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ome" sheetId="1" r:id="rId1"/>
    <sheet name="Txn" sheetId="2" r:id="rId2"/>
    <sheet name="Post" sheetId="3" state="hidden" r:id="rId3"/>
    <sheet name="Sum" sheetId="4" r:id="rId4"/>
    <sheet name="Flow" sheetId="5" r:id="rId5"/>
    <sheet name="Anal" sheetId="6" r:id="rId6"/>
    <sheet name="Payable" sheetId="7" r:id="rId7"/>
    <sheet name="Card" sheetId="8" r:id="rId8"/>
    <sheet name="Chq" sheetId="9" r:id="rId9"/>
    <sheet name="Sync" sheetId="10" r:id="rId10"/>
    <sheet name="Help" sheetId="11" r:id="rId11"/>
  </sheets>
  <definedNames>
    <definedName name="_xlnm._FilterDatabase" localSheetId="8" hidden="1">Chq!$A$12:$L$312</definedName>
    <definedName name="_xlnm._FilterDatabase" localSheetId="1" hidden="1">Txn!$A$11:$T$5012</definedName>
    <definedName name="AcctTbl">Sync!$H$10:$L$259</definedName>
    <definedName name="BankAccts">Sync!$D$10:$D$19</definedName>
    <definedName name="BankOpTbl">Sync!$N$10:$S$27</definedName>
    <definedName name="BankTbl">Sync!$A$10:$F$19</definedName>
    <definedName name="ListAllCodes">Sync!$H$10:$H$259</definedName>
    <definedName name="ListBankOps">Sync!$N$10:$N$27</definedName>
    <definedName name="ListBanks">Sync!$A$10:$A$19</definedName>
    <definedName name="ListChequeStatus">Sync!$U$10:$U$13</definedName>
    <definedName name="ListChequeTypes">Sync!$X$10:$X$11</definedName>
    <definedName name="ListGroups">Sync!$W$10:$W$33</definedName>
    <definedName name="ListOtherScales">Sync!$V$10:$V$29</definedName>
    <definedName name="ListPayMethods">Sync!$T$10:$T$14</definedName>
    <definedName name="_xlnm.Print_Area" localSheetId="5">Anal!$A$1:$G$53</definedName>
    <definedName name="_xlnm.Print_Area" localSheetId="7">Card!$A$1:$G$35</definedName>
    <definedName name="_xlnm.Print_Area" localSheetId="8">Chq!$A$1:$L$316</definedName>
    <definedName name="_xlnm.Print_Area" localSheetId="4">Flow!$A$1:$H$41</definedName>
    <definedName name="_xlnm.Print_Area" localSheetId="10">Help!$A$1:$I$63</definedName>
    <definedName name="_xlnm.Print_Area" localSheetId="0">Home!$A$1:$I$41</definedName>
    <definedName name="_xlnm.Print_Area" localSheetId="6">Payable!$A$1:$G$45</definedName>
    <definedName name="_xlnm.Print_Area" localSheetId="2">Post!$A$1:$N$10013</definedName>
    <definedName name="_xlnm.Print_Area" localSheetId="3">Sum!$A$1:$H$27</definedName>
    <definedName name="_xlnm.Print_Area" localSheetId="9">Sync!$A$1:$M$263</definedName>
    <definedName name="_xlnm.Print_Area" localSheetId="1">Txn!$A$1:$T$5015</definedName>
    <definedName name="_xlnm.Print_Titles" localSheetId="5">Anal!$8:$8</definedName>
    <definedName name="_xlnm.Print_Titles" localSheetId="7">Card!$11:$11</definedName>
    <definedName name="_xlnm.Print_Titles" localSheetId="8">Chq!$12:$12</definedName>
    <definedName name="_xlnm.Print_Titles" localSheetId="4">Flow!$11:$11</definedName>
    <definedName name="_xlnm.Print_Titles" localSheetId="10">Help!$8:$8</definedName>
    <definedName name="_xlnm.Print_Titles" localSheetId="6">Payable!$12:$12</definedName>
    <definedName name="_xlnm.Print_Titles" localSheetId="2">Post!$8:$9</definedName>
    <definedName name="_xlnm.Print_Titles" localSheetId="3">Sum!$11:$11</definedName>
    <definedName name="_xlnm.Print_Titles" localSheetId="9">Sync!$9:$10</definedName>
    <definedName name="_xlnm.Print_Titles" localSheetId="1">Txn!$12:$12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2" authorId="0">
      <text>
        <r>
          <rPr>
            <sz val="8"/>
            <color indexed="81"/>
            <rFont val="Tahoma"/>
            <family val="2"/>
          </rPr>
          <t>شماره خودکار ردیف؛ با پر شدن تاریخ ساخته می‌شود.</t>
        </r>
      </text>
    </comment>
    <comment ref="B12" authorId="0">
      <text>
        <r>
          <rPr>
            <sz val="8"/>
            <color indexed="81"/>
            <rFont val="Tahoma"/>
            <family val="2"/>
          </rPr>
          <t>تاریخ شمسی به شکل 1405/07/10. فقط عدد وارد کنید؛ اسلش‌ها را خودتان بزنید.</t>
        </r>
      </text>
    </comment>
    <comment ref="C12" authorId="0">
      <text>
        <r>
          <rPr>
            <sz val="8"/>
            <color indexed="81"/>
            <rFont val="Tahoma"/>
            <family val="2"/>
          </rPr>
          <t>شماره پیگیری یا شماره سند داخلی؛ آزاد.</t>
        </r>
      </text>
    </comment>
    <comment ref="D12" authorId="0">
      <text>
        <r>
          <rPr>
            <sz val="8"/>
            <color indexed="81"/>
            <rFont val="Tahoma"/>
            <family val="2"/>
          </rPr>
          <t>از کشو انتخاب کنید. جهت بدهکار/بستانکار و حساب طرف از همین انتخاب تعیین می‌شود.</t>
        </r>
      </text>
    </comment>
    <comment ref="E12" authorId="0">
      <text>
        <r>
          <rPr>
            <sz val="8"/>
            <color indexed="81"/>
            <rFont val="Tahoma"/>
            <family val="2"/>
          </rPr>
          <t>بانک شرکت که پول از آن خارج یا به آن وارد می‌شود (برای انتقال داخلی: بانک مبدأ).</t>
        </r>
      </text>
    </comment>
    <comment ref="F12" authorId="0">
      <text>
        <r>
          <rPr>
            <sz val="8"/>
            <color indexed="81"/>
            <rFont val="Tahoma"/>
            <family val="2"/>
          </rPr>
          <t>فقط در «انتقال داخلی» پر می‌شود: بانکی که پول به آن واریز می‌شود.</t>
        </r>
      </text>
    </comment>
    <comment ref="G12" authorId="0">
      <text>
        <r>
          <rPr>
            <sz val="8"/>
            <color indexed="81"/>
            <rFont val="Tahoma"/>
            <family val="2"/>
          </rPr>
          <t>نقد، چک، انتقال بانکی، کارت/پوز یا حواله.</t>
        </r>
      </text>
    </comment>
    <comment ref="H12" authorId="0">
      <text>
        <r>
          <rPr>
            <sz val="8"/>
            <color indexed="81"/>
            <rFont val="Tahoma"/>
            <family val="2"/>
          </rPr>
          <t>کد را تایپ کنید (مثل C001 یا X012)؛ نام و گروه خودکار می‌آید. برای باسکول دیگران این ستون را خالی بگذارید.</t>
        </r>
      </text>
    </comment>
    <comment ref="I12" authorId="0">
      <text>
        <r>
          <rPr>
            <sz val="8"/>
            <color indexed="81"/>
            <rFont val="Tahoma"/>
            <family val="2"/>
          </rPr>
          <t>خودکار از فایل مادر.</t>
        </r>
      </text>
    </comment>
    <comment ref="J12" authorId="0">
      <text>
        <r>
          <rPr>
            <sz val="8"/>
            <color indexed="81"/>
            <rFont val="Tahoma"/>
            <family val="2"/>
          </rPr>
          <t>خودکار؛ برای گزارش‌های تحلیلی.</t>
        </r>
      </text>
    </comment>
    <comment ref="K12" authorId="0">
      <text>
        <r>
          <rPr>
            <sz val="8"/>
            <color indexed="81"/>
            <rFont val="Tahoma"/>
            <family val="2"/>
          </rPr>
          <t>توضیح کوتاه؛ در گزارش‌ها دیده می‌شود.</t>
        </r>
      </text>
    </comment>
    <comment ref="L12" authorId="0">
      <text>
        <r>
          <rPr>
            <sz val="8"/>
            <color indexed="81"/>
            <rFont val="Tahoma"/>
            <family val="2"/>
          </rPr>
          <t>شماره پیگیری حواله، چک یا فیش.</t>
        </r>
      </text>
    </comment>
    <comment ref="M12" authorId="0">
      <text>
        <r>
          <rPr>
            <sz val="8"/>
            <color indexed="81"/>
            <rFont val="Tahoma"/>
            <family val="2"/>
          </rPr>
          <t>مبلغ کامل تراکنش؛ بدهکار و بستانکار خودکار از آن ساخته می‌شود.</t>
        </r>
      </text>
    </comment>
    <comment ref="N12" authorId="0">
      <text>
        <r>
          <rPr>
            <sz val="8"/>
            <color indexed="81"/>
            <rFont val="Tahoma"/>
            <family val="2"/>
          </rPr>
          <t>فقط برای عملیات باسکول دیگران: شخص را از کشو انتخاب کنید تا بدهی‌اش قابل ردیابی شود.</t>
        </r>
      </text>
    </comment>
    <comment ref="O12" authorId="0">
      <text>
        <r>
          <rPr>
            <sz val="8"/>
            <color indexed="81"/>
            <rFont val="Tahoma"/>
            <family val="2"/>
          </rPr>
          <t>خودکار: پول وارد حساب بانک شده است.</t>
        </r>
      </text>
    </comment>
    <comment ref="P12" authorId="0">
      <text>
        <r>
          <rPr>
            <sz val="8"/>
            <color indexed="81"/>
            <rFont val="Tahoma"/>
            <family val="2"/>
          </rPr>
          <t>خودکار: پول از حساب بانک خارج شده است.</t>
        </r>
      </text>
    </comment>
    <comment ref="Q12" authorId="0">
      <text>
        <r>
          <rPr>
            <sz val="8"/>
            <color indexed="81"/>
            <rFont val="Tahoma"/>
            <family val="2"/>
          </rPr>
          <t>خودکار: طرف حساب/بانک مقصد بدهکار می‌شود.</t>
        </r>
      </text>
    </comment>
    <comment ref="R12" authorId="0">
      <text>
        <r>
          <rPr>
            <sz val="8"/>
            <color indexed="81"/>
            <rFont val="Tahoma"/>
            <family val="2"/>
          </rPr>
          <t>خودکار: طرف حساب بستانکار می‌شود.</t>
        </r>
      </text>
    </comment>
    <comment ref="S12" authorId="0">
      <text>
        <r>
          <rPr>
            <sz val="8"/>
            <color indexed="81"/>
            <rFont val="Tahoma"/>
            <family val="2"/>
          </rPr>
          <t>✓ یعنی ردیف کامل و قابل ثبت است؛ ⚠ یعنی چیزی جا افتاده.</t>
        </r>
      </text>
    </comment>
    <comment ref="T12" authorId="0">
      <text>
        <r>
          <rPr>
            <sz val="8"/>
            <color indexed="81"/>
            <rFont val="Tahoma"/>
            <family val="2"/>
          </rPr>
          <t>هر توضیح اضافه.</t>
        </r>
      </text>
    </comment>
  </commentList>
</comments>
</file>

<file path=xl/sharedStrings.xml><?xml version="1.0" encoding="utf-8"?>
<sst xmlns="http://schemas.openxmlformats.org/spreadsheetml/2006/main" count="1371" uniqueCount="824">
  <si>
    <t xml:space="preserve">   مازندشت  ·  سورتینگ و بسته‌بندی مرکبات    ·    MAZANDASHT · CITRUS SORTING &amp; PACKING</t>
  </si>
  <si>
    <t>فایل تراکنش‌های بانکی</t>
  </si>
  <si>
    <t>ثبت، کنترل و تحلیل گردش حساب‌های شرکت  ·  همه کشوها از فایل مادر تعریف شده‌اند</t>
  </si>
  <si>
    <t>تراکنش‌ها</t>
  </si>
  <si>
    <t>دریافت</t>
  </si>
  <si>
    <t>پرداخت</t>
  </si>
  <si>
    <t>مانده بانک‌ها</t>
  </si>
  <si>
    <t>شیت‌های این فایل    روی هر کارت کلیک کنید</t>
  </si>
  <si>
    <t>۰۱</t>
  </si>
  <si>
    <t xml:space="preserve">    تراکنش‌ها  Txn</t>
  </si>
  <si>
    <t>ثبت تراکنش با کشوی بانک، کد طرف حساب و انتقال داخلی</t>
  </si>
  <si>
    <t xml:space="preserve">    مانده بانک‌ها  Sum</t>
  </si>
  <si>
    <t>مانده هر حساب + نمودار مقایسه بانک‌ها</t>
  </si>
  <si>
    <t xml:space="preserve">    جریان نقدی  Flow</t>
  </si>
  <si>
    <t>دریافت/پرداخت ماهانه با نمودار ترکیبی</t>
  </si>
  <si>
    <t xml:space="preserve">    تحلیل  Anal</t>
  </si>
  <si>
    <t>بر پایه نوع عملیات، روش پرداخت و طرف حساب</t>
  </si>
  <si>
    <t xml:space="preserve">    کارت/پوز  Card</t>
  </si>
  <si>
    <t>کارت‌به‌کارت و پز باسکول به تفکیک بانک</t>
  </si>
  <si>
    <t xml:space="preserve">    چک‌ها  Chq</t>
  </si>
  <si>
    <t>سررسید، وضعیت و مبلغ چک‌های دریافتی/پرداختی</t>
  </si>
  <si>
    <t>گردش کار روزانه    پنج گام ساده</t>
  </si>
  <si>
    <t>۰۲</t>
  </si>
  <si>
    <t>۱</t>
  </si>
  <si>
    <t>صورت‌حساب بانک را باز کنید؛ هر ردیف را در شیت Txn ثبت کنید.</t>
  </si>
  <si>
    <t>۲</t>
  </si>
  <si>
    <t>نوع عملیات را انتخاب کنید؛ جهت بدهکار/بستانکار خودکار تعیین می‌شود.</t>
  </si>
  <si>
    <t>۳</t>
  </si>
  <si>
    <t>بانک عامل را از کشو بزنید و کد طرف حساب را تایپ کنید (نام خودکار می‌آید).</t>
  </si>
  <si>
    <t>۴</t>
  </si>
  <si>
    <t>اگر پول بین دو حساب خودمان جابه‌جا شده، «انتقال داخلی» را بزنید و بانک مقصد را هم انتخاب کنید.</t>
  </si>
  <si>
    <t>۵</t>
  </si>
  <si>
    <t>آخر روز شیت Sum و Card را ببینید؛ اگر همه ردیف‌ها ✓ بودند، فایل‌های گزارش را باز کنید.</t>
  </si>
  <si>
    <t xml:space="preserve">     قاعده طلایی: هر بانکی که در فهرست بانک‌های شرکت نیست، اجازه ثبت ندارد. اگر حساب جدیدی باز کردید، اول آن را در فایل مادر (شیت Bnk) اضافه کنید و بعد این فایل را باز کنید.</t>
  </si>
  <si>
    <t>فایل‌های همراه    همه در همین پوشه‌اند؛ با مسیر نسبی باز می‌شوند</t>
  </si>
  <si>
    <t>۰۳</t>
  </si>
  <si>
    <t xml:space="preserve">    فایل مادر  00_Master</t>
  </si>
  <si>
    <t>تعریف حساب‌ها، بانک‌ها، اشخاص باسکول دیگران و همه کشوها</t>
  </si>
  <si>
    <t xml:space="preserve">    دفتر ثبت  01_Entry</t>
  </si>
  <si>
    <t>ثبت روزانه باسکول، سبد و پرداخت‌ها؛ منبع دفتر روزنامه</t>
  </si>
  <si>
    <t xml:space="preserve">    داشبورد  08_Dash</t>
  </si>
  <si>
    <t>نمای کلی بانک‌ها، پز و محصولات با نمودار زنده</t>
  </si>
  <si>
    <t xml:space="preserve">    تراز  05_Bal</t>
  </si>
  <si>
    <t>تراز آزمایشی و دفتر حساب‌ها</t>
  </si>
  <si>
    <t xml:space="preserve">    گزارش‌ها  03_Report</t>
  </si>
  <si>
    <t>گزارش سود و زیان و گردش حساب‌ها</t>
  </si>
  <si>
    <t xml:space="preserve">    راهنمای این فایل  Help</t>
  </si>
  <si>
    <t>آموزش گام‌به‌گام شیت‌ها و قواعد ثبت</t>
  </si>
  <si>
    <t>تراکنش‌های بانکی — ثبت، کنترل و ردیابی</t>
  </si>
  <si>
    <t>بانک عامل را از کشو انتخاب کنید  ·  کد طرف حساب را تایپ کنید  ·  انتقال داخلی: بانک مبدأ و مقصد</t>
  </si>
  <si>
    <t>تعداد تراکنش</t>
  </si>
  <si>
    <t>جمع دریافت</t>
  </si>
  <si>
    <t>جمع پرداخت</t>
  </si>
  <si>
    <t>مانده جریان</t>
  </si>
  <si>
    <t>ردیف‌های ناقص</t>
  </si>
  <si>
    <t xml:space="preserve">     بانک عامل همیشه از فهرست بانک‌های شرکت انتخاب می‌شود. ستون‌های خاکستری خودکارند و دست نزنید. برای انتقال داخلی، بانک مقصد را هم انتخاب کنید تا پول از یک حساب کم و به حساب دیگر اضافه شود.</t>
  </si>
  <si>
    <t>دفتر تراکنش‌ها    هر ردیف یک تراکنش بانکی</t>
  </si>
  <si>
    <t>ردیف
No.</t>
  </si>
  <si>
    <t>تاریخ
Date</t>
  </si>
  <si>
    <t>شماره سند
Doc</t>
  </si>
  <si>
    <t>نوع عملیات
Operation</t>
  </si>
  <si>
    <t>بانک عامل
Company bank</t>
  </si>
  <si>
    <t>بانک مقصد
Destination</t>
  </si>
  <si>
    <t>روش
Method</t>
  </si>
  <si>
    <t>کد طرف حساب
Party code</t>
  </si>
  <si>
    <t>نام طرف حساب
Party name</t>
  </si>
  <si>
    <t>گروه
Group</t>
  </si>
  <si>
    <t>شرح
Description</t>
  </si>
  <si>
    <t>شماره پیگیری / چک
Ref / Cheque</t>
  </si>
  <si>
    <t>مبلغ (ریال)
Amount</t>
  </si>
  <si>
    <t>شخص باسکول دیگران
Other scale</t>
  </si>
  <si>
    <t>بدهکار بانک
Bank Dr</t>
  </si>
  <si>
    <t>بستانکار بانک
Bank Cr</t>
  </si>
  <si>
    <t>بدهکار طرف
Party Dr</t>
  </si>
  <si>
    <t>بستانکار طرف
Party Cr</t>
  </si>
  <si>
    <t>وضعیت
Status</t>
  </si>
  <si>
    <t>یادداشت
Note</t>
  </si>
  <si>
    <t>1405/07/03</t>
  </si>
  <si>
    <t>JB-BS-006</t>
  </si>
  <si>
    <t>واریز پز باسکول (۲۰۰۶)</t>
  </si>
  <si>
    <t>BN02</t>
  </si>
  <si>
    <t>کارت/پوز</t>
  </si>
  <si>
    <t>پوز باسکول — فروش بار (بارفروش)</t>
  </si>
  <si>
    <t>1405/07/04</t>
  </si>
  <si>
    <t>JB-BS-008</t>
  </si>
  <si>
    <t>1405/07/05</t>
  </si>
  <si>
    <t>JB-BS-010</t>
  </si>
  <si>
    <t>تسویه پرداخت (واسط)</t>
  </si>
  <si>
    <t>انتقال بانکی</t>
  </si>
  <si>
    <t>انعام از پوز باسکول</t>
  </si>
  <si>
    <t>1405/07/06</t>
  </si>
  <si>
    <t>JB-RV-001</t>
  </si>
  <si>
    <t>تسویه دریافت (واسط)</t>
  </si>
  <si>
    <t>BN01</t>
  </si>
  <si>
    <t>تسویه بار</t>
  </si>
  <si>
    <t>1405/07/08</t>
  </si>
  <si>
    <t>JB-PV-003</t>
  </si>
  <si>
    <t>پرداخت از واسط</t>
  </si>
  <si>
    <t>1405/07/09</t>
  </si>
  <si>
    <t>JB-RV-002</t>
  </si>
  <si>
    <t>واریز از واسط</t>
  </si>
  <si>
    <t>JB-BS-015</t>
  </si>
  <si>
    <t>1405/07/10</t>
  </si>
  <si>
    <t>JB-PV-004</t>
  </si>
  <si>
    <t>پاس شدن چک</t>
  </si>
  <si>
    <t>1405/07/11</t>
  </si>
  <si>
    <t>JB-RV-003</t>
  </si>
  <si>
    <t>JB-BS-017</t>
  </si>
  <si>
    <t>پوز باسکول — درآمد پوز باسکول (بدون طرف)</t>
  </si>
  <si>
    <t>1405/07/12</t>
  </si>
  <si>
    <t>JB-RV-004</t>
  </si>
  <si>
    <t>1405/07/13</t>
  </si>
  <si>
    <t>TB-901</t>
  </si>
  <si>
    <t>انتقال داخلی بین بانک‌ها</t>
  </si>
  <si>
    <t>BN03</t>
  </si>
  <si>
    <t>انتقال به حساب ملت</t>
  </si>
  <si>
    <t>TR-9001</t>
  </si>
  <si>
    <t>TB-902</t>
  </si>
  <si>
    <t>دریافت هزینه باسکول دیگران</t>
  </si>
  <si>
    <t>هزینه باسکول دیگران — دریافت از مشتری</t>
  </si>
  <si>
    <t>BD002 – احمد زاهدی</t>
  </si>
  <si>
    <t>TB-903</t>
  </si>
  <si>
    <t>هزینه باسکول دیگران — واریز</t>
  </si>
  <si>
    <t>TR-9002</t>
  </si>
  <si>
    <t>BD003 – احمد موسوی</t>
  </si>
  <si>
    <t>TB-904</t>
  </si>
  <si>
    <t>پرداخت به باسکول دیگران</t>
  </si>
  <si>
    <t>تسویه بدهی باسکول دیگران</t>
  </si>
  <si>
    <t>TB-905</t>
  </si>
  <si>
    <t>تسویه بخشی از بدهی باسکول دیگران</t>
  </si>
  <si>
    <t>TR-9003</t>
  </si>
  <si>
    <t>جمع کل</t>
  </si>
  <si>
    <t>تاریخ</t>
  </si>
  <si>
    <t>سند</t>
  </si>
  <si>
    <t>منبع</t>
  </si>
  <si>
    <t>کد حساب</t>
  </si>
  <si>
    <t>نام حساب</t>
  </si>
  <si>
    <t>گروه</t>
  </si>
  <si>
    <t>عملیات</t>
  </si>
  <si>
    <t>بانک</t>
  </si>
  <si>
    <t>بدهکار</t>
  </si>
  <si>
    <t>بستانکار</t>
  </si>
  <si>
    <t>ماه</t>
  </si>
  <si>
    <t>شرح</t>
  </si>
  <si>
    <t>بانک؟</t>
  </si>
  <si>
    <t>مانده و گردش حساب‌های بانکی</t>
  </si>
  <si>
    <t>مانده هر بانک = مانده اولیه + دریافت‌ها − پرداخت‌ها  ·  همه از دفتر تراکنش‌ها</t>
  </si>
  <si>
    <t>جمع مانده بانک‌ها</t>
  </si>
  <si>
    <t>خالص جریان</t>
  </si>
  <si>
    <t>وضعیت هر بانک    به ترتیب مانده</t>
  </si>
  <si>
    <t>مانده اولیه</t>
  </si>
  <si>
    <t>مانده فعلی</t>
  </si>
  <si>
    <t>سهم</t>
  </si>
  <si>
    <t>شماره حساب</t>
  </si>
  <si>
    <t>یادداشت</t>
  </si>
  <si>
    <t>جمع</t>
  </si>
  <si>
    <t>جریان نقدی — ماه به ماه</t>
  </si>
  <si>
    <t>دریافت، پرداخت و خالص هر ماه شمسی  ·  ستون ماه از تاریخ تراکنش ساخته می‌شود</t>
  </si>
  <si>
    <t>بهترین ماه (خالص)</t>
  </si>
  <si>
    <t>بیشترین دریافت</t>
  </si>
  <si>
    <t>بیشترین پرداخت</t>
  </si>
  <si>
    <t>میانگین ماهانه</t>
  </si>
  <si>
    <t>Month</t>
  </si>
  <si>
    <t>تعداد</t>
  </si>
  <si>
    <t>Count</t>
  </si>
  <si>
    <t>Inflow</t>
  </si>
  <si>
    <t>Outflow</t>
  </si>
  <si>
    <t>خالص</t>
  </si>
  <si>
    <t>Net</t>
  </si>
  <si>
    <t>تجمعی</t>
  </si>
  <si>
    <t>Cumulative</t>
  </si>
  <si>
    <t>نمودار</t>
  </si>
  <si>
    <t>Bar</t>
  </si>
  <si>
    <t>جمع سال</t>
  </si>
  <si>
    <t>تحلیل تراکنش‌ها</t>
  </si>
  <si>
    <t>بر پایه نوع عملیات، روش پرداخت و طرف حساب  ·  سه مدل تحلیل در یک صفحه</t>
  </si>
  <si>
    <t>تحلیل بر اساس نوع عملیات    کدام عملیات بیشترین گردش را دارد؟</t>
  </si>
  <si>
    <t>نوع عملیات</t>
  </si>
  <si>
    <t>Operation</t>
  </si>
  <si>
    <t>In</t>
  </si>
  <si>
    <t>Out</t>
  </si>
  <si>
    <t>سهم پرداخت</t>
  </si>
  <si>
    <t>Share</t>
  </si>
  <si>
    <t>دریافت از مشتری</t>
  </si>
  <si>
    <t>پرداخت به مشتری</t>
  </si>
  <si>
    <t>دریافت نقدی و واریز به بانک</t>
  </si>
  <si>
    <t>پرداخت هزینه</t>
  </si>
  <si>
    <t>پرداخت انعام مصطفی</t>
  </si>
  <si>
    <t>پاس چک (پرداخت چک)</t>
  </si>
  <si>
    <t>برگشت چک دریافتی</t>
  </si>
  <si>
    <t>واریز چک به حساب</t>
  </si>
  <si>
    <t>دریافت تسهیلات</t>
  </si>
  <si>
    <t>بازپرداخت تسهیلات</t>
  </si>
  <si>
    <t>سایر دریافت</t>
  </si>
  <si>
    <t>سایر پرداخت</t>
  </si>
  <si>
    <t>تحلیل بر اساس روش پرداخت    نقد، چک، انتقال، کارت/پوز، حواله</t>
  </si>
  <si>
    <t>روش</t>
  </si>
  <si>
    <t>نقد</t>
  </si>
  <si>
    <t>چک</t>
  </si>
  <si>
    <t>حواله</t>
  </si>
  <si>
    <t>بزرگ‌ترین طرف حساب‌ها    جمع گردش هر طرف حساب در دفتر تراکنش‌ها</t>
  </si>
  <si>
    <t>نام</t>
  </si>
  <si>
    <t>جمع بدهکار</t>
  </si>
  <si>
    <t>جمع بستانکار</t>
  </si>
  <si>
    <t xml:space="preserve">     فهرست بالا با LARGE مرتب می‌شود؛ برای دیدن ریز هر طرف حساب، شیت Post را فیلتر کنید یا از فایل گزارش (03) استفاده کنید.</t>
  </si>
  <si>
    <t>بدهی و طلب «باسکول دیگران»</t>
  </si>
  <si>
    <t>مانده هر شخص از دفتر تراکنش‌های بانکی  ·  دریافت و پرداخت  ·  گزارش قابل چاپ</t>
  </si>
  <si>
    <t>جمع بستانکار (بدهی ایجادشده)</t>
  </si>
  <si>
    <t>جمع بدهکار (تسویه‌شده)</t>
  </si>
  <si>
    <t>مانده بدهی ما</t>
  </si>
  <si>
    <t>اشخاص دارای مانده</t>
  </si>
  <si>
    <t>بدهی و طلب به تفکیک شخص    مانده = بستانکار − بدهکار  ·  ردیابی از دفتر بانک</t>
  </si>
  <si>
    <t>شخص / باسکول دیگران</t>
  </si>
  <si>
    <t>کد</t>
  </si>
  <si>
    <t>بدهکار (تسویه‌شده)</t>
  </si>
  <si>
    <t>بستانکار (بدهی ایجادشده)</t>
  </si>
  <si>
    <t>وضعیت</t>
  </si>
  <si>
    <t>BD001</t>
  </si>
  <si>
    <t>BD002</t>
  </si>
  <si>
    <t>BD003</t>
  </si>
  <si>
    <t>BD004</t>
  </si>
  <si>
    <t>BD005</t>
  </si>
  <si>
    <t>BD006</t>
  </si>
  <si>
    <t>BD007</t>
  </si>
  <si>
    <t>BD008</t>
  </si>
  <si>
    <t>BD009</t>
  </si>
  <si>
    <t>BD010</t>
  </si>
  <si>
    <t>BD011</t>
  </si>
  <si>
    <t>BD012</t>
  </si>
  <si>
    <t>BD013</t>
  </si>
  <si>
    <t>BD014</t>
  </si>
  <si>
    <t>BD015</t>
  </si>
  <si>
    <t>BD016</t>
  </si>
  <si>
    <t>BD017</t>
  </si>
  <si>
    <t>BD018</t>
  </si>
  <si>
    <t>BD019</t>
  </si>
  <si>
    <t>BD020</t>
  </si>
  <si>
    <t xml:space="preserve">     هر «دریافت هزینه باسکول دیگران» این شخص را بستانکار (بدهی شرکت) و هر «پرداخت به باسکول دیگران» او را بدهکار می‌کند. برای افزودن شخص جدید: 00_Master ← شیت Acc ← یک کد BD خالی را پر کنید؛ همان لحظه در کشوی فایل بانک می‌آید و همین گزارش آن را نشان می‌دهد.</t>
  </si>
  <si>
    <t>کارت به کارت و پز — تحلیل بانکی</t>
  </si>
  <si>
    <t>هر واریزی کارت/پوز کدام بانک را شارژ کرده است؟  ·  پایه کنترل با باسکول</t>
  </si>
  <si>
    <t>کل کارت/پوز</t>
  </si>
  <si>
    <t>کل پز باسکول</t>
  </si>
  <si>
    <t>کارت به کارت سایر</t>
  </si>
  <si>
    <t>سهم ۲۰۰۶</t>
  </si>
  <si>
    <t>Bank</t>
  </si>
  <si>
    <t>Card</t>
  </si>
  <si>
    <t>از آن: پز باسکول</t>
  </si>
  <si>
    <t>POS</t>
  </si>
  <si>
    <t>سایر کارت‌ها</t>
  </si>
  <si>
    <t>Other</t>
  </si>
  <si>
    <t>هشدار</t>
  </si>
  <si>
    <t>Alert</t>
  </si>
  <si>
    <t xml:space="preserve">     پز باسکول همان واریزی سرجمع روز بعد است. اگر جمع پز این صفحه با جمع پز شیت POS در 01_Entry یکی نبود، یعنی یک واریزی ثبت نشده یا یک تراکنش به بانک اشتباه زده شده است.</t>
  </si>
  <si>
    <t>دفتر چک‌ها</t>
  </si>
  <si>
    <t>چک‌های دریافتی و پرداختی  ·  سررسید، وضعیت و مبلغ در یک نگاه</t>
  </si>
  <si>
    <t>تعداد چک</t>
  </si>
  <si>
    <t>در جریان</t>
  </si>
  <si>
    <t>پاس شده</t>
  </si>
  <si>
    <t>برگشتی</t>
  </si>
  <si>
    <t>تاریخ صدور
Issued</t>
  </si>
  <si>
    <t>سررسید
Due</t>
  </si>
  <si>
    <t>شماره چک
No.</t>
  </si>
  <si>
    <t>نوع
Type</t>
  </si>
  <si>
    <t>کد طرف
Party</t>
  </si>
  <si>
    <t>نام طرف
Name</t>
  </si>
  <si>
    <t>بانک
Bank</t>
  </si>
  <si>
    <t>مبلغ
Amount</t>
  </si>
  <si>
    <t>تاریخ پاس
Cleared</t>
  </si>
  <si>
    <t>1405/07/02</t>
  </si>
  <si>
    <t>1405/08/02</t>
  </si>
  <si>
    <t>4521</t>
  </si>
  <si>
    <t>پرداختی</t>
  </si>
  <si>
    <t>X012</t>
  </si>
  <si>
    <t>حمل و تخلیه</t>
  </si>
  <si>
    <t>1405/08/04</t>
  </si>
  <si>
    <t>7732</t>
  </si>
  <si>
    <t>دریافتی</t>
  </si>
  <si>
    <t>C002</t>
  </si>
  <si>
    <t>چک باغدار</t>
  </si>
  <si>
    <t>1405/09/06</t>
  </si>
  <si>
    <t>8890</t>
  </si>
  <si>
    <t>X013</t>
  </si>
  <si>
    <t>دستمزد</t>
  </si>
  <si>
    <t>1405/08/08</t>
  </si>
  <si>
    <t>1120</t>
  </si>
  <si>
    <t>SL001</t>
  </si>
  <si>
    <t>برگشت خورد</t>
  </si>
  <si>
    <t>1405/09/10</t>
  </si>
  <si>
    <t>9031</t>
  </si>
  <si>
    <t>باطل</t>
  </si>
  <si>
    <t>باطل شد</t>
  </si>
  <si>
    <t>1405/08/11</t>
  </si>
  <si>
    <t>6654</t>
  </si>
  <si>
    <t>C004</t>
  </si>
  <si>
    <t>داده‌های ثابت — کپی قفل‌شده از فایل مادر 00_Master.xlsx</t>
  </si>
  <si>
    <t>این شیت فقط مطالعه است. هر کشوی این فایل از همین‌جا می‌خواند؛ برای تغییر، فایل مادر را ویرایش کنید و این فایل را دوباره بسازید.</t>
  </si>
  <si>
    <t>بانک‌ها و حساب‌های شرکت</t>
  </si>
  <si>
    <t>BANKS</t>
  </si>
  <si>
    <t>صادرات ۹۰۰۹ — جاری اصلی</t>
  </si>
  <si>
    <t>بله</t>
  </si>
  <si>
    <t>حساب جاری اصلی شرکت</t>
  </si>
  <si>
    <t>صادرات ۲۰۰۶ — پوز باسکول</t>
  </si>
  <si>
    <t>پوز باسکول به این حساب وصل است</t>
  </si>
  <si>
    <t>ملت</t>
  </si>
  <si>
    <t>BN04</t>
  </si>
  <si>
    <t>کشاورزی</t>
  </si>
  <si>
    <t>BN05</t>
  </si>
  <si>
    <t>سپه</t>
  </si>
  <si>
    <t>BN06</t>
  </si>
  <si>
    <t>مهر ایران</t>
  </si>
  <si>
    <t>BN07</t>
  </si>
  <si>
    <t>تجارت</t>
  </si>
  <si>
    <t>BN08</t>
  </si>
  <si>
    <t>پاسارگاد</t>
  </si>
  <si>
    <t>BN09</t>
  </si>
  <si>
    <t>رفاه</t>
  </si>
  <si>
    <t>BN10</t>
  </si>
  <si>
    <t>قرض‌الحسنه</t>
  </si>
  <si>
    <t>حساب‌ها (همه طرف‌حساب‌ها و حساب‌های معین)</t>
  </si>
  <si>
    <t>ACCOUNTS</t>
  </si>
  <si>
    <t>C001</t>
  </si>
  <si>
    <t>زینب زاهدی</t>
  </si>
  <si>
    <t>باغدار</t>
  </si>
  <si>
    <t>عمده</t>
  </si>
  <si>
    <t>طرف حساب</t>
  </si>
  <si>
    <t>سید عباس موسوی</t>
  </si>
  <si>
    <t>صادراتی</t>
  </si>
  <si>
    <t>C003</t>
  </si>
  <si>
    <t>حاج احمد عیسی پور</t>
  </si>
  <si>
    <t>خرده‌فروش</t>
  </si>
  <si>
    <t>امید زاهدی</t>
  </si>
  <si>
    <t>C005</t>
  </si>
  <si>
    <t>بار شخصی قاسم زاهدی</t>
  </si>
  <si>
    <t>C006</t>
  </si>
  <si>
    <t>هوشنگ عیسی پور</t>
  </si>
  <si>
    <t>C007</t>
  </si>
  <si>
    <t>علی آهنگر</t>
  </si>
  <si>
    <t>C008</t>
  </si>
  <si>
    <t>صفدر مسلمی</t>
  </si>
  <si>
    <t>C009</t>
  </si>
  <si>
    <t>همایون بابایی</t>
  </si>
  <si>
    <t>C010</t>
  </si>
  <si>
    <t>دبیر فرجی</t>
  </si>
  <si>
    <t>C011</t>
  </si>
  <si>
    <t>محمود علیجانی</t>
  </si>
  <si>
    <t>C012</t>
  </si>
  <si>
    <t>افشین بشتکار</t>
  </si>
  <si>
    <t>C013</t>
  </si>
  <si>
    <t>میرقربان موسویان</t>
  </si>
  <si>
    <t>C014</t>
  </si>
  <si>
    <t>باباجانی (تراجیکلا)</t>
  </si>
  <si>
    <t>C015</t>
  </si>
  <si>
    <t>کاظم میرزازاده</t>
  </si>
  <si>
    <t>C016</t>
  </si>
  <si>
    <t>علی جانبرارپور</t>
  </si>
  <si>
    <t>C017</t>
  </si>
  <si>
    <t>لیلا محمودنیا</t>
  </si>
  <si>
    <t>C018</t>
  </si>
  <si>
    <t>اسماعیل خانیا</t>
  </si>
  <si>
    <t>C019</t>
  </si>
  <si>
    <t>یوسف یوسف نژاد</t>
  </si>
  <si>
    <t>C020</t>
  </si>
  <si>
    <t>علی نوایی</t>
  </si>
  <si>
    <t>C021</t>
  </si>
  <si>
    <t>دومیری</t>
  </si>
  <si>
    <t>C022</t>
  </si>
  <si>
    <t>شمسعلی علیجانی</t>
  </si>
  <si>
    <t>C023</t>
  </si>
  <si>
    <t>یوسف نیا (موزیج)</t>
  </si>
  <si>
    <t>C024</t>
  </si>
  <si>
    <t>کاظم ذبیح پور</t>
  </si>
  <si>
    <t>C025</t>
  </si>
  <si>
    <t>علی غلام رضاپور</t>
  </si>
  <si>
    <t>C026</t>
  </si>
  <si>
    <t>حسین شکرالله نیا</t>
  </si>
  <si>
    <t>C027</t>
  </si>
  <si>
    <t>سید مهدی حسینی (دوست حاج هوشنگ)</t>
  </si>
  <si>
    <t>C028</t>
  </si>
  <si>
    <t>آقای عزیزی</t>
  </si>
  <si>
    <t>C029</t>
  </si>
  <si>
    <t>آقای حبیبی (بانک صادرات)</t>
  </si>
  <si>
    <t>C030</t>
  </si>
  <si>
    <t>محمد علی اصغرزاده</t>
  </si>
  <si>
    <t>C031</t>
  </si>
  <si>
    <t>فغان پور</t>
  </si>
  <si>
    <t>C032</t>
  </si>
  <si>
    <t>عباس پور (بهنمیر)</t>
  </si>
  <si>
    <t>C033</t>
  </si>
  <si>
    <t>رمضان خانیا (فرهاد پلنگ)</t>
  </si>
  <si>
    <t>C034</t>
  </si>
  <si>
    <t>محمد رضایی</t>
  </si>
  <si>
    <t>C035</t>
  </si>
  <si>
    <t>داریوش اسماعیلی</t>
  </si>
  <si>
    <t>C036</t>
  </si>
  <si>
    <t>محسن قبادی</t>
  </si>
  <si>
    <t>C037</t>
  </si>
  <si>
    <t>خانم قلی پور (یوسف نیا)</t>
  </si>
  <si>
    <t>C038</t>
  </si>
  <si>
    <t>مهدی ولیپور</t>
  </si>
  <si>
    <t>C039</t>
  </si>
  <si>
    <t>رمضان علی محمدیان</t>
  </si>
  <si>
    <t>C040</t>
  </si>
  <si>
    <t>محمود آهنگر</t>
  </si>
  <si>
    <t>C041</t>
  </si>
  <si>
    <t>محمد حسین عزیزی</t>
  </si>
  <si>
    <t>C042</t>
  </si>
  <si>
    <t>مغداد طلایی</t>
  </si>
  <si>
    <t>C043</t>
  </si>
  <si>
    <t>سید عبدالله میراقازاده</t>
  </si>
  <si>
    <t>C044</t>
  </si>
  <si>
    <t>رجب پور</t>
  </si>
  <si>
    <t>C045</t>
  </si>
  <si>
    <t>سعید بابایی</t>
  </si>
  <si>
    <t>C046</t>
  </si>
  <si>
    <t>مطلب عیسی پور</t>
  </si>
  <si>
    <t>C047</t>
  </si>
  <si>
    <t>عزیز زاده</t>
  </si>
  <si>
    <t>C048</t>
  </si>
  <si>
    <t>تقی اصغرنیا</t>
  </si>
  <si>
    <t>C049</t>
  </si>
  <si>
    <t>مدانلو</t>
  </si>
  <si>
    <t>C050</t>
  </si>
  <si>
    <t>خدیجه اصغرنیا</t>
  </si>
  <si>
    <t>C051</t>
  </si>
  <si>
    <t>اصغر عزیزی</t>
  </si>
  <si>
    <t>C052</t>
  </si>
  <si>
    <t>غلامی</t>
  </si>
  <si>
    <t>C053</t>
  </si>
  <si>
    <t>علی عزیزنژاد</t>
  </si>
  <si>
    <t>C054</t>
  </si>
  <si>
    <t>حسن عیسی پور</t>
  </si>
  <si>
    <t>C055</t>
  </si>
  <si>
    <t>عسگری محمودی</t>
  </si>
  <si>
    <t>C056</t>
  </si>
  <si>
    <t>اسماعیل حیدری</t>
  </si>
  <si>
    <t>C057</t>
  </si>
  <si>
    <t>کبری اصغرنیا</t>
  </si>
  <si>
    <t>قم — سید حسین حسینی</t>
  </si>
  <si>
    <t>بارفروش</t>
  </si>
  <si>
    <t>میدان بار شهرستان</t>
  </si>
  <si>
    <t>SL002</t>
  </si>
  <si>
    <t>مشهد — محمد توکلی</t>
  </si>
  <si>
    <t>SL003</t>
  </si>
  <si>
    <t>اراک — پوریا خوش‌نمکیان</t>
  </si>
  <si>
    <t>SL004</t>
  </si>
  <si>
    <t>تبریز — نورزاده</t>
  </si>
  <si>
    <t>SL005</t>
  </si>
  <si>
    <t>زنجان — خانی</t>
  </si>
  <si>
    <t>S001</t>
  </si>
  <si>
    <t>حسن کوچک‌زاده</t>
  </si>
  <si>
    <t>فروشنده سبد</t>
  </si>
  <si>
    <t>سبد پلاستیکی</t>
  </si>
  <si>
    <t>S002</t>
  </si>
  <si>
    <t>سید محمد موسویان</t>
  </si>
  <si>
    <t>S003</t>
  </si>
  <si>
    <t>سید ربیع موسویان</t>
  </si>
  <si>
    <t>E001</t>
  </si>
  <si>
    <t>قاسم زاهدی تیر</t>
  </si>
  <si>
    <t>کارمند</t>
  </si>
  <si>
    <t>مدیرعامل</t>
  </si>
  <si>
    <t>E002</t>
  </si>
  <si>
    <t>(نام حسابدار)</t>
  </si>
  <si>
    <t>حسابدار</t>
  </si>
  <si>
    <t>E003</t>
  </si>
  <si>
    <t>(نام فروشنده ۱)</t>
  </si>
  <si>
    <t>فروشنده</t>
  </si>
  <si>
    <t>E004</t>
  </si>
  <si>
    <t>(نام انباردار)</t>
  </si>
  <si>
    <t>انباردار</t>
  </si>
  <si>
    <t>E005</t>
  </si>
  <si>
    <t>رضا کاظمی (نمونه)</t>
  </si>
  <si>
    <t>سرپرست خط</t>
  </si>
  <si>
    <t>E006</t>
  </si>
  <si>
    <t>علی احمدی (نمونه)</t>
  </si>
  <si>
    <t>کارگر</t>
  </si>
  <si>
    <t>X001</t>
  </si>
  <si>
    <t>انعام مصطفی</t>
  </si>
  <si>
    <t>سایر حساب</t>
  </si>
  <si>
    <t>انعام و پاداش</t>
  </si>
  <si>
    <t>X002</t>
  </si>
  <si>
    <t>درآمد باسکول (احمد زاهدی)</t>
  </si>
  <si>
    <t>درآمد باسکول</t>
  </si>
  <si>
    <t>معین</t>
  </si>
  <si>
    <t>X003</t>
  </si>
  <si>
    <t>صندوق شرکت</t>
  </si>
  <si>
    <t>صندوق</t>
  </si>
  <si>
    <t>X004</t>
  </si>
  <si>
    <t>موجودی مرکبات (انبار)</t>
  </si>
  <si>
    <t>موجودی</t>
  </si>
  <si>
    <t>X005</t>
  </si>
  <si>
    <t>موجودی سبد و ظروف</t>
  </si>
  <si>
    <t>X006</t>
  </si>
  <si>
    <t>فروش مرکبات</t>
  </si>
  <si>
    <t>درآمد</t>
  </si>
  <si>
    <t>X007</t>
  </si>
  <si>
    <t>فروش سبد</t>
  </si>
  <si>
    <t>X008</t>
  </si>
  <si>
    <t>درآمد آبگیری</t>
  </si>
  <si>
    <t>X009</t>
  </si>
  <si>
    <t>هزینه ضایعات و افت</t>
  </si>
  <si>
    <t>هزینه</t>
  </si>
  <si>
    <t>X010</t>
  </si>
  <si>
    <t>چک‌های پرداختی (در جریان)</t>
  </si>
  <si>
    <t>چک پرداختی</t>
  </si>
  <si>
    <t>X011</t>
  </si>
  <si>
    <t>حساب واسط بانک و پز (در راه)</t>
  </si>
  <si>
    <t>حساب واسط</t>
  </si>
  <si>
    <t>هزینه حمل و تخلیه</t>
  </si>
  <si>
    <t>هزینه دستمزد</t>
  </si>
  <si>
    <t>X014</t>
  </si>
  <si>
    <t>کارمزد بانکی</t>
  </si>
  <si>
    <t>X015</t>
  </si>
  <si>
    <t>سایر درآمدها</t>
  </si>
  <si>
    <t>X016</t>
  </si>
  <si>
    <t>سایر هزینه‌ها</t>
  </si>
  <si>
    <t>X017</t>
  </si>
  <si>
    <t>مالیات و عوارض</t>
  </si>
  <si>
    <t>مالیات</t>
  </si>
  <si>
    <t>X018</t>
  </si>
  <si>
    <t>تخفیف و افت بار</t>
  </si>
  <si>
    <t>X019</t>
  </si>
  <si>
    <t>موجودی مواد بسته‌بندی</t>
  </si>
  <si>
    <t>X020</t>
  </si>
  <si>
    <t>حساب کنترل ترازنامه</t>
  </si>
  <si>
    <t>F001</t>
  </si>
  <si>
    <t>زمین باغدشت (نمونه)</t>
  </si>
  <si>
    <t>دارایی ثابت</t>
  </si>
  <si>
    <t>زمین و ساختمان</t>
  </si>
  <si>
    <t>F002</t>
  </si>
  <si>
    <t>وانت حمل بار (نمونه)</t>
  </si>
  <si>
    <t>خودرو و حمل‌ونقل</t>
  </si>
  <si>
    <t>F003</t>
  </si>
  <si>
    <t>ماشین‌آلات خط سورتینگ (نمونه)</t>
  </si>
  <si>
    <t>ماشین‌آلات و تجهیزات</t>
  </si>
  <si>
    <t>L001</t>
  </si>
  <si>
    <t>وام بانک ملت (نمونه)</t>
  </si>
  <si>
    <t>وام و تسهیلات</t>
  </si>
  <si>
    <t>وام بانکی</t>
  </si>
  <si>
    <t>CAP001</t>
  </si>
  <si>
    <t>سرمایه و آورده صاحبان (نمونه)</t>
  </si>
  <si>
    <t>سرمایه و آورده صاحبان</t>
  </si>
  <si>
    <t>سرمایه اولیه</t>
  </si>
  <si>
    <t>باسکول میدان بار (نمونه)</t>
  </si>
  <si>
    <t>باسکول دیگران</t>
  </si>
  <si>
    <t>باسکول محلی</t>
  </si>
  <si>
    <t>بانک و صندوق</t>
  </si>
  <si>
    <t>حساب‌های بانکی</t>
  </si>
  <si>
    <t>بانک ملت</t>
  </si>
  <si>
    <t>بانک کشاورزی</t>
  </si>
  <si>
    <t>بانک سپه</t>
  </si>
  <si>
    <t>بانک مهر ایران</t>
  </si>
  <si>
    <t>بانک تجارت</t>
  </si>
  <si>
    <t>بانک پاسارگاد</t>
  </si>
  <si>
    <t>بانک رفاه</t>
  </si>
  <si>
    <t>C058</t>
  </si>
  <si>
    <t>C059</t>
  </si>
  <si>
    <t>C060</t>
  </si>
  <si>
    <t>C061</t>
  </si>
  <si>
    <t>C062</t>
  </si>
  <si>
    <t>C063</t>
  </si>
  <si>
    <t>C064</t>
  </si>
  <si>
    <t>C065</t>
  </si>
  <si>
    <t>C066</t>
  </si>
  <si>
    <t>C067</t>
  </si>
  <si>
    <t>C068</t>
  </si>
  <si>
    <t>C069</t>
  </si>
  <si>
    <t>C070</t>
  </si>
  <si>
    <t>C071</t>
  </si>
  <si>
    <t>C072</t>
  </si>
  <si>
    <t>C073</t>
  </si>
  <si>
    <t>C074</t>
  </si>
  <si>
    <t>C075</t>
  </si>
  <si>
    <t>C076</t>
  </si>
  <si>
    <t>C077</t>
  </si>
  <si>
    <t>C078</t>
  </si>
  <si>
    <t>C079</t>
  </si>
  <si>
    <t>C080</t>
  </si>
  <si>
    <t>C081</t>
  </si>
  <si>
    <t>C082</t>
  </si>
  <si>
    <t>C083</t>
  </si>
  <si>
    <t>C084</t>
  </si>
  <si>
    <t>C085</t>
  </si>
  <si>
    <t>C086</t>
  </si>
  <si>
    <t>C087</t>
  </si>
  <si>
    <t>C088</t>
  </si>
  <si>
    <t>C089</t>
  </si>
  <si>
    <t>C090</t>
  </si>
  <si>
    <t>C091</t>
  </si>
  <si>
    <t>C092</t>
  </si>
  <si>
    <t>C093</t>
  </si>
  <si>
    <t>C094</t>
  </si>
  <si>
    <t>C095</t>
  </si>
  <si>
    <t>C096</t>
  </si>
  <si>
    <t>C097</t>
  </si>
  <si>
    <t>C098</t>
  </si>
  <si>
    <t>C099</t>
  </si>
  <si>
    <t>C100</t>
  </si>
  <si>
    <t>C101</t>
  </si>
  <si>
    <t>C102</t>
  </si>
  <si>
    <t>C103</t>
  </si>
  <si>
    <t>C104</t>
  </si>
  <si>
    <t>C105</t>
  </si>
  <si>
    <t>C106</t>
  </si>
  <si>
    <t>C107</t>
  </si>
  <si>
    <t>C108</t>
  </si>
  <si>
    <t>C109</t>
  </si>
  <si>
    <t>C110</t>
  </si>
  <si>
    <t>C111</t>
  </si>
  <si>
    <t>C112</t>
  </si>
  <si>
    <t>C113</t>
  </si>
  <si>
    <t>C114</t>
  </si>
  <si>
    <t>C115</t>
  </si>
  <si>
    <t>C116</t>
  </si>
  <si>
    <t>C117</t>
  </si>
  <si>
    <t>C118</t>
  </si>
  <si>
    <t>C119</t>
  </si>
  <si>
    <t>C120</t>
  </si>
  <si>
    <t>SL006</t>
  </si>
  <si>
    <t>SL007</t>
  </si>
  <si>
    <t>SL008</t>
  </si>
  <si>
    <t>SL009</t>
  </si>
  <si>
    <t>SL010</t>
  </si>
  <si>
    <t>SL011</t>
  </si>
  <si>
    <t>SL012</t>
  </si>
  <si>
    <t>SL013</t>
  </si>
  <si>
    <t>SL014</t>
  </si>
  <si>
    <t>SL015</t>
  </si>
  <si>
    <t>SL016</t>
  </si>
  <si>
    <t>SL017</t>
  </si>
  <si>
    <t>SL018</t>
  </si>
  <si>
    <t>SL019</t>
  </si>
  <si>
    <t>SL020</t>
  </si>
  <si>
    <t>SL021</t>
  </si>
  <si>
    <t>SL022</t>
  </si>
  <si>
    <t>SL023</t>
  </si>
  <si>
    <t>SL024</t>
  </si>
  <si>
    <t>SL025</t>
  </si>
  <si>
    <t>SL026</t>
  </si>
  <si>
    <t>SL027</t>
  </si>
  <si>
    <t>SL028</t>
  </si>
  <si>
    <t>SL029</t>
  </si>
  <si>
    <t>SL030</t>
  </si>
  <si>
    <t>S004</t>
  </si>
  <si>
    <t>S005</t>
  </si>
  <si>
    <t>S006</t>
  </si>
  <si>
    <t>S007</t>
  </si>
  <si>
    <t>S008</t>
  </si>
  <si>
    <t>S009</t>
  </si>
  <si>
    <t>S010</t>
  </si>
  <si>
    <t>S011</t>
  </si>
  <si>
    <t>S012</t>
  </si>
  <si>
    <t>S013</t>
  </si>
  <si>
    <t>S014</t>
  </si>
  <si>
    <t>S015</t>
  </si>
  <si>
    <t>S016</t>
  </si>
  <si>
    <t>S017</t>
  </si>
  <si>
    <t>S018</t>
  </si>
  <si>
    <t>S019</t>
  </si>
  <si>
    <t>S020</t>
  </si>
  <si>
    <t>E007</t>
  </si>
  <si>
    <t>E008</t>
  </si>
  <si>
    <t>E009</t>
  </si>
  <si>
    <t>E010</t>
  </si>
  <si>
    <t>F004</t>
  </si>
  <si>
    <t>F005</t>
  </si>
  <si>
    <t>F006</t>
  </si>
  <si>
    <t>F007</t>
  </si>
  <si>
    <t>F008</t>
  </si>
  <si>
    <t>F009</t>
  </si>
  <si>
    <t>F010</t>
  </si>
  <si>
    <t>L002</t>
  </si>
  <si>
    <t>L003</t>
  </si>
  <si>
    <t>L004</t>
  </si>
  <si>
    <t>L005</t>
  </si>
  <si>
    <t>CAP002</t>
  </si>
  <si>
    <t>CAP003</t>
  </si>
  <si>
    <t>CAP004</t>
  </si>
  <si>
    <t>CAP005</t>
  </si>
  <si>
    <t>احمد زاهدی</t>
  </si>
  <si>
    <t>احمد موسوی</t>
  </si>
  <si>
    <t>رضا کاظمی</t>
  </si>
  <si>
    <t>حسین نیک‌پور</t>
  </si>
  <si>
    <t>مهدی رستمی</t>
  </si>
  <si>
    <t>علی شریفی</t>
  </si>
  <si>
    <t>سعید اکبری</t>
  </si>
  <si>
    <t>مجید قاسمی</t>
  </si>
  <si>
    <t>پرویز احمدی</t>
  </si>
  <si>
    <t>کریم صادقی</t>
  </si>
  <si>
    <t>رحیم نوری</t>
  </si>
  <si>
    <t>بهرام یوسفی</t>
  </si>
  <si>
    <t>فرهاد مرادی</t>
  </si>
  <si>
    <t>مسعود تقوی</t>
  </si>
  <si>
    <t>جواد کریمی</t>
  </si>
  <si>
    <t>ناصر رحیمی</t>
  </si>
  <si>
    <t>بابک سلطانی</t>
  </si>
  <si>
    <t>وحید عباسی</t>
  </si>
  <si>
    <t>شخص ۱</t>
  </si>
  <si>
    <t>نوع عملیات بانکی — قاعده بدهکار/بستانکار</t>
  </si>
  <si>
    <t>BANK OPERATIONS</t>
  </si>
  <si>
    <t>IN</t>
  </si>
  <si>
    <t>CODE</t>
  </si>
  <si>
    <t>B01</t>
  </si>
  <si>
    <t>واریز مشتری به حساب شرکت — طرف حساب را با کد وارد کنید</t>
  </si>
  <si>
    <t>OUT</t>
  </si>
  <si>
    <t>B02</t>
  </si>
  <si>
    <t>پرداخت/حواله شرکت به طرف حساب</t>
  </si>
  <si>
    <t>FIXED</t>
  </si>
  <si>
    <t>B03</t>
  </si>
  <si>
    <t>پول نقد از صندوق به بانک می‌رود</t>
  </si>
  <si>
    <t>B04</t>
  </si>
  <si>
    <t>هزینه‌ها: حمل، دستمزد، کارمزد، مالیات…</t>
  </si>
  <si>
    <t>TRF</t>
  </si>
  <si>
    <t>NONE</t>
  </si>
  <si>
    <t>B05</t>
  </si>
  <si>
    <t>فقط جابه‌جایی بین بانک‌های خود شرکت؛ تراز شرکت تغییر نمی‌کند</t>
  </si>
  <si>
    <t>B06</t>
  </si>
  <si>
    <t>بدهی انعام مصطفی تسویه می‌شود</t>
  </si>
  <si>
    <t>PICK</t>
  </si>
  <si>
    <t>B07</t>
  </si>
  <si>
    <t>پول از طرف باسکول دیگران؛ در حساب همان شخص بستانکار می‌شود</t>
  </si>
  <si>
    <t>B08</t>
  </si>
  <si>
    <t>تسویه با شخص باسکول دیگران</t>
  </si>
  <si>
    <t>B09</t>
  </si>
  <si>
    <t>سرجمع پز روز قبل؛ حساب واسط X011 را تسویه می‌کند (درآمد در دفتر روزنامه ثبت شده)</t>
  </si>
  <si>
    <t>B10</t>
  </si>
  <si>
    <t>چک پرداختی پاس می‌شود</t>
  </si>
  <si>
    <t>B11</t>
  </si>
  <si>
    <t>چک دریافتی برگشت خورد</t>
  </si>
  <si>
    <t>B12</t>
  </si>
  <si>
    <t>چک دریافتی وصول شد</t>
  </si>
  <si>
    <t>B13</t>
  </si>
  <si>
    <t>وام/تسهیلات بانکی</t>
  </si>
  <si>
    <t>B14</t>
  </si>
  <si>
    <t>قسط یا اصل وام</t>
  </si>
  <si>
    <t>B15</t>
  </si>
  <si>
    <t>B16</t>
  </si>
  <si>
    <t>B17</t>
  </si>
  <si>
    <t>واریزی‌ای که قبلاً در شیت پرداخت (Pay) ثبت شده؛ واسط X011 را صفر می‌کند</t>
  </si>
  <si>
    <t>B18</t>
  </si>
  <si>
    <t>پرداختی که قبلاً در شیت پرداخت (Pay) ثبت شده؛ واسط X011 را صفر می‌کند</t>
  </si>
  <si>
    <t>روش پرداخت</t>
  </si>
  <si>
    <t>METHODS</t>
  </si>
  <si>
    <t>وضعیت چک</t>
  </si>
  <si>
    <t>CHEQUE</t>
  </si>
  <si>
    <t>شخص باسکول دیگران</t>
  </si>
  <si>
    <t>OTHER SCALES</t>
  </si>
  <si>
    <t>BD001 – باسکول میدان بار (نمونه)</t>
  </si>
  <si>
    <t>BD004 – رضا کاظمی</t>
  </si>
  <si>
    <t>BD005 – حسین نیک‌پور</t>
  </si>
  <si>
    <t>BD006 – مهدی رستمی</t>
  </si>
  <si>
    <t>BD007 – علی شریفی</t>
  </si>
  <si>
    <t>BD008 – سعید اکبری</t>
  </si>
  <si>
    <t>BD009 – مجید قاسمی</t>
  </si>
  <si>
    <t>BD010 – پرویز احمدی</t>
  </si>
  <si>
    <t>BD011 – کریم صادقی</t>
  </si>
  <si>
    <t>BD012 – رحیم نوری</t>
  </si>
  <si>
    <t>BD013 – بهرام یوسفی</t>
  </si>
  <si>
    <t>BD014 – فرهاد مرادی</t>
  </si>
  <si>
    <t>BD015 – مسعود تقوی</t>
  </si>
  <si>
    <t>BD016 – جواد کریمی</t>
  </si>
  <si>
    <t>BD017 – ناصر رحیمی</t>
  </si>
  <si>
    <t>BD018 – بابک سلطانی</t>
  </si>
  <si>
    <t>BD019 – وحید عباسی</t>
  </si>
  <si>
    <t>BD020 – شخص ۱</t>
  </si>
  <si>
    <t>نوع چک</t>
  </si>
  <si>
    <t>CHEQUE TYPE</t>
  </si>
  <si>
    <t>گروه‌های حساب</t>
  </si>
  <si>
    <t>GROUPS</t>
  </si>
  <si>
    <t>تأمین‌کننده</t>
  </si>
  <si>
    <t>راهنمای کامل فایل تراکنش‌ها</t>
  </si>
  <si>
    <t>از تعریف کشوها تا قواعد بدهکار/بستانکار و روش‌های کنترل</t>
  </si>
  <si>
    <t xml:space="preserve">این فایل چه می‌کند؟    </t>
  </si>
  <si>
    <t>فایل 02_Bank محل ثبت تراکنش‌های بانکی است. برخلاف بقیه فایل‌ها که داده را از 01_Entry می‌خوانند، این فایل منبع مستقل ورود اطلاعات بانکی است، چون صورت‌حساب بانک از بیرون می‌آید.</t>
  </si>
  <si>
    <t xml:space="preserve">     •  خروجی: شیت Post (دفتر تراکنش‌ها) که همه تحلیل‌ها و مانده‌ها از آن ساخته می‌شود.</t>
  </si>
  <si>
    <t xml:space="preserve">     •  هر تراکنش دو خط دفتر می‌سازد: خط بانک و خط طرف حساب.</t>
  </si>
  <si>
    <t xml:space="preserve">     •  کد حساب‌های بانکی در همه فایل‌ها BNxx است (BN01…BN10). در دفتر روزنامه (01_Entry) هیچ سندی مستقیم روی BNxx زده نمی‌شود: هر حرکت بانکی از حساب واسط X011 عبور می‌کند و مانده واقعی هر بانک فقط از همین فایل (شیت Post) خوانده می‌شود.</t>
  </si>
  <si>
    <t xml:space="preserve">     •  دفتر روزنامه تنها دفتر مالی است: هر رویداد اقتصادی (فروش، هزینه، بدهی) باید در 01_Entry ثبت شود و این فایل حرکت واقعی پول را. برای هزینه‌ای که از بانک پرداخت می‌شود، در 01_Entry یک «پرداخت» با روش «انتقال بانکی» و حساب هزینه بزنید و همین‌جا همان مبلغ را با نوع «تسویه پرداخت (واسط)» ثبت کنید.</t>
  </si>
  <si>
    <t xml:space="preserve">کشوها از کجا می‌آیند؟    </t>
  </si>
  <si>
    <t>همه فهرست‌های کشویی در فایل مادر (00_Master) تعریف شده‌اند و در شیت Sync این فایل کپی شده‌اند:</t>
  </si>
  <si>
    <t xml:space="preserve">     •  بانک عامل و بانک مقصد ← شیت Bnk فایل مادر.</t>
  </si>
  <si>
    <t xml:space="preserve">     •  نوع عملیات بانکی ← جدول «Bank Operations» در شیت List فایل مادر (۱۸ نوع، قابل افزودن).</t>
  </si>
  <si>
    <t xml:space="preserve">     •  روش پرداخت و وضعیت چک ← شیت List.</t>
  </si>
  <si>
    <t xml:space="preserve">     •  شخص باسکول دیگران ← حساب‌های BD001…BD020 در شیت Acc.</t>
  </si>
  <si>
    <t xml:space="preserve">     •  کد طرف حساب یک کشوی «هشدار» است: می‌توانید کد جدید را تایپ کنید، ولی اگر کد در فایل مادر نباشد ⚠ می‌گیرید.</t>
  </si>
  <si>
    <t xml:space="preserve">انتقال داخلی بین بانک‌ها    </t>
  </si>
  <si>
    <t>وقتی پول از یک حساب شرکت به حساب دیگر منتقل می‌شود، این یک تراکنش واقعی نیست و تراز شرکت تغییر نمی‌کند.</t>
  </si>
  <si>
    <t xml:space="preserve">     •  نوع عملیات = «انتقال داخلی بین بانک‌ها».</t>
  </si>
  <si>
    <t xml:space="preserve">     •  بانک عامل = بانک مبدأ (پول از آن خارج می‌شود).</t>
  </si>
  <si>
    <t xml:space="preserve">     •  بانک مقصد = بانکی که پول به آن واریز می‌شود.</t>
  </si>
  <si>
    <t xml:space="preserve">     •  نتیجه: خط اول بستانکار بانک مبدأ، خط دوم بدهکار بانک مقصد؛ جمع شرکت صفر می‌ماند.</t>
  </si>
  <si>
    <t xml:space="preserve">     •  دفتر روزنامه برای «انتقال داخلی» هیچ سندی نمی‌سازد، چون پولی از شرکت خارج نمی‌شود؛ فقط همین فایل هر دو طرف را ثبت می‌کند. در شیت پرداخت 01_Entry هم روش «انتقال داخلی» را انتخاب کنید تا سند اضافه زده نشود.</t>
  </si>
  <si>
    <t xml:space="preserve">انعام مصطفی    </t>
  </si>
  <si>
    <t>۰۴</t>
  </si>
  <si>
    <t>حساب انعام مصطفی کد X001 دارد و در فایل مادر تعریف شده است. پرداخت به او با نوع «پرداخت انعام مصطفی» ثبت می‌شود: بانک عامل بستانکار و حساب X001 بدهکار می‌شود؛ یعنی بدهی شرکت به ایشان تسویه می‌شود.</t>
  </si>
  <si>
    <t xml:space="preserve">     •  برای دیدن مانده انعام مصطفی، در شیت Post ستون کد حساب را روی X001 فیلتر کنید.</t>
  </si>
  <si>
    <t xml:space="preserve">     •  کنترل خودکار ۲۰۰۶ ↔ مصطفی در شیت POS فایل 01_Entry (کنترل مانده واسط X011) انجام می‌شود و باید صفر بماند.</t>
  </si>
  <si>
    <t xml:space="preserve">باسکول دیگران    </t>
  </si>
  <si>
    <t>۰۵</t>
  </si>
  <si>
    <t>دریافت هزینه باسکول دیگران: بانک عامل بدهکار (پول وارد شده) و حساب همان شخص بستانکار؛ یعنی شرکت به او بدهکار می‌شود.</t>
  </si>
  <si>
    <t xml:space="preserve">     •  شخص را از کشوی «شخص باسکول دیگران» انتخاب کنید؛ کد (BDxxx) در ستون مخفی محاسبه می‌شود.</t>
  </si>
  <si>
    <t xml:space="preserve">     •  پرداخت به باسکول دیگران برعکس عمل می‌کند و بدهی را کم می‌کند.</t>
  </si>
  <si>
    <t xml:space="preserve">     •  گزارش بدهی هر شخص: شیت Anal یا فیلتر حساب BDxxx در شیت Post.</t>
  </si>
  <si>
    <t xml:space="preserve">چک‌ها    </t>
  </si>
  <si>
    <t>۰۶</t>
  </si>
  <si>
    <t>شیت Chq دفتر چک است: شماره، سررسید، مبلغ، وضعیت (در جریان/پاس شده/برگشتی/باطل).</t>
  </si>
  <si>
    <t xml:space="preserve">     •  وقتی چک پاس شد، در Txn یک ردیف «پاس چک» ثبت کنید تا حساب X010 و بانک به‌روز شود.</t>
  </si>
  <si>
    <t xml:space="preserve">     •  چک برگشتی با نوع «برگشت چک دریافتی» ثبت می‌شود.</t>
  </si>
  <si>
    <t xml:space="preserve">کنترل‌ها و هشدارها    </t>
  </si>
  <si>
    <t>۰۷</t>
  </si>
  <si>
    <t xml:space="preserve">     •  ستون وضعیت Txn: ⚠ مبلغ / ⚠ بانک عامل / ⚠ بانک مقصد / ⚠ طرف حساب.</t>
  </si>
  <si>
    <t xml:space="preserve">     •  در انتهای Txn جمع بدهکار و بستانکار باید برابر باشند؛ کادر «تراز» سبز می‌شود.</t>
  </si>
  <si>
    <t xml:space="preserve">     •  شیت Card: واریزی پز باسکول هر بانک با پز ثبت‌شده در دفتر روزنامه مقایسه می‌شود؛ این دو باید برابر باشند.</t>
  </si>
  <si>
    <t xml:space="preserve">     •  اگر نوع عملیات را از گروه «تسویه…» انتخاب نکنید (مثلاً «پرداخت هزینه» با کد طرف حساب)، آن مبلغ در دفتر روزنامه سند ندارد و جمع واسط X011 صفر نمی‌شود؛ شیت 05_Bal (شیت Audit) این اختلاف را نشان می‌دهد.</t>
  </si>
  <si>
    <t xml:space="preserve">چاپ و صفحه‌آرایی    </t>
  </si>
  <si>
    <t>۰۸</t>
  </si>
  <si>
    <t>همه شیت‌ها راست‌به‌چپ و آماده چاپ A4 هستند: تکرار سرستون، جا شدن در عرض یک صفحه، سربرگ و فوتر با شماره صفحه.</t>
  </si>
  <si>
    <t xml:space="preserve">     •  برای چاپ فقط ناحیه داده، از سربرگ Page Layout ← Print Area استفاده کنید (از پیش تنظیم شده).</t>
  </si>
  <si>
    <t xml:space="preserve">ارتباط با بقیه فایل‌ها    </t>
  </si>
  <si>
    <t>۰۹</t>
  </si>
  <si>
    <t xml:space="preserve">     •  00_Master ← تعریف بانک‌ها، حساب‌ها و انواع عملیات.</t>
  </si>
  <si>
    <t xml:space="preserve">     •  01_Entry ← عملیات باسکول و پرداخت‌های نقدی/چکی؛ پز باسکول آنجا ثبت می‌شود.</t>
  </si>
  <si>
    <t xml:space="preserve">     •  08_Dash ← داشبوردی که هم از این فایل و هم از 01_Entry می‌خواند.</t>
  </si>
  <si>
    <t xml:space="preserve">     •  05_Bal ← مانده هر بانک در شیت IBank از همین فایل (Post) خوانده می‌شود؛ جمع آن با شیت SUM همین فایل و داشبورد یکی است.</t>
  </si>
  <si>
    <t xml:space="preserve">     •  03_Report / 04_Inv ← گزارش‌ها و صورت‌حساب‌ها.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</si>
</sst>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#,##0;[Red]-#,##0"/>
    <numFmt numFmtId="166" formatCode="00"/>
    <numFmt numFmtId="167" formatCode="0.0%"/>
  </numFmts>
  <fonts count="42">
    <font>
      <sz val="10"/>
      <color theme="1"/>
      <name val="B Nazanin"/>
      <family val="2"/>
    </font>
    <font>
      <b/>
      <sz val="7.5"/>
      <color rgb="FFD8E6DF"/>
      <name val="Tahoma"/>
      <family val="2"/>
    </font>
    <font>
      <b/>
      <sz val="22"/>
      <color rgb="FFFFFFFF"/>
      <name val="B Titr"/>
      <family val="2"/>
    </font>
    <font>
      <sz val="11"/>
      <color rgb="FFD8E6DF"/>
      <name val="B Nazanin"/>
      <family val="2"/>
      <scheme val="minor"/>
    </font>
    <font>
      <b/>
      <sz val="8"/>
      <color rgb="FF6B7A76"/>
      <name val="B Nazanin"/>
      <family val="2"/>
      <scheme val="minor"/>
    </font>
    <font>
      <b/>
      <sz val="17"/>
      <color rgb="FF14453D"/>
      <name val="Tahoma"/>
      <family val="2"/>
    </font>
    <font>
      <b/>
      <sz val="17"/>
      <color rgb="FF3F7A57"/>
      <name val="Tahoma"/>
      <family val="2"/>
    </font>
    <font>
      <b/>
      <sz val="17"/>
      <color rgb="FFB4544A"/>
      <name val="Tahoma"/>
      <family val="2"/>
    </font>
    <font>
      <b/>
      <sz val="17"/>
      <color rgb="FF2B5C7A"/>
      <name val="Tahoma"/>
      <family val="2"/>
    </font>
    <font>
      <b/>
      <sz val="12"/>
      <color rgb="FFFFFFFF"/>
      <name val="B Nazanin"/>
      <family val="2"/>
      <scheme val="minor"/>
    </font>
    <font>
      <b/>
      <sz val="9"/>
      <color rgb="FFC89B3C"/>
      <name val="Tahoma"/>
      <family val="2"/>
    </font>
    <font>
      <b/>
      <sz val="11"/>
      <color rgb="FFFFFFFF"/>
      <name val="B Nazanin"/>
      <family val="2"/>
      <scheme val="minor"/>
    </font>
    <font>
      <sz val="8"/>
      <color rgb="FF6B7A76"/>
      <name val="B Nazanin"/>
      <family val="2"/>
      <scheme val="minor"/>
    </font>
    <font>
      <b/>
      <sz val="10"/>
      <color rgb="FFFFFFFF"/>
      <name val="Tahoma"/>
      <family val="2"/>
    </font>
    <font>
      <sz val="10"/>
      <color rgb="FF2B2A26"/>
      <name val="B Nazanin"/>
      <family val="2"/>
      <scheme val="minor"/>
    </font>
    <font>
      <sz val="9.5"/>
      <color rgb="FF2B2A26"/>
      <name val="B Nazanin"/>
      <family val="2"/>
      <scheme val="minor"/>
    </font>
    <font>
      <b/>
      <sz val="17"/>
      <color rgb="FFC4623F"/>
      <name val="Tahoma"/>
      <family val="2"/>
    </font>
    <font>
      <b/>
      <sz val="9"/>
      <color rgb="FFFFFFFF"/>
      <name val="B Nazanin"/>
      <family val="2"/>
      <scheme val="minor"/>
    </font>
    <font>
      <sz val="8.5"/>
      <color theme="1"/>
      <name val="Tahoma"/>
      <family val="2"/>
    </font>
    <font>
      <sz val="9"/>
      <color theme="1"/>
      <name val="Tahoma"/>
      <family val="2"/>
    </font>
    <font>
      <sz val="9.5"/>
      <color theme="1"/>
      <name val="B Nazanin"/>
      <family val="2"/>
      <scheme val="minor"/>
    </font>
    <font>
      <sz val="9"/>
      <color theme="1"/>
      <name val="B Nazanin"/>
      <family val="2"/>
      <scheme val="minor"/>
    </font>
    <font>
      <b/>
      <sz val="9"/>
      <color theme="1"/>
      <name val="B Nazanin"/>
      <family val="2"/>
      <scheme val="minor"/>
    </font>
    <font>
      <b/>
      <sz val="10.5"/>
      <color rgb="FFFFFFFF"/>
      <name val="B Nazanin"/>
      <family val="2"/>
      <scheme val="minor"/>
    </font>
    <font>
      <b/>
      <sz val="10"/>
      <color rgb="FFFFFFFF"/>
      <name val="B Nazanin"/>
      <family val="2"/>
      <scheme val="minor"/>
    </font>
    <font>
      <b/>
      <sz val="8"/>
      <color rgb="FFFFFFFF"/>
      <name val="B Nazanin"/>
      <family val="2"/>
      <scheme val="minor"/>
    </font>
    <font>
      <sz val="8"/>
      <color theme="1"/>
      <name val="Tahoma"/>
      <family val="2"/>
    </font>
    <font>
      <sz val="8"/>
      <color theme="1"/>
      <name val="B Nazanin"/>
      <family val="2"/>
      <scheme val="minor"/>
    </font>
    <font>
      <b/>
      <sz val="9.5"/>
      <color rgb="FFFFFFFF"/>
      <name val="B Nazanin"/>
      <family val="2"/>
      <scheme val="minor"/>
    </font>
    <font>
      <b/>
      <sz val="9.5"/>
      <color rgb="FF14453D"/>
      <name val="B Nazanin"/>
      <family val="2"/>
      <scheme val="minor"/>
    </font>
    <font>
      <b/>
      <sz val="10"/>
      <color theme="1"/>
      <name val="Tahoma"/>
      <family val="2"/>
    </font>
    <font>
      <sz val="8.5"/>
      <color theme="1"/>
      <name val="B Nazanin"/>
      <family val="2"/>
      <scheme val="minor"/>
    </font>
    <font>
      <sz val="6.8"/>
      <color rgb="FFD8E6DF"/>
      <name val="Tahoma"/>
      <family val="2"/>
    </font>
    <font>
      <b/>
      <sz val="9"/>
      <color rgb="FF14453D"/>
      <name val="Tahoma"/>
      <family val="2"/>
    </font>
    <font>
      <b/>
      <sz val="9"/>
      <color theme="1"/>
      <name val="Tahoma"/>
      <family val="2"/>
    </font>
    <font>
      <sz val="7"/>
      <color rgb="FF3F7A57"/>
      <name val="Tahoma"/>
      <family val="2"/>
    </font>
    <font>
      <sz val="7"/>
      <color rgb="FFC89B3C"/>
      <name val="Tahoma"/>
      <family val="2"/>
    </font>
    <font>
      <b/>
      <sz val="17"/>
      <color rgb="FFC89B3C"/>
      <name val="Tahoma"/>
      <family val="2"/>
    </font>
    <font>
      <b/>
      <sz val="15"/>
      <color rgb="FF14453D"/>
      <name val="B Titr"/>
      <family val="2"/>
    </font>
    <font>
      <sz val="9.5"/>
      <color rgb="FF6B7A76"/>
      <name val="B Nazanin"/>
      <family val="2"/>
      <scheme val="minor"/>
    </font>
    <font>
      <sz val="10"/>
      <color rgb="FF14453D"/>
      <name val="B Nazanin"/>
      <family val="2"/>
      <scheme val="minor"/>
    </font>
    <font>
      <sz val="8"/>
      <color indexed="81"/>
      <name val="Tahoma"/>
      <family val="2"/>
    </font>
  </fonts>
  <fills count="18">
    <fill>
      <patternFill patternType="none"/>
    </fill>
    <fill>
      <patternFill patternType="gray125"/>
    </fill>
    <fill>
      <patternFill patternType="solid">
        <fgColor rgb="FF14453D"/>
        <bgColor indexed="64"/>
      </patternFill>
    </fill>
    <fill>
      <patternFill patternType="solid">
        <fgColor rgb="FFC89B3C"/>
        <bgColor indexed="64"/>
      </patternFill>
    </fill>
    <fill>
      <patternFill patternType="solid">
        <fgColor rgb="FFF7F1E6"/>
        <bgColor indexed="64"/>
      </patternFill>
    </fill>
    <fill>
      <patternFill patternType="solid">
        <fgColor rgb="FFFBF8F1"/>
        <bgColor indexed="64"/>
      </patternFill>
    </fill>
    <fill>
      <patternFill patternType="solid">
        <fgColor rgb="FF7FA99B"/>
        <bgColor indexed="64"/>
      </patternFill>
    </fill>
    <fill>
      <patternFill patternType="solid">
        <fgColor rgb="FF2B5C7A"/>
        <bgColor indexed="64"/>
      </patternFill>
    </fill>
    <fill>
      <patternFill patternType="solid">
        <fgColor rgb="FFC4623F"/>
        <bgColor indexed="64"/>
      </patternFill>
    </fill>
    <fill>
      <patternFill patternType="solid">
        <fgColor rgb="FF8E6C88"/>
        <bgColor indexed="64"/>
      </patternFill>
    </fill>
    <fill>
      <patternFill patternType="solid">
        <fgColor rgb="FFE4F0E8"/>
        <bgColor indexed="64"/>
      </patternFill>
    </fill>
    <fill>
      <patternFill patternType="solid">
        <fgColor rgb="FFF3EADB"/>
        <bgColor indexed="64"/>
      </patternFill>
    </fill>
    <fill>
      <patternFill patternType="solid">
        <fgColor rgb="FFF6F5F0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DCD3"/>
        <bgColor indexed="64"/>
      </patternFill>
    </fill>
    <fill>
      <patternFill patternType="solid">
        <fgColor rgb="FF1E5D52"/>
        <bgColor indexed="64"/>
      </patternFill>
    </fill>
    <fill>
      <patternFill patternType="solid">
        <fgColor rgb="FFEFDFB8"/>
        <bgColor indexed="64"/>
      </patternFill>
    </fill>
  </fills>
  <borders count="9">
    <border>
      <left/>
      <right/>
      <top/>
      <bottom/>
      <diagonal/>
    </border>
    <border>
      <left style="thin">
        <color rgb="FFDDD5C4"/>
      </left>
      <right style="thin">
        <color rgb="FFDDD5C4"/>
      </right>
      <top style="thin">
        <color rgb="FFDDD5C4"/>
      </top>
      <bottom style="thin">
        <color rgb="FFDDD5C4"/>
      </bottom>
      <diagonal/>
    </border>
    <border>
      <left style="thin">
        <color rgb="FFEDE6D8"/>
      </left>
      <right style="thin">
        <color rgb="FFEDE6D8"/>
      </right>
      <top style="thin">
        <color rgb="FFEDE6D8"/>
      </top>
      <bottom style="thin">
        <color rgb="FFEDE6D8"/>
      </bottom>
      <diagonal/>
    </border>
    <border>
      <left style="thin">
        <color rgb="FF14453D"/>
      </left>
      <right style="thin">
        <color rgb="FF14453D"/>
      </right>
      <top style="thin">
        <color rgb="FF14453D"/>
      </top>
      <bottom style="thin">
        <color rgb="FF14453D"/>
      </bottom>
      <diagonal/>
    </border>
    <border>
      <left style="thin">
        <color rgb="FFEFDFB8"/>
      </left>
      <right style="thin">
        <color rgb="FFEFDFB8"/>
      </right>
      <top style="thin">
        <color rgb="FFEFDFB8"/>
      </top>
      <bottom style="thin">
        <color rgb="FFEFDFB8"/>
      </bottom>
      <diagonal/>
    </border>
    <border>
      <left style="thin">
        <color rgb="FFC89B3C"/>
      </left>
      <right style="thin">
        <color rgb="FFC89B3C"/>
      </right>
      <top style="thin">
        <color rgb="FFC89B3C"/>
      </top>
      <bottom style="thin">
        <color rgb="FFC89B3C"/>
      </bottom>
      <diagonal/>
    </border>
    <border>
      <left style="thin">
        <color rgb="FF1E5D52"/>
      </left>
      <right style="thin">
        <color rgb="FF1E5D52"/>
      </right>
      <top style="thin">
        <color rgb="FF1E5D52"/>
      </top>
      <bottom style="thin">
        <color rgb="FF1E5D5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4623F"/>
      </left>
      <right style="thin">
        <color rgb="FFC4623F"/>
      </right>
      <top style="thin">
        <color rgb="FFC4623F"/>
      </top>
      <bottom style="thin">
        <color rgb="FFC4623F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3" fillId="2" borderId="0" xfId="0" applyFont="1" applyFill="1" applyAlignment="1">
      <alignment horizontal="right" vertical="center"/>
    </xf>
    <xf numFmtId="0" fontId="0" fillId="3" borderId="0" xfId="0" applyFill="1"/>
    <xf numFmtId="0" fontId="4" fillId="4" borderId="1" xfId="0" applyFont="1" applyFill="1" applyBorder="1" applyAlignment="1">
      <alignment horizontal="center" vertical="center"/>
    </xf>
    <xf numFmtId="164" fontId="5" fillId="5" borderId="1" xfId="0" applyNumberFormat="1" applyFont="1" applyFill="1" applyBorder="1" applyAlignment="1">
      <alignment horizontal="center" vertical="center"/>
    </xf>
    <xf numFmtId="164" fontId="6" fillId="5" borderId="1" xfId="0" applyNumberFormat="1" applyFont="1" applyFill="1" applyBorder="1" applyAlignment="1">
      <alignment horizontal="center" vertical="center"/>
    </xf>
    <xf numFmtId="164" fontId="7" fillId="5" borderId="1" xfId="0" applyNumberFormat="1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right" vertical="center"/>
    </xf>
    <xf numFmtId="0" fontId="10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right" vertical="center"/>
    </xf>
    <xf numFmtId="0" fontId="11" fillId="3" borderId="0" xfId="0" applyFont="1" applyFill="1" applyAlignment="1">
      <alignment horizontal="right" vertical="center"/>
    </xf>
    <xf numFmtId="0" fontId="11" fillId="6" borderId="0" xfId="0" applyFont="1" applyFill="1" applyAlignment="1">
      <alignment horizontal="right" vertical="center"/>
    </xf>
    <xf numFmtId="0" fontId="12" fillId="5" borderId="1" xfId="0" applyFont="1" applyFill="1" applyBorder="1" applyAlignment="1">
      <alignment horizontal="right" vertical="center" wrapText="1"/>
    </xf>
    <xf numFmtId="0" fontId="11" fillId="7" borderId="0" xfId="0" applyFont="1" applyFill="1" applyAlignment="1">
      <alignment horizontal="right" vertical="center"/>
    </xf>
    <xf numFmtId="0" fontId="11" fillId="8" borderId="0" xfId="0" applyFont="1" applyFill="1" applyAlignment="1">
      <alignment horizontal="right" vertical="center"/>
    </xf>
    <xf numFmtId="0" fontId="11" fillId="9" borderId="0" xfId="0" applyFont="1" applyFill="1" applyAlignment="1">
      <alignment horizontal="right" vertical="center"/>
    </xf>
    <xf numFmtId="0" fontId="13" fillId="3" borderId="0" xfId="0" applyFont="1" applyFill="1" applyAlignment="1">
      <alignment horizontal="center" vertical="center"/>
    </xf>
    <xf numFmtId="0" fontId="14" fillId="0" borderId="2" xfId="0" applyFont="1" applyBorder="1" applyAlignment="1">
      <alignment horizontal="right" vertical="center"/>
    </xf>
    <xf numFmtId="0" fontId="15" fillId="10" borderId="2" xfId="0" applyFont="1" applyFill="1" applyBorder="1" applyAlignment="1">
      <alignment horizontal="right" vertical="center" wrapText="1"/>
    </xf>
    <xf numFmtId="165" fontId="8" fillId="5" borderId="1" xfId="0" applyNumberFormat="1" applyFont="1" applyFill="1" applyBorder="1" applyAlignment="1">
      <alignment horizontal="center" vertical="center"/>
    </xf>
    <xf numFmtId="164" fontId="16" fillId="5" borderId="1" xfId="0" applyNumberFormat="1" applyFont="1" applyFill="1" applyBorder="1" applyAlignment="1">
      <alignment horizontal="center" vertical="center"/>
    </xf>
    <xf numFmtId="0" fontId="15" fillId="11" borderId="2" xfId="0" applyFont="1" applyFill="1" applyBorder="1" applyAlignment="1">
      <alignment horizontal="right" vertical="center" wrapText="1"/>
    </xf>
    <xf numFmtId="0" fontId="17" fillId="2" borderId="3" xfId="0" applyFont="1" applyFill="1" applyBorder="1" applyAlignment="1">
      <alignment horizontal="center" vertical="center" wrapText="1"/>
    </xf>
    <xf numFmtId="0" fontId="18" fillId="12" borderId="2" xfId="0" applyFont="1" applyFill="1" applyBorder="1" applyAlignment="1">
      <alignment horizontal="center" vertical="center"/>
    </xf>
    <xf numFmtId="0" fontId="19" fillId="13" borderId="4" xfId="0" applyFont="1" applyFill="1" applyBorder="1" applyAlignment="1">
      <alignment horizontal="center" vertical="center"/>
    </xf>
    <xf numFmtId="0" fontId="20" fillId="13" borderId="4" xfId="0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164" fontId="19" fillId="13" borderId="4" xfId="0" applyNumberFormat="1" applyFont="1" applyFill="1" applyBorder="1" applyAlignment="1">
      <alignment horizontal="center" vertical="center"/>
    </xf>
    <xf numFmtId="164" fontId="19" fillId="12" borderId="2" xfId="0" applyNumberFormat="1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/>
    </xf>
    <xf numFmtId="164" fontId="13" fillId="3" borderId="5" xfId="0" applyNumberFormat="1" applyFont="1" applyFill="1" applyBorder="1" applyAlignment="1">
      <alignment horizontal="center" vertical="center"/>
    </xf>
    <xf numFmtId="0" fontId="24" fillId="3" borderId="5" xfId="0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/>
    </xf>
    <xf numFmtId="0" fontId="26" fillId="0" borderId="0" xfId="0" applyFont="1" applyAlignment="1">
      <alignment horizontal="right"/>
    </xf>
    <xf numFmtId="0" fontId="27" fillId="12" borderId="0" xfId="0" applyFont="1" applyFill="1" applyAlignment="1">
      <alignment horizontal="right"/>
    </xf>
    <xf numFmtId="164" fontId="26" fillId="12" borderId="0" xfId="0" applyNumberFormat="1" applyFont="1" applyFill="1" applyAlignment="1">
      <alignment horizontal="center"/>
    </xf>
    <xf numFmtId="166" fontId="26" fillId="12" borderId="0" xfId="0" applyNumberFormat="1" applyFont="1" applyFill="1" applyAlignment="1">
      <alignment horizontal="center"/>
    </xf>
    <xf numFmtId="0" fontId="26" fillId="12" borderId="0" xfId="0" applyFont="1" applyFill="1" applyAlignment="1">
      <alignment horizontal="center"/>
    </xf>
    <xf numFmtId="0" fontId="28" fillId="2" borderId="3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right" vertical="center"/>
    </xf>
    <xf numFmtId="164" fontId="19" fillId="14" borderId="2" xfId="0" applyNumberFormat="1" applyFont="1" applyFill="1" applyBorder="1" applyAlignment="1">
      <alignment horizontal="center"/>
    </xf>
    <xf numFmtId="165" fontId="30" fillId="5" borderId="2" xfId="0" applyNumberFormat="1" applyFont="1" applyFill="1" applyBorder="1" applyAlignment="1">
      <alignment horizontal="center"/>
    </xf>
    <xf numFmtId="167" fontId="19" fillId="14" borderId="2" xfId="0" applyNumberFormat="1" applyFont="1" applyFill="1" applyBorder="1" applyAlignment="1">
      <alignment horizontal="center"/>
    </xf>
    <xf numFmtId="0" fontId="18" fillId="12" borderId="2" xfId="0" applyFont="1" applyFill="1" applyBorder="1" applyAlignment="1">
      <alignment horizontal="center"/>
    </xf>
    <xf numFmtId="0" fontId="31" fillId="12" borderId="2" xfId="0" applyFont="1" applyFill="1" applyBorder="1" applyAlignment="1">
      <alignment horizontal="right"/>
    </xf>
    <xf numFmtId="0" fontId="24" fillId="3" borderId="5" xfId="0" applyFont="1" applyFill="1" applyBorder="1" applyAlignment="1">
      <alignment horizontal="center"/>
    </xf>
    <xf numFmtId="164" fontId="13" fillId="3" borderId="5" xfId="0" applyNumberFormat="1" applyFont="1" applyFill="1" applyBorder="1" applyAlignment="1">
      <alignment horizontal="center"/>
    </xf>
    <xf numFmtId="167" fontId="13" fillId="3" borderId="5" xfId="0" applyNumberFormat="1" applyFont="1" applyFill="1" applyBorder="1" applyAlignment="1">
      <alignment horizontal="center"/>
    </xf>
    <xf numFmtId="166" fontId="5" fillId="5" borderId="1" xfId="0" applyNumberFormat="1" applyFont="1" applyFill="1" applyBorder="1" applyAlignment="1">
      <alignment horizontal="center" vertical="center"/>
    </xf>
    <xf numFmtId="0" fontId="28" fillId="2" borderId="3" xfId="0" applyFont="1" applyFill="1" applyBorder="1" applyAlignment="1">
      <alignment horizontal="center"/>
    </xf>
    <xf numFmtId="0" fontId="32" fillId="2" borderId="0" xfId="0" applyFont="1" applyFill="1" applyAlignment="1">
      <alignment horizontal="center"/>
    </xf>
    <xf numFmtId="166" fontId="33" fillId="4" borderId="1" xfId="0" applyNumberFormat="1" applyFont="1" applyFill="1" applyBorder="1" applyAlignment="1">
      <alignment horizontal="center"/>
    </xf>
    <xf numFmtId="164" fontId="19" fillId="10" borderId="2" xfId="0" applyNumberFormat="1" applyFont="1" applyFill="1" applyBorder="1" applyAlignment="1">
      <alignment horizontal="center"/>
    </xf>
    <xf numFmtId="164" fontId="19" fillId="15" borderId="2" xfId="0" applyNumberFormat="1" applyFont="1" applyFill="1" applyBorder="1" applyAlignment="1">
      <alignment horizontal="center"/>
    </xf>
    <xf numFmtId="165" fontId="34" fillId="5" borderId="2" xfId="0" applyNumberFormat="1" applyFont="1" applyFill="1" applyBorder="1" applyAlignment="1">
      <alignment horizontal="center"/>
    </xf>
    <xf numFmtId="165" fontId="19" fillId="14" borderId="2" xfId="0" applyNumberFormat="1" applyFont="1" applyFill="1" applyBorder="1" applyAlignment="1">
      <alignment horizontal="center"/>
    </xf>
    <xf numFmtId="0" fontId="35" fillId="14" borderId="0" xfId="0" applyFont="1" applyFill="1" applyAlignment="1">
      <alignment horizontal="right"/>
    </xf>
    <xf numFmtId="0" fontId="21" fillId="4" borderId="1" xfId="0" applyFont="1" applyFill="1" applyBorder="1" applyAlignment="1">
      <alignment horizontal="right"/>
    </xf>
    <xf numFmtId="167" fontId="18" fillId="14" borderId="2" xfId="0" applyNumberFormat="1" applyFont="1" applyFill="1" applyBorder="1" applyAlignment="1">
      <alignment horizontal="center"/>
    </xf>
    <xf numFmtId="0" fontId="36" fillId="14" borderId="0" xfId="0" applyFont="1" applyFill="1" applyAlignment="1">
      <alignment horizontal="right"/>
    </xf>
    <xf numFmtId="0" fontId="17" fillId="16" borderId="6" xfId="0" applyFont="1" applyFill="1" applyBorder="1" applyAlignment="1">
      <alignment horizontal="center"/>
    </xf>
    <xf numFmtId="0" fontId="17" fillId="2" borderId="3" xfId="0" applyFont="1" applyFill="1" applyBorder="1" applyAlignment="1">
      <alignment horizontal="center"/>
    </xf>
    <xf numFmtId="0" fontId="18" fillId="14" borderId="2" xfId="0" applyFont="1" applyFill="1" applyBorder="1" applyAlignment="1">
      <alignment horizontal="center"/>
    </xf>
    <xf numFmtId="0" fontId="21" fillId="14" borderId="2" xfId="0" applyFont="1" applyFill="1" applyBorder="1" applyAlignment="1">
      <alignment horizontal="right"/>
    </xf>
    <xf numFmtId="0" fontId="31" fillId="14" borderId="2" xfId="0" applyFont="1" applyFill="1" applyBorder="1" applyAlignment="1">
      <alignment horizontal="right"/>
    </xf>
    <xf numFmtId="0" fontId="15" fillId="4" borderId="2" xfId="0" applyFont="1" applyFill="1" applyBorder="1" applyAlignment="1">
      <alignment horizontal="right" vertical="center" wrapText="1"/>
    </xf>
    <xf numFmtId="164" fontId="37" fillId="5" borderId="1" xfId="0" applyNumberFormat="1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right"/>
    </xf>
    <xf numFmtId="0" fontId="18" fillId="4" borderId="1" xfId="0" applyFont="1" applyFill="1" applyBorder="1" applyAlignment="1">
      <alignment horizontal="center"/>
    </xf>
    <xf numFmtId="0" fontId="31" fillId="14" borderId="2" xfId="0" applyFont="1" applyFill="1" applyBorder="1" applyAlignment="1">
      <alignment horizontal="center"/>
    </xf>
    <xf numFmtId="0" fontId="24" fillId="3" borderId="7" xfId="0" applyFont="1" applyFill="1" applyBorder="1"/>
    <xf numFmtId="165" fontId="13" fillId="3" borderId="7" xfId="0" applyNumberFormat="1" applyFont="1" applyFill="1" applyBorder="1"/>
    <xf numFmtId="0" fontId="28" fillId="3" borderId="7" xfId="0" applyFont="1" applyFill="1" applyBorder="1"/>
    <xf numFmtId="167" fontId="6" fillId="5" borderId="1" xfId="0" applyNumberFormat="1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/>
    </xf>
    <xf numFmtId="164" fontId="19" fillId="17" borderId="2" xfId="0" applyNumberFormat="1" applyFont="1" applyFill="1" applyBorder="1" applyAlignment="1">
      <alignment horizontal="center"/>
    </xf>
    <xf numFmtId="0" fontId="21" fillId="14" borderId="2" xfId="0" applyFont="1" applyFill="1" applyBorder="1" applyAlignment="1">
      <alignment horizontal="center"/>
    </xf>
    <xf numFmtId="0" fontId="21" fillId="13" borderId="4" xfId="0" applyFont="1" applyFill="1" applyBorder="1" applyAlignment="1">
      <alignment horizontal="right" vertical="center"/>
    </xf>
    <xf numFmtId="164" fontId="19" fillId="13" borderId="4" xfId="0" applyNumberFormat="1" applyFont="1" applyFill="1" applyBorder="1" applyAlignment="1">
      <alignment horizontal="center"/>
    </xf>
    <xf numFmtId="0" fontId="38" fillId="4" borderId="0" xfId="0" applyFont="1" applyFill="1" applyAlignment="1">
      <alignment horizontal="right" vertical="center"/>
    </xf>
    <xf numFmtId="0" fontId="39" fillId="0" borderId="0" xfId="0" applyFont="1" applyAlignment="1">
      <alignment horizontal="right" vertical="center" wrapText="1"/>
    </xf>
    <xf numFmtId="0" fontId="28" fillId="8" borderId="8" xfId="0" applyFont="1" applyFill="1" applyBorder="1" applyAlignment="1">
      <alignment horizontal="center" vertical="center"/>
    </xf>
    <xf numFmtId="0" fontId="28" fillId="16" borderId="6" xfId="0" applyFont="1" applyFill="1" applyBorder="1" applyAlignment="1">
      <alignment horizontal="center" vertical="center"/>
    </xf>
    <xf numFmtId="0" fontId="28" fillId="3" borderId="5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right" vertical="center"/>
    </xf>
    <xf numFmtId="164" fontId="18" fillId="14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right" vertical="center" wrapText="1"/>
    </xf>
    <xf numFmtId="0" fontId="14" fillId="0" borderId="0" xfId="0" applyFont="1" applyAlignment="1">
      <alignment horizontal="right" vertical="top" wrapText="1"/>
    </xf>
    <xf numFmtId="0" fontId="40" fillId="5" borderId="2" xfId="0" applyFont="1" applyFill="1" applyBorder="1" applyAlignment="1">
      <alignment horizontal="right" vertical="center" wrapText="1"/>
    </xf>
  </cellXfs>
  <cellStyles count="1">
    <cellStyle name="Normal" xfId="0" builtinId="0"/>
  </cellStyles>
  <dxfs count="6">
    <dxf>
      <fill>
        <patternFill>
          <bgColor rgb="FFE4F0E8"/>
        </patternFill>
      </fill>
    </dxf>
    <dxf>
      <fill>
        <patternFill>
          <bgColor rgb="FFF2DCD3"/>
        </patternFill>
      </fill>
    </dxf>
    <dxf>
      <fill>
        <patternFill>
          <bgColor rgb="FFE7E2F2"/>
        </patternFill>
      </fill>
    </dxf>
    <dxf>
      <font>
        <b/>
        <color rgb="FFC4623F"/>
      </font>
      <fill>
        <patternFill>
          <bgColor rgb="FFFBE3D8"/>
        </patternFill>
      </fill>
    </dxf>
    <dxf>
      <font>
        <b/>
        <color rgb="FF3F7A57"/>
      </font>
      <fill>
        <patternFill>
          <bgColor rgb="FFE4F0E8"/>
        </patternFill>
      </fill>
    </dxf>
    <dxf>
      <font>
        <b/>
        <color rgb="FFC89B3C"/>
      </font>
      <fill>
        <patternFill>
          <bgColor rgb="FFF3EADB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B Nazanin"/>
              </a:defRPr>
            </a:pPr>
            <a:r>
              <a:rPr lang="en-US" sz="1100" baseline="0">
                <a:latin typeface="B Nazanin"/>
              </a:rPr>
              <a:t>مانده هر بانک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مانده فعلی</c:v>
          </c:tx>
          <c:spPr>
            <a:solidFill>
              <a:srgbClr val="14453D"/>
            </a:solidFill>
            <a:ln>
              <a:noFill/>
            </a:ln>
          </c:spPr>
          <c:dLbls>
            <c:numFmt formatCode="#,##0" sourceLinked="0"/>
            <c:txPr>
              <a:bodyPr/>
              <a:lstStyle/>
              <a:p>
                <a:pPr>
                  <a:defRPr sz="700" baseline="0"/>
                </a:pPr>
                <a:endParaRPr lang="en-US"/>
              </a:p>
            </c:txPr>
            <c:showVal val="1"/>
          </c:dLbls>
          <c:cat>
            <c:numRef>
              <c:f>Sum!$A$12:$A$21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Sum!$E$12:$E$21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  <c:spPr>
        <a:solidFill>
          <a:srgbClr val="FCFAF4"/>
        </a:solidFill>
      </c:spPr>
    </c:plotArea>
    <c:plotVisOnly val="1"/>
  </c:chart>
  <c:spPr>
    <a:solidFill>
      <a:srgbClr val="FFFFFF"/>
    </a:solidFill>
    <a:ln>
      <a:solidFill>
        <a:srgbClr val="DDD5C4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B Nazanin"/>
              </a:defRPr>
            </a:pPr>
            <a:r>
              <a:rPr lang="en-US" sz="1100" baseline="0">
                <a:latin typeface="B Nazanin"/>
              </a:rPr>
              <a:t>جریان نقدی ماهانه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دریافت</c:v>
          </c:tx>
          <c:spPr>
            <a:solidFill>
              <a:srgbClr val="7FA99B"/>
            </a:solidFill>
          </c:spPr>
          <c:cat>
            <c:numRef>
              <c:f>Flow!$A$13:$A$24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Flow!$C$13:$C$24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پرداخت</c:v>
          </c:tx>
          <c:spPr>
            <a:solidFill>
              <a:srgbClr val="C4623F"/>
            </a:solidFill>
          </c:spPr>
          <c:cat>
            <c:numRef>
              <c:f>Flow!$A$13:$A$24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Flow!$D$13:$D$24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40"/>
        <c:axId val="50020001"/>
        <c:axId val="50020002"/>
      </c:barChart>
      <c:lineChart>
        <c:grouping val="standard"/>
        <c:ser>
          <c:idx val="2"/>
          <c:order val="2"/>
          <c:tx>
            <c:v>خالص</c:v>
          </c:tx>
          <c:spPr>
            <a:ln w="31750">
              <a:solidFill>
                <a:srgbClr val="14453D"/>
              </a:solidFill>
            </a:ln>
          </c:spPr>
          <c:marker>
            <c:symbol val="circle"/>
            <c:size val="5"/>
            <c:spPr>
              <a:solidFill>
                <a:srgbClr val="C89B3C"/>
              </a:solidFill>
              <a:ln>
                <a:solidFill>
                  <a:srgbClr val="FFFFFF"/>
                </a:solidFill>
              </a:ln>
            </c:spPr>
          </c:marker>
          <c:cat>
            <c:numRef>
              <c:f>Flow!$A$13:$A$24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Flow!$E$13:$E$24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  <c:spPr>
        <a:solidFill>
          <a:srgbClr val="FCFAF4"/>
        </a:solidFill>
      </c:spPr>
    </c:plotArea>
    <c:legend>
      <c:legendPos val="b"/>
      <c:layout/>
      <c:txPr>
        <a:bodyPr/>
        <a:lstStyle/>
        <a:p>
          <a:pPr>
            <a:defRPr sz="800" baseline="0">
              <a:latin typeface="B Nazanin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 baseline="0">
                <a:latin typeface="B Nazanin"/>
              </a:defRPr>
            </a:pPr>
            <a:r>
              <a:rPr lang="en-US" sz="1000" baseline="0">
                <a:latin typeface="B Nazanin"/>
              </a:rPr>
              <a:t>سهم هر نوع عملیات از پرداخت‌ها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پرداخت بر حسب عملیات</c:v>
          </c:tx>
          <c:dPt>
            <c:idx val="0"/>
            <c:spPr>
              <a:solidFill>
                <a:srgbClr val="14453D"/>
              </a:solidFill>
            </c:spPr>
          </c:dPt>
          <c:dPt>
            <c:idx val="1"/>
            <c:spPr>
              <a:solidFill>
                <a:srgbClr val="7FA99B"/>
              </a:solidFill>
            </c:spPr>
          </c:dPt>
          <c:dPt>
            <c:idx val="2"/>
            <c:spPr>
              <a:solidFill>
                <a:srgbClr val="C89B3C"/>
              </a:solidFill>
            </c:spPr>
          </c:dPt>
          <c:dPt>
            <c:idx val="3"/>
            <c:spPr>
              <a:solidFill>
                <a:srgbClr val="C4623F"/>
              </a:solidFill>
            </c:spPr>
          </c:dPt>
          <c:dPt>
            <c:idx val="4"/>
            <c:spPr>
              <a:solidFill>
                <a:srgbClr val="2B5C7A"/>
              </a:solidFill>
            </c:spPr>
          </c:dPt>
          <c:dPt>
            <c:idx val="5"/>
            <c:spPr>
              <a:solidFill>
                <a:srgbClr val="E0A458"/>
              </a:solidFill>
            </c:spPr>
          </c:dPt>
          <c:dPt>
            <c:idx val="6"/>
            <c:spPr>
              <a:solidFill>
                <a:srgbClr val="8E6C88"/>
              </a:solidFill>
            </c:spPr>
          </c:dPt>
          <c:dPt>
            <c:idx val="7"/>
            <c:spPr>
              <a:solidFill>
                <a:srgbClr val="4F7C6C"/>
              </a:solidFill>
            </c:spPr>
          </c:dPt>
          <c:dLbls>
            <c:txPr>
              <a:bodyPr/>
              <a:lstStyle/>
              <a:p>
                <a:pPr>
                  <a:defRPr sz="700" baseline="0"/>
                </a:pPr>
                <a:endParaRPr lang="en-US"/>
              </a:p>
            </c:txPr>
            <c:showPercent val="1"/>
          </c:dLbls>
          <c:cat>
            <c:strRef>
              <c:f>Anal!$A$10:$A$25</c:f>
              <c:strCache>
                <c:ptCount val="16"/>
                <c:pt idx="0">
                  <c:v>دریافت از مشتری</c:v>
                </c:pt>
                <c:pt idx="1">
                  <c:v>پرداخت به مشتری</c:v>
                </c:pt>
                <c:pt idx="2">
                  <c:v>دریافت نقدی و واریز به بانک</c:v>
                </c:pt>
                <c:pt idx="3">
                  <c:v>پرداخت هزینه</c:v>
                </c:pt>
                <c:pt idx="4">
                  <c:v>انتقال داخلی بین بانک‌ها</c:v>
                </c:pt>
                <c:pt idx="5">
                  <c:v>پرداخت انعام مصطفی</c:v>
                </c:pt>
                <c:pt idx="6">
                  <c:v>دریافت هزینه باسکول دیگران</c:v>
                </c:pt>
                <c:pt idx="7">
                  <c:v>پرداخت به باسکول دیگران</c:v>
                </c:pt>
                <c:pt idx="8">
                  <c:v>واریز پز باسکول (۲۰۰۶)</c:v>
                </c:pt>
                <c:pt idx="9">
                  <c:v>پاس چک (پرداخت چک)</c:v>
                </c:pt>
                <c:pt idx="10">
                  <c:v>برگشت چک دریافتی</c:v>
                </c:pt>
                <c:pt idx="11">
                  <c:v>واریز چک به حساب</c:v>
                </c:pt>
                <c:pt idx="12">
                  <c:v>دریافت تسهیلات</c:v>
                </c:pt>
                <c:pt idx="13">
                  <c:v>بازپرداخت تسهیلات</c:v>
                </c:pt>
                <c:pt idx="14">
                  <c:v>سایر دریافت</c:v>
                </c:pt>
                <c:pt idx="15">
                  <c:v>سایر پرداخت</c:v>
                </c:pt>
              </c:strCache>
            </c:strRef>
          </c:cat>
          <c:val>
            <c:numRef>
              <c:f>Anal!$D$10:$D$25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700" baseline="0">
              <a:latin typeface="B Nazanin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 baseline="0">
                <a:latin typeface="B Nazanin"/>
              </a:defRPr>
            </a:pPr>
            <a:r>
              <a:rPr lang="en-US" sz="1000" baseline="0">
                <a:latin typeface="B Nazanin"/>
              </a:rPr>
              <a:t>ترکیب روش‌های پرداخت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روش پرداخت</c:v>
          </c:tx>
          <c:dPt>
            <c:idx val="0"/>
            <c:spPr>
              <a:solidFill>
                <a:srgbClr val="7FA99B"/>
              </a:solidFill>
            </c:spPr>
          </c:dPt>
          <c:dPt>
            <c:idx val="1"/>
            <c:spPr>
              <a:solidFill>
                <a:srgbClr val="C89B3C"/>
              </a:solidFill>
            </c:spPr>
          </c:dPt>
          <c:dPt>
            <c:idx val="2"/>
            <c:spPr>
              <a:solidFill>
                <a:srgbClr val="14453D"/>
              </a:solidFill>
            </c:spPr>
          </c:dPt>
          <c:dPt>
            <c:idx val="3"/>
            <c:spPr>
              <a:solidFill>
                <a:srgbClr val="C4623F"/>
              </a:solidFill>
            </c:spPr>
          </c:dPt>
          <c:dPt>
            <c:idx val="4"/>
            <c:spPr>
              <a:solidFill>
                <a:srgbClr val="2B5C7A"/>
              </a:solidFill>
            </c:spPr>
          </c:dPt>
          <c:dLbls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Percent val="1"/>
          </c:dLbls>
          <c:cat>
            <c:strRef>
              <c:f>Anal!$A$30:$A$34</c:f>
              <c:strCache>
                <c:ptCount val="5"/>
                <c:pt idx="0">
                  <c:v>نقد</c:v>
                </c:pt>
                <c:pt idx="1">
                  <c:v>چک</c:v>
                </c:pt>
                <c:pt idx="2">
                  <c:v>انتقال بانکی</c:v>
                </c:pt>
                <c:pt idx="3">
                  <c:v>کارت/پوز</c:v>
                </c:pt>
                <c:pt idx="4">
                  <c:v>حواله</c:v>
                </c:pt>
              </c:strCache>
            </c:strRef>
          </c:cat>
          <c:val>
            <c:numRef>
              <c:f>Anal!$D$30:$D$34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700" baseline="0">
              <a:latin typeface="B Nazanin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B Nazanin"/>
              </a:defRPr>
            </a:pPr>
            <a:r>
              <a:rPr lang="en-US" sz="1100" baseline="0">
                <a:latin typeface="B Nazanin"/>
              </a:rPr>
              <a:t>مانده هر شخص باسکول دیگران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مانده</c:v>
          </c:tx>
          <c:spPr>
            <a:solidFill>
              <a:srgbClr val="C4623F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700" baseline="0"/>
                </a:pPr>
                <a:endParaRPr lang="en-US"/>
              </a:p>
            </c:txPr>
            <c:showVal val="1"/>
          </c:dLbls>
          <c:cat>
            <c:strRef>
              <c:f>Payable!$A$13:$A$32</c:f>
              <c:strCache>
                <c:ptCount val="20"/>
                <c:pt idx="0">
                  <c:v>باسکول دیگران</c:v>
                </c:pt>
                <c:pt idx="1">
                  <c:v>باسکول دیگران</c:v>
                </c:pt>
                <c:pt idx="2">
                  <c:v>باسکول دیگران</c:v>
                </c:pt>
                <c:pt idx="3">
                  <c:v>باسکول دیگران</c:v>
                </c:pt>
                <c:pt idx="4">
                  <c:v>باسکول دیگران</c:v>
                </c:pt>
                <c:pt idx="5">
                  <c:v>باسکول دیگران</c:v>
                </c:pt>
                <c:pt idx="6">
                  <c:v>باسکول دیگران</c:v>
                </c:pt>
                <c:pt idx="7">
                  <c:v>باسکول دیگران</c:v>
                </c:pt>
                <c:pt idx="8">
                  <c:v>باسکول دیگران</c:v>
                </c:pt>
                <c:pt idx="9">
                  <c:v>باسکول دیگران</c:v>
                </c:pt>
                <c:pt idx="10">
                  <c:v>باسکول دیگران</c:v>
                </c:pt>
                <c:pt idx="11">
                  <c:v>باسکول دیگران</c:v>
                </c:pt>
                <c:pt idx="12">
                  <c:v>باسکول دیگران</c:v>
                </c:pt>
                <c:pt idx="13">
                  <c:v>باسکول دیگران</c:v>
                </c:pt>
                <c:pt idx="14">
                  <c:v>باسکول دیگران</c:v>
                </c:pt>
                <c:pt idx="15">
                  <c:v>باسکول دیگران</c:v>
                </c:pt>
                <c:pt idx="16">
                  <c:v>باسکول دیگران</c:v>
                </c:pt>
                <c:pt idx="17">
                  <c:v>باسکول دیگران</c:v>
                </c:pt>
                <c:pt idx="18">
                  <c:v>باسکول دیگران</c:v>
                </c:pt>
                <c:pt idx="19">
                  <c:v>باسکول دیگران</c:v>
                </c:pt>
              </c:strCache>
            </c:strRef>
          </c:cat>
          <c:val>
            <c:numRef>
              <c:f>Payable!$E$13:$E$32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</c:ser>
        <c:gapWidth val="40"/>
        <c:axId val="50050001"/>
        <c:axId val="50050002"/>
      </c:barChart>
      <c:catAx>
        <c:axId val="50050001"/>
        <c:scaling>
          <c:orientation val="minMax"/>
        </c:scaling>
        <c:axPos val="l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b"/>
        <c:majorGridlines/>
        <c:numFmt formatCode="General" sourceLinked="1"/>
        <c:tickLblPos val="nextTo"/>
        <c:crossAx val="50050001"/>
        <c:crosses val="autoZero"/>
        <c:crossBetween val="between"/>
      </c:valAx>
      <c:spPr>
        <a:solidFill>
          <a:srgbClr val="FCFAF4"/>
        </a:solidFill>
      </c:spPr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B Nazanin"/>
              </a:defRPr>
            </a:pPr>
            <a:r>
              <a:rPr lang="en-US" sz="1100" baseline="0">
                <a:latin typeface="B Nazanin"/>
              </a:rPr>
              <a:t>کارت/پوز هر بانک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کارت/پوز</c:v>
          </c:tx>
          <c:spPr>
            <a:solidFill>
              <a:srgbClr val="7FA99B"/>
            </a:solidFill>
          </c:spPr>
          <c:cat>
            <c:numRef>
              <c:f>Card!$A$13:$A$22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Card!$C$13:$C$22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پز باسکول</c:v>
          </c:tx>
          <c:spPr>
            <a:solidFill>
              <a:srgbClr val="C89B3C"/>
            </a:solidFill>
          </c:spPr>
          <c:cat>
            <c:numRef>
              <c:f>Card!$A$13:$A$22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Card!$D$13:$D$22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60"/>
        <c:axId val="50060001"/>
        <c:axId val="50060002"/>
      </c:bar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  <c:spPr>
        <a:solidFill>
          <a:srgbClr val="FCFAF4"/>
        </a:solidFill>
      </c:spPr>
    </c:plotArea>
    <c:legend>
      <c:legendPos val="b"/>
      <c:layout/>
      <c:txPr>
        <a:bodyPr/>
        <a:lstStyle/>
        <a:p>
          <a:pPr>
            <a:defRPr sz="800" baseline="0">
              <a:latin typeface="B Nazanin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14.png"/><Relationship Id="rId5" Type="http://schemas.openxmlformats.org/officeDocument/2006/relationships/image" Target="../media/image15.png"/><Relationship Id="rId6" Type="http://schemas.openxmlformats.org/officeDocument/2006/relationships/image" Target="../media/image10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4.png"/><Relationship Id="rId3" Type="http://schemas.openxmlformats.org/officeDocument/2006/relationships/image" Target="../media/image3.png"/><Relationship Id="rId4" Type="http://schemas.openxmlformats.org/officeDocument/2006/relationships/image" Target="../media/image16.png"/><Relationship Id="rId5" Type="http://schemas.openxmlformats.org/officeDocument/2006/relationships/chart" Target="../charts/chart1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16.png"/><Relationship Id="rId3" Type="http://schemas.openxmlformats.org/officeDocument/2006/relationships/image" Target="../media/image3.png"/><Relationship Id="rId4" Type="http://schemas.openxmlformats.org/officeDocument/2006/relationships/image" Target="../media/image14.png"/><Relationship Id="rId5" Type="http://schemas.openxmlformats.org/officeDocument/2006/relationships/chart" Target="../charts/chart2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17.png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18.png"/><Relationship Id="rId2" Type="http://schemas.openxmlformats.org/officeDocument/2006/relationships/image" Target="../media/image14.png"/><Relationship Id="rId3" Type="http://schemas.openxmlformats.org/officeDocument/2006/relationships/image" Target="../media/image19.png"/><Relationship Id="rId4" Type="http://schemas.openxmlformats.org/officeDocument/2006/relationships/image" Target="../media/image20.png"/><Relationship Id="rId5" Type="http://schemas.openxmlformats.org/officeDocument/2006/relationships/chart" Target="../charts/chart5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21.png"/><Relationship Id="rId3" Type="http://schemas.openxmlformats.org/officeDocument/2006/relationships/image" Target="../media/image3.png"/><Relationship Id="rId4" Type="http://schemas.openxmlformats.org/officeDocument/2006/relationships/image" Target="../media/image14.png"/><Relationship Id="rId5" Type="http://schemas.openxmlformats.org/officeDocument/2006/relationships/image" Target="../media/image15.png"/><Relationship Id="rId6" Type="http://schemas.openxmlformats.org/officeDocument/2006/relationships/chart" Target="../charts/chart6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22.png"/><Relationship Id="rId3" Type="http://schemas.openxmlformats.org/officeDocument/2006/relationships/image" Target="../media/image23.png"/><Relationship Id="rId4" Type="http://schemas.openxmlformats.org/officeDocument/2006/relationships/image" Target="../media/image24.png"/><Relationship Id="rId5" Type="http://schemas.openxmlformats.org/officeDocument/2006/relationships/image" Target="../media/image15.png"/><Relationship Id="rId6" Type="http://schemas.openxmlformats.org/officeDocument/2006/relationships/image" Target="../media/image14.png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image" Target="../media/image1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8</xdr:col>
      <xdr:colOff>57150</xdr:colOff>
      <xdr:row>2</xdr:row>
      <xdr:rowOff>57150</xdr:rowOff>
    </xdr:from>
    <xdr:to>
      <xdr:col>8</xdr:col>
      <xdr:colOff>331470</xdr:colOff>
      <xdr:row>2</xdr:row>
      <xdr:rowOff>331470</xdr:rowOff>
    </xdr:to>
    <xdr:pic>
      <xdr:nvPicPr>
        <xdr:cNvPr id="2" name="Picture 1" descr="bank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33950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2</xdr:col>
      <xdr:colOff>57150</xdr:colOff>
      <xdr:row>7</xdr:row>
      <xdr:rowOff>57150</xdr:rowOff>
    </xdr:from>
    <xdr:to>
      <xdr:col>2</xdr:col>
      <xdr:colOff>230886</xdr:colOff>
      <xdr:row>7</xdr:row>
      <xdr:rowOff>230886</xdr:rowOff>
    </xdr:to>
    <xdr:pic>
      <xdr:nvPicPr>
        <xdr:cNvPr id="3" name="Picture 2" descr="list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763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4</xdr:col>
      <xdr:colOff>57150</xdr:colOff>
      <xdr:row>7</xdr:row>
      <xdr:rowOff>57150</xdr:rowOff>
    </xdr:from>
    <xdr:to>
      <xdr:col>4</xdr:col>
      <xdr:colOff>230886</xdr:colOff>
      <xdr:row>7</xdr:row>
      <xdr:rowOff>230886</xdr:rowOff>
    </xdr:to>
    <xdr:pic>
      <xdr:nvPicPr>
        <xdr:cNvPr id="4" name="Picture 3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4955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6</xdr:col>
      <xdr:colOff>57150</xdr:colOff>
      <xdr:row>7</xdr:row>
      <xdr:rowOff>57150</xdr:rowOff>
    </xdr:from>
    <xdr:to>
      <xdr:col>6</xdr:col>
      <xdr:colOff>230886</xdr:colOff>
      <xdr:row>7</xdr:row>
      <xdr:rowOff>230886</xdr:rowOff>
    </xdr:to>
    <xdr:pic>
      <xdr:nvPicPr>
        <xdr:cNvPr id="5" name="Picture 4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7147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8</xdr:col>
      <xdr:colOff>57150</xdr:colOff>
      <xdr:row>7</xdr:row>
      <xdr:rowOff>57150</xdr:rowOff>
    </xdr:from>
    <xdr:to>
      <xdr:col>8</xdr:col>
      <xdr:colOff>230886</xdr:colOff>
      <xdr:row>7</xdr:row>
      <xdr:rowOff>230886</xdr:rowOff>
    </xdr:to>
    <xdr:pic>
      <xdr:nvPicPr>
        <xdr:cNvPr id="6" name="Picture 5" descr="bank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9339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2</xdr:col>
      <xdr:colOff>57150</xdr:colOff>
      <xdr:row>9</xdr:row>
      <xdr:rowOff>57150</xdr:rowOff>
    </xdr:from>
    <xdr:to>
      <xdr:col>2</xdr:col>
      <xdr:colOff>258318</xdr:colOff>
      <xdr:row>9</xdr:row>
      <xdr:rowOff>258318</xdr:rowOff>
    </xdr:to>
    <xdr:pic>
      <xdr:nvPicPr>
        <xdr:cNvPr id="7" name="Picture 6" descr="bank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76350" y="2381250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9</xdr:row>
      <xdr:rowOff>57150</xdr:rowOff>
    </xdr:from>
    <xdr:to>
      <xdr:col>5</xdr:col>
      <xdr:colOff>258318</xdr:colOff>
      <xdr:row>9</xdr:row>
      <xdr:rowOff>258318</xdr:rowOff>
    </xdr:to>
    <xdr:pic>
      <xdr:nvPicPr>
        <xdr:cNvPr id="8" name="Picture 7" descr="money_white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105150" y="2381250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8</xdr:col>
      <xdr:colOff>57150</xdr:colOff>
      <xdr:row>9</xdr:row>
      <xdr:rowOff>57150</xdr:rowOff>
    </xdr:from>
    <xdr:to>
      <xdr:col>8</xdr:col>
      <xdr:colOff>258318</xdr:colOff>
      <xdr:row>9</xdr:row>
      <xdr:rowOff>258318</xdr:rowOff>
    </xdr:to>
    <xdr:pic>
      <xdr:nvPicPr>
        <xdr:cNvPr id="9" name="Picture 8" descr="chart_white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933950" y="2381250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2</xdr:col>
      <xdr:colOff>57150</xdr:colOff>
      <xdr:row>12</xdr:row>
      <xdr:rowOff>57150</xdr:rowOff>
    </xdr:from>
    <xdr:to>
      <xdr:col>2</xdr:col>
      <xdr:colOff>258318</xdr:colOff>
      <xdr:row>12</xdr:row>
      <xdr:rowOff>258318</xdr:rowOff>
    </xdr:to>
    <xdr:pic>
      <xdr:nvPicPr>
        <xdr:cNvPr id="10" name="Picture 9" descr="gauge_white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276350" y="3286125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12</xdr:row>
      <xdr:rowOff>57150</xdr:rowOff>
    </xdr:from>
    <xdr:to>
      <xdr:col>5</xdr:col>
      <xdr:colOff>258318</xdr:colOff>
      <xdr:row>12</xdr:row>
      <xdr:rowOff>258318</xdr:rowOff>
    </xdr:to>
    <xdr:pic>
      <xdr:nvPicPr>
        <xdr:cNvPr id="11" name="Picture 10" descr="card_white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105150" y="3286125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8</xdr:col>
      <xdr:colOff>57150</xdr:colOff>
      <xdr:row>12</xdr:row>
      <xdr:rowOff>57150</xdr:rowOff>
    </xdr:from>
    <xdr:to>
      <xdr:col>8</xdr:col>
      <xdr:colOff>258318</xdr:colOff>
      <xdr:row>12</xdr:row>
      <xdr:rowOff>258318</xdr:rowOff>
    </xdr:to>
    <xdr:pic>
      <xdr:nvPicPr>
        <xdr:cNvPr id="12" name="Picture 11" descr="cheque_white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4933950" y="3286125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0</xdr:col>
      <xdr:colOff>57150</xdr:colOff>
      <xdr:row>28</xdr:row>
      <xdr:rowOff>57150</xdr:rowOff>
    </xdr:from>
    <xdr:to>
      <xdr:col>0</xdr:col>
      <xdr:colOff>240030</xdr:colOff>
      <xdr:row>28</xdr:row>
      <xdr:rowOff>240030</xdr:rowOff>
    </xdr:to>
    <xdr:pic>
      <xdr:nvPicPr>
        <xdr:cNvPr id="13" name="Picture 12" descr="flag_forest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57150" y="7381875"/>
          <a:ext cx="182880" cy="182880"/>
        </a:xfrm>
        <a:prstGeom prst="rect">
          <a:avLst/>
        </a:prstGeom>
      </xdr:spPr>
    </xdr:pic>
    <xdr:clientData/>
  </xdr:twoCellAnchor>
  <xdr:twoCellAnchor editAs="absolute">
    <xdr:from>
      <xdr:col>2</xdr:col>
      <xdr:colOff>57150</xdr:colOff>
      <xdr:row>31</xdr:row>
      <xdr:rowOff>57150</xdr:rowOff>
    </xdr:from>
    <xdr:to>
      <xdr:col>2</xdr:col>
      <xdr:colOff>258318</xdr:colOff>
      <xdr:row>31</xdr:row>
      <xdr:rowOff>258318</xdr:rowOff>
    </xdr:to>
    <xdr:pic>
      <xdr:nvPicPr>
        <xdr:cNvPr id="14" name="Picture 13" descr="list_white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276350" y="8334375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31</xdr:row>
      <xdr:rowOff>57150</xdr:rowOff>
    </xdr:from>
    <xdr:to>
      <xdr:col>5</xdr:col>
      <xdr:colOff>258318</xdr:colOff>
      <xdr:row>31</xdr:row>
      <xdr:rowOff>258318</xdr:rowOff>
    </xdr:to>
    <xdr:pic>
      <xdr:nvPicPr>
        <xdr:cNvPr id="15" name="Picture 14" descr="list_white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3105150" y="8334375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8</xdr:col>
      <xdr:colOff>57150</xdr:colOff>
      <xdr:row>31</xdr:row>
      <xdr:rowOff>57150</xdr:rowOff>
    </xdr:from>
    <xdr:to>
      <xdr:col>8</xdr:col>
      <xdr:colOff>258318</xdr:colOff>
      <xdr:row>31</xdr:row>
      <xdr:rowOff>258318</xdr:rowOff>
    </xdr:to>
    <xdr:pic>
      <xdr:nvPicPr>
        <xdr:cNvPr id="16" name="Picture 15" descr="chart_white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933950" y="8334375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2</xdr:col>
      <xdr:colOff>57150</xdr:colOff>
      <xdr:row>34</xdr:row>
      <xdr:rowOff>57150</xdr:rowOff>
    </xdr:from>
    <xdr:to>
      <xdr:col>2</xdr:col>
      <xdr:colOff>258318</xdr:colOff>
      <xdr:row>34</xdr:row>
      <xdr:rowOff>258318</xdr:rowOff>
    </xdr:to>
    <xdr:pic>
      <xdr:nvPicPr>
        <xdr:cNvPr id="17" name="Picture 16" descr="scale_white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276350" y="9239250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34</xdr:row>
      <xdr:rowOff>57150</xdr:rowOff>
    </xdr:from>
    <xdr:to>
      <xdr:col>5</xdr:col>
      <xdr:colOff>258318</xdr:colOff>
      <xdr:row>34</xdr:row>
      <xdr:rowOff>258318</xdr:rowOff>
    </xdr:to>
    <xdr:pic>
      <xdr:nvPicPr>
        <xdr:cNvPr id="18" name="Picture 17" descr="gauge_white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105150" y="9239250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8</xdr:col>
      <xdr:colOff>57150</xdr:colOff>
      <xdr:row>34</xdr:row>
      <xdr:rowOff>57150</xdr:rowOff>
    </xdr:from>
    <xdr:to>
      <xdr:col>8</xdr:col>
      <xdr:colOff>258318</xdr:colOff>
      <xdr:row>34</xdr:row>
      <xdr:rowOff>258318</xdr:rowOff>
    </xdr:to>
    <xdr:pic>
      <xdr:nvPicPr>
        <xdr:cNvPr id="19" name="Picture 18" descr="help_white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933950" y="9239250"/>
          <a:ext cx="201168" cy="20116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19</xdr:col>
      <xdr:colOff>57150</xdr:colOff>
      <xdr:row>2</xdr:row>
      <xdr:rowOff>57150</xdr:rowOff>
    </xdr:from>
    <xdr:to>
      <xdr:col>19</xdr:col>
      <xdr:colOff>331470</xdr:colOff>
      <xdr:row>2</xdr:row>
      <xdr:rowOff>331470</xdr:rowOff>
    </xdr:to>
    <xdr:pic>
      <xdr:nvPicPr>
        <xdr:cNvPr id="2" name="Picture 1" descr="bank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631150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3</xdr:col>
      <xdr:colOff>57150</xdr:colOff>
      <xdr:row>7</xdr:row>
      <xdr:rowOff>57150</xdr:rowOff>
    </xdr:from>
    <xdr:to>
      <xdr:col>3</xdr:col>
      <xdr:colOff>230886</xdr:colOff>
      <xdr:row>7</xdr:row>
      <xdr:rowOff>230886</xdr:rowOff>
    </xdr:to>
    <xdr:pic>
      <xdr:nvPicPr>
        <xdr:cNvPr id="3" name="Picture 2" descr="list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669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7</xdr:col>
      <xdr:colOff>57150</xdr:colOff>
      <xdr:row>7</xdr:row>
      <xdr:rowOff>57150</xdr:rowOff>
    </xdr:from>
    <xdr:to>
      <xdr:col>7</xdr:col>
      <xdr:colOff>230886</xdr:colOff>
      <xdr:row>7</xdr:row>
      <xdr:rowOff>230886</xdr:rowOff>
    </xdr:to>
    <xdr:pic>
      <xdr:nvPicPr>
        <xdr:cNvPr id="4" name="Picture 3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2580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11</xdr:col>
      <xdr:colOff>57150</xdr:colOff>
      <xdr:row>7</xdr:row>
      <xdr:rowOff>57150</xdr:rowOff>
    </xdr:from>
    <xdr:to>
      <xdr:col>11</xdr:col>
      <xdr:colOff>230886</xdr:colOff>
      <xdr:row>7</xdr:row>
      <xdr:rowOff>230886</xdr:rowOff>
    </xdr:to>
    <xdr:pic>
      <xdr:nvPicPr>
        <xdr:cNvPr id="5" name="Picture 4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44917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15</xdr:col>
      <xdr:colOff>57150</xdr:colOff>
      <xdr:row>7</xdr:row>
      <xdr:rowOff>57150</xdr:rowOff>
    </xdr:from>
    <xdr:to>
      <xdr:col>15</xdr:col>
      <xdr:colOff>230886</xdr:colOff>
      <xdr:row>7</xdr:row>
      <xdr:rowOff>230886</xdr:rowOff>
    </xdr:to>
    <xdr:pic>
      <xdr:nvPicPr>
        <xdr:cNvPr id="6" name="Picture 5" descr="money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9735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19</xdr:col>
      <xdr:colOff>57150</xdr:colOff>
      <xdr:row>7</xdr:row>
      <xdr:rowOff>57150</xdr:rowOff>
    </xdr:from>
    <xdr:to>
      <xdr:col>19</xdr:col>
      <xdr:colOff>230886</xdr:colOff>
      <xdr:row>7</xdr:row>
      <xdr:rowOff>230886</xdr:rowOff>
    </xdr:to>
    <xdr:pic>
      <xdr:nvPicPr>
        <xdr:cNvPr id="7" name="Picture 6" descr="warn_forest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06311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0</xdr:col>
      <xdr:colOff>57150</xdr:colOff>
      <xdr:row>8</xdr:row>
      <xdr:rowOff>57150</xdr:rowOff>
    </xdr:from>
    <xdr:to>
      <xdr:col>0</xdr:col>
      <xdr:colOff>240030</xdr:colOff>
      <xdr:row>8</xdr:row>
      <xdr:rowOff>240030</xdr:rowOff>
    </xdr:to>
    <xdr:pic>
      <xdr:nvPicPr>
        <xdr:cNvPr id="8" name="Picture 7" descr="flag_forest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57150" y="2047875"/>
          <a:ext cx="182880" cy="18288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7</xdr:col>
      <xdr:colOff>57150</xdr:colOff>
      <xdr:row>2</xdr:row>
      <xdr:rowOff>57150</xdr:rowOff>
    </xdr:from>
    <xdr:to>
      <xdr:col>7</xdr:col>
      <xdr:colOff>331470</xdr:colOff>
      <xdr:row>2</xdr:row>
      <xdr:rowOff>331470</xdr:rowOff>
    </xdr:to>
    <xdr:pic>
      <xdr:nvPicPr>
        <xdr:cNvPr id="2" name="Picture 1" descr="bank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58075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1</xdr:col>
      <xdr:colOff>57150</xdr:colOff>
      <xdr:row>7</xdr:row>
      <xdr:rowOff>57150</xdr:rowOff>
    </xdr:from>
    <xdr:to>
      <xdr:col>1</xdr:col>
      <xdr:colOff>230886</xdr:colOff>
      <xdr:row>7</xdr:row>
      <xdr:rowOff>230886</xdr:rowOff>
    </xdr:to>
    <xdr:pic>
      <xdr:nvPicPr>
        <xdr:cNvPr id="3" name="Picture 2" descr="money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383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3</xdr:col>
      <xdr:colOff>57150</xdr:colOff>
      <xdr:row>7</xdr:row>
      <xdr:rowOff>57150</xdr:rowOff>
    </xdr:from>
    <xdr:to>
      <xdr:col>3</xdr:col>
      <xdr:colOff>230886</xdr:colOff>
      <xdr:row>7</xdr:row>
      <xdr:rowOff>230886</xdr:rowOff>
    </xdr:to>
    <xdr:pic>
      <xdr:nvPicPr>
        <xdr:cNvPr id="4" name="Picture 3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9338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7</xdr:row>
      <xdr:rowOff>57150</xdr:rowOff>
    </xdr:from>
    <xdr:to>
      <xdr:col>5</xdr:col>
      <xdr:colOff>230886</xdr:colOff>
      <xdr:row>7</xdr:row>
      <xdr:rowOff>230886</xdr:rowOff>
    </xdr:to>
    <xdr:pic>
      <xdr:nvPicPr>
        <xdr:cNvPr id="5" name="Picture 4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293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7</xdr:col>
      <xdr:colOff>57150</xdr:colOff>
      <xdr:row>7</xdr:row>
      <xdr:rowOff>57150</xdr:rowOff>
    </xdr:from>
    <xdr:to>
      <xdr:col>7</xdr:col>
      <xdr:colOff>230886</xdr:colOff>
      <xdr:row>7</xdr:row>
      <xdr:rowOff>230886</xdr:rowOff>
    </xdr:to>
    <xdr:pic>
      <xdr:nvPicPr>
        <xdr:cNvPr id="6" name="Picture 5" descr="chart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458075" y="1619250"/>
          <a:ext cx="173736" cy="173736"/>
        </a:xfrm>
        <a:prstGeom prst="rect">
          <a:avLst/>
        </a:prstGeom>
      </xdr:spPr>
    </xdr:pic>
    <xdr:clientData/>
  </xdr:twoCellAnchor>
  <xdr:twoCellAnchor>
    <xdr:from>
      <xdr:col>0</xdr:col>
      <xdr:colOff>76200</xdr:colOff>
      <xdr:row>24</xdr:row>
      <xdr:rowOff>57150</xdr:rowOff>
    </xdr:from>
    <xdr:to>
      <xdr:col>3</xdr:col>
      <xdr:colOff>676275</xdr:colOff>
      <xdr:row>35</xdr:row>
      <xdr:rowOff>152400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7</xdr:col>
      <xdr:colOff>57150</xdr:colOff>
      <xdr:row>2</xdr:row>
      <xdr:rowOff>57150</xdr:rowOff>
    </xdr:from>
    <xdr:to>
      <xdr:col>7</xdr:col>
      <xdr:colOff>331470</xdr:colOff>
      <xdr:row>2</xdr:row>
      <xdr:rowOff>331470</xdr:rowOff>
    </xdr:to>
    <xdr:pic>
      <xdr:nvPicPr>
        <xdr:cNvPr id="2" name="Picture 1" descr="chart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24600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1</xdr:col>
      <xdr:colOff>57150</xdr:colOff>
      <xdr:row>7</xdr:row>
      <xdr:rowOff>57150</xdr:rowOff>
    </xdr:from>
    <xdr:to>
      <xdr:col>1</xdr:col>
      <xdr:colOff>230886</xdr:colOff>
      <xdr:row>7</xdr:row>
      <xdr:rowOff>230886</xdr:rowOff>
    </xdr:to>
    <xdr:pic>
      <xdr:nvPicPr>
        <xdr:cNvPr id="3" name="Picture 2" descr="chart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48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3</xdr:col>
      <xdr:colOff>57150</xdr:colOff>
      <xdr:row>7</xdr:row>
      <xdr:rowOff>57150</xdr:rowOff>
    </xdr:from>
    <xdr:to>
      <xdr:col>3</xdr:col>
      <xdr:colOff>230886</xdr:colOff>
      <xdr:row>7</xdr:row>
      <xdr:rowOff>230886</xdr:rowOff>
    </xdr:to>
    <xdr:pic>
      <xdr:nvPicPr>
        <xdr:cNvPr id="4" name="Picture 3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46697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7</xdr:row>
      <xdr:rowOff>57150</xdr:rowOff>
    </xdr:from>
    <xdr:to>
      <xdr:col>5</xdr:col>
      <xdr:colOff>230886</xdr:colOff>
      <xdr:row>7</xdr:row>
      <xdr:rowOff>230886</xdr:rowOff>
    </xdr:to>
    <xdr:pic>
      <xdr:nvPicPr>
        <xdr:cNvPr id="5" name="Picture 4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6958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7</xdr:col>
      <xdr:colOff>57150</xdr:colOff>
      <xdr:row>7</xdr:row>
      <xdr:rowOff>57150</xdr:rowOff>
    </xdr:from>
    <xdr:to>
      <xdr:col>7</xdr:col>
      <xdr:colOff>230886</xdr:colOff>
      <xdr:row>7</xdr:row>
      <xdr:rowOff>230886</xdr:rowOff>
    </xdr:to>
    <xdr:pic>
      <xdr:nvPicPr>
        <xdr:cNvPr id="6" name="Picture 5" descr="money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324600" y="1619250"/>
          <a:ext cx="173736" cy="173736"/>
        </a:xfrm>
        <a:prstGeom prst="rect">
          <a:avLst/>
        </a:prstGeom>
      </xdr:spPr>
    </xdr:pic>
    <xdr:clientData/>
  </xdr:twoCellAnchor>
  <xdr:twoCellAnchor>
    <xdr:from>
      <xdr:col>0</xdr:col>
      <xdr:colOff>76200</xdr:colOff>
      <xdr:row>26</xdr:row>
      <xdr:rowOff>57150</xdr:rowOff>
    </xdr:from>
    <xdr:to>
      <xdr:col>6</xdr:col>
      <xdr:colOff>228600</xdr:colOff>
      <xdr:row>40</xdr:row>
      <xdr:rowOff>57150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57150</xdr:colOff>
      <xdr:row>2</xdr:row>
      <xdr:rowOff>57150</xdr:rowOff>
    </xdr:from>
    <xdr:to>
      <xdr:col>6</xdr:col>
      <xdr:colOff>331470</xdr:colOff>
      <xdr:row>2</xdr:row>
      <xdr:rowOff>331470</xdr:rowOff>
    </xdr:to>
    <xdr:pic>
      <xdr:nvPicPr>
        <xdr:cNvPr id="2" name="Picture 1" descr="chart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43650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0</xdr:col>
      <xdr:colOff>57150</xdr:colOff>
      <xdr:row>47</xdr:row>
      <xdr:rowOff>57150</xdr:rowOff>
    </xdr:from>
    <xdr:to>
      <xdr:col>0</xdr:col>
      <xdr:colOff>240030</xdr:colOff>
      <xdr:row>47</xdr:row>
      <xdr:rowOff>240030</xdr:rowOff>
    </xdr:to>
    <xdr:pic>
      <xdr:nvPicPr>
        <xdr:cNvPr id="3" name="Picture 2" descr="search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150" y="9601200"/>
          <a:ext cx="182880" cy="182880"/>
        </a:xfrm>
        <a:prstGeom prst="rect">
          <a:avLst/>
        </a:prstGeom>
      </xdr:spPr>
    </xdr:pic>
    <xdr:clientData/>
  </xdr:twoCellAnchor>
  <xdr:twoCellAnchor>
    <xdr:from>
      <xdr:col>8</xdr:col>
      <xdr:colOff>57150</xdr:colOff>
      <xdr:row>7</xdr:row>
      <xdr:rowOff>38100</xdr:rowOff>
    </xdr:from>
    <xdr:to>
      <xdr:col>14</xdr:col>
      <xdr:colOff>19050</xdr:colOff>
      <xdr:row>19</xdr:row>
      <xdr:rowOff>133350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57150</xdr:colOff>
      <xdr:row>28</xdr:row>
      <xdr:rowOff>38100</xdr:rowOff>
    </xdr:from>
    <xdr:to>
      <xdr:col>13</xdr:col>
      <xdr:colOff>152400</xdr:colOff>
      <xdr:row>37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57150</xdr:colOff>
      <xdr:row>2</xdr:row>
      <xdr:rowOff>57150</xdr:rowOff>
    </xdr:from>
    <xdr:to>
      <xdr:col>6</xdr:col>
      <xdr:colOff>331470</xdr:colOff>
      <xdr:row>2</xdr:row>
      <xdr:rowOff>331470</xdr:rowOff>
    </xdr:to>
    <xdr:pic>
      <xdr:nvPicPr>
        <xdr:cNvPr id="2" name="Picture 1" descr="people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43825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1</xdr:col>
      <xdr:colOff>57150</xdr:colOff>
      <xdr:row>7</xdr:row>
      <xdr:rowOff>57150</xdr:rowOff>
    </xdr:from>
    <xdr:to>
      <xdr:col>1</xdr:col>
      <xdr:colOff>230886</xdr:colOff>
      <xdr:row>7</xdr:row>
      <xdr:rowOff>230886</xdr:rowOff>
    </xdr:to>
    <xdr:pic>
      <xdr:nvPicPr>
        <xdr:cNvPr id="3" name="Picture 2" descr="money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050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3</xdr:col>
      <xdr:colOff>57150</xdr:colOff>
      <xdr:row>7</xdr:row>
      <xdr:rowOff>57150</xdr:rowOff>
    </xdr:from>
    <xdr:to>
      <xdr:col>3</xdr:col>
      <xdr:colOff>230886</xdr:colOff>
      <xdr:row>7</xdr:row>
      <xdr:rowOff>230886</xdr:rowOff>
    </xdr:to>
    <xdr:pic>
      <xdr:nvPicPr>
        <xdr:cNvPr id="4" name="Picture 3" descr="money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338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7</xdr:row>
      <xdr:rowOff>57150</xdr:rowOff>
    </xdr:from>
    <xdr:to>
      <xdr:col>5</xdr:col>
      <xdr:colOff>230886</xdr:colOff>
      <xdr:row>7</xdr:row>
      <xdr:rowOff>230886</xdr:rowOff>
    </xdr:to>
    <xdr:pic>
      <xdr:nvPicPr>
        <xdr:cNvPr id="5" name="Picture 4" descr="gauge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36270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6</xdr:col>
      <xdr:colOff>57150</xdr:colOff>
      <xdr:row>7</xdr:row>
      <xdr:rowOff>57150</xdr:rowOff>
    </xdr:from>
    <xdr:to>
      <xdr:col>6</xdr:col>
      <xdr:colOff>230886</xdr:colOff>
      <xdr:row>7</xdr:row>
      <xdr:rowOff>230886</xdr:rowOff>
    </xdr:to>
    <xdr:pic>
      <xdr:nvPicPr>
        <xdr:cNvPr id="6" name="Picture 5" descr="people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7438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0</xdr:col>
      <xdr:colOff>57150</xdr:colOff>
      <xdr:row>34</xdr:row>
      <xdr:rowOff>57150</xdr:rowOff>
    </xdr:from>
    <xdr:to>
      <xdr:col>0</xdr:col>
      <xdr:colOff>240030</xdr:colOff>
      <xdr:row>34</xdr:row>
      <xdr:rowOff>240030</xdr:rowOff>
    </xdr:to>
    <xdr:pic>
      <xdr:nvPicPr>
        <xdr:cNvPr id="7" name="Picture 6" descr="people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7150" y="8667750"/>
          <a:ext cx="182880" cy="182880"/>
        </a:xfrm>
        <a:prstGeom prst="rect">
          <a:avLst/>
        </a:prstGeom>
      </xdr:spPr>
    </xdr:pic>
    <xdr:clientData/>
  </xdr:twoCellAnchor>
  <xdr:twoCellAnchor>
    <xdr:from>
      <xdr:col>7</xdr:col>
      <xdr:colOff>76200</xdr:colOff>
      <xdr:row>11</xdr:row>
      <xdr:rowOff>57150</xdr:rowOff>
    </xdr:from>
    <xdr:to>
      <xdr:col>14</xdr:col>
      <xdr:colOff>190500</xdr:colOff>
      <xdr:row>30</xdr:row>
      <xdr:rowOff>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57150</xdr:colOff>
      <xdr:row>2</xdr:row>
      <xdr:rowOff>57150</xdr:rowOff>
    </xdr:from>
    <xdr:to>
      <xdr:col>6</xdr:col>
      <xdr:colOff>331470</xdr:colOff>
      <xdr:row>2</xdr:row>
      <xdr:rowOff>331470</xdr:rowOff>
    </xdr:to>
    <xdr:pic>
      <xdr:nvPicPr>
        <xdr:cNvPr id="2" name="Picture 1" descr="card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7000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1</xdr:col>
      <xdr:colOff>57150</xdr:colOff>
      <xdr:row>7</xdr:row>
      <xdr:rowOff>57150</xdr:rowOff>
    </xdr:from>
    <xdr:to>
      <xdr:col>1</xdr:col>
      <xdr:colOff>230886</xdr:colOff>
      <xdr:row>7</xdr:row>
      <xdr:rowOff>230886</xdr:rowOff>
    </xdr:to>
    <xdr:pic>
      <xdr:nvPicPr>
        <xdr:cNvPr id="3" name="Picture 2" descr="card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383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7</xdr:row>
      <xdr:rowOff>57150</xdr:rowOff>
    </xdr:from>
    <xdr:to>
      <xdr:col>5</xdr:col>
      <xdr:colOff>230886</xdr:colOff>
      <xdr:row>7</xdr:row>
      <xdr:rowOff>230886</xdr:rowOff>
    </xdr:to>
    <xdr:pic>
      <xdr:nvPicPr>
        <xdr:cNvPr id="4" name="Picture 3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82930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6</xdr:col>
      <xdr:colOff>57150</xdr:colOff>
      <xdr:row>7</xdr:row>
      <xdr:rowOff>57150</xdr:rowOff>
    </xdr:from>
    <xdr:to>
      <xdr:col>6</xdr:col>
      <xdr:colOff>230886</xdr:colOff>
      <xdr:row>7</xdr:row>
      <xdr:rowOff>230886</xdr:rowOff>
    </xdr:to>
    <xdr:pic>
      <xdr:nvPicPr>
        <xdr:cNvPr id="5" name="Picture 4" descr="money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47700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0</xdr:col>
      <xdr:colOff>57150</xdr:colOff>
      <xdr:row>34</xdr:row>
      <xdr:rowOff>57150</xdr:rowOff>
    </xdr:from>
    <xdr:to>
      <xdr:col>0</xdr:col>
      <xdr:colOff>240030</xdr:colOff>
      <xdr:row>34</xdr:row>
      <xdr:rowOff>240030</xdr:rowOff>
    </xdr:to>
    <xdr:pic>
      <xdr:nvPicPr>
        <xdr:cNvPr id="6" name="Picture 5" descr="warn_forest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7150" y="7000875"/>
          <a:ext cx="182880" cy="182880"/>
        </a:xfrm>
        <a:prstGeom prst="rect">
          <a:avLst/>
        </a:prstGeom>
      </xdr:spPr>
    </xdr:pic>
    <xdr:clientData/>
  </xdr:twoCellAnchor>
  <xdr:twoCellAnchor>
    <xdr:from>
      <xdr:col>0</xdr:col>
      <xdr:colOff>76200</xdr:colOff>
      <xdr:row>23</xdr:row>
      <xdr:rowOff>57150</xdr:rowOff>
    </xdr:from>
    <xdr:to>
      <xdr:col>4</xdr:col>
      <xdr:colOff>752475</xdr:colOff>
      <xdr:row>34</xdr:row>
      <xdr:rowOff>342900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11</xdr:col>
      <xdr:colOff>57150</xdr:colOff>
      <xdr:row>2</xdr:row>
      <xdr:rowOff>57150</xdr:rowOff>
    </xdr:from>
    <xdr:to>
      <xdr:col>11</xdr:col>
      <xdr:colOff>331470</xdr:colOff>
      <xdr:row>2</xdr:row>
      <xdr:rowOff>331470</xdr:rowOff>
    </xdr:to>
    <xdr:pic>
      <xdr:nvPicPr>
        <xdr:cNvPr id="2" name="Picture 1" descr="cheque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315575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2</xdr:col>
      <xdr:colOff>57150</xdr:colOff>
      <xdr:row>7</xdr:row>
      <xdr:rowOff>57150</xdr:rowOff>
    </xdr:from>
    <xdr:to>
      <xdr:col>2</xdr:col>
      <xdr:colOff>230886</xdr:colOff>
      <xdr:row>7</xdr:row>
      <xdr:rowOff>230886</xdr:rowOff>
    </xdr:to>
    <xdr:pic>
      <xdr:nvPicPr>
        <xdr:cNvPr id="3" name="Picture 2" descr="cheque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25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7</xdr:row>
      <xdr:rowOff>57150</xdr:rowOff>
    </xdr:from>
    <xdr:to>
      <xdr:col>5</xdr:col>
      <xdr:colOff>230886</xdr:colOff>
      <xdr:row>7</xdr:row>
      <xdr:rowOff>230886</xdr:rowOff>
    </xdr:to>
    <xdr:pic>
      <xdr:nvPicPr>
        <xdr:cNvPr id="4" name="Picture 3" descr="calenda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8290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7</xdr:col>
      <xdr:colOff>57150</xdr:colOff>
      <xdr:row>7</xdr:row>
      <xdr:rowOff>57150</xdr:rowOff>
    </xdr:from>
    <xdr:to>
      <xdr:col>7</xdr:col>
      <xdr:colOff>230886</xdr:colOff>
      <xdr:row>7</xdr:row>
      <xdr:rowOff>230886</xdr:rowOff>
    </xdr:to>
    <xdr:pic>
      <xdr:nvPicPr>
        <xdr:cNvPr id="5" name="Picture 4" descr="check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579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9</xdr:col>
      <xdr:colOff>57150</xdr:colOff>
      <xdr:row>7</xdr:row>
      <xdr:rowOff>57150</xdr:rowOff>
    </xdr:from>
    <xdr:to>
      <xdr:col>9</xdr:col>
      <xdr:colOff>230886</xdr:colOff>
      <xdr:row>7</xdr:row>
      <xdr:rowOff>230886</xdr:rowOff>
    </xdr:to>
    <xdr:pic>
      <xdr:nvPicPr>
        <xdr:cNvPr id="6" name="Picture 5" descr="warn_forest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5534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11</xdr:col>
      <xdr:colOff>57150</xdr:colOff>
      <xdr:row>7</xdr:row>
      <xdr:rowOff>57150</xdr:rowOff>
    </xdr:from>
    <xdr:to>
      <xdr:col>11</xdr:col>
      <xdr:colOff>230886</xdr:colOff>
      <xdr:row>7</xdr:row>
      <xdr:rowOff>230886</xdr:rowOff>
    </xdr:to>
    <xdr:pic>
      <xdr:nvPicPr>
        <xdr:cNvPr id="7" name="Picture 6" descr="money_forest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315575" y="1619250"/>
          <a:ext cx="173736" cy="17373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8</xdr:col>
      <xdr:colOff>57150</xdr:colOff>
      <xdr:row>2</xdr:row>
      <xdr:rowOff>57150</xdr:rowOff>
    </xdr:from>
    <xdr:to>
      <xdr:col>8</xdr:col>
      <xdr:colOff>331470</xdr:colOff>
      <xdr:row>2</xdr:row>
      <xdr:rowOff>331470</xdr:rowOff>
    </xdr:to>
    <xdr:pic>
      <xdr:nvPicPr>
        <xdr:cNvPr id="2" name="Picture 1" descr="help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33950" y="361950"/>
          <a:ext cx="274320" cy="2743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00_Master.xlsx" TargetMode="External"/><Relationship Id="rId2" Type="http://schemas.openxmlformats.org/officeDocument/2006/relationships/hyperlink" Target="01_Entry.xlsx" TargetMode="External"/><Relationship Id="rId3" Type="http://schemas.openxmlformats.org/officeDocument/2006/relationships/hyperlink" Target="08_Dash.xlsx" TargetMode="External"/><Relationship Id="rId4" Type="http://schemas.openxmlformats.org/officeDocument/2006/relationships/hyperlink" Target="05_Bal.xlsx" TargetMode="External"/><Relationship Id="rId5" Type="http://schemas.openxmlformats.org/officeDocument/2006/relationships/hyperlink" Target="03_Report.xlsx" TargetMode="External"/><Relationship Id="rId6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36"/>
  <sheetViews>
    <sheetView showGridLines="0" rightToLeft="1" tabSelected="1" zoomScale="85" zoomScaleNormal="85" workbookViewId="0"/>
  </sheetViews>
  <sheetFormatPr defaultRowHeight="15"/>
  <sheetData>
    <row r="1" spans="1:9" ht="6" customHeight="1">
      <c r="A1" s="1"/>
      <c r="B1" s="1"/>
      <c r="C1" s="1"/>
      <c r="D1" s="1"/>
      <c r="E1" s="1"/>
      <c r="F1" s="1"/>
      <c r="G1" s="1"/>
      <c r="H1" s="1"/>
      <c r="I1" s="1"/>
    </row>
    <row r="2" spans="1:9" ht="18" customHeight="1">
      <c r="A2" s="2" t="s">
        <v>0</v>
      </c>
      <c r="B2" s="2"/>
      <c r="C2" s="2"/>
      <c r="D2" s="2"/>
      <c r="E2" s="2"/>
      <c r="F2" s="2"/>
      <c r="G2" s="2"/>
      <c r="H2" s="2"/>
      <c r="I2" s="2"/>
    </row>
    <row r="3" spans="1:9" ht="38.25" customHeight="1">
      <c r="A3" s="3" t="s">
        <v>1</v>
      </c>
      <c r="B3" s="3"/>
      <c r="C3" s="3"/>
      <c r="D3" s="3"/>
      <c r="E3" s="3"/>
      <c r="F3" s="3"/>
      <c r="G3" s="3"/>
      <c r="H3" s="3"/>
      <c r="I3" s="3"/>
    </row>
    <row r="4" spans="1:9" ht="21.75" customHeight="1">
      <c r="A4" s="4" t="s">
        <v>2</v>
      </c>
      <c r="B4" s="4"/>
      <c r="C4" s="4"/>
      <c r="D4" s="4"/>
      <c r="E4" s="4"/>
      <c r="F4" s="4"/>
      <c r="G4" s="4"/>
      <c r="H4" s="4"/>
      <c r="I4" s="4"/>
    </row>
    <row r="5" spans="1:9" ht="3.75" customHeight="1">
      <c r="A5" s="5"/>
      <c r="B5" s="5"/>
      <c r="C5" s="5"/>
      <c r="D5" s="5"/>
      <c r="E5" s="5"/>
      <c r="F5" s="5"/>
      <c r="G5" s="5"/>
      <c r="H5" s="5"/>
      <c r="I5" s="5"/>
    </row>
    <row r="7" spans="1:9" ht="20.25" customHeight="1">
      <c r="A7" s="6" t="s">
        <v>3</v>
      </c>
      <c r="B7" s="6"/>
      <c r="C7" s="6"/>
      <c r="D7" s="6" t="s">
        <v>4</v>
      </c>
      <c r="E7" s="6"/>
      <c r="F7" s="6" t="s">
        <v>5</v>
      </c>
      <c r="G7" s="6"/>
      <c r="H7" s="6" t="s">
        <v>6</v>
      </c>
      <c r="I7" s="6"/>
    </row>
    <row r="8" spans="1:9" ht="33.75" customHeight="1">
      <c r="A8" s="7">
        <f>COUNTA(Txn!$B$13:$B$5012)</f>
        <v>0</v>
      </c>
      <c r="B8" s="7"/>
      <c r="C8" s="7"/>
      <c r="D8" s="8">
        <f>SUM(Txn!$O$13:$O$5012)</f>
        <v>0</v>
      </c>
      <c r="E8" s="8"/>
      <c r="F8" s="9">
        <f>SUM(Txn!$P$13:$P$5012)</f>
        <v>0</v>
      </c>
      <c r="G8" s="9"/>
      <c r="H8" s="10">
        <f>SUM(Sum!$E$12:$E$21)</f>
        <v>0</v>
      </c>
      <c r="I8" s="10"/>
    </row>
    <row r="9" spans="1:9" ht="26.25" customHeight="1">
      <c r="A9" s="11" t="s">
        <v>7</v>
      </c>
      <c r="B9" s="11"/>
      <c r="C9" s="11"/>
      <c r="D9" s="11"/>
      <c r="E9" s="11"/>
      <c r="F9" s="11"/>
      <c r="G9" s="11"/>
      <c r="H9" s="12" t="s">
        <v>8</v>
      </c>
      <c r="I9" s="12"/>
    </row>
    <row r="10" spans="1:9" ht="26.25" customHeight="1">
      <c r="A10" s="13" t="s">
        <v>9</v>
      </c>
      <c r="D10" s="14" t="s">
        <v>11</v>
      </c>
      <c r="G10" s="15" t="s">
        <v>13</v>
      </c>
    </row>
    <row r="11" spans="1:9" ht="30" customHeight="1">
      <c r="A11" s="16" t="s">
        <v>10</v>
      </c>
      <c r="B11" s="16"/>
      <c r="C11" s="16"/>
      <c r="D11" s="16" t="s">
        <v>12</v>
      </c>
      <c r="E11" s="16"/>
      <c r="F11" s="16"/>
      <c r="G11" s="16" t="s">
        <v>14</v>
      </c>
      <c r="H11" s="16"/>
      <c r="I11" s="16"/>
    </row>
    <row r="13" spans="1:9" ht="26.25" customHeight="1">
      <c r="A13" s="17" t="s">
        <v>15</v>
      </c>
      <c r="D13" s="18" t="s">
        <v>17</v>
      </c>
      <c r="G13" s="19" t="s">
        <v>19</v>
      </c>
    </row>
    <row r="14" spans="1:9" ht="30" customHeight="1">
      <c r="A14" s="16" t="s">
        <v>16</v>
      </c>
      <c r="B14" s="16"/>
      <c r="C14" s="16"/>
      <c r="D14" s="16" t="s">
        <v>18</v>
      </c>
      <c r="E14" s="16"/>
      <c r="F14" s="16"/>
      <c r="G14" s="16" t="s">
        <v>20</v>
      </c>
      <c r="H14" s="16"/>
      <c r="I14" s="16"/>
    </row>
    <row r="22" spans="1:9" ht="26.25" customHeight="1">
      <c r="A22" s="11" t="s">
        <v>21</v>
      </c>
      <c r="B22" s="11"/>
      <c r="C22" s="11"/>
      <c r="D22" s="11"/>
      <c r="E22" s="11"/>
      <c r="F22" s="11"/>
      <c r="G22" s="11"/>
      <c r="H22" s="12" t="s">
        <v>22</v>
      </c>
      <c r="I22" s="12"/>
    </row>
    <row r="23" spans="1:9" ht="24" customHeight="1">
      <c r="A23" s="20" t="s">
        <v>23</v>
      </c>
      <c r="B23" s="21" t="s">
        <v>24</v>
      </c>
      <c r="C23" s="21"/>
      <c r="D23" s="21"/>
      <c r="E23" s="21"/>
      <c r="F23" s="21"/>
      <c r="G23" s="21"/>
      <c r="H23" s="21"/>
      <c r="I23" s="21"/>
    </row>
    <row r="24" spans="1:9" ht="24" customHeight="1">
      <c r="A24" s="20" t="s">
        <v>25</v>
      </c>
      <c r="B24" s="21" t="s">
        <v>26</v>
      </c>
      <c r="C24" s="21"/>
      <c r="D24" s="21"/>
      <c r="E24" s="21"/>
      <c r="F24" s="21"/>
      <c r="G24" s="21"/>
      <c r="H24" s="21"/>
      <c r="I24" s="21"/>
    </row>
    <row r="25" spans="1:9" ht="24" customHeight="1">
      <c r="A25" s="20" t="s">
        <v>27</v>
      </c>
      <c r="B25" s="21" t="s">
        <v>28</v>
      </c>
      <c r="C25" s="21"/>
      <c r="D25" s="21"/>
      <c r="E25" s="21"/>
      <c r="F25" s="21"/>
      <c r="G25" s="21"/>
      <c r="H25" s="21"/>
      <c r="I25" s="21"/>
    </row>
    <row r="26" spans="1:9" ht="24" customHeight="1">
      <c r="A26" s="20" t="s">
        <v>29</v>
      </c>
      <c r="B26" s="21" t="s">
        <v>30</v>
      </c>
      <c r="C26" s="21"/>
      <c r="D26" s="21"/>
      <c r="E26" s="21"/>
      <c r="F26" s="21"/>
      <c r="G26" s="21"/>
      <c r="H26" s="21"/>
      <c r="I26" s="21"/>
    </row>
    <row r="27" spans="1:9" ht="24" customHeight="1">
      <c r="A27" s="20" t="s">
        <v>31</v>
      </c>
      <c r="B27" s="21" t="s">
        <v>32</v>
      </c>
      <c r="C27" s="21"/>
      <c r="D27" s="21"/>
      <c r="E27" s="21"/>
      <c r="F27" s="21"/>
      <c r="G27" s="21"/>
      <c r="H27" s="21"/>
      <c r="I27" s="21"/>
    </row>
    <row r="29" spans="1:9" ht="33.75" customHeight="1">
      <c r="A29" s="22" t="s">
        <v>33</v>
      </c>
      <c r="B29" s="22"/>
      <c r="C29" s="22"/>
      <c r="D29" s="22"/>
      <c r="E29" s="22"/>
      <c r="F29" s="22"/>
      <c r="G29" s="22"/>
      <c r="H29" s="22"/>
      <c r="I29" s="22"/>
    </row>
    <row r="31" spans="1:9" ht="26.25" customHeight="1">
      <c r="A31" s="11" t="s">
        <v>34</v>
      </c>
      <c r="B31" s="11"/>
      <c r="C31" s="11"/>
      <c r="D31" s="11"/>
      <c r="E31" s="11"/>
      <c r="F31" s="11"/>
      <c r="G31" s="11"/>
      <c r="H31" s="12" t="s">
        <v>35</v>
      </c>
      <c r="I31" s="12"/>
    </row>
    <row r="32" spans="1:9" ht="26.25" customHeight="1">
      <c r="A32" s="13" t="s">
        <v>36</v>
      </c>
      <c r="D32" s="14" t="s">
        <v>38</v>
      </c>
      <c r="G32" s="15" t="s">
        <v>40</v>
      </c>
    </row>
    <row r="33" spans="1:9" ht="30" customHeight="1">
      <c r="A33" s="16" t="s">
        <v>37</v>
      </c>
      <c r="B33" s="16"/>
      <c r="C33" s="16"/>
      <c r="D33" s="16" t="s">
        <v>39</v>
      </c>
      <c r="E33" s="16"/>
      <c r="F33" s="16"/>
      <c r="G33" s="16" t="s">
        <v>41</v>
      </c>
      <c r="H33" s="16"/>
      <c r="I33" s="16"/>
    </row>
    <row r="35" spans="1:9" ht="26.25" customHeight="1">
      <c r="A35" s="17" t="s">
        <v>42</v>
      </c>
      <c r="D35" s="18" t="s">
        <v>44</v>
      </c>
      <c r="G35" s="19" t="s">
        <v>46</v>
      </c>
    </row>
    <row r="36" spans="1:9" ht="30" customHeight="1">
      <c r="A36" s="16" t="s">
        <v>43</v>
      </c>
      <c r="B36" s="16"/>
      <c r="C36" s="16"/>
      <c r="D36" s="16" t="s">
        <v>45</v>
      </c>
      <c r="E36" s="16"/>
      <c r="F36" s="16"/>
      <c r="G36" s="16" t="s">
        <v>47</v>
      </c>
      <c r="H36" s="16"/>
      <c r="I36" s="16"/>
    </row>
  </sheetData>
  <mergeCells count="35">
    <mergeCell ref="A2:I2"/>
    <mergeCell ref="A3:I3"/>
    <mergeCell ref="A4:I4"/>
    <mergeCell ref="A7:C7"/>
    <mergeCell ref="A8:C8"/>
    <mergeCell ref="D7:E7"/>
    <mergeCell ref="D8:E8"/>
    <mergeCell ref="F7:G7"/>
    <mergeCell ref="F8:G8"/>
    <mergeCell ref="H7:I7"/>
    <mergeCell ref="H8:I8"/>
    <mergeCell ref="A9:G9"/>
    <mergeCell ref="H9:I9"/>
    <mergeCell ref="A11:C11"/>
    <mergeCell ref="D11:F11"/>
    <mergeCell ref="G11:I11"/>
    <mergeCell ref="A14:C14"/>
    <mergeCell ref="D14:F14"/>
    <mergeCell ref="G14:I14"/>
    <mergeCell ref="A22:G22"/>
    <mergeCell ref="H22:I22"/>
    <mergeCell ref="B23:I23"/>
    <mergeCell ref="B24:I24"/>
    <mergeCell ref="B25:I25"/>
    <mergeCell ref="B26:I26"/>
    <mergeCell ref="B27:I27"/>
    <mergeCell ref="A29:I29"/>
    <mergeCell ref="A31:G31"/>
    <mergeCell ref="H31:I31"/>
    <mergeCell ref="A33:C33"/>
    <mergeCell ref="D33:F33"/>
    <mergeCell ref="G33:I33"/>
    <mergeCell ref="A36:C36"/>
    <mergeCell ref="D36:F36"/>
    <mergeCell ref="G36:I36"/>
  </mergeCells>
  <hyperlinks>
    <hyperlink ref="A10" location="Txn!A1" display="    تراکنش‌ها  Txn"/>
    <hyperlink ref="D10" location="Sum!A1" display="    مانده بانک‌ها  Sum"/>
    <hyperlink ref="G10" location="Flow!A1" display="    جریان نقدی  Flow"/>
    <hyperlink ref="A13" location="Anal!A1" display="    تحلیل  Anal"/>
    <hyperlink ref="D13" location="Card!A1" display="    کارت/پوز  Card"/>
    <hyperlink ref="G13" location="Chq!A1" display="    چک‌ها  Chq"/>
    <hyperlink ref="A32" r:id="rId1"/>
    <hyperlink ref="D32" r:id="rId2"/>
    <hyperlink ref="G32" r:id="rId3"/>
    <hyperlink ref="A35" r:id="rId4"/>
    <hyperlink ref="D35" r:id="rId5"/>
    <hyperlink ref="G35" location="Help!A1" display="    راهنمای این فایل  Help"/>
  </hyperlink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6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Z5013"/>
  <sheetViews>
    <sheetView showGridLines="0" rightToLeft="1" zoomScale="85" zoomScaleNormal="85" workbookViewId="0">
      <pane xSplit="4" ySplit="12" topLeftCell="E13" activePane="bottomRight" state="frozen"/>
      <selection pane="topRight" activeCell="E1" sqref="E1"/>
      <selection pane="bottomLeft" activeCell="A13" sqref="A13"/>
      <selection pane="bottomRight"/>
    </sheetView>
  </sheetViews>
  <sheetFormatPr defaultRowHeight="15"/>
  <cols>
    <col min="1" max="1" width="6.7109375" customWidth="1"/>
    <col min="2" max="3" width="11.7109375" customWidth="1"/>
    <col min="4" max="4" width="24.7109375" customWidth="1"/>
    <col min="5" max="5" width="20.7109375" customWidth="1"/>
    <col min="6" max="6" width="18.7109375" customWidth="1"/>
    <col min="7" max="8" width="13.7109375" customWidth="1"/>
    <col min="9" max="9" width="22.7109375" customWidth="1"/>
    <col min="10" max="10" width="14.7109375" customWidth="1"/>
    <col min="11" max="11" width="26.7109375" customWidth="1"/>
    <col min="12" max="12" width="14.7109375" customWidth="1"/>
    <col min="13" max="13" width="15.7109375" customWidth="1"/>
    <col min="14" max="14" width="22.7109375" customWidth="1"/>
    <col min="15" max="16" width="14.7109375" customWidth="1"/>
    <col min="17" max="18" width="13.7109375" customWidth="1"/>
    <col min="19" max="19" width="12.7109375" customWidth="1"/>
    <col min="20" max="20" width="22.7109375" customWidth="1"/>
    <col min="21" max="21" width="7.7109375" hidden="1" customWidth="1"/>
    <col min="22" max="22" width="8.7109375" hidden="1" customWidth="1"/>
    <col min="23" max="23" width="9.7109375" hidden="1" customWidth="1"/>
    <col min="24" max="25" width="10.7109375" hidden="1" customWidth="1"/>
    <col min="26" max="26" width="11.7109375" hidden="1" customWidth="1"/>
  </cols>
  <sheetData>
    <row r="1" spans="1:26" ht="6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6" ht="18" customHeight="1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spans="1:26" ht="38.25" customHeight="1">
      <c r="A3" s="3" t="s">
        <v>48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ht="21.75" customHeight="1">
      <c r="A4" s="4" t="s">
        <v>49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</row>
    <row r="5" spans="1:26" ht="3.7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</row>
    <row r="7" spans="1:26" ht="20.25" customHeight="1">
      <c r="A7" s="6" t="s">
        <v>50</v>
      </c>
      <c r="B7" s="6"/>
      <c r="C7" s="6"/>
      <c r="D7" s="6"/>
      <c r="E7" s="6" t="s">
        <v>51</v>
      </c>
      <c r="F7" s="6"/>
      <c r="G7" s="6"/>
      <c r="H7" s="6"/>
      <c r="I7" s="6" t="s">
        <v>52</v>
      </c>
      <c r="J7" s="6"/>
      <c r="K7" s="6"/>
      <c r="L7" s="6"/>
      <c r="M7" s="6" t="s">
        <v>53</v>
      </c>
      <c r="N7" s="6"/>
      <c r="O7" s="6"/>
      <c r="P7" s="6"/>
      <c r="Q7" s="6" t="s">
        <v>54</v>
      </c>
      <c r="R7" s="6"/>
      <c r="S7" s="6"/>
      <c r="T7" s="6"/>
    </row>
    <row r="8" spans="1:26" ht="33.75" customHeight="1">
      <c r="A8" s="7">
        <f>COUNTA($B$13:$B$5012)</f>
        <v>0</v>
      </c>
      <c r="B8" s="7"/>
      <c r="C8" s="7"/>
      <c r="D8" s="7"/>
      <c r="E8" s="8">
        <f>SUM($O$13:$O$5012)</f>
        <v>0</v>
      </c>
      <c r="F8" s="8"/>
      <c r="G8" s="8"/>
      <c r="H8" s="8"/>
      <c r="I8" s="9">
        <f>SUM($P$13:$P$5012)</f>
        <v>0</v>
      </c>
      <c r="J8" s="9"/>
      <c r="K8" s="9"/>
      <c r="L8" s="9"/>
      <c r="M8" s="23">
        <f>SUM($O$13:$O$5012)-SUM($P$13:$P$5012)</f>
        <v>0</v>
      </c>
      <c r="N8" s="23"/>
      <c r="O8" s="23"/>
      <c r="P8" s="23"/>
      <c r="Q8" s="24">
        <f>COUNTIF($S$13:$S$5012,"⚠*")</f>
        <v>0</v>
      </c>
      <c r="R8" s="24"/>
      <c r="S8" s="24"/>
      <c r="T8" s="24"/>
    </row>
    <row r="9" spans="1:26" ht="33.75" customHeight="1">
      <c r="A9" s="25" t="s">
        <v>55</v>
      </c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</row>
    <row r="11" spans="1:26" ht="26.25" customHeight="1">
      <c r="A11" s="11" t="s">
        <v>56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2" t="s">
        <v>8</v>
      </c>
      <c r="T11" s="12"/>
    </row>
    <row r="12" spans="1:26" ht="33.75" customHeight="1">
      <c r="A12" s="26" t="s">
        <v>57</v>
      </c>
      <c r="B12" s="26" t="s">
        <v>58</v>
      </c>
      <c r="C12" s="26" t="s">
        <v>59</v>
      </c>
      <c r="D12" s="26" t="s">
        <v>60</v>
      </c>
      <c r="E12" s="26" t="s">
        <v>61</v>
      </c>
      <c r="F12" s="26" t="s">
        <v>62</v>
      </c>
      <c r="G12" s="26" t="s">
        <v>63</v>
      </c>
      <c r="H12" s="26" t="s">
        <v>64</v>
      </c>
      <c r="I12" s="26" t="s">
        <v>65</v>
      </c>
      <c r="J12" s="26" t="s">
        <v>66</v>
      </c>
      <c r="K12" s="26" t="s">
        <v>67</v>
      </c>
      <c r="L12" s="26" t="s">
        <v>68</v>
      </c>
      <c r="M12" s="26" t="s">
        <v>69</v>
      </c>
      <c r="N12" s="26" t="s">
        <v>70</v>
      </c>
      <c r="O12" s="26" t="s">
        <v>71</v>
      </c>
      <c r="P12" s="26" t="s">
        <v>72</v>
      </c>
      <c r="Q12" s="26" t="s">
        <v>73</v>
      </c>
      <c r="R12" s="26" t="s">
        <v>74</v>
      </c>
      <c r="S12" s="26" t="s">
        <v>75</v>
      </c>
      <c r="T12" s="26" t="s">
        <v>76</v>
      </c>
    </row>
    <row r="13" spans="1:26" ht="21" customHeight="1">
      <c r="A13" s="27">
        <f>IF($B13="","",COUNTA($B$13:$B13))</f>
        <v>0</v>
      </c>
      <c r="B13" s="28" t="s">
        <v>77</v>
      </c>
      <c r="C13" s="28" t="s">
        <v>78</v>
      </c>
      <c r="D13" s="29" t="s">
        <v>79</v>
      </c>
      <c r="E13" s="29" t="s">
        <v>80</v>
      </c>
      <c r="F13" s="29"/>
      <c r="G13" s="28" t="s">
        <v>81</v>
      </c>
      <c r="H13" s="28"/>
      <c r="I13" s="30">
        <f>IF($H13="","",IFERROR(VLOOKUP($H13,AcctTbl,2,0),"کد ناشناخته"))</f>
        <v>0</v>
      </c>
      <c r="J13" s="27">
        <f>IF($H13="","",IFERROR(VLOOKUP($H13,AcctTbl,3,0),""))</f>
        <v>0</v>
      </c>
      <c r="K13" s="29" t="s">
        <v>82</v>
      </c>
      <c r="L13" s="28" t="s">
        <v>78</v>
      </c>
      <c r="M13" s="31">
        <v>120000</v>
      </c>
      <c r="N13" s="29"/>
      <c r="O13" s="32">
        <f>IF($B13="",0,IF($U13="IN",N($M13),0))</f>
        <v>0</v>
      </c>
      <c r="P13" s="32">
        <f>IF($B13="",0,IF(OR($U13="OUT",$U13="TRF"),N($M13),0))</f>
        <v>0</v>
      </c>
      <c r="Q13" s="32">
        <f>IF($B13="",0,IF(OR($U13="OUT",$U13="TRF"),N($M13),0))</f>
        <v>0</v>
      </c>
      <c r="R13" s="32">
        <f>IF($B13="",0,IF($U13="IN",N($M13),0))</f>
        <v>0</v>
      </c>
      <c r="S13" s="33">
        <f>IF($B13="","",IF($M13="","⚠ مبلغ",IF($E13="","⚠ بانک عامل",IF(AND($U13="TRF",$F13=""),"⚠ بانک مقصد",IF(AND($V13&lt;&gt;"NONE",$V13&lt;&gt;"",$Z13=""),"⚠ طرف حساب","✓")))))</f>
        <v>0</v>
      </c>
      <c r="T13" s="29"/>
      <c r="U13" s="27">
        <f>IFERROR(VLOOKUP($D13,BankOpTbl,2,0),"")</f>
        <v>0</v>
      </c>
      <c r="V13" s="27">
        <f>IFERROR(VLOOKUP($D13,BankOpTbl,3,0),"")</f>
        <v>0</v>
      </c>
      <c r="W13" s="27">
        <f>IFERROR(VLOOKUP($D13,BankOpTbl,4,0),"")</f>
        <v>0</v>
      </c>
      <c r="X13" s="27">
        <f>IF($E13="","",IFERROR(VLOOKUP($E13,BankTbl,4,0),""))</f>
        <v>0</v>
      </c>
      <c r="Y13" s="27">
        <f>IF($F13="","",IFERROR(VLOOKUP($F13,BankTbl,4,0),""))</f>
        <v>0</v>
      </c>
      <c r="Z13" s="27">
        <f>IF($B13="","",IF($V13="PICK",LEFT($N13,5),IF($V13="FIXED",$W13,IF($V13="CODE",$H13,""))))</f>
        <v>0</v>
      </c>
    </row>
    <row r="14" spans="1:26" ht="21" customHeight="1">
      <c r="A14" s="27">
        <f>IF($B14="","",COUNTA($B$13:$B14))</f>
        <v>0</v>
      </c>
      <c r="B14" s="28" t="s">
        <v>83</v>
      </c>
      <c r="C14" s="28" t="s">
        <v>84</v>
      </c>
      <c r="D14" s="29" t="s">
        <v>79</v>
      </c>
      <c r="E14" s="29" t="s">
        <v>80</v>
      </c>
      <c r="F14" s="29"/>
      <c r="G14" s="28" t="s">
        <v>81</v>
      </c>
      <c r="H14" s="28"/>
      <c r="I14" s="30">
        <f>IF($H14="","",IFERROR(VLOOKUP($H14,AcctTbl,2,0),"کد ناشناخته"))</f>
        <v>0</v>
      </c>
      <c r="J14" s="27">
        <f>IF($H14="","",IFERROR(VLOOKUP($H14,AcctTbl,3,0),""))</f>
        <v>0</v>
      </c>
      <c r="K14" s="29" t="s">
        <v>82</v>
      </c>
      <c r="L14" s="28" t="s">
        <v>84</v>
      </c>
      <c r="M14" s="31">
        <v>90000</v>
      </c>
      <c r="N14" s="29"/>
      <c r="O14" s="32">
        <f>IF($B14="",0,IF($U14="IN",N($M14),0))</f>
        <v>0</v>
      </c>
      <c r="P14" s="32">
        <f>IF($B14="",0,IF(OR($U14="OUT",$U14="TRF"),N($M14),0))</f>
        <v>0</v>
      </c>
      <c r="Q14" s="32">
        <f>IF($B14="",0,IF(OR($U14="OUT",$U14="TRF"),N($M14),0))</f>
        <v>0</v>
      </c>
      <c r="R14" s="32">
        <f>IF($B14="",0,IF($U14="IN",N($M14),0))</f>
        <v>0</v>
      </c>
      <c r="S14" s="33">
        <f>IF($B14="","",IF($M14="","⚠ مبلغ",IF($E14="","⚠ بانک عامل",IF(AND($U14="TRF",$F14=""),"⚠ بانک مقصد",IF(AND($V14&lt;&gt;"NONE",$V14&lt;&gt;"",$Z14=""),"⚠ طرف حساب","✓")))))</f>
        <v>0</v>
      </c>
      <c r="T14" s="29"/>
      <c r="U14" s="27">
        <f>IFERROR(VLOOKUP($D14,BankOpTbl,2,0),"")</f>
        <v>0</v>
      </c>
      <c r="V14" s="27">
        <f>IFERROR(VLOOKUP($D14,BankOpTbl,3,0),"")</f>
        <v>0</v>
      </c>
      <c r="W14" s="27">
        <f>IFERROR(VLOOKUP($D14,BankOpTbl,4,0),"")</f>
        <v>0</v>
      </c>
      <c r="X14" s="27">
        <f>IF($E14="","",IFERROR(VLOOKUP($E14,BankTbl,4,0),""))</f>
        <v>0</v>
      </c>
      <c r="Y14" s="27">
        <f>IF($F14="","",IFERROR(VLOOKUP($F14,BankTbl,4,0),""))</f>
        <v>0</v>
      </c>
      <c r="Z14" s="27">
        <f>IF($B14="","",IF($V14="PICK",LEFT($N14,5),IF($V14="FIXED",$W14,IF($V14="CODE",$H14,""))))</f>
        <v>0</v>
      </c>
    </row>
    <row r="15" spans="1:26" ht="21" customHeight="1">
      <c r="A15" s="27">
        <f>IF($B15="","",COUNTA($B$13:$B15))</f>
        <v>0</v>
      </c>
      <c r="B15" s="28" t="s">
        <v>85</v>
      </c>
      <c r="C15" s="28" t="s">
        <v>86</v>
      </c>
      <c r="D15" s="29" t="s">
        <v>87</v>
      </c>
      <c r="E15" s="29" t="s">
        <v>80</v>
      </c>
      <c r="F15" s="29"/>
      <c r="G15" s="28" t="s">
        <v>88</v>
      </c>
      <c r="H15" s="28"/>
      <c r="I15" s="30">
        <f>IF($H15="","",IFERROR(VLOOKUP($H15,AcctTbl,2,0),"کد ناشناخته"))</f>
        <v>0</v>
      </c>
      <c r="J15" s="27">
        <f>IF($H15="","",IFERROR(VLOOKUP($H15,AcctTbl,3,0),""))</f>
        <v>0</v>
      </c>
      <c r="K15" s="29" t="s">
        <v>89</v>
      </c>
      <c r="L15" s="28" t="s">
        <v>86</v>
      </c>
      <c r="M15" s="31">
        <v>500000</v>
      </c>
      <c r="N15" s="29"/>
      <c r="O15" s="32">
        <f>IF($B15="",0,IF($U15="IN",N($M15),0))</f>
        <v>0</v>
      </c>
      <c r="P15" s="32">
        <f>IF($B15="",0,IF(OR($U15="OUT",$U15="TRF"),N($M15),0))</f>
        <v>0</v>
      </c>
      <c r="Q15" s="32">
        <f>IF($B15="",0,IF(OR($U15="OUT",$U15="TRF"),N($M15),0))</f>
        <v>0</v>
      </c>
      <c r="R15" s="32">
        <f>IF($B15="",0,IF($U15="IN",N($M15),0))</f>
        <v>0</v>
      </c>
      <c r="S15" s="33">
        <f>IF($B15="","",IF($M15="","⚠ مبلغ",IF($E15="","⚠ بانک عامل",IF(AND($U15="TRF",$F15=""),"⚠ بانک مقصد",IF(AND($V15&lt;&gt;"NONE",$V15&lt;&gt;"",$Z15=""),"⚠ طرف حساب","✓")))))</f>
        <v>0</v>
      </c>
      <c r="T15" s="29"/>
      <c r="U15" s="27">
        <f>IFERROR(VLOOKUP($D15,BankOpTbl,2,0),"")</f>
        <v>0</v>
      </c>
      <c r="V15" s="27">
        <f>IFERROR(VLOOKUP($D15,BankOpTbl,3,0),"")</f>
        <v>0</v>
      </c>
      <c r="W15" s="27">
        <f>IFERROR(VLOOKUP($D15,BankOpTbl,4,0),"")</f>
        <v>0</v>
      </c>
      <c r="X15" s="27">
        <f>IF($E15="","",IFERROR(VLOOKUP($E15,BankTbl,4,0),""))</f>
        <v>0</v>
      </c>
      <c r="Y15" s="27">
        <f>IF($F15="","",IFERROR(VLOOKUP($F15,BankTbl,4,0),""))</f>
        <v>0</v>
      </c>
      <c r="Z15" s="27">
        <f>IF($B15="","",IF($V15="PICK",LEFT($N15,5),IF($V15="FIXED",$W15,IF($V15="CODE",$H15,""))))</f>
        <v>0</v>
      </c>
    </row>
    <row r="16" spans="1:26" ht="21" customHeight="1">
      <c r="A16" s="27">
        <f>IF($B16="","",COUNTA($B$13:$B16))</f>
        <v>0</v>
      </c>
      <c r="B16" s="28" t="s">
        <v>90</v>
      </c>
      <c r="C16" s="28" t="s">
        <v>91</v>
      </c>
      <c r="D16" s="29" t="s">
        <v>92</v>
      </c>
      <c r="E16" s="29" t="s">
        <v>93</v>
      </c>
      <c r="F16" s="29"/>
      <c r="G16" s="28" t="s">
        <v>88</v>
      </c>
      <c r="H16" s="28"/>
      <c r="I16" s="30">
        <f>IF($H16="","",IFERROR(VLOOKUP($H16,AcctTbl,2,0),"کد ناشناخته"))</f>
        <v>0</v>
      </c>
      <c r="J16" s="27">
        <f>IF($H16="","",IFERROR(VLOOKUP($H16,AcctTbl,3,0),""))</f>
        <v>0</v>
      </c>
      <c r="K16" s="29" t="s">
        <v>94</v>
      </c>
      <c r="L16" s="28" t="s">
        <v>91</v>
      </c>
      <c r="M16" s="31">
        <v>300000000</v>
      </c>
      <c r="N16" s="29"/>
      <c r="O16" s="32">
        <f>IF($B16="",0,IF($U16="IN",N($M16),0))</f>
        <v>0</v>
      </c>
      <c r="P16" s="32">
        <f>IF($B16="",0,IF(OR($U16="OUT",$U16="TRF"),N($M16),0))</f>
        <v>0</v>
      </c>
      <c r="Q16" s="32">
        <f>IF($B16="",0,IF(OR($U16="OUT",$U16="TRF"),N($M16),0))</f>
        <v>0</v>
      </c>
      <c r="R16" s="32">
        <f>IF($B16="",0,IF($U16="IN",N($M16),0))</f>
        <v>0</v>
      </c>
      <c r="S16" s="33">
        <f>IF($B16="","",IF($M16="","⚠ مبلغ",IF($E16="","⚠ بانک عامل",IF(AND($U16="TRF",$F16=""),"⚠ بانک مقصد",IF(AND($V16&lt;&gt;"NONE",$V16&lt;&gt;"",$Z16=""),"⚠ طرف حساب","✓")))))</f>
        <v>0</v>
      </c>
      <c r="T16" s="29"/>
      <c r="U16" s="27">
        <f>IFERROR(VLOOKUP($D16,BankOpTbl,2,0),"")</f>
        <v>0</v>
      </c>
      <c r="V16" s="27">
        <f>IFERROR(VLOOKUP($D16,BankOpTbl,3,0),"")</f>
        <v>0</v>
      </c>
      <c r="W16" s="27">
        <f>IFERROR(VLOOKUP($D16,BankOpTbl,4,0),"")</f>
        <v>0</v>
      </c>
      <c r="X16" s="27">
        <f>IF($E16="","",IFERROR(VLOOKUP($E16,BankTbl,4,0),""))</f>
        <v>0</v>
      </c>
      <c r="Y16" s="27">
        <f>IF($F16="","",IFERROR(VLOOKUP($F16,BankTbl,4,0),""))</f>
        <v>0</v>
      </c>
      <c r="Z16" s="27">
        <f>IF($B16="","",IF($V16="PICK",LEFT($N16,5),IF($V16="FIXED",$W16,IF($V16="CODE",$H16,""))))</f>
        <v>0</v>
      </c>
    </row>
    <row r="17" spans="1:26" ht="21" customHeight="1">
      <c r="A17" s="27">
        <f>IF($B17="","",COUNTA($B$13:$B17))</f>
        <v>0</v>
      </c>
      <c r="B17" s="28" t="s">
        <v>95</v>
      </c>
      <c r="C17" s="28" t="s">
        <v>96</v>
      </c>
      <c r="D17" s="29" t="s">
        <v>87</v>
      </c>
      <c r="E17" s="29" t="s">
        <v>80</v>
      </c>
      <c r="F17" s="29"/>
      <c r="G17" s="28" t="s">
        <v>88</v>
      </c>
      <c r="H17" s="28"/>
      <c r="I17" s="30">
        <f>IF($H17="","",IFERROR(VLOOKUP($H17,AcctTbl,2,0),"کد ناشناخته"))</f>
        <v>0</v>
      </c>
      <c r="J17" s="27">
        <f>IF($H17="","",IFERROR(VLOOKUP($H17,AcctTbl,3,0),""))</f>
        <v>0</v>
      </c>
      <c r="K17" s="29" t="s">
        <v>97</v>
      </c>
      <c r="L17" s="28" t="s">
        <v>96</v>
      </c>
      <c r="M17" s="31">
        <v>80000000</v>
      </c>
      <c r="N17" s="29"/>
      <c r="O17" s="32">
        <f>IF($B17="",0,IF($U17="IN",N($M17),0))</f>
        <v>0</v>
      </c>
      <c r="P17" s="32">
        <f>IF($B17="",0,IF(OR($U17="OUT",$U17="TRF"),N($M17),0))</f>
        <v>0</v>
      </c>
      <c r="Q17" s="32">
        <f>IF($B17="",0,IF(OR($U17="OUT",$U17="TRF"),N($M17),0))</f>
        <v>0</v>
      </c>
      <c r="R17" s="32">
        <f>IF($B17="",0,IF($U17="IN",N($M17),0))</f>
        <v>0</v>
      </c>
      <c r="S17" s="33">
        <f>IF($B17="","",IF($M17="","⚠ مبلغ",IF($E17="","⚠ بانک عامل",IF(AND($U17="TRF",$F17=""),"⚠ بانک مقصد",IF(AND($V17&lt;&gt;"NONE",$V17&lt;&gt;"",$Z17=""),"⚠ طرف حساب","✓")))))</f>
        <v>0</v>
      </c>
      <c r="T17" s="29"/>
      <c r="U17" s="27">
        <f>IFERROR(VLOOKUP($D17,BankOpTbl,2,0),"")</f>
        <v>0</v>
      </c>
      <c r="V17" s="27">
        <f>IFERROR(VLOOKUP($D17,BankOpTbl,3,0),"")</f>
        <v>0</v>
      </c>
      <c r="W17" s="27">
        <f>IFERROR(VLOOKUP($D17,BankOpTbl,4,0),"")</f>
        <v>0</v>
      </c>
      <c r="X17" s="27">
        <f>IF($E17="","",IFERROR(VLOOKUP($E17,BankTbl,4,0),""))</f>
        <v>0</v>
      </c>
      <c r="Y17" s="27">
        <f>IF($F17="","",IFERROR(VLOOKUP($F17,BankTbl,4,0),""))</f>
        <v>0</v>
      </c>
      <c r="Z17" s="27">
        <f>IF($B17="","",IF($V17="PICK",LEFT($N17,5),IF($V17="FIXED",$W17,IF($V17="CODE",$H17,""))))</f>
        <v>0</v>
      </c>
    </row>
    <row r="18" spans="1:26" ht="21" customHeight="1">
      <c r="A18" s="27">
        <f>IF($B18="","",COUNTA($B$13:$B18))</f>
        <v>0</v>
      </c>
      <c r="B18" s="28" t="s">
        <v>98</v>
      </c>
      <c r="C18" s="28" t="s">
        <v>99</v>
      </c>
      <c r="D18" s="29" t="s">
        <v>92</v>
      </c>
      <c r="E18" s="29" t="s">
        <v>80</v>
      </c>
      <c r="F18" s="29"/>
      <c r="G18" s="28" t="s">
        <v>88</v>
      </c>
      <c r="H18" s="28"/>
      <c r="I18" s="30">
        <f>IF($H18="","",IFERROR(VLOOKUP($H18,AcctTbl,2,0),"کد ناشناخته"))</f>
        <v>0</v>
      </c>
      <c r="J18" s="27">
        <f>IF($H18="","",IFERROR(VLOOKUP($H18,AcctTbl,3,0),""))</f>
        <v>0</v>
      </c>
      <c r="K18" s="29" t="s">
        <v>100</v>
      </c>
      <c r="L18" s="28" t="s">
        <v>99</v>
      </c>
      <c r="M18" s="31">
        <v>120000000</v>
      </c>
      <c r="N18" s="29"/>
      <c r="O18" s="32">
        <f>IF($B18="",0,IF($U18="IN",N($M18),0))</f>
        <v>0</v>
      </c>
      <c r="P18" s="32">
        <f>IF($B18="",0,IF(OR($U18="OUT",$U18="TRF"),N($M18),0))</f>
        <v>0</v>
      </c>
      <c r="Q18" s="32">
        <f>IF($B18="",0,IF(OR($U18="OUT",$U18="TRF"),N($M18),0))</f>
        <v>0</v>
      </c>
      <c r="R18" s="32">
        <f>IF($B18="",0,IF($U18="IN",N($M18),0))</f>
        <v>0</v>
      </c>
      <c r="S18" s="33">
        <f>IF($B18="","",IF($M18="","⚠ مبلغ",IF($E18="","⚠ بانک عامل",IF(AND($U18="TRF",$F18=""),"⚠ بانک مقصد",IF(AND($V18&lt;&gt;"NONE",$V18&lt;&gt;"",$Z18=""),"⚠ طرف حساب","✓")))))</f>
        <v>0</v>
      </c>
      <c r="T18" s="29"/>
      <c r="U18" s="27">
        <f>IFERROR(VLOOKUP($D18,BankOpTbl,2,0),"")</f>
        <v>0</v>
      </c>
      <c r="V18" s="27">
        <f>IFERROR(VLOOKUP($D18,BankOpTbl,3,0),"")</f>
        <v>0</v>
      </c>
      <c r="W18" s="27">
        <f>IFERROR(VLOOKUP($D18,BankOpTbl,4,0),"")</f>
        <v>0</v>
      </c>
      <c r="X18" s="27">
        <f>IF($E18="","",IFERROR(VLOOKUP($E18,BankTbl,4,0),""))</f>
        <v>0</v>
      </c>
      <c r="Y18" s="27">
        <f>IF($F18="","",IFERROR(VLOOKUP($F18,BankTbl,4,0),""))</f>
        <v>0</v>
      </c>
      <c r="Z18" s="27">
        <f>IF($B18="","",IF($V18="PICK",LEFT($N18,5),IF($V18="FIXED",$W18,IF($V18="CODE",$H18,""))))</f>
        <v>0</v>
      </c>
    </row>
    <row r="19" spans="1:26" ht="21" customHeight="1">
      <c r="A19" s="27">
        <f>IF($B19="","",COUNTA($B$13:$B19))</f>
        <v>0</v>
      </c>
      <c r="B19" s="28" t="s">
        <v>98</v>
      </c>
      <c r="C19" s="28" t="s">
        <v>101</v>
      </c>
      <c r="D19" s="29" t="s">
        <v>79</v>
      </c>
      <c r="E19" s="29" t="s">
        <v>80</v>
      </c>
      <c r="F19" s="29"/>
      <c r="G19" s="28" t="s">
        <v>81</v>
      </c>
      <c r="H19" s="28"/>
      <c r="I19" s="30">
        <f>IF($H19="","",IFERROR(VLOOKUP($H19,AcctTbl,2,0),"کد ناشناخته"))</f>
        <v>0</v>
      </c>
      <c r="J19" s="27">
        <f>IF($H19="","",IFERROR(VLOOKUP($H19,AcctTbl,3,0),""))</f>
        <v>0</v>
      </c>
      <c r="K19" s="29" t="s">
        <v>82</v>
      </c>
      <c r="L19" s="28" t="s">
        <v>101</v>
      </c>
      <c r="M19" s="31">
        <v>80000</v>
      </c>
      <c r="N19" s="29"/>
      <c r="O19" s="32">
        <f>IF($B19="",0,IF($U19="IN",N($M19),0))</f>
        <v>0</v>
      </c>
      <c r="P19" s="32">
        <f>IF($B19="",0,IF(OR($U19="OUT",$U19="TRF"),N($M19),0))</f>
        <v>0</v>
      </c>
      <c r="Q19" s="32">
        <f>IF($B19="",0,IF(OR($U19="OUT",$U19="TRF"),N($M19),0))</f>
        <v>0</v>
      </c>
      <c r="R19" s="32">
        <f>IF($B19="",0,IF($U19="IN",N($M19),0))</f>
        <v>0</v>
      </c>
      <c r="S19" s="33">
        <f>IF($B19="","",IF($M19="","⚠ مبلغ",IF($E19="","⚠ بانک عامل",IF(AND($U19="TRF",$F19=""),"⚠ بانک مقصد",IF(AND($V19&lt;&gt;"NONE",$V19&lt;&gt;"",$Z19=""),"⚠ طرف حساب","✓")))))</f>
        <v>0</v>
      </c>
      <c r="T19" s="29"/>
      <c r="U19" s="27">
        <f>IFERROR(VLOOKUP($D19,BankOpTbl,2,0),"")</f>
        <v>0</v>
      </c>
      <c r="V19" s="27">
        <f>IFERROR(VLOOKUP($D19,BankOpTbl,3,0),"")</f>
        <v>0</v>
      </c>
      <c r="W19" s="27">
        <f>IFERROR(VLOOKUP($D19,BankOpTbl,4,0),"")</f>
        <v>0</v>
      </c>
      <c r="X19" s="27">
        <f>IF($E19="","",IFERROR(VLOOKUP($E19,BankTbl,4,0),""))</f>
        <v>0</v>
      </c>
      <c r="Y19" s="27">
        <f>IF($F19="","",IFERROR(VLOOKUP($F19,BankTbl,4,0),""))</f>
        <v>0</v>
      </c>
      <c r="Z19" s="27">
        <f>IF($B19="","",IF($V19="PICK",LEFT($N19,5),IF($V19="FIXED",$W19,IF($V19="CODE",$H19,""))))</f>
        <v>0</v>
      </c>
    </row>
    <row r="20" spans="1:26" ht="21" customHeight="1">
      <c r="A20" s="27">
        <f>IF($B20="","",COUNTA($B$13:$B20))</f>
        <v>0</v>
      </c>
      <c r="B20" s="28" t="s">
        <v>102</v>
      </c>
      <c r="C20" s="28" t="s">
        <v>103</v>
      </c>
      <c r="D20" s="29" t="s">
        <v>87</v>
      </c>
      <c r="E20" s="29" t="s">
        <v>93</v>
      </c>
      <c r="F20" s="29"/>
      <c r="G20" s="28" t="s">
        <v>88</v>
      </c>
      <c r="H20" s="28"/>
      <c r="I20" s="30">
        <f>IF($H20="","",IFERROR(VLOOKUP($H20,AcctTbl,2,0),"کد ناشناخته"))</f>
        <v>0</v>
      </c>
      <c r="J20" s="27">
        <f>IF($H20="","",IFERROR(VLOOKUP($H20,AcctTbl,3,0),""))</f>
        <v>0</v>
      </c>
      <c r="K20" s="29" t="s">
        <v>104</v>
      </c>
      <c r="L20" s="28" t="s">
        <v>103</v>
      </c>
      <c r="M20" s="31">
        <v>200000000</v>
      </c>
      <c r="N20" s="29"/>
      <c r="O20" s="32">
        <f>IF($B20="",0,IF($U20="IN",N($M20),0))</f>
        <v>0</v>
      </c>
      <c r="P20" s="32">
        <f>IF($B20="",0,IF(OR($U20="OUT",$U20="TRF"),N($M20),0))</f>
        <v>0</v>
      </c>
      <c r="Q20" s="32">
        <f>IF($B20="",0,IF(OR($U20="OUT",$U20="TRF"),N($M20),0))</f>
        <v>0</v>
      </c>
      <c r="R20" s="32">
        <f>IF($B20="",0,IF($U20="IN",N($M20),0))</f>
        <v>0</v>
      </c>
      <c r="S20" s="33">
        <f>IF($B20="","",IF($M20="","⚠ مبلغ",IF($E20="","⚠ بانک عامل",IF(AND($U20="TRF",$F20=""),"⚠ بانک مقصد",IF(AND($V20&lt;&gt;"NONE",$V20&lt;&gt;"",$Z20=""),"⚠ طرف حساب","✓")))))</f>
        <v>0</v>
      </c>
      <c r="T20" s="29"/>
      <c r="U20" s="27">
        <f>IFERROR(VLOOKUP($D20,BankOpTbl,2,0),"")</f>
        <v>0</v>
      </c>
      <c r="V20" s="27">
        <f>IFERROR(VLOOKUP($D20,BankOpTbl,3,0),"")</f>
        <v>0</v>
      </c>
      <c r="W20" s="27">
        <f>IFERROR(VLOOKUP($D20,BankOpTbl,4,0),"")</f>
        <v>0</v>
      </c>
      <c r="X20" s="27">
        <f>IF($E20="","",IFERROR(VLOOKUP($E20,BankTbl,4,0),""))</f>
        <v>0</v>
      </c>
      <c r="Y20" s="27">
        <f>IF($F20="","",IFERROR(VLOOKUP($F20,BankTbl,4,0),""))</f>
        <v>0</v>
      </c>
      <c r="Z20" s="27">
        <f>IF($B20="","",IF($V20="PICK",LEFT($N20,5),IF($V20="FIXED",$W20,IF($V20="CODE",$H20,""))))</f>
        <v>0</v>
      </c>
    </row>
    <row r="21" spans="1:26" ht="21" customHeight="1">
      <c r="A21" s="27">
        <f>IF($B21="","",COUNTA($B$13:$B21))</f>
        <v>0</v>
      </c>
      <c r="B21" s="28" t="s">
        <v>105</v>
      </c>
      <c r="C21" s="28" t="s">
        <v>106</v>
      </c>
      <c r="D21" s="29" t="s">
        <v>92</v>
      </c>
      <c r="E21" s="29" t="s">
        <v>80</v>
      </c>
      <c r="F21" s="29"/>
      <c r="G21" s="28" t="s">
        <v>88</v>
      </c>
      <c r="H21" s="28"/>
      <c r="I21" s="30">
        <f>IF($H21="","",IFERROR(VLOOKUP($H21,AcctTbl,2,0),"کد ناشناخته"))</f>
        <v>0</v>
      </c>
      <c r="J21" s="27">
        <f>IF($H21="","",IFERROR(VLOOKUP($H21,AcctTbl,3,0),""))</f>
        <v>0</v>
      </c>
      <c r="K21" s="29" t="s">
        <v>100</v>
      </c>
      <c r="L21" s="28" t="s">
        <v>106</v>
      </c>
      <c r="M21" s="31">
        <v>100000000</v>
      </c>
      <c r="N21" s="29"/>
      <c r="O21" s="32">
        <f>IF($B21="",0,IF($U21="IN",N($M21),0))</f>
        <v>0</v>
      </c>
      <c r="P21" s="32">
        <f>IF($B21="",0,IF(OR($U21="OUT",$U21="TRF"),N($M21),0))</f>
        <v>0</v>
      </c>
      <c r="Q21" s="32">
        <f>IF($B21="",0,IF(OR($U21="OUT",$U21="TRF"),N($M21),0))</f>
        <v>0</v>
      </c>
      <c r="R21" s="32">
        <f>IF($B21="",0,IF($U21="IN",N($M21),0))</f>
        <v>0</v>
      </c>
      <c r="S21" s="33">
        <f>IF($B21="","",IF($M21="","⚠ مبلغ",IF($E21="","⚠ بانک عامل",IF(AND($U21="TRF",$F21=""),"⚠ بانک مقصد",IF(AND($V21&lt;&gt;"NONE",$V21&lt;&gt;"",$Z21=""),"⚠ طرف حساب","✓")))))</f>
        <v>0</v>
      </c>
      <c r="T21" s="29"/>
      <c r="U21" s="27">
        <f>IFERROR(VLOOKUP($D21,BankOpTbl,2,0),"")</f>
        <v>0</v>
      </c>
      <c r="V21" s="27">
        <f>IFERROR(VLOOKUP($D21,BankOpTbl,3,0),"")</f>
        <v>0</v>
      </c>
      <c r="W21" s="27">
        <f>IFERROR(VLOOKUP($D21,BankOpTbl,4,0),"")</f>
        <v>0</v>
      </c>
      <c r="X21" s="27">
        <f>IF($E21="","",IFERROR(VLOOKUP($E21,BankTbl,4,0),""))</f>
        <v>0</v>
      </c>
      <c r="Y21" s="27">
        <f>IF($F21="","",IFERROR(VLOOKUP($F21,BankTbl,4,0),""))</f>
        <v>0</v>
      </c>
      <c r="Z21" s="27">
        <f>IF($B21="","",IF($V21="PICK",LEFT($N21,5),IF($V21="FIXED",$W21,IF($V21="CODE",$H21,""))))</f>
        <v>0</v>
      </c>
    </row>
    <row r="22" spans="1:26" ht="21" customHeight="1">
      <c r="A22" s="27">
        <f>IF($B22="","",COUNTA($B$13:$B22))</f>
        <v>0</v>
      </c>
      <c r="B22" s="28" t="s">
        <v>105</v>
      </c>
      <c r="C22" s="28" t="s">
        <v>107</v>
      </c>
      <c r="D22" s="29" t="s">
        <v>79</v>
      </c>
      <c r="E22" s="29" t="s">
        <v>80</v>
      </c>
      <c r="F22" s="29"/>
      <c r="G22" s="28" t="s">
        <v>81</v>
      </c>
      <c r="H22" s="28"/>
      <c r="I22" s="30">
        <f>IF($H22="","",IFERROR(VLOOKUP($H22,AcctTbl,2,0),"کد ناشناخته"))</f>
        <v>0</v>
      </c>
      <c r="J22" s="27">
        <f>IF($H22="","",IFERROR(VLOOKUP($H22,AcctTbl,3,0),""))</f>
        <v>0</v>
      </c>
      <c r="K22" s="29" t="s">
        <v>108</v>
      </c>
      <c r="L22" s="28" t="s">
        <v>107</v>
      </c>
      <c r="M22" s="31">
        <v>300000</v>
      </c>
      <c r="N22" s="29"/>
      <c r="O22" s="32">
        <f>IF($B22="",0,IF($U22="IN",N($M22),0))</f>
        <v>0</v>
      </c>
      <c r="P22" s="32">
        <f>IF($B22="",0,IF(OR($U22="OUT",$U22="TRF"),N($M22),0))</f>
        <v>0</v>
      </c>
      <c r="Q22" s="32">
        <f>IF($B22="",0,IF(OR($U22="OUT",$U22="TRF"),N($M22),0))</f>
        <v>0</v>
      </c>
      <c r="R22" s="32">
        <f>IF($B22="",0,IF($U22="IN",N($M22),0))</f>
        <v>0</v>
      </c>
      <c r="S22" s="33">
        <f>IF($B22="","",IF($M22="","⚠ مبلغ",IF($E22="","⚠ بانک عامل",IF(AND($U22="TRF",$F22=""),"⚠ بانک مقصد",IF(AND($V22&lt;&gt;"NONE",$V22&lt;&gt;"",$Z22=""),"⚠ طرف حساب","✓")))))</f>
        <v>0</v>
      </c>
      <c r="T22" s="29"/>
      <c r="U22" s="27">
        <f>IFERROR(VLOOKUP($D22,BankOpTbl,2,0),"")</f>
        <v>0</v>
      </c>
      <c r="V22" s="27">
        <f>IFERROR(VLOOKUP($D22,BankOpTbl,3,0),"")</f>
        <v>0</v>
      </c>
      <c r="W22" s="27">
        <f>IFERROR(VLOOKUP($D22,BankOpTbl,4,0),"")</f>
        <v>0</v>
      </c>
      <c r="X22" s="27">
        <f>IF($E22="","",IFERROR(VLOOKUP($E22,BankTbl,4,0),""))</f>
        <v>0</v>
      </c>
      <c r="Y22" s="27">
        <f>IF($F22="","",IFERROR(VLOOKUP($F22,BankTbl,4,0),""))</f>
        <v>0</v>
      </c>
      <c r="Z22" s="27">
        <f>IF($B22="","",IF($V22="PICK",LEFT($N22,5),IF($V22="FIXED",$W22,IF($V22="CODE",$H22,""))))</f>
        <v>0</v>
      </c>
    </row>
    <row r="23" spans="1:26" ht="21" customHeight="1">
      <c r="A23" s="27">
        <f>IF($B23="","",COUNTA($B$13:$B23))</f>
        <v>0</v>
      </c>
      <c r="B23" s="28" t="s">
        <v>109</v>
      </c>
      <c r="C23" s="28" t="s">
        <v>110</v>
      </c>
      <c r="D23" s="29" t="s">
        <v>92</v>
      </c>
      <c r="E23" s="29" t="s">
        <v>93</v>
      </c>
      <c r="F23" s="29"/>
      <c r="G23" s="28" t="s">
        <v>88</v>
      </c>
      <c r="H23" s="28"/>
      <c r="I23" s="30">
        <f>IF($H23="","",IFERROR(VLOOKUP($H23,AcctTbl,2,0),"کد ناشناخته"))</f>
        <v>0</v>
      </c>
      <c r="J23" s="27">
        <f>IF($H23="","",IFERROR(VLOOKUP($H23,AcctTbl,3,0),""))</f>
        <v>0</v>
      </c>
      <c r="K23" s="29" t="s">
        <v>100</v>
      </c>
      <c r="L23" s="28" t="s">
        <v>110</v>
      </c>
      <c r="M23" s="31">
        <v>50000000</v>
      </c>
      <c r="N23" s="29"/>
      <c r="O23" s="32">
        <f>IF($B23="",0,IF($U23="IN",N($M23),0))</f>
        <v>0</v>
      </c>
      <c r="P23" s="32">
        <f>IF($B23="",0,IF(OR($U23="OUT",$U23="TRF"),N($M23),0))</f>
        <v>0</v>
      </c>
      <c r="Q23" s="32">
        <f>IF($B23="",0,IF(OR($U23="OUT",$U23="TRF"),N($M23),0))</f>
        <v>0</v>
      </c>
      <c r="R23" s="32">
        <f>IF($B23="",0,IF($U23="IN",N($M23),0))</f>
        <v>0</v>
      </c>
      <c r="S23" s="33">
        <f>IF($B23="","",IF($M23="","⚠ مبلغ",IF($E23="","⚠ بانک عامل",IF(AND($U23="TRF",$F23=""),"⚠ بانک مقصد",IF(AND($V23&lt;&gt;"NONE",$V23&lt;&gt;"",$Z23=""),"⚠ طرف حساب","✓")))))</f>
        <v>0</v>
      </c>
      <c r="T23" s="29"/>
      <c r="U23" s="27">
        <f>IFERROR(VLOOKUP($D23,BankOpTbl,2,0),"")</f>
        <v>0</v>
      </c>
      <c r="V23" s="27">
        <f>IFERROR(VLOOKUP($D23,BankOpTbl,3,0),"")</f>
        <v>0</v>
      </c>
      <c r="W23" s="27">
        <f>IFERROR(VLOOKUP($D23,BankOpTbl,4,0),"")</f>
        <v>0</v>
      </c>
      <c r="X23" s="27">
        <f>IF($E23="","",IFERROR(VLOOKUP($E23,BankTbl,4,0),""))</f>
        <v>0</v>
      </c>
      <c r="Y23" s="27">
        <f>IF($F23="","",IFERROR(VLOOKUP($F23,BankTbl,4,0),""))</f>
        <v>0</v>
      </c>
      <c r="Z23" s="27">
        <f>IF($B23="","",IF($V23="PICK",LEFT($N23,5),IF($V23="FIXED",$W23,IF($V23="CODE",$H23,""))))</f>
        <v>0</v>
      </c>
    </row>
    <row r="24" spans="1:26" ht="21" customHeight="1">
      <c r="A24" s="27">
        <f>IF($B24="","",COUNTA($B$13:$B24))</f>
        <v>0</v>
      </c>
      <c r="B24" s="28" t="s">
        <v>111</v>
      </c>
      <c r="C24" s="28" t="s">
        <v>112</v>
      </c>
      <c r="D24" s="29" t="s">
        <v>113</v>
      </c>
      <c r="E24" s="29" t="s">
        <v>93</v>
      </c>
      <c r="F24" s="29" t="s">
        <v>114</v>
      </c>
      <c r="G24" s="28" t="s">
        <v>88</v>
      </c>
      <c r="H24" s="28"/>
      <c r="I24" s="30">
        <f>IF($H24="","",IFERROR(VLOOKUP($H24,AcctTbl,2,0),"کد ناشناخته"))</f>
        <v>0</v>
      </c>
      <c r="J24" s="27">
        <f>IF($H24="","",IFERROR(VLOOKUP($H24,AcctTbl,3,0),""))</f>
        <v>0</v>
      </c>
      <c r="K24" s="29" t="s">
        <v>115</v>
      </c>
      <c r="L24" s="28" t="s">
        <v>116</v>
      </c>
      <c r="M24" s="31">
        <v>50000000</v>
      </c>
      <c r="N24" s="29"/>
      <c r="O24" s="32">
        <f>IF($B24="",0,IF($U24="IN",N($M24),0))</f>
        <v>0</v>
      </c>
      <c r="P24" s="32">
        <f>IF($B24="",0,IF(OR($U24="OUT",$U24="TRF"),N($M24),0))</f>
        <v>0</v>
      </c>
      <c r="Q24" s="32">
        <f>IF($B24="",0,IF(OR($U24="OUT",$U24="TRF"),N($M24),0))</f>
        <v>0</v>
      </c>
      <c r="R24" s="32">
        <f>IF($B24="",0,IF($U24="IN",N($M24),0))</f>
        <v>0</v>
      </c>
      <c r="S24" s="33">
        <f>IF($B24="","",IF($M24="","⚠ مبلغ",IF($E24="","⚠ بانک عامل",IF(AND($U24="TRF",$F24=""),"⚠ بانک مقصد",IF(AND($V24&lt;&gt;"NONE",$V24&lt;&gt;"",$Z24=""),"⚠ طرف حساب","✓")))))</f>
        <v>0</v>
      </c>
      <c r="T24" s="29"/>
      <c r="U24" s="27">
        <f>IFERROR(VLOOKUP($D24,BankOpTbl,2,0),"")</f>
        <v>0</v>
      </c>
      <c r="V24" s="27">
        <f>IFERROR(VLOOKUP($D24,BankOpTbl,3,0),"")</f>
        <v>0</v>
      </c>
      <c r="W24" s="27">
        <f>IFERROR(VLOOKUP($D24,BankOpTbl,4,0),"")</f>
        <v>0</v>
      </c>
      <c r="X24" s="27">
        <f>IF($E24="","",IFERROR(VLOOKUP($E24,BankTbl,4,0),""))</f>
        <v>0</v>
      </c>
      <c r="Y24" s="27">
        <f>IF($F24="","",IFERROR(VLOOKUP($F24,BankTbl,4,0),""))</f>
        <v>0</v>
      </c>
      <c r="Z24" s="27">
        <f>IF($B24="","",IF($V24="PICK",LEFT($N24,5),IF($V24="FIXED",$W24,IF($V24="CODE",$H24,""))))</f>
        <v>0</v>
      </c>
    </row>
    <row r="25" spans="1:26" ht="21" customHeight="1">
      <c r="A25" s="27">
        <f>IF($B25="","",COUNTA($B$13:$B25))</f>
        <v>0</v>
      </c>
      <c r="B25" s="28" t="s">
        <v>83</v>
      </c>
      <c r="C25" s="28" t="s">
        <v>117</v>
      </c>
      <c r="D25" s="29" t="s">
        <v>118</v>
      </c>
      <c r="E25" s="29" t="s">
        <v>80</v>
      </c>
      <c r="F25" s="29"/>
      <c r="G25" s="28" t="s">
        <v>81</v>
      </c>
      <c r="H25" s="28"/>
      <c r="I25" s="30">
        <f>IF($H25="","",IFERROR(VLOOKUP($H25,AcctTbl,2,0),"کد ناشناخته"))</f>
        <v>0</v>
      </c>
      <c r="J25" s="27">
        <f>IF($H25="","",IFERROR(VLOOKUP($H25,AcctTbl,3,0),""))</f>
        <v>0</v>
      </c>
      <c r="K25" s="29" t="s">
        <v>119</v>
      </c>
      <c r="L25" s="28"/>
      <c r="M25" s="31">
        <v>1800000</v>
      </c>
      <c r="N25" s="29" t="s">
        <v>120</v>
      </c>
      <c r="O25" s="32">
        <f>IF($B25="",0,IF($U25="IN",N($M25),0))</f>
        <v>0</v>
      </c>
      <c r="P25" s="32">
        <f>IF($B25="",0,IF(OR($U25="OUT",$U25="TRF"),N($M25),0))</f>
        <v>0</v>
      </c>
      <c r="Q25" s="32">
        <f>IF($B25="",0,IF(OR($U25="OUT",$U25="TRF"),N($M25),0))</f>
        <v>0</v>
      </c>
      <c r="R25" s="32">
        <f>IF($B25="",0,IF($U25="IN",N($M25),0))</f>
        <v>0</v>
      </c>
      <c r="S25" s="33">
        <f>IF($B25="","",IF($M25="","⚠ مبلغ",IF($E25="","⚠ بانک عامل",IF(AND($U25="TRF",$F25=""),"⚠ بانک مقصد",IF(AND($V25&lt;&gt;"NONE",$V25&lt;&gt;"",$Z25=""),"⚠ طرف حساب","✓")))))</f>
        <v>0</v>
      </c>
      <c r="T25" s="29"/>
      <c r="U25" s="27">
        <f>IFERROR(VLOOKUP($D25,BankOpTbl,2,0),"")</f>
        <v>0</v>
      </c>
      <c r="V25" s="27">
        <f>IFERROR(VLOOKUP($D25,BankOpTbl,3,0),"")</f>
        <v>0</v>
      </c>
      <c r="W25" s="27">
        <f>IFERROR(VLOOKUP($D25,BankOpTbl,4,0),"")</f>
        <v>0</v>
      </c>
      <c r="X25" s="27">
        <f>IF($E25="","",IFERROR(VLOOKUP($E25,BankTbl,4,0),""))</f>
        <v>0</v>
      </c>
      <c r="Y25" s="27">
        <f>IF($F25="","",IFERROR(VLOOKUP($F25,BankTbl,4,0),""))</f>
        <v>0</v>
      </c>
      <c r="Z25" s="27">
        <f>IF($B25="","",IF($V25="PICK",LEFT($N25,5),IF($V25="FIXED",$W25,IF($V25="CODE",$H25,""))))</f>
        <v>0</v>
      </c>
    </row>
    <row r="26" spans="1:26" ht="21" customHeight="1">
      <c r="A26" s="27">
        <f>IF($B26="","",COUNTA($B$13:$B26))</f>
        <v>0</v>
      </c>
      <c r="B26" s="28" t="s">
        <v>98</v>
      </c>
      <c r="C26" s="28" t="s">
        <v>121</v>
      </c>
      <c r="D26" s="29" t="s">
        <v>118</v>
      </c>
      <c r="E26" s="29" t="s">
        <v>93</v>
      </c>
      <c r="F26" s="29"/>
      <c r="G26" s="28" t="s">
        <v>88</v>
      </c>
      <c r="H26" s="28"/>
      <c r="I26" s="30">
        <f>IF($H26="","",IFERROR(VLOOKUP($H26,AcctTbl,2,0),"کد ناشناخته"))</f>
        <v>0</v>
      </c>
      <c r="J26" s="27">
        <f>IF($H26="","",IFERROR(VLOOKUP($H26,AcctTbl,3,0),""))</f>
        <v>0</v>
      </c>
      <c r="K26" s="29" t="s">
        <v>122</v>
      </c>
      <c r="L26" s="28" t="s">
        <v>123</v>
      </c>
      <c r="M26" s="31">
        <v>2400000</v>
      </c>
      <c r="N26" s="29" t="s">
        <v>124</v>
      </c>
      <c r="O26" s="32">
        <f>IF($B26="",0,IF($U26="IN",N($M26),0))</f>
        <v>0</v>
      </c>
      <c r="P26" s="32">
        <f>IF($B26="",0,IF(OR($U26="OUT",$U26="TRF"),N($M26),0))</f>
        <v>0</v>
      </c>
      <c r="Q26" s="32">
        <f>IF($B26="",0,IF(OR($U26="OUT",$U26="TRF"),N($M26),0))</f>
        <v>0</v>
      </c>
      <c r="R26" s="32">
        <f>IF($B26="",0,IF($U26="IN",N($M26),0))</f>
        <v>0</v>
      </c>
      <c r="S26" s="33">
        <f>IF($B26="","",IF($M26="","⚠ مبلغ",IF($E26="","⚠ بانک عامل",IF(AND($U26="TRF",$F26=""),"⚠ بانک مقصد",IF(AND($V26&lt;&gt;"NONE",$V26&lt;&gt;"",$Z26=""),"⚠ طرف حساب","✓")))))</f>
        <v>0</v>
      </c>
      <c r="T26" s="29"/>
      <c r="U26" s="27">
        <f>IFERROR(VLOOKUP($D26,BankOpTbl,2,0),"")</f>
        <v>0</v>
      </c>
      <c r="V26" s="27">
        <f>IFERROR(VLOOKUP($D26,BankOpTbl,3,0),"")</f>
        <v>0</v>
      </c>
      <c r="W26" s="27">
        <f>IFERROR(VLOOKUP($D26,BankOpTbl,4,0),"")</f>
        <v>0</v>
      </c>
      <c r="X26" s="27">
        <f>IF($E26="","",IFERROR(VLOOKUP($E26,BankTbl,4,0),""))</f>
        <v>0</v>
      </c>
      <c r="Y26" s="27">
        <f>IF($F26="","",IFERROR(VLOOKUP($F26,BankTbl,4,0),""))</f>
        <v>0</v>
      </c>
      <c r="Z26" s="27">
        <f>IF($B26="","",IF($V26="PICK",LEFT($N26,5),IF($V26="FIXED",$W26,IF($V26="CODE",$H26,""))))</f>
        <v>0</v>
      </c>
    </row>
    <row r="27" spans="1:26" ht="21" customHeight="1">
      <c r="A27" s="27">
        <f>IF($B27="","",COUNTA($B$13:$B27))</f>
        <v>0</v>
      </c>
      <c r="B27" s="28" t="s">
        <v>105</v>
      </c>
      <c r="C27" s="28" t="s">
        <v>125</v>
      </c>
      <c r="D27" s="29" t="s">
        <v>126</v>
      </c>
      <c r="E27" s="29" t="s">
        <v>80</v>
      </c>
      <c r="F27" s="29"/>
      <c r="G27" s="28" t="s">
        <v>81</v>
      </c>
      <c r="H27" s="28"/>
      <c r="I27" s="30">
        <f>IF($H27="","",IFERROR(VLOOKUP($H27,AcctTbl,2,0),"کد ناشناخته"))</f>
        <v>0</v>
      </c>
      <c r="J27" s="27">
        <f>IF($H27="","",IFERROR(VLOOKUP($H27,AcctTbl,3,0),""))</f>
        <v>0</v>
      </c>
      <c r="K27" s="29" t="s">
        <v>127</v>
      </c>
      <c r="L27" s="28"/>
      <c r="M27" s="31">
        <v>1500000</v>
      </c>
      <c r="N27" s="29" t="s">
        <v>120</v>
      </c>
      <c r="O27" s="32">
        <f>IF($B27="",0,IF($U27="IN",N($M27),0))</f>
        <v>0</v>
      </c>
      <c r="P27" s="32">
        <f>IF($B27="",0,IF(OR($U27="OUT",$U27="TRF"),N($M27),0))</f>
        <v>0</v>
      </c>
      <c r="Q27" s="32">
        <f>IF($B27="",0,IF(OR($U27="OUT",$U27="TRF"),N($M27),0))</f>
        <v>0</v>
      </c>
      <c r="R27" s="32">
        <f>IF($B27="",0,IF($U27="IN",N($M27),0))</f>
        <v>0</v>
      </c>
      <c r="S27" s="33">
        <f>IF($B27="","",IF($M27="","⚠ مبلغ",IF($E27="","⚠ بانک عامل",IF(AND($U27="TRF",$F27=""),"⚠ بانک مقصد",IF(AND($V27&lt;&gt;"NONE",$V27&lt;&gt;"",$Z27=""),"⚠ طرف حساب","✓")))))</f>
        <v>0</v>
      </c>
      <c r="T27" s="29"/>
      <c r="U27" s="27">
        <f>IFERROR(VLOOKUP($D27,BankOpTbl,2,0),"")</f>
        <v>0</v>
      </c>
      <c r="V27" s="27">
        <f>IFERROR(VLOOKUP($D27,BankOpTbl,3,0),"")</f>
        <v>0</v>
      </c>
      <c r="W27" s="27">
        <f>IFERROR(VLOOKUP($D27,BankOpTbl,4,0),"")</f>
        <v>0</v>
      </c>
      <c r="X27" s="27">
        <f>IF($E27="","",IFERROR(VLOOKUP($E27,BankTbl,4,0),""))</f>
        <v>0</v>
      </c>
      <c r="Y27" s="27">
        <f>IF($F27="","",IFERROR(VLOOKUP($F27,BankTbl,4,0),""))</f>
        <v>0</v>
      </c>
      <c r="Z27" s="27">
        <f>IF($B27="","",IF($V27="PICK",LEFT($N27,5),IF($V27="FIXED",$W27,IF($V27="CODE",$H27,""))))</f>
        <v>0</v>
      </c>
    </row>
    <row r="28" spans="1:26" ht="21" customHeight="1">
      <c r="A28" s="27">
        <f>IF($B28="","",COUNTA($B$13:$B28))</f>
        <v>0</v>
      </c>
      <c r="B28" s="28" t="s">
        <v>109</v>
      </c>
      <c r="C28" s="28" t="s">
        <v>128</v>
      </c>
      <c r="D28" s="29" t="s">
        <v>126</v>
      </c>
      <c r="E28" s="29" t="s">
        <v>93</v>
      </c>
      <c r="F28" s="29"/>
      <c r="G28" s="28" t="s">
        <v>88</v>
      </c>
      <c r="H28" s="28"/>
      <c r="I28" s="30">
        <f>IF($H28="","",IFERROR(VLOOKUP($H28,AcctTbl,2,0),"کد ناشناخته"))</f>
        <v>0</v>
      </c>
      <c r="J28" s="27">
        <f>IF($H28="","",IFERROR(VLOOKUP($H28,AcctTbl,3,0),""))</f>
        <v>0</v>
      </c>
      <c r="K28" s="29" t="s">
        <v>129</v>
      </c>
      <c r="L28" s="28" t="s">
        <v>130</v>
      </c>
      <c r="M28" s="31">
        <v>900000</v>
      </c>
      <c r="N28" s="29" t="s">
        <v>124</v>
      </c>
      <c r="O28" s="32">
        <f>IF($B28="",0,IF($U28="IN",N($M28),0))</f>
        <v>0</v>
      </c>
      <c r="P28" s="32">
        <f>IF($B28="",0,IF(OR($U28="OUT",$U28="TRF"),N($M28),0))</f>
        <v>0</v>
      </c>
      <c r="Q28" s="32">
        <f>IF($B28="",0,IF(OR($U28="OUT",$U28="TRF"),N($M28),0))</f>
        <v>0</v>
      </c>
      <c r="R28" s="32">
        <f>IF($B28="",0,IF($U28="IN",N($M28),0))</f>
        <v>0</v>
      </c>
      <c r="S28" s="33">
        <f>IF($B28="","",IF($M28="","⚠ مبلغ",IF($E28="","⚠ بانک عامل",IF(AND($U28="TRF",$F28=""),"⚠ بانک مقصد",IF(AND($V28&lt;&gt;"NONE",$V28&lt;&gt;"",$Z28=""),"⚠ طرف حساب","✓")))))</f>
        <v>0</v>
      </c>
      <c r="T28" s="29"/>
      <c r="U28" s="27">
        <f>IFERROR(VLOOKUP($D28,BankOpTbl,2,0),"")</f>
        <v>0</v>
      </c>
      <c r="V28" s="27">
        <f>IFERROR(VLOOKUP($D28,BankOpTbl,3,0),"")</f>
        <v>0</v>
      </c>
      <c r="W28" s="27">
        <f>IFERROR(VLOOKUP($D28,BankOpTbl,4,0),"")</f>
        <v>0</v>
      </c>
      <c r="X28" s="27">
        <f>IF($E28="","",IFERROR(VLOOKUP($E28,BankTbl,4,0),""))</f>
        <v>0</v>
      </c>
      <c r="Y28" s="27">
        <f>IF($F28="","",IFERROR(VLOOKUP($F28,BankTbl,4,0),""))</f>
        <v>0</v>
      </c>
      <c r="Z28" s="27">
        <f>IF($B28="","",IF($V28="PICK",LEFT($N28,5),IF($V28="FIXED",$W28,IF($V28="CODE",$H28,""))))</f>
        <v>0</v>
      </c>
    </row>
    <row r="29" spans="1:26" ht="21" customHeight="1">
      <c r="A29" s="27">
        <f>IF($B29="","",COUNTA($B$13:$B29))</f>
        <v>0</v>
      </c>
      <c r="B29" s="28"/>
      <c r="C29" s="28"/>
      <c r="D29" s="29"/>
      <c r="E29" s="29"/>
      <c r="F29" s="29"/>
      <c r="G29" s="28"/>
      <c r="H29" s="28"/>
      <c r="I29" s="30">
        <f>IF($H29="","",IFERROR(VLOOKUP($H29,AcctTbl,2,0),"کد ناشناخته"))</f>
        <v>0</v>
      </c>
      <c r="J29" s="27">
        <f>IF($H29="","",IFERROR(VLOOKUP($H29,AcctTbl,3,0),""))</f>
        <v>0</v>
      </c>
      <c r="K29" s="29"/>
      <c r="L29" s="28"/>
      <c r="M29" s="31"/>
      <c r="N29" s="29"/>
      <c r="O29" s="32">
        <f>IF($B29="",0,IF($U29="IN",N($M29),0))</f>
        <v>0</v>
      </c>
      <c r="P29" s="32">
        <f>IF($B29="",0,IF(OR($U29="OUT",$U29="TRF"),N($M29),0))</f>
        <v>0</v>
      </c>
      <c r="Q29" s="32">
        <f>IF($B29="",0,IF(OR($U29="OUT",$U29="TRF"),N($M29),0))</f>
        <v>0</v>
      </c>
      <c r="R29" s="32">
        <f>IF($B29="",0,IF($U29="IN",N($M29),0))</f>
        <v>0</v>
      </c>
      <c r="S29" s="33">
        <f>IF($B29="","",IF($M29="","⚠ مبلغ",IF($E29="","⚠ بانک عامل",IF(AND($U29="TRF",$F29=""),"⚠ بانک مقصد",IF(AND($V29&lt;&gt;"NONE",$V29&lt;&gt;"",$Z29=""),"⚠ طرف حساب","✓")))))</f>
        <v>0</v>
      </c>
      <c r="T29" s="29"/>
      <c r="U29" s="27">
        <f>IFERROR(VLOOKUP($D29,BankOpTbl,2,0),"")</f>
        <v>0</v>
      </c>
      <c r="V29" s="27">
        <f>IFERROR(VLOOKUP($D29,BankOpTbl,3,0),"")</f>
        <v>0</v>
      </c>
      <c r="W29" s="27">
        <f>IFERROR(VLOOKUP($D29,BankOpTbl,4,0),"")</f>
        <v>0</v>
      </c>
      <c r="X29" s="27">
        <f>IF($E29="","",IFERROR(VLOOKUP($E29,BankTbl,4,0),""))</f>
        <v>0</v>
      </c>
      <c r="Y29" s="27">
        <f>IF($F29="","",IFERROR(VLOOKUP($F29,BankTbl,4,0),""))</f>
        <v>0</v>
      </c>
      <c r="Z29" s="27">
        <f>IF($B29="","",IF($V29="PICK",LEFT($N29,5),IF($V29="FIXED",$W29,IF($V29="CODE",$H29,""))))</f>
        <v>0</v>
      </c>
    </row>
    <row r="30" spans="1:26" ht="21" customHeight="1">
      <c r="A30" s="27">
        <f>IF($B30="","",COUNTA($B$13:$B30))</f>
        <v>0</v>
      </c>
      <c r="B30" s="28"/>
      <c r="C30" s="28"/>
      <c r="D30" s="29"/>
      <c r="E30" s="29"/>
      <c r="F30" s="29"/>
      <c r="G30" s="28"/>
      <c r="H30" s="28"/>
      <c r="I30" s="30">
        <f>IF($H30="","",IFERROR(VLOOKUP($H30,AcctTbl,2,0),"کد ناشناخته"))</f>
        <v>0</v>
      </c>
      <c r="J30" s="27">
        <f>IF($H30="","",IFERROR(VLOOKUP($H30,AcctTbl,3,0),""))</f>
        <v>0</v>
      </c>
      <c r="K30" s="29"/>
      <c r="L30" s="28"/>
      <c r="M30" s="31"/>
      <c r="N30" s="29"/>
      <c r="O30" s="32">
        <f>IF($B30="",0,IF($U30="IN",N($M30),0))</f>
        <v>0</v>
      </c>
      <c r="P30" s="32">
        <f>IF($B30="",0,IF(OR($U30="OUT",$U30="TRF"),N($M30),0))</f>
        <v>0</v>
      </c>
      <c r="Q30" s="32">
        <f>IF($B30="",0,IF(OR($U30="OUT",$U30="TRF"),N($M30),0))</f>
        <v>0</v>
      </c>
      <c r="R30" s="32">
        <f>IF($B30="",0,IF($U30="IN",N($M30),0))</f>
        <v>0</v>
      </c>
      <c r="S30" s="33">
        <f>IF($B30="","",IF($M30="","⚠ مبلغ",IF($E30="","⚠ بانک عامل",IF(AND($U30="TRF",$F30=""),"⚠ بانک مقصد",IF(AND($V30&lt;&gt;"NONE",$V30&lt;&gt;"",$Z30=""),"⚠ طرف حساب","✓")))))</f>
        <v>0</v>
      </c>
      <c r="T30" s="29"/>
      <c r="U30" s="27">
        <f>IFERROR(VLOOKUP($D30,BankOpTbl,2,0),"")</f>
        <v>0</v>
      </c>
      <c r="V30" s="27">
        <f>IFERROR(VLOOKUP($D30,BankOpTbl,3,0),"")</f>
        <v>0</v>
      </c>
      <c r="W30" s="27">
        <f>IFERROR(VLOOKUP($D30,BankOpTbl,4,0),"")</f>
        <v>0</v>
      </c>
      <c r="X30" s="27">
        <f>IF($E30="","",IFERROR(VLOOKUP($E30,BankTbl,4,0),""))</f>
        <v>0</v>
      </c>
      <c r="Y30" s="27">
        <f>IF($F30="","",IFERROR(VLOOKUP($F30,BankTbl,4,0),""))</f>
        <v>0</v>
      </c>
      <c r="Z30" s="27">
        <f>IF($B30="","",IF($V30="PICK",LEFT($N30,5),IF($V30="FIXED",$W30,IF($V30="CODE",$H30,""))))</f>
        <v>0</v>
      </c>
    </row>
    <row r="31" spans="1:26" ht="21" customHeight="1">
      <c r="A31" s="27">
        <f>IF($B31="","",COUNTA($B$13:$B31))</f>
        <v>0</v>
      </c>
      <c r="B31" s="28"/>
      <c r="C31" s="28"/>
      <c r="D31" s="29"/>
      <c r="E31" s="29"/>
      <c r="F31" s="29"/>
      <c r="G31" s="28"/>
      <c r="H31" s="28"/>
      <c r="I31" s="30">
        <f>IF($H31="","",IFERROR(VLOOKUP($H31,AcctTbl,2,0),"کد ناشناخته"))</f>
        <v>0</v>
      </c>
      <c r="J31" s="27">
        <f>IF($H31="","",IFERROR(VLOOKUP($H31,AcctTbl,3,0),""))</f>
        <v>0</v>
      </c>
      <c r="K31" s="29"/>
      <c r="L31" s="28"/>
      <c r="M31" s="31"/>
      <c r="N31" s="29"/>
      <c r="O31" s="32">
        <f>IF($B31="",0,IF($U31="IN",N($M31),0))</f>
        <v>0</v>
      </c>
      <c r="P31" s="32">
        <f>IF($B31="",0,IF(OR($U31="OUT",$U31="TRF"),N($M31),0))</f>
        <v>0</v>
      </c>
      <c r="Q31" s="32">
        <f>IF($B31="",0,IF(OR($U31="OUT",$U31="TRF"),N($M31),0))</f>
        <v>0</v>
      </c>
      <c r="R31" s="32">
        <f>IF($B31="",0,IF($U31="IN",N($M31),0))</f>
        <v>0</v>
      </c>
      <c r="S31" s="33">
        <f>IF($B31="","",IF($M31="","⚠ مبلغ",IF($E31="","⚠ بانک عامل",IF(AND($U31="TRF",$F31=""),"⚠ بانک مقصد",IF(AND($V31&lt;&gt;"NONE",$V31&lt;&gt;"",$Z31=""),"⚠ طرف حساب","✓")))))</f>
        <v>0</v>
      </c>
      <c r="T31" s="29"/>
      <c r="U31" s="27">
        <f>IFERROR(VLOOKUP($D31,BankOpTbl,2,0),"")</f>
        <v>0</v>
      </c>
      <c r="V31" s="27">
        <f>IFERROR(VLOOKUP($D31,BankOpTbl,3,0),"")</f>
        <v>0</v>
      </c>
      <c r="W31" s="27">
        <f>IFERROR(VLOOKUP($D31,BankOpTbl,4,0),"")</f>
        <v>0</v>
      </c>
      <c r="X31" s="27">
        <f>IF($E31="","",IFERROR(VLOOKUP($E31,BankTbl,4,0),""))</f>
        <v>0</v>
      </c>
      <c r="Y31" s="27">
        <f>IF($F31="","",IFERROR(VLOOKUP($F31,BankTbl,4,0),""))</f>
        <v>0</v>
      </c>
      <c r="Z31" s="27">
        <f>IF($B31="","",IF($V31="PICK",LEFT($N31,5),IF($V31="FIXED",$W31,IF($V31="CODE",$H31,""))))</f>
        <v>0</v>
      </c>
    </row>
    <row r="32" spans="1:26" ht="21" customHeight="1">
      <c r="A32" s="27">
        <f>IF($B32="","",COUNTA($B$13:$B32))</f>
        <v>0</v>
      </c>
      <c r="B32" s="28"/>
      <c r="C32" s="28"/>
      <c r="D32" s="29"/>
      <c r="E32" s="29"/>
      <c r="F32" s="29"/>
      <c r="G32" s="28"/>
      <c r="H32" s="28"/>
      <c r="I32" s="30">
        <f>IF($H32="","",IFERROR(VLOOKUP($H32,AcctTbl,2,0),"کد ناشناخته"))</f>
        <v>0</v>
      </c>
      <c r="J32" s="27">
        <f>IF($H32="","",IFERROR(VLOOKUP($H32,AcctTbl,3,0),""))</f>
        <v>0</v>
      </c>
      <c r="K32" s="29"/>
      <c r="L32" s="28"/>
      <c r="M32" s="31"/>
      <c r="N32" s="29"/>
      <c r="O32" s="32">
        <f>IF($B32="",0,IF($U32="IN",N($M32),0))</f>
        <v>0</v>
      </c>
      <c r="P32" s="32">
        <f>IF($B32="",0,IF(OR($U32="OUT",$U32="TRF"),N($M32),0))</f>
        <v>0</v>
      </c>
      <c r="Q32" s="32">
        <f>IF($B32="",0,IF(OR($U32="OUT",$U32="TRF"),N($M32),0))</f>
        <v>0</v>
      </c>
      <c r="R32" s="32">
        <f>IF($B32="",0,IF($U32="IN",N($M32),0))</f>
        <v>0</v>
      </c>
      <c r="S32" s="33">
        <f>IF($B32="","",IF($M32="","⚠ مبلغ",IF($E32="","⚠ بانک عامل",IF(AND($U32="TRF",$F32=""),"⚠ بانک مقصد",IF(AND($V32&lt;&gt;"NONE",$V32&lt;&gt;"",$Z32=""),"⚠ طرف حساب","✓")))))</f>
        <v>0</v>
      </c>
      <c r="T32" s="29"/>
      <c r="U32" s="27">
        <f>IFERROR(VLOOKUP($D32,BankOpTbl,2,0),"")</f>
        <v>0</v>
      </c>
      <c r="V32" s="27">
        <f>IFERROR(VLOOKUP($D32,BankOpTbl,3,0),"")</f>
        <v>0</v>
      </c>
      <c r="W32" s="27">
        <f>IFERROR(VLOOKUP($D32,BankOpTbl,4,0),"")</f>
        <v>0</v>
      </c>
      <c r="X32" s="27">
        <f>IF($E32="","",IFERROR(VLOOKUP($E32,BankTbl,4,0),""))</f>
        <v>0</v>
      </c>
      <c r="Y32" s="27">
        <f>IF($F32="","",IFERROR(VLOOKUP($F32,BankTbl,4,0),""))</f>
        <v>0</v>
      </c>
      <c r="Z32" s="27">
        <f>IF($B32="","",IF($V32="PICK",LEFT($N32,5),IF($V32="FIXED",$W32,IF($V32="CODE",$H32,""))))</f>
        <v>0</v>
      </c>
    </row>
    <row r="33" spans="1:26" ht="21" customHeight="1">
      <c r="A33" s="27">
        <f>IF($B33="","",COUNTA($B$13:$B33))</f>
        <v>0</v>
      </c>
      <c r="B33" s="28"/>
      <c r="C33" s="28"/>
      <c r="D33" s="29"/>
      <c r="E33" s="29"/>
      <c r="F33" s="29"/>
      <c r="G33" s="28"/>
      <c r="H33" s="28"/>
      <c r="I33" s="30">
        <f>IF($H33="","",IFERROR(VLOOKUP($H33,AcctTbl,2,0),"کد ناشناخته"))</f>
        <v>0</v>
      </c>
      <c r="J33" s="27">
        <f>IF($H33="","",IFERROR(VLOOKUP($H33,AcctTbl,3,0),""))</f>
        <v>0</v>
      </c>
      <c r="K33" s="29"/>
      <c r="L33" s="28"/>
      <c r="M33" s="31"/>
      <c r="N33" s="29"/>
      <c r="O33" s="32">
        <f>IF($B33="",0,IF($U33="IN",N($M33),0))</f>
        <v>0</v>
      </c>
      <c r="P33" s="32">
        <f>IF($B33="",0,IF(OR($U33="OUT",$U33="TRF"),N($M33),0))</f>
        <v>0</v>
      </c>
      <c r="Q33" s="32">
        <f>IF($B33="",0,IF(OR($U33="OUT",$U33="TRF"),N($M33),0))</f>
        <v>0</v>
      </c>
      <c r="R33" s="32">
        <f>IF($B33="",0,IF($U33="IN",N($M33),0))</f>
        <v>0</v>
      </c>
      <c r="S33" s="33">
        <f>IF($B33="","",IF($M33="","⚠ مبلغ",IF($E33="","⚠ بانک عامل",IF(AND($U33="TRF",$F33=""),"⚠ بانک مقصد",IF(AND($V33&lt;&gt;"NONE",$V33&lt;&gt;"",$Z33=""),"⚠ طرف حساب","✓")))))</f>
        <v>0</v>
      </c>
      <c r="T33" s="29"/>
      <c r="U33" s="27">
        <f>IFERROR(VLOOKUP($D33,BankOpTbl,2,0),"")</f>
        <v>0</v>
      </c>
      <c r="V33" s="27">
        <f>IFERROR(VLOOKUP($D33,BankOpTbl,3,0),"")</f>
        <v>0</v>
      </c>
      <c r="W33" s="27">
        <f>IFERROR(VLOOKUP($D33,BankOpTbl,4,0),"")</f>
        <v>0</v>
      </c>
      <c r="X33" s="27">
        <f>IF($E33="","",IFERROR(VLOOKUP($E33,BankTbl,4,0),""))</f>
        <v>0</v>
      </c>
      <c r="Y33" s="27">
        <f>IF($F33="","",IFERROR(VLOOKUP($F33,BankTbl,4,0),""))</f>
        <v>0</v>
      </c>
      <c r="Z33" s="27">
        <f>IF($B33="","",IF($V33="PICK",LEFT($N33,5),IF($V33="FIXED",$W33,IF($V33="CODE",$H33,""))))</f>
        <v>0</v>
      </c>
    </row>
    <row r="34" spans="1:26" ht="21" customHeight="1">
      <c r="A34" s="27">
        <f>IF($B34="","",COUNTA($B$13:$B34))</f>
        <v>0</v>
      </c>
      <c r="B34" s="28"/>
      <c r="C34" s="28"/>
      <c r="D34" s="29"/>
      <c r="E34" s="29"/>
      <c r="F34" s="29"/>
      <c r="G34" s="28"/>
      <c r="H34" s="28"/>
      <c r="I34" s="30">
        <f>IF($H34="","",IFERROR(VLOOKUP($H34,AcctTbl,2,0),"کد ناشناخته"))</f>
        <v>0</v>
      </c>
      <c r="J34" s="27">
        <f>IF($H34="","",IFERROR(VLOOKUP($H34,AcctTbl,3,0),""))</f>
        <v>0</v>
      </c>
      <c r="K34" s="29"/>
      <c r="L34" s="28"/>
      <c r="M34" s="31"/>
      <c r="N34" s="29"/>
      <c r="O34" s="32">
        <f>IF($B34="",0,IF($U34="IN",N($M34),0))</f>
        <v>0</v>
      </c>
      <c r="P34" s="32">
        <f>IF($B34="",0,IF(OR($U34="OUT",$U34="TRF"),N($M34),0))</f>
        <v>0</v>
      </c>
      <c r="Q34" s="32">
        <f>IF($B34="",0,IF(OR($U34="OUT",$U34="TRF"),N($M34),0))</f>
        <v>0</v>
      </c>
      <c r="R34" s="32">
        <f>IF($B34="",0,IF($U34="IN",N($M34),0))</f>
        <v>0</v>
      </c>
      <c r="S34" s="33">
        <f>IF($B34="","",IF($M34="","⚠ مبلغ",IF($E34="","⚠ بانک عامل",IF(AND($U34="TRF",$F34=""),"⚠ بانک مقصد",IF(AND($V34&lt;&gt;"NONE",$V34&lt;&gt;"",$Z34=""),"⚠ طرف حساب","✓")))))</f>
        <v>0</v>
      </c>
      <c r="T34" s="29"/>
      <c r="U34" s="27">
        <f>IFERROR(VLOOKUP($D34,BankOpTbl,2,0),"")</f>
        <v>0</v>
      </c>
      <c r="V34" s="27">
        <f>IFERROR(VLOOKUP($D34,BankOpTbl,3,0),"")</f>
        <v>0</v>
      </c>
      <c r="W34" s="27">
        <f>IFERROR(VLOOKUP($D34,BankOpTbl,4,0),"")</f>
        <v>0</v>
      </c>
      <c r="X34" s="27">
        <f>IF($E34="","",IFERROR(VLOOKUP($E34,BankTbl,4,0),""))</f>
        <v>0</v>
      </c>
      <c r="Y34" s="27">
        <f>IF($F34="","",IFERROR(VLOOKUP($F34,BankTbl,4,0),""))</f>
        <v>0</v>
      </c>
      <c r="Z34" s="27">
        <f>IF($B34="","",IF($V34="PICK",LEFT($N34,5),IF($V34="FIXED",$W34,IF($V34="CODE",$H34,""))))</f>
        <v>0</v>
      </c>
    </row>
    <row r="35" spans="1:26" ht="21" customHeight="1">
      <c r="A35" s="27">
        <f>IF($B35="","",COUNTA($B$13:$B35))</f>
        <v>0</v>
      </c>
      <c r="B35" s="28"/>
      <c r="C35" s="28"/>
      <c r="D35" s="29"/>
      <c r="E35" s="29"/>
      <c r="F35" s="29"/>
      <c r="G35" s="28"/>
      <c r="H35" s="28"/>
      <c r="I35" s="30">
        <f>IF($H35="","",IFERROR(VLOOKUP($H35,AcctTbl,2,0),"کد ناشناخته"))</f>
        <v>0</v>
      </c>
      <c r="J35" s="27">
        <f>IF($H35="","",IFERROR(VLOOKUP($H35,AcctTbl,3,0),""))</f>
        <v>0</v>
      </c>
      <c r="K35" s="29"/>
      <c r="L35" s="28"/>
      <c r="M35" s="31"/>
      <c r="N35" s="29"/>
      <c r="O35" s="32">
        <f>IF($B35="",0,IF($U35="IN",N($M35),0))</f>
        <v>0</v>
      </c>
      <c r="P35" s="32">
        <f>IF($B35="",0,IF(OR($U35="OUT",$U35="TRF"),N($M35),0))</f>
        <v>0</v>
      </c>
      <c r="Q35" s="32">
        <f>IF($B35="",0,IF(OR($U35="OUT",$U35="TRF"),N($M35),0))</f>
        <v>0</v>
      </c>
      <c r="R35" s="32">
        <f>IF($B35="",0,IF($U35="IN",N($M35),0))</f>
        <v>0</v>
      </c>
      <c r="S35" s="33">
        <f>IF($B35="","",IF($M35="","⚠ مبلغ",IF($E35="","⚠ بانک عامل",IF(AND($U35="TRF",$F35=""),"⚠ بانک مقصد",IF(AND($V35&lt;&gt;"NONE",$V35&lt;&gt;"",$Z35=""),"⚠ طرف حساب","✓")))))</f>
        <v>0</v>
      </c>
      <c r="T35" s="29"/>
      <c r="U35" s="27">
        <f>IFERROR(VLOOKUP($D35,BankOpTbl,2,0),"")</f>
        <v>0</v>
      </c>
      <c r="V35" s="27">
        <f>IFERROR(VLOOKUP($D35,BankOpTbl,3,0),"")</f>
        <v>0</v>
      </c>
      <c r="W35" s="27">
        <f>IFERROR(VLOOKUP($D35,BankOpTbl,4,0),"")</f>
        <v>0</v>
      </c>
      <c r="X35" s="27">
        <f>IF($E35="","",IFERROR(VLOOKUP($E35,BankTbl,4,0),""))</f>
        <v>0</v>
      </c>
      <c r="Y35" s="27">
        <f>IF($F35="","",IFERROR(VLOOKUP($F35,BankTbl,4,0),""))</f>
        <v>0</v>
      </c>
      <c r="Z35" s="27">
        <f>IF($B35="","",IF($V35="PICK",LEFT($N35,5),IF($V35="FIXED",$W35,IF($V35="CODE",$H35,""))))</f>
        <v>0</v>
      </c>
    </row>
    <row r="36" spans="1:26" ht="21" customHeight="1">
      <c r="A36" s="27">
        <f>IF($B36="","",COUNTA($B$13:$B36))</f>
        <v>0</v>
      </c>
      <c r="B36" s="28"/>
      <c r="C36" s="28"/>
      <c r="D36" s="29"/>
      <c r="E36" s="29"/>
      <c r="F36" s="29"/>
      <c r="G36" s="28"/>
      <c r="H36" s="28"/>
      <c r="I36" s="30">
        <f>IF($H36="","",IFERROR(VLOOKUP($H36,AcctTbl,2,0),"کد ناشناخته"))</f>
        <v>0</v>
      </c>
      <c r="J36" s="27">
        <f>IF($H36="","",IFERROR(VLOOKUP($H36,AcctTbl,3,0),""))</f>
        <v>0</v>
      </c>
      <c r="K36" s="29"/>
      <c r="L36" s="28"/>
      <c r="M36" s="31"/>
      <c r="N36" s="29"/>
      <c r="O36" s="32">
        <f>IF($B36="",0,IF($U36="IN",N($M36),0))</f>
        <v>0</v>
      </c>
      <c r="P36" s="32">
        <f>IF($B36="",0,IF(OR($U36="OUT",$U36="TRF"),N($M36),0))</f>
        <v>0</v>
      </c>
      <c r="Q36" s="32">
        <f>IF($B36="",0,IF(OR($U36="OUT",$U36="TRF"),N($M36),0))</f>
        <v>0</v>
      </c>
      <c r="R36" s="32">
        <f>IF($B36="",0,IF($U36="IN",N($M36),0))</f>
        <v>0</v>
      </c>
      <c r="S36" s="33">
        <f>IF($B36="","",IF($M36="","⚠ مبلغ",IF($E36="","⚠ بانک عامل",IF(AND($U36="TRF",$F36=""),"⚠ بانک مقصد",IF(AND($V36&lt;&gt;"NONE",$V36&lt;&gt;"",$Z36=""),"⚠ طرف حساب","✓")))))</f>
        <v>0</v>
      </c>
      <c r="T36" s="29"/>
      <c r="U36" s="27">
        <f>IFERROR(VLOOKUP($D36,BankOpTbl,2,0),"")</f>
        <v>0</v>
      </c>
      <c r="V36" s="27">
        <f>IFERROR(VLOOKUP($D36,BankOpTbl,3,0),"")</f>
        <v>0</v>
      </c>
      <c r="W36" s="27">
        <f>IFERROR(VLOOKUP($D36,BankOpTbl,4,0),"")</f>
        <v>0</v>
      </c>
      <c r="X36" s="27">
        <f>IF($E36="","",IFERROR(VLOOKUP($E36,BankTbl,4,0),""))</f>
        <v>0</v>
      </c>
      <c r="Y36" s="27">
        <f>IF($F36="","",IFERROR(VLOOKUP($F36,BankTbl,4,0),""))</f>
        <v>0</v>
      </c>
      <c r="Z36" s="27">
        <f>IF($B36="","",IF($V36="PICK",LEFT($N36,5),IF($V36="FIXED",$W36,IF($V36="CODE",$H36,""))))</f>
        <v>0</v>
      </c>
    </row>
    <row r="37" spans="1:26" ht="21" customHeight="1">
      <c r="A37" s="27">
        <f>IF($B37="","",COUNTA($B$13:$B37))</f>
        <v>0</v>
      </c>
      <c r="B37" s="28"/>
      <c r="C37" s="28"/>
      <c r="D37" s="29"/>
      <c r="E37" s="29"/>
      <c r="F37" s="29"/>
      <c r="G37" s="28"/>
      <c r="H37" s="28"/>
      <c r="I37" s="30">
        <f>IF($H37="","",IFERROR(VLOOKUP($H37,AcctTbl,2,0),"کد ناشناخته"))</f>
        <v>0</v>
      </c>
      <c r="J37" s="27">
        <f>IF($H37="","",IFERROR(VLOOKUP($H37,AcctTbl,3,0),""))</f>
        <v>0</v>
      </c>
      <c r="K37" s="29"/>
      <c r="L37" s="28"/>
      <c r="M37" s="31"/>
      <c r="N37" s="29"/>
      <c r="O37" s="32">
        <f>IF($B37="",0,IF($U37="IN",N($M37),0))</f>
        <v>0</v>
      </c>
      <c r="P37" s="32">
        <f>IF($B37="",0,IF(OR($U37="OUT",$U37="TRF"),N($M37),0))</f>
        <v>0</v>
      </c>
      <c r="Q37" s="32">
        <f>IF($B37="",0,IF(OR($U37="OUT",$U37="TRF"),N($M37),0))</f>
        <v>0</v>
      </c>
      <c r="R37" s="32">
        <f>IF($B37="",0,IF($U37="IN",N($M37),0))</f>
        <v>0</v>
      </c>
      <c r="S37" s="33">
        <f>IF($B37="","",IF($M37="","⚠ مبلغ",IF($E37="","⚠ بانک عامل",IF(AND($U37="TRF",$F37=""),"⚠ بانک مقصد",IF(AND($V37&lt;&gt;"NONE",$V37&lt;&gt;"",$Z37=""),"⚠ طرف حساب","✓")))))</f>
        <v>0</v>
      </c>
      <c r="T37" s="29"/>
      <c r="U37" s="27">
        <f>IFERROR(VLOOKUP($D37,BankOpTbl,2,0),"")</f>
        <v>0</v>
      </c>
      <c r="V37" s="27">
        <f>IFERROR(VLOOKUP($D37,BankOpTbl,3,0),"")</f>
        <v>0</v>
      </c>
      <c r="W37" s="27">
        <f>IFERROR(VLOOKUP($D37,BankOpTbl,4,0),"")</f>
        <v>0</v>
      </c>
      <c r="X37" s="27">
        <f>IF($E37="","",IFERROR(VLOOKUP($E37,BankTbl,4,0),""))</f>
        <v>0</v>
      </c>
      <c r="Y37" s="27">
        <f>IF($F37="","",IFERROR(VLOOKUP($F37,BankTbl,4,0),""))</f>
        <v>0</v>
      </c>
      <c r="Z37" s="27">
        <f>IF($B37="","",IF($V37="PICK",LEFT($N37,5),IF($V37="FIXED",$W37,IF($V37="CODE",$H37,""))))</f>
        <v>0</v>
      </c>
    </row>
    <row r="38" spans="1:26" ht="21" customHeight="1">
      <c r="A38" s="27">
        <f>IF($B38="","",COUNTA($B$13:$B38))</f>
        <v>0</v>
      </c>
      <c r="B38" s="28"/>
      <c r="C38" s="28"/>
      <c r="D38" s="29"/>
      <c r="E38" s="29"/>
      <c r="F38" s="29"/>
      <c r="G38" s="28"/>
      <c r="H38" s="28"/>
      <c r="I38" s="30">
        <f>IF($H38="","",IFERROR(VLOOKUP($H38,AcctTbl,2,0),"کد ناشناخته"))</f>
        <v>0</v>
      </c>
      <c r="J38" s="27">
        <f>IF($H38="","",IFERROR(VLOOKUP($H38,AcctTbl,3,0),""))</f>
        <v>0</v>
      </c>
      <c r="K38" s="29"/>
      <c r="L38" s="28"/>
      <c r="M38" s="31"/>
      <c r="N38" s="29"/>
      <c r="O38" s="32">
        <f>IF($B38="",0,IF($U38="IN",N($M38),0))</f>
        <v>0</v>
      </c>
      <c r="P38" s="32">
        <f>IF($B38="",0,IF(OR($U38="OUT",$U38="TRF"),N($M38),0))</f>
        <v>0</v>
      </c>
      <c r="Q38" s="32">
        <f>IF($B38="",0,IF(OR($U38="OUT",$U38="TRF"),N($M38),0))</f>
        <v>0</v>
      </c>
      <c r="R38" s="32">
        <f>IF($B38="",0,IF($U38="IN",N($M38),0))</f>
        <v>0</v>
      </c>
      <c r="S38" s="33">
        <f>IF($B38="","",IF($M38="","⚠ مبلغ",IF($E38="","⚠ بانک عامل",IF(AND($U38="TRF",$F38=""),"⚠ بانک مقصد",IF(AND($V38&lt;&gt;"NONE",$V38&lt;&gt;"",$Z38=""),"⚠ طرف حساب","✓")))))</f>
        <v>0</v>
      </c>
      <c r="T38" s="29"/>
      <c r="U38" s="27">
        <f>IFERROR(VLOOKUP($D38,BankOpTbl,2,0),"")</f>
        <v>0</v>
      </c>
      <c r="V38" s="27">
        <f>IFERROR(VLOOKUP($D38,BankOpTbl,3,0),"")</f>
        <v>0</v>
      </c>
      <c r="W38" s="27">
        <f>IFERROR(VLOOKUP($D38,BankOpTbl,4,0),"")</f>
        <v>0</v>
      </c>
      <c r="X38" s="27">
        <f>IF($E38="","",IFERROR(VLOOKUP($E38,BankTbl,4,0),""))</f>
        <v>0</v>
      </c>
      <c r="Y38" s="27">
        <f>IF($F38="","",IFERROR(VLOOKUP($F38,BankTbl,4,0),""))</f>
        <v>0</v>
      </c>
      <c r="Z38" s="27">
        <f>IF($B38="","",IF($V38="PICK",LEFT($N38,5),IF($V38="FIXED",$W38,IF($V38="CODE",$H38,""))))</f>
        <v>0</v>
      </c>
    </row>
    <row r="39" spans="1:26" ht="21" customHeight="1">
      <c r="A39" s="27">
        <f>IF($B39="","",COUNTA($B$13:$B39))</f>
        <v>0</v>
      </c>
      <c r="B39" s="28"/>
      <c r="C39" s="28"/>
      <c r="D39" s="29"/>
      <c r="E39" s="29"/>
      <c r="F39" s="29"/>
      <c r="G39" s="28"/>
      <c r="H39" s="28"/>
      <c r="I39" s="30">
        <f>IF($H39="","",IFERROR(VLOOKUP($H39,AcctTbl,2,0),"کد ناشناخته"))</f>
        <v>0</v>
      </c>
      <c r="J39" s="27">
        <f>IF($H39="","",IFERROR(VLOOKUP($H39,AcctTbl,3,0),""))</f>
        <v>0</v>
      </c>
      <c r="K39" s="29"/>
      <c r="L39" s="28"/>
      <c r="M39" s="31"/>
      <c r="N39" s="29"/>
      <c r="O39" s="32">
        <f>IF($B39="",0,IF($U39="IN",N($M39),0))</f>
        <v>0</v>
      </c>
      <c r="P39" s="32">
        <f>IF($B39="",0,IF(OR($U39="OUT",$U39="TRF"),N($M39),0))</f>
        <v>0</v>
      </c>
      <c r="Q39" s="32">
        <f>IF($B39="",0,IF(OR($U39="OUT",$U39="TRF"),N($M39),0))</f>
        <v>0</v>
      </c>
      <c r="R39" s="32">
        <f>IF($B39="",0,IF($U39="IN",N($M39),0))</f>
        <v>0</v>
      </c>
      <c r="S39" s="33">
        <f>IF($B39="","",IF($M39="","⚠ مبلغ",IF($E39="","⚠ بانک عامل",IF(AND($U39="TRF",$F39=""),"⚠ بانک مقصد",IF(AND($V39&lt;&gt;"NONE",$V39&lt;&gt;"",$Z39=""),"⚠ طرف حساب","✓")))))</f>
        <v>0</v>
      </c>
      <c r="T39" s="29"/>
      <c r="U39" s="27">
        <f>IFERROR(VLOOKUP($D39,BankOpTbl,2,0),"")</f>
        <v>0</v>
      </c>
      <c r="V39" s="27">
        <f>IFERROR(VLOOKUP($D39,BankOpTbl,3,0),"")</f>
        <v>0</v>
      </c>
      <c r="W39" s="27">
        <f>IFERROR(VLOOKUP($D39,BankOpTbl,4,0),"")</f>
        <v>0</v>
      </c>
      <c r="X39" s="27">
        <f>IF($E39="","",IFERROR(VLOOKUP($E39,BankTbl,4,0),""))</f>
        <v>0</v>
      </c>
      <c r="Y39" s="27">
        <f>IF($F39="","",IFERROR(VLOOKUP($F39,BankTbl,4,0),""))</f>
        <v>0</v>
      </c>
      <c r="Z39" s="27">
        <f>IF($B39="","",IF($V39="PICK",LEFT($N39,5),IF($V39="FIXED",$W39,IF($V39="CODE",$H39,""))))</f>
        <v>0</v>
      </c>
    </row>
    <row r="40" spans="1:26" ht="21" customHeight="1">
      <c r="A40" s="27">
        <f>IF($B40="","",COUNTA($B$13:$B40))</f>
        <v>0</v>
      </c>
      <c r="B40" s="28"/>
      <c r="C40" s="28"/>
      <c r="D40" s="29"/>
      <c r="E40" s="29"/>
      <c r="F40" s="29"/>
      <c r="G40" s="28"/>
      <c r="H40" s="28"/>
      <c r="I40" s="30">
        <f>IF($H40="","",IFERROR(VLOOKUP($H40,AcctTbl,2,0),"کد ناشناخته"))</f>
        <v>0</v>
      </c>
      <c r="J40" s="27">
        <f>IF($H40="","",IFERROR(VLOOKUP($H40,AcctTbl,3,0),""))</f>
        <v>0</v>
      </c>
      <c r="K40" s="29"/>
      <c r="L40" s="28"/>
      <c r="M40" s="31"/>
      <c r="N40" s="29"/>
      <c r="O40" s="32">
        <f>IF($B40="",0,IF($U40="IN",N($M40),0))</f>
        <v>0</v>
      </c>
      <c r="P40" s="32">
        <f>IF($B40="",0,IF(OR($U40="OUT",$U40="TRF"),N($M40),0))</f>
        <v>0</v>
      </c>
      <c r="Q40" s="32">
        <f>IF($B40="",0,IF(OR($U40="OUT",$U40="TRF"),N($M40),0))</f>
        <v>0</v>
      </c>
      <c r="R40" s="32">
        <f>IF($B40="",0,IF($U40="IN",N($M40),0))</f>
        <v>0</v>
      </c>
      <c r="S40" s="33">
        <f>IF($B40="","",IF($M40="","⚠ مبلغ",IF($E40="","⚠ بانک عامل",IF(AND($U40="TRF",$F40=""),"⚠ بانک مقصد",IF(AND($V40&lt;&gt;"NONE",$V40&lt;&gt;"",$Z40=""),"⚠ طرف حساب","✓")))))</f>
        <v>0</v>
      </c>
      <c r="T40" s="29"/>
      <c r="U40" s="27">
        <f>IFERROR(VLOOKUP($D40,BankOpTbl,2,0),"")</f>
        <v>0</v>
      </c>
      <c r="V40" s="27">
        <f>IFERROR(VLOOKUP($D40,BankOpTbl,3,0),"")</f>
        <v>0</v>
      </c>
      <c r="W40" s="27">
        <f>IFERROR(VLOOKUP($D40,BankOpTbl,4,0),"")</f>
        <v>0</v>
      </c>
      <c r="X40" s="27">
        <f>IF($E40="","",IFERROR(VLOOKUP($E40,BankTbl,4,0),""))</f>
        <v>0</v>
      </c>
      <c r="Y40" s="27">
        <f>IF($F40="","",IFERROR(VLOOKUP($F40,BankTbl,4,0),""))</f>
        <v>0</v>
      </c>
      <c r="Z40" s="27">
        <f>IF($B40="","",IF($V40="PICK",LEFT($N40,5),IF($V40="FIXED",$W40,IF($V40="CODE",$H40,""))))</f>
        <v>0</v>
      </c>
    </row>
    <row r="41" spans="1:26" ht="21" customHeight="1">
      <c r="A41" s="27">
        <f>IF($B41="","",COUNTA($B$13:$B41))</f>
        <v>0</v>
      </c>
      <c r="B41" s="28"/>
      <c r="C41" s="28"/>
      <c r="D41" s="29"/>
      <c r="E41" s="29"/>
      <c r="F41" s="29"/>
      <c r="G41" s="28"/>
      <c r="H41" s="28"/>
      <c r="I41" s="30">
        <f>IF($H41="","",IFERROR(VLOOKUP($H41,AcctTbl,2,0),"کد ناشناخته"))</f>
        <v>0</v>
      </c>
      <c r="J41" s="27">
        <f>IF($H41="","",IFERROR(VLOOKUP($H41,AcctTbl,3,0),""))</f>
        <v>0</v>
      </c>
      <c r="K41" s="29"/>
      <c r="L41" s="28"/>
      <c r="M41" s="31"/>
      <c r="N41" s="29"/>
      <c r="O41" s="32">
        <f>IF($B41="",0,IF($U41="IN",N($M41),0))</f>
        <v>0</v>
      </c>
      <c r="P41" s="32">
        <f>IF($B41="",0,IF(OR($U41="OUT",$U41="TRF"),N($M41),0))</f>
        <v>0</v>
      </c>
      <c r="Q41" s="32">
        <f>IF($B41="",0,IF(OR($U41="OUT",$U41="TRF"),N($M41),0))</f>
        <v>0</v>
      </c>
      <c r="R41" s="32">
        <f>IF($B41="",0,IF($U41="IN",N($M41),0))</f>
        <v>0</v>
      </c>
      <c r="S41" s="33">
        <f>IF($B41="","",IF($M41="","⚠ مبلغ",IF($E41="","⚠ بانک عامل",IF(AND($U41="TRF",$F41=""),"⚠ بانک مقصد",IF(AND($V41&lt;&gt;"NONE",$V41&lt;&gt;"",$Z41=""),"⚠ طرف حساب","✓")))))</f>
        <v>0</v>
      </c>
      <c r="T41" s="29"/>
      <c r="U41" s="27">
        <f>IFERROR(VLOOKUP($D41,BankOpTbl,2,0),"")</f>
        <v>0</v>
      </c>
      <c r="V41" s="27">
        <f>IFERROR(VLOOKUP($D41,BankOpTbl,3,0),"")</f>
        <v>0</v>
      </c>
      <c r="W41" s="27">
        <f>IFERROR(VLOOKUP($D41,BankOpTbl,4,0),"")</f>
        <v>0</v>
      </c>
      <c r="X41" s="27">
        <f>IF($E41="","",IFERROR(VLOOKUP($E41,BankTbl,4,0),""))</f>
        <v>0</v>
      </c>
      <c r="Y41" s="27">
        <f>IF($F41="","",IFERROR(VLOOKUP($F41,BankTbl,4,0),""))</f>
        <v>0</v>
      </c>
      <c r="Z41" s="27">
        <f>IF($B41="","",IF($V41="PICK",LEFT($N41,5),IF($V41="FIXED",$W41,IF($V41="CODE",$H41,""))))</f>
        <v>0</v>
      </c>
    </row>
    <row r="42" spans="1:26" ht="21" customHeight="1">
      <c r="A42" s="27">
        <f>IF($B42="","",COUNTA($B$13:$B42))</f>
        <v>0</v>
      </c>
      <c r="B42" s="28"/>
      <c r="C42" s="28"/>
      <c r="D42" s="29"/>
      <c r="E42" s="29"/>
      <c r="F42" s="29"/>
      <c r="G42" s="28"/>
      <c r="H42" s="28"/>
      <c r="I42" s="30">
        <f>IF($H42="","",IFERROR(VLOOKUP($H42,AcctTbl,2,0),"کد ناشناخته"))</f>
        <v>0</v>
      </c>
      <c r="J42" s="27">
        <f>IF($H42="","",IFERROR(VLOOKUP($H42,AcctTbl,3,0),""))</f>
        <v>0</v>
      </c>
      <c r="K42" s="29"/>
      <c r="L42" s="28"/>
      <c r="M42" s="31"/>
      <c r="N42" s="29"/>
      <c r="O42" s="32">
        <f>IF($B42="",0,IF($U42="IN",N($M42),0))</f>
        <v>0</v>
      </c>
      <c r="P42" s="32">
        <f>IF($B42="",0,IF(OR($U42="OUT",$U42="TRF"),N($M42),0))</f>
        <v>0</v>
      </c>
      <c r="Q42" s="32">
        <f>IF($B42="",0,IF(OR($U42="OUT",$U42="TRF"),N($M42),0))</f>
        <v>0</v>
      </c>
      <c r="R42" s="32">
        <f>IF($B42="",0,IF($U42="IN",N($M42),0))</f>
        <v>0</v>
      </c>
      <c r="S42" s="33">
        <f>IF($B42="","",IF($M42="","⚠ مبلغ",IF($E42="","⚠ بانک عامل",IF(AND($U42="TRF",$F42=""),"⚠ بانک مقصد",IF(AND($V42&lt;&gt;"NONE",$V42&lt;&gt;"",$Z42=""),"⚠ طرف حساب","✓")))))</f>
        <v>0</v>
      </c>
      <c r="T42" s="29"/>
      <c r="U42" s="27">
        <f>IFERROR(VLOOKUP($D42,BankOpTbl,2,0),"")</f>
        <v>0</v>
      </c>
      <c r="V42" s="27">
        <f>IFERROR(VLOOKUP($D42,BankOpTbl,3,0),"")</f>
        <v>0</v>
      </c>
      <c r="W42" s="27">
        <f>IFERROR(VLOOKUP($D42,BankOpTbl,4,0),"")</f>
        <v>0</v>
      </c>
      <c r="X42" s="27">
        <f>IF($E42="","",IFERROR(VLOOKUP($E42,BankTbl,4,0),""))</f>
        <v>0</v>
      </c>
      <c r="Y42" s="27">
        <f>IF($F42="","",IFERROR(VLOOKUP($F42,BankTbl,4,0),""))</f>
        <v>0</v>
      </c>
      <c r="Z42" s="27">
        <f>IF($B42="","",IF($V42="PICK",LEFT($N42,5),IF($V42="FIXED",$W42,IF($V42="CODE",$H42,""))))</f>
        <v>0</v>
      </c>
    </row>
    <row r="43" spans="1:26" ht="21" customHeight="1">
      <c r="A43" s="27">
        <f>IF($B43="","",COUNTA($B$13:$B43))</f>
        <v>0</v>
      </c>
      <c r="B43" s="28"/>
      <c r="C43" s="28"/>
      <c r="D43" s="29"/>
      <c r="E43" s="29"/>
      <c r="F43" s="29"/>
      <c r="G43" s="28"/>
      <c r="H43" s="28"/>
      <c r="I43" s="30">
        <f>IF($H43="","",IFERROR(VLOOKUP($H43,AcctTbl,2,0),"کد ناشناخته"))</f>
        <v>0</v>
      </c>
      <c r="J43" s="27">
        <f>IF($H43="","",IFERROR(VLOOKUP($H43,AcctTbl,3,0),""))</f>
        <v>0</v>
      </c>
      <c r="K43" s="29"/>
      <c r="L43" s="28"/>
      <c r="M43" s="31"/>
      <c r="N43" s="29"/>
      <c r="O43" s="32">
        <f>IF($B43="",0,IF($U43="IN",N($M43),0))</f>
        <v>0</v>
      </c>
      <c r="P43" s="32">
        <f>IF($B43="",0,IF(OR($U43="OUT",$U43="TRF"),N($M43),0))</f>
        <v>0</v>
      </c>
      <c r="Q43" s="32">
        <f>IF($B43="",0,IF(OR($U43="OUT",$U43="TRF"),N($M43),0))</f>
        <v>0</v>
      </c>
      <c r="R43" s="32">
        <f>IF($B43="",0,IF($U43="IN",N($M43),0))</f>
        <v>0</v>
      </c>
      <c r="S43" s="33">
        <f>IF($B43="","",IF($M43="","⚠ مبلغ",IF($E43="","⚠ بانک عامل",IF(AND($U43="TRF",$F43=""),"⚠ بانک مقصد",IF(AND($V43&lt;&gt;"NONE",$V43&lt;&gt;"",$Z43=""),"⚠ طرف حساب","✓")))))</f>
        <v>0</v>
      </c>
      <c r="T43" s="29"/>
      <c r="U43" s="27">
        <f>IFERROR(VLOOKUP($D43,BankOpTbl,2,0),"")</f>
        <v>0</v>
      </c>
      <c r="V43" s="27">
        <f>IFERROR(VLOOKUP($D43,BankOpTbl,3,0),"")</f>
        <v>0</v>
      </c>
      <c r="W43" s="27">
        <f>IFERROR(VLOOKUP($D43,BankOpTbl,4,0),"")</f>
        <v>0</v>
      </c>
      <c r="X43" s="27">
        <f>IF($E43="","",IFERROR(VLOOKUP($E43,BankTbl,4,0),""))</f>
        <v>0</v>
      </c>
      <c r="Y43" s="27">
        <f>IF($F43="","",IFERROR(VLOOKUP($F43,BankTbl,4,0),""))</f>
        <v>0</v>
      </c>
      <c r="Z43" s="27">
        <f>IF($B43="","",IF($V43="PICK",LEFT($N43,5),IF($V43="FIXED",$W43,IF($V43="CODE",$H43,""))))</f>
        <v>0</v>
      </c>
    </row>
    <row r="44" spans="1:26" ht="21" customHeight="1">
      <c r="A44" s="27">
        <f>IF($B44="","",COUNTA($B$13:$B44))</f>
        <v>0</v>
      </c>
      <c r="B44" s="28"/>
      <c r="C44" s="28"/>
      <c r="D44" s="29"/>
      <c r="E44" s="29"/>
      <c r="F44" s="29"/>
      <c r="G44" s="28"/>
      <c r="H44" s="28"/>
      <c r="I44" s="30">
        <f>IF($H44="","",IFERROR(VLOOKUP($H44,AcctTbl,2,0),"کد ناشناخته"))</f>
        <v>0</v>
      </c>
      <c r="J44" s="27">
        <f>IF($H44="","",IFERROR(VLOOKUP($H44,AcctTbl,3,0),""))</f>
        <v>0</v>
      </c>
      <c r="K44" s="29"/>
      <c r="L44" s="28"/>
      <c r="M44" s="31"/>
      <c r="N44" s="29"/>
      <c r="O44" s="32">
        <f>IF($B44="",0,IF($U44="IN",N($M44),0))</f>
        <v>0</v>
      </c>
      <c r="P44" s="32">
        <f>IF($B44="",0,IF(OR($U44="OUT",$U44="TRF"),N($M44),0))</f>
        <v>0</v>
      </c>
      <c r="Q44" s="32">
        <f>IF($B44="",0,IF(OR($U44="OUT",$U44="TRF"),N($M44),0))</f>
        <v>0</v>
      </c>
      <c r="R44" s="32">
        <f>IF($B44="",0,IF($U44="IN",N($M44),0))</f>
        <v>0</v>
      </c>
      <c r="S44" s="33">
        <f>IF($B44="","",IF($M44="","⚠ مبلغ",IF($E44="","⚠ بانک عامل",IF(AND($U44="TRF",$F44=""),"⚠ بانک مقصد",IF(AND($V44&lt;&gt;"NONE",$V44&lt;&gt;"",$Z44=""),"⚠ طرف حساب","✓")))))</f>
        <v>0</v>
      </c>
      <c r="T44" s="29"/>
      <c r="U44" s="27">
        <f>IFERROR(VLOOKUP($D44,BankOpTbl,2,0),"")</f>
        <v>0</v>
      </c>
      <c r="V44" s="27">
        <f>IFERROR(VLOOKUP($D44,BankOpTbl,3,0),"")</f>
        <v>0</v>
      </c>
      <c r="W44" s="27">
        <f>IFERROR(VLOOKUP($D44,BankOpTbl,4,0),"")</f>
        <v>0</v>
      </c>
      <c r="X44" s="27">
        <f>IF($E44="","",IFERROR(VLOOKUP($E44,BankTbl,4,0),""))</f>
        <v>0</v>
      </c>
      <c r="Y44" s="27">
        <f>IF($F44="","",IFERROR(VLOOKUP($F44,BankTbl,4,0),""))</f>
        <v>0</v>
      </c>
      <c r="Z44" s="27">
        <f>IF($B44="","",IF($V44="PICK",LEFT($N44,5),IF($V44="FIXED",$W44,IF($V44="CODE",$H44,""))))</f>
        <v>0</v>
      </c>
    </row>
    <row r="45" spans="1:26" ht="21" customHeight="1">
      <c r="A45" s="27">
        <f>IF($B45="","",COUNTA($B$13:$B45))</f>
        <v>0</v>
      </c>
      <c r="B45" s="28"/>
      <c r="C45" s="28"/>
      <c r="D45" s="29"/>
      <c r="E45" s="29"/>
      <c r="F45" s="29"/>
      <c r="G45" s="28"/>
      <c r="H45" s="28"/>
      <c r="I45" s="30">
        <f>IF($H45="","",IFERROR(VLOOKUP($H45,AcctTbl,2,0),"کد ناشناخته"))</f>
        <v>0</v>
      </c>
      <c r="J45" s="27">
        <f>IF($H45="","",IFERROR(VLOOKUP($H45,AcctTbl,3,0),""))</f>
        <v>0</v>
      </c>
      <c r="K45" s="29"/>
      <c r="L45" s="28"/>
      <c r="M45" s="31"/>
      <c r="N45" s="29"/>
      <c r="O45" s="32">
        <f>IF($B45="",0,IF($U45="IN",N($M45),0))</f>
        <v>0</v>
      </c>
      <c r="P45" s="32">
        <f>IF($B45="",0,IF(OR($U45="OUT",$U45="TRF"),N($M45),0))</f>
        <v>0</v>
      </c>
      <c r="Q45" s="32">
        <f>IF($B45="",0,IF(OR($U45="OUT",$U45="TRF"),N($M45),0))</f>
        <v>0</v>
      </c>
      <c r="R45" s="32">
        <f>IF($B45="",0,IF($U45="IN",N($M45),0))</f>
        <v>0</v>
      </c>
      <c r="S45" s="33">
        <f>IF($B45="","",IF($M45="","⚠ مبلغ",IF($E45="","⚠ بانک عامل",IF(AND($U45="TRF",$F45=""),"⚠ بانک مقصد",IF(AND($V45&lt;&gt;"NONE",$V45&lt;&gt;"",$Z45=""),"⚠ طرف حساب","✓")))))</f>
        <v>0</v>
      </c>
      <c r="T45" s="29"/>
      <c r="U45" s="27">
        <f>IFERROR(VLOOKUP($D45,BankOpTbl,2,0),"")</f>
        <v>0</v>
      </c>
      <c r="V45" s="27">
        <f>IFERROR(VLOOKUP($D45,BankOpTbl,3,0),"")</f>
        <v>0</v>
      </c>
      <c r="W45" s="27">
        <f>IFERROR(VLOOKUP($D45,BankOpTbl,4,0),"")</f>
        <v>0</v>
      </c>
      <c r="X45" s="27">
        <f>IF($E45="","",IFERROR(VLOOKUP($E45,BankTbl,4,0),""))</f>
        <v>0</v>
      </c>
      <c r="Y45" s="27">
        <f>IF($F45="","",IFERROR(VLOOKUP($F45,BankTbl,4,0),""))</f>
        <v>0</v>
      </c>
      <c r="Z45" s="27">
        <f>IF($B45="","",IF($V45="PICK",LEFT($N45,5),IF($V45="FIXED",$W45,IF($V45="CODE",$H45,""))))</f>
        <v>0</v>
      </c>
    </row>
    <row r="46" spans="1:26" ht="21" customHeight="1">
      <c r="A46" s="27">
        <f>IF($B46="","",COUNTA($B$13:$B46))</f>
        <v>0</v>
      </c>
      <c r="B46" s="28"/>
      <c r="C46" s="28"/>
      <c r="D46" s="29"/>
      <c r="E46" s="29"/>
      <c r="F46" s="29"/>
      <c r="G46" s="28"/>
      <c r="H46" s="28"/>
      <c r="I46" s="30">
        <f>IF($H46="","",IFERROR(VLOOKUP($H46,AcctTbl,2,0),"کد ناشناخته"))</f>
        <v>0</v>
      </c>
      <c r="J46" s="27">
        <f>IF($H46="","",IFERROR(VLOOKUP($H46,AcctTbl,3,0),""))</f>
        <v>0</v>
      </c>
      <c r="K46" s="29"/>
      <c r="L46" s="28"/>
      <c r="M46" s="31"/>
      <c r="N46" s="29"/>
      <c r="O46" s="32">
        <f>IF($B46="",0,IF($U46="IN",N($M46),0))</f>
        <v>0</v>
      </c>
      <c r="P46" s="32">
        <f>IF($B46="",0,IF(OR($U46="OUT",$U46="TRF"),N($M46),0))</f>
        <v>0</v>
      </c>
      <c r="Q46" s="32">
        <f>IF($B46="",0,IF(OR($U46="OUT",$U46="TRF"),N($M46),0))</f>
        <v>0</v>
      </c>
      <c r="R46" s="32">
        <f>IF($B46="",0,IF($U46="IN",N($M46),0))</f>
        <v>0</v>
      </c>
      <c r="S46" s="33">
        <f>IF($B46="","",IF($M46="","⚠ مبلغ",IF($E46="","⚠ بانک عامل",IF(AND($U46="TRF",$F46=""),"⚠ بانک مقصد",IF(AND($V46&lt;&gt;"NONE",$V46&lt;&gt;"",$Z46=""),"⚠ طرف حساب","✓")))))</f>
        <v>0</v>
      </c>
      <c r="T46" s="29"/>
      <c r="U46" s="27">
        <f>IFERROR(VLOOKUP($D46,BankOpTbl,2,0),"")</f>
        <v>0</v>
      </c>
      <c r="V46" s="27">
        <f>IFERROR(VLOOKUP($D46,BankOpTbl,3,0),"")</f>
        <v>0</v>
      </c>
      <c r="W46" s="27">
        <f>IFERROR(VLOOKUP($D46,BankOpTbl,4,0),"")</f>
        <v>0</v>
      </c>
      <c r="X46" s="27">
        <f>IF($E46="","",IFERROR(VLOOKUP($E46,BankTbl,4,0),""))</f>
        <v>0</v>
      </c>
      <c r="Y46" s="27">
        <f>IF($F46="","",IFERROR(VLOOKUP($F46,BankTbl,4,0),""))</f>
        <v>0</v>
      </c>
      <c r="Z46" s="27">
        <f>IF($B46="","",IF($V46="PICK",LEFT($N46,5),IF($V46="FIXED",$W46,IF($V46="CODE",$H46,""))))</f>
        <v>0</v>
      </c>
    </row>
    <row r="47" spans="1:26" ht="21" customHeight="1">
      <c r="A47" s="27">
        <f>IF($B47="","",COUNTA($B$13:$B47))</f>
        <v>0</v>
      </c>
      <c r="B47" s="28"/>
      <c r="C47" s="28"/>
      <c r="D47" s="29"/>
      <c r="E47" s="29"/>
      <c r="F47" s="29"/>
      <c r="G47" s="28"/>
      <c r="H47" s="28"/>
      <c r="I47" s="30">
        <f>IF($H47="","",IFERROR(VLOOKUP($H47,AcctTbl,2,0),"کد ناشناخته"))</f>
        <v>0</v>
      </c>
      <c r="J47" s="27">
        <f>IF($H47="","",IFERROR(VLOOKUP($H47,AcctTbl,3,0),""))</f>
        <v>0</v>
      </c>
      <c r="K47" s="29"/>
      <c r="L47" s="28"/>
      <c r="M47" s="31"/>
      <c r="N47" s="29"/>
      <c r="O47" s="32">
        <f>IF($B47="",0,IF($U47="IN",N($M47),0))</f>
        <v>0</v>
      </c>
      <c r="P47" s="32">
        <f>IF($B47="",0,IF(OR($U47="OUT",$U47="TRF"),N($M47),0))</f>
        <v>0</v>
      </c>
      <c r="Q47" s="32">
        <f>IF($B47="",0,IF(OR($U47="OUT",$U47="TRF"),N($M47),0))</f>
        <v>0</v>
      </c>
      <c r="R47" s="32">
        <f>IF($B47="",0,IF($U47="IN",N($M47),0))</f>
        <v>0</v>
      </c>
      <c r="S47" s="33">
        <f>IF($B47="","",IF($M47="","⚠ مبلغ",IF($E47="","⚠ بانک عامل",IF(AND($U47="TRF",$F47=""),"⚠ بانک مقصد",IF(AND($V47&lt;&gt;"NONE",$V47&lt;&gt;"",$Z47=""),"⚠ طرف حساب","✓")))))</f>
        <v>0</v>
      </c>
      <c r="T47" s="29"/>
      <c r="U47" s="27">
        <f>IFERROR(VLOOKUP($D47,BankOpTbl,2,0),"")</f>
        <v>0</v>
      </c>
      <c r="V47" s="27">
        <f>IFERROR(VLOOKUP($D47,BankOpTbl,3,0),"")</f>
        <v>0</v>
      </c>
      <c r="W47" s="27">
        <f>IFERROR(VLOOKUP($D47,BankOpTbl,4,0),"")</f>
        <v>0</v>
      </c>
      <c r="X47" s="27">
        <f>IF($E47="","",IFERROR(VLOOKUP($E47,BankTbl,4,0),""))</f>
        <v>0</v>
      </c>
      <c r="Y47" s="27">
        <f>IF($F47="","",IFERROR(VLOOKUP($F47,BankTbl,4,0),""))</f>
        <v>0</v>
      </c>
      <c r="Z47" s="27">
        <f>IF($B47="","",IF($V47="PICK",LEFT($N47,5),IF($V47="FIXED",$W47,IF($V47="CODE",$H47,""))))</f>
        <v>0</v>
      </c>
    </row>
    <row r="48" spans="1:26" ht="21" customHeight="1">
      <c r="A48" s="27">
        <f>IF($B48="","",COUNTA($B$13:$B48))</f>
        <v>0</v>
      </c>
      <c r="B48" s="28"/>
      <c r="C48" s="28"/>
      <c r="D48" s="29"/>
      <c r="E48" s="29"/>
      <c r="F48" s="29"/>
      <c r="G48" s="28"/>
      <c r="H48" s="28"/>
      <c r="I48" s="30">
        <f>IF($H48="","",IFERROR(VLOOKUP($H48,AcctTbl,2,0),"کد ناشناخته"))</f>
        <v>0</v>
      </c>
      <c r="J48" s="27">
        <f>IF($H48="","",IFERROR(VLOOKUP($H48,AcctTbl,3,0),""))</f>
        <v>0</v>
      </c>
      <c r="K48" s="29"/>
      <c r="L48" s="28"/>
      <c r="M48" s="31"/>
      <c r="N48" s="29"/>
      <c r="O48" s="32">
        <f>IF($B48="",0,IF($U48="IN",N($M48),0))</f>
        <v>0</v>
      </c>
      <c r="P48" s="32">
        <f>IF($B48="",0,IF(OR($U48="OUT",$U48="TRF"),N($M48),0))</f>
        <v>0</v>
      </c>
      <c r="Q48" s="32">
        <f>IF($B48="",0,IF(OR($U48="OUT",$U48="TRF"),N($M48),0))</f>
        <v>0</v>
      </c>
      <c r="R48" s="32">
        <f>IF($B48="",0,IF($U48="IN",N($M48),0))</f>
        <v>0</v>
      </c>
      <c r="S48" s="33">
        <f>IF($B48="","",IF($M48="","⚠ مبلغ",IF($E48="","⚠ بانک عامل",IF(AND($U48="TRF",$F48=""),"⚠ بانک مقصد",IF(AND($V48&lt;&gt;"NONE",$V48&lt;&gt;"",$Z48=""),"⚠ طرف حساب","✓")))))</f>
        <v>0</v>
      </c>
      <c r="T48" s="29"/>
      <c r="U48" s="27">
        <f>IFERROR(VLOOKUP($D48,BankOpTbl,2,0),"")</f>
        <v>0</v>
      </c>
      <c r="V48" s="27">
        <f>IFERROR(VLOOKUP($D48,BankOpTbl,3,0),"")</f>
        <v>0</v>
      </c>
      <c r="W48" s="27">
        <f>IFERROR(VLOOKUP($D48,BankOpTbl,4,0),"")</f>
        <v>0</v>
      </c>
      <c r="X48" s="27">
        <f>IF($E48="","",IFERROR(VLOOKUP($E48,BankTbl,4,0),""))</f>
        <v>0</v>
      </c>
      <c r="Y48" s="27">
        <f>IF($F48="","",IFERROR(VLOOKUP($F48,BankTbl,4,0),""))</f>
        <v>0</v>
      </c>
      <c r="Z48" s="27">
        <f>IF($B48="","",IF($V48="PICK",LEFT($N48,5),IF($V48="FIXED",$W48,IF($V48="CODE",$H48,""))))</f>
        <v>0</v>
      </c>
    </row>
    <row r="49" spans="1:26" ht="21" customHeight="1">
      <c r="A49" s="27">
        <f>IF($B49="","",COUNTA($B$13:$B49))</f>
        <v>0</v>
      </c>
      <c r="B49" s="28"/>
      <c r="C49" s="28"/>
      <c r="D49" s="29"/>
      <c r="E49" s="29"/>
      <c r="F49" s="29"/>
      <c r="G49" s="28"/>
      <c r="H49" s="28"/>
      <c r="I49" s="30">
        <f>IF($H49="","",IFERROR(VLOOKUP($H49,AcctTbl,2,0),"کد ناشناخته"))</f>
        <v>0</v>
      </c>
      <c r="J49" s="27">
        <f>IF($H49="","",IFERROR(VLOOKUP($H49,AcctTbl,3,0),""))</f>
        <v>0</v>
      </c>
      <c r="K49" s="29"/>
      <c r="L49" s="28"/>
      <c r="M49" s="31"/>
      <c r="N49" s="29"/>
      <c r="O49" s="32">
        <f>IF($B49="",0,IF($U49="IN",N($M49),0))</f>
        <v>0</v>
      </c>
      <c r="P49" s="32">
        <f>IF($B49="",0,IF(OR($U49="OUT",$U49="TRF"),N($M49),0))</f>
        <v>0</v>
      </c>
      <c r="Q49" s="32">
        <f>IF($B49="",0,IF(OR($U49="OUT",$U49="TRF"),N($M49),0))</f>
        <v>0</v>
      </c>
      <c r="R49" s="32">
        <f>IF($B49="",0,IF($U49="IN",N($M49),0))</f>
        <v>0</v>
      </c>
      <c r="S49" s="33">
        <f>IF($B49="","",IF($M49="","⚠ مبلغ",IF($E49="","⚠ بانک عامل",IF(AND($U49="TRF",$F49=""),"⚠ بانک مقصد",IF(AND($V49&lt;&gt;"NONE",$V49&lt;&gt;"",$Z49=""),"⚠ طرف حساب","✓")))))</f>
        <v>0</v>
      </c>
      <c r="T49" s="29"/>
      <c r="U49" s="27">
        <f>IFERROR(VLOOKUP($D49,BankOpTbl,2,0),"")</f>
        <v>0</v>
      </c>
      <c r="V49" s="27">
        <f>IFERROR(VLOOKUP($D49,BankOpTbl,3,0),"")</f>
        <v>0</v>
      </c>
      <c r="W49" s="27">
        <f>IFERROR(VLOOKUP($D49,BankOpTbl,4,0),"")</f>
        <v>0</v>
      </c>
      <c r="X49" s="27">
        <f>IF($E49="","",IFERROR(VLOOKUP($E49,BankTbl,4,0),""))</f>
        <v>0</v>
      </c>
      <c r="Y49" s="27">
        <f>IF($F49="","",IFERROR(VLOOKUP($F49,BankTbl,4,0),""))</f>
        <v>0</v>
      </c>
      <c r="Z49" s="27">
        <f>IF($B49="","",IF($V49="PICK",LEFT($N49,5),IF($V49="FIXED",$W49,IF($V49="CODE",$H49,""))))</f>
        <v>0</v>
      </c>
    </row>
    <row r="50" spans="1:26" ht="21" customHeight="1">
      <c r="A50" s="27">
        <f>IF($B50="","",COUNTA($B$13:$B50))</f>
        <v>0</v>
      </c>
      <c r="B50" s="28"/>
      <c r="C50" s="28"/>
      <c r="D50" s="29"/>
      <c r="E50" s="29"/>
      <c r="F50" s="29"/>
      <c r="G50" s="28"/>
      <c r="H50" s="28"/>
      <c r="I50" s="30">
        <f>IF($H50="","",IFERROR(VLOOKUP($H50,AcctTbl,2,0),"کد ناشناخته"))</f>
        <v>0</v>
      </c>
      <c r="J50" s="27">
        <f>IF($H50="","",IFERROR(VLOOKUP($H50,AcctTbl,3,0),""))</f>
        <v>0</v>
      </c>
      <c r="K50" s="29"/>
      <c r="L50" s="28"/>
      <c r="M50" s="31"/>
      <c r="N50" s="29"/>
      <c r="O50" s="32">
        <f>IF($B50="",0,IF($U50="IN",N($M50),0))</f>
        <v>0</v>
      </c>
      <c r="P50" s="32">
        <f>IF($B50="",0,IF(OR($U50="OUT",$U50="TRF"),N($M50),0))</f>
        <v>0</v>
      </c>
      <c r="Q50" s="32">
        <f>IF($B50="",0,IF(OR($U50="OUT",$U50="TRF"),N($M50),0))</f>
        <v>0</v>
      </c>
      <c r="R50" s="32">
        <f>IF($B50="",0,IF($U50="IN",N($M50),0))</f>
        <v>0</v>
      </c>
      <c r="S50" s="33">
        <f>IF($B50="","",IF($M50="","⚠ مبلغ",IF($E50="","⚠ بانک عامل",IF(AND($U50="TRF",$F50=""),"⚠ بانک مقصد",IF(AND($V50&lt;&gt;"NONE",$V50&lt;&gt;"",$Z50=""),"⚠ طرف حساب","✓")))))</f>
        <v>0</v>
      </c>
      <c r="T50" s="29"/>
      <c r="U50" s="27">
        <f>IFERROR(VLOOKUP($D50,BankOpTbl,2,0),"")</f>
        <v>0</v>
      </c>
      <c r="V50" s="27">
        <f>IFERROR(VLOOKUP($D50,BankOpTbl,3,0),"")</f>
        <v>0</v>
      </c>
      <c r="W50" s="27">
        <f>IFERROR(VLOOKUP($D50,BankOpTbl,4,0),"")</f>
        <v>0</v>
      </c>
      <c r="X50" s="27">
        <f>IF($E50="","",IFERROR(VLOOKUP($E50,BankTbl,4,0),""))</f>
        <v>0</v>
      </c>
      <c r="Y50" s="27">
        <f>IF($F50="","",IFERROR(VLOOKUP($F50,BankTbl,4,0),""))</f>
        <v>0</v>
      </c>
      <c r="Z50" s="27">
        <f>IF($B50="","",IF($V50="PICK",LEFT($N50,5),IF($V50="FIXED",$W50,IF($V50="CODE",$H50,""))))</f>
        <v>0</v>
      </c>
    </row>
    <row r="51" spans="1:26" ht="21" customHeight="1">
      <c r="A51" s="27">
        <f>IF($B51="","",COUNTA($B$13:$B51))</f>
        <v>0</v>
      </c>
      <c r="B51" s="28"/>
      <c r="C51" s="28"/>
      <c r="D51" s="29"/>
      <c r="E51" s="29"/>
      <c r="F51" s="29"/>
      <c r="G51" s="28"/>
      <c r="H51" s="28"/>
      <c r="I51" s="30">
        <f>IF($H51="","",IFERROR(VLOOKUP($H51,AcctTbl,2,0),"کد ناشناخته"))</f>
        <v>0</v>
      </c>
      <c r="J51" s="27">
        <f>IF($H51="","",IFERROR(VLOOKUP($H51,AcctTbl,3,0),""))</f>
        <v>0</v>
      </c>
      <c r="K51" s="29"/>
      <c r="L51" s="28"/>
      <c r="M51" s="31"/>
      <c r="N51" s="29"/>
      <c r="O51" s="32">
        <f>IF($B51="",0,IF($U51="IN",N($M51),0))</f>
        <v>0</v>
      </c>
      <c r="P51" s="32">
        <f>IF($B51="",0,IF(OR($U51="OUT",$U51="TRF"),N($M51),0))</f>
        <v>0</v>
      </c>
      <c r="Q51" s="32">
        <f>IF($B51="",0,IF(OR($U51="OUT",$U51="TRF"),N($M51),0))</f>
        <v>0</v>
      </c>
      <c r="R51" s="32">
        <f>IF($B51="",0,IF($U51="IN",N($M51),0))</f>
        <v>0</v>
      </c>
      <c r="S51" s="33">
        <f>IF($B51="","",IF($M51="","⚠ مبلغ",IF($E51="","⚠ بانک عامل",IF(AND($U51="TRF",$F51=""),"⚠ بانک مقصد",IF(AND($V51&lt;&gt;"NONE",$V51&lt;&gt;"",$Z51=""),"⚠ طرف حساب","✓")))))</f>
        <v>0</v>
      </c>
      <c r="T51" s="29"/>
      <c r="U51" s="27">
        <f>IFERROR(VLOOKUP($D51,BankOpTbl,2,0),"")</f>
        <v>0</v>
      </c>
      <c r="V51" s="27">
        <f>IFERROR(VLOOKUP($D51,BankOpTbl,3,0),"")</f>
        <v>0</v>
      </c>
      <c r="W51" s="27">
        <f>IFERROR(VLOOKUP($D51,BankOpTbl,4,0),"")</f>
        <v>0</v>
      </c>
      <c r="X51" s="27">
        <f>IF($E51="","",IFERROR(VLOOKUP($E51,BankTbl,4,0),""))</f>
        <v>0</v>
      </c>
      <c r="Y51" s="27">
        <f>IF($F51="","",IFERROR(VLOOKUP($F51,BankTbl,4,0),""))</f>
        <v>0</v>
      </c>
      <c r="Z51" s="27">
        <f>IF($B51="","",IF($V51="PICK",LEFT($N51,5),IF($V51="FIXED",$W51,IF($V51="CODE",$H51,""))))</f>
        <v>0</v>
      </c>
    </row>
    <row r="52" spans="1:26" ht="21" customHeight="1">
      <c r="A52" s="27">
        <f>IF($B52="","",COUNTA($B$13:$B52))</f>
        <v>0</v>
      </c>
      <c r="B52" s="28"/>
      <c r="C52" s="28"/>
      <c r="D52" s="29"/>
      <c r="E52" s="29"/>
      <c r="F52" s="29"/>
      <c r="G52" s="28"/>
      <c r="H52" s="28"/>
      <c r="I52" s="30">
        <f>IF($H52="","",IFERROR(VLOOKUP($H52,AcctTbl,2,0),"کد ناشناخته"))</f>
        <v>0</v>
      </c>
      <c r="J52" s="27">
        <f>IF($H52="","",IFERROR(VLOOKUP($H52,AcctTbl,3,0),""))</f>
        <v>0</v>
      </c>
      <c r="K52" s="29"/>
      <c r="L52" s="28"/>
      <c r="M52" s="31"/>
      <c r="N52" s="29"/>
      <c r="O52" s="32">
        <f>IF($B52="",0,IF($U52="IN",N($M52),0))</f>
        <v>0</v>
      </c>
      <c r="P52" s="32">
        <f>IF($B52="",0,IF(OR($U52="OUT",$U52="TRF"),N($M52),0))</f>
        <v>0</v>
      </c>
      <c r="Q52" s="32">
        <f>IF($B52="",0,IF(OR($U52="OUT",$U52="TRF"),N($M52),0))</f>
        <v>0</v>
      </c>
      <c r="R52" s="32">
        <f>IF($B52="",0,IF($U52="IN",N($M52),0))</f>
        <v>0</v>
      </c>
      <c r="S52" s="33">
        <f>IF($B52="","",IF($M52="","⚠ مبلغ",IF($E52="","⚠ بانک عامل",IF(AND($U52="TRF",$F52=""),"⚠ بانک مقصد",IF(AND($V52&lt;&gt;"NONE",$V52&lt;&gt;"",$Z52=""),"⚠ طرف حساب","✓")))))</f>
        <v>0</v>
      </c>
      <c r="T52" s="29"/>
      <c r="U52" s="27">
        <f>IFERROR(VLOOKUP($D52,BankOpTbl,2,0),"")</f>
        <v>0</v>
      </c>
      <c r="V52" s="27">
        <f>IFERROR(VLOOKUP($D52,BankOpTbl,3,0),"")</f>
        <v>0</v>
      </c>
      <c r="W52" s="27">
        <f>IFERROR(VLOOKUP($D52,BankOpTbl,4,0),"")</f>
        <v>0</v>
      </c>
      <c r="X52" s="27">
        <f>IF($E52="","",IFERROR(VLOOKUP($E52,BankTbl,4,0),""))</f>
        <v>0</v>
      </c>
      <c r="Y52" s="27">
        <f>IF($F52="","",IFERROR(VLOOKUP($F52,BankTbl,4,0),""))</f>
        <v>0</v>
      </c>
      <c r="Z52" s="27">
        <f>IF($B52="","",IF($V52="PICK",LEFT($N52,5),IF($V52="FIXED",$W52,IF($V52="CODE",$H52,""))))</f>
        <v>0</v>
      </c>
    </row>
    <row r="53" spans="1:26" ht="21" customHeight="1">
      <c r="A53" s="27">
        <f>IF($B53="","",COUNTA($B$13:$B53))</f>
        <v>0</v>
      </c>
      <c r="B53" s="28"/>
      <c r="C53" s="28"/>
      <c r="D53" s="29"/>
      <c r="E53" s="29"/>
      <c r="F53" s="29"/>
      <c r="G53" s="28"/>
      <c r="H53" s="28"/>
      <c r="I53" s="30">
        <f>IF($H53="","",IFERROR(VLOOKUP($H53,AcctTbl,2,0),"کد ناشناخته"))</f>
        <v>0</v>
      </c>
      <c r="J53" s="27">
        <f>IF($H53="","",IFERROR(VLOOKUP($H53,AcctTbl,3,0),""))</f>
        <v>0</v>
      </c>
      <c r="K53" s="29"/>
      <c r="L53" s="28"/>
      <c r="M53" s="31"/>
      <c r="N53" s="29"/>
      <c r="O53" s="32">
        <f>IF($B53="",0,IF($U53="IN",N($M53),0))</f>
        <v>0</v>
      </c>
      <c r="P53" s="32">
        <f>IF($B53="",0,IF(OR($U53="OUT",$U53="TRF"),N($M53),0))</f>
        <v>0</v>
      </c>
      <c r="Q53" s="32">
        <f>IF($B53="",0,IF(OR($U53="OUT",$U53="TRF"),N($M53),0))</f>
        <v>0</v>
      </c>
      <c r="R53" s="32">
        <f>IF($B53="",0,IF($U53="IN",N($M53),0))</f>
        <v>0</v>
      </c>
      <c r="S53" s="33">
        <f>IF($B53="","",IF($M53="","⚠ مبلغ",IF($E53="","⚠ بانک عامل",IF(AND($U53="TRF",$F53=""),"⚠ بانک مقصد",IF(AND($V53&lt;&gt;"NONE",$V53&lt;&gt;"",$Z53=""),"⚠ طرف حساب","✓")))))</f>
        <v>0</v>
      </c>
      <c r="T53" s="29"/>
      <c r="U53" s="27">
        <f>IFERROR(VLOOKUP($D53,BankOpTbl,2,0),"")</f>
        <v>0</v>
      </c>
      <c r="V53" s="27">
        <f>IFERROR(VLOOKUP($D53,BankOpTbl,3,0),"")</f>
        <v>0</v>
      </c>
      <c r="W53" s="27">
        <f>IFERROR(VLOOKUP($D53,BankOpTbl,4,0),"")</f>
        <v>0</v>
      </c>
      <c r="X53" s="27">
        <f>IF($E53="","",IFERROR(VLOOKUP($E53,BankTbl,4,0),""))</f>
        <v>0</v>
      </c>
      <c r="Y53" s="27">
        <f>IF($F53="","",IFERROR(VLOOKUP($F53,BankTbl,4,0),""))</f>
        <v>0</v>
      </c>
      <c r="Z53" s="27">
        <f>IF($B53="","",IF($V53="PICK",LEFT($N53,5),IF($V53="FIXED",$W53,IF($V53="CODE",$H53,""))))</f>
        <v>0</v>
      </c>
    </row>
    <row r="54" spans="1:26" ht="21" customHeight="1">
      <c r="A54" s="27">
        <f>IF($B54="","",COUNTA($B$13:$B54))</f>
        <v>0</v>
      </c>
      <c r="B54" s="28"/>
      <c r="C54" s="28"/>
      <c r="D54" s="29"/>
      <c r="E54" s="29"/>
      <c r="F54" s="29"/>
      <c r="G54" s="28"/>
      <c r="H54" s="28"/>
      <c r="I54" s="30">
        <f>IF($H54="","",IFERROR(VLOOKUP($H54,AcctTbl,2,0),"کد ناشناخته"))</f>
        <v>0</v>
      </c>
      <c r="J54" s="27">
        <f>IF($H54="","",IFERROR(VLOOKUP($H54,AcctTbl,3,0),""))</f>
        <v>0</v>
      </c>
      <c r="K54" s="29"/>
      <c r="L54" s="28"/>
      <c r="M54" s="31"/>
      <c r="N54" s="29"/>
      <c r="O54" s="32">
        <f>IF($B54="",0,IF($U54="IN",N($M54),0))</f>
        <v>0</v>
      </c>
      <c r="P54" s="32">
        <f>IF($B54="",0,IF(OR($U54="OUT",$U54="TRF"),N($M54),0))</f>
        <v>0</v>
      </c>
      <c r="Q54" s="32">
        <f>IF($B54="",0,IF(OR($U54="OUT",$U54="TRF"),N($M54),0))</f>
        <v>0</v>
      </c>
      <c r="R54" s="32">
        <f>IF($B54="",0,IF($U54="IN",N($M54),0))</f>
        <v>0</v>
      </c>
      <c r="S54" s="33">
        <f>IF($B54="","",IF($M54="","⚠ مبلغ",IF($E54="","⚠ بانک عامل",IF(AND($U54="TRF",$F54=""),"⚠ بانک مقصد",IF(AND($V54&lt;&gt;"NONE",$V54&lt;&gt;"",$Z54=""),"⚠ طرف حساب","✓")))))</f>
        <v>0</v>
      </c>
      <c r="T54" s="29"/>
      <c r="U54" s="27">
        <f>IFERROR(VLOOKUP($D54,BankOpTbl,2,0),"")</f>
        <v>0</v>
      </c>
      <c r="V54" s="27">
        <f>IFERROR(VLOOKUP($D54,BankOpTbl,3,0),"")</f>
        <v>0</v>
      </c>
      <c r="W54" s="27">
        <f>IFERROR(VLOOKUP($D54,BankOpTbl,4,0),"")</f>
        <v>0</v>
      </c>
      <c r="X54" s="27">
        <f>IF($E54="","",IFERROR(VLOOKUP($E54,BankTbl,4,0),""))</f>
        <v>0</v>
      </c>
      <c r="Y54" s="27">
        <f>IF($F54="","",IFERROR(VLOOKUP($F54,BankTbl,4,0),""))</f>
        <v>0</v>
      </c>
      <c r="Z54" s="27">
        <f>IF($B54="","",IF($V54="PICK",LEFT($N54,5),IF($V54="FIXED",$W54,IF($V54="CODE",$H54,""))))</f>
        <v>0</v>
      </c>
    </row>
    <row r="55" spans="1:26" ht="21" customHeight="1">
      <c r="A55" s="27">
        <f>IF($B55="","",COUNTA($B$13:$B55))</f>
        <v>0</v>
      </c>
      <c r="B55" s="28"/>
      <c r="C55" s="28"/>
      <c r="D55" s="29"/>
      <c r="E55" s="29"/>
      <c r="F55" s="29"/>
      <c r="G55" s="28"/>
      <c r="H55" s="28"/>
      <c r="I55" s="30">
        <f>IF($H55="","",IFERROR(VLOOKUP($H55,AcctTbl,2,0),"کد ناشناخته"))</f>
        <v>0</v>
      </c>
      <c r="J55" s="27">
        <f>IF($H55="","",IFERROR(VLOOKUP($H55,AcctTbl,3,0),""))</f>
        <v>0</v>
      </c>
      <c r="K55" s="29"/>
      <c r="L55" s="28"/>
      <c r="M55" s="31"/>
      <c r="N55" s="29"/>
      <c r="O55" s="32">
        <f>IF($B55="",0,IF($U55="IN",N($M55),0))</f>
        <v>0</v>
      </c>
      <c r="P55" s="32">
        <f>IF($B55="",0,IF(OR($U55="OUT",$U55="TRF"),N($M55),0))</f>
        <v>0</v>
      </c>
      <c r="Q55" s="32">
        <f>IF($B55="",0,IF(OR($U55="OUT",$U55="TRF"),N($M55),0))</f>
        <v>0</v>
      </c>
      <c r="R55" s="32">
        <f>IF($B55="",0,IF($U55="IN",N($M55),0))</f>
        <v>0</v>
      </c>
      <c r="S55" s="33">
        <f>IF($B55="","",IF($M55="","⚠ مبلغ",IF($E55="","⚠ بانک عامل",IF(AND($U55="TRF",$F55=""),"⚠ بانک مقصد",IF(AND($V55&lt;&gt;"NONE",$V55&lt;&gt;"",$Z55=""),"⚠ طرف حساب","✓")))))</f>
        <v>0</v>
      </c>
      <c r="T55" s="29"/>
      <c r="U55" s="27">
        <f>IFERROR(VLOOKUP($D55,BankOpTbl,2,0),"")</f>
        <v>0</v>
      </c>
      <c r="V55" s="27">
        <f>IFERROR(VLOOKUP($D55,BankOpTbl,3,0),"")</f>
        <v>0</v>
      </c>
      <c r="W55" s="27">
        <f>IFERROR(VLOOKUP($D55,BankOpTbl,4,0),"")</f>
        <v>0</v>
      </c>
      <c r="X55" s="27">
        <f>IF($E55="","",IFERROR(VLOOKUP($E55,BankTbl,4,0),""))</f>
        <v>0</v>
      </c>
      <c r="Y55" s="27">
        <f>IF($F55="","",IFERROR(VLOOKUP($F55,BankTbl,4,0),""))</f>
        <v>0</v>
      </c>
      <c r="Z55" s="27">
        <f>IF($B55="","",IF($V55="PICK",LEFT($N55,5),IF($V55="FIXED",$W55,IF($V55="CODE",$H55,""))))</f>
        <v>0</v>
      </c>
    </row>
    <row r="56" spans="1:26" ht="21" customHeight="1">
      <c r="A56" s="27">
        <f>IF($B56="","",COUNTA($B$13:$B56))</f>
        <v>0</v>
      </c>
      <c r="B56" s="28"/>
      <c r="C56" s="28"/>
      <c r="D56" s="29"/>
      <c r="E56" s="29"/>
      <c r="F56" s="29"/>
      <c r="G56" s="28"/>
      <c r="H56" s="28"/>
      <c r="I56" s="30">
        <f>IF($H56="","",IFERROR(VLOOKUP($H56,AcctTbl,2,0),"کد ناشناخته"))</f>
        <v>0</v>
      </c>
      <c r="J56" s="27">
        <f>IF($H56="","",IFERROR(VLOOKUP($H56,AcctTbl,3,0),""))</f>
        <v>0</v>
      </c>
      <c r="K56" s="29"/>
      <c r="L56" s="28"/>
      <c r="M56" s="31"/>
      <c r="N56" s="29"/>
      <c r="O56" s="32">
        <f>IF($B56="",0,IF($U56="IN",N($M56),0))</f>
        <v>0</v>
      </c>
      <c r="P56" s="32">
        <f>IF($B56="",0,IF(OR($U56="OUT",$U56="TRF"),N($M56),0))</f>
        <v>0</v>
      </c>
      <c r="Q56" s="32">
        <f>IF($B56="",0,IF(OR($U56="OUT",$U56="TRF"),N($M56),0))</f>
        <v>0</v>
      </c>
      <c r="R56" s="32">
        <f>IF($B56="",0,IF($U56="IN",N($M56),0))</f>
        <v>0</v>
      </c>
      <c r="S56" s="33">
        <f>IF($B56="","",IF($M56="","⚠ مبلغ",IF($E56="","⚠ بانک عامل",IF(AND($U56="TRF",$F56=""),"⚠ بانک مقصد",IF(AND($V56&lt;&gt;"NONE",$V56&lt;&gt;"",$Z56=""),"⚠ طرف حساب","✓")))))</f>
        <v>0</v>
      </c>
      <c r="T56" s="29"/>
      <c r="U56" s="27">
        <f>IFERROR(VLOOKUP($D56,BankOpTbl,2,0),"")</f>
        <v>0</v>
      </c>
      <c r="V56" s="27">
        <f>IFERROR(VLOOKUP($D56,BankOpTbl,3,0),"")</f>
        <v>0</v>
      </c>
      <c r="W56" s="27">
        <f>IFERROR(VLOOKUP($D56,BankOpTbl,4,0),"")</f>
        <v>0</v>
      </c>
      <c r="X56" s="27">
        <f>IF($E56="","",IFERROR(VLOOKUP($E56,BankTbl,4,0),""))</f>
        <v>0</v>
      </c>
      <c r="Y56" s="27">
        <f>IF($F56="","",IFERROR(VLOOKUP($F56,BankTbl,4,0),""))</f>
        <v>0</v>
      </c>
      <c r="Z56" s="27">
        <f>IF($B56="","",IF($V56="PICK",LEFT($N56,5),IF($V56="FIXED",$W56,IF($V56="CODE",$H56,""))))</f>
        <v>0</v>
      </c>
    </row>
    <row r="57" spans="1:26" ht="21" customHeight="1">
      <c r="A57" s="27">
        <f>IF($B57="","",COUNTA($B$13:$B57))</f>
        <v>0</v>
      </c>
      <c r="B57" s="28"/>
      <c r="C57" s="28"/>
      <c r="D57" s="29"/>
      <c r="E57" s="29"/>
      <c r="F57" s="29"/>
      <c r="G57" s="28"/>
      <c r="H57" s="28"/>
      <c r="I57" s="30">
        <f>IF($H57="","",IFERROR(VLOOKUP($H57,AcctTbl,2,0),"کد ناشناخته"))</f>
        <v>0</v>
      </c>
      <c r="J57" s="27">
        <f>IF($H57="","",IFERROR(VLOOKUP($H57,AcctTbl,3,0),""))</f>
        <v>0</v>
      </c>
      <c r="K57" s="29"/>
      <c r="L57" s="28"/>
      <c r="M57" s="31"/>
      <c r="N57" s="29"/>
      <c r="O57" s="32">
        <f>IF($B57="",0,IF($U57="IN",N($M57),0))</f>
        <v>0</v>
      </c>
      <c r="P57" s="32">
        <f>IF($B57="",0,IF(OR($U57="OUT",$U57="TRF"),N($M57),0))</f>
        <v>0</v>
      </c>
      <c r="Q57" s="32">
        <f>IF($B57="",0,IF(OR($U57="OUT",$U57="TRF"),N($M57),0))</f>
        <v>0</v>
      </c>
      <c r="R57" s="32">
        <f>IF($B57="",0,IF($U57="IN",N($M57),0))</f>
        <v>0</v>
      </c>
      <c r="S57" s="33">
        <f>IF($B57="","",IF($M57="","⚠ مبلغ",IF($E57="","⚠ بانک عامل",IF(AND($U57="TRF",$F57=""),"⚠ بانک مقصد",IF(AND($V57&lt;&gt;"NONE",$V57&lt;&gt;"",$Z57=""),"⚠ طرف حساب","✓")))))</f>
        <v>0</v>
      </c>
      <c r="T57" s="29"/>
      <c r="U57" s="27">
        <f>IFERROR(VLOOKUP($D57,BankOpTbl,2,0),"")</f>
        <v>0</v>
      </c>
      <c r="V57" s="27">
        <f>IFERROR(VLOOKUP($D57,BankOpTbl,3,0),"")</f>
        <v>0</v>
      </c>
      <c r="W57" s="27">
        <f>IFERROR(VLOOKUP($D57,BankOpTbl,4,0),"")</f>
        <v>0</v>
      </c>
      <c r="X57" s="27">
        <f>IF($E57="","",IFERROR(VLOOKUP($E57,BankTbl,4,0),""))</f>
        <v>0</v>
      </c>
      <c r="Y57" s="27">
        <f>IF($F57="","",IFERROR(VLOOKUP($F57,BankTbl,4,0),""))</f>
        <v>0</v>
      </c>
      <c r="Z57" s="27">
        <f>IF($B57="","",IF($V57="PICK",LEFT($N57,5),IF($V57="FIXED",$W57,IF($V57="CODE",$H57,""))))</f>
        <v>0</v>
      </c>
    </row>
    <row r="58" spans="1:26" ht="21" customHeight="1">
      <c r="A58" s="27">
        <f>IF($B58="","",COUNTA($B$13:$B58))</f>
        <v>0</v>
      </c>
      <c r="B58" s="28"/>
      <c r="C58" s="28"/>
      <c r="D58" s="29"/>
      <c r="E58" s="29"/>
      <c r="F58" s="29"/>
      <c r="G58" s="28"/>
      <c r="H58" s="28"/>
      <c r="I58" s="30">
        <f>IF($H58="","",IFERROR(VLOOKUP($H58,AcctTbl,2,0),"کد ناشناخته"))</f>
        <v>0</v>
      </c>
      <c r="J58" s="27">
        <f>IF($H58="","",IFERROR(VLOOKUP($H58,AcctTbl,3,0),""))</f>
        <v>0</v>
      </c>
      <c r="K58" s="29"/>
      <c r="L58" s="28"/>
      <c r="M58" s="31"/>
      <c r="N58" s="29"/>
      <c r="O58" s="32">
        <f>IF($B58="",0,IF($U58="IN",N($M58),0))</f>
        <v>0</v>
      </c>
      <c r="P58" s="32">
        <f>IF($B58="",0,IF(OR($U58="OUT",$U58="TRF"),N($M58),0))</f>
        <v>0</v>
      </c>
      <c r="Q58" s="32">
        <f>IF($B58="",0,IF(OR($U58="OUT",$U58="TRF"),N($M58),0))</f>
        <v>0</v>
      </c>
      <c r="R58" s="32">
        <f>IF($B58="",0,IF($U58="IN",N($M58),0))</f>
        <v>0</v>
      </c>
      <c r="S58" s="33">
        <f>IF($B58="","",IF($M58="","⚠ مبلغ",IF($E58="","⚠ بانک عامل",IF(AND($U58="TRF",$F58=""),"⚠ بانک مقصد",IF(AND($V58&lt;&gt;"NONE",$V58&lt;&gt;"",$Z58=""),"⚠ طرف حساب","✓")))))</f>
        <v>0</v>
      </c>
      <c r="T58" s="29"/>
      <c r="U58" s="27">
        <f>IFERROR(VLOOKUP($D58,BankOpTbl,2,0),"")</f>
        <v>0</v>
      </c>
      <c r="V58" s="27">
        <f>IFERROR(VLOOKUP($D58,BankOpTbl,3,0),"")</f>
        <v>0</v>
      </c>
      <c r="W58" s="27">
        <f>IFERROR(VLOOKUP($D58,BankOpTbl,4,0),"")</f>
        <v>0</v>
      </c>
      <c r="X58" s="27">
        <f>IF($E58="","",IFERROR(VLOOKUP($E58,BankTbl,4,0),""))</f>
        <v>0</v>
      </c>
      <c r="Y58" s="27">
        <f>IF($F58="","",IFERROR(VLOOKUP($F58,BankTbl,4,0),""))</f>
        <v>0</v>
      </c>
      <c r="Z58" s="27">
        <f>IF($B58="","",IF($V58="PICK",LEFT($N58,5),IF($V58="FIXED",$W58,IF($V58="CODE",$H58,""))))</f>
        <v>0</v>
      </c>
    </row>
    <row r="59" spans="1:26" ht="21" customHeight="1">
      <c r="A59" s="27">
        <f>IF($B59="","",COUNTA($B$13:$B59))</f>
        <v>0</v>
      </c>
      <c r="B59" s="28"/>
      <c r="C59" s="28"/>
      <c r="D59" s="29"/>
      <c r="E59" s="29"/>
      <c r="F59" s="29"/>
      <c r="G59" s="28"/>
      <c r="H59" s="28"/>
      <c r="I59" s="30">
        <f>IF($H59="","",IFERROR(VLOOKUP($H59,AcctTbl,2,0),"کد ناشناخته"))</f>
        <v>0</v>
      </c>
      <c r="J59" s="27">
        <f>IF($H59="","",IFERROR(VLOOKUP($H59,AcctTbl,3,0),""))</f>
        <v>0</v>
      </c>
      <c r="K59" s="29"/>
      <c r="L59" s="28"/>
      <c r="M59" s="31"/>
      <c r="N59" s="29"/>
      <c r="O59" s="32">
        <f>IF($B59="",0,IF($U59="IN",N($M59),0))</f>
        <v>0</v>
      </c>
      <c r="P59" s="32">
        <f>IF($B59="",0,IF(OR($U59="OUT",$U59="TRF"),N($M59),0))</f>
        <v>0</v>
      </c>
      <c r="Q59" s="32">
        <f>IF($B59="",0,IF(OR($U59="OUT",$U59="TRF"),N($M59),0))</f>
        <v>0</v>
      </c>
      <c r="R59" s="32">
        <f>IF($B59="",0,IF($U59="IN",N($M59),0))</f>
        <v>0</v>
      </c>
      <c r="S59" s="33">
        <f>IF($B59="","",IF($M59="","⚠ مبلغ",IF($E59="","⚠ بانک عامل",IF(AND($U59="TRF",$F59=""),"⚠ بانک مقصد",IF(AND($V59&lt;&gt;"NONE",$V59&lt;&gt;"",$Z59=""),"⚠ طرف حساب","✓")))))</f>
        <v>0</v>
      </c>
      <c r="T59" s="29"/>
      <c r="U59" s="27">
        <f>IFERROR(VLOOKUP($D59,BankOpTbl,2,0),"")</f>
        <v>0</v>
      </c>
      <c r="V59" s="27">
        <f>IFERROR(VLOOKUP($D59,BankOpTbl,3,0),"")</f>
        <v>0</v>
      </c>
      <c r="W59" s="27">
        <f>IFERROR(VLOOKUP($D59,BankOpTbl,4,0),"")</f>
        <v>0</v>
      </c>
      <c r="X59" s="27">
        <f>IF($E59="","",IFERROR(VLOOKUP($E59,BankTbl,4,0),""))</f>
        <v>0</v>
      </c>
      <c r="Y59" s="27">
        <f>IF($F59="","",IFERROR(VLOOKUP($F59,BankTbl,4,0),""))</f>
        <v>0</v>
      </c>
      <c r="Z59" s="27">
        <f>IF($B59="","",IF($V59="PICK",LEFT($N59,5),IF($V59="FIXED",$W59,IF($V59="CODE",$H59,""))))</f>
        <v>0</v>
      </c>
    </row>
    <row r="60" spans="1:26" ht="21" customHeight="1">
      <c r="A60" s="27">
        <f>IF($B60="","",COUNTA($B$13:$B60))</f>
        <v>0</v>
      </c>
      <c r="B60" s="28"/>
      <c r="C60" s="28"/>
      <c r="D60" s="29"/>
      <c r="E60" s="29"/>
      <c r="F60" s="29"/>
      <c r="G60" s="28"/>
      <c r="H60" s="28"/>
      <c r="I60" s="30">
        <f>IF($H60="","",IFERROR(VLOOKUP($H60,AcctTbl,2,0),"کد ناشناخته"))</f>
        <v>0</v>
      </c>
      <c r="J60" s="27">
        <f>IF($H60="","",IFERROR(VLOOKUP($H60,AcctTbl,3,0),""))</f>
        <v>0</v>
      </c>
      <c r="K60" s="29"/>
      <c r="L60" s="28"/>
      <c r="M60" s="31"/>
      <c r="N60" s="29"/>
      <c r="O60" s="32">
        <f>IF($B60="",0,IF($U60="IN",N($M60),0))</f>
        <v>0</v>
      </c>
      <c r="P60" s="32">
        <f>IF($B60="",0,IF(OR($U60="OUT",$U60="TRF"),N($M60),0))</f>
        <v>0</v>
      </c>
      <c r="Q60" s="32">
        <f>IF($B60="",0,IF(OR($U60="OUT",$U60="TRF"),N($M60),0))</f>
        <v>0</v>
      </c>
      <c r="R60" s="32">
        <f>IF($B60="",0,IF($U60="IN",N($M60),0))</f>
        <v>0</v>
      </c>
      <c r="S60" s="33">
        <f>IF($B60="","",IF($M60="","⚠ مبلغ",IF($E60="","⚠ بانک عامل",IF(AND($U60="TRF",$F60=""),"⚠ بانک مقصد",IF(AND($V60&lt;&gt;"NONE",$V60&lt;&gt;"",$Z60=""),"⚠ طرف حساب","✓")))))</f>
        <v>0</v>
      </c>
      <c r="T60" s="29"/>
      <c r="U60" s="27">
        <f>IFERROR(VLOOKUP($D60,BankOpTbl,2,0),"")</f>
        <v>0</v>
      </c>
      <c r="V60" s="27">
        <f>IFERROR(VLOOKUP($D60,BankOpTbl,3,0),"")</f>
        <v>0</v>
      </c>
      <c r="W60" s="27">
        <f>IFERROR(VLOOKUP($D60,BankOpTbl,4,0),"")</f>
        <v>0</v>
      </c>
      <c r="X60" s="27">
        <f>IF($E60="","",IFERROR(VLOOKUP($E60,BankTbl,4,0),""))</f>
        <v>0</v>
      </c>
      <c r="Y60" s="27">
        <f>IF($F60="","",IFERROR(VLOOKUP($F60,BankTbl,4,0),""))</f>
        <v>0</v>
      </c>
      <c r="Z60" s="27">
        <f>IF($B60="","",IF($V60="PICK",LEFT($N60,5),IF($V60="FIXED",$W60,IF($V60="CODE",$H60,""))))</f>
        <v>0</v>
      </c>
    </row>
    <row r="61" spans="1:26" ht="21" customHeight="1">
      <c r="A61" s="27">
        <f>IF($B61="","",COUNTA($B$13:$B61))</f>
        <v>0</v>
      </c>
      <c r="B61" s="28"/>
      <c r="C61" s="28"/>
      <c r="D61" s="29"/>
      <c r="E61" s="29"/>
      <c r="F61" s="29"/>
      <c r="G61" s="28"/>
      <c r="H61" s="28"/>
      <c r="I61" s="30">
        <f>IF($H61="","",IFERROR(VLOOKUP($H61,AcctTbl,2,0),"کد ناشناخته"))</f>
        <v>0</v>
      </c>
      <c r="J61" s="27">
        <f>IF($H61="","",IFERROR(VLOOKUP($H61,AcctTbl,3,0),""))</f>
        <v>0</v>
      </c>
      <c r="K61" s="29"/>
      <c r="L61" s="28"/>
      <c r="M61" s="31"/>
      <c r="N61" s="29"/>
      <c r="O61" s="32">
        <f>IF($B61="",0,IF($U61="IN",N($M61),0))</f>
        <v>0</v>
      </c>
      <c r="P61" s="32">
        <f>IF($B61="",0,IF(OR($U61="OUT",$U61="TRF"),N($M61),0))</f>
        <v>0</v>
      </c>
      <c r="Q61" s="32">
        <f>IF($B61="",0,IF(OR($U61="OUT",$U61="TRF"),N($M61),0))</f>
        <v>0</v>
      </c>
      <c r="R61" s="32">
        <f>IF($B61="",0,IF($U61="IN",N($M61),0))</f>
        <v>0</v>
      </c>
      <c r="S61" s="33">
        <f>IF($B61="","",IF($M61="","⚠ مبلغ",IF($E61="","⚠ بانک عامل",IF(AND($U61="TRF",$F61=""),"⚠ بانک مقصد",IF(AND($V61&lt;&gt;"NONE",$V61&lt;&gt;"",$Z61=""),"⚠ طرف حساب","✓")))))</f>
        <v>0</v>
      </c>
      <c r="T61" s="29"/>
      <c r="U61" s="27">
        <f>IFERROR(VLOOKUP($D61,BankOpTbl,2,0),"")</f>
        <v>0</v>
      </c>
      <c r="V61" s="27">
        <f>IFERROR(VLOOKUP($D61,BankOpTbl,3,0),"")</f>
        <v>0</v>
      </c>
      <c r="W61" s="27">
        <f>IFERROR(VLOOKUP($D61,BankOpTbl,4,0),"")</f>
        <v>0</v>
      </c>
      <c r="X61" s="27">
        <f>IF($E61="","",IFERROR(VLOOKUP($E61,BankTbl,4,0),""))</f>
        <v>0</v>
      </c>
      <c r="Y61" s="27">
        <f>IF($F61="","",IFERROR(VLOOKUP($F61,BankTbl,4,0),""))</f>
        <v>0</v>
      </c>
      <c r="Z61" s="27">
        <f>IF($B61="","",IF($V61="PICK",LEFT($N61,5),IF($V61="FIXED",$W61,IF($V61="CODE",$H61,""))))</f>
        <v>0</v>
      </c>
    </row>
    <row r="62" spans="1:26" ht="21" customHeight="1">
      <c r="A62" s="27">
        <f>IF($B62="","",COUNTA($B$13:$B62))</f>
        <v>0</v>
      </c>
      <c r="B62" s="28"/>
      <c r="C62" s="28"/>
      <c r="D62" s="29"/>
      <c r="E62" s="29"/>
      <c r="F62" s="29"/>
      <c r="G62" s="28"/>
      <c r="H62" s="28"/>
      <c r="I62" s="30">
        <f>IF($H62="","",IFERROR(VLOOKUP($H62,AcctTbl,2,0),"کد ناشناخته"))</f>
        <v>0</v>
      </c>
      <c r="J62" s="27">
        <f>IF($H62="","",IFERROR(VLOOKUP($H62,AcctTbl,3,0),""))</f>
        <v>0</v>
      </c>
      <c r="K62" s="29"/>
      <c r="L62" s="28"/>
      <c r="M62" s="31"/>
      <c r="N62" s="29"/>
      <c r="O62" s="32">
        <f>IF($B62="",0,IF($U62="IN",N($M62),0))</f>
        <v>0</v>
      </c>
      <c r="P62" s="32">
        <f>IF($B62="",0,IF(OR($U62="OUT",$U62="TRF"),N($M62),0))</f>
        <v>0</v>
      </c>
      <c r="Q62" s="32">
        <f>IF($B62="",0,IF(OR($U62="OUT",$U62="TRF"),N($M62),0))</f>
        <v>0</v>
      </c>
      <c r="R62" s="32">
        <f>IF($B62="",0,IF($U62="IN",N($M62),0))</f>
        <v>0</v>
      </c>
      <c r="S62" s="33">
        <f>IF($B62="","",IF($M62="","⚠ مبلغ",IF($E62="","⚠ بانک عامل",IF(AND($U62="TRF",$F62=""),"⚠ بانک مقصد",IF(AND($V62&lt;&gt;"NONE",$V62&lt;&gt;"",$Z62=""),"⚠ طرف حساب","✓")))))</f>
        <v>0</v>
      </c>
      <c r="T62" s="29"/>
      <c r="U62" s="27">
        <f>IFERROR(VLOOKUP($D62,BankOpTbl,2,0),"")</f>
        <v>0</v>
      </c>
      <c r="V62" s="27">
        <f>IFERROR(VLOOKUP($D62,BankOpTbl,3,0),"")</f>
        <v>0</v>
      </c>
      <c r="W62" s="27">
        <f>IFERROR(VLOOKUP($D62,BankOpTbl,4,0),"")</f>
        <v>0</v>
      </c>
      <c r="X62" s="27">
        <f>IF($E62="","",IFERROR(VLOOKUP($E62,BankTbl,4,0),""))</f>
        <v>0</v>
      </c>
      <c r="Y62" s="27">
        <f>IF($F62="","",IFERROR(VLOOKUP($F62,BankTbl,4,0),""))</f>
        <v>0</v>
      </c>
      <c r="Z62" s="27">
        <f>IF($B62="","",IF($V62="PICK",LEFT($N62,5),IF($V62="FIXED",$W62,IF($V62="CODE",$H62,""))))</f>
        <v>0</v>
      </c>
    </row>
    <row r="63" spans="1:26" ht="21" customHeight="1">
      <c r="A63" s="27">
        <f>IF($B63="","",COUNTA($B$13:$B63))</f>
        <v>0</v>
      </c>
      <c r="B63" s="28"/>
      <c r="C63" s="28"/>
      <c r="D63" s="29"/>
      <c r="E63" s="29"/>
      <c r="F63" s="29"/>
      <c r="G63" s="28"/>
      <c r="H63" s="28"/>
      <c r="I63" s="30">
        <f>IF($H63="","",IFERROR(VLOOKUP($H63,AcctTbl,2,0),"کد ناشناخته"))</f>
        <v>0</v>
      </c>
      <c r="J63" s="27">
        <f>IF($H63="","",IFERROR(VLOOKUP($H63,AcctTbl,3,0),""))</f>
        <v>0</v>
      </c>
      <c r="K63" s="29"/>
      <c r="L63" s="28"/>
      <c r="M63" s="31"/>
      <c r="N63" s="29"/>
      <c r="O63" s="32">
        <f>IF($B63="",0,IF($U63="IN",N($M63),0))</f>
        <v>0</v>
      </c>
      <c r="P63" s="32">
        <f>IF($B63="",0,IF(OR($U63="OUT",$U63="TRF"),N($M63),0))</f>
        <v>0</v>
      </c>
      <c r="Q63" s="32">
        <f>IF($B63="",0,IF(OR($U63="OUT",$U63="TRF"),N($M63),0))</f>
        <v>0</v>
      </c>
      <c r="R63" s="32">
        <f>IF($B63="",0,IF($U63="IN",N($M63),0))</f>
        <v>0</v>
      </c>
      <c r="S63" s="33">
        <f>IF($B63="","",IF($M63="","⚠ مبلغ",IF($E63="","⚠ بانک عامل",IF(AND($U63="TRF",$F63=""),"⚠ بانک مقصد",IF(AND($V63&lt;&gt;"NONE",$V63&lt;&gt;"",$Z63=""),"⚠ طرف حساب","✓")))))</f>
        <v>0</v>
      </c>
      <c r="T63" s="29"/>
      <c r="U63" s="27">
        <f>IFERROR(VLOOKUP($D63,BankOpTbl,2,0),"")</f>
        <v>0</v>
      </c>
      <c r="V63" s="27">
        <f>IFERROR(VLOOKUP($D63,BankOpTbl,3,0),"")</f>
        <v>0</v>
      </c>
      <c r="W63" s="27">
        <f>IFERROR(VLOOKUP($D63,BankOpTbl,4,0),"")</f>
        <v>0</v>
      </c>
      <c r="X63" s="27">
        <f>IF($E63="","",IFERROR(VLOOKUP($E63,BankTbl,4,0),""))</f>
        <v>0</v>
      </c>
      <c r="Y63" s="27">
        <f>IF($F63="","",IFERROR(VLOOKUP($F63,BankTbl,4,0),""))</f>
        <v>0</v>
      </c>
      <c r="Z63" s="27">
        <f>IF($B63="","",IF($V63="PICK",LEFT($N63,5),IF($V63="FIXED",$W63,IF($V63="CODE",$H63,""))))</f>
        <v>0</v>
      </c>
    </row>
    <row r="64" spans="1:26" ht="21" customHeight="1">
      <c r="A64" s="27">
        <f>IF($B64="","",COUNTA($B$13:$B64))</f>
        <v>0</v>
      </c>
      <c r="B64" s="28"/>
      <c r="C64" s="28"/>
      <c r="D64" s="29"/>
      <c r="E64" s="29"/>
      <c r="F64" s="29"/>
      <c r="G64" s="28"/>
      <c r="H64" s="28"/>
      <c r="I64" s="30">
        <f>IF($H64="","",IFERROR(VLOOKUP($H64,AcctTbl,2,0),"کد ناشناخته"))</f>
        <v>0</v>
      </c>
      <c r="J64" s="27">
        <f>IF($H64="","",IFERROR(VLOOKUP($H64,AcctTbl,3,0),""))</f>
        <v>0</v>
      </c>
      <c r="K64" s="29"/>
      <c r="L64" s="28"/>
      <c r="M64" s="31"/>
      <c r="N64" s="29"/>
      <c r="O64" s="32">
        <f>IF($B64="",0,IF($U64="IN",N($M64),0))</f>
        <v>0</v>
      </c>
      <c r="P64" s="32">
        <f>IF($B64="",0,IF(OR($U64="OUT",$U64="TRF"),N($M64),0))</f>
        <v>0</v>
      </c>
      <c r="Q64" s="32">
        <f>IF($B64="",0,IF(OR($U64="OUT",$U64="TRF"),N($M64),0))</f>
        <v>0</v>
      </c>
      <c r="R64" s="32">
        <f>IF($B64="",0,IF($U64="IN",N($M64),0))</f>
        <v>0</v>
      </c>
      <c r="S64" s="33">
        <f>IF($B64="","",IF($M64="","⚠ مبلغ",IF($E64="","⚠ بانک عامل",IF(AND($U64="TRF",$F64=""),"⚠ بانک مقصد",IF(AND($V64&lt;&gt;"NONE",$V64&lt;&gt;"",$Z64=""),"⚠ طرف حساب","✓")))))</f>
        <v>0</v>
      </c>
      <c r="T64" s="29"/>
      <c r="U64" s="27">
        <f>IFERROR(VLOOKUP($D64,BankOpTbl,2,0),"")</f>
        <v>0</v>
      </c>
      <c r="V64" s="27">
        <f>IFERROR(VLOOKUP($D64,BankOpTbl,3,0),"")</f>
        <v>0</v>
      </c>
      <c r="W64" s="27">
        <f>IFERROR(VLOOKUP($D64,BankOpTbl,4,0),"")</f>
        <v>0</v>
      </c>
      <c r="X64" s="27">
        <f>IF($E64="","",IFERROR(VLOOKUP($E64,BankTbl,4,0),""))</f>
        <v>0</v>
      </c>
      <c r="Y64" s="27">
        <f>IF($F64="","",IFERROR(VLOOKUP($F64,BankTbl,4,0),""))</f>
        <v>0</v>
      </c>
      <c r="Z64" s="27">
        <f>IF($B64="","",IF($V64="PICK",LEFT($N64,5),IF($V64="FIXED",$W64,IF($V64="CODE",$H64,""))))</f>
        <v>0</v>
      </c>
    </row>
    <row r="65" spans="1:26" ht="21" customHeight="1">
      <c r="A65" s="27">
        <f>IF($B65="","",COUNTA($B$13:$B65))</f>
        <v>0</v>
      </c>
      <c r="B65" s="28"/>
      <c r="C65" s="28"/>
      <c r="D65" s="29"/>
      <c r="E65" s="29"/>
      <c r="F65" s="29"/>
      <c r="G65" s="28"/>
      <c r="H65" s="28"/>
      <c r="I65" s="30">
        <f>IF($H65="","",IFERROR(VLOOKUP($H65,AcctTbl,2,0),"کد ناشناخته"))</f>
        <v>0</v>
      </c>
      <c r="J65" s="27">
        <f>IF($H65="","",IFERROR(VLOOKUP($H65,AcctTbl,3,0),""))</f>
        <v>0</v>
      </c>
      <c r="K65" s="29"/>
      <c r="L65" s="28"/>
      <c r="M65" s="31"/>
      <c r="N65" s="29"/>
      <c r="O65" s="32">
        <f>IF($B65="",0,IF($U65="IN",N($M65),0))</f>
        <v>0</v>
      </c>
      <c r="P65" s="32">
        <f>IF($B65="",0,IF(OR($U65="OUT",$U65="TRF"),N($M65),0))</f>
        <v>0</v>
      </c>
      <c r="Q65" s="32">
        <f>IF($B65="",0,IF(OR($U65="OUT",$U65="TRF"),N($M65),0))</f>
        <v>0</v>
      </c>
      <c r="R65" s="32">
        <f>IF($B65="",0,IF($U65="IN",N($M65),0))</f>
        <v>0</v>
      </c>
      <c r="S65" s="33">
        <f>IF($B65="","",IF($M65="","⚠ مبلغ",IF($E65="","⚠ بانک عامل",IF(AND($U65="TRF",$F65=""),"⚠ بانک مقصد",IF(AND($V65&lt;&gt;"NONE",$V65&lt;&gt;"",$Z65=""),"⚠ طرف حساب","✓")))))</f>
        <v>0</v>
      </c>
      <c r="T65" s="29"/>
      <c r="U65" s="27">
        <f>IFERROR(VLOOKUP($D65,BankOpTbl,2,0),"")</f>
        <v>0</v>
      </c>
      <c r="V65" s="27">
        <f>IFERROR(VLOOKUP($D65,BankOpTbl,3,0),"")</f>
        <v>0</v>
      </c>
      <c r="W65" s="27">
        <f>IFERROR(VLOOKUP($D65,BankOpTbl,4,0),"")</f>
        <v>0</v>
      </c>
      <c r="X65" s="27">
        <f>IF($E65="","",IFERROR(VLOOKUP($E65,BankTbl,4,0),""))</f>
        <v>0</v>
      </c>
      <c r="Y65" s="27">
        <f>IF($F65="","",IFERROR(VLOOKUP($F65,BankTbl,4,0),""))</f>
        <v>0</v>
      </c>
      <c r="Z65" s="27">
        <f>IF($B65="","",IF($V65="PICK",LEFT($N65,5),IF($V65="FIXED",$W65,IF($V65="CODE",$H65,""))))</f>
        <v>0</v>
      </c>
    </row>
    <row r="66" spans="1:26" ht="21" customHeight="1">
      <c r="A66" s="27">
        <f>IF($B66="","",COUNTA($B$13:$B66))</f>
        <v>0</v>
      </c>
      <c r="B66" s="28"/>
      <c r="C66" s="28"/>
      <c r="D66" s="29"/>
      <c r="E66" s="29"/>
      <c r="F66" s="29"/>
      <c r="G66" s="28"/>
      <c r="H66" s="28"/>
      <c r="I66" s="30">
        <f>IF($H66="","",IFERROR(VLOOKUP($H66,AcctTbl,2,0),"کد ناشناخته"))</f>
        <v>0</v>
      </c>
      <c r="J66" s="27">
        <f>IF($H66="","",IFERROR(VLOOKUP($H66,AcctTbl,3,0),""))</f>
        <v>0</v>
      </c>
      <c r="K66" s="29"/>
      <c r="L66" s="28"/>
      <c r="M66" s="31"/>
      <c r="N66" s="29"/>
      <c r="O66" s="32">
        <f>IF($B66="",0,IF($U66="IN",N($M66),0))</f>
        <v>0</v>
      </c>
      <c r="P66" s="32">
        <f>IF($B66="",0,IF(OR($U66="OUT",$U66="TRF"),N($M66),0))</f>
        <v>0</v>
      </c>
      <c r="Q66" s="32">
        <f>IF($B66="",0,IF(OR($U66="OUT",$U66="TRF"),N($M66),0))</f>
        <v>0</v>
      </c>
      <c r="R66" s="32">
        <f>IF($B66="",0,IF($U66="IN",N($M66),0))</f>
        <v>0</v>
      </c>
      <c r="S66" s="33">
        <f>IF($B66="","",IF($M66="","⚠ مبلغ",IF($E66="","⚠ بانک عامل",IF(AND($U66="TRF",$F66=""),"⚠ بانک مقصد",IF(AND($V66&lt;&gt;"NONE",$V66&lt;&gt;"",$Z66=""),"⚠ طرف حساب","✓")))))</f>
        <v>0</v>
      </c>
      <c r="T66" s="29"/>
      <c r="U66" s="27">
        <f>IFERROR(VLOOKUP($D66,BankOpTbl,2,0),"")</f>
        <v>0</v>
      </c>
      <c r="V66" s="27">
        <f>IFERROR(VLOOKUP($D66,BankOpTbl,3,0),"")</f>
        <v>0</v>
      </c>
      <c r="W66" s="27">
        <f>IFERROR(VLOOKUP($D66,BankOpTbl,4,0),"")</f>
        <v>0</v>
      </c>
      <c r="X66" s="27">
        <f>IF($E66="","",IFERROR(VLOOKUP($E66,BankTbl,4,0),""))</f>
        <v>0</v>
      </c>
      <c r="Y66" s="27">
        <f>IF($F66="","",IFERROR(VLOOKUP($F66,BankTbl,4,0),""))</f>
        <v>0</v>
      </c>
      <c r="Z66" s="27">
        <f>IF($B66="","",IF($V66="PICK",LEFT($N66,5),IF($V66="FIXED",$W66,IF($V66="CODE",$H66,""))))</f>
        <v>0</v>
      </c>
    </row>
    <row r="67" spans="1:26" ht="21" customHeight="1">
      <c r="A67" s="27">
        <f>IF($B67="","",COUNTA($B$13:$B67))</f>
        <v>0</v>
      </c>
      <c r="B67" s="28"/>
      <c r="C67" s="28"/>
      <c r="D67" s="29"/>
      <c r="E67" s="29"/>
      <c r="F67" s="29"/>
      <c r="G67" s="28"/>
      <c r="H67" s="28"/>
      <c r="I67" s="30">
        <f>IF($H67="","",IFERROR(VLOOKUP($H67,AcctTbl,2,0),"کد ناشناخته"))</f>
        <v>0</v>
      </c>
      <c r="J67" s="27">
        <f>IF($H67="","",IFERROR(VLOOKUP($H67,AcctTbl,3,0),""))</f>
        <v>0</v>
      </c>
      <c r="K67" s="29"/>
      <c r="L67" s="28"/>
      <c r="M67" s="31"/>
      <c r="N67" s="29"/>
      <c r="O67" s="32">
        <f>IF($B67="",0,IF($U67="IN",N($M67),0))</f>
        <v>0</v>
      </c>
      <c r="P67" s="32">
        <f>IF($B67="",0,IF(OR($U67="OUT",$U67="TRF"),N($M67),0))</f>
        <v>0</v>
      </c>
      <c r="Q67" s="32">
        <f>IF($B67="",0,IF(OR($U67="OUT",$U67="TRF"),N($M67),0))</f>
        <v>0</v>
      </c>
      <c r="R67" s="32">
        <f>IF($B67="",0,IF($U67="IN",N($M67),0))</f>
        <v>0</v>
      </c>
      <c r="S67" s="33">
        <f>IF($B67="","",IF($M67="","⚠ مبلغ",IF($E67="","⚠ بانک عامل",IF(AND($U67="TRF",$F67=""),"⚠ بانک مقصد",IF(AND($V67&lt;&gt;"NONE",$V67&lt;&gt;"",$Z67=""),"⚠ طرف حساب","✓")))))</f>
        <v>0</v>
      </c>
      <c r="T67" s="29"/>
      <c r="U67" s="27">
        <f>IFERROR(VLOOKUP($D67,BankOpTbl,2,0),"")</f>
        <v>0</v>
      </c>
      <c r="V67" s="27">
        <f>IFERROR(VLOOKUP($D67,BankOpTbl,3,0),"")</f>
        <v>0</v>
      </c>
      <c r="W67" s="27">
        <f>IFERROR(VLOOKUP($D67,BankOpTbl,4,0),"")</f>
        <v>0</v>
      </c>
      <c r="X67" s="27">
        <f>IF($E67="","",IFERROR(VLOOKUP($E67,BankTbl,4,0),""))</f>
        <v>0</v>
      </c>
      <c r="Y67" s="27">
        <f>IF($F67="","",IFERROR(VLOOKUP($F67,BankTbl,4,0),""))</f>
        <v>0</v>
      </c>
      <c r="Z67" s="27">
        <f>IF($B67="","",IF($V67="PICK",LEFT($N67,5),IF($V67="FIXED",$W67,IF($V67="CODE",$H67,""))))</f>
        <v>0</v>
      </c>
    </row>
    <row r="68" spans="1:26" ht="21" customHeight="1">
      <c r="A68" s="27">
        <f>IF($B68="","",COUNTA($B$13:$B68))</f>
        <v>0</v>
      </c>
      <c r="B68" s="28"/>
      <c r="C68" s="28"/>
      <c r="D68" s="29"/>
      <c r="E68" s="29"/>
      <c r="F68" s="29"/>
      <c r="G68" s="28"/>
      <c r="H68" s="28"/>
      <c r="I68" s="30">
        <f>IF($H68="","",IFERROR(VLOOKUP($H68,AcctTbl,2,0),"کد ناشناخته"))</f>
        <v>0</v>
      </c>
      <c r="J68" s="27">
        <f>IF($H68="","",IFERROR(VLOOKUP($H68,AcctTbl,3,0),""))</f>
        <v>0</v>
      </c>
      <c r="K68" s="29"/>
      <c r="L68" s="28"/>
      <c r="M68" s="31"/>
      <c r="N68" s="29"/>
      <c r="O68" s="32">
        <f>IF($B68="",0,IF($U68="IN",N($M68),0))</f>
        <v>0</v>
      </c>
      <c r="P68" s="32">
        <f>IF($B68="",0,IF(OR($U68="OUT",$U68="TRF"),N($M68),0))</f>
        <v>0</v>
      </c>
      <c r="Q68" s="32">
        <f>IF($B68="",0,IF(OR($U68="OUT",$U68="TRF"),N($M68),0))</f>
        <v>0</v>
      </c>
      <c r="R68" s="32">
        <f>IF($B68="",0,IF($U68="IN",N($M68),0))</f>
        <v>0</v>
      </c>
      <c r="S68" s="33">
        <f>IF($B68="","",IF($M68="","⚠ مبلغ",IF($E68="","⚠ بانک عامل",IF(AND($U68="TRF",$F68=""),"⚠ بانک مقصد",IF(AND($V68&lt;&gt;"NONE",$V68&lt;&gt;"",$Z68=""),"⚠ طرف حساب","✓")))))</f>
        <v>0</v>
      </c>
      <c r="T68" s="29"/>
      <c r="U68" s="27">
        <f>IFERROR(VLOOKUP($D68,BankOpTbl,2,0),"")</f>
        <v>0</v>
      </c>
      <c r="V68" s="27">
        <f>IFERROR(VLOOKUP($D68,BankOpTbl,3,0),"")</f>
        <v>0</v>
      </c>
      <c r="W68" s="27">
        <f>IFERROR(VLOOKUP($D68,BankOpTbl,4,0),"")</f>
        <v>0</v>
      </c>
      <c r="X68" s="27">
        <f>IF($E68="","",IFERROR(VLOOKUP($E68,BankTbl,4,0),""))</f>
        <v>0</v>
      </c>
      <c r="Y68" s="27">
        <f>IF($F68="","",IFERROR(VLOOKUP($F68,BankTbl,4,0),""))</f>
        <v>0</v>
      </c>
      <c r="Z68" s="27">
        <f>IF($B68="","",IF($V68="PICK",LEFT($N68,5),IF($V68="FIXED",$W68,IF($V68="CODE",$H68,""))))</f>
        <v>0</v>
      </c>
    </row>
    <row r="69" spans="1:26" ht="21" customHeight="1">
      <c r="A69" s="27">
        <f>IF($B69="","",COUNTA($B$13:$B69))</f>
        <v>0</v>
      </c>
      <c r="B69" s="28"/>
      <c r="C69" s="28"/>
      <c r="D69" s="29"/>
      <c r="E69" s="29"/>
      <c r="F69" s="29"/>
      <c r="G69" s="28"/>
      <c r="H69" s="28"/>
      <c r="I69" s="30">
        <f>IF($H69="","",IFERROR(VLOOKUP($H69,AcctTbl,2,0),"کد ناشناخته"))</f>
        <v>0</v>
      </c>
      <c r="J69" s="27">
        <f>IF($H69="","",IFERROR(VLOOKUP($H69,AcctTbl,3,0),""))</f>
        <v>0</v>
      </c>
      <c r="K69" s="29"/>
      <c r="L69" s="28"/>
      <c r="M69" s="31"/>
      <c r="N69" s="29"/>
      <c r="O69" s="32">
        <f>IF($B69="",0,IF($U69="IN",N($M69),0))</f>
        <v>0</v>
      </c>
      <c r="P69" s="32">
        <f>IF($B69="",0,IF(OR($U69="OUT",$U69="TRF"),N($M69),0))</f>
        <v>0</v>
      </c>
      <c r="Q69" s="32">
        <f>IF($B69="",0,IF(OR($U69="OUT",$U69="TRF"),N($M69),0))</f>
        <v>0</v>
      </c>
      <c r="R69" s="32">
        <f>IF($B69="",0,IF($U69="IN",N($M69),0))</f>
        <v>0</v>
      </c>
      <c r="S69" s="33">
        <f>IF($B69="","",IF($M69="","⚠ مبلغ",IF($E69="","⚠ بانک عامل",IF(AND($U69="TRF",$F69=""),"⚠ بانک مقصد",IF(AND($V69&lt;&gt;"NONE",$V69&lt;&gt;"",$Z69=""),"⚠ طرف حساب","✓")))))</f>
        <v>0</v>
      </c>
      <c r="T69" s="29"/>
      <c r="U69" s="27">
        <f>IFERROR(VLOOKUP($D69,BankOpTbl,2,0),"")</f>
        <v>0</v>
      </c>
      <c r="V69" s="27">
        <f>IFERROR(VLOOKUP($D69,BankOpTbl,3,0),"")</f>
        <v>0</v>
      </c>
      <c r="W69" s="27">
        <f>IFERROR(VLOOKUP($D69,BankOpTbl,4,0),"")</f>
        <v>0</v>
      </c>
      <c r="X69" s="27">
        <f>IF($E69="","",IFERROR(VLOOKUP($E69,BankTbl,4,0),""))</f>
        <v>0</v>
      </c>
      <c r="Y69" s="27">
        <f>IF($F69="","",IFERROR(VLOOKUP($F69,BankTbl,4,0),""))</f>
        <v>0</v>
      </c>
      <c r="Z69" s="27">
        <f>IF($B69="","",IF($V69="PICK",LEFT($N69,5),IF($V69="FIXED",$W69,IF($V69="CODE",$H69,""))))</f>
        <v>0</v>
      </c>
    </row>
    <row r="70" spans="1:26" ht="21" customHeight="1">
      <c r="A70" s="27">
        <f>IF($B70="","",COUNTA($B$13:$B70))</f>
        <v>0</v>
      </c>
      <c r="B70" s="28"/>
      <c r="C70" s="28"/>
      <c r="D70" s="29"/>
      <c r="E70" s="29"/>
      <c r="F70" s="29"/>
      <c r="G70" s="28"/>
      <c r="H70" s="28"/>
      <c r="I70" s="30">
        <f>IF($H70="","",IFERROR(VLOOKUP($H70,AcctTbl,2,0),"کد ناشناخته"))</f>
        <v>0</v>
      </c>
      <c r="J70" s="27">
        <f>IF($H70="","",IFERROR(VLOOKUP($H70,AcctTbl,3,0),""))</f>
        <v>0</v>
      </c>
      <c r="K70" s="29"/>
      <c r="L70" s="28"/>
      <c r="M70" s="31"/>
      <c r="N70" s="29"/>
      <c r="O70" s="32">
        <f>IF($B70="",0,IF($U70="IN",N($M70),0))</f>
        <v>0</v>
      </c>
      <c r="P70" s="32">
        <f>IF($B70="",0,IF(OR($U70="OUT",$U70="TRF"),N($M70),0))</f>
        <v>0</v>
      </c>
      <c r="Q70" s="32">
        <f>IF($B70="",0,IF(OR($U70="OUT",$U70="TRF"),N($M70),0))</f>
        <v>0</v>
      </c>
      <c r="R70" s="32">
        <f>IF($B70="",0,IF($U70="IN",N($M70),0))</f>
        <v>0</v>
      </c>
      <c r="S70" s="33">
        <f>IF($B70="","",IF($M70="","⚠ مبلغ",IF($E70="","⚠ بانک عامل",IF(AND($U70="TRF",$F70=""),"⚠ بانک مقصد",IF(AND($V70&lt;&gt;"NONE",$V70&lt;&gt;"",$Z70=""),"⚠ طرف حساب","✓")))))</f>
        <v>0</v>
      </c>
      <c r="T70" s="29"/>
      <c r="U70" s="27">
        <f>IFERROR(VLOOKUP($D70,BankOpTbl,2,0),"")</f>
        <v>0</v>
      </c>
      <c r="V70" s="27">
        <f>IFERROR(VLOOKUP($D70,BankOpTbl,3,0),"")</f>
        <v>0</v>
      </c>
      <c r="W70" s="27">
        <f>IFERROR(VLOOKUP($D70,BankOpTbl,4,0),"")</f>
        <v>0</v>
      </c>
      <c r="X70" s="27">
        <f>IF($E70="","",IFERROR(VLOOKUP($E70,BankTbl,4,0),""))</f>
        <v>0</v>
      </c>
      <c r="Y70" s="27">
        <f>IF($F70="","",IFERROR(VLOOKUP($F70,BankTbl,4,0),""))</f>
        <v>0</v>
      </c>
      <c r="Z70" s="27">
        <f>IF($B70="","",IF($V70="PICK",LEFT($N70,5),IF($V70="FIXED",$W70,IF($V70="CODE",$H70,""))))</f>
        <v>0</v>
      </c>
    </row>
    <row r="71" spans="1:26" ht="21" customHeight="1">
      <c r="A71" s="27">
        <f>IF($B71="","",COUNTA($B$13:$B71))</f>
        <v>0</v>
      </c>
      <c r="B71" s="28"/>
      <c r="C71" s="28"/>
      <c r="D71" s="29"/>
      <c r="E71" s="29"/>
      <c r="F71" s="29"/>
      <c r="G71" s="28"/>
      <c r="H71" s="28"/>
      <c r="I71" s="30">
        <f>IF($H71="","",IFERROR(VLOOKUP($H71,AcctTbl,2,0),"کد ناشناخته"))</f>
        <v>0</v>
      </c>
      <c r="J71" s="27">
        <f>IF($H71="","",IFERROR(VLOOKUP($H71,AcctTbl,3,0),""))</f>
        <v>0</v>
      </c>
      <c r="K71" s="29"/>
      <c r="L71" s="28"/>
      <c r="M71" s="31"/>
      <c r="N71" s="29"/>
      <c r="O71" s="32">
        <f>IF($B71="",0,IF($U71="IN",N($M71),0))</f>
        <v>0</v>
      </c>
      <c r="P71" s="32">
        <f>IF($B71="",0,IF(OR($U71="OUT",$U71="TRF"),N($M71),0))</f>
        <v>0</v>
      </c>
      <c r="Q71" s="32">
        <f>IF($B71="",0,IF(OR($U71="OUT",$U71="TRF"),N($M71),0))</f>
        <v>0</v>
      </c>
      <c r="R71" s="32">
        <f>IF($B71="",0,IF($U71="IN",N($M71),0))</f>
        <v>0</v>
      </c>
      <c r="S71" s="33">
        <f>IF($B71="","",IF($M71="","⚠ مبلغ",IF($E71="","⚠ بانک عامل",IF(AND($U71="TRF",$F71=""),"⚠ بانک مقصد",IF(AND($V71&lt;&gt;"NONE",$V71&lt;&gt;"",$Z71=""),"⚠ طرف حساب","✓")))))</f>
        <v>0</v>
      </c>
      <c r="T71" s="29"/>
      <c r="U71" s="27">
        <f>IFERROR(VLOOKUP($D71,BankOpTbl,2,0),"")</f>
        <v>0</v>
      </c>
      <c r="V71" s="27">
        <f>IFERROR(VLOOKUP($D71,BankOpTbl,3,0),"")</f>
        <v>0</v>
      </c>
      <c r="W71" s="27">
        <f>IFERROR(VLOOKUP($D71,BankOpTbl,4,0),"")</f>
        <v>0</v>
      </c>
      <c r="X71" s="27">
        <f>IF($E71="","",IFERROR(VLOOKUP($E71,BankTbl,4,0),""))</f>
        <v>0</v>
      </c>
      <c r="Y71" s="27">
        <f>IF($F71="","",IFERROR(VLOOKUP($F71,BankTbl,4,0),""))</f>
        <v>0</v>
      </c>
      <c r="Z71" s="27">
        <f>IF($B71="","",IF($V71="PICK",LEFT($N71,5),IF($V71="FIXED",$W71,IF($V71="CODE",$H71,""))))</f>
        <v>0</v>
      </c>
    </row>
    <row r="72" spans="1:26" ht="21" customHeight="1">
      <c r="A72" s="27">
        <f>IF($B72="","",COUNTA($B$13:$B72))</f>
        <v>0</v>
      </c>
      <c r="B72" s="28"/>
      <c r="C72" s="28"/>
      <c r="D72" s="29"/>
      <c r="E72" s="29"/>
      <c r="F72" s="29"/>
      <c r="G72" s="28"/>
      <c r="H72" s="28"/>
      <c r="I72" s="30">
        <f>IF($H72="","",IFERROR(VLOOKUP($H72,AcctTbl,2,0),"کد ناشناخته"))</f>
        <v>0</v>
      </c>
      <c r="J72" s="27">
        <f>IF($H72="","",IFERROR(VLOOKUP($H72,AcctTbl,3,0),""))</f>
        <v>0</v>
      </c>
      <c r="K72" s="29"/>
      <c r="L72" s="28"/>
      <c r="M72" s="31"/>
      <c r="N72" s="29"/>
      <c r="O72" s="32">
        <f>IF($B72="",0,IF($U72="IN",N($M72),0))</f>
        <v>0</v>
      </c>
      <c r="P72" s="32">
        <f>IF($B72="",0,IF(OR($U72="OUT",$U72="TRF"),N($M72),0))</f>
        <v>0</v>
      </c>
      <c r="Q72" s="32">
        <f>IF($B72="",0,IF(OR($U72="OUT",$U72="TRF"),N($M72),0))</f>
        <v>0</v>
      </c>
      <c r="R72" s="32">
        <f>IF($B72="",0,IF($U72="IN",N($M72),0))</f>
        <v>0</v>
      </c>
      <c r="S72" s="33">
        <f>IF($B72="","",IF($M72="","⚠ مبلغ",IF($E72="","⚠ بانک عامل",IF(AND($U72="TRF",$F72=""),"⚠ بانک مقصد",IF(AND($V72&lt;&gt;"NONE",$V72&lt;&gt;"",$Z72=""),"⚠ طرف حساب","✓")))))</f>
        <v>0</v>
      </c>
      <c r="T72" s="29"/>
      <c r="U72" s="27">
        <f>IFERROR(VLOOKUP($D72,BankOpTbl,2,0),"")</f>
        <v>0</v>
      </c>
      <c r="V72" s="27">
        <f>IFERROR(VLOOKUP($D72,BankOpTbl,3,0),"")</f>
        <v>0</v>
      </c>
      <c r="W72" s="27">
        <f>IFERROR(VLOOKUP($D72,BankOpTbl,4,0),"")</f>
        <v>0</v>
      </c>
      <c r="X72" s="27">
        <f>IF($E72="","",IFERROR(VLOOKUP($E72,BankTbl,4,0),""))</f>
        <v>0</v>
      </c>
      <c r="Y72" s="27">
        <f>IF($F72="","",IFERROR(VLOOKUP($F72,BankTbl,4,0),""))</f>
        <v>0</v>
      </c>
      <c r="Z72" s="27">
        <f>IF($B72="","",IF($V72="PICK",LEFT($N72,5),IF($V72="FIXED",$W72,IF($V72="CODE",$H72,""))))</f>
        <v>0</v>
      </c>
    </row>
    <row r="73" spans="1:26" ht="21" customHeight="1">
      <c r="A73" s="27">
        <f>IF($B73="","",COUNTA($B$13:$B73))</f>
        <v>0</v>
      </c>
      <c r="B73" s="28"/>
      <c r="C73" s="28"/>
      <c r="D73" s="29"/>
      <c r="E73" s="29"/>
      <c r="F73" s="29"/>
      <c r="G73" s="28"/>
      <c r="H73" s="28"/>
      <c r="I73" s="30">
        <f>IF($H73="","",IFERROR(VLOOKUP($H73,AcctTbl,2,0),"کد ناشناخته"))</f>
        <v>0</v>
      </c>
      <c r="J73" s="27">
        <f>IF($H73="","",IFERROR(VLOOKUP($H73,AcctTbl,3,0),""))</f>
        <v>0</v>
      </c>
      <c r="K73" s="29"/>
      <c r="L73" s="28"/>
      <c r="M73" s="31"/>
      <c r="N73" s="29"/>
      <c r="O73" s="32">
        <f>IF($B73="",0,IF($U73="IN",N($M73),0))</f>
        <v>0</v>
      </c>
      <c r="P73" s="32">
        <f>IF($B73="",0,IF(OR($U73="OUT",$U73="TRF"),N($M73),0))</f>
        <v>0</v>
      </c>
      <c r="Q73" s="32">
        <f>IF($B73="",0,IF(OR($U73="OUT",$U73="TRF"),N($M73),0))</f>
        <v>0</v>
      </c>
      <c r="R73" s="32">
        <f>IF($B73="",0,IF($U73="IN",N($M73),0))</f>
        <v>0</v>
      </c>
      <c r="S73" s="33">
        <f>IF($B73="","",IF($M73="","⚠ مبلغ",IF($E73="","⚠ بانک عامل",IF(AND($U73="TRF",$F73=""),"⚠ بانک مقصد",IF(AND($V73&lt;&gt;"NONE",$V73&lt;&gt;"",$Z73=""),"⚠ طرف حساب","✓")))))</f>
        <v>0</v>
      </c>
      <c r="T73" s="29"/>
      <c r="U73" s="27">
        <f>IFERROR(VLOOKUP($D73,BankOpTbl,2,0),"")</f>
        <v>0</v>
      </c>
      <c r="V73" s="27">
        <f>IFERROR(VLOOKUP($D73,BankOpTbl,3,0),"")</f>
        <v>0</v>
      </c>
      <c r="W73" s="27">
        <f>IFERROR(VLOOKUP($D73,BankOpTbl,4,0),"")</f>
        <v>0</v>
      </c>
      <c r="X73" s="27">
        <f>IF($E73="","",IFERROR(VLOOKUP($E73,BankTbl,4,0),""))</f>
        <v>0</v>
      </c>
      <c r="Y73" s="27">
        <f>IF($F73="","",IFERROR(VLOOKUP($F73,BankTbl,4,0),""))</f>
        <v>0</v>
      </c>
      <c r="Z73" s="27">
        <f>IF($B73="","",IF($V73="PICK",LEFT($N73,5),IF($V73="FIXED",$W73,IF($V73="CODE",$H73,""))))</f>
        <v>0</v>
      </c>
    </row>
    <row r="74" spans="1:26" ht="21" customHeight="1">
      <c r="A74" s="27">
        <f>IF($B74="","",COUNTA($B$13:$B74))</f>
        <v>0</v>
      </c>
      <c r="B74" s="28"/>
      <c r="C74" s="28"/>
      <c r="D74" s="29"/>
      <c r="E74" s="29"/>
      <c r="F74" s="29"/>
      <c r="G74" s="28"/>
      <c r="H74" s="28"/>
      <c r="I74" s="30">
        <f>IF($H74="","",IFERROR(VLOOKUP($H74,AcctTbl,2,0),"کد ناشناخته"))</f>
        <v>0</v>
      </c>
      <c r="J74" s="27">
        <f>IF($H74="","",IFERROR(VLOOKUP($H74,AcctTbl,3,0),""))</f>
        <v>0</v>
      </c>
      <c r="K74" s="29"/>
      <c r="L74" s="28"/>
      <c r="M74" s="31"/>
      <c r="N74" s="29"/>
      <c r="O74" s="32">
        <f>IF($B74="",0,IF($U74="IN",N($M74),0))</f>
        <v>0</v>
      </c>
      <c r="P74" s="32">
        <f>IF($B74="",0,IF(OR($U74="OUT",$U74="TRF"),N($M74),0))</f>
        <v>0</v>
      </c>
      <c r="Q74" s="32">
        <f>IF($B74="",0,IF(OR($U74="OUT",$U74="TRF"),N($M74),0))</f>
        <v>0</v>
      </c>
      <c r="R74" s="32">
        <f>IF($B74="",0,IF($U74="IN",N($M74),0))</f>
        <v>0</v>
      </c>
      <c r="S74" s="33">
        <f>IF($B74="","",IF($M74="","⚠ مبلغ",IF($E74="","⚠ بانک عامل",IF(AND($U74="TRF",$F74=""),"⚠ بانک مقصد",IF(AND($V74&lt;&gt;"NONE",$V74&lt;&gt;"",$Z74=""),"⚠ طرف حساب","✓")))))</f>
        <v>0</v>
      </c>
      <c r="T74" s="29"/>
      <c r="U74" s="27">
        <f>IFERROR(VLOOKUP($D74,BankOpTbl,2,0),"")</f>
        <v>0</v>
      </c>
      <c r="V74" s="27">
        <f>IFERROR(VLOOKUP($D74,BankOpTbl,3,0),"")</f>
        <v>0</v>
      </c>
      <c r="W74" s="27">
        <f>IFERROR(VLOOKUP($D74,BankOpTbl,4,0),"")</f>
        <v>0</v>
      </c>
      <c r="X74" s="27">
        <f>IF($E74="","",IFERROR(VLOOKUP($E74,BankTbl,4,0),""))</f>
        <v>0</v>
      </c>
      <c r="Y74" s="27">
        <f>IF($F74="","",IFERROR(VLOOKUP($F74,BankTbl,4,0),""))</f>
        <v>0</v>
      </c>
      <c r="Z74" s="27">
        <f>IF($B74="","",IF($V74="PICK",LEFT($N74,5),IF($V74="FIXED",$W74,IF($V74="CODE",$H74,""))))</f>
        <v>0</v>
      </c>
    </row>
    <row r="75" spans="1:26" ht="21" customHeight="1">
      <c r="A75" s="27">
        <f>IF($B75="","",COUNTA($B$13:$B75))</f>
        <v>0</v>
      </c>
      <c r="B75" s="28"/>
      <c r="C75" s="28"/>
      <c r="D75" s="29"/>
      <c r="E75" s="29"/>
      <c r="F75" s="29"/>
      <c r="G75" s="28"/>
      <c r="H75" s="28"/>
      <c r="I75" s="30">
        <f>IF($H75="","",IFERROR(VLOOKUP($H75,AcctTbl,2,0),"کد ناشناخته"))</f>
        <v>0</v>
      </c>
      <c r="J75" s="27">
        <f>IF($H75="","",IFERROR(VLOOKUP($H75,AcctTbl,3,0),""))</f>
        <v>0</v>
      </c>
      <c r="K75" s="29"/>
      <c r="L75" s="28"/>
      <c r="M75" s="31"/>
      <c r="N75" s="29"/>
      <c r="O75" s="32">
        <f>IF($B75="",0,IF($U75="IN",N($M75),0))</f>
        <v>0</v>
      </c>
      <c r="P75" s="32">
        <f>IF($B75="",0,IF(OR($U75="OUT",$U75="TRF"),N($M75),0))</f>
        <v>0</v>
      </c>
      <c r="Q75" s="32">
        <f>IF($B75="",0,IF(OR($U75="OUT",$U75="TRF"),N($M75),0))</f>
        <v>0</v>
      </c>
      <c r="R75" s="32">
        <f>IF($B75="",0,IF($U75="IN",N($M75),0))</f>
        <v>0</v>
      </c>
      <c r="S75" s="33">
        <f>IF($B75="","",IF($M75="","⚠ مبلغ",IF($E75="","⚠ بانک عامل",IF(AND($U75="TRF",$F75=""),"⚠ بانک مقصد",IF(AND($V75&lt;&gt;"NONE",$V75&lt;&gt;"",$Z75=""),"⚠ طرف حساب","✓")))))</f>
        <v>0</v>
      </c>
      <c r="T75" s="29"/>
      <c r="U75" s="27">
        <f>IFERROR(VLOOKUP($D75,BankOpTbl,2,0),"")</f>
        <v>0</v>
      </c>
      <c r="V75" s="27">
        <f>IFERROR(VLOOKUP($D75,BankOpTbl,3,0),"")</f>
        <v>0</v>
      </c>
      <c r="W75" s="27">
        <f>IFERROR(VLOOKUP($D75,BankOpTbl,4,0),"")</f>
        <v>0</v>
      </c>
      <c r="X75" s="27">
        <f>IF($E75="","",IFERROR(VLOOKUP($E75,BankTbl,4,0),""))</f>
        <v>0</v>
      </c>
      <c r="Y75" s="27">
        <f>IF($F75="","",IFERROR(VLOOKUP($F75,BankTbl,4,0),""))</f>
        <v>0</v>
      </c>
      <c r="Z75" s="27">
        <f>IF($B75="","",IF($V75="PICK",LEFT($N75,5),IF($V75="FIXED",$W75,IF($V75="CODE",$H75,""))))</f>
        <v>0</v>
      </c>
    </row>
    <row r="76" spans="1:26" ht="21" customHeight="1">
      <c r="A76" s="27">
        <f>IF($B76="","",COUNTA($B$13:$B76))</f>
        <v>0</v>
      </c>
      <c r="B76" s="28"/>
      <c r="C76" s="28"/>
      <c r="D76" s="29"/>
      <c r="E76" s="29"/>
      <c r="F76" s="29"/>
      <c r="G76" s="28"/>
      <c r="H76" s="28"/>
      <c r="I76" s="30">
        <f>IF($H76="","",IFERROR(VLOOKUP($H76,AcctTbl,2,0),"کد ناشناخته"))</f>
        <v>0</v>
      </c>
      <c r="J76" s="27">
        <f>IF($H76="","",IFERROR(VLOOKUP($H76,AcctTbl,3,0),""))</f>
        <v>0</v>
      </c>
      <c r="K76" s="29"/>
      <c r="L76" s="28"/>
      <c r="M76" s="31"/>
      <c r="N76" s="29"/>
      <c r="O76" s="32">
        <f>IF($B76="",0,IF($U76="IN",N($M76),0))</f>
        <v>0</v>
      </c>
      <c r="P76" s="32">
        <f>IF($B76="",0,IF(OR($U76="OUT",$U76="TRF"),N($M76),0))</f>
        <v>0</v>
      </c>
      <c r="Q76" s="32">
        <f>IF($B76="",0,IF(OR($U76="OUT",$U76="TRF"),N($M76),0))</f>
        <v>0</v>
      </c>
      <c r="R76" s="32">
        <f>IF($B76="",0,IF($U76="IN",N($M76),0))</f>
        <v>0</v>
      </c>
      <c r="S76" s="33">
        <f>IF($B76="","",IF($M76="","⚠ مبلغ",IF($E76="","⚠ بانک عامل",IF(AND($U76="TRF",$F76=""),"⚠ بانک مقصد",IF(AND($V76&lt;&gt;"NONE",$V76&lt;&gt;"",$Z76=""),"⚠ طرف حساب","✓")))))</f>
        <v>0</v>
      </c>
      <c r="T76" s="29"/>
      <c r="U76" s="27">
        <f>IFERROR(VLOOKUP($D76,BankOpTbl,2,0),"")</f>
        <v>0</v>
      </c>
      <c r="V76" s="27">
        <f>IFERROR(VLOOKUP($D76,BankOpTbl,3,0),"")</f>
        <v>0</v>
      </c>
      <c r="W76" s="27">
        <f>IFERROR(VLOOKUP($D76,BankOpTbl,4,0),"")</f>
        <v>0</v>
      </c>
      <c r="X76" s="27">
        <f>IF($E76="","",IFERROR(VLOOKUP($E76,BankTbl,4,0),""))</f>
        <v>0</v>
      </c>
      <c r="Y76" s="27">
        <f>IF($F76="","",IFERROR(VLOOKUP($F76,BankTbl,4,0),""))</f>
        <v>0</v>
      </c>
      <c r="Z76" s="27">
        <f>IF($B76="","",IF($V76="PICK",LEFT($N76,5),IF($V76="FIXED",$W76,IF($V76="CODE",$H76,""))))</f>
        <v>0</v>
      </c>
    </row>
    <row r="77" spans="1:26" ht="21" customHeight="1">
      <c r="A77" s="27">
        <f>IF($B77="","",COUNTA($B$13:$B77))</f>
        <v>0</v>
      </c>
      <c r="B77" s="28"/>
      <c r="C77" s="28"/>
      <c r="D77" s="29"/>
      <c r="E77" s="29"/>
      <c r="F77" s="29"/>
      <c r="G77" s="28"/>
      <c r="H77" s="28"/>
      <c r="I77" s="30">
        <f>IF($H77="","",IFERROR(VLOOKUP($H77,AcctTbl,2,0),"کد ناشناخته"))</f>
        <v>0</v>
      </c>
      <c r="J77" s="27">
        <f>IF($H77="","",IFERROR(VLOOKUP($H77,AcctTbl,3,0),""))</f>
        <v>0</v>
      </c>
      <c r="K77" s="29"/>
      <c r="L77" s="28"/>
      <c r="M77" s="31"/>
      <c r="N77" s="29"/>
      <c r="O77" s="32">
        <f>IF($B77="",0,IF($U77="IN",N($M77),0))</f>
        <v>0</v>
      </c>
      <c r="P77" s="32">
        <f>IF($B77="",0,IF(OR($U77="OUT",$U77="TRF"),N($M77),0))</f>
        <v>0</v>
      </c>
      <c r="Q77" s="32">
        <f>IF($B77="",0,IF(OR($U77="OUT",$U77="TRF"),N($M77),0))</f>
        <v>0</v>
      </c>
      <c r="R77" s="32">
        <f>IF($B77="",0,IF($U77="IN",N($M77),0))</f>
        <v>0</v>
      </c>
      <c r="S77" s="33">
        <f>IF($B77="","",IF($M77="","⚠ مبلغ",IF($E77="","⚠ بانک عامل",IF(AND($U77="TRF",$F77=""),"⚠ بانک مقصد",IF(AND($V77&lt;&gt;"NONE",$V77&lt;&gt;"",$Z77=""),"⚠ طرف حساب","✓")))))</f>
        <v>0</v>
      </c>
      <c r="T77" s="29"/>
      <c r="U77" s="27">
        <f>IFERROR(VLOOKUP($D77,BankOpTbl,2,0),"")</f>
        <v>0</v>
      </c>
      <c r="V77" s="27">
        <f>IFERROR(VLOOKUP($D77,BankOpTbl,3,0),"")</f>
        <v>0</v>
      </c>
      <c r="W77" s="27">
        <f>IFERROR(VLOOKUP($D77,BankOpTbl,4,0),"")</f>
        <v>0</v>
      </c>
      <c r="X77" s="27">
        <f>IF($E77="","",IFERROR(VLOOKUP($E77,BankTbl,4,0),""))</f>
        <v>0</v>
      </c>
      <c r="Y77" s="27">
        <f>IF($F77="","",IFERROR(VLOOKUP($F77,BankTbl,4,0),""))</f>
        <v>0</v>
      </c>
      <c r="Z77" s="27">
        <f>IF($B77="","",IF($V77="PICK",LEFT($N77,5),IF($V77="FIXED",$W77,IF($V77="CODE",$H77,""))))</f>
        <v>0</v>
      </c>
    </row>
    <row r="78" spans="1:26" ht="21" customHeight="1">
      <c r="A78" s="27">
        <f>IF($B78="","",COUNTA($B$13:$B78))</f>
        <v>0</v>
      </c>
      <c r="B78" s="28"/>
      <c r="C78" s="28"/>
      <c r="D78" s="29"/>
      <c r="E78" s="29"/>
      <c r="F78" s="29"/>
      <c r="G78" s="28"/>
      <c r="H78" s="28"/>
      <c r="I78" s="30">
        <f>IF($H78="","",IFERROR(VLOOKUP($H78,AcctTbl,2,0),"کد ناشناخته"))</f>
        <v>0</v>
      </c>
      <c r="J78" s="27">
        <f>IF($H78="","",IFERROR(VLOOKUP($H78,AcctTbl,3,0),""))</f>
        <v>0</v>
      </c>
      <c r="K78" s="29"/>
      <c r="L78" s="28"/>
      <c r="M78" s="31"/>
      <c r="N78" s="29"/>
      <c r="O78" s="32">
        <f>IF($B78="",0,IF($U78="IN",N($M78),0))</f>
        <v>0</v>
      </c>
      <c r="P78" s="32">
        <f>IF($B78="",0,IF(OR($U78="OUT",$U78="TRF"),N($M78),0))</f>
        <v>0</v>
      </c>
      <c r="Q78" s="32">
        <f>IF($B78="",0,IF(OR($U78="OUT",$U78="TRF"),N($M78),0))</f>
        <v>0</v>
      </c>
      <c r="R78" s="32">
        <f>IF($B78="",0,IF($U78="IN",N($M78),0))</f>
        <v>0</v>
      </c>
      <c r="S78" s="33">
        <f>IF($B78="","",IF($M78="","⚠ مبلغ",IF($E78="","⚠ بانک عامل",IF(AND($U78="TRF",$F78=""),"⚠ بانک مقصد",IF(AND($V78&lt;&gt;"NONE",$V78&lt;&gt;"",$Z78=""),"⚠ طرف حساب","✓")))))</f>
        <v>0</v>
      </c>
      <c r="T78" s="29"/>
      <c r="U78" s="27">
        <f>IFERROR(VLOOKUP($D78,BankOpTbl,2,0),"")</f>
        <v>0</v>
      </c>
      <c r="V78" s="27">
        <f>IFERROR(VLOOKUP($D78,BankOpTbl,3,0),"")</f>
        <v>0</v>
      </c>
      <c r="W78" s="27">
        <f>IFERROR(VLOOKUP($D78,BankOpTbl,4,0),"")</f>
        <v>0</v>
      </c>
      <c r="X78" s="27">
        <f>IF($E78="","",IFERROR(VLOOKUP($E78,BankTbl,4,0),""))</f>
        <v>0</v>
      </c>
      <c r="Y78" s="27">
        <f>IF($F78="","",IFERROR(VLOOKUP($F78,BankTbl,4,0),""))</f>
        <v>0</v>
      </c>
      <c r="Z78" s="27">
        <f>IF($B78="","",IF($V78="PICK",LEFT($N78,5),IF($V78="FIXED",$W78,IF($V78="CODE",$H78,""))))</f>
        <v>0</v>
      </c>
    </row>
    <row r="79" spans="1:26" ht="21" customHeight="1">
      <c r="A79" s="27">
        <f>IF($B79="","",COUNTA($B$13:$B79))</f>
        <v>0</v>
      </c>
      <c r="B79" s="28"/>
      <c r="C79" s="28"/>
      <c r="D79" s="29"/>
      <c r="E79" s="29"/>
      <c r="F79" s="29"/>
      <c r="G79" s="28"/>
      <c r="H79" s="28"/>
      <c r="I79" s="30">
        <f>IF($H79="","",IFERROR(VLOOKUP($H79,AcctTbl,2,0),"کد ناشناخته"))</f>
        <v>0</v>
      </c>
      <c r="J79" s="27">
        <f>IF($H79="","",IFERROR(VLOOKUP($H79,AcctTbl,3,0),""))</f>
        <v>0</v>
      </c>
      <c r="K79" s="29"/>
      <c r="L79" s="28"/>
      <c r="M79" s="31"/>
      <c r="N79" s="29"/>
      <c r="O79" s="32">
        <f>IF($B79="",0,IF($U79="IN",N($M79),0))</f>
        <v>0</v>
      </c>
      <c r="P79" s="32">
        <f>IF($B79="",0,IF(OR($U79="OUT",$U79="TRF"),N($M79),0))</f>
        <v>0</v>
      </c>
      <c r="Q79" s="32">
        <f>IF($B79="",0,IF(OR($U79="OUT",$U79="TRF"),N($M79),0))</f>
        <v>0</v>
      </c>
      <c r="R79" s="32">
        <f>IF($B79="",0,IF($U79="IN",N($M79),0))</f>
        <v>0</v>
      </c>
      <c r="S79" s="33">
        <f>IF($B79="","",IF($M79="","⚠ مبلغ",IF($E79="","⚠ بانک عامل",IF(AND($U79="TRF",$F79=""),"⚠ بانک مقصد",IF(AND($V79&lt;&gt;"NONE",$V79&lt;&gt;"",$Z79=""),"⚠ طرف حساب","✓")))))</f>
        <v>0</v>
      </c>
      <c r="T79" s="29"/>
      <c r="U79" s="27">
        <f>IFERROR(VLOOKUP($D79,BankOpTbl,2,0),"")</f>
        <v>0</v>
      </c>
      <c r="V79" s="27">
        <f>IFERROR(VLOOKUP($D79,BankOpTbl,3,0),"")</f>
        <v>0</v>
      </c>
      <c r="W79" s="27">
        <f>IFERROR(VLOOKUP($D79,BankOpTbl,4,0),"")</f>
        <v>0</v>
      </c>
      <c r="X79" s="27">
        <f>IF($E79="","",IFERROR(VLOOKUP($E79,BankTbl,4,0),""))</f>
        <v>0</v>
      </c>
      <c r="Y79" s="27">
        <f>IF($F79="","",IFERROR(VLOOKUP($F79,BankTbl,4,0),""))</f>
        <v>0</v>
      </c>
      <c r="Z79" s="27">
        <f>IF($B79="","",IF($V79="PICK",LEFT($N79,5),IF($V79="FIXED",$W79,IF($V79="CODE",$H79,""))))</f>
        <v>0</v>
      </c>
    </row>
    <row r="80" spans="1:26" ht="21" customHeight="1">
      <c r="A80" s="27">
        <f>IF($B80="","",COUNTA($B$13:$B80))</f>
        <v>0</v>
      </c>
      <c r="B80" s="28"/>
      <c r="C80" s="28"/>
      <c r="D80" s="29"/>
      <c r="E80" s="29"/>
      <c r="F80" s="29"/>
      <c r="G80" s="28"/>
      <c r="H80" s="28"/>
      <c r="I80" s="30">
        <f>IF($H80="","",IFERROR(VLOOKUP($H80,AcctTbl,2,0),"کد ناشناخته"))</f>
        <v>0</v>
      </c>
      <c r="J80" s="27">
        <f>IF($H80="","",IFERROR(VLOOKUP($H80,AcctTbl,3,0),""))</f>
        <v>0</v>
      </c>
      <c r="K80" s="29"/>
      <c r="L80" s="28"/>
      <c r="M80" s="31"/>
      <c r="N80" s="29"/>
      <c r="O80" s="32">
        <f>IF($B80="",0,IF($U80="IN",N($M80),0))</f>
        <v>0</v>
      </c>
      <c r="P80" s="32">
        <f>IF($B80="",0,IF(OR($U80="OUT",$U80="TRF"),N($M80),0))</f>
        <v>0</v>
      </c>
      <c r="Q80" s="32">
        <f>IF($B80="",0,IF(OR($U80="OUT",$U80="TRF"),N($M80),0))</f>
        <v>0</v>
      </c>
      <c r="R80" s="32">
        <f>IF($B80="",0,IF($U80="IN",N($M80),0))</f>
        <v>0</v>
      </c>
      <c r="S80" s="33">
        <f>IF($B80="","",IF($M80="","⚠ مبلغ",IF($E80="","⚠ بانک عامل",IF(AND($U80="TRF",$F80=""),"⚠ بانک مقصد",IF(AND($V80&lt;&gt;"NONE",$V80&lt;&gt;"",$Z80=""),"⚠ طرف حساب","✓")))))</f>
        <v>0</v>
      </c>
      <c r="T80" s="29"/>
      <c r="U80" s="27">
        <f>IFERROR(VLOOKUP($D80,BankOpTbl,2,0),"")</f>
        <v>0</v>
      </c>
      <c r="V80" s="27">
        <f>IFERROR(VLOOKUP($D80,BankOpTbl,3,0),"")</f>
        <v>0</v>
      </c>
      <c r="W80" s="27">
        <f>IFERROR(VLOOKUP($D80,BankOpTbl,4,0),"")</f>
        <v>0</v>
      </c>
      <c r="X80" s="27">
        <f>IF($E80="","",IFERROR(VLOOKUP($E80,BankTbl,4,0),""))</f>
        <v>0</v>
      </c>
      <c r="Y80" s="27">
        <f>IF($F80="","",IFERROR(VLOOKUP($F80,BankTbl,4,0),""))</f>
        <v>0</v>
      </c>
      <c r="Z80" s="27">
        <f>IF($B80="","",IF($V80="PICK",LEFT($N80,5),IF($V80="FIXED",$W80,IF($V80="CODE",$H80,""))))</f>
        <v>0</v>
      </c>
    </row>
    <row r="81" spans="1:26" ht="21" customHeight="1">
      <c r="A81" s="27">
        <f>IF($B81="","",COUNTA($B$13:$B81))</f>
        <v>0</v>
      </c>
      <c r="B81" s="28"/>
      <c r="C81" s="28"/>
      <c r="D81" s="29"/>
      <c r="E81" s="29"/>
      <c r="F81" s="29"/>
      <c r="G81" s="28"/>
      <c r="H81" s="28"/>
      <c r="I81" s="30">
        <f>IF($H81="","",IFERROR(VLOOKUP($H81,AcctTbl,2,0),"کد ناشناخته"))</f>
        <v>0</v>
      </c>
      <c r="J81" s="27">
        <f>IF($H81="","",IFERROR(VLOOKUP($H81,AcctTbl,3,0),""))</f>
        <v>0</v>
      </c>
      <c r="K81" s="29"/>
      <c r="L81" s="28"/>
      <c r="M81" s="31"/>
      <c r="N81" s="29"/>
      <c r="O81" s="32">
        <f>IF($B81="",0,IF($U81="IN",N($M81),0))</f>
        <v>0</v>
      </c>
      <c r="P81" s="32">
        <f>IF($B81="",0,IF(OR($U81="OUT",$U81="TRF"),N($M81),0))</f>
        <v>0</v>
      </c>
      <c r="Q81" s="32">
        <f>IF($B81="",0,IF(OR($U81="OUT",$U81="TRF"),N($M81),0))</f>
        <v>0</v>
      </c>
      <c r="R81" s="32">
        <f>IF($B81="",0,IF($U81="IN",N($M81),0))</f>
        <v>0</v>
      </c>
      <c r="S81" s="33">
        <f>IF($B81="","",IF($M81="","⚠ مبلغ",IF($E81="","⚠ بانک عامل",IF(AND($U81="TRF",$F81=""),"⚠ بانک مقصد",IF(AND($V81&lt;&gt;"NONE",$V81&lt;&gt;"",$Z81=""),"⚠ طرف حساب","✓")))))</f>
        <v>0</v>
      </c>
      <c r="T81" s="29"/>
      <c r="U81" s="27">
        <f>IFERROR(VLOOKUP($D81,BankOpTbl,2,0),"")</f>
        <v>0</v>
      </c>
      <c r="V81" s="27">
        <f>IFERROR(VLOOKUP($D81,BankOpTbl,3,0),"")</f>
        <v>0</v>
      </c>
      <c r="W81" s="27">
        <f>IFERROR(VLOOKUP($D81,BankOpTbl,4,0),"")</f>
        <v>0</v>
      </c>
      <c r="X81" s="27">
        <f>IF($E81="","",IFERROR(VLOOKUP($E81,BankTbl,4,0),""))</f>
        <v>0</v>
      </c>
      <c r="Y81" s="27">
        <f>IF($F81="","",IFERROR(VLOOKUP($F81,BankTbl,4,0),""))</f>
        <v>0</v>
      </c>
      <c r="Z81" s="27">
        <f>IF($B81="","",IF($V81="PICK",LEFT($N81,5),IF($V81="FIXED",$W81,IF($V81="CODE",$H81,""))))</f>
        <v>0</v>
      </c>
    </row>
    <row r="82" spans="1:26" ht="21" customHeight="1">
      <c r="A82" s="27">
        <f>IF($B82="","",COUNTA($B$13:$B82))</f>
        <v>0</v>
      </c>
      <c r="B82" s="28"/>
      <c r="C82" s="28"/>
      <c r="D82" s="29"/>
      <c r="E82" s="29"/>
      <c r="F82" s="29"/>
      <c r="G82" s="28"/>
      <c r="H82" s="28"/>
      <c r="I82" s="30">
        <f>IF($H82="","",IFERROR(VLOOKUP($H82,AcctTbl,2,0),"کد ناشناخته"))</f>
        <v>0</v>
      </c>
      <c r="J82" s="27">
        <f>IF($H82="","",IFERROR(VLOOKUP($H82,AcctTbl,3,0),""))</f>
        <v>0</v>
      </c>
      <c r="K82" s="29"/>
      <c r="L82" s="28"/>
      <c r="M82" s="31"/>
      <c r="N82" s="29"/>
      <c r="O82" s="32">
        <f>IF($B82="",0,IF($U82="IN",N($M82),0))</f>
        <v>0</v>
      </c>
      <c r="P82" s="32">
        <f>IF($B82="",0,IF(OR($U82="OUT",$U82="TRF"),N($M82),0))</f>
        <v>0</v>
      </c>
      <c r="Q82" s="32">
        <f>IF($B82="",0,IF(OR($U82="OUT",$U82="TRF"),N($M82),0))</f>
        <v>0</v>
      </c>
      <c r="R82" s="32">
        <f>IF($B82="",0,IF($U82="IN",N($M82),0))</f>
        <v>0</v>
      </c>
      <c r="S82" s="33">
        <f>IF($B82="","",IF($M82="","⚠ مبلغ",IF($E82="","⚠ بانک عامل",IF(AND($U82="TRF",$F82=""),"⚠ بانک مقصد",IF(AND($V82&lt;&gt;"NONE",$V82&lt;&gt;"",$Z82=""),"⚠ طرف حساب","✓")))))</f>
        <v>0</v>
      </c>
      <c r="T82" s="29"/>
      <c r="U82" s="27">
        <f>IFERROR(VLOOKUP($D82,BankOpTbl,2,0),"")</f>
        <v>0</v>
      </c>
      <c r="V82" s="27">
        <f>IFERROR(VLOOKUP($D82,BankOpTbl,3,0),"")</f>
        <v>0</v>
      </c>
      <c r="W82" s="27">
        <f>IFERROR(VLOOKUP($D82,BankOpTbl,4,0),"")</f>
        <v>0</v>
      </c>
      <c r="X82" s="27">
        <f>IF($E82="","",IFERROR(VLOOKUP($E82,BankTbl,4,0),""))</f>
        <v>0</v>
      </c>
      <c r="Y82" s="27">
        <f>IF($F82="","",IFERROR(VLOOKUP($F82,BankTbl,4,0),""))</f>
        <v>0</v>
      </c>
      <c r="Z82" s="27">
        <f>IF($B82="","",IF($V82="PICK",LEFT($N82,5),IF($V82="FIXED",$W82,IF($V82="CODE",$H82,""))))</f>
        <v>0</v>
      </c>
    </row>
    <row r="83" spans="1:26" ht="21" customHeight="1">
      <c r="A83" s="27">
        <f>IF($B83="","",COUNTA($B$13:$B83))</f>
        <v>0</v>
      </c>
      <c r="B83" s="28"/>
      <c r="C83" s="28"/>
      <c r="D83" s="29"/>
      <c r="E83" s="29"/>
      <c r="F83" s="29"/>
      <c r="G83" s="28"/>
      <c r="H83" s="28"/>
      <c r="I83" s="30">
        <f>IF($H83="","",IFERROR(VLOOKUP($H83,AcctTbl,2,0),"کد ناشناخته"))</f>
        <v>0</v>
      </c>
      <c r="J83" s="27">
        <f>IF($H83="","",IFERROR(VLOOKUP($H83,AcctTbl,3,0),""))</f>
        <v>0</v>
      </c>
      <c r="K83" s="29"/>
      <c r="L83" s="28"/>
      <c r="M83" s="31"/>
      <c r="N83" s="29"/>
      <c r="O83" s="32">
        <f>IF($B83="",0,IF($U83="IN",N($M83),0))</f>
        <v>0</v>
      </c>
      <c r="P83" s="32">
        <f>IF($B83="",0,IF(OR($U83="OUT",$U83="TRF"),N($M83),0))</f>
        <v>0</v>
      </c>
      <c r="Q83" s="32">
        <f>IF($B83="",0,IF(OR($U83="OUT",$U83="TRF"),N($M83),0))</f>
        <v>0</v>
      </c>
      <c r="R83" s="32">
        <f>IF($B83="",0,IF($U83="IN",N($M83),0))</f>
        <v>0</v>
      </c>
      <c r="S83" s="33">
        <f>IF($B83="","",IF($M83="","⚠ مبلغ",IF($E83="","⚠ بانک عامل",IF(AND($U83="TRF",$F83=""),"⚠ بانک مقصد",IF(AND($V83&lt;&gt;"NONE",$V83&lt;&gt;"",$Z83=""),"⚠ طرف حساب","✓")))))</f>
        <v>0</v>
      </c>
      <c r="T83" s="29"/>
      <c r="U83" s="27">
        <f>IFERROR(VLOOKUP($D83,BankOpTbl,2,0),"")</f>
        <v>0</v>
      </c>
      <c r="V83" s="27">
        <f>IFERROR(VLOOKUP($D83,BankOpTbl,3,0),"")</f>
        <v>0</v>
      </c>
      <c r="W83" s="27">
        <f>IFERROR(VLOOKUP($D83,BankOpTbl,4,0),"")</f>
        <v>0</v>
      </c>
      <c r="X83" s="27">
        <f>IF($E83="","",IFERROR(VLOOKUP($E83,BankTbl,4,0),""))</f>
        <v>0</v>
      </c>
      <c r="Y83" s="27">
        <f>IF($F83="","",IFERROR(VLOOKUP($F83,BankTbl,4,0),""))</f>
        <v>0</v>
      </c>
      <c r="Z83" s="27">
        <f>IF($B83="","",IF($V83="PICK",LEFT($N83,5),IF($V83="FIXED",$W83,IF($V83="CODE",$H83,""))))</f>
        <v>0</v>
      </c>
    </row>
    <row r="84" spans="1:26" ht="21" customHeight="1">
      <c r="A84" s="27">
        <f>IF($B84="","",COUNTA($B$13:$B84))</f>
        <v>0</v>
      </c>
      <c r="B84" s="28"/>
      <c r="C84" s="28"/>
      <c r="D84" s="29"/>
      <c r="E84" s="29"/>
      <c r="F84" s="29"/>
      <c r="G84" s="28"/>
      <c r="H84" s="28"/>
      <c r="I84" s="30">
        <f>IF($H84="","",IFERROR(VLOOKUP($H84,AcctTbl,2,0),"کد ناشناخته"))</f>
        <v>0</v>
      </c>
      <c r="J84" s="27">
        <f>IF($H84="","",IFERROR(VLOOKUP($H84,AcctTbl,3,0),""))</f>
        <v>0</v>
      </c>
      <c r="K84" s="29"/>
      <c r="L84" s="28"/>
      <c r="M84" s="31"/>
      <c r="N84" s="29"/>
      <c r="O84" s="32">
        <f>IF($B84="",0,IF($U84="IN",N($M84),0))</f>
        <v>0</v>
      </c>
      <c r="P84" s="32">
        <f>IF($B84="",0,IF(OR($U84="OUT",$U84="TRF"),N($M84),0))</f>
        <v>0</v>
      </c>
      <c r="Q84" s="32">
        <f>IF($B84="",0,IF(OR($U84="OUT",$U84="TRF"),N($M84),0))</f>
        <v>0</v>
      </c>
      <c r="R84" s="32">
        <f>IF($B84="",0,IF($U84="IN",N($M84),0))</f>
        <v>0</v>
      </c>
      <c r="S84" s="33">
        <f>IF($B84="","",IF($M84="","⚠ مبلغ",IF($E84="","⚠ بانک عامل",IF(AND($U84="TRF",$F84=""),"⚠ بانک مقصد",IF(AND($V84&lt;&gt;"NONE",$V84&lt;&gt;"",$Z84=""),"⚠ طرف حساب","✓")))))</f>
        <v>0</v>
      </c>
      <c r="T84" s="29"/>
      <c r="U84" s="27">
        <f>IFERROR(VLOOKUP($D84,BankOpTbl,2,0),"")</f>
        <v>0</v>
      </c>
      <c r="V84" s="27">
        <f>IFERROR(VLOOKUP($D84,BankOpTbl,3,0),"")</f>
        <v>0</v>
      </c>
      <c r="W84" s="27">
        <f>IFERROR(VLOOKUP($D84,BankOpTbl,4,0),"")</f>
        <v>0</v>
      </c>
      <c r="X84" s="27">
        <f>IF($E84="","",IFERROR(VLOOKUP($E84,BankTbl,4,0),""))</f>
        <v>0</v>
      </c>
      <c r="Y84" s="27">
        <f>IF($F84="","",IFERROR(VLOOKUP($F84,BankTbl,4,0),""))</f>
        <v>0</v>
      </c>
      <c r="Z84" s="27">
        <f>IF($B84="","",IF($V84="PICK",LEFT($N84,5),IF($V84="FIXED",$W84,IF($V84="CODE",$H84,""))))</f>
        <v>0</v>
      </c>
    </row>
    <row r="85" spans="1:26" ht="21" customHeight="1">
      <c r="A85" s="27">
        <f>IF($B85="","",COUNTA($B$13:$B85))</f>
        <v>0</v>
      </c>
      <c r="B85" s="28"/>
      <c r="C85" s="28"/>
      <c r="D85" s="29"/>
      <c r="E85" s="29"/>
      <c r="F85" s="29"/>
      <c r="G85" s="28"/>
      <c r="H85" s="28"/>
      <c r="I85" s="30">
        <f>IF($H85="","",IFERROR(VLOOKUP($H85,AcctTbl,2,0),"کد ناشناخته"))</f>
        <v>0</v>
      </c>
      <c r="J85" s="27">
        <f>IF($H85="","",IFERROR(VLOOKUP($H85,AcctTbl,3,0),""))</f>
        <v>0</v>
      </c>
      <c r="K85" s="29"/>
      <c r="L85" s="28"/>
      <c r="M85" s="31"/>
      <c r="N85" s="29"/>
      <c r="O85" s="32">
        <f>IF($B85="",0,IF($U85="IN",N($M85),0))</f>
        <v>0</v>
      </c>
      <c r="P85" s="32">
        <f>IF($B85="",0,IF(OR($U85="OUT",$U85="TRF"),N($M85),0))</f>
        <v>0</v>
      </c>
      <c r="Q85" s="32">
        <f>IF($B85="",0,IF(OR($U85="OUT",$U85="TRF"),N($M85),0))</f>
        <v>0</v>
      </c>
      <c r="R85" s="32">
        <f>IF($B85="",0,IF($U85="IN",N($M85),0))</f>
        <v>0</v>
      </c>
      <c r="S85" s="33">
        <f>IF($B85="","",IF($M85="","⚠ مبلغ",IF($E85="","⚠ بانک عامل",IF(AND($U85="TRF",$F85=""),"⚠ بانک مقصد",IF(AND($V85&lt;&gt;"NONE",$V85&lt;&gt;"",$Z85=""),"⚠ طرف حساب","✓")))))</f>
        <v>0</v>
      </c>
      <c r="T85" s="29"/>
      <c r="U85" s="27">
        <f>IFERROR(VLOOKUP($D85,BankOpTbl,2,0),"")</f>
        <v>0</v>
      </c>
      <c r="V85" s="27">
        <f>IFERROR(VLOOKUP($D85,BankOpTbl,3,0),"")</f>
        <v>0</v>
      </c>
      <c r="W85" s="27">
        <f>IFERROR(VLOOKUP($D85,BankOpTbl,4,0),"")</f>
        <v>0</v>
      </c>
      <c r="X85" s="27">
        <f>IF($E85="","",IFERROR(VLOOKUP($E85,BankTbl,4,0),""))</f>
        <v>0</v>
      </c>
      <c r="Y85" s="27">
        <f>IF($F85="","",IFERROR(VLOOKUP($F85,BankTbl,4,0),""))</f>
        <v>0</v>
      </c>
      <c r="Z85" s="27">
        <f>IF($B85="","",IF($V85="PICK",LEFT($N85,5),IF($V85="FIXED",$W85,IF($V85="CODE",$H85,""))))</f>
        <v>0</v>
      </c>
    </row>
    <row r="86" spans="1:26" ht="21" customHeight="1">
      <c r="A86" s="27">
        <f>IF($B86="","",COUNTA($B$13:$B86))</f>
        <v>0</v>
      </c>
      <c r="B86" s="28"/>
      <c r="C86" s="28"/>
      <c r="D86" s="29"/>
      <c r="E86" s="29"/>
      <c r="F86" s="29"/>
      <c r="G86" s="28"/>
      <c r="H86" s="28"/>
      <c r="I86" s="30">
        <f>IF($H86="","",IFERROR(VLOOKUP($H86,AcctTbl,2,0),"کد ناشناخته"))</f>
        <v>0</v>
      </c>
      <c r="J86" s="27">
        <f>IF($H86="","",IFERROR(VLOOKUP($H86,AcctTbl,3,0),""))</f>
        <v>0</v>
      </c>
      <c r="K86" s="29"/>
      <c r="L86" s="28"/>
      <c r="M86" s="31"/>
      <c r="N86" s="29"/>
      <c r="O86" s="32">
        <f>IF($B86="",0,IF($U86="IN",N($M86),0))</f>
        <v>0</v>
      </c>
      <c r="P86" s="32">
        <f>IF($B86="",0,IF(OR($U86="OUT",$U86="TRF"),N($M86),0))</f>
        <v>0</v>
      </c>
      <c r="Q86" s="32">
        <f>IF($B86="",0,IF(OR($U86="OUT",$U86="TRF"),N($M86),0))</f>
        <v>0</v>
      </c>
      <c r="R86" s="32">
        <f>IF($B86="",0,IF($U86="IN",N($M86),0))</f>
        <v>0</v>
      </c>
      <c r="S86" s="33">
        <f>IF($B86="","",IF($M86="","⚠ مبلغ",IF($E86="","⚠ بانک عامل",IF(AND($U86="TRF",$F86=""),"⚠ بانک مقصد",IF(AND($V86&lt;&gt;"NONE",$V86&lt;&gt;"",$Z86=""),"⚠ طرف حساب","✓")))))</f>
        <v>0</v>
      </c>
      <c r="T86" s="29"/>
      <c r="U86" s="27">
        <f>IFERROR(VLOOKUP($D86,BankOpTbl,2,0),"")</f>
        <v>0</v>
      </c>
      <c r="V86" s="27">
        <f>IFERROR(VLOOKUP($D86,BankOpTbl,3,0),"")</f>
        <v>0</v>
      </c>
      <c r="W86" s="27">
        <f>IFERROR(VLOOKUP($D86,BankOpTbl,4,0),"")</f>
        <v>0</v>
      </c>
      <c r="X86" s="27">
        <f>IF($E86="","",IFERROR(VLOOKUP($E86,BankTbl,4,0),""))</f>
        <v>0</v>
      </c>
      <c r="Y86" s="27">
        <f>IF($F86="","",IFERROR(VLOOKUP($F86,BankTbl,4,0),""))</f>
        <v>0</v>
      </c>
      <c r="Z86" s="27">
        <f>IF($B86="","",IF($V86="PICK",LEFT($N86,5),IF($V86="FIXED",$W86,IF($V86="CODE",$H86,""))))</f>
        <v>0</v>
      </c>
    </row>
    <row r="87" spans="1:26" ht="21" customHeight="1">
      <c r="A87" s="27">
        <f>IF($B87="","",COUNTA($B$13:$B87))</f>
        <v>0</v>
      </c>
      <c r="B87" s="28"/>
      <c r="C87" s="28"/>
      <c r="D87" s="29"/>
      <c r="E87" s="29"/>
      <c r="F87" s="29"/>
      <c r="G87" s="28"/>
      <c r="H87" s="28"/>
      <c r="I87" s="30">
        <f>IF($H87="","",IFERROR(VLOOKUP($H87,AcctTbl,2,0),"کد ناشناخته"))</f>
        <v>0</v>
      </c>
      <c r="J87" s="27">
        <f>IF($H87="","",IFERROR(VLOOKUP($H87,AcctTbl,3,0),""))</f>
        <v>0</v>
      </c>
      <c r="K87" s="29"/>
      <c r="L87" s="28"/>
      <c r="M87" s="31"/>
      <c r="N87" s="29"/>
      <c r="O87" s="32">
        <f>IF($B87="",0,IF($U87="IN",N($M87),0))</f>
        <v>0</v>
      </c>
      <c r="P87" s="32">
        <f>IF($B87="",0,IF(OR($U87="OUT",$U87="TRF"),N($M87),0))</f>
        <v>0</v>
      </c>
      <c r="Q87" s="32">
        <f>IF($B87="",0,IF(OR($U87="OUT",$U87="TRF"),N($M87),0))</f>
        <v>0</v>
      </c>
      <c r="R87" s="32">
        <f>IF($B87="",0,IF($U87="IN",N($M87),0))</f>
        <v>0</v>
      </c>
      <c r="S87" s="33">
        <f>IF($B87="","",IF($M87="","⚠ مبلغ",IF($E87="","⚠ بانک عامل",IF(AND($U87="TRF",$F87=""),"⚠ بانک مقصد",IF(AND($V87&lt;&gt;"NONE",$V87&lt;&gt;"",$Z87=""),"⚠ طرف حساب","✓")))))</f>
        <v>0</v>
      </c>
      <c r="T87" s="29"/>
      <c r="U87" s="27">
        <f>IFERROR(VLOOKUP($D87,BankOpTbl,2,0),"")</f>
        <v>0</v>
      </c>
      <c r="V87" s="27">
        <f>IFERROR(VLOOKUP($D87,BankOpTbl,3,0),"")</f>
        <v>0</v>
      </c>
      <c r="W87" s="27">
        <f>IFERROR(VLOOKUP($D87,BankOpTbl,4,0),"")</f>
        <v>0</v>
      </c>
      <c r="X87" s="27">
        <f>IF($E87="","",IFERROR(VLOOKUP($E87,BankTbl,4,0),""))</f>
        <v>0</v>
      </c>
      <c r="Y87" s="27">
        <f>IF($F87="","",IFERROR(VLOOKUP($F87,BankTbl,4,0),""))</f>
        <v>0</v>
      </c>
      <c r="Z87" s="27">
        <f>IF($B87="","",IF($V87="PICK",LEFT($N87,5),IF($V87="FIXED",$W87,IF($V87="CODE",$H87,""))))</f>
        <v>0</v>
      </c>
    </row>
    <row r="88" spans="1:26" ht="21" customHeight="1">
      <c r="A88" s="27">
        <f>IF($B88="","",COUNTA($B$13:$B88))</f>
        <v>0</v>
      </c>
      <c r="B88" s="28"/>
      <c r="C88" s="28"/>
      <c r="D88" s="29"/>
      <c r="E88" s="29"/>
      <c r="F88" s="29"/>
      <c r="G88" s="28"/>
      <c r="H88" s="28"/>
      <c r="I88" s="30">
        <f>IF($H88="","",IFERROR(VLOOKUP($H88,AcctTbl,2,0),"کد ناشناخته"))</f>
        <v>0</v>
      </c>
      <c r="J88" s="27">
        <f>IF($H88="","",IFERROR(VLOOKUP($H88,AcctTbl,3,0),""))</f>
        <v>0</v>
      </c>
      <c r="K88" s="29"/>
      <c r="L88" s="28"/>
      <c r="M88" s="31"/>
      <c r="N88" s="29"/>
      <c r="O88" s="32">
        <f>IF($B88="",0,IF($U88="IN",N($M88),0))</f>
        <v>0</v>
      </c>
      <c r="P88" s="32">
        <f>IF($B88="",0,IF(OR($U88="OUT",$U88="TRF"),N($M88),0))</f>
        <v>0</v>
      </c>
      <c r="Q88" s="32">
        <f>IF($B88="",0,IF(OR($U88="OUT",$U88="TRF"),N($M88),0))</f>
        <v>0</v>
      </c>
      <c r="R88" s="32">
        <f>IF($B88="",0,IF($U88="IN",N($M88),0))</f>
        <v>0</v>
      </c>
      <c r="S88" s="33">
        <f>IF($B88="","",IF($M88="","⚠ مبلغ",IF($E88="","⚠ بانک عامل",IF(AND($U88="TRF",$F88=""),"⚠ بانک مقصد",IF(AND($V88&lt;&gt;"NONE",$V88&lt;&gt;"",$Z88=""),"⚠ طرف حساب","✓")))))</f>
        <v>0</v>
      </c>
      <c r="T88" s="29"/>
      <c r="U88" s="27">
        <f>IFERROR(VLOOKUP($D88,BankOpTbl,2,0),"")</f>
        <v>0</v>
      </c>
      <c r="V88" s="27">
        <f>IFERROR(VLOOKUP($D88,BankOpTbl,3,0),"")</f>
        <v>0</v>
      </c>
      <c r="W88" s="27">
        <f>IFERROR(VLOOKUP($D88,BankOpTbl,4,0),"")</f>
        <v>0</v>
      </c>
      <c r="X88" s="27">
        <f>IF($E88="","",IFERROR(VLOOKUP($E88,BankTbl,4,0),""))</f>
        <v>0</v>
      </c>
      <c r="Y88" s="27">
        <f>IF($F88="","",IFERROR(VLOOKUP($F88,BankTbl,4,0),""))</f>
        <v>0</v>
      </c>
      <c r="Z88" s="27">
        <f>IF($B88="","",IF($V88="PICK",LEFT($N88,5),IF($V88="FIXED",$W88,IF($V88="CODE",$H88,""))))</f>
        <v>0</v>
      </c>
    </row>
    <row r="89" spans="1:26" ht="21" customHeight="1">
      <c r="A89" s="27">
        <f>IF($B89="","",COUNTA($B$13:$B89))</f>
        <v>0</v>
      </c>
      <c r="B89" s="28"/>
      <c r="C89" s="28"/>
      <c r="D89" s="29"/>
      <c r="E89" s="29"/>
      <c r="F89" s="29"/>
      <c r="G89" s="28"/>
      <c r="H89" s="28"/>
      <c r="I89" s="30">
        <f>IF($H89="","",IFERROR(VLOOKUP($H89,AcctTbl,2,0),"کد ناشناخته"))</f>
        <v>0</v>
      </c>
      <c r="J89" s="27">
        <f>IF($H89="","",IFERROR(VLOOKUP($H89,AcctTbl,3,0),""))</f>
        <v>0</v>
      </c>
      <c r="K89" s="29"/>
      <c r="L89" s="28"/>
      <c r="M89" s="31"/>
      <c r="N89" s="29"/>
      <c r="O89" s="32">
        <f>IF($B89="",0,IF($U89="IN",N($M89),0))</f>
        <v>0</v>
      </c>
      <c r="P89" s="32">
        <f>IF($B89="",0,IF(OR($U89="OUT",$U89="TRF"),N($M89),0))</f>
        <v>0</v>
      </c>
      <c r="Q89" s="32">
        <f>IF($B89="",0,IF(OR($U89="OUT",$U89="TRF"),N($M89),0))</f>
        <v>0</v>
      </c>
      <c r="R89" s="32">
        <f>IF($B89="",0,IF($U89="IN",N($M89),0))</f>
        <v>0</v>
      </c>
      <c r="S89" s="33">
        <f>IF($B89="","",IF($M89="","⚠ مبلغ",IF($E89="","⚠ بانک عامل",IF(AND($U89="TRF",$F89=""),"⚠ بانک مقصد",IF(AND($V89&lt;&gt;"NONE",$V89&lt;&gt;"",$Z89=""),"⚠ طرف حساب","✓")))))</f>
        <v>0</v>
      </c>
      <c r="T89" s="29"/>
      <c r="U89" s="27">
        <f>IFERROR(VLOOKUP($D89,BankOpTbl,2,0),"")</f>
        <v>0</v>
      </c>
      <c r="V89" s="27">
        <f>IFERROR(VLOOKUP($D89,BankOpTbl,3,0),"")</f>
        <v>0</v>
      </c>
      <c r="W89" s="27">
        <f>IFERROR(VLOOKUP($D89,BankOpTbl,4,0),"")</f>
        <v>0</v>
      </c>
      <c r="X89" s="27">
        <f>IF($E89="","",IFERROR(VLOOKUP($E89,BankTbl,4,0),""))</f>
        <v>0</v>
      </c>
      <c r="Y89" s="27">
        <f>IF($F89="","",IFERROR(VLOOKUP($F89,BankTbl,4,0),""))</f>
        <v>0</v>
      </c>
      <c r="Z89" s="27">
        <f>IF($B89="","",IF($V89="PICK",LEFT($N89,5),IF($V89="FIXED",$W89,IF($V89="CODE",$H89,""))))</f>
        <v>0</v>
      </c>
    </row>
    <row r="90" spans="1:26" ht="21" customHeight="1">
      <c r="A90" s="27">
        <f>IF($B90="","",COUNTA($B$13:$B90))</f>
        <v>0</v>
      </c>
      <c r="B90" s="28"/>
      <c r="C90" s="28"/>
      <c r="D90" s="29"/>
      <c r="E90" s="29"/>
      <c r="F90" s="29"/>
      <c r="G90" s="28"/>
      <c r="H90" s="28"/>
      <c r="I90" s="30">
        <f>IF($H90="","",IFERROR(VLOOKUP($H90,AcctTbl,2,0),"کد ناشناخته"))</f>
        <v>0</v>
      </c>
      <c r="J90" s="27">
        <f>IF($H90="","",IFERROR(VLOOKUP($H90,AcctTbl,3,0),""))</f>
        <v>0</v>
      </c>
      <c r="K90" s="29"/>
      <c r="L90" s="28"/>
      <c r="M90" s="31"/>
      <c r="N90" s="29"/>
      <c r="O90" s="32">
        <f>IF($B90="",0,IF($U90="IN",N($M90),0))</f>
        <v>0</v>
      </c>
      <c r="P90" s="32">
        <f>IF($B90="",0,IF(OR($U90="OUT",$U90="TRF"),N($M90),0))</f>
        <v>0</v>
      </c>
      <c r="Q90" s="32">
        <f>IF($B90="",0,IF(OR($U90="OUT",$U90="TRF"),N($M90),0))</f>
        <v>0</v>
      </c>
      <c r="R90" s="32">
        <f>IF($B90="",0,IF($U90="IN",N($M90),0))</f>
        <v>0</v>
      </c>
      <c r="S90" s="33">
        <f>IF($B90="","",IF($M90="","⚠ مبلغ",IF($E90="","⚠ بانک عامل",IF(AND($U90="TRF",$F90=""),"⚠ بانک مقصد",IF(AND($V90&lt;&gt;"NONE",$V90&lt;&gt;"",$Z90=""),"⚠ طرف حساب","✓")))))</f>
        <v>0</v>
      </c>
      <c r="T90" s="29"/>
      <c r="U90" s="27">
        <f>IFERROR(VLOOKUP($D90,BankOpTbl,2,0),"")</f>
        <v>0</v>
      </c>
      <c r="V90" s="27">
        <f>IFERROR(VLOOKUP($D90,BankOpTbl,3,0),"")</f>
        <v>0</v>
      </c>
      <c r="W90" s="27">
        <f>IFERROR(VLOOKUP($D90,BankOpTbl,4,0),"")</f>
        <v>0</v>
      </c>
      <c r="X90" s="27">
        <f>IF($E90="","",IFERROR(VLOOKUP($E90,BankTbl,4,0),""))</f>
        <v>0</v>
      </c>
      <c r="Y90" s="27">
        <f>IF($F90="","",IFERROR(VLOOKUP($F90,BankTbl,4,0),""))</f>
        <v>0</v>
      </c>
      <c r="Z90" s="27">
        <f>IF($B90="","",IF($V90="PICK",LEFT($N90,5),IF($V90="FIXED",$W90,IF($V90="CODE",$H90,""))))</f>
        <v>0</v>
      </c>
    </row>
    <row r="91" spans="1:26" ht="21" customHeight="1">
      <c r="A91" s="27">
        <f>IF($B91="","",COUNTA($B$13:$B91))</f>
        <v>0</v>
      </c>
      <c r="B91" s="28"/>
      <c r="C91" s="28"/>
      <c r="D91" s="29"/>
      <c r="E91" s="29"/>
      <c r="F91" s="29"/>
      <c r="G91" s="28"/>
      <c r="H91" s="28"/>
      <c r="I91" s="30">
        <f>IF($H91="","",IFERROR(VLOOKUP($H91,AcctTbl,2,0),"کد ناشناخته"))</f>
        <v>0</v>
      </c>
      <c r="J91" s="27">
        <f>IF($H91="","",IFERROR(VLOOKUP($H91,AcctTbl,3,0),""))</f>
        <v>0</v>
      </c>
      <c r="K91" s="29"/>
      <c r="L91" s="28"/>
      <c r="M91" s="31"/>
      <c r="N91" s="29"/>
      <c r="O91" s="32">
        <f>IF($B91="",0,IF($U91="IN",N($M91),0))</f>
        <v>0</v>
      </c>
      <c r="P91" s="32">
        <f>IF($B91="",0,IF(OR($U91="OUT",$U91="TRF"),N($M91),0))</f>
        <v>0</v>
      </c>
      <c r="Q91" s="32">
        <f>IF($B91="",0,IF(OR($U91="OUT",$U91="TRF"),N($M91),0))</f>
        <v>0</v>
      </c>
      <c r="R91" s="32">
        <f>IF($B91="",0,IF($U91="IN",N($M91),0))</f>
        <v>0</v>
      </c>
      <c r="S91" s="33">
        <f>IF($B91="","",IF($M91="","⚠ مبلغ",IF($E91="","⚠ بانک عامل",IF(AND($U91="TRF",$F91=""),"⚠ بانک مقصد",IF(AND($V91&lt;&gt;"NONE",$V91&lt;&gt;"",$Z91=""),"⚠ طرف حساب","✓")))))</f>
        <v>0</v>
      </c>
      <c r="T91" s="29"/>
      <c r="U91" s="27">
        <f>IFERROR(VLOOKUP($D91,BankOpTbl,2,0),"")</f>
        <v>0</v>
      </c>
      <c r="V91" s="27">
        <f>IFERROR(VLOOKUP($D91,BankOpTbl,3,0),"")</f>
        <v>0</v>
      </c>
      <c r="W91" s="27">
        <f>IFERROR(VLOOKUP($D91,BankOpTbl,4,0),"")</f>
        <v>0</v>
      </c>
      <c r="X91" s="27">
        <f>IF($E91="","",IFERROR(VLOOKUP($E91,BankTbl,4,0),""))</f>
        <v>0</v>
      </c>
      <c r="Y91" s="27">
        <f>IF($F91="","",IFERROR(VLOOKUP($F91,BankTbl,4,0),""))</f>
        <v>0</v>
      </c>
      <c r="Z91" s="27">
        <f>IF($B91="","",IF($V91="PICK",LEFT($N91,5),IF($V91="FIXED",$W91,IF($V91="CODE",$H91,""))))</f>
        <v>0</v>
      </c>
    </row>
    <row r="92" spans="1:26" ht="21" customHeight="1">
      <c r="A92" s="27">
        <f>IF($B92="","",COUNTA($B$13:$B92))</f>
        <v>0</v>
      </c>
      <c r="B92" s="28"/>
      <c r="C92" s="28"/>
      <c r="D92" s="29"/>
      <c r="E92" s="29"/>
      <c r="F92" s="29"/>
      <c r="G92" s="28"/>
      <c r="H92" s="28"/>
      <c r="I92" s="30">
        <f>IF($H92="","",IFERROR(VLOOKUP($H92,AcctTbl,2,0),"کد ناشناخته"))</f>
        <v>0</v>
      </c>
      <c r="J92" s="27">
        <f>IF($H92="","",IFERROR(VLOOKUP($H92,AcctTbl,3,0),""))</f>
        <v>0</v>
      </c>
      <c r="K92" s="29"/>
      <c r="L92" s="28"/>
      <c r="M92" s="31"/>
      <c r="N92" s="29"/>
      <c r="O92" s="32">
        <f>IF($B92="",0,IF($U92="IN",N($M92),0))</f>
        <v>0</v>
      </c>
      <c r="P92" s="32">
        <f>IF($B92="",0,IF(OR($U92="OUT",$U92="TRF"),N($M92),0))</f>
        <v>0</v>
      </c>
      <c r="Q92" s="32">
        <f>IF($B92="",0,IF(OR($U92="OUT",$U92="TRF"),N($M92),0))</f>
        <v>0</v>
      </c>
      <c r="R92" s="32">
        <f>IF($B92="",0,IF($U92="IN",N($M92),0))</f>
        <v>0</v>
      </c>
      <c r="S92" s="33">
        <f>IF($B92="","",IF($M92="","⚠ مبلغ",IF($E92="","⚠ بانک عامل",IF(AND($U92="TRF",$F92=""),"⚠ بانک مقصد",IF(AND($V92&lt;&gt;"NONE",$V92&lt;&gt;"",$Z92=""),"⚠ طرف حساب","✓")))))</f>
        <v>0</v>
      </c>
      <c r="T92" s="29"/>
      <c r="U92" s="27">
        <f>IFERROR(VLOOKUP($D92,BankOpTbl,2,0),"")</f>
        <v>0</v>
      </c>
      <c r="V92" s="27">
        <f>IFERROR(VLOOKUP($D92,BankOpTbl,3,0),"")</f>
        <v>0</v>
      </c>
      <c r="W92" s="27">
        <f>IFERROR(VLOOKUP($D92,BankOpTbl,4,0),"")</f>
        <v>0</v>
      </c>
      <c r="X92" s="27">
        <f>IF($E92="","",IFERROR(VLOOKUP($E92,BankTbl,4,0),""))</f>
        <v>0</v>
      </c>
      <c r="Y92" s="27">
        <f>IF($F92="","",IFERROR(VLOOKUP($F92,BankTbl,4,0),""))</f>
        <v>0</v>
      </c>
      <c r="Z92" s="27">
        <f>IF($B92="","",IF($V92="PICK",LEFT($N92,5),IF($V92="FIXED",$W92,IF($V92="CODE",$H92,""))))</f>
        <v>0</v>
      </c>
    </row>
    <row r="93" spans="1:26" ht="21" customHeight="1">
      <c r="A93" s="27">
        <f>IF($B93="","",COUNTA($B$13:$B93))</f>
        <v>0</v>
      </c>
      <c r="B93" s="28"/>
      <c r="C93" s="28"/>
      <c r="D93" s="29"/>
      <c r="E93" s="29"/>
      <c r="F93" s="29"/>
      <c r="G93" s="28"/>
      <c r="H93" s="28"/>
      <c r="I93" s="30">
        <f>IF($H93="","",IFERROR(VLOOKUP($H93,AcctTbl,2,0),"کد ناشناخته"))</f>
        <v>0</v>
      </c>
      <c r="J93" s="27">
        <f>IF($H93="","",IFERROR(VLOOKUP($H93,AcctTbl,3,0),""))</f>
        <v>0</v>
      </c>
      <c r="K93" s="29"/>
      <c r="L93" s="28"/>
      <c r="M93" s="31"/>
      <c r="N93" s="29"/>
      <c r="O93" s="32">
        <f>IF($B93="",0,IF($U93="IN",N($M93),0))</f>
        <v>0</v>
      </c>
      <c r="P93" s="32">
        <f>IF($B93="",0,IF(OR($U93="OUT",$U93="TRF"),N($M93),0))</f>
        <v>0</v>
      </c>
      <c r="Q93" s="32">
        <f>IF($B93="",0,IF(OR($U93="OUT",$U93="TRF"),N($M93),0))</f>
        <v>0</v>
      </c>
      <c r="R93" s="32">
        <f>IF($B93="",0,IF($U93="IN",N($M93),0))</f>
        <v>0</v>
      </c>
      <c r="S93" s="33">
        <f>IF($B93="","",IF($M93="","⚠ مبلغ",IF($E93="","⚠ بانک عامل",IF(AND($U93="TRF",$F93=""),"⚠ بانک مقصد",IF(AND($V93&lt;&gt;"NONE",$V93&lt;&gt;"",$Z93=""),"⚠ طرف حساب","✓")))))</f>
        <v>0</v>
      </c>
      <c r="T93" s="29"/>
      <c r="U93" s="27">
        <f>IFERROR(VLOOKUP($D93,BankOpTbl,2,0),"")</f>
        <v>0</v>
      </c>
      <c r="V93" s="27">
        <f>IFERROR(VLOOKUP($D93,BankOpTbl,3,0),"")</f>
        <v>0</v>
      </c>
      <c r="W93" s="27">
        <f>IFERROR(VLOOKUP($D93,BankOpTbl,4,0),"")</f>
        <v>0</v>
      </c>
      <c r="X93" s="27">
        <f>IF($E93="","",IFERROR(VLOOKUP($E93,BankTbl,4,0),""))</f>
        <v>0</v>
      </c>
      <c r="Y93" s="27">
        <f>IF($F93="","",IFERROR(VLOOKUP($F93,BankTbl,4,0),""))</f>
        <v>0</v>
      </c>
      <c r="Z93" s="27">
        <f>IF($B93="","",IF($V93="PICK",LEFT($N93,5),IF($V93="FIXED",$W93,IF($V93="CODE",$H93,""))))</f>
        <v>0</v>
      </c>
    </row>
    <row r="94" spans="1:26" ht="21" customHeight="1">
      <c r="A94" s="27">
        <f>IF($B94="","",COUNTA($B$13:$B94))</f>
        <v>0</v>
      </c>
      <c r="B94" s="28"/>
      <c r="C94" s="28"/>
      <c r="D94" s="29"/>
      <c r="E94" s="29"/>
      <c r="F94" s="29"/>
      <c r="G94" s="28"/>
      <c r="H94" s="28"/>
      <c r="I94" s="30">
        <f>IF($H94="","",IFERROR(VLOOKUP($H94,AcctTbl,2,0),"کد ناشناخته"))</f>
        <v>0</v>
      </c>
      <c r="J94" s="27">
        <f>IF($H94="","",IFERROR(VLOOKUP($H94,AcctTbl,3,0),""))</f>
        <v>0</v>
      </c>
      <c r="K94" s="29"/>
      <c r="L94" s="28"/>
      <c r="M94" s="31"/>
      <c r="N94" s="29"/>
      <c r="O94" s="32">
        <f>IF($B94="",0,IF($U94="IN",N($M94),0))</f>
        <v>0</v>
      </c>
      <c r="P94" s="32">
        <f>IF($B94="",0,IF(OR($U94="OUT",$U94="TRF"),N($M94),0))</f>
        <v>0</v>
      </c>
      <c r="Q94" s="32">
        <f>IF($B94="",0,IF(OR($U94="OUT",$U94="TRF"),N($M94),0))</f>
        <v>0</v>
      </c>
      <c r="R94" s="32">
        <f>IF($B94="",0,IF($U94="IN",N($M94),0))</f>
        <v>0</v>
      </c>
      <c r="S94" s="33">
        <f>IF($B94="","",IF($M94="","⚠ مبلغ",IF($E94="","⚠ بانک عامل",IF(AND($U94="TRF",$F94=""),"⚠ بانک مقصد",IF(AND($V94&lt;&gt;"NONE",$V94&lt;&gt;"",$Z94=""),"⚠ طرف حساب","✓")))))</f>
        <v>0</v>
      </c>
      <c r="T94" s="29"/>
      <c r="U94" s="27">
        <f>IFERROR(VLOOKUP($D94,BankOpTbl,2,0),"")</f>
        <v>0</v>
      </c>
      <c r="V94" s="27">
        <f>IFERROR(VLOOKUP($D94,BankOpTbl,3,0),"")</f>
        <v>0</v>
      </c>
      <c r="W94" s="27">
        <f>IFERROR(VLOOKUP($D94,BankOpTbl,4,0),"")</f>
        <v>0</v>
      </c>
      <c r="X94" s="27">
        <f>IF($E94="","",IFERROR(VLOOKUP($E94,BankTbl,4,0),""))</f>
        <v>0</v>
      </c>
      <c r="Y94" s="27">
        <f>IF($F94="","",IFERROR(VLOOKUP($F94,BankTbl,4,0),""))</f>
        <v>0</v>
      </c>
      <c r="Z94" s="27">
        <f>IF($B94="","",IF($V94="PICK",LEFT($N94,5),IF($V94="FIXED",$W94,IF($V94="CODE",$H94,""))))</f>
        <v>0</v>
      </c>
    </row>
    <row r="95" spans="1:26" ht="21" customHeight="1">
      <c r="A95" s="27">
        <f>IF($B95="","",COUNTA($B$13:$B95))</f>
        <v>0</v>
      </c>
      <c r="B95" s="28"/>
      <c r="C95" s="28"/>
      <c r="D95" s="29"/>
      <c r="E95" s="29"/>
      <c r="F95" s="29"/>
      <c r="G95" s="28"/>
      <c r="H95" s="28"/>
      <c r="I95" s="30">
        <f>IF($H95="","",IFERROR(VLOOKUP($H95,AcctTbl,2,0),"کد ناشناخته"))</f>
        <v>0</v>
      </c>
      <c r="J95" s="27">
        <f>IF($H95="","",IFERROR(VLOOKUP($H95,AcctTbl,3,0),""))</f>
        <v>0</v>
      </c>
      <c r="K95" s="29"/>
      <c r="L95" s="28"/>
      <c r="M95" s="31"/>
      <c r="N95" s="29"/>
      <c r="O95" s="32">
        <f>IF($B95="",0,IF($U95="IN",N($M95),0))</f>
        <v>0</v>
      </c>
      <c r="P95" s="32">
        <f>IF($B95="",0,IF(OR($U95="OUT",$U95="TRF"),N($M95),0))</f>
        <v>0</v>
      </c>
      <c r="Q95" s="32">
        <f>IF($B95="",0,IF(OR($U95="OUT",$U95="TRF"),N($M95),0))</f>
        <v>0</v>
      </c>
      <c r="R95" s="32">
        <f>IF($B95="",0,IF($U95="IN",N($M95),0))</f>
        <v>0</v>
      </c>
      <c r="S95" s="33">
        <f>IF($B95="","",IF($M95="","⚠ مبلغ",IF($E95="","⚠ بانک عامل",IF(AND($U95="TRF",$F95=""),"⚠ بانک مقصد",IF(AND($V95&lt;&gt;"NONE",$V95&lt;&gt;"",$Z95=""),"⚠ طرف حساب","✓")))))</f>
        <v>0</v>
      </c>
      <c r="T95" s="29"/>
      <c r="U95" s="27">
        <f>IFERROR(VLOOKUP($D95,BankOpTbl,2,0),"")</f>
        <v>0</v>
      </c>
      <c r="V95" s="27">
        <f>IFERROR(VLOOKUP($D95,BankOpTbl,3,0),"")</f>
        <v>0</v>
      </c>
      <c r="W95" s="27">
        <f>IFERROR(VLOOKUP($D95,BankOpTbl,4,0),"")</f>
        <v>0</v>
      </c>
      <c r="X95" s="27">
        <f>IF($E95="","",IFERROR(VLOOKUP($E95,BankTbl,4,0),""))</f>
        <v>0</v>
      </c>
      <c r="Y95" s="27">
        <f>IF($F95="","",IFERROR(VLOOKUP($F95,BankTbl,4,0),""))</f>
        <v>0</v>
      </c>
      <c r="Z95" s="27">
        <f>IF($B95="","",IF($V95="PICK",LEFT($N95,5),IF($V95="FIXED",$W95,IF($V95="CODE",$H95,""))))</f>
        <v>0</v>
      </c>
    </row>
    <row r="96" spans="1:26" ht="21" customHeight="1">
      <c r="A96" s="27">
        <f>IF($B96="","",COUNTA($B$13:$B96))</f>
        <v>0</v>
      </c>
      <c r="B96" s="28"/>
      <c r="C96" s="28"/>
      <c r="D96" s="29"/>
      <c r="E96" s="29"/>
      <c r="F96" s="29"/>
      <c r="G96" s="28"/>
      <c r="H96" s="28"/>
      <c r="I96" s="30">
        <f>IF($H96="","",IFERROR(VLOOKUP($H96,AcctTbl,2,0),"کد ناشناخته"))</f>
        <v>0</v>
      </c>
      <c r="J96" s="27">
        <f>IF($H96="","",IFERROR(VLOOKUP($H96,AcctTbl,3,0),""))</f>
        <v>0</v>
      </c>
      <c r="K96" s="29"/>
      <c r="L96" s="28"/>
      <c r="M96" s="31"/>
      <c r="N96" s="29"/>
      <c r="O96" s="32">
        <f>IF($B96="",0,IF($U96="IN",N($M96),0))</f>
        <v>0</v>
      </c>
      <c r="P96" s="32">
        <f>IF($B96="",0,IF(OR($U96="OUT",$U96="TRF"),N($M96),0))</f>
        <v>0</v>
      </c>
      <c r="Q96" s="32">
        <f>IF($B96="",0,IF(OR($U96="OUT",$U96="TRF"),N($M96),0))</f>
        <v>0</v>
      </c>
      <c r="R96" s="32">
        <f>IF($B96="",0,IF($U96="IN",N($M96),0))</f>
        <v>0</v>
      </c>
      <c r="S96" s="33">
        <f>IF($B96="","",IF($M96="","⚠ مبلغ",IF($E96="","⚠ بانک عامل",IF(AND($U96="TRF",$F96=""),"⚠ بانک مقصد",IF(AND($V96&lt;&gt;"NONE",$V96&lt;&gt;"",$Z96=""),"⚠ طرف حساب","✓")))))</f>
        <v>0</v>
      </c>
      <c r="T96" s="29"/>
      <c r="U96" s="27">
        <f>IFERROR(VLOOKUP($D96,BankOpTbl,2,0),"")</f>
        <v>0</v>
      </c>
      <c r="V96" s="27">
        <f>IFERROR(VLOOKUP($D96,BankOpTbl,3,0),"")</f>
        <v>0</v>
      </c>
      <c r="W96" s="27">
        <f>IFERROR(VLOOKUP($D96,BankOpTbl,4,0),"")</f>
        <v>0</v>
      </c>
      <c r="X96" s="27">
        <f>IF($E96="","",IFERROR(VLOOKUP($E96,BankTbl,4,0),""))</f>
        <v>0</v>
      </c>
      <c r="Y96" s="27">
        <f>IF($F96="","",IFERROR(VLOOKUP($F96,BankTbl,4,0),""))</f>
        <v>0</v>
      </c>
      <c r="Z96" s="27">
        <f>IF($B96="","",IF($V96="PICK",LEFT($N96,5),IF($V96="FIXED",$W96,IF($V96="CODE",$H96,""))))</f>
        <v>0</v>
      </c>
    </row>
    <row r="97" spans="1:26" ht="21" customHeight="1">
      <c r="A97" s="27">
        <f>IF($B97="","",COUNTA($B$13:$B97))</f>
        <v>0</v>
      </c>
      <c r="B97" s="28"/>
      <c r="C97" s="28"/>
      <c r="D97" s="29"/>
      <c r="E97" s="29"/>
      <c r="F97" s="29"/>
      <c r="G97" s="28"/>
      <c r="H97" s="28"/>
      <c r="I97" s="30">
        <f>IF($H97="","",IFERROR(VLOOKUP($H97,AcctTbl,2,0),"کد ناشناخته"))</f>
        <v>0</v>
      </c>
      <c r="J97" s="27">
        <f>IF($H97="","",IFERROR(VLOOKUP($H97,AcctTbl,3,0),""))</f>
        <v>0</v>
      </c>
      <c r="K97" s="29"/>
      <c r="L97" s="28"/>
      <c r="M97" s="31"/>
      <c r="N97" s="29"/>
      <c r="O97" s="32">
        <f>IF($B97="",0,IF($U97="IN",N($M97),0))</f>
        <v>0</v>
      </c>
      <c r="P97" s="32">
        <f>IF($B97="",0,IF(OR($U97="OUT",$U97="TRF"),N($M97),0))</f>
        <v>0</v>
      </c>
      <c r="Q97" s="32">
        <f>IF($B97="",0,IF(OR($U97="OUT",$U97="TRF"),N($M97),0))</f>
        <v>0</v>
      </c>
      <c r="R97" s="32">
        <f>IF($B97="",0,IF($U97="IN",N($M97),0))</f>
        <v>0</v>
      </c>
      <c r="S97" s="33">
        <f>IF($B97="","",IF($M97="","⚠ مبلغ",IF($E97="","⚠ بانک عامل",IF(AND($U97="TRF",$F97=""),"⚠ بانک مقصد",IF(AND($V97&lt;&gt;"NONE",$V97&lt;&gt;"",$Z97=""),"⚠ طرف حساب","✓")))))</f>
        <v>0</v>
      </c>
      <c r="T97" s="29"/>
      <c r="U97" s="27">
        <f>IFERROR(VLOOKUP($D97,BankOpTbl,2,0),"")</f>
        <v>0</v>
      </c>
      <c r="V97" s="27">
        <f>IFERROR(VLOOKUP($D97,BankOpTbl,3,0),"")</f>
        <v>0</v>
      </c>
      <c r="W97" s="27">
        <f>IFERROR(VLOOKUP($D97,BankOpTbl,4,0),"")</f>
        <v>0</v>
      </c>
      <c r="X97" s="27">
        <f>IF($E97="","",IFERROR(VLOOKUP($E97,BankTbl,4,0),""))</f>
        <v>0</v>
      </c>
      <c r="Y97" s="27">
        <f>IF($F97="","",IFERROR(VLOOKUP($F97,BankTbl,4,0),""))</f>
        <v>0</v>
      </c>
      <c r="Z97" s="27">
        <f>IF($B97="","",IF($V97="PICK",LEFT($N97,5),IF($V97="FIXED",$W97,IF($V97="CODE",$H97,""))))</f>
        <v>0</v>
      </c>
    </row>
    <row r="98" spans="1:26" ht="21" customHeight="1">
      <c r="A98" s="27">
        <f>IF($B98="","",COUNTA($B$13:$B98))</f>
        <v>0</v>
      </c>
      <c r="B98" s="28"/>
      <c r="C98" s="28"/>
      <c r="D98" s="29"/>
      <c r="E98" s="29"/>
      <c r="F98" s="29"/>
      <c r="G98" s="28"/>
      <c r="H98" s="28"/>
      <c r="I98" s="30">
        <f>IF($H98="","",IFERROR(VLOOKUP($H98,AcctTbl,2,0),"کد ناشناخته"))</f>
        <v>0</v>
      </c>
      <c r="J98" s="27">
        <f>IF($H98="","",IFERROR(VLOOKUP($H98,AcctTbl,3,0),""))</f>
        <v>0</v>
      </c>
      <c r="K98" s="29"/>
      <c r="L98" s="28"/>
      <c r="M98" s="31"/>
      <c r="N98" s="29"/>
      <c r="O98" s="32">
        <f>IF($B98="",0,IF($U98="IN",N($M98),0))</f>
        <v>0</v>
      </c>
      <c r="P98" s="32">
        <f>IF($B98="",0,IF(OR($U98="OUT",$U98="TRF"),N($M98),0))</f>
        <v>0</v>
      </c>
      <c r="Q98" s="32">
        <f>IF($B98="",0,IF(OR($U98="OUT",$U98="TRF"),N($M98),0))</f>
        <v>0</v>
      </c>
      <c r="R98" s="32">
        <f>IF($B98="",0,IF($U98="IN",N($M98),0))</f>
        <v>0</v>
      </c>
      <c r="S98" s="33">
        <f>IF($B98="","",IF($M98="","⚠ مبلغ",IF($E98="","⚠ بانک عامل",IF(AND($U98="TRF",$F98=""),"⚠ بانک مقصد",IF(AND($V98&lt;&gt;"NONE",$V98&lt;&gt;"",$Z98=""),"⚠ طرف حساب","✓")))))</f>
        <v>0</v>
      </c>
      <c r="T98" s="29"/>
      <c r="U98" s="27">
        <f>IFERROR(VLOOKUP($D98,BankOpTbl,2,0),"")</f>
        <v>0</v>
      </c>
      <c r="V98" s="27">
        <f>IFERROR(VLOOKUP($D98,BankOpTbl,3,0),"")</f>
        <v>0</v>
      </c>
      <c r="W98" s="27">
        <f>IFERROR(VLOOKUP($D98,BankOpTbl,4,0),"")</f>
        <v>0</v>
      </c>
      <c r="X98" s="27">
        <f>IF($E98="","",IFERROR(VLOOKUP($E98,BankTbl,4,0),""))</f>
        <v>0</v>
      </c>
      <c r="Y98" s="27">
        <f>IF($F98="","",IFERROR(VLOOKUP($F98,BankTbl,4,0),""))</f>
        <v>0</v>
      </c>
      <c r="Z98" s="27">
        <f>IF($B98="","",IF($V98="PICK",LEFT($N98,5),IF($V98="FIXED",$W98,IF($V98="CODE",$H98,""))))</f>
        <v>0</v>
      </c>
    </row>
    <row r="99" spans="1:26" ht="21" customHeight="1">
      <c r="A99" s="27">
        <f>IF($B99="","",COUNTA($B$13:$B99))</f>
        <v>0</v>
      </c>
      <c r="B99" s="28"/>
      <c r="C99" s="28"/>
      <c r="D99" s="29"/>
      <c r="E99" s="29"/>
      <c r="F99" s="29"/>
      <c r="G99" s="28"/>
      <c r="H99" s="28"/>
      <c r="I99" s="30">
        <f>IF($H99="","",IFERROR(VLOOKUP($H99,AcctTbl,2,0),"کد ناشناخته"))</f>
        <v>0</v>
      </c>
      <c r="J99" s="27">
        <f>IF($H99="","",IFERROR(VLOOKUP($H99,AcctTbl,3,0),""))</f>
        <v>0</v>
      </c>
      <c r="K99" s="29"/>
      <c r="L99" s="28"/>
      <c r="M99" s="31"/>
      <c r="N99" s="29"/>
      <c r="O99" s="32">
        <f>IF($B99="",0,IF($U99="IN",N($M99),0))</f>
        <v>0</v>
      </c>
      <c r="P99" s="32">
        <f>IF($B99="",0,IF(OR($U99="OUT",$U99="TRF"),N($M99),0))</f>
        <v>0</v>
      </c>
      <c r="Q99" s="32">
        <f>IF($B99="",0,IF(OR($U99="OUT",$U99="TRF"),N($M99),0))</f>
        <v>0</v>
      </c>
      <c r="R99" s="32">
        <f>IF($B99="",0,IF($U99="IN",N($M99),0))</f>
        <v>0</v>
      </c>
      <c r="S99" s="33">
        <f>IF($B99="","",IF($M99="","⚠ مبلغ",IF($E99="","⚠ بانک عامل",IF(AND($U99="TRF",$F99=""),"⚠ بانک مقصد",IF(AND($V99&lt;&gt;"NONE",$V99&lt;&gt;"",$Z99=""),"⚠ طرف حساب","✓")))))</f>
        <v>0</v>
      </c>
      <c r="T99" s="29"/>
      <c r="U99" s="27">
        <f>IFERROR(VLOOKUP($D99,BankOpTbl,2,0),"")</f>
        <v>0</v>
      </c>
      <c r="V99" s="27">
        <f>IFERROR(VLOOKUP($D99,BankOpTbl,3,0),"")</f>
        <v>0</v>
      </c>
      <c r="W99" s="27">
        <f>IFERROR(VLOOKUP($D99,BankOpTbl,4,0),"")</f>
        <v>0</v>
      </c>
      <c r="X99" s="27">
        <f>IF($E99="","",IFERROR(VLOOKUP($E99,BankTbl,4,0),""))</f>
        <v>0</v>
      </c>
      <c r="Y99" s="27">
        <f>IF($F99="","",IFERROR(VLOOKUP($F99,BankTbl,4,0),""))</f>
        <v>0</v>
      </c>
      <c r="Z99" s="27">
        <f>IF($B99="","",IF($V99="PICK",LEFT($N99,5),IF($V99="FIXED",$W99,IF($V99="CODE",$H99,""))))</f>
        <v>0</v>
      </c>
    </row>
    <row r="100" spans="1:26" ht="21" customHeight="1">
      <c r="A100" s="27">
        <f>IF($B100="","",COUNTA($B$13:$B100))</f>
        <v>0</v>
      </c>
      <c r="B100" s="28"/>
      <c r="C100" s="28"/>
      <c r="D100" s="29"/>
      <c r="E100" s="29"/>
      <c r="F100" s="29"/>
      <c r="G100" s="28"/>
      <c r="H100" s="28"/>
      <c r="I100" s="30">
        <f>IF($H100="","",IFERROR(VLOOKUP($H100,AcctTbl,2,0),"کد ناشناخته"))</f>
        <v>0</v>
      </c>
      <c r="J100" s="27">
        <f>IF($H100="","",IFERROR(VLOOKUP($H100,AcctTbl,3,0),""))</f>
        <v>0</v>
      </c>
      <c r="K100" s="29"/>
      <c r="L100" s="28"/>
      <c r="M100" s="31"/>
      <c r="N100" s="29"/>
      <c r="O100" s="32">
        <f>IF($B100="",0,IF($U100="IN",N($M100),0))</f>
        <v>0</v>
      </c>
      <c r="P100" s="32">
        <f>IF($B100="",0,IF(OR($U100="OUT",$U100="TRF"),N($M100),0))</f>
        <v>0</v>
      </c>
      <c r="Q100" s="32">
        <f>IF($B100="",0,IF(OR($U100="OUT",$U100="TRF"),N($M100),0))</f>
        <v>0</v>
      </c>
      <c r="R100" s="32">
        <f>IF($B100="",0,IF($U100="IN",N($M100),0))</f>
        <v>0</v>
      </c>
      <c r="S100" s="33">
        <f>IF($B100="","",IF($M100="","⚠ مبلغ",IF($E100="","⚠ بانک عامل",IF(AND($U100="TRF",$F100=""),"⚠ بانک مقصد",IF(AND($V100&lt;&gt;"NONE",$V100&lt;&gt;"",$Z100=""),"⚠ طرف حساب","✓")))))</f>
        <v>0</v>
      </c>
      <c r="T100" s="29"/>
      <c r="U100" s="27">
        <f>IFERROR(VLOOKUP($D100,BankOpTbl,2,0),"")</f>
        <v>0</v>
      </c>
      <c r="V100" s="27">
        <f>IFERROR(VLOOKUP($D100,BankOpTbl,3,0),"")</f>
        <v>0</v>
      </c>
      <c r="W100" s="27">
        <f>IFERROR(VLOOKUP($D100,BankOpTbl,4,0),"")</f>
        <v>0</v>
      </c>
      <c r="X100" s="27">
        <f>IF($E100="","",IFERROR(VLOOKUP($E100,BankTbl,4,0),""))</f>
        <v>0</v>
      </c>
      <c r="Y100" s="27">
        <f>IF($F100="","",IFERROR(VLOOKUP($F100,BankTbl,4,0),""))</f>
        <v>0</v>
      </c>
      <c r="Z100" s="27">
        <f>IF($B100="","",IF($V100="PICK",LEFT($N100,5),IF($V100="FIXED",$W100,IF($V100="CODE",$H100,""))))</f>
        <v>0</v>
      </c>
    </row>
    <row r="101" spans="1:26" ht="21" customHeight="1">
      <c r="A101" s="27">
        <f>IF($B101="","",COUNTA($B$13:$B101))</f>
        <v>0</v>
      </c>
      <c r="B101" s="28"/>
      <c r="C101" s="28"/>
      <c r="D101" s="29"/>
      <c r="E101" s="29"/>
      <c r="F101" s="29"/>
      <c r="G101" s="28"/>
      <c r="H101" s="28"/>
      <c r="I101" s="30">
        <f>IF($H101="","",IFERROR(VLOOKUP($H101,AcctTbl,2,0),"کد ناشناخته"))</f>
        <v>0</v>
      </c>
      <c r="J101" s="27">
        <f>IF($H101="","",IFERROR(VLOOKUP($H101,AcctTbl,3,0),""))</f>
        <v>0</v>
      </c>
      <c r="K101" s="29"/>
      <c r="L101" s="28"/>
      <c r="M101" s="31"/>
      <c r="N101" s="29"/>
      <c r="O101" s="32">
        <f>IF($B101="",0,IF($U101="IN",N($M101),0))</f>
        <v>0</v>
      </c>
      <c r="P101" s="32">
        <f>IF($B101="",0,IF(OR($U101="OUT",$U101="TRF"),N($M101),0))</f>
        <v>0</v>
      </c>
      <c r="Q101" s="32">
        <f>IF($B101="",0,IF(OR($U101="OUT",$U101="TRF"),N($M101),0))</f>
        <v>0</v>
      </c>
      <c r="R101" s="32">
        <f>IF($B101="",0,IF($U101="IN",N($M101),0))</f>
        <v>0</v>
      </c>
      <c r="S101" s="33">
        <f>IF($B101="","",IF($M101="","⚠ مبلغ",IF($E101="","⚠ بانک عامل",IF(AND($U101="TRF",$F101=""),"⚠ بانک مقصد",IF(AND($V101&lt;&gt;"NONE",$V101&lt;&gt;"",$Z101=""),"⚠ طرف حساب","✓")))))</f>
        <v>0</v>
      </c>
      <c r="T101" s="29"/>
      <c r="U101" s="27">
        <f>IFERROR(VLOOKUP($D101,BankOpTbl,2,0),"")</f>
        <v>0</v>
      </c>
      <c r="V101" s="27">
        <f>IFERROR(VLOOKUP($D101,BankOpTbl,3,0),"")</f>
        <v>0</v>
      </c>
      <c r="W101" s="27">
        <f>IFERROR(VLOOKUP($D101,BankOpTbl,4,0),"")</f>
        <v>0</v>
      </c>
      <c r="X101" s="27">
        <f>IF($E101="","",IFERROR(VLOOKUP($E101,BankTbl,4,0),""))</f>
        <v>0</v>
      </c>
      <c r="Y101" s="27">
        <f>IF($F101="","",IFERROR(VLOOKUP($F101,BankTbl,4,0),""))</f>
        <v>0</v>
      </c>
      <c r="Z101" s="27">
        <f>IF($B101="","",IF($V101="PICK",LEFT($N101,5),IF($V101="FIXED",$W101,IF($V101="CODE",$H101,""))))</f>
        <v>0</v>
      </c>
    </row>
    <row r="102" spans="1:26" ht="21" customHeight="1">
      <c r="A102" s="27">
        <f>IF($B102="","",COUNTA($B$13:$B102))</f>
        <v>0</v>
      </c>
      <c r="B102" s="28"/>
      <c r="C102" s="28"/>
      <c r="D102" s="29"/>
      <c r="E102" s="29"/>
      <c r="F102" s="29"/>
      <c r="G102" s="28"/>
      <c r="H102" s="28"/>
      <c r="I102" s="30">
        <f>IF($H102="","",IFERROR(VLOOKUP($H102,AcctTbl,2,0),"کد ناشناخته"))</f>
        <v>0</v>
      </c>
      <c r="J102" s="27">
        <f>IF($H102="","",IFERROR(VLOOKUP($H102,AcctTbl,3,0),""))</f>
        <v>0</v>
      </c>
      <c r="K102" s="29"/>
      <c r="L102" s="28"/>
      <c r="M102" s="31"/>
      <c r="N102" s="29"/>
      <c r="O102" s="32">
        <f>IF($B102="",0,IF($U102="IN",N($M102),0))</f>
        <v>0</v>
      </c>
      <c r="P102" s="32">
        <f>IF($B102="",0,IF(OR($U102="OUT",$U102="TRF"),N($M102),0))</f>
        <v>0</v>
      </c>
      <c r="Q102" s="32">
        <f>IF($B102="",0,IF(OR($U102="OUT",$U102="TRF"),N($M102),0))</f>
        <v>0</v>
      </c>
      <c r="R102" s="32">
        <f>IF($B102="",0,IF($U102="IN",N($M102),0))</f>
        <v>0</v>
      </c>
      <c r="S102" s="33">
        <f>IF($B102="","",IF($M102="","⚠ مبلغ",IF($E102="","⚠ بانک عامل",IF(AND($U102="TRF",$F102=""),"⚠ بانک مقصد",IF(AND($V102&lt;&gt;"NONE",$V102&lt;&gt;"",$Z102=""),"⚠ طرف حساب","✓")))))</f>
        <v>0</v>
      </c>
      <c r="T102" s="29"/>
      <c r="U102" s="27">
        <f>IFERROR(VLOOKUP($D102,BankOpTbl,2,0),"")</f>
        <v>0</v>
      </c>
      <c r="V102" s="27">
        <f>IFERROR(VLOOKUP($D102,BankOpTbl,3,0),"")</f>
        <v>0</v>
      </c>
      <c r="W102" s="27">
        <f>IFERROR(VLOOKUP($D102,BankOpTbl,4,0),"")</f>
        <v>0</v>
      </c>
      <c r="X102" s="27">
        <f>IF($E102="","",IFERROR(VLOOKUP($E102,BankTbl,4,0),""))</f>
        <v>0</v>
      </c>
      <c r="Y102" s="27">
        <f>IF($F102="","",IFERROR(VLOOKUP($F102,BankTbl,4,0),""))</f>
        <v>0</v>
      </c>
      <c r="Z102" s="27">
        <f>IF($B102="","",IF($V102="PICK",LEFT($N102,5),IF($V102="FIXED",$W102,IF($V102="CODE",$H102,""))))</f>
        <v>0</v>
      </c>
    </row>
    <row r="103" spans="1:26" ht="21" customHeight="1">
      <c r="A103" s="27">
        <f>IF($B103="","",COUNTA($B$13:$B103))</f>
        <v>0</v>
      </c>
      <c r="B103" s="28"/>
      <c r="C103" s="28"/>
      <c r="D103" s="29"/>
      <c r="E103" s="29"/>
      <c r="F103" s="29"/>
      <c r="G103" s="28"/>
      <c r="H103" s="28"/>
      <c r="I103" s="30">
        <f>IF($H103="","",IFERROR(VLOOKUP($H103,AcctTbl,2,0),"کد ناشناخته"))</f>
        <v>0</v>
      </c>
      <c r="J103" s="27">
        <f>IF($H103="","",IFERROR(VLOOKUP($H103,AcctTbl,3,0),""))</f>
        <v>0</v>
      </c>
      <c r="K103" s="29"/>
      <c r="L103" s="28"/>
      <c r="M103" s="31"/>
      <c r="N103" s="29"/>
      <c r="O103" s="32">
        <f>IF($B103="",0,IF($U103="IN",N($M103),0))</f>
        <v>0</v>
      </c>
      <c r="P103" s="32">
        <f>IF($B103="",0,IF(OR($U103="OUT",$U103="TRF"),N($M103),0))</f>
        <v>0</v>
      </c>
      <c r="Q103" s="32">
        <f>IF($B103="",0,IF(OR($U103="OUT",$U103="TRF"),N($M103),0))</f>
        <v>0</v>
      </c>
      <c r="R103" s="32">
        <f>IF($B103="",0,IF($U103="IN",N($M103),0))</f>
        <v>0</v>
      </c>
      <c r="S103" s="33">
        <f>IF($B103="","",IF($M103="","⚠ مبلغ",IF($E103="","⚠ بانک عامل",IF(AND($U103="TRF",$F103=""),"⚠ بانک مقصد",IF(AND($V103&lt;&gt;"NONE",$V103&lt;&gt;"",$Z103=""),"⚠ طرف حساب","✓")))))</f>
        <v>0</v>
      </c>
      <c r="T103" s="29"/>
      <c r="U103" s="27">
        <f>IFERROR(VLOOKUP($D103,BankOpTbl,2,0),"")</f>
        <v>0</v>
      </c>
      <c r="V103" s="27">
        <f>IFERROR(VLOOKUP($D103,BankOpTbl,3,0),"")</f>
        <v>0</v>
      </c>
      <c r="W103" s="27">
        <f>IFERROR(VLOOKUP($D103,BankOpTbl,4,0),"")</f>
        <v>0</v>
      </c>
      <c r="X103" s="27">
        <f>IF($E103="","",IFERROR(VLOOKUP($E103,BankTbl,4,0),""))</f>
        <v>0</v>
      </c>
      <c r="Y103" s="27">
        <f>IF($F103="","",IFERROR(VLOOKUP($F103,BankTbl,4,0),""))</f>
        <v>0</v>
      </c>
      <c r="Z103" s="27">
        <f>IF($B103="","",IF($V103="PICK",LEFT($N103,5),IF($V103="FIXED",$W103,IF($V103="CODE",$H103,""))))</f>
        <v>0</v>
      </c>
    </row>
    <row r="104" spans="1:26" ht="21" customHeight="1">
      <c r="A104" s="27">
        <f>IF($B104="","",COUNTA($B$13:$B104))</f>
        <v>0</v>
      </c>
      <c r="B104" s="28"/>
      <c r="C104" s="28"/>
      <c r="D104" s="29"/>
      <c r="E104" s="29"/>
      <c r="F104" s="29"/>
      <c r="G104" s="28"/>
      <c r="H104" s="28"/>
      <c r="I104" s="30">
        <f>IF($H104="","",IFERROR(VLOOKUP($H104,AcctTbl,2,0),"کد ناشناخته"))</f>
        <v>0</v>
      </c>
      <c r="J104" s="27">
        <f>IF($H104="","",IFERROR(VLOOKUP($H104,AcctTbl,3,0),""))</f>
        <v>0</v>
      </c>
      <c r="K104" s="29"/>
      <c r="L104" s="28"/>
      <c r="M104" s="31"/>
      <c r="N104" s="29"/>
      <c r="O104" s="32">
        <f>IF($B104="",0,IF($U104="IN",N($M104),0))</f>
        <v>0</v>
      </c>
      <c r="P104" s="32">
        <f>IF($B104="",0,IF(OR($U104="OUT",$U104="TRF"),N($M104),0))</f>
        <v>0</v>
      </c>
      <c r="Q104" s="32">
        <f>IF($B104="",0,IF(OR($U104="OUT",$U104="TRF"),N($M104),0))</f>
        <v>0</v>
      </c>
      <c r="R104" s="32">
        <f>IF($B104="",0,IF($U104="IN",N($M104),0))</f>
        <v>0</v>
      </c>
      <c r="S104" s="33">
        <f>IF($B104="","",IF($M104="","⚠ مبلغ",IF($E104="","⚠ بانک عامل",IF(AND($U104="TRF",$F104=""),"⚠ بانک مقصد",IF(AND($V104&lt;&gt;"NONE",$V104&lt;&gt;"",$Z104=""),"⚠ طرف حساب","✓")))))</f>
        <v>0</v>
      </c>
      <c r="T104" s="29"/>
      <c r="U104" s="27">
        <f>IFERROR(VLOOKUP($D104,BankOpTbl,2,0),"")</f>
        <v>0</v>
      </c>
      <c r="V104" s="27">
        <f>IFERROR(VLOOKUP($D104,BankOpTbl,3,0),"")</f>
        <v>0</v>
      </c>
      <c r="W104" s="27">
        <f>IFERROR(VLOOKUP($D104,BankOpTbl,4,0),"")</f>
        <v>0</v>
      </c>
      <c r="X104" s="27">
        <f>IF($E104="","",IFERROR(VLOOKUP($E104,BankTbl,4,0),""))</f>
        <v>0</v>
      </c>
      <c r="Y104" s="27">
        <f>IF($F104="","",IFERROR(VLOOKUP($F104,BankTbl,4,0),""))</f>
        <v>0</v>
      </c>
      <c r="Z104" s="27">
        <f>IF($B104="","",IF($V104="PICK",LEFT($N104,5),IF($V104="FIXED",$W104,IF($V104="CODE",$H104,""))))</f>
        <v>0</v>
      </c>
    </row>
    <row r="105" spans="1:26" ht="21" customHeight="1">
      <c r="A105" s="27">
        <f>IF($B105="","",COUNTA($B$13:$B105))</f>
        <v>0</v>
      </c>
      <c r="B105" s="28"/>
      <c r="C105" s="28"/>
      <c r="D105" s="29"/>
      <c r="E105" s="29"/>
      <c r="F105" s="29"/>
      <c r="G105" s="28"/>
      <c r="H105" s="28"/>
      <c r="I105" s="30">
        <f>IF($H105="","",IFERROR(VLOOKUP($H105,AcctTbl,2,0),"کد ناشناخته"))</f>
        <v>0</v>
      </c>
      <c r="J105" s="27">
        <f>IF($H105="","",IFERROR(VLOOKUP($H105,AcctTbl,3,0),""))</f>
        <v>0</v>
      </c>
      <c r="K105" s="29"/>
      <c r="L105" s="28"/>
      <c r="M105" s="31"/>
      <c r="N105" s="29"/>
      <c r="O105" s="32">
        <f>IF($B105="",0,IF($U105="IN",N($M105),0))</f>
        <v>0</v>
      </c>
      <c r="P105" s="32">
        <f>IF($B105="",0,IF(OR($U105="OUT",$U105="TRF"),N($M105),0))</f>
        <v>0</v>
      </c>
      <c r="Q105" s="32">
        <f>IF($B105="",0,IF(OR($U105="OUT",$U105="TRF"),N($M105),0))</f>
        <v>0</v>
      </c>
      <c r="R105" s="32">
        <f>IF($B105="",0,IF($U105="IN",N($M105),0))</f>
        <v>0</v>
      </c>
      <c r="S105" s="33">
        <f>IF($B105="","",IF($M105="","⚠ مبلغ",IF($E105="","⚠ بانک عامل",IF(AND($U105="TRF",$F105=""),"⚠ بانک مقصد",IF(AND($V105&lt;&gt;"NONE",$V105&lt;&gt;"",$Z105=""),"⚠ طرف حساب","✓")))))</f>
        <v>0</v>
      </c>
      <c r="T105" s="29"/>
      <c r="U105" s="27">
        <f>IFERROR(VLOOKUP($D105,BankOpTbl,2,0),"")</f>
        <v>0</v>
      </c>
      <c r="V105" s="27">
        <f>IFERROR(VLOOKUP($D105,BankOpTbl,3,0),"")</f>
        <v>0</v>
      </c>
      <c r="W105" s="27">
        <f>IFERROR(VLOOKUP($D105,BankOpTbl,4,0),"")</f>
        <v>0</v>
      </c>
      <c r="X105" s="27">
        <f>IF($E105="","",IFERROR(VLOOKUP($E105,BankTbl,4,0),""))</f>
        <v>0</v>
      </c>
      <c r="Y105" s="27">
        <f>IF($F105="","",IFERROR(VLOOKUP($F105,BankTbl,4,0),""))</f>
        <v>0</v>
      </c>
      <c r="Z105" s="27">
        <f>IF($B105="","",IF($V105="PICK",LEFT($N105,5),IF($V105="FIXED",$W105,IF($V105="CODE",$H105,""))))</f>
        <v>0</v>
      </c>
    </row>
    <row r="106" spans="1:26" ht="21" customHeight="1">
      <c r="A106" s="27">
        <f>IF($B106="","",COUNTA($B$13:$B106))</f>
        <v>0</v>
      </c>
      <c r="B106" s="28"/>
      <c r="C106" s="28"/>
      <c r="D106" s="29"/>
      <c r="E106" s="29"/>
      <c r="F106" s="29"/>
      <c r="G106" s="28"/>
      <c r="H106" s="28"/>
      <c r="I106" s="30">
        <f>IF($H106="","",IFERROR(VLOOKUP($H106,AcctTbl,2,0),"کد ناشناخته"))</f>
        <v>0</v>
      </c>
      <c r="J106" s="27">
        <f>IF($H106="","",IFERROR(VLOOKUP($H106,AcctTbl,3,0),""))</f>
        <v>0</v>
      </c>
      <c r="K106" s="29"/>
      <c r="L106" s="28"/>
      <c r="M106" s="31"/>
      <c r="N106" s="29"/>
      <c r="O106" s="32">
        <f>IF($B106="",0,IF($U106="IN",N($M106),0))</f>
        <v>0</v>
      </c>
      <c r="P106" s="32">
        <f>IF($B106="",0,IF(OR($U106="OUT",$U106="TRF"),N($M106),0))</f>
        <v>0</v>
      </c>
      <c r="Q106" s="32">
        <f>IF($B106="",0,IF(OR($U106="OUT",$U106="TRF"),N($M106),0))</f>
        <v>0</v>
      </c>
      <c r="R106" s="32">
        <f>IF($B106="",0,IF($U106="IN",N($M106),0))</f>
        <v>0</v>
      </c>
      <c r="S106" s="33">
        <f>IF($B106="","",IF($M106="","⚠ مبلغ",IF($E106="","⚠ بانک عامل",IF(AND($U106="TRF",$F106=""),"⚠ بانک مقصد",IF(AND($V106&lt;&gt;"NONE",$V106&lt;&gt;"",$Z106=""),"⚠ طرف حساب","✓")))))</f>
        <v>0</v>
      </c>
      <c r="T106" s="29"/>
      <c r="U106" s="27">
        <f>IFERROR(VLOOKUP($D106,BankOpTbl,2,0),"")</f>
        <v>0</v>
      </c>
      <c r="V106" s="27">
        <f>IFERROR(VLOOKUP($D106,BankOpTbl,3,0),"")</f>
        <v>0</v>
      </c>
      <c r="W106" s="27">
        <f>IFERROR(VLOOKUP($D106,BankOpTbl,4,0),"")</f>
        <v>0</v>
      </c>
      <c r="X106" s="27">
        <f>IF($E106="","",IFERROR(VLOOKUP($E106,BankTbl,4,0),""))</f>
        <v>0</v>
      </c>
      <c r="Y106" s="27">
        <f>IF($F106="","",IFERROR(VLOOKUP($F106,BankTbl,4,0),""))</f>
        <v>0</v>
      </c>
      <c r="Z106" s="27">
        <f>IF($B106="","",IF($V106="PICK",LEFT($N106,5),IF($V106="FIXED",$W106,IF($V106="CODE",$H106,""))))</f>
        <v>0</v>
      </c>
    </row>
    <row r="107" spans="1:26" ht="21" customHeight="1">
      <c r="A107" s="27">
        <f>IF($B107="","",COUNTA($B$13:$B107))</f>
        <v>0</v>
      </c>
      <c r="B107" s="28"/>
      <c r="C107" s="28"/>
      <c r="D107" s="29"/>
      <c r="E107" s="29"/>
      <c r="F107" s="29"/>
      <c r="G107" s="28"/>
      <c r="H107" s="28"/>
      <c r="I107" s="30">
        <f>IF($H107="","",IFERROR(VLOOKUP($H107,AcctTbl,2,0),"کد ناشناخته"))</f>
        <v>0</v>
      </c>
      <c r="J107" s="27">
        <f>IF($H107="","",IFERROR(VLOOKUP($H107,AcctTbl,3,0),""))</f>
        <v>0</v>
      </c>
      <c r="K107" s="29"/>
      <c r="L107" s="28"/>
      <c r="M107" s="31"/>
      <c r="N107" s="29"/>
      <c r="O107" s="32">
        <f>IF($B107="",0,IF($U107="IN",N($M107),0))</f>
        <v>0</v>
      </c>
      <c r="P107" s="32">
        <f>IF($B107="",0,IF(OR($U107="OUT",$U107="TRF"),N($M107),0))</f>
        <v>0</v>
      </c>
      <c r="Q107" s="32">
        <f>IF($B107="",0,IF(OR($U107="OUT",$U107="TRF"),N($M107),0))</f>
        <v>0</v>
      </c>
      <c r="R107" s="32">
        <f>IF($B107="",0,IF($U107="IN",N($M107),0))</f>
        <v>0</v>
      </c>
      <c r="S107" s="33">
        <f>IF($B107="","",IF($M107="","⚠ مبلغ",IF($E107="","⚠ بانک عامل",IF(AND($U107="TRF",$F107=""),"⚠ بانک مقصد",IF(AND($V107&lt;&gt;"NONE",$V107&lt;&gt;"",$Z107=""),"⚠ طرف حساب","✓")))))</f>
        <v>0</v>
      </c>
      <c r="T107" s="29"/>
      <c r="U107" s="27">
        <f>IFERROR(VLOOKUP($D107,BankOpTbl,2,0),"")</f>
        <v>0</v>
      </c>
      <c r="V107" s="27">
        <f>IFERROR(VLOOKUP($D107,BankOpTbl,3,0),"")</f>
        <v>0</v>
      </c>
      <c r="W107" s="27">
        <f>IFERROR(VLOOKUP($D107,BankOpTbl,4,0),"")</f>
        <v>0</v>
      </c>
      <c r="X107" s="27">
        <f>IF($E107="","",IFERROR(VLOOKUP($E107,BankTbl,4,0),""))</f>
        <v>0</v>
      </c>
      <c r="Y107" s="27">
        <f>IF($F107="","",IFERROR(VLOOKUP($F107,BankTbl,4,0),""))</f>
        <v>0</v>
      </c>
      <c r="Z107" s="27">
        <f>IF($B107="","",IF($V107="PICK",LEFT($N107,5),IF($V107="FIXED",$W107,IF($V107="CODE",$H107,""))))</f>
        <v>0</v>
      </c>
    </row>
    <row r="108" spans="1:26" ht="21" customHeight="1">
      <c r="A108" s="27">
        <f>IF($B108="","",COUNTA($B$13:$B108))</f>
        <v>0</v>
      </c>
      <c r="B108" s="28"/>
      <c r="C108" s="28"/>
      <c r="D108" s="29"/>
      <c r="E108" s="29"/>
      <c r="F108" s="29"/>
      <c r="G108" s="28"/>
      <c r="H108" s="28"/>
      <c r="I108" s="30">
        <f>IF($H108="","",IFERROR(VLOOKUP($H108,AcctTbl,2,0),"کد ناشناخته"))</f>
        <v>0</v>
      </c>
      <c r="J108" s="27">
        <f>IF($H108="","",IFERROR(VLOOKUP($H108,AcctTbl,3,0),""))</f>
        <v>0</v>
      </c>
      <c r="K108" s="29"/>
      <c r="L108" s="28"/>
      <c r="M108" s="31"/>
      <c r="N108" s="29"/>
      <c r="O108" s="32">
        <f>IF($B108="",0,IF($U108="IN",N($M108),0))</f>
        <v>0</v>
      </c>
      <c r="P108" s="32">
        <f>IF($B108="",0,IF(OR($U108="OUT",$U108="TRF"),N($M108),0))</f>
        <v>0</v>
      </c>
      <c r="Q108" s="32">
        <f>IF($B108="",0,IF(OR($U108="OUT",$U108="TRF"),N($M108),0))</f>
        <v>0</v>
      </c>
      <c r="R108" s="32">
        <f>IF($B108="",0,IF($U108="IN",N($M108),0))</f>
        <v>0</v>
      </c>
      <c r="S108" s="33">
        <f>IF($B108="","",IF($M108="","⚠ مبلغ",IF($E108="","⚠ بانک عامل",IF(AND($U108="TRF",$F108=""),"⚠ بانک مقصد",IF(AND($V108&lt;&gt;"NONE",$V108&lt;&gt;"",$Z108=""),"⚠ طرف حساب","✓")))))</f>
        <v>0</v>
      </c>
      <c r="T108" s="29"/>
      <c r="U108" s="27">
        <f>IFERROR(VLOOKUP($D108,BankOpTbl,2,0),"")</f>
        <v>0</v>
      </c>
      <c r="V108" s="27">
        <f>IFERROR(VLOOKUP($D108,BankOpTbl,3,0),"")</f>
        <v>0</v>
      </c>
      <c r="W108" s="27">
        <f>IFERROR(VLOOKUP($D108,BankOpTbl,4,0),"")</f>
        <v>0</v>
      </c>
      <c r="X108" s="27">
        <f>IF($E108="","",IFERROR(VLOOKUP($E108,BankTbl,4,0),""))</f>
        <v>0</v>
      </c>
      <c r="Y108" s="27">
        <f>IF($F108="","",IFERROR(VLOOKUP($F108,BankTbl,4,0),""))</f>
        <v>0</v>
      </c>
      <c r="Z108" s="27">
        <f>IF($B108="","",IF($V108="PICK",LEFT($N108,5),IF($V108="FIXED",$W108,IF($V108="CODE",$H108,""))))</f>
        <v>0</v>
      </c>
    </row>
    <row r="109" spans="1:26" ht="21" customHeight="1">
      <c r="A109" s="27">
        <f>IF($B109="","",COUNTA($B$13:$B109))</f>
        <v>0</v>
      </c>
      <c r="B109" s="28"/>
      <c r="C109" s="28"/>
      <c r="D109" s="29"/>
      <c r="E109" s="29"/>
      <c r="F109" s="29"/>
      <c r="G109" s="28"/>
      <c r="H109" s="28"/>
      <c r="I109" s="30">
        <f>IF($H109="","",IFERROR(VLOOKUP($H109,AcctTbl,2,0),"کد ناشناخته"))</f>
        <v>0</v>
      </c>
      <c r="J109" s="27">
        <f>IF($H109="","",IFERROR(VLOOKUP($H109,AcctTbl,3,0),""))</f>
        <v>0</v>
      </c>
      <c r="K109" s="29"/>
      <c r="L109" s="28"/>
      <c r="M109" s="31"/>
      <c r="N109" s="29"/>
      <c r="O109" s="32">
        <f>IF($B109="",0,IF($U109="IN",N($M109),0))</f>
        <v>0</v>
      </c>
      <c r="P109" s="32">
        <f>IF($B109="",0,IF(OR($U109="OUT",$U109="TRF"),N($M109),0))</f>
        <v>0</v>
      </c>
      <c r="Q109" s="32">
        <f>IF($B109="",0,IF(OR($U109="OUT",$U109="TRF"),N($M109),0))</f>
        <v>0</v>
      </c>
      <c r="R109" s="32">
        <f>IF($B109="",0,IF($U109="IN",N($M109),0))</f>
        <v>0</v>
      </c>
      <c r="S109" s="33">
        <f>IF($B109="","",IF($M109="","⚠ مبلغ",IF($E109="","⚠ بانک عامل",IF(AND($U109="TRF",$F109=""),"⚠ بانک مقصد",IF(AND($V109&lt;&gt;"NONE",$V109&lt;&gt;"",$Z109=""),"⚠ طرف حساب","✓")))))</f>
        <v>0</v>
      </c>
      <c r="T109" s="29"/>
      <c r="U109" s="27">
        <f>IFERROR(VLOOKUP($D109,BankOpTbl,2,0),"")</f>
        <v>0</v>
      </c>
      <c r="V109" s="27">
        <f>IFERROR(VLOOKUP($D109,BankOpTbl,3,0),"")</f>
        <v>0</v>
      </c>
      <c r="W109" s="27">
        <f>IFERROR(VLOOKUP($D109,BankOpTbl,4,0),"")</f>
        <v>0</v>
      </c>
      <c r="X109" s="27">
        <f>IF($E109="","",IFERROR(VLOOKUP($E109,BankTbl,4,0),""))</f>
        <v>0</v>
      </c>
      <c r="Y109" s="27">
        <f>IF($F109="","",IFERROR(VLOOKUP($F109,BankTbl,4,0),""))</f>
        <v>0</v>
      </c>
      <c r="Z109" s="27">
        <f>IF($B109="","",IF($V109="PICK",LEFT($N109,5),IF($V109="FIXED",$W109,IF($V109="CODE",$H109,""))))</f>
        <v>0</v>
      </c>
    </row>
    <row r="110" spans="1:26" ht="21" customHeight="1">
      <c r="A110" s="27">
        <f>IF($B110="","",COUNTA($B$13:$B110))</f>
        <v>0</v>
      </c>
      <c r="B110" s="28"/>
      <c r="C110" s="28"/>
      <c r="D110" s="29"/>
      <c r="E110" s="29"/>
      <c r="F110" s="29"/>
      <c r="G110" s="28"/>
      <c r="H110" s="28"/>
      <c r="I110" s="30">
        <f>IF($H110="","",IFERROR(VLOOKUP($H110,AcctTbl,2,0),"کد ناشناخته"))</f>
        <v>0</v>
      </c>
      <c r="J110" s="27">
        <f>IF($H110="","",IFERROR(VLOOKUP($H110,AcctTbl,3,0),""))</f>
        <v>0</v>
      </c>
      <c r="K110" s="29"/>
      <c r="L110" s="28"/>
      <c r="M110" s="31"/>
      <c r="N110" s="29"/>
      <c r="O110" s="32">
        <f>IF($B110="",0,IF($U110="IN",N($M110),0))</f>
        <v>0</v>
      </c>
      <c r="P110" s="32">
        <f>IF($B110="",0,IF(OR($U110="OUT",$U110="TRF"),N($M110),0))</f>
        <v>0</v>
      </c>
      <c r="Q110" s="32">
        <f>IF($B110="",0,IF(OR($U110="OUT",$U110="TRF"),N($M110),0))</f>
        <v>0</v>
      </c>
      <c r="R110" s="32">
        <f>IF($B110="",0,IF($U110="IN",N($M110),0))</f>
        <v>0</v>
      </c>
      <c r="S110" s="33">
        <f>IF($B110="","",IF($M110="","⚠ مبلغ",IF($E110="","⚠ بانک عامل",IF(AND($U110="TRF",$F110=""),"⚠ بانک مقصد",IF(AND($V110&lt;&gt;"NONE",$V110&lt;&gt;"",$Z110=""),"⚠ طرف حساب","✓")))))</f>
        <v>0</v>
      </c>
      <c r="T110" s="29"/>
      <c r="U110" s="27">
        <f>IFERROR(VLOOKUP($D110,BankOpTbl,2,0),"")</f>
        <v>0</v>
      </c>
      <c r="V110" s="27">
        <f>IFERROR(VLOOKUP($D110,BankOpTbl,3,0),"")</f>
        <v>0</v>
      </c>
      <c r="W110" s="27">
        <f>IFERROR(VLOOKUP($D110,BankOpTbl,4,0),"")</f>
        <v>0</v>
      </c>
      <c r="X110" s="27">
        <f>IF($E110="","",IFERROR(VLOOKUP($E110,BankTbl,4,0),""))</f>
        <v>0</v>
      </c>
      <c r="Y110" s="27">
        <f>IF($F110="","",IFERROR(VLOOKUP($F110,BankTbl,4,0),""))</f>
        <v>0</v>
      </c>
      <c r="Z110" s="27">
        <f>IF($B110="","",IF($V110="PICK",LEFT($N110,5),IF($V110="FIXED",$W110,IF($V110="CODE",$H110,""))))</f>
        <v>0</v>
      </c>
    </row>
    <row r="111" spans="1:26" ht="21" customHeight="1">
      <c r="A111" s="27">
        <f>IF($B111="","",COUNTA($B$13:$B111))</f>
        <v>0</v>
      </c>
      <c r="B111" s="28"/>
      <c r="C111" s="28"/>
      <c r="D111" s="29"/>
      <c r="E111" s="29"/>
      <c r="F111" s="29"/>
      <c r="G111" s="28"/>
      <c r="H111" s="28"/>
      <c r="I111" s="30">
        <f>IF($H111="","",IFERROR(VLOOKUP($H111,AcctTbl,2,0),"کد ناشناخته"))</f>
        <v>0</v>
      </c>
      <c r="J111" s="27">
        <f>IF($H111="","",IFERROR(VLOOKUP($H111,AcctTbl,3,0),""))</f>
        <v>0</v>
      </c>
      <c r="K111" s="29"/>
      <c r="L111" s="28"/>
      <c r="M111" s="31"/>
      <c r="N111" s="29"/>
      <c r="O111" s="32">
        <f>IF($B111="",0,IF($U111="IN",N($M111),0))</f>
        <v>0</v>
      </c>
      <c r="P111" s="32">
        <f>IF($B111="",0,IF(OR($U111="OUT",$U111="TRF"),N($M111),0))</f>
        <v>0</v>
      </c>
      <c r="Q111" s="32">
        <f>IF($B111="",0,IF(OR($U111="OUT",$U111="TRF"),N($M111),0))</f>
        <v>0</v>
      </c>
      <c r="R111" s="32">
        <f>IF($B111="",0,IF($U111="IN",N($M111),0))</f>
        <v>0</v>
      </c>
      <c r="S111" s="33">
        <f>IF($B111="","",IF($M111="","⚠ مبلغ",IF($E111="","⚠ بانک عامل",IF(AND($U111="TRF",$F111=""),"⚠ بانک مقصد",IF(AND($V111&lt;&gt;"NONE",$V111&lt;&gt;"",$Z111=""),"⚠ طرف حساب","✓")))))</f>
        <v>0</v>
      </c>
      <c r="T111" s="29"/>
      <c r="U111" s="27">
        <f>IFERROR(VLOOKUP($D111,BankOpTbl,2,0),"")</f>
        <v>0</v>
      </c>
      <c r="V111" s="27">
        <f>IFERROR(VLOOKUP($D111,BankOpTbl,3,0),"")</f>
        <v>0</v>
      </c>
      <c r="W111" s="27">
        <f>IFERROR(VLOOKUP($D111,BankOpTbl,4,0),"")</f>
        <v>0</v>
      </c>
      <c r="X111" s="27">
        <f>IF($E111="","",IFERROR(VLOOKUP($E111,BankTbl,4,0),""))</f>
        <v>0</v>
      </c>
      <c r="Y111" s="27">
        <f>IF($F111="","",IFERROR(VLOOKUP($F111,BankTbl,4,0),""))</f>
        <v>0</v>
      </c>
      <c r="Z111" s="27">
        <f>IF($B111="","",IF($V111="PICK",LEFT($N111,5),IF($V111="FIXED",$W111,IF($V111="CODE",$H111,""))))</f>
        <v>0</v>
      </c>
    </row>
    <row r="112" spans="1:26" ht="21" customHeight="1">
      <c r="A112" s="27">
        <f>IF($B112="","",COUNTA($B$13:$B112))</f>
        <v>0</v>
      </c>
      <c r="B112" s="28"/>
      <c r="C112" s="28"/>
      <c r="D112" s="29"/>
      <c r="E112" s="29"/>
      <c r="F112" s="29"/>
      <c r="G112" s="28"/>
      <c r="H112" s="28"/>
      <c r="I112" s="30">
        <f>IF($H112="","",IFERROR(VLOOKUP($H112,AcctTbl,2,0),"کد ناشناخته"))</f>
        <v>0</v>
      </c>
      <c r="J112" s="27">
        <f>IF($H112="","",IFERROR(VLOOKUP($H112,AcctTbl,3,0),""))</f>
        <v>0</v>
      </c>
      <c r="K112" s="29"/>
      <c r="L112" s="28"/>
      <c r="M112" s="31"/>
      <c r="N112" s="29"/>
      <c r="O112" s="32">
        <f>IF($B112="",0,IF($U112="IN",N($M112),0))</f>
        <v>0</v>
      </c>
      <c r="P112" s="32">
        <f>IF($B112="",0,IF(OR($U112="OUT",$U112="TRF"),N($M112),0))</f>
        <v>0</v>
      </c>
      <c r="Q112" s="32">
        <f>IF($B112="",0,IF(OR($U112="OUT",$U112="TRF"),N($M112),0))</f>
        <v>0</v>
      </c>
      <c r="R112" s="32">
        <f>IF($B112="",0,IF($U112="IN",N($M112),0))</f>
        <v>0</v>
      </c>
      <c r="S112" s="33">
        <f>IF($B112="","",IF($M112="","⚠ مبلغ",IF($E112="","⚠ بانک عامل",IF(AND($U112="TRF",$F112=""),"⚠ بانک مقصد",IF(AND($V112&lt;&gt;"NONE",$V112&lt;&gt;"",$Z112=""),"⚠ طرف حساب","✓")))))</f>
        <v>0</v>
      </c>
      <c r="T112" s="29"/>
      <c r="U112" s="27">
        <f>IFERROR(VLOOKUP($D112,BankOpTbl,2,0),"")</f>
        <v>0</v>
      </c>
      <c r="V112" s="27">
        <f>IFERROR(VLOOKUP($D112,BankOpTbl,3,0),"")</f>
        <v>0</v>
      </c>
      <c r="W112" s="27">
        <f>IFERROR(VLOOKUP($D112,BankOpTbl,4,0),"")</f>
        <v>0</v>
      </c>
      <c r="X112" s="27">
        <f>IF($E112="","",IFERROR(VLOOKUP($E112,BankTbl,4,0),""))</f>
        <v>0</v>
      </c>
      <c r="Y112" s="27">
        <f>IF($F112="","",IFERROR(VLOOKUP($F112,BankTbl,4,0),""))</f>
        <v>0</v>
      </c>
      <c r="Z112" s="27">
        <f>IF($B112="","",IF($V112="PICK",LEFT($N112,5),IF($V112="FIXED",$W112,IF($V112="CODE",$H112,""))))</f>
        <v>0</v>
      </c>
    </row>
    <row r="113" spans="1:26" ht="21" customHeight="1">
      <c r="A113" s="27">
        <f>IF($B113="","",COUNTA($B$13:$B113))</f>
        <v>0</v>
      </c>
      <c r="B113" s="28"/>
      <c r="C113" s="28"/>
      <c r="D113" s="29"/>
      <c r="E113" s="29"/>
      <c r="F113" s="29"/>
      <c r="G113" s="28"/>
      <c r="H113" s="28"/>
      <c r="I113" s="30">
        <f>IF($H113="","",IFERROR(VLOOKUP($H113,AcctTbl,2,0),"کد ناشناخته"))</f>
        <v>0</v>
      </c>
      <c r="J113" s="27">
        <f>IF($H113="","",IFERROR(VLOOKUP($H113,AcctTbl,3,0),""))</f>
        <v>0</v>
      </c>
      <c r="K113" s="29"/>
      <c r="L113" s="28"/>
      <c r="M113" s="31"/>
      <c r="N113" s="29"/>
      <c r="O113" s="32">
        <f>IF($B113="",0,IF($U113="IN",N($M113),0))</f>
        <v>0</v>
      </c>
      <c r="P113" s="32">
        <f>IF($B113="",0,IF(OR($U113="OUT",$U113="TRF"),N($M113),0))</f>
        <v>0</v>
      </c>
      <c r="Q113" s="32">
        <f>IF($B113="",0,IF(OR($U113="OUT",$U113="TRF"),N($M113),0))</f>
        <v>0</v>
      </c>
      <c r="R113" s="32">
        <f>IF($B113="",0,IF($U113="IN",N($M113),0))</f>
        <v>0</v>
      </c>
      <c r="S113" s="33">
        <f>IF($B113="","",IF($M113="","⚠ مبلغ",IF($E113="","⚠ بانک عامل",IF(AND($U113="TRF",$F113=""),"⚠ بانک مقصد",IF(AND($V113&lt;&gt;"NONE",$V113&lt;&gt;"",$Z113=""),"⚠ طرف حساب","✓")))))</f>
        <v>0</v>
      </c>
      <c r="T113" s="29"/>
      <c r="U113" s="27">
        <f>IFERROR(VLOOKUP($D113,BankOpTbl,2,0),"")</f>
        <v>0</v>
      </c>
      <c r="V113" s="27">
        <f>IFERROR(VLOOKUP($D113,BankOpTbl,3,0),"")</f>
        <v>0</v>
      </c>
      <c r="W113" s="27">
        <f>IFERROR(VLOOKUP($D113,BankOpTbl,4,0),"")</f>
        <v>0</v>
      </c>
      <c r="X113" s="27">
        <f>IF($E113="","",IFERROR(VLOOKUP($E113,BankTbl,4,0),""))</f>
        <v>0</v>
      </c>
      <c r="Y113" s="27">
        <f>IF($F113="","",IFERROR(VLOOKUP($F113,BankTbl,4,0),""))</f>
        <v>0</v>
      </c>
      <c r="Z113" s="27">
        <f>IF($B113="","",IF($V113="PICK",LEFT($N113,5),IF($V113="FIXED",$W113,IF($V113="CODE",$H113,""))))</f>
        <v>0</v>
      </c>
    </row>
    <row r="114" spans="1:26" ht="21" customHeight="1">
      <c r="A114" s="27">
        <f>IF($B114="","",COUNTA($B$13:$B114))</f>
        <v>0</v>
      </c>
      <c r="B114" s="28"/>
      <c r="C114" s="28"/>
      <c r="D114" s="29"/>
      <c r="E114" s="29"/>
      <c r="F114" s="29"/>
      <c r="G114" s="28"/>
      <c r="H114" s="28"/>
      <c r="I114" s="30">
        <f>IF($H114="","",IFERROR(VLOOKUP($H114,AcctTbl,2,0),"کد ناشناخته"))</f>
        <v>0</v>
      </c>
      <c r="J114" s="27">
        <f>IF($H114="","",IFERROR(VLOOKUP($H114,AcctTbl,3,0),""))</f>
        <v>0</v>
      </c>
      <c r="K114" s="29"/>
      <c r="L114" s="28"/>
      <c r="M114" s="31"/>
      <c r="N114" s="29"/>
      <c r="O114" s="32">
        <f>IF($B114="",0,IF($U114="IN",N($M114),0))</f>
        <v>0</v>
      </c>
      <c r="P114" s="32">
        <f>IF($B114="",0,IF(OR($U114="OUT",$U114="TRF"),N($M114),0))</f>
        <v>0</v>
      </c>
      <c r="Q114" s="32">
        <f>IF($B114="",0,IF(OR($U114="OUT",$U114="TRF"),N($M114),0))</f>
        <v>0</v>
      </c>
      <c r="R114" s="32">
        <f>IF($B114="",0,IF($U114="IN",N($M114),0))</f>
        <v>0</v>
      </c>
      <c r="S114" s="33">
        <f>IF($B114="","",IF($M114="","⚠ مبلغ",IF($E114="","⚠ بانک عامل",IF(AND($U114="TRF",$F114=""),"⚠ بانک مقصد",IF(AND($V114&lt;&gt;"NONE",$V114&lt;&gt;"",$Z114=""),"⚠ طرف حساب","✓")))))</f>
        <v>0</v>
      </c>
      <c r="T114" s="29"/>
      <c r="U114" s="27">
        <f>IFERROR(VLOOKUP($D114,BankOpTbl,2,0),"")</f>
        <v>0</v>
      </c>
      <c r="V114" s="27">
        <f>IFERROR(VLOOKUP($D114,BankOpTbl,3,0),"")</f>
        <v>0</v>
      </c>
      <c r="W114" s="27">
        <f>IFERROR(VLOOKUP($D114,BankOpTbl,4,0),"")</f>
        <v>0</v>
      </c>
      <c r="X114" s="27">
        <f>IF($E114="","",IFERROR(VLOOKUP($E114,BankTbl,4,0),""))</f>
        <v>0</v>
      </c>
      <c r="Y114" s="27">
        <f>IF($F114="","",IFERROR(VLOOKUP($F114,BankTbl,4,0),""))</f>
        <v>0</v>
      </c>
      <c r="Z114" s="27">
        <f>IF($B114="","",IF($V114="PICK",LEFT($N114,5),IF($V114="FIXED",$W114,IF($V114="CODE",$H114,""))))</f>
        <v>0</v>
      </c>
    </row>
    <row r="115" spans="1:26" ht="21" customHeight="1">
      <c r="A115" s="27">
        <f>IF($B115="","",COUNTA($B$13:$B115))</f>
        <v>0</v>
      </c>
      <c r="B115" s="28"/>
      <c r="C115" s="28"/>
      <c r="D115" s="29"/>
      <c r="E115" s="29"/>
      <c r="F115" s="29"/>
      <c r="G115" s="28"/>
      <c r="H115" s="28"/>
      <c r="I115" s="30">
        <f>IF($H115="","",IFERROR(VLOOKUP($H115,AcctTbl,2,0),"کد ناشناخته"))</f>
        <v>0</v>
      </c>
      <c r="J115" s="27">
        <f>IF($H115="","",IFERROR(VLOOKUP($H115,AcctTbl,3,0),""))</f>
        <v>0</v>
      </c>
      <c r="K115" s="29"/>
      <c r="L115" s="28"/>
      <c r="M115" s="31"/>
      <c r="N115" s="29"/>
      <c r="O115" s="32">
        <f>IF($B115="",0,IF($U115="IN",N($M115),0))</f>
        <v>0</v>
      </c>
      <c r="P115" s="32">
        <f>IF($B115="",0,IF(OR($U115="OUT",$U115="TRF"),N($M115),0))</f>
        <v>0</v>
      </c>
      <c r="Q115" s="32">
        <f>IF($B115="",0,IF(OR($U115="OUT",$U115="TRF"),N($M115),0))</f>
        <v>0</v>
      </c>
      <c r="R115" s="32">
        <f>IF($B115="",0,IF($U115="IN",N($M115),0))</f>
        <v>0</v>
      </c>
      <c r="S115" s="33">
        <f>IF($B115="","",IF($M115="","⚠ مبلغ",IF($E115="","⚠ بانک عامل",IF(AND($U115="TRF",$F115=""),"⚠ بانک مقصد",IF(AND($V115&lt;&gt;"NONE",$V115&lt;&gt;"",$Z115=""),"⚠ طرف حساب","✓")))))</f>
        <v>0</v>
      </c>
      <c r="T115" s="29"/>
      <c r="U115" s="27">
        <f>IFERROR(VLOOKUP($D115,BankOpTbl,2,0),"")</f>
        <v>0</v>
      </c>
      <c r="V115" s="27">
        <f>IFERROR(VLOOKUP($D115,BankOpTbl,3,0),"")</f>
        <v>0</v>
      </c>
      <c r="W115" s="27">
        <f>IFERROR(VLOOKUP($D115,BankOpTbl,4,0),"")</f>
        <v>0</v>
      </c>
      <c r="X115" s="27">
        <f>IF($E115="","",IFERROR(VLOOKUP($E115,BankTbl,4,0),""))</f>
        <v>0</v>
      </c>
      <c r="Y115" s="27">
        <f>IF($F115="","",IFERROR(VLOOKUP($F115,BankTbl,4,0),""))</f>
        <v>0</v>
      </c>
      <c r="Z115" s="27">
        <f>IF($B115="","",IF($V115="PICK",LEFT($N115,5),IF($V115="FIXED",$W115,IF($V115="CODE",$H115,""))))</f>
        <v>0</v>
      </c>
    </row>
    <row r="116" spans="1:26" ht="21" customHeight="1">
      <c r="A116" s="27">
        <f>IF($B116="","",COUNTA($B$13:$B116))</f>
        <v>0</v>
      </c>
      <c r="B116" s="28"/>
      <c r="C116" s="28"/>
      <c r="D116" s="29"/>
      <c r="E116" s="29"/>
      <c r="F116" s="29"/>
      <c r="G116" s="28"/>
      <c r="H116" s="28"/>
      <c r="I116" s="30">
        <f>IF($H116="","",IFERROR(VLOOKUP($H116,AcctTbl,2,0),"کد ناشناخته"))</f>
        <v>0</v>
      </c>
      <c r="J116" s="27">
        <f>IF($H116="","",IFERROR(VLOOKUP($H116,AcctTbl,3,0),""))</f>
        <v>0</v>
      </c>
      <c r="K116" s="29"/>
      <c r="L116" s="28"/>
      <c r="M116" s="31"/>
      <c r="N116" s="29"/>
      <c r="O116" s="32">
        <f>IF($B116="",0,IF($U116="IN",N($M116),0))</f>
        <v>0</v>
      </c>
      <c r="P116" s="32">
        <f>IF($B116="",0,IF(OR($U116="OUT",$U116="TRF"),N($M116),0))</f>
        <v>0</v>
      </c>
      <c r="Q116" s="32">
        <f>IF($B116="",0,IF(OR($U116="OUT",$U116="TRF"),N($M116),0))</f>
        <v>0</v>
      </c>
      <c r="R116" s="32">
        <f>IF($B116="",0,IF($U116="IN",N($M116),0))</f>
        <v>0</v>
      </c>
      <c r="S116" s="33">
        <f>IF($B116="","",IF($M116="","⚠ مبلغ",IF($E116="","⚠ بانک عامل",IF(AND($U116="TRF",$F116=""),"⚠ بانک مقصد",IF(AND($V116&lt;&gt;"NONE",$V116&lt;&gt;"",$Z116=""),"⚠ طرف حساب","✓")))))</f>
        <v>0</v>
      </c>
      <c r="T116" s="29"/>
      <c r="U116" s="27">
        <f>IFERROR(VLOOKUP($D116,BankOpTbl,2,0),"")</f>
        <v>0</v>
      </c>
      <c r="V116" s="27">
        <f>IFERROR(VLOOKUP($D116,BankOpTbl,3,0),"")</f>
        <v>0</v>
      </c>
      <c r="W116" s="27">
        <f>IFERROR(VLOOKUP($D116,BankOpTbl,4,0),"")</f>
        <v>0</v>
      </c>
      <c r="X116" s="27">
        <f>IF($E116="","",IFERROR(VLOOKUP($E116,BankTbl,4,0),""))</f>
        <v>0</v>
      </c>
      <c r="Y116" s="27">
        <f>IF($F116="","",IFERROR(VLOOKUP($F116,BankTbl,4,0),""))</f>
        <v>0</v>
      </c>
      <c r="Z116" s="27">
        <f>IF($B116="","",IF($V116="PICK",LEFT($N116,5),IF($V116="FIXED",$W116,IF($V116="CODE",$H116,""))))</f>
        <v>0</v>
      </c>
    </row>
    <row r="117" spans="1:26" ht="21" customHeight="1">
      <c r="A117" s="27">
        <f>IF($B117="","",COUNTA($B$13:$B117))</f>
        <v>0</v>
      </c>
      <c r="B117" s="28"/>
      <c r="C117" s="28"/>
      <c r="D117" s="29"/>
      <c r="E117" s="29"/>
      <c r="F117" s="29"/>
      <c r="G117" s="28"/>
      <c r="H117" s="28"/>
      <c r="I117" s="30">
        <f>IF($H117="","",IFERROR(VLOOKUP($H117,AcctTbl,2,0),"کد ناشناخته"))</f>
        <v>0</v>
      </c>
      <c r="J117" s="27">
        <f>IF($H117="","",IFERROR(VLOOKUP($H117,AcctTbl,3,0),""))</f>
        <v>0</v>
      </c>
      <c r="K117" s="29"/>
      <c r="L117" s="28"/>
      <c r="M117" s="31"/>
      <c r="N117" s="29"/>
      <c r="O117" s="32">
        <f>IF($B117="",0,IF($U117="IN",N($M117),0))</f>
        <v>0</v>
      </c>
      <c r="P117" s="32">
        <f>IF($B117="",0,IF(OR($U117="OUT",$U117="TRF"),N($M117),0))</f>
        <v>0</v>
      </c>
      <c r="Q117" s="32">
        <f>IF($B117="",0,IF(OR($U117="OUT",$U117="TRF"),N($M117),0))</f>
        <v>0</v>
      </c>
      <c r="R117" s="32">
        <f>IF($B117="",0,IF($U117="IN",N($M117),0))</f>
        <v>0</v>
      </c>
      <c r="S117" s="33">
        <f>IF($B117="","",IF($M117="","⚠ مبلغ",IF($E117="","⚠ بانک عامل",IF(AND($U117="TRF",$F117=""),"⚠ بانک مقصد",IF(AND($V117&lt;&gt;"NONE",$V117&lt;&gt;"",$Z117=""),"⚠ طرف حساب","✓")))))</f>
        <v>0</v>
      </c>
      <c r="T117" s="29"/>
      <c r="U117" s="27">
        <f>IFERROR(VLOOKUP($D117,BankOpTbl,2,0),"")</f>
        <v>0</v>
      </c>
      <c r="V117" s="27">
        <f>IFERROR(VLOOKUP($D117,BankOpTbl,3,0),"")</f>
        <v>0</v>
      </c>
      <c r="W117" s="27">
        <f>IFERROR(VLOOKUP($D117,BankOpTbl,4,0),"")</f>
        <v>0</v>
      </c>
      <c r="X117" s="27">
        <f>IF($E117="","",IFERROR(VLOOKUP($E117,BankTbl,4,0),""))</f>
        <v>0</v>
      </c>
      <c r="Y117" s="27">
        <f>IF($F117="","",IFERROR(VLOOKUP($F117,BankTbl,4,0),""))</f>
        <v>0</v>
      </c>
      <c r="Z117" s="27">
        <f>IF($B117="","",IF($V117="PICK",LEFT($N117,5),IF($V117="FIXED",$W117,IF($V117="CODE",$H117,""))))</f>
        <v>0</v>
      </c>
    </row>
    <row r="118" spans="1:26" ht="21" customHeight="1">
      <c r="A118" s="27">
        <f>IF($B118="","",COUNTA($B$13:$B118))</f>
        <v>0</v>
      </c>
      <c r="B118" s="28"/>
      <c r="C118" s="28"/>
      <c r="D118" s="29"/>
      <c r="E118" s="29"/>
      <c r="F118" s="29"/>
      <c r="G118" s="28"/>
      <c r="H118" s="28"/>
      <c r="I118" s="30">
        <f>IF($H118="","",IFERROR(VLOOKUP($H118,AcctTbl,2,0),"کد ناشناخته"))</f>
        <v>0</v>
      </c>
      <c r="J118" s="27">
        <f>IF($H118="","",IFERROR(VLOOKUP($H118,AcctTbl,3,0),""))</f>
        <v>0</v>
      </c>
      <c r="K118" s="29"/>
      <c r="L118" s="28"/>
      <c r="M118" s="31"/>
      <c r="N118" s="29"/>
      <c r="O118" s="32">
        <f>IF($B118="",0,IF($U118="IN",N($M118),0))</f>
        <v>0</v>
      </c>
      <c r="P118" s="32">
        <f>IF($B118="",0,IF(OR($U118="OUT",$U118="TRF"),N($M118),0))</f>
        <v>0</v>
      </c>
      <c r="Q118" s="32">
        <f>IF($B118="",0,IF(OR($U118="OUT",$U118="TRF"),N($M118),0))</f>
        <v>0</v>
      </c>
      <c r="R118" s="32">
        <f>IF($B118="",0,IF($U118="IN",N($M118),0))</f>
        <v>0</v>
      </c>
      <c r="S118" s="33">
        <f>IF($B118="","",IF($M118="","⚠ مبلغ",IF($E118="","⚠ بانک عامل",IF(AND($U118="TRF",$F118=""),"⚠ بانک مقصد",IF(AND($V118&lt;&gt;"NONE",$V118&lt;&gt;"",$Z118=""),"⚠ طرف حساب","✓")))))</f>
        <v>0</v>
      </c>
      <c r="T118" s="29"/>
      <c r="U118" s="27">
        <f>IFERROR(VLOOKUP($D118,BankOpTbl,2,0),"")</f>
        <v>0</v>
      </c>
      <c r="V118" s="27">
        <f>IFERROR(VLOOKUP($D118,BankOpTbl,3,0),"")</f>
        <v>0</v>
      </c>
      <c r="W118" s="27">
        <f>IFERROR(VLOOKUP($D118,BankOpTbl,4,0),"")</f>
        <v>0</v>
      </c>
      <c r="X118" s="27">
        <f>IF($E118="","",IFERROR(VLOOKUP($E118,BankTbl,4,0),""))</f>
        <v>0</v>
      </c>
      <c r="Y118" s="27">
        <f>IF($F118="","",IFERROR(VLOOKUP($F118,BankTbl,4,0),""))</f>
        <v>0</v>
      </c>
      <c r="Z118" s="27">
        <f>IF($B118="","",IF($V118="PICK",LEFT($N118,5),IF($V118="FIXED",$W118,IF($V118="CODE",$H118,""))))</f>
        <v>0</v>
      </c>
    </row>
    <row r="119" spans="1:26" ht="21" customHeight="1">
      <c r="A119" s="27">
        <f>IF($B119="","",COUNTA($B$13:$B119))</f>
        <v>0</v>
      </c>
      <c r="B119" s="28"/>
      <c r="C119" s="28"/>
      <c r="D119" s="29"/>
      <c r="E119" s="29"/>
      <c r="F119" s="29"/>
      <c r="G119" s="28"/>
      <c r="H119" s="28"/>
      <c r="I119" s="30">
        <f>IF($H119="","",IFERROR(VLOOKUP($H119,AcctTbl,2,0),"کد ناشناخته"))</f>
        <v>0</v>
      </c>
      <c r="J119" s="27">
        <f>IF($H119="","",IFERROR(VLOOKUP($H119,AcctTbl,3,0),""))</f>
        <v>0</v>
      </c>
      <c r="K119" s="29"/>
      <c r="L119" s="28"/>
      <c r="M119" s="31"/>
      <c r="N119" s="29"/>
      <c r="O119" s="32">
        <f>IF($B119="",0,IF($U119="IN",N($M119),0))</f>
        <v>0</v>
      </c>
      <c r="P119" s="32">
        <f>IF($B119="",0,IF(OR($U119="OUT",$U119="TRF"),N($M119),0))</f>
        <v>0</v>
      </c>
      <c r="Q119" s="32">
        <f>IF($B119="",0,IF(OR($U119="OUT",$U119="TRF"),N($M119),0))</f>
        <v>0</v>
      </c>
      <c r="R119" s="32">
        <f>IF($B119="",0,IF($U119="IN",N($M119),0))</f>
        <v>0</v>
      </c>
      <c r="S119" s="33">
        <f>IF($B119="","",IF($M119="","⚠ مبلغ",IF($E119="","⚠ بانک عامل",IF(AND($U119="TRF",$F119=""),"⚠ بانک مقصد",IF(AND($V119&lt;&gt;"NONE",$V119&lt;&gt;"",$Z119=""),"⚠ طرف حساب","✓")))))</f>
        <v>0</v>
      </c>
      <c r="T119" s="29"/>
      <c r="U119" s="27">
        <f>IFERROR(VLOOKUP($D119,BankOpTbl,2,0),"")</f>
        <v>0</v>
      </c>
      <c r="V119" s="27">
        <f>IFERROR(VLOOKUP($D119,BankOpTbl,3,0),"")</f>
        <v>0</v>
      </c>
      <c r="W119" s="27">
        <f>IFERROR(VLOOKUP($D119,BankOpTbl,4,0),"")</f>
        <v>0</v>
      </c>
      <c r="X119" s="27">
        <f>IF($E119="","",IFERROR(VLOOKUP($E119,BankTbl,4,0),""))</f>
        <v>0</v>
      </c>
      <c r="Y119" s="27">
        <f>IF($F119="","",IFERROR(VLOOKUP($F119,BankTbl,4,0),""))</f>
        <v>0</v>
      </c>
      <c r="Z119" s="27">
        <f>IF($B119="","",IF($V119="PICK",LEFT($N119,5),IF($V119="FIXED",$W119,IF($V119="CODE",$H119,""))))</f>
        <v>0</v>
      </c>
    </row>
    <row r="120" spans="1:26" ht="21" customHeight="1">
      <c r="A120" s="27">
        <f>IF($B120="","",COUNTA($B$13:$B120))</f>
        <v>0</v>
      </c>
      <c r="B120" s="28"/>
      <c r="C120" s="28"/>
      <c r="D120" s="29"/>
      <c r="E120" s="29"/>
      <c r="F120" s="29"/>
      <c r="G120" s="28"/>
      <c r="H120" s="28"/>
      <c r="I120" s="30">
        <f>IF($H120="","",IFERROR(VLOOKUP($H120,AcctTbl,2,0),"کد ناشناخته"))</f>
        <v>0</v>
      </c>
      <c r="J120" s="27">
        <f>IF($H120="","",IFERROR(VLOOKUP($H120,AcctTbl,3,0),""))</f>
        <v>0</v>
      </c>
      <c r="K120" s="29"/>
      <c r="L120" s="28"/>
      <c r="M120" s="31"/>
      <c r="N120" s="29"/>
      <c r="O120" s="32">
        <f>IF($B120="",0,IF($U120="IN",N($M120),0))</f>
        <v>0</v>
      </c>
      <c r="P120" s="32">
        <f>IF($B120="",0,IF(OR($U120="OUT",$U120="TRF"),N($M120),0))</f>
        <v>0</v>
      </c>
      <c r="Q120" s="32">
        <f>IF($B120="",0,IF(OR($U120="OUT",$U120="TRF"),N($M120),0))</f>
        <v>0</v>
      </c>
      <c r="R120" s="32">
        <f>IF($B120="",0,IF($U120="IN",N($M120),0))</f>
        <v>0</v>
      </c>
      <c r="S120" s="33">
        <f>IF($B120="","",IF($M120="","⚠ مبلغ",IF($E120="","⚠ بانک عامل",IF(AND($U120="TRF",$F120=""),"⚠ بانک مقصد",IF(AND($V120&lt;&gt;"NONE",$V120&lt;&gt;"",$Z120=""),"⚠ طرف حساب","✓")))))</f>
        <v>0</v>
      </c>
      <c r="T120" s="29"/>
      <c r="U120" s="27">
        <f>IFERROR(VLOOKUP($D120,BankOpTbl,2,0),"")</f>
        <v>0</v>
      </c>
      <c r="V120" s="27">
        <f>IFERROR(VLOOKUP($D120,BankOpTbl,3,0),"")</f>
        <v>0</v>
      </c>
      <c r="W120" s="27">
        <f>IFERROR(VLOOKUP($D120,BankOpTbl,4,0),"")</f>
        <v>0</v>
      </c>
      <c r="X120" s="27">
        <f>IF($E120="","",IFERROR(VLOOKUP($E120,BankTbl,4,0),""))</f>
        <v>0</v>
      </c>
      <c r="Y120" s="27">
        <f>IF($F120="","",IFERROR(VLOOKUP($F120,BankTbl,4,0),""))</f>
        <v>0</v>
      </c>
      <c r="Z120" s="27">
        <f>IF($B120="","",IF($V120="PICK",LEFT($N120,5),IF($V120="FIXED",$W120,IF($V120="CODE",$H120,""))))</f>
        <v>0</v>
      </c>
    </row>
    <row r="121" spans="1:26" ht="21" customHeight="1">
      <c r="A121" s="27">
        <f>IF($B121="","",COUNTA($B$13:$B121))</f>
        <v>0</v>
      </c>
      <c r="B121" s="28"/>
      <c r="C121" s="28"/>
      <c r="D121" s="29"/>
      <c r="E121" s="29"/>
      <c r="F121" s="29"/>
      <c r="G121" s="28"/>
      <c r="H121" s="28"/>
      <c r="I121" s="30">
        <f>IF($H121="","",IFERROR(VLOOKUP($H121,AcctTbl,2,0),"کد ناشناخته"))</f>
        <v>0</v>
      </c>
      <c r="J121" s="27">
        <f>IF($H121="","",IFERROR(VLOOKUP($H121,AcctTbl,3,0),""))</f>
        <v>0</v>
      </c>
      <c r="K121" s="29"/>
      <c r="L121" s="28"/>
      <c r="M121" s="31"/>
      <c r="N121" s="29"/>
      <c r="O121" s="32">
        <f>IF($B121="",0,IF($U121="IN",N($M121),0))</f>
        <v>0</v>
      </c>
      <c r="P121" s="32">
        <f>IF($B121="",0,IF(OR($U121="OUT",$U121="TRF"),N($M121),0))</f>
        <v>0</v>
      </c>
      <c r="Q121" s="32">
        <f>IF($B121="",0,IF(OR($U121="OUT",$U121="TRF"),N($M121),0))</f>
        <v>0</v>
      </c>
      <c r="R121" s="32">
        <f>IF($B121="",0,IF($U121="IN",N($M121),0))</f>
        <v>0</v>
      </c>
      <c r="S121" s="33">
        <f>IF($B121="","",IF($M121="","⚠ مبلغ",IF($E121="","⚠ بانک عامل",IF(AND($U121="TRF",$F121=""),"⚠ بانک مقصد",IF(AND($V121&lt;&gt;"NONE",$V121&lt;&gt;"",$Z121=""),"⚠ طرف حساب","✓")))))</f>
        <v>0</v>
      </c>
      <c r="T121" s="29"/>
      <c r="U121" s="27">
        <f>IFERROR(VLOOKUP($D121,BankOpTbl,2,0),"")</f>
        <v>0</v>
      </c>
      <c r="V121" s="27">
        <f>IFERROR(VLOOKUP($D121,BankOpTbl,3,0),"")</f>
        <v>0</v>
      </c>
      <c r="W121" s="27">
        <f>IFERROR(VLOOKUP($D121,BankOpTbl,4,0),"")</f>
        <v>0</v>
      </c>
      <c r="X121" s="27">
        <f>IF($E121="","",IFERROR(VLOOKUP($E121,BankTbl,4,0),""))</f>
        <v>0</v>
      </c>
      <c r="Y121" s="27">
        <f>IF($F121="","",IFERROR(VLOOKUP($F121,BankTbl,4,0),""))</f>
        <v>0</v>
      </c>
      <c r="Z121" s="27">
        <f>IF($B121="","",IF($V121="PICK",LEFT($N121,5),IF($V121="FIXED",$W121,IF($V121="CODE",$H121,""))))</f>
        <v>0</v>
      </c>
    </row>
    <row r="122" spans="1:26" ht="21" customHeight="1">
      <c r="A122" s="27">
        <f>IF($B122="","",COUNTA($B$13:$B122))</f>
        <v>0</v>
      </c>
      <c r="B122" s="28"/>
      <c r="C122" s="28"/>
      <c r="D122" s="29"/>
      <c r="E122" s="29"/>
      <c r="F122" s="29"/>
      <c r="G122" s="28"/>
      <c r="H122" s="28"/>
      <c r="I122" s="30">
        <f>IF($H122="","",IFERROR(VLOOKUP($H122,AcctTbl,2,0),"کد ناشناخته"))</f>
        <v>0</v>
      </c>
      <c r="J122" s="27">
        <f>IF($H122="","",IFERROR(VLOOKUP($H122,AcctTbl,3,0),""))</f>
        <v>0</v>
      </c>
      <c r="K122" s="29"/>
      <c r="L122" s="28"/>
      <c r="M122" s="31"/>
      <c r="N122" s="29"/>
      <c r="O122" s="32">
        <f>IF($B122="",0,IF($U122="IN",N($M122),0))</f>
        <v>0</v>
      </c>
      <c r="P122" s="32">
        <f>IF($B122="",0,IF(OR($U122="OUT",$U122="TRF"),N($M122),0))</f>
        <v>0</v>
      </c>
      <c r="Q122" s="32">
        <f>IF($B122="",0,IF(OR($U122="OUT",$U122="TRF"),N($M122),0))</f>
        <v>0</v>
      </c>
      <c r="R122" s="32">
        <f>IF($B122="",0,IF($U122="IN",N($M122),0))</f>
        <v>0</v>
      </c>
      <c r="S122" s="33">
        <f>IF($B122="","",IF($M122="","⚠ مبلغ",IF($E122="","⚠ بانک عامل",IF(AND($U122="TRF",$F122=""),"⚠ بانک مقصد",IF(AND($V122&lt;&gt;"NONE",$V122&lt;&gt;"",$Z122=""),"⚠ طرف حساب","✓")))))</f>
        <v>0</v>
      </c>
      <c r="T122" s="29"/>
      <c r="U122" s="27">
        <f>IFERROR(VLOOKUP($D122,BankOpTbl,2,0),"")</f>
        <v>0</v>
      </c>
      <c r="V122" s="27">
        <f>IFERROR(VLOOKUP($D122,BankOpTbl,3,0),"")</f>
        <v>0</v>
      </c>
      <c r="W122" s="27">
        <f>IFERROR(VLOOKUP($D122,BankOpTbl,4,0),"")</f>
        <v>0</v>
      </c>
      <c r="X122" s="27">
        <f>IF($E122="","",IFERROR(VLOOKUP($E122,BankTbl,4,0),""))</f>
        <v>0</v>
      </c>
      <c r="Y122" s="27">
        <f>IF($F122="","",IFERROR(VLOOKUP($F122,BankTbl,4,0),""))</f>
        <v>0</v>
      </c>
      <c r="Z122" s="27">
        <f>IF($B122="","",IF($V122="PICK",LEFT($N122,5),IF($V122="FIXED",$W122,IF($V122="CODE",$H122,""))))</f>
        <v>0</v>
      </c>
    </row>
    <row r="123" spans="1:26" ht="21" customHeight="1">
      <c r="A123" s="27">
        <f>IF($B123="","",COUNTA($B$13:$B123))</f>
        <v>0</v>
      </c>
      <c r="B123" s="28"/>
      <c r="C123" s="28"/>
      <c r="D123" s="29"/>
      <c r="E123" s="29"/>
      <c r="F123" s="29"/>
      <c r="G123" s="28"/>
      <c r="H123" s="28"/>
      <c r="I123" s="30">
        <f>IF($H123="","",IFERROR(VLOOKUP($H123,AcctTbl,2,0),"کد ناشناخته"))</f>
        <v>0</v>
      </c>
      <c r="J123" s="27">
        <f>IF($H123="","",IFERROR(VLOOKUP($H123,AcctTbl,3,0),""))</f>
        <v>0</v>
      </c>
      <c r="K123" s="29"/>
      <c r="L123" s="28"/>
      <c r="M123" s="31"/>
      <c r="N123" s="29"/>
      <c r="O123" s="32">
        <f>IF($B123="",0,IF($U123="IN",N($M123),0))</f>
        <v>0</v>
      </c>
      <c r="P123" s="32">
        <f>IF($B123="",0,IF(OR($U123="OUT",$U123="TRF"),N($M123),0))</f>
        <v>0</v>
      </c>
      <c r="Q123" s="32">
        <f>IF($B123="",0,IF(OR($U123="OUT",$U123="TRF"),N($M123),0))</f>
        <v>0</v>
      </c>
      <c r="R123" s="32">
        <f>IF($B123="",0,IF($U123="IN",N($M123),0))</f>
        <v>0</v>
      </c>
      <c r="S123" s="33">
        <f>IF($B123="","",IF($M123="","⚠ مبلغ",IF($E123="","⚠ بانک عامل",IF(AND($U123="TRF",$F123=""),"⚠ بانک مقصد",IF(AND($V123&lt;&gt;"NONE",$V123&lt;&gt;"",$Z123=""),"⚠ طرف حساب","✓")))))</f>
        <v>0</v>
      </c>
      <c r="T123" s="29"/>
      <c r="U123" s="27">
        <f>IFERROR(VLOOKUP($D123,BankOpTbl,2,0),"")</f>
        <v>0</v>
      </c>
      <c r="V123" s="27">
        <f>IFERROR(VLOOKUP($D123,BankOpTbl,3,0),"")</f>
        <v>0</v>
      </c>
      <c r="W123" s="27">
        <f>IFERROR(VLOOKUP($D123,BankOpTbl,4,0),"")</f>
        <v>0</v>
      </c>
      <c r="X123" s="27">
        <f>IF($E123="","",IFERROR(VLOOKUP($E123,BankTbl,4,0),""))</f>
        <v>0</v>
      </c>
      <c r="Y123" s="27">
        <f>IF($F123="","",IFERROR(VLOOKUP($F123,BankTbl,4,0),""))</f>
        <v>0</v>
      </c>
      <c r="Z123" s="27">
        <f>IF($B123="","",IF($V123="PICK",LEFT($N123,5),IF($V123="FIXED",$W123,IF($V123="CODE",$H123,""))))</f>
        <v>0</v>
      </c>
    </row>
    <row r="124" spans="1:26" ht="21" customHeight="1">
      <c r="A124" s="27">
        <f>IF($B124="","",COUNTA($B$13:$B124))</f>
        <v>0</v>
      </c>
      <c r="B124" s="28"/>
      <c r="C124" s="28"/>
      <c r="D124" s="29"/>
      <c r="E124" s="29"/>
      <c r="F124" s="29"/>
      <c r="G124" s="28"/>
      <c r="H124" s="28"/>
      <c r="I124" s="30">
        <f>IF($H124="","",IFERROR(VLOOKUP($H124,AcctTbl,2,0),"کد ناشناخته"))</f>
        <v>0</v>
      </c>
      <c r="J124" s="27">
        <f>IF($H124="","",IFERROR(VLOOKUP($H124,AcctTbl,3,0),""))</f>
        <v>0</v>
      </c>
      <c r="K124" s="29"/>
      <c r="L124" s="28"/>
      <c r="M124" s="31"/>
      <c r="N124" s="29"/>
      <c r="O124" s="32">
        <f>IF($B124="",0,IF($U124="IN",N($M124),0))</f>
        <v>0</v>
      </c>
      <c r="P124" s="32">
        <f>IF($B124="",0,IF(OR($U124="OUT",$U124="TRF"),N($M124),0))</f>
        <v>0</v>
      </c>
      <c r="Q124" s="32">
        <f>IF($B124="",0,IF(OR($U124="OUT",$U124="TRF"),N($M124),0))</f>
        <v>0</v>
      </c>
      <c r="R124" s="32">
        <f>IF($B124="",0,IF($U124="IN",N($M124),0))</f>
        <v>0</v>
      </c>
      <c r="S124" s="33">
        <f>IF($B124="","",IF($M124="","⚠ مبلغ",IF($E124="","⚠ بانک عامل",IF(AND($U124="TRF",$F124=""),"⚠ بانک مقصد",IF(AND($V124&lt;&gt;"NONE",$V124&lt;&gt;"",$Z124=""),"⚠ طرف حساب","✓")))))</f>
        <v>0</v>
      </c>
      <c r="T124" s="29"/>
      <c r="U124" s="27">
        <f>IFERROR(VLOOKUP($D124,BankOpTbl,2,0),"")</f>
        <v>0</v>
      </c>
      <c r="V124" s="27">
        <f>IFERROR(VLOOKUP($D124,BankOpTbl,3,0),"")</f>
        <v>0</v>
      </c>
      <c r="W124" s="27">
        <f>IFERROR(VLOOKUP($D124,BankOpTbl,4,0),"")</f>
        <v>0</v>
      </c>
      <c r="X124" s="27">
        <f>IF($E124="","",IFERROR(VLOOKUP($E124,BankTbl,4,0),""))</f>
        <v>0</v>
      </c>
      <c r="Y124" s="27">
        <f>IF($F124="","",IFERROR(VLOOKUP($F124,BankTbl,4,0),""))</f>
        <v>0</v>
      </c>
      <c r="Z124" s="27">
        <f>IF($B124="","",IF($V124="PICK",LEFT($N124,5),IF($V124="FIXED",$W124,IF($V124="CODE",$H124,""))))</f>
        <v>0</v>
      </c>
    </row>
    <row r="125" spans="1:26" ht="21" customHeight="1">
      <c r="A125" s="27">
        <f>IF($B125="","",COUNTA($B$13:$B125))</f>
        <v>0</v>
      </c>
      <c r="B125" s="28"/>
      <c r="C125" s="28"/>
      <c r="D125" s="29"/>
      <c r="E125" s="29"/>
      <c r="F125" s="29"/>
      <c r="G125" s="28"/>
      <c r="H125" s="28"/>
      <c r="I125" s="30">
        <f>IF($H125="","",IFERROR(VLOOKUP($H125,AcctTbl,2,0),"کد ناشناخته"))</f>
        <v>0</v>
      </c>
      <c r="J125" s="27">
        <f>IF($H125="","",IFERROR(VLOOKUP($H125,AcctTbl,3,0),""))</f>
        <v>0</v>
      </c>
      <c r="K125" s="29"/>
      <c r="L125" s="28"/>
      <c r="M125" s="31"/>
      <c r="N125" s="29"/>
      <c r="O125" s="32">
        <f>IF($B125="",0,IF($U125="IN",N($M125),0))</f>
        <v>0</v>
      </c>
      <c r="P125" s="32">
        <f>IF($B125="",0,IF(OR($U125="OUT",$U125="TRF"),N($M125),0))</f>
        <v>0</v>
      </c>
      <c r="Q125" s="32">
        <f>IF($B125="",0,IF(OR($U125="OUT",$U125="TRF"),N($M125),0))</f>
        <v>0</v>
      </c>
      <c r="R125" s="32">
        <f>IF($B125="",0,IF($U125="IN",N($M125),0))</f>
        <v>0</v>
      </c>
      <c r="S125" s="33">
        <f>IF($B125="","",IF($M125="","⚠ مبلغ",IF($E125="","⚠ بانک عامل",IF(AND($U125="TRF",$F125=""),"⚠ بانک مقصد",IF(AND($V125&lt;&gt;"NONE",$V125&lt;&gt;"",$Z125=""),"⚠ طرف حساب","✓")))))</f>
        <v>0</v>
      </c>
      <c r="T125" s="29"/>
      <c r="U125" s="27">
        <f>IFERROR(VLOOKUP($D125,BankOpTbl,2,0),"")</f>
        <v>0</v>
      </c>
      <c r="V125" s="27">
        <f>IFERROR(VLOOKUP($D125,BankOpTbl,3,0),"")</f>
        <v>0</v>
      </c>
      <c r="W125" s="27">
        <f>IFERROR(VLOOKUP($D125,BankOpTbl,4,0),"")</f>
        <v>0</v>
      </c>
      <c r="X125" s="27">
        <f>IF($E125="","",IFERROR(VLOOKUP($E125,BankTbl,4,0),""))</f>
        <v>0</v>
      </c>
      <c r="Y125" s="27">
        <f>IF($F125="","",IFERROR(VLOOKUP($F125,BankTbl,4,0),""))</f>
        <v>0</v>
      </c>
      <c r="Z125" s="27">
        <f>IF($B125="","",IF($V125="PICK",LEFT($N125,5),IF($V125="FIXED",$W125,IF($V125="CODE",$H125,""))))</f>
        <v>0</v>
      </c>
    </row>
    <row r="126" spans="1:26" ht="21" customHeight="1">
      <c r="A126" s="27">
        <f>IF($B126="","",COUNTA($B$13:$B126))</f>
        <v>0</v>
      </c>
      <c r="B126" s="28"/>
      <c r="C126" s="28"/>
      <c r="D126" s="29"/>
      <c r="E126" s="29"/>
      <c r="F126" s="29"/>
      <c r="G126" s="28"/>
      <c r="H126" s="28"/>
      <c r="I126" s="30">
        <f>IF($H126="","",IFERROR(VLOOKUP($H126,AcctTbl,2,0),"کد ناشناخته"))</f>
        <v>0</v>
      </c>
      <c r="J126" s="27">
        <f>IF($H126="","",IFERROR(VLOOKUP($H126,AcctTbl,3,0),""))</f>
        <v>0</v>
      </c>
      <c r="K126" s="29"/>
      <c r="L126" s="28"/>
      <c r="M126" s="31"/>
      <c r="N126" s="29"/>
      <c r="O126" s="32">
        <f>IF($B126="",0,IF($U126="IN",N($M126),0))</f>
        <v>0</v>
      </c>
      <c r="P126" s="32">
        <f>IF($B126="",0,IF(OR($U126="OUT",$U126="TRF"),N($M126),0))</f>
        <v>0</v>
      </c>
      <c r="Q126" s="32">
        <f>IF($B126="",0,IF(OR($U126="OUT",$U126="TRF"),N($M126),0))</f>
        <v>0</v>
      </c>
      <c r="R126" s="32">
        <f>IF($B126="",0,IF($U126="IN",N($M126),0))</f>
        <v>0</v>
      </c>
      <c r="S126" s="33">
        <f>IF($B126="","",IF($M126="","⚠ مبلغ",IF($E126="","⚠ بانک عامل",IF(AND($U126="TRF",$F126=""),"⚠ بانک مقصد",IF(AND($V126&lt;&gt;"NONE",$V126&lt;&gt;"",$Z126=""),"⚠ طرف حساب","✓")))))</f>
        <v>0</v>
      </c>
      <c r="T126" s="29"/>
      <c r="U126" s="27">
        <f>IFERROR(VLOOKUP($D126,BankOpTbl,2,0),"")</f>
        <v>0</v>
      </c>
      <c r="V126" s="27">
        <f>IFERROR(VLOOKUP($D126,BankOpTbl,3,0),"")</f>
        <v>0</v>
      </c>
      <c r="W126" s="27">
        <f>IFERROR(VLOOKUP($D126,BankOpTbl,4,0),"")</f>
        <v>0</v>
      </c>
      <c r="X126" s="27">
        <f>IF($E126="","",IFERROR(VLOOKUP($E126,BankTbl,4,0),""))</f>
        <v>0</v>
      </c>
      <c r="Y126" s="27">
        <f>IF($F126="","",IFERROR(VLOOKUP($F126,BankTbl,4,0),""))</f>
        <v>0</v>
      </c>
      <c r="Z126" s="27">
        <f>IF($B126="","",IF($V126="PICK",LEFT($N126,5),IF($V126="FIXED",$W126,IF($V126="CODE",$H126,""))))</f>
        <v>0</v>
      </c>
    </row>
    <row r="127" spans="1:26" ht="21" customHeight="1">
      <c r="A127" s="27">
        <f>IF($B127="","",COUNTA($B$13:$B127))</f>
        <v>0</v>
      </c>
      <c r="B127" s="28"/>
      <c r="C127" s="28"/>
      <c r="D127" s="29"/>
      <c r="E127" s="29"/>
      <c r="F127" s="29"/>
      <c r="G127" s="28"/>
      <c r="H127" s="28"/>
      <c r="I127" s="30">
        <f>IF($H127="","",IFERROR(VLOOKUP($H127,AcctTbl,2,0),"کد ناشناخته"))</f>
        <v>0</v>
      </c>
      <c r="J127" s="27">
        <f>IF($H127="","",IFERROR(VLOOKUP($H127,AcctTbl,3,0),""))</f>
        <v>0</v>
      </c>
      <c r="K127" s="29"/>
      <c r="L127" s="28"/>
      <c r="M127" s="31"/>
      <c r="N127" s="29"/>
      <c r="O127" s="32">
        <f>IF($B127="",0,IF($U127="IN",N($M127),0))</f>
        <v>0</v>
      </c>
      <c r="P127" s="32">
        <f>IF($B127="",0,IF(OR($U127="OUT",$U127="TRF"),N($M127),0))</f>
        <v>0</v>
      </c>
      <c r="Q127" s="32">
        <f>IF($B127="",0,IF(OR($U127="OUT",$U127="TRF"),N($M127),0))</f>
        <v>0</v>
      </c>
      <c r="R127" s="32">
        <f>IF($B127="",0,IF($U127="IN",N($M127),0))</f>
        <v>0</v>
      </c>
      <c r="S127" s="33">
        <f>IF($B127="","",IF($M127="","⚠ مبلغ",IF($E127="","⚠ بانک عامل",IF(AND($U127="TRF",$F127=""),"⚠ بانک مقصد",IF(AND($V127&lt;&gt;"NONE",$V127&lt;&gt;"",$Z127=""),"⚠ طرف حساب","✓")))))</f>
        <v>0</v>
      </c>
      <c r="T127" s="29"/>
      <c r="U127" s="27">
        <f>IFERROR(VLOOKUP($D127,BankOpTbl,2,0),"")</f>
        <v>0</v>
      </c>
      <c r="V127" s="27">
        <f>IFERROR(VLOOKUP($D127,BankOpTbl,3,0),"")</f>
        <v>0</v>
      </c>
      <c r="W127" s="27">
        <f>IFERROR(VLOOKUP($D127,BankOpTbl,4,0),"")</f>
        <v>0</v>
      </c>
      <c r="X127" s="27">
        <f>IF($E127="","",IFERROR(VLOOKUP($E127,BankTbl,4,0),""))</f>
        <v>0</v>
      </c>
      <c r="Y127" s="27">
        <f>IF($F127="","",IFERROR(VLOOKUP($F127,BankTbl,4,0),""))</f>
        <v>0</v>
      </c>
      <c r="Z127" s="27">
        <f>IF($B127="","",IF($V127="PICK",LEFT($N127,5),IF($V127="FIXED",$W127,IF($V127="CODE",$H127,""))))</f>
        <v>0</v>
      </c>
    </row>
    <row r="128" spans="1:26" ht="21" customHeight="1">
      <c r="A128" s="27">
        <f>IF($B128="","",COUNTA($B$13:$B128))</f>
        <v>0</v>
      </c>
      <c r="B128" s="28"/>
      <c r="C128" s="28"/>
      <c r="D128" s="29"/>
      <c r="E128" s="29"/>
      <c r="F128" s="29"/>
      <c r="G128" s="28"/>
      <c r="H128" s="28"/>
      <c r="I128" s="30">
        <f>IF($H128="","",IFERROR(VLOOKUP($H128,AcctTbl,2,0),"کد ناشناخته"))</f>
        <v>0</v>
      </c>
      <c r="J128" s="27">
        <f>IF($H128="","",IFERROR(VLOOKUP($H128,AcctTbl,3,0),""))</f>
        <v>0</v>
      </c>
      <c r="K128" s="29"/>
      <c r="L128" s="28"/>
      <c r="M128" s="31"/>
      <c r="N128" s="29"/>
      <c r="O128" s="32">
        <f>IF($B128="",0,IF($U128="IN",N($M128),0))</f>
        <v>0</v>
      </c>
      <c r="P128" s="32">
        <f>IF($B128="",0,IF(OR($U128="OUT",$U128="TRF"),N($M128),0))</f>
        <v>0</v>
      </c>
      <c r="Q128" s="32">
        <f>IF($B128="",0,IF(OR($U128="OUT",$U128="TRF"),N($M128),0))</f>
        <v>0</v>
      </c>
      <c r="R128" s="32">
        <f>IF($B128="",0,IF($U128="IN",N($M128),0))</f>
        <v>0</v>
      </c>
      <c r="S128" s="33">
        <f>IF($B128="","",IF($M128="","⚠ مبلغ",IF($E128="","⚠ بانک عامل",IF(AND($U128="TRF",$F128=""),"⚠ بانک مقصد",IF(AND($V128&lt;&gt;"NONE",$V128&lt;&gt;"",$Z128=""),"⚠ طرف حساب","✓")))))</f>
        <v>0</v>
      </c>
      <c r="T128" s="29"/>
      <c r="U128" s="27">
        <f>IFERROR(VLOOKUP($D128,BankOpTbl,2,0),"")</f>
        <v>0</v>
      </c>
      <c r="V128" s="27">
        <f>IFERROR(VLOOKUP($D128,BankOpTbl,3,0),"")</f>
        <v>0</v>
      </c>
      <c r="W128" s="27">
        <f>IFERROR(VLOOKUP($D128,BankOpTbl,4,0),"")</f>
        <v>0</v>
      </c>
      <c r="X128" s="27">
        <f>IF($E128="","",IFERROR(VLOOKUP($E128,BankTbl,4,0),""))</f>
        <v>0</v>
      </c>
      <c r="Y128" s="27">
        <f>IF($F128="","",IFERROR(VLOOKUP($F128,BankTbl,4,0),""))</f>
        <v>0</v>
      </c>
      <c r="Z128" s="27">
        <f>IF($B128="","",IF($V128="PICK",LEFT($N128,5),IF($V128="FIXED",$W128,IF($V128="CODE",$H128,""))))</f>
        <v>0</v>
      </c>
    </row>
    <row r="129" spans="1:26" ht="21" customHeight="1">
      <c r="A129" s="27">
        <f>IF($B129="","",COUNTA($B$13:$B129))</f>
        <v>0</v>
      </c>
      <c r="B129" s="28"/>
      <c r="C129" s="28"/>
      <c r="D129" s="29"/>
      <c r="E129" s="29"/>
      <c r="F129" s="29"/>
      <c r="G129" s="28"/>
      <c r="H129" s="28"/>
      <c r="I129" s="30">
        <f>IF($H129="","",IFERROR(VLOOKUP($H129,AcctTbl,2,0),"کد ناشناخته"))</f>
        <v>0</v>
      </c>
      <c r="J129" s="27">
        <f>IF($H129="","",IFERROR(VLOOKUP($H129,AcctTbl,3,0),""))</f>
        <v>0</v>
      </c>
      <c r="K129" s="29"/>
      <c r="L129" s="28"/>
      <c r="M129" s="31"/>
      <c r="N129" s="29"/>
      <c r="O129" s="32">
        <f>IF($B129="",0,IF($U129="IN",N($M129),0))</f>
        <v>0</v>
      </c>
      <c r="P129" s="32">
        <f>IF($B129="",0,IF(OR($U129="OUT",$U129="TRF"),N($M129),0))</f>
        <v>0</v>
      </c>
      <c r="Q129" s="32">
        <f>IF($B129="",0,IF(OR($U129="OUT",$U129="TRF"),N($M129),0))</f>
        <v>0</v>
      </c>
      <c r="R129" s="32">
        <f>IF($B129="",0,IF($U129="IN",N($M129),0))</f>
        <v>0</v>
      </c>
      <c r="S129" s="33">
        <f>IF($B129="","",IF($M129="","⚠ مبلغ",IF($E129="","⚠ بانک عامل",IF(AND($U129="TRF",$F129=""),"⚠ بانک مقصد",IF(AND($V129&lt;&gt;"NONE",$V129&lt;&gt;"",$Z129=""),"⚠ طرف حساب","✓")))))</f>
        <v>0</v>
      </c>
      <c r="T129" s="29"/>
      <c r="U129" s="27">
        <f>IFERROR(VLOOKUP($D129,BankOpTbl,2,0),"")</f>
        <v>0</v>
      </c>
      <c r="V129" s="27">
        <f>IFERROR(VLOOKUP($D129,BankOpTbl,3,0),"")</f>
        <v>0</v>
      </c>
      <c r="W129" s="27">
        <f>IFERROR(VLOOKUP($D129,BankOpTbl,4,0),"")</f>
        <v>0</v>
      </c>
      <c r="X129" s="27">
        <f>IF($E129="","",IFERROR(VLOOKUP($E129,BankTbl,4,0),""))</f>
        <v>0</v>
      </c>
      <c r="Y129" s="27">
        <f>IF($F129="","",IFERROR(VLOOKUP($F129,BankTbl,4,0),""))</f>
        <v>0</v>
      </c>
      <c r="Z129" s="27">
        <f>IF($B129="","",IF($V129="PICK",LEFT($N129,5),IF($V129="FIXED",$W129,IF($V129="CODE",$H129,""))))</f>
        <v>0</v>
      </c>
    </row>
    <row r="130" spans="1:26" ht="21" customHeight="1">
      <c r="A130" s="27">
        <f>IF($B130="","",COUNTA($B$13:$B130))</f>
        <v>0</v>
      </c>
      <c r="B130" s="28"/>
      <c r="C130" s="28"/>
      <c r="D130" s="29"/>
      <c r="E130" s="29"/>
      <c r="F130" s="29"/>
      <c r="G130" s="28"/>
      <c r="H130" s="28"/>
      <c r="I130" s="30">
        <f>IF($H130="","",IFERROR(VLOOKUP($H130,AcctTbl,2,0),"کد ناشناخته"))</f>
        <v>0</v>
      </c>
      <c r="J130" s="27">
        <f>IF($H130="","",IFERROR(VLOOKUP($H130,AcctTbl,3,0),""))</f>
        <v>0</v>
      </c>
      <c r="K130" s="29"/>
      <c r="L130" s="28"/>
      <c r="M130" s="31"/>
      <c r="N130" s="29"/>
      <c r="O130" s="32">
        <f>IF($B130="",0,IF($U130="IN",N($M130),0))</f>
        <v>0</v>
      </c>
      <c r="P130" s="32">
        <f>IF($B130="",0,IF(OR($U130="OUT",$U130="TRF"),N($M130),0))</f>
        <v>0</v>
      </c>
      <c r="Q130" s="32">
        <f>IF($B130="",0,IF(OR($U130="OUT",$U130="TRF"),N($M130),0))</f>
        <v>0</v>
      </c>
      <c r="R130" s="32">
        <f>IF($B130="",0,IF($U130="IN",N($M130),0))</f>
        <v>0</v>
      </c>
      <c r="S130" s="33">
        <f>IF($B130="","",IF($M130="","⚠ مبلغ",IF($E130="","⚠ بانک عامل",IF(AND($U130="TRF",$F130=""),"⚠ بانک مقصد",IF(AND($V130&lt;&gt;"NONE",$V130&lt;&gt;"",$Z130=""),"⚠ طرف حساب","✓")))))</f>
        <v>0</v>
      </c>
      <c r="T130" s="29"/>
      <c r="U130" s="27">
        <f>IFERROR(VLOOKUP($D130,BankOpTbl,2,0),"")</f>
        <v>0</v>
      </c>
      <c r="V130" s="27">
        <f>IFERROR(VLOOKUP($D130,BankOpTbl,3,0),"")</f>
        <v>0</v>
      </c>
      <c r="W130" s="27">
        <f>IFERROR(VLOOKUP($D130,BankOpTbl,4,0),"")</f>
        <v>0</v>
      </c>
      <c r="X130" s="27">
        <f>IF($E130="","",IFERROR(VLOOKUP($E130,BankTbl,4,0),""))</f>
        <v>0</v>
      </c>
      <c r="Y130" s="27">
        <f>IF($F130="","",IFERROR(VLOOKUP($F130,BankTbl,4,0),""))</f>
        <v>0</v>
      </c>
      <c r="Z130" s="27">
        <f>IF($B130="","",IF($V130="PICK",LEFT($N130,5),IF($V130="FIXED",$W130,IF($V130="CODE",$H130,""))))</f>
        <v>0</v>
      </c>
    </row>
    <row r="131" spans="1:26" ht="21" customHeight="1">
      <c r="A131" s="27">
        <f>IF($B131="","",COUNTA($B$13:$B131))</f>
        <v>0</v>
      </c>
      <c r="B131" s="28"/>
      <c r="C131" s="28"/>
      <c r="D131" s="29"/>
      <c r="E131" s="29"/>
      <c r="F131" s="29"/>
      <c r="G131" s="28"/>
      <c r="H131" s="28"/>
      <c r="I131" s="30">
        <f>IF($H131="","",IFERROR(VLOOKUP($H131,AcctTbl,2,0),"کد ناشناخته"))</f>
        <v>0</v>
      </c>
      <c r="J131" s="27">
        <f>IF($H131="","",IFERROR(VLOOKUP($H131,AcctTbl,3,0),""))</f>
        <v>0</v>
      </c>
      <c r="K131" s="29"/>
      <c r="L131" s="28"/>
      <c r="M131" s="31"/>
      <c r="N131" s="29"/>
      <c r="O131" s="32">
        <f>IF($B131="",0,IF($U131="IN",N($M131),0))</f>
        <v>0</v>
      </c>
      <c r="P131" s="32">
        <f>IF($B131="",0,IF(OR($U131="OUT",$U131="TRF"),N($M131),0))</f>
        <v>0</v>
      </c>
      <c r="Q131" s="32">
        <f>IF($B131="",0,IF(OR($U131="OUT",$U131="TRF"),N($M131),0))</f>
        <v>0</v>
      </c>
      <c r="R131" s="32">
        <f>IF($B131="",0,IF($U131="IN",N($M131),0))</f>
        <v>0</v>
      </c>
      <c r="S131" s="33">
        <f>IF($B131="","",IF($M131="","⚠ مبلغ",IF($E131="","⚠ بانک عامل",IF(AND($U131="TRF",$F131=""),"⚠ بانک مقصد",IF(AND($V131&lt;&gt;"NONE",$V131&lt;&gt;"",$Z131=""),"⚠ طرف حساب","✓")))))</f>
        <v>0</v>
      </c>
      <c r="T131" s="29"/>
      <c r="U131" s="27">
        <f>IFERROR(VLOOKUP($D131,BankOpTbl,2,0),"")</f>
        <v>0</v>
      </c>
      <c r="V131" s="27">
        <f>IFERROR(VLOOKUP($D131,BankOpTbl,3,0),"")</f>
        <v>0</v>
      </c>
      <c r="W131" s="27">
        <f>IFERROR(VLOOKUP($D131,BankOpTbl,4,0),"")</f>
        <v>0</v>
      </c>
      <c r="X131" s="27">
        <f>IF($E131="","",IFERROR(VLOOKUP($E131,BankTbl,4,0),""))</f>
        <v>0</v>
      </c>
      <c r="Y131" s="27">
        <f>IF($F131="","",IFERROR(VLOOKUP($F131,BankTbl,4,0),""))</f>
        <v>0</v>
      </c>
      <c r="Z131" s="27">
        <f>IF($B131="","",IF($V131="PICK",LEFT($N131,5),IF($V131="FIXED",$W131,IF($V131="CODE",$H131,""))))</f>
        <v>0</v>
      </c>
    </row>
    <row r="132" spans="1:26" ht="21" customHeight="1">
      <c r="A132" s="27">
        <f>IF($B132="","",COUNTA($B$13:$B132))</f>
        <v>0</v>
      </c>
      <c r="B132" s="28"/>
      <c r="C132" s="28"/>
      <c r="D132" s="29"/>
      <c r="E132" s="29"/>
      <c r="F132" s="29"/>
      <c r="G132" s="28"/>
      <c r="H132" s="28"/>
      <c r="I132" s="30">
        <f>IF($H132="","",IFERROR(VLOOKUP($H132,AcctTbl,2,0),"کد ناشناخته"))</f>
        <v>0</v>
      </c>
      <c r="J132" s="27">
        <f>IF($H132="","",IFERROR(VLOOKUP($H132,AcctTbl,3,0),""))</f>
        <v>0</v>
      </c>
      <c r="K132" s="29"/>
      <c r="L132" s="28"/>
      <c r="M132" s="31"/>
      <c r="N132" s="29"/>
      <c r="O132" s="32">
        <f>IF($B132="",0,IF($U132="IN",N($M132),0))</f>
        <v>0</v>
      </c>
      <c r="P132" s="32">
        <f>IF($B132="",0,IF(OR($U132="OUT",$U132="TRF"),N($M132),0))</f>
        <v>0</v>
      </c>
      <c r="Q132" s="32">
        <f>IF($B132="",0,IF(OR($U132="OUT",$U132="TRF"),N($M132),0))</f>
        <v>0</v>
      </c>
      <c r="R132" s="32">
        <f>IF($B132="",0,IF($U132="IN",N($M132),0))</f>
        <v>0</v>
      </c>
      <c r="S132" s="33">
        <f>IF($B132="","",IF($M132="","⚠ مبلغ",IF($E132="","⚠ بانک عامل",IF(AND($U132="TRF",$F132=""),"⚠ بانک مقصد",IF(AND($V132&lt;&gt;"NONE",$V132&lt;&gt;"",$Z132=""),"⚠ طرف حساب","✓")))))</f>
        <v>0</v>
      </c>
      <c r="T132" s="29"/>
      <c r="U132" s="27">
        <f>IFERROR(VLOOKUP($D132,BankOpTbl,2,0),"")</f>
        <v>0</v>
      </c>
      <c r="V132" s="27">
        <f>IFERROR(VLOOKUP($D132,BankOpTbl,3,0),"")</f>
        <v>0</v>
      </c>
      <c r="W132" s="27">
        <f>IFERROR(VLOOKUP($D132,BankOpTbl,4,0),"")</f>
        <v>0</v>
      </c>
      <c r="X132" s="27">
        <f>IF($E132="","",IFERROR(VLOOKUP($E132,BankTbl,4,0),""))</f>
        <v>0</v>
      </c>
      <c r="Y132" s="27">
        <f>IF($F132="","",IFERROR(VLOOKUP($F132,BankTbl,4,0),""))</f>
        <v>0</v>
      </c>
      <c r="Z132" s="27">
        <f>IF($B132="","",IF($V132="PICK",LEFT($N132,5),IF($V132="FIXED",$W132,IF($V132="CODE",$H132,""))))</f>
        <v>0</v>
      </c>
    </row>
    <row r="133" spans="1:26" ht="21" customHeight="1">
      <c r="A133" s="27">
        <f>IF($B133="","",COUNTA($B$13:$B133))</f>
        <v>0</v>
      </c>
      <c r="B133" s="28"/>
      <c r="C133" s="28"/>
      <c r="D133" s="29"/>
      <c r="E133" s="29"/>
      <c r="F133" s="29"/>
      <c r="G133" s="28"/>
      <c r="H133" s="28"/>
      <c r="I133" s="30">
        <f>IF($H133="","",IFERROR(VLOOKUP($H133,AcctTbl,2,0),"کد ناشناخته"))</f>
        <v>0</v>
      </c>
      <c r="J133" s="27">
        <f>IF($H133="","",IFERROR(VLOOKUP($H133,AcctTbl,3,0),""))</f>
        <v>0</v>
      </c>
      <c r="K133" s="29"/>
      <c r="L133" s="28"/>
      <c r="M133" s="31"/>
      <c r="N133" s="29"/>
      <c r="O133" s="32">
        <f>IF($B133="",0,IF($U133="IN",N($M133),0))</f>
        <v>0</v>
      </c>
      <c r="P133" s="32">
        <f>IF($B133="",0,IF(OR($U133="OUT",$U133="TRF"),N($M133),0))</f>
        <v>0</v>
      </c>
      <c r="Q133" s="32">
        <f>IF($B133="",0,IF(OR($U133="OUT",$U133="TRF"),N($M133),0))</f>
        <v>0</v>
      </c>
      <c r="R133" s="32">
        <f>IF($B133="",0,IF($U133="IN",N($M133),0))</f>
        <v>0</v>
      </c>
      <c r="S133" s="33">
        <f>IF($B133="","",IF($M133="","⚠ مبلغ",IF($E133="","⚠ بانک عامل",IF(AND($U133="TRF",$F133=""),"⚠ بانک مقصد",IF(AND($V133&lt;&gt;"NONE",$V133&lt;&gt;"",$Z133=""),"⚠ طرف حساب","✓")))))</f>
        <v>0</v>
      </c>
      <c r="T133" s="29"/>
      <c r="U133" s="27">
        <f>IFERROR(VLOOKUP($D133,BankOpTbl,2,0),"")</f>
        <v>0</v>
      </c>
      <c r="V133" s="27">
        <f>IFERROR(VLOOKUP($D133,BankOpTbl,3,0),"")</f>
        <v>0</v>
      </c>
      <c r="W133" s="27">
        <f>IFERROR(VLOOKUP($D133,BankOpTbl,4,0),"")</f>
        <v>0</v>
      </c>
      <c r="X133" s="27">
        <f>IF($E133="","",IFERROR(VLOOKUP($E133,BankTbl,4,0),""))</f>
        <v>0</v>
      </c>
      <c r="Y133" s="27">
        <f>IF($F133="","",IFERROR(VLOOKUP($F133,BankTbl,4,0),""))</f>
        <v>0</v>
      </c>
      <c r="Z133" s="27">
        <f>IF($B133="","",IF($V133="PICK",LEFT($N133,5),IF($V133="FIXED",$W133,IF($V133="CODE",$H133,""))))</f>
        <v>0</v>
      </c>
    </row>
    <row r="134" spans="1:26" ht="21" customHeight="1">
      <c r="A134" s="27">
        <f>IF($B134="","",COUNTA($B$13:$B134))</f>
        <v>0</v>
      </c>
      <c r="B134" s="28"/>
      <c r="C134" s="28"/>
      <c r="D134" s="29"/>
      <c r="E134" s="29"/>
      <c r="F134" s="29"/>
      <c r="G134" s="28"/>
      <c r="H134" s="28"/>
      <c r="I134" s="30">
        <f>IF($H134="","",IFERROR(VLOOKUP($H134,AcctTbl,2,0),"کد ناشناخته"))</f>
        <v>0</v>
      </c>
      <c r="J134" s="27">
        <f>IF($H134="","",IFERROR(VLOOKUP($H134,AcctTbl,3,0),""))</f>
        <v>0</v>
      </c>
      <c r="K134" s="29"/>
      <c r="L134" s="28"/>
      <c r="M134" s="31"/>
      <c r="N134" s="29"/>
      <c r="O134" s="32">
        <f>IF($B134="",0,IF($U134="IN",N($M134),0))</f>
        <v>0</v>
      </c>
      <c r="P134" s="32">
        <f>IF($B134="",0,IF(OR($U134="OUT",$U134="TRF"),N($M134),0))</f>
        <v>0</v>
      </c>
      <c r="Q134" s="32">
        <f>IF($B134="",0,IF(OR($U134="OUT",$U134="TRF"),N($M134),0))</f>
        <v>0</v>
      </c>
      <c r="R134" s="32">
        <f>IF($B134="",0,IF($U134="IN",N($M134),0))</f>
        <v>0</v>
      </c>
      <c r="S134" s="33">
        <f>IF($B134="","",IF($M134="","⚠ مبلغ",IF($E134="","⚠ بانک عامل",IF(AND($U134="TRF",$F134=""),"⚠ بانک مقصد",IF(AND($V134&lt;&gt;"NONE",$V134&lt;&gt;"",$Z134=""),"⚠ طرف حساب","✓")))))</f>
        <v>0</v>
      </c>
      <c r="T134" s="29"/>
      <c r="U134" s="27">
        <f>IFERROR(VLOOKUP($D134,BankOpTbl,2,0),"")</f>
        <v>0</v>
      </c>
      <c r="V134" s="27">
        <f>IFERROR(VLOOKUP($D134,BankOpTbl,3,0),"")</f>
        <v>0</v>
      </c>
      <c r="W134" s="27">
        <f>IFERROR(VLOOKUP($D134,BankOpTbl,4,0),"")</f>
        <v>0</v>
      </c>
      <c r="X134" s="27">
        <f>IF($E134="","",IFERROR(VLOOKUP($E134,BankTbl,4,0),""))</f>
        <v>0</v>
      </c>
      <c r="Y134" s="27">
        <f>IF($F134="","",IFERROR(VLOOKUP($F134,BankTbl,4,0),""))</f>
        <v>0</v>
      </c>
      <c r="Z134" s="27">
        <f>IF($B134="","",IF($V134="PICK",LEFT($N134,5),IF($V134="FIXED",$W134,IF($V134="CODE",$H134,""))))</f>
        <v>0</v>
      </c>
    </row>
    <row r="135" spans="1:26" ht="21" customHeight="1">
      <c r="A135" s="27">
        <f>IF($B135="","",COUNTA($B$13:$B135))</f>
        <v>0</v>
      </c>
      <c r="B135" s="28"/>
      <c r="C135" s="28"/>
      <c r="D135" s="29"/>
      <c r="E135" s="29"/>
      <c r="F135" s="29"/>
      <c r="G135" s="28"/>
      <c r="H135" s="28"/>
      <c r="I135" s="30">
        <f>IF($H135="","",IFERROR(VLOOKUP($H135,AcctTbl,2,0),"کد ناشناخته"))</f>
        <v>0</v>
      </c>
      <c r="J135" s="27">
        <f>IF($H135="","",IFERROR(VLOOKUP($H135,AcctTbl,3,0),""))</f>
        <v>0</v>
      </c>
      <c r="K135" s="29"/>
      <c r="L135" s="28"/>
      <c r="M135" s="31"/>
      <c r="N135" s="29"/>
      <c r="O135" s="32">
        <f>IF($B135="",0,IF($U135="IN",N($M135),0))</f>
        <v>0</v>
      </c>
      <c r="P135" s="32">
        <f>IF($B135="",0,IF(OR($U135="OUT",$U135="TRF"),N($M135),0))</f>
        <v>0</v>
      </c>
      <c r="Q135" s="32">
        <f>IF($B135="",0,IF(OR($U135="OUT",$U135="TRF"),N($M135),0))</f>
        <v>0</v>
      </c>
      <c r="R135" s="32">
        <f>IF($B135="",0,IF($U135="IN",N($M135),0))</f>
        <v>0</v>
      </c>
      <c r="S135" s="33">
        <f>IF($B135="","",IF($M135="","⚠ مبلغ",IF($E135="","⚠ بانک عامل",IF(AND($U135="TRF",$F135=""),"⚠ بانک مقصد",IF(AND($V135&lt;&gt;"NONE",$V135&lt;&gt;"",$Z135=""),"⚠ طرف حساب","✓")))))</f>
        <v>0</v>
      </c>
      <c r="T135" s="29"/>
      <c r="U135" s="27">
        <f>IFERROR(VLOOKUP($D135,BankOpTbl,2,0),"")</f>
        <v>0</v>
      </c>
      <c r="V135" s="27">
        <f>IFERROR(VLOOKUP($D135,BankOpTbl,3,0),"")</f>
        <v>0</v>
      </c>
      <c r="W135" s="27">
        <f>IFERROR(VLOOKUP($D135,BankOpTbl,4,0),"")</f>
        <v>0</v>
      </c>
      <c r="X135" s="27">
        <f>IF($E135="","",IFERROR(VLOOKUP($E135,BankTbl,4,0),""))</f>
        <v>0</v>
      </c>
      <c r="Y135" s="27">
        <f>IF($F135="","",IFERROR(VLOOKUP($F135,BankTbl,4,0),""))</f>
        <v>0</v>
      </c>
      <c r="Z135" s="27">
        <f>IF($B135="","",IF($V135="PICK",LEFT($N135,5),IF($V135="FIXED",$W135,IF($V135="CODE",$H135,""))))</f>
        <v>0</v>
      </c>
    </row>
    <row r="136" spans="1:26" ht="21" customHeight="1">
      <c r="A136" s="27">
        <f>IF($B136="","",COUNTA($B$13:$B136))</f>
        <v>0</v>
      </c>
      <c r="B136" s="28"/>
      <c r="C136" s="28"/>
      <c r="D136" s="29"/>
      <c r="E136" s="29"/>
      <c r="F136" s="29"/>
      <c r="G136" s="28"/>
      <c r="H136" s="28"/>
      <c r="I136" s="30">
        <f>IF($H136="","",IFERROR(VLOOKUP($H136,AcctTbl,2,0),"کد ناشناخته"))</f>
        <v>0</v>
      </c>
      <c r="J136" s="27">
        <f>IF($H136="","",IFERROR(VLOOKUP($H136,AcctTbl,3,0),""))</f>
        <v>0</v>
      </c>
      <c r="K136" s="29"/>
      <c r="L136" s="28"/>
      <c r="M136" s="31"/>
      <c r="N136" s="29"/>
      <c r="O136" s="32">
        <f>IF($B136="",0,IF($U136="IN",N($M136),0))</f>
        <v>0</v>
      </c>
      <c r="P136" s="32">
        <f>IF($B136="",0,IF(OR($U136="OUT",$U136="TRF"),N($M136),0))</f>
        <v>0</v>
      </c>
      <c r="Q136" s="32">
        <f>IF($B136="",0,IF(OR($U136="OUT",$U136="TRF"),N($M136),0))</f>
        <v>0</v>
      </c>
      <c r="R136" s="32">
        <f>IF($B136="",0,IF($U136="IN",N($M136),0))</f>
        <v>0</v>
      </c>
      <c r="S136" s="33">
        <f>IF($B136="","",IF($M136="","⚠ مبلغ",IF($E136="","⚠ بانک عامل",IF(AND($U136="TRF",$F136=""),"⚠ بانک مقصد",IF(AND($V136&lt;&gt;"NONE",$V136&lt;&gt;"",$Z136=""),"⚠ طرف حساب","✓")))))</f>
        <v>0</v>
      </c>
      <c r="T136" s="29"/>
      <c r="U136" s="27">
        <f>IFERROR(VLOOKUP($D136,BankOpTbl,2,0),"")</f>
        <v>0</v>
      </c>
      <c r="V136" s="27">
        <f>IFERROR(VLOOKUP($D136,BankOpTbl,3,0),"")</f>
        <v>0</v>
      </c>
      <c r="W136" s="27">
        <f>IFERROR(VLOOKUP($D136,BankOpTbl,4,0),"")</f>
        <v>0</v>
      </c>
      <c r="X136" s="27">
        <f>IF($E136="","",IFERROR(VLOOKUP($E136,BankTbl,4,0),""))</f>
        <v>0</v>
      </c>
      <c r="Y136" s="27">
        <f>IF($F136="","",IFERROR(VLOOKUP($F136,BankTbl,4,0),""))</f>
        <v>0</v>
      </c>
      <c r="Z136" s="27">
        <f>IF($B136="","",IF($V136="PICK",LEFT($N136,5),IF($V136="FIXED",$W136,IF($V136="CODE",$H136,""))))</f>
        <v>0</v>
      </c>
    </row>
    <row r="137" spans="1:26" ht="21" customHeight="1">
      <c r="A137" s="27">
        <f>IF($B137="","",COUNTA($B$13:$B137))</f>
        <v>0</v>
      </c>
      <c r="B137" s="28"/>
      <c r="C137" s="28"/>
      <c r="D137" s="29"/>
      <c r="E137" s="29"/>
      <c r="F137" s="29"/>
      <c r="G137" s="28"/>
      <c r="H137" s="28"/>
      <c r="I137" s="30">
        <f>IF($H137="","",IFERROR(VLOOKUP($H137,AcctTbl,2,0),"کد ناشناخته"))</f>
        <v>0</v>
      </c>
      <c r="J137" s="27">
        <f>IF($H137="","",IFERROR(VLOOKUP($H137,AcctTbl,3,0),""))</f>
        <v>0</v>
      </c>
      <c r="K137" s="29"/>
      <c r="L137" s="28"/>
      <c r="M137" s="31"/>
      <c r="N137" s="29"/>
      <c r="O137" s="32">
        <f>IF($B137="",0,IF($U137="IN",N($M137),0))</f>
        <v>0</v>
      </c>
      <c r="P137" s="32">
        <f>IF($B137="",0,IF(OR($U137="OUT",$U137="TRF"),N($M137),0))</f>
        <v>0</v>
      </c>
      <c r="Q137" s="32">
        <f>IF($B137="",0,IF(OR($U137="OUT",$U137="TRF"),N($M137),0))</f>
        <v>0</v>
      </c>
      <c r="R137" s="32">
        <f>IF($B137="",0,IF($U137="IN",N($M137),0))</f>
        <v>0</v>
      </c>
      <c r="S137" s="33">
        <f>IF($B137="","",IF($M137="","⚠ مبلغ",IF($E137="","⚠ بانک عامل",IF(AND($U137="TRF",$F137=""),"⚠ بانک مقصد",IF(AND($V137&lt;&gt;"NONE",$V137&lt;&gt;"",$Z137=""),"⚠ طرف حساب","✓")))))</f>
        <v>0</v>
      </c>
      <c r="T137" s="29"/>
      <c r="U137" s="27">
        <f>IFERROR(VLOOKUP($D137,BankOpTbl,2,0),"")</f>
        <v>0</v>
      </c>
      <c r="V137" s="27">
        <f>IFERROR(VLOOKUP($D137,BankOpTbl,3,0),"")</f>
        <v>0</v>
      </c>
      <c r="W137" s="27">
        <f>IFERROR(VLOOKUP($D137,BankOpTbl,4,0),"")</f>
        <v>0</v>
      </c>
      <c r="X137" s="27">
        <f>IF($E137="","",IFERROR(VLOOKUP($E137,BankTbl,4,0),""))</f>
        <v>0</v>
      </c>
      <c r="Y137" s="27">
        <f>IF($F137="","",IFERROR(VLOOKUP($F137,BankTbl,4,0),""))</f>
        <v>0</v>
      </c>
      <c r="Z137" s="27">
        <f>IF($B137="","",IF($V137="PICK",LEFT($N137,5),IF($V137="FIXED",$W137,IF($V137="CODE",$H137,""))))</f>
        <v>0</v>
      </c>
    </row>
    <row r="138" spans="1:26" ht="21" customHeight="1">
      <c r="A138" s="27">
        <f>IF($B138="","",COUNTA($B$13:$B138))</f>
        <v>0</v>
      </c>
      <c r="B138" s="28"/>
      <c r="C138" s="28"/>
      <c r="D138" s="29"/>
      <c r="E138" s="29"/>
      <c r="F138" s="29"/>
      <c r="G138" s="28"/>
      <c r="H138" s="28"/>
      <c r="I138" s="30">
        <f>IF($H138="","",IFERROR(VLOOKUP($H138,AcctTbl,2,0),"کد ناشناخته"))</f>
        <v>0</v>
      </c>
      <c r="J138" s="27">
        <f>IF($H138="","",IFERROR(VLOOKUP($H138,AcctTbl,3,0),""))</f>
        <v>0</v>
      </c>
      <c r="K138" s="29"/>
      <c r="L138" s="28"/>
      <c r="M138" s="31"/>
      <c r="N138" s="29"/>
      <c r="O138" s="32">
        <f>IF($B138="",0,IF($U138="IN",N($M138),0))</f>
        <v>0</v>
      </c>
      <c r="P138" s="32">
        <f>IF($B138="",0,IF(OR($U138="OUT",$U138="TRF"),N($M138),0))</f>
        <v>0</v>
      </c>
      <c r="Q138" s="32">
        <f>IF($B138="",0,IF(OR($U138="OUT",$U138="TRF"),N($M138),0))</f>
        <v>0</v>
      </c>
      <c r="R138" s="32">
        <f>IF($B138="",0,IF($U138="IN",N($M138),0))</f>
        <v>0</v>
      </c>
      <c r="S138" s="33">
        <f>IF($B138="","",IF($M138="","⚠ مبلغ",IF($E138="","⚠ بانک عامل",IF(AND($U138="TRF",$F138=""),"⚠ بانک مقصد",IF(AND($V138&lt;&gt;"NONE",$V138&lt;&gt;"",$Z138=""),"⚠ طرف حساب","✓")))))</f>
        <v>0</v>
      </c>
      <c r="T138" s="29"/>
      <c r="U138" s="27">
        <f>IFERROR(VLOOKUP($D138,BankOpTbl,2,0),"")</f>
        <v>0</v>
      </c>
      <c r="V138" s="27">
        <f>IFERROR(VLOOKUP($D138,BankOpTbl,3,0),"")</f>
        <v>0</v>
      </c>
      <c r="W138" s="27">
        <f>IFERROR(VLOOKUP($D138,BankOpTbl,4,0),"")</f>
        <v>0</v>
      </c>
      <c r="X138" s="27">
        <f>IF($E138="","",IFERROR(VLOOKUP($E138,BankTbl,4,0),""))</f>
        <v>0</v>
      </c>
      <c r="Y138" s="27">
        <f>IF($F138="","",IFERROR(VLOOKUP($F138,BankTbl,4,0),""))</f>
        <v>0</v>
      </c>
      <c r="Z138" s="27">
        <f>IF($B138="","",IF($V138="PICK",LEFT($N138,5),IF($V138="FIXED",$W138,IF($V138="CODE",$H138,""))))</f>
        <v>0</v>
      </c>
    </row>
    <row r="139" spans="1:26" ht="21" customHeight="1">
      <c r="A139" s="27">
        <f>IF($B139="","",COUNTA($B$13:$B139))</f>
        <v>0</v>
      </c>
      <c r="B139" s="28"/>
      <c r="C139" s="28"/>
      <c r="D139" s="29"/>
      <c r="E139" s="29"/>
      <c r="F139" s="29"/>
      <c r="G139" s="28"/>
      <c r="H139" s="28"/>
      <c r="I139" s="30">
        <f>IF($H139="","",IFERROR(VLOOKUP($H139,AcctTbl,2,0),"کد ناشناخته"))</f>
        <v>0</v>
      </c>
      <c r="J139" s="27">
        <f>IF($H139="","",IFERROR(VLOOKUP($H139,AcctTbl,3,0),""))</f>
        <v>0</v>
      </c>
      <c r="K139" s="29"/>
      <c r="L139" s="28"/>
      <c r="M139" s="31"/>
      <c r="N139" s="29"/>
      <c r="O139" s="32">
        <f>IF($B139="",0,IF($U139="IN",N($M139),0))</f>
        <v>0</v>
      </c>
      <c r="P139" s="32">
        <f>IF($B139="",0,IF(OR($U139="OUT",$U139="TRF"),N($M139),0))</f>
        <v>0</v>
      </c>
      <c r="Q139" s="32">
        <f>IF($B139="",0,IF(OR($U139="OUT",$U139="TRF"),N($M139),0))</f>
        <v>0</v>
      </c>
      <c r="R139" s="32">
        <f>IF($B139="",0,IF($U139="IN",N($M139),0))</f>
        <v>0</v>
      </c>
      <c r="S139" s="33">
        <f>IF($B139="","",IF($M139="","⚠ مبلغ",IF($E139="","⚠ بانک عامل",IF(AND($U139="TRF",$F139=""),"⚠ بانک مقصد",IF(AND($V139&lt;&gt;"NONE",$V139&lt;&gt;"",$Z139=""),"⚠ طرف حساب","✓")))))</f>
        <v>0</v>
      </c>
      <c r="T139" s="29"/>
      <c r="U139" s="27">
        <f>IFERROR(VLOOKUP($D139,BankOpTbl,2,0),"")</f>
        <v>0</v>
      </c>
      <c r="V139" s="27">
        <f>IFERROR(VLOOKUP($D139,BankOpTbl,3,0),"")</f>
        <v>0</v>
      </c>
      <c r="W139" s="27">
        <f>IFERROR(VLOOKUP($D139,BankOpTbl,4,0),"")</f>
        <v>0</v>
      </c>
      <c r="X139" s="27">
        <f>IF($E139="","",IFERROR(VLOOKUP($E139,BankTbl,4,0),""))</f>
        <v>0</v>
      </c>
      <c r="Y139" s="27">
        <f>IF($F139="","",IFERROR(VLOOKUP($F139,BankTbl,4,0),""))</f>
        <v>0</v>
      </c>
      <c r="Z139" s="27">
        <f>IF($B139="","",IF($V139="PICK",LEFT($N139,5),IF($V139="FIXED",$W139,IF($V139="CODE",$H139,""))))</f>
        <v>0</v>
      </c>
    </row>
    <row r="140" spans="1:26" ht="21" customHeight="1">
      <c r="A140" s="27">
        <f>IF($B140="","",COUNTA($B$13:$B140))</f>
        <v>0</v>
      </c>
      <c r="B140" s="28"/>
      <c r="C140" s="28"/>
      <c r="D140" s="29"/>
      <c r="E140" s="29"/>
      <c r="F140" s="29"/>
      <c r="G140" s="28"/>
      <c r="H140" s="28"/>
      <c r="I140" s="30">
        <f>IF($H140="","",IFERROR(VLOOKUP($H140,AcctTbl,2,0),"کد ناشناخته"))</f>
        <v>0</v>
      </c>
      <c r="J140" s="27">
        <f>IF($H140="","",IFERROR(VLOOKUP($H140,AcctTbl,3,0),""))</f>
        <v>0</v>
      </c>
      <c r="K140" s="29"/>
      <c r="L140" s="28"/>
      <c r="M140" s="31"/>
      <c r="N140" s="29"/>
      <c r="O140" s="32">
        <f>IF($B140="",0,IF($U140="IN",N($M140),0))</f>
        <v>0</v>
      </c>
      <c r="P140" s="32">
        <f>IF($B140="",0,IF(OR($U140="OUT",$U140="TRF"),N($M140),0))</f>
        <v>0</v>
      </c>
      <c r="Q140" s="32">
        <f>IF($B140="",0,IF(OR($U140="OUT",$U140="TRF"),N($M140),0))</f>
        <v>0</v>
      </c>
      <c r="R140" s="32">
        <f>IF($B140="",0,IF($U140="IN",N($M140),0))</f>
        <v>0</v>
      </c>
      <c r="S140" s="33">
        <f>IF($B140="","",IF($M140="","⚠ مبلغ",IF($E140="","⚠ بانک عامل",IF(AND($U140="TRF",$F140=""),"⚠ بانک مقصد",IF(AND($V140&lt;&gt;"NONE",$V140&lt;&gt;"",$Z140=""),"⚠ طرف حساب","✓")))))</f>
        <v>0</v>
      </c>
      <c r="T140" s="29"/>
      <c r="U140" s="27">
        <f>IFERROR(VLOOKUP($D140,BankOpTbl,2,0),"")</f>
        <v>0</v>
      </c>
      <c r="V140" s="27">
        <f>IFERROR(VLOOKUP($D140,BankOpTbl,3,0),"")</f>
        <v>0</v>
      </c>
      <c r="W140" s="27">
        <f>IFERROR(VLOOKUP($D140,BankOpTbl,4,0),"")</f>
        <v>0</v>
      </c>
      <c r="X140" s="27">
        <f>IF($E140="","",IFERROR(VLOOKUP($E140,BankTbl,4,0),""))</f>
        <v>0</v>
      </c>
      <c r="Y140" s="27">
        <f>IF($F140="","",IFERROR(VLOOKUP($F140,BankTbl,4,0),""))</f>
        <v>0</v>
      </c>
      <c r="Z140" s="27">
        <f>IF($B140="","",IF($V140="PICK",LEFT($N140,5),IF($V140="FIXED",$W140,IF($V140="CODE",$H140,""))))</f>
        <v>0</v>
      </c>
    </row>
    <row r="141" spans="1:26" ht="21" customHeight="1">
      <c r="A141" s="27">
        <f>IF($B141="","",COUNTA($B$13:$B141))</f>
        <v>0</v>
      </c>
      <c r="B141" s="28"/>
      <c r="C141" s="28"/>
      <c r="D141" s="29"/>
      <c r="E141" s="29"/>
      <c r="F141" s="29"/>
      <c r="G141" s="28"/>
      <c r="H141" s="28"/>
      <c r="I141" s="30">
        <f>IF($H141="","",IFERROR(VLOOKUP($H141,AcctTbl,2,0),"کد ناشناخته"))</f>
        <v>0</v>
      </c>
      <c r="J141" s="27">
        <f>IF($H141="","",IFERROR(VLOOKUP($H141,AcctTbl,3,0),""))</f>
        <v>0</v>
      </c>
      <c r="K141" s="29"/>
      <c r="L141" s="28"/>
      <c r="M141" s="31"/>
      <c r="N141" s="29"/>
      <c r="O141" s="32">
        <f>IF($B141="",0,IF($U141="IN",N($M141),0))</f>
        <v>0</v>
      </c>
      <c r="P141" s="32">
        <f>IF($B141="",0,IF(OR($U141="OUT",$U141="TRF"),N($M141),0))</f>
        <v>0</v>
      </c>
      <c r="Q141" s="32">
        <f>IF($B141="",0,IF(OR($U141="OUT",$U141="TRF"),N($M141),0))</f>
        <v>0</v>
      </c>
      <c r="R141" s="32">
        <f>IF($B141="",0,IF($U141="IN",N($M141),0))</f>
        <v>0</v>
      </c>
      <c r="S141" s="33">
        <f>IF($B141="","",IF($M141="","⚠ مبلغ",IF($E141="","⚠ بانک عامل",IF(AND($U141="TRF",$F141=""),"⚠ بانک مقصد",IF(AND($V141&lt;&gt;"NONE",$V141&lt;&gt;"",$Z141=""),"⚠ طرف حساب","✓")))))</f>
        <v>0</v>
      </c>
      <c r="T141" s="29"/>
      <c r="U141" s="27">
        <f>IFERROR(VLOOKUP($D141,BankOpTbl,2,0),"")</f>
        <v>0</v>
      </c>
      <c r="V141" s="27">
        <f>IFERROR(VLOOKUP($D141,BankOpTbl,3,0),"")</f>
        <v>0</v>
      </c>
      <c r="W141" s="27">
        <f>IFERROR(VLOOKUP($D141,BankOpTbl,4,0),"")</f>
        <v>0</v>
      </c>
      <c r="X141" s="27">
        <f>IF($E141="","",IFERROR(VLOOKUP($E141,BankTbl,4,0),""))</f>
        <v>0</v>
      </c>
      <c r="Y141" s="27">
        <f>IF($F141="","",IFERROR(VLOOKUP($F141,BankTbl,4,0),""))</f>
        <v>0</v>
      </c>
      <c r="Z141" s="27">
        <f>IF($B141="","",IF($V141="PICK",LEFT($N141,5),IF($V141="FIXED",$W141,IF($V141="CODE",$H141,""))))</f>
        <v>0</v>
      </c>
    </row>
    <row r="142" spans="1:26" ht="21" customHeight="1">
      <c r="A142" s="27">
        <f>IF($B142="","",COUNTA($B$13:$B142))</f>
        <v>0</v>
      </c>
      <c r="B142" s="28"/>
      <c r="C142" s="28"/>
      <c r="D142" s="29"/>
      <c r="E142" s="29"/>
      <c r="F142" s="29"/>
      <c r="G142" s="28"/>
      <c r="H142" s="28"/>
      <c r="I142" s="30">
        <f>IF($H142="","",IFERROR(VLOOKUP($H142,AcctTbl,2,0),"کد ناشناخته"))</f>
        <v>0</v>
      </c>
      <c r="J142" s="27">
        <f>IF($H142="","",IFERROR(VLOOKUP($H142,AcctTbl,3,0),""))</f>
        <v>0</v>
      </c>
      <c r="K142" s="29"/>
      <c r="L142" s="28"/>
      <c r="M142" s="31"/>
      <c r="N142" s="29"/>
      <c r="O142" s="32">
        <f>IF($B142="",0,IF($U142="IN",N($M142),0))</f>
        <v>0</v>
      </c>
      <c r="P142" s="32">
        <f>IF($B142="",0,IF(OR($U142="OUT",$U142="TRF"),N($M142),0))</f>
        <v>0</v>
      </c>
      <c r="Q142" s="32">
        <f>IF($B142="",0,IF(OR($U142="OUT",$U142="TRF"),N($M142),0))</f>
        <v>0</v>
      </c>
      <c r="R142" s="32">
        <f>IF($B142="",0,IF($U142="IN",N($M142),0))</f>
        <v>0</v>
      </c>
      <c r="S142" s="33">
        <f>IF($B142="","",IF($M142="","⚠ مبلغ",IF($E142="","⚠ بانک عامل",IF(AND($U142="TRF",$F142=""),"⚠ بانک مقصد",IF(AND($V142&lt;&gt;"NONE",$V142&lt;&gt;"",$Z142=""),"⚠ طرف حساب","✓")))))</f>
        <v>0</v>
      </c>
      <c r="T142" s="29"/>
      <c r="U142" s="27">
        <f>IFERROR(VLOOKUP($D142,BankOpTbl,2,0),"")</f>
        <v>0</v>
      </c>
      <c r="V142" s="27">
        <f>IFERROR(VLOOKUP($D142,BankOpTbl,3,0),"")</f>
        <v>0</v>
      </c>
      <c r="W142" s="27">
        <f>IFERROR(VLOOKUP($D142,BankOpTbl,4,0),"")</f>
        <v>0</v>
      </c>
      <c r="X142" s="27">
        <f>IF($E142="","",IFERROR(VLOOKUP($E142,BankTbl,4,0),""))</f>
        <v>0</v>
      </c>
      <c r="Y142" s="27">
        <f>IF($F142="","",IFERROR(VLOOKUP($F142,BankTbl,4,0),""))</f>
        <v>0</v>
      </c>
      <c r="Z142" s="27">
        <f>IF($B142="","",IF($V142="PICK",LEFT($N142,5),IF($V142="FIXED",$W142,IF($V142="CODE",$H142,""))))</f>
        <v>0</v>
      </c>
    </row>
    <row r="143" spans="1:26" ht="21" customHeight="1">
      <c r="A143" s="27">
        <f>IF($B143="","",COUNTA($B$13:$B143))</f>
        <v>0</v>
      </c>
      <c r="B143" s="28"/>
      <c r="C143" s="28"/>
      <c r="D143" s="29"/>
      <c r="E143" s="29"/>
      <c r="F143" s="29"/>
      <c r="G143" s="28"/>
      <c r="H143" s="28"/>
      <c r="I143" s="30">
        <f>IF($H143="","",IFERROR(VLOOKUP($H143,AcctTbl,2,0),"کد ناشناخته"))</f>
        <v>0</v>
      </c>
      <c r="J143" s="27">
        <f>IF($H143="","",IFERROR(VLOOKUP($H143,AcctTbl,3,0),""))</f>
        <v>0</v>
      </c>
      <c r="K143" s="29"/>
      <c r="L143" s="28"/>
      <c r="M143" s="31"/>
      <c r="N143" s="29"/>
      <c r="O143" s="32">
        <f>IF($B143="",0,IF($U143="IN",N($M143),0))</f>
        <v>0</v>
      </c>
      <c r="P143" s="32">
        <f>IF($B143="",0,IF(OR($U143="OUT",$U143="TRF"),N($M143),0))</f>
        <v>0</v>
      </c>
      <c r="Q143" s="32">
        <f>IF($B143="",0,IF(OR($U143="OUT",$U143="TRF"),N($M143),0))</f>
        <v>0</v>
      </c>
      <c r="R143" s="32">
        <f>IF($B143="",0,IF($U143="IN",N($M143),0))</f>
        <v>0</v>
      </c>
      <c r="S143" s="33">
        <f>IF($B143="","",IF($M143="","⚠ مبلغ",IF($E143="","⚠ بانک عامل",IF(AND($U143="TRF",$F143=""),"⚠ بانک مقصد",IF(AND($V143&lt;&gt;"NONE",$V143&lt;&gt;"",$Z143=""),"⚠ طرف حساب","✓")))))</f>
        <v>0</v>
      </c>
      <c r="T143" s="29"/>
      <c r="U143" s="27">
        <f>IFERROR(VLOOKUP($D143,BankOpTbl,2,0),"")</f>
        <v>0</v>
      </c>
      <c r="V143" s="27">
        <f>IFERROR(VLOOKUP($D143,BankOpTbl,3,0),"")</f>
        <v>0</v>
      </c>
      <c r="W143" s="27">
        <f>IFERROR(VLOOKUP($D143,BankOpTbl,4,0),"")</f>
        <v>0</v>
      </c>
      <c r="X143" s="27">
        <f>IF($E143="","",IFERROR(VLOOKUP($E143,BankTbl,4,0),""))</f>
        <v>0</v>
      </c>
      <c r="Y143" s="27">
        <f>IF($F143="","",IFERROR(VLOOKUP($F143,BankTbl,4,0),""))</f>
        <v>0</v>
      </c>
      <c r="Z143" s="27">
        <f>IF($B143="","",IF($V143="PICK",LEFT($N143,5),IF($V143="FIXED",$W143,IF($V143="CODE",$H143,""))))</f>
        <v>0</v>
      </c>
    </row>
    <row r="144" spans="1:26" ht="21" customHeight="1">
      <c r="A144" s="27">
        <f>IF($B144="","",COUNTA($B$13:$B144))</f>
        <v>0</v>
      </c>
      <c r="B144" s="28"/>
      <c r="C144" s="28"/>
      <c r="D144" s="29"/>
      <c r="E144" s="29"/>
      <c r="F144" s="29"/>
      <c r="G144" s="28"/>
      <c r="H144" s="28"/>
      <c r="I144" s="30">
        <f>IF($H144="","",IFERROR(VLOOKUP($H144,AcctTbl,2,0),"کد ناشناخته"))</f>
        <v>0</v>
      </c>
      <c r="J144" s="27">
        <f>IF($H144="","",IFERROR(VLOOKUP($H144,AcctTbl,3,0),""))</f>
        <v>0</v>
      </c>
      <c r="K144" s="29"/>
      <c r="L144" s="28"/>
      <c r="M144" s="31"/>
      <c r="N144" s="29"/>
      <c r="O144" s="32">
        <f>IF($B144="",0,IF($U144="IN",N($M144),0))</f>
        <v>0</v>
      </c>
      <c r="P144" s="32">
        <f>IF($B144="",0,IF(OR($U144="OUT",$U144="TRF"),N($M144),0))</f>
        <v>0</v>
      </c>
      <c r="Q144" s="32">
        <f>IF($B144="",0,IF(OR($U144="OUT",$U144="TRF"),N($M144),0))</f>
        <v>0</v>
      </c>
      <c r="R144" s="32">
        <f>IF($B144="",0,IF($U144="IN",N($M144),0))</f>
        <v>0</v>
      </c>
      <c r="S144" s="33">
        <f>IF($B144="","",IF($M144="","⚠ مبلغ",IF($E144="","⚠ بانک عامل",IF(AND($U144="TRF",$F144=""),"⚠ بانک مقصد",IF(AND($V144&lt;&gt;"NONE",$V144&lt;&gt;"",$Z144=""),"⚠ طرف حساب","✓")))))</f>
        <v>0</v>
      </c>
      <c r="T144" s="29"/>
      <c r="U144" s="27">
        <f>IFERROR(VLOOKUP($D144,BankOpTbl,2,0),"")</f>
        <v>0</v>
      </c>
      <c r="V144" s="27">
        <f>IFERROR(VLOOKUP($D144,BankOpTbl,3,0),"")</f>
        <v>0</v>
      </c>
      <c r="W144" s="27">
        <f>IFERROR(VLOOKUP($D144,BankOpTbl,4,0),"")</f>
        <v>0</v>
      </c>
      <c r="X144" s="27">
        <f>IF($E144="","",IFERROR(VLOOKUP($E144,BankTbl,4,0),""))</f>
        <v>0</v>
      </c>
      <c r="Y144" s="27">
        <f>IF($F144="","",IFERROR(VLOOKUP($F144,BankTbl,4,0),""))</f>
        <v>0</v>
      </c>
      <c r="Z144" s="27">
        <f>IF($B144="","",IF($V144="PICK",LEFT($N144,5),IF($V144="FIXED",$W144,IF($V144="CODE",$H144,""))))</f>
        <v>0</v>
      </c>
    </row>
    <row r="145" spans="1:26" ht="21" customHeight="1">
      <c r="A145" s="27">
        <f>IF($B145="","",COUNTA($B$13:$B145))</f>
        <v>0</v>
      </c>
      <c r="B145" s="28"/>
      <c r="C145" s="28"/>
      <c r="D145" s="29"/>
      <c r="E145" s="29"/>
      <c r="F145" s="29"/>
      <c r="G145" s="28"/>
      <c r="H145" s="28"/>
      <c r="I145" s="30">
        <f>IF($H145="","",IFERROR(VLOOKUP($H145,AcctTbl,2,0),"کد ناشناخته"))</f>
        <v>0</v>
      </c>
      <c r="J145" s="27">
        <f>IF($H145="","",IFERROR(VLOOKUP($H145,AcctTbl,3,0),""))</f>
        <v>0</v>
      </c>
      <c r="K145" s="29"/>
      <c r="L145" s="28"/>
      <c r="M145" s="31"/>
      <c r="N145" s="29"/>
      <c r="O145" s="32">
        <f>IF($B145="",0,IF($U145="IN",N($M145),0))</f>
        <v>0</v>
      </c>
      <c r="P145" s="32">
        <f>IF($B145="",0,IF(OR($U145="OUT",$U145="TRF"),N($M145),0))</f>
        <v>0</v>
      </c>
      <c r="Q145" s="32">
        <f>IF($B145="",0,IF(OR($U145="OUT",$U145="TRF"),N($M145),0))</f>
        <v>0</v>
      </c>
      <c r="R145" s="32">
        <f>IF($B145="",0,IF($U145="IN",N($M145),0))</f>
        <v>0</v>
      </c>
      <c r="S145" s="33">
        <f>IF($B145="","",IF($M145="","⚠ مبلغ",IF($E145="","⚠ بانک عامل",IF(AND($U145="TRF",$F145=""),"⚠ بانک مقصد",IF(AND($V145&lt;&gt;"NONE",$V145&lt;&gt;"",$Z145=""),"⚠ طرف حساب","✓")))))</f>
        <v>0</v>
      </c>
      <c r="T145" s="29"/>
      <c r="U145" s="27">
        <f>IFERROR(VLOOKUP($D145,BankOpTbl,2,0),"")</f>
        <v>0</v>
      </c>
      <c r="V145" s="27">
        <f>IFERROR(VLOOKUP($D145,BankOpTbl,3,0),"")</f>
        <v>0</v>
      </c>
      <c r="W145" s="27">
        <f>IFERROR(VLOOKUP($D145,BankOpTbl,4,0),"")</f>
        <v>0</v>
      </c>
      <c r="X145" s="27">
        <f>IF($E145="","",IFERROR(VLOOKUP($E145,BankTbl,4,0),""))</f>
        <v>0</v>
      </c>
      <c r="Y145" s="27">
        <f>IF($F145="","",IFERROR(VLOOKUP($F145,BankTbl,4,0),""))</f>
        <v>0</v>
      </c>
      <c r="Z145" s="27">
        <f>IF($B145="","",IF($V145="PICK",LEFT($N145,5),IF($V145="FIXED",$W145,IF($V145="CODE",$H145,""))))</f>
        <v>0</v>
      </c>
    </row>
    <row r="146" spans="1:26" ht="21" customHeight="1">
      <c r="A146" s="27">
        <f>IF($B146="","",COUNTA($B$13:$B146))</f>
        <v>0</v>
      </c>
      <c r="B146" s="28"/>
      <c r="C146" s="28"/>
      <c r="D146" s="29"/>
      <c r="E146" s="29"/>
      <c r="F146" s="29"/>
      <c r="G146" s="28"/>
      <c r="H146" s="28"/>
      <c r="I146" s="30">
        <f>IF($H146="","",IFERROR(VLOOKUP($H146,AcctTbl,2,0),"کد ناشناخته"))</f>
        <v>0</v>
      </c>
      <c r="J146" s="27">
        <f>IF($H146="","",IFERROR(VLOOKUP($H146,AcctTbl,3,0),""))</f>
        <v>0</v>
      </c>
      <c r="K146" s="29"/>
      <c r="L146" s="28"/>
      <c r="M146" s="31"/>
      <c r="N146" s="29"/>
      <c r="O146" s="32">
        <f>IF($B146="",0,IF($U146="IN",N($M146),0))</f>
        <v>0</v>
      </c>
      <c r="P146" s="32">
        <f>IF($B146="",0,IF(OR($U146="OUT",$U146="TRF"),N($M146),0))</f>
        <v>0</v>
      </c>
      <c r="Q146" s="32">
        <f>IF($B146="",0,IF(OR($U146="OUT",$U146="TRF"),N($M146),0))</f>
        <v>0</v>
      </c>
      <c r="R146" s="32">
        <f>IF($B146="",0,IF($U146="IN",N($M146),0))</f>
        <v>0</v>
      </c>
      <c r="S146" s="33">
        <f>IF($B146="","",IF($M146="","⚠ مبلغ",IF($E146="","⚠ بانک عامل",IF(AND($U146="TRF",$F146=""),"⚠ بانک مقصد",IF(AND($V146&lt;&gt;"NONE",$V146&lt;&gt;"",$Z146=""),"⚠ طرف حساب","✓")))))</f>
        <v>0</v>
      </c>
      <c r="T146" s="29"/>
      <c r="U146" s="27">
        <f>IFERROR(VLOOKUP($D146,BankOpTbl,2,0),"")</f>
        <v>0</v>
      </c>
      <c r="V146" s="27">
        <f>IFERROR(VLOOKUP($D146,BankOpTbl,3,0),"")</f>
        <v>0</v>
      </c>
      <c r="W146" s="27">
        <f>IFERROR(VLOOKUP($D146,BankOpTbl,4,0),"")</f>
        <v>0</v>
      </c>
      <c r="X146" s="27">
        <f>IF($E146="","",IFERROR(VLOOKUP($E146,BankTbl,4,0),""))</f>
        <v>0</v>
      </c>
      <c r="Y146" s="27">
        <f>IF($F146="","",IFERROR(VLOOKUP($F146,BankTbl,4,0),""))</f>
        <v>0</v>
      </c>
      <c r="Z146" s="27">
        <f>IF($B146="","",IF($V146="PICK",LEFT($N146,5),IF($V146="FIXED",$W146,IF($V146="CODE",$H146,""))))</f>
        <v>0</v>
      </c>
    </row>
    <row r="147" spans="1:26" ht="21" customHeight="1">
      <c r="A147" s="27">
        <f>IF($B147="","",COUNTA($B$13:$B147))</f>
        <v>0</v>
      </c>
      <c r="B147" s="28"/>
      <c r="C147" s="28"/>
      <c r="D147" s="29"/>
      <c r="E147" s="29"/>
      <c r="F147" s="29"/>
      <c r="G147" s="28"/>
      <c r="H147" s="28"/>
      <c r="I147" s="30">
        <f>IF($H147="","",IFERROR(VLOOKUP($H147,AcctTbl,2,0),"کد ناشناخته"))</f>
        <v>0</v>
      </c>
      <c r="J147" s="27">
        <f>IF($H147="","",IFERROR(VLOOKUP($H147,AcctTbl,3,0),""))</f>
        <v>0</v>
      </c>
      <c r="K147" s="29"/>
      <c r="L147" s="28"/>
      <c r="M147" s="31"/>
      <c r="N147" s="29"/>
      <c r="O147" s="32">
        <f>IF($B147="",0,IF($U147="IN",N($M147),0))</f>
        <v>0</v>
      </c>
      <c r="P147" s="32">
        <f>IF($B147="",0,IF(OR($U147="OUT",$U147="TRF"),N($M147),0))</f>
        <v>0</v>
      </c>
      <c r="Q147" s="32">
        <f>IF($B147="",0,IF(OR($U147="OUT",$U147="TRF"),N($M147),0))</f>
        <v>0</v>
      </c>
      <c r="R147" s="32">
        <f>IF($B147="",0,IF($U147="IN",N($M147),0))</f>
        <v>0</v>
      </c>
      <c r="S147" s="33">
        <f>IF($B147="","",IF($M147="","⚠ مبلغ",IF($E147="","⚠ بانک عامل",IF(AND($U147="TRF",$F147=""),"⚠ بانک مقصد",IF(AND($V147&lt;&gt;"NONE",$V147&lt;&gt;"",$Z147=""),"⚠ طرف حساب","✓")))))</f>
        <v>0</v>
      </c>
      <c r="T147" s="29"/>
      <c r="U147" s="27">
        <f>IFERROR(VLOOKUP($D147,BankOpTbl,2,0),"")</f>
        <v>0</v>
      </c>
      <c r="V147" s="27">
        <f>IFERROR(VLOOKUP($D147,BankOpTbl,3,0),"")</f>
        <v>0</v>
      </c>
      <c r="W147" s="27">
        <f>IFERROR(VLOOKUP($D147,BankOpTbl,4,0),"")</f>
        <v>0</v>
      </c>
      <c r="X147" s="27">
        <f>IF($E147="","",IFERROR(VLOOKUP($E147,BankTbl,4,0),""))</f>
        <v>0</v>
      </c>
      <c r="Y147" s="27">
        <f>IF($F147="","",IFERROR(VLOOKUP($F147,BankTbl,4,0),""))</f>
        <v>0</v>
      </c>
      <c r="Z147" s="27">
        <f>IF($B147="","",IF($V147="PICK",LEFT($N147,5),IF($V147="FIXED",$W147,IF($V147="CODE",$H147,""))))</f>
        <v>0</v>
      </c>
    </row>
    <row r="148" spans="1:26" ht="21" customHeight="1">
      <c r="A148" s="27">
        <f>IF($B148="","",COUNTA($B$13:$B148))</f>
        <v>0</v>
      </c>
      <c r="B148" s="28"/>
      <c r="C148" s="28"/>
      <c r="D148" s="29"/>
      <c r="E148" s="29"/>
      <c r="F148" s="29"/>
      <c r="G148" s="28"/>
      <c r="H148" s="28"/>
      <c r="I148" s="30">
        <f>IF($H148="","",IFERROR(VLOOKUP($H148,AcctTbl,2,0),"کد ناشناخته"))</f>
        <v>0</v>
      </c>
      <c r="J148" s="27">
        <f>IF($H148="","",IFERROR(VLOOKUP($H148,AcctTbl,3,0),""))</f>
        <v>0</v>
      </c>
      <c r="K148" s="29"/>
      <c r="L148" s="28"/>
      <c r="M148" s="31"/>
      <c r="N148" s="29"/>
      <c r="O148" s="32">
        <f>IF($B148="",0,IF($U148="IN",N($M148),0))</f>
        <v>0</v>
      </c>
      <c r="P148" s="32">
        <f>IF($B148="",0,IF(OR($U148="OUT",$U148="TRF"),N($M148),0))</f>
        <v>0</v>
      </c>
      <c r="Q148" s="32">
        <f>IF($B148="",0,IF(OR($U148="OUT",$U148="TRF"),N($M148),0))</f>
        <v>0</v>
      </c>
      <c r="R148" s="32">
        <f>IF($B148="",0,IF($U148="IN",N($M148),0))</f>
        <v>0</v>
      </c>
      <c r="S148" s="33">
        <f>IF($B148="","",IF($M148="","⚠ مبلغ",IF($E148="","⚠ بانک عامل",IF(AND($U148="TRF",$F148=""),"⚠ بانک مقصد",IF(AND($V148&lt;&gt;"NONE",$V148&lt;&gt;"",$Z148=""),"⚠ طرف حساب","✓")))))</f>
        <v>0</v>
      </c>
      <c r="T148" s="29"/>
      <c r="U148" s="27">
        <f>IFERROR(VLOOKUP($D148,BankOpTbl,2,0),"")</f>
        <v>0</v>
      </c>
      <c r="V148" s="27">
        <f>IFERROR(VLOOKUP($D148,BankOpTbl,3,0),"")</f>
        <v>0</v>
      </c>
      <c r="W148" s="27">
        <f>IFERROR(VLOOKUP($D148,BankOpTbl,4,0),"")</f>
        <v>0</v>
      </c>
      <c r="X148" s="27">
        <f>IF($E148="","",IFERROR(VLOOKUP($E148,BankTbl,4,0),""))</f>
        <v>0</v>
      </c>
      <c r="Y148" s="27">
        <f>IF($F148="","",IFERROR(VLOOKUP($F148,BankTbl,4,0),""))</f>
        <v>0</v>
      </c>
      <c r="Z148" s="27">
        <f>IF($B148="","",IF($V148="PICK",LEFT($N148,5),IF($V148="FIXED",$W148,IF($V148="CODE",$H148,""))))</f>
        <v>0</v>
      </c>
    </row>
    <row r="149" spans="1:26" ht="21" customHeight="1">
      <c r="A149" s="27">
        <f>IF($B149="","",COUNTA($B$13:$B149))</f>
        <v>0</v>
      </c>
      <c r="B149" s="28"/>
      <c r="C149" s="28"/>
      <c r="D149" s="29"/>
      <c r="E149" s="29"/>
      <c r="F149" s="29"/>
      <c r="G149" s="28"/>
      <c r="H149" s="28"/>
      <c r="I149" s="30">
        <f>IF($H149="","",IFERROR(VLOOKUP($H149,AcctTbl,2,0),"کد ناشناخته"))</f>
        <v>0</v>
      </c>
      <c r="J149" s="27">
        <f>IF($H149="","",IFERROR(VLOOKUP($H149,AcctTbl,3,0),""))</f>
        <v>0</v>
      </c>
      <c r="K149" s="29"/>
      <c r="L149" s="28"/>
      <c r="M149" s="31"/>
      <c r="N149" s="29"/>
      <c r="O149" s="32">
        <f>IF($B149="",0,IF($U149="IN",N($M149),0))</f>
        <v>0</v>
      </c>
      <c r="P149" s="32">
        <f>IF($B149="",0,IF(OR($U149="OUT",$U149="TRF"),N($M149),0))</f>
        <v>0</v>
      </c>
      <c r="Q149" s="32">
        <f>IF($B149="",0,IF(OR($U149="OUT",$U149="TRF"),N($M149),0))</f>
        <v>0</v>
      </c>
      <c r="R149" s="32">
        <f>IF($B149="",0,IF($U149="IN",N($M149),0))</f>
        <v>0</v>
      </c>
      <c r="S149" s="33">
        <f>IF($B149="","",IF($M149="","⚠ مبلغ",IF($E149="","⚠ بانک عامل",IF(AND($U149="TRF",$F149=""),"⚠ بانک مقصد",IF(AND($V149&lt;&gt;"NONE",$V149&lt;&gt;"",$Z149=""),"⚠ طرف حساب","✓")))))</f>
        <v>0</v>
      </c>
      <c r="T149" s="29"/>
      <c r="U149" s="27">
        <f>IFERROR(VLOOKUP($D149,BankOpTbl,2,0),"")</f>
        <v>0</v>
      </c>
      <c r="V149" s="27">
        <f>IFERROR(VLOOKUP($D149,BankOpTbl,3,0),"")</f>
        <v>0</v>
      </c>
      <c r="W149" s="27">
        <f>IFERROR(VLOOKUP($D149,BankOpTbl,4,0),"")</f>
        <v>0</v>
      </c>
      <c r="X149" s="27">
        <f>IF($E149="","",IFERROR(VLOOKUP($E149,BankTbl,4,0),""))</f>
        <v>0</v>
      </c>
      <c r="Y149" s="27">
        <f>IF($F149="","",IFERROR(VLOOKUP($F149,BankTbl,4,0),""))</f>
        <v>0</v>
      </c>
      <c r="Z149" s="27">
        <f>IF($B149="","",IF($V149="PICK",LEFT($N149,5),IF($V149="FIXED",$W149,IF($V149="CODE",$H149,""))))</f>
        <v>0</v>
      </c>
    </row>
    <row r="150" spans="1:26" ht="21" customHeight="1">
      <c r="A150" s="27">
        <f>IF($B150="","",COUNTA($B$13:$B150))</f>
        <v>0</v>
      </c>
      <c r="B150" s="28"/>
      <c r="C150" s="28"/>
      <c r="D150" s="29"/>
      <c r="E150" s="29"/>
      <c r="F150" s="29"/>
      <c r="G150" s="28"/>
      <c r="H150" s="28"/>
      <c r="I150" s="30">
        <f>IF($H150="","",IFERROR(VLOOKUP($H150,AcctTbl,2,0),"کد ناشناخته"))</f>
        <v>0</v>
      </c>
      <c r="J150" s="27">
        <f>IF($H150="","",IFERROR(VLOOKUP($H150,AcctTbl,3,0),""))</f>
        <v>0</v>
      </c>
      <c r="K150" s="29"/>
      <c r="L150" s="28"/>
      <c r="M150" s="31"/>
      <c r="N150" s="29"/>
      <c r="O150" s="32">
        <f>IF($B150="",0,IF($U150="IN",N($M150),0))</f>
        <v>0</v>
      </c>
      <c r="P150" s="32">
        <f>IF($B150="",0,IF(OR($U150="OUT",$U150="TRF"),N($M150),0))</f>
        <v>0</v>
      </c>
      <c r="Q150" s="32">
        <f>IF($B150="",0,IF(OR($U150="OUT",$U150="TRF"),N($M150),0))</f>
        <v>0</v>
      </c>
      <c r="R150" s="32">
        <f>IF($B150="",0,IF($U150="IN",N($M150),0))</f>
        <v>0</v>
      </c>
      <c r="S150" s="33">
        <f>IF($B150="","",IF($M150="","⚠ مبلغ",IF($E150="","⚠ بانک عامل",IF(AND($U150="TRF",$F150=""),"⚠ بانک مقصد",IF(AND($V150&lt;&gt;"NONE",$V150&lt;&gt;"",$Z150=""),"⚠ طرف حساب","✓")))))</f>
        <v>0</v>
      </c>
      <c r="T150" s="29"/>
      <c r="U150" s="27">
        <f>IFERROR(VLOOKUP($D150,BankOpTbl,2,0),"")</f>
        <v>0</v>
      </c>
      <c r="V150" s="27">
        <f>IFERROR(VLOOKUP($D150,BankOpTbl,3,0),"")</f>
        <v>0</v>
      </c>
      <c r="W150" s="27">
        <f>IFERROR(VLOOKUP($D150,BankOpTbl,4,0),"")</f>
        <v>0</v>
      </c>
      <c r="X150" s="27">
        <f>IF($E150="","",IFERROR(VLOOKUP($E150,BankTbl,4,0),""))</f>
        <v>0</v>
      </c>
      <c r="Y150" s="27">
        <f>IF($F150="","",IFERROR(VLOOKUP($F150,BankTbl,4,0),""))</f>
        <v>0</v>
      </c>
      <c r="Z150" s="27">
        <f>IF($B150="","",IF($V150="PICK",LEFT($N150,5),IF($V150="FIXED",$W150,IF($V150="CODE",$H150,""))))</f>
        <v>0</v>
      </c>
    </row>
    <row r="151" spans="1:26" ht="21" customHeight="1">
      <c r="A151" s="27">
        <f>IF($B151="","",COUNTA($B$13:$B151))</f>
        <v>0</v>
      </c>
      <c r="B151" s="28"/>
      <c r="C151" s="28"/>
      <c r="D151" s="29"/>
      <c r="E151" s="29"/>
      <c r="F151" s="29"/>
      <c r="G151" s="28"/>
      <c r="H151" s="28"/>
      <c r="I151" s="30">
        <f>IF($H151="","",IFERROR(VLOOKUP($H151,AcctTbl,2,0),"کد ناشناخته"))</f>
        <v>0</v>
      </c>
      <c r="J151" s="27">
        <f>IF($H151="","",IFERROR(VLOOKUP($H151,AcctTbl,3,0),""))</f>
        <v>0</v>
      </c>
      <c r="K151" s="29"/>
      <c r="L151" s="28"/>
      <c r="M151" s="31"/>
      <c r="N151" s="29"/>
      <c r="O151" s="32">
        <f>IF($B151="",0,IF($U151="IN",N($M151),0))</f>
        <v>0</v>
      </c>
      <c r="P151" s="32">
        <f>IF($B151="",0,IF(OR($U151="OUT",$U151="TRF"),N($M151),0))</f>
        <v>0</v>
      </c>
      <c r="Q151" s="32">
        <f>IF($B151="",0,IF(OR($U151="OUT",$U151="TRF"),N($M151),0))</f>
        <v>0</v>
      </c>
      <c r="R151" s="32">
        <f>IF($B151="",0,IF($U151="IN",N($M151),0))</f>
        <v>0</v>
      </c>
      <c r="S151" s="33">
        <f>IF($B151="","",IF($M151="","⚠ مبلغ",IF($E151="","⚠ بانک عامل",IF(AND($U151="TRF",$F151=""),"⚠ بانک مقصد",IF(AND($V151&lt;&gt;"NONE",$V151&lt;&gt;"",$Z151=""),"⚠ طرف حساب","✓")))))</f>
        <v>0</v>
      </c>
      <c r="T151" s="29"/>
      <c r="U151" s="27">
        <f>IFERROR(VLOOKUP($D151,BankOpTbl,2,0),"")</f>
        <v>0</v>
      </c>
      <c r="V151" s="27">
        <f>IFERROR(VLOOKUP($D151,BankOpTbl,3,0),"")</f>
        <v>0</v>
      </c>
      <c r="W151" s="27">
        <f>IFERROR(VLOOKUP($D151,BankOpTbl,4,0),"")</f>
        <v>0</v>
      </c>
      <c r="X151" s="27">
        <f>IF($E151="","",IFERROR(VLOOKUP($E151,BankTbl,4,0),""))</f>
        <v>0</v>
      </c>
      <c r="Y151" s="27">
        <f>IF($F151="","",IFERROR(VLOOKUP($F151,BankTbl,4,0),""))</f>
        <v>0</v>
      </c>
      <c r="Z151" s="27">
        <f>IF($B151="","",IF($V151="PICK",LEFT($N151,5),IF($V151="FIXED",$W151,IF($V151="CODE",$H151,""))))</f>
        <v>0</v>
      </c>
    </row>
    <row r="152" spans="1:26" ht="21" customHeight="1">
      <c r="A152" s="27">
        <f>IF($B152="","",COUNTA($B$13:$B152))</f>
        <v>0</v>
      </c>
      <c r="B152" s="28"/>
      <c r="C152" s="28"/>
      <c r="D152" s="29"/>
      <c r="E152" s="29"/>
      <c r="F152" s="29"/>
      <c r="G152" s="28"/>
      <c r="H152" s="28"/>
      <c r="I152" s="30">
        <f>IF($H152="","",IFERROR(VLOOKUP($H152,AcctTbl,2,0),"کد ناشناخته"))</f>
        <v>0</v>
      </c>
      <c r="J152" s="27">
        <f>IF($H152="","",IFERROR(VLOOKUP($H152,AcctTbl,3,0),""))</f>
        <v>0</v>
      </c>
      <c r="K152" s="29"/>
      <c r="L152" s="28"/>
      <c r="M152" s="31"/>
      <c r="N152" s="29"/>
      <c r="O152" s="32">
        <f>IF($B152="",0,IF($U152="IN",N($M152),0))</f>
        <v>0</v>
      </c>
      <c r="P152" s="32">
        <f>IF($B152="",0,IF(OR($U152="OUT",$U152="TRF"),N($M152),0))</f>
        <v>0</v>
      </c>
      <c r="Q152" s="32">
        <f>IF($B152="",0,IF(OR($U152="OUT",$U152="TRF"),N($M152),0))</f>
        <v>0</v>
      </c>
      <c r="R152" s="32">
        <f>IF($B152="",0,IF($U152="IN",N($M152),0))</f>
        <v>0</v>
      </c>
      <c r="S152" s="33">
        <f>IF($B152="","",IF($M152="","⚠ مبلغ",IF($E152="","⚠ بانک عامل",IF(AND($U152="TRF",$F152=""),"⚠ بانک مقصد",IF(AND($V152&lt;&gt;"NONE",$V152&lt;&gt;"",$Z152=""),"⚠ طرف حساب","✓")))))</f>
        <v>0</v>
      </c>
      <c r="T152" s="29"/>
      <c r="U152" s="27">
        <f>IFERROR(VLOOKUP($D152,BankOpTbl,2,0),"")</f>
        <v>0</v>
      </c>
      <c r="V152" s="27">
        <f>IFERROR(VLOOKUP($D152,BankOpTbl,3,0),"")</f>
        <v>0</v>
      </c>
      <c r="W152" s="27">
        <f>IFERROR(VLOOKUP($D152,BankOpTbl,4,0),"")</f>
        <v>0</v>
      </c>
      <c r="X152" s="27">
        <f>IF($E152="","",IFERROR(VLOOKUP($E152,BankTbl,4,0),""))</f>
        <v>0</v>
      </c>
      <c r="Y152" s="27">
        <f>IF($F152="","",IFERROR(VLOOKUP($F152,BankTbl,4,0),""))</f>
        <v>0</v>
      </c>
      <c r="Z152" s="27">
        <f>IF($B152="","",IF($V152="PICK",LEFT($N152,5),IF($V152="FIXED",$W152,IF($V152="CODE",$H152,""))))</f>
        <v>0</v>
      </c>
    </row>
    <row r="153" spans="1:26" ht="21" customHeight="1">
      <c r="A153" s="27">
        <f>IF($B153="","",COUNTA($B$13:$B153))</f>
        <v>0</v>
      </c>
      <c r="B153" s="28"/>
      <c r="C153" s="28"/>
      <c r="D153" s="29"/>
      <c r="E153" s="29"/>
      <c r="F153" s="29"/>
      <c r="G153" s="28"/>
      <c r="H153" s="28"/>
      <c r="I153" s="30">
        <f>IF($H153="","",IFERROR(VLOOKUP($H153,AcctTbl,2,0),"کد ناشناخته"))</f>
        <v>0</v>
      </c>
      <c r="J153" s="27">
        <f>IF($H153="","",IFERROR(VLOOKUP($H153,AcctTbl,3,0),""))</f>
        <v>0</v>
      </c>
      <c r="K153" s="29"/>
      <c r="L153" s="28"/>
      <c r="M153" s="31"/>
      <c r="N153" s="29"/>
      <c r="O153" s="32">
        <f>IF($B153="",0,IF($U153="IN",N($M153),0))</f>
        <v>0</v>
      </c>
      <c r="P153" s="32">
        <f>IF($B153="",0,IF(OR($U153="OUT",$U153="TRF"),N($M153),0))</f>
        <v>0</v>
      </c>
      <c r="Q153" s="32">
        <f>IF($B153="",0,IF(OR($U153="OUT",$U153="TRF"),N($M153),0))</f>
        <v>0</v>
      </c>
      <c r="R153" s="32">
        <f>IF($B153="",0,IF($U153="IN",N($M153),0))</f>
        <v>0</v>
      </c>
      <c r="S153" s="33">
        <f>IF($B153="","",IF($M153="","⚠ مبلغ",IF($E153="","⚠ بانک عامل",IF(AND($U153="TRF",$F153=""),"⚠ بانک مقصد",IF(AND($V153&lt;&gt;"NONE",$V153&lt;&gt;"",$Z153=""),"⚠ طرف حساب","✓")))))</f>
        <v>0</v>
      </c>
      <c r="T153" s="29"/>
      <c r="U153" s="27">
        <f>IFERROR(VLOOKUP($D153,BankOpTbl,2,0),"")</f>
        <v>0</v>
      </c>
      <c r="V153" s="27">
        <f>IFERROR(VLOOKUP($D153,BankOpTbl,3,0),"")</f>
        <v>0</v>
      </c>
      <c r="W153" s="27">
        <f>IFERROR(VLOOKUP($D153,BankOpTbl,4,0),"")</f>
        <v>0</v>
      </c>
      <c r="X153" s="27">
        <f>IF($E153="","",IFERROR(VLOOKUP($E153,BankTbl,4,0),""))</f>
        <v>0</v>
      </c>
      <c r="Y153" s="27">
        <f>IF($F153="","",IFERROR(VLOOKUP($F153,BankTbl,4,0),""))</f>
        <v>0</v>
      </c>
      <c r="Z153" s="27">
        <f>IF($B153="","",IF($V153="PICK",LEFT($N153,5),IF($V153="FIXED",$W153,IF($V153="CODE",$H153,""))))</f>
        <v>0</v>
      </c>
    </row>
    <row r="154" spans="1:26" ht="21" customHeight="1">
      <c r="A154" s="27">
        <f>IF($B154="","",COUNTA($B$13:$B154))</f>
        <v>0</v>
      </c>
      <c r="B154" s="28"/>
      <c r="C154" s="28"/>
      <c r="D154" s="29"/>
      <c r="E154" s="29"/>
      <c r="F154" s="29"/>
      <c r="G154" s="28"/>
      <c r="H154" s="28"/>
      <c r="I154" s="30">
        <f>IF($H154="","",IFERROR(VLOOKUP($H154,AcctTbl,2,0),"کد ناشناخته"))</f>
        <v>0</v>
      </c>
      <c r="J154" s="27">
        <f>IF($H154="","",IFERROR(VLOOKUP($H154,AcctTbl,3,0),""))</f>
        <v>0</v>
      </c>
      <c r="K154" s="29"/>
      <c r="L154" s="28"/>
      <c r="M154" s="31"/>
      <c r="N154" s="29"/>
      <c r="O154" s="32">
        <f>IF($B154="",0,IF($U154="IN",N($M154),0))</f>
        <v>0</v>
      </c>
      <c r="P154" s="32">
        <f>IF($B154="",0,IF(OR($U154="OUT",$U154="TRF"),N($M154),0))</f>
        <v>0</v>
      </c>
      <c r="Q154" s="32">
        <f>IF($B154="",0,IF(OR($U154="OUT",$U154="TRF"),N($M154),0))</f>
        <v>0</v>
      </c>
      <c r="R154" s="32">
        <f>IF($B154="",0,IF($U154="IN",N($M154),0))</f>
        <v>0</v>
      </c>
      <c r="S154" s="33">
        <f>IF($B154="","",IF($M154="","⚠ مبلغ",IF($E154="","⚠ بانک عامل",IF(AND($U154="TRF",$F154=""),"⚠ بانک مقصد",IF(AND($V154&lt;&gt;"NONE",$V154&lt;&gt;"",$Z154=""),"⚠ طرف حساب","✓")))))</f>
        <v>0</v>
      </c>
      <c r="T154" s="29"/>
      <c r="U154" s="27">
        <f>IFERROR(VLOOKUP($D154,BankOpTbl,2,0),"")</f>
        <v>0</v>
      </c>
      <c r="V154" s="27">
        <f>IFERROR(VLOOKUP($D154,BankOpTbl,3,0),"")</f>
        <v>0</v>
      </c>
      <c r="W154" s="27">
        <f>IFERROR(VLOOKUP($D154,BankOpTbl,4,0),"")</f>
        <v>0</v>
      </c>
      <c r="X154" s="27">
        <f>IF($E154="","",IFERROR(VLOOKUP($E154,BankTbl,4,0),""))</f>
        <v>0</v>
      </c>
      <c r="Y154" s="27">
        <f>IF($F154="","",IFERROR(VLOOKUP($F154,BankTbl,4,0),""))</f>
        <v>0</v>
      </c>
      <c r="Z154" s="27">
        <f>IF($B154="","",IF($V154="PICK",LEFT($N154,5),IF($V154="FIXED",$W154,IF($V154="CODE",$H154,""))))</f>
        <v>0</v>
      </c>
    </row>
    <row r="155" spans="1:26" ht="21" customHeight="1">
      <c r="A155" s="27">
        <f>IF($B155="","",COUNTA($B$13:$B155))</f>
        <v>0</v>
      </c>
      <c r="B155" s="28"/>
      <c r="C155" s="28"/>
      <c r="D155" s="29"/>
      <c r="E155" s="29"/>
      <c r="F155" s="29"/>
      <c r="G155" s="28"/>
      <c r="H155" s="28"/>
      <c r="I155" s="30">
        <f>IF($H155="","",IFERROR(VLOOKUP($H155,AcctTbl,2,0),"کد ناشناخته"))</f>
        <v>0</v>
      </c>
      <c r="J155" s="27">
        <f>IF($H155="","",IFERROR(VLOOKUP($H155,AcctTbl,3,0),""))</f>
        <v>0</v>
      </c>
      <c r="K155" s="29"/>
      <c r="L155" s="28"/>
      <c r="M155" s="31"/>
      <c r="N155" s="29"/>
      <c r="O155" s="32">
        <f>IF($B155="",0,IF($U155="IN",N($M155),0))</f>
        <v>0</v>
      </c>
      <c r="P155" s="32">
        <f>IF($B155="",0,IF(OR($U155="OUT",$U155="TRF"),N($M155),0))</f>
        <v>0</v>
      </c>
      <c r="Q155" s="32">
        <f>IF($B155="",0,IF(OR($U155="OUT",$U155="TRF"),N($M155),0))</f>
        <v>0</v>
      </c>
      <c r="R155" s="32">
        <f>IF($B155="",0,IF($U155="IN",N($M155),0))</f>
        <v>0</v>
      </c>
      <c r="S155" s="33">
        <f>IF($B155="","",IF($M155="","⚠ مبلغ",IF($E155="","⚠ بانک عامل",IF(AND($U155="TRF",$F155=""),"⚠ بانک مقصد",IF(AND($V155&lt;&gt;"NONE",$V155&lt;&gt;"",$Z155=""),"⚠ طرف حساب","✓")))))</f>
        <v>0</v>
      </c>
      <c r="T155" s="29"/>
      <c r="U155" s="27">
        <f>IFERROR(VLOOKUP($D155,BankOpTbl,2,0),"")</f>
        <v>0</v>
      </c>
      <c r="V155" s="27">
        <f>IFERROR(VLOOKUP($D155,BankOpTbl,3,0),"")</f>
        <v>0</v>
      </c>
      <c r="W155" s="27">
        <f>IFERROR(VLOOKUP($D155,BankOpTbl,4,0),"")</f>
        <v>0</v>
      </c>
      <c r="X155" s="27">
        <f>IF($E155="","",IFERROR(VLOOKUP($E155,BankTbl,4,0),""))</f>
        <v>0</v>
      </c>
      <c r="Y155" s="27">
        <f>IF($F155="","",IFERROR(VLOOKUP($F155,BankTbl,4,0),""))</f>
        <v>0</v>
      </c>
      <c r="Z155" s="27">
        <f>IF($B155="","",IF($V155="PICK",LEFT($N155,5),IF($V155="FIXED",$W155,IF($V155="CODE",$H155,""))))</f>
        <v>0</v>
      </c>
    </row>
    <row r="156" spans="1:26" ht="21" customHeight="1">
      <c r="A156" s="27">
        <f>IF($B156="","",COUNTA($B$13:$B156))</f>
        <v>0</v>
      </c>
      <c r="B156" s="28"/>
      <c r="C156" s="28"/>
      <c r="D156" s="29"/>
      <c r="E156" s="29"/>
      <c r="F156" s="29"/>
      <c r="G156" s="28"/>
      <c r="H156" s="28"/>
      <c r="I156" s="30">
        <f>IF($H156="","",IFERROR(VLOOKUP($H156,AcctTbl,2,0),"کد ناشناخته"))</f>
        <v>0</v>
      </c>
      <c r="J156" s="27">
        <f>IF($H156="","",IFERROR(VLOOKUP($H156,AcctTbl,3,0),""))</f>
        <v>0</v>
      </c>
      <c r="K156" s="29"/>
      <c r="L156" s="28"/>
      <c r="M156" s="31"/>
      <c r="N156" s="29"/>
      <c r="O156" s="32">
        <f>IF($B156="",0,IF($U156="IN",N($M156),0))</f>
        <v>0</v>
      </c>
      <c r="P156" s="32">
        <f>IF($B156="",0,IF(OR($U156="OUT",$U156="TRF"),N($M156),0))</f>
        <v>0</v>
      </c>
      <c r="Q156" s="32">
        <f>IF($B156="",0,IF(OR($U156="OUT",$U156="TRF"),N($M156),0))</f>
        <v>0</v>
      </c>
      <c r="R156" s="32">
        <f>IF($B156="",0,IF($U156="IN",N($M156),0))</f>
        <v>0</v>
      </c>
      <c r="S156" s="33">
        <f>IF($B156="","",IF($M156="","⚠ مبلغ",IF($E156="","⚠ بانک عامل",IF(AND($U156="TRF",$F156=""),"⚠ بانک مقصد",IF(AND($V156&lt;&gt;"NONE",$V156&lt;&gt;"",$Z156=""),"⚠ طرف حساب","✓")))))</f>
        <v>0</v>
      </c>
      <c r="T156" s="29"/>
      <c r="U156" s="27">
        <f>IFERROR(VLOOKUP($D156,BankOpTbl,2,0),"")</f>
        <v>0</v>
      </c>
      <c r="V156" s="27">
        <f>IFERROR(VLOOKUP($D156,BankOpTbl,3,0),"")</f>
        <v>0</v>
      </c>
      <c r="W156" s="27">
        <f>IFERROR(VLOOKUP($D156,BankOpTbl,4,0),"")</f>
        <v>0</v>
      </c>
      <c r="X156" s="27">
        <f>IF($E156="","",IFERROR(VLOOKUP($E156,BankTbl,4,0),""))</f>
        <v>0</v>
      </c>
      <c r="Y156" s="27">
        <f>IF($F156="","",IFERROR(VLOOKUP($F156,BankTbl,4,0),""))</f>
        <v>0</v>
      </c>
      <c r="Z156" s="27">
        <f>IF($B156="","",IF($V156="PICK",LEFT($N156,5),IF($V156="FIXED",$W156,IF($V156="CODE",$H156,""))))</f>
        <v>0</v>
      </c>
    </row>
    <row r="157" spans="1:26" ht="21" customHeight="1">
      <c r="A157" s="27">
        <f>IF($B157="","",COUNTA($B$13:$B157))</f>
        <v>0</v>
      </c>
      <c r="B157" s="28"/>
      <c r="C157" s="28"/>
      <c r="D157" s="29"/>
      <c r="E157" s="29"/>
      <c r="F157" s="29"/>
      <c r="G157" s="28"/>
      <c r="H157" s="28"/>
      <c r="I157" s="30">
        <f>IF($H157="","",IFERROR(VLOOKUP($H157,AcctTbl,2,0),"کد ناشناخته"))</f>
        <v>0</v>
      </c>
      <c r="J157" s="27">
        <f>IF($H157="","",IFERROR(VLOOKUP($H157,AcctTbl,3,0),""))</f>
        <v>0</v>
      </c>
      <c r="K157" s="29"/>
      <c r="L157" s="28"/>
      <c r="M157" s="31"/>
      <c r="N157" s="29"/>
      <c r="O157" s="32">
        <f>IF($B157="",0,IF($U157="IN",N($M157),0))</f>
        <v>0</v>
      </c>
      <c r="P157" s="32">
        <f>IF($B157="",0,IF(OR($U157="OUT",$U157="TRF"),N($M157),0))</f>
        <v>0</v>
      </c>
      <c r="Q157" s="32">
        <f>IF($B157="",0,IF(OR($U157="OUT",$U157="TRF"),N($M157),0))</f>
        <v>0</v>
      </c>
      <c r="R157" s="32">
        <f>IF($B157="",0,IF($U157="IN",N($M157),0))</f>
        <v>0</v>
      </c>
      <c r="S157" s="33">
        <f>IF($B157="","",IF($M157="","⚠ مبلغ",IF($E157="","⚠ بانک عامل",IF(AND($U157="TRF",$F157=""),"⚠ بانک مقصد",IF(AND($V157&lt;&gt;"NONE",$V157&lt;&gt;"",$Z157=""),"⚠ طرف حساب","✓")))))</f>
        <v>0</v>
      </c>
      <c r="T157" s="29"/>
      <c r="U157" s="27">
        <f>IFERROR(VLOOKUP($D157,BankOpTbl,2,0),"")</f>
        <v>0</v>
      </c>
      <c r="V157" s="27">
        <f>IFERROR(VLOOKUP($D157,BankOpTbl,3,0),"")</f>
        <v>0</v>
      </c>
      <c r="W157" s="27">
        <f>IFERROR(VLOOKUP($D157,BankOpTbl,4,0),"")</f>
        <v>0</v>
      </c>
      <c r="X157" s="27">
        <f>IF($E157="","",IFERROR(VLOOKUP($E157,BankTbl,4,0),""))</f>
        <v>0</v>
      </c>
      <c r="Y157" s="27">
        <f>IF($F157="","",IFERROR(VLOOKUP($F157,BankTbl,4,0),""))</f>
        <v>0</v>
      </c>
      <c r="Z157" s="27">
        <f>IF($B157="","",IF($V157="PICK",LEFT($N157,5),IF($V157="FIXED",$W157,IF($V157="CODE",$H157,""))))</f>
        <v>0</v>
      </c>
    </row>
    <row r="158" spans="1:26" ht="21" customHeight="1">
      <c r="A158" s="27">
        <f>IF($B158="","",COUNTA($B$13:$B158))</f>
        <v>0</v>
      </c>
      <c r="B158" s="28"/>
      <c r="C158" s="28"/>
      <c r="D158" s="29"/>
      <c r="E158" s="29"/>
      <c r="F158" s="29"/>
      <c r="G158" s="28"/>
      <c r="H158" s="28"/>
      <c r="I158" s="30">
        <f>IF($H158="","",IFERROR(VLOOKUP($H158,AcctTbl,2,0),"کد ناشناخته"))</f>
        <v>0</v>
      </c>
      <c r="J158" s="27">
        <f>IF($H158="","",IFERROR(VLOOKUP($H158,AcctTbl,3,0),""))</f>
        <v>0</v>
      </c>
      <c r="K158" s="29"/>
      <c r="L158" s="28"/>
      <c r="M158" s="31"/>
      <c r="N158" s="29"/>
      <c r="O158" s="32">
        <f>IF($B158="",0,IF($U158="IN",N($M158),0))</f>
        <v>0</v>
      </c>
      <c r="P158" s="32">
        <f>IF($B158="",0,IF(OR($U158="OUT",$U158="TRF"),N($M158),0))</f>
        <v>0</v>
      </c>
      <c r="Q158" s="32">
        <f>IF($B158="",0,IF(OR($U158="OUT",$U158="TRF"),N($M158),0))</f>
        <v>0</v>
      </c>
      <c r="R158" s="32">
        <f>IF($B158="",0,IF($U158="IN",N($M158),0))</f>
        <v>0</v>
      </c>
      <c r="S158" s="33">
        <f>IF($B158="","",IF($M158="","⚠ مبلغ",IF($E158="","⚠ بانک عامل",IF(AND($U158="TRF",$F158=""),"⚠ بانک مقصد",IF(AND($V158&lt;&gt;"NONE",$V158&lt;&gt;"",$Z158=""),"⚠ طرف حساب","✓")))))</f>
        <v>0</v>
      </c>
      <c r="T158" s="29"/>
      <c r="U158" s="27">
        <f>IFERROR(VLOOKUP($D158,BankOpTbl,2,0),"")</f>
        <v>0</v>
      </c>
      <c r="V158" s="27">
        <f>IFERROR(VLOOKUP($D158,BankOpTbl,3,0),"")</f>
        <v>0</v>
      </c>
      <c r="W158" s="27">
        <f>IFERROR(VLOOKUP($D158,BankOpTbl,4,0),"")</f>
        <v>0</v>
      </c>
      <c r="X158" s="27">
        <f>IF($E158="","",IFERROR(VLOOKUP($E158,BankTbl,4,0),""))</f>
        <v>0</v>
      </c>
      <c r="Y158" s="27">
        <f>IF($F158="","",IFERROR(VLOOKUP($F158,BankTbl,4,0),""))</f>
        <v>0</v>
      </c>
      <c r="Z158" s="27">
        <f>IF($B158="","",IF($V158="PICK",LEFT($N158,5),IF($V158="FIXED",$W158,IF($V158="CODE",$H158,""))))</f>
        <v>0</v>
      </c>
    </row>
    <row r="159" spans="1:26" ht="21" customHeight="1">
      <c r="A159" s="27">
        <f>IF($B159="","",COUNTA($B$13:$B159))</f>
        <v>0</v>
      </c>
      <c r="B159" s="28"/>
      <c r="C159" s="28"/>
      <c r="D159" s="29"/>
      <c r="E159" s="29"/>
      <c r="F159" s="29"/>
      <c r="G159" s="28"/>
      <c r="H159" s="28"/>
      <c r="I159" s="30">
        <f>IF($H159="","",IFERROR(VLOOKUP($H159,AcctTbl,2,0),"کد ناشناخته"))</f>
        <v>0</v>
      </c>
      <c r="J159" s="27">
        <f>IF($H159="","",IFERROR(VLOOKUP($H159,AcctTbl,3,0),""))</f>
        <v>0</v>
      </c>
      <c r="K159" s="29"/>
      <c r="L159" s="28"/>
      <c r="M159" s="31"/>
      <c r="N159" s="29"/>
      <c r="O159" s="32">
        <f>IF($B159="",0,IF($U159="IN",N($M159),0))</f>
        <v>0</v>
      </c>
      <c r="P159" s="32">
        <f>IF($B159="",0,IF(OR($U159="OUT",$U159="TRF"),N($M159),0))</f>
        <v>0</v>
      </c>
      <c r="Q159" s="32">
        <f>IF($B159="",0,IF(OR($U159="OUT",$U159="TRF"),N($M159),0))</f>
        <v>0</v>
      </c>
      <c r="R159" s="32">
        <f>IF($B159="",0,IF($U159="IN",N($M159),0))</f>
        <v>0</v>
      </c>
      <c r="S159" s="33">
        <f>IF($B159="","",IF($M159="","⚠ مبلغ",IF($E159="","⚠ بانک عامل",IF(AND($U159="TRF",$F159=""),"⚠ بانک مقصد",IF(AND($V159&lt;&gt;"NONE",$V159&lt;&gt;"",$Z159=""),"⚠ طرف حساب","✓")))))</f>
        <v>0</v>
      </c>
      <c r="T159" s="29"/>
      <c r="U159" s="27">
        <f>IFERROR(VLOOKUP($D159,BankOpTbl,2,0),"")</f>
        <v>0</v>
      </c>
      <c r="V159" s="27">
        <f>IFERROR(VLOOKUP($D159,BankOpTbl,3,0),"")</f>
        <v>0</v>
      </c>
      <c r="W159" s="27">
        <f>IFERROR(VLOOKUP($D159,BankOpTbl,4,0),"")</f>
        <v>0</v>
      </c>
      <c r="X159" s="27">
        <f>IF($E159="","",IFERROR(VLOOKUP($E159,BankTbl,4,0),""))</f>
        <v>0</v>
      </c>
      <c r="Y159" s="27">
        <f>IF($F159="","",IFERROR(VLOOKUP($F159,BankTbl,4,0),""))</f>
        <v>0</v>
      </c>
      <c r="Z159" s="27">
        <f>IF($B159="","",IF($V159="PICK",LEFT($N159,5),IF($V159="FIXED",$W159,IF($V159="CODE",$H159,""))))</f>
        <v>0</v>
      </c>
    </row>
    <row r="160" spans="1:26" ht="21" customHeight="1">
      <c r="A160" s="27">
        <f>IF($B160="","",COUNTA($B$13:$B160))</f>
        <v>0</v>
      </c>
      <c r="B160" s="28"/>
      <c r="C160" s="28"/>
      <c r="D160" s="29"/>
      <c r="E160" s="29"/>
      <c r="F160" s="29"/>
      <c r="G160" s="28"/>
      <c r="H160" s="28"/>
      <c r="I160" s="30">
        <f>IF($H160="","",IFERROR(VLOOKUP($H160,AcctTbl,2,0),"کد ناشناخته"))</f>
        <v>0</v>
      </c>
      <c r="J160" s="27">
        <f>IF($H160="","",IFERROR(VLOOKUP($H160,AcctTbl,3,0),""))</f>
        <v>0</v>
      </c>
      <c r="K160" s="29"/>
      <c r="L160" s="28"/>
      <c r="M160" s="31"/>
      <c r="N160" s="29"/>
      <c r="O160" s="32">
        <f>IF($B160="",0,IF($U160="IN",N($M160),0))</f>
        <v>0</v>
      </c>
      <c r="P160" s="32">
        <f>IF($B160="",0,IF(OR($U160="OUT",$U160="TRF"),N($M160),0))</f>
        <v>0</v>
      </c>
      <c r="Q160" s="32">
        <f>IF($B160="",0,IF(OR($U160="OUT",$U160="TRF"),N($M160),0))</f>
        <v>0</v>
      </c>
      <c r="R160" s="32">
        <f>IF($B160="",0,IF($U160="IN",N($M160),0))</f>
        <v>0</v>
      </c>
      <c r="S160" s="33">
        <f>IF($B160="","",IF($M160="","⚠ مبلغ",IF($E160="","⚠ بانک عامل",IF(AND($U160="TRF",$F160=""),"⚠ بانک مقصد",IF(AND($V160&lt;&gt;"NONE",$V160&lt;&gt;"",$Z160=""),"⚠ طرف حساب","✓")))))</f>
        <v>0</v>
      </c>
      <c r="T160" s="29"/>
      <c r="U160" s="27">
        <f>IFERROR(VLOOKUP($D160,BankOpTbl,2,0),"")</f>
        <v>0</v>
      </c>
      <c r="V160" s="27">
        <f>IFERROR(VLOOKUP($D160,BankOpTbl,3,0),"")</f>
        <v>0</v>
      </c>
      <c r="W160" s="27">
        <f>IFERROR(VLOOKUP($D160,BankOpTbl,4,0),"")</f>
        <v>0</v>
      </c>
      <c r="X160" s="27">
        <f>IF($E160="","",IFERROR(VLOOKUP($E160,BankTbl,4,0),""))</f>
        <v>0</v>
      </c>
      <c r="Y160" s="27">
        <f>IF($F160="","",IFERROR(VLOOKUP($F160,BankTbl,4,0),""))</f>
        <v>0</v>
      </c>
      <c r="Z160" s="27">
        <f>IF($B160="","",IF($V160="PICK",LEFT($N160,5),IF($V160="FIXED",$W160,IF($V160="CODE",$H160,""))))</f>
        <v>0</v>
      </c>
    </row>
    <row r="161" spans="1:26" ht="21" customHeight="1">
      <c r="A161" s="27">
        <f>IF($B161="","",COUNTA($B$13:$B161))</f>
        <v>0</v>
      </c>
      <c r="B161" s="28"/>
      <c r="C161" s="28"/>
      <c r="D161" s="29"/>
      <c r="E161" s="29"/>
      <c r="F161" s="29"/>
      <c r="G161" s="28"/>
      <c r="H161" s="28"/>
      <c r="I161" s="30">
        <f>IF($H161="","",IFERROR(VLOOKUP($H161,AcctTbl,2,0),"کد ناشناخته"))</f>
        <v>0</v>
      </c>
      <c r="J161" s="27">
        <f>IF($H161="","",IFERROR(VLOOKUP($H161,AcctTbl,3,0),""))</f>
        <v>0</v>
      </c>
      <c r="K161" s="29"/>
      <c r="L161" s="28"/>
      <c r="M161" s="31"/>
      <c r="N161" s="29"/>
      <c r="O161" s="32">
        <f>IF($B161="",0,IF($U161="IN",N($M161),0))</f>
        <v>0</v>
      </c>
      <c r="P161" s="32">
        <f>IF($B161="",0,IF(OR($U161="OUT",$U161="TRF"),N($M161),0))</f>
        <v>0</v>
      </c>
      <c r="Q161" s="32">
        <f>IF($B161="",0,IF(OR($U161="OUT",$U161="TRF"),N($M161),0))</f>
        <v>0</v>
      </c>
      <c r="R161" s="32">
        <f>IF($B161="",0,IF($U161="IN",N($M161),0))</f>
        <v>0</v>
      </c>
      <c r="S161" s="33">
        <f>IF($B161="","",IF($M161="","⚠ مبلغ",IF($E161="","⚠ بانک عامل",IF(AND($U161="TRF",$F161=""),"⚠ بانک مقصد",IF(AND($V161&lt;&gt;"NONE",$V161&lt;&gt;"",$Z161=""),"⚠ طرف حساب","✓")))))</f>
        <v>0</v>
      </c>
      <c r="T161" s="29"/>
      <c r="U161" s="27">
        <f>IFERROR(VLOOKUP($D161,BankOpTbl,2,0),"")</f>
        <v>0</v>
      </c>
      <c r="V161" s="27">
        <f>IFERROR(VLOOKUP($D161,BankOpTbl,3,0),"")</f>
        <v>0</v>
      </c>
      <c r="W161" s="27">
        <f>IFERROR(VLOOKUP($D161,BankOpTbl,4,0),"")</f>
        <v>0</v>
      </c>
      <c r="X161" s="27">
        <f>IF($E161="","",IFERROR(VLOOKUP($E161,BankTbl,4,0),""))</f>
        <v>0</v>
      </c>
      <c r="Y161" s="27">
        <f>IF($F161="","",IFERROR(VLOOKUP($F161,BankTbl,4,0),""))</f>
        <v>0</v>
      </c>
      <c r="Z161" s="27">
        <f>IF($B161="","",IF($V161="PICK",LEFT($N161,5),IF($V161="FIXED",$W161,IF($V161="CODE",$H161,""))))</f>
        <v>0</v>
      </c>
    </row>
    <row r="162" spans="1:26" ht="21" customHeight="1">
      <c r="A162" s="27">
        <f>IF($B162="","",COUNTA($B$13:$B162))</f>
        <v>0</v>
      </c>
      <c r="B162" s="28"/>
      <c r="C162" s="28"/>
      <c r="D162" s="29"/>
      <c r="E162" s="29"/>
      <c r="F162" s="29"/>
      <c r="G162" s="28"/>
      <c r="H162" s="28"/>
      <c r="I162" s="30">
        <f>IF($H162="","",IFERROR(VLOOKUP($H162,AcctTbl,2,0),"کد ناشناخته"))</f>
        <v>0</v>
      </c>
      <c r="J162" s="27">
        <f>IF($H162="","",IFERROR(VLOOKUP($H162,AcctTbl,3,0),""))</f>
        <v>0</v>
      </c>
      <c r="K162" s="29"/>
      <c r="L162" s="28"/>
      <c r="M162" s="31"/>
      <c r="N162" s="29"/>
      <c r="O162" s="32">
        <f>IF($B162="",0,IF($U162="IN",N($M162),0))</f>
        <v>0</v>
      </c>
      <c r="P162" s="32">
        <f>IF($B162="",0,IF(OR($U162="OUT",$U162="TRF"),N($M162),0))</f>
        <v>0</v>
      </c>
      <c r="Q162" s="32">
        <f>IF($B162="",0,IF(OR($U162="OUT",$U162="TRF"),N($M162),0))</f>
        <v>0</v>
      </c>
      <c r="R162" s="32">
        <f>IF($B162="",0,IF($U162="IN",N($M162),0))</f>
        <v>0</v>
      </c>
      <c r="S162" s="33">
        <f>IF($B162="","",IF($M162="","⚠ مبلغ",IF($E162="","⚠ بانک عامل",IF(AND($U162="TRF",$F162=""),"⚠ بانک مقصد",IF(AND($V162&lt;&gt;"NONE",$V162&lt;&gt;"",$Z162=""),"⚠ طرف حساب","✓")))))</f>
        <v>0</v>
      </c>
      <c r="T162" s="29"/>
      <c r="U162" s="27">
        <f>IFERROR(VLOOKUP($D162,BankOpTbl,2,0),"")</f>
        <v>0</v>
      </c>
      <c r="V162" s="27">
        <f>IFERROR(VLOOKUP($D162,BankOpTbl,3,0),"")</f>
        <v>0</v>
      </c>
      <c r="W162" s="27">
        <f>IFERROR(VLOOKUP($D162,BankOpTbl,4,0),"")</f>
        <v>0</v>
      </c>
      <c r="X162" s="27">
        <f>IF($E162="","",IFERROR(VLOOKUP($E162,BankTbl,4,0),""))</f>
        <v>0</v>
      </c>
      <c r="Y162" s="27">
        <f>IF($F162="","",IFERROR(VLOOKUP($F162,BankTbl,4,0),""))</f>
        <v>0</v>
      </c>
      <c r="Z162" s="27">
        <f>IF($B162="","",IF($V162="PICK",LEFT($N162,5),IF($V162="FIXED",$W162,IF($V162="CODE",$H162,""))))</f>
        <v>0</v>
      </c>
    </row>
    <row r="163" spans="1:26" ht="21" customHeight="1">
      <c r="A163" s="27">
        <f>IF($B163="","",COUNTA($B$13:$B163))</f>
        <v>0</v>
      </c>
      <c r="B163" s="28"/>
      <c r="C163" s="28"/>
      <c r="D163" s="29"/>
      <c r="E163" s="29"/>
      <c r="F163" s="29"/>
      <c r="G163" s="28"/>
      <c r="H163" s="28"/>
      <c r="I163" s="30">
        <f>IF($H163="","",IFERROR(VLOOKUP($H163,AcctTbl,2,0),"کد ناشناخته"))</f>
        <v>0</v>
      </c>
      <c r="J163" s="27">
        <f>IF($H163="","",IFERROR(VLOOKUP($H163,AcctTbl,3,0),""))</f>
        <v>0</v>
      </c>
      <c r="K163" s="29"/>
      <c r="L163" s="28"/>
      <c r="M163" s="31"/>
      <c r="N163" s="29"/>
      <c r="O163" s="32">
        <f>IF($B163="",0,IF($U163="IN",N($M163),0))</f>
        <v>0</v>
      </c>
      <c r="P163" s="32">
        <f>IF($B163="",0,IF(OR($U163="OUT",$U163="TRF"),N($M163),0))</f>
        <v>0</v>
      </c>
      <c r="Q163" s="32">
        <f>IF($B163="",0,IF(OR($U163="OUT",$U163="TRF"),N($M163),0))</f>
        <v>0</v>
      </c>
      <c r="R163" s="32">
        <f>IF($B163="",0,IF($U163="IN",N($M163),0))</f>
        <v>0</v>
      </c>
      <c r="S163" s="33">
        <f>IF($B163="","",IF($M163="","⚠ مبلغ",IF($E163="","⚠ بانک عامل",IF(AND($U163="TRF",$F163=""),"⚠ بانک مقصد",IF(AND($V163&lt;&gt;"NONE",$V163&lt;&gt;"",$Z163=""),"⚠ طرف حساب","✓")))))</f>
        <v>0</v>
      </c>
      <c r="T163" s="29"/>
      <c r="U163" s="27">
        <f>IFERROR(VLOOKUP($D163,BankOpTbl,2,0),"")</f>
        <v>0</v>
      </c>
      <c r="V163" s="27">
        <f>IFERROR(VLOOKUP($D163,BankOpTbl,3,0),"")</f>
        <v>0</v>
      </c>
      <c r="W163" s="27">
        <f>IFERROR(VLOOKUP($D163,BankOpTbl,4,0),"")</f>
        <v>0</v>
      </c>
      <c r="X163" s="27">
        <f>IF($E163="","",IFERROR(VLOOKUP($E163,BankTbl,4,0),""))</f>
        <v>0</v>
      </c>
      <c r="Y163" s="27">
        <f>IF($F163="","",IFERROR(VLOOKUP($F163,BankTbl,4,0),""))</f>
        <v>0</v>
      </c>
      <c r="Z163" s="27">
        <f>IF($B163="","",IF($V163="PICK",LEFT($N163,5),IF($V163="FIXED",$W163,IF($V163="CODE",$H163,""))))</f>
        <v>0</v>
      </c>
    </row>
    <row r="164" spans="1:26" ht="21" customHeight="1">
      <c r="A164" s="27">
        <f>IF($B164="","",COUNTA($B$13:$B164))</f>
        <v>0</v>
      </c>
      <c r="B164" s="28"/>
      <c r="C164" s="28"/>
      <c r="D164" s="29"/>
      <c r="E164" s="29"/>
      <c r="F164" s="29"/>
      <c r="G164" s="28"/>
      <c r="H164" s="28"/>
      <c r="I164" s="30">
        <f>IF($H164="","",IFERROR(VLOOKUP($H164,AcctTbl,2,0),"کد ناشناخته"))</f>
        <v>0</v>
      </c>
      <c r="J164" s="27">
        <f>IF($H164="","",IFERROR(VLOOKUP($H164,AcctTbl,3,0),""))</f>
        <v>0</v>
      </c>
      <c r="K164" s="29"/>
      <c r="L164" s="28"/>
      <c r="M164" s="31"/>
      <c r="N164" s="29"/>
      <c r="O164" s="32">
        <f>IF($B164="",0,IF($U164="IN",N($M164),0))</f>
        <v>0</v>
      </c>
      <c r="P164" s="32">
        <f>IF($B164="",0,IF(OR($U164="OUT",$U164="TRF"),N($M164),0))</f>
        <v>0</v>
      </c>
      <c r="Q164" s="32">
        <f>IF($B164="",0,IF(OR($U164="OUT",$U164="TRF"),N($M164),0))</f>
        <v>0</v>
      </c>
      <c r="R164" s="32">
        <f>IF($B164="",0,IF($U164="IN",N($M164),0))</f>
        <v>0</v>
      </c>
      <c r="S164" s="33">
        <f>IF($B164="","",IF($M164="","⚠ مبلغ",IF($E164="","⚠ بانک عامل",IF(AND($U164="TRF",$F164=""),"⚠ بانک مقصد",IF(AND($V164&lt;&gt;"NONE",$V164&lt;&gt;"",$Z164=""),"⚠ طرف حساب","✓")))))</f>
        <v>0</v>
      </c>
      <c r="T164" s="29"/>
      <c r="U164" s="27">
        <f>IFERROR(VLOOKUP($D164,BankOpTbl,2,0),"")</f>
        <v>0</v>
      </c>
      <c r="V164" s="27">
        <f>IFERROR(VLOOKUP($D164,BankOpTbl,3,0),"")</f>
        <v>0</v>
      </c>
      <c r="W164" s="27">
        <f>IFERROR(VLOOKUP($D164,BankOpTbl,4,0),"")</f>
        <v>0</v>
      </c>
      <c r="X164" s="27">
        <f>IF($E164="","",IFERROR(VLOOKUP($E164,BankTbl,4,0),""))</f>
        <v>0</v>
      </c>
      <c r="Y164" s="27">
        <f>IF($F164="","",IFERROR(VLOOKUP($F164,BankTbl,4,0),""))</f>
        <v>0</v>
      </c>
      <c r="Z164" s="27">
        <f>IF($B164="","",IF($V164="PICK",LEFT($N164,5),IF($V164="FIXED",$W164,IF($V164="CODE",$H164,""))))</f>
        <v>0</v>
      </c>
    </row>
    <row r="165" spans="1:26" ht="21" customHeight="1">
      <c r="A165" s="27">
        <f>IF($B165="","",COUNTA($B$13:$B165))</f>
        <v>0</v>
      </c>
      <c r="B165" s="28"/>
      <c r="C165" s="28"/>
      <c r="D165" s="29"/>
      <c r="E165" s="29"/>
      <c r="F165" s="29"/>
      <c r="G165" s="28"/>
      <c r="H165" s="28"/>
      <c r="I165" s="30">
        <f>IF($H165="","",IFERROR(VLOOKUP($H165,AcctTbl,2,0),"کد ناشناخته"))</f>
        <v>0</v>
      </c>
      <c r="J165" s="27">
        <f>IF($H165="","",IFERROR(VLOOKUP($H165,AcctTbl,3,0),""))</f>
        <v>0</v>
      </c>
      <c r="K165" s="29"/>
      <c r="L165" s="28"/>
      <c r="M165" s="31"/>
      <c r="N165" s="29"/>
      <c r="O165" s="32">
        <f>IF($B165="",0,IF($U165="IN",N($M165),0))</f>
        <v>0</v>
      </c>
      <c r="P165" s="32">
        <f>IF($B165="",0,IF(OR($U165="OUT",$U165="TRF"),N($M165),0))</f>
        <v>0</v>
      </c>
      <c r="Q165" s="32">
        <f>IF($B165="",0,IF(OR($U165="OUT",$U165="TRF"),N($M165),0))</f>
        <v>0</v>
      </c>
      <c r="R165" s="32">
        <f>IF($B165="",0,IF($U165="IN",N($M165),0))</f>
        <v>0</v>
      </c>
      <c r="S165" s="33">
        <f>IF($B165="","",IF($M165="","⚠ مبلغ",IF($E165="","⚠ بانک عامل",IF(AND($U165="TRF",$F165=""),"⚠ بانک مقصد",IF(AND($V165&lt;&gt;"NONE",$V165&lt;&gt;"",$Z165=""),"⚠ طرف حساب","✓")))))</f>
        <v>0</v>
      </c>
      <c r="T165" s="29"/>
      <c r="U165" s="27">
        <f>IFERROR(VLOOKUP($D165,BankOpTbl,2,0),"")</f>
        <v>0</v>
      </c>
      <c r="V165" s="27">
        <f>IFERROR(VLOOKUP($D165,BankOpTbl,3,0),"")</f>
        <v>0</v>
      </c>
      <c r="W165" s="27">
        <f>IFERROR(VLOOKUP($D165,BankOpTbl,4,0),"")</f>
        <v>0</v>
      </c>
      <c r="X165" s="27">
        <f>IF($E165="","",IFERROR(VLOOKUP($E165,BankTbl,4,0),""))</f>
        <v>0</v>
      </c>
      <c r="Y165" s="27">
        <f>IF($F165="","",IFERROR(VLOOKUP($F165,BankTbl,4,0),""))</f>
        <v>0</v>
      </c>
      <c r="Z165" s="27">
        <f>IF($B165="","",IF($V165="PICK",LEFT($N165,5),IF($V165="FIXED",$W165,IF($V165="CODE",$H165,""))))</f>
        <v>0</v>
      </c>
    </row>
    <row r="166" spans="1:26" ht="21" customHeight="1">
      <c r="A166" s="27">
        <f>IF($B166="","",COUNTA($B$13:$B166))</f>
        <v>0</v>
      </c>
      <c r="B166" s="28"/>
      <c r="C166" s="28"/>
      <c r="D166" s="29"/>
      <c r="E166" s="29"/>
      <c r="F166" s="29"/>
      <c r="G166" s="28"/>
      <c r="H166" s="28"/>
      <c r="I166" s="30">
        <f>IF($H166="","",IFERROR(VLOOKUP($H166,AcctTbl,2,0),"کد ناشناخته"))</f>
        <v>0</v>
      </c>
      <c r="J166" s="27">
        <f>IF($H166="","",IFERROR(VLOOKUP($H166,AcctTbl,3,0),""))</f>
        <v>0</v>
      </c>
      <c r="K166" s="29"/>
      <c r="L166" s="28"/>
      <c r="M166" s="31"/>
      <c r="N166" s="29"/>
      <c r="O166" s="32">
        <f>IF($B166="",0,IF($U166="IN",N($M166),0))</f>
        <v>0</v>
      </c>
      <c r="P166" s="32">
        <f>IF($B166="",0,IF(OR($U166="OUT",$U166="TRF"),N($M166),0))</f>
        <v>0</v>
      </c>
      <c r="Q166" s="32">
        <f>IF($B166="",0,IF(OR($U166="OUT",$U166="TRF"),N($M166),0))</f>
        <v>0</v>
      </c>
      <c r="R166" s="32">
        <f>IF($B166="",0,IF($U166="IN",N($M166),0))</f>
        <v>0</v>
      </c>
      <c r="S166" s="33">
        <f>IF($B166="","",IF($M166="","⚠ مبلغ",IF($E166="","⚠ بانک عامل",IF(AND($U166="TRF",$F166=""),"⚠ بانک مقصد",IF(AND($V166&lt;&gt;"NONE",$V166&lt;&gt;"",$Z166=""),"⚠ طرف حساب","✓")))))</f>
        <v>0</v>
      </c>
      <c r="T166" s="29"/>
      <c r="U166" s="27">
        <f>IFERROR(VLOOKUP($D166,BankOpTbl,2,0),"")</f>
        <v>0</v>
      </c>
      <c r="V166" s="27">
        <f>IFERROR(VLOOKUP($D166,BankOpTbl,3,0),"")</f>
        <v>0</v>
      </c>
      <c r="W166" s="27">
        <f>IFERROR(VLOOKUP($D166,BankOpTbl,4,0),"")</f>
        <v>0</v>
      </c>
      <c r="X166" s="27">
        <f>IF($E166="","",IFERROR(VLOOKUP($E166,BankTbl,4,0),""))</f>
        <v>0</v>
      </c>
      <c r="Y166" s="27">
        <f>IF($F166="","",IFERROR(VLOOKUP($F166,BankTbl,4,0),""))</f>
        <v>0</v>
      </c>
      <c r="Z166" s="27">
        <f>IF($B166="","",IF($V166="PICK",LEFT($N166,5),IF($V166="FIXED",$W166,IF($V166="CODE",$H166,""))))</f>
        <v>0</v>
      </c>
    </row>
    <row r="167" spans="1:26" ht="21" customHeight="1">
      <c r="A167" s="27">
        <f>IF($B167="","",COUNTA($B$13:$B167))</f>
        <v>0</v>
      </c>
      <c r="B167" s="28"/>
      <c r="C167" s="28"/>
      <c r="D167" s="29"/>
      <c r="E167" s="29"/>
      <c r="F167" s="29"/>
      <c r="G167" s="28"/>
      <c r="H167" s="28"/>
      <c r="I167" s="30">
        <f>IF($H167="","",IFERROR(VLOOKUP($H167,AcctTbl,2,0),"کد ناشناخته"))</f>
        <v>0</v>
      </c>
      <c r="J167" s="27">
        <f>IF($H167="","",IFERROR(VLOOKUP($H167,AcctTbl,3,0),""))</f>
        <v>0</v>
      </c>
      <c r="K167" s="29"/>
      <c r="L167" s="28"/>
      <c r="M167" s="31"/>
      <c r="N167" s="29"/>
      <c r="O167" s="32">
        <f>IF($B167="",0,IF($U167="IN",N($M167),0))</f>
        <v>0</v>
      </c>
      <c r="P167" s="32">
        <f>IF($B167="",0,IF(OR($U167="OUT",$U167="TRF"),N($M167),0))</f>
        <v>0</v>
      </c>
      <c r="Q167" s="32">
        <f>IF($B167="",0,IF(OR($U167="OUT",$U167="TRF"),N($M167),0))</f>
        <v>0</v>
      </c>
      <c r="R167" s="32">
        <f>IF($B167="",0,IF($U167="IN",N($M167),0))</f>
        <v>0</v>
      </c>
      <c r="S167" s="33">
        <f>IF($B167="","",IF($M167="","⚠ مبلغ",IF($E167="","⚠ بانک عامل",IF(AND($U167="TRF",$F167=""),"⚠ بانک مقصد",IF(AND($V167&lt;&gt;"NONE",$V167&lt;&gt;"",$Z167=""),"⚠ طرف حساب","✓")))))</f>
        <v>0</v>
      </c>
      <c r="T167" s="29"/>
      <c r="U167" s="27">
        <f>IFERROR(VLOOKUP($D167,BankOpTbl,2,0),"")</f>
        <v>0</v>
      </c>
      <c r="V167" s="27">
        <f>IFERROR(VLOOKUP($D167,BankOpTbl,3,0),"")</f>
        <v>0</v>
      </c>
      <c r="W167" s="27">
        <f>IFERROR(VLOOKUP($D167,BankOpTbl,4,0),"")</f>
        <v>0</v>
      </c>
      <c r="X167" s="27">
        <f>IF($E167="","",IFERROR(VLOOKUP($E167,BankTbl,4,0),""))</f>
        <v>0</v>
      </c>
      <c r="Y167" s="27">
        <f>IF($F167="","",IFERROR(VLOOKUP($F167,BankTbl,4,0),""))</f>
        <v>0</v>
      </c>
      <c r="Z167" s="27">
        <f>IF($B167="","",IF($V167="PICK",LEFT($N167,5),IF($V167="FIXED",$W167,IF($V167="CODE",$H167,""))))</f>
        <v>0</v>
      </c>
    </row>
    <row r="168" spans="1:26" ht="21" customHeight="1">
      <c r="A168" s="27">
        <f>IF($B168="","",COUNTA($B$13:$B168))</f>
        <v>0</v>
      </c>
      <c r="B168" s="28"/>
      <c r="C168" s="28"/>
      <c r="D168" s="29"/>
      <c r="E168" s="29"/>
      <c r="F168" s="29"/>
      <c r="G168" s="28"/>
      <c r="H168" s="28"/>
      <c r="I168" s="30">
        <f>IF($H168="","",IFERROR(VLOOKUP($H168,AcctTbl,2,0),"کد ناشناخته"))</f>
        <v>0</v>
      </c>
      <c r="J168" s="27">
        <f>IF($H168="","",IFERROR(VLOOKUP($H168,AcctTbl,3,0),""))</f>
        <v>0</v>
      </c>
      <c r="K168" s="29"/>
      <c r="L168" s="28"/>
      <c r="M168" s="31"/>
      <c r="N168" s="29"/>
      <c r="O168" s="32">
        <f>IF($B168="",0,IF($U168="IN",N($M168),0))</f>
        <v>0</v>
      </c>
      <c r="P168" s="32">
        <f>IF($B168="",0,IF(OR($U168="OUT",$U168="TRF"),N($M168),0))</f>
        <v>0</v>
      </c>
      <c r="Q168" s="32">
        <f>IF($B168="",0,IF(OR($U168="OUT",$U168="TRF"),N($M168),0))</f>
        <v>0</v>
      </c>
      <c r="R168" s="32">
        <f>IF($B168="",0,IF($U168="IN",N($M168),0))</f>
        <v>0</v>
      </c>
      <c r="S168" s="33">
        <f>IF($B168="","",IF($M168="","⚠ مبلغ",IF($E168="","⚠ بانک عامل",IF(AND($U168="TRF",$F168=""),"⚠ بانک مقصد",IF(AND($V168&lt;&gt;"NONE",$V168&lt;&gt;"",$Z168=""),"⚠ طرف حساب","✓")))))</f>
        <v>0</v>
      </c>
      <c r="T168" s="29"/>
      <c r="U168" s="27">
        <f>IFERROR(VLOOKUP($D168,BankOpTbl,2,0),"")</f>
        <v>0</v>
      </c>
      <c r="V168" s="27">
        <f>IFERROR(VLOOKUP($D168,BankOpTbl,3,0),"")</f>
        <v>0</v>
      </c>
      <c r="W168" s="27">
        <f>IFERROR(VLOOKUP($D168,BankOpTbl,4,0),"")</f>
        <v>0</v>
      </c>
      <c r="X168" s="27">
        <f>IF($E168="","",IFERROR(VLOOKUP($E168,BankTbl,4,0),""))</f>
        <v>0</v>
      </c>
      <c r="Y168" s="27">
        <f>IF($F168="","",IFERROR(VLOOKUP($F168,BankTbl,4,0),""))</f>
        <v>0</v>
      </c>
      <c r="Z168" s="27">
        <f>IF($B168="","",IF($V168="PICK",LEFT($N168,5),IF($V168="FIXED",$W168,IF($V168="CODE",$H168,""))))</f>
        <v>0</v>
      </c>
    </row>
    <row r="169" spans="1:26" ht="21" customHeight="1">
      <c r="A169" s="27">
        <f>IF($B169="","",COUNTA($B$13:$B169))</f>
        <v>0</v>
      </c>
      <c r="B169" s="28"/>
      <c r="C169" s="28"/>
      <c r="D169" s="29"/>
      <c r="E169" s="29"/>
      <c r="F169" s="29"/>
      <c r="G169" s="28"/>
      <c r="H169" s="28"/>
      <c r="I169" s="30">
        <f>IF($H169="","",IFERROR(VLOOKUP($H169,AcctTbl,2,0),"کد ناشناخته"))</f>
        <v>0</v>
      </c>
      <c r="J169" s="27">
        <f>IF($H169="","",IFERROR(VLOOKUP($H169,AcctTbl,3,0),""))</f>
        <v>0</v>
      </c>
      <c r="K169" s="29"/>
      <c r="L169" s="28"/>
      <c r="M169" s="31"/>
      <c r="N169" s="29"/>
      <c r="O169" s="32">
        <f>IF($B169="",0,IF($U169="IN",N($M169),0))</f>
        <v>0</v>
      </c>
      <c r="P169" s="32">
        <f>IF($B169="",0,IF(OR($U169="OUT",$U169="TRF"),N($M169),0))</f>
        <v>0</v>
      </c>
      <c r="Q169" s="32">
        <f>IF($B169="",0,IF(OR($U169="OUT",$U169="TRF"),N($M169),0))</f>
        <v>0</v>
      </c>
      <c r="R169" s="32">
        <f>IF($B169="",0,IF($U169="IN",N($M169),0))</f>
        <v>0</v>
      </c>
      <c r="S169" s="33">
        <f>IF($B169="","",IF($M169="","⚠ مبلغ",IF($E169="","⚠ بانک عامل",IF(AND($U169="TRF",$F169=""),"⚠ بانک مقصد",IF(AND($V169&lt;&gt;"NONE",$V169&lt;&gt;"",$Z169=""),"⚠ طرف حساب","✓")))))</f>
        <v>0</v>
      </c>
      <c r="T169" s="29"/>
      <c r="U169" s="27">
        <f>IFERROR(VLOOKUP($D169,BankOpTbl,2,0),"")</f>
        <v>0</v>
      </c>
      <c r="V169" s="27">
        <f>IFERROR(VLOOKUP($D169,BankOpTbl,3,0),"")</f>
        <v>0</v>
      </c>
      <c r="W169" s="27">
        <f>IFERROR(VLOOKUP($D169,BankOpTbl,4,0),"")</f>
        <v>0</v>
      </c>
      <c r="X169" s="27">
        <f>IF($E169="","",IFERROR(VLOOKUP($E169,BankTbl,4,0),""))</f>
        <v>0</v>
      </c>
      <c r="Y169" s="27">
        <f>IF($F169="","",IFERROR(VLOOKUP($F169,BankTbl,4,0),""))</f>
        <v>0</v>
      </c>
      <c r="Z169" s="27">
        <f>IF($B169="","",IF($V169="PICK",LEFT($N169,5),IF($V169="FIXED",$W169,IF($V169="CODE",$H169,""))))</f>
        <v>0</v>
      </c>
    </row>
    <row r="170" spans="1:26" ht="21" customHeight="1">
      <c r="A170" s="27">
        <f>IF($B170="","",COUNTA($B$13:$B170))</f>
        <v>0</v>
      </c>
      <c r="B170" s="28"/>
      <c r="C170" s="28"/>
      <c r="D170" s="29"/>
      <c r="E170" s="29"/>
      <c r="F170" s="29"/>
      <c r="G170" s="28"/>
      <c r="H170" s="28"/>
      <c r="I170" s="30">
        <f>IF($H170="","",IFERROR(VLOOKUP($H170,AcctTbl,2,0),"کد ناشناخته"))</f>
        <v>0</v>
      </c>
      <c r="J170" s="27">
        <f>IF($H170="","",IFERROR(VLOOKUP($H170,AcctTbl,3,0),""))</f>
        <v>0</v>
      </c>
      <c r="K170" s="29"/>
      <c r="L170" s="28"/>
      <c r="M170" s="31"/>
      <c r="N170" s="29"/>
      <c r="O170" s="32">
        <f>IF($B170="",0,IF($U170="IN",N($M170),0))</f>
        <v>0</v>
      </c>
      <c r="P170" s="32">
        <f>IF($B170="",0,IF(OR($U170="OUT",$U170="TRF"),N($M170),0))</f>
        <v>0</v>
      </c>
      <c r="Q170" s="32">
        <f>IF($B170="",0,IF(OR($U170="OUT",$U170="TRF"),N($M170),0))</f>
        <v>0</v>
      </c>
      <c r="R170" s="32">
        <f>IF($B170="",0,IF($U170="IN",N($M170),0))</f>
        <v>0</v>
      </c>
      <c r="S170" s="33">
        <f>IF($B170="","",IF($M170="","⚠ مبلغ",IF($E170="","⚠ بانک عامل",IF(AND($U170="TRF",$F170=""),"⚠ بانک مقصد",IF(AND($V170&lt;&gt;"NONE",$V170&lt;&gt;"",$Z170=""),"⚠ طرف حساب","✓")))))</f>
        <v>0</v>
      </c>
      <c r="T170" s="29"/>
      <c r="U170" s="27">
        <f>IFERROR(VLOOKUP($D170,BankOpTbl,2,0),"")</f>
        <v>0</v>
      </c>
      <c r="V170" s="27">
        <f>IFERROR(VLOOKUP($D170,BankOpTbl,3,0),"")</f>
        <v>0</v>
      </c>
      <c r="W170" s="27">
        <f>IFERROR(VLOOKUP($D170,BankOpTbl,4,0),"")</f>
        <v>0</v>
      </c>
      <c r="X170" s="27">
        <f>IF($E170="","",IFERROR(VLOOKUP($E170,BankTbl,4,0),""))</f>
        <v>0</v>
      </c>
      <c r="Y170" s="27">
        <f>IF($F170="","",IFERROR(VLOOKUP($F170,BankTbl,4,0),""))</f>
        <v>0</v>
      </c>
      <c r="Z170" s="27">
        <f>IF($B170="","",IF($V170="PICK",LEFT($N170,5),IF($V170="FIXED",$W170,IF($V170="CODE",$H170,""))))</f>
        <v>0</v>
      </c>
    </row>
    <row r="171" spans="1:26" ht="21" customHeight="1">
      <c r="A171" s="27">
        <f>IF($B171="","",COUNTA($B$13:$B171))</f>
        <v>0</v>
      </c>
      <c r="B171" s="28"/>
      <c r="C171" s="28"/>
      <c r="D171" s="29"/>
      <c r="E171" s="29"/>
      <c r="F171" s="29"/>
      <c r="G171" s="28"/>
      <c r="H171" s="28"/>
      <c r="I171" s="30">
        <f>IF($H171="","",IFERROR(VLOOKUP($H171,AcctTbl,2,0),"کد ناشناخته"))</f>
        <v>0</v>
      </c>
      <c r="J171" s="27">
        <f>IF($H171="","",IFERROR(VLOOKUP($H171,AcctTbl,3,0),""))</f>
        <v>0</v>
      </c>
      <c r="K171" s="29"/>
      <c r="L171" s="28"/>
      <c r="M171" s="31"/>
      <c r="N171" s="29"/>
      <c r="O171" s="32">
        <f>IF($B171="",0,IF($U171="IN",N($M171),0))</f>
        <v>0</v>
      </c>
      <c r="P171" s="32">
        <f>IF($B171="",0,IF(OR($U171="OUT",$U171="TRF"),N($M171),0))</f>
        <v>0</v>
      </c>
      <c r="Q171" s="32">
        <f>IF($B171="",0,IF(OR($U171="OUT",$U171="TRF"),N($M171),0))</f>
        <v>0</v>
      </c>
      <c r="R171" s="32">
        <f>IF($B171="",0,IF($U171="IN",N($M171),0))</f>
        <v>0</v>
      </c>
      <c r="S171" s="33">
        <f>IF($B171="","",IF($M171="","⚠ مبلغ",IF($E171="","⚠ بانک عامل",IF(AND($U171="TRF",$F171=""),"⚠ بانک مقصد",IF(AND($V171&lt;&gt;"NONE",$V171&lt;&gt;"",$Z171=""),"⚠ طرف حساب","✓")))))</f>
        <v>0</v>
      </c>
      <c r="T171" s="29"/>
      <c r="U171" s="27">
        <f>IFERROR(VLOOKUP($D171,BankOpTbl,2,0),"")</f>
        <v>0</v>
      </c>
      <c r="V171" s="27">
        <f>IFERROR(VLOOKUP($D171,BankOpTbl,3,0),"")</f>
        <v>0</v>
      </c>
      <c r="W171" s="27">
        <f>IFERROR(VLOOKUP($D171,BankOpTbl,4,0),"")</f>
        <v>0</v>
      </c>
      <c r="X171" s="27">
        <f>IF($E171="","",IFERROR(VLOOKUP($E171,BankTbl,4,0),""))</f>
        <v>0</v>
      </c>
      <c r="Y171" s="27">
        <f>IF($F171="","",IFERROR(VLOOKUP($F171,BankTbl,4,0),""))</f>
        <v>0</v>
      </c>
      <c r="Z171" s="27">
        <f>IF($B171="","",IF($V171="PICK",LEFT($N171,5),IF($V171="FIXED",$W171,IF($V171="CODE",$H171,""))))</f>
        <v>0</v>
      </c>
    </row>
    <row r="172" spans="1:26" ht="21" customHeight="1">
      <c r="A172" s="27">
        <f>IF($B172="","",COUNTA($B$13:$B172))</f>
        <v>0</v>
      </c>
      <c r="B172" s="28"/>
      <c r="C172" s="28"/>
      <c r="D172" s="29"/>
      <c r="E172" s="29"/>
      <c r="F172" s="29"/>
      <c r="G172" s="28"/>
      <c r="H172" s="28"/>
      <c r="I172" s="30">
        <f>IF($H172="","",IFERROR(VLOOKUP($H172,AcctTbl,2,0),"کد ناشناخته"))</f>
        <v>0</v>
      </c>
      <c r="J172" s="27">
        <f>IF($H172="","",IFERROR(VLOOKUP($H172,AcctTbl,3,0),""))</f>
        <v>0</v>
      </c>
      <c r="K172" s="29"/>
      <c r="L172" s="28"/>
      <c r="M172" s="31"/>
      <c r="N172" s="29"/>
      <c r="O172" s="32">
        <f>IF($B172="",0,IF($U172="IN",N($M172),0))</f>
        <v>0</v>
      </c>
      <c r="P172" s="32">
        <f>IF($B172="",0,IF(OR($U172="OUT",$U172="TRF"),N($M172),0))</f>
        <v>0</v>
      </c>
      <c r="Q172" s="32">
        <f>IF($B172="",0,IF(OR($U172="OUT",$U172="TRF"),N($M172),0))</f>
        <v>0</v>
      </c>
      <c r="R172" s="32">
        <f>IF($B172="",0,IF($U172="IN",N($M172),0))</f>
        <v>0</v>
      </c>
      <c r="S172" s="33">
        <f>IF($B172="","",IF($M172="","⚠ مبلغ",IF($E172="","⚠ بانک عامل",IF(AND($U172="TRF",$F172=""),"⚠ بانک مقصد",IF(AND($V172&lt;&gt;"NONE",$V172&lt;&gt;"",$Z172=""),"⚠ طرف حساب","✓")))))</f>
        <v>0</v>
      </c>
      <c r="T172" s="29"/>
      <c r="U172" s="27">
        <f>IFERROR(VLOOKUP($D172,BankOpTbl,2,0),"")</f>
        <v>0</v>
      </c>
      <c r="V172" s="27">
        <f>IFERROR(VLOOKUP($D172,BankOpTbl,3,0),"")</f>
        <v>0</v>
      </c>
      <c r="W172" s="27">
        <f>IFERROR(VLOOKUP($D172,BankOpTbl,4,0),"")</f>
        <v>0</v>
      </c>
      <c r="X172" s="27">
        <f>IF($E172="","",IFERROR(VLOOKUP($E172,BankTbl,4,0),""))</f>
        <v>0</v>
      </c>
      <c r="Y172" s="27">
        <f>IF($F172="","",IFERROR(VLOOKUP($F172,BankTbl,4,0),""))</f>
        <v>0</v>
      </c>
      <c r="Z172" s="27">
        <f>IF($B172="","",IF($V172="PICK",LEFT($N172,5),IF($V172="FIXED",$W172,IF($V172="CODE",$H172,""))))</f>
        <v>0</v>
      </c>
    </row>
    <row r="173" spans="1:26" ht="21" customHeight="1">
      <c r="A173" s="27">
        <f>IF($B173="","",COUNTA($B$13:$B173))</f>
        <v>0</v>
      </c>
      <c r="B173" s="28"/>
      <c r="C173" s="28"/>
      <c r="D173" s="29"/>
      <c r="E173" s="29"/>
      <c r="F173" s="29"/>
      <c r="G173" s="28"/>
      <c r="H173" s="28"/>
      <c r="I173" s="30">
        <f>IF($H173="","",IFERROR(VLOOKUP($H173,AcctTbl,2,0),"کد ناشناخته"))</f>
        <v>0</v>
      </c>
      <c r="J173" s="27">
        <f>IF($H173="","",IFERROR(VLOOKUP($H173,AcctTbl,3,0),""))</f>
        <v>0</v>
      </c>
      <c r="K173" s="29"/>
      <c r="L173" s="28"/>
      <c r="M173" s="31"/>
      <c r="N173" s="29"/>
      <c r="O173" s="32">
        <f>IF($B173="",0,IF($U173="IN",N($M173),0))</f>
        <v>0</v>
      </c>
      <c r="P173" s="32">
        <f>IF($B173="",0,IF(OR($U173="OUT",$U173="TRF"),N($M173),0))</f>
        <v>0</v>
      </c>
      <c r="Q173" s="32">
        <f>IF($B173="",0,IF(OR($U173="OUT",$U173="TRF"),N($M173),0))</f>
        <v>0</v>
      </c>
      <c r="R173" s="32">
        <f>IF($B173="",0,IF($U173="IN",N($M173),0))</f>
        <v>0</v>
      </c>
      <c r="S173" s="33">
        <f>IF($B173="","",IF($M173="","⚠ مبلغ",IF($E173="","⚠ بانک عامل",IF(AND($U173="TRF",$F173=""),"⚠ بانک مقصد",IF(AND($V173&lt;&gt;"NONE",$V173&lt;&gt;"",$Z173=""),"⚠ طرف حساب","✓")))))</f>
        <v>0</v>
      </c>
      <c r="T173" s="29"/>
      <c r="U173" s="27">
        <f>IFERROR(VLOOKUP($D173,BankOpTbl,2,0),"")</f>
        <v>0</v>
      </c>
      <c r="V173" s="27">
        <f>IFERROR(VLOOKUP($D173,BankOpTbl,3,0),"")</f>
        <v>0</v>
      </c>
      <c r="W173" s="27">
        <f>IFERROR(VLOOKUP($D173,BankOpTbl,4,0),"")</f>
        <v>0</v>
      </c>
      <c r="X173" s="27">
        <f>IF($E173="","",IFERROR(VLOOKUP($E173,BankTbl,4,0),""))</f>
        <v>0</v>
      </c>
      <c r="Y173" s="27">
        <f>IF($F173="","",IFERROR(VLOOKUP($F173,BankTbl,4,0),""))</f>
        <v>0</v>
      </c>
      <c r="Z173" s="27">
        <f>IF($B173="","",IF($V173="PICK",LEFT($N173,5),IF($V173="FIXED",$W173,IF($V173="CODE",$H173,""))))</f>
        <v>0</v>
      </c>
    </row>
    <row r="174" spans="1:26" ht="21" customHeight="1">
      <c r="A174" s="27">
        <f>IF($B174="","",COUNTA($B$13:$B174))</f>
        <v>0</v>
      </c>
      <c r="B174" s="28"/>
      <c r="C174" s="28"/>
      <c r="D174" s="29"/>
      <c r="E174" s="29"/>
      <c r="F174" s="29"/>
      <c r="G174" s="28"/>
      <c r="H174" s="28"/>
      <c r="I174" s="30">
        <f>IF($H174="","",IFERROR(VLOOKUP($H174,AcctTbl,2,0),"کد ناشناخته"))</f>
        <v>0</v>
      </c>
      <c r="J174" s="27">
        <f>IF($H174="","",IFERROR(VLOOKUP($H174,AcctTbl,3,0),""))</f>
        <v>0</v>
      </c>
      <c r="K174" s="29"/>
      <c r="L174" s="28"/>
      <c r="M174" s="31"/>
      <c r="N174" s="29"/>
      <c r="O174" s="32">
        <f>IF($B174="",0,IF($U174="IN",N($M174),0))</f>
        <v>0</v>
      </c>
      <c r="P174" s="32">
        <f>IF($B174="",0,IF(OR($U174="OUT",$U174="TRF"),N($M174),0))</f>
        <v>0</v>
      </c>
      <c r="Q174" s="32">
        <f>IF($B174="",0,IF(OR($U174="OUT",$U174="TRF"),N($M174),0))</f>
        <v>0</v>
      </c>
      <c r="R174" s="32">
        <f>IF($B174="",0,IF($U174="IN",N($M174),0))</f>
        <v>0</v>
      </c>
      <c r="S174" s="33">
        <f>IF($B174="","",IF($M174="","⚠ مبلغ",IF($E174="","⚠ بانک عامل",IF(AND($U174="TRF",$F174=""),"⚠ بانک مقصد",IF(AND($V174&lt;&gt;"NONE",$V174&lt;&gt;"",$Z174=""),"⚠ طرف حساب","✓")))))</f>
        <v>0</v>
      </c>
      <c r="T174" s="29"/>
      <c r="U174" s="27">
        <f>IFERROR(VLOOKUP($D174,BankOpTbl,2,0),"")</f>
        <v>0</v>
      </c>
      <c r="V174" s="27">
        <f>IFERROR(VLOOKUP($D174,BankOpTbl,3,0),"")</f>
        <v>0</v>
      </c>
      <c r="W174" s="27">
        <f>IFERROR(VLOOKUP($D174,BankOpTbl,4,0),"")</f>
        <v>0</v>
      </c>
      <c r="X174" s="27">
        <f>IF($E174="","",IFERROR(VLOOKUP($E174,BankTbl,4,0),""))</f>
        <v>0</v>
      </c>
      <c r="Y174" s="27">
        <f>IF($F174="","",IFERROR(VLOOKUP($F174,BankTbl,4,0),""))</f>
        <v>0</v>
      </c>
      <c r="Z174" s="27">
        <f>IF($B174="","",IF($V174="PICK",LEFT($N174,5),IF($V174="FIXED",$W174,IF($V174="CODE",$H174,""))))</f>
        <v>0</v>
      </c>
    </row>
    <row r="175" spans="1:26" ht="21" customHeight="1">
      <c r="A175" s="27">
        <f>IF($B175="","",COUNTA($B$13:$B175))</f>
        <v>0</v>
      </c>
      <c r="B175" s="28"/>
      <c r="C175" s="28"/>
      <c r="D175" s="29"/>
      <c r="E175" s="29"/>
      <c r="F175" s="29"/>
      <c r="G175" s="28"/>
      <c r="H175" s="28"/>
      <c r="I175" s="30">
        <f>IF($H175="","",IFERROR(VLOOKUP($H175,AcctTbl,2,0),"کد ناشناخته"))</f>
        <v>0</v>
      </c>
      <c r="J175" s="27">
        <f>IF($H175="","",IFERROR(VLOOKUP($H175,AcctTbl,3,0),""))</f>
        <v>0</v>
      </c>
      <c r="K175" s="29"/>
      <c r="L175" s="28"/>
      <c r="M175" s="31"/>
      <c r="N175" s="29"/>
      <c r="O175" s="32">
        <f>IF($B175="",0,IF($U175="IN",N($M175),0))</f>
        <v>0</v>
      </c>
      <c r="P175" s="32">
        <f>IF($B175="",0,IF(OR($U175="OUT",$U175="TRF"),N($M175),0))</f>
        <v>0</v>
      </c>
      <c r="Q175" s="32">
        <f>IF($B175="",0,IF(OR($U175="OUT",$U175="TRF"),N($M175),0))</f>
        <v>0</v>
      </c>
      <c r="R175" s="32">
        <f>IF($B175="",0,IF($U175="IN",N($M175),0))</f>
        <v>0</v>
      </c>
      <c r="S175" s="33">
        <f>IF($B175="","",IF($M175="","⚠ مبلغ",IF($E175="","⚠ بانک عامل",IF(AND($U175="TRF",$F175=""),"⚠ بانک مقصد",IF(AND($V175&lt;&gt;"NONE",$V175&lt;&gt;"",$Z175=""),"⚠ طرف حساب","✓")))))</f>
        <v>0</v>
      </c>
      <c r="T175" s="29"/>
      <c r="U175" s="27">
        <f>IFERROR(VLOOKUP($D175,BankOpTbl,2,0),"")</f>
        <v>0</v>
      </c>
      <c r="V175" s="27">
        <f>IFERROR(VLOOKUP($D175,BankOpTbl,3,0),"")</f>
        <v>0</v>
      </c>
      <c r="W175" s="27">
        <f>IFERROR(VLOOKUP($D175,BankOpTbl,4,0),"")</f>
        <v>0</v>
      </c>
      <c r="X175" s="27">
        <f>IF($E175="","",IFERROR(VLOOKUP($E175,BankTbl,4,0),""))</f>
        <v>0</v>
      </c>
      <c r="Y175" s="27">
        <f>IF($F175="","",IFERROR(VLOOKUP($F175,BankTbl,4,0),""))</f>
        <v>0</v>
      </c>
      <c r="Z175" s="27">
        <f>IF($B175="","",IF($V175="PICK",LEFT($N175,5),IF($V175="FIXED",$W175,IF($V175="CODE",$H175,""))))</f>
        <v>0</v>
      </c>
    </row>
    <row r="176" spans="1:26" ht="21" customHeight="1">
      <c r="A176" s="27">
        <f>IF($B176="","",COUNTA($B$13:$B176))</f>
        <v>0</v>
      </c>
      <c r="B176" s="28"/>
      <c r="C176" s="28"/>
      <c r="D176" s="29"/>
      <c r="E176" s="29"/>
      <c r="F176" s="29"/>
      <c r="G176" s="28"/>
      <c r="H176" s="28"/>
      <c r="I176" s="30">
        <f>IF($H176="","",IFERROR(VLOOKUP($H176,AcctTbl,2,0),"کد ناشناخته"))</f>
        <v>0</v>
      </c>
      <c r="J176" s="27">
        <f>IF($H176="","",IFERROR(VLOOKUP($H176,AcctTbl,3,0),""))</f>
        <v>0</v>
      </c>
      <c r="K176" s="29"/>
      <c r="L176" s="28"/>
      <c r="M176" s="31"/>
      <c r="N176" s="29"/>
      <c r="O176" s="32">
        <f>IF($B176="",0,IF($U176="IN",N($M176),0))</f>
        <v>0</v>
      </c>
      <c r="P176" s="32">
        <f>IF($B176="",0,IF(OR($U176="OUT",$U176="TRF"),N($M176),0))</f>
        <v>0</v>
      </c>
      <c r="Q176" s="32">
        <f>IF($B176="",0,IF(OR($U176="OUT",$U176="TRF"),N($M176),0))</f>
        <v>0</v>
      </c>
      <c r="R176" s="32">
        <f>IF($B176="",0,IF($U176="IN",N($M176),0))</f>
        <v>0</v>
      </c>
      <c r="S176" s="33">
        <f>IF($B176="","",IF($M176="","⚠ مبلغ",IF($E176="","⚠ بانک عامل",IF(AND($U176="TRF",$F176=""),"⚠ بانک مقصد",IF(AND($V176&lt;&gt;"NONE",$V176&lt;&gt;"",$Z176=""),"⚠ طرف حساب","✓")))))</f>
        <v>0</v>
      </c>
      <c r="T176" s="29"/>
      <c r="U176" s="27">
        <f>IFERROR(VLOOKUP($D176,BankOpTbl,2,0),"")</f>
        <v>0</v>
      </c>
      <c r="V176" s="27">
        <f>IFERROR(VLOOKUP($D176,BankOpTbl,3,0),"")</f>
        <v>0</v>
      </c>
      <c r="W176" s="27">
        <f>IFERROR(VLOOKUP($D176,BankOpTbl,4,0),"")</f>
        <v>0</v>
      </c>
      <c r="X176" s="27">
        <f>IF($E176="","",IFERROR(VLOOKUP($E176,BankTbl,4,0),""))</f>
        <v>0</v>
      </c>
      <c r="Y176" s="27">
        <f>IF($F176="","",IFERROR(VLOOKUP($F176,BankTbl,4,0),""))</f>
        <v>0</v>
      </c>
      <c r="Z176" s="27">
        <f>IF($B176="","",IF($V176="PICK",LEFT($N176,5),IF($V176="FIXED",$W176,IF($V176="CODE",$H176,""))))</f>
        <v>0</v>
      </c>
    </row>
    <row r="177" spans="1:26" ht="21" customHeight="1">
      <c r="A177" s="27">
        <f>IF($B177="","",COUNTA($B$13:$B177))</f>
        <v>0</v>
      </c>
      <c r="B177" s="28"/>
      <c r="C177" s="28"/>
      <c r="D177" s="29"/>
      <c r="E177" s="29"/>
      <c r="F177" s="29"/>
      <c r="G177" s="28"/>
      <c r="H177" s="28"/>
      <c r="I177" s="30">
        <f>IF($H177="","",IFERROR(VLOOKUP($H177,AcctTbl,2,0),"کد ناشناخته"))</f>
        <v>0</v>
      </c>
      <c r="J177" s="27">
        <f>IF($H177="","",IFERROR(VLOOKUP($H177,AcctTbl,3,0),""))</f>
        <v>0</v>
      </c>
      <c r="K177" s="29"/>
      <c r="L177" s="28"/>
      <c r="M177" s="31"/>
      <c r="N177" s="29"/>
      <c r="O177" s="32">
        <f>IF($B177="",0,IF($U177="IN",N($M177),0))</f>
        <v>0</v>
      </c>
      <c r="P177" s="32">
        <f>IF($B177="",0,IF(OR($U177="OUT",$U177="TRF"),N($M177),0))</f>
        <v>0</v>
      </c>
      <c r="Q177" s="32">
        <f>IF($B177="",0,IF(OR($U177="OUT",$U177="TRF"),N($M177),0))</f>
        <v>0</v>
      </c>
      <c r="R177" s="32">
        <f>IF($B177="",0,IF($U177="IN",N($M177),0))</f>
        <v>0</v>
      </c>
      <c r="S177" s="33">
        <f>IF($B177="","",IF($M177="","⚠ مبلغ",IF($E177="","⚠ بانک عامل",IF(AND($U177="TRF",$F177=""),"⚠ بانک مقصد",IF(AND($V177&lt;&gt;"NONE",$V177&lt;&gt;"",$Z177=""),"⚠ طرف حساب","✓")))))</f>
        <v>0</v>
      </c>
      <c r="T177" s="29"/>
      <c r="U177" s="27">
        <f>IFERROR(VLOOKUP($D177,BankOpTbl,2,0),"")</f>
        <v>0</v>
      </c>
      <c r="V177" s="27">
        <f>IFERROR(VLOOKUP($D177,BankOpTbl,3,0),"")</f>
        <v>0</v>
      </c>
      <c r="W177" s="27">
        <f>IFERROR(VLOOKUP($D177,BankOpTbl,4,0),"")</f>
        <v>0</v>
      </c>
      <c r="X177" s="27">
        <f>IF($E177="","",IFERROR(VLOOKUP($E177,BankTbl,4,0),""))</f>
        <v>0</v>
      </c>
      <c r="Y177" s="27">
        <f>IF($F177="","",IFERROR(VLOOKUP($F177,BankTbl,4,0),""))</f>
        <v>0</v>
      </c>
      <c r="Z177" s="27">
        <f>IF($B177="","",IF($V177="PICK",LEFT($N177,5),IF($V177="FIXED",$W177,IF($V177="CODE",$H177,""))))</f>
        <v>0</v>
      </c>
    </row>
    <row r="178" spans="1:26" ht="21" customHeight="1">
      <c r="A178" s="27">
        <f>IF($B178="","",COUNTA($B$13:$B178))</f>
        <v>0</v>
      </c>
      <c r="B178" s="28"/>
      <c r="C178" s="28"/>
      <c r="D178" s="29"/>
      <c r="E178" s="29"/>
      <c r="F178" s="29"/>
      <c r="G178" s="28"/>
      <c r="H178" s="28"/>
      <c r="I178" s="30">
        <f>IF($H178="","",IFERROR(VLOOKUP($H178,AcctTbl,2,0),"کد ناشناخته"))</f>
        <v>0</v>
      </c>
      <c r="J178" s="27">
        <f>IF($H178="","",IFERROR(VLOOKUP($H178,AcctTbl,3,0),""))</f>
        <v>0</v>
      </c>
      <c r="K178" s="29"/>
      <c r="L178" s="28"/>
      <c r="M178" s="31"/>
      <c r="N178" s="29"/>
      <c r="O178" s="32">
        <f>IF($B178="",0,IF($U178="IN",N($M178),0))</f>
        <v>0</v>
      </c>
      <c r="P178" s="32">
        <f>IF($B178="",0,IF(OR($U178="OUT",$U178="TRF"),N($M178),0))</f>
        <v>0</v>
      </c>
      <c r="Q178" s="32">
        <f>IF($B178="",0,IF(OR($U178="OUT",$U178="TRF"),N($M178),0))</f>
        <v>0</v>
      </c>
      <c r="R178" s="32">
        <f>IF($B178="",0,IF($U178="IN",N($M178),0))</f>
        <v>0</v>
      </c>
      <c r="S178" s="33">
        <f>IF($B178="","",IF($M178="","⚠ مبلغ",IF($E178="","⚠ بانک عامل",IF(AND($U178="TRF",$F178=""),"⚠ بانک مقصد",IF(AND($V178&lt;&gt;"NONE",$V178&lt;&gt;"",$Z178=""),"⚠ طرف حساب","✓")))))</f>
        <v>0</v>
      </c>
      <c r="T178" s="29"/>
      <c r="U178" s="27">
        <f>IFERROR(VLOOKUP($D178,BankOpTbl,2,0),"")</f>
        <v>0</v>
      </c>
      <c r="V178" s="27">
        <f>IFERROR(VLOOKUP($D178,BankOpTbl,3,0),"")</f>
        <v>0</v>
      </c>
      <c r="W178" s="27">
        <f>IFERROR(VLOOKUP($D178,BankOpTbl,4,0),"")</f>
        <v>0</v>
      </c>
      <c r="X178" s="27">
        <f>IF($E178="","",IFERROR(VLOOKUP($E178,BankTbl,4,0),""))</f>
        <v>0</v>
      </c>
      <c r="Y178" s="27">
        <f>IF($F178="","",IFERROR(VLOOKUP($F178,BankTbl,4,0),""))</f>
        <v>0</v>
      </c>
      <c r="Z178" s="27">
        <f>IF($B178="","",IF($V178="PICK",LEFT($N178,5),IF($V178="FIXED",$W178,IF($V178="CODE",$H178,""))))</f>
        <v>0</v>
      </c>
    </row>
    <row r="179" spans="1:26" ht="21" customHeight="1">
      <c r="A179" s="27">
        <f>IF($B179="","",COUNTA($B$13:$B179))</f>
        <v>0</v>
      </c>
      <c r="B179" s="28"/>
      <c r="C179" s="28"/>
      <c r="D179" s="29"/>
      <c r="E179" s="29"/>
      <c r="F179" s="29"/>
      <c r="G179" s="28"/>
      <c r="H179" s="28"/>
      <c r="I179" s="30">
        <f>IF($H179="","",IFERROR(VLOOKUP($H179,AcctTbl,2,0),"کد ناشناخته"))</f>
        <v>0</v>
      </c>
      <c r="J179" s="27">
        <f>IF($H179="","",IFERROR(VLOOKUP($H179,AcctTbl,3,0),""))</f>
        <v>0</v>
      </c>
      <c r="K179" s="29"/>
      <c r="L179" s="28"/>
      <c r="M179" s="31"/>
      <c r="N179" s="29"/>
      <c r="O179" s="32">
        <f>IF($B179="",0,IF($U179="IN",N($M179),0))</f>
        <v>0</v>
      </c>
      <c r="P179" s="32">
        <f>IF($B179="",0,IF(OR($U179="OUT",$U179="TRF"),N($M179),0))</f>
        <v>0</v>
      </c>
      <c r="Q179" s="32">
        <f>IF($B179="",0,IF(OR($U179="OUT",$U179="TRF"),N($M179),0))</f>
        <v>0</v>
      </c>
      <c r="R179" s="32">
        <f>IF($B179="",0,IF($U179="IN",N($M179),0))</f>
        <v>0</v>
      </c>
      <c r="S179" s="33">
        <f>IF($B179="","",IF($M179="","⚠ مبلغ",IF($E179="","⚠ بانک عامل",IF(AND($U179="TRF",$F179=""),"⚠ بانک مقصد",IF(AND($V179&lt;&gt;"NONE",$V179&lt;&gt;"",$Z179=""),"⚠ طرف حساب","✓")))))</f>
        <v>0</v>
      </c>
      <c r="T179" s="29"/>
      <c r="U179" s="27">
        <f>IFERROR(VLOOKUP($D179,BankOpTbl,2,0),"")</f>
        <v>0</v>
      </c>
      <c r="V179" s="27">
        <f>IFERROR(VLOOKUP($D179,BankOpTbl,3,0),"")</f>
        <v>0</v>
      </c>
      <c r="W179" s="27">
        <f>IFERROR(VLOOKUP($D179,BankOpTbl,4,0),"")</f>
        <v>0</v>
      </c>
      <c r="X179" s="27">
        <f>IF($E179="","",IFERROR(VLOOKUP($E179,BankTbl,4,0),""))</f>
        <v>0</v>
      </c>
      <c r="Y179" s="27">
        <f>IF($F179="","",IFERROR(VLOOKUP($F179,BankTbl,4,0),""))</f>
        <v>0</v>
      </c>
      <c r="Z179" s="27">
        <f>IF($B179="","",IF($V179="PICK",LEFT($N179,5),IF($V179="FIXED",$W179,IF($V179="CODE",$H179,""))))</f>
        <v>0</v>
      </c>
    </row>
    <row r="180" spans="1:26" ht="21" customHeight="1">
      <c r="A180" s="27">
        <f>IF($B180="","",COUNTA($B$13:$B180))</f>
        <v>0</v>
      </c>
      <c r="B180" s="28"/>
      <c r="C180" s="28"/>
      <c r="D180" s="29"/>
      <c r="E180" s="29"/>
      <c r="F180" s="29"/>
      <c r="G180" s="28"/>
      <c r="H180" s="28"/>
      <c r="I180" s="30">
        <f>IF($H180="","",IFERROR(VLOOKUP($H180,AcctTbl,2,0),"کد ناشناخته"))</f>
        <v>0</v>
      </c>
      <c r="J180" s="27">
        <f>IF($H180="","",IFERROR(VLOOKUP($H180,AcctTbl,3,0),""))</f>
        <v>0</v>
      </c>
      <c r="K180" s="29"/>
      <c r="L180" s="28"/>
      <c r="M180" s="31"/>
      <c r="N180" s="29"/>
      <c r="O180" s="32">
        <f>IF($B180="",0,IF($U180="IN",N($M180),0))</f>
        <v>0</v>
      </c>
      <c r="P180" s="32">
        <f>IF($B180="",0,IF(OR($U180="OUT",$U180="TRF"),N($M180),0))</f>
        <v>0</v>
      </c>
      <c r="Q180" s="32">
        <f>IF($B180="",0,IF(OR($U180="OUT",$U180="TRF"),N($M180),0))</f>
        <v>0</v>
      </c>
      <c r="R180" s="32">
        <f>IF($B180="",0,IF($U180="IN",N($M180),0))</f>
        <v>0</v>
      </c>
      <c r="S180" s="33">
        <f>IF($B180="","",IF($M180="","⚠ مبلغ",IF($E180="","⚠ بانک عامل",IF(AND($U180="TRF",$F180=""),"⚠ بانک مقصد",IF(AND($V180&lt;&gt;"NONE",$V180&lt;&gt;"",$Z180=""),"⚠ طرف حساب","✓")))))</f>
        <v>0</v>
      </c>
      <c r="T180" s="29"/>
      <c r="U180" s="27">
        <f>IFERROR(VLOOKUP($D180,BankOpTbl,2,0),"")</f>
        <v>0</v>
      </c>
      <c r="V180" s="27">
        <f>IFERROR(VLOOKUP($D180,BankOpTbl,3,0),"")</f>
        <v>0</v>
      </c>
      <c r="W180" s="27">
        <f>IFERROR(VLOOKUP($D180,BankOpTbl,4,0),"")</f>
        <v>0</v>
      </c>
      <c r="X180" s="27">
        <f>IF($E180="","",IFERROR(VLOOKUP($E180,BankTbl,4,0),""))</f>
        <v>0</v>
      </c>
      <c r="Y180" s="27">
        <f>IF($F180="","",IFERROR(VLOOKUP($F180,BankTbl,4,0),""))</f>
        <v>0</v>
      </c>
      <c r="Z180" s="27">
        <f>IF($B180="","",IF($V180="PICK",LEFT($N180,5),IF($V180="FIXED",$W180,IF($V180="CODE",$H180,""))))</f>
        <v>0</v>
      </c>
    </row>
    <row r="181" spans="1:26" ht="21" customHeight="1">
      <c r="A181" s="27">
        <f>IF($B181="","",COUNTA($B$13:$B181))</f>
        <v>0</v>
      </c>
      <c r="B181" s="28"/>
      <c r="C181" s="28"/>
      <c r="D181" s="29"/>
      <c r="E181" s="29"/>
      <c r="F181" s="29"/>
      <c r="G181" s="28"/>
      <c r="H181" s="28"/>
      <c r="I181" s="30">
        <f>IF($H181="","",IFERROR(VLOOKUP($H181,AcctTbl,2,0),"کد ناشناخته"))</f>
        <v>0</v>
      </c>
      <c r="J181" s="27">
        <f>IF($H181="","",IFERROR(VLOOKUP($H181,AcctTbl,3,0),""))</f>
        <v>0</v>
      </c>
      <c r="K181" s="29"/>
      <c r="L181" s="28"/>
      <c r="M181" s="31"/>
      <c r="N181" s="29"/>
      <c r="O181" s="32">
        <f>IF($B181="",0,IF($U181="IN",N($M181),0))</f>
        <v>0</v>
      </c>
      <c r="P181" s="32">
        <f>IF($B181="",0,IF(OR($U181="OUT",$U181="TRF"),N($M181),0))</f>
        <v>0</v>
      </c>
      <c r="Q181" s="32">
        <f>IF($B181="",0,IF(OR($U181="OUT",$U181="TRF"),N($M181),0))</f>
        <v>0</v>
      </c>
      <c r="R181" s="32">
        <f>IF($B181="",0,IF($U181="IN",N($M181),0))</f>
        <v>0</v>
      </c>
      <c r="S181" s="33">
        <f>IF($B181="","",IF($M181="","⚠ مبلغ",IF($E181="","⚠ بانک عامل",IF(AND($U181="TRF",$F181=""),"⚠ بانک مقصد",IF(AND($V181&lt;&gt;"NONE",$V181&lt;&gt;"",$Z181=""),"⚠ طرف حساب","✓")))))</f>
        <v>0</v>
      </c>
      <c r="T181" s="29"/>
      <c r="U181" s="27">
        <f>IFERROR(VLOOKUP($D181,BankOpTbl,2,0),"")</f>
        <v>0</v>
      </c>
      <c r="V181" s="27">
        <f>IFERROR(VLOOKUP($D181,BankOpTbl,3,0),"")</f>
        <v>0</v>
      </c>
      <c r="W181" s="27">
        <f>IFERROR(VLOOKUP($D181,BankOpTbl,4,0),"")</f>
        <v>0</v>
      </c>
      <c r="X181" s="27">
        <f>IF($E181="","",IFERROR(VLOOKUP($E181,BankTbl,4,0),""))</f>
        <v>0</v>
      </c>
      <c r="Y181" s="27">
        <f>IF($F181="","",IFERROR(VLOOKUP($F181,BankTbl,4,0),""))</f>
        <v>0</v>
      </c>
      <c r="Z181" s="27">
        <f>IF($B181="","",IF($V181="PICK",LEFT($N181,5),IF($V181="FIXED",$W181,IF($V181="CODE",$H181,""))))</f>
        <v>0</v>
      </c>
    </row>
    <row r="182" spans="1:26" ht="21" customHeight="1">
      <c r="A182" s="27">
        <f>IF($B182="","",COUNTA($B$13:$B182))</f>
        <v>0</v>
      </c>
      <c r="B182" s="28"/>
      <c r="C182" s="28"/>
      <c r="D182" s="29"/>
      <c r="E182" s="29"/>
      <c r="F182" s="29"/>
      <c r="G182" s="28"/>
      <c r="H182" s="28"/>
      <c r="I182" s="30">
        <f>IF($H182="","",IFERROR(VLOOKUP($H182,AcctTbl,2,0),"کد ناشناخته"))</f>
        <v>0</v>
      </c>
      <c r="J182" s="27">
        <f>IF($H182="","",IFERROR(VLOOKUP($H182,AcctTbl,3,0),""))</f>
        <v>0</v>
      </c>
      <c r="K182" s="29"/>
      <c r="L182" s="28"/>
      <c r="M182" s="31"/>
      <c r="N182" s="29"/>
      <c r="O182" s="32">
        <f>IF($B182="",0,IF($U182="IN",N($M182),0))</f>
        <v>0</v>
      </c>
      <c r="P182" s="32">
        <f>IF($B182="",0,IF(OR($U182="OUT",$U182="TRF"),N($M182),0))</f>
        <v>0</v>
      </c>
      <c r="Q182" s="32">
        <f>IF($B182="",0,IF(OR($U182="OUT",$U182="TRF"),N($M182),0))</f>
        <v>0</v>
      </c>
      <c r="R182" s="32">
        <f>IF($B182="",0,IF($U182="IN",N($M182),0))</f>
        <v>0</v>
      </c>
      <c r="S182" s="33">
        <f>IF($B182="","",IF($M182="","⚠ مبلغ",IF($E182="","⚠ بانک عامل",IF(AND($U182="TRF",$F182=""),"⚠ بانک مقصد",IF(AND($V182&lt;&gt;"NONE",$V182&lt;&gt;"",$Z182=""),"⚠ طرف حساب","✓")))))</f>
        <v>0</v>
      </c>
      <c r="T182" s="29"/>
      <c r="U182" s="27">
        <f>IFERROR(VLOOKUP($D182,BankOpTbl,2,0),"")</f>
        <v>0</v>
      </c>
      <c r="V182" s="27">
        <f>IFERROR(VLOOKUP($D182,BankOpTbl,3,0),"")</f>
        <v>0</v>
      </c>
      <c r="W182" s="27">
        <f>IFERROR(VLOOKUP($D182,BankOpTbl,4,0),"")</f>
        <v>0</v>
      </c>
      <c r="X182" s="27">
        <f>IF($E182="","",IFERROR(VLOOKUP($E182,BankTbl,4,0),""))</f>
        <v>0</v>
      </c>
      <c r="Y182" s="27">
        <f>IF($F182="","",IFERROR(VLOOKUP($F182,BankTbl,4,0),""))</f>
        <v>0</v>
      </c>
      <c r="Z182" s="27">
        <f>IF($B182="","",IF($V182="PICK",LEFT($N182,5),IF($V182="FIXED",$W182,IF($V182="CODE",$H182,""))))</f>
        <v>0</v>
      </c>
    </row>
    <row r="183" spans="1:26" ht="21" customHeight="1">
      <c r="A183" s="27">
        <f>IF($B183="","",COUNTA($B$13:$B183))</f>
        <v>0</v>
      </c>
      <c r="B183" s="28"/>
      <c r="C183" s="28"/>
      <c r="D183" s="29"/>
      <c r="E183" s="29"/>
      <c r="F183" s="29"/>
      <c r="G183" s="28"/>
      <c r="H183" s="28"/>
      <c r="I183" s="30">
        <f>IF($H183="","",IFERROR(VLOOKUP($H183,AcctTbl,2,0),"کد ناشناخته"))</f>
        <v>0</v>
      </c>
      <c r="J183" s="27">
        <f>IF($H183="","",IFERROR(VLOOKUP($H183,AcctTbl,3,0),""))</f>
        <v>0</v>
      </c>
      <c r="K183" s="29"/>
      <c r="L183" s="28"/>
      <c r="M183" s="31"/>
      <c r="N183" s="29"/>
      <c r="O183" s="32">
        <f>IF($B183="",0,IF($U183="IN",N($M183),0))</f>
        <v>0</v>
      </c>
      <c r="P183" s="32">
        <f>IF($B183="",0,IF(OR($U183="OUT",$U183="TRF"),N($M183),0))</f>
        <v>0</v>
      </c>
      <c r="Q183" s="32">
        <f>IF($B183="",0,IF(OR($U183="OUT",$U183="TRF"),N($M183),0))</f>
        <v>0</v>
      </c>
      <c r="R183" s="32">
        <f>IF($B183="",0,IF($U183="IN",N($M183),0))</f>
        <v>0</v>
      </c>
      <c r="S183" s="33">
        <f>IF($B183="","",IF($M183="","⚠ مبلغ",IF($E183="","⚠ بانک عامل",IF(AND($U183="TRF",$F183=""),"⚠ بانک مقصد",IF(AND($V183&lt;&gt;"NONE",$V183&lt;&gt;"",$Z183=""),"⚠ طرف حساب","✓")))))</f>
        <v>0</v>
      </c>
      <c r="T183" s="29"/>
      <c r="U183" s="27">
        <f>IFERROR(VLOOKUP($D183,BankOpTbl,2,0),"")</f>
        <v>0</v>
      </c>
      <c r="V183" s="27">
        <f>IFERROR(VLOOKUP($D183,BankOpTbl,3,0),"")</f>
        <v>0</v>
      </c>
      <c r="W183" s="27">
        <f>IFERROR(VLOOKUP($D183,BankOpTbl,4,0),"")</f>
        <v>0</v>
      </c>
      <c r="X183" s="27">
        <f>IF($E183="","",IFERROR(VLOOKUP($E183,BankTbl,4,0),""))</f>
        <v>0</v>
      </c>
      <c r="Y183" s="27">
        <f>IF($F183="","",IFERROR(VLOOKUP($F183,BankTbl,4,0),""))</f>
        <v>0</v>
      </c>
      <c r="Z183" s="27">
        <f>IF($B183="","",IF($V183="PICK",LEFT($N183,5),IF($V183="FIXED",$W183,IF($V183="CODE",$H183,""))))</f>
        <v>0</v>
      </c>
    </row>
    <row r="184" spans="1:26" ht="21" customHeight="1">
      <c r="A184" s="27">
        <f>IF($B184="","",COUNTA($B$13:$B184))</f>
        <v>0</v>
      </c>
      <c r="B184" s="28"/>
      <c r="C184" s="28"/>
      <c r="D184" s="29"/>
      <c r="E184" s="29"/>
      <c r="F184" s="29"/>
      <c r="G184" s="28"/>
      <c r="H184" s="28"/>
      <c r="I184" s="30">
        <f>IF($H184="","",IFERROR(VLOOKUP($H184,AcctTbl,2,0),"کد ناشناخته"))</f>
        <v>0</v>
      </c>
      <c r="J184" s="27">
        <f>IF($H184="","",IFERROR(VLOOKUP($H184,AcctTbl,3,0),""))</f>
        <v>0</v>
      </c>
      <c r="K184" s="29"/>
      <c r="L184" s="28"/>
      <c r="M184" s="31"/>
      <c r="N184" s="29"/>
      <c r="O184" s="32">
        <f>IF($B184="",0,IF($U184="IN",N($M184),0))</f>
        <v>0</v>
      </c>
      <c r="P184" s="32">
        <f>IF($B184="",0,IF(OR($U184="OUT",$U184="TRF"),N($M184),0))</f>
        <v>0</v>
      </c>
      <c r="Q184" s="32">
        <f>IF($B184="",0,IF(OR($U184="OUT",$U184="TRF"),N($M184),0))</f>
        <v>0</v>
      </c>
      <c r="R184" s="32">
        <f>IF($B184="",0,IF($U184="IN",N($M184),0))</f>
        <v>0</v>
      </c>
      <c r="S184" s="33">
        <f>IF($B184="","",IF($M184="","⚠ مبلغ",IF($E184="","⚠ بانک عامل",IF(AND($U184="TRF",$F184=""),"⚠ بانک مقصد",IF(AND($V184&lt;&gt;"NONE",$V184&lt;&gt;"",$Z184=""),"⚠ طرف حساب","✓")))))</f>
        <v>0</v>
      </c>
      <c r="T184" s="29"/>
      <c r="U184" s="27">
        <f>IFERROR(VLOOKUP($D184,BankOpTbl,2,0),"")</f>
        <v>0</v>
      </c>
      <c r="V184" s="27">
        <f>IFERROR(VLOOKUP($D184,BankOpTbl,3,0),"")</f>
        <v>0</v>
      </c>
      <c r="W184" s="27">
        <f>IFERROR(VLOOKUP($D184,BankOpTbl,4,0),"")</f>
        <v>0</v>
      </c>
      <c r="X184" s="27">
        <f>IF($E184="","",IFERROR(VLOOKUP($E184,BankTbl,4,0),""))</f>
        <v>0</v>
      </c>
      <c r="Y184" s="27">
        <f>IF($F184="","",IFERROR(VLOOKUP($F184,BankTbl,4,0),""))</f>
        <v>0</v>
      </c>
      <c r="Z184" s="27">
        <f>IF($B184="","",IF($V184="PICK",LEFT($N184,5),IF($V184="FIXED",$W184,IF($V184="CODE",$H184,""))))</f>
        <v>0</v>
      </c>
    </row>
    <row r="185" spans="1:26" ht="21" customHeight="1">
      <c r="A185" s="27">
        <f>IF($B185="","",COUNTA($B$13:$B185))</f>
        <v>0</v>
      </c>
      <c r="B185" s="28"/>
      <c r="C185" s="28"/>
      <c r="D185" s="29"/>
      <c r="E185" s="29"/>
      <c r="F185" s="29"/>
      <c r="G185" s="28"/>
      <c r="H185" s="28"/>
      <c r="I185" s="30">
        <f>IF($H185="","",IFERROR(VLOOKUP($H185,AcctTbl,2,0),"کد ناشناخته"))</f>
        <v>0</v>
      </c>
      <c r="J185" s="27">
        <f>IF($H185="","",IFERROR(VLOOKUP($H185,AcctTbl,3,0),""))</f>
        <v>0</v>
      </c>
      <c r="K185" s="29"/>
      <c r="L185" s="28"/>
      <c r="M185" s="31"/>
      <c r="N185" s="29"/>
      <c r="O185" s="32">
        <f>IF($B185="",0,IF($U185="IN",N($M185),0))</f>
        <v>0</v>
      </c>
      <c r="P185" s="32">
        <f>IF($B185="",0,IF(OR($U185="OUT",$U185="TRF"),N($M185),0))</f>
        <v>0</v>
      </c>
      <c r="Q185" s="32">
        <f>IF($B185="",0,IF(OR($U185="OUT",$U185="TRF"),N($M185),0))</f>
        <v>0</v>
      </c>
      <c r="R185" s="32">
        <f>IF($B185="",0,IF($U185="IN",N($M185),0))</f>
        <v>0</v>
      </c>
      <c r="S185" s="33">
        <f>IF($B185="","",IF($M185="","⚠ مبلغ",IF($E185="","⚠ بانک عامل",IF(AND($U185="TRF",$F185=""),"⚠ بانک مقصد",IF(AND($V185&lt;&gt;"NONE",$V185&lt;&gt;"",$Z185=""),"⚠ طرف حساب","✓")))))</f>
        <v>0</v>
      </c>
      <c r="T185" s="29"/>
      <c r="U185" s="27">
        <f>IFERROR(VLOOKUP($D185,BankOpTbl,2,0),"")</f>
        <v>0</v>
      </c>
      <c r="V185" s="27">
        <f>IFERROR(VLOOKUP($D185,BankOpTbl,3,0),"")</f>
        <v>0</v>
      </c>
      <c r="W185" s="27">
        <f>IFERROR(VLOOKUP($D185,BankOpTbl,4,0),"")</f>
        <v>0</v>
      </c>
      <c r="X185" s="27">
        <f>IF($E185="","",IFERROR(VLOOKUP($E185,BankTbl,4,0),""))</f>
        <v>0</v>
      </c>
      <c r="Y185" s="27">
        <f>IF($F185="","",IFERROR(VLOOKUP($F185,BankTbl,4,0),""))</f>
        <v>0</v>
      </c>
      <c r="Z185" s="27">
        <f>IF($B185="","",IF($V185="PICK",LEFT($N185,5),IF($V185="FIXED",$W185,IF($V185="CODE",$H185,""))))</f>
        <v>0</v>
      </c>
    </row>
    <row r="186" spans="1:26" ht="21" customHeight="1">
      <c r="A186" s="27">
        <f>IF($B186="","",COUNTA($B$13:$B186))</f>
        <v>0</v>
      </c>
      <c r="B186" s="28"/>
      <c r="C186" s="28"/>
      <c r="D186" s="29"/>
      <c r="E186" s="29"/>
      <c r="F186" s="29"/>
      <c r="G186" s="28"/>
      <c r="H186" s="28"/>
      <c r="I186" s="30">
        <f>IF($H186="","",IFERROR(VLOOKUP($H186,AcctTbl,2,0),"کد ناشناخته"))</f>
        <v>0</v>
      </c>
      <c r="J186" s="27">
        <f>IF($H186="","",IFERROR(VLOOKUP($H186,AcctTbl,3,0),""))</f>
        <v>0</v>
      </c>
      <c r="K186" s="29"/>
      <c r="L186" s="28"/>
      <c r="M186" s="31"/>
      <c r="N186" s="29"/>
      <c r="O186" s="32">
        <f>IF($B186="",0,IF($U186="IN",N($M186),0))</f>
        <v>0</v>
      </c>
      <c r="P186" s="32">
        <f>IF($B186="",0,IF(OR($U186="OUT",$U186="TRF"),N($M186),0))</f>
        <v>0</v>
      </c>
      <c r="Q186" s="32">
        <f>IF($B186="",0,IF(OR($U186="OUT",$U186="TRF"),N($M186),0))</f>
        <v>0</v>
      </c>
      <c r="R186" s="32">
        <f>IF($B186="",0,IF($U186="IN",N($M186),0))</f>
        <v>0</v>
      </c>
      <c r="S186" s="33">
        <f>IF($B186="","",IF($M186="","⚠ مبلغ",IF($E186="","⚠ بانک عامل",IF(AND($U186="TRF",$F186=""),"⚠ بانک مقصد",IF(AND($V186&lt;&gt;"NONE",$V186&lt;&gt;"",$Z186=""),"⚠ طرف حساب","✓")))))</f>
        <v>0</v>
      </c>
      <c r="T186" s="29"/>
      <c r="U186" s="27">
        <f>IFERROR(VLOOKUP($D186,BankOpTbl,2,0),"")</f>
        <v>0</v>
      </c>
      <c r="V186" s="27">
        <f>IFERROR(VLOOKUP($D186,BankOpTbl,3,0),"")</f>
        <v>0</v>
      </c>
      <c r="W186" s="27">
        <f>IFERROR(VLOOKUP($D186,BankOpTbl,4,0),"")</f>
        <v>0</v>
      </c>
      <c r="X186" s="27">
        <f>IF($E186="","",IFERROR(VLOOKUP($E186,BankTbl,4,0),""))</f>
        <v>0</v>
      </c>
      <c r="Y186" s="27">
        <f>IF($F186="","",IFERROR(VLOOKUP($F186,BankTbl,4,0),""))</f>
        <v>0</v>
      </c>
      <c r="Z186" s="27">
        <f>IF($B186="","",IF($V186="PICK",LEFT($N186,5),IF($V186="FIXED",$W186,IF($V186="CODE",$H186,""))))</f>
        <v>0</v>
      </c>
    </row>
    <row r="187" spans="1:26" ht="21" customHeight="1">
      <c r="A187" s="27">
        <f>IF($B187="","",COUNTA($B$13:$B187))</f>
        <v>0</v>
      </c>
      <c r="B187" s="28"/>
      <c r="C187" s="28"/>
      <c r="D187" s="29"/>
      <c r="E187" s="29"/>
      <c r="F187" s="29"/>
      <c r="G187" s="28"/>
      <c r="H187" s="28"/>
      <c r="I187" s="30">
        <f>IF($H187="","",IFERROR(VLOOKUP($H187,AcctTbl,2,0),"کد ناشناخته"))</f>
        <v>0</v>
      </c>
      <c r="J187" s="27">
        <f>IF($H187="","",IFERROR(VLOOKUP($H187,AcctTbl,3,0),""))</f>
        <v>0</v>
      </c>
      <c r="K187" s="29"/>
      <c r="L187" s="28"/>
      <c r="M187" s="31"/>
      <c r="N187" s="29"/>
      <c r="O187" s="32">
        <f>IF($B187="",0,IF($U187="IN",N($M187),0))</f>
        <v>0</v>
      </c>
      <c r="P187" s="32">
        <f>IF($B187="",0,IF(OR($U187="OUT",$U187="TRF"),N($M187),0))</f>
        <v>0</v>
      </c>
      <c r="Q187" s="32">
        <f>IF($B187="",0,IF(OR($U187="OUT",$U187="TRF"),N($M187),0))</f>
        <v>0</v>
      </c>
      <c r="R187" s="32">
        <f>IF($B187="",0,IF($U187="IN",N($M187),0))</f>
        <v>0</v>
      </c>
      <c r="S187" s="33">
        <f>IF($B187="","",IF($M187="","⚠ مبلغ",IF($E187="","⚠ بانک عامل",IF(AND($U187="TRF",$F187=""),"⚠ بانک مقصد",IF(AND($V187&lt;&gt;"NONE",$V187&lt;&gt;"",$Z187=""),"⚠ طرف حساب","✓")))))</f>
        <v>0</v>
      </c>
      <c r="T187" s="29"/>
      <c r="U187" s="27">
        <f>IFERROR(VLOOKUP($D187,BankOpTbl,2,0),"")</f>
        <v>0</v>
      </c>
      <c r="V187" s="27">
        <f>IFERROR(VLOOKUP($D187,BankOpTbl,3,0),"")</f>
        <v>0</v>
      </c>
      <c r="W187" s="27">
        <f>IFERROR(VLOOKUP($D187,BankOpTbl,4,0),"")</f>
        <v>0</v>
      </c>
      <c r="X187" s="27">
        <f>IF($E187="","",IFERROR(VLOOKUP($E187,BankTbl,4,0),""))</f>
        <v>0</v>
      </c>
      <c r="Y187" s="27">
        <f>IF($F187="","",IFERROR(VLOOKUP($F187,BankTbl,4,0),""))</f>
        <v>0</v>
      </c>
      <c r="Z187" s="27">
        <f>IF($B187="","",IF($V187="PICK",LEFT($N187,5),IF($V187="FIXED",$W187,IF($V187="CODE",$H187,""))))</f>
        <v>0</v>
      </c>
    </row>
    <row r="188" spans="1:26" ht="21" customHeight="1">
      <c r="A188" s="27">
        <f>IF($B188="","",COUNTA($B$13:$B188))</f>
        <v>0</v>
      </c>
      <c r="B188" s="28"/>
      <c r="C188" s="28"/>
      <c r="D188" s="29"/>
      <c r="E188" s="29"/>
      <c r="F188" s="29"/>
      <c r="G188" s="28"/>
      <c r="H188" s="28"/>
      <c r="I188" s="30">
        <f>IF($H188="","",IFERROR(VLOOKUP($H188,AcctTbl,2,0),"کد ناشناخته"))</f>
        <v>0</v>
      </c>
      <c r="J188" s="27">
        <f>IF($H188="","",IFERROR(VLOOKUP($H188,AcctTbl,3,0),""))</f>
        <v>0</v>
      </c>
      <c r="K188" s="29"/>
      <c r="L188" s="28"/>
      <c r="M188" s="31"/>
      <c r="N188" s="29"/>
      <c r="O188" s="32">
        <f>IF($B188="",0,IF($U188="IN",N($M188),0))</f>
        <v>0</v>
      </c>
      <c r="P188" s="32">
        <f>IF($B188="",0,IF(OR($U188="OUT",$U188="TRF"),N($M188),0))</f>
        <v>0</v>
      </c>
      <c r="Q188" s="32">
        <f>IF($B188="",0,IF(OR($U188="OUT",$U188="TRF"),N($M188),0))</f>
        <v>0</v>
      </c>
      <c r="R188" s="32">
        <f>IF($B188="",0,IF($U188="IN",N($M188),0))</f>
        <v>0</v>
      </c>
      <c r="S188" s="33">
        <f>IF($B188="","",IF($M188="","⚠ مبلغ",IF($E188="","⚠ بانک عامل",IF(AND($U188="TRF",$F188=""),"⚠ بانک مقصد",IF(AND($V188&lt;&gt;"NONE",$V188&lt;&gt;"",$Z188=""),"⚠ طرف حساب","✓")))))</f>
        <v>0</v>
      </c>
      <c r="T188" s="29"/>
      <c r="U188" s="27">
        <f>IFERROR(VLOOKUP($D188,BankOpTbl,2,0),"")</f>
        <v>0</v>
      </c>
      <c r="V188" s="27">
        <f>IFERROR(VLOOKUP($D188,BankOpTbl,3,0),"")</f>
        <v>0</v>
      </c>
      <c r="W188" s="27">
        <f>IFERROR(VLOOKUP($D188,BankOpTbl,4,0),"")</f>
        <v>0</v>
      </c>
      <c r="X188" s="27">
        <f>IF($E188="","",IFERROR(VLOOKUP($E188,BankTbl,4,0),""))</f>
        <v>0</v>
      </c>
      <c r="Y188" s="27">
        <f>IF($F188="","",IFERROR(VLOOKUP($F188,BankTbl,4,0),""))</f>
        <v>0</v>
      </c>
      <c r="Z188" s="27">
        <f>IF($B188="","",IF($V188="PICK",LEFT($N188,5),IF($V188="FIXED",$W188,IF($V188="CODE",$H188,""))))</f>
        <v>0</v>
      </c>
    </row>
    <row r="189" spans="1:26" ht="21" customHeight="1">
      <c r="A189" s="27">
        <f>IF($B189="","",COUNTA($B$13:$B189))</f>
        <v>0</v>
      </c>
      <c r="B189" s="28"/>
      <c r="C189" s="28"/>
      <c r="D189" s="29"/>
      <c r="E189" s="29"/>
      <c r="F189" s="29"/>
      <c r="G189" s="28"/>
      <c r="H189" s="28"/>
      <c r="I189" s="30">
        <f>IF($H189="","",IFERROR(VLOOKUP($H189,AcctTbl,2,0),"کد ناشناخته"))</f>
        <v>0</v>
      </c>
      <c r="J189" s="27">
        <f>IF($H189="","",IFERROR(VLOOKUP($H189,AcctTbl,3,0),""))</f>
        <v>0</v>
      </c>
      <c r="K189" s="29"/>
      <c r="L189" s="28"/>
      <c r="M189" s="31"/>
      <c r="N189" s="29"/>
      <c r="O189" s="32">
        <f>IF($B189="",0,IF($U189="IN",N($M189),0))</f>
        <v>0</v>
      </c>
      <c r="P189" s="32">
        <f>IF($B189="",0,IF(OR($U189="OUT",$U189="TRF"),N($M189),0))</f>
        <v>0</v>
      </c>
      <c r="Q189" s="32">
        <f>IF($B189="",0,IF(OR($U189="OUT",$U189="TRF"),N($M189),0))</f>
        <v>0</v>
      </c>
      <c r="R189" s="32">
        <f>IF($B189="",0,IF($U189="IN",N($M189),0))</f>
        <v>0</v>
      </c>
      <c r="S189" s="33">
        <f>IF($B189="","",IF($M189="","⚠ مبلغ",IF($E189="","⚠ بانک عامل",IF(AND($U189="TRF",$F189=""),"⚠ بانک مقصد",IF(AND($V189&lt;&gt;"NONE",$V189&lt;&gt;"",$Z189=""),"⚠ طرف حساب","✓")))))</f>
        <v>0</v>
      </c>
      <c r="T189" s="29"/>
      <c r="U189" s="27">
        <f>IFERROR(VLOOKUP($D189,BankOpTbl,2,0),"")</f>
        <v>0</v>
      </c>
      <c r="V189" s="27">
        <f>IFERROR(VLOOKUP($D189,BankOpTbl,3,0),"")</f>
        <v>0</v>
      </c>
      <c r="W189" s="27">
        <f>IFERROR(VLOOKUP($D189,BankOpTbl,4,0),"")</f>
        <v>0</v>
      </c>
      <c r="X189" s="27">
        <f>IF($E189="","",IFERROR(VLOOKUP($E189,BankTbl,4,0),""))</f>
        <v>0</v>
      </c>
      <c r="Y189" s="27">
        <f>IF($F189="","",IFERROR(VLOOKUP($F189,BankTbl,4,0),""))</f>
        <v>0</v>
      </c>
      <c r="Z189" s="27">
        <f>IF($B189="","",IF($V189="PICK",LEFT($N189,5),IF($V189="FIXED",$W189,IF($V189="CODE",$H189,""))))</f>
        <v>0</v>
      </c>
    </row>
    <row r="190" spans="1:26" ht="21" customHeight="1">
      <c r="A190" s="27">
        <f>IF($B190="","",COUNTA($B$13:$B190))</f>
        <v>0</v>
      </c>
      <c r="B190" s="28"/>
      <c r="C190" s="28"/>
      <c r="D190" s="29"/>
      <c r="E190" s="29"/>
      <c r="F190" s="29"/>
      <c r="G190" s="28"/>
      <c r="H190" s="28"/>
      <c r="I190" s="30">
        <f>IF($H190="","",IFERROR(VLOOKUP($H190,AcctTbl,2,0),"کد ناشناخته"))</f>
        <v>0</v>
      </c>
      <c r="J190" s="27">
        <f>IF($H190="","",IFERROR(VLOOKUP($H190,AcctTbl,3,0),""))</f>
        <v>0</v>
      </c>
      <c r="K190" s="29"/>
      <c r="L190" s="28"/>
      <c r="M190" s="31"/>
      <c r="N190" s="29"/>
      <c r="O190" s="32">
        <f>IF($B190="",0,IF($U190="IN",N($M190),0))</f>
        <v>0</v>
      </c>
      <c r="P190" s="32">
        <f>IF($B190="",0,IF(OR($U190="OUT",$U190="TRF"),N($M190),0))</f>
        <v>0</v>
      </c>
      <c r="Q190" s="32">
        <f>IF($B190="",0,IF(OR($U190="OUT",$U190="TRF"),N($M190),0))</f>
        <v>0</v>
      </c>
      <c r="R190" s="32">
        <f>IF($B190="",0,IF($U190="IN",N($M190),0))</f>
        <v>0</v>
      </c>
      <c r="S190" s="33">
        <f>IF($B190="","",IF($M190="","⚠ مبلغ",IF($E190="","⚠ بانک عامل",IF(AND($U190="TRF",$F190=""),"⚠ بانک مقصد",IF(AND($V190&lt;&gt;"NONE",$V190&lt;&gt;"",$Z190=""),"⚠ طرف حساب","✓")))))</f>
        <v>0</v>
      </c>
      <c r="T190" s="29"/>
      <c r="U190" s="27">
        <f>IFERROR(VLOOKUP($D190,BankOpTbl,2,0),"")</f>
        <v>0</v>
      </c>
      <c r="V190" s="27">
        <f>IFERROR(VLOOKUP($D190,BankOpTbl,3,0),"")</f>
        <v>0</v>
      </c>
      <c r="W190" s="27">
        <f>IFERROR(VLOOKUP($D190,BankOpTbl,4,0),"")</f>
        <v>0</v>
      </c>
      <c r="X190" s="27">
        <f>IF($E190="","",IFERROR(VLOOKUP($E190,BankTbl,4,0),""))</f>
        <v>0</v>
      </c>
      <c r="Y190" s="27">
        <f>IF($F190="","",IFERROR(VLOOKUP($F190,BankTbl,4,0),""))</f>
        <v>0</v>
      </c>
      <c r="Z190" s="27">
        <f>IF($B190="","",IF($V190="PICK",LEFT($N190,5),IF($V190="FIXED",$W190,IF($V190="CODE",$H190,""))))</f>
        <v>0</v>
      </c>
    </row>
    <row r="191" spans="1:26" ht="21" customHeight="1">
      <c r="A191" s="27">
        <f>IF($B191="","",COUNTA($B$13:$B191))</f>
        <v>0</v>
      </c>
      <c r="B191" s="28"/>
      <c r="C191" s="28"/>
      <c r="D191" s="29"/>
      <c r="E191" s="29"/>
      <c r="F191" s="29"/>
      <c r="G191" s="28"/>
      <c r="H191" s="28"/>
      <c r="I191" s="30">
        <f>IF($H191="","",IFERROR(VLOOKUP($H191,AcctTbl,2,0),"کد ناشناخته"))</f>
        <v>0</v>
      </c>
      <c r="J191" s="27">
        <f>IF($H191="","",IFERROR(VLOOKUP($H191,AcctTbl,3,0),""))</f>
        <v>0</v>
      </c>
      <c r="K191" s="29"/>
      <c r="L191" s="28"/>
      <c r="M191" s="31"/>
      <c r="N191" s="29"/>
      <c r="O191" s="32">
        <f>IF($B191="",0,IF($U191="IN",N($M191),0))</f>
        <v>0</v>
      </c>
      <c r="P191" s="32">
        <f>IF($B191="",0,IF(OR($U191="OUT",$U191="TRF"),N($M191),0))</f>
        <v>0</v>
      </c>
      <c r="Q191" s="32">
        <f>IF($B191="",0,IF(OR($U191="OUT",$U191="TRF"),N($M191),0))</f>
        <v>0</v>
      </c>
      <c r="R191" s="32">
        <f>IF($B191="",0,IF($U191="IN",N($M191),0))</f>
        <v>0</v>
      </c>
      <c r="S191" s="33">
        <f>IF($B191="","",IF($M191="","⚠ مبلغ",IF($E191="","⚠ بانک عامل",IF(AND($U191="TRF",$F191=""),"⚠ بانک مقصد",IF(AND($V191&lt;&gt;"NONE",$V191&lt;&gt;"",$Z191=""),"⚠ طرف حساب","✓")))))</f>
        <v>0</v>
      </c>
      <c r="T191" s="29"/>
      <c r="U191" s="27">
        <f>IFERROR(VLOOKUP($D191,BankOpTbl,2,0),"")</f>
        <v>0</v>
      </c>
      <c r="V191" s="27">
        <f>IFERROR(VLOOKUP($D191,BankOpTbl,3,0),"")</f>
        <v>0</v>
      </c>
      <c r="W191" s="27">
        <f>IFERROR(VLOOKUP($D191,BankOpTbl,4,0),"")</f>
        <v>0</v>
      </c>
      <c r="X191" s="27">
        <f>IF($E191="","",IFERROR(VLOOKUP($E191,BankTbl,4,0),""))</f>
        <v>0</v>
      </c>
      <c r="Y191" s="27">
        <f>IF($F191="","",IFERROR(VLOOKUP($F191,BankTbl,4,0),""))</f>
        <v>0</v>
      </c>
      <c r="Z191" s="27">
        <f>IF($B191="","",IF($V191="PICK",LEFT($N191,5),IF($V191="FIXED",$W191,IF($V191="CODE",$H191,""))))</f>
        <v>0</v>
      </c>
    </row>
    <row r="192" spans="1:26" ht="21" customHeight="1">
      <c r="A192" s="27">
        <f>IF($B192="","",COUNTA($B$13:$B192))</f>
        <v>0</v>
      </c>
      <c r="B192" s="28"/>
      <c r="C192" s="28"/>
      <c r="D192" s="29"/>
      <c r="E192" s="29"/>
      <c r="F192" s="29"/>
      <c r="G192" s="28"/>
      <c r="H192" s="28"/>
      <c r="I192" s="30">
        <f>IF($H192="","",IFERROR(VLOOKUP($H192,AcctTbl,2,0),"کد ناشناخته"))</f>
        <v>0</v>
      </c>
      <c r="J192" s="27">
        <f>IF($H192="","",IFERROR(VLOOKUP($H192,AcctTbl,3,0),""))</f>
        <v>0</v>
      </c>
      <c r="K192" s="29"/>
      <c r="L192" s="28"/>
      <c r="M192" s="31"/>
      <c r="N192" s="29"/>
      <c r="O192" s="32">
        <f>IF($B192="",0,IF($U192="IN",N($M192),0))</f>
        <v>0</v>
      </c>
      <c r="P192" s="32">
        <f>IF($B192="",0,IF(OR($U192="OUT",$U192="TRF"),N($M192),0))</f>
        <v>0</v>
      </c>
      <c r="Q192" s="32">
        <f>IF($B192="",0,IF(OR($U192="OUT",$U192="TRF"),N($M192),0))</f>
        <v>0</v>
      </c>
      <c r="R192" s="32">
        <f>IF($B192="",0,IF($U192="IN",N($M192),0))</f>
        <v>0</v>
      </c>
      <c r="S192" s="33">
        <f>IF($B192="","",IF($M192="","⚠ مبلغ",IF($E192="","⚠ بانک عامل",IF(AND($U192="TRF",$F192=""),"⚠ بانک مقصد",IF(AND($V192&lt;&gt;"NONE",$V192&lt;&gt;"",$Z192=""),"⚠ طرف حساب","✓")))))</f>
        <v>0</v>
      </c>
      <c r="T192" s="29"/>
      <c r="U192" s="27">
        <f>IFERROR(VLOOKUP($D192,BankOpTbl,2,0),"")</f>
        <v>0</v>
      </c>
      <c r="V192" s="27">
        <f>IFERROR(VLOOKUP($D192,BankOpTbl,3,0),"")</f>
        <v>0</v>
      </c>
      <c r="W192" s="27">
        <f>IFERROR(VLOOKUP($D192,BankOpTbl,4,0),"")</f>
        <v>0</v>
      </c>
      <c r="X192" s="27">
        <f>IF($E192="","",IFERROR(VLOOKUP($E192,BankTbl,4,0),""))</f>
        <v>0</v>
      </c>
      <c r="Y192" s="27">
        <f>IF($F192="","",IFERROR(VLOOKUP($F192,BankTbl,4,0),""))</f>
        <v>0</v>
      </c>
      <c r="Z192" s="27">
        <f>IF($B192="","",IF($V192="PICK",LEFT($N192,5),IF($V192="FIXED",$W192,IF($V192="CODE",$H192,""))))</f>
        <v>0</v>
      </c>
    </row>
    <row r="193" spans="1:26" ht="21" customHeight="1">
      <c r="A193" s="27">
        <f>IF($B193="","",COUNTA($B$13:$B193))</f>
        <v>0</v>
      </c>
      <c r="B193" s="28"/>
      <c r="C193" s="28"/>
      <c r="D193" s="29"/>
      <c r="E193" s="29"/>
      <c r="F193" s="29"/>
      <c r="G193" s="28"/>
      <c r="H193" s="28"/>
      <c r="I193" s="30">
        <f>IF($H193="","",IFERROR(VLOOKUP($H193,AcctTbl,2,0),"کد ناشناخته"))</f>
        <v>0</v>
      </c>
      <c r="J193" s="27">
        <f>IF($H193="","",IFERROR(VLOOKUP($H193,AcctTbl,3,0),""))</f>
        <v>0</v>
      </c>
      <c r="K193" s="29"/>
      <c r="L193" s="28"/>
      <c r="M193" s="31"/>
      <c r="N193" s="29"/>
      <c r="O193" s="32">
        <f>IF($B193="",0,IF($U193="IN",N($M193),0))</f>
        <v>0</v>
      </c>
      <c r="P193" s="32">
        <f>IF($B193="",0,IF(OR($U193="OUT",$U193="TRF"),N($M193),0))</f>
        <v>0</v>
      </c>
      <c r="Q193" s="32">
        <f>IF($B193="",0,IF(OR($U193="OUT",$U193="TRF"),N($M193),0))</f>
        <v>0</v>
      </c>
      <c r="R193" s="32">
        <f>IF($B193="",0,IF($U193="IN",N($M193),0))</f>
        <v>0</v>
      </c>
      <c r="S193" s="33">
        <f>IF($B193="","",IF($M193="","⚠ مبلغ",IF($E193="","⚠ بانک عامل",IF(AND($U193="TRF",$F193=""),"⚠ بانک مقصد",IF(AND($V193&lt;&gt;"NONE",$V193&lt;&gt;"",$Z193=""),"⚠ طرف حساب","✓")))))</f>
        <v>0</v>
      </c>
      <c r="T193" s="29"/>
      <c r="U193" s="27">
        <f>IFERROR(VLOOKUP($D193,BankOpTbl,2,0),"")</f>
        <v>0</v>
      </c>
      <c r="V193" s="27">
        <f>IFERROR(VLOOKUP($D193,BankOpTbl,3,0),"")</f>
        <v>0</v>
      </c>
      <c r="W193" s="27">
        <f>IFERROR(VLOOKUP($D193,BankOpTbl,4,0),"")</f>
        <v>0</v>
      </c>
      <c r="X193" s="27">
        <f>IF($E193="","",IFERROR(VLOOKUP($E193,BankTbl,4,0),""))</f>
        <v>0</v>
      </c>
      <c r="Y193" s="27">
        <f>IF($F193="","",IFERROR(VLOOKUP($F193,BankTbl,4,0),""))</f>
        <v>0</v>
      </c>
      <c r="Z193" s="27">
        <f>IF($B193="","",IF($V193="PICK",LEFT($N193,5),IF($V193="FIXED",$W193,IF($V193="CODE",$H193,""))))</f>
        <v>0</v>
      </c>
    </row>
    <row r="194" spans="1:26" ht="21" customHeight="1">
      <c r="A194" s="27">
        <f>IF($B194="","",COUNTA($B$13:$B194))</f>
        <v>0</v>
      </c>
      <c r="B194" s="28"/>
      <c r="C194" s="28"/>
      <c r="D194" s="29"/>
      <c r="E194" s="29"/>
      <c r="F194" s="29"/>
      <c r="G194" s="28"/>
      <c r="H194" s="28"/>
      <c r="I194" s="30">
        <f>IF($H194="","",IFERROR(VLOOKUP($H194,AcctTbl,2,0),"کد ناشناخته"))</f>
        <v>0</v>
      </c>
      <c r="J194" s="27">
        <f>IF($H194="","",IFERROR(VLOOKUP($H194,AcctTbl,3,0),""))</f>
        <v>0</v>
      </c>
      <c r="K194" s="29"/>
      <c r="L194" s="28"/>
      <c r="M194" s="31"/>
      <c r="N194" s="29"/>
      <c r="O194" s="32">
        <f>IF($B194="",0,IF($U194="IN",N($M194),0))</f>
        <v>0</v>
      </c>
      <c r="P194" s="32">
        <f>IF($B194="",0,IF(OR($U194="OUT",$U194="TRF"),N($M194),0))</f>
        <v>0</v>
      </c>
      <c r="Q194" s="32">
        <f>IF($B194="",0,IF(OR($U194="OUT",$U194="TRF"),N($M194),0))</f>
        <v>0</v>
      </c>
      <c r="R194" s="32">
        <f>IF($B194="",0,IF($U194="IN",N($M194),0))</f>
        <v>0</v>
      </c>
      <c r="S194" s="33">
        <f>IF($B194="","",IF($M194="","⚠ مبلغ",IF($E194="","⚠ بانک عامل",IF(AND($U194="TRF",$F194=""),"⚠ بانک مقصد",IF(AND($V194&lt;&gt;"NONE",$V194&lt;&gt;"",$Z194=""),"⚠ طرف حساب","✓")))))</f>
        <v>0</v>
      </c>
      <c r="T194" s="29"/>
      <c r="U194" s="27">
        <f>IFERROR(VLOOKUP($D194,BankOpTbl,2,0),"")</f>
        <v>0</v>
      </c>
      <c r="V194" s="27">
        <f>IFERROR(VLOOKUP($D194,BankOpTbl,3,0),"")</f>
        <v>0</v>
      </c>
      <c r="W194" s="27">
        <f>IFERROR(VLOOKUP($D194,BankOpTbl,4,0),"")</f>
        <v>0</v>
      </c>
      <c r="X194" s="27">
        <f>IF($E194="","",IFERROR(VLOOKUP($E194,BankTbl,4,0),""))</f>
        <v>0</v>
      </c>
      <c r="Y194" s="27">
        <f>IF($F194="","",IFERROR(VLOOKUP($F194,BankTbl,4,0),""))</f>
        <v>0</v>
      </c>
      <c r="Z194" s="27">
        <f>IF($B194="","",IF($V194="PICK",LEFT($N194,5),IF($V194="FIXED",$W194,IF($V194="CODE",$H194,""))))</f>
        <v>0</v>
      </c>
    </row>
    <row r="195" spans="1:26" ht="21" customHeight="1">
      <c r="A195" s="27">
        <f>IF($B195="","",COUNTA($B$13:$B195))</f>
        <v>0</v>
      </c>
      <c r="B195" s="28"/>
      <c r="C195" s="28"/>
      <c r="D195" s="29"/>
      <c r="E195" s="29"/>
      <c r="F195" s="29"/>
      <c r="G195" s="28"/>
      <c r="H195" s="28"/>
      <c r="I195" s="30">
        <f>IF($H195="","",IFERROR(VLOOKUP($H195,AcctTbl,2,0),"کد ناشناخته"))</f>
        <v>0</v>
      </c>
      <c r="J195" s="27">
        <f>IF($H195="","",IFERROR(VLOOKUP($H195,AcctTbl,3,0),""))</f>
        <v>0</v>
      </c>
      <c r="K195" s="29"/>
      <c r="L195" s="28"/>
      <c r="M195" s="31"/>
      <c r="N195" s="29"/>
      <c r="O195" s="32">
        <f>IF($B195="",0,IF($U195="IN",N($M195),0))</f>
        <v>0</v>
      </c>
      <c r="P195" s="32">
        <f>IF($B195="",0,IF(OR($U195="OUT",$U195="TRF"),N($M195),0))</f>
        <v>0</v>
      </c>
      <c r="Q195" s="32">
        <f>IF($B195="",0,IF(OR($U195="OUT",$U195="TRF"),N($M195),0))</f>
        <v>0</v>
      </c>
      <c r="R195" s="32">
        <f>IF($B195="",0,IF($U195="IN",N($M195),0))</f>
        <v>0</v>
      </c>
      <c r="S195" s="33">
        <f>IF($B195="","",IF($M195="","⚠ مبلغ",IF($E195="","⚠ بانک عامل",IF(AND($U195="TRF",$F195=""),"⚠ بانک مقصد",IF(AND($V195&lt;&gt;"NONE",$V195&lt;&gt;"",$Z195=""),"⚠ طرف حساب","✓")))))</f>
        <v>0</v>
      </c>
      <c r="T195" s="29"/>
      <c r="U195" s="27">
        <f>IFERROR(VLOOKUP($D195,BankOpTbl,2,0),"")</f>
        <v>0</v>
      </c>
      <c r="V195" s="27">
        <f>IFERROR(VLOOKUP($D195,BankOpTbl,3,0),"")</f>
        <v>0</v>
      </c>
      <c r="W195" s="27">
        <f>IFERROR(VLOOKUP($D195,BankOpTbl,4,0),"")</f>
        <v>0</v>
      </c>
      <c r="X195" s="27">
        <f>IF($E195="","",IFERROR(VLOOKUP($E195,BankTbl,4,0),""))</f>
        <v>0</v>
      </c>
      <c r="Y195" s="27">
        <f>IF($F195="","",IFERROR(VLOOKUP($F195,BankTbl,4,0),""))</f>
        <v>0</v>
      </c>
      <c r="Z195" s="27">
        <f>IF($B195="","",IF($V195="PICK",LEFT($N195,5),IF($V195="FIXED",$W195,IF($V195="CODE",$H195,""))))</f>
        <v>0</v>
      </c>
    </row>
    <row r="196" spans="1:26" ht="21" customHeight="1">
      <c r="A196" s="27">
        <f>IF($B196="","",COUNTA($B$13:$B196))</f>
        <v>0</v>
      </c>
      <c r="B196" s="28"/>
      <c r="C196" s="28"/>
      <c r="D196" s="29"/>
      <c r="E196" s="29"/>
      <c r="F196" s="29"/>
      <c r="G196" s="28"/>
      <c r="H196" s="28"/>
      <c r="I196" s="30">
        <f>IF($H196="","",IFERROR(VLOOKUP($H196,AcctTbl,2,0),"کد ناشناخته"))</f>
        <v>0</v>
      </c>
      <c r="J196" s="27">
        <f>IF($H196="","",IFERROR(VLOOKUP($H196,AcctTbl,3,0),""))</f>
        <v>0</v>
      </c>
      <c r="K196" s="29"/>
      <c r="L196" s="28"/>
      <c r="M196" s="31"/>
      <c r="N196" s="29"/>
      <c r="O196" s="32">
        <f>IF($B196="",0,IF($U196="IN",N($M196),0))</f>
        <v>0</v>
      </c>
      <c r="P196" s="32">
        <f>IF($B196="",0,IF(OR($U196="OUT",$U196="TRF"),N($M196),0))</f>
        <v>0</v>
      </c>
      <c r="Q196" s="32">
        <f>IF($B196="",0,IF(OR($U196="OUT",$U196="TRF"),N($M196),0))</f>
        <v>0</v>
      </c>
      <c r="R196" s="32">
        <f>IF($B196="",0,IF($U196="IN",N($M196),0))</f>
        <v>0</v>
      </c>
      <c r="S196" s="33">
        <f>IF($B196="","",IF($M196="","⚠ مبلغ",IF($E196="","⚠ بانک عامل",IF(AND($U196="TRF",$F196=""),"⚠ بانک مقصد",IF(AND($V196&lt;&gt;"NONE",$V196&lt;&gt;"",$Z196=""),"⚠ طرف حساب","✓")))))</f>
        <v>0</v>
      </c>
      <c r="T196" s="29"/>
      <c r="U196" s="27">
        <f>IFERROR(VLOOKUP($D196,BankOpTbl,2,0),"")</f>
        <v>0</v>
      </c>
      <c r="V196" s="27">
        <f>IFERROR(VLOOKUP($D196,BankOpTbl,3,0),"")</f>
        <v>0</v>
      </c>
      <c r="W196" s="27">
        <f>IFERROR(VLOOKUP($D196,BankOpTbl,4,0),"")</f>
        <v>0</v>
      </c>
      <c r="X196" s="27">
        <f>IF($E196="","",IFERROR(VLOOKUP($E196,BankTbl,4,0),""))</f>
        <v>0</v>
      </c>
      <c r="Y196" s="27">
        <f>IF($F196="","",IFERROR(VLOOKUP($F196,BankTbl,4,0),""))</f>
        <v>0</v>
      </c>
      <c r="Z196" s="27">
        <f>IF($B196="","",IF($V196="PICK",LEFT($N196,5),IF($V196="FIXED",$W196,IF($V196="CODE",$H196,""))))</f>
        <v>0</v>
      </c>
    </row>
    <row r="197" spans="1:26" ht="21" customHeight="1">
      <c r="A197" s="27">
        <f>IF($B197="","",COUNTA($B$13:$B197))</f>
        <v>0</v>
      </c>
      <c r="B197" s="28"/>
      <c r="C197" s="28"/>
      <c r="D197" s="29"/>
      <c r="E197" s="29"/>
      <c r="F197" s="29"/>
      <c r="G197" s="28"/>
      <c r="H197" s="28"/>
      <c r="I197" s="30">
        <f>IF($H197="","",IFERROR(VLOOKUP($H197,AcctTbl,2,0),"کد ناشناخته"))</f>
        <v>0</v>
      </c>
      <c r="J197" s="27">
        <f>IF($H197="","",IFERROR(VLOOKUP($H197,AcctTbl,3,0),""))</f>
        <v>0</v>
      </c>
      <c r="K197" s="29"/>
      <c r="L197" s="28"/>
      <c r="M197" s="31"/>
      <c r="N197" s="29"/>
      <c r="O197" s="32">
        <f>IF($B197="",0,IF($U197="IN",N($M197),0))</f>
        <v>0</v>
      </c>
      <c r="P197" s="32">
        <f>IF($B197="",0,IF(OR($U197="OUT",$U197="TRF"),N($M197),0))</f>
        <v>0</v>
      </c>
      <c r="Q197" s="32">
        <f>IF($B197="",0,IF(OR($U197="OUT",$U197="TRF"),N($M197),0))</f>
        <v>0</v>
      </c>
      <c r="R197" s="32">
        <f>IF($B197="",0,IF($U197="IN",N($M197),0))</f>
        <v>0</v>
      </c>
      <c r="S197" s="33">
        <f>IF($B197="","",IF($M197="","⚠ مبلغ",IF($E197="","⚠ بانک عامل",IF(AND($U197="TRF",$F197=""),"⚠ بانک مقصد",IF(AND($V197&lt;&gt;"NONE",$V197&lt;&gt;"",$Z197=""),"⚠ طرف حساب","✓")))))</f>
        <v>0</v>
      </c>
      <c r="T197" s="29"/>
      <c r="U197" s="27">
        <f>IFERROR(VLOOKUP($D197,BankOpTbl,2,0),"")</f>
        <v>0</v>
      </c>
      <c r="V197" s="27">
        <f>IFERROR(VLOOKUP($D197,BankOpTbl,3,0),"")</f>
        <v>0</v>
      </c>
      <c r="W197" s="27">
        <f>IFERROR(VLOOKUP($D197,BankOpTbl,4,0),"")</f>
        <v>0</v>
      </c>
      <c r="X197" s="27">
        <f>IF($E197="","",IFERROR(VLOOKUP($E197,BankTbl,4,0),""))</f>
        <v>0</v>
      </c>
      <c r="Y197" s="27">
        <f>IF($F197="","",IFERROR(VLOOKUP($F197,BankTbl,4,0),""))</f>
        <v>0</v>
      </c>
      <c r="Z197" s="27">
        <f>IF($B197="","",IF($V197="PICK",LEFT($N197,5),IF($V197="FIXED",$W197,IF($V197="CODE",$H197,""))))</f>
        <v>0</v>
      </c>
    </row>
    <row r="198" spans="1:26" ht="21" customHeight="1">
      <c r="A198" s="27">
        <f>IF($B198="","",COUNTA($B$13:$B198))</f>
        <v>0</v>
      </c>
      <c r="B198" s="28"/>
      <c r="C198" s="28"/>
      <c r="D198" s="29"/>
      <c r="E198" s="29"/>
      <c r="F198" s="29"/>
      <c r="G198" s="28"/>
      <c r="H198" s="28"/>
      <c r="I198" s="30">
        <f>IF($H198="","",IFERROR(VLOOKUP($H198,AcctTbl,2,0),"کد ناشناخته"))</f>
        <v>0</v>
      </c>
      <c r="J198" s="27">
        <f>IF($H198="","",IFERROR(VLOOKUP($H198,AcctTbl,3,0),""))</f>
        <v>0</v>
      </c>
      <c r="K198" s="29"/>
      <c r="L198" s="28"/>
      <c r="M198" s="31"/>
      <c r="N198" s="29"/>
      <c r="O198" s="32">
        <f>IF($B198="",0,IF($U198="IN",N($M198),0))</f>
        <v>0</v>
      </c>
      <c r="P198" s="32">
        <f>IF($B198="",0,IF(OR($U198="OUT",$U198="TRF"),N($M198),0))</f>
        <v>0</v>
      </c>
      <c r="Q198" s="32">
        <f>IF($B198="",0,IF(OR($U198="OUT",$U198="TRF"),N($M198),0))</f>
        <v>0</v>
      </c>
      <c r="R198" s="32">
        <f>IF($B198="",0,IF($U198="IN",N($M198),0))</f>
        <v>0</v>
      </c>
      <c r="S198" s="33">
        <f>IF($B198="","",IF($M198="","⚠ مبلغ",IF($E198="","⚠ بانک عامل",IF(AND($U198="TRF",$F198=""),"⚠ بانک مقصد",IF(AND($V198&lt;&gt;"NONE",$V198&lt;&gt;"",$Z198=""),"⚠ طرف حساب","✓")))))</f>
        <v>0</v>
      </c>
      <c r="T198" s="29"/>
      <c r="U198" s="27">
        <f>IFERROR(VLOOKUP($D198,BankOpTbl,2,0),"")</f>
        <v>0</v>
      </c>
      <c r="V198" s="27">
        <f>IFERROR(VLOOKUP($D198,BankOpTbl,3,0),"")</f>
        <v>0</v>
      </c>
      <c r="W198" s="27">
        <f>IFERROR(VLOOKUP($D198,BankOpTbl,4,0),"")</f>
        <v>0</v>
      </c>
      <c r="X198" s="27">
        <f>IF($E198="","",IFERROR(VLOOKUP($E198,BankTbl,4,0),""))</f>
        <v>0</v>
      </c>
      <c r="Y198" s="27">
        <f>IF($F198="","",IFERROR(VLOOKUP($F198,BankTbl,4,0),""))</f>
        <v>0</v>
      </c>
      <c r="Z198" s="27">
        <f>IF($B198="","",IF($V198="PICK",LEFT($N198,5),IF($V198="FIXED",$W198,IF($V198="CODE",$H198,""))))</f>
        <v>0</v>
      </c>
    </row>
    <row r="199" spans="1:26" ht="21" customHeight="1">
      <c r="A199" s="27">
        <f>IF($B199="","",COUNTA($B$13:$B199))</f>
        <v>0</v>
      </c>
      <c r="B199" s="28"/>
      <c r="C199" s="28"/>
      <c r="D199" s="29"/>
      <c r="E199" s="29"/>
      <c r="F199" s="29"/>
      <c r="G199" s="28"/>
      <c r="H199" s="28"/>
      <c r="I199" s="30">
        <f>IF($H199="","",IFERROR(VLOOKUP($H199,AcctTbl,2,0),"کد ناشناخته"))</f>
        <v>0</v>
      </c>
      <c r="J199" s="27">
        <f>IF($H199="","",IFERROR(VLOOKUP($H199,AcctTbl,3,0),""))</f>
        <v>0</v>
      </c>
      <c r="K199" s="29"/>
      <c r="L199" s="28"/>
      <c r="M199" s="31"/>
      <c r="N199" s="29"/>
      <c r="O199" s="32">
        <f>IF($B199="",0,IF($U199="IN",N($M199),0))</f>
        <v>0</v>
      </c>
      <c r="P199" s="32">
        <f>IF($B199="",0,IF(OR($U199="OUT",$U199="TRF"),N($M199),0))</f>
        <v>0</v>
      </c>
      <c r="Q199" s="32">
        <f>IF($B199="",0,IF(OR($U199="OUT",$U199="TRF"),N($M199),0))</f>
        <v>0</v>
      </c>
      <c r="R199" s="32">
        <f>IF($B199="",0,IF($U199="IN",N($M199),0))</f>
        <v>0</v>
      </c>
      <c r="S199" s="33">
        <f>IF($B199="","",IF($M199="","⚠ مبلغ",IF($E199="","⚠ بانک عامل",IF(AND($U199="TRF",$F199=""),"⚠ بانک مقصد",IF(AND($V199&lt;&gt;"NONE",$V199&lt;&gt;"",$Z199=""),"⚠ طرف حساب","✓")))))</f>
        <v>0</v>
      </c>
      <c r="T199" s="29"/>
      <c r="U199" s="27">
        <f>IFERROR(VLOOKUP($D199,BankOpTbl,2,0),"")</f>
        <v>0</v>
      </c>
      <c r="V199" s="27">
        <f>IFERROR(VLOOKUP($D199,BankOpTbl,3,0),"")</f>
        <v>0</v>
      </c>
      <c r="W199" s="27">
        <f>IFERROR(VLOOKUP($D199,BankOpTbl,4,0),"")</f>
        <v>0</v>
      </c>
      <c r="X199" s="27">
        <f>IF($E199="","",IFERROR(VLOOKUP($E199,BankTbl,4,0),""))</f>
        <v>0</v>
      </c>
      <c r="Y199" s="27">
        <f>IF($F199="","",IFERROR(VLOOKUP($F199,BankTbl,4,0),""))</f>
        <v>0</v>
      </c>
      <c r="Z199" s="27">
        <f>IF($B199="","",IF($V199="PICK",LEFT($N199,5),IF($V199="FIXED",$W199,IF($V199="CODE",$H199,""))))</f>
        <v>0</v>
      </c>
    </row>
    <row r="200" spans="1:26" ht="21" customHeight="1">
      <c r="A200" s="27">
        <f>IF($B200="","",COUNTA($B$13:$B200))</f>
        <v>0</v>
      </c>
      <c r="B200" s="28"/>
      <c r="C200" s="28"/>
      <c r="D200" s="29"/>
      <c r="E200" s="29"/>
      <c r="F200" s="29"/>
      <c r="G200" s="28"/>
      <c r="H200" s="28"/>
      <c r="I200" s="30">
        <f>IF($H200="","",IFERROR(VLOOKUP($H200,AcctTbl,2,0),"کد ناشناخته"))</f>
        <v>0</v>
      </c>
      <c r="J200" s="27">
        <f>IF($H200="","",IFERROR(VLOOKUP($H200,AcctTbl,3,0),""))</f>
        <v>0</v>
      </c>
      <c r="K200" s="29"/>
      <c r="L200" s="28"/>
      <c r="M200" s="31"/>
      <c r="N200" s="29"/>
      <c r="O200" s="32">
        <f>IF($B200="",0,IF($U200="IN",N($M200),0))</f>
        <v>0</v>
      </c>
      <c r="P200" s="32">
        <f>IF($B200="",0,IF(OR($U200="OUT",$U200="TRF"),N($M200),0))</f>
        <v>0</v>
      </c>
      <c r="Q200" s="32">
        <f>IF($B200="",0,IF(OR($U200="OUT",$U200="TRF"),N($M200),0))</f>
        <v>0</v>
      </c>
      <c r="R200" s="32">
        <f>IF($B200="",0,IF($U200="IN",N($M200),0))</f>
        <v>0</v>
      </c>
      <c r="S200" s="33">
        <f>IF($B200="","",IF($M200="","⚠ مبلغ",IF($E200="","⚠ بانک عامل",IF(AND($U200="TRF",$F200=""),"⚠ بانک مقصد",IF(AND($V200&lt;&gt;"NONE",$V200&lt;&gt;"",$Z200=""),"⚠ طرف حساب","✓")))))</f>
        <v>0</v>
      </c>
      <c r="T200" s="29"/>
      <c r="U200" s="27">
        <f>IFERROR(VLOOKUP($D200,BankOpTbl,2,0),"")</f>
        <v>0</v>
      </c>
      <c r="V200" s="27">
        <f>IFERROR(VLOOKUP($D200,BankOpTbl,3,0),"")</f>
        <v>0</v>
      </c>
      <c r="W200" s="27">
        <f>IFERROR(VLOOKUP($D200,BankOpTbl,4,0),"")</f>
        <v>0</v>
      </c>
      <c r="X200" s="27">
        <f>IF($E200="","",IFERROR(VLOOKUP($E200,BankTbl,4,0),""))</f>
        <v>0</v>
      </c>
      <c r="Y200" s="27">
        <f>IF($F200="","",IFERROR(VLOOKUP($F200,BankTbl,4,0),""))</f>
        <v>0</v>
      </c>
      <c r="Z200" s="27">
        <f>IF($B200="","",IF($V200="PICK",LEFT($N200,5),IF($V200="FIXED",$W200,IF($V200="CODE",$H200,""))))</f>
        <v>0</v>
      </c>
    </row>
    <row r="201" spans="1:26" ht="21" customHeight="1">
      <c r="A201" s="27">
        <f>IF($B201="","",COUNTA($B$13:$B201))</f>
        <v>0</v>
      </c>
      <c r="B201" s="28"/>
      <c r="C201" s="28"/>
      <c r="D201" s="29"/>
      <c r="E201" s="29"/>
      <c r="F201" s="29"/>
      <c r="G201" s="28"/>
      <c r="H201" s="28"/>
      <c r="I201" s="30">
        <f>IF($H201="","",IFERROR(VLOOKUP($H201,AcctTbl,2,0),"کد ناشناخته"))</f>
        <v>0</v>
      </c>
      <c r="J201" s="27">
        <f>IF($H201="","",IFERROR(VLOOKUP($H201,AcctTbl,3,0),""))</f>
        <v>0</v>
      </c>
      <c r="K201" s="29"/>
      <c r="L201" s="28"/>
      <c r="M201" s="31"/>
      <c r="N201" s="29"/>
      <c r="O201" s="32">
        <f>IF($B201="",0,IF($U201="IN",N($M201),0))</f>
        <v>0</v>
      </c>
      <c r="P201" s="32">
        <f>IF($B201="",0,IF(OR($U201="OUT",$U201="TRF"),N($M201),0))</f>
        <v>0</v>
      </c>
      <c r="Q201" s="32">
        <f>IF($B201="",0,IF(OR($U201="OUT",$U201="TRF"),N($M201),0))</f>
        <v>0</v>
      </c>
      <c r="R201" s="32">
        <f>IF($B201="",0,IF($U201="IN",N($M201),0))</f>
        <v>0</v>
      </c>
      <c r="S201" s="33">
        <f>IF($B201="","",IF($M201="","⚠ مبلغ",IF($E201="","⚠ بانک عامل",IF(AND($U201="TRF",$F201=""),"⚠ بانک مقصد",IF(AND($V201&lt;&gt;"NONE",$V201&lt;&gt;"",$Z201=""),"⚠ طرف حساب","✓")))))</f>
        <v>0</v>
      </c>
      <c r="T201" s="29"/>
      <c r="U201" s="27">
        <f>IFERROR(VLOOKUP($D201,BankOpTbl,2,0),"")</f>
        <v>0</v>
      </c>
      <c r="V201" s="27">
        <f>IFERROR(VLOOKUP($D201,BankOpTbl,3,0),"")</f>
        <v>0</v>
      </c>
      <c r="W201" s="27">
        <f>IFERROR(VLOOKUP($D201,BankOpTbl,4,0),"")</f>
        <v>0</v>
      </c>
      <c r="X201" s="27">
        <f>IF($E201="","",IFERROR(VLOOKUP($E201,BankTbl,4,0),""))</f>
        <v>0</v>
      </c>
      <c r="Y201" s="27">
        <f>IF($F201="","",IFERROR(VLOOKUP($F201,BankTbl,4,0),""))</f>
        <v>0</v>
      </c>
      <c r="Z201" s="27">
        <f>IF($B201="","",IF($V201="PICK",LEFT($N201,5),IF($V201="FIXED",$W201,IF($V201="CODE",$H201,""))))</f>
        <v>0</v>
      </c>
    </row>
    <row r="202" spans="1:26" ht="21" customHeight="1">
      <c r="A202" s="27">
        <f>IF($B202="","",COUNTA($B$13:$B202))</f>
        <v>0</v>
      </c>
      <c r="B202" s="28"/>
      <c r="C202" s="28"/>
      <c r="D202" s="29"/>
      <c r="E202" s="29"/>
      <c r="F202" s="29"/>
      <c r="G202" s="28"/>
      <c r="H202" s="28"/>
      <c r="I202" s="30">
        <f>IF($H202="","",IFERROR(VLOOKUP($H202,AcctTbl,2,0),"کد ناشناخته"))</f>
        <v>0</v>
      </c>
      <c r="J202" s="27">
        <f>IF($H202="","",IFERROR(VLOOKUP($H202,AcctTbl,3,0),""))</f>
        <v>0</v>
      </c>
      <c r="K202" s="29"/>
      <c r="L202" s="28"/>
      <c r="M202" s="31"/>
      <c r="N202" s="29"/>
      <c r="O202" s="32">
        <f>IF($B202="",0,IF($U202="IN",N($M202),0))</f>
        <v>0</v>
      </c>
      <c r="P202" s="32">
        <f>IF($B202="",0,IF(OR($U202="OUT",$U202="TRF"),N($M202),0))</f>
        <v>0</v>
      </c>
      <c r="Q202" s="32">
        <f>IF($B202="",0,IF(OR($U202="OUT",$U202="TRF"),N($M202),0))</f>
        <v>0</v>
      </c>
      <c r="R202" s="32">
        <f>IF($B202="",0,IF($U202="IN",N($M202),0))</f>
        <v>0</v>
      </c>
      <c r="S202" s="33">
        <f>IF($B202="","",IF($M202="","⚠ مبلغ",IF($E202="","⚠ بانک عامل",IF(AND($U202="TRF",$F202=""),"⚠ بانک مقصد",IF(AND($V202&lt;&gt;"NONE",$V202&lt;&gt;"",$Z202=""),"⚠ طرف حساب","✓")))))</f>
        <v>0</v>
      </c>
      <c r="T202" s="29"/>
      <c r="U202" s="27">
        <f>IFERROR(VLOOKUP($D202,BankOpTbl,2,0),"")</f>
        <v>0</v>
      </c>
      <c r="V202" s="27">
        <f>IFERROR(VLOOKUP($D202,BankOpTbl,3,0),"")</f>
        <v>0</v>
      </c>
      <c r="W202" s="27">
        <f>IFERROR(VLOOKUP($D202,BankOpTbl,4,0),"")</f>
        <v>0</v>
      </c>
      <c r="X202" s="27">
        <f>IF($E202="","",IFERROR(VLOOKUP($E202,BankTbl,4,0),""))</f>
        <v>0</v>
      </c>
      <c r="Y202" s="27">
        <f>IF($F202="","",IFERROR(VLOOKUP($F202,BankTbl,4,0),""))</f>
        <v>0</v>
      </c>
      <c r="Z202" s="27">
        <f>IF($B202="","",IF($V202="PICK",LEFT($N202,5),IF($V202="FIXED",$W202,IF($V202="CODE",$H202,""))))</f>
        <v>0</v>
      </c>
    </row>
    <row r="203" spans="1:26" ht="21" customHeight="1">
      <c r="A203" s="27">
        <f>IF($B203="","",COUNTA($B$13:$B203))</f>
        <v>0</v>
      </c>
      <c r="B203" s="28"/>
      <c r="C203" s="28"/>
      <c r="D203" s="29"/>
      <c r="E203" s="29"/>
      <c r="F203" s="29"/>
      <c r="G203" s="28"/>
      <c r="H203" s="28"/>
      <c r="I203" s="30">
        <f>IF($H203="","",IFERROR(VLOOKUP($H203,AcctTbl,2,0),"کد ناشناخته"))</f>
        <v>0</v>
      </c>
      <c r="J203" s="27">
        <f>IF($H203="","",IFERROR(VLOOKUP($H203,AcctTbl,3,0),""))</f>
        <v>0</v>
      </c>
      <c r="K203" s="29"/>
      <c r="L203" s="28"/>
      <c r="M203" s="31"/>
      <c r="N203" s="29"/>
      <c r="O203" s="32">
        <f>IF($B203="",0,IF($U203="IN",N($M203),0))</f>
        <v>0</v>
      </c>
      <c r="P203" s="32">
        <f>IF($B203="",0,IF(OR($U203="OUT",$U203="TRF"),N($M203),0))</f>
        <v>0</v>
      </c>
      <c r="Q203" s="32">
        <f>IF($B203="",0,IF(OR($U203="OUT",$U203="TRF"),N($M203),0))</f>
        <v>0</v>
      </c>
      <c r="R203" s="32">
        <f>IF($B203="",0,IF($U203="IN",N($M203),0))</f>
        <v>0</v>
      </c>
      <c r="S203" s="33">
        <f>IF($B203="","",IF($M203="","⚠ مبلغ",IF($E203="","⚠ بانک عامل",IF(AND($U203="TRF",$F203=""),"⚠ بانک مقصد",IF(AND($V203&lt;&gt;"NONE",$V203&lt;&gt;"",$Z203=""),"⚠ طرف حساب","✓")))))</f>
        <v>0</v>
      </c>
      <c r="T203" s="29"/>
      <c r="U203" s="27">
        <f>IFERROR(VLOOKUP($D203,BankOpTbl,2,0),"")</f>
        <v>0</v>
      </c>
      <c r="V203" s="27">
        <f>IFERROR(VLOOKUP($D203,BankOpTbl,3,0),"")</f>
        <v>0</v>
      </c>
      <c r="W203" s="27">
        <f>IFERROR(VLOOKUP($D203,BankOpTbl,4,0),"")</f>
        <v>0</v>
      </c>
      <c r="X203" s="27">
        <f>IF($E203="","",IFERROR(VLOOKUP($E203,BankTbl,4,0),""))</f>
        <v>0</v>
      </c>
      <c r="Y203" s="27">
        <f>IF($F203="","",IFERROR(VLOOKUP($F203,BankTbl,4,0),""))</f>
        <v>0</v>
      </c>
      <c r="Z203" s="27">
        <f>IF($B203="","",IF($V203="PICK",LEFT($N203,5),IF($V203="FIXED",$W203,IF($V203="CODE",$H203,""))))</f>
        <v>0</v>
      </c>
    </row>
    <row r="204" spans="1:26" ht="21" customHeight="1">
      <c r="A204" s="27">
        <f>IF($B204="","",COUNTA($B$13:$B204))</f>
        <v>0</v>
      </c>
      <c r="B204" s="28"/>
      <c r="C204" s="28"/>
      <c r="D204" s="29"/>
      <c r="E204" s="29"/>
      <c r="F204" s="29"/>
      <c r="G204" s="28"/>
      <c r="H204" s="28"/>
      <c r="I204" s="30">
        <f>IF($H204="","",IFERROR(VLOOKUP($H204,AcctTbl,2,0),"کد ناشناخته"))</f>
        <v>0</v>
      </c>
      <c r="J204" s="27">
        <f>IF($H204="","",IFERROR(VLOOKUP($H204,AcctTbl,3,0),""))</f>
        <v>0</v>
      </c>
      <c r="K204" s="29"/>
      <c r="L204" s="28"/>
      <c r="M204" s="31"/>
      <c r="N204" s="29"/>
      <c r="O204" s="32">
        <f>IF($B204="",0,IF($U204="IN",N($M204),0))</f>
        <v>0</v>
      </c>
      <c r="P204" s="32">
        <f>IF($B204="",0,IF(OR($U204="OUT",$U204="TRF"),N($M204),0))</f>
        <v>0</v>
      </c>
      <c r="Q204" s="32">
        <f>IF($B204="",0,IF(OR($U204="OUT",$U204="TRF"),N($M204),0))</f>
        <v>0</v>
      </c>
      <c r="R204" s="32">
        <f>IF($B204="",0,IF($U204="IN",N($M204),0))</f>
        <v>0</v>
      </c>
      <c r="S204" s="33">
        <f>IF($B204="","",IF($M204="","⚠ مبلغ",IF($E204="","⚠ بانک عامل",IF(AND($U204="TRF",$F204=""),"⚠ بانک مقصد",IF(AND($V204&lt;&gt;"NONE",$V204&lt;&gt;"",$Z204=""),"⚠ طرف حساب","✓")))))</f>
        <v>0</v>
      </c>
      <c r="T204" s="29"/>
      <c r="U204" s="27">
        <f>IFERROR(VLOOKUP($D204,BankOpTbl,2,0),"")</f>
        <v>0</v>
      </c>
      <c r="V204" s="27">
        <f>IFERROR(VLOOKUP($D204,BankOpTbl,3,0),"")</f>
        <v>0</v>
      </c>
      <c r="W204" s="27">
        <f>IFERROR(VLOOKUP($D204,BankOpTbl,4,0),"")</f>
        <v>0</v>
      </c>
      <c r="X204" s="27">
        <f>IF($E204="","",IFERROR(VLOOKUP($E204,BankTbl,4,0),""))</f>
        <v>0</v>
      </c>
      <c r="Y204" s="27">
        <f>IF($F204="","",IFERROR(VLOOKUP($F204,BankTbl,4,0),""))</f>
        <v>0</v>
      </c>
      <c r="Z204" s="27">
        <f>IF($B204="","",IF($V204="PICK",LEFT($N204,5),IF($V204="FIXED",$W204,IF($V204="CODE",$H204,""))))</f>
        <v>0</v>
      </c>
    </row>
    <row r="205" spans="1:26" ht="21" customHeight="1">
      <c r="A205" s="27">
        <f>IF($B205="","",COUNTA($B$13:$B205))</f>
        <v>0</v>
      </c>
      <c r="B205" s="28"/>
      <c r="C205" s="28"/>
      <c r="D205" s="29"/>
      <c r="E205" s="29"/>
      <c r="F205" s="29"/>
      <c r="G205" s="28"/>
      <c r="H205" s="28"/>
      <c r="I205" s="30">
        <f>IF($H205="","",IFERROR(VLOOKUP($H205,AcctTbl,2,0),"کد ناشناخته"))</f>
        <v>0</v>
      </c>
      <c r="J205" s="27">
        <f>IF($H205="","",IFERROR(VLOOKUP($H205,AcctTbl,3,0),""))</f>
        <v>0</v>
      </c>
      <c r="K205" s="29"/>
      <c r="L205" s="28"/>
      <c r="M205" s="31"/>
      <c r="N205" s="29"/>
      <c r="O205" s="32">
        <f>IF($B205="",0,IF($U205="IN",N($M205),0))</f>
        <v>0</v>
      </c>
      <c r="P205" s="32">
        <f>IF($B205="",0,IF(OR($U205="OUT",$U205="TRF"),N($M205),0))</f>
        <v>0</v>
      </c>
      <c r="Q205" s="32">
        <f>IF($B205="",0,IF(OR($U205="OUT",$U205="TRF"),N($M205),0))</f>
        <v>0</v>
      </c>
      <c r="R205" s="32">
        <f>IF($B205="",0,IF($U205="IN",N($M205),0))</f>
        <v>0</v>
      </c>
      <c r="S205" s="33">
        <f>IF($B205="","",IF($M205="","⚠ مبلغ",IF($E205="","⚠ بانک عامل",IF(AND($U205="TRF",$F205=""),"⚠ بانک مقصد",IF(AND($V205&lt;&gt;"NONE",$V205&lt;&gt;"",$Z205=""),"⚠ طرف حساب","✓")))))</f>
        <v>0</v>
      </c>
      <c r="T205" s="29"/>
      <c r="U205" s="27">
        <f>IFERROR(VLOOKUP($D205,BankOpTbl,2,0),"")</f>
        <v>0</v>
      </c>
      <c r="V205" s="27">
        <f>IFERROR(VLOOKUP($D205,BankOpTbl,3,0),"")</f>
        <v>0</v>
      </c>
      <c r="W205" s="27">
        <f>IFERROR(VLOOKUP($D205,BankOpTbl,4,0),"")</f>
        <v>0</v>
      </c>
      <c r="X205" s="27">
        <f>IF($E205="","",IFERROR(VLOOKUP($E205,BankTbl,4,0),""))</f>
        <v>0</v>
      </c>
      <c r="Y205" s="27">
        <f>IF($F205="","",IFERROR(VLOOKUP($F205,BankTbl,4,0),""))</f>
        <v>0</v>
      </c>
      <c r="Z205" s="27">
        <f>IF($B205="","",IF($V205="PICK",LEFT($N205,5),IF($V205="FIXED",$W205,IF($V205="CODE",$H205,""))))</f>
        <v>0</v>
      </c>
    </row>
    <row r="206" spans="1:26" ht="21" customHeight="1">
      <c r="A206" s="27">
        <f>IF($B206="","",COUNTA($B$13:$B206))</f>
        <v>0</v>
      </c>
      <c r="B206" s="28"/>
      <c r="C206" s="28"/>
      <c r="D206" s="29"/>
      <c r="E206" s="29"/>
      <c r="F206" s="29"/>
      <c r="G206" s="28"/>
      <c r="H206" s="28"/>
      <c r="I206" s="30">
        <f>IF($H206="","",IFERROR(VLOOKUP($H206,AcctTbl,2,0),"کد ناشناخته"))</f>
        <v>0</v>
      </c>
      <c r="J206" s="27">
        <f>IF($H206="","",IFERROR(VLOOKUP($H206,AcctTbl,3,0),""))</f>
        <v>0</v>
      </c>
      <c r="K206" s="29"/>
      <c r="L206" s="28"/>
      <c r="M206" s="31"/>
      <c r="N206" s="29"/>
      <c r="O206" s="32">
        <f>IF($B206="",0,IF($U206="IN",N($M206),0))</f>
        <v>0</v>
      </c>
      <c r="P206" s="32">
        <f>IF($B206="",0,IF(OR($U206="OUT",$U206="TRF"),N($M206),0))</f>
        <v>0</v>
      </c>
      <c r="Q206" s="32">
        <f>IF($B206="",0,IF(OR($U206="OUT",$U206="TRF"),N($M206),0))</f>
        <v>0</v>
      </c>
      <c r="R206" s="32">
        <f>IF($B206="",0,IF($U206="IN",N($M206),0))</f>
        <v>0</v>
      </c>
      <c r="S206" s="33">
        <f>IF($B206="","",IF($M206="","⚠ مبلغ",IF($E206="","⚠ بانک عامل",IF(AND($U206="TRF",$F206=""),"⚠ بانک مقصد",IF(AND($V206&lt;&gt;"NONE",$V206&lt;&gt;"",$Z206=""),"⚠ طرف حساب","✓")))))</f>
        <v>0</v>
      </c>
      <c r="T206" s="29"/>
      <c r="U206" s="27">
        <f>IFERROR(VLOOKUP($D206,BankOpTbl,2,0),"")</f>
        <v>0</v>
      </c>
      <c r="V206" s="27">
        <f>IFERROR(VLOOKUP($D206,BankOpTbl,3,0),"")</f>
        <v>0</v>
      </c>
      <c r="W206" s="27">
        <f>IFERROR(VLOOKUP($D206,BankOpTbl,4,0),"")</f>
        <v>0</v>
      </c>
      <c r="X206" s="27">
        <f>IF($E206="","",IFERROR(VLOOKUP($E206,BankTbl,4,0),""))</f>
        <v>0</v>
      </c>
      <c r="Y206" s="27">
        <f>IF($F206="","",IFERROR(VLOOKUP($F206,BankTbl,4,0),""))</f>
        <v>0</v>
      </c>
      <c r="Z206" s="27">
        <f>IF($B206="","",IF($V206="PICK",LEFT($N206,5),IF($V206="FIXED",$W206,IF($V206="CODE",$H206,""))))</f>
        <v>0</v>
      </c>
    </row>
    <row r="207" spans="1:26" ht="21" customHeight="1">
      <c r="A207" s="27">
        <f>IF($B207="","",COUNTA($B$13:$B207))</f>
        <v>0</v>
      </c>
      <c r="B207" s="28"/>
      <c r="C207" s="28"/>
      <c r="D207" s="29"/>
      <c r="E207" s="29"/>
      <c r="F207" s="29"/>
      <c r="G207" s="28"/>
      <c r="H207" s="28"/>
      <c r="I207" s="30">
        <f>IF($H207="","",IFERROR(VLOOKUP($H207,AcctTbl,2,0),"کد ناشناخته"))</f>
        <v>0</v>
      </c>
      <c r="J207" s="27">
        <f>IF($H207="","",IFERROR(VLOOKUP($H207,AcctTbl,3,0),""))</f>
        <v>0</v>
      </c>
      <c r="K207" s="29"/>
      <c r="L207" s="28"/>
      <c r="M207" s="31"/>
      <c r="N207" s="29"/>
      <c r="O207" s="32">
        <f>IF($B207="",0,IF($U207="IN",N($M207),0))</f>
        <v>0</v>
      </c>
      <c r="P207" s="32">
        <f>IF($B207="",0,IF(OR($U207="OUT",$U207="TRF"),N($M207),0))</f>
        <v>0</v>
      </c>
      <c r="Q207" s="32">
        <f>IF($B207="",0,IF(OR($U207="OUT",$U207="TRF"),N($M207),0))</f>
        <v>0</v>
      </c>
      <c r="R207" s="32">
        <f>IF($B207="",0,IF($U207="IN",N($M207),0))</f>
        <v>0</v>
      </c>
      <c r="S207" s="33">
        <f>IF($B207="","",IF($M207="","⚠ مبلغ",IF($E207="","⚠ بانک عامل",IF(AND($U207="TRF",$F207=""),"⚠ بانک مقصد",IF(AND($V207&lt;&gt;"NONE",$V207&lt;&gt;"",$Z207=""),"⚠ طرف حساب","✓")))))</f>
        <v>0</v>
      </c>
      <c r="T207" s="29"/>
      <c r="U207" s="27">
        <f>IFERROR(VLOOKUP($D207,BankOpTbl,2,0),"")</f>
        <v>0</v>
      </c>
      <c r="V207" s="27">
        <f>IFERROR(VLOOKUP($D207,BankOpTbl,3,0),"")</f>
        <v>0</v>
      </c>
      <c r="W207" s="27">
        <f>IFERROR(VLOOKUP($D207,BankOpTbl,4,0),"")</f>
        <v>0</v>
      </c>
      <c r="X207" s="27">
        <f>IF($E207="","",IFERROR(VLOOKUP($E207,BankTbl,4,0),""))</f>
        <v>0</v>
      </c>
      <c r="Y207" s="27">
        <f>IF($F207="","",IFERROR(VLOOKUP($F207,BankTbl,4,0),""))</f>
        <v>0</v>
      </c>
      <c r="Z207" s="27">
        <f>IF($B207="","",IF($V207="PICK",LEFT($N207,5),IF($V207="FIXED",$W207,IF($V207="CODE",$H207,""))))</f>
        <v>0</v>
      </c>
    </row>
    <row r="208" spans="1:26" ht="21" customHeight="1">
      <c r="A208" s="27">
        <f>IF($B208="","",COUNTA($B$13:$B208))</f>
        <v>0</v>
      </c>
      <c r="B208" s="28"/>
      <c r="C208" s="28"/>
      <c r="D208" s="29"/>
      <c r="E208" s="29"/>
      <c r="F208" s="29"/>
      <c r="G208" s="28"/>
      <c r="H208" s="28"/>
      <c r="I208" s="30">
        <f>IF($H208="","",IFERROR(VLOOKUP($H208,AcctTbl,2,0),"کد ناشناخته"))</f>
        <v>0</v>
      </c>
      <c r="J208" s="27">
        <f>IF($H208="","",IFERROR(VLOOKUP($H208,AcctTbl,3,0),""))</f>
        <v>0</v>
      </c>
      <c r="K208" s="29"/>
      <c r="L208" s="28"/>
      <c r="M208" s="31"/>
      <c r="N208" s="29"/>
      <c r="O208" s="32">
        <f>IF($B208="",0,IF($U208="IN",N($M208),0))</f>
        <v>0</v>
      </c>
      <c r="P208" s="32">
        <f>IF($B208="",0,IF(OR($U208="OUT",$U208="TRF"),N($M208),0))</f>
        <v>0</v>
      </c>
      <c r="Q208" s="32">
        <f>IF($B208="",0,IF(OR($U208="OUT",$U208="TRF"),N($M208),0))</f>
        <v>0</v>
      </c>
      <c r="R208" s="32">
        <f>IF($B208="",0,IF($U208="IN",N($M208),0))</f>
        <v>0</v>
      </c>
      <c r="S208" s="33">
        <f>IF($B208="","",IF($M208="","⚠ مبلغ",IF($E208="","⚠ بانک عامل",IF(AND($U208="TRF",$F208=""),"⚠ بانک مقصد",IF(AND($V208&lt;&gt;"NONE",$V208&lt;&gt;"",$Z208=""),"⚠ طرف حساب","✓")))))</f>
        <v>0</v>
      </c>
      <c r="T208" s="29"/>
      <c r="U208" s="27">
        <f>IFERROR(VLOOKUP($D208,BankOpTbl,2,0),"")</f>
        <v>0</v>
      </c>
      <c r="V208" s="27">
        <f>IFERROR(VLOOKUP($D208,BankOpTbl,3,0),"")</f>
        <v>0</v>
      </c>
      <c r="W208" s="27">
        <f>IFERROR(VLOOKUP($D208,BankOpTbl,4,0),"")</f>
        <v>0</v>
      </c>
      <c r="X208" s="27">
        <f>IF($E208="","",IFERROR(VLOOKUP($E208,BankTbl,4,0),""))</f>
        <v>0</v>
      </c>
      <c r="Y208" s="27">
        <f>IF($F208="","",IFERROR(VLOOKUP($F208,BankTbl,4,0),""))</f>
        <v>0</v>
      </c>
      <c r="Z208" s="27">
        <f>IF($B208="","",IF($V208="PICK",LEFT($N208,5),IF($V208="FIXED",$W208,IF($V208="CODE",$H208,""))))</f>
        <v>0</v>
      </c>
    </row>
    <row r="209" spans="1:26" ht="21" customHeight="1">
      <c r="A209" s="27">
        <f>IF($B209="","",COUNTA($B$13:$B209))</f>
        <v>0</v>
      </c>
      <c r="B209" s="28"/>
      <c r="C209" s="28"/>
      <c r="D209" s="29"/>
      <c r="E209" s="29"/>
      <c r="F209" s="29"/>
      <c r="G209" s="28"/>
      <c r="H209" s="28"/>
      <c r="I209" s="30">
        <f>IF($H209="","",IFERROR(VLOOKUP($H209,AcctTbl,2,0),"کد ناشناخته"))</f>
        <v>0</v>
      </c>
      <c r="J209" s="27">
        <f>IF($H209="","",IFERROR(VLOOKUP($H209,AcctTbl,3,0),""))</f>
        <v>0</v>
      </c>
      <c r="K209" s="29"/>
      <c r="L209" s="28"/>
      <c r="M209" s="31"/>
      <c r="N209" s="29"/>
      <c r="O209" s="32">
        <f>IF($B209="",0,IF($U209="IN",N($M209),0))</f>
        <v>0</v>
      </c>
      <c r="P209" s="32">
        <f>IF($B209="",0,IF(OR($U209="OUT",$U209="TRF"),N($M209),0))</f>
        <v>0</v>
      </c>
      <c r="Q209" s="32">
        <f>IF($B209="",0,IF(OR($U209="OUT",$U209="TRF"),N($M209),0))</f>
        <v>0</v>
      </c>
      <c r="R209" s="32">
        <f>IF($B209="",0,IF($U209="IN",N($M209),0))</f>
        <v>0</v>
      </c>
      <c r="S209" s="33">
        <f>IF($B209="","",IF($M209="","⚠ مبلغ",IF($E209="","⚠ بانک عامل",IF(AND($U209="TRF",$F209=""),"⚠ بانک مقصد",IF(AND($V209&lt;&gt;"NONE",$V209&lt;&gt;"",$Z209=""),"⚠ طرف حساب","✓")))))</f>
        <v>0</v>
      </c>
      <c r="T209" s="29"/>
      <c r="U209" s="27">
        <f>IFERROR(VLOOKUP($D209,BankOpTbl,2,0),"")</f>
        <v>0</v>
      </c>
      <c r="V209" s="27">
        <f>IFERROR(VLOOKUP($D209,BankOpTbl,3,0),"")</f>
        <v>0</v>
      </c>
      <c r="W209" s="27">
        <f>IFERROR(VLOOKUP($D209,BankOpTbl,4,0),"")</f>
        <v>0</v>
      </c>
      <c r="X209" s="27">
        <f>IF($E209="","",IFERROR(VLOOKUP($E209,BankTbl,4,0),""))</f>
        <v>0</v>
      </c>
      <c r="Y209" s="27">
        <f>IF($F209="","",IFERROR(VLOOKUP($F209,BankTbl,4,0),""))</f>
        <v>0</v>
      </c>
      <c r="Z209" s="27">
        <f>IF($B209="","",IF($V209="PICK",LEFT($N209,5),IF($V209="FIXED",$W209,IF($V209="CODE",$H209,""))))</f>
        <v>0</v>
      </c>
    </row>
    <row r="210" spans="1:26" ht="21" customHeight="1">
      <c r="A210" s="27">
        <f>IF($B210="","",COUNTA($B$13:$B210))</f>
        <v>0</v>
      </c>
      <c r="B210" s="28"/>
      <c r="C210" s="28"/>
      <c r="D210" s="29"/>
      <c r="E210" s="29"/>
      <c r="F210" s="29"/>
      <c r="G210" s="28"/>
      <c r="H210" s="28"/>
      <c r="I210" s="30">
        <f>IF($H210="","",IFERROR(VLOOKUP($H210,AcctTbl,2,0),"کد ناشناخته"))</f>
        <v>0</v>
      </c>
      <c r="J210" s="27">
        <f>IF($H210="","",IFERROR(VLOOKUP($H210,AcctTbl,3,0),""))</f>
        <v>0</v>
      </c>
      <c r="K210" s="29"/>
      <c r="L210" s="28"/>
      <c r="M210" s="31"/>
      <c r="N210" s="29"/>
      <c r="O210" s="32">
        <f>IF($B210="",0,IF($U210="IN",N($M210),0))</f>
        <v>0</v>
      </c>
      <c r="P210" s="32">
        <f>IF($B210="",0,IF(OR($U210="OUT",$U210="TRF"),N($M210),0))</f>
        <v>0</v>
      </c>
      <c r="Q210" s="32">
        <f>IF($B210="",0,IF(OR($U210="OUT",$U210="TRF"),N($M210),0))</f>
        <v>0</v>
      </c>
      <c r="R210" s="32">
        <f>IF($B210="",0,IF($U210="IN",N($M210),0))</f>
        <v>0</v>
      </c>
      <c r="S210" s="33">
        <f>IF($B210="","",IF($M210="","⚠ مبلغ",IF($E210="","⚠ بانک عامل",IF(AND($U210="TRF",$F210=""),"⚠ بانک مقصد",IF(AND($V210&lt;&gt;"NONE",$V210&lt;&gt;"",$Z210=""),"⚠ طرف حساب","✓")))))</f>
        <v>0</v>
      </c>
      <c r="T210" s="29"/>
      <c r="U210" s="27">
        <f>IFERROR(VLOOKUP($D210,BankOpTbl,2,0),"")</f>
        <v>0</v>
      </c>
      <c r="V210" s="27">
        <f>IFERROR(VLOOKUP($D210,BankOpTbl,3,0),"")</f>
        <v>0</v>
      </c>
      <c r="W210" s="27">
        <f>IFERROR(VLOOKUP($D210,BankOpTbl,4,0),"")</f>
        <v>0</v>
      </c>
      <c r="X210" s="27">
        <f>IF($E210="","",IFERROR(VLOOKUP($E210,BankTbl,4,0),""))</f>
        <v>0</v>
      </c>
      <c r="Y210" s="27">
        <f>IF($F210="","",IFERROR(VLOOKUP($F210,BankTbl,4,0),""))</f>
        <v>0</v>
      </c>
      <c r="Z210" s="27">
        <f>IF($B210="","",IF($V210="PICK",LEFT($N210,5),IF($V210="FIXED",$W210,IF($V210="CODE",$H210,""))))</f>
        <v>0</v>
      </c>
    </row>
    <row r="211" spans="1:26" ht="21" customHeight="1">
      <c r="A211" s="27">
        <f>IF($B211="","",COUNTA($B$13:$B211))</f>
        <v>0</v>
      </c>
      <c r="B211" s="28"/>
      <c r="C211" s="28"/>
      <c r="D211" s="29"/>
      <c r="E211" s="29"/>
      <c r="F211" s="29"/>
      <c r="G211" s="28"/>
      <c r="H211" s="28"/>
      <c r="I211" s="30">
        <f>IF($H211="","",IFERROR(VLOOKUP($H211,AcctTbl,2,0),"کد ناشناخته"))</f>
        <v>0</v>
      </c>
      <c r="J211" s="27">
        <f>IF($H211="","",IFERROR(VLOOKUP($H211,AcctTbl,3,0),""))</f>
        <v>0</v>
      </c>
      <c r="K211" s="29"/>
      <c r="L211" s="28"/>
      <c r="M211" s="31"/>
      <c r="N211" s="29"/>
      <c r="O211" s="32">
        <f>IF($B211="",0,IF($U211="IN",N($M211),0))</f>
        <v>0</v>
      </c>
      <c r="P211" s="32">
        <f>IF($B211="",0,IF(OR($U211="OUT",$U211="TRF"),N($M211),0))</f>
        <v>0</v>
      </c>
      <c r="Q211" s="32">
        <f>IF($B211="",0,IF(OR($U211="OUT",$U211="TRF"),N($M211),0))</f>
        <v>0</v>
      </c>
      <c r="R211" s="32">
        <f>IF($B211="",0,IF($U211="IN",N($M211),0))</f>
        <v>0</v>
      </c>
      <c r="S211" s="33">
        <f>IF($B211="","",IF($M211="","⚠ مبلغ",IF($E211="","⚠ بانک عامل",IF(AND($U211="TRF",$F211=""),"⚠ بانک مقصد",IF(AND($V211&lt;&gt;"NONE",$V211&lt;&gt;"",$Z211=""),"⚠ طرف حساب","✓")))))</f>
        <v>0</v>
      </c>
      <c r="T211" s="29"/>
      <c r="U211" s="27">
        <f>IFERROR(VLOOKUP($D211,BankOpTbl,2,0),"")</f>
        <v>0</v>
      </c>
      <c r="V211" s="27">
        <f>IFERROR(VLOOKUP($D211,BankOpTbl,3,0),"")</f>
        <v>0</v>
      </c>
      <c r="W211" s="27">
        <f>IFERROR(VLOOKUP($D211,BankOpTbl,4,0),"")</f>
        <v>0</v>
      </c>
      <c r="X211" s="27">
        <f>IF($E211="","",IFERROR(VLOOKUP($E211,BankTbl,4,0),""))</f>
        <v>0</v>
      </c>
      <c r="Y211" s="27">
        <f>IF($F211="","",IFERROR(VLOOKUP($F211,BankTbl,4,0),""))</f>
        <v>0</v>
      </c>
      <c r="Z211" s="27">
        <f>IF($B211="","",IF($V211="PICK",LEFT($N211,5),IF($V211="FIXED",$W211,IF($V211="CODE",$H211,""))))</f>
        <v>0</v>
      </c>
    </row>
    <row r="212" spans="1:26" ht="21" customHeight="1">
      <c r="A212" s="27">
        <f>IF($B212="","",COUNTA($B$13:$B212))</f>
        <v>0</v>
      </c>
      <c r="B212" s="28"/>
      <c r="C212" s="28"/>
      <c r="D212" s="29"/>
      <c r="E212" s="29"/>
      <c r="F212" s="29"/>
      <c r="G212" s="28"/>
      <c r="H212" s="28"/>
      <c r="I212" s="30">
        <f>IF($H212="","",IFERROR(VLOOKUP($H212,AcctTbl,2,0),"کد ناشناخته"))</f>
        <v>0</v>
      </c>
      <c r="J212" s="27">
        <f>IF($H212="","",IFERROR(VLOOKUP($H212,AcctTbl,3,0),""))</f>
        <v>0</v>
      </c>
      <c r="K212" s="29"/>
      <c r="L212" s="28"/>
      <c r="M212" s="31"/>
      <c r="N212" s="29"/>
      <c r="O212" s="32">
        <f>IF($B212="",0,IF($U212="IN",N($M212),0))</f>
        <v>0</v>
      </c>
      <c r="P212" s="32">
        <f>IF($B212="",0,IF(OR($U212="OUT",$U212="TRF"),N($M212),0))</f>
        <v>0</v>
      </c>
      <c r="Q212" s="32">
        <f>IF($B212="",0,IF(OR($U212="OUT",$U212="TRF"),N($M212),0))</f>
        <v>0</v>
      </c>
      <c r="R212" s="32">
        <f>IF($B212="",0,IF($U212="IN",N($M212),0))</f>
        <v>0</v>
      </c>
      <c r="S212" s="33">
        <f>IF($B212="","",IF($M212="","⚠ مبلغ",IF($E212="","⚠ بانک عامل",IF(AND($U212="TRF",$F212=""),"⚠ بانک مقصد",IF(AND($V212&lt;&gt;"NONE",$V212&lt;&gt;"",$Z212=""),"⚠ طرف حساب","✓")))))</f>
        <v>0</v>
      </c>
      <c r="T212" s="29"/>
      <c r="U212" s="27">
        <f>IFERROR(VLOOKUP($D212,BankOpTbl,2,0),"")</f>
        <v>0</v>
      </c>
      <c r="V212" s="27">
        <f>IFERROR(VLOOKUP($D212,BankOpTbl,3,0),"")</f>
        <v>0</v>
      </c>
      <c r="W212" s="27">
        <f>IFERROR(VLOOKUP($D212,BankOpTbl,4,0),"")</f>
        <v>0</v>
      </c>
      <c r="X212" s="27">
        <f>IF($E212="","",IFERROR(VLOOKUP($E212,BankTbl,4,0),""))</f>
        <v>0</v>
      </c>
      <c r="Y212" s="27">
        <f>IF($F212="","",IFERROR(VLOOKUP($F212,BankTbl,4,0),""))</f>
        <v>0</v>
      </c>
      <c r="Z212" s="27">
        <f>IF($B212="","",IF($V212="PICK",LEFT($N212,5),IF($V212="FIXED",$W212,IF($V212="CODE",$H212,""))))</f>
        <v>0</v>
      </c>
    </row>
    <row r="213" spans="1:26" ht="21" customHeight="1">
      <c r="A213" s="27">
        <f>IF($B213="","",COUNTA($B$13:$B213))</f>
        <v>0</v>
      </c>
      <c r="B213" s="28"/>
      <c r="C213" s="28"/>
      <c r="D213" s="29"/>
      <c r="E213" s="29"/>
      <c r="F213" s="29"/>
      <c r="G213" s="28"/>
      <c r="H213" s="28"/>
      <c r="I213" s="30">
        <f>IF($H213="","",IFERROR(VLOOKUP($H213,AcctTbl,2,0),"کد ناشناخته"))</f>
        <v>0</v>
      </c>
      <c r="J213" s="27">
        <f>IF($H213="","",IFERROR(VLOOKUP($H213,AcctTbl,3,0),""))</f>
        <v>0</v>
      </c>
      <c r="K213" s="29"/>
      <c r="L213" s="28"/>
      <c r="M213" s="31"/>
      <c r="N213" s="29"/>
      <c r="O213" s="32">
        <f>IF($B213="",0,IF($U213="IN",N($M213),0))</f>
        <v>0</v>
      </c>
      <c r="P213" s="32">
        <f>IF($B213="",0,IF(OR($U213="OUT",$U213="TRF"),N($M213),0))</f>
        <v>0</v>
      </c>
      <c r="Q213" s="32">
        <f>IF($B213="",0,IF(OR($U213="OUT",$U213="TRF"),N($M213),0))</f>
        <v>0</v>
      </c>
      <c r="R213" s="32">
        <f>IF($B213="",0,IF($U213="IN",N($M213),0))</f>
        <v>0</v>
      </c>
      <c r="S213" s="33">
        <f>IF($B213="","",IF($M213="","⚠ مبلغ",IF($E213="","⚠ بانک عامل",IF(AND($U213="TRF",$F213=""),"⚠ بانک مقصد",IF(AND($V213&lt;&gt;"NONE",$V213&lt;&gt;"",$Z213=""),"⚠ طرف حساب","✓")))))</f>
        <v>0</v>
      </c>
      <c r="T213" s="29"/>
      <c r="U213" s="27">
        <f>IFERROR(VLOOKUP($D213,BankOpTbl,2,0),"")</f>
        <v>0</v>
      </c>
      <c r="V213" s="27">
        <f>IFERROR(VLOOKUP($D213,BankOpTbl,3,0),"")</f>
        <v>0</v>
      </c>
      <c r="W213" s="27">
        <f>IFERROR(VLOOKUP($D213,BankOpTbl,4,0),"")</f>
        <v>0</v>
      </c>
      <c r="X213" s="27">
        <f>IF($E213="","",IFERROR(VLOOKUP($E213,BankTbl,4,0),""))</f>
        <v>0</v>
      </c>
      <c r="Y213" s="27">
        <f>IF($F213="","",IFERROR(VLOOKUP($F213,BankTbl,4,0),""))</f>
        <v>0</v>
      </c>
      <c r="Z213" s="27">
        <f>IF($B213="","",IF($V213="PICK",LEFT($N213,5),IF($V213="FIXED",$W213,IF($V213="CODE",$H213,""))))</f>
        <v>0</v>
      </c>
    </row>
    <row r="214" spans="1:26" ht="21" customHeight="1">
      <c r="A214" s="27">
        <f>IF($B214="","",COUNTA($B$13:$B214))</f>
        <v>0</v>
      </c>
      <c r="B214" s="28"/>
      <c r="C214" s="28"/>
      <c r="D214" s="29"/>
      <c r="E214" s="29"/>
      <c r="F214" s="29"/>
      <c r="G214" s="28"/>
      <c r="H214" s="28"/>
      <c r="I214" s="30">
        <f>IF($H214="","",IFERROR(VLOOKUP($H214,AcctTbl,2,0),"کد ناشناخته"))</f>
        <v>0</v>
      </c>
      <c r="J214" s="27">
        <f>IF($H214="","",IFERROR(VLOOKUP($H214,AcctTbl,3,0),""))</f>
        <v>0</v>
      </c>
      <c r="K214" s="29"/>
      <c r="L214" s="28"/>
      <c r="M214" s="31"/>
      <c r="N214" s="29"/>
      <c r="O214" s="32">
        <f>IF($B214="",0,IF($U214="IN",N($M214),0))</f>
        <v>0</v>
      </c>
      <c r="P214" s="32">
        <f>IF($B214="",0,IF(OR($U214="OUT",$U214="TRF"),N($M214),0))</f>
        <v>0</v>
      </c>
      <c r="Q214" s="32">
        <f>IF($B214="",0,IF(OR($U214="OUT",$U214="TRF"),N($M214),0))</f>
        <v>0</v>
      </c>
      <c r="R214" s="32">
        <f>IF($B214="",0,IF($U214="IN",N($M214),0))</f>
        <v>0</v>
      </c>
      <c r="S214" s="33">
        <f>IF($B214="","",IF($M214="","⚠ مبلغ",IF($E214="","⚠ بانک عامل",IF(AND($U214="TRF",$F214=""),"⚠ بانک مقصد",IF(AND($V214&lt;&gt;"NONE",$V214&lt;&gt;"",$Z214=""),"⚠ طرف حساب","✓")))))</f>
        <v>0</v>
      </c>
      <c r="T214" s="29"/>
      <c r="U214" s="27">
        <f>IFERROR(VLOOKUP($D214,BankOpTbl,2,0),"")</f>
        <v>0</v>
      </c>
      <c r="V214" s="27">
        <f>IFERROR(VLOOKUP($D214,BankOpTbl,3,0),"")</f>
        <v>0</v>
      </c>
      <c r="W214" s="27">
        <f>IFERROR(VLOOKUP($D214,BankOpTbl,4,0),"")</f>
        <v>0</v>
      </c>
      <c r="X214" s="27">
        <f>IF($E214="","",IFERROR(VLOOKUP($E214,BankTbl,4,0),""))</f>
        <v>0</v>
      </c>
      <c r="Y214" s="27">
        <f>IF($F214="","",IFERROR(VLOOKUP($F214,BankTbl,4,0),""))</f>
        <v>0</v>
      </c>
      <c r="Z214" s="27">
        <f>IF($B214="","",IF($V214="PICK",LEFT($N214,5),IF($V214="FIXED",$W214,IF($V214="CODE",$H214,""))))</f>
        <v>0</v>
      </c>
    </row>
    <row r="215" spans="1:26" ht="21" customHeight="1">
      <c r="A215" s="27">
        <f>IF($B215="","",COUNTA($B$13:$B215))</f>
        <v>0</v>
      </c>
      <c r="B215" s="28"/>
      <c r="C215" s="28"/>
      <c r="D215" s="29"/>
      <c r="E215" s="29"/>
      <c r="F215" s="29"/>
      <c r="G215" s="28"/>
      <c r="H215" s="28"/>
      <c r="I215" s="30">
        <f>IF($H215="","",IFERROR(VLOOKUP($H215,AcctTbl,2,0),"کد ناشناخته"))</f>
        <v>0</v>
      </c>
      <c r="J215" s="27">
        <f>IF($H215="","",IFERROR(VLOOKUP($H215,AcctTbl,3,0),""))</f>
        <v>0</v>
      </c>
      <c r="K215" s="29"/>
      <c r="L215" s="28"/>
      <c r="M215" s="31"/>
      <c r="N215" s="29"/>
      <c r="O215" s="32">
        <f>IF($B215="",0,IF($U215="IN",N($M215),0))</f>
        <v>0</v>
      </c>
      <c r="P215" s="32">
        <f>IF($B215="",0,IF(OR($U215="OUT",$U215="TRF"),N($M215),0))</f>
        <v>0</v>
      </c>
      <c r="Q215" s="32">
        <f>IF($B215="",0,IF(OR($U215="OUT",$U215="TRF"),N($M215),0))</f>
        <v>0</v>
      </c>
      <c r="R215" s="32">
        <f>IF($B215="",0,IF($U215="IN",N($M215),0))</f>
        <v>0</v>
      </c>
      <c r="S215" s="33">
        <f>IF($B215="","",IF($M215="","⚠ مبلغ",IF($E215="","⚠ بانک عامل",IF(AND($U215="TRF",$F215=""),"⚠ بانک مقصد",IF(AND($V215&lt;&gt;"NONE",$V215&lt;&gt;"",$Z215=""),"⚠ طرف حساب","✓")))))</f>
        <v>0</v>
      </c>
      <c r="T215" s="29"/>
      <c r="U215" s="27">
        <f>IFERROR(VLOOKUP($D215,BankOpTbl,2,0),"")</f>
        <v>0</v>
      </c>
      <c r="V215" s="27">
        <f>IFERROR(VLOOKUP($D215,BankOpTbl,3,0),"")</f>
        <v>0</v>
      </c>
      <c r="W215" s="27">
        <f>IFERROR(VLOOKUP($D215,BankOpTbl,4,0),"")</f>
        <v>0</v>
      </c>
      <c r="X215" s="27">
        <f>IF($E215="","",IFERROR(VLOOKUP($E215,BankTbl,4,0),""))</f>
        <v>0</v>
      </c>
      <c r="Y215" s="27">
        <f>IF($F215="","",IFERROR(VLOOKUP($F215,BankTbl,4,0),""))</f>
        <v>0</v>
      </c>
      <c r="Z215" s="27">
        <f>IF($B215="","",IF($V215="PICK",LEFT($N215,5),IF($V215="FIXED",$W215,IF($V215="CODE",$H215,""))))</f>
        <v>0</v>
      </c>
    </row>
    <row r="216" spans="1:26" ht="21" customHeight="1">
      <c r="A216" s="27">
        <f>IF($B216="","",COUNTA($B$13:$B216))</f>
        <v>0</v>
      </c>
      <c r="B216" s="28"/>
      <c r="C216" s="28"/>
      <c r="D216" s="29"/>
      <c r="E216" s="29"/>
      <c r="F216" s="29"/>
      <c r="G216" s="28"/>
      <c r="H216" s="28"/>
      <c r="I216" s="30">
        <f>IF($H216="","",IFERROR(VLOOKUP($H216,AcctTbl,2,0),"کد ناشناخته"))</f>
        <v>0</v>
      </c>
      <c r="J216" s="27">
        <f>IF($H216="","",IFERROR(VLOOKUP($H216,AcctTbl,3,0),""))</f>
        <v>0</v>
      </c>
      <c r="K216" s="29"/>
      <c r="L216" s="28"/>
      <c r="M216" s="31"/>
      <c r="N216" s="29"/>
      <c r="O216" s="32">
        <f>IF($B216="",0,IF($U216="IN",N($M216),0))</f>
        <v>0</v>
      </c>
      <c r="P216" s="32">
        <f>IF($B216="",0,IF(OR($U216="OUT",$U216="TRF"),N($M216),0))</f>
        <v>0</v>
      </c>
      <c r="Q216" s="32">
        <f>IF($B216="",0,IF(OR($U216="OUT",$U216="TRF"),N($M216),0))</f>
        <v>0</v>
      </c>
      <c r="R216" s="32">
        <f>IF($B216="",0,IF($U216="IN",N($M216),0))</f>
        <v>0</v>
      </c>
      <c r="S216" s="33">
        <f>IF($B216="","",IF($M216="","⚠ مبلغ",IF($E216="","⚠ بانک عامل",IF(AND($U216="TRF",$F216=""),"⚠ بانک مقصد",IF(AND($V216&lt;&gt;"NONE",$V216&lt;&gt;"",$Z216=""),"⚠ طرف حساب","✓")))))</f>
        <v>0</v>
      </c>
      <c r="T216" s="29"/>
      <c r="U216" s="27">
        <f>IFERROR(VLOOKUP($D216,BankOpTbl,2,0),"")</f>
        <v>0</v>
      </c>
      <c r="V216" s="27">
        <f>IFERROR(VLOOKUP($D216,BankOpTbl,3,0),"")</f>
        <v>0</v>
      </c>
      <c r="W216" s="27">
        <f>IFERROR(VLOOKUP($D216,BankOpTbl,4,0),"")</f>
        <v>0</v>
      </c>
      <c r="X216" s="27">
        <f>IF($E216="","",IFERROR(VLOOKUP($E216,BankTbl,4,0),""))</f>
        <v>0</v>
      </c>
      <c r="Y216" s="27">
        <f>IF($F216="","",IFERROR(VLOOKUP($F216,BankTbl,4,0),""))</f>
        <v>0</v>
      </c>
      <c r="Z216" s="27">
        <f>IF($B216="","",IF($V216="PICK",LEFT($N216,5),IF($V216="FIXED",$W216,IF($V216="CODE",$H216,""))))</f>
        <v>0</v>
      </c>
    </row>
    <row r="217" spans="1:26" ht="21" customHeight="1">
      <c r="A217" s="27">
        <f>IF($B217="","",COUNTA($B$13:$B217))</f>
        <v>0</v>
      </c>
      <c r="B217" s="28"/>
      <c r="C217" s="28"/>
      <c r="D217" s="29"/>
      <c r="E217" s="29"/>
      <c r="F217" s="29"/>
      <c r="G217" s="28"/>
      <c r="H217" s="28"/>
      <c r="I217" s="30">
        <f>IF($H217="","",IFERROR(VLOOKUP($H217,AcctTbl,2,0),"کد ناشناخته"))</f>
        <v>0</v>
      </c>
      <c r="J217" s="27">
        <f>IF($H217="","",IFERROR(VLOOKUP($H217,AcctTbl,3,0),""))</f>
        <v>0</v>
      </c>
      <c r="K217" s="29"/>
      <c r="L217" s="28"/>
      <c r="M217" s="31"/>
      <c r="N217" s="29"/>
      <c r="O217" s="32">
        <f>IF($B217="",0,IF($U217="IN",N($M217),0))</f>
        <v>0</v>
      </c>
      <c r="P217" s="32">
        <f>IF($B217="",0,IF(OR($U217="OUT",$U217="TRF"),N($M217),0))</f>
        <v>0</v>
      </c>
      <c r="Q217" s="32">
        <f>IF($B217="",0,IF(OR($U217="OUT",$U217="TRF"),N($M217),0))</f>
        <v>0</v>
      </c>
      <c r="R217" s="32">
        <f>IF($B217="",0,IF($U217="IN",N($M217),0))</f>
        <v>0</v>
      </c>
      <c r="S217" s="33">
        <f>IF($B217="","",IF($M217="","⚠ مبلغ",IF($E217="","⚠ بانک عامل",IF(AND($U217="TRF",$F217=""),"⚠ بانک مقصد",IF(AND($V217&lt;&gt;"NONE",$V217&lt;&gt;"",$Z217=""),"⚠ طرف حساب","✓")))))</f>
        <v>0</v>
      </c>
      <c r="T217" s="29"/>
      <c r="U217" s="27">
        <f>IFERROR(VLOOKUP($D217,BankOpTbl,2,0),"")</f>
        <v>0</v>
      </c>
      <c r="V217" s="27">
        <f>IFERROR(VLOOKUP($D217,BankOpTbl,3,0),"")</f>
        <v>0</v>
      </c>
      <c r="W217" s="27">
        <f>IFERROR(VLOOKUP($D217,BankOpTbl,4,0),"")</f>
        <v>0</v>
      </c>
      <c r="X217" s="27">
        <f>IF($E217="","",IFERROR(VLOOKUP($E217,BankTbl,4,0),""))</f>
        <v>0</v>
      </c>
      <c r="Y217" s="27">
        <f>IF($F217="","",IFERROR(VLOOKUP($F217,BankTbl,4,0),""))</f>
        <v>0</v>
      </c>
      <c r="Z217" s="27">
        <f>IF($B217="","",IF($V217="PICK",LEFT($N217,5),IF($V217="FIXED",$W217,IF($V217="CODE",$H217,""))))</f>
        <v>0</v>
      </c>
    </row>
    <row r="218" spans="1:26" ht="21" customHeight="1">
      <c r="A218" s="27">
        <f>IF($B218="","",COUNTA($B$13:$B218))</f>
        <v>0</v>
      </c>
      <c r="B218" s="28"/>
      <c r="C218" s="28"/>
      <c r="D218" s="29"/>
      <c r="E218" s="29"/>
      <c r="F218" s="29"/>
      <c r="G218" s="28"/>
      <c r="H218" s="28"/>
      <c r="I218" s="30">
        <f>IF($H218="","",IFERROR(VLOOKUP($H218,AcctTbl,2,0),"کد ناشناخته"))</f>
        <v>0</v>
      </c>
      <c r="J218" s="27">
        <f>IF($H218="","",IFERROR(VLOOKUP($H218,AcctTbl,3,0),""))</f>
        <v>0</v>
      </c>
      <c r="K218" s="29"/>
      <c r="L218" s="28"/>
      <c r="M218" s="31"/>
      <c r="N218" s="29"/>
      <c r="O218" s="32">
        <f>IF($B218="",0,IF($U218="IN",N($M218),0))</f>
        <v>0</v>
      </c>
      <c r="P218" s="32">
        <f>IF($B218="",0,IF(OR($U218="OUT",$U218="TRF"),N($M218),0))</f>
        <v>0</v>
      </c>
      <c r="Q218" s="32">
        <f>IF($B218="",0,IF(OR($U218="OUT",$U218="TRF"),N($M218),0))</f>
        <v>0</v>
      </c>
      <c r="R218" s="32">
        <f>IF($B218="",0,IF($U218="IN",N($M218),0))</f>
        <v>0</v>
      </c>
      <c r="S218" s="33">
        <f>IF($B218="","",IF($M218="","⚠ مبلغ",IF($E218="","⚠ بانک عامل",IF(AND($U218="TRF",$F218=""),"⚠ بانک مقصد",IF(AND($V218&lt;&gt;"NONE",$V218&lt;&gt;"",$Z218=""),"⚠ طرف حساب","✓")))))</f>
        <v>0</v>
      </c>
      <c r="T218" s="29"/>
      <c r="U218" s="27">
        <f>IFERROR(VLOOKUP($D218,BankOpTbl,2,0),"")</f>
        <v>0</v>
      </c>
      <c r="V218" s="27">
        <f>IFERROR(VLOOKUP($D218,BankOpTbl,3,0),"")</f>
        <v>0</v>
      </c>
      <c r="W218" s="27">
        <f>IFERROR(VLOOKUP($D218,BankOpTbl,4,0),"")</f>
        <v>0</v>
      </c>
      <c r="X218" s="27">
        <f>IF($E218="","",IFERROR(VLOOKUP($E218,BankTbl,4,0),""))</f>
        <v>0</v>
      </c>
      <c r="Y218" s="27">
        <f>IF($F218="","",IFERROR(VLOOKUP($F218,BankTbl,4,0),""))</f>
        <v>0</v>
      </c>
      <c r="Z218" s="27">
        <f>IF($B218="","",IF($V218="PICK",LEFT($N218,5),IF($V218="FIXED",$W218,IF($V218="CODE",$H218,""))))</f>
        <v>0</v>
      </c>
    </row>
    <row r="219" spans="1:26" ht="21" customHeight="1">
      <c r="A219" s="27">
        <f>IF($B219="","",COUNTA($B$13:$B219))</f>
        <v>0</v>
      </c>
      <c r="B219" s="28"/>
      <c r="C219" s="28"/>
      <c r="D219" s="29"/>
      <c r="E219" s="29"/>
      <c r="F219" s="29"/>
      <c r="G219" s="28"/>
      <c r="H219" s="28"/>
      <c r="I219" s="30">
        <f>IF($H219="","",IFERROR(VLOOKUP($H219,AcctTbl,2,0),"کد ناشناخته"))</f>
        <v>0</v>
      </c>
      <c r="J219" s="27">
        <f>IF($H219="","",IFERROR(VLOOKUP($H219,AcctTbl,3,0),""))</f>
        <v>0</v>
      </c>
      <c r="K219" s="29"/>
      <c r="L219" s="28"/>
      <c r="M219" s="31"/>
      <c r="N219" s="29"/>
      <c r="O219" s="32">
        <f>IF($B219="",0,IF($U219="IN",N($M219),0))</f>
        <v>0</v>
      </c>
      <c r="P219" s="32">
        <f>IF($B219="",0,IF(OR($U219="OUT",$U219="TRF"),N($M219),0))</f>
        <v>0</v>
      </c>
      <c r="Q219" s="32">
        <f>IF($B219="",0,IF(OR($U219="OUT",$U219="TRF"),N($M219),0))</f>
        <v>0</v>
      </c>
      <c r="R219" s="32">
        <f>IF($B219="",0,IF($U219="IN",N($M219),0))</f>
        <v>0</v>
      </c>
      <c r="S219" s="33">
        <f>IF($B219="","",IF($M219="","⚠ مبلغ",IF($E219="","⚠ بانک عامل",IF(AND($U219="TRF",$F219=""),"⚠ بانک مقصد",IF(AND($V219&lt;&gt;"NONE",$V219&lt;&gt;"",$Z219=""),"⚠ طرف حساب","✓")))))</f>
        <v>0</v>
      </c>
      <c r="T219" s="29"/>
      <c r="U219" s="27">
        <f>IFERROR(VLOOKUP($D219,BankOpTbl,2,0),"")</f>
        <v>0</v>
      </c>
      <c r="V219" s="27">
        <f>IFERROR(VLOOKUP($D219,BankOpTbl,3,0),"")</f>
        <v>0</v>
      </c>
      <c r="W219" s="27">
        <f>IFERROR(VLOOKUP($D219,BankOpTbl,4,0),"")</f>
        <v>0</v>
      </c>
      <c r="X219" s="27">
        <f>IF($E219="","",IFERROR(VLOOKUP($E219,BankTbl,4,0),""))</f>
        <v>0</v>
      </c>
      <c r="Y219" s="27">
        <f>IF($F219="","",IFERROR(VLOOKUP($F219,BankTbl,4,0),""))</f>
        <v>0</v>
      </c>
      <c r="Z219" s="27">
        <f>IF($B219="","",IF($V219="PICK",LEFT($N219,5),IF($V219="FIXED",$W219,IF($V219="CODE",$H219,""))))</f>
        <v>0</v>
      </c>
    </row>
    <row r="220" spans="1:26" ht="21" customHeight="1">
      <c r="A220" s="27">
        <f>IF($B220="","",COUNTA($B$13:$B220))</f>
        <v>0</v>
      </c>
      <c r="B220" s="28"/>
      <c r="C220" s="28"/>
      <c r="D220" s="29"/>
      <c r="E220" s="29"/>
      <c r="F220" s="29"/>
      <c r="G220" s="28"/>
      <c r="H220" s="28"/>
      <c r="I220" s="30">
        <f>IF($H220="","",IFERROR(VLOOKUP($H220,AcctTbl,2,0),"کد ناشناخته"))</f>
        <v>0</v>
      </c>
      <c r="J220" s="27">
        <f>IF($H220="","",IFERROR(VLOOKUP($H220,AcctTbl,3,0),""))</f>
        <v>0</v>
      </c>
      <c r="K220" s="29"/>
      <c r="L220" s="28"/>
      <c r="M220" s="31"/>
      <c r="N220" s="29"/>
      <c r="O220" s="32">
        <f>IF($B220="",0,IF($U220="IN",N($M220),0))</f>
        <v>0</v>
      </c>
      <c r="P220" s="32">
        <f>IF($B220="",0,IF(OR($U220="OUT",$U220="TRF"),N($M220),0))</f>
        <v>0</v>
      </c>
      <c r="Q220" s="32">
        <f>IF($B220="",0,IF(OR($U220="OUT",$U220="TRF"),N($M220),0))</f>
        <v>0</v>
      </c>
      <c r="R220" s="32">
        <f>IF($B220="",0,IF($U220="IN",N($M220),0))</f>
        <v>0</v>
      </c>
      <c r="S220" s="33">
        <f>IF($B220="","",IF($M220="","⚠ مبلغ",IF($E220="","⚠ بانک عامل",IF(AND($U220="TRF",$F220=""),"⚠ بانک مقصد",IF(AND($V220&lt;&gt;"NONE",$V220&lt;&gt;"",$Z220=""),"⚠ طرف حساب","✓")))))</f>
        <v>0</v>
      </c>
      <c r="T220" s="29"/>
      <c r="U220" s="27">
        <f>IFERROR(VLOOKUP($D220,BankOpTbl,2,0),"")</f>
        <v>0</v>
      </c>
      <c r="V220" s="27">
        <f>IFERROR(VLOOKUP($D220,BankOpTbl,3,0),"")</f>
        <v>0</v>
      </c>
      <c r="W220" s="27">
        <f>IFERROR(VLOOKUP($D220,BankOpTbl,4,0),"")</f>
        <v>0</v>
      </c>
      <c r="X220" s="27">
        <f>IF($E220="","",IFERROR(VLOOKUP($E220,BankTbl,4,0),""))</f>
        <v>0</v>
      </c>
      <c r="Y220" s="27">
        <f>IF($F220="","",IFERROR(VLOOKUP($F220,BankTbl,4,0),""))</f>
        <v>0</v>
      </c>
      <c r="Z220" s="27">
        <f>IF($B220="","",IF($V220="PICK",LEFT($N220,5),IF($V220="FIXED",$W220,IF($V220="CODE",$H220,""))))</f>
        <v>0</v>
      </c>
    </row>
    <row r="221" spans="1:26" ht="21" customHeight="1">
      <c r="A221" s="27">
        <f>IF($B221="","",COUNTA($B$13:$B221))</f>
        <v>0</v>
      </c>
      <c r="B221" s="28"/>
      <c r="C221" s="28"/>
      <c r="D221" s="29"/>
      <c r="E221" s="29"/>
      <c r="F221" s="29"/>
      <c r="G221" s="28"/>
      <c r="H221" s="28"/>
      <c r="I221" s="30">
        <f>IF($H221="","",IFERROR(VLOOKUP($H221,AcctTbl,2,0),"کد ناشناخته"))</f>
        <v>0</v>
      </c>
      <c r="J221" s="27">
        <f>IF($H221="","",IFERROR(VLOOKUP($H221,AcctTbl,3,0),""))</f>
        <v>0</v>
      </c>
      <c r="K221" s="29"/>
      <c r="L221" s="28"/>
      <c r="M221" s="31"/>
      <c r="N221" s="29"/>
      <c r="O221" s="32">
        <f>IF($B221="",0,IF($U221="IN",N($M221),0))</f>
        <v>0</v>
      </c>
      <c r="P221" s="32">
        <f>IF($B221="",0,IF(OR($U221="OUT",$U221="TRF"),N($M221),0))</f>
        <v>0</v>
      </c>
      <c r="Q221" s="32">
        <f>IF($B221="",0,IF(OR($U221="OUT",$U221="TRF"),N($M221),0))</f>
        <v>0</v>
      </c>
      <c r="R221" s="32">
        <f>IF($B221="",0,IF($U221="IN",N($M221),0))</f>
        <v>0</v>
      </c>
      <c r="S221" s="33">
        <f>IF($B221="","",IF($M221="","⚠ مبلغ",IF($E221="","⚠ بانک عامل",IF(AND($U221="TRF",$F221=""),"⚠ بانک مقصد",IF(AND($V221&lt;&gt;"NONE",$V221&lt;&gt;"",$Z221=""),"⚠ طرف حساب","✓")))))</f>
        <v>0</v>
      </c>
      <c r="T221" s="29"/>
      <c r="U221" s="27">
        <f>IFERROR(VLOOKUP($D221,BankOpTbl,2,0),"")</f>
        <v>0</v>
      </c>
      <c r="V221" s="27">
        <f>IFERROR(VLOOKUP($D221,BankOpTbl,3,0),"")</f>
        <v>0</v>
      </c>
      <c r="W221" s="27">
        <f>IFERROR(VLOOKUP($D221,BankOpTbl,4,0),"")</f>
        <v>0</v>
      </c>
      <c r="X221" s="27">
        <f>IF($E221="","",IFERROR(VLOOKUP($E221,BankTbl,4,0),""))</f>
        <v>0</v>
      </c>
      <c r="Y221" s="27">
        <f>IF($F221="","",IFERROR(VLOOKUP($F221,BankTbl,4,0),""))</f>
        <v>0</v>
      </c>
      <c r="Z221" s="27">
        <f>IF($B221="","",IF($V221="PICK",LEFT($N221,5),IF($V221="FIXED",$W221,IF($V221="CODE",$H221,""))))</f>
        <v>0</v>
      </c>
    </row>
    <row r="222" spans="1:26" ht="21" customHeight="1">
      <c r="A222" s="27">
        <f>IF($B222="","",COUNTA($B$13:$B222))</f>
        <v>0</v>
      </c>
      <c r="B222" s="28"/>
      <c r="C222" s="28"/>
      <c r="D222" s="29"/>
      <c r="E222" s="29"/>
      <c r="F222" s="29"/>
      <c r="G222" s="28"/>
      <c r="H222" s="28"/>
      <c r="I222" s="30">
        <f>IF($H222="","",IFERROR(VLOOKUP($H222,AcctTbl,2,0),"کد ناشناخته"))</f>
        <v>0</v>
      </c>
      <c r="J222" s="27">
        <f>IF($H222="","",IFERROR(VLOOKUP($H222,AcctTbl,3,0),""))</f>
        <v>0</v>
      </c>
      <c r="K222" s="29"/>
      <c r="L222" s="28"/>
      <c r="M222" s="31"/>
      <c r="N222" s="29"/>
      <c r="O222" s="32">
        <f>IF($B222="",0,IF($U222="IN",N($M222),0))</f>
        <v>0</v>
      </c>
      <c r="P222" s="32">
        <f>IF($B222="",0,IF(OR($U222="OUT",$U222="TRF"),N($M222),0))</f>
        <v>0</v>
      </c>
      <c r="Q222" s="32">
        <f>IF($B222="",0,IF(OR($U222="OUT",$U222="TRF"),N($M222),0))</f>
        <v>0</v>
      </c>
      <c r="R222" s="32">
        <f>IF($B222="",0,IF($U222="IN",N($M222),0))</f>
        <v>0</v>
      </c>
      <c r="S222" s="33">
        <f>IF($B222="","",IF($M222="","⚠ مبلغ",IF($E222="","⚠ بانک عامل",IF(AND($U222="TRF",$F222=""),"⚠ بانک مقصد",IF(AND($V222&lt;&gt;"NONE",$V222&lt;&gt;"",$Z222=""),"⚠ طرف حساب","✓")))))</f>
        <v>0</v>
      </c>
      <c r="T222" s="29"/>
      <c r="U222" s="27">
        <f>IFERROR(VLOOKUP($D222,BankOpTbl,2,0),"")</f>
        <v>0</v>
      </c>
      <c r="V222" s="27">
        <f>IFERROR(VLOOKUP($D222,BankOpTbl,3,0),"")</f>
        <v>0</v>
      </c>
      <c r="W222" s="27">
        <f>IFERROR(VLOOKUP($D222,BankOpTbl,4,0),"")</f>
        <v>0</v>
      </c>
      <c r="X222" s="27">
        <f>IF($E222="","",IFERROR(VLOOKUP($E222,BankTbl,4,0),""))</f>
        <v>0</v>
      </c>
      <c r="Y222" s="27">
        <f>IF($F222="","",IFERROR(VLOOKUP($F222,BankTbl,4,0),""))</f>
        <v>0</v>
      </c>
      <c r="Z222" s="27">
        <f>IF($B222="","",IF($V222="PICK",LEFT($N222,5),IF($V222="FIXED",$W222,IF($V222="CODE",$H222,""))))</f>
        <v>0</v>
      </c>
    </row>
    <row r="223" spans="1:26" ht="21" customHeight="1">
      <c r="A223" s="27">
        <f>IF($B223="","",COUNTA($B$13:$B223))</f>
        <v>0</v>
      </c>
      <c r="B223" s="28"/>
      <c r="C223" s="28"/>
      <c r="D223" s="29"/>
      <c r="E223" s="29"/>
      <c r="F223" s="29"/>
      <c r="G223" s="28"/>
      <c r="H223" s="28"/>
      <c r="I223" s="30">
        <f>IF($H223="","",IFERROR(VLOOKUP($H223,AcctTbl,2,0),"کد ناشناخته"))</f>
        <v>0</v>
      </c>
      <c r="J223" s="27">
        <f>IF($H223="","",IFERROR(VLOOKUP($H223,AcctTbl,3,0),""))</f>
        <v>0</v>
      </c>
      <c r="K223" s="29"/>
      <c r="L223" s="28"/>
      <c r="M223" s="31"/>
      <c r="N223" s="29"/>
      <c r="O223" s="32">
        <f>IF($B223="",0,IF($U223="IN",N($M223),0))</f>
        <v>0</v>
      </c>
      <c r="P223" s="32">
        <f>IF($B223="",0,IF(OR($U223="OUT",$U223="TRF"),N($M223),0))</f>
        <v>0</v>
      </c>
      <c r="Q223" s="32">
        <f>IF($B223="",0,IF(OR($U223="OUT",$U223="TRF"),N($M223),0))</f>
        <v>0</v>
      </c>
      <c r="R223" s="32">
        <f>IF($B223="",0,IF($U223="IN",N($M223),0))</f>
        <v>0</v>
      </c>
      <c r="S223" s="33">
        <f>IF($B223="","",IF($M223="","⚠ مبلغ",IF($E223="","⚠ بانک عامل",IF(AND($U223="TRF",$F223=""),"⚠ بانک مقصد",IF(AND($V223&lt;&gt;"NONE",$V223&lt;&gt;"",$Z223=""),"⚠ طرف حساب","✓")))))</f>
        <v>0</v>
      </c>
      <c r="T223" s="29"/>
      <c r="U223" s="27">
        <f>IFERROR(VLOOKUP($D223,BankOpTbl,2,0),"")</f>
        <v>0</v>
      </c>
      <c r="V223" s="27">
        <f>IFERROR(VLOOKUP($D223,BankOpTbl,3,0),"")</f>
        <v>0</v>
      </c>
      <c r="W223" s="27">
        <f>IFERROR(VLOOKUP($D223,BankOpTbl,4,0),"")</f>
        <v>0</v>
      </c>
      <c r="X223" s="27">
        <f>IF($E223="","",IFERROR(VLOOKUP($E223,BankTbl,4,0),""))</f>
        <v>0</v>
      </c>
      <c r="Y223" s="27">
        <f>IF($F223="","",IFERROR(VLOOKUP($F223,BankTbl,4,0),""))</f>
        <v>0</v>
      </c>
      <c r="Z223" s="27">
        <f>IF($B223="","",IF($V223="PICK",LEFT($N223,5),IF($V223="FIXED",$W223,IF($V223="CODE",$H223,""))))</f>
        <v>0</v>
      </c>
    </row>
    <row r="224" spans="1:26" ht="21" customHeight="1">
      <c r="A224" s="27">
        <f>IF($B224="","",COUNTA($B$13:$B224))</f>
        <v>0</v>
      </c>
      <c r="B224" s="28"/>
      <c r="C224" s="28"/>
      <c r="D224" s="29"/>
      <c r="E224" s="29"/>
      <c r="F224" s="29"/>
      <c r="G224" s="28"/>
      <c r="H224" s="28"/>
      <c r="I224" s="30">
        <f>IF($H224="","",IFERROR(VLOOKUP($H224,AcctTbl,2,0),"کد ناشناخته"))</f>
        <v>0</v>
      </c>
      <c r="J224" s="27">
        <f>IF($H224="","",IFERROR(VLOOKUP($H224,AcctTbl,3,0),""))</f>
        <v>0</v>
      </c>
      <c r="K224" s="29"/>
      <c r="L224" s="28"/>
      <c r="M224" s="31"/>
      <c r="N224" s="29"/>
      <c r="O224" s="32">
        <f>IF($B224="",0,IF($U224="IN",N($M224),0))</f>
        <v>0</v>
      </c>
      <c r="P224" s="32">
        <f>IF($B224="",0,IF(OR($U224="OUT",$U224="TRF"),N($M224),0))</f>
        <v>0</v>
      </c>
      <c r="Q224" s="32">
        <f>IF($B224="",0,IF(OR($U224="OUT",$U224="TRF"),N($M224),0))</f>
        <v>0</v>
      </c>
      <c r="R224" s="32">
        <f>IF($B224="",0,IF($U224="IN",N($M224),0))</f>
        <v>0</v>
      </c>
      <c r="S224" s="33">
        <f>IF($B224="","",IF($M224="","⚠ مبلغ",IF($E224="","⚠ بانک عامل",IF(AND($U224="TRF",$F224=""),"⚠ بانک مقصد",IF(AND($V224&lt;&gt;"NONE",$V224&lt;&gt;"",$Z224=""),"⚠ طرف حساب","✓")))))</f>
        <v>0</v>
      </c>
      <c r="T224" s="29"/>
      <c r="U224" s="27">
        <f>IFERROR(VLOOKUP($D224,BankOpTbl,2,0),"")</f>
        <v>0</v>
      </c>
      <c r="V224" s="27">
        <f>IFERROR(VLOOKUP($D224,BankOpTbl,3,0),"")</f>
        <v>0</v>
      </c>
      <c r="W224" s="27">
        <f>IFERROR(VLOOKUP($D224,BankOpTbl,4,0),"")</f>
        <v>0</v>
      </c>
      <c r="X224" s="27">
        <f>IF($E224="","",IFERROR(VLOOKUP($E224,BankTbl,4,0),""))</f>
        <v>0</v>
      </c>
      <c r="Y224" s="27">
        <f>IF($F224="","",IFERROR(VLOOKUP($F224,BankTbl,4,0),""))</f>
        <v>0</v>
      </c>
      <c r="Z224" s="27">
        <f>IF($B224="","",IF($V224="PICK",LEFT($N224,5),IF($V224="FIXED",$W224,IF($V224="CODE",$H224,""))))</f>
        <v>0</v>
      </c>
    </row>
    <row r="225" spans="1:26" ht="21" customHeight="1">
      <c r="A225" s="27">
        <f>IF($B225="","",COUNTA($B$13:$B225))</f>
        <v>0</v>
      </c>
      <c r="B225" s="28"/>
      <c r="C225" s="28"/>
      <c r="D225" s="29"/>
      <c r="E225" s="29"/>
      <c r="F225" s="29"/>
      <c r="G225" s="28"/>
      <c r="H225" s="28"/>
      <c r="I225" s="30">
        <f>IF($H225="","",IFERROR(VLOOKUP($H225,AcctTbl,2,0),"کد ناشناخته"))</f>
        <v>0</v>
      </c>
      <c r="J225" s="27">
        <f>IF($H225="","",IFERROR(VLOOKUP($H225,AcctTbl,3,0),""))</f>
        <v>0</v>
      </c>
      <c r="K225" s="29"/>
      <c r="L225" s="28"/>
      <c r="M225" s="31"/>
      <c r="N225" s="29"/>
      <c r="O225" s="32">
        <f>IF($B225="",0,IF($U225="IN",N($M225),0))</f>
        <v>0</v>
      </c>
      <c r="P225" s="32">
        <f>IF($B225="",0,IF(OR($U225="OUT",$U225="TRF"),N($M225),0))</f>
        <v>0</v>
      </c>
      <c r="Q225" s="32">
        <f>IF($B225="",0,IF(OR($U225="OUT",$U225="TRF"),N($M225),0))</f>
        <v>0</v>
      </c>
      <c r="R225" s="32">
        <f>IF($B225="",0,IF($U225="IN",N($M225),0))</f>
        <v>0</v>
      </c>
      <c r="S225" s="33">
        <f>IF($B225="","",IF($M225="","⚠ مبلغ",IF($E225="","⚠ بانک عامل",IF(AND($U225="TRF",$F225=""),"⚠ بانک مقصد",IF(AND($V225&lt;&gt;"NONE",$V225&lt;&gt;"",$Z225=""),"⚠ طرف حساب","✓")))))</f>
        <v>0</v>
      </c>
      <c r="T225" s="29"/>
      <c r="U225" s="27">
        <f>IFERROR(VLOOKUP($D225,BankOpTbl,2,0),"")</f>
        <v>0</v>
      </c>
      <c r="V225" s="27">
        <f>IFERROR(VLOOKUP($D225,BankOpTbl,3,0),"")</f>
        <v>0</v>
      </c>
      <c r="W225" s="27">
        <f>IFERROR(VLOOKUP($D225,BankOpTbl,4,0),"")</f>
        <v>0</v>
      </c>
      <c r="X225" s="27">
        <f>IF($E225="","",IFERROR(VLOOKUP($E225,BankTbl,4,0),""))</f>
        <v>0</v>
      </c>
      <c r="Y225" s="27">
        <f>IF($F225="","",IFERROR(VLOOKUP($F225,BankTbl,4,0),""))</f>
        <v>0</v>
      </c>
      <c r="Z225" s="27">
        <f>IF($B225="","",IF($V225="PICK",LEFT($N225,5),IF($V225="FIXED",$W225,IF($V225="CODE",$H225,""))))</f>
        <v>0</v>
      </c>
    </row>
    <row r="226" spans="1:26" ht="21" customHeight="1">
      <c r="A226" s="27">
        <f>IF($B226="","",COUNTA($B$13:$B226))</f>
        <v>0</v>
      </c>
      <c r="B226" s="28"/>
      <c r="C226" s="28"/>
      <c r="D226" s="29"/>
      <c r="E226" s="29"/>
      <c r="F226" s="29"/>
      <c r="G226" s="28"/>
      <c r="H226" s="28"/>
      <c r="I226" s="30">
        <f>IF($H226="","",IFERROR(VLOOKUP($H226,AcctTbl,2,0),"کد ناشناخته"))</f>
        <v>0</v>
      </c>
      <c r="J226" s="27">
        <f>IF($H226="","",IFERROR(VLOOKUP($H226,AcctTbl,3,0),""))</f>
        <v>0</v>
      </c>
      <c r="K226" s="29"/>
      <c r="L226" s="28"/>
      <c r="M226" s="31"/>
      <c r="N226" s="29"/>
      <c r="O226" s="32">
        <f>IF($B226="",0,IF($U226="IN",N($M226),0))</f>
        <v>0</v>
      </c>
      <c r="P226" s="32">
        <f>IF($B226="",0,IF(OR($U226="OUT",$U226="TRF"),N($M226),0))</f>
        <v>0</v>
      </c>
      <c r="Q226" s="32">
        <f>IF($B226="",0,IF(OR($U226="OUT",$U226="TRF"),N($M226),0))</f>
        <v>0</v>
      </c>
      <c r="R226" s="32">
        <f>IF($B226="",0,IF($U226="IN",N($M226),0))</f>
        <v>0</v>
      </c>
      <c r="S226" s="33">
        <f>IF($B226="","",IF($M226="","⚠ مبلغ",IF($E226="","⚠ بانک عامل",IF(AND($U226="TRF",$F226=""),"⚠ بانک مقصد",IF(AND($V226&lt;&gt;"NONE",$V226&lt;&gt;"",$Z226=""),"⚠ طرف حساب","✓")))))</f>
        <v>0</v>
      </c>
      <c r="T226" s="29"/>
      <c r="U226" s="27">
        <f>IFERROR(VLOOKUP($D226,BankOpTbl,2,0),"")</f>
        <v>0</v>
      </c>
      <c r="V226" s="27">
        <f>IFERROR(VLOOKUP($D226,BankOpTbl,3,0),"")</f>
        <v>0</v>
      </c>
      <c r="W226" s="27">
        <f>IFERROR(VLOOKUP($D226,BankOpTbl,4,0),"")</f>
        <v>0</v>
      </c>
      <c r="X226" s="27">
        <f>IF($E226="","",IFERROR(VLOOKUP($E226,BankTbl,4,0),""))</f>
        <v>0</v>
      </c>
      <c r="Y226" s="27">
        <f>IF($F226="","",IFERROR(VLOOKUP($F226,BankTbl,4,0),""))</f>
        <v>0</v>
      </c>
      <c r="Z226" s="27">
        <f>IF($B226="","",IF($V226="PICK",LEFT($N226,5),IF($V226="FIXED",$W226,IF($V226="CODE",$H226,""))))</f>
        <v>0</v>
      </c>
    </row>
    <row r="227" spans="1:26" ht="21" customHeight="1">
      <c r="A227" s="27">
        <f>IF($B227="","",COUNTA($B$13:$B227))</f>
        <v>0</v>
      </c>
      <c r="B227" s="28"/>
      <c r="C227" s="28"/>
      <c r="D227" s="29"/>
      <c r="E227" s="29"/>
      <c r="F227" s="29"/>
      <c r="G227" s="28"/>
      <c r="H227" s="28"/>
      <c r="I227" s="30">
        <f>IF($H227="","",IFERROR(VLOOKUP($H227,AcctTbl,2,0),"کد ناشناخته"))</f>
        <v>0</v>
      </c>
      <c r="J227" s="27">
        <f>IF($H227="","",IFERROR(VLOOKUP($H227,AcctTbl,3,0),""))</f>
        <v>0</v>
      </c>
      <c r="K227" s="29"/>
      <c r="L227" s="28"/>
      <c r="M227" s="31"/>
      <c r="N227" s="29"/>
      <c r="O227" s="32">
        <f>IF($B227="",0,IF($U227="IN",N($M227),0))</f>
        <v>0</v>
      </c>
      <c r="P227" s="32">
        <f>IF($B227="",0,IF(OR($U227="OUT",$U227="TRF"),N($M227),0))</f>
        <v>0</v>
      </c>
      <c r="Q227" s="32">
        <f>IF($B227="",0,IF(OR($U227="OUT",$U227="TRF"),N($M227),0))</f>
        <v>0</v>
      </c>
      <c r="R227" s="32">
        <f>IF($B227="",0,IF($U227="IN",N($M227),0))</f>
        <v>0</v>
      </c>
      <c r="S227" s="33">
        <f>IF($B227="","",IF($M227="","⚠ مبلغ",IF($E227="","⚠ بانک عامل",IF(AND($U227="TRF",$F227=""),"⚠ بانک مقصد",IF(AND($V227&lt;&gt;"NONE",$V227&lt;&gt;"",$Z227=""),"⚠ طرف حساب","✓")))))</f>
        <v>0</v>
      </c>
      <c r="T227" s="29"/>
      <c r="U227" s="27">
        <f>IFERROR(VLOOKUP($D227,BankOpTbl,2,0),"")</f>
        <v>0</v>
      </c>
      <c r="V227" s="27">
        <f>IFERROR(VLOOKUP($D227,BankOpTbl,3,0),"")</f>
        <v>0</v>
      </c>
      <c r="W227" s="27">
        <f>IFERROR(VLOOKUP($D227,BankOpTbl,4,0),"")</f>
        <v>0</v>
      </c>
      <c r="X227" s="27">
        <f>IF($E227="","",IFERROR(VLOOKUP($E227,BankTbl,4,0),""))</f>
        <v>0</v>
      </c>
      <c r="Y227" s="27">
        <f>IF($F227="","",IFERROR(VLOOKUP($F227,BankTbl,4,0),""))</f>
        <v>0</v>
      </c>
      <c r="Z227" s="27">
        <f>IF($B227="","",IF($V227="PICK",LEFT($N227,5),IF($V227="FIXED",$W227,IF($V227="CODE",$H227,""))))</f>
        <v>0</v>
      </c>
    </row>
    <row r="228" spans="1:26" ht="21" customHeight="1">
      <c r="A228" s="27">
        <f>IF($B228="","",COUNTA($B$13:$B228))</f>
        <v>0</v>
      </c>
      <c r="B228" s="28"/>
      <c r="C228" s="28"/>
      <c r="D228" s="29"/>
      <c r="E228" s="29"/>
      <c r="F228" s="29"/>
      <c r="G228" s="28"/>
      <c r="H228" s="28"/>
      <c r="I228" s="30">
        <f>IF($H228="","",IFERROR(VLOOKUP($H228,AcctTbl,2,0),"کد ناشناخته"))</f>
        <v>0</v>
      </c>
      <c r="J228" s="27">
        <f>IF($H228="","",IFERROR(VLOOKUP($H228,AcctTbl,3,0),""))</f>
        <v>0</v>
      </c>
      <c r="K228" s="29"/>
      <c r="L228" s="28"/>
      <c r="M228" s="31"/>
      <c r="N228" s="29"/>
      <c r="O228" s="32">
        <f>IF($B228="",0,IF($U228="IN",N($M228),0))</f>
        <v>0</v>
      </c>
      <c r="P228" s="32">
        <f>IF($B228="",0,IF(OR($U228="OUT",$U228="TRF"),N($M228),0))</f>
        <v>0</v>
      </c>
      <c r="Q228" s="32">
        <f>IF($B228="",0,IF(OR($U228="OUT",$U228="TRF"),N($M228),0))</f>
        <v>0</v>
      </c>
      <c r="R228" s="32">
        <f>IF($B228="",0,IF($U228="IN",N($M228),0))</f>
        <v>0</v>
      </c>
      <c r="S228" s="33">
        <f>IF($B228="","",IF($M228="","⚠ مبلغ",IF($E228="","⚠ بانک عامل",IF(AND($U228="TRF",$F228=""),"⚠ بانک مقصد",IF(AND($V228&lt;&gt;"NONE",$V228&lt;&gt;"",$Z228=""),"⚠ طرف حساب","✓")))))</f>
        <v>0</v>
      </c>
      <c r="T228" s="29"/>
      <c r="U228" s="27">
        <f>IFERROR(VLOOKUP($D228,BankOpTbl,2,0),"")</f>
        <v>0</v>
      </c>
      <c r="V228" s="27">
        <f>IFERROR(VLOOKUP($D228,BankOpTbl,3,0),"")</f>
        <v>0</v>
      </c>
      <c r="W228" s="27">
        <f>IFERROR(VLOOKUP($D228,BankOpTbl,4,0),"")</f>
        <v>0</v>
      </c>
      <c r="X228" s="27">
        <f>IF($E228="","",IFERROR(VLOOKUP($E228,BankTbl,4,0),""))</f>
        <v>0</v>
      </c>
      <c r="Y228" s="27">
        <f>IF($F228="","",IFERROR(VLOOKUP($F228,BankTbl,4,0),""))</f>
        <v>0</v>
      </c>
      <c r="Z228" s="27">
        <f>IF($B228="","",IF($V228="PICK",LEFT($N228,5),IF($V228="FIXED",$W228,IF($V228="CODE",$H228,""))))</f>
        <v>0</v>
      </c>
    </row>
    <row r="229" spans="1:26" ht="21" customHeight="1">
      <c r="A229" s="27">
        <f>IF($B229="","",COUNTA($B$13:$B229))</f>
        <v>0</v>
      </c>
      <c r="B229" s="28"/>
      <c r="C229" s="28"/>
      <c r="D229" s="29"/>
      <c r="E229" s="29"/>
      <c r="F229" s="29"/>
      <c r="G229" s="28"/>
      <c r="H229" s="28"/>
      <c r="I229" s="30">
        <f>IF($H229="","",IFERROR(VLOOKUP($H229,AcctTbl,2,0),"کد ناشناخته"))</f>
        <v>0</v>
      </c>
      <c r="J229" s="27">
        <f>IF($H229="","",IFERROR(VLOOKUP($H229,AcctTbl,3,0),""))</f>
        <v>0</v>
      </c>
      <c r="K229" s="29"/>
      <c r="L229" s="28"/>
      <c r="M229" s="31"/>
      <c r="N229" s="29"/>
      <c r="O229" s="32">
        <f>IF($B229="",0,IF($U229="IN",N($M229),0))</f>
        <v>0</v>
      </c>
      <c r="P229" s="32">
        <f>IF($B229="",0,IF(OR($U229="OUT",$U229="TRF"),N($M229),0))</f>
        <v>0</v>
      </c>
      <c r="Q229" s="32">
        <f>IF($B229="",0,IF(OR($U229="OUT",$U229="TRF"),N($M229),0))</f>
        <v>0</v>
      </c>
      <c r="R229" s="32">
        <f>IF($B229="",0,IF($U229="IN",N($M229),0))</f>
        <v>0</v>
      </c>
      <c r="S229" s="33">
        <f>IF($B229="","",IF($M229="","⚠ مبلغ",IF($E229="","⚠ بانک عامل",IF(AND($U229="TRF",$F229=""),"⚠ بانک مقصد",IF(AND($V229&lt;&gt;"NONE",$V229&lt;&gt;"",$Z229=""),"⚠ طرف حساب","✓")))))</f>
        <v>0</v>
      </c>
      <c r="T229" s="29"/>
      <c r="U229" s="27">
        <f>IFERROR(VLOOKUP($D229,BankOpTbl,2,0),"")</f>
        <v>0</v>
      </c>
      <c r="V229" s="27">
        <f>IFERROR(VLOOKUP($D229,BankOpTbl,3,0),"")</f>
        <v>0</v>
      </c>
      <c r="W229" s="27">
        <f>IFERROR(VLOOKUP($D229,BankOpTbl,4,0),"")</f>
        <v>0</v>
      </c>
      <c r="X229" s="27">
        <f>IF($E229="","",IFERROR(VLOOKUP($E229,BankTbl,4,0),""))</f>
        <v>0</v>
      </c>
      <c r="Y229" s="27">
        <f>IF($F229="","",IFERROR(VLOOKUP($F229,BankTbl,4,0),""))</f>
        <v>0</v>
      </c>
      <c r="Z229" s="27">
        <f>IF($B229="","",IF($V229="PICK",LEFT($N229,5),IF($V229="FIXED",$W229,IF($V229="CODE",$H229,""))))</f>
        <v>0</v>
      </c>
    </row>
    <row r="230" spans="1:26" ht="21" customHeight="1">
      <c r="A230" s="27">
        <f>IF($B230="","",COUNTA($B$13:$B230))</f>
        <v>0</v>
      </c>
      <c r="B230" s="28"/>
      <c r="C230" s="28"/>
      <c r="D230" s="29"/>
      <c r="E230" s="29"/>
      <c r="F230" s="29"/>
      <c r="G230" s="28"/>
      <c r="H230" s="28"/>
      <c r="I230" s="30">
        <f>IF($H230="","",IFERROR(VLOOKUP($H230,AcctTbl,2,0),"کد ناشناخته"))</f>
        <v>0</v>
      </c>
      <c r="J230" s="27">
        <f>IF($H230="","",IFERROR(VLOOKUP($H230,AcctTbl,3,0),""))</f>
        <v>0</v>
      </c>
      <c r="K230" s="29"/>
      <c r="L230" s="28"/>
      <c r="M230" s="31"/>
      <c r="N230" s="29"/>
      <c r="O230" s="32">
        <f>IF($B230="",0,IF($U230="IN",N($M230),0))</f>
        <v>0</v>
      </c>
      <c r="P230" s="32">
        <f>IF($B230="",0,IF(OR($U230="OUT",$U230="TRF"),N($M230),0))</f>
        <v>0</v>
      </c>
      <c r="Q230" s="32">
        <f>IF($B230="",0,IF(OR($U230="OUT",$U230="TRF"),N($M230),0))</f>
        <v>0</v>
      </c>
      <c r="R230" s="32">
        <f>IF($B230="",0,IF($U230="IN",N($M230),0))</f>
        <v>0</v>
      </c>
      <c r="S230" s="33">
        <f>IF($B230="","",IF($M230="","⚠ مبلغ",IF($E230="","⚠ بانک عامل",IF(AND($U230="TRF",$F230=""),"⚠ بانک مقصد",IF(AND($V230&lt;&gt;"NONE",$V230&lt;&gt;"",$Z230=""),"⚠ طرف حساب","✓")))))</f>
        <v>0</v>
      </c>
      <c r="T230" s="29"/>
      <c r="U230" s="27">
        <f>IFERROR(VLOOKUP($D230,BankOpTbl,2,0),"")</f>
        <v>0</v>
      </c>
      <c r="V230" s="27">
        <f>IFERROR(VLOOKUP($D230,BankOpTbl,3,0),"")</f>
        <v>0</v>
      </c>
      <c r="W230" s="27">
        <f>IFERROR(VLOOKUP($D230,BankOpTbl,4,0),"")</f>
        <v>0</v>
      </c>
      <c r="X230" s="27">
        <f>IF($E230="","",IFERROR(VLOOKUP($E230,BankTbl,4,0),""))</f>
        <v>0</v>
      </c>
      <c r="Y230" s="27">
        <f>IF($F230="","",IFERROR(VLOOKUP($F230,BankTbl,4,0),""))</f>
        <v>0</v>
      </c>
      <c r="Z230" s="27">
        <f>IF($B230="","",IF($V230="PICK",LEFT($N230,5),IF($V230="FIXED",$W230,IF($V230="CODE",$H230,""))))</f>
        <v>0</v>
      </c>
    </row>
    <row r="231" spans="1:26" ht="21" customHeight="1">
      <c r="A231" s="27">
        <f>IF($B231="","",COUNTA($B$13:$B231))</f>
        <v>0</v>
      </c>
      <c r="B231" s="28"/>
      <c r="C231" s="28"/>
      <c r="D231" s="29"/>
      <c r="E231" s="29"/>
      <c r="F231" s="29"/>
      <c r="G231" s="28"/>
      <c r="H231" s="28"/>
      <c r="I231" s="30">
        <f>IF($H231="","",IFERROR(VLOOKUP($H231,AcctTbl,2,0),"کد ناشناخته"))</f>
        <v>0</v>
      </c>
      <c r="J231" s="27">
        <f>IF($H231="","",IFERROR(VLOOKUP($H231,AcctTbl,3,0),""))</f>
        <v>0</v>
      </c>
      <c r="K231" s="29"/>
      <c r="L231" s="28"/>
      <c r="M231" s="31"/>
      <c r="N231" s="29"/>
      <c r="O231" s="32">
        <f>IF($B231="",0,IF($U231="IN",N($M231),0))</f>
        <v>0</v>
      </c>
      <c r="P231" s="32">
        <f>IF($B231="",0,IF(OR($U231="OUT",$U231="TRF"),N($M231),0))</f>
        <v>0</v>
      </c>
      <c r="Q231" s="32">
        <f>IF($B231="",0,IF(OR($U231="OUT",$U231="TRF"),N($M231),0))</f>
        <v>0</v>
      </c>
      <c r="R231" s="32">
        <f>IF($B231="",0,IF($U231="IN",N($M231),0))</f>
        <v>0</v>
      </c>
      <c r="S231" s="33">
        <f>IF($B231="","",IF($M231="","⚠ مبلغ",IF($E231="","⚠ بانک عامل",IF(AND($U231="TRF",$F231=""),"⚠ بانک مقصد",IF(AND($V231&lt;&gt;"NONE",$V231&lt;&gt;"",$Z231=""),"⚠ طرف حساب","✓")))))</f>
        <v>0</v>
      </c>
      <c r="T231" s="29"/>
      <c r="U231" s="27">
        <f>IFERROR(VLOOKUP($D231,BankOpTbl,2,0),"")</f>
        <v>0</v>
      </c>
      <c r="V231" s="27">
        <f>IFERROR(VLOOKUP($D231,BankOpTbl,3,0),"")</f>
        <v>0</v>
      </c>
      <c r="W231" s="27">
        <f>IFERROR(VLOOKUP($D231,BankOpTbl,4,0),"")</f>
        <v>0</v>
      </c>
      <c r="X231" s="27">
        <f>IF($E231="","",IFERROR(VLOOKUP($E231,BankTbl,4,0),""))</f>
        <v>0</v>
      </c>
      <c r="Y231" s="27">
        <f>IF($F231="","",IFERROR(VLOOKUP($F231,BankTbl,4,0),""))</f>
        <v>0</v>
      </c>
      <c r="Z231" s="27">
        <f>IF($B231="","",IF($V231="PICK",LEFT($N231,5),IF($V231="FIXED",$W231,IF($V231="CODE",$H231,""))))</f>
        <v>0</v>
      </c>
    </row>
    <row r="232" spans="1:26" ht="21" customHeight="1">
      <c r="A232" s="27">
        <f>IF($B232="","",COUNTA($B$13:$B232))</f>
        <v>0</v>
      </c>
      <c r="B232" s="28"/>
      <c r="C232" s="28"/>
      <c r="D232" s="29"/>
      <c r="E232" s="29"/>
      <c r="F232" s="29"/>
      <c r="G232" s="28"/>
      <c r="H232" s="28"/>
      <c r="I232" s="30">
        <f>IF($H232="","",IFERROR(VLOOKUP($H232,AcctTbl,2,0),"کد ناشناخته"))</f>
        <v>0</v>
      </c>
      <c r="J232" s="27">
        <f>IF($H232="","",IFERROR(VLOOKUP($H232,AcctTbl,3,0),""))</f>
        <v>0</v>
      </c>
      <c r="K232" s="29"/>
      <c r="L232" s="28"/>
      <c r="M232" s="31"/>
      <c r="N232" s="29"/>
      <c r="O232" s="32">
        <f>IF($B232="",0,IF($U232="IN",N($M232),0))</f>
        <v>0</v>
      </c>
      <c r="P232" s="32">
        <f>IF($B232="",0,IF(OR($U232="OUT",$U232="TRF"),N($M232),0))</f>
        <v>0</v>
      </c>
      <c r="Q232" s="32">
        <f>IF($B232="",0,IF(OR($U232="OUT",$U232="TRF"),N($M232),0))</f>
        <v>0</v>
      </c>
      <c r="R232" s="32">
        <f>IF($B232="",0,IF($U232="IN",N($M232),0))</f>
        <v>0</v>
      </c>
      <c r="S232" s="33">
        <f>IF($B232="","",IF($M232="","⚠ مبلغ",IF($E232="","⚠ بانک عامل",IF(AND($U232="TRF",$F232=""),"⚠ بانک مقصد",IF(AND($V232&lt;&gt;"NONE",$V232&lt;&gt;"",$Z232=""),"⚠ طرف حساب","✓")))))</f>
        <v>0</v>
      </c>
      <c r="T232" s="29"/>
      <c r="U232" s="27">
        <f>IFERROR(VLOOKUP($D232,BankOpTbl,2,0),"")</f>
        <v>0</v>
      </c>
      <c r="V232" s="27">
        <f>IFERROR(VLOOKUP($D232,BankOpTbl,3,0),"")</f>
        <v>0</v>
      </c>
      <c r="W232" s="27">
        <f>IFERROR(VLOOKUP($D232,BankOpTbl,4,0),"")</f>
        <v>0</v>
      </c>
      <c r="X232" s="27">
        <f>IF($E232="","",IFERROR(VLOOKUP($E232,BankTbl,4,0),""))</f>
        <v>0</v>
      </c>
      <c r="Y232" s="27">
        <f>IF($F232="","",IFERROR(VLOOKUP($F232,BankTbl,4,0),""))</f>
        <v>0</v>
      </c>
      <c r="Z232" s="27">
        <f>IF($B232="","",IF($V232="PICK",LEFT($N232,5),IF($V232="FIXED",$W232,IF($V232="CODE",$H232,""))))</f>
        <v>0</v>
      </c>
    </row>
    <row r="233" spans="1:26" ht="21" customHeight="1">
      <c r="A233" s="27">
        <f>IF($B233="","",COUNTA($B$13:$B233))</f>
        <v>0</v>
      </c>
      <c r="B233" s="28"/>
      <c r="C233" s="28"/>
      <c r="D233" s="29"/>
      <c r="E233" s="29"/>
      <c r="F233" s="29"/>
      <c r="G233" s="28"/>
      <c r="H233" s="28"/>
      <c r="I233" s="30">
        <f>IF($H233="","",IFERROR(VLOOKUP($H233,AcctTbl,2,0),"کد ناشناخته"))</f>
        <v>0</v>
      </c>
      <c r="J233" s="27">
        <f>IF($H233="","",IFERROR(VLOOKUP($H233,AcctTbl,3,0),""))</f>
        <v>0</v>
      </c>
      <c r="K233" s="29"/>
      <c r="L233" s="28"/>
      <c r="M233" s="31"/>
      <c r="N233" s="29"/>
      <c r="O233" s="32">
        <f>IF($B233="",0,IF($U233="IN",N($M233),0))</f>
        <v>0</v>
      </c>
      <c r="P233" s="32">
        <f>IF($B233="",0,IF(OR($U233="OUT",$U233="TRF"),N($M233),0))</f>
        <v>0</v>
      </c>
      <c r="Q233" s="32">
        <f>IF($B233="",0,IF(OR($U233="OUT",$U233="TRF"),N($M233),0))</f>
        <v>0</v>
      </c>
      <c r="R233" s="32">
        <f>IF($B233="",0,IF($U233="IN",N($M233),0))</f>
        <v>0</v>
      </c>
      <c r="S233" s="33">
        <f>IF($B233="","",IF($M233="","⚠ مبلغ",IF($E233="","⚠ بانک عامل",IF(AND($U233="TRF",$F233=""),"⚠ بانک مقصد",IF(AND($V233&lt;&gt;"NONE",$V233&lt;&gt;"",$Z233=""),"⚠ طرف حساب","✓")))))</f>
        <v>0</v>
      </c>
      <c r="T233" s="29"/>
      <c r="U233" s="27">
        <f>IFERROR(VLOOKUP($D233,BankOpTbl,2,0),"")</f>
        <v>0</v>
      </c>
      <c r="V233" s="27">
        <f>IFERROR(VLOOKUP($D233,BankOpTbl,3,0),"")</f>
        <v>0</v>
      </c>
      <c r="W233" s="27">
        <f>IFERROR(VLOOKUP($D233,BankOpTbl,4,0),"")</f>
        <v>0</v>
      </c>
      <c r="X233" s="27">
        <f>IF($E233="","",IFERROR(VLOOKUP($E233,BankTbl,4,0),""))</f>
        <v>0</v>
      </c>
      <c r="Y233" s="27">
        <f>IF($F233="","",IFERROR(VLOOKUP($F233,BankTbl,4,0),""))</f>
        <v>0</v>
      </c>
      <c r="Z233" s="27">
        <f>IF($B233="","",IF($V233="PICK",LEFT($N233,5),IF($V233="FIXED",$W233,IF($V233="CODE",$H233,""))))</f>
        <v>0</v>
      </c>
    </row>
    <row r="234" spans="1:26" ht="21" customHeight="1">
      <c r="A234" s="27">
        <f>IF($B234="","",COUNTA($B$13:$B234))</f>
        <v>0</v>
      </c>
      <c r="B234" s="28"/>
      <c r="C234" s="28"/>
      <c r="D234" s="29"/>
      <c r="E234" s="29"/>
      <c r="F234" s="29"/>
      <c r="G234" s="28"/>
      <c r="H234" s="28"/>
      <c r="I234" s="30">
        <f>IF($H234="","",IFERROR(VLOOKUP($H234,AcctTbl,2,0),"کد ناشناخته"))</f>
        <v>0</v>
      </c>
      <c r="J234" s="27">
        <f>IF($H234="","",IFERROR(VLOOKUP($H234,AcctTbl,3,0),""))</f>
        <v>0</v>
      </c>
      <c r="K234" s="29"/>
      <c r="L234" s="28"/>
      <c r="M234" s="31"/>
      <c r="N234" s="29"/>
      <c r="O234" s="32">
        <f>IF($B234="",0,IF($U234="IN",N($M234),0))</f>
        <v>0</v>
      </c>
      <c r="P234" s="32">
        <f>IF($B234="",0,IF(OR($U234="OUT",$U234="TRF"),N($M234),0))</f>
        <v>0</v>
      </c>
      <c r="Q234" s="32">
        <f>IF($B234="",0,IF(OR($U234="OUT",$U234="TRF"),N($M234),0))</f>
        <v>0</v>
      </c>
      <c r="R234" s="32">
        <f>IF($B234="",0,IF($U234="IN",N($M234),0))</f>
        <v>0</v>
      </c>
      <c r="S234" s="33">
        <f>IF($B234="","",IF($M234="","⚠ مبلغ",IF($E234="","⚠ بانک عامل",IF(AND($U234="TRF",$F234=""),"⚠ بانک مقصد",IF(AND($V234&lt;&gt;"NONE",$V234&lt;&gt;"",$Z234=""),"⚠ طرف حساب","✓")))))</f>
        <v>0</v>
      </c>
      <c r="T234" s="29"/>
      <c r="U234" s="27">
        <f>IFERROR(VLOOKUP($D234,BankOpTbl,2,0),"")</f>
        <v>0</v>
      </c>
      <c r="V234" s="27">
        <f>IFERROR(VLOOKUP($D234,BankOpTbl,3,0),"")</f>
        <v>0</v>
      </c>
      <c r="W234" s="27">
        <f>IFERROR(VLOOKUP($D234,BankOpTbl,4,0),"")</f>
        <v>0</v>
      </c>
      <c r="X234" s="27">
        <f>IF($E234="","",IFERROR(VLOOKUP($E234,BankTbl,4,0),""))</f>
        <v>0</v>
      </c>
      <c r="Y234" s="27">
        <f>IF($F234="","",IFERROR(VLOOKUP($F234,BankTbl,4,0),""))</f>
        <v>0</v>
      </c>
      <c r="Z234" s="27">
        <f>IF($B234="","",IF($V234="PICK",LEFT($N234,5),IF($V234="FIXED",$W234,IF($V234="CODE",$H234,""))))</f>
        <v>0</v>
      </c>
    </row>
    <row r="235" spans="1:26" ht="21" customHeight="1">
      <c r="A235" s="27">
        <f>IF($B235="","",COUNTA($B$13:$B235))</f>
        <v>0</v>
      </c>
      <c r="B235" s="28"/>
      <c r="C235" s="28"/>
      <c r="D235" s="29"/>
      <c r="E235" s="29"/>
      <c r="F235" s="29"/>
      <c r="G235" s="28"/>
      <c r="H235" s="28"/>
      <c r="I235" s="30">
        <f>IF($H235="","",IFERROR(VLOOKUP($H235,AcctTbl,2,0),"کد ناشناخته"))</f>
        <v>0</v>
      </c>
      <c r="J235" s="27">
        <f>IF($H235="","",IFERROR(VLOOKUP($H235,AcctTbl,3,0),""))</f>
        <v>0</v>
      </c>
      <c r="K235" s="29"/>
      <c r="L235" s="28"/>
      <c r="M235" s="31"/>
      <c r="N235" s="29"/>
      <c r="O235" s="32">
        <f>IF($B235="",0,IF($U235="IN",N($M235),0))</f>
        <v>0</v>
      </c>
      <c r="P235" s="32">
        <f>IF($B235="",0,IF(OR($U235="OUT",$U235="TRF"),N($M235),0))</f>
        <v>0</v>
      </c>
      <c r="Q235" s="32">
        <f>IF($B235="",0,IF(OR($U235="OUT",$U235="TRF"),N($M235),0))</f>
        <v>0</v>
      </c>
      <c r="R235" s="32">
        <f>IF($B235="",0,IF($U235="IN",N($M235),0))</f>
        <v>0</v>
      </c>
      <c r="S235" s="33">
        <f>IF($B235="","",IF($M235="","⚠ مبلغ",IF($E235="","⚠ بانک عامل",IF(AND($U235="TRF",$F235=""),"⚠ بانک مقصد",IF(AND($V235&lt;&gt;"NONE",$V235&lt;&gt;"",$Z235=""),"⚠ طرف حساب","✓")))))</f>
        <v>0</v>
      </c>
      <c r="T235" s="29"/>
      <c r="U235" s="27">
        <f>IFERROR(VLOOKUP($D235,BankOpTbl,2,0),"")</f>
        <v>0</v>
      </c>
      <c r="V235" s="27">
        <f>IFERROR(VLOOKUP($D235,BankOpTbl,3,0),"")</f>
        <v>0</v>
      </c>
      <c r="W235" s="27">
        <f>IFERROR(VLOOKUP($D235,BankOpTbl,4,0),"")</f>
        <v>0</v>
      </c>
      <c r="X235" s="27">
        <f>IF($E235="","",IFERROR(VLOOKUP($E235,BankTbl,4,0),""))</f>
        <v>0</v>
      </c>
      <c r="Y235" s="27">
        <f>IF($F235="","",IFERROR(VLOOKUP($F235,BankTbl,4,0),""))</f>
        <v>0</v>
      </c>
      <c r="Z235" s="27">
        <f>IF($B235="","",IF($V235="PICK",LEFT($N235,5),IF($V235="FIXED",$W235,IF($V235="CODE",$H235,""))))</f>
        <v>0</v>
      </c>
    </row>
    <row r="236" spans="1:26" ht="21" customHeight="1">
      <c r="A236" s="27">
        <f>IF($B236="","",COUNTA($B$13:$B236))</f>
        <v>0</v>
      </c>
      <c r="B236" s="28"/>
      <c r="C236" s="28"/>
      <c r="D236" s="29"/>
      <c r="E236" s="29"/>
      <c r="F236" s="29"/>
      <c r="G236" s="28"/>
      <c r="H236" s="28"/>
      <c r="I236" s="30">
        <f>IF($H236="","",IFERROR(VLOOKUP($H236,AcctTbl,2,0),"کد ناشناخته"))</f>
        <v>0</v>
      </c>
      <c r="J236" s="27">
        <f>IF($H236="","",IFERROR(VLOOKUP($H236,AcctTbl,3,0),""))</f>
        <v>0</v>
      </c>
      <c r="K236" s="29"/>
      <c r="L236" s="28"/>
      <c r="M236" s="31"/>
      <c r="N236" s="29"/>
      <c r="O236" s="32">
        <f>IF($B236="",0,IF($U236="IN",N($M236),0))</f>
        <v>0</v>
      </c>
      <c r="P236" s="32">
        <f>IF($B236="",0,IF(OR($U236="OUT",$U236="TRF"),N($M236),0))</f>
        <v>0</v>
      </c>
      <c r="Q236" s="32">
        <f>IF($B236="",0,IF(OR($U236="OUT",$U236="TRF"),N($M236),0))</f>
        <v>0</v>
      </c>
      <c r="R236" s="32">
        <f>IF($B236="",0,IF($U236="IN",N($M236),0))</f>
        <v>0</v>
      </c>
      <c r="S236" s="33">
        <f>IF($B236="","",IF($M236="","⚠ مبلغ",IF($E236="","⚠ بانک عامل",IF(AND($U236="TRF",$F236=""),"⚠ بانک مقصد",IF(AND($V236&lt;&gt;"NONE",$V236&lt;&gt;"",$Z236=""),"⚠ طرف حساب","✓")))))</f>
        <v>0</v>
      </c>
      <c r="T236" s="29"/>
      <c r="U236" s="27">
        <f>IFERROR(VLOOKUP($D236,BankOpTbl,2,0),"")</f>
        <v>0</v>
      </c>
      <c r="V236" s="27">
        <f>IFERROR(VLOOKUP($D236,BankOpTbl,3,0),"")</f>
        <v>0</v>
      </c>
      <c r="W236" s="27">
        <f>IFERROR(VLOOKUP($D236,BankOpTbl,4,0),"")</f>
        <v>0</v>
      </c>
      <c r="X236" s="27">
        <f>IF($E236="","",IFERROR(VLOOKUP($E236,BankTbl,4,0),""))</f>
        <v>0</v>
      </c>
      <c r="Y236" s="27">
        <f>IF($F236="","",IFERROR(VLOOKUP($F236,BankTbl,4,0),""))</f>
        <v>0</v>
      </c>
      <c r="Z236" s="27">
        <f>IF($B236="","",IF($V236="PICK",LEFT($N236,5),IF($V236="FIXED",$W236,IF($V236="CODE",$H236,""))))</f>
        <v>0</v>
      </c>
    </row>
    <row r="237" spans="1:26" ht="21" customHeight="1">
      <c r="A237" s="27">
        <f>IF($B237="","",COUNTA($B$13:$B237))</f>
        <v>0</v>
      </c>
      <c r="B237" s="28"/>
      <c r="C237" s="28"/>
      <c r="D237" s="29"/>
      <c r="E237" s="29"/>
      <c r="F237" s="29"/>
      <c r="G237" s="28"/>
      <c r="H237" s="28"/>
      <c r="I237" s="30">
        <f>IF($H237="","",IFERROR(VLOOKUP($H237,AcctTbl,2,0),"کد ناشناخته"))</f>
        <v>0</v>
      </c>
      <c r="J237" s="27">
        <f>IF($H237="","",IFERROR(VLOOKUP($H237,AcctTbl,3,0),""))</f>
        <v>0</v>
      </c>
      <c r="K237" s="29"/>
      <c r="L237" s="28"/>
      <c r="M237" s="31"/>
      <c r="N237" s="29"/>
      <c r="O237" s="32">
        <f>IF($B237="",0,IF($U237="IN",N($M237),0))</f>
        <v>0</v>
      </c>
      <c r="P237" s="32">
        <f>IF($B237="",0,IF(OR($U237="OUT",$U237="TRF"),N($M237),0))</f>
        <v>0</v>
      </c>
      <c r="Q237" s="32">
        <f>IF($B237="",0,IF(OR($U237="OUT",$U237="TRF"),N($M237),0))</f>
        <v>0</v>
      </c>
      <c r="R237" s="32">
        <f>IF($B237="",0,IF($U237="IN",N($M237),0))</f>
        <v>0</v>
      </c>
      <c r="S237" s="33">
        <f>IF($B237="","",IF($M237="","⚠ مبلغ",IF($E237="","⚠ بانک عامل",IF(AND($U237="TRF",$F237=""),"⚠ بانک مقصد",IF(AND($V237&lt;&gt;"NONE",$V237&lt;&gt;"",$Z237=""),"⚠ طرف حساب","✓")))))</f>
        <v>0</v>
      </c>
      <c r="T237" s="29"/>
      <c r="U237" s="27">
        <f>IFERROR(VLOOKUP($D237,BankOpTbl,2,0),"")</f>
        <v>0</v>
      </c>
      <c r="V237" s="27">
        <f>IFERROR(VLOOKUP($D237,BankOpTbl,3,0),"")</f>
        <v>0</v>
      </c>
      <c r="W237" s="27">
        <f>IFERROR(VLOOKUP($D237,BankOpTbl,4,0),"")</f>
        <v>0</v>
      </c>
      <c r="X237" s="27">
        <f>IF($E237="","",IFERROR(VLOOKUP($E237,BankTbl,4,0),""))</f>
        <v>0</v>
      </c>
      <c r="Y237" s="27">
        <f>IF($F237="","",IFERROR(VLOOKUP($F237,BankTbl,4,0),""))</f>
        <v>0</v>
      </c>
      <c r="Z237" s="27">
        <f>IF($B237="","",IF($V237="PICK",LEFT($N237,5),IF($V237="FIXED",$W237,IF($V237="CODE",$H237,""))))</f>
        <v>0</v>
      </c>
    </row>
    <row r="238" spans="1:26" ht="21" customHeight="1">
      <c r="A238" s="27">
        <f>IF($B238="","",COUNTA($B$13:$B238))</f>
        <v>0</v>
      </c>
      <c r="B238" s="28"/>
      <c r="C238" s="28"/>
      <c r="D238" s="29"/>
      <c r="E238" s="29"/>
      <c r="F238" s="29"/>
      <c r="G238" s="28"/>
      <c r="H238" s="28"/>
      <c r="I238" s="30">
        <f>IF($H238="","",IFERROR(VLOOKUP($H238,AcctTbl,2,0),"کد ناشناخته"))</f>
        <v>0</v>
      </c>
      <c r="J238" s="27">
        <f>IF($H238="","",IFERROR(VLOOKUP($H238,AcctTbl,3,0),""))</f>
        <v>0</v>
      </c>
      <c r="K238" s="29"/>
      <c r="L238" s="28"/>
      <c r="M238" s="31"/>
      <c r="N238" s="29"/>
      <c r="O238" s="32">
        <f>IF($B238="",0,IF($U238="IN",N($M238),0))</f>
        <v>0</v>
      </c>
      <c r="P238" s="32">
        <f>IF($B238="",0,IF(OR($U238="OUT",$U238="TRF"),N($M238),0))</f>
        <v>0</v>
      </c>
      <c r="Q238" s="32">
        <f>IF($B238="",0,IF(OR($U238="OUT",$U238="TRF"),N($M238),0))</f>
        <v>0</v>
      </c>
      <c r="R238" s="32">
        <f>IF($B238="",0,IF($U238="IN",N($M238),0))</f>
        <v>0</v>
      </c>
      <c r="S238" s="33">
        <f>IF($B238="","",IF($M238="","⚠ مبلغ",IF($E238="","⚠ بانک عامل",IF(AND($U238="TRF",$F238=""),"⚠ بانک مقصد",IF(AND($V238&lt;&gt;"NONE",$V238&lt;&gt;"",$Z238=""),"⚠ طرف حساب","✓")))))</f>
        <v>0</v>
      </c>
      <c r="T238" s="29"/>
      <c r="U238" s="27">
        <f>IFERROR(VLOOKUP($D238,BankOpTbl,2,0),"")</f>
        <v>0</v>
      </c>
      <c r="V238" s="27">
        <f>IFERROR(VLOOKUP($D238,BankOpTbl,3,0),"")</f>
        <v>0</v>
      </c>
      <c r="W238" s="27">
        <f>IFERROR(VLOOKUP($D238,BankOpTbl,4,0),"")</f>
        <v>0</v>
      </c>
      <c r="X238" s="27">
        <f>IF($E238="","",IFERROR(VLOOKUP($E238,BankTbl,4,0),""))</f>
        <v>0</v>
      </c>
      <c r="Y238" s="27">
        <f>IF($F238="","",IFERROR(VLOOKUP($F238,BankTbl,4,0),""))</f>
        <v>0</v>
      </c>
      <c r="Z238" s="27">
        <f>IF($B238="","",IF($V238="PICK",LEFT($N238,5),IF($V238="FIXED",$W238,IF($V238="CODE",$H238,""))))</f>
        <v>0</v>
      </c>
    </row>
    <row r="239" spans="1:26" ht="21" customHeight="1">
      <c r="A239" s="27">
        <f>IF($B239="","",COUNTA($B$13:$B239))</f>
        <v>0</v>
      </c>
      <c r="B239" s="28"/>
      <c r="C239" s="28"/>
      <c r="D239" s="29"/>
      <c r="E239" s="29"/>
      <c r="F239" s="29"/>
      <c r="G239" s="28"/>
      <c r="H239" s="28"/>
      <c r="I239" s="30">
        <f>IF($H239="","",IFERROR(VLOOKUP($H239,AcctTbl,2,0),"کد ناشناخته"))</f>
        <v>0</v>
      </c>
      <c r="J239" s="27">
        <f>IF($H239="","",IFERROR(VLOOKUP($H239,AcctTbl,3,0),""))</f>
        <v>0</v>
      </c>
      <c r="K239" s="29"/>
      <c r="L239" s="28"/>
      <c r="M239" s="31"/>
      <c r="N239" s="29"/>
      <c r="O239" s="32">
        <f>IF($B239="",0,IF($U239="IN",N($M239),0))</f>
        <v>0</v>
      </c>
      <c r="P239" s="32">
        <f>IF($B239="",0,IF(OR($U239="OUT",$U239="TRF"),N($M239),0))</f>
        <v>0</v>
      </c>
      <c r="Q239" s="32">
        <f>IF($B239="",0,IF(OR($U239="OUT",$U239="TRF"),N($M239),0))</f>
        <v>0</v>
      </c>
      <c r="R239" s="32">
        <f>IF($B239="",0,IF($U239="IN",N($M239),0))</f>
        <v>0</v>
      </c>
      <c r="S239" s="33">
        <f>IF($B239="","",IF($M239="","⚠ مبلغ",IF($E239="","⚠ بانک عامل",IF(AND($U239="TRF",$F239=""),"⚠ بانک مقصد",IF(AND($V239&lt;&gt;"NONE",$V239&lt;&gt;"",$Z239=""),"⚠ طرف حساب","✓")))))</f>
        <v>0</v>
      </c>
      <c r="T239" s="29"/>
      <c r="U239" s="27">
        <f>IFERROR(VLOOKUP($D239,BankOpTbl,2,0),"")</f>
        <v>0</v>
      </c>
      <c r="V239" s="27">
        <f>IFERROR(VLOOKUP($D239,BankOpTbl,3,0),"")</f>
        <v>0</v>
      </c>
      <c r="W239" s="27">
        <f>IFERROR(VLOOKUP($D239,BankOpTbl,4,0),"")</f>
        <v>0</v>
      </c>
      <c r="X239" s="27">
        <f>IF($E239="","",IFERROR(VLOOKUP($E239,BankTbl,4,0),""))</f>
        <v>0</v>
      </c>
      <c r="Y239" s="27">
        <f>IF($F239="","",IFERROR(VLOOKUP($F239,BankTbl,4,0),""))</f>
        <v>0</v>
      </c>
      <c r="Z239" s="27">
        <f>IF($B239="","",IF($V239="PICK",LEFT($N239,5),IF($V239="FIXED",$W239,IF($V239="CODE",$H239,""))))</f>
        <v>0</v>
      </c>
    </row>
    <row r="240" spans="1:26" ht="21" customHeight="1">
      <c r="A240" s="27">
        <f>IF($B240="","",COUNTA($B$13:$B240))</f>
        <v>0</v>
      </c>
      <c r="B240" s="28"/>
      <c r="C240" s="28"/>
      <c r="D240" s="29"/>
      <c r="E240" s="29"/>
      <c r="F240" s="29"/>
      <c r="G240" s="28"/>
      <c r="H240" s="28"/>
      <c r="I240" s="30">
        <f>IF($H240="","",IFERROR(VLOOKUP($H240,AcctTbl,2,0),"کد ناشناخته"))</f>
        <v>0</v>
      </c>
      <c r="J240" s="27">
        <f>IF($H240="","",IFERROR(VLOOKUP($H240,AcctTbl,3,0),""))</f>
        <v>0</v>
      </c>
      <c r="K240" s="29"/>
      <c r="L240" s="28"/>
      <c r="M240" s="31"/>
      <c r="N240" s="29"/>
      <c r="O240" s="32">
        <f>IF($B240="",0,IF($U240="IN",N($M240),0))</f>
        <v>0</v>
      </c>
      <c r="P240" s="32">
        <f>IF($B240="",0,IF(OR($U240="OUT",$U240="TRF"),N($M240),0))</f>
        <v>0</v>
      </c>
      <c r="Q240" s="32">
        <f>IF($B240="",0,IF(OR($U240="OUT",$U240="TRF"),N($M240),0))</f>
        <v>0</v>
      </c>
      <c r="R240" s="32">
        <f>IF($B240="",0,IF($U240="IN",N($M240),0))</f>
        <v>0</v>
      </c>
      <c r="S240" s="33">
        <f>IF($B240="","",IF($M240="","⚠ مبلغ",IF($E240="","⚠ بانک عامل",IF(AND($U240="TRF",$F240=""),"⚠ بانک مقصد",IF(AND($V240&lt;&gt;"NONE",$V240&lt;&gt;"",$Z240=""),"⚠ طرف حساب","✓")))))</f>
        <v>0</v>
      </c>
      <c r="T240" s="29"/>
      <c r="U240" s="27">
        <f>IFERROR(VLOOKUP($D240,BankOpTbl,2,0),"")</f>
        <v>0</v>
      </c>
      <c r="V240" s="27">
        <f>IFERROR(VLOOKUP($D240,BankOpTbl,3,0),"")</f>
        <v>0</v>
      </c>
      <c r="W240" s="27">
        <f>IFERROR(VLOOKUP($D240,BankOpTbl,4,0),"")</f>
        <v>0</v>
      </c>
      <c r="X240" s="27">
        <f>IF($E240="","",IFERROR(VLOOKUP($E240,BankTbl,4,0),""))</f>
        <v>0</v>
      </c>
      <c r="Y240" s="27">
        <f>IF($F240="","",IFERROR(VLOOKUP($F240,BankTbl,4,0),""))</f>
        <v>0</v>
      </c>
      <c r="Z240" s="27">
        <f>IF($B240="","",IF($V240="PICK",LEFT($N240,5),IF($V240="FIXED",$W240,IF($V240="CODE",$H240,""))))</f>
        <v>0</v>
      </c>
    </row>
    <row r="241" spans="1:26" ht="21" customHeight="1">
      <c r="A241" s="27">
        <f>IF($B241="","",COUNTA($B$13:$B241))</f>
        <v>0</v>
      </c>
      <c r="B241" s="28"/>
      <c r="C241" s="28"/>
      <c r="D241" s="29"/>
      <c r="E241" s="29"/>
      <c r="F241" s="29"/>
      <c r="G241" s="28"/>
      <c r="H241" s="28"/>
      <c r="I241" s="30">
        <f>IF($H241="","",IFERROR(VLOOKUP($H241,AcctTbl,2,0),"کد ناشناخته"))</f>
        <v>0</v>
      </c>
      <c r="J241" s="27">
        <f>IF($H241="","",IFERROR(VLOOKUP($H241,AcctTbl,3,0),""))</f>
        <v>0</v>
      </c>
      <c r="K241" s="29"/>
      <c r="L241" s="28"/>
      <c r="M241" s="31"/>
      <c r="N241" s="29"/>
      <c r="O241" s="32">
        <f>IF($B241="",0,IF($U241="IN",N($M241),0))</f>
        <v>0</v>
      </c>
      <c r="P241" s="32">
        <f>IF($B241="",0,IF(OR($U241="OUT",$U241="TRF"),N($M241),0))</f>
        <v>0</v>
      </c>
      <c r="Q241" s="32">
        <f>IF($B241="",0,IF(OR($U241="OUT",$U241="TRF"),N($M241),0))</f>
        <v>0</v>
      </c>
      <c r="R241" s="32">
        <f>IF($B241="",0,IF($U241="IN",N($M241),0))</f>
        <v>0</v>
      </c>
      <c r="S241" s="33">
        <f>IF($B241="","",IF($M241="","⚠ مبلغ",IF($E241="","⚠ بانک عامل",IF(AND($U241="TRF",$F241=""),"⚠ بانک مقصد",IF(AND($V241&lt;&gt;"NONE",$V241&lt;&gt;"",$Z241=""),"⚠ طرف حساب","✓")))))</f>
        <v>0</v>
      </c>
      <c r="T241" s="29"/>
      <c r="U241" s="27">
        <f>IFERROR(VLOOKUP($D241,BankOpTbl,2,0),"")</f>
        <v>0</v>
      </c>
      <c r="V241" s="27">
        <f>IFERROR(VLOOKUP($D241,BankOpTbl,3,0),"")</f>
        <v>0</v>
      </c>
      <c r="W241" s="27">
        <f>IFERROR(VLOOKUP($D241,BankOpTbl,4,0),"")</f>
        <v>0</v>
      </c>
      <c r="X241" s="27">
        <f>IF($E241="","",IFERROR(VLOOKUP($E241,BankTbl,4,0),""))</f>
        <v>0</v>
      </c>
      <c r="Y241" s="27">
        <f>IF($F241="","",IFERROR(VLOOKUP($F241,BankTbl,4,0),""))</f>
        <v>0</v>
      </c>
      <c r="Z241" s="27">
        <f>IF($B241="","",IF($V241="PICK",LEFT($N241,5),IF($V241="FIXED",$W241,IF($V241="CODE",$H241,""))))</f>
        <v>0</v>
      </c>
    </row>
    <row r="242" spans="1:26" ht="21" customHeight="1">
      <c r="A242" s="27">
        <f>IF($B242="","",COUNTA($B$13:$B242))</f>
        <v>0</v>
      </c>
      <c r="B242" s="28"/>
      <c r="C242" s="28"/>
      <c r="D242" s="29"/>
      <c r="E242" s="29"/>
      <c r="F242" s="29"/>
      <c r="G242" s="28"/>
      <c r="H242" s="28"/>
      <c r="I242" s="30">
        <f>IF($H242="","",IFERROR(VLOOKUP($H242,AcctTbl,2,0),"کد ناشناخته"))</f>
        <v>0</v>
      </c>
      <c r="J242" s="27">
        <f>IF($H242="","",IFERROR(VLOOKUP($H242,AcctTbl,3,0),""))</f>
        <v>0</v>
      </c>
      <c r="K242" s="29"/>
      <c r="L242" s="28"/>
      <c r="M242" s="31"/>
      <c r="N242" s="29"/>
      <c r="O242" s="32">
        <f>IF($B242="",0,IF($U242="IN",N($M242),0))</f>
        <v>0</v>
      </c>
      <c r="P242" s="32">
        <f>IF($B242="",0,IF(OR($U242="OUT",$U242="TRF"),N($M242),0))</f>
        <v>0</v>
      </c>
      <c r="Q242" s="32">
        <f>IF($B242="",0,IF(OR($U242="OUT",$U242="TRF"),N($M242),0))</f>
        <v>0</v>
      </c>
      <c r="R242" s="32">
        <f>IF($B242="",0,IF($U242="IN",N($M242),0))</f>
        <v>0</v>
      </c>
      <c r="S242" s="33">
        <f>IF($B242="","",IF($M242="","⚠ مبلغ",IF($E242="","⚠ بانک عامل",IF(AND($U242="TRF",$F242=""),"⚠ بانک مقصد",IF(AND($V242&lt;&gt;"NONE",$V242&lt;&gt;"",$Z242=""),"⚠ طرف حساب","✓")))))</f>
        <v>0</v>
      </c>
      <c r="T242" s="29"/>
      <c r="U242" s="27">
        <f>IFERROR(VLOOKUP($D242,BankOpTbl,2,0),"")</f>
        <v>0</v>
      </c>
      <c r="V242" s="27">
        <f>IFERROR(VLOOKUP($D242,BankOpTbl,3,0),"")</f>
        <v>0</v>
      </c>
      <c r="W242" s="27">
        <f>IFERROR(VLOOKUP($D242,BankOpTbl,4,0),"")</f>
        <v>0</v>
      </c>
      <c r="X242" s="27">
        <f>IF($E242="","",IFERROR(VLOOKUP($E242,BankTbl,4,0),""))</f>
        <v>0</v>
      </c>
      <c r="Y242" s="27">
        <f>IF($F242="","",IFERROR(VLOOKUP($F242,BankTbl,4,0),""))</f>
        <v>0</v>
      </c>
      <c r="Z242" s="27">
        <f>IF($B242="","",IF($V242="PICK",LEFT($N242,5),IF($V242="FIXED",$W242,IF($V242="CODE",$H242,""))))</f>
        <v>0</v>
      </c>
    </row>
    <row r="243" spans="1:26" ht="21" customHeight="1">
      <c r="A243" s="27">
        <f>IF($B243="","",COUNTA($B$13:$B243))</f>
        <v>0</v>
      </c>
      <c r="B243" s="28"/>
      <c r="C243" s="28"/>
      <c r="D243" s="29"/>
      <c r="E243" s="29"/>
      <c r="F243" s="29"/>
      <c r="G243" s="28"/>
      <c r="H243" s="28"/>
      <c r="I243" s="30">
        <f>IF($H243="","",IFERROR(VLOOKUP($H243,AcctTbl,2,0),"کد ناشناخته"))</f>
        <v>0</v>
      </c>
      <c r="J243" s="27">
        <f>IF($H243="","",IFERROR(VLOOKUP($H243,AcctTbl,3,0),""))</f>
        <v>0</v>
      </c>
      <c r="K243" s="29"/>
      <c r="L243" s="28"/>
      <c r="M243" s="31"/>
      <c r="N243" s="29"/>
      <c r="O243" s="32">
        <f>IF($B243="",0,IF($U243="IN",N($M243),0))</f>
        <v>0</v>
      </c>
      <c r="P243" s="32">
        <f>IF($B243="",0,IF(OR($U243="OUT",$U243="TRF"),N($M243),0))</f>
        <v>0</v>
      </c>
      <c r="Q243" s="32">
        <f>IF($B243="",0,IF(OR($U243="OUT",$U243="TRF"),N($M243),0))</f>
        <v>0</v>
      </c>
      <c r="R243" s="32">
        <f>IF($B243="",0,IF($U243="IN",N($M243),0))</f>
        <v>0</v>
      </c>
      <c r="S243" s="33">
        <f>IF($B243="","",IF($M243="","⚠ مبلغ",IF($E243="","⚠ بانک عامل",IF(AND($U243="TRF",$F243=""),"⚠ بانک مقصد",IF(AND($V243&lt;&gt;"NONE",$V243&lt;&gt;"",$Z243=""),"⚠ طرف حساب","✓")))))</f>
        <v>0</v>
      </c>
      <c r="T243" s="29"/>
      <c r="U243" s="27">
        <f>IFERROR(VLOOKUP($D243,BankOpTbl,2,0),"")</f>
        <v>0</v>
      </c>
      <c r="V243" s="27">
        <f>IFERROR(VLOOKUP($D243,BankOpTbl,3,0),"")</f>
        <v>0</v>
      </c>
      <c r="W243" s="27">
        <f>IFERROR(VLOOKUP($D243,BankOpTbl,4,0),"")</f>
        <v>0</v>
      </c>
      <c r="X243" s="27">
        <f>IF($E243="","",IFERROR(VLOOKUP($E243,BankTbl,4,0),""))</f>
        <v>0</v>
      </c>
      <c r="Y243" s="27">
        <f>IF($F243="","",IFERROR(VLOOKUP($F243,BankTbl,4,0),""))</f>
        <v>0</v>
      </c>
      <c r="Z243" s="27">
        <f>IF($B243="","",IF($V243="PICK",LEFT($N243,5),IF($V243="FIXED",$W243,IF($V243="CODE",$H243,""))))</f>
        <v>0</v>
      </c>
    </row>
    <row r="244" spans="1:26" ht="21" customHeight="1">
      <c r="A244" s="27">
        <f>IF($B244="","",COUNTA($B$13:$B244))</f>
        <v>0</v>
      </c>
      <c r="B244" s="28"/>
      <c r="C244" s="28"/>
      <c r="D244" s="29"/>
      <c r="E244" s="29"/>
      <c r="F244" s="29"/>
      <c r="G244" s="28"/>
      <c r="H244" s="28"/>
      <c r="I244" s="30">
        <f>IF($H244="","",IFERROR(VLOOKUP($H244,AcctTbl,2,0),"کد ناشناخته"))</f>
        <v>0</v>
      </c>
      <c r="J244" s="27">
        <f>IF($H244="","",IFERROR(VLOOKUP($H244,AcctTbl,3,0),""))</f>
        <v>0</v>
      </c>
      <c r="K244" s="29"/>
      <c r="L244" s="28"/>
      <c r="M244" s="31"/>
      <c r="N244" s="29"/>
      <c r="O244" s="32">
        <f>IF($B244="",0,IF($U244="IN",N($M244),0))</f>
        <v>0</v>
      </c>
      <c r="P244" s="32">
        <f>IF($B244="",0,IF(OR($U244="OUT",$U244="TRF"),N($M244),0))</f>
        <v>0</v>
      </c>
      <c r="Q244" s="32">
        <f>IF($B244="",0,IF(OR($U244="OUT",$U244="TRF"),N($M244),0))</f>
        <v>0</v>
      </c>
      <c r="R244" s="32">
        <f>IF($B244="",0,IF($U244="IN",N($M244),0))</f>
        <v>0</v>
      </c>
      <c r="S244" s="33">
        <f>IF($B244="","",IF($M244="","⚠ مبلغ",IF($E244="","⚠ بانک عامل",IF(AND($U244="TRF",$F244=""),"⚠ بانک مقصد",IF(AND($V244&lt;&gt;"NONE",$V244&lt;&gt;"",$Z244=""),"⚠ طرف حساب","✓")))))</f>
        <v>0</v>
      </c>
      <c r="T244" s="29"/>
      <c r="U244" s="27">
        <f>IFERROR(VLOOKUP($D244,BankOpTbl,2,0),"")</f>
        <v>0</v>
      </c>
      <c r="V244" s="27">
        <f>IFERROR(VLOOKUP($D244,BankOpTbl,3,0),"")</f>
        <v>0</v>
      </c>
      <c r="W244" s="27">
        <f>IFERROR(VLOOKUP($D244,BankOpTbl,4,0),"")</f>
        <v>0</v>
      </c>
      <c r="X244" s="27">
        <f>IF($E244="","",IFERROR(VLOOKUP($E244,BankTbl,4,0),""))</f>
        <v>0</v>
      </c>
      <c r="Y244" s="27">
        <f>IF($F244="","",IFERROR(VLOOKUP($F244,BankTbl,4,0),""))</f>
        <v>0</v>
      </c>
      <c r="Z244" s="27">
        <f>IF($B244="","",IF($V244="PICK",LEFT($N244,5),IF($V244="FIXED",$W244,IF($V244="CODE",$H244,""))))</f>
        <v>0</v>
      </c>
    </row>
    <row r="245" spans="1:26" ht="21" customHeight="1">
      <c r="A245" s="27">
        <f>IF($B245="","",COUNTA($B$13:$B245))</f>
        <v>0</v>
      </c>
      <c r="B245" s="28"/>
      <c r="C245" s="28"/>
      <c r="D245" s="29"/>
      <c r="E245" s="29"/>
      <c r="F245" s="29"/>
      <c r="G245" s="28"/>
      <c r="H245" s="28"/>
      <c r="I245" s="30">
        <f>IF($H245="","",IFERROR(VLOOKUP($H245,AcctTbl,2,0),"کد ناشناخته"))</f>
        <v>0</v>
      </c>
      <c r="J245" s="27">
        <f>IF($H245="","",IFERROR(VLOOKUP($H245,AcctTbl,3,0),""))</f>
        <v>0</v>
      </c>
      <c r="K245" s="29"/>
      <c r="L245" s="28"/>
      <c r="M245" s="31"/>
      <c r="N245" s="29"/>
      <c r="O245" s="32">
        <f>IF($B245="",0,IF($U245="IN",N($M245),0))</f>
        <v>0</v>
      </c>
      <c r="P245" s="32">
        <f>IF($B245="",0,IF(OR($U245="OUT",$U245="TRF"),N($M245),0))</f>
        <v>0</v>
      </c>
      <c r="Q245" s="32">
        <f>IF($B245="",0,IF(OR($U245="OUT",$U245="TRF"),N($M245),0))</f>
        <v>0</v>
      </c>
      <c r="R245" s="32">
        <f>IF($B245="",0,IF($U245="IN",N($M245),0))</f>
        <v>0</v>
      </c>
      <c r="S245" s="33">
        <f>IF($B245="","",IF($M245="","⚠ مبلغ",IF($E245="","⚠ بانک عامل",IF(AND($U245="TRF",$F245=""),"⚠ بانک مقصد",IF(AND($V245&lt;&gt;"NONE",$V245&lt;&gt;"",$Z245=""),"⚠ طرف حساب","✓")))))</f>
        <v>0</v>
      </c>
      <c r="T245" s="29"/>
      <c r="U245" s="27">
        <f>IFERROR(VLOOKUP($D245,BankOpTbl,2,0),"")</f>
        <v>0</v>
      </c>
      <c r="V245" s="27">
        <f>IFERROR(VLOOKUP($D245,BankOpTbl,3,0),"")</f>
        <v>0</v>
      </c>
      <c r="W245" s="27">
        <f>IFERROR(VLOOKUP($D245,BankOpTbl,4,0),"")</f>
        <v>0</v>
      </c>
      <c r="X245" s="27">
        <f>IF($E245="","",IFERROR(VLOOKUP($E245,BankTbl,4,0),""))</f>
        <v>0</v>
      </c>
      <c r="Y245" s="27">
        <f>IF($F245="","",IFERROR(VLOOKUP($F245,BankTbl,4,0),""))</f>
        <v>0</v>
      </c>
      <c r="Z245" s="27">
        <f>IF($B245="","",IF($V245="PICK",LEFT($N245,5),IF($V245="FIXED",$W245,IF($V245="CODE",$H245,""))))</f>
        <v>0</v>
      </c>
    </row>
    <row r="246" spans="1:26" ht="21" customHeight="1">
      <c r="A246" s="27">
        <f>IF($B246="","",COUNTA($B$13:$B246))</f>
        <v>0</v>
      </c>
      <c r="B246" s="28"/>
      <c r="C246" s="28"/>
      <c r="D246" s="29"/>
      <c r="E246" s="29"/>
      <c r="F246" s="29"/>
      <c r="G246" s="28"/>
      <c r="H246" s="28"/>
      <c r="I246" s="30">
        <f>IF($H246="","",IFERROR(VLOOKUP($H246,AcctTbl,2,0),"کد ناشناخته"))</f>
        <v>0</v>
      </c>
      <c r="J246" s="27">
        <f>IF($H246="","",IFERROR(VLOOKUP($H246,AcctTbl,3,0),""))</f>
        <v>0</v>
      </c>
      <c r="K246" s="29"/>
      <c r="L246" s="28"/>
      <c r="M246" s="31"/>
      <c r="N246" s="29"/>
      <c r="O246" s="32">
        <f>IF($B246="",0,IF($U246="IN",N($M246),0))</f>
        <v>0</v>
      </c>
      <c r="P246" s="32">
        <f>IF($B246="",0,IF(OR($U246="OUT",$U246="TRF"),N($M246),0))</f>
        <v>0</v>
      </c>
      <c r="Q246" s="32">
        <f>IF($B246="",0,IF(OR($U246="OUT",$U246="TRF"),N($M246),0))</f>
        <v>0</v>
      </c>
      <c r="R246" s="32">
        <f>IF($B246="",0,IF($U246="IN",N($M246),0))</f>
        <v>0</v>
      </c>
      <c r="S246" s="33">
        <f>IF($B246="","",IF($M246="","⚠ مبلغ",IF($E246="","⚠ بانک عامل",IF(AND($U246="TRF",$F246=""),"⚠ بانک مقصد",IF(AND($V246&lt;&gt;"NONE",$V246&lt;&gt;"",$Z246=""),"⚠ طرف حساب","✓")))))</f>
        <v>0</v>
      </c>
      <c r="T246" s="29"/>
      <c r="U246" s="27">
        <f>IFERROR(VLOOKUP($D246,BankOpTbl,2,0),"")</f>
        <v>0</v>
      </c>
      <c r="V246" s="27">
        <f>IFERROR(VLOOKUP($D246,BankOpTbl,3,0),"")</f>
        <v>0</v>
      </c>
      <c r="W246" s="27">
        <f>IFERROR(VLOOKUP($D246,BankOpTbl,4,0),"")</f>
        <v>0</v>
      </c>
      <c r="X246" s="27">
        <f>IF($E246="","",IFERROR(VLOOKUP($E246,BankTbl,4,0),""))</f>
        <v>0</v>
      </c>
      <c r="Y246" s="27">
        <f>IF($F246="","",IFERROR(VLOOKUP($F246,BankTbl,4,0),""))</f>
        <v>0</v>
      </c>
      <c r="Z246" s="27">
        <f>IF($B246="","",IF($V246="PICK",LEFT($N246,5),IF($V246="FIXED",$W246,IF($V246="CODE",$H246,""))))</f>
        <v>0</v>
      </c>
    </row>
    <row r="247" spans="1:26" ht="21" customHeight="1">
      <c r="A247" s="27">
        <f>IF($B247="","",COUNTA($B$13:$B247))</f>
        <v>0</v>
      </c>
      <c r="B247" s="28"/>
      <c r="C247" s="28"/>
      <c r="D247" s="29"/>
      <c r="E247" s="29"/>
      <c r="F247" s="29"/>
      <c r="G247" s="28"/>
      <c r="H247" s="28"/>
      <c r="I247" s="30">
        <f>IF($H247="","",IFERROR(VLOOKUP($H247,AcctTbl,2,0),"کد ناشناخته"))</f>
        <v>0</v>
      </c>
      <c r="J247" s="27">
        <f>IF($H247="","",IFERROR(VLOOKUP($H247,AcctTbl,3,0),""))</f>
        <v>0</v>
      </c>
      <c r="K247" s="29"/>
      <c r="L247" s="28"/>
      <c r="M247" s="31"/>
      <c r="N247" s="29"/>
      <c r="O247" s="32">
        <f>IF($B247="",0,IF($U247="IN",N($M247),0))</f>
        <v>0</v>
      </c>
      <c r="P247" s="32">
        <f>IF($B247="",0,IF(OR($U247="OUT",$U247="TRF"),N($M247),0))</f>
        <v>0</v>
      </c>
      <c r="Q247" s="32">
        <f>IF($B247="",0,IF(OR($U247="OUT",$U247="TRF"),N($M247),0))</f>
        <v>0</v>
      </c>
      <c r="R247" s="32">
        <f>IF($B247="",0,IF($U247="IN",N($M247),0))</f>
        <v>0</v>
      </c>
      <c r="S247" s="33">
        <f>IF($B247="","",IF($M247="","⚠ مبلغ",IF($E247="","⚠ بانک عامل",IF(AND($U247="TRF",$F247=""),"⚠ بانک مقصد",IF(AND($V247&lt;&gt;"NONE",$V247&lt;&gt;"",$Z247=""),"⚠ طرف حساب","✓")))))</f>
        <v>0</v>
      </c>
      <c r="T247" s="29"/>
      <c r="U247" s="27">
        <f>IFERROR(VLOOKUP($D247,BankOpTbl,2,0),"")</f>
        <v>0</v>
      </c>
      <c r="V247" s="27">
        <f>IFERROR(VLOOKUP($D247,BankOpTbl,3,0),"")</f>
        <v>0</v>
      </c>
      <c r="W247" s="27">
        <f>IFERROR(VLOOKUP($D247,BankOpTbl,4,0),"")</f>
        <v>0</v>
      </c>
      <c r="X247" s="27">
        <f>IF($E247="","",IFERROR(VLOOKUP($E247,BankTbl,4,0),""))</f>
        <v>0</v>
      </c>
      <c r="Y247" s="27">
        <f>IF($F247="","",IFERROR(VLOOKUP($F247,BankTbl,4,0),""))</f>
        <v>0</v>
      </c>
      <c r="Z247" s="27">
        <f>IF($B247="","",IF($V247="PICK",LEFT($N247,5),IF($V247="FIXED",$W247,IF($V247="CODE",$H247,""))))</f>
        <v>0</v>
      </c>
    </row>
    <row r="248" spans="1:26" ht="21" customHeight="1">
      <c r="A248" s="27">
        <f>IF($B248="","",COUNTA($B$13:$B248))</f>
        <v>0</v>
      </c>
      <c r="B248" s="28"/>
      <c r="C248" s="28"/>
      <c r="D248" s="29"/>
      <c r="E248" s="29"/>
      <c r="F248" s="29"/>
      <c r="G248" s="28"/>
      <c r="H248" s="28"/>
      <c r="I248" s="30">
        <f>IF($H248="","",IFERROR(VLOOKUP($H248,AcctTbl,2,0),"کد ناشناخته"))</f>
        <v>0</v>
      </c>
      <c r="J248" s="27">
        <f>IF($H248="","",IFERROR(VLOOKUP($H248,AcctTbl,3,0),""))</f>
        <v>0</v>
      </c>
      <c r="K248" s="29"/>
      <c r="L248" s="28"/>
      <c r="M248" s="31"/>
      <c r="N248" s="29"/>
      <c r="O248" s="32">
        <f>IF($B248="",0,IF($U248="IN",N($M248),0))</f>
        <v>0</v>
      </c>
      <c r="P248" s="32">
        <f>IF($B248="",0,IF(OR($U248="OUT",$U248="TRF"),N($M248),0))</f>
        <v>0</v>
      </c>
      <c r="Q248" s="32">
        <f>IF($B248="",0,IF(OR($U248="OUT",$U248="TRF"),N($M248),0))</f>
        <v>0</v>
      </c>
      <c r="R248" s="32">
        <f>IF($B248="",0,IF($U248="IN",N($M248),0))</f>
        <v>0</v>
      </c>
      <c r="S248" s="33">
        <f>IF($B248="","",IF($M248="","⚠ مبلغ",IF($E248="","⚠ بانک عامل",IF(AND($U248="TRF",$F248=""),"⚠ بانک مقصد",IF(AND($V248&lt;&gt;"NONE",$V248&lt;&gt;"",$Z248=""),"⚠ طرف حساب","✓")))))</f>
        <v>0</v>
      </c>
      <c r="T248" s="29"/>
      <c r="U248" s="27">
        <f>IFERROR(VLOOKUP($D248,BankOpTbl,2,0),"")</f>
        <v>0</v>
      </c>
      <c r="V248" s="27">
        <f>IFERROR(VLOOKUP($D248,BankOpTbl,3,0),"")</f>
        <v>0</v>
      </c>
      <c r="W248" s="27">
        <f>IFERROR(VLOOKUP($D248,BankOpTbl,4,0),"")</f>
        <v>0</v>
      </c>
      <c r="X248" s="27">
        <f>IF($E248="","",IFERROR(VLOOKUP($E248,BankTbl,4,0),""))</f>
        <v>0</v>
      </c>
      <c r="Y248" s="27">
        <f>IF($F248="","",IFERROR(VLOOKUP($F248,BankTbl,4,0),""))</f>
        <v>0</v>
      </c>
      <c r="Z248" s="27">
        <f>IF($B248="","",IF($V248="PICK",LEFT($N248,5),IF($V248="FIXED",$W248,IF($V248="CODE",$H248,""))))</f>
        <v>0</v>
      </c>
    </row>
    <row r="249" spans="1:26" ht="21" customHeight="1">
      <c r="A249" s="27">
        <f>IF($B249="","",COUNTA($B$13:$B249))</f>
        <v>0</v>
      </c>
      <c r="B249" s="28"/>
      <c r="C249" s="28"/>
      <c r="D249" s="29"/>
      <c r="E249" s="29"/>
      <c r="F249" s="29"/>
      <c r="G249" s="28"/>
      <c r="H249" s="28"/>
      <c r="I249" s="30">
        <f>IF($H249="","",IFERROR(VLOOKUP($H249,AcctTbl,2,0),"کد ناشناخته"))</f>
        <v>0</v>
      </c>
      <c r="J249" s="27">
        <f>IF($H249="","",IFERROR(VLOOKUP($H249,AcctTbl,3,0),""))</f>
        <v>0</v>
      </c>
      <c r="K249" s="29"/>
      <c r="L249" s="28"/>
      <c r="M249" s="31"/>
      <c r="N249" s="29"/>
      <c r="O249" s="32">
        <f>IF($B249="",0,IF($U249="IN",N($M249),0))</f>
        <v>0</v>
      </c>
      <c r="P249" s="32">
        <f>IF($B249="",0,IF(OR($U249="OUT",$U249="TRF"),N($M249),0))</f>
        <v>0</v>
      </c>
      <c r="Q249" s="32">
        <f>IF($B249="",0,IF(OR($U249="OUT",$U249="TRF"),N($M249),0))</f>
        <v>0</v>
      </c>
      <c r="R249" s="32">
        <f>IF($B249="",0,IF($U249="IN",N($M249),0))</f>
        <v>0</v>
      </c>
      <c r="S249" s="33">
        <f>IF($B249="","",IF($M249="","⚠ مبلغ",IF($E249="","⚠ بانک عامل",IF(AND($U249="TRF",$F249=""),"⚠ بانک مقصد",IF(AND($V249&lt;&gt;"NONE",$V249&lt;&gt;"",$Z249=""),"⚠ طرف حساب","✓")))))</f>
        <v>0</v>
      </c>
      <c r="T249" s="29"/>
      <c r="U249" s="27">
        <f>IFERROR(VLOOKUP($D249,BankOpTbl,2,0),"")</f>
        <v>0</v>
      </c>
      <c r="V249" s="27">
        <f>IFERROR(VLOOKUP($D249,BankOpTbl,3,0),"")</f>
        <v>0</v>
      </c>
      <c r="W249" s="27">
        <f>IFERROR(VLOOKUP($D249,BankOpTbl,4,0),"")</f>
        <v>0</v>
      </c>
      <c r="X249" s="27">
        <f>IF($E249="","",IFERROR(VLOOKUP($E249,BankTbl,4,0),""))</f>
        <v>0</v>
      </c>
      <c r="Y249" s="27">
        <f>IF($F249="","",IFERROR(VLOOKUP($F249,BankTbl,4,0),""))</f>
        <v>0</v>
      </c>
      <c r="Z249" s="27">
        <f>IF($B249="","",IF($V249="PICK",LEFT($N249,5),IF($V249="FIXED",$W249,IF($V249="CODE",$H249,""))))</f>
        <v>0</v>
      </c>
    </row>
    <row r="250" spans="1:26" ht="21" customHeight="1">
      <c r="A250" s="27">
        <f>IF($B250="","",COUNTA($B$13:$B250))</f>
        <v>0</v>
      </c>
      <c r="B250" s="28"/>
      <c r="C250" s="28"/>
      <c r="D250" s="29"/>
      <c r="E250" s="29"/>
      <c r="F250" s="29"/>
      <c r="G250" s="28"/>
      <c r="H250" s="28"/>
      <c r="I250" s="30">
        <f>IF($H250="","",IFERROR(VLOOKUP($H250,AcctTbl,2,0),"کد ناشناخته"))</f>
        <v>0</v>
      </c>
      <c r="J250" s="27">
        <f>IF($H250="","",IFERROR(VLOOKUP($H250,AcctTbl,3,0),""))</f>
        <v>0</v>
      </c>
      <c r="K250" s="29"/>
      <c r="L250" s="28"/>
      <c r="M250" s="31"/>
      <c r="N250" s="29"/>
      <c r="O250" s="32">
        <f>IF($B250="",0,IF($U250="IN",N($M250),0))</f>
        <v>0</v>
      </c>
      <c r="P250" s="32">
        <f>IF($B250="",0,IF(OR($U250="OUT",$U250="TRF"),N($M250),0))</f>
        <v>0</v>
      </c>
      <c r="Q250" s="32">
        <f>IF($B250="",0,IF(OR($U250="OUT",$U250="TRF"),N($M250),0))</f>
        <v>0</v>
      </c>
      <c r="R250" s="32">
        <f>IF($B250="",0,IF($U250="IN",N($M250),0))</f>
        <v>0</v>
      </c>
      <c r="S250" s="33">
        <f>IF($B250="","",IF($M250="","⚠ مبلغ",IF($E250="","⚠ بانک عامل",IF(AND($U250="TRF",$F250=""),"⚠ بانک مقصد",IF(AND($V250&lt;&gt;"NONE",$V250&lt;&gt;"",$Z250=""),"⚠ طرف حساب","✓")))))</f>
        <v>0</v>
      </c>
      <c r="T250" s="29"/>
      <c r="U250" s="27">
        <f>IFERROR(VLOOKUP($D250,BankOpTbl,2,0),"")</f>
        <v>0</v>
      </c>
      <c r="V250" s="27">
        <f>IFERROR(VLOOKUP($D250,BankOpTbl,3,0),"")</f>
        <v>0</v>
      </c>
      <c r="W250" s="27">
        <f>IFERROR(VLOOKUP($D250,BankOpTbl,4,0),"")</f>
        <v>0</v>
      </c>
      <c r="X250" s="27">
        <f>IF($E250="","",IFERROR(VLOOKUP($E250,BankTbl,4,0),""))</f>
        <v>0</v>
      </c>
      <c r="Y250" s="27">
        <f>IF($F250="","",IFERROR(VLOOKUP($F250,BankTbl,4,0),""))</f>
        <v>0</v>
      </c>
      <c r="Z250" s="27">
        <f>IF($B250="","",IF($V250="PICK",LEFT($N250,5),IF($V250="FIXED",$W250,IF($V250="CODE",$H250,""))))</f>
        <v>0</v>
      </c>
    </row>
    <row r="251" spans="1:26" ht="21" customHeight="1">
      <c r="A251" s="27">
        <f>IF($B251="","",COUNTA($B$13:$B251))</f>
        <v>0</v>
      </c>
      <c r="B251" s="28"/>
      <c r="C251" s="28"/>
      <c r="D251" s="29"/>
      <c r="E251" s="29"/>
      <c r="F251" s="29"/>
      <c r="G251" s="28"/>
      <c r="H251" s="28"/>
      <c r="I251" s="30">
        <f>IF($H251="","",IFERROR(VLOOKUP($H251,AcctTbl,2,0),"کد ناشناخته"))</f>
        <v>0</v>
      </c>
      <c r="J251" s="27">
        <f>IF($H251="","",IFERROR(VLOOKUP($H251,AcctTbl,3,0),""))</f>
        <v>0</v>
      </c>
      <c r="K251" s="29"/>
      <c r="L251" s="28"/>
      <c r="M251" s="31"/>
      <c r="N251" s="29"/>
      <c r="O251" s="32">
        <f>IF($B251="",0,IF($U251="IN",N($M251),0))</f>
        <v>0</v>
      </c>
      <c r="P251" s="32">
        <f>IF($B251="",0,IF(OR($U251="OUT",$U251="TRF"),N($M251),0))</f>
        <v>0</v>
      </c>
      <c r="Q251" s="32">
        <f>IF($B251="",0,IF(OR($U251="OUT",$U251="TRF"),N($M251),0))</f>
        <v>0</v>
      </c>
      <c r="R251" s="32">
        <f>IF($B251="",0,IF($U251="IN",N($M251),0))</f>
        <v>0</v>
      </c>
      <c r="S251" s="33">
        <f>IF($B251="","",IF($M251="","⚠ مبلغ",IF($E251="","⚠ بانک عامل",IF(AND($U251="TRF",$F251=""),"⚠ بانک مقصد",IF(AND($V251&lt;&gt;"NONE",$V251&lt;&gt;"",$Z251=""),"⚠ طرف حساب","✓")))))</f>
        <v>0</v>
      </c>
      <c r="T251" s="29"/>
      <c r="U251" s="27">
        <f>IFERROR(VLOOKUP($D251,BankOpTbl,2,0),"")</f>
        <v>0</v>
      </c>
      <c r="V251" s="27">
        <f>IFERROR(VLOOKUP($D251,BankOpTbl,3,0),"")</f>
        <v>0</v>
      </c>
      <c r="W251" s="27">
        <f>IFERROR(VLOOKUP($D251,BankOpTbl,4,0),"")</f>
        <v>0</v>
      </c>
      <c r="X251" s="27">
        <f>IF($E251="","",IFERROR(VLOOKUP($E251,BankTbl,4,0),""))</f>
        <v>0</v>
      </c>
      <c r="Y251" s="27">
        <f>IF($F251="","",IFERROR(VLOOKUP($F251,BankTbl,4,0),""))</f>
        <v>0</v>
      </c>
      <c r="Z251" s="27">
        <f>IF($B251="","",IF($V251="PICK",LEFT($N251,5),IF($V251="FIXED",$W251,IF($V251="CODE",$H251,""))))</f>
        <v>0</v>
      </c>
    </row>
    <row r="252" spans="1:26" ht="21" customHeight="1">
      <c r="A252" s="27">
        <f>IF($B252="","",COUNTA($B$13:$B252))</f>
        <v>0</v>
      </c>
      <c r="B252" s="28"/>
      <c r="C252" s="28"/>
      <c r="D252" s="29"/>
      <c r="E252" s="29"/>
      <c r="F252" s="29"/>
      <c r="G252" s="28"/>
      <c r="H252" s="28"/>
      <c r="I252" s="30">
        <f>IF($H252="","",IFERROR(VLOOKUP($H252,AcctTbl,2,0),"کد ناشناخته"))</f>
        <v>0</v>
      </c>
      <c r="J252" s="27">
        <f>IF($H252="","",IFERROR(VLOOKUP($H252,AcctTbl,3,0),""))</f>
        <v>0</v>
      </c>
      <c r="K252" s="29"/>
      <c r="L252" s="28"/>
      <c r="M252" s="31"/>
      <c r="N252" s="29"/>
      <c r="O252" s="32">
        <f>IF($B252="",0,IF($U252="IN",N($M252),0))</f>
        <v>0</v>
      </c>
      <c r="P252" s="32">
        <f>IF($B252="",0,IF(OR($U252="OUT",$U252="TRF"),N($M252),0))</f>
        <v>0</v>
      </c>
      <c r="Q252" s="32">
        <f>IF($B252="",0,IF(OR($U252="OUT",$U252="TRF"),N($M252),0))</f>
        <v>0</v>
      </c>
      <c r="R252" s="32">
        <f>IF($B252="",0,IF($U252="IN",N($M252),0))</f>
        <v>0</v>
      </c>
      <c r="S252" s="33">
        <f>IF($B252="","",IF($M252="","⚠ مبلغ",IF($E252="","⚠ بانک عامل",IF(AND($U252="TRF",$F252=""),"⚠ بانک مقصد",IF(AND($V252&lt;&gt;"NONE",$V252&lt;&gt;"",$Z252=""),"⚠ طرف حساب","✓")))))</f>
        <v>0</v>
      </c>
      <c r="T252" s="29"/>
      <c r="U252" s="27">
        <f>IFERROR(VLOOKUP($D252,BankOpTbl,2,0),"")</f>
        <v>0</v>
      </c>
      <c r="V252" s="27">
        <f>IFERROR(VLOOKUP($D252,BankOpTbl,3,0),"")</f>
        <v>0</v>
      </c>
      <c r="W252" s="27">
        <f>IFERROR(VLOOKUP($D252,BankOpTbl,4,0),"")</f>
        <v>0</v>
      </c>
      <c r="X252" s="27">
        <f>IF($E252="","",IFERROR(VLOOKUP($E252,BankTbl,4,0),""))</f>
        <v>0</v>
      </c>
      <c r="Y252" s="27">
        <f>IF($F252="","",IFERROR(VLOOKUP($F252,BankTbl,4,0),""))</f>
        <v>0</v>
      </c>
      <c r="Z252" s="27">
        <f>IF($B252="","",IF($V252="PICK",LEFT($N252,5),IF($V252="FIXED",$W252,IF($V252="CODE",$H252,""))))</f>
        <v>0</v>
      </c>
    </row>
    <row r="253" spans="1:26" ht="21" customHeight="1">
      <c r="A253" s="27">
        <f>IF($B253="","",COUNTA($B$13:$B253))</f>
        <v>0</v>
      </c>
      <c r="B253" s="28"/>
      <c r="C253" s="28"/>
      <c r="D253" s="29"/>
      <c r="E253" s="29"/>
      <c r="F253" s="29"/>
      <c r="G253" s="28"/>
      <c r="H253" s="28"/>
      <c r="I253" s="30">
        <f>IF($H253="","",IFERROR(VLOOKUP($H253,AcctTbl,2,0),"کد ناشناخته"))</f>
        <v>0</v>
      </c>
      <c r="J253" s="27">
        <f>IF($H253="","",IFERROR(VLOOKUP($H253,AcctTbl,3,0),""))</f>
        <v>0</v>
      </c>
      <c r="K253" s="29"/>
      <c r="L253" s="28"/>
      <c r="M253" s="31"/>
      <c r="N253" s="29"/>
      <c r="O253" s="32">
        <f>IF($B253="",0,IF($U253="IN",N($M253),0))</f>
        <v>0</v>
      </c>
      <c r="P253" s="32">
        <f>IF($B253="",0,IF(OR($U253="OUT",$U253="TRF"),N($M253),0))</f>
        <v>0</v>
      </c>
      <c r="Q253" s="32">
        <f>IF($B253="",0,IF(OR($U253="OUT",$U253="TRF"),N($M253),0))</f>
        <v>0</v>
      </c>
      <c r="R253" s="32">
        <f>IF($B253="",0,IF($U253="IN",N($M253),0))</f>
        <v>0</v>
      </c>
      <c r="S253" s="33">
        <f>IF($B253="","",IF($M253="","⚠ مبلغ",IF($E253="","⚠ بانک عامل",IF(AND($U253="TRF",$F253=""),"⚠ بانک مقصد",IF(AND($V253&lt;&gt;"NONE",$V253&lt;&gt;"",$Z253=""),"⚠ طرف حساب","✓")))))</f>
        <v>0</v>
      </c>
      <c r="T253" s="29"/>
      <c r="U253" s="27">
        <f>IFERROR(VLOOKUP($D253,BankOpTbl,2,0),"")</f>
        <v>0</v>
      </c>
      <c r="V253" s="27">
        <f>IFERROR(VLOOKUP($D253,BankOpTbl,3,0),"")</f>
        <v>0</v>
      </c>
      <c r="W253" s="27">
        <f>IFERROR(VLOOKUP($D253,BankOpTbl,4,0),"")</f>
        <v>0</v>
      </c>
      <c r="X253" s="27">
        <f>IF($E253="","",IFERROR(VLOOKUP($E253,BankTbl,4,0),""))</f>
        <v>0</v>
      </c>
      <c r="Y253" s="27">
        <f>IF($F253="","",IFERROR(VLOOKUP($F253,BankTbl,4,0),""))</f>
        <v>0</v>
      </c>
      <c r="Z253" s="27">
        <f>IF($B253="","",IF($V253="PICK",LEFT($N253,5),IF($V253="FIXED",$W253,IF($V253="CODE",$H253,""))))</f>
        <v>0</v>
      </c>
    </row>
    <row r="254" spans="1:26" ht="21" customHeight="1">
      <c r="A254" s="27">
        <f>IF($B254="","",COUNTA($B$13:$B254))</f>
        <v>0</v>
      </c>
      <c r="B254" s="28"/>
      <c r="C254" s="28"/>
      <c r="D254" s="29"/>
      <c r="E254" s="29"/>
      <c r="F254" s="29"/>
      <c r="G254" s="28"/>
      <c r="H254" s="28"/>
      <c r="I254" s="30">
        <f>IF($H254="","",IFERROR(VLOOKUP($H254,AcctTbl,2,0),"کد ناشناخته"))</f>
        <v>0</v>
      </c>
      <c r="J254" s="27">
        <f>IF($H254="","",IFERROR(VLOOKUP($H254,AcctTbl,3,0),""))</f>
        <v>0</v>
      </c>
      <c r="K254" s="29"/>
      <c r="L254" s="28"/>
      <c r="M254" s="31"/>
      <c r="N254" s="29"/>
      <c r="O254" s="32">
        <f>IF($B254="",0,IF($U254="IN",N($M254),0))</f>
        <v>0</v>
      </c>
      <c r="P254" s="32">
        <f>IF($B254="",0,IF(OR($U254="OUT",$U254="TRF"),N($M254),0))</f>
        <v>0</v>
      </c>
      <c r="Q254" s="32">
        <f>IF($B254="",0,IF(OR($U254="OUT",$U254="TRF"),N($M254),0))</f>
        <v>0</v>
      </c>
      <c r="R254" s="32">
        <f>IF($B254="",0,IF($U254="IN",N($M254),0))</f>
        <v>0</v>
      </c>
      <c r="S254" s="33">
        <f>IF($B254="","",IF($M254="","⚠ مبلغ",IF($E254="","⚠ بانک عامل",IF(AND($U254="TRF",$F254=""),"⚠ بانک مقصد",IF(AND($V254&lt;&gt;"NONE",$V254&lt;&gt;"",$Z254=""),"⚠ طرف حساب","✓")))))</f>
        <v>0</v>
      </c>
      <c r="T254" s="29"/>
      <c r="U254" s="27">
        <f>IFERROR(VLOOKUP($D254,BankOpTbl,2,0),"")</f>
        <v>0</v>
      </c>
      <c r="V254" s="27">
        <f>IFERROR(VLOOKUP($D254,BankOpTbl,3,0),"")</f>
        <v>0</v>
      </c>
      <c r="W254" s="27">
        <f>IFERROR(VLOOKUP($D254,BankOpTbl,4,0),"")</f>
        <v>0</v>
      </c>
      <c r="X254" s="27">
        <f>IF($E254="","",IFERROR(VLOOKUP($E254,BankTbl,4,0),""))</f>
        <v>0</v>
      </c>
      <c r="Y254" s="27">
        <f>IF($F254="","",IFERROR(VLOOKUP($F254,BankTbl,4,0),""))</f>
        <v>0</v>
      </c>
      <c r="Z254" s="27">
        <f>IF($B254="","",IF($V254="PICK",LEFT($N254,5),IF($V254="FIXED",$W254,IF($V254="CODE",$H254,""))))</f>
        <v>0</v>
      </c>
    </row>
    <row r="255" spans="1:26" ht="21" customHeight="1">
      <c r="A255" s="27">
        <f>IF($B255="","",COUNTA($B$13:$B255))</f>
        <v>0</v>
      </c>
      <c r="B255" s="28"/>
      <c r="C255" s="28"/>
      <c r="D255" s="29"/>
      <c r="E255" s="29"/>
      <c r="F255" s="29"/>
      <c r="G255" s="28"/>
      <c r="H255" s="28"/>
      <c r="I255" s="30">
        <f>IF($H255="","",IFERROR(VLOOKUP($H255,AcctTbl,2,0),"کد ناشناخته"))</f>
        <v>0</v>
      </c>
      <c r="J255" s="27">
        <f>IF($H255="","",IFERROR(VLOOKUP($H255,AcctTbl,3,0),""))</f>
        <v>0</v>
      </c>
      <c r="K255" s="29"/>
      <c r="L255" s="28"/>
      <c r="M255" s="31"/>
      <c r="N255" s="29"/>
      <c r="O255" s="32">
        <f>IF($B255="",0,IF($U255="IN",N($M255),0))</f>
        <v>0</v>
      </c>
      <c r="P255" s="32">
        <f>IF($B255="",0,IF(OR($U255="OUT",$U255="TRF"),N($M255),0))</f>
        <v>0</v>
      </c>
      <c r="Q255" s="32">
        <f>IF($B255="",0,IF(OR($U255="OUT",$U255="TRF"),N($M255),0))</f>
        <v>0</v>
      </c>
      <c r="R255" s="32">
        <f>IF($B255="",0,IF($U255="IN",N($M255),0))</f>
        <v>0</v>
      </c>
      <c r="S255" s="33">
        <f>IF($B255="","",IF($M255="","⚠ مبلغ",IF($E255="","⚠ بانک عامل",IF(AND($U255="TRF",$F255=""),"⚠ بانک مقصد",IF(AND($V255&lt;&gt;"NONE",$V255&lt;&gt;"",$Z255=""),"⚠ طرف حساب","✓")))))</f>
        <v>0</v>
      </c>
      <c r="T255" s="29"/>
      <c r="U255" s="27">
        <f>IFERROR(VLOOKUP($D255,BankOpTbl,2,0),"")</f>
        <v>0</v>
      </c>
      <c r="V255" s="27">
        <f>IFERROR(VLOOKUP($D255,BankOpTbl,3,0),"")</f>
        <v>0</v>
      </c>
      <c r="W255" s="27">
        <f>IFERROR(VLOOKUP($D255,BankOpTbl,4,0),"")</f>
        <v>0</v>
      </c>
      <c r="X255" s="27">
        <f>IF($E255="","",IFERROR(VLOOKUP($E255,BankTbl,4,0),""))</f>
        <v>0</v>
      </c>
      <c r="Y255" s="27">
        <f>IF($F255="","",IFERROR(VLOOKUP($F255,BankTbl,4,0),""))</f>
        <v>0</v>
      </c>
      <c r="Z255" s="27">
        <f>IF($B255="","",IF($V255="PICK",LEFT($N255,5),IF($V255="FIXED",$W255,IF($V255="CODE",$H255,""))))</f>
        <v>0</v>
      </c>
    </row>
    <row r="256" spans="1:26" ht="21" customHeight="1">
      <c r="A256" s="27">
        <f>IF($B256="","",COUNTA($B$13:$B256))</f>
        <v>0</v>
      </c>
      <c r="B256" s="28"/>
      <c r="C256" s="28"/>
      <c r="D256" s="29"/>
      <c r="E256" s="29"/>
      <c r="F256" s="29"/>
      <c r="G256" s="28"/>
      <c r="H256" s="28"/>
      <c r="I256" s="30">
        <f>IF($H256="","",IFERROR(VLOOKUP($H256,AcctTbl,2,0),"کد ناشناخته"))</f>
        <v>0</v>
      </c>
      <c r="J256" s="27">
        <f>IF($H256="","",IFERROR(VLOOKUP($H256,AcctTbl,3,0),""))</f>
        <v>0</v>
      </c>
      <c r="K256" s="29"/>
      <c r="L256" s="28"/>
      <c r="M256" s="31"/>
      <c r="N256" s="29"/>
      <c r="O256" s="32">
        <f>IF($B256="",0,IF($U256="IN",N($M256),0))</f>
        <v>0</v>
      </c>
      <c r="P256" s="32">
        <f>IF($B256="",0,IF(OR($U256="OUT",$U256="TRF"),N($M256),0))</f>
        <v>0</v>
      </c>
      <c r="Q256" s="32">
        <f>IF($B256="",0,IF(OR($U256="OUT",$U256="TRF"),N($M256),0))</f>
        <v>0</v>
      </c>
      <c r="R256" s="32">
        <f>IF($B256="",0,IF($U256="IN",N($M256),0))</f>
        <v>0</v>
      </c>
      <c r="S256" s="33">
        <f>IF($B256="","",IF($M256="","⚠ مبلغ",IF($E256="","⚠ بانک عامل",IF(AND($U256="TRF",$F256=""),"⚠ بانک مقصد",IF(AND($V256&lt;&gt;"NONE",$V256&lt;&gt;"",$Z256=""),"⚠ طرف حساب","✓")))))</f>
        <v>0</v>
      </c>
      <c r="T256" s="29"/>
      <c r="U256" s="27">
        <f>IFERROR(VLOOKUP($D256,BankOpTbl,2,0),"")</f>
        <v>0</v>
      </c>
      <c r="V256" s="27">
        <f>IFERROR(VLOOKUP($D256,BankOpTbl,3,0),"")</f>
        <v>0</v>
      </c>
      <c r="W256" s="27">
        <f>IFERROR(VLOOKUP($D256,BankOpTbl,4,0),"")</f>
        <v>0</v>
      </c>
      <c r="X256" s="27">
        <f>IF($E256="","",IFERROR(VLOOKUP($E256,BankTbl,4,0),""))</f>
        <v>0</v>
      </c>
      <c r="Y256" s="27">
        <f>IF($F256="","",IFERROR(VLOOKUP($F256,BankTbl,4,0),""))</f>
        <v>0</v>
      </c>
      <c r="Z256" s="27">
        <f>IF($B256="","",IF($V256="PICK",LEFT($N256,5),IF($V256="FIXED",$W256,IF($V256="CODE",$H256,""))))</f>
        <v>0</v>
      </c>
    </row>
    <row r="257" spans="1:26" ht="21" customHeight="1">
      <c r="A257" s="27">
        <f>IF($B257="","",COUNTA($B$13:$B257))</f>
        <v>0</v>
      </c>
      <c r="B257" s="28"/>
      <c r="C257" s="28"/>
      <c r="D257" s="29"/>
      <c r="E257" s="29"/>
      <c r="F257" s="29"/>
      <c r="G257" s="28"/>
      <c r="H257" s="28"/>
      <c r="I257" s="30">
        <f>IF($H257="","",IFERROR(VLOOKUP($H257,AcctTbl,2,0),"کد ناشناخته"))</f>
        <v>0</v>
      </c>
      <c r="J257" s="27">
        <f>IF($H257="","",IFERROR(VLOOKUP($H257,AcctTbl,3,0),""))</f>
        <v>0</v>
      </c>
      <c r="K257" s="29"/>
      <c r="L257" s="28"/>
      <c r="M257" s="31"/>
      <c r="N257" s="29"/>
      <c r="O257" s="32">
        <f>IF($B257="",0,IF($U257="IN",N($M257),0))</f>
        <v>0</v>
      </c>
      <c r="P257" s="32">
        <f>IF($B257="",0,IF(OR($U257="OUT",$U257="TRF"),N($M257),0))</f>
        <v>0</v>
      </c>
      <c r="Q257" s="32">
        <f>IF($B257="",0,IF(OR($U257="OUT",$U257="TRF"),N($M257),0))</f>
        <v>0</v>
      </c>
      <c r="R257" s="32">
        <f>IF($B257="",0,IF($U257="IN",N($M257),0))</f>
        <v>0</v>
      </c>
      <c r="S257" s="33">
        <f>IF($B257="","",IF($M257="","⚠ مبلغ",IF($E257="","⚠ بانک عامل",IF(AND($U257="TRF",$F257=""),"⚠ بانک مقصد",IF(AND($V257&lt;&gt;"NONE",$V257&lt;&gt;"",$Z257=""),"⚠ طرف حساب","✓")))))</f>
        <v>0</v>
      </c>
      <c r="T257" s="29"/>
      <c r="U257" s="27">
        <f>IFERROR(VLOOKUP($D257,BankOpTbl,2,0),"")</f>
        <v>0</v>
      </c>
      <c r="V257" s="27">
        <f>IFERROR(VLOOKUP($D257,BankOpTbl,3,0),"")</f>
        <v>0</v>
      </c>
      <c r="W257" s="27">
        <f>IFERROR(VLOOKUP($D257,BankOpTbl,4,0),"")</f>
        <v>0</v>
      </c>
      <c r="X257" s="27">
        <f>IF($E257="","",IFERROR(VLOOKUP($E257,BankTbl,4,0),""))</f>
        <v>0</v>
      </c>
      <c r="Y257" s="27">
        <f>IF($F257="","",IFERROR(VLOOKUP($F257,BankTbl,4,0),""))</f>
        <v>0</v>
      </c>
      <c r="Z257" s="27">
        <f>IF($B257="","",IF($V257="PICK",LEFT($N257,5),IF($V257="FIXED",$W257,IF($V257="CODE",$H257,""))))</f>
        <v>0</v>
      </c>
    </row>
    <row r="258" spans="1:26" ht="21" customHeight="1">
      <c r="A258" s="27">
        <f>IF($B258="","",COUNTA($B$13:$B258))</f>
        <v>0</v>
      </c>
      <c r="B258" s="28"/>
      <c r="C258" s="28"/>
      <c r="D258" s="29"/>
      <c r="E258" s="29"/>
      <c r="F258" s="29"/>
      <c r="G258" s="28"/>
      <c r="H258" s="28"/>
      <c r="I258" s="30">
        <f>IF($H258="","",IFERROR(VLOOKUP($H258,AcctTbl,2,0),"کد ناشناخته"))</f>
        <v>0</v>
      </c>
      <c r="J258" s="27">
        <f>IF($H258="","",IFERROR(VLOOKUP($H258,AcctTbl,3,0),""))</f>
        <v>0</v>
      </c>
      <c r="K258" s="29"/>
      <c r="L258" s="28"/>
      <c r="M258" s="31"/>
      <c r="N258" s="29"/>
      <c r="O258" s="32">
        <f>IF($B258="",0,IF($U258="IN",N($M258),0))</f>
        <v>0</v>
      </c>
      <c r="P258" s="32">
        <f>IF($B258="",0,IF(OR($U258="OUT",$U258="TRF"),N($M258),0))</f>
        <v>0</v>
      </c>
      <c r="Q258" s="32">
        <f>IF($B258="",0,IF(OR($U258="OUT",$U258="TRF"),N($M258),0))</f>
        <v>0</v>
      </c>
      <c r="R258" s="32">
        <f>IF($B258="",0,IF($U258="IN",N($M258),0))</f>
        <v>0</v>
      </c>
      <c r="S258" s="33">
        <f>IF($B258="","",IF($M258="","⚠ مبلغ",IF($E258="","⚠ بانک عامل",IF(AND($U258="TRF",$F258=""),"⚠ بانک مقصد",IF(AND($V258&lt;&gt;"NONE",$V258&lt;&gt;"",$Z258=""),"⚠ طرف حساب","✓")))))</f>
        <v>0</v>
      </c>
      <c r="T258" s="29"/>
      <c r="U258" s="27">
        <f>IFERROR(VLOOKUP($D258,BankOpTbl,2,0),"")</f>
        <v>0</v>
      </c>
      <c r="V258" s="27">
        <f>IFERROR(VLOOKUP($D258,BankOpTbl,3,0),"")</f>
        <v>0</v>
      </c>
      <c r="W258" s="27">
        <f>IFERROR(VLOOKUP($D258,BankOpTbl,4,0),"")</f>
        <v>0</v>
      </c>
      <c r="X258" s="27">
        <f>IF($E258="","",IFERROR(VLOOKUP($E258,BankTbl,4,0),""))</f>
        <v>0</v>
      </c>
      <c r="Y258" s="27">
        <f>IF($F258="","",IFERROR(VLOOKUP($F258,BankTbl,4,0),""))</f>
        <v>0</v>
      </c>
      <c r="Z258" s="27">
        <f>IF($B258="","",IF($V258="PICK",LEFT($N258,5),IF($V258="FIXED",$W258,IF($V258="CODE",$H258,""))))</f>
        <v>0</v>
      </c>
    </row>
    <row r="259" spans="1:26" ht="21" customHeight="1">
      <c r="A259" s="27">
        <f>IF($B259="","",COUNTA($B$13:$B259))</f>
        <v>0</v>
      </c>
      <c r="B259" s="28"/>
      <c r="C259" s="28"/>
      <c r="D259" s="29"/>
      <c r="E259" s="29"/>
      <c r="F259" s="29"/>
      <c r="G259" s="28"/>
      <c r="H259" s="28"/>
      <c r="I259" s="30">
        <f>IF($H259="","",IFERROR(VLOOKUP($H259,AcctTbl,2,0),"کد ناشناخته"))</f>
        <v>0</v>
      </c>
      <c r="J259" s="27">
        <f>IF($H259="","",IFERROR(VLOOKUP($H259,AcctTbl,3,0),""))</f>
        <v>0</v>
      </c>
      <c r="K259" s="29"/>
      <c r="L259" s="28"/>
      <c r="M259" s="31"/>
      <c r="N259" s="29"/>
      <c r="O259" s="32">
        <f>IF($B259="",0,IF($U259="IN",N($M259),0))</f>
        <v>0</v>
      </c>
      <c r="P259" s="32">
        <f>IF($B259="",0,IF(OR($U259="OUT",$U259="TRF"),N($M259),0))</f>
        <v>0</v>
      </c>
      <c r="Q259" s="32">
        <f>IF($B259="",0,IF(OR($U259="OUT",$U259="TRF"),N($M259),0))</f>
        <v>0</v>
      </c>
      <c r="R259" s="32">
        <f>IF($B259="",0,IF($U259="IN",N($M259),0))</f>
        <v>0</v>
      </c>
      <c r="S259" s="33">
        <f>IF($B259="","",IF($M259="","⚠ مبلغ",IF($E259="","⚠ بانک عامل",IF(AND($U259="TRF",$F259=""),"⚠ بانک مقصد",IF(AND($V259&lt;&gt;"NONE",$V259&lt;&gt;"",$Z259=""),"⚠ طرف حساب","✓")))))</f>
        <v>0</v>
      </c>
      <c r="T259" s="29"/>
      <c r="U259" s="27">
        <f>IFERROR(VLOOKUP($D259,BankOpTbl,2,0),"")</f>
        <v>0</v>
      </c>
      <c r="V259" s="27">
        <f>IFERROR(VLOOKUP($D259,BankOpTbl,3,0),"")</f>
        <v>0</v>
      </c>
      <c r="W259" s="27">
        <f>IFERROR(VLOOKUP($D259,BankOpTbl,4,0),"")</f>
        <v>0</v>
      </c>
      <c r="X259" s="27">
        <f>IF($E259="","",IFERROR(VLOOKUP($E259,BankTbl,4,0),""))</f>
        <v>0</v>
      </c>
      <c r="Y259" s="27">
        <f>IF($F259="","",IFERROR(VLOOKUP($F259,BankTbl,4,0),""))</f>
        <v>0</v>
      </c>
      <c r="Z259" s="27">
        <f>IF($B259="","",IF($V259="PICK",LEFT($N259,5),IF($V259="FIXED",$W259,IF($V259="CODE",$H259,""))))</f>
        <v>0</v>
      </c>
    </row>
    <row r="260" spans="1:26" ht="21" customHeight="1">
      <c r="A260" s="27">
        <f>IF($B260="","",COUNTA($B$13:$B260))</f>
        <v>0</v>
      </c>
      <c r="B260" s="28"/>
      <c r="C260" s="28"/>
      <c r="D260" s="29"/>
      <c r="E260" s="29"/>
      <c r="F260" s="29"/>
      <c r="G260" s="28"/>
      <c r="H260" s="28"/>
      <c r="I260" s="30">
        <f>IF($H260="","",IFERROR(VLOOKUP($H260,AcctTbl,2,0),"کد ناشناخته"))</f>
        <v>0</v>
      </c>
      <c r="J260" s="27">
        <f>IF($H260="","",IFERROR(VLOOKUP($H260,AcctTbl,3,0),""))</f>
        <v>0</v>
      </c>
      <c r="K260" s="29"/>
      <c r="L260" s="28"/>
      <c r="M260" s="31"/>
      <c r="N260" s="29"/>
      <c r="O260" s="32">
        <f>IF($B260="",0,IF($U260="IN",N($M260),0))</f>
        <v>0</v>
      </c>
      <c r="P260" s="32">
        <f>IF($B260="",0,IF(OR($U260="OUT",$U260="TRF"),N($M260),0))</f>
        <v>0</v>
      </c>
      <c r="Q260" s="32">
        <f>IF($B260="",0,IF(OR($U260="OUT",$U260="TRF"),N($M260),0))</f>
        <v>0</v>
      </c>
      <c r="R260" s="32">
        <f>IF($B260="",0,IF($U260="IN",N($M260),0))</f>
        <v>0</v>
      </c>
      <c r="S260" s="33">
        <f>IF($B260="","",IF($M260="","⚠ مبلغ",IF($E260="","⚠ بانک عامل",IF(AND($U260="TRF",$F260=""),"⚠ بانک مقصد",IF(AND($V260&lt;&gt;"NONE",$V260&lt;&gt;"",$Z260=""),"⚠ طرف حساب","✓")))))</f>
        <v>0</v>
      </c>
      <c r="T260" s="29"/>
      <c r="U260" s="27">
        <f>IFERROR(VLOOKUP($D260,BankOpTbl,2,0),"")</f>
        <v>0</v>
      </c>
      <c r="V260" s="27">
        <f>IFERROR(VLOOKUP($D260,BankOpTbl,3,0),"")</f>
        <v>0</v>
      </c>
      <c r="W260" s="27">
        <f>IFERROR(VLOOKUP($D260,BankOpTbl,4,0),"")</f>
        <v>0</v>
      </c>
      <c r="X260" s="27">
        <f>IF($E260="","",IFERROR(VLOOKUP($E260,BankTbl,4,0),""))</f>
        <v>0</v>
      </c>
      <c r="Y260" s="27">
        <f>IF($F260="","",IFERROR(VLOOKUP($F260,BankTbl,4,0),""))</f>
        <v>0</v>
      </c>
      <c r="Z260" s="27">
        <f>IF($B260="","",IF($V260="PICK",LEFT($N260,5),IF($V260="FIXED",$W260,IF($V260="CODE",$H260,""))))</f>
        <v>0</v>
      </c>
    </row>
    <row r="261" spans="1:26" ht="21" customHeight="1">
      <c r="A261" s="27">
        <f>IF($B261="","",COUNTA($B$13:$B261))</f>
        <v>0</v>
      </c>
      <c r="B261" s="28"/>
      <c r="C261" s="28"/>
      <c r="D261" s="29"/>
      <c r="E261" s="29"/>
      <c r="F261" s="29"/>
      <c r="G261" s="28"/>
      <c r="H261" s="28"/>
      <c r="I261" s="30">
        <f>IF($H261="","",IFERROR(VLOOKUP($H261,AcctTbl,2,0),"کد ناشناخته"))</f>
        <v>0</v>
      </c>
      <c r="J261" s="27">
        <f>IF($H261="","",IFERROR(VLOOKUP($H261,AcctTbl,3,0),""))</f>
        <v>0</v>
      </c>
      <c r="K261" s="29"/>
      <c r="L261" s="28"/>
      <c r="M261" s="31"/>
      <c r="N261" s="29"/>
      <c r="O261" s="32">
        <f>IF($B261="",0,IF($U261="IN",N($M261),0))</f>
        <v>0</v>
      </c>
      <c r="P261" s="32">
        <f>IF($B261="",0,IF(OR($U261="OUT",$U261="TRF"),N($M261),0))</f>
        <v>0</v>
      </c>
      <c r="Q261" s="32">
        <f>IF($B261="",0,IF(OR($U261="OUT",$U261="TRF"),N($M261),0))</f>
        <v>0</v>
      </c>
      <c r="R261" s="32">
        <f>IF($B261="",0,IF($U261="IN",N($M261),0))</f>
        <v>0</v>
      </c>
      <c r="S261" s="33">
        <f>IF($B261="","",IF($M261="","⚠ مبلغ",IF($E261="","⚠ بانک عامل",IF(AND($U261="TRF",$F261=""),"⚠ بانک مقصد",IF(AND($V261&lt;&gt;"NONE",$V261&lt;&gt;"",$Z261=""),"⚠ طرف حساب","✓")))))</f>
        <v>0</v>
      </c>
      <c r="T261" s="29"/>
      <c r="U261" s="27">
        <f>IFERROR(VLOOKUP($D261,BankOpTbl,2,0),"")</f>
        <v>0</v>
      </c>
      <c r="V261" s="27">
        <f>IFERROR(VLOOKUP($D261,BankOpTbl,3,0),"")</f>
        <v>0</v>
      </c>
      <c r="W261" s="27">
        <f>IFERROR(VLOOKUP($D261,BankOpTbl,4,0),"")</f>
        <v>0</v>
      </c>
      <c r="X261" s="27">
        <f>IF($E261="","",IFERROR(VLOOKUP($E261,BankTbl,4,0),""))</f>
        <v>0</v>
      </c>
      <c r="Y261" s="27">
        <f>IF($F261="","",IFERROR(VLOOKUP($F261,BankTbl,4,0),""))</f>
        <v>0</v>
      </c>
      <c r="Z261" s="27">
        <f>IF($B261="","",IF($V261="PICK",LEFT($N261,5),IF($V261="FIXED",$W261,IF($V261="CODE",$H261,""))))</f>
        <v>0</v>
      </c>
    </row>
    <row r="262" spans="1:26" ht="21" customHeight="1">
      <c r="A262" s="27">
        <f>IF($B262="","",COUNTA($B$13:$B262))</f>
        <v>0</v>
      </c>
      <c r="B262" s="28"/>
      <c r="C262" s="28"/>
      <c r="D262" s="29"/>
      <c r="E262" s="29"/>
      <c r="F262" s="29"/>
      <c r="G262" s="28"/>
      <c r="H262" s="28"/>
      <c r="I262" s="30">
        <f>IF($H262="","",IFERROR(VLOOKUP($H262,AcctTbl,2,0),"کد ناشناخته"))</f>
        <v>0</v>
      </c>
      <c r="J262" s="27">
        <f>IF($H262="","",IFERROR(VLOOKUP($H262,AcctTbl,3,0),""))</f>
        <v>0</v>
      </c>
      <c r="K262" s="29"/>
      <c r="L262" s="28"/>
      <c r="M262" s="31"/>
      <c r="N262" s="29"/>
      <c r="O262" s="32">
        <f>IF($B262="",0,IF($U262="IN",N($M262),0))</f>
        <v>0</v>
      </c>
      <c r="P262" s="32">
        <f>IF($B262="",0,IF(OR($U262="OUT",$U262="TRF"),N($M262),0))</f>
        <v>0</v>
      </c>
      <c r="Q262" s="32">
        <f>IF($B262="",0,IF(OR($U262="OUT",$U262="TRF"),N($M262),0))</f>
        <v>0</v>
      </c>
      <c r="R262" s="32">
        <f>IF($B262="",0,IF($U262="IN",N($M262),0))</f>
        <v>0</v>
      </c>
      <c r="S262" s="33">
        <f>IF($B262="","",IF($M262="","⚠ مبلغ",IF($E262="","⚠ بانک عامل",IF(AND($U262="TRF",$F262=""),"⚠ بانک مقصد",IF(AND($V262&lt;&gt;"NONE",$V262&lt;&gt;"",$Z262=""),"⚠ طرف حساب","✓")))))</f>
        <v>0</v>
      </c>
      <c r="T262" s="29"/>
      <c r="U262" s="27">
        <f>IFERROR(VLOOKUP($D262,BankOpTbl,2,0),"")</f>
        <v>0</v>
      </c>
      <c r="V262" s="27">
        <f>IFERROR(VLOOKUP($D262,BankOpTbl,3,0),"")</f>
        <v>0</v>
      </c>
      <c r="W262" s="27">
        <f>IFERROR(VLOOKUP($D262,BankOpTbl,4,0),"")</f>
        <v>0</v>
      </c>
      <c r="X262" s="27">
        <f>IF($E262="","",IFERROR(VLOOKUP($E262,BankTbl,4,0),""))</f>
        <v>0</v>
      </c>
      <c r="Y262" s="27">
        <f>IF($F262="","",IFERROR(VLOOKUP($F262,BankTbl,4,0),""))</f>
        <v>0</v>
      </c>
      <c r="Z262" s="27">
        <f>IF($B262="","",IF($V262="PICK",LEFT($N262,5),IF($V262="FIXED",$W262,IF($V262="CODE",$H262,""))))</f>
        <v>0</v>
      </c>
    </row>
    <row r="263" spans="1:26" ht="21" customHeight="1">
      <c r="A263" s="27">
        <f>IF($B263="","",COUNTA($B$13:$B263))</f>
        <v>0</v>
      </c>
      <c r="B263" s="28"/>
      <c r="C263" s="28"/>
      <c r="D263" s="29"/>
      <c r="E263" s="29"/>
      <c r="F263" s="29"/>
      <c r="G263" s="28"/>
      <c r="H263" s="28"/>
      <c r="I263" s="30">
        <f>IF($H263="","",IFERROR(VLOOKUP($H263,AcctTbl,2,0),"کد ناشناخته"))</f>
        <v>0</v>
      </c>
      <c r="J263" s="27">
        <f>IF($H263="","",IFERROR(VLOOKUP($H263,AcctTbl,3,0),""))</f>
        <v>0</v>
      </c>
      <c r="K263" s="29"/>
      <c r="L263" s="28"/>
      <c r="M263" s="31"/>
      <c r="N263" s="29"/>
      <c r="O263" s="32">
        <f>IF($B263="",0,IF($U263="IN",N($M263),0))</f>
        <v>0</v>
      </c>
      <c r="P263" s="32">
        <f>IF($B263="",0,IF(OR($U263="OUT",$U263="TRF"),N($M263),0))</f>
        <v>0</v>
      </c>
      <c r="Q263" s="32">
        <f>IF($B263="",0,IF(OR($U263="OUT",$U263="TRF"),N($M263),0))</f>
        <v>0</v>
      </c>
      <c r="R263" s="32">
        <f>IF($B263="",0,IF($U263="IN",N($M263),0))</f>
        <v>0</v>
      </c>
      <c r="S263" s="33">
        <f>IF($B263="","",IF($M263="","⚠ مبلغ",IF($E263="","⚠ بانک عامل",IF(AND($U263="TRF",$F263=""),"⚠ بانک مقصد",IF(AND($V263&lt;&gt;"NONE",$V263&lt;&gt;"",$Z263=""),"⚠ طرف حساب","✓")))))</f>
        <v>0</v>
      </c>
      <c r="T263" s="29"/>
      <c r="U263" s="27">
        <f>IFERROR(VLOOKUP($D263,BankOpTbl,2,0),"")</f>
        <v>0</v>
      </c>
      <c r="V263" s="27">
        <f>IFERROR(VLOOKUP($D263,BankOpTbl,3,0),"")</f>
        <v>0</v>
      </c>
      <c r="W263" s="27">
        <f>IFERROR(VLOOKUP($D263,BankOpTbl,4,0),"")</f>
        <v>0</v>
      </c>
      <c r="X263" s="27">
        <f>IF($E263="","",IFERROR(VLOOKUP($E263,BankTbl,4,0),""))</f>
        <v>0</v>
      </c>
      <c r="Y263" s="27">
        <f>IF($F263="","",IFERROR(VLOOKUP($F263,BankTbl,4,0),""))</f>
        <v>0</v>
      </c>
      <c r="Z263" s="27">
        <f>IF($B263="","",IF($V263="PICK",LEFT($N263,5),IF($V263="FIXED",$W263,IF($V263="CODE",$H263,""))))</f>
        <v>0</v>
      </c>
    </row>
    <row r="264" spans="1:26" ht="21" customHeight="1">
      <c r="A264" s="27">
        <f>IF($B264="","",COUNTA($B$13:$B264))</f>
        <v>0</v>
      </c>
      <c r="B264" s="28"/>
      <c r="C264" s="28"/>
      <c r="D264" s="29"/>
      <c r="E264" s="29"/>
      <c r="F264" s="29"/>
      <c r="G264" s="28"/>
      <c r="H264" s="28"/>
      <c r="I264" s="30">
        <f>IF($H264="","",IFERROR(VLOOKUP($H264,AcctTbl,2,0),"کد ناشناخته"))</f>
        <v>0</v>
      </c>
      <c r="J264" s="27">
        <f>IF($H264="","",IFERROR(VLOOKUP($H264,AcctTbl,3,0),""))</f>
        <v>0</v>
      </c>
      <c r="K264" s="29"/>
      <c r="L264" s="28"/>
      <c r="M264" s="31"/>
      <c r="N264" s="29"/>
      <c r="O264" s="32">
        <f>IF($B264="",0,IF($U264="IN",N($M264),0))</f>
        <v>0</v>
      </c>
      <c r="P264" s="32">
        <f>IF($B264="",0,IF(OR($U264="OUT",$U264="TRF"),N($M264),0))</f>
        <v>0</v>
      </c>
      <c r="Q264" s="32">
        <f>IF($B264="",0,IF(OR($U264="OUT",$U264="TRF"),N($M264),0))</f>
        <v>0</v>
      </c>
      <c r="R264" s="32">
        <f>IF($B264="",0,IF($U264="IN",N($M264),0))</f>
        <v>0</v>
      </c>
      <c r="S264" s="33">
        <f>IF($B264="","",IF($M264="","⚠ مبلغ",IF($E264="","⚠ بانک عامل",IF(AND($U264="TRF",$F264=""),"⚠ بانک مقصد",IF(AND($V264&lt;&gt;"NONE",$V264&lt;&gt;"",$Z264=""),"⚠ طرف حساب","✓")))))</f>
        <v>0</v>
      </c>
      <c r="T264" s="29"/>
      <c r="U264" s="27">
        <f>IFERROR(VLOOKUP($D264,BankOpTbl,2,0),"")</f>
        <v>0</v>
      </c>
      <c r="V264" s="27">
        <f>IFERROR(VLOOKUP($D264,BankOpTbl,3,0),"")</f>
        <v>0</v>
      </c>
      <c r="W264" s="27">
        <f>IFERROR(VLOOKUP($D264,BankOpTbl,4,0),"")</f>
        <v>0</v>
      </c>
      <c r="X264" s="27">
        <f>IF($E264="","",IFERROR(VLOOKUP($E264,BankTbl,4,0),""))</f>
        <v>0</v>
      </c>
      <c r="Y264" s="27">
        <f>IF($F264="","",IFERROR(VLOOKUP($F264,BankTbl,4,0),""))</f>
        <v>0</v>
      </c>
      <c r="Z264" s="27">
        <f>IF($B264="","",IF($V264="PICK",LEFT($N264,5),IF($V264="FIXED",$W264,IF($V264="CODE",$H264,""))))</f>
        <v>0</v>
      </c>
    </row>
    <row r="265" spans="1:26" ht="21" customHeight="1">
      <c r="A265" s="27">
        <f>IF($B265="","",COUNTA($B$13:$B265))</f>
        <v>0</v>
      </c>
      <c r="B265" s="28"/>
      <c r="C265" s="28"/>
      <c r="D265" s="29"/>
      <c r="E265" s="29"/>
      <c r="F265" s="29"/>
      <c r="G265" s="28"/>
      <c r="H265" s="28"/>
      <c r="I265" s="30">
        <f>IF($H265="","",IFERROR(VLOOKUP($H265,AcctTbl,2,0),"کد ناشناخته"))</f>
        <v>0</v>
      </c>
      <c r="J265" s="27">
        <f>IF($H265="","",IFERROR(VLOOKUP($H265,AcctTbl,3,0),""))</f>
        <v>0</v>
      </c>
      <c r="K265" s="29"/>
      <c r="L265" s="28"/>
      <c r="M265" s="31"/>
      <c r="N265" s="29"/>
      <c r="O265" s="32">
        <f>IF($B265="",0,IF($U265="IN",N($M265),0))</f>
        <v>0</v>
      </c>
      <c r="P265" s="32">
        <f>IF($B265="",0,IF(OR($U265="OUT",$U265="TRF"),N($M265),0))</f>
        <v>0</v>
      </c>
      <c r="Q265" s="32">
        <f>IF($B265="",0,IF(OR($U265="OUT",$U265="TRF"),N($M265),0))</f>
        <v>0</v>
      </c>
      <c r="R265" s="32">
        <f>IF($B265="",0,IF($U265="IN",N($M265),0))</f>
        <v>0</v>
      </c>
      <c r="S265" s="33">
        <f>IF($B265="","",IF($M265="","⚠ مبلغ",IF($E265="","⚠ بانک عامل",IF(AND($U265="TRF",$F265=""),"⚠ بانک مقصد",IF(AND($V265&lt;&gt;"NONE",$V265&lt;&gt;"",$Z265=""),"⚠ طرف حساب","✓")))))</f>
        <v>0</v>
      </c>
      <c r="T265" s="29"/>
      <c r="U265" s="27">
        <f>IFERROR(VLOOKUP($D265,BankOpTbl,2,0),"")</f>
        <v>0</v>
      </c>
      <c r="V265" s="27">
        <f>IFERROR(VLOOKUP($D265,BankOpTbl,3,0),"")</f>
        <v>0</v>
      </c>
      <c r="W265" s="27">
        <f>IFERROR(VLOOKUP($D265,BankOpTbl,4,0),"")</f>
        <v>0</v>
      </c>
      <c r="X265" s="27">
        <f>IF($E265="","",IFERROR(VLOOKUP($E265,BankTbl,4,0),""))</f>
        <v>0</v>
      </c>
      <c r="Y265" s="27">
        <f>IF($F265="","",IFERROR(VLOOKUP($F265,BankTbl,4,0),""))</f>
        <v>0</v>
      </c>
      <c r="Z265" s="27">
        <f>IF($B265="","",IF($V265="PICK",LEFT($N265,5),IF($V265="FIXED",$W265,IF($V265="CODE",$H265,""))))</f>
        <v>0</v>
      </c>
    </row>
    <row r="266" spans="1:26" ht="21" customHeight="1">
      <c r="A266" s="27">
        <f>IF($B266="","",COUNTA($B$13:$B266))</f>
        <v>0</v>
      </c>
      <c r="B266" s="28"/>
      <c r="C266" s="28"/>
      <c r="D266" s="29"/>
      <c r="E266" s="29"/>
      <c r="F266" s="29"/>
      <c r="G266" s="28"/>
      <c r="H266" s="28"/>
      <c r="I266" s="30">
        <f>IF($H266="","",IFERROR(VLOOKUP($H266,AcctTbl,2,0),"کد ناشناخته"))</f>
        <v>0</v>
      </c>
      <c r="J266" s="27">
        <f>IF($H266="","",IFERROR(VLOOKUP($H266,AcctTbl,3,0),""))</f>
        <v>0</v>
      </c>
      <c r="K266" s="29"/>
      <c r="L266" s="28"/>
      <c r="M266" s="31"/>
      <c r="N266" s="29"/>
      <c r="O266" s="32">
        <f>IF($B266="",0,IF($U266="IN",N($M266),0))</f>
        <v>0</v>
      </c>
      <c r="P266" s="32">
        <f>IF($B266="",0,IF(OR($U266="OUT",$U266="TRF"),N($M266),0))</f>
        <v>0</v>
      </c>
      <c r="Q266" s="32">
        <f>IF($B266="",0,IF(OR($U266="OUT",$U266="TRF"),N($M266),0))</f>
        <v>0</v>
      </c>
      <c r="R266" s="32">
        <f>IF($B266="",0,IF($U266="IN",N($M266),0))</f>
        <v>0</v>
      </c>
      <c r="S266" s="33">
        <f>IF($B266="","",IF($M266="","⚠ مبلغ",IF($E266="","⚠ بانک عامل",IF(AND($U266="TRF",$F266=""),"⚠ بانک مقصد",IF(AND($V266&lt;&gt;"NONE",$V266&lt;&gt;"",$Z266=""),"⚠ طرف حساب","✓")))))</f>
        <v>0</v>
      </c>
      <c r="T266" s="29"/>
      <c r="U266" s="27">
        <f>IFERROR(VLOOKUP($D266,BankOpTbl,2,0),"")</f>
        <v>0</v>
      </c>
      <c r="V266" s="27">
        <f>IFERROR(VLOOKUP($D266,BankOpTbl,3,0),"")</f>
        <v>0</v>
      </c>
      <c r="W266" s="27">
        <f>IFERROR(VLOOKUP($D266,BankOpTbl,4,0),"")</f>
        <v>0</v>
      </c>
      <c r="X266" s="27">
        <f>IF($E266="","",IFERROR(VLOOKUP($E266,BankTbl,4,0),""))</f>
        <v>0</v>
      </c>
      <c r="Y266" s="27">
        <f>IF($F266="","",IFERROR(VLOOKUP($F266,BankTbl,4,0),""))</f>
        <v>0</v>
      </c>
      <c r="Z266" s="27">
        <f>IF($B266="","",IF($V266="PICK",LEFT($N266,5),IF($V266="FIXED",$W266,IF($V266="CODE",$H266,""))))</f>
        <v>0</v>
      </c>
    </row>
    <row r="267" spans="1:26" ht="21" customHeight="1">
      <c r="A267" s="27">
        <f>IF($B267="","",COUNTA($B$13:$B267))</f>
        <v>0</v>
      </c>
      <c r="B267" s="28"/>
      <c r="C267" s="28"/>
      <c r="D267" s="29"/>
      <c r="E267" s="29"/>
      <c r="F267" s="29"/>
      <c r="G267" s="28"/>
      <c r="H267" s="28"/>
      <c r="I267" s="30">
        <f>IF($H267="","",IFERROR(VLOOKUP($H267,AcctTbl,2,0),"کد ناشناخته"))</f>
        <v>0</v>
      </c>
      <c r="J267" s="27">
        <f>IF($H267="","",IFERROR(VLOOKUP($H267,AcctTbl,3,0),""))</f>
        <v>0</v>
      </c>
      <c r="K267" s="29"/>
      <c r="L267" s="28"/>
      <c r="M267" s="31"/>
      <c r="N267" s="29"/>
      <c r="O267" s="32">
        <f>IF($B267="",0,IF($U267="IN",N($M267),0))</f>
        <v>0</v>
      </c>
      <c r="P267" s="32">
        <f>IF($B267="",0,IF(OR($U267="OUT",$U267="TRF"),N($M267),0))</f>
        <v>0</v>
      </c>
      <c r="Q267" s="32">
        <f>IF($B267="",0,IF(OR($U267="OUT",$U267="TRF"),N($M267),0))</f>
        <v>0</v>
      </c>
      <c r="R267" s="32">
        <f>IF($B267="",0,IF($U267="IN",N($M267),0))</f>
        <v>0</v>
      </c>
      <c r="S267" s="33">
        <f>IF($B267="","",IF($M267="","⚠ مبلغ",IF($E267="","⚠ بانک عامل",IF(AND($U267="TRF",$F267=""),"⚠ بانک مقصد",IF(AND($V267&lt;&gt;"NONE",$V267&lt;&gt;"",$Z267=""),"⚠ طرف حساب","✓")))))</f>
        <v>0</v>
      </c>
      <c r="T267" s="29"/>
      <c r="U267" s="27">
        <f>IFERROR(VLOOKUP($D267,BankOpTbl,2,0),"")</f>
        <v>0</v>
      </c>
      <c r="V267" s="27">
        <f>IFERROR(VLOOKUP($D267,BankOpTbl,3,0),"")</f>
        <v>0</v>
      </c>
      <c r="W267" s="27">
        <f>IFERROR(VLOOKUP($D267,BankOpTbl,4,0),"")</f>
        <v>0</v>
      </c>
      <c r="X267" s="27">
        <f>IF($E267="","",IFERROR(VLOOKUP($E267,BankTbl,4,0),""))</f>
        <v>0</v>
      </c>
      <c r="Y267" s="27">
        <f>IF($F267="","",IFERROR(VLOOKUP($F267,BankTbl,4,0),""))</f>
        <v>0</v>
      </c>
      <c r="Z267" s="27">
        <f>IF($B267="","",IF($V267="PICK",LEFT($N267,5),IF($V267="FIXED",$W267,IF($V267="CODE",$H267,""))))</f>
        <v>0</v>
      </c>
    </row>
    <row r="268" spans="1:26" ht="21" customHeight="1">
      <c r="A268" s="27">
        <f>IF($B268="","",COUNTA($B$13:$B268))</f>
        <v>0</v>
      </c>
      <c r="B268" s="28"/>
      <c r="C268" s="28"/>
      <c r="D268" s="29"/>
      <c r="E268" s="29"/>
      <c r="F268" s="29"/>
      <c r="G268" s="28"/>
      <c r="H268" s="28"/>
      <c r="I268" s="30">
        <f>IF($H268="","",IFERROR(VLOOKUP($H268,AcctTbl,2,0),"کد ناشناخته"))</f>
        <v>0</v>
      </c>
      <c r="J268" s="27">
        <f>IF($H268="","",IFERROR(VLOOKUP($H268,AcctTbl,3,0),""))</f>
        <v>0</v>
      </c>
      <c r="K268" s="29"/>
      <c r="L268" s="28"/>
      <c r="M268" s="31"/>
      <c r="N268" s="29"/>
      <c r="O268" s="32">
        <f>IF($B268="",0,IF($U268="IN",N($M268),0))</f>
        <v>0</v>
      </c>
      <c r="P268" s="32">
        <f>IF($B268="",0,IF(OR($U268="OUT",$U268="TRF"),N($M268),0))</f>
        <v>0</v>
      </c>
      <c r="Q268" s="32">
        <f>IF($B268="",0,IF(OR($U268="OUT",$U268="TRF"),N($M268),0))</f>
        <v>0</v>
      </c>
      <c r="R268" s="32">
        <f>IF($B268="",0,IF($U268="IN",N($M268),0))</f>
        <v>0</v>
      </c>
      <c r="S268" s="33">
        <f>IF($B268="","",IF($M268="","⚠ مبلغ",IF($E268="","⚠ بانک عامل",IF(AND($U268="TRF",$F268=""),"⚠ بانک مقصد",IF(AND($V268&lt;&gt;"NONE",$V268&lt;&gt;"",$Z268=""),"⚠ طرف حساب","✓")))))</f>
        <v>0</v>
      </c>
      <c r="T268" s="29"/>
      <c r="U268" s="27">
        <f>IFERROR(VLOOKUP($D268,BankOpTbl,2,0),"")</f>
        <v>0</v>
      </c>
      <c r="V268" s="27">
        <f>IFERROR(VLOOKUP($D268,BankOpTbl,3,0),"")</f>
        <v>0</v>
      </c>
      <c r="W268" s="27">
        <f>IFERROR(VLOOKUP($D268,BankOpTbl,4,0),"")</f>
        <v>0</v>
      </c>
      <c r="X268" s="27">
        <f>IF($E268="","",IFERROR(VLOOKUP($E268,BankTbl,4,0),""))</f>
        <v>0</v>
      </c>
      <c r="Y268" s="27">
        <f>IF($F268="","",IFERROR(VLOOKUP($F268,BankTbl,4,0),""))</f>
        <v>0</v>
      </c>
      <c r="Z268" s="27">
        <f>IF($B268="","",IF($V268="PICK",LEFT($N268,5),IF($V268="FIXED",$W268,IF($V268="CODE",$H268,""))))</f>
        <v>0</v>
      </c>
    </row>
    <row r="269" spans="1:26" ht="21" customHeight="1">
      <c r="A269" s="27">
        <f>IF($B269="","",COUNTA($B$13:$B269))</f>
        <v>0</v>
      </c>
      <c r="B269" s="28"/>
      <c r="C269" s="28"/>
      <c r="D269" s="29"/>
      <c r="E269" s="29"/>
      <c r="F269" s="29"/>
      <c r="G269" s="28"/>
      <c r="H269" s="28"/>
      <c r="I269" s="30">
        <f>IF($H269="","",IFERROR(VLOOKUP($H269,AcctTbl,2,0),"کد ناشناخته"))</f>
        <v>0</v>
      </c>
      <c r="J269" s="27">
        <f>IF($H269="","",IFERROR(VLOOKUP($H269,AcctTbl,3,0),""))</f>
        <v>0</v>
      </c>
      <c r="K269" s="29"/>
      <c r="L269" s="28"/>
      <c r="M269" s="31"/>
      <c r="N269" s="29"/>
      <c r="O269" s="32">
        <f>IF($B269="",0,IF($U269="IN",N($M269),0))</f>
        <v>0</v>
      </c>
      <c r="P269" s="32">
        <f>IF($B269="",0,IF(OR($U269="OUT",$U269="TRF"),N($M269),0))</f>
        <v>0</v>
      </c>
      <c r="Q269" s="32">
        <f>IF($B269="",0,IF(OR($U269="OUT",$U269="TRF"),N($M269),0))</f>
        <v>0</v>
      </c>
      <c r="R269" s="32">
        <f>IF($B269="",0,IF($U269="IN",N($M269),0))</f>
        <v>0</v>
      </c>
      <c r="S269" s="33">
        <f>IF($B269="","",IF($M269="","⚠ مبلغ",IF($E269="","⚠ بانک عامل",IF(AND($U269="TRF",$F269=""),"⚠ بانک مقصد",IF(AND($V269&lt;&gt;"NONE",$V269&lt;&gt;"",$Z269=""),"⚠ طرف حساب","✓")))))</f>
        <v>0</v>
      </c>
      <c r="T269" s="29"/>
      <c r="U269" s="27">
        <f>IFERROR(VLOOKUP($D269,BankOpTbl,2,0),"")</f>
        <v>0</v>
      </c>
      <c r="V269" s="27">
        <f>IFERROR(VLOOKUP($D269,BankOpTbl,3,0),"")</f>
        <v>0</v>
      </c>
      <c r="W269" s="27">
        <f>IFERROR(VLOOKUP($D269,BankOpTbl,4,0),"")</f>
        <v>0</v>
      </c>
      <c r="X269" s="27">
        <f>IF($E269="","",IFERROR(VLOOKUP($E269,BankTbl,4,0),""))</f>
        <v>0</v>
      </c>
      <c r="Y269" s="27">
        <f>IF($F269="","",IFERROR(VLOOKUP($F269,BankTbl,4,0),""))</f>
        <v>0</v>
      </c>
      <c r="Z269" s="27">
        <f>IF($B269="","",IF($V269="PICK",LEFT($N269,5),IF($V269="FIXED",$W269,IF($V269="CODE",$H269,""))))</f>
        <v>0</v>
      </c>
    </row>
    <row r="270" spans="1:26" ht="21" customHeight="1">
      <c r="A270" s="27">
        <f>IF($B270="","",COUNTA($B$13:$B270))</f>
        <v>0</v>
      </c>
      <c r="B270" s="28"/>
      <c r="C270" s="28"/>
      <c r="D270" s="29"/>
      <c r="E270" s="29"/>
      <c r="F270" s="29"/>
      <c r="G270" s="28"/>
      <c r="H270" s="28"/>
      <c r="I270" s="30">
        <f>IF($H270="","",IFERROR(VLOOKUP($H270,AcctTbl,2,0),"کد ناشناخته"))</f>
        <v>0</v>
      </c>
      <c r="J270" s="27">
        <f>IF($H270="","",IFERROR(VLOOKUP($H270,AcctTbl,3,0),""))</f>
        <v>0</v>
      </c>
      <c r="K270" s="29"/>
      <c r="L270" s="28"/>
      <c r="M270" s="31"/>
      <c r="N270" s="29"/>
      <c r="O270" s="32">
        <f>IF($B270="",0,IF($U270="IN",N($M270),0))</f>
        <v>0</v>
      </c>
      <c r="P270" s="32">
        <f>IF($B270="",0,IF(OR($U270="OUT",$U270="TRF"),N($M270),0))</f>
        <v>0</v>
      </c>
      <c r="Q270" s="32">
        <f>IF($B270="",0,IF(OR($U270="OUT",$U270="TRF"),N($M270),0))</f>
        <v>0</v>
      </c>
      <c r="R270" s="32">
        <f>IF($B270="",0,IF($U270="IN",N($M270),0))</f>
        <v>0</v>
      </c>
      <c r="S270" s="33">
        <f>IF($B270="","",IF($M270="","⚠ مبلغ",IF($E270="","⚠ بانک عامل",IF(AND($U270="TRF",$F270=""),"⚠ بانک مقصد",IF(AND($V270&lt;&gt;"NONE",$V270&lt;&gt;"",$Z270=""),"⚠ طرف حساب","✓")))))</f>
        <v>0</v>
      </c>
      <c r="T270" s="29"/>
      <c r="U270" s="27">
        <f>IFERROR(VLOOKUP($D270,BankOpTbl,2,0),"")</f>
        <v>0</v>
      </c>
      <c r="V270" s="27">
        <f>IFERROR(VLOOKUP($D270,BankOpTbl,3,0),"")</f>
        <v>0</v>
      </c>
      <c r="W270" s="27">
        <f>IFERROR(VLOOKUP($D270,BankOpTbl,4,0),"")</f>
        <v>0</v>
      </c>
      <c r="X270" s="27">
        <f>IF($E270="","",IFERROR(VLOOKUP($E270,BankTbl,4,0),""))</f>
        <v>0</v>
      </c>
      <c r="Y270" s="27">
        <f>IF($F270="","",IFERROR(VLOOKUP($F270,BankTbl,4,0),""))</f>
        <v>0</v>
      </c>
      <c r="Z270" s="27">
        <f>IF($B270="","",IF($V270="PICK",LEFT($N270,5),IF($V270="FIXED",$W270,IF($V270="CODE",$H270,""))))</f>
        <v>0</v>
      </c>
    </row>
    <row r="271" spans="1:26" ht="21" customHeight="1">
      <c r="A271" s="27">
        <f>IF($B271="","",COUNTA($B$13:$B271))</f>
        <v>0</v>
      </c>
      <c r="B271" s="28"/>
      <c r="C271" s="28"/>
      <c r="D271" s="29"/>
      <c r="E271" s="29"/>
      <c r="F271" s="29"/>
      <c r="G271" s="28"/>
      <c r="H271" s="28"/>
      <c r="I271" s="30">
        <f>IF($H271="","",IFERROR(VLOOKUP($H271,AcctTbl,2,0),"کد ناشناخته"))</f>
        <v>0</v>
      </c>
      <c r="J271" s="27">
        <f>IF($H271="","",IFERROR(VLOOKUP($H271,AcctTbl,3,0),""))</f>
        <v>0</v>
      </c>
      <c r="K271" s="29"/>
      <c r="L271" s="28"/>
      <c r="M271" s="31"/>
      <c r="N271" s="29"/>
      <c r="O271" s="32">
        <f>IF($B271="",0,IF($U271="IN",N($M271),0))</f>
        <v>0</v>
      </c>
      <c r="P271" s="32">
        <f>IF($B271="",0,IF(OR($U271="OUT",$U271="TRF"),N($M271),0))</f>
        <v>0</v>
      </c>
      <c r="Q271" s="32">
        <f>IF($B271="",0,IF(OR($U271="OUT",$U271="TRF"),N($M271),0))</f>
        <v>0</v>
      </c>
      <c r="R271" s="32">
        <f>IF($B271="",0,IF($U271="IN",N($M271),0))</f>
        <v>0</v>
      </c>
      <c r="S271" s="33">
        <f>IF($B271="","",IF($M271="","⚠ مبلغ",IF($E271="","⚠ بانک عامل",IF(AND($U271="TRF",$F271=""),"⚠ بانک مقصد",IF(AND($V271&lt;&gt;"NONE",$V271&lt;&gt;"",$Z271=""),"⚠ طرف حساب","✓")))))</f>
        <v>0</v>
      </c>
      <c r="T271" s="29"/>
      <c r="U271" s="27">
        <f>IFERROR(VLOOKUP($D271,BankOpTbl,2,0),"")</f>
        <v>0</v>
      </c>
      <c r="V271" s="27">
        <f>IFERROR(VLOOKUP($D271,BankOpTbl,3,0),"")</f>
        <v>0</v>
      </c>
      <c r="W271" s="27">
        <f>IFERROR(VLOOKUP($D271,BankOpTbl,4,0),"")</f>
        <v>0</v>
      </c>
      <c r="X271" s="27">
        <f>IF($E271="","",IFERROR(VLOOKUP($E271,BankTbl,4,0),""))</f>
        <v>0</v>
      </c>
      <c r="Y271" s="27">
        <f>IF($F271="","",IFERROR(VLOOKUP($F271,BankTbl,4,0),""))</f>
        <v>0</v>
      </c>
      <c r="Z271" s="27">
        <f>IF($B271="","",IF($V271="PICK",LEFT($N271,5),IF($V271="FIXED",$W271,IF($V271="CODE",$H271,""))))</f>
        <v>0</v>
      </c>
    </row>
    <row r="272" spans="1:26" ht="21" customHeight="1">
      <c r="A272" s="27">
        <f>IF($B272="","",COUNTA($B$13:$B272))</f>
        <v>0</v>
      </c>
      <c r="B272" s="28"/>
      <c r="C272" s="28"/>
      <c r="D272" s="29"/>
      <c r="E272" s="29"/>
      <c r="F272" s="29"/>
      <c r="G272" s="28"/>
      <c r="H272" s="28"/>
      <c r="I272" s="30">
        <f>IF($H272="","",IFERROR(VLOOKUP($H272,AcctTbl,2,0),"کد ناشناخته"))</f>
        <v>0</v>
      </c>
      <c r="J272" s="27">
        <f>IF($H272="","",IFERROR(VLOOKUP($H272,AcctTbl,3,0),""))</f>
        <v>0</v>
      </c>
      <c r="K272" s="29"/>
      <c r="L272" s="28"/>
      <c r="M272" s="31"/>
      <c r="N272" s="29"/>
      <c r="O272" s="32">
        <f>IF($B272="",0,IF($U272="IN",N($M272),0))</f>
        <v>0</v>
      </c>
      <c r="P272" s="32">
        <f>IF($B272="",0,IF(OR($U272="OUT",$U272="TRF"),N($M272),0))</f>
        <v>0</v>
      </c>
      <c r="Q272" s="32">
        <f>IF($B272="",0,IF(OR($U272="OUT",$U272="TRF"),N($M272),0))</f>
        <v>0</v>
      </c>
      <c r="R272" s="32">
        <f>IF($B272="",0,IF($U272="IN",N($M272),0))</f>
        <v>0</v>
      </c>
      <c r="S272" s="33">
        <f>IF($B272="","",IF($M272="","⚠ مبلغ",IF($E272="","⚠ بانک عامل",IF(AND($U272="TRF",$F272=""),"⚠ بانک مقصد",IF(AND($V272&lt;&gt;"NONE",$V272&lt;&gt;"",$Z272=""),"⚠ طرف حساب","✓")))))</f>
        <v>0</v>
      </c>
      <c r="T272" s="29"/>
      <c r="U272" s="27">
        <f>IFERROR(VLOOKUP($D272,BankOpTbl,2,0),"")</f>
        <v>0</v>
      </c>
      <c r="V272" s="27">
        <f>IFERROR(VLOOKUP($D272,BankOpTbl,3,0),"")</f>
        <v>0</v>
      </c>
      <c r="W272" s="27">
        <f>IFERROR(VLOOKUP($D272,BankOpTbl,4,0),"")</f>
        <v>0</v>
      </c>
      <c r="X272" s="27">
        <f>IF($E272="","",IFERROR(VLOOKUP($E272,BankTbl,4,0),""))</f>
        <v>0</v>
      </c>
      <c r="Y272" s="27">
        <f>IF($F272="","",IFERROR(VLOOKUP($F272,BankTbl,4,0),""))</f>
        <v>0</v>
      </c>
      <c r="Z272" s="27">
        <f>IF($B272="","",IF($V272="PICK",LEFT($N272,5),IF($V272="FIXED",$W272,IF($V272="CODE",$H272,""))))</f>
        <v>0</v>
      </c>
    </row>
    <row r="273" spans="1:26" ht="21" customHeight="1">
      <c r="A273" s="27">
        <f>IF($B273="","",COUNTA($B$13:$B273))</f>
        <v>0</v>
      </c>
      <c r="B273" s="28"/>
      <c r="C273" s="28"/>
      <c r="D273" s="29"/>
      <c r="E273" s="29"/>
      <c r="F273" s="29"/>
      <c r="G273" s="28"/>
      <c r="H273" s="28"/>
      <c r="I273" s="30">
        <f>IF($H273="","",IFERROR(VLOOKUP($H273,AcctTbl,2,0),"کد ناشناخته"))</f>
        <v>0</v>
      </c>
      <c r="J273" s="27">
        <f>IF($H273="","",IFERROR(VLOOKUP($H273,AcctTbl,3,0),""))</f>
        <v>0</v>
      </c>
      <c r="K273" s="29"/>
      <c r="L273" s="28"/>
      <c r="M273" s="31"/>
      <c r="N273" s="29"/>
      <c r="O273" s="32">
        <f>IF($B273="",0,IF($U273="IN",N($M273),0))</f>
        <v>0</v>
      </c>
      <c r="P273" s="32">
        <f>IF($B273="",0,IF(OR($U273="OUT",$U273="TRF"),N($M273),0))</f>
        <v>0</v>
      </c>
      <c r="Q273" s="32">
        <f>IF($B273="",0,IF(OR($U273="OUT",$U273="TRF"),N($M273),0))</f>
        <v>0</v>
      </c>
      <c r="R273" s="32">
        <f>IF($B273="",0,IF($U273="IN",N($M273),0))</f>
        <v>0</v>
      </c>
      <c r="S273" s="33">
        <f>IF($B273="","",IF($M273="","⚠ مبلغ",IF($E273="","⚠ بانک عامل",IF(AND($U273="TRF",$F273=""),"⚠ بانک مقصد",IF(AND($V273&lt;&gt;"NONE",$V273&lt;&gt;"",$Z273=""),"⚠ طرف حساب","✓")))))</f>
        <v>0</v>
      </c>
      <c r="T273" s="29"/>
      <c r="U273" s="27">
        <f>IFERROR(VLOOKUP($D273,BankOpTbl,2,0),"")</f>
        <v>0</v>
      </c>
      <c r="V273" s="27">
        <f>IFERROR(VLOOKUP($D273,BankOpTbl,3,0),"")</f>
        <v>0</v>
      </c>
      <c r="W273" s="27">
        <f>IFERROR(VLOOKUP($D273,BankOpTbl,4,0),"")</f>
        <v>0</v>
      </c>
      <c r="X273" s="27">
        <f>IF($E273="","",IFERROR(VLOOKUP($E273,BankTbl,4,0),""))</f>
        <v>0</v>
      </c>
      <c r="Y273" s="27">
        <f>IF($F273="","",IFERROR(VLOOKUP($F273,BankTbl,4,0),""))</f>
        <v>0</v>
      </c>
      <c r="Z273" s="27">
        <f>IF($B273="","",IF($V273="PICK",LEFT($N273,5),IF($V273="FIXED",$W273,IF($V273="CODE",$H273,""))))</f>
        <v>0</v>
      </c>
    </row>
    <row r="274" spans="1:26" ht="21" customHeight="1">
      <c r="A274" s="27">
        <f>IF($B274="","",COUNTA($B$13:$B274))</f>
        <v>0</v>
      </c>
      <c r="B274" s="28"/>
      <c r="C274" s="28"/>
      <c r="D274" s="29"/>
      <c r="E274" s="29"/>
      <c r="F274" s="29"/>
      <c r="G274" s="28"/>
      <c r="H274" s="28"/>
      <c r="I274" s="30">
        <f>IF($H274="","",IFERROR(VLOOKUP($H274,AcctTbl,2,0),"کد ناشناخته"))</f>
        <v>0</v>
      </c>
      <c r="J274" s="27">
        <f>IF($H274="","",IFERROR(VLOOKUP($H274,AcctTbl,3,0),""))</f>
        <v>0</v>
      </c>
      <c r="K274" s="29"/>
      <c r="L274" s="28"/>
      <c r="M274" s="31"/>
      <c r="N274" s="29"/>
      <c r="O274" s="32">
        <f>IF($B274="",0,IF($U274="IN",N($M274),0))</f>
        <v>0</v>
      </c>
      <c r="P274" s="32">
        <f>IF($B274="",0,IF(OR($U274="OUT",$U274="TRF"),N($M274),0))</f>
        <v>0</v>
      </c>
      <c r="Q274" s="32">
        <f>IF($B274="",0,IF(OR($U274="OUT",$U274="TRF"),N($M274),0))</f>
        <v>0</v>
      </c>
      <c r="R274" s="32">
        <f>IF($B274="",0,IF($U274="IN",N($M274),0))</f>
        <v>0</v>
      </c>
      <c r="S274" s="33">
        <f>IF($B274="","",IF($M274="","⚠ مبلغ",IF($E274="","⚠ بانک عامل",IF(AND($U274="TRF",$F274=""),"⚠ بانک مقصد",IF(AND($V274&lt;&gt;"NONE",$V274&lt;&gt;"",$Z274=""),"⚠ طرف حساب","✓")))))</f>
        <v>0</v>
      </c>
      <c r="T274" s="29"/>
      <c r="U274" s="27">
        <f>IFERROR(VLOOKUP($D274,BankOpTbl,2,0),"")</f>
        <v>0</v>
      </c>
      <c r="V274" s="27">
        <f>IFERROR(VLOOKUP($D274,BankOpTbl,3,0),"")</f>
        <v>0</v>
      </c>
      <c r="W274" s="27">
        <f>IFERROR(VLOOKUP($D274,BankOpTbl,4,0),"")</f>
        <v>0</v>
      </c>
      <c r="X274" s="27">
        <f>IF($E274="","",IFERROR(VLOOKUP($E274,BankTbl,4,0),""))</f>
        <v>0</v>
      </c>
      <c r="Y274" s="27">
        <f>IF($F274="","",IFERROR(VLOOKUP($F274,BankTbl,4,0),""))</f>
        <v>0</v>
      </c>
      <c r="Z274" s="27">
        <f>IF($B274="","",IF($V274="PICK",LEFT($N274,5),IF($V274="FIXED",$W274,IF($V274="CODE",$H274,""))))</f>
        <v>0</v>
      </c>
    </row>
    <row r="275" spans="1:26" ht="21" customHeight="1">
      <c r="A275" s="27">
        <f>IF($B275="","",COUNTA($B$13:$B275))</f>
        <v>0</v>
      </c>
      <c r="B275" s="28"/>
      <c r="C275" s="28"/>
      <c r="D275" s="29"/>
      <c r="E275" s="29"/>
      <c r="F275" s="29"/>
      <c r="G275" s="28"/>
      <c r="H275" s="28"/>
      <c r="I275" s="30">
        <f>IF($H275="","",IFERROR(VLOOKUP($H275,AcctTbl,2,0),"کد ناشناخته"))</f>
        <v>0</v>
      </c>
      <c r="J275" s="27">
        <f>IF($H275="","",IFERROR(VLOOKUP($H275,AcctTbl,3,0),""))</f>
        <v>0</v>
      </c>
      <c r="K275" s="29"/>
      <c r="L275" s="28"/>
      <c r="M275" s="31"/>
      <c r="N275" s="29"/>
      <c r="O275" s="32">
        <f>IF($B275="",0,IF($U275="IN",N($M275),0))</f>
        <v>0</v>
      </c>
      <c r="P275" s="32">
        <f>IF($B275="",0,IF(OR($U275="OUT",$U275="TRF"),N($M275),0))</f>
        <v>0</v>
      </c>
      <c r="Q275" s="32">
        <f>IF($B275="",0,IF(OR($U275="OUT",$U275="TRF"),N($M275),0))</f>
        <v>0</v>
      </c>
      <c r="R275" s="32">
        <f>IF($B275="",0,IF($U275="IN",N($M275),0))</f>
        <v>0</v>
      </c>
      <c r="S275" s="33">
        <f>IF($B275="","",IF($M275="","⚠ مبلغ",IF($E275="","⚠ بانک عامل",IF(AND($U275="TRF",$F275=""),"⚠ بانک مقصد",IF(AND($V275&lt;&gt;"NONE",$V275&lt;&gt;"",$Z275=""),"⚠ طرف حساب","✓")))))</f>
        <v>0</v>
      </c>
      <c r="T275" s="29"/>
      <c r="U275" s="27">
        <f>IFERROR(VLOOKUP($D275,BankOpTbl,2,0),"")</f>
        <v>0</v>
      </c>
      <c r="V275" s="27">
        <f>IFERROR(VLOOKUP($D275,BankOpTbl,3,0),"")</f>
        <v>0</v>
      </c>
      <c r="W275" s="27">
        <f>IFERROR(VLOOKUP($D275,BankOpTbl,4,0),"")</f>
        <v>0</v>
      </c>
      <c r="X275" s="27">
        <f>IF($E275="","",IFERROR(VLOOKUP($E275,BankTbl,4,0),""))</f>
        <v>0</v>
      </c>
      <c r="Y275" s="27">
        <f>IF($F275="","",IFERROR(VLOOKUP($F275,BankTbl,4,0),""))</f>
        <v>0</v>
      </c>
      <c r="Z275" s="27">
        <f>IF($B275="","",IF($V275="PICK",LEFT($N275,5),IF($V275="FIXED",$W275,IF($V275="CODE",$H275,""))))</f>
        <v>0</v>
      </c>
    </row>
    <row r="276" spans="1:26" ht="21" customHeight="1">
      <c r="A276" s="27">
        <f>IF($B276="","",COUNTA($B$13:$B276))</f>
        <v>0</v>
      </c>
      <c r="B276" s="28"/>
      <c r="C276" s="28"/>
      <c r="D276" s="29"/>
      <c r="E276" s="29"/>
      <c r="F276" s="29"/>
      <c r="G276" s="28"/>
      <c r="H276" s="28"/>
      <c r="I276" s="30">
        <f>IF($H276="","",IFERROR(VLOOKUP($H276,AcctTbl,2,0),"کد ناشناخته"))</f>
        <v>0</v>
      </c>
      <c r="J276" s="27">
        <f>IF($H276="","",IFERROR(VLOOKUP($H276,AcctTbl,3,0),""))</f>
        <v>0</v>
      </c>
      <c r="K276" s="29"/>
      <c r="L276" s="28"/>
      <c r="M276" s="31"/>
      <c r="N276" s="29"/>
      <c r="O276" s="32">
        <f>IF($B276="",0,IF($U276="IN",N($M276),0))</f>
        <v>0</v>
      </c>
      <c r="P276" s="32">
        <f>IF($B276="",0,IF(OR($U276="OUT",$U276="TRF"),N($M276),0))</f>
        <v>0</v>
      </c>
      <c r="Q276" s="32">
        <f>IF($B276="",0,IF(OR($U276="OUT",$U276="TRF"),N($M276),0))</f>
        <v>0</v>
      </c>
      <c r="R276" s="32">
        <f>IF($B276="",0,IF($U276="IN",N($M276),0))</f>
        <v>0</v>
      </c>
      <c r="S276" s="33">
        <f>IF($B276="","",IF($M276="","⚠ مبلغ",IF($E276="","⚠ بانک عامل",IF(AND($U276="TRF",$F276=""),"⚠ بانک مقصد",IF(AND($V276&lt;&gt;"NONE",$V276&lt;&gt;"",$Z276=""),"⚠ طرف حساب","✓")))))</f>
        <v>0</v>
      </c>
      <c r="T276" s="29"/>
      <c r="U276" s="27">
        <f>IFERROR(VLOOKUP($D276,BankOpTbl,2,0),"")</f>
        <v>0</v>
      </c>
      <c r="V276" s="27">
        <f>IFERROR(VLOOKUP($D276,BankOpTbl,3,0),"")</f>
        <v>0</v>
      </c>
      <c r="W276" s="27">
        <f>IFERROR(VLOOKUP($D276,BankOpTbl,4,0),"")</f>
        <v>0</v>
      </c>
      <c r="X276" s="27">
        <f>IF($E276="","",IFERROR(VLOOKUP($E276,BankTbl,4,0),""))</f>
        <v>0</v>
      </c>
      <c r="Y276" s="27">
        <f>IF($F276="","",IFERROR(VLOOKUP($F276,BankTbl,4,0),""))</f>
        <v>0</v>
      </c>
      <c r="Z276" s="27">
        <f>IF($B276="","",IF($V276="PICK",LEFT($N276,5),IF($V276="FIXED",$W276,IF($V276="CODE",$H276,""))))</f>
        <v>0</v>
      </c>
    </row>
    <row r="277" spans="1:26" ht="21" customHeight="1">
      <c r="A277" s="27">
        <f>IF($B277="","",COUNTA($B$13:$B277))</f>
        <v>0</v>
      </c>
      <c r="B277" s="28"/>
      <c r="C277" s="28"/>
      <c r="D277" s="29"/>
      <c r="E277" s="29"/>
      <c r="F277" s="29"/>
      <c r="G277" s="28"/>
      <c r="H277" s="28"/>
      <c r="I277" s="30">
        <f>IF($H277="","",IFERROR(VLOOKUP($H277,AcctTbl,2,0),"کد ناشناخته"))</f>
        <v>0</v>
      </c>
      <c r="J277" s="27">
        <f>IF($H277="","",IFERROR(VLOOKUP($H277,AcctTbl,3,0),""))</f>
        <v>0</v>
      </c>
      <c r="K277" s="29"/>
      <c r="L277" s="28"/>
      <c r="M277" s="31"/>
      <c r="N277" s="29"/>
      <c r="O277" s="32">
        <f>IF($B277="",0,IF($U277="IN",N($M277),0))</f>
        <v>0</v>
      </c>
      <c r="P277" s="32">
        <f>IF($B277="",0,IF(OR($U277="OUT",$U277="TRF"),N($M277),0))</f>
        <v>0</v>
      </c>
      <c r="Q277" s="32">
        <f>IF($B277="",0,IF(OR($U277="OUT",$U277="TRF"),N($M277),0))</f>
        <v>0</v>
      </c>
      <c r="R277" s="32">
        <f>IF($B277="",0,IF($U277="IN",N($M277),0))</f>
        <v>0</v>
      </c>
      <c r="S277" s="33">
        <f>IF($B277="","",IF($M277="","⚠ مبلغ",IF($E277="","⚠ بانک عامل",IF(AND($U277="TRF",$F277=""),"⚠ بانک مقصد",IF(AND($V277&lt;&gt;"NONE",$V277&lt;&gt;"",$Z277=""),"⚠ طرف حساب","✓")))))</f>
        <v>0</v>
      </c>
      <c r="T277" s="29"/>
      <c r="U277" s="27">
        <f>IFERROR(VLOOKUP($D277,BankOpTbl,2,0),"")</f>
        <v>0</v>
      </c>
      <c r="V277" s="27">
        <f>IFERROR(VLOOKUP($D277,BankOpTbl,3,0),"")</f>
        <v>0</v>
      </c>
      <c r="W277" s="27">
        <f>IFERROR(VLOOKUP($D277,BankOpTbl,4,0),"")</f>
        <v>0</v>
      </c>
      <c r="X277" s="27">
        <f>IF($E277="","",IFERROR(VLOOKUP($E277,BankTbl,4,0),""))</f>
        <v>0</v>
      </c>
      <c r="Y277" s="27">
        <f>IF($F277="","",IFERROR(VLOOKUP($F277,BankTbl,4,0),""))</f>
        <v>0</v>
      </c>
      <c r="Z277" s="27">
        <f>IF($B277="","",IF($V277="PICK",LEFT($N277,5),IF($V277="FIXED",$W277,IF($V277="CODE",$H277,""))))</f>
        <v>0</v>
      </c>
    </row>
    <row r="278" spans="1:26" ht="21" customHeight="1">
      <c r="A278" s="27">
        <f>IF($B278="","",COUNTA($B$13:$B278))</f>
        <v>0</v>
      </c>
      <c r="B278" s="28"/>
      <c r="C278" s="28"/>
      <c r="D278" s="29"/>
      <c r="E278" s="29"/>
      <c r="F278" s="29"/>
      <c r="G278" s="28"/>
      <c r="H278" s="28"/>
      <c r="I278" s="30">
        <f>IF($H278="","",IFERROR(VLOOKUP($H278,AcctTbl,2,0),"کد ناشناخته"))</f>
        <v>0</v>
      </c>
      <c r="J278" s="27">
        <f>IF($H278="","",IFERROR(VLOOKUP($H278,AcctTbl,3,0),""))</f>
        <v>0</v>
      </c>
      <c r="K278" s="29"/>
      <c r="L278" s="28"/>
      <c r="M278" s="31"/>
      <c r="N278" s="29"/>
      <c r="O278" s="32">
        <f>IF($B278="",0,IF($U278="IN",N($M278),0))</f>
        <v>0</v>
      </c>
      <c r="P278" s="32">
        <f>IF($B278="",0,IF(OR($U278="OUT",$U278="TRF"),N($M278),0))</f>
        <v>0</v>
      </c>
      <c r="Q278" s="32">
        <f>IF($B278="",0,IF(OR($U278="OUT",$U278="TRF"),N($M278),0))</f>
        <v>0</v>
      </c>
      <c r="R278" s="32">
        <f>IF($B278="",0,IF($U278="IN",N($M278),0))</f>
        <v>0</v>
      </c>
      <c r="S278" s="33">
        <f>IF($B278="","",IF($M278="","⚠ مبلغ",IF($E278="","⚠ بانک عامل",IF(AND($U278="TRF",$F278=""),"⚠ بانک مقصد",IF(AND($V278&lt;&gt;"NONE",$V278&lt;&gt;"",$Z278=""),"⚠ طرف حساب","✓")))))</f>
        <v>0</v>
      </c>
      <c r="T278" s="29"/>
      <c r="U278" s="27">
        <f>IFERROR(VLOOKUP($D278,BankOpTbl,2,0),"")</f>
        <v>0</v>
      </c>
      <c r="V278" s="27">
        <f>IFERROR(VLOOKUP($D278,BankOpTbl,3,0),"")</f>
        <v>0</v>
      </c>
      <c r="W278" s="27">
        <f>IFERROR(VLOOKUP($D278,BankOpTbl,4,0),"")</f>
        <v>0</v>
      </c>
      <c r="X278" s="27">
        <f>IF($E278="","",IFERROR(VLOOKUP($E278,BankTbl,4,0),""))</f>
        <v>0</v>
      </c>
      <c r="Y278" s="27">
        <f>IF($F278="","",IFERROR(VLOOKUP($F278,BankTbl,4,0),""))</f>
        <v>0</v>
      </c>
      <c r="Z278" s="27">
        <f>IF($B278="","",IF($V278="PICK",LEFT($N278,5),IF($V278="FIXED",$W278,IF($V278="CODE",$H278,""))))</f>
        <v>0</v>
      </c>
    </row>
    <row r="279" spans="1:26" ht="21" customHeight="1">
      <c r="A279" s="27">
        <f>IF($B279="","",COUNTA($B$13:$B279))</f>
        <v>0</v>
      </c>
      <c r="B279" s="28"/>
      <c r="C279" s="28"/>
      <c r="D279" s="29"/>
      <c r="E279" s="29"/>
      <c r="F279" s="29"/>
      <c r="G279" s="28"/>
      <c r="H279" s="28"/>
      <c r="I279" s="30">
        <f>IF($H279="","",IFERROR(VLOOKUP($H279,AcctTbl,2,0),"کد ناشناخته"))</f>
        <v>0</v>
      </c>
      <c r="J279" s="27">
        <f>IF($H279="","",IFERROR(VLOOKUP($H279,AcctTbl,3,0),""))</f>
        <v>0</v>
      </c>
      <c r="K279" s="29"/>
      <c r="L279" s="28"/>
      <c r="M279" s="31"/>
      <c r="N279" s="29"/>
      <c r="O279" s="32">
        <f>IF($B279="",0,IF($U279="IN",N($M279),0))</f>
        <v>0</v>
      </c>
      <c r="P279" s="32">
        <f>IF($B279="",0,IF(OR($U279="OUT",$U279="TRF"),N($M279),0))</f>
        <v>0</v>
      </c>
      <c r="Q279" s="32">
        <f>IF($B279="",0,IF(OR($U279="OUT",$U279="TRF"),N($M279),0))</f>
        <v>0</v>
      </c>
      <c r="R279" s="32">
        <f>IF($B279="",0,IF($U279="IN",N($M279),0))</f>
        <v>0</v>
      </c>
      <c r="S279" s="33">
        <f>IF($B279="","",IF($M279="","⚠ مبلغ",IF($E279="","⚠ بانک عامل",IF(AND($U279="TRF",$F279=""),"⚠ بانک مقصد",IF(AND($V279&lt;&gt;"NONE",$V279&lt;&gt;"",$Z279=""),"⚠ طرف حساب","✓")))))</f>
        <v>0</v>
      </c>
      <c r="T279" s="29"/>
      <c r="U279" s="27">
        <f>IFERROR(VLOOKUP($D279,BankOpTbl,2,0),"")</f>
        <v>0</v>
      </c>
      <c r="V279" s="27">
        <f>IFERROR(VLOOKUP($D279,BankOpTbl,3,0),"")</f>
        <v>0</v>
      </c>
      <c r="W279" s="27">
        <f>IFERROR(VLOOKUP($D279,BankOpTbl,4,0),"")</f>
        <v>0</v>
      </c>
      <c r="X279" s="27">
        <f>IF($E279="","",IFERROR(VLOOKUP($E279,BankTbl,4,0),""))</f>
        <v>0</v>
      </c>
      <c r="Y279" s="27">
        <f>IF($F279="","",IFERROR(VLOOKUP($F279,BankTbl,4,0),""))</f>
        <v>0</v>
      </c>
      <c r="Z279" s="27">
        <f>IF($B279="","",IF($V279="PICK",LEFT($N279,5),IF($V279="FIXED",$W279,IF($V279="CODE",$H279,""))))</f>
        <v>0</v>
      </c>
    </row>
    <row r="280" spans="1:26" ht="21" customHeight="1">
      <c r="A280" s="27">
        <f>IF($B280="","",COUNTA($B$13:$B280))</f>
        <v>0</v>
      </c>
      <c r="B280" s="28"/>
      <c r="C280" s="28"/>
      <c r="D280" s="29"/>
      <c r="E280" s="29"/>
      <c r="F280" s="29"/>
      <c r="G280" s="28"/>
      <c r="H280" s="28"/>
      <c r="I280" s="30">
        <f>IF($H280="","",IFERROR(VLOOKUP($H280,AcctTbl,2,0),"کد ناشناخته"))</f>
        <v>0</v>
      </c>
      <c r="J280" s="27">
        <f>IF($H280="","",IFERROR(VLOOKUP($H280,AcctTbl,3,0),""))</f>
        <v>0</v>
      </c>
      <c r="K280" s="29"/>
      <c r="L280" s="28"/>
      <c r="M280" s="31"/>
      <c r="N280" s="29"/>
      <c r="O280" s="32">
        <f>IF($B280="",0,IF($U280="IN",N($M280),0))</f>
        <v>0</v>
      </c>
      <c r="P280" s="32">
        <f>IF($B280="",0,IF(OR($U280="OUT",$U280="TRF"),N($M280),0))</f>
        <v>0</v>
      </c>
      <c r="Q280" s="32">
        <f>IF($B280="",0,IF(OR($U280="OUT",$U280="TRF"),N($M280),0))</f>
        <v>0</v>
      </c>
      <c r="R280" s="32">
        <f>IF($B280="",0,IF($U280="IN",N($M280),0))</f>
        <v>0</v>
      </c>
      <c r="S280" s="33">
        <f>IF($B280="","",IF($M280="","⚠ مبلغ",IF($E280="","⚠ بانک عامل",IF(AND($U280="TRF",$F280=""),"⚠ بانک مقصد",IF(AND($V280&lt;&gt;"NONE",$V280&lt;&gt;"",$Z280=""),"⚠ طرف حساب","✓")))))</f>
        <v>0</v>
      </c>
      <c r="T280" s="29"/>
      <c r="U280" s="27">
        <f>IFERROR(VLOOKUP($D280,BankOpTbl,2,0),"")</f>
        <v>0</v>
      </c>
      <c r="V280" s="27">
        <f>IFERROR(VLOOKUP($D280,BankOpTbl,3,0),"")</f>
        <v>0</v>
      </c>
      <c r="W280" s="27">
        <f>IFERROR(VLOOKUP($D280,BankOpTbl,4,0),"")</f>
        <v>0</v>
      </c>
      <c r="X280" s="27">
        <f>IF($E280="","",IFERROR(VLOOKUP($E280,BankTbl,4,0),""))</f>
        <v>0</v>
      </c>
      <c r="Y280" s="27">
        <f>IF($F280="","",IFERROR(VLOOKUP($F280,BankTbl,4,0),""))</f>
        <v>0</v>
      </c>
      <c r="Z280" s="27">
        <f>IF($B280="","",IF($V280="PICK",LEFT($N280,5),IF($V280="FIXED",$W280,IF($V280="CODE",$H280,""))))</f>
        <v>0</v>
      </c>
    </row>
    <row r="281" spans="1:26" ht="21" customHeight="1">
      <c r="A281" s="27">
        <f>IF($B281="","",COUNTA($B$13:$B281))</f>
        <v>0</v>
      </c>
      <c r="B281" s="28"/>
      <c r="C281" s="28"/>
      <c r="D281" s="29"/>
      <c r="E281" s="29"/>
      <c r="F281" s="29"/>
      <c r="G281" s="28"/>
      <c r="H281" s="28"/>
      <c r="I281" s="30">
        <f>IF($H281="","",IFERROR(VLOOKUP($H281,AcctTbl,2,0),"کد ناشناخته"))</f>
        <v>0</v>
      </c>
      <c r="J281" s="27">
        <f>IF($H281="","",IFERROR(VLOOKUP($H281,AcctTbl,3,0),""))</f>
        <v>0</v>
      </c>
      <c r="K281" s="29"/>
      <c r="L281" s="28"/>
      <c r="M281" s="31"/>
      <c r="N281" s="29"/>
      <c r="O281" s="32">
        <f>IF($B281="",0,IF($U281="IN",N($M281),0))</f>
        <v>0</v>
      </c>
      <c r="P281" s="32">
        <f>IF($B281="",0,IF(OR($U281="OUT",$U281="TRF"),N($M281),0))</f>
        <v>0</v>
      </c>
      <c r="Q281" s="32">
        <f>IF($B281="",0,IF(OR($U281="OUT",$U281="TRF"),N($M281),0))</f>
        <v>0</v>
      </c>
      <c r="R281" s="32">
        <f>IF($B281="",0,IF($U281="IN",N($M281),0))</f>
        <v>0</v>
      </c>
      <c r="S281" s="33">
        <f>IF($B281="","",IF($M281="","⚠ مبلغ",IF($E281="","⚠ بانک عامل",IF(AND($U281="TRF",$F281=""),"⚠ بانک مقصد",IF(AND($V281&lt;&gt;"NONE",$V281&lt;&gt;"",$Z281=""),"⚠ طرف حساب","✓")))))</f>
        <v>0</v>
      </c>
      <c r="T281" s="29"/>
      <c r="U281" s="27">
        <f>IFERROR(VLOOKUP($D281,BankOpTbl,2,0),"")</f>
        <v>0</v>
      </c>
      <c r="V281" s="27">
        <f>IFERROR(VLOOKUP($D281,BankOpTbl,3,0),"")</f>
        <v>0</v>
      </c>
      <c r="W281" s="27">
        <f>IFERROR(VLOOKUP($D281,BankOpTbl,4,0),"")</f>
        <v>0</v>
      </c>
      <c r="X281" s="27">
        <f>IF($E281="","",IFERROR(VLOOKUP($E281,BankTbl,4,0),""))</f>
        <v>0</v>
      </c>
      <c r="Y281" s="27">
        <f>IF($F281="","",IFERROR(VLOOKUP($F281,BankTbl,4,0),""))</f>
        <v>0</v>
      </c>
      <c r="Z281" s="27">
        <f>IF($B281="","",IF($V281="PICK",LEFT($N281,5),IF($V281="FIXED",$W281,IF($V281="CODE",$H281,""))))</f>
        <v>0</v>
      </c>
    </row>
    <row r="282" spans="1:26" ht="21" customHeight="1">
      <c r="A282" s="27">
        <f>IF($B282="","",COUNTA($B$13:$B282))</f>
        <v>0</v>
      </c>
      <c r="B282" s="28"/>
      <c r="C282" s="28"/>
      <c r="D282" s="29"/>
      <c r="E282" s="29"/>
      <c r="F282" s="29"/>
      <c r="G282" s="28"/>
      <c r="H282" s="28"/>
      <c r="I282" s="30">
        <f>IF($H282="","",IFERROR(VLOOKUP($H282,AcctTbl,2,0),"کد ناشناخته"))</f>
        <v>0</v>
      </c>
      <c r="J282" s="27">
        <f>IF($H282="","",IFERROR(VLOOKUP($H282,AcctTbl,3,0),""))</f>
        <v>0</v>
      </c>
      <c r="K282" s="29"/>
      <c r="L282" s="28"/>
      <c r="M282" s="31"/>
      <c r="N282" s="29"/>
      <c r="O282" s="32">
        <f>IF($B282="",0,IF($U282="IN",N($M282),0))</f>
        <v>0</v>
      </c>
      <c r="P282" s="32">
        <f>IF($B282="",0,IF(OR($U282="OUT",$U282="TRF"),N($M282),0))</f>
        <v>0</v>
      </c>
      <c r="Q282" s="32">
        <f>IF($B282="",0,IF(OR($U282="OUT",$U282="TRF"),N($M282),0))</f>
        <v>0</v>
      </c>
      <c r="R282" s="32">
        <f>IF($B282="",0,IF($U282="IN",N($M282),0))</f>
        <v>0</v>
      </c>
      <c r="S282" s="33">
        <f>IF($B282="","",IF($M282="","⚠ مبلغ",IF($E282="","⚠ بانک عامل",IF(AND($U282="TRF",$F282=""),"⚠ بانک مقصد",IF(AND($V282&lt;&gt;"NONE",$V282&lt;&gt;"",$Z282=""),"⚠ طرف حساب","✓")))))</f>
        <v>0</v>
      </c>
      <c r="T282" s="29"/>
      <c r="U282" s="27">
        <f>IFERROR(VLOOKUP($D282,BankOpTbl,2,0),"")</f>
        <v>0</v>
      </c>
      <c r="V282" s="27">
        <f>IFERROR(VLOOKUP($D282,BankOpTbl,3,0),"")</f>
        <v>0</v>
      </c>
      <c r="W282" s="27">
        <f>IFERROR(VLOOKUP($D282,BankOpTbl,4,0),"")</f>
        <v>0</v>
      </c>
      <c r="X282" s="27">
        <f>IF($E282="","",IFERROR(VLOOKUP($E282,BankTbl,4,0),""))</f>
        <v>0</v>
      </c>
      <c r="Y282" s="27">
        <f>IF($F282="","",IFERROR(VLOOKUP($F282,BankTbl,4,0),""))</f>
        <v>0</v>
      </c>
      <c r="Z282" s="27">
        <f>IF($B282="","",IF($V282="PICK",LEFT($N282,5),IF($V282="FIXED",$W282,IF($V282="CODE",$H282,""))))</f>
        <v>0</v>
      </c>
    </row>
    <row r="283" spans="1:26" ht="21" customHeight="1">
      <c r="A283" s="27">
        <f>IF($B283="","",COUNTA($B$13:$B283))</f>
        <v>0</v>
      </c>
      <c r="B283" s="28"/>
      <c r="C283" s="28"/>
      <c r="D283" s="29"/>
      <c r="E283" s="29"/>
      <c r="F283" s="29"/>
      <c r="G283" s="28"/>
      <c r="H283" s="28"/>
      <c r="I283" s="30">
        <f>IF($H283="","",IFERROR(VLOOKUP($H283,AcctTbl,2,0),"کد ناشناخته"))</f>
        <v>0</v>
      </c>
      <c r="J283" s="27">
        <f>IF($H283="","",IFERROR(VLOOKUP($H283,AcctTbl,3,0),""))</f>
        <v>0</v>
      </c>
      <c r="K283" s="29"/>
      <c r="L283" s="28"/>
      <c r="M283" s="31"/>
      <c r="N283" s="29"/>
      <c r="O283" s="32">
        <f>IF($B283="",0,IF($U283="IN",N($M283),0))</f>
        <v>0</v>
      </c>
      <c r="P283" s="32">
        <f>IF($B283="",0,IF(OR($U283="OUT",$U283="TRF"),N($M283),0))</f>
        <v>0</v>
      </c>
      <c r="Q283" s="32">
        <f>IF($B283="",0,IF(OR($U283="OUT",$U283="TRF"),N($M283),0))</f>
        <v>0</v>
      </c>
      <c r="R283" s="32">
        <f>IF($B283="",0,IF($U283="IN",N($M283),0))</f>
        <v>0</v>
      </c>
      <c r="S283" s="33">
        <f>IF($B283="","",IF($M283="","⚠ مبلغ",IF($E283="","⚠ بانک عامل",IF(AND($U283="TRF",$F283=""),"⚠ بانک مقصد",IF(AND($V283&lt;&gt;"NONE",$V283&lt;&gt;"",$Z283=""),"⚠ طرف حساب","✓")))))</f>
        <v>0</v>
      </c>
      <c r="T283" s="29"/>
      <c r="U283" s="27">
        <f>IFERROR(VLOOKUP($D283,BankOpTbl,2,0),"")</f>
        <v>0</v>
      </c>
      <c r="V283" s="27">
        <f>IFERROR(VLOOKUP($D283,BankOpTbl,3,0),"")</f>
        <v>0</v>
      </c>
      <c r="W283" s="27">
        <f>IFERROR(VLOOKUP($D283,BankOpTbl,4,0),"")</f>
        <v>0</v>
      </c>
      <c r="X283" s="27">
        <f>IF($E283="","",IFERROR(VLOOKUP($E283,BankTbl,4,0),""))</f>
        <v>0</v>
      </c>
      <c r="Y283" s="27">
        <f>IF($F283="","",IFERROR(VLOOKUP($F283,BankTbl,4,0),""))</f>
        <v>0</v>
      </c>
      <c r="Z283" s="27">
        <f>IF($B283="","",IF($V283="PICK",LEFT($N283,5),IF($V283="FIXED",$W283,IF($V283="CODE",$H283,""))))</f>
        <v>0</v>
      </c>
    </row>
    <row r="284" spans="1:26" ht="21" customHeight="1">
      <c r="A284" s="27">
        <f>IF($B284="","",COUNTA($B$13:$B284))</f>
        <v>0</v>
      </c>
      <c r="B284" s="28"/>
      <c r="C284" s="28"/>
      <c r="D284" s="29"/>
      <c r="E284" s="29"/>
      <c r="F284" s="29"/>
      <c r="G284" s="28"/>
      <c r="H284" s="28"/>
      <c r="I284" s="30">
        <f>IF($H284="","",IFERROR(VLOOKUP($H284,AcctTbl,2,0),"کد ناشناخته"))</f>
        <v>0</v>
      </c>
      <c r="J284" s="27">
        <f>IF($H284="","",IFERROR(VLOOKUP($H284,AcctTbl,3,0),""))</f>
        <v>0</v>
      </c>
      <c r="K284" s="29"/>
      <c r="L284" s="28"/>
      <c r="M284" s="31"/>
      <c r="N284" s="29"/>
      <c r="O284" s="32">
        <f>IF($B284="",0,IF($U284="IN",N($M284),0))</f>
        <v>0</v>
      </c>
      <c r="P284" s="32">
        <f>IF($B284="",0,IF(OR($U284="OUT",$U284="TRF"),N($M284),0))</f>
        <v>0</v>
      </c>
      <c r="Q284" s="32">
        <f>IF($B284="",0,IF(OR($U284="OUT",$U284="TRF"),N($M284),0))</f>
        <v>0</v>
      </c>
      <c r="R284" s="32">
        <f>IF($B284="",0,IF($U284="IN",N($M284),0))</f>
        <v>0</v>
      </c>
      <c r="S284" s="33">
        <f>IF($B284="","",IF($M284="","⚠ مبلغ",IF($E284="","⚠ بانک عامل",IF(AND($U284="TRF",$F284=""),"⚠ بانک مقصد",IF(AND($V284&lt;&gt;"NONE",$V284&lt;&gt;"",$Z284=""),"⚠ طرف حساب","✓")))))</f>
        <v>0</v>
      </c>
      <c r="T284" s="29"/>
      <c r="U284" s="27">
        <f>IFERROR(VLOOKUP($D284,BankOpTbl,2,0),"")</f>
        <v>0</v>
      </c>
      <c r="V284" s="27">
        <f>IFERROR(VLOOKUP($D284,BankOpTbl,3,0),"")</f>
        <v>0</v>
      </c>
      <c r="W284" s="27">
        <f>IFERROR(VLOOKUP($D284,BankOpTbl,4,0),"")</f>
        <v>0</v>
      </c>
      <c r="X284" s="27">
        <f>IF($E284="","",IFERROR(VLOOKUP($E284,BankTbl,4,0),""))</f>
        <v>0</v>
      </c>
      <c r="Y284" s="27">
        <f>IF($F284="","",IFERROR(VLOOKUP($F284,BankTbl,4,0),""))</f>
        <v>0</v>
      </c>
      <c r="Z284" s="27">
        <f>IF($B284="","",IF($V284="PICK",LEFT($N284,5),IF($V284="FIXED",$W284,IF($V284="CODE",$H284,""))))</f>
        <v>0</v>
      </c>
    </row>
    <row r="285" spans="1:26" ht="21" customHeight="1">
      <c r="A285" s="27">
        <f>IF($B285="","",COUNTA($B$13:$B285))</f>
        <v>0</v>
      </c>
      <c r="B285" s="28"/>
      <c r="C285" s="28"/>
      <c r="D285" s="29"/>
      <c r="E285" s="29"/>
      <c r="F285" s="29"/>
      <c r="G285" s="28"/>
      <c r="H285" s="28"/>
      <c r="I285" s="30">
        <f>IF($H285="","",IFERROR(VLOOKUP($H285,AcctTbl,2,0),"کد ناشناخته"))</f>
        <v>0</v>
      </c>
      <c r="J285" s="27">
        <f>IF($H285="","",IFERROR(VLOOKUP($H285,AcctTbl,3,0),""))</f>
        <v>0</v>
      </c>
      <c r="K285" s="29"/>
      <c r="L285" s="28"/>
      <c r="M285" s="31"/>
      <c r="N285" s="29"/>
      <c r="O285" s="32">
        <f>IF($B285="",0,IF($U285="IN",N($M285),0))</f>
        <v>0</v>
      </c>
      <c r="P285" s="32">
        <f>IF($B285="",0,IF(OR($U285="OUT",$U285="TRF"),N($M285),0))</f>
        <v>0</v>
      </c>
      <c r="Q285" s="32">
        <f>IF($B285="",0,IF(OR($U285="OUT",$U285="TRF"),N($M285),0))</f>
        <v>0</v>
      </c>
      <c r="R285" s="32">
        <f>IF($B285="",0,IF($U285="IN",N($M285),0))</f>
        <v>0</v>
      </c>
      <c r="S285" s="33">
        <f>IF($B285="","",IF($M285="","⚠ مبلغ",IF($E285="","⚠ بانک عامل",IF(AND($U285="TRF",$F285=""),"⚠ بانک مقصد",IF(AND($V285&lt;&gt;"NONE",$V285&lt;&gt;"",$Z285=""),"⚠ طرف حساب","✓")))))</f>
        <v>0</v>
      </c>
      <c r="T285" s="29"/>
      <c r="U285" s="27">
        <f>IFERROR(VLOOKUP($D285,BankOpTbl,2,0),"")</f>
        <v>0</v>
      </c>
      <c r="V285" s="27">
        <f>IFERROR(VLOOKUP($D285,BankOpTbl,3,0),"")</f>
        <v>0</v>
      </c>
      <c r="W285" s="27">
        <f>IFERROR(VLOOKUP($D285,BankOpTbl,4,0),"")</f>
        <v>0</v>
      </c>
      <c r="X285" s="27">
        <f>IF($E285="","",IFERROR(VLOOKUP($E285,BankTbl,4,0),""))</f>
        <v>0</v>
      </c>
      <c r="Y285" s="27">
        <f>IF($F285="","",IFERROR(VLOOKUP($F285,BankTbl,4,0),""))</f>
        <v>0</v>
      </c>
      <c r="Z285" s="27">
        <f>IF($B285="","",IF($V285="PICK",LEFT($N285,5),IF($V285="FIXED",$W285,IF($V285="CODE",$H285,""))))</f>
        <v>0</v>
      </c>
    </row>
    <row r="286" spans="1:26" ht="21" customHeight="1">
      <c r="A286" s="27">
        <f>IF($B286="","",COUNTA($B$13:$B286))</f>
        <v>0</v>
      </c>
      <c r="B286" s="28"/>
      <c r="C286" s="28"/>
      <c r="D286" s="29"/>
      <c r="E286" s="29"/>
      <c r="F286" s="29"/>
      <c r="G286" s="28"/>
      <c r="H286" s="28"/>
      <c r="I286" s="30">
        <f>IF($H286="","",IFERROR(VLOOKUP($H286,AcctTbl,2,0),"کد ناشناخته"))</f>
        <v>0</v>
      </c>
      <c r="J286" s="27">
        <f>IF($H286="","",IFERROR(VLOOKUP($H286,AcctTbl,3,0),""))</f>
        <v>0</v>
      </c>
      <c r="K286" s="29"/>
      <c r="L286" s="28"/>
      <c r="M286" s="31"/>
      <c r="N286" s="29"/>
      <c r="O286" s="32">
        <f>IF($B286="",0,IF($U286="IN",N($M286),0))</f>
        <v>0</v>
      </c>
      <c r="P286" s="32">
        <f>IF($B286="",0,IF(OR($U286="OUT",$U286="TRF"),N($M286),0))</f>
        <v>0</v>
      </c>
      <c r="Q286" s="32">
        <f>IF($B286="",0,IF(OR($U286="OUT",$U286="TRF"),N($M286),0))</f>
        <v>0</v>
      </c>
      <c r="R286" s="32">
        <f>IF($B286="",0,IF($U286="IN",N($M286),0))</f>
        <v>0</v>
      </c>
      <c r="S286" s="33">
        <f>IF($B286="","",IF($M286="","⚠ مبلغ",IF($E286="","⚠ بانک عامل",IF(AND($U286="TRF",$F286=""),"⚠ بانک مقصد",IF(AND($V286&lt;&gt;"NONE",$V286&lt;&gt;"",$Z286=""),"⚠ طرف حساب","✓")))))</f>
        <v>0</v>
      </c>
      <c r="T286" s="29"/>
      <c r="U286" s="27">
        <f>IFERROR(VLOOKUP($D286,BankOpTbl,2,0),"")</f>
        <v>0</v>
      </c>
      <c r="V286" s="27">
        <f>IFERROR(VLOOKUP($D286,BankOpTbl,3,0),"")</f>
        <v>0</v>
      </c>
      <c r="W286" s="27">
        <f>IFERROR(VLOOKUP($D286,BankOpTbl,4,0),"")</f>
        <v>0</v>
      </c>
      <c r="X286" s="27">
        <f>IF($E286="","",IFERROR(VLOOKUP($E286,BankTbl,4,0),""))</f>
        <v>0</v>
      </c>
      <c r="Y286" s="27">
        <f>IF($F286="","",IFERROR(VLOOKUP($F286,BankTbl,4,0),""))</f>
        <v>0</v>
      </c>
      <c r="Z286" s="27">
        <f>IF($B286="","",IF($V286="PICK",LEFT($N286,5),IF($V286="FIXED",$W286,IF($V286="CODE",$H286,""))))</f>
        <v>0</v>
      </c>
    </row>
    <row r="287" spans="1:26" ht="21" customHeight="1">
      <c r="A287" s="27">
        <f>IF($B287="","",COUNTA($B$13:$B287))</f>
        <v>0</v>
      </c>
      <c r="B287" s="28"/>
      <c r="C287" s="28"/>
      <c r="D287" s="29"/>
      <c r="E287" s="29"/>
      <c r="F287" s="29"/>
      <c r="G287" s="28"/>
      <c r="H287" s="28"/>
      <c r="I287" s="30">
        <f>IF($H287="","",IFERROR(VLOOKUP($H287,AcctTbl,2,0),"کد ناشناخته"))</f>
        <v>0</v>
      </c>
      <c r="J287" s="27">
        <f>IF($H287="","",IFERROR(VLOOKUP($H287,AcctTbl,3,0),""))</f>
        <v>0</v>
      </c>
      <c r="K287" s="29"/>
      <c r="L287" s="28"/>
      <c r="M287" s="31"/>
      <c r="N287" s="29"/>
      <c r="O287" s="32">
        <f>IF($B287="",0,IF($U287="IN",N($M287),0))</f>
        <v>0</v>
      </c>
      <c r="P287" s="32">
        <f>IF($B287="",0,IF(OR($U287="OUT",$U287="TRF"),N($M287),0))</f>
        <v>0</v>
      </c>
      <c r="Q287" s="32">
        <f>IF($B287="",0,IF(OR($U287="OUT",$U287="TRF"),N($M287),0))</f>
        <v>0</v>
      </c>
      <c r="R287" s="32">
        <f>IF($B287="",0,IF($U287="IN",N($M287),0))</f>
        <v>0</v>
      </c>
      <c r="S287" s="33">
        <f>IF($B287="","",IF($M287="","⚠ مبلغ",IF($E287="","⚠ بانک عامل",IF(AND($U287="TRF",$F287=""),"⚠ بانک مقصد",IF(AND($V287&lt;&gt;"NONE",$V287&lt;&gt;"",$Z287=""),"⚠ طرف حساب","✓")))))</f>
        <v>0</v>
      </c>
      <c r="T287" s="29"/>
      <c r="U287" s="27">
        <f>IFERROR(VLOOKUP($D287,BankOpTbl,2,0),"")</f>
        <v>0</v>
      </c>
      <c r="V287" s="27">
        <f>IFERROR(VLOOKUP($D287,BankOpTbl,3,0),"")</f>
        <v>0</v>
      </c>
      <c r="W287" s="27">
        <f>IFERROR(VLOOKUP($D287,BankOpTbl,4,0),"")</f>
        <v>0</v>
      </c>
      <c r="X287" s="27">
        <f>IF($E287="","",IFERROR(VLOOKUP($E287,BankTbl,4,0),""))</f>
        <v>0</v>
      </c>
      <c r="Y287" s="27">
        <f>IF($F287="","",IFERROR(VLOOKUP($F287,BankTbl,4,0),""))</f>
        <v>0</v>
      </c>
      <c r="Z287" s="27">
        <f>IF($B287="","",IF($V287="PICK",LEFT($N287,5),IF($V287="FIXED",$W287,IF($V287="CODE",$H287,""))))</f>
        <v>0</v>
      </c>
    </row>
    <row r="288" spans="1:26" ht="21" customHeight="1">
      <c r="A288" s="27">
        <f>IF($B288="","",COUNTA($B$13:$B288))</f>
        <v>0</v>
      </c>
      <c r="B288" s="28"/>
      <c r="C288" s="28"/>
      <c r="D288" s="29"/>
      <c r="E288" s="29"/>
      <c r="F288" s="29"/>
      <c r="G288" s="28"/>
      <c r="H288" s="28"/>
      <c r="I288" s="30">
        <f>IF($H288="","",IFERROR(VLOOKUP($H288,AcctTbl,2,0),"کد ناشناخته"))</f>
        <v>0</v>
      </c>
      <c r="J288" s="27">
        <f>IF($H288="","",IFERROR(VLOOKUP($H288,AcctTbl,3,0),""))</f>
        <v>0</v>
      </c>
      <c r="K288" s="29"/>
      <c r="L288" s="28"/>
      <c r="M288" s="31"/>
      <c r="N288" s="29"/>
      <c r="O288" s="32">
        <f>IF($B288="",0,IF($U288="IN",N($M288),0))</f>
        <v>0</v>
      </c>
      <c r="P288" s="32">
        <f>IF($B288="",0,IF(OR($U288="OUT",$U288="TRF"),N($M288),0))</f>
        <v>0</v>
      </c>
      <c r="Q288" s="32">
        <f>IF($B288="",0,IF(OR($U288="OUT",$U288="TRF"),N($M288),0))</f>
        <v>0</v>
      </c>
      <c r="R288" s="32">
        <f>IF($B288="",0,IF($U288="IN",N($M288),0))</f>
        <v>0</v>
      </c>
      <c r="S288" s="33">
        <f>IF($B288="","",IF($M288="","⚠ مبلغ",IF($E288="","⚠ بانک عامل",IF(AND($U288="TRF",$F288=""),"⚠ بانک مقصد",IF(AND($V288&lt;&gt;"NONE",$V288&lt;&gt;"",$Z288=""),"⚠ طرف حساب","✓")))))</f>
        <v>0</v>
      </c>
      <c r="T288" s="29"/>
      <c r="U288" s="27">
        <f>IFERROR(VLOOKUP($D288,BankOpTbl,2,0),"")</f>
        <v>0</v>
      </c>
      <c r="V288" s="27">
        <f>IFERROR(VLOOKUP($D288,BankOpTbl,3,0),"")</f>
        <v>0</v>
      </c>
      <c r="W288" s="27">
        <f>IFERROR(VLOOKUP($D288,BankOpTbl,4,0),"")</f>
        <v>0</v>
      </c>
      <c r="X288" s="27">
        <f>IF($E288="","",IFERROR(VLOOKUP($E288,BankTbl,4,0),""))</f>
        <v>0</v>
      </c>
      <c r="Y288" s="27">
        <f>IF($F288="","",IFERROR(VLOOKUP($F288,BankTbl,4,0),""))</f>
        <v>0</v>
      </c>
      <c r="Z288" s="27">
        <f>IF($B288="","",IF($V288="PICK",LEFT($N288,5),IF($V288="FIXED",$W288,IF($V288="CODE",$H288,""))))</f>
        <v>0</v>
      </c>
    </row>
    <row r="289" spans="1:26" ht="21" customHeight="1">
      <c r="A289" s="27">
        <f>IF($B289="","",COUNTA($B$13:$B289))</f>
        <v>0</v>
      </c>
      <c r="B289" s="28"/>
      <c r="C289" s="28"/>
      <c r="D289" s="29"/>
      <c r="E289" s="29"/>
      <c r="F289" s="29"/>
      <c r="G289" s="28"/>
      <c r="H289" s="28"/>
      <c r="I289" s="30">
        <f>IF($H289="","",IFERROR(VLOOKUP($H289,AcctTbl,2,0),"کد ناشناخته"))</f>
        <v>0</v>
      </c>
      <c r="J289" s="27">
        <f>IF($H289="","",IFERROR(VLOOKUP($H289,AcctTbl,3,0),""))</f>
        <v>0</v>
      </c>
      <c r="K289" s="29"/>
      <c r="L289" s="28"/>
      <c r="M289" s="31"/>
      <c r="N289" s="29"/>
      <c r="O289" s="32">
        <f>IF($B289="",0,IF($U289="IN",N($M289),0))</f>
        <v>0</v>
      </c>
      <c r="P289" s="32">
        <f>IF($B289="",0,IF(OR($U289="OUT",$U289="TRF"),N($M289),0))</f>
        <v>0</v>
      </c>
      <c r="Q289" s="32">
        <f>IF($B289="",0,IF(OR($U289="OUT",$U289="TRF"),N($M289),0))</f>
        <v>0</v>
      </c>
      <c r="R289" s="32">
        <f>IF($B289="",0,IF($U289="IN",N($M289),0))</f>
        <v>0</v>
      </c>
      <c r="S289" s="33">
        <f>IF($B289="","",IF($M289="","⚠ مبلغ",IF($E289="","⚠ بانک عامل",IF(AND($U289="TRF",$F289=""),"⚠ بانک مقصد",IF(AND($V289&lt;&gt;"NONE",$V289&lt;&gt;"",$Z289=""),"⚠ طرف حساب","✓")))))</f>
        <v>0</v>
      </c>
      <c r="T289" s="29"/>
      <c r="U289" s="27">
        <f>IFERROR(VLOOKUP($D289,BankOpTbl,2,0),"")</f>
        <v>0</v>
      </c>
      <c r="V289" s="27">
        <f>IFERROR(VLOOKUP($D289,BankOpTbl,3,0),"")</f>
        <v>0</v>
      </c>
      <c r="W289" s="27">
        <f>IFERROR(VLOOKUP($D289,BankOpTbl,4,0),"")</f>
        <v>0</v>
      </c>
      <c r="X289" s="27">
        <f>IF($E289="","",IFERROR(VLOOKUP($E289,BankTbl,4,0),""))</f>
        <v>0</v>
      </c>
      <c r="Y289" s="27">
        <f>IF($F289="","",IFERROR(VLOOKUP($F289,BankTbl,4,0),""))</f>
        <v>0</v>
      </c>
      <c r="Z289" s="27">
        <f>IF($B289="","",IF($V289="PICK",LEFT($N289,5),IF($V289="FIXED",$W289,IF($V289="CODE",$H289,""))))</f>
        <v>0</v>
      </c>
    </row>
    <row r="290" spans="1:26" ht="21" customHeight="1">
      <c r="A290" s="27">
        <f>IF($B290="","",COUNTA($B$13:$B290))</f>
        <v>0</v>
      </c>
      <c r="B290" s="28"/>
      <c r="C290" s="28"/>
      <c r="D290" s="29"/>
      <c r="E290" s="29"/>
      <c r="F290" s="29"/>
      <c r="G290" s="28"/>
      <c r="H290" s="28"/>
      <c r="I290" s="30">
        <f>IF($H290="","",IFERROR(VLOOKUP($H290,AcctTbl,2,0),"کد ناشناخته"))</f>
        <v>0</v>
      </c>
      <c r="J290" s="27">
        <f>IF($H290="","",IFERROR(VLOOKUP($H290,AcctTbl,3,0),""))</f>
        <v>0</v>
      </c>
      <c r="K290" s="29"/>
      <c r="L290" s="28"/>
      <c r="M290" s="31"/>
      <c r="N290" s="29"/>
      <c r="O290" s="32">
        <f>IF($B290="",0,IF($U290="IN",N($M290),0))</f>
        <v>0</v>
      </c>
      <c r="P290" s="32">
        <f>IF($B290="",0,IF(OR($U290="OUT",$U290="TRF"),N($M290),0))</f>
        <v>0</v>
      </c>
      <c r="Q290" s="32">
        <f>IF($B290="",0,IF(OR($U290="OUT",$U290="TRF"),N($M290),0))</f>
        <v>0</v>
      </c>
      <c r="R290" s="32">
        <f>IF($B290="",0,IF($U290="IN",N($M290),0))</f>
        <v>0</v>
      </c>
      <c r="S290" s="33">
        <f>IF($B290="","",IF($M290="","⚠ مبلغ",IF($E290="","⚠ بانک عامل",IF(AND($U290="TRF",$F290=""),"⚠ بانک مقصد",IF(AND($V290&lt;&gt;"NONE",$V290&lt;&gt;"",$Z290=""),"⚠ طرف حساب","✓")))))</f>
        <v>0</v>
      </c>
      <c r="T290" s="29"/>
      <c r="U290" s="27">
        <f>IFERROR(VLOOKUP($D290,BankOpTbl,2,0),"")</f>
        <v>0</v>
      </c>
      <c r="V290" s="27">
        <f>IFERROR(VLOOKUP($D290,BankOpTbl,3,0),"")</f>
        <v>0</v>
      </c>
      <c r="W290" s="27">
        <f>IFERROR(VLOOKUP($D290,BankOpTbl,4,0),"")</f>
        <v>0</v>
      </c>
      <c r="X290" s="27">
        <f>IF($E290="","",IFERROR(VLOOKUP($E290,BankTbl,4,0),""))</f>
        <v>0</v>
      </c>
      <c r="Y290" s="27">
        <f>IF($F290="","",IFERROR(VLOOKUP($F290,BankTbl,4,0),""))</f>
        <v>0</v>
      </c>
      <c r="Z290" s="27">
        <f>IF($B290="","",IF($V290="PICK",LEFT($N290,5),IF($V290="FIXED",$W290,IF($V290="CODE",$H290,""))))</f>
        <v>0</v>
      </c>
    </row>
    <row r="291" spans="1:26" ht="21" customHeight="1">
      <c r="A291" s="27">
        <f>IF($B291="","",COUNTA($B$13:$B291))</f>
        <v>0</v>
      </c>
      <c r="B291" s="28"/>
      <c r="C291" s="28"/>
      <c r="D291" s="29"/>
      <c r="E291" s="29"/>
      <c r="F291" s="29"/>
      <c r="G291" s="28"/>
      <c r="H291" s="28"/>
      <c r="I291" s="30">
        <f>IF($H291="","",IFERROR(VLOOKUP($H291,AcctTbl,2,0),"کد ناشناخته"))</f>
        <v>0</v>
      </c>
      <c r="J291" s="27">
        <f>IF($H291="","",IFERROR(VLOOKUP($H291,AcctTbl,3,0),""))</f>
        <v>0</v>
      </c>
      <c r="K291" s="29"/>
      <c r="L291" s="28"/>
      <c r="M291" s="31"/>
      <c r="N291" s="29"/>
      <c r="O291" s="32">
        <f>IF($B291="",0,IF($U291="IN",N($M291),0))</f>
        <v>0</v>
      </c>
      <c r="P291" s="32">
        <f>IF($B291="",0,IF(OR($U291="OUT",$U291="TRF"),N($M291),0))</f>
        <v>0</v>
      </c>
      <c r="Q291" s="32">
        <f>IF($B291="",0,IF(OR($U291="OUT",$U291="TRF"),N($M291),0))</f>
        <v>0</v>
      </c>
      <c r="R291" s="32">
        <f>IF($B291="",0,IF($U291="IN",N($M291),0))</f>
        <v>0</v>
      </c>
      <c r="S291" s="33">
        <f>IF($B291="","",IF($M291="","⚠ مبلغ",IF($E291="","⚠ بانک عامل",IF(AND($U291="TRF",$F291=""),"⚠ بانک مقصد",IF(AND($V291&lt;&gt;"NONE",$V291&lt;&gt;"",$Z291=""),"⚠ طرف حساب","✓")))))</f>
        <v>0</v>
      </c>
      <c r="T291" s="29"/>
      <c r="U291" s="27">
        <f>IFERROR(VLOOKUP($D291,BankOpTbl,2,0),"")</f>
        <v>0</v>
      </c>
      <c r="V291" s="27">
        <f>IFERROR(VLOOKUP($D291,BankOpTbl,3,0),"")</f>
        <v>0</v>
      </c>
      <c r="W291" s="27">
        <f>IFERROR(VLOOKUP($D291,BankOpTbl,4,0),"")</f>
        <v>0</v>
      </c>
      <c r="X291" s="27">
        <f>IF($E291="","",IFERROR(VLOOKUP($E291,BankTbl,4,0),""))</f>
        <v>0</v>
      </c>
      <c r="Y291" s="27">
        <f>IF($F291="","",IFERROR(VLOOKUP($F291,BankTbl,4,0),""))</f>
        <v>0</v>
      </c>
      <c r="Z291" s="27">
        <f>IF($B291="","",IF($V291="PICK",LEFT($N291,5),IF($V291="FIXED",$W291,IF($V291="CODE",$H291,""))))</f>
        <v>0</v>
      </c>
    </row>
    <row r="292" spans="1:26" ht="21" customHeight="1">
      <c r="A292" s="27">
        <f>IF($B292="","",COUNTA($B$13:$B292))</f>
        <v>0</v>
      </c>
      <c r="B292" s="28"/>
      <c r="C292" s="28"/>
      <c r="D292" s="29"/>
      <c r="E292" s="29"/>
      <c r="F292" s="29"/>
      <c r="G292" s="28"/>
      <c r="H292" s="28"/>
      <c r="I292" s="30">
        <f>IF($H292="","",IFERROR(VLOOKUP($H292,AcctTbl,2,0),"کد ناشناخته"))</f>
        <v>0</v>
      </c>
      <c r="J292" s="27">
        <f>IF($H292="","",IFERROR(VLOOKUP($H292,AcctTbl,3,0),""))</f>
        <v>0</v>
      </c>
      <c r="K292" s="29"/>
      <c r="L292" s="28"/>
      <c r="M292" s="31"/>
      <c r="N292" s="29"/>
      <c r="O292" s="32">
        <f>IF($B292="",0,IF($U292="IN",N($M292),0))</f>
        <v>0</v>
      </c>
      <c r="P292" s="32">
        <f>IF($B292="",0,IF(OR($U292="OUT",$U292="TRF"),N($M292),0))</f>
        <v>0</v>
      </c>
      <c r="Q292" s="32">
        <f>IF($B292="",0,IF(OR($U292="OUT",$U292="TRF"),N($M292),0))</f>
        <v>0</v>
      </c>
      <c r="R292" s="32">
        <f>IF($B292="",0,IF($U292="IN",N($M292),0))</f>
        <v>0</v>
      </c>
      <c r="S292" s="33">
        <f>IF($B292="","",IF($M292="","⚠ مبلغ",IF($E292="","⚠ بانک عامل",IF(AND($U292="TRF",$F292=""),"⚠ بانک مقصد",IF(AND($V292&lt;&gt;"NONE",$V292&lt;&gt;"",$Z292=""),"⚠ طرف حساب","✓")))))</f>
        <v>0</v>
      </c>
      <c r="T292" s="29"/>
      <c r="U292" s="27">
        <f>IFERROR(VLOOKUP($D292,BankOpTbl,2,0),"")</f>
        <v>0</v>
      </c>
      <c r="V292" s="27">
        <f>IFERROR(VLOOKUP($D292,BankOpTbl,3,0),"")</f>
        <v>0</v>
      </c>
      <c r="W292" s="27">
        <f>IFERROR(VLOOKUP($D292,BankOpTbl,4,0),"")</f>
        <v>0</v>
      </c>
      <c r="X292" s="27">
        <f>IF($E292="","",IFERROR(VLOOKUP($E292,BankTbl,4,0),""))</f>
        <v>0</v>
      </c>
      <c r="Y292" s="27">
        <f>IF($F292="","",IFERROR(VLOOKUP($F292,BankTbl,4,0),""))</f>
        <v>0</v>
      </c>
      <c r="Z292" s="27">
        <f>IF($B292="","",IF($V292="PICK",LEFT($N292,5),IF($V292="FIXED",$W292,IF($V292="CODE",$H292,""))))</f>
        <v>0</v>
      </c>
    </row>
    <row r="293" spans="1:26" ht="21" customHeight="1">
      <c r="A293" s="27">
        <f>IF($B293="","",COUNTA($B$13:$B293))</f>
        <v>0</v>
      </c>
      <c r="B293" s="28"/>
      <c r="C293" s="28"/>
      <c r="D293" s="29"/>
      <c r="E293" s="29"/>
      <c r="F293" s="29"/>
      <c r="G293" s="28"/>
      <c r="H293" s="28"/>
      <c r="I293" s="30">
        <f>IF($H293="","",IFERROR(VLOOKUP($H293,AcctTbl,2,0),"کد ناشناخته"))</f>
        <v>0</v>
      </c>
      <c r="J293" s="27">
        <f>IF($H293="","",IFERROR(VLOOKUP($H293,AcctTbl,3,0),""))</f>
        <v>0</v>
      </c>
      <c r="K293" s="29"/>
      <c r="L293" s="28"/>
      <c r="M293" s="31"/>
      <c r="N293" s="29"/>
      <c r="O293" s="32">
        <f>IF($B293="",0,IF($U293="IN",N($M293),0))</f>
        <v>0</v>
      </c>
      <c r="P293" s="32">
        <f>IF($B293="",0,IF(OR($U293="OUT",$U293="TRF"),N($M293),0))</f>
        <v>0</v>
      </c>
      <c r="Q293" s="32">
        <f>IF($B293="",0,IF(OR($U293="OUT",$U293="TRF"),N($M293),0))</f>
        <v>0</v>
      </c>
      <c r="R293" s="32">
        <f>IF($B293="",0,IF($U293="IN",N($M293),0))</f>
        <v>0</v>
      </c>
      <c r="S293" s="33">
        <f>IF($B293="","",IF($M293="","⚠ مبلغ",IF($E293="","⚠ بانک عامل",IF(AND($U293="TRF",$F293=""),"⚠ بانک مقصد",IF(AND($V293&lt;&gt;"NONE",$V293&lt;&gt;"",$Z293=""),"⚠ طرف حساب","✓")))))</f>
        <v>0</v>
      </c>
      <c r="T293" s="29"/>
      <c r="U293" s="27">
        <f>IFERROR(VLOOKUP($D293,BankOpTbl,2,0),"")</f>
        <v>0</v>
      </c>
      <c r="V293" s="27">
        <f>IFERROR(VLOOKUP($D293,BankOpTbl,3,0),"")</f>
        <v>0</v>
      </c>
      <c r="W293" s="27">
        <f>IFERROR(VLOOKUP($D293,BankOpTbl,4,0),"")</f>
        <v>0</v>
      </c>
      <c r="X293" s="27">
        <f>IF($E293="","",IFERROR(VLOOKUP($E293,BankTbl,4,0),""))</f>
        <v>0</v>
      </c>
      <c r="Y293" s="27">
        <f>IF($F293="","",IFERROR(VLOOKUP($F293,BankTbl,4,0),""))</f>
        <v>0</v>
      </c>
      <c r="Z293" s="27">
        <f>IF($B293="","",IF($V293="PICK",LEFT($N293,5),IF($V293="FIXED",$W293,IF($V293="CODE",$H293,""))))</f>
        <v>0</v>
      </c>
    </row>
    <row r="294" spans="1:26" ht="21" customHeight="1">
      <c r="A294" s="27">
        <f>IF($B294="","",COUNTA($B$13:$B294))</f>
        <v>0</v>
      </c>
      <c r="B294" s="28"/>
      <c r="C294" s="28"/>
      <c r="D294" s="29"/>
      <c r="E294" s="29"/>
      <c r="F294" s="29"/>
      <c r="G294" s="28"/>
      <c r="H294" s="28"/>
      <c r="I294" s="30">
        <f>IF($H294="","",IFERROR(VLOOKUP($H294,AcctTbl,2,0),"کد ناشناخته"))</f>
        <v>0</v>
      </c>
      <c r="J294" s="27">
        <f>IF($H294="","",IFERROR(VLOOKUP($H294,AcctTbl,3,0),""))</f>
        <v>0</v>
      </c>
      <c r="K294" s="29"/>
      <c r="L294" s="28"/>
      <c r="M294" s="31"/>
      <c r="N294" s="29"/>
      <c r="O294" s="32">
        <f>IF($B294="",0,IF($U294="IN",N($M294),0))</f>
        <v>0</v>
      </c>
      <c r="P294" s="32">
        <f>IF($B294="",0,IF(OR($U294="OUT",$U294="TRF"),N($M294),0))</f>
        <v>0</v>
      </c>
      <c r="Q294" s="32">
        <f>IF($B294="",0,IF(OR($U294="OUT",$U294="TRF"),N($M294),0))</f>
        <v>0</v>
      </c>
      <c r="R294" s="32">
        <f>IF($B294="",0,IF($U294="IN",N($M294),0))</f>
        <v>0</v>
      </c>
      <c r="S294" s="33">
        <f>IF($B294="","",IF($M294="","⚠ مبلغ",IF($E294="","⚠ بانک عامل",IF(AND($U294="TRF",$F294=""),"⚠ بانک مقصد",IF(AND($V294&lt;&gt;"NONE",$V294&lt;&gt;"",$Z294=""),"⚠ طرف حساب","✓")))))</f>
        <v>0</v>
      </c>
      <c r="T294" s="29"/>
      <c r="U294" s="27">
        <f>IFERROR(VLOOKUP($D294,BankOpTbl,2,0),"")</f>
        <v>0</v>
      </c>
      <c r="V294" s="27">
        <f>IFERROR(VLOOKUP($D294,BankOpTbl,3,0),"")</f>
        <v>0</v>
      </c>
      <c r="W294" s="27">
        <f>IFERROR(VLOOKUP($D294,BankOpTbl,4,0),"")</f>
        <v>0</v>
      </c>
      <c r="X294" s="27">
        <f>IF($E294="","",IFERROR(VLOOKUP($E294,BankTbl,4,0),""))</f>
        <v>0</v>
      </c>
      <c r="Y294" s="27">
        <f>IF($F294="","",IFERROR(VLOOKUP($F294,BankTbl,4,0),""))</f>
        <v>0</v>
      </c>
      <c r="Z294" s="27">
        <f>IF($B294="","",IF($V294="PICK",LEFT($N294,5),IF($V294="FIXED",$W294,IF($V294="CODE",$H294,""))))</f>
        <v>0</v>
      </c>
    </row>
    <row r="295" spans="1:26" ht="21" customHeight="1">
      <c r="A295" s="27">
        <f>IF($B295="","",COUNTA($B$13:$B295))</f>
        <v>0</v>
      </c>
      <c r="B295" s="28"/>
      <c r="C295" s="28"/>
      <c r="D295" s="29"/>
      <c r="E295" s="29"/>
      <c r="F295" s="29"/>
      <c r="G295" s="28"/>
      <c r="H295" s="28"/>
      <c r="I295" s="30">
        <f>IF($H295="","",IFERROR(VLOOKUP($H295,AcctTbl,2,0),"کد ناشناخته"))</f>
        <v>0</v>
      </c>
      <c r="J295" s="27">
        <f>IF($H295="","",IFERROR(VLOOKUP($H295,AcctTbl,3,0),""))</f>
        <v>0</v>
      </c>
      <c r="K295" s="29"/>
      <c r="L295" s="28"/>
      <c r="M295" s="31"/>
      <c r="N295" s="29"/>
      <c r="O295" s="32">
        <f>IF($B295="",0,IF($U295="IN",N($M295),0))</f>
        <v>0</v>
      </c>
      <c r="P295" s="32">
        <f>IF($B295="",0,IF(OR($U295="OUT",$U295="TRF"),N($M295),0))</f>
        <v>0</v>
      </c>
      <c r="Q295" s="32">
        <f>IF($B295="",0,IF(OR($U295="OUT",$U295="TRF"),N($M295),0))</f>
        <v>0</v>
      </c>
      <c r="R295" s="32">
        <f>IF($B295="",0,IF($U295="IN",N($M295),0))</f>
        <v>0</v>
      </c>
      <c r="S295" s="33">
        <f>IF($B295="","",IF($M295="","⚠ مبلغ",IF($E295="","⚠ بانک عامل",IF(AND($U295="TRF",$F295=""),"⚠ بانک مقصد",IF(AND($V295&lt;&gt;"NONE",$V295&lt;&gt;"",$Z295=""),"⚠ طرف حساب","✓")))))</f>
        <v>0</v>
      </c>
      <c r="T295" s="29"/>
      <c r="U295" s="27">
        <f>IFERROR(VLOOKUP($D295,BankOpTbl,2,0),"")</f>
        <v>0</v>
      </c>
      <c r="V295" s="27">
        <f>IFERROR(VLOOKUP($D295,BankOpTbl,3,0),"")</f>
        <v>0</v>
      </c>
      <c r="W295" s="27">
        <f>IFERROR(VLOOKUP($D295,BankOpTbl,4,0),"")</f>
        <v>0</v>
      </c>
      <c r="X295" s="27">
        <f>IF($E295="","",IFERROR(VLOOKUP($E295,BankTbl,4,0),""))</f>
        <v>0</v>
      </c>
      <c r="Y295" s="27">
        <f>IF($F295="","",IFERROR(VLOOKUP($F295,BankTbl,4,0),""))</f>
        <v>0</v>
      </c>
      <c r="Z295" s="27">
        <f>IF($B295="","",IF($V295="PICK",LEFT($N295,5),IF($V295="FIXED",$W295,IF($V295="CODE",$H295,""))))</f>
        <v>0</v>
      </c>
    </row>
    <row r="296" spans="1:26" ht="21" customHeight="1">
      <c r="A296" s="27">
        <f>IF($B296="","",COUNTA($B$13:$B296))</f>
        <v>0</v>
      </c>
      <c r="B296" s="28"/>
      <c r="C296" s="28"/>
      <c r="D296" s="29"/>
      <c r="E296" s="29"/>
      <c r="F296" s="29"/>
      <c r="G296" s="28"/>
      <c r="H296" s="28"/>
      <c r="I296" s="30">
        <f>IF($H296="","",IFERROR(VLOOKUP($H296,AcctTbl,2,0),"کد ناشناخته"))</f>
        <v>0</v>
      </c>
      <c r="J296" s="27">
        <f>IF($H296="","",IFERROR(VLOOKUP($H296,AcctTbl,3,0),""))</f>
        <v>0</v>
      </c>
      <c r="K296" s="29"/>
      <c r="L296" s="28"/>
      <c r="M296" s="31"/>
      <c r="N296" s="29"/>
      <c r="O296" s="32">
        <f>IF($B296="",0,IF($U296="IN",N($M296),0))</f>
        <v>0</v>
      </c>
      <c r="P296" s="32">
        <f>IF($B296="",0,IF(OR($U296="OUT",$U296="TRF"),N($M296),0))</f>
        <v>0</v>
      </c>
      <c r="Q296" s="32">
        <f>IF($B296="",0,IF(OR($U296="OUT",$U296="TRF"),N($M296),0))</f>
        <v>0</v>
      </c>
      <c r="R296" s="32">
        <f>IF($B296="",0,IF($U296="IN",N($M296),0))</f>
        <v>0</v>
      </c>
      <c r="S296" s="33">
        <f>IF($B296="","",IF($M296="","⚠ مبلغ",IF($E296="","⚠ بانک عامل",IF(AND($U296="TRF",$F296=""),"⚠ بانک مقصد",IF(AND($V296&lt;&gt;"NONE",$V296&lt;&gt;"",$Z296=""),"⚠ طرف حساب","✓")))))</f>
        <v>0</v>
      </c>
      <c r="T296" s="29"/>
      <c r="U296" s="27">
        <f>IFERROR(VLOOKUP($D296,BankOpTbl,2,0),"")</f>
        <v>0</v>
      </c>
      <c r="V296" s="27">
        <f>IFERROR(VLOOKUP($D296,BankOpTbl,3,0),"")</f>
        <v>0</v>
      </c>
      <c r="W296" s="27">
        <f>IFERROR(VLOOKUP($D296,BankOpTbl,4,0),"")</f>
        <v>0</v>
      </c>
      <c r="X296" s="27">
        <f>IF($E296="","",IFERROR(VLOOKUP($E296,BankTbl,4,0),""))</f>
        <v>0</v>
      </c>
      <c r="Y296" s="27">
        <f>IF($F296="","",IFERROR(VLOOKUP($F296,BankTbl,4,0),""))</f>
        <v>0</v>
      </c>
      <c r="Z296" s="27">
        <f>IF($B296="","",IF($V296="PICK",LEFT($N296,5),IF($V296="FIXED",$W296,IF($V296="CODE",$H296,""))))</f>
        <v>0</v>
      </c>
    </row>
    <row r="297" spans="1:26" ht="21" customHeight="1">
      <c r="A297" s="27">
        <f>IF($B297="","",COUNTA($B$13:$B297))</f>
        <v>0</v>
      </c>
      <c r="B297" s="28"/>
      <c r="C297" s="28"/>
      <c r="D297" s="29"/>
      <c r="E297" s="29"/>
      <c r="F297" s="29"/>
      <c r="G297" s="28"/>
      <c r="H297" s="28"/>
      <c r="I297" s="30">
        <f>IF($H297="","",IFERROR(VLOOKUP($H297,AcctTbl,2,0),"کد ناشناخته"))</f>
        <v>0</v>
      </c>
      <c r="J297" s="27">
        <f>IF($H297="","",IFERROR(VLOOKUP($H297,AcctTbl,3,0),""))</f>
        <v>0</v>
      </c>
      <c r="K297" s="29"/>
      <c r="L297" s="28"/>
      <c r="M297" s="31"/>
      <c r="N297" s="29"/>
      <c r="O297" s="32">
        <f>IF($B297="",0,IF($U297="IN",N($M297),0))</f>
        <v>0</v>
      </c>
      <c r="P297" s="32">
        <f>IF($B297="",0,IF(OR($U297="OUT",$U297="TRF"),N($M297),0))</f>
        <v>0</v>
      </c>
      <c r="Q297" s="32">
        <f>IF($B297="",0,IF(OR($U297="OUT",$U297="TRF"),N($M297),0))</f>
        <v>0</v>
      </c>
      <c r="R297" s="32">
        <f>IF($B297="",0,IF($U297="IN",N($M297),0))</f>
        <v>0</v>
      </c>
      <c r="S297" s="33">
        <f>IF($B297="","",IF($M297="","⚠ مبلغ",IF($E297="","⚠ بانک عامل",IF(AND($U297="TRF",$F297=""),"⚠ بانک مقصد",IF(AND($V297&lt;&gt;"NONE",$V297&lt;&gt;"",$Z297=""),"⚠ طرف حساب","✓")))))</f>
        <v>0</v>
      </c>
      <c r="T297" s="29"/>
      <c r="U297" s="27">
        <f>IFERROR(VLOOKUP($D297,BankOpTbl,2,0),"")</f>
        <v>0</v>
      </c>
      <c r="V297" s="27">
        <f>IFERROR(VLOOKUP($D297,BankOpTbl,3,0),"")</f>
        <v>0</v>
      </c>
      <c r="W297" s="27">
        <f>IFERROR(VLOOKUP($D297,BankOpTbl,4,0),"")</f>
        <v>0</v>
      </c>
      <c r="X297" s="27">
        <f>IF($E297="","",IFERROR(VLOOKUP($E297,BankTbl,4,0),""))</f>
        <v>0</v>
      </c>
      <c r="Y297" s="27">
        <f>IF($F297="","",IFERROR(VLOOKUP($F297,BankTbl,4,0),""))</f>
        <v>0</v>
      </c>
      <c r="Z297" s="27">
        <f>IF($B297="","",IF($V297="PICK",LEFT($N297,5),IF($V297="FIXED",$W297,IF($V297="CODE",$H297,""))))</f>
        <v>0</v>
      </c>
    </row>
    <row r="298" spans="1:26" ht="21" customHeight="1">
      <c r="A298" s="27">
        <f>IF($B298="","",COUNTA($B$13:$B298))</f>
        <v>0</v>
      </c>
      <c r="B298" s="28"/>
      <c r="C298" s="28"/>
      <c r="D298" s="29"/>
      <c r="E298" s="29"/>
      <c r="F298" s="29"/>
      <c r="G298" s="28"/>
      <c r="H298" s="28"/>
      <c r="I298" s="30">
        <f>IF($H298="","",IFERROR(VLOOKUP($H298,AcctTbl,2,0),"کد ناشناخته"))</f>
        <v>0</v>
      </c>
      <c r="J298" s="27">
        <f>IF($H298="","",IFERROR(VLOOKUP($H298,AcctTbl,3,0),""))</f>
        <v>0</v>
      </c>
      <c r="K298" s="29"/>
      <c r="L298" s="28"/>
      <c r="M298" s="31"/>
      <c r="N298" s="29"/>
      <c r="O298" s="32">
        <f>IF($B298="",0,IF($U298="IN",N($M298),0))</f>
        <v>0</v>
      </c>
      <c r="P298" s="32">
        <f>IF($B298="",0,IF(OR($U298="OUT",$U298="TRF"),N($M298),0))</f>
        <v>0</v>
      </c>
      <c r="Q298" s="32">
        <f>IF($B298="",0,IF(OR($U298="OUT",$U298="TRF"),N($M298),0))</f>
        <v>0</v>
      </c>
      <c r="R298" s="32">
        <f>IF($B298="",0,IF($U298="IN",N($M298),0))</f>
        <v>0</v>
      </c>
      <c r="S298" s="33">
        <f>IF($B298="","",IF($M298="","⚠ مبلغ",IF($E298="","⚠ بانک عامل",IF(AND($U298="TRF",$F298=""),"⚠ بانک مقصد",IF(AND($V298&lt;&gt;"NONE",$V298&lt;&gt;"",$Z298=""),"⚠ طرف حساب","✓")))))</f>
        <v>0</v>
      </c>
      <c r="T298" s="29"/>
      <c r="U298" s="27">
        <f>IFERROR(VLOOKUP($D298,BankOpTbl,2,0),"")</f>
        <v>0</v>
      </c>
      <c r="V298" s="27">
        <f>IFERROR(VLOOKUP($D298,BankOpTbl,3,0),"")</f>
        <v>0</v>
      </c>
      <c r="W298" s="27">
        <f>IFERROR(VLOOKUP($D298,BankOpTbl,4,0),"")</f>
        <v>0</v>
      </c>
      <c r="X298" s="27">
        <f>IF($E298="","",IFERROR(VLOOKUP($E298,BankTbl,4,0),""))</f>
        <v>0</v>
      </c>
      <c r="Y298" s="27">
        <f>IF($F298="","",IFERROR(VLOOKUP($F298,BankTbl,4,0),""))</f>
        <v>0</v>
      </c>
      <c r="Z298" s="27">
        <f>IF($B298="","",IF($V298="PICK",LEFT($N298,5),IF($V298="FIXED",$W298,IF($V298="CODE",$H298,""))))</f>
        <v>0</v>
      </c>
    </row>
    <row r="299" spans="1:26" ht="21" customHeight="1">
      <c r="A299" s="27">
        <f>IF($B299="","",COUNTA($B$13:$B299))</f>
        <v>0</v>
      </c>
      <c r="B299" s="28"/>
      <c r="C299" s="28"/>
      <c r="D299" s="29"/>
      <c r="E299" s="29"/>
      <c r="F299" s="29"/>
      <c r="G299" s="28"/>
      <c r="H299" s="28"/>
      <c r="I299" s="30">
        <f>IF($H299="","",IFERROR(VLOOKUP($H299,AcctTbl,2,0),"کد ناشناخته"))</f>
        <v>0</v>
      </c>
      <c r="J299" s="27">
        <f>IF($H299="","",IFERROR(VLOOKUP($H299,AcctTbl,3,0),""))</f>
        <v>0</v>
      </c>
      <c r="K299" s="29"/>
      <c r="L299" s="28"/>
      <c r="M299" s="31"/>
      <c r="N299" s="29"/>
      <c r="O299" s="32">
        <f>IF($B299="",0,IF($U299="IN",N($M299),0))</f>
        <v>0</v>
      </c>
      <c r="P299" s="32">
        <f>IF($B299="",0,IF(OR($U299="OUT",$U299="TRF"),N($M299),0))</f>
        <v>0</v>
      </c>
      <c r="Q299" s="32">
        <f>IF($B299="",0,IF(OR($U299="OUT",$U299="TRF"),N($M299),0))</f>
        <v>0</v>
      </c>
      <c r="R299" s="32">
        <f>IF($B299="",0,IF($U299="IN",N($M299),0))</f>
        <v>0</v>
      </c>
      <c r="S299" s="33">
        <f>IF($B299="","",IF($M299="","⚠ مبلغ",IF($E299="","⚠ بانک عامل",IF(AND($U299="TRF",$F299=""),"⚠ بانک مقصد",IF(AND($V299&lt;&gt;"NONE",$V299&lt;&gt;"",$Z299=""),"⚠ طرف حساب","✓")))))</f>
        <v>0</v>
      </c>
      <c r="T299" s="29"/>
      <c r="U299" s="27">
        <f>IFERROR(VLOOKUP($D299,BankOpTbl,2,0),"")</f>
        <v>0</v>
      </c>
      <c r="V299" s="27">
        <f>IFERROR(VLOOKUP($D299,BankOpTbl,3,0),"")</f>
        <v>0</v>
      </c>
      <c r="W299" s="27">
        <f>IFERROR(VLOOKUP($D299,BankOpTbl,4,0),"")</f>
        <v>0</v>
      </c>
      <c r="X299" s="27">
        <f>IF($E299="","",IFERROR(VLOOKUP($E299,BankTbl,4,0),""))</f>
        <v>0</v>
      </c>
      <c r="Y299" s="27">
        <f>IF($F299="","",IFERROR(VLOOKUP($F299,BankTbl,4,0),""))</f>
        <v>0</v>
      </c>
      <c r="Z299" s="27">
        <f>IF($B299="","",IF($V299="PICK",LEFT($N299,5),IF($V299="FIXED",$W299,IF($V299="CODE",$H299,""))))</f>
        <v>0</v>
      </c>
    </row>
    <row r="300" spans="1:26" ht="21" customHeight="1">
      <c r="A300" s="27">
        <f>IF($B300="","",COUNTA($B$13:$B300))</f>
        <v>0</v>
      </c>
      <c r="B300" s="28"/>
      <c r="C300" s="28"/>
      <c r="D300" s="29"/>
      <c r="E300" s="29"/>
      <c r="F300" s="29"/>
      <c r="G300" s="28"/>
      <c r="H300" s="28"/>
      <c r="I300" s="30">
        <f>IF($H300="","",IFERROR(VLOOKUP($H300,AcctTbl,2,0),"کد ناشناخته"))</f>
        <v>0</v>
      </c>
      <c r="J300" s="27">
        <f>IF($H300="","",IFERROR(VLOOKUP($H300,AcctTbl,3,0),""))</f>
        <v>0</v>
      </c>
      <c r="K300" s="29"/>
      <c r="L300" s="28"/>
      <c r="M300" s="31"/>
      <c r="N300" s="29"/>
      <c r="O300" s="32">
        <f>IF($B300="",0,IF($U300="IN",N($M300),0))</f>
        <v>0</v>
      </c>
      <c r="P300" s="32">
        <f>IF($B300="",0,IF(OR($U300="OUT",$U300="TRF"),N($M300),0))</f>
        <v>0</v>
      </c>
      <c r="Q300" s="32">
        <f>IF($B300="",0,IF(OR($U300="OUT",$U300="TRF"),N($M300),0))</f>
        <v>0</v>
      </c>
      <c r="R300" s="32">
        <f>IF($B300="",0,IF($U300="IN",N($M300),0))</f>
        <v>0</v>
      </c>
      <c r="S300" s="33">
        <f>IF($B300="","",IF($M300="","⚠ مبلغ",IF($E300="","⚠ بانک عامل",IF(AND($U300="TRF",$F300=""),"⚠ بانک مقصد",IF(AND($V300&lt;&gt;"NONE",$V300&lt;&gt;"",$Z300=""),"⚠ طرف حساب","✓")))))</f>
        <v>0</v>
      </c>
      <c r="T300" s="29"/>
      <c r="U300" s="27">
        <f>IFERROR(VLOOKUP($D300,BankOpTbl,2,0),"")</f>
        <v>0</v>
      </c>
      <c r="V300" s="27">
        <f>IFERROR(VLOOKUP($D300,BankOpTbl,3,0),"")</f>
        <v>0</v>
      </c>
      <c r="W300" s="27">
        <f>IFERROR(VLOOKUP($D300,BankOpTbl,4,0),"")</f>
        <v>0</v>
      </c>
      <c r="X300" s="27">
        <f>IF($E300="","",IFERROR(VLOOKUP($E300,BankTbl,4,0),""))</f>
        <v>0</v>
      </c>
      <c r="Y300" s="27">
        <f>IF($F300="","",IFERROR(VLOOKUP($F300,BankTbl,4,0),""))</f>
        <v>0</v>
      </c>
      <c r="Z300" s="27">
        <f>IF($B300="","",IF($V300="PICK",LEFT($N300,5),IF($V300="FIXED",$W300,IF($V300="CODE",$H300,""))))</f>
        <v>0</v>
      </c>
    </row>
    <row r="301" spans="1:26" ht="21" customHeight="1">
      <c r="A301" s="27">
        <f>IF($B301="","",COUNTA($B$13:$B301))</f>
        <v>0</v>
      </c>
      <c r="B301" s="28"/>
      <c r="C301" s="28"/>
      <c r="D301" s="29"/>
      <c r="E301" s="29"/>
      <c r="F301" s="29"/>
      <c r="G301" s="28"/>
      <c r="H301" s="28"/>
      <c r="I301" s="30">
        <f>IF($H301="","",IFERROR(VLOOKUP($H301,AcctTbl,2,0),"کد ناشناخته"))</f>
        <v>0</v>
      </c>
      <c r="J301" s="27">
        <f>IF($H301="","",IFERROR(VLOOKUP($H301,AcctTbl,3,0),""))</f>
        <v>0</v>
      </c>
      <c r="K301" s="29"/>
      <c r="L301" s="28"/>
      <c r="M301" s="31"/>
      <c r="N301" s="29"/>
      <c r="O301" s="32">
        <f>IF($B301="",0,IF($U301="IN",N($M301),0))</f>
        <v>0</v>
      </c>
      <c r="P301" s="32">
        <f>IF($B301="",0,IF(OR($U301="OUT",$U301="TRF"),N($M301),0))</f>
        <v>0</v>
      </c>
      <c r="Q301" s="32">
        <f>IF($B301="",0,IF(OR($U301="OUT",$U301="TRF"),N($M301),0))</f>
        <v>0</v>
      </c>
      <c r="R301" s="32">
        <f>IF($B301="",0,IF($U301="IN",N($M301),0))</f>
        <v>0</v>
      </c>
      <c r="S301" s="33">
        <f>IF($B301="","",IF($M301="","⚠ مبلغ",IF($E301="","⚠ بانک عامل",IF(AND($U301="TRF",$F301=""),"⚠ بانک مقصد",IF(AND($V301&lt;&gt;"NONE",$V301&lt;&gt;"",$Z301=""),"⚠ طرف حساب","✓")))))</f>
        <v>0</v>
      </c>
      <c r="T301" s="29"/>
      <c r="U301" s="27">
        <f>IFERROR(VLOOKUP($D301,BankOpTbl,2,0),"")</f>
        <v>0</v>
      </c>
      <c r="V301" s="27">
        <f>IFERROR(VLOOKUP($D301,BankOpTbl,3,0),"")</f>
        <v>0</v>
      </c>
      <c r="W301" s="27">
        <f>IFERROR(VLOOKUP($D301,BankOpTbl,4,0),"")</f>
        <v>0</v>
      </c>
      <c r="X301" s="27">
        <f>IF($E301="","",IFERROR(VLOOKUP($E301,BankTbl,4,0),""))</f>
        <v>0</v>
      </c>
      <c r="Y301" s="27">
        <f>IF($F301="","",IFERROR(VLOOKUP($F301,BankTbl,4,0),""))</f>
        <v>0</v>
      </c>
      <c r="Z301" s="27">
        <f>IF($B301="","",IF($V301="PICK",LEFT($N301,5),IF($V301="FIXED",$W301,IF($V301="CODE",$H301,""))))</f>
        <v>0</v>
      </c>
    </row>
    <row r="302" spans="1:26" ht="21" customHeight="1">
      <c r="A302" s="27">
        <f>IF($B302="","",COUNTA($B$13:$B302))</f>
        <v>0</v>
      </c>
      <c r="B302" s="28"/>
      <c r="C302" s="28"/>
      <c r="D302" s="29"/>
      <c r="E302" s="29"/>
      <c r="F302" s="29"/>
      <c r="G302" s="28"/>
      <c r="H302" s="28"/>
      <c r="I302" s="30">
        <f>IF($H302="","",IFERROR(VLOOKUP($H302,AcctTbl,2,0),"کد ناشناخته"))</f>
        <v>0</v>
      </c>
      <c r="J302" s="27">
        <f>IF($H302="","",IFERROR(VLOOKUP($H302,AcctTbl,3,0),""))</f>
        <v>0</v>
      </c>
      <c r="K302" s="29"/>
      <c r="L302" s="28"/>
      <c r="M302" s="31"/>
      <c r="N302" s="29"/>
      <c r="O302" s="32">
        <f>IF($B302="",0,IF($U302="IN",N($M302),0))</f>
        <v>0</v>
      </c>
      <c r="P302" s="32">
        <f>IF($B302="",0,IF(OR($U302="OUT",$U302="TRF"),N($M302),0))</f>
        <v>0</v>
      </c>
      <c r="Q302" s="32">
        <f>IF($B302="",0,IF(OR($U302="OUT",$U302="TRF"),N($M302),0))</f>
        <v>0</v>
      </c>
      <c r="R302" s="32">
        <f>IF($B302="",0,IF($U302="IN",N($M302),0))</f>
        <v>0</v>
      </c>
      <c r="S302" s="33">
        <f>IF($B302="","",IF($M302="","⚠ مبلغ",IF($E302="","⚠ بانک عامل",IF(AND($U302="TRF",$F302=""),"⚠ بانک مقصد",IF(AND($V302&lt;&gt;"NONE",$V302&lt;&gt;"",$Z302=""),"⚠ طرف حساب","✓")))))</f>
        <v>0</v>
      </c>
      <c r="T302" s="29"/>
      <c r="U302" s="27">
        <f>IFERROR(VLOOKUP($D302,BankOpTbl,2,0),"")</f>
        <v>0</v>
      </c>
      <c r="V302" s="27">
        <f>IFERROR(VLOOKUP($D302,BankOpTbl,3,0),"")</f>
        <v>0</v>
      </c>
      <c r="W302" s="27">
        <f>IFERROR(VLOOKUP($D302,BankOpTbl,4,0),"")</f>
        <v>0</v>
      </c>
      <c r="X302" s="27">
        <f>IF($E302="","",IFERROR(VLOOKUP($E302,BankTbl,4,0),""))</f>
        <v>0</v>
      </c>
      <c r="Y302" s="27">
        <f>IF($F302="","",IFERROR(VLOOKUP($F302,BankTbl,4,0),""))</f>
        <v>0</v>
      </c>
      <c r="Z302" s="27">
        <f>IF($B302="","",IF($V302="PICK",LEFT($N302,5),IF($V302="FIXED",$W302,IF($V302="CODE",$H302,""))))</f>
        <v>0</v>
      </c>
    </row>
    <row r="303" spans="1:26" ht="21" customHeight="1">
      <c r="A303" s="27">
        <f>IF($B303="","",COUNTA($B$13:$B303))</f>
        <v>0</v>
      </c>
      <c r="B303" s="28"/>
      <c r="C303" s="28"/>
      <c r="D303" s="29"/>
      <c r="E303" s="29"/>
      <c r="F303" s="29"/>
      <c r="G303" s="28"/>
      <c r="H303" s="28"/>
      <c r="I303" s="30">
        <f>IF($H303="","",IFERROR(VLOOKUP($H303,AcctTbl,2,0),"کد ناشناخته"))</f>
        <v>0</v>
      </c>
      <c r="J303" s="27">
        <f>IF($H303="","",IFERROR(VLOOKUP($H303,AcctTbl,3,0),""))</f>
        <v>0</v>
      </c>
      <c r="K303" s="29"/>
      <c r="L303" s="28"/>
      <c r="M303" s="31"/>
      <c r="N303" s="29"/>
      <c r="O303" s="32">
        <f>IF($B303="",0,IF($U303="IN",N($M303),0))</f>
        <v>0</v>
      </c>
      <c r="P303" s="32">
        <f>IF($B303="",0,IF(OR($U303="OUT",$U303="TRF"),N($M303),0))</f>
        <v>0</v>
      </c>
      <c r="Q303" s="32">
        <f>IF($B303="",0,IF(OR($U303="OUT",$U303="TRF"),N($M303),0))</f>
        <v>0</v>
      </c>
      <c r="R303" s="32">
        <f>IF($B303="",0,IF($U303="IN",N($M303),0))</f>
        <v>0</v>
      </c>
      <c r="S303" s="33">
        <f>IF($B303="","",IF($M303="","⚠ مبلغ",IF($E303="","⚠ بانک عامل",IF(AND($U303="TRF",$F303=""),"⚠ بانک مقصد",IF(AND($V303&lt;&gt;"NONE",$V303&lt;&gt;"",$Z303=""),"⚠ طرف حساب","✓")))))</f>
        <v>0</v>
      </c>
      <c r="T303" s="29"/>
      <c r="U303" s="27">
        <f>IFERROR(VLOOKUP($D303,BankOpTbl,2,0),"")</f>
        <v>0</v>
      </c>
      <c r="V303" s="27">
        <f>IFERROR(VLOOKUP($D303,BankOpTbl,3,0),"")</f>
        <v>0</v>
      </c>
      <c r="W303" s="27">
        <f>IFERROR(VLOOKUP($D303,BankOpTbl,4,0),"")</f>
        <v>0</v>
      </c>
      <c r="X303" s="27">
        <f>IF($E303="","",IFERROR(VLOOKUP($E303,BankTbl,4,0),""))</f>
        <v>0</v>
      </c>
      <c r="Y303" s="27">
        <f>IF($F303="","",IFERROR(VLOOKUP($F303,BankTbl,4,0),""))</f>
        <v>0</v>
      </c>
      <c r="Z303" s="27">
        <f>IF($B303="","",IF($V303="PICK",LEFT($N303,5),IF($V303="FIXED",$W303,IF($V303="CODE",$H303,""))))</f>
        <v>0</v>
      </c>
    </row>
    <row r="304" spans="1:26" ht="21" customHeight="1">
      <c r="A304" s="27">
        <f>IF($B304="","",COUNTA($B$13:$B304))</f>
        <v>0</v>
      </c>
      <c r="B304" s="28"/>
      <c r="C304" s="28"/>
      <c r="D304" s="29"/>
      <c r="E304" s="29"/>
      <c r="F304" s="29"/>
      <c r="G304" s="28"/>
      <c r="H304" s="28"/>
      <c r="I304" s="30">
        <f>IF($H304="","",IFERROR(VLOOKUP($H304,AcctTbl,2,0),"کد ناشناخته"))</f>
        <v>0</v>
      </c>
      <c r="J304" s="27">
        <f>IF($H304="","",IFERROR(VLOOKUP($H304,AcctTbl,3,0),""))</f>
        <v>0</v>
      </c>
      <c r="K304" s="29"/>
      <c r="L304" s="28"/>
      <c r="M304" s="31"/>
      <c r="N304" s="29"/>
      <c r="O304" s="32">
        <f>IF($B304="",0,IF($U304="IN",N($M304),0))</f>
        <v>0</v>
      </c>
      <c r="P304" s="32">
        <f>IF($B304="",0,IF(OR($U304="OUT",$U304="TRF"),N($M304),0))</f>
        <v>0</v>
      </c>
      <c r="Q304" s="32">
        <f>IF($B304="",0,IF(OR($U304="OUT",$U304="TRF"),N($M304),0))</f>
        <v>0</v>
      </c>
      <c r="R304" s="32">
        <f>IF($B304="",0,IF($U304="IN",N($M304),0))</f>
        <v>0</v>
      </c>
      <c r="S304" s="33">
        <f>IF($B304="","",IF($M304="","⚠ مبلغ",IF($E304="","⚠ بانک عامل",IF(AND($U304="TRF",$F304=""),"⚠ بانک مقصد",IF(AND($V304&lt;&gt;"NONE",$V304&lt;&gt;"",$Z304=""),"⚠ طرف حساب","✓")))))</f>
        <v>0</v>
      </c>
      <c r="T304" s="29"/>
      <c r="U304" s="27">
        <f>IFERROR(VLOOKUP($D304,BankOpTbl,2,0),"")</f>
        <v>0</v>
      </c>
      <c r="V304" s="27">
        <f>IFERROR(VLOOKUP($D304,BankOpTbl,3,0),"")</f>
        <v>0</v>
      </c>
      <c r="W304" s="27">
        <f>IFERROR(VLOOKUP($D304,BankOpTbl,4,0),"")</f>
        <v>0</v>
      </c>
      <c r="X304" s="27">
        <f>IF($E304="","",IFERROR(VLOOKUP($E304,BankTbl,4,0),""))</f>
        <v>0</v>
      </c>
      <c r="Y304" s="27">
        <f>IF($F304="","",IFERROR(VLOOKUP($F304,BankTbl,4,0),""))</f>
        <v>0</v>
      </c>
      <c r="Z304" s="27">
        <f>IF($B304="","",IF($V304="PICK",LEFT($N304,5),IF($V304="FIXED",$W304,IF($V304="CODE",$H304,""))))</f>
        <v>0</v>
      </c>
    </row>
    <row r="305" spans="1:26" ht="21" customHeight="1">
      <c r="A305" s="27">
        <f>IF($B305="","",COUNTA($B$13:$B305))</f>
        <v>0</v>
      </c>
      <c r="B305" s="28"/>
      <c r="C305" s="28"/>
      <c r="D305" s="29"/>
      <c r="E305" s="29"/>
      <c r="F305" s="29"/>
      <c r="G305" s="28"/>
      <c r="H305" s="28"/>
      <c r="I305" s="30">
        <f>IF($H305="","",IFERROR(VLOOKUP($H305,AcctTbl,2,0),"کد ناشناخته"))</f>
        <v>0</v>
      </c>
      <c r="J305" s="27">
        <f>IF($H305="","",IFERROR(VLOOKUP($H305,AcctTbl,3,0),""))</f>
        <v>0</v>
      </c>
      <c r="K305" s="29"/>
      <c r="L305" s="28"/>
      <c r="M305" s="31"/>
      <c r="N305" s="29"/>
      <c r="O305" s="32">
        <f>IF($B305="",0,IF($U305="IN",N($M305),0))</f>
        <v>0</v>
      </c>
      <c r="P305" s="32">
        <f>IF($B305="",0,IF(OR($U305="OUT",$U305="TRF"),N($M305),0))</f>
        <v>0</v>
      </c>
      <c r="Q305" s="32">
        <f>IF($B305="",0,IF(OR($U305="OUT",$U305="TRF"),N($M305),0))</f>
        <v>0</v>
      </c>
      <c r="R305" s="32">
        <f>IF($B305="",0,IF($U305="IN",N($M305),0))</f>
        <v>0</v>
      </c>
      <c r="S305" s="33">
        <f>IF($B305="","",IF($M305="","⚠ مبلغ",IF($E305="","⚠ بانک عامل",IF(AND($U305="TRF",$F305=""),"⚠ بانک مقصد",IF(AND($V305&lt;&gt;"NONE",$V305&lt;&gt;"",$Z305=""),"⚠ طرف حساب","✓")))))</f>
        <v>0</v>
      </c>
      <c r="T305" s="29"/>
      <c r="U305" s="27">
        <f>IFERROR(VLOOKUP($D305,BankOpTbl,2,0),"")</f>
        <v>0</v>
      </c>
      <c r="V305" s="27">
        <f>IFERROR(VLOOKUP($D305,BankOpTbl,3,0),"")</f>
        <v>0</v>
      </c>
      <c r="W305" s="27">
        <f>IFERROR(VLOOKUP($D305,BankOpTbl,4,0),"")</f>
        <v>0</v>
      </c>
      <c r="X305" s="27">
        <f>IF($E305="","",IFERROR(VLOOKUP($E305,BankTbl,4,0),""))</f>
        <v>0</v>
      </c>
      <c r="Y305" s="27">
        <f>IF($F305="","",IFERROR(VLOOKUP($F305,BankTbl,4,0),""))</f>
        <v>0</v>
      </c>
      <c r="Z305" s="27">
        <f>IF($B305="","",IF($V305="PICK",LEFT($N305,5),IF($V305="FIXED",$W305,IF($V305="CODE",$H305,""))))</f>
        <v>0</v>
      </c>
    </row>
    <row r="306" spans="1:26" ht="21" customHeight="1">
      <c r="A306" s="27">
        <f>IF($B306="","",COUNTA($B$13:$B306))</f>
        <v>0</v>
      </c>
      <c r="B306" s="28"/>
      <c r="C306" s="28"/>
      <c r="D306" s="29"/>
      <c r="E306" s="29"/>
      <c r="F306" s="29"/>
      <c r="G306" s="28"/>
      <c r="H306" s="28"/>
      <c r="I306" s="30">
        <f>IF($H306="","",IFERROR(VLOOKUP($H306,AcctTbl,2,0),"کد ناشناخته"))</f>
        <v>0</v>
      </c>
      <c r="J306" s="27">
        <f>IF($H306="","",IFERROR(VLOOKUP($H306,AcctTbl,3,0),""))</f>
        <v>0</v>
      </c>
      <c r="K306" s="29"/>
      <c r="L306" s="28"/>
      <c r="M306" s="31"/>
      <c r="N306" s="29"/>
      <c r="O306" s="32">
        <f>IF($B306="",0,IF($U306="IN",N($M306),0))</f>
        <v>0</v>
      </c>
      <c r="P306" s="32">
        <f>IF($B306="",0,IF(OR($U306="OUT",$U306="TRF"),N($M306),0))</f>
        <v>0</v>
      </c>
      <c r="Q306" s="32">
        <f>IF($B306="",0,IF(OR($U306="OUT",$U306="TRF"),N($M306),0))</f>
        <v>0</v>
      </c>
      <c r="R306" s="32">
        <f>IF($B306="",0,IF($U306="IN",N($M306),0))</f>
        <v>0</v>
      </c>
      <c r="S306" s="33">
        <f>IF($B306="","",IF($M306="","⚠ مبلغ",IF($E306="","⚠ بانک عامل",IF(AND($U306="TRF",$F306=""),"⚠ بانک مقصد",IF(AND($V306&lt;&gt;"NONE",$V306&lt;&gt;"",$Z306=""),"⚠ طرف حساب","✓")))))</f>
        <v>0</v>
      </c>
      <c r="T306" s="29"/>
      <c r="U306" s="27">
        <f>IFERROR(VLOOKUP($D306,BankOpTbl,2,0),"")</f>
        <v>0</v>
      </c>
      <c r="V306" s="27">
        <f>IFERROR(VLOOKUP($D306,BankOpTbl,3,0),"")</f>
        <v>0</v>
      </c>
      <c r="W306" s="27">
        <f>IFERROR(VLOOKUP($D306,BankOpTbl,4,0),"")</f>
        <v>0</v>
      </c>
      <c r="X306" s="27">
        <f>IF($E306="","",IFERROR(VLOOKUP($E306,BankTbl,4,0),""))</f>
        <v>0</v>
      </c>
      <c r="Y306" s="27">
        <f>IF($F306="","",IFERROR(VLOOKUP($F306,BankTbl,4,0),""))</f>
        <v>0</v>
      </c>
      <c r="Z306" s="27">
        <f>IF($B306="","",IF($V306="PICK",LEFT($N306,5),IF($V306="FIXED",$W306,IF($V306="CODE",$H306,""))))</f>
        <v>0</v>
      </c>
    </row>
    <row r="307" spans="1:26" ht="21" customHeight="1">
      <c r="A307" s="27">
        <f>IF($B307="","",COUNTA($B$13:$B307))</f>
        <v>0</v>
      </c>
      <c r="B307" s="28"/>
      <c r="C307" s="28"/>
      <c r="D307" s="29"/>
      <c r="E307" s="29"/>
      <c r="F307" s="29"/>
      <c r="G307" s="28"/>
      <c r="H307" s="28"/>
      <c r="I307" s="30">
        <f>IF($H307="","",IFERROR(VLOOKUP($H307,AcctTbl,2,0),"کد ناشناخته"))</f>
        <v>0</v>
      </c>
      <c r="J307" s="27">
        <f>IF($H307="","",IFERROR(VLOOKUP($H307,AcctTbl,3,0),""))</f>
        <v>0</v>
      </c>
      <c r="K307" s="29"/>
      <c r="L307" s="28"/>
      <c r="M307" s="31"/>
      <c r="N307" s="29"/>
      <c r="O307" s="32">
        <f>IF($B307="",0,IF($U307="IN",N($M307),0))</f>
        <v>0</v>
      </c>
      <c r="P307" s="32">
        <f>IF($B307="",0,IF(OR($U307="OUT",$U307="TRF"),N($M307),0))</f>
        <v>0</v>
      </c>
      <c r="Q307" s="32">
        <f>IF($B307="",0,IF(OR($U307="OUT",$U307="TRF"),N($M307),0))</f>
        <v>0</v>
      </c>
      <c r="R307" s="32">
        <f>IF($B307="",0,IF($U307="IN",N($M307),0))</f>
        <v>0</v>
      </c>
      <c r="S307" s="33">
        <f>IF($B307="","",IF($M307="","⚠ مبلغ",IF($E307="","⚠ بانک عامل",IF(AND($U307="TRF",$F307=""),"⚠ بانک مقصد",IF(AND($V307&lt;&gt;"NONE",$V307&lt;&gt;"",$Z307=""),"⚠ طرف حساب","✓")))))</f>
        <v>0</v>
      </c>
      <c r="T307" s="29"/>
      <c r="U307" s="27">
        <f>IFERROR(VLOOKUP($D307,BankOpTbl,2,0),"")</f>
        <v>0</v>
      </c>
      <c r="V307" s="27">
        <f>IFERROR(VLOOKUP($D307,BankOpTbl,3,0),"")</f>
        <v>0</v>
      </c>
      <c r="W307" s="27">
        <f>IFERROR(VLOOKUP($D307,BankOpTbl,4,0),"")</f>
        <v>0</v>
      </c>
      <c r="X307" s="27">
        <f>IF($E307="","",IFERROR(VLOOKUP($E307,BankTbl,4,0),""))</f>
        <v>0</v>
      </c>
      <c r="Y307" s="27">
        <f>IF($F307="","",IFERROR(VLOOKUP($F307,BankTbl,4,0),""))</f>
        <v>0</v>
      </c>
      <c r="Z307" s="27">
        <f>IF($B307="","",IF($V307="PICK",LEFT($N307,5),IF($V307="FIXED",$W307,IF($V307="CODE",$H307,""))))</f>
        <v>0</v>
      </c>
    </row>
    <row r="308" spans="1:26" ht="21" customHeight="1">
      <c r="A308" s="27">
        <f>IF($B308="","",COUNTA($B$13:$B308))</f>
        <v>0</v>
      </c>
      <c r="B308" s="28"/>
      <c r="C308" s="28"/>
      <c r="D308" s="29"/>
      <c r="E308" s="29"/>
      <c r="F308" s="29"/>
      <c r="G308" s="28"/>
      <c r="H308" s="28"/>
      <c r="I308" s="30">
        <f>IF($H308="","",IFERROR(VLOOKUP($H308,AcctTbl,2,0),"کد ناشناخته"))</f>
        <v>0</v>
      </c>
      <c r="J308" s="27">
        <f>IF($H308="","",IFERROR(VLOOKUP($H308,AcctTbl,3,0),""))</f>
        <v>0</v>
      </c>
      <c r="K308" s="29"/>
      <c r="L308" s="28"/>
      <c r="M308" s="31"/>
      <c r="N308" s="29"/>
      <c r="O308" s="32">
        <f>IF($B308="",0,IF($U308="IN",N($M308),0))</f>
        <v>0</v>
      </c>
      <c r="P308" s="32">
        <f>IF($B308="",0,IF(OR($U308="OUT",$U308="TRF"),N($M308),0))</f>
        <v>0</v>
      </c>
      <c r="Q308" s="32">
        <f>IF($B308="",0,IF(OR($U308="OUT",$U308="TRF"),N($M308),0))</f>
        <v>0</v>
      </c>
      <c r="R308" s="32">
        <f>IF($B308="",0,IF($U308="IN",N($M308),0))</f>
        <v>0</v>
      </c>
      <c r="S308" s="33">
        <f>IF($B308="","",IF($M308="","⚠ مبلغ",IF($E308="","⚠ بانک عامل",IF(AND($U308="TRF",$F308=""),"⚠ بانک مقصد",IF(AND($V308&lt;&gt;"NONE",$V308&lt;&gt;"",$Z308=""),"⚠ طرف حساب","✓")))))</f>
        <v>0</v>
      </c>
      <c r="T308" s="29"/>
      <c r="U308" s="27">
        <f>IFERROR(VLOOKUP($D308,BankOpTbl,2,0),"")</f>
        <v>0</v>
      </c>
      <c r="V308" s="27">
        <f>IFERROR(VLOOKUP($D308,BankOpTbl,3,0),"")</f>
        <v>0</v>
      </c>
      <c r="W308" s="27">
        <f>IFERROR(VLOOKUP($D308,BankOpTbl,4,0),"")</f>
        <v>0</v>
      </c>
      <c r="X308" s="27">
        <f>IF($E308="","",IFERROR(VLOOKUP($E308,BankTbl,4,0),""))</f>
        <v>0</v>
      </c>
      <c r="Y308" s="27">
        <f>IF($F308="","",IFERROR(VLOOKUP($F308,BankTbl,4,0),""))</f>
        <v>0</v>
      </c>
      <c r="Z308" s="27">
        <f>IF($B308="","",IF($V308="PICK",LEFT($N308,5),IF($V308="FIXED",$W308,IF($V308="CODE",$H308,""))))</f>
        <v>0</v>
      </c>
    </row>
    <row r="309" spans="1:26" ht="21" customHeight="1">
      <c r="A309" s="27">
        <f>IF($B309="","",COUNTA($B$13:$B309))</f>
        <v>0</v>
      </c>
      <c r="B309" s="28"/>
      <c r="C309" s="28"/>
      <c r="D309" s="29"/>
      <c r="E309" s="29"/>
      <c r="F309" s="29"/>
      <c r="G309" s="28"/>
      <c r="H309" s="28"/>
      <c r="I309" s="30">
        <f>IF($H309="","",IFERROR(VLOOKUP($H309,AcctTbl,2,0),"کد ناشناخته"))</f>
        <v>0</v>
      </c>
      <c r="J309" s="27">
        <f>IF($H309="","",IFERROR(VLOOKUP($H309,AcctTbl,3,0),""))</f>
        <v>0</v>
      </c>
      <c r="K309" s="29"/>
      <c r="L309" s="28"/>
      <c r="M309" s="31"/>
      <c r="N309" s="29"/>
      <c r="O309" s="32">
        <f>IF($B309="",0,IF($U309="IN",N($M309),0))</f>
        <v>0</v>
      </c>
      <c r="P309" s="32">
        <f>IF($B309="",0,IF(OR($U309="OUT",$U309="TRF"),N($M309),0))</f>
        <v>0</v>
      </c>
      <c r="Q309" s="32">
        <f>IF($B309="",0,IF(OR($U309="OUT",$U309="TRF"),N($M309),0))</f>
        <v>0</v>
      </c>
      <c r="R309" s="32">
        <f>IF($B309="",0,IF($U309="IN",N($M309),0))</f>
        <v>0</v>
      </c>
      <c r="S309" s="33">
        <f>IF($B309="","",IF($M309="","⚠ مبلغ",IF($E309="","⚠ بانک عامل",IF(AND($U309="TRF",$F309=""),"⚠ بانک مقصد",IF(AND($V309&lt;&gt;"NONE",$V309&lt;&gt;"",$Z309=""),"⚠ طرف حساب","✓")))))</f>
        <v>0</v>
      </c>
      <c r="T309" s="29"/>
      <c r="U309" s="27">
        <f>IFERROR(VLOOKUP($D309,BankOpTbl,2,0),"")</f>
        <v>0</v>
      </c>
      <c r="V309" s="27">
        <f>IFERROR(VLOOKUP($D309,BankOpTbl,3,0),"")</f>
        <v>0</v>
      </c>
      <c r="W309" s="27">
        <f>IFERROR(VLOOKUP($D309,BankOpTbl,4,0),"")</f>
        <v>0</v>
      </c>
      <c r="X309" s="27">
        <f>IF($E309="","",IFERROR(VLOOKUP($E309,BankTbl,4,0),""))</f>
        <v>0</v>
      </c>
      <c r="Y309" s="27">
        <f>IF($F309="","",IFERROR(VLOOKUP($F309,BankTbl,4,0),""))</f>
        <v>0</v>
      </c>
      <c r="Z309" s="27">
        <f>IF($B309="","",IF($V309="PICK",LEFT($N309,5),IF($V309="FIXED",$W309,IF($V309="CODE",$H309,""))))</f>
        <v>0</v>
      </c>
    </row>
    <row r="310" spans="1:26" ht="21" customHeight="1">
      <c r="A310" s="27">
        <f>IF($B310="","",COUNTA($B$13:$B310))</f>
        <v>0</v>
      </c>
      <c r="B310" s="28"/>
      <c r="C310" s="28"/>
      <c r="D310" s="29"/>
      <c r="E310" s="29"/>
      <c r="F310" s="29"/>
      <c r="G310" s="28"/>
      <c r="H310" s="28"/>
      <c r="I310" s="30">
        <f>IF($H310="","",IFERROR(VLOOKUP($H310,AcctTbl,2,0),"کد ناشناخته"))</f>
        <v>0</v>
      </c>
      <c r="J310" s="27">
        <f>IF($H310="","",IFERROR(VLOOKUP($H310,AcctTbl,3,0),""))</f>
        <v>0</v>
      </c>
      <c r="K310" s="29"/>
      <c r="L310" s="28"/>
      <c r="M310" s="31"/>
      <c r="N310" s="29"/>
      <c r="O310" s="32">
        <f>IF($B310="",0,IF($U310="IN",N($M310),0))</f>
        <v>0</v>
      </c>
      <c r="P310" s="32">
        <f>IF($B310="",0,IF(OR($U310="OUT",$U310="TRF"),N($M310),0))</f>
        <v>0</v>
      </c>
      <c r="Q310" s="32">
        <f>IF($B310="",0,IF(OR($U310="OUT",$U310="TRF"),N($M310),0))</f>
        <v>0</v>
      </c>
      <c r="R310" s="32">
        <f>IF($B310="",0,IF($U310="IN",N($M310),0))</f>
        <v>0</v>
      </c>
      <c r="S310" s="33">
        <f>IF($B310="","",IF($M310="","⚠ مبلغ",IF($E310="","⚠ بانک عامل",IF(AND($U310="TRF",$F310=""),"⚠ بانک مقصد",IF(AND($V310&lt;&gt;"NONE",$V310&lt;&gt;"",$Z310=""),"⚠ طرف حساب","✓")))))</f>
        <v>0</v>
      </c>
      <c r="T310" s="29"/>
      <c r="U310" s="27">
        <f>IFERROR(VLOOKUP($D310,BankOpTbl,2,0),"")</f>
        <v>0</v>
      </c>
      <c r="V310" s="27">
        <f>IFERROR(VLOOKUP($D310,BankOpTbl,3,0),"")</f>
        <v>0</v>
      </c>
      <c r="W310" s="27">
        <f>IFERROR(VLOOKUP($D310,BankOpTbl,4,0),"")</f>
        <v>0</v>
      </c>
      <c r="X310" s="27">
        <f>IF($E310="","",IFERROR(VLOOKUP($E310,BankTbl,4,0),""))</f>
        <v>0</v>
      </c>
      <c r="Y310" s="27">
        <f>IF($F310="","",IFERROR(VLOOKUP($F310,BankTbl,4,0),""))</f>
        <v>0</v>
      </c>
      <c r="Z310" s="27">
        <f>IF($B310="","",IF($V310="PICK",LEFT($N310,5),IF($V310="FIXED",$W310,IF($V310="CODE",$H310,""))))</f>
        <v>0</v>
      </c>
    </row>
    <row r="311" spans="1:26" ht="21" customHeight="1">
      <c r="A311" s="27">
        <f>IF($B311="","",COUNTA($B$13:$B311))</f>
        <v>0</v>
      </c>
      <c r="B311" s="28"/>
      <c r="C311" s="28"/>
      <c r="D311" s="29"/>
      <c r="E311" s="29"/>
      <c r="F311" s="29"/>
      <c r="G311" s="28"/>
      <c r="H311" s="28"/>
      <c r="I311" s="30">
        <f>IF($H311="","",IFERROR(VLOOKUP($H311,AcctTbl,2,0),"کد ناشناخته"))</f>
        <v>0</v>
      </c>
      <c r="J311" s="27">
        <f>IF($H311="","",IFERROR(VLOOKUP($H311,AcctTbl,3,0),""))</f>
        <v>0</v>
      </c>
      <c r="K311" s="29"/>
      <c r="L311" s="28"/>
      <c r="M311" s="31"/>
      <c r="N311" s="29"/>
      <c r="O311" s="32">
        <f>IF($B311="",0,IF($U311="IN",N($M311),0))</f>
        <v>0</v>
      </c>
      <c r="P311" s="32">
        <f>IF($B311="",0,IF(OR($U311="OUT",$U311="TRF"),N($M311),0))</f>
        <v>0</v>
      </c>
      <c r="Q311" s="32">
        <f>IF($B311="",0,IF(OR($U311="OUT",$U311="TRF"),N($M311),0))</f>
        <v>0</v>
      </c>
      <c r="R311" s="32">
        <f>IF($B311="",0,IF($U311="IN",N($M311),0))</f>
        <v>0</v>
      </c>
      <c r="S311" s="33">
        <f>IF($B311="","",IF($M311="","⚠ مبلغ",IF($E311="","⚠ بانک عامل",IF(AND($U311="TRF",$F311=""),"⚠ بانک مقصد",IF(AND($V311&lt;&gt;"NONE",$V311&lt;&gt;"",$Z311=""),"⚠ طرف حساب","✓")))))</f>
        <v>0</v>
      </c>
      <c r="T311" s="29"/>
      <c r="U311" s="27">
        <f>IFERROR(VLOOKUP($D311,BankOpTbl,2,0),"")</f>
        <v>0</v>
      </c>
      <c r="V311" s="27">
        <f>IFERROR(VLOOKUP($D311,BankOpTbl,3,0),"")</f>
        <v>0</v>
      </c>
      <c r="W311" s="27">
        <f>IFERROR(VLOOKUP($D311,BankOpTbl,4,0),"")</f>
        <v>0</v>
      </c>
      <c r="X311" s="27">
        <f>IF($E311="","",IFERROR(VLOOKUP($E311,BankTbl,4,0),""))</f>
        <v>0</v>
      </c>
      <c r="Y311" s="27">
        <f>IF($F311="","",IFERROR(VLOOKUP($F311,BankTbl,4,0),""))</f>
        <v>0</v>
      </c>
      <c r="Z311" s="27">
        <f>IF($B311="","",IF($V311="PICK",LEFT($N311,5),IF($V311="FIXED",$W311,IF($V311="CODE",$H311,""))))</f>
        <v>0</v>
      </c>
    </row>
    <row r="312" spans="1:26" ht="21" customHeight="1">
      <c r="A312" s="27">
        <f>IF($B312="","",COUNTA($B$13:$B312))</f>
        <v>0</v>
      </c>
      <c r="B312" s="28"/>
      <c r="C312" s="28"/>
      <c r="D312" s="29"/>
      <c r="E312" s="29"/>
      <c r="F312" s="29"/>
      <c r="G312" s="28"/>
      <c r="H312" s="28"/>
      <c r="I312" s="30">
        <f>IF($H312="","",IFERROR(VLOOKUP($H312,AcctTbl,2,0),"کد ناشناخته"))</f>
        <v>0</v>
      </c>
      <c r="J312" s="27">
        <f>IF($H312="","",IFERROR(VLOOKUP($H312,AcctTbl,3,0),""))</f>
        <v>0</v>
      </c>
      <c r="K312" s="29"/>
      <c r="L312" s="28"/>
      <c r="M312" s="31"/>
      <c r="N312" s="29"/>
      <c r="O312" s="32">
        <f>IF($B312="",0,IF($U312="IN",N($M312),0))</f>
        <v>0</v>
      </c>
      <c r="P312" s="32">
        <f>IF($B312="",0,IF(OR($U312="OUT",$U312="TRF"),N($M312),0))</f>
        <v>0</v>
      </c>
      <c r="Q312" s="32">
        <f>IF($B312="",0,IF(OR($U312="OUT",$U312="TRF"),N($M312),0))</f>
        <v>0</v>
      </c>
      <c r="R312" s="32">
        <f>IF($B312="",0,IF($U312="IN",N($M312),0))</f>
        <v>0</v>
      </c>
      <c r="S312" s="33">
        <f>IF($B312="","",IF($M312="","⚠ مبلغ",IF($E312="","⚠ بانک عامل",IF(AND($U312="TRF",$F312=""),"⚠ بانک مقصد",IF(AND($V312&lt;&gt;"NONE",$V312&lt;&gt;"",$Z312=""),"⚠ طرف حساب","✓")))))</f>
        <v>0</v>
      </c>
      <c r="T312" s="29"/>
      <c r="U312" s="27">
        <f>IFERROR(VLOOKUP($D312,BankOpTbl,2,0),"")</f>
        <v>0</v>
      </c>
      <c r="V312" s="27">
        <f>IFERROR(VLOOKUP($D312,BankOpTbl,3,0),"")</f>
        <v>0</v>
      </c>
      <c r="W312" s="27">
        <f>IFERROR(VLOOKUP($D312,BankOpTbl,4,0),"")</f>
        <v>0</v>
      </c>
      <c r="X312" s="27">
        <f>IF($E312="","",IFERROR(VLOOKUP($E312,BankTbl,4,0),""))</f>
        <v>0</v>
      </c>
      <c r="Y312" s="27">
        <f>IF($F312="","",IFERROR(VLOOKUP($F312,BankTbl,4,0),""))</f>
        <v>0</v>
      </c>
      <c r="Z312" s="27">
        <f>IF($B312="","",IF($V312="PICK",LEFT($N312,5),IF($V312="FIXED",$W312,IF($V312="CODE",$H312,""))))</f>
        <v>0</v>
      </c>
    </row>
    <row r="313" spans="1:26" ht="21" customHeight="1">
      <c r="A313" s="27">
        <f>IF($B313="","",COUNTA($B$13:$B313))</f>
        <v>0</v>
      </c>
      <c r="B313" s="28"/>
      <c r="C313" s="28"/>
      <c r="D313" s="29"/>
      <c r="E313" s="29"/>
      <c r="F313" s="29"/>
      <c r="G313" s="28"/>
      <c r="H313" s="28"/>
      <c r="I313" s="30">
        <f>IF($H313="","",IFERROR(VLOOKUP($H313,AcctTbl,2,0),"کد ناشناخته"))</f>
        <v>0</v>
      </c>
      <c r="J313" s="27">
        <f>IF($H313="","",IFERROR(VLOOKUP($H313,AcctTbl,3,0),""))</f>
        <v>0</v>
      </c>
      <c r="K313" s="29"/>
      <c r="L313" s="28"/>
      <c r="M313" s="31"/>
      <c r="N313" s="29"/>
      <c r="O313" s="32">
        <f>IF($B313="",0,IF($U313="IN",N($M313),0))</f>
        <v>0</v>
      </c>
      <c r="P313" s="32">
        <f>IF($B313="",0,IF(OR($U313="OUT",$U313="TRF"),N($M313),0))</f>
        <v>0</v>
      </c>
      <c r="Q313" s="32">
        <f>IF($B313="",0,IF(OR($U313="OUT",$U313="TRF"),N($M313),0))</f>
        <v>0</v>
      </c>
      <c r="R313" s="32">
        <f>IF($B313="",0,IF($U313="IN",N($M313),0))</f>
        <v>0</v>
      </c>
      <c r="S313" s="33">
        <f>IF($B313="","",IF($M313="","⚠ مبلغ",IF($E313="","⚠ بانک عامل",IF(AND($U313="TRF",$F313=""),"⚠ بانک مقصد",IF(AND($V313&lt;&gt;"NONE",$V313&lt;&gt;"",$Z313=""),"⚠ طرف حساب","✓")))))</f>
        <v>0</v>
      </c>
      <c r="T313" s="29"/>
      <c r="U313" s="27">
        <f>IFERROR(VLOOKUP($D313,BankOpTbl,2,0),"")</f>
        <v>0</v>
      </c>
      <c r="V313" s="27">
        <f>IFERROR(VLOOKUP($D313,BankOpTbl,3,0),"")</f>
        <v>0</v>
      </c>
      <c r="W313" s="27">
        <f>IFERROR(VLOOKUP($D313,BankOpTbl,4,0),"")</f>
        <v>0</v>
      </c>
      <c r="X313" s="27">
        <f>IF($E313="","",IFERROR(VLOOKUP($E313,BankTbl,4,0),""))</f>
        <v>0</v>
      </c>
      <c r="Y313" s="27">
        <f>IF($F313="","",IFERROR(VLOOKUP($F313,BankTbl,4,0),""))</f>
        <v>0</v>
      </c>
      <c r="Z313" s="27">
        <f>IF($B313="","",IF($V313="PICK",LEFT($N313,5),IF($V313="FIXED",$W313,IF($V313="CODE",$H313,""))))</f>
        <v>0</v>
      </c>
    </row>
    <row r="314" spans="1:26" ht="21" customHeight="1">
      <c r="A314" s="27">
        <f>IF($B314="","",COUNTA($B$13:$B314))</f>
        <v>0</v>
      </c>
      <c r="B314" s="28"/>
      <c r="C314" s="28"/>
      <c r="D314" s="29"/>
      <c r="E314" s="29"/>
      <c r="F314" s="29"/>
      <c r="G314" s="28"/>
      <c r="H314" s="28"/>
      <c r="I314" s="30">
        <f>IF($H314="","",IFERROR(VLOOKUP($H314,AcctTbl,2,0),"کد ناشناخته"))</f>
        <v>0</v>
      </c>
      <c r="J314" s="27">
        <f>IF($H314="","",IFERROR(VLOOKUP($H314,AcctTbl,3,0),""))</f>
        <v>0</v>
      </c>
      <c r="K314" s="29"/>
      <c r="L314" s="28"/>
      <c r="M314" s="31"/>
      <c r="N314" s="29"/>
      <c r="O314" s="32">
        <f>IF($B314="",0,IF($U314="IN",N($M314),0))</f>
        <v>0</v>
      </c>
      <c r="P314" s="32">
        <f>IF($B314="",0,IF(OR($U314="OUT",$U314="TRF"),N($M314),0))</f>
        <v>0</v>
      </c>
      <c r="Q314" s="32">
        <f>IF($B314="",0,IF(OR($U314="OUT",$U314="TRF"),N($M314),0))</f>
        <v>0</v>
      </c>
      <c r="R314" s="32">
        <f>IF($B314="",0,IF($U314="IN",N($M314),0))</f>
        <v>0</v>
      </c>
      <c r="S314" s="33">
        <f>IF($B314="","",IF($M314="","⚠ مبلغ",IF($E314="","⚠ بانک عامل",IF(AND($U314="TRF",$F314=""),"⚠ بانک مقصد",IF(AND($V314&lt;&gt;"NONE",$V314&lt;&gt;"",$Z314=""),"⚠ طرف حساب","✓")))))</f>
        <v>0</v>
      </c>
      <c r="T314" s="29"/>
      <c r="U314" s="27">
        <f>IFERROR(VLOOKUP($D314,BankOpTbl,2,0),"")</f>
        <v>0</v>
      </c>
      <c r="V314" s="27">
        <f>IFERROR(VLOOKUP($D314,BankOpTbl,3,0),"")</f>
        <v>0</v>
      </c>
      <c r="W314" s="27">
        <f>IFERROR(VLOOKUP($D314,BankOpTbl,4,0),"")</f>
        <v>0</v>
      </c>
      <c r="X314" s="27">
        <f>IF($E314="","",IFERROR(VLOOKUP($E314,BankTbl,4,0),""))</f>
        <v>0</v>
      </c>
      <c r="Y314" s="27">
        <f>IF($F314="","",IFERROR(VLOOKUP($F314,BankTbl,4,0),""))</f>
        <v>0</v>
      </c>
      <c r="Z314" s="27">
        <f>IF($B314="","",IF($V314="PICK",LEFT($N314,5),IF($V314="FIXED",$W314,IF($V314="CODE",$H314,""))))</f>
        <v>0</v>
      </c>
    </row>
    <row r="315" spans="1:26" ht="21" customHeight="1">
      <c r="A315" s="27">
        <f>IF($B315="","",COUNTA($B$13:$B315))</f>
        <v>0</v>
      </c>
      <c r="B315" s="28"/>
      <c r="C315" s="28"/>
      <c r="D315" s="29"/>
      <c r="E315" s="29"/>
      <c r="F315" s="29"/>
      <c r="G315" s="28"/>
      <c r="H315" s="28"/>
      <c r="I315" s="30">
        <f>IF($H315="","",IFERROR(VLOOKUP($H315,AcctTbl,2,0),"کد ناشناخته"))</f>
        <v>0</v>
      </c>
      <c r="J315" s="27">
        <f>IF($H315="","",IFERROR(VLOOKUP($H315,AcctTbl,3,0),""))</f>
        <v>0</v>
      </c>
      <c r="K315" s="29"/>
      <c r="L315" s="28"/>
      <c r="M315" s="31"/>
      <c r="N315" s="29"/>
      <c r="O315" s="32">
        <f>IF($B315="",0,IF($U315="IN",N($M315),0))</f>
        <v>0</v>
      </c>
      <c r="P315" s="32">
        <f>IF($B315="",0,IF(OR($U315="OUT",$U315="TRF"),N($M315),0))</f>
        <v>0</v>
      </c>
      <c r="Q315" s="32">
        <f>IF($B315="",0,IF(OR($U315="OUT",$U315="TRF"),N($M315),0))</f>
        <v>0</v>
      </c>
      <c r="R315" s="32">
        <f>IF($B315="",0,IF($U315="IN",N($M315),0))</f>
        <v>0</v>
      </c>
      <c r="S315" s="33">
        <f>IF($B315="","",IF($M315="","⚠ مبلغ",IF($E315="","⚠ بانک عامل",IF(AND($U315="TRF",$F315=""),"⚠ بانک مقصد",IF(AND($V315&lt;&gt;"NONE",$V315&lt;&gt;"",$Z315=""),"⚠ طرف حساب","✓")))))</f>
        <v>0</v>
      </c>
      <c r="T315" s="29"/>
      <c r="U315" s="27">
        <f>IFERROR(VLOOKUP($D315,BankOpTbl,2,0),"")</f>
        <v>0</v>
      </c>
      <c r="V315" s="27">
        <f>IFERROR(VLOOKUP($D315,BankOpTbl,3,0),"")</f>
        <v>0</v>
      </c>
      <c r="W315" s="27">
        <f>IFERROR(VLOOKUP($D315,BankOpTbl,4,0),"")</f>
        <v>0</v>
      </c>
      <c r="X315" s="27">
        <f>IF($E315="","",IFERROR(VLOOKUP($E315,BankTbl,4,0),""))</f>
        <v>0</v>
      </c>
      <c r="Y315" s="27">
        <f>IF($F315="","",IFERROR(VLOOKUP($F315,BankTbl,4,0),""))</f>
        <v>0</v>
      </c>
      <c r="Z315" s="27">
        <f>IF($B315="","",IF($V315="PICK",LEFT($N315,5),IF($V315="FIXED",$W315,IF($V315="CODE",$H315,""))))</f>
        <v>0</v>
      </c>
    </row>
    <row r="316" spans="1:26" ht="21" customHeight="1">
      <c r="A316" s="27">
        <f>IF($B316="","",COUNTA($B$13:$B316))</f>
        <v>0</v>
      </c>
      <c r="B316" s="28"/>
      <c r="C316" s="28"/>
      <c r="D316" s="29"/>
      <c r="E316" s="29"/>
      <c r="F316" s="29"/>
      <c r="G316" s="28"/>
      <c r="H316" s="28"/>
      <c r="I316" s="30">
        <f>IF($H316="","",IFERROR(VLOOKUP($H316,AcctTbl,2,0),"کد ناشناخته"))</f>
        <v>0</v>
      </c>
      <c r="J316" s="27">
        <f>IF($H316="","",IFERROR(VLOOKUP($H316,AcctTbl,3,0),""))</f>
        <v>0</v>
      </c>
      <c r="K316" s="29"/>
      <c r="L316" s="28"/>
      <c r="M316" s="31"/>
      <c r="N316" s="29"/>
      <c r="O316" s="32">
        <f>IF($B316="",0,IF($U316="IN",N($M316),0))</f>
        <v>0</v>
      </c>
      <c r="P316" s="32">
        <f>IF($B316="",0,IF(OR($U316="OUT",$U316="TRF"),N($M316),0))</f>
        <v>0</v>
      </c>
      <c r="Q316" s="32">
        <f>IF($B316="",0,IF(OR($U316="OUT",$U316="TRF"),N($M316),0))</f>
        <v>0</v>
      </c>
      <c r="R316" s="32">
        <f>IF($B316="",0,IF($U316="IN",N($M316),0))</f>
        <v>0</v>
      </c>
      <c r="S316" s="33">
        <f>IF($B316="","",IF($M316="","⚠ مبلغ",IF($E316="","⚠ بانک عامل",IF(AND($U316="TRF",$F316=""),"⚠ بانک مقصد",IF(AND($V316&lt;&gt;"NONE",$V316&lt;&gt;"",$Z316=""),"⚠ طرف حساب","✓")))))</f>
        <v>0</v>
      </c>
      <c r="T316" s="29"/>
      <c r="U316" s="27">
        <f>IFERROR(VLOOKUP($D316,BankOpTbl,2,0),"")</f>
        <v>0</v>
      </c>
      <c r="V316" s="27">
        <f>IFERROR(VLOOKUP($D316,BankOpTbl,3,0),"")</f>
        <v>0</v>
      </c>
      <c r="W316" s="27">
        <f>IFERROR(VLOOKUP($D316,BankOpTbl,4,0),"")</f>
        <v>0</v>
      </c>
      <c r="X316" s="27">
        <f>IF($E316="","",IFERROR(VLOOKUP($E316,BankTbl,4,0),""))</f>
        <v>0</v>
      </c>
      <c r="Y316" s="27">
        <f>IF($F316="","",IFERROR(VLOOKUP($F316,BankTbl,4,0),""))</f>
        <v>0</v>
      </c>
      <c r="Z316" s="27">
        <f>IF($B316="","",IF($V316="PICK",LEFT($N316,5),IF($V316="FIXED",$W316,IF($V316="CODE",$H316,""))))</f>
        <v>0</v>
      </c>
    </row>
    <row r="317" spans="1:26" ht="21" customHeight="1">
      <c r="A317" s="27">
        <f>IF($B317="","",COUNTA($B$13:$B317))</f>
        <v>0</v>
      </c>
      <c r="B317" s="28"/>
      <c r="C317" s="28"/>
      <c r="D317" s="29"/>
      <c r="E317" s="29"/>
      <c r="F317" s="29"/>
      <c r="G317" s="28"/>
      <c r="H317" s="28"/>
      <c r="I317" s="30">
        <f>IF($H317="","",IFERROR(VLOOKUP($H317,AcctTbl,2,0),"کد ناشناخته"))</f>
        <v>0</v>
      </c>
      <c r="J317" s="27">
        <f>IF($H317="","",IFERROR(VLOOKUP($H317,AcctTbl,3,0),""))</f>
        <v>0</v>
      </c>
      <c r="K317" s="29"/>
      <c r="L317" s="28"/>
      <c r="M317" s="31"/>
      <c r="N317" s="29"/>
      <c r="O317" s="32">
        <f>IF($B317="",0,IF($U317="IN",N($M317),0))</f>
        <v>0</v>
      </c>
      <c r="P317" s="32">
        <f>IF($B317="",0,IF(OR($U317="OUT",$U317="TRF"),N($M317),0))</f>
        <v>0</v>
      </c>
      <c r="Q317" s="32">
        <f>IF($B317="",0,IF(OR($U317="OUT",$U317="TRF"),N($M317),0))</f>
        <v>0</v>
      </c>
      <c r="R317" s="32">
        <f>IF($B317="",0,IF($U317="IN",N($M317),0))</f>
        <v>0</v>
      </c>
      <c r="S317" s="33">
        <f>IF($B317="","",IF($M317="","⚠ مبلغ",IF($E317="","⚠ بانک عامل",IF(AND($U317="TRF",$F317=""),"⚠ بانک مقصد",IF(AND($V317&lt;&gt;"NONE",$V317&lt;&gt;"",$Z317=""),"⚠ طرف حساب","✓")))))</f>
        <v>0</v>
      </c>
      <c r="T317" s="29"/>
      <c r="U317" s="27">
        <f>IFERROR(VLOOKUP($D317,BankOpTbl,2,0),"")</f>
        <v>0</v>
      </c>
      <c r="V317" s="27">
        <f>IFERROR(VLOOKUP($D317,BankOpTbl,3,0),"")</f>
        <v>0</v>
      </c>
      <c r="W317" s="27">
        <f>IFERROR(VLOOKUP($D317,BankOpTbl,4,0),"")</f>
        <v>0</v>
      </c>
      <c r="X317" s="27">
        <f>IF($E317="","",IFERROR(VLOOKUP($E317,BankTbl,4,0),""))</f>
        <v>0</v>
      </c>
      <c r="Y317" s="27">
        <f>IF($F317="","",IFERROR(VLOOKUP($F317,BankTbl,4,0),""))</f>
        <v>0</v>
      </c>
      <c r="Z317" s="27">
        <f>IF($B317="","",IF($V317="PICK",LEFT($N317,5),IF($V317="FIXED",$W317,IF($V317="CODE",$H317,""))))</f>
        <v>0</v>
      </c>
    </row>
    <row r="318" spans="1:26" ht="21" customHeight="1">
      <c r="A318" s="27">
        <f>IF($B318="","",COUNTA($B$13:$B318))</f>
        <v>0</v>
      </c>
      <c r="B318" s="28"/>
      <c r="C318" s="28"/>
      <c r="D318" s="29"/>
      <c r="E318" s="29"/>
      <c r="F318" s="29"/>
      <c r="G318" s="28"/>
      <c r="H318" s="28"/>
      <c r="I318" s="30">
        <f>IF($H318="","",IFERROR(VLOOKUP($H318,AcctTbl,2,0),"کد ناشناخته"))</f>
        <v>0</v>
      </c>
      <c r="J318" s="27">
        <f>IF($H318="","",IFERROR(VLOOKUP($H318,AcctTbl,3,0),""))</f>
        <v>0</v>
      </c>
      <c r="K318" s="29"/>
      <c r="L318" s="28"/>
      <c r="M318" s="31"/>
      <c r="N318" s="29"/>
      <c r="O318" s="32">
        <f>IF($B318="",0,IF($U318="IN",N($M318),0))</f>
        <v>0</v>
      </c>
      <c r="P318" s="32">
        <f>IF($B318="",0,IF(OR($U318="OUT",$U318="TRF"),N($M318),0))</f>
        <v>0</v>
      </c>
      <c r="Q318" s="32">
        <f>IF($B318="",0,IF(OR($U318="OUT",$U318="TRF"),N($M318),0))</f>
        <v>0</v>
      </c>
      <c r="R318" s="32">
        <f>IF($B318="",0,IF($U318="IN",N($M318),0))</f>
        <v>0</v>
      </c>
      <c r="S318" s="33">
        <f>IF($B318="","",IF($M318="","⚠ مبلغ",IF($E318="","⚠ بانک عامل",IF(AND($U318="TRF",$F318=""),"⚠ بانک مقصد",IF(AND($V318&lt;&gt;"NONE",$V318&lt;&gt;"",$Z318=""),"⚠ طرف حساب","✓")))))</f>
        <v>0</v>
      </c>
      <c r="T318" s="29"/>
      <c r="U318" s="27">
        <f>IFERROR(VLOOKUP($D318,BankOpTbl,2,0),"")</f>
        <v>0</v>
      </c>
      <c r="V318" s="27">
        <f>IFERROR(VLOOKUP($D318,BankOpTbl,3,0),"")</f>
        <v>0</v>
      </c>
      <c r="W318" s="27">
        <f>IFERROR(VLOOKUP($D318,BankOpTbl,4,0),"")</f>
        <v>0</v>
      </c>
      <c r="X318" s="27">
        <f>IF($E318="","",IFERROR(VLOOKUP($E318,BankTbl,4,0),""))</f>
        <v>0</v>
      </c>
      <c r="Y318" s="27">
        <f>IF($F318="","",IFERROR(VLOOKUP($F318,BankTbl,4,0),""))</f>
        <v>0</v>
      </c>
      <c r="Z318" s="27">
        <f>IF($B318="","",IF($V318="PICK",LEFT($N318,5),IF($V318="FIXED",$W318,IF($V318="CODE",$H318,""))))</f>
        <v>0</v>
      </c>
    </row>
    <row r="319" spans="1:26" ht="21" customHeight="1">
      <c r="A319" s="27">
        <f>IF($B319="","",COUNTA($B$13:$B319))</f>
        <v>0</v>
      </c>
      <c r="B319" s="28"/>
      <c r="C319" s="28"/>
      <c r="D319" s="29"/>
      <c r="E319" s="29"/>
      <c r="F319" s="29"/>
      <c r="G319" s="28"/>
      <c r="H319" s="28"/>
      <c r="I319" s="30">
        <f>IF($H319="","",IFERROR(VLOOKUP($H319,AcctTbl,2,0),"کد ناشناخته"))</f>
        <v>0</v>
      </c>
      <c r="J319" s="27">
        <f>IF($H319="","",IFERROR(VLOOKUP($H319,AcctTbl,3,0),""))</f>
        <v>0</v>
      </c>
      <c r="K319" s="29"/>
      <c r="L319" s="28"/>
      <c r="M319" s="31"/>
      <c r="N319" s="29"/>
      <c r="O319" s="32">
        <f>IF($B319="",0,IF($U319="IN",N($M319),0))</f>
        <v>0</v>
      </c>
      <c r="P319" s="32">
        <f>IF($B319="",0,IF(OR($U319="OUT",$U319="TRF"),N($M319),0))</f>
        <v>0</v>
      </c>
      <c r="Q319" s="32">
        <f>IF($B319="",0,IF(OR($U319="OUT",$U319="TRF"),N($M319),0))</f>
        <v>0</v>
      </c>
      <c r="R319" s="32">
        <f>IF($B319="",0,IF($U319="IN",N($M319),0))</f>
        <v>0</v>
      </c>
      <c r="S319" s="33">
        <f>IF($B319="","",IF($M319="","⚠ مبلغ",IF($E319="","⚠ بانک عامل",IF(AND($U319="TRF",$F319=""),"⚠ بانک مقصد",IF(AND($V319&lt;&gt;"NONE",$V319&lt;&gt;"",$Z319=""),"⚠ طرف حساب","✓")))))</f>
        <v>0</v>
      </c>
      <c r="T319" s="29"/>
      <c r="U319" s="27">
        <f>IFERROR(VLOOKUP($D319,BankOpTbl,2,0),"")</f>
        <v>0</v>
      </c>
      <c r="V319" s="27">
        <f>IFERROR(VLOOKUP($D319,BankOpTbl,3,0),"")</f>
        <v>0</v>
      </c>
      <c r="W319" s="27">
        <f>IFERROR(VLOOKUP($D319,BankOpTbl,4,0),"")</f>
        <v>0</v>
      </c>
      <c r="X319" s="27">
        <f>IF($E319="","",IFERROR(VLOOKUP($E319,BankTbl,4,0),""))</f>
        <v>0</v>
      </c>
      <c r="Y319" s="27">
        <f>IF($F319="","",IFERROR(VLOOKUP($F319,BankTbl,4,0),""))</f>
        <v>0</v>
      </c>
      <c r="Z319" s="27">
        <f>IF($B319="","",IF($V319="PICK",LEFT($N319,5),IF($V319="FIXED",$W319,IF($V319="CODE",$H319,""))))</f>
        <v>0</v>
      </c>
    </row>
    <row r="320" spans="1:26" ht="21" customHeight="1">
      <c r="A320" s="27">
        <f>IF($B320="","",COUNTA($B$13:$B320))</f>
        <v>0</v>
      </c>
      <c r="B320" s="28"/>
      <c r="C320" s="28"/>
      <c r="D320" s="29"/>
      <c r="E320" s="29"/>
      <c r="F320" s="29"/>
      <c r="G320" s="28"/>
      <c r="H320" s="28"/>
      <c r="I320" s="30">
        <f>IF($H320="","",IFERROR(VLOOKUP($H320,AcctTbl,2,0),"کد ناشناخته"))</f>
        <v>0</v>
      </c>
      <c r="J320" s="27">
        <f>IF($H320="","",IFERROR(VLOOKUP($H320,AcctTbl,3,0),""))</f>
        <v>0</v>
      </c>
      <c r="K320" s="29"/>
      <c r="L320" s="28"/>
      <c r="M320" s="31"/>
      <c r="N320" s="29"/>
      <c r="O320" s="32">
        <f>IF($B320="",0,IF($U320="IN",N($M320),0))</f>
        <v>0</v>
      </c>
      <c r="P320" s="32">
        <f>IF($B320="",0,IF(OR($U320="OUT",$U320="TRF"),N($M320),0))</f>
        <v>0</v>
      </c>
      <c r="Q320" s="32">
        <f>IF($B320="",0,IF(OR($U320="OUT",$U320="TRF"),N($M320),0))</f>
        <v>0</v>
      </c>
      <c r="R320" s="32">
        <f>IF($B320="",0,IF($U320="IN",N($M320),0))</f>
        <v>0</v>
      </c>
      <c r="S320" s="33">
        <f>IF($B320="","",IF($M320="","⚠ مبلغ",IF($E320="","⚠ بانک عامل",IF(AND($U320="TRF",$F320=""),"⚠ بانک مقصد",IF(AND($V320&lt;&gt;"NONE",$V320&lt;&gt;"",$Z320=""),"⚠ طرف حساب","✓")))))</f>
        <v>0</v>
      </c>
      <c r="T320" s="29"/>
      <c r="U320" s="27">
        <f>IFERROR(VLOOKUP($D320,BankOpTbl,2,0),"")</f>
        <v>0</v>
      </c>
      <c r="V320" s="27">
        <f>IFERROR(VLOOKUP($D320,BankOpTbl,3,0),"")</f>
        <v>0</v>
      </c>
      <c r="W320" s="27">
        <f>IFERROR(VLOOKUP($D320,BankOpTbl,4,0),"")</f>
        <v>0</v>
      </c>
      <c r="X320" s="27">
        <f>IF($E320="","",IFERROR(VLOOKUP($E320,BankTbl,4,0),""))</f>
        <v>0</v>
      </c>
      <c r="Y320" s="27">
        <f>IF($F320="","",IFERROR(VLOOKUP($F320,BankTbl,4,0),""))</f>
        <v>0</v>
      </c>
      <c r="Z320" s="27">
        <f>IF($B320="","",IF($V320="PICK",LEFT($N320,5),IF($V320="FIXED",$W320,IF($V320="CODE",$H320,""))))</f>
        <v>0</v>
      </c>
    </row>
    <row r="321" spans="1:26" ht="21" customHeight="1">
      <c r="A321" s="27">
        <f>IF($B321="","",COUNTA($B$13:$B321))</f>
        <v>0</v>
      </c>
      <c r="B321" s="28"/>
      <c r="C321" s="28"/>
      <c r="D321" s="29"/>
      <c r="E321" s="29"/>
      <c r="F321" s="29"/>
      <c r="G321" s="28"/>
      <c r="H321" s="28"/>
      <c r="I321" s="30">
        <f>IF($H321="","",IFERROR(VLOOKUP($H321,AcctTbl,2,0),"کد ناشناخته"))</f>
        <v>0</v>
      </c>
      <c r="J321" s="27">
        <f>IF($H321="","",IFERROR(VLOOKUP($H321,AcctTbl,3,0),""))</f>
        <v>0</v>
      </c>
      <c r="K321" s="29"/>
      <c r="L321" s="28"/>
      <c r="M321" s="31"/>
      <c r="N321" s="29"/>
      <c r="O321" s="32">
        <f>IF($B321="",0,IF($U321="IN",N($M321),0))</f>
        <v>0</v>
      </c>
      <c r="P321" s="32">
        <f>IF($B321="",0,IF(OR($U321="OUT",$U321="TRF"),N($M321),0))</f>
        <v>0</v>
      </c>
      <c r="Q321" s="32">
        <f>IF($B321="",0,IF(OR($U321="OUT",$U321="TRF"),N($M321),0))</f>
        <v>0</v>
      </c>
      <c r="R321" s="32">
        <f>IF($B321="",0,IF($U321="IN",N($M321),0))</f>
        <v>0</v>
      </c>
      <c r="S321" s="33">
        <f>IF($B321="","",IF($M321="","⚠ مبلغ",IF($E321="","⚠ بانک عامل",IF(AND($U321="TRF",$F321=""),"⚠ بانک مقصد",IF(AND($V321&lt;&gt;"NONE",$V321&lt;&gt;"",$Z321=""),"⚠ طرف حساب","✓")))))</f>
        <v>0</v>
      </c>
      <c r="T321" s="29"/>
      <c r="U321" s="27">
        <f>IFERROR(VLOOKUP($D321,BankOpTbl,2,0),"")</f>
        <v>0</v>
      </c>
      <c r="V321" s="27">
        <f>IFERROR(VLOOKUP($D321,BankOpTbl,3,0),"")</f>
        <v>0</v>
      </c>
      <c r="W321" s="27">
        <f>IFERROR(VLOOKUP($D321,BankOpTbl,4,0),"")</f>
        <v>0</v>
      </c>
      <c r="X321" s="27">
        <f>IF($E321="","",IFERROR(VLOOKUP($E321,BankTbl,4,0),""))</f>
        <v>0</v>
      </c>
      <c r="Y321" s="27">
        <f>IF($F321="","",IFERROR(VLOOKUP($F321,BankTbl,4,0),""))</f>
        <v>0</v>
      </c>
      <c r="Z321" s="27">
        <f>IF($B321="","",IF($V321="PICK",LEFT($N321,5),IF($V321="FIXED",$W321,IF($V321="CODE",$H321,""))))</f>
        <v>0</v>
      </c>
    </row>
    <row r="322" spans="1:26" ht="21" customHeight="1">
      <c r="A322" s="27">
        <f>IF($B322="","",COUNTA($B$13:$B322))</f>
        <v>0</v>
      </c>
      <c r="B322" s="28"/>
      <c r="C322" s="28"/>
      <c r="D322" s="29"/>
      <c r="E322" s="29"/>
      <c r="F322" s="29"/>
      <c r="G322" s="28"/>
      <c r="H322" s="28"/>
      <c r="I322" s="30">
        <f>IF($H322="","",IFERROR(VLOOKUP($H322,AcctTbl,2,0),"کد ناشناخته"))</f>
        <v>0</v>
      </c>
      <c r="J322" s="27">
        <f>IF($H322="","",IFERROR(VLOOKUP($H322,AcctTbl,3,0),""))</f>
        <v>0</v>
      </c>
      <c r="K322" s="29"/>
      <c r="L322" s="28"/>
      <c r="M322" s="31"/>
      <c r="N322" s="29"/>
      <c r="O322" s="32">
        <f>IF($B322="",0,IF($U322="IN",N($M322),0))</f>
        <v>0</v>
      </c>
      <c r="P322" s="32">
        <f>IF($B322="",0,IF(OR($U322="OUT",$U322="TRF"),N($M322),0))</f>
        <v>0</v>
      </c>
      <c r="Q322" s="32">
        <f>IF($B322="",0,IF(OR($U322="OUT",$U322="TRF"),N($M322),0))</f>
        <v>0</v>
      </c>
      <c r="R322" s="32">
        <f>IF($B322="",0,IF($U322="IN",N($M322),0))</f>
        <v>0</v>
      </c>
      <c r="S322" s="33">
        <f>IF($B322="","",IF($M322="","⚠ مبلغ",IF($E322="","⚠ بانک عامل",IF(AND($U322="TRF",$F322=""),"⚠ بانک مقصد",IF(AND($V322&lt;&gt;"NONE",$V322&lt;&gt;"",$Z322=""),"⚠ طرف حساب","✓")))))</f>
        <v>0</v>
      </c>
      <c r="T322" s="29"/>
      <c r="U322" s="27">
        <f>IFERROR(VLOOKUP($D322,BankOpTbl,2,0),"")</f>
        <v>0</v>
      </c>
      <c r="V322" s="27">
        <f>IFERROR(VLOOKUP($D322,BankOpTbl,3,0),"")</f>
        <v>0</v>
      </c>
      <c r="W322" s="27">
        <f>IFERROR(VLOOKUP($D322,BankOpTbl,4,0),"")</f>
        <v>0</v>
      </c>
      <c r="X322" s="27">
        <f>IF($E322="","",IFERROR(VLOOKUP($E322,BankTbl,4,0),""))</f>
        <v>0</v>
      </c>
      <c r="Y322" s="27">
        <f>IF($F322="","",IFERROR(VLOOKUP($F322,BankTbl,4,0),""))</f>
        <v>0</v>
      </c>
      <c r="Z322" s="27">
        <f>IF($B322="","",IF($V322="PICK",LEFT($N322,5),IF($V322="FIXED",$W322,IF($V322="CODE",$H322,""))))</f>
        <v>0</v>
      </c>
    </row>
    <row r="323" spans="1:26" ht="21" customHeight="1">
      <c r="A323" s="27">
        <f>IF($B323="","",COUNTA($B$13:$B323))</f>
        <v>0</v>
      </c>
      <c r="B323" s="28"/>
      <c r="C323" s="28"/>
      <c r="D323" s="29"/>
      <c r="E323" s="29"/>
      <c r="F323" s="29"/>
      <c r="G323" s="28"/>
      <c r="H323" s="28"/>
      <c r="I323" s="30">
        <f>IF($H323="","",IFERROR(VLOOKUP($H323,AcctTbl,2,0),"کد ناشناخته"))</f>
        <v>0</v>
      </c>
      <c r="J323" s="27">
        <f>IF($H323="","",IFERROR(VLOOKUP($H323,AcctTbl,3,0),""))</f>
        <v>0</v>
      </c>
      <c r="K323" s="29"/>
      <c r="L323" s="28"/>
      <c r="M323" s="31"/>
      <c r="N323" s="29"/>
      <c r="O323" s="32">
        <f>IF($B323="",0,IF($U323="IN",N($M323),0))</f>
        <v>0</v>
      </c>
      <c r="P323" s="32">
        <f>IF($B323="",0,IF(OR($U323="OUT",$U323="TRF"),N($M323),0))</f>
        <v>0</v>
      </c>
      <c r="Q323" s="32">
        <f>IF($B323="",0,IF(OR($U323="OUT",$U323="TRF"),N($M323),0))</f>
        <v>0</v>
      </c>
      <c r="R323" s="32">
        <f>IF($B323="",0,IF($U323="IN",N($M323),0))</f>
        <v>0</v>
      </c>
      <c r="S323" s="33">
        <f>IF($B323="","",IF($M323="","⚠ مبلغ",IF($E323="","⚠ بانک عامل",IF(AND($U323="TRF",$F323=""),"⚠ بانک مقصد",IF(AND($V323&lt;&gt;"NONE",$V323&lt;&gt;"",$Z323=""),"⚠ طرف حساب","✓")))))</f>
        <v>0</v>
      </c>
      <c r="T323" s="29"/>
      <c r="U323" s="27">
        <f>IFERROR(VLOOKUP($D323,BankOpTbl,2,0),"")</f>
        <v>0</v>
      </c>
      <c r="V323" s="27">
        <f>IFERROR(VLOOKUP($D323,BankOpTbl,3,0),"")</f>
        <v>0</v>
      </c>
      <c r="W323" s="27">
        <f>IFERROR(VLOOKUP($D323,BankOpTbl,4,0),"")</f>
        <v>0</v>
      </c>
      <c r="X323" s="27">
        <f>IF($E323="","",IFERROR(VLOOKUP($E323,BankTbl,4,0),""))</f>
        <v>0</v>
      </c>
      <c r="Y323" s="27">
        <f>IF($F323="","",IFERROR(VLOOKUP($F323,BankTbl,4,0),""))</f>
        <v>0</v>
      </c>
      <c r="Z323" s="27">
        <f>IF($B323="","",IF($V323="PICK",LEFT($N323,5),IF($V323="FIXED",$W323,IF($V323="CODE",$H323,""))))</f>
        <v>0</v>
      </c>
    </row>
    <row r="324" spans="1:26" ht="21" customHeight="1">
      <c r="A324" s="27">
        <f>IF($B324="","",COUNTA($B$13:$B324))</f>
        <v>0</v>
      </c>
      <c r="B324" s="28"/>
      <c r="C324" s="28"/>
      <c r="D324" s="29"/>
      <c r="E324" s="29"/>
      <c r="F324" s="29"/>
      <c r="G324" s="28"/>
      <c r="H324" s="28"/>
      <c r="I324" s="30">
        <f>IF($H324="","",IFERROR(VLOOKUP($H324,AcctTbl,2,0),"کد ناشناخته"))</f>
        <v>0</v>
      </c>
      <c r="J324" s="27">
        <f>IF($H324="","",IFERROR(VLOOKUP($H324,AcctTbl,3,0),""))</f>
        <v>0</v>
      </c>
      <c r="K324" s="29"/>
      <c r="L324" s="28"/>
      <c r="M324" s="31"/>
      <c r="N324" s="29"/>
      <c r="O324" s="32">
        <f>IF($B324="",0,IF($U324="IN",N($M324),0))</f>
        <v>0</v>
      </c>
      <c r="P324" s="32">
        <f>IF($B324="",0,IF(OR($U324="OUT",$U324="TRF"),N($M324),0))</f>
        <v>0</v>
      </c>
      <c r="Q324" s="32">
        <f>IF($B324="",0,IF(OR($U324="OUT",$U324="TRF"),N($M324),0))</f>
        <v>0</v>
      </c>
      <c r="R324" s="32">
        <f>IF($B324="",0,IF($U324="IN",N($M324),0))</f>
        <v>0</v>
      </c>
      <c r="S324" s="33">
        <f>IF($B324="","",IF($M324="","⚠ مبلغ",IF($E324="","⚠ بانک عامل",IF(AND($U324="TRF",$F324=""),"⚠ بانک مقصد",IF(AND($V324&lt;&gt;"NONE",$V324&lt;&gt;"",$Z324=""),"⚠ طرف حساب","✓")))))</f>
        <v>0</v>
      </c>
      <c r="T324" s="29"/>
      <c r="U324" s="27">
        <f>IFERROR(VLOOKUP($D324,BankOpTbl,2,0),"")</f>
        <v>0</v>
      </c>
      <c r="V324" s="27">
        <f>IFERROR(VLOOKUP($D324,BankOpTbl,3,0),"")</f>
        <v>0</v>
      </c>
      <c r="W324" s="27">
        <f>IFERROR(VLOOKUP($D324,BankOpTbl,4,0),"")</f>
        <v>0</v>
      </c>
      <c r="X324" s="27">
        <f>IF($E324="","",IFERROR(VLOOKUP($E324,BankTbl,4,0),""))</f>
        <v>0</v>
      </c>
      <c r="Y324" s="27">
        <f>IF($F324="","",IFERROR(VLOOKUP($F324,BankTbl,4,0),""))</f>
        <v>0</v>
      </c>
      <c r="Z324" s="27">
        <f>IF($B324="","",IF($V324="PICK",LEFT($N324,5),IF($V324="FIXED",$W324,IF($V324="CODE",$H324,""))))</f>
        <v>0</v>
      </c>
    </row>
    <row r="325" spans="1:26" ht="21" customHeight="1">
      <c r="A325" s="27">
        <f>IF($B325="","",COUNTA($B$13:$B325))</f>
        <v>0</v>
      </c>
      <c r="B325" s="28"/>
      <c r="C325" s="28"/>
      <c r="D325" s="29"/>
      <c r="E325" s="29"/>
      <c r="F325" s="29"/>
      <c r="G325" s="28"/>
      <c r="H325" s="28"/>
      <c r="I325" s="30">
        <f>IF($H325="","",IFERROR(VLOOKUP($H325,AcctTbl,2,0),"کد ناشناخته"))</f>
        <v>0</v>
      </c>
      <c r="J325" s="27">
        <f>IF($H325="","",IFERROR(VLOOKUP($H325,AcctTbl,3,0),""))</f>
        <v>0</v>
      </c>
      <c r="K325" s="29"/>
      <c r="L325" s="28"/>
      <c r="M325" s="31"/>
      <c r="N325" s="29"/>
      <c r="O325" s="32">
        <f>IF($B325="",0,IF($U325="IN",N($M325),0))</f>
        <v>0</v>
      </c>
      <c r="P325" s="32">
        <f>IF($B325="",0,IF(OR($U325="OUT",$U325="TRF"),N($M325),0))</f>
        <v>0</v>
      </c>
      <c r="Q325" s="32">
        <f>IF($B325="",0,IF(OR($U325="OUT",$U325="TRF"),N($M325),0))</f>
        <v>0</v>
      </c>
      <c r="R325" s="32">
        <f>IF($B325="",0,IF($U325="IN",N($M325),0))</f>
        <v>0</v>
      </c>
      <c r="S325" s="33">
        <f>IF($B325="","",IF($M325="","⚠ مبلغ",IF($E325="","⚠ بانک عامل",IF(AND($U325="TRF",$F325=""),"⚠ بانک مقصد",IF(AND($V325&lt;&gt;"NONE",$V325&lt;&gt;"",$Z325=""),"⚠ طرف حساب","✓")))))</f>
        <v>0</v>
      </c>
      <c r="T325" s="29"/>
      <c r="U325" s="27">
        <f>IFERROR(VLOOKUP($D325,BankOpTbl,2,0),"")</f>
        <v>0</v>
      </c>
      <c r="V325" s="27">
        <f>IFERROR(VLOOKUP($D325,BankOpTbl,3,0),"")</f>
        <v>0</v>
      </c>
      <c r="W325" s="27">
        <f>IFERROR(VLOOKUP($D325,BankOpTbl,4,0),"")</f>
        <v>0</v>
      </c>
      <c r="X325" s="27">
        <f>IF($E325="","",IFERROR(VLOOKUP($E325,BankTbl,4,0),""))</f>
        <v>0</v>
      </c>
      <c r="Y325" s="27">
        <f>IF($F325="","",IFERROR(VLOOKUP($F325,BankTbl,4,0),""))</f>
        <v>0</v>
      </c>
      <c r="Z325" s="27">
        <f>IF($B325="","",IF($V325="PICK",LEFT($N325,5),IF($V325="FIXED",$W325,IF($V325="CODE",$H325,""))))</f>
        <v>0</v>
      </c>
    </row>
    <row r="326" spans="1:26" ht="21" customHeight="1">
      <c r="A326" s="27">
        <f>IF($B326="","",COUNTA($B$13:$B326))</f>
        <v>0</v>
      </c>
      <c r="B326" s="28"/>
      <c r="C326" s="28"/>
      <c r="D326" s="29"/>
      <c r="E326" s="29"/>
      <c r="F326" s="29"/>
      <c r="G326" s="28"/>
      <c r="H326" s="28"/>
      <c r="I326" s="30">
        <f>IF($H326="","",IFERROR(VLOOKUP($H326,AcctTbl,2,0),"کد ناشناخته"))</f>
        <v>0</v>
      </c>
      <c r="J326" s="27">
        <f>IF($H326="","",IFERROR(VLOOKUP($H326,AcctTbl,3,0),""))</f>
        <v>0</v>
      </c>
      <c r="K326" s="29"/>
      <c r="L326" s="28"/>
      <c r="M326" s="31"/>
      <c r="N326" s="29"/>
      <c r="O326" s="32">
        <f>IF($B326="",0,IF($U326="IN",N($M326),0))</f>
        <v>0</v>
      </c>
      <c r="P326" s="32">
        <f>IF($B326="",0,IF(OR($U326="OUT",$U326="TRF"),N($M326),0))</f>
        <v>0</v>
      </c>
      <c r="Q326" s="32">
        <f>IF($B326="",0,IF(OR($U326="OUT",$U326="TRF"),N($M326),0))</f>
        <v>0</v>
      </c>
      <c r="R326" s="32">
        <f>IF($B326="",0,IF($U326="IN",N($M326),0))</f>
        <v>0</v>
      </c>
      <c r="S326" s="33">
        <f>IF($B326="","",IF($M326="","⚠ مبلغ",IF($E326="","⚠ بانک عامل",IF(AND($U326="TRF",$F326=""),"⚠ بانک مقصد",IF(AND($V326&lt;&gt;"NONE",$V326&lt;&gt;"",$Z326=""),"⚠ طرف حساب","✓")))))</f>
        <v>0</v>
      </c>
      <c r="T326" s="29"/>
      <c r="U326" s="27">
        <f>IFERROR(VLOOKUP($D326,BankOpTbl,2,0),"")</f>
        <v>0</v>
      </c>
      <c r="V326" s="27">
        <f>IFERROR(VLOOKUP($D326,BankOpTbl,3,0),"")</f>
        <v>0</v>
      </c>
      <c r="W326" s="27">
        <f>IFERROR(VLOOKUP($D326,BankOpTbl,4,0),"")</f>
        <v>0</v>
      </c>
      <c r="X326" s="27">
        <f>IF($E326="","",IFERROR(VLOOKUP($E326,BankTbl,4,0),""))</f>
        <v>0</v>
      </c>
      <c r="Y326" s="27">
        <f>IF($F326="","",IFERROR(VLOOKUP($F326,BankTbl,4,0),""))</f>
        <v>0</v>
      </c>
      <c r="Z326" s="27">
        <f>IF($B326="","",IF($V326="PICK",LEFT($N326,5),IF($V326="FIXED",$W326,IF($V326="CODE",$H326,""))))</f>
        <v>0</v>
      </c>
    </row>
    <row r="327" spans="1:26" ht="21" customHeight="1">
      <c r="A327" s="27">
        <f>IF($B327="","",COUNTA($B$13:$B327))</f>
        <v>0</v>
      </c>
      <c r="B327" s="28"/>
      <c r="C327" s="28"/>
      <c r="D327" s="29"/>
      <c r="E327" s="29"/>
      <c r="F327" s="29"/>
      <c r="G327" s="28"/>
      <c r="H327" s="28"/>
      <c r="I327" s="30">
        <f>IF($H327="","",IFERROR(VLOOKUP($H327,AcctTbl,2,0),"کد ناشناخته"))</f>
        <v>0</v>
      </c>
      <c r="J327" s="27">
        <f>IF($H327="","",IFERROR(VLOOKUP($H327,AcctTbl,3,0),""))</f>
        <v>0</v>
      </c>
      <c r="K327" s="29"/>
      <c r="L327" s="28"/>
      <c r="M327" s="31"/>
      <c r="N327" s="29"/>
      <c r="O327" s="32">
        <f>IF($B327="",0,IF($U327="IN",N($M327),0))</f>
        <v>0</v>
      </c>
      <c r="P327" s="32">
        <f>IF($B327="",0,IF(OR($U327="OUT",$U327="TRF"),N($M327),0))</f>
        <v>0</v>
      </c>
      <c r="Q327" s="32">
        <f>IF($B327="",0,IF(OR($U327="OUT",$U327="TRF"),N($M327),0))</f>
        <v>0</v>
      </c>
      <c r="R327" s="32">
        <f>IF($B327="",0,IF($U327="IN",N($M327),0))</f>
        <v>0</v>
      </c>
      <c r="S327" s="33">
        <f>IF($B327="","",IF($M327="","⚠ مبلغ",IF($E327="","⚠ بانک عامل",IF(AND($U327="TRF",$F327=""),"⚠ بانک مقصد",IF(AND($V327&lt;&gt;"NONE",$V327&lt;&gt;"",$Z327=""),"⚠ طرف حساب","✓")))))</f>
        <v>0</v>
      </c>
      <c r="T327" s="29"/>
      <c r="U327" s="27">
        <f>IFERROR(VLOOKUP($D327,BankOpTbl,2,0),"")</f>
        <v>0</v>
      </c>
      <c r="V327" s="27">
        <f>IFERROR(VLOOKUP($D327,BankOpTbl,3,0),"")</f>
        <v>0</v>
      </c>
      <c r="W327" s="27">
        <f>IFERROR(VLOOKUP($D327,BankOpTbl,4,0),"")</f>
        <v>0</v>
      </c>
      <c r="X327" s="27">
        <f>IF($E327="","",IFERROR(VLOOKUP($E327,BankTbl,4,0),""))</f>
        <v>0</v>
      </c>
      <c r="Y327" s="27">
        <f>IF($F327="","",IFERROR(VLOOKUP($F327,BankTbl,4,0),""))</f>
        <v>0</v>
      </c>
      <c r="Z327" s="27">
        <f>IF($B327="","",IF($V327="PICK",LEFT($N327,5),IF($V327="FIXED",$W327,IF($V327="CODE",$H327,""))))</f>
        <v>0</v>
      </c>
    </row>
    <row r="328" spans="1:26" ht="21" customHeight="1">
      <c r="A328" s="27">
        <f>IF($B328="","",COUNTA($B$13:$B328))</f>
        <v>0</v>
      </c>
      <c r="B328" s="28"/>
      <c r="C328" s="28"/>
      <c r="D328" s="29"/>
      <c r="E328" s="29"/>
      <c r="F328" s="29"/>
      <c r="G328" s="28"/>
      <c r="H328" s="28"/>
      <c r="I328" s="30">
        <f>IF($H328="","",IFERROR(VLOOKUP($H328,AcctTbl,2,0),"کد ناشناخته"))</f>
        <v>0</v>
      </c>
      <c r="J328" s="27">
        <f>IF($H328="","",IFERROR(VLOOKUP($H328,AcctTbl,3,0),""))</f>
        <v>0</v>
      </c>
      <c r="K328" s="29"/>
      <c r="L328" s="28"/>
      <c r="M328" s="31"/>
      <c r="N328" s="29"/>
      <c r="O328" s="32">
        <f>IF($B328="",0,IF($U328="IN",N($M328),0))</f>
        <v>0</v>
      </c>
      <c r="P328" s="32">
        <f>IF($B328="",0,IF(OR($U328="OUT",$U328="TRF"),N($M328),0))</f>
        <v>0</v>
      </c>
      <c r="Q328" s="32">
        <f>IF($B328="",0,IF(OR($U328="OUT",$U328="TRF"),N($M328),0))</f>
        <v>0</v>
      </c>
      <c r="R328" s="32">
        <f>IF($B328="",0,IF($U328="IN",N($M328),0))</f>
        <v>0</v>
      </c>
      <c r="S328" s="33">
        <f>IF($B328="","",IF($M328="","⚠ مبلغ",IF($E328="","⚠ بانک عامل",IF(AND($U328="TRF",$F328=""),"⚠ بانک مقصد",IF(AND($V328&lt;&gt;"NONE",$V328&lt;&gt;"",$Z328=""),"⚠ طرف حساب","✓")))))</f>
        <v>0</v>
      </c>
      <c r="T328" s="29"/>
      <c r="U328" s="27">
        <f>IFERROR(VLOOKUP($D328,BankOpTbl,2,0),"")</f>
        <v>0</v>
      </c>
      <c r="V328" s="27">
        <f>IFERROR(VLOOKUP($D328,BankOpTbl,3,0),"")</f>
        <v>0</v>
      </c>
      <c r="W328" s="27">
        <f>IFERROR(VLOOKUP($D328,BankOpTbl,4,0),"")</f>
        <v>0</v>
      </c>
      <c r="X328" s="27">
        <f>IF($E328="","",IFERROR(VLOOKUP($E328,BankTbl,4,0),""))</f>
        <v>0</v>
      </c>
      <c r="Y328" s="27">
        <f>IF($F328="","",IFERROR(VLOOKUP($F328,BankTbl,4,0),""))</f>
        <v>0</v>
      </c>
      <c r="Z328" s="27">
        <f>IF($B328="","",IF($V328="PICK",LEFT($N328,5),IF($V328="FIXED",$W328,IF($V328="CODE",$H328,""))))</f>
        <v>0</v>
      </c>
    </row>
    <row r="329" spans="1:26" ht="21" customHeight="1">
      <c r="A329" s="27">
        <f>IF($B329="","",COUNTA($B$13:$B329))</f>
        <v>0</v>
      </c>
      <c r="B329" s="28"/>
      <c r="C329" s="28"/>
      <c r="D329" s="29"/>
      <c r="E329" s="29"/>
      <c r="F329" s="29"/>
      <c r="G329" s="28"/>
      <c r="H329" s="28"/>
      <c r="I329" s="30">
        <f>IF($H329="","",IFERROR(VLOOKUP($H329,AcctTbl,2,0),"کد ناشناخته"))</f>
        <v>0</v>
      </c>
      <c r="J329" s="27">
        <f>IF($H329="","",IFERROR(VLOOKUP($H329,AcctTbl,3,0),""))</f>
        <v>0</v>
      </c>
      <c r="K329" s="29"/>
      <c r="L329" s="28"/>
      <c r="M329" s="31"/>
      <c r="N329" s="29"/>
      <c r="O329" s="32">
        <f>IF($B329="",0,IF($U329="IN",N($M329),0))</f>
        <v>0</v>
      </c>
      <c r="P329" s="32">
        <f>IF($B329="",0,IF(OR($U329="OUT",$U329="TRF"),N($M329),0))</f>
        <v>0</v>
      </c>
      <c r="Q329" s="32">
        <f>IF($B329="",0,IF(OR($U329="OUT",$U329="TRF"),N($M329),0))</f>
        <v>0</v>
      </c>
      <c r="R329" s="32">
        <f>IF($B329="",0,IF($U329="IN",N($M329),0))</f>
        <v>0</v>
      </c>
      <c r="S329" s="33">
        <f>IF($B329="","",IF($M329="","⚠ مبلغ",IF($E329="","⚠ بانک عامل",IF(AND($U329="TRF",$F329=""),"⚠ بانک مقصد",IF(AND($V329&lt;&gt;"NONE",$V329&lt;&gt;"",$Z329=""),"⚠ طرف حساب","✓")))))</f>
        <v>0</v>
      </c>
      <c r="T329" s="29"/>
      <c r="U329" s="27">
        <f>IFERROR(VLOOKUP($D329,BankOpTbl,2,0),"")</f>
        <v>0</v>
      </c>
      <c r="V329" s="27">
        <f>IFERROR(VLOOKUP($D329,BankOpTbl,3,0),"")</f>
        <v>0</v>
      </c>
      <c r="W329" s="27">
        <f>IFERROR(VLOOKUP($D329,BankOpTbl,4,0),"")</f>
        <v>0</v>
      </c>
      <c r="X329" s="27">
        <f>IF($E329="","",IFERROR(VLOOKUP($E329,BankTbl,4,0),""))</f>
        <v>0</v>
      </c>
      <c r="Y329" s="27">
        <f>IF($F329="","",IFERROR(VLOOKUP($F329,BankTbl,4,0),""))</f>
        <v>0</v>
      </c>
      <c r="Z329" s="27">
        <f>IF($B329="","",IF($V329="PICK",LEFT($N329,5),IF($V329="FIXED",$W329,IF($V329="CODE",$H329,""))))</f>
        <v>0</v>
      </c>
    </row>
    <row r="330" spans="1:26" ht="21" customHeight="1">
      <c r="A330" s="27">
        <f>IF($B330="","",COUNTA($B$13:$B330))</f>
        <v>0</v>
      </c>
      <c r="B330" s="28"/>
      <c r="C330" s="28"/>
      <c r="D330" s="29"/>
      <c r="E330" s="29"/>
      <c r="F330" s="29"/>
      <c r="G330" s="28"/>
      <c r="H330" s="28"/>
      <c r="I330" s="30">
        <f>IF($H330="","",IFERROR(VLOOKUP($H330,AcctTbl,2,0),"کد ناشناخته"))</f>
        <v>0</v>
      </c>
      <c r="J330" s="27">
        <f>IF($H330="","",IFERROR(VLOOKUP($H330,AcctTbl,3,0),""))</f>
        <v>0</v>
      </c>
      <c r="K330" s="29"/>
      <c r="L330" s="28"/>
      <c r="M330" s="31"/>
      <c r="N330" s="29"/>
      <c r="O330" s="32">
        <f>IF($B330="",0,IF($U330="IN",N($M330),0))</f>
        <v>0</v>
      </c>
      <c r="P330" s="32">
        <f>IF($B330="",0,IF(OR($U330="OUT",$U330="TRF"),N($M330),0))</f>
        <v>0</v>
      </c>
      <c r="Q330" s="32">
        <f>IF($B330="",0,IF(OR($U330="OUT",$U330="TRF"),N($M330),0))</f>
        <v>0</v>
      </c>
      <c r="R330" s="32">
        <f>IF($B330="",0,IF($U330="IN",N($M330),0))</f>
        <v>0</v>
      </c>
      <c r="S330" s="33">
        <f>IF($B330="","",IF($M330="","⚠ مبلغ",IF($E330="","⚠ بانک عامل",IF(AND($U330="TRF",$F330=""),"⚠ بانک مقصد",IF(AND($V330&lt;&gt;"NONE",$V330&lt;&gt;"",$Z330=""),"⚠ طرف حساب","✓")))))</f>
        <v>0</v>
      </c>
      <c r="T330" s="29"/>
      <c r="U330" s="27">
        <f>IFERROR(VLOOKUP($D330,BankOpTbl,2,0),"")</f>
        <v>0</v>
      </c>
      <c r="V330" s="27">
        <f>IFERROR(VLOOKUP($D330,BankOpTbl,3,0),"")</f>
        <v>0</v>
      </c>
      <c r="W330" s="27">
        <f>IFERROR(VLOOKUP($D330,BankOpTbl,4,0),"")</f>
        <v>0</v>
      </c>
      <c r="X330" s="27">
        <f>IF($E330="","",IFERROR(VLOOKUP($E330,BankTbl,4,0),""))</f>
        <v>0</v>
      </c>
      <c r="Y330" s="27">
        <f>IF($F330="","",IFERROR(VLOOKUP($F330,BankTbl,4,0),""))</f>
        <v>0</v>
      </c>
      <c r="Z330" s="27">
        <f>IF($B330="","",IF($V330="PICK",LEFT($N330,5),IF($V330="FIXED",$W330,IF($V330="CODE",$H330,""))))</f>
        <v>0</v>
      </c>
    </row>
    <row r="331" spans="1:26" ht="21" customHeight="1">
      <c r="A331" s="27">
        <f>IF($B331="","",COUNTA($B$13:$B331))</f>
        <v>0</v>
      </c>
      <c r="B331" s="28"/>
      <c r="C331" s="28"/>
      <c r="D331" s="29"/>
      <c r="E331" s="29"/>
      <c r="F331" s="29"/>
      <c r="G331" s="28"/>
      <c r="H331" s="28"/>
      <c r="I331" s="30">
        <f>IF($H331="","",IFERROR(VLOOKUP($H331,AcctTbl,2,0),"کد ناشناخته"))</f>
        <v>0</v>
      </c>
      <c r="J331" s="27">
        <f>IF($H331="","",IFERROR(VLOOKUP($H331,AcctTbl,3,0),""))</f>
        <v>0</v>
      </c>
      <c r="K331" s="29"/>
      <c r="L331" s="28"/>
      <c r="M331" s="31"/>
      <c r="N331" s="29"/>
      <c r="O331" s="32">
        <f>IF($B331="",0,IF($U331="IN",N($M331),0))</f>
        <v>0</v>
      </c>
      <c r="P331" s="32">
        <f>IF($B331="",0,IF(OR($U331="OUT",$U331="TRF"),N($M331),0))</f>
        <v>0</v>
      </c>
      <c r="Q331" s="32">
        <f>IF($B331="",0,IF(OR($U331="OUT",$U331="TRF"),N($M331),0))</f>
        <v>0</v>
      </c>
      <c r="R331" s="32">
        <f>IF($B331="",0,IF($U331="IN",N($M331),0))</f>
        <v>0</v>
      </c>
      <c r="S331" s="33">
        <f>IF($B331="","",IF($M331="","⚠ مبلغ",IF($E331="","⚠ بانک عامل",IF(AND($U331="TRF",$F331=""),"⚠ بانک مقصد",IF(AND($V331&lt;&gt;"NONE",$V331&lt;&gt;"",$Z331=""),"⚠ طرف حساب","✓")))))</f>
        <v>0</v>
      </c>
      <c r="T331" s="29"/>
      <c r="U331" s="27">
        <f>IFERROR(VLOOKUP($D331,BankOpTbl,2,0),"")</f>
        <v>0</v>
      </c>
      <c r="V331" s="27">
        <f>IFERROR(VLOOKUP($D331,BankOpTbl,3,0),"")</f>
        <v>0</v>
      </c>
      <c r="W331" s="27">
        <f>IFERROR(VLOOKUP($D331,BankOpTbl,4,0),"")</f>
        <v>0</v>
      </c>
      <c r="X331" s="27">
        <f>IF($E331="","",IFERROR(VLOOKUP($E331,BankTbl,4,0),""))</f>
        <v>0</v>
      </c>
      <c r="Y331" s="27">
        <f>IF($F331="","",IFERROR(VLOOKUP($F331,BankTbl,4,0),""))</f>
        <v>0</v>
      </c>
      <c r="Z331" s="27">
        <f>IF($B331="","",IF($V331="PICK",LEFT($N331,5),IF($V331="FIXED",$W331,IF($V331="CODE",$H331,""))))</f>
        <v>0</v>
      </c>
    </row>
    <row r="332" spans="1:26" ht="21" customHeight="1">
      <c r="A332" s="27">
        <f>IF($B332="","",COUNTA($B$13:$B332))</f>
        <v>0</v>
      </c>
      <c r="B332" s="28"/>
      <c r="C332" s="28"/>
      <c r="D332" s="29"/>
      <c r="E332" s="29"/>
      <c r="F332" s="29"/>
      <c r="G332" s="28"/>
      <c r="H332" s="28"/>
      <c r="I332" s="30">
        <f>IF($H332="","",IFERROR(VLOOKUP($H332,AcctTbl,2,0),"کد ناشناخته"))</f>
        <v>0</v>
      </c>
      <c r="J332" s="27">
        <f>IF($H332="","",IFERROR(VLOOKUP($H332,AcctTbl,3,0),""))</f>
        <v>0</v>
      </c>
      <c r="K332" s="29"/>
      <c r="L332" s="28"/>
      <c r="M332" s="31"/>
      <c r="N332" s="29"/>
      <c r="O332" s="32">
        <f>IF($B332="",0,IF($U332="IN",N($M332),0))</f>
        <v>0</v>
      </c>
      <c r="P332" s="32">
        <f>IF($B332="",0,IF(OR($U332="OUT",$U332="TRF"),N($M332),0))</f>
        <v>0</v>
      </c>
      <c r="Q332" s="32">
        <f>IF($B332="",0,IF(OR($U332="OUT",$U332="TRF"),N($M332),0))</f>
        <v>0</v>
      </c>
      <c r="R332" s="32">
        <f>IF($B332="",0,IF($U332="IN",N($M332),0))</f>
        <v>0</v>
      </c>
      <c r="S332" s="33">
        <f>IF($B332="","",IF($M332="","⚠ مبلغ",IF($E332="","⚠ بانک عامل",IF(AND($U332="TRF",$F332=""),"⚠ بانک مقصد",IF(AND($V332&lt;&gt;"NONE",$V332&lt;&gt;"",$Z332=""),"⚠ طرف حساب","✓")))))</f>
        <v>0</v>
      </c>
      <c r="T332" s="29"/>
      <c r="U332" s="27">
        <f>IFERROR(VLOOKUP($D332,BankOpTbl,2,0),"")</f>
        <v>0</v>
      </c>
      <c r="V332" s="27">
        <f>IFERROR(VLOOKUP($D332,BankOpTbl,3,0),"")</f>
        <v>0</v>
      </c>
      <c r="W332" s="27">
        <f>IFERROR(VLOOKUP($D332,BankOpTbl,4,0),"")</f>
        <v>0</v>
      </c>
      <c r="X332" s="27">
        <f>IF($E332="","",IFERROR(VLOOKUP($E332,BankTbl,4,0),""))</f>
        <v>0</v>
      </c>
      <c r="Y332" s="27">
        <f>IF($F332="","",IFERROR(VLOOKUP($F332,BankTbl,4,0),""))</f>
        <v>0</v>
      </c>
      <c r="Z332" s="27">
        <f>IF($B332="","",IF($V332="PICK",LEFT($N332,5),IF($V332="FIXED",$W332,IF($V332="CODE",$H332,""))))</f>
        <v>0</v>
      </c>
    </row>
    <row r="333" spans="1:26" ht="21" customHeight="1">
      <c r="A333" s="27">
        <f>IF($B333="","",COUNTA($B$13:$B333))</f>
        <v>0</v>
      </c>
      <c r="B333" s="28"/>
      <c r="C333" s="28"/>
      <c r="D333" s="29"/>
      <c r="E333" s="29"/>
      <c r="F333" s="29"/>
      <c r="G333" s="28"/>
      <c r="H333" s="28"/>
      <c r="I333" s="30">
        <f>IF($H333="","",IFERROR(VLOOKUP($H333,AcctTbl,2,0),"کد ناشناخته"))</f>
        <v>0</v>
      </c>
      <c r="J333" s="27">
        <f>IF($H333="","",IFERROR(VLOOKUP($H333,AcctTbl,3,0),""))</f>
        <v>0</v>
      </c>
      <c r="K333" s="29"/>
      <c r="L333" s="28"/>
      <c r="M333" s="31"/>
      <c r="N333" s="29"/>
      <c r="O333" s="32">
        <f>IF($B333="",0,IF($U333="IN",N($M333),0))</f>
        <v>0</v>
      </c>
      <c r="P333" s="32">
        <f>IF($B333="",0,IF(OR($U333="OUT",$U333="TRF"),N($M333),0))</f>
        <v>0</v>
      </c>
      <c r="Q333" s="32">
        <f>IF($B333="",0,IF(OR($U333="OUT",$U333="TRF"),N($M333),0))</f>
        <v>0</v>
      </c>
      <c r="R333" s="32">
        <f>IF($B333="",0,IF($U333="IN",N($M333),0))</f>
        <v>0</v>
      </c>
      <c r="S333" s="33">
        <f>IF($B333="","",IF($M333="","⚠ مبلغ",IF($E333="","⚠ بانک عامل",IF(AND($U333="TRF",$F333=""),"⚠ بانک مقصد",IF(AND($V333&lt;&gt;"NONE",$V333&lt;&gt;"",$Z333=""),"⚠ طرف حساب","✓")))))</f>
        <v>0</v>
      </c>
      <c r="T333" s="29"/>
      <c r="U333" s="27">
        <f>IFERROR(VLOOKUP($D333,BankOpTbl,2,0),"")</f>
        <v>0</v>
      </c>
      <c r="V333" s="27">
        <f>IFERROR(VLOOKUP($D333,BankOpTbl,3,0),"")</f>
        <v>0</v>
      </c>
      <c r="W333" s="27">
        <f>IFERROR(VLOOKUP($D333,BankOpTbl,4,0),"")</f>
        <v>0</v>
      </c>
      <c r="X333" s="27">
        <f>IF($E333="","",IFERROR(VLOOKUP($E333,BankTbl,4,0),""))</f>
        <v>0</v>
      </c>
      <c r="Y333" s="27">
        <f>IF($F333="","",IFERROR(VLOOKUP($F333,BankTbl,4,0),""))</f>
        <v>0</v>
      </c>
      <c r="Z333" s="27">
        <f>IF($B333="","",IF($V333="PICK",LEFT($N333,5),IF($V333="FIXED",$W333,IF($V333="CODE",$H333,""))))</f>
        <v>0</v>
      </c>
    </row>
    <row r="334" spans="1:26" ht="21" customHeight="1">
      <c r="A334" s="27">
        <f>IF($B334="","",COUNTA($B$13:$B334))</f>
        <v>0</v>
      </c>
      <c r="B334" s="28"/>
      <c r="C334" s="28"/>
      <c r="D334" s="29"/>
      <c r="E334" s="29"/>
      <c r="F334" s="29"/>
      <c r="G334" s="28"/>
      <c r="H334" s="28"/>
      <c r="I334" s="30">
        <f>IF($H334="","",IFERROR(VLOOKUP($H334,AcctTbl,2,0),"کد ناشناخته"))</f>
        <v>0</v>
      </c>
      <c r="J334" s="27">
        <f>IF($H334="","",IFERROR(VLOOKUP($H334,AcctTbl,3,0),""))</f>
        <v>0</v>
      </c>
      <c r="K334" s="29"/>
      <c r="L334" s="28"/>
      <c r="M334" s="31"/>
      <c r="N334" s="29"/>
      <c r="O334" s="32">
        <f>IF($B334="",0,IF($U334="IN",N($M334),0))</f>
        <v>0</v>
      </c>
      <c r="P334" s="32">
        <f>IF($B334="",0,IF(OR($U334="OUT",$U334="TRF"),N($M334),0))</f>
        <v>0</v>
      </c>
      <c r="Q334" s="32">
        <f>IF($B334="",0,IF(OR($U334="OUT",$U334="TRF"),N($M334),0))</f>
        <v>0</v>
      </c>
      <c r="R334" s="32">
        <f>IF($B334="",0,IF($U334="IN",N($M334),0))</f>
        <v>0</v>
      </c>
      <c r="S334" s="33">
        <f>IF($B334="","",IF($M334="","⚠ مبلغ",IF($E334="","⚠ بانک عامل",IF(AND($U334="TRF",$F334=""),"⚠ بانک مقصد",IF(AND($V334&lt;&gt;"NONE",$V334&lt;&gt;"",$Z334=""),"⚠ طرف حساب","✓")))))</f>
        <v>0</v>
      </c>
      <c r="T334" s="29"/>
      <c r="U334" s="27">
        <f>IFERROR(VLOOKUP($D334,BankOpTbl,2,0),"")</f>
        <v>0</v>
      </c>
      <c r="V334" s="27">
        <f>IFERROR(VLOOKUP($D334,BankOpTbl,3,0),"")</f>
        <v>0</v>
      </c>
      <c r="W334" s="27">
        <f>IFERROR(VLOOKUP($D334,BankOpTbl,4,0),"")</f>
        <v>0</v>
      </c>
      <c r="X334" s="27">
        <f>IF($E334="","",IFERROR(VLOOKUP($E334,BankTbl,4,0),""))</f>
        <v>0</v>
      </c>
      <c r="Y334" s="27">
        <f>IF($F334="","",IFERROR(VLOOKUP($F334,BankTbl,4,0),""))</f>
        <v>0</v>
      </c>
      <c r="Z334" s="27">
        <f>IF($B334="","",IF($V334="PICK",LEFT($N334,5),IF($V334="FIXED",$W334,IF($V334="CODE",$H334,""))))</f>
        <v>0</v>
      </c>
    </row>
    <row r="335" spans="1:26" ht="21" customHeight="1">
      <c r="A335" s="27">
        <f>IF($B335="","",COUNTA($B$13:$B335))</f>
        <v>0</v>
      </c>
      <c r="B335" s="28"/>
      <c r="C335" s="28"/>
      <c r="D335" s="29"/>
      <c r="E335" s="29"/>
      <c r="F335" s="29"/>
      <c r="G335" s="28"/>
      <c r="H335" s="28"/>
      <c r="I335" s="30">
        <f>IF($H335="","",IFERROR(VLOOKUP($H335,AcctTbl,2,0),"کد ناشناخته"))</f>
        <v>0</v>
      </c>
      <c r="J335" s="27">
        <f>IF($H335="","",IFERROR(VLOOKUP($H335,AcctTbl,3,0),""))</f>
        <v>0</v>
      </c>
      <c r="K335" s="29"/>
      <c r="L335" s="28"/>
      <c r="M335" s="31"/>
      <c r="N335" s="29"/>
      <c r="O335" s="32">
        <f>IF($B335="",0,IF($U335="IN",N($M335),0))</f>
        <v>0</v>
      </c>
      <c r="P335" s="32">
        <f>IF($B335="",0,IF(OR($U335="OUT",$U335="TRF"),N($M335),0))</f>
        <v>0</v>
      </c>
      <c r="Q335" s="32">
        <f>IF($B335="",0,IF(OR($U335="OUT",$U335="TRF"),N($M335),0))</f>
        <v>0</v>
      </c>
      <c r="R335" s="32">
        <f>IF($B335="",0,IF($U335="IN",N($M335),0))</f>
        <v>0</v>
      </c>
      <c r="S335" s="33">
        <f>IF($B335="","",IF($M335="","⚠ مبلغ",IF($E335="","⚠ بانک عامل",IF(AND($U335="TRF",$F335=""),"⚠ بانک مقصد",IF(AND($V335&lt;&gt;"NONE",$V335&lt;&gt;"",$Z335=""),"⚠ طرف حساب","✓")))))</f>
        <v>0</v>
      </c>
      <c r="T335" s="29"/>
      <c r="U335" s="27">
        <f>IFERROR(VLOOKUP($D335,BankOpTbl,2,0),"")</f>
        <v>0</v>
      </c>
      <c r="V335" s="27">
        <f>IFERROR(VLOOKUP($D335,BankOpTbl,3,0),"")</f>
        <v>0</v>
      </c>
      <c r="W335" s="27">
        <f>IFERROR(VLOOKUP($D335,BankOpTbl,4,0),"")</f>
        <v>0</v>
      </c>
      <c r="X335" s="27">
        <f>IF($E335="","",IFERROR(VLOOKUP($E335,BankTbl,4,0),""))</f>
        <v>0</v>
      </c>
      <c r="Y335" s="27">
        <f>IF($F335="","",IFERROR(VLOOKUP($F335,BankTbl,4,0),""))</f>
        <v>0</v>
      </c>
      <c r="Z335" s="27">
        <f>IF($B335="","",IF($V335="PICK",LEFT($N335,5),IF($V335="FIXED",$W335,IF($V335="CODE",$H335,""))))</f>
        <v>0</v>
      </c>
    </row>
    <row r="336" spans="1:26" ht="21" customHeight="1">
      <c r="A336" s="27">
        <f>IF($B336="","",COUNTA($B$13:$B336))</f>
        <v>0</v>
      </c>
      <c r="B336" s="28"/>
      <c r="C336" s="28"/>
      <c r="D336" s="29"/>
      <c r="E336" s="29"/>
      <c r="F336" s="29"/>
      <c r="G336" s="28"/>
      <c r="H336" s="28"/>
      <c r="I336" s="30">
        <f>IF($H336="","",IFERROR(VLOOKUP($H336,AcctTbl,2,0),"کد ناشناخته"))</f>
        <v>0</v>
      </c>
      <c r="J336" s="27">
        <f>IF($H336="","",IFERROR(VLOOKUP($H336,AcctTbl,3,0),""))</f>
        <v>0</v>
      </c>
      <c r="K336" s="29"/>
      <c r="L336" s="28"/>
      <c r="M336" s="31"/>
      <c r="N336" s="29"/>
      <c r="O336" s="32">
        <f>IF($B336="",0,IF($U336="IN",N($M336),0))</f>
        <v>0</v>
      </c>
      <c r="P336" s="32">
        <f>IF($B336="",0,IF(OR($U336="OUT",$U336="TRF"),N($M336),0))</f>
        <v>0</v>
      </c>
      <c r="Q336" s="32">
        <f>IF($B336="",0,IF(OR($U336="OUT",$U336="TRF"),N($M336),0))</f>
        <v>0</v>
      </c>
      <c r="R336" s="32">
        <f>IF($B336="",0,IF($U336="IN",N($M336),0))</f>
        <v>0</v>
      </c>
      <c r="S336" s="33">
        <f>IF($B336="","",IF($M336="","⚠ مبلغ",IF($E336="","⚠ بانک عامل",IF(AND($U336="TRF",$F336=""),"⚠ بانک مقصد",IF(AND($V336&lt;&gt;"NONE",$V336&lt;&gt;"",$Z336=""),"⚠ طرف حساب","✓")))))</f>
        <v>0</v>
      </c>
      <c r="T336" s="29"/>
      <c r="U336" s="27">
        <f>IFERROR(VLOOKUP($D336,BankOpTbl,2,0),"")</f>
        <v>0</v>
      </c>
      <c r="V336" s="27">
        <f>IFERROR(VLOOKUP($D336,BankOpTbl,3,0),"")</f>
        <v>0</v>
      </c>
      <c r="W336" s="27">
        <f>IFERROR(VLOOKUP($D336,BankOpTbl,4,0),"")</f>
        <v>0</v>
      </c>
      <c r="X336" s="27">
        <f>IF($E336="","",IFERROR(VLOOKUP($E336,BankTbl,4,0),""))</f>
        <v>0</v>
      </c>
      <c r="Y336" s="27">
        <f>IF($F336="","",IFERROR(VLOOKUP($F336,BankTbl,4,0),""))</f>
        <v>0</v>
      </c>
      <c r="Z336" s="27">
        <f>IF($B336="","",IF($V336="PICK",LEFT($N336,5),IF($V336="FIXED",$W336,IF($V336="CODE",$H336,""))))</f>
        <v>0</v>
      </c>
    </row>
    <row r="337" spans="1:26" ht="21" customHeight="1">
      <c r="A337" s="27">
        <f>IF($B337="","",COUNTA($B$13:$B337))</f>
        <v>0</v>
      </c>
      <c r="B337" s="28"/>
      <c r="C337" s="28"/>
      <c r="D337" s="29"/>
      <c r="E337" s="29"/>
      <c r="F337" s="29"/>
      <c r="G337" s="28"/>
      <c r="H337" s="28"/>
      <c r="I337" s="30">
        <f>IF($H337="","",IFERROR(VLOOKUP($H337,AcctTbl,2,0),"کد ناشناخته"))</f>
        <v>0</v>
      </c>
      <c r="J337" s="27">
        <f>IF($H337="","",IFERROR(VLOOKUP($H337,AcctTbl,3,0),""))</f>
        <v>0</v>
      </c>
      <c r="K337" s="29"/>
      <c r="L337" s="28"/>
      <c r="M337" s="31"/>
      <c r="N337" s="29"/>
      <c r="O337" s="32">
        <f>IF($B337="",0,IF($U337="IN",N($M337),0))</f>
        <v>0</v>
      </c>
      <c r="P337" s="32">
        <f>IF($B337="",0,IF(OR($U337="OUT",$U337="TRF"),N($M337),0))</f>
        <v>0</v>
      </c>
      <c r="Q337" s="32">
        <f>IF($B337="",0,IF(OR($U337="OUT",$U337="TRF"),N($M337),0))</f>
        <v>0</v>
      </c>
      <c r="R337" s="32">
        <f>IF($B337="",0,IF($U337="IN",N($M337),0))</f>
        <v>0</v>
      </c>
      <c r="S337" s="33">
        <f>IF($B337="","",IF($M337="","⚠ مبلغ",IF($E337="","⚠ بانک عامل",IF(AND($U337="TRF",$F337=""),"⚠ بانک مقصد",IF(AND($V337&lt;&gt;"NONE",$V337&lt;&gt;"",$Z337=""),"⚠ طرف حساب","✓")))))</f>
        <v>0</v>
      </c>
      <c r="T337" s="29"/>
      <c r="U337" s="27">
        <f>IFERROR(VLOOKUP($D337,BankOpTbl,2,0),"")</f>
        <v>0</v>
      </c>
      <c r="V337" s="27">
        <f>IFERROR(VLOOKUP($D337,BankOpTbl,3,0),"")</f>
        <v>0</v>
      </c>
      <c r="W337" s="27">
        <f>IFERROR(VLOOKUP($D337,BankOpTbl,4,0),"")</f>
        <v>0</v>
      </c>
      <c r="X337" s="27">
        <f>IF($E337="","",IFERROR(VLOOKUP($E337,BankTbl,4,0),""))</f>
        <v>0</v>
      </c>
      <c r="Y337" s="27">
        <f>IF($F337="","",IFERROR(VLOOKUP($F337,BankTbl,4,0),""))</f>
        <v>0</v>
      </c>
      <c r="Z337" s="27">
        <f>IF($B337="","",IF($V337="PICK",LEFT($N337,5),IF($V337="FIXED",$W337,IF($V337="CODE",$H337,""))))</f>
        <v>0</v>
      </c>
    </row>
    <row r="338" spans="1:26" ht="21" customHeight="1">
      <c r="A338" s="27">
        <f>IF($B338="","",COUNTA($B$13:$B338))</f>
        <v>0</v>
      </c>
      <c r="B338" s="28"/>
      <c r="C338" s="28"/>
      <c r="D338" s="29"/>
      <c r="E338" s="29"/>
      <c r="F338" s="29"/>
      <c r="G338" s="28"/>
      <c r="H338" s="28"/>
      <c r="I338" s="30">
        <f>IF($H338="","",IFERROR(VLOOKUP($H338,AcctTbl,2,0),"کد ناشناخته"))</f>
        <v>0</v>
      </c>
      <c r="J338" s="27">
        <f>IF($H338="","",IFERROR(VLOOKUP($H338,AcctTbl,3,0),""))</f>
        <v>0</v>
      </c>
      <c r="K338" s="29"/>
      <c r="L338" s="28"/>
      <c r="M338" s="31"/>
      <c r="N338" s="29"/>
      <c r="O338" s="32">
        <f>IF($B338="",0,IF($U338="IN",N($M338),0))</f>
        <v>0</v>
      </c>
      <c r="P338" s="32">
        <f>IF($B338="",0,IF(OR($U338="OUT",$U338="TRF"),N($M338),0))</f>
        <v>0</v>
      </c>
      <c r="Q338" s="32">
        <f>IF($B338="",0,IF(OR($U338="OUT",$U338="TRF"),N($M338),0))</f>
        <v>0</v>
      </c>
      <c r="R338" s="32">
        <f>IF($B338="",0,IF($U338="IN",N($M338),0))</f>
        <v>0</v>
      </c>
      <c r="S338" s="33">
        <f>IF($B338="","",IF($M338="","⚠ مبلغ",IF($E338="","⚠ بانک عامل",IF(AND($U338="TRF",$F338=""),"⚠ بانک مقصد",IF(AND($V338&lt;&gt;"NONE",$V338&lt;&gt;"",$Z338=""),"⚠ طرف حساب","✓")))))</f>
        <v>0</v>
      </c>
      <c r="T338" s="29"/>
      <c r="U338" s="27">
        <f>IFERROR(VLOOKUP($D338,BankOpTbl,2,0),"")</f>
        <v>0</v>
      </c>
      <c r="V338" s="27">
        <f>IFERROR(VLOOKUP($D338,BankOpTbl,3,0),"")</f>
        <v>0</v>
      </c>
      <c r="W338" s="27">
        <f>IFERROR(VLOOKUP($D338,BankOpTbl,4,0),"")</f>
        <v>0</v>
      </c>
      <c r="X338" s="27">
        <f>IF($E338="","",IFERROR(VLOOKUP($E338,BankTbl,4,0),""))</f>
        <v>0</v>
      </c>
      <c r="Y338" s="27">
        <f>IF($F338="","",IFERROR(VLOOKUP($F338,BankTbl,4,0),""))</f>
        <v>0</v>
      </c>
      <c r="Z338" s="27">
        <f>IF($B338="","",IF($V338="PICK",LEFT($N338,5),IF($V338="FIXED",$W338,IF($V338="CODE",$H338,""))))</f>
        <v>0</v>
      </c>
    </row>
    <row r="339" spans="1:26" ht="21" customHeight="1">
      <c r="A339" s="27">
        <f>IF($B339="","",COUNTA($B$13:$B339))</f>
        <v>0</v>
      </c>
      <c r="B339" s="28"/>
      <c r="C339" s="28"/>
      <c r="D339" s="29"/>
      <c r="E339" s="29"/>
      <c r="F339" s="29"/>
      <c r="G339" s="28"/>
      <c r="H339" s="28"/>
      <c r="I339" s="30">
        <f>IF($H339="","",IFERROR(VLOOKUP($H339,AcctTbl,2,0),"کد ناشناخته"))</f>
        <v>0</v>
      </c>
      <c r="J339" s="27">
        <f>IF($H339="","",IFERROR(VLOOKUP($H339,AcctTbl,3,0),""))</f>
        <v>0</v>
      </c>
      <c r="K339" s="29"/>
      <c r="L339" s="28"/>
      <c r="M339" s="31"/>
      <c r="N339" s="29"/>
      <c r="O339" s="32">
        <f>IF($B339="",0,IF($U339="IN",N($M339),0))</f>
        <v>0</v>
      </c>
      <c r="P339" s="32">
        <f>IF($B339="",0,IF(OR($U339="OUT",$U339="TRF"),N($M339),0))</f>
        <v>0</v>
      </c>
      <c r="Q339" s="32">
        <f>IF($B339="",0,IF(OR($U339="OUT",$U339="TRF"),N($M339),0))</f>
        <v>0</v>
      </c>
      <c r="R339" s="32">
        <f>IF($B339="",0,IF($U339="IN",N($M339),0))</f>
        <v>0</v>
      </c>
      <c r="S339" s="33">
        <f>IF($B339="","",IF($M339="","⚠ مبلغ",IF($E339="","⚠ بانک عامل",IF(AND($U339="TRF",$F339=""),"⚠ بانک مقصد",IF(AND($V339&lt;&gt;"NONE",$V339&lt;&gt;"",$Z339=""),"⚠ طرف حساب","✓")))))</f>
        <v>0</v>
      </c>
      <c r="T339" s="29"/>
      <c r="U339" s="27">
        <f>IFERROR(VLOOKUP($D339,BankOpTbl,2,0),"")</f>
        <v>0</v>
      </c>
      <c r="V339" s="27">
        <f>IFERROR(VLOOKUP($D339,BankOpTbl,3,0),"")</f>
        <v>0</v>
      </c>
      <c r="W339" s="27">
        <f>IFERROR(VLOOKUP($D339,BankOpTbl,4,0),"")</f>
        <v>0</v>
      </c>
      <c r="X339" s="27">
        <f>IF($E339="","",IFERROR(VLOOKUP($E339,BankTbl,4,0),""))</f>
        <v>0</v>
      </c>
      <c r="Y339" s="27">
        <f>IF($F339="","",IFERROR(VLOOKUP($F339,BankTbl,4,0),""))</f>
        <v>0</v>
      </c>
      <c r="Z339" s="27">
        <f>IF($B339="","",IF($V339="PICK",LEFT($N339,5),IF($V339="FIXED",$W339,IF($V339="CODE",$H339,""))))</f>
        <v>0</v>
      </c>
    </row>
    <row r="340" spans="1:26" ht="21" customHeight="1">
      <c r="A340" s="27">
        <f>IF($B340="","",COUNTA($B$13:$B340))</f>
        <v>0</v>
      </c>
      <c r="B340" s="28"/>
      <c r="C340" s="28"/>
      <c r="D340" s="29"/>
      <c r="E340" s="29"/>
      <c r="F340" s="29"/>
      <c r="G340" s="28"/>
      <c r="H340" s="28"/>
      <c r="I340" s="30">
        <f>IF($H340="","",IFERROR(VLOOKUP($H340,AcctTbl,2,0),"کد ناشناخته"))</f>
        <v>0</v>
      </c>
      <c r="J340" s="27">
        <f>IF($H340="","",IFERROR(VLOOKUP($H340,AcctTbl,3,0),""))</f>
        <v>0</v>
      </c>
      <c r="K340" s="29"/>
      <c r="L340" s="28"/>
      <c r="M340" s="31"/>
      <c r="N340" s="29"/>
      <c r="O340" s="32">
        <f>IF($B340="",0,IF($U340="IN",N($M340),0))</f>
        <v>0</v>
      </c>
      <c r="P340" s="32">
        <f>IF($B340="",0,IF(OR($U340="OUT",$U340="TRF"),N($M340),0))</f>
        <v>0</v>
      </c>
      <c r="Q340" s="32">
        <f>IF($B340="",0,IF(OR($U340="OUT",$U340="TRF"),N($M340),0))</f>
        <v>0</v>
      </c>
      <c r="R340" s="32">
        <f>IF($B340="",0,IF($U340="IN",N($M340),0))</f>
        <v>0</v>
      </c>
      <c r="S340" s="33">
        <f>IF($B340="","",IF($M340="","⚠ مبلغ",IF($E340="","⚠ بانک عامل",IF(AND($U340="TRF",$F340=""),"⚠ بانک مقصد",IF(AND($V340&lt;&gt;"NONE",$V340&lt;&gt;"",$Z340=""),"⚠ طرف حساب","✓")))))</f>
        <v>0</v>
      </c>
      <c r="T340" s="29"/>
      <c r="U340" s="27">
        <f>IFERROR(VLOOKUP($D340,BankOpTbl,2,0),"")</f>
        <v>0</v>
      </c>
      <c r="V340" s="27">
        <f>IFERROR(VLOOKUP($D340,BankOpTbl,3,0),"")</f>
        <v>0</v>
      </c>
      <c r="W340" s="27">
        <f>IFERROR(VLOOKUP($D340,BankOpTbl,4,0),"")</f>
        <v>0</v>
      </c>
      <c r="X340" s="27">
        <f>IF($E340="","",IFERROR(VLOOKUP($E340,BankTbl,4,0),""))</f>
        <v>0</v>
      </c>
      <c r="Y340" s="27">
        <f>IF($F340="","",IFERROR(VLOOKUP($F340,BankTbl,4,0),""))</f>
        <v>0</v>
      </c>
      <c r="Z340" s="27">
        <f>IF($B340="","",IF($V340="PICK",LEFT($N340,5),IF($V340="FIXED",$W340,IF($V340="CODE",$H340,""))))</f>
        <v>0</v>
      </c>
    </row>
    <row r="341" spans="1:26" ht="21" customHeight="1">
      <c r="A341" s="27">
        <f>IF($B341="","",COUNTA($B$13:$B341))</f>
        <v>0</v>
      </c>
      <c r="B341" s="28"/>
      <c r="C341" s="28"/>
      <c r="D341" s="29"/>
      <c r="E341" s="29"/>
      <c r="F341" s="29"/>
      <c r="G341" s="28"/>
      <c r="H341" s="28"/>
      <c r="I341" s="30">
        <f>IF($H341="","",IFERROR(VLOOKUP($H341,AcctTbl,2,0),"کد ناشناخته"))</f>
        <v>0</v>
      </c>
      <c r="J341" s="27">
        <f>IF($H341="","",IFERROR(VLOOKUP($H341,AcctTbl,3,0),""))</f>
        <v>0</v>
      </c>
      <c r="K341" s="29"/>
      <c r="L341" s="28"/>
      <c r="M341" s="31"/>
      <c r="N341" s="29"/>
      <c r="O341" s="32">
        <f>IF($B341="",0,IF($U341="IN",N($M341),0))</f>
        <v>0</v>
      </c>
      <c r="P341" s="32">
        <f>IF($B341="",0,IF(OR($U341="OUT",$U341="TRF"),N($M341),0))</f>
        <v>0</v>
      </c>
      <c r="Q341" s="32">
        <f>IF($B341="",0,IF(OR($U341="OUT",$U341="TRF"),N($M341),0))</f>
        <v>0</v>
      </c>
      <c r="R341" s="32">
        <f>IF($B341="",0,IF($U341="IN",N($M341),0))</f>
        <v>0</v>
      </c>
      <c r="S341" s="33">
        <f>IF($B341="","",IF($M341="","⚠ مبلغ",IF($E341="","⚠ بانک عامل",IF(AND($U341="TRF",$F341=""),"⚠ بانک مقصد",IF(AND($V341&lt;&gt;"NONE",$V341&lt;&gt;"",$Z341=""),"⚠ طرف حساب","✓")))))</f>
        <v>0</v>
      </c>
      <c r="T341" s="29"/>
      <c r="U341" s="27">
        <f>IFERROR(VLOOKUP($D341,BankOpTbl,2,0),"")</f>
        <v>0</v>
      </c>
      <c r="V341" s="27">
        <f>IFERROR(VLOOKUP($D341,BankOpTbl,3,0),"")</f>
        <v>0</v>
      </c>
      <c r="W341" s="27">
        <f>IFERROR(VLOOKUP($D341,BankOpTbl,4,0),"")</f>
        <v>0</v>
      </c>
      <c r="X341" s="27">
        <f>IF($E341="","",IFERROR(VLOOKUP($E341,BankTbl,4,0),""))</f>
        <v>0</v>
      </c>
      <c r="Y341" s="27">
        <f>IF($F341="","",IFERROR(VLOOKUP($F341,BankTbl,4,0),""))</f>
        <v>0</v>
      </c>
      <c r="Z341" s="27">
        <f>IF($B341="","",IF($V341="PICK",LEFT($N341,5),IF($V341="FIXED",$W341,IF($V341="CODE",$H341,""))))</f>
        <v>0</v>
      </c>
    </row>
    <row r="342" spans="1:26" ht="21" customHeight="1">
      <c r="A342" s="27">
        <f>IF($B342="","",COUNTA($B$13:$B342))</f>
        <v>0</v>
      </c>
      <c r="B342" s="28"/>
      <c r="C342" s="28"/>
      <c r="D342" s="29"/>
      <c r="E342" s="29"/>
      <c r="F342" s="29"/>
      <c r="G342" s="28"/>
      <c r="H342" s="28"/>
      <c r="I342" s="30">
        <f>IF($H342="","",IFERROR(VLOOKUP($H342,AcctTbl,2,0),"کد ناشناخته"))</f>
        <v>0</v>
      </c>
      <c r="J342" s="27">
        <f>IF($H342="","",IFERROR(VLOOKUP($H342,AcctTbl,3,0),""))</f>
        <v>0</v>
      </c>
      <c r="K342" s="29"/>
      <c r="L342" s="28"/>
      <c r="M342" s="31"/>
      <c r="N342" s="29"/>
      <c r="O342" s="32">
        <f>IF($B342="",0,IF($U342="IN",N($M342),0))</f>
        <v>0</v>
      </c>
      <c r="P342" s="32">
        <f>IF($B342="",0,IF(OR($U342="OUT",$U342="TRF"),N($M342),0))</f>
        <v>0</v>
      </c>
      <c r="Q342" s="32">
        <f>IF($B342="",0,IF(OR($U342="OUT",$U342="TRF"),N($M342),0))</f>
        <v>0</v>
      </c>
      <c r="R342" s="32">
        <f>IF($B342="",0,IF($U342="IN",N($M342),0))</f>
        <v>0</v>
      </c>
      <c r="S342" s="33">
        <f>IF($B342="","",IF($M342="","⚠ مبلغ",IF($E342="","⚠ بانک عامل",IF(AND($U342="TRF",$F342=""),"⚠ بانک مقصد",IF(AND($V342&lt;&gt;"NONE",$V342&lt;&gt;"",$Z342=""),"⚠ طرف حساب","✓")))))</f>
        <v>0</v>
      </c>
      <c r="T342" s="29"/>
      <c r="U342" s="27">
        <f>IFERROR(VLOOKUP($D342,BankOpTbl,2,0),"")</f>
        <v>0</v>
      </c>
      <c r="V342" s="27">
        <f>IFERROR(VLOOKUP($D342,BankOpTbl,3,0),"")</f>
        <v>0</v>
      </c>
      <c r="W342" s="27">
        <f>IFERROR(VLOOKUP($D342,BankOpTbl,4,0),"")</f>
        <v>0</v>
      </c>
      <c r="X342" s="27">
        <f>IF($E342="","",IFERROR(VLOOKUP($E342,BankTbl,4,0),""))</f>
        <v>0</v>
      </c>
      <c r="Y342" s="27">
        <f>IF($F342="","",IFERROR(VLOOKUP($F342,BankTbl,4,0),""))</f>
        <v>0</v>
      </c>
      <c r="Z342" s="27">
        <f>IF($B342="","",IF($V342="PICK",LEFT($N342,5),IF($V342="FIXED",$W342,IF($V342="CODE",$H342,""))))</f>
        <v>0</v>
      </c>
    </row>
    <row r="343" spans="1:26" ht="21" customHeight="1">
      <c r="A343" s="27">
        <f>IF($B343="","",COUNTA($B$13:$B343))</f>
        <v>0</v>
      </c>
      <c r="B343" s="28"/>
      <c r="C343" s="28"/>
      <c r="D343" s="29"/>
      <c r="E343" s="29"/>
      <c r="F343" s="29"/>
      <c r="G343" s="28"/>
      <c r="H343" s="28"/>
      <c r="I343" s="30">
        <f>IF($H343="","",IFERROR(VLOOKUP($H343,AcctTbl,2,0),"کد ناشناخته"))</f>
        <v>0</v>
      </c>
      <c r="J343" s="27">
        <f>IF($H343="","",IFERROR(VLOOKUP($H343,AcctTbl,3,0),""))</f>
        <v>0</v>
      </c>
      <c r="K343" s="29"/>
      <c r="L343" s="28"/>
      <c r="M343" s="31"/>
      <c r="N343" s="29"/>
      <c r="O343" s="32">
        <f>IF($B343="",0,IF($U343="IN",N($M343),0))</f>
        <v>0</v>
      </c>
      <c r="P343" s="32">
        <f>IF($B343="",0,IF(OR($U343="OUT",$U343="TRF"),N($M343),0))</f>
        <v>0</v>
      </c>
      <c r="Q343" s="32">
        <f>IF($B343="",0,IF(OR($U343="OUT",$U343="TRF"),N($M343),0))</f>
        <v>0</v>
      </c>
      <c r="R343" s="32">
        <f>IF($B343="",0,IF($U343="IN",N($M343),0))</f>
        <v>0</v>
      </c>
      <c r="S343" s="33">
        <f>IF($B343="","",IF($M343="","⚠ مبلغ",IF($E343="","⚠ بانک عامل",IF(AND($U343="TRF",$F343=""),"⚠ بانک مقصد",IF(AND($V343&lt;&gt;"NONE",$V343&lt;&gt;"",$Z343=""),"⚠ طرف حساب","✓")))))</f>
        <v>0</v>
      </c>
      <c r="T343" s="29"/>
      <c r="U343" s="27">
        <f>IFERROR(VLOOKUP($D343,BankOpTbl,2,0),"")</f>
        <v>0</v>
      </c>
      <c r="V343" s="27">
        <f>IFERROR(VLOOKUP($D343,BankOpTbl,3,0),"")</f>
        <v>0</v>
      </c>
      <c r="W343" s="27">
        <f>IFERROR(VLOOKUP($D343,BankOpTbl,4,0),"")</f>
        <v>0</v>
      </c>
      <c r="X343" s="27">
        <f>IF($E343="","",IFERROR(VLOOKUP($E343,BankTbl,4,0),""))</f>
        <v>0</v>
      </c>
      <c r="Y343" s="27">
        <f>IF($F343="","",IFERROR(VLOOKUP($F343,BankTbl,4,0),""))</f>
        <v>0</v>
      </c>
      <c r="Z343" s="27">
        <f>IF($B343="","",IF($V343="PICK",LEFT($N343,5),IF($V343="FIXED",$W343,IF($V343="CODE",$H343,""))))</f>
        <v>0</v>
      </c>
    </row>
    <row r="344" spans="1:26" ht="21" customHeight="1">
      <c r="A344" s="27">
        <f>IF($B344="","",COUNTA($B$13:$B344))</f>
        <v>0</v>
      </c>
      <c r="B344" s="28"/>
      <c r="C344" s="28"/>
      <c r="D344" s="29"/>
      <c r="E344" s="29"/>
      <c r="F344" s="29"/>
      <c r="G344" s="28"/>
      <c r="H344" s="28"/>
      <c r="I344" s="30">
        <f>IF($H344="","",IFERROR(VLOOKUP($H344,AcctTbl,2,0),"کد ناشناخته"))</f>
        <v>0</v>
      </c>
      <c r="J344" s="27">
        <f>IF($H344="","",IFERROR(VLOOKUP($H344,AcctTbl,3,0),""))</f>
        <v>0</v>
      </c>
      <c r="K344" s="29"/>
      <c r="L344" s="28"/>
      <c r="M344" s="31"/>
      <c r="N344" s="29"/>
      <c r="O344" s="32">
        <f>IF($B344="",0,IF($U344="IN",N($M344),0))</f>
        <v>0</v>
      </c>
      <c r="P344" s="32">
        <f>IF($B344="",0,IF(OR($U344="OUT",$U344="TRF"),N($M344),0))</f>
        <v>0</v>
      </c>
      <c r="Q344" s="32">
        <f>IF($B344="",0,IF(OR($U344="OUT",$U344="TRF"),N($M344),0))</f>
        <v>0</v>
      </c>
      <c r="R344" s="32">
        <f>IF($B344="",0,IF($U344="IN",N($M344),0))</f>
        <v>0</v>
      </c>
      <c r="S344" s="33">
        <f>IF($B344="","",IF($M344="","⚠ مبلغ",IF($E344="","⚠ بانک عامل",IF(AND($U344="TRF",$F344=""),"⚠ بانک مقصد",IF(AND($V344&lt;&gt;"NONE",$V344&lt;&gt;"",$Z344=""),"⚠ طرف حساب","✓")))))</f>
        <v>0</v>
      </c>
      <c r="T344" s="29"/>
      <c r="U344" s="27">
        <f>IFERROR(VLOOKUP($D344,BankOpTbl,2,0),"")</f>
        <v>0</v>
      </c>
      <c r="V344" s="27">
        <f>IFERROR(VLOOKUP($D344,BankOpTbl,3,0),"")</f>
        <v>0</v>
      </c>
      <c r="W344" s="27">
        <f>IFERROR(VLOOKUP($D344,BankOpTbl,4,0),"")</f>
        <v>0</v>
      </c>
      <c r="X344" s="27">
        <f>IF($E344="","",IFERROR(VLOOKUP($E344,BankTbl,4,0),""))</f>
        <v>0</v>
      </c>
      <c r="Y344" s="27">
        <f>IF($F344="","",IFERROR(VLOOKUP($F344,BankTbl,4,0),""))</f>
        <v>0</v>
      </c>
      <c r="Z344" s="27">
        <f>IF($B344="","",IF($V344="PICK",LEFT($N344,5),IF($V344="FIXED",$W344,IF($V344="CODE",$H344,""))))</f>
        <v>0</v>
      </c>
    </row>
    <row r="345" spans="1:26" ht="21" customHeight="1">
      <c r="A345" s="27">
        <f>IF($B345="","",COUNTA($B$13:$B345))</f>
        <v>0</v>
      </c>
      <c r="B345" s="28"/>
      <c r="C345" s="28"/>
      <c r="D345" s="29"/>
      <c r="E345" s="29"/>
      <c r="F345" s="29"/>
      <c r="G345" s="28"/>
      <c r="H345" s="28"/>
      <c r="I345" s="30">
        <f>IF($H345="","",IFERROR(VLOOKUP($H345,AcctTbl,2,0),"کد ناشناخته"))</f>
        <v>0</v>
      </c>
      <c r="J345" s="27">
        <f>IF($H345="","",IFERROR(VLOOKUP($H345,AcctTbl,3,0),""))</f>
        <v>0</v>
      </c>
      <c r="K345" s="29"/>
      <c r="L345" s="28"/>
      <c r="M345" s="31"/>
      <c r="N345" s="29"/>
      <c r="O345" s="32">
        <f>IF($B345="",0,IF($U345="IN",N($M345),0))</f>
        <v>0</v>
      </c>
      <c r="P345" s="32">
        <f>IF($B345="",0,IF(OR($U345="OUT",$U345="TRF"),N($M345),0))</f>
        <v>0</v>
      </c>
      <c r="Q345" s="32">
        <f>IF($B345="",0,IF(OR($U345="OUT",$U345="TRF"),N($M345),0))</f>
        <v>0</v>
      </c>
      <c r="R345" s="32">
        <f>IF($B345="",0,IF($U345="IN",N($M345),0))</f>
        <v>0</v>
      </c>
      <c r="S345" s="33">
        <f>IF($B345="","",IF($M345="","⚠ مبلغ",IF($E345="","⚠ بانک عامل",IF(AND($U345="TRF",$F345=""),"⚠ بانک مقصد",IF(AND($V345&lt;&gt;"NONE",$V345&lt;&gt;"",$Z345=""),"⚠ طرف حساب","✓")))))</f>
        <v>0</v>
      </c>
      <c r="T345" s="29"/>
      <c r="U345" s="27">
        <f>IFERROR(VLOOKUP($D345,BankOpTbl,2,0),"")</f>
        <v>0</v>
      </c>
      <c r="V345" s="27">
        <f>IFERROR(VLOOKUP($D345,BankOpTbl,3,0),"")</f>
        <v>0</v>
      </c>
      <c r="W345" s="27">
        <f>IFERROR(VLOOKUP($D345,BankOpTbl,4,0),"")</f>
        <v>0</v>
      </c>
      <c r="X345" s="27">
        <f>IF($E345="","",IFERROR(VLOOKUP($E345,BankTbl,4,0),""))</f>
        <v>0</v>
      </c>
      <c r="Y345" s="27">
        <f>IF($F345="","",IFERROR(VLOOKUP($F345,BankTbl,4,0),""))</f>
        <v>0</v>
      </c>
      <c r="Z345" s="27">
        <f>IF($B345="","",IF($V345="PICK",LEFT($N345,5),IF($V345="FIXED",$W345,IF($V345="CODE",$H345,""))))</f>
        <v>0</v>
      </c>
    </row>
    <row r="346" spans="1:26" ht="21" customHeight="1">
      <c r="A346" s="27">
        <f>IF($B346="","",COUNTA($B$13:$B346))</f>
        <v>0</v>
      </c>
      <c r="B346" s="28"/>
      <c r="C346" s="28"/>
      <c r="D346" s="29"/>
      <c r="E346" s="29"/>
      <c r="F346" s="29"/>
      <c r="G346" s="28"/>
      <c r="H346" s="28"/>
      <c r="I346" s="30">
        <f>IF($H346="","",IFERROR(VLOOKUP($H346,AcctTbl,2,0),"کد ناشناخته"))</f>
        <v>0</v>
      </c>
      <c r="J346" s="27">
        <f>IF($H346="","",IFERROR(VLOOKUP($H346,AcctTbl,3,0),""))</f>
        <v>0</v>
      </c>
      <c r="K346" s="29"/>
      <c r="L346" s="28"/>
      <c r="M346" s="31"/>
      <c r="N346" s="29"/>
      <c r="O346" s="32">
        <f>IF($B346="",0,IF($U346="IN",N($M346),0))</f>
        <v>0</v>
      </c>
      <c r="P346" s="32">
        <f>IF($B346="",0,IF(OR($U346="OUT",$U346="TRF"),N($M346),0))</f>
        <v>0</v>
      </c>
      <c r="Q346" s="32">
        <f>IF($B346="",0,IF(OR($U346="OUT",$U346="TRF"),N($M346),0))</f>
        <v>0</v>
      </c>
      <c r="R346" s="32">
        <f>IF($B346="",0,IF($U346="IN",N($M346),0))</f>
        <v>0</v>
      </c>
      <c r="S346" s="33">
        <f>IF($B346="","",IF($M346="","⚠ مبلغ",IF($E346="","⚠ بانک عامل",IF(AND($U346="TRF",$F346=""),"⚠ بانک مقصد",IF(AND($V346&lt;&gt;"NONE",$V346&lt;&gt;"",$Z346=""),"⚠ طرف حساب","✓")))))</f>
        <v>0</v>
      </c>
      <c r="T346" s="29"/>
      <c r="U346" s="27">
        <f>IFERROR(VLOOKUP($D346,BankOpTbl,2,0),"")</f>
        <v>0</v>
      </c>
      <c r="V346" s="27">
        <f>IFERROR(VLOOKUP($D346,BankOpTbl,3,0),"")</f>
        <v>0</v>
      </c>
      <c r="W346" s="27">
        <f>IFERROR(VLOOKUP($D346,BankOpTbl,4,0),"")</f>
        <v>0</v>
      </c>
      <c r="X346" s="27">
        <f>IF($E346="","",IFERROR(VLOOKUP($E346,BankTbl,4,0),""))</f>
        <v>0</v>
      </c>
      <c r="Y346" s="27">
        <f>IF($F346="","",IFERROR(VLOOKUP($F346,BankTbl,4,0),""))</f>
        <v>0</v>
      </c>
      <c r="Z346" s="27">
        <f>IF($B346="","",IF($V346="PICK",LEFT($N346,5),IF($V346="FIXED",$W346,IF($V346="CODE",$H346,""))))</f>
        <v>0</v>
      </c>
    </row>
    <row r="347" spans="1:26" ht="21" customHeight="1">
      <c r="A347" s="27">
        <f>IF($B347="","",COUNTA($B$13:$B347))</f>
        <v>0</v>
      </c>
      <c r="B347" s="28"/>
      <c r="C347" s="28"/>
      <c r="D347" s="29"/>
      <c r="E347" s="29"/>
      <c r="F347" s="29"/>
      <c r="G347" s="28"/>
      <c r="H347" s="28"/>
      <c r="I347" s="30">
        <f>IF($H347="","",IFERROR(VLOOKUP($H347,AcctTbl,2,0),"کد ناشناخته"))</f>
        <v>0</v>
      </c>
      <c r="J347" s="27">
        <f>IF($H347="","",IFERROR(VLOOKUP($H347,AcctTbl,3,0),""))</f>
        <v>0</v>
      </c>
      <c r="K347" s="29"/>
      <c r="L347" s="28"/>
      <c r="M347" s="31"/>
      <c r="N347" s="29"/>
      <c r="O347" s="32">
        <f>IF($B347="",0,IF($U347="IN",N($M347),0))</f>
        <v>0</v>
      </c>
      <c r="P347" s="32">
        <f>IF($B347="",0,IF(OR($U347="OUT",$U347="TRF"),N($M347),0))</f>
        <v>0</v>
      </c>
      <c r="Q347" s="32">
        <f>IF($B347="",0,IF(OR($U347="OUT",$U347="TRF"),N($M347),0))</f>
        <v>0</v>
      </c>
      <c r="R347" s="32">
        <f>IF($B347="",0,IF($U347="IN",N($M347),0))</f>
        <v>0</v>
      </c>
      <c r="S347" s="33">
        <f>IF($B347="","",IF($M347="","⚠ مبلغ",IF($E347="","⚠ بانک عامل",IF(AND($U347="TRF",$F347=""),"⚠ بانک مقصد",IF(AND($V347&lt;&gt;"NONE",$V347&lt;&gt;"",$Z347=""),"⚠ طرف حساب","✓")))))</f>
        <v>0</v>
      </c>
      <c r="T347" s="29"/>
      <c r="U347" s="27">
        <f>IFERROR(VLOOKUP($D347,BankOpTbl,2,0),"")</f>
        <v>0</v>
      </c>
      <c r="V347" s="27">
        <f>IFERROR(VLOOKUP($D347,BankOpTbl,3,0),"")</f>
        <v>0</v>
      </c>
      <c r="W347" s="27">
        <f>IFERROR(VLOOKUP($D347,BankOpTbl,4,0),"")</f>
        <v>0</v>
      </c>
      <c r="X347" s="27">
        <f>IF($E347="","",IFERROR(VLOOKUP($E347,BankTbl,4,0),""))</f>
        <v>0</v>
      </c>
      <c r="Y347" s="27">
        <f>IF($F347="","",IFERROR(VLOOKUP($F347,BankTbl,4,0),""))</f>
        <v>0</v>
      </c>
      <c r="Z347" s="27">
        <f>IF($B347="","",IF($V347="PICK",LEFT($N347,5),IF($V347="FIXED",$W347,IF($V347="CODE",$H347,""))))</f>
        <v>0</v>
      </c>
    </row>
    <row r="348" spans="1:26" ht="21" customHeight="1">
      <c r="A348" s="27">
        <f>IF($B348="","",COUNTA($B$13:$B348))</f>
        <v>0</v>
      </c>
      <c r="B348" s="28"/>
      <c r="C348" s="28"/>
      <c r="D348" s="29"/>
      <c r="E348" s="29"/>
      <c r="F348" s="29"/>
      <c r="G348" s="28"/>
      <c r="H348" s="28"/>
      <c r="I348" s="30">
        <f>IF($H348="","",IFERROR(VLOOKUP($H348,AcctTbl,2,0),"کد ناشناخته"))</f>
        <v>0</v>
      </c>
      <c r="J348" s="27">
        <f>IF($H348="","",IFERROR(VLOOKUP($H348,AcctTbl,3,0),""))</f>
        <v>0</v>
      </c>
      <c r="K348" s="29"/>
      <c r="L348" s="28"/>
      <c r="M348" s="31"/>
      <c r="N348" s="29"/>
      <c r="O348" s="32">
        <f>IF($B348="",0,IF($U348="IN",N($M348),0))</f>
        <v>0</v>
      </c>
      <c r="P348" s="32">
        <f>IF($B348="",0,IF(OR($U348="OUT",$U348="TRF"),N($M348),0))</f>
        <v>0</v>
      </c>
      <c r="Q348" s="32">
        <f>IF($B348="",0,IF(OR($U348="OUT",$U348="TRF"),N($M348),0))</f>
        <v>0</v>
      </c>
      <c r="R348" s="32">
        <f>IF($B348="",0,IF($U348="IN",N($M348),0))</f>
        <v>0</v>
      </c>
      <c r="S348" s="33">
        <f>IF($B348="","",IF($M348="","⚠ مبلغ",IF($E348="","⚠ بانک عامل",IF(AND($U348="TRF",$F348=""),"⚠ بانک مقصد",IF(AND($V348&lt;&gt;"NONE",$V348&lt;&gt;"",$Z348=""),"⚠ طرف حساب","✓")))))</f>
        <v>0</v>
      </c>
      <c r="T348" s="29"/>
      <c r="U348" s="27">
        <f>IFERROR(VLOOKUP($D348,BankOpTbl,2,0),"")</f>
        <v>0</v>
      </c>
      <c r="V348" s="27">
        <f>IFERROR(VLOOKUP($D348,BankOpTbl,3,0),"")</f>
        <v>0</v>
      </c>
      <c r="W348" s="27">
        <f>IFERROR(VLOOKUP($D348,BankOpTbl,4,0),"")</f>
        <v>0</v>
      </c>
      <c r="X348" s="27">
        <f>IF($E348="","",IFERROR(VLOOKUP($E348,BankTbl,4,0),""))</f>
        <v>0</v>
      </c>
      <c r="Y348" s="27">
        <f>IF($F348="","",IFERROR(VLOOKUP($F348,BankTbl,4,0),""))</f>
        <v>0</v>
      </c>
      <c r="Z348" s="27">
        <f>IF($B348="","",IF($V348="PICK",LEFT($N348,5),IF($V348="FIXED",$W348,IF($V348="CODE",$H348,""))))</f>
        <v>0</v>
      </c>
    </row>
    <row r="349" spans="1:26" ht="21" customHeight="1">
      <c r="A349" s="27">
        <f>IF($B349="","",COUNTA($B$13:$B349))</f>
        <v>0</v>
      </c>
      <c r="B349" s="28"/>
      <c r="C349" s="28"/>
      <c r="D349" s="29"/>
      <c r="E349" s="29"/>
      <c r="F349" s="29"/>
      <c r="G349" s="28"/>
      <c r="H349" s="28"/>
      <c r="I349" s="30">
        <f>IF($H349="","",IFERROR(VLOOKUP($H349,AcctTbl,2,0),"کد ناشناخته"))</f>
        <v>0</v>
      </c>
      <c r="J349" s="27">
        <f>IF($H349="","",IFERROR(VLOOKUP($H349,AcctTbl,3,0),""))</f>
        <v>0</v>
      </c>
      <c r="K349" s="29"/>
      <c r="L349" s="28"/>
      <c r="M349" s="31"/>
      <c r="N349" s="29"/>
      <c r="O349" s="32">
        <f>IF($B349="",0,IF($U349="IN",N($M349),0))</f>
        <v>0</v>
      </c>
      <c r="P349" s="32">
        <f>IF($B349="",0,IF(OR($U349="OUT",$U349="TRF"),N($M349),0))</f>
        <v>0</v>
      </c>
      <c r="Q349" s="32">
        <f>IF($B349="",0,IF(OR($U349="OUT",$U349="TRF"),N($M349),0))</f>
        <v>0</v>
      </c>
      <c r="R349" s="32">
        <f>IF($B349="",0,IF($U349="IN",N($M349),0))</f>
        <v>0</v>
      </c>
      <c r="S349" s="33">
        <f>IF($B349="","",IF($M349="","⚠ مبلغ",IF($E349="","⚠ بانک عامل",IF(AND($U349="TRF",$F349=""),"⚠ بانک مقصد",IF(AND($V349&lt;&gt;"NONE",$V349&lt;&gt;"",$Z349=""),"⚠ طرف حساب","✓")))))</f>
        <v>0</v>
      </c>
      <c r="T349" s="29"/>
      <c r="U349" s="27">
        <f>IFERROR(VLOOKUP($D349,BankOpTbl,2,0),"")</f>
        <v>0</v>
      </c>
      <c r="V349" s="27">
        <f>IFERROR(VLOOKUP($D349,BankOpTbl,3,0),"")</f>
        <v>0</v>
      </c>
      <c r="W349" s="27">
        <f>IFERROR(VLOOKUP($D349,BankOpTbl,4,0),"")</f>
        <v>0</v>
      </c>
      <c r="X349" s="27">
        <f>IF($E349="","",IFERROR(VLOOKUP($E349,BankTbl,4,0),""))</f>
        <v>0</v>
      </c>
      <c r="Y349" s="27">
        <f>IF($F349="","",IFERROR(VLOOKUP($F349,BankTbl,4,0),""))</f>
        <v>0</v>
      </c>
      <c r="Z349" s="27">
        <f>IF($B349="","",IF($V349="PICK",LEFT($N349,5),IF($V349="FIXED",$W349,IF($V349="CODE",$H349,""))))</f>
        <v>0</v>
      </c>
    </row>
    <row r="350" spans="1:26" ht="21" customHeight="1">
      <c r="A350" s="27">
        <f>IF($B350="","",COUNTA($B$13:$B350))</f>
        <v>0</v>
      </c>
      <c r="B350" s="28"/>
      <c r="C350" s="28"/>
      <c r="D350" s="29"/>
      <c r="E350" s="29"/>
      <c r="F350" s="29"/>
      <c r="G350" s="28"/>
      <c r="H350" s="28"/>
      <c r="I350" s="30">
        <f>IF($H350="","",IFERROR(VLOOKUP($H350,AcctTbl,2,0),"کد ناشناخته"))</f>
        <v>0</v>
      </c>
      <c r="J350" s="27">
        <f>IF($H350="","",IFERROR(VLOOKUP($H350,AcctTbl,3,0),""))</f>
        <v>0</v>
      </c>
      <c r="K350" s="29"/>
      <c r="L350" s="28"/>
      <c r="M350" s="31"/>
      <c r="N350" s="29"/>
      <c r="O350" s="32">
        <f>IF($B350="",0,IF($U350="IN",N($M350),0))</f>
        <v>0</v>
      </c>
      <c r="P350" s="32">
        <f>IF($B350="",0,IF(OR($U350="OUT",$U350="TRF"),N($M350),0))</f>
        <v>0</v>
      </c>
      <c r="Q350" s="32">
        <f>IF($B350="",0,IF(OR($U350="OUT",$U350="TRF"),N($M350),0))</f>
        <v>0</v>
      </c>
      <c r="R350" s="32">
        <f>IF($B350="",0,IF($U350="IN",N($M350),0))</f>
        <v>0</v>
      </c>
      <c r="S350" s="33">
        <f>IF($B350="","",IF($M350="","⚠ مبلغ",IF($E350="","⚠ بانک عامل",IF(AND($U350="TRF",$F350=""),"⚠ بانک مقصد",IF(AND($V350&lt;&gt;"NONE",$V350&lt;&gt;"",$Z350=""),"⚠ طرف حساب","✓")))))</f>
        <v>0</v>
      </c>
      <c r="T350" s="29"/>
      <c r="U350" s="27">
        <f>IFERROR(VLOOKUP($D350,BankOpTbl,2,0),"")</f>
        <v>0</v>
      </c>
      <c r="V350" s="27">
        <f>IFERROR(VLOOKUP($D350,BankOpTbl,3,0),"")</f>
        <v>0</v>
      </c>
      <c r="W350" s="27">
        <f>IFERROR(VLOOKUP($D350,BankOpTbl,4,0),"")</f>
        <v>0</v>
      </c>
      <c r="X350" s="27">
        <f>IF($E350="","",IFERROR(VLOOKUP($E350,BankTbl,4,0),""))</f>
        <v>0</v>
      </c>
      <c r="Y350" s="27">
        <f>IF($F350="","",IFERROR(VLOOKUP($F350,BankTbl,4,0),""))</f>
        <v>0</v>
      </c>
      <c r="Z350" s="27">
        <f>IF($B350="","",IF($V350="PICK",LEFT($N350,5),IF($V350="FIXED",$W350,IF($V350="CODE",$H350,""))))</f>
        <v>0</v>
      </c>
    </row>
    <row r="351" spans="1:26" ht="21" customHeight="1">
      <c r="A351" s="27">
        <f>IF($B351="","",COUNTA($B$13:$B351))</f>
        <v>0</v>
      </c>
      <c r="B351" s="28"/>
      <c r="C351" s="28"/>
      <c r="D351" s="29"/>
      <c r="E351" s="29"/>
      <c r="F351" s="29"/>
      <c r="G351" s="28"/>
      <c r="H351" s="28"/>
      <c r="I351" s="30">
        <f>IF($H351="","",IFERROR(VLOOKUP($H351,AcctTbl,2,0),"کد ناشناخته"))</f>
        <v>0</v>
      </c>
      <c r="J351" s="27">
        <f>IF($H351="","",IFERROR(VLOOKUP($H351,AcctTbl,3,0),""))</f>
        <v>0</v>
      </c>
      <c r="K351" s="29"/>
      <c r="L351" s="28"/>
      <c r="M351" s="31"/>
      <c r="N351" s="29"/>
      <c r="O351" s="32">
        <f>IF($B351="",0,IF($U351="IN",N($M351),0))</f>
        <v>0</v>
      </c>
      <c r="P351" s="32">
        <f>IF($B351="",0,IF(OR($U351="OUT",$U351="TRF"),N($M351),0))</f>
        <v>0</v>
      </c>
      <c r="Q351" s="32">
        <f>IF($B351="",0,IF(OR($U351="OUT",$U351="TRF"),N($M351),0))</f>
        <v>0</v>
      </c>
      <c r="R351" s="32">
        <f>IF($B351="",0,IF($U351="IN",N($M351),0))</f>
        <v>0</v>
      </c>
      <c r="S351" s="33">
        <f>IF($B351="","",IF($M351="","⚠ مبلغ",IF($E351="","⚠ بانک عامل",IF(AND($U351="TRF",$F351=""),"⚠ بانک مقصد",IF(AND($V351&lt;&gt;"NONE",$V351&lt;&gt;"",$Z351=""),"⚠ طرف حساب","✓")))))</f>
        <v>0</v>
      </c>
      <c r="T351" s="29"/>
      <c r="U351" s="27">
        <f>IFERROR(VLOOKUP($D351,BankOpTbl,2,0),"")</f>
        <v>0</v>
      </c>
      <c r="V351" s="27">
        <f>IFERROR(VLOOKUP($D351,BankOpTbl,3,0),"")</f>
        <v>0</v>
      </c>
      <c r="W351" s="27">
        <f>IFERROR(VLOOKUP($D351,BankOpTbl,4,0),"")</f>
        <v>0</v>
      </c>
      <c r="X351" s="27">
        <f>IF($E351="","",IFERROR(VLOOKUP($E351,BankTbl,4,0),""))</f>
        <v>0</v>
      </c>
      <c r="Y351" s="27">
        <f>IF($F351="","",IFERROR(VLOOKUP($F351,BankTbl,4,0),""))</f>
        <v>0</v>
      </c>
      <c r="Z351" s="27">
        <f>IF($B351="","",IF($V351="PICK",LEFT($N351,5),IF($V351="FIXED",$W351,IF($V351="CODE",$H351,""))))</f>
        <v>0</v>
      </c>
    </row>
    <row r="352" spans="1:26" ht="21" customHeight="1">
      <c r="A352" s="27">
        <f>IF($B352="","",COUNTA($B$13:$B352))</f>
        <v>0</v>
      </c>
      <c r="B352" s="28"/>
      <c r="C352" s="28"/>
      <c r="D352" s="29"/>
      <c r="E352" s="29"/>
      <c r="F352" s="29"/>
      <c r="G352" s="28"/>
      <c r="H352" s="28"/>
      <c r="I352" s="30">
        <f>IF($H352="","",IFERROR(VLOOKUP($H352,AcctTbl,2,0),"کد ناشناخته"))</f>
        <v>0</v>
      </c>
      <c r="J352" s="27">
        <f>IF($H352="","",IFERROR(VLOOKUP($H352,AcctTbl,3,0),""))</f>
        <v>0</v>
      </c>
      <c r="K352" s="29"/>
      <c r="L352" s="28"/>
      <c r="M352" s="31"/>
      <c r="N352" s="29"/>
      <c r="O352" s="32">
        <f>IF($B352="",0,IF($U352="IN",N($M352),0))</f>
        <v>0</v>
      </c>
      <c r="P352" s="32">
        <f>IF($B352="",0,IF(OR($U352="OUT",$U352="TRF"),N($M352),0))</f>
        <v>0</v>
      </c>
      <c r="Q352" s="32">
        <f>IF($B352="",0,IF(OR($U352="OUT",$U352="TRF"),N($M352),0))</f>
        <v>0</v>
      </c>
      <c r="R352" s="32">
        <f>IF($B352="",0,IF($U352="IN",N($M352),0))</f>
        <v>0</v>
      </c>
      <c r="S352" s="33">
        <f>IF($B352="","",IF($M352="","⚠ مبلغ",IF($E352="","⚠ بانک عامل",IF(AND($U352="TRF",$F352=""),"⚠ بانک مقصد",IF(AND($V352&lt;&gt;"NONE",$V352&lt;&gt;"",$Z352=""),"⚠ طرف حساب","✓")))))</f>
        <v>0</v>
      </c>
      <c r="T352" s="29"/>
      <c r="U352" s="27">
        <f>IFERROR(VLOOKUP($D352,BankOpTbl,2,0),"")</f>
        <v>0</v>
      </c>
      <c r="V352" s="27">
        <f>IFERROR(VLOOKUP($D352,BankOpTbl,3,0),"")</f>
        <v>0</v>
      </c>
      <c r="W352" s="27">
        <f>IFERROR(VLOOKUP($D352,BankOpTbl,4,0),"")</f>
        <v>0</v>
      </c>
      <c r="X352" s="27">
        <f>IF($E352="","",IFERROR(VLOOKUP($E352,BankTbl,4,0),""))</f>
        <v>0</v>
      </c>
      <c r="Y352" s="27">
        <f>IF($F352="","",IFERROR(VLOOKUP($F352,BankTbl,4,0),""))</f>
        <v>0</v>
      </c>
      <c r="Z352" s="27">
        <f>IF($B352="","",IF($V352="PICK",LEFT($N352,5),IF($V352="FIXED",$W352,IF($V352="CODE",$H352,""))))</f>
        <v>0</v>
      </c>
    </row>
    <row r="353" spans="1:26" ht="21" customHeight="1">
      <c r="A353" s="27">
        <f>IF($B353="","",COUNTA($B$13:$B353))</f>
        <v>0</v>
      </c>
      <c r="B353" s="28"/>
      <c r="C353" s="28"/>
      <c r="D353" s="29"/>
      <c r="E353" s="29"/>
      <c r="F353" s="29"/>
      <c r="G353" s="28"/>
      <c r="H353" s="28"/>
      <c r="I353" s="30">
        <f>IF($H353="","",IFERROR(VLOOKUP($H353,AcctTbl,2,0),"کد ناشناخته"))</f>
        <v>0</v>
      </c>
      <c r="J353" s="27">
        <f>IF($H353="","",IFERROR(VLOOKUP($H353,AcctTbl,3,0),""))</f>
        <v>0</v>
      </c>
      <c r="K353" s="29"/>
      <c r="L353" s="28"/>
      <c r="M353" s="31"/>
      <c r="N353" s="29"/>
      <c r="O353" s="32">
        <f>IF($B353="",0,IF($U353="IN",N($M353),0))</f>
        <v>0</v>
      </c>
      <c r="P353" s="32">
        <f>IF($B353="",0,IF(OR($U353="OUT",$U353="TRF"),N($M353),0))</f>
        <v>0</v>
      </c>
      <c r="Q353" s="32">
        <f>IF($B353="",0,IF(OR($U353="OUT",$U353="TRF"),N($M353),0))</f>
        <v>0</v>
      </c>
      <c r="R353" s="32">
        <f>IF($B353="",0,IF($U353="IN",N($M353),0))</f>
        <v>0</v>
      </c>
      <c r="S353" s="33">
        <f>IF($B353="","",IF($M353="","⚠ مبلغ",IF($E353="","⚠ بانک عامل",IF(AND($U353="TRF",$F353=""),"⚠ بانک مقصد",IF(AND($V353&lt;&gt;"NONE",$V353&lt;&gt;"",$Z353=""),"⚠ طرف حساب","✓")))))</f>
        <v>0</v>
      </c>
      <c r="T353" s="29"/>
      <c r="U353" s="27">
        <f>IFERROR(VLOOKUP($D353,BankOpTbl,2,0),"")</f>
        <v>0</v>
      </c>
      <c r="V353" s="27">
        <f>IFERROR(VLOOKUP($D353,BankOpTbl,3,0),"")</f>
        <v>0</v>
      </c>
      <c r="W353" s="27">
        <f>IFERROR(VLOOKUP($D353,BankOpTbl,4,0),"")</f>
        <v>0</v>
      </c>
      <c r="X353" s="27">
        <f>IF($E353="","",IFERROR(VLOOKUP($E353,BankTbl,4,0),""))</f>
        <v>0</v>
      </c>
      <c r="Y353" s="27">
        <f>IF($F353="","",IFERROR(VLOOKUP($F353,BankTbl,4,0),""))</f>
        <v>0</v>
      </c>
      <c r="Z353" s="27">
        <f>IF($B353="","",IF($V353="PICK",LEFT($N353,5),IF($V353="FIXED",$W353,IF($V353="CODE",$H353,""))))</f>
        <v>0</v>
      </c>
    </row>
    <row r="354" spans="1:26" ht="21" customHeight="1">
      <c r="A354" s="27">
        <f>IF($B354="","",COUNTA($B$13:$B354))</f>
        <v>0</v>
      </c>
      <c r="B354" s="28"/>
      <c r="C354" s="28"/>
      <c r="D354" s="29"/>
      <c r="E354" s="29"/>
      <c r="F354" s="29"/>
      <c r="G354" s="28"/>
      <c r="H354" s="28"/>
      <c r="I354" s="30">
        <f>IF($H354="","",IFERROR(VLOOKUP($H354,AcctTbl,2,0),"کد ناشناخته"))</f>
        <v>0</v>
      </c>
      <c r="J354" s="27">
        <f>IF($H354="","",IFERROR(VLOOKUP($H354,AcctTbl,3,0),""))</f>
        <v>0</v>
      </c>
      <c r="K354" s="29"/>
      <c r="L354" s="28"/>
      <c r="M354" s="31"/>
      <c r="N354" s="29"/>
      <c r="O354" s="32">
        <f>IF($B354="",0,IF($U354="IN",N($M354),0))</f>
        <v>0</v>
      </c>
      <c r="P354" s="32">
        <f>IF($B354="",0,IF(OR($U354="OUT",$U354="TRF"),N($M354),0))</f>
        <v>0</v>
      </c>
      <c r="Q354" s="32">
        <f>IF($B354="",0,IF(OR($U354="OUT",$U354="TRF"),N($M354),0))</f>
        <v>0</v>
      </c>
      <c r="R354" s="32">
        <f>IF($B354="",0,IF($U354="IN",N($M354),0))</f>
        <v>0</v>
      </c>
      <c r="S354" s="33">
        <f>IF($B354="","",IF($M354="","⚠ مبلغ",IF($E354="","⚠ بانک عامل",IF(AND($U354="TRF",$F354=""),"⚠ بانک مقصد",IF(AND($V354&lt;&gt;"NONE",$V354&lt;&gt;"",$Z354=""),"⚠ طرف حساب","✓")))))</f>
        <v>0</v>
      </c>
      <c r="T354" s="29"/>
      <c r="U354" s="27">
        <f>IFERROR(VLOOKUP($D354,BankOpTbl,2,0),"")</f>
        <v>0</v>
      </c>
      <c r="V354" s="27">
        <f>IFERROR(VLOOKUP($D354,BankOpTbl,3,0),"")</f>
        <v>0</v>
      </c>
      <c r="W354" s="27">
        <f>IFERROR(VLOOKUP($D354,BankOpTbl,4,0),"")</f>
        <v>0</v>
      </c>
      <c r="X354" s="27">
        <f>IF($E354="","",IFERROR(VLOOKUP($E354,BankTbl,4,0),""))</f>
        <v>0</v>
      </c>
      <c r="Y354" s="27">
        <f>IF($F354="","",IFERROR(VLOOKUP($F354,BankTbl,4,0),""))</f>
        <v>0</v>
      </c>
      <c r="Z354" s="27">
        <f>IF($B354="","",IF($V354="PICK",LEFT($N354,5),IF($V354="FIXED",$W354,IF($V354="CODE",$H354,""))))</f>
        <v>0</v>
      </c>
    </row>
    <row r="355" spans="1:26" ht="21" customHeight="1">
      <c r="A355" s="27">
        <f>IF($B355="","",COUNTA($B$13:$B355))</f>
        <v>0</v>
      </c>
      <c r="B355" s="28"/>
      <c r="C355" s="28"/>
      <c r="D355" s="29"/>
      <c r="E355" s="29"/>
      <c r="F355" s="29"/>
      <c r="G355" s="28"/>
      <c r="H355" s="28"/>
      <c r="I355" s="30">
        <f>IF($H355="","",IFERROR(VLOOKUP($H355,AcctTbl,2,0),"کد ناشناخته"))</f>
        <v>0</v>
      </c>
      <c r="J355" s="27">
        <f>IF($H355="","",IFERROR(VLOOKUP($H355,AcctTbl,3,0),""))</f>
        <v>0</v>
      </c>
      <c r="K355" s="29"/>
      <c r="L355" s="28"/>
      <c r="M355" s="31"/>
      <c r="N355" s="29"/>
      <c r="O355" s="32">
        <f>IF($B355="",0,IF($U355="IN",N($M355),0))</f>
        <v>0</v>
      </c>
      <c r="P355" s="32">
        <f>IF($B355="",0,IF(OR($U355="OUT",$U355="TRF"),N($M355),0))</f>
        <v>0</v>
      </c>
      <c r="Q355" s="32">
        <f>IF($B355="",0,IF(OR($U355="OUT",$U355="TRF"),N($M355),0))</f>
        <v>0</v>
      </c>
      <c r="R355" s="32">
        <f>IF($B355="",0,IF($U355="IN",N($M355),0))</f>
        <v>0</v>
      </c>
      <c r="S355" s="33">
        <f>IF($B355="","",IF($M355="","⚠ مبلغ",IF($E355="","⚠ بانک عامل",IF(AND($U355="TRF",$F355=""),"⚠ بانک مقصد",IF(AND($V355&lt;&gt;"NONE",$V355&lt;&gt;"",$Z355=""),"⚠ طرف حساب","✓")))))</f>
        <v>0</v>
      </c>
      <c r="T355" s="29"/>
      <c r="U355" s="27">
        <f>IFERROR(VLOOKUP($D355,BankOpTbl,2,0),"")</f>
        <v>0</v>
      </c>
      <c r="V355" s="27">
        <f>IFERROR(VLOOKUP($D355,BankOpTbl,3,0),"")</f>
        <v>0</v>
      </c>
      <c r="W355" s="27">
        <f>IFERROR(VLOOKUP($D355,BankOpTbl,4,0),"")</f>
        <v>0</v>
      </c>
      <c r="X355" s="27">
        <f>IF($E355="","",IFERROR(VLOOKUP($E355,BankTbl,4,0),""))</f>
        <v>0</v>
      </c>
      <c r="Y355" s="27">
        <f>IF($F355="","",IFERROR(VLOOKUP($F355,BankTbl,4,0),""))</f>
        <v>0</v>
      </c>
      <c r="Z355" s="27">
        <f>IF($B355="","",IF($V355="PICK",LEFT($N355,5),IF($V355="FIXED",$W355,IF($V355="CODE",$H355,""))))</f>
        <v>0</v>
      </c>
    </row>
    <row r="356" spans="1:26" ht="21" customHeight="1">
      <c r="A356" s="27">
        <f>IF($B356="","",COUNTA($B$13:$B356))</f>
        <v>0</v>
      </c>
      <c r="B356" s="28"/>
      <c r="C356" s="28"/>
      <c r="D356" s="29"/>
      <c r="E356" s="29"/>
      <c r="F356" s="29"/>
      <c r="G356" s="28"/>
      <c r="H356" s="28"/>
      <c r="I356" s="30">
        <f>IF($H356="","",IFERROR(VLOOKUP($H356,AcctTbl,2,0),"کد ناشناخته"))</f>
        <v>0</v>
      </c>
      <c r="J356" s="27">
        <f>IF($H356="","",IFERROR(VLOOKUP($H356,AcctTbl,3,0),""))</f>
        <v>0</v>
      </c>
      <c r="K356" s="29"/>
      <c r="L356" s="28"/>
      <c r="M356" s="31"/>
      <c r="N356" s="29"/>
      <c r="O356" s="32">
        <f>IF($B356="",0,IF($U356="IN",N($M356),0))</f>
        <v>0</v>
      </c>
      <c r="P356" s="32">
        <f>IF($B356="",0,IF(OR($U356="OUT",$U356="TRF"),N($M356),0))</f>
        <v>0</v>
      </c>
      <c r="Q356" s="32">
        <f>IF($B356="",0,IF(OR($U356="OUT",$U356="TRF"),N($M356),0))</f>
        <v>0</v>
      </c>
      <c r="R356" s="32">
        <f>IF($B356="",0,IF($U356="IN",N($M356),0))</f>
        <v>0</v>
      </c>
      <c r="S356" s="33">
        <f>IF($B356="","",IF($M356="","⚠ مبلغ",IF($E356="","⚠ بانک عامل",IF(AND($U356="TRF",$F356=""),"⚠ بانک مقصد",IF(AND($V356&lt;&gt;"NONE",$V356&lt;&gt;"",$Z356=""),"⚠ طرف حساب","✓")))))</f>
        <v>0</v>
      </c>
      <c r="T356" s="29"/>
      <c r="U356" s="27">
        <f>IFERROR(VLOOKUP($D356,BankOpTbl,2,0),"")</f>
        <v>0</v>
      </c>
      <c r="V356" s="27">
        <f>IFERROR(VLOOKUP($D356,BankOpTbl,3,0),"")</f>
        <v>0</v>
      </c>
      <c r="W356" s="27">
        <f>IFERROR(VLOOKUP($D356,BankOpTbl,4,0),"")</f>
        <v>0</v>
      </c>
      <c r="X356" s="27">
        <f>IF($E356="","",IFERROR(VLOOKUP($E356,BankTbl,4,0),""))</f>
        <v>0</v>
      </c>
      <c r="Y356" s="27">
        <f>IF($F356="","",IFERROR(VLOOKUP($F356,BankTbl,4,0),""))</f>
        <v>0</v>
      </c>
      <c r="Z356" s="27">
        <f>IF($B356="","",IF($V356="PICK",LEFT($N356,5),IF($V356="FIXED",$W356,IF($V356="CODE",$H356,""))))</f>
        <v>0</v>
      </c>
    </row>
    <row r="357" spans="1:26" ht="21" customHeight="1">
      <c r="A357" s="27">
        <f>IF($B357="","",COUNTA($B$13:$B357))</f>
        <v>0</v>
      </c>
      <c r="B357" s="28"/>
      <c r="C357" s="28"/>
      <c r="D357" s="29"/>
      <c r="E357" s="29"/>
      <c r="F357" s="29"/>
      <c r="G357" s="28"/>
      <c r="H357" s="28"/>
      <c r="I357" s="30">
        <f>IF($H357="","",IFERROR(VLOOKUP($H357,AcctTbl,2,0),"کد ناشناخته"))</f>
        <v>0</v>
      </c>
      <c r="J357" s="27">
        <f>IF($H357="","",IFERROR(VLOOKUP($H357,AcctTbl,3,0),""))</f>
        <v>0</v>
      </c>
      <c r="K357" s="29"/>
      <c r="L357" s="28"/>
      <c r="M357" s="31"/>
      <c r="N357" s="29"/>
      <c r="O357" s="32">
        <f>IF($B357="",0,IF($U357="IN",N($M357),0))</f>
        <v>0</v>
      </c>
      <c r="P357" s="32">
        <f>IF($B357="",0,IF(OR($U357="OUT",$U357="TRF"),N($M357),0))</f>
        <v>0</v>
      </c>
      <c r="Q357" s="32">
        <f>IF($B357="",0,IF(OR($U357="OUT",$U357="TRF"),N($M357),0))</f>
        <v>0</v>
      </c>
      <c r="R357" s="32">
        <f>IF($B357="",0,IF($U357="IN",N($M357),0))</f>
        <v>0</v>
      </c>
      <c r="S357" s="33">
        <f>IF($B357="","",IF($M357="","⚠ مبلغ",IF($E357="","⚠ بانک عامل",IF(AND($U357="TRF",$F357=""),"⚠ بانک مقصد",IF(AND($V357&lt;&gt;"NONE",$V357&lt;&gt;"",$Z357=""),"⚠ طرف حساب","✓")))))</f>
        <v>0</v>
      </c>
      <c r="T357" s="29"/>
      <c r="U357" s="27">
        <f>IFERROR(VLOOKUP($D357,BankOpTbl,2,0),"")</f>
        <v>0</v>
      </c>
      <c r="V357" s="27">
        <f>IFERROR(VLOOKUP($D357,BankOpTbl,3,0),"")</f>
        <v>0</v>
      </c>
      <c r="W357" s="27">
        <f>IFERROR(VLOOKUP($D357,BankOpTbl,4,0),"")</f>
        <v>0</v>
      </c>
      <c r="X357" s="27">
        <f>IF($E357="","",IFERROR(VLOOKUP($E357,BankTbl,4,0),""))</f>
        <v>0</v>
      </c>
      <c r="Y357" s="27">
        <f>IF($F357="","",IFERROR(VLOOKUP($F357,BankTbl,4,0),""))</f>
        <v>0</v>
      </c>
      <c r="Z357" s="27">
        <f>IF($B357="","",IF($V357="PICK",LEFT($N357,5),IF($V357="FIXED",$W357,IF($V357="CODE",$H357,""))))</f>
        <v>0</v>
      </c>
    </row>
    <row r="358" spans="1:26" ht="21" customHeight="1">
      <c r="A358" s="27">
        <f>IF($B358="","",COUNTA($B$13:$B358))</f>
        <v>0</v>
      </c>
      <c r="B358" s="28"/>
      <c r="C358" s="28"/>
      <c r="D358" s="29"/>
      <c r="E358" s="29"/>
      <c r="F358" s="29"/>
      <c r="G358" s="28"/>
      <c r="H358" s="28"/>
      <c r="I358" s="30">
        <f>IF($H358="","",IFERROR(VLOOKUP($H358,AcctTbl,2,0),"کد ناشناخته"))</f>
        <v>0</v>
      </c>
      <c r="J358" s="27">
        <f>IF($H358="","",IFERROR(VLOOKUP($H358,AcctTbl,3,0),""))</f>
        <v>0</v>
      </c>
      <c r="K358" s="29"/>
      <c r="L358" s="28"/>
      <c r="M358" s="31"/>
      <c r="N358" s="29"/>
      <c r="O358" s="32">
        <f>IF($B358="",0,IF($U358="IN",N($M358),0))</f>
        <v>0</v>
      </c>
      <c r="P358" s="32">
        <f>IF($B358="",0,IF(OR($U358="OUT",$U358="TRF"),N($M358),0))</f>
        <v>0</v>
      </c>
      <c r="Q358" s="32">
        <f>IF($B358="",0,IF(OR($U358="OUT",$U358="TRF"),N($M358),0))</f>
        <v>0</v>
      </c>
      <c r="R358" s="32">
        <f>IF($B358="",0,IF($U358="IN",N($M358),0))</f>
        <v>0</v>
      </c>
      <c r="S358" s="33">
        <f>IF($B358="","",IF($M358="","⚠ مبلغ",IF($E358="","⚠ بانک عامل",IF(AND($U358="TRF",$F358=""),"⚠ بانک مقصد",IF(AND($V358&lt;&gt;"NONE",$V358&lt;&gt;"",$Z358=""),"⚠ طرف حساب","✓")))))</f>
        <v>0</v>
      </c>
      <c r="T358" s="29"/>
      <c r="U358" s="27">
        <f>IFERROR(VLOOKUP($D358,BankOpTbl,2,0),"")</f>
        <v>0</v>
      </c>
      <c r="V358" s="27">
        <f>IFERROR(VLOOKUP($D358,BankOpTbl,3,0),"")</f>
        <v>0</v>
      </c>
      <c r="W358" s="27">
        <f>IFERROR(VLOOKUP($D358,BankOpTbl,4,0),"")</f>
        <v>0</v>
      </c>
      <c r="X358" s="27">
        <f>IF($E358="","",IFERROR(VLOOKUP($E358,BankTbl,4,0),""))</f>
        <v>0</v>
      </c>
      <c r="Y358" s="27">
        <f>IF($F358="","",IFERROR(VLOOKUP($F358,BankTbl,4,0),""))</f>
        <v>0</v>
      </c>
      <c r="Z358" s="27">
        <f>IF($B358="","",IF($V358="PICK",LEFT($N358,5),IF($V358="FIXED",$W358,IF($V358="CODE",$H358,""))))</f>
        <v>0</v>
      </c>
    </row>
    <row r="359" spans="1:26" ht="21" customHeight="1">
      <c r="A359" s="27">
        <f>IF($B359="","",COUNTA($B$13:$B359))</f>
        <v>0</v>
      </c>
      <c r="B359" s="28"/>
      <c r="C359" s="28"/>
      <c r="D359" s="29"/>
      <c r="E359" s="29"/>
      <c r="F359" s="29"/>
      <c r="G359" s="28"/>
      <c r="H359" s="28"/>
      <c r="I359" s="30">
        <f>IF($H359="","",IFERROR(VLOOKUP($H359,AcctTbl,2,0),"کد ناشناخته"))</f>
        <v>0</v>
      </c>
      <c r="J359" s="27">
        <f>IF($H359="","",IFERROR(VLOOKUP($H359,AcctTbl,3,0),""))</f>
        <v>0</v>
      </c>
      <c r="K359" s="29"/>
      <c r="L359" s="28"/>
      <c r="M359" s="31"/>
      <c r="N359" s="29"/>
      <c r="O359" s="32">
        <f>IF($B359="",0,IF($U359="IN",N($M359),0))</f>
        <v>0</v>
      </c>
      <c r="P359" s="32">
        <f>IF($B359="",0,IF(OR($U359="OUT",$U359="TRF"),N($M359),0))</f>
        <v>0</v>
      </c>
      <c r="Q359" s="32">
        <f>IF($B359="",0,IF(OR($U359="OUT",$U359="TRF"),N($M359),0))</f>
        <v>0</v>
      </c>
      <c r="R359" s="32">
        <f>IF($B359="",0,IF($U359="IN",N($M359),0))</f>
        <v>0</v>
      </c>
      <c r="S359" s="33">
        <f>IF($B359="","",IF($M359="","⚠ مبلغ",IF($E359="","⚠ بانک عامل",IF(AND($U359="TRF",$F359=""),"⚠ بانک مقصد",IF(AND($V359&lt;&gt;"NONE",$V359&lt;&gt;"",$Z359=""),"⚠ طرف حساب","✓")))))</f>
        <v>0</v>
      </c>
      <c r="T359" s="29"/>
      <c r="U359" s="27">
        <f>IFERROR(VLOOKUP($D359,BankOpTbl,2,0),"")</f>
        <v>0</v>
      </c>
      <c r="V359" s="27">
        <f>IFERROR(VLOOKUP($D359,BankOpTbl,3,0),"")</f>
        <v>0</v>
      </c>
      <c r="W359" s="27">
        <f>IFERROR(VLOOKUP($D359,BankOpTbl,4,0),"")</f>
        <v>0</v>
      </c>
      <c r="X359" s="27">
        <f>IF($E359="","",IFERROR(VLOOKUP($E359,BankTbl,4,0),""))</f>
        <v>0</v>
      </c>
      <c r="Y359" s="27">
        <f>IF($F359="","",IFERROR(VLOOKUP($F359,BankTbl,4,0),""))</f>
        <v>0</v>
      </c>
      <c r="Z359" s="27">
        <f>IF($B359="","",IF($V359="PICK",LEFT($N359,5),IF($V359="FIXED",$W359,IF($V359="CODE",$H359,""))))</f>
        <v>0</v>
      </c>
    </row>
    <row r="360" spans="1:26" ht="21" customHeight="1">
      <c r="A360" s="27">
        <f>IF($B360="","",COUNTA($B$13:$B360))</f>
        <v>0</v>
      </c>
      <c r="B360" s="28"/>
      <c r="C360" s="28"/>
      <c r="D360" s="29"/>
      <c r="E360" s="29"/>
      <c r="F360" s="29"/>
      <c r="G360" s="28"/>
      <c r="H360" s="28"/>
      <c r="I360" s="30">
        <f>IF($H360="","",IFERROR(VLOOKUP($H360,AcctTbl,2,0),"کد ناشناخته"))</f>
        <v>0</v>
      </c>
      <c r="J360" s="27">
        <f>IF($H360="","",IFERROR(VLOOKUP($H360,AcctTbl,3,0),""))</f>
        <v>0</v>
      </c>
      <c r="K360" s="29"/>
      <c r="L360" s="28"/>
      <c r="M360" s="31"/>
      <c r="N360" s="29"/>
      <c r="O360" s="32">
        <f>IF($B360="",0,IF($U360="IN",N($M360),0))</f>
        <v>0</v>
      </c>
      <c r="P360" s="32">
        <f>IF($B360="",0,IF(OR($U360="OUT",$U360="TRF"),N($M360),0))</f>
        <v>0</v>
      </c>
      <c r="Q360" s="32">
        <f>IF($B360="",0,IF(OR($U360="OUT",$U360="TRF"),N($M360),0))</f>
        <v>0</v>
      </c>
      <c r="R360" s="32">
        <f>IF($B360="",0,IF($U360="IN",N($M360),0))</f>
        <v>0</v>
      </c>
      <c r="S360" s="33">
        <f>IF($B360="","",IF($M360="","⚠ مبلغ",IF($E360="","⚠ بانک عامل",IF(AND($U360="TRF",$F360=""),"⚠ بانک مقصد",IF(AND($V360&lt;&gt;"NONE",$V360&lt;&gt;"",$Z360=""),"⚠ طرف حساب","✓")))))</f>
        <v>0</v>
      </c>
      <c r="T360" s="29"/>
      <c r="U360" s="27">
        <f>IFERROR(VLOOKUP($D360,BankOpTbl,2,0),"")</f>
        <v>0</v>
      </c>
      <c r="V360" s="27">
        <f>IFERROR(VLOOKUP($D360,BankOpTbl,3,0),"")</f>
        <v>0</v>
      </c>
      <c r="W360" s="27">
        <f>IFERROR(VLOOKUP($D360,BankOpTbl,4,0),"")</f>
        <v>0</v>
      </c>
      <c r="X360" s="27">
        <f>IF($E360="","",IFERROR(VLOOKUP($E360,BankTbl,4,0),""))</f>
        <v>0</v>
      </c>
      <c r="Y360" s="27">
        <f>IF($F360="","",IFERROR(VLOOKUP($F360,BankTbl,4,0),""))</f>
        <v>0</v>
      </c>
      <c r="Z360" s="27">
        <f>IF($B360="","",IF($V360="PICK",LEFT($N360,5),IF($V360="FIXED",$W360,IF($V360="CODE",$H360,""))))</f>
        <v>0</v>
      </c>
    </row>
    <row r="361" spans="1:26" ht="21" customHeight="1">
      <c r="A361" s="27">
        <f>IF($B361="","",COUNTA($B$13:$B361))</f>
        <v>0</v>
      </c>
      <c r="B361" s="28"/>
      <c r="C361" s="28"/>
      <c r="D361" s="29"/>
      <c r="E361" s="29"/>
      <c r="F361" s="29"/>
      <c r="G361" s="28"/>
      <c r="H361" s="28"/>
      <c r="I361" s="30">
        <f>IF($H361="","",IFERROR(VLOOKUP($H361,AcctTbl,2,0),"کد ناشناخته"))</f>
        <v>0</v>
      </c>
      <c r="J361" s="27">
        <f>IF($H361="","",IFERROR(VLOOKUP($H361,AcctTbl,3,0),""))</f>
        <v>0</v>
      </c>
      <c r="K361" s="29"/>
      <c r="L361" s="28"/>
      <c r="M361" s="31"/>
      <c r="N361" s="29"/>
      <c r="O361" s="32">
        <f>IF($B361="",0,IF($U361="IN",N($M361),0))</f>
        <v>0</v>
      </c>
      <c r="P361" s="32">
        <f>IF($B361="",0,IF(OR($U361="OUT",$U361="TRF"),N($M361),0))</f>
        <v>0</v>
      </c>
      <c r="Q361" s="32">
        <f>IF($B361="",0,IF(OR($U361="OUT",$U361="TRF"),N($M361),0))</f>
        <v>0</v>
      </c>
      <c r="R361" s="32">
        <f>IF($B361="",0,IF($U361="IN",N($M361),0))</f>
        <v>0</v>
      </c>
      <c r="S361" s="33">
        <f>IF($B361="","",IF($M361="","⚠ مبلغ",IF($E361="","⚠ بانک عامل",IF(AND($U361="TRF",$F361=""),"⚠ بانک مقصد",IF(AND($V361&lt;&gt;"NONE",$V361&lt;&gt;"",$Z361=""),"⚠ طرف حساب","✓")))))</f>
        <v>0</v>
      </c>
      <c r="T361" s="29"/>
      <c r="U361" s="27">
        <f>IFERROR(VLOOKUP($D361,BankOpTbl,2,0),"")</f>
        <v>0</v>
      </c>
      <c r="V361" s="27">
        <f>IFERROR(VLOOKUP($D361,BankOpTbl,3,0),"")</f>
        <v>0</v>
      </c>
      <c r="W361" s="27">
        <f>IFERROR(VLOOKUP($D361,BankOpTbl,4,0),"")</f>
        <v>0</v>
      </c>
      <c r="X361" s="27">
        <f>IF($E361="","",IFERROR(VLOOKUP($E361,BankTbl,4,0),""))</f>
        <v>0</v>
      </c>
      <c r="Y361" s="27">
        <f>IF($F361="","",IFERROR(VLOOKUP($F361,BankTbl,4,0),""))</f>
        <v>0</v>
      </c>
      <c r="Z361" s="27">
        <f>IF($B361="","",IF($V361="PICK",LEFT($N361,5),IF($V361="FIXED",$W361,IF($V361="CODE",$H361,""))))</f>
        <v>0</v>
      </c>
    </row>
    <row r="362" spans="1:26" ht="21" customHeight="1">
      <c r="A362" s="27">
        <f>IF($B362="","",COUNTA($B$13:$B362))</f>
        <v>0</v>
      </c>
      <c r="B362" s="28"/>
      <c r="C362" s="28"/>
      <c r="D362" s="29"/>
      <c r="E362" s="29"/>
      <c r="F362" s="29"/>
      <c r="G362" s="28"/>
      <c r="H362" s="28"/>
      <c r="I362" s="30">
        <f>IF($H362="","",IFERROR(VLOOKUP($H362,AcctTbl,2,0),"کد ناشناخته"))</f>
        <v>0</v>
      </c>
      <c r="J362" s="27">
        <f>IF($H362="","",IFERROR(VLOOKUP($H362,AcctTbl,3,0),""))</f>
        <v>0</v>
      </c>
      <c r="K362" s="29"/>
      <c r="L362" s="28"/>
      <c r="M362" s="31"/>
      <c r="N362" s="29"/>
      <c r="O362" s="32">
        <f>IF($B362="",0,IF($U362="IN",N($M362),0))</f>
        <v>0</v>
      </c>
      <c r="P362" s="32">
        <f>IF($B362="",0,IF(OR($U362="OUT",$U362="TRF"),N($M362),0))</f>
        <v>0</v>
      </c>
      <c r="Q362" s="32">
        <f>IF($B362="",0,IF(OR($U362="OUT",$U362="TRF"),N($M362),0))</f>
        <v>0</v>
      </c>
      <c r="R362" s="32">
        <f>IF($B362="",0,IF($U362="IN",N($M362),0))</f>
        <v>0</v>
      </c>
      <c r="S362" s="33">
        <f>IF($B362="","",IF($M362="","⚠ مبلغ",IF($E362="","⚠ بانک عامل",IF(AND($U362="TRF",$F362=""),"⚠ بانک مقصد",IF(AND($V362&lt;&gt;"NONE",$V362&lt;&gt;"",$Z362=""),"⚠ طرف حساب","✓")))))</f>
        <v>0</v>
      </c>
      <c r="T362" s="29"/>
      <c r="U362" s="27">
        <f>IFERROR(VLOOKUP($D362,BankOpTbl,2,0),"")</f>
        <v>0</v>
      </c>
      <c r="V362" s="27">
        <f>IFERROR(VLOOKUP($D362,BankOpTbl,3,0),"")</f>
        <v>0</v>
      </c>
      <c r="W362" s="27">
        <f>IFERROR(VLOOKUP($D362,BankOpTbl,4,0),"")</f>
        <v>0</v>
      </c>
      <c r="X362" s="27">
        <f>IF($E362="","",IFERROR(VLOOKUP($E362,BankTbl,4,0),""))</f>
        <v>0</v>
      </c>
      <c r="Y362" s="27">
        <f>IF($F362="","",IFERROR(VLOOKUP($F362,BankTbl,4,0),""))</f>
        <v>0</v>
      </c>
      <c r="Z362" s="27">
        <f>IF($B362="","",IF($V362="PICK",LEFT($N362,5),IF($V362="FIXED",$W362,IF($V362="CODE",$H362,""))))</f>
        <v>0</v>
      </c>
    </row>
    <row r="363" spans="1:26" ht="21" customHeight="1">
      <c r="A363" s="27">
        <f>IF($B363="","",COUNTA($B$13:$B363))</f>
        <v>0</v>
      </c>
      <c r="B363" s="28"/>
      <c r="C363" s="28"/>
      <c r="D363" s="29"/>
      <c r="E363" s="29"/>
      <c r="F363" s="29"/>
      <c r="G363" s="28"/>
      <c r="H363" s="28"/>
      <c r="I363" s="30">
        <f>IF($H363="","",IFERROR(VLOOKUP($H363,AcctTbl,2,0),"کد ناشناخته"))</f>
        <v>0</v>
      </c>
      <c r="J363" s="27">
        <f>IF($H363="","",IFERROR(VLOOKUP($H363,AcctTbl,3,0),""))</f>
        <v>0</v>
      </c>
      <c r="K363" s="29"/>
      <c r="L363" s="28"/>
      <c r="M363" s="31"/>
      <c r="N363" s="29"/>
      <c r="O363" s="32">
        <f>IF($B363="",0,IF($U363="IN",N($M363),0))</f>
        <v>0</v>
      </c>
      <c r="P363" s="32">
        <f>IF($B363="",0,IF(OR($U363="OUT",$U363="TRF"),N($M363),0))</f>
        <v>0</v>
      </c>
      <c r="Q363" s="32">
        <f>IF($B363="",0,IF(OR($U363="OUT",$U363="TRF"),N($M363),0))</f>
        <v>0</v>
      </c>
      <c r="R363" s="32">
        <f>IF($B363="",0,IF($U363="IN",N($M363),0))</f>
        <v>0</v>
      </c>
      <c r="S363" s="33">
        <f>IF($B363="","",IF($M363="","⚠ مبلغ",IF($E363="","⚠ بانک عامل",IF(AND($U363="TRF",$F363=""),"⚠ بانک مقصد",IF(AND($V363&lt;&gt;"NONE",$V363&lt;&gt;"",$Z363=""),"⚠ طرف حساب","✓")))))</f>
        <v>0</v>
      </c>
      <c r="T363" s="29"/>
      <c r="U363" s="27">
        <f>IFERROR(VLOOKUP($D363,BankOpTbl,2,0),"")</f>
        <v>0</v>
      </c>
      <c r="V363" s="27">
        <f>IFERROR(VLOOKUP($D363,BankOpTbl,3,0),"")</f>
        <v>0</v>
      </c>
      <c r="W363" s="27">
        <f>IFERROR(VLOOKUP($D363,BankOpTbl,4,0),"")</f>
        <v>0</v>
      </c>
      <c r="X363" s="27">
        <f>IF($E363="","",IFERROR(VLOOKUP($E363,BankTbl,4,0),""))</f>
        <v>0</v>
      </c>
      <c r="Y363" s="27">
        <f>IF($F363="","",IFERROR(VLOOKUP($F363,BankTbl,4,0),""))</f>
        <v>0</v>
      </c>
      <c r="Z363" s="27">
        <f>IF($B363="","",IF($V363="PICK",LEFT($N363,5),IF($V363="FIXED",$W363,IF($V363="CODE",$H363,""))))</f>
        <v>0</v>
      </c>
    </row>
    <row r="364" spans="1:26" ht="21" customHeight="1">
      <c r="A364" s="27">
        <f>IF($B364="","",COUNTA($B$13:$B364))</f>
        <v>0</v>
      </c>
      <c r="B364" s="28"/>
      <c r="C364" s="28"/>
      <c r="D364" s="29"/>
      <c r="E364" s="29"/>
      <c r="F364" s="29"/>
      <c r="G364" s="28"/>
      <c r="H364" s="28"/>
      <c r="I364" s="30">
        <f>IF($H364="","",IFERROR(VLOOKUP($H364,AcctTbl,2,0),"کد ناشناخته"))</f>
        <v>0</v>
      </c>
      <c r="J364" s="27">
        <f>IF($H364="","",IFERROR(VLOOKUP($H364,AcctTbl,3,0),""))</f>
        <v>0</v>
      </c>
      <c r="K364" s="29"/>
      <c r="L364" s="28"/>
      <c r="M364" s="31"/>
      <c r="N364" s="29"/>
      <c r="O364" s="32">
        <f>IF($B364="",0,IF($U364="IN",N($M364),0))</f>
        <v>0</v>
      </c>
      <c r="P364" s="32">
        <f>IF($B364="",0,IF(OR($U364="OUT",$U364="TRF"),N($M364),0))</f>
        <v>0</v>
      </c>
      <c r="Q364" s="32">
        <f>IF($B364="",0,IF(OR($U364="OUT",$U364="TRF"),N($M364),0))</f>
        <v>0</v>
      </c>
      <c r="R364" s="32">
        <f>IF($B364="",0,IF($U364="IN",N($M364),0))</f>
        <v>0</v>
      </c>
      <c r="S364" s="33">
        <f>IF($B364="","",IF($M364="","⚠ مبلغ",IF($E364="","⚠ بانک عامل",IF(AND($U364="TRF",$F364=""),"⚠ بانک مقصد",IF(AND($V364&lt;&gt;"NONE",$V364&lt;&gt;"",$Z364=""),"⚠ طرف حساب","✓")))))</f>
        <v>0</v>
      </c>
      <c r="T364" s="29"/>
      <c r="U364" s="27">
        <f>IFERROR(VLOOKUP($D364,BankOpTbl,2,0),"")</f>
        <v>0</v>
      </c>
      <c r="V364" s="27">
        <f>IFERROR(VLOOKUP($D364,BankOpTbl,3,0),"")</f>
        <v>0</v>
      </c>
      <c r="W364" s="27">
        <f>IFERROR(VLOOKUP($D364,BankOpTbl,4,0),"")</f>
        <v>0</v>
      </c>
      <c r="X364" s="27">
        <f>IF($E364="","",IFERROR(VLOOKUP($E364,BankTbl,4,0),""))</f>
        <v>0</v>
      </c>
      <c r="Y364" s="27">
        <f>IF($F364="","",IFERROR(VLOOKUP($F364,BankTbl,4,0),""))</f>
        <v>0</v>
      </c>
      <c r="Z364" s="27">
        <f>IF($B364="","",IF($V364="PICK",LEFT($N364,5),IF($V364="FIXED",$W364,IF($V364="CODE",$H364,""))))</f>
        <v>0</v>
      </c>
    </row>
    <row r="365" spans="1:26" ht="21" customHeight="1">
      <c r="A365" s="27">
        <f>IF($B365="","",COUNTA($B$13:$B365))</f>
        <v>0</v>
      </c>
      <c r="B365" s="28"/>
      <c r="C365" s="28"/>
      <c r="D365" s="29"/>
      <c r="E365" s="29"/>
      <c r="F365" s="29"/>
      <c r="G365" s="28"/>
      <c r="H365" s="28"/>
      <c r="I365" s="30">
        <f>IF($H365="","",IFERROR(VLOOKUP($H365,AcctTbl,2,0),"کد ناشناخته"))</f>
        <v>0</v>
      </c>
      <c r="J365" s="27">
        <f>IF($H365="","",IFERROR(VLOOKUP($H365,AcctTbl,3,0),""))</f>
        <v>0</v>
      </c>
      <c r="K365" s="29"/>
      <c r="L365" s="28"/>
      <c r="M365" s="31"/>
      <c r="N365" s="29"/>
      <c r="O365" s="32">
        <f>IF($B365="",0,IF($U365="IN",N($M365),0))</f>
        <v>0</v>
      </c>
      <c r="P365" s="32">
        <f>IF($B365="",0,IF(OR($U365="OUT",$U365="TRF"),N($M365),0))</f>
        <v>0</v>
      </c>
      <c r="Q365" s="32">
        <f>IF($B365="",0,IF(OR($U365="OUT",$U365="TRF"),N($M365),0))</f>
        <v>0</v>
      </c>
      <c r="R365" s="32">
        <f>IF($B365="",0,IF($U365="IN",N($M365),0))</f>
        <v>0</v>
      </c>
      <c r="S365" s="33">
        <f>IF($B365="","",IF($M365="","⚠ مبلغ",IF($E365="","⚠ بانک عامل",IF(AND($U365="TRF",$F365=""),"⚠ بانک مقصد",IF(AND($V365&lt;&gt;"NONE",$V365&lt;&gt;"",$Z365=""),"⚠ طرف حساب","✓")))))</f>
        <v>0</v>
      </c>
      <c r="T365" s="29"/>
      <c r="U365" s="27">
        <f>IFERROR(VLOOKUP($D365,BankOpTbl,2,0),"")</f>
        <v>0</v>
      </c>
      <c r="V365" s="27">
        <f>IFERROR(VLOOKUP($D365,BankOpTbl,3,0),"")</f>
        <v>0</v>
      </c>
      <c r="W365" s="27">
        <f>IFERROR(VLOOKUP($D365,BankOpTbl,4,0),"")</f>
        <v>0</v>
      </c>
      <c r="X365" s="27">
        <f>IF($E365="","",IFERROR(VLOOKUP($E365,BankTbl,4,0),""))</f>
        <v>0</v>
      </c>
      <c r="Y365" s="27">
        <f>IF($F365="","",IFERROR(VLOOKUP($F365,BankTbl,4,0),""))</f>
        <v>0</v>
      </c>
      <c r="Z365" s="27">
        <f>IF($B365="","",IF($V365="PICK",LEFT($N365,5),IF($V365="FIXED",$W365,IF($V365="CODE",$H365,""))))</f>
        <v>0</v>
      </c>
    </row>
    <row r="366" spans="1:26" ht="21" customHeight="1">
      <c r="A366" s="27">
        <f>IF($B366="","",COUNTA($B$13:$B366))</f>
        <v>0</v>
      </c>
      <c r="B366" s="28"/>
      <c r="C366" s="28"/>
      <c r="D366" s="29"/>
      <c r="E366" s="29"/>
      <c r="F366" s="29"/>
      <c r="G366" s="28"/>
      <c r="H366" s="28"/>
      <c r="I366" s="30">
        <f>IF($H366="","",IFERROR(VLOOKUP($H366,AcctTbl,2,0),"کد ناشناخته"))</f>
        <v>0</v>
      </c>
      <c r="J366" s="27">
        <f>IF($H366="","",IFERROR(VLOOKUP($H366,AcctTbl,3,0),""))</f>
        <v>0</v>
      </c>
      <c r="K366" s="29"/>
      <c r="L366" s="28"/>
      <c r="M366" s="31"/>
      <c r="N366" s="29"/>
      <c r="O366" s="32">
        <f>IF($B366="",0,IF($U366="IN",N($M366),0))</f>
        <v>0</v>
      </c>
      <c r="P366" s="32">
        <f>IF($B366="",0,IF(OR($U366="OUT",$U366="TRF"),N($M366),0))</f>
        <v>0</v>
      </c>
      <c r="Q366" s="32">
        <f>IF($B366="",0,IF(OR($U366="OUT",$U366="TRF"),N($M366),0))</f>
        <v>0</v>
      </c>
      <c r="R366" s="32">
        <f>IF($B366="",0,IF($U366="IN",N($M366),0))</f>
        <v>0</v>
      </c>
      <c r="S366" s="33">
        <f>IF($B366="","",IF($M366="","⚠ مبلغ",IF($E366="","⚠ بانک عامل",IF(AND($U366="TRF",$F366=""),"⚠ بانک مقصد",IF(AND($V366&lt;&gt;"NONE",$V366&lt;&gt;"",$Z366=""),"⚠ طرف حساب","✓")))))</f>
        <v>0</v>
      </c>
      <c r="T366" s="29"/>
      <c r="U366" s="27">
        <f>IFERROR(VLOOKUP($D366,BankOpTbl,2,0),"")</f>
        <v>0</v>
      </c>
      <c r="V366" s="27">
        <f>IFERROR(VLOOKUP($D366,BankOpTbl,3,0),"")</f>
        <v>0</v>
      </c>
      <c r="W366" s="27">
        <f>IFERROR(VLOOKUP($D366,BankOpTbl,4,0),"")</f>
        <v>0</v>
      </c>
      <c r="X366" s="27">
        <f>IF($E366="","",IFERROR(VLOOKUP($E366,BankTbl,4,0),""))</f>
        <v>0</v>
      </c>
      <c r="Y366" s="27">
        <f>IF($F366="","",IFERROR(VLOOKUP($F366,BankTbl,4,0),""))</f>
        <v>0</v>
      </c>
      <c r="Z366" s="27">
        <f>IF($B366="","",IF($V366="PICK",LEFT($N366,5),IF($V366="FIXED",$W366,IF($V366="CODE",$H366,""))))</f>
        <v>0</v>
      </c>
    </row>
    <row r="367" spans="1:26" ht="21" customHeight="1">
      <c r="A367" s="27">
        <f>IF($B367="","",COUNTA($B$13:$B367))</f>
        <v>0</v>
      </c>
      <c r="B367" s="28"/>
      <c r="C367" s="28"/>
      <c r="D367" s="29"/>
      <c r="E367" s="29"/>
      <c r="F367" s="29"/>
      <c r="G367" s="28"/>
      <c r="H367" s="28"/>
      <c r="I367" s="30">
        <f>IF($H367="","",IFERROR(VLOOKUP($H367,AcctTbl,2,0),"کد ناشناخته"))</f>
        <v>0</v>
      </c>
      <c r="J367" s="27">
        <f>IF($H367="","",IFERROR(VLOOKUP($H367,AcctTbl,3,0),""))</f>
        <v>0</v>
      </c>
      <c r="K367" s="29"/>
      <c r="L367" s="28"/>
      <c r="M367" s="31"/>
      <c r="N367" s="29"/>
      <c r="O367" s="32">
        <f>IF($B367="",0,IF($U367="IN",N($M367),0))</f>
        <v>0</v>
      </c>
      <c r="P367" s="32">
        <f>IF($B367="",0,IF(OR($U367="OUT",$U367="TRF"),N($M367),0))</f>
        <v>0</v>
      </c>
      <c r="Q367" s="32">
        <f>IF($B367="",0,IF(OR($U367="OUT",$U367="TRF"),N($M367),0))</f>
        <v>0</v>
      </c>
      <c r="R367" s="32">
        <f>IF($B367="",0,IF($U367="IN",N($M367),0))</f>
        <v>0</v>
      </c>
      <c r="S367" s="33">
        <f>IF($B367="","",IF($M367="","⚠ مبلغ",IF($E367="","⚠ بانک عامل",IF(AND($U367="TRF",$F367=""),"⚠ بانک مقصد",IF(AND($V367&lt;&gt;"NONE",$V367&lt;&gt;"",$Z367=""),"⚠ طرف حساب","✓")))))</f>
        <v>0</v>
      </c>
      <c r="T367" s="29"/>
      <c r="U367" s="27">
        <f>IFERROR(VLOOKUP($D367,BankOpTbl,2,0),"")</f>
        <v>0</v>
      </c>
      <c r="V367" s="27">
        <f>IFERROR(VLOOKUP($D367,BankOpTbl,3,0),"")</f>
        <v>0</v>
      </c>
      <c r="W367" s="27">
        <f>IFERROR(VLOOKUP($D367,BankOpTbl,4,0),"")</f>
        <v>0</v>
      </c>
      <c r="X367" s="27">
        <f>IF($E367="","",IFERROR(VLOOKUP($E367,BankTbl,4,0),""))</f>
        <v>0</v>
      </c>
      <c r="Y367" s="27">
        <f>IF($F367="","",IFERROR(VLOOKUP($F367,BankTbl,4,0),""))</f>
        <v>0</v>
      </c>
      <c r="Z367" s="27">
        <f>IF($B367="","",IF($V367="PICK",LEFT($N367,5),IF($V367="FIXED",$W367,IF($V367="CODE",$H367,""))))</f>
        <v>0</v>
      </c>
    </row>
    <row r="368" spans="1:26" ht="21" customHeight="1">
      <c r="A368" s="27">
        <f>IF($B368="","",COUNTA($B$13:$B368))</f>
        <v>0</v>
      </c>
      <c r="B368" s="28"/>
      <c r="C368" s="28"/>
      <c r="D368" s="29"/>
      <c r="E368" s="29"/>
      <c r="F368" s="29"/>
      <c r="G368" s="28"/>
      <c r="H368" s="28"/>
      <c r="I368" s="30">
        <f>IF($H368="","",IFERROR(VLOOKUP($H368,AcctTbl,2,0),"کد ناشناخته"))</f>
        <v>0</v>
      </c>
      <c r="J368" s="27">
        <f>IF($H368="","",IFERROR(VLOOKUP($H368,AcctTbl,3,0),""))</f>
        <v>0</v>
      </c>
      <c r="K368" s="29"/>
      <c r="L368" s="28"/>
      <c r="M368" s="31"/>
      <c r="N368" s="29"/>
      <c r="O368" s="32">
        <f>IF($B368="",0,IF($U368="IN",N($M368),0))</f>
        <v>0</v>
      </c>
      <c r="P368" s="32">
        <f>IF($B368="",0,IF(OR($U368="OUT",$U368="TRF"),N($M368),0))</f>
        <v>0</v>
      </c>
      <c r="Q368" s="32">
        <f>IF($B368="",0,IF(OR($U368="OUT",$U368="TRF"),N($M368),0))</f>
        <v>0</v>
      </c>
      <c r="R368" s="32">
        <f>IF($B368="",0,IF($U368="IN",N($M368),0))</f>
        <v>0</v>
      </c>
      <c r="S368" s="33">
        <f>IF($B368="","",IF($M368="","⚠ مبلغ",IF($E368="","⚠ بانک عامل",IF(AND($U368="TRF",$F368=""),"⚠ بانک مقصد",IF(AND($V368&lt;&gt;"NONE",$V368&lt;&gt;"",$Z368=""),"⚠ طرف حساب","✓")))))</f>
        <v>0</v>
      </c>
      <c r="T368" s="29"/>
      <c r="U368" s="27">
        <f>IFERROR(VLOOKUP($D368,BankOpTbl,2,0),"")</f>
        <v>0</v>
      </c>
      <c r="V368" s="27">
        <f>IFERROR(VLOOKUP($D368,BankOpTbl,3,0),"")</f>
        <v>0</v>
      </c>
      <c r="W368" s="27">
        <f>IFERROR(VLOOKUP($D368,BankOpTbl,4,0),"")</f>
        <v>0</v>
      </c>
      <c r="X368" s="27">
        <f>IF($E368="","",IFERROR(VLOOKUP($E368,BankTbl,4,0),""))</f>
        <v>0</v>
      </c>
      <c r="Y368" s="27">
        <f>IF($F368="","",IFERROR(VLOOKUP($F368,BankTbl,4,0),""))</f>
        <v>0</v>
      </c>
      <c r="Z368" s="27">
        <f>IF($B368="","",IF($V368="PICK",LEFT($N368,5),IF($V368="FIXED",$W368,IF($V368="CODE",$H368,""))))</f>
        <v>0</v>
      </c>
    </row>
    <row r="369" spans="1:26" ht="21" customHeight="1">
      <c r="A369" s="27">
        <f>IF($B369="","",COUNTA($B$13:$B369))</f>
        <v>0</v>
      </c>
      <c r="B369" s="28"/>
      <c r="C369" s="28"/>
      <c r="D369" s="29"/>
      <c r="E369" s="29"/>
      <c r="F369" s="29"/>
      <c r="G369" s="28"/>
      <c r="H369" s="28"/>
      <c r="I369" s="30">
        <f>IF($H369="","",IFERROR(VLOOKUP($H369,AcctTbl,2,0),"کد ناشناخته"))</f>
        <v>0</v>
      </c>
      <c r="J369" s="27">
        <f>IF($H369="","",IFERROR(VLOOKUP($H369,AcctTbl,3,0),""))</f>
        <v>0</v>
      </c>
      <c r="K369" s="29"/>
      <c r="L369" s="28"/>
      <c r="M369" s="31"/>
      <c r="N369" s="29"/>
      <c r="O369" s="32">
        <f>IF($B369="",0,IF($U369="IN",N($M369),0))</f>
        <v>0</v>
      </c>
      <c r="P369" s="32">
        <f>IF($B369="",0,IF(OR($U369="OUT",$U369="TRF"),N($M369),0))</f>
        <v>0</v>
      </c>
      <c r="Q369" s="32">
        <f>IF($B369="",0,IF(OR($U369="OUT",$U369="TRF"),N($M369),0))</f>
        <v>0</v>
      </c>
      <c r="R369" s="32">
        <f>IF($B369="",0,IF($U369="IN",N($M369),0))</f>
        <v>0</v>
      </c>
      <c r="S369" s="33">
        <f>IF($B369="","",IF($M369="","⚠ مبلغ",IF($E369="","⚠ بانک عامل",IF(AND($U369="TRF",$F369=""),"⚠ بانک مقصد",IF(AND($V369&lt;&gt;"NONE",$V369&lt;&gt;"",$Z369=""),"⚠ طرف حساب","✓")))))</f>
        <v>0</v>
      </c>
      <c r="T369" s="29"/>
      <c r="U369" s="27">
        <f>IFERROR(VLOOKUP($D369,BankOpTbl,2,0),"")</f>
        <v>0</v>
      </c>
      <c r="V369" s="27">
        <f>IFERROR(VLOOKUP($D369,BankOpTbl,3,0),"")</f>
        <v>0</v>
      </c>
      <c r="W369" s="27">
        <f>IFERROR(VLOOKUP($D369,BankOpTbl,4,0),"")</f>
        <v>0</v>
      </c>
      <c r="X369" s="27">
        <f>IF($E369="","",IFERROR(VLOOKUP($E369,BankTbl,4,0),""))</f>
        <v>0</v>
      </c>
      <c r="Y369" s="27">
        <f>IF($F369="","",IFERROR(VLOOKUP($F369,BankTbl,4,0),""))</f>
        <v>0</v>
      </c>
      <c r="Z369" s="27">
        <f>IF($B369="","",IF($V369="PICK",LEFT($N369,5),IF($V369="FIXED",$W369,IF($V369="CODE",$H369,""))))</f>
        <v>0</v>
      </c>
    </row>
    <row r="370" spans="1:26" ht="21" customHeight="1">
      <c r="A370" s="27">
        <f>IF($B370="","",COUNTA($B$13:$B370))</f>
        <v>0</v>
      </c>
      <c r="B370" s="28"/>
      <c r="C370" s="28"/>
      <c r="D370" s="29"/>
      <c r="E370" s="29"/>
      <c r="F370" s="29"/>
      <c r="G370" s="28"/>
      <c r="H370" s="28"/>
      <c r="I370" s="30">
        <f>IF($H370="","",IFERROR(VLOOKUP($H370,AcctTbl,2,0),"کد ناشناخته"))</f>
        <v>0</v>
      </c>
      <c r="J370" s="27">
        <f>IF($H370="","",IFERROR(VLOOKUP($H370,AcctTbl,3,0),""))</f>
        <v>0</v>
      </c>
      <c r="K370" s="29"/>
      <c r="L370" s="28"/>
      <c r="M370" s="31"/>
      <c r="N370" s="29"/>
      <c r="O370" s="32">
        <f>IF($B370="",0,IF($U370="IN",N($M370),0))</f>
        <v>0</v>
      </c>
      <c r="P370" s="32">
        <f>IF($B370="",0,IF(OR($U370="OUT",$U370="TRF"),N($M370),0))</f>
        <v>0</v>
      </c>
      <c r="Q370" s="32">
        <f>IF($B370="",0,IF(OR($U370="OUT",$U370="TRF"),N($M370),0))</f>
        <v>0</v>
      </c>
      <c r="R370" s="32">
        <f>IF($B370="",0,IF($U370="IN",N($M370),0))</f>
        <v>0</v>
      </c>
      <c r="S370" s="33">
        <f>IF($B370="","",IF($M370="","⚠ مبلغ",IF($E370="","⚠ بانک عامل",IF(AND($U370="TRF",$F370=""),"⚠ بانک مقصد",IF(AND($V370&lt;&gt;"NONE",$V370&lt;&gt;"",$Z370=""),"⚠ طرف حساب","✓")))))</f>
        <v>0</v>
      </c>
      <c r="T370" s="29"/>
      <c r="U370" s="27">
        <f>IFERROR(VLOOKUP($D370,BankOpTbl,2,0),"")</f>
        <v>0</v>
      </c>
      <c r="V370" s="27">
        <f>IFERROR(VLOOKUP($D370,BankOpTbl,3,0),"")</f>
        <v>0</v>
      </c>
      <c r="W370" s="27">
        <f>IFERROR(VLOOKUP($D370,BankOpTbl,4,0),"")</f>
        <v>0</v>
      </c>
      <c r="X370" s="27">
        <f>IF($E370="","",IFERROR(VLOOKUP($E370,BankTbl,4,0),""))</f>
        <v>0</v>
      </c>
      <c r="Y370" s="27">
        <f>IF($F370="","",IFERROR(VLOOKUP($F370,BankTbl,4,0),""))</f>
        <v>0</v>
      </c>
      <c r="Z370" s="27">
        <f>IF($B370="","",IF($V370="PICK",LEFT($N370,5),IF($V370="FIXED",$W370,IF($V370="CODE",$H370,""))))</f>
        <v>0</v>
      </c>
    </row>
    <row r="371" spans="1:26" ht="21" customHeight="1">
      <c r="A371" s="27">
        <f>IF($B371="","",COUNTA($B$13:$B371))</f>
        <v>0</v>
      </c>
      <c r="B371" s="28"/>
      <c r="C371" s="28"/>
      <c r="D371" s="29"/>
      <c r="E371" s="29"/>
      <c r="F371" s="29"/>
      <c r="G371" s="28"/>
      <c r="H371" s="28"/>
      <c r="I371" s="30">
        <f>IF($H371="","",IFERROR(VLOOKUP($H371,AcctTbl,2,0),"کد ناشناخته"))</f>
        <v>0</v>
      </c>
      <c r="J371" s="27">
        <f>IF($H371="","",IFERROR(VLOOKUP($H371,AcctTbl,3,0),""))</f>
        <v>0</v>
      </c>
      <c r="K371" s="29"/>
      <c r="L371" s="28"/>
      <c r="M371" s="31"/>
      <c r="N371" s="29"/>
      <c r="O371" s="32">
        <f>IF($B371="",0,IF($U371="IN",N($M371),0))</f>
        <v>0</v>
      </c>
      <c r="P371" s="32">
        <f>IF($B371="",0,IF(OR($U371="OUT",$U371="TRF"),N($M371),0))</f>
        <v>0</v>
      </c>
      <c r="Q371" s="32">
        <f>IF($B371="",0,IF(OR($U371="OUT",$U371="TRF"),N($M371),0))</f>
        <v>0</v>
      </c>
      <c r="R371" s="32">
        <f>IF($B371="",0,IF($U371="IN",N($M371),0))</f>
        <v>0</v>
      </c>
      <c r="S371" s="33">
        <f>IF($B371="","",IF($M371="","⚠ مبلغ",IF($E371="","⚠ بانک عامل",IF(AND($U371="TRF",$F371=""),"⚠ بانک مقصد",IF(AND($V371&lt;&gt;"NONE",$V371&lt;&gt;"",$Z371=""),"⚠ طرف حساب","✓")))))</f>
        <v>0</v>
      </c>
      <c r="T371" s="29"/>
      <c r="U371" s="27">
        <f>IFERROR(VLOOKUP($D371,BankOpTbl,2,0),"")</f>
        <v>0</v>
      </c>
      <c r="V371" s="27">
        <f>IFERROR(VLOOKUP($D371,BankOpTbl,3,0),"")</f>
        <v>0</v>
      </c>
      <c r="W371" s="27">
        <f>IFERROR(VLOOKUP($D371,BankOpTbl,4,0),"")</f>
        <v>0</v>
      </c>
      <c r="X371" s="27">
        <f>IF($E371="","",IFERROR(VLOOKUP($E371,BankTbl,4,0),""))</f>
        <v>0</v>
      </c>
      <c r="Y371" s="27">
        <f>IF($F371="","",IFERROR(VLOOKUP($F371,BankTbl,4,0),""))</f>
        <v>0</v>
      </c>
      <c r="Z371" s="27">
        <f>IF($B371="","",IF($V371="PICK",LEFT($N371,5),IF($V371="FIXED",$W371,IF($V371="CODE",$H371,""))))</f>
        <v>0</v>
      </c>
    </row>
    <row r="372" spans="1:26" ht="21" customHeight="1">
      <c r="A372" s="27">
        <f>IF($B372="","",COUNTA($B$13:$B372))</f>
        <v>0</v>
      </c>
      <c r="B372" s="28"/>
      <c r="C372" s="28"/>
      <c r="D372" s="29"/>
      <c r="E372" s="29"/>
      <c r="F372" s="29"/>
      <c r="G372" s="28"/>
      <c r="H372" s="28"/>
      <c r="I372" s="30">
        <f>IF($H372="","",IFERROR(VLOOKUP($H372,AcctTbl,2,0),"کد ناشناخته"))</f>
        <v>0</v>
      </c>
      <c r="J372" s="27">
        <f>IF($H372="","",IFERROR(VLOOKUP($H372,AcctTbl,3,0),""))</f>
        <v>0</v>
      </c>
      <c r="K372" s="29"/>
      <c r="L372" s="28"/>
      <c r="M372" s="31"/>
      <c r="N372" s="29"/>
      <c r="O372" s="32">
        <f>IF($B372="",0,IF($U372="IN",N($M372),0))</f>
        <v>0</v>
      </c>
      <c r="P372" s="32">
        <f>IF($B372="",0,IF(OR($U372="OUT",$U372="TRF"),N($M372),0))</f>
        <v>0</v>
      </c>
      <c r="Q372" s="32">
        <f>IF($B372="",0,IF(OR($U372="OUT",$U372="TRF"),N($M372),0))</f>
        <v>0</v>
      </c>
      <c r="R372" s="32">
        <f>IF($B372="",0,IF($U372="IN",N($M372),0))</f>
        <v>0</v>
      </c>
      <c r="S372" s="33">
        <f>IF($B372="","",IF($M372="","⚠ مبلغ",IF($E372="","⚠ بانک عامل",IF(AND($U372="TRF",$F372=""),"⚠ بانک مقصد",IF(AND($V372&lt;&gt;"NONE",$V372&lt;&gt;"",$Z372=""),"⚠ طرف حساب","✓")))))</f>
        <v>0</v>
      </c>
      <c r="T372" s="29"/>
      <c r="U372" s="27">
        <f>IFERROR(VLOOKUP($D372,BankOpTbl,2,0),"")</f>
        <v>0</v>
      </c>
      <c r="V372" s="27">
        <f>IFERROR(VLOOKUP($D372,BankOpTbl,3,0),"")</f>
        <v>0</v>
      </c>
      <c r="W372" s="27">
        <f>IFERROR(VLOOKUP($D372,BankOpTbl,4,0),"")</f>
        <v>0</v>
      </c>
      <c r="X372" s="27">
        <f>IF($E372="","",IFERROR(VLOOKUP($E372,BankTbl,4,0),""))</f>
        <v>0</v>
      </c>
      <c r="Y372" s="27">
        <f>IF($F372="","",IFERROR(VLOOKUP($F372,BankTbl,4,0),""))</f>
        <v>0</v>
      </c>
      <c r="Z372" s="27">
        <f>IF($B372="","",IF($V372="PICK",LEFT($N372,5),IF($V372="FIXED",$W372,IF($V372="CODE",$H372,""))))</f>
        <v>0</v>
      </c>
    </row>
    <row r="373" spans="1:26" ht="21" customHeight="1">
      <c r="A373" s="27">
        <f>IF($B373="","",COUNTA($B$13:$B373))</f>
        <v>0</v>
      </c>
      <c r="B373" s="28"/>
      <c r="C373" s="28"/>
      <c r="D373" s="29"/>
      <c r="E373" s="29"/>
      <c r="F373" s="29"/>
      <c r="G373" s="28"/>
      <c r="H373" s="28"/>
      <c r="I373" s="30">
        <f>IF($H373="","",IFERROR(VLOOKUP($H373,AcctTbl,2,0),"کد ناشناخته"))</f>
        <v>0</v>
      </c>
      <c r="J373" s="27">
        <f>IF($H373="","",IFERROR(VLOOKUP($H373,AcctTbl,3,0),""))</f>
        <v>0</v>
      </c>
      <c r="K373" s="29"/>
      <c r="L373" s="28"/>
      <c r="M373" s="31"/>
      <c r="N373" s="29"/>
      <c r="O373" s="32">
        <f>IF($B373="",0,IF($U373="IN",N($M373),0))</f>
        <v>0</v>
      </c>
      <c r="P373" s="32">
        <f>IF($B373="",0,IF(OR($U373="OUT",$U373="TRF"),N($M373),0))</f>
        <v>0</v>
      </c>
      <c r="Q373" s="32">
        <f>IF($B373="",0,IF(OR($U373="OUT",$U373="TRF"),N($M373),0))</f>
        <v>0</v>
      </c>
      <c r="R373" s="32">
        <f>IF($B373="",0,IF($U373="IN",N($M373),0))</f>
        <v>0</v>
      </c>
      <c r="S373" s="33">
        <f>IF($B373="","",IF($M373="","⚠ مبلغ",IF($E373="","⚠ بانک عامل",IF(AND($U373="TRF",$F373=""),"⚠ بانک مقصد",IF(AND($V373&lt;&gt;"NONE",$V373&lt;&gt;"",$Z373=""),"⚠ طرف حساب","✓")))))</f>
        <v>0</v>
      </c>
      <c r="T373" s="29"/>
      <c r="U373" s="27">
        <f>IFERROR(VLOOKUP($D373,BankOpTbl,2,0),"")</f>
        <v>0</v>
      </c>
      <c r="V373" s="27">
        <f>IFERROR(VLOOKUP($D373,BankOpTbl,3,0),"")</f>
        <v>0</v>
      </c>
      <c r="W373" s="27">
        <f>IFERROR(VLOOKUP($D373,BankOpTbl,4,0),"")</f>
        <v>0</v>
      </c>
      <c r="X373" s="27">
        <f>IF($E373="","",IFERROR(VLOOKUP($E373,BankTbl,4,0),""))</f>
        <v>0</v>
      </c>
      <c r="Y373" s="27">
        <f>IF($F373="","",IFERROR(VLOOKUP($F373,BankTbl,4,0),""))</f>
        <v>0</v>
      </c>
      <c r="Z373" s="27">
        <f>IF($B373="","",IF($V373="PICK",LEFT($N373,5),IF($V373="FIXED",$W373,IF($V373="CODE",$H373,""))))</f>
        <v>0</v>
      </c>
    </row>
    <row r="374" spans="1:26" ht="21" customHeight="1">
      <c r="A374" s="27">
        <f>IF($B374="","",COUNTA($B$13:$B374))</f>
        <v>0</v>
      </c>
      <c r="B374" s="28"/>
      <c r="C374" s="28"/>
      <c r="D374" s="29"/>
      <c r="E374" s="29"/>
      <c r="F374" s="29"/>
      <c r="G374" s="28"/>
      <c r="H374" s="28"/>
      <c r="I374" s="30">
        <f>IF($H374="","",IFERROR(VLOOKUP($H374,AcctTbl,2,0),"کد ناشناخته"))</f>
        <v>0</v>
      </c>
      <c r="J374" s="27">
        <f>IF($H374="","",IFERROR(VLOOKUP($H374,AcctTbl,3,0),""))</f>
        <v>0</v>
      </c>
      <c r="K374" s="29"/>
      <c r="L374" s="28"/>
      <c r="M374" s="31"/>
      <c r="N374" s="29"/>
      <c r="O374" s="32">
        <f>IF($B374="",0,IF($U374="IN",N($M374),0))</f>
        <v>0</v>
      </c>
      <c r="P374" s="32">
        <f>IF($B374="",0,IF(OR($U374="OUT",$U374="TRF"),N($M374),0))</f>
        <v>0</v>
      </c>
      <c r="Q374" s="32">
        <f>IF($B374="",0,IF(OR($U374="OUT",$U374="TRF"),N($M374),0))</f>
        <v>0</v>
      </c>
      <c r="R374" s="32">
        <f>IF($B374="",0,IF($U374="IN",N($M374),0))</f>
        <v>0</v>
      </c>
      <c r="S374" s="33">
        <f>IF($B374="","",IF($M374="","⚠ مبلغ",IF($E374="","⚠ بانک عامل",IF(AND($U374="TRF",$F374=""),"⚠ بانک مقصد",IF(AND($V374&lt;&gt;"NONE",$V374&lt;&gt;"",$Z374=""),"⚠ طرف حساب","✓")))))</f>
        <v>0</v>
      </c>
      <c r="T374" s="29"/>
      <c r="U374" s="27">
        <f>IFERROR(VLOOKUP($D374,BankOpTbl,2,0),"")</f>
        <v>0</v>
      </c>
      <c r="V374" s="27">
        <f>IFERROR(VLOOKUP($D374,BankOpTbl,3,0),"")</f>
        <v>0</v>
      </c>
      <c r="W374" s="27">
        <f>IFERROR(VLOOKUP($D374,BankOpTbl,4,0),"")</f>
        <v>0</v>
      </c>
      <c r="X374" s="27">
        <f>IF($E374="","",IFERROR(VLOOKUP($E374,BankTbl,4,0),""))</f>
        <v>0</v>
      </c>
      <c r="Y374" s="27">
        <f>IF($F374="","",IFERROR(VLOOKUP($F374,BankTbl,4,0),""))</f>
        <v>0</v>
      </c>
      <c r="Z374" s="27">
        <f>IF($B374="","",IF($V374="PICK",LEFT($N374,5),IF($V374="FIXED",$W374,IF($V374="CODE",$H374,""))))</f>
        <v>0</v>
      </c>
    </row>
    <row r="375" spans="1:26" ht="21" customHeight="1">
      <c r="A375" s="27">
        <f>IF($B375="","",COUNTA($B$13:$B375))</f>
        <v>0</v>
      </c>
      <c r="B375" s="28"/>
      <c r="C375" s="28"/>
      <c r="D375" s="29"/>
      <c r="E375" s="29"/>
      <c r="F375" s="29"/>
      <c r="G375" s="28"/>
      <c r="H375" s="28"/>
      <c r="I375" s="30">
        <f>IF($H375="","",IFERROR(VLOOKUP($H375,AcctTbl,2,0),"کد ناشناخته"))</f>
        <v>0</v>
      </c>
      <c r="J375" s="27">
        <f>IF($H375="","",IFERROR(VLOOKUP($H375,AcctTbl,3,0),""))</f>
        <v>0</v>
      </c>
      <c r="K375" s="29"/>
      <c r="L375" s="28"/>
      <c r="M375" s="31"/>
      <c r="N375" s="29"/>
      <c r="O375" s="32">
        <f>IF($B375="",0,IF($U375="IN",N($M375),0))</f>
        <v>0</v>
      </c>
      <c r="P375" s="32">
        <f>IF($B375="",0,IF(OR($U375="OUT",$U375="TRF"),N($M375),0))</f>
        <v>0</v>
      </c>
      <c r="Q375" s="32">
        <f>IF($B375="",0,IF(OR($U375="OUT",$U375="TRF"),N($M375),0))</f>
        <v>0</v>
      </c>
      <c r="R375" s="32">
        <f>IF($B375="",0,IF($U375="IN",N($M375),0))</f>
        <v>0</v>
      </c>
      <c r="S375" s="33">
        <f>IF($B375="","",IF($M375="","⚠ مبلغ",IF($E375="","⚠ بانک عامل",IF(AND($U375="TRF",$F375=""),"⚠ بانک مقصد",IF(AND($V375&lt;&gt;"NONE",$V375&lt;&gt;"",$Z375=""),"⚠ طرف حساب","✓")))))</f>
        <v>0</v>
      </c>
      <c r="T375" s="29"/>
      <c r="U375" s="27">
        <f>IFERROR(VLOOKUP($D375,BankOpTbl,2,0),"")</f>
        <v>0</v>
      </c>
      <c r="V375" s="27">
        <f>IFERROR(VLOOKUP($D375,BankOpTbl,3,0),"")</f>
        <v>0</v>
      </c>
      <c r="W375" s="27">
        <f>IFERROR(VLOOKUP($D375,BankOpTbl,4,0),"")</f>
        <v>0</v>
      </c>
      <c r="X375" s="27">
        <f>IF($E375="","",IFERROR(VLOOKUP($E375,BankTbl,4,0),""))</f>
        <v>0</v>
      </c>
      <c r="Y375" s="27">
        <f>IF($F375="","",IFERROR(VLOOKUP($F375,BankTbl,4,0),""))</f>
        <v>0</v>
      </c>
      <c r="Z375" s="27">
        <f>IF($B375="","",IF($V375="PICK",LEFT($N375,5),IF($V375="FIXED",$W375,IF($V375="CODE",$H375,""))))</f>
        <v>0</v>
      </c>
    </row>
    <row r="376" spans="1:26" ht="21" customHeight="1">
      <c r="A376" s="27">
        <f>IF($B376="","",COUNTA($B$13:$B376))</f>
        <v>0</v>
      </c>
      <c r="B376" s="28"/>
      <c r="C376" s="28"/>
      <c r="D376" s="29"/>
      <c r="E376" s="29"/>
      <c r="F376" s="29"/>
      <c r="G376" s="28"/>
      <c r="H376" s="28"/>
      <c r="I376" s="30">
        <f>IF($H376="","",IFERROR(VLOOKUP($H376,AcctTbl,2,0),"کد ناشناخته"))</f>
        <v>0</v>
      </c>
      <c r="J376" s="27">
        <f>IF($H376="","",IFERROR(VLOOKUP($H376,AcctTbl,3,0),""))</f>
        <v>0</v>
      </c>
      <c r="K376" s="29"/>
      <c r="L376" s="28"/>
      <c r="M376" s="31"/>
      <c r="N376" s="29"/>
      <c r="O376" s="32">
        <f>IF($B376="",0,IF($U376="IN",N($M376),0))</f>
        <v>0</v>
      </c>
      <c r="P376" s="32">
        <f>IF($B376="",0,IF(OR($U376="OUT",$U376="TRF"),N($M376),0))</f>
        <v>0</v>
      </c>
      <c r="Q376" s="32">
        <f>IF($B376="",0,IF(OR($U376="OUT",$U376="TRF"),N($M376),0))</f>
        <v>0</v>
      </c>
      <c r="R376" s="32">
        <f>IF($B376="",0,IF($U376="IN",N($M376),0))</f>
        <v>0</v>
      </c>
      <c r="S376" s="33">
        <f>IF($B376="","",IF($M376="","⚠ مبلغ",IF($E376="","⚠ بانک عامل",IF(AND($U376="TRF",$F376=""),"⚠ بانک مقصد",IF(AND($V376&lt;&gt;"NONE",$V376&lt;&gt;"",$Z376=""),"⚠ طرف حساب","✓")))))</f>
        <v>0</v>
      </c>
      <c r="T376" s="29"/>
      <c r="U376" s="27">
        <f>IFERROR(VLOOKUP($D376,BankOpTbl,2,0),"")</f>
        <v>0</v>
      </c>
      <c r="V376" s="27">
        <f>IFERROR(VLOOKUP($D376,BankOpTbl,3,0),"")</f>
        <v>0</v>
      </c>
      <c r="W376" s="27">
        <f>IFERROR(VLOOKUP($D376,BankOpTbl,4,0),"")</f>
        <v>0</v>
      </c>
      <c r="X376" s="27">
        <f>IF($E376="","",IFERROR(VLOOKUP($E376,BankTbl,4,0),""))</f>
        <v>0</v>
      </c>
      <c r="Y376" s="27">
        <f>IF($F376="","",IFERROR(VLOOKUP($F376,BankTbl,4,0),""))</f>
        <v>0</v>
      </c>
      <c r="Z376" s="27">
        <f>IF($B376="","",IF($V376="PICK",LEFT($N376,5),IF($V376="FIXED",$W376,IF($V376="CODE",$H376,""))))</f>
        <v>0</v>
      </c>
    </row>
    <row r="377" spans="1:26" ht="21" customHeight="1">
      <c r="A377" s="27">
        <f>IF($B377="","",COUNTA($B$13:$B377))</f>
        <v>0</v>
      </c>
      <c r="B377" s="28"/>
      <c r="C377" s="28"/>
      <c r="D377" s="29"/>
      <c r="E377" s="29"/>
      <c r="F377" s="29"/>
      <c r="G377" s="28"/>
      <c r="H377" s="28"/>
      <c r="I377" s="30">
        <f>IF($H377="","",IFERROR(VLOOKUP($H377,AcctTbl,2,0),"کد ناشناخته"))</f>
        <v>0</v>
      </c>
      <c r="J377" s="27">
        <f>IF($H377="","",IFERROR(VLOOKUP($H377,AcctTbl,3,0),""))</f>
        <v>0</v>
      </c>
      <c r="K377" s="29"/>
      <c r="L377" s="28"/>
      <c r="M377" s="31"/>
      <c r="N377" s="29"/>
      <c r="O377" s="32">
        <f>IF($B377="",0,IF($U377="IN",N($M377),0))</f>
        <v>0</v>
      </c>
      <c r="P377" s="32">
        <f>IF($B377="",0,IF(OR($U377="OUT",$U377="TRF"),N($M377),0))</f>
        <v>0</v>
      </c>
      <c r="Q377" s="32">
        <f>IF($B377="",0,IF(OR($U377="OUT",$U377="TRF"),N($M377),0))</f>
        <v>0</v>
      </c>
      <c r="R377" s="32">
        <f>IF($B377="",0,IF($U377="IN",N($M377),0))</f>
        <v>0</v>
      </c>
      <c r="S377" s="33">
        <f>IF($B377="","",IF($M377="","⚠ مبلغ",IF($E377="","⚠ بانک عامل",IF(AND($U377="TRF",$F377=""),"⚠ بانک مقصد",IF(AND($V377&lt;&gt;"NONE",$V377&lt;&gt;"",$Z377=""),"⚠ طرف حساب","✓")))))</f>
        <v>0</v>
      </c>
      <c r="T377" s="29"/>
      <c r="U377" s="27">
        <f>IFERROR(VLOOKUP($D377,BankOpTbl,2,0),"")</f>
        <v>0</v>
      </c>
      <c r="V377" s="27">
        <f>IFERROR(VLOOKUP($D377,BankOpTbl,3,0),"")</f>
        <v>0</v>
      </c>
      <c r="W377" s="27">
        <f>IFERROR(VLOOKUP($D377,BankOpTbl,4,0),"")</f>
        <v>0</v>
      </c>
      <c r="X377" s="27">
        <f>IF($E377="","",IFERROR(VLOOKUP($E377,BankTbl,4,0),""))</f>
        <v>0</v>
      </c>
      <c r="Y377" s="27">
        <f>IF($F377="","",IFERROR(VLOOKUP($F377,BankTbl,4,0),""))</f>
        <v>0</v>
      </c>
      <c r="Z377" s="27">
        <f>IF($B377="","",IF($V377="PICK",LEFT($N377,5),IF($V377="FIXED",$W377,IF($V377="CODE",$H377,""))))</f>
        <v>0</v>
      </c>
    </row>
    <row r="378" spans="1:26" ht="21" customHeight="1">
      <c r="A378" s="27">
        <f>IF($B378="","",COUNTA($B$13:$B378))</f>
        <v>0</v>
      </c>
      <c r="B378" s="28"/>
      <c r="C378" s="28"/>
      <c r="D378" s="29"/>
      <c r="E378" s="29"/>
      <c r="F378" s="29"/>
      <c r="G378" s="28"/>
      <c r="H378" s="28"/>
      <c r="I378" s="30">
        <f>IF($H378="","",IFERROR(VLOOKUP($H378,AcctTbl,2,0),"کد ناشناخته"))</f>
        <v>0</v>
      </c>
      <c r="J378" s="27">
        <f>IF($H378="","",IFERROR(VLOOKUP($H378,AcctTbl,3,0),""))</f>
        <v>0</v>
      </c>
      <c r="K378" s="29"/>
      <c r="L378" s="28"/>
      <c r="M378" s="31"/>
      <c r="N378" s="29"/>
      <c r="O378" s="32">
        <f>IF($B378="",0,IF($U378="IN",N($M378),0))</f>
        <v>0</v>
      </c>
      <c r="P378" s="32">
        <f>IF($B378="",0,IF(OR($U378="OUT",$U378="TRF"),N($M378),0))</f>
        <v>0</v>
      </c>
      <c r="Q378" s="32">
        <f>IF($B378="",0,IF(OR($U378="OUT",$U378="TRF"),N($M378),0))</f>
        <v>0</v>
      </c>
      <c r="R378" s="32">
        <f>IF($B378="",0,IF($U378="IN",N($M378),0))</f>
        <v>0</v>
      </c>
      <c r="S378" s="33">
        <f>IF($B378="","",IF($M378="","⚠ مبلغ",IF($E378="","⚠ بانک عامل",IF(AND($U378="TRF",$F378=""),"⚠ بانک مقصد",IF(AND($V378&lt;&gt;"NONE",$V378&lt;&gt;"",$Z378=""),"⚠ طرف حساب","✓")))))</f>
        <v>0</v>
      </c>
      <c r="T378" s="29"/>
      <c r="U378" s="27">
        <f>IFERROR(VLOOKUP($D378,BankOpTbl,2,0),"")</f>
        <v>0</v>
      </c>
      <c r="V378" s="27">
        <f>IFERROR(VLOOKUP($D378,BankOpTbl,3,0),"")</f>
        <v>0</v>
      </c>
      <c r="W378" s="27">
        <f>IFERROR(VLOOKUP($D378,BankOpTbl,4,0),"")</f>
        <v>0</v>
      </c>
      <c r="X378" s="27">
        <f>IF($E378="","",IFERROR(VLOOKUP($E378,BankTbl,4,0),""))</f>
        <v>0</v>
      </c>
      <c r="Y378" s="27">
        <f>IF($F378="","",IFERROR(VLOOKUP($F378,BankTbl,4,0),""))</f>
        <v>0</v>
      </c>
      <c r="Z378" s="27">
        <f>IF($B378="","",IF($V378="PICK",LEFT($N378,5),IF($V378="FIXED",$W378,IF($V378="CODE",$H378,""))))</f>
        <v>0</v>
      </c>
    </row>
    <row r="379" spans="1:26" ht="21" customHeight="1">
      <c r="A379" s="27">
        <f>IF($B379="","",COUNTA($B$13:$B379))</f>
        <v>0</v>
      </c>
      <c r="B379" s="28"/>
      <c r="C379" s="28"/>
      <c r="D379" s="29"/>
      <c r="E379" s="29"/>
      <c r="F379" s="29"/>
      <c r="G379" s="28"/>
      <c r="H379" s="28"/>
      <c r="I379" s="30">
        <f>IF($H379="","",IFERROR(VLOOKUP($H379,AcctTbl,2,0),"کد ناشناخته"))</f>
        <v>0</v>
      </c>
      <c r="J379" s="27">
        <f>IF($H379="","",IFERROR(VLOOKUP($H379,AcctTbl,3,0),""))</f>
        <v>0</v>
      </c>
      <c r="K379" s="29"/>
      <c r="L379" s="28"/>
      <c r="M379" s="31"/>
      <c r="N379" s="29"/>
      <c r="O379" s="32">
        <f>IF($B379="",0,IF($U379="IN",N($M379),0))</f>
        <v>0</v>
      </c>
      <c r="P379" s="32">
        <f>IF($B379="",0,IF(OR($U379="OUT",$U379="TRF"),N($M379),0))</f>
        <v>0</v>
      </c>
      <c r="Q379" s="32">
        <f>IF($B379="",0,IF(OR($U379="OUT",$U379="TRF"),N($M379),0))</f>
        <v>0</v>
      </c>
      <c r="R379" s="32">
        <f>IF($B379="",0,IF($U379="IN",N($M379),0))</f>
        <v>0</v>
      </c>
      <c r="S379" s="33">
        <f>IF($B379="","",IF($M379="","⚠ مبلغ",IF($E379="","⚠ بانک عامل",IF(AND($U379="TRF",$F379=""),"⚠ بانک مقصد",IF(AND($V379&lt;&gt;"NONE",$V379&lt;&gt;"",$Z379=""),"⚠ طرف حساب","✓")))))</f>
        <v>0</v>
      </c>
      <c r="T379" s="29"/>
      <c r="U379" s="27">
        <f>IFERROR(VLOOKUP($D379,BankOpTbl,2,0),"")</f>
        <v>0</v>
      </c>
      <c r="V379" s="27">
        <f>IFERROR(VLOOKUP($D379,BankOpTbl,3,0),"")</f>
        <v>0</v>
      </c>
      <c r="W379" s="27">
        <f>IFERROR(VLOOKUP($D379,BankOpTbl,4,0),"")</f>
        <v>0</v>
      </c>
      <c r="X379" s="27">
        <f>IF($E379="","",IFERROR(VLOOKUP($E379,BankTbl,4,0),""))</f>
        <v>0</v>
      </c>
      <c r="Y379" s="27">
        <f>IF($F379="","",IFERROR(VLOOKUP($F379,BankTbl,4,0),""))</f>
        <v>0</v>
      </c>
      <c r="Z379" s="27">
        <f>IF($B379="","",IF($V379="PICK",LEFT($N379,5),IF($V379="FIXED",$W379,IF($V379="CODE",$H379,""))))</f>
        <v>0</v>
      </c>
    </row>
    <row r="380" spans="1:26" ht="21" customHeight="1">
      <c r="A380" s="27">
        <f>IF($B380="","",COUNTA($B$13:$B380))</f>
        <v>0</v>
      </c>
      <c r="B380" s="28"/>
      <c r="C380" s="28"/>
      <c r="D380" s="29"/>
      <c r="E380" s="29"/>
      <c r="F380" s="29"/>
      <c r="G380" s="28"/>
      <c r="H380" s="28"/>
      <c r="I380" s="30">
        <f>IF($H380="","",IFERROR(VLOOKUP($H380,AcctTbl,2,0),"کد ناشناخته"))</f>
        <v>0</v>
      </c>
      <c r="J380" s="27">
        <f>IF($H380="","",IFERROR(VLOOKUP($H380,AcctTbl,3,0),""))</f>
        <v>0</v>
      </c>
      <c r="K380" s="29"/>
      <c r="L380" s="28"/>
      <c r="M380" s="31"/>
      <c r="N380" s="29"/>
      <c r="O380" s="32">
        <f>IF($B380="",0,IF($U380="IN",N($M380),0))</f>
        <v>0</v>
      </c>
      <c r="P380" s="32">
        <f>IF($B380="",0,IF(OR($U380="OUT",$U380="TRF"),N($M380),0))</f>
        <v>0</v>
      </c>
      <c r="Q380" s="32">
        <f>IF($B380="",0,IF(OR($U380="OUT",$U380="TRF"),N($M380),0))</f>
        <v>0</v>
      </c>
      <c r="R380" s="32">
        <f>IF($B380="",0,IF($U380="IN",N($M380),0))</f>
        <v>0</v>
      </c>
      <c r="S380" s="33">
        <f>IF($B380="","",IF($M380="","⚠ مبلغ",IF($E380="","⚠ بانک عامل",IF(AND($U380="TRF",$F380=""),"⚠ بانک مقصد",IF(AND($V380&lt;&gt;"NONE",$V380&lt;&gt;"",$Z380=""),"⚠ طرف حساب","✓")))))</f>
        <v>0</v>
      </c>
      <c r="T380" s="29"/>
      <c r="U380" s="27">
        <f>IFERROR(VLOOKUP($D380,BankOpTbl,2,0),"")</f>
        <v>0</v>
      </c>
      <c r="V380" s="27">
        <f>IFERROR(VLOOKUP($D380,BankOpTbl,3,0),"")</f>
        <v>0</v>
      </c>
      <c r="W380" s="27">
        <f>IFERROR(VLOOKUP($D380,BankOpTbl,4,0),"")</f>
        <v>0</v>
      </c>
      <c r="X380" s="27">
        <f>IF($E380="","",IFERROR(VLOOKUP($E380,BankTbl,4,0),""))</f>
        <v>0</v>
      </c>
      <c r="Y380" s="27">
        <f>IF($F380="","",IFERROR(VLOOKUP($F380,BankTbl,4,0),""))</f>
        <v>0</v>
      </c>
      <c r="Z380" s="27">
        <f>IF($B380="","",IF($V380="PICK",LEFT($N380,5),IF($V380="FIXED",$W380,IF($V380="CODE",$H380,""))))</f>
        <v>0</v>
      </c>
    </row>
    <row r="381" spans="1:26" ht="21" customHeight="1">
      <c r="A381" s="27">
        <f>IF($B381="","",COUNTA($B$13:$B381))</f>
        <v>0</v>
      </c>
      <c r="B381" s="28"/>
      <c r="C381" s="28"/>
      <c r="D381" s="29"/>
      <c r="E381" s="29"/>
      <c r="F381" s="29"/>
      <c r="G381" s="28"/>
      <c r="H381" s="28"/>
      <c r="I381" s="30">
        <f>IF($H381="","",IFERROR(VLOOKUP($H381,AcctTbl,2,0),"کد ناشناخته"))</f>
        <v>0</v>
      </c>
      <c r="J381" s="27">
        <f>IF($H381="","",IFERROR(VLOOKUP($H381,AcctTbl,3,0),""))</f>
        <v>0</v>
      </c>
      <c r="K381" s="29"/>
      <c r="L381" s="28"/>
      <c r="M381" s="31"/>
      <c r="N381" s="29"/>
      <c r="O381" s="32">
        <f>IF($B381="",0,IF($U381="IN",N($M381),0))</f>
        <v>0</v>
      </c>
      <c r="P381" s="32">
        <f>IF($B381="",0,IF(OR($U381="OUT",$U381="TRF"),N($M381),0))</f>
        <v>0</v>
      </c>
      <c r="Q381" s="32">
        <f>IF($B381="",0,IF(OR($U381="OUT",$U381="TRF"),N($M381),0))</f>
        <v>0</v>
      </c>
      <c r="R381" s="32">
        <f>IF($B381="",0,IF($U381="IN",N($M381),0))</f>
        <v>0</v>
      </c>
      <c r="S381" s="33">
        <f>IF($B381="","",IF($M381="","⚠ مبلغ",IF($E381="","⚠ بانک عامل",IF(AND($U381="TRF",$F381=""),"⚠ بانک مقصد",IF(AND($V381&lt;&gt;"NONE",$V381&lt;&gt;"",$Z381=""),"⚠ طرف حساب","✓")))))</f>
        <v>0</v>
      </c>
      <c r="T381" s="29"/>
      <c r="U381" s="27">
        <f>IFERROR(VLOOKUP($D381,BankOpTbl,2,0),"")</f>
        <v>0</v>
      </c>
      <c r="V381" s="27">
        <f>IFERROR(VLOOKUP($D381,BankOpTbl,3,0),"")</f>
        <v>0</v>
      </c>
      <c r="W381" s="27">
        <f>IFERROR(VLOOKUP($D381,BankOpTbl,4,0),"")</f>
        <v>0</v>
      </c>
      <c r="X381" s="27">
        <f>IF($E381="","",IFERROR(VLOOKUP($E381,BankTbl,4,0),""))</f>
        <v>0</v>
      </c>
      <c r="Y381" s="27">
        <f>IF($F381="","",IFERROR(VLOOKUP($F381,BankTbl,4,0),""))</f>
        <v>0</v>
      </c>
      <c r="Z381" s="27">
        <f>IF($B381="","",IF($V381="PICK",LEFT($N381,5),IF($V381="FIXED",$W381,IF($V381="CODE",$H381,""))))</f>
        <v>0</v>
      </c>
    </row>
    <row r="382" spans="1:26" ht="21" customHeight="1">
      <c r="A382" s="27">
        <f>IF($B382="","",COUNTA($B$13:$B382))</f>
        <v>0</v>
      </c>
      <c r="B382" s="28"/>
      <c r="C382" s="28"/>
      <c r="D382" s="29"/>
      <c r="E382" s="29"/>
      <c r="F382" s="29"/>
      <c r="G382" s="28"/>
      <c r="H382" s="28"/>
      <c r="I382" s="30">
        <f>IF($H382="","",IFERROR(VLOOKUP($H382,AcctTbl,2,0),"کد ناشناخته"))</f>
        <v>0</v>
      </c>
      <c r="J382" s="27">
        <f>IF($H382="","",IFERROR(VLOOKUP($H382,AcctTbl,3,0),""))</f>
        <v>0</v>
      </c>
      <c r="K382" s="29"/>
      <c r="L382" s="28"/>
      <c r="M382" s="31"/>
      <c r="N382" s="29"/>
      <c r="O382" s="32">
        <f>IF($B382="",0,IF($U382="IN",N($M382),0))</f>
        <v>0</v>
      </c>
      <c r="P382" s="32">
        <f>IF($B382="",0,IF(OR($U382="OUT",$U382="TRF"),N($M382),0))</f>
        <v>0</v>
      </c>
      <c r="Q382" s="32">
        <f>IF($B382="",0,IF(OR($U382="OUT",$U382="TRF"),N($M382),0))</f>
        <v>0</v>
      </c>
      <c r="R382" s="32">
        <f>IF($B382="",0,IF($U382="IN",N($M382),0))</f>
        <v>0</v>
      </c>
      <c r="S382" s="33">
        <f>IF($B382="","",IF($M382="","⚠ مبلغ",IF($E382="","⚠ بانک عامل",IF(AND($U382="TRF",$F382=""),"⚠ بانک مقصد",IF(AND($V382&lt;&gt;"NONE",$V382&lt;&gt;"",$Z382=""),"⚠ طرف حساب","✓")))))</f>
        <v>0</v>
      </c>
      <c r="T382" s="29"/>
      <c r="U382" s="27">
        <f>IFERROR(VLOOKUP($D382,BankOpTbl,2,0),"")</f>
        <v>0</v>
      </c>
      <c r="V382" s="27">
        <f>IFERROR(VLOOKUP($D382,BankOpTbl,3,0),"")</f>
        <v>0</v>
      </c>
      <c r="W382" s="27">
        <f>IFERROR(VLOOKUP($D382,BankOpTbl,4,0),"")</f>
        <v>0</v>
      </c>
      <c r="X382" s="27">
        <f>IF($E382="","",IFERROR(VLOOKUP($E382,BankTbl,4,0),""))</f>
        <v>0</v>
      </c>
      <c r="Y382" s="27">
        <f>IF($F382="","",IFERROR(VLOOKUP($F382,BankTbl,4,0),""))</f>
        <v>0</v>
      </c>
      <c r="Z382" s="27">
        <f>IF($B382="","",IF($V382="PICK",LEFT($N382,5),IF($V382="FIXED",$W382,IF($V382="CODE",$H382,""))))</f>
        <v>0</v>
      </c>
    </row>
    <row r="383" spans="1:26" ht="21" customHeight="1">
      <c r="A383" s="27">
        <f>IF($B383="","",COUNTA($B$13:$B383))</f>
        <v>0</v>
      </c>
      <c r="B383" s="28"/>
      <c r="C383" s="28"/>
      <c r="D383" s="29"/>
      <c r="E383" s="29"/>
      <c r="F383" s="29"/>
      <c r="G383" s="28"/>
      <c r="H383" s="28"/>
      <c r="I383" s="30">
        <f>IF($H383="","",IFERROR(VLOOKUP($H383,AcctTbl,2,0),"کد ناشناخته"))</f>
        <v>0</v>
      </c>
      <c r="J383" s="27">
        <f>IF($H383="","",IFERROR(VLOOKUP($H383,AcctTbl,3,0),""))</f>
        <v>0</v>
      </c>
      <c r="K383" s="29"/>
      <c r="L383" s="28"/>
      <c r="M383" s="31"/>
      <c r="N383" s="29"/>
      <c r="O383" s="32">
        <f>IF($B383="",0,IF($U383="IN",N($M383),0))</f>
        <v>0</v>
      </c>
      <c r="P383" s="32">
        <f>IF($B383="",0,IF(OR($U383="OUT",$U383="TRF"),N($M383),0))</f>
        <v>0</v>
      </c>
      <c r="Q383" s="32">
        <f>IF($B383="",0,IF(OR($U383="OUT",$U383="TRF"),N($M383),0))</f>
        <v>0</v>
      </c>
      <c r="R383" s="32">
        <f>IF($B383="",0,IF($U383="IN",N($M383),0))</f>
        <v>0</v>
      </c>
      <c r="S383" s="33">
        <f>IF($B383="","",IF($M383="","⚠ مبلغ",IF($E383="","⚠ بانک عامل",IF(AND($U383="TRF",$F383=""),"⚠ بانک مقصد",IF(AND($V383&lt;&gt;"NONE",$V383&lt;&gt;"",$Z383=""),"⚠ طرف حساب","✓")))))</f>
        <v>0</v>
      </c>
      <c r="T383" s="29"/>
      <c r="U383" s="27">
        <f>IFERROR(VLOOKUP($D383,BankOpTbl,2,0),"")</f>
        <v>0</v>
      </c>
      <c r="V383" s="27">
        <f>IFERROR(VLOOKUP($D383,BankOpTbl,3,0),"")</f>
        <v>0</v>
      </c>
      <c r="W383" s="27">
        <f>IFERROR(VLOOKUP($D383,BankOpTbl,4,0),"")</f>
        <v>0</v>
      </c>
      <c r="X383" s="27">
        <f>IF($E383="","",IFERROR(VLOOKUP($E383,BankTbl,4,0),""))</f>
        <v>0</v>
      </c>
      <c r="Y383" s="27">
        <f>IF($F383="","",IFERROR(VLOOKUP($F383,BankTbl,4,0),""))</f>
        <v>0</v>
      </c>
      <c r="Z383" s="27">
        <f>IF($B383="","",IF($V383="PICK",LEFT($N383,5),IF($V383="FIXED",$W383,IF($V383="CODE",$H383,""))))</f>
        <v>0</v>
      </c>
    </row>
    <row r="384" spans="1:26" ht="21" customHeight="1">
      <c r="A384" s="27">
        <f>IF($B384="","",COUNTA($B$13:$B384))</f>
        <v>0</v>
      </c>
      <c r="B384" s="28"/>
      <c r="C384" s="28"/>
      <c r="D384" s="29"/>
      <c r="E384" s="29"/>
      <c r="F384" s="29"/>
      <c r="G384" s="28"/>
      <c r="H384" s="28"/>
      <c r="I384" s="30">
        <f>IF($H384="","",IFERROR(VLOOKUP($H384,AcctTbl,2,0),"کد ناشناخته"))</f>
        <v>0</v>
      </c>
      <c r="J384" s="27">
        <f>IF($H384="","",IFERROR(VLOOKUP($H384,AcctTbl,3,0),""))</f>
        <v>0</v>
      </c>
      <c r="K384" s="29"/>
      <c r="L384" s="28"/>
      <c r="M384" s="31"/>
      <c r="N384" s="29"/>
      <c r="O384" s="32">
        <f>IF($B384="",0,IF($U384="IN",N($M384),0))</f>
        <v>0</v>
      </c>
      <c r="P384" s="32">
        <f>IF($B384="",0,IF(OR($U384="OUT",$U384="TRF"),N($M384),0))</f>
        <v>0</v>
      </c>
      <c r="Q384" s="32">
        <f>IF($B384="",0,IF(OR($U384="OUT",$U384="TRF"),N($M384),0))</f>
        <v>0</v>
      </c>
      <c r="R384" s="32">
        <f>IF($B384="",0,IF($U384="IN",N($M384),0))</f>
        <v>0</v>
      </c>
      <c r="S384" s="33">
        <f>IF($B384="","",IF($M384="","⚠ مبلغ",IF($E384="","⚠ بانک عامل",IF(AND($U384="TRF",$F384=""),"⚠ بانک مقصد",IF(AND($V384&lt;&gt;"NONE",$V384&lt;&gt;"",$Z384=""),"⚠ طرف حساب","✓")))))</f>
        <v>0</v>
      </c>
      <c r="T384" s="29"/>
      <c r="U384" s="27">
        <f>IFERROR(VLOOKUP($D384,BankOpTbl,2,0),"")</f>
        <v>0</v>
      </c>
      <c r="V384" s="27">
        <f>IFERROR(VLOOKUP($D384,BankOpTbl,3,0),"")</f>
        <v>0</v>
      </c>
      <c r="W384" s="27">
        <f>IFERROR(VLOOKUP($D384,BankOpTbl,4,0),"")</f>
        <v>0</v>
      </c>
      <c r="X384" s="27">
        <f>IF($E384="","",IFERROR(VLOOKUP($E384,BankTbl,4,0),""))</f>
        <v>0</v>
      </c>
      <c r="Y384" s="27">
        <f>IF($F384="","",IFERROR(VLOOKUP($F384,BankTbl,4,0),""))</f>
        <v>0</v>
      </c>
      <c r="Z384" s="27">
        <f>IF($B384="","",IF($V384="PICK",LEFT($N384,5),IF($V384="FIXED",$W384,IF($V384="CODE",$H384,""))))</f>
        <v>0</v>
      </c>
    </row>
    <row r="385" spans="1:26" ht="21" customHeight="1">
      <c r="A385" s="27">
        <f>IF($B385="","",COUNTA($B$13:$B385))</f>
        <v>0</v>
      </c>
      <c r="B385" s="28"/>
      <c r="C385" s="28"/>
      <c r="D385" s="29"/>
      <c r="E385" s="29"/>
      <c r="F385" s="29"/>
      <c r="G385" s="28"/>
      <c r="H385" s="28"/>
      <c r="I385" s="30">
        <f>IF($H385="","",IFERROR(VLOOKUP($H385,AcctTbl,2,0),"کد ناشناخته"))</f>
        <v>0</v>
      </c>
      <c r="J385" s="27">
        <f>IF($H385="","",IFERROR(VLOOKUP($H385,AcctTbl,3,0),""))</f>
        <v>0</v>
      </c>
      <c r="K385" s="29"/>
      <c r="L385" s="28"/>
      <c r="M385" s="31"/>
      <c r="N385" s="29"/>
      <c r="O385" s="32">
        <f>IF($B385="",0,IF($U385="IN",N($M385),0))</f>
        <v>0</v>
      </c>
      <c r="P385" s="32">
        <f>IF($B385="",0,IF(OR($U385="OUT",$U385="TRF"),N($M385),0))</f>
        <v>0</v>
      </c>
      <c r="Q385" s="32">
        <f>IF($B385="",0,IF(OR($U385="OUT",$U385="TRF"),N($M385),0))</f>
        <v>0</v>
      </c>
      <c r="R385" s="32">
        <f>IF($B385="",0,IF($U385="IN",N($M385),0))</f>
        <v>0</v>
      </c>
      <c r="S385" s="33">
        <f>IF($B385="","",IF($M385="","⚠ مبلغ",IF($E385="","⚠ بانک عامل",IF(AND($U385="TRF",$F385=""),"⚠ بانک مقصد",IF(AND($V385&lt;&gt;"NONE",$V385&lt;&gt;"",$Z385=""),"⚠ طرف حساب","✓")))))</f>
        <v>0</v>
      </c>
      <c r="T385" s="29"/>
      <c r="U385" s="27">
        <f>IFERROR(VLOOKUP($D385,BankOpTbl,2,0),"")</f>
        <v>0</v>
      </c>
      <c r="V385" s="27">
        <f>IFERROR(VLOOKUP($D385,BankOpTbl,3,0),"")</f>
        <v>0</v>
      </c>
      <c r="W385" s="27">
        <f>IFERROR(VLOOKUP($D385,BankOpTbl,4,0),"")</f>
        <v>0</v>
      </c>
      <c r="X385" s="27">
        <f>IF($E385="","",IFERROR(VLOOKUP($E385,BankTbl,4,0),""))</f>
        <v>0</v>
      </c>
      <c r="Y385" s="27">
        <f>IF($F385="","",IFERROR(VLOOKUP($F385,BankTbl,4,0),""))</f>
        <v>0</v>
      </c>
      <c r="Z385" s="27">
        <f>IF($B385="","",IF($V385="PICK",LEFT($N385,5),IF($V385="FIXED",$W385,IF($V385="CODE",$H385,""))))</f>
        <v>0</v>
      </c>
    </row>
    <row r="386" spans="1:26" ht="21" customHeight="1">
      <c r="A386" s="27">
        <f>IF($B386="","",COUNTA($B$13:$B386))</f>
        <v>0</v>
      </c>
      <c r="B386" s="28"/>
      <c r="C386" s="28"/>
      <c r="D386" s="29"/>
      <c r="E386" s="29"/>
      <c r="F386" s="29"/>
      <c r="G386" s="28"/>
      <c r="H386" s="28"/>
      <c r="I386" s="30">
        <f>IF($H386="","",IFERROR(VLOOKUP($H386,AcctTbl,2,0),"کد ناشناخته"))</f>
        <v>0</v>
      </c>
      <c r="J386" s="27">
        <f>IF($H386="","",IFERROR(VLOOKUP($H386,AcctTbl,3,0),""))</f>
        <v>0</v>
      </c>
      <c r="K386" s="29"/>
      <c r="L386" s="28"/>
      <c r="M386" s="31"/>
      <c r="N386" s="29"/>
      <c r="O386" s="32">
        <f>IF($B386="",0,IF($U386="IN",N($M386),0))</f>
        <v>0</v>
      </c>
      <c r="P386" s="32">
        <f>IF($B386="",0,IF(OR($U386="OUT",$U386="TRF"),N($M386),0))</f>
        <v>0</v>
      </c>
      <c r="Q386" s="32">
        <f>IF($B386="",0,IF(OR($U386="OUT",$U386="TRF"),N($M386),0))</f>
        <v>0</v>
      </c>
      <c r="R386" s="32">
        <f>IF($B386="",0,IF($U386="IN",N($M386),0))</f>
        <v>0</v>
      </c>
      <c r="S386" s="33">
        <f>IF($B386="","",IF($M386="","⚠ مبلغ",IF($E386="","⚠ بانک عامل",IF(AND($U386="TRF",$F386=""),"⚠ بانک مقصد",IF(AND($V386&lt;&gt;"NONE",$V386&lt;&gt;"",$Z386=""),"⚠ طرف حساب","✓")))))</f>
        <v>0</v>
      </c>
      <c r="T386" s="29"/>
      <c r="U386" s="27">
        <f>IFERROR(VLOOKUP($D386,BankOpTbl,2,0),"")</f>
        <v>0</v>
      </c>
      <c r="V386" s="27">
        <f>IFERROR(VLOOKUP($D386,BankOpTbl,3,0),"")</f>
        <v>0</v>
      </c>
      <c r="W386" s="27">
        <f>IFERROR(VLOOKUP($D386,BankOpTbl,4,0),"")</f>
        <v>0</v>
      </c>
      <c r="X386" s="27">
        <f>IF($E386="","",IFERROR(VLOOKUP($E386,BankTbl,4,0),""))</f>
        <v>0</v>
      </c>
      <c r="Y386" s="27">
        <f>IF($F386="","",IFERROR(VLOOKUP($F386,BankTbl,4,0),""))</f>
        <v>0</v>
      </c>
      <c r="Z386" s="27">
        <f>IF($B386="","",IF($V386="PICK",LEFT($N386,5),IF($V386="FIXED",$W386,IF($V386="CODE",$H386,""))))</f>
        <v>0</v>
      </c>
    </row>
    <row r="387" spans="1:26" ht="21" customHeight="1">
      <c r="A387" s="27">
        <f>IF($B387="","",COUNTA($B$13:$B387))</f>
        <v>0</v>
      </c>
      <c r="B387" s="28"/>
      <c r="C387" s="28"/>
      <c r="D387" s="29"/>
      <c r="E387" s="29"/>
      <c r="F387" s="29"/>
      <c r="G387" s="28"/>
      <c r="H387" s="28"/>
      <c r="I387" s="30">
        <f>IF($H387="","",IFERROR(VLOOKUP($H387,AcctTbl,2,0),"کد ناشناخته"))</f>
        <v>0</v>
      </c>
      <c r="J387" s="27">
        <f>IF($H387="","",IFERROR(VLOOKUP($H387,AcctTbl,3,0),""))</f>
        <v>0</v>
      </c>
      <c r="K387" s="29"/>
      <c r="L387" s="28"/>
      <c r="M387" s="31"/>
      <c r="N387" s="29"/>
      <c r="O387" s="32">
        <f>IF($B387="",0,IF($U387="IN",N($M387),0))</f>
        <v>0</v>
      </c>
      <c r="P387" s="32">
        <f>IF($B387="",0,IF(OR($U387="OUT",$U387="TRF"),N($M387),0))</f>
        <v>0</v>
      </c>
      <c r="Q387" s="32">
        <f>IF($B387="",0,IF(OR($U387="OUT",$U387="TRF"),N($M387),0))</f>
        <v>0</v>
      </c>
      <c r="R387" s="32">
        <f>IF($B387="",0,IF($U387="IN",N($M387),0))</f>
        <v>0</v>
      </c>
      <c r="S387" s="33">
        <f>IF($B387="","",IF($M387="","⚠ مبلغ",IF($E387="","⚠ بانک عامل",IF(AND($U387="TRF",$F387=""),"⚠ بانک مقصد",IF(AND($V387&lt;&gt;"NONE",$V387&lt;&gt;"",$Z387=""),"⚠ طرف حساب","✓")))))</f>
        <v>0</v>
      </c>
      <c r="T387" s="29"/>
      <c r="U387" s="27">
        <f>IFERROR(VLOOKUP($D387,BankOpTbl,2,0),"")</f>
        <v>0</v>
      </c>
      <c r="V387" s="27">
        <f>IFERROR(VLOOKUP($D387,BankOpTbl,3,0),"")</f>
        <v>0</v>
      </c>
      <c r="W387" s="27">
        <f>IFERROR(VLOOKUP($D387,BankOpTbl,4,0),"")</f>
        <v>0</v>
      </c>
      <c r="X387" s="27">
        <f>IF($E387="","",IFERROR(VLOOKUP($E387,BankTbl,4,0),""))</f>
        <v>0</v>
      </c>
      <c r="Y387" s="27">
        <f>IF($F387="","",IFERROR(VLOOKUP($F387,BankTbl,4,0),""))</f>
        <v>0</v>
      </c>
      <c r="Z387" s="27">
        <f>IF($B387="","",IF($V387="PICK",LEFT($N387,5),IF($V387="FIXED",$W387,IF($V387="CODE",$H387,""))))</f>
        <v>0</v>
      </c>
    </row>
    <row r="388" spans="1:26" ht="21" customHeight="1">
      <c r="A388" s="27">
        <f>IF($B388="","",COUNTA($B$13:$B388))</f>
        <v>0</v>
      </c>
      <c r="B388" s="28"/>
      <c r="C388" s="28"/>
      <c r="D388" s="29"/>
      <c r="E388" s="29"/>
      <c r="F388" s="29"/>
      <c r="G388" s="28"/>
      <c r="H388" s="28"/>
      <c r="I388" s="30">
        <f>IF($H388="","",IFERROR(VLOOKUP($H388,AcctTbl,2,0),"کد ناشناخته"))</f>
        <v>0</v>
      </c>
      <c r="J388" s="27">
        <f>IF($H388="","",IFERROR(VLOOKUP($H388,AcctTbl,3,0),""))</f>
        <v>0</v>
      </c>
      <c r="K388" s="29"/>
      <c r="L388" s="28"/>
      <c r="M388" s="31"/>
      <c r="N388" s="29"/>
      <c r="O388" s="32">
        <f>IF($B388="",0,IF($U388="IN",N($M388),0))</f>
        <v>0</v>
      </c>
      <c r="P388" s="32">
        <f>IF($B388="",0,IF(OR($U388="OUT",$U388="TRF"),N($M388),0))</f>
        <v>0</v>
      </c>
      <c r="Q388" s="32">
        <f>IF($B388="",0,IF(OR($U388="OUT",$U388="TRF"),N($M388),0))</f>
        <v>0</v>
      </c>
      <c r="R388" s="32">
        <f>IF($B388="",0,IF($U388="IN",N($M388),0))</f>
        <v>0</v>
      </c>
      <c r="S388" s="33">
        <f>IF($B388="","",IF($M388="","⚠ مبلغ",IF($E388="","⚠ بانک عامل",IF(AND($U388="TRF",$F388=""),"⚠ بانک مقصد",IF(AND($V388&lt;&gt;"NONE",$V388&lt;&gt;"",$Z388=""),"⚠ طرف حساب","✓")))))</f>
        <v>0</v>
      </c>
      <c r="T388" s="29"/>
      <c r="U388" s="27">
        <f>IFERROR(VLOOKUP($D388,BankOpTbl,2,0),"")</f>
        <v>0</v>
      </c>
      <c r="V388" s="27">
        <f>IFERROR(VLOOKUP($D388,BankOpTbl,3,0),"")</f>
        <v>0</v>
      </c>
      <c r="W388" s="27">
        <f>IFERROR(VLOOKUP($D388,BankOpTbl,4,0),"")</f>
        <v>0</v>
      </c>
      <c r="X388" s="27">
        <f>IF($E388="","",IFERROR(VLOOKUP($E388,BankTbl,4,0),""))</f>
        <v>0</v>
      </c>
      <c r="Y388" s="27">
        <f>IF($F388="","",IFERROR(VLOOKUP($F388,BankTbl,4,0),""))</f>
        <v>0</v>
      </c>
      <c r="Z388" s="27">
        <f>IF($B388="","",IF($V388="PICK",LEFT($N388,5),IF($V388="FIXED",$W388,IF($V388="CODE",$H388,""))))</f>
        <v>0</v>
      </c>
    </row>
    <row r="389" spans="1:26" ht="21" customHeight="1">
      <c r="A389" s="27">
        <f>IF($B389="","",COUNTA($B$13:$B389))</f>
        <v>0</v>
      </c>
      <c r="B389" s="28"/>
      <c r="C389" s="28"/>
      <c r="D389" s="29"/>
      <c r="E389" s="29"/>
      <c r="F389" s="29"/>
      <c r="G389" s="28"/>
      <c r="H389" s="28"/>
      <c r="I389" s="30">
        <f>IF($H389="","",IFERROR(VLOOKUP($H389,AcctTbl,2,0),"کد ناشناخته"))</f>
        <v>0</v>
      </c>
      <c r="J389" s="27">
        <f>IF($H389="","",IFERROR(VLOOKUP($H389,AcctTbl,3,0),""))</f>
        <v>0</v>
      </c>
      <c r="K389" s="29"/>
      <c r="L389" s="28"/>
      <c r="M389" s="31"/>
      <c r="N389" s="29"/>
      <c r="O389" s="32">
        <f>IF($B389="",0,IF($U389="IN",N($M389),0))</f>
        <v>0</v>
      </c>
      <c r="P389" s="32">
        <f>IF($B389="",0,IF(OR($U389="OUT",$U389="TRF"),N($M389),0))</f>
        <v>0</v>
      </c>
      <c r="Q389" s="32">
        <f>IF($B389="",0,IF(OR($U389="OUT",$U389="TRF"),N($M389),0))</f>
        <v>0</v>
      </c>
      <c r="R389" s="32">
        <f>IF($B389="",0,IF($U389="IN",N($M389),0))</f>
        <v>0</v>
      </c>
      <c r="S389" s="33">
        <f>IF($B389="","",IF($M389="","⚠ مبلغ",IF($E389="","⚠ بانک عامل",IF(AND($U389="TRF",$F389=""),"⚠ بانک مقصد",IF(AND($V389&lt;&gt;"NONE",$V389&lt;&gt;"",$Z389=""),"⚠ طرف حساب","✓")))))</f>
        <v>0</v>
      </c>
      <c r="T389" s="29"/>
      <c r="U389" s="27">
        <f>IFERROR(VLOOKUP($D389,BankOpTbl,2,0),"")</f>
        <v>0</v>
      </c>
      <c r="V389" s="27">
        <f>IFERROR(VLOOKUP($D389,BankOpTbl,3,0),"")</f>
        <v>0</v>
      </c>
      <c r="W389" s="27">
        <f>IFERROR(VLOOKUP($D389,BankOpTbl,4,0),"")</f>
        <v>0</v>
      </c>
      <c r="X389" s="27">
        <f>IF($E389="","",IFERROR(VLOOKUP($E389,BankTbl,4,0),""))</f>
        <v>0</v>
      </c>
      <c r="Y389" s="27">
        <f>IF($F389="","",IFERROR(VLOOKUP($F389,BankTbl,4,0),""))</f>
        <v>0</v>
      </c>
      <c r="Z389" s="27">
        <f>IF($B389="","",IF($V389="PICK",LEFT($N389,5),IF($V389="FIXED",$W389,IF($V389="CODE",$H389,""))))</f>
        <v>0</v>
      </c>
    </row>
    <row r="390" spans="1:26" ht="21" customHeight="1">
      <c r="A390" s="27">
        <f>IF($B390="","",COUNTA($B$13:$B390))</f>
        <v>0</v>
      </c>
      <c r="B390" s="28"/>
      <c r="C390" s="28"/>
      <c r="D390" s="29"/>
      <c r="E390" s="29"/>
      <c r="F390" s="29"/>
      <c r="G390" s="28"/>
      <c r="H390" s="28"/>
      <c r="I390" s="30">
        <f>IF($H390="","",IFERROR(VLOOKUP($H390,AcctTbl,2,0),"کد ناشناخته"))</f>
        <v>0</v>
      </c>
      <c r="J390" s="27">
        <f>IF($H390="","",IFERROR(VLOOKUP($H390,AcctTbl,3,0),""))</f>
        <v>0</v>
      </c>
      <c r="K390" s="29"/>
      <c r="L390" s="28"/>
      <c r="M390" s="31"/>
      <c r="N390" s="29"/>
      <c r="O390" s="32">
        <f>IF($B390="",0,IF($U390="IN",N($M390),0))</f>
        <v>0</v>
      </c>
      <c r="P390" s="32">
        <f>IF($B390="",0,IF(OR($U390="OUT",$U390="TRF"),N($M390),0))</f>
        <v>0</v>
      </c>
      <c r="Q390" s="32">
        <f>IF($B390="",0,IF(OR($U390="OUT",$U390="TRF"),N($M390),0))</f>
        <v>0</v>
      </c>
      <c r="R390" s="32">
        <f>IF($B390="",0,IF($U390="IN",N($M390),0))</f>
        <v>0</v>
      </c>
      <c r="S390" s="33">
        <f>IF($B390="","",IF($M390="","⚠ مبلغ",IF($E390="","⚠ بانک عامل",IF(AND($U390="TRF",$F390=""),"⚠ بانک مقصد",IF(AND($V390&lt;&gt;"NONE",$V390&lt;&gt;"",$Z390=""),"⚠ طرف حساب","✓")))))</f>
        <v>0</v>
      </c>
      <c r="T390" s="29"/>
      <c r="U390" s="27">
        <f>IFERROR(VLOOKUP($D390,BankOpTbl,2,0),"")</f>
        <v>0</v>
      </c>
      <c r="V390" s="27">
        <f>IFERROR(VLOOKUP($D390,BankOpTbl,3,0),"")</f>
        <v>0</v>
      </c>
      <c r="W390" s="27">
        <f>IFERROR(VLOOKUP($D390,BankOpTbl,4,0),"")</f>
        <v>0</v>
      </c>
      <c r="X390" s="27">
        <f>IF($E390="","",IFERROR(VLOOKUP($E390,BankTbl,4,0),""))</f>
        <v>0</v>
      </c>
      <c r="Y390" s="27">
        <f>IF($F390="","",IFERROR(VLOOKUP($F390,BankTbl,4,0),""))</f>
        <v>0</v>
      </c>
      <c r="Z390" s="27">
        <f>IF($B390="","",IF($V390="PICK",LEFT($N390,5),IF($V390="FIXED",$W390,IF($V390="CODE",$H390,""))))</f>
        <v>0</v>
      </c>
    </row>
    <row r="391" spans="1:26" ht="21" customHeight="1">
      <c r="A391" s="27">
        <f>IF($B391="","",COUNTA($B$13:$B391))</f>
        <v>0</v>
      </c>
      <c r="B391" s="28"/>
      <c r="C391" s="28"/>
      <c r="D391" s="29"/>
      <c r="E391" s="29"/>
      <c r="F391" s="29"/>
      <c r="G391" s="28"/>
      <c r="H391" s="28"/>
      <c r="I391" s="30">
        <f>IF($H391="","",IFERROR(VLOOKUP($H391,AcctTbl,2,0),"کد ناشناخته"))</f>
        <v>0</v>
      </c>
      <c r="J391" s="27">
        <f>IF($H391="","",IFERROR(VLOOKUP($H391,AcctTbl,3,0),""))</f>
        <v>0</v>
      </c>
      <c r="K391" s="29"/>
      <c r="L391" s="28"/>
      <c r="M391" s="31"/>
      <c r="N391" s="29"/>
      <c r="O391" s="32">
        <f>IF($B391="",0,IF($U391="IN",N($M391),0))</f>
        <v>0</v>
      </c>
      <c r="P391" s="32">
        <f>IF($B391="",0,IF(OR($U391="OUT",$U391="TRF"),N($M391),0))</f>
        <v>0</v>
      </c>
      <c r="Q391" s="32">
        <f>IF($B391="",0,IF(OR($U391="OUT",$U391="TRF"),N($M391),0))</f>
        <v>0</v>
      </c>
      <c r="R391" s="32">
        <f>IF($B391="",0,IF($U391="IN",N($M391),0))</f>
        <v>0</v>
      </c>
      <c r="S391" s="33">
        <f>IF($B391="","",IF($M391="","⚠ مبلغ",IF($E391="","⚠ بانک عامل",IF(AND($U391="TRF",$F391=""),"⚠ بانک مقصد",IF(AND($V391&lt;&gt;"NONE",$V391&lt;&gt;"",$Z391=""),"⚠ طرف حساب","✓")))))</f>
        <v>0</v>
      </c>
      <c r="T391" s="29"/>
      <c r="U391" s="27">
        <f>IFERROR(VLOOKUP($D391,BankOpTbl,2,0),"")</f>
        <v>0</v>
      </c>
      <c r="V391" s="27">
        <f>IFERROR(VLOOKUP($D391,BankOpTbl,3,0),"")</f>
        <v>0</v>
      </c>
      <c r="W391" s="27">
        <f>IFERROR(VLOOKUP($D391,BankOpTbl,4,0),"")</f>
        <v>0</v>
      </c>
      <c r="X391" s="27">
        <f>IF($E391="","",IFERROR(VLOOKUP($E391,BankTbl,4,0),""))</f>
        <v>0</v>
      </c>
      <c r="Y391" s="27">
        <f>IF($F391="","",IFERROR(VLOOKUP($F391,BankTbl,4,0),""))</f>
        <v>0</v>
      </c>
      <c r="Z391" s="27">
        <f>IF($B391="","",IF($V391="PICK",LEFT($N391,5),IF($V391="FIXED",$W391,IF($V391="CODE",$H391,""))))</f>
        <v>0</v>
      </c>
    </row>
    <row r="392" spans="1:26" ht="21" customHeight="1">
      <c r="A392" s="27">
        <f>IF($B392="","",COUNTA($B$13:$B392))</f>
        <v>0</v>
      </c>
      <c r="B392" s="28"/>
      <c r="C392" s="28"/>
      <c r="D392" s="29"/>
      <c r="E392" s="29"/>
      <c r="F392" s="29"/>
      <c r="G392" s="28"/>
      <c r="H392" s="28"/>
      <c r="I392" s="30">
        <f>IF($H392="","",IFERROR(VLOOKUP($H392,AcctTbl,2,0),"کد ناشناخته"))</f>
        <v>0</v>
      </c>
      <c r="J392" s="27">
        <f>IF($H392="","",IFERROR(VLOOKUP($H392,AcctTbl,3,0),""))</f>
        <v>0</v>
      </c>
      <c r="K392" s="29"/>
      <c r="L392" s="28"/>
      <c r="M392" s="31"/>
      <c r="N392" s="29"/>
      <c r="O392" s="32">
        <f>IF($B392="",0,IF($U392="IN",N($M392),0))</f>
        <v>0</v>
      </c>
      <c r="P392" s="32">
        <f>IF($B392="",0,IF(OR($U392="OUT",$U392="TRF"),N($M392),0))</f>
        <v>0</v>
      </c>
      <c r="Q392" s="32">
        <f>IF($B392="",0,IF(OR($U392="OUT",$U392="TRF"),N($M392),0))</f>
        <v>0</v>
      </c>
      <c r="R392" s="32">
        <f>IF($B392="",0,IF($U392="IN",N($M392),0))</f>
        <v>0</v>
      </c>
      <c r="S392" s="33">
        <f>IF($B392="","",IF($M392="","⚠ مبلغ",IF($E392="","⚠ بانک عامل",IF(AND($U392="TRF",$F392=""),"⚠ بانک مقصد",IF(AND($V392&lt;&gt;"NONE",$V392&lt;&gt;"",$Z392=""),"⚠ طرف حساب","✓")))))</f>
        <v>0</v>
      </c>
      <c r="T392" s="29"/>
      <c r="U392" s="27">
        <f>IFERROR(VLOOKUP($D392,BankOpTbl,2,0),"")</f>
        <v>0</v>
      </c>
      <c r="V392" s="27">
        <f>IFERROR(VLOOKUP($D392,BankOpTbl,3,0),"")</f>
        <v>0</v>
      </c>
      <c r="W392" s="27">
        <f>IFERROR(VLOOKUP($D392,BankOpTbl,4,0),"")</f>
        <v>0</v>
      </c>
      <c r="X392" s="27">
        <f>IF($E392="","",IFERROR(VLOOKUP($E392,BankTbl,4,0),""))</f>
        <v>0</v>
      </c>
      <c r="Y392" s="27">
        <f>IF($F392="","",IFERROR(VLOOKUP($F392,BankTbl,4,0),""))</f>
        <v>0</v>
      </c>
      <c r="Z392" s="27">
        <f>IF($B392="","",IF($V392="PICK",LEFT($N392,5),IF($V392="FIXED",$W392,IF($V392="CODE",$H392,""))))</f>
        <v>0</v>
      </c>
    </row>
    <row r="393" spans="1:26" ht="21" customHeight="1">
      <c r="A393" s="27">
        <f>IF($B393="","",COUNTA($B$13:$B393))</f>
        <v>0</v>
      </c>
      <c r="B393" s="28"/>
      <c r="C393" s="28"/>
      <c r="D393" s="29"/>
      <c r="E393" s="29"/>
      <c r="F393" s="29"/>
      <c r="G393" s="28"/>
      <c r="H393" s="28"/>
      <c r="I393" s="30">
        <f>IF($H393="","",IFERROR(VLOOKUP($H393,AcctTbl,2,0),"کد ناشناخته"))</f>
        <v>0</v>
      </c>
      <c r="J393" s="27">
        <f>IF($H393="","",IFERROR(VLOOKUP($H393,AcctTbl,3,0),""))</f>
        <v>0</v>
      </c>
      <c r="K393" s="29"/>
      <c r="L393" s="28"/>
      <c r="M393" s="31"/>
      <c r="N393" s="29"/>
      <c r="O393" s="32">
        <f>IF($B393="",0,IF($U393="IN",N($M393),0))</f>
        <v>0</v>
      </c>
      <c r="P393" s="32">
        <f>IF($B393="",0,IF(OR($U393="OUT",$U393="TRF"),N($M393),0))</f>
        <v>0</v>
      </c>
      <c r="Q393" s="32">
        <f>IF($B393="",0,IF(OR($U393="OUT",$U393="TRF"),N($M393),0))</f>
        <v>0</v>
      </c>
      <c r="R393" s="32">
        <f>IF($B393="",0,IF($U393="IN",N($M393),0))</f>
        <v>0</v>
      </c>
      <c r="S393" s="33">
        <f>IF($B393="","",IF($M393="","⚠ مبلغ",IF($E393="","⚠ بانک عامل",IF(AND($U393="TRF",$F393=""),"⚠ بانک مقصد",IF(AND($V393&lt;&gt;"NONE",$V393&lt;&gt;"",$Z393=""),"⚠ طرف حساب","✓")))))</f>
        <v>0</v>
      </c>
      <c r="T393" s="29"/>
      <c r="U393" s="27">
        <f>IFERROR(VLOOKUP($D393,BankOpTbl,2,0),"")</f>
        <v>0</v>
      </c>
      <c r="V393" s="27">
        <f>IFERROR(VLOOKUP($D393,BankOpTbl,3,0),"")</f>
        <v>0</v>
      </c>
      <c r="W393" s="27">
        <f>IFERROR(VLOOKUP($D393,BankOpTbl,4,0),"")</f>
        <v>0</v>
      </c>
      <c r="X393" s="27">
        <f>IF($E393="","",IFERROR(VLOOKUP($E393,BankTbl,4,0),""))</f>
        <v>0</v>
      </c>
      <c r="Y393" s="27">
        <f>IF($F393="","",IFERROR(VLOOKUP($F393,BankTbl,4,0),""))</f>
        <v>0</v>
      </c>
      <c r="Z393" s="27">
        <f>IF($B393="","",IF($V393="PICK",LEFT($N393,5),IF($V393="FIXED",$W393,IF($V393="CODE",$H393,""))))</f>
        <v>0</v>
      </c>
    </row>
    <row r="394" spans="1:26" ht="21" customHeight="1">
      <c r="A394" s="27">
        <f>IF($B394="","",COUNTA($B$13:$B394))</f>
        <v>0</v>
      </c>
      <c r="B394" s="28"/>
      <c r="C394" s="28"/>
      <c r="D394" s="29"/>
      <c r="E394" s="29"/>
      <c r="F394" s="29"/>
      <c r="G394" s="28"/>
      <c r="H394" s="28"/>
      <c r="I394" s="30">
        <f>IF($H394="","",IFERROR(VLOOKUP($H394,AcctTbl,2,0),"کد ناشناخته"))</f>
        <v>0</v>
      </c>
      <c r="J394" s="27">
        <f>IF($H394="","",IFERROR(VLOOKUP($H394,AcctTbl,3,0),""))</f>
        <v>0</v>
      </c>
      <c r="K394" s="29"/>
      <c r="L394" s="28"/>
      <c r="M394" s="31"/>
      <c r="N394" s="29"/>
      <c r="O394" s="32">
        <f>IF($B394="",0,IF($U394="IN",N($M394),0))</f>
        <v>0</v>
      </c>
      <c r="P394" s="32">
        <f>IF($B394="",0,IF(OR($U394="OUT",$U394="TRF"),N($M394),0))</f>
        <v>0</v>
      </c>
      <c r="Q394" s="32">
        <f>IF($B394="",0,IF(OR($U394="OUT",$U394="TRF"),N($M394),0))</f>
        <v>0</v>
      </c>
      <c r="R394" s="32">
        <f>IF($B394="",0,IF($U394="IN",N($M394),0))</f>
        <v>0</v>
      </c>
      <c r="S394" s="33">
        <f>IF($B394="","",IF($M394="","⚠ مبلغ",IF($E394="","⚠ بانک عامل",IF(AND($U394="TRF",$F394=""),"⚠ بانک مقصد",IF(AND($V394&lt;&gt;"NONE",$V394&lt;&gt;"",$Z394=""),"⚠ طرف حساب","✓")))))</f>
        <v>0</v>
      </c>
      <c r="T394" s="29"/>
      <c r="U394" s="27">
        <f>IFERROR(VLOOKUP($D394,BankOpTbl,2,0),"")</f>
        <v>0</v>
      </c>
      <c r="V394" s="27">
        <f>IFERROR(VLOOKUP($D394,BankOpTbl,3,0),"")</f>
        <v>0</v>
      </c>
      <c r="W394" s="27">
        <f>IFERROR(VLOOKUP($D394,BankOpTbl,4,0),"")</f>
        <v>0</v>
      </c>
      <c r="X394" s="27">
        <f>IF($E394="","",IFERROR(VLOOKUP($E394,BankTbl,4,0),""))</f>
        <v>0</v>
      </c>
      <c r="Y394" s="27">
        <f>IF($F394="","",IFERROR(VLOOKUP($F394,BankTbl,4,0),""))</f>
        <v>0</v>
      </c>
      <c r="Z394" s="27">
        <f>IF($B394="","",IF($V394="PICK",LEFT($N394,5),IF($V394="FIXED",$W394,IF($V394="CODE",$H394,""))))</f>
        <v>0</v>
      </c>
    </row>
    <row r="395" spans="1:26" ht="21" customHeight="1">
      <c r="A395" s="27">
        <f>IF($B395="","",COUNTA($B$13:$B395))</f>
        <v>0</v>
      </c>
      <c r="B395" s="28"/>
      <c r="C395" s="28"/>
      <c r="D395" s="29"/>
      <c r="E395" s="29"/>
      <c r="F395" s="29"/>
      <c r="G395" s="28"/>
      <c r="H395" s="28"/>
      <c r="I395" s="30">
        <f>IF($H395="","",IFERROR(VLOOKUP($H395,AcctTbl,2,0),"کد ناشناخته"))</f>
        <v>0</v>
      </c>
      <c r="J395" s="27">
        <f>IF($H395="","",IFERROR(VLOOKUP($H395,AcctTbl,3,0),""))</f>
        <v>0</v>
      </c>
      <c r="K395" s="29"/>
      <c r="L395" s="28"/>
      <c r="M395" s="31"/>
      <c r="N395" s="29"/>
      <c r="O395" s="32">
        <f>IF($B395="",0,IF($U395="IN",N($M395),0))</f>
        <v>0</v>
      </c>
      <c r="P395" s="32">
        <f>IF($B395="",0,IF(OR($U395="OUT",$U395="TRF"),N($M395),0))</f>
        <v>0</v>
      </c>
      <c r="Q395" s="32">
        <f>IF($B395="",0,IF(OR($U395="OUT",$U395="TRF"),N($M395),0))</f>
        <v>0</v>
      </c>
      <c r="R395" s="32">
        <f>IF($B395="",0,IF($U395="IN",N($M395),0))</f>
        <v>0</v>
      </c>
      <c r="S395" s="33">
        <f>IF($B395="","",IF($M395="","⚠ مبلغ",IF($E395="","⚠ بانک عامل",IF(AND($U395="TRF",$F395=""),"⚠ بانک مقصد",IF(AND($V395&lt;&gt;"NONE",$V395&lt;&gt;"",$Z395=""),"⚠ طرف حساب","✓")))))</f>
        <v>0</v>
      </c>
      <c r="T395" s="29"/>
      <c r="U395" s="27">
        <f>IFERROR(VLOOKUP($D395,BankOpTbl,2,0),"")</f>
        <v>0</v>
      </c>
      <c r="V395" s="27">
        <f>IFERROR(VLOOKUP($D395,BankOpTbl,3,0),"")</f>
        <v>0</v>
      </c>
      <c r="W395" s="27">
        <f>IFERROR(VLOOKUP($D395,BankOpTbl,4,0),"")</f>
        <v>0</v>
      </c>
      <c r="X395" s="27">
        <f>IF($E395="","",IFERROR(VLOOKUP($E395,BankTbl,4,0),""))</f>
        <v>0</v>
      </c>
      <c r="Y395" s="27">
        <f>IF($F395="","",IFERROR(VLOOKUP($F395,BankTbl,4,0),""))</f>
        <v>0</v>
      </c>
      <c r="Z395" s="27">
        <f>IF($B395="","",IF($V395="PICK",LEFT($N395,5),IF($V395="FIXED",$W395,IF($V395="CODE",$H395,""))))</f>
        <v>0</v>
      </c>
    </row>
    <row r="396" spans="1:26" ht="21" customHeight="1">
      <c r="A396" s="27">
        <f>IF($B396="","",COUNTA($B$13:$B396))</f>
        <v>0</v>
      </c>
      <c r="B396" s="28"/>
      <c r="C396" s="28"/>
      <c r="D396" s="29"/>
      <c r="E396" s="29"/>
      <c r="F396" s="29"/>
      <c r="G396" s="28"/>
      <c r="H396" s="28"/>
      <c r="I396" s="30">
        <f>IF($H396="","",IFERROR(VLOOKUP($H396,AcctTbl,2,0),"کد ناشناخته"))</f>
        <v>0</v>
      </c>
      <c r="J396" s="27">
        <f>IF($H396="","",IFERROR(VLOOKUP($H396,AcctTbl,3,0),""))</f>
        <v>0</v>
      </c>
      <c r="K396" s="29"/>
      <c r="L396" s="28"/>
      <c r="M396" s="31"/>
      <c r="N396" s="29"/>
      <c r="O396" s="32">
        <f>IF($B396="",0,IF($U396="IN",N($M396),0))</f>
        <v>0</v>
      </c>
      <c r="P396" s="32">
        <f>IF($B396="",0,IF(OR($U396="OUT",$U396="TRF"),N($M396),0))</f>
        <v>0</v>
      </c>
      <c r="Q396" s="32">
        <f>IF($B396="",0,IF(OR($U396="OUT",$U396="TRF"),N($M396),0))</f>
        <v>0</v>
      </c>
      <c r="R396" s="32">
        <f>IF($B396="",0,IF($U396="IN",N($M396),0))</f>
        <v>0</v>
      </c>
      <c r="S396" s="33">
        <f>IF($B396="","",IF($M396="","⚠ مبلغ",IF($E396="","⚠ بانک عامل",IF(AND($U396="TRF",$F396=""),"⚠ بانک مقصد",IF(AND($V396&lt;&gt;"NONE",$V396&lt;&gt;"",$Z396=""),"⚠ طرف حساب","✓")))))</f>
        <v>0</v>
      </c>
      <c r="T396" s="29"/>
      <c r="U396" s="27">
        <f>IFERROR(VLOOKUP($D396,BankOpTbl,2,0),"")</f>
        <v>0</v>
      </c>
      <c r="V396" s="27">
        <f>IFERROR(VLOOKUP($D396,BankOpTbl,3,0),"")</f>
        <v>0</v>
      </c>
      <c r="W396" s="27">
        <f>IFERROR(VLOOKUP($D396,BankOpTbl,4,0),"")</f>
        <v>0</v>
      </c>
      <c r="X396" s="27">
        <f>IF($E396="","",IFERROR(VLOOKUP($E396,BankTbl,4,0),""))</f>
        <v>0</v>
      </c>
      <c r="Y396" s="27">
        <f>IF($F396="","",IFERROR(VLOOKUP($F396,BankTbl,4,0),""))</f>
        <v>0</v>
      </c>
      <c r="Z396" s="27">
        <f>IF($B396="","",IF($V396="PICK",LEFT($N396,5),IF($V396="FIXED",$W396,IF($V396="CODE",$H396,""))))</f>
        <v>0</v>
      </c>
    </row>
    <row r="397" spans="1:26" ht="21" customHeight="1">
      <c r="A397" s="27">
        <f>IF($B397="","",COUNTA($B$13:$B397))</f>
        <v>0</v>
      </c>
      <c r="B397" s="28"/>
      <c r="C397" s="28"/>
      <c r="D397" s="29"/>
      <c r="E397" s="29"/>
      <c r="F397" s="29"/>
      <c r="G397" s="28"/>
      <c r="H397" s="28"/>
      <c r="I397" s="30">
        <f>IF($H397="","",IFERROR(VLOOKUP($H397,AcctTbl,2,0),"کد ناشناخته"))</f>
        <v>0</v>
      </c>
      <c r="J397" s="27">
        <f>IF($H397="","",IFERROR(VLOOKUP($H397,AcctTbl,3,0),""))</f>
        <v>0</v>
      </c>
      <c r="K397" s="29"/>
      <c r="L397" s="28"/>
      <c r="M397" s="31"/>
      <c r="N397" s="29"/>
      <c r="O397" s="32">
        <f>IF($B397="",0,IF($U397="IN",N($M397),0))</f>
        <v>0</v>
      </c>
      <c r="P397" s="32">
        <f>IF($B397="",0,IF(OR($U397="OUT",$U397="TRF"),N($M397),0))</f>
        <v>0</v>
      </c>
      <c r="Q397" s="32">
        <f>IF($B397="",0,IF(OR($U397="OUT",$U397="TRF"),N($M397),0))</f>
        <v>0</v>
      </c>
      <c r="R397" s="32">
        <f>IF($B397="",0,IF($U397="IN",N($M397),0))</f>
        <v>0</v>
      </c>
      <c r="S397" s="33">
        <f>IF($B397="","",IF($M397="","⚠ مبلغ",IF($E397="","⚠ بانک عامل",IF(AND($U397="TRF",$F397=""),"⚠ بانک مقصد",IF(AND($V397&lt;&gt;"NONE",$V397&lt;&gt;"",$Z397=""),"⚠ طرف حساب","✓")))))</f>
        <v>0</v>
      </c>
      <c r="T397" s="29"/>
      <c r="U397" s="27">
        <f>IFERROR(VLOOKUP($D397,BankOpTbl,2,0),"")</f>
        <v>0</v>
      </c>
      <c r="V397" s="27">
        <f>IFERROR(VLOOKUP($D397,BankOpTbl,3,0),"")</f>
        <v>0</v>
      </c>
      <c r="W397" s="27">
        <f>IFERROR(VLOOKUP($D397,BankOpTbl,4,0),"")</f>
        <v>0</v>
      </c>
      <c r="X397" s="27">
        <f>IF($E397="","",IFERROR(VLOOKUP($E397,BankTbl,4,0),""))</f>
        <v>0</v>
      </c>
      <c r="Y397" s="27">
        <f>IF($F397="","",IFERROR(VLOOKUP($F397,BankTbl,4,0),""))</f>
        <v>0</v>
      </c>
      <c r="Z397" s="27">
        <f>IF($B397="","",IF($V397="PICK",LEFT($N397,5),IF($V397="FIXED",$W397,IF($V397="CODE",$H397,""))))</f>
        <v>0</v>
      </c>
    </row>
    <row r="398" spans="1:26" ht="21" customHeight="1">
      <c r="A398" s="27">
        <f>IF($B398="","",COUNTA($B$13:$B398))</f>
        <v>0</v>
      </c>
      <c r="B398" s="28"/>
      <c r="C398" s="28"/>
      <c r="D398" s="29"/>
      <c r="E398" s="29"/>
      <c r="F398" s="29"/>
      <c r="G398" s="28"/>
      <c r="H398" s="28"/>
      <c r="I398" s="30">
        <f>IF($H398="","",IFERROR(VLOOKUP($H398,AcctTbl,2,0),"کد ناشناخته"))</f>
        <v>0</v>
      </c>
      <c r="J398" s="27">
        <f>IF($H398="","",IFERROR(VLOOKUP($H398,AcctTbl,3,0),""))</f>
        <v>0</v>
      </c>
      <c r="K398" s="29"/>
      <c r="L398" s="28"/>
      <c r="M398" s="31"/>
      <c r="N398" s="29"/>
      <c r="O398" s="32">
        <f>IF($B398="",0,IF($U398="IN",N($M398),0))</f>
        <v>0</v>
      </c>
      <c r="P398" s="32">
        <f>IF($B398="",0,IF(OR($U398="OUT",$U398="TRF"),N($M398),0))</f>
        <v>0</v>
      </c>
      <c r="Q398" s="32">
        <f>IF($B398="",0,IF(OR($U398="OUT",$U398="TRF"),N($M398),0))</f>
        <v>0</v>
      </c>
      <c r="R398" s="32">
        <f>IF($B398="",0,IF($U398="IN",N($M398),0))</f>
        <v>0</v>
      </c>
      <c r="S398" s="33">
        <f>IF($B398="","",IF($M398="","⚠ مبلغ",IF($E398="","⚠ بانک عامل",IF(AND($U398="TRF",$F398=""),"⚠ بانک مقصد",IF(AND($V398&lt;&gt;"NONE",$V398&lt;&gt;"",$Z398=""),"⚠ طرف حساب","✓")))))</f>
        <v>0</v>
      </c>
      <c r="T398" s="29"/>
      <c r="U398" s="27">
        <f>IFERROR(VLOOKUP($D398,BankOpTbl,2,0),"")</f>
        <v>0</v>
      </c>
      <c r="V398" s="27">
        <f>IFERROR(VLOOKUP($D398,BankOpTbl,3,0),"")</f>
        <v>0</v>
      </c>
      <c r="W398" s="27">
        <f>IFERROR(VLOOKUP($D398,BankOpTbl,4,0),"")</f>
        <v>0</v>
      </c>
      <c r="X398" s="27">
        <f>IF($E398="","",IFERROR(VLOOKUP($E398,BankTbl,4,0),""))</f>
        <v>0</v>
      </c>
      <c r="Y398" s="27">
        <f>IF($F398="","",IFERROR(VLOOKUP($F398,BankTbl,4,0),""))</f>
        <v>0</v>
      </c>
      <c r="Z398" s="27">
        <f>IF($B398="","",IF($V398="PICK",LEFT($N398,5),IF($V398="FIXED",$W398,IF($V398="CODE",$H398,""))))</f>
        <v>0</v>
      </c>
    </row>
    <row r="399" spans="1:26" ht="21" customHeight="1">
      <c r="A399" s="27">
        <f>IF($B399="","",COUNTA($B$13:$B399))</f>
        <v>0</v>
      </c>
      <c r="B399" s="28"/>
      <c r="C399" s="28"/>
      <c r="D399" s="29"/>
      <c r="E399" s="29"/>
      <c r="F399" s="29"/>
      <c r="G399" s="28"/>
      <c r="H399" s="28"/>
      <c r="I399" s="30">
        <f>IF($H399="","",IFERROR(VLOOKUP($H399,AcctTbl,2,0),"کد ناشناخته"))</f>
        <v>0</v>
      </c>
      <c r="J399" s="27">
        <f>IF($H399="","",IFERROR(VLOOKUP($H399,AcctTbl,3,0),""))</f>
        <v>0</v>
      </c>
      <c r="K399" s="29"/>
      <c r="L399" s="28"/>
      <c r="M399" s="31"/>
      <c r="N399" s="29"/>
      <c r="O399" s="32">
        <f>IF($B399="",0,IF($U399="IN",N($M399),0))</f>
        <v>0</v>
      </c>
      <c r="P399" s="32">
        <f>IF($B399="",0,IF(OR($U399="OUT",$U399="TRF"),N($M399),0))</f>
        <v>0</v>
      </c>
      <c r="Q399" s="32">
        <f>IF($B399="",0,IF(OR($U399="OUT",$U399="TRF"),N($M399),0))</f>
        <v>0</v>
      </c>
      <c r="R399" s="32">
        <f>IF($B399="",0,IF($U399="IN",N($M399),0))</f>
        <v>0</v>
      </c>
      <c r="S399" s="33">
        <f>IF($B399="","",IF($M399="","⚠ مبلغ",IF($E399="","⚠ بانک عامل",IF(AND($U399="TRF",$F399=""),"⚠ بانک مقصد",IF(AND($V399&lt;&gt;"NONE",$V399&lt;&gt;"",$Z399=""),"⚠ طرف حساب","✓")))))</f>
        <v>0</v>
      </c>
      <c r="T399" s="29"/>
      <c r="U399" s="27">
        <f>IFERROR(VLOOKUP($D399,BankOpTbl,2,0),"")</f>
        <v>0</v>
      </c>
      <c r="V399" s="27">
        <f>IFERROR(VLOOKUP($D399,BankOpTbl,3,0),"")</f>
        <v>0</v>
      </c>
      <c r="W399" s="27">
        <f>IFERROR(VLOOKUP($D399,BankOpTbl,4,0),"")</f>
        <v>0</v>
      </c>
      <c r="X399" s="27">
        <f>IF($E399="","",IFERROR(VLOOKUP($E399,BankTbl,4,0),""))</f>
        <v>0</v>
      </c>
      <c r="Y399" s="27">
        <f>IF($F399="","",IFERROR(VLOOKUP($F399,BankTbl,4,0),""))</f>
        <v>0</v>
      </c>
      <c r="Z399" s="27">
        <f>IF($B399="","",IF($V399="PICK",LEFT($N399,5),IF($V399="FIXED",$W399,IF($V399="CODE",$H399,""))))</f>
        <v>0</v>
      </c>
    </row>
    <row r="400" spans="1:26" ht="21" customHeight="1">
      <c r="A400" s="27">
        <f>IF($B400="","",COUNTA($B$13:$B400))</f>
        <v>0</v>
      </c>
      <c r="B400" s="28"/>
      <c r="C400" s="28"/>
      <c r="D400" s="29"/>
      <c r="E400" s="29"/>
      <c r="F400" s="29"/>
      <c r="G400" s="28"/>
      <c r="H400" s="28"/>
      <c r="I400" s="30">
        <f>IF($H400="","",IFERROR(VLOOKUP($H400,AcctTbl,2,0),"کد ناشناخته"))</f>
        <v>0</v>
      </c>
      <c r="J400" s="27">
        <f>IF($H400="","",IFERROR(VLOOKUP($H400,AcctTbl,3,0),""))</f>
        <v>0</v>
      </c>
      <c r="K400" s="29"/>
      <c r="L400" s="28"/>
      <c r="M400" s="31"/>
      <c r="N400" s="29"/>
      <c r="O400" s="32">
        <f>IF($B400="",0,IF($U400="IN",N($M400),0))</f>
        <v>0</v>
      </c>
      <c r="P400" s="32">
        <f>IF($B400="",0,IF(OR($U400="OUT",$U400="TRF"),N($M400),0))</f>
        <v>0</v>
      </c>
      <c r="Q400" s="32">
        <f>IF($B400="",0,IF(OR($U400="OUT",$U400="TRF"),N($M400),0))</f>
        <v>0</v>
      </c>
      <c r="R400" s="32">
        <f>IF($B400="",0,IF($U400="IN",N($M400),0))</f>
        <v>0</v>
      </c>
      <c r="S400" s="33">
        <f>IF($B400="","",IF($M400="","⚠ مبلغ",IF($E400="","⚠ بانک عامل",IF(AND($U400="TRF",$F400=""),"⚠ بانک مقصد",IF(AND($V400&lt;&gt;"NONE",$V400&lt;&gt;"",$Z400=""),"⚠ طرف حساب","✓")))))</f>
        <v>0</v>
      </c>
      <c r="T400" s="29"/>
      <c r="U400" s="27">
        <f>IFERROR(VLOOKUP($D400,BankOpTbl,2,0),"")</f>
        <v>0</v>
      </c>
      <c r="V400" s="27">
        <f>IFERROR(VLOOKUP($D400,BankOpTbl,3,0),"")</f>
        <v>0</v>
      </c>
      <c r="W400" s="27">
        <f>IFERROR(VLOOKUP($D400,BankOpTbl,4,0),"")</f>
        <v>0</v>
      </c>
      <c r="X400" s="27">
        <f>IF($E400="","",IFERROR(VLOOKUP($E400,BankTbl,4,0),""))</f>
        <v>0</v>
      </c>
      <c r="Y400" s="27">
        <f>IF($F400="","",IFERROR(VLOOKUP($F400,BankTbl,4,0),""))</f>
        <v>0</v>
      </c>
      <c r="Z400" s="27">
        <f>IF($B400="","",IF($V400="PICK",LEFT($N400,5),IF($V400="FIXED",$W400,IF($V400="CODE",$H400,""))))</f>
        <v>0</v>
      </c>
    </row>
    <row r="401" spans="1:26" ht="21" customHeight="1">
      <c r="A401" s="27">
        <f>IF($B401="","",COUNTA($B$13:$B401))</f>
        <v>0</v>
      </c>
      <c r="B401" s="28"/>
      <c r="C401" s="28"/>
      <c r="D401" s="29"/>
      <c r="E401" s="29"/>
      <c r="F401" s="29"/>
      <c r="G401" s="28"/>
      <c r="H401" s="28"/>
      <c r="I401" s="30">
        <f>IF($H401="","",IFERROR(VLOOKUP($H401,AcctTbl,2,0),"کد ناشناخته"))</f>
        <v>0</v>
      </c>
      <c r="J401" s="27">
        <f>IF($H401="","",IFERROR(VLOOKUP($H401,AcctTbl,3,0),""))</f>
        <v>0</v>
      </c>
      <c r="K401" s="29"/>
      <c r="L401" s="28"/>
      <c r="M401" s="31"/>
      <c r="N401" s="29"/>
      <c r="O401" s="32">
        <f>IF($B401="",0,IF($U401="IN",N($M401),0))</f>
        <v>0</v>
      </c>
      <c r="P401" s="32">
        <f>IF($B401="",0,IF(OR($U401="OUT",$U401="TRF"),N($M401),0))</f>
        <v>0</v>
      </c>
      <c r="Q401" s="32">
        <f>IF($B401="",0,IF(OR($U401="OUT",$U401="TRF"),N($M401),0))</f>
        <v>0</v>
      </c>
      <c r="R401" s="32">
        <f>IF($B401="",0,IF($U401="IN",N($M401),0))</f>
        <v>0</v>
      </c>
      <c r="S401" s="33">
        <f>IF($B401="","",IF($M401="","⚠ مبلغ",IF($E401="","⚠ بانک عامل",IF(AND($U401="TRF",$F401=""),"⚠ بانک مقصد",IF(AND($V401&lt;&gt;"NONE",$V401&lt;&gt;"",$Z401=""),"⚠ طرف حساب","✓")))))</f>
        <v>0</v>
      </c>
      <c r="T401" s="29"/>
      <c r="U401" s="27">
        <f>IFERROR(VLOOKUP($D401,BankOpTbl,2,0),"")</f>
        <v>0</v>
      </c>
      <c r="V401" s="27">
        <f>IFERROR(VLOOKUP($D401,BankOpTbl,3,0),"")</f>
        <v>0</v>
      </c>
      <c r="W401" s="27">
        <f>IFERROR(VLOOKUP($D401,BankOpTbl,4,0),"")</f>
        <v>0</v>
      </c>
      <c r="X401" s="27">
        <f>IF($E401="","",IFERROR(VLOOKUP($E401,BankTbl,4,0),""))</f>
        <v>0</v>
      </c>
      <c r="Y401" s="27">
        <f>IF($F401="","",IFERROR(VLOOKUP($F401,BankTbl,4,0),""))</f>
        <v>0</v>
      </c>
      <c r="Z401" s="27">
        <f>IF($B401="","",IF($V401="PICK",LEFT($N401,5),IF($V401="FIXED",$W401,IF($V401="CODE",$H401,""))))</f>
        <v>0</v>
      </c>
    </row>
    <row r="402" spans="1:26" ht="21" customHeight="1">
      <c r="A402" s="27">
        <f>IF($B402="","",COUNTA($B$13:$B402))</f>
        <v>0</v>
      </c>
      <c r="B402" s="28"/>
      <c r="C402" s="28"/>
      <c r="D402" s="29"/>
      <c r="E402" s="29"/>
      <c r="F402" s="29"/>
      <c r="G402" s="28"/>
      <c r="H402" s="28"/>
      <c r="I402" s="30">
        <f>IF($H402="","",IFERROR(VLOOKUP($H402,AcctTbl,2,0),"کد ناشناخته"))</f>
        <v>0</v>
      </c>
      <c r="J402" s="27">
        <f>IF($H402="","",IFERROR(VLOOKUP($H402,AcctTbl,3,0),""))</f>
        <v>0</v>
      </c>
      <c r="K402" s="29"/>
      <c r="L402" s="28"/>
      <c r="M402" s="31"/>
      <c r="N402" s="29"/>
      <c r="O402" s="32">
        <f>IF($B402="",0,IF($U402="IN",N($M402),0))</f>
        <v>0</v>
      </c>
      <c r="P402" s="32">
        <f>IF($B402="",0,IF(OR($U402="OUT",$U402="TRF"),N($M402),0))</f>
        <v>0</v>
      </c>
      <c r="Q402" s="32">
        <f>IF($B402="",0,IF(OR($U402="OUT",$U402="TRF"),N($M402),0))</f>
        <v>0</v>
      </c>
      <c r="R402" s="32">
        <f>IF($B402="",0,IF($U402="IN",N($M402),0))</f>
        <v>0</v>
      </c>
      <c r="S402" s="33">
        <f>IF($B402="","",IF($M402="","⚠ مبلغ",IF($E402="","⚠ بانک عامل",IF(AND($U402="TRF",$F402=""),"⚠ بانک مقصد",IF(AND($V402&lt;&gt;"NONE",$V402&lt;&gt;"",$Z402=""),"⚠ طرف حساب","✓")))))</f>
        <v>0</v>
      </c>
      <c r="T402" s="29"/>
      <c r="U402" s="27">
        <f>IFERROR(VLOOKUP($D402,BankOpTbl,2,0),"")</f>
        <v>0</v>
      </c>
      <c r="V402" s="27">
        <f>IFERROR(VLOOKUP($D402,BankOpTbl,3,0),"")</f>
        <v>0</v>
      </c>
      <c r="W402" s="27">
        <f>IFERROR(VLOOKUP($D402,BankOpTbl,4,0),"")</f>
        <v>0</v>
      </c>
      <c r="X402" s="27">
        <f>IF($E402="","",IFERROR(VLOOKUP($E402,BankTbl,4,0),""))</f>
        <v>0</v>
      </c>
      <c r="Y402" s="27">
        <f>IF($F402="","",IFERROR(VLOOKUP($F402,BankTbl,4,0),""))</f>
        <v>0</v>
      </c>
      <c r="Z402" s="27">
        <f>IF($B402="","",IF($V402="PICK",LEFT($N402,5),IF($V402="FIXED",$W402,IF($V402="CODE",$H402,""))))</f>
        <v>0</v>
      </c>
    </row>
    <row r="403" spans="1:26" ht="21" customHeight="1">
      <c r="A403" s="27">
        <f>IF($B403="","",COUNTA($B$13:$B403))</f>
        <v>0</v>
      </c>
      <c r="B403" s="28"/>
      <c r="C403" s="28"/>
      <c r="D403" s="29"/>
      <c r="E403" s="29"/>
      <c r="F403" s="29"/>
      <c r="G403" s="28"/>
      <c r="H403" s="28"/>
      <c r="I403" s="30">
        <f>IF($H403="","",IFERROR(VLOOKUP($H403,AcctTbl,2,0),"کد ناشناخته"))</f>
        <v>0</v>
      </c>
      <c r="J403" s="27">
        <f>IF($H403="","",IFERROR(VLOOKUP($H403,AcctTbl,3,0),""))</f>
        <v>0</v>
      </c>
      <c r="K403" s="29"/>
      <c r="L403" s="28"/>
      <c r="M403" s="31"/>
      <c r="N403" s="29"/>
      <c r="O403" s="32">
        <f>IF($B403="",0,IF($U403="IN",N($M403),0))</f>
        <v>0</v>
      </c>
      <c r="P403" s="32">
        <f>IF($B403="",0,IF(OR($U403="OUT",$U403="TRF"),N($M403),0))</f>
        <v>0</v>
      </c>
      <c r="Q403" s="32">
        <f>IF($B403="",0,IF(OR($U403="OUT",$U403="TRF"),N($M403),0))</f>
        <v>0</v>
      </c>
      <c r="R403" s="32">
        <f>IF($B403="",0,IF($U403="IN",N($M403),0))</f>
        <v>0</v>
      </c>
      <c r="S403" s="33">
        <f>IF($B403="","",IF($M403="","⚠ مبلغ",IF($E403="","⚠ بانک عامل",IF(AND($U403="TRF",$F403=""),"⚠ بانک مقصد",IF(AND($V403&lt;&gt;"NONE",$V403&lt;&gt;"",$Z403=""),"⚠ طرف حساب","✓")))))</f>
        <v>0</v>
      </c>
      <c r="T403" s="29"/>
      <c r="U403" s="27">
        <f>IFERROR(VLOOKUP($D403,BankOpTbl,2,0),"")</f>
        <v>0</v>
      </c>
      <c r="V403" s="27">
        <f>IFERROR(VLOOKUP($D403,BankOpTbl,3,0),"")</f>
        <v>0</v>
      </c>
      <c r="W403" s="27">
        <f>IFERROR(VLOOKUP($D403,BankOpTbl,4,0),"")</f>
        <v>0</v>
      </c>
      <c r="X403" s="27">
        <f>IF($E403="","",IFERROR(VLOOKUP($E403,BankTbl,4,0),""))</f>
        <v>0</v>
      </c>
      <c r="Y403" s="27">
        <f>IF($F403="","",IFERROR(VLOOKUP($F403,BankTbl,4,0),""))</f>
        <v>0</v>
      </c>
      <c r="Z403" s="27">
        <f>IF($B403="","",IF($V403="PICK",LEFT($N403,5),IF($V403="FIXED",$W403,IF($V403="CODE",$H403,""))))</f>
        <v>0</v>
      </c>
    </row>
    <row r="404" spans="1:26" ht="21" customHeight="1">
      <c r="A404" s="27">
        <f>IF($B404="","",COUNTA($B$13:$B404))</f>
        <v>0</v>
      </c>
      <c r="B404" s="28"/>
      <c r="C404" s="28"/>
      <c r="D404" s="29"/>
      <c r="E404" s="29"/>
      <c r="F404" s="29"/>
      <c r="G404" s="28"/>
      <c r="H404" s="28"/>
      <c r="I404" s="30">
        <f>IF($H404="","",IFERROR(VLOOKUP($H404,AcctTbl,2,0),"کد ناشناخته"))</f>
        <v>0</v>
      </c>
      <c r="J404" s="27">
        <f>IF($H404="","",IFERROR(VLOOKUP($H404,AcctTbl,3,0),""))</f>
        <v>0</v>
      </c>
      <c r="K404" s="29"/>
      <c r="L404" s="28"/>
      <c r="M404" s="31"/>
      <c r="N404" s="29"/>
      <c r="O404" s="32">
        <f>IF($B404="",0,IF($U404="IN",N($M404),0))</f>
        <v>0</v>
      </c>
      <c r="P404" s="32">
        <f>IF($B404="",0,IF(OR($U404="OUT",$U404="TRF"),N($M404),0))</f>
        <v>0</v>
      </c>
      <c r="Q404" s="32">
        <f>IF($B404="",0,IF(OR($U404="OUT",$U404="TRF"),N($M404),0))</f>
        <v>0</v>
      </c>
      <c r="R404" s="32">
        <f>IF($B404="",0,IF($U404="IN",N($M404),0))</f>
        <v>0</v>
      </c>
      <c r="S404" s="33">
        <f>IF($B404="","",IF($M404="","⚠ مبلغ",IF($E404="","⚠ بانک عامل",IF(AND($U404="TRF",$F404=""),"⚠ بانک مقصد",IF(AND($V404&lt;&gt;"NONE",$V404&lt;&gt;"",$Z404=""),"⚠ طرف حساب","✓")))))</f>
        <v>0</v>
      </c>
      <c r="T404" s="29"/>
      <c r="U404" s="27">
        <f>IFERROR(VLOOKUP($D404,BankOpTbl,2,0),"")</f>
        <v>0</v>
      </c>
      <c r="V404" s="27">
        <f>IFERROR(VLOOKUP($D404,BankOpTbl,3,0),"")</f>
        <v>0</v>
      </c>
      <c r="W404" s="27">
        <f>IFERROR(VLOOKUP($D404,BankOpTbl,4,0),"")</f>
        <v>0</v>
      </c>
      <c r="X404" s="27">
        <f>IF($E404="","",IFERROR(VLOOKUP($E404,BankTbl,4,0),""))</f>
        <v>0</v>
      </c>
      <c r="Y404" s="27">
        <f>IF($F404="","",IFERROR(VLOOKUP($F404,BankTbl,4,0),""))</f>
        <v>0</v>
      </c>
      <c r="Z404" s="27">
        <f>IF($B404="","",IF($V404="PICK",LEFT($N404,5),IF($V404="FIXED",$W404,IF($V404="CODE",$H404,""))))</f>
        <v>0</v>
      </c>
    </row>
    <row r="405" spans="1:26" ht="21" customHeight="1">
      <c r="A405" s="27">
        <f>IF($B405="","",COUNTA($B$13:$B405))</f>
        <v>0</v>
      </c>
      <c r="B405" s="28"/>
      <c r="C405" s="28"/>
      <c r="D405" s="29"/>
      <c r="E405" s="29"/>
      <c r="F405" s="29"/>
      <c r="G405" s="28"/>
      <c r="H405" s="28"/>
      <c r="I405" s="30">
        <f>IF($H405="","",IFERROR(VLOOKUP($H405,AcctTbl,2,0),"کد ناشناخته"))</f>
        <v>0</v>
      </c>
      <c r="J405" s="27">
        <f>IF($H405="","",IFERROR(VLOOKUP($H405,AcctTbl,3,0),""))</f>
        <v>0</v>
      </c>
      <c r="K405" s="29"/>
      <c r="L405" s="28"/>
      <c r="M405" s="31"/>
      <c r="N405" s="29"/>
      <c r="O405" s="32">
        <f>IF($B405="",0,IF($U405="IN",N($M405),0))</f>
        <v>0</v>
      </c>
      <c r="P405" s="32">
        <f>IF($B405="",0,IF(OR($U405="OUT",$U405="TRF"),N($M405),0))</f>
        <v>0</v>
      </c>
      <c r="Q405" s="32">
        <f>IF($B405="",0,IF(OR($U405="OUT",$U405="TRF"),N($M405),0))</f>
        <v>0</v>
      </c>
      <c r="R405" s="32">
        <f>IF($B405="",0,IF($U405="IN",N($M405),0))</f>
        <v>0</v>
      </c>
      <c r="S405" s="33">
        <f>IF($B405="","",IF($M405="","⚠ مبلغ",IF($E405="","⚠ بانک عامل",IF(AND($U405="TRF",$F405=""),"⚠ بانک مقصد",IF(AND($V405&lt;&gt;"NONE",$V405&lt;&gt;"",$Z405=""),"⚠ طرف حساب","✓")))))</f>
        <v>0</v>
      </c>
      <c r="T405" s="29"/>
      <c r="U405" s="27">
        <f>IFERROR(VLOOKUP($D405,BankOpTbl,2,0),"")</f>
        <v>0</v>
      </c>
      <c r="V405" s="27">
        <f>IFERROR(VLOOKUP($D405,BankOpTbl,3,0),"")</f>
        <v>0</v>
      </c>
      <c r="W405" s="27">
        <f>IFERROR(VLOOKUP($D405,BankOpTbl,4,0),"")</f>
        <v>0</v>
      </c>
      <c r="X405" s="27">
        <f>IF($E405="","",IFERROR(VLOOKUP($E405,BankTbl,4,0),""))</f>
        <v>0</v>
      </c>
      <c r="Y405" s="27">
        <f>IF($F405="","",IFERROR(VLOOKUP($F405,BankTbl,4,0),""))</f>
        <v>0</v>
      </c>
      <c r="Z405" s="27">
        <f>IF($B405="","",IF($V405="PICK",LEFT($N405,5),IF($V405="FIXED",$W405,IF($V405="CODE",$H405,""))))</f>
        <v>0</v>
      </c>
    </row>
    <row r="406" spans="1:26" ht="21" customHeight="1">
      <c r="A406" s="27">
        <f>IF($B406="","",COUNTA($B$13:$B406))</f>
        <v>0</v>
      </c>
      <c r="B406" s="28"/>
      <c r="C406" s="28"/>
      <c r="D406" s="29"/>
      <c r="E406" s="29"/>
      <c r="F406" s="29"/>
      <c r="G406" s="28"/>
      <c r="H406" s="28"/>
      <c r="I406" s="30">
        <f>IF($H406="","",IFERROR(VLOOKUP($H406,AcctTbl,2,0),"کد ناشناخته"))</f>
        <v>0</v>
      </c>
      <c r="J406" s="27">
        <f>IF($H406="","",IFERROR(VLOOKUP($H406,AcctTbl,3,0),""))</f>
        <v>0</v>
      </c>
      <c r="K406" s="29"/>
      <c r="L406" s="28"/>
      <c r="M406" s="31"/>
      <c r="N406" s="29"/>
      <c r="O406" s="32">
        <f>IF($B406="",0,IF($U406="IN",N($M406),0))</f>
        <v>0</v>
      </c>
      <c r="P406" s="32">
        <f>IF($B406="",0,IF(OR($U406="OUT",$U406="TRF"),N($M406),0))</f>
        <v>0</v>
      </c>
      <c r="Q406" s="32">
        <f>IF($B406="",0,IF(OR($U406="OUT",$U406="TRF"),N($M406),0))</f>
        <v>0</v>
      </c>
      <c r="R406" s="32">
        <f>IF($B406="",0,IF($U406="IN",N($M406),0))</f>
        <v>0</v>
      </c>
      <c r="S406" s="33">
        <f>IF($B406="","",IF($M406="","⚠ مبلغ",IF($E406="","⚠ بانک عامل",IF(AND($U406="TRF",$F406=""),"⚠ بانک مقصد",IF(AND($V406&lt;&gt;"NONE",$V406&lt;&gt;"",$Z406=""),"⚠ طرف حساب","✓")))))</f>
        <v>0</v>
      </c>
      <c r="T406" s="29"/>
      <c r="U406" s="27">
        <f>IFERROR(VLOOKUP($D406,BankOpTbl,2,0),"")</f>
        <v>0</v>
      </c>
      <c r="V406" s="27">
        <f>IFERROR(VLOOKUP($D406,BankOpTbl,3,0),"")</f>
        <v>0</v>
      </c>
      <c r="W406" s="27">
        <f>IFERROR(VLOOKUP($D406,BankOpTbl,4,0),"")</f>
        <v>0</v>
      </c>
      <c r="X406" s="27">
        <f>IF($E406="","",IFERROR(VLOOKUP($E406,BankTbl,4,0),""))</f>
        <v>0</v>
      </c>
      <c r="Y406" s="27">
        <f>IF($F406="","",IFERROR(VLOOKUP($F406,BankTbl,4,0),""))</f>
        <v>0</v>
      </c>
      <c r="Z406" s="27">
        <f>IF($B406="","",IF($V406="PICK",LEFT($N406,5),IF($V406="FIXED",$W406,IF($V406="CODE",$H406,""))))</f>
        <v>0</v>
      </c>
    </row>
    <row r="407" spans="1:26" ht="21" customHeight="1">
      <c r="A407" s="27">
        <f>IF($B407="","",COUNTA($B$13:$B407))</f>
        <v>0</v>
      </c>
      <c r="B407" s="28"/>
      <c r="C407" s="28"/>
      <c r="D407" s="29"/>
      <c r="E407" s="29"/>
      <c r="F407" s="29"/>
      <c r="G407" s="28"/>
      <c r="H407" s="28"/>
      <c r="I407" s="30">
        <f>IF($H407="","",IFERROR(VLOOKUP($H407,AcctTbl,2,0),"کد ناشناخته"))</f>
        <v>0</v>
      </c>
      <c r="J407" s="27">
        <f>IF($H407="","",IFERROR(VLOOKUP($H407,AcctTbl,3,0),""))</f>
        <v>0</v>
      </c>
      <c r="K407" s="29"/>
      <c r="L407" s="28"/>
      <c r="M407" s="31"/>
      <c r="N407" s="29"/>
      <c r="O407" s="32">
        <f>IF($B407="",0,IF($U407="IN",N($M407),0))</f>
        <v>0</v>
      </c>
      <c r="P407" s="32">
        <f>IF($B407="",0,IF(OR($U407="OUT",$U407="TRF"),N($M407),0))</f>
        <v>0</v>
      </c>
      <c r="Q407" s="32">
        <f>IF($B407="",0,IF(OR($U407="OUT",$U407="TRF"),N($M407),0))</f>
        <v>0</v>
      </c>
      <c r="R407" s="32">
        <f>IF($B407="",0,IF($U407="IN",N($M407),0))</f>
        <v>0</v>
      </c>
      <c r="S407" s="33">
        <f>IF($B407="","",IF($M407="","⚠ مبلغ",IF($E407="","⚠ بانک عامل",IF(AND($U407="TRF",$F407=""),"⚠ بانک مقصد",IF(AND($V407&lt;&gt;"NONE",$V407&lt;&gt;"",$Z407=""),"⚠ طرف حساب","✓")))))</f>
        <v>0</v>
      </c>
      <c r="T407" s="29"/>
      <c r="U407" s="27">
        <f>IFERROR(VLOOKUP($D407,BankOpTbl,2,0),"")</f>
        <v>0</v>
      </c>
      <c r="V407" s="27">
        <f>IFERROR(VLOOKUP($D407,BankOpTbl,3,0),"")</f>
        <v>0</v>
      </c>
      <c r="W407" s="27">
        <f>IFERROR(VLOOKUP($D407,BankOpTbl,4,0),"")</f>
        <v>0</v>
      </c>
      <c r="X407" s="27">
        <f>IF($E407="","",IFERROR(VLOOKUP($E407,BankTbl,4,0),""))</f>
        <v>0</v>
      </c>
      <c r="Y407" s="27">
        <f>IF($F407="","",IFERROR(VLOOKUP($F407,BankTbl,4,0),""))</f>
        <v>0</v>
      </c>
      <c r="Z407" s="27">
        <f>IF($B407="","",IF($V407="PICK",LEFT($N407,5),IF($V407="FIXED",$W407,IF($V407="CODE",$H407,""))))</f>
        <v>0</v>
      </c>
    </row>
    <row r="408" spans="1:26" ht="21" customHeight="1">
      <c r="A408" s="27">
        <f>IF($B408="","",COUNTA($B$13:$B408))</f>
        <v>0</v>
      </c>
      <c r="B408" s="28"/>
      <c r="C408" s="28"/>
      <c r="D408" s="29"/>
      <c r="E408" s="29"/>
      <c r="F408" s="29"/>
      <c r="G408" s="28"/>
      <c r="H408" s="28"/>
      <c r="I408" s="30">
        <f>IF($H408="","",IFERROR(VLOOKUP($H408,AcctTbl,2,0),"کد ناشناخته"))</f>
        <v>0</v>
      </c>
      <c r="J408" s="27">
        <f>IF($H408="","",IFERROR(VLOOKUP($H408,AcctTbl,3,0),""))</f>
        <v>0</v>
      </c>
      <c r="K408" s="29"/>
      <c r="L408" s="28"/>
      <c r="M408" s="31"/>
      <c r="N408" s="29"/>
      <c r="O408" s="32">
        <f>IF($B408="",0,IF($U408="IN",N($M408),0))</f>
        <v>0</v>
      </c>
      <c r="P408" s="32">
        <f>IF($B408="",0,IF(OR($U408="OUT",$U408="TRF"),N($M408),0))</f>
        <v>0</v>
      </c>
      <c r="Q408" s="32">
        <f>IF($B408="",0,IF(OR($U408="OUT",$U408="TRF"),N($M408),0))</f>
        <v>0</v>
      </c>
      <c r="R408" s="32">
        <f>IF($B408="",0,IF($U408="IN",N($M408),0))</f>
        <v>0</v>
      </c>
      <c r="S408" s="33">
        <f>IF($B408="","",IF($M408="","⚠ مبلغ",IF($E408="","⚠ بانک عامل",IF(AND($U408="TRF",$F408=""),"⚠ بانک مقصد",IF(AND($V408&lt;&gt;"NONE",$V408&lt;&gt;"",$Z408=""),"⚠ طرف حساب","✓")))))</f>
        <v>0</v>
      </c>
      <c r="T408" s="29"/>
      <c r="U408" s="27">
        <f>IFERROR(VLOOKUP($D408,BankOpTbl,2,0),"")</f>
        <v>0</v>
      </c>
      <c r="V408" s="27">
        <f>IFERROR(VLOOKUP($D408,BankOpTbl,3,0),"")</f>
        <v>0</v>
      </c>
      <c r="W408" s="27">
        <f>IFERROR(VLOOKUP($D408,BankOpTbl,4,0),"")</f>
        <v>0</v>
      </c>
      <c r="X408" s="27">
        <f>IF($E408="","",IFERROR(VLOOKUP($E408,BankTbl,4,0),""))</f>
        <v>0</v>
      </c>
      <c r="Y408" s="27">
        <f>IF($F408="","",IFERROR(VLOOKUP($F408,BankTbl,4,0),""))</f>
        <v>0</v>
      </c>
      <c r="Z408" s="27">
        <f>IF($B408="","",IF($V408="PICK",LEFT($N408,5),IF($V408="FIXED",$W408,IF($V408="CODE",$H408,""))))</f>
        <v>0</v>
      </c>
    </row>
    <row r="409" spans="1:26" ht="21" customHeight="1">
      <c r="A409" s="27">
        <f>IF($B409="","",COUNTA($B$13:$B409))</f>
        <v>0</v>
      </c>
      <c r="B409" s="28"/>
      <c r="C409" s="28"/>
      <c r="D409" s="29"/>
      <c r="E409" s="29"/>
      <c r="F409" s="29"/>
      <c r="G409" s="28"/>
      <c r="H409" s="28"/>
      <c r="I409" s="30">
        <f>IF($H409="","",IFERROR(VLOOKUP($H409,AcctTbl,2,0),"کد ناشناخته"))</f>
        <v>0</v>
      </c>
      <c r="J409" s="27">
        <f>IF($H409="","",IFERROR(VLOOKUP($H409,AcctTbl,3,0),""))</f>
        <v>0</v>
      </c>
      <c r="K409" s="29"/>
      <c r="L409" s="28"/>
      <c r="M409" s="31"/>
      <c r="N409" s="29"/>
      <c r="O409" s="32">
        <f>IF($B409="",0,IF($U409="IN",N($M409),0))</f>
        <v>0</v>
      </c>
      <c r="P409" s="32">
        <f>IF($B409="",0,IF(OR($U409="OUT",$U409="TRF"),N($M409),0))</f>
        <v>0</v>
      </c>
      <c r="Q409" s="32">
        <f>IF($B409="",0,IF(OR($U409="OUT",$U409="TRF"),N($M409),0))</f>
        <v>0</v>
      </c>
      <c r="R409" s="32">
        <f>IF($B409="",0,IF($U409="IN",N($M409),0))</f>
        <v>0</v>
      </c>
      <c r="S409" s="33">
        <f>IF($B409="","",IF($M409="","⚠ مبلغ",IF($E409="","⚠ بانک عامل",IF(AND($U409="TRF",$F409=""),"⚠ بانک مقصد",IF(AND($V409&lt;&gt;"NONE",$V409&lt;&gt;"",$Z409=""),"⚠ طرف حساب","✓")))))</f>
        <v>0</v>
      </c>
      <c r="T409" s="29"/>
      <c r="U409" s="27">
        <f>IFERROR(VLOOKUP($D409,BankOpTbl,2,0),"")</f>
        <v>0</v>
      </c>
      <c r="V409" s="27">
        <f>IFERROR(VLOOKUP($D409,BankOpTbl,3,0),"")</f>
        <v>0</v>
      </c>
      <c r="W409" s="27">
        <f>IFERROR(VLOOKUP($D409,BankOpTbl,4,0),"")</f>
        <v>0</v>
      </c>
      <c r="X409" s="27">
        <f>IF($E409="","",IFERROR(VLOOKUP($E409,BankTbl,4,0),""))</f>
        <v>0</v>
      </c>
      <c r="Y409" s="27">
        <f>IF($F409="","",IFERROR(VLOOKUP($F409,BankTbl,4,0),""))</f>
        <v>0</v>
      </c>
      <c r="Z409" s="27">
        <f>IF($B409="","",IF($V409="PICK",LEFT($N409,5),IF($V409="FIXED",$W409,IF($V409="CODE",$H409,""))))</f>
        <v>0</v>
      </c>
    </row>
    <row r="410" spans="1:26" ht="21" customHeight="1">
      <c r="A410" s="27">
        <f>IF($B410="","",COUNTA($B$13:$B410))</f>
        <v>0</v>
      </c>
      <c r="B410" s="28"/>
      <c r="C410" s="28"/>
      <c r="D410" s="29"/>
      <c r="E410" s="29"/>
      <c r="F410" s="29"/>
      <c r="G410" s="28"/>
      <c r="H410" s="28"/>
      <c r="I410" s="30">
        <f>IF($H410="","",IFERROR(VLOOKUP($H410,AcctTbl,2,0),"کد ناشناخته"))</f>
        <v>0</v>
      </c>
      <c r="J410" s="27">
        <f>IF($H410="","",IFERROR(VLOOKUP($H410,AcctTbl,3,0),""))</f>
        <v>0</v>
      </c>
      <c r="K410" s="29"/>
      <c r="L410" s="28"/>
      <c r="M410" s="31"/>
      <c r="N410" s="29"/>
      <c r="O410" s="32">
        <f>IF($B410="",0,IF($U410="IN",N($M410),0))</f>
        <v>0</v>
      </c>
      <c r="P410" s="32">
        <f>IF($B410="",0,IF(OR($U410="OUT",$U410="TRF"),N($M410),0))</f>
        <v>0</v>
      </c>
      <c r="Q410" s="32">
        <f>IF($B410="",0,IF(OR($U410="OUT",$U410="TRF"),N($M410),0))</f>
        <v>0</v>
      </c>
      <c r="R410" s="32">
        <f>IF($B410="",0,IF($U410="IN",N($M410),0))</f>
        <v>0</v>
      </c>
      <c r="S410" s="33">
        <f>IF($B410="","",IF($M410="","⚠ مبلغ",IF($E410="","⚠ بانک عامل",IF(AND($U410="TRF",$F410=""),"⚠ بانک مقصد",IF(AND($V410&lt;&gt;"NONE",$V410&lt;&gt;"",$Z410=""),"⚠ طرف حساب","✓")))))</f>
        <v>0</v>
      </c>
      <c r="T410" s="29"/>
      <c r="U410" s="27">
        <f>IFERROR(VLOOKUP($D410,BankOpTbl,2,0),"")</f>
        <v>0</v>
      </c>
      <c r="V410" s="27">
        <f>IFERROR(VLOOKUP($D410,BankOpTbl,3,0),"")</f>
        <v>0</v>
      </c>
      <c r="W410" s="27">
        <f>IFERROR(VLOOKUP($D410,BankOpTbl,4,0),"")</f>
        <v>0</v>
      </c>
      <c r="X410" s="27">
        <f>IF($E410="","",IFERROR(VLOOKUP($E410,BankTbl,4,0),""))</f>
        <v>0</v>
      </c>
      <c r="Y410" s="27">
        <f>IF($F410="","",IFERROR(VLOOKUP($F410,BankTbl,4,0),""))</f>
        <v>0</v>
      </c>
      <c r="Z410" s="27">
        <f>IF($B410="","",IF($V410="PICK",LEFT($N410,5),IF($V410="FIXED",$W410,IF($V410="CODE",$H410,""))))</f>
        <v>0</v>
      </c>
    </row>
    <row r="411" spans="1:26" ht="21" customHeight="1">
      <c r="A411" s="27">
        <f>IF($B411="","",COUNTA($B$13:$B411))</f>
        <v>0</v>
      </c>
      <c r="B411" s="28"/>
      <c r="C411" s="28"/>
      <c r="D411" s="29"/>
      <c r="E411" s="29"/>
      <c r="F411" s="29"/>
      <c r="G411" s="28"/>
      <c r="H411" s="28"/>
      <c r="I411" s="30">
        <f>IF($H411="","",IFERROR(VLOOKUP($H411,AcctTbl,2,0),"کد ناشناخته"))</f>
        <v>0</v>
      </c>
      <c r="J411" s="27">
        <f>IF($H411="","",IFERROR(VLOOKUP($H411,AcctTbl,3,0),""))</f>
        <v>0</v>
      </c>
      <c r="K411" s="29"/>
      <c r="L411" s="28"/>
      <c r="M411" s="31"/>
      <c r="N411" s="29"/>
      <c r="O411" s="32">
        <f>IF($B411="",0,IF($U411="IN",N($M411),0))</f>
        <v>0</v>
      </c>
      <c r="P411" s="32">
        <f>IF($B411="",0,IF(OR($U411="OUT",$U411="TRF"),N($M411),0))</f>
        <v>0</v>
      </c>
      <c r="Q411" s="32">
        <f>IF($B411="",0,IF(OR($U411="OUT",$U411="TRF"),N($M411),0))</f>
        <v>0</v>
      </c>
      <c r="R411" s="32">
        <f>IF($B411="",0,IF($U411="IN",N($M411),0))</f>
        <v>0</v>
      </c>
      <c r="S411" s="33">
        <f>IF($B411="","",IF($M411="","⚠ مبلغ",IF($E411="","⚠ بانک عامل",IF(AND($U411="TRF",$F411=""),"⚠ بانک مقصد",IF(AND($V411&lt;&gt;"NONE",$V411&lt;&gt;"",$Z411=""),"⚠ طرف حساب","✓")))))</f>
        <v>0</v>
      </c>
      <c r="T411" s="29"/>
      <c r="U411" s="27">
        <f>IFERROR(VLOOKUP($D411,BankOpTbl,2,0),"")</f>
        <v>0</v>
      </c>
      <c r="V411" s="27">
        <f>IFERROR(VLOOKUP($D411,BankOpTbl,3,0),"")</f>
        <v>0</v>
      </c>
      <c r="W411" s="27">
        <f>IFERROR(VLOOKUP($D411,BankOpTbl,4,0),"")</f>
        <v>0</v>
      </c>
      <c r="X411" s="27">
        <f>IF($E411="","",IFERROR(VLOOKUP($E411,BankTbl,4,0),""))</f>
        <v>0</v>
      </c>
      <c r="Y411" s="27">
        <f>IF($F411="","",IFERROR(VLOOKUP($F411,BankTbl,4,0),""))</f>
        <v>0</v>
      </c>
      <c r="Z411" s="27">
        <f>IF($B411="","",IF($V411="PICK",LEFT($N411,5),IF($V411="FIXED",$W411,IF($V411="CODE",$H411,""))))</f>
        <v>0</v>
      </c>
    </row>
    <row r="412" spans="1:26" ht="21" customHeight="1">
      <c r="A412" s="27">
        <f>IF($B412="","",COUNTA($B$13:$B412))</f>
        <v>0</v>
      </c>
      <c r="B412" s="28"/>
      <c r="C412" s="28"/>
      <c r="D412" s="29"/>
      <c r="E412" s="29"/>
      <c r="F412" s="29"/>
      <c r="G412" s="28"/>
      <c r="H412" s="28"/>
      <c r="I412" s="30">
        <f>IF($H412="","",IFERROR(VLOOKUP($H412,AcctTbl,2,0),"کد ناشناخته"))</f>
        <v>0</v>
      </c>
      <c r="J412" s="27">
        <f>IF($H412="","",IFERROR(VLOOKUP($H412,AcctTbl,3,0),""))</f>
        <v>0</v>
      </c>
      <c r="K412" s="29"/>
      <c r="L412" s="28"/>
      <c r="M412" s="31"/>
      <c r="N412" s="29"/>
      <c r="O412" s="32">
        <f>IF($B412="",0,IF($U412="IN",N($M412),0))</f>
        <v>0</v>
      </c>
      <c r="P412" s="32">
        <f>IF($B412="",0,IF(OR($U412="OUT",$U412="TRF"),N($M412),0))</f>
        <v>0</v>
      </c>
      <c r="Q412" s="32">
        <f>IF($B412="",0,IF(OR($U412="OUT",$U412="TRF"),N($M412),0))</f>
        <v>0</v>
      </c>
      <c r="R412" s="32">
        <f>IF($B412="",0,IF($U412="IN",N($M412),0))</f>
        <v>0</v>
      </c>
      <c r="S412" s="33">
        <f>IF($B412="","",IF($M412="","⚠ مبلغ",IF($E412="","⚠ بانک عامل",IF(AND($U412="TRF",$F412=""),"⚠ بانک مقصد",IF(AND($V412&lt;&gt;"NONE",$V412&lt;&gt;"",$Z412=""),"⚠ طرف حساب","✓")))))</f>
        <v>0</v>
      </c>
      <c r="T412" s="29"/>
      <c r="U412" s="27">
        <f>IFERROR(VLOOKUP($D412,BankOpTbl,2,0),"")</f>
        <v>0</v>
      </c>
      <c r="V412" s="27">
        <f>IFERROR(VLOOKUP($D412,BankOpTbl,3,0),"")</f>
        <v>0</v>
      </c>
      <c r="W412" s="27">
        <f>IFERROR(VLOOKUP($D412,BankOpTbl,4,0),"")</f>
        <v>0</v>
      </c>
      <c r="X412" s="27">
        <f>IF($E412="","",IFERROR(VLOOKUP($E412,BankTbl,4,0),""))</f>
        <v>0</v>
      </c>
      <c r="Y412" s="27">
        <f>IF($F412="","",IFERROR(VLOOKUP($F412,BankTbl,4,0),""))</f>
        <v>0</v>
      </c>
      <c r="Z412" s="27">
        <f>IF($B412="","",IF($V412="PICK",LEFT($N412,5),IF($V412="FIXED",$W412,IF($V412="CODE",$H412,""))))</f>
        <v>0</v>
      </c>
    </row>
    <row r="413" spans="1:26" ht="21" customHeight="1">
      <c r="A413" s="27">
        <f>IF($B413="","",COUNTA($B$13:$B413))</f>
        <v>0</v>
      </c>
      <c r="B413" s="28"/>
      <c r="C413" s="28"/>
      <c r="D413" s="29"/>
      <c r="E413" s="29"/>
      <c r="F413" s="29"/>
      <c r="G413" s="28"/>
      <c r="H413" s="28"/>
      <c r="I413" s="30">
        <f>IF($H413="","",IFERROR(VLOOKUP($H413,AcctTbl,2,0),"کد ناشناخته"))</f>
        <v>0</v>
      </c>
      <c r="J413" s="27">
        <f>IF($H413="","",IFERROR(VLOOKUP($H413,AcctTbl,3,0),""))</f>
        <v>0</v>
      </c>
      <c r="K413" s="29"/>
      <c r="L413" s="28"/>
      <c r="M413" s="31"/>
      <c r="N413" s="29"/>
      <c r="O413" s="32">
        <f>IF($B413="",0,IF($U413="IN",N($M413),0))</f>
        <v>0</v>
      </c>
      <c r="P413" s="32">
        <f>IF($B413="",0,IF(OR($U413="OUT",$U413="TRF"),N($M413),0))</f>
        <v>0</v>
      </c>
      <c r="Q413" s="32">
        <f>IF($B413="",0,IF(OR($U413="OUT",$U413="TRF"),N($M413),0))</f>
        <v>0</v>
      </c>
      <c r="R413" s="32">
        <f>IF($B413="",0,IF($U413="IN",N($M413),0))</f>
        <v>0</v>
      </c>
      <c r="S413" s="33">
        <f>IF($B413="","",IF($M413="","⚠ مبلغ",IF($E413="","⚠ بانک عامل",IF(AND($U413="TRF",$F413=""),"⚠ بانک مقصد",IF(AND($V413&lt;&gt;"NONE",$V413&lt;&gt;"",$Z413=""),"⚠ طرف حساب","✓")))))</f>
        <v>0</v>
      </c>
      <c r="T413" s="29"/>
      <c r="U413" s="27">
        <f>IFERROR(VLOOKUP($D413,BankOpTbl,2,0),"")</f>
        <v>0</v>
      </c>
      <c r="V413" s="27">
        <f>IFERROR(VLOOKUP($D413,BankOpTbl,3,0),"")</f>
        <v>0</v>
      </c>
      <c r="W413" s="27">
        <f>IFERROR(VLOOKUP($D413,BankOpTbl,4,0),"")</f>
        <v>0</v>
      </c>
      <c r="X413" s="27">
        <f>IF($E413="","",IFERROR(VLOOKUP($E413,BankTbl,4,0),""))</f>
        <v>0</v>
      </c>
      <c r="Y413" s="27">
        <f>IF($F413="","",IFERROR(VLOOKUP($F413,BankTbl,4,0),""))</f>
        <v>0</v>
      </c>
      <c r="Z413" s="27">
        <f>IF($B413="","",IF($V413="PICK",LEFT($N413,5),IF($V413="FIXED",$W413,IF($V413="CODE",$H413,""))))</f>
        <v>0</v>
      </c>
    </row>
    <row r="414" spans="1:26" ht="21" customHeight="1">
      <c r="A414" s="27">
        <f>IF($B414="","",COUNTA($B$13:$B414))</f>
        <v>0</v>
      </c>
      <c r="B414" s="28"/>
      <c r="C414" s="28"/>
      <c r="D414" s="29"/>
      <c r="E414" s="29"/>
      <c r="F414" s="29"/>
      <c r="G414" s="28"/>
      <c r="H414" s="28"/>
      <c r="I414" s="30">
        <f>IF($H414="","",IFERROR(VLOOKUP($H414,AcctTbl,2,0),"کد ناشناخته"))</f>
        <v>0</v>
      </c>
      <c r="J414" s="27">
        <f>IF($H414="","",IFERROR(VLOOKUP($H414,AcctTbl,3,0),""))</f>
        <v>0</v>
      </c>
      <c r="K414" s="29"/>
      <c r="L414" s="28"/>
      <c r="M414" s="31"/>
      <c r="N414" s="29"/>
      <c r="O414" s="32">
        <f>IF($B414="",0,IF($U414="IN",N($M414),0))</f>
        <v>0</v>
      </c>
      <c r="P414" s="32">
        <f>IF($B414="",0,IF(OR($U414="OUT",$U414="TRF"),N($M414),0))</f>
        <v>0</v>
      </c>
      <c r="Q414" s="32">
        <f>IF($B414="",0,IF(OR($U414="OUT",$U414="TRF"),N($M414),0))</f>
        <v>0</v>
      </c>
      <c r="R414" s="32">
        <f>IF($B414="",0,IF($U414="IN",N($M414),0))</f>
        <v>0</v>
      </c>
      <c r="S414" s="33">
        <f>IF($B414="","",IF($M414="","⚠ مبلغ",IF($E414="","⚠ بانک عامل",IF(AND($U414="TRF",$F414=""),"⚠ بانک مقصد",IF(AND($V414&lt;&gt;"NONE",$V414&lt;&gt;"",$Z414=""),"⚠ طرف حساب","✓")))))</f>
        <v>0</v>
      </c>
      <c r="T414" s="29"/>
      <c r="U414" s="27">
        <f>IFERROR(VLOOKUP($D414,BankOpTbl,2,0),"")</f>
        <v>0</v>
      </c>
      <c r="V414" s="27">
        <f>IFERROR(VLOOKUP($D414,BankOpTbl,3,0),"")</f>
        <v>0</v>
      </c>
      <c r="W414" s="27">
        <f>IFERROR(VLOOKUP($D414,BankOpTbl,4,0),"")</f>
        <v>0</v>
      </c>
      <c r="X414" s="27">
        <f>IF($E414="","",IFERROR(VLOOKUP($E414,BankTbl,4,0),""))</f>
        <v>0</v>
      </c>
      <c r="Y414" s="27">
        <f>IF($F414="","",IFERROR(VLOOKUP($F414,BankTbl,4,0),""))</f>
        <v>0</v>
      </c>
      <c r="Z414" s="27">
        <f>IF($B414="","",IF($V414="PICK",LEFT($N414,5),IF($V414="FIXED",$W414,IF($V414="CODE",$H414,""))))</f>
        <v>0</v>
      </c>
    </row>
    <row r="415" spans="1:26" ht="21" customHeight="1">
      <c r="A415" s="27">
        <f>IF($B415="","",COUNTA($B$13:$B415))</f>
        <v>0</v>
      </c>
      <c r="B415" s="28"/>
      <c r="C415" s="28"/>
      <c r="D415" s="29"/>
      <c r="E415" s="29"/>
      <c r="F415" s="29"/>
      <c r="G415" s="28"/>
      <c r="H415" s="28"/>
      <c r="I415" s="30">
        <f>IF($H415="","",IFERROR(VLOOKUP($H415,AcctTbl,2,0),"کد ناشناخته"))</f>
        <v>0</v>
      </c>
      <c r="J415" s="27">
        <f>IF($H415="","",IFERROR(VLOOKUP($H415,AcctTbl,3,0),""))</f>
        <v>0</v>
      </c>
      <c r="K415" s="29"/>
      <c r="L415" s="28"/>
      <c r="M415" s="31"/>
      <c r="N415" s="29"/>
      <c r="O415" s="32">
        <f>IF($B415="",0,IF($U415="IN",N($M415),0))</f>
        <v>0</v>
      </c>
      <c r="P415" s="32">
        <f>IF($B415="",0,IF(OR($U415="OUT",$U415="TRF"),N($M415),0))</f>
        <v>0</v>
      </c>
      <c r="Q415" s="32">
        <f>IF($B415="",0,IF(OR($U415="OUT",$U415="TRF"),N($M415),0))</f>
        <v>0</v>
      </c>
      <c r="R415" s="32">
        <f>IF($B415="",0,IF($U415="IN",N($M415),0))</f>
        <v>0</v>
      </c>
      <c r="S415" s="33">
        <f>IF($B415="","",IF($M415="","⚠ مبلغ",IF($E415="","⚠ بانک عامل",IF(AND($U415="TRF",$F415=""),"⚠ بانک مقصد",IF(AND($V415&lt;&gt;"NONE",$V415&lt;&gt;"",$Z415=""),"⚠ طرف حساب","✓")))))</f>
        <v>0</v>
      </c>
      <c r="T415" s="29"/>
      <c r="U415" s="27">
        <f>IFERROR(VLOOKUP($D415,BankOpTbl,2,0),"")</f>
        <v>0</v>
      </c>
      <c r="V415" s="27">
        <f>IFERROR(VLOOKUP($D415,BankOpTbl,3,0),"")</f>
        <v>0</v>
      </c>
      <c r="W415" s="27">
        <f>IFERROR(VLOOKUP($D415,BankOpTbl,4,0),"")</f>
        <v>0</v>
      </c>
      <c r="X415" s="27">
        <f>IF($E415="","",IFERROR(VLOOKUP($E415,BankTbl,4,0),""))</f>
        <v>0</v>
      </c>
      <c r="Y415" s="27">
        <f>IF($F415="","",IFERROR(VLOOKUP($F415,BankTbl,4,0),""))</f>
        <v>0</v>
      </c>
      <c r="Z415" s="27">
        <f>IF($B415="","",IF($V415="PICK",LEFT($N415,5),IF($V415="FIXED",$W415,IF($V415="CODE",$H415,""))))</f>
        <v>0</v>
      </c>
    </row>
    <row r="416" spans="1:26" ht="21" customHeight="1">
      <c r="A416" s="27">
        <f>IF($B416="","",COUNTA($B$13:$B416))</f>
        <v>0</v>
      </c>
      <c r="B416" s="28"/>
      <c r="C416" s="28"/>
      <c r="D416" s="29"/>
      <c r="E416" s="29"/>
      <c r="F416" s="29"/>
      <c r="G416" s="28"/>
      <c r="H416" s="28"/>
      <c r="I416" s="30">
        <f>IF($H416="","",IFERROR(VLOOKUP($H416,AcctTbl,2,0),"کد ناشناخته"))</f>
        <v>0</v>
      </c>
      <c r="J416" s="27">
        <f>IF($H416="","",IFERROR(VLOOKUP($H416,AcctTbl,3,0),""))</f>
        <v>0</v>
      </c>
      <c r="K416" s="29"/>
      <c r="L416" s="28"/>
      <c r="M416" s="31"/>
      <c r="N416" s="29"/>
      <c r="O416" s="32">
        <f>IF($B416="",0,IF($U416="IN",N($M416),0))</f>
        <v>0</v>
      </c>
      <c r="P416" s="32">
        <f>IF($B416="",0,IF(OR($U416="OUT",$U416="TRF"),N($M416),0))</f>
        <v>0</v>
      </c>
      <c r="Q416" s="32">
        <f>IF($B416="",0,IF(OR($U416="OUT",$U416="TRF"),N($M416),0))</f>
        <v>0</v>
      </c>
      <c r="R416" s="32">
        <f>IF($B416="",0,IF($U416="IN",N($M416),0))</f>
        <v>0</v>
      </c>
      <c r="S416" s="33">
        <f>IF($B416="","",IF($M416="","⚠ مبلغ",IF($E416="","⚠ بانک عامل",IF(AND($U416="TRF",$F416=""),"⚠ بانک مقصد",IF(AND($V416&lt;&gt;"NONE",$V416&lt;&gt;"",$Z416=""),"⚠ طرف حساب","✓")))))</f>
        <v>0</v>
      </c>
      <c r="T416" s="29"/>
      <c r="U416" s="27">
        <f>IFERROR(VLOOKUP($D416,BankOpTbl,2,0),"")</f>
        <v>0</v>
      </c>
      <c r="V416" s="27">
        <f>IFERROR(VLOOKUP($D416,BankOpTbl,3,0),"")</f>
        <v>0</v>
      </c>
      <c r="W416" s="27">
        <f>IFERROR(VLOOKUP($D416,BankOpTbl,4,0),"")</f>
        <v>0</v>
      </c>
      <c r="X416" s="27">
        <f>IF($E416="","",IFERROR(VLOOKUP($E416,BankTbl,4,0),""))</f>
        <v>0</v>
      </c>
      <c r="Y416" s="27">
        <f>IF($F416="","",IFERROR(VLOOKUP($F416,BankTbl,4,0),""))</f>
        <v>0</v>
      </c>
      <c r="Z416" s="27">
        <f>IF($B416="","",IF($V416="PICK",LEFT($N416,5),IF($V416="FIXED",$W416,IF($V416="CODE",$H416,""))))</f>
        <v>0</v>
      </c>
    </row>
    <row r="417" spans="1:26" ht="21" customHeight="1">
      <c r="A417" s="27">
        <f>IF($B417="","",COUNTA($B$13:$B417))</f>
        <v>0</v>
      </c>
      <c r="B417" s="28"/>
      <c r="C417" s="28"/>
      <c r="D417" s="29"/>
      <c r="E417" s="29"/>
      <c r="F417" s="29"/>
      <c r="G417" s="28"/>
      <c r="H417" s="28"/>
      <c r="I417" s="30">
        <f>IF($H417="","",IFERROR(VLOOKUP($H417,AcctTbl,2,0),"کد ناشناخته"))</f>
        <v>0</v>
      </c>
      <c r="J417" s="27">
        <f>IF($H417="","",IFERROR(VLOOKUP($H417,AcctTbl,3,0),""))</f>
        <v>0</v>
      </c>
      <c r="K417" s="29"/>
      <c r="L417" s="28"/>
      <c r="M417" s="31"/>
      <c r="N417" s="29"/>
      <c r="O417" s="32">
        <f>IF($B417="",0,IF($U417="IN",N($M417),0))</f>
        <v>0</v>
      </c>
      <c r="P417" s="32">
        <f>IF($B417="",0,IF(OR($U417="OUT",$U417="TRF"),N($M417),0))</f>
        <v>0</v>
      </c>
      <c r="Q417" s="32">
        <f>IF($B417="",0,IF(OR($U417="OUT",$U417="TRF"),N($M417),0))</f>
        <v>0</v>
      </c>
      <c r="R417" s="32">
        <f>IF($B417="",0,IF($U417="IN",N($M417),0))</f>
        <v>0</v>
      </c>
      <c r="S417" s="33">
        <f>IF($B417="","",IF($M417="","⚠ مبلغ",IF($E417="","⚠ بانک عامل",IF(AND($U417="TRF",$F417=""),"⚠ بانک مقصد",IF(AND($V417&lt;&gt;"NONE",$V417&lt;&gt;"",$Z417=""),"⚠ طرف حساب","✓")))))</f>
        <v>0</v>
      </c>
      <c r="T417" s="29"/>
      <c r="U417" s="27">
        <f>IFERROR(VLOOKUP($D417,BankOpTbl,2,0),"")</f>
        <v>0</v>
      </c>
      <c r="V417" s="27">
        <f>IFERROR(VLOOKUP($D417,BankOpTbl,3,0),"")</f>
        <v>0</v>
      </c>
      <c r="W417" s="27">
        <f>IFERROR(VLOOKUP($D417,BankOpTbl,4,0),"")</f>
        <v>0</v>
      </c>
      <c r="X417" s="27">
        <f>IF($E417="","",IFERROR(VLOOKUP($E417,BankTbl,4,0),""))</f>
        <v>0</v>
      </c>
      <c r="Y417" s="27">
        <f>IF($F417="","",IFERROR(VLOOKUP($F417,BankTbl,4,0),""))</f>
        <v>0</v>
      </c>
      <c r="Z417" s="27">
        <f>IF($B417="","",IF($V417="PICK",LEFT($N417,5),IF($V417="FIXED",$W417,IF($V417="CODE",$H417,""))))</f>
        <v>0</v>
      </c>
    </row>
    <row r="418" spans="1:26" ht="21" customHeight="1">
      <c r="A418" s="27">
        <f>IF($B418="","",COUNTA($B$13:$B418))</f>
        <v>0</v>
      </c>
      <c r="B418" s="28"/>
      <c r="C418" s="28"/>
      <c r="D418" s="29"/>
      <c r="E418" s="29"/>
      <c r="F418" s="29"/>
      <c r="G418" s="28"/>
      <c r="H418" s="28"/>
      <c r="I418" s="30">
        <f>IF($H418="","",IFERROR(VLOOKUP($H418,AcctTbl,2,0),"کد ناشناخته"))</f>
        <v>0</v>
      </c>
      <c r="J418" s="27">
        <f>IF($H418="","",IFERROR(VLOOKUP($H418,AcctTbl,3,0),""))</f>
        <v>0</v>
      </c>
      <c r="K418" s="29"/>
      <c r="L418" s="28"/>
      <c r="M418" s="31"/>
      <c r="N418" s="29"/>
      <c r="O418" s="32">
        <f>IF($B418="",0,IF($U418="IN",N($M418),0))</f>
        <v>0</v>
      </c>
      <c r="P418" s="32">
        <f>IF($B418="",0,IF(OR($U418="OUT",$U418="TRF"),N($M418),0))</f>
        <v>0</v>
      </c>
      <c r="Q418" s="32">
        <f>IF($B418="",0,IF(OR($U418="OUT",$U418="TRF"),N($M418),0))</f>
        <v>0</v>
      </c>
      <c r="R418" s="32">
        <f>IF($B418="",0,IF($U418="IN",N($M418),0))</f>
        <v>0</v>
      </c>
      <c r="S418" s="33">
        <f>IF($B418="","",IF($M418="","⚠ مبلغ",IF($E418="","⚠ بانک عامل",IF(AND($U418="TRF",$F418=""),"⚠ بانک مقصد",IF(AND($V418&lt;&gt;"NONE",$V418&lt;&gt;"",$Z418=""),"⚠ طرف حساب","✓")))))</f>
        <v>0</v>
      </c>
      <c r="T418" s="29"/>
      <c r="U418" s="27">
        <f>IFERROR(VLOOKUP($D418,BankOpTbl,2,0),"")</f>
        <v>0</v>
      </c>
      <c r="V418" s="27">
        <f>IFERROR(VLOOKUP($D418,BankOpTbl,3,0),"")</f>
        <v>0</v>
      </c>
      <c r="W418" s="27">
        <f>IFERROR(VLOOKUP($D418,BankOpTbl,4,0),"")</f>
        <v>0</v>
      </c>
      <c r="X418" s="27">
        <f>IF($E418="","",IFERROR(VLOOKUP($E418,BankTbl,4,0),""))</f>
        <v>0</v>
      </c>
      <c r="Y418" s="27">
        <f>IF($F418="","",IFERROR(VLOOKUP($F418,BankTbl,4,0),""))</f>
        <v>0</v>
      </c>
      <c r="Z418" s="27">
        <f>IF($B418="","",IF($V418="PICK",LEFT($N418,5),IF($V418="FIXED",$W418,IF($V418="CODE",$H418,""))))</f>
        <v>0</v>
      </c>
    </row>
    <row r="419" spans="1:26" ht="21" customHeight="1">
      <c r="A419" s="27">
        <f>IF($B419="","",COUNTA($B$13:$B419))</f>
        <v>0</v>
      </c>
      <c r="B419" s="28"/>
      <c r="C419" s="28"/>
      <c r="D419" s="29"/>
      <c r="E419" s="29"/>
      <c r="F419" s="29"/>
      <c r="G419" s="28"/>
      <c r="H419" s="28"/>
      <c r="I419" s="30">
        <f>IF($H419="","",IFERROR(VLOOKUP($H419,AcctTbl,2,0),"کد ناشناخته"))</f>
        <v>0</v>
      </c>
      <c r="J419" s="27">
        <f>IF($H419="","",IFERROR(VLOOKUP($H419,AcctTbl,3,0),""))</f>
        <v>0</v>
      </c>
      <c r="K419" s="29"/>
      <c r="L419" s="28"/>
      <c r="M419" s="31"/>
      <c r="N419" s="29"/>
      <c r="O419" s="32">
        <f>IF($B419="",0,IF($U419="IN",N($M419),0))</f>
        <v>0</v>
      </c>
      <c r="P419" s="32">
        <f>IF($B419="",0,IF(OR($U419="OUT",$U419="TRF"),N($M419),0))</f>
        <v>0</v>
      </c>
      <c r="Q419" s="32">
        <f>IF($B419="",0,IF(OR($U419="OUT",$U419="TRF"),N($M419),0))</f>
        <v>0</v>
      </c>
      <c r="R419" s="32">
        <f>IF($B419="",0,IF($U419="IN",N($M419),0))</f>
        <v>0</v>
      </c>
      <c r="S419" s="33">
        <f>IF($B419="","",IF($M419="","⚠ مبلغ",IF($E419="","⚠ بانک عامل",IF(AND($U419="TRF",$F419=""),"⚠ بانک مقصد",IF(AND($V419&lt;&gt;"NONE",$V419&lt;&gt;"",$Z419=""),"⚠ طرف حساب","✓")))))</f>
        <v>0</v>
      </c>
      <c r="T419" s="29"/>
      <c r="U419" s="27">
        <f>IFERROR(VLOOKUP($D419,BankOpTbl,2,0),"")</f>
        <v>0</v>
      </c>
      <c r="V419" s="27">
        <f>IFERROR(VLOOKUP($D419,BankOpTbl,3,0),"")</f>
        <v>0</v>
      </c>
      <c r="W419" s="27">
        <f>IFERROR(VLOOKUP($D419,BankOpTbl,4,0),"")</f>
        <v>0</v>
      </c>
      <c r="X419" s="27">
        <f>IF($E419="","",IFERROR(VLOOKUP($E419,BankTbl,4,0),""))</f>
        <v>0</v>
      </c>
      <c r="Y419" s="27">
        <f>IF($F419="","",IFERROR(VLOOKUP($F419,BankTbl,4,0),""))</f>
        <v>0</v>
      </c>
      <c r="Z419" s="27">
        <f>IF($B419="","",IF($V419="PICK",LEFT($N419,5),IF($V419="FIXED",$W419,IF($V419="CODE",$H419,""))))</f>
        <v>0</v>
      </c>
    </row>
    <row r="420" spans="1:26" ht="21" customHeight="1">
      <c r="A420" s="27">
        <f>IF($B420="","",COUNTA($B$13:$B420))</f>
        <v>0</v>
      </c>
      <c r="B420" s="28"/>
      <c r="C420" s="28"/>
      <c r="D420" s="29"/>
      <c r="E420" s="29"/>
      <c r="F420" s="29"/>
      <c r="G420" s="28"/>
      <c r="H420" s="28"/>
      <c r="I420" s="30">
        <f>IF($H420="","",IFERROR(VLOOKUP($H420,AcctTbl,2,0),"کد ناشناخته"))</f>
        <v>0</v>
      </c>
      <c r="J420" s="27">
        <f>IF($H420="","",IFERROR(VLOOKUP($H420,AcctTbl,3,0),""))</f>
        <v>0</v>
      </c>
      <c r="K420" s="29"/>
      <c r="L420" s="28"/>
      <c r="M420" s="31"/>
      <c r="N420" s="29"/>
      <c r="O420" s="32">
        <f>IF($B420="",0,IF($U420="IN",N($M420),0))</f>
        <v>0</v>
      </c>
      <c r="P420" s="32">
        <f>IF($B420="",0,IF(OR($U420="OUT",$U420="TRF"),N($M420),0))</f>
        <v>0</v>
      </c>
      <c r="Q420" s="32">
        <f>IF($B420="",0,IF(OR($U420="OUT",$U420="TRF"),N($M420),0))</f>
        <v>0</v>
      </c>
      <c r="R420" s="32">
        <f>IF($B420="",0,IF($U420="IN",N($M420),0))</f>
        <v>0</v>
      </c>
      <c r="S420" s="33">
        <f>IF($B420="","",IF($M420="","⚠ مبلغ",IF($E420="","⚠ بانک عامل",IF(AND($U420="TRF",$F420=""),"⚠ بانک مقصد",IF(AND($V420&lt;&gt;"NONE",$V420&lt;&gt;"",$Z420=""),"⚠ طرف حساب","✓")))))</f>
        <v>0</v>
      </c>
      <c r="T420" s="29"/>
      <c r="U420" s="27">
        <f>IFERROR(VLOOKUP($D420,BankOpTbl,2,0),"")</f>
        <v>0</v>
      </c>
      <c r="V420" s="27">
        <f>IFERROR(VLOOKUP($D420,BankOpTbl,3,0),"")</f>
        <v>0</v>
      </c>
      <c r="W420" s="27">
        <f>IFERROR(VLOOKUP($D420,BankOpTbl,4,0),"")</f>
        <v>0</v>
      </c>
      <c r="X420" s="27">
        <f>IF($E420="","",IFERROR(VLOOKUP($E420,BankTbl,4,0),""))</f>
        <v>0</v>
      </c>
      <c r="Y420" s="27">
        <f>IF($F420="","",IFERROR(VLOOKUP($F420,BankTbl,4,0),""))</f>
        <v>0</v>
      </c>
      <c r="Z420" s="27">
        <f>IF($B420="","",IF($V420="PICK",LEFT($N420,5),IF($V420="FIXED",$W420,IF($V420="CODE",$H420,""))))</f>
        <v>0</v>
      </c>
    </row>
    <row r="421" spans="1:26" ht="21" customHeight="1">
      <c r="A421" s="27">
        <f>IF($B421="","",COUNTA($B$13:$B421))</f>
        <v>0</v>
      </c>
      <c r="B421" s="28"/>
      <c r="C421" s="28"/>
      <c r="D421" s="29"/>
      <c r="E421" s="29"/>
      <c r="F421" s="29"/>
      <c r="G421" s="28"/>
      <c r="H421" s="28"/>
      <c r="I421" s="30">
        <f>IF($H421="","",IFERROR(VLOOKUP($H421,AcctTbl,2,0),"کد ناشناخته"))</f>
        <v>0</v>
      </c>
      <c r="J421" s="27">
        <f>IF($H421="","",IFERROR(VLOOKUP($H421,AcctTbl,3,0),""))</f>
        <v>0</v>
      </c>
      <c r="K421" s="29"/>
      <c r="L421" s="28"/>
      <c r="M421" s="31"/>
      <c r="N421" s="29"/>
      <c r="O421" s="32">
        <f>IF($B421="",0,IF($U421="IN",N($M421),0))</f>
        <v>0</v>
      </c>
      <c r="P421" s="32">
        <f>IF($B421="",0,IF(OR($U421="OUT",$U421="TRF"),N($M421),0))</f>
        <v>0</v>
      </c>
      <c r="Q421" s="32">
        <f>IF($B421="",0,IF(OR($U421="OUT",$U421="TRF"),N($M421),0))</f>
        <v>0</v>
      </c>
      <c r="R421" s="32">
        <f>IF($B421="",0,IF($U421="IN",N($M421),0))</f>
        <v>0</v>
      </c>
      <c r="S421" s="33">
        <f>IF($B421="","",IF($M421="","⚠ مبلغ",IF($E421="","⚠ بانک عامل",IF(AND($U421="TRF",$F421=""),"⚠ بانک مقصد",IF(AND($V421&lt;&gt;"NONE",$V421&lt;&gt;"",$Z421=""),"⚠ طرف حساب","✓")))))</f>
        <v>0</v>
      </c>
      <c r="T421" s="29"/>
      <c r="U421" s="27">
        <f>IFERROR(VLOOKUP($D421,BankOpTbl,2,0),"")</f>
        <v>0</v>
      </c>
      <c r="V421" s="27">
        <f>IFERROR(VLOOKUP($D421,BankOpTbl,3,0),"")</f>
        <v>0</v>
      </c>
      <c r="W421" s="27">
        <f>IFERROR(VLOOKUP($D421,BankOpTbl,4,0),"")</f>
        <v>0</v>
      </c>
      <c r="X421" s="27">
        <f>IF($E421="","",IFERROR(VLOOKUP($E421,BankTbl,4,0),""))</f>
        <v>0</v>
      </c>
      <c r="Y421" s="27">
        <f>IF($F421="","",IFERROR(VLOOKUP($F421,BankTbl,4,0),""))</f>
        <v>0</v>
      </c>
      <c r="Z421" s="27">
        <f>IF($B421="","",IF($V421="PICK",LEFT($N421,5),IF($V421="FIXED",$W421,IF($V421="CODE",$H421,""))))</f>
        <v>0</v>
      </c>
    </row>
    <row r="422" spans="1:26" ht="21" customHeight="1">
      <c r="A422" s="27">
        <f>IF($B422="","",COUNTA($B$13:$B422))</f>
        <v>0</v>
      </c>
      <c r="B422" s="28"/>
      <c r="C422" s="28"/>
      <c r="D422" s="29"/>
      <c r="E422" s="29"/>
      <c r="F422" s="29"/>
      <c r="G422" s="28"/>
      <c r="H422" s="28"/>
      <c r="I422" s="30">
        <f>IF($H422="","",IFERROR(VLOOKUP($H422,AcctTbl,2,0),"کد ناشناخته"))</f>
        <v>0</v>
      </c>
      <c r="J422" s="27">
        <f>IF($H422="","",IFERROR(VLOOKUP($H422,AcctTbl,3,0),""))</f>
        <v>0</v>
      </c>
      <c r="K422" s="29"/>
      <c r="L422" s="28"/>
      <c r="M422" s="31"/>
      <c r="N422" s="29"/>
      <c r="O422" s="32">
        <f>IF($B422="",0,IF($U422="IN",N($M422),0))</f>
        <v>0</v>
      </c>
      <c r="P422" s="32">
        <f>IF($B422="",0,IF(OR($U422="OUT",$U422="TRF"),N($M422),0))</f>
        <v>0</v>
      </c>
      <c r="Q422" s="32">
        <f>IF($B422="",0,IF(OR($U422="OUT",$U422="TRF"),N($M422),0))</f>
        <v>0</v>
      </c>
      <c r="R422" s="32">
        <f>IF($B422="",0,IF($U422="IN",N($M422),0))</f>
        <v>0</v>
      </c>
      <c r="S422" s="33">
        <f>IF($B422="","",IF($M422="","⚠ مبلغ",IF($E422="","⚠ بانک عامل",IF(AND($U422="TRF",$F422=""),"⚠ بانک مقصد",IF(AND($V422&lt;&gt;"NONE",$V422&lt;&gt;"",$Z422=""),"⚠ طرف حساب","✓")))))</f>
        <v>0</v>
      </c>
      <c r="T422" s="29"/>
      <c r="U422" s="27">
        <f>IFERROR(VLOOKUP($D422,BankOpTbl,2,0),"")</f>
        <v>0</v>
      </c>
      <c r="V422" s="27">
        <f>IFERROR(VLOOKUP($D422,BankOpTbl,3,0),"")</f>
        <v>0</v>
      </c>
      <c r="W422" s="27">
        <f>IFERROR(VLOOKUP($D422,BankOpTbl,4,0),"")</f>
        <v>0</v>
      </c>
      <c r="X422" s="27">
        <f>IF($E422="","",IFERROR(VLOOKUP($E422,BankTbl,4,0),""))</f>
        <v>0</v>
      </c>
      <c r="Y422" s="27">
        <f>IF($F422="","",IFERROR(VLOOKUP($F422,BankTbl,4,0),""))</f>
        <v>0</v>
      </c>
      <c r="Z422" s="27">
        <f>IF($B422="","",IF($V422="PICK",LEFT($N422,5),IF($V422="FIXED",$W422,IF($V422="CODE",$H422,""))))</f>
        <v>0</v>
      </c>
    </row>
    <row r="423" spans="1:26" ht="21" customHeight="1">
      <c r="A423" s="27">
        <f>IF($B423="","",COUNTA($B$13:$B423))</f>
        <v>0</v>
      </c>
      <c r="B423" s="28"/>
      <c r="C423" s="28"/>
      <c r="D423" s="29"/>
      <c r="E423" s="29"/>
      <c r="F423" s="29"/>
      <c r="G423" s="28"/>
      <c r="H423" s="28"/>
      <c r="I423" s="30">
        <f>IF($H423="","",IFERROR(VLOOKUP($H423,AcctTbl,2,0),"کد ناشناخته"))</f>
        <v>0</v>
      </c>
      <c r="J423" s="27">
        <f>IF($H423="","",IFERROR(VLOOKUP($H423,AcctTbl,3,0),""))</f>
        <v>0</v>
      </c>
      <c r="K423" s="29"/>
      <c r="L423" s="28"/>
      <c r="M423" s="31"/>
      <c r="N423" s="29"/>
      <c r="O423" s="32">
        <f>IF($B423="",0,IF($U423="IN",N($M423),0))</f>
        <v>0</v>
      </c>
      <c r="P423" s="32">
        <f>IF($B423="",0,IF(OR($U423="OUT",$U423="TRF"),N($M423),0))</f>
        <v>0</v>
      </c>
      <c r="Q423" s="32">
        <f>IF($B423="",0,IF(OR($U423="OUT",$U423="TRF"),N($M423),0))</f>
        <v>0</v>
      </c>
      <c r="R423" s="32">
        <f>IF($B423="",0,IF($U423="IN",N($M423),0))</f>
        <v>0</v>
      </c>
      <c r="S423" s="33">
        <f>IF($B423="","",IF($M423="","⚠ مبلغ",IF($E423="","⚠ بانک عامل",IF(AND($U423="TRF",$F423=""),"⚠ بانک مقصد",IF(AND($V423&lt;&gt;"NONE",$V423&lt;&gt;"",$Z423=""),"⚠ طرف حساب","✓")))))</f>
        <v>0</v>
      </c>
      <c r="T423" s="29"/>
      <c r="U423" s="27">
        <f>IFERROR(VLOOKUP($D423,BankOpTbl,2,0),"")</f>
        <v>0</v>
      </c>
      <c r="V423" s="27">
        <f>IFERROR(VLOOKUP($D423,BankOpTbl,3,0),"")</f>
        <v>0</v>
      </c>
      <c r="W423" s="27">
        <f>IFERROR(VLOOKUP($D423,BankOpTbl,4,0),"")</f>
        <v>0</v>
      </c>
      <c r="X423" s="27">
        <f>IF($E423="","",IFERROR(VLOOKUP($E423,BankTbl,4,0),""))</f>
        <v>0</v>
      </c>
      <c r="Y423" s="27">
        <f>IF($F423="","",IFERROR(VLOOKUP($F423,BankTbl,4,0),""))</f>
        <v>0</v>
      </c>
      <c r="Z423" s="27">
        <f>IF($B423="","",IF($V423="PICK",LEFT($N423,5),IF($V423="FIXED",$W423,IF($V423="CODE",$H423,""))))</f>
        <v>0</v>
      </c>
    </row>
    <row r="424" spans="1:26" ht="21" customHeight="1">
      <c r="A424" s="27">
        <f>IF($B424="","",COUNTA($B$13:$B424))</f>
        <v>0</v>
      </c>
      <c r="B424" s="28"/>
      <c r="C424" s="28"/>
      <c r="D424" s="29"/>
      <c r="E424" s="29"/>
      <c r="F424" s="29"/>
      <c r="G424" s="28"/>
      <c r="H424" s="28"/>
      <c r="I424" s="30">
        <f>IF($H424="","",IFERROR(VLOOKUP($H424,AcctTbl,2,0),"کد ناشناخته"))</f>
        <v>0</v>
      </c>
      <c r="J424" s="27">
        <f>IF($H424="","",IFERROR(VLOOKUP($H424,AcctTbl,3,0),""))</f>
        <v>0</v>
      </c>
      <c r="K424" s="29"/>
      <c r="L424" s="28"/>
      <c r="M424" s="31"/>
      <c r="N424" s="29"/>
      <c r="O424" s="32">
        <f>IF($B424="",0,IF($U424="IN",N($M424),0))</f>
        <v>0</v>
      </c>
      <c r="P424" s="32">
        <f>IF($B424="",0,IF(OR($U424="OUT",$U424="TRF"),N($M424),0))</f>
        <v>0</v>
      </c>
      <c r="Q424" s="32">
        <f>IF($B424="",0,IF(OR($U424="OUT",$U424="TRF"),N($M424),0))</f>
        <v>0</v>
      </c>
      <c r="R424" s="32">
        <f>IF($B424="",0,IF($U424="IN",N($M424),0))</f>
        <v>0</v>
      </c>
      <c r="S424" s="33">
        <f>IF($B424="","",IF($M424="","⚠ مبلغ",IF($E424="","⚠ بانک عامل",IF(AND($U424="TRF",$F424=""),"⚠ بانک مقصد",IF(AND($V424&lt;&gt;"NONE",$V424&lt;&gt;"",$Z424=""),"⚠ طرف حساب","✓")))))</f>
        <v>0</v>
      </c>
      <c r="T424" s="29"/>
      <c r="U424" s="27">
        <f>IFERROR(VLOOKUP($D424,BankOpTbl,2,0),"")</f>
        <v>0</v>
      </c>
      <c r="V424" s="27">
        <f>IFERROR(VLOOKUP($D424,BankOpTbl,3,0),"")</f>
        <v>0</v>
      </c>
      <c r="W424" s="27">
        <f>IFERROR(VLOOKUP($D424,BankOpTbl,4,0),"")</f>
        <v>0</v>
      </c>
      <c r="X424" s="27">
        <f>IF($E424="","",IFERROR(VLOOKUP($E424,BankTbl,4,0),""))</f>
        <v>0</v>
      </c>
      <c r="Y424" s="27">
        <f>IF($F424="","",IFERROR(VLOOKUP($F424,BankTbl,4,0),""))</f>
        <v>0</v>
      </c>
      <c r="Z424" s="27">
        <f>IF($B424="","",IF($V424="PICK",LEFT($N424,5),IF($V424="FIXED",$W424,IF($V424="CODE",$H424,""))))</f>
        <v>0</v>
      </c>
    </row>
    <row r="425" spans="1:26" ht="21" customHeight="1">
      <c r="A425" s="27">
        <f>IF($B425="","",COUNTA($B$13:$B425))</f>
        <v>0</v>
      </c>
      <c r="B425" s="28"/>
      <c r="C425" s="28"/>
      <c r="D425" s="29"/>
      <c r="E425" s="29"/>
      <c r="F425" s="29"/>
      <c r="G425" s="28"/>
      <c r="H425" s="28"/>
      <c r="I425" s="30">
        <f>IF($H425="","",IFERROR(VLOOKUP($H425,AcctTbl,2,0),"کد ناشناخته"))</f>
        <v>0</v>
      </c>
      <c r="J425" s="27">
        <f>IF($H425="","",IFERROR(VLOOKUP($H425,AcctTbl,3,0),""))</f>
        <v>0</v>
      </c>
      <c r="K425" s="29"/>
      <c r="L425" s="28"/>
      <c r="M425" s="31"/>
      <c r="N425" s="29"/>
      <c r="O425" s="32">
        <f>IF($B425="",0,IF($U425="IN",N($M425),0))</f>
        <v>0</v>
      </c>
      <c r="P425" s="32">
        <f>IF($B425="",0,IF(OR($U425="OUT",$U425="TRF"),N($M425),0))</f>
        <v>0</v>
      </c>
      <c r="Q425" s="32">
        <f>IF($B425="",0,IF(OR($U425="OUT",$U425="TRF"),N($M425),0))</f>
        <v>0</v>
      </c>
      <c r="R425" s="32">
        <f>IF($B425="",0,IF($U425="IN",N($M425),0))</f>
        <v>0</v>
      </c>
      <c r="S425" s="33">
        <f>IF($B425="","",IF($M425="","⚠ مبلغ",IF($E425="","⚠ بانک عامل",IF(AND($U425="TRF",$F425=""),"⚠ بانک مقصد",IF(AND($V425&lt;&gt;"NONE",$V425&lt;&gt;"",$Z425=""),"⚠ طرف حساب","✓")))))</f>
        <v>0</v>
      </c>
      <c r="T425" s="29"/>
      <c r="U425" s="27">
        <f>IFERROR(VLOOKUP($D425,BankOpTbl,2,0),"")</f>
        <v>0</v>
      </c>
      <c r="V425" s="27">
        <f>IFERROR(VLOOKUP($D425,BankOpTbl,3,0),"")</f>
        <v>0</v>
      </c>
      <c r="W425" s="27">
        <f>IFERROR(VLOOKUP($D425,BankOpTbl,4,0),"")</f>
        <v>0</v>
      </c>
      <c r="X425" s="27">
        <f>IF($E425="","",IFERROR(VLOOKUP($E425,BankTbl,4,0),""))</f>
        <v>0</v>
      </c>
      <c r="Y425" s="27">
        <f>IF($F425="","",IFERROR(VLOOKUP($F425,BankTbl,4,0),""))</f>
        <v>0</v>
      </c>
      <c r="Z425" s="27">
        <f>IF($B425="","",IF($V425="PICK",LEFT($N425,5),IF($V425="FIXED",$W425,IF($V425="CODE",$H425,""))))</f>
        <v>0</v>
      </c>
    </row>
    <row r="426" spans="1:26" ht="21" customHeight="1">
      <c r="A426" s="27">
        <f>IF($B426="","",COUNTA($B$13:$B426))</f>
        <v>0</v>
      </c>
      <c r="B426" s="28"/>
      <c r="C426" s="28"/>
      <c r="D426" s="29"/>
      <c r="E426" s="29"/>
      <c r="F426" s="29"/>
      <c r="G426" s="28"/>
      <c r="H426" s="28"/>
      <c r="I426" s="30">
        <f>IF($H426="","",IFERROR(VLOOKUP($H426,AcctTbl,2,0),"کد ناشناخته"))</f>
        <v>0</v>
      </c>
      <c r="J426" s="27">
        <f>IF($H426="","",IFERROR(VLOOKUP($H426,AcctTbl,3,0),""))</f>
        <v>0</v>
      </c>
      <c r="K426" s="29"/>
      <c r="L426" s="28"/>
      <c r="M426" s="31"/>
      <c r="N426" s="29"/>
      <c r="O426" s="32">
        <f>IF($B426="",0,IF($U426="IN",N($M426),0))</f>
        <v>0</v>
      </c>
      <c r="P426" s="32">
        <f>IF($B426="",0,IF(OR($U426="OUT",$U426="TRF"),N($M426),0))</f>
        <v>0</v>
      </c>
      <c r="Q426" s="32">
        <f>IF($B426="",0,IF(OR($U426="OUT",$U426="TRF"),N($M426),0))</f>
        <v>0</v>
      </c>
      <c r="R426" s="32">
        <f>IF($B426="",0,IF($U426="IN",N($M426),0))</f>
        <v>0</v>
      </c>
      <c r="S426" s="33">
        <f>IF($B426="","",IF($M426="","⚠ مبلغ",IF($E426="","⚠ بانک عامل",IF(AND($U426="TRF",$F426=""),"⚠ بانک مقصد",IF(AND($V426&lt;&gt;"NONE",$V426&lt;&gt;"",$Z426=""),"⚠ طرف حساب","✓")))))</f>
        <v>0</v>
      </c>
      <c r="T426" s="29"/>
      <c r="U426" s="27">
        <f>IFERROR(VLOOKUP($D426,BankOpTbl,2,0),"")</f>
        <v>0</v>
      </c>
      <c r="V426" s="27">
        <f>IFERROR(VLOOKUP($D426,BankOpTbl,3,0),"")</f>
        <v>0</v>
      </c>
      <c r="W426" s="27">
        <f>IFERROR(VLOOKUP($D426,BankOpTbl,4,0),"")</f>
        <v>0</v>
      </c>
      <c r="X426" s="27">
        <f>IF($E426="","",IFERROR(VLOOKUP($E426,BankTbl,4,0),""))</f>
        <v>0</v>
      </c>
      <c r="Y426" s="27">
        <f>IF($F426="","",IFERROR(VLOOKUP($F426,BankTbl,4,0),""))</f>
        <v>0</v>
      </c>
      <c r="Z426" s="27">
        <f>IF($B426="","",IF($V426="PICK",LEFT($N426,5),IF($V426="FIXED",$W426,IF($V426="CODE",$H426,""))))</f>
        <v>0</v>
      </c>
    </row>
    <row r="427" spans="1:26" ht="21" customHeight="1">
      <c r="A427" s="27">
        <f>IF($B427="","",COUNTA($B$13:$B427))</f>
        <v>0</v>
      </c>
      <c r="B427" s="28"/>
      <c r="C427" s="28"/>
      <c r="D427" s="29"/>
      <c r="E427" s="29"/>
      <c r="F427" s="29"/>
      <c r="G427" s="28"/>
      <c r="H427" s="28"/>
      <c r="I427" s="30">
        <f>IF($H427="","",IFERROR(VLOOKUP($H427,AcctTbl,2,0),"کد ناشناخته"))</f>
        <v>0</v>
      </c>
      <c r="J427" s="27">
        <f>IF($H427="","",IFERROR(VLOOKUP($H427,AcctTbl,3,0),""))</f>
        <v>0</v>
      </c>
      <c r="K427" s="29"/>
      <c r="L427" s="28"/>
      <c r="M427" s="31"/>
      <c r="N427" s="29"/>
      <c r="O427" s="32">
        <f>IF($B427="",0,IF($U427="IN",N($M427),0))</f>
        <v>0</v>
      </c>
      <c r="P427" s="32">
        <f>IF($B427="",0,IF(OR($U427="OUT",$U427="TRF"),N($M427),0))</f>
        <v>0</v>
      </c>
      <c r="Q427" s="32">
        <f>IF($B427="",0,IF(OR($U427="OUT",$U427="TRF"),N($M427),0))</f>
        <v>0</v>
      </c>
      <c r="R427" s="32">
        <f>IF($B427="",0,IF($U427="IN",N($M427),0))</f>
        <v>0</v>
      </c>
      <c r="S427" s="33">
        <f>IF($B427="","",IF($M427="","⚠ مبلغ",IF($E427="","⚠ بانک عامل",IF(AND($U427="TRF",$F427=""),"⚠ بانک مقصد",IF(AND($V427&lt;&gt;"NONE",$V427&lt;&gt;"",$Z427=""),"⚠ طرف حساب","✓")))))</f>
        <v>0</v>
      </c>
      <c r="T427" s="29"/>
      <c r="U427" s="27">
        <f>IFERROR(VLOOKUP($D427,BankOpTbl,2,0),"")</f>
        <v>0</v>
      </c>
      <c r="V427" s="27">
        <f>IFERROR(VLOOKUP($D427,BankOpTbl,3,0),"")</f>
        <v>0</v>
      </c>
      <c r="W427" s="27">
        <f>IFERROR(VLOOKUP($D427,BankOpTbl,4,0),"")</f>
        <v>0</v>
      </c>
      <c r="X427" s="27">
        <f>IF($E427="","",IFERROR(VLOOKUP($E427,BankTbl,4,0),""))</f>
        <v>0</v>
      </c>
      <c r="Y427" s="27">
        <f>IF($F427="","",IFERROR(VLOOKUP($F427,BankTbl,4,0),""))</f>
        <v>0</v>
      </c>
      <c r="Z427" s="27">
        <f>IF($B427="","",IF($V427="PICK",LEFT($N427,5),IF($V427="FIXED",$W427,IF($V427="CODE",$H427,""))))</f>
        <v>0</v>
      </c>
    </row>
    <row r="428" spans="1:26" ht="21" customHeight="1">
      <c r="A428" s="27">
        <f>IF($B428="","",COUNTA($B$13:$B428))</f>
        <v>0</v>
      </c>
      <c r="B428" s="28"/>
      <c r="C428" s="28"/>
      <c r="D428" s="29"/>
      <c r="E428" s="29"/>
      <c r="F428" s="29"/>
      <c r="G428" s="28"/>
      <c r="H428" s="28"/>
      <c r="I428" s="30">
        <f>IF($H428="","",IFERROR(VLOOKUP($H428,AcctTbl,2,0),"کد ناشناخته"))</f>
        <v>0</v>
      </c>
      <c r="J428" s="27">
        <f>IF($H428="","",IFERROR(VLOOKUP($H428,AcctTbl,3,0),""))</f>
        <v>0</v>
      </c>
      <c r="K428" s="29"/>
      <c r="L428" s="28"/>
      <c r="M428" s="31"/>
      <c r="N428" s="29"/>
      <c r="O428" s="32">
        <f>IF($B428="",0,IF($U428="IN",N($M428),0))</f>
        <v>0</v>
      </c>
      <c r="P428" s="32">
        <f>IF($B428="",0,IF(OR($U428="OUT",$U428="TRF"),N($M428),0))</f>
        <v>0</v>
      </c>
      <c r="Q428" s="32">
        <f>IF($B428="",0,IF(OR($U428="OUT",$U428="TRF"),N($M428),0))</f>
        <v>0</v>
      </c>
      <c r="R428" s="32">
        <f>IF($B428="",0,IF($U428="IN",N($M428),0))</f>
        <v>0</v>
      </c>
      <c r="S428" s="33">
        <f>IF($B428="","",IF($M428="","⚠ مبلغ",IF($E428="","⚠ بانک عامل",IF(AND($U428="TRF",$F428=""),"⚠ بانک مقصد",IF(AND($V428&lt;&gt;"NONE",$V428&lt;&gt;"",$Z428=""),"⚠ طرف حساب","✓")))))</f>
        <v>0</v>
      </c>
      <c r="T428" s="29"/>
      <c r="U428" s="27">
        <f>IFERROR(VLOOKUP($D428,BankOpTbl,2,0),"")</f>
        <v>0</v>
      </c>
      <c r="V428" s="27">
        <f>IFERROR(VLOOKUP($D428,BankOpTbl,3,0),"")</f>
        <v>0</v>
      </c>
      <c r="W428" s="27">
        <f>IFERROR(VLOOKUP($D428,BankOpTbl,4,0),"")</f>
        <v>0</v>
      </c>
      <c r="X428" s="27">
        <f>IF($E428="","",IFERROR(VLOOKUP($E428,BankTbl,4,0),""))</f>
        <v>0</v>
      </c>
      <c r="Y428" s="27">
        <f>IF($F428="","",IFERROR(VLOOKUP($F428,BankTbl,4,0),""))</f>
        <v>0</v>
      </c>
      <c r="Z428" s="27">
        <f>IF($B428="","",IF($V428="PICK",LEFT($N428,5),IF($V428="FIXED",$W428,IF($V428="CODE",$H428,""))))</f>
        <v>0</v>
      </c>
    </row>
    <row r="429" spans="1:26" ht="21" customHeight="1">
      <c r="A429" s="27">
        <f>IF($B429="","",COUNTA($B$13:$B429))</f>
        <v>0</v>
      </c>
      <c r="B429" s="28"/>
      <c r="C429" s="28"/>
      <c r="D429" s="29"/>
      <c r="E429" s="29"/>
      <c r="F429" s="29"/>
      <c r="G429" s="28"/>
      <c r="H429" s="28"/>
      <c r="I429" s="30">
        <f>IF($H429="","",IFERROR(VLOOKUP($H429,AcctTbl,2,0),"کد ناشناخته"))</f>
        <v>0</v>
      </c>
      <c r="J429" s="27">
        <f>IF($H429="","",IFERROR(VLOOKUP($H429,AcctTbl,3,0),""))</f>
        <v>0</v>
      </c>
      <c r="K429" s="29"/>
      <c r="L429" s="28"/>
      <c r="M429" s="31"/>
      <c r="N429" s="29"/>
      <c r="O429" s="32">
        <f>IF($B429="",0,IF($U429="IN",N($M429),0))</f>
        <v>0</v>
      </c>
      <c r="P429" s="32">
        <f>IF($B429="",0,IF(OR($U429="OUT",$U429="TRF"),N($M429),0))</f>
        <v>0</v>
      </c>
      <c r="Q429" s="32">
        <f>IF($B429="",0,IF(OR($U429="OUT",$U429="TRF"),N($M429),0))</f>
        <v>0</v>
      </c>
      <c r="R429" s="32">
        <f>IF($B429="",0,IF($U429="IN",N($M429),0))</f>
        <v>0</v>
      </c>
      <c r="S429" s="33">
        <f>IF($B429="","",IF($M429="","⚠ مبلغ",IF($E429="","⚠ بانک عامل",IF(AND($U429="TRF",$F429=""),"⚠ بانک مقصد",IF(AND($V429&lt;&gt;"NONE",$V429&lt;&gt;"",$Z429=""),"⚠ طرف حساب","✓")))))</f>
        <v>0</v>
      </c>
      <c r="T429" s="29"/>
      <c r="U429" s="27">
        <f>IFERROR(VLOOKUP($D429,BankOpTbl,2,0),"")</f>
        <v>0</v>
      </c>
      <c r="V429" s="27">
        <f>IFERROR(VLOOKUP($D429,BankOpTbl,3,0),"")</f>
        <v>0</v>
      </c>
      <c r="W429" s="27">
        <f>IFERROR(VLOOKUP($D429,BankOpTbl,4,0),"")</f>
        <v>0</v>
      </c>
      <c r="X429" s="27">
        <f>IF($E429="","",IFERROR(VLOOKUP($E429,BankTbl,4,0),""))</f>
        <v>0</v>
      </c>
      <c r="Y429" s="27">
        <f>IF($F429="","",IFERROR(VLOOKUP($F429,BankTbl,4,0),""))</f>
        <v>0</v>
      </c>
      <c r="Z429" s="27">
        <f>IF($B429="","",IF($V429="PICK",LEFT($N429,5),IF($V429="FIXED",$W429,IF($V429="CODE",$H429,""))))</f>
        <v>0</v>
      </c>
    </row>
    <row r="430" spans="1:26" ht="21" customHeight="1">
      <c r="A430" s="27">
        <f>IF($B430="","",COUNTA($B$13:$B430))</f>
        <v>0</v>
      </c>
      <c r="B430" s="28"/>
      <c r="C430" s="28"/>
      <c r="D430" s="29"/>
      <c r="E430" s="29"/>
      <c r="F430" s="29"/>
      <c r="G430" s="28"/>
      <c r="H430" s="28"/>
      <c r="I430" s="30">
        <f>IF($H430="","",IFERROR(VLOOKUP($H430,AcctTbl,2,0),"کد ناشناخته"))</f>
        <v>0</v>
      </c>
      <c r="J430" s="27">
        <f>IF($H430="","",IFERROR(VLOOKUP($H430,AcctTbl,3,0),""))</f>
        <v>0</v>
      </c>
      <c r="K430" s="29"/>
      <c r="L430" s="28"/>
      <c r="M430" s="31"/>
      <c r="N430" s="29"/>
      <c r="O430" s="32">
        <f>IF($B430="",0,IF($U430="IN",N($M430),0))</f>
        <v>0</v>
      </c>
      <c r="P430" s="32">
        <f>IF($B430="",0,IF(OR($U430="OUT",$U430="TRF"),N($M430),0))</f>
        <v>0</v>
      </c>
      <c r="Q430" s="32">
        <f>IF($B430="",0,IF(OR($U430="OUT",$U430="TRF"),N($M430),0))</f>
        <v>0</v>
      </c>
      <c r="R430" s="32">
        <f>IF($B430="",0,IF($U430="IN",N($M430),0))</f>
        <v>0</v>
      </c>
      <c r="S430" s="33">
        <f>IF($B430="","",IF($M430="","⚠ مبلغ",IF($E430="","⚠ بانک عامل",IF(AND($U430="TRF",$F430=""),"⚠ بانک مقصد",IF(AND($V430&lt;&gt;"NONE",$V430&lt;&gt;"",$Z430=""),"⚠ طرف حساب","✓")))))</f>
        <v>0</v>
      </c>
      <c r="T430" s="29"/>
      <c r="U430" s="27">
        <f>IFERROR(VLOOKUP($D430,BankOpTbl,2,0),"")</f>
        <v>0</v>
      </c>
      <c r="V430" s="27">
        <f>IFERROR(VLOOKUP($D430,BankOpTbl,3,0),"")</f>
        <v>0</v>
      </c>
      <c r="W430" s="27">
        <f>IFERROR(VLOOKUP($D430,BankOpTbl,4,0),"")</f>
        <v>0</v>
      </c>
      <c r="X430" s="27">
        <f>IF($E430="","",IFERROR(VLOOKUP($E430,BankTbl,4,0),""))</f>
        <v>0</v>
      </c>
      <c r="Y430" s="27">
        <f>IF($F430="","",IFERROR(VLOOKUP($F430,BankTbl,4,0),""))</f>
        <v>0</v>
      </c>
      <c r="Z430" s="27">
        <f>IF($B430="","",IF($V430="PICK",LEFT($N430,5),IF($V430="FIXED",$W430,IF($V430="CODE",$H430,""))))</f>
        <v>0</v>
      </c>
    </row>
    <row r="431" spans="1:26" ht="21" customHeight="1">
      <c r="A431" s="27">
        <f>IF($B431="","",COUNTA($B$13:$B431))</f>
        <v>0</v>
      </c>
      <c r="B431" s="28"/>
      <c r="C431" s="28"/>
      <c r="D431" s="29"/>
      <c r="E431" s="29"/>
      <c r="F431" s="29"/>
      <c r="G431" s="28"/>
      <c r="H431" s="28"/>
      <c r="I431" s="30">
        <f>IF($H431="","",IFERROR(VLOOKUP($H431,AcctTbl,2,0),"کد ناشناخته"))</f>
        <v>0</v>
      </c>
      <c r="J431" s="27">
        <f>IF($H431="","",IFERROR(VLOOKUP($H431,AcctTbl,3,0),""))</f>
        <v>0</v>
      </c>
      <c r="K431" s="29"/>
      <c r="L431" s="28"/>
      <c r="M431" s="31"/>
      <c r="N431" s="29"/>
      <c r="O431" s="32">
        <f>IF($B431="",0,IF($U431="IN",N($M431),0))</f>
        <v>0</v>
      </c>
      <c r="P431" s="32">
        <f>IF($B431="",0,IF(OR($U431="OUT",$U431="TRF"),N($M431),0))</f>
        <v>0</v>
      </c>
      <c r="Q431" s="32">
        <f>IF($B431="",0,IF(OR($U431="OUT",$U431="TRF"),N($M431),0))</f>
        <v>0</v>
      </c>
      <c r="R431" s="32">
        <f>IF($B431="",0,IF($U431="IN",N($M431),0))</f>
        <v>0</v>
      </c>
      <c r="S431" s="33">
        <f>IF($B431="","",IF($M431="","⚠ مبلغ",IF($E431="","⚠ بانک عامل",IF(AND($U431="TRF",$F431=""),"⚠ بانک مقصد",IF(AND($V431&lt;&gt;"NONE",$V431&lt;&gt;"",$Z431=""),"⚠ طرف حساب","✓")))))</f>
        <v>0</v>
      </c>
      <c r="T431" s="29"/>
      <c r="U431" s="27">
        <f>IFERROR(VLOOKUP($D431,BankOpTbl,2,0),"")</f>
        <v>0</v>
      </c>
      <c r="V431" s="27">
        <f>IFERROR(VLOOKUP($D431,BankOpTbl,3,0),"")</f>
        <v>0</v>
      </c>
      <c r="W431" s="27">
        <f>IFERROR(VLOOKUP($D431,BankOpTbl,4,0),"")</f>
        <v>0</v>
      </c>
      <c r="X431" s="27">
        <f>IF($E431="","",IFERROR(VLOOKUP($E431,BankTbl,4,0),""))</f>
        <v>0</v>
      </c>
      <c r="Y431" s="27">
        <f>IF($F431="","",IFERROR(VLOOKUP($F431,BankTbl,4,0),""))</f>
        <v>0</v>
      </c>
      <c r="Z431" s="27">
        <f>IF($B431="","",IF($V431="PICK",LEFT($N431,5),IF($V431="FIXED",$W431,IF($V431="CODE",$H431,""))))</f>
        <v>0</v>
      </c>
    </row>
    <row r="432" spans="1:26" ht="21" customHeight="1">
      <c r="A432" s="27">
        <f>IF($B432="","",COUNTA($B$13:$B432))</f>
        <v>0</v>
      </c>
      <c r="B432" s="28"/>
      <c r="C432" s="28"/>
      <c r="D432" s="29"/>
      <c r="E432" s="29"/>
      <c r="F432" s="29"/>
      <c r="G432" s="28"/>
      <c r="H432" s="28"/>
      <c r="I432" s="30">
        <f>IF($H432="","",IFERROR(VLOOKUP($H432,AcctTbl,2,0),"کد ناشناخته"))</f>
        <v>0</v>
      </c>
      <c r="J432" s="27">
        <f>IF($H432="","",IFERROR(VLOOKUP($H432,AcctTbl,3,0),""))</f>
        <v>0</v>
      </c>
      <c r="K432" s="29"/>
      <c r="L432" s="28"/>
      <c r="M432" s="31"/>
      <c r="N432" s="29"/>
      <c r="O432" s="32">
        <f>IF($B432="",0,IF($U432="IN",N($M432),0))</f>
        <v>0</v>
      </c>
      <c r="P432" s="32">
        <f>IF($B432="",0,IF(OR($U432="OUT",$U432="TRF"),N($M432),0))</f>
        <v>0</v>
      </c>
      <c r="Q432" s="32">
        <f>IF($B432="",0,IF(OR($U432="OUT",$U432="TRF"),N($M432),0))</f>
        <v>0</v>
      </c>
      <c r="R432" s="32">
        <f>IF($B432="",0,IF($U432="IN",N($M432),0))</f>
        <v>0</v>
      </c>
      <c r="S432" s="33">
        <f>IF($B432="","",IF($M432="","⚠ مبلغ",IF($E432="","⚠ بانک عامل",IF(AND($U432="TRF",$F432=""),"⚠ بانک مقصد",IF(AND($V432&lt;&gt;"NONE",$V432&lt;&gt;"",$Z432=""),"⚠ طرف حساب","✓")))))</f>
        <v>0</v>
      </c>
      <c r="T432" s="29"/>
      <c r="U432" s="27">
        <f>IFERROR(VLOOKUP($D432,BankOpTbl,2,0),"")</f>
        <v>0</v>
      </c>
      <c r="V432" s="27">
        <f>IFERROR(VLOOKUP($D432,BankOpTbl,3,0),"")</f>
        <v>0</v>
      </c>
      <c r="W432" s="27">
        <f>IFERROR(VLOOKUP($D432,BankOpTbl,4,0),"")</f>
        <v>0</v>
      </c>
      <c r="X432" s="27">
        <f>IF($E432="","",IFERROR(VLOOKUP($E432,BankTbl,4,0),""))</f>
        <v>0</v>
      </c>
      <c r="Y432" s="27">
        <f>IF($F432="","",IFERROR(VLOOKUP($F432,BankTbl,4,0),""))</f>
        <v>0</v>
      </c>
      <c r="Z432" s="27">
        <f>IF($B432="","",IF($V432="PICK",LEFT($N432,5),IF($V432="FIXED",$W432,IF($V432="CODE",$H432,""))))</f>
        <v>0</v>
      </c>
    </row>
    <row r="433" spans="1:26" ht="21" customHeight="1">
      <c r="A433" s="27">
        <f>IF($B433="","",COUNTA($B$13:$B433))</f>
        <v>0</v>
      </c>
      <c r="B433" s="28"/>
      <c r="C433" s="28"/>
      <c r="D433" s="29"/>
      <c r="E433" s="29"/>
      <c r="F433" s="29"/>
      <c r="G433" s="28"/>
      <c r="H433" s="28"/>
      <c r="I433" s="30">
        <f>IF($H433="","",IFERROR(VLOOKUP($H433,AcctTbl,2,0),"کد ناشناخته"))</f>
        <v>0</v>
      </c>
      <c r="J433" s="27">
        <f>IF($H433="","",IFERROR(VLOOKUP($H433,AcctTbl,3,0),""))</f>
        <v>0</v>
      </c>
      <c r="K433" s="29"/>
      <c r="L433" s="28"/>
      <c r="M433" s="31"/>
      <c r="N433" s="29"/>
      <c r="O433" s="32">
        <f>IF($B433="",0,IF($U433="IN",N($M433),0))</f>
        <v>0</v>
      </c>
      <c r="P433" s="32">
        <f>IF($B433="",0,IF(OR($U433="OUT",$U433="TRF"),N($M433),0))</f>
        <v>0</v>
      </c>
      <c r="Q433" s="32">
        <f>IF($B433="",0,IF(OR($U433="OUT",$U433="TRF"),N($M433),0))</f>
        <v>0</v>
      </c>
      <c r="R433" s="32">
        <f>IF($B433="",0,IF($U433="IN",N($M433),0))</f>
        <v>0</v>
      </c>
      <c r="S433" s="33">
        <f>IF($B433="","",IF($M433="","⚠ مبلغ",IF($E433="","⚠ بانک عامل",IF(AND($U433="TRF",$F433=""),"⚠ بانک مقصد",IF(AND($V433&lt;&gt;"NONE",$V433&lt;&gt;"",$Z433=""),"⚠ طرف حساب","✓")))))</f>
        <v>0</v>
      </c>
      <c r="T433" s="29"/>
      <c r="U433" s="27">
        <f>IFERROR(VLOOKUP($D433,BankOpTbl,2,0),"")</f>
        <v>0</v>
      </c>
      <c r="V433" s="27">
        <f>IFERROR(VLOOKUP($D433,BankOpTbl,3,0),"")</f>
        <v>0</v>
      </c>
      <c r="W433" s="27">
        <f>IFERROR(VLOOKUP($D433,BankOpTbl,4,0),"")</f>
        <v>0</v>
      </c>
      <c r="X433" s="27">
        <f>IF($E433="","",IFERROR(VLOOKUP($E433,BankTbl,4,0),""))</f>
        <v>0</v>
      </c>
      <c r="Y433" s="27">
        <f>IF($F433="","",IFERROR(VLOOKUP($F433,BankTbl,4,0),""))</f>
        <v>0</v>
      </c>
      <c r="Z433" s="27">
        <f>IF($B433="","",IF($V433="PICK",LEFT($N433,5),IF($V433="FIXED",$W433,IF($V433="CODE",$H433,""))))</f>
        <v>0</v>
      </c>
    </row>
    <row r="434" spans="1:26" ht="21" customHeight="1">
      <c r="A434" s="27">
        <f>IF($B434="","",COUNTA($B$13:$B434))</f>
        <v>0</v>
      </c>
      <c r="B434" s="28"/>
      <c r="C434" s="28"/>
      <c r="D434" s="29"/>
      <c r="E434" s="29"/>
      <c r="F434" s="29"/>
      <c r="G434" s="28"/>
      <c r="H434" s="28"/>
      <c r="I434" s="30">
        <f>IF($H434="","",IFERROR(VLOOKUP($H434,AcctTbl,2,0),"کد ناشناخته"))</f>
        <v>0</v>
      </c>
      <c r="J434" s="27">
        <f>IF($H434="","",IFERROR(VLOOKUP($H434,AcctTbl,3,0),""))</f>
        <v>0</v>
      </c>
      <c r="K434" s="29"/>
      <c r="L434" s="28"/>
      <c r="M434" s="31"/>
      <c r="N434" s="29"/>
      <c r="O434" s="32">
        <f>IF($B434="",0,IF($U434="IN",N($M434),0))</f>
        <v>0</v>
      </c>
      <c r="P434" s="32">
        <f>IF($B434="",0,IF(OR($U434="OUT",$U434="TRF"),N($M434),0))</f>
        <v>0</v>
      </c>
      <c r="Q434" s="32">
        <f>IF($B434="",0,IF(OR($U434="OUT",$U434="TRF"),N($M434),0))</f>
        <v>0</v>
      </c>
      <c r="R434" s="32">
        <f>IF($B434="",0,IF($U434="IN",N($M434),0))</f>
        <v>0</v>
      </c>
      <c r="S434" s="33">
        <f>IF($B434="","",IF($M434="","⚠ مبلغ",IF($E434="","⚠ بانک عامل",IF(AND($U434="TRF",$F434=""),"⚠ بانک مقصد",IF(AND($V434&lt;&gt;"NONE",$V434&lt;&gt;"",$Z434=""),"⚠ طرف حساب","✓")))))</f>
        <v>0</v>
      </c>
      <c r="T434" s="29"/>
      <c r="U434" s="27">
        <f>IFERROR(VLOOKUP($D434,BankOpTbl,2,0),"")</f>
        <v>0</v>
      </c>
      <c r="V434" s="27">
        <f>IFERROR(VLOOKUP($D434,BankOpTbl,3,0),"")</f>
        <v>0</v>
      </c>
      <c r="W434" s="27">
        <f>IFERROR(VLOOKUP($D434,BankOpTbl,4,0),"")</f>
        <v>0</v>
      </c>
      <c r="X434" s="27">
        <f>IF($E434="","",IFERROR(VLOOKUP($E434,BankTbl,4,0),""))</f>
        <v>0</v>
      </c>
      <c r="Y434" s="27">
        <f>IF($F434="","",IFERROR(VLOOKUP($F434,BankTbl,4,0),""))</f>
        <v>0</v>
      </c>
      <c r="Z434" s="27">
        <f>IF($B434="","",IF($V434="PICK",LEFT($N434,5),IF($V434="FIXED",$W434,IF($V434="CODE",$H434,""))))</f>
        <v>0</v>
      </c>
    </row>
    <row r="435" spans="1:26" ht="21" customHeight="1">
      <c r="A435" s="27">
        <f>IF($B435="","",COUNTA($B$13:$B435))</f>
        <v>0</v>
      </c>
      <c r="B435" s="28"/>
      <c r="C435" s="28"/>
      <c r="D435" s="29"/>
      <c r="E435" s="29"/>
      <c r="F435" s="29"/>
      <c r="G435" s="28"/>
      <c r="H435" s="28"/>
      <c r="I435" s="30">
        <f>IF($H435="","",IFERROR(VLOOKUP($H435,AcctTbl,2,0),"کد ناشناخته"))</f>
        <v>0</v>
      </c>
      <c r="J435" s="27">
        <f>IF($H435="","",IFERROR(VLOOKUP($H435,AcctTbl,3,0),""))</f>
        <v>0</v>
      </c>
      <c r="K435" s="29"/>
      <c r="L435" s="28"/>
      <c r="M435" s="31"/>
      <c r="N435" s="29"/>
      <c r="O435" s="32">
        <f>IF($B435="",0,IF($U435="IN",N($M435),0))</f>
        <v>0</v>
      </c>
      <c r="P435" s="32">
        <f>IF($B435="",0,IF(OR($U435="OUT",$U435="TRF"),N($M435),0))</f>
        <v>0</v>
      </c>
      <c r="Q435" s="32">
        <f>IF($B435="",0,IF(OR($U435="OUT",$U435="TRF"),N($M435),0))</f>
        <v>0</v>
      </c>
      <c r="R435" s="32">
        <f>IF($B435="",0,IF($U435="IN",N($M435),0))</f>
        <v>0</v>
      </c>
      <c r="S435" s="33">
        <f>IF($B435="","",IF($M435="","⚠ مبلغ",IF($E435="","⚠ بانک عامل",IF(AND($U435="TRF",$F435=""),"⚠ بانک مقصد",IF(AND($V435&lt;&gt;"NONE",$V435&lt;&gt;"",$Z435=""),"⚠ طرف حساب","✓")))))</f>
        <v>0</v>
      </c>
      <c r="T435" s="29"/>
      <c r="U435" s="27">
        <f>IFERROR(VLOOKUP($D435,BankOpTbl,2,0),"")</f>
        <v>0</v>
      </c>
      <c r="V435" s="27">
        <f>IFERROR(VLOOKUP($D435,BankOpTbl,3,0),"")</f>
        <v>0</v>
      </c>
      <c r="W435" s="27">
        <f>IFERROR(VLOOKUP($D435,BankOpTbl,4,0),"")</f>
        <v>0</v>
      </c>
      <c r="X435" s="27">
        <f>IF($E435="","",IFERROR(VLOOKUP($E435,BankTbl,4,0),""))</f>
        <v>0</v>
      </c>
      <c r="Y435" s="27">
        <f>IF($F435="","",IFERROR(VLOOKUP($F435,BankTbl,4,0),""))</f>
        <v>0</v>
      </c>
      <c r="Z435" s="27">
        <f>IF($B435="","",IF($V435="PICK",LEFT($N435,5),IF($V435="FIXED",$W435,IF($V435="CODE",$H435,""))))</f>
        <v>0</v>
      </c>
    </row>
    <row r="436" spans="1:26" ht="21" customHeight="1">
      <c r="A436" s="27">
        <f>IF($B436="","",COUNTA($B$13:$B436))</f>
        <v>0</v>
      </c>
      <c r="B436" s="28"/>
      <c r="C436" s="28"/>
      <c r="D436" s="29"/>
      <c r="E436" s="29"/>
      <c r="F436" s="29"/>
      <c r="G436" s="28"/>
      <c r="H436" s="28"/>
      <c r="I436" s="30">
        <f>IF($H436="","",IFERROR(VLOOKUP($H436,AcctTbl,2,0),"کد ناشناخته"))</f>
        <v>0</v>
      </c>
      <c r="J436" s="27">
        <f>IF($H436="","",IFERROR(VLOOKUP($H436,AcctTbl,3,0),""))</f>
        <v>0</v>
      </c>
      <c r="K436" s="29"/>
      <c r="L436" s="28"/>
      <c r="M436" s="31"/>
      <c r="N436" s="29"/>
      <c r="O436" s="32">
        <f>IF($B436="",0,IF($U436="IN",N($M436),0))</f>
        <v>0</v>
      </c>
      <c r="P436" s="32">
        <f>IF($B436="",0,IF(OR($U436="OUT",$U436="TRF"),N($M436),0))</f>
        <v>0</v>
      </c>
      <c r="Q436" s="32">
        <f>IF($B436="",0,IF(OR($U436="OUT",$U436="TRF"),N($M436),0))</f>
        <v>0</v>
      </c>
      <c r="R436" s="32">
        <f>IF($B436="",0,IF($U436="IN",N($M436),0))</f>
        <v>0</v>
      </c>
      <c r="S436" s="33">
        <f>IF($B436="","",IF($M436="","⚠ مبلغ",IF($E436="","⚠ بانک عامل",IF(AND($U436="TRF",$F436=""),"⚠ بانک مقصد",IF(AND($V436&lt;&gt;"NONE",$V436&lt;&gt;"",$Z436=""),"⚠ طرف حساب","✓")))))</f>
        <v>0</v>
      </c>
      <c r="T436" s="29"/>
      <c r="U436" s="27">
        <f>IFERROR(VLOOKUP($D436,BankOpTbl,2,0),"")</f>
        <v>0</v>
      </c>
      <c r="V436" s="27">
        <f>IFERROR(VLOOKUP($D436,BankOpTbl,3,0),"")</f>
        <v>0</v>
      </c>
      <c r="W436" s="27">
        <f>IFERROR(VLOOKUP($D436,BankOpTbl,4,0),"")</f>
        <v>0</v>
      </c>
      <c r="X436" s="27">
        <f>IF($E436="","",IFERROR(VLOOKUP($E436,BankTbl,4,0),""))</f>
        <v>0</v>
      </c>
      <c r="Y436" s="27">
        <f>IF($F436="","",IFERROR(VLOOKUP($F436,BankTbl,4,0),""))</f>
        <v>0</v>
      </c>
      <c r="Z436" s="27">
        <f>IF($B436="","",IF($V436="PICK",LEFT($N436,5),IF($V436="FIXED",$W436,IF($V436="CODE",$H436,""))))</f>
        <v>0</v>
      </c>
    </row>
    <row r="437" spans="1:26" ht="21" customHeight="1">
      <c r="A437" s="27">
        <f>IF($B437="","",COUNTA($B$13:$B437))</f>
        <v>0</v>
      </c>
      <c r="B437" s="28"/>
      <c r="C437" s="28"/>
      <c r="D437" s="29"/>
      <c r="E437" s="29"/>
      <c r="F437" s="29"/>
      <c r="G437" s="28"/>
      <c r="H437" s="28"/>
      <c r="I437" s="30">
        <f>IF($H437="","",IFERROR(VLOOKUP($H437,AcctTbl,2,0),"کد ناشناخته"))</f>
        <v>0</v>
      </c>
      <c r="J437" s="27">
        <f>IF($H437="","",IFERROR(VLOOKUP($H437,AcctTbl,3,0),""))</f>
        <v>0</v>
      </c>
      <c r="K437" s="29"/>
      <c r="L437" s="28"/>
      <c r="M437" s="31"/>
      <c r="N437" s="29"/>
      <c r="O437" s="32">
        <f>IF($B437="",0,IF($U437="IN",N($M437),0))</f>
        <v>0</v>
      </c>
      <c r="P437" s="32">
        <f>IF($B437="",0,IF(OR($U437="OUT",$U437="TRF"),N($M437),0))</f>
        <v>0</v>
      </c>
      <c r="Q437" s="32">
        <f>IF($B437="",0,IF(OR($U437="OUT",$U437="TRF"),N($M437),0))</f>
        <v>0</v>
      </c>
      <c r="R437" s="32">
        <f>IF($B437="",0,IF($U437="IN",N($M437),0))</f>
        <v>0</v>
      </c>
      <c r="S437" s="33">
        <f>IF($B437="","",IF($M437="","⚠ مبلغ",IF($E437="","⚠ بانک عامل",IF(AND($U437="TRF",$F437=""),"⚠ بانک مقصد",IF(AND($V437&lt;&gt;"NONE",$V437&lt;&gt;"",$Z437=""),"⚠ طرف حساب","✓")))))</f>
        <v>0</v>
      </c>
      <c r="T437" s="29"/>
      <c r="U437" s="27">
        <f>IFERROR(VLOOKUP($D437,BankOpTbl,2,0),"")</f>
        <v>0</v>
      </c>
      <c r="V437" s="27">
        <f>IFERROR(VLOOKUP($D437,BankOpTbl,3,0),"")</f>
        <v>0</v>
      </c>
      <c r="W437" s="27">
        <f>IFERROR(VLOOKUP($D437,BankOpTbl,4,0),"")</f>
        <v>0</v>
      </c>
      <c r="X437" s="27">
        <f>IF($E437="","",IFERROR(VLOOKUP($E437,BankTbl,4,0),""))</f>
        <v>0</v>
      </c>
      <c r="Y437" s="27">
        <f>IF($F437="","",IFERROR(VLOOKUP($F437,BankTbl,4,0),""))</f>
        <v>0</v>
      </c>
      <c r="Z437" s="27">
        <f>IF($B437="","",IF($V437="PICK",LEFT($N437,5),IF($V437="FIXED",$W437,IF($V437="CODE",$H437,""))))</f>
        <v>0</v>
      </c>
    </row>
    <row r="438" spans="1:26" ht="21" customHeight="1">
      <c r="A438" s="27">
        <f>IF($B438="","",COUNTA($B$13:$B438))</f>
        <v>0</v>
      </c>
      <c r="B438" s="28"/>
      <c r="C438" s="28"/>
      <c r="D438" s="29"/>
      <c r="E438" s="29"/>
      <c r="F438" s="29"/>
      <c r="G438" s="28"/>
      <c r="H438" s="28"/>
      <c r="I438" s="30">
        <f>IF($H438="","",IFERROR(VLOOKUP($H438,AcctTbl,2,0),"کد ناشناخته"))</f>
        <v>0</v>
      </c>
      <c r="J438" s="27">
        <f>IF($H438="","",IFERROR(VLOOKUP($H438,AcctTbl,3,0),""))</f>
        <v>0</v>
      </c>
      <c r="K438" s="29"/>
      <c r="L438" s="28"/>
      <c r="M438" s="31"/>
      <c r="N438" s="29"/>
      <c r="O438" s="32">
        <f>IF($B438="",0,IF($U438="IN",N($M438),0))</f>
        <v>0</v>
      </c>
      <c r="P438" s="32">
        <f>IF($B438="",0,IF(OR($U438="OUT",$U438="TRF"),N($M438),0))</f>
        <v>0</v>
      </c>
      <c r="Q438" s="32">
        <f>IF($B438="",0,IF(OR($U438="OUT",$U438="TRF"),N($M438),0))</f>
        <v>0</v>
      </c>
      <c r="R438" s="32">
        <f>IF($B438="",0,IF($U438="IN",N($M438),0))</f>
        <v>0</v>
      </c>
      <c r="S438" s="33">
        <f>IF($B438="","",IF($M438="","⚠ مبلغ",IF($E438="","⚠ بانک عامل",IF(AND($U438="TRF",$F438=""),"⚠ بانک مقصد",IF(AND($V438&lt;&gt;"NONE",$V438&lt;&gt;"",$Z438=""),"⚠ طرف حساب","✓")))))</f>
        <v>0</v>
      </c>
      <c r="T438" s="29"/>
      <c r="U438" s="27">
        <f>IFERROR(VLOOKUP($D438,BankOpTbl,2,0),"")</f>
        <v>0</v>
      </c>
      <c r="V438" s="27">
        <f>IFERROR(VLOOKUP($D438,BankOpTbl,3,0),"")</f>
        <v>0</v>
      </c>
      <c r="W438" s="27">
        <f>IFERROR(VLOOKUP($D438,BankOpTbl,4,0),"")</f>
        <v>0</v>
      </c>
      <c r="X438" s="27">
        <f>IF($E438="","",IFERROR(VLOOKUP($E438,BankTbl,4,0),""))</f>
        <v>0</v>
      </c>
      <c r="Y438" s="27">
        <f>IF($F438="","",IFERROR(VLOOKUP($F438,BankTbl,4,0),""))</f>
        <v>0</v>
      </c>
      <c r="Z438" s="27">
        <f>IF($B438="","",IF($V438="PICK",LEFT($N438,5),IF($V438="FIXED",$W438,IF($V438="CODE",$H438,""))))</f>
        <v>0</v>
      </c>
    </row>
    <row r="439" spans="1:26" ht="21" customHeight="1">
      <c r="A439" s="27">
        <f>IF($B439="","",COUNTA($B$13:$B439))</f>
        <v>0</v>
      </c>
      <c r="B439" s="28"/>
      <c r="C439" s="28"/>
      <c r="D439" s="29"/>
      <c r="E439" s="29"/>
      <c r="F439" s="29"/>
      <c r="G439" s="28"/>
      <c r="H439" s="28"/>
      <c r="I439" s="30">
        <f>IF($H439="","",IFERROR(VLOOKUP($H439,AcctTbl,2,0),"کد ناشناخته"))</f>
        <v>0</v>
      </c>
      <c r="J439" s="27">
        <f>IF($H439="","",IFERROR(VLOOKUP($H439,AcctTbl,3,0),""))</f>
        <v>0</v>
      </c>
      <c r="K439" s="29"/>
      <c r="L439" s="28"/>
      <c r="M439" s="31"/>
      <c r="N439" s="29"/>
      <c r="O439" s="32">
        <f>IF($B439="",0,IF($U439="IN",N($M439),0))</f>
        <v>0</v>
      </c>
      <c r="P439" s="32">
        <f>IF($B439="",0,IF(OR($U439="OUT",$U439="TRF"),N($M439),0))</f>
        <v>0</v>
      </c>
      <c r="Q439" s="32">
        <f>IF($B439="",0,IF(OR($U439="OUT",$U439="TRF"),N($M439),0))</f>
        <v>0</v>
      </c>
      <c r="R439" s="32">
        <f>IF($B439="",0,IF($U439="IN",N($M439),0))</f>
        <v>0</v>
      </c>
      <c r="S439" s="33">
        <f>IF($B439="","",IF($M439="","⚠ مبلغ",IF($E439="","⚠ بانک عامل",IF(AND($U439="TRF",$F439=""),"⚠ بانک مقصد",IF(AND($V439&lt;&gt;"NONE",$V439&lt;&gt;"",$Z439=""),"⚠ طرف حساب","✓")))))</f>
        <v>0</v>
      </c>
      <c r="T439" s="29"/>
      <c r="U439" s="27">
        <f>IFERROR(VLOOKUP($D439,BankOpTbl,2,0),"")</f>
        <v>0</v>
      </c>
      <c r="V439" s="27">
        <f>IFERROR(VLOOKUP($D439,BankOpTbl,3,0),"")</f>
        <v>0</v>
      </c>
      <c r="W439" s="27">
        <f>IFERROR(VLOOKUP($D439,BankOpTbl,4,0),"")</f>
        <v>0</v>
      </c>
      <c r="X439" s="27">
        <f>IF($E439="","",IFERROR(VLOOKUP($E439,BankTbl,4,0),""))</f>
        <v>0</v>
      </c>
      <c r="Y439" s="27">
        <f>IF($F439="","",IFERROR(VLOOKUP($F439,BankTbl,4,0),""))</f>
        <v>0</v>
      </c>
      <c r="Z439" s="27">
        <f>IF($B439="","",IF($V439="PICK",LEFT($N439,5),IF($V439="FIXED",$W439,IF($V439="CODE",$H439,""))))</f>
        <v>0</v>
      </c>
    </row>
    <row r="440" spans="1:26" ht="21" customHeight="1">
      <c r="A440" s="27">
        <f>IF($B440="","",COUNTA($B$13:$B440))</f>
        <v>0</v>
      </c>
      <c r="B440" s="28"/>
      <c r="C440" s="28"/>
      <c r="D440" s="29"/>
      <c r="E440" s="29"/>
      <c r="F440" s="29"/>
      <c r="G440" s="28"/>
      <c r="H440" s="28"/>
      <c r="I440" s="30">
        <f>IF($H440="","",IFERROR(VLOOKUP($H440,AcctTbl,2,0),"کد ناشناخته"))</f>
        <v>0</v>
      </c>
      <c r="J440" s="27">
        <f>IF($H440="","",IFERROR(VLOOKUP($H440,AcctTbl,3,0),""))</f>
        <v>0</v>
      </c>
      <c r="K440" s="29"/>
      <c r="L440" s="28"/>
      <c r="M440" s="31"/>
      <c r="N440" s="29"/>
      <c r="O440" s="32">
        <f>IF($B440="",0,IF($U440="IN",N($M440),0))</f>
        <v>0</v>
      </c>
      <c r="P440" s="32">
        <f>IF($B440="",0,IF(OR($U440="OUT",$U440="TRF"),N($M440),0))</f>
        <v>0</v>
      </c>
      <c r="Q440" s="32">
        <f>IF($B440="",0,IF(OR($U440="OUT",$U440="TRF"),N($M440),0))</f>
        <v>0</v>
      </c>
      <c r="R440" s="32">
        <f>IF($B440="",0,IF($U440="IN",N($M440),0))</f>
        <v>0</v>
      </c>
      <c r="S440" s="33">
        <f>IF($B440="","",IF($M440="","⚠ مبلغ",IF($E440="","⚠ بانک عامل",IF(AND($U440="TRF",$F440=""),"⚠ بانک مقصد",IF(AND($V440&lt;&gt;"NONE",$V440&lt;&gt;"",$Z440=""),"⚠ طرف حساب","✓")))))</f>
        <v>0</v>
      </c>
      <c r="T440" s="29"/>
      <c r="U440" s="27">
        <f>IFERROR(VLOOKUP($D440,BankOpTbl,2,0),"")</f>
        <v>0</v>
      </c>
      <c r="V440" s="27">
        <f>IFERROR(VLOOKUP($D440,BankOpTbl,3,0),"")</f>
        <v>0</v>
      </c>
      <c r="W440" s="27">
        <f>IFERROR(VLOOKUP($D440,BankOpTbl,4,0),"")</f>
        <v>0</v>
      </c>
      <c r="X440" s="27">
        <f>IF($E440="","",IFERROR(VLOOKUP($E440,BankTbl,4,0),""))</f>
        <v>0</v>
      </c>
      <c r="Y440" s="27">
        <f>IF($F440="","",IFERROR(VLOOKUP($F440,BankTbl,4,0),""))</f>
        <v>0</v>
      </c>
      <c r="Z440" s="27">
        <f>IF($B440="","",IF($V440="PICK",LEFT($N440,5),IF($V440="FIXED",$W440,IF($V440="CODE",$H440,""))))</f>
        <v>0</v>
      </c>
    </row>
    <row r="441" spans="1:26" ht="21" customHeight="1">
      <c r="A441" s="27">
        <f>IF($B441="","",COUNTA($B$13:$B441))</f>
        <v>0</v>
      </c>
      <c r="B441" s="28"/>
      <c r="C441" s="28"/>
      <c r="D441" s="29"/>
      <c r="E441" s="29"/>
      <c r="F441" s="29"/>
      <c r="G441" s="28"/>
      <c r="H441" s="28"/>
      <c r="I441" s="30">
        <f>IF($H441="","",IFERROR(VLOOKUP($H441,AcctTbl,2,0),"کد ناشناخته"))</f>
        <v>0</v>
      </c>
      <c r="J441" s="27">
        <f>IF($H441="","",IFERROR(VLOOKUP($H441,AcctTbl,3,0),""))</f>
        <v>0</v>
      </c>
      <c r="K441" s="29"/>
      <c r="L441" s="28"/>
      <c r="M441" s="31"/>
      <c r="N441" s="29"/>
      <c r="O441" s="32">
        <f>IF($B441="",0,IF($U441="IN",N($M441),0))</f>
        <v>0</v>
      </c>
      <c r="P441" s="32">
        <f>IF($B441="",0,IF(OR($U441="OUT",$U441="TRF"),N($M441),0))</f>
        <v>0</v>
      </c>
      <c r="Q441" s="32">
        <f>IF($B441="",0,IF(OR($U441="OUT",$U441="TRF"),N($M441),0))</f>
        <v>0</v>
      </c>
      <c r="R441" s="32">
        <f>IF($B441="",0,IF($U441="IN",N($M441),0))</f>
        <v>0</v>
      </c>
      <c r="S441" s="33">
        <f>IF($B441="","",IF($M441="","⚠ مبلغ",IF($E441="","⚠ بانک عامل",IF(AND($U441="TRF",$F441=""),"⚠ بانک مقصد",IF(AND($V441&lt;&gt;"NONE",$V441&lt;&gt;"",$Z441=""),"⚠ طرف حساب","✓")))))</f>
        <v>0</v>
      </c>
      <c r="T441" s="29"/>
      <c r="U441" s="27">
        <f>IFERROR(VLOOKUP($D441,BankOpTbl,2,0),"")</f>
        <v>0</v>
      </c>
      <c r="V441" s="27">
        <f>IFERROR(VLOOKUP($D441,BankOpTbl,3,0),"")</f>
        <v>0</v>
      </c>
      <c r="W441" s="27">
        <f>IFERROR(VLOOKUP($D441,BankOpTbl,4,0),"")</f>
        <v>0</v>
      </c>
      <c r="X441" s="27">
        <f>IF($E441="","",IFERROR(VLOOKUP($E441,BankTbl,4,0),""))</f>
        <v>0</v>
      </c>
      <c r="Y441" s="27">
        <f>IF($F441="","",IFERROR(VLOOKUP($F441,BankTbl,4,0),""))</f>
        <v>0</v>
      </c>
      <c r="Z441" s="27">
        <f>IF($B441="","",IF($V441="PICK",LEFT($N441,5),IF($V441="FIXED",$W441,IF($V441="CODE",$H441,""))))</f>
        <v>0</v>
      </c>
    </row>
    <row r="442" spans="1:26" ht="21" customHeight="1">
      <c r="A442" s="27">
        <f>IF($B442="","",COUNTA($B$13:$B442))</f>
        <v>0</v>
      </c>
      <c r="B442" s="28"/>
      <c r="C442" s="28"/>
      <c r="D442" s="29"/>
      <c r="E442" s="29"/>
      <c r="F442" s="29"/>
      <c r="G442" s="28"/>
      <c r="H442" s="28"/>
      <c r="I442" s="30">
        <f>IF($H442="","",IFERROR(VLOOKUP($H442,AcctTbl,2,0),"کد ناشناخته"))</f>
        <v>0</v>
      </c>
      <c r="J442" s="27">
        <f>IF($H442="","",IFERROR(VLOOKUP($H442,AcctTbl,3,0),""))</f>
        <v>0</v>
      </c>
      <c r="K442" s="29"/>
      <c r="L442" s="28"/>
      <c r="M442" s="31"/>
      <c r="N442" s="29"/>
      <c r="O442" s="32">
        <f>IF($B442="",0,IF($U442="IN",N($M442),0))</f>
        <v>0</v>
      </c>
      <c r="P442" s="32">
        <f>IF($B442="",0,IF(OR($U442="OUT",$U442="TRF"),N($M442),0))</f>
        <v>0</v>
      </c>
      <c r="Q442" s="32">
        <f>IF($B442="",0,IF(OR($U442="OUT",$U442="TRF"),N($M442),0))</f>
        <v>0</v>
      </c>
      <c r="R442" s="32">
        <f>IF($B442="",0,IF($U442="IN",N($M442),0))</f>
        <v>0</v>
      </c>
      <c r="S442" s="33">
        <f>IF($B442="","",IF($M442="","⚠ مبلغ",IF($E442="","⚠ بانک عامل",IF(AND($U442="TRF",$F442=""),"⚠ بانک مقصد",IF(AND($V442&lt;&gt;"NONE",$V442&lt;&gt;"",$Z442=""),"⚠ طرف حساب","✓")))))</f>
        <v>0</v>
      </c>
      <c r="T442" s="29"/>
      <c r="U442" s="27">
        <f>IFERROR(VLOOKUP($D442,BankOpTbl,2,0),"")</f>
        <v>0</v>
      </c>
      <c r="V442" s="27">
        <f>IFERROR(VLOOKUP($D442,BankOpTbl,3,0),"")</f>
        <v>0</v>
      </c>
      <c r="W442" s="27">
        <f>IFERROR(VLOOKUP($D442,BankOpTbl,4,0),"")</f>
        <v>0</v>
      </c>
      <c r="X442" s="27">
        <f>IF($E442="","",IFERROR(VLOOKUP($E442,BankTbl,4,0),""))</f>
        <v>0</v>
      </c>
      <c r="Y442" s="27">
        <f>IF($F442="","",IFERROR(VLOOKUP($F442,BankTbl,4,0),""))</f>
        <v>0</v>
      </c>
      <c r="Z442" s="27">
        <f>IF($B442="","",IF($V442="PICK",LEFT($N442,5),IF($V442="FIXED",$W442,IF($V442="CODE",$H442,""))))</f>
        <v>0</v>
      </c>
    </row>
    <row r="443" spans="1:26" ht="21" customHeight="1">
      <c r="A443" s="27">
        <f>IF($B443="","",COUNTA($B$13:$B443))</f>
        <v>0</v>
      </c>
      <c r="B443" s="28"/>
      <c r="C443" s="28"/>
      <c r="D443" s="29"/>
      <c r="E443" s="29"/>
      <c r="F443" s="29"/>
      <c r="G443" s="28"/>
      <c r="H443" s="28"/>
      <c r="I443" s="30">
        <f>IF($H443="","",IFERROR(VLOOKUP($H443,AcctTbl,2,0),"کد ناشناخته"))</f>
        <v>0</v>
      </c>
      <c r="J443" s="27">
        <f>IF($H443="","",IFERROR(VLOOKUP($H443,AcctTbl,3,0),""))</f>
        <v>0</v>
      </c>
      <c r="K443" s="29"/>
      <c r="L443" s="28"/>
      <c r="M443" s="31"/>
      <c r="N443" s="29"/>
      <c r="O443" s="32">
        <f>IF($B443="",0,IF($U443="IN",N($M443),0))</f>
        <v>0</v>
      </c>
      <c r="P443" s="32">
        <f>IF($B443="",0,IF(OR($U443="OUT",$U443="TRF"),N($M443),0))</f>
        <v>0</v>
      </c>
      <c r="Q443" s="32">
        <f>IF($B443="",0,IF(OR($U443="OUT",$U443="TRF"),N($M443),0))</f>
        <v>0</v>
      </c>
      <c r="R443" s="32">
        <f>IF($B443="",0,IF($U443="IN",N($M443),0))</f>
        <v>0</v>
      </c>
      <c r="S443" s="33">
        <f>IF($B443="","",IF($M443="","⚠ مبلغ",IF($E443="","⚠ بانک عامل",IF(AND($U443="TRF",$F443=""),"⚠ بانک مقصد",IF(AND($V443&lt;&gt;"NONE",$V443&lt;&gt;"",$Z443=""),"⚠ طرف حساب","✓")))))</f>
        <v>0</v>
      </c>
      <c r="T443" s="29"/>
      <c r="U443" s="27">
        <f>IFERROR(VLOOKUP($D443,BankOpTbl,2,0),"")</f>
        <v>0</v>
      </c>
      <c r="V443" s="27">
        <f>IFERROR(VLOOKUP($D443,BankOpTbl,3,0),"")</f>
        <v>0</v>
      </c>
      <c r="W443" s="27">
        <f>IFERROR(VLOOKUP($D443,BankOpTbl,4,0),"")</f>
        <v>0</v>
      </c>
      <c r="X443" s="27">
        <f>IF($E443="","",IFERROR(VLOOKUP($E443,BankTbl,4,0),""))</f>
        <v>0</v>
      </c>
      <c r="Y443" s="27">
        <f>IF($F443="","",IFERROR(VLOOKUP($F443,BankTbl,4,0),""))</f>
        <v>0</v>
      </c>
      <c r="Z443" s="27">
        <f>IF($B443="","",IF($V443="PICK",LEFT($N443,5),IF($V443="FIXED",$W443,IF($V443="CODE",$H443,""))))</f>
        <v>0</v>
      </c>
    </row>
    <row r="444" spans="1:26" ht="21" customHeight="1">
      <c r="A444" s="27">
        <f>IF($B444="","",COUNTA($B$13:$B444))</f>
        <v>0</v>
      </c>
      <c r="B444" s="28"/>
      <c r="C444" s="28"/>
      <c r="D444" s="29"/>
      <c r="E444" s="29"/>
      <c r="F444" s="29"/>
      <c r="G444" s="28"/>
      <c r="H444" s="28"/>
      <c r="I444" s="30">
        <f>IF($H444="","",IFERROR(VLOOKUP($H444,AcctTbl,2,0),"کد ناشناخته"))</f>
        <v>0</v>
      </c>
      <c r="J444" s="27">
        <f>IF($H444="","",IFERROR(VLOOKUP($H444,AcctTbl,3,0),""))</f>
        <v>0</v>
      </c>
      <c r="K444" s="29"/>
      <c r="L444" s="28"/>
      <c r="M444" s="31"/>
      <c r="N444" s="29"/>
      <c r="O444" s="32">
        <f>IF($B444="",0,IF($U444="IN",N($M444),0))</f>
        <v>0</v>
      </c>
      <c r="P444" s="32">
        <f>IF($B444="",0,IF(OR($U444="OUT",$U444="TRF"),N($M444),0))</f>
        <v>0</v>
      </c>
      <c r="Q444" s="32">
        <f>IF($B444="",0,IF(OR($U444="OUT",$U444="TRF"),N($M444),0))</f>
        <v>0</v>
      </c>
      <c r="R444" s="32">
        <f>IF($B444="",0,IF($U444="IN",N($M444),0))</f>
        <v>0</v>
      </c>
      <c r="S444" s="33">
        <f>IF($B444="","",IF($M444="","⚠ مبلغ",IF($E444="","⚠ بانک عامل",IF(AND($U444="TRF",$F444=""),"⚠ بانک مقصد",IF(AND($V444&lt;&gt;"NONE",$V444&lt;&gt;"",$Z444=""),"⚠ طرف حساب","✓")))))</f>
        <v>0</v>
      </c>
      <c r="T444" s="29"/>
      <c r="U444" s="27">
        <f>IFERROR(VLOOKUP($D444,BankOpTbl,2,0),"")</f>
        <v>0</v>
      </c>
      <c r="V444" s="27">
        <f>IFERROR(VLOOKUP($D444,BankOpTbl,3,0),"")</f>
        <v>0</v>
      </c>
      <c r="W444" s="27">
        <f>IFERROR(VLOOKUP($D444,BankOpTbl,4,0),"")</f>
        <v>0</v>
      </c>
      <c r="X444" s="27">
        <f>IF($E444="","",IFERROR(VLOOKUP($E444,BankTbl,4,0),""))</f>
        <v>0</v>
      </c>
      <c r="Y444" s="27">
        <f>IF($F444="","",IFERROR(VLOOKUP($F444,BankTbl,4,0),""))</f>
        <v>0</v>
      </c>
      <c r="Z444" s="27">
        <f>IF($B444="","",IF($V444="PICK",LEFT($N444,5),IF($V444="FIXED",$W444,IF($V444="CODE",$H444,""))))</f>
        <v>0</v>
      </c>
    </row>
    <row r="445" spans="1:26" ht="21" customHeight="1">
      <c r="A445" s="27">
        <f>IF($B445="","",COUNTA($B$13:$B445))</f>
        <v>0</v>
      </c>
      <c r="B445" s="28"/>
      <c r="C445" s="28"/>
      <c r="D445" s="29"/>
      <c r="E445" s="29"/>
      <c r="F445" s="29"/>
      <c r="G445" s="28"/>
      <c r="H445" s="28"/>
      <c r="I445" s="30">
        <f>IF($H445="","",IFERROR(VLOOKUP($H445,AcctTbl,2,0),"کد ناشناخته"))</f>
        <v>0</v>
      </c>
      <c r="J445" s="27">
        <f>IF($H445="","",IFERROR(VLOOKUP($H445,AcctTbl,3,0),""))</f>
        <v>0</v>
      </c>
      <c r="K445" s="29"/>
      <c r="L445" s="28"/>
      <c r="M445" s="31"/>
      <c r="N445" s="29"/>
      <c r="O445" s="32">
        <f>IF($B445="",0,IF($U445="IN",N($M445),0))</f>
        <v>0</v>
      </c>
      <c r="P445" s="32">
        <f>IF($B445="",0,IF(OR($U445="OUT",$U445="TRF"),N($M445),0))</f>
        <v>0</v>
      </c>
      <c r="Q445" s="32">
        <f>IF($B445="",0,IF(OR($U445="OUT",$U445="TRF"),N($M445),0))</f>
        <v>0</v>
      </c>
      <c r="R445" s="32">
        <f>IF($B445="",0,IF($U445="IN",N($M445),0))</f>
        <v>0</v>
      </c>
      <c r="S445" s="33">
        <f>IF($B445="","",IF($M445="","⚠ مبلغ",IF($E445="","⚠ بانک عامل",IF(AND($U445="TRF",$F445=""),"⚠ بانک مقصد",IF(AND($V445&lt;&gt;"NONE",$V445&lt;&gt;"",$Z445=""),"⚠ طرف حساب","✓")))))</f>
        <v>0</v>
      </c>
      <c r="T445" s="29"/>
      <c r="U445" s="27">
        <f>IFERROR(VLOOKUP($D445,BankOpTbl,2,0),"")</f>
        <v>0</v>
      </c>
      <c r="V445" s="27">
        <f>IFERROR(VLOOKUP($D445,BankOpTbl,3,0),"")</f>
        <v>0</v>
      </c>
      <c r="W445" s="27">
        <f>IFERROR(VLOOKUP($D445,BankOpTbl,4,0),"")</f>
        <v>0</v>
      </c>
      <c r="X445" s="27">
        <f>IF($E445="","",IFERROR(VLOOKUP($E445,BankTbl,4,0),""))</f>
        <v>0</v>
      </c>
      <c r="Y445" s="27">
        <f>IF($F445="","",IFERROR(VLOOKUP($F445,BankTbl,4,0),""))</f>
        <v>0</v>
      </c>
      <c r="Z445" s="27">
        <f>IF($B445="","",IF($V445="PICK",LEFT($N445,5),IF($V445="FIXED",$W445,IF($V445="CODE",$H445,""))))</f>
        <v>0</v>
      </c>
    </row>
    <row r="446" spans="1:26" ht="21" customHeight="1">
      <c r="A446" s="27">
        <f>IF($B446="","",COUNTA($B$13:$B446))</f>
        <v>0</v>
      </c>
      <c r="B446" s="28"/>
      <c r="C446" s="28"/>
      <c r="D446" s="29"/>
      <c r="E446" s="29"/>
      <c r="F446" s="29"/>
      <c r="G446" s="28"/>
      <c r="H446" s="28"/>
      <c r="I446" s="30">
        <f>IF($H446="","",IFERROR(VLOOKUP($H446,AcctTbl,2,0),"کد ناشناخته"))</f>
        <v>0</v>
      </c>
      <c r="J446" s="27">
        <f>IF($H446="","",IFERROR(VLOOKUP($H446,AcctTbl,3,0),""))</f>
        <v>0</v>
      </c>
      <c r="K446" s="29"/>
      <c r="L446" s="28"/>
      <c r="M446" s="31"/>
      <c r="N446" s="29"/>
      <c r="O446" s="32">
        <f>IF($B446="",0,IF($U446="IN",N($M446),0))</f>
        <v>0</v>
      </c>
      <c r="P446" s="32">
        <f>IF($B446="",0,IF(OR($U446="OUT",$U446="TRF"),N($M446),0))</f>
        <v>0</v>
      </c>
      <c r="Q446" s="32">
        <f>IF($B446="",0,IF(OR($U446="OUT",$U446="TRF"),N($M446),0))</f>
        <v>0</v>
      </c>
      <c r="R446" s="32">
        <f>IF($B446="",0,IF($U446="IN",N($M446),0))</f>
        <v>0</v>
      </c>
      <c r="S446" s="33">
        <f>IF($B446="","",IF($M446="","⚠ مبلغ",IF($E446="","⚠ بانک عامل",IF(AND($U446="TRF",$F446=""),"⚠ بانک مقصد",IF(AND($V446&lt;&gt;"NONE",$V446&lt;&gt;"",$Z446=""),"⚠ طرف حساب","✓")))))</f>
        <v>0</v>
      </c>
      <c r="T446" s="29"/>
      <c r="U446" s="27">
        <f>IFERROR(VLOOKUP($D446,BankOpTbl,2,0),"")</f>
        <v>0</v>
      </c>
      <c r="V446" s="27">
        <f>IFERROR(VLOOKUP($D446,BankOpTbl,3,0),"")</f>
        <v>0</v>
      </c>
      <c r="W446" s="27">
        <f>IFERROR(VLOOKUP($D446,BankOpTbl,4,0),"")</f>
        <v>0</v>
      </c>
      <c r="X446" s="27">
        <f>IF($E446="","",IFERROR(VLOOKUP($E446,BankTbl,4,0),""))</f>
        <v>0</v>
      </c>
      <c r="Y446" s="27">
        <f>IF($F446="","",IFERROR(VLOOKUP($F446,BankTbl,4,0),""))</f>
        <v>0</v>
      </c>
      <c r="Z446" s="27">
        <f>IF($B446="","",IF($V446="PICK",LEFT($N446,5),IF($V446="FIXED",$W446,IF($V446="CODE",$H446,""))))</f>
        <v>0</v>
      </c>
    </row>
    <row r="447" spans="1:26" ht="21" customHeight="1">
      <c r="A447" s="27">
        <f>IF($B447="","",COUNTA($B$13:$B447))</f>
        <v>0</v>
      </c>
      <c r="B447" s="28"/>
      <c r="C447" s="28"/>
      <c r="D447" s="29"/>
      <c r="E447" s="29"/>
      <c r="F447" s="29"/>
      <c r="G447" s="28"/>
      <c r="H447" s="28"/>
      <c r="I447" s="30">
        <f>IF($H447="","",IFERROR(VLOOKUP($H447,AcctTbl,2,0),"کد ناشناخته"))</f>
        <v>0</v>
      </c>
      <c r="J447" s="27">
        <f>IF($H447="","",IFERROR(VLOOKUP($H447,AcctTbl,3,0),""))</f>
        <v>0</v>
      </c>
      <c r="K447" s="29"/>
      <c r="L447" s="28"/>
      <c r="M447" s="31"/>
      <c r="N447" s="29"/>
      <c r="O447" s="32">
        <f>IF($B447="",0,IF($U447="IN",N($M447),0))</f>
        <v>0</v>
      </c>
      <c r="P447" s="32">
        <f>IF($B447="",0,IF(OR($U447="OUT",$U447="TRF"),N($M447),0))</f>
        <v>0</v>
      </c>
      <c r="Q447" s="32">
        <f>IF($B447="",0,IF(OR($U447="OUT",$U447="TRF"),N($M447),0))</f>
        <v>0</v>
      </c>
      <c r="R447" s="32">
        <f>IF($B447="",0,IF($U447="IN",N($M447),0))</f>
        <v>0</v>
      </c>
      <c r="S447" s="33">
        <f>IF($B447="","",IF($M447="","⚠ مبلغ",IF($E447="","⚠ بانک عامل",IF(AND($U447="TRF",$F447=""),"⚠ بانک مقصد",IF(AND($V447&lt;&gt;"NONE",$V447&lt;&gt;"",$Z447=""),"⚠ طرف حساب","✓")))))</f>
        <v>0</v>
      </c>
      <c r="T447" s="29"/>
      <c r="U447" s="27">
        <f>IFERROR(VLOOKUP($D447,BankOpTbl,2,0),"")</f>
        <v>0</v>
      </c>
      <c r="V447" s="27">
        <f>IFERROR(VLOOKUP($D447,BankOpTbl,3,0),"")</f>
        <v>0</v>
      </c>
      <c r="W447" s="27">
        <f>IFERROR(VLOOKUP($D447,BankOpTbl,4,0),"")</f>
        <v>0</v>
      </c>
      <c r="X447" s="27">
        <f>IF($E447="","",IFERROR(VLOOKUP($E447,BankTbl,4,0),""))</f>
        <v>0</v>
      </c>
      <c r="Y447" s="27">
        <f>IF($F447="","",IFERROR(VLOOKUP($F447,BankTbl,4,0),""))</f>
        <v>0</v>
      </c>
      <c r="Z447" s="27">
        <f>IF($B447="","",IF($V447="PICK",LEFT($N447,5),IF($V447="FIXED",$W447,IF($V447="CODE",$H447,""))))</f>
        <v>0</v>
      </c>
    </row>
    <row r="448" spans="1:26" ht="21" customHeight="1">
      <c r="A448" s="27">
        <f>IF($B448="","",COUNTA($B$13:$B448))</f>
        <v>0</v>
      </c>
      <c r="B448" s="28"/>
      <c r="C448" s="28"/>
      <c r="D448" s="29"/>
      <c r="E448" s="29"/>
      <c r="F448" s="29"/>
      <c r="G448" s="28"/>
      <c r="H448" s="28"/>
      <c r="I448" s="30">
        <f>IF($H448="","",IFERROR(VLOOKUP($H448,AcctTbl,2,0),"کد ناشناخته"))</f>
        <v>0</v>
      </c>
      <c r="J448" s="27">
        <f>IF($H448="","",IFERROR(VLOOKUP($H448,AcctTbl,3,0),""))</f>
        <v>0</v>
      </c>
      <c r="K448" s="29"/>
      <c r="L448" s="28"/>
      <c r="M448" s="31"/>
      <c r="N448" s="29"/>
      <c r="O448" s="32">
        <f>IF($B448="",0,IF($U448="IN",N($M448),0))</f>
        <v>0</v>
      </c>
      <c r="P448" s="32">
        <f>IF($B448="",0,IF(OR($U448="OUT",$U448="TRF"),N($M448),0))</f>
        <v>0</v>
      </c>
      <c r="Q448" s="32">
        <f>IF($B448="",0,IF(OR($U448="OUT",$U448="TRF"),N($M448),0))</f>
        <v>0</v>
      </c>
      <c r="R448" s="32">
        <f>IF($B448="",0,IF($U448="IN",N($M448),0))</f>
        <v>0</v>
      </c>
      <c r="S448" s="33">
        <f>IF($B448="","",IF($M448="","⚠ مبلغ",IF($E448="","⚠ بانک عامل",IF(AND($U448="TRF",$F448=""),"⚠ بانک مقصد",IF(AND($V448&lt;&gt;"NONE",$V448&lt;&gt;"",$Z448=""),"⚠ طرف حساب","✓")))))</f>
        <v>0</v>
      </c>
      <c r="T448" s="29"/>
      <c r="U448" s="27">
        <f>IFERROR(VLOOKUP($D448,BankOpTbl,2,0),"")</f>
        <v>0</v>
      </c>
      <c r="V448" s="27">
        <f>IFERROR(VLOOKUP($D448,BankOpTbl,3,0),"")</f>
        <v>0</v>
      </c>
      <c r="W448" s="27">
        <f>IFERROR(VLOOKUP($D448,BankOpTbl,4,0),"")</f>
        <v>0</v>
      </c>
      <c r="X448" s="27">
        <f>IF($E448="","",IFERROR(VLOOKUP($E448,BankTbl,4,0),""))</f>
        <v>0</v>
      </c>
      <c r="Y448" s="27">
        <f>IF($F448="","",IFERROR(VLOOKUP($F448,BankTbl,4,0),""))</f>
        <v>0</v>
      </c>
      <c r="Z448" s="27">
        <f>IF($B448="","",IF($V448="PICK",LEFT($N448,5),IF($V448="FIXED",$W448,IF($V448="CODE",$H448,""))))</f>
        <v>0</v>
      </c>
    </row>
    <row r="449" spans="1:26" ht="21" customHeight="1">
      <c r="A449" s="27">
        <f>IF($B449="","",COUNTA($B$13:$B449))</f>
        <v>0</v>
      </c>
      <c r="B449" s="28"/>
      <c r="C449" s="28"/>
      <c r="D449" s="29"/>
      <c r="E449" s="29"/>
      <c r="F449" s="29"/>
      <c r="G449" s="28"/>
      <c r="H449" s="28"/>
      <c r="I449" s="30">
        <f>IF($H449="","",IFERROR(VLOOKUP($H449,AcctTbl,2,0),"کد ناشناخته"))</f>
        <v>0</v>
      </c>
      <c r="J449" s="27">
        <f>IF($H449="","",IFERROR(VLOOKUP($H449,AcctTbl,3,0),""))</f>
        <v>0</v>
      </c>
      <c r="K449" s="29"/>
      <c r="L449" s="28"/>
      <c r="M449" s="31"/>
      <c r="N449" s="29"/>
      <c r="O449" s="32">
        <f>IF($B449="",0,IF($U449="IN",N($M449),0))</f>
        <v>0</v>
      </c>
      <c r="P449" s="32">
        <f>IF($B449="",0,IF(OR($U449="OUT",$U449="TRF"),N($M449),0))</f>
        <v>0</v>
      </c>
      <c r="Q449" s="32">
        <f>IF($B449="",0,IF(OR($U449="OUT",$U449="TRF"),N($M449),0))</f>
        <v>0</v>
      </c>
      <c r="R449" s="32">
        <f>IF($B449="",0,IF($U449="IN",N($M449),0))</f>
        <v>0</v>
      </c>
      <c r="S449" s="33">
        <f>IF($B449="","",IF($M449="","⚠ مبلغ",IF($E449="","⚠ بانک عامل",IF(AND($U449="TRF",$F449=""),"⚠ بانک مقصد",IF(AND($V449&lt;&gt;"NONE",$V449&lt;&gt;"",$Z449=""),"⚠ طرف حساب","✓")))))</f>
        <v>0</v>
      </c>
      <c r="T449" s="29"/>
      <c r="U449" s="27">
        <f>IFERROR(VLOOKUP($D449,BankOpTbl,2,0),"")</f>
        <v>0</v>
      </c>
      <c r="V449" s="27">
        <f>IFERROR(VLOOKUP($D449,BankOpTbl,3,0),"")</f>
        <v>0</v>
      </c>
      <c r="W449" s="27">
        <f>IFERROR(VLOOKUP($D449,BankOpTbl,4,0),"")</f>
        <v>0</v>
      </c>
      <c r="X449" s="27">
        <f>IF($E449="","",IFERROR(VLOOKUP($E449,BankTbl,4,0),""))</f>
        <v>0</v>
      </c>
      <c r="Y449" s="27">
        <f>IF($F449="","",IFERROR(VLOOKUP($F449,BankTbl,4,0),""))</f>
        <v>0</v>
      </c>
      <c r="Z449" s="27">
        <f>IF($B449="","",IF($V449="PICK",LEFT($N449,5),IF($V449="FIXED",$W449,IF($V449="CODE",$H449,""))))</f>
        <v>0</v>
      </c>
    </row>
    <row r="450" spans="1:26" ht="21" customHeight="1">
      <c r="A450" s="27">
        <f>IF($B450="","",COUNTA($B$13:$B450))</f>
        <v>0</v>
      </c>
      <c r="B450" s="28"/>
      <c r="C450" s="28"/>
      <c r="D450" s="29"/>
      <c r="E450" s="29"/>
      <c r="F450" s="29"/>
      <c r="G450" s="28"/>
      <c r="H450" s="28"/>
      <c r="I450" s="30">
        <f>IF($H450="","",IFERROR(VLOOKUP($H450,AcctTbl,2,0),"کد ناشناخته"))</f>
        <v>0</v>
      </c>
      <c r="J450" s="27">
        <f>IF($H450="","",IFERROR(VLOOKUP($H450,AcctTbl,3,0),""))</f>
        <v>0</v>
      </c>
      <c r="K450" s="29"/>
      <c r="L450" s="28"/>
      <c r="M450" s="31"/>
      <c r="N450" s="29"/>
      <c r="O450" s="32">
        <f>IF($B450="",0,IF($U450="IN",N($M450),0))</f>
        <v>0</v>
      </c>
      <c r="P450" s="32">
        <f>IF($B450="",0,IF(OR($U450="OUT",$U450="TRF"),N($M450),0))</f>
        <v>0</v>
      </c>
      <c r="Q450" s="32">
        <f>IF($B450="",0,IF(OR($U450="OUT",$U450="TRF"),N($M450),0))</f>
        <v>0</v>
      </c>
      <c r="R450" s="32">
        <f>IF($B450="",0,IF($U450="IN",N($M450),0))</f>
        <v>0</v>
      </c>
      <c r="S450" s="33">
        <f>IF($B450="","",IF($M450="","⚠ مبلغ",IF($E450="","⚠ بانک عامل",IF(AND($U450="TRF",$F450=""),"⚠ بانک مقصد",IF(AND($V450&lt;&gt;"NONE",$V450&lt;&gt;"",$Z450=""),"⚠ طرف حساب","✓")))))</f>
        <v>0</v>
      </c>
      <c r="T450" s="29"/>
      <c r="U450" s="27">
        <f>IFERROR(VLOOKUP($D450,BankOpTbl,2,0),"")</f>
        <v>0</v>
      </c>
      <c r="V450" s="27">
        <f>IFERROR(VLOOKUP($D450,BankOpTbl,3,0),"")</f>
        <v>0</v>
      </c>
      <c r="W450" s="27">
        <f>IFERROR(VLOOKUP($D450,BankOpTbl,4,0),"")</f>
        <v>0</v>
      </c>
      <c r="X450" s="27">
        <f>IF($E450="","",IFERROR(VLOOKUP($E450,BankTbl,4,0),""))</f>
        <v>0</v>
      </c>
      <c r="Y450" s="27">
        <f>IF($F450="","",IFERROR(VLOOKUP($F450,BankTbl,4,0),""))</f>
        <v>0</v>
      </c>
      <c r="Z450" s="27">
        <f>IF($B450="","",IF($V450="PICK",LEFT($N450,5),IF($V450="FIXED",$W450,IF($V450="CODE",$H450,""))))</f>
        <v>0</v>
      </c>
    </row>
    <row r="451" spans="1:26" ht="21" customHeight="1">
      <c r="A451" s="27">
        <f>IF($B451="","",COUNTA($B$13:$B451))</f>
        <v>0</v>
      </c>
      <c r="B451" s="28"/>
      <c r="C451" s="28"/>
      <c r="D451" s="29"/>
      <c r="E451" s="29"/>
      <c r="F451" s="29"/>
      <c r="G451" s="28"/>
      <c r="H451" s="28"/>
      <c r="I451" s="30">
        <f>IF($H451="","",IFERROR(VLOOKUP($H451,AcctTbl,2,0),"کد ناشناخته"))</f>
        <v>0</v>
      </c>
      <c r="J451" s="27">
        <f>IF($H451="","",IFERROR(VLOOKUP($H451,AcctTbl,3,0),""))</f>
        <v>0</v>
      </c>
      <c r="K451" s="29"/>
      <c r="L451" s="28"/>
      <c r="M451" s="31"/>
      <c r="N451" s="29"/>
      <c r="O451" s="32">
        <f>IF($B451="",0,IF($U451="IN",N($M451),0))</f>
        <v>0</v>
      </c>
      <c r="P451" s="32">
        <f>IF($B451="",0,IF(OR($U451="OUT",$U451="TRF"),N($M451),0))</f>
        <v>0</v>
      </c>
      <c r="Q451" s="32">
        <f>IF($B451="",0,IF(OR($U451="OUT",$U451="TRF"),N($M451),0))</f>
        <v>0</v>
      </c>
      <c r="R451" s="32">
        <f>IF($B451="",0,IF($U451="IN",N($M451),0))</f>
        <v>0</v>
      </c>
      <c r="S451" s="33">
        <f>IF($B451="","",IF($M451="","⚠ مبلغ",IF($E451="","⚠ بانک عامل",IF(AND($U451="TRF",$F451=""),"⚠ بانک مقصد",IF(AND($V451&lt;&gt;"NONE",$V451&lt;&gt;"",$Z451=""),"⚠ طرف حساب","✓")))))</f>
        <v>0</v>
      </c>
      <c r="T451" s="29"/>
      <c r="U451" s="27">
        <f>IFERROR(VLOOKUP($D451,BankOpTbl,2,0),"")</f>
        <v>0</v>
      </c>
      <c r="V451" s="27">
        <f>IFERROR(VLOOKUP($D451,BankOpTbl,3,0),"")</f>
        <v>0</v>
      </c>
      <c r="W451" s="27">
        <f>IFERROR(VLOOKUP($D451,BankOpTbl,4,0),"")</f>
        <v>0</v>
      </c>
      <c r="X451" s="27">
        <f>IF($E451="","",IFERROR(VLOOKUP($E451,BankTbl,4,0),""))</f>
        <v>0</v>
      </c>
      <c r="Y451" s="27">
        <f>IF($F451="","",IFERROR(VLOOKUP($F451,BankTbl,4,0),""))</f>
        <v>0</v>
      </c>
      <c r="Z451" s="27">
        <f>IF($B451="","",IF($V451="PICK",LEFT($N451,5),IF($V451="FIXED",$W451,IF($V451="CODE",$H451,""))))</f>
        <v>0</v>
      </c>
    </row>
    <row r="452" spans="1:26" ht="21" customHeight="1">
      <c r="A452" s="27">
        <f>IF($B452="","",COUNTA($B$13:$B452))</f>
        <v>0</v>
      </c>
      <c r="B452" s="28"/>
      <c r="C452" s="28"/>
      <c r="D452" s="29"/>
      <c r="E452" s="29"/>
      <c r="F452" s="29"/>
      <c r="G452" s="28"/>
      <c r="H452" s="28"/>
      <c r="I452" s="30">
        <f>IF($H452="","",IFERROR(VLOOKUP($H452,AcctTbl,2,0),"کد ناشناخته"))</f>
        <v>0</v>
      </c>
      <c r="J452" s="27">
        <f>IF($H452="","",IFERROR(VLOOKUP($H452,AcctTbl,3,0),""))</f>
        <v>0</v>
      </c>
      <c r="K452" s="29"/>
      <c r="L452" s="28"/>
      <c r="M452" s="31"/>
      <c r="N452" s="29"/>
      <c r="O452" s="32">
        <f>IF($B452="",0,IF($U452="IN",N($M452),0))</f>
        <v>0</v>
      </c>
      <c r="P452" s="32">
        <f>IF($B452="",0,IF(OR($U452="OUT",$U452="TRF"),N($M452),0))</f>
        <v>0</v>
      </c>
      <c r="Q452" s="32">
        <f>IF($B452="",0,IF(OR($U452="OUT",$U452="TRF"),N($M452),0))</f>
        <v>0</v>
      </c>
      <c r="R452" s="32">
        <f>IF($B452="",0,IF($U452="IN",N($M452),0))</f>
        <v>0</v>
      </c>
      <c r="S452" s="33">
        <f>IF($B452="","",IF($M452="","⚠ مبلغ",IF($E452="","⚠ بانک عامل",IF(AND($U452="TRF",$F452=""),"⚠ بانک مقصد",IF(AND($V452&lt;&gt;"NONE",$V452&lt;&gt;"",$Z452=""),"⚠ طرف حساب","✓")))))</f>
        <v>0</v>
      </c>
      <c r="T452" s="29"/>
      <c r="U452" s="27">
        <f>IFERROR(VLOOKUP($D452,BankOpTbl,2,0),"")</f>
        <v>0</v>
      </c>
      <c r="V452" s="27">
        <f>IFERROR(VLOOKUP($D452,BankOpTbl,3,0),"")</f>
        <v>0</v>
      </c>
      <c r="W452" s="27">
        <f>IFERROR(VLOOKUP($D452,BankOpTbl,4,0),"")</f>
        <v>0</v>
      </c>
      <c r="X452" s="27">
        <f>IF($E452="","",IFERROR(VLOOKUP($E452,BankTbl,4,0),""))</f>
        <v>0</v>
      </c>
      <c r="Y452" s="27">
        <f>IF($F452="","",IFERROR(VLOOKUP($F452,BankTbl,4,0),""))</f>
        <v>0</v>
      </c>
      <c r="Z452" s="27">
        <f>IF($B452="","",IF($V452="PICK",LEFT($N452,5),IF($V452="FIXED",$W452,IF($V452="CODE",$H452,""))))</f>
        <v>0</v>
      </c>
    </row>
    <row r="453" spans="1:26" ht="21" customHeight="1">
      <c r="A453" s="27">
        <f>IF($B453="","",COUNTA($B$13:$B453))</f>
        <v>0</v>
      </c>
      <c r="B453" s="28"/>
      <c r="C453" s="28"/>
      <c r="D453" s="29"/>
      <c r="E453" s="29"/>
      <c r="F453" s="29"/>
      <c r="G453" s="28"/>
      <c r="H453" s="28"/>
      <c r="I453" s="30">
        <f>IF($H453="","",IFERROR(VLOOKUP($H453,AcctTbl,2,0),"کد ناشناخته"))</f>
        <v>0</v>
      </c>
      <c r="J453" s="27">
        <f>IF($H453="","",IFERROR(VLOOKUP($H453,AcctTbl,3,0),""))</f>
        <v>0</v>
      </c>
      <c r="K453" s="29"/>
      <c r="L453" s="28"/>
      <c r="M453" s="31"/>
      <c r="N453" s="29"/>
      <c r="O453" s="32">
        <f>IF($B453="",0,IF($U453="IN",N($M453),0))</f>
        <v>0</v>
      </c>
      <c r="P453" s="32">
        <f>IF($B453="",0,IF(OR($U453="OUT",$U453="TRF"),N($M453),0))</f>
        <v>0</v>
      </c>
      <c r="Q453" s="32">
        <f>IF($B453="",0,IF(OR($U453="OUT",$U453="TRF"),N($M453),0))</f>
        <v>0</v>
      </c>
      <c r="R453" s="32">
        <f>IF($B453="",0,IF($U453="IN",N($M453),0))</f>
        <v>0</v>
      </c>
      <c r="S453" s="33">
        <f>IF($B453="","",IF($M453="","⚠ مبلغ",IF($E453="","⚠ بانک عامل",IF(AND($U453="TRF",$F453=""),"⚠ بانک مقصد",IF(AND($V453&lt;&gt;"NONE",$V453&lt;&gt;"",$Z453=""),"⚠ طرف حساب","✓")))))</f>
        <v>0</v>
      </c>
      <c r="T453" s="29"/>
      <c r="U453" s="27">
        <f>IFERROR(VLOOKUP($D453,BankOpTbl,2,0),"")</f>
        <v>0</v>
      </c>
      <c r="V453" s="27">
        <f>IFERROR(VLOOKUP($D453,BankOpTbl,3,0),"")</f>
        <v>0</v>
      </c>
      <c r="W453" s="27">
        <f>IFERROR(VLOOKUP($D453,BankOpTbl,4,0),"")</f>
        <v>0</v>
      </c>
      <c r="X453" s="27">
        <f>IF($E453="","",IFERROR(VLOOKUP($E453,BankTbl,4,0),""))</f>
        <v>0</v>
      </c>
      <c r="Y453" s="27">
        <f>IF($F453="","",IFERROR(VLOOKUP($F453,BankTbl,4,0),""))</f>
        <v>0</v>
      </c>
      <c r="Z453" s="27">
        <f>IF($B453="","",IF($V453="PICK",LEFT($N453,5),IF($V453="FIXED",$W453,IF($V453="CODE",$H453,""))))</f>
        <v>0</v>
      </c>
    </row>
    <row r="454" spans="1:26" ht="21" customHeight="1">
      <c r="A454" s="27">
        <f>IF($B454="","",COUNTA($B$13:$B454))</f>
        <v>0</v>
      </c>
      <c r="B454" s="28"/>
      <c r="C454" s="28"/>
      <c r="D454" s="29"/>
      <c r="E454" s="29"/>
      <c r="F454" s="29"/>
      <c r="G454" s="28"/>
      <c r="H454" s="28"/>
      <c r="I454" s="30">
        <f>IF($H454="","",IFERROR(VLOOKUP($H454,AcctTbl,2,0),"کد ناشناخته"))</f>
        <v>0</v>
      </c>
      <c r="J454" s="27">
        <f>IF($H454="","",IFERROR(VLOOKUP($H454,AcctTbl,3,0),""))</f>
        <v>0</v>
      </c>
      <c r="K454" s="29"/>
      <c r="L454" s="28"/>
      <c r="M454" s="31"/>
      <c r="N454" s="29"/>
      <c r="O454" s="32">
        <f>IF($B454="",0,IF($U454="IN",N($M454),0))</f>
        <v>0</v>
      </c>
      <c r="P454" s="32">
        <f>IF($B454="",0,IF(OR($U454="OUT",$U454="TRF"),N($M454),0))</f>
        <v>0</v>
      </c>
      <c r="Q454" s="32">
        <f>IF($B454="",0,IF(OR($U454="OUT",$U454="TRF"),N($M454),0))</f>
        <v>0</v>
      </c>
      <c r="R454" s="32">
        <f>IF($B454="",0,IF($U454="IN",N($M454),0))</f>
        <v>0</v>
      </c>
      <c r="S454" s="33">
        <f>IF($B454="","",IF($M454="","⚠ مبلغ",IF($E454="","⚠ بانک عامل",IF(AND($U454="TRF",$F454=""),"⚠ بانک مقصد",IF(AND($V454&lt;&gt;"NONE",$V454&lt;&gt;"",$Z454=""),"⚠ طرف حساب","✓")))))</f>
        <v>0</v>
      </c>
      <c r="T454" s="29"/>
      <c r="U454" s="27">
        <f>IFERROR(VLOOKUP($D454,BankOpTbl,2,0),"")</f>
        <v>0</v>
      </c>
      <c r="V454" s="27">
        <f>IFERROR(VLOOKUP($D454,BankOpTbl,3,0),"")</f>
        <v>0</v>
      </c>
      <c r="W454" s="27">
        <f>IFERROR(VLOOKUP($D454,BankOpTbl,4,0),"")</f>
        <v>0</v>
      </c>
      <c r="X454" s="27">
        <f>IF($E454="","",IFERROR(VLOOKUP($E454,BankTbl,4,0),""))</f>
        <v>0</v>
      </c>
      <c r="Y454" s="27">
        <f>IF($F454="","",IFERROR(VLOOKUP($F454,BankTbl,4,0),""))</f>
        <v>0</v>
      </c>
      <c r="Z454" s="27">
        <f>IF($B454="","",IF($V454="PICK",LEFT($N454,5),IF($V454="FIXED",$W454,IF($V454="CODE",$H454,""))))</f>
        <v>0</v>
      </c>
    </row>
    <row r="455" spans="1:26" ht="21" customHeight="1">
      <c r="A455" s="27">
        <f>IF($B455="","",COUNTA($B$13:$B455))</f>
        <v>0</v>
      </c>
      <c r="B455" s="28"/>
      <c r="C455" s="28"/>
      <c r="D455" s="29"/>
      <c r="E455" s="29"/>
      <c r="F455" s="29"/>
      <c r="G455" s="28"/>
      <c r="H455" s="28"/>
      <c r="I455" s="30">
        <f>IF($H455="","",IFERROR(VLOOKUP($H455,AcctTbl,2,0),"کد ناشناخته"))</f>
        <v>0</v>
      </c>
      <c r="J455" s="27">
        <f>IF($H455="","",IFERROR(VLOOKUP($H455,AcctTbl,3,0),""))</f>
        <v>0</v>
      </c>
      <c r="K455" s="29"/>
      <c r="L455" s="28"/>
      <c r="M455" s="31"/>
      <c r="N455" s="29"/>
      <c r="O455" s="32">
        <f>IF($B455="",0,IF($U455="IN",N($M455),0))</f>
        <v>0</v>
      </c>
      <c r="P455" s="32">
        <f>IF($B455="",0,IF(OR($U455="OUT",$U455="TRF"),N($M455),0))</f>
        <v>0</v>
      </c>
      <c r="Q455" s="32">
        <f>IF($B455="",0,IF(OR($U455="OUT",$U455="TRF"),N($M455),0))</f>
        <v>0</v>
      </c>
      <c r="R455" s="32">
        <f>IF($B455="",0,IF($U455="IN",N($M455),0))</f>
        <v>0</v>
      </c>
      <c r="S455" s="33">
        <f>IF($B455="","",IF($M455="","⚠ مبلغ",IF($E455="","⚠ بانک عامل",IF(AND($U455="TRF",$F455=""),"⚠ بانک مقصد",IF(AND($V455&lt;&gt;"NONE",$V455&lt;&gt;"",$Z455=""),"⚠ طرف حساب","✓")))))</f>
        <v>0</v>
      </c>
      <c r="T455" s="29"/>
      <c r="U455" s="27">
        <f>IFERROR(VLOOKUP($D455,BankOpTbl,2,0),"")</f>
        <v>0</v>
      </c>
      <c r="V455" s="27">
        <f>IFERROR(VLOOKUP($D455,BankOpTbl,3,0),"")</f>
        <v>0</v>
      </c>
      <c r="W455" s="27">
        <f>IFERROR(VLOOKUP($D455,BankOpTbl,4,0),"")</f>
        <v>0</v>
      </c>
      <c r="X455" s="27">
        <f>IF($E455="","",IFERROR(VLOOKUP($E455,BankTbl,4,0),""))</f>
        <v>0</v>
      </c>
      <c r="Y455" s="27">
        <f>IF($F455="","",IFERROR(VLOOKUP($F455,BankTbl,4,0),""))</f>
        <v>0</v>
      </c>
      <c r="Z455" s="27">
        <f>IF($B455="","",IF($V455="PICK",LEFT($N455,5),IF($V455="FIXED",$W455,IF($V455="CODE",$H455,""))))</f>
        <v>0</v>
      </c>
    </row>
    <row r="456" spans="1:26" ht="21" customHeight="1">
      <c r="A456" s="27">
        <f>IF($B456="","",COUNTA($B$13:$B456))</f>
        <v>0</v>
      </c>
      <c r="B456" s="28"/>
      <c r="C456" s="28"/>
      <c r="D456" s="29"/>
      <c r="E456" s="29"/>
      <c r="F456" s="29"/>
      <c r="G456" s="28"/>
      <c r="H456" s="28"/>
      <c r="I456" s="30">
        <f>IF($H456="","",IFERROR(VLOOKUP($H456,AcctTbl,2,0),"کد ناشناخته"))</f>
        <v>0</v>
      </c>
      <c r="J456" s="27">
        <f>IF($H456="","",IFERROR(VLOOKUP($H456,AcctTbl,3,0),""))</f>
        <v>0</v>
      </c>
      <c r="K456" s="29"/>
      <c r="L456" s="28"/>
      <c r="M456" s="31"/>
      <c r="N456" s="29"/>
      <c r="O456" s="32">
        <f>IF($B456="",0,IF($U456="IN",N($M456),0))</f>
        <v>0</v>
      </c>
      <c r="P456" s="32">
        <f>IF($B456="",0,IF(OR($U456="OUT",$U456="TRF"),N($M456),0))</f>
        <v>0</v>
      </c>
      <c r="Q456" s="32">
        <f>IF($B456="",0,IF(OR($U456="OUT",$U456="TRF"),N($M456),0))</f>
        <v>0</v>
      </c>
      <c r="R456" s="32">
        <f>IF($B456="",0,IF($U456="IN",N($M456),0))</f>
        <v>0</v>
      </c>
      <c r="S456" s="33">
        <f>IF($B456="","",IF($M456="","⚠ مبلغ",IF($E456="","⚠ بانک عامل",IF(AND($U456="TRF",$F456=""),"⚠ بانک مقصد",IF(AND($V456&lt;&gt;"NONE",$V456&lt;&gt;"",$Z456=""),"⚠ طرف حساب","✓")))))</f>
        <v>0</v>
      </c>
      <c r="T456" s="29"/>
      <c r="U456" s="27">
        <f>IFERROR(VLOOKUP($D456,BankOpTbl,2,0),"")</f>
        <v>0</v>
      </c>
      <c r="V456" s="27">
        <f>IFERROR(VLOOKUP($D456,BankOpTbl,3,0),"")</f>
        <v>0</v>
      </c>
      <c r="W456" s="27">
        <f>IFERROR(VLOOKUP($D456,BankOpTbl,4,0),"")</f>
        <v>0</v>
      </c>
      <c r="X456" s="27">
        <f>IF($E456="","",IFERROR(VLOOKUP($E456,BankTbl,4,0),""))</f>
        <v>0</v>
      </c>
      <c r="Y456" s="27">
        <f>IF($F456="","",IFERROR(VLOOKUP($F456,BankTbl,4,0),""))</f>
        <v>0</v>
      </c>
      <c r="Z456" s="27">
        <f>IF($B456="","",IF($V456="PICK",LEFT($N456,5),IF($V456="FIXED",$W456,IF($V456="CODE",$H456,""))))</f>
        <v>0</v>
      </c>
    </row>
    <row r="457" spans="1:26" ht="21" customHeight="1">
      <c r="A457" s="27">
        <f>IF($B457="","",COUNTA($B$13:$B457))</f>
        <v>0</v>
      </c>
      <c r="B457" s="28"/>
      <c r="C457" s="28"/>
      <c r="D457" s="29"/>
      <c r="E457" s="29"/>
      <c r="F457" s="29"/>
      <c r="G457" s="28"/>
      <c r="H457" s="28"/>
      <c r="I457" s="30">
        <f>IF($H457="","",IFERROR(VLOOKUP($H457,AcctTbl,2,0),"کد ناشناخته"))</f>
        <v>0</v>
      </c>
      <c r="J457" s="27">
        <f>IF($H457="","",IFERROR(VLOOKUP($H457,AcctTbl,3,0),""))</f>
        <v>0</v>
      </c>
      <c r="K457" s="29"/>
      <c r="L457" s="28"/>
      <c r="M457" s="31"/>
      <c r="N457" s="29"/>
      <c r="O457" s="32">
        <f>IF($B457="",0,IF($U457="IN",N($M457),0))</f>
        <v>0</v>
      </c>
      <c r="P457" s="32">
        <f>IF($B457="",0,IF(OR($U457="OUT",$U457="TRF"),N($M457),0))</f>
        <v>0</v>
      </c>
      <c r="Q457" s="32">
        <f>IF($B457="",0,IF(OR($U457="OUT",$U457="TRF"),N($M457),0))</f>
        <v>0</v>
      </c>
      <c r="R457" s="32">
        <f>IF($B457="",0,IF($U457="IN",N($M457),0))</f>
        <v>0</v>
      </c>
      <c r="S457" s="33">
        <f>IF($B457="","",IF($M457="","⚠ مبلغ",IF($E457="","⚠ بانک عامل",IF(AND($U457="TRF",$F457=""),"⚠ بانک مقصد",IF(AND($V457&lt;&gt;"NONE",$V457&lt;&gt;"",$Z457=""),"⚠ طرف حساب","✓")))))</f>
        <v>0</v>
      </c>
      <c r="T457" s="29"/>
      <c r="U457" s="27">
        <f>IFERROR(VLOOKUP($D457,BankOpTbl,2,0),"")</f>
        <v>0</v>
      </c>
      <c r="V457" s="27">
        <f>IFERROR(VLOOKUP($D457,BankOpTbl,3,0),"")</f>
        <v>0</v>
      </c>
      <c r="W457" s="27">
        <f>IFERROR(VLOOKUP($D457,BankOpTbl,4,0),"")</f>
        <v>0</v>
      </c>
      <c r="X457" s="27">
        <f>IF($E457="","",IFERROR(VLOOKUP($E457,BankTbl,4,0),""))</f>
        <v>0</v>
      </c>
      <c r="Y457" s="27">
        <f>IF($F457="","",IFERROR(VLOOKUP($F457,BankTbl,4,0),""))</f>
        <v>0</v>
      </c>
      <c r="Z457" s="27">
        <f>IF($B457="","",IF($V457="PICK",LEFT($N457,5),IF($V457="FIXED",$W457,IF($V457="CODE",$H457,""))))</f>
        <v>0</v>
      </c>
    </row>
    <row r="458" spans="1:26" ht="21" customHeight="1">
      <c r="A458" s="27">
        <f>IF($B458="","",COUNTA($B$13:$B458))</f>
        <v>0</v>
      </c>
      <c r="B458" s="28"/>
      <c r="C458" s="28"/>
      <c r="D458" s="29"/>
      <c r="E458" s="29"/>
      <c r="F458" s="29"/>
      <c r="G458" s="28"/>
      <c r="H458" s="28"/>
      <c r="I458" s="30">
        <f>IF($H458="","",IFERROR(VLOOKUP($H458,AcctTbl,2,0),"کد ناشناخته"))</f>
        <v>0</v>
      </c>
      <c r="J458" s="27">
        <f>IF($H458="","",IFERROR(VLOOKUP($H458,AcctTbl,3,0),""))</f>
        <v>0</v>
      </c>
      <c r="K458" s="29"/>
      <c r="L458" s="28"/>
      <c r="M458" s="31"/>
      <c r="N458" s="29"/>
      <c r="O458" s="32">
        <f>IF($B458="",0,IF($U458="IN",N($M458),0))</f>
        <v>0</v>
      </c>
      <c r="P458" s="32">
        <f>IF($B458="",0,IF(OR($U458="OUT",$U458="TRF"),N($M458),0))</f>
        <v>0</v>
      </c>
      <c r="Q458" s="32">
        <f>IF($B458="",0,IF(OR($U458="OUT",$U458="TRF"),N($M458),0))</f>
        <v>0</v>
      </c>
      <c r="R458" s="32">
        <f>IF($B458="",0,IF($U458="IN",N($M458),0))</f>
        <v>0</v>
      </c>
      <c r="S458" s="33">
        <f>IF($B458="","",IF($M458="","⚠ مبلغ",IF($E458="","⚠ بانک عامل",IF(AND($U458="TRF",$F458=""),"⚠ بانک مقصد",IF(AND($V458&lt;&gt;"NONE",$V458&lt;&gt;"",$Z458=""),"⚠ طرف حساب","✓")))))</f>
        <v>0</v>
      </c>
      <c r="T458" s="29"/>
      <c r="U458" s="27">
        <f>IFERROR(VLOOKUP($D458,BankOpTbl,2,0),"")</f>
        <v>0</v>
      </c>
      <c r="V458" s="27">
        <f>IFERROR(VLOOKUP($D458,BankOpTbl,3,0),"")</f>
        <v>0</v>
      </c>
      <c r="W458" s="27">
        <f>IFERROR(VLOOKUP($D458,BankOpTbl,4,0),"")</f>
        <v>0</v>
      </c>
      <c r="X458" s="27">
        <f>IF($E458="","",IFERROR(VLOOKUP($E458,BankTbl,4,0),""))</f>
        <v>0</v>
      </c>
      <c r="Y458" s="27">
        <f>IF($F458="","",IFERROR(VLOOKUP($F458,BankTbl,4,0),""))</f>
        <v>0</v>
      </c>
      <c r="Z458" s="27">
        <f>IF($B458="","",IF($V458="PICK",LEFT($N458,5),IF($V458="FIXED",$W458,IF($V458="CODE",$H458,""))))</f>
        <v>0</v>
      </c>
    </row>
    <row r="459" spans="1:26" ht="21" customHeight="1">
      <c r="A459" s="27">
        <f>IF($B459="","",COUNTA($B$13:$B459))</f>
        <v>0</v>
      </c>
      <c r="B459" s="28"/>
      <c r="C459" s="28"/>
      <c r="D459" s="29"/>
      <c r="E459" s="29"/>
      <c r="F459" s="29"/>
      <c r="G459" s="28"/>
      <c r="H459" s="28"/>
      <c r="I459" s="30">
        <f>IF($H459="","",IFERROR(VLOOKUP($H459,AcctTbl,2,0),"کد ناشناخته"))</f>
        <v>0</v>
      </c>
      <c r="J459" s="27">
        <f>IF($H459="","",IFERROR(VLOOKUP($H459,AcctTbl,3,0),""))</f>
        <v>0</v>
      </c>
      <c r="K459" s="29"/>
      <c r="L459" s="28"/>
      <c r="M459" s="31"/>
      <c r="N459" s="29"/>
      <c r="O459" s="32">
        <f>IF($B459="",0,IF($U459="IN",N($M459),0))</f>
        <v>0</v>
      </c>
      <c r="P459" s="32">
        <f>IF($B459="",0,IF(OR($U459="OUT",$U459="TRF"),N($M459),0))</f>
        <v>0</v>
      </c>
      <c r="Q459" s="32">
        <f>IF($B459="",0,IF(OR($U459="OUT",$U459="TRF"),N($M459),0))</f>
        <v>0</v>
      </c>
      <c r="R459" s="32">
        <f>IF($B459="",0,IF($U459="IN",N($M459),0))</f>
        <v>0</v>
      </c>
      <c r="S459" s="33">
        <f>IF($B459="","",IF($M459="","⚠ مبلغ",IF($E459="","⚠ بانک عامل",IF(AND($U459="TRF",$F459=""),"⚠ بانک مقصد",IF(AND($V459&lt;&gt;"NONE",$V459&lt;&gt;"",$Z459=""),"⚠ طرف حساب","✓")))))</f>
        <v>0</v>
      </c>
      <c r="T459" s="29"/>
      <c r="U459" s="27">
        <f>IFERROR(VLOOKUP($D459,BankOpTbl,2,0),"")</f>
        <v>0</v>
      </c>
      <c r="V459" s="27">
        <f>IFERROR(VLOOKUP($D459,BankOpTbl,3,0),"")</f>
        <v>0</v>
      </c>
      <c r="W459" s="27">
        <f>IFERROR(VLOOKUP($D459,BankOpTbl,4,0),"")</f>
        <v>0</v>
      </c>
      <c r="X459" s="27">
        <f>IF($E459="","",IFERROR(VLOOKUP($E459,BankTbl,4,0),""))</f>
        <v>0</v>
      </c>
      <c r="Y459" s="27">
        <f>IF($F459="","",IFERROR(VLOOKUP($F459,BankTbl,4,0),""))</f>
        <v>0</v>
      </c>
      <c r="Z459" s="27">
        <f>IF($B459="","",IF($V459="PICK",LEFT($N459,5),IF($V459="FIXED",$W459,IF($V459="CODE",$H459,""))))</f>
        <v>0</v>
      </c>
    </row>
    <row r="460" spans="1:26" ht="21" customHeight="1">
      <c r="A460" s="27">
        <f>IF($B460="","",COUNTA($B$13:$B460))</f>
        <v>0</v>
      </c>
      <c r="B460" s="28"/>
      <c r="C460" s="28"/>
      <c r="D460" s="29"/>
      <c r="E460" s="29"/>
      <c r="F460" s="29"/>
      <c r="G460" s="28"/>
      <c r="H460" s="28"/>
      <c r="I460" s="30">
        <f>IF($H460="","",IFERROR(VLOOKUP($H460,AcctTbl,2,0),"کد ناشناخته"))</f>
        <v>0</v>
      </c>
      <c r="J460" s="27">
        <f>IF($H460="","",IFERROR(VLOOKUP($H460,AcctTbl,3,0),""))</f>
        <v>0</v>
      </c>
      <c r="K460" s="29"/>
      <c r="L460" s="28"/>
      <c r="M460" s="31"/>
      <c r="N460" s="29"/>
      <c r="O460" s="32">
        <f>IF($B460="",0,IF($U460="IN",N($M460),0))</f>
        <v>0</v>
      </c>
      <c r="P460" s="32">
        <f>IF($B460="",0,IF(OR($U460="OUT",$U460="TRF"),N($M460),0))</f>
        <v>0</v>
      </c>
      <c r="Q460" s="32">
        <f>IF($B460="",0,IF(OR($U460="OUT",$U460="TRF"),N($M460),0))</f>
        <v>0</v>
      </c>
      <c r="R460" s="32">
        <f>IF($B460="",0,IF($U460="IN",N($M460),0))</f>
        <v>0</v>
      </c>
      <c r="S460" s="33">
        <f>IF($B460="","",IF($M460="","⚠ مبلغ",IF($E460="","⚠ بانک عامل",IF(AND($U460="TRF",$F460=""),"⚠ بانک مقصد",IF(AND($V460&lt;&gt;"NONE",$V460&lt;&gt;"",$Z460=""),"⚠ طرف حساب","✓")))))</f>
        <v>0</v>
      </c>
      <c r="T460" s="29"/>
      <c r="U460" s="27">
        <f>IFERROR(VLOOKUP($D460,BankOpTbl,2,0),"")</f>
        <v>0</v>
      </c>
      <c r="V460" s="27">
        <f>IFERROR(VLOOKUP($D460,BankOpTbl,3,0),"")</f>
        <v>0</v>
      </c>
      <c r="W460" s="27">
        <f>IFERROR(VLOOKUP($D460,BankOpTbl,4,0),"")</f>
        <v>0</v>
      </c>
      <c r="X460" s="27">
        <f>IF($E460="","",IFERROR(VLOOKUP($E460,BankTbl,4,0),""))</f>
        <v>0</v>
      </c>
      <c r="Y460" s="27">
        <f>IF($F460="","",IFERROR(VLOOKUP($F460,BankTbl,4,0),""))</f>
        <v>0</v>
      </c>
      <c r="Z460" s="27">
        <f>IF($B460="","",IF($V460="PICK",LEFT($N460,5),IF($V460="FIXED",$W460,IF($V460="CODE",$H460,""))))</f>
        <v>0</v>
      </c>
    </row>
    <row r="461" spans="1:26" ht="21" customHeight="1">
      <c r="A461" s="27">
        <f>IF($B461="","",COUNTA($B$13:$B461))</f>
        <v>0</v>
      </c>
      <c r="B461" s="28"/>
      <c r="C461" s="28"/>
      <c r="D461" s="29"/>
      <c r="E461" s="29"/>
      <c r="F461" s="29"/>
      <c r="G461" s="28"/>
      <c r="H461" s="28"/>
      <c r="I461" s="30">
        <f>IF($H461="","",IFERROR(VLOOKUP($H461,AcctTbl,2,0),"کد ناشناخته"))</f>
        <v>0</v>
      </c>
      <c r="J461" s="27">
        <f>IF($H461="","",IFERROR(VLOOKUP($H461,AcctTbl,3,0),""))</f>
        <v>0</v>
      </c>
      <c r="K461" s="29"/>
      <c r="L461" s="28"/>
      <c r="M461" s="31"/>
      <c r="N461" s="29"/>
      <c r="O461" s="32">
        <f>IF($B461="",0,IF($U461="IN",N($M461),0))</f>
        <v>0</v>
      </c>
      <c r="P461" s="32">
        <f>IF($B461="",0,IF(OR($U461="OUT",$U461="TRF"),N($M461),0))</f>
        <v>0</v>
      </c>
      <c r="Q461" s="32">
        <f>IF($B461="",0,IF(OR($U461="OUT",$U461="TRF"),N($M461),0))</f>
        <v>0</v>
      </c>
      <c r="R461" s="32">
        <f>IF($B461="",0,IF($U461="IN",N($M461),0))</f>
        <v>0</v>
      </c>
      <c r="S461" s="33">
        <f>IF($B461="","",IF($M461="","⚠ مبلغ",IF($E461="","⚠ بانک عامل",IF(AND($U461="TRF",$F461=""),"⚠ بانک مقصد",IF(AND($V461&lt;&gt;"NONE",$V461&lt;&gt;"",$Z461=""),"⚠ طرف حساب","✓")))))</f>
        <v>0</v>
      </c>
      <c r="T461" s="29"/>
      <c r="U461" s="27">
        <f>IFERROR(VLOOKUP($D461,BankOpTbl,2,0),"")</f>
        <v>0</v>
      </c>
      <c r="V461" s="27">
        <f>IFERROR(VLOOKUP($D461,BankOpTbl,3,0),"")</f>
        <v>0</v>
      </c>
      <c r="W461" s="27">
        <f>IFERROR(VLOOKUP($D461,BankOpTbl,4,0),"")</f>
        <v>0</v>
      </c>
      <c r="X461" s="27">
        <f>IF($E461="","",IFERROR(VLOOKUP($E461,BankTbl,4,0),""))</f>
        <v>0</v>
      </c>
      <c r="Y461" s="27">
        <f>IF($F461="","",IFERROR(VLOOKUP($F461,BankTbl,4,0),""))</f>
        <v>0</v>
      </c>
      <c r="Z461" s="27">
        <f>IF($B461="","",IF($V461="PICK",LEFT($N461,5),IF($V461="FIXED",$W461,IF($V461="CODE",$H461,""))))</f>
        <v>0</v>
      </c>
    </row>
    <row r="462" spans="1:26" ht="21" customHeight="1">
      <c r="A462" s="27">
        <f>IF($B462="","",COUNTA($B$13:$B462))</f>
        <v>0</v>
      </c>
      <c r="B462" s="28"/>
      <c r="C462" s="28"/>
      <c r="D462" s="29"/>
      <c r="E462" s="29"/>
      <c r="F462" s="29"/>
      <c r="G462" s="28"/>
      <c r="H462" s="28"/>
      <c r="I462" s="30">
        <f>IF($H462="","",IFERROR(VLOOKUP($H462,AcctTbl,2,0),"کد ناشناخته"))</f>
        <v>0</v>
      </c>
      <c r="J462" s="27">
        <f>IF($H462="","",IFERROR(VLOOKUP($H462,AcctTbl,3,0),""))</f>
        <v>0</v>
      </c>
      <c r="K462" s="29"/>
      <c r="L462" s="28"/>
      <c r="M462" s="31"/>
      <c r="N462" s="29"/>
      <c r="O462" s="32">
        <f>IF($B462="",0,IF($U462="IN",N($M462),0))</f>
        <v>0</v>
      </c>
      <c r="P462" s="32">
        <f>IF($B462="",0,IF(OR($U462="OUT",$U462="TRF"),N($M462),0))</f>
        <v>0</v>
      </c>
      <c r="Q462" s="32">
        <f>IF($B462="",0,IF(OR($U462="OUT",$U462="TRF"),N($M462),0))</f>
        <v>0</v>
      </c>
      <c r="R462" s="32">
        <f>IF($B462="",0,IF($U462="IN",N($M462),0))</f>
        <v>0</v>
      </c>
      <c r="S462" s="33">
        <f>IF($B462="","",IF($M462="","⚠ مبلغ",IF($E462="","⚠ بانک عامل",IF(AND($U462="TRF",$F462=""),"⚠ بانک مقصد",IF(AND($V462&lt;&gt;"NONE",$V462&lt;&gt;"",$Z462=""),"⚠ طرف حساب","✓")))))</f>
        <v>0</v>
      </c>
      <c r="T462" s="29"/>
      <c r="U462" s="27">
        <f>IFERROR(VLOOKUP($D462,BankOpTbl,2,0),"")</f>
        <v>0</v>
      </c>
      <c r="V462" s="27">
        <f>IFERROR(VLOOKUP($D462,BankOpTbl,3,0),"")</f>
        <v>0</v>
      </c>
      <c r="W462" s="27">
        <f>IFERROR(VLOOKUP($D462,BankOpTbl,4,0),"")</f>
        <v>0</v>
      </c>
      <c r="X462" s="27">
        <f>IF($E462="","",IFERROR(VLOOKUP($E462,BankTbl,4,0),""))</f>
        <v>0</v>
      </c>
      <c r="Y462" s="27">
        <f>IF($F462="","",IFERROR(VLOOKUP($F462,BankTbl,4,0),""))</f>
        <v>0</v>
      </c>
      <c r="Z462" s="27">
        <f>IF($B462="","",IF($V462="PICK",LEFT($N462,5),IF($V462="FIXED",$W462,IF($V462="CODE",$H462,""))))</f>
        <v>0</v>
      </c>
    </row>
    <row r="463" spans="1:26" ht="21" customHeight="1">
      <c r="A463" s="27">
        <f>IF($B463="","",COUNTA($B$13:$B463))</f>
        <v>0</v>
      </c>
      <c r="B463" s="28"/>
      <c r="C463" s="28"/>
      <c r="D463" s="29"/>
      <c r="E463" s="29"/>
      <c r="F463" s="29"/>
      <c r="G463" s="28"/>
      <c r="H463" s="28"/>
      <c r="I463" s="30">
        <f>IF($H463="","",IFERROR(VLOOKUP($H463,AcctTbl,2,0),"کد ناشناخته"))</f>
        <v>0</v>
      </c>
      <c r="J463" s="27">
        <f>IF($H463="","",IFERROR(VLOOKUP($H463,AcctTbl,3,0),""))</f>
        <v>0</v>
      </c>
      <c r="K463" s="29"/>
      <c r="L463" s="28"/>
      <c r="M463" s="31"/>
      <c r="N463" s="29"/>
      <c r="O463" s="32">
        <f>IF($B463="",0,IF($U463="IN",N($M463),0))</f>
        <v>0</v>
      </c>
      <c r="P463" s="32">
        <f>IF($B463="",0,IF(OR($U463="OUT",$U463="TRF"),N($M463),0))</f>
        <v>0</v>
      </c>
      <c r="Q463" s="32">
        <f>IF($B463="",0,IF(OR($U463="OUT",$U463="TRF"),N($M463),0))</f>
        <v>0</v>
      </c>
      <c r="R463" s="32">
        <f>IF($B463="",0,IF($U463="IN",N($M463),0))</f>
        <v>0</v>
      </c>
      <c r="S463" s="33">
        <f>IF($B463="","",IF($M463="","⚠ مبلغ",IF($E463="","⚠ بانک عامل",IF(AND($U463="TRF",$F463=""),"⚠ بانک مقصد",IF(AND($V463&lt;&gt;"NONE",$V463&lt;&gt;"",$Z463=""),"⚠ طرف حساب","✓")))))</f>
        <v>0</v>
      </c>
      <c r="T463" s="29"/>
      <c r="U463" s="27">
        <f>IFERROR(VLOOKUP($D463,BankOpTbl,2,0),"")</f>
        <v>0</v>
      </c>
      <c r="V463" s="27">
        <f>IFERROR(VLOOKUP($D463,BankOpTbl,3,0),"")</f>
        <v>0</v>
      </c>
      <c r="W463" s="27">
        <f>IFERROR(VLOOKUP($D463,BankOpTbl,4,0),"")</f>
        <v>0</v>
      </c>
      <c r="X463" s="27">
        <f>IF($E463="","",IFERROR(VLOOKUP($E463,BankTbl,4,0),""))</f>
        <v>0</v>
      </c>
      <c r="Y463" s="27">
        <f>IF($F463="","",IFERROR(VLOOKUP($F463,BankTbl,4,0),""))</f>
        <v>0</v>
      </c>
      <c r="Z463" s="27">
        <f>IF($B463="","",IF($V463="PICK",LEFT($N463,5),IF($V463="FIXED",$W463,IF($V463="CODE",$H463,""))))</f>
        <v>0</v>
      </c>
    </row>
    <row r="464" spans="1:26" ht="21" customHeight="1">
      <c r="A464" s="27">
        <f>IF($B464="","",COUNTA($B$13:$B464))</f>
        <v>0</v>
      </c>
      <c r="B464" s="28"/>
      <c r="C464" s="28"/>
      <c r="D464" s="29"/>
      <c r="E464" s="29"/>
      <c r="F464" s="29"/>
      <c r="G464" s="28"/>
      <c r="H464" s="28"/>
      <c r="I464" s="30">
        <f>IF($H464="","",IFERROR(VLOOKUP($H464,AcctTbl,2,0),"کد ناشناخته"))</f>
        <v>0</v>
      </c>
      <c r="J464" s="27">
        <f>IF($H464="","",IFERROR(VLOOKUP($H464,AcctTbl,3,0),""))</f>
        <v>0</v>
      </c>
      <c r="K464" s="29"/>
      <c r="L464" s="28"/>
      <c r="M464" s="31"/>
      <c r="N464" s="29"/>
      <c r="O464" s="32">
        <f>IF($B464="",0,IF($U464="IN",N($M464),0))</f>
        <v>0</v>
      </c>
      <c r="P464" s="32">
        <f>IF($B464="",0,IF(OR($U464="OUT",$U464="TRF"),N($M464),0))</f>
        <v>0</v>
      </c>
      <c r="Q464" s="32">
        <f>IF($B464="",0,IF(OR($U464="OUT",$U464="TRF"),N($M464),0))</f>
        <v>0</v>
      </c>
      <c r="R464" s="32">
        <f>IF($B464="",0,IF($U464="IN",N($M464),0))</f>
        <v>0</v>
      </c>
      <c r="S464" s="33">
        <f>IF($B464="","",IF($M464="","⚠ مبلغ",IF($E464="","⚠ بانک عامل",IF(AND($U464="TRF",$F464=""),"⚠ بانک مقصد",IF(AND($V464&lt;&gt;"NONE",$V464&lt;&gt;"",$Z464=""),"⚠ طرف حساب","✓")))))</f>
        <v>0</v>
      </c>
      <c r="T464" s="29"/>
      <c r="U464" s="27">
        <f>IFERROR(VLOOKUP($D464,BankOpTbl,2,0),"")</f>
        <v>0</v>
      </c>
      <c r="V464" s="27">
        <f>IFERROR(VLOOKUP($D464,BankOpTbl,3,0),"")</f>
        <v>0</v>
      </c>
      <c r="W464" s="27">
        <f>IFERROR(VLOOKUP($D464,BankOpTbl,4,0),"")</f>
        <v>0</v>
      </c>
      <c r="X464" s="27">
        <f>IF($E464="","",IFERROR(VLOOKUP($E464,BankTbl,4,0),""))</f>
        <v>0</v>
      </c>
      <c r="Y464" s="27">
        <f>IF($F464="","",IFERROR(VLOOKUP($F464,BankTbl,4,0),""))</f>
        <v>0</v>
      </c>
      <c r="Z464" s="27">
        <f>IF($B464="","",IF($V464="PICK",LEFT($N464,5),IF($V464="FIXED",$W464,IF($V464="CODE",$H464,""))))</f>
        <v>0</v>
      </c>
    </row>
    <row r="465" spans="1:26" ht="21" customHeight="1">
      <c r="A465" s="27">
        <f>IF($B465="","",COUNTA($B$13:$B465))</f>
        <v>0</v>
      </c>
      <c r="B465" s="28"/>
      <c r="C465" s="28"/>
      <c r="D465" s="29"/>
      <c r="E465" s="29"/>
      <c r="F465" s="29"/>
      <c r="G465" s="28"/>
      <c r="H465" s="28"/>
      <c r="I465" s="30">
        <f>IF($H465="","",IFERROR(VLOOKUP($H465,AcctTbl,2,0),"کد ناشناخته"))</f>
        <v>0</v>
      </c>
      <c r="J465" s="27">
        <f>IF($H465="","",IFERROR(VLOOKUP($H465,AcctTbl,3,0),""))</f>
        <v>0</v>
      </c>
      <c r="K465" s="29"/>
      <c r="L465" s="28"/>
      <c r="M465" s="31"/>
      <c r="N465" s="29"/>
      <c r="O465" s="32">
        <f>IF($B465="",0,IF($U465="IN",N($M465),0))</f>
        <v>0</v>
      </c>
      <c r="P465" s="32">
        <f>IF($B465="",0,IF(OR($U465="OUT",$U465="TRF"),N($M465),0))</f>
        <v>0</v>
      </c>
      <c r="Q465" s="32">
        <f>IF($B465="",0,IF(OR($U465="OUT",$U465="TRF"),N($M465),0))</f>
        <v>0</v>
      </c>
      <c r="R465" s="32">
        <f>IF($B465="",0,IF($U465="IN",N($M465),0))</f>
        <v>0</v>
      </c>
      <c r="S465" s="33">
        <f>IF($B465="","",IF($M465="","⚠ مبلغ",IF($E465="","⚠ بانک عامل",IF(AND($U465="TRF",$F465=""),"⚠ بانک مقصد",IF(AND($V465&lt;&gt;"NONE",$V465&lt;&gt;"",$Z465=""),"⚠ طرف حساب","✓")))))</f>
        <v>0</v>
      </c>
      <c r="T465" s="29"/>
      <c r="U465" s="27">
        <f>IFERROR(VLOOKUP($D465,BankOpTbl,2,0),"")</f>
        <v>0</v>
      </c>
      <c r="V465" s="27">
        <f>IFERROR(VLOOKUP($D465,BankOpTbl,3,0),"")</f>
        <v>0</v>
      </c>
      <c r="W465" s="27">
        <f>IFERROR(VLOOKUP($D465,BankOpTbl,4,0),"")</f>
        <v>0</v>
      </c>
      <c r="X465" s="27">
        <f>IF($E465="","",IFERROR(VLOOKUP($E465,BankTbl,4,0),""))</f>
        <v>0</v>
      </c>
      <c r="Y465" s="27">
        <f>IF($F465="","",IFERROR(VLOOKUP($F465,BankTbl,4,0),""))</f>
        <v>0</v>
      </c>
      <c r="Z465" s="27">
        <f>IF($B465="","",IF($V465="PICK",LEFT($N465,5),IF($V465="FIXED",$W465,IF($V465="CODE",$H465,""))))</f>
        <v>0</v>
      </c>
    </row>
    <row r="466" spans="1:26" ht="21" customHeight="1">
      <c r="A466" s="27">
        <f>IF($B466="","",COUNTA($B$13:$B466))</f>
        <v>0</v>
      </c>
      <c r="B466" s="28"/>
      <c r="C466" s="28"/>
      <c r="D466" s="29"/>
      <c r="E466" s="29"/>
      <c r="F466" s="29"/>
      <c r="G466" s="28"/>
      <c r="H466" s="28"/>
      <c r="I466" s="30">
        <f>IF($H466="","",IFERROR(VLOOKUP($H466,AcctTbl,2,0),"کد ناشناخته"))</f>
        <v>0</v>
      </c>
      <c r="J466" s="27">
        <f>IF($H466="","",IFERROR(VLOOKUP($H466,AcctTbl,3,0),""))</f>
        <v>0</v>
      </c>
      <c r="K466" s="29"/>
      <c r="L466" s="28"/>
      <c r="M466" s="31"/>
      <c r="N466" s="29"/>
      <c r="O466" s="32">
        <f>IF($B466="",0,IF($U466="IN",N($M466),0))</f>
        <v>0</v>
      </c>
      <c r="P466" s="32">
        <f>IF($B466="",0,IF(OR($U466="OUT",$U466="TRF"),N($M466),0))</f>
        <v>0</v>
      </c>
      <c r="Q466" s="32">
        <f>IF($B466="",0,IF(OR($U466="OUT",$U466="TRF"),N($M466),0))</f>
        <v>0</v>
      </c>
      <c r="R466" s="32">
        <f>IF($B466="",0,IF($U466="IN",N($M466),0))</f>
        <v>0</v>
      </c>
      <c r="S466" s="33">
        <f>IF($B466="","",IF($M466="","⚠ مبلغ",IF($E466="","⚠ بانک عامل",IF(AND($U466="TRF",$F466=""),"⚠ بانک مقصد",IF(AND($V466&lt;&gt;"NONE",$V466&lt;&gt;"",$Z466=""),"⚠ طرف حساب","✓")))))</f>
        <v>0</v>
      </c>
      <c r="T466" s="29"/>
      <c r="U466" s="27">
        <f>IFERROR(VLOOKUP($D466,BankOpTbl,2,0),"")</f>
        <v>0</v>
      </c>
      <c r="V466" s="27">
        <f>IFERROR(VLOOKUP($D466,BankOpTbl,3,0),"")</f>
        <v>0</v>
      </c>
      <c r="W466" s="27">
        <f>IFERROR(VLOOKUP($D466,BankOpTbl,4,0),"")</f>
        <v>0</v>
      </c>
      <c r="X466" s="27">
        <f>IF($E466="","",IFERROR(VLOOKUP($E466,BankTbl,4,0),""))</f>
        <v>0</v>
      </c>
      <c r="Y466" s="27">
        <f>IF($F466="","",IFERROR(VLOOKUP($F466,BankTbl,4,0),""))</f>
        <v>0</v>
      </c>
      <c r="Z466" s="27">
        <f>IF($B466="","",IF($V466="PICK",LEFT($N466,5),IF($V466="FIXED",$W466,IF($V466="CODE",$H466,""))))</f>
        <v>0</v>
      </c>
    </row>
    <row r="467" spans="1:26" ht="21" customHeight="1">
      <c r="A467" s="27">
        <f>IF($B467="","",COUNTA($B$13:$B467))</f>
        <v>0</v>
      </c>
      <c r="B467" s="28"/>
      <c r="C467" s="28"/>
      <c r="D467" s="29"/>
      <c r="E467" s="29"/>
      <c r="F467" s="29"/>
      <c r="G467" s="28"/>
      <c r="H467" s="28"/>
      <c r="I467" s="30">
        <f>IF($H467="","",IFERROR(VLOOKUP($H467,AcctTbl,2,0),"کد ناشناخته"))</f>
        <v>0</v>
      </c>
      <c r="J467" s="27">
        <f>IF($H467="","",IFERROR(VLOOKUP($H467,AcctTbl,3,0),""))</f>
        <v>0</v>
      </c>
      <c r="K467" s="29"/>
      <c r="L467" s="28"/>
      <c r="M467" s="31"/>
      <c r="N467" s="29"/>
      <c r="O467" s="32">
        <f>IF($B467="",0,IF($U467="IN",N($M467),0))</f>
        <v>0</v>
      </c>
      <c r="P467" s="32">
        <f>IF($B467="",0,IF(OR($U467="OUT",$U467="TRF"),N($M467),0))</f>
        <v>0</v>
      </c>
      <c r="Q467" s="32">
        <f>IF($B467="",0,IF(OR($U467="OUT",$U467="TRF"),N($M467),0))</f>
        <v>0</v>
      </c>
      <c r="R467" s="32">
        <f>IF($B467="",0,IF($U467="IN",N($M467),0))</f>
        <v>0</v>
      </c>
      <c r="S467" s="33">
        <f>IF($B467="","",IF($M467="","⚠ مبلغ",IF($E467="","⚠ بانک عامل",IF(AND($U467="TRF",$F467=""),"⚠ بانک مقصد",IF(AND($V467&lt;&gt;"NONE",$V467&lt;&gt;"",$Z467=""),"⚠ طرف حساب","✓")))))</f>
        <v>0</v>
      </c>
      <c r="T467" s="29"/>
      <c r="U467" s="27">
        <f>IFERROR(VLOOKUP($D467,BankOpTbl,2,0),"")</f>
        <v>0</v>
      </c>
      <c r="V467" s="27">
        <f>IFERROR(VLOOKUP($D467,BankOpTbl,3,0),"")</f>
        <v>0</v>
      </c>
      <c r="W467" s="27">
        <f>IFERROR(VLOOKUP($D467,BankOpTbl,4,0),"")</f>
        <v>0</v>
      </c>
      <c r="X467" s="27">
        <f>IF($E467="","",IFERROR(VLOOKUP($E467,BankTbl,4,0),""))</f>
        <v>0</v>
      </c>
      <c r="Y467" s="27">
        <f>IF($F467="","",IFERROR(VLOOKUP($F467,BankTbl,4,0),""))</f>
        <v>0</v>
      </c>
      <c r="Z467" s="27">
        <f>IF($B467="","",IF($V467="PICK",LEFT($N467,5),IF($V467="FIXED",$W467,IF($V467="CODE",$H467,""))))</f>
        <v>0</v>
      </c>
    </row>
    <row r="468" spans="1:26" ht="21" customHeight="1">
      <c r="A468" s="27">
        <f>IF($B468="","",COUNTA($B$13:$B468))</f>
        <v>0</v>
      </c>
      <c r="B468" s="28"/>
      <c r="C468" s="28"/>
      <c r="D468" s="29"/>
      <c r="E468" s="29"/>
      <c r="F468" s="29"/>
      <c r="G468" s="28"/>
      <c r="H468" s="28"/>
      <c r="I468" s="30">
        <f>IF($H468="","",IFERROR(VLOOKUP($H468,AcctTbl,2,0),"کد ناشناخته"))</f>
        <v>0</v>
      </c>
      <c r="J468" s="27">
        <f>IF($H468="","",IFERROR(VLOOKUP($H468,AcctTbl,3,0),""))</f>
        <v>0</v>
      </c>
      <c r="K468" s="29"/>
      <c r="L468" s="28"/>
      <c r="M468" s="31"/>
      <c r="N468" s="29"/>
      <c r="O468" s="32">
        <f>IF($B468="",0,IF($U468="IN",N($M468),0))</f>
        <v>0</v>
      </c>
      <c r="P468" s="32">
        <f>IF($B468="",0,IF(OR($U468="OUT",$U468="TRF"),N($M468),0))</f>
        <v>0</v>
      </c>
      <c r="Q468" s="32">
        <f>IF($B468="",0,IF(OR($U468="OUT",$U468="TRF"),N($M468),0))</f>
        <v>0</v>
      </c>
      <c r="R468" s="32">
        <f>IF($B468="",0,IF($U468="IN",N($M468),0))</f>
        <v>0</v>
      </c>
      <c r="S468" s="33">
        <f>IF($B468="","",IF($M468="","⚠ مبلغ",IF($E468="","⚠ بانک عامل",IF(AND($U468="TRF",$F468=""),"⚠ بانک مقصد",IF(AND($V468&lt;&gt;"NONE",$V468&lt;&gt;"",$Z468=""),"⚠ طرف حساب","✓")))))</f>
        <v>0</v>
      </c>
      <c r="T468" s="29"/>
      <c r="U468" s="27">
        <f>IFERROR(VLOOKUP($D468,BankOpTbl,2,0),"")</f>
        <v>0</v>
      </c>
      <c r="V468" s="27">
        <f>IFERROR(VLOOKUP($D468,BankOpTbl,3,0),"")</f>
        <v>0</v>
      </c>
      <c r="W468" s="27">
        <f>IFERROR(VLOOKUP($D468,BankOpTbl,4,0),"")</f>
        <v>0</v>
      </c>
      <c r="X468" s="27">
        <f>IF($E468="","",IFERROR(VLOOKUP($E468,BankTbl,4,0),""))</f>
        <v>0</v>
      </c>
      <c r="Y468" s="27">
        <f>IF($F468="","",IFERROR(VLOOKUP($F468,BankTbl,4,0),""))</f>
        <v>0</v>
      </c>
      <c r="Z468" s="27">
        <f>IF($B468="","",IF($V468="PICK",LEFT($N468,5),IF($V468="FIXED",$W468,IF($V468="CODE",$H468,""))))</f>
        <v>0</v>
      </c>
    </row>
    <row r="469" spans="1:26" ht="21" customHeight="1">
      <c r="A469" s="27">
        <f>IF($B469="","",COUNTA($B$13:$B469))</f>
        <v>0</v>
      </c>
      <c r="B469" s="28"/>
      <c r="C469" s="28"/>
      <c r="D469" s="29"/>
      <c r="E469" s="29"/>
      <c r="F469" s="29"/>
      <c r="G469" s="28"/>
      <c r="H469" s="28"/>
      <c r="I469" s="30">
        <f>IF($H469="","",IFERROR(VLOOKUP($H469,AcctTbl,2,0),"کد ناشناخته"))</f>
        <v>0</v>
      </c>
      <c r="J469" s="27">
        <f>IF($H469="","",IFERROR(VLOOKUP($H469,AcctTbl,3,0),""))</f>
        <v>0</v>
      </c>
      <c r="K469" s="29"/>
      <c r="L469" s="28"/>
      <c r="M469" s="31"/>
      <c r="N469" s="29"/>
      <c r="O469" s="32">
        <f>IF($B469="",0,IF($U469="IN",N($M469),0))</f>
        <v>0</v>
      </c>
      <c r="P469" s="32">
        <f>IF($B469="",0,IF(OR($U469="OUT",$U469="TRF"),N($M469),0))</f>
        <v>0</v>
      </c>
      <c r="Q469" s="32">
        <f>IF($B469="",0,IF(OR($U469="OUT",$U469="TRF"),N($M469),0))</f>
        <v>0</v>
      </c>
      <c r="R469" s="32">
        <f>IF($B469="",0,IF($U469="IN",N($M469),0))</f>
        <v>0</v>
      </c>
      <c r="S469" s="33">
        <f>IF($B469="","",IF($M469="","⚠ مبلغ",IF($E469="","⚠ بانک عامل",IF(AND($U469="TRF",$F469=""),"⚠ بانک مقصد",IF(AND($V469&lt;&gt;"NONE",$V469&lt;&gt;"",$Z469=""),"⚠ طرف حساب","✓")))))</f>
        <v>0</v>
      </c>
      <c r="T469" s="29"/>
      <c r="U469" s="27">
        <f>IFERROR(VLOOKUP($D469,BankOpTbl,2,0),"")</f>
        <v>0</v>
      </c>
      <c r="V469" s="27">
        <f>IFERROR(VLOOKUP($D469,BankOpTbl,3,0),"")</f>
        <v>0</v>
      </c>
      <c r="W469" s="27">
        <f>IFERROR(VLOOKUP($D469,BankOpTbl,4,0),"")</f>
        <v>0</v>
      </c>
      <c r="X469" s="27">
        <f>IF($E469="","",IFERROR(VLOOKUP($E469,BankTbl,4,0),""))</f>
        <v>0</v>
      </c>
      <c r="Y469" s="27">
        <f>IF($F469="","",IFERROR(VLOOKUP($F469,BankTbl,4,0),""))</f>
        <v>0</v>
      </c>
      <c r="Z469" s="27">
        <f>IF($B469="","",IF($V469="PICK",LEFT($N469,5),IF($V469="FIXED",$W469,IF($V469="CODE",$H469,""))))</f>
        <v>0</v>
      </c>
    </row>
    <row r="470" spans="1:26" ht="21" customHeight="1">
      <c r="A470" s="27">
        <f>IF($B470="","",COUNTA($B$13:$B470))</f>
        <v>0</v>
      </c>
      <c r="B470" s="28"/>
      <c r="C470" s="28"/>
      <c r="D470" s="29"/>
      <c r="E470" s="29"/>
      <c r="F470" s="29"/>
      <c r="G470" s="28"/>
      <c r="H470" s="28"/>
      <c r="I470" s="30">
        <f>IF($H470="","",IFERROR(VLOOKUP($H470,AcctTbl,2,0),"کد ناشناخته"))</f>
        <v>0</v>
      </c>
      <c r="J470" s="27">
        <f>IF($H470="","",IFERROR(VLOOKUP($H470,AcctTbl,3,0),""))</f>
        <v>0</v>
      </c>
      <c r="K470" s="29"/>
      <c r="L470" s="28"/>
      <c r="M470" s="31"/>
      <c r="N470" s="29"/>
      <c r="O470" s="32">
        <f>IF($B470="",0,IF($U470="IN",N($M470),0))</f>
        <v>0</v>
      </c>
      <c r="P470" s="32">
        <f>IF($B470="",0,IF(OR($U470="OUT",$U470="TRF"),N($M470),0))</f>
        <v>0</v>
      </c>
      <c r="Q470" s="32">
        <f>IF($B470="",0,IF(OR($U470="OUT",$U470="TRF"),N($M470),0))</f>
        <v>0</v>
      </c>
      <c r="R470" s="32">
        <f>IF($B470="",0,IF($U470="IN",N($M470),0))</f>
        <v>0</v>
      </c>
      <c r="S470" s="33">
        <f>IF($B470="","",IF($M470="","⚠ مبلغ",IF($E470="","⚠ بانک عامل",IF(AND($U470="TRF",$F470=""),"⚠ بانک مقصد",IF(AND($V470&lt;&gt;"NONE",$V470&lt;&gt;"",$Z470=""),"⚠ طرف حساب","✓")))))</f>
        <v>0</v>
      </c>
      <c r="T470" s="29"/>
      <c r="U470" s="27">
        <f>IFERROR(VLOOKUP($D470,BankOpTbl,2,0),"")</f>
        <v>0</v>
      </c>
      <c r="V470" s="27">
        <f>IFERROR(VLOOKUP($D470,BankOpTbl,3,0),"")</f>
        <v>0</v>
      </c>
      <c r="W470" s="27">
        <f>IFERROR(VLOOKUP($D470,BankOpTbl,4,0),"")</f>
        <v>0</v>
      </c>
      <c r="X470" s="27">
        <f>IF($E470="","",IFERROR(VLOOKUP($E470,BankTbl,4,0),""))</f>
        <v>0</v>
      </c>
      <c r="Y470" s="27">
        <f>IF($F470="","",IFERROR(VLOOKUP($F470,BankTbl,4,0),""))</f>
        <v>0</v>
      </c>
      <c r="Z470" s="27">
        <f>IF($B470="","",IF($V470="PICK",LEFT($N470,5),IF($V470="FIXED",$W470,IF($V470="CODE",$H470,""))))</f>
        <v>0</v>
      </c>
    </row>
    <row r="471" spans="1:26" ht="21" customHeight="1">
      <c r="A471" s="27">
        <f>IF($B471="","",COUNTA($B$13:$B471))</f>
        <v>0</v>
      </c>
      <c r="B471" s="28"/>
      <c r="C471" s="28"/>
      <c r="D471" s="29"/>
      <c r="E471" s="29"/>
      <c r="F471" s="29"/>
      <c r="G471" s="28"/>
      <c r="H471" s="28"/>
      <c r="I471" s="30">
        <f>IF($H471="","",IFERROR(VLOOKUP($H471,AcctTbl,2,0),"کد ناشناخته"))</f>
        <v>0</v>
      </c>
      <c r="J471" s="27">
        <f>IF($H471="","",IFERROR(VLOOKUP($H471,AcctTbl,3,0),""))</f>
        <v>0</v>
      </c>
      <c r="K471" s="29"/>
      <c r="L471" s="28"/>
      <c r="M471" s="31"/>
      <c r="N471" s="29"/>
      <c r="O471" s="32">
        <f>IF($B471="",0,IF($U471="IN",N($M471),0))</f>
        <v>0</v>
      </c>
      <c r="P471" s="32">
        <f>IF($B471="",0,IF(OR($U471="OUT",$U471="TRF"),N($M471),0))</f>
        <v>0</v>
      </c>
      <c r="Q471" s="32">
        <f>IF($B471="",0,IF(OR($U471="OUT",$U471="TRF"),N($M471),0))</f>
        <v>0</v>
      </c>
      <c r="R471" s="32">
        <f>IF($B471="",0,IF($U471="IN",N($M471),0))</f>
        <v>0</v>
      </c>
      <c r="S471" s="33">
        <f>IF($B471="","",IF($M471="","⚠ مبلغ",IF($E471="","⚠ بانک عامل",IF(AND($U471="TRF",$F471=""),"⚠ بانک مقصد",IF(AND($V471&lt;&gt;"NONE",$V471&lt;&gt;"",$Z471=""),"⚠ طرف حساب","✓")))))</f>
        <v>0</v>
      </c>
      <c r="T471" s="29"/>
      <c r="U471" s="27">
        <f>IFERROR(VLOOKUP($D471,BankOpTbl,2,0),"")</f>
        <v>0</v>
      </c>
      <c r="V471" s="27">
        <f>IFERROR(VLOOKUP($D471,BankOpTbl,3,0),"")</f>
        <v>0</v>
      </c>
      <c r="W471" s="27">
        <f>IFERROR(VLOOKUP($D471,BankOpTbl,4,0),"")</f>
        <v>0</v>
      </c>
      <c r="X471" s="27">
        <f>IF($E471="","",IFERROR(VLOOKUP($E471,BankTbl,4,0),""))</f>
        <v>0</v>
      </c>
      <c r="Y471" s="27">
        <f>IF($F471="","",IFERROR(VLOOKUP($F471,BankTbl,4,0),""))</f>
        <v>0</v>
      </c>
      <c r="Z471" s="27">
        <f>IF($B471="","",IF($V471="PICK",LEFT($N471,5),IF($V471="FIXED",$W471,IF($V471="CODE",$H471,""))))</f>
        <v>0</v>
      </c>
    </row>
    <row r="472" spans="1:26" ht="21" customHeight="1">
      <c r="A472" s="27">
        <f>IF($B472="","",COUNTA($B$13:$B472))</f>
        <v>0</v>
      </c>
      <c r="B472" s="28"/>
      <c r="C472" s="28"/>
      <c r="D472" s="29"/>
      <c r="E472" s="29"/>
      <c r="F472" s="29"/>
      <c r="G472" s="28"/>
      <c r="H472" s="28"/>
      <c r="I472" s="30">
        <f>IF($H472="","",IFERROR(VLOOKUP($H472,AcctTbl,2,0),"کد ناشناخته"))</f>
        <v>0</v>
      </c>
      <c r="J472" s="27">
        <f>IF($H472="","",IFERROR(VLOOKUP($H472,AcctTbl,3,0),""))</f>
        <v>0</v>
      </c>
      <c r="K472" s="29"/>
      <c r="L472" s="28"/>
      <c r="M472" s="31"/>
      <c r="N472" s="29"/>
      <c r="O472" s="32">
        <f>IF($B472="",0,IF($U472="IN",N($M472),0))</f>
        <v>0</v>
      </c>
      <c r="P472" s="32">
        <f>IF($B472="",0,IF(OR($U472="OUT",$U472="TRF"),N($M472),0))</f>
        <v>0</v>
      </c>
      <c r="Q472" s="32">
        <f>IF($B472="",0,IF(OR($U472="OUT",$U472="TRF"),N($M472),0))</f>
        <v>0</v>
      </c>
      <c r="R472" s="32">
        <f>IF($B472="",0,IF($U472="IN",N($M472),0))</f>
        <v>0</v>
      </c>
      <c r="S472" s="33">
        <f>IF($B472="","",IF($M472="","⚠ مبلغ",IF($E472="","⚠ بانک عامل",IF(AND($U472="TRF",$F472=""),"⚠ بانک مقصد",IF(AND($V472&lt;&gt;"NONE",$V472&lt;&gt;"",$Z472=""),"⚠ طرف حساب","✓")))))</f>
        <v>0</v>
      </c>
      <c r="T472" s="29"/>
      <c r="U472" s="27">
        <f>IFERROR(VLOOKUP($D472,BankOpTbl,2,0),"")</f>
        <v>0</v>
      </c>
      <c r="V472" s="27">
        <f>IFERROR(VLOOKUP($D472,BankOpTbl,3,0),"")</f>
        <v>0</v>
      </c>
      <c r="W472" s="27">
        <f>IFERROR(VLOOKUP($D472,BankOpTbl,4,0),"")</f>
        <v>0</v>
      </c>
      <c r="X472" s="27">
        <f>IF($E472="","",IFERROR(VLOOKUP($E472,BankTbl,4,0),""))</f>
        <v>0</v>
      </c>
      <c r="Y472" s="27">
        <f>IF($F472="","",IFERROR(VLOOKUP($F472,BankTbl,4,0),""))</f>
        <v>0</v>
      </c>
      <c r="Z472" s="27">
        <f>IF($B472="","",IF($V472="PICK",LEFT($N472,5),IF($V472="FIXED",$W472,IF($V472="CODE",$H472,""))))</f>
        <v>0</v>
      </c>
    </row>
    <row r="473" spans="1:26" ht="21" customHeight="1">
      <c r="A473" s="27">
        <f>IF($B473="","",COUNTA($B$13:$B473))</f>
        <v>0</v>
      </c>
      <c r="B473" s="28"/>
      <c r="C473" s="28"/>
      <c r="D473" s="29"/>
      <c r="E473" s="29"/>
      <c r="F473" s="29"/>
      <c r="G473" s="28"/>
      <c r="H473" s="28"/>
      <c r="I473" s="30">
        <f>IF($H473="","",IFERROR(VLOOKUP($H473,AcctTbl,2,0),"کد ناشناخته"))</f>
        <v>0</v>
      </c>
      <c r="J473" s="27">
        <f>IF($H473="","",IFERROR(VLOOKUP($H473,AcctTbl,3,0),""))</f>
        <v>0</v>
      </c>
      <c r="K473" s="29"/>
      <c r="L473" s="28"/>
      <c r="M473" s="31"/>
      <c r="N473" s="29"/>
      <c r="O473" s="32">
        <f>IF($B473="",0,IF($U473="IN",N($M473),0))</f>
        <v>0</v>
      </c>
      <c r="P473" s="32">
        <f>IF($B473="",0,IF(OR($U473="OUT",$U473="TRF"),N($M473),0))</f>
        <v>0</v>
      </c>
      <c r="Q473" s="32">
        <f>IF($B473="",0,IF(OR($U473="OUT",$U473="TRF"),N($M473),0))</f>
        <v>0</v>
      </c>
      <c r="R473" s="32">
        <f>IF($B473="",0,IF($U473="IN",N($M473),0))</f>
        <v>0</v>
      </c>
      <c r="S473" s="33">
        <f>IF($B473="","",IF($M473="","⚠ مبلغ",IF($E473="","⚠ بانک عامل",IF(AND($U473="TRF",$F473=""),"⚠ بانک مقصد",IF(AND($V473&lt;&gt;"NONE",$V473&lt;&gt;"",$Z473=""),"⚠ طرف حساب","✓")))))</f>
        <v>0</v>
      </c>
      <c r="T473" s="29"/>
      <c r="U473" s="27">
        <f>IFERROR(VLOOKUP($D473,BankOpTbl,2,0),"")</f>
        <v>0</v>
      </c>
      <c r="V473" s="27">
        <f>IFERROR(VLOOKUP($D473,BankOpTbl,3,0),"")</f>
        <v>0</v>
      </c>
      <c r="W473" s="27">
        <f>IFERROR(VLOOKUP($D473,BankOpTbl,4,0),"")</f>
        <v>0</v>
      </c>
      <c r="X473" s="27">
        <f>IF($E473="","",IFERROR(VLOOKUP($E473,BankTbl,4,0),""))</f>
        <v>0</v>
      </c>
      <c r="Y473" s="27">
        <f>IF($F473="","",IFERROR(VLOOKUP($F473,BankTbl,4,0),""))</f>
        <v>0</v>
      </c>
      <c r="Z473" s="27">
        <f>IF($B473="","",IF($V473="PICK",LEFT($N473,5),IF($V473="FIXED",$W473,IF($V473="CODE",$H473,""))))</f>
        <v>0</v>
      </c>
    </row>
    <row r="474" spans="1:26" ht="21" customHeight="1">
      <c r="A474" s="27">
        <f>IF($B474="","",COUNTA($B$13:$B474))</f>
        <v>0</v>
      </c>
      <c r="B474" s="28"/>
      <c r="C474" s="28"/>
      <c r="D474" s="29"/>
      <c r="E474" s="29"/>
      <c r="F474" s="29"/>
      <c r="G474" s="28"/>
      <c r="H474" s="28"/>
      <c r="I474" s="30">
        <f>IF($H474="","",IFERROR(VLOOKUP($H474,AcctTbl,2,0),"کد ناشناخته"))</f>
        <v>0</v>
      </c>
      <c r="J474" s="27">
        <f>IF($H474="","",IFERROR(VLOOKUP($H474,AcctTbl,3,0),""))</f>
        <v>0</v>
      </c>
      <c r="K474" s="29"/>
      <c r="L474" s="28"/>
      <c r="M474" s="31"/>
      <c r="N474" s="29"/>
      <c r="O474" s="32">
        <f>IF($B474="",0,IF($U474="IN",N($M474),0))</f>
        <v>0</v>
      </c>
      <c r="P474" s="32">
        <f>IF($B474="",0,IF(OR($U474="OUT",$U474="TRF"),N($M474),0))</f>
        <v>0</v>
      </c>
      <c r="Q474" s="32">
        <f>IF($B474="",0,IF(OR($U474="OUT",$U474="TRF"),N($M474),0))</f>
        <v>0</v>
      </c>
      <c r="R474" s="32">
        <f>IF($B474="",0,IF($U474="IN",N($M474),0))</f>
        <v>0</v>
      </c>
      <c r="S474" s="33">
        <f>IF($B474="","",IF($M474="","⚠ مبلغ",IF($E474="","⚠ بانک عامل",IF(AND($U474="TRF",$F474=""),"⚠ بانک مقصد",IF(AND($V474&lt;&gt;"NONE",$V474&lt;&gt;"",$Z474=""),"⚠ طرف حساب","✓")))))</f>
        <v>0</v>
      </c>
      <c r="T474" s="29"/>
      <c r="U474" s="27">
        <f>IFERROR(VLOOKUP($D474,BankOpTbl,2,0),"")</f>
        <v>0</v>
      </c>
      <c r="V474" s="27">
        <f>IFERROR(VLOOKUP($D474,BankOpTbl,3,0),"")</f>
        <v>0</v>
      </c>
      <c r="W474" s="27">
        <f>IFERROR(VLOOKUP($D474,BankOpTbl,4,0),"")</f>
        <v>0</v>
      </c>
      <c r="X474" s="27">
        <f>IF($E474="","",IFERROR(VLOOKUP($E474,BankTbl,4,0),""))</f>
        <v>0</v>
      </c>
      <c r="Y474" s="27">
        <f>IF($F474="","",IFERROR(VLOOKUP($F474,BankTbl,4,0),""))</f>
        <v>0</v>
      </c>
      <c r="Z474" s="27">
        <f>IF($B474="","",IF($V474="PICK",LEFT($N474,5),IF($V474="FIXED",$W474,IF($V474="CODE",$H474,""))))</f>
        <v>0</v>
      </c>
    </row>
    <row r="475" spans="1:26" ht="21" customHeight="1">
      <c r="A475" s="27">
        <f>IF($B475="","",COUNTA($B$13:$B475))</f>
        <v>0</v>
      </c>
      <c r="B475" s="28"/>
      <c r="C475" s="28"/>
      <c r="D475" s="29"/>
      <c r="E475" s="29"/>
      <c r="F475" s="29"/>
      <c r="G475" s="28"/>
      <c r="H475" s="28"/>
      <c r="I475" s="30">
        <f>IF($H475="","",IFERROR(VLOOKUP($H475,AcctTbl,2,0),"کد ناشناخته"))</f>
        <v>0</v>
      </c>
      <c r="J475" s="27">
        <f>IF($H475="","",IFERROR(VLOOKUP($H475,AcctTbl,3,0),""))</f>
        <v>0</v>
      </c>
      <c r="K475" s="29"/>
      <c r="L475" s="28"/>
      <c r="M475" s="31"/>
      <c r="N475" s="29"/>
      <c r="O475" s="32">
        <f>IF($B475="",0,IF($U475="IN",N($M475),0))</f>
        <v>0</v>
      </c>
      <c r="P475" s="32">
        <f>IF($B475="",0,IF(OR($U475="OUT",$U475="TRF"),N($M475),0))</f>
        <v>0</v>
      </c>
      <c r="Q475" s="32">
        <f>IF($B475="",0,IF(OR($U475="OUT",$U475="TRF"),N($M475),0))</f>
        <v>0</v>
      </c>
      <c r="R475" s="32">
        <f>IF($B475="",0,IF($U475="IN",N($M475),0))</f>
        <v>0</v>
      </c>
      <c r="S475" s="33">
        <f>IF($B475="","",IF($M475="","⚠ مبلغ",IF($E475="","⚠ بانک عامل",IF(AND($U475="TRF",$F475=""),"⚠ بانک مقصد",IF(AND($V475&lt;&gt;"NONE",$V475&lt;&gt;"",$Z475=""),"⚠ طرف حساب","✓")))))</f>
        <v>0</v>
      </c>
      <c r="T475" s="29"/>
      <c r="U475" s="27">
        <f>IFERROR(VLOOKUP($D475,BankOpTbl,2,0),"")</f>
        <v>0</v>
      </c>
      <c r="V475" s="27">
        <f>IFERROR(VLOOKUP($D475,BankOpTbl,3,0),"")</f>
        <v>0</v>
      </c>
      <c r="W475" s="27">
        <f>IFERROR(VLOOKUP($D475,BankOpTbl,4,0),"")</f>
        <v>0</v>
      </c>
      <c r="X475" s="27">
        <f>IF($E475="","",IFERROR(VLOOKUP($E475,BankTbl,4,0),""))</f>
        <v>0</v>
      </c>
      <c r="Y475" s="27">
        <f>IF($F475="","",IFERROR(VLOOKUP($F475,BankTbl,4,0),""))</f>
        <v>0</v>
      </c>
      <c r="Z475" s="27">
        <f>IF($B475="","",IF($V475="PICK",LEFT($N475,5),IF($V475="FIXED",$W475,IF($V475="CODE",$H475,""))))</f>
        <v>0</v>
      </c>
    </row>
    <row r="476" spans="1:26" ht="21" customHeight="1">
      <c r="A476" s="27">
        <f>IF($B476="","",COUNTA($B$13:$B476))</f>
        <v>0</v>
      </c>
      <c r="B476" s="28"/>
      <c r="C476" s="28"/>
      <c r="D476" s="29"/>
      <c r="E476" s="29"/>
      <c r="F476" s="29"/>
      <c r="G476" s="28"/>
      <c r="H476" s="28"/>
      <c r="I476" s="30">
        <f>IF($H476="","",IFERROR(VLOOKUP($H476,AcctTbl,2,0),"کد ناشناخته"))</f>
        <v>0</v>
      </c>
      <c r="J476" s="27">
        <f>IF($H476="","",IFERROR(VLOOKUP($H476,AcctTbl,3,0),""))</f>
        <v>0</v>
      </c>
      <c r="K476" s="29"/>
      <c r="L476" s="28"/>
      <c r="M476" s="31"/>
      <c r="N476" s="29"/>
      <c r="O476" s="32">
        <f>IF($B476="",0,IF($U476="IN",N($M476),0))</f>
        <v>0</v>
      </c>
      <c r="P476" s="32">
        <f>IF($B476="",0,IF(OR($U476="OUT",$U476="TRF"),N($M476),0))</f>
        <v>0</v>
      </c>
      <c r="Q476" s="32">
        <f>IF($B476="",0,IF(OR($U476="OUT",$U476="TRF"),N($M476),0))</f>
        <v>0</v>
      </c>
      <c r="R476" s="32">
        <f>IF($B476="",0,IF($U476="IN",N($M476),0))</f>
        <v>0</v>
      </c>
      <c r="S476" s="33">
        <f>IF($B476="","",IF($M476="","⚠ مبلغ",IF($E476="","⚠ بانک عامل",IF(AND($U476="TRF",$F476=""),"⚠ بانک مقصد",IF(AND($V476&lt;&gt;"NONE",$V476&lt;&gt;"",$Z476=""),"⚠ طرف حساب","✓")))))</f>
        <v>0</v>
      </c>
      <c r="T476" s="29"/>
      <c r="U476" s="27">
        <f>IFERROR(VLOOKUP($D476,BankOpTbl,2,0),"")</f>
        <v>0</v>
      </c>
      <c r="V476" s="27">
        <f>IFERROR(VLOOKUP($D476,BankOpTbl,3,0),"")</f>
        <v>0</v>
      </c>
      <c r="W476" s="27">
        <f>IFERROR(VLOOKUP($D476,BankOpTbl,4,0),"")</f>
        <v>0</v>
      </c>
      <c r="X476" s="27">
        <f>IF($E476="","",IFERROR(VLOOKUP($E476,BankTbl,4,0),""))</f>
        <v>0</v>
      </c>
      <c r="Y476" s="27">
        <f>IF($F476="","",IFERROR(VLOOKUP($F476,BankTbl,4,0),""))</f>
        <v>0</v>
      </c>
      <c r="Z476" s="27">
        <f>IF($B476="","",IF($V476="PICK",LEFT($N476,5),IF($V476="FIXED",$W476,IF($V476="CODE",$H476,""))))</f>
        <v>0</v>
      </c>
    </row>
    <row r="477" spans="1:26" ht="21" customHeight="1">
      <c r="A477" s="27">
        <f>IF($B477="","",COUNTA($B$13:$B477))</f>
        <v>0</v>
      </c>
      <c r="B477" s="28"/>
      <c r="C477" s="28"/>
      <c r="D477" s="29"/>
      <c r="E477" s="29"/>
      <c r="F477" s="29"/>
      <c r="G477" s="28"/>
      <c r="H477" s="28"/>
      <c r="I477" s="30">
        <f>IF($H477="","",IFERROR(VLOOKUP($H477,AcctTbl,2,0),"کد ناشناخته"))</f>
        <v>0</v>
      </c>
      <c r="J477" s="27">
        <f>IF($H477="","",IFERROR(VLOOKUP($H477,AcctTbl,3,0),""))</f>
        <v>0</v>
      </c>
      <c r="K477" s="29"/>
      <c r="L477" s="28"/>
      <c r="M477" s="31"/>
      <c r="N477" s="29"/>
      <c r="O477" s="32">
        <f>IF($B477="",0,IF($U477="IN",N($M477),0))</f>
        <v>0</v>
      </c>
      <c r="P477" s="32">
        <f>IF($B477="",0,IF(OR($U477="OUT",$U477="TRF"),N($M477),0))</f>
        <v>0</v>
      </c>
      <c r="Q477" s="32">
        <f>IF($B477="",0,IF(OR($U477="OUT",$U477="TRF"),N($M477),0))</f>
        <v>0</v>
      </c>
      <c r="R477" s="32">
        <f>IF($B477="",0,IF($U477="IN",N($M477),0))</f>
        <v>0</v>
      </c>
      <c r="S477" s="33">
        <f>IF($B477="","",IF($M477="","⚠ مبلغ",IF($E477="","⚠ بانک عامل",IF(AND($U477="TRF",$F477=""),"⚠ بانک مقصد",IF(AND($V477&lt;&gt;"NONE",$V477&lt;&gt;"",$Z477=""),"⚠ طرف حساب","✓")))))</f>
        <v>0</v>
      </c>
      <c r="T477" s="29"/>
      <c r="U477" s="27">
        <f>IFERROR(VLOOKUP($D477,BankOpTbl,2,0),"")</f>
        <v>0</v>
      </c>
      <c r="V477" s="27">
        <f>IFERROR(VLOOKUP($D477,BankOpTbl,3,0),"")</f>
        <v>0</v>
      </c>
      <c r="W477" s="27">
        <f>IFERROR(VLOOKUP($D477,BankOpTbl,4,0),"")</f>
        <v>0</v>
      </c>
      <c r="X477" s="27">
        <f>IF($E477="","",IFERROR(VLOOKUP($E477,BankTbl,4,0),""))</f>
        <v>0</v>
      </c>
      <c r="Y477" s="27">
        <f>IF($F477="","",IFERROR(VLOOKUP($F477,BankTbl,4,0),""))</f>
        <v>0</v>
      </c>
      <c r="Z477" s="27">
        <f>IF($B477="","",IF($V477="PICK",LEFT($N477,5),IF($V477="FIXED",$W477,IF($V477="CODE",$H477,""))))</f>
        <v>0</v>
      </c>
    </row>
    <row r="478" spans="1:26" ht="21" customHeight="1">
      <c r="A478" s="27">
        <f>IF($B478="","",COUNTA($B$13:$B478))</f>
        <v>0</v>
      </c>
      <c r="B478" s="28"/>
      <c r="C478" s="28"/>
      <c r="D478" s="29"/>
      <c r="E478" s="29"/>
      <c r="F478" s="29"/>
      <c r="G478" s="28"/>
      <c r="H478" s="28"/>
      <c r="I478" s="30">
        <f>IF($H478="","",IFERROR(VLOOKUP($H478,AcctTbl,2,0),"کد ناشناخته"))</f>
        <v>0</v>
      </c>
      <c r="J478" s="27">
        <f>IF($H478="","",IFERROR(VLOOKUP($H478,AcctTbl,3,0),""))</f>
        <v>0</v>
      </c>
      <c r="K478" s="29"/>
      <c r="L478" s="28"/>
      <c r="M478" s="31"/>
      <c r="N478" s="29"/>
      <c r="O478" s="32">
        <f>IF($B478="",0,IF($U478="IN",N($M478),0))</f>
        <v>0</v>
      </c>
      <c r="P478" s="32">
        <f>IF($B478="",0,IF(OR($U478="OUT",$U478="TRF"),N($M478),0))</f>
        <v>0</v>
      </c>
      <c r="Q478" s="32">
        <f>IF($B478="",0,IF(OR($U478="OUT",$U478="TRF"),N($M478),0))</f>
        <v>0</v>
      </c>
      <c r="R478" s="32">
        <f>IF($B478="",0,IF($U478="IN",N($M478),0))</f>
        <v>0</v>
      </c>
      <c r="S478" s="33">
        <f>IF($B478="","",IF($M478="","⚠ مبلغ",IF($E478="","⚠ بانک عامل",IF(AND($U478="TRF",$F478=""),"⚠ بانک مقصد",IF(AND($V478&lt;&gt;"NONE",$V478&lt;&gt;"",$Z478=""),"⚠ طرف حساب","✓")))))</f>
        <v>0</v>
      </c>
      <c r="T478" s="29"/>
      <c r="U478" s="27">
        <f>IFERROR(VLOOKUP($D478,BankOpTbl,2,0),"")</f>
        <v>0</v>
      </c>
      <c r="V478" s="27">
        <f>IFERROR(VLOOKUP($D478,BankOpTbl,3,0),"")</f>
        <v>0</v>
      </c>
      <c r="W478" s="27">
        <f>IFERROR(VLOOKUP($D478,BankOpTbl,4,0),"")</f>
        <v>0</v>
      </c>
      <c r="X478" s="27">
        <f>IF($E478="","",IFERROR(VLOOKUP($E478,BankTbl,4,0),""))</f>
        <v>0</v>
      </c>
      <c r="Y478" s="27">
        <f>IF($F478="","",IFERROR(VLOOKUP($F478,BankTbl,4,0),""))</f>
        <v>0</v>
      </c>
      <c r="Z478" s="27">
        <f>IF($B478="","",IF($V478="PICK",LEFT($N478,5),IF($V478="FIXED",$W478,IF($V478="CODE",$H478,""))))</f>
        <v>0</v>
      </c>
    </row>
    <row r="479" spans="1:26" ht="21" customHeight="1">
      <c r="A479" s="27">
        <f>IF($B479="","",COUNTA($B$13:$B479))</f>
        <v>0</v>
      </c>
      <c r="B479" s="28"/>
      <c r="C479" s="28"/>
      <c r="D479" s="29"/>
      <c r="E479" s="29"/>
      <c r="F479" s="29"/>
      <c r="G479" s="28"/>
      <c r="H479" s="28"/>
      <c r="I479" s="30">
        <f>IF($H479="","",IFERROR(VLOOKUP($H479,AcctTbl,2,0),"کد ناشناخته"))</f>
        <v>0</v>
      </c>
      <c r="J479" s="27">
        <f>IF($H479="","",IFERROR(VLOOKUP($H479,AcctTbl,3,0),""))</f>
        <v>0</v>
      </c>
      <c r="K479" s="29"/>
      <c r="L479" s="28"/>
      <c r="M479" s="31"/>
      <c r="N479" s="29"/>
      <c r="O479" s="32">
        <f>IF($B479="",0,IF($U479="IN",N($M479),0))</f>
        <v>0</v>
      </c>
      <c r="P479" s="32">
        <f>IF($B479="",0,IF(OR($U479="OUT",$U479="TRF"),N($M479),0))</f>
        <v>0</v>
      </c>
      <c r="Q479" s="32">
        <f>IF($B479="",0,IF(OR($U479="OUT",$U479="TRF"),N($M479),0))</f>
        <v>0</v>
      </c>
      <c r="R479" s="32">
        <f>IF($B479="",0,IF($U479="IN",N($M479),0))</f>
        <v>0</v>
      </c>
      <c r="S479" s="33">
        <f>IF($B479="","",IF($M479="","⚠ مبلغ",IF($E479="","⚠ بانک عامل",IF(AND($U479="TRF",$F479=""),"⚠ بانک مقصد",IF(AND($V479&lt;&gt;"NONE",$V479&lt;&gt;"",$Z479=""),"⚠ طرف حساب","✓")))))</f>
        <v>0</v>
      </c>
      <c r="T479" s="29"/>
      <c r="U479" s="27">
        <f>IFERROR(VLOOKUP($D479,BankOpTbl,2,0),"")</f>
        <v>0</v>
      </c>
      <c r="V479" s="27">
        <f>IFERROR(VLOOKUP($D479,BankOpTbl,3,0),"")</f>
        <v>0</v>
      </c>
      <c r="W479" s="27">
        <f>IFERROR(VLOOKUP($D479,BankOpTbl,4,0),"")</f>
        <v>0</v>
      </c>
      <c r="X479" s="27">
        <f>IF($E479="","",IFERROR(VLOOKUP($E479,BankTbl,4,0),""))</f>
        <v>0</v>
      </c>
      <c r="Y479" s="27">
        <f>IF($F479="","",IFERROR(VLOOKUP($F479,BankTbl,4,0),""))</f>
        <v>0</v>
      </c>
      <c r="Z479" s="27">
        <f>IF($B479="","",IF($V479="PICK",LEFT($N479,5),IF($V479="FIXED",$W479,IF($V479="CODE",$H479,""))))</f>
        <v>0</v>
      </c>
    </row>
    <row r="480" spans="1:26" ht="21" customHeight="1">
      <c r="A480" s="27">
        <f>IF($B480="","",COUNTA($B$13:$B480))</f>
        <v>0</v>
      </c>
      <c r="B480" s="28"/>
      <c r="C480" s="28"/>
      <c r="D480" s="29"/>
      <c r="E480" s="29"/>
      <c r="F480" s="29"/>
      <c r="G480" s="28"/>
      <c r="H480" s="28"/>
      <c r="I480" s="30">
        <f>IF($H480="","",IFERROR(VLOOKUP($H480,AcctTbl,2,0),"کد ناشناخته"))</f>
        <v>0</v>
      </c>
      <c r="J480" s="27">
        <f>IF($H480="","",IFERROR(VLOOKUP($H480,AcctTbl,3,0),""))</f>
        <v>0</v>
      </c>
      <c r="K480" s="29"/>
      <c r="L480" s="28"/>
      <c r="M480" s="31"/>
      <c r="N480" s="29"/>
      <c r="O480" s="32">
        <f>IF($B480="",0,IF($U480="IN",N($M480),0))</f>
        <v>0</v>
      </c>
      <c r="P480" s="32">
        <f>IF($B480="",0,IF(OR($U480="OUT",$U480="TRF"),N($M480),0))</f>
        <v>0</v>
      </c>
      <c r="Q480" s="32">
        <f>IF($B480="",0,IF(OR($U480="OUT",$U480="TRF"),N($M480),0))</f>
        <v>0</v>
      </c>
      <c r="R480" s="32">
        <f>IF($B480="",0,IF($U480="IN",N($M480),0))</f>
        <v>0</v>
      </c>
      <c r="S480" s="33">
        <f>IF($B480="","",IF($M480="","⚠ مبلغ",IF($E480="","⚠ بانک عامل",IF(AND($U480="TRF",$F480=""),"⚠ بانک مقصد",IF(AND($V480&lt;&gt;"NONE",$V480&lt;&gt;"",$Z480=""),"⚠ طرف حساب","✓")))))</f>
        <v>0</v>
      </c>
      <c r="T480" s="29"/>
      <c r="U480" s="27">
        <f>IFERROR(VLOOKUP($D480,BankOpTbl,2,0),"")</f>
        <v>0</v>
      </c>
      <c r="V480" s="27">
        <f>IFERROR(VLOOKUP($D480,BankOpTbl,3,0),"")</f>
        <v>0</v>
      </c>
      <c r="W480" s="27">
        <f>IFERROR(VLOOKUP($D480,BankOpTbl,4,0),"")</f>
        <v>0</v>
      </c>
      <c r="X480" s="27">
        <f>IF($E480="","",IFERROR(VLOOKUP($E480,BankTbl,4,0),""))</f>
        <v>0</v>
      </c>
      <c r="Y480" s="27">
        <f>IF($F480="","",IFERROR(VLOOKUP($F480,BankTbl,4,0),""))</f>
        <v>0</v>
      </c>
      <c r="Z480" s="27">
        <f>IF($B480="","",IF($V480="PICK",LEFT($N480,5),IF($V480="FIXED",$W480,IF($V480="CODE",$H480,""))))</f>
        <v>0</v>
      </c>
    </row>
    <row r="481" spans="1:26" ht="21" customHeight="1">
      <c r="A481" s="27">
        <f>IF($B481="","",COUNTA($B$13:$B481))</f>
        <v>0</v>
      </c>
      <c r="B481" s="28"/>
      <c r="C481" s="28"/>
      <c r="D481" s="29"/>
      <c r="E481" s="29"/>
      <c r="F481" s="29"/>
      <c r="G481" s="28"/>
      <c r="H481" s="28"/>
      <c r="I481" s="30">
        <f>IF($H481="","",IFERROR(VLOOKUP($H481,AcctTbl,2,0),"کد ناشناخته"))</f>
        <v>0</v>
      </c>
      <c r="J481" s="27">
        <f>IF($H481="","",IFERROR(VLOOKUP($H481,AcctTbl,3,0),""))</f>
        <v>0</v>
      </c>
      <c r="K481" s="29"/>
      <c r="L481" s="28"/>
      <c r="M481" s="31"/>
      <c r="N481" s="29"/>
      <c r="O481" s="32">
        <f>IF($B481="",0,IF($U481="IN",N($M481),0))</f>
        <v>0</v>
      </c>
      <c r="P481" s="32">
        <f>IF($B481="",0,IF(OR($U481="OUT",$U481="TRF"),N($M481),0))</f>
        <v>0</v>
      </c>
      <c r="Q481" s="32">
        <f>IF($B481="",0,IF(OR($U481="OUT",$U481="TRF"),N($M481),0))</f>
        <v>0</v>
      </c>
      <c r="R481" s="32">
        <f>IF($B481="",0,IF($U481="IN",N($M481),0))</f>
        <v>0</v>
      </c>
      <c r="S481" s="33">
        <f>IF($B481="","",IF($M481="","⚠ مبلغ",IF($E481="","⚠ بانک عامل",IF(AND($U481="TRF",$F481=""),"⚠ بانک مقصد",IF(AND($V481&lt;&gt;"NONE",$V481&lt;&gt;"",$Z481=""),"⚠ طرف حساب","✓")))))</f>
        <v>0</v>
      </c>
      <c r="T481" s="29"/>
      <c r="U481" s="27">
        <f>IFERROR(VLOOKUP($D481,BankOpTbl,2,0),"")</f>
        <v>0</v>
      </c>
      <c r="V481" s="27">
        <f>IFERROR(VLOOKUP($D481,BankOpTbl,3,0),"")</f>
        <v>0</v>
      </c>
      <c r="W481" s="27">
        <f>IFERROR(VLOOKUP($D481,BankOpTbl,4,0),"")</f>
        <v>0</v>
      </c>
      <c r="X481" s="27">
        <f>IF($E481="","",IFERROR(VLOOKUP($E481,BankTbl,4,0),""))</f>
        <v>0</v>
      </c>
      <c r="Y481" s="27">
        <f>IF($F481="","",IFERROR(VLOOKUP($F481,BankTbl,4,0),""))</f>
        <v>0</v>
      </c>
      <c r="Z481" s="27">
        <f>IF($B481="","",IF($V481="PICK",LEFT($N481,5),IF($V481="FIXED",$W481,IF($V481="CODE",$H481,""))))</f>
        <v>0</v>
      </c>
    </row>
    <row r="482" spans="1:26" ht="21" customHeight="1">
      <c r="A482" s="27">
        <f>IF($B482="","",COUNTA($B$13:$B482))</f>
        <v>0</v>
      </c>
      <c r="B482" s="28"/>
      <c r="C482" s="28"/>
      <c r="D482" s="29"/>
      <c r="E482" s="29"/>
      <c r="F482" s="29"/>
      <c r="G482" s="28"/>
      <c r="H482" s="28"/>
      <c r="I482" s="30">
        <f>IF($H482="","",IFERROR(VLOOKUP($H482,AcctTbl,2,0),"کد ناشناخته"))</f>
        <v>0</v>
      </c>
      <c r="J482" s="27">
        <f>IF($H482="","",IFERROR(VLOOKUP($H482,AcctTbl,3,0),""))</f>
        <v>0</v>
      </c>
      <c r="K482" s="29"/>
      <c r="L482" s="28"/>
      <c r="M482" s="31"/>
      <c r="N482" s="29"/>
      <c r="O482" s="32">
        <f>IF($B482="",0,IF($U482="IN",N($M482),0))</f>
        <v>0</v>
      </c>
      <c r="P482" s="32">
        <f>IF($B482="",0,IF(OR($U482="OUT",$U482="TRF"),N($M482),0))</f>
        <v>0</v>
      </c>
      <c r="Q482" s="32">
        <f>IF($B482="",0,IF(OR($U482="OUT",$U482="TRF"),N($M482),0))</f>
        <v>0</v>
      </c>
      <c r="R482" s="32">
        <f>IF($B482="",0,IF($U482="IN",N($M482),0))</f>
        <v>0</v>
      </c>
      <c r="S482" s="33">
        <f>IF($B482="","",IF($M482="","⚠ مبلغ",IF($E482="","⚠ بانک عامل",IF(AND($U482="TRF",$F482=""),"⚠ بانک مقصد",IF(AND($V482&lt;&gt;"NONE",$V482&lt;&gt;"",$Z482=""),"⚠ طرف حساب","✓")))))</f>
        <v>0</v>
      </c>
      <c r="T482" s="29"/>
      <c r="U482" s="27">
        <f>IFERROR(VLOOKUP($D482,BankOpTbl,2,0),"")</f>
        <v>0</v>
      </c>
      <c r="V482" s="27">
        <f>IFERROR(VLOOKUP($D482,BankOpTbl,3,0),"")</f>
        <v>0</v>
      </c>
      <c r="W482" s="27">
        <f>IFERROR(VLOOKUP($D482,BankOpTbl,4,0),"")</f>
        <v>0</v>
      </c>
      <c r="X482" s="27">
        <f>IF($E482="","",IFERROR(VLOOKUP($E482,BankTbl,4,0),""))</f>
        <v>0</v>
      </c>
      <c r="Y482" s="27">
        <f>IF($F482="","",IFERROR(VLOOKUP($F482,BankTbl,4,0),""))</f>
        <v>0</v>
      </c>
      <c r="Z482" s="27">
        <f>IF($B482="","",IF($V482="PICK",LEFT($N482,5),IF($V482="FIXED",$W482,IF($V482="CODE",$H482,""))))</f>
        <v>0</v>
      </c>
    </row>
    <row r="483" spans="1:26" ht="21" customHeight="1">
      <c r="A483" s="27">
        <f>IF($B483="","",COUNTA($B$13:$B483))</f>
        <v>0</v>
      </c>
      <c r="B483" s="28"/>
      <c r="C483" s="28"/>
      <c r="D483" s="29"/>
      <c r="E483" s="29"/>
      <c r="F483" s="29"/>
      <c r="G483" s="28"/>
      <c r="H483" s="28"/>
      <c r="I483" s="30">
        <f>IF($H483="","",IFERROR(VLOOKUP($H483,AcctTbl,2,0),"کد ناشناخته"))</f>
        <v>0</v>
      </c>
      <c r="J483" s="27">
        <f>IF($H483="","",IFERROR(VLOOKUP($H483,AcctTbl,3,0),""))</f>
        <v>0</v>
      </c>
      <c r="K483" s="29"/>
      <c r="L483" s="28"/>
      <c r="M483" s="31"/>
      <c r="N483" s="29"/>
      <c r="O483" s="32">
        <f>IF($B483="",0,IF($U483="IN",N($M483),0))</f>
        <v>0</v>
      </c>
      <c r="P483" s="32">
        <f>IF($B483="",0,IF(OR($U483="OUT",$U483="TRF"),N($M483),0))</f>
        <v>0</v>
      </c>
      <c r="Q483" s="32">
        <f>IF($B483="",0,IF(OR($U483="OUT",$U483="TRF"),N($M483),0))</f>
        <v>0</v>
      </c>
      <c r="R483" s="32">
        <f>IF($B483="",0,IF($U483="IN",N($M483),0))</f>
        <v>0</v>
      </c>
      <c r="S483" s="33">
        <f>IF($B483="","",IF($M483="","⚠ مبلغ",IF($E483="","⚠ بانک عامل",IF(AND($U483="TRF",$F483=""),"⚠ بانک مقصد",IF(AND($V483&lt;&gt;"NONE",$V483&lt;&gt;"",$Z483=""),"⚠ طرف حساب","✓")))))</f>
        <v>0</v>
      </c>
      <c r="T483" s="29"/>
      <c r="U483" s="27">
        <f>IFERROR(VLOOKUP($D483,BankOpTbl,2,0),"")</f>
        <v>0</v>
      </c>
      <c r="V483" s="27">
        <f>IFERROR(VLOOKUP($D483,BankOpTbl,3,0),"")</f>
        <v>0</v>
      </c>
      <c r="W483" s="27">
        <f>IFERROR(VLOOKUP($D483,BankOpTbl,4,0),"")</f>
        <v>0</v>
      </c>
      <c r="X483" s="27">
        <f>IF($E483="","",IFERROR(VLOOKUP($E483,BankTbl,4,0),""))</f>
        <v>0</v>
      </c>
      <c r="Y483" s="27">
        <f>IF($F483="","",IFERROR(VLOOKUP($F483,BankTbl,4,0),""))</f>
        <v>0</v>
      </c>
      <c r="Z483" s="27">
        <f>IF($B483="","",IF($V483="PICK",LEFT($N483,5),IF($V483="FIXED",$W483,IF($V483="CODE",$H483,""))))</f>
        <v>0</v>
      </c>
    </row>
    <row r="484" spans="1:26" ht="21" customHeight="1">
      <c r="A484" s="27">
        <f>IF($B484="","",COUNTA($B$13:$B484))</f>
        <v>0</v>
      </c>
      <c r="B484" s="28"/>
      <c r="C484" s="28"/>
      <c r="D484" s="29"/>
      <c r="E484" s="29"/>
      <c r="F484" s="29"/>
      <c r="G484" s="28"/>
      <c r="H484" s="28"/>
      <c r="I484" s="30">
        <f>IF($H484="","",IFERROR(VLOOKUP($H484,AcctTbl,2,0),"کد ناشناخته"))</f>
        <v>0</v>
      </c>
      <c r="J484" s="27">
        <f>IF($H484="","",IFERROR(VLOOKUP($H484,AcctTbl,3,0),""))</f>
        <v>0</v>
      </c>
      <c r="K484" s="29"/>
      <c r="L484" s="28"/>
      <c r="M484" s="31"/>
      <c r="N484" s="29"/>
      <c r="O484" s="32">
        <f>IF($B484="",0,IF($U484="IN",N($M484),0))</f>
        <v>0</v>
      </c>
      <c r="P484" s="32">
        <f>IF($B484="",0,IF(OR($U484="OUT",$U484="TRF"),N($M484),0))</f>
        <v>0</v>
      </c>
      <c r="Q484" s="32">
        <f>IF($B484="",0,IF(OR($U484="OUT",$U484="TRF"),N($M484),0))</f>
        <v>0</v>
      </c>
      <c r="R484" s="32">
        <f>IF($B484="",0,IF($U484="IN",N($M484),0))</f>
        <v>0</v>
      </c>
      <c r="S484" s="33">
        <f>IF($B484="","",IF($M484="","⚠ مبلغ",IF($E484="","⚠ بانک عامل",IF(AND($U484="TRF",$F484=""),"⚠ بانک مقصد",IF(AND($V484&lt;&gt;"NONE",$V484&lt;&gt;"",$Z484=""),"⚠ طرف حساب","✓")))))</f>
        <v>0</v>
      </c>
      <c r="T484" s="29"/>
      <c r="U484" s="27">
        <f>IFERROR(VLOOKUP($D484,BankOpTbl,2,0),"")</f>
        <v>0</v>
      </c>
      <c r="V484" s="27">
        <f>IFERROR(VLOOKUP($D484,BankOpTbl,3,0),"")</f>
        <v>0</v>
      </c>
      <c r="W484" s="27">
        <f>IFERROR(VLOOKUP($D484,BankOpTbl,4,0),"")</f>
        <v>0</v>
      </c>
      <c r="X484" s="27">
        <f>IF($E484="","",IFERROR(VLOOKUP($E484,BankTbl,4,0),""))</f>
        <v>0</v>
      </c>
      <c r="Y484" s="27">
        <f>IF($F484="","",IFERROR(VLOOKUP($F484,BankTbl,4,0),""))</f>
        <v>0</v>
      </c>
      <c r="Z484" s="27">
        <f>IF($B484="","",IF($V484="PICK",LEFT($N484,5),IF($V484="FIXED",$W484,IF($V484="CODE",$H484,""))))</f>
        <v>0</v>
      </c>
    </row>
    <row r="485" spans="1:26" ht="21" customHeight="1">
      <c r="A485" s="27">
        <f>IF($B485="","",COUNTA($B$13:$B485))</f>
        <v>0</v>
      </c>
      <c r="B485" s="28"/>
      <c r="C485" s="28"/>
      <c r="D485" s="29"/>
      <c r="E485" s="29"/>
      <c r="F485" s="29"/>
      <c r="G485" s="28"/>
      <c r="H485" s="28"/>
      <c r="I485" s="30">
        <f>IF($H485="","",IFERROR(VLOOKUP($H485,AcctTbl,2,0),"کد ناشناخته"))</f>
        <v>0</v>
      </c>
      <c r="J485" s="27">
        <f>IF($H485="","",IFERROR(VLOOKUP($H485,AcctTbl,3,0),""))</f>
        <v>0</v>
      </c>
      <c r="K485" s="29"/>
      <c r="L485" s="28"/>
      <c r="M485" s="31"/>
      <c r="N485" s="29"/>
      <c r="O485" s="32">
        <f>IF($B485="",0,IF($U485="IN",N($M485),0))</f>
        <v>0</v>
      </c>
      <c r="P485" s="32">
        <f>IF($B485="",0,IF(OR($U485="OUT",$U485="TRF"),N($M485),0))</f>
        <v>0</v>
      </c>
      <c r="Q485" s="32">
        <f>IF($B485="",0,IF(OR($U485="OUT",$U485="TRF"),N($M485),0))</f>
        <v>0</v>
      </c>
      <c r="R485" s="32">
        <f>IF($B485="",0,IF($U485="IN",N($M485),0))</f>
        <v>0</v>
      </c>
      <c r="S485" s="33">
        <f>IF($B485="","",IF($M485="","⚠ مبلغ",IF($E485="","⚠ بانک عامل",IF(AND($U485="TRF",$F485=""),"⚠ بانک مقصد",IF(AND($V485&lt;&gt;"NONE",$V485&lt;&gt;"",$Z485=""),"⚠ طرف حساب","✓")))))</f>
        <v>0</v>
      </c>
      <c r="T485" s="29"/>
      <c r="U485" s="27">
        <f>IFERROR(VLOOKUP($D485,BankOpTbl,2,0),"")</f>
        <v>0</v>
      </c>
      <c r="V485" s="27">
        <f>IFERROR(VLOOKUP($D485,BankOpTbl,3,0),"")</f>
        <v>0</v>
      </c>
      <c r="W485" s="27">
        <f>IFERROR(VLOOKUP($D485,BankOpTbl,4,0),"")</f>
        <v>0</v>
      </c>
      <c r="X485" s="27">
        <f>IF($E485="","",IFERROR(VLOOKUP($E485,BankTbl,4,0),""))</f>
        <v>0</v>
      </c>
      <c r="Y485" s="27">
        <f>IF($F485="","",IFERROR(VLOOKUP($F485,BankTbl,4,0),""))</f>
        <v>0</v>
      </c>
      <c r="Z485" s="27">
        <f>IF($B485="","",IF($V485="PICK",LEFT($N485,5),IF($V485="FIXED",$W485,IF($V485="CODE",$H485,""))))</f>
        <v>0</v>
      </c>
    </row>
    <row r="486" spans="1:26" ht="21" customHeight="1">
      <c r="A486" s="27">
        <f>IF($B486="","",COUNTA($B$13:$B486))</f>
        <v>0</v>
      </c>
      <c r="B486" s="28"/>
      <c r="C486" s="28"/>
      <c r="D486" s="29"/>
      <c r="E486" s="29"/>
      <c r="F486" s="29"/>
      <c r="G486" s="28"/>
      <c r="H486" s="28"/>
      <c r="I486" s="30">
        <f>IF($H486="","",IFERROR(VLOOKUP($H486,AcctTbl,2,0),"کد ناشناخته"))</f>
        <v>0</v>
      </c>
      <c r="J486" s="27">
        <f>IF($H486="","",IFERROR(VLOOKUP($H486,AcctTbl,3,0),""))</f>
        <v>0</v>
      </c>
      <c r="K486" s="29"/>
      <c r="L486" s="28"/>
      <c r="M486" s="31"/>
      <c r="N486" s="29"/>
      <c r="O486" s="32">
        <f>IF($B486="",0,IF($U486="IN",N($M486),0))</f>
        <v>0</v>
      </c>
      <c r="P486" s="32">
        <f>IF($B486="",0,IF(OR($U486="OUT",$U486="TRF"),N($M486),0))</f>
        <v>0</v>
      </c>
      <c r="Q486" s="32">
        <f>IF($B486="",0,IF(OR($U486="OUT",$U486="TRF"),N($M486),0))</f>
        <v>0</v>
      </c>
      <c r="R486" s="32">
        <f>IF($B486="",0,IF($U486="IN",N($M486),0))</f>
        <v>0</v>
      </c>
      <c r="S486" s="33">
        <f>IF($B486="","",IF($M486="","⚠ مبلغ",IF($E486="","⚠ بانک عامل",IF(AND($U486="TRF",$F486=""),"⚠ بانک مقصد",IF(AND($V486&lt;&gt;"NONE",$V486&lt;&gt;"",$Z486=""),"⚠ طرف حساب","✓")))))</f>
        <v>0</v>
      </c>
      <c r="T486" s="29"/>
      <c r="U486" s="27">
        <f>IFERROR(VLOOKUP($D486,BankOpTbl,2,0),"")</f>
        <v>0</v>
      </c>
      <c r="V486" s="27">
        <f>IFERROR(VLOOKUP($D486,BankOpTbl,3,0),"")</f>
        <v>0</v>
      </c>
      <c r="W486" s="27">
        <f>IFERROR(VLOOKUP($D486,BankOpTbl,4,0),"")</f>
        <v>0</v>
      </c>
      <c r="X486" s="27">
        <f>IF($E486="","",IFERROR(VLOOKUP($E486,BankTbl,4,0),""))</f>
        <v>0</v>
      </c>
      <c r="Y486" s="27">
        <f>IF($F486="","",IFERROR(VLOOKUP($F486,BankTbl,4,0),""))</f>
        <v>0</v>
      </c>
      <c r="Z486" s="27">
        <f>IF($B486="","",IF($V486="PICK",LEFT($N486,5),IF($V486="FIXED",$W486,IF($V486="CODE",$H486,""))))</f>
        <v>0</v>
      </c>
    </row>
    <row r="487" spans="1:26" ht="21" customHeight="1">
      <c r="A487" s="27">
        <f>IF($B487="","",COUNTA($B$13:$B487))</f>
        <v>0</v>
      </c>
      <c r="B487" s="28"/>
      <c r="C487" s="28"/>
      <c r="D487" s="29"/>
      <c r="E487" s="29"/>
      <c r="F487" s="29"/>
      <c r="G487" s="28"/>
      <c r="H487" s="28"/>
      <c r="I487" s="30">
        <f>IF($H487="","",IFERROR(VLOOKUP($H487,AcctTbl,2,0),"کد ناشناخته"))</f>
        <v>0</v>
      </c>
      <c r="J487" s="27">
        <f>IF($H487="","",IFERROR(VLOOKUP($H487,AcctTbl,3,0),""))</f>
        <v>0</v>
      </c>
      <c r="K487" s="29"/>
      <c r="L487" s="28"/>
      <c r="M487" s="31"/>
      <c r="N487" s="29"/>
      <c r="O487" s="32">
        <f>IF($B487="",0,IF($U487="IN",N($M487),0))</f>
        <v>0</v>
      </c>
      <c r="P487" s="32">
        <f>IF($B487="",0,IF(OR($U487="OUT",$U487="TRF"),N($M487),0))</f>
        <v>0</v>
      </c>
      <c r="Q487" s="32">
        <f>IF($B487="",0,IF(OR($U487="OUT",$U487="TRF"),N($M487),0))</f>
        <v>0</v>
      </c>
      <c r="R487" s="32">
        <f>IF($B487="",0,IF($U487="IN",N($M487),0))</f>
        <v>0</v>
      </c>
      <c r="S487" s="33">
        <f>IF($B487="","",IF($M487="","⚠ مبلغ",IF($E487="","⚠ بانک عامل",IF(AND($U487="TRF",$F487=""),"⚠ بانک مقصد",IF(AND($V487&lt;&gt;"NONE",$V487&lt;&gt;"",$Z487=""),"⚠ طرف حساب","✓")))))</f>
        <v>0</v>
      </c>
      <c r="T487" s="29"/>
      <c r="U487" s="27">
        <f>IFERROR(VLOOKUP($D487,BankOpTbl,2,0),"")</f>
        <v>0</v>
      </c>
      <c r="V487" s="27">
        <f>IFERROR(VLOOKUP($D487,BankOpTbl,3,0),"")</f>
        <v>0</v>
      </c>
      <c r="W487" s="27">
        <f>IFERROR(VLOOKUP($D487,BankOpTbl,4,0),"")</f>
        <v>0</v>
      </c>
      <c r="X487" s="27">
        <f>IF($E487="","",IFERROR(VLOOKUP($E487,BankTbl,4,0),""))</f>
        <v>0</v>
      </c>
      <c r="Y487" s="27">
        <f>IF($F487="","",IFERROR(VLOOKUP($F487,BankTbl,4,0),""))</f>
        <v>0</v>
      </c>
      <c r="Z487" s="27">
        <f>IF($B487="","",IF($V487="PICK",LEFT($N487,5),IF($V487="FIXED",$W487,IF($V487="CODE",$H487,""))))</f>
        <v>0</v>
      </c>
    </row>
    <row r="488" spans="1:26" ht="21" customHeight="1">
      <c r="A488" s="27">
        <f>IF($B488="","",COUNTA($B$13:$B488))</f>
        <v>0</v>
      </c>
      <c r="B488" s="28"/>
      <c r="C488" s="28"/>
      <c r="D488" s="29"/>
      <c r="E488" s="29"/>
      <c r="F488" s="29"/>
      <c r="G488" s="28"/>
      <c r="H488" s="28"/>
      <c r="I488" s="30">
        <f>IF($H488="","",IFERROR(VLOOKUP($H488,AcctTbl,2,0),"کد ناشناخته"))</f>
        <v>0</v>
      </c>
      <c r="J488" s="27">
        <f>IF($H488="","",IFERROR(VLOOKUP($H488,AcctTbl,3,0),""))</f>
        <v>0</v>
      </c>
      <c r="K488" s="29"/>
      <c r="L488" s="28"/>
      <c r="M488" s="31"/>
      <c r="N488" s="29"/>
      <c r="O488" s="32">
        <f>IF($B488="",0,IF($U488="IN",N($M488),0))</f>
        <v>0</v>
      </c>
      <c r="P488" s="32">
        <f>IF($B488="",0,IF(OR($U488="OUT",$U488="TRF"),N($M488),0))</f>
        <v>0</v>
      </c>
      <c r="Q488" s="32">
        <f>IF($B488="",0,IF(OR($U488="OUT",$U488="TRF"),N($M488),0))</f>
        <v>0</v>
      </c>
      <c r="R488" s="32">
        <f>IF($B488="",0,IF($U488="IN",N($M488),0))</f>
        <v>0</v>
      </c>
      <c r="S488" s="33">
        <f>IF($B488="","",IF($M488="","⚠ مبلغ",IF($E488="","⚠ بانک عامل",IF(AND($U488="TRF",$F488=""),"⚠ بانک مقصد",IF(AND($V488&lt;&gt;"NONE",$V488&lt;&gt;"",$Z488=""),"⚠ طرف حساب","✓")))))</f>
        <v>0</v>
      </c>
      <c r="T488" s="29"/>
      <c r="U488" s="27">
        <f>IFERROR(VLOOKUP($D488,BankOpTbl,2,0),"")</f>
        <v>0</v>
      </c>
      <c r="V488" s="27">
        <f>IFERROR(VLOOKUP($D488,BankOpTbl,3,0),"")</f>
        <v>0</v>
      </c>
      <c r="W488" s="27">
        <f>IFERROR(VLOOKUP($D488,BankOpTbl,4,0),"")</f>
        <v>0</v>
      </c>
      <c r="X488" s="27">
        <f>IF($E488="","",IFERROR(VLOOKUP($E488,BankTbl,4,0),""))</f>
        <v>0</v>
      </c>
      <c r="Y488" s="27">
        <f>IF($F488="","",IFERROR(VLOOKUP($F488,BankTbl,4,0),""))</f>
        <v>0</v>
      </c>
      <c r="Z488" s="27">
        <f>IF($B488="","",IF($V488="PICK",LEFT($N488,5),IF($V488="FIXED",$W488,IF($V488="CODE",$H488,""))))</f>
        <v>0</v>
      </c>
    </row>
    <row r="489" spans="1:26" ht="21" customHeight="1">
      <c r="A489" s="27">
        <f>IF($B489="","",COUNTA($B$13:$B489))</f>
        <v>0</v>
      </c>
      <c r="B489" s="28"/>
      <c r="C489" s="28"/>
      <c r="D489" s="29"/>
      <c r="E489" s="29"/>
      <c r="F489" s="29"/>
      <c r="G489" s="28"/>
      <c r="H489" s="28"/>
      <c r="I489" s="30">
        <f>IF($H489="","",IFERROR(VLOOKUP($H489,AcctTbl,2,0),"کد ناشناخته"))</f>
        <v>0</v>
      </c>
      <c r="J489" s="27">
        <f>IF($H489="","",IFERROR(VLOOKUP($H489,AcctTbl,3,0),""))</f>
        <v>0</v>
      </c>
      <c r="K489" s="29"/>
      <c r="L489" s="28"/>
      <c r="M489" s="31"/>
      <c r="N489" s="29"/>
      <c r="O489" s="32">
        <f>IF($B489="",0,IF($U489="IN",N($M489),0))</f>
        <v>0</v>
      </c>
      <c r="P489" s="32">
        <f>IF($B489="",0,IF(OR($U489="OUT",$U489="TRF"),N($M489),0))</f>
        <v>0</v>
      </c>
      <c r="Q489" s="32">
        <f>IF($B489="",0,IF(OR($U489="OUT",$U489="TRF"),N($M489),0))</f>
        <v>0</v>
      </c>
      <c r="R489" s="32">
        <f>IF($B489="",0,IF($U489="IN",N($M489),0))</f>
        <v>0</v>
      </c>
      <c r="S489" s="33">
        <f>IF($B489="","",IF($M489="","⚠ مبلغ",IF($E489="","⚠ بانک عامل",IF(AND($U489="TRF",$F489=""),"⚠ بانک مقصد",IF(AND($V489&lt;&gt;"NONE",$V489&lt;&gt;"",$Z489=""),"⚠ طرف حساب","✓")))))</f>
        <v>0</v>
      </c>
      <c r="T489" s="29"/>
      <c r="U489" s="27">
        <f>IFERROR(VLOOKUP($D489,BankOpTbl,2,0),"")</f>
        <v>0</v>
      </c>
      <c r="V489" s="27">
        <f>IFERROR(VLOOKUP($D489,BankOpTbl,3,0),"")</f>
        <v>0</v>
      </c>
      <c r="W489" s="27">
        <f>IFERROR(VLOOKUP($D489,BankOpTbl,4,0),"")</f>
        <v>0</v>
      </c>
      <c r="X489" s="27">
        <f>IF($E489="","",IFERROR(VLOOKUP($E489,BankTbl,4,0),""))</f>
        <v>0</v>
      </c>
      <c r="Y489" s="27">
        <f>IF($F489="","",IFERROR(VLOOKUP($F489,BankTbl,4,0),""))</f>
        <v>0</v>
      </c>
      <c r="Z489" s="27">
        <f>IF($B489="","",IF($V489="PICK",LEFT($N489,5),IF($V489="FIXED",$W489,IF($V489="CODE",$H489,""))))</f>
        <v>0</v>
      </c>
    </row>
    <row r="490" spans="1:26" ht="21" customHeight="1">
      <c r="A490" s="27">
        <f>IF($B490="","",COUNTA($B$13:$B490))</f>
        <v>0</v>
      </c>
      <c r="B490" s="28"/>
      <c r="C490" s="28"/>
      <c r="D490" s="29"/>
      <c r="E490" s="29"/>
      <c r="F490" s="29"/>
      <c r="G490" s="28"/>
      <c r="H490" s="28"/>
      <c r="I490" s="30">
        <f>IF($H490="","",IFERROR(VLOOKUP($H490,AcctTbl,2,0),"کد ناشناخته"))</f>
        <v>0</v>
      </c>
      <c r="J490" s="27">
        <f>IF($H490="","",IFERROR(VLOOKUP($H490,AcctTbl,3,0),""))</f>
        <v>0</v>
      </c>
      <c r="K490" s="29"/>
      <c r="L490" s="28"/>
      <c r="M490" s="31"/>
      <c r="N490" s="29"/>
      <c r="O490" s="32">
        <f>IF($B490="",0,IF($U490="IN",N($M490),0))</f>
        <v>0</v>
      </c>
      <c r="P490" s="32">
        <f>IF($B490="",0,IF(OR($U490="OUT",$U490="TRF"),N($M490),0))</f>
        <v>0</v>
      </c>
      <c r="Q490" s="32">
        <f>IF($B490="",0,IF(OR($U490="OUT",$U490="TRF"),N($M490),0))</f>
        <v>0</v>
      </c>
      <c r="R490" s="32">
        <f>IF($B490="",0,IF($U490="IN",N($M490),0))</f>
        <v>0</v>
      </c>
      <c r="S490" s="33">
        <f>IF($B490="","",IF($M490="","⚠ مبلغ",IF($E490="","⚠ بانک عامل",IF(AND($U490="TRF",$F490=""),"⚠ بانک مقصد",IF(AND($V490&lt;&gt;"NONE",$V490&lt;&gt;"",$Z490=""),"⚠ طرف حساب","✓")))))</f>
        <v>0</v>
      </c>
      <c r="T490" s="29"/>
      <c r="U490" s="27">
        <f>IFERROR(VLOOKUP($D490,BankOpTbl,2,0),"")</f>
        <v>0</v>
      </c>
      <c r="V490" s="27">
        <f>IFERROR(VLOOKUP($D490,BankOpTbl,3,0),"")</f>
        <v>0</v>
      </c>
      <c r="W490" s="27">
        <f>IFERROR(VLOOKUP($D490,BankOpTbl,4,0),"")</f>
        <v>0</v>
      </c>
      <c r="X490" s="27">
        <f>IF($E490="","",IFERROR(VLOOKUP($E490,BankTbl,4,0),""))</f>
        <v>0</v>
      </c>
      <c r="Y490" s="27">
        <f>IF($F490="","",IFERROR(VLOOKUP($F490,BankTbl,4,0),""))</f>
        <v>0</v>
      </c>
      <c r="Z490" s="27">
        <f>IF($B490="","",IF($V490="PICK",LEFT($N490,5),IF($V490="FIXED",$W490,IF($V490="CODE",$H490,""))))</f>
        <v>0</v>
      </c>
    </row>
    <row r="491" spans="1:26" ht="21" customHeight="1">
      <c r="A491" s="27">
        <f>IF($B491="","",COUNTA($B$13:$B491))</f>
        <v>0</v>
      </c>
      <c r="B491" s="28"/>
      <c r="C491" s="28"/>
      <c r="D491" s="29"/>
      <c r="E491" s="29"/>
      <c r="F491" s="29"/>
      <c r="G491" s="28"/>
      <c r="H491" s="28"/>
      <c r="I491" s="30">
        <f>IF($H491="","",IFERROR(VLOOKUP($H491,AcctTbl,2,0),"کد ناشناخته"))</f>
        <v>0</v>
      </c>
      <c r="J491" s="27">
        <f>IF($H491="","",IFERROR(VLOOKUP($H491,AcctTbl,3,0),""))</f>
        <v>0</v>
      </c>
      <c r="K491" s="29"/>
      <c r="L491" s="28"/>
      <c r="M491" s="31"/>
      <c r="N491" s="29"/>
      <c r="O491" s="32">
        <f>IF($B491="",0,IF($U491="IN",N($M491),0))</f>
        <v>0</v>
      </c>
      <c r="P491" s="32">
        <f>IF($B491="",0,IF(OR($U491="OUT",$U491="TRF"),N($M491),0))</f>
        <v>0</v>
      </c>
      <c r="Q491" s="32">
        <f>IF($B491="",0,IF(OR($U491="OUT",$U491="TRF"),N($M491),0))</f>
        <v>0</v>
      </c>
      <c r="R491" s="32">
        <f>IF($B491="",0,IF($U491="IN",N($M491),0))</f>
        <v>0</v>
      </c>
      <c r="S491" s="33">
        <f>IF($B491="","",IF($M491="","⚠ مبلغ",IF($E491="","⚠ بانک عامل",IF(AND($U491="TRF",$F491=""),"⚠ بانک مقصد",IF(AND($V491&lt;&gt;"NONE",$V491&lt;&gt;"",$Z491=""),"⚠ طرف حساب","✓")))))</f>
        <v>0</v>
      </c>
      <c r="T491" s="29"/>
      <c r="U491" s="27">
        <f>IFERROR(VLOOKUP($D491,BankOpTbl,2,0),"")</f>
        <v>0</v>
      </c>
      <c r="V491" s="27">
        <f>IFERROR(VLOOKUP($D491,BankOpTbl,3,0),"")</f>
        <v>0</v>
      </c>
      <c r="W491" s="27">
        <f>IFERROR(VLOOKUP($D491,BankOpTbl,4,0),"")</f>
        <v>0</v>
      </c>
      <c r="X491" s="27">
        <f>IF($E491="","",IFERROR(VLOOKUP($E491,BankTbl,4,0),""))</f>
        <v>0</v>
      </c>
      <c r="Y491" s="27">
        <f>IF($F491="","",IFERROR(VLOOKUP($F491,BankTbl,4,0),""))</f>
        <v>0</v>
      </c>
      <c r="Z491" s="27">
        <f>IF($B491="","",IF($V491="PICK",LEFT($N491,5),IF($V491="FIXED",$W491,IF($V491="CODE",$H491,""))))</f>
        <v>0</v>
      </c>
    </row>
    <row r="492" spans="1:26" ht="21" customHeight="1">
      <c r="A492" s="27">
        <f>IF($B492="","",COUNTA($B$13:$B492))</f>
        <v>0</v>
      </c>
      <c r="B492" s="28"/>
      <c r="C492" s="28"/>
      <c r="D492" s="29"/>
      <c r="E492" s="29"/>
      <c r="F492" s="29"/>
      <c r="G492" s="28"/>
      <c r="H492" s="28"/>
      <c r="I492" s="30">
        <f>IF($H492="","",IFERROR(VLOOKUP($H492,AcctTbl,2,0),"کد ناشناخته"))</f>
        <v>0</v>
      </c>
      <c r="J492" s="27">
        <f>IF($H492="","",IFERROR(VLOOKUP($H492,AcctTbl,3,0),""))</f>
        <v>0</v>
      </c>
      <c r="K492" s="29"/>
      <c r="L492" s="28"/>
      <c r="M492" s="31"/>
      <c r="N492" s="29"/>
      <c r="O492" s="32">
        <f>IF($B492="",0,IF($U492="IN",N($M492),0))</f>
        <v>0</v>
      </c>
      <c r="P492" s="32">
        <f>IF($B492="",0,IF(OR($U492="OUT",$U492="TRF"),N($M492),0))</f>
        <v>0</v>
      </c>
      <c r="Q492" s="32">
        <f>IF($B492="",0,IF(OR($U492="OUT",$U492="TRF"),N($M492),0))</f>
        <v>0</v>
      </c>
      <c r="R492" s="32">
        <f>IF($B492="",0,IF($U492="IN",N($M492),0))</f>
        <v>0</v>
      </c>
      <c r="S492" s="33">
        <f>IF($B492="","",IF($M492="","⚠ مبلغ",IF($E492="","⚠ بانک عامل",IF(AND($U492="TRF",$F492=""),"⚠ بانک مقصد",IF(AND($V492&lt;&gt;"NONE",$V492&lt;&gt;"",$Z492=""),"⚠ طرف حساب","✓")))))</f>
        <v>0</v>
      </c>
      <c r="T492" s="29"/>
      <c r="U492" s="27">
        <f>IFERROR(VLOOKUP($D492,BankOpTbl,2,0),"")</f>
        <v>0</v>
      </c>
      <c r="V492" s="27">
        <f>IFERROR(VLOOKUP($D492,BankOpTbl,3,0),"")</f>
        <v>0</v>
      </c>
      <c r="W492" s="27">
        <f>IFERROR(VLOOKUP($D492,BankOpTbl,4,0),"")</f>
        <v>0</v>
      </c>
      <c r="X492" s="27">
        <f>IF($E492="","",IFERROR(VLOOKUP($E492,BankTbl,4,0),""))</f>
        <v>0</v>
      </c>
      <c r="Y492" s="27">
        <f>IF($F492="","",IFERROR(VLOOKUP($F492,BankTbl,4,0),""))</f>
        <v>0</v>
      </c>
      <c r="Z492" s="27">
        <f>IF($B492="","",IF($V492="PICK",LEFT($N492,5),IF($V492="FIXED",$W492,IF($V492="CODE",$H492,""))))</f>
        <v>0</v>
      </c>
    </row>
    <row r="493" spans="1:26" ht="21" customHeight="1">
      <c r="A493" s="27">
        <f>IF($B493="","",COUNTA($B$13:$B493))</f>
        <v>0</v>
      </c>
      <c r="B493" s="28"/>
      <c r="C493" s="28"/>
      <c r="D493" s="29"/>
      <c r="E493" s="29"/>
      <c r="F493" s="29"/>
      <c r="G493" s="28"/>
      <c r="H493" s="28"/>
      <c r="I493" s="30">
        <f>IF($H493="","",IFERROR(VLOOKUP($H493,AcctTbl,2,0),"کد ناشناخته"))</f>
        <v>0</v>
      </c>
      <c r="J493" s="27">
        <f>IF($H493="","",IFERROR(VLOOKUP($H493,AcctTbl,3,0),""))</f>
        <v>0</v>
      </c>
      <c r="K493" s="29"/>
      <c r="L493" s="28"/>
      <c r="M493" s="31"/>
      <c r="N493" s="29"/>
      <c r="O493" s="32">
        <f>IF($B493="",0,IF($U493="IN",N($M493),0))</f>
        <v>0</v>
      </c>
      <c r="P493" s="32">
        <f>IF($B493="",0,IF(OR($U493="OUT",$U493="TRF"),N($M493),0))</f>
        <v>0</v>
      </c>
      <c r="Q493" s="32">
        <f>IF($B493="",0,IF(OR($U493="OUT",$U493="TRF"),N($M493),0))</f>
        <v>0</v>
      </c>
      <c r="R493" s="32">
        <f>IF($B493="",0,IF($U493="IN",N($M493),0))</f>
        <v>0</v>
      </c>
      <c r="S493" s="33">
        <f>IF($B493="","",IF($M493="","⚠ مبلغ",IF($E493="","⚠ بانک عامل",IF(AND($U493="TRF",$F493=""),"⚠ بانک مقصد",IF(AND($V493&lt;&gt;"NONE",$V493&lt;&gt;"",$Z493=""),"⚠ طرف حساب","✓")))))</f>
        <v>0</v>
      </c>
      <c r="T493" s="29"/>
      <c r="U493" s="27">
        <f>IFERROR(VLOOKUP($D493,BankOpTbl,2,0),"")</f>
        <v>0</v>
      </c>
      <c r="V493" s="27">
        <f>IFERROR(VLOOKUP($D493,BankOpTbl,3,0),"")</f>
        <v>0</v>
      </c>
      <c r="W493" s="27">
        <f>IFERROR(VLOOKUP($D493,BankOpTbl,4,0),"")</f>
        <v>0</v>
      </c>
      <c r="X493" s="27">
        <f>IF($E493="","",IFERROR(VLOOKUP($E493,BankTbl,4,0),""))</f>
        <v>0</v>
      </c>
      <c r="Y493" s="27">
        <f>IF($F493="","",IFERROR(VLOOKUP($F493,BankTbl,4,0),""))</f>
        <v>0</v>
      </c>
      <c r="Z493" s="27">
        <f>IF($B493="","",IF($V493="PICK",LEFT($N493,5),IF($V493="FIXED",$W493,IF($V493="CODE",$H493,""))))</f>
        <v>0</v>
      </c>
    </row>
    <row r="494" spans="1:26" ht="21" customHeight="1">
      <c r="A494" s="27">
        <f>IF($B494="","",COUNTA($B$13:$B494))</f>
        <v>0</v>
      </c>
      <c r="B494" s="28"/>
      <c r="C494" s="28"/>
      <c r="D494" s="29"/>
      <c r="E494" s="29"/>
      <c r="F494" s="29"/>
      <c r="G494" s="28"/>
      <c r="H494" s="28"/>
      <c r="I494" s="30">
        <f>IF($H494="","",IFERROR(VLOOKUP($H494,AcctTbl,2,0),"کد ناشناخته"))</f>
        <v>0</v>
      </c>
      <c r="J494" s="27">
        <f>IF($H494="","",IFERROR(VLOOKUP($H494,AcctTbl,3,0),""))</f>
        <v>0</v>
      </c>
      <c r="K494" s="29"/>
      <c r="L494" s="28"/>
      <c r="M494" s="31"/>
      <c r="N494" s="29"/>
      <c r="O494" s="32">
        <f>IF($B494="",0,IF($U494="IN",N($M494),0))</f>
        <v>0</v>
      </c>
      <c r="P494" s="32">
        <f>IF($B494="",0,IF(OR($U494="OUT",$U494="TRF"),N($M494),0))</f>
        <v>0</v>
      </c>
      <c r="Q494" s="32">
        <f>IF($B494="",0,IF(OR($U494="OUT",$U494="TRF"),N($M494),0))</f>
        <v>0</v>
      </c>
      <c r="R494" s="32">
        <f>IF($B494="",0,IF($U494="IN",N($M494),0))</f>
        <v>0</v>
      </c>
      <c r="S494" s="33">
        <f>IF($B494="","",IF($M494="","⚠ مبلغ",IF($E494="","⚠ بانک عامل",IF(AND($U494="TRF",$F494=""),"⚠ بانک مقصد",IF(AND($V494&lt;&gt;"NONE",$V494&lt;&gt;"",$Z494=""),"⚠ طرف حساب","✓")))))</f>
        <v>0</v>
      </c>
      <c r="T494" s="29"/>
      <c r="U494" s="27">
        <f>IFERROR(VLOOKUP($D494,BankOpTbl,2,0),"")</f>
        <v>0</v>
      </c>
      <c r="V494" s="27">
        <f>IFERROR(VLOOKUP($D494,BankOpTbl,3,0),"")</f>
        <v>0</v>
      </c>
      <c r="W494" s="27">
        <f>IFERROR(VLOOKUP($D494,BankOpTbl,4,0),"")</f>
        <v>0</v>
      </c>
      <c r="X494" s="27">
        <f>IF($E494="","",IFERROR(VLOOKUP($E494,BankTbl,4,0),""))</f>
        <v>0</v>
      </c>
      <c r="Y494" s="27">
        <f>IF($F494="","",IFERROR(VLOOKUP($F494,BankTbl,4,0),""))</f>
        <v>0</v>
      </c>
      <c r="Z494" s="27">
        <f>IF($B494="","",IF($V494="PICK",LEFT($N494,5),IF($V494="FIXED",$W494,IF($V494="CODE",$H494,""))))</f>
        <v>0</v>
      </c>
    </row>
    <row r="495" spans="1:26" ht="21" customHeight="1">
      <c r="A495" s="27">
        <f>IF($B495="","",COUNTA($B$13:$B495))</f>
        <v>0</v>
      </c>
      <c r="B495" s="28"/>
      <c r="C495" s="28"/>
      <c r="D495" s="29"/>
      <c r="E495" s="29"/>
      <c r="F495" s="29"/>
      <c r="G495" s="28"/>
      <c r="H495" s="28"/>
      <c r="I495" s="30">
        <f>IF($H495="","",IFERROR(VLOOKUP($H495,AcctTbl,2,0),"کد ناشناخته"))</f>
        <v>0</v>
      </c>
      <c r="J495" s="27">
        <f>IF($H495="","",IFERROR(VLOOKUP($H495,AcctTbl,3,0),""))</f>
        <v>0</v>
      </c>
      <c r="K495" s="29"/>
      <c r="L495" s="28"/>
      <c r="M495" s="31"/>
      <c r="N495" s="29"/>
      <c r="O495" s="32">
        <f>IF($B495="",0,IF($U495="IN",N($M495),0))</f>
        <v>0</v>
      </c>
      <c r="P495" s="32">
        <f>IF($B495="",0,IF(OR($U495="OUT",$U495="TRF"),N($M495),0))</f>
        <v>0</v>
      </c>
      <c r="Q495" s="32">
        <f>IF($B495="",0,IF(OR($U495="OUT",$U495="TRF"),N($M495),0))</f>
        <v>0</v>
      </c>
      <c r="R495" s="32">
        <f>IF($B495="",0,IF($U495="IN",N($M495),0))</f>
        <v>0</v>
      </c>
      <c r="S495" s="33">
        <f>IF($B495="","",IF($M495="","⚠ مبلغ",IF($E495="","⚠ بانک عامل",IF(AND($U495="TRF",$F495=""),"⚠ بانک مقصد",IF(AND($V495&lt;&gt;"NONE",$V495&lt;&gt;"",$Z495=""),"⚠ طرف حساب","✓")))))</f>
        <v>0</v>
      </c>
      <c r="T495" s="29"/>
      <c r="U495" s="27">
        <f>IFERROR(VLOOKUP($D495,BankOpTbl,2,0),"")</f>
        <v>0</v>
      </c>
      <c r="V495" s="27">
        <f>IFERROR(VLOOKUP($D495,BankOpTbl,3,0),"")</f>
        <v>0</v>
      </c>
      <c r="W495" s="27">
        <f>IFERROR(VLOOKUP($D495,BankOpTbl,4,0),"")</f>
        <v>0</v>
      </c>
      <c r="X495" s="27">
        <f>IF($E495="","",IFERROR(VLOOKUP($E495,BankTbl,4,0),""))</f>
        <v>0</v>
      </c>
      <c r="Y495" s="27">
        <f>IF($F495="","",IFERROR(VLOOKUP($F495,BankTbl,4,0),""))</f>
        <v>0</v>
      </c>
      <c r="Z495" s="27">
        <f>IF($B495="","",IF($V495="PICK",LEFT($N495,5),IF($V495="FIXED",$W495,IF($V495="CODE",$H495,""))))</f>
        <v>0</v>
      </c>
    </row>
    <row r="496" spans="1:26" ht="21" customHeight="1">
      <c r="A496" s="27">
        <f>IF($B496="","",COUNTA($B$13:$B496))</f>
        <v>0</v>
      </c>
      <c r="B496" s="28"/>
      <c r="C496" s="28"/>
      <c r="D496" s="29"/>
      <c r="E496" s="29"/>
      <c r="F496" s="29"/>
      <c r="G496" s="28"/>
      <c r="H496" s="28"/>
      <c r="I496" s="30">
        <f>IF($H496="","",IFERROR(VLOOKUP($H496,AcctTbl,2,0),"کد ناشناخته"))</f>
        <v>0</v>
      </c>
      <c r="J496" s="27">
        <f>IF($H496="","",IFERROR(VLOOKUP($H496,AcctTbl,3,0),""))</f>
        <v>0</v>
      </c>
      <c r="K496" s="29"/>
      <c r="L496" s="28"/>
      <c r="M496" s="31"/>
      <c r="N496" s="29"/>
      <c r="O496" s="32">
        <f>IF($B496="",0,IF($U496="IN",N($M496),0))</f>
        <v>0</v>
      </c>
      <c r="P496" s="32">
        <f>IF($B496="",0,IF(OR($U496="OUT",$U496="TRF"),N($M496),0))</f>
        <v>0</v>
      </c>
      <c r="Q496" s="32">
        <f>IF($B496="",0,IF(OR($U496="OUT",$U496="TRF"),N($M496),0))</f>
        <v>0</v>
      </c>
      <c r="R496" s="32">
        <f>IF($B496="",0,IF($U496="IN",N($M496),0))</f>
        <v>0</v>
      </c>
      <c r="S496" s="33">
        <f>IF($B496="","",IF($M496="","⚠ مبلغ",IF($E496="","⚠ بانک عامل",IF(AND($U496="TRF",$F496=""),"⚠ بانک مقصد",IF(AND($V496&lt;&gt;"NONE",$V496&lt;&gt;"",$Z496=""),"⚠ طرف حساب","✓")))))</f>
        <v>0</v>
      </c>
      <c r="T496" s="29"/>
      <c r="U496" s="27">
        <f>IFERROR(VLOOKUP($D496,BankOpTbl,2,0),"")</f>
        <v>0</v>
      </c>
      <c r="V496" s="27">
        <f>IFERROR(VLOOKUP($D496,BankOpTbl,3,0),"")</f>
        <v>0</v>
      </c>
      <c r="W496" s="27">
        <f>IFERROR(VLOOKUP($D496,BankOpTbl,4,0),"")</f>
        <v>0</v>
      </c>
      <c r="X496" s="27">
        <f>IF($E496="","",IFERROR(VLOOKUP($E496,BankTbl,4,0),""))</f>
        <v>0</v>
      </c>
      <c r="Y496" s="27">
        <f>IF($F496="","",IFERROR(VLOOKUP($F496,BankTbl,4,0),""))</f>
        <v>0</v>
      </c>
      <c r="Z496" s="27">
        <f>IF($B496="","",IF($V496="PICK",LEFT($N496,5),IF($V496="FIXED",$W496,IF($V496="CODE",$H496,""))))</f>
        <v>0</v>
      </c>
    </row>
    <row r="497" spans="1:26" ht="21" customHeight="1">
      <c r="A497" s="27">
        <f>IF($B497="","",COUNTA($B$13:$B497))</f>
        <v>0</v>
      </c>
      <c r="B497" s="28"/>
      <c r="C497" s="28"/>
      <c r="D497" s="29"/>
      <c r="E497" s="29"/>
      <c r="F497" s="29"/>
      <c r="G497" s="28"/>
      <c r="H497" s="28"/>
      <c r="I497" s="30">
        <f>IF($H497="","",IFERROR(VLOOKUP($H497,AcctTbl,2,0),"کد ناشناخته"))</f>
        <v>0</v>
      </c>
      <c r="J497" s="27">
        <f>IF($H497="","",IFERROR(VLOOKUP($H497,AcctTbl,3,0),""))</f>
        <v>0</v>
      </c>
      <c r="K497" s="29"/>
      <c r="L497" s="28"/>
      <c r="M497" s="31"/>
      <c r="N497" s="29"/>
      <c r="O497" s="32">
        <f>IF($B497="",0,IF($U497="IN",N($M497),0))</f>
        <v>0</v>
      </c>
      <c r="P497" s="32">
        <f>IF($B497="",0,IF(OR($U497="OUT",$U497="TRF"),N($M497),0))</f>
        <v>0</v>
      </c>
      <c r="Q497" s="32">
        <f>IF($B497="",0,IF(OR($U497="OUT",$U497="TRF"),N($M497),0))</f>
        <v>0</v>
      </c>
      <c r="R497" s="32">
        <f>IF($B497="",0,IF($U497="IN",N($M497),0))</f>
        <v>0</v>
      </c>
      <c r="S497" s="33">
        <f>IF($B497="","",IF($M497="","⚠ مبلغ",IF($E497="","⚠ بانک عامل",IF(AND($U497="TRF",$F497=""),"⚠ بانک مقصد",IF(AND($V497&lt;&gt;"NONE",$V497&lt;&gt;"",$Z497=""),"⚠ طرف حساب","✓")))))</f>
        <v>0</v>
      </c>
      <c r="T497" s="29"/>
      <c r="U497" s="27">
        <f>IFERROR(VLOOKUP($D497,BankOpTbl,2,0),"")</f>
        <v>0</v>
      </c>
      <c r="V497" s="27">
        <f>IFERROR(VLOOKUP($D497,BankOpTbl,3,0),"")</f>
        <v>0</v>
      </c>
      <c r="W497" s="27">
        <f>IFERROR(VLOOKUP($D497,BankOpTbl,4,0),"")</f>
        <v>0</v>
      </c>
      <c r="X497" s="27">
        <f>IF($E497="","",IFERROR(VLOOKUP($E497,BankTbl,4,0),""))</f>
        <v>0</v>
      </c>
      <c r="Y497" s="27">
        <f>IF($F497="","",IFERROR(VLOOKUP($F497,BankTbl,4,0),""))</f>
        <v>0</v>
      </c>
      <c r="Z497" s="27">
        <f>IF($B497="","",IF($V497="PICK",LEFT($N497,5),IF($V497="FIXED",$W497,IF($V497="CODE",$H497,""))))</f>
        <v>0</v>
      </c>
    </row>
    <row r="498" spans="1:26" ht="21" customHeight="1">
      <c r="A498" s="27">
        <f>IF($B498="","",COUNTA($B$13:$B498))</f>
        <v>0</v>
      </c>
      <c r="B498" s="28"/>
      <c r="C498" s="28"/>
      <c r="D498" s="29"/>
      <c r="E498" s="29"/>
      <c r="F498" s="29"/>
      <c r="G498" s="28"/>
      <c r="H498" s="28"/>
      <c r="I498" s="30">
        <f>IF($H498="","",IFERROR(VLOOKUP($H498,AcctTbl,2,0),"کد ناشناخته"))</f>
        <v>0</v>
      </c>
      <c r="J498" s="27">
        <f>IF($H498="","",IFERROR(VLOOKUP($H498,AcctTbl,3,0),""))</f>
        <v>0</v>
      </c>
      <c r="K498" s="29"/>
      <c r="L498" s="28"/>
      <c r="M498" s="31"/>
      <c r="N498" s="29"/>
      <c r="O498" s="32">
        <f>IF($B498="",0,IF($U498="IN",N($M498),0))</f>
        <v>0</v>
      </c>
      <c r="P498" s="32">
        <f>IF($B498="",0,IF(OR($U498="OUT",$U498="TRF"),N($M498),0))</f>
        <v>0</v>
      </c>
      <c r="Q498" s="32">
        <f>IF($B498="",0,IF(OR($U498="OUT",$U498="TRF"),N($M498),0))</f>
        <v>0</v>
      </c>
      <c r="R498" s="32">
        <f>IF($B498="",0,IF($U498="IN",N($M498),0))</f>
        <v>0</v>
      </c>
      <c r="S498" s="33">
        <f>IF($B498="","",IF($M498="","⚠ مبلغ",IF($E498="","⚠ بانک عامل",IF(AND($U498="TRF",$F498=""),"⚠ بانک مقصد",IF(AND($V498&lt;&gt;"NONE",$V498&lt;&gt;"",$Z498=""),"⚠ طرف حساب","✓")))))</f>
        <v>0</v>
      </c>
      <c r="T498" s="29"/>
      <c r="U498" s="27">
        <f>IFERROR(VLOOKUP($D498,BankOpTbl,2,0),"")</f>
        <v>0</v>
      </c>
      <c r="V498" s="27">
        <f>IFERROR(VLOOKUP($D498,BankOpTbl,3,0),"")</f>
        <v>0</v>
      </c>
      <c r="W498" s="27">
        <f>IFERROR(VLOOKUP($D498,BankOpTbl,4,0),"")</f>
        <v>0</v>
      </c>
      <c r="X498" s="27">
        <f>IF($E498="","",IFERROR(VLOOKUP($E498,BankTbl,4,0),""))</f>
        <v>0</v>
      </c>
      <c r="Y498" s="27">
        <f>IF($F498="","",IFERROR(VLOOKUP($F498,BankTbl,4,0),""))</f>
        <v>0</v>
      </c>
      <c r="Z498" s="27">
        <f>IF($B498="","",IF($V498="PICK",LEFT($N498,5),IF($V498="FIXED",$W498,IF($V498="CODE",$H498,""))))</f>
        <v>0</v>
      </c>
    </row>
    <row r="499" spans="1:26" ht="21" customHeight="1">
      <c r="A499" s="27">
        <f>IF($B499="","",COUNTA($B$13:$B499))</f>
        <v>0</v>
      </c>
      <c r="B499" s="28"/>
      <c r="C499" s="28"/>
      <c r="D499" s="29"/>
      <c r="E499" s="29"/>
      <c r="F499" s="29"/>
      <c r="G499" s="28"/>
      <c r="H499" s="28"/>
      <c r="I499" s="30">
        <f>IF($H499="","",IFERROR(VLOOKUP($H499,AcctTbl,2,0),"کد ناشناخته"))</f>
        <v>0</v>
      </c>
      <c r="J499" s="27">
        <f>IF($H499="","",IFERROR(VLOOKUP($H499,AcctTbl,3,0),""))</f>
        <v>0</v>
      </c>
      <c r="K499" s="29"/>
      <c r="L499" s="28"/>
      <c r="M499" s="31"/>
      <c r="N499" s="29"/>
      <c r="O499" s="32">
        <f>IF($B499="",0,IF($U499="IN",N($M499),0))</f>
        <v>0</v>
      </c>
      <c r="P499" s="32">
        <f>IF($B499="",0,IF(OR($U499="OUT",$U499="TRF"),N($M499),0))</f>
        <v>0</v>
      </c>
      <c r="Q499" s="32">
        <f>IF($B499="",0,IF(OR($U499="OUT",$U499="TRF"),N($M499),0))</f>
        <v>0</v>
      </c>
      <c r="R499" s="32">
        <f>IF($B499="",0,IF($U499="IN",N($M499),0))</f>
        <v>0</v>
      </c>
      <c r="S499" s="33">
        <f>IF($B499="","",IF($M499="","⚠ مبلغ",IF($E499="","⚠ بانک عامل",IF(AND($U499="TRF",$F499=""),"⚠ بانک مقصد",IF(AND($V499&lt;&gt;"NONE",$V499&lt;&gt;"",$Z499=""),"⚠ طرف حساب","✓")))))</f>
        <v>0</v>
      </c>
      <c r="T499" s="29"/>
      <c r="U499" s="27">
        <f>IFERROR(VLOOKUP($D499,BankOpTbl,2,0),"")</f>
        <v>0</v>
      </c>
      <c r="V499" s="27">
        <f>IFERROR(VLOOKUP($D499,BankOpTbl,3,0),"")</f>
        <v>0</v>
      </c>
      <c r="W499" s="27">
        <f>IFERROR(VLOOKUP($D499,BankOpTbl,4,0),"")</f>
        <v>0</v>
      </c>
      <c r="X499" s="27">
        <f>IF($E499="","",IFERROR(VLOOKUP($E499,BankTbl,4,0),""))</f>
        <v>0</v>
      </c>
      <c r="Y499" s="27">
        <f>IF($F499="","",IFERROR(VLOOKUP($F499,BankTbl,4,0),""))</f>
        <v>0</v>
      </c>
      <c r="Z499" s="27">
        <f>IF($B499="","",IF($V499="PICK",LEFT($N499,5),IF($V499="FIXED",$W499,IF($V499="CODE",$H499,""))))</f>
        <v>0</v>
      </c>
    </row>
    <row r="500" spans="1:26" ht="21" customHeight="1">
      <c r="A500" s="27">
        <f>IF($B500="","",COUNTA($B$13:$B500))</f>
        <v>0</v>
      </c>
      <c r="B500" s="28"/>
      <c r="C500" s="28"/>
      <c r="D500" s="29"/>
      <c r="E500" s="29"/>
      <c r="F500" s="29"/>
      <c r="G500" s="28"/>
      <c r="H500" s="28"/>
      <c r="I500" s="30">
        <f>IF($H500="","",IFERROR(VLOOKUP($H500,AcctTbl,2,0),"کد ناشناخته"))</f>
        <v>0</v>
      </c>
      <c r="J500" s="27">
        <f>IF($H500="","",IFERROR(VLOOKUP($H500,AcctTbl,3,0),""))</f>
        <v>0</v>
      </c>
      <c r="K500" s="29"/>
      <c r="L500" s="28"/>
      <c r="M500" s="31"/>
      <c r="N500" s="29"/>
      <c r="O500" s="32">
        <f>IF($B500="",0,IF($U500="IN",N($M500),0))</f>
        <v>0</v>
      </c>
      <c r="P500" s="32">
        <f>IF($B500="",0,IF(OR($U500="OUT",$U500="TRF"),N($M500),0))</f>
        <v>0</v>
      </c>
      <c r="Q500" s="32">
        <f>IF($B500="",0,IF(OR($U500="OUT",$U500="TRF"),N($M500),0))</f>
        <v>0</v>
      </c>
      <c r="R500" s="32">
        <f>IF($B500="",0,IF($U500="IN",N($M500),0))</f>
        <v>0</v>
      </c>
      <c r="S500" s="33">
        <f>IF($B500="","",IF($M500="","⚠ مبلغ",IF($E500="","⚠ بانک عامل",IF(AND($U500="TRF",$F500=""),"⚠ بانک مقصد",IF(AND($V500&lt;&gt;"NONE",$V500&lt;&gt;"",$Z500=""),"⚠ طرف حساب","✓")))))</f>
        <v>0</v>
      </c>
      <c r="T500" s="29"/>
      <c r="U500" s="27">
        <f>IFERROR(VLOOKUP($D500,BankOpTbl,2,0),"")</f>
        <v>0</v>
      </c>
      <c r="V500" s="27">
        <f>IFERROR(VLOOKUP($D500,BankOpTbl,3,0),"")</f>
        <v>0</v>
      </c>
      <c r="W500" s="27">
        <f>IFERROR(VLOOKUP($D500,BankOpTbl,4,0),"")</f>
        <v>0</v>
      </c>
      <c r="X500" s="27">
        <f>IF($E500="","",IFERROR(VLOOKUP($E500,BankTbl,4,0),""))</f>
        <v>0</v>
      </c>
      <c r="Y500" s="27">
        <f>IF($F500="","",IFERROR(VLOOKUP($F500,BankTbl,4,0),""))</f>
        <v>0</v>
      </c>
      <c r="Z500" s="27">
        <f>IF($B500="","",IF($V500="PICK",LEFT($N500,5),IF($V500="FIXED",$W500,IF($V500="CODE",$H500,""))))</f>
        <v>0</v>
      </c>
    </row>
    <row r="501" spans="1:26" ht="21" customHeight="1">
      <c r="A501" s="27">
        <f>IF($B501="","",COUNTA($B$13:$B501))</f>
        <v>0</v>
      </c>
      <c r="B501" s="28"/>
      <c r="C501" s="28"/>
      <c r="D501" s="29"/>
      <c r="E501" s="29"/>
      <c r="F501" s="29"/>
      <c r="G501" s="28"/>
      <c r="H501" s="28"/>
      <c r="I501" s="30">
        <f>IF($H501="","",IFERROR(VLOOKUP($H501,AcctTbl,2,0),"کد ناشناخته"))</f>
        <v>0</v>
      </c>
      <c r="J501" s="27">
        <f>IF($H501="","",IFERROR(VLOOKUP($H501,AcctTbl,3,0),""))</f>
        <v>0</v>
      </c>
      <c r="K501" s="29"/>
      <c r="L501" s="28"/>
      <c r="M501" s="31"/>
      <c r="N501" s="29"/>
      <c r="O501" s="32">
        <f>IF($B501="",0,IF($U501="IN",N($M501),0))</f>
        <v>0</v>
      </c>
      <c r="P501" s="32">
        <f>IF($B501="",0,IF(OR($U501="OUT",$U501="TRF"),N($M501),0))</f>
        <v>0</v>
      </c>
      <c r="Q501" s="32">
        <f>IF($B501="",0,IF(OR($U501="OUT",$U501="TRF"),N($M501),0))</f>
        <v>0</v>
      </c>
      <c r="R501" s="32">
        <f>IF($B501="",0,IF($U501="IN",N($M501),0))</f>
        <v>0</v>
      </c>
      <c r="S501" s="33">
        <f>IF($B501="","",IF($M501="","⚠ مبلغ",IF($E501="","⚠ بانک عامل",IF(AND($U501="TRF",$F501=""),"⚠ بانک مقصد",IF(AND($V501&lt;&gt;"NONE",$V501&lt;&gt;"",$Z501=""),"⚠ طرف حساب","✓")))))</f>
        <v>0</v>
      </c>
      <c r="T501" s="29"/>
      <c r="U501" s="27">
        <f>IFERROR(VLOOKUP($D501,BankOpTbl,2,0),"")</f>
        <v>0</v>
      </c>
      <c r="V501" s="27">
        <f>IFERROR(VLOOKUP($D501,BankOpTbl,3,0),"")</f>
        <v>0</v>
      </c>
      <c r="W501" s="27">
        <f>IFERROR(VLOOKUP($D501,BankOpTbl,4,0),"")</f>
        <v>0</v>
      </c>
      <c r="X501" s="27">
        <f>IF($E501="","",IFERROR(VLOOKUP($E501,BankTbl,4,0),""))</f>
        <v>0</v>
      </c>
      <c r="Y501" s="27">
        <f>IF($F501="","",IFERROR(VLOOKUP($F501,BankTbl,4,0),""))</f>
        <v>0</v>
      </c>
      <c r="Z501" s="27">
        <f>IF($B501="","",IF($V501="PICK",LEFT($N501,5),IF($V501="FIXED",$W501,IF($V501="CODE",$H501,""))))</f>
        <v>0</v>
      </c>
    </row>
    <row r="502" spans="1:26" ht="21" customHeight="1">
      <c r="A502" s="27">
        <f>IF($B502="","",COUNTA($B$13:$B502))</f>
        <v>0</v>
      </c>
      <c r="B502" s="28"/>
      <c r="C502" s="28"/>
      <c r="D502" s="29"/>
      <c r="E502" s="29"/>
      <c r="F502" s="29"/>
      <c r="G502" s="28"/>
      <c r="H502" s="28"/>
      <c r="I502" s="30">
        <f>IF($H502="","",IFERROR(VLOOKUP($H502,AcctTbl,2,0),"کد ناشناخته"))</f>
        <v>0</v>
      </c>
      <c r="J502" s="27">
        <f>IF($H502="","",IFERROR(VLOOKUP($H502,AcctTbl,3,0),""))</f>
        <v>0</v>
      </c>
      <c r="K502" s="29"/>
      <c r="L502" s="28"/>
      <c r="M502" s="31"/>
      <c r="N502" s="29"/>
      <c r="O502" s="32">
        <f>IF($B502="",0,IF($U502="IN",N($M502),0))</f>
        <v>0</v>
      </c>
      <c r="P502" s="32">
        <f>IF($B502="",0,IF(OR($U502="OUT",$U502="TRF"),N($M502),0))</f>
        <v>0</v>
      </c>
      <c r="Q502" s="32">
        <f>IF($B502="",0,IF(OR($U502="OUT",$U502="TRF"),N($M502),0))</f>
        <v>0</v>
      </c>
      <c r="R502" s="32">
        <f>IF($B502="",0,IF($U502="IN",N($M502),0))</f>
        <v>0</v>
      </c>
      <c r="S502" s="33">
        <f>IF($B502="","",IF($M502="","⚠ مبلغ",IF($E502="","⚠ بانک عامل",IF(AND($U502="TRF",$F502=""),"⚠ بانک مقصد",IF(AND($V502&lt;&gt;"NONE",$V502&lt;&gt;"",$Z502=""),"⚠ طرف حساب","✓")))))</f>
        <v>0</v>
      </c>
      <c r="T502" s="29"/>
      <c r="U502" s="27">
        <f>IFERROR(VLOOKUP($D502,BankOpTbl,2,0),"")</f>
        <v>0</v>
      </c>
      <c r="V502" s="27">
        <f>IFERROR(VLOOKUP($D502,BankOpTbl,3,0),"")</f>
        <v>0</v>
      </c>
      <c r="W502" s="27">
        <f>IFERROR(VLOOKUP($D502,BankOpTbl,4,0),"")</f>
        <v>0</v>
      </c>
      <c r="X502" s="27">
        <f>IF($E502="","",IFERROR(VLOOKUP($E502,BankTbl,4,0),""))</f>
        <v>0</v>
      </c>
      <c r="Y502" s="27">
        <f>IF($F502="","",IFERROR(VLOOKUP($F502,BankTbl,4,0),""))</f>
        <v>0</v>
      </c>
      <c r="Z502" s="27">
        <f>IF($B502="","",IF($V502="PICK",LEFT($N502,5),IF($V502="FIXED",$W502,IF($V502="CODE",$H502,""))))</f>
        <v>0</v>
      </c>
    </row>
    <row r="503" spans="1:26" ht="21" customHeight="1">
      <c r="A503" s="27">
        <f>IF($B503="","",COUNTA($B$13:$B503))</f>
        <v>0</v>
      </c>
      <c r="B503" s="28"/>
      <c r="C503" s="28"/>
      <c r="D503" s="29"/>
      <c r="E503" s="29"/>
      <c r="F503" s="29"/>
      <c r="G503" s="28"/>
      <c r="H503" s="28"/>
      <c r="I503" s="30">
        <f>IF($H503="","",IFERROR(VLOOKUP($H503,AcctTbl,2,0),"کد ناشناخته"))</f>
        <v>0</v>
      </c>
      <c r="J503" s="27">
        <f>IF($H503="","",IFERROR(VLOOKUP($H503,AcctTbl,3,0),""))</f>
        <v>0</v>
      </c>
      <c r="K503" s="29"/>
      <c r="L503" s="28"/>
      <c r="M503" s="31"/>
      <c r="N503" s="29"/>
      <c r="O503" s="32">
        <f>IF($B503="",0,IF($U503="IN",N($M503),0))</f>
        <v>0</v>
      </c>
      <c r="P503" s="32">
        <f>IF($B503="",0,IF(OR($U503="OUT",$U503="TRF"),N($M503),0))</f>
        <v>0</v>
      </c>
      <c r="Q503" s="32">
        <f>IF($B503="",0,IF(OR($U503="OUT",$U503="TRF"),N($M503),0))</f>
        <v>0</v>
      </c>
      <c r="R503" s="32">
        <f>IF($B503="",0,IF($U503="IN",N($M503),0))</f>
        <v>0</v>
      </c>
      <c r="S503" s="33">
        <f>IF($B503="","",IF($M503="","⚠ مبلغ",IF($E503="","⚠ بانک عامل",IF(AND($U503="TRF",$F503=""),"⚠ بانک مقصد",IF(AND($V503&lt;&gt;"NONE",$V503&lt;&gt;"",$Z503=""),"⚠ طرف حساب","✓")))))</f>
        <v>0</v>
      </c>
      <c r="T503" s="29"/>
      <c r="U503" s="27">
        <f>IFERROR(VLOOKUP($D503,BankOpTbl,2,0),"")</f>
        <v>0</v>
      </c>
      <c r="V503" s="27">
        <f>IFERROR(VLOOKUP($D503,BankOpTbl,3,0),"")</f>
        <v>0</v>
      </c>
      <c r="W503" s="27">
        <f>IFERROR(VLOOKUP($D503,BankOpTbl,4,0),"")</f>
        <v>0</v>
      </c>
      <c r="X503" s="27">
        <f>IF($E503="","",IFERROR(VLOOKUP($E503,BankTbl,4,0),""))</f>
        <v>0</v>
      </c>
      <c r="Y503" s="27">
        <f>IF($F503="","",IFERROR(VLOOKUP($F503,BankTbl,4,0),""))</f>
        <v>0</v>
      </c>
      <c r="Z503" s="27">
        <f>IF($B503="","",IF($V503="PICK",LEFT($N503,5),IF($V503="FIXED",$W503,IF($V503="CODE",$H503,""))))</f>
        <v>0</v>
      </c>
    </row>
    <row r="504" spans="1:26" ht="21" customHeight="1">
      <c r="A504" s="27">
        <f>IF($B504="","",COUNTA($B$13:$B504))</f>
        <v>0</v>
      </c>
      <c r="B504" s="28"/>
      <c r="C504" s="28"/>
      <c r="D504" s="29"/>
      <c r="E504" s="29"/>
      <c r="F504" s="29"/>
      <c r="G504" s="28"/>
      <c r="H504" s="28"/>
      <c r="I504" s="30">
        <f>IF($H504="","",IFERROR(VLOOKUP($H504,AcctTbl,2,0),"کد ناشناخته"))</f>
        <v>0</v>
      </c>
      <c r="J504" s="27">
        <f>IF($H504="","",IFERROR(VLOOKUP($H504,AcctTbl,3,0),""))</f>
        <v>0</v>
      </c>
      <c r="K504" s="29"/>
      <c r="L504" s="28"/>
      <c r="M504" s="31"/>
      <c r="N504" s="29"/>
      <c r="O504" s="32">
        <f>IF($B504="",0,IF($U504="IN",N($M504),0))</f>
        <v>0</v>
      </c>
      <c r="P504" s="32">
        <f>IF($B504="",0,IF(OR($U504="OUT",$U504="TRF"),N($M504),0))</f>
        <v>0</v>
      </c>
      <c r="Q504" s="32">
        <f>IF($B504="",0,IF(OR($U504="OUT",$U504="TRF"),N($M504),0))</f>
        <v>0</v>
      </c>
      <c r="R504" s="32">
        <f>IF($B504="",0,IF($U504="IN",N($M504),0))</f>
        <v>0</v>
      </c>
      <c r="S504" s="33">
        <f>IF($B504="","",IF($M504="","⚠ مبلغ",IF($E504="","⚠ بانک عامل",IF(AND($U504="TRF",$F504=""),"⚠ بانک مقصد",IF(AND($V504&lt;&gt;"NONE",$V504&lt;&gt;"",$Z504=""),"⚠ طرف حساب","✓")))))</f>
        <v>0</v>
      </c>
      <c r="T504" s="29"/>
      <c r="U504" s="27">
        <f>IFERROR(VLOOKUP($D504,BankOpTbl,2,0),"")</f>
        <v>0</v>
      </c>
      <c r="V504" s="27">
        <f>IFERROR(VLOOKUP($D504,BankOpTbl,3,0),"")</f>
        <v>0</v>
      </c>
      <c r="W504" s="27">
        <f>IFERROR(VLOOKUP($D504,BankOpTbl,4,0),"")</f>
        <v>0</v>
      </c>
      <c r="X504" s="27">
        <f>IF($E504="","",IFERROR(VLOOKUP($E504,BankTbl,4,0),""))</f>
        <v>0</v>
      </c>
      <c r="Y504" s="27">
        <f>IF($F504="","",IFERROR(VLOOKUP($F504,BankTbl,4,0),""))</f>
        <v>0</v>
      </c>
      <c r="Z504" s="27">
        <f>IF($B504="","",IF($V504="PICK",LEFT($N504,5),IF($V504="FIXED",$W504,IF($V504="CODE",$H504,""))))</f>
        <v>0</v>
      </c>
    </row>
    <row r="505" spans="1:26" ht="21" customHeight="1">
      <c r="A505" s="27">
        <f>IF($B505="","",COUNTA($B$13:$B505))</f>
        <v>0</v>
      </c>
      <c r="B505" s="28"/>
      <c r="C505" s="28"/>
      <c r="D505" s="29"/>
      <c r="E505" s="29"/>
      <c r="F505" s="29"/>
      <c r="G505" s="28"/>
      <c r="H505" s="28"/>
      <c r="I505" s="30">
        <f>IF($H505="","",IFERROR(VLOOKUP($H505,AcctTbl,2,0),"کد ناشناخته"))</f>
        <v>0</v>
      </c>
      <c r="J505" s="27">
        <f>IF($H505="","",IFERROR(VLOOKUP($H505,AcctTbl,3,0),""))</f>
        <v>0</v>
      </c>
      <c r="K505" s="29"/>
      <c r="L505" s="28"/>
      <c r="M505" s="31"/>
      <c r="N505" s="29"/>
      <c r="O505" s="32">
        <f>IF($B505="",0,IF($U505="IN",N($M505),0))</f>
        <v>0</v>
      </c>
      <c r="P505" s="32">
        <f>IF($B505="",0,IF(OR($U505="OUT",$U505="TRF"),N($M505),0))</f>
        <v>0</v>
      </c>
      <c r="Q505" s="32">
        <f>IF($B505="",0,IF(OR($U505="OUT",$U505="TRF"),N($M505),0))</f>
        <v>0</v>
      </c>
      <c r="R505" s="32">
        <f>IF($B505="",0,IF($U505="IN",N($M505),0))</f>
        <v>0</v>
      </c>
      <c r="S505" s="33">
        <f>IF($B505="","",IF($M505="","⚠ مبلغ",IF($E505="","⚠ بانک عامل",IF(AND($U505="TRF",$F505=""),"⚠ بانک مقصد",IF(AND($V505&lt;&gt;"NONE",$V505&lt;&gt;"",$Z505=""),"⚠ طرف حساب","✓")))))</f>
        <v>0</v>
      </c>
      <c r="T505" s="29"/>
      <c r="U505" s="27">
        <f>IFERROR(VLOOKUP($D505,BankOpTbl,2,0),"")</f>
        <v>0</v>
      </c>
      <c r="V505" s="27">
        <f>IFERROR(VLOOKUP($D505,BankOpTbl,3,0),"")</f>
        <v>0</v>
      </c>
      <c r="W505" s="27">
        <f>IFERROR(VLOOKUP($D505,BankOpTbl,4,0),"")</f>
        <v>0</v>
      </c>
      <c r="X505" s="27">
        <f>IF($E505="","",IFERROR(VLOOKUP($E505,BankTbl,4,0),""))</f>
        <v>0</v>
      </c>
      <c r="Y505" s="27">
        <f>IF($F505="","",IFERROR(VLOOKUP($F505,BankTbl,4,0),""))</f>
        <v>0</v>
      </c>
      <c r="Z505" s="27">
        <f>IF($B505="","",IF($V505="PICK",LEFT($N505,5),IF($V505="FIXED",$W505,IF($V505="CODE",$H505,""))))</f>
        <v>0</v>
      </c>
    </row>
    <row r="506" spans="1:26" ht="21" customHeight="1">
      <c r="A506" s="27">
        <f>IF($B506="","",COUNTA($B$13:$B506))</f>
        <v>0</v>
      </c>
      <c r="B506" s="28"/>
      <c r="C506" s="28"/>
      <c r="D506" s="29"/>
      <c r="E506" s="29"/>
      <c r="F506" s="29"/>
      <c r="G506" s="28"/>
      <c r="H506" s="28"/>
      <c r="I506" s="30">
        <f>IF($H506="","",IFERROR(VLOOKUP($H506,AcctTbl,2,0),"کد ناشناخته"))</f>
        <v>0</v>
      </c>
      <c r="J506" s="27">
        <f>IF($H506="","",IFERROR(VLOOKUP($H506,AcctTbl,3,0),""))</f>
        <v>0</v>
      </c>
      <c r="K506" s="29"/>
      <c r="L506" s="28"/>
      <c r="M506" s="31"/>
      <c r="N506" s="29"/>
      <c r="O506" s="32">
        <f>IF($B506="",0,IF($U506="IN",N($M506),0))</f>
        <v>0</v>
      </c>
      <c r="P506" s="32">
        <f>IF($B506="",0,IF(OR($U506="OUT",$U506="TRF"),N($M506),0))</f>
        <v>0</v>
      </c>
      <c r="Q506" s="32">
        <f>IF($B506="",0,IF(OR($U506="OUT",$U506="TRF"),N($M506),0))</f>
        <v>0</v>
      </c>
      <c r="R506" s="32">
        <f>IF($B506="",0,IF($U506="IN",N($M506),0))</f>
        <v>0</v>
      </c>
      <c r="S506" s="33">
        <f>IF($B506="","",IF($M506="","⚠ مبلغ",IF($E506="","⚠ بانک عامل",IF(AND($U506="TRF",$F506=""),"⚠ بانک مقصد",IF(AND($V506&lt;&gt;"NONE",$V506&lt;&gt;"",$Z506=""),"⚠ طرف حساب","✓")))))</f>
        <v>0</v>
      </c>
      <c r="T506" s="29"/>
      <c r="U506" s="27">
        <f>IFERROR(VLOOKUP($D506,BankOpTbl,2,0),"")</f>
        <v>0</v>
      </c>
      <c r="V506" s="27">
        <f>IFERROR(VLOOKUP($D506,BankOpTbl,3,0),"")</f>
        <v>0</v>
      </c>
      <c r="W506" s="27">
        <f>IFERROR(VLOOKUP($D506,BankOpTbl,4,0),"")</f>
        <v>0</v>
      </c>
      <c r="X506" s="27">
        <f>IF($E506="","",IFERROR(VLOOKUP($E506,BankTbl,4,0),""))</f>
        <v>0</v>
      </c>
      <c r="Y506" s="27">
        <f>IF($F506="","",IFERROR(VLOOKUP($F506,BankTbl,4,0),""))</f>
        <v>0</v>
      </c>
      <c r="Z506" s="27">
        <f>IF($B506="","",IF($V506="PICK",LEFT($N506,5),IF($V506="FIXED",$W506,IF($V506="CODE",$H506,""))))</f>
        <v>0</v>
      </c>
    </row>
    <row r="507" spans="1:26" ht="21" customHeight="1">
      <c r="A507" s="27">
        <f>IF($B507="","",COUNTA($B$13:$B507))</f>
        <v>0</v>
      </c>
      <c r="B507" s="28"/>
      <c r="C507" s="28"/>
      <c r="D507" s="29"/>
      <c r="E507" s="29"/>
      <c r="F507" s="29"/>
      <c r="G507" s="28"/>
      <c r="H507" s="28"/>
      <c r="I507" s="30">
        <f>IF($H507="","",IFERROR(VLOOKUP($H507,AcctTbl,2,0),"کد ناشناخته"))</f>
        <v>0</v>
      </c>
      <c r="J507" s="27">
        <f>IF($H507="","",IFERROR(VLOOKUP($H507,AcctTbl,3,0),""))</f>
        <v>0</v>
      </c>
      <c r="K507" s="29"/>
      <c r="L507" s="28"/>
      <c r="M507" s="31"/>
      <c r="N507" s="29"/>
      <c r="O507" s="32">
        <f>IF($B507="",0,IF($U507="IN",N($M507),0))</f>
        <v>0</v>
      </c>
      <c r="P507" s="32">
        <f>IF($B507="",0,IF(OR($U507="OUT",$U507="TRF"),N($M507),0))</f>
        <v>0</v>
      </c>
      <c r="Q507" s="32">
        <f>IF($B507="",0,IF(OR($U507="OUT",$U507="TRF"),N($M507),0))</f>
        <v>0</v>
      </c>
      <c r="R507" s="32">
        <f>IF($B507="",0,IF($U507="IN",N($M507),0))</f>
        <v>0</v>
      </c>
      <c r="S507" s="33">
        <f>IF($B507="","",IF($M507="","⚠ مبلغ",IF($E507="","⚠ بانک عامل",IF(AND($U507="TRF",$F507=""),"⚠ بانک مقصد",IF(AND($V507&lt;&gt;"NONE",$V507&lt;&gt;"",$Z507=""),"⚠ طرف حساب","✓")))))</f>
        <v>0</v>
      </c>
      <c r="T507" s="29"/>
      <c r="U507" s="27">
        <f>IFERROR(VLOOKUP($D507,BankOpTbl,2,0),"")</f>
        <v>0</v>
      </c>
      <c r="V507" s="27">
        <f>IFERROR(VLOOKUP($D507,BankOpTbl,3,0),"")</f>
        <v>0</v>
      </c>
      <c r="W507" s="27">
        <f>IFERROR(VLOOKUP($D507,BankOpTbl,4,0),"")</f>
        <v>0</v>
      </c>
      <c r="X507" s="27">
        <f>IF($E507="","",IFERROR(VLOOKUP($E507,BankTbl,4,0),""))</f>
        <v>0</v>
      </c>
      <c r="Y507" s="27">
        <f>IF($F507="","",IFERROR(VLOOKUP($F507,BankTbl,4,0),""))</f>
        <v>0</v>
      </c>
      <c r="Z507" s="27">
        <f>IF($B507="","",IF($V507="PICK",LEFT($N507,5),IF($V507="FIXED",$W507,IF($V507="CODE",$H507,""))))</f>
        <v>0</v>
      </c>
    </row>
    <row r="508" spans="1:26" ht="21" customHeight="1">
      <c r="A508" s="27">
        <f>IF($B508="","",COUNTA($B$13:$B508))</f>
        <v>0</v>
      </c>
      <c r="B508" s="28"/>
      <c r="C508" s="28"/>
      <c r="D508" s="29"/>
      <c r="E508" s="29"/>
      <c r="F508" s="29"/>
      <c r="G508" s="28"/>
      <c r="H508" s="28"/>
      <c r="I508" s="30">
        <f>IF($H508="","",IFERROR(VLOOKUP($H508,AcctTbl,2,0),"کد ناشناخته"))</f>
        <v>0</v>
      </c>
      <c r="J508" s="27">
        <f>IF($H508="","",IFERROR(VLOOKUP($H508,AcctTbl,3,0),""))</f>
        <v>0</v>
      </c>
      <c r="K508" s="29"/>
      <c r="L508" s="28"/>
      <c r="M508" s="31"/>
      <c r="N508" s="29"/>
      <c r="O508" s="32">
        <f>IF($B508="",0,IF($U508="IN",N($M508),0))</f>
        <v>0</v>
      </c>
      <c r="P508" s="32">
        <f>IF($B508="",0,IF(OR($U508="OUT",$U508="TRF"),N($M508),0))</f>
        <v>0</v>
      </c>
      <c r="Q508" s="32">
        <f>IF($B508="",0,IF(OR($U508="OUT",$U508="TRF"),N($M508),0))</f>
        <v>0</v>
      </c>
      <c r="R508" s="32">
        <f>IF($B508="",0,IF($U508="IN",N($M508),0))</f>
        <v>0</v>
      </c>
      <c r="S508" s="33">
        <f>IF($B508="","",IF($M508="","⚠ مبلغ",IF($E508="","⚠ بانک عامل",IF(AND($U508="TRF",$F508=""),"⚠ بانک مقصد",IF(AND($V508&lt;&gt;"NONE",$V508&lt;&gt;"",$Z508=""),"⚠ طرف حساب","✓")))))</f>
        <v>0</v>
      </c>
      <c r="T508" s="29"/>
      <c r="U508" s="27">
        <f>IFERROR(VLOOKUP($D508,BankOpTbl,2,0),"")</f>
        <v>0</v>
      </c>
      <c r="V508" s="27">
        <f>IFERROR(VLOOKUP($D508,BankOpTbl,3,0),"")</f>
        <v>0</v>
      </c>
      <c r="W508" s="27">
        <f>IFERROR(VLOOKUP($D508,BankOpTbl,4,0),"")</f>
        <v>0</v>
      </c>
      <c r="X508" s="27">
        <f>IF($E508="","",IFERROR(VLOOKUP($E508,BankTbl,4,0),""))</f>
        <v>0</v>
      </c>
      <c r="Y508" s="27">
        <f>IF($F508="","",IFERROR(VLOOKUP($F508,BankTbl,4,0),""))</f>
        <v>0</v>
      </c>
      <c r="Z508" s="27">
        <f>IF($B508="","",IF($V508="PICK",LEFT($N508,5),IF($V508="FIXED",$W508,IF($V508="CODE",$H508,""))))</f>
        <v>0</v>
      </c>
    </row>
    <row r="509" spans="1:26" ht="21" customHeight="1">
      <c r="A509" s="27">
        <f>IF($B509="","",COUNTA($B$13:$B509))</f>
        <v>0</v>
      </c>
      <c r="B509" s="28"/>
      <c r="C509" s="28"/>
      <c r="D509" s="29"/>
      <c r="E509" s="29"/>
      <c r="F509" s="29"/>
      <c r="G509" s="28"/>
      <c r="H509" s="28"/>
      <c r="I509" s="30">
        <f>IF($H509="","",IFERROR(VLOOKUP($H509,AcctTbl,2,0),"کد ناشناخته"))</f>
        <v>0</v>
      </c>
      <c r="J509" s="27">
        <f>IF($H509="","",IFERROR(VLOOKUP($H509,AcctTbl,3,0),""))</f>
        <v>0</v>
      </c>
      <c r="K509" s="29"/>
      <c r="L509" s="28"/>
      <c r="M509" s="31"/>
      <c r="N509" s="29"/>
      <c r="O509" s="32">
        <f>IF($B509="",0,IF($U509="IN",N($M509),0))</f>
        <v>0</v>
      </c>
      <c r="P509" s="32">
        <f>IF($B509="",0,IF(OR($U509="OUT",$U509="TRF"),N($M509),0))</f>
        <v>0</v>
      </c>
      <c r="Q509" s="32">
        <f>IF($B509="",0,IF(OR($U509="OUT",$U509="TRF"),N($M509),0))</f>
        <v>0</v>
      </c>
      <c r="R509" s="32">
        <f>IF($B509="",0,IF($U509="IN",N($M509),0))</f>
        <v>0</v>
      </c>
      <c r="S509" s="33">
        <f>IF($B509="","",IF($M509="","⚠ مبلغ",IF($E509="","⚠ بانک عامل",IF(AND($U509="TRF",$F509=""),"⚠ بانک مقصد",IF(AND($V509&lt;&gt;"NONE",$V509&lt;&gt;"",$Z509=""),"⚠ طرف حساب","✓")))))</f>
        <v>0</v>
      </c>
      <c r="T509" s="29"/>
      <c r="U509" s="27">
        <f>IFERROR(VLOOKUP($D509,BankOpTbl,2,0),"")</f>
        <v>0</v>
      </c>
      <c r="V509" s="27">
        <f>IFERROR(VLOOKUP($D509,BankOpTbl,3,0),"")</f>
        <v>0</v>
      </c>
      <c r="W509" s="27">
        <f>IFERROR(VLOOKUP($D509,BankOpTbl,4,0),"")</f>
        <v>0</v>
      </c>
      <c r="X509" s="27">
        <f>IF($E509="","",IFERROR(VLOOKUP($E509,BankTbl,4,0),""))</f>
        <v>0</v>
      </c>
      <c r="Y509" s="27">
        <f>IF($F509="","",IFERROR(VLOOKUP($F509,BankTbl,4,0),""))</f>
        <v>0</v>
      </c>
      <c r="Z509" s="27">
        <f>IF($B509="","",IF($V509="PICK",LEFT($N509,5),IF($V509="FIXED",$W509,IF($V509="CODE",$H509,""))))</f>
        <v>0</v>
      </c>
    </row>
    <row r="510" spans="1:26" ht="21" customHeight="1">
      <c r="A510" s="27">
        <f>IF($B510="","",COUNTA($B$13:$B510))</f>
        <v>0</v>
      </c>
      <c r="B510" s="28"/>
      <c r="C510" s="28"/>
      <c r="D510" s="29"/>
      <c r="E510" s="29"/>
      <c r="F510" s="29"/>
      <c r="G510" s="28"/>
      <c r="H510" s="28"/>
      <c r="I510" s="30">
        <f>IF($H510="","",IFERROR(VLOOKUP($H510,AcctTbl,2,0),"کد ناشناخته"))</f>
        <v>0</v>
      </c>
      <c r="J510" s="27">
        <f>IF($H510="","",IFERROR(VLOOKUP($H510,AcctTbl,3,0),""))</f>
        <v>0</v>
      </c>
      <c r="K510" s="29"/>
      <c r="L510" s="28"/>
      <c r="M510" s="31"/>
      <c r="N510" s="29"/>
      <c r="O510" s="32">
        <f>IF($B510="",0,IF($U510="IN",N($M510),0))</f>
        <v>0</v>
      </c>
      <c r="P510" s="32">
        <f>IF($B510="",0,IF(OR($U510="OUT",$U510="TRF"),N($M510),0))</f>
        <v>0</v>
      </c>
      <c r="Q510" s="32">
        <f>IF($B510="",0,IF(OR($U510="OUT",$U510="TRF"),N($M510),0))</f>
        <v>0</v>
      </c>
      <c r="R510" s="32">
        <f>IF($B510="",0,IF($U510="IN",N($M510),0))</f>
        <v>0</v>
      </c>
      <c r="S510" s="33">
        <f>IF($B510="","",IF($M510="","⚠ مبلغ",IF($E510="","⚠ بانک عامل",IF(AND($U510="TRF",$F510=""),"⚠ بانک مقصد",IF(AND($V510&lt;&gt;"NONE",$V510&lt;&gt;"",$Z510=""),"⚠ طرف حساب","✓")))))</f>
        <v>0</v>
      </c>
      <c r="T510" s="29"/>
      <c r="U510" s="27">
        <f>IFERROR(VLOOKUP($D510,BankOpTbl,2,0),"")</f>
        <v>0</v>
      </c>
      <c r="V510" s="27">
        <f>IFERROR(VLOOKUP($D510,BankOpTbl,3,0),"")</f>
        <v>0</v>
      </c>
      <c r="W510" s="27">
        <f>IFERROR(VLOOKUP($D510,BankOpTbl,4,0),"")</f>
        <v>0</v>
      </c>
      <c r="X510" s="27">
        <f>IF($E510="","",IFERROR(VLOOKUP($E510,BankTbl,4,0),""))</f>
        <v>0</v>
      </c>
      <c r="Y510" s="27">
        <f>IF($F510="","",IFERROR(VLOOKUP($F510,BankTbl,4,0),""))</f>
        <v>0</v>
      </c>
      <c r="Z510" s="27">
        <f>IF($B510="","",IF($V510="PICK",LEFT($N510,5),IF($V510="FIXED",$W510,IF($V510="CODE",$H510,""))))</f>
        <v>0</v>
      </c>
    </row>
    <row r="511" spans="1:26" ht="21" customHeight="1">
      <c r="A511" s="27">
        <f>IF($B511="","",COUNTA($B$13:$B511))</f>
        <v>0</v>
      </c>
      <c r="B511" s="28"/>
      <c r="C511" s="28"/>
      <c r="D511" s="29"/>
      <c r="E511" s="29"/>
      <c r="F511" s="29"/>
      <c r="G511" s="28"/>
      <c r="H511" s="28"/>
      <c r="I511" s="30">
        <f>IF($H511="","",IFERROR(VLOOKUP($H511,AcctTbl,2,0),"کد ناشناخته"))</f>
        <v>0</v>
      </c>
      <c r="J511" s="27">
        <f>IF($H511="","",IFERROR(VLOOKUP($H511,AcctTbl,3,0),""))</f>
        <v>0</v>
      </c>
      <c r="K511" s="29"/>
      <c r="L511" s="28"/>
      <c r="M511" s="31"/>
      <c r="N511" s="29"/>
      <c r="O511" s="32">
        <f>IF($B511="",0,IF($U511="IN",N($M511),0))</f>
        <v>0</v>
      </c>
      <c r="P511" s="32">
        <f>IF($B511="",0,IF(OR($U511="OUT",$U511="TRF"),N($M511),0))</f>
        <v>0</v>
      </c>
      <c r="Q511" s="32">
        <f>IF($B511="",0,IF(OR($U511="OUT",$U511="TRF"),N($M511),0))</f>
        <v>0</v>
      </c>
      <c r="R511" s="32">
        <f>IF($B511="",0,IF($U511="IN",N($M511),0))</f>
        <v>0</v>
      </c>
      <c r="S511" s="33">
        <f>IF($B511="","",IF($M511="","⚠ مبلغ",IF($E511="","⚠ بانک عامل",IF(AND($U511="TRF",$F511=""),"⚠ بانک مقصد",IF(AND($V511&lt;&gt;"NONE",$V511&lt;&gt;"",$Z511=""),"⚠ طرف حساب","✓")))))</f>
        <v>0</v>
      </c>
      <c r="T511" s="29"/>
      <c r="U511" s="27">
        <f>IFERROR(VLOOKUP($D511,BankOpTbl,2,0),"")</f>
        <v>0</v>
      </c>
      <c r="V511" s="27">
        <f>IFERROR(VLOOKUP($D511,BankOpTbl,3,0),"")</f>
        <v>0</v>
      </c>
      <c r="W511" s="27">
        <f>IFERROR(VLOOKUP($D511,BankOpTbl,4,0),"")</f>
        <v>0</v>
      </c>
      <c r="X511" s="27">
        <f>IF($E511="","",IFERROR(VLOOKUP($E511,BankTbl,4,0),""))</f>
        <v>0</v>
      </c>
      <c r="Y511" s="27">
        <f>IF($F511="","",IFERROR(VLOOKUP($F511,BankTbl,4,0),""))</f>
        <v>0</v>
      </c>
      <c r="Z511" s="27">
        <f>IF($B511="","",IF($V511="PICK",LEFT($N511,5),IF($V511="FIXED",$W511,IF($V511="CODE",$H511,""))))</f>
        <v>0</v>
      </c>
    </row>
    <row r="512" spans="1:26" ht="21" customHeight="1">
      <c r="A512" s="27">
        <f>IF($B512="","",COUNTA($B$13:$B512))</f>
        <v>0</v>
      </c>
      <c r="B512" s="28"/>
      <c r="C512" s="28"/>
      <c r="D512" s="29"/>
      <c r="E512" s="29"/>
      <c r="F512" s="29"/>
      <c r="G512" s="28"/>
      <c r="H512" s="28"/>
      <c r="I512" s="30">
        <f>IF($H512="","",IFERROR(VLOOKUP($H512,AcctTbl,2,0),"کد ناشناخته"))</f>
        <v>0</v>
      </c>
      <c r="J512" s="27">
        <f>IF($H512="","",IFERROR(VLOOKUP($H512,AcctTbl,3,0),""))</f>
        <v>0</v>
      </c>
      <c r="K512" s="29"/>
      <c r="L512" s="28"/>
      <c r="M512" s="31"/>
      <c r="N512" s="29"/>
      <c r="O512" s="32">
        <f>IF($B512="",0,IF($U512="IN",N($M512),0))</f>
        <v>0</v>
      </c>
      <c r="P512" s="32">
        <f>IF($B512="",0,IF(OR($U512="OUT",$U512="TRF"),N($M512),0))</f>
        <v>0</v>
      </c>
      <c r="Q512" s="32">
        <f>IF($B512="",0,IF(OR($U512="OUT",$U512="TRF"),N($M512),0))</f>
        <v>0</v>
      </c>
      <c r="R512" s="32">
        <f>IF($B512="",0,IF($U512="IN",N($M512),0))</f>
        <v>0</v>
      </c>
      <c r="S512" s="33">
        <f>IF($B512="","",IF($M512="","⚠ مبلغ",IF($E512="","⚠ بانک عامل",IF(AND($U512="TRF",$F512=""),"⚠ بانک مقصد",IF(AND($V512&lt;&gt;"NONE",$V512&lt;&gt;"",$Z512=""),"⚠ طرف حساب","✓")))))</f>
        <v>0</v>
      </c>
      <c r="T512" s="29"/>
      <c r="U512" s="27">
        <f>IFERROR(VLOOKUP($D512,BankOpTbl,2,0),"")</f>
        <v>0</v>
      </c>
      <c r="V512" s="27">
        <f>IFERROR(VLOOKUP($D512,BankOpTbl,3,0),"")</f>
        <v>0</v>
      </c>
      <c r="W512" s="27">
        <f>IFERROR(VLOOKUP($D512,BankOpTbl,4,0),"")</f>
        <v>0</v>
      </c>
      <c r="X512" s="27">
        <f>IF($E512="","",IFERROR(VLOOKUP($E512,BankTbl,4,0),""))</f>
        <v>0</v>
      </c>
      <c r="Y512" s="27">
        <f>IF($F512="","",IFERROR(VLOOKUP($F512,BankTbl,4,0),""))</f>
        <v>0</v>
      </c>
      <c r="Z512" s="27">
        <f>IF($B512="","",IF($V512="PICK",LEFT($N512,5),IF($V512="FIXED",$W512,IF($V512="CODE",$H512,""))))</f>
        <v>0</v>
      </c>
    </row>
    <row r="513" spans="1:26" ht="21" customHeight="1">
      <c r="A513" s="27">
        <f>IF($B513="","",COUNTA($B$13:$B513))</f>
        <v>0</v>
      </c>
      <c r="B513" s="28"/>
      <c r="C513" s="28"/>
      <c r="D513" s="29"/>
      <c r="E513" s="29"/>
      <c r="F513" s="29"/>
      <c r="G513" s="28"/>
      <c r="H513" s="28"/>
      <c r="I513" s="30">
        <f>IF($H513="","",IFERROR(VLOOKUP($H513,AcctTbl,2,0),"کد ناشناخته"))</f>
        <v>0</v>
      </c>
      <c r="J513" s="27">
        <f>IF($H513="","",IFERROR(VLOOKUP($H513,AcctTbl,3,0),""))</f>
        <v>0</v>
      </c>
      <c r="K513" s="29"/>
      <c r="L513" s="28"/>
      <c r="M513" s="31"/>
      <c r="N513" s="29"/>
      <c r="O513" s="32">
        <f>IF($B513="",0,IF($U513="IN",N($M513),0))</f>
        <v>0</v>
      </c>
      <c r="P513" s="32">
        <f>IF($B513="",0,IF(OR($U513="OUT",$U513="TRF"),N($M513),0))</f>
        <v>0</v>
      </c>
      <c r="Q513" s="32">
        <f>IF($B513="",0,IF(OR($U513="OUT",$U513="TRF"),N($M513),0))</f>
        <v>0</v>
      </c>
      <c r="R513" s="32">
        <f>IF($B513="",0,IF($U513="IN",N($M513),0))</f>
        <v>0</v>
      </c>
      <c r="S513" s="33">
        <f>IF($B513="","",IF($M513="","⚠ مبلغ",IF($E513="","⚠ بانک عامل",IF(AND($U513="TRF",$F513=""),"⚠ بانک مقصد",IF(AND($V513&lt;&gt;"NONE",$V513&lt;&gt;"",$Z513=""),"⚠ طرف حساب","✓")))))</f>
        <v>0</v>
      </c>
      <c r="T513" s="29"/>
      <c r="U513" s="27">
        <f>IFERROR(VLOOKUP($D513,BankOpTbl,2,0),"")</f>
        <v>0</v>
      </c>
      <c r="V513" s="27">
        <f>IFERROR(VLOOKUP($D513,BankOpTbl,3,0),"")</f>
        <v>0</v>
      </c>
      <c r="W513" s="27">
        <f>IFERROR(VLOOKUP($D513,BankOpTbl,4,0),"")</f>
        <v>0</v>
      </c>
      <c r="X513" s="27">
        <f>IF($E513="","",IFERROR(VLOOKUP($E513,BankTbl,4,0),""))</f>
        <v>0</v>
      </c>
      <c r="Y513" s="27">
        <f>IF($F513="","",IFERROR(VLOOKUP($F513,BankTbl,4,0),""))</f>
        <v>0</v>
      </c>
      <c r="Z513" s="27">
        <f>IF($B513="","",IF($V513="PICK",LEFT($N513,5),IF($V513="FIXED",$W513,IF($V513="CODE",$H513,""))))</f>
        <v>0</v>
      </c>
    </row>
    <row r="514" spans="1:26" ht="21" customHeight="1">
      <c r="A514" s="27">
        <f>IF($B514="","",COUNTA($B$13:$B514))</f>
        <v>0</v>
      </c>
      <c r="B514" s="28"/>
      <c r="C514" s="28"/>
      <c r="D514" s="29"/>
      <c r="E514" s="29"/>
      <c r="F514" s="29"/>
      <c r="G514" s="28"/>
      <c r="H514" s="28"/>
      <c r="I514" s="30">
        <f>IF($H514="","",IFERROR(VLOOKUP($H514,AcctTbl,2,0),"کد ناشناخته"))</f>
        <v>0</v>
      </c>
      <c r="J514" s="27">
        <f>IF($H514="","",IFERROR(VLOOKUP($H514,AcctTbl,3,0),""))</f>
        <v>0</v>
      </c>
      <c r="K514" s="29"/>
      <c r="L514" s="28"/>
      <c r="M514" s="31"/>
      <c r="N514" s="29"/>
      <c r="O514" s="32">
        <f>IF($B514="",0,IF($U514="IN",N($M514),0))</f>
        <v>0</v>
      </c>
      <c r="P514" s="32">
        <f>IF($B514="",0,IF(OR($U514="OUT",$U514="TRF"),N($M514),0))</f>
        <v>0</v>
      </c>
      <c r="Q514" s="32">
        <f>IF($B514="",0,IF(OR($U514="OUT",$U514="TRF"),N($M514),0))</f>
        <v>0</v>
      </c>
      <c r="R514" s="32">
        <f>IF($B514="",0,IF($U514="IN",N($M514),0))</f>
        <v>0</v>
      </c>
      <c r="S514" s="33">
        <f>IF($B514="","",IF($M514="","⚠ مبلغ",IF($E514="","⚠ بانک عامل",IF(AND($U514="TRF",$F514=""),"⚠ بانک مقصد",IF(AND($V514&lt;&gt;"NONE",$V514&lt;&gt;"",$Z514=""),"⚠ طرف حساب","✓")))))</f>
        <v>0</v>
      </c>
      <c r="T514" s="29"/>
      <c r="U514" s="27">
        <f>IFERROR(VLOOKUP($D514,BankOpTbl,2,0),"")</f>
        <v>0</v>
      </c>
      <c r="V514" s="27">
        <f>IFERROR(VLOOKUP($D514,BankOpTbl,3,0),"")</f>
        <v>0</v>
      </c>
      <c r="W514" s="27">
        <f>IFERROR(VLOOKUP($D514,BankOpTbl,4,0),"")</f>
        <v>0</v>
      </c>
      <c r="X514" s="27">
        <f>IF($E514="","",IFERROR(VLOOKUP($E514,BankTbl,4,0),""))</f>
        <v>0</v>
      </c>
      <c r="Y514" s="27">
        <f>IF($F514="","",IFERROR(VLOOKUP($F514,BankTbl,4,0),""))</f>
        <v>0</v>
      </c>
      <c r="Z514" s="27">
        <f>IF($B514="","",IF($V514="PICK",LEFT($N514,5),IF($V514="FIXED",$W514,IF($V514="CODE",$H514,""))))</f>
        <v>0</v>
      </c>
    </row>
    <row r="515" spans="1:26" ht="21" customHeight="1">
      <c r="A515" s="27">
        <f>IF($B515="","",COUNTA($B$13:$B515))</f>
        <v>0</v>
      </c>
      <c r="B515" s="28"/>
      <c r="C515" s="28"/>
      <c r="D515" s="29"/>
      <c r="E515" s="29"/>
      <c r="F515" s="29"/>
      <c r="G515" s="28"/>
      <c r="H515" s="28"/>
      <c r="I515" s="30">
        <f>IF($H515="","",IFERROR(VLOOKUP($H515,AcctTbl,2,0),"کد ناشناخته"))</f>
        <v>0</v>
      </c>
      <c r="J515" s="27">
        <f>IF($H515="","",IFERROR(VLOOKUP($H515,AcctTbl,3,0),""))</f>
        <v>0</v>
      </c>
      <c r="K515" s="29"/>
      <c r="L515" s="28"/>
      <c r="M515" s="31"/>
      <c r="N515" s="29"/>
      <c r="O515" s="32">
        <f>IF($B515="",0,IF($U515="IN",N($M515),0))</f>
        <v>0</v>
      </c>
      <c r="P515" s="32">
        <f>IF($B515="",0,IF(OR($U515="OUT",$U515="TRF"),N($M515),0))</f>
        <v>0</v>
      </c>
      <c r="Q515" s="32">
        <f>IF($B515="",0,IF(OR($U515="OUT",$U515="TRF"),N($M515),0))</f>
        <v>0</v>
      </c>
      <c r="R515" s="32">
        <f>IF($B515="",0,IF($U515="IN",N($M515),0))</f>
        <v>0</v>
      </c>
      <c r="S515" s="33">
        <f>IF($B515="","",IF($M515="","⚠ مبلغ",IF($E515="","⚠ بانک عامل",IF(AND($U515="TRF",$F515=""),"⚠ بانک مقصد",IF(AND($V515&lt;&gt;"NONE",$V515&lt;&gt;"",$Z515=""),"⚠ طرف حساب","✓")))))</f>
        <v>0</v>
      </c>
      <c r="T515" s="29"/>
      <c r="U515" s="27">
        <f>IFERROR(VLOOKUP($D515,BankOpTbl,2,0),"")</f>
        <v>0</v>
      </c>
      <c r="V515" s="27">
        <f>IFERROR(VLOOKUP($D515,BankOpTbl,3,0),"")</f>
        <v>0</v>
      </c>
      <c r="W515" s="27">
        <f>IFERROR(VLOOKUP($D515,BankOpTbl,4,0),"")</f>
        <v>0</v>
      </c>
      <c r="X515" s="27">
        <f>IF($E515="","",IFERROR(VLOOKUP($E515,BankTbl,4,0),""))</f>
        <v>0</v>
      </c>
      <c r="Y515" s="27">
        <f>IF($F515="","",IFERROR(VLOOKUP($F515,BankTbl,4,0),""))</f>
        <v>0</v>
      </c>
      <c r="Z515" s="27">
        <f>IF($B515="","",IF($V515="PICK",LEFT($N515,5),IF($V515="FIXED",$W515,IF($V515="CODE",$H515,""))))</f>
        <v>0</v>
      </c>
    </row>
    <row r="516" spans="1:26" ht="21" customHeight="1">
      <c r="A516" s="27">
        <f>IF($B516="","",COUNTA($B$13:$B516))</f>
        <v>0</v>
      </c>
      <c r="B516" s="28"/>
      <c r="C516" s="28"/>
      <c r="D516" s="29"/>
      <c r="E516" s="29"/>
      <c r="F516" s="29"/>
      <c r="G516" s="28"/>
      <c r="H516" s="28"/>
      <c r="I516" s="30">
        <f>IF($H516="","",IFERROR(VLOOKUP($H516,AcctTbl,2,0),"کد ناشناخته"))</f>
        <v>0</v>
      </c>
      <c r="J516" s="27">
        <f>IF($H516="","",IFERROR(VLOOKUP($H516,AcctTbl,3,0),""))</f>
        <v>0</v>
      </c>
      <c r="K516" s="29"/>
      <c r="L516" s="28"/>
      <c r="M516" s="31"/>
      <c r="N516" s="29"/>
      <c r="O516" s="32">
        <f>IF($B516="",0,IF($U516="IN",N($M516),0))</f>
        <v>0</v>
      </c>
      <c r="P516" s="32">
        <f>IF($B516="",0,IF(OR($U516="OUT",$U516="TRF"),N($M516),0))</f>
        <v>0</v>
      </c>
      <c r="Q516" s="32">
        <f>IF($B516="",0,IF(OR($U516="OUT",$U516="TRF"),N($M516),0))</f>
        <v>0</v>
      </c>
      <c r="R516" s="32">
        <f>IF($B516="",0,IF($U516="IN",N($M516),0))</f>
        <v>0</v>
      </c>
      <c r="S516" s="33">
        <f>IF($B516="","",IF($M516="","⚠ مبلغ",IF($E516="","⚠ بانک عامل",IF(AND($U516="TRF",$F516=""),"⚠ بانک مقصد",IF(AND($V516&lt;&gt;"NONE",$V516&lt;&gt;"",$Z516=""),"⚠ طرف حساب","✓")))))</f>
        <v>0</v>
      </c>
      <c r="T516" s="29"/>
      <c r="U516" s="27">
        <f>IFERROR(VLOOKUP($D516,BankOpTbl,2,0),"")</f>
        <v>0</v>
      </c>
      <c r="V516" s="27">
        <f>IFERROR(VLOOKUP($D516,BankOpTbl,3,0),"")</f>
        <v>0</v>
      </c>
      <c r="W516" s="27">
        <f>IFERROR(VLOOKUP($D516,BankOpTbl,4,0),"")</f>
        <v>0</v>
      </c>
      <c r="X516" s="27">
        <f>IF($E516="","",IFERROR(VLOOKUP($E516,BankTbl,4,0),""))</f>
        <v>0</v>
      </c>
      <c r="Y516" s="27">
        <f>IF($F516="","",IFERROR(VLOOKUP($F516,BankTbl,4,0),""))</f>
        <v>0</v>
      </c>
      <c r="Z516" s="27">
        <f>IF($B516="","",IF($V516="PICK",LEFT($N516,5),IF($V516="FIXED",$W516,IF($V516="CODE",$H516,""))))</f>
        <v>0</v>
      </c>
    </row>
    <row r="517" spans="1:26" ht="21" customHeight="1">
      <c r="A517" s="27">
        <f>IF($B517="","",COUNTA($B$13:$B517))</f>
        <v>0</v>
      </c>
      <c r="B517" s="28"/>
      <c r="C517" s="28"/>
      <c r="D517" s="29"/>
      <c r="E517" s="29"/>
      <c r="F517" s="29"/>
      <c r="G517" s="28"/>
      <c r="H517" s="28"/>
      <c r="I517" s="30">
        <f>IF($H517="","",IFERROR(VLOOKUP($H517,AcctTbl,2,0),"کد ناشناخته"))</f>
        <v>0</v>
      </c>
      <c r="J517" s="27">
        <f>IF($H517="","",IFERROR(VLOOKUP($H517,AcctTbl,3,0),""))</f>
        <v>0</v>
      </c>
      <c r="K517" s="29"/>
      <c r="L517" s="28"/>
      <c r="M517" s="31"/>
      <c r="N517" s="29"/>
      <c r="O517" s="32">
        <f>IF($B517="",0,IF($U517="IN",N($M517),0))</f>
        <v>0</v>
      </c>
      <c r="P517" s="32">
        <f>IF($B517="",0,IF(OR($U517="OUT",$U517="TRF"),N($M517),0))</f>
        <v>0</v>
      </c>
      <c r="Q517" s="32">
        <f>IF($B517="",0,IF(OR($U517="OUT",$U517="TRF"),N($M517),0))</f>
        <v>0</v>
      </c>
      <c r="R517" s="32">
        <f>IF($B517="",0,IF($U517="IN",N($M517),0))</f>
        <v>0</v>
      </c>
      <c r="S517" s="33">
        <f>IF($B517="","",IF($M517="","⚠ مبلغ",IF($E517="","⚠ بانک عامل",IF(AND($U517="TRF",$F517=""),"⚠ بانک مقصد",IF(AND($V517&lt;&gt;"NONE",$V517&lt;&gt;"",$Z517=""),"⚠ طرف حساب","✓")))))</f>
        <v>0</v>
      </c>
      <c r="T517" s="29"/>
      <c r="U517" s="27">
        <f>IFERROR(VLOOKUP($D517,BankOpTbl,2,0),"")</f>
        <v>0</v>
      </c>
      <c r="V517" s="27">
        <f>IFERROR(VLOOKUP($D517,BankOpTbl,3,0),"")</f>
        <v>0</v>
      </c>
      <c r="W517" s="27">
        <f>IFERROR(VLOOKUP($D517,BankOpTbl,4,0),"")</f>
        <v>0</v>
      </c>
      <c r="X517" s="27">
        <f>IF($E517="","",IFERROR(VLOOKUP($E517,BankTbl,4,0),""))</f>
        <v>0</v>
      </c>
      <c r="Y517" s="27">
        <f>IF($F517="","",IFERROR(VLOOKUP($F517,BankTbl,4,0),""))</f>
        <v>0</v>
      </c>
      <c r="Z517" s="27">
        <f>IF($B517="","",IF($V517="PICK",LEFT($N517,5),IF($V517="FIXED",$W517,IF($V517="CODE",$H517,""))))</f>
        <v>0</v>
      </c>
    </row>
    <row r="518" spans="1:26" ht="21" customHeight="1">
      <c r="A518" s="27">
        <f>IF($B518="","",COUNTA($B$13:$B518))</f>
        <v>0</v>
      </c>
      <c r="B518" s="28"/>
      <c r="C518" s="28"/>
      <c r="D518" s="29"/>
      <c r="E518" s="29"/>
      <c r="F518" s="29"/>
      <c r="G518" s="28"/>
      <c r="H518" s="28"/>
      <c r="I518" s="30">
        <f>IF($H518="","",IFERROR(VLOOKUP($H518,AcctTbl,2,0),"کد ناشناخته"))</f>
        <v>0</v>
      </c>
      <c r="J518" s="27">
        <f>IF($H518="","",IFERROR(VLOOKUP($H518,AcctTbl,3,0),""))</f>
        <v>0</v>
      </c>
      <c r="K518" s="29"/>
      <c r="L518" s="28"/>
      <c r="M518" s="31"/>
      <c r="N518" s="29"/>
      <c r="O518" s="32">
        <f>IF($B518="",0,IF($U518="IN",N($M518),0))</f>
        <v>0</v>
      </c>
      <c r="P518" s="32">
        <f>IF($B518="",0,IF(OR($U518="OUT",$U518="TRF"),N($M518),0))</f>
        <v>0</v>
      </c>
      <c r="Q518" s="32">
        <f>IF($B518="",0,IF(OR($U518="OUT",$U518="TRF"),N($M518),0))</f>
        <v>0</v>
      </c>
      <c r="R518" s="32">
        <f>IF($B518="",0,IF($U518="IN",N($M518),0))</f>
        <v>0</v>
      </c>
      <c r="S518" s="33">
        <f>IF($B518="","",IF($M518="","⚠ مبلغ",IF($E518="","⚠ بانک عامل",IF(AND($U518="TRF",$F518=""),"⚠ بانک مقصد",IF(AND($V518&lt;&gt;"NONE",$V518&lt;&gt;"",$Z518=""),"⚠ طرف حساب","✓")))))</f>
        <v>0</v>
      </c>
      <c r="T518" s="29"/>
      <c r="U518" s="27">
        <f>IFERROR(VLOOKUP($D518,BankOpTbl,2,0),"")</f>
        <v>0</v>
      </c>
      <c r="V518" s="27">
        <f>IFERROR(VLOOKUP($D518,BankOpTbl,3,0),"")</f>
        <v>0</v>
      </c>
      <c r="W518" s="27">
        <f>IFERROR(VLOOKUP($D518,BankOpTbl,4,0),"")</f>
        <v>0</v>
      </c>
      <c r="X518" s="27">
        <f>IF($E518="","",IFERROR(VLOOKUP($E518,BankTbl,4,0),""))</f>
        <v>0</v>
      </c>
      <c r="Y518" s="27">
        <f>IF($F518="","",IFERROR(VLOOKUP($F518,BankTbl,4,0),""))</f>
        <v>0</v>
      </c>
      <c r="Z518" s="27">
        <f>IF($B518="","",IF($V518="PICK",LEFT($N518,5),IF($V518="FIXED",$W518,IF($V518="CODE",$H518,""))))</f>
        <v>0</v>
      </c>
    </row>
    <row r="519" spans="1:26" ht="21" customHeight="1">
      <c r="A519" s="27">
        <f>IF($B519="","",COUNTA($B$13:$B519))</f>
        <v>0</v>
      </c>
      <c r="B519" s="28"/>
      <c r="C519" s="28"/>
      <c r="D519" s="29"/>
      <c r="E519" s="29"/>
      <c r="F519" s="29"/>
      <c r="G519" s="28"/>
      <c r="H519" s="28"/>
      <c r="I519" s="30">
        <f>IF($H519="","",IFERROR(VLOOKUP($H519,AcctTbl,2,0),"کد ناشناخته"))</f>
        <v>0</v>
      </c>
      <c r="J519" s="27">
        <f>IF($H519="","",IFERROR(VLOOKUP($H519,AcctTbl,3,0),""))</f>
        <v>0</v>
      </c>
      <c r="K519" s="29"/>
      <c r="L519" s="28"/>
      <c r="M519" s="31"/>
      <c r="N519" s="29"/>
      <c r="O519" s="32">
        <f>IF($B519="",0,IF($U519="IN",N($M519),0))</f>
        <v>0</v>
      </c>
      <c r="P519" s="32">
        <f>IF($B519="",0,IF(OR($U519="OUT",$U519="TRF"),N($M519),0))</f>
        <v>0</v>
      </c>
      <c r="Q519" s="32">
        <f>IF($B519="",0,IF(OR($U519="OUT",$U519="TRF"),N($M519),0))</f>
        <v>0</v>
      </c>
      <c r="R519" s="32">
        <f>IF($B519="",0,IF($U519="IN",N($M519),0))</f>
        <v>0</v>
      </c>
      <c r="S519" s="33">
        <f>IF($B519="","",IF($M519="","⚠ مبلغ",IF($E519="","⚠ بانک عامل",IF(AND($U519="TRF",$F519=""),"⚠ بانک مقصد",IF(AND($V519&lt;&gt;"NONE",$V519&lt;&gt;"",$Z519=""),"⚠ طرف حساب","✓")))))</f>
        <v>0</v>
      </c>
      <c r="T519" s="29"/>
      <c r="U519" s="27">
        <f>IFERROR(VLOOKUP($D519,BankOpTbl,2,0),"")</f>
        <v>0</v>
      </c>
      <c r="V519" s="27">
        <f>IFERROR(VLOOKUP($D519,BankOpTbl,3,0),"")</f>
        <v>0</v>
      </c>
      <c r="W519" s="27">
        <f>IFERROR(VLOOKUP($D519,BankOpTbl,4,0),"")</f>
        <v>0</v>
      </c>
      <c r="X519" s="27">
        <f>IF($E519="","",IFERROR(VLOOKUP($E519,BankTbl,4,0),""))</f>
        <v>0</v>
      </c>
      <c r="Y519" s="27">
        <f>IF($F519="","",IFERROR(VLOOKUP($F519,BankTbl,4,0),""))</f>
        <v>0</v>
      </c>
      <c r="Z519" s="27">
        <f>IF($B519="","",IF($V519="PICK",LEFT($N519,5),IF($V519="FIXED",$W519,IF($V519="CODE",$H519,""))))</f>
        <v>0</v>
      </c>
    </row>
    <row r="520" spans="1:26" ht="21" customHeight="1">
      <c r="A520" s="27">
        <f>IF($B520="","",COUNTA($B$13:$B520))</f>
        <v>0</v>
      </c>
      <c r="B520" s="28"/>
      <c r="C520" s="28"/>
      <c r="D520" s="29"/>
      <c r="E520" s="29"/>
      <c r="F520" s="29"/>
      <c r="G520" s="28"/>
      <c r="H520" s="28"/>
      <c r="I520" s="30">
        <f>IF($H520="","",IFERROR(VLOOKUP($H520,AcctTbl,2,0),"کد ناشناخته"))</f>
        <v>0</v>
      </c>
      <c r="J520" s="27">
        <f>IF($H520="","",IFERROR(VLOOKUP($H520,AcctTbl,3,0),""))</f>
        <v>0</v>
      </c>
      <c r="K520" s="29"/>
      <c r="L520" s="28"/>
      <c r="M520" s="31"/>
      <c r="N520" s="29"/>
      <c r="O520" s="32">
        <f>IF($B520="",0,IF($U520="IN",N($M520),0))</f>
        <v>0</v>
      </c>
      <c r="P520" s="32">
        <f>IF($B520="",0,IF(OR($U520="OUT",$U520="TRF"),N($M520),0))</f>
        <v>0</v>
      </c>
      <c r="Q520" s="32">
        <f>IF($B520="",0,IF(OR($U520="OUT",$U520="TRF"),N($M520),0))</f>
        <v>0</v>
      </c>
      <c r="R520" s="32">
        <f>IF($B520="",0,IF($U520="IN",N($M520),0))</f>
        <v>0</v>
      </c>
      <c r="S520" s="33">
        <f>IF($B520="","",IF($M520="","⚠ مبلغ",IF($E520="","⚠ بانک عامل",IF(AND($U520="TRF",$F520=""),"⚠ بانک مقصد",IF(AND($V520&lt;&gt;"NONE",$V520&lt;&gt;"",$Z520=""),"⚠ طرف حساب","✓")))))</f>
        <v>0</v>
      </c>
      <c r="T520" s="29"/>
      <c r="U520" s="27">
        <f>IFERROR(VLOOKUP($D520,BankOpTbl,2,0),"")</f>
        <v>0</v>
      </c>
      <c r="V520" s="27">
        <f>IFERROR(VLOOKUP($D520,BankOpTbl,3,0),"")</f>
        <v>0</v>
      </c>
      <c r="W520" s="27">
        <f>IFERROR(VLOOKUP($D520,BankOpTbl,4,0),"")</f>
        <v>0</v>
      </c>
      <c r="X520" s="27">
        <f>IF($E520="","",IFERROR(VLOOKUP($E520,BankTbl,4,0),""))</f>
        <v>0</v>
      </c>
      <c r="Y520" s="27">
        <f>IF($F520="","",IFERROR(VLOOKUP($F520,BankTbl,4,0),""))</f>
        <v>0</v>
      </c>
      <c r="Z520" s="27">
        <f>IF($B520="","",IF($V520="PICK",LEFT($N520,5),IF($V520="FIXED",$W520,IF($V520="CODE",$H520,""))))</f>
        <v>0</v>
      </c>
    </row>
    <row r="521" spans="1:26" ht="21" customHeight="1">
      <c r="A521" s="27">
        <f>IF($B521="","",COUNTA($B$13:$B521))</f>
        <v>0</v>
      </c>
      <c r="B521" s="28"/>
      <c r="C521" s="28"/>
      <c r="D521" s="29"/>
      <c r="E521" s="29"/>
      <c r="F521" s="29"/>
      <c r="G521" s="28"/>
      <c r="H521" s="28"/>
      <c r="I521" s="30">
        <f>IF($H521="","",IFERROR(VLOOKUP($H521,AcctTbl,2,0),"کد ناشناخته"))</f>
        <v>0</v>
      </c>
      <c r="J521" s="27">
        <f>IF($H521="","",IFERROR(VLOOKUP($H521,AcctTbl,3,0),""))</f>
        <v>0</v>
      </c>
      <c r="K521" s="29"/>
      <c r="L521" s="28"/>
      <c r="M521" s="31"/>
      <c r="N521" s="29"/>
      <c r="O521" s="32">
        <f>IF($B521="",0,IF($U521="IN",N($M521),0))</f>
        <v>0</v>
      </c>
      <c r="P521" s="32">
        <f>IF($B521="",0,IF(OR($U521="OUT",$U521="TRF"),N($M521),0))</f>
        <v>0</v>
      </c>
      <c r="Q521" s="32">
        <f>IF($B521="",0,IF(OR($U521="OUT",$U521="TRF"),N($M521),0))</f>
        <v>0</v>
      </c>
      <c r="R521" s="32">
        <f>IF($B521="",0,IF($U521="IN",N($M521),0))</f>
        <v>0</v>
      </c>
      <c r="S521" s="33">
        <f>IF($B521="","",IF($M521="","⚠ مبلغ",IF($E521="","⚠ بانک عامل",IF(AND($U521="TRF",$F521=""),"⚠ بانک مقصد",IF(AND($V521&lt;&gt;"NONE",$V521&lt;&gt;"",$Z521=""),"⚠ طرف حساب","✓")))))</f>
        <v>0</v>
      </c>
      <c r="T521" s="29"/>
      <c r="U521" s="27">
        <f>IFERROR(VLOOKUP($D521,BankOpTbl,2,0),"")</f>
        <v>0</v>
      </c>
      <c r="V521" s="27">
        <f>IFERROR(VLOOKUP($D521,BankOpTbl,3,0),"")</f>
        <v>0</v>
      </c>
      <c r="W521" s="27">
        <f>IFERROR(VLOOKUP($D521,BankOpTbl,4,0),"")</f>
        <v>0</v>
      </c>
      <c r="X521" s="27">
        <f>IF($E521="","",IFERROR(VLOOKUP($E521,BankTbl,4,0),""))</f>
        <v>0</v>
      </c>
      <c r="Y521" s="27">
        <f>IF($F521="","",IFERROR(VLOOKUP($F521,BankTbl,4,0),""))</f>
        <v>0</v>
      </c>
      <c r="Z521" s="27">
        <f>IF($B521="","",IF($V521="PICK",LEFT($N521,5),IF($V521="FIXED",$W521,IF($V521="CODE",$H521,""))))</f>
        <v>0</v>
      </c>
    </row>
    <row r="522" spans="1:26" ht="21" customHeight="1">
      <c r="A522" s="27">
        <f>IF($B522="","",COUNTA($B$13:$B522))</f>
        <v>0</v>
      </c>
      <c r="B522" s="28"/>
      <c r="C522" s="28"/>
      <c r="D522" s="29"/>
      <c r="E522" s="29"/>
      <c r="F522" s="29"/>
      <c r="G522" s="28"/>
      <c r="H522" s="28"/>
      <c r="I522" s="30">
        <f>IF($H522="","",IFERROR(VLOOKUP($H522,AcctTbl,2,0),"کد ناشناخته"))</f>
        <v>0</v>
      </c>
      <c r="J522" s="27">
        <f>IF($H522="","",IFERROR(VLOOKUP($H522,AcctTbl,3,0),""))</f>
        <v>0</v>
      </c>
      <c r="K522" s="29"/>
      <c r="L522" s="28"/>
      <c r="M522" s="31"/>
      <c r="N522" s="29"/>
      <c r="O522" s="32">
        <f>IF($B522="",0,IF($U522="IN",N($M522),0))</f>
        <v>0</v>
      </c>
      <c r="P522" s="32">
        <f>IF($B522="",0,IF(OR($U522="OUT",$U522="TRF"),N($M522),0))</f>
        <v>0</v>
      </c>
      <c r="Q522" s="32">
        <f>IF($B522="",0,IF(OR($U522="OUT",$U522="TRF"),N($M522),0))</f>
        <v>0</v>
      </c>
      <c r="R522" s="32">
        <f>IF($B522="",0,IF($U522="IN",N($M522),0))</f>
        <v>0</v>
      </c>
      <c r="S522" s="33">
        <f>IF($B522="","",IF($M522="","⚠ مبلغ",IF($E522="","⚠ بانک عامل",IF(AND($U522="TRF",$F522=""),"⚠ بانک مقصد",IF(AND($V522&lt;&gt;"NONE",$V522&lt;&gt;"",$Z522=""),"⚠ طرف حساب","✓")))))</f>
        <v>0</v>
      </c>
      <c r="T522" s="29"/>
      <c r="U522" s="27">
        <f>IFERROR(VLOOKUP($D522,BankOpTbl,2,0),"")</f>
        <v>0</v>
      </c>
      <c r="V522" s="27">
        <f>IFERROR(VLOOKUP($D522,BankOpTbl,3,0),"")</f>
        <v>0</v>
      </c>
      <c r="W522" s="27">
        <f>IFERROR(VLOOKUP($D522,BankOpTbl,4,0),"")</f>
        <v>0</v>
      </c>
      <c r="X522" s="27">
        <f>IF($E522="","",IFERROR(VLOOKUP($E522,BankTbl,4,0),""))</f>
        <v>0</v>
      </c>
      <c r="Y522" s="27">
        <f>IF($F522="","",IFERROR(VLOOKUP($F522,BankTbl,4,0),""))</f>
        <v>0</v>
      </c>
      <c r="Z522" s="27">
        <f>IF($B522="","",IF($V522="PICK",LEFT($N522,5),IF($V522="FIXED",$W522,IF($V522="CODE",$H522,""))))</f>
        <v>0</v>
      </c>
    </row>
    <row r="523" spans="1:26" ht="21" customHeight="1">
      <c r="A523" s="27">
        <f>IF($B523="","",COUNTA($B$13:$B523))</f>
        <v>0</v>
      </c>
      <c r="B523" s="28"/>
      <c r="C523" s="28"/>
      <c r="D523" s="29"/>
      <c r="E523" s="29"/>
      <c r="F523" s="29"/>
      <c r="G523" s="28"/>
      <c r="H523" s="28"/>
      <c r="I523" s="30">
        <f>IF($H523="","",IFERROR(VLOOKUP($H523,AcctTbl,2,0),"کد ناشناخته"))</f>
        <v>0</v>
      </c>
      <c r="J523" s="27">
        <f>IF($H523="","",IFERROR(VLOOKUP($H523,AcctTbl,3,0),""))</f>
        <v>0</v>
      </c>
      <c r="K523" s="29"/>
      <c r="L523" s="28"/>
      <c r="M523" s="31"/>
      <c r="N523" s="29"/>
      <c r="O523" s="32">
        <f>IF($B523="",0,IF($U523="IN",N($M523),0))</f>
        <v>0</v>
      </c>
      <c r="P523" s="32">
        <f>IF($B523="",0,IF(OR($U523="OUT",$U523="TRF"),N($M523),0))</f>
        <v>0</v>
      </c>
      <c r="Q523" s="32">
        <f>IF($B523="",0,IF(OR($U523="OUT",$U523="TRF"),N($M523),0))</f>
        <v>0</v>
      </c>
      <c r="R523" s="32">
        <f>IF($B523="",0,IF($U523="IN",N($M523),0))</f>
        <v>0</v>
      </c>
      <c r="S523" s="33">
        <f>IF($B523="","",IF($M523="","⚠ مبلغ",IF($E523="","⚠ بانک عامل",IF(AND($U523="TRF",$F523=""),"⚠ بانک مقصد",IF(AND($V523&lt;&gt;"NONE",$V523&lt;&gt;"",$Z523=""),"⚠ طرف حساب","✓")))))</f>
        <v>0</v>
      </c>
      <c r="T523" s="29"/>
      <c r="U523" s="27">
        <f>IFERROR(VLOOKUP($D523,BankOpTbl,2,0),"")</f>
        <v>0</v>
      </c>
      <c r="V523" s="27">
        <f>IFERROR(VLOOKUP($D523,BankOpTbl,3,0),"")</f>
        <v>0</v>
      </c>
      <c r="W523" s="27">
        <f>IFERROR(VLOOKUP($D523,BankOpTbl,4,0),"")</f>
        <v>0</v>
      </c>
      <c r="X523" s="27">
        <f>IF($E523="","",IFERROR(VLOOKUP($E523,BankTbl,4,0),""))</f>
        <v>0</v>
      </c>
      <c r="Y523" s="27">
        <f>IF($F523="","",IFERROR(VLOOKUP($F523,BankTbl,4,0),""))</f>
        <v>0</v>
      </c>
      <c r="Z523" s="27">
        <f>IF($B523="","",IF($V523="PICK",LEFT($N523,5),IF($V523="FIXED",$W523,IF($V523="CODE",$H523,""))))</f>
        <v>0</v>
      </c>
    </row>
    <row r="524" spans="1:26" ht="21" customHeight="1">
      <c r="A524" s="27">
        <f>IF($B524="","",COUNTA($B$13:$B524))</f>
        <v>0</v>
      </c>
      <c r="B524" s="28"/>
      <c r="C524" s="28"/>
      <c r="D524" s="29"/>
      <c r="E524" s="29"/>
      <c r="F524" s="29"/>
      <c r="G524" s="28"/>
      <c r="H524" s="28"/>
      <c r="I524" s="30">
        <f>IF($H524="","",IFERROR(VLOOKUP($H524,AcctTbl,2,0),"کد ناشناخته"))</f>
        <v>0</v>
      </c>
      <c r="J524" s="27">
        <f>IF($H524="","",IFERROR(VLOOKUP($H524,AcctTbl,3,0),""))</f>
        <v>0</v>
      </c>
      <c r="K524" s="29"/>
      <c r="L524" s="28"/>
      <c r="M524" s="31"/>
      <c r="N524" s="29"/>
      <c r="O524" s="32">
        <f>IF($B524="",0,IF($U524="IN",N($M524),0))</f>
        <v>0</v>
      </c>
      <c r="P524" s="32">
        <f>IF($B524="",0,IF(OR($U524="OUT",$U524="TRF"),N($M524),0))</f>
        <v>0</v>
      </c>
      <c r="Q524" s="32">
        <f>IF($B524="",0,IF(OR($U524="OUT",$U524="TRF"),N($M524),0))</f>
        <v>0</v>
      </c>
      <c r="R524" s="32">
        <f>IF($B524="",0,IF($U524="IN",N($M524),0))</f>
        <v>0</v>
      </c>
      <c r="S524" s="33">
        <f>IF($B524="","",IF($M524="","⚠ مبلغ",IF($E524="","⚠ بانک عامل",IF(AND($U524="TRF",$F524=""),"⚠ بانک مقصد",IF(AND($V524&lt;&gt;"NONE",$V524&lt;&gt;"",$Z524=""),"⚠ طرف حساب","✓")))))</f>
        <v>0</v>
      </c>
      <c r="T524" s="29"/>
      <c r="U524" s="27">
        <f>IFERROR(VLOOKUP($D524,BankOpTbl,2,0),"")</f>
        <v>0</v>
      </c>
      <c r="V524" s="27">
        <f>IFERROR(VLOOKUP($D524,BankOpTbl,3,0),"")</f>
        <v>0</v>
      </c>
      <c r="W524" s="27">
        <f>IFERROR(VLOOKUP($D524,BankOpTbl,4,0),"")</f>
        <v>0</v>
      </c>
      <c r="X524" s="27">
        <f>IF($E524="","",IFERROR(VLOOKUP($E524,BankTbl,4,0),""))</f>
        <v>0</v>
      </c>
      <c r="Y524" s="27">
        <f>IF($F524="","",IFERROR(VLOOKUP($F524,BankTbl,4,0),""))</f>
        <v>0</v>
      </c>
      <c r="Z524" s="27">
        <f>IF($B524="","",IF($V524="PICK",LEFT($N524,5),IF($V524="FIXED",$W524,IF($V524="CODE",$H524,""))))</f>
        <v>0</v>
      </c>
    </row>
    <row r="525" spans="1:26" ht="21" customHeight="1">
      <c r="A525" s="27">
        <f>IF($B525="","",COUNTA($B$13:$B525))</f>
        <v>0</v>
      </c>
      <c r="B525" s="28"/>
      <c r="C525" s="28"/>
      <c r="D525" s="29"/>
      <c r="E525" s="29"/>
      <c r="F525" s="29"/>
      <c r="G525" s="28"/>
      <c r="H525" s="28"/>
      <c r="I525" s="30">
        <f>IF($H525="","",IFERROR(VLOOKUP($H525,AcctTbl,2,0),"کد ناشناخته"))</f>
        <v>0</v>
      </c>
      <c r="J525" s="27">
        <f>IF($H525="","",IFERROR(VLOOKUP($H525,AcctTbl,3,0),""))</f>
        <v>0</v>
      </c>
      <c r="K525" s="29"/>
      <c r="L525" s="28"/>
      <c r="M525" s="31"/>
      <c r="N525" s="29"/>
      <c r="O525" s="32">
        <f>IF($B525="",0,IF($U525="IN",N($M525),0))</f>
        <v>0</v>
      </c>
      <c r="P525" s="32">
        <f>IF($B525="",0,IF(OR($U525="OUT",$U525="TRF"),N($M525),0))</f>
        <v>0</v>
      </c>
      <c r="Q525" s="32">
        <f>IF($B525="",0,IF(OR($U525="OUT",$U525="TRF"),N($M525),0))</f>
        <v>0</v>
      </c>
      <c r="R525" s="32">
        <f>IF($B525="",0,IF($U525="IN",N($M525),0))</f>
        <v>0</v>
      </c>
      <c r="S525" s="33">
        <f>IF($B525="","",IF($M525="","⚠ مبلغ",IF($E525="","⚠ بانک عامل",IF(AND($U525="TRF",$F525=""),"⚠ بانک مقصد",IF(AND($V525&lt;&gt;"NONE",$V525&lt;&gt;"",$Z525=""),"⚠ طرف حساب","✓")))))</f>
        <v>0</v>
      </c>
      <c r="T525" s="29"/>
      <c r="U525" s="27">
        <f>IFERROR(VLOOKUP($D525,BankOpTbl,2,0),"")</f>
        <v>0</v>
      </c>
      <c r="V525" s="27">
        <f>IFERROR(VLOOKUP($D525,BankOpTbl,3,0),"")</f>
        <v>0</v>
      </c>
      <c r="W525" s="27">
        <f>IFERROR(VLOOKUP($D525,BankOpTbl,4,0),"")</f>
        <v>0</v>
      </c>
      <c r="X525" s="27">
        <f>IF($E525="","",IFERROR(VLOOKUP($E525,BankTbl,4,0),""))</f>
        <v>0</v>
      </c>
      <c r="Y525" s="27">
        <f>IF($F525="","",IFERROR(VLOOKUP($F525,BankTbl,4,0),""))</f>
        <v>0</v>
      </c>
      <c r="Z525" s="27">
        <f>IF($B525="","",IF($V525="PICK",LEFT($N525,5),IF($V525="FIXED",$W525,IF($V525="CODE",$H525,""))))</f>
        <v>0</v>
      </c>
    </row>
    <row r="526" spans="1:26" ht="21" customHeight="1">
      <c r="A526" s="27">
        <f>IF($B526="","",COUNTA($B$13:$B526))</f>
        <v>0</v>
      </c>
      <c r="B526" s="28"/>
      <c r="C526" s="28"/>
      <c r="D526" s="29"/>
      <c r="E526" s="29"/>
      <c r="F526" s="29"/>
      <c r="G526" s="28"/>
      <c r="H526" s="28"/>
      <c r="I526" s="30">
        <f>IF($H526="","",IFERROR(VLOOKUP($H526,AcctTbl,2,0),"کد ناشناخته"))</f>
        <v>0</v>
      </c>
      <c r="J526" s="27">
        <f>IF($H526="","",IFERROR(VLOOKUP($H526,AcctTbl,3,0),""))</f>
        <v>0</v>
      </c>
      <c r="K526" s="29"/>
      <c r="L526" s="28"/>
      <c r="M526" s="31"/>
      <c r="N526" s="29"/>
      <c r="O526" s="32">
        <f>IF($B526="",0,IF($U526="IN",N($M526),0))</f>
        <v>0</v>
      </c>
      <c r="P526" s="32">
        <f>IF($B526="",0,IF(OR($U526="OUT",$U526="TRF"),N($M526),0))</f>
        <v>0</v>
      </c>
      <c r="Q526" s="32">
        <f>IF($B526="",0,IF(OR($U526="OUT",$U526="TRF"),N($M526),0))</f>
        <v>0</v>
      </c>
      <c r="R526" s="32">
        <f>IF($B526="",0,IF($U526="IN",N($M526),0))</f>
        <v>0</v>
      </c>
      <c r="S526" s="33">
        <f>IF($B526="","",IF($M526="","⚠ مبلغ",IF($E526="","⚠ بانک عامل",IF(AND($U526="TRF",$F526=""),"⚠ بانک مقصد",IF(AND($V526&lt;&gt;"NONE",$V526&lt;&gt;"",$Z526=""),"⚠ طرف حساب","✓")))))</f>
        <v>0</v>
      </c>
      <c r="T526" s="29"/>
      <c r="U526" s="27">
        <f>IFERROR(VLOOKUP($D526,BankOpTbl,2,0),"")</f>
        <v>0</v>
      </c>
      <c r="V526" s="27">
        <f>IFERROR(VLOOKUP($D526,BankOpTbl,3,0),"")</f>
        <v>0</v>
      </c>
      <c r="W526" s="27">
        <f>IFERROR(VLOOKUP($D526,BankOpTbl,4,0),"")</f>
        <v>0</v>
      </c>
      <c r="X526" s="27">
        <f>IF($E526="","",IFERROR(VLOOKUP($E526,BankTbl,4,0),""))</f>
        <v>0</v>
      </c>
      <c r="Y526" s="27">
        <f>IF($F526="","",IFERROR(VLOOKUP($F526,BankTbl,4,0),""))</f>
        <v>0</v>
      </c>
      <c r="Z526" s="27">
        <f>IF($B526="","",IF($V526="PICK",LEFT($N526,5),IF($V526="FIXED",$W526,IF($V526="CODE",$H526,""))))</f>
        <v>0</v>
      </c>
    </row>
    <row r="527" spans="1:26" ht="21" customHeight="1">
      <c r="A527" s="27">
        <f>IF($B527="","",COUNTA($B$13:$B527))</f>
        <v>0</v>
      </c>
      <c r="B527" s="28"/>
      <c r="C527" s="28"/>
      <c r="D527" s="29"/>
      <c r="E527" s="29"/>
      <c r="F527" s="29"/>
      <c r="G527" s="28"/>
      <c r="H527" s="28"/>
      <c r="I527" s="30">
        <f>IF($H527="","",IFERROR(VLOOKUP($H527,AcctTbl,2,0),"کد ناشناخته"))</f>
        <v>0</v>
      </c>
      <c r="J527" s="27">
        <f>IF($H527="","",IFERROR(VLOOKUP($H527,AcctTbl,3,0),""))</f>
        <v>0</v>
      </c>
      <c r="K527" s="29"/>
      <c r="L527" s="28"/>
      <c r="M527" s="31"/>
      <c r="N527" s="29"/>
      <c r="O527" s="32">
        <f>IF($B527="",0,IF($U527="IN",N($M527),0))</f>
        <v>0</v>
      </c>
      <c r="P527" s="32">
        <f>IF($B527="",0,IF(OR($U527="OUT",$U527="TRF"),N($M527),0))</f>
        <v>0</v>
      </c>
      <c r="Q527" s="32">
        <f>IF($B527="",0,IF(OR($U527="OUT",$U527="TRF"),N($M527),0))</f>
        <v>0</v>
      </c>
      <c r="R527" s="32">
        <f>IF($B527="",0,IF($U527="IN",N($M527),0))</f>
        <v>0</v>
      </c>
      <c r="S527" s="33">
        <f>IF($B527="","",IF($M527="","⚠ مبلغ",IF($E527="","⚠ بانک عامل",IF(AND($U527="TRF",$F527=""),"⚠ بانک مقصد",IF(AND($V527&lt;&gt;"NONE",$V527&lt;&gt;"",$Z527=""),"⚠ طرف حساب","✓")))))</f>
        <v>0</v>
      </c>
      <c r="T527" s="29"/>
      <c r="U527" s="27">
        <f>IFERROR(VLOOKUP($D527,BankOpTbl,2,0),"")</f>
        <v>0</v>
      </c>
      <c r="V527" s="27">
        <f>IFERROR(VLOOKUP($D527,BankOpTbl,3,0),"")</f>
        <v>0</v>
      </c>
      <c r="W527" s="27">
        <f>IFERROR(VLOOKUP($D527,BankOpTbl,4,0),"")</f>
        <v>0</v>
      </c>
      <c r="X527" s="27">
        <f>IF($E527="","",IFERROR(VLOOKUP($E527,BankTbl,4,0),""))</f>
        <v>0</v>
      </c>
      <c r="Y527" s="27">
        <f>IF($F527="","",IFERROR(VLOOKUP($F527,BankTbl,4,0),""))</f>
        <v>0</v>
      </c>
      <c r="Z527" s="27">
        <f>IF($B527="","",IF($V527="PICK",LEFT($N527,5),IF($V527="FIXED",$W527,IF($V527="CODE",$H527,""))))</f>
        <v>0</v>
      </c>
    </row>
    <row r="528" spans="1:26" ht="21" customHeight="1">
      <c r="A528" s="27">
        <f>IF($B528="","",COUNTA($B$13:$B528))</f>
        <v>0</v>
      </c>
      <c r="B528" s="28"/>
      <c r="C528" s="28"/>
      <c r="D528" s="29"/>
      <c r="E528" s="29"/>
      <c r="F528" s="29"/>
      <c r="G528" s="28"/>
      <c r="H528" s="28"/>
      <c r="I528" s="30">
        <f>IF($H528="","",IFERROR(VLOOKUP($H528,AcctTbl,2,0),"کد ناشناخته"))</f>
        <v>0</v>
      </c>
      <c r="J528" s="27">
        <f>IF($H528="","",IFERROR(VLOOKUP($H528,AcctTbl,3,0),""))</f>
        <v>0</v>
      </c>
      <c r="K528" s="29"/>
      <c r="L528" s="28"/>
      <c r="M528" s="31"/>
      <c r="N528" s="29"/>
      <c r="O528" s="32">
        <f>IF($B528="",0,IF($U528="IN",N($M528),0))</f>
        <v>0</v>
      </c>
      <c r="P528" s="32">
        <f>IF($B528="",0,IF(OR($U528="OUT",$U528="TRF"),N($M528),0))</f>
        <v>0</v>
      </c>
      <c r="Q528" s="32">
        <f>IF($B528="",0,IF(OR($U528="OUT",$U528="TRF"),N($M528),0))</f>
        <v>0</v>
      </c>
      <c r="R528" s="32">
        <f>IF($B528="",0,IF($U528="IN",N($M528),0))</f>
        <v>0</v>
      </c>
      <c r="S528" s="33">
        <f>IF($B528="","",IF($M528="","⚠ مبلغ",IF($E528="","⚠ بانک عامل",IF(AND($U528="TRF",$F528=""),"⚠ بانک مقصد",IF(AND($V528&lt;&gt;"NONE",$V528&lt;&gt;"",$Z528=""),"⚠ طرف حساب","✓")))))</f>
        <v>0</v>
      </c>
      <c r="T528" s="29"/>
      <c r="U528" s="27">
        <f>IFERROR(VLOOKUP($D528,BankOpTbl,2,0),"")</f>
        <v>0</v>
      </c>
      <c r="V528" s="27">
        <f>IFERROR(VLOOKUP($D528,BankOpTbl,3,0),"")</f>
        <v>0</v>
      </c>
      <c r="W528" s="27">
        <f>IFERROR(VLOOKUP($D528,BankOpTbl,4,0),"")</f>
        <v>0</v>
      </c>
      <c r="X528" s="27">
        <f>IF($E528="","",IFERROR(VLOOKUP($E528,BankTbl,4,0),""))</f>
        <v>0</v>
      </c>
      <c r="Y528" s="27">
        <f>IF($F528="","",IFERROR(VLOOKUP($F528,BankTbl,4,0),""))</f>
        <v>0</v>
      </c>
      <c r="Z528" s="27">
        <f>IF($B528="","",IF($V528="PICK",LEFT($N528,5),IF($V528="FIXED",$W528,IF($V528="CODE",$H528,""))))</f>
        <v>0</v>
      </c>
    </row>
    <row r="529" spans="1:26" ht="21" customHeight="1">
      <c r="A529" s="27">
        <f>IF($B529="","",COUNTA($B$13:$B529))</f>
        <v>0</v>
      </c>
      <c r="B529" s="28"/>
      <c r="C529" s="28"/>
      <c r="D529" s="29"/>
      <c r="E529" s="29"/>
      <c r="F529" s="29"/>
      <c r="G529" s="28"/>
      <c r="H529" s="28"/>
      <c r="I529" s="30">
        <f>IF($H529="","",IFERROR(VLOOKUP($H529,AcctTbl,2,0),"کد ناشناخته"))</f>
        <v>0</v>
      </c>
      <c r="J529" s="27">
        <f>IF($H529="","",IFERROR(VLOOKUP($H529,AcctTbl,3,0),""))</f>
        <v>0</v>
      </c>
      <c r="K529" s="29"/>
      <c r="L529" s="28"/>
      <c r="M529" s="31"/>
      <c r="N529" s="29"/>
      <c r="O529" s="32">
        <f>IF($B529="",0,IF($U529="IN",N($M529),0))</f>
        <v>0</v>
      </c>
      <c r="P529" s="32">
        <f>IF($B529="",0,IF(OR($U529="OUT",$U529="TRF"),N($M529),0))</f>
        <v>0</v>
      </c>
      <c r="Q529" s="32">
        <f>IF($B529="",0,IF(OR($U529="OUT",$U529="TRF"),N($M529),0))</f>
        <v>0</v>
      </c>
      <c r="R529" s="32">
        <f>IF($B529="",0,IF($U529="IN",N($M529),0))</f>
        <v>0</v>
      </c>
      <c r="S529" s="33">
        <f>IF($B529="","",IF($M529="","⚠ مبلغ",IF($E529="","⚠ بانک عامل",IF(AND($U529="TRF",$F529=""),"⚠ بانک مقصد",IF(AND($V529&lt;&gt;"NONE",$V529&lt;&gt;"",$Z529=""),"⚠ طرف حساب","✓")))))</f>
        <v>0</v>
      </c>
      <c r="T529" s="29"/>
      <c r="U529" s="27">
        <f>IFERROR(VLOOKUP($D529,BankOpTbl,2,0),"")</f>
        <v>0</v>
      </c>
      <c r="V529" s="27">
        <f>IFERROR(VLOOKUP($D529,BankOpTbl,3,0),"")</f>
        <v>0</v>
      </c>
      <c r="W529" s="27">
        <f>IFERROR(VLOOKUP($D529,BankOpTbl,4,0),"")</f>
        <v>0</v>
      </c>
      <c r="X529" s="27">
        <f>IF($E529="","",IFERROR(VLOOKUP($E529,BankTbl,4,0),""))</f>
        <v>0</v>
      </c>
      <c r="Y529" s="27">
        <f>IF($F529="","",IFERROR(VLOOKUP($F529,BankTbl,4,0),""))</f>
        <v>0</v>
      </c>
      <c r="Z529" s="27">
        <f>IF($B529="","",IF($V529="PICK",LEFT($N529,5),IF($V529="FIXED",$W529,IF($V529="CODE",$H529,""))))</f>
        <v>0</v>
      </c>
    </row>
    <row r="530" spans="1:26" ht="21" customHeight="1">
      <c r="A530" s="27">
        <f>IF($B530="","",COUNTA($B$13:$B530))</f>
        <v>0</v>
      </c>
      <c r="B530" s="28"/>
      <c r="C530" s="28"/>
      <c r="D530" s="29"/>
      <c r="E530" s="29"/>
      <c r="F530" s="29"/>
      <c r="G530" s="28"/>
      <c r="H530" s="28"/>
      <c r="I530" s="30">
        <f>IF($H530="","",IFERROR(VLOOKUP($H530,AcctTbl,2,0),"کد ناشناخته"))</f>
        <v>0</v>
      </c>
      <c r="J530" s="27">
        <f>IF($H530="","",IFERROR(VLOOKUP($H530,AcctTbl,3,0),""))</f>
        <v>0</v>
      </c>
      <c r="K530" s="29"/>
      <c r="L530" s="28"/>
      <c r="M530" s="31"/>
      <c r="N530" s="29"/>
      <c r="O530" s="32">
        <f>IF($B530="",0,IF($U530="IN",N($M530),0))</f>
        <v>0</v>
      </c>
      <c r="P530" s="32">
        <f>IF($B530="",0,IF(OR($U530="OUT",$U530="TRF"),N($M530),0))</f>
        <v>0</v>
      </c>
      <c r="Q530" s="32">
        <f>IF($B530="",0,IF(OR($U530="OUT",$U530="TRF"),N($M530),0))</f>
        <v>0</v>
      </c>
      <c r="R530" s="32">
        <f>IF($B530="",0,IF($U530="IN",N($M530),0))</f>
        <v>0</v>
      </c>
      <c r="S530" s="33">
        <f>IF($B530="","",IF($M530="","⚠ مبلغ",IF($E530="","⚠ بانک عامل",IF(AND($U530="TRF",$F530=""),"⚠ بانک مقصد",IF(AND($V530&lt;&gt;"NONE",$V530&lt;&gt;"",$Z530=""),"⚠ طرف حساب","✓")))))</f>
        <v>0</v>
      </c>
      <c r="T530" s="29"/>
      <c r="U530" s="27">
        <f>IFERROR(VLOOKUP($D530,BankOpTbl,2,0),"")</f>
        <v>0</v>
      </c>
      <c r="V530" s="27">
        <f>IFERROR(VLOOKUP($D530,BankOpTbl,3,0),"")</f>
        <v>0</v>
      </c>
      <c r="W530" s="27">
        <f>IFERROR(VLOOKUP($D530,BankOpTbl,4,0),"")</f>
        <v>0</v>
      </c>
      <c r="X530" s="27">
        <f>IF($E530="","",IFERROR(VLOOKUP($E530,BankTbl,4,0),""))</f>
        <v>0</v>
      </c>
      <c r="Y530" s="27">
        <f>IF($F530="","",IFERROR(VLOOKUP($F530,BankTbl,4,0),""))</f>
        <v>0</v>
      </c>
      <c r="Z530" s="27">
        <f>IF($B530="","",IF($V530="PICK",LEFT($N530,5),IF($V530="FIXED",$W530,IF($V530="CODE",$H530,""))))</f>
        <v>0</v>
      </c>
    </row>
    <row r="531" spans="1:26" ht="21" customHeight="1">
      <c r="A531" s="27">
        <f>IF($B531="","",COUNTA($B$13:$B531))</f>
        <v>0</v>
      </c>
      <c r="B531" s="28"/>
      <c r="C531" s="28"/>
      <c r="D531" s="29"/>
      <c r="E531" s="29"/>
      <c r="F531" s="29"/>
      <c r="G531" s="28"/>
      <c r="H531" s="28"/>
      <c r="I531" s="30">
        <f>IF($H531="","",IFERROR(VLOOKUP($H531,AcctTbl,2,0),"کد ناشناخته"))</f>
        <v>0</v>
      </c>
      <c r="J531" s="27">
        <f>IF($H531="","",IFERROR(VLOOKUP($H531,AcctTbl,3,0),""))</f>
        <v>0</v>
      </c>
      <c r="K531" s="29"/>
      <c r="L531" s="28"/>
      <c r="M531" s="31"/>
      <c r="N531" s="29"/>
      <c r="O531" s="32">
        <f>IF($B531="",0,IF($U531="IN",N($M531),0))</f>
        <v>0</v>
      </c>
      <c r="P531" s="32">
        <f>IF($B531="",0,IF(OR($U531="OUT",$U531="TRF"),N($M531),0))</f>
        <v>0</v>
      </c>
      <c r="Q531" s="32">
        <f>IF($B531="",0,IF(OR($U531="OUT",$U531="TRF"),N($M531),0))</f>
        <v>0</v>
      </c>
      <c r="R531" s="32">
        <f>IF($B531="",0,IF($U531="IN",N($M531),0))</f>
        <v>0</v>
      </c>
      <c r="S531" s="33">
        <f>IF($B531="","",IF($M531="","⚠ مبلغ",IF($E531="","⚠ بانک عامل",IF(AND($U531="TRF",$F531=""),"⚠ بانک مقصد",IF(AND($V531&lt;&gt;"NONE",$V531&lt;&gt;"",$Z531=""),"⚠ طرف حساب","✓")))))</f>
        <v>0</v>
      </c>
      <c r="T531" s="29"/>
      <c r="U531" s="27">
        <f>IFERROR(VLOOKUP($D531,BankOpTbl,2,0),"")</f>
        <v>0</v>
      </c>
      <c r="V531" s="27">
        <f>IFERROR(VLOOKUP($D531,BankOpTbl,3,0),"")</f>
        <v>0</v>
      </c>
      <c r="W531" s="27">
        <f>IFERROR(VLOOKUP($D531,BankOpTbl,4,0),"")</f>
        <v>0</v>
      </c>
      <c r="X531" s="27">
        <f>IF($E531="","",IFERROR(VLOOKUP($E531,BankTbl,4,0),""))</f>
        <v>0</v>
      </c>
      <c r="Y531" s="27">
        <f>IF($F531="","",IFERROR(VLOOKUP($F531,BankTbl,4,0),""))</f>
        <v>0</v>
      </c>
      <c r="Z531" s="27">
        <f>IF($B531="","",IF($V531="PICK",LEFT($N531,5),IF($V531="FIXED",$W531,IF($V531="CODE",$H531,""))))</f>
        <v>0</v>
      </c>
    </row>
    <row r="532" spans="1:26" ht="21" customHeight="1">
      <c r="A532" s="27">
        <f>IF($B532="","",COUNTA($B$13:$B532))</f>
        <v>0</v>
      </c>
      <c r="B532" s="28"/>
      <c r="C532" s="28"/>
      <c r="D532" s="29"/>
      <c r="E532" s="29"/>
      <c r="F532" s="29"/>
      <c r="G532" s="28"/>
      <c r="H532" s="28"/>
      <c r="I532" s="30">
        <f>IF($H532="","",IFERROR(VLOOKUP($H532,AcctTbl,2,0),"کد ناشناخته"))</f>
        <v>0</v>
      </c>
      <c r="J532" s="27">
        <f>IF($H532="","",IFERROR(VLOOKUP($H532,AcctTbl,3,0),""))</f>
        <v>0</v>
      </c>
      <c r="K532" s="29"/>
      <c r="L532" s="28"/>
      <c r="M532" s="31"/>
      <c r="N532" s="29"/>
      <c r="O532" s="32">
        <f>IF($B532="",0,IF($U532="IN",N($M532),0))</f>
        <v>0</v>
      </c>
      <c r="P532" s="32">
        <f>IF($B532="",0,IF(OR($U532="OUT",$U532="TRF"),N($M532),0))</f>
        <v>0</v>
      </c>
      <c r="Q532" s="32">
        <f>IF($B532="",0,IF(OR($U532="OUT",$U532="TRF"),N($M532),0))</f>
        <v>0</v>
      </c>
      <c r="R532" s="32">
        <f>IF($B532="",0,IF($U532="IN",N($M532),0))</f>
        <v>0</v>
      </c>
      <c r="S532" s="33">
        <f>IF($B532="","",IF($M532="","⚠ مبلغ",IF($E532="","⚠ بانک عامل",IF(AND($U532="TRF",$F532=""),"⚠ بانک مقصد",IF(AND($V532&lt;&gt;"NONE",$V532&lt;&gt;"",$Z532=""),"⚠ طرف حساب","✓")))))</f>
        <v>0</v>
      </c>
      <c r="T532" s="29"/>
      <c r="U532" s="27">
        <f>IFERROR(VLOOKUP($D532,BankOpTbl,2,0),"")</f>
        <v>0</v>
      </c>
      <c r="V532" s="27">
        <f>IFERROR(VLOOKUP($D532,BankOpTbl,3,0),"")</f>
        <v>0</v>
      </c>
      <c r="W532" s="27">
        <f>IFERROR(VLOOKUP($D532,BankOpTbl,4,0),"")</f>
        <v>0</v>
      </c>
      <c r="X532" s="27">
        <f>IF($E532="","",IFERROR(VLOOKUP($E532,BankTbl,4,0),""))</f>
        <v>0</v>
      </c>
      <c r="Y532" s="27">
        <f>IF($F532="","",IFERROR(VLOOKUP($F532,BankTbl,4,0),""))</f>
        <v>0</v>
      </c>
      <c r="Z532" s="27">
        <f>IF($B532="","",IF($V532="PICK",LEFT($N532,5),IF($V532="FIXED",$W532,IF($V532="CODE",$H532,""))))</f>
        <v>0</v>
      </c>
    </row>
    <row r="533" spans="1:26" ht="21" customHeight="1">
      <c r="A533" s="27">
        <f>IF($B533="","",COUNTA($B$13:$B533))</f>
        <v>0</v>
      </c>
      <c r="B533" s="28"/>
      <c r="C533" s="28"/>
      <c r="D533" s="29"/>
      <c r="E533" s="29"/>
      <c r="F533" s="29"/>
      <c r="G533" s="28"/>
      <c r="H533" s="28"/>
      <c r="I533" s="30">
        <f>IF($H533="","",IFERROR(VLOOKUP($H533,AcctTbl,2,0),"کد ناشناخته"))</f>
        <v>0</v>
      </c>
      <c r="J533" s="27">
        <f>IF($H533="","",IFERROR(VLOOKUP($H533,AcctTbl,3,0),""))</f>
        <v>0</v>
      </c>
      <c r="K533" s="29"/>
      <c r="L533" s="28"/>
      <c r="M533" s="31"/>
      <c r="N533" s="29"/>
      <c r="O533" s="32">
        <f>IF($B533="",0,IF($U533="IN",N($M533),0))</f>
        <v>0</v>
      </c>
      <c r="P533" s="32">
        <f>IF($B533="",0,IF(OR($U533="OUT",$U533="TRF"),N($M533),0))</f>
        <v>0</v>
      </c>
      <c r="Q533" s="32">
        <f>IF($B533="",0,IF(OR($U533="OUT",$U533="TRF"),N($M533),0))</f>
        <v>0</v>
      </c>
      <c r="R533" s="32">
        <f>IF($B533="",0,IF($U533="IN",N($M533),0))</f>
        <v>0</v>
      </c>
      <c r="S533" s="33">
        <f>IF($B533="","",IF($M533="","⚠ مبلغ",IF($E533="","⚠ بانک عامل",IF(AND($U533="TRF",$F533=""),"⚠ بانک مقصد",IF(AND($V533&lt;&gt;"NONE",$V533&lt;&gt;"",$Z533=""),"⚠ طرف حساب","✓")))))</f>
        <v>0</v>
      </c>
      <c r="T533" s="29"/>
      <c r="U533" s="27">
        <f>IFERROR(VLOOKUP($D533,BankOpTbl,2,0),"")</f>
        <v>0</v>
      </c>
      <c r="V533" s="27">
        <f>IFERROR(VLOOKUP($D533,BankOpTbl,3,0),"")</f>
        <v>0</v>
      </c>
      <c r="W533" s="27">
        <f>IFERROR(VLOOKUP($D533,BankOpTbl,4,0),"")</f>
        <v>0</v>
      </c>
      <c r="X533" s="27">
        <f>IF($E533="","",IFERROR(VLOOKUP($E533,BankTbl,4,0),""))</f>
        <v>0</v>
      </c>
      <c r="Y533" s="27">
        <f>IF($F533="","",IFERROR(VLOOKUP($F533,BankTbl,4,0),""))</f>
        <v>0</v>
      </c>
      <c r="Z533" s="27">
        <f>IF($B533="","",IF($V533="PICK",LEFT($N533,5),IF($V533="FIXED",$W533,IF($V533="CODE",$H533,""))))</f>
        <v>0</v>
      </c>
    </row>
    <row r="534" spans="1:26" ht="21" customHeight="1">
      <c r="A534" s="27">
        <f>IF($B534="","",COUNTA($B$13:$B534))</f>
        <v>0</v>
      </c>
      <c r="B534" s="28"/>
      <c r="C534" s="28"/>
      <c r="D534" s="29"/>
      <c r="E534" s="29"/>
      <c r="F534" s="29"/>
      <c r="G534" s="28"/>
      <c r="H534" s="28"/>
      <c r="I534" s="30">
        <f>IF($H534="","",IFERROR(VLOOKUP($H534,AcctTbl,2,0),"کد ناشناخته"))</f>
        <v>0</v>
      </c>
      <c r="J534" s="27">
        <f>IF($H534="","",IFERROR(VLOOKUP($H534,AcctTbl,3,0),""))</f>
        <v>0</v>
      </c>
      <c r="K534" s="29"/>
      <c r="L534" s="28"/>
      <c r="M534" s="31"/>
      <c r="N534" s="29"/>
      <c r="O534" s="32">
        <f>IF($B534="",0,IF($U534="IN",N($M534),0))</f>
        <v>0</v>
      </c>
      <c r="P534" s="32">
        <f>IF($B534="",0,IF(OR($U534="OUT",$U534="TRF"),N($M534),0))</f>
        <v>0</v>
      </c>
      <c r="Q534" s="32">
        <f>IF($B534="",0,IF(OR($U534="OUT",$U534="TRF"),N($M534),0))</f>
        <v>0</v>
      </c>
      <c r="R534" s="32">
        <f>IF($B534="",0,IF($U534="IN",N($M534),0))</f>
        <v>0</v>
      </c>
      <c r="S534" s="33">
        <f>IF($B534="","",IF($M534="","⚠ مبلغ",IF($E534="","⚠ بانک عامل",IF(AND($U534="TRF",$F534=""),"⚠ بانک مقصد",IF(AND($V534&lt;&gt;"NONE",$V534&lt;&gt;"",$Z534=""),"⚠ طرف حساب","✓")))))</f>
        <v>0</v>
      </c>
      <c r="T534" s="29"/>
      <c r="U534" s="27">
        <f>IFERROR(VLOOKUP($D534,BankOpTbl,2,0),"")</f>
        <v>0</v>
      </c>
      <c r="V534" s="27">
        <f>IFERROR(VLOOKUP($D534,BankOpTbl,3,0),"")</f>
        <v>0</v>
      </c>
      <c r="W534" s="27">
        <f>IFERROR(VLOOKUP($D534,BankOpTbl,4,0),"")</f>
        <v>0</v>
      </c>
      <c r="X534" s="27">
        <f>IF($E534="","",IFERROR(VLOOKUP($E534,BankTbl,4,0),""))</f>
        <v>0</v>
      </c>
      <c r="Y534" s="27">
        <f>IF($F534="","",IFERROR(VLOOKUP($F534,BankTbl,4,0),""))</f>
        <v>0</v>
      </c>
      <c r="Z534" s="27">
        <f>IF($B534="","",IF($V534="PICK",LEFT($N534,5),IF($V534="FIXED",$W534,IF($V534="CODE",$H534,""))))</f>
        <v>0</v>
      </c>
    </row>
    <row r="535" spans="1:26" ht="21" customHeight="1">
      <c r="A535" s="27">
        <f>IF($B535="","",COUNTA($B$13:$B535))</f>
        <v>0</v>
      </c>
      <c r="B535" s="28"/>
      <c r="C535" s="28"/>
      <c r="D535" s="29"/>
      <c r="E535" s="29"/>
      <c r="F535" s="29"/>
      <c r="G535" s="28"/>
      <c r="H535" s="28"/>
      <c r="I535" s="30">
        <f>IF($H535="","",IFERROR(VLOOKUP($H535,AcctTbl,2,0),"کد ناشناخته"))</f>
        <v>0</v>
      </c>
      <c r="J535" s="27">
        <f>IF($H535="","",IFERROR(VLOOKUP($H535,AcctTbl,3,0),""))</f>
        <v>0</v>
      </c>
      <c r="K535" s="29"/>
      <c r="L535" s="28"/>
      <c r="M535" s="31"/>
      <c r="N535" s="29"/>
      <c r="O535" s="32">
        <f>IF($B535="",0,IF($U535="IN",N($M535),0))</f>
        <v>0</v>
      </c>
      <c r="P535" s="32">
        <f>IF($B535="",0,IF(OR($U535="OUT",$U535="TRF"),N($M535),0))</f>
        <v>0</v>
      </c>
      <c r="Q535" s="32">
        <f>IF($B535="",0,IF(OR($U535="OUT",$U535="TRF"),N($M535),0))</f>
        <v>0</v>
      </c>
      <c r="R535" s="32">
        <f>IF($B535="",0,IF($U535="IN",N($M535),0))</f>
        <v>0</v>
      </c>
      <c r="S535" s="33">
        <f>IF($B535="","",IF($M535="","⚠ مبلغ",IF($E535="","⚠ بانک عامل",IF(AND($U535="TRF",$F535=""),"⚠ بانک مقصد",IF(AND($V535&lt;&gt;"NONE",$V535&lt;&gt;"",$Z535=""),"⚠ طرف حساب","✓")))))</f>
        <v>0</v>
      </c>
      <c r="T535" s="29"/>
      <c r="U535" s="27">
        <f>IFERROR(VLOOKUP($D535,BankOpTbl,2,0),"")</f>
        <v>0</v>
      </c>
      <c r="V535" s="27">
        <f>IFERROR(VLOOKUP($D535,BankOpTbl,3,0),"")</f>
        <v>0</v>
      </c>
      <c r="W535" s="27">
        <f>IFERROR(VLOOKUP($D535,BankOpTbl,4,0),"")</f>
        <v>0</v>
      </c>
      <c r="X535" s="27">
        <f>IF($E535="","",IFERROR(VLOOKUP($E535,BankTbl,4,0),""))</f>
        <v>0</v>
      </c>
      <c r="Y535" s="27">
        <f>IF($F535="","",IFERROR(VLOOKUP($F535,BankTbl,4,0),""))</f>
        <v>0</v>
      </c>
      <c r="Z535" s="27">
        <f>IF($B535="","",IF($V535="PICK",LEFT($N535,5),IF($V535="FIXED",$W535,IF($V535="CODE",$H535,""))))</f>
        <v>0</v>
      </c>
    </row>
    <row r="536" spans="1:26" ht="21" customHeight="1">
      <c r="A536" s="27">
        <f>IF($B536="","",COUNTA($B$13:$B536))</f>
        <v>0</v>
      </c>
      <c r="B536" s="28"/>
      <c r="C536" s="28"/>
      <c r="D536" s="29"/>
      <c r="E536" s="29"/>
      <c r="F536" s="29"/>
      <c r="G536" s="28"/>
      <c r="H536" s="28"/>
      <c r="I536" s="30">
        <f>IF($H536="","",IFERROR(VLOOKUP($H536,AcctTbl,2,0),"کد ناشناخته"))</f>
        <v>0</v>
      </c>
      <c r="J536" s="27">
        <f>IF($H536="","",IFERROR(VLOOKUP($H536,AcctTbl,3,0),""))</f>
        <v>0</v>
      </c>
      <c r="K536" s="29"/>
      <c r="L536" s="28"/>
      <c r="M536" s="31"/>
      <c r="N536" s="29"/>
      <c r="O536" s="32">
        <f>IF($B536="",0,IF($U536="IN",N($M536),0))</f>
        <v>0</v>
      </c>
      <c r="P536" s="32">
        <f>IF($B536="",0,IF(OR($U536="OUT",$U536="TRF"),N($M536),0))</f>
        <v>0</v>
      </c>
      <c r="Q536" s="32">
        <f>IF($B536="",0,IF(OR($U536="OUT",$U536="TRF"),N($M536),0))</f>
        <v>0</v>
      </c>
      <c r="R536" s="32">
        <f>IF($B536="",0,IF($U536="IN",N($M536),0))</f>
        <v>0</v>
      </c>
      <c r="S536" s="33">
        <f>IF($B536="","",IF($M536="","⚠ مبلغ",IF($E536="","⚠ بانک عامل",IF(AND($U536="TRF",$F536=""),"⚠ بانک مقصد",IF(AND($V536&lt;&gt;"NONE",$V536&lt;&gt;"",$Z536=""),"⚠ طرف حساب","✓")))))</f>
        <v>0</v>
      </c>
      <c r="T536" s="29"/>
      <c r="U536" s="27">
        <f>IFERROR(VLOOKUP($D536,BankOpTbl,2,0),"")</f>
        <v>0</v>
      </c>
      <c r="V536" s="27">
        <f>IFERROR(VLOOKUP($D536,BankOpTbl,3,0),"")</f>
        <v>0</v>
      </c>
      <c r="W536" s="27">
        <f>IFERROR(VLOOKUP($D536,BankOpTbl,4,0),"")</f>
        <v>0</v>
      </c>
      <c r="X536" s="27">
        <f>IF($E536="","",IFERROR(VLOOKUP($E536,BankTbl,4,0),""))</f>
        <v>0</v>
      </c>
      <c r="Y536" s="27">
        <f>IF($F536="","",IFERROR(VLOOKUP($F536,BankTbl,4,0),""))</f>
        <v>0</v>
      </c>
      <c r="Z536" s="27">
        <f>IF($B536="","",IF($V536="PICK",LEFT($N536,5),IF($V536="FIXED",$W536,IF($V536="CODE",$H536,""))))</f>
        <v>0</v>
      </c>
    </row>
    <row r="537" spans="1:26" ht="21" customHeight="1">
      <c r="A537" s="27">
        <f>IF($B537="","",COUNTA($B$13:$B537))</f>
        <v>0</v>
      </c>
      <c r="B537" s="28"/>
      <c r="C537" s="28"/>
      <c r="D537" s="29"/>
      <c r="E537" s="29"/>
      <c r="F537" s="29"/>
      <c r="G537" s="28"/>
      <c r="H537" s="28"/>
      <c r="I537" s="30">
        <f>IF($H537="","",IFERROR(VLOOKUP($H537,AcctTbl,2,0),"کد ناشناخته"))</f>
        <v>0</v>
      </c>
      <c r="J537" s="27">
        <f>IF($H537="","",IFERROR(VLOOKUP($H537,AcctTbl,3,0),""))</f>
        <v>0</v>
      </c>
      <c r="K537" s="29"/>
      <c r="L537" s="28"/>
      <c r="M537" s="31"/>
      <c r="N537" s="29"/>
      <c r="O537" s="32">
        <f>IF($B537="",0,IF($U537="IN",N($M537),0))</f>
        <v>0</v>
      </c>
      <c r="P537" s="32">
        <f>IF($B537="",0,IF(OR($U537="OUT",$U537="TRF"),N($M537),0))</f>
        <v>0</v>
      </c>
      <c r="Q537" s="32">
        <f>IF($B537="",0,IF(OR($U537="OUT",$U537="TRF"),N($M537),0))</f>
        <v>0</v>
      </c>
      <c r="R537" s="32">
        <f>IF($B537="",0,IF($U537="IN",N($M537),0))</f>
        <v>0</v>
      </c>
      <c r="S537" s="33">
        <f>IF($B537="","",IF($M537="","⚠ مبلغ",IF($E537="","⚠ بانک عامل",IF(AND($U537="TRF",$F537=""),"⚠ بانک مقصد",IF(AND($V537&lt;&gt;"NONE",$V537&lt;&gt;"",$Z537=""),"⚠ طرف حساب","✓")))))</f>
        <v>0</v>
      </c>
      <c r="T537" s="29"/>
      <c r="U537" s="27">
        <f>IFERROR(VLOOKUP($D537,BankOpTbl,2,0),"")</f>
        <v>0</v>
      </c>
      <c r="V537" s="27">
        <f>IFERROR(VLOOKUP($D537,BankOpTbl,3,0),"")</f>
        <v>0</v>
      </c>
      <c r="W537" s="27">
        <f>IFERROR(VLOOKUP($D537,BankOpTbl,4,0),"")</f>
        <v>0</v>
      </c>
      <c r="X537" s="27">
        <f>IF($E537="","",IFERROR(VLOOKUP($E537,BankTbl,4,0),""))</f>
        <v>0</v>
      </c>
      <c r="Y537" s="27">
        <f>IF($F537="","",IFERROR(VLOOKUP($F537,BankTbl,4,0),""))</f>
        <v>0</v>
      </c>
      <c r="Z537" s="27">
        <f>IF($B537="","",IF($V537="PICK",LEFT($N537,5),IF($V537="FIXED",$W537,IF($V537="CODE",$H537,""))))</f>
        <v>0</v>
      </c>
    </row>
    <row r="538" spans="1:26" ht="21" customHeight="1">
      <c r="A538" s="27">
        <f>IF($B538="","",COUNTA($B$13:$B538))</f>
        <v>0</v>
      </c>
      <c r="B538" s="28"/>
      <c r="C538" s="28"/>
      <c r="D538" s="29"/>
      <c r="E538" s="29"/>
      <c r="F538" s="29"/>
      <c r="G538" s="28"/>
      <c r="H538" s="28"/>
      <c r="I538" s="30">
        <f>IF($H538="","",IFERROR(VLOOKUP($H538,AcctTbl,2,0),"کد ناشناخته"))</f>
        <v>0</v>
      </c>
      <c r="J538" s="27">
        <f>IF($H538="","",IFERROR(VLOOKUP($H538,AcctTbl,3,0),""))</f>
        <v>0</v>
      </c>
      <c r="K538" s="29"/>
      <c r="L538" s="28"/>
      <c r="M538" s="31"/>
      <c r="N538" s="29"/>
      <c r="O538" s="32">
        <f>IF($B538="",0,IF($U538="IN",N($M538),0))</f>
        <v>0</v>
      </c>
      <c r="P538" s="32">
        <f>IF($B538="",0,IF(OR($U538="OUT",$U538="TRF"),N($M538),0))</f>
        <v>0</v>
      </c>
      <c r="Q538" s="32">
        <f>IF($B538="",0,IF(OR($U538="OUT",$U538="TRF"),N($M538),0))</f>
        <v>0</v>
      </c>
      <c r="R538" s="32">
        <f>IF($B538="",0,IF($U538="IN",N($M538),0))</f>
        <v>0</v>
      </c>
      <c r="S538" s="33">
        <f>IF($B538="","",IF($M538="","⚠ مبلغ",IF($E538="","⚠ بانک عامل",IF(AND($U538="TRF",$F538=""),"⚠ بانک مقصد",IF(AND($V538&lt;&gt;"NONE",$V538&lt;&gt;"",$Z538=""),"⚠ طرف حساب","✓")))))</f>
        <v>0</v>
      </c>
      <c r="T538" s="29"/>
      <c r="U538" s="27">
        <f>IFERROR(VLOOKUP($D538,BankOpTbl,2,0),"")</f>
        <v>0</v>
      </c>
      <c r="V538" s="27">
        <f>IFERROR(VLOOKUP($D538,BankOpTbl,3,0),"")</f>
        <v>0</v>
      </c>
      <c r="W538" s="27">
        <f>IFERROR(VLOOKUP($D538,BankOpTbl,4,0),"")</f>
        <v>0</v>
      </c>
      <c r="X538" s="27">
        <f>IF($E538="","",IFERROR(VLOOKUP($E538,BankTbl,4,0),""))</f>
        <v>0</v>
      </c>
      <c r="Y538" s="27">
        <f>IF($F538="","",IFERROR(VLOOKUP($F538,BankTbl,4,0),""))</f>
        <v>0</v>
      </c>
      <c r="Z538" s="27">
        <f>IF($B538="","",IF($V538="PICK",LEFT($N538,5),IF($V538="FIXED",$W538,IF($V538="CODE",$H538,""))))</f>
        <v>0</v>
      </c>
    </row>
    <row r="539" spans="1:26" ht="21" customHeight="1">
      <c r="A539" s="27">
        <f>IF($B539="","",COUNTA($B$13:$B539))</f>
        <v>0</v>
      </c>
      <c r="B539" s="28"/>
      <c r="C539" s="28"/>
      <c r="D539" s="29"/>
      <c r="E539" s="29"/>
      <c r="F539" s="29"/>
      <c r="G539" s="28"/>
      <c r="H539" s="28"/>
      <c r="I539" s="30">
        <f>IF($H539="","",IFERROR(VLOOKUP($H539,AcctTbl,2,0),"کد ناشناخته"))</f>
        <v>0</v>
      </c>
      <c r="J539" s="27">
        <f>IF($H539="","",IFERROR(VLOOKUP($H539,AcctTbl,3,0),""))</f>
        <v>0</v>
      </c>
      <c r="K539" s="29"/>
      <c r="L539" s="28"/>
      <c r="M539" s="31"/>
      <c r="N539" s="29"/>
      <c r="O539" s="32">
        <f>IF($B539="",0,IF($U539="IN",N($M539),0))</f>
        <v>0</v>
      </c>
      <c r="P539" s="32">
        <f>IF($B539="",0,IF(OR($U539="OUT",$U539="TRF"),N($M539),0))</f>
        <v>0</v>
      </c>
      <c r="Q539" s="32">
        <f>IF($B539="",0,IF(OR($U539="OUT",$U539="TRF"),N($M539),0))</f>
        <v>0</v>
      </c>
      <c r="R539" s="32">
        <f>IF($B539="",0,IF($U539="IN",N($M539),0))</f>
        <v>0</v>
      </c>
      <c r="S539" s="33">
        <f>IF($B539="","",IF($M539="","⚠ مبلغ",IF($E539="","⚠ بانک عامل",IF(AND($U539="TRF",$F539=""),"⚠ بانک مقصد",IF(AND($V539&lt;&gt;"NONE",$V539&lt;&gt;"",$Z539=""),"⚠ طرف حساب","✓")))))</f>
        <v>0</v>
      </c>
      <c r="T539" s="29"/>
      <c r="U539" s="27">
        <f>IFERROR(VLOOKUP($D539,BankOpTbl,2,0),"")</f>
        <v>0</v>
      </c>
      <c r="V539" s="27">
        <f>IFERROR(VLOOKUP($D539,BankOpTbl,3,0),"")</f>
        <v>0</v>
      </c>
      <c r="W539" s="27">
        <f>IFERROR(VLOOKUP($D539,BankOpTbl,4,0),"")</f>
        <v>0</v>
      </c>
      <c r="X539" s="27">
        <f>IF($E539="","",IFERROR(VLOOKUP($E539,BankTbl,4,0),""))</f>
        <v>0</v>
      </c>
      <c r="Y539" s="27">
        <f>IF($F539="","",IFERROR(VLOOKUP($F539,BankTbl,4,0),""))</f>
        <v>0</v>
      </c>
      <c r="Z539" s="27">
        <f>IF($B539="","",IF($V539="PICK",LEFT($N539,5),IF($V539="FIXED",$W539,IF($V539="CODE",$H539,""))))</f>
        <v>0</v>
      </c>
    </row>
    <row r="540" spans="1:26" ht="21" customHeight="1">
      <c r="A540" s="27">
        <f>IF($B540="","",COUNTA($B$13:$B540))</f>
        <v>0</v>
      </c>
      <c r="B540" s="28"/>
      <c r="C540" s="28"/>
      <c r="D540" s="29"/>
      <c r="E540" s="29"/>
      <c r="F540" s="29"/>
      <c r="G540" s="28"/>
      <c r="H540" s="28"/>
      <c r="I540" s="30">
        <f>IF($H540="","",IFERROR(VLOOKUP($H540,AcctTbl,2,0),"کد ناشناخته"))</f>
        <v>0</v>
      </c>
      <c r="J540" s="27">
        <f>IF($H540="","",IFERROR(VLOOKUP($H540,AcctTbl,3,0),""))</f>
        <v>0</v>
      </c>
      <c r="K540" s="29"/>
      <c r="L540" s="28"/>
      <c r="M540" s="31"/>
      <c r="N540" s="29"/>
      <c r="O540" s="32">
        <f>IF($B540="",0,IF($U540="IN",N($M540),0))</f>
        <v>0</v>
      </c>
      <c r="P540" s="32">
        <f>IF($B540="",0,IF(OR($U540="OUT",$U540="TRF"),N($M540),0))</f>
        <v>0</v>
      </c>
      <c r="Q540" s="32">
        <f>IF($B540="",0,IF(OR($U540="OUT",$U540="TRF"),N($M540),0))</f>
        <v>0</v>
      </c>
      <c r="R540" s="32">
        <f>IF($B540="",0,IF($U540="IN",N($M540),0))</f>
        <v>0</v>
      </c>
      <c r="S540" s="33">
        <f>IF($B540="","",IF($M540="","⚠ مبلغ",IF($E540="","⚠ بانک عامل",IF(AND($U540="TRF",$F540=""),"⚠ بانک مقصد",IF(AND($V540&lt;&gt;"NONE",$V540&lt;&gt;"",$Z540=""),"⚠ طرف حساب","✓")))))</f>
        <v>0</v>
      </c>
      <c r="T540" s="29"/>
      <c r="U540" s="27">
        <f>IFERROR(VLOOKUP($D540,BankOpTbl,2,0),"")</f>
        <v>0</v>
      </c>
      <c r="V540" s="27">
        <f>IFERROR(VLOOKUP($D540,BankOpTbl,3,0),"")</f>
        <v>0</v>
      </c>
      <c r="W540" s="27">
        <f>IFERROR(VLOOKUP($D540,BankOpTbl,4,0),"")</f>
        <v>0</v>
      </c>
      <c r="X540" s="27">
        <f>IF($E540="","",IFERROR(VLOOKUP($E540,BankTbl,4,0),""))</f>
        <v>0</v>
      </c>
      <c r="Y540" s="27">
        <f>IF($F540="","",IFERROR(VLOOKUP($F540,BankTbl,4,0),""))</f>
        <v>0</v>
      </c>
      <c r="Z540" s="27">
        <f>IF($B540="","",IF($V540="PICK",LEFT($N540,5),IF($V540="FIXED",$W540,IF($V540="CODE",$H540,""))))</f>
        <v>0</v>
      </c>
    </row>
    <row r="541" spans="1:26" ht="21" customHeight="1">
      <c r="A541" s="27">
        <f>IF($B541="","",COUNTA($B$13:$B541))</f>
        <v>0</v>
      </c>
      <c r="B541" s="28"/>
      <c r="C541" s="28"/>
      <c r="D541" s="29"/>
      <c r="E541" s="29"/>
      <c r="F541" s="29"/>
      <c r="G541" s="28"/>
      <c r="H541" s="28"/>
      <c r="I541" s="30">
        <f>IF($H541="","",IFERROR(VLOOKUP($H541,AcctTbl,2,0),"کد ناشناخته"))</f>
        <v>0</v>
      </c>
      <c r="J541" s="27">
        <f>IF($H541="","",IFERROR(VLOOKUP($H541,AcctTbl,3,0),""))</f>
        <v>0</v>
      </c>
      <c r="K541" s="29"/>
      <c r="L541" s="28"/>
      <c r="M541" s="31"/>
      <c r="N541" s="29"/>
      <c r="O541" s="32">
        <f>IF($B541="",0,IF($U541="IN",N($M541),0))</f>
        <v>0</v>
      </c>
      <c r="P541" s="32">
        <f>IF($B541="",0,IF(OR($U541="OUT",$U541="TRF"),N($M541),0))</f>
        <v>0</v>
      </c>
      <c r="Q541" s="32">
        <f>IF($B541="",0,IF(OR($U541="OUT",$U541="TRF"),N($M541),0))</f>
        <v>0</v>
      </c>
      <c r="R541" s="32">
        <f>IF($B541="",0,IF($U541="IN",N($M541),0))</f>
        <v>0</v>
      </c>
      <c r="S541" s="33">
        <f>IF($B541="","",IF($M541="","⚠ مبلغ",IF($E541="","⚠ بانک عامل",IF(AND($U541="TRF",$F541=""),"⚠ بانک مقصد",IF(AND($V541&lt;&gt;"NONE",$V541&lt;&gt;"",$Z541=""),"⚠ طرف حساب","✓")))))</f>
        <v>0</v>
      </c>
      <c r="T541" s="29"/>
      <c r="U541" s="27">
        <f>IFERROR(VLOOKUP($D541,BankOpTbl,2,0),"")</f>
        <v>0</v>
      </c>
      <c r="V541" s="27">
        <f>IFERROR(VLOOKUP($D541,BankOpTbl,3,0),"")</f>
        <v>0</v>
      </c>
      <c r="W541" s="27">
        <f>IFERROR(VLOOKUP($D541,BankOpTbl,4,0),"")</f>
        <v>0</v>
      </c>
      <c r="X541" s="27">
        <f>IF($E541="","",IFERROR(VLOOKUP($E541,BankTbl,4,0),""))</f>
        <v>0</v>
      </c>
      <c r="Y541" s="27">
        <f>IF($F541="","",IFERROR(VLOOKUP($F541,BankTbl,4,0),""))</f>
        <v>0</v>
      </c>
      <c r="Z541" s="27">
        <f>IF($B541="","",IF($V541="PICK",LEFT($N541,5),IF($V541="FIXED",$W541,IF($V541="CODE",$H541,""))))</f>
        <v>0</v>
      </c>
    </row>
    <row r="542" spans="1:26" ht="21" customHeight="1">
      <c r="A542" s="27">
        <f>IF($B542="","",COUNTA($B$13:$B542))</f>
        <v>0</v>
      </c>
      <c r="B542" s="28"/>
      <c r="C542" s="28"/>
      <c r="D542" s="29"/>
      <c r="E542" s="29"/>
      <c r="F542" s="29"/>
      <c r="G542" s="28"/>
      <c r="H542" s="28"/>
      <c r="I542" s="30">
        <f>IF($H542="","",IFERROR(VLOOKUP($H542,AcctTbl,2,0),"کد ناشناخته"))</f>
        <v>0</v>
      </c>
      <c r="J542" s="27">
        <f>IF($H542="","",IFERROR(VLOOKUP($H542,AcctTbl,3,0),""))</f>
        <v>0</v>
      </c>
      <c r="K542" s="29"/>
      <c r="L542" s="28"/>
      <c r="M542" s="31"/>
      <c r="N542" s="29"/>
      <c r="O542" s="32">
        <f>IF($B542="",0,IF($U542="IN",N($M542),0))</f>
        <v>0</v>
      </c>
      <c r="P542" s="32">
        <f>IF($B542="",0,IF(OR($U542="OUT",$U542="TRF"),N($M542),0))</f>
        <v>0</v>
      </c>
      <c r="Q542" s="32">
        <f>IF($B542="",0,IF(OR($U542="OUT",$U542="TRF"),N($M542),0))</f>
        <v>0</v>
      </c>
      <c r="R542" s="32">
        <f>IF($B542="",0,IF($U542="IN",N($M542),0))</f>
        <v>0</v>
      </c>
      <c r="S542" s="33">
        <f>IF($B542="","",IF($M542="","⚠ مبلغ",IF($E542="","⚠ بانک عامل",IF(AND($U542="TRF",$F542=""),"⚠ بانک مقصد",IF(AND($V542&lt;&gt;"NONE",$V542&lt;&gt;"",$Z542=""),"⚠ طرف حساب","✓")))))</f>
        <v>0</v>
      </c>
      <c r="T542" s="29"/>
      <c r="U542" s="27">
        <f>IFERROR(VLOOKUP($D542,BankOpTbl,2,0),"")</f>
        <v>0</v>
      </c>
      <c r="V542" s="27">
        <f>IFERROR(VLOOKUP($D542,BankOpTbl,3,0),"")</f>
        <v>0</v>
      </c>
      <c r="W542" s="27">
        <f>IFERROR(VLOOKUP($D542,BankOpTbl,4,0),"")</f>
        <v>0</v>
      </c>
      <c r="X542" s="27">
        <f>IF($E542="","",IFERROR(VLOOKUP($E542,BankTbl,4,0),""))</f>
        <v>0</v>
      </c>
      <c r="Y542" s="27">
        <f>IF($F542="","",IFERROR(VLOOKUP($F542,BankTbl,4,0),""))</f>
        <v>0</v>
      </c>
      <c r="Z542" s="27">
        <f>IF($B542="","",IF($V542="PICK",LEFT($N542,5),IF($V542="FIXED",$W542,IF($V542="CODE",$H542,""))))</f>
        <v>0</v>
      </c>
    </row>
    <row r="543" spans="1:26" ht="21" customHeight="1">
      <c r="A543" s="27">
        <f>IF($B543="","",COUNTA($B$13:$B543))</f>
        <v>0</v>
      </c>
      <c r="B543" s="28"/>
      <c r="C543" s="28"/>
      <c r="D543" s="29"/>
      <c r="E543" s="29"/>
      <c r="F543" s="29"/>
      <c r="G543" s="28"/>
      <c r="H543" s="28"/>
      <c r="I543" s="30">
        <f>IF($H543="","",IFERROR(VLOOKUP($H543,AcctTbl,2,0),"کد ناشناخته"))</f>
        <v>0</v>
      </c>
      <c r="J543" s="27">
        <f>IF($H543="","",IFERROR(VLOOKUP($H543,AcctTbl,3,0),""))</f>
        <v>0</v>
      </c>
      <c r="K543" s="29"/>
      <c r="L543" s="28"/>
      <c r="M543" s="31"/>
      <c r="N543" s="29"/>
      <c r="O543" s="32">
        <f>IF($B543="",0,IF($U543="IN",N($M543),0))</f>
        <v>0</v>
      </c>
      <c r="P543" s="32">
        <f>IF($B543="",0,IF(OR($U543="OUT",$U543="TRF"),N($M543),0))</f>
        <v>0</v>
      </c>
      <c r="Q543" s="32">
        <f>IF($B543="",0,IF(OR($U543="OUT",$U543="TRF"),N($M543),0))</f>
        <v>0</v>
      </c>
      <c r="R543" s="32">
        <f>IF($B543="",0,IF($U543="IN",N($M543),0))</f>
        <v>0</v>
      </c>
      <c r="S543" s="33">
        <f>IF($B543="","",IF($M543="","⚠ مبلغ",IF($E543="","⚠ بانک عامل",IF(AND($U543="TRF",$F543=""),"⚠ بانک مقصد",IF(AND($V543&lt;&gt;"NONE",$V543&lt;&gt;"",$Z543=""),"⚠ طرف حساب","✓")))))</f>
        <v>0</v>
      </c>
      <c r="T543" s="29"/>
      <c r="U543" s="27">
        <f>IFERROR(VLOOKUP($D543,BankOpTbl,2,0),"")</f>
        <v>0</v>
      </c>
      <c r="V543" s="27">
        <f>IFERROR(VLOOKUP($D543,BankOpTbl,3,0),"")</f>
        <v>0</v>
      </c>
      <c r="W543" s="27">
        <f>IFERROR(VLOOKUP($D543,BankOpTbl,4,0),"")</f>
        <v>0</v>
      </c>
      <c r="X543" s="27">
        <f>IF($E543="","",IFERROR(VLOOKUP($E543,BankTbl,4,0),""))</f>
        <v>0</v>
      </c>
      <c r="Y543" s="27">
        <f>IF($F543="","",IFERROR(VLOOKUP($F543,BankTbl,4,0),""))</f>
        <v>0</v>
      </c>
      <c r="Z543" s="27">
        <f>IF($B543="","",IF($V543="PICK",LEFT($N543,5),IF($V543="FIXED",$W543,IF($V543="CODE",$H543,""))))</f>
        <v>0</v>
      </c>
    </row>
    <row r="544" spans="1:26" ht="21" customHeight="1">
      <c r="A544" s="27">
        <f>IF($B544="","",COUNTA($B$13:$B544))</f>
        <v>0</v>
      </c>
      <c r="B544" s="28"/>
      <c r="C544" s="28"/>
      <c r="D544" s="29"/>
      <c r="E544" s="29"/>
      <c r="F544" s="29"/>
      <c r="G544" s="28"/>
      <c r="H544" s="28"/>
      <c r="I544" s="30">
        <f>IF($H544="","",IFERROR(VLOOKUP($H544,AcctTbl,2,0),"کد ناشناخته"))</f>
        <v>0</v>
      </c>
      <c r="J544" s="27">
        <f>IF($H544="","",IFERROR(VLOOKUP($H544,AcctTbl,3,0),""))</f>
        <v>0</v>
      </c>
      <c r="K544" s="29"/>
      <c r="L544" s="28"/>
      <c r="M544" s="31"/>
      <c r="N544" s="29"/>
      <c r="O544" s="32">
        <f>IF($B544="",0,IF($U544="IN",N($M544),0))</f>
        <v>0</v>
      </c>
      <c r="P544" s="32">
        <f>IF($B544="",0,IF(OR($U544="OUT",$U544="TRF"),N($M544),0))</f>
        <v>0</v>
      </c>
      <c r="Q544" s="32">
        <f>IF($B544="",0,IF(OR($U544="OUT",$U544="TRF"),N($M544),0))</f>
        <v>0</v>
      </c>
      <c r="R544" s="32">
        <f>IF($B544="",0,IF($U544="IN",N($M544),0))</f>
        <v>0</v>
      </c>
      <c r="S544" s="33">
        <f>IF($B544="","",IF($M544="","⚠ مبلغ",IF($E544="","⚠ بانک عامل",IF(AND($U544="TRF",$F544=""),"⚠ بانک مقصد",IF(AND($V544&lt;&gt;"NONE",$V544&lt;&gt;"",$Z544=""),"⚠ طرف حساب","✓")))))</f>
        <v>0</v>
      </c>
      <c r="T544" s="29"/>
      <c r="U544" s="27">
        <f>IFERROR(VLOOKUP($D544,BankOpTbl,2,0),"")</f>
        <v>0</v>
      </c>
      <c r="V544" s="27">
        <f>IFERROR(VLOOKUP($D544,BankOpTbl,3,0),"")</f>
        <v>0</v>
      </c>
      <c r="W544" s="27">
        <f>IFERROR(VLOOKUP($D544,BankOpTbl,4,0),"")</f>
        <v>0</v>
      </c>
      <c r="X544" s="27">
        <f>IF($E544="","",IFERROR(VLOOKUP($E544,BankTbl,4,0),""))</f>
        <v>0</v>
      </c>
      <c r="Y544" s="27">
        <f>IF($F544="","",IFERROR(VLOOKUP($F544,BankTbl,4,0),""))</f>
        <v>0</v>
      </c>
      <c r="Z544" s="27">
        <f>IF($B544="","",IF($V544="PICK",LEFT($N544,5),IF($V544="FIXED",$W544,IF($V544="CODE",$H544,""))))</f>
        <v>0</v>
      </c>
    </row>
    <row r="545" spans="1:26" ht="21" customHeight="1">
      <c r="A545" s="27">
        <f>IF($B545="","",COUNTA($B$13:$B545))</f>
        <v>0</v>
      </c>
      <c r="B545" s="28"/>
      <c r="C545" s="28"/>
      <c r="D545" s="29"/>
      <c r="E545" s="29"/>
      <c r="F545" s="29"/>
      <c r="G545" s="28"/>
      <c r="H545" s="28"/>
      <c r="I545" s="30">
        <f>IF($H545="","",IFERROR(VLOOKUP($H545,AcctTbl,2,0),"کد ناشناخته"))</f>
        <v>0</v>
      </c>
      <c r="J545" s="27">
        <f>IF($H545="","",IFERROR(VLOOKUP($H545,AcctTbl,3,0),""))</f>
        <v>0</v>
      </c>
      <c r="K545" s="29"/>
      <c r="L545" s="28"/>
      <c r="M545" s="31"/>
      <c r="N545" s="29"/>
      <c r="O545" s="32">
        <f>IF($B545="",0,IF($U545="IN",N($M545),0))</f>
        <v>0</v>
      </c>
      <c r="P545" s="32">
        <f>IF($B545="",0,IF(OR($U545="OUT",$U545="TRF"),N($M545),0))</f>
        <v>0</v>
      </c>
      <c r="Q545" s="32">
        <f>IF($B545="",0,IF(OR($U545="OUT",$U545="TRF"),N($M545),0))</f>
        <v>0</v>
      </c>
      <c r="R545" s="32">
        <f>IF($B545="",0,IF($U545="IN",N($M545),0))</f>
        <v>0</v>
      </c>
      <c r="S545" s="33">
        <f>IF($B545="","",IF($M545="","⚠ مبلغ",IF($E545="","⚠ بانک عامل",IF(AND($U545="TRF",$F545=""),"⚠ بانک مقصد",IF(AND($V545&lt;&gt;"NONE",$V545&lt;&gt;"",$Z545=""),"⚠ طرف حساب","✓")))))</f>
        <v>0</v>
      </c>
      <c r="T545" s="29"/>
      <c r="U545" s="27">
        <f>IFERROR(VLOOKUP($D545,BankOpTbl,2,0),"")</f>
        <v>0</v>
      </c>
      <c r="V545" s="27">
        <f>IFERROR(VLOOKUP($D545,BankOpTbl,3,0),"")</f>
        <v>0</v>
      </c>
      <c r="W545" s="27">
        <f>IFERROR(VLOOKUP($D545,BankOpTbl,4,0),"")</f>
        <v>0</v>
      </c>
      <c r="X545" s="27">
        <f>IF($E545="","",IFERROR(VLOOKUP($E545,BankTbl,4,0),""))</f>
        <v>0</v>
      </c>
      <c r="Y545" s="27">
        <f>IF($F545="","",IFERROR(VLOOKUP($F545,BankTbl,4,0),""))</f>
        <v>0</v>
      </c>
      <c r="Z545" s="27">
        <f>IF($B545="","",IF($V545="PICK",LEFT($N545,5),IF($V545="FIXED",$W545,IF($V545="CODE",$H545,""))))</f>
        <v>0</v>
      </c>
    </row>
    <row r="546" spans="1:26" ht="21" customHeight="1">
      <c r="A546" s="27">
        <f>IF($B546="","",COUNTA($B$13:$B546))</f>
        <v>0</v>
      </c>
      <c r="B546" s="28"/>
      <c r="C546" s="28"/>
      <c r="D546" s="29"/>
      <c r="E546" s="29"/>
      <c r="F546" s="29"/>
      <c r="G546" s="28"/>
      <c r="H546" s="28"/>
      <c r="I546" s="30">
        <f>IF($H546="","",IFERROR(VLOOKUP($H546,AcctTbl,2,0),"کد ناشناخته"))</f>
        <v>0</v>
      </c>
      <c r="J546" s="27">
        <f>IF($H546="","",IFERROR(VLOOKUP($H546,AcctTbl,3,0),""))</f>
        <v>0</v>
      </c>
      <c r="K546" s="29"/>
      <c r="L546" s="28"/>
      <c r="M546" s="31"/>
      <c r="N546" s="29"/>
      <c r="O546" s="32">
        <f>IF($B546="",0,IF($U546="IN",N($M546),0))</f>
        <v>0</v>
      </c>
      <c r="P546" s="32">
        <f>IF($B546="",0,IF(OR($U546="OUT",$U546="TRF"),N($M546),0))</f>
        <v>0</v>
      </c>
      <c r="Q546" s="32">
        <f>IF($B546="",0,IF(OR($U546="OUT",$U546="TRF"),N($M546),0))</f>
        <v>0</v>
      </c>
      <c r="R546" s="32">
        <f>IF($B546="",0,IF($U546="IN",N($M546),0))</f>
        <v>0</v>
      </c>
      <c r="S546" s="33">
        <f>IF($B546="","",IF($M546="","⚠ مبلغ",IF($E546="","⚠ بانک عامل",IF(AND($U546="TRF",$F546=""),"⚠ بانک مقصد",IF(AND($V546&lt;&gt;"NONE",$V546&lt;&gt;"",$Z546=""),"⚠ طرف حساب","✓")))))</f>
        <v>0</v>
      </c>
      <c r="T546" s="29"/>
      <c r="U546" s="27">
        <f>IFERROR(VLOOKUP($D546,BankOpTbl,2,0),"")</f>
        <v>0</v>
      </c>
      <c r="V546" s="27">
        <f>IFERROR(VLOOKUP($D546,BankOpTbl,3,0),"")</f>
        <v>0</v>
      </c>
      <c r="W546" s="27">
        <f>IFERROR(VLOOKUP($D546,BankOpTbl,4,0),"")</f>
        <v>0</v>
      </c>
      <c r="X546" s="27">
        <f>IF($E546="","",IFERROR(VLOOKUP($E546,BankTbl,4,0),""))</f>
        <v>0</v>
      </c>
      <c r="Y546" s="27">
        <f>IF($F546="","",IFERROR(VLOOKUP($F546,BankTbl,4,0),""))</f>
        <v>0</v>
      </c>
      <c r="Z546" s="27">
        <f>IF($B546="","",IF($V546="PICK",LEFT($N546,5),IF($V546="FIXED",$W546,IF($V546="CODE",$H546,""))))</f>
        <v>0</v>
      </c>
    </row>
    <row r="547" spans="1:26" ht="21" customHeight="1">
      <c r="A547" s="27">
        <f>IF($B547="","",COUNTA($B$13:$B547))</f>
        <v>0</v>
      </c>
      <c r="B547" s="28"/>
      <c r="C547" s="28"/>
      <c r="D547" s="29"/>
      <c r="E547" s="29"/>
      <c r="F547" s="29"/>
      <c r="G547" s="28"/>
      <c r="H547" s="28"/>
      <c r="I547" s="30">
        <f>IF($H547="","",IFERROR(VLOOKUP($H547,AcctTbl,2,0),"کد ناشناخته"))</f>
        <v>0</v>
      </c>
      <c r="J547" s="27">
        <f>IF($H547="","",IFERROR(VLOOKUP($H547,AcctTbl,3,0),""))</f>
        <v>0</v>
      </c>
      <c r="K547" s="29"/>
      <c r="L547" s="28"/>
      <c r="M547" s="31"/>
      <c r="N547" s="29"/>
      <c r="O547" s="32">
        <f>IF($B547="",0,IF($U547="IN",N($M547),0))</f>
        <v>0</v>
      </c>
      <c r="P547" s="32">
        <f>IF($B547="",0,IF(OR($U547="OUT",$U547="TRF"),N($M547),0))</f>
        <v>0</v>
      </c>
      <c r="Q547" s="32">
        <f>IF($B547="",0,IF(OR($U547="OUT",$U547="TRF"),N($M547),0))</f>
        <v>0</v>
      </c>
      <c r="R547" s="32">
        <f>IF($B547="",0,IF($U547="IN",N($M547),0))</f>
        <v>0</v>
      </c>
      <c r="S547" s="33">
        <f>IF($B547="","",IF($M547="","⚠ مبلغ",IF($E547="","⚠ بانک عامل",IF(AND($U547="TRF",$F547=""),"⚠ بانک مقصد",IF(AND($V547&lt;&gt;"NONE",$V547&lt;&gt;"",$Z547=""),"⚠ طرف حساب","✓")))))</f>
        <v>0</v>
      </c>
      <c r="T547" s="29"/>
      <c r="U547" s="27">
        <f>IFERROR(VLOOKUP($D547,BankOpTbl,2,0),"")</f>
        <v>0</v>
      </c>
      <c r="V547" s="27">
        <f>IFERROR(VLOOKUP($D547,BankOpTbl,3,0),"")</f>
        <v>0</v>
      </c>
      <c r="W547" s="27">
        <f>IFERROR(VLOOKUP($D547,BankOpTbl,4,0),"")</f>
        <v>0</v>
      </c>
      <c r="X547" s="27">
        <f>IF($E547="","",IFERROR(VLOOKUP($E547,BankTbl,4,0),""))</f>
        <v>0</v>
      </c>
      <c r="Y547" s="27">
        <f>IF($F547="","",IFERROR(VLOOKUP($F547,BankTbl,4,0),""))</f>
        <v>0</v>
      </c>
      <c r="Z547" s="27">
        <f>IF($B547="","",IF($V547="PICK",LEFT($N547,5),IF($V547="FIXED",$W547,IF($V547="CODE",$H547,""))))</f>
        <v>0</v>
      </c>
    </row>
    <row r="548" spans="1:26" ht="21" customHeight="1">
      <c r="A548" s="27">
        <f>IF($B548="","",COUNTA($B$13:$B548))</f>
        <v>0</v>
      </c>
      <c r="B548" s="28"/>
      <c r="C548" s="28"/>
      <c r="D548" s="29"/>
      <c r="E548" s="29"/>
      <c r="F548" s="29"/>
      <c r="G548" s="28"/>
      <c r="H548" s="28"/>
      <c r="I548" s="30">
        <f>IF($H548="","",IFERROR(VLOOKUP($H548,AcctTbl,2,0),"کد ناشناخته"))</f>
        <v>0</v>
      </c>
      <c r="J548" s="27">
        <f>IF($H548="","",IFERROR(VLOOKUP($H548,AcctTbl,3,0),""))</f>
        <v>0</v>
      </c>
      <c r="K548" s="29"/>
      <c r="L548" s="28"/>
      <c r="M548" s="31"/>
      <c r="N548" s="29"/>
      <c r="O548" s="32">
        <f>IF($B548="",0,IF($U548="IN",N($M548),0))</f>
        <v>0</v>
      </c>
      <c r="P548" s="32">
        <f>IF($B548="",0,IF(OR($U548="OUT",$U548="TRF"),N($M548),0))</f>
        <v>0</v>
      </c>
      <c r="Q548" s="32">
        <f>IF($B548="",0,IF(OR($U548="OUT",$U548="TRF"),N($M548),0))</f>
        <v>0</v>
      </c>
      <c r="R548" s="32">
        <f>IF($B548="",0,IF($U548="IN",N($M548),0))</f>
        <v>0</v>
      </c>
      <c r="S548" s="33">
        <f>IF($B548="","",IF($M548="","⚠ مبلغ",IF($E548="","⚠ بانک عامل",IF(AND($U548="TRF",$F548=""),"⚠ بانک مقصد",IF(AND($V548&lt;&gt;"NONE",$V548&lt;&gt;"",$Z548=""),"⚠ طرف حساب","✓")))))</f>
        <v>0</v>
      </c>
      <c r="T548" s="29"/>
      <c r="U548" s="27">
        <f>IFERROR(VLOOKUP($D548,BankOpTbl,2,0),"")</f>
        <v>0</v>
      </c>
      <c r="V548" s="27">
        <f>IFERROR(VLOOKUP($D548,BankOpTbl,3,0),"")</f>
        <v>0</v>
      </c>
      <c r="W548" s="27">
        <f>IFERROR(VLOOKUP($D548,BankOpTbl,4,0),"")</f>
        <v>0</v>
      </c>
      <c r="X548" s="27">
        <f>IF($E548="","",IFERROR(VLOOKUP($E548,BankTbl,4,0),""))</f>
        <v>0</v>
      </c>
      <c r="Y548" s="27">
        <f>IF($F548="","",IFERROR(VLOOKUP($F548,BankTbl,4,0),""))</f>
        <v>0</v>
      </c>
      <c r="Z548" s="27">
        <f>IF($B548="","",IF($V548="PICK",LEFT($N548,5),IF($V548="FIXED",$W548,IF($V548="CODE",$H548,""))))</f>
        <v>0</v>
      </c>
    </row>
    <row r="549" spans="1:26" ht="21" customHeight="1">
      <c r="A549" s="27">
        <f>IF($B549="","",COUNTA($B$13:$B549))</f>
        <v>0</v>
      </c>
      <c r="B549" s="28"/>
      <c r="C549" s="28"/>
      <c r="D549" s="29"/>
      <c r="E549" s="29"/>
      <c r="F549" s="29"/>
      <c r="G549" s="28"/>
      <c r="H549" s="28"/>
      <c r="I549" s="30">
        <f>IF($H549="","",IFERROR(VLOOKUP($H549,AcctTbl,2,0),"کد ناشناخته"))</f>
        <v>0</v>
      </c>
      <c r="J549" s="27">
        <f>IF($H549="","",IFERROR(VLOOKUP($H549,AcctTbl,3,0),""))</f>
        <v>0</v>
      </c>
      <c r="K549" s="29"/>
      <c r="L549" s="28"/>
      <c r="M549" s="31"/>
      <c r="N549" s="29"/>
      <c r="O549" s="32">
        <f>IF($B549="",0,IF($U549="IN",N($M549),0))</f>
        <v>0</v>
      </c>
      <c r="P549" s="32">
        <f>IF($B549="",0,IF(OR($U549="OUT",$U549="TRF"),N($M549),0))</f>
        <v>0</v>
      </c>
      <c r="Q549" s="32">
        <f>IF($B549="",0,IF(OR($U549="OUT",$U549="TRF"),N($M549),0))</f>
        <v>0</v>
      </c>
      <c r="R549" s="32">
        <f>IF($B549="",0,IF($U549="IN",N($M549),0))</f>
        <v>0</v>
      </c>
      <c r="S549" s="33">
        <f>IF($B549="","",IF($M549="","⚠ مبلغ",IF($E549="","⚠ بانک عامل",IF(AND($U549="TRF",$F549=""),"⚠ بانک مقصد",IF(AND($V549&lt;&gt;"NONE",$V549&lt;&gt;"",$Z549=""),"⚠ طرف حساب","✓")))))</f>
        <v>0</v>
      </c>
      <c r="T549" s="29"/>
      <c r="U549" s="27">
        <f>IFERROR(VLOOKUP($D549,BankOpTbl,2,0),"")</f>
        <v>0</v>
      </c>
      <c r="V549" s="27">
        <f>IFERROR(VLOOKUP($D549,BankOpTbl,3,0),"")</f>
        <v>0</v>
      </c>
      <c r="W549" s="27">
        <f>IFERROR(VLOOKUP($D549,BankOpTbl,4,0),"")</f>
        <v>0</v>
      </c>
      <c r="X549" s="27">
        <f>IF($E549="","",IFERROR(VLOOKUP($E549,BankTbl,4,0),""))</f>
        <v>0</v>
      </c>
      <c r="Y549" s="27">
        <f>IF($F549="","",IFERROR(VLOOKUP($F549,BankTbl,4,0),""))</f>
        <v>0</v>
      </c>
      <c r="Z549" s="27">
        <f>IF($B549="","",IF($V549="PICK",LEFT($N549,5),IF($V549="FIXED",$W549,IF($V549="CODE",$H549,""))))</f>
        <v>0</v>
      </c>
    </row>
    <row r="550" spans="1:26" ht="21" customHeight="1">
      <c r="A550" s="27">
        <f>IF($B550="","",COUNTA($B$13:$B550))</f>
        <v>0</v>
      </c>
      <c r="B550" s="28"/>
      <c r="C550" s="28"/>
      <c r="D550" s="29"/>
      <c r="E550" s="29"/>
      <c r="F550" s="29"/>
      <c r="G550" s="28"/>
      <c r="H550" s="28"/>
      <c r="I550" s="30">
        <f>IF($H550="","",IFERROR(VLOOKUP($H550,AcctTbl,2,0),"کد ناشناخته"))</f>
        <v>0</v>
      </c>
      <c r="J550" s="27">
        <f>IF($H550="","",IFERROR(VLOOKUP($H550,AcctTbl,3,0),""))</f>
        <v>0</v>
      </c>
      <c r="K550" s="29"/>
      <c r="L550" s="28"/>
      <c r="M550" s="31"/>
      <c r="N550" s="29"/>
      <c r="O550" s="32">
        <f>IF($B550="",0,IF($U550="IN",N($M550),0))</f>
        <v>0</v>
      </c>
      <c r="P550" s="32">
        <f>IF($B550="",0,IF(OR($U550="OUT",$U550="TRF"),N($M550),0))</f>
        <v>0</v>
      </c>
      <c r="Q550" s="32">
        <f>IF($B550="",0,IF(OR($U550="OUT",$U550="TRF"),N($M550),0))</f>
        <v>0</v>
      </c>
      <c r="R550" s="32">
        <f>IF($B550="",0,IF($U550="IN",N($M550),0))</f>
        <v>0</v>
      </c>
      <c r="S550" s="33">
        <f>IF($B550="","",IF($M550="","⚠ مبلغ",IF($E550="","⚠ بانک عامل",IF(AND($U550="TRF",$F550=""),"⚠ بانک مقصد",IF(AND($V550&lt;&gt;"NONE",$V550&lt;&gt;"",$Z550=""),"⚠ طرف حساب","✓")))))</f>
        <v>0</v>
      </c>
      <c r="T550" s="29"/>
      <c r="U550" s="27">
        <f>IFERROR(VLOOKUP($D550,BankOpTbl,2,0),"")</f>
        <v>0</v>
      </c>
      <c r="V550" s="27">
        <f>IFERROR(VLOOKUP($D550,BankOpTbl,3,0),"")</f>
        <v>0</v>
      </c>
      <c r="W550" s="27">
        <f>IFERROR(VLOOKUP($D550,BankOpTbl,4,0),"")</f>
        <v>0</v>
      </c>
      <c r="X550" s="27">
        <f>IF($E550="","",IFERROR(VLOOKUP($E550,BankTbl,4,0),""))</f>
        <v>0</v>
      </c>
      <c r="Y550" s="27">
        <f>IF($F550="","",IFERROR(VLOOKUP($F550,BankTbl,4,0),""))</f>
        <v>0</v>
      </c>
      <c r="Z550" s="27">
        <f>IF($B550="","",IF($V550="PICK",LEFT($N550,5),IF($V550="FIXED",$W550,IF($V550="CODE",$H550,""))))</f>
        <v>0</v>
      </c>
    </row>
    <row r="551" spans="1:26" ht="21" customHeight="1">
      <c r="A551" s="27">
        <f>IF($B551="","",COUNTA($B$13:$B551))</f>
        <v>0</v>
      </c>
      <c r="B551" s="28"/>
      <c r="C551" s="28"/>
      <c r="D551" s="29"/>
      <c r="E551" s="29"/>
      <c r="F551" s="29"/>
      <c r="G551" s="28"/>
      <c r="H551" s="28"/>
      <c r="I551" s="30">
        <f>IF($H551="","",IFERROR(VLOOKUP($H551,AcctTbl,2,0),"کد ناشناخته"))</f>
        <v>0</v>
      </c>
      <c r="J551" s="27">
        <f>IF($H551="","",IFERROR(VLOOKUP($H551,AcctTbl,3,0),""))</f>
        <v>0</v>
      </c>
      <c r="K551" s="29"/>
      <c r="L551" s="28"/>
      <c r="M551" s="31"/>
      <c r="N551" s="29"/>
      <c r="O551" s="32">
        <f>IF($B551="",0,IF($U551="IN",N($M551),0))</f>
        <v>0</v>
      </c>
      <c r="P551" s="32">
        <f>IF($B551="",0,IF(OR($U551="OUT",$U551="TRF"),N($M551),0))</f>
        <v>0</v>
      </c>
      <c r="Q551" s="32">
        <f>IF($B551="",0,IF(OR($U551="OUT",$U551="TRF"),N($M551),0))</f>
        <v>0</v>
      </c>
      <c r="R551" s="32">
        <f>IF($B551="",0,IF($U551="IN",N($M551),0))</f>
        <v>0</v>
      </c>
      <c r="S551" s="33">
        <f>IF($B551="","",IF($M551="","⚠ مبلغ",IF($E551="","⚠ بانک عامل",IF(AND($U551="TRF",$F551=""),"⚠ بانک مقصد",IF(AND($V551&lt;&gt;"NONE",$V551&lt;&gt;"",$Z551=""),"⚠ طرف حساب","✓")))))</f>
        <v>0</v>
      </c>
      <c r="T551" s="29"/>
      <c r="U551" s="27">
        <f>IFERROR(VLOOKUP($D551,BankOpTbl,2,0),"")</f>
        <v>0</v>
      </c>
      <c r="V551" s="27">
        <f>IFERROR(VLOOKUP($D551,BankOpTbl,3,0),"")</f>
        <v>0</v>
      </c>
      <c r="W551" s="27">
        <f>IFERROR(VLOOKUP($D551,BankOpTbl,4,0),"")</f>
        <v>0</v>
      </c>
      <c r="X551" s="27">
        <f>IF($E551="","",IFERROR(VLOOKUP($E551,BankTbl,4,0),""))</f>
        <v>0</v>
      </c>
      <c r="Y551" s="27">
        <f>IF($F551="","",IFERROR(VLOOKUP($F551,BankTbl,4,0),""))</f>
        <v>0</v>
      </c>
      <c r="Z551" s="27">
        <f>IF($B551="","",IF($V551="PICK",LEFT($N551,5),IF($V551="FIXED",$W551,IF($V551="CODE",$H551,""))))</f>
        <v>0</v>
      </c>
    </row>
    <row r="552" spans="1:26" ht="21" customHeight="1">
      <c r="A552" s="27">
        <f>IF($B552="","",COUNTA($B$13:$B552))</f>
        <v>0</v>
      </c>
      <c r="B552" s="28"/>
      <c r="C552" s="28"/>
      <c r="D552" s="29"/>
      <c r="E552" s="29"/>
      <c r="F552" s="29"/>
      <c r="G552" s="28"/>
      <c r="H552" s="28"/>
      <c r="I552" s="30">
        <f>IF($H552="","",IFERROR(VLOOKUP($H552,AcctTbl,2,0),"کد ناشناخته"))</f>
        <v>0</v>
      </c>
      <c r="J552" s="27">
        <f>IF($H552="","",IFERROR(VLOOKUP($H552,AcctTbl,3,0),""))</f>
        <v>0</v>
      </c>
      <c r="K552" s="29"/>
      <c r="L552" s="28"/>
      <c r="M552" s="31"/>
      <c r="N552" s="29"/>
      <c r="O552" s="32">
        <f>IF($B552="",0,IF($U552="IN",N($M552),0))</f>
        <v>0</v>
      </c>
      <c r="P552" s="32">
        <f>IF($B552="",0,IF(OR($U552="OUT",$U552="TRF"),N($M552),0))</f>
        <v>0</v>
      </c>
      <c r="Q552" s="32">
        <f>IF($B552="",0,IF(OR($U552="OUT",$U552="TRF"),N($M552),0))</f>
        <v>0</v>
      </c>
      <c r="R552" s="32">
        <f>IF($B552="",0,IF($U552="IN",N($M552),0))</f>
        <v>0</v>
      </c>
      <c r="S552" s="33">
        <f>IF($B552="","",IF($M552="","⚠ مبلغ",IF($E552="","⚠ بانک عامل",IF(AND($U552="TRF",$F552=""),"⚠ بانک مقصد",IF(AND($V552&lt;&gt;"NONE",$V552&lt;&gt;"",$Z552=""),"⚠ طرف حساب","✓")))))</f>
        <v>0</v>
      </c>
      <c r="T552" s="29"/>
      <c r="U552" s="27">
        <f>IFERROR(VLOOKUP($D552,BankOpTbl,2,0),"")</f>
        <v>0</v>
      </c>
      <c r="V552" s="27">
        <f>IFERROR(VLOOKUP($D552,BankOpTbl,3,0),"")</f>
        <v>0</v>
      </c>
      <c r="W552" s="27">
        <f>IFERROR(VLOOKUP($D552,BankOpTbl,4,0),"")</f>
        <v>0</v>
      </c>
      <c r="X552" s="27">
        <f>IF($E552="","",IFERROR(VLOOKUP($E552,BankTbl,4,0),""))</f>
        <v>0</v>
      </c>
      <c r="Y552" s="27">
        <f>IF($F552="","",IFERROR(VLOOKUP($F552,BankTbl,4,0),""))</f>
        <v>0</v>
      </c>
      <c r="Z552" s="27">
        <f>IF($B552="","",IF($V552="PICK",LEFT($N552,5),IF($V552="FIXED",$W552,IF($V552="CODE",$H552,""))))</f>
        <v>0</v>
      </c>
    </row>
    <row r="553" spans="1:26" ht="21" customHeight="1">
      <c r="A553" s="27">
        <f>IF($B553="","",COUNTA($B$13:$B553))</f>
        <v>0</v>
      </c>
      <c r="B553" s="28"/>
      <c r="C553" s="28"/>
      <c r="D553" s="29"/>
      <c r="E553" s="29"/>
      <c r="F553" s="29"/>
      <c r="G553" s="28"/>
      <c r="H553" s="28"/>
      <c r="I553" s="30">
        <f>IF($H553="","",IFERROR(VLOOKUP($H553,AcctTbl,2,0),"کد ناشناخته"))</f>
        <v>0</v>
      </c>
      <c r="J553" s="27">
        <f>IF($H553="","",IFERROR(VLOOKUP($H553,AcctTbl,3,0),""))</f>
        <v>0</v>
      </c>
      <c r="K553" s="29"/>
      <c r="L553" s="28"/>
      <c r="M553" s="31"/>
      <c r="N553" s="29"/>
      <c r="O553" s="32">
        <f>IF($B553="",0,IF($U553="IN",N($M553),0))</f>
        <v>0</v>
      </c>
      <c r="P553" s="32">
        <f>IF($B553="",0,IF(OR($U553="OUT",$U553="TRF"),N($M553),0))</f>
        <v>0</v>
      </c>
      <c r="Q553" s="32">
        <f>IF($B553="",0,IF(OR($U553="OUT",$U553="TRF"),N($M553),0))</f>
        <v>0</v>
      </c>
      <c r="R553" s="32">
        <f>IF($B553="",0,IF($U553="IN",N($M553),0))</f>
        <v>0</v>
      </c>
      <c r="S553" s="33">
        <f>IF($B553="","",IF($M553="","⚠ مبلغ",IF($E553="","⚠ بانک عامل",IF(AND($U553="TRF",$F553=""),"⚠ بانک مقصد",IF(AND($V553&lt;&gt;"NONE",$V553&lt;&gt;"",$Z553=""),"⚠ طرف حساب","✓")))))</f>
        <v>0</v>
      </c>
      <c r="T553" s="29"/>
      <c r="U553" s="27">
        <f>IFERROR(VLOOKUP($D553,BankOpTbl,2,0),"")</f>
        <v>0</v>
      </c>
      <c r="V553" s="27">
        <f>IFERROR(VLOOKUP($D553,BankOpTbl,3,0),"")</f>
        <v>0</v>
      </c>
      <c r="W553" s="27">
        <f>IFERROR(VLOOKUP($D553,BankOpTbl,4,0),"")</f>
        <v>0</v>
      </c>
      <c r="X553" s="27">
        <f>IF($E553="","",IFERROR(VLOOKUP($E553,BankTbl,4,0),""))</f>
        <v>0</v>
      </c>
      <c r="Y553" s="27">
        <f>IF($F553="","",IFERROR(VLOOKUP($F553,BankTbl,4,0),""))</f>
        <v>0</v>
      </c>
      <c r="Z553" s="27">
        <f>IF($B553="","",IF($V553="PICK",LEFT($N553,5),IF($V553="FIXED",$W553,IF($V553="CODE",$H553,""))))</f>
        <v>0</v>
      </c>
    </row>
    <row r="554" spans="1:26" ht="21" customHeight="1">
      <c r="A554" s="27">
        <f>IF($B554="","",COUNTA($B$13:$B554))</f>
        <v>0</v>
      </c>
      <c r="B554" s="28"/>
      <c r="C554" s="28"/>
      <c r="D554" s="29"/>
      <c r="E554" s="29"/>
      <c r="F554" s="29"/>
      <c r="G554" s="28"/>
      <c r="H554" s="28"/>
      <c r="I554" s="30">
        <f>IF($H554="","",IFERROR(VLOOKUP($H554,AcctTbl,2,0),"کد ناشناخته"))</f>
        <v>0</v>
      </c>
      <c r="J554" s="27">
        <f>IF($H554="","",IFERROR(VLOOKUP($H554,AcctTbl,3,0),""))</f>
        <v>0</v>
      </c>
      <c r="K554" s="29"/>
      <c r="L554" s="28"/>
      <c r="M554" s="31"/>
      <c r="N554" s="29"/>
      <c r="O554" s="32">
        <f>IF($B554="",0,IF($U554="IN",N($M554),0))</f>
        <v>0</v>
      </c>
      <c r="P554" s="32">
        <f>IF($B554="",0,IF(OR($U554="OUT",$U554="TRF"),N($M554),0))</f>
        <v>0</v>
      </c>
      <c r="Q554" s="32">
        <f>IF($B554="",0,IF(OR($U554="OUT",$U554="TRF"),N($M554),0))</f>
        <v>0</v>
      </c>
      <c r="R554" s="32">
        <f>IF($B554="",0,IF($U554="IN",N($M554),0))</f>
        <v>0</v>
      </c>
      <c r="S554" s="33">
        <f>IF($B554="","",IF($M554="","⚠ مبلغ",IF($E554="","⚠ بانک عامل",IF(AND($U554="TRF",$F554=""),"⚠ بانک مقصد",IF(AND($V554&lt;&gt;"NONE",$V554&lt;&gt;"",$Z554=""),"⚠ طرف حساب","✓")))))</f>
        <v>0</v>
      </c>
      <c r="T554" s="29"/>
      <c r="U554" s="27">
        <f>IFERROR(VLOOKUP($D554,BankOpTbl,2,0),"")</f>
        <v>0</v>
      </c>
      <c r="V554" s="27">
        <f>IFERROR(VLOOKUP($D554,BankOpTbl,3,0),"")</f>
        <v>0</v>
      </c>
      <c r="W554" s="27">
        <f>IFERROR(VLOOKUP($D554,BankOpTbl,4,0),"")</f>
        <v>0</v>
      </c>
      <c r="X554" s="27">
        <f>IF($E554="","",IFERROR(VLOOKUP($E554,BankTbl,4,0),""))</f>
        <v>0</v>
      </c>
      <c r="Y554" s="27">
        <f>IF($F554="","",IFERROR(VLOOKUP($F554,BankTbl,4,0),""))</f>
        <v>0</v>
      </c>
      <c r="Z554" s="27">
        <f>IF($B554="","",IF($V554="PICK",LEFT($N554,5),IF($V554="FIXED",$W554,IF($V554="CODE",$H554,""))))</f>
        <v>0</v>
      </c>
    </row>
    <row r="555" spans="1:26" ht="21" customHeight="1">
      <c r="A555" s="27">
        <f>IF($B555="","",COUNTA($B$13:$B555))</f>
        <v>0</v>
      </c>
      <c r="B555" s="28"/>
      <c r="C555" s="28"/>
      <c r="D555" s="29"/>
      <c r="E555" s="29"/>
      <c r="F555" s="29"/>
      <c r="G555" s="28"/>
      <c r="H555" s="28"/>
      <c r="I555" s="30">
        <f>IF($H555="","",IFERROR(VLOOKUP($H555,AcctTbl,2,0),"کد ناشناخته"))</f>
        <v>0</v>
      </c>
      <c r="J555" s="27">
        <f>IF($H555="","",IFERROR(VLOOKUP($H555,AcctTbl,3,0),""))</f>
        <v>0</v>
      </c>
      <c r="K555" s="29"/>
      <c r="L555" s="28"/>
      <c r="M555" s="31"/>
      <c r="N555" s="29"/>
      <c r="O555" s="32">
        <f>IF($B555="",0,IF($U555="IN",N($M555),0))</f>
        <v>0</v>
      </c>
      <c r="P555" s="32">
        <f>IF($B555="",0,IF(OR($U555="OUT",$U555="TRF"),N($M555),0))</f>
        <v>0</v>
      </c>
      <c r="Q555" s="32">
        <f>IF($B555="",0,IF(OR($U555="OUT",$U555="TRF"),N($M555),0))</f>
        <v>0</v>
      </c>
      <c r="R555" s="32">
        <f>IF($B555="",0,IF($U555="IN",N($M555),0))</f>
        <v>0</v>
      </c>
      <c r="S555" s="33">
        <f>IF($B555="","",IF($M555="","⚠ مبلغ",IF($E555="","⚠ بانک عامل",IF(AND($U555="TRF",$F555=""),"⚠ بانک مقصد",IF(AND($V555&lt;&gt;"NONE",$V555&lt;&gt;"",$Z555=""),"⚠ طرف حساب","✓")))))</f>
        <v>0</v>
      </c>
      <c r="T555" s="29"/>
      <c r="U555" s="27">
        <f>IFERROR(VLOOKUP($D555,BankOpTbl,2,0),"")</f>
        <v>0</v>
      </c>
      <c r="V555" s="27">
        <f>IFERROR(VLOOKUP($D555,BankOpTbl,3,0),"")</f>
        <v>0</v>
      </c>
      <c r="W555" s="27">
        <f>IFERROR(VLOOKUP($D555,BankOpTbl,4,0),"")</f>
        <v>0</v>
      </c>
      <c r="X555" s="27">
        <f>IF($E555="","",IFERROR(VLOOKUP($E555,BankTbl,4,0),""))</f>
        <v>0</v>
      </c>
      <c r="Y555" s="27">
        <f>IF($F555="","",IFERROR(VLOOKUP($F555,BankTbl,4,0),""))</f>
        <v>0</v>
      </c>
      <c r="Z555" s="27">
        <f>IF($B555="","",IF($V555="PICK",LEFT($N555,5),IF($V555="FIXED",$W555,IF($V555="CODE",$H555,""))))</f>
        <v>0</v>
      </c>
    </row>
    <row r="556" spans="1:26" ht="21" customHeight="1">
      <c r="A556" s="27">
        <f>IF($B556="","",COUNTA($B$13:$B556))</f>
        <v>0</v>
      </c>
      <c r="B556" s="28"/>
      <c r="C556" s="28"/>
      <c r="D556" s="29"/>
      <c r="E556" s="29"/>
      <c r="F556" s="29"/>
      <c r="G556" s="28"/>
      <c r="H556" s="28"/>
      <c r="I556" s="30">
        <f>IF($H556="","",IFERROR(VLOOKUP($H556,AcctTbl,2,0),"کد ناشناخته"))</f>
        <v>0</v>
      </c>
      <c r="J556" s="27">
        <f>IF($H556="","",IFERROR(VLOOKUP($H556,AcctTbl,3,0),""))</f>
        <v>0</v>
      </c>
      <c r="K556" s="29"/>
      <c r="L556" s="28"/>
      <c r="M556" s="31"/>
      <c r="N556" s="29"/>
      <c r="O556" s="32">
        <f>IF($B556="",0,IF($U556="IN",N($M556),0))</f>
        <v>0</v>
      </c>
      <c r="P556" s="32">
        <f>IF($B556="",0,IF(OR($U556="OUT",$U556="TRF"),N($M556),0))</f>
        <v>0</v>
      </c>
      <c r="Q556" s="32">
        <f>IF($B556="",0,IF(OR($U556="OUT",$U556="TRF"),N($M556),0))</f>
        <v>0</v>
      </c>
      <c r="R556" s="32">
        <f>IF($B556="",0,IF($U556="IN",N($M556),0))</f>
        <v>0</v>
      </c>
      <c r="S556" s="33">
        <f>IF($B556="","",IF($M556="","⚠ مبلغ",IF($E556="","⚠ بانک عامل",IF(AND($U556="TRF",$F556=""),"⚠ بانک مقصد",IF(AND($V556&lt;&gt;"NONE",$V556&lt;&gt;"",$Z556=""),"⚠ طرف حساب","✓")))))</f>
        <v>0</v>
      </c>
      <c r="T556" s="29"/>
      <c r="U556" s="27">
        <f>IFERROR(VLOOKUP($D556,BankOpTbl,2,0),"")</f>
        <v>0</v>
      </c>
      <c r="V556" s="27">
        <f>IFERROR(VLOOKUP($D556,BankOpTbl,3,0),"")</f>
        <v>0</v>
      </c>
      <c r="W556" s="27">
        <f>IFERROR(VLOOKUP($D556,BankOpTbl,4,0),"")</f>
        <v>0</v>
      </c>
      <c r="X556" s="27">
        <f>IF($E556="","",IFERROR(VLOOKUP($E556,BankTbl,4,0),""))</f>
        <v>0</v>
      </c>
      <c r="Y556" s="27">
        <f>IF($F556="","",IFERROR(VLOOKUP($F556,BankTbl,4,0),""))</f>
        <v>0</v>
      </c>
      <c r="Z556" s="27">
        <f>IF($B556="","",IF($V556="PICK",LEFT($N556,5),IF($V556="FIXED",$W556,IF($V556="CODE",$H556,""))))</f>
        <v>0</v>
      </c>
    </row>
    <row r="557" spans="1:26" ht="21" customHeight="1">
      <c r="A557" s="27">
        <f>IF($B557="","",COUNTA($B$13:$B557))</f>
        <v>0</v>
      </c>
      <c r="B557" s="28"/>
      <c r="C557" s="28"/>
      <c r="D557" s="29"/>
      <c r="E557" s="29"/>
      <c r="F557" s="29"/>
      <c r="G557" s="28"/>
      <c r="H557" s="28"/>
      <c r="I557" s="30">
        <f>IF($H557="","",IFERROR(VLOOKUP($H557,AcctTbl,2,0),"کد ناشناخته"))</f>
        <v>0</v>
      </c>
      <c r="J557" s="27">
        <f>IF($H557="","",IFERROR(VLOOKUP($H557,AcctTbl,3,0),""))</f>
        <v>0</v>
      </c>
      <c r="K557" s="29"/>
      <c r="L557" s="28"/>
      <c r="M557" s="31"/>
      <c r="N557" s="29"/>
      <c r="O557" s="32">
        <f>IF($B557="",0,IF($U557="IN",N($M557),0))</f>
        <v>0</v>
      </c>
      <c r="P557" s="32">
        <f>IF($B557="",0,IF(OR($U557="OUT",$U557="TRF"),N($M557),0))</f>
        <v>0</v>
      </c>
      <c r="Q557" s="32">
        <f>IF($B557="",0,IF(OR($U557="OUT",$U557="TRF"),N($M557),0))</f>
        <v>0</v>
      </c>
      <c r="R557" s="32">
        <f>IF($B557="",0,IF($U557="IN",N($M557),0))</f>
        <v>0</v>
      </c>
      <c r="S557" s="33">
        <f>IF($B557="","",IF($M557="","⚠ مبلغ",IF($E557="","⚠ بانک عامل",IF(AND($U557="TRF",$F557=""),"⚠ بانک مقصد",IF(AND($V557&lt;&gt;"NONE",$V557&lt;&gt;"",$Z557=""),"⚠ طرف حساب","✓")))))</f>
        <v>0</v>
      </c>
      <c r="T557" s="29"/>
      <c r="U557" s="27">
        <f>IFERROR(VLOOKUP($D557,BankOpTbl,2,0),"")</f>
        <v>0</v>
      </c>
      <c r="V557" s="27">
        <f>IFERROR(VLOOKUP($D557,BankOpTbl,3,0),"")</f>
        <v>0</v>
      </c>
      <c r="W557" s="27">
        <f>IFERROR(VLOOKUP($D557,BankOpTbl,4,0),"")</f>
        <v>0</v>
      </c>
      <c r="X557" s="27">
        <f>IF($E557="","",IFERROR(VLOOKUP($E557,BankTbl,4,0),""))</f>
        <v>0</v>
      </c>
      <c r="Y557" s="27">
        <f>IF($F557="","",IFERROR(VLOOKUP($F557,BankTbl,4,0),""))</f>
        <v>0</v>
      </c>
      <c r="Z557" s="27">
        <f>IF($B557="","",IF($V557="PICK",LEFT($N557,5),IF($V557="FIXED",$W557,IF($V557="CODE",$H557,""))))</f>
        <v>0</v>
      </c>
    </row>
    <row r="558" spans="1:26" ht="21" customHeight="1">
      <c r="A558" s="27">
        <f>IF($B558="","",COUNTA($B$13:$B558))</f>
        <v>0</v>
      </c>
      <c r="B558" s="28"/>
      <c r="C558" s="28"/>
      <c r="D558" s="29"/>
      <c r="E558" s="29"/>
      <c r="F558" s="29"/>
      <c r="G558" s="28"/>
      <c r="H558" s="28"/>
      <c r="I558" s="30">
        <f>IF($H558="","",IFERROR(VLOOKUP($H558,AcctTbl,2,0),"کد ناشناخته"))</f>
        <v>0</v>
      </c>
      <c r="J558" s="27">
        <f>IF($H558="","",IFERROR(VLOOKUP($H558,AcctTbl,3,0),""))</f>
        <v>0</v>
      </c>
      <c r="K558" s="29"/>
      <c r="L558" s="28"/>
      <c r="M558" s="31"/>
      <c r="N558" s="29"/>
      <c r="O558" s="32">
        <f>IF($B558="",0,IF($U558="IN",N($M558),0))</f>
        <v>0</v>
      </c>
      <c r="P558" s="32">
        <f>IF($B558="",0,IF(OR($U558="OUT",$U558="TRF"),N($M558),0))</f>
        <v>0</v>
      </c>
      <c r="Q558" s="32">
        <f>IF($B558="",0,IF(OR($U558="OUT",$U558="TRF"),N($M558),0))</f>
        <v>0</v>
      </c>
      <c r="R558" s="32">
        <f>IF($B558="",0,IF($U558="IN",N($M558),0))</f>
        <v>0</v>
      </c>
      <c r="S558" s="33">
        <f>IF($B558="","",IF($M558="","⚠ مبلغ",IF($E558="","⚠ بانک عامل",IF(AND($U558="TRF",$F558=""),"⚠ بانک مقصد",IF(AND($V558&lt;&gt;"NONE",$V558&lt;&gt;"",$Z558=""),"⚠ طرف حساب","✓")))))</f>
        <v>0</v>
      </c>
      <c r="T558" s="29"/>
      <c r="U558" s="27">
        <f>IFERROR(VLOOKUP($D558,BankOpTbl,2,0),"")</f>
        <v>0</v>
      </c>
      <c r="V558" s="27">
        <f>IFERROR(VLOOKUP($D558,BankOpTbl,3,0),"")</f>
        <v>0</v>
      </c>
      <c r="W558" s="27">
        <f>IFERROR(VLOOKUP($D558,BankOpTbl,4,0),"")</f>
        <v>0</v>
      </c>
      <c r="X558" s="27">
        <f>IF($E558="","",IFERROR(VLOOKUP($E558,BankTbl,4,0),""))</f>
        <v>0</v>
      </c>
      <c r="Y558" s="27">
        <f>IF($F558="","",IFERROR(VLOOKUP($F558,BankTbl,4,0),""))</f>
        <v>0</v>
      </c>
      <c r="Z558" s="27">
        <f>IF($B558="","",IF($V558="PICK",LEFT($N558,5),IF($V558="FIXED",$W558,IF($V558="CODE",$H558,""))))</f>
        <v>0</v>
      </c>
    </row>
    <row r="559" spans="1:26" ht="21" customHeight="1">
      <c r="A559" s="27">
        <f>IF($B559="","",COUNTA($B$13:$B559))</f>
        <v>0</v>
      </c>
      <c r="B559" s="28"/>
      <c r="C559" s="28"/>
      <c r="D559" s="29"/>
      <c r="E559" s="29"/>
      <c r="F559" s="29"/>
      <c r="G559" s="28"/>
      <c r="H559" s="28"/>
      <c r="I559" s="30">
        <f>IF($H559="","",IFERROR(VLOOKUP($H559,AcctTbl,2,0),"کد ناشناخته"))</f>
        <v>0</v>
      </c>
      <c r="J559" s="27">
        <f>IF($H559="","",IFERROR(VLOOKUP($H559,AcctTbl,3,0),""))</f>
        <v>0</v>
      </c>
      <c r="K559" s="29"/>
      <c r="L559" s="28"/>
      <c r="M559" s="31"/>
      <c r="N559" s="29"/>
      <c r="O559" s="32">
        <f>IF($B559="",0,IF($U559="IN",N($M559),0))</f>
        <v>0</v>
      </c>
      <c r="P559" s="32">
        <f>IF($B559="",0,IF(OR($U559="OUT",$U559="TRF"),N($M559),0))</f>
        <v>0</v>
      </c>
      <c r="Q559" s="32">
        <f>IF($B559="",0,IF(OR($U559="OUT",$U559="TRF"),N($M559),0))</f>
        <v>0</v>
      </c>
      <c r="R559" s="32">
        <f>IF($B559="",0,IF($U559="IN",N($M559),0))</f>
        <v>0</v>
      </c>
      <c r="S559" s="33">
        <f>IF($B559="","",IF($M559="","⚠ مبلغ",IF($E559="","⚠ بانک عامل",IF(AND($U559="TRF",$F559=""),"⚠ بانک مقصد",IF(AND($V559&lt;&gt;"NONE",$V559&lt;&gt;"",$Z559=""),"⚠ طرف حساب","✓")))))</f>
        <v>0</v>
      </c>
      <c r="T559" s="29"/>
      <c r="U559" s="27">
        <f>IFERROR(VLOOKUP($D559,BankOpTbl,2,0),"")</f>
        <v>0</v>
      </c>
      <c r="V559" s="27">
        <f>IFERROR(VLOOKUP($D559,BankOpTbl,3,0),"")</f>
        <v>0</v>
      </c>
      <c r="W559" s="27">
        <f>IFERROR(VLOOKUP($D559,BankOpTbl,4,0),"")</f>
        <v>0</v>
      </c>
      <c r="X559" s="27">
        <f>IF($E559="","",IFERROR(VLOOKUP($E559,BankTbl,4,0),""))</f>
        <v>0</v>
      </c>
      <c r="Y559" s="27">
        <f>IF($F559="","",IFERROR(VLOOKUP($F559,BankTbl,4,0),""))</f>
        <v>0</v>
      </c>
      <c r="Z559" s="27">
        <f>IF($B559="","",IF($V559="PICK",LEFT($N559,5),IF($V559="FIXED",$W559,IF($V559="CODE",$H559,""))))</f>
        <v>0</v>
      </c>
    </row>
    <row r="560" spans="1:26" ht="21" customHeight="1">
      <c r="A560" s="27">
        <f>IF($B560="","",COUNTA($B$13:$B560))</f>
        <v>0</v>
      </c>
      <c r="B560" s="28"/>
      <c r="C560" s="28"/>
      <c r="D560" s="29"/>
      <c r="E560" s="29"/>
      <c r="F560" s="29"/>
      <c r="G560" s="28"/>
      <c r="H560" s="28"/>
      <c r="I560" s="30">
        <f>IF($H560="","",IFERROR(VLOOKUP($H560,AcctTbl,2,0),"کد ناشناخته"))</f>
        <v>0</v>
      </c>
      <c r="J560" s="27">
        <f>IF($H560="","",IFERROR(VLOOKUP($H560,AcctTbl,3,0),""))</f>
        <v>0</v>
      </c>
      <c r="K560" s="29"/>
      <c r="L560" s="28"/>
      <c r="M560" s="31"/>
      <c r="N560" s="29"/>
      <c r="O560" s="32">
        <f>IF($B560="",0,IF($U560="IN",N($M560),0))</f>
        <v>0</v>
      </c>
      <c r="P560" s="32">
        <f>IF($B560="",0,IF(OR($U560="OUT",$U560="TRF"),N($M560),0))</f>
        <v>0</v>
      </c>
      <c r="Q560" s="32">
        <f>IF($B560="",0,IF(OR($U560="OUT",$U560="TRF"),N($M560),0))</f>
        <v>0</v>
      </c>
      <c r="R560" s="32">
        <f>IF($B560="",0,IF($U560="IN",N($M560),0))</f>
        <v>0</v>
      </c>
      <c r="S560" s="33">
        <f>IF($B560="","",IF($M560="","⚠ مبلغ",IF($E560="","⚠ بانک عامل",IF(AND($U560="TRF",$F560=""),"⚠ بانک مقصد",IF(AND($V560&lt;&gt;"NONE",$V560&lt;&gt;"",$Z560=""),"⚠ طرف حساب","✓")))))</f>
        <v>0</v>
      </c>
      <c r="T560" s="29"/>
      <c r="U560" s="27">
        <f>IFERROR(VLOOKUP($D560,BankOpTbl,2,0),"")</f>
        <v>0</v>
      </c>
      <c r="V560" s="27">
        <f>IFERROR(VLOOKUP($D560,BankOpTbl,3,0),"")</f>
        <v>0</v>
      </c>
      <c r="W560" s="27">
        <f>IFERROR(VLOOKUP($D560,BankOpTbl,4,0),"")</f>
        <v>0</v>
      </c>
      <c r="X560" s="27">
        <f>IF($E560="","",IFERROR(VLOOKUP($E560,BankTbl,4,0),""))</f>
        <v>0</v>
      </c>
      <c r="Y560" s="27">
        <f>IF($F560="","",IFERROR(VLOOKUP($F560,BankTbl,4,0),""))</f>
        <v>0</v>
      </c>
      <c r="Z560" s="27">
        <f>IF($B560="","",IF($V560="PICK",LEFT($N560,5),IF($V560="FIXED",$W560,IF($V560="CODE",$H560,""))))</f>
        <v>0</v>
      </c>
    </row>
    <row r="561" spans="1:26" ht="21" customHeight="1">
      <c r="A561" s="27">
        <f>IF($B561="","",COUNTA($B$13:$B561))</f>
        <v>0</v>
      </c>
      <c r="B561" s="28"/>
      <c r="C561" s="28"/>
      <c r="D561" s="29"/>
      <c r="E561" s="29"/>
      <c r="F561" s="29"/>
      <c r="G561" s="28"/>
      <c r="H561" s="28"/>
      <c r="I561" s="30">
        <f>IF($H561="","",IFERROR(VLOOKUP($H561,AcctTbl,2,0),"کد ناشناخته"))</f>
        <v>0</v>
      </c>
      <c r="J561" s="27">
        <f>IF($H561="","",IFERROR(VLOOKUP($H561,AcctTbl,3,0),""))</f>
        <v>0</v>
      </c>
      <c r="K561" s="29"/>
      <c r="L561" s="28"/>
      <c r="M561" s="31"/>
      <c r="N561" s="29"/>
      <c r="O561" s="32">
        <f>IF($B561="",0,IF($U561="IN",N($M561),0))</f>
        <v>0</v>
      </c>
      <c r="P561" s="32">
        <f>IF($B561="",0,IF(OR($U561="OUT",$U561="TRF"),N($M561),0))</f>
        <v>0</v>
      </c>
      <c r="Q561" s="32">
        <f>IF($B561="",0,IF(OR($U561="OUT",$U561="TRF"),N($M561),0))</f>
        <v>0</v>
      </c>
      <c r="R561" s="32">
        <f>IF($B561="",0,IF($U561="IN",N($M561),0))</f>
        <v>0</v>
      </c>
      <c r="S561" s="33">
        <f>IF($B561="","",IF($M561="","⚠ مبلغ",IF($E561="","⚠ بانک عامل",IF(AND($U561="TRF",$F561=""),"⚠ بانک مقصد",IF(AND($V561&lt;&gt;"NONE",$V561&lt;&gt;"",$Z561=""),"⚠ طرف حساب","✓")))))</f>
        <v>0</v>
      </c>
      <c r="T561" s="29"/>
      <c r="U561" s="27">
        <f>IFERROR(VLOOKUP($D561,BankOpTbl,2,0),"")</f>
        <v>0</v>
      </c>
      <c r="V561" s="27">
        <f>IFERROR(VLOOKUP($D561,BankOpTbl,3,0),"")</f>
        <v>0</v>
      </c>
      <c r="W561" s="27">
        <f>IFERROR(VLOOKUP($D561,BankOpTbl,4,0),"")</f>
        <v>0</v>
      </c>
      <c r="X561" s="27">
        <f>IF($E561="","",IFERROR(VLOOKUP($E561,BankTbl,4,0),""))</f>
        <v>0</v>
      </c>
      <c r="Y561" s="27">
        <f>IF($F561="","",IFERROR(VLOOKUP($F561,BankTbl,4,0),""))</f>
        <v>0</v>
      </c>
      <c r="Z561" s="27">
        <f>IF($B561="","",IF($V561="PICK",LEFT($N561,5),IF($V561="FIXED",$W561,IF($V561="CODE",$H561,""))))</f>
        <v>0</v>
      </c>
    </row>
    <row r="562" spans="1:26" ht="21" customHeight="1">
      <c r="A562" s="27">
        <f>IF($B562="","",COUNTA($B$13:$B562))</f>
        <v>0</v>
      </c>
      <c r="B562" s="28"/>
      <c r="C562" s="28"/>
      <c r="D562" s="29"/>
      <c r="E562" s="29"/>
      <c r="F562" s="29"/>
      <c r="G562" s="28"/>
      <c r="H562" s="28"/>
      <c r="I562" s="30">
        <f>IF($H562="","",IFERROR(VLOOKUP($H562,AcctTbl,2,0),"کد ناشناخته"))</f>
        <v>0</v>
      </c>
      <c r="J562" s="27">
        <f>IF($H562="","",IFERROR(VLOOKUP($H562,AcctTbl,3,0),""))</f>
        <v>0</v>
      </c>
      <c r="K562" s="29"/>
      <c r="L562" s="28"/>
      <c r="M562" s="31"/>
      <c r="N562" s="29"/>
      <c r="O562" s="32">
        <f>IF($B562="",0,IF($U562="IN",N($M562),0))</f>
        <v>0</v>
      </c>
      <c r="P562" s="32">
        <f>IF($B562="",0,IF(OR($U562="OUT",$U562="TRF"),N($M562),0))</f>
        <v>0</v>
      </c>
      <c r="Q562" s="32">
        <f>IF($B562="",0,IF(OR($U562="OUT",$U562="TRF"),N($M562),0))</f>
        <v>0</v>
      </c>
      <c r="R562" s="32">
        <f>IF($B562="",0,IF($U562="IN",N($M562),0))</f>
        <v>0</v>
      </c>
      <c r="S562" s="33">
        <f>IF($B562="","",IF($M562="","⚠ مبلغ",IF($E562="","⚠ بانک عامل",IF(AND($U562="TRF",$F562=""),"⚠ بانک مقصد",IF(AND($V562&lt;&gt;"NONE",$V562&lt;&gt;"",$Z562=""),"⚠ طرف حساب","✓")))))</f>
        <v>0</v>
      </c>
      <c r="T562" s="29"/>
      <c r="U562" s="27">
        <f>IFERROR(VLOOKUP($D562,BankOpTbl,2,0),"")</f>
        <v>0</v>
      </c>
      <c r="V562" s="27">
        <f>IFERROR(VLOOKUP($D562,BankOpTbl,3,0),"")</f>
        <v>0</v>
      </c>
      <c r="W562" s="27">
        <f>IFERROR(VLOOKUP($D562,BankOpTbl,4,0),"")</f>
        <v>0</v>
      </c>
      <c r="X562" s="27">
        <f>IF($E562="","",IFERROR(VLOOKUP($E562,BankTbl,4,0),""))</f>
        <v>0</v>
      </c>
      <c r="Y562" s="27">
        <f>IF($F562="","",IFERROR(VLOOKUP($F562,BankTbl,4,0),""))</f>
        <v>0</v>
      </c>
      <c r="Z562" s="27">
        <f>IF($B562="","",IF($V562="PICK",LEFT($N562,5),IF($V562="FIXED",$W562,IF($V562="CODE",$H562,""))))</f>
        <v>0</v>
      </c>
    </row>
    <row r="563" spans="1:26" ht="21" customHeight="1">
      <c r="A563" s="27">
        <f>IF($B563="","",COUNTA($B$13:$B563))</f>
        <v>0</v>
      </c>
      <c r="B563" s="28"/>
      <c r="C563" s="28"/>
      <c r="D563" s="29"/>
      <c r="E563" s="29"/>
      <c r="F563" s="29"/>
      <c r="G563" s="28"/>
      <c r="H563" s="28"/>
      <c r="I563" s="30">
        <f>IF($H563="","",IFERROR(VLOOKUP($H563,AcctTbl,2,0),"کد ناشناخته"))</f>
        <v>0</v>
      </c>
      <c r="J563" s="27">
        <f>IF($H563="","",IFERROR(VLOOKUP($H563,AcctTbl,3,0),""))</f>
        <v>0</v>
      </c>
      <c r="K563" s="29"/>
      <c r="L563" s="28"/>
      <c r="M563" s="31"/>
      <c r="N563" s="29"/>
      <c r="O563" s="32">
        <f>IF($B563="",0,IF($U563="IN",N($M563),0))</f>
        <v>0</v>
      </c>
      <c r="P563" s="32">
        <f>IF($B563="",0,IF(OR($U563="OUT",$U563="TRF"),N($M563),0))</f>
        <v>0</v>
      </c>
      <c r="Q563" s="32">
        <f>IF($B563="",0,IF(OR($U563="OUT",$U563="TRF"),N($M563),0))</f>
        <v>0</v>
      </c>
      <c r="R563" s="32">
        <f>IF($B563="",0,IF($U563="IN",N($M563),0))</f>
        <v>0</v>
      </c>
      <c r="S563" s="33">
        <f>IF($B563="","",IF($M563="","⚠ مبلغ",IF($E563="","⚠ بانک عامل",IF(AND($U563="TRF",$F563=""),"⚠ بانک مقصد",IF(AND($V563&lt;&gt;"NONE",$V563&lt;&gt;"",$Z563=""),"⚠ طرف حساب","✓")))))</f>
        <v>0</v>
      </c>
      <c r="T563" s="29"/>
      <c r="U563" s="27">
        <f>IFERROR(VLOOKUP($D563,BankOpTbl,2,0),"")</f>
        <v>0</v>
      </c>
      <c r="V563" s="27">
        <f>IFERROR(VLOOKUP($D563,BankOpTbl,3,0),"")</f>
        <v>0</v>
      </c>
      <c r="W563" s="27">
        <f>IFERROR(VLOOKUP($D563,BankOpTbl,4,0),"")</f>
        <v>0</v>
      </c>
      <c r="X563" s="27">
        <f>IF($E563="","",IFERROR(VLOOKUP($E563,BankTbl,4,0),""))</f>
        <v>0</v>
      </c>
      <c r="Y563" s="27">
        <f>IF($F563="","",IFERROR(VLOOKUP($F563,BankTbl,4,0),""))</f>
        <v>0</v>
      </c>
      <c r="Z563" s="27">
        <f>IF($B563="","",IF($V563="PICK",LEFT($N563,5),IF($V563="FIXED",$W563,IF($V563="CODE",$H563,""))))</f>
        <v>0</v>
      </c>
    </row>
    <row r="564" spans="1:26" ht="21" customHeight="1">
      <c r="A564" s="27">
        <f>IF($B564="","",COUNTA($B$13:$B564))</f>
        <v>0</v>
      </c>
      <c r="B564" s="28"/>
      <c r="C564" s="28"/>
      <c r="D564" s="29"/>
      <c r="E564" s="29"/>
      <c r="F564" s="29"/>
      <c r="G564" s="28"/>
      <c r="H564" s="28"/>
      <c r="I564" s="30">
        <f>IF($H564="","",IFERROR(VLOOKUP($H564,AcctTbl,2,0),"کد ناشناخته"))</f>
        <v>0</v>
      </c>
      <c r="J564" s="27">
        <f>IF($H564="","",IFERROR(VLOOKUP($H564,AcctTbl,3,0),""))</f>
        <v>0</v>
      </c>
      <c r="K564" s="29"/>
      <c r="L564" s="28"/>
      <c r="M564" s="31"/>
      <c r="N564" s="29"/>
      <c r="O564" s="32">
        <f>IF($B564="",0,IF($U564="IN",N($M564),0))</f>
        <v>0</v>
      </c>
      <c r="P564" s="32">
        <f>IF($B564="",0,IF(OR($U564="OUT",$U564="TRF"),N($M564),0))</f>
        <v>0</v>
      </c>
      <c r="Q564" s="32">
        <f>IF($B564="",0,IF(OR($U564="OUT",$U564="TRF"),N($M564),0))</f>
        <v>0</v>
      </c>
      <c r="R564" s="32">
        <f>IF($B564="",0,IF($U564="IN",N($M564),0))</f>
        <v>0</v>
      </c>
      <c r="S564" s="33">
        <f>IF($B564="","",IF($M564="","⚠ مبلغ",IF($E564="","⚠ بانک عامل",IF(AND($U564="TRF",$F564=""),"⚠ بانک مقصد",IF(AND($V564&lt;&gt;"NONE",$V564&lt;&gt;"",$Z564=""),"⚠ طرف حساب","✓")))))</f>
        <v>0</v>
      </c>
      <c r="T564" s="29"/>
      <c r="U564" s="27">
        <f>IFERROR(VLOOKUP($D564,BankOpTbl,2,0),"")</f>
        <v>0</v>
      </c>
      <c r="V564" s="27">
        <f>IFERROR(VLOOKUP($D564,BankOpTbl,3,0),"")</f>
        <v>0</v>
      </c>
      <c r="W564" s="27">
        <f>IFERROR(VLOOKUP($D564,BankOpTbl,4,0),"")</f>
        <v>0</v>
      </c>
      <c r="X564" s="27">
        <f>IF($E564="","",IFERROR(VLOOKUP($E564,BankTbl,4,0),""))</f>
        <v>0</v>
      </c>
      <c r="Y564" s="27">
        <f>IF($F564="","",IFERROR(VLOOKUP($F564,BankTbl,4,0),""))</f>
        <v>0</v>
      </c>
      <c r="Z564" s="27">
        <f>IF($B564="","",IF($V564="PICK",LEFT($N564,5),IF($V564="FIXED",$W564,IF($V564="CODE",$H564,""))))</f>
        <v>0</v>
      </c>
    </row>
    <row r="565" spans="1:26" ht="21" customHeight="1">
      <c r="A565" s="27">
        <f>IF($B565="","",COUNTA($B$13:$B565))</f>
        <v>0</v>
      </c>
      <c r="B565" s="28"/>
      <c r="C565" s="28"/>
      <c r="D565" s="29"/>
      <c r="E565" s="29"/>
      <c r="F565" s="29"/>
      <c r="G565" s="28"/>
      <c r="H565" s="28"/>
      <c r="I565" s="30">
        <f>IF($H565="","",IFERROR(VLOOKUP($H565,AcctTbl,2,0),"کد ناشناخته"))</f>
        <v>0</v>
      </c>
      <c r="J565" s="27">
        <f>IF($H565="","",IFERROR(VLOOKUP($H565,AcctTbl,3,0),""))</f>
        <v>0</v>
      </c>
      <c r="K565" s="29"/>
      <c r="L565" s="28"/>
      <c r="M565" s="31"/>
      <c r="N565" s="29"/>
      <c r="O565" s="32">
        <f>IF($B565="",0,IF($U565="IN",N($M565),0))</f>
        <v>0</v>
      </c>
      <c r="P565" s="32">
        <f>IF($B565="",0,IF(OR($U565="OUT",$U565="TRF"),N($M565),0))</f>
        <v>0</v>
      </c>
      <c r="Q565" s="32">
        <f>IF($B565="",0,IF(OR($U565="OUT",$U565="TRF"),N($M565),0))</f>
        <v>0</v>
      </c>
      <c r="R565" s="32">
        <f>IF($B565="",0,IF($U565="IN",N($M565),0))</f>
        <v>0</v>
      </c>
      <c r="S565" s="33">
        <f>IF($B565="","",IF($M565="","⚠ مبلغ",IF($E565="","⚠ بانک عامل",IF(AND($U565="TRF",$F565=""),"⚠ بانک مقصد",IF(AND($V565&lt;&gt;"NONE",$V565&lt;&gt;"",$Z565=""),"⚠ طرف حساب","✓")))))</f>
        <v>0</v>
      </c>
      <c r="T565" s="29"/>
      <c r="U565" s="27">
        <f>IFERROR(VLOOKUP($D565,BankOpTbl,2,0),"")</f>
        <v>0</v>
      </c>
      <c r="V565" s="27">
        <f>IFERROR(VLOOKUP($D565,BankOpTbl,3,0),"")</f>
        <v>0</v>
      </c>
      <c r="W565" s="27">
        <f>IFERROR(VLOOKUP($D565,BankOpTbl,4,0),"")</f>
        <v>0</v>
      </c>
      <c r="X565" s="27">
        <f>IF($E565="","",IFERROR(VLOOKUP($E565,BankTbl,4,0),""))</f>
        <v>0</v>
      </c>
      <c r="Y565" s="27">
        <f>IF($F565="","",IFERROR(VLOOKUP($F565,BankTbl,4,0),""))</f>
        <v>0</v>
      </c>
      <c r="Z565" s="27">
        <f>IF($B565="","",IF($V565="PICK",LEFT($N565,5),IF($V565="FIXED",$W565,IF($V565="CODE",$H565,""))))</f>
        <v>0</v>
      </c>
    </row>
    <row r="566" spans="1:26" ht="21" customHeight="1">
      <c r="A566" s="27">
        <f>IF($B566="","",COUNTA($B$13:$B566))</f>
        <v>0</v>
      </c>
      <c r="B566" s="28"/>
      <c r="C566" s="28"/>
      <c r="D566" s="29"/>
      <c r="E566" s="29"/>
      <c r="F566" s="29"/>
      <c r="G566" s="28"/>
      <c r="H566" s="28"/>
      <c r="I566" s="30">
        <f>IF($H566="","",IFERROR(VLOOKUP($H566,AcctTbl,2,0),"کد ناشناخته"))</f>
        <v>0</v>
      </c>
      <c r="J566" s="27">
        <f>IF($H566="","",IFERROR(VLOOKUP($H566,AcctTbl,3,0),""))</f>
        <v>0</v>
      </c>
      <c r="K566" s="29"/>
      <c r="L566" s="28"/>
      <c r="M566" s="31"/>
      <c r="N566" s="29"/>
      <c r="O566" s="32">
        <f>IF($B566="",0,IF($U566="IN",N($M566),0))</f>
        <v>0</v>
      </c>
      <c r="P566" s="32">
        <f>IF($B566="",0,IF(OR($U566="OUT",$U566="TRF"),N($M566),0))</f>
        <v>0</v>
      </c>
      <c r="Q566" s="32">
        <f>IF($B566="",0,IF(OR($U566="OUT",$U566="TRF"),N($M566),0))</f>
        <v>0</v>
      </c>
      <c r="R566" s="32">
        <f>IF($B566="",0,IF($U566="IN",N($M566),0))</f>
        <v>0</v>
      </c>
      <c r="S566" s="33">
        <f>IF($B566="","",IF($M566="","⚠ مبلغ",IF($E566="","⚠ بانک عامل",IF(AND($U566="TRF",$F566=""),"⚠ بانک مقصد",IF(AND($V566&lt;&gt;"NONE",$V566&lt;&gt;"",$Z566=""),"⚠ طرف حساب","✓")))))</f>
        <v>0</v>
      </c>
      <c r="T566" s="29"/>
      <c r="U566" s="27">
        <f>IFERROR(VLOOKUP($D566,BankOpTbl,2,0),"")</f>
        <v>0</v>
      </c>
      <c r="V566" s="27">
        <f>IFERROR(VLOOKUP($D566,BankOpTbl,3,0),"")</f>
        <v>0</v>
      </c>
      <c r="W566" s="27">
        <f>IFERROR(VLOOKUP($D566,BankOpTbl,4,0),"")</f>
        <v>0</v>
      </c>
      <c r="X566" s="27">
        <f>IF($E566="","",IFERROR(VLOOKUP($E566,BankTbl,4,0),""))</f>
        <v>0</v>
      </c>
      <c r="Y566" s="27">
        <f>IF($F566="","",IFERROR(VLOOKUP($F566,BankTbl,4,0),""))</f>
        <v>0</v>
      </c>
      <c r="Z566" s="27">
        <f>IF($B566="","",IF($V566="PICK",LEFT($N566,5),IF($V566="FIXED",$W566,IF($V566="CODE",$H566,""))))</f>
        <v>0</v>
      </c>
    </row>
    <row r="567" spans="1:26" ht="21" customHeight="1">
      <c r="A567" s="27">
        <f>IF($B567="","",COUNTA($B$13:$B567))</f>
        <v>0</v>
      </c>
      <c r="B567" s="28"/>
      <c r="C567" s="28"/>
      <c r="D567" s="29"/>
      <c r="E567" s="29"/>
      <c r="F567" s="29"/>
      <c r="G567" s="28"/>
      <c r="H567" s="28"/>
      <c r="I567" s="30">
        <f>IF($H567="","",IFERROR(VLOOKUP($H567,AcctTbl,2,0),"کد ناشناخته"))</f>
        <v>0</v>
      </c>
      <c r="J567" s="27">
        <f>IF($H567="","",IFERROR(VLOOKUP($H567,AcctTbl,3,0),""))</f>
        <v>0</v>
      </c>
      <c r="K567" s="29"/>
      <c r="L567" s="28"/>
      <c r="M567" s="31"/>
      <c r="N567" s="29"/>
      <c r="O567" s="32">
        <f>IF($B567="",0,IF($U567="IN",N($M567),0))</f>
        <v>0</v>
      </c>
      <c r="P567" s="32">
        <f>IF($B567="",0,IF(OR($U567="OUT",$U567="TRF"),N($M567),0))</f>
        <v>0</v>
      </c>
      <c r="Q567" s="32">
        <f>IF($B567="",0,IF(OR($U567="OUT",$U567="TRF"),N($M567),0))</f>
        <v>0</v>
      </c>
      <c r="R567" s="32">
        <f>IF($B567="",0,IF($U567="IN",N($M567),0))</f>
        <v>0</v>
      </c>
      <c r="S567" s="33">
        <f>IF($B567="","",IF($M567="","⚠ مبلغ",IF($E567="","⚠ بانک عامل",IF(AND($U567="TRF",$F567=""),"⚠ بانک مقصد",IF(AND($V567&lt;&gt;"NONE",$V567&lt;&gt;"",$Z567=""),"⚠ طرف حساب","✓")))))</f>
        <v>0</v>
      </c>
      <c r="T567" s="29"/>
      <c r="U567" s="27">
        <f>IFERROR(VLOOKUP($D567,BankOpTbl,2,0),"")</f>
        <v>0</v>
      </c>
      <c r="V567" s="27">
        <f>IFERROR(VLOOKUP($D567,BankOpTbl,3,0),"")</f>
        <v>0</v>
      </c>
      <c r="W567" s="27">
        <f>IFERROR(VLOOKUP($D567,BankOpTbl,4,0),"")</f>
        <v>0</v>
      </c>
      <c r="X567" s="27">
        <f>IF($E567="","",IFERROR(VLOOKUP($E567,BankTbl,4,0),""))</f>
        <v>0</v>
      </c>
      <c r="Y567" s="27">
        <f>IF($F567="","",IFERROR(VLOOKUP($F567,BankTbl,4,0),""))</f>
        <v>0</v>
      </c>
      <c r="Z567" s="27">
        <f>IF($B567="","",IF($V567="PICK",LEFT($N567,5),IF($V567="FIXED",$W567,IF($V567="CODE",$H567,""))))</f>
        <v>0</v>
      </c>
    </row>
    <row r="568" spans="1:26" ht="21" customHeight="1">
      <c r="A568" s="27">
        <f>IF($B568="","",COUNTA($B$13:$B568))</f>
        <v>0</v>
      </c>
      <c r="B568" s="28"/>
      <c r="C568" s="28"/>
      <c r="D568" s="29"/>
      <c r="E568" s="29"/>
      <c r="F568" s="29"/>
      <c r="G568" s="28"/>
      <c r="H568" s="28"/>
      <c r="I568" s="30">
        <f>IF($H568="","",IFERROR(VLOOKUP($H568,AcctTbl,2,0),"کد ناشناخته"))</f>
        <v>0</v>
      </c>
      <c r="J568" s="27">
        <f>IF($H568="","",IFERROR(VLOOKUP($H568,AcctTbl,3,0),""))</f>
        <v>0</v>
      </c>
      <c r="K568" s="29"/>
      <c r="L568" s="28"/>
      <c r="M568" s="31"/>
      <c r="N568" s="29"/>
      <c r="O568" s="32">
        <f>IF($B568="",0,IF($U568="IN",N($M568),0))</f>
        <v>0</v>
      </c>
      <c r="P568" s="32">
        <f>IF($B568="",0,IF(OR($U568="OUT",$U568="TRF"),N($M568),0))</f>
        <v>0</v>
      </c>
      <c r="Q568" s="32">
        <f>IF($B568="",0,IF(OR($U568="OUT",$U568="TRF"),N($M568),0))</f>
        <v>0</v>
      </c>
      <c r="R568" s="32">
        <f>IF($B568="",0,IF($U568="IN",N($M568),0))</f>
        <v>0</v>
      </c>
      <c r="S568" s="33">
        <f>IF($B568="","",IF($M568="","⚠ مبلغ",IF($E568="","⚠ بانک عامل",IF(AND($U568="TRF",$F568=""),"⚠ بانک مقصد",IF(AND($V568&lt;&gt;"NONE",$V568&lt;&gt;"",$Z568=""),"⚠ طرف حساب","✓")))))</f>
        <v>0</v>
      </c>
      <c r="T568" s="29"/>
      <c r="U568" s="27">
        <f>IFERROR(VLOOKUP($D568,BankOpTbl,2,0),"")</f>
        <v>0</v>
      </c>
      <c r="V568" s="27">
        <f>IFERROR(VLOOKUP($D568,BankOpTbl,3,0),"")</f>
        <v>0</v>
      </c>
      <c r="W568" s="27">
        <f>IFERROR(VLOOKUP($D568,BankOpTbl,4,0),"")</f>
        <v>0</v>
      </c>
      <c r="X568" s="27">
        <f>IF($E568="","",IFERROR(VLOOKUP($E568,BankTbl,4,0),""))</f>
        <v>0</v>
      </c>
      <c r="Y568" s="27">
        <f>IF($F568="","",IFERROR(VLOOKUP($F568,BankTbl,4,0),""))</f>
        <v>0</v>
      </c>
      <c r="Z568" s="27">
        <f>IF($B568="","",IF($V568="PICK",LEFT($N568,5),IF($V568="FIXED",$W568,IF($V568="CODE",$H568,""))))</f>
        <v>0</v>
      </c>
    </row>
    <row r="569" spans="1:26" ht="21" customHeight="1">
      <c r="A569" s="27">
        <f>IF($B569="","",COUNTA($B$13:$B569))</f>
        <v>0</v>
      </c>
      <c r="B569" s="28"/>
      <c r="C569" s="28"/>
      <c r="D569" s="29"/>
      <c r="E569" s="29"/>
      <c r="F569" s="29"/>
      <c r="G569" s="28"/>
      <c r="H569" s="28"/>
      <c r="I569" s="30">
        <f>IF($H569="","",IFERROR(VLOOKUP($H569,AcctTbl,2,0),"کد ناشناخته"))</f>
        <v>0</v>
      </c>
      <c r="J569" s="27">
        <f>IF($H569="","",IFERROR(VLOOKUP($H569,AcctTbl,3,0),""))</f>
        <v>0</v>
      </c>
      <c r="K569" s="29"/>
      <c r="L569" s="28"/>
      <c r="M569" s="31"/>
      <c r="N569" s="29"/>
      <c r="O569" s="32">
        <f>IF($B569="",0,IF($U569="IN",N($M569),0))</f>
        <v>0</v>
      </c>
      <c r="P569" s="32">
        <f>IF($B569="",0,IF(OR($U569="OUT",$U569="TRF"),N($M569),0))</f>
        <v>0</v>
      </c>
      <c r="Q569" s="32">
        <f>IF($B569="",0,IF(OR($U569="OUT",$U569="TRF"),N($M569),0))</f>
        <v>0</v>
      </c>
      <c r="R569" s="32">
        <f>IF($B569="",0,IF($U569="IN",N($M569),0))</f>
        <v>0</v>
      </c>
      <c r="S569" s="33">
        <f>IF($B569="","",IF($M569="","⚠ مبلغ",IF($E569="","⚠ بانک عامل",IF(AND($U569="TRF",$F569=""),"⚠ بانک مقصد",IF(AND($V569&lt;&gt;"NONE",$V569&lt;&gt;"",$Z569=""),"⚠ طرف حساب","✓")))))</f>
        <v>0</v>
      </c>
      <c r="T569" s="29"/>
      <c r="U569" s="27">
        <f>IFERROR(VLOOKUP($D569,BankOpTbl,2,0),"")</f>
        <v>0</v>
      </c>
      <c r="V569" s="27">
        <f>IFERROR(VLOOKUP($D569,BankOpTbl,3,0),"")</f>
        <v>0</v>
      </c>
      <c r="W569" s="27">
        <f>IFERROR(VLOOKUP($D569,BankOpTbl,4,0),"")</f>
        <v>0</v>
      </c>
      <c r="X569" s="27">
        <f>IF($E569="","",IFERROR(VLOOKUP($E569,BankTbl,4,0),""))</f>
        <v>0</v>
      </c>
      <c r="Y569" s="27">
        <f>IF($F569="","",IFERROR(VLOOKUP($F569,BankTbl,4,0),""))</f>
        <v>0</v>
      </c>
      <c r="Z569" s="27">
        <f>IF($B569="","",IF($V569="PICK",LEFT($N569,5),IF($V569="FIXED",$W569,IF($V569="CODE",$H569,""))))</f>
        <v>0</v>
      </c>
    </row>
    <row r="570" spans="1:26" ht="21" customHeight="1">
      <c r="A570" s="27">
        <f>IF($B570="","",COUNTA($B$13:$B570))</f>
        <v>0</v>
      </c>
      <c r="B570" s="28"/>
      <c r="C570" s="28"/>
      <c r="D570" s="29"/>
      <c r="E570" s="29"/>
      <c r="F570" s="29"/>
      <c r="G570" s="28"/>
      <c r="H570" s="28"/>
      <c r="I570" s="30">
        <f>IF($H570="","",IFERROR(VLOOKUP($H570,AcctTbl,2,0),"کد ناشناخته"))</f>
        <v>0</v>
      </c>
      <c r="J570" s="27">
        <f>IF($H570="","",IFERROR(VLOOKUP($H570,AcctTbl,3,0),""))</f>
        <v>0</v>
      </c>
      <c r="K570" s="29"/>
      <c r="L570" s="28"/>
      <c r="M570" s="31"/>
      <c r="N570" s="29"/>
      <c r="O570" s="32">
        <f>IF($B570="",0,IF($U570="IN",N($M570),0))</f>
        <v>0</v>
      </c>
      <c r="P570" s="32">
        <f>IF($B570="",0,IF(OR($U570="OUT",$U570="TRF"),N($M570),0))</f>
        <v>0</v>
      </c>
      <c r="Q570" s="32">
        <f>IF($B570="",0,IF(OR($U570="OUT",$U570="TRF"),N($M570),0))</f>
        <v>0</v>
      </c>
      <c r="R570" s="32">
        <f>IF($B570="",0,IF($U570="IN",N($M570),0))</f>
        <v>0</v>
      </c>
      <c r="S570" s="33">
        <f>IF($B570="","",IF($M570="","⚠ مبلغ",IF($E570="","⚠ بانک عامل",IF(AND($U570="TRF",$F570=""),"⚠ بانک مقصد",IF(AND($V570&lt;&gt;"NONE",$V570&lt;&gt;"",$Z570=""),"⚠ طرف حساب","✓")))))</f>
        <v>0</v>
      </c>
      <c r="T570" s="29"/>
      <c r="U570" s="27">
        <f>IFERROR(VLOOKUP($D570,BankOpTbl,2,0),"")</f>
        <v>0</v>
      </c>
      <c r="V570" s="27">
        <f>IFERROR(VLOOKUP($D570,BankOpTbl,3,0),"")</f>
        <v>0</v>
      </c>
      <c r="W570" s="27">
        <f>IFERROR(VLOOKUP($D570,BankOpTbl,4,0),"")</f>
        <v>0</v>
      </c>
      <c r="X570" s="27">
        <f>IF($E570="","",IFERROR(VLOOKUP($E570,BankTbl,4,0),""))</f>
        <v>0</v>
      </c>
      <c r="Y570" s="27">
        <f>IF($F570="","",IFERROR(VLOOKUP($F570,BankTbl,4,0),""))</f>
        <v>0</v>
      </c>
      <c r="Z570" s="27">
        <f>IF($B570="","",IF($V570="PICK",LEFT($N570,5),IF($V570="FIXED",$W570,IF($V570="CODE",$H570,""))))</f>
        <v>0</v>
      </c>
    </row>
    <row r="571" spans="1:26" ht="21" customHeight="1">
      <c r="A571" s="27">
        <f>IF($B571="","",COUNTA($B$13:$B571))</f>
        <v>0</v>
      </c>
      <c r="B571" s="28"/>
      <c r="C571" s="28"/>
      <c r="D571" s="29"/>
      <c r="E571" s="29"/>
      <c r="F571" s="29"/>
      <c r="G571" s="28"/>
      <c r="H571" s="28"/>
      <c r="I571" s="30">
        <f>IF($H571="","",IFERROR(VLOOKUP($H571,AcctTbl,2,0),"کد ناشناخته"))</f>
        <v>0</v>
      </c>
      <c r="J571" s="27">
        <f>IF($H571="","",IFERROR(VLOOKUP($H571,AcctTbl,3,0),""))</f>
        <v>0</v>
      </c>
      <c r="K571" s="29"/>
      <c r="L571" s="28"/>
      <c r="M571" s="31"/>
      <c r="N571" s="29"/>
      <c r="O571" s="32">
        <f>IF($B571="",0,IF($U571="IN",N($M571),0))</f>
        <v>0</v>
      </c>
      <c r="P571" s="32">
        <f>IF($B571="",0,IF(OR($U571="OUT",$U571="TRF"),N($M571),0))</f>
        <v>0</v>
      </c>
      <c r="Q571" s="32">
        <f>IF($B571="",0,IF(OR($U571="OUT",$U571="TRF"),N($M571),0))</f>
        <v>0</v>
      </c>
      <c r="R571" s="32">
        <f>IF($B571="",0,IF($U571="IN",N($M571),0))</f>
        <v>0</v>
      </c>
      <c r="S571" s="33">
        <f>IF($B571="","",IF($M571="","⚠ مبلغ",IF($E571="","⚠ بانک عامل",IF(AND($U571="TRF",$F571=""),"⚠ بانک مقصد",IF(AND($V571&lt;&gt;"NONE",$V571&lt;&gt;"",$Z571=""),"⚠ طرف حساب","✓")))))</f>
        <v>0</v>
      </c>
      <c r="T571" s="29"/>
      <c r="U571" s="27">
        <f>IFERROR(VLOOKUP($D571,BankOpTbl,2,0),"")</f>
        <v>0</v>
      </c>
      <c r="V571" s="27">
        <f>IFERROR(VLOOKUP($D571,BankOpTbl,3,0),"")</f>
        <v>0</v>
      </c>
      <c r="W571" s="27">
        <f>IFERROR(VLOOKUP($D571,BankOpTbl,4,0),"")</f>
        <v>0</v>
      </c>
      <c r="X571" s="27">
        <f>IF($E571="","",IFERROR(VLOOKUP($E571,BankTbl,4,0),""))</f>
        <v>0</v>
      </c>
      <c r="Y571" s="27">
        <f>IF($F571="","",IFERROR(VLOOKUP($F571,BankTbl,4,0),""))</f>
        <v>0</v>
      </c>
      <c r="Z571" s="27">
        <f>IF($B571="","",IF($V571="PICK",LEFT($N571,5),IF($V571="FIXED",$W571,IF($V571="CODE",$H571,""))))</f>
        <v>0</v>
      </c>
    </row>
    <row r="572" spans="1:26" ht="21" customHeight="1">
      <c r="A572" s="27">
        <f>IF($B572="","",COUNTA($B$13:$B572))</f>
        <v>0</v>
      </c>
      <c r="B572" s="28"/>
      <c r="C572" s="28"/>
      <c r="D572" s="29"/>
      <c r="E572" s="29"/>
      <c r="F572" s="29"/>
      <c r="G572" s="28"/>
      <c r="H572" s="28"/>
      <c r="I572" s="30">
        <f>IF($H572="","",IFERROR(VLOOKUP($H572,AcctTbl,2,0),"کد ناشناخته"))</f>
        <v>0</v>
      </c>
      <c r="J572" s="27">
        <f>IF($H572="","",IFERROR(VLOOKUP($H572,AcctTbl,3,0),""))</f>
        <v>0</v>
      </c>
      <c r="K572" s="29"/>
      <c r="L572" s="28"/>
      <c r="M572" s="31"/>
      <c r="N572" s="29"/>
      <c r="O572" s="32">
        <f>IF($B572="",0,IF($U572="IN",N($M572),0))</f>
        <v>0</v>
      </c>
      <c r="P572" s="32">
        <f>IF($B572="",0,IF(OR($U572="OUT",$U572="TRF"),N($M572),0))</f>
        <v>0</v>
      </c>
      <c r="Q572" s="32">
        <f>IF($B572="",0,IF(OR($U572="OUT",$U572="TRF"),N($M572),0))</f>
        <v>0</v>
      </c>
      <c r="R572" s="32">
        <f>IF($B572="",0,IF($U572="IN",N($M572),0))</f>
        <v>0</v>
      </c>
      <c r="S572" s="33">
        <f>IF($B572="","",IF($M572="","⚠ مبلغ",IF($E572="","⚠ بانک عامل",IF(AND($U572="TRF",$F572=""),"⚠ بانک مقصد",IF(AND($V572&lt;&gt;"NONE",$V572&lt;&gt;"",$Z572=""),"⚠ طرف حساب","✓")))))</f>
        <v>0</v>
      </c>
      <c r="T572" s="29"/>
      <c r="U572" s="27">
        <f>IFERROR(VLOOKUP($D572,BankOpTbl,2,0),"")</f>
        <v>0</v>
      </c>
      <c r="V572" s="27">
        <f>IFERROR(VLOOKUP($D572,BankOpTbl,3,0),"")</f>
        <v>0</v>
      </c>
      <c r="W572" s="27">
        <f>IFERROR(VLOOKUP($D572,BankOpTbl,4,0),"")</f>
        <v>0</v>
      </c>
      <c r="X572" s="27">
        <f>IF($E572="","",IFERROR(VLOOKUP($E572,BankTbl,4,0),""))</f>
        <v>0</v>
      </c>
      <c r="Y572" s="27">
        <f>IF($F572="","",IFERROR(VLOOKUP($F572,BankTbl,4,0),""))</f>
        <v>0</v>
      </c>
      <c r="Z572" s="27">
        <f>IF($B572="","",IF($V572="PICK",LEFT($N572,5),IF($V572="FIXED",$W572,IF($V572="CODE",$H572,""))))</f>
        <v>0</v>
      </c>
    </row>
    <row r="573" spans="1:26" ht="21" customHeight="1">
      <c r="A573" s="27">
        <f>IF($B573="","",COUNTA($B$13:$B573))</f>
        <v>0</v>
      </c>
      <c r="B573" s="28"/>
      <c r="C573" s="28"/>
      <c r="D573" s="29"/>
      <c r="E573" s="29"/>
      <c r="F573" s="29"/>
      <c r="G573" s="28"/>
      <c r="H573" s="28"/>
      <c r="I573" s="30">
        <f>IF($H573="","",IFERROR(VLOOKUP($H573,AcctTbl,2,0),"کد ناشناخته"))</f>
        <v>0</v>
      </c>
      <c r="J573" s="27">
        <f>IF($H573="","",IFERROR(VLOOKUP($H573,AcctTbl,3,0),""))</f>
        <v>0</v>
      </c>
      <c r="K573" s="29"/>
      <c r="L573" s="28"/>
      <c r="M573" s="31"/>
      <c r="N573" s="29"/>
      <c r="O573" s="32">
        <f>IF($B573="",0,IF($U573="IN",N($M573),0))</f>
        <v>0</v>
      </c>
      <c r="P573" s="32">
        <f>IF($B573="",0,IF(OR($U573="OUT",$U573="TRF"),N($M573),0))</f>
        <v>0</v>
      </c>
      <c r="Q573" s="32">
        <f>IF($B573="",0,IF(OR($U573="OUT",$U573="TRF"),N($M573),0))</f>
        <v>0</v>
      </c>
      <c r="R573" s="32">
        <f>IF($B573="",0,IF($U573="IN",N($M573),0))</f>
        <v>0</v>
      </c>
      <c r="S573" s="33">
        <f>IF($B573="","",IF($M573="","⚠ مبلغ",IF($E573="","⚠ بانک عامل",IF(AND($U573="TRF",$F573=""),"⚠ بانک مقصد",IF(AND($V573&lt;&gt;"NONE",$V573&lt;&gt;"",$Z573=""),"⚠ طرف حساب","✓")))))</f>
        <v>0</v>
      </c>
      <c r="T573" s="29"/>
      <c r="U573" s="27">
        <f>IFERROR(VLOOKUP($D573,BankOpTbl,2,0),"")</f>
        <v>0</v>
      </c>
      <c r="V573" s="27">
        <f>IFERROR(VLOOKUP($D573,BankOpTbl,3,0),"")</f>
        <v>0</v>
      </c>
      <c r="W573" s="27">
        <f>IFERROR(VLOOKUP($D573,BankOpTbl,4,0),"")</f>
        <v>0</v>
      </c>
      <c r="X573" s="27">
        <f>IF($E573="","",IFERROR(VLOOKUP($E573,BankTbl,4,0),""))</f>
        <v>0</v>
      </c>
      <c r="Y573" s="27">
        <f>IF($F573="","",IFERROR(VLOOKUP($F573,BankTbl,4,0),""))</f>
        <v>0</v>
      </c>
      <c r="Z573" s="27">
        <f>IF($B573="","",IF($V573="PICK",LEFT($N573,5),IF($V573="FIXED",$W573,IF($V573="CODE",$H573,""))))</f>
        <v>0</v>
      </c>
    </row>
    <row r="574" spans="1:26" ht="21" customHeight="1">
      <c r="A574" s="27">
        <f>IF($B574="","",COUNTA($B$13:$B574))</f>
        <v>0</v>
      </c>
      <c r="B574" s="28"/>
      <c r="C574" s="28"/>
      <c r="D574" s="29"/>
      <c r="E574" s="29"/>
      <c r="F574" s="29"/>
      <c r="G574" s="28"/>
      <c r="H574" s="28"/>
      <c r="I574" s="30">
        <f>IF($H574="","",IFERROR(VLOOKUP($H574,AcctTbl,2,0),"کد ناشناخته"))</f>
        <v>0</v>
      </c>
      <c r="J574" s="27">
        <f>IF($H574="","",IFERROR(VLOOKUP($H574,AcctTbl,3,0),""))</f>
        <v>0</v>
      </c>
      <c r="K574" s="29"/>
      <c r="L574" s="28"/>
      <c r="M574" s="31"/>
      <c r="N574" s="29"/>
      <c r="O574" s="32">
        <f>IF($B574="",0,IF($U574="IN",N($M574),0))</f>
        <v>0</v>
      </c>
      <c r="P574" s="32">
        <f>IF($B574="",0,IF(OR($U574="OUT",$U574="TRF"),N($M574),0))</f>
        <v>0</v>
      </c>
      <c r="Q574" s="32">
        <f>IF($B574="",0,IF(OR($U574="OUT",$U574="TRF"),N($M574),0))</f>
        <v>0</v>
      </c>
      <c r="R574" s="32">
        <f>IF($B574="",0,IF($U574="IN",N($M574),0))</f>
        <v>0</v>
      </c>
      <c r="S574" s="33">
        <f>IF($B574="","",IF($M574="","⚠ مبلغ",IF($E574="","⚠ بانک عامل",IF(AND($U574="TRF",$F574=""),"⚠ بانک مقصد",IF(AND($V574&lt;&gt;"NONE",$V574&lt;&gt;"",$Z574=""),"⚠ طرف حساب","✓")))))</f>
        <v>0</v>
      </c>
      <c r="T574" s="29"/>
      <c r="U574" s="27">
        <f>IFERROR(VLOOKUP($D574,BankOpTbl,2,0),"")</f>
        <v>0</v>
      </c>
      <c r="V574" s="27">
        <f>IFERROR(VLOOKUP($D574,BankOpTbl,3,0),"")</f>
        <v>0</v>
      </c>
      <c r="W574" s="27">
        <f>IFERROR(VLOOKUP($D574,BankOpTbl,4,0),"")</f>
        <v>0</v>
      </c>
      <c r="X574" s="27">
        <f>IF($E574="","",IFERROR(VLOOKUP($E574,BankTbl,4,0),""))</f>
        <v>0</v>
      </c>
      <c r="Y574" s="27">
        <f>IF($F574="","",IFERROR(VLOOKUP($F574,BankTbl,4,0),""))</f>
        <v>0</v>
      </c>
      <c r="Z574" s="27">
        <f>IF($B574="","",IF($V574="PICK",LEFT($N574,5),IF($V574="FIXED",$W574,IF($V574="CODE",$H574,""))))</f>
        <v>0</v>
      </c>
    </row>
    <row r="575" spans="1:26" ht="21" customHeight="1">
      <c r="A575" s="27">
        <f>IF($B575="","",COUNTA($B$13:$B575))</f>
        <v>0</v>
      </c>
      <c r="B575" s="28"/>
      <c r="C575" s="28"/>
      <c r="D575" s="29"/>
      <c r="E575" s="29"/>
      <c r="F575" s="29"/>
      <c r="G575" s="28"/>
      <c r="H575" s="28"/>
      <c r="I575" s="30">
        <f>IF($H575="","",IFERROR(VLOOKUP($H575,AcctTbl,2,0),"کد ناشناخته"))</f>
        <v>0</v>
      </c>
      <c r="J575" s="27">
        <f>IF($H575="","",IFERROR(VLOOKUP($H575,AcctTbl,3,0),""))</f>
        <v>0</v>
      </c>
      <c r="K575" s="29"/>
      <c r="L575" s="28"/>
      <c r="M575" s="31"/>
      <c r="N575" s="29"/>
      <c r="O575" s="32">
        <f>IF($B575="",0,IF($U575="IN",N($M575),0))</f>
        <v>0</v>
      </c>
      <c r="P575" s="32">
        <f>IF($B575="",0,IF(OR($U575="OUT",$U575="TRF"),N($M575),0))</f>
        <v>0</v>
      </c>
      <c r="Q575" s="32">
        <f>IF($B575="",0,IF(OR($U575="OUT",$U575="TRF"),N($M575),0))</f>
        <v>0</v>
      </c>
      <c r="R575" s="32">
        <f>IF($B575="",0,IF($U575="IN",N($M575),0))</f>
        <v>0</v>
      </c>
      <c r="S575" s="33">
        <f>IF($B575="","",IF($M575="","⚠ مبلغ",IF($E575="","⚠ بانک عامل",IF(AND($U575="TRF",$F575=""),"⚠ بانک مقصد",IF(AND($V575&lt;&gt;"NONE",$V575&lt;&gt;"",$Z575=""),"⚠ طرف حساب","✓")))))</f>
        <v>0</v>
      </c>
      <c r="T575" s="29"/>
      <c r="U575" s="27">
        <f>IFERROR(VLOOKUP($D575,BankOpTbl,2,0),"")</f>
        <v>0</v>
      </c>
      <c r="V575" s="27">
        <f>IFERROR(VLOOKUP($D575,BankOpTbl,3,0),"")</f>
        <v>0</v>
      </c>
      <c r="W575" s="27">
        <f>IFERROR(VLOOKUP($D575,BankOpTbl,4,0),"")</f>
        <v>0</v>
      </c>
      <c r="X575" s="27">
        <f>IF($E575="","",IFERROR(VLOOKUP($E575,BankTbl,4,0),""))</f>
        <v>0</v>
      </c>
      <c r="Y575" s="27">
        <f>IF($F575="","",IFERROR(VLOOKUP($F575,BankTbl,4,0),""))</f>
        <v>0</v>
      </c>
      <c r="Z575" s="27">
        <f>IF($B575="","",IF($V575="PICK",LEFT($N575,5),IF($V575="FIXED",$W575,IF($V575="CODE",$H575,""))))</f>
        <v>0</v>
      </c>
    </row>
    <row r="576" spans="1:26" ht="21" customHeight="1">
      <c r="A576" s="27">
        <f>IF($B576="","",COUNTA($B$13:$B576))</f>
        <v>0</v>
      </c>
      <c r="B576" s="28"/>
      <c r="C576" s="28"/>
      <c r="D576" s="29"/>
      <c r="E576" s="29"/>
      <c r="F576" s="29"/>
      <c r="G576" s="28"/>
      <c r="H576" s="28"/>
      <c r="I576" s="30">
        <f>IF($H576="","",IFERROR(VLOOKUP($H576,AcctTbl,2,0),"کد ناشناخته"))</f>
        <v>0</v>
      </c>
      <c r="J576" s="27">
        <f>IF($H576="","",IFERROR(VLOOKUP($H576,AcctTbl,3,0),""))</f>
        <v>0</v>
      </c>
      <c r="K576" s="29"/>
      <c r="L576" s="28"/>
      <c r="M576" s="31"/>
      <c r="N576" s="29"/>
      <c r="O576" s="32">
        <f>IF($B576="",0,IF($U576="IN",N($M576),0))</f>
        <v>0</v>
      </c>
      <c r="P576" s="32">
        <f>IF($B576="",0,IF(OR($U576="OUT",$U576="TRF"),N($M576),0))</f>
        <v>0</v>
      </c>
      <c r="Q576" s="32">
        <f>IF($B576="",0,IF(OR($U576="OUT",$U576="TRF"),N($M576),0))</f>
        <v>0</v>
      </c>
      <c r="R576" s="32">
        <f>IF($B576="",0,IF($U576="IN",N($M576),0))</f>
        <v>0</v>
      </c>
      <c r="S576" s="33">
        <f>IF($B576="","",IF($M576="","⚠ مبلغ",IF($E576="","⚠ بانک عامل",IF(AND($U576="TRF",$F576=""),"⚠ بانک مقصد",IF(AND($V576&lt;&gt;"NONE",$V576&lt;&gt;"",$Z576=""),"⚠ طرف حساب","✓")))))</f>
        <v>0</v>
      </c>
      <c r="T576" s="29"/>
      <c r="U576" s="27">
        <f>IFERROR(VLOOKUP($D576,BankOpTbl,2,0),"")</f>
        <v>0</v>
      </c>
      <c r="V576" s="27">
        <f>IFERROR(VLOOKUP($D576,BankOpTbl,3,0),"")</f>
        <v>0</v>
      </c>
      <c r="W576" s="27">
        <f>IFERROR(VLOOKUP($D576,BankOpTbl,4,0),"")</f>
        <v>0</v>
      </c>
      <c r="X576" s="27">
        <f>IF($E576="","",IFERROR(VLOOKUP($E576,BankTbl,4,0),""))</f>
        <v>0</v>
      </c>
      <c r="Y576" s="27">
        <f>IF($F576="","",IFERROR(VLOOKUP($F576,BankTbl,4,0),""))</f>
        <v>0</v>
      </c>
      <c r="Z576" s="27">
        <f>IF($B576="","",IF($V576="PICK",LEFT($N576,5),IF($V576="FIXED",$W576,IF($V576="CODE",$H576,""))))</f>
        <v>0</v>
      </c>
    </row>
    <row r="577" spans="1:26" ht="21" customHeight="1">
      <c r="A577" s="27">
        <f>IF($B577="","",COUNTA($B$13:$B577))</f>
        <v>0</v>
      </c>
      <c r="B577" s="28"/>
      <c r="C577" s="28"/>
      <c r="D577" s="29"/>
      <c r="E577" s="29"/>
      <c r="F577" s="29"/>
      <c r="G577" s="28"/>
      <c r="H577" s="28"/>
      <c r="I577" s="30">
        <f>IF($H577="","",IFERROR(VLOOKUP($H577,AcctTbl,2,0),"کد ناشناخته"))</f>
        <v>0</v>
      </c>
      <c r="J577" s="27">
        <f>IF($H577="","",IFERROR(VLOOKUP($H577,AcctTbl,3,0),""))</f>
        <v>0</v>
      </c>
      <c r="K577" s="29"/>
      <c r="L577" s="28"/>
      <c r="M577" s="31"/>
      <c r="N577" s="29"/>
      <c r="O577" s="32">
        <f>IF($B577="",0,IF($U577="IN",N($M577),0))</f>
        <v>0</v>
      </c>
      <c r="P577" s="32">
        <f>IF($B577="",0,IF(OR($U577="OUT",$U577="TRF"),N($M577),0))</f>
        <v>0</v>
      </c>
      <c r="Q577" s="32">
        <f>IF($B577="",0,IF(OR($U577="OUT",$U577="TRF"),N($M577),0))</f>
        <v>0</v>
      </c>
      <c r="R577" s="32">
        <f>IF($B577="",0,IF($U577="IN",N($M577),0))</f>
        <v>0</v>
      </c>
      <c r="S577" s="33">
        <f>IF($B577="","",IF($M577="","⚠ مبلغ",IF($E577="","⚠ بانک عامل",IF(AND($U577="TRF",$F577=""),"⚠ بانک مقصد",IF(AND($V577&lt;&gt;"NONE",$V577&lt;&gt;"",$Z577=""),"⚠ طرف حساب","✓")))))</f>
        <v>0</v>
      </c>
      <c r="T577" s="29"/>
      <c r="U577" s="27">
        <f>IFERROR(VLOOKUP($D577,BankOpTbl,2,0),"")</f>
        <v>0</v>
      </c>
      <c r="V577" s="27">
        <f>IFERROR(VLOOKUP($D577,BankOpTbl,3,0),"")</f>
        <v>0</v>
      </c>
      <c r="W577" s="27">
        <f>IFERROR(VLOOKUP($D577,BankOpTbl,4,0),"")</f>
        <v>0</v>
      </c>
      <c r="X577" s="27">
        <f>IF($E577="","",IFERROR(VLOOKUP($E577,BankTbl,4,0),""))</f>
        <v>0</v>
      </c>
      <c r="Y577" s="27">
        <f>IF($F577="","",IFERROR(VLOOKUP($F577,BankTbl,4,0),""))</f>
        <v>0</v>
      </c>
      <c r="Z577" s="27">
        <f>IF($B577="","",IF($V577="PICK",LEFT($N577,5),IF($V577="FIXED",$W577,IF($V577="CODE",$H577,""))))</f>
        <v>0</v>
      </c>
    </row>
    <row r="578" spans="1:26" ht="21" customHeight="1">
      <c r="A578" s="27">
        <f>IF($B578="","",COUNTA($B$13:$B578))</f>
        <v>0</v>
      </c>
      <c r="B578" s="28"/>
      <c r="C578" s="28"/>
      <c r="D578" s="29"/>
      <c r="E578" s="29"/>
      <c r="F578" s="29"/>
      <c r="G578" s="28"/>
      <c r="H578" s="28"/>
      <c r="I578" s="30">
        <f>IF($H578="","",IFERROR(VLOOKUP($H578,AcctTbl,2,0),"کد ناشناخته"))</f>
        <v>0</v>
      </c>
      <c r="J578" s="27">
        <f>IF($H578="","",IFERROR(VLOOKUP($H578,AcctTbl,3,0),""))</f>
        <v>0</v>
      </c>
      <c r="K578" s="29"/>
      <c r="L578" s="28"/>
      <c r="M578" s="31"/>
      <c r="N578" s="29"/>
      <c r="O578" s="32">
        <f>IF($B578="",0,IF($U578="IN",N($M578),0))</f>
        <v>0</v>
      </c>
      <c r="P578" s="32">
        <f>IF($B578="",0,IF(OR($U578="OUT",$U578="TRF"),N($M578),0))</f>
        <v>0</v>
      </c>
      <c r="Q578" s="32">
        <f>IF($B578="",0,IF(OR($U578="OUT",$U578="TRF"),N($M578),0))</f>
        <v>0</v>
      </c>
      <c r="R578" s="32">
        <f>IF($B578="",0,IF($U578="IN",N($M578),0))</f>
        <v>0</v>
      </c>
      <c r="S578" s="33">
        <f>IF($B578="","",IF($M578="","⚠ مبلغ",IF($E578="","⚠ بانک عامل",IF(AND($U578="TRF",$F578=""),"⚠ بانک مقصد",IF(AND($V578&lt;&gt;"NONE",$V578&lt;&gt;"",$Z578=""),"⚠ طرف حساب","✓")))))</f>
        <v>0</v>
      </c>
      <c r="T578" s="29"/>
      <c r="U578" s="27">
        <f>IFERROR(VLOOKUP($D578,BankOpTbl,2,0),"")</f>
        <v>0</v>
      </c>
      <c r="V578" s="27">
        <f>IFERROR(VLOOKUP($D578,BankOpTbl,3,0),"")</f>
        <v>0</v>
      </c>
      <c r="W578" s="27">
        <f>IFERROR(VLOOKUP($D578,BankOpTbl,4,0),"")</f>
        <v>0</v>
      </c>
      <c r="X578" s="27">
        <f>IF($E578="","",IFERROR(VLOOKUP($E578,BankTbl,4,0),""))</f>
        <v>0</v>
      </c>
      <c r="Y578" s="27">
        <f>IF($F578="","",IFERROR(VLOOKUP($F578,BankTbl,4,0),""))</f>
        <v>0</v>
      </c>
      <c r="Z578" s="27">
        <f>IF($B578="","",IF($V578="PICK",LEFT($N578,5),IF($V578="FIXED",$W578,IF($V578="CODE",$H578,""))))</f>
        <v>0</v>
      </c>
    </row>
    <row r="579" spans="1:26" ht="21" customHeight="1">
      <c r="A579" s="27">
        <f>IF($B579="","",COUNTA($B$13:$B579))</f>
        <v>0</v>
      </c>
      <c r="B579" s="28"/>
      <c r="C579" s="28"/>
      <c r="D579" s="29"/>
      <c r="E579" s="29"/>
      <c r="F579" s="29"/>
      <c r="G579" s="28"/>
      <c r="H579" s="28"/>
      <c r="I579" s="30">
        <f>IF($H579="","",IFERROR(VLOOKUP($H579,AcctTbl,2,0),"کد ناشناخته"))</f>
        <v>0</v>
      </c>
      <c r="J579" s="27">
        <f>IF($H579="","",IFERROR(VLOOKUP($H579,AcctTbl,3,0),""))</f>
        <v>0</v>
      </c>
      <c r="K579" s="29"/>
      <c r="L579" s="28"/>
      <c r="M579" s="31"/>
      <c r="N579" s="29"/>
      <c r="O579" s="32">
        <f>IF($B579="",0,IF($U579="IN",N($M579),0))</f>
        <v>0</v>
      </c>
      <c r="P579" s="32">
        <f>IF($B579="",0,IF(OR($U579="OUT",$U579="TRF"),N($M579),0))</f>
        <v>0</v>
      </c>
      <c r="Q579" s="32">
        <f>IF($B579="",0,IF(OR($U579="OUT",$U579="TRF"),N($M579),0))</f>
        <v>0</v>
      </c>
      <c r="R579" s="32">
        <f>IF($B579="",0,IF($U579="IN",N($M579),0))</f>
        <v>0</v>
      </c>
      <c r="S579" s="33">
        <f>IF($B579="","",IF($M579="","⚠ مبلغ",IF($E579="","⚠ بانک عامل",IF(AND($U579="TRF",$F579=""),"⚠ بانک مقصد",IF(AND($V579&lt;&gt;"NONE",$V579&lt;&gt;"",$Z579=""),"⚠ طرف حساب","✓")))))</f>
        <v>0</v>
      </c>
      <c r="T579" s="29"/>
      <c r="U579" s="27">
        <f>IFERROR(VLOOKUP($D579,BankOpTbl,2,0),"")</f>
        <v>0</v>
      </c>
      <c r="V579" s="27">
        <f>IFERROR(VLOOKUP($D579,BankOpTbl,3,0),"")</f>
        <v>0</v>
      </c>
      <c r="W579" s="27">
        <f>IFERROR(VLOOKUP($D579,BankOpTbl,4,0),"")</f>
        <v>0</v>
      </c>
      <c r="X579" s="27">
        <f>IF($E579="","",IFERROR(VLOOKUP($E579,BankTbl,4,0),""))</f>
        <v>0</v>
      </c>
      <c r="Y579" s="27">
        <f>IF($F579="","",IFERROR(VLOOKUP($F579,BankTbl,4,0),""))</f>
        <v>0</v>
      </c>
      <c r="Z579" s="27">
        <f>IF($B579="","",IF($V579="PICK",LEFT($N579,5),IF($V579="FIXED",$W579,IF($V579="CODE",$H579,""))))</f>
        <v>0</v>
      </c>
    </row>
    <row r="580" spans="1:26" ht="21" customHeight="1">
      <c r="A580" s="27">
        <f>IF($B580="","",COUNTA($B$13:$B580))</f>
        <v>0</v>
      </c>
      <c r="B580" s="28"/>
      <c r="C580" s="28"/>
      <c r="D580" s="29"/>
      <c r="E580" s="29"/>
      <c r="F580" s="29"/>
      <c r="G580" s="28"/>
      <c r="H580" s="28"/>
      <c r="I580" s="30">
        <f>IF($H580="","",IFERROR(VLOOKUP($H580,AcctTbl,2,0),"کد ناشناخته"))</f>
        <v>0</v>
      </c>
      <c r="J580" s="27">
        <f>IF($H580="","",IFERROR(VLOOKUP($H580,AcctTbl,3,0),""))</f>
        <v>0</v>
      </c>
      <c r="K580" s="29"/>
      <c r="L580" s="28"/>
      <c r="M580" s="31"/>
      <c r="N580" s="29"/>
      <c r="O580" s="32">
        <f>IF($B580="",0,IF($U580="IN",N($M580),0))</f>
        <v>0</v>
      </c>
      <c r="P580" s="32">
        <f>IF($B580="",0,IF(OR($U580="OUT",$U580="TRF"),N($M580),0))</f>
        <v>0</v>
      </c>
      <c r="Q580" s="32">
        <f>IF($B580="",0,IF(OR($U580="OUT",$U580="TRF"),N($M580),0))</f>
        <v>0</v>
      </c>
      <c r="R580" s="32">
        <f>IF($B580="",0,IF($U580="IN",N($M580),0))</f>
        <v>0</v>
      </c>
      <c r="S580" s="33">
        <f>IF($B580="","",IF($M580="","⚠ مبلغ",IF($E580="","⚠ بانک عامل",IF(AND($U580="TRF",$F580=""),"⚠ بانک مقصد",IF(AND($V580&lt;&gt;"NONE",$V580&lt;&gt;"",$Z580=""),"⚠ طرف حساب","✓")))))</f>
        <v>0</v>
      </c>
      <c r="T580" s="29"/>
      <c r="U580" s="27">
        <f>IFERROR(VLOOKUP($D580,BankOpTbl,2,0),"")</f>
        <v>0</v>
      </c>
      <c r="V580" s="27">
        <f>IFERROR(VLOOKUP($D580,BankOpTbl,3,0),"")</f>
        <v>0</v>
      </c>
      <c r="W580" s="27">
        <f>IFERROR(VLOOKUP($D580,BankOpTbl,4,0),"")</f>
        <v>0</v>
      </c>
      <c r="X580" s="27">
        <f>IF($E580="","",IFERROR(VLOOKUP($E580,BankTbl,4,0),""))</f>
        <v>0</v>
      </c>
      <c r="Y580" s="27">
        <f>IF($F580="","",IFERROR(VLOOKUP($F580,BankTbl,4,0),""))</f>
        <v>0</v>
      </c>
      <c r="Z580" s="27">
        <f>IF($B580="","",IF($V580="PICK",LEFT($N580,5),IF($V580="FIXED",$W580,IF($V580="CODE",$H580,""))))</f>
        <v>0</v>
      </c>
    </row>
    <row r="581" spans="1:26" ht="21" customHeight="1">
      <c r="A581" s="27">
        <f>IF($B581="","",COUNTA($B$13:$B581))</f>
        <v>0</v>
      </c>
      <c r="B581" s="28"/>
      <c r="C581" s="28"/>
      <c r="D581" s="29"/>
      <c r="E581" s="29"/>
      <c r="F581" s="29"/>
      <c r="G581" s="28"/>
      <c r="H581" s="28"/>
      <c r="I581" s="30">
        <f>IF($H581="","",IFERROR(VLOOKUP($H581,AcctTbl,2,0),"کد ناشناخته"))</f>
        <v>0</v>
      </c>
      <c r="J581" s="27">
        <f>IF($H581="","",IFERROR(VLOOKUP($H581,AcctTbl,3,0),""))</f>
        <v>0</v>
      </c>
      <c r="K581" s="29"/>
      <c r="L581" s="28"/>
      <c r="M581" s="31"/>
      <c r="N581" s="29"/>
      <c r="O581" s="32">
        <f>IF($B581="",0,IF($U581="IN",N($M581),0))</f>
        <v>0</v>
      </c>
      <c r="P581" s="32">
        <f>IF($B581="",0,IF(OR($U581="OUT",$U581="TRF"),N($M581),0))</f>
        <v>0</v>
      </c>
      <c r="Q581" s="32">
        <f>IF($B581="",0,IF(OR($U581="OUT",$U581="TRF"),N($M581),0))</f>
        <v>0</v>
      </c>
      <c r="R581" s="32">
        <f>IF($B581="",0,IF($U581="IN",N($M581),0))</f>
        <v>0</v>
      </c>
      <c r="S581" s="33">
        <f>IF($B581="","",IF($M581="","⚠ مبلغ",IF($E581="","⚠ بانک عامل",IF(AND($U581="TRF",$F581=""),"⚠ بانک مقصد",IF(AND($V581&lt;&gt;"NONE",$V581&lt;&gt;"",$Z581=""),"⚠ طرف حساب","✓")))))</f>
        <v>0</v>
      </c>
      <c r="T581" s="29"/>
      <c r="U581" s="27">
        <f>IFERROR(VLOOKUP($D581,BankOpTbl,2,0),"")</f>
        <v>0</v>
      </c>
      <c r="V581" s="27">
        <f>IFERROR(VLOOKUP($D581,BankOpTbl,3,0),"")</f>
        <v>0</v>
      </c>
      <c r="W581" s="27">
        <f>IFERROR(VLOOKUP($D581,BankOpTbl,4,0),"")</f>
        <v>0</v>
      </c>
      <c r="X581" s="27">
        <f>IF($E581="","",IFERROR(VLOOKUP($E581,BankTbl,4,0),""))</f>
        <v>0</v>
      </c>
      <c r="Y581" s="27">
        <f>IF($F581="","",IFERROR(VLOOKUP($F581,BankTbl,4,0),""))</f>
        <v>0</v>
      </c>
      <c r="Z581" s="27">
        <f>IF($B581="","",IF($V581="PICK",LEFT($N581,5),IF($V581="FIXED",$W581,IF($V581="CODE",$H581,""))))</f>
        <v>0</v>
      </c>
    </row>
    <row r="582" spans="1:26" ht="21" customHeight="1">
      <c r="A582" s="27">
        <f>IF($B582="","",COUNTA($B$13:$B582))</f>
        <v>0</v>
      </c>
      <c r="B582" s="28"/>
      <c r="C582" s="28"/>
      <c r="D582" s="29"/>
      <c r="E582" s="29"/>
      <c r="F582" s="29"/>
      <c r="G582" s="28"/>
      <c r="H582" s="28"/>
      <c r="I582" s="30">
        <f>IF($H582="","",IFERROR(VLOOKUP($H582,AcctTbl,2,0),"کد ناشناخته"))</f>
        <v>0</v>
      </c>
      <c r="J582" s="27">
        <f>IF($H582="","",IFERROR(VLOOKUP($H582,AcctTbl,3,0),""))</f>
        <v>0</v>
      </c>
      <c r="K582" s="29"/>
      <c r="L582" s="28"/>
      <c r="M582" s="31"/>
      <c r="N582" s="29"/>
      <c r="O582" s="32">
        <f>IF($B582="",0,IF($U582="IN",N($M582),0))</f>
        <v>0</v>
      </c>
      <c r="P582" s="32">
        <f>IF($B582="",0,IF(OR($U582="OUT",$U582="TRF"),N($M582),0))</f>
        <v>0</v>
      </c>
      <c r="Q582" s="32">
        <f>IF($B582="",0,IF(OR($U582="OUT",$U582="TRF"),N($M582),0))</f>
        <v>0</v>
      </c>
      <c r="R582" s="32">
        <f>IF($B582="",0,IF($U582="IN",N($M582),0))</f>
        <v>0</v>
      </c>
      <c r="S582" s="33">
        <f>IF($B582="","",IF($M582="","⚠ مبلغ",IF($E582="","⚠ بانک عامل",IF(AND($U582="TRF",$F582=""),"⚠ بانک مقصد",IF(AND($V582&lt;&gt;"NONE",$V582&lt;&gt;"",$Z582=""),"⚠ طرف حساب","✓")))))</f>
        <v>0</v>
      </c>
      <c r="T582" s="29"/>
      <c r="U582" s="27">
        <f>IFERROR(VLOOKUP($D582,BankOpTbl,2,0),"")</f>
        <v>0</v>
      </c>
      <c r="V582" s="27">
        <f>IFERROR(VLOOKUP($D582,BankOpTbl,3,0),"")</f>
        <v>0</v>
      </c>
      <c r="W582" s="27">
        <f>IFERROR(VLOOKUP($D582,BankOpTbl,4,0),"")</f>
        <v>0</v>
      </c>
      <c r="X582" s="27">
        <f>IF($E582="","",IFERROR(VLOOKUP($E582,BankTbl,4,0),""))</f>
        <v>0</v>
      </c>
      <c r="Y582" s="27">
        <f>IF($F582="","",IFERROR(VLOOKUP($F582,BankTbl,4,0),""))</f>
        <v>0</v>
      </c>
      <c r="Z582" s="27">
        <f>IF($B582="","",IF($V582="PICK",LEFT($N582,5),IF($V582="FIXED",$W582,IF($V582="CODE",$H582,""))))</f>
        <v>0</v>
      </c>
    </row>
    <row r="583" spans="1:26" ht="21" customHeight="1">
      <c r="A583" s="27">
        <f>IF($B583="","",COUNTA($B$13:$B583))</f>
        <v>0</v>
      </c>
      <c r="B583" s="28"/>
      <c r="C583" s="28"/>
      <c r="D583" s="29"/>
      <c r="E583" s="29"/>
      <c r="F583" s="29"/>
      <c r="G583" s="28"/>
      <c r="H583" s="28"/>
      <c r="I583" s="30">
        <f>IF($H583="","",IFERROR(VLOOKUP($H583,AcctTbl,2,0),"کد ناشناخته"))</f>
        <v>0</v>
      </c>
      <c r="J583" s="27">
        <f>IF($H583="","",IFERROR(VLOOKUP($H583,AcctTbl,3,0),""))</f>
        <v>0</v>
      </c>
      <c r="K583" s="29"/>
      <c r="L583" s="28"/>
      <c r="M583" s="31"/>
      <c r="N583" s="29"/>
      <c r="O583" s="32">
        <f>IF($B583="",0,IF($U583="IN",N($M583),0))</f>
        <v>0</v>
      </c>
      <c r="P583" s="32">
        <f>IF($B583="",0,IF(OR($U583="OUT",$U583="TRF"),N($M583),0))</f>
        <v>0</v>
      </c>
      <c r="Q583" s="32">
        <f>IF($B583="",0,IF(OR($U583="OUT",$U583="TRF"),N($M583),0))</f>
        <v>0</v>
      </c>
      <c r="R583" s="32">
        <f>IF($B583="",0,IF($U583="IN",N($M583),0))</f>
        <v>0</v>
      </c>
      <c r="S583" s="33">
        <f>IF($B583="","",IF($M583="","⚠ مبلغ",IF($E583="","⚠ بانک عامل",IF(AND($U583="TRF",$F583=""),"⚠ بانک مقصد",IF(AND($V583&lt;&gt;"NONE",$V583&lt;&gt;"",$Z583=""),"⚠ طرف حساب","✓")))))</f>
        <v>0</v>
      </c>
      <c r="T583" s="29"/>
      <c r="U583" s="27">
        <f>IFERROR(VLOOKUP($D583,BankOpTbl,2,0),"")</f>
        <v>0</v>
      </c>
      <c r="V583" s="27">
        <f>IFERROR(VLOOKUP($D583,BankOpTbl,3,0),"")</f>
        <v>0</v>
      </c>
      <c r="W583" s="27">
        <f>IFERROR(VLOOKUP($D583,BankOpTbl,4,0),"")</f>
        <v>0</v>
      </c>
      <c r="X583" s="27">
        <f>IF($E583="","",IFERROR(VLOOKUP($E583,BankTbl,4,0),""))</f>
        <v>0</v>
      </c>
      <c r="Y583" s="27">
        <f>IF($F583="","",IFERROR(VLOOKUP($F583,BankTbl,4,0),""))</f>
        <v>0</v>
      </c>
      <c r="Z583" s="27">
        <f>IF($B583="","",IF($V583="PICK",LEFT($N583,5),IF($V583="FIXED",$W583,IF($V583="CODE",$H583,""))))</f>
        <v>0</v>
      </c>
    </row>
    <row r="584" spans="1:26" ht="21" customHeight="1">
      <c r="A584" s="27">
        <f>IF($B584="","",COUNTA($B$13:$B584))</f>
        <v>0</v>
      </c>
      <c r="B584" s="28"/>
      <c r="C584" s="28"/>
      <c r="D584" s="29"/>
      <c r="E584" s="29"/>
      <c r="F584" s="29"/>
      <c r="G584" s="28"/>
      <c r="H584" s="28"/>
      <c r="I584" s="30">
        <f>IF($H584="","",IFERROR(VLOOKUP($H584,AcctTbl,2,0),"کد ناشناخته"))</f>
        <v>0</v>
      </c>
      <c r="J584" s="27">
        <f>IF($H584="","",IFERROR(VLOOKUP($H584,AcctTbl,3,0),""))</f>
        <v>0</v>
      </c>
      <c r="K584" s="29"/>
      <c r="L584" s="28"/>
      <c r="M584" s="31"/>
      <c r="N584" s="29"/>
      <c r="O584" s="32">
        <f>IF($B584="",0,IF($U584="IN",N($M584),0))</f>
        <v>0</v>
      </c>
      <c r="P584" s="32">
        <f>IF($B584="",0,IF(OR($U584="OUT",$U584="TRF"),N($M584),0))</f>
        <v>0</v>
      </c>
      <c r="Q584" s="32">
        <f>IF($B584="",0,IF(OR($U584="OUT",$U584="TRF"),N($M584),0))</f>
        <v>0</v>
      </c>
      <c r="R584" s="32">
        <f>IF($B584="",0,IF($U584="IN",N($M584),0))</f>
        <v>0</v>
      </c>
      <c r="S584" s="33">
        <f>IF($B584="","",IF($M584="","⚠ مبلغ",IF($E584="","⚠ بانک عامل",IF(AND($U584="TRF",$F584=""),"⚠ بانک مقصد",IF(AND($V584&lt;&gt;"NONE",$V584&lt;&gt;"",$Z584=""),"⚠ طرف حساب","✓")))))</f>
        <v>0</v>
      </c>
      <c r="T584" s="29"/>
      <c r="U584" s="27">
        <f>IFERROR(VLOOKUP($D584,BankOpTbl,2,0),"")</f>
        <v>0</v>
      </c>
      <c r="V584" s="27">
        <f>IFERROR(VLOOKUP($D584,BankOpTbl,3,0),"")</f>
        <v>0</v>
      </c>
      <c r="W584" s="27">
        <f>IFERROR(VLOOKUP($D584,BankOpTbl,4,0),"")</f>
        <v>0</v>
      </c>
      <c r="X584" s="27">
        <f>IF($E584="","",IFERROR(VLOOKUP($E584,BankTbl,4,0),""))</f>
        <v>0</v>
      </c>
      <c r="Y584" s="27">
        <f>IF($F584="","",IFERROR(VLOOKUP($F584,BankTbl,4,0),""))</f>
        <v>0</v>
      </c>
      <c r="Z584" s="27">
        <f>IF($B584="","",IF($V584="PICK",LEFT($N584,5),IF($V584="FIXED",$W584,IF($V584="CODE",$H584,""))))</f>
        <v>0</v>
      </c>
    </row>
    <row r="585" spans="1:26" ht="21" customHeight="1">
      <c r="A585" s="27">
        <f>IF($B585="","",COUNTA($B$13:$B585))</f>
        <v>0</v>
      </c>
      <c r="B585" s="28"/>
      <c r="C585" s="28"/>
      <c r="D585" s="29"/>
      <c r="E585" s="29"/>
      <c r="F585" s="29"/>
      <c r="G585" s="28"/>
      <c r="H585" s="28"/>
      <c r="I585" s="30">
        <f>IF($H585="","",IFERROR(VLOOKUP($H585,AcctTbl,2,0),"کد ناشناخته"))</f>
        <v>0</v>
      </c>
      <c r="J585" s="27">
        <f>IF($H585="","",IFERROR(VLOOKUP($H585,AcctTbl,3,0),""))</f>
        <v>0</v>
      </c>
      <c r="K585" s="29"/>
      <c r="L585" s="28"/>
      <c r="M585" s="31"/>
      <c r="N585" s="29"/>
      <c r="O585" s="32">
        <f>IF($B585="",0,IF($U585="IN",N($M585),0))</f>
        <v>0</v>
      </c>
      <c r="P585" s="32">
        <f>IF($B585="",0,IF(OR($U585="OUT",$U585="TRF"),N($M585),0))</f>
        <v>0</v>
      </c>
      <c r="Q585" s="32">
        <f>IF($B585="",0,IF(OR($U585="OUT",$U585="TRF"),N($M585),0))</f>
        <v>0</v>
      </c>
      <c r="R585" s="32">
        <f>IF($B585="",0,IF($U585="IN",N($M585),0))</f>
        <v>0</v>
      </c>
      <c r="S585" s="33">
        <f>IF($B585="","",IF($M585="","⚠ مبلغ",IF($E585="","⚠ بانک عامل",IF(AND($U585="TRF",$F585=""),"⚠ بانک مقصد",IF(AND($V585&lt;&gt;"NONE",$V585&lt;&gt;"",$Z585=""),"⚠ طرف حساب","✓")))))</f>
        <v>0</v>
      </c>
      <c r="T585" s="29"/>
      <c r="U585" s="27">
        <f>IFERROR(VLOOKUP($D585,BankOpTbl,2,0),"")</f>
        <v>0</v>
      </c>
      <c r="V585" s="27">
        <f>IFERROR(VLOOKUP($D585,BankOpTbl,3,0),"")</f>
        <v>0</v>
      </c>
      <c r="W585" s="27">
        <f>IFERROR(VLOOKUP($D585,BankOpTbl,4,0),"")</f>
        <v>0</v>
      </c>
      <c r="X585" s="27">
        <f>IF($E585="","",IFERROR(VLOOKUP($E585,BankTbl,4,0),""))</f>
        <v>0</v>
      </c>
      <c r="Y585" s="27">
        <f>IF($F585="","",IFERROR(VLOOKUP($F585,BankTbl,4,0),""))</f>
        <v>0</v>
      </c>
      <c r="Z585" s="27">
        <f>IF($B585="","",IF($V585="PICK",LEFT($N585,5),IF($V585="FIXED",$W585,IF($V585="CODE",$H585,""))))</f>
        <v>0</v>
      </c>
    </row>
    <row r="586" spans="1:26" ht="21" customHeight="1">
      <c r="A586" s="27">
        <f>IF($B586="","",COUNTA($B$13:$B586))</f>
        <v>0</v>
      </c>
      <c r="B586" s="28"/>
      <c r="C586" s="28"/>
      <c r="D586" s="29"/>
      <c r="E586" s="29"/>
      <c r="F586" s="29"/>
      <c r="G586" s="28"/>
      <c r="H586" s="28"/>
      <c r="I586" s="30">
        <f>IF($H586="","",IFERROR(VLOOKUP($H586,AcctTbl,2,0),"کد ناشناخته"))</f>
        <v>0</v>
      </c>
      <c r="J586" s="27">
        <f>IF($H586="","",IFERROR(VLOOKUP($H586,AcctTbl,3,0),""))</f>
        <v>0</v>
      </c>
      <c r="K586" s="29"/>
      <c r="L586" s="28"/>
      <c r="M586" s="31"/>
      <c r="N586" s="29"/>
      <c r="O586" s="32">
        <f>IF($B586="",0,IF($U586="IN",N($M586),0))</f>
        <v>0</v>
      </c>
      <c r="P586" s="32">
        <f>IF($B586="",0,IF(OR($U586="OUT",$U586="TRF"),N($M586),0))</f>
        <v>0</v>
      </c>
      <c r="Q586" s="32">
        <f>IF($B586="",0,IF(OR($U586="OUT",$U586="TRF"),N($M586),0))</f>
        <v>0</v>
      </c>
      <c r="R586" s="32">
        <f>IF($B586="",0,IF($U586="IN",N($M586),0))</f>
        <v>0</v>
      </c>
      <c r="S586" s="33">
        <f>IF($B586="","",IF($M586="","⚠ مبلغ",IF($E586="","⚠ بانک عامل",IF(AND($U586="TRF",$F586=""),"⚠ بانک مقصد",IF(AND($V586&lt;&gt;"NONE",$V586&lt;&gt;"",$Z586=""),"⚠ طرف حساب","✓")))))</f>
        <v>0</v>
      </c>
      <c r="T586" s="29"/>
      <c r="U586" s="27">
        <f>IFERROR(VLOOKUP($D586,BankOpTbl,2,0),"")</f>
        <v>0</v>
      </c>
      <c r="V586" s="27">
        <f>IFERROR(VLOOKUP($D586,BankOpTbl,3,0),"")</f>
        <v>0</v>
      </c>
      <c r="W586" s="27">
        <f>IFERROR(VLOOKUP($D586,BankOpTbl,4,0),"")</f>
        <v>0</v>
      </c>
      <c r="X586" s="27">
        <f>IF($E586="","",IFERROR(VLOOKUP($E586,BankTbl,4,0),""))</f>
        <v>0</v>
      </c>
      <c r="Y586" s="27">
        <f>IF($F586="","",IFERROR(VLOOKUP($F586,BankTbl,4,0),""))</f>
        <v>0</v>
      </c>
      <c r="Z586" s="27">
        <f>IF($B586="","",IF($V586="PICK",LEFT($N586,5),IF($V586="FIXED",$W586,IF($V586="CODE",$H586,""))))</f>
        <v>0</v>
      </c>
    </row>
    <row r="587" spans="1:26" ht="21" customHeight="1">
      <c r="A587" s="27">
        <f>IF($B587="","",COUNTA($B$13:$B587))</f>
        <v>0</v>
      </c>
      <c r="B587" s="28"/>
      <c r="C587" s="28"/>
      <c r="D587" s="29"/>
      <c r="E587" s="29"/>
      <c r="F587" s="29"/>
      <c r="G587" s="28"/>
      <c r="H587" s="28"/>
      <c r="I587" s="30">
        <f>IF($H587="","",IFERROR(VLOOKUP($H587,AcctTbl,2,0),"کد ناشناخته"))</f>
        <v>0</v>
      </c>
      <c r="J587" s="27">
        <f>IF($H587="","",IFERROR(VLOOKUP($H587,AcctTbl,3,0),""))</f>
        <v>0</v>
      </c>
      <c r="K587" s="29"/>
      <c r="L587" s="28"/>
      <c r="M587" s="31"/>
      <c r="N587" s="29"/>
      <c r="O587" s="32">
        <f>IF($B587="",0,IF($U587="IN",N($M587),0))</f>
        <v>0</v>
      </c>
      <c r="P587" s="32">
        <f>IF($B587="",0,IF(OR($U587="OUT",$U587="TRF"),N($M587),0))</f>
        <v>0</v>
      </c>
      <c r="Q587" s="32">
        <f>IF($B587="",0,IF(OR($U587="OUT",$U587="TRF"),N($M587),0))</f>
        <v>0</v>
      </c>
      <c r="R587" s="32">
        <f>IF($B587="",0,IF($U587="IN",N($M587),0))</f>
        <v>0</v>
      </c>
      <c r="S587" s="33">
        <f>IF($B587="","",IF($M587="","⚠ مبلغ",IF($E587="","⚠ بانک عامل",IF(AND($U587="TRF",$F587=""),"⚠ بانک مقصد",IF(AND($V587&lt;&gt;"NONE",$V587&lt;&gt;"",$Z587=""),"⚠ طرف حساب","✓")))))</f>
        <v>0</v>
      </c>
      <c r="T587" s="29"/>
      <c r="U587" s="27">
        <f>IFERROR(VLOOKUP($D587,BankOpTbl,2,0),"")</f>
        <v>0</v>
      </c>
      <c r="V587" s="27">
        <f>IFERROR(VLOOKUP($D587,BankOpTbl,3,0),"")</f>
        <v>0</v>
      </c>
      <c r="W587" s="27">
        <f>IFERROR(VLOOKUP($D587,BankOpTbl,4,0),"")</f>
        <v>0</v>
      </c>
      <c r="X587" s="27">
        <f>IF($E587="","",IFERROR(VLOOKUP($E587,BankTbl,4,0),""))</f>
        <v>0</v>
      </c>
      <c r="Y587" s="27">
        <f>IF($F587="","",IFERROR(VLOOKUP($F587,BankTbl,4,0),""))</f>
        <v>0</v>
      </c>
      <c r="Z587" s="27">
        <f>IF($B587="","",IF($V587="PICK",LEFT($N587,5),IF($V587="FIXED",$W587,IF($V587="CODE",$H587,""))))</f>
        <v>0</v>
      </c>
    </row>
    <row r="588" spans="1:26" ht="21" customHeight="1">
      <c r="A588" s="27">
        <f>IF($B588="","",COUNTA($B$13:$B588))</f>
        <v>0</v>
      </c>
      <c r="B588" s="28"/>
      <c r="C588" s="28"/>
      <c r="D588" s="29"/>
      <c r="E588" s="29"/>
      <c r="F588" s="29"/>
      <c r="G588" s="28"/>
      <c r="H588" s="28"/>
      <c r="I588" s="30">
        <f>IF($H588="","",IFERROR(VLOOKUP($H588,AcctTbl,2,0),"کد ناشناخته"))</f>
        <v>0</v>
      </c>
      <c r="J588" s="27">
        <f>IF($H588="","",IFERROR(VLOOKUP($H588,AcctTbl,3,0),""))</f>
        <v>0</v>
      </c>
      <c r="K588" s="29"/>
      <c r="L588" s="28"/>
      <c r="M588" s="31"/>
      <c r="N588" s="29"/>
      <c r="O588" s="32">
        <f>IF($B588="",0,IF($U588="IN",N($M588),0))</f>
        <v>0</v>
      </c>
      <c r="P588" s="32">
        <f>IF($B588="",0,IF(OR($U588="OUT",$U588="TRF"),N($M588),0))</f>
        <v>0</v>
      </c>
      <c r="Q588" s="32">
        <f>IF($B588="",0,IF(OR($U588="OUT",$U588="TRF"),N($M588),0))</f>
        <v>0</v>
      </c>
      <c r="R588" s="32">
        <f>IF($B588="",0,IF($U588="IN",N($M588),0))</f>
        <v>0</v>
      </c>
      <c r="S588" s="33">
        <f>IF($B588="","",IF($M588="","⚠ مبلغ",IF($E588="","⚠ بانک عامل",IF(AND($U588="TRF",$F588=""),"⚠ بانک مقصد",IF(AND($V588&lt;&gt;"NONE",$V588&lt;&gt;"",$Z588=""),"⚠ طرف حساب","✓")))))</f>
        <v>0</v>
      </c>
      <c r="T588" s="29"/>
      <c r="U588" s="27">
        <f>IFERROR(VLOOKUP($D588,BankOpTbl,2,0),"")</f>
        <v>0</v>
      </c>
      <c r="V588" s="27">
        <f>IFERROR(VLOOKUP($D588,BankOpTbl,3,0),"")</f>
        <v>0</v>
      </c>
      <c r="W588" s="27">
        <f>IFERROR(VLOOKUP($D588,BankOpTbl,4,0),"")</f>
        <v>0</v>
      </c>
      <c r="X588" s="27">
        <f>IF($E588="","",IFERROR(VLOOKUP($E588,BankTbl,4,0),""))</f>
        <v>0</v>
      </c>
      <c r="Y588" s="27">
        <f>IF($F588="","",IFERROR(VLOOKUP($F588,BankTbl,4,0),""))</f>
        <v>0</v>
      </c>
      <c r="Z588" s="27">
        <f>IF($B588="","",IF($V588="PICK",LEFT($N588,5),IF($V588="FIXED",$W588,IF($V588="CODE",$H588,""))))</f>
        <v>0</v>
      </c>
    </row>
    <row r="589" spans="1:26" ht="21" customHeight="1">
      <c r="A589" s="27">
        <f>IF($B589="","",COUNTA($B$13:$B589))</f>
        <v>0</v>
      </c>
      <c r="B589" s="28"/>
      <c r="C589" s="28"/>
      <c r="D589" s="29"/>
      <c r="E589" s="29"/>
      <c r="F589" s="29"/>
      <c r="G589" s="28"/>
      <c r="H589" s="28"/>
      <c r="I589" s="30">
        <f>IF($H589="","",IFERROR(VLOOKUP($H589,AcctTbl,2,0),"کد ناشناخته"))</f>
        <v>0</v>
      </c>
      <c r="J589" s="27">
        <f>IF($H589="","",IFERROR(VLOOKUP($H589,AcctTbl,3,0),""))</f>
        <v>0</v>
      </c>
      <c r="K589" s="29"/>
      <c r="L589" s="28"/>
      <c r="M589" s="31"/>
      <c r="N589" s="29"/>
      <c r="O589" s="32">
        <f>IF($B589="",0,IF($U589="IN",N($M589),0))</f>
        <v>0</v>
      </c>
      <c r="P589" s="32">
        <f>IF($B589="",0,IF(OR($U589="OUT",$U589="TRF"),N($M589),0))</f>
        <v>0</v>
      </c>
      <c r="Q589" s="32">
        <f>IF($B589="",0,IF(OR($U589="OUT",$U589="TRF"),N($M589),0))</f>
        <v>0</v>
      </c>
      <c r="R589" s="32">
        <f>IF($B589="",0,IF($U589="IN",N($M589),0))</f>
        <v>0</v>
      </c>
      <c r="S589" s="33">
        <f>IF($B589="","",IF($M589="","⚠ مبلغ",IF($E589="","⚠ بانک عامل",IF(AND($U589="TRF",$F589=""),"⚠ بانک مقصد",IF(AND($V589&lt;&gt;"NONE",$V589&lt;&gt;"",$Z589=""),"⚠ طرف حساب","✓")))))</f>
        <v>0</v>
      </c>
      <c r="T589" s="29"/>
      <c r="U589" s="27">
        <f>IFERROR(VLOOKUP($D589,BankOpTbl,2,0),"")</f>
        <v>0</v>
      </c>
      <c r="V589" s="27">
        <f>IFERROR(VLOOKUP($D589,BankOpTbl,3,0),"")</f>
        <v>0</v>
      </c>
      <c r="W589" s="27">
        <f>IFERROR(VLOOKUP($D589,BankOpTbl,4,0),"")</f>
        <v>0</v>
      </c>
      <c r="X589" s="27">
        <f>IF($E589="","",IFERROR(VLOOKUP($E589,BankTbl,4,0),""))</f>
        <v>0</v>
      </c>
      <c r="Y589" s="27">
        <f>IF($F589="","",IFERROR(VLOOKUP($F589,BankTbl,4,0),""))</f>
        <v>0</v>
      </c>
      <c r="Z589" s="27">
        <f>IF($B589="","",IF($V589="PICK",LEFT($N589,5),IF($V589="FIXED",$W589,IF($V589="CODE",$H589,""))))</f>
        <v>0</v>
      </c>
    </row>
    <row r="590" spans="1:26" ht="21" customHeight="1">
      <c r="A590" s="27">
        <f>IF($B590="","",COUNTA($B$13:$B590))</f>
        <v>0</v>
      </c>
      <c r="B590" s="28"/>
      <c r="C590" s="28"/>
      <c r="D590" s="29"/>
      <c r="E590" s="29"/>
      <c r="F590" s="29"/>
      <c r="G590" s="28"/>
      <c r="H590" s="28"/>
      <c r="I590" s="30">
        <f>IF($H590="","",IFERROR(VLOOKUP($H590,AcctTbl,2,0),"کد ناشناخته"))</f>
        <v>0</v>
      </c>
      <c r="J590" s="27">
        <f>IF($H590="","",IFERROR(VLOOKUP($H590,AcctTbl,3,0),""))</f>
        <v>0</v>
      </c>
      <c r="K590" s="29"/>
      <c r="L590" s="28"/>
      <c r="M590" s="31"/>
      <c r="N590" s="29"/>
      <c r="O590" s="32">
        <f>IF($B590="",0,IF($U590="IN",N($M590),0))</f>
        <v>0</v>
      </c>
      <c r="P590" s="32">
        <f>IF($B590="",0,IF(OR($U590="OUT",$U590="TRF"),N($M590),0))</f>
        <v>0</v>
      </c>
      <c r="Q590" s="32">
        <f>IF($B590="",0,IF(OR($U590="OUT",$U590="TRF"),N($M590),0))</f>
        <v>0</v>
      </c>
      <c r="R590" s="32">
        <f>IF($B590="",0,IF($U590="IN",N($M590),0))</f>
        <v>0</v>
      </c>
      <c r="S590" s="33">
        <f>IF($B590="","",IF($M590="","⚠ مبلغ",IF($E590="","⚠ بانک عامل",IF(AND($U590="TRF",$F590=""),"⚠ بانک مقصد",IF(AND($V590&lt;&gt;"NONE",$V590&lt;&gt;"",$Z590=""),"⚠ طرف حساب","✓")))))</f>
        <v>0</v>
      </c>
      <c r="T590" s="29"/>
      <c r="U590" s="27">
        <f>IFERROR(VLOOKUP($D590,BankOpTbl,2,0),"")</f>
        <v>0</v>
      </c>
      <c r="V590" s="27">
        <f>IFERROR(VLOOKUP($D590,BankOpTbl,3,0),"")</f>
        <v>0</v>
      </c>
      <c r="W590" s="27">
        <f>IFERROR(VLOOKUP($D590,BankOpTbl,4,0),"")</f>
        <v>0</v>
      </c>
      <c r="X590" s="27">
        <f>IF($E590="","",IFERROR(VLOOKUP($E590,BankTbl,4,0),""))</f>
        <v>0</v>
      </c>
      <c r="Y590" s="27">
        <f>IF($F590="","",IFERROR(VLOOKUP($F590,BankTbl,4,0),""))</f>
        <v>0</v>
      </c>
      <c r="Z590" s="27">
        <f>IF($B590="","",IF($V590="PICK",LEFT($N590,5),IF($V590="FIXED",$W590,IF($V590="CODE",$H590,""))))</f>
        <v>0</v>
      </c>
    </row>
    <row r="591" spans="1:26" ht="21" customHeight="1">
      <c r="A591" s="27">
        <f>IF($B591="","",COUNTA($B$13:$B591))</f>
        <v>0</v>
      </c>
      <c r="B591" s="28"/>
      <c r="C591" s="28"/>
      <c r="D591" s="29"/>
      <c r="E591" s="29"/>
      <c r="F591" s="29"/>
      <c r="G591" s="28"/>
      <c r="H591" s="28"/>
      <c r="I591" s="30">
        <f>IF($H591="","",IFERROR(VLOOKUP($H591,AcctTbl,2,0),"کد ناشناخته"))</f>
        <v>0</v>
      </c>
      <c r="J591" s="27">
        <f>IF($H591="","",IFERROR(VLOOKUP($H591,AcctTbl,3,0),""))</f>
        <v>0</v>
      </c>
      <c r="K591" s="29"/>
      <c r="L591" s="28"/>
      <c r="M591" s="31"/>
      <c r="N591" s="29"/>
      <c r="O591" s="32">
        <f>IF($B591="",0,IF($U591="IN",N($M591),0))</f>
        <v>0</v>
      </c>
      <c r="P591" s="32">
        <f>IF($B591="",0,IF(OR($U591="OUT",$U591="TRF"),N($M591),0))</f>
        <v>0</v>
      </c>
      <c r="Q591" s="32">
        <f>IF($B591="",0,IF(OR($U591="OUT",$U591="TRF"),N($M591),0))</f>
        <v>0</v>
      </c>
      <c r="R591" s="32">
        <f>IF($B591="",0,IF($U591="IN",N($M591),0))</f>
        <v>0</v>
      </c>
      <c r="S591" s="33">
        <f>IF($B591="","",IF($M591="","⚠ مبلغ",IF($E591="","⚠ بانک عامل",IF(AND($U591="TRF",$F591=""),"⚠ بانک مقصد",IF(AND($V591&lt;&gt;"NONE",$V591&lt;&gt;"",$Z591=""),"⚠ طرف حساب","✓")))))</f>
        <v>0</v>
      </c>
      <c r="T591" s="29"/>
      <c r="U591" s="27">
        <f>IFERROR(VLOOKUP($D591,BankOpTbl,2,0),"")</f>
        <v>0</v>
      </c>
      <c r="V591" s="27">
        <f>IFERROR(VLOOKUP($D591,BankOpTbl,3,0),"")</f>
        <v>0</v>
      </c>
      <c r="W591" s="27">
        <f>IFERROR(VLOOKUP($D591,BankOpTbl,4,0),"")</f>
        <v>0</v>
      </c>
      <c r="X591" s="27">
        <f>IF($E591="","",IFERROR(VLOOKUP($E591,BankTbl,4,0),""))</f>
        <v>0</v>
      </c>
      <c r="Y591" s="27">
        <f>IF($F591="","",IFERROR(VLOOKUP($F591,BankTbl,4,0),""))</f>
        <v>0</v>
      </c>
      <c r="Z591" s="27">
        <f>IF($B591="","",IF($V591="PICK",LEFT($N591,5),IF($V591="FIXED",$W591,IF($V591="CODE",$H591,""))))</f>
        <v>0</v>
      </c>
    </row>
    <row r="592" spans="1:26" ht="21" customHeight="1">
      <c r="A592" s="27">
        <f>IF($B592="","",COUNTA($B$13:$B592))</f>
        <v>0</v>
      </c>
      <c r="B592" s="28"/>
      <c r="C592" s="28"/>
      <c r="D592" s="29"/>
      <c r="E592" s="29"/>
      <c r="F592" s="29"/>
      <c r="G592" s="28"/>
      <c r="H592" s="28"/>
      <c r="I592" s="30">
        <f>IF($H592="","",IFERROR(VLOOKUP($H592,AcctTbl,2,0),"کد ناشناخته"))</f>
        <v>0</v>
      </c>
      <c r="J592" s="27">
        <f>IF($H592="","",IFERROR(VLOOKUP($H592,AcctTbl,3,0),""))</f>
        <v>0</v>
      </c>
      <c r="K592" s="29"/>
      <c r="L592" s="28"/>
      <c r="M592" s="31"/>
      <c r="N592" s="29"/>
      <c r="O592" s="32">
        <f>IF($B592="",0,IF($U592="IN",N($M592),0))</f>
        <v>0</v>
      </c>
      <c r="P592" s="32">
        <f>IF($B592="",0,IF(OR($U592="OUT",$U592="TRF"),N($M592),0))</f>
        <v>0</v>
      </c>
      <c r="Q592" s="32">
        <f>IF($B592="",0,IF(OR($U592="OUT",$U592="TRF"),N($M592),0))</f>
        <v>0</v>
      </c>
      <c r="R592" s="32">
        <f>IF($B592="",0,IF($U592="IN",N($M592),0))</f>
        <v>0</v>
      </c>
      <c r="S592" s="33">
        <f>IF($B592="","",IF($M592="","⚠ مبلغ",IF($E592="","⚠ بانک عامل",IF(AND($U592="TRF",$F592=""),"⚠ بانک مقصد",IF(AND($V592&lt;&gt;"NONE",$V592&lt;&gt;"",$Z592=""),"⚠ طرف حساب","✓")))))</f>
        <v>0</v>
      </c>
      <c r="T592" s="29"/>
      <c r="U592" s="27">
        <f>IFERROR(VLOOKUP($D592,BankOpTbl,2,0),"")</f>
        <v>0</v>
      </c>
      <c r="V592" s="27">
        <f>IFERROR(VLOOKUP($D592,BankOpTbl,3,0),"")</f>
        <v>0</v>
      </c>
      <c r="W592" s="27">
        <f>IFERROR(VLOOKUP($D592,BankOpTbl,4,0),"")</f>
        <v>0</v>
      </c>
      <c r="X592" s="27">
        <f>IF($E592="","",IFERROR(VLOOKUP($E592,BankTbl,4,0),""))</f>
        <v>0</v>
      </c>
      <c r="Y592" s="27">
        <f>IF($F592="","",IFERROR(VLOOKUP($F592,BankTbl,4,0),""))</f>
        <v>0</v>
      </c>
      <c r="Z592" s="27">
        <f>IF($B592="","",IF($V592="PICK",LEFT($N592,5),IF($V592="FIXED",$W592,IF($V592="CODE",$H592,""))))</f>
        <v>0</v>
      </c>
    </row>
    <row r="593" spans="1:26" ht="21" customHeight="1">
      <c r="A593" s="27">
        <f>IF($B593="","",COUNTA($B$13:$B593))</f>
        <v>0</v>
      </c>
      <c r="B593" s="28"/>
      <c r="C593" s="28"/>
      <c r="D593" s="29"/>
      <c r="E593" s="29"/>
      <c r="F593" s="29"/>
      <c r="G593" s="28"/>
      <c r="H593" s="28"/>
      <c r="I593" s="30">
        <f>IF($H593="","",IFERROR(VLOOKUP($H593,AcctTbl,2,0),"کد ناشناخته"))</f>
        <v>0</v>
      </c>
      <c r="J593" s="27">
        <f>IF($H593="","",IFERROR(VLOOKUP($H593,AcctTbl,3,0),""))</f>
        <v>0</v>
      </c>
      <c r="K593" s="29"/>
      <c r="L593" s="28"/>
      <c r="M593" s="31"/>
      <c r="N593" s="29"/>
      <c r="O593" s="32">
        <f>IF($B593="",0,IF($U593="IN",N($M593),0))</f>
        <v>0</v>
      </c>
      <c r="P593" s="32">
        <f>IF($B593="",0,IF(OR($U593="OUT",$U593="TRF"),N($M593),0))</f>
        <v>0</v>
      </c>
      <c r="Q593" s="32">
        <f>IF($B593="",0,IF(OR($U593="OUT",$U593="TRF"),N($M593),0))</f>
        <v>0</v>
      </c>
      <c r="R593" s="32">
        <f>IF($B593="",0,IF($U593="IN",N($M593),0))</f>
        <v>0</v>
      </c>
      <c r="S593" s="33">
        <f>IF($B593="","",IF($M593="","⚠ مبلغ",IF($E593="","⚠ بانک عامل",IF(AND($U593="TRF",$F593=""),"⚠ بانک مقصد",IF(AND($V593&lt;&gt;"NONE",$V593&lt;&gt;"",$Z593=""),"⚠ طرف حساب","✓")))))</f>
        <v>0</v>
      </c>
      <c r="T593" s="29"/>
      <c r="U593" s="27">
        <f>IFERROR(VLOOKUP($D593,BankOpTbl,2,0),"")</f>
        <v>0</v>
      </c>
      <c r="V593" s="27">
        <f>IFERROR(VLOOKUP($D593,BankOpTbl,3,0),"")</f>
        <v>0</v>
      </c>
      <c r="W593" s="27">
        <f>IFERROR(VLOOKUP($D593,BankOpTbl,4,0),"")</f>
        <v>0</v>
      </c>
      <c r="X593" s="27">
        <f>IF($E593="","",IFERROR(VLOOKUP($E593,BankTbl,4,0),""))</f>
        <v>0</v>
      </c>
      <c r="Y593" s="27">
        <f>IF($F593="","",IFERROR(VLOOKUP($F593,BankTbl,4,0),""))</f>
        <v>0</v>
      </c>
      <c r="Z593" s="27">
        <f>IF($B593="","",IF($V593="PICK",LEFT($N593,5),IF($V593="FIXED",$W593,IF($V593="CODE",$H593,""))))</f>
        <v>0</v>
      </c>
    </row>
    <row r="594" spans="1:26" ht="21" customHeight="1">
      <c r="A594" s="27">
        <f>IF($B594="","",COUNTA($B$13:$B594))</f>
        <v>0</v>
      </c>
      <c r="B594" s="28"/>
      <c r="C594" s="28"/>
      <c r="D594" s="29"/>
      <c r="E594" s="29"/>
      <c r="F594" s="29"/>
      <c r="G594" s="28"/>
      <c r="H594" s="28"/>
      <c r="I594" s="30">
        <f>IF($H594="","",IFERROR(VLOOKUP($H594,AcctTbl,2,0),"کد ناشناخته"))</f>
        <v>0</v>
      </c>
      <c r="J594" s="27">
        <f>IF($H594="","",IFERROR(VLOOKUP($H594,AcctTbl,3,0),""))</f>
        <v>0</v>
      </c>
      <c r="K594" s="29"/>
      <c r="L594" s="28"/>
      <c r="M594" s="31"/>
      <c r="N594" s="29"/>
      <c r="O594" s="32">
        <f>IF($B594="",0,IF($U594="IN",N($M594),0))</f>
        <v>0</v>
      </c>
      <c r="P594" s="32">
        <f>IF($B594="",0,IF(OR($U594="OUT",$U594="TRF"),N($M594),0))</f>
        <v>0</v>
      </c>
      <c r="Q594" s="32">
        <f>IF($B594="",0,IF(OR($U594="OUT",$U594="TRF"),N($M594),0))</f>
        <v>0</v>
      </c>
      <c r="R594" s="32">
        <f>IF($B594="",0,IF($U594="IN",N($M594),0))</f>
        <v>0</v>
      </c>
      <c r="S594" s="33">
        <f>IF($B594="","",IF($M594="","⚠ مبلغ",IF($E594="","⚠ بانک عامل",IF(AND($U594="TRF",$F594=""),"⚠ بانک مقصد",IF(AND($V594&lt;&gt;"NONE",$V594&lt;&gt;"",$Z594=""),"⚠ طرف حساب","✓")))))</f>
        <v>0</v>
      </c>
      <c r="T594" s="29"/>
      <c r="U594" s="27">
        <f>IFERROR(VLOOKUP($D594,BankOpTbl,2,0),"")</f>
        <v>0</v>
      </c>
      <c r="V594" s="27">
        <f>IFERROR(VLOOKUP($D594,BankOpTbl,3,0),"")</f>
        <v>0</v>
      </c>
      <c r="W594" s="27">
        <f>IFERROR(VLOOKUP($D594,BankOpTbl,4,0),"")</f>
        <v>0</v>
      </c>
      <c r="X594" s="27">
        <f>IF($E594="","",IFERROR(VLOOKUP($E594,BankTbl,4,0),""))</f>
        <v>0</v>
      </c>
      <c r="Y594" s="27">
        <f>IF($F594="","",IFERROR(VLOOKUP($F594,BankTbl,4,0),""))</f>
        <v>0</v>
      </c>
      <c r="Z594" s="27">
        <f>IF($B594="","",IF($V594="PICK",LEFT($N594,5),IF($V594="FIXED",$W594,IF($V594="CODE",$H594,""))))</f>
        <v>0</v>
      </c>
    </row>
    <row r="595" spans="1:26" ht="21" customHeight="1">
      <c r="A595" s="27">
        <f>IF($B595="","",COUNTA($B$13:$B595))</f>
        <v>0</v>
      </c>
      <c r="B595" s="28"/>
      <c r="C595" s="28"/>
      <c r="D595" s="29"/>
      <c r="E595" s="29"/>
      <c r="F595" s="29"/>
      <c r="G595" s="28"/>
      <c r="H595" s="28"/>
      <c r="I595" s="30">
        <f>IF($H595="","",IFERROR(VLOOKUP($H595,AcctTbl,2,0),"کد ناشناخته"))</f>
        <v>0</v>
      </c>
      <c r="J595" s="27">
        <f>IF($H595="","",IFERROR(VLOOKUP($H595,AcctTbl,3,0),""))</f>
        <v>0</v>
      </c>
      <c r="K595" s="29"/>
      <c r="L595" s="28"/>
      <c r="M595" s="31"/>
      <c r="N595" s="29"/>
      <c r="O595" s="32">
        <f>IF($B595="",0,IF($U595="IN",N($M595),0))</f>
        <v>0</v>
      </c>
      <c r="P595" s="32">
        <f>IF($B595="",0,IF(OR($U595="OUT",$U595="TRF"),N($M595),0))</f>
        <v>0</v>
      </c>
      <c r="Q595" s="32">
        <f>IF($B595="",0,IF(OR($U595="OUT",$U595="TRF"),N($M595),0))</f>
        <v>0</v>
      </c>
      <c r="R595" s="32">
        <f>IF($B595="",0,IF($U595="IN",N($M595),0))</f>
        <v>0</v>
      </c>
      <c r="S595" s="33">
        <f>IF($B595="","",IF($M595="","⚠ مبلغ",IF($E595="","⚠ بانک عامل",IF(AND($U595="TRF",$F595=""),"⚠ بانک مقصد",IF(AND($V595&lt;&gt;"NONE",$V595&lt;&gt;"",$Z595=""),"⚠ طرف حساب","✓")))))</f>
        <v>0</v>
      </c>
      <c r="T595" s="29"/>
      <c r="U595" s="27">
        <f>IFERROR(VLOOKUP($D595,BankOpTbl,2,0),"")</f>
        <v>0</v>
      </c>
      <c r="V595" s="27">
        <f>IFERROR(VLOOKUP($D595,BankOpTbl,3,0),"")</f>
        <v>0</v>
      </c>
      <c r="W595" s="27">
        <f>IFERROR(VLOOKUP($D595,BankOpTbl,4,0),"")</f>
        <v>0</v>
      </c>
      <c r="X595" s="27">
        <f>IF($E595="","",IFERROR(VLOOKUP($E595,BankTbl,4,0),""))</f>
        <v>0</v>
      </c>
      <c r="Y595" s="27">
        <f>IF($F595="","",IFERROR(VLOOKUP($F595,BankTbl,4,0),""))</f>
        <v>0</v>
      </c>
      <c r="Z595" s="27">
        <f>IF($B595="","",IF($V595="PICK",LEFT($N595,5),IF($V595="FIXED",$W595,IF($V595="CODE",$H595,""))))</f>
        <v>0</v>
      </c>
    </row>
    <row r="596" spans="1:26" ht="21" customHeight="1">
      <c r="A596" s="27">
        <f>IF($B596="","",COUNTA($B$13:$B596))</f>
        <v>0</v>
      </c>
      <c r="B596" s="28"/>
      <c r="C596" s="28"/>
      <c r="D596" s="29"/>
      <c r="E596" s="29"/>
      <c r="F596" s="29"/>
      <c r="G596" s="28"/>
      <c r="H596" s="28"/>
      <c r="I596" s="30">
        <f>IF($H596="","",IFERROR(VLOOKUP($H596,AcctTbl,2,0),"کد ناشناخته"))</f>
        <v>0</v>
      </c>
      <c r="J596" s="27">
        <f>IF($H596="","",IFERROR(VLOOKUP($H596,AcctTbl,3,0),""))</f>
        <v>0</v>
      </c>
      <c r="K596" s="29"/>
      <c r="L596" s="28"/>
      <c r="M596" s="31"/>
      <c r="N596" s="29"/>
      <c r="O596" s="32">
        <f>IF($B596="",0,IF($U596="IN",N($M596),0))</f>
        <v>0</v>
      </c>
      <c r="P596" s="32">
        <f>IF($B596="",0,IF(OR($U596="OUT",$U596="TRF"),N($M596),0))</f>
        <v>0</v>
      </c>
      <c r="Q596" s="32">
        <f>IF($B596="",0,IF(OR($U596="OUT",$U596="TRF"),N($M596),0))</f>
        <v>0</v>
      </c>
      <c r="R596" s="32">
        <f>IF($B596="",0,IF($U596="IN",N($M596),0))</f>
        <v>0</v>
      </c>
      <c r="S596" s="33">
        <f>IF($B596="","",IF($M596="","⚠ مبلغ",IF($E596="","⚠ بانک عامل",IF(AND($U596="TRF",$F596=""),"⚠ بانک مقصد",IF(AND($V596&lt;&gt;"NONE",$V596&lt;&gt;"",$Z596=""),"⚠ طرف حساب","✓")))))</f>
        <v>0</v>
      </c>
      <c r="T596" s="29"/>
      <c r="U596" s="27">
        <f>IFERROR(VLOOKUP($D596,BankOpTbl,2,0),"")</f>
        <v>0</v>
      </c>
      <c r="V596" s="27">
        <f>IFERROR(VLOOKUP($D596,BankOpTbl,3,0),"")</f>
        <v>0</v>
      </c>
      <c r="W596" s="27">
        <f>IFERROR(VLOOKUP($D596,BankOpTbl,4,0),"")</f>
        <v>0</v>
      </c>
      <c r="X596" s="27">
        <f>IF($E596="","",IFERROR(VLOOKUP($E596,BankTbl,4,0),""))</f>
        <v>0</v>
      </c>
      <c r="Y596" s="27">
        <f>IF($F596="","",IFERROR(VLOOKUP($F596,BankTbl,4,0),""))</f>
        <v>0</v>
      </c>
      <c r="Z596" s="27">
        <f>IF($B596="","",IF($V596="PICK",LEFT($N596,5),IF($V596="FIXED",$W596,IF($V596="CODE",$H596,""))))</f>
        <v>0</v>
      </c>
    </row>
    <row r="597" spans="1:26" ht="21" customHeight="1">
      <c r="A597" s="27">
        <f>IF($B597="","",COUNTA($B$13:$B597))</f>
        <v>0</v>
      </c>
      <c r="B597" s="28"/>
      <c r="C597" s="28"/>
      <c r="D597" s="29"/>
      <c r="E597" s="29"/>
      <c r="F597" s="29"/>
      <c r="G597" s="28"/>
      <c r="H597" s="28"/>
      <c r="I597" s="30">
        <f>IF($H597="","",IFERROR(VLOOKUP($H597,AcctTbl,2,0),"کد ناشناخته"))</f>
        <v>0</v>
      </c>
      <c r="J597" s="27">
        <f>IF($H597="","",IFERROR(VLOOKUP($H597,AcctTbl,3,0),""))</f>
        <v>0</v>
      </c>
      <c r="K597" s="29"/>
      <c r="L597" s="28"/>
      <c r="M597" s="31"/>
      <c r="N597" s="29"/>
      <c r="O597" s="32">
        <f>IF($B597="",0,IF($U597="IN",N($M597),0))</f>
        <v>0</v>
      </c>
      <c r="P597" s="32">
        <f>IF($B597="",0,IF(OR($U597="OUT",$U597="TRF"),N($M597),0))</f>
        <v>0</v>
      </c>
      <c r="Q597" s="32">
        <f>IF($B597="",0,IF(OR($U597="OUT",$U597="TRF"),N($M597),0))</f>
        <v>0</v>
      </c>
      <c r="R597" s="32">
        <f>IF($B597="",0,IF($U597="IN",N($M597),0))</f>
        <v>0</v>
      </c>
      <c r="S597" s="33">
        <f>IF($B597="","",IF($M597="","⚠ مبلغ",IF($E597="","⚠ بانک عامل",IF(AND($U597="TRF",$F597=""),"⚠ بانک مقصد",IF(AND($V597&lt;&gt;"NONE",$V597&lt;&gt;"",$Z597=""),"⚠ طرف حساب","✓")))))</f>
        <v>0</v>
      </c>
      <c r="T597" s="29"/>
      <c r="U597" s="27">
        <f>IFERROR(VLOOKUP($D597,BankOpTbl,2,0),"")</f>
        <v>0</v>
      </c>
      <c r="V597" s="27">
        <f>IFERROR(VLOOKUP($D597,BankOpTbl,3,0),"")</f>
        <v>0</v>
      </c>
      <c r="W597" s="27">
        <f>IFERROR(VLOOKUP($D597,BankOpTbl,4,0),"")</f>
        <v>0</v>
      </c>
      <c r="X597" s="27">
        <f>IF($E597="","",IFERROR(VLOOKUP($E597,BankTbl,4,0),""))</f>
        <v>0</v>
      </c>
      <c r="Y597" s="27">
        <f>IF($F597="","",IFERROR(VLOOKUP($F597,BankTbl,4,0),""))</f>
        <v>0</v>
      </c>
      <c r="Z597" s="27">
        <f>IF($B597="","",IF($V597="PICK",LEFT($N597,5),IF($V597="FIXED",$W597,IF($V597="CODE",$H597,""))))</f>
        <v>0</v>
      </c>
    </row>
    <row r="598" spans="1:26" ht="21" customHeight="1">
      <c r="A598" s="27">
        <f>IF($B598="","",COUNTA($B$13:$B598))</f>
        <v>0</v>
      </c>
      <c r="B598" s="28"/>
      <c r="C598" s="28"/>
      <c r="D598" s="29"/>
      <c r="E598" s="29"/>
      <c r="F598" s="29"/>
      <c r="G598" s="28"/>
      <c r="H598" s="28"/>
      <c r="I598" s="30">
        <f>IF($H598="","",IFERROR(VLOOKUP($H598,AcctTbl,2,0),"کد ناشناخته"))</f>
        <v>0</v>
      </c>
      <c r="J598" s="27">
        <f>IF($H598="","",IFERROR(VLOOKUP($H598,AcctTbl,3,0),""))</f>
        <v>0</v>
      </c>
      <c r="K598" s="29"/>
      <c r="L598" s="28"/>
      <c r="M598" s="31"/>
      <c r="N598" s="29"/>
      <c r="O598" s="32">
        <f>IF($B598="",0,IF($U598="IN",N($M598),0))</f>
        <v>0</v>
      </c>
      <c r="P598" s="32">
        <f>IF($B598="",0,IF(OR($U598="OUT",$U598="TRF"),N($M598),0))</f>
        <v>0</v>
      </c>
      <c r="Q598" s="32">
        <f>IF($B598="",0,IF(OR($U598="OUT",$U598="TRF"),N($M598),0))</f>
        <v>0</v>
      </c>
      <c r="R598" s="32">
        <f>IF($B598="",0,IF($U598="IN",N($M598),0))</f>
        <v>0</v>
      </c>
      <c r="S598" s="33">
        <f>IF($B598="","",IF($M598="","⚠ مبلغ",IF($E598="","⚠ بانک عامل",IF(AND($U598="TRF",$F598=""),"⚠ بانک مقصد",IF(AND($V598&lt;&gt;"NONE",$V598&lt;&gt;"",$Z598=""),"⚠ طرف حساب","✓")))))</f>
        <v>0</v>
      </c>
      <c r="T598" s="29"/>
      <c r="U598" s="27">
        <f>IFERROR(VLOOKUP($D598,BankOpTbl,2,0),"")</f>
        <v>0</v>
      </c>
      <c r="V598" s="27">
        <f>IFERROR(VLOOKUP($D598,BankOpTbl,3,0),"")</f>
        <v>0</v>
      </c>
      <c r="W598" s="27">
        <f>IFERROR(VLOOKUP($D598,BankOpTbl,4,0),"")</f>
        <v>0</v>
      </c>
      <c r="X598" s="27">
        <f>IF($E598="","",IFERROR(VLOOKUP($E598,BankTbl,4,0),""))</f>
        <v>0</v>
      </c>
      <c r="Y598" s="27">
        <f>IF($F598="","",IFERROR(VLOOKUP($F598,BankTbl,4,0),""))</f>
        <v>0</v>
      </c>
      <c r="Z598" s="27">
        <f>IF($B598="","",IF($V598="PICK",LEFT($N598,5),IF($V598="FIXED",$W598,IF($V598="CODE",$H598,""))))</f>
        <v>0</v>
      </c>
    </row>
    <row r="599" spans="1:26" ht="21" customHeight="1">
      <c r="A599" s="27">
        <f>IF($B599="","",COUNTA($B$13:$B599))</f>
        <v>0</v>
      </c>
      <c r="B599" s="28"/>
      <c r="C599" s="28"/>
      <c r="D599" s="29"/>
      <c r="E599" s="29"/>
      <c r="F599" s="29"/>
      <c r="G599" s="28"/>
      <c r="H599" s="28"/>
      <c r="I599" s="30">
        <f>IF($H599="","",IFERROR(VLOOKUP($H599,AcctTbl,2,0),"کد ناشناخته"))</f>
        <v>0</v>
      </c>
      <c r="J599" s="27">
        <f>IF($H599="","",IFERROR(VLOOKUP($H599,AcctTbl,3,0),""))</f>
        <v>0</v>
      </c>
      <c r="K599" s="29"/>
      <c r="L599" s="28"/>
      <c r="M599" s="31"/>
      <c r="N599" s="29"/>
      <c r="O599" s="32">
        <f>IF($B599="",0,IF($U599="IN",N($M599),0))</f>
        <v>0</v>
      </c>
      <c r="P599" s="32">
        <f>IF($B599="",0,IF(OR($U599="OUT",$U599="TRF"),N($M599),0))</f>
        <v>0</v>
      </c>
      <c r="Q599" s="32">
        <f>IF($B599="",0,IF(OR($U599="OUT",$U599="TRF"),N($M599),0))</f>
        <v>0</v>
      </c>
      <c r="R599" s="32">
        <f>IF($B599="",0,IF($U599="IN",N($M599),0))</f>
        <v>0</v>
      </c>
      <c r="S599" s="33">
        <f>IF($B599="","",IF($M599="","⚠ مبلغ",IF($E599="","⚠ بانک عامل",IF(AND($U599="TRF",$F599=""),"⚠ بانک مقصد",IF(AND($V599&lt;&gt;"NONE",$V599&lt;&gt;"",$Z599=""),"⚠ طرف حساب","✓")))))</f>
        <v>0</v>
      </c>
      <c r="T599" s="29"/>
      <c r="U599" s="27">
        <f>IFERROR(VLOOKUP($D599,BankOpTbl,2,0),"")</f>
        <v>0</v>
      </c>
      <c r="V599" s="27">
        <f>IFERROR(VLOOKUP($D599,BankOpTbl,3,0),"")</f>
        <v>0</v>
      </c>
      <c r="W599" s="27">
        <f>IFERROR(VLOOKUP($D599,BankOpTbl,4,0),"")</f>
        <v>0</v>
      </c>
      <c r="X599" s="27">
        <f>IF($E599="","",IFERROR(VLOOKUP($E599,BankTbl,4,0),""))</f>
        <v>0</v>
      </c>
      <c r="Y599" s="27">
        <f>IF($F599="","",IFERROR(VLOOKUP($F599,BankTbl,4,0),""))</f>
        <v>0</v>
      </c>
      <c r="Z599" s="27">
        <f>IF($B599="","",IF($V599="PICK",LEFT($N599,5),IF($V599="FIXED",$W599,IF($V599="CODE",$H599,""))))</f>
        <v>0</v>
      </c>
    </row>
    <row r="600" spans="1:26" ht="21" customHeight="1">
      <c r="A600" s="27">
        <f>IF($B600="","",COUNTA($B$13:$B600))</f>
        <v>0</v>
      </c>
      <c r="B600" s="28"/>
      <c r="C600" s="28"/>
      <c r="D600" s="29"/>
      <c r="E600" s="29"/>
      <c r="F600" s="29"/>
      <c r="G600" s="28"/>
      <c r="H600" s="28"/>
      <c r="I600" s="30">
        <f>IF($H600="","",IFERROR(VLOOKUP($H600,AcctTbl,2,0),"کد ناشناخته"))</f>
        <v>0</v>
      </c>
      <c r="J600" s="27">
        <f>IF($H600="","",IFERROR(VLOOKUP($H600,AcctTbl,3,0),""))</f>
        <v>0</v>
      </c>
      <c r="K600" s="29"/>
      <c r="L600" s="28"/>
      <c r="M600" s="31"/>
      <c r="N600" s="29"/>
      <c r="O600" s="32">
        <f>IF($B600="",0,IF($U600="IN",N($M600),0))</f>
        <v>0</v>
      </c>
      <c r="P600" s="32">
        <f>IF($B600="",0,IF(OR($U600="OUT",$U600="TRF"),N($M600),0))</f>
        <v>0</v>
      </c>
      <c r="Q600" s="32">
        <f>IF($B600="",0,IF(OR($U600="OUT",$U600="TRF"),N($M600),0))</f>
        <v>0</v>
      </c>
      <c r="R600" s="32">
        <f>IF($B600="",0,IF($U600="IN",N($M600),0))</f>
        <v>0</v>
      </c>
      <c r="S600" s="33">
        <f>IF($B600="","",IF($M600="","⚠ مبلغ",IF($E600="","⚠ بانک عامل",IF(AND($U600="TRF",$F600=""),"⚠ بانک مقصد",IF(AND($V600&lt;&gt;"NONE",$V600&lt;&gt;"",$Z600=""),"⚠ طرف حساب","✓")))))</f>
        <v>0</v>
      </c>
      <c r="T600" s="29"/>
      <c r="U600" s="27">
        <f>IFERROR(VLOOKUP($D600,BankOpTbl,2,0),"")</f>
        <v>0</v>
      </c>
      <c r="V600" s="27">
        <f>IFERROR(VLOOKUP($D600,BankOpTbl,3,0),"")</f>
        <v>0</v>
      </c>
      <c r="W600" s="27">
        <f>IFERROR(VLOOKUP($D600,BankOpTbl,4,0),"")</f>
        <v>0</v>
      </c>
      <c r="X600" s="27">
        <f>IF($E600="","",IFERROR(VLOOKUP($E600,BankTbl,4,0),""))</f>
        <v>0</v>
      </c>
      <c r="Y600" s="27">
        <f>IF($F600="","",IFERROR(VLOOKUP($F600,BankTbl,4,0),""))</f>
        <v>0</v>
      </c>
      <c r="Z600" s="27">
        <f>IF($B600="","",IF($V600="PICK",LEFT($N600,5),IF($V600="FIXED",$W600,IF($V600="CODE",$H600,""))))</f>
        <v>0</v>
      </c>
    </row>
    <row r="601" spans="1:26" ht="21" customHeight="1">
      <c r="A601" s="27">
        <f>IF($B601="","",COUNTA($B$13:$B601))</f>
        <v>0</v>
      </c>
      <c r="B601" s="28"/>
      <c r="C601" s="28"/>
      <c r="D601" s="29"/>
      <c r="E601" s="29"/>
      <c r="F601" s="29"/>
      <c r="G601" s="28"/>
      <c r="H601" s="28"/>
      <c r="I601" s="30">
        <f>IF($H601="","",IFERROR(VLOOKUP($H601,AcctTbl,2,0),"کد ناشناخته"))</f>
        <v>0</v>
      </c>
      <c r="J601" s="27">
        <f>IF($H601="","",IFERROR(VLOOKUP($H601,AcctTbl,3,0),""))</f>
        <v>0</v>
      </c>
      <c r="K601" s="29"/>
      <c r="L601" s="28"/>
      <c r="M601" s="31"/>
      <c r="N601" s="29"/>
      <c r="O601" s="32">
        <f>IF($B601="",0,IF($U601="IN",N($M601),0))</f>
        <v>0</v>
      </c>
      <c r="P601" s="32">
        <f>IF($B601="",0,IF(OR($U601="OUT",$U601="TRF"),N($M601),0))</f>
        <v>0</v>
      </c>
      <c r="Q601" s="32">
        <f>IF($B601="",0,IF(OR($U601="OUT",$U601="TRF"),N($M601),0))</f>
        <v>0</v>
      </c>
      <c r="R601" s="32">
        <f>IF($B601="",0,IF($U601="IN",N($M601),0))</f>
        <v>0</v>
      </c>
      <c r="S601" s="33">
        <f>IF($B601="","",IF($M601="","⚠ مبلغ",IF($E601="","⚠ بانک عامل",IF(AND($U601="TRF",$F601=""),"⚠ بانک مقصد",IF(AND($V601&lt;&gt;"NONE",$V601&lt;&gt;"",$Z601=""),"⚠ طرف حساب","✓")))))</f>
        <v>0</v>
      </c>
      <c r="T601" s="29"/>
      <c r="U601" s="27">
        <f>IFERROR(VLOOKUP($D601,BankOpTbl,2,0),"")</f>
        <v>0</v>
      </c>
      <c r="V601" s="27">
        <f>IFERROR(VLOOKUP($D601,BankOpTbl,3,0),"")</f>
        <v>0</v>
      </c>
      <c r="W601" s="27">
        <f>IFERROR(VLOOKUP($D601,BankOpTbl,4,0),"")</f>
        <v>0</v>
      </c>
      <c r="X601" s="27">
        <f>IF($E601="","",IFERROR(VLOOKUP($E601,BankTbl,4,0),""))</f>
        <v>0</v>
      </c>
      <c r="Y601" s="27">
        <f>IF($F601="","",IFERROR(VLOOKUP($F601,BankTbl,4,0),""))</f>
        <v>0</v>
      </c>
      <c r="Z601" s="27">
        <f>IF($B601="","",IF($V601="PICK",LEFT($N601,5),IF($V601="FIXED",$W601,IF($V601="CODE",$H601,""))))</f>
        <v>0</v>
      </c>
    </row>
    <row r="602" spans="1:26" ht="21" customHeight="1">
      <c r="A602" s="27">
        <f>IF($B602="","",COUNTA($B$13:$B602))</f>
        <v>0</v>
      </c>
      <c r="B602" s="28"/>
      <c r="C602" s="28"/>
      <c r="D602" s="29"/>
      <c r="E602" s="29"/>
      <c r="F602" s="29"/>
      <c r="G602" s="28"/>
      <c r="H602" s="28"/>
      <c r="I602" s="30">
        <f>IF($H602="","",IFERROR(VLOOKUP($H602,AcctTbl,2,0),"کد ناشناخته"))</f>
        <v>0</v>
      </c>
      <c r="J602" s="27">
        <f>IF($H602="","",IFERROR(VLOOKUP($H602,AcctTbl,3,0),""))</f>
        <v>0</v>
      </c>
      <c r="K602" s="29"/>
      <c r="L602" s="28"/>
      <c r="M602" s="31"/>
      <c r="N602" s="29"/>
      <c r="O602" s="32">
        <f>IF($B602="",0,IF($U602="IN",N($M602),0))</f>
        <v>0</v>
      </c>
      <c r="P602" s="32">
        <f>IF($B602="",0,IF(OR($U602="OUT",$U602="TRF"),N($M602),0))</f>
        <v>0</v>
      </c>
      <c r="Q602" s="32">
        <f>IF($B602="",0,IF(OR($U602="OUT",$U602="TRF"),N($M602),0))</f>
        <v>0</v>
      </c>
      <c r="R602" s="32">
        <f>IF($B602="",0,IF($U602="IN",N($M602),0))</f>
        <v>0</v>
      </c>
      <c r="S602" s="33">
        <f>IF($B602="","",IF($M602="","⚠ مبلغ",IF($E602="","⚠ بانک عامل",IF(AND($U602="TRF",$F602=""),"⚠ بانک مقصد",IF(AND($V602&lt;&gt;"NONE",$V602&lt;&gt;"",$Z602=""),"⚠ طرف حساب","✓")))))</f>
        <v>0</v>
      </c>
      <c r="T602" s="29"/>
      <c r="U602" s="27">
        <f>IFERROR(VLOOKUP($D602,BankOpTbl,2,0),"")</f>
        <v>0</v>
      </c>
      <c r="V602" s="27">
        <f>IFERROR(VLOOKUP($D602,BankOpTbl,3,0),"")</f>
        <v>0</v>
      </c>
      <c r="W602" s="27">
        <f>IFERROR(VLOOKUP($D602,BankOpTbl,4,0),"")</f>
        <v>0</v>
      </c>
      <c r="X602" s="27">
        <f>IF($E602="","",IFERROR(VLOOKUP($E602,BankTbl,4,0),""))</f>
        <v>0</v>
      </c>
      <c r="Y602" s="27">
        <f>IF($F602="","",IFERROR(VLOOKUP($F602,BankTbl,4,0),""))</f>
        <v>0</v>
      </c>
      <c r="Z602" s="27">
        <f>IF($B602="","",IF($V602="PICK",LEFT($N602,5),IF($V602="FIXED",$W602,IF($V602="CODE",$H602,""))))</f>
        <v>0</v>
      </c>
    </row>
    <row r="603" spans="1:26" ht="21" customHeight="1">
      <c r="A603" s="27">
        <f>IF($B603="","",COUNTA($B$13:$B603))</f>
        <v>0</v>
      </c>
      <c r="B603" s="28"/>
      <c r="C603" s="28"/>
      <c r="D603" s="29"/>
      <c r="E603" s="29"/>
      <c r="F603" s="29"/>
      <c r="G603" s="28"/>
      <c r="H603" s="28"/>
      <c r="I603" s="30">
        <f>IF($H603="","",IFERROR(VLOOKUP($H603,AcctTbl,2,0),"کد ناشناخته"))</f>
        <v>0</v>
      </c>
      <c r="J603" s="27">
        <f>IF($H603="","",IFERROR(VLOOKUP($H603,AcctTbl,3,0),""))</f>
        <v>0</v>
      </c>
      <c r="K603" s="29"/>
      <c r="L603" s="28"/>
      <c r="M603" s="31"/>
      <c r="N603" s="29"/>
      <c r="O603" s="32">
        <f>IF($B603="",0,IF($U603="IN",N($M603),0))</f>
        <v>0</v>
      </c>
      <c r="P603" s="32">
        <f>IF($B603="",0,IF(OR($U603="OUT",$U603="TRF"),N($M603),0))</f>
        <v>0</v>
      </c>
      <c r="Q603" s="32">
        <f>IF($B603="",0,IF(OR($U603="OUT",$U603="TRF"),N($M603),0))</f>
        <v>0</v>
      </c>
      <c r="R603" s="32">
        <f>IF($B603="",0,IF($U603="IN",N($M603),0))</f>
        <v>0</v>
      </c>
      <c r="S603" s="33">
        <f>IF($B603="","",IF($M603="","⚠ مبلغ",IF($E603="","⚠ بانک عامل",IF(AND($U603="TRF",$F603=""),"⚠ بانک مقصد",IF(AND($V603&lt;&gt;"NONE",$V603&lt;&gt;"",$Z603=""),"⚠ طرف حساب","✓")))))</f>
        <v>0</v>
      </c>
      <c r="T603" s="29"/>
      <c r="U603" s="27">
        <f>IFERROR(VLOOKUP($D603,BankOpTbl,2,0),"")</f>
        <v>0</v>
      </c>
      <c r="V603" s="27">
        <f>IFERROR(VLOOKUP($D603,BankOpTbl,3,0),"")</f>
        <v>0</v>
      </c>
      <c r="W603" s="27">
        <f>IFERROR(VLOOKUP($D603,BankOpTbl,4,0),"")</f>
        <v>0</v>
      </c>
      <c r="X603" s="27">
        <f>IF($E603="","",IFERROR(VLOOKUP($E603,BankTbl,4,0),""))</f>
        <v>0</v>
      </c>
      <c r="Y603" s="27">
        <f>IF($F603="","",IFERROR(VLOOKUP($F603,BankTbl,4,0),""))</f>
        <v>0</v>
      </c>
      <c r="Z603" s="27">
        <f>IF($B603="","",IF($V603="PICK",LEFT($N603,5),IF($V603="FIXED",$W603,IF($V603="CODE",$H603,""))))</f>
        <v>0</v>
      </c>
    </row>
    <row r="604" spans="1:26" ht="21" customHeight="1">
      <c r="A604" s="27">
        <f>IF($B604="","",COUNTA($B$13:$B604))</f>
        <v>0</v>
      </c>
      <c r="B604" s="28"/>
      <c r="C604" s="28"/>
      <c r="D604" s="29"/>
      <c r="E604" s="29"/>
      <c r="F604" s="29"/>
      <c r="G604" s="28"/>
      <c r="H604" s="28"/>
      <c r="I604" s="30">
        <f>IF($H604="","",IFERROR(VLOOKUP($H604,AcctTbl,2,0),"کد ناشناخته"))</f>
        <v>0</v>
      </c>
      <c r="J604" s="27">
        <f>IF($H604="","",IFERROR(VLOOKUP($H604,AcctTbl,3,0),""))</f>
        <v>0</v>
      </c>
      <c r="K604" s="29"/>
      <c r="L604" s="28"/>
      <c r="M604" s="31"/>
      <c r="N604" s="29"/>
      <c r="O604" s="32">
        <f>IF($B604="",0,IF($U604="IN",N($M604),0))</f>
        <v>0</v>
      </c>
      <c r="P604" s="32">
        <f>IF($B604="",0,IF(OR($U604="OUT",$U604="TRF"),N($M604),0))</f>
        <v>0</v>
      </c>
      <c r="Q604" s="32">
        <f>IF($B604="",0,IF(OR($U604="OUT",$U604="TRF"),N($M604),0))</f>
        <v>0</v>
      </c>
      <c r="R604" s="32">
        <f>IF($B604="",0,IF($U604="IN",N($M604),0))</f>
        <v>0</v>
      </c>
      <c r="S604" s="33">
        <f>IF($B604="","",IF($M604="","⚠ مبلغ",IF($E604="","⚠ بانک عامل",IF(AND($U604="TRF",$F604=""),"⚠ بانک مقصد",IF(AND($V604&lt;&gt;"NONE",$V604&lt;&gt;"",$Z604=""),"⚠ طرف حساب","✓")))))</f>
        <v>0</v>
      </c>
      <c r="T604" s="29"/>
      <c r="U604" s="27">
        <f>IFERROR(VLOOKUP($D604,BankOpTbl,2,0),"")</f>
        <v>0</v>
      </c>
      <c r="V604" s="27">
        <f>IFERROR(VLOOKUP($D604,BankOpTbl,3,0),"")</f>
        <v>0</v>
      </c>
      <c r="W604" s="27">
        <f>IFERROR(VLOOKUP($D604,BankOpTbl,4,0),"")</f>
        <v>0</v>
      </c>
      <c r="X604" s="27">
        <f>IF($E604="","",IFERROR(VLOOKUP($E604,BankTbl,4,0),""))</f>
        <v>0</v>
      </c>
      <c r="Y604" s="27">
        <f>IF($F604="","",IFERROR(VLOOKUP($F604,BankTbl,4,0),""))</f>
        <v>0</v>
      </c>
      <c r="Z604" s="27">
        <f>IF($B604="","",IF($V604="PICK",LEFT($N604,5),IF($V604="FIXED",$W604,IF($V604="CODE",$H604,""))))</f>
        <v>0</v>
      </c>
    </row>
    <row r="605" spans="1:26" ht="21" customHeight="1">
      <c r="A605" s="27">
        <f>IF($B605="","",COUNTA($B$13:$B605))</f>
        <v>0</v>
      </c>
      <c r="B605" s="28"/>
      <c r="C605" s="28"/>
      <c r="D605" s="29"/>
      <c r="E605" s="29"/>
      <c r="F605" s="29"/>
      <c r="G605" s="28"/>
      <c r="H605" s="28"/>
      <c r="I605" s="30">
        <f>IF($H605="","",IFERROR(VLOOKUP($H605,AcctTbl,2,0),"کد ناشناخته"))</f>
        <v>0</v>
      </c>
      <c r="J605" s="27">
        <f>IF($H605="","",IFERROR(VLOOKUP($H605,AcctTbl,3,0),""))</f>
        <v>0</v>
      </c>
      <c r="K605" s="29"/>
      <c r="L605" s="28"/>
      <c r="M605" s="31"/>
      <c r="N605" s="29"/>
      <c r="O605" s="32">
        <f>IF($B605="",0,IF($U605="IN",N($M605),0))</f>
        <v>0</v>
      </c>
      <c r="P605" s="32">
        <f>IF($B605="",0,IF(OR($U605="OUT",$U605="TRF"),N($M605),0))</f>
        <v>0</v>
      </c>
      <c r="Q605" s="32">
        <f>IF($B605="",0,IF(OR($U605="OUT",$U605="TRF"),N($M605),0))</f>
        <v>0</v>
      </c>
      <c r="R605" s="32">
        <f>IF($B605="",0,IF($U605="IN",N($M605),0))</f>
        <v>0</v>
      </c>
      <c r="S605" s="33">
        <f>IF($B605="","",IF($M605="","⚠ مبلغ",IF($E605="","⚠ بانک عامل",IF(AND($U605="TRF",$F605=""),"⚠ بانک مقصد",IF(AND($V605&lt;&gt;"NONE",$V605&lt;&gt;"",$Z605=""),"⚠ طرف حساب","✓")))))</f>
        <v>0</v>
      </c>
      <c r="T605" s="29"/>
      <c r="U605" s="27">
        <f>IFERROR(VLOOKUP($D605,BankOpTbl,2,0),"")</f>
        <v>0</v>
      </c>
      <c r="V605" s="27">
        <f>IFERROR(VLOOKUP($D605,BankOpTbl,3,0),"")</f>
        <v>0</v>
      </c>
      <c r="W605" s="27">
        <f>IFERROR(VLOOKUP($D605,BankOpTbl,4,0),"")</f>
        <v>0</v>
      </c>
      <c r="X605" s="27">
        <f>IF($E605="","",IFERROR(VLOOKUP($E605,BankTbl,4,0),""))</f>
        <v>0</v>
      </c>
      <c r="Y605" s="27">
        <f>IF($F605="","",IFERROR(VLOOKUP($F605,BankTbl,4,0),""))</f>
        <v>0</v>
      </c>
      <c r="Z605" s="27">
        <f>IF($B605="","",IF($V605="PICK",LEFT($N605,5),IF($V605="FIXED",$W605,IF($V605="CODE",$H605,""))))</f>
        <v>0</v>
      </c>
    </row>
    <row r="606" spans="1:26" ht="21" customHeight="1">
      <c r="A606" s="27">
        <f>IF($B606="","",COUNTA($B$13:$B606))</f>
        <v>0</v>
      </c>
      <c r="B606" s="28"/>
      <c r="C606" s="28"/>
      <c r="D606" s="29"/>
      <c r="E606" s="29"/>
      <c r="F606" s="29"/>
      <c r="G606" s="28"/>
      <c r="H606" s="28"/>
      <c r="I606" s="30">
        <f>IF($H606="","",IFERROR(VLOOKUP($H606,AcctTbl,2,0),"کد ناشناخته"))</f>
        <v>0</v>
      </c>
      <c r="J606" s="27">
        <f>IF($H606="","",IFERROR(VLOOKUP($H606,AcctTbl,3,0),""))</f>
        <v>0</v>
      </c>
      <c r="K606" s="29"/>
      <c r="L606" s="28"/>
      <c r="M606" s="31"/>
      <c r="N606" s="29"/>
      <c r="O606" s="32">
        <f>IF($B606="",0,IF($U606="IN",N($M606),0))</f>
        <v>0</v>
      </c>
      <c r="P606" s="32">
        <f>IF($B606="",0,IF(OR($U606="OUT",$U606="TRF"),N($M606),0))</f>
        <v>0</v>
      </c>
      <c r="Q606" s="32">
        <f>IF($B606="",0,IF(OR($U606="OUT",$U606="TRF"),N($M606),0))</f>
        <v>0</v>
      </c>
      <c r="R606" s="32">
        <f>IF($B606="",0,IF($U606="IN",N($M606),0))</f>
        <v>0</v>
      </c>
      <c r="S606" s="33">
        <f>IF($B606="","",IF($M606="","⚠ مبلغ",IF($E606="","⚠ بانک عامل",IF(AND($U606="TRF",$F606=""),"⚠ بانک مقصد",IF(AND($V606&lt;&gt;"NONE",$V606&lt;&gt;"",$Z606=""),"⚠ طرف حساب","✓")))))</f>
        <v>0</v>
      </c>
      <c r="T606" s="29"/>
      <c r="U606" s="27">
        <f>IFERROR(VLOOKUP($D606,BankOpTbl,2,0),"")</f>
        <v>0</v>
      </c>
      <c r="V606" s="27">
        <f>IFERROR(VLOOKUP($D606,BankOpTbl,3,0),"")</f>
        <v>0</v>
      </c>
      <c r="W606" s="27">
        <f>IFERROR(VLOOKUP($D606,BankOpTbl,4,0),"")</f>
        <v>0</v>
      </c>
      <c r="X606" s="27">
        <f>IF($E606="","",IFERROR(VLOOKUP($E606,BankTbl,4,0),""))</f>
        <v>0</v>
      </c>
      <c r="Y606" s="27">
        <f>IF($F606="","",IFERROR(VLOOKUP($F606,BankTbl,4,0),""))</f>
        <v>0</v>
      </c>
      <c r="Z606" s="27">
        <f>IF($B606="","",IF($V606="PICK",LEFT($N606,5),IF($V606="FIXED",$W606,IF($V606="CODE",$H606,""))))</f>
        <v>0</v>
      </c>
    </row>
    <row r="607" spans="1:26" ht="21" customHeight="1">
      <c r="A607" s="27">
        <f>IF($B607="","",COUNTA($B$13:$B607))</f>
        <v>0</v>
      </c>
      <c r="B607" s="28"/>
      <c r="C607" s="28"/>
      <c r="D607" s="29"/>
      <c r="E607" s="29"/>
      <c r="F607" s="29"/>
      <c r="G607" s="28"/>
      <c r="H607" s="28"/>
      <c r="I607" s="30">
        <f>IF($H607="","",IFERROR(VLOOKUP($H607,AcctTbl,2,0),"کد ناشناخته"))</f>
        <v>0</v>
      </c>
      <c r="J607" s="27">
        <f>IF($H607="","",IFERROR(VLOOKUP($H607,AcctTbl,3,0),""))</f>
        <v>0</v>
      </c>
      <c r="K607" s="29"/>
      <c r="L607" s="28"/>
      <c r="M607" s="31"/>
      <c r="N607" s="29"/>
      <c r="O607" s="32">
        <f>IF($B607="",0,IF($U607="IN",N($M607),0))</f>
        <v>0</v>
      </c>
      <c r="P607" s="32">
        <f>IF($B607="",0,IF(OR($U607="OUT",$U607="TRF"),N($M607),0))</f>
        <v>0</v>
      </c>
      <c r="Q607" s="32">
        <f>IF($B607="",0,IF(OR($U607="OUT",$U607="TRF"),N($M607),0))</f>
        <v>0</v>
      </c>
      <c r="R607" s="32">
        <f>IF($B607="",0,IF($U607="IN",N($M607),0))</f>
        <v>0</v>
      </c>
      <c r="S607" s="33">
        <f>IF($B607="","",IF($M607="","⚠ مبلغ",IF($E607="","⚠ بانک عامل",IF(AND($U607="TRF",$F607=""),"⚠ بانک مقصد",IF(AND($V607&lt;&gt;"NONE",$V607&lt;&gt;"",$Z607=""),"⚠ طرف حساب","✓")))))</f>
        <v>0</v>
      </c>
      <c r="T607" s="29"/>
      <c r="U607" s="27">
        <f>IFERROR(VLOOKUP($D607,BankOpTbl,2,0),"")</f>
        <v>0</v>
      </c>
      <c r="V607" s="27">
        <f>IFERROR(VLOOKUP($D607,BankOpTbl,3,0),"")</f>
        <v>0</v>
      </c>
      <c r="W607" s="27">
        <f>IFERROR(VLOOKUP($D607,BankOpTbl,4,0),"")</f>
        <v>0</v>
      </c>
      <c r="X607" s="27">
        <f>IF($E607="","",IFERROR(VLOOKUP($E607,BankTbl,4,0),""))</f>
        <v>0</v>
      </c>
      <c r="Y607" s="27">
        <f>IF($F607="","",IFERROR(VLOOKUP($F607,BankTbl,4,0),""))</f>
        <v>0</v>
      </c>
      <c r="Z607" s="27">
        <f>IF($B607="","",IF($V607="PICK",LEFT($N607,5),IF($V607="FIXED",$W607,IF($V607="CODE",$H607,""))))</f>
        <v>0</v>
      </c>
    </row>
    <row r="608" spans="1:26" ht="21" customHeight="1">
      <c r="A608" s="27">
        <f>IF($B608="","",COUNTA($B$13:$B608))</f>
        <v>0</v>
      </c>
      <c r="B608" s="28"/>
      <c r="C608" s="28"/>
      <c r="D608" s="29"/>
      <c r="E608" s="29"/>
      <c r="F608" s="29"/>
      <c r="G608" s="28"/>
      <c r="H608" s="28"/>
      <c r="I608" s="30">
        <f>IF($H608="","",IFERROR(VLOOKUP($H608,AcctTbl,2,0),"کد ناشناخته"))</f>
        <v>0</v>
      </c>
      <c r="J608" s="27">
        <f>IF($H608="","",IFERROR(VLOOKUP($H608,AcctTbl,3,0),""))</f>
        <v>0</v>
      </c>
      <c r="K608" s="29"/>
      <c r="L608" s="28"/>
      <c r="M608" s="31"/>
      <c r="N608" s="29"/>
      <c r="O608" s="32">
        <f>IF($B608="",0,IF($U608="IN",N($M608),0))</f>
        <v>0</v>
      </c>
      <c r="P608" s="32">
        <f>IF($B608="",0,IF(OR($U608="OUT",$U608="TRF"),N($M608),0))</f>
        <v>0</v>
      </c>
      <c r="Q608" s="32">
        <f>IF($B608="",0,IF(OR($U608="OUT",$U608="TRF"),N($M608),0))</f>
        <v>0</v>
      </c>
      <c r="R608" s="32">
        <f>IF($B608="",0,IF($U608="IN",N($M608),0))</f>
        <v>0</v>
      </c>
      <c r="S608" s="33">
        <f>IF($B608="","",IF($M608="","⚠ مبلغ",IF($E608="","⚠ بانک عامل",IF(AND($U608="TRF",$F608=""),"⚠ بانک مقصد",IF(AND($V608&lt;&gt;"NONE",$V608&lt;&gt;"",$Z608=""),"⚠ طرف حساب","✓")))))</f>
        <v>0</v>
      </c>
      <c r="T608" s="29"/>
      <c r="U608" s="27">
        <f>IFERROR(VLOOKUP($D608,BankOpTbl,2,0),"")</f>
        <v>0</v>
      </c>
      <c r="V608" s="27">
        <f>IFERROR(VLOOKUP($D608,BankOpTbl,3,0),"")</f>
        <v>0</v>
      </c>
      <c r="W608" s="27">
        <f>IFERROR(VLOOKUP($D608,BankOpTbl,4,0),"")</f>
        <v>0</v>
      </c>
      <c r="X608" s="27">
        <f>IF($E608="","",IFERROR(VLOOKUP($E608,BankTbl,4,0),""))</f>
        <v>0</v>
      </c>
      <c r="Y608" s="27">
        <f>IF($F608="","",IFERROR(VLOOKUP($F608,BankTbl,4,0),""))</f>
        <v>0</v>
      </c>
      <c r="Z608" s="27">
        <f>IF($B608="","",IF($V608="PICK",LEFT($N608,5),IF($V608="FIXED",$W608,IF($V608="CODE",$H608,""))))</f>
        <v>0</v>
      </c>
    </row>
    <row r="609" spans="1:26" ht="21" customHeight="1">
      <c r="A609" s="27">
        <f>IF($B609="","",COUNTA($B$13:$B609))</f>
        <v>0</v>
      </c>
      <c r="B609" s="28"/>
      <c r="C609" s="28"/>
      <c r="D609" s="29"/>
      <c r="E609" s="29"/>
      <c r="F609" s="29"/>
      <c r="G609" s="28"/>
      <c r="H609" s="28"/>
      <c r="I609" s="30">
        <f>IF($H609="","",IFERROR(VLOOKUP($H609,AcctTbl,2,0),"کد ناشناخته"))</f>
        <v>0</v>
      </c>
      <c r="J609" s="27">
        <f>IF($H609="","",IFERROR(VLOOKUP($H609,AcctTbl,3,0),""))</f>
        <v>0</v>
      </c>
      <c r="K609" s="29"/>
      <c r="L609" s="28"/>
      <c r="M609" s="31"/>
      <c r="N609" s="29"/>
      <c r="O609" s="32">
        <f>IF($B609="",0,IF($U609="IN",N($M609),0))</f>
        <v>0</v>
      </c>
      <c r="P609" s="32">
        <f>IF($B609="",0,IF(OR($U609="OUT",$U609="TRF"),N($M609),0))</f>
        <v>0</v>
      </c>
      <c r="Q609" s="32">
        <f>IF($B609="",0,IF(OR($U609="OUT",$U609="TRF"),N($M609),0))</f>
        <v>0</v>
      </c>
      <c r="R609" s="32">
        <f>IF($B609="",0,IF($U609="IN",N($M609),0))</f>
        <v>0</v>
      </c>
      <c r="S609" s="33">
        <f>IF($B609="","",IF($M609="","⚠ مبلغ",IF($E609="","⚠ بانک عامل",IF(AND($U609="TRF",$F609=""),"⚠ بانک مقصد",IF(AND($V609&lt;&gt;"NONE",$V609&lt;&gt;"",$Z609=""),"⚠ طرف حساب","✓")))))</f>
        <v>0</v>
      </c>
      <c r="T609" s="29"/>
      <c r="U609" s="27">
        <f>IFERROR(VLOOKUP($D609,BankOpTbl,2,0),"")</f>
        <v>0</v>
      </c>
      <c r="V609" s="27">
        <f>IFERROR(VLOOKUP($D609,BankOpTbl,3,0),"")</f>
        <v>0</v>
      </c>
      <c r="W609" s="27">
        <f>IFERROR(VLOOKUP($D609,BankOpTbl,4,0),"")</f>
        <v>0</v>
      </c>
      <c r="X609" s="27">
        <f>IF($E609="","",IFERROR(VLOOKUP($E609,BankTbl,4,0),""))</f>
        <v>0</v>
      </c>
      <c r="Y609" s="27">
        <f>IF($F609="","",IFERROR(VLOOKUP($F609,BankTbl,4,0),""))</f>
        <v>0</v>
      </c>
      <c r="Z609" s="27">
        <f>IF($B609="","",IF($V609="PICK",LEFT($N609,5),IF($V609="FIXED",$W609,IF($V609="CODE",$H609,""))))</f>
        <v>0</v>
      </c>
    </row>
    <row r="610" spans="1:26" ht="21" customHeight="1">
      <c r="A610" s="27">
        <f>IF($B610="","",COUNTA($B$13:$B610))</f>
        <v>0</v>
      </c>
      <c r="B610" s="28"/>
      <c r="C610" s="28"/>
      <c r="D610" s="29"/>
      <c r="E610" s="29"/>
      <c r="F610" s="29"/>
      <c r="G610" s="28"/>
      <c r="H610" s="28"/>
      <c r="I610" s="30">
        <f>IF($H610="","",IFERROR(VLOOKUP($H610,AcctTbl,2,0),"کد ناشناخته"))</f>
        <v>0</v>
      </c>
      <c r="J610" s="27">
        <f>IF($H610="","",IFERROR(VLOOKUP($H610,AcctTbl,3,0),""))</f>
        <v>0</v>
      </c>
      <c r="K610" s="29"/>
      <c r="L610" s="28"/>
      <c r="M610" s="31"/>
      <c r="N610" s="29"/>
      <c r="O610" s="32">
        <f>IF($B610="",0,IF($U610="IN",N($M610),0))</f>
        <v>0</v>
      </c>
      <c r="P610" s="32">
        <f>IF($B610="",0,IF(OR($U610="OUT",$U610="TRF"),N($M610),0))</f>
        <v>0</v>
      </c>
      <c r="Q610" s="32">
        <f>IF($B610="",0,IF(OR($U610="OUT",$U610="TRF"),N($M610),0))</f>
        <v>0</v>
      </c>
      <c r="R610" s="32">
        <f>IF($B610="",0,IF($U610="IN",N($M610),0))</f>
        <v>0</v>
      </c>
      <c r="S610" s="33">
        <f>IF($B610="","",IF($M610="","⚠ مبلغ",IF($E610="","⚠ بانک عامل",IF(AND($U610="TRF",$F610=""),"⚠ بانک مقصد",IF(AND($V610&lt;&gt;"NONE",$V610&lt;&gt;"",$Z610=""),"⚠ طرف حساب","✓")))))</f>
        <v>0</v>
      </c>
      <c r="T610" s="29"/>
      <c r="U610" s="27">
        <f>IFERROR(VLOOKUP($D610,BankOpTbl,2,0),"")</f>
        <v>0</v>
      </c>
      <c r="V610" s="27">
        <f>IFERROR(VLOOKUP($D610,BankOpTbl,3,0),"")</f>
        <v>0</v>
      </c>
      <c r="W610" s="27">
        <f>IFERROR(VLOOKUP($D610,BankOpTbl,4,0),"")</f>
        <v>0</v>
      </c>
      <c r="X610" s="27">
        <f>IF($E610="","",IFERROR(VLOOKUP($E610,BankTbl,4,0),""))</f>
        <v>0</v>
      </c>
      <c r="Y610" s="27">
        <f>IF($F610="","",IFERROR(VLOOKUP($F610,BankTbl,4,0),""))</f>
        <v>0</v>
      </c>
      <c r="Z610" s="27">
        <f>IF($B610="","",IF($V610="PICK",LEFT($N610,5),IF($V610="FIXED",$W610,IF($V610="CODE",$H610,""))))</f>
        <v>0</v>
      </c>
    </row>
    <row r="611" spans="1:26" ht="21" customHeight="1">
      <c r="A611" s="27">
        <f>IF($B611="","",COUNTA($B$13:$B611))</f>
        <v>0</v>
      </c>
      <c r="B611" s="28"/>
      <c r="C611" s="28"/>
      <c r="D611" s="29"/>
      <c r="E611" s="29"/>
      <c r="F611" s="29"/>
      <c r="G611" s="28"/>
      <c r="H611" s="28"/>
      <c r="I611" s="30">
        <f>IF($H611="","",IFERROR(VLOOKUP($H611,AcctTbl,2,0),"کد ناشناخته"))</f>
        <v>0</v>
      </c>
      <c r="J611" s="27">
        <f>IF($H611="","",IFERROR(VLOOKUP($H611,AcctTbl,3,0),""))</f>
        <v>0</v>
      </c>
      <c r="K611" s="29"/>
      <c r="L611" s="28"/>
      <c r="M611" s="31"/>
      <c r="N611" s="29"/>
      <c r="O611" s="32">
        <f>IF($B611="",0,IF($U611="IN",N($M611),0))</f>
        <v>0</v>
      </c>
      <c r="P611" s="32">
        <f>IF($B611="",0,IF(OR($U611="OUT",$U611="TRF"),N($M611),0))</f>
        <v>0</v>
      </c>
      <c r="Q611" s="32">
        <f>IF($B611="",0,IF(OR($U611="OUT",$U611="TRF"),N($M611),0))</f>
        <v>0</v>
      </c>
      <c r="R611" s="32">
        <f>IF($B611="",0,IF($U611="IN",N($M611),0))</f>
        <v>0</v>
      </c>
      <c r="S611" s="33">
        <f>IF($B611="","",IF($M611="","⚠ مبلغ",IF($E611="","⚠ بانک عامل",IF(AND($U611="TRF",$F611=""),"⚠ بانک مقصد",IF(AND($V611&lt;&gt;"NONE",$V611&lt;&gt;"",$Z611=""),"⚠ طرف حساب","✓")))))</f>
        <v>0</v>
      </c>
      <c r="T611" s="29"/>
      <c r="U611" s="27">
        <f>IFERROR(VLOOKUP($D611,BankOpTbl,2,0),"")</f>
        <v>0</v>
      </c>
      <c r="V611" s="27">
        <f>IFERROR(VLOOKUP($D611,BankOpTbl,3,0),"")</f>
        <v>0</v>
      </c>
      <c r="W611" s="27">
        <f>IFERROR(VLOOKUP($D611,BankOpTbl,4,0),"")</f>
        <v>0</v>
      </c>
      <c r="X611" s="27">
        <f>IF($E611="","",IFERROR(VLOOKUP($E611,BankTbl,4,0),""))</f>
        <v>0</v>
      </c>
      <c r="Y611" s="27">
        <f>IF($F611="","",IFERROR(VLOOKUP($F611,BankTbl,4,0),""))</f>
        <v>0</v>
      </c>
      <c r="Z611" s="27">
        <f>IF($B611="","",IF($V611="PICK",LEFT($N611,5),IF($V611="FIXED",$W611,IF($V611="CODE",$H611,""))))</f>
        <v>0</v>
      </c>
    </row>
    <row r="612" spans="1:26" ht="21" customHeight="1">
      <c r="A612" s="27">
        <f>IF($B612="","",COUNTA($B$13:$B612))</f>
        <v>0</v>
      </c>
      <c r="B612" s="28"/>
      <c r="C612" s="28"/>
      <c r="D612" s="29"/>
      <c r="E612" s="29"/>
      <c r="F612" s="29"/>
      <c r="G612" s="28"/>
      <c r="H612" s="28"/>
      <c r="I612" s="30">
        <f>IF($H612="","",IFERROR(VLOOKUP($H612,AcctTbl,2,0),"کد ناشناخته"))</f>
        <v>0</v>
      </c>
      <c r="J612" s="27">
        <f>IF($H612="","",IFERROR(VLOOKUP($H612,AcctTbl,3,0),""))</f>
        <v>0</v>
      </c>
      <c r="K612" s="29"/>
      <c r="L612" s="28"/>
      <c r="M612" s="31"/>
      <c r="N612" s="29"/>
      <c r="O612" s="32">
        <f>IF($B612="",0,IF($U612="IN",N($M612),0))</f>
        <v>0</v>
      </c>
      <c r="P612" s="32">
        <f>IF($B612="",0,IF(OR($U612="OUT",$U612="TRF"),N($M612),0))</f>
        <v>0</v>
      </c>
      <c r="Q612" s="32">
        <f>IF($B612="",0,IF(OR($U612="OUT",$U612="TRF"),N($M612),0))</f>
        <v>0</v>
      </c>
      <c r="R612" s="32">
        <f>IF($B612="",0,IF($U612="IN",N($M612),0))</f>
        <v>0</v>
      </c>
      <c r="S612" s="33">
        <f>IF($B612="","",IF($M612="","⚠ مبلغ",IF($E612="","⚠ بانک عامل",IF(AND($U612="TRF",$F612=""),"⚠ بانک مقصد",IF(AND($V612&lt;&gt;"NONE",$V612&lt;&gt;"",$Z612=""),"⚠ طرف حساب","✓")))))</f>
        <v>0</v>
      </c>
      <c r="T612" s="29"/>
      <c r="U612" s="27">
        <f>IFERROR(VLOOKUP($D612,BankOpTbl,2,0),"")</f>
        <v>0</v>
      </c>
      <c r="V612" s="27">
        <f>IFERROR(VLOOKUP($D612,BankOpTbl,3,0),"")</f>
        <v>0</v>
      </c>
      <c r="W612" s="27">
        <f>IFERROR(VLOOKUP($D612,BankOpTbl,4,0),"")</f>
        <v>0</v>
      </c>
      <c r="X612" s="27">
        <f>IF($E612="","",IFERROR(VLOOKUP($E612,BankTbl,4,0),""))</f>
        <v>0</v>
      </c>
      <c r="Y612" s="27">
        <f>IF($F612="","",IFERROR(VLOOKUP($F612,BankTbl,4,0),""))</f>
        <v>0</v>
      </c>
      <c r="Z612" s="27">
        <f>IF($B612="","",IF($V612="PICK",LEFT($N612,5),IF($V612="FIXED",$W612,IF($V612="CODE",$H612,""))))</f>
        <v>0</v>
      </c>
    </row>
    <row r="613" spans="1:26" ht="21" customHeight="1">
      <c r="A613" s="27">
        <f>IF($B613="","",COUNTA($B$13:$B613))</f>
        <v>0</v>
      </c>
      <c r="B613" s="28"/>
      <c r="C613" s="28"/>
      <c r="D613" s="29"/>
      <c r="E613" s="29"/>
      <c r="F613" s="29"/>
      <c r="G613" s="28"/>
      <c r="H613" s="28"/>
      <c r="I613" s="30">
        <f>IF($H613="","",IFERROR(VLOOKUP($H613,AcctTbl,2,0),"کد ناشناخته"))</f>
        <v>0</v>
      </c>
      <c r="J613" s="27">
        <f>IF($H613="","",IFERROR(VLOOKUP($H613,AcctTbl,3,0),""))</f>
        <v>0</v>
      </c>
      <c r="K613" s="29"/>
      <c r="L613" s="28"/>
      <c r="M613" s="31"/>
      <c r="N613" s="29"/>
      <c r="O613" s="32">
        <f>IF($B613="",0,IF($U613="IN",N($M613),0))</f>
        <v>0</v>
      </c>
      <c r="P613" s="32">
        <f>IF($B613="",0,IF(OR($U613="OUT",$U613="TRF"),N($M613),0))</f>
        <v>0</v>
      </c>
      <c r="Q613" s="32">
        <f>IF($B613="",0,IF(OR($U613="OUT",$U613="TRF"),N($M613),0))</f>
        <v>0</v>
      </c>
      <c r="R613" s="32">
        <f>IF($B613="",0,IF($U613="IN",N($M613),0))</f>
        <v>0</v>
      </c>
      <c r="S613" s="33">
        <f>IF($B613="","",IF($M613="","⚠ مبلغ",IF($E613="","⚠ بانک عامل",IF(AND($U613="TRF",$F613=""),"⚠ بانک مقصد",IF(AND($V613&lt;&gt;"NONE",$V613&lt;&gt;"",$Z613=""),"⚠ طرف حساب","✓")))))</f>
        <v>0</v>
      </c>
      <c r="T613" s="29"/>
      <c r="U613" s="27">
        <f>IFERROR(VLOOKUP($D613,BankOpTbl,2,0),"")</f>
        <v>0</v>
      </c>
      <c r="V613" s="27">
        <f>IFERROR(VLOOKUP($D613,BankOpTbl,3,0),"")</f>
        <v>0</v>
      </c>
      <c r="W613" s="27">
        <f>IFERROR(VLOOKUP($D613,BankOpTbl,4,0),"")</f>
        <v>0</v>
      </c>
      <c r="X613" s="27">
        <f>IF($E613="","",IFERROR(VLOOKUP($E613,BankTbl,4,0),""))</f>
        <v>0</v>
      </c>
      <c r="Y613" s="27">
        <f>IF($F613="","",IFERROR(VLOOKUP($F613,BankTbl,4,0),""))</f>
        <v>0</v>
      </c>
      <c r="Z613" s="27">
        <f>IF($B613="","",IF($V613="PICK",LEFT($N613,5),IF($V613="FIXED",$W613,IF($V613="CODE",$H613,""))))</f>
        <v>0</v>
      </c>
    </row>
    <row r="614" spans="1:26" ht="21" customHeight="1">
      <c r="A614" s="27">
        <f>IF($B614="","",COUNTA($B$13:$B614))</f>
        <v>0</v>
      </c>
      <c r="B614" s="28"/>
      <c r="C614" s="28"/>
      <c r="D614" s="29"/>
      <c r="E614" s="29"/>
      <c r="F614" s="29"/>
      <c r="G614" s="28"/>
      <c r="H614" s="28"/>
      <c r="I614" s="30">
        <f>IF($H614="","",IFERROR(VLOOKUP($H614,AcctTbl,2,0),"کد ناشناخته"))</f>
        <v>0</v>
      </c>
      <c r="J614" s="27">
        <f>IF($H614="","",IFERROR(VLOOKUP($H614,AcctTbl,3,0),""))</f>
        <v>0</v>
      </c>
      <c r="K614" s="29"/>
      <c r="L614" s="28"/>
      <c r="M614" s="31"/>
      <c r="N614" s="29"/>
      <c r="O614" s="32">
        <f>IF($B614="",0,IF($U614="IN",N($M614),0))</f>
        <v>0</v>
      </c>
      <c r="P614" s="32">
        <f>IF($B614="",0,IF(OR($U614="OUT",$U614="TRF"),N($M614),0))</f>
        <v>0</v>
      </c>
      <c r="Q614" s="32">
        <f>IF($B614="",0,IF(OR($U614="OUT",$U614="TRF"),N($M614),0))</f>
        <v>0</v>
      </c>
      <c r="R614" s="32">
        <f>IF($B614="",0,IF($U614="IN",N($M614),0))</f>
        <v>0</v>
      </c>
      <c r="S614" s="33">
        <f>IF($B614="","",IF($M614="","⚠ مبلغ",IF($E614="","⚠ بانک عامل",IF(AND($U614="TRF",$F614=""),"⚠ بانک مقصد",IF(AND($V614&lt;&gt;"NONE",$V614&lt;&gt;"",$Z614=""),"⚠ طرف حساب","✓")))))</f>
        <v>0</v>
      </c>
      <c r="T614" s="29"/>
      <c r="U614" s="27">
        <f>IFERROR(VLOOKUP($D614,BankOpTbl,2,0),"")</f>
        <v>0</v>
      </c>
      <c r="V614" s="27">
        <f>IFERROR(VLOOKUP($D614,BankOpTbl,3,0),"")</f>
        <v>0</v>
      </c>
      <c r="W614" s="27">
        <f>IFERROR(VLOOKUP($D614,BankOpTbl,4,0),"")</f>
        <v>0</v>
      </c>
      <c r="X614" s="27">
        <f>IF($E614="","",IFERROR(VLOOKUP($E614,BankTbl,4,0),""))</f>
        <v>0</v>
      </c>
      <c r="Y614" s="27">
        <f>IF($F614="","",IFERROR(VLOOKUP($F614,BankTbl,4,0),""))</f>
        <v>0</v>
      </c>
      <c r="Z614" s="27">
        <f>IF($B614="","",IF($V614="PICK",LEFT($N614,5),IF($V614="FIXED",$W614,IF($V614="CODE",$H614,""))))</f>
        <v>0</v>
      </c>
    </row>
    <row r="615" spans="1:26" ht="21" customHeight="1">
      <c r="A615" s="27">
        <f>IF($B615="","",COUNTA($B$13:$B615))</f>
        <v>0</v>
      </c>
      <c r="B615" s="28"/>
      <c r="C615" s="28"/>
      <c r="D615" s="29"/>
      <c r="E615" s="29"/>
      <c r="F615" s="29"/>
      <c r="G615" s="28"/>
      <c r="H615" s="28"/>
      <c r="I615" s="30">
        <f>IF($H615="","",IFERROR(VLOOKUP($H615,AcctTbl,2,0),"کد ناشناخته"))</f>
        <v>0</v>
      </c>
      <c r="J615" s="27">
        <f>IF($H615="","",IFERROR(VLOOKUP($H615,AcctTbl,3,0),""))</f>
        <v>0</v>
      </c>
      <c r="K615" s="29"/>
      <c r="L615" s="28"/>
      <c r="M615" s="31"/>
      <c r="N615" s="29"/>
      <c r="O615" s="32">
        <f>IF($B615="",0,IF($U615="IN",N($M615),0))</f>
        <v>0</v>
      </c>
      <c r="P615" s="32">
        <f>IF($B615="",0,IF(OR($U615="OUT",$U615="TRF"),N($M615),0))</f>
        <v>0</v>
      </c>
      <c r="Q615" s="32">
        <f>IF($B615="",0,IF(OR($U615="OUT",$U615="TRF"),N($M615),0))</f>
        <v>0</v>
      </c>
      <c r="R615" s="32">
        <f>IF($B615="",0,IF($U615="IN",N($M615),0))</f>
        <v>0</v>
      </c>
      <c r="S615" s="33">
        <f>IF($B615="","",IF($M615="","⚠ مبلغ",IF($E615="","⚠ بانک عامل",IF(AND($U615="TRF",$F615=""),"⚠ بانک مقصد",IF(AND($V615&lt;&gt;"NONE",$V615&lt;&gt;"",$Z615=""),"⚠ طرف حساب","✓")))))</f>
        <v>0</v>
      </c>
      <c r="T615" s="29"/>
      <c r="U615" s="27">
        <f>IFERROR(VLOOKUP($D615,BankOpTbl,2,0),"")</f>
        <v>0</v>
      </c>
      <c r="V615" s="27">
        <f>IFERROR(VLOOKUP($D615,BankOpTbl,3,0),"")</f>
        <v>0</v>
      </c>
      <c r="W615" s="27">
        <f>IFERROR(VLOOKUP($D615,BankOpTbl,4,0),"")</f>
        <v>0</v>
      </c>
      <c r="X615" s="27">
        <f>IF($E615="","",IFERROR(VLOOKUP($E615,BankTbl,4,0),""))</f>
        <v>0</v>
      </c>
      <c r="Y615" s="27">
        <f>IF($F615="","",IFERROR(VLOOKUP($F615,BankTbl,4,0),""))</f>
        <v>0</v>
      </c>
      <c r="Z615" s="27">
        <f>IF($B615="","",IF($V615="PICK",LEFT($N615,5),IF($V615="FIXED",$W615,IF($V615="CODE",$H615,""))))</f>
        <v>0</v>
      </c>
    </row>
    <row r="616" spans="1:26" ht="21" customHeight="1">
      <c r="A616" s="27">
        <f>IF($B616="","",COUNTA($B$13:$B616))</f>
        <v>0</v>
      </c>
      <c r="B616" s="28"/>
      <c r="C616" s="28"/>
      <c r="D616" s="29"/>
      <c r="E616" s="29"/>
      <c r="F616" s="29"/>
      <c r="G616" s="28"/>
      <c r="H616" s="28"/>
      <c r="I616" s="30">
        <f>IF($H616="","",IFERROR(VLOOKUP($H616,AcctTbl,2,0),"کد ناشناخته"))</f>
        <v>0</v>
      </c>
      <c r="J616" s="27">
        <f>IF($H616="","",IFERROR(VLOOKUP($H616,AcctTbl,3,0),""))</f>
        <v>0</v>
      </c>
      <c r="K616" s="29"/>
      <c r="L616" s="28"/>
      <c r="M616" s="31"/>
      <c r="N616" s="29"/>
      <c r="O616" s="32">
        <f>IF($B616="",0,IF($U616="IN",N($M616),0))</f>
        <v>0</v>
      </c>
      <c r="P616" s="32">
        <f>IF($B616="",0,IF(OR($U616="OUT",$U616="TRF"),N($M616),0))</f>
        <v>0</v>
      </c>
      <c r="Q616" s="32">
        <f>IF($B616="",0,IF(OR($U616="OUT",$U616="TRF"),N($M616),0))</f>
        <v>0</v>
      </c>
      <c r="R616" s="32">
        <f>IF($B616="",0,IF($U616="IN",N($M616),0))</f>
        <v>0</v>
      </c>
      <c r="S616" s="33">
        <f>IF($B616="","",IF($M616="","⚠ مبلغ",IF($E616="","⚠ بانک عامل",IF(AND($U616="TRF",$F616=""),"⚠ بانک مقصد",IF(AND($V616&lt;&gt;"NONE",$V616&lt;&gt;"",$Z616=""),"⚠ طرف حساب","✓")))))</f>
        <v>0</v>
      </c>
      <c r="T616" s="29"/>
      <c r="U616" s="27">
        <f>IFERROR(VLOOKUP($D616,BankOpTbl,2,0),"")</f>
        <v>0</v>
      </c>
      <c r="V616" s="27">
        <f>IFERROR(VLOOKUP($D616,BankOpTbl,3,0),"")</f>
        <v>0</v>
      </c>
      <c r="W616" s="27">
        <f>IFERROR(VLOOKUP($D616,BankOpTbl,4,0),"")</f>
        <v>0</v>
      </c>
      <c r="X616" s="27">
        <f>IF($E616="","",IFERROR(VLOOKUP($E616,BankTbl,4,0),""))</f>
        <v>0</v>
      </c>
      <c r="Y616" s="27">
        <f>IF($F616="","",IFERROR(VLOOKUP($F616,BankTbl,4,0),""))</f>
        <v>0</v>
      </c>
      <c r="Z616" s="27">
        <f>IF($B616="","",IF($V616="PICK",LEFT($N616,5),IF($V616="FIXED",$W616,IF($V616="CODE",$H616,""))))</f>
        <v>0</v>
      </c>
    </row>
    <row r="617" spans="1:26" ht="21" customHeight="1">
      <c r="A617" s="27">
        <f>IF($B617="","",COUNTA($B$13:$B617))</f>
        <v>0</v>
      </c>
      <c r="B617" s="28"/>
      <c r="C617" s="28"/>
      <c r="D617" s="29"/>
      <c r="E617" s="29"/>
      <c r="F617" s="29"/>
      <c r="G617" s="28"/>
      <c r="H617" s="28"/>
      <c r="I617" s="30">
        <f>IF($H617="","",IFERROR(VLOOKUP($H617,AcctTbl,2,0),"کد ناشناخته"))</f>
        <v>0</v>
      </c>
      <c r="J617" s="27">
        <f>IF($H617="","",IFERROR(VLOOKUP($H617,AcctTbl,3,0),""))</f>
        <v>0</v>
      </c>
      <c r="K617" s="29"/>
      <c r="L617" s="28"/>
      <c r="M617" s="31"/>
      <c r="N617" s="29"/>
      <c r="O617" s="32">
        <f>IF($B617="",0,IF($U617="IN",N($M617),0))</f>
        <v>0</v>
      </c>
      <c r="P617" s="32">
        <f>IF($B617="",0,IF(OR($U617="OUT",$U617="TRF"),N($M617),0))</f>
        <v>0</v>
      </c>
      <c r="Q617" s="32">
        <f>IF($B617="",0,IF(OR($U617="OUT",$U617="TRF"),N($M617),0))</f>
        <v>0</v>
      </c>
      <c r="R617" s="32">
        <f>IF($B617="",0,IF($U617="IN",N($M617),0))</f>
        <v>0</v>
      </c>
      <c r="S617" s="33">
        <f>IF($B617="","",IF($M617="","⚠ مبلغ",IF($E617="","⚠ بانک عامل",IF(AND($U617="TRF",$F617=""),"⚠ بانک مقصد",IF(AND($V617&lt;&gt;"NONE",$V617&lt;&gt;"",$Z617=""),"⚠ طرف حساب","✓")))))</f>
        <v>0</v>
      </c>
      <c r="T617" s="29"/>
      <c r="U617" s="27">
        <f>IFERROR(VLOOKUP($D617,BankOpTbl,2,0),"")</f>
        <v>0</v>
      </c>
      <c r="V617" s="27">
        <f>IFERROR(VLOOKUP($D617,BankOpTbl,3,0),"")</f>
        <v>0</v>
      </c>
      <c r="W617" s="27">
        <f>IFERROR(VLOOKUP($D617,BankOpTbl,4,0),"")</f>
        <v>0</v>
      </c>
      <c r="X617" s="27">
        <f>IF($E617="","",IFERROR(VLOOKUP($E617,BankTbl,4,0),""))</f>
        <v>0</v>
      </c>
      <c r="Y617" s="27">
        <f>IF($F617="","",IFERROR(VLOOKUP($F617,BankTbl,4,0),""))</f>
        <v>0</v>
      </c>
      <c r="Z617" s="27">
        <f>IF($B617="","",IF($V617="PICK",LEFT($N617,5),IF($V617="FIXED",$W617,IF($V617="CODE",$H617,""))))</f>
        <v>0</v>
      </c>
    </row>
    <row r="618" spans="1:26" ht="21" customHeight="1">
      <c r="A618" s="27">
        <f>IF($B618="","",COUNTA($B$13:$B618))</f>
        <v>0</v>
      </c>
      <c r="B618" s="28"/>
      <c r="C618" s="28"/>
      <c r="D618" s="29"/>
      <c r="E618" s="29"/>
      <c r="F618" s="29"/>
      <c r="G618" s="28"/>
      <c r="H618" s="28"/>
      <c r="I618" s="30">
        <f>IF($H618="","",IFERROR(VLOOKUP($H618,AcctTbl,2,0),"کد ناشناخته"))</f>
        <v>0</v>
      </c>
      <c r="J618" s="27">
        <f>IF($H618="","",IFERROR(VLOOKUP($H618,AcctTbl,3,0),""))</f>
        <v>0</v>
      </c>
      <c r="K618" s="29"/>
      <c r="L618" s="28"/>
      <c r="M618" s="31"/>
      <c r="N618" s="29"/>
      <c r="O618" s="32">
        <f>IF($B618="",0,IF($U618="IN",N($M618),0))</f>
        <v>0</v>
      </c>
      <c r="P618" s="32">
        <f>IF($B618="",0,IF(OR($U618="OUT",$U618="TRF"),N($M618),0))</f>
        <v>0</v>
      </c>
      <c r="Q618" s="32">
        <f>IF($B618="",0,IF(OR($U618="OUT",$U618="TRF"),N($M618),0))</f>
        <v>0</v>
      </c>
      <c r="R618" s="32">
        <f>IF($B618="",0,IF($U618="IN",N($M618),0))</f>
        <v>0</v>
      </c>
      <c r="S618" s="33">
        <f>IF($B618="","",IF($M618="","⚠ مبلغ",IF($E618="","⚠ بانک عامل",IF(AND($U618="TRF",$F618=""),"⚠ بانک مقصد",IF(AND($V618&lt;&gt;"NONE",$V618&lt;&gt;"",$Z618=""),"⚠ طرف حساب","✓")))))</f>
        <v>0</v>
      </c>
      <c r="T618" s="29"/>
      <c r="U618" s="27">
        <f>IFERROR(VLOOKUP($D618,BankOpTbl,2,0),"")</f>
        <v>0</v>
      </c>
      <c r="V618" s="27">
        <f>IFERROR(VLOOKUP($D618,BankOpTbl,3,0),"")</f>
        <v>0</v>
      </c>
      <c r="W618" s="27">
        <f>IFERROR(VLOOKUP($D618,BankOpTbl,4,0),"")</f>
        <v>0</v>
      </c>
      <c r="X618" s="27">
        <f>IF($E618="","",IFERROR(VLOOKUP($E618,BankTbl,4,0),""))</f>
        <v>0</v>
      </c>
      <c r="Y618" s="27">
        <f>IF($F618="","",IFERROR(VLOOKUP($F618,BankTbl,4,0),""))</f>
        <v>0</v>
      </c>
      <c r="Z618" s="27">
        <f>IF($B618="","",IF($V618="PICK",LEFT($N618,5),IF($V618="FIXED",$W618,IF($V618="CODE",$H618,""))))</f>
        <v>0</v>
      </c>
    </row>
    <row r="619" spans="1:26" ht="21" customHeight="1">
      <c r="A619" s="27">
        <f>IF($B619="","",COUNTA($B$13:$B619))</f>
        <v>0</v>
      </c>
      <c r="B619" s="28"/>
      <c r="C619" s="28"/>
      <c r="D619" s="29"/>
      <c r="E619" s="29"/>
      <c r="F619" s="29"/>
      <c r="G619" s="28"/>
      <c r="H619" s="28"/>
      <c r="I619" s="30">
        <f>IF($H619="","",IFERROR(VLOOKUP($H619,AcctTbl,2,0),"کد ناشناخته"))</f>
        <v>0</v>
      </c>
      <c r="J619" s="27">
        <f>IF($H619="","",IFERROR(VLOOKUP($H619,AcctTbl,3,0),""))</f>
        <v>0</v>
      </c>
      <c r="K619" s="29"/>
      <c r="L619" s="28"/>
      <c r="M619" s="31"/>
      <c r="N619" s="29"/>
      <c r="O619" s="32">
        <f>IF($B619="",0,IF($U619="IN",N($M619),0))</f>
        <v>0</v>
      </c>
      <c r="P619" s="32">
        <f>IF($B619="",0,IF(OR($U619="OUT",$U619="TRF"),N($M619),0))</f>
        <v>0</v>
      </c>
      <c r="Q619" s="32">
        <f>IF($B619="",0,IF(OR($U619="OUT",$U619="TRF"),N($M619),0))</f>
        <v>0</v>
      </c>
      <c r="R619" s="32">
        <f>IF($B619="",0,IF($U619="IN",N($M619),0))</f>
        <v>0</v>
      </c>
      <c r="S619" s="33">
        <f>IF($B619="","",IF($M619="","⚠ مبلغ",IF($E619="","⚠ بانک عامل",IF(AND($U619="TRF",$F619=""),"⚠ بانک مقصد",IF(AND($V619&lt;&gt;"NONE",$V619&lt;&gt;"",$Z619=""),"⚠ طرف حساب","✓")))))</f>
        <v>0</v>
      </c>
      <c r="T619" s="29"/>
      <c r="U619" s="27">
        <f>IFERROR(VLOOKUP($D619,BankOpTbl,2,0),"")</f>
        <v>0</v>
      </c>
      <c r="V619" s="27">
        <f>IFERROR(VLOOKUP($D619,BankOpTbl,3,0),"")</f>
        <v>0</v>
      </c>
      <c r="W619" s="27">
        <f>IFERROR(VLOOKUP($D619,BankOpTbl,4,0),"")</f>
        <v>0</v>
      </c>
      <c r="X619" s="27">
        <f>IF($E619="","",IFERROR(VLOOKUP($E619,BankTbl,4,0),""))</f>
        <v>0</v>
      </c>
      <c r="Y619" s="27">
        <f>IF($F619="","",IFERROR(VLOOKUP($F619,BankTbl,4,0),""))</f>
        <v>0</v>
      </c>
      <c r="Z619" s="27">
        <f>IF($B619="","",IF($V619="PICK",LEFT($N619,5),IF($V619="FIXED",$W619,IF($V619="CODE",$H619,""))))</f>
        <v>0</v>
      </c>
    </row>
    <row r="620" spans="1:26" ht="21" customHeight="1">
      <c r="A620" s="27">
        <f>IF($B620="","",COUNTA($B$13:$B620))</f>
        <v>0</v>
      </c>
      <c r="B620" s="28"/>
      <c r="C620" s="28"/>
      <c r="D620" s="29"/>
      <c r="E620" s="29"/>
      <c r="F620" s="29"/>
      <c r="G620" s="28"/>
      <c r="H620" s="28"/>
      <c r="I620" s="30">
        <f>IF($H620="","",IFERROR(VLOOKUP($H620,AcctTbl,2,0),"کد ناشناخته"))</f>
        <v>0</v>
      </c>
      <c r="J620" s="27">
        <f>IF($H620="","",IFERROR(VLOOKUP($H620,AcctTbl,3,0),""))</f>
        <v>0</v>
      </c>
      <c r="K620" s="29"/>
      <c r="L620" s="28"/>
      <c r="M620" s="31"/>
      <c r="N620" s="29"/>
      <c r="O620" s="32">
        <f>IF($B620="",0,IF($U620="IN",N($M620),0))</f>
        <v>0</v>
      </c>
      <c r="P620" s="32">
        <f>IF($B620="",0,IF(OR($U620="OUT",$U620="TRF"),N($M620),0))</f>
        <v>0</v>
      </c>
      <c r="Q620" s="32">
        <f>IF($B620="",0,IF(OR($U620="OUT",$U620="TRF"),N($M620),0))</f>
        <v>0</v>
      </c>
      <c r="R620" s="32">
        <f>IF($B620="",0,IF($U620="IN",N($M620),0))</f>
        <v>0</v>
      </c>
      <c r="S620" s="33">
        <f>IF($B620="","",IF($M620="","⚠ مبلغ",IF($E620="","⚠ بانک عامل",IF(AND($U620="TRF",$F620=""),"⚠ بانک مقصد",IF(AND($V620&lt;&gt;"NONE",$V620&lt;&gt;"",$Z620=""),"⚠ طرف حساب","✓")))))</f>
        <v>0</v>
      </c>
      <c r="T620" s="29"/>
      <c r="U620" s="27">
        <f>IFERROR(VLOOKUP($D620,BankOpTbl,2,0),"")</f>
        <v>0</v>
      </c>
      <c r="V620" s="27">
        <f>IFERROR(VLOOKUP($D620,BankOpTbl,3,0),"")</f>
        <v>0</v>
      </c>
      <c r="W620" s="27">
        <f>IFERROR(VLOOKUP($D620,BankOpTbl,4,0),"")</f>
        <v>0</v>
      </c>
      <c r="X620" s="27">
        <f>IF($E620="","",IFERROR(VLOOKUP($E620,BankTbl,4,0),""))</f>
        <v>0</v>
      </c>
      <c r="Y620" s="27">
        <f>IF($F620="","",IFERROR(VLOOKUP($F620,BankTbl,4,0),""))</f>
        <v>0</v>
      </c>
      <c r="Z620" s="27">
        <f>IF($B620="","",IF($V620="PICK",LEFT($N620,5),IF($V620="FIXED",$W620,IF($V620="CODE",$H620,""))))</f>
        <v>0</v>
      </c>
    </row>
    <row r="621" spans="1:26" ht="21" customHeight="1">
      <c r="A621" s="27">
        <f>IF($B621="","",COUNTA($B$13:$B621))</f>
        <v>0</v>
      </c>
      <c r="B621" s="28"/>
      <c r="C621" s="28"/>
      <c r="D621" s="29"/>
      <c r="E621" s="29"/>
      <c r="F621" s="29"/>
      <c r="G621" s="28"/>
      <c r="H621" s="28"/>
      <c r="I621" s="30">
        <f>IF($H621="","",IFERROR(VLOOKUP($H621,AcctTbl,2,0),"کد ناشناخته"))</f>
        <v>0</v>
      </c>
      <c r="J621" s="27">
        <f>IF($H621="","",IFERROR(VLOOKUP($H621,AcctTbl,3,0),""))</f>
        <v>0</v>
      </c>
      <c r="K621" s="29"/>
      <c r="L621" s="28"/>
      <c r="M621" s="31"/>
      <c r="N621" s="29"/>
      <c r="O621" s="32">
        <f>IF($B621="",0,IF($U621="IN",N($M621),0))</f>
        <v>0</v>
      </c>
      <c r="P621" s="32">
        <f>IF($B621="",0,IF(OR($U621="OUT",$U621="TRF"),N($M621),0))</f>
        <v>0</v>
      </c>
      <c r="Q621" s="32">
        <f>IF($B621="",0,IF(OR($U621="OUT",$U621="TRF"),N($M621),0))</f>
        <v>0</v>
      </c>
      <c r="R621" s="32">
        <f>IF($B621="",0,IF($U621="IN",N($M621),0))</f>
        <v>0</v>
      </c>
      <c r="S621" s="33">
        <f>IF($B621="","",IF($M621="","⚠ مبلغ",IF($E621="","⚠ بانک عامل",IF(AND($U621="TRF",$F621=""),"⚠ بانک مقصد",IF(AND($V621&lt;&gt;"NONE",$V621&lt;&gt;"",$Z621=""),"⚠ طرف حساب","✓")))))</f>
        <v>0</v>
      </c>
      <c r="T621" s="29"/>
      <c r="U621" s="27">
        <f>IFERROR(VLOOKUP($D621,BankOpTbl,2,0),"")</f>
        <v>0</v>
      </c>
      <c r="V621" s="27">
        <f>IFERROR(VLOOKUP($D621,BankOpTbl,3,0),"")</f>
        <v>0</v>
      </c>
      <c r="W621" s="27">
        <f>IFERROR(VLOOKUP($D621,BankOpTbl,4,0),"")</f>
        <v>0</v>
      </c>
      <c r="X621" s="27">
        <f>IF($E621="","",IFERROR(VLOOKUP($E621,BankTbl,4,0),""))</f>
        <v>0</v>
      </c>
      <c r="Y621" s="27">
        <f>IF($F621="","",IFERROR(VLOOKUP($F621,BankTbl,4,0),""))</f>
        <v>0</v>
      </c>
      <c r="Z621" s="27">
        <f>IF($B621="","",IF($V621="PICK",LEFT($N621,5),IF($V621="FIXED",$W621,IF($V621="CODE",$H621,""))))</f>
        <v>0</v>
      </c>
    </row>
    <row r="622" spans="1:26" ht="21" customHeight="1">
      <c r="A622" s="27">
        <f>IF($B622="","",COUNTA($B$13:$B622))</f>
        <v>0</v>
      </c>
      <c r="B622" s="28"/>
      <c r="C622" s="28"/>
      <c r="D622" s="29"/>
      <c r="E622" s="29"/>
      <c r="F622" s="29"/>
      <c r="G622" s="28"/>
      <c r="H622" s="28"/>
      <c r="I622" s="30">
        <f>IF($H622="","",IFERROR(VLOOKUP($H622,AcctTbl,2,0),"کد ناشناخته"))</f>
        <v>0</v>
      </c>
      <c r="J622" s="27">
        <f>IF($H622="","",IFERROR(VLOOKUP($H622,AcctTbl,3,0),""))</f>
        <v>0</v>
      </c>
      <c r="K622" s="29"/>
      <c r="L622" s="28"/>
      <c r="M622" s="31"/>
      <c r="N622" s="29"/>
      <c r="O622" s="32">
        <f>IF($B622="",0,IF($U622="IN",N($M622),0))</f>
        <v>0</v>
      </c>
      <c r="P622" s="32">
        <f>IF($B622="",0,IF(OR($U622="OUT",$U622="TRF"),N($M622),0))</f>
        <v>0</v>
      </c>
      <c r="Q622" s="32">
        <f>IF($B622="",0,IF(OR($U622="OUT",$U622="TRF"),N($M622),0))</f>
        <v>0</v>
      </c>
      <c r="R622" s="32">
        <f>IF($B622="",0,IF($U622="IN",N($M622),0))</f>
        <v>0</v>
      </c>
      <c r="S622" s="33">
        <f>IF($B622="","",IF($M622="","⚠ مبلغ",IF($E622="","⚠ بانک عامل",IF(AND($U622="TRF",$F622=""),"⚠ بانک مقصد",IF(AND($V622&lt;&gt;"NONE",$V622&lt;&gt;"",$Z622=""),"⚠ طرف حساب","✓")))))</f>
        <v>0</v>
      </c>
      <c r="T622" s="29"/>
      <c r="U622" s="27">
        <f>IFERROR(VLOOKUP($D622,BankOpTbl,2,0),"")</f>
        <v>0</v>
      </c>
      <c r="V622" s="27">
        <f>IFERROR(VLOOKUP($D622,BankOpTbl,3,0),"")</f>
        <v>0</v>
      </c>
      <c r="W622" s="27">
        <f>IFERROR(VLOOKUP($D622,BankOpTbl,4,0),"")</f>
        <v>0</v>
      </c>
      <c r="X622" s="27">
        <f>IF($E622="","",IFERROR(VLOOKUP($E622,BankTbl,4,0),""))</f>
        <v>0</v>
      </c>
      <c r="Y622" s="27">
        <f>IF($F622="","",IFERROR(VLOOKUP($F622,BankTbl,4,0),""))</f>
        <v>0</v>
      </c>
      <c r="Z622" s="27">
        <f>IF($B622="","",IF($V622="PICK",LEFT($N622,5),IF($V622="FIXED",$W622,IF($V622="CODE",$H622,""))))</f>
        <v>0</v>
      </c>
    </row>
    <row r="623" spans="1:26" ht="21" customHeight="1">
      <c r="A623" s="27">
        <f>IF($B623="","",COUNTA($B$13:$B623))</f>
        <v>0</v>
      </c>
      <c r="B623" s="28"/>
      <c r="C623" s="28"/>
      <c r="D623" s="29"/>
      <c r="E623" s="29"/>
      <c r="F623" s="29"/>
      <c r="G623" s="28"/>
      <c r="H623" s="28"/>
      <c r="I623" s="30">
        <f>IF($H623="","",IFERROR(VLOOKUP($H623,AcctTbl,2,0),"کد ناشناخته"))</f>
        <v>0</v>
      </c>
      <c r="J623" s="27">
        <f>IF($H623="","",IFERROR(VLOOKUP($H623,AcctTbl,3,0),""))</f>
        <v>0</v>
      </c>
      <c r="K623" s="29"/>
      <c r="L623" s="28"/>
      <c r="M623" s="31"/>
      <c r="N623" s="29"/>
      <c r="O623" s="32">
        <f>IF($B623="",0,IF($U623="IN",N($M623),0))</f>
        <v>0</v>
      </c>
      <c r="P623" s="32">
        <f>IF($B623="",0,IF(OR($U623="OUT",$U623="TRF"),N($M623),0))</f>
        <v>0</v>
      </c>
      <c r="Q623" s="32">
        <f>IF($B623="",0,IF(OR($U623="OUT",$U623="TRF"),N($M623),0))</f>
        <v>0</v>
      </c>
      <c r="R623" s="32">
        <f>IF($B623="",0,IF($U623="IN",N($M623),0))</f>
        <v>0</v>
      </c>
      <c r="S623" s="33">
        <f>IF($B623="","",IF($M623="","⚠ مبلغ",IF($E623="","⚠ بانک عامل",IF(AND($U623="TRF",$F623=""),"⚠ بانک مقصد",IF(AND($V623&lt;&gt;"NONE",$V623&lt;&gt;"",$Z623=""),"⚠ طرف حساب","✓")))))</f>
        <v>0</v>
      </c>
      <c r="T623" s="29"/>
      <c r="U623" s="27">
        <f>IFERROR(VLOOKUP($D623,BankOpTbl,2,0),"")</f>
        <v>0</v>
      </c>
      <c r="V623" s="27">
        <f>IFERROR(VLOOKUP($D623,BankOpTbl,3,0),"")</f>
        <v>0</v>
      </c>
      <c r="W623" s="27">
        <f>IFERROR(VLOOKUP($D623,BankOpTbl,4,0),"")</f>
        <v>0</v>
      </c>
      <c r="X623" s="27">
        <f>IF($E623="","",IFERROR(VLOOKUP($E623,BankTbl,4,0),""))</f>
        <v>0</v>
      </c>
      <c r="Y623" s="27">
        <f>IF($F623="","",IFERROR(VLOOKUP($F623,BankTbl,4,0),""))</f>
        <v>0</v>
      </c>
      <c r="Z623" s="27">
        <f>IF($B623="","",IF($V623="PICK",LEFT($N623,5),IF($V623="FIXED",$W623,IF($V623="CODE",$H623,""))))</f>
        <v>0</v>
      </c>
    </row>
    <row r="624" spans="1:26" ht="21" customHeight="1">
      <c r="A624" s="27">
        <f>IF($B624="","",COUNTA($B$13:$B624))</f>
        <v>0</v>
      </c>
      <c r="B624" s="28"/>
      <c r="C624" s="28"/>
      <c r="D624" s="29"/>
      <c r="E624" s="29"/>
      <c r="F624" s="29"/>
      <c r="G624" s="28"/>
      <c r="H624" s="28"/>
      <c r="I624" s="30">
        <f>IF($H624="","",IFERROR(VLOOKUP($H624,AcctTbl,2,0),"کد ناشناخته"))</f>
        <v>0</v>
      </c>
      <c r="J624" s="27">
        <f>IF($H624="","",IFERROR(VLOOKUP($H624,AcctTbl,3,0),""))</f>
        <v>0</v>
      </c>
      <c r="K624" s="29"/>
      <c r="L624" s="28"/>
      <c r="M624" s="31"/>
      <c r="N624" s="29"/>
      <c r="O624" s="32">
        <f>IF($B624="",0,IF($U624="IN",N($M624),0))</f>
        <v>0</v>
      </c>
      <c r="P624" s="32">
        <f>IF($B624="",0,IF(OR($U624="OUT",$U624="TRF"),N($M624),0))</f>
        <v>0</v>
      </c>
      <c r="Q624" s="32">
        <f>IF($B624="",0,IF(OR($U624="OUT",$U624="TRF"),N($M624),0))</f>
        <v>0</v>
      </c>
      <c r="R624" s="32">
        <f>IF($B624="",0,IF($U624="IN",N($M624),0))</f>
        <v>0</v>
      </c>
      <c r="S624" s="33">
        <f>IF($B624="","",IF($M624="","⚠ مبلغ",IF($E624="","⚠ بانک عامل",IF(AND($U624="TRF",$F624=""),"⚠ بانک مقصد",IF(AND($V624&lt;&gt;"NONE",$V624&lt;&gt;"",$Z624=""),"⚠ طرف حساب","✓")))))</f>
        <v>0</v>
      </c>
      <c r="T624" s="29"/>
      <c r="U624" s="27">
        <f>IFERROR(VLOOKUP($D624,BankOpTbl,2,0),"")</f>
        <v>0</v>
      </c>
      <c r="V624" s="27">
        <f>IFERROR(VLOOKUP($D624,BankOpTbl,3,0),"")</f>
        <v>0</v>
      </c>
      <c r="W624" s="27">
        <f>IFERROR(VLOOKUP($D624,BankOpTbl,4,0),"")</f>
        <v>0</v>
      </c>
      <c r="X624" s="27">
        <f>IF($E624="","",IFERROR(VLOOKUP($E624,BankTbl,4,0),""))</f>
        <v>0</v>
      </c>
      <c r="Y624" s="27">
        <f>IF($F624="","",IFERROR(VLOOKUP($F624,BankTbl,4,0),""))</f>
        <v>0</v>
      </c>
      <c r="Z624" s="27">
        <f>IF($B624="","",IF($V624="PICK",LEFT($N624,5),IF($V624="FIXED",$W624,IF($V624="CODE",$H624,""))))</f>
        <v>0</v>
      </c>
    </row>
    <row r="625" spans="1:26" ht="21" customHeight="1">
      <c r="A625" s="27">
        <f>IF($B625="","",COUNTA($B$13:$B625))</f>
        <v>0</v>
      </c>
      <c r="B625" s="28"/>
      <c r="C625" s="28"/>
      <c r="D625" s="29"/>
      <c r="E625" s="29"/>
      <c r="F625" s="29"/>
      <c r="G625" s="28"/>
      <c r="H625" s="28"/>
      <c r="I625" s="30">
        <f>IF($H625="","",IFERROR(VLOOKUP($H625,AcctTbl,2,0),"کد ناشناخته"))</f>
        <v>0</v>
      </c>
      <c r="J625" s="27">
        <f>IF($H625="","",IFERROR(VLOOKUP($H625,AcctTbl,3,0),""))</f>
        <v>0</v>
      </c>
      <c r="K625" s="29"/>
      <c r="L625" s="28"/>
      <c r="M625" s="31"/>
      <c r="N625" s="29"/>
      <c r="O625" s="32">
        <f>IF($B625="",0,IF($U625="IN",N($M625),0))</f>
        <v>0</v>
      </c>
      <c r="P625" s="32">
        <f>IF($B625="",0,IF(OR($U625="OUT",$U625="TRF"),N($M625),0))</f>
        <v>0</v>
      </c>
      <c r="Q625" s="32">
        <f>IF($B625="",0,IF(OR($U625="OUT",$U625="TRF"),N($M625),0))</f>
        <v>0</v>
      </c>
      <c r="R625" s="32">
        <f>IF($B625="",0,IF($U625="IN",N($M625),0))</f>
        <v>0</v>
      </c>
      <c r="S625" s="33">
        <f>IF($B625="","",IF($M625="","⚠ مبلغ",IF($E625="","⚠ بانک عامل",IF(AND($U625="TRF",$F625=""),"⚠ بانک مقصد",IF(AND($V625&lt;&gt;"NONE",$V625&lt;&gt;"",$Z625=""),"⚠ طرف حساب","✓")))))</f>
        <v>0</v>
      </c>
      <c r="T625" s="29"/>
      <c r="U625" s="27">
        <f>IFERROR(VLOOKUP($D625,BankOpTbl,2,0),"")</f>
        <v>0</v>
      </c>
      <c r="V625" s="27">
        <f>IFERROR(VLOOKUP($D625,BankOpTbl,3,0),"")</f>
        <v>0</v>
      </c>
      <c r="W625" s="27">
        <f>IFERROR(VLOOKUP($D625,BankOpTbl,4,0),"")</f>
        <v>0</v>
      </c>
      <c r="X625" s="27">
        <f>IF($E625="","",IFERROR(VLOOKUP($E625,BankTbl,4,0),""))</f>
        <v>0</v>
      </c>
      <c r="Y625" s="27">
        <f>IF($F625="","",IFERROR(VLOOKUP($F625,BankTbl,4,0),""))</f>
        <v>0</v>
      </c>
      <c r="Z625" s="27">
        <f>IF($B625="","",IF($V625="PICK",LEFT($N625,5),IF($V625="FIXED",$W625,IF($V625="CODE",$H625,""))))</f>
        <v>0</v>
      </c>
    </row>
    <row r="626" spans="1:26" ht="21" customHeight="1">
      <c r="A626" s="27">
        <f>IF($B626="","",COUNTA($B$13:$B626))</f>
        <v>0</v>
      </c>
      <c r="B626" s="28"/>
      <c r="C626" s="28"/>
      <c r="D626" s="29"/>
      <c r="E626" s="29"/>
      <c r="F626" s="29"/>
      <c r="G626" s="28"/>
      <c r="H626" s="28"/>
      <c r="I626" s="30">
        <f>IF($H626="","",IFERROR(VLOOKUP($H626,AcctTbl,2,0),"کد ناشناخته"))</f>
        <v>0</v>
      </c>
      <c r="J626" s="27">
        <f>IF($H626="","",IFERROR(VLOOKUP($H626,AcctTbl,3,0),""))</f>
        <v>0</v>
      </c>
      <c r="K626" s="29"/>
      <c r="L626" s="28"/>
      <c r="M626" s="31"/>
      <c r="N626" s="29"/>
      <c r="O626" s="32">
        <f>IF($B626="",0,IF($U626="IN",N($M626),0))</f>
        <v>0</v>
      </c>
      <c r="P626" s="32">
        <f>IF($B626="",0,IF(OR($U626="OUT",$U626="TRF"),N($M626),0))</f>
        <v>0</v>
      </c>
      <c r="Q626" s="32">
        <f>IF($B626="",0,IF(OR($U626="OUT",$U626="TRF"),N($M626),0))</f>
        <v>0</v>
      </c>
      <c r="R626" s="32">
        <f>IF($B626="",0,IF($U626="IN",N($M626),0))</f>
        <v>0</v>
      </c>
      <c r="S626" s="33">
        <f>IF($B626="","",IF($M626="","⚠ مبلغ",IF($E626="","⚠ بانک عامل",IF(AND($U626="TRF",$F626=""),"⚠ بانک مقصد",IF(AND($V626&lt;&gt;"NONE",$V626&lt;&gt;"",$Z626=""),"⚠ طرف حساب","✓")))))</f>
        <v>0</v>
      </c>
      <c r="T626" s="29"/>
      <c r="U626" s="27">
        <f>IFERROR(VLOOKUP($D626,BankOpTbl,2,0),"")</f>
        <v>0</v>
      </c>
      <c r="V626" s="27">
        <f>IFERROR(VLOOKUP($D626,BankOpTbl,3,0),"")</f>
        <v>0</v>
      </c>
      <c r="W626" s="27">
        <f>IFERROR(VLOOKUP($D626,BankOpTbl,4,0),"")</f>
        <v>0</v>
      </c>
      <c r="X626" s="27">
        <f>IF($E626="","",IFERROR(VLOOKUP($E626,BankTbl,4,0),""))</f>
        <v>0</v>
      </c>
      <c r="Y626" s="27">
        <f>IF($F626="","",IFERROR(VLOOKUP($F626,BankTbl,4,0),""))</f>
        <v>0</v>
      </c>
      <c r="Z626" s="27">
        <f>IF($B626="","",IF($V626="PICK",LEFT($N626,5),IF($V626="FIXED",$W626,IF($V626="CODE",$H626,""))))</f>
        <v>0</v>
      </c>
    </row>
    <row r="627" spans="1:26" ht="21" customHeight="1">
      <c r="A627" s="27">
        <f>IF($B627="","",COUNTA($B$13:$B627))</f>
        <v>0</v>
      </c>
      <c r="B627" s="28"/>
      <c r="C627" s="28"/>
      <c r="D627" s="29"/>
      <c r="E627" s="29"/>
      <c r="F627" s="29"/>
      <c r="G627" s="28"/>
      <c r="H627" s="28"/>
      <c r="I627" s="30">
        <f>IF($H627="","",IFERROR(VLOOKUP($H627,AcctTbl,2,0),"کد ناشناخته"))</f>
        <v>0</v>
      </c>
      <c r="J627" s="27">
        <f>IF($H627="","",IFERROR(VLOOKUP($H627,AcctTbl,3,0),""))</f>
        <v>0</v>
      </c>
      <c r="K627" s="29"/>
      <c r="L627" s="28"/>
      <c r="M627" s="31"/>
      <c r="N627" s="29"/>
      <c r="O627" s="32">
        <f>IF($B627="",0,IF($U627="IN",N($M627),0))</f>
        <v>0</v>
      </c>
      <c r="P627" s="32">
        <f>IF($B627="",0,IF(OR($U627="OUT",$U627="TRF"),N($M627),0))</f>
        <v>0</v>
      </c>
      <c r="Q627" s="32">
        <f>IF($B627="",0,IF(OR($U627="OUT",$U627="TRF"),N($M627),0))</f>
        <v>0</v>
      </c>
      <c r="R627" s="32">
        <f>IF($B627="",0,IF($U627="IN",N($M627),0))</f>
        <v>0</v>
      </c>
      <c r="S627" s="33">
        <f>IF($B627="","",IF($M627="","⚠ مبلغ",IF($E627="","⚠ بانک عامل",IF(AND($U627="TRF",$F627=""),"⚠ بانک مقصد",IF(AND($V627&lt;&gt;"NONE",$V627&lt;&gt;"",$Z627=""),"⚠ طرف حساب","✓")))))</f>
        <v>0</v>
      </c>
      <c r="T627" s="29"/>
      <c r="U627" s="27">
        <f>IFERROR(VLOOKUP($D627,BankOpTbl,2,0),"")</f>
        <v>0</v>
      </c>
      <c r="V627" s="27">
        <f>IFERROR(VLOOKUP($D627,BankOpTbl,3,0),"")</f>
        <v>0</v>
      </c>
      <c r="W627" s="27">
        <f>IFERROR(VLOOKUP($D627,BankOpTbl,4,0),"")</f>
        <v>0</v>
      </c>
      <c r="X627" s="27">
        <f>IF($E627="","",IFERROR(VLOOKUP($E627,BankTbl,4,0),""))</f>
        <v>0</v>
      </c>
      <c r="Y627" s="27">
        <f>IF($F627="","",IFERROR(VLOOKUP($F627,BankTbl,4,0),""))</f>
        <v>0</v>
      </c>
      <c r="Z627" s="27">
        <f>IF($B627="","",IF($V627="PICK",LEFT($N627,5),IF($V627="FIXED",$W627,IF($V627="CODE",$H627,""))))</f>
        <v>0</v>
      </c>
    </row>
    <row r="628" spans="1:26" ht="21" customHeight="1">
      <c r="A628" s="27">
        <f>IF($B628="","",COUNTA($B$13:$B628))</f>
        <v>0</v>
      </c>
      <c r="B628" s="28"/>
      <c r="C628" s="28"/>
      <c r="D628" s="29"/>
      <c r="E628" s="29"/>
      <c r="F628" s="29"/>
      <c r="G628" s="28"/>
      <c r="H628" s="28"/>
      <c r="I628" s="30">
        <f>IF($H628="","",IFERROR(VLOOKUP($H628,AcctTbl,2,0),"کد ناشناخته"))</f>
        <v>0</v>
      </c>
      <c r="J628" s="27">
        <f>IF($H628="","",IFERROR(VLOOKUP($H628,AcctTbl,3,0),""))</f>
        <v>0</v>
      </c>
      <c r="K628" s="29"/>
      <c r="L628" s="28"/>
      <c r="M628" s="31"/>
      <c r="N628" s="29"/>
      <c r="O628" s="32">
        <f>IF($B628="",0,IF($U628="IN",N($M628),0))</f>
        <v>0</v>
      </c>
      <c r="P628" s="32">
        <f>IF($B628="",0,IF(OR($U628="OUT",$U628="TRF"),N($M628),0))</f>
        <v>0</v>
      </c>
      <c r="Q628" s="32">
        <f>IF($B628="",0,IF(OR($U628="OUT",$U628="TRF"),N($M628),0))</f>
        <v>0</v>
      </c>
      <c r="R628" s="32">
        <f>IF($B628="",0,IF($U628="IN",N($M628),0))</f>
        <v>0</v>
      </c>
      <c r="S628" s="33">
        <f>IF($B628="","",IF($M628="","⚠ مبلغ",IF($E628="","⚠ بانک عامل",IF(AND($U628="TRF",$F628=""),"⚠ بانک مقصد",IF(AND($V628&lt;&gt;"NONE",$V628&lt;&gt;"",$Z628=""),"⚠ طرف حساب","✓")))))</f>
        <v>0</v>
      </c>
      <c r="T628" s="29"/>
      <c r="U628" s="27">
        <f>IFERROR(VLOOKUP($D628,BankOpTbl,2,0),"")</f>
        <v>0</v>
      </c>
      <c r="V628" s="27">
        <f>IFERROR(VLOOKUP($D628,BankOpTbl,3,0),"")</f>
        <v>0</v>
      </c>
      <c r="W628" s="27">
        <f>IFERROR(VLOOKUP($D628,BankOpTbl,4,0),"")</f>
        <v>0</v>
      </c>
      <c r="X628" s="27">
        <f>IF($E628="","",IFERROR(VLOOKUP($E628,BankTbl,4,0),""))</f>
        <v>0</v>
      </c>
      <c r="Y628" s="27">
        <f>IF($F628="","",IFERROR(VLOOKUP($F628,BankTbl,4,0),""))</f>
        <v>0</v>
      </c>
      <c r="Z628" s="27">
        <f>IF($B628="","",IF($V628="PICK",LEFT($N628,5),IF($V628="FIXED",$W628,IF($V628="CODE",$H628,""))))</f>
        <v>0</v>
      </c>
    </row>
    <row r="629" spans="1:26" ht="21" customHeight="1">
      <c r="A629" s="27">
        <f>IF($B629="","",COUNTA($B$13:$B629))</f>
        <v>0</v>
      </c>
      <c r="B629" s="28"/>
      <c r="C629" s="28"/>
      <c r="D629" s="29"/>
      <c r="E629" s="29"/>
      <c r="F629" s="29"/>
      <c r="G629" s="28"/>
      <c r="H629" s="28"/>
      <c r="I629" s="30">
        <f>IF($H629="","",IFERROR(VLOOKUP($H629,AcctTbl,2,0),"کد ناشناخته"))</f>
        <v>0</v>
      </c>
      <c r="J629" s="27">
        <f>IF($H629="","",IFERROR(VLOOKUP($H629,AcctTbl,3,0),""))</f>
        <v>0</v>
      </c>
      <c r="K629" s="29"/>
      <c r="L629" s="28"/>
      <c r="M629" s="31"/>
      <c r="N629" s="29"/>
      <c r="O629" s="32">
        <f>IF($B629="",0,IF($U629="IN",N($M629),0))</f>
        <v>0</v>
      </c>
      <c r="P629" s="32">
        <f>IF($B629="",0,IF(OR($U629="OUT",$U629="TRF"),N($M629),0))</f>
        <v>0</v>
      </c>
      <c r="Q629" s="32">
        <f>IF($B629="",0,IF(OR($U629="OUT",$U629="TRF"),N($M629),0))</f>
        <v>0</v>
      </c>
      <c r="R629" s="32">
        <f>IF($B629="",0,IF($U629="IN",N($M629),0))</f>
        <v>0</v>
      </c>
      <c r="S629" s="33">
        <f>IF($B629="","",IF($M629="","⚠ مبلغ",IF($E629="","⚠ بانک عامل",IF(AND($U629="TRF",$F629=""),"⚠ بانک مقصد",IF(AND($V629&lt;&gt;"NONE",$V629&lt;&gt;"",$Z629=""),"⚠ طرف حساب","✓")))))</f>
        <v>0</v>
      </c>
      <c r="T629" s="29"/>
      <c r="U629" s="27">
        <f>IFERROR(VLOOKUP($D629,BankOpTbl,2,0),"")</f>
        <v>0</v>
      </c>
      <c r="V629" s="27">
        <f>IFERROR(VLOOKUP($D629,BankOpTbl,3,0),"")</f>
        <v>0</v>
      </c>
      <c r="W629" s="27">
        <f>IFERROR(VLOOKUP($D629,BankOpTbl,4,0),"")</f>
        <v>0</v>
      </c>
      <c r="X629" s="27">
        <f>IF($E629="","",IFERROR(VLOOKUP($E629,BankTbl,4,0),""))</f>
        <v>0</v>
      </c>
      <c r="Y629" s="27">
        <f>IF($F629="","",IFERROR(VLOOKUP($F629,BankTbl,4,0),""))</f>
        <v>0</v>
      </c>
      <c r="Z629" s="27">
        <f>IF($B629="","",IF($V629="PICK",LEFT($N629,5),IF($V629="FIXED",$W629,IF($V629="CODE",$H629,""))))</f>
        <v>0</v>
      </c>
    </row>
    <row r="630" spans="1:26" ht="21" customHeight="1">
      <c r="A630" s="27">
        <f>IF($B630="","",COUNTA($B$13:$B630))</f>
        <v>0</v>
      </c>
      <c r="B630" s="28"/>
      <c r="C630" s="28"/>
      <c r="D630" s="29"/>
      <c r="E630" s="29"/>
      <c r="F630" s="29"/>
      <c r="G630" s="28"/>
      <c r="H630" s="28"/>
      <c r="I630" s="30">
        <f>IF($H630="","",IFERROR(VLOOKUP($H630,AcctTbl,2,0),"کد ناشناخته"))</f>
        <v>0</v>
      </c>
      <c r="J630" s="27">
        <f>IF($H630="","",IFERROR(VLOOKUP($H630,AcctTbl,3,0),""))</f>
        <v>0</v>
      </c>
      <c r="K630" s="29"/>
      <c r="L630" s="28"/>
      <c r="M630" s="31"/>
      <c r="N630" s="29"/>
      <c r="O630" s="32">
        <f>IF($B630="",0,IF($U630="IN",N($M630),0))</f>
        <v>0</v>
      </c>
      <c r="P630" s="32">
        <f>IF($B630="",0,IF(OR($U630="OUT",$U630="TRF"),N($M630),0))</f>
        <v>0</v>
      </c>
      <c r="Q630" s="32">
        <f>IF($B630="",0,IF(OR($U630="OUT",$U630="TRF"),N($M630),0))</f>
        <v>0</v>
      </c>
      <c r="R630" s="32">
        <f>IF($B630="",0,IF($U630="IN",N($M630),0))</f>
        <v>0</v>
      </c>
      <c r="S630" s="33">
        <f>IF($B630="","",IF($M630="","⚠ مبلغ",IF($E630="","⚠ بانک عامل",IF(AND($U630="TRF",$F630=""),"⚠ بانک مقصد",IF(AND($V630&lt;&gt;"NONE",$V630&lt;&gt;"",$Z630=""),"⚠ طرف حساب","✓")))))</f>
        <v>0</v>
      </c>
      <c r="T630" s="29"/>
      <c r="U630" s="27">
        <f>IFERROR(VLOOKUP($D630,BankOpTbl,2,0),"")</f>
        <v>0</v>
      </c>
      <c r="V630" s="27">
        <f>IFERROR(VLOOKUP($D630,BankOpTbl,3,0),"")</f>
        <v>0</v>
      </c>
      <c r="W630" s="27">
        <f>IFERROR(VLOOKUP($D630,BankOpTbl,4,0),"")</f>
        <v>0</v>
      </c>
      <c r="X630" s="27">
        <f>IF($E630="","",IFERROR(VLOOKUP($E630,BankTbl,4,0),""))</f>
        <v>0</v>
      </c>
      <c r="Y630" s="27">
        <f>IF($F630="","",IFERROR(VLOOKUP($F630,BankTbl,4,0),""))</f>
        <v>0</v>
      </c>
      <c r="Z630" s="27">
        <f>IF($B630="","",IF($V630="PICK",LEFT($N630,5),IF($V630="FIXED",$W630,IF($V630="CODE",$H630,""))))</f>
        <v>0</v>
      </c>
    </row>
    <row r="631" spans="1:26" ht="21" customHeight="1">
      <c r="A631" s="27">
        <f>IF($B631="","",COUNTA($B$13:$B631))</f>
        <v>0</v>
      </c>
      <c r="B631" s="28"/>
      <c r="C631" s="28"/>
      <c r="D631" s="29"/>
      <c r="E631" s="29"/>
      <c r="F631" s="29"/>
      <c r="G631" s="28"/>
      <c r="H631" s="28"/>
      <c r="I631" s="30">
        <f>IF($H631="","",IFERROR(VLOOKUP($H631,AcctTbl,2,0),"کد ناشناخته"))</f>
        <v>0</v>
      </c>
      <c r="J631" s="27">
        <f>IF($H631="","",IFERROR(VLOOKUP($H631,AcctTbl,3,0),""))</f>
        <v>0</v>
      </c>
      <c r="K631" s="29"/>
      <c r="L631" s="28"/>
      <c r="M631" s="31"/>
      <c r="N631" s="29"/>
      <c r="O631" s="32">
        <f>IF($B631="",0,IF($U631="IN",N($M631),0))</f>
        <v>0</v>
      </c>
      <c r="P631" s="32">
        <f>IF($B631="",0,IF(OR($U631="OUT",$U631="TRF"),N($M631),0))</f>
        <v>0</v>
      </c>
      <c r="Q631" s="32">
        <f>IF($B631="",0,IF(OR($U631="OUT",$U631="TRF"),N($M631),0))</f>
        <v>0</v>
      </c>
      <c r="R631" s="32">
        <f>IF($B631="",0,IF($U631="IN",N($M631),0))</f>
        <v>0</v>
      </c>
      <c r="S631" s="33">
        <f>IF($B631="","",IF($M631="","⚠ مبلغ",IF($E631="","⚠ بانک عامل",IF(AND($U631="TRF",$F631=""),"⚠ بانک مقصد",IF(AND($V631&lt;&gt;"NONE",$V631&lt;&gt;"",$Z631=""),"⚠ طرف حساب","✓")))))</f>
        <v>0</v>
      </c>
      <c r="T631" s="29"/>
      <c r="U631" s="27">
        <f>IFERROR(VLOOKUP($D631,BankOpTbl,2,0),"")</f>
        <v>0</v>
      </c>
      <c r="V631" s="27">
        <f>IFERROR(VLOOKUP($D631,BankOpTbl,3,0),"")</f>
        <v>0</v>
      </c>
      <c r="W631" s="27">
        <f>IFERROR(VLOOKUP($D631,BankOpTbl,4,0),"")</f>
        <v>0</v>
      </c>
      <c r="X631" s="27">
        <f>IF($E631="","",IFERROR(VLOOKUP($E631,BankTbl,4,0),""))</f>
        <v>0</v>
      </c>
      <c r="Y631" s="27">
        <f>IF($F631="","",IFERROR(VLOOKUP($F631,BankTbl,4,0),""))</f>
        <v>0</v>
      </c>
      <c r="Z631" s="27">
        <f>IF($B631="","",IF($V631="PICK",LEFT($N631,5),IF($V631="FIXED",$W631,IF($V631="CODE",$H631,""))))</f>
        <v>0</v>
      </c>
    </row>
    <row r="632" spans="1:26" ht="21" customHeight="1">
      <c r="A632" s="27">
        <f>IF($B632="","",COUNTA($B$13:$B632))</f>
        <v>0</v>
      </c>
      <c r="B632" s="28"/>
      <c r="C632" s="28"/>
      <c r="D632" s="29"/>
      <c r="E632" s="29"/>
      <c r="F632" s="29"/>
      <c r="G632" s="28"/>
      <c r="H632" s="28"/>
      <c r="I632" s="30">
        <f>IF($H632="","",IFERROR(VLOOKUP($H632,AcctTbl,2,0),"کد ناشناخته"))</f>
        <v>0</v>
      </c>
      <c r="J632" s="27">
        <f>IF($H632="","",IFERROR(VLOOKUP($H632,AcctTbl,3,0),""))</f>
        <v>0</v>
      </c>
      <c r="K632" s="29"/>
      <c r="L632" s="28"/>
      <c r="M632" s="31"/>
      <c r="N632" s="29"/>
      <c r="O632" s="32">
        <f>IF($B632="",0,IF($U632="IN",N($M632),0))</f>
        <v>0</v>
      </c>
      <c r="P632" s="32">
        <f>IF($B632="",0,IF(OR($U632="OUT",$U632="TRF"),N($M632),0))</f>
        <v>0</v>
      </c>
      <c r="Q632" s="32">
        <f>IF($B632="",0,IF(OR($U632="OUT",$U632="TRF"),N($M632),0))</f>
        <v>0</v>
      </c>
      <c r="R632" s="32">
        <f>IF($B632="",0,IF($U632="IN",N($M632),0))</f>
        <v>0</v>
      </c>
      <c r="S632" s="33">
        <f>IF($B632="","",IF($M632="","⚠ مبلغ",IF($E632="","⚠ بانک عامل",IF(AND($U632="TRF",$F632=""),"⚠ بانک مقصد",IF(AND($V632&lt;&gt;"NONE",$V632&lt;&gt;"",$Z632=""),"⚠ طرف حساب","✓")))))</f>
        <v>0</v>
      </c>
      <c r="T632" s="29"/>
      <c r="U632" s="27">
        <f>IFERROR(VLOOKUP($D632,BankOpTbl,2,0),"")</f>
        <v>0</v>
      </c>
      <c r="V632" s="27">
        <f>IFERROR(VLOOKUP($D632,BankOpTbl,3,0),"")</f>
        <v>0</v>
      </c>
      <c r="W632" s="27">
        <f>IFERROR(VLOOKUP($D632,BankOpTbl,4,0),"")</f>
        <v>0</v>
      </c>
      <c r="X632" s="27">
        <f>IF($E632="","",IFERROR(VLOOKUP($E632,BankTbl,4,0),""))</f>
        <v>0</v>
      </c>
      <c r="Y632" s="27">
        <f>IF($F632="","",IFERROR(VLOOKUP($F632,BankTbl,4,0),""))</f>
        <v>0</v>
      </c>
      <c r="Z632" s="27">
        <f>IF($B632="","",IF($V632="PICK",LEFT($N632,5),IF($V632="FIXED",$W632,IF($V632="CODE",$H632,""))))</f>
        <v>0</v>
      </c>
    </row>
    <row r="633" spans="1:26" ht="21" customHeight="1">
      <c r="A633" s="27">
        <f>IF($B633="","",COUNTA($B$13:$B633))</f>
        <v>0</v>
      </c>
      <c r="B633" s="28"/>
      <c r="C633" s="28"/>
      <c r="D633" s="29"/>
      <c r="E633" s="29"/>
      <c r="F633" s="29"/>
      <c r="G633" s="28"/>
      <c r="H633" s="28"/>
      <c r="I633" s="30">
        <f>IF($H633="","",IFERROR(VLOOKUP($H633,AcctTbl,2,0),"کد ناشناخته"))</f>
        <v>0</v>
      </c>
      <c r="J633" s="27">
        <f>IF($H633="","",IFERROR(VLOOKUP($H633,AcctTbl,3,0),""))</f>
        <v>0</v>
      </c>
      <c r="K633" s="29"/>
      <c r="L633" s="28"/>
      <c r="M633" s="31"/>
      <c r="N633" s="29"/>
      <c r="O633" s="32">
        <f>IF($B633="",0,IF($U633="IN",N($M633),0))</f>
        <v>0</v>
      </c>
      <c r="P633" s="32">
        <f>IF($B633="",0,IF(OR($U633="OUT",$U633="TRF"),N($M633),0))</f>
        <v>0</v>
      </c>
      <c r="Q633" s="32">
        <f>IF($B633="",0,IF(OR($U633="OUT",$U633="TRF"),N($M633),0))</f>
        <v>0</v>
      </c>
      <c r="R633" s="32">
        <f>IF($B633="",0,IF($U633="IN",N($M633),0))</f>
        <v>0</v>
      </c>
      <c r="S633" s="33">
        <f>IF($B633="","",IF($M633="","⚠ مبلغ",IF($E633="","⚠ بانک عامل",IF(AND($U633="TRF",$F633=""),"⚠ بانک مقصد",IF(AND($V633&lt;&gt;"NONE",$V633&lt;&gt;"",$Z633=""),"⚠ طرف حساب","✓")))))</f>
        <v>0</v>
      </c>
      <c r="T633" s="29"/>
      <c r="U633" s="27">
        <f>IFERROR(VLOOKUP($D633,BankOpTbl,2,0),"")</f>
        <v>0</v>
      </c>
      <c r="V633" s="27">
        <f>IFERROR(VLOOKUP($D633,BankOpTbl,3,0),"")</f>
        <v>0</v>
      </c>
      <c r="W633" s="27">
        <f>IFERROR(VLOOKUP($D633,BankOpTbl,4,0),"")</f>
        <v>0</v>
      </c>
      <c r="X633" s="27">
        <f>IF($E633="","",IFERROR(VLOOKUP($E633,BankTbl,4,0),""))</f>
        <v>0</v>
      </c>
      <c r="Y633" s="27">
        <f>IF($F633="","",IFERROR(VLOOKUP($F633,BankTbl,4,0),""))</f>
        <v>0</v>
      </c>
      <c r="Z633" s="27">
        <f>IF($B633="","",IF($V633="PICK",LEFT($N633,5),IF($V633="FIXED",$W633,IF($V633="CODE",$H633,""))))</f>
        <v>0</v>
      </c>
    </row>
    <row r="634" spans="1:26" ht="21" customHeight="1">
      <c r="A634" s="27">
        <f>IF($B634="","",COUNTA($B$13:$B634))</f>
        <v>0</v>
      </c>
      <c r="B634" s="28"/>
      <c r="C634" s="28"/>
      <c r="D634" s="29"/>
      <c r="E634" s="29"/>
      <c r="F634" s="29"/>
      <c r="G634" s="28"/>
      <c r="H634" s="28"/>
      <c r="I634" s="30">
        <f>IF($H634="","",IFERROR(VLOOKUP($H634,AcctTbl,2,0),"کد ناشناخته"))</f>
        <v>0</v>
      </c>
      <c r="J634" s="27">
        <f>IF($H634="","",IFERROR(VLOOKUP($H634,AcctTbl,3,0),""))</f>
        <v>0</v>
      </c>
      <c r="K634" s="29"/>
      <c r="L634" s="28"/>
      <c r="M634" s="31"/>
      <c r="N634" s="29"/>
      <c r="O634" s="32">
        <f>IF($B634="",0,IF($U634="IN",N($M634),0))</f>
        <v>0</v>
      </c>
      <c r="P634" s="32">
        <f>IF($B634="",0,IF(OR($U634="OUT",$U634="TRF"),N($M634),0))</f>
        <v>0</v>
      </c>
      <c r="Q634" s="32">
        <f>IF($B634="",0,IF(OR($U634="OUT",$U634="TRF"),N($M634),0))</f>
        <v>0</v>
      </c>
      <c r="R634" s="32">
        <f>IF($B634="",0,IF($U634="IN",N($M634),0))</f>
        <v>0</v>
      </c>
      <c r="S634" s="33">
        <f>IF($B634="","",IF($M634="","⚠ مبلغ",IF($E634="","⚠ بانک عامل",IF(AND($U634="TRF",$F634=""),"⚠ بانک مقصد",IF(AND($V634&lt;&gt;"NONE",$V634&lt;&gt;"",$Z634=""),"⚠ طرف حساب","✓")))))</f>
        <v>0</v>
      </c>
      <c r="T634" s="29"/>
      <c r="U634" s="27">
        <f>IFERROR(VLOOKUP($D634,BankOpTbl,2,0),"")</f>
        <v>0</v>
      </c>
      <c r="V634" s="27">
        <f>IFERROR(VLOOKUP($D634,BankOpTbl,3,0),"")</f>
        <v>0</v>
      </c>
      <c r="W634" s="27">
        <f>IFERROR(VLOOKUP($D634,BankOpTbl,4,0),"")</f>
        <v>0</v>
      </c>
      <c r="X634" s="27">
        <f>IF($E634="","",IFERROR(VLOOKUP($E634,BankTbl,4,0),""))</f>
        <v>0</v>
      </c>
      <c r="Y634" s="27">
        <f>IF($F634="","",IFERROR(VLOOKUP($F634,BankTbl,4,0),""))</f>
        <v>0</v>
      </c>
      <c r="Z634" s="27">
        <f>IF($B634="","",IF($V634="PICK",LEFT($N634,5),IF($V634="FIXED",$W634,IF($V634="CODE",$H634,""))))</f>
        <v>0</v>
      </c>
    </row>
    <row r="635" spans="1:26" ht="21" customHeight="1">
      <c r="A635" s="27">
        <f>IF($B635="","",COUNTA($B$13:$B635))</f>
        <v>0</v>
      </c>
      <c r="B635" s="28"/>
      <c r="C635" s="28"/>
      <c r="D635" s="29"/>
      <c r="E635" s="29"/>
      <c r="F635" s="29"/>
      <c r="G635" s="28"/>
      <c r="H635" s="28"/>
      <c r="I635" s="30">
        <f>IF($H635="","",IFERROR(VLOOKUP($H635,AcctTbl,2,0),"کد ناشناخته"))</f>
        <v>0</v>
      </c>
      <c r="J635" s="27">
        <f>IF($H635="","",IFERROR(VLOOKUP($H635,AcctTbl,3,0),""))</f>
        <v>0</v>
      </c>
      <c r="K635" s="29"/>
      <c r="L635" s="28"/>
      <c r="M635" s="31"/>
      <c r="N635" s="29"/>
      <c r="O635" s="32">
        <f>IF($B635="",0,IF($U635="IN",N($M635),0))</f>
        <v>0</v>
      </c>
      <c r="P635" s="32">
        <f>IF($B635="",0,IF(OR($U635="OUT",$U635="TRF"),N($M635),0))</f>
        <v>0</v>
      </c>
      <c r="Q635" s="32">
        <f>IF($B635="",0,IF(OR($U635="OUT",$U635="TRF"),N($M635),0))</f>
        <v>0</v>
      </c>
      <c r="R635" s="32">
        <f>IF($B635="",0,IF($U635="IN",N($M635),0))</f>
        <v>0</v>
      </c>
      <c r="S635" s="33">
        <f>IF($B635="","",IF($M635="","⚠ مبلغ",IF($E635="","⚠ بانک عامل",IF(AND($U635="TRF",$F635=""),"⚠ بانک مقصد",IF(AND($V635&lt;&gt;"NONE",$V635&lt;&gt;"",$Z635=""),"⚠ طرف حساب","✓")))))</f>
        <v>0</v>
      </c>
      <c r="T635" s="29"/>
      <c r="U635" s="27">
        <f>IFERROR(VLOOKUP($D635,BankOpTbl,2,0),"")</f>
        <v>0</v>
      </c>
      <c r="V635" s="27">
        <f>IFERROR(VLOOKUP($D635,BankOpTbl,3,0),"")</f>
        <v>0</v>
      </c>
      <c r="W635" s="27">
        <f>IFERROR(VLOOKUP($D635,BankOpTbl,4,0),"")</f>
        <v>0</v>
      </c>
      <c r="X635" s="27">
        <f>IF($E635="","",IFERROR(VLOOKUP($E635,BankTbl,4,0),""))</f>
        <v>0</v>
      </c>
      <c r="Y635" s="27">
        <f>IF($F635="","",IFERROR(VLOOKUP($F635,BankTbl,4,0),""))</f>
        <v>0</v>
      </c>
      <c r="Z635" s="27">
        <f>IF($B635="","",IF($V635="PICK",LEFT($N635,5),IF($V635="FIXED",$W635,IF($V635="CODE",$H635,""))))</f>
        <v>0</v>
      </c>
    </row>
    <row r="636" spans="1:26" ht="21" customHeight="1">
      <c r="A636" s="27">
        <f>IF($B636="","",COUNTA($B$13:$B636))</f>
        <v>0</v>
      </c>
      <c r="B636" s="28"/>
      <c r="C636" s="28"/>
      <c r="D636" s="29"/>
      <c r="E636" s="29"/>
      <c r="F636" s="29"/>
      <c r="G636" s="28"/>
      <c r="H636" s="28"/>
      <c r="I636" s="30">
        <f>IF($H636="","",IFERROR(VLOOKUP($H636,AcctTbl,2,0),"کد ناشناخته"))</f>
        <v>0</v>
      </c>
      <c r="J636" s="27">
        <f>IF($H636="","",IFERROR(VLOOKUP($H636,AcctTbl,3,0),""))</f>
        <v>0</v>
      </c>
      <c r="K636" s="29"/>
      <c r="L636" s="28"/>
      <c r="M636" s="31"/>
      <c r="N636" s="29"/>
      <c r="O636" s="32">
        <f>IF($B636="",0,IF($U636="IN",N($M636),0))</f>
        <v>0</v>
      </c>
      <c r="P636" s="32">
        <f>IF($B636="",0,IF(OR($U636="OUT",$U636="TRF"),N($M636),0))</f>
        <v>0</v>
      </c>
      <c r="Q636" s="32">
        <f>IF($B636="",0,IF(OR($U636="OUT",$U636="TRF"),N($M636),0))</f>
        <v>0</v>
      </c>
      <c r="R636" s="32">
        <f>IF($B636="",0,IF($U636="IN",N($M636),0))</f>
        <v>0</v>
      </c>
      <c r="S636" s="33">
        <f>IF($B636="","",IF($M636="","⚠ مبلغ",IF($E636="","⚠ بانک عامل",IF(AND($U636="TRF",$F636=""),"⚠ بانک مقصد",IF(AND($V636&lt;&gt;"NONE",$V636&lt;&gt;"",$Z636=""),"⚠ طرف حساب","✓")))))</f>
        <v>0</v>
      </c>
      <c r="T636" s="29"/>
      <c r="U636" s="27">
        <f>IFERROR(VLOOKUP($D636,BankOpTbl,2,0),"")</f>
        <v>0</v>
      </c>
      <c r="V636" s="27">
        <f>IFERROR(VLOOKUP($D636,BankOpTbl,3,0),"")</f>
        <v>0</v>
      </c>
      <c r="W636" s="27">
        <f>IFERROR(VLOOKUP($D636,BankOpTbl,4,0),"")</f>
        <v>0</v>
      </c>
      <c r="X636" s="27">
        <f>IF($E636="","",IFERROR(VLOOKUP($E636,BankTbl,4,0),""))</f>
        <v>0</v>
      </c>
      <c r="Y636" s="27">
        <f>IF($F636="","",IFERROR(VLOOKUP($F636,BankTbl,4,0),""))</f>
        <v>0</v>
      </c>
      <c r="Z636" s="27">
        <f>IF($B636="","",IF($V636="PICK",LEFT($N636,5),IF($V636="FIXED",$W636,IF($V636="CODE",$H636,""))))</f>
        <v>0</v>
      </c>
    </row>
    <row r="637" spans="1:26" ht="21" customHeight="1">
      <c r="A637" s="27">
        <f>IF($B637="","",COUNTA($B$13:$B637))</f>
        <v>0</v>
      </c>
      <c r="B637" s="28"/>
      <c r="C637" s="28"/>
      <c r="D637" s="29"/>
      <c r="E637" s="29"/>
      <c r="F637" s="29"/>
      <c r="G637" s="28"/>
      <c r="H637" s="28"/>
      <c r="I637" s="30">
        <f>IF($H637="","",IFERROR(VLOOKUP($H637,AcctTbl,2,0),"کد ناشناخته"))</f>
        <v>0</v>
      </c>
      <c r="J637" s="27">
        <f>IF($H637="","",IFERROR(VLOOKUP($H637,AcctTbl,3,0),""))</f>
        <v>0</v>
      </c>
      <c r="K637" s="29"/>
      <c r="L637" s="28"/>
      <c r="M637" s="31"/>
      <c r="N637" s="29"/>
      <c r="O637" s="32">
        <f>IF($B637="",0,IF($U637="IN",N($M637),0))</f>
        <v>0</v>
      </c>
      <c r="P637" s="32">
        <f>IF($B637="",0,IF(OR($U637="OUT",$U637="TRF"),N($M637),0))</f>
        <v>0</v>
      </c>
      <c r="Q637" s="32">
        <f>IF($B637="",0,IF(OR($U637="OUT",$U637="TRF"),N($M637),0))</f>
        <v>0</v>
      </c>
      <c r="R637" s="32">
        <f>IF($B637="",0,IF($U637="IN",N($M637),0))</f>
        <v>0</v>
      </c>
      <c r="S637" s="33">
        <f>IF($B637="","",IF($M637="","⚠ مبلغ",IF($E637="","⚠ بانک عامل",IF(AND($U637="TRF",$F637=""),"⚠ بانک مقصد",IF(AND($V637&lt;&gt;"NONE",$V637&lt;&gt;"",$Z637=""),"⚠ طرف حساب","✓")))))</f>
        <v>0</v>
      </c>
      <c r="T637" s="29"/>
      <c r="U637" s="27">
        <f>IFERROR(VLOOKUP($D637,BankOpTbl,2,0),"")</f>
        <v>0</v>
      </c>
      <c r="V637" s="27">
        <f>IFERROR(VLOOKUP($D637,BankOpTbl,3,0),"")</f>
        <v>0</v>
      </c>
      <c r="W637" s="27">
        <f>IFERROR(VLOOKUP($D637,BankOpTbl,4,0),"")</f>
        <v>0</v>
      </c>
      <c r="X637" s="27">
        <f>IF($E637="","",IFERROR(VLOOKUP($E637,BankTbl,4,0),""))</f>
        <v>0</v>
      </c>
      <c r="Y637" s="27">
        <f>IF($F637="","",IFERROR(VLOOKUP($F637,BankTbl,4,0),""))</f>
        <v>0</v>
      </c>
      <c r="Z637" s="27">
        <f>IF($B637="","",IF($V637="PICK",LEFT($N637,5),IF($V637="FIXED",$W637,IF($V637="CODE",$H637,""))))</f>
        <v>0</v>
      </c>
    </row>
    <row r="638" spans="1:26" ht="21" customHeight="1">
      <c r="A638" s="27">
        <f>IF($B638="","",COUNTA($B$13:$B638))</f>
        <v>0</v>
      </c>
      <c r="B638" s="28"/>
      <c r="C638" s="28"/>
      <c r="D638" s="29"/>
      <c r="E638" s="29"/>
      <c r="F638" s="29"/>
      <c r="G638" s="28"/>
      <c r="H638" s="28"/>
      <c r="I638" s="30">
        <f>IF($H638="","",IFERROR(VLOOKUP($H638,AcctTbl,2,0),"کد ناشناخته"))</f>
        <v>0</v>
      </c>
      <c r="J638" s="27">
        <f>IF($H638="","",IFERROR(VLOOKUP($H638,AcctTbl,3,0),""))</f>
        <v>0</v>
      </c>
      <c r="K638" s="29"/>
      <c r="L638" s="28"/>
      <c r="M638" s="31"/>
      <c r="N638" s="29"/>
      <c r="O638" s="32">
        <f>IF($B638="",0,IF($U638="IN",N($M638),0))</f>
        <v>0</v>
      </c>
      <c r="P638" s="32">
        <f>IF($B638="",0,IF(OR($U638="OUT",$U638="TRF"),N($M638),0))</f>
        <v>0</v>
      </c>
      <c r="Q638" s="32">
        <f>IF($B638="",0,IF(OR($U638="OUT",$U638="TRF"),N($M638),0))</f>
        <v>0</v>
      </c>
      <c r="R638" s="32">
        <f>IF($B638="",0,IF($U638="IN",N($M638),0))</f>
        <v>0</v>
      </c>
      <c r="S638" s="33">
        <f>IF($B638="","",IF($M638="","⚠ مبلغ",IF($E638="","⚠ بانک عامل",IF(AND($U638="TRF",$F638=""),"⚠ بانک مقصد",IF(AND($V638&lt;&gt;"NONE",$V638&lt;&gt;"",$Z638=""),"⚠ طرف حساب","✓")))))</f>
        <v>0</v>
      </c>
      <c r="T638" s="29"/>
      <c r="U638" s="27">
        <f>IFERROR(VLOOKUP($D638,BankOpTbl,2,0),"")</f>
        <v>0</v>
      </c>
      <c r="V638" s="27">
        <f>IFERROR(VLOOKUP($D638,BankOpTbl,3,0),"")</f>
        <v>0</v>
      </c>
      <c r="W638" s="27">
        <f>IFERROR(VLOOKUP($D638,BankOpTbl,4,0),"")</f>
        <v>0</v>
      </c>
      <c r="X638" s="27">
        <f>IF($E638="","",IFERROR(VLOOKUP($E638,BankTbl,4,0),""))</f>
        <v>0</v>
      </c>
      <c r="Y638" s="27">
        <f>IF($F638="","",IFERROR(VLOOKUP($F638,BankTbl,4,0),""))</f>
        <v>0</v>
      </c>
      <c r="Z638" s="27">
        <f>IF($B638="","",IF($V638="PICK",LEFT($N638,5),IF($V638="FIXED",$W638,IF($V638="CODE",$H638,""))))</f>
        <v>0</v>
      </c>
    </row>
    <row r="639" spans="1:26" ht="21" customHeight="1">
      <c r="A639" s="27">
        <f>IF($B639="","",COUNTA($B$13:$B639))</f>
        <v>0</v>
      </c>
      <c r="B639" s="28"/>
      <c r="C639" s="28"/>
      <c r="D639" s="29"/>
      <c r="E639" s="29"/>
      <c r="F639" s="29"/>
      <c r="G639" s="28"/>
      <c r="H639" s="28"/>
      <c r="I639" s="30">
        <f>IF($H639="","",IFERROR(VLOOKUP($H639,AcctTbl,2,0),"کد ناشناخته"))</f>
        <v>0</v>
      </c>
      <c r="J639" s="27">
        <f>IF($H639="","",IFERROR(VLOOKUP($H639,AcctTbl,3,0),""))</f>
        <v>0</v>
      </c>
      <c r="K639" s="29"/>
      <c r="L639" s="28"/>
      <c r="M639" s="31"/>
      <c r="N639" s="29"/>
      <c r="O639" s="32">
        <f>IF($B639="",0,IF($U639="IN",N($M639),0))</f>
        <v>0</v>
      </c>
      <c r="P639" s="32">
        <f>IF($B639="",0,IF(OR($U639="OUT",$U639="TRF"),N($M639),0))</f>
        <v>0</v>
      </c>
      <c r="Q639" s="32">
        <f>IF($B639="",0,IF(OR($U639="OUT",$U639="TRF"),N($M639),0))</f>
        <v>0</v>
      </c>
      <c r="R639" s="32">
        <f>IF($B639="",0,IF($U639="IN",N($M639),0))</f>
        <v>0</v>
      </c>
      <c r="S639" s="33">
        <f>IF($B639="","",IF($M639="","⚠ مبلغ",IF($E639="","⚠ بانک عامل",IF(AND($U639="TRF",$F639=""),"⚠ بانک مقصد",IF(AND($V639&lt;&gt;"NONE",$V639&lt;&gt;"",$Z639=""),"⚠ طرف حساب","✓")))))</f>
        <v>0</v>
      </c>
      <c r="T639" s="29"/>
      <c r="U639" s="27">
        <f>IFERROR(VLOOKUP($D639,BankOpTbl,2,0),"")</f>
        <v>0</v>
      </c>
      <c r="V639" s="27">
        <f>IFERROR(VLOOKUP($D639,BankOpTbl,3,0),"")</f>
        <v>0</v>
      </c>
      <c r="W639" s="27">
        <f>IFERROR(VLOOKUP($D639,BankOpTbl,4,0),"")</f>
        <v>0</v>
      </c>
      <c r="X639" s="27">
        <f>IF($E639="","",IFERROR(VLOOKUP($E639,BankTbl,4,0),""))</f>
        <v>0</v>
      </c>
      <c r="Y639" s="27">
        <f>IF($F639="","",IFERROR(VLOOKUP($F639,BankTbl,4,0),""))</f>
        <v>0</v>
      </c>
      <c r="Z639" s="27">
        <f>IF($B639="","",IF($V639="PICK",LEFT($N639,5),IF($V639="FIXED",$W639,IF($V639="CODE",$H639,""))))</f>
        <v>0</v>
      </c>
    </row>
    <row r="640" spans="1:26" ht="21" customHeight="1">
      <c r="A640" s="27">
        <f>IF($B640="","",COUNTA($B$13:$B640))</f>
        <v>0</v>
      </c>
      <c r="B640" s="28"/>
      <c r="C640" s="28"/>
      <c r="D640" s="29"/>
      <c r="E640" s="29"/>
      <c r="F640" s="29"/>
      <c r="G640" s="28"/>
      <c r="H640" s="28"/>
      <c r="I640" s="30">
        <f>IF($H640="","",IFERROR(VLOOKUP($H640,AcctTbl,2,0),"کد ناشناخته"))</f>
        <v>0</v>
      </c>
      <c r="J640" s="27">
        <f>IF($H640="","",IFERROR(VLOOKUP($H640,AcctTbl,3,0),""))</f>
        <v>0</v>
      </c>
      <c r="K640" s="29"/>
      <c r="L640" s="28"/>
      <c r="M640" s="31"/>
      <c r="N640" s="29"/>
      <c r="O640" s="32">
        <f>IF($B640="",0,IF($U640="IN",N($M640),0))</f>
        <v>0</v>
      </c>
      <c r="P640" s="32">
        <f>IF($B640="",0,IF(OR($U640="OUT",$U640="TRF"),N($M640),0))</f>
        <v>0</v>
      </c>
      <c r="Q640" s="32">
        <f>IF($B640="",0,IF(OR($U640="OUT",$U640="TRF"),N($M640),0))</f>
        <v>0</v>
      </c>
      <c r="R640" s="32">
        <f>IF($B640="",0,IF($U640="IN",N($M640),0))</f>
        <v>0</v>
      </c>
      <c r="S640" s="33">
        <f>IF($B640="","",IF($M640="","⚠ مبلغ",IF($E640="","⚠ بانک عامل",IF(AND($U640="TRF",$F640=""),"⚠ بانک مقصد",IF(AND($V640&lt;&gt;"NONE",$V640&lt;&gt;"",$Z640=""),"⚠ طرف حساب","✓")))))</f>
        <v>0</v>
      </c>
      <c r="T640" s="29"/>
      <c r="U640" s="27">
        <f>IFERROR(VLOOKUP($D640,BankOpTbl,2,0),"")</f>
        <v>0</v>
      </c>
      <c r="V640" s="27">
        <f>IFERROR(VLOOKUP($D640,BankOpTbl,3,0),"")</f>
        <v>0</v>
      </c>
      <c r="W640" s="27">
        <f>IFERROR(VLOOKUP($D640,BankOpTbl,4,0),"")</f>
        <v>0</v>
      </c>
      <c r="X640" s="27">
        <f>IF($E640="","",IFERROR(VLOOKUP($E640,BankTbl,4,0),""))</f>
        <v>0</v>
      </c>
      <c r="Y640" s="27">
        <f>IF($F640="","",IFERROR(VLOOKUP($F640,BankTbl,4,0),""))</f>
        <v>0</v>
      </c>
      <c r="Z640" s="27">
        <f>IF($B640="","",IF($V640="PICK",LEFT($N640,5),IF($V640="FIXED",$W640,IF($V640="CODE",$H640,""))))</f>
        <v>0</v>
      </c>
    </row>
    <row r="641" spans="1:26" ht="21" customHeight="1">
      <c r="A641" s="27">
        <f>IF($B641="","",COUNTA($B$13:$B641))</f>
        <v>0</v>
      </c>
      <c r="B641" s="28"/>
      <c r="C641" s="28"/>
      <c r="D641" s="29"/>
      <c r="E641" s="29"/>
      <c r="F641" s="29"/>
      <c r="G641" s="28"/>
      <c r="H641" s="28"/>
      <c r="I641" s="30">
        <f>IF($H641="","",IFERROR(VLOOKUP($H641,AcctTbl,2,0),"کد ناشناخته"))</f>
        <v>0</v>
      </c>
      <c r="J641" s="27">
        <f>IF($H641="","",IFERROR(VLOOKUP($H641,AcctTbl,3,0),""))</f>
        <v>0</v>
      </c>
      <c r="K641" s="29"/>
      <c r="L641" s="28"/>
      <c r="M641" s="31"/>
      <c r="N641" s="29"/>
      <c r="O641" s="32">
        <f>IF($B641="",0,IF($U641="IN",N($M641),0))</f>
        <v>0</v>
      </c>
      <c r="P641" s="32">
        <f>IF($B641="",0,IF(OR($U641="OUT",$U641="TRF"),N($M641),0))</f>
        <v>0</v>
      </c>
      <c r="Q641" s="32">
        <f>IF($B641="",0,IF(OR($U641="OUT",$U641="TRF"),N($M641),0))</f>
        <v>0</v>
      </c>
      <c r="R641" s="32">
        <f>IF($B641="",0,IF($U641="IN",N($M641),0))</f>
        <v>0</v>
      </c>
      <c r="S641" s="33">
        <f>IF($B641="","",IF($M641="","⚠ مبلغ",IF($E641="","⚠ بانک عامل",IF(AND($U641="TRF",$F641=""),"⚠ بانک مقصد",IF(AND($V641&lt;&gt;"NONE",$V641&lt;&gt;"",$Z641=""),"⚠ طرف حساب","✓")))))</f>
        <v>0</v>
      </c>
      <c r="T641" s="29"/>
      <c r="U641" s="27">
        <f>IFERROR(VLOOKUP($D641,BankOpTbl,2,0),"")</f>
        <v>0</v>
      </c>
      <c r="V641" s="27">
        <f>IFERROR(VLOOKUP($D641,BankOpTbl,3,0),"")</f>
        <v>0</v>
      </c>
      <c r="W641" s="27">
        <f>IFERROR(VLOOKUP($D641,BankOpTbl,4,0),"")</f>
        <v>0</v>
      </c>
      <c r="X641" s="27">
        <f>IF($E641="","",IFERROR(VLOOKUP($E641,BankTbl,4,0),""))</f>
        <v>0</v>
      </c>
      <c r="Y641" s="27">
        <f>IF($F641="","",IFERROR(VLOOKUP($F641,BankTbl,4,0),""))</f>
        <v>0</v>
      </c>
      <c r="Z641" s="27">
        <f>IF($B641="","",IF($V641="PICK",LEFT($N641,5),IF($V641="FIXED",$W641,IF($V641="CODE",$H641,""))))</f>
        <v>0</v>
      </c>
    </row>
    <row r="642" spans="1:26" ht="21" customHeight="1">
      <c r="A642" s="27">
        <f>IF($B642="","",COUNTA($B$13:$B642))</f>
        <v>0</v>
      </c>
      <c r="B642" s="28"/>
      <c r="C642" s="28"/>
      <c r="D642" s="29"/>
      <c r="E642" s="29"/>
      <c r="F642" s="29"/>
      <c r="G642" s="28"/>
      <c r="H642" s="28"/>
      <c r="I642" s="30">
        <f>IF($H642="","",IFERROR(VLOOKUP($H642,AcctTbl,2,0),"کد ناشناخته"))</f>
        <v>0</v>
      </c>
      <c r="J642" s="27">
        <f>IF($H642="","",IFERROR(VLOOKUP($H642,AcctTbl,3,0),""))</f>
        <v>0</v>
      </c>
      <c r="K642" s="29"/>
      <c r="L642" s="28"/>
      <c r="M642" s="31"/>
      <c r="N642" s="29"/>
      <c r="O642" s="32">
        <f>IF($B642="",0,IF($U642="IN",N($M642),0))</f>
        <v>0</v>
      </c>
      <c r="P642" s="32">
        <f>IF($B642="",0,IF(OR($U642="OUT",$U642="TRF"),N($M642),0))</f>
        <v>0</v>
      </c>
      <c r="Q642" s="32">
        <f>IF($B642="",0,IF(OR($U642="OUT",$U642="TRF"),N($M642),0))</f>
        <v>0</v>
      </c>
      <c r="R642" s="32">
        <f>IF($B642="",0,IF($U642="IN",N($M642),0))</f>
        <v>0</v>
      </c>
      <c r="S642" s="33">
        <f>IF($B642="","",IF($M642="","⚠ مبلغ",IF($E642="","⚠ بانک عامل",IF(AND($U642="TRF",$F642=""),"⚠ بانک مقصد",IF(AND($V642&lt;&gt;"NONE",$V642&lt;&gt;"",$Z642=""),"⚠ طرف حساب","✓")))))</f>
        <v>0</v>
      </c>
      <c r="T642" s="29"/>
      <c r="U642" s="27">
        <f>IFERROR(VLOOKUP($D642,BankOpTbl,2,0),"")</f>
        <v>0</v>
      </c>
      <c r="V642" s="27">
        <f>IFERROR(VLOOKUP($D642,BankOpTbl,3,0),"")</f>
        <v>0</v>
      </c>
      <c r="W642" s="27">
        <f>IFERROR(VLOOKUP($D642,BankOpTbl,4,0),"")</f>
        <v>0</v>
      </c>
      <c r="X642" s="27">
        <f>IF($E642="","",IFERROR(VLOOKUP($E642,BankTbl,4,0),""))</f>
        <v>0</v>
      </c>
      <c r="Y642" s="27">
        <f>IF($F642="","",IFERROR(VLOOKUP($F642,BankTbl,4,0),""))</f>
        <v>0</v>
      </c>
      <c r="Z642" s="27">
        <f>IF($B642="","",IF($V642="PICK",LEFT($N642,5),IF($V642="FIXED",$W642,IF($V642="CODE",$H642,""))))</f>
        <v>0</v>
      </c>
    </row>
    <row r="643" spans="1:26" ht="21" customHeight="1">
      <c r="A643" s="27">
        <f>IF($B643="","",COUNTA($B$13:$B643))</f>
        <v>0</v>
      </c>
      <c r="B643" s="28"/>
      <c r="C643" s="28"/>
      <c r="D643" s="29"/>
      <c r="E643" s="29"/>
      <c r="F643" s="29"/>
      <c r="G643" s="28"/>
      <c r="H643" s="28"/>
      <c r="I643" s="30">
        <f>IF($H643="","",IFERROR(VLOOKUP($H643,AcctTbl,2,0),"کد ناشناخته"))</f>
        <v>0</v>
      </c>
      <c r="J643" s="27">
        <f>IF($H643="","",IFERROR(VLOOKUP($H643,AcctTbl,3,0),""))</f>
        <v>0</v>
      </c>
      <c r="K643" s="29"/>
      <c r="L643" s="28"/>
      <c r="M643" s="31"/>
      <c r="N643" s="29"/>
      <c r="O643" s="32">
        <f>IF($B643="",0,IF($U643="IN",N($M643),0))</f>
        <v>0</v>
      </c>
      <c r="P643" s="32">
        <f>IF($B643="",0,IF(OR($U643="OUT",$U643="TRF"),N($M643),0))</f>
        <v>0</v>
      </c>
      <c r="Q643" s="32">
        <f>IF($B643="",0,IF(OR($U643="OUT",$U643="TRF"),N($M643),0))</f>
        <v>0</v>
      </c>
      <c r="R643" s="32">
        <f>IF($B643="",0,IF($U643="IN",N($M643),0))</f>
        <v>0</v>
      </c>
      <c r="S643" s="33">
        <f>IF($B643="","",IF($M643="","⚠ مبلغ",IF($E643="","⚠ بانک عامل",IF(AND($U643="TRF",$F643=""),"⚠ بانک مقصد",IF(AND($V643&lt;&gt;"NONE",$V643&lt;&gt;"",$Z643=""),"⚠ طرف حساب","✓")))))</f>
        <v>0</v>
      </c>
      <c r="T643" s="29"/>
      <c r="U643" s="27">
        <f>IFERROR(VLOOKUP($D643,BankOpTbl,2,0),"")</f>
        <v>0</v>
      </c>
      <c r="V643" s="27">
        <f>IFERROR(VLOOKUP($D643,BankOpTbl,3,0),"")</f>
        <v>0</v>
      </c>
      <c r="W643" s="27">
        <f>IFERROR(VLOOKUP($D643,BankOpTbl,4,0),"")</f>
        <v>0</v>
      </c>
      <c r="X643" s="27">
        <f>IF($E643="","",IFERROR(VLOOKUP($E643,BankTbl,4,0),""))</f>
        <v>0</v>
      </c>
      <c r="Y643" s="27">
        <f>IF($F643="","",IFERROR(VLOOKUP($F643,BankTbl,4,0),""))</f>
        <v>0</v>
      </c>
      <c r="Z643" s="27">
        <f>IF($B643="","",IF($V643="PICK",LEFT($N643,5),IF($V643="FIXED",$W643,IF($V643="CODE",$H643,""))))</f>
        <v>0</v>
      </c>
    </row>
    <row r="644" spans="1:26" ht="21" customHeight="1">
      <c r="A644" s="27">
        <f>IF($B644="","",COUNTA($B$13:$B644))</f>
        <v>0</v>
      </c>
      <c r="B644" s="28"/>
      <c r="C644" s="28"/>
      <c r="D644" s="29"/>
      <c r="E644" s="29"/>
      <c r="F644" s="29"/>
      <c r="G644" s="28"/>
      <c r="H644" s="28"/>
      <c r="I644" s="30">
        <f>IF($H644="","",IFERROR(VLOOKUP($H644,AcctTbl,2,0),"کد ناشناخته"))</f>
        <v>0</v>
      </c>
      <c r="J644" s="27">
        <f>IF($H644="","",IFERROR(VLOOKUP($H644,AcctTbl,3,0),""))</f>
        <v>0</v>
      </c>
      <c r="K644" s="29"/>
      <c r="L644" s="28"/>
      <c r="M644" s="31"/>
      <c r="N644" s="29"/>
      <c r="O644" s="32">
        <f>IF($B644="",0,IF($U644="IN",N($M644),0))</f>
        <v>0</v>
      </c>
      <c r="P644" s="32">
        <f>IF($B644="",0,IF(OR($U644="OUT",$U644="TRF"),N($M644),0))</f>
        <v>0</v>
      </c>
      <c r="Q644" s="32">
        <f>IF($B644="",0,IF(OR($U644="OUT",$U644="TRF"),N($M644),0))</f>
        <v>0</v>
      </c>
      <c r="R644" s="32">
        <f>IF($B644="",0,IF($U644="IN",N($M644),0))</f>
        <v>0</v>
      </c>
      <c r="S644" s="33">
        <f>IF($B644="","",IF($M644="","⚠ مبلغ",IF($E644="","⚠ بانک عامل",IF(AND($U644="TRF",$F644=""),"⚠ بانک مقصد",IF(AND($V644&lt;&gt;"NONE",$V644&lt;&gt;"",$Z644=""),"⚠ طرف حساب","✓")))))</f>
        <v>0</v>
      </c>
      <c r="T644" s="29"/>
      <c r="U644" s="27">
        <f>IFERROR(VLOOKUP($D644,BankOpTbl,2,0),"")</f>
        <v>0</v>
      </c>
      <c r="V644" s="27">
        <f>IFERROR(VLOOKUP($D644,BankOpTbl,3,0),"")</f>
        <v>0</v>
      </c>
      <c r="W644" s="27">
        <f>IFERROR(VLOOKUP($D644,BankOpTbl,4,0),"")</f>
        <v>0</v>
      </c>
      <c r="X644" s="27">
        <f>IF($E644="","",IFERROR(VLOOKUP($E644,BankTbl,4,0),""))</f>
        <v>0</v>
      </c>
      <c r="Y644" s="27">
        <f>IF($F644="","",IFERROR(VLOOKUP($F644,BankTbl,4,0),""))</f>
        <v>0</v>
      </c>
      <c r="Z644" s="27">
        <f>IF($B644="","",IF($V644="PICK",LEFT($N644,5),IF($V644="FIXED",$W644,IF($V644="CODE",$H644,""))))</f>
        <v>0</v>
      </c>
    </row>
    <row r="645" spans="1:26" ht="21" customHeight="1">
      <c r="A645" s="27">
        <f>IF($B645="","",COUNTA($B$13:$B645))</f>
        <v>0</v>
      </c>
      <c r="B645" s="28"/>
      <c r="C645" s="28"/>
      <c r="D645" s="29"/>
      <c r="E645" s="29"/>
      <c r="F645" s="29"/>
      <c r="G645" s="28"/>
      <c r="H645" s="28"/>
      <c r="I645" s="30">
        <f>IF($H645="","",IFERROR(VLOOKUP($H645,AcctTbl,2,0),"کد ناشناخته"))</f>
        <v>0</v>
      </c>
      <c r="J645" s="27">
        <f>IF($H645="","",IFERROR(VLOOKUP($H645,AcctTbl,3,0),""))</f>
        <v>0</v>
      </c>
      <c r="K645" s="29"/>
      <c r="L645" s="28"/>
      <c r="M645" s="31"/>
      <c r="N645" s="29"/>
      <c r="O645" s="32">
        <f>IF($B645="",0,IF($U645="IN",N($M645),0))</f>
        <v>0</v>
      </c>
      <c r="P645" s="32">
        <f>IF($B645="",0,IF(OR($U645="OUT",$U645="TRF"),N($M645),0))</f>
        <v>0</v>
      </c>
      <c r="Q645" s="32">
        <f>IF($B645="",0,IF(OR($U645="OUT",$U645="TRF"),N($M645),0))</f>
        <v>0</v>
      </c>
      <c r="R645" s="32">
        <f>IF($B645="",0,IF($U645="IN",N($M645),0))</f>
        <v>0</v>
      </c>
      <c r="S645" s="33">
        <f>IF($B645="","",IF($M645="","⚠ مبلغ",IF($E645="","⚠ بانک عامل",IF(AND($U645="TRF",$F645=""),"⚠ بانک مقصد",IF(AND($V645&lt;&gt;"NONE",$V645&lt;&gt;"",$Z645=""),"⚠ طرف حساب","✓")))))</f>
        <v>0</v>
      </c>
      <c r="T645" s="29"/>
      <c r="U645" s="27">
        <f>IFERROR(VLOOKUP($D645,BankOpTbl,2,0),"")</f>
        <v>0</v>
      </c>
      <c r="V645" s="27">
        <f>IFERROR(VLOOKUP($D645,BankOpTbl,3,0),"")</f>
        <v>0</v>
      </c>
      <c r="W645" s="27">
        <f>IFERROR(VLOOKUP($D645,BankOpTbl,4,0),"")</f>
        <v>0</v>
      </c>
      <c r="X645" s="27">
        <f>IF($E645="","",IFERROR(VLOOKUP($E645,BankTbl,4,0),""))</f>
        <v>0</v>
      </c>
      <c r="Y645" s="27">
        <f>IF($F645="","",IFERROR(VLOOKUP($F645,BankTbl,4,0),""))</f>
        <v>0</v>
      </c>
      <c r="Z645" s="27">
        <f>IF($B645="","",IF($V645="PICK",LEFT($N645,5),IF($V645="FIXED",$W645,IF($V645="CODE",$H645,""))))</f>
        <v>0</v>
      </c>
    </row>
    <row r="646" spans="1:26" ht="21" customHeight="1">
      <c r="A646" s="27">
        <f>IF($B646="","",COUNTA($B$13:$B646))</f>
        <v>0</v>
      </c>
      <c r="B646" s="28"/>
      <c r="C646" s="28"/>
      <c r="D646" s="29"/>
      <c r="E646" s="29"/>
      <c r="F646" s="29"/>
      <c r="G646" s="28"/>
      <c r="H646" s="28"/>
      <c r="I646" s="30">
        <f>IF($H646="","",IFERROR(VLOOKUP($H646,AcctTbl,2,0),"کد ناشناخته"))</f>
        <v>0</v>
      </c>
      <c r="J646" s="27">
        <f>IF($H646="","",IFERROR(VLOOKUP($H646,AcctTbl,3,0),""))</f>
        <v>0</v>
      </c>
      <c r="K646" s="29"/>
      <c r="L646" s="28"/>
      <c r="M646" s="31"/>
      <c r="N646" s="29"/>
      <c r="O646" s="32">
        <f>IF($B646="",0,IF($U646="IN",N($M646),0))</f>
        <v>0</v>
      </c>
      <c r="P646" s="32">
        <f>IF($B646="",0,IF(OR($U646="OUT",$U646="TRF"),N($M646),0))</f>
        <v>0</v>
      </c>
      <c r="Q646" s="32">
        <f>IF($B646="",0,IF(OR($U646="OUT",$U646="TRF"),N($M646),0))</f>
        <v>0</v>
      </c>
      <c r="R646" s="32">
        <f>IF($B646="",0,IF($U646="IN",N($M646),0))</f>
        <v>0</v>
      </c>
      <c r="S646" s="33">
        <f>IF($B646="","",IF($M646="","⚠ مبلغ",IF($E646="","⚠ بانک عامل",IF(AND($U646="TRF",$F646=""),"⚠ بانک مقصد",IF(AND($V646&lt;&gt;"NONE",$V646&lt;&gt;"",$Z646=""),"⚠ طرف حساب","✓")))))</f>
        <v>0</v>
      </c>
      <c r="T646" s="29"/>
      <c r="U646" s="27">
        <f>IFERROR(VLOOKUP($D646,BankOpTbl,2,0),"")</f>
        <v>0</v>
      </c>
      <c r="V646" s="27">
        <f>IFERROR(VLOOKUP($D646,BankOpTbl,3,0),"")</f>
        <v>0</v>
      </c>
      <c r="W646" s="27">
        <f>IFERROR(VLOOKUP($D646,BankOpTbl,4,0),"")</f>
        <v>0</v>
      </c>
      <c r="X646" s="27">
        <f>IF($E646="","",IFERROR(VLOOKUP($E646,BankTbl,4,0),""))</f>
        <v>0</v>
      </c>
      <c r="Y646" s="27">
        <f>IF($F646="","",IFERROR(VLOOKUP($F646,BankTbl,4,0),""))</f>
        <v>0</v>
      </c>
      <c r="Z646" s="27">
        <f>IF($B646="","",IF($V646="PICK",LEFT($N646,5),IF($V646="FIXED",$W646,IF($V646="CODE",$H646,""))))</f>
        <v>0</v>
      </c>
    </row>
    <row r="647" spans="1:26" ht="21" customHeight="1">
      <c r="A647" s="27">
        <f>IF($B647="","",COUNTA($B$13:$B647))</f>
        <v>0</v>
      </c>
      <c r="B647" s="28"/>
      <c r="C647" s="28"/>
      <c r="D647" s="29"/>
      <c r="E647" s="29"/>
      <c r="F647" s="29"/>
      <c r="G647" s="28"/>
      <c r="H647" s="28"/>
      <c r="I647" s="30">
        <f>IF($H647="","",IFERROR(VLOOKUP($H647,AcctTbl,2,0),"کد ناشناخته"))</f>
        <v>0</v>
      </c>
      <c r="J647" s="27">
        <f>IF($H647="","",IFERROR(VLOOKUP($H647,AcctTbl,3,0),""))</f>
        <v>0</v>
      </c>
      <c r="K647" s="29"/>
      <c r="L647" s="28"/>
      <c r="M647" s="31"/>
      <c r="N647" s="29"/>
      <c r="O647" s="32">
        <f>IF($B647="",0,IF($U647="IN",N($M647),0))</f>
        <v>0</v>
      </c>
      <c r="P647" s="32">
        <f>IF($B647="",0,IF(OR($U647="OUT",$U647="TRF"),N($M647),0))</f>
        <v>0</v>
      </c>
      <c r="Q647" s="32">
        <f>IF($B647="",0,IF(OR($U647="OUT",$U647="TRF"),N($M647),0))</f>
        <v>0</v>
      </c>
      <c r="R647" s="32">
        <f>IF($B647="",0,IF($U647="IN",N($M647),0))</f>
        <v>0</v>
      </c>
      <c r="S647" s="33">
        <f>IF($B647="","",IF($M647="","⚠ مبلغ",IF($E647="","⚠ بانک عامل",IF(AND($U647="TRF",$F647=""),"⚠ بانک مقصد",IF(AND($V647&lt;&gt;"NONE",$V647&lt;&gt;"",$Z647=""),"⚠ طرف حساب","✓")))))</f>
        <v>0</v>
      </c>
      <c r="T647" s="29"/>
      <c r="U647" s="27">
        <f>IFERROR(VLOOKUP($D647,BankOpTbl,2,0),"")</f>
        <v>0</v>
      </c>
      <c r="V647" s="27">
        <f>IFERROR(VLOOKUP($D647,BankOpTbl,3,0),"")</f>
        <v>0</v>
      </c>
      <c r="W647" s="27">
        <f>IFERROR(VLOOKUP($D647,BankOpTbl,4,0),"")</f>
        <v>0</v>
      </c>
      <c r="X647" s="27">
        <f>IF($E647="","",IFERROR(VLOOKUP($E647,BankTbl,4,0),""))</f>
        <v>0</v>
      </c>
      <c r="Y647" s="27">
        <f>IF($F647="","",IFERROR(VLOOKUP($F647,BankTbl,4,0),""))</f>
        <v>0</v>
      </c>
      <c r="Z647" s="27">
        <f>IF($B647="","",IF($V647="PICK",LEFT($N647,5),IF($V647="FIXED",$W647,IF($V647="CODE",$H647,""))))</f>
        <v>0</v>
      </c>
    </row>
    <row r="648" spans="1:26" ht="21" customHeight="1">
      <c r="A648" s="27">
        <f>IF($B648="","",COUNTA($B$13:$B648))</f>
        <v>0</v>
      </c>
      <c r="B648" s="28"/>
      <c r="C648" s="28"/>
      <c r="D648" s="29"/>
      <c r="E648" s="29"/>
      <c r="F648" s="29"/>
      <c r="G648" s="28"/>
      <c r="H648" s="28"/>
      <c r="I648" s="30">
        <f>IF($H648="","",IFERROR(VLOOKUP($H648,AcctTbl,2,0),"کد ناشناخته"))</f>
        <v>0</v>
      </c>
      <c r="J648" s="27">
        <f>IF($H648="","",IFERROR(VLOOKUP($H648,AcctTbl,3,0),""))</f>
        <v>0</v>
      </c>
      <c r="K648" s="29"/>
      <c r="L648" s="28"/>
      <c r="M648" s="31"/>
      <c r="N648" s="29"/>
      <c r="O648" s="32">
        <f>IF($B648="",0,IF($U648="IN",N($M648),0))</f>
        <v>0</v>
      </c>
      <c r="P648" s="32">
        <f>IF($B648="",0,IF(OR($U648="OUT",$U648="TRF"),N($M648),0))</f>
        <v>0</v>
      </c>
      <c r="Q648" s="32">
        <f>IF($B648="",0,IF(OR($U648="OUT",$U648="TRF"),N($M648),0))</f>
        <v>0</v>
      </c>
      <c r="R648" s="32">
        <f>IF($B648="",0,IF($U648="IN",N($M648),0))</f>
        <v>0</v>
      </c>
      <c r="S648" s="33">
        <f>IF($B648="","",IF($M648="","⚠ مبلغ",IF($E648="","⚠ بانک عامل",IF(AND($U648="TRF",$F648=""),"⚠ بانک مقصد",IF(AND($V648&lt;&gt;"NONE",$V648&lt;&gt;"",$Z648=""),"⚠ طرف حساب","✓")))))</f>
        <v>0</v>
      </c>
      <c r="T648" s="29"/>
      <c r="U648" s="27">
        <f>IFERROR(VLOOKUP($D648,BankOpTbl,2,0),"")</f>
        <v>0</v>
      </c>
      <c r="V648" s="27">
        <f>IFERROR(VLOOKUP($D648,BankOpTbl,3,0),"")</f>
        <v>0</v>
      </c>
      <c r="W648" s="27">
        <f>IFERROR(VLOOKUP($D648,BankOpTbl,4,0),"")</f>
        <v>0</v>
      </c>
      <c r="X648" s="27">
        <f>IF($E648="","",IFERROR(VLOOKUP($E648,BankTbl,4,0),""))</f>
        <v>0</v>
      </c>
      <c r="Y648" s="27">
        <f>IF($F648="","",IFERROR(VLOOKUP($F648,BankTbl,4,0),""))</f>
        <v>0</v>
      </c>
      <c r="Z648" s="27">
        <f>IF($B648="","",IF($V648="PICK",LEFT($N648,5),IF($V648="FIXED",$W648,IF($V648="CODE",$H648,""))))</f>
        <v>0</v>
      </c>
    </row>
    <row r="649" spans="1:26" ht="21" customHeight="1">
      <c r="A649" s="27">
        <f>IF($B649="","",COUNTA($B$13:$B649))</f>
        <v>0</v>
      </c>
      <c r="B649" s="28"/>
      <c r="C649" s="28"/>
      <c r="D649" s="29"/>
      <c r="E649" s="29"/>
      <c r="F649" s="29"/>
      <c r="G649" s="28"/>
      <c r="H649" s="28"/>
      <c r="I649" s="30">
        <f>IF($H649="","",IFERROR(VLOOKUP($H649,AcctTbl,2,0),"کد ناشناخته"))</f>
        <v>0</v>
      </c>
      <c r="J649" s="27">
        <f>IF($H649="","",IFERROR(VLOOKUP($H649,AcctTbl,3,0),""))</f>
        <v>0</v>
      </c>
      <c r="K649" s="29"/>
      <c r="L649" s="28"/>
      <c r="M649" s="31"/>
      <c r="N649" s="29"/>
      <c r="O649" s="32">
        <f>IF($B649="",0,IF($U649="IN",N($M649),0))</f>
        <v>0</v>
      </c>
      <c r="P649" s="32">
        <f>IF($B649="",0,IF(OR($U649="OUT",$U649="TRF"),N($M649),0))</f>
        <v>0</v>
      </c>
      <c r="Q649" s="32">
        <f>IF($B649="",0,IF(OR($U649="OUT",$U649="TRF"),N($M649),0))</f>
        <v>0</v>
      </c>
      <c r="R649" s="32">
        <f>IF($B649="",0,IF($U649="IN",N($M649),0))</f>
        <v>0</v>
      </c>
      <c r="S649" s="33">
        <f>IF($B649="","",IF($M649="","⚠ مبلغ",IF($E649="","⚠ بانک عامل",IF(AND($U649="TRF",$F649=""),"⚠ بانک مقصد",IF(AND($V649&lt;&gt;"NONE",$V649&lt;&gt;"",$Z649=""),"⚠ طرف حساب","✓")))))</f>
        <v>0</v>
      </c>
      <c r="T649" s="29"/>
      <c r="U649" s="27">
        <f>IFERROR(VLOOKUP($D649,BankOpTbl,2,0),"")</f>
        <v>0</v>
      </c>
      <c r="V649" s="27">
        <f>IFERROR(VLOOKUP($D649,BankOpTbl,3,0),"")</f>
        <v>0</v>
      </c>
      <c r="W649" s="27">
        <f>IFERROR(VLOOKUP($D649,BankOpTbl,4,0),"")</f>
        <v>0</v>
      </c>
      <c r="X649" s="27">
        <f>IF($E649="","",IFERROR(VLOOKUP($E649,BankTbl,4,0),""))</f>
        <v>0</v>
      </c>
      <c r="Y649" s="27">
        <f>IF($F649="","",IFERROR(VLOOKUP($F649,BankTbl,4,0),""))</f>
        <v>0</v>
      </c>
      <c r="Z649" s="27">
        <f>IF($B649="","",IF($V649="PICK",LEFT($N649,5),IF($V649="FIXED",$W649,IF($V649="CODE",$H649,""))))</f>
        <v>0</v>
      </c>
    </row>
    <row r="650" spans="1:26" ht="21" customHeight="1">
      <c r="A650" s="27">
        <f>IF($B650="","",COUNTA($B$13:$B650))</f>
        <v>0</v>
      </c>
      <c r="B650" s="28"/>
      <c r="C650" s="28"/>
      <c r="D650" s="29"/>
      <c r="E650" s="29"/>
      <c r="F650" s="29"/>
      <c r="G650" s="28"/>
      <c r="H650" s="28"/>
      <c r="I650" s="30">
        <f>IF($H650="","",IFERROR(VLOOKUP($H650,AcctTbl,2,0),"کد ناشناخته"))</f>
        <v>0</v>
      </c>
      <c r="J650" s="27">
        <f>IF($H650="","",IFERROR(VLOOKUP($H650,AcctTbl,3,0),""))</f>
        <v>0</v>
      </c>
      <c r="K650" s="29"/>
      <c r="L650" s="28"/>
      <c r="M650" s="31"/>
      <c r="N650" s="29"/>
      <c r="O650" s="32">
        <f>IF($B650="",0,IF($U650="IN",N($M650),0))</f>
        <v>0</v>
      </c>
      <c r="P650" s="32">
        <f>IF($B650="",0,IF(OR($U650="OUT",$U650="TRF"),N($M650),0))</f>
        <v>0</v>
      </c>
      <c r="Q650" s="32">
        <f>IF($B650="",0,IF(OR($U650="OUT",$U650="TRF"),N($M650),0))</f>
        <v>0</v>
      </c>
      <c r="R650" s="32">
        <f>IF($B650="",0,IF($U650="IN",N($M650),0))</f>
        <v>0</v>
      </c>
      <c r="S650" s="33">
        <f>IF($B650="","",IF($M650="","⚠ مبلغ",IF($E650="","⚠ بانک عامل",IF(AND($U650="TRF",$F650=""),"⚠ بانک مقصد",IF(AND($V650&lt;&gt;"NONE",$V650&lt;&gt;"",$Z650=""),"⚠ طرف حساب","✓")))))</f>
        <v>0</v>
      </c>
      <c r="T650" s="29"/>
      <c r="U650" s="27">
        <f>IFERROR(VLOOKUP($D650,BankOpTbl,2,0),"")</f>
        <v>0</v>
      </c>
      <c r="V650" s="27">
        <f>IFERROR(VLOOKUP($D650,BankOpTbl,3,0),"")</f>
        <v>0</v>
      </c>
      <c r="W650" s="27">
        <f>IFERROR(VLOOKUP($D650,BankOpTbl,4,0),"")</f>
        <v>0</v>
      </c>
      <c r="X650" s="27">
        <f>IF($E650="","",IFERROR(VLOOKUP($E650,BankTbl,4,0),""))</f>
        <v>0</v>
      </c>
      <c r="Y650" s="27">
        <f>IF($F650="","",IFERROR(VLOOKUP($F650,BankTbl,4,0),""))</f>
        <v>0</v>
      </c>
      <c r="Z650" s="27">
        <f>IF($B650="","",IF($V650="PICK",LEFT($N650,5),IF($V650="FIXED",$W650,IF($V650="CODE",$H650,""))))</f>
        <v>0</v>
      </c>
    </row>
    <row r="651" spans="1:26" ht="21" customHeight="1">
      <c r="A651" s="27">
        <f>IF($B651="","",COUNTA($B$13:$B651))</f>
        <v>0</v>
      </c>
      <c r="B651" s="28"/>
      <c r="C651" s="28"/>
      <c r="D651" s="29"/>
      <c r="E651" s="29"/>
      <c r="F651" s="29"/>
      <c r="G651" s="28"/>
      <c r="H651" s="28"/>
      <c r="I651" s="30">
        <f>IF($H651="","",IFERROR(VLOOKUP($H651,AcctTbl,2,0),"کد ناشناخته"))</f>
        <v>0</v>
      </c>
      <c r="J651" s="27">
        <f>IF($H651="","",IFERROR(VLOOKUP($H651,AcctTbl,3,0),""))</f>
        <v>0</v>
      </c>
      <c r="K651" s="29"/>
      <c r="L651" s="28"/>
      <c r="M651" s="31"/>
      <c r="N651" s="29"/>
      <c r="O651" s="32">
        <f>IF($B651="",0,IF($U651="IN",N($M651),0))</f>
        <v>0</v>
      </c>
      <c r="P651" s="32">
        <f>IF($B651="",0,IF(OR($U651="OUT",$U651="TRF"),N($M651),0))</f>
        <v>0</v>
      </c>
      <c r="Q651" s="32">
        <f>IF($B651="",0,IF(OR($U651="OUT",$U651="TRF"),N($M651),0))</f>
        <v>0</v>
      </c>
      <c r="R651" s="32">
        <f>IF($B651="",0,IF($U651="IN",N($M651),0))</f>
        <v>0</v>
      </c>
      <c r="S651" s="33">
        <f>IF($B651="","",IF($M651="","⚠ مبلغ",IF($E651="","⚠ بانک عامل",IF(AND($U651="TRF",$F651=""),"⚠ بانک مقصد",IF(AND($V651&lt;&gt;"NONE",$V651&lt;&gt;"",$Z651=""),"⚠ طرف حساب","✓")))))</f>
        <v>0</v>
      </c>
      <c r="T651" s="29"/>
      <c r="U651" s="27">
        <f>IFERROR(VLOOKUP($D651,BankOpTbl,2,0),"")</f>
        <v>0</v>
      </c>
      <c r="V651" s="27">
        <f>IFERROR(VLOOKUP($D651,BankOpTbl,3,0),"")</f>
        <v>0</v>
      </c>
      <c r="W651" s="27">
        <f>IFERROR(VLOOKUP($D651,BankOpTbl,4,0),"")</f>
        <v>0</v>
      </c>
      <c r="X651" s="27">
        <f>IF($E651="","",IFERROR(VLOOKUP($E651,BankTbl,4,0),""))</f>
        <v>0</v>
      </c>
      <c r="Y651" s="27">
        <f>IF($F651="","",IFERROR(VLOOKUP($F651,BankTbl,4,0),""))</f>
        <v>0</v>
      </c>
      <c r="Z651" s="27">
        <f>IF($B651="","",IF($V651="PICK",LEFT($N651,5),IF($V651="FIXED",$W651,IF($V651="CODE",$H651,""))))</f>
        <v>0</v>
      </c>
    </row>
    <row r="652" spans="1:26" ht="21" customHeight="1">
      <c r="A652" s="27">
        <f>IF($B652="","",COUNTA($B$13:$B652))</f>
        <v>0</v>
      </c>
      <c r="B652" s="28"/>
      <c r="C652" s="28"/>
      <c r="D652" s="29"/>
      <c r="E652" s="29"/>
      <c r="F652" s="29"/>
      <c r="G652" s="28"/>
      <c r="H652" s="28"/>
      <c r="I652" s="30">
        <f>IF($H652="","",IFERROR(VLOOKUP($H652,AcctTbl,2,0),"کد ناشناخته"))</f>
        <v>0</v>
      </c>
      <c r="J652" s="27">
        <f>IF($H652="","",IFERROR(VLOOKUP($H652,AcctTbl,3,0),""))</f>
        <v>0</v>
      </c>
      <c r="K652" s="29"/>
      <c r="L652" s="28"/>
      <c r="M652" s="31"/>
      <c r="N652" s="29"/>
      <c r="O652" s="32">
        <f>IF($B652="",0,IF($U652="IN",N($M652),0))</f>
        <v>0</v>
      </c>
      <c r="P652" s="32">
        <f>IF($B652="",0,IF(OR($U652="OUT",$U652="TRF"),N($M652),0))</f>
        <v>0</v>
      </c>
      <c r="Q652" s="32">
        <f>IF($B652="",0,IF(OR($U652="OUT",$U652="TRF"),N($M652),0))</f>
        <v>0</v>
      </c>
      <c r="R652" s="32">
        <f>IF($B652="",0,IF($U652="IN",N($M652),0))</f>
        <v>0</v>
      </c>
      <c r="S652" s="33">
        <f>IF($B652="","",IF($M652="","⚠ مبلغ",IF($E652="","⚠ بانک عامل",IF(AND($U652="TRF",$F652=""),"⚠ بانک مقصد",IF(AND($V652&lt;&gt;"NONE",$V652&lt;&gt;"",$Z652=""),"⚠ طرف حساب","✓")))))</f>
        <v>0</v>
      </c>
      <c r="T652" s="29"/>
      <c r="U652" s="27">
        <f>IFERROR(VLOOKUP($D652,BankOpTbl,2,0),"")</f>
        <v>0</v>
      </c>
      <c r="V652" s="27">
        <f>IFERROR(VLOOKUP($D652,BankOpTbl,3,0),"")</f>
        <v>0</v>
      </c>
      <c r="W652" s="27">
        <f>IFERROR(VLOOKUP($D652,BankOpTbl,4,0),"")</f>
        <v>0</v>
      </c>
      <c r="X652" s="27">
        <f>IF($E652="","",IFERROR(VLOOKUP($E652,BankTbl,4,0),""))</f>
        <v>0</v>
      </c>
      <c r="Y652" s="27">
        <f>IF($F652="","",IFERROR(VLOOKUP($F652,BankTbl,4,0),""))</f>
        <v>0</v>
      </c>
      <c r="Z652" s="27">
        <f>IF($B652="","",IF($V652="PICK",LEFT($N652,5),IF($V652="FIXED",$W652,IF($V652="CODE",$H652,""))))</f>
        <v>0</v>
      </c>
    </row>
    <row r="653" spans="1:26" ht="21" customHeight="1">
      <c r="A653" s="27">
        <f>IF($B653="","",COUNTA($B$13:$B653))</f>
        <v>0</v>
      </c>
      <c r="B653" s="28"/>
      <c r="C653" s="28"/>
      <c r="D653" s="29"/>
      <c r="E653" s="29"/>
      <c r="F653" s="29"/>
      <c r="G653" s="28"/>
      <c r="H653" s="28"/>
      <c r="I653" s="30">
        <f>IF($H653="","",IFERROR(VLOOKUP($H653,AcctTbl,2,0),"کد ناشناخته"))</f>
        <v>0</v>
      </c>
      <c r="J653" s="27">
        <f>IF($H653="","",IFERROR(VLOOKUP($H653,AcctTbl,3,0),""))</f>
        <v>0</v>
      </c>
      <c r="K653" s="29"/>
      <c r="L653" s="28"/>
      <c r="M653" s="31"/>
      <c r="N653" s="29"/>
      <c r="O653" s="32">
        <f>IF($B653="",0,IF($U653="IN",N($M653),0))</f>
        <v>0</v>
      </c>
      <c r="P653" s="32">
        <f>IF($B653="",0,IF(OR($U653="OUT",$U653="TRF"),N($M653),0))</f>
        <v>0</v>
      </c>
      <c r="Q653" s="32">
        <f>IF($B653="",0,IF(OR($U653="OUT",$U653="TRF"),N($M653),0))</f>
        <v>0</v>
      </c>
      <c r="R653" s="32">
        <f>IF($B653="",0,IF($U653="IN",N($M653),0))</f>
        <v>0</v>
      </c>
      <c r="S653" s="33">
        <f>IF($B653="","",IF($M653="","⚠ مبلغ",IF($E653="","⚠ بانک عامل",IF(AND($U653="TRF",$F653=""),"⚠ بانک مقصد",IF(AND($V653&lt;&gt;"NONE",$V653&lt;&gt;"",$Z653=""),"⚠ طرف حساب","✓")))))</f>
        <v>0</v>
      </c>
      <c r="T653" s="29"/>
      <c r="U653" s="27">
        <f>IFERROR(VLOOKUP($D653,BankOpTbl,2,0),"")</f>
        <v>0</v>
      </c>
      <c r="V653" s="27">
        <f>IFERROR(VLOOKUP($D653,BankOpTbl,3,0),"")</f>
        <v>0</v>
      </c>
      <c r="W653" s="27">
        <f>IFERROR(VLOOKUP($D653,BankOpTbl,4,0),"")</f>
        <v>0</v>
      </c>
      <c r="X653" s="27">
        <f>IF($E653="","",IFERROR(VLOOKUP($E653,BankTbl,4,0),""))</f>
        <v>0</v>
      </c>
      <c r="Y653" s="27">
        <f>IF($F653="","",IFERROR(VLOOKUP($F653,BankTbl,4,0),""))</f>
        <v>0</v>
      </c>
      <c r="Z653" s="27">
        <f>IF($B653="","",IF($V653="PICK",LEFT($N653,5),IF($V653="FIXED",$W653,IF($V653="CODE",$H653,""))))</f>
        <v>0</v>
      </c>
    </row>
    <row r="654" spans="1:26" ht="21" customHeight="1">
      <c r="A654" s="27">
        <f>IF($B654="","",COUNTA($B$13:$B654))</f>
        <v>0</v>
      </c>
      <c r="B654" s="28"/>
      <c r="C654" s="28"/>
      <c r="D654" s="29"/>
      <c r="E654" s="29"/>
      <c r="F654" s="29"/>
      <c r="G654" s="28"/>
      <c r="H654" s="28"/>
      <c r="I654" s="30">
        <f>IF($H654="","",IFERROR(VLOOKUP($H654,AcctTbl,2,0),"کد ناشناخته"))</f>
        <v>0</v>
      </c>
      <c r="J654" s="27">
        <f>IF($H654="","",IFERROR(VLOOKUP($H654,AcctTbl,3,0),""))</f>
        <v>0</v>
      </c>
      <c r="K654" s="29"/>
      <c r="L654" s="28"/>
      <c r="M654" s="31"/>
      <c r="N654" s="29"/>
      <c r="O654" s="32">
        <f>IF($B654="",0,IF($U654="IN",N($M654),0))</f>
        <v>0</v>
      </c>
      <c r="P654" s="32">
        <f>IF($B654="",0,IF(OR($U654="OUT",$U654="TRF"),N($M654),0))</f>
        <v>0</v>
      </c>
      <c r="Q654" s="32">
        <f>IF($B654="",0,IF(OR($U654="OUT",$U654="TRF"),N($M654),0))</f>
        <v>0</v>
      </c>
      <c r="R654" s="32">
        <f>IF($B654="",0,IF($U654="IN",N($M654),0))</f>
        <v>0</v>
      </c>
      <c r="S654" s="33">
        <f>IF($B654="","",IF($M654="","⚠ مبلغ",IF($E654="","⚠ بانک عامل",IF(AND($U654="TRF",$F654=""),"⚠ بانک مقصد",IF(AND($V654&lt;&gt;"NONE",$V654&lt;&gt;"",$Z654=""),"⚠ طرف حساب","✓")))))</f>
        <v>0</v>
      </c>
      <c r="T654" s="29"/>
      <c r="U654" s="27">
        <f>IFERROR(VLOOKUP($D654,BankOpTbl,2,0),"")</f>
        <v>0</v>
      </c>
      <c r="V654" s="27">
        <f>IFERROR(VLOOKUP($D654,BankOpTbl,3,0),"")</f>
        <v>0</v>
      </c>
      <c r="W654" s="27">
        <f>IFERROR(VLOOKUP($D654,BankOpTbl,4,0),"")</f>
        <v>0</v>
      </c>
      <c r="X654" s="27">
        <f>IF($E654="","",IFERROR(VLOOKUP($E654,BankTbl,4,0),""))</f>
        <v>0</v>
      </c>
      <c r="Y654" s="27">
        <f>IF($F654="","",IFERROR(VLOOKUP($F654,BankTbl,4,0),""))</f>
        <v>0</v>
      </c>
      <c r="Z654" s="27">
        <f>IF($B654="","",IF($V654="PICK",LEFT($N654,5),IF($V654="FIXED",$W654,IF($V654="CODE",$H654,""))))</f>
        <v>0</v>
      </c>
    </row>
    <row r="655" spans="1:26" ht="21" customHeight="1">
      <c r="A655" s="27">
        <f>IF($B655="","",COUNTA($B$13:$B655))</f>
        <v>0</v>
      </c>
      <c r="B655" s="28"/>
      <c r="C655" s="28"/>
      <c r="D655" s="29"/>
      <c r="E655" s="29"/>
      <c r="F655" s="29"/>
      <c r="G655" s="28"/>
      <c r="H655" s="28"/>
      <c r="I655" s="30">
        <f>IF($H655="","",IFERROR(VLOOKUP($H655,AcctTbl,2,0),"کد ناشناخته"))</f>
        <v>0</v>
      </c>
      <c r="J655" s="27">
        <f>IF($H655="","",IFERROR(VLOOKUP($H655,AcctTbl,3,0),""))</f>
        <v>0</v>
      </c>
      <c r="K655" s="29"/>
      <c r="L655" s="28"/>
      <c r="M655" s="31"/>
      <c r="N655" s="29"/>
      <c r="O655" s="32">
        <f>IF($B655="",0,IF($U655="IN",N($M655),0))</f>
        <v>0</v>
      </c>
      <c r="P655" s="32">
        <f>IF($B655="",0,IF(OR($U655="OUT",$U655="TRF"),N($M655),0))</f>
        <v>0</v>
      </c>
      <c r="Q655" s="32">
        <f>IF($B655="",0,IF(OR($U655="OUT",$U655="TRF"),N($M655),0))</f>
        <v>0</v>
      </c>
      <c r="R655" s="32">
        <f>IF($B655="",0,IF($U655="IN",N($M655),0))</f>
        <v>0</v>
      </c>
      <c r="S655" s="33">
        <f>IF($B655="","",IF($M655="","⚠ مبلغ",IF($E655="","⚠ بانک عامل",IF(AND($U655="TRF",$F655=""),"⚠ بانک مقصد",IF(AND($V655&lt;&gt;"NONE",$V655&lt;&gt;"",$Z655=""),"⚠ طرف حساب","✓")))))</f>
        <v>0</v>
      </c>
      <c r="T655" s="29"/>
      <c r="U655" s="27">
        <f>IFERROR(VLOOKUP($D655,BankOpTbl,2,0),"")</f>
        <v>0</v>
      </c>
      <c r="V655" s="27">
        <f>IFERROR(VLOOKUP($D655,BankOpTbl,3,0),"")</f>
        <v>0</v>
      </c>
      <c r="W655" s="27">
        <f>IFERROR(VLOOKUP($D655,BankOpTbl,4,0),"")</f>
        <v>0</v>
      </c>
      <c r="X655" s="27">
        <f>IF($E655="","",IFERROR(VLOOKUP($E655,BankTbl,4,0),""))</f>
        <v>0</v>
      </c>
      <c r="Y655" s="27">
        <f>IF($F655="","",IFERROR(VLOOKUP($F655,BankTbl,4,0),""))</f>
        <v>0</v>
      </c>
      <c r="Z655" s="27">
        <f>IF($B655="","",IF($V655="PICK",LEFT($N655,5),IF($V655="FIXED",$W655,IF($V655="CODE",$H655,""))))</f>
        <v>0</v>
      </c>
    </row>
    <row r="656" spans="1:26" ht="21" customHeight="1">
      <c r="A656" s="27">
        <f>IF($B656="","",COUNTA($B$13:$B656))</f>
        <v>0</v>
      </c>
      <c r="B656" s="28"/>
      <c r="C656" s="28"/>
      <c r="D656" s="29"/>
      <c r="E656" s="29"/>
      <c r="F656" s="29"/>
      <c r="G656" s="28"/>
      <c r="H656" s="28"/>
      <c r="I656" s="30">
        <f>IF($H656="","",IFERROR(VLOOKUP($H656,AcctTbl,2,0),"کد ناشناخته"))</f>
        <v>0</v>
      </c>
      <c r="J656" s="27">
        <f>IF($H656="","",IFERROR(VLOOKUP($H656,AcctTbl,3,0),""))</f>
        <v>0</v>
      </c>
      <c r="K656" s="29"/>
      <c r="L656" s="28"/>
      <c r="M656" s="31"/>
      <c r="N656" s="29"/>
      <c r="O656" s="32">
        <f>IF($B656="",0,IF($U656="IN",N($M656),0))</f>
        <v>0</v>
      </c>
      <c r="P656" s="32">
        <f>IF($B656="",0,IF(OR($U656="OUT",$U656="TRF"),N($M656),0))</f>
        <v>0</v>
      </c>
      <c r="Q656" s="32">
        <f>IF($B656="",0,IF(OR($U656="OUT",$U656="TRF"),N($M656),0))</f>
        <v>0</v>
      </c>
      <c r="R656" s="32">
        <f>IF($B656="",0,IF($U656="IN",N($M656),0))</f>
        <v>0</v>
      </c>
      <c r="S656" s="33">
        <f>IF($B656="","",IF($M656="","⚠ مبلغ",IF($E656="","⚠ بانک عامل",IF(AND($U656="TRF",$F656=""),"⚠ بانک مقصد",IF(AND($V656&lt;&gt;"NONE",$V656&lt;&gt;"",$Z656=""),"⚠ طرف حساب","✓")))))</f>
        <v>0</v>
      </c>
      <c r="T656" s="29"/>
      <c r="U656" s="27">
        <f>IFERROR(VLOOKUP($D656,BankOpTbl,2,0),"")</f>
        <v>0</v>
      </c>
      <c r="V656" s="27">
        <f>IFERROR(VLOOKUP($D656,BankOpTbl,3,0),"")</f>
        <v>0</v>
      </c>
      <c r="W656" s="27">
        <f>IFERROR(VLOOKUP($D656,BankOpTbl,4,0),"")</f>
        <v>0</v>
      </c>
      <c r="X656" s="27">
        <f>IF($E656="","",IFERROR(VLOOKUP($E656,BankTbl,4,0),""))</f>
        <v>0</v>
      </c>
      <c r="Y656" s="27">
        <f>IF($F656="","",IFERROR(VLOOKUP($F656,BankTbl,4,0),""))</f>
        <v>0</v>
      </c>
      <c r="Z656" s="27">
        <f>IF($B656="","",IF($V656="PICK",LEFT($N656,5),IF($V656="FIXED",$W656,IF($V656="CODE",$H656,""))))</f>
        <v>0</v>
      </c>
    </row>
    <row r="657" spans="1:26" ht="21" customHeight="1">
      <c r="A657" s="27">
        <f>IF($B657="","",COUNTA($B$13:$B657))</f>
        <v>0</v>
      </c>
      <c r="B657" s="28"/>
      <c r="C657" s="28"/>
      <c r="D657" s="29"/>
      <c r="E657" s="29"/>
      <c r="F657" s="29"/>
      <c r="G657" s="28"/>
      <c r="H657" s="28"/>
      <c r="I657" s="30">
        <f>IF($H657="","",IFERROR(VLOOKUP($H657,AcctTbl,2,0),"کد ناشناخته"))</f>
        <v>0</v>
      </c>
      <c r="J657" s="27">
        <f>IF($H657="","",IFERROR(VLOOKUP($H657,AcctTbl,3,0),""))</f>
        <v>0</v>
      </c>
      <c r="K657" s="29"/>
      <c r="L657" s="28"/>
      <c r="M657" s="31"/>
      <c r="N657" s="29"/>
      <c r="O657" s="32">
        <f>IF($B657="",0,IF($U657="IN",N($M657),0))</f>
        <v>0</v>
      </c>
      <c r="P657" s="32">
        <f>IF($B657="",0,IF(OR($U657="OUT",$U657="TRF"),N($M657),0))</f>
        <v>0</v>
      </c>
      <c r="Q657" s="32">
        <f>IF($B657="",0,IF(OR($U657="OUT",$U657="TRF"),N($M657),0))</f>
        <v>0</v>
      </c>
      <c r="R657" s="32">
        <f>IF($B657="",0,IF($U657="IN",N($M657),0))</f>
        <v>0</v>
      </c>
      <c r="S657" s="33">
        <f>IF($B657="","",IF($M657="","⚠ مبلغ",IF($E657="","⚠ بانک عامل",IF(AND($U657="TRF",$F657=""),"⚠ بانک مقصد",IF(AND($V657&lt;&gt;"NONE",$V657&lt;&gt;"",$Z657=""),"⚠ طرف حساب","✓")))))</f>
        <v>0</v>
      </c>
      <c r="T657" s="29"/>
      <c r="U657" s="27">
        <f>IFERROR(VLOOKUP($D657,BankOpTbl,2,0),"")</f>
        <v>0</v>
      </c>
      <c r="V657" s="27">
        <f>IFERROR(VLOOKUP($D657,BankOpTbl,3,0),"")</f>
        <v>0</v>
      </c>
      <c r="W657" s="27">
        <f>IFERROR(VLOOKUP($D657,BankOpTbl,4,0),"")</f>
        <v>0</v>
      </c>
      <c r="X657" s="27">
        <f>IF($E657="","",IFERROR(VLOOKUP($E657,BankTbl,4,0),""))</f>
        <v>0</v>
      </c>
      <c r="Y657" s="27">
        <f>IF($F657="","",IFERROR(VLOOKUP($F657,BankTbl,4,0),""))</f>
        <v>0</v>
      </c>
      <c r="Z657" s="27">
        <f>IF($B657="","",IF($V657="PICK",LEFT($N657,5),IF($V657="FIXED",$W657,IF($V657="CODE",$H657,""))))</f>
        <v>0</v>
      </c>
    </row>
    <row r="658" spans="1:26" ht="21" customHeight="1">
      <c r="A658" s="27">
        <f>IF($B658="","",COUNTA($B$13:$B658))</f>
        <v>0</v>
      </c>
      <c r="B658" s="28"/>
      <c r="C658" s="28"/>
      <c r="D658" s="29"/>
      <c r="E658" s="29"/>
      <c r="F658" s="29"/>
      <c r="G658" s="28"/>
      <c r="H658" s="28"/>
      <c r="I658" s="30">
        <f>IF($H658="","",IFERROR(VLOOKUP($H658,AcctTbl,2,0),"کد ناشناخته"))</f>
        <v>0</v>
      </c>
      <c r="J658" s="27">
        <f>IF($H658="","",IFERROR(VLOOKUP($H658,AcctTbl,3,0),""))</f>
        <v>0</v>
      </c>
      <c r="K658" s="29"/>
      <c r="L658" s="28"/>
      <c r="M658" s="31"/>
      <c r="N658" s="29"/>
      <c r="O658" s="32">
        <f>IF($B658="",0,IF($U658="IN",N($M658),0))</f>
        <v>0</v>
      </c>
      <c r="P658" s="32">
        <f>IF($B658="",0,IF(OR($U658="OUT",$U658="TRF"),N($M658),0))</f>
        <v>0</v>
      </c>
      <c r="Q658" s="32">
        <f>IF($B658="",0,IF(OR($U658="OUT",$U658="TRF"),N($M658),0))</f>
        <v>0</v>
      </c>
      <c r="R658" s="32">
        <f>IF($B658="",0,IF($U658="IN",N($M658),0))</f>
        <v>0</v>
      </c>
      <c r="S658" s="33">
        <f>IF($B658="","",IF($M658="","⚠ مبلغ",IF($E658="","⚠ بانک عامل",IF(AND($U658="TRF",$F658=""),"⚠ بانک مقصد",IF(AND($V658&lt;&gt;"NONE",$V658&lt;&gt;"",$Z658=""),"⚠ طرف حساب","✓")))))</f>
        <v>0</v>
      </c>
      <c r="T658" s="29"/>
      <c r="U658" s="27">
        <f>IFERROR(VLOOKUP($D658,BankOpTbl,2,0),"")</f>
        <v>0</v>
      </c>
      <c r="V658" s="27">
        <f>IFERROR(VLOOKUP($D658,BankOpTbl,3,0),"")</f>
        <v>0</v>
      </c>
      <c r="W658" s="27">
        <f>IFERROR(VLOOKUP($D658,BankOpTbl,4,0),"")</f>
        <v>0</v>
      </c>
      <c r="X658" s="27">
        <f>IF($E658="","",IFERROR(VLOOKUP($E658,BankTbl,4,0),""))</f>
        <v>0</v>
      </c>
      <c r="Y658" s="27">
        <f>IF($F658="","",IFERROR(VLOOKUP($F658,BankTbl,4,0),""))</f>
        <v>0</v>
      </c>
      <c r="Z658" s="27">
        <f>IF($B658="","",IF($V658="PICK",LEFT($N658,5),IF($V658="FIXED",$W658,IF($V658="CODE",$H658,""))))</f>
        <v>0</v>
      </c>
    </row>
    <row r="659" spans="1:26" ht="21" customHeight="1">
      <c r="A659" s="27">
        <f>IF($B659="","",COUNTA($B$13:$B659))</f>
        <v>0</v>
      </c>
      <c r="B659" s="28"/>
      <c r="C659" s="28"/>
      <c r="D659" s="29"/>
      <c r="E659" s="29"/>
      <c r="F659" s="29"/>
      <c r="G659" s="28"/>
      <c r="H659" s="28"/>
      <c r="I659" s="30">
        <f>IF($H659="","",IFERROR(VLOOKUP($H659,AcctTbl,2,0),"کد ناشناخته"))</f>
        <v>0</v>
      </c>
      <c r="J659" s="27">
        <f>IF($H659="","",IFERROR(VLOOKUP($H659,AcctTbl,3,0),""))</f>
        <v>0</v>
      </c>
      <c r="K659" s="29"/>
      <c r="L659" s="28"/>
      <c r="M659" s="31"/>
      <c r="N659" s="29"/>
      <c r="O659" s="32">
        <f>IF($B659="",0,IF($U659="IN",N($M659),0))</f>
        <v>0</v>
      </c>
      <c r="P659" s="32">
        <f>IF($B659="",0,IF(OR($U659="OUT",$U659="TRF"),N($M659),0))</f>
        <v>0</v>
      </c>
      <c r="Q659" s="32">
        <f>IF($B659="",0,IF(OR($U659="OUT",$U659="TRF"),N($M659),0))</f>
        <v>0</v>
      </c>
      <c r="R659" s="32">
        <f>IF($B659="",0,IF($U659="IN",N($M659),0))</f>
        <v>0</v>
      </c>
      <c r="S659" s="33">
        <f>IF($B659="","",IF($M659="","⚠ مبلغ",IF($E659="","⚠ بانک عامل",IF(AND($U659="TRF",$F659=""),"⚠ بانک مقصد",IF(AND($V659&lt;&gt;"NONE",$V659&lt;&gt;"",$Z659=""),"⚠ طرف حساب","✓")))))</f>
        <v>0</v>
      </c>
      <c r="T659" s="29"/>
      <c r="U659" s="27">
        <f>IFERROR(VLOOKUP($D659,BankOpTbl,2,0),"")</f>
        <v>0</v>
      </c>
      <c r="V659" s="27">
        <f>IFERROR(VLOOKUP($D659,BankOpTbl,3,0),"")</f>
        <v>0</v>
      </c>
      <c r="W659" s="27">
        <f>IFERROR(VLOOKUP($D659,BankOpTbl,4,0),"")</f>
        <v>0</v>
      </c>
      <c r="X659" s="27">
        <f>IF($E659="","",IFERROR(VLOOKUP($E659,BankTbl,4,0),""))</f>
        <v>0</v>
      </c>
      <c r="Y659" s="27">
        <f>IF($F659="","",IFERROR(VLOOKUP($F659,BankTbl,4,0),""))</f>
        <v>0</v>
      </c>
      <c r="Z659" s="27">
        <f>IF($B659="","",IF($V659="PICK",LEFT($N659,5),IF($V659="FIXED",$W659,IF($V659="CODE",$H659,""))))</f>
        <v>0</v>
      </c>
    </row>
    <row r="660" spans="1:26" ht="21" customHeight="1">
      <c r="A660" s="27">
        <f>IF($B660="","",COUNTA($B$13:$B660))</f>
        <v>0</v>
      </c>
      <c r="B660" s="28"/>
      <c r="C660" s="28"/>
      <c r="D660" s="29"/>
      <c r="E660" s="29"/>
      <c r="F660" s="29"/>
      <c r="G660" s="28"/>
      <c r="H660" s="28"/>
      <c r="I660" s="30">
        <f>IF($H660="","",IFERROR(VLOOKUP($H660,AcctTbl,2,0),"کد ناشناخته"))</f>
        <v>0</v>
      </c>
      <c r="J660" s="27">
        <f>IF($H660="","",IFERROR(VLOOKUP($H660,AcctTbl,3,0),""))</f>
        <v>0</v>
      </c>
      <c r="K660" s="29"/>
      <c r="L660" s="28"/>
      <c r="M660" s="31"/>
      <c r="N660" s="29"/>
      <c r="O660" s="32">
        <f>IF($B660="",0,IF($U660="IN",N($M660),0))</f>
        <v>0</v>
      </c>
      <c r="P660" s="32">
        <f>IF($B660="",0,IF(OR($U660="OUT",$U660="TRF"),N($M660),0))</f>
        <v>0</v>
      </c>
      <c r="Q660" s="32">
        <f>IF($B660="",0,IF(OR($U660="OUT",$U660="TRF"),N($M660),0))</f>
        <v>0</v>
      </c>
      <c r="R660" s="32">
        <f>IF($B660="",0,IF($U660="IN",N($M660),0))</f>
        <v>0</v>
      </c>
      <c r="S660" s="33">
        <f>IF($B660="","",IF($M660="","⚠ مبلغ",IF($E660="","⚠ بانک عامل",IF(AND($U660="TRF",$F660=""),"⚠ بانک مقصد",IF(AND($V660&lt;&gt;"NONE",$V660&lt;&gt;"",$Z660=""),"⚠ طرف حساب","✓")))))</f>
        <v>0</v>
      </c>
      <c r="T660" s="29"/>
      <c r="U660" s="27">
        <f>IFERROR(VLOOKUP($D660,BankOpTbl,2,0),"")</f>
        <v>0</v>
      </c>
      <c r="V660" s="27">
        <f>IFERROR(VLOOKUP($D660,BankOpTbl,3,0),"")</f>
        <v>0</v>
      </c>
      <c r="W660" s="27">
        <f>IFERROR(VLOOKUP($D660,BankOpTbl,4,0),"")</f>
        <v>0</v>
      </c>
      <c r="X660" s="27">
        <f>IF($E660="","",IFERROR(VLOOKUP($E660,BankTbl,4,0),""))</f>
        <v>0</v>
      </c>
      <c r="Y660" s="27">
        <f>IF($F660="","",IFERROR(VLOOKUP($F660,BankTbl,4,0),""))</f>
        <v>0</v>
      </c>
      <c r="Z660" s="27">
        <f>IF($B660="","",IF($V660="PICK",LEFT($N660,5),IF($V660="FIXED",$W660,IF($V660="CODE",$H660,""))))</f>
        <v>0</v>
      </c>
    </row>
    <row r="661" spans="1:26" ht="21" customHeight="1">
      <c r="A661" s="27">
        <f>IF($B661="","",COUNTA($B$13:$B661))</f>
        <v>0</v>
      </c>
      <c r="B661" s="28"/>
      <c r="C661" s="28"/>
      <c r="D661" s="29"/>
      <c r="E661" s="29"/>
      <c r="F661" s="29"/>
      <c r="G661" s="28"/>
      <c r="H661" s="28"/>
      <c r="I661" s="30">
        <f>IF($H661="","",IFERROR(VLOOKUP($H661,AcctTbl,2,0),"کد ناشناخته"))</f>
        <v>0</v>
      </c>
      <c r="J661" s="27">
        <f>IF($H661="","",IFERROR(VLOOKUP($H661,AcctTbl,3,0),""))</f>
        <v>0</v>
      </c>
      <c r="K661" s="29"/>
      <c r="L661" s="28"/>
      <c r="M661" s="31"/>
      <c r="N661" s="29"/>
      <c r="O661" s="32">
        <f>IF($B661="",0,IF($U661="IN",N($M661),0))</f>
        <v>0</v>
      </c>
      <c r="P661" s="32">
        <f>IF($B661="",0,IF(OR($U661="OUT",$U661="TRF"),N($M661),0))</f>
        <v>0</v>
      </c>
      <c r="Q661" s="32">
        <f>IF($B661="",0,IF(OR($U661="OUT",$U661="TRF"),N($M661),0))</f>
        <v>0</v>
      </c>
      <c r="R661" s="32">
        <f>IF($B661="",0,IF($U661="IN",N($M661),0))</f>
        <v>0</v>
      </c>
      <c r="S661" s="33">
        <f>IF($B661="","",IF($M661="","⚠ مبلغ",IF($E661="","⚠ بانک عامل",IF(AND($U661="TRF",$F661=""),"⚠ بانک مقصد",IF(AND($V661&lt;&gt;"NONE",$V661&lt;&gt;"",$Z661=""),"⚠ طرف حساب","✓")))))</f>
        <v>0</v>
      </c>
      <c r="T661" s="29"/>
      <c r="U661" s="27">
        <f>IFERROR(VLOOKUP($D661,BankOpTbl,2,0),"")</f>
        <v>0</v>
      </c>
      <c r="V661" s="27">
        <f>IFERROR(VLOOKUP($D661,BankOpTbl,3,0),"")</f>
        <v>0</v>
      </c>
      <c r="W661" s="27">
        <f>IFERROR(VLOOKUP($D661,BankOpTbl,4,0),"")</f>
        <v>0</v>
      </c>
      <c r="X661" s="27">
        <f>IF($E661="","",IFERROR(VLOOKUP($E661,BankTbl,4,0),""))</f>
        <v>0</v>
      </c>
      <c r="Y661" s="27">
        <f>IF($F661="","",IFERROR(VLOOKUP($F661,BankTbl,4,0),""))</f>
        <v>0</v>
      </c>
      <c r="Z661" s="27">
        <f>IF($B661="","",IF($V661="PICK",LEFT($N661,5),IF($V661="FIXED",$W661,IF($V661="CODE",$H661,""))))</f>
        <v>0</v>
      </c>
    </row>
    <row r="662" spans="1:26" ht="21" customHeight="1">
      <c r="A662" s="27">
        <f>IF($B662="","",COUNTA($B$13:$B662))</f>
        <v>0</v>
      </c>
      <c r="B662" s="28"/>
      <c r="C662" s="28"/>
      <c r="D662" s="29"/>
      <c r="E662" s="29"/>
      <c r="F662" s="29"/>
      <c r="G662" s="28"/>
      <c r="H662" s="28"/>
      <c r="I662" s="30">
        <f>IF($H662="","",IFERROR(VLOOKUP($H662,AcctTbl,2,0),"کد ناشناخته"))</f>
        <v>0</v>
      </c>
      <c r="J662" s="27">
        <f>IF($H662="","",IFERROR(VLOOKUP($H662,AcctTbl,3,0),""))</f>
        <v>0</v>
      </c>
      <c r="K662" s="29"/>
      <c r="L662" s="28"/>
      <c r="M662" s="31"/>
      <c r="N662" s="29"/>
      <c r="O662" s="32">
        <f>IF($B662="",0,IF($U662="IN",N($M662),0))</f>
        <v>0</v>
      </c>
      <c r="P662" s="32">
        <f>IF($B662="",0,IF(OR($U662="OUT",$U662="TRF"),N($M662),0))</f>
        <v>0</v>
      </c>
      <c r="Q662" s="32">
        <f>IF($B662="",0,IF(OR($U662="OUT",$U662="TRF"),N($M662),0))</f>
        <v>0</v>
      </c>
      <c r="R662" s="32">
        <f>IF($B662="",0,IF($U662="IN",N($M662),0))</f>
        <v>0</v>
      </c>
      <c r="S662" s="33">
        <f>IF($B662="","",IF($M662="","⚠ مبلغ",IF($E662="","⚠ بانک عامل",IF(AND($U662="TRF",$F662=""),"⚠ بانک مقصد",IF(AND($V662&lt;&gt;"NONE",$V662&lt;&gt;"",$Z662=""),"⚠ طرف حساب","✓")))))</f>
        <v>0</v>
      </c>
      <c r="T662" s="29"/>
      <c r="U662" s="27">
        <f>IFERROR(VLOOKUP($D662,BankOpTbl,2,0),"")</f>
        <v>0</v>
      </c>
      <c r="V662" s="27">
        <f>IFERROR(VLOOKUP($D662,BankOpTbl,3,0),"")</f>
        <v>0</v>
      </c>
      <c r="W662" s="27">
        <f>IFERROR(VLOOKUP($D662,BankOpTbl,4,0),"")</f>
        <v>0</v>
      </c>
      <c r="X662" s="27">
        <f>IF($E662="","",IFERROR(VLOOKUP($E662,BankTbl,4,0),""))</f>
        <v>0</v>
      </c>
      <c r="Y662" s="27">
        <f>IF($F662="","",IFERROR(VLOOKUP($F662,BankTbl,4,0),""))</f>
        <v>0</v>
      </c>
      <c r="Z662" s="27">
        <f>IF($B662="","",IF($V662="PICK",LEFT($N662,5),IF($V662="FIXED",$W662,IF($V662="CODE",$H662,""))))</f>
        <v>0</v>
      </c>
    </row>
    <row r="663" spans="1:26" ht="21" customHeight="1">
      <c r="A663" s="27">
        <f>IF($B663="","",COUNTA($B$13:$B663))</f>
        <v>0</v>
      </c>
      <c r="B663" s="28"/>
      <c r="C663" s="28"/>
      <c r="D663" s="29"/>
      <c r="E663" s="29"/>
      <c r="F663" s="29"/>
      <c r="G663" s="28"/>
      <c r="H663" s="28"/>
      <c r="I663" s="30">
        <f>IF($H663="","",IFERROR(VLOOKUP($H663,AcctTbl,2,0),"کد ناشناخته"))</f>
        <v>0</v>
      </c>
      <c r="J663" s="27">
        <f>IF($H663="","",IFERROR(VLOOKUP($H663,AcctTbl,3,0),""))</f>
        <v>0</v>
      </c>
      <c r="K663" s="29"/>
      <c r="L663" s="28"/>
      <c r="M663" s="31"/>
      <c r="N663" s="29"/>
      <c r="O663" s="32">
        <f>IF($B663="",0,IF($U663="IN",N($M663),0))</f>
        <v>0</v>
      </c>
      <c r="P663" s="32">
        <f>IF($B663="",0,IF(OR($U663="OUT",$U663="TRF"),N($M663),0))</f>
        <v>0</v>
      </c>
      <c r="Q663" s="32">
        <f>IF($B663="",0,IF(OR($U663="OUT",$U663="TRF"),N($M663),0))</f>
        <v>0</v>
      </c>
      <c r="R663" s="32">
        <f>IF($B663="",0,IF($U663="IN",N($M663),0))</f>
        <v>0</v>
      </c>
      <c r="S663" s="33">
        <f>IF($B663="","",IF($M663="","⚠ مبلغ",IF($E663="","⚠ بانک عامل",IF(AND($U663="TRF",$F663=""),"⚠ بانک مقصد",IF(AND($V663&lt;&gt;"NONE",$V663&lt;&gt;"",$Z663=""),"⚠ طرف حساب","✓")))))</f>
        <v>0</v>
      </c>
      <c r="T663" s="29"/>
      <c r="U663" s="27">
        <f>IFERROR(VLOOKUP($D663,BankOpTbl,2,0),"")</f>
        <v>0</v>
      </c>
      <c r="V663" s="27">
        <f>IFERROR(VLOOKUP($D663,BankOpTbl,3,0),"")</f>
        <v>0</v>
      </c>
      <c r="W663" s="27">
        <f>IFERROR(VLOOKUP($D663,BankOpTbl,4,0),"")</f>
        <v>0</v>
      </c>
      <c r="X663" s="27">
        <f>IF($E663="","",IFERROR(VLOOKUP($E663,BankTbl,4,0),""))</f>
        <v>0</v>
      </c>
      <c r="Y663" s="27">
        <f>IF($F663="","",IFERROR(VLOOKUP($F663,BankTbl,4,0),""))</f>
        <v>0</v>
      </c>
      <c r="Z663" s="27">
        <f>IF($B663="","",IF($V663="PICK",LEFT($N663,5),IF($V663="FIXED",$W663,IF($V663="CODE",$H663,""))))</f>
        <v>0</v>
      </c>
    </row>
    <row r="664" spans="1:26" ht="21" customHeight="1">
      <c r="A664" s="27">
        <f>IF($B664="","",COUNTA($B$13:$B664))</f>
        <v>0</v>
      </c>
      <c r="B664" s="28"/>
      <c r="C664" s="28"/>
      <c r="D664" s="29"/>
      <c r="E664" s="29"/>
      <c r="F664" s="29"/>
      <c r="G664" s="28"/>
      <c r="H664" s="28"/>
      <c r="I664" s="30">
        <f>IF($H664="","",IFERROR(VLOOKUP($H664,AcctTbl,2,0),"کد ناشناخته"))</f>
        <v>0</v>
      </c>
      <c r="J664" s="27">
        <f>IF($H664="","",IFERROR(VLOOKUP($H664,AcctTbl,3,0),""))</f>
        <v>0</v>
      </c>
      <c r="K664" s="29"/>
      <c r="L664" s="28"/>
      <c r="M664" s="31"/>
      <c r="N664" s="29"/>
      <c r="O664" s="32">
        <f>IF($B664="",0,IF($U664="IN",N($M664),0))</f>
        <v>0</v>
      </c>
      <c r="P664" s="32">
        <f>IF($B664="",0,IF(OR($U664="OUT",$U664="TRF"),N($M664),0))</f>
        <v>0</v>
      </c>
      <c r="Q664" s="32">
        <f>IF($B664="",0,IF(OR($U664="OUT",$U664="TRF"),N($M664),0))</f>
        <v>0</v>
      </c>
      <c r="R664" s="32">
        <f>IF($B664="",0,IF($U664="IN",N($M664),0))</f>
        <v>0</v>
      </c>
      <c r="S664" s="33">
        <f>IF($B664="","",IF($M664="","⚠ مبلغ",IF($E664="","⚠ بانک عامل",IF(AND($U664="TRF",$F664=""),"⚠ بانک مقصد",IF(AND($V664&lt;&gt;"NONE",$V664&lt;&gt;"",$Z664=""),"⚠ طرف حساب","✓")))))</f>
        <v>0</v>
      </c>
      <c r="T664" s="29"/>
      <c r="U664" s="27">
        <f>IFERROR(VLOOKUP($D664,BankOpTbl,2,0),"")</f>
        <v>0</v>
      </c>
      <c r="V664" s="27">
        <f>IFERROR(VLOOKUP($D664,BankOpTbl,3,0),"")</f>
        <v>0</v>
      </c>
      <c r="W664" s="27">
        <f>IFERROR(VLOOKUP($D664,BankOpTbl,4,0),"")</f>
        <v>0</v>
      </c>
      <c r="X664" s="27">
        <f>IF($E664="","",IFERROR(VLOOKUP($E664,BankTbl,4,0),""))</f>
        <v>0</v>
      </c>
      <c r="Y664" s="27">
        <f>IF($F664="","",IFERROR(VLOOKUP($F664,BankTbl,4,0),""))</f>
        <v>0</v>
      </c>
      <c r="Z664" s="27">
        <f>IF($B664="","",IF($V664="PICK",LEFT($N664,5),IF($V664="FIXED",$W664,IF($V664="CODE",$H664,""))))</f>
        <v>0</v>
      </c>
    </row>
    <row r="665" spans="1:26" ht="21" customHeight="1">
      <c r="A665" s="27">
        <f>IF($B665="","",COUNTA($B$13:$B665))</f>
        <v>0</v>
      </c>
      <c r="B665" s="28"/>
      <c r="C665" s="28"/>
      <c r="D665" s="29"/>
      <c r="E665" s="29"/>
      <c r="F665" s="29"/>
      <c r="G665" s="28"/>
      <c r="H665" s="28"/>
      <c r="I665" s="30">
        <f>IF($H665="","",IFERROR(VLOOKUP($H665,AcctTbl,2,0),"کد ناشناخته"))</f>
        <v>0</v>
      </c>
      <c r="J665" s="27">
        <f>IF($H665="","",IFERROR(VLOOKUP($H665,AcctTbl,3,0),""))</f>
        <v>0</v>
      </c>
      <c r="K665" s="29"/>
      <c r="L665" s="28"/>
      <c r="M665" s="31"/>
      <c r="N665" s="29"/>
      <c r="O665" s="32">
        <f>IF($B665="",0,IF($U665="IN",N($M665),0))</f>
        <v>0</v>
      </c>
      <c r="P665" s="32">
        <f>IF($B665="",0,IF(OR($U665="OUT",$U665="TRF"),N($M665),0))</f>
        <v>0</v>
      </c>
      <c r="Q665" s="32">
        <f>IF($B665="",0,IF(OR($U665="OUT",$U665="TRF"),N($M665),0))</f>
        <v>0</v>
      </c>
      <c r="R665" s="32">
        <f>IF($B665="",0,IF($U665="IN",N($M665),0))</f>
        <v>0</v>
      </c>
      <c r="S665" s="33">
        <f>IF($B665="","",IF($M665="","⚠ مبلغ",IF($E665="","⚠ بانک عامل",IF(AND($U665="TRF",$F665=""),"⚠ بانک مقصد",IF(AND($V665&lt;&gt;"NONE",$V665&lt;&gt;"",$Z665=""),"⚠ طرف حساب","✓")))))</f>
        <v>0</v>
      </c>
      <c r="T665" s="29"/>
      <c r="U665" s="27">
        <f>IFERROR(VLOOKUP($D665,BankOpTbl,2,0),"")</f>
        <v>0</v>
      </c>
      <c r="V665" s="27">
        <f>IFERROR(VLOOKUP($D665,BankOpTbl,3,0),"")</f>
        <v>0</v>
      </c>
      <c r="W665" s="27">
        <f>IFERROR(VLOOKUP($D665,BankOpTbl,4,0),"")</f>
        <v>0</v>
      </c>
      <c r="X665" s="27">
        <f>IF($E665="","",IFERROR(VLOOKUP($E665,BankTbl,4,0),""))</f>
        <v>0</v>
      </c>
      <c r="Y665" s="27">
        <f>IF($F665="","",IFERROR(VLOOKUP($F665,BankTbl,4,0),""))</f>
        <v>0</v>
      </c>
      <c r="Z665" s="27">
        <f>IF($B665="","",IF($V665="PICK",LEFT($N665,5),IF($V665="FIXED",$W665,IF($V665="CODE",$H665,""))))</f>
        <v>0</v>
      </c>
    </row>
    <row r="666" spans="1:26" ht="21" customHeight="1">
      <c r="A666" s="27">
        <f>IF($B666="","",COUNTA($B$13:$B666))</f>
        <v>0</v>
      </c>
      <c r="B666" s="28"/>
      <c r="C666" s="28"/>
      <c r="D666" s="29"/>
      <c r="E666" s="29"/>
      <c r="F666" s="29"/>
      <c r="G666" s="28"/>
      <c r="H666" s="28"/>
      <c r="I666" s="30">
        <f>IF($H666="","",IFERROR(VLOOKUP($H666,AcctTbl,2,0),"کد ناشناخته"))</f>
        <v>0</v>
      </c>
      <c r="J666" s="27">
        <f>IF($H666="","",IFERROR(VLOOKUP($H666,AcctTbl,3,0),""))</f>
        <v>0</v>
      </c>
      <c r="K666" s="29"/>
      <c r="L666" s="28"/>
      <c r="M666" s="31"/>
      <c r="N666" s="29"/>
      <c r="O666" s="32">
        <f>IF($B666="",0,IF($U666="IN",N($M666),0))</f>
        <v>0</v>
      </c>
      <c r="P666" s="32">
        <f>IF($B666="",0,IF(OR($U666="OUT",$U666="TRF"),N($M666),0))</f>
        <v>0</v>
      </c>
      <c r="Q666" s="32">
        <f>IF($B666="",0,IF(OR($U666="OUT",$U666="TRF"),N($M666),0))</f>
        <v>0</v>
      </c>
      <c r="R666" s="32">
        <f>IF($B666="",0,IF($U666="IN",N($M666),0))</f>
        <v>0</v>
      </c>
      <c r="S666" s="33">
        <f>IF($B666="","",IF($M666="","⚠ مبلغ",IF($E666="","⚠ بانک عامل",IF(AND($U666="TRF",$F666=""),"⚠ بانک مقصد",IF(AND($V666&lt;&gt;"NONE",$V666&lt;&gt;"",$Z666=""),"⚠ طرف حساب","✓")))))</f>
        <v>0</v>
      </c>
      <c r="T666" s="29"/>
      <c r="U666" s="27">
        <f>IFERROR(VLOOKUP($D666,BankOpTbl,2,0),"")</f>
        <v>0</v>
      </c>
      <c r="V666" s="27">
        <f>IFERROR(VLOOKUP($D666,BankOpTbl,3,0),"")</f>
        <v>0</v>
      </c>
      <c r="W666" s="27">
        <f>IFERROR(VLOOKUP($D666,BankOpTbl,4,0),"")</f>
        <v>0</v>
      </c>
      <c r="X666" s="27">
        <f>IF($E666="","",IFERROR(VLOOKUP($E666,BankTbl,4,0),""))</f>
        <v>0</v>
      </c>
      <c r="Y666" s="27">
        <f>IF($F666="","",IFERROR(VLOOKUP($F666,BankTbl,4,0),""))</f>
        <v>0</v>
      </c>
      <c r="Z666" s="27">
        <f>IF($B666="","",IF($V666="PICK",LEFT($N666,5),IF($V666="FIXED",$W666,IF($V666="CODE",$H666,""))))</f>
        <v>0</v>
      </c>
    </row>
    <row r="667" spans="1:26" ht="21" customHeight="1">
      <c r="A667" s="27">
        <f>IF($B667="","",COUNTA($B$13:$B667))</f>
        <v>0</v>
      </c>
      <c r="B667" s="28"/>
      <c r="C667" s="28"/>
      <c r="D667" s="29"/>
      <c r="E667" s="29"/>
      <c r="F667" s="29"/>
      <c r="G667" s="28"/>
      <c r="H667" s="28"/>
      <c r="I667" s="30">
        <f>IF($H667="","",IFERROR(VLOOKUP($H667,AcctTbl,2,0),"کد ناشناخته"))</f>
        <v>0</v>
      </c>
      <c r="J667" s="27">
        <f>IF($H667="","",IFERROR(VLOOKUP($H667,AcctTbl,3,0),""))</f>
        <v>0</v>
      </c>
      <c r="K667" s="29"/>
      <c r="L667" s="28"/>
      <c r="M667" s="31"/>
      <c r="N667" s="29"/>
      <c r="O667" s="32">
        <f>IF($B667="",0,IF($U667="IN",N($M667),0))</f>
        <v>0</v>
      </c>
      <c r="P667" s="32">
        <f>IF($B667="",0,IF(OR($U667="OUT",$U667="TRF"),N($M667),0))</f>
        <v>0</v>
      </c>
      <c r="Q667" s="32">
        <f>IF($B667="",0,IF(OR($U667="OUT",$U667="TRF"),N($M667),0))</f>
        <v>0</v>
      </c>
      <c r="R667" s="32">
        <f>IF($B667="",0,IF($U667="IN",N($M667),0))</f>
        <v>0</v>
      </c>
      <c r="S667" s="33">
        <f>IF($B667="","",IF($M667="","⚠ مبلغ",IF($E667="","⚠ بانک عامل",IF(AND($U667="TRF",$F667=""),"⚠ بانک مقصد",IF(AND($V667&lt;&gt;"NONE",$V667&lt;&gt;"",$Z667=""),"⚠ طرف حساب","✓")))))</f>
        <v>0</v>
      </c>
      <c r="T667" s="29"/>
      <c r="U667" s="27">
        <f>IFERROR(VLOOKUP($D667,BankOpTbl,2,0),"")</f>
        <v>0</v>
      </c>
      <c r="V667" s="27">
        <f>IFERROR(VLOOKUP($D667,BankOpTbl,3,0),"")</f>
        <v>0</v>
      </c>
      <c r="W667" s="27">
        <f>IFERROR(VLOOKUP($D667,BankOpTbl,4,0),"")</f>
        <v>0</v>
      </c>
      <c r="X667" s="27">
        <f>IF($E667="","",IFERROR(VLOOKUP($E667,BankTbl,4,0),""))</f>
        <v>0</v>
      </c>
      <c r="Y667" s="27">
        <f>IF($F667="","",IFERROR(VLOOKUP($F667,BankTbl,4,0),""))</f>
        <v>0</v>
      </c>
      <c r="Z667" s="27">
        <f>IF($B667="","",IF($V667="PICK",LEFT($N667,5),IF($V667="FIXED",$W667,IF($V667="CODE",$H667,""))))</f>
        <v>0</v>
      </c>
    </row>
    <row r="668" spans="1:26" ht="21" customHeight="1">
      <c r="A668" s="27">
        <f>IF($B668="","",COUNTA($B$13:$B668))</f>
        <v>0</v>
      </c>
      <c r="B668" s="28"/>
      <c r="C668" s="28"/>
      <c r="D668" s="29"/>
      <c r="E668" s="29"/>
      <c r="F668" s="29"/>
      <c r="G668" s="28"/>
      <c r="H668" s="28"/>
      <c r="I668" s="30">
        <f>IF($H668="","",IFERROR(VLOOKUP($H668,AcctTbl,2,0),"کد ناشناخته"))</f>
        <v>0</v>
      </c>
      <c r="J668" s="27">
        <f>IF($H668="","",IFERROR(VLOOKUP($H668,AcctTbl,3,0),""))</f>
        <v>0</v>
      </c>
      <c r="K668" s="29"/>
      <c r="L668" s="28"/>
      <c r="M668" s="31"/>
      <c r="N668" s="29"/>
      <c r="O668" s="32">
        <f>IF($B668="",0,IF($U668="IN",N($M668),0))</f>
        <v>0</v>
      </c>
      <c r="P668" s="32">
        <f>IF($B668="",0,IF(OR($U668="OUT",$U668="TRF"),N($M668),0))</f>
        <v>0</v>
      </c>
      <c r="Q668" s="32">
        <f>IF($B668="",0,IF(OR($U668="OUT",$U668="TRF"),N($M668),0))</f>
        <v>0</v>
      </c>
      <c r="R668" s="32">
        <f>IF($B668="",0,IF($U668="IN",N($M668),0))</f>
        <v>0</v>
      </c>
      <c r="S668" s="33">
        <f>IF($B668="","",IF($M668="","⚠ مبلغ",IF($E668="","⚠ بانک عامل",IF(AND($U668="TRF",$F668=""),"⚠ بانک مقصد",IF(AND($V668&lt;&gt;"NONE",$V668&lt;&gt;"",$Z668=""),"⚠ طرف حساب","✓")))))</f>
        <v>0</v>
      </c>
      <c r="T668" s="29"/>
      <c r="U668" s="27">
        <f>IFERROR(VLOOKUP($D668,BankOpTbl,2,0),"")</f>
        <v>0</v>
      </c>
      <c r="V668" s="27">
        <f>IFERROR(VLOOKUP($D668,BankOpTbl,3,0),"")</f>
        <v>0</v>
      </c>
      <c r="W668" s="27">
        <f>IFERROR(VLOOKUP($D668,BankOpTbl,4,0),"")</f>
        <v>0</v>
      </c>
      <c r="X668" s="27">
        <f>IF($E668="","",IFERROR(VLOOKUP($E668,BankTbl,4,0),""))</f>
        <v>0</v>
      </c>
      <c r="Y668" s="27">
        <f>IF($F668="","",IFERROR(VLOOKUP($F668,BankTbl,4,0),""))</f>
        <v>0</v>
      </c>
      <c r="Z668" s="27">
        <f>IF($B668="","",IF($V668="PICK",LEFT($N668,5),IF($V668="FIXED",$W668,IF($V668="CODE",$H668,""))))</f>
        <v>0</v>
      </c>
    </row>
    <row r="669" spans="1:26" ht="21" customHeight="1">
      <c r="A669" s="27">
        <f>IF($B669="","",COUNTA($B$13:$B669))</f>
        <v>0</v>
      </c>
      <c r="B669" s="28"/>
      <c r="C669" s="28"/>
      <c r="D669" s="29"/>
      <c r="E669" s="29"/>
      <c r="F669" s="29"/>
      <c r="G669" s="28"/>
      <c r="H669" s="28"/>
      <c r="I669" s="30">
        <f>IF($H669="","",IFERROR(VLOOKUP($H669,AcctTbl,2,0),"کد ناشناخته"))</f>
        <v>0</v>
      </c>
      <c r="J669" s="27">
        <f>IF($H669="","",IFERROR(VLOOKUP($H669,AcctTbl,3,0),""))</f>
        <v>0</v>
      </c>
      <c r="K669" s="29"/>
      <c r="L669" s="28"/>
      <c r="M669" s="31"/>
      <c r="N669" s="29"/>
      <c r="O669" s="32">
        <f>IF($B669="",0,IF($U669="IN",N($M669),0))</f>
        <v>0</v>
      </c>
      <c r="P669" s="32">
        <f>IF($B669="",0,IF(OR($U669="OUT",$U669="TRF"),N($M669),0))</f>
        <v>0</v>
      </c>
      <c r="Q669" s="32">
        <f>IF($B669="",0,IF(OR($U669="OUT",$U669="TRF"),N($M669),0))</f>
        <v>0</v>
      </c>
      <c r="R669" s="32">
        <f>IF($B669="",0,IF($U669="IN",N($M669),0))</f>
        <v>0</v>
      </c>
      <c r="S669" s="33">
        <f>IF($B669="","",IF($M669="","⚠ مبلغ",IF($E669="","⚠ بانک عامل",IF(AND($U669="TRF",$F669=""),"⚠ بانک مقصد",IF(AND($V669&lt;&gt;"NONE",$V669&lt;&gt;"",$Z669=""),"⚠ طرف حساب","✓")))))</f>
        <v>0</v>
      </c>
      <c r="T669" s="29"/>
      <c r="U669" s="27">
        <f>IFERROR(VLOOKUP($D669,BankOpTbl,2,0),"")</f>
        <v>0</v>
      </c>
      <c r="V669" s="27">
        <f>IFERROR(VLOOKUP($D669,BankOpTbl,3,0),"")</f>
        <v>0</v>
      </c>
      <c r="W669" s="27">
        <f>IFERROR(VLOOKUP($D669,BankOpTbl,4,0),"")</f>
        <v>0</v>
      </c>
      <c r="X669" s="27">
        <f>IF($E669="","",IFERROR(VLOOKUP($E669,BankTbl,4,0),""))</f>
        <v>0</v>
      </c>
      <c r="Y669" s="27">
        <f>IF($F669="","",IFERROR(VLOOKUP($F669,BankTbl,4,0),""))</f>
        <v>0</v>
      </c>
      <c r="Z669" s="27">
        <f>IF($B669="","",IF($V669="PICK",LEFT($N669,5),IF($V669="FIXED",$W669,IF($V669="CODE",$H669,""))))</f>
        <v>0</v>
      </c>
    </row>
    <row r="670" spans="1:26" ht="21" customHeight="1">
      <c r="A670" s="27">
        <f>IF($B670="","",COUNTA($B$13:$B670))</f>
        <v>0</v>
      </c>
      <c r="B670" s="28"/>
      <c r="C670" s="28"/>
      <c r="D670" s="29"/>
      <c r="E670" s="29"/>
      <c r="F670" s="29"/>
      <c r="G670" s="28"/>
      <c r="H670" s="28"/>
      <c r="I670" s="30">
        <f>IF($H670="","",IFERROR(VLOOKUP($H670,AcctTbl,2,0),"کد ناشناخته"))</f>
        <v>0</v>
      </c>
      <c r="J670" s="27">
        <f>IF($H670="","",IFERROR(VLOOKUP($H670,AcctTbl,3,0),""))</f>
        <v>0</v>
      </c>
      <c r="K670" s="29"/>
      <c r="L670" s="28"/>
      <c r="M670" s="31"/>
      <c r="N670" s="29"/>
      <c r="O670" s="32">
        <f>IF($B670="",0,IF($U670="IN",N($M670),0))</f>
        <v>0</v>
      </c>
      <c r="P670" s="32">
        <f>IF($B670="",0,IF(OR($U670="OUT",$U670="TRF"),N($M670),0))</f>
        <v>0</v>
      </c>
      <c r="Q670" s="32">
        <f>IF($B670="",0,IF(OR($U670="OUT",$U670="TRF"),N($M670),0))</f>
        <v>0</v>
      </c>
      <c r="R670" s="32">
        <f>IF($B670="",0,IF($U670="IN",N($M670),0))</f>
        <v>0</v>
      </c>
      <c r="S670" s="33">
        <f>IF($B670="","",IF($M670="","⚠ مبلغ",IF($E670="","⚠ بانک عامل",IF(AND($U670="TRF",$F670=""),"⚠ بانک مقصد",IF(AND($V670&lt;&gt;"NONE",$V670&lt;&gt;"",$Z670=""),"⚠ طرف حساب","✓")))))</f>
        <v>0</v>
      </c>
      <c r="T670" s="29"/>
      <c r="U670" s="27">
        <f>IFERROR(VLOOKUP($D670,BankOpTbl,2,0),"")</f>
        <v>0</v>
      </c>
      <c r="V670" s="27">
        <f>IFERROR(VLOOKUP($D670,BankOpTbl,3,0),"")</f>
        <v>0</v>
      </c>
      <c r="W670" s="27">
        <f>IFERROR(VLOOKUP($D670,BankOpTbl,4,0),"")</f>
        <v>0</v>
      </c>
      <c r="X670" s="27">
        <f>IF($E670="","",IFERROR(VLOOKUP($E670,BankTbl,4,0),""))</f>
        <v>0</v>
      </c>
      <c r="Y670" s="27">
        <f>IF($F670="","",IFERROR(VLOOKUP($F670,BankTbl,4,0),""))</f>
        <v>0</v>
      </c>
      <c r="Z670" s="27">
        <f>IF($B670="","",IF($V670="PICK",LEFT($N670,5),IF($V670="FIXED",$W670,IF($V670="CODE",$H670,""))))</f>
        <v>0</v>
      </c>
    </row>
    <row r="671" spans="1:26" ht="21" customHeight="1">
      <c r="A671" s="27">
        <f>IF($B671="","",COUNTA($B$13:$B671))</f>
        <v>0</v>
      </c>
      <c r="B671" s="28"/>
      <c r="C671" s="28"/>
      <c r="D671" s="29"/>
      <c r="E671" s="29"/>
      <c r="F671" s="29"/>
      <c r="G671" s="28"/>
      <c r="H671" s="28"/>
      <c r="I671" s="30">
        <f>IF($H671="","",IFERROR(VLOOKUP($H671,AcctTbl,2,0),"کد ناشناخته"))</f>
        <v>0</v>
      </c>
      <c r="J671" s="27">
        <f>IF($H671="","",IFERROR(VLOOKUP($H671,AcctTbl,3,0),""))</f>
        <v>0</v>
      </c>
      <c r="K671" s="29"/>
      <c r="L671" s="28"/>
      <c r="M671" s="31"/>
      <c r="N671" s="29"/>
      <c r="O671" s="32">
        <f>IF($B671="",0,IF($U671="IN",N($M671),0))</f>
        <v>0</v>
      </c>
      <c r="P671" s="32">
        <f>IF($B671="",0,IF(OR($U671="OUT",$U671="TRF"),N($M671),0))</f>
        <v>0</v>
      </c>
      <c r="Q671" s="32">
        <f>IF($B671="",0,IF(OR($U671="OUT",$U671="TRF"),N($M671),0))</f>
        <v>0</v>
      </c>
      <c r="R671" s="32">
        <f>IF($B671="",0,IF($U671="IN",N($M671),0))</f>
        <v>0</v>
      </c>
      <c r="S671" s="33">
        <f>IF($B671="","",IF($M671="","⚠ مبلغ",IF($E671="","⚠ بانک عامل",IF(AND($U671="TRF",$F671=""),"⚠ بانک مقصد",IF(AND($V671&lt;&gt;"NONE",$V671&lt;&gt;"",$Z671=""),"⚠ طرف حساب","✓")))))</f>
        <v>0</v>
      </c>
      <c r="T671" s="29"/>
      <c r="U671" s="27">
        <f>IFERROR(VLOOKUP($D671,BankOpTbl,2,0),"")</f>
        <v>0</v>
      </c>
      <c r="V671" s="27">
        <f>IFERROR(VLOOKUP($D671,BankOpTbl,3,0),"")</f>
        <v>0</v>
      </c>
      <c r="W671" s="27">
        <f>IFERROR(VLOOKUP($D671,BankOpTbl,4,0),"")</f>
        <v>0</v>
      </c>
      <c r="X671" s="27">
        <f>IF($E671="","",IFERROR(VLOOKUP($E671,BankTbl,4,0),""))</f>
        <v>0</v>
      </c>
      <c r="Y671" s="27">
        <f>IF($F671="","",IFERROR(VLOOKUP($F671,BankTbl,4,0),""))</f>
        <v>0</v>
      </c>
      <c r="Z671" s="27">
        <f>IF($B671="","",IF($V671="PICK",LEFT($N671,5),IF($V671="FIXED",$W671,IF($V671="CODE",$H671,""))))</f>
        <v>0</v>
      </c>
    </row>
    <row r="672" spans="1:26" ht="21" customHeight="1">
      <c r="A672" s="27">
        <f>IF($B672="","",COUNTA($B$13:$B672))</f>
        <v>0</v>
      </c>
      <c r="B672" s="28"/>
      <c r="C672" s="28"/>
      <c r="D672" s="29"/>
      <c r="E672" s="29"/>
      <c r="F672" s="29"/>
      <c r="G672" s="28"/>
      <c r="H672" s="28"/>
      <c r="I672" s="30">
        <f>IF($H672="","",IFERROR(VLOOKUP($H672,AcctTbl,2,0),"کد ناشناخته"))</f>
        <v>0</v>
      </c>
      <c r="J672" s="27">
        <f>IF($H672="","",IFERROR(VLOOKUP($H672,AcctTbl,3,0),""))</f>
        <v>0</v>
      </c>
      <c r="K672" s="29"/>
      <c r="L672" s="28"/>
      <c r="M672" s="31"/>
      <c r="N672" s="29"/>
      <c r="O672" s="32">
        <f>IF($B672="",0,IF($U672="IN",N($M672),0))</f>
        <v>0</v>
      </c>
      <c r="P672" s="32">
        <f>IF($B672="",0,IF(OR($U672="OUT",$U672="TRF"),N($M672),0))</f>
        <v>0</v>
      </c>
      <c r="Q672" s="32">
        <f>IF($B672="",0,IF(OR($U672="OUT",$U672="TRF"),N($M672),0))</f>
        <v>0</v>
      </c>
      <c r="R672" s="32">
        <f>IF($B672="",0,IF($U672="IN",N($M672),0))</f>
        <v>0</v>
      </c>
      <c r="S672" s="33">
        <f>IF($B672="","",IF($M672="","⚠ مبلغ",IF($E672="","⚠ بانک عامل",IF(AND($U672="TRF",$F672=""),"⚠ بانک مقصد",IF(AND($V672&lt;&gt;"NONE",$V672&lt;&gt;"",$Z672=""),"⚠ طرف حساب","✓")))))</f>
        <v>0</v>
      </c>
      <c r="T672" s="29"/>
      <c r="U672" s="27">
        <f>IFERROR(VLOOKUP($D672,BankOpTbl,2,0),"")</f>
        <v>0</v>
      </c>
      <c r="V672" s="27">
        <f>IFERROR(VLOOKUP($D672,BankOpTbl,3,0),"")</f>
        <v>0</v>
      </c>
      <c r="W672" s="27">
        <f>IFERROR(VLOOKUP($D672,BankOpTbl,4,0),"")</f>
        <v>0</v>
      </c>
      <c r="X672" s="27">
        <f>IF($E672="","",IFERROR(VLOOKUP($E672,BankTbl,4,0),""))</f>
        <v>0</v>
      </c>
      <c r="Y672" s="27">
        <f>IF($F672="","",IFERROR(VLOOKUP($F672,BankTbl,4,0),""))</f>
        <v>0</v>
      </c>
      <c r="Z672" s="27">
        <f>IF($B672="","",IF($V672="PICK",LEFT($N672,5),IF($V672="FIXED",$W672,IF($V672="CODE",$H672,""))))</f>
        <v>0</v>
      </c>
    </row>
    <row r="673" spans="1:26" ht="21" customHeight="1">
      <c r="A673" s="27">
        <f>IF($B673="","",COUNTA($B$13:$B673))</f>
        <v>0</v>
      </c>
      <c r="B673" s="28"/>
      <c r="C673" s="28"/>
      <c r="D673" s="29"/>
      <c r="E673" s="29"/>
      <c r="F673" s="29"/>
      <c r="G673" s="28"/>
      <c r="H673" s="28"/>
      <c r="I673" s="30">
        <f>IF($H673="","",IFERROR(VLOOKUP($H673,AcctTbl,2,0),"کد ناشناخته"))</f>
        <v>0</v>
      </c>
      <c r="J673" s="27">
        <f>IF($H673="","",IFERROR(VLOOKUP($H673,AcctTbl,3,0),""))</f>
        <v>0</v>
      </c>
      <c r="K673" s="29"/>
      <c r="L673" s="28"/>
      <c r="M673" s="31"/>
      <c r="N673" s="29"/>
      <c r="O673" s="32">
        <f>IF($B673="",0,IF($U673="IN",N($M673),0))</f>
        <v>0</v>
      </c>
      <c r="P673" s="32">
        <f>IF($B673="",0,IF(OR($U673="OUT",$U673="TRF"),N($M673),0))</f>
        <v>0</v>
      </c>
      <c r="Q673" s="32">
        <f>IF($B673="",0,IF(OR($U673="OUT",$U673="TRF"),N($M673),0))</f>
        <v>0</v>
      </c>
      <c r="R673" s="32">
        <f>IF($B673="",0,IF($U673="IN",N($M673),0))</f>
        <v>0</v>
      </c>
      <c r="S673" s="33">
        <f>IF($B673="","",IF($M673="","⚠ مبلغ",IF($E673="","⚠ بانک عامل",IF(AND($U673="TRF",$F673=""),"⚠ بانک مقصد",IF(AND($V673&lt;&gt;"NONE",$V673&lt;&gt;"",$Z673=""),"⚠ طرف حساب","✓")))))</f>
        <v>0</v>
      </c>
      <c r="T673" s="29"/>
      <c r="U673" s="27">
        <f>IFERROR(VLOOKUP($D673,BankOpTbl,2,0),"")</f>
        <v>0</v>
      </c>
      <c r="V673" s="27">
        <f>IFERROR(VLOOKUP($D673,BankOpTbl,3,0),"")</f>
        <v>0</v>
      </c>
      <c r="W673" s="27">
        <f>IFERROR(VLOOKUP($D673,BankOpTbl,4,0),"")</f>
        <v>0</v>
      </c>
      <c r="X673" s="27">
        <f>IF($E673="","",IFERROR(VLOOKUP($E673,BankTbl,4,0),""))</f>
        <v>0</v>
      </c>
      <c r="Y673" s="27">
        <f>IF($F673="","",IFERROR(VLOOKUP($F673,BankTbl,4,0),""))</f>
        <v>0</v>
      </c>
      <c r="Z673" s="27">
        <f>IF($B673="","",IF($V673="PICK",LEFT($N673,5),IF($V673="FIXED",$W673,IF($V673="CODE",$H673,""))))</f>
        <v>0</v>
      </c>
    </row>
    <row r="674" spans="1:26" ht="21" customHeight="1">
      <c r="A674" s="27">
        <f>IF($B674="","",COUNTA($B$13:$B674))</f>
        <v>0</v>
      </c>
      <c r="B674" s="28"/>
      <c r="C674" s="28"/>
      <c r="D674" s="29"/>
      <c r="E674" s="29"/>
      <c r="F674" s="29"/>
      <c r="G674" s="28"/>
      <c r="H674" s="28"/>
      <c r="I674" s="30">
        <f>IF($H674="","",IFERROR(VLOOKUP($H674,AcctTbl,2,0),"کد ناشناخته"))</f>
        <v>0</v>
      </c>
      <c r="J674" s="27">
        <f>IF($H674="","",IFERROR(VLOOKUP($H674,AcctTbl,3,0),""))</f>
        <v>0</v>
      </c>
      <c r="K674" s="29"/>
      <c r="L674" s="28"/>
      <c r="M674" s="31"/>
      <c r="N674" s="29"/>
      <c r="O674" s="32">
        <f>IF($B674="",0,IF($U674="IN",N($M674),0))</f>
        <v>0</v>
      </c>
      <c r="P674" s="32">
        <f>IF($B674="",0,IF(OR($U674="OUT",$U674="TRF"),N($M674),0))</f>
        <v>0</v>
      </c>
      <c r="Q674" s="32">
        <f>IF($B674="",0,IF(OR($U674="OUT",$U674="TRF"),N($M674),0))</f>
        <v>0</v>
      </c>
      <c r="R674" s="32">
        <f>IF($B674="",0,IF($U674="IN",N($M674),0))</f>
        <v>0</v>
      </c>
      <c r="S674" s="33">
        <f>IF($B674="","",IF($M674="","⚠ مبلغ",IF($E674="","⚠ بانک عامل",IF(AND($U674="TRF",$F674=""),"⚠ بانک مقصد",IF(AND($V674&lt;&gt;"NONE",$V674&lt;&gt;"",$Z674=""),"⚠ طرف حساب","✓")))))</f>
        <v>0</v>
      </c>
      <c r="T674" s="29"/>
      <c r="U674" s="27">
        <f>IFERROR(VLOOKUP($D674,BankOpTbl,2,0),"")</f>
        <v>0</v>
      </c>
      <c r="V674" s="27">
        <f>IFERROR(VLOOKUP($D674,BankOpTbl,3,0),"")</f>
        <v>0</v>
      </c>
      <c r="W674" s="27">
        <f>IFERROR(VLOOKUP($D674,BankOpTbl,4,0),"")</f>
        <v>0</v>
      </c>
      <c r="X674" s="27">
        <f>IF($E674="","",IFERROR(VLOOKUP($E674,BankTbl,4,0),""))</f>
        <v>0</v>
      </c>
      <c r="Y674" s="27">
        <f>IF($F674="","",IFERROR(VLOOKUP($F674,BankTbl,4,0),""))</f>
        <v>0</v>
      </c>
      <c r="Z674" s="27">
        <f>IF($B674="","",IF($V674="PICK",LEFT($N674,5),IF($V674="FIXED",$W674,IF($V674="CODE",$H674,""))))</f>
        <v>0</v>
      </c>
    </row>
    <row r="675" spans="1:26" ht="21" customHeight="1">
      <c r="A675" s="27">
        <f>IF($B675="","",COUNTA($B$13:$B675))</f>
        <v>0</v>
      </c>
      <c r="B675" s="28"/>
      <c r="C675" s="28"/>
      <c r="D675" s="29"/>
      <c r="E675" s="29"/>
      <c r="F675" s="29"/>
      <c r="G675" s="28"/>
      <c r="H675" s="28"/>
      <c r="I675" s="30">
        <f>IF($H675="","",IFERROR(VLOOKUP($H675,AcctTbl,2,0),"کد ناشناخته"))</f>
        <v>0</v>
      </c>
      <c r="J675" s="27">
        <f>IF($H675="","",IFERROR(VLOOKUP($H675,AcctTbl,3,0),""))</f>
        <v>0</v>
      </c>
      <c r="K675" s="29"/>
      <c r="L675" s="28"/>
      <c r="M675" s="31"/>
      <c r="N675" s="29"/>
      <c r="O675" s="32">
        <f>IF($B675="",0,IF($U675="IN",N($M675),0))</f>
        <v>0</v>
      </c>
      <c r="P675" s="32">
        <f>IF($B675="",0,IF(OR($U675="OUT",$U675="TRF"),N($M675),0))</f>
        <v>0</v>
      </c>
      <c r="Q675" s="32">
        <f>IF($B675="",0,IF(OR($U675="OUT",$U675="TRF"),N($M675),0))</f>
        <v>0</v>
      </c>
      <c r="R675" s="32">
        <f>IF($B675="",0,IF($U675="IN",N($M675),0))</f>
        <v>0</v>
      </c>
      <c r="S675" s="33">
        <f>IF($B675="","",IF($M675="","⚠ مبلغ",IF($E675="","⚠ بانک عامل",IF(AND($U675="TRF",$F675=""),"⚠ بانک مقصد",IF(AND($V675&lt;&gt;"NONE",$V675&lt;&gt;"",$Z675=""),"⚠ طرف حساب","✓")))))</f>
        <v>0</v>
      </c>
      <c r="T675" s="29"/>
      <c r="U675" s="27">
        <f>IFERROR(VLOOKUP($D675,BankOpTbl,2,0),"")</f>
        <v>0</v>
      </c>
      <c r="V675" s="27">
        <f>IFERROR(VLOOKUP($D675,BankOpTbl,3,0),"")</f>
        <v>0</v>
      </c>
      <c r="W675" s="27">
        <f>IFERROR(VLOOKUP($D675,BankOpTbl,4,0),"")</f>
        <v>0</v>
      </c>
      <c r="X675" s="27">
        <f>IF($E675="","",IFERROR(VLOOKUP($E675,BankTbl,4,0),""))</f>
        <v>0</v>
      </c>
      <c r="Y675" s="27">
        <f>IF($F675="","",IFERROR(VLOOKUP($F675,BankTbl,4,0),""))</f>
        <v>0</v>
      </c>
      <c r="Z675" s="27">
        <f>IF($B675="","",IF($V675="PICK",LEFT($N675,5),IF($V675="FIXED",$W675,IF($V675="CODE",$H675,""))))</f>
        <v>0</v>
      </c>
    </row>
    <row r="676" spans="1:26" ht="21" customHeight="1">
      <c r="A676" s="27">
        <f>IF($B676="","",COUNTA($B$13:$B676))</f>
        <v>0</v>
      </c>
      <c r="B676" s="28"/>
      <c r="C676" s="28"/>
      <c r="D676" s="29"/>
      <c r="E676" s="29"/>
      <c r="F676" s="29"/>
      <c r="G676" s="28"/>
      <c r="H676" s="28"/>
      <c r="I676" s="30">
        <f>IF($H676="","",IFERROR(VLOOKUP($H676,AcctTbl,2,0),"کد ناشناخته"))</f>
        <v>0</v>
      </c>
      <c r="J676" s="27">
        <f>IF($H676="","",IFERROR(VLOOKUP($H676,AcctTbl,3,0),""))</f>
        <v>0</v>
      </c>
      <c r="K676" s="29"/>
      <c r="L676" s="28"/>
      <c r="M676" s="31"/>
      <c r="N676" s="29"/>
      <c r="O676" s="32">
        <f>IF($B676="",0,IF($U676="IN",N($M676),0))</f>
        <v>0</v>
      </c>
      <c r="P676" s="32">
        <f>IF($B676="",0,IF(OR($U676="OUT",$U676="TRF"),N($M676),0))</f>
        <v>0</v>
      </c>
      <c r="Q676" s="32">
        <f>IF($B676="",0,IF(OR($U676="OUT",$U676="TRF"),N($M676),0))</f>
        <v>0</v>
      </c>
      <c r="R676" s="32">
        <f>IF($B676="",0,IF($U676="IN",N($M676),0))</f>
        <v>0</v>
      </c>
      <c r="S676" s="33">
        <f>IF($B676="","",IF($M676="","⚠ مبلغ",IF($E676="","⚠ بانک عامل",IF(AND($U676="TRF",$F676=""),"⚠ بانک مقصد",IF(AND($V676&lt;&gt;"NONE",$V676&lt;&gt;"",$Z676=""),"⚠ طرف حساب","✓")))))</f>
        <v>0</v>
      </c>
      <c r="T676" s="29"/>
      <c r="U676" s="27">
        <f>IFERROR(VLOOKUP($D676,BankOpTbl,2,0),"")</f>
        <v>0</v>
      </c>
      <c r="V676" s="27">
        <f>IFERROR(VLOOKUP($D676,BankOpTbl,3,0),"")</f>
        <v>0</v>
      </c>
      <c r="W676" s="27">
        <f>IFERROR(VLOOKUP($D676,BankOpTbl,4,0),"")</f>
        <v>0</v>
      </c>
      <c r="X676" s="27">
        <f>IF($E676="","",IFERROR(VLOOKUP($E676,BankTbl,4,0),""))</f>
        <v>0</v>
      </c>
      <c r="Y676" s="27">
        <f>IF($F676="","",IFERROR(VLOOKUP($F676,BankTbl,4,0),""))</f>
        <v>0</v>
      </c>
      <c r="Z676" s="27">
        <f>IF($B676="","",IF($V676="PICK",LEFT($N676,5),IF($V676="FIXED",$W676,IF($V676="CODE",$H676,""))))</f>
        <v>0</v>
      </c>
    </row>
    <row r="677" spans="1:26" ht="21" customHeight="1">
      <c r="A677" s="27">
        <f>IF($B677="","",COUNTA($B$13:$B677))</f>
        <v>0</v>
      </c>
      <c r="B677" s="28"/>
      <c r="C677" s="28"/>
      <c r="D677" s="29"/>
      <c r="E677" s="29"/>
      <c r="F677" s="29"/>
      <c r="G677" s="28"/>
      <c r="H677" s="28"/>
      <c r="I677" s="30">
        <f>IF($H677="","",IFERROR(VLOOKUP($H677,AcctTbl,2,0),"کد ناشناخته"))</f>
        <v>0</v>
      </c>
      <c r="J677" s="27">
        <f>IF($H677="","",IFERROR(VLOOKUP($H677,AcctTbl,3,0),""))</f>
        <v>0</v>
      </c>
      <c r="K677" s="29"/>
      <c r="L677" s="28"/>
      <c r="M677" s="31"/>
      <c r="N677" s="29"/>
      <c r="O677" s="32">
        <f>IF($B677="",0,IF($U677="IN",N($M677),0))</f>
        <v>0</v>
      </c>
      <c r="P677" s="32">
        <f>IF($B677="",0,IF(OR($U677="OUT",$U677="TRF"),N($M677),0))</f>
        <v>0</v>
      </c>
      <c r="Q677" s="32">
        <f>IF($B677="",0,IF(OR($U677="OUT",$U677="TRF"),N($M677),0))</f>
        <v>0</v>
      </c>
      <c r="R677" s="32">
        <f>IF($B677="",0,IF($U677="IN",N($M677),0))</f>
        <v>0</v>
      </c>
      <c r="S677" s="33">
        <f>IF($B677="","",IF($M677="","⚠ مبلغ",IF($E677="","⚠ بانک عامل",IF(AND($U677="TRF",$F677=""),"⚠ بانک مقصد",IF(AND($V677&lt;&gt;"NONE",$V677&lt;&gt;"",$Z677=""),"⚠ طرف حساب","✓")))))</f>
        <v>0</v>
      </c>
      <c r="T677" s="29"/>
      <c r="U677" s="27">
        <f>IFERROR(VLOOKUP($D677,BankOpTbl,2,0),"")</f>
        <v>0</v>
      </c>
      <c r="V677" s="27">
        <f>IFERROR(VLOOKUP($D677,BankOpTbl,3,0),"")</f>
        <v>0</v>
      </c>
      <c r="W677" s="27">
        <f>IFERROR(VLOOKUP($D677,BankOpTbl,4,0),"")</f>
        <v>0</v>
      </c>
      <c r="X677" s="27">
        <f>IF($E677="","",IFERROR(VLOOKUP($E677,BankTbl,4,0),""))</f>
        <v>0</v>
      </c>
      <c r="Y677" s="27">
        <f>IF($F677="","",IFERROR(VLOOKUP($F677,BankTbl,4,0),""))</f>
        <v>0</v>
      </c>
      <c r="Z677" s="27">
        <f>IF($B677="","",IF($V677="PICK",LEFT($N677,5),IF($V677="FIXED",$W677,IF($V677="CODE",$H677,""))))</f>
        <v>0</v>
      </c>
    </row>
    <row r="678" spans="1:26" ht="21" customHeight="1">
      <c r="A678" s="27">
        <f>IF($B678="","",COUNTA($B$13:$B678))</f>
        <v>0</v>
      </c>
      <c r="B678" s="28"/>
      <c r="C678" s="28"/>
      <c r="D678" s="29"/>
      <c r="E678" s="29"/>
      <c r="F678" s="29"/>
      <c r="G678" s="28"/>
      <c r="H678" s="28"/>
      <c r="I678" s="30">
        <f>IF($H678="","",IFERROR(VLOOKUP($H678,AcctTbl,2,0),"کد ناشناخته"))</f>
        <v>0</v>
      </c>
      <c r="J678" s="27">
        <f>IF($H678="","",IFERROR(VLOOKUP($H678,AcctTbl,3,0),""))</f>
        <v>0</v>
      </c>
      <c r="K678" s="29"/>
      <c r="L678" s="28"/>
      <c r="M678" s="31"/>
      <c r="N678" s="29"/>
      <c r="O678" s="32">
        <f>IF($B678="",0,IF($U678="IN",N($M678),0))</f>
        <v>0</v>
      </c>
      <c r="P678" s="32">
        <f>IF($B678="",0,IF(OR($U678="OUT",$U678="TRF"),N($M678),0))</f>
        <v>0</v>
      </c>
      <c r="Q678" s="32">
        <f>IF($B678="",0,IF(OR($U678="OUT",$U678="TRF"),N($M678),0))</f>
        <v>0</v>
      </c>
      <c r="R678" s="32">
        <f>IF($B678="",0,IF($U678="IN",N($M678),0))</f>
        <v>0</v>
      </c>
      <c r="S678" s="33">
        <f>IF($B678="","",IF($M678="","⚠ مبلغ",IF($E678="","⚠ بانک عامل",IF(AND($U678="TRF",$F678=""),"⚠ بانک مقصد",IF(AND($V678&lt;&gt;"NONE",$V678&lt;&gt;"",$Z678=""),"⚠ طرف حساب","✓")))))</f>
        <v>0</v>
      </c>
      <c r="T678" s="29"/>
      <c r="U678" s="27">
        <f>IFERROR(VLOOKUP($D678,BankOpTbl,2,0),"")</f>
        <v>0</v>
      </c>
      <c r="V678" s="27">
        <f>IFERROR(VLOOKUP($D678,BankOpTbl,3,0),"")</f>
        <v>0</v>
      </c>
      <c r="W678" s="27">
        <f>IFERROR(VLOOKUP($D678,BankOpTbl,4,0),"")</f>
        <v>0</v>
      </c>
      <c r="X678" s="27">
        <f>IF($E678="","",IFERROR(VLOOKUP($E678,BankTbl,4,0),""))</f>
        <v>0</v>
      </c>
      <c r="Y678" s="27">
        <f>IF($F678="","",IFERROR(VLOOKUP($F678,BankTbl,4,0),""))</f>
        <v>0</v>
      </c>
      <c r="Z678" s="27">
        <f>IF($B678="","",IF($V678="PICK",LEFT($N678,5),IF($V678="FIXED",$W678,IF($V678="CODE",$H678,""))))</f>
        <v>0</v>
      </c>
    </row>
    <row r="679" spans="1:26" ht="21" customHeight="1">
      <c r="A679" s="27">
        <f>IF($B679="","",COUNTA($B$13:$B679))</f>
        <v>0</v>
      </c>
      <c r="B679" s="28"/>
      <c r="C679" s="28"/>
      <c r="D679" s="29"/>
      <c r="E679" s="29"/>
      <c r="F679" s="29"/>
      <c r="G679" s="28"/>
      <c r="H679" s="28"/>
      <c r="I679" s="30">
        <f>IF($H679="","",IFERROR(VLOOKUP($H679,AcctTbl,2,0),"کد ناشناخته"))</f>
        <v>0</v>
      </c>
      <c r="J679" s="27">
        <f>IF($H679="","",IFERROR(VLOOKUP($H679,AcctTbl,3,0),""))</f>
        <v>0</v>
      </c>
      <c r="K679" s="29"/>
      <c r="L679" s="28"/>
      <c r="M679" s="31"/>
      <c r="N679" s="29"/>
      <c r="O679" s="32">
        <f>IF($B679="",0,IF($U679="IN",N($M679),0))</f>
        <v>0</v>
      </c>
      <c r="P679" s="32">
        <f>IF($B679="",0,IF(OR($U679="OUT",$U679="TRF"),N($M679),0))</f>
        <v>0</v>
      </c>
      <c r="Q679" s="32">
        <f>IF($B679="",0,IF(OR($U679="OUT",$U679="TRF"),N($M679),0))</f>
        <v>0</v>
      </c>
      <c r="R679" s="32">
        <f>IF($B679="",0,IF($U679="IN",N($M679),0))</f>
        <v>0</v>
      </c>
      <c r="S679" s="33">
        <f>IF($B679="","",IF($M679="","⚠ مبلغ",IF($E679="","⚠ بانک عامل",IF(AND($U679="TRF",$F679=""),"⚠ بانک مقصد",IF(AND($V679&lt;&gt;"NONE",$V679&lt;&gt;"",$Z679=""),"⚠ طرف حساب","✓")))))</f>
        <v>0</v>
      </c>
      <c r="T679" s="29"/>
      <c r="U679" s="27">
        <f>IFERROR(VLOOKUP($D679,BankOpTbl,2,0),"")</f>
        <v>0</v>
      </c>
      <c r="V679" s="27">
        <f>IFERROR(VLOOKUP($D679,BankOpTbl,3,0),"")</f>
        <v>0</v>
      </c>
      <c r="W679" s="27">
        <f>IFERROR(VLOOKUP($D679,BankOpTbl,4,0),"")</f>
        <v>0</v>
      </c>
      <c r="X679" s="27">
        <f>IF($E679="","",IFERROR(VLOOKUP($E679,BankTbl,4,0),""))</f>
        <v>0</v>
      </c>
      <c r="Y679" s="27">
        <f>IF($F679="","",IFERROR(VLOOKUP($F679,BankTbl,4,0),""))</f>
        <v>0</v>
      </c>
      <c r="Z679" s="27">
        <f>IF($B679="","",IF($V679="PICK",LEFT($N679,5),IF($V679="FIXED",$W679,IF($V679="CODE",$H679,""))))</f>
        <v>0</v>
      </c>
    </row>
    <row r="680" spans="1:26" ht="21" customHeight="1">
      <c r="A680" s="27">
        <f>IF($B680="","",COUNTA($B$13:$B680))</f>
        <v>0</v>
      </c>
      <c r="B680" s="28"/>
      <c r="C680" s="28"/>
      <c r="D680" s="29"/>
      <c r="E680" s="29"/>
      <c r="F680" s="29"/>
      <c r="G680" s="28"/>
      <c r="H680" s="28"/>
      <c r="I680" s="30">
        <f>IF($H680="","",IFERROR(VLOOKUP($H680,AcctTbl,2,0),"کد ناشناخته"))</f>
        <v>0</v>
      </c>
      <c r="J680" s="27">
        <f>IF($H680="","",IFERROR(VLOOKUP($H680,AcctTbl,3,0),""))</f>
        <v>0</v>
      </c>
      <c r="K680" s="29"/>
      <c r="L680" s="28"/>
      <c r="M680" s="31"/>
      <c r="N680" s="29"/>
      <c r="O680" s="32">
        <f>IF($B680="",0,IF($U680="IN",N($M680),0))</f>
        <v>0</v>
      </c>
      <c r="P680" s="32">
        <f>IF($B680="",0,IF(OR($U680="OUT",$U680="TRF"),N($M680),0))</f>
        <v>0</v>
      </c>
      <c r="Q680" s="32">
        <f>IF($B680="",0,IF(OR($U680="OUT",$U680="TRF"),N($M680),0))</f>
        <v>0</v>
      </c>
      <c r="R680" s="32">
        <f>IF($B680="",0,IF($U680="IN",N($M680),0))</f>
        <v>0</v>
      </c>
      <c r="S680" s="33">
        <f>IF($B680="","",IF($M680="","⚠ مبلغ",IF($E680="","⚠ بانک عامل",IF(AND($U680="TRF",$F680=""),"⚠ بانک مقصد",IF(AND($V680&lt;&gt;"NONE",$V680&lt;&gt;"",$Z680=""),"⚠ طرف حساب","✓")))))</f>
        <v>0</v>
      </c>
      <c r="T680" s="29"/>
      <c r="U680" s="27">
        <f>IFERROR(VLOOKUP($D680,BankOpTbl,2,0),"")</f>
        <v>0</v>
      </c>
      <c r="V680" s="27">
        <f>IFERROR(VLOOKUP($D680,BankOpTbl,3,0),"")</f>
        <v>0</v>
      </c>
      <c r="W680" s="27">
        <f>IFERROR(VLOOKUP($D680,BankOpTbl,4,0),"")</f>
        <v>0</v>
      </c>
      <c r="X680" s="27">
        <f>IF($E680="","",IFERROR(VLOOKUP($E680,BankTbl,4,0),""))</f>
        <v>0</v>
      </c>
      <c r="Y680" s="27">
        <f>IF($F680="","",IFERROR(VLOOKUP($F680,BankTbl,4,0),""))</f>
        <v>0</v>
      </c>
      <c r="Z680" s="27">
        <f>IF($B680="","",IF($V680="PICK",LEFT($N680,5),IF($V680="FIXED",$W680,IF($V680="CODE",$H680,""))))</f>
        <v>0</v>
      </c>
    </row>
    <row r="681" spans="1:26" ht="21" customHeight="1">
      <c r="A681" s="27">
        <f>IF($B681="","",COUNTA($B$13:$B681))</f>
        <v>0</v>
      </c>
      <c r="B681" s="28"/>
      <c r="C681" s="28"/>
      <c r="D681" s="29"/>
      <c r="E681" s="29"/>
      <c r="F681" s="29"/>
      <c r="G681" s="28"/>
      <c r="H681" s="28"/>
      <c r="I681" s="30">
        <f>IF($H681="","",IFERROR(VLOOKUP($H681,AcctTbl,2,0),"کد ناشناخته"))</f>
        <v>0</v>
      </c>
      <c r="J681" s="27">
        <f>IF($H681="","",IFERROR(VLOOKUP($H681,AcctTbl,3,0),""))</f>
        <v>0</v>
      </c>
      <c r="K681" s="29"/>
      <c r="L681" s="28"/>
      <c r="M681" s="31"/>
      <c r="N681" s="29"/>
      <c r="O681" s="32">
        <f>IF($B681="",0,IF($U681="IN",N($M681),0))</f>
        <v>0</v>
      </c>
      <c r="P681" s="32">
        <f>IF($B681="",0,IF(OR($U681="OUT",$U681="TRF"),N($M681),0))</f>
        <v>0</v>
      </c>
      <c r="Q681" s="32">
        <f>IF($B681="",0,IF(OR($U681="OUT",$U681="TRF"),N($M681),0))</f>
        <v>0</v>
      </c>
      <c r="R681" s="32">
        <f>IF($B681="",0,IF($U681="IN",N($M681),0))</f>
        <v>0</v>
      </c>
      <c r="S681" s="33">
        <f>IF($B681="","",IF($M681="","⚠ مبلغ",IF($E681="","⚠ بانک عامل",IF(AND($U681="TRF",$F681=""),"⚠ بانک مقصد",IF(AND($V681&lt;&gt;"NONE",$V681&lt;&gt;"",$Z681=""),"⚠ طرف حساب","✓")))))</f>
        <v>0</v>
      </c>
      <c r="T681" s="29"/>
      <c r="U681" s="27">
        <f>IFERROR(VLOOKUP($D681,BankOpTbl,2,0),"")</f>
        <v>0</v>
      </c>
      <c r="V681" s="27">
        <f>IFERROR(VLOOKUP($D681,BankOpTbl,3,0),"")</f>
        <v>0</v>
      </c>
      <c r="W681" s="27">
        <f>IFERROR(VLOOKUP($D681,BankOpTbl,4,0),"")</f>
        <v>0</v>
      </c>
      <c r="X681" s="27">
        <f>IF($E681="","",IFERROR(VLOOKUP($E681,BankTbl,4,0),""))</f>
        <v>0</v>
      </c>
      <c r="Y681" s="27">
        <f>IF($F681="","",IFERROR(VLOOKUP($F681,BankTbl,4,0),""))</f>
        <v>0</v>
      </c>
      <c r="Z681" s="27">
        <f>IF($B681="","",IF($V681="PICK",LEFT($N681,5),IF($V681="FIXED",$W681,IF($V681="CODE",$H681,""))))</f>
        <v>0</v>
      </c>
    </row>
    <row r="682" spans="1:26" ht="21" customHeight="1">
      <c r="A682" s="27">
        <f>IF($B682="","",COUNTA($B$13:$B682))</f>
        <v>0</v>
      </c>
      <c r="B682" s="28"/>
      <c r="C682" s="28"/>
      <c r="D682" s="29"/>
      <c r="E682" s="29"/>
      <c r="F682" s="29"/>
      <c r="G682" s="28"/>
      <c r="H682" s="28"/>
      <c r="I682" s="30">
        <f>IF($H682="","",IFERROR(VLOOKUP($H682,AcctTbl,2,0),"کد ناشناخته"))</f>
        <v>0</v>
      </c>
      <c r="J682" s="27">
        <f>IF($H682="","",IFERROR(VLOOKUP($H682,AcctTbl,3,0),""))</f>
        <v>0</v>
      </c>
      <c r="K682" s="29"/>
      <c r="L682" s="28"/>
      <c r="M682" s="31"/>
      <c r="N682" s="29"/>
      <c r="O682" s="32">
        <f>IF($B682="",0,IF($U682="IN",N($M682),0))</f>
        <v>0</v>
      </c>
      <c r="P682" s="32">
        <f>IF($B682="",0,IF(OR($U682="OUT",$U682="TRF"),N($M682),0))</f>
        <v>0</v>
      </c>
      <c r="Q682" s="32">
        <f>IF($B682="",0,IF(OR($U682="OUT",$U682="TRF"),N($M682),0))</f>
        <v>0</v>
      </c>
      <c r="R682" s="32">
        <f>IF($B682="",0,IF($U682="IN",N($M682),0))</f>
        <v>0</v>
      </c>
      <c r="S682" s="33">
        <f>IF($B682="","",IF($M682="","⚠ مبلغ",IF($E682="","⚠ بانک عامل",IF(AND($U682="TRF",$F682=""),"⚠ بانک مقصد",IF(AND($V682&lt;&gt;"NONE",$V682&lt;&gt;"",$Z682=""),"⚠ طرف حساب","✓")))))</f>
        <v>0</v>
      </c>
      <c r="T682" s="29"/>
      <c r="U682" s="27">
        <f>IFERROR(VLOOKUP($D682,BankOpTbl,2,0),"")</f>
        <v>0</v>
      </c>
      <c r="V682" s="27">
        <f>IFERROR(VLOOKUP($D682,BankOpTbl,3,0),"")</f>
        <v>0</v>
      </c>
      <c r="W682" s="27">
        <f>IFERROR(VLOOKUP($D682,BankOpTbl,4,0),"")</f>
        <v>0</v>
      </c>
      <c r="X682" s="27">
        <f>IF($E682="","",IFERROR(VLOOKUP($E682,BankTbl,4,0),""))</f>
        <v>0</v>
      </c>
      <c r="Y682" s="27">
        <f>IF($F682="","",IFERROR(VLOOKUP($F682,BankTbl,4,0),""))</f>
        <v>0</v>
      </c>
      <c r="Z682" s="27">
        <f>IF($B682="","",IF($V682="PICK",LEFT($N682,5),IF($V682="FIXED",$W682,IF($V682="CODE",$H682,""))))</f>
        <v>0</v>
      </c>
    </row>
    <row r="683" spans="1:26" ht="21" customHeight="1">
      <c r="A683" s="27">
        <f>IF($B683="","",COUNTA($B$13:$B683))</f>
        <v>0</v>
      </c>
      <c r="B683" s="28"/>
      <c r="C683" s="28"/>
      <c r="D683" s="29"/>
      <c r="E683" s="29"/>
      <c r="F683" s="29"/>
      <c r="G683" s="28"/>
      <c r="H683" s="28"/>
      <c r="I683" s="30">
        <f>IF($H683="","",IFERROR(VLOOKUP($H683,AcctTbl,2,0),"کد ناشناخته"))</f>
        <v>0</v>
      </c>
      <c r="J683" s="27">
        <f>IF($H683="","",IFERROR(VLOOKUP($H683,AcctTbl,3,0),""))</f>
        <v>0</v>
      </c>
      <c r="K683" s="29"/>
      <c r="L683" s="28"/>
      <c r="M683" s="31"/>
      <c r="N683" s="29"/>
      <c r="O683" s="32">
        <f>IF($B683="",0,IF($U683="IN",N($M683),0))</f>
        <v>0</v>
      </c>
      <c r="P683" s="32">
        <f>IF($B683="",0,IF(OR($U683="OUT",$U683="TRF"),N($M683),0))</f>
        <v>0</v>
      </c>
      <c r="Q683" s="32">
        <f>IF($B683="",0,IF(OR($U683="OUT",$U683="TRF"),N($M683),0))</f>
        <v>0</v>
      </c>
      <c r="R683" s="32">
        <f>IF($B683="",0,IF($U683="IN",N($M683),0))</f>
        <v>0</v>
      </c>
      <c r="S683" s="33">
        <f>IF($B683="","",IF($M683="","⚠ مبلغ",IF($E683="","⚠ بانک عامل",IF(AND($U683="TRF",$F683=""),"⚠ بانک مقصد",IF(AND($V683&lt;&gt;"NONE",$V683&lt;&gt;"",$Z683=""),"⚠ طرف حساب","✓")))))</f>
        <v>0</v>
      </c>
      <c r="T683" s="29"/>
      <c r="U683" s="27">
        <f>IFERROR(VLOOKUP($D683,BankOpTbl,2,0),"")</f>
        <v>0</v>
      </c>
      <c r="V683" s="27">
        <f>IFERROR(VLOOKUP($D683,BankOpTbl,3,0),"")</f>
        <v>0</v>
      </c>
      <c r="W683" s="27">
        <f>IFERROR(VLOOKUP($D683,BankOpTbl,4,0),"")</f>
        <v>0</v>
      </c>
      <c r="X683" s="27">
        <f>IF($E683="","",IFERROR(VLOOKUP($E683,BankTbl,4,0),""))</f>
        <v>0</v>
      </c>
      <c r="Y683" s="27">
        <f>IF($F683="","",IFERROR(VLOOKUP($F683,BankTbl,4,0),""))</f>
        <v>0</v>
      </c>
      <c r="Z683" s="27">
        <f>IF($B683="","",IF($V683="PICK",LEFT($N683,5),IF($V683="FIXED",$W683,IF($V683="CODE",$H683,""))))</f>
        <v>0</v>
      </c>
    </row>
    <row r="684" spans="1:26" ht="21" customHeight="1">
      <c r="A684" s="27">
        <f>IF($B684="","",COUNTA($B$13:$B684))</f>
        <v>0</v>
      </c>
      <c r="B684" s="28"/>
      <c r="C684" s="28"/>
      <c r="D684" s="29"/>
      <c r="E684" s="29"/>
      <c r="F684" s="29"/>
      <c r="G684" s="28"/>
      <c r="H684" s="28"/>
      <c r="I684" s="30">
        <f>IF($H684="","",IFERROR(VLOOKUP($H684,AcctTbl,2,0),"کد ناشناخته"))</f>
        <v>0</v>
      </c>
      <c r="J684" s="27">
        <f>IF($H684="","",IFERROR(VLOOKUP($H684,AcctTbl,3,0),""))</f>
        <v>0</v>
      </c>
      <c r="K684" s="29"/>
      <c r="L684" s="28"/>
      <c r="M684" s="31"/>
      <c r="N684" s="29"/>
      <c r="O684" s="32">
        <f>IF($B684="",0,IF($U684="IN",N($M684),0))</f>
        <v>0</v>
      </c>
      <c r="P684" s="32">
        <f>IF($B684="",0,IF(OR($U684="OUT",$U684="TRF"),N($M684),0))</f>
        <v>0</v>
      </c>
      <c r="Q684" s="32">
        <f>IF($B684="",0,IF(OR($U684="OUT",$U684="TRF"),N($M684),0))</f>
        <v>0</v>
      </c>
      <c r="R684" s="32">
        <f>IF($B684="",0,IF($U684="IN",N($M684),0))</f>
        <v>0</v>
      </c>
      <c r="S684" s="33">
        <f>IF($B684="","",IF($M684="","⚠ مبلغ",IF($E684="","⚠ بانک عامل",IF(AND($U684="TRF",$F684=""),"⚠ بانک مقصد",IF(AND($V684&lt;&gt;"NONE",$V684&lt;&gt;"",$Z684=""),"⚠ طرف حساب","✓")))))</f>
        <v>0</v>
      </c>
      <c r="T684" s="29"/>
      <c r="U684" s="27">
        <f>IFERROR(VLOOKUP($D684,BankOpTbl,2,0),"")</f>
        <v>0</v>
      </c>
      <c r="V684" s="27">
        <f>IFERROR(VLOOKUP($D684,BankOpTbl,3,0),"")</f>
        <v>0</v>
      </c>
      <c r="W684" s="27">
        <f>IFERROR(VLOOKUP($D684,BankOpTbl,4,0),"")</f>
        <v>0</v>
      </c>
      <c r="X684" s="27">
        <f>IF($E684="","",IFERROR(VLOOKUP($E684,BankTbl,4,0),""))</f>
        <v>0</v>
      </c>
      <c r="Y684" s="27">
        <f>IF($F684="","",IFERROR(VLOOKUP($F684,BankTbl,4,0),""))</f>
        <v>0</v>
      </c>
      <c r="Z684" s="27">
        <f>IF($B684="","",IF($V684="PICK",LEFT($N684,5),IF($V684="FIXED",$W684,IF($V684="CODE",$H684,""))))</f>
        <v>0</v>
      </c>
    </row>
    <row r="685" spans="1:26" ht="21" customHeight="1">
      <c r="A685" s="27">
        <f>IF($B685="","",COUNTA($B$13:$B685))</f>
        <v>0</v>
      </c>
      <c r="B685" s="28"/>
      <c r="C685" s="28"/>
      <c r="D685" s="29"/>
      <c r="E685" s="29"/>
      <c r="F685" s="29"/>
      <c r="G685" s="28"/>
      <c r="H685" s="28"/>
      <c r="I685" s="30">
        <f>IF($H685="","",IFERROR(VLOOKUP($H685,AcctTbl,2,0),"کد ناشناخته"))</f>
        <v>0</v>
      </c>
      <c r="J685" s="27">
        <f>IF($H685="","",IFERROR(VLOOKUP($H685,AcctTbl,3,0),""))</f>
        <v>0</v>
      </c>
      <c r="K685" s="29"/>
      <c r="L685" s="28"/>
      <c r="M685" s="31"/>
      <c r="N685" s="29"/>
      <c r="O685" s="32">
        <f>IF($B685="",0,IF($U685="IN",N($M685),0))</f>
        <v>0</v>
      </c>
      <c r="P685" s="32">
        <f>IF($B685="",0,IF(OR($U685="OUT",$U685="TRF"),N($M685),0))</f>
        <v>0</v>
      </c>
      <c r="Q685" s="32">
        <f>IF($B685="",0,IF(OR($U685="OUT",$U685="TRF"),N($M685),0))</f>
        <v>0</v>
      </c>
      <c r="R685" s="32">
        <f>IF($B685="",0,IF($U685="IN",N($M685),0))</f>
        <v>0</v>
      </c>
      <c r="S685" s="33">
        <f>IF($B685="","",IF($M685="","⚠ مبلغ",IF($E685="","⚠ بانک عامل",IF(AND($U685="TRF",$F685=""),"⚠ بانک مقصد",IF(AND($V685&lt;&gt;"NONE",$V685&lt;&gt;"",$Z685=""),"⚠ طرف حساب","✓")))))</f>
        <v>0</v>
      </c>
      <c r="T685" s="29"/>
      <c r="U685" s="27">
        <f>IFERROR(VLOOKUP($D685,BankOpTbl,2,0),"")</f>
        <v>0</v>
      </c>
      <c r="V685" s="27">
        <f>IFERROR(VLOOKUP($D685,BankOpTbl,3,0),"")</f>
        <v>0</v>
      </c>
      <c r="W685" s="27">
        <f>IFERROR(VLOOKUP($D685,BankOpTbl,4,0),"")</f>
        <v>0</v>
      </c>
      <c r="X685" s="27">
        <f>IF($E685="","",IFERROR(VLOOKUP($E685,BankTbl,4,0),""))</f>
        <v>0</v>
      </c>
      <c r="Y685" s="27">
        <f>IF($F685="","",IFERROR(VLOOKUP($F685,BankTbl,4,0),""))</f>
        <v>0</v>
      </c>
      <c r="Z685" s="27">
        <f>IF($B685="","",IF($V685="PICK",LEFT($N685,5),IF($V685="FIXED",$W685,IF($V685="CODE",$H685,""))))</f>
        <v>0</v>
      </c>
    </row>
    <row r="686" spans="1:26" ht="21" customHeight="1">
      <c r="A686" s="27">
        <f>IF($B686="","",COUNTA($B$13:$B686))</f>
        <v>0</v>
      </c>
      <c r="B686" s="28"/>
      <c r="C686" s="28"/>
      <c r="D686" s="29"/>
      <c r="E686" s="29"/>
      <c r="F686" s="29"/>
      <c r="G686" s="28"/>
      <c r="H686" s="28"/>
      <c r="I686" s="30">
        <f>IF($H686="","",IFERROR(VLOOKUP($H686,AcctTbl,2,0),"کد ناشناخته"))</f>
        <v>0</v>
      </c>
      <c r="J686" s="27">
        <f>IF($H686="","",IFERROR(VLOOKUP($H686,AcctTbl,3,0),""))</f>
        <v>0</v>
      </c>
      <c r="K686" s="29"/>
      <c r="L686" s="28"/>
      <c r="M686" s="31"/>
      <c r="N686" s="29"/>
      <c r="O686" s="32">
        <f>IF($B686="",0,IF($U686="IN",N($M686),0))</f>
        <v>0</v>
      </c>
      <c r="P686" s="32">
        <f>IF($B686="",0,IF(OR($U686="OUT",$U686="TRF"),N($M686),0))</f>
        <v>0</v>
      </c>
      <c r="Q686" s="32">
        <f>IF($B686="",0,IF(OR($U686="OUT",$U686="TRF"),N($M686),0))</f>
        <v>0</v>
      </c>
      <c r="R686" s="32">
        <f>IF($B686="",0,IF($U686="IN",N($M686),0))</f>
        <v>0</v>
      </c>
      <c r="S686" s="33">
        <f>IF($B686="","",IF($M686="","⚠ مبلغ",IF($E686="","⚠ بانک عامل",IF(AND($U686="TRF",$F686=""),"⚠ بانک مقصد",IF(AND($V686&lt;&gt;"NONE",$V686&lt;&gt;"",$Z686=""),"⚠ طرف حساب","✓")))))</f>
        <v>0</v>
      </c>
      <c r="T686" s="29"/>
      <c r="U686" s="27">
        <f>IFERROR(VLOOKUP($D686,BankOpTbl,2,0),"")</f>
        <v>0</v>
      </c>
      <c r="V686" s="27">
        <f>IFERROR(VLOOKUP($D686,BankOpTbl,3,0),"")</f>
        <v>0</v>
      </c>
      <c r="W686" s="27">
        <f>IFERROR(VLOOKUP($D686,BankOpTbl,4,0),"")</f>
        <v>0</v>
      </c>
      <c r="X686" s="27">
        <f>IF($E686="","",IFERROR(VLOOKUP($E686,BankTbl,4,0),""))</f>
        <v>0</v>
      </c>
      <c r="Y686" s="27">
        <f>IF($F686="","",IFERROR(VLOOKUP($F686,BankTbl,4,0),""))</f>
        <v>0</v>
      </c>
      <c r="Z686" s="27">
        <f>IF($B686="","",IF($V686="PICK",LEFT($N686,5),IF($V686="FIXED",$W686,IF($V686="CODE",$H686,""))))</f>
        <v>0</v>
      </c>
    </row>
    <row r="687" spans="1:26" ht="21" customHeight="1">
      <c r="A687" s="27">
        <f>IF($B687="","",COUNTA($B$13:$B687))</f>
        <v>0</v>
      </c>
      <c r="B687" s="28"/>
      <c r="C687" s="28"/>
      <c r="D687" s="29"/>
      <c r="E687" s="29"/>
      <c r="F687" s="29"/>
      <c r="G687" s="28"/>
      <c r="H687" s="28"/>
      <c r="I687" s="30">
        <f>IF($H687="","",IFERROR(VLOOKUP($H687,AcctTbl,2,0),"کد ناشناخته"))</f>
        <v>0</v>
      </c>
      <c r="J687" s="27">
        <f>IF($H687="","",IFERROR(VLOOKUP($H687,AcctTbl,3,0),""))</f>
        <v>0</v>
      </c>
      <c r="K687" s="29"/>
      <c r="L687" s="28"/>
      <c r="M687" s="31"/>
      <c r="N687" s="29"/>
      <c r="O687" s="32">
        <f>IF($B687="",0,IF($U687="IN",N($M687),0))</f>
        <v>0</v>
      </c>
      <c r="P687" s="32">
        <f>IF($B687="",0,IF(OR($U687="OUT",$U687="TRF"),N($M687),0))</f>
        <v>0</v>
      </c>
      <c r="Q687" s="32">
        <f>IF($B687="",0,IF(OR($U687="OUT",$U687="TRF"),N($M687),0))</f>
        <v>0</v>
      </c>
      <c r="R687" s="32">
        <f>IF($B687="",0,IF($U687="IN",N($M687),0))</f>
        <v>0</v>
      </c>
      <c r="S687" s="33">
        <f>IF($B687="","",IF($M687="","⚠ مبلغ",IF($E687="","⚠ بانک عامل",IF(AND($U687="TRF",$F687=""),"⚠ بانک مقصد",IF(AND($V687&lt;&gt;"NONE",$V687&lt;&gt;"",$Z687=""),"⚠ طرف حساب","✓")))))</f>
        <v>0</v>
      </c>
      <c r="T687" s="29"/>
      <c r="U687" s="27">
        <f>IFERROR(VLOOKUP($D687,BankOpTbl,2,0),"")</f>
        <v>0</v>
      </c>
      <c r="V687" s="27">
        <f>IFERROR(VLOOKUP($D687,BankOpTbl,3,0),"")</f>
        <v>0</v>
      </c>
      <c r="W687" s="27">
        <f>IFERROR(VLOOKUP($D687,BankOpTbl,4,0),"")</f>
        <v>0</v>
      </c>
      <c r="X687" s="27">
        <f>IF($E687="","",IFERROR(VLOOKUP($E687,BankTbl,4,0),""))</f>
        <v>0</v>
      </c>
      <c r="Y687" s="27">
        <f>IF($F687="","",IFERROR(VLOOKUP($F687,BankTbl,4,0),""))</f>
        <v>0</v>
      </c>
      <c r="Z687" s="27">
        <f>IF($B687="","",IF($V687="PICK",LEFT($N687,5),IF($V687="FIXED",$W687,IF($V687="CODE",$H687,""))))</f>
        <v>0</v>
      </c>
    </row>
    <row r="688" spans="1:26" ht="21" customHeight="1">
      <c r="A688" s="27">
        <f>IF($B688="","",COUNTA($B$13:$B688))</f>
        <v>0</v>
      </c>
      <c r="B688" s="28"/>
      <c r="C688" s="28"/>
      <c r="D688" s="29"/>
      <c r="E688" s="29"/>
      <c r="F688" s="29"/>
      <c r="G688" s="28"/>
      <c r="H688" s="28"/>
      <c r="I688" s="30">
        <f>IF($H688="","",IFERROR(VLOOKUP($H688,AcctTbl,2,0),"کد ناشناخته"))</f>
        <v>0</v>
      </c>
      <c r="J688" s="27">
        <f>IF($H688="","",IFERROR(VLOOKUP($H688,AcctTbl,3,0),""))</f>
        <v>0</v>
      </c>
      <c r="K688" s="29"/>
      <c r="L688" s="28"/>
      <c r="M688" s="31"/>
      <c r="N688" s="29"/>
      <c r="O688" s="32">
        <f>IF($B688="",0,IF($U688="IN",N($M688),0))</f>
        <v>0</v>
      </c>
      <c r="P688" s="32">
        <f>IF($B688="",0,IF(OR($U688="OUT",$U688="TRF"),N($M688),0))</f>
        <v>0</v>
      </c>
      <c r="Q688" s="32">
        <f>IF($B688="",0,IF(OR($U688="OUT",$U688="TRF"),N($M688),0))</f>
        <v>0</v>
      </c>
      <c r="R688" s="32">
        <f>IF($B688="",0,IF($U688="IN",N($M688),0))</f>
        <v>0</v>
      </c>
      <c r="S688" s="33">
        <f>IF($B688="","",IF($M688="","⚠ مبلغ",IF($E688="","⚠ بانک عامل",IF(AND($U688="TRF",$F688=""),"⚠ بانک مقصد",IF(AND($V688&lt;&gt;"NONE",$V688&lt;&gt;"",$Z688=""),"⚠ طرف حساب","✓")))))</f>
        <v>0</v>
      </c>
      <c r="T688" s="29"/>
      <c r="U688" s="27">
        <f>IFERROR(VLOOKUP($D688,BankOpTbl,2,0),"")</f>
        <v>0</v>
      </c>
      <c r="V688" s="27">
        <f>IFERROR(VLOOKUP($D688,BankOpTbl,3,0),"")</f>
        <v>0</v>
      </c>
      <c r="W688" s="27">
        <f>IFERROR(VLOOKUP($D688,BankOpTbl,4,0),"")</f>
        <v>0</v>
      </c>
      <c r="X688" s="27">
        <f>IF($E688="","",IFERROR(VLOOKUP($E688,BankTbl,4,0),""))</f>
        <v>0</v>
      </c>
      <c r="Y688" s="27">
        <f>IF($F688="","",IFERROR(VLOOKUP($F688,BankTbl,4,0),""))</f>
        <v>0</v>
      </c>
      <c r="Z688" s="27">
        <f>IF($B688="","",IF($V688="PICK",LEFT($N688,5),IF($V688="FIXED",$W688,IF($V688="CODE",$H688,""))))</f>
        <v>0</v>
      </c>
    </row>
    <row r="689" spans="1:26" ht="21" customHeight="1">
      <c r="A689" s="27">
        <f>IF($B689="","",COUNTA($B$13:$B689))</f>
        <v>0</v>
      </c>
      <c r="B689" s="28"/>
      <c r="C689" s="28"/>
      <c r="D689" s="29"/>
      <c r="E689" s="29"/>
      <c r="F689" s="29"/>
      <c r="G689" s="28"/>
      <c r="H689" s="28"/>
      <c r="I689" s="30">
        <f>IF($H689="","",IFERROR(VLOOKUP($H689,AcctTbl,2,0),"کد ناشناخته"))</f>
        <v>0</v>
      </c>
      <c r="J689" s="27">
        <f>IF($H689="","",IFERROR(VLOOKUP($H689,AcctTbl,3,0),""))</f>
        <v>0</v>
      </c>
      <c r="K689" s="29"/>
      <c r="L689" s="28"/>
      <c r="M689" s="31"/>
      <c r="N689" s="29"/>
      <c r="O689" s="32">
        <f>IF($B689="",0,IF($U689="IN",N($M689),0))</f>
        <v>0</v>
      </c>
      <c r="P689" s="32">
        <f>IF($B689="",0,IF(OR($U689="OUT",$U689="TRF"),N($M689),0))</f>
        <v>0</v>
      </c>
      <c r="Q689" s="32">
        <f>IF($B689="",0,IF(OR($U689="OUT",$U689="TRF"),N($M689),0))</f>
        <v>0</v>
      </c>
      <c r="R689" s="32">
        <f>IF($B689="",0,IF($U689="IN",N($M689),0))</f>
        <v>0</v>
      </c>
      <c r="S689" s="33">
        <f>IF($B689="","",IF($M689="","⚠ مبلغ",IF($E689="","⚠ بانک عامل",IF(AND($U689="TRF",$F689=""),"⚠ بانک مقصد",IF(AND($V689&lt;&gt;"NONE",$V689&lt;&gt;"",$Z689=""),"⚠ طرف حساب","✓")))))</f>
        <v>0</v>
      </c>
      <c r="T689" s="29"/>
      <c r="U689" s="27">
        <f>IFERROR(VLOOKUP($D689,BankOpTbl,2,0),"")</f>
        <v>0</v>
      </c>
      <c r="V689" s="27">
        <f>IFERROR(VLOOKUP($D689,BankOpTbl,3,0),"")</f>
        <v>0</v>
      </c>
      <c r="W689" s="27">
        <f>IFERROR(VLOOKUP($D689,BankOpTbl,4,0),"")</f>
        <v>0</v>
      </c>
      <c r="X689" s="27">
        <f>IF($E689="","",IFERROR(VLOOKUP($E689,BankTbl,4,0),""))</f>
        <v>0</v>
      </c>
      <c r="Y689" s="27">
        <f>IF($F689="","",IFERROR(VLOOKUP($F689,BankTbl,4,0),""))</f>
        <v>0</v>
      </c>
      <c r="Z689" s="27">
        <f>IF($B689="","",IF($V689="PICK",LEFT($N689,5),IF($V689="FIXED",$W689,IF($V689="CODE",$H689,""))))</f>
        <v>0</v>
      </c>
    </row>
    <row r="690" spans="1:26" ht="21" customHeight="1">
      <c r="A690" s="27">
        <f>IF($B690="","",COUNTA($B$13:$B690))</f>
        <v>0</v>
      </c>
      <c r="B690" s="28"/>
      <c r="C690" s="28"/>
      <c r="D690" s="29"/>
      <c r="E690" s="29"/>
      <c r="F690" s="29"/>
      <c r="G690" s="28"/>
      <c r="H690" s="28"/>
      <c r="I690" s="30">
        <f>IF($H690="","",IFERROR(VLOOKUP($H690,AcctTbl,2,0),"کد ناشناخته"))</f>
        <v>0</v>
      </c>
      <c r="J690" s="27">
        <f>IF($H690="","",IFERROR(VLOOKUP($H690,AcctTbl,3,0),""))</f>
        <v>0</v>
      </c>
      <c r="K690" s="29"/>
      <c r="L690" s="28"/>
      <c r="M690" s="31"/>
      <c r="N690" s="29"/>
      <c r="O690" s="32">
        <f>IF($B690="",0,IF($U690="IN",N($M690),0))</f>
        <v>0</v>
      </c>
      <c r="P690" s="32">
        <f>IF($B690="",0,IF(OR($U690="OUT",$U690="TRF"),N($M690),0))</f>
        <v>0</v>
      </c>
      <c r="Q690" s="32">
        <f>IF($B690="",0,IF(OR($U690="OUT",$U690="TRF"),N($M690),0))</f>
        <v>0</v>
      </c>
      <c r="R690" s="32">
        <f>IF($B690="",0,IF($U690="IN",N($M690),0))</f>
        <v>0</v>
      </c>
      <c r="S690" s="33">
        <f>IF($B690="","",IF($M690="","⚠ مبلغ",IF($E690="","⚠ بانک عامل",IF(AND($U690="TRF",$F690=""),"⚠ بانک مقصد",IF(AND($V690&lt;&gt;"NONE",$V690&lt;&gt;"",$Z690=""),"⚠ طرف حساب","✓")))))</f>
        <v>0</v>
      </c>
      <c r="T690" s="29"/>
      <c r="U690" s="27">
        <f>IFERROR(VLOOKUP($D690,BankOpTbl,2,0),"")</f>
        <v>0</v>
      </c>
      <c r="V690" s="27">
        <f>IFERROR(VLOOKUP($D690,BankOpTbl,3,0),"")</f>
        <v>0</v>
      </c>
      <c r="W690" s="27">
        <f>IFERROR(VLOOKUP($D690,BankOpTbl,4,0),"")</f>
        <v>0</v>
      </c>
      <c r="X690" s="27">
        <f>IF($E690="","",IFERROR(VLOOKUP($E690,BankTbl,4,0),""))</f>
        <v>0</v>
      </c>
      <c r="Y690" s="27">
        <f>IF($F690="","",IFERROR(VLOOKUP($F690,BankTbl,4,0),""))</f>
        <v>0</v>
      </c>
      <c r="Z690" s="27">
        <f>IF($B690="","",IF($V690="PICK",LEFT($N690,5),IF($V690="FIXED",$W690,IF($V690="CODE",$H690,""))))</f>
        <v>0</v>
      </c>
    </row>
    <row r="691" spans="1:26" ht="21" customHeight="1">
      <c r="A691" s="27">
        <f>IF($B691="","",COUNTA($B$13:$B691))</f>
        <v>0</v>
      </c>
      <c r="B691" s="28"/>
      <c r="C691" s="28"/>
      <c r="D691" s="29"/>
      <c r="E691" s="29"/>
      <c r="F691" s="29"/>
      <c r="G691" s="28"/>
      <c r="H691" s="28"/>
      <c r="I691" s="30">
        <f>IF($H691="","",IFERROR(VLOOKUP($H691,AcctTbl,2,0),"کد ناشناخته"))</f>
        <v>0</v>
      </c>
      <c r="J691" s="27">
        <f>IF($H691="","",IFERROR(VLOOKUP($H691,AcctTbl,3,0),""))</f>
        <v>0</v>
      </c>
      <c r="K691" s="29"/>
      <c r="L691" s="28"/>
      <c r="M691" s="31"/>
      <c r="N691" s="29"/>
      <c r="O691" s="32">
        <f>IF($B691="",0,IF($U691="IN",N($M691),0))</f>
        <v>0</v>
      </c>
      <c r="P691" s="32">
        <f>IF($B691="",0,IF(OR($U691="OUT",$U691="TRF"),N($M691),0))</f>
        <v>0</v>
      </c>
      <c r="Q691" s="32">
        <f>IF($B691="",0,IF(OR($U691="OUT",$U691="TRF"),N($M691),0))</f>
        <v>0</v>
      </c>
      <c r="R691" s="32">
        <f>IF($B691="",0,IF($U691="IN",N($M691),0))</f>
        <v>0</v>
      </c>
      <c r="S691" s="33">
        <f>IF($B691="","",IF($M691="","⚠ مبلغ",IF($E691="","⚠ بانک عامل",IF(AND($U691="TRF",$F691=""),"⚠ بانک مقصد",IF(AND($V691&lt;&gt;"NONE",$V691&lt;&gt;"",$Z691=""),"⚠ طرف حساب","✓")))))</f>
        <v>0</v>
      </c>
      <c r="T691" s="29"/>
      <c r="U691" s="27">
        <f>IFERROR(VLOOKUP($D691,BankOpTbl,2,0),"")</f>
        <v>0</v>
      </c>
      <c r="V691" s="27">
        <f>IFERROR(VLOOKUP($D691,BankOpTbl,3,0),"")</f>
        <v>0</v>
      </c>
      <c r="W691" s="27">
        <f>IFERROR(VLOOKUP($D691,BankOpTbl,4,0),"")</f>
        <v>0</v>
      </c>
      <c r="X691" s="27">
        <f>IF($E691="","",IFERROR(VLOOKUP($E691,BankTbl,4,0),""))</f>
        <v>0</v>
      </c>
      <c r="Y691" s="27">
        <f>IF($F691="","",IFERROR(VLOOKUP($F691,BankTbl,4,0),""))</f>
        <v>0</v>
      </c>
      <c r="Z691" s="27">
        <f>IF($B691="","",IF($V691="PICK",LEFT($N691,5),IF($V691="FIXED",$W691,IF($V691="CODE",$H691,""))))</f>
        <v>0</v>
      </c>
    </row>
    <row r="692" spans="1:26" ht="21" customHeight="1">
      <c r="A692" s="27">
        <f>IF($B692="","",COUNTA($B$13:$B692))</f>
        <v>0</v>
      </c>
      <c r="B692" s="28"/>
      <c r="C692" s="28"/>
      <c r="D692" s="29"/>
      <c r="E692" s="29"/>
      <c r="F692" s="29"/>
      <c r="G692" s="28"/>
      <c r="H692" s="28"/>
      <c r="I692" s="30">
        <f>IF($H692="","",IFERROR(VLOOKUP($H692,AcctTbl,2,0),"کد ناشناخته"))</f>
        <v>0</v>
      </c>
      <c r="J692" s="27">
        <f>IF($H692="","",IFERROR(VLOOKUP($H692,AcctTbl,3,0),""))</f>
        <v>0</v>
      </c>
      <c r="K692" s="29"/>
      <c r="L692" s="28"/>
      <c r="M692" s="31"/>
      <c r="N692" s="29"/>
      <c r="O692" s="32">
        <f>IF($B692="",0,IF($U692="IN",N($M692),0))</f>
        <v>0</v>
      </c>
      <c r="P692" s="32">
        <f>IF($B692="",0,IF(OR($U692="OUT",$U692="TRF"),N($M692),0))</f>
        <v>0</v>
      </c>
      <c r="Q692" s="32">
        <f>IF($B692="",0,IF(OR($U692="OUT",$U692="TRF"),N($M692),0))</f>
        <v>0</v>
      </c>
      <c r="R692" s="32">
        <f>IF($B692="",0,IF($U692="IN",N($M692),0))</f>
        <v>0</v>
      </c>
      <c r="S692" s="33">
        <f>IF($B692="","",IF($M692="","⚠ مبلغ",IF($E692="","⚠ بانک عامل",IF(AND($U692="TRF",$F692=""),"⚠ بانک مقصد",IF(AND($V692&lt;&gt;"NONE",$V692&lt;&gt;"",$Z692=""),"⚠ طرف حساب","✓")))))</f>
        <v>0</v>
      </c>
      <c r="T692" s="29"/>
      <c r="U692" s="27">
        <f>IFERROR(VLOOKUP($D692,BankOpTbl,2,0),"")</f>
        <v>0</v>
      </c>
      <c r="V692" s="27">
        <f>IFERROR(VLOOKUP($D692,BankOpTbl,3,0),"")</f>
        <v>0</v>
      </c>
      <c r="W692" s="27">
        <f>IFERROR(VLOOKUP($D692,BankOpTbl,4,0),"")</f>
        <v>0</v>
      </c>
      <c r="X692" s="27">
        <f>IF($E692="","",IFERROR(VLOOKUP($E692,BankTbl,4,0),""))</f>
        <v>0</v>
      </c>
      <c r="Y692" s="27">
        <f>IF($F692="","",IFERROR(VLOOKUP($F692,BankTbl,4,0),""))</f>
        <v>0</v>
      </c>
      <c r="Z692" s="27">
        <f>IF($B692="","",IF($V692="PICK",LEFT($N692,5),IF($V692="FIXED",$W692,IF($V692="CODE",$H692,""))))</f>
        <v>0</v>
      </c>
    </row>
    <row r="693" spans="1:26" ht="21" customHeight="1">
      <c r="A693" s="27">
        <f>IF($B693="","",COUNTA($B$13:$B693))</f>
        <v>0</v>
      </c>
      <c r="B693" s="28"/>
      <c r="C693" s="28"/>
      <c r="D693" s="29"/>
      <c r="E693" s="29"/>
      <c r="F693" s="29"/>
      <c r="G693" s="28"/>
      <c r="H693" s="28"/>
      <c r="I693" s="30">
        <f>IF($H693="","",IFERROR(VLOOKUP($H693,AcctTbl,2,0),"کد ناشناخته"))</f>
        <v>0</v>
      </c>
      <c r="J693" s="27">
        <f>IF($H693="","",IFERROR(VLOOKUP($H693,AcctTbl,3,0),""))</f>
        <v>0</v>
      </c>
      <c r="K693" s="29"/>
      <c r="L693" s="28"/>
      <c r="M693" s="31"/>
      <c r="N693" s="29"/>
      <c r="O693" s="32">
        <f>IF($B693="",0,IF($U693="IN",N($M693),0))</f>
        <v>0</v>
      </c>
      <c r="P693" s="32">
        <f>IF($B693="",0,IF(OR($U693="OUT",$U693="TRF"),N($M693),0))</f>
        <v>0</v>
      </c>
      <c r="Q693" s="32">
        <f>IF($B693="",0,IF(OR($U693="OUT",$U693="TRF"),N($M693),0))</f>
        <v>0</v>
      </c>
      <c r="R693" s="32">
        <f>IF($B693="",0,IF($U693="IN",N($M693),0))</f>
        <v>0</v>
      </c>
      <c r="S693" s="33">
        <f>IF($B693="","",IF($M693="","⚠ مبلغ",IF($E693="","⚠ بانک عامل",IF(AND($U693="TRF",$F693=""),"⚠ بانک مقصد",IF(AND($V693&lt;&gt;"NONE",$V693&lt;&gt;"",$Z693=""),"⚠ طرف حساب","✓")))))</f>
        <v>0</v>
      </c>
      <c r="T693" s="29"/>
      <c r="U693" s="27">
        <f>IFERROR(VLOOKUP($D693,BankOpTbl,2,0),"")</f>
        <v>0</v>
      </c>
      <c r="V693" s="27">
        <f>IFERROR(VLOOKUP($D693,BankOpTbl,3,0),"")</f>
        <v>0</v>
      </c>
      <c r="W693" s="27">
        <f>IFERROR(VLOOKUP($D693,BankOpTbl,4,0),"")</f>
        <v>0</v>
      </c>
      <c r="X693" s="27">
        <f>IF($E693="","",IFERROR(VLOOKUP($E693,BankTbl,4,0),""))</f>
        <v>0</v>
      </c>
      <c r="Y693" s="27">
        <f>IF($F693="","",IFERROR(VLOOKUP($F693,BankTbl,4,0),""))</f>
        <v>0</v>
      </c>
      <c r="Z693" s="27">
        <f>IF($B693="","",IF($V693="PICK",LEFT($N693,5),IF($V693="FIXED",$W693,IF($V693="CODE",$H693,""))))</f>
        <v>0</v>
      </c>
    </row>
    <row r="694" spans="1:26" ht="21" customHeight="1">
      <c r="A694" s="27">
        <f>IF($B694="","",COUNTA($B$13:$B694))</f>
        <v>0</v>
      </c>
      <c r="B694" s="28"/>
      <c r="C694" s="28"/>
      <c r="D694" s="29"/>
      <c r="E694" s="29"/>
      <c r="F694" s="29"/>
      <c r="G694" s="28"/>
      <c r="H694" s="28"/>
      <c r="I694" s="30">
        <f>IF($H694="","",IFERROR(VLOOKUP($H694,AcctTbl,2,0),"کد ناشناخته"))</f>
        <v>0</v>
      </c>
      <c r="J694" s="27">
        <f>IF($H694="","",IFERROR(VLOOKUP($H694,AcctTbl,3,0),""))</f>
        <v>0</v>
      </c>
      <c r="K694" s="29"/>
      <c r="L694" s="28"/>
      <c r="M694" s="31"/>
      <c r="N694" s="29"/>
      <c r="O694" s="32">
        <f>IF($B694="",0,IF($U694="IN",N($M694),0))</f>
        <v>0</v>
      </c>
      <c r="P694" s="32">
        <f>IF($B694="",0,IF(OR($U694="OUT",$U694="TRF"),N($M694),0))</f>
        <v>0</v>
      </c>
      <c r="Q694" s="32">
        <f>IF($B694="",0,IF(OR($U694="OUT",$U694="TRF"),N($M694),0))</f>
        <v>0</v>
      </c>
      <c r="R694" s="32">
        <f>IF($B694="",0,IF($U694="IN",N($M694),0))</f>
        <v>0</v>
      </c>
      <c r="S694" s="33">
        <f>IF($B694="","",IF($M694="","⚠ مبلغ",IF($E694="","⚠ بانک عامل",IF(AND($U694="TRF",$F694=""),"⚠ بانک مقصد",IF(AND($V694&lt;&gt;"NONE",$V694&lt;&gt;"",$Z694=""),"⚠ طرف حساب","✓")))))</f>
        <v>0</v>
      </c>
      <c r="T694" s="29"/>
      <c r="U694" s="27">
        <f>IFERROR(VLOOKUP($D694,BankOpTbl,2,0),"")</f>
        <v>0</v>
      </c>
      <c r="V694" s="27">
        <f>IFERROR(VLOOKUP($D694,BankOpTbl,3,0),"")</f>
        <v>0</v>
      </c>
      <c r="W694" s="27">
        <f>IFERROR(VLOOKUP($D694,BankOpTbl,4,0),"")</f>
        <v>0</v>
      </c>
      <c r="X694" s="27">
        <f>IF($E694="","",IFERROR(VLOOKUP($E694,BankTbl,4,0),""))</f>
        <v>0</v>
      </c>
      <c r="Y694" s="27">
        <f>IF($F694="","",IFERROR(VLOOKUP($F694,BankTbl,4,0),""))</f>
        <v>0</v>
      </c>
      <c r="Z694" s="27">
        <f>IF($B694="","",IF($V694="PICK",LEFT($N694,5),IF($V694="FIXED",$W694,IF($V694="CODE",$H694,""))))</f>
        <v>0</v>
      </c>
    </row>
    <row r="695" spans="1:26" ht="21" customHeight="1">
      <c r="A695" s="27">
        <f>IF($B695="","",COUNTA($B$13:$B695))</f>
        <v>0</v>
      </c>
      <c r="B695" s="28"/>
      <c r="C695" s="28"/>
      <c r="D695" s="29"/>
      <c r="E695" s="29"/>
      <c r="F695" s="29"/>
      <c r="G695" s="28"/>
      <c r="H695" s="28"/>
      <c r="I695" s="30">
        <f>IF($H695="","",IFERROR(VLOOKUP($H695,AcctTbl,2,0),"کد ناشناخته"))</f>
        <v>0</v>
      </c>
      <c r="J695" s="27">
        <f>IF($H695="","",IFERROR(VLOOKUP($H695,AcctTbl,3,0),""))</f>
        <v>0</v>
      </c>
      <c r="K695" s="29"/>
      <c r="L695" s="28"/>
      <c r="M695" s="31"/>
      <c r="N695" s="29"/>
      <c r="O695" s="32">
        <f>IF($B695="",0,IF($U695="IN",N($M695),0))</f>
        <v>0</v>
      </c>
      <c r="P695" s="32">
        <f>IF($B695="",0,IF(OR($U695="OUT",$U695="TRF"),N($M695),0))</f>
        <v>0</v>
      </c>
      <c r="Q695" s="32">
        <f>IF($B695="",0,IF(OR($U695="OUT",$U695="TRF"),N($M695),0))</f>
        <v>0</v>
      </c>
      <c r="R695" s="32">
        <f>IF($B695="",0,IF($U695="IN",N($M695),0))</f>
        <v>0</v>
      </c>
      <c r="S695" s="33">
        <f>IF($B695="","",IF($M695="","⚠ مبلغ",IF($E695="","⚠ بانک عامل",IF(AND($U695="TRF",$F695=""),"⚠ بانک مقصد",IF(AND($V695&lt;&gt;"NONE",$V695&lt;&gt;"",$Z695=""),"⚠ طرف حساب","✓")))))</f>
        <v>0</v>
      </c>
      <c r="T695" s="29"/>
      <c r="U695" s="27">
        <f>IFERROR(VLOOKUP($D695,BankOpTbl,2,0),"")</f>
        <v>0</v>
      </c>
      <c r="V695" s="27">
        <f>IFERROR(VLOOKUP($D695,BankOpTbl,3,0),"")</f>
        <v>0</v>
      </c>
      <c r="W695" s="27">
        <f>IFERROR(VLOOKUP($D695,BankOpTbl,4,0),"")</f>
        <v>0</v>
      </c>
      <c r="X695" s="27">
        <f>IF($E695="","",IFERROR(VLOOKUP($E695,BankTbl,4,0),""))</f>
        <v>0</v>
      </c>
      <c r="Y695" s="27">
        <f>IF($F695="","",IFERROR(VLOOKUP($F695,BankTbl,4,0),""))</f>
        <v>0</v>
      </c>
      <c r="Z695" s="27">
        <f>IF($B695="","",IF($V695="PICK",LEFT($N695,5),IF($V695="FIXED",$W695,IF($V695="CODE",$H695,""))))</f>
        <v>0</v>
      </c>
    </row>
    <row r="696" spans="1:26" ht="21" customHeight="1">
      <c r="A696" s="27">
        <f>IF($B696="","",COUNTA($B$13:$B696))</f>
        <v>0</v>
      </c>
      <c r="B696" s="28"/>
      <c r="C696" s="28"/>
      <c r="D696" s="29"/>
      <c r="E696" s="29"/>
      <c r="F696" s="29"/>
      <c r="G696" s="28"/>
      <c r="H696" s="28"/>
      <c r="I696" s="30">
        <f>IF($H696="","",IFERROR(VLOOKUP($H696,AcctTbl,2,0),"کد ناشناخته"))</f>
        <v>0</v>
      </c>
      <c r="J696" s="27">
        <f>IF($H696="","",IFERROR(VLOOKUP($H696,AcctTbl,3,0),""))</f>
        <v>0</v>
      </c>
      <c r="K696" s="29"/>
      <c r="L696" s="28"/>
      <c r="M696" s="31"/>
      <c r="N696" s="29"/>
      <c r="O696" s="32">
        <f>IF($B696="",0,IF($U696="IN",N($M696),0))</f>
        <v>0</v>
      </c>
      <c r="P696" s="32">
        <f>IF($B696="",0,IF(OR($U696="OUT",$U696="TRF"),N($M696),0))</f>
        <v>0</v>
      </c>
      <c r="Q696" s="32">
        <f>IF($B696="",0,IF(OR($U696="OUT",$U696="TRF"),N($M696),0))</f>
        <v>0</v>
      </c>
      <c r="R696" s="32">
        <f>IF($B696="",0,IF($U696="IN",N($M696),0))</f>
        <v>0</v>
      </c>
      <c r="S696" s="33">
        <f>IF($B696="","",IF($M696="","⚠ مبلغ",IF($E696="","⚠ بانک عامل",IF(AND($U696="TRF",$F696=""),"⚠ بانک مقصد",IF(AND($V696&lt;&gt;"NONE",$V696&lt;&gt;"",$Z696=""),"⚠ طرف حساب","✓")))))</f>
        <v>0</v>
      </c>
      <c r="T696" s="29"/>
      <c r="U696" s="27">
        <f>IFERROR(VLOOKUP($D696,BankOpTbl,2,0),"")</f>
        <v>0</v>
      </c>
      <c r="V696" s="27">
        <f>IFERROR(VLOOKUP($D696,BankOpTbl,3,0),"")</f>
        <v>0</v>
      </c>
      <c r="W696" s="27">
        <f>IFERROR(VLOOKUP($D696,BankOpTbl,4,0),"")</f>
        <v>0</v>
      </c>
      <c r="X696" s="27">
        <f>IF($E696="","",IFERROR(VLOOKUP($E696,BankTbl,4,0),""))</f>
        <v>0</v>
      </c>
      <c r="Y696" s="27">
        <f>IF($F696="","",IFERROR(VLOOKUP($F696,BankTbl,4,0),""))</f>
        <v>0</v>
      </c>
      <c r="Z696" s="27">
        <f>IF($B696="","",IF($V696="PICK",LEFT($N696,5),IF($V696="FIXED",$W696,IF($V696="CODE",$H696,""))))</f>
        <v>0</v>
      </c>
    </row>
    <row r="697" spans="1:26" ht="21" customHeight="1">
      <c r="A697" s="27">
        <f>IF($B697="","",COUNTA($B$13:$B697))</f>
        <v>0</v>
      </c>
      <c r="B697" s="28"/>
      <c r="C697" s="28"/>
      <c r="D697" s="29"/>
      <c r="E697" s="29"/>
      <c r="F697" s="29"/>
      <c r="G697" s="28"/>
      <c r="H697" s="28"/>
      <c r="I697" s="30">
        <f>IF($H697="","",IFERROR(VLOOKUP($H697,AcctTbl,2,0),"کد ناشناخته"))</f>
        <v>0</v>
      </c>
      <c r="J697" s="27">
        <f>IF($H697="","",IFERROR(VLOOKUP($H697,AcctTbl,3,0),""))</f>
        <v>0</v>
      </c>
      <c r="K697" s="29"/>
      <c r="L697" s="28"/>
      <c r="M697" s="31"/>
      <c r="N697" s="29"/>
      <c r="O697" s="32">
        <f>IF($B697="",0,IF($U697="IN",N($M697),0))</f>
        <v>0</v>
      </c>
      <c r="P697" s="32">
        <f>IF($B697="",0,IF(OR($U697="OUT",$U697="TRF"),N($M697),0))</f>
        <v>0</v>
      </c>
      <c r="Q697" s="32">
        <f>IF($B697="",0,IF(OR($U697="OUT",$U697="TRF"),N($M697),0))</f>
        <v>0</v>
      </c>
      <c r="R697" s="32">
        <f>IF($B697="",0,IF($U697="IN",N($M697),0))</f>
        <v>0</v>
      </c>
      <c r="S697" s="33">
        <f>IF($B697="","",IF($M697="","⚠ مبلغ",IF($E697="","⚠ بانک عامل",IF(AND($U697="TRF",$F697=""),"⚠ بانک مقصد",IF(AND($V697&lt;&gt;"NONE",$V697&lt;&gt;"",$Z697=""),"⚠ طرف حساب","✓")))))</f>
        <v>0</v>
      </c>
      <c r="T697" s="29"/>
      <c r="U697" s="27">
        <f>IFERROR(VLOOKUP($D697,BankOpTbl,2,0),"")</f>
        <v>0</v>
      </c>
      <c r="V697" s="27">
        <f>IFERROR(VLOOKUP($D697,BankOpTbl,3,0),"")</f>
        <v>0</v>
      </c>
      <c r="W697" s="27">
        <f>IFERROR(VLOOKUP($D697,BankOpTbl,4,0),"")</f>
        <v>0</v>
      </c>
      <c r="X697" s="27">
        <f>IF($E697="","",IFERROR(VLOOKUP($E697,BankTbl,4,0),""))</f>
        <v>0</v>
      </c>
      <c r="Y697" s="27">
        <f>IF($F697="","",IFERROR(VLOOKUP($F697,BankTbl,4,0),""))</f>
        <v>0</v>
      </c>
      <c r="Z697" s="27">
        <f>IF($B697="","",IF($V697="PICK",LEFT($N697,5),IF($V697="FIXED",$W697,IF($V697="CODE",$H697,""))))</f>
        <v>0</v>
      </c>
    </row>
    <row r="698" spans="1:26" ht="21" customHeight="1">
      <c r="A698" s="27">
        <f>IF($B698="","",COUNTA($B$13:$B698))</f>
        <v>0</v>
      </c>
      <c r="B698" s="28"/>
      <c r="C698" s="28"/>
      <c r="D698" s="29"/>
      <c r="E698" s="29"/>
      <c r="F698" s="29"/>
      <c r="G698" s="28"/>
      <c r="H698" s="28"/>
      <c r="I698" s="30">
        <f>IF($H698="","",IFERROR(VLOOKUP($H698,AcctTbl,2,0),"کد ناشناخته"))</f>
        <v>0</v>
      </c>
      <c r="J698" s="27">
        <f>IF($H698="","",IFERROR(VLOOKUP($H698,AcctTbl,3,0),""))</f>
        <v>0</v>
      </c>
      <c r="K698" s="29"/>
      <c r="L698" s="28"/>
      <c r="M698" s="31"/>
      <c r="N698" s="29"/>
      <c r="O698" s="32">
        <f>IF($B698="",0,IF($U698="IN",N($M698),0))</f>
        <v>0</v>
      </c>
      <c r="P698" s="32">
        <f>IF($B698="",0,IF(OR($U698="OUT",$U698="TRF"),N($M698),0))</f>
        <v>0</v>
      </c>
      <c r="Q698" s="32">
        <f>IF($B698="",0,IF(OR($U698="OUT",$U698="TRF"),N($M698),0))</f>
        <v>0</v>
      </c>
      <c r="R698" s="32">
        <f>IF($B698="",0,IF($U698="IN",N($M698),0))</f>
        <v>0</v>
      </c>
      <c r="S698" s="33">
        <f>IF($B698="","",IF($M698="","⚠ مبلغ",IF($E698="","⚠ بانک عامل",IF(AND($U698="TRF",$F698=""),"⚠ بانک مقصد",IF(AND($V698&lt;&gt;"NONE",$V698&lt;&gt;"",$Z698=""),"⚠ طرف حساب","✓")))))</f>
        <v>0</v>
      </c>
      <c r="T698" s="29"/>
      <c r="U698" s="27">
        <f>IFERROR(VLOOKUP($D698,BankOpTbl,2,0),"")</f>
        <v>0</v>
      </c>
      <c r="V698" s="27">
        <f>IFERROR(VLOOKUP($D698,BankOpTbl,3,0),"")</f>
        <v>0</v>
      </c>
      <c r="W698" s="27">
        <f>IFERROR(VLOOKUP($D698,BankOpTbl,4,0),"")</f>
        <v>0</v>
      </c>
      <c r="X698" s="27">
        <f>IF($E698="","",IFERROR(VLOOKUP($E698,BankTbl,4,0),""))</f>
        <v>0</v>
      </c>
      <c r="Y698" s="27">
        <f>IF($F698="","",IFERROR(VLOOKUP($F698,BankTbl,4,0),""))</f>
        <v>0</v>
      </c>
      <c r="Z698" s="27">
        <f>IF($B698="","",IF($V698="PICK",LEFT($N698,5),IF($V698="FIXED",$W698,IF($V698="CODE",$H698,""))))</f>
        <v>0</v>
      </c>
    </row>
    <row r="699" spans="1:26" ht="21" customHeight="1">
      <c r="A699" s="27">
        <f>IF($B699="","",COUNTA($B$13:$B699))</f>
        <v>0</v>
      </c>
      <c r="B699" s="28"/>
      <c r="C699" s="28"/>
      <c r="D699" s="29"/>
      <c r="E699" s="29"/>
      <c r="F699" s="29"/>
      <c r="G699" s="28"/>
      <c r="H699" s="28"/>
      <c r="I699" s="30">
        <f>IF($H699="","",IFERROR(VLOOKUP($H699,AcctTbl,2,0),"کد ناشناخته"))</f>
        <v>0</v>
      </c>
      <c r="J699" s="27">
        <f>IF($H699="","",IFERROR(VLOOKUP($H699,AcctTbl,3,0),""))</f>
        <v>0</v>
      </c>
      <c r="K699" s="29"/>
      <c r="L699" s="28"/>
      <c r="M699" s="31"/>
      <c r="N699" s="29"/>
      <c r="O699" s="32">
        <f>IF($B699="",0,IF($U699="IN",N($M699),0))</f>
        <v>0</v>
      </c>
      <c r="P699" s="32">
        <f>IF($B699="",0,IF(OR($U699="OUT",$U699="TRF"),N($M699),0))</f>
        <v>0</v>
      </c>
      <c r="Q699" s="32">
        <f>IF($B699="",0,IF(OR($U699="OUT",$U699="TRF"),N($M699),0))</f>
        <v>0</v>
      </c>
      <c r="R699" s="32">
        <f>IF($B699="",0,IF($U699="IN",N($M699),0))</f>
        <v>0</v>
      </c>
      <c r="S699" s="33">
        <f>IF($B699="","",IF($M699="","⚠ مبلغ",IF($E699="","⚠ بانک عامل",IF(AND($U699="TRF",$F699=""),"⚠ بانک مقصد",IF(AND($V699&lt;&gt;"NONE",$V699&lt;&gt;"",$Z699=""),"⚠ طرف حساب","✓")))))</f>
        <v>0</v>
      </c>
      <c r="T699" s="29"/>
      <c r="U699" s="27">
        <f>IFERROR(VLOOKUP($D699,BankOpTbl,2,0),"")</f>
        <v>0</v>
      </c>
      <c r="V699" s="27">
        <f>IFERROR(VLOOKUP($D699,BankOpTbl,3,0),"")</f>
        <v>0</v>
      </c>
      <c r="W699" s="27">
        <f>IFERROR(VLOOKUP($D699,BankOpTbl,4,0),"")</f>
        <v>0</v>
      </c>
      <c r="X699" s="27">
        <f>IF($E699="","",IFERROR(VLOOKUP($E699,BankTbl,4,0),""))</f>
        <v>0</v>
      </c>
      <c r="Y699" s="27">
        <f>IF($F699="","",IFERROR(VLOOKUP($F699,BankTbl,4,0),""))</f>
        <v>0</v>
      </c>
      <c r="Z699" s="27">
        <f>IF($B699="","",IF($V699="PICK",LEFT($N699,5),IF($V699="FIXED",$W699,IF($V699="CODE",$H699,""))))</f>
        <v>0</v>
      </c>
    </row>
    <row r="700" spans="1:26" ht="21" customHeight="1">
      <c r="A700" s="27">
        <f>IF($B700="","",COUNTA($B$13:$B700))</f>
        <v>0</v>
      </c>
      <c r="B700" s="28"/>
      <c r="C700" s="28"/>
      <c r="D700" s="29"/>
      <c r="E700" s="29"/>
      <c r="F700" s="29"/>
      <c r="G700" s="28"/>
      <c r="H700" s="28"/>
      <c r="I700" s="30">
        <f>IF($H700="","",IFERROR(VLOOKUP($H700,AcctTbl,2,0),"کد ناشناخته"))</f>
        <v>0</v>
      </c>
      <c r="J700" s="27">
        <f>IF($H700="","",IFERROR(VLOOKUP($H700,AcctTbl,3,0),""))</f>
        <v>0</v>
      </c>
      <c r="K700" s="29"/>
      <c r="L700" s="28"/>
      <c r="M700" s="31"/>
      <c r="N700" s="29"/>
      <c r="O700" s="32">
        <f>IF($B700="",0,IF($U700="IN",N($M700),0))</f>
        <v>0</v>
      </c>
      <c r="P700" s="32">
        <f>IF($B700="",0,IF(OR($U700="OUT",$U700="TRF"),N($M700),0))</f>
        <v>0</v>
      </c>
      <c r="Q700" s="32">
        <f>IF($B700="",0,IF(OR($U700="OUT",$U700="TRF"),N($M700),0))</f>
        <v>0</v>
      </c>
      <c r="R700" s="32">
        <f>IF($B700="",0,IF($U700="IN",N($M700),0))</f>
        <v>0</v>
      </c>
      <c r="S700" s="33">
        <f>IF($B700="","",IF($M700="","⚠ مبلغ",IF($E700="","⚠ بانک عامل",IF(AND($U700="TRF",$F700=""),"⚠ بانک مقصد",IF(AND($V700&lt;&gt;"NONE",$V700&lt;&gt;"",$Z700=""),"⚠ طرف حساب","✓")))))</f>
        <v>0</v>
      </c>
      <c r="T700" s="29"/>
      <c r="U700" s="27">
        <f>IFERROR(VLOOKUP($D700,BankOpTbl,2,0),"")</f>
        <v>0</v>
      </c>
      <c r="V700" s="27">
        <f>IFERROR(VLOOKUP($D700,BankOpTbl,3,0),"")</f>
        <v>0</v>
      </c>
      <c r="W700" s="27">
        <f>IFERROR(VLOOKUP($D700,BankOpTbl,4,0),"")</f>
        <v>0</v>
      </c>
      <c r="X700" s="27">
        <f>IF($E700="","",IFERROR(VLOOKUP($E700,BankTbl,4,0),""))</f>
        <v>0</v>
      </c>
      <c r="Y700" s="27">
        <f>IF($F700="","",IFERROR(VLOOKUP($F700,BankTbl,4,0),""))</f>
        <v>0</v>
      </c>
      <c r="Z700" s="27">
        <f>IF($B700="","",IF($V700="PICK",LEFT($N700,5),IF($V700="FIXED",$W700,IF($V700="CODE",$H700,""))))</f>
        <v>0</v>
      </c>
    </row>
    <row r="701" spans="1:26" ht="21" customHeight="1">
      <c r="A701" s="27">
        <f>IF($B701="","",COUNTA($B$13:$B701))</f>
        <v>0</v>
      </c>
      <c r="B701" s="28"/>
      <c r="C701" s="28"/>
      <c r="D701" s="29"/>
      <c r="E701" s="29"/>
      <c r="F701" s="29"/>
      <c r="G701" s="28"/>
      <c r="H701" s="28"/>
      <c r="I701" s="30">
        <f>IF($H701="","",IFERROR(VLOOKUP($H701,AcctTbl,2,0),"کد ناشناخته"))</f>
        <v>0</v>
      </c>
      <c r="J701" s="27">
        <f>IF($H701="","",IFERROR(VLOOKUP($H701,AcctTbl,3,0),""))</f>
        <v>0</v>
      </c>
      <c r="K701" s="29"/>
      <c r="L701" s="28"/>
      <c r="M701" s="31"/>
      <c r="N701" s="29"/>
      <c r="O701" s="32">
        <f>IF($B701="",0,IF($U701="IN",N($M701),0))</f>
        <v>0</v>
      </c>
      <c r="P701" s="32">
        <f>IF($B701="",0,IF(OR($U701="OUT",$U701="TRF"),N($M701),0))</f>
        <v>0</v>
      </c>
      <c r="Q701" s="32">
        <f>IF($B701="",0,IF(OR($U701="OUT",$U701="TRF"),N($M701),0))</f>
        <v>0</v>
      </c>
      <c r="R701" s="32">
        <f>IF($B701="",0,IF($U701="IN",N($M701),0))</f>
        <v>0</v>
      </c>
      <c r="S701" s="33">
        <f>IF($B701="","",IF($M701="","⚠ مبلغ",IF($E701="","⚠ بانک عامل",IF(AND($U701="TRF",$F701=""),"⚠ بانک مقصد",IF(AND($V701&lt;&gt;"NONE",$V701&lt;&gt;"",$Z701=""),"⚠ طرف حساب","✓")))))</f>
        <v>0</v>
      </c>
      <c r="T701" s="29"/>
      <c r="U701" s="27">
        <f>IFERROR(VLOOKUP($D701,BankOpTbl,2,0),"")</f>
        <v>0</v>
      </c>
      <c r="V701" s="27">
        <f>IFERROR(VLOOKUP($D701,BankOpTbl,3,0),"")</f>
        <v>0</v>
      </c>
      <c r="W701" s="27">
        <f>IFERROR(VLOOKUP($D701,BankOpTbl,4,0),"")</f>
        <v>0</v>
      </c>
      <c r="X701" s="27">
        <f>IF($E701="","",IFERROR(VLOOKUP($E701,BankTbl,4,0),""))</f>
        <v>0</v>
      </c>
      <c r="Y701" s="27">
        <f>IF($F701="","",IFERROR(VLOOKUP($F701,BankTbl,4,0),""))</f>
        <v>0</v>
      </c>
      <c r="Z701" s="27">
        <f>IF($B701="","",IF($V701="PICK",LEFT($N701,5),IF($V701="FIXED",$W701,IF($V701="CODE",$H701,""))))</f>
        <v>0</v>
      </c>
    </row>
    <row r="702" spans="1:26" ht="21" customHeight="1">
      <c r="A702" s="27">
        <f>IF($B702="","",COUNTA($B$13:$B702))</f>
        <v>0</v>
      </c>
      <c r="B702" s="28"/>
      <c r="C702" s="28"/>
      <c r="D702" s="29"/>
      <c r="E702" s="29"/>
      <c r="F702" s="29"/>
      <c r="G702" s="28"/>
      <c r="H702" s="28"/>
      <c r="I702" s="30">
        <f>IF($H702="","",IFERROR(VLOOKUP($H702,AcctTbl,2,0),"کد ناشناخته"))</f>
        <v>0</v>
      </c>
      <c r="J702" s="27">
        <f>IF($H702="","",IFERROR(VLOOKUP($H702,AcctTbl,3,0),""))</f>
        <v>0</v>
      </c>
      <c r="K702" s="29"/>
      <c r="L702" s="28"/>
      <c r="M702" s="31"/>
      <c r="N702" s="29"/>
      <c r="O702" s="32">
        <f>IF($B702="",0,IF($U702="IN",N($M702),0))</f>
        <v>0</v>
      </c>
      <c r="P702" s="32">
        <f>IF($B702="",0,IF(OR($U702="OUT",$U702="TRF"),N($M702),0))</f>
        <v>0</v>
      </c>
      <c r="Q702" s="32">
        <f>IF($B702="",0,IF(OR($U702="OUT",$U702="TRF"),N($M702),0))</f>
        <v>0</v>
      </c>
      <c r="R702" s="32">
        <f>IF($B702="",0,IF($U702="IN",N($M702),0))</f>
        <v>0</v>
      </c>
      <c r="S702" s="33">
        <f>IF($B702="","",IF($M702="","⚠ مبلغ",IF($E702="","⚠ بانک عامل",IF(AND($U702="TRF",$F702=""),"⚠ بانک مقصد",IF(AND($V702&lt;&gt;"NONE",$V702&lt;&gt;"",$Z702=""),"⚠ طرف حساب","✓")))))</f>
        <v>0</v>
      </c>
      <c r="T702" s="29"/>
      <c r="U702" s="27">
        <f>IFERROR(VLOOKUP($D702,BankOpTbl,2,0),"")</f>
        <v>0</v>
      </c>
      <c r="V702" s="27">
        <f>IFERROR(VLOOKUP($D702,BankOpTbl,3,0),"")</f>
        <v>0</v>
      </c>
      <c r="W702" s="27">
        <f>IFERROR(VLOOKUP($D702,BankOpTbl,4,0),"")</f>
        <v>0</v>
      </c>
      <c r="X702" s="27">
        <f>IF($E702="","",IFERROR(VLOOKUP($E702,BankTbl,4,0),""))</f>
        <v>0</v>
      </c>
      <c r="Y702" s="27">
        <f>IF($F702="","",IFERROR(VLOOKUP($F702,BankTbl,4,0),""))</f>
        <v>0</v>
      </c>
      <c r="Z702" s="27">
        <f>IF($B702="","",IF($V702="PICK",LEFT($N702,5),IF($V702="FIXED",$W702,IF($V702="CODE",$H702,""))))</f>
        <v>0</v>
      </c>
    </row>
    <row r="703" spans="1:26" ht="21" customHeight="1">
      <c r="A703" s="27">
        <f>IF($B703="","",COUNTA($B$13:$B703))</f>
        <v>0</v>
      </c>
      <c r="B703" s="28"/>
      <c r="C703" s="28"/>
      <c r="D703" s="29"/>
      <c r="E703" s="29"/>
      <c r="F703" s="29"/>
      <c r="G703" s="28"/>
      <c r="H703" s="28"/>
      <c r="I703" s="30">
        <f>IF($H703="","",IFERROR(VLOOKUP($H703,AcctTbl,2,0),"کد ناشناخته"))</f>
        <v>0</v>
      </c>
      <c r="J703" s="27">
        <f>IF($H703="","",IFERROR(VLOOKUP($H703,AcctTbl,3,0),""))</f>
        <v>0</v>
      </c>
      <c r="K703" s="29"/>
      <c r="L703" s="28"/>
      <c r="M703" s="31"/>
      <c r="N703" s="29"/>
      <c r="O703" s="32">
        <f>IF($B703="",0,IF($U703="IN",N($M703),0))</f>
        <v>0</v>
      </c>
      <c r="P703" s="32">
        <f>IF($B703="",0,IF(OR($U703="OUT",$U703="TRF"),N($M703),0))</f>
        <v>0</v>
      </c>
      <c r="Q703" s="32">
        <f>IF($B703="",0,IF(OR($U703="OUT",$U703="TRF"),N($M703),0))</f>
        <v>0</v>
      </c>
      <c r="R703" s="32">
        <f>IF($B703="",0,IF($U703="IN",N($M703),0))</f>
        <v>0</v>
      </c>
      <c r="S703" s="33">
        <f>IF($B703="","",IF($M703="","⚠ مبلغ",IF($E703="","⚠ بانک عامل",IF(AND($U703="TRF",$F703=""),"⚠ بانک مقصد",IF(AND($V703&lt;&gt;"NONE",$V703&lt;&gt;"",$Z703=""),"⚠ طرف حساب","✓")))))</f>
        <v>0</v>
      </c>
      <c r="T703" s="29"/>
      <c r="U703" s="27">
        <f>IFERROR(VLOOKUP($D703,BankOpTbl,2,0),"")</f>
        <v>0</v>
      </c>
      <c r="V703" s="27">
        <f>IFERROR(VLOOKUP($D703,BankOpTbl,3,0),"")</f>
        <v>0</v>
      </c>
      <c r="W703" s="27">
        <f>IFERROR(VLOOKUP($D703,BankOpTbl,4,0),"")</f>
        <v>0</v>
      </c>
      <c r="X703" s="27">
        <f>IF($E703="","",IFERROR(VLOOKUP($E703,BankTbl,4,0),""))</f>
        <v>0</v>
      </c>
      <c r="Y703" s="27">
        <f>IF($F703="","",IFERROR(VLOOKUP($F703,BankTbl,4,0),""))</f>
        <v>0</v>
      </c>
      <c r="Z703" s="27">
        <f>IF($B703="","",IF($V703="PICK",LEFT($N703,5),IF($V703="FIXED",$W703,IF($V703="CODE",$H703,""))))</f>
        <v>0</v>
      </c>
    </row>
    <row r="704" spans="1:26" ht="21" customHeight="1">
      <c r="A704" s="27">
        <f>IF($B704="","",COUNTA($B$13:$B704))</f>
        <v>0</v>
      </c>
      <c r="B704" s="28"/>
      <c r="C704" s="28"/>
      <c r="D704" s="29"/>
      <c r="E704" s="29"/>
      <c r="F704" s="29"/>
      <c r="G704" s="28"/>
      <c r="H704" s="28"/>
      <c r="I704" s="30">
        <f>IF($H704="","",IFERROR(VLOOKUP($H704,AcctTbl,2,0),"کد ناشناخته"))</f>
        <v>0</v>
      </c>
      <c r="J704" s="27">
        <f>IF($H704="","",IFERROR(VLOOKUP($H704,AcctTbl,3,0),""))</f>
        <v>0</v>
      </c>
      <c r="K704" s="29"/>
      <c r="L704" s="28"/>
      <c r="M704" s="31"/>
      <c r="N704" s="29"/>
      <c r="O704" s="32">
        <f>IF($B704="",0,IF($U704="IN",N($M704),0))</f>
        <v>0</v>
      </c>
      <c r="P704" s="32">
        <f>IF($B704="",0,IF(OR($U704="OUT",$U704="TRF"),N($M704),0))</f>
        <v>0</v>
      </c>
      <c r="Q704" s="32">
        <f>IF($B704="",0,IF(OR($U704="OUT",$U704="TRF"),N($M704),0))</f>
        <v>0</v>
      </c>
      <c r="R704" s="32">
        <f>IF($B704="",0,IF($U704="IN",N($M704),0))</f>
        <v>0</v>
      </c>
      <c r="S704" s="33">
        <f>IF($B704="","",IF($M704="","⚠ مبلغ",IF($E704="","⚠ بانک عامل",IF(AND($U704="TRF",$F704=""),"⚠ بانک مقصد",IF(AND($V704&lt;&gt;"NONE",$V704&lt;&gt;"",$Z704=""),"⚠ طرف حساب","✓")))))</f>
        <v>0</v>
      </c>
      <c r="T704" s="29"/>
      <c r="U704" s="27">
        <f>IFERROR(VLOOKUP($D704,BankOpTbl,2,0),"")</f>
        <v>0</v>
      </c>
      <c r="V704" s="27">
        <f>IFERROR(VLOOKUP($D704,BankOpTbl,3,0),"")</f>
        <v>0</v>
      </c>
      <c r="W704" s="27">
        <f>IFERROR(VLOOKUP($D704,BankOpTbl,4,0),"")</f>
        <v>0</v>
      </c>
      <c r="X704" s="27">
        <f>IF($E704="","",IFERROR(VLOOKUP($E704,BankTbl,4,0),""))</f>
        <v>0</v>
      </c>
      <c r="Y704" s="27">
        <f>IF($F704="","",IFERROR(VLOOKUP($F704,BankTbl,4,0),""))</f>
        <v>0</v>
      </c>
      <c r="Z704" s="27">
        <f>IF($B704="","",IF($V704="PICK",LEFT($N704,5),IF($V704="FIXED",$W704,IF($V704="CODE",$H704,""))))</f>
        <v>0</v>
      </c>
    </row>
    <row r="705" spans="1:26" ht="21" customHeight="1">
      <c r="A705" s="27">
        <f>IF($B705="","",COUNTA($B$13:$B705))</f>
        <v>0</v>
      </c>
      <c r="B705" s="28"/>
      <c r="C705" s="28"/>
      <c r="D705" s="29"/>
      <c r="E705" s="29"/>
      <c r="F705" s="29"/>
      <c r="G705" s="28"/>
      <c r="H705" s="28"/>
      <c r="I705" s="30">
        <f>IF($H705="","",IFERROR(VLOOKUP($H705,AcctTbl,2,0),"کد ناشناخته"))</f>
        <v>0</v>
      </c>
      <c r="J705" s="27">
        <f>IF($H705="","",IFERROR(VLOOKUP($H705,AcctTbl,3,0),""))</f>
        <v>0</v>
      </c>
      <c r="K705" s="29"/>
      <c r="L705" s="28"/>
      <c r="M705" s="31"/>
      <c r="N705" s="29"/>
      <c r="O705" s="32">
        <f>IF($B705="",0,IF($U705="IN",N($M705),0))</f>
        <v>0</v>
      </c>
      <c r="P705" s="32">
        <f>IF($B705="",0,IF(OR($U705="OUT",$U705="TRF"),N($M705),0))</f>
        <v>0</v>
      </c>
      <c r="Q705" s="32">
        <f>IF($B705="",0,IF(OR($U705="OUT",$U705="TRF"),N($M705),0))</f>
        <v>0</v>
      </c>
      <c r="R705" s="32">
        <f>IF($B705="",0,IF($U705="IN",N($M705),0))</f>
        <v>0</v>
      </c>
      <c r="S705" s="33">
        <f>IF($B705="","",IF($M705="","⚠ مبلغ",IF($E705="","⚠ بانک عامل",IF(AND($U705="TRF",$F705=""),"⚠ بانک مقصد",IF(AND($V705&lt;&gt;"NONE",$V705&lt;&gt;"",$Z705=""),"⚠ طرف حساب","✓")))))</f>
        <v>0</v>
      </c>
      <c r="T705" s="29"/>
      <c r="U705" s="27">
        <f>IFERROR(VLOOKUP($D705,BankOpTbl,2,0),"")</f>
        <v>0</v>
      </c>
      <c r="V705" s="27">
        <f>IFERROR(VLOOKUP($D705,BankOpTbl,3,0),"")</f>
        <v>0</v>
      </c>
      <c r="W705" s="27">
        <f>IFERROR(VLOOKUP($D705,BankOpTbl,4,0),"")</f>
        <v>0</v>
      </c>
      <c r="X705" s="27">
        <f>IF($E705="","",IFERROR(VLOOKUP($E705,BankTbl,4,0),""))</f>
        <v>0</v>
      </c>
      <c r="Y705" s="27">
        <f>IF($F705="","",IFERROR(VLOOKUP($F705,BankTbl,4,0),""))</f>
        <v>0</v>
      </c>
      <c r="Z705" s="27">
        <f>IF($B705="","",IF($V705="PICK",LEFT($N705,5),IF($V705="FIXED",$W705,IF($V705="CODE",$H705,""))))</f>
        <v>0</v>
      </c>
    </row>
    <row r="706" spans="1:26" ht="21" customHeight="1">
      <c r="A706" s="27">
        <f>IF($B706="","",COUNTA($B$13:$B706))</f>
        <v>0</v>
      </c>
      <c r="B706" s="28"/>
      <c r="C706" s="28"/>
      <c r="D706" s="29"/>
      <c r="E706" s="29"/>
      <c r="F706" s="29"/>
      <c r="G706" s="28"/>
      <c r="H706" s="28"/>
      <c r="I706" s="30">
        <f>IF($H706="","",IFERROR(VLOOKUP($H706,AcctTbl,2,0),"کد ناشناخته"))</f>
        <v>0</v>
      </c>
      <c r="J706" s="27">
        <f>IF($H706="","",IFERROR(VLOOKUP($H706,AcctTbl,3,0),""))</f>
        <v>0</v>
      </c>
      <c r="K706" s="29"/>
      <c r="L706" s="28"/>
      <c r="M706" s="31"/>
      <c r="N706" s="29"/>
      <c r="O706" s="32">
        <f>IF($B706="",0,IF($U706="IN",N($M706),0))</f>
        <v>0</v>
      </c>
      <c r="P706" s="32">
        <f>IF($B706="",0,IF(OR($U706="OUT",$U706="TRF"),N($M706),0))</f>
        <v>0</v>
      </c>
      <c r="Q706" s="32">
        <f>IF($B706="",0,IF(OR($U706="OUT",$U706="TRF"),N($M706),0))</f>
        <v>0</v>
      </c>
      <c r="R706" s="32">
        <f>IF($B706="",0,IF($U706="IN",N($M706),0))</f>
        <v>0</v>
      </c>
      <c r="S706" s="33">
        <f>IF($B706="","",IF($M706="","⚠ مبلغ",IF($E706="","⚠ بانک عامل",IF(AND($U706="TRF",$F706=""),"⚠ بانک مقصد",IF(AND($V706&lt;&gt;"NONE",$V706&lt;&gt;"",$Z706=""),"⚠ طرف حساب","✓")))))</f>
        <v>0</v>
      </c>
      <c r="T706" s="29"/>
      <c r="U706" s="27">
        <f>IFERROR(VLOOKUP($D706,BankOpTbl,2,0),"")</f>
        <v>0</v>
      </c>
      <c r="V706" s="27">
        <f>IFERROR(VLOOKUP($D706,BankOpTbl,3,0),"")</f>
        <v>0</v>
      </c>
      <c r="W706" s="27">
        <f>IFERROR(VLOOKUP($D706,BankOpTbl,4,0),"")</f>
        <v>0</v>
      </c>
      <c r="X706" s="27">
        <f>IF($E706="","",IFERROR(VLOOKUP($E706,BankTbl,4,0),""))</f>
        <v>0</v>
      </c>
      <c r="Y706" s="27">
        <f>IF($F706="","",IFERROR(VLOOKUP($F706,BankTbl,4,0),""))</f>
        <v>0</v>
      </c>
      <c r="Z706" s="27">
        <f>IF($B706="","",IF($V706="PICK",LEFT($N706,5),IF($V706="FIXED",$W706,IF($V706="CODE",$H706,""))))</f>
        <v>0</v>
      </c>
    </row>
    <row r="707" spans="1:26" ht="21" customHeight="1">
      <c r="A707" s="27">
        <f>IF($B707="","",COUNTA($B$13:$B707))</f>
        <v>0</v>
      </c>
      <c r="B707" s="28"/>
      <c r="C707" s="28"/>
      <c r="D707" s="29"/>
      <c r="E707" s="29"/>
      <c r="F707" s="29"/>
      <c r="G707" s="28"/>
      <c r="H707" s="28"/>
      <c r="I707" s="30">
        <f>IF($H707="","",IFERROR(VLOOKUP($H707,AcctTbl,2,0),"کد ناشناخته"))</f>
        <v>0</v>
      </c>
      <c r="J707" s="27">
        <f>IF($H707="","",IFERROR(VLOOKUP($H707,AcctTbl,3,0),""))</f>
        <v>0</v>
      </c>
      <c r="K707" s="29"/>
      <c r="L707" s="28"/>
      <c r="M707" s="31"/>
      <c r="N707" s="29"/>
      <c r="O707" s="32">
        <f>IF($B707="",0,IF($U707="IN",N($M707),0))</f>
        <v>0</v>
      </c>
      <c r="P707" s="32">
        <f>IF($B707="",0,IF(OR($U707="OUT",$U707="TRF"),N($M707),0))</f>
        <v>0</v>
      </c>
      <c r="Q707" s="32">
        <f>IF($B707="",0,IF(OR($U707="OUT",$U707="TRF"),N($M707),0))</f>
        <v>0</v>
      </c>
      <c r="R707" s="32">
        <f>IF($B707="",0,IF($U707="IN",N($M707),0))</f>
        <v>0</v>
      </c>
      <c r="S707" s="33">
        <f>IF($B707="","",IF($M707="","⚠ مبلغ",IF($E707="","⚠ بانک عامل",IF(AND($U707="TRF",$F707=""),"⚠ بانک مقصد",IF(AND($V707&lt;&gt;"NONE",$V707&lt;&gt;"",$Z707=""),"⚠ طرف حساب","✓")))))</f>
        <v>0</v>
      </c>
      <c r="T707" s="29"/>
      <c r="U707" s="27">
        <f>IFERROR(VLOOKUP($D707,BankOpTbl,2,0),"")</f>
        <v>0</v>
      </c>
      <c r="V707" s="27">
        <f>IFERROR(VLOOKUP($D707,BankOpTbl,3,0),"")</f>
        <v>0</v>
      </c>
      <c r="W707" s="27">
        <f>IFERROR(VLOOKUP($D707,BankOpTbl,4,0),"")</f>
        <v>0</v>
      </c>
      <c r="X707" s="27">
        <f>IF($E707="","",IFERROR(VLOOKUP($E707,BankTbl,4,0),""))</f>
        <v>0</v>
      </c>
      <c r="Y707" s="27">
        <f>IF($F707="","",IFERROR(VLOOKUP($F707,BankTbl,4,0),""))</f>
        <v>0</v>
      </c>
      <c r="Z707" s="27">
        <f>IF($B707="","",IF($V707="PICK",LEFT($N707,5),IF($V707="FIXED",$W707,IF($V707="CODE",$H707,""))))</f>
        <v>0</v>
      </c>
    </row>
    <row r="708" spans="1:26" ht="21" customHeight="1">
      <c r="A708" s="27">
        <f>IF($B708="","",COUNTA($B$13:$B708))</f>
        <v>0</v>
      </c>
      <c r="B708" s="28"/>
      <c r="C708" s="28"/>
      <c r="D708" s="29"/>
      <c r="E708" s="29"/>
      <c r="F708" s="29"/>
      <c r="G708" s="28"/>
      <c r="H708" s="28"/>
      <c r="I708" s="30">
        <f>IF($H708="","",IFERROR(VLOOKUP($H708,AcctTbl,2,0),"کد ناشناخته"))</f>
        <v>0</v>
      </c>
      <c r="J708" s="27">
        <f>IF($H708="","",IFERROR(VLOOKUP($H708,AcctTbl,3,0),""))</f>
        <v>0</v>
      </c>
      <c r="K708" s="29"/>
      <c r="L708" s="28"/>
      <c r="M708" s="31"/>
      <c r="N708" s="29"/>
      <c r="O708" s="32">
        <f>IF($B708="",0,IF($U708="IN",N($M708),0))</f>
        <v>0</v>
      </c>
      <c r="P708" s="32">
        <f>IF($B708="",0,IF(OR($U708="OUT",$U708="TRF"),N($M708),0))</f>
        <v>0</v>
      </c>
      <c r="Q708" s="32">
        <f>IF($B708="",0,IF(OR($U708="OUT",$U708="TRF"),N($M708),0))</f>
        <v>0</v>
      </c>
      <c r="R708" s="32">
        <f>IF($B708="",0,IF($U708="IN",N($M708),0))</f>
        <v>0</v>
      </c>
      <c r="S708" s="33">
        <f>IF($B708="","",IF($M708="","⚠ مبلغ",IF($E708="","⚠ بانک عامل",IF(AND($U708="TRF",$F708=""),"⚠ بانک مقصد",IF(AND($V708&lt;&gt;"NONE",$V708&lt;&gt;"",$Z708=""),"⚠ طرف حساب","✓")))))</f>
        <v>0</v>
      </c>
      <c r="T708" s="29"/>
      <c r="U708" s="27">
        <f>IFERROR(VLOOKUP($D708,BankOpTbl,2,0),"")</f>
        <v>0</v>
      </c>
      <c r="V708" s="27">
        <f>IFERROR(VLOOKUP($D708,BankOpTbl,3,0),"")</f>
        <v>0</v>
      </c>
      <c r="W708" s="27">
        <f>IFERROR(VLOOKUP($D708,BankOpTbl,4,0),"")</f>
        <v>0</v>
      </c>
      <c r="X708" s="27">
        <f>IF($E708="","",IFERROR(VLOOKUP($E708,BankTbl,4,0),""))</f>
        <v>0</v>
      </c>
      <c r="Y708" s="27">
        <f>IF($F708="","",IFERROR(VLOOKUP($F708,BankTbl,4,0),""))</f>
        <v>0</v>
      </c>
      <c r="Z708" s="27">
        <f>IF($B708="","",IF($V708="PICK",LEFT($N708,5),IF($V708="FIXED",$W708,IF($V708="CODE",$H708,""))))</f>
        <v>0</v>
      </c>
    </row>
    <row r="709" spans="1:26" ht="21" customHeight="1">
      <c r="A709" s="27">
        <f>IF($B709="","",COUNTA($B$13:$B709))</f>
        <v>0</v>
      </c>
      <c r="B709" s="28"/>
      <c r="C709" s="28"/>
      <c r="D709" s="29"/>
      <c r="E709" s="29"/>
      <c r="F709" s="29"/>
      <c r="G709" s="28"/>
      <c r="H709" s="28"/>
      <c r="I709" s="30">
        <f>IF($H709="","",IFERROR(VLOOKUP($H709,AcctTbl,2,0),"کد ناشناخته"))</f>
        <v>0</v>
      </c>
      <c r="J709" s="27">
        <f>IF($H709="","",IFERROR(VLOOKUP($H709,AcctTbl,3,0),""))</f>
        <v>0</v>
      </c>
      <c r="K709" s="29"/>
      <c r="L709" s="28"/>
      <c r="M709" s="31"/>
      <c r="N709" s="29"/>
      <c r="O709" s="32">
        <f>IF($B709="",0,IF($U709="IN",N($M709),0))</f>
        <v>0</v>
      </c>
      <c r="P709" s="32">
        <f>IF($B709="",0,IF(OR($U709="OUT",$U709="TRF"),N($M709),0))</f>
        <v>0</v>
      </c>
      <c r="Q709" s="32">
        <f>IF($B709="",0,IF(OR($U709="OUT",$U709="TRF"),N($M709),0))</f>
        <v>0</v>
      </c>
      <c r="R709" s="32">
        <f>IF($B709="",0,IF($U709="IN",N($M709),0))</f>
        <v>0</v>
      </c>
      <c r="S709" s="33">
        <f>IF($B709="","",IF($M709="","⚠ مبلغ",IF($E709="","⚠ بانک عامل",IF(AND($U709="TRF",$F709=""),"⚠ بانک مقصد",IF(AND($V709&lt;&gt;"NONE",$V709&lt;&gt;"",$Z709=""),"⚠ طرف حساب","✓")))))</f>
        <v>0</v>
      </c>
      <c r="T709" s="29"/>
      <c r="U709" s="27">
        <f>IFERROR(VLOOKUP($D709,BankOpTbl,2,0),"")</f>
        <v>0</v>
      </c>
      <c r="V709" s="27">
        <f>IFERROR(VLOOKUP($D709,BankOpTbl,3,0),"")</f>
        <v>0</v>
      </c>
      <c r="W709" s="27">
        <f>IFERROR(VLOOKUP($D709,BankOpTbl,4,0),"")</f>
        <v>0</v>
      </c>
      <c r="X709" s="27">
        <f>IF($E709="","",IFERROR(VLOOKUP($E709,BankTbl,4,0),""))</f>
        <v>0</v>
      </c>
      <c r="Y709" s="27">
        <f>IF($F709="","",IFERROR(VLOOKUP($F709,BankTbl,4,0),""))</f>
        <v>0</v>
      </c>
      <c r="Z709" s="27">
        <f>IF($B709="","",IF($V709="PICK",LEFT($N709,5),IF($V709="FIXED",$W709,IF($V709="CODE",$H709,""))))</f>
        <v>0</v>
      </c>
    </row>
    <row r="710" spans="1:26" ht="21" customHeight="1">
      <c r="A710" s="27">
        <f>IF($B710="","",COUNTA($B$13:$B710))</f>
        <v>0</v>
      </c>
      <c r="B710" s="28"/>
      <c r="C710" s="28"/>
      <c r="D710" s="29"/>
      <c r="E710" s="29"/>
      <c r="F710" s="29"/>
      <c r="G710" s="28"/>
      <c r="H710" s="28"/>
      <c r="I710" s="30">
        <f>IF($H710="","",IFERROR(VLOOKUP($H710,AcctTbl,2,0),"کد ناشناخته"))</f>
        <v>0</v>
      </c>
      <c r="J710" s="27">
        <f>IF($H710="","",IFERROR(VLOOKUP($H710,AcctTbl,3,0),""))</f>
        <v>0</v>
      </c>
      <c r="K710" s="29"/>
      <c r="L710" s="28"/>
      <c r="M710" s="31"/>
      <c r="N710" s="29"/>
      <c r="O710" s="32">
        <f>IF($B710="",0,IF($U710="IN",N($M710),0))</f>
        <v>0</v>
      </c>
      <c r="P710" s="32">
        <f>IF($B710="",0,IF(OR($U710="OUT",$U710="TRF"),N($M710),0))</f>
        <v>0</v>
      </c>
      <c r="Q710" s="32">
        <f>IF($B710="",0,IF(OR($U710="OUT",$U710="TRF"),N($M710),0))</f>
        <v>0</v>
      </c>
      <c r="R710" s="32">
        <f>IF($B710="",0,IF($U710="IN",N($M710),0))</f>
        <v>0</v>
      </c>
      <c r="S710" s="33">
        <f>IF($B710="","",IF($M710="","⚠ مبلغ",IF($E710="","⚠ بانک عامل",IF(AND($U710="TRF",$F710=""),"⚠ بانک مقصد",IF(AND($V710&lt;&gt;"NONE",$V710&lt;&gt;"",$Z710=""),"⚠ طرف حساب","✓")))))</f>
        <v>0</v>
      </c>
      <c r="T710" s="29"/>
      <c r="U710" s="27">
        <f>IFERROR(VLOOKUP($D710,BankOpTbl,2,0),"")</f>
        <v>0</v>
      </c>
      <c r="V710" s="27">
        <f>IFERROR(VLOOKUP($D710,BankOpTbl,3,0),"")</f>
        <v>0</v>
      </c>
      <c r="W710" s="27">
        <f>IFERROR(VLOOKUP($D710,BankOpTbl,4,0),"")</f>
        <v>0</v>
      </c>
      <c r="X710" s="27">
        <f>IF($E710="","",IFERROR(VLOOKUP($E710,BankTbl,4,0),""))</f>
        <v>0</v>
      </c>
      <c r="Y710" s="27">
        <f>IF($F710="","",IFERROR(VLOOKUP($F710,BankTbl,4,0),""))</f>
        <v>0</v>
      </c>
      <c r="Z710" s="27">
        <f>IF($B710="","",IF($V710="PICK",LEFT($N710,5),IF($V710="FIXED",$W710,IF($V710="CODE",$H710,""))))</f>
        <v>0</v>
      </c>
    </row>
    <row r="711" spans="1:26" ht="21" customHeight="1">
      <c r="A711" s="27">
        <f>IF($B711="","",COUNTA($B$13:$B711))</f>
        <v>0</v>
      </c>
      <c r="B711" s="28"/>
      <c r="C711" s="28"/>
      <c r="D711" s="29"/>
      <c r="E711" s="29"/>
      <c r="F711" s="29"/>
      <c r="G711" s="28"/>
      <c r="H711" s="28"/>
      <c r="I711" s="30">
        <f>IF($H711="","",IFERROR(VLOOKUP($H711,AcctTbl,2,0),"کد ناشناخته"))</f>
        <v>0</v>
      </c>
      <c r="J711" s="27">
        <f>IF($H711="","",IFERROR(VLOOKUP($H711,AcctTbl,3,0),""))</f>
        <v>0</v>
      </c>
      <c r="K711" s="29"/>
      <c r="L711" s="28"/>
      <c r="M711" s="31"/>
      <c r="N711" s="29"/>
      <c r="O711" s="32">
        <f>IF($B711="",0,IF($U711="IN",N($M711),0))</f>
        <v>0</v>
      </c>
      <c r="P711" s="32">
        <f>IF($B711="",0,IF(OR($U711="OUT",$U711="TRF"),N($M711),0))</f>
        <v>0</v>
      </c>
      <c r="Q711" s="32">
        <f>IF($B711="",0,IF(OR($U711="OUT",$U711="TRF"),N($M711),0))</f>
        <v>0</v>
      </c>
      <c r="R711" s="32">
        <f>IF($B711="",0,IF($U711="IN",N($M711),0))</f>
        <v>0</v>
      </c>
      <c r="S711" s="33">
        <f>IF($B711="","",IF($M711="","⚠ مبلغ",IF($E711="","⚠ بانک عامل",IF(AND($U711="TRF",$F711=""),"⚠ بانک مقصد",IF(AND($V711&lt;&gt;"NONE",$V711&lt;&gt;"",$Z711=""),"⚠ طرف حساب","✓")))))</f>
        <v>0</v>
      </c>
      <c r="T711" s="29"/>
      <c r="U711" s="27">
        <f>IFERROR(VLOOKUP($D711,BankOpTbl,2,0),"")</f>
        <v>0</v>
      </c>
      <c r="V711" s="27">
        <f>IFERROR(VLOOKUP($D711,BankOpTbl,3,0),"")</f>
        <v>0</v>
      </c>
      <c r="W711" s="27">
        <f>IFERROR(VLOOKUP($D711,BankOpTbl,4,0),"")</f>
        <v>0</v>
      </c>
      <c r="X711" s="27">
        <f>IF($E711="","",IFERROR(VLOOKUP($E711,BankTbl,4,0),""))</f>
        <v>0</v>
      </c>
      <c r="Y711" s="27">
        <f>IF($F711="","",IFERROR(VLOOKUP($F711,BankTbl,4,0),""))</f>
        <v>0</v>
      </c>
      <c r="Z711" s="27">
        <f>IF($B711="","",IF($V711="PICK",LEFT($N711,5),IF($V711="FIXED",$W711,IF($V711="CODE",$H711,""))))</f>
        <v>0</v>
      </c>
    </row>
    <row r="712" spans="1:26" ht="21" customHeight="1">
      <c r="A712" s="27">
        <f>IF($B712="","",COUNTA($B$13:$B712))</f>
        <v>0</v>
      </c>
      <c r="B712" s="28"/>
      <c r="C712" s="28"/>
      <c r="D712" s="29"/>
      <c r="E712" s="29"/>
      <c r="F712" s="29"/>
      <c r="G712" s="28"/>
      <c r="H712" s="28"/>
      <c r="I712" s="30">
        <f>IF($H712="","",IFERROR(VLOOKUP($H712,AcctTbl,2,0),"کد ناشناخته"))</f>
        <v>0</v>
      </c>
      <c r="J712" s="27">
        <f>IF($H712="","",IFERROR(VLOOKUP($H712,AcctTbl,3,0),""))</f>
        <v>0</v>
      </c>
      <c r="K712" s="29"/>
      <c r="L712" s="28"/>
      <c r="M712" s="31"/>
      <c r="N712" s="29"/>
      <c r="O712" s="32">
        <f>IF($B712="",0,IF($U712="IN",N($M712),0))</f>
        <v>0</v>
      </c>
      <c r="P712" s="32">
        <f>IF($B712="",0,IF(OR($U712="OUT",$U712="TRF"),N($M712),0))</f>
        <v>0</v>
      </c>
      <c r="Q712" s="32">
        <f>IF($B712="",0,IF(OR($U712="OUT",$U712="TRF"),N($M712),0))</f>
        <v>0</v>
      </c>
      <c r="R712" s="32">
        <f>IF($B712="",0,IF($U712="IN",N($M712),0))</f>
        <v>0</v>
      </c>
      <c r="S712" s="33">
        <f>IF($B712="","",IF($M712="","⚠ مبلغ",IF($E712="","⚠ بانک عامل",IF(AND($U712="TRF",$F712=""),"⚠ بانک مقصد",IF(AND($V712&lt;&gt;"NONE",$V712&lt;&gt;"",$Z712=""),"⚠ طرف حساب","✓")))))</f>
        <v>0</v>
      </c>
      <c r="T712" s="29"/>
      <c r="U712" s="27">
        <f>IFERROR(VLOOKUP($D712,BankOpTbl,2,0),"")</f>
        <v>0</v>
      </c>
      <c r="V712" s="27">
        <f>IFERROR(VLOOKUP($D712,BankOpTbl,3,0),"")</f>
        <v>0</v>
      </c>
      <c r="W712" s="27">
        <f>IFERROR(VLOOKUP($D712,BankOpTbl,4,0),"")</f>
        <v>0</v>
      </c>
      <c r="X712" s="27">
        <f>IF($E712="","",IFERROR(VLOOKUP($E712,BankTbl,4,0),""))</f>
        <v>0</v>
      </c>
      <c r="Y712" s="27">
        <f>IF($F712="","",IFERROR(VLOOKUP($F712,BankTbl,4,0),""))</f>
        <v>0</v>
      </c>
      <c r="Z712" s="27">
        <f>IF($B712="","",IF($V712="PICK",LEFT($N712,5),IF($V712="FIXED",$W712,IF($V712="CODE",$H712,""))))</f>
        <v>0</v>
      </c>
    </row>
    <row r="713" spans="1:26" ht="21" customHeight="1">
      <c r="A713" s="27">
        <f>IF($B713="","",COUNTA($B$13:$B713))</f>
        <v>0</v>
      </c>
      <c r="B713" s="28"/>
      <c r="C713" s="28"/>
      <c r="D713" s="29"/>
      <c r="E713" s="29"/>
      <c r="F713" s="29"/>
      <c r="G713" s="28"/>
      <c r="H713" s="28"/>
      <c r="I713" s="30">
        <f>IF($H713="","",IFERROR(VLOOKUP($H713,AcctTbl,2,0),"کد ناشناخته"))</f>
        <v>0</v>
      </c>
      <c r="J713" s="27">
        <f>IF($H713="","",IFERROR(VLOOKUP($H713,AcctTbl,3,0),""))</f>
        <v>0</v>
      </c>
      <c r="K713" s="29"/>
      <c r="L713" s="28"/>
      <c r="M713" s="31"/>
      <c r="N713" s="29"/>
      <c r="O713" s="32">
        <f>IF($B713="",0,IF($U713="IN",N($M713),0))</f>
        <v>0</v>
      </c>
      <c r="P713" s="32">
        <f>IF($B713="",0,IF(OR($U713="OUT",$U713="TRF"),N($M713),0))</f>
        <v>0</v>
      </c>
      <c r="Q713" s="32">
        <f>IF($B713="",0,IF(OR($U713="OUT",$U713="TRF"),N($M713),0))</f>
        <v>0</v>
      </c>
      <c r="R713" s="32">
        <f>IF($B713="",0,IF($U713="IN",N($M713),0))</f>
        <v>0</v>
      </c>
      <c r="S713" s="33">
        <f>IF($B713="","",IF($M713="","⚠ مبلغ",IF($E713="","⚠ بانک عامل",IF(AND($U713="TRF",$F713=""),"⚠ بانک مقصد",IF(AND($V713&lt;&gt;"NONE",$V713&lt;&gt;"",$Z713=""),"⚠ طرف حساب","✓")))))</f>
        <v>0</v>
      </c>
      <c r="T713" s="29"/>
      <c r="U713" s="27">
        <f>IFERROR(VLOOKUP($D713,BankOpTbl,2,0),"")</f>
        <v>0</v>
      </c>
      <c r="V713" s="27">
        <f>IFERROR(VLOOKUP($D713,BankOpTbl,3,0),"")</f>
        <v>0</v>
      </c>
      <c r="W713" s="27">
        <f>IFERROR(VLOOKUP($D713,BankOpTbl,4,0),"")</f>
        <v>0</v>
      </c>
      <c r="X713" s="27">
        <f>IF($E713="","",IFERROR(VLOOKUP($E713,BankTbl,4,0),""))</f>
        <v>0</v>
      </c>
      <c r="Y713" s="27">
        <f>IF($F713="","",IFERROR(VLOOKUP($F713,BankTbl,4,0),""))</f>
        <v>0</v>
      </c>
      <c r="Z713" s="27">
        <f>IF($B713="","",IF($V713="PICK",LEFT($N713,5),IF($V713="FIXED",$W713,IF($V713="CODE",$H713,""))))</f>
        <v>0</v>
      </c>
    </row>
    <row r="714" spans="1:26" ht="21" customHeight="1">
      <c r="A714" s="27">
        <f>IF($B714="","",COUNTA($B$13:$B714))</f>
        <v>0</v>
      </c>
      <c r="B714" s="28"/>
      <c r="C714" s="28"/>
      <c r="D714" s="29"/>
      <c r="E714" s="29"/>
      <c r="F714" s="29"/>
      <c r="G714" s="28"/>
      <c r="H714" s="28"/>
      <c r="I714" s="30">
        <f>IF($H714="","",IFERROR(VLOOKUP($H714,AcctTbl,2,0),"کد ناشناخته"))</f>
        <v>0</v>
      </c>
      <c r="J714" s="27">
        <f>IF($H714="","",IFERROR(VLOOKUP($H714,AcctTbl,3,0),""))</f>
        <v>0</v>
      </c>
      <c r="K714" s="29"/>
      <c r="L714" s="28"/>
      <c r="M714" s="31"/>
      <c r="N714" s="29"/>
      <c r="O714" s="32">
        <f>IF($B714="",0,IF($U714="IN",N($M714),0))</f>
        <v>0</v>
      </c>
      <c r="P714" s="32">
        <f>IF($B714="",0,IF(OR($U714="OUT",$U714="TRF"),N($M714),0))</f>
        <v>0</v>
      </c>
      <c r="Q714" s="32">
        <f>IF($B714="",0,IF(OR($U714="OUT",$U714="TRF"),N($M714),0))</f>
        <v>0</v>
      </c>
      <c r="R714" s="32">
        <f>IF($B714="",0,IF($U714="IN",N($M714),0))</f>
        <v>0</v>
      </c>
      <c r="S714" s="33">
        <f>IF($B714="","",IF($M714="","⚠ مبلغ",IF($E714="","⚠ بانک عامل",IF(AND($U714="TRF",$F714=""),"⚠ بانک مقصد",IF(AND($V714&lt;&gt;"NONE",$V714&lt;&gt;"",$Z714=""),"⚠ طرف حساب","✓")))))</f>
        <v>0</v>
      </c>
      <c r="T714" s="29"/>
      <c r="U714" s="27">
        <f>IFERROR(VLOOKUP($D714,BankOpTbl,2,0),"")</f>
        <v>0</v>
      </c>
      <c r="V714" s="27">
        <f>IFERROR(VLOOKUP($D714,BankOpTbl,3,0),"")</f>
        <v>0</v>
      </c>
      <c r="W714" s="27">
        <f>IFERROR(VLOOKUP($D714,BankOpTbl,4,0),"")</f>
        <v>0</v>
      </c>
      <c r="X714" s="27">
        <f>IF($E714="","",IFERROR(VLOOKUP($E714,BankTbl,4,0),""))</f>
        <v>0</v>
      </c>
      <c r="Y714" s="27">
        <f>IF($F714="","",IFERROR(VLOOKUP($F714,BankTbl,4,0),""))</f>
        <v>0</v>
      </c>
      <c r="Z714" s="27">
        <f>IF($B714="","",IF($V714="PICK",LEFT($N714,5),IF($V714="FIXED",$W714,IF($V714="CODE",$H714,""))))</f>
        <v>0</v>
      </c>
    </row>
    <row r="715" spans="1:26" ht="21" customHeight="1">
      <c r="A715" s="27">
        <f>IF($B715="","",COUNTA($B$13:$B715))</f>
        <v>0</v>
      </c>
      <c r="B715" s="28"/>
      <c r="C715" s="28"/>
      <c r="D715" s="29"/>
      <c r="E715" s="29"/>
      <c r="F715" s="29"/>
      <c r="G715" s="28"/>
      <c r="H715" s="28"/>
      <c r="I715" s="30">
        <f>IF($H715="","",IFERROR(VLOOKUP($H715,AcctTbl,2,0),"کد ناشناخته"))</f>
        <v>0</v>
      </c>
      <c r="J715" s="27">
        <f>IF($H715="","",IFERROR(VLOOKUP($H715,AcctTbl,3,0),""))</f>
        <v>0</v>
      </c>
      <c r="K715" s="29"/>
      <c r="L715" s="28"/>
      <c r="M715" s="31"/>
      <c r="N715" s="29"/>
      <c r="O715" s="32">
        <f>IF($B715="",0,IF($U715="IN",N($M715),0))</f>
        <v>0</v>
      </c>
      <c r="P715" s="32">
        <f>IF($B715="",0,IF(OR($U715="OUT",$U715="TRF"),N($M715),0))</f>
        <v>0</v>
      </c>
      <c r="Q715" s="32">
        <f>IF($B715="",0,IF(OR($U715="OUT",$U715="TRF"),N($M715),0))</f>
        <v>0</v>
      </c>
      <c r="R715" s="32">
        <f>IF($B715="",0,IF($U715="IN",N($M715),0))</f>
        <v>0</v>
      </c>
      <c r="S715" s="33">
        <f>IF($B715="","",IF($M715="","⚠ مبلغ",IF($E715="","⚠ بانک عامل",IF(AND($U715="TRF",$F715=""),"⚠ بانک مقصد",IF(AND($V715&lt;&gt;"NONE",$V715&lt;&gt;"",$Z715=""),"⚠ طرف حساب","✓")))))</f>
        <v>0</v>
      </c>
      <c r="T715" s="29"/>
      <c r="U715" s="27">
        <f>IFERROR(VLOOKUP($D715,BankOpTbl,2,0),"")</f>
        <v>0</v>
      </c>
      <c r="V715" s="27">
        <f>IFERROR(VLOOKUP($D715,BankOpTbl,3,0),"")</f>
        <v>0</v>
      </c>
      <c r="W715" s="27">
        <f>IFERROR(VLOOKUP($D715,BankOpTbl,4,0),"")</f>
        <v>0</v>
      </c>
      <c r="X715" s="27">
        <f>IF($E715="","",IFERROR(VLOOKUP($E715,BankTbl,4,0),""))</f>
        <v>0</v>
      </c>
      <c r="Y715" s="27">
        <f>IF($F715="","",IFERROR(VLOOKUP($F715,BankTbl,4,0),""))</f>
        <v>0</v>
      </c>
      <c r="Z715" s="27">
        <f>IF($B715="","",IF($V715="PICK",LEFT($N715,5),IF($V715="FIXED",$W715,IF($V715="CODE",$H715,""))))</f>
        <v>0</v>
      </c>
    </row>
    <row r="716" spans="1:26" ht="21" customHeight="1">
      <c r="A716" s="27">
        <f>IF($B716="","",COUNTA($B$13:$B716))</f>
        <v>0</v>
      </c>
      <c r="B716" s="28"/>
      <c r="C716" s="28"/>
      <c r="D716" s="29"/>
      <c r="E716" s="29"/>
      <c r="F716" s="29"/>
      <c r="G716" s="28"/>
      <c r="H716" s="28"/>
      <c r="I716" s="30">
        <f>IF($H716="","",IFERROR(VLOOKUP($H716,AcctTbl,2,0),"کد ناشناخته"))</f>
        <v>0</v>
      </c>
      <c r="J716" s="27">
        <f>IF($H716="","",IFERROR(VLOOKUP($H716,AcctTbl,3,0),""))</f>
        <v>0</v>
      </c>
      <c r="K716" s="29"/>
      <c r="L716" s="28"/>
      <c r="M716" s="31"/>
      <c r="N716" s="29"/>
      <c r="O716" s="32">
        <f>IF($B716="",0,IF($U716="IN",N($M716),0))</f>
        <v>0</v>
      </c>
      <c r="P716" s="32">
        <f>IF($B716="",0,IF(OR($U716="OUT",$U716="TRF"),N($M716),0))</f>
        <v>0</v>
      </c>
      <c r="Q716" s="32">
        <f>IF($B716="",0,IF(OR($U716="OUT",$U716="TRF"),N($M716),0))</f>
        <v>0</v>
      </c>
      <c r="R716" s="32">
        <f>IF($B716="",0,IF($U716="IN",N($M716),0))</f>
        <v>0</v>
      </c>
      <c r="S716" s="33">
        <f>IF($B716="","",IF($M716="","⚠ مبلغ",IF($E716="","⚠ بانک عامل",IF(AND($U716="TRF",$F716=""),"⚠ بانک مقصد",IF(AND($V716&lt;&gt;"NONE",$V716&lt;&gt;"",$Z716=""),"⚠ طرف حساب","✓")))))</f>
        <v>0</v>
      </c>
      <c r="T716" s="29"/>
      <c r="U716" s="27">
        <f>IFERROR(VLOOKUP($D716,BankOpTbl,2,0),"")</f>
        <v>0</v>
      </c>
      <c r="V716" s="27">
        <f>IFERROR(VLOOKUP($D716,BankOpTbl,3,0),"")</f>
        <v>0</v>
      </c>
      <c r="W716" s="27">
        <f>IFERROR(VLOOKUP($D716,BankOpTbl,4,0),"")</f>
        <v>0</v>
      </c>
      <c r="X716" s="27">
        <f>IF($E716="","",IFERROR(VLOOKUP($E716,BankTbl,4,0),""))</f>
        <v>0</v>
      </c>
      <c r="Y716" s="27">
        <f>IF($F716="","",IFERROR(VLOOKUP($F716,BankTbl,4,0),""))</f>
        <v>0</v>
      </c>
      <c r="Z716" s="27">
        <f>IF($B716="","",IF($V716="PICK",LEFT($N716,5),IF($V716="FIXED",$W716,IF($V716="CODE",$H716,""))))</f>
        <v>0</v>
      </c>
    </row>
    <row r="717" spans="1:26" ht="21" customHeight="1">
      <c r="A717" s="27">
        <f>IF($B717="","",COUNTA($B$13:$B717))</f>
        <v>0</v>
      </c>
      <c r="B717" s="28"/>
      <c r="C717" s="28"/>
      <c r="D717" s="29"/>
      <c r="E717" s="29"/>
      <c r="F717" s="29"/>
      <c r="G717" s="28"/>
      <c r="H717" s="28"/>
      <c r="I717" s="30">
        <f>IF($H717="","",IFERROR(VLOOKUP($H717,AcctTbl,2,0),"کد ناشناخته"))</f>
        <v>0</v>
      </c>
      <c r="J717" s="27">
        <f>IF($H717="","",IFERROR(VLOOKUP($H717,AcctTbl,3,0),""))</f>
        <v>0</v>
      </c>
      <c r="K717" s="29"/>
      <c r="L717" s="28"/>
      <c r="M717" s="31"/>
      <c r="N717" s="29"/>
      <c r="O717" s="32">
        <f>IF($B717="",0,IF($U717="IN",N($M717),0))</f>
        <v>0</v>
      </c>
      <c r="P717" s="32">
        <f>IF($B717="",0,IF(OR($U717="OUT",$U717="TRF"),N($M717),0))</f>
        <v>0</v>
      </c>
      <c r="Q717" s="32">
        <f>IF($B717="",0,IF(OR($U717="OUT",$U717="TRF"),N($M717),0))</f>
        <v>0</v>
      </c>
      <c r="R717" s="32">
        <f>IF($B717="",0,IF($U717="IN",N($M717),0))</f>
        <v>0</v>
      </c>
      <c r="S717" s="33">
        <f>IF($B717="","",IF($M717="","⚠ مبلغ",IF($E717="","⚠ بانک عامل",IF(AND($U717="TRF",$F717=""),"⚠ بانک مقصد",IF(AND($V717&lt;&gt;"NONE",$V717&lt;&gt;"",$Z717=""),"⚠ طرف حساب","✓")))))</f>
        <v>0</v>
      </c>
      <c r="T717" s="29"/>
      <c r="U717" s="27">
        <f>IFERROR(VLOOKUP($D717,BankOpTbl,2,0),"")</f>
        <v>0</v>
      </c>
      <c r="V717" s="27">
        <f>IFERROR(VLOOKUP($D717,BankOpTbl,3,0),"")</f>
        <v>0</v>
      </c>
      <c r="W717" s="27">
        <f>IFERROR(VLOOKUP($D717,BankOpTbl,4,0),"")</f>
        <v>0</v>
      </c>
      <c r="X717" s="27">
        <f>IF($E717="","",IFERROR(VLOOKUP($E717,BankTbl,4,0),""))</f>
        <v>0</v>
      </c>
      <c r="Y717" s="27">
        <f>IF($F717="","",IFERROR(VLOOKUP($F717,BankTbl,4,0),""))</f>
        <v>0</v>
      </c>
      <c r="Z717" s="27">
        <f>IF($B717="","",IF($V717="PICK",LEFT($N717,5),IF($V717="FIXED",$W717,IF($V717="CODE",$H717,""))))</f>
        <v>0</v>
      </c>
    </row>
    <row r="718" spans="1:26" ht="21" customHeight="1">
      <c r="A718" s="27">
        <f>IF($B718="","",COUNTA($B$13:$B718))</f>
        <v>0</v>
      </c>
      <c r="B718" s="28"/>
      <c r="C718" s="28"/>
      <c r="D718" s="29"/>
      <c r="E718" s="29"/>
      <c r="F718" s="29"/>
      <c r="G718" s="28"/>
      <c r="H718" s="28"/>
      <c r="I718" s="30">
        <f>IF($H718="","",IFERROR(VLOOKUP($H718,AcctTbl,2,0),"کد ناشناخته"))</f>
        <v>0</v>
      </c>
      <c r="J718" s="27">
        <f>IF($H718="","",IFERROR(VLOOKUP($H718,AcctTbl,3,0),""))</f>
        <v>0</v>
      </c>
      <c r="K718" s="29"/>
      <c r="L718" s="28"/>
      <c r="M718" s="31"/>
      <c r="N718" s="29"/>
      <c r="O718" s="32">
        <f>IF($B718="",0,IF($U718="IN",N($M718),0))</f>
        <v>0</v>
      </c>
      <c r="P718" s="32">
        <f>IF($B718="",0,IF(OR($U718="OUT",$U718="TRF"),N($M718),0))</f>
        <v>0</v>
      </c>
      <c r="Q718" s="32">
        <f>IF($B718="",0,IF(OR($U718="OUT",$U718="TRF"),N($M718),0))</f>
        <v>0</v>
      </c>
      <c r="R718" s="32">
        <f>IF($B718="",0,IF($U718="IN",N($M718),0))</f>
        <v>0</v>
      </c>
      <c r="S718" s="33">
        <f>IF($B718="","",IF($M718="","⚠ مبلغ",IF($E718="","⚠ بانک عامل",IF(AND($U718="TRF",$F718=""),"⚠ بانک مقصد",IF(AND($V718&lt;&gt;"NONE",$V718&lt;&gt;"",$Z718=""),"⚠ طرف حساب","✓")))))</f>
        <v>0</v>
      </c>
      <c r="T718" s="29"/>
      <c r="U718" s="27">
        <f>IFERROR(VLOOKUP($D718,BankOpTbl,2,0),"")</f>
        <v>0</v>
      </c>
      <c r="V718" s="27">
        <f>IFERROR(VLOOKUP($D718,BankOpTbl,3,0),"")</f>
        <v>0</v>
      </c>
      <c r="W718" s="27">
        <f>IFERROR(VLOOKUP($D718,BankOpTbl,4,0),"")</f>
        <v>0</v>
      </c>
      <c r="X718" s="27">
        <f>IF($E718="","",IFERROR(VLOOKUP($E718,BankTbl,4,0),""))</f>
        <v>0</v>
      </c>
      <c r="Y718" s="27">
        <f>IF($F718="","",IFERROR(VLOOKUP($F718,BankTbl,4,0),""))</f>
        <v>0</v>
      </c>
      <c r="Z718" s="27">
        <f>IF($B718="","",IF($V718="PICK",LEFT($N718,5),IF($V718="FIXED",$W718,IF($V718="CODE",$H718,""))))</f>
        <v>0</v>
      </c>
    </row>
    <row r="719" spans="1:26" ht="21" customHeight="1">
      <c r="A719" s="27">
        <f>IF($B719="","",COUNTA($B$13:$B719))</f>
        <v>0</v>
      </c>
      <c r="B719" s="28"/>
      <c r="C719" s="28"/>
      <c r="D719" s="29"/>
      <c r="E719" s="29"/>
      <c r="F719" s="29"/>
      <c r="G719" s="28"/>
      <c r="H719" s="28"/>
      <c r="I719" s="30">
        <f>IF($H719="","",IFERROR(VLOOKUP($H719,AcctTbl,2,0),"کد ناشناخته"))</f>
        <v>0</v>
      </c>
      <c r="J719" s="27">
        <f>IF($H719="","",IFERROR(VLOOKUP($H719,AcctTbl,3,0),""))</f>
        <v>0</v>
      </c>
      <c r="K719" s="29"/>
      <c r="L719" s="28"/>
      <c r="M719" s="31"/>
      <c r="N719" s="29"/>
      <c r="O719" s="32">
        <f>IF($B719="",0,IF($U719="IN",N($M719),0))</f>
        <v>0</v>
      </c>
      <c r="P719" s="32">
        <f>IF($B719="",0,IF(OR($U719="OUT",$U719="TRF"),N($M719),0))</f>
        <v>0</v>
      </c>
      <c r="Q719" s="32">
        <f>IF($B719="",0,IF(OR($U719="OUT",$U719="TRF"),N($M719),0))</f>
        <v>0</v>
      </c>
      <c r="R719" s="32">
        <f>IF($B719="",0,IF($U719="IN",N($M719),0))</f>
        <v>0</v>
      </c>
      <c r="S719" s="33">
        <f>IF($B719="","",IF($M719="","⚠ مبلغ",IF($E719="","⚠ بانک عامل",IF(AND($U719="TRF",$F719=""),"⚠ بانک مقصد",IF(AND($V719&lt;&gt;"NONE",$V719&lt;&gt;"",$Z719=""),"⚠ طرف حساب","✓")))))</f>
        <v>0</v>
      </c>
      <c r="T719" s="29"/>
      <c r="U719" s="27">
        <f>IFERROR(VLOOKUP($D719,BankOpTbl,2,0),"")</f>
        <v>0</v>
      </c>
      <c r="V719" s="27">
        <f>IFERROR(VLOOKUP($D719,BankOpTbl,3,0),"")</f>
        <v>0</v>
      </c>
      <c r="W719" s="27">
        <f>IFERROR(VLOOKUP($D719,BankOpTbl,4,0),"")</f>
        <v>0</v>
      </c>
      <c r="X719" s="27">
        <f>IF($E719="","",IFERROR(VLOOKUP($E719,BankTbl,4,0),""))</f>
        <v>0</v>
      </c>
      <c r="Y719" s="27">
        <f>IF($F719="","",IFERROR(VLOOKUP($F719,BankTbl,4,0),""))</f>
        <v>0</v>
      </c>
      <c r="Z719" s="27">
        <f>IF($B719="","",IF($V719="PICK",LEFT($N719,5),IF($V719="FIXED",$W719,IF($V719="CODE",$H719,""))))</f>
        <v>0</v>
      </c>
    </row>
    <row r="720" spans="1:26" ht="21" customHeight="1">
      <c r="A720" s="27">
        <f>IF($B720="","",COUNTA($B$13:$B720))</f>
        <v>0</v>
      </c>
      <c r="B720" s="28"/>
      <c r="C720" s="28"/>
      <c r="D720" s="29"/>
      <c r="E720" s="29"/>
      <c r="F720" s="29"/>
      <c r="G720" s="28"/>
      <c r="H720" s="28"/>
      <c r="I720" s="30">
        <f>IF($H720="","",IFERROR(VLOOKUP($H720,AcctTbl,2,0),"کد ناشناخته"))</f>
        <v>0</v>
      </c>
      <c r="J720" s="27">
        <f>IF($H720="","",IFERROR(VLOOKUP($H720,AcctTbl,3,0),""))</f>
        <v>0</v>
      </c>
      <c r="K720" s="29"/>
      <c r="L720" s="28"/>
      <c r="M720" s="31"/>
      <c r="N720" s="29"/>
      <c r="O720" s="32">
        <f>IF($B720="",0,IF($U720="IN",N($M720),0))</f>
        <v>0</v>
      </c>
      <c r="P720" s="32">
        <f>IF($B720="",0,IF(OR($U720="OUT",$U720="TRF"),N($M720),0))</f>
        <v>0</v>
      </c>
      <c r="Q720" s="32">
        <f>IF($B720="",0,IF(OR($U720="OUT",$U720="TRF"),N($M720),0))</f>
        <v>0</v>
      </c>
      <c r="R720" s="32">
        <f>IF($B720="",0,IF($U720="IN",N($M720),0))</f>
        <v>0</v>
      </c>
      <c r="S720" s="33">
        <f>IF($B720="","",IF($M720="","⚠ مبلغ",IF($E720="","⚠ بانک عامل",IF(AND($U720="TRF",$F720=""),"⚠ بانک مقصد",IF(AND($V720&lt;&gt;"NONE",$V720&lt;&gt;"",$Z720=""),"⚠ طرف حساب","✓")))))</f>
        <v>0</v>
      </c>
      <c r="T720" s="29"/>
      <c r="U720" s="27">
        <f>IFERROR(VLOOKUP($D720,BankOpTbl,2,0),"")</f>
        <v>0</v>
      </c>
      <c r="V720" s="27">
        <f>IFERROR(VLOOKUP($D720,BankOpTbl,3,0),"")</f>
        <v>0</v>
      </c>
      <c r="W720" s="27">
        <f>IFERROR(VLOOKUP($D720,BankOpTbl,4,0),"")</f>
        <v>0</v>
      </c>
      <c r="X720" s="27">
        <f>IF($E720="","",IFERROR(VLOOKUP($E720,BankTbl,4,0),""))</f>
        <v>0</v>
      </c>
      <c r="Y720" s="27">
        <f>IF($F720="","",IFERROR(VLOOKUP($F720,BankTbl,4,0),""))</f>
        <v>0</v>
      </c>
      <c r="Z720" s="27">
        <f>IF($B720="","",IF($V720="PICK",LEFT($N720,5),IF($V720="FIXED",$W720,IF($V720="CODE",$H720,""))))</f>
        <v>0</v>
      </c>
    </row>
    <row r="721" spans="1:26" ht="21" customHeight="1">
      <c r="A721" s="27">
        <f>IF($B721="","",COUNTA($B$13:$B721))</f>
        <v>0</v>
      </c>
      <c r="B721" s="28"/>
      <c r="C721" s="28"/>
      <c r="D721" s="29"/>
      <c r="E721" s="29"/>
      <c r="F721" s="29"/>
      <c r="G721" s="28"/>
      <c r="H721" s="28"/>
      <c r="I721" s="30">
        <f>IF($H721="","",IFERROR(VLOOKUP($H721,AcctTbl,2,0),"کد ناشناخته"))</f>
        <v>0</v>
      </c>
      <c r="J721" s="27">
        <f>IF($H721="","",IFERROR(VLOOKUP($H721,AcctTbl,3,0),""))</f>
        <v>0</v>
      </c>
      <c r="K721" s="29"/>
      <c r="L721" s="28"/>
      <c r="M721" s="31"/>
      <c r="N721" s="29"/>
      <c r="O721" s="32">
        <f>IF($B721="",0,IF($U721="IN",N($M721),0))</f>
        <v>0</v>
      </c>
      <c r="P721" s="32">
        <f>IF($B721="",0,IF(OR($U721="OUT",$U721="TRF"),N($M721),0))</f>
        <v>0</v>
      </c>
      <c r="Q721" s="32">
        <f>IF($B721="",0,IF(OR($U721="OUT",$U721="TRF"),N($M721),0))</f>
        <v>0</v>
      </c>
      <c r="R721" s="32">
        <f>IF($B721="",0,IF($U721="IN",N($M721),0))</f>
        <v>0</v>
      </c>
      <c r="S721" s="33">
        <f>IF($B721="","",IF($M721="","⚠ مبلغ",IF($E721="","⚠ بانک عامل",IF(AND($U721="TRF",$F721=""),"⚠ بانک مقصد",IF(AND($V721&lt;&gt;"NONE",$V721&lt;&gt;"",$Z721=""),"⚠ طرف حساب","✓")))))</f>
        <v>0</v>
      </c>
      <c r="T721" s="29"/>
      <c r="U721" s="27">
        <f>IFERROR(VLOOKUP($D721,BankOpTbl,2,0),"")</f>
        <v>0</v>
      </c>
      <c r="V721" s="27">
        <f>IFERROR(VLOOKUP($D721,BankOpTbl,3,0),"")</f>
        <v>0</v>
      </c>
      <c r="W721" s="27">
        <f>IFERROR(VLOOKUP($D721,BankOpTbl,4,0),"")</f>
        <v>0</v>
      </c>
      <c r="X721" s="27">
        <f>IF($E721="","",IFERROR(VLOOKUP($E721,BankTbl,4,0),""))</f>
        <v>0</v>
      </c>
      <c r="Y721" s="27">
        <f>IF($F721="","",IFERROR(VLOOKUP($F721,BankTbl,4,0),""))</f>
        <v>0</v>
      </c>
      <c r="Z721" s="27">
        <f>IF($B721="","",IF($V721="PICK",LEFT($N721,5),IF($V721="FIXED",$W721,IF($V721="CODE",$H721,""))))</f>
        <v>0</v>
      </c>
    </row>
    <row r="722" spans="1:26" ht="21" customHeight="1">
      <c r="A722" s="27">
        <f>IF($B722="","",COUNTA($B$13:$B722))</f>
        <v>0</v>
      </c>
      <c r="B722" s="28"/>
      <c r="C722" s="28"/>
      <c r="D722" s="29"/>
      <c r="E722" s="29"/>
      <c r="F722" s="29"/>
      <c r="G722" s="28"/>
      <c r="H722" s="28"/>
      <c r="I722" s="30">
        <f>IF($H722="","",IFERROR(VLOOKUP($H722,AcctTbl,2,0),"کد ناشناخته"))</f>
        <v>0</v>
      </c>
      <c r="J722" s="27">
        <f>IF($H722="","",IFERROR(VLOOKUP($H722,AcctTbl,3,0),""))</f>
        <v>0</v>
      </c>
      <c r="K722" s="29"/>
      <c r="L722" s="28"/>
      <c r="M722" s="31"/>
      <c r="N722" s="29"/>
      <c r="O722" s="32">
        <f>IF($B722="",0,IF($U722="IN",N($M722),0))</f>
        <v>0</v>
      </c>
      <c r="P722" s="32">
        <f>IF($B722="",0,IF(OR($U722="OUT",$U722="TRF"),N($M722),0))</f>
        <v>0</v>
      </c>
      <c r="Q722" s="32">
        <f>IF($B722="",0,IF(OR($U722="OUT",$U722="TRF"),N($M722),0))</f>
        <v>0</v>
      </c>
      <c r="R722" s="32">
        <f>IF($B722="",0,IF($U722="IN",N($M722),0))</f>
        <v>0</v>
      </c>
      <c r="S722" s="33">
        <f>IF($B722="","",IF($M722="","⚠ مبلغ",IF($E722="","⚠ بانک عامل",IF(AND($U722="TRF",$F722=""),"⚠ بانک مقصد",IF(AND($V722&lt;&gt;"NONE",$V722&lt;&gt;"",$Z722=""),"⚠ طرف حساب","✓")))))</f>
        <v>0</v>
      </c>
      <c r="T722" s="29"/>
      <c r="U722" s="27">
        <f>IFERROR(VLOOKUP($D722,BankOpTbl,2,0),"")</f>
        <v>0</v>
      </c>
      <c r="V722" s="27">
        <f>IFERROR(VLOOKUP($D722,BankOpTbl,3,0),"")</f>
        <v>0</v>
      </c>
      <c r="W722" s="27">
        <f>IFERROR(VLOOKUP($D722,BankOpTbl,4,0),"")</f>
        <v>0</v>
      </c>
      <c r="X722" s="27">
        <f>IF($E722="","",IFERROR(VLOOKUP($E722,BankTbl,4,0),""))</f>
        <v>0</v>
      </c>
      <c r="Y722" s="27">
        <f>IF($F722="","",IFERROR(VLOOKUP($F722,BankTbl,4,0),""))</f>
        <v>0</v>
      </c>
      <c r="Z722" s="27">
        <f>IF($B722="","",IF($V722="PICK",LEFT($N722,5),IF($V722="FIXED",$W722,IF($V722="CODE",$H722,""))))</f>
        <v>0</v>
      </c>
    </row>
    <row r="723" spans="1:26" ht="21" customHeight="1">
      <c r="A723" s="27">
        <f>IF($B723="","",COUNTA($B$13:$B723))</f>
        <v>0</v>
      </c>
      <c r="B723" s="28"/>
      <c r="C723" s="28"/>
      <c r="D723" s="29"/>
      <c r="E723" s="29"/>
      <c r="F723" s="29"/>
      <c r="G723" s="28"/>
      <c r="H723" s="28"/>
      <c r="I723" s="30">
        <f>IF($H723="","",IFERROR(VLOOKUP($H723,AcctTbl,2,0),"کد ناشناخته"))</f>
        <v>0</v>
      </c>
      <c r="J723" s="27">
        <f>IF($H723="","",IFERROR(VLOOKUP($H723,AcctTbl,3,0),""))</f>
        <v>0</v>
      </c>
      <c r="K723" s="29"/>
      <c r="L723" s="28"/>
      <c r="M723" s="31"/>
      <c r="N723" s="29"/>
      <c r="O723" s="32">
        <f>IF($B723="",0,IF($U723="IN",N($M723),0))</f>
        <v>0</v>
      </c>
      <c r="P723" s="32">
        <f>IF($B723="",0,IF(OR($U723="OUT",$U723="TRF"),N($M723),0))</f>
        <v>0</v>
      </c>
      <c r="Q723" s="32">
        <f>IF($B723="",0,IF(OR($U723="OUT",$U723="TRF"),N($M723),0))</f>
        <v>0</v>
      </c>
      <c r="R723" s="32">
        <f>IF($B723="",0,IF($U723="IN",N($M723),0))</f>
        <v>0</v>
      </c>
      <c r="S723" s="33">
        <f>IF($B723="","",IF($M723="","⚠ مبلغ",IF($E723="","⚠ بانک عامل",IF(AND($U723="TRF",$F723=""),"⚠ بانک مقصد",IF(AND($V723&lt;&gt;"NONE",$V723&lt;&gt;"",$Z723=""),"⚠ طرف حساب","✓")))))</f>
        <v>0</v>
      </c>
      <c r="T723" s="29"/>
      <c r="U723" s="27">
        <f>IFERROR(VLOOKUP($D723,BankOpTbl,2,0),"")</f>
        <v>0</v>
      </c>
      <c r="V723" s="27">
        <f>IFERROR(VLOOKUP($D723,BankOpTbl,3,0),"")</f>
        <v>0</v>
      </c>
      <c r="W723" s="27">
        <f>IFERROR(VLOOKUP($D723,BankOpTbl,4,0),"")</f>
        <v>0</v>
      </c>
      <c r="X723" s="27">
        <f>IF($E723="","",IFERROR(VLOOKUP($E723,BankTbl,4,0),""))</f>
        <v>0</v>
      </c>
      <c r="Y723" s="27">
        <f>IF($F723="","",IFERROR(VLOOKUP($F723,BankTbl,4,0),""))</f>
        <v>0</v>
      </c>
      <c r="Z723" s="27">
        <f>IF($B723="","",IF($V723="PICK",LEFT($N723,5),IF($V723="FIXED",$W723,IF($V723="CODE",$H723,""))))</f>
        <v>0</v>
      </c>
    </row>
    <row r="724" spans="1:26" ht="21" customHeight="1">
      <c r="A724" s="27">
        <f>IF($B724="","",COUNTA($B$13:$B724))</f>
        <v>0</v>
      </c>
      <c r="B724" s="28"/>
      <c r="C724" s="28"/>
      <c r="D724" s="29"/>
      <c r="E724" s="29"/>
      <c r="F724" s="29"/>
      <c r="G724" s="28"/>
      <c r="H724" s="28"/>
      <c r="I724" s="30">
        <f>IF($H724="","",IFERROR(VLOOKUP($H724,AcctTbl,2,0),"کد ناشناخته"))</f>
        <v>0</v>
      </c>
      <c r="J724" s="27">
        <f>IF($H724="","",IFERROR(VLOOKUP($H724,AcctTbl,3,0),""))</f>
        <v>0</v>
      </c>
      <c r="K724" s="29"/>
      <c r="L724" s="28"/>
      <c r="M724" s="31"/>
      <c r="N724" s="29"/>
      <c r="O724" s="32">
        <f>IF($B724="",0,IF($U724="IN",N($M724),0))</f>
        <v>0</v>
      </c>
      <c r="P724" s="32">
        <f>IF($B724="",0,IF(OR($U724="OUT",$U724="TRF"),N($M724),0))</f>
        <v>0</v>
      </c>
      <c r="Q724" s="32">
        <f>IF($B724="",0,IF(OR($U724="OUT",$U724="TRF"),N($M724),0))</f>
        <v>0</v>
      </c>
      <c r="R724" s="32">
        <f>IF($B724="",0,IF($U724="IN",N($M724),0))</f>
        <v>0</v>
      </c>
      <c r="S724" s="33">
        <f>IF($B724="","",IF($M724="","⚠ مبلغ",IF($E724="","⚠ بانک عامل",IF(AND($U724="TRF",$F724=""),"⚠ بانک مقصد",IF(AND($V724&lt;&gt;"NONE",$V724&lt;&gt;"",$Z724=""),"⚠ طرف حساب","✓")))))</f>
        <v>0</v>
      </c>
      <c r="T724" s="29"/>
      <c r="U724" s="27">
        <f>IFERROR(VLOOKUP($D724,BankOpTbl,2,0),"")</f>
        <v>0</v>
      </c>
      <c r="V724" s="27">
        <f>IFERROR(VLOOKUP($D724,BankOpTbl,3,0),"")</f>
        <v>0</v>
      </c>
      <c r="W724" s="27">
        <f>IFERROR(VLOOKUP($D724,BankOpTbl,4,0),"")</f>
        <v>0</v>
      </c>
      <c r="X724" s="27">
        <f>IF($E724="","",IFERROR(VLOOKUP($E724,BankTbl,4,0),""))</f>
        <v>0</v>
      </c>
      <c r="Y724" s="27">
        <f>IF($F724="","",IFERROR(VLOOKUP($F724,BankTbl,4,0),""))</f>
        <v>0</v>
      </c>
      <c r="Z724" s="27">
        <f>IF($B724="","",IF($V724="PICK",LEFT($N724,5),IF($V724="FIXED",$W724,IF($V724="CODE",$H724,""))))</f>
        <v>0</v>
      </c>
    </row>
    <row r="725" spans="1:26" ht="21" customHeight="1">
      <c r="A725" s="27">
        <f>IF($B725="","",COUNTA($B$13:$B725))</f>
        <v>0</v>
      </c>
      <c r="B725" s="28"/>
      <c r="C725" s="28"/>
      <c r="D725" s="29"/>
      <c r="E725" s="29"/>
      <c r="F725" s="29"/>
      <c r="G725" s="28"/>
      <c r="H725" s="28"/>
      <c r="I725" s="30">
        <f>IF($H725="","",IFERROR(VLOOKUP($H725,AcctTbl,2,0),"کد ناشناخته"))</f>
        <v>0</v>
      </c>
      <c r="J725" s="27">
        <f>IF($H725="","",IFERROR(VLOOKUP($H725,AcctTbl,3,0),""))</f>
        <v>0</v>
      </c>
      <c r="K725" s="29"/>
      <c r="L725" s="28"/>
      <c r="M725" s="31"/>
      <c r="N725" s="29"/>
      <c r="O725" s="32">
        <f>IF($B725="",0,IF($U725="IN",N($M725),0))</f>
        <v>0</v>
      </c>
      <c r="P725" s="32">
        <f>IF($B725="",0,IF(OR($U725="OUT",$U725="TRF"),N($M725),0))</f>
        <v>0</v>
      </c>
      <c r="Q725" s="32">
        <f>IF($B725="",0,IF(OR($U725="OUT",$U725="TRF"),N($M725),0))</f>
        <v>0</v>
      </c>
      <c r="R725" s="32">
        <f>IF($B725="",0,IF($U725="IN",N($M725),0))</f>
        <v>0</v>
      </c>
      <c r="S725" s="33">
        <f>IF($B725="","",IF($M725="","⚠ مبلغ",IF($E725="","⚠ بانک عامل",IF(AND($U725="TRF",$F725=""),"⚠ بانک مقصد",IF(AND($V725&lt;&gt;"NONE",$V725&lt;&gt;"",$Z725=""),"⚠ طرف حساب","✓")))))</f>
        <v>0</v>
      </c>
      <c r="T725" s="29"/>
      <c r="U725" s="27">
        <f>IFERROR(VLOOKUP($D725,BankOpTbl,2,0),"")</f>
        <v>0</v>
      </c>
      <c r="V725" s="27">
        <f>IFERROR(VLOOKUP($D725,BankOpTbl,3,0),"")</f>
        <v>0</v>
      </c>
      <c r="W725" s="27">
        <f>IFERROR(VLOOKUP($D725,BankOpTbl,4,0),"")</f>
        <v>0</v>
      </c>
      <c r="X725" s="27">
        <f>IF($E725="","",IFERROR(VLOOKUP($E725,BankTbl,4,0),""))</f>
        <v>0</v>
      </c>
      <c r="Y725" s="27">
        <f>IF($F725="","",IFERROR(VLOOKUP($F725,BankTbl,4,0),""))</f>
        <v>0</v>
      </c>
      <c r="Z725" s="27">
        <f>IF($B725="","",IF($V725="PICK",LEFT($N725,5),IF($V725="FIXED",$W725,IF($V725="CODE",$H725,""))))</f>
        <v>0</v>
      </c>
    </row>
    <row r="726" spans="1:26" ht="21" customHeight="1">
      <c r="A726" s="27">
        <f>IF($B726="","",COUNTA($B$13:$B726))</f>
        <v>0</v>
      </c>
      <c r="B726" s="28"/>
      <c r="C726" s="28"/>
      <c r="D726" s="29"/>
      <c r="E726" s="29"/>
      <c r="F726" s="29"/>
      <c r="G726" s="28"/>
      <c r="H726" s="28"/>
      <c r="I726" s="30">
        <f>IF($H726="","",IFERROR(VLOOKUP($H726,AcctTbl,2,0),"کد ناشناخته"))</f>
        <v>0</v>
      </c>
      <c r="J726" s="27">
        <f>IF($H726="","",IFERROR(VLOOKUP($H726,AcctTbl,3,0),""))</f>
        <v>0</v>
      </c>
      <c r="K726" s="29"/>
      <c r="L726" s="28"/>
      <c r="M726" s="31"/>
      <c r="N726" s="29"/>
      <c r="O726" s="32">
        <f>IF($B726="",0,IF($U726="IN",N($M726),0))</f>
        <v>0</v>
      </c>
      <c r="P726" s="32">
        <f>IF($B726="",0,IF(OR($U726="OUT",$U726="TRF"),N($M726),0))</f>
        <v>0</v>
      </c>
      <c r="Q726" s="32">
        <f>IF($B726="",0,IF(OR($U726="OUT",$U726="TRF"),N($M726),0))</f>
        <v>0</v>
      </c>
      <c r="R726" s="32">
        <f>IF($B726="",0,IF($U726="IN",N($M726),0))</f>
        <v>0</v>
      </c>
      <c r="S726" s="33">
        <f>IF($B726="","",IF($M726="","⚠ مبلغ",IF($E726="","⚠ بانک عامل",IF(AND($U726="TRF",$F726=""),"⚠ بانک مقصد",IF(AND($V726&lt;&gt;"NONE",$V726&lt;&gt;"",$Z726=""),"⚠ طرف حساب","✓")))))</f>
        <v>0</v>
      </c>
      <c r="T726" s="29"/>
      <c r="U726" s="27">
        <f>IFERROR(VLOOKUP($D726,BankOpTbl,2,0),"")</f>
        <v>0</v>
      </c>
      <c r="V726" s="27">
        <f>IFERROR(VLOOKUP($D726,BankOpTbl,3,0),"")</f>
        <v>0</v>
      </c>
      <c r="W726" s="27">
        <f>IFERROR(VLOOKUP($D726,BankOpTbl,4,0),"")</f>
        <v>0</v>
      </c>
      <c r="X726" s="27">
        <f>IF($E726="","",IFERROR(VLOOKUP($E726,BankTbl,4,0),""))</f>
        <v>0</v>
      </c>
      <c r="Y726" s="27">
        <f>IF($F726="","",IFERROR(VLOOKUP($F726,BankTbl,4,0),""))</f>
        <v>0</v>
      </c>
      <c r="Z726" s="27">
        <f>IF($B726="","",IF($V726="PICK",LEFT($N726,5),IF($V726="FIXED",$W726,IF($V726="CODE",$H726,""))))</f>
        <v>0</v>
      </c>
    </row>
    <row r="727" spans="1:26" ht="21" customHeight="1">
      <c r="A727" s="27">
        <f>IF($B727="","",COUNTA($B$13:$B727))</f>
        <v>0</v>
      </c>
      <c r="B727" s="28"/>
      <c r="C727" s="28"/>
      <c r="D727" s="29"/>
      <c r="E727" s="29"/>
      <c r="F727" s="29"/>
      <c r="G727" s="28"/>
      <c r="H727" s="28"/>
      <c r="I727" s="30">
        <f>IF($H727="","",IFERROR(VLOOKUP($H727,AcctTbl,2,0),"کد ناشناخته"))</f>
        <v>0</v>
      </c>
      <c r="J727" s="27">
        <f>IF($H727="","",IFERROR(VLOOKUP($H727,AcctTbl,3,0),""))</f>
        <v>0</v>
      </c>
      <c r="K727" s="29"/>
      <c r="L727" s="28"/>
      <c r="M727" s="31"/>
      <c r="N727" s="29"/>
      <c r="O727" s="32">
        <f>IF($B727="",0,IF($U727="IN",N($M727),0))</f>
        <v>0</v>
      </c>
      <c r="P727" s="32">
        <f>IF($B727="",0,IF(OR($U727="OUT",$U727="TRF"),N($M727),0))</f>
        <v>0</v>
      </c>
      <c r="Q727" s="32">
        <f>IF($B727="",0,IF(OR($U727="OUT",$U727="TRF"),N($M727),0))</f>
        <v>0</v>
      </c>
      <c r="R727" s="32">
        <f>IF($B727="",0,IF($U727="IN",N($M727),0))</f>
        <v>0</v>
      </c>
      <c r="S727" s="33">
        <f>IF($B727="","",IF($M727="","⚠ مبلغ",IF($E727="","⚠ بانک عامل",IF(AND($U727="TRF",$F727=""),"⚠ بانک مقصد",IF(AND($V727&lt;&gt;"NONE",$V727&lt;&gt;"",$Z727=""),"⚠ طرف حساب","✓")))))</f>
        <v>0</v>
      </c>
      <c r="T727" s="29"/>
      <c r="U727" s="27">
        <f>IFERROR(VLOOKUP($D727,BankOpTbl,2,0),"")</f>
        <v>0</v>
      </c>
      <c r="V727" s="27">
        <f>IFERROR(VLOOKUP($D727,BankOpTbl,3,0),"")</f>
        <v>0</v>
      </c>
      <c r="W727" s="27">
        <f>IFERROR(VLOOKUP($D727,BankOpTbl,4,0),"")</f>
        <v>0</v>
      </c>
      <c r="X727" s="27">
        <f>IF($E727="","",IFERROR(VLOOKUP($E727,BankTbl,4,0),""))</f>
        <v>0</v>
      </c>
      <c r="Y727" s="27">
        <f>IF($F727="","",IFERROR(VLOOKUP($F727,BankTbl,4,0),""))</f>
        <v>0</v>
      </c>
      <c r="Z727" s="27">
        <f>IF($B727="","",IF($V727="PICK",LEFT($N727,5),IF($V727="FIXED",$W727,IF($V727="CODE",$H727,""))))</f>
        <v>0</v>
      </c>
    </row>
    <row r="728" spans="1:26" ht="21" customHeight="1">
      <c r="A728" s="27">
        <f>IF($B728="","",COUNTA($B$13:$B728))</f>
        <v>0</v>
      </c>
      <c r="B728" s="28"/>
      <c r="C728" s="28"/>
      <c r="D728" s="29"/>
      <c r="E728" s="29"/>
      <c r="F728" s="29"/>
      <c r="G728" s="28"/>
      <c r="H728" s="28"/>
      <c r="I728" s="30">
        <f>IF($H728="","",IFERROR(VLOOKUP($H728,AcctTbl,2,0),"کد ناشناخته"))</f>
        <v>0</v>
      </c>
      <c r="J728" s="27">
        <f>IF($H728="","",IFERROR(VLOOKUP($H728,AcctTbl,3,0),""))</f>
        <v>0</v>
      </c>
      <c r="K728" s="29"/>
      <c r="L728" s="28"/>
      <c r="M728" s="31"/>
      <c r="N728" s="29"/>
      <c r="O728" s="32">
        <f>IF($B728="",0,IF($U728="IN",N($M728),0))</f>
        <v>0</v>
      </c>
      <c r="P728" s="32">
        <f>IF($B728="",0,IF(OR($U728="OUT",$U728="TRF"),N($M728),0))</f>
        <v>0</v>
      </c>
      <c r="Q728" s="32">
        <f>IF($B728="",0,IF(OR($U728="OUT",$U728="TRF"),N($M728),0))</f>
        <v>0</v>
      </c>
      <c r="R728" s="32">
        <f>IF($B728="",0,IF($U728="IN",N($M728),0))</f>
        <v>0</v>
      </c>
      <c r="S728" s="33">
        <f>IF($B728="","",IF($M728="","⚠ مبلغ",IF($E728="","⚠ بانک عامل",IF(AND($U728="TRF",$F728=""),"⚠ بانک مقصد",IF(AND($V728&lt;&gt;"NONE",$V728&lt;&gt;"",$Z728=""),"⚠ طرف حساب","✓")))))</f>
        <v>0</v>
      </c>
      <c r="T728" s="29"/>
      <c r="U728" s="27">
        <f>IFERROR(VLOOKUP($D728,BankOpTbl,2,0),"")</f>
        <v>0</v>
      </c>
      <c r="V728" s="27">
        <f>IFERROR(VLOOKUP($D728,BankOpTbl,3,0),"")</f>
        <v>0</v>
      </c>
      <c r="W728" s="27">
        <f>IFERROR(VLOOKUP($D728,BankOpTbl,4,0),"")</f>
        <v>0</v>
      </c>
      <c r="X728" s="27">
        <f>IF($E728="","",IFERROR(VLOOKUP($E728,BankTbl,4,0),""))</f>
        <v>0</v>
      </c>
      <c r="Y728" s="27">
        <f>IF($F728="","",IFERROR(VLOOKUP($F728,BankTbl,4,0),""))</f>
        <v>0</v>
      </c>
      <c r="Z728" s="27">
        <f>IF($B728="","",IF($V728="PICK",LEFT($N728,5),IF($V728="FIXED",$W728,IF($V728="CODE",$H728,""))))</f>
        <v>0</v>
      </c>
    </row>
    <row r="729" spans="1:26" ht="21" customHeight="1">
      <c r="A729" s="27">
        <f>IF($B729="","",COUNTA($B$13:$B729))</f>
        <v>0</v>
      </c>
      <c r="B729" s="28"/>
      <c r="C729" s="28"/>
      <c r="D729" s="29"/>
      <c r="E729" s="29"/>
      <c r="F729" s="29"/>
      <c r="G729" s="28"/>
      <c r="H729" s="28"/>
      <c r="I729" s="30">
        <f>IF($H729="","",IFERROR(VLOOKUP($H729,AcctTbl,2,0),"کد ناشناخته"))</f>
        <v>0</v>
      </c>
      <c r="J729" s="27">
        <f>IF($H729="","",IFERROR(VLOOKUP($H729,AcctTbl,3,0),""))</f>
        <v>0</v>
      </c>
      <c r="K729" s="29"/>
      <c r="L729" s="28"/>
      <c r="M729" s="31"/>
      <c r="N729" s="29"/>
      <c r="O729" s="32">
        <f>IF($B729="",0,IF($U729="IN",N($M729),0))</f>
        <v>0</v>
      </c>
      <c r="P729" s="32">
        <f>IF($B729="",0,IF(OR($U729="OUT",$U729="TRF"),N($M729),0))</f>
        <v>0</v>
      </c>
      <c r="Q729" s="32">
        <f>IF($B729="",0,IF(OR($U729="OUT",$U729="TRF"),N($M729),0))</f>
        <v>0</v>
      </c>
      <c r="R729" s="32">
        <f>IF($B729="",0,IF($U729="IN",N($M729),0))</f>
        <v>0</v>
      </c>
      <c r="S729" s="33">
        <f>IF($B729="","",IF($M729="","⚠ مبلغ",IF($E729="","⚠ بانک عامل",IF(AND($U729="TRF",$F729=""),"⚠ بانک مقصد",IF(AND($V729&lt;&gt;"NONE",$V729&lt;&gt;"",$Z729=""),"⚠ طرف حساب","✓")))))</f>
        <v>0</v>
      </c>
      <c r="T729" s="29"/>
      <c r="U729" s="27">
        <f>IFERROR(VLOOKUP($D729,BankOpTbl,2,0),"")</f>
        <v>0</v>
      </c>
      <c r="V729" s="27">
        <f>IFERROR(VLOOKUP($D729,BankOpTbl,3,0),"")</f>
        <v>0</v>
      </c>
      <c r="W729" s="27">
        <f>IFERROR(VLOOKUP($D729,BankOpTbl,4,0),"")</f>
        <v>0</v>
      </c>
      <c r="X729" s="27">
        <f>IF($E729="","",IFERROR(VLOOKUP($E729,BankTbl,4,0),""))</f>
        <v>0</v>
      </c>
      <c r="Y729" s="27">
        <f>IF($F729="","",IFERROR(VLOOKUP($F729,BankTbl,4,0),""))</f>
        <v>0</v>
      </c>
      <c r="Z729" s="27">
        <f>IF($B729="","",IF($V729="PICK",LEFT($N729,5),IF($V729="FIXED",$W729,IF($V729="CODE",$H729,""))))</f>
        <v>0</v>
      </c>
    </row>
    <row r="730" spans="1:26" ht="21" customHeight="1">
      <c r="A730" s="27">
        <f>IF($B730="","",COUNTA($B$13:$B730))</f>
        <v>0</v>
      </c>
      <c r="B730" s="28"/>
      <c r="C730" s="28"/>
      <c r="D730" s="29"/>
      <c r="E730" s="29"/>
      <c r="F730" s="29"/>
      <c r="G730" s="28"/>
      <c r="H730" s="28"/>
      <c r="I730" s="30">
        <f>IF($H730="","",IFERROR(VLOOKUP($H730,AcctTbl,2,0),"کد ناشناخته"))</f>
        <v>0</v>
      </c>
      <c r="J730" s="27">
        <f>IF($H730="","",IFERROR(VLOOKUP($H730,AcctTbl,3,0),""))</f>
        <v>0</v>
      </c>
      <c r="K730" s="29"/>
      <c r="L730" s="28"/>
      <c r="M730" s="31"/>
      <c r="N730" s="29"/>
      <c r="O730" s="32">
        <f>IF($B730="",0,IF($U730="IN",N($M730),0))</f>
        <v>0</v>
      </c>
      <c r="P730" s="32">
        <f>IF($B730="",0,IF(OR($U730="OUT",$U730="TRF"),N($M730),0))</f>
        <v>0</v>
      </c>
      <c r="Q730" s="32">
        <f>IF($B730="",0,IF(OR($U730="OUT",$U730="TRF"),N($M730),0))</f>
        <v>0</v>
      </c>
      <c r="R730" s="32">
        <f>IF($B730="",0,IF($U730="IN",N($M730),0))</f>
        <v>0</v>
      </c>
      <c r="S730" s="33">
        <f>IF($B730="","",IF($M730="","⚠ مبلغ",IF($E730="","⚠ بانک عامل",IF(AND($U730="TRF",$F730=""),"⚠ بانک مقصد",IF(AND($V730&lt;&gt;"NONE",$V730&lt;&gt;"",$Z730=""),"⚠ طرف حساب","✓")))))</f>
        <v>0</v>
      </c>
      <c r="T730" s="29"/>
      <c r="U730" s="27">
        <f>IFERROR(VLOOKUP($D730,BankOpTbl,2,0),"")</f>
        <v>0</v>
      </c>
      <c r="V730" s="27">
        <f>IFERROR(VLOOKUP($D730,BankOpTbl,3,0),"")</f>
        <v>0</v>
      </c>
      <c r="W730" s="27">
        <f>IFERROR(VLOOKUP($D730,BankOpTbl,4,0),"")</f>
        <v>0</v>
      </c>
      <c r="X730" s="27">
        <f>IF($E730="","",IFERROR(VLOOKUP($E730,BankTbl,4,0),""))</f>
        <v>0</v>
      </c>
      <c r="Y730" s="27">
        <f>IF($F730="","",IFERROR(VLOOKUP($F730,BankTbl,4,0),""))</f>
        <v>0</v>
      </c>
      <c r="Z730" s="27">
        <f>IF($B730="","",IF($V730="PICK",LEFT($N730,5),IF($V730="FIXED",$W730,IF($V730="CODE",$H730,""))))</f>
        <v>0</v>
      </c>
    </row>
    <row r="731" spans="1:26" ht="21" customHeight="1">
      <c r="A731" s="27">
        <f>IF($B731="","",COUNTA($B$13:$B731))</f>
        <v>0</v>
      </c>
      <c r="B731" s="28"/>
      <c r="C731" s="28"/>
      <c r="D731" s="29"/>
      <c r="E731" s="29"/>
      <c r="F731" s="29"/>
      <c r="G731" s="28"/>
      <c r="H731" s="28"/>
      <c r="I731" s="30">
        <f>IF($H731="","",IFERROR(VLOOKUP($H731,AcctTbl,2,0),"کد ناشناخته"))</f>
        <v>0</v>
      </c>
      <c r="J731" s="27">
        <f>IF($H731="","",IFERROR(VLOOKUP($H731,AcctTbl,3,0),""))</f>
        <v>0</v>
      </c>
      <c r="K731" s="29"/>
      <c r="L731" s="28"/>
      <c r="M731" s="31"/>
      <c r="N731" s="29"/>
      <c r="O731" s="32">
        <f>IF($B731="",0,IF($U731="IN",N($M731),0))</f>
        <v>0</v>
      </c>
      <c r="P731" s="32">
        <f>IF($B731="",0,IF(OR($U731="OUT",$U731="TRF"),N($M731),0))</f>
        <v>0</v>
      </c>
      <c r="Q731" s="32">
        <f>IF($B731="",0,IF(OR($U731="OUT",$U731="TRF"),N($M731),0))</f>
        <v>0</v>
      </c>
      <c r="R731" s="32">
        <f>IF($B731="",0,IF($U731="IN",N($M731),0))</f>
        <v>0</v>
      </c>
      <c r="S731" s="33">
        <f>IF($B731="","",IF($M731="","⚠ مبلغ",IF($E731="","⚠ بانک عامل",IF(AND($U731="TRF",$F731=""),"⚠ بانک مقصد",IF(AND($V731&lt;&gt;"NONE",$V731&lt;&gt;"",$Z731=""),"⚠ طرف حساب","✓")))))</f>
        <v>0</v>
      </c>
      <c r="T731" s="29"/>
      <c r="U731" s="27">
        <f>IFERROR(VLOOKUP($D731,BankOpTbl,2,0),"")</f>
        <v>0</v>
      </c>
      <c r="V731" s="27">
        <f>IFERROR(VLOOKUP($D731,BankOpTbl,3,0),"")</f>
        <v>0</v>
      </c>
      <c r="W731" s="27">
        <f>IFERROR(VLOOKUP($D731,BankOpTbl,4,0),"")</f>
        <v>0</v>
      </c>
      <c r="X731" s="27">
        <f>IF($E731="","",IFERROR(VLOOKUP($E731,BankTbl,4,0),""))</f>
        <v>0</v>
      </c>
      <c r="Y731" s="27">
        <f>IF($F731="","",IFERROR(VLOOKUP($F731,BankTbl,4,0),""))</f>
        <v>0</v>
      </c>
      <c r="Z731" s="27">
        <f>IF($B731="","",IF($V731="PICK",LEFT($N731,5),IF($V731="FIXED",$W731,IF($V731="CODE",$H731,""))))</f>
        <v>0</v>
      </c>
    </row>
    <row r="732" spans="1:26" ht="21" customHeight="1">
      <c r="A732" s="27">
        <f>IF($B732="","",COUNTA($B$13:$B732))</f>
        <v>0</v>
      </c>
      <c r="B732" s="28"/>
      <c r="C732" s="28"/>
      <c r="D732" s="29"/>
      <c r="E732" s="29"/>
      <c r="F732" s="29"/>
      <c r="G732" s="28"/>
      <c r="H732" s="28"/>
      <c r="I732" s="30">
        <f>IF($H732="","",IFERROR(VLOOKUP($H732,AcctTbl,2,0),"کد ناشناخته"))</f>
        <v>0</v>
      </c>
      <c r="J732" s="27">
        <f>IF($H732="","",IFERROR(VLOOKUP($H732,AcctTbl,3,0),""))</f>
        <v>0</v>
      </c>
      <c r="K732" s="29"/>
      <c r="L732" s="28"/>
      <c r="M732" s="31"/>
      <c r="N732" s="29"/>
      <c r="O732" s="32">
        <f>IF($B732="",0,IF($U732="IN",N($M732),0))</f>
        <v>0</v>
      </c>
      <c r="P732" s="32">
        <f>IF($B732="",0,IF(OR($U732="OUT",$U732="TRF"),N($M732),0))</f>
        <v>0</v>
      </c>
      <c r="Q732" s="32">
        <f>IF($B732="",0,IF(OR($U732="OUT",$U732="TRF"),N($M732),0))</f>
        <v>0</v>
      </c>
      <c r="R732" s="32">
        <f>IF($B732="",0,IF($U732="IN",N($M732),0))</f>
        <v>0</v>
      </c>
      <c r="S732" s="33">
        <f>IF($B732="","",IF($M732="","⚠ مبلغ",IF($E732="","⚠ بانک عامل",IF(AND($U732="TRF",$F732=""),"⚠ بانک مقصد",IF(AND($V732&lt;&gt;"NONE",$V732&lt;&gt;"",$Z732=""),"⚠ طرف حساب","✓")))))</f>
        <v>0</v>
      </c>
      <c r="T732" s="29"/>
      <c r="U732" s="27">
        <f>IFERROR(VLOOKUP($D732,BankOpTbl,2,0),"")</f>
        <v>0</v>
      </c>
      <c r="V732" s="27">
        <f>IFERROR(VLOOKUP($D732,BankOpTbl,3,0),"")</f>
        <v>0</v>
      </c>
      <c r="W732" s="27">
        <f>IFERROR(VLOOKUP($D732,BankOpTbl,4,0),"")</f>
        <v>0</v>
      </c>
      <c r="X732" s="27">
        <f>IF($E732="","",IFERROR(VLOOKUP($E732,BankTbl,4,0),""))</f>
        <v>0</v>
      </c>
      <c r="Y732" s="27">
        <f>IF($F732="","",IFERROR(VLOOKUP($F732,BankTbl,4,0),""))</f>
        <v>0</v>
      </c>
      <c r="Z732" s="27">
        <f>IF($B732="","",IF($V732="PICK",LEFT($N732,5),IF($V732="FIXED",$W732,IF($V732="CODE",$H732,""))))</f>
        <v>0</v>
      </c>
    </row>
    <row r="733" spans="1:26" ht="21" customHeight="1">
      <c r="A733" s="27">
        <f>IF($B733="","",COUNTA($B$13:$B733))</f>
        <v>0</v>
      </c>
      <c r="B733" s="28"/>
      <c r="C733" s="28"/>
      <c r="D733" s="29"/>
      <c r="E733" s="29"/>
      <c r="F733" s="29"/>
      <c r="G733" s="28"/>
      <c r="H733" s="28"/>
      <c r="I733" s="30">
        <f>IF($H733="","",IFERROR(VLOOKUP($H733,AcctTbl,2,0),"کد ناشناخته"))</f>
        <v>0</v>
      </c>
      <c r="J733" s="27">
        <f>IF($H733="","",IFERROR(VLOOKUP($H733,AcctTbl,3,0),""))</f>
        <v>0</v>
      </c>
      <c r="K733" s="29"/>
      <c r="L733" s="28"/>
      <c r="M733" s="31"/>
      <c r="N733" s="29"/>
      <c r="O733" s="32">
        <f>IF($B733="",0,IF($U733="IN",N($M733),0))</f>
        <v>0</v>
      </c>
      <c r="P733" s="32">
        <f>IF($B733="",0,IF(OR($U733="OUT",$U733="TRF"),N($M733),0))</f>
        <v>0</v>
      </c>
      <c r="Q733" s="32">
        <f>IF($B733="",0,IF(OR($U733="OUT",$U733="TRF"),N($M733),0))</f>
        <v>0</v>
      </c>
      <c r="R733" s="32">
        <f>IF($B733="",0,IF($U733="IN",N($M733),0))</f>
        <v>0</v>
      </c>
      <c r="S733" s="33">
        <f>IF($B733="","",IF($M733="","⚠ مبلغ",IF($E733="","⚠ بانک عامل",IF(AND($U733="TRF",$F733=""),"⚠ بانک مقصد",IF(AND($V733&lt;&gt;"NONE",$V733&lt;&gt;"",$Z733=""),"⚠ طرف حساب","✓")))))</f>
        <v>0</v>
      </c>
      <c r="T733" s="29"/>
      <c r="U733" s="27">
        <f>IFERROR(VLOOKUP($D733,BankOpTbl,2,0),"")</f>
        <v>0</v>
      </c>
      <c r="V733" s="27">
        <f>IFERROR(VLOOKUP($D733,BankOpTbl,3,0),"")</f>
        <v>0</v>
      </c>
      <c r="W733" s="27">
        <f>IFERROR(VLOOKUP($D733,BankOpTbl,4,0),"")</f>
        <v>0</v>
      </c>
      <c r="X733" s="27">
        <f>IF($E733="","",IFERROR(VLOOKUP($E733,BankTbl,4,0),""))</f>
        <v>0</v>
      </c>
      <c r="Y733" s="27">
        <f>IF($F733="","",IFERROR(VLOOKUP($F733,BankTbl,4,0),""))</f>
        <v>0</v>
      </c>
      <c r="Z733" s="27">
        <f>IF($B733="","",IF($V733="PICK",LEFT($N733,5),IF($V733="FIXED",$W733,IF($V733="CODE",$H733,""))))</f>
        <v>0</v>
      </c>
    </row>
    <row r="734" spans="1:26" ht="21" customHeight="1">
      <c r="A734" s="27">
        <f>IF($B734="","",COUNTA($B$13:$B734))</f>
        <v>0</v>
      </c>
      <c r="B734" s="28"/>
      <c r="C734" s="28"/>
      <c r="D734" s="29"/>
      <c r="E734" s="29"/>
      <c r="F734" s="29"/>
      <c r="G734" s="28"/>
      <c r="H734" s="28"/>
      <c r="I734" s="30">
        <f>IF($H734="","",IFERROR(VLOOKUP($H734,AcctTbl,2,0),"کد ناشناخته"))</f>
        <v>0</v>
      </c>
      <c r="J734" s="27">
        <f>IF($H734="","",IFERROR(VLOOKUP($H734,AcctTbl,3,0),""))</f>
        <v>0</v>
      </c>
      <c r="K734" s="29"/>
      <c r="L734" s="28"/>
      <c r="M734" s="31"/>
      <c r="N734" s="29"/>
      <c r="O734" s="32">
        <f>IF($B734="",0,IF($U734="IN",N($M734),0))</f>
        <v>0</v>
      </c>
      <c r="P734" s="32">
        <f>IF($B734="",0,IF(OR($U734="OUT",$U734="TRF"),N($M734),0))</f>
        <v>0</v>
      </c>
      <c r="Q734" s="32">
        <f>IF($B734="",0,IF(OR($U734="OUT",$U734="TRF"),N($M734),0))</f>
        <v>0</v>
      </c>
      <c r="R734" s="32">
        <f>IF($B734="",0,IF($U734="IN",N($M734),0))</f>
        <v>0</v>
      </c>
      <c r="S734" s="33">
        <f>IF($B734="","",IF($M734="","⚠ مبلغ",IF($E734="","⚠ بانک عامل",IF(AND($U734="TRF",$F734=""),"⚠ بانک مقصد",IF(AND($V734&lt;&gt;"NONE",$V734&lt;&gt;"",$Z734=""),"⚠ طرف حساب","✓")))))</f>
        <v>0</v>
      </c>
      <c r="T734" s="29"/>
      <c r="U734" s="27">
        <f>IFERROR(VLOOKUP($D734,BankOpTbl,2,0),"")</f>
        <v>0</v>
      </c>
      <c r="V734" s="27">
        <f>IFERROR(VLOOKUP($D734,BankOpTbl,3,0),"")</f>
        <v>0</v>
      </c>
      <c r="W734" s="27">
        <f>IFERROR(VLOOKUP($D734,BankOpTbl,4,0),"")</f>
        <v>0</v>
      </c>
      <c r="X734" s="27">
        <f>IF($E734="","",IFERROR(VLOOKUP($E734,BankTbl,4,0),""))</f>
        <v>0</v>
      </c>
      <c r="Y734" s="27">
        <f>IF($F734="","",IFERROR(VLOOKUP($F734,BankTbl,4,0),""))</f>
        <v>0</v>
      </c>
      <c r="Z734" s="27">
        <f>IF($B734="","",IF($V734="PICK",LEFT($N734,5),IF($V734="FIXED",$W734,IF($V734="CODE",$H734,""))))</f>
        <v>0</v>
      </c>
    </row>
    <row r="735" spans="1:26" ht="21" customHeight="1">
      <c r="A735" s="27">
        <f>IF($B735="","",COUNTA($B$13:$B735))</f>
        <v>0</v>
      </c>
      <c r="B735" s="28"/>
      <c r="C735" s="28"/>
      <c r="D735" s="29"/>
      <c r="E735" s="29"/>
      <c r="F735" s="29"/>
      <c r="G735" s="28"/>
      <c r="H735" s="28"/>
      <c r="I735" s="30">
        <f>IF($H735="","",IFERROR(VLOOKUP($H735,AcctTbl,2,0),"کد ناشناخته"))</f>
        <v>0</v>
      </c>
      <c r="J735" s="27">
        <f>IF($H735="","",IFERROR(VLOOKUP($H735,AcctTbl,3,0),""))</f>
        <v>0</v>
      </c>
      <c r="K735" s="29"/>
      <c r="L735" s="28"/>
      <c r="M735" s="31"/>
      <c r="N735" s="29"/>
      <c r="O735" s="32">
        <f>IF($B735="",0,IF($U735="IN",N($M735),0))</f>
        <v>0</v>
      </c>
      <c r="P735" s="32">
        <f>IF($B735="",0,IF(OR($U735="OUT",$U735="TRF"),N($M735),0))</f>
        <v>0</v>
      </c>
      <c r="Q735" s="32">
        <f>IF($B735="",0,IF(OR($U735="OUT",$U735="TRF"),N($M735),0))</f>
        <v>0</v>
      </c>
      <c r="R735" s="32">
        <f>IF($B735="",0,IF($U735="IN",N($M735),0))</f>
        <v>0</v>
      </c>
      <c r="S735" s="33">
        <f>IF($B735="","",IF($M735="","⚠ مبلغ",IF($E735="","⚠ بانک عامل",IF(AND($U735="TRF",$F735=""),"⚠ بانک مقصد",IF(AND($V735&lt;&gt;"NONE",$V735&lt;&gt;"",$Z735=""),"⚠ طرف حساب","✓")))))</f>
        <v>0</v>
      </c>
      <c r="T735" s="29"/>
      <c r="U735" s="27">
        <f>IFERROR(VLOOKUP($D735,BankOpTbl,2,0),"")</f>
        <v>0</v>
      </c>
      <c r="V735" s="27">
        <f>IFERROR(VLOOKUP($D735,BankOpTbl,3,0),"")</f>
        <v>0</v>
      </c>
      <c r="W735" s="27">
        <f>IFERROR(VLOOKUP($D735,BankOpTbl,4,0),"")</f>
        <v>0</v>
      </c>
      <c r="X735" s="27">
        <f>IF($E735="","",IFERROR(VLOOKUP($E735,BankTbl,4,0),""))</f>
        <v>0</v>
      </c>
      <c r="Y735" s="27">
        <f>IF($F735="","",IFERROR(VLOOKUP($F735,BankTbl,4,0),""))</f>
        <v>0</v>
      </c>
      <c r="Z735" s="27">
        <f>IF($B735="","",IF($V735="PICK",LEFT($N735,5),IF($V735="FIXED",$W735,IF($V735="CODE",$H735,""))))</f>
        <v>0</v>
      </c>
    </row>
    <row r="736" spans="1:26" ht="21" customHeight="1">
      <c r="A736" s="27">
        <f>IF($B736="","",COUNTA($B$13:$B736))</f>
        <v>0</v>
      </c>
      <c r="B736" s="28"/>
      <c r="C736" s="28"/>
      <c r="D736" s="29"/>
      <c r="E736" s="29"/>
      <c r="F736" s="29"/>
      <c r="G736" s="28"/>
      <c r="H736" s="28"/>
      <c r="I736" s="30">
        <f>IF($H736="","",IFERROR(VLOOKUP($H736,AcctTbl,2,0),"کد ناشناخته"))</f>
        <v>0</v>
      </c>
      <c r="J736" s="27">
        <f>IF($H736="","",IFERROR(VLOOKUP($H736,AcctTbl,3,0),""))</f>
        <v>0</v>
      </c>
      <c r="K736" s="29"/>
      <c r="L736" s="28"/>
      <c r="M736" s="31"/>
      <c r="N736" s="29"/>
      <c r="O736" s="32">
        <f>IF($B736="",0,IF($U736="IN",N($M736),0))</f>
        <v>0</v>
      </c>
      <c r="P736" s="32">
        <f>IF($B736="",0,IF(OR($U736="OUT",$U736="TRF"),N($M736),0))</f>
        <v>0</v>
      </c>
      <c r="Q736" s="32">
        <f>IF($B736="",0,IF(OR($U736="OUT",$U736="TRF"),N($M736),0))</f>
        <v>0</v>
      </c>
      <c r="R736" s="32">
        <f>IF($B736="",0,IF($U736="IN",N($M736),0))</f>
        <v>0</v>
      </c>
      <c r="S736" s="33">
        <f>IF($B736="","",IF($M736="","⚠ مبلغ",IF($E736="","⚠ بانک عامل",IF(AND($U736="TRF",$F736=""),"⚠ بانک مقصد",IF(AND($V736&lt;&gt;"NONE",$V736&lt;&gt;"",$Z736=""),"⚠ طرف حساب","✓")))))</f>
        <v>0</v>
      </c>
      <c r="T736" s="29"/>
      <c r="U736" s="27">
        <f>IFERROR(VLOOKUP($D736,BankOpTbl,2,0),"")</f>
        <v>0</v>
      </c>
      <c r="V736" s="27">
        <f>IFERROR(VLOOKUP($D736,BankOpTbl,3,0),"")</f>
        <v>0</v>
      </c>
      <c r="W736" s="27">
        <f>IFERROR(VLOOKUP($D736,BankOpTbl,4,0),"")</f>
        <v>0</v>
      </c>
      <c r="X736" s="27">
        <f>IF($E736="","",IFERROR(VLOOKUP($E736,BankTbl,4,0),""))</f>
        <v>0</v>
      </c>
      <c r="Y736" s="27">
        <f>IF($F736="","",IFERROR(VLOOKUP($F736,BankTbl,4,0),""))</f>
        <v>0</v>
      </c>
      <c r="Z736" s="27">
        <f>IF($B736="","",IF($V736="PICK",LEFT($N736,5),IF($V736="FIXED",$W736,IF($V736="CODE",$H736,""))))</f>
        <v>0</v>
      </c>
    </row>
    <row r="737" spans="1:26" ht="21" customHeight="1">
      <c r="A737" s="27">
        <f>IF($B737="","",COUNTA($B$13:$B737))</f>
        <v>0</v>
      </c>
      <c r="B737" s="28"/>
      <c r="C737" s="28"/>
      <c r="D737" s="29"/>
      <c r="E737" s="29"/>
      <c r="F737" s="29"/>
      <c r="G737" s="28"/>
      <c r="H737" s="28"/>
      <c r="I737" s="30">
        <f>IF($H737="","",IFERROR(VLOOKUP($H737,AcctTbl,2,0),"کد ناشناخته"))</f>
        <v>0</v>
      </c>
      <c r="J737" s="27">
        <f>IF($H737="","",IFERROR(VLOOKUP($H737,AcctTbl,3,0),""))</f>
        <v>0</v>
      </c>
      <c r="K737" s="29"/>
      <c r="L737" s="28"/>
      <c r="M737" s="31"/>
      <c r="N737" s="29"/>
      <c r="O737" s="32">
        <f>IF($B737="",0,IF($U737="IN",N($M737),0))</f>
        <v>0</v>
      </c>
      <c r="P737" s="32">
        <f>IF($B737="",0,IF(OR($U737="OUT",$U737="TRF"),N($M737),0))</f>
        <v>0</v>
      </c>
      <c r="Q737" s="32">
        <f>IF($B737="",0,IF(OR($U737="OUT",$U737="TRF"),N($M737),0))</f>
        <v>0</v>
      </c>
      <c r="R737" s="32">
        <f>IF($B737="",0,IF($U737="IN",N($M737),0))</f>
        <v>0</v>
      </c>
      <c r="S737" s="33">
        <f>IF($B737="","",IF($M737="","⚠ مبلغ",IF($E737="","⚠ بانک عامل",IF(AND($U737="TRF",$F737=""),"⚠ بانک مقصد",IF(AND($V737&lt;&gt;"NONE",$V737&lt;&gt;"",$Z737=""),"⚠ طرف حساب","✓")))))</f>
        <v>0</v>
      </c>
      <c r="T737" s="29"/>
      <c r="U737" s="27">
        <f>IFERROR(VLOOKUP($D737,BankOpTbl,2,0),"")</f>
        <v>0</v>
      </c>
      <c r="V737" s="27">
        <f>IFERROR(VLOOKUP($D737,BankOpTbl,3,0),"")</f>
        <v>0</v>
      </c>
      <c r="W737" s="27">
        <f>IFERROR(VLOOKUP($D737,BankOpTbl,4,0),"")</f>
        <v>0</v>
      </c>
      <c r="X737" s="27">
        <f>IF($E737="","",IFERROR(VLOOKUP($E737,BankTbl,4,0),""))</f>
        <v>0</v>
      </c>
      <c r="Y737" s="27">
        <f>IF($F737="","",IFERROR(VLOOKUP($F737,BankTbl,4,0),""))</f>
        <v>0</v>
      </c>
      <c r="Z737" s="27">
        <f>IF($B737="","",IF($V737="PICK",LEFT($N737,5),IF($V737="FIXED",$W737,IF($V737="CODE",$H737,""))))</f>
        <v>0</v>
      </c>
    </row>
    <row r="738" spans="1:26" ht="21" customHeight="1">
      <c r="A738" s="27">
        <f>IF($B738="","",COUNTA($B$13:$B738))</f>
        <v>0</v>
      </c>
      <c r="B738" s="28"/>
      <c r="C738" s="28"/>
      <c r="D738" s="29"/>
      <c r="E738" s="29"/>
      <c r="F738" s="29"/>
      <c r="G738" s="28"/>
      <c r="H738" s="28"/>
      <c r="I738" s="30">
        <f>IF($H738="","",IFERROR(VLOOKUP($H738,AcctTbl,2,0),"کد ناشناخته"))</f>
        <v>0</v>
      </c>
      <c r="J738" s="27">
        <f>IF($H738="","",IFERROR(VLOOKUP($H738,AcctTbl,3,0),""))</f>
        <v>0</v>
      </c>
      <c r="K738" s="29"/>
      <c r="L738" s="28"/>
      <c r="M738" s="31"/>
      <c r="N738" s="29"/>
      <c r="O738" s="32">
        <f>IF($B738="",0,IF($U738="IN",N($M738),0))</f>
        <v>0</v>
      </c>
      <c r="P738" s="32">
        <f>IF($B738="",0,IF(OR($U738="OUT",$U738="TRF"),N($M738),0))</f>
        <v>0</v>
      </c>
      <c r="Q738" s="32">
        <f>IF($B738="",0,IF(OR($U738="OUT",$U738="TRF"),N($M738),0))</f>
        <v>0</v>
      </c>
      <c r="R738" s="32">
        <f>IF($B738="",0,IF($U738="IN",N($M738),0))</f>
        <v>0</v>
      </c>
      <c r="S738" s="33">
        <f>IF($B738="","",IF($M738="","⚠ مبلغ",IF($E738="","⚠ بانک عامل",IF(AND($U738="TRF",$F738=""),"⚠ بانک مقصد",IF(AND($V738&lt;&gt;"NONE",$V738&lt;&gt;"",$Z738=""),"⚠ طرف حساب","✓")))))</f>
        <v>0</v>
      </c>
      <c r="T738" s="29"/>
      <c r="U738" s="27">
        <f>IFERROR(VLOOKUP($D738,BankOpTbl,2,0),"")</f>
        <v>0</v>
      </c>
      <c r="V738" s="27">
        <f>IFERROR(VLOOKUP($D738,BankOpTbl,3,0),"")</f>
        <v>0</v>
      </c>
      <c r="W738" s="27">
        <f>IFERROR(VLOOKUP($D738,BankOpTbl,4,0),"")</f>
        <v>0</v>
      </c>
      <c r="X738" s="27">
        <f>IF($E738="","",IFERROR(VLOOKUP($E738,BankTbl,4,0),""))</f>
        <v>0</v>
      </c>
      <c r="Y738" s="27">
        <f>IF($F738="","",IFERROR(VLOOKUP($F738,BankTbl,4,0),""))</f>
        <v>0</v>
      </c>
      <c r="Z738" s="27">
        <f>IF($B738="","",IF($V738="PICK",LEFT($N738,5),IF($V738="FIXED",$W738,IF($V738="CODE",$H738,""))))</f>
        <v>0</v>
      </c>
    </row>
    <row r="739" spans="1:26" ht="21" customHeight="1">
      <c r="A739" s="27">
        <f>IF($B739="","",COUNTA($B$13:$B739))</f>
        <v>0</v>
      </c>
      <c r="B739" s="28"/>
      <c r="C739" s="28"/>
      <c r="D739" s="29"/>
      <c r="E739" s="29"/>
      <c r="F739" s="29"/>
      <c r="G739" s="28"/>
      <c r="H739" s="28"/>
      <c r="I739" s="30">
        <f>IF($H739="","",IFERROR(VLOOKUP($H739,AcctTbl,2,0),"کد ناشناخته"))</f>
        <v>0</v>
      </c>
      <c r="J739" s="27">
        <f>IF($H739="","",IFERROR(VLOOKUP($H739,AcctTbl,3,0),""))</f>
        <v>0</v>
      </c>
      <c r="K739" s="29"/>
      <c r="L739" s="28"/>
      <c r="M739" s="31"/>
      <c r="N739" s="29"/>
      <c r="O739" s="32">
        <f>IF($B739="",0,IF($U739="IN",N($M739),0))</f>
        <v>0</v>
      </c>
      <c r="P739" s="32">
        <f>IF($B739="",0,IF(OR($U739="OUT",$U739="TRF"),N($M739),0))</f>
        <v>0</v>
      </c>
      <c r="Q739" s="32">
        <f>IF($B739="",0,IF(OR($U739="OUT",$U739="TRF"),N($M739),0))</f>
        <v>0</v>
      </c>
      <c r="R739" s="32">
        <f>IF($B739="",0,IF($U739="IN",N($M739),0))</f>
        <v>0</v>
      </c>
      <c r="S739" s="33">
        <f>IF($B739="","",IF($M739="","⚠ مبلغ",IF($E739="","⚠ بانک عامل",IF(AND($U739="TRF",$F739=""),"⚠ بانک مقصد",IF(AND($V739&lt;&gt;"NONE",$V739&lt;&gt;"",$Z739=""),"⚠ طرف حساب","✓")))))</f>
        <v>0</v>
      </c>
      <c r="T739" s="29"/>
      <c r="U739" s="27">
        <f>IFERROR(VLOOKUP($D739,BankOpTbl,2,0),"")</f>
        <v>0</v>
      </c>
      <c r="V739" s="27">
        <f>IFERROR(VLOOKUP($D739,BankOpTbl,3,0),"")</f>
        <v>0</v>
      </c>
      <c r="W739" s="27">
        <f>IFERROR(VLOOKUP($D739,BankOpTbl,4,0),"")</f>
        <v>0</v>
      </c>
      <c r="X739" s="27">
        <f>IF($E739="","",IFERROR(VLOOKUP($E739,BankTbl,4,0),""))</f>
        <v>0</v>
      </c>
      <c r="Y739" s="27">
        <f>IF($F739="","",IFERROR(VLOOKUP($F739,BankTbl,4,0),""))</f>
        <v>0</v>
      </c>
      <c r="Z739" s="27">
        <f>IF($B739="","",IF($V739="PICK",LEFT($N739,5),IF($V739="FIXED",$W739,IF($V739="CODE",$H739,""))))</f>
        <v>0</v>
      </c>
    </row>
    <row r="740" spans="1:26" ht="21" customHeight="1">
      <c r="A740" s="27">
        <f>IF($B740="","",COUNTA($B$13:$B740))</f>
        <v>0</v>
      </c>
      <c r="B740" s="28"/>
      <c r="C740" s="28"/>
      <c r="D740" s="29"/>
      <c r="E740" s="29"/>
      <c r="F740" s="29"/>
      <c r="G740" s="28"/>
      <c r="H740" s="28"/>
      <c r="I740" s="30">
        <f>IF($H740="","",IFERROR(VLOOKUP($H740,AcctTbl,2,0),"کد ناشناخته"))</f>
        <v>0</v>
      </c>
      <c r="J740" s="27">
        <f>IF($H740="","",IFERROR(VLOOKUP($H740,AcctTbl,3,0),""))</f>
        <v>0</v>
      </c>
      <c r="K740" s="29"/>
      <c r="L740" s="28"/>
      <c r="M740" s="31"/>
      <c r="N740" s="29"/>
      <c r="O740" s="32">
        <f>IF($B740="",0,IF($U740="IN",N($M740),0))</f>
        <v>0</v>
      </c>
      <c r="P740" s="32">
        <f>IF($B740="",0,IF(OR($U740="OUT",$U740="TRF"),N($M740),0))</f>
        <v>0</v>
      </c>
      <c r="Q740" s="32">
        <f>IF($B740="",0,IF(OR($U740="OUT",$U740="TRF"),N($M740),0))</f>
        <v>0</v>
      </c>
      <c r="R740" s="32">
        <f>IF($B740="",0,IF($U740="IN",N($M740),0))</f>
        <v>0</v>
      </c>
      <c r="S740" s="33">
        <f>IF($B740="","",IF($M740="","⚠ مبلغ",IF($E740="","⚠ بانک عامل",IF(AND($U740="TRF",$F740=""),"⚠ بانک مقصد",IF(AND($V740&lt;&gt;"NONE",$V740&lt;&gt;"",$Z740=""),"⚠ طرف حساب","✓")))))</f>
        <v>0</v>
      </c>
      <c r="T740" s="29"/>
      <c r="U740" s="27">
        <f>IFERROR(VLOOKUP($D740,BankOpTbl,2,0),"")</f>
        <v>0</v>
      </c>
      <c r="V740" s="27">
        <f>IFERROR(VLOOKUP($D740,BankOpTbl,3,0),"")</f>
        <v>0</v>
      </c>
      <c r="W740" s="27">
        <f>IFERROR(VLOOKUP($D740,BankOpTbl,4,0),"")</f>
        <v>0</v>
      </c>
      <c r="X740" s="27">
        <f>IF($E740="","",IFERROR(VLOOKUP($E740,BankTbl,4,0),""))</f>
        <v>0</v>
      </c>
      <c r="Y740" s="27">
        <f>IF($F740="","",IFERROR(VLOOKUP($F740,BankTbl,4,0),""))</f>
        <v>0</v>
      </c>
      <c r="Z740" s="27">
        <f>IF($B740="","",IF($V740="PICK",LEFT($N740,5),IF($V740="FIXED",$W740,IF($V740="CODE",$H740,""))))</f>
        <v>0</v>
      </c>
    </row>
    <row r="741" spans="1:26" ht="21" customHeight="1">
      <c r="A741" s="27">
        <f>IF($B741="","",COUNTA($B$13:$B741))</f>
        <v>0</v>
      </c>
      <c r="B741" s="28"/>
      <c r="C741" s="28"/>
      <c r="D741" s="29"/>
      <c r="E741" s="29"/>
      <c r="F741" s="29"/>
      <c r="G741" s="28"/>
      <c r="H741" s="28"/>
      <c r="I741" s="30">
        <f>IF($H741="","",IFERROR(VLOOKUP($H741,AcctTbl,2,0),"کد ناشناخته"))</f>
        <v>0</v>
      </c>
      <c r="J741" s="27">
        <f>IF($H741="","",IFERROR(VLOOKUP($H741,AcctTbl,3,0),""))</f>
        <v>0</v>
      </c>
      <c r="K741" s="29"/>
      <c r="L741" s="28"/>
      <c r="M741" s="31"/>
      <c r="N741" s="29"/>
      <c r="O741" s="32">
        <f>IF($B741="",0,IF($U741="IN",N($M741),0))</f>
        <v>0</v>
      </c>
      <c r="P741" s="32">
        <f>IF($B741="",0,IF(OR($U741="OUT",$U741="TRF"),N($M741),0))</f>
        <v>0</v>
      </c>
      <c r="Q741" s="32">
        <f>IF($B741="",0,IF(OR($U741="OUT",$U741="TRF"),N($M741),0))</f>
        <v>0</v>
      </c>
      <c r="R741" s="32">
        <f>IF($B741="",0,IF($U741="IN",N($M741),0))</f>
        <v>0</v>
      </c>
      <c r="S741" s="33">
        <f>IF($B741="","",IF($M741="","⚠ مبلغ",IF($E741="","⚠ بانک عامل",IF(AND($U741="TRF",$F741=""),"⚠ بانک مقصد",IF(AND($V741&lt;&gt;"NONE",$V741&lt;&gt;"",$Z741=""),"⚠ طرف حساب","✓")))))</f>
        <v>0</v>
      </c>
      <c r="T741" s="29"/>
      <c r="U741" s="27">
        <f>IFERROR(VLOOKUP($D741,BankOpTbl,2,0),"")</f>
        <v>0</v>
      </c>
      <c r="V741" s="27">
        <f>IFERROR(VLOOKUP($D741,BankOpTbl,3,0),"")</f>
        <v>0</v>
      </c>
      <c r="W741" s="27">
        <f>IFERROR(VLOOKUP($D741,BankOpTbl,4,0),"")</f>
        <v>0</v>
      </c>
      <c r="X741" s="27">
        <f>IF($E741="","",IFERROR(VLOOKUP($E741,BankTbl,4,0),""))</f>
        <v>0</v>
      </c>
      <c r="Y741" s="27">
        <f>IF($F741="","",IFERROR(VLOOKUP($F741,BankTbl,4,0),""))</f>
        <v>0</v>
      </c>
      <c r="Z741" s="27">
        <f>IF($B741="","",IF($V741="PICK",LEFT($N741,5),IF($V741="FIXED",$W741,IF($V741="CODE",$H741,""))))</f>
        <v>0</v>
      </c>
    </row>
    <row r="742" spans="1:26" ht="21" customHeight="1">
      <c r="A742" s="27">
        <f>IF($B742="","",COUNTA($B$13:$B742))</f>
        <v>0</v>
      </c>
      <c r="B742" s="28"/>
      <c r="C742" s="28"/>
      <c r="D742" s="29"/>
      <c r="E742" s="29"/>
      <c r="F742" s="29"/>
      <c r="G742" s="28"/>
      <c r="H742" s="28"/>
      <c r="I742" s="30">
        <f>IF($H742="","",IFERROR(VLOOKUP($H742,AcctTbl,2,0),"کد ناشناخته"))</f>
        <v>0</v>
      </c>
      <c r="J742" s="27">
        <f>IF($H742="","",IFERROR(VLOOKUP($H742,AcctTbl,3,0),""))</f>
        <v>0</v>
      </c>
      <c r="K742" s="29"/>
      <c r="L742" s="28"/>
      <c r="M742" s="31"/>
      <c r="N742" s="29"/>
      <c r="O742" s="32">
        <f>IF($B742="",0,IF($U742="IN",N($M742),0))</f>
        <v>0</v>
      </c>
      <c r="P742" s="32">
        <f>IF($B742="",0,IF(OR($U742="OUT",$U742="TRF"),N($M742),0))</f>
        <v>0</v>
      </c>
      <c r="Q742" s="32">
        <f>IF($B742="",0,IF(OR($U742="OUT",$U742="TRF"),N($M742),0))</f>
        <v>0</v>
      </c>
      <c r="R742" s="32">
        <f>IF($B742="",0,IF($U742="IN",N($M742),0))</f>
        <v>0</v>
      </c>
      <c r="S742" s="33">
        <f>IF($B742="","",IF($M742="","⚠ مبلغ",IF($E742="","⚠ بانک عامل",IF(AND($U742="TRF",$F742=""),"⚠ بانک مقصد",IF(AND($V742&lt;&gt;"NONE",$V742&lt;&gt;"",$Z742=""),"⚠ طرف حساب","✓")))))</f>
        <v>0</v>
      </c>
      <c r="T742" s="29"/>
      <c r="U742" s="27">
        <f>IFERROR(VLOOKUP($D742,BankOpTbl,2,0),"")</f>
        <v>0</v>
      </c>
      <c r="V742" s="27">
        <f>IFERROR(VLOOKUP($D742,BankOpTbl,3,0),"")</f>
        <v>0</v>
      </c>
      <c r="W742" s="27">
        <f>IFERROR(VLOOKUP($D742,BankOpTbl,4,0),"")</f>
        <v>0</v>
      </c>
      <c r="X742" s="27">
        <f>IF($E742="","",IFERROR(VLOOKUP($E742,BankTbl,4,0),""))</f>
        <v>0</v>
      </c>
      <c r="Y742" s="27">
        <f>IF($F742="","",IFERROR(VLOOKUP($F742,BankTbl,4,0),""))</f>
        <v>0</v>
      </c>
      <c r="Z742" s="27">
        <f>IF($B742="","",IF($V742="PICK",LEFT($N742,5),IF($V742="FIXED",$W742,IF($V742="CODE",$H742,""))))</f>
        <v>0</v>
      </c>
    </row>
    <row r="743" spans="1:26" ht="21" customHeight="1">
      <c r="A743" s="27">
        <f>IF($B743="","",COUNTA($B$13:$B743))</f>
        <v>0</v>
      </c>
      <c r="B743" s="28"/>
      <c r="C743" s="28"/>
      <c r="D743" s="29"/>
      <c r="E743" s="29"/>
      <c r="F743" s="29"/>
      <c r="G743" s="28"/>
      <c r="H743" s="28"/>
      <c r="I743" s="30">
        <f>IF($H743="","",IFERROR(VLOOKUP($H743,AcctTbl,2,0),"کد ناشناخته"))</f>
        <v>0</v>
      </c>
      <c r="J743" s="27">
        <f>IF($H743="","",IFERROR(VLOOKUP($H743,AcctTbl,3,0),""))</f>
        <v>0</v>
      </c>
      <c r="K743" s="29"/>
      <c r="L743" s="28"/>
      <c r="M743" s="31"/>
      <c r="N743" s="29"/>
      <c r="O743" s="32">
        <f>IF($B743="",0,IF($U743="IN",N($M743),0))</f>
        <v>0</v>
      </c>
      <c r="P743" s="32">
        <f>IF($B743="",0,IF(OR($U743="OUT",$U743="TRF"),N($M743),0))</f>
        <v>0</v>
      </c>
      <c r="Q743" s="32">
        <f>IF($B743="",0,IF(OR($U743="OUT",$U743="TRF"),N($M743),0))</f>
        <v>0</v>
      </c>
      <c r="R743" s="32">
        <f>IF($B743="",0,IF($U743="IN",N($M743),0))</f>
        <v>0</v>
      </c>
      <c r="S743" s="33">
        <f>IF($B743="","",IF($M743="","⚠ مبلغ",IF($E743="","⚠ بانک عامل",IF(AND($U743="TRF",$F743=""),"⚠ بانک مقصد",IF(AND($V743&lt;&gt;"NONE",$V743&lt;&gt;"",$Z743=""),"⚠ طرف حساب","✓")))))</f>
        <v>0</v>
      </c>
      <c r="T743" s="29"/>
      <c r="U743" s="27">
        <f>IFERROR(VLOOKUP($D743,BankOpTbl,2,0),"")</f>
        <v>0</v>
      </c>
      <c r="V743" s="27">
        <f>IFERROR(VLOOKUP($D743,BankOpTbl,3,0),"")</f>
        <v>0</v>
      </c>
      <c r="W743" s="27">
        <f>IFERROR(VLOOKUP($D743,BankOpTbl,4,0),"")</f>
        <v>0</v>
      </c>
      <c r="X743" s="27">
        <f>IF($E743="","",IFERROR(VLOOKUP($E743,BankTbl,4,0),""))</f>
        <v>0</v>
      </c>
      <c r="Y743" s="27">
        <f>IF($F743="","",IFERROR(VLOOKUP($F743,BankTbl,4,0),""))</f>
        <v>0</v>
      </c>
      <c r="Z743" s="27">
        <f>IF($B743="","",IF($V743="PICK",LEFT($N743,5),IF($V743="FIXED",$W743,IF($V743="CODE",$H743,""))))</f>
        <v>0</v>
      </c>
    </row>
    <row r="744" spans="1:26" ht="21" customHeight="1">
      <c r="A744" s="27">
        <f>IF($B744="","",COUNTA($B$13:$B744))</f>
        <v>0</v>
      </c>
      <c r="B744" s="28"/>
      <c r="C744" s="28"/>
      <c r="D744" s="29"/>
      <c r="E744" s="29"/>
      <c r="F744" s="29"/>
      <c r="G744" s="28"/>
      <c r="H744" s="28"/>
      <c r="I744" s="30">
        <f>IF($H744="","",IFERROR(VLOOKUP($H744,AcctTbl,2,0),"کد ناشناخته"))</f>
        <v>0</v>
      </c>
      <c r="J744" s="27">
        <f>IF($H744="","",IFERROR(VLOOKUP($H744,AcctTbl,3,0),""))</f>
        <v>0</v>
      </c>
      <c r="K744" s="29"/>
      <c r="L744" s="28"/>
      <c r="M744" s="31"/>
      <c r="N744" s="29"/>
      <c r="O744" s="32">
        <f>IF($B744="",0,IF($U744="IN",N($M744),0))</f>
        <v>0</v>
      </c>
      <c r="P744" s="32">
        <f>IF($B744="",0,IF(OR($U744="OUT",$U744="TRF"),N($M744),0))</f>
        <v>0</v>
      </c>
      <c r="Q744" s="32">
        <f>IF($B744="",0,IF(OR($U744="OUT",$U744="TRF"),N($M744),0))</f>
        <v>0</v>
      </c>
      <c r="R744" s="32">
        <f>IF($B744="",0,IF($U744="IN",N($M744),0))</f>
        <v>0</v>
      </c>
      <c r="S744" s="33">
        <f>IF($B744="","",IF($M744="","⚠ مبلغ",IF($E744="","⚠ بانک عامل",IF(AND($U744="TRF",$F744=""),"⚠ بانک مقصد",IF(AND($V744&lt;&gt;"NONE",$V744&lt;&gt;"",$Z744=""),"⚠ طرف حساب","✓")))))</f>
        <v>0</v>
      </c>
      <c r="T744" s="29"/>
      <c r="U744" s="27">
        <f>IFERROR(VLOOKUP($D744,BankOpTbl,2,0),"")</f>
        <v>0</v>
      </c>
      <c r="V744" s="27">
        <f>IFERROR(VLOOKUP($D744,BankOpTbl,3,0),"")</f>
        <v>0</v>
      </c>
      <c r="W744" s="27">
        <f>IFERROR(VLOOKUP($D744,BankOpTbl,4,0),"")</f>
        <v>0</v>
      </c>
      <c r="X744" s="27">
        <f>IF($E744="","",IFERROR(VLOOKUP($E744,BankTbl,4,0),""))</f>
        <v>0</v>
      </c>
      <c r="Y744" s="27">
        <f>IF($F744="","",IFERROR(VLOOKUP($F744,BankTbl,4,0),""))</f>
        <v>0</v>
      </c>
      <c r="Z744" s="27">
        <f>IF($B744="","",IF($V744="PICK",LEFT($N744,5),IF($V744="FIXED",$W744,IF($V744="CODE",$H744,""))))</f>
        <v>0</v>
      </c>
    </row>
    <row r="745" spans="1:26" ht="21" customHeight="1">
      <c r="A745" s="27">
        <f>IF($B745="","",COUNTA($B$13:$B745))</f>
        <v>0</v>
      </c>
      <c r="B745" s="28"/>
      <c r="C745" s="28"/>
      <c r="D745" s="29"/>
      <c r="E745" s="29"/>
      <c r="F745" s="29"/>
      <c r="G745" s="28"/>
      <c r="H745" s="28"/>
      <c r="I745" s="30">
        <f>IF($H745="","",IFERROR(VLOOKUP($H745,AcctTbl,2,0),"کد ناشناخته"))</f>
        <v>0</v>
      </c>
      <c r="J745" s="27">
        <f>IF($H745="","",IFERROR(VLOOKUP($H745,AcctTbl,3,0),""))</f>
        <v>0</v>
      </c>
      <c r="K745" s="29"/>
      <c r="L745" s="28"/>
      <c r="M745" s="31"/>
      <c r="N745" s="29"/>
      <c r="O745" s="32">
        <f>IF($B745="",0,IF($U745="IN",N($M745),0))</f>
        <v>0</v>
      </c>
      <c r="P745" s="32">
        <f>IF($B745="",0,IF(OR($U745="OUT",$U745="TRF"),N($M745),0))</f>
        <v>0</v>
      </c>
      <c r="Q745" s="32">
        <f>IF($B745="",0,IF(OR($U745="OUT",$U745="TRF"),N($M745),0))</f>
        <v>0</v>
      </c>
      <c r="R745" s="32">
        <f>IF($B745="",0,IF($U745="IN",N($M745),0))</f>
        <v>0</v>
      </c>
      <c r="S745" s="33">
        <f>IF($B745="","",IF($M745="","⚠ مبلغ",IF($E745="","⚠ بانک عامل",IF(AND($U745="TRF",$F745=""),"⚠ بانک مقصد",IF(AND($V745&lt;&gt;"NONE",$V745&lt;&gt;"",$Z745=""),"⚠ طرف حساب","✓")))))</f>
        <v>0</v>
      </c>
      <c r="T745" s="29"/>
      <c r="U745" s="27">
        <f>IFERROR(VLOOKUP($D745,BankOpTbl,2,0),"")</f>
        <v>0</v>
      </c>
      <c r="V745" s="27">
        <f>IFERROR(VLOOKUP($D745,BankOpTbl,3,0),"")</f>
        <v>0</v>
      </c>
      <c r="W745" s="27">
        <f>IFERROR(VLOOKUP($D745,BankOpTbl,4,0),"")</f>
        <v>0</v>
      </c>
      <c r="X745" s="27">
        <f>IF($E745="","",IFERROR(VLOOKUP($E745,BankTbl,4,0),""))</f>
        <v>0</v>
      </c>
      <c r="Y745" s="27">
        <f>IF($F745="","",IFERROR(VLOOKUP($F745,BankTbl,4,0),""))</f>
        <v>0</v>
      </c>
      <c r="Z745" s="27">
        <f>IF($B745="","",IF($V745="PICK",LEFT($N745,5),IF($V745="FIXED",$W745,IF($V745="CODE",$H745,""))))</f>
        <v>0</v>
      </c>
    </row>
    <row r="746" spans="1:26" ht="21" customHeight="1">
      <c r="A746" s="27">
        <f>IF($B746="","",COUNTA($B$13:$B746))</f>
        <v>0</v>
      </c>
      <c r="B746" s="28"/>
      <c r="C746" s="28"/>
      <c r="D746" s="29"/>
      <c r="E746" s="29"/>
      <c r="F746" s="29"/>
      <c r="G746" s="28"/>
      <c r="H746" s="28"/>
      <c r="I746" s="30">
        <f>IF($H746="","",IFERROR(VLOOKUP($H746,AcctTbl,2,0),"کد ناشناخته"))</f>
        <v>0</v>
      </c>
      <c r="J746" s="27">
        <f>IF($H746="","",IFERROR(VLOOKUP($H746,AcctTbl,3,0),""))</f>
        <v>0</v>
      </c>
      <c r="K746" s="29"/>
      <c r="L746" s="28"/>
      <c r="M746" s="31"/>
      <c r="N746" s="29"/>
      <c r="O746" s="32">
        <f>IF($B746="",0,IF($U746="IN",N($M746),0))</f>
        <v>0</v>
      </c>
      <c r="P746" s="32">
        <f>IF($B746="",0,IF(OR($U746="OUT",$U746="TRF"),N($M746),0))</f>
        <v>0</v>
      </c>
      <c r="Q746" s="32">
        <f>IF($B746="",0,IF(OR($U746="OUT",$U746="TRF"),N($M746),0))</f>
        <v>0</v>
      </c>
      <c r="R746" s="32">
        <f>IF($B746="",0,IF($U746="IN",N($M746),0))</f>
        <v>0</v>
      </c>
      <c r="S746" s="33">
        <f>IF($B746="","",IF($M746="","⚠ مبلغ",IF($E746="","⚠ بانک عامل",IF(AND($U746="TRF",$F746=""),"⚠ بانک مقصد",IF(AND($V746&lt;&gt;"NONE",$V746&lt;&gt;"",$Z746=""),"⚠ طرف حساب","✓")))))</f>
        <v>0</v>
      </c>
      <c r="T746" s="29"/>
      <c r="U746" s="27">
        <f>IFERROR(VLOOKUP($D746,BankOpTbl,2,0),"")</f>
        <v>0</v>
      </c>
      <c r="V746" s="27">
        <f>IFERROR(VLOOKUP($D746,BankOpTbl,3,0),"")</f>
        <v>0</v>
      </c>
      <c r="W746" s="27">
        <f>IFERROR(VLOOKUP($D746,BankOpTbl,4,0),"")</f>
        <v>0</v>
      </c>
      <c r="X746" s="27">
        <f>IF($E746="","",IFERROR(VLOOKUP($E746,BankTbl,4,0),""))</f>
        <v>0</v>
      </c>
      <c r="Y746" s="27">
        <f>IF($F746="","",IFERROR(VLOOKUP($F746,BankTbl,4,0),""))</f>
        <v>0</v>
      </c>
      <c r="Z746" s="27">
        <f>IF($B746="","",IF($V746="PICK",LEFT($N746,5),IF($V746="FIXED",$W746,IF($V746="CODE",$H746,""))))</f>
        <v>0</v>
      </c>
    </row>
    <row r="747" spans="1:26" ht="21" customHeight="1">
      <c r="A747" s="27">
        <f>IF($B747="","",COUNTA($B$13:$B747))</f>
        <v>0</v>
      </c>
      <c r="B747" s="28"/>
      <c r="C747" s="28"/>
      <c r="D747" s="29"/>
      <c r="E747" s="29"/>
      <c r="F747" s="29"/>
      <c r="G747" s="28"/>
      <c r="H747" s="28"/>
      <c r="I747" s="30">
        <f>IF($H747="","",IFERROR(VLOOKUP($H747,AcctTbl,2,0),"کد ناشناخته"))</f>
        <v>0</v>
      </c>
      <c r="J747" s="27">
        <f>IF($H747="","",IFERROR(VLOOKUP($H747,AcctTbl,3,0),""))</f>
        <v>0</v>
      </c>
      <c r="K747" s="29"/>
      <c r="L747" s="28"/>
      <c r="M747" s="31"/>
      <c r="N747" s="29"/>
      <c r="O747" s="32">
        <f>IF($B747="",0,IF($U747="IN",N($M747),0))</f>
        <v>0</v>
      </c>
      <c r="P747" s="32">
        <f>IF($B747="",0,IF(OR($U747="OUT",$U747="TRF"),N($M747),0))</f>
        <v>0</v>
      </c>
      <c r="Q747" s="32">
        <f>IF($B747="",0,IF(OR($U747="OUT",$U747="TRF"),N($M747),0))</f>
        <v>0</v>
      </c>
      <c r="R747" s="32">
        <f>IF($B747="",0,IF($U747="IN",N($M747),0))</f>
        <v>0</v>
      </c>
      <c r="S747" s="33">
        <f>IF($B747="","",IF($M747="","⚠ مبلغ",IF($E747="","⚠ بانک عامل",IF(AND($U747="TRF",$F747=""),"⚠ بانک مقصد",IF(AND($V747&lt;&gt;"NONE",$V747&lt;&gt;"",$Z747=""),"⚠ طرف حساب","✓")))))</f>
        <v>0</v>
      </c>
      <c r="T747" s="29"/>
      <c r="U747" s="27">
        <f>IFERROR(VLOOKUP($D747,BankOpTbl,2,0),"")</f>
        <v>0</v>
      </c>
      <c r="V747" s="27">
        <f>IFERROR(VLOOKUP($D747,BankOpTbl,3,0),"")</f>
        <v>0</v>
      </c>
      <c r="W747" s="27">
        <f>IFERROR(VLOOKUP($D747,BankOpTbl,4,0),"")</f>
        <v>0</v>
      </c>
      <c r="X747" s="27">
        <f>IF($E747="","",IFERROR(VLOOKUP($E747,BankTbl,4,0),""))</f>
        <v>0</v>
      </c>
      <c r="Y747" s="27">
        <f>IF($F747="","",IFERROR(VLOOKUP($F747,BankTbl,4,0),""))</f>
        <v>0</v>
      </c>
      <c r="Z747" s="27">
        <f>IF($B747="","",IF($V747="PICK",LEFT($N747,5),IF($V747="FIXED",$W747,IF($V747="CODE",$H747,""))))</f>
        <v>0</v>
      </c>
    </row>
    <row r="748" spans="1:26" ht="21" customHeight="1">
      <c r="A748" s="27">
        <f>IF($B748="","",COUNTA($B$13:$B748))</f>
        <v>0</v>
      </c>
      <c r="B748" s="28"/>
      <c r="C748" s="28"/>
      <c r="D748" s="29"/>
      <c r="E748" s="29"/>
      <c r="F748" s="29"/>
      <c r="G748" s="28"/>
      <c r="H748" s="28"/>
      <c r="I748" s="30">
        <f>IF($H748="","",IFERROR(VLOOKUP($H748,AcctTbl,2,0),"کد ناشناخته"))</f>
        <v>0</v>
      </c>
      <c r="J748" s="27">
        <f>IF($H748="","",IFERROR(VLOOKUP($H748,AcctTbl,3,0),""))</f>
        <v>0</v>
      </c>
      <c r="K748" s="29"/>
      <c r="L748" s="28"/>
      <c r="M748" s="31"/>
      <c r="N748" s="29"/>
      <c r="O748" s="32">
        <f>IF($B748="",0,IF($U748="IN",N($M748),0))</f>
        <v>0</v>
      </c>
      <c r="P748" s="32">
        <f>IF($B748="",0,IF(OR($U748="OUT",$U748="TRF"),N($M748),0))</f>
        <v>0</v>
      </c>
      <c r="Q748" s="32">
        <f>IF($B748="",0,IF(OR($U748="OUT",$U748="TRF"),N($M748),0))</f>
        <v>0</v>
      </c>
      <c r="R748" s="32">
        <f>IF($B748="",0,IF($U748="IN",N($M748),0))</f>
        <v>0</v>
      </c>
      <c r="S748" s="33">
        <f>IF($B748="","",IF($M748="","⚠ مبلغ",IF($E748="","⚠ بانک عامل",IF(AND($U748="TRF",$F748=""),"⚠ بانک مقصد",IF(AND($V748&lt;&gt;"NONE",$V748&lt;&gt;"",$Z748=""),"⚠ طرف حساب","✓")))))</f>
        <v>0</v>
      </c>
      <c r="T748" s="29"/>
      <c r="U748" s="27">
        <f>IFERROR(VLOOKUP($D748,BankOpTbl,2,0),"")</f>
        <v>0</v>
      </c>
      <c r="V748" s="27">
        <f>IFERROR(VLOOKUP($D748,BankOpTbl,3,0),"")</f>
        <v>0</v>
      </c>
      <c r="W748" s="27">
        <f>IFERROR(VLOOKUP($D748,BankOpTbl,4,0),"")</f>
        <v>0</v>
      </c>
      <c r="X748" s="27">
        <f>IF($E748="","",IFERROR(VLOOKUP($E748,BankTbl,4,0),""))</f>
        <v>0</v>
      </c>
      <c r="Y748" s="27">
        <f>IF($F748="","",IFERROR(VLOOKUP($F748,BankTbl,4,0),""))</f>
        <v>0</v>
      </c>
      <c r="Z748" s="27">
        <f>IF($B748="","",IF($V748="PICK",LEFT($N748,5),IF($V748="FIXED",$W748,IF($V748="CODE",$H748,""))))</f>
        <v>0</v>
      </c>
    </row>
    <row r="749" spans="1:26" ht="21" customHeight="1">
      <c r="A749" s="27">
        <f>IF($B749="","",COUNTA($B$13:$B749))</f>
        <v>0</v>
      </c>
      <c r="B749" s="28"/>
      <c r="C749" s="28"/>
      <c r="D749" s="29"/>
      <c r="E749" s="29"/>
      <c r="F749" s="29"/>
      <c r="G749" s="28"/>
      <c r="H749" s="28"/>
      <c r="I749" s="30">
        <f>IF($H749="","",IFERROR(VLOOKUP($H749,AcctTbl,2,0),"کد ناشناخته"))</f>
        <v>0</v>
      </c>
      <c r="J749" s="27">
        <f>IF($H749="","",IFERROR(VLOOKUP($H749,AcctTbl,3,0),""))</f>
        <v>0</v>
      </c>
      <c r="K749" s="29"/>
      <c r="L749" s="28"/>
      <c r="M749" s="31"/>
      <c r="N749" s="29"/>
      <c r="O749" s="32">
        <f>IF($B749="",0,IF($U749="IN",N($M749),0))</f>
        <v>0</v>
      </c>
      <c r="P749" s="32">
        <f>IF($B749="",0,IF(OR($U749="OUT",$U749="TRF"),N($M749),0))</f>
        <v>0</v>
      </c>
      <c r="Q749" s="32">
        <f>IF($B749="",0,IF(OR($U749="OUT",$U749="TRF"),N($M749),0))</f>
        <v>0</v>
      </c>
      <c r="R749" s="32">
        <f>IF($B749="",0,IF($U749="IN",N($M749),0))</f>
        <v>0</v>
      </c>
      <c r="S749" s="33">
        <f>IF($B749="","",IF($M749="","⚠ مبلغ",IF($E749="","⚠ بانک عامل",IF(AND($U749="TRF",$F749=""),"⚠ بانک مقصد",IF(AND($V749&lt;&gt;"NONE",$V749&lt;&gt;"",$Z749=""),"⚠ طرف حساب","✓")))))</f>
        <v>0</v>
      </c>
      <c r="T749" s="29"/>
      <c r="U749" s="27">
        <f>IFERROR(VLOOKUP($D749,BankOpTbl,2,0),"")</f>
        <v>0</v>
      </c>
      <c r="V749" s="27">
        <f>IFERROR(VLOOKUP($D749,BankOpTbl,3,0),"")</f>
        <v>0</v>
      </c>
      <c r="W749" s="27">
        <f>IFERROR(VLOOKUP($D749,BankOpTbl,4,0),"")</f>
        <v>0</v>
      </c>
      <c r="X749" s="27">
        <f>IF($E749="","",IFERROR(VLOOKUP($E749,BankTbl,4,0),""))</f>
        <v>0</v>
      </c>
      <c r="Y749" s="27">
        <f>IF($F749="","",IFERROR(VLOOKUP($F749,BankTbl,4,0),""))</f>
        <v>0</v>
      </c>
      <c r="Z749" s="27">
        <f>IF($B749="","",IF($V749="PICK",LEFT($N749,5),IF($V749="FIXED",$W749,IF($V749="CODE",$H749,""))))</f>
        <v>0</v>
      </c>
    </row>
    <row r="750" spans="1:26" ht="21" customHeight="1">
      <c r="A750" s="27">
        <f>IF($B750="","",COUNTA($B$13:$B750))</f>
        <v>0</v>
      </c>
      <c r="B750" s="28"/>
      <c r="C750" s="28"/>
      <c r="D750" s="29"/>
      <c r="E750" s="29"/>
      <c r="F750" s="29"/>
      <c r="G750" s="28"/>
      <c r="H750" s="28"/>
      <c r="I750" s="30">
        <f>IF($H750="","",IFERROR(VLOOKUP($H750,AcctTbl,2,0),"کد ناشناخته"))</f>
        <v>0</v>
      </c>
      <c r="J750" s="27">
        <f>IF($H750="","",IFERROR(VLOOKUP($H750,AcctTbl,3,0),""))</f>
        <v>0</v>
      </c>
      <c r="K750" s="29"/>
      <c r="L750" s="28"/>
      <c r="M750" s="31"/>
      <c r="N750" s="29"/>
      <c r="O750" s="32">
        <f>IF($B750="",0,IF($U750="IN",N($M750),0))</f>
        <v>0</v>
      </c>
      <c r="P750" s="32">
        <f>IF($B750="",0,IF(OR($U750="OUT",$U750="TRF"),N($M750),0))</f>
        <v>0</v>
      </c>
      <c r="Q750" s="32">
        <f>IF($B750="",0,IF(OR($U750="OUT",$U750="TRF"),N($M750),0))</f>
        <v>0</v>
      </c>
      <c r="R750" s="32">
        <f>IF($B750="",0,IF($U750="IN",N($M750),0))</f>
        <v>0</v>
      </c>
      <c r="S750" s="33">
        <f>IF($B750="","",IF($M750="","⚠ مبلغ",IF($E750="","⚠ بانک عامل",IF(AND($U750="TRF",$F750=""),"⚠ بانک مقصد",IF(AND($V750&lt;&gt;"NONE",$V750&lt;&gt;"",$Z750=""),"⚠ طرف حساب","✓")))))</f>
        <v>0</v>
      </c>
      <c r="T750" s="29"/>
      <c r="U750" s="27">
        <f>IFERROR(VLOOKUP($D750,BankOpTbl,2,0),"")</f>
        <v>0</v>
      </c>
      <c r="V750" s="27">
        <f>IFERROR(VLOOKUP($D750,BankOpTbl,3,0),"")</f>
        <v>0</v>
      </c>
      <c r="W750" s="27">
        <f>IFERROR(VLOOKUP($D750,BankOpTbl,4,0),"")</f>
        <v>0</v>
      </c>
      <c r="X750" s="27">
        <f>IF($E750="","",IFERROR(VLOOKUP($E750,BankTbl,4,0),""))</f>
        <v>0</v>
      </c>
      <c r="Y750" s="27">
        <f>IF($F750="","",IFERROR(VLOOKUP($F750,BankTbl,4,0),""))</f>
        <v>0</v>
      </c>
      <c r="Z750" s="27">
        <f>IF($B750="","",IF($V750="PICK",LEFT($N750,5),IF($V750="FIXED",$W750,IF($V750="CODE",$H750,""))))</f>
        <v>0</v>
      </c>
    </row>
    <row r="751" spans="1:26" ht="21" customHeight="1">
      <c r="A751" s="27">
        <f>IF($B751="","",COUNTA($B$13:$B751))</f>
        <v>0</v>
      </c>
      <c r="B751" s="28"/>
      <c r="C751" s="28"/>
      <c r="D751" s="29"/>
      <c r="E751" s="29"/>
      <c r="F751" s="29"/>
      <c r="G751" s="28"/>
      <c r="H751" s="28"/>
      <c r="I751" s="30">
        <f>IF($H751="","",IFERROR(VLOOKUP($H751,AcctTbl,2,0),"کد ناشناخته"))</f>
        <v>0</v>
      </c>
      <c r="J751" s="27">
        <f>IF($H751="","",IFERROR(VLOOKUP($H751,AcctTbl,3,0),""))</f>
        <v>0</v>
      </c>
      <c r="K751" s="29"/>
      <c r="L751" s="28"/>
      <c r="M751" s="31"/>
      <c r="N751" s="29"/>
      <c r="O751" s="32">
        <f>IF($B751="",0,IF($U751="IN",N($M751),0))</f>
        <v>0</v>
      </c>
      <c r="P751" s="32">
        <f>IF($B751="",0,IF(OR($U751="OUT",$U751="TRF"),N($M751),0))</f>
        <v>0</v>
      </c>
      <c r="Q751" s="32">
        <f>IF($B751="",0,IF(OR($U751="OUT",$U751="TRF"),N($M751),0))</f>
        <v>0</v>
      </c>
      <c r="R751" s="32">
        <f>IF($B751="",0,IF($U751="IN",N($M751),0))</f>
        <v>0</v>
      </c>
      <c r="S751" s="33">
        <f>IF($B751="","",IF($M751="","⚠ مبلغ",IF($E751="","⚠ بانک عامل",IF(AND($U751="TRF",$F751=""),"⚠ بانک مقصد",IF(AND($V751&lt;&gt;"NONE",$V751&lt;&gt;"",$Z751=""),"⚠ طرف حساب","✓")))))</f>
        <v>0</v>
      </c>
      <c r="T751" s="29"/>
      <c r="U751" s="27">
        <f>IFERROR(VLOOKUP($D751,BankOpTbl,2,0),"")</f>
        <v>0</v>
      </c>
      <c r="V751" s="27">
        <f>IFERROR(VLOOKUP($D751,BankOpTbl,3,0),"")</f>
        <v>0</v>
      </c>
      <c r="W751" s="27">
        <f>IFERROR(VLOOKUP($D751,BankOpTbl,4,0),"")</f>
        <v>0</v>
      </c>
      <c r="X751" s="27">
        <f>IF($E751="","",IFERROR(VLOOKUP($E751,BankTbl,4,0),""))</f>
        <v>0</v>
      </c>
      <c r="Y751" s="27">
        <f>IF($F751="","",IFERROR(VLOOKUP($F751,BankTbl,4,0),""))</f>
        <v>0</v>
      </c>
      <c r="Z751" s="27">
        <f>IF($B751="","",IF($V751="PICK",LEFT($N751,5),IF($V751="FIXED",$W751,IF($V751="CODE",$H751,""))))</f>
        <v>0</v>
      </c>
    </row>
    <row r="752" spans="1:26" ht="21" customHeight="1">
      <c r="A752" s="27">
        <f>IF($B752="","",COUNTA($B$13:$B752))</f>
        <v>0</v>
      </c>
      <c r="B752" s="28"/>
      <c r="C752" s="28"/>
      <c r="D752" s="29"/>
      <c r="E752" s="29"/>
      <c r="F752" s="29"/>
      <c r="G752" s="28"/>
      <c r="H752" s="28"/>
      <c r="I752" s="30">
        <f>IF($H752="","",IFERROR(VLOOKUP($H752,AcctTbl,2,0),"کد ناشناخته"))</f>
        <v>0</v>
      </c>
      <c r="J752" s="27">
        <f>IF($H752="","",IFERROR(VLOOKUP($H752,AcctTbl,3,0),""))</f>
        <v>0</v>
      </c>
      <c r="K752" s="29"/>
      <c r="L752" s="28"/>
      <c r="M752" s="31"/>
      <c r="N752" s="29"/>
      <c r="O752" s="32">
        <f>IF($B752="",0,IF($U752="IN",N($M752),0))</f>
        <v>0</v>
      </c>
      <c r="P752" s="32">
        <f>IF($B752="",0,IF(OR($U752="OUT",$U752="TRF"),N($M752),0))</f>
        <v>0</v>
      </c>
      <c r="Q752" s="32">
        <f>IF($B752="",0,IF(OR($U752="OUT",$U752="TRF"),N($M752),0))</f>
        <v>0</v>
      </c>
      <c r="R752" s="32">
        <f>IF($B752="",0,IF($U752="IN",N($M752),0))</f>
        <v>0</v>
      </c>
      <c r="S752" s="33">
        <f>IF($B752="","",IF($M752="","⚠ مبلغ",IF($E752="","⚠ بانک عامل",IF(AND($U752="TRF",$F752=""),"⚠ بانک مقصد",IF(AND($V752&lt;&gt;"NONE",$V752&lt;&gt;"",$Z752=""),"⚠ طرف حساب","✓")))))</f>
        <v>0</v>
      </c>
      <c r="T752" s="29"/>
      <c r="U752" s="27">
        <f>IFERROR(VLOOKUP($D752,BankOpTbl,2,0),"")</f>
        <v>0</v>
      </c>
      <c r="V752" s="27">
        <f>IFERROR(VLOOKUP($D752,BankOpTbl,3,0),"")</f>
        <v>0</v>
      </c>
      <c r="W752" s="27">
        <f>IFERROR(VLOOKUP($D752,BankOpTbl,4,0),"")</f>
        <v>0</v>
      </c>
      <c r="X752" s="27">
        <f>IF($E752="","",IFERROR(VLOOKUP($E752,BankTbl,4,0),""))</f>
        <v>0</v>
      </c>
      <c r="Y752" s="27">
        <f>IF($F752="","",IFERROR(VLOOKUP($F752,BankTbl,4,0),""))</f>
        <v>0</v>
      </c>
      <c r="Z752" s="27">
        <f>IF($B752="","",IF($V752="PICK",LEFT($N752,5),IF($V752="FIXED",$W752,IF($V752="CODE",$H752,""))))</f>
        <v>0</v>
      </c>
    </row>
    <row r="753" spans="1:26" ht="21" customHeight="1">
      <c r="A753" s="27">
        <f>IF($B753="","",COUNTA($B$13:$B753))</f>
        <v>0</v>
      </c>
      <c r="B753" s="28"/>
      <c r="C753" s="28"/>
      <c r="D753" s="29"/>
      <c r="E753" s="29"/>
      <c r="F753" s="29"/>
      <c r="G753" s="28"/>
      <c r="H753" s="28"/>
      <c r="I753" s="30">
        <f>IF($H753="","",IFERROR(VLOOKUP($H753,AcctTbl,2,0),"کد ناشناخته"))</f>
        <v>0</v>
      </c>
      <c r="J753" s="27">
        <f>IF($H753="","",IFERROR(VLOOKUP($H753,AcctTbl,3,0),""))</f>
        <v>0</v>
      </c>
      <c r="K753" s="29"/>
      <c r="L753" s="28"/>
      <c r="M753" s="31"/>
      <c r="N753" s="29"/>
      <c r="O753" s="32">
        <f>IF($B753="",0,IF($U753="IN",N($M753),0))</f>
        <v>0</v>
      </c>
      <c r="P753" s="32">
        <f>IF($B753="",0,IF(OR($U753="OUT",$U753="TRF"),N($M753),0))</f>
        <v>0</v>
      </c>
      <c r="Q753" s="32">
        <f>IF($B753="",0,IF(OR($U753="OUT",$U753="TRF"),N($M753),0))</f>
        <v>0</v>
      </c>
      <c r="R753" s="32">
        <f>IF($B753="",0,IF($U753="IN",N($M753),0))</f>
        <v>0</v>
      </c>
      <c r="S753" s="33">
        <f>IF($B753="","",IF($M753="","⚠ مبلغ",IF($E753="","⚠ بانک عامل",IF(AND($U753="TRF",$F753=""),"⚠ بانک مقصد",IF(AND($V753&lt;&gt;"NONE",$V753&lt;&gt;"",$Z753=""),"⚠ طرف حساب","✓")))))</f>
        <v>0</v>
      </c>
      <c r="T753" s="29"/>
      <c r="U753" s="27">
        <f>IFERROR(VLOOKUP($D753,BankOpTbl,2,0),"")</f>
        <v>0</v>
      </c>
      <c r="V753" s="27">
        <f>IFERROR(VLOOKUP($D753,BankOpTbl,3,0),"")</f>
        <v>0</v>
      </c>
      <c r="W753" s="27">
        <f>IFERROR(VLOOKUP($D753,BankOpTbl,4,0),"")</f>
        <v>0</v>
      </c>
      <c r="X753" s="27">
        <f>IF($E753="","",IFERROR(VLOOKUP($E753,BankTbl,4,0),""))</f>
        <v>0</v>
      </c>
      <c r="Y753" s="27">
        <f>IF($F753="","",IFERROR(VLOOKUP($F753,BankTbl,4,0),""))</f>
        <v>0</v>
      </c>
      <c r="Z753" s="27">
        <f>IF($B753="","",IF($V753="PICK",LEFT($N753,5),IF($V753="FIXED",$W753,IF($V753="CODE",$H753,""))))</f>
        <v>0</v>
      </c>
    </row>
    <row r="754" spans="1:26" ht="21" customHeight="1">
      <c r="A754" s="27">
        <f>IF($B754="","",COUNTA($B$13:$B754))</f>
        <v>0</v>
      </c>
      <c r="B754" s="28"/>
      <c r="C754" s="28"/>
      <c r="D754" s="29"/>
      <c r="E754" s="29"/>
      <c r="F754" s="29"/>
      <c r="G754" s="28"/>
      <c r="H754" s="28"/>
      <c r="I754" s="30">
        <f>IF($H754="","",IFERROR(VLOOKUP($H754,AcctTbl,2,0),"کد ناشناخته"))</f>
        <v>0</v>
      </c>
      <c r="J754" s="27">
        <f>IF($H754="","",IFERROR(VLOOKUP($H754,AcctTbl,3,0),""))</f>
        <v>0</v>
      </c>
      <c r="K754" s="29"/>
      <c r="L754" s="28"/>
      <c r="M754" s="31"/>
      <c r="N754" s="29"/>
      <c r="O754" s="32">
        <f>IF($B754="",0,IF($U754="IN",N($M754),0))</f>
        <v>0</v>
      </c>
      <c r="P754" s="32">
        <f>IF($B754="",0,IF(OR($U754="OUT",$U754="TRF"),N($M754),0))</f>
        <v>0</v>
      </c>
      <c r="Q754" s="32">
        <f>IF($B754="",0,IF(OR($U754="OUT",$U754="TRF"),N($M754),0))</f>
        <v>0</v>
      </c>
      <c r="R754" s="32">
        <f>IF($B754="",0,IF($U754="IN",N($M754),0))</f>
        <v>0</v>
      </c>
      <c r="S754" s="33">
        <f>IF($B754="","",IF($M754="","⚠ مبلغ",IF($E754="","⚠ بانک عامل",IF(AND($U754="TRF",$F754=""),"⚠ بانک مقصد",IF(AND($V754&lt;&gt;"NONE",$V754&lt;&gt;"",$Z754=""),"⚠ طرف حساب","✓")))))</f>
        <v>0</v>
      </c>
      <c r="T754" s="29"/>
      <c r="U754" s="27">
        <f>IFERROR(VLOOKUP($D754,BankOpTbl,2,0),"")</f>
        <v>0</v>
      </c>
      <c r="V754" s="27">
        <f>IFERROR(VLOOKUP($D754,BankOpTbl,3,0),"")</f>
        <v>0</v>
      </c>
      <c r="W754" s="27">
        <f>IFERROR(VLOOKUP($D754,BankOpTbl,4,0),"")</f>
        <v>0</v>
      </c>
      <c r="X754" s="27">
        <f>IF($E754="","",IFERROR(VLOOKUP($E754,BankTbl,4,0),""))</f>
        <v>0</v>
      </c>
      <c r="Y754" s="27">
        <f>IF($F754="","",IFERROR(VLOOKUP($F754,BankTbl,4,0),""))</f>
        <v>0</v>
      </c>
      <c r="Z754" s="27">
        <f>IF($B754="","",IF($V754="PICK",LEFT($N754,5),IF($V754="FIXED",$W754,IF($V754="CODE",$H754,""))))</f>
        <v>0</v>
      </c>
    </row>
    <row r="755" spans="1:26" ht="21" customHeight="1">
      <c r="A755" s="27">
        <f>IF($B755="","",COUNTA($B$13:$B755))</f>
        <v>0</v>
      </c>
      <c r="B755" s="28"/>
      <c r="C755" s="28"/>
      <c r="D755" s="29"/>
      <c r="E755" s="29"/>
      <c r="F755" s="29"/>
      <c r="G755" s="28"/>
      <c r="H755" s="28"/>
      <c r="I755" s="30">
        <f>IF($H755="","",IFERROR(VLOOKUP($H755,AcctTbl,2,0),"کد ناشناخته"))</f>
        <v>0</v>
      </c>
      <c r="J755" s="27">
        <f>IF($H755="","",IFERROR(VLOOKUP($H755,AcctTbl,3,0),""))</f>
        <v>0</v>
      </c>
      <c r="K755" s="29"/>
      <c r="L755" s="28"/>
      <c r="M755" s="31"/>
      <c r="N755" s="29"/>
      <c r="O755" s="32">
        <f>IF($B755="",0,IF($U755="IN",N($M755),0))</f>
        <v>0</v>
      </c>
      <c r="P755" s="32">
        <f>IF($B755="",0,IF(OR($U755="OUT",$U755="TRF"),N($M755),0))</f>
        <v>0</v>
      </c>
      <c r="Q755" s="32">
        <f>IF($B755="",0,IF(OR($U755="OUT",$U755="TRF"),N($M755),0))</f>
        <v>0</v>
      </c>
      <c r="R755" s="32">
        <f>IF($B755="",0,IF($U755="IN",N($M755),0))</f>
        <v>0</v>
      </c>
      <c r="S755" s="33">
        <f>IF($B755="","",IF($M755="","⚠ مبلغ",IF($E755="","⚠ بانک عامل",IF(AND($U755="TRF",$F755=""),"⚠ بانک مقصد",IF(AND($V755&lt;&gt;"NONE",$V755&lt;&gt;"",$Z755=""),"⚠ طرف حساب","✓")))))</f>
        <v>0</v>
      </c>
      <c r="T755" s="29"/>
      <c r="U755" s="27">
        <f>IFERROR(VLOOKUP($D755,BankOpTbl,2,0),"")</f>
        <v>0</v>
      </c>
      <c r="V755" s="27">
        <f>IFERROR(VLOOKUP($D755,BankOpTbl,3,0),"")</f>
        <v>0</v>
      </c>
      <c r="W755" s="27">
        <f>IFERROR(VLOOKUP($D755,BankOpTbl,4,0),"")</f>
        <v>0</v>
      </c>
      <c r="X755" s="27">
        <f>IF($E755="","",IFERROR(VLOOKUP($E755,BankTbl,4,0),""))</f>
        <v>0</v>
      </c>
      <c r="Y755" s="27">
        <f>IF($F755="","",IFERROR(VLOOKUP($F755,BankTbl,4,0),""))</f>
        <v>0</v>
      </c>
      <c r="Z755" s="27">
        <f>IF($B755="","",IF($V755="PICK",LEFT($N755,5),IF($V755="FIXED",$W755,IF($V755="CODE",$H755,""))))</f>
        <v>0</v>
      </c>
    </row>
    <row r="756" spans="1:26" ht="21" customHeight="1">
      <c r="A756" s="27">
        <f>IF($B756="","",COUNTA($B$13:$B756))</f>
        <v>0</v>
      </c>
      <c r="B756" s="28"/>
      <c r="C756" s="28"/>
      <c r="D756" s="29"/>
      <c r="E756" s="29"/>
      <c r="F756" s="29"/>
      <c r="G756" s="28"/>
      <c r="H756" s="28"/>
      <c r="I756" s="30">
        <f>IF($H756="","",IFERROR(VLOOKUP($H756,AcctTbl,2,0),"کد ناشناخته"))</f>
        <v>0</v>
      </c>
      <c r="J756" s="27">
        <f>IF($H756="","",IFERROR(VLOOKUP($H756,AcctTbl,3,0),""))</f>
        <v>0</v>
      </c>
      <c r="K756" s="29"/>
      <c r="L756" s="28"/>
      <c r="M756" s="31"/>
      <c r="N756" s="29"/>
      <c r="O756" s="32">
        <f>IF($B756="",0,IF($U756="IN",N($M756),0))</f>
        <v>0</v>
      </c>
      <c r="P756" s="32">
        <f>IF($B756="",0,IF(OR($U756="OUT",$U756="TRF"),N($M756),0))</f>
        <v>0</v>
      </c>
      <c r="Q756" s="32">
        <f>IF($B756="",0,IF(OR($U756="OUT",$U756="TRF"),N($M756),0))</f>
        <v>0</v>
      </c>
      <c r="R756" s="32">
        <f>IF($B756="",0,IF($U756="IN",N($M756),0))</f>
        <v>0</v>
      </c>
      <c r="S756" s="33">
        <f>IF($B756="","",IF($M756="","⚠ مبلغ",IF($E756="","⚠ بانک عامل",IF(AND($U756="TRF",$F756=""),"⚠ بانک مقصد",IF(AND($V756&lt;&gt;"NONE",$V756&lt;&gt;"",$Z756=""),"⚠ طرف حساب","✓")))))</f>
        <v>0</v>
      </c>
      <c r="T756" s="29"/>
      <c r="U756" s="27">
        <f>IFERROR(VLOOKUP($D756,BankOpTbl,2,0),"")</f>
        <v>0</v>
      </c>
      <c r="V756" s="27">
        <f>IFERROR(VLOOKUP($D756,BankOpTbl,3,0),"")</f>
        <v>0</v>
      </c>
      <c r="W756" s="27">
        <f>IFERROR(VLOOKUP($D756,BankOpTbl,4,0),"")</f>
        <v>0</v>
      </c>
      <c r="X756" s="27">
        <f>IF($E756="","",IFERROR(VLOOKUP($E756,BankTbl,4,0),""))</f>
        <v>0</v>
      </c>
      <c r="Y756" s="27">
        <f>IF($F756="","",IFERROR(VLOOKUP($F756,BankTbl,4,0),""))</f>
        <v>0</v>
      </c>
      <c r="Z756" s="27">
        <f>IF($B756="","",IF($V756="PICK",LEFT($N756,5),IF($V756="FIXED",$W756,IF($V756="CODE",$H756,""))))</f>
        <v>0</v>
      </c>
    </row>
    <row r="757" spans="1:26" ht="21" customHeight="1">
      <c r="A757" s="27">
        <f>IF($B757="","",COUNTA($B$13:$B757))</f>
        <v>0</v>
      </c>
      <c r="B757" s="28"/>
      <c r="C757" s="28"/>
      <c r="D757" s="29"/>
      <c r="E757" s="29"/>
      <c r="F757" s="29"/>
      <c r="G757" s="28"/>
      <c r="H757" s="28"/>
      <c r="I757" s="30">
        <f>IF($H757="","",IFERROR(VLOOKUP($H757,AcctTbl,2,0),"کد ناشناخته"))</f>
        <v>0</v>
      </c>
      <c r="J757" s="27">
        <f>IF($H757="","",IFERROR(VLOOKUP($H757,AcctTbl,3,0),""))</f>
        <v>0</v>
      </c>
      <c r="K757" s="29"/>
      <c r="L757" s="28"/>
      <c r="M757" s="31"/>
      <c r="N757" s="29"/>
      <c r="O757" s="32">
        <f>IF($B757="",0,IF($U757="IN",N($M757),0))</f>
        <v>0</v>
      </c>
      <c r="P757" s="32">
        <f>IF($B757="",0,IF(OR($U757="OUT",$U757="TRF"),N($M757),0))</f>
        <v>0</v>
      </c>
      <c r="Q757" s="32">
        <f>IF($B757="",0,IF(OR($U757="OUT",$U757="TRF"),N($M757),0))</f>
        <v>0</v>
      </c>
      <c r="R757" s="32">
        <f>IF($B757="",0,IF($U757="IN",N($M757),0))</f>
        <v>0</v>
      </c>
      <c r="S757" s="33">
        <f>IF($B757="","",IF($M757="","⚠ مبلغ",IF($E757="","⚠ بانک عامل",IF(AND($U757="TRF",$F757=""),"⚠ بانک مقصد",IF(AND($V757&lt;&gt;"NONE",$V757&lt;&gt;"",$Z757=""),"⚠ طرف حساب","✓")))))</f>
        <v>0</v>
      </c>
      <c r="T757" s="29"/>
      <c r="U757" s="27">
        <f>IFERROR(VLOOKUP($D757,BankOpTbl,2,0),"")</f>
        <v>0</v>
      </c>
      <c r="V757" s="27">
        <f>IFERROR(VLOOKUP($D757,BankOpTbl,3,0),"")</f>
        <v>0</v>
      </c>
      <c r="W757" s="27">
        <f>IFERROR(VLOOKUP($D757,BankOpTbl,4,0),"")</f>
        <v>0</v>
      </c>
      <c r="X757" s="27">
        <f>IF($E757="","",IFERROR(VLOOKUP($E757,BankTbl,4,0),""))</f>
        <v>0</v>
      </c>
      <c r="Y757" s="27">
        <f>IF($F757="","",IFERROR(VLOOKUP($F757,BankTbl,4,0),""))</f>
        <v>0</v>
      </c>
      <c r="Z757" s="27">
        <f>IF($B757="","",IF($V757="PICK",LEFT($N757,5),IF($V757="FIXED",$W757,IF($V757="CODE",$H757,""))))</f>
        <v>0</v>
      </c>
    </row>
    <row r="758" spans="1:26" ht="21" customHeight="1">
      <c r="A758" s="27">
        <f>IF($B758="","",COUNTA($B$13:$B758))</f>
        <v>0</v>
      </c>
      <c r="B758" s="28"/>
      <c r="C758" s="28"/>
      <c r="D758" s="29"/>
      <c r="E758" s="29"/>
      <c r="F758" s="29"/>
      <c r="G758" s="28"/>
      <c r="H758" s="28"/>
      <c r="I758" s="30">
        <f>IF($H758="","",IFERROR(VLOOKUP($H758,AcctTbl,2,0),"کد ناشناخته"))</f>
        <v>0</v>
      </c>
      <c r="J758" s="27">
        <f>IF($H758="","",IFERROR(VLOOKUP($H758,AcctTbl,3,0),""))</f>
        <v>0</v>
      </c>
      <c r="K758" s="29"/>
      <c r="L758" s="28"/>
      <c r="M758" s="31"/>
      <c r="N758" s="29"/>
      <c r="O758" s="32">
        <f>IF($B758="",0,IF($U758="IN",N($M758),0))</f>
        <v>0</v>
      </c>
      <c r="P758" s="32">
        <f>IF($B758="",0,IF(OR($U758="OUT",$U758="TRF"),N($M758),0))</f>
        <v>0</v>
      </c>
      <c r="Q758" s="32">
        <f>IF($B758="",0,IF(OR($U758="OUT",$U758="TRF"),N($M758),0))</f>
        <v>0</v>
      </c>
      <c r="R758" s="32">
        <f>IF($B758="",0,IF($U758="IN",N($M758),0))</f>
        <v>0</v>
      </c>
      <c r="S758" s="33">
        <f>IF($B758="","",IF($M758="","⚠ مبلغ",IF($E758="","⚠ بانک عامل",IF(AND($U758="TRF",$F758=""),"⚠ بانک مقصد",IF(AND($V758&lt;&gt;"NONE",$V758&lt;&gt;"",$Z758=""),"⚠ طرف حساب","✓")))))</f>
        <v>0</v>
      </c>
      <c r="T758" s="29"/>
      <c r="U758" s="27">
        <f>IFERROR(VLOOKUP($D758,BankOpTbl,2,0),"")</f>
        <v>0</v>
      </c>
      <c r="V758" s="27">
        <f>IFERROR(VLOOKUP($D758,BankOpTbl,3,0),"")</f>
        <v>0</v>
      </c>
      <c r="W758" s="27">
        <f>IFERROR(VLOOKUP($D758,BankOpTbl,4,0),"")</f>
        <v>0</v>
      </c>
      <c r="X758" s="27">
        <f>IF($E758="","",IFERROR(VLOOKUP($E758,BankTbl,4,0),""))</f>
        <v>0</v>
      </c>
      <c r="Y758" s="27">
        <f>IF($F758="","",IFERROR(VLOOKUP($F758,BankTbl,4,0),""))</f>
        <v>0</v>
      </c>
      <c r="Z758" s="27">
        <f>IF($B758="","",IF($V758="PICK",LEFT($N758,5),IF($V758="FIXED",$W758,IF($V758="CODE",$H758,""))))</f>
        <v>0</v>
      </c>
    </row>
    <row r="759" spans="1:26" ht="21" customHeight="1">
      <c r="A759" s="27">
        <f>IF($B759="","",COUNTA($B$13:$B759))</f>
        <v>0</v>
      </c>
      <c r="B759" s="28"/>
      <c r="C759" s="28"/>
      <c r="D759" s="29"/>
      <c r="E759" s="29"/>
      <c r="F759" s="29"/>
      <c r="G759" s="28"/>
      <c r="H759" s="28"/>
      <c r="I759" s="30">
        <f>IF($H759="","",IFERROR(VLOOKUP($H759,AcctTbl,2,0),"کد ناشناخته"))</f>
        <v>0</v>
      </c>
      <c r="J759" s="27">
        <f>IF($H759="","",IFERROR(VLOOKUP($H759,AcctTbl,3,0),""))</f>
        <v>0</v>
      </c>
      <c r="K759" s="29"/>
      <c r="L759" s="28"/>
      <c r="M759" s="31"/>
      <c r="N759" s="29"/>
      <c r="O759" s="32">
        <f>IF($B759="",0,IF($U759="IN",N($M759),0))</f>
        <v>0</v>
      </c>
      <c r="P759" s="32">
        <f>IF($B759="",0,IF(OR($U759="OUT",$U759="TRF"),N($M759),0))</f>
        <v>0</v>
      </c>
      <c r="Q759" s="32">
        <f>IF($B759="",0,IF(OR($U759="OUT",$U759="TRF"),N($M759),0))</f>
        <v>0</v>
      </c>
      <c r="R759" s="32">
        <f>IF($B759="",0,IF($U759="IN",N($M759),0))</f>
        <v>0</v>
      </c>
      <c r="S759" s="33">
        <f>IF($B759="","",IF($M759="","⚠ مبلغ",IF($E759="","⚠ بانک عامل",IF(AND($U759="TRF",$F759=""),"⚠ بانک مقصد",IF(AND($V759&lt;&gt;"NONE",$V759&lt;&gt;"",$Z759=""),"⚠ طرف حساب","✓")))))</f>
        <v>0</v>
      </c>
      <c r="T759" s="29"/>
      <c r="U759" s="27">
        <f>IFERROR(VLOOKUP($D759,BankOpTbl,2,0),"")</f>
        <v>0</v>
      </c>
      <c r="V759" s="27">
        <f>IFERROR(VLOOKUP($D759,BankOpTbl,3,0),"")</f>
        <v>0</v>
      </c>
      <c r="W759" s="27">
        <f>IFERROR(VLOOKUP($D759,BankOpTbl,4,0),"")</f>
        <v>0</v>
      </c>
      <c r="X759" s="27">
        <f>IF($E759="","",IFERROR(VLOOKUP($E759,BankTbl,4,0),""))</f>
        <v>0</v>
      </c>
      <c r="Y759" s="27">
        <f>IF($F759="","",IFERROR(VLOOKUP($F759,BankTbl,4,0),""))</f>
        <v>0</v>
      </c>
      <c r="Z759" s="27">
        <f>IF($B759="","",IF($V759="PICK",LEFT($N759,5),IF($V759="FIXED",$W759,IF($V759="CODE",$H759,""))))</f>
        <v>0</v>
      </c>
    </row>
    <row r="760" spans="1:26" ht="21" customHeight="1">
      <c r="A760" s="27">
        <f>IF($B760="","",COUNTA($B$13:$B760))</f>
        <v>0</v>
      </c>
      <c r="B760" s="28"/>
      <c r="C760" s="28"/>
      <c r="D760" s="29"/>
      <c r="E760" s="29"/>
      <c r="F760" s="29"/>
      <c r="G760" s="28"/>
      <c r="H760" s="28"/>
      <c r="I760" s="30">
        <f>IF($H760="","",IFERROR(VLOOKUP($H760,AcctTbl,2,0),"کد ناشناخته"))</f>
        <v>0</v>
      </c>
      <c r="J760" s="27">
        <f>IF($H760="","",IFERROR(VLOOKUP($H760,AcctTbl,3,0),""))</f>
        <v>0</v>
      </c>
      <c r="K760" s="29"/>
      <c r="L760" s="28"/>
      <c r="M760" s="31"/>
      <c r="N760" s="29"/>
      <c r="O760" s="32">
        <f>IF($B760="",0,IF($U760="IN",N($M760),0))</f>
        <v>0</v>
      </c>
      <c r="P760" s="32">
        <f>IF($B760="",0,IF(OR($U760="OUT",$U760="TRF"),N($M760),0))</f>
        <v>0</v>
      </c>
      <c r="Q760" s="32">
        <f>IF($B760="",0,IF(OR($U760="OUT",$U760="TRF"),N($M760),0))</f>
        <v>0</v>
      </c>
      <c r="R760" s="32">
        <f>IF($B760="",0,IF($U760="IN",N($M760),0))</f>
        <v>0</v>
      </c>
      <c r="S760" s="33">
        <f>IF($B760="","",IF($M760="","⚠ مبلغ",IF($E760="","⚠ بانک عامل",IF(AND($U760="TRF",$F760=""),"⚠ بانک مقصد",IF(AND($V760&lt;&gt;"NONE",$V760&lt;&gt;"",$Z760=""),"⚠ طرف حساب","✓")))))</f>
        <v>0</v>
      </c>
      <c r="T760" s="29"/>
      <c r="U760" s="27">
        <f>IFERROR(VLOOKUP($D760,BankOpTbl,2,0),"")</f>
        <v>0</v>
      </c>
      <c r="V760" s="27">
        <f>IFERROR(VLOOKUP($D760,BankOpTbl,3,0),"")</f>
        <v>0</v>
      </c>
      <c r="W760" s="27">
        <f>IFERROR(VLOOKUP($D760,BankOpTbl,4,0),"")</f>
        <v>0</v>
      </c>
      <c r="X760" s="27">
        <f>IF($E760="","",IFERROR(VLOOKUP($E760,BankTbl,4,0),""))</f>
        <v>0</v>
      </c>
      <c r="Y760" s="27">
        <f>IF($F760="","",IFERROR(VLOOKUP($F760,BankTbl,4,0),""))</f>
        <v>0</v>
      </c>
      <c r="Z760" s="27">
        <f>IF($B760="","",IF($V760="PICK",LEFT($N760,5),IF($V760="FIXED",$W760,IF($V760="CODE",$H760,""))))</f>
        <v>0</v>
      </c>
    </row>
    <row r="761" spans="1:26" ht="21" customHeight="1">
      <c r="A761" s="27">
        <f>IF($B761="","",COUNTA($B$13:$B761))</f>
        <v>0</v>
      </c>
      <c r="B761" s="28"/>
      <c r="C761" s="28"/>
      <c r="D761" s="29"/>
      <c r="E761" s="29"/>
      <c r="F761" s="29"/>
      <c r="G761" s="28"/>
      <c r="H761" s="28"/>
      <c r="I761" s="30">
        <f>IF($H761="","",IFERROR(VLOOKUP($H761,AcctTbl,2,0),"کد ناشناخته"))</f>
        <v>0</v>
      </c>
      <c r="J761" s="27">
        <f>IF($H761="","",IFERROR(VLOOKUP($H761,AcctTbl,3,0),""))</f>
        <v>0</v>
      </c>
      <c r="K761" s="29"/>
      <c r="L761" s="28"/>
      <c r="M761" s="31"/>
      <c r="N761" s="29"/>
      <c r="O761" s="32">
        <f>IF($B761="",0,IF($U761="IN",N($M761),0))</f>
        <v>0</v>
      </c>
      <c r="P761" s="32">
        <f>IF($B761="",0,IF(OR($U761="OUT",$U761="TRF"),N($M761),0))</f>
        <v>0</v>
      </c>
      <c r="Q761" s="32">
        <f>IF($B761="",0,IF(OR($U761="OUT",$U761="TRF"),N($M761),0))</f>
        <v>0</v>
      </c>
      <c r="R761" s="32">
        <f>IF($B761="",0,IF($U761="IN",N($M761),0))</f>
        <v>0</v>
      </c>
      <c r="S761" s="33">
        <f>IF($B761="","",IF($M761="","⚠ مبلغ",IF($E761="","⚠ بانک عامل",IF(AND($U761="TRF",$F761=""),"⚠ بانک مقصد",IF(AND($V761&lt;&gt;"NONE",$V761&lt;&gt;"",$Z761=""),"⚠ طرف حساب","✓")))))</f>
        <v>0</v>
      </c>
      <c r="T761" s="29"/>
      <c r="U761" s="27">
        <f>IFERROR(VLOOKUP($D761,BankOpTbl,2,0),"")</f>
        <v>0</v>
      </c>
      <c r="V761" s="27">
        <f>IFERROR(VLOOKUP($D761,BankOpTbl,3,0),"")</f>
        <v>0</v>
      </c>
      <c r="W761" s="27">
        <f>IFERROR(VLOOKUP($D761,BankOpTbl,4,0),"")</f>
        <v>0</v>
      </c>
      <c r="X761" s="27">
        <f>IF($E761="","",IFERROR(VLOOKUP($E761,BankTbl,4,0),""))</f>
        <v>0</v>
      </c>
      <c r="Y761" s="27">
        <f>IF($F761="","",IFERROR(VLOOKUP($F761,BankTbl,4,0),""))</f>
        <v>0</v>
      </c>
      <c r="Z761" s="27">
        <f>IF($B761="","",IF($V761="PICK",LEFT($N761,5),IF($V761="FIXED",$W761,IF($V761="CODE",$H761,""))))</f>
        <v>0</v>
      </c>
    </row>
    <row r="762" spans="1:26" ht="21" customHeight="1">
      <c r="A762" s="27">
        <f>IF($B762="","",COUNTA($B$13:$B762))</f>
        <v>0</v>
      </c>
      <c r="B762" s="28"/>
      <c r="C762" s="28"/>
      <c r="D762" s="29"/>
      <c r="E762" s="29"/>
      <c r="F762" s="29"/>
      <c r="G762" s="28"/>
      <c r="H762" s="28"/>
      <c r="I762" s="30">
        <f>IF($H762="","",IFERROR(VLOOKUP($H762,AcctTbl,2,0),"کد ناشناخته"))</f>
        <v>0</v>
      </c>
      <c r="J762" s="27">
        <f>IF($H762="","",IFERROR(VLOOKUP($H762,AcctTbl,3,0),""))</f>
        <v>0</v>
      </c>
      <c r="K762" s="29"/>
      <c r="L762" s="28"/>
      <c r="M762" s="31"/>
      <c r="N762" s="29"/>
      <c r="O762" s="32">
        <f>IF($B762="",0,IF($U762="IN",N($M762),0))</f>
        <v>0</v>
      </c>
      <c r="P762" s="32">
        <f>IF($B762="",0,IF(OR($U762="OUT",$U762="TRF"),N($M762),0))</f>
        <v>0</v>
      </c>
      <c r="Q762" s="32">
        <f>IF($B762="",0,IF(OR($U762="OUT",$U762="TRF"),N($M762),0))</f>
        <v>0</v>
      </c>
      <c r="R762" s="32">
        <f>IF($B762="",0,IF($U762="IN",N($M762),0))</f>
        <v>0</v>
      </c>
      <c r="S762" s="33">
        <f>IF($B762="","",IF($M762="","⚠ مبلغ",IF($E762="","⚠ بانک عامل",IF(AND($U762="TRF",$F762=""),"⚠ بانک مقصد",IF(AND($V762&lt;&gt;"NONE",$V762&lt;&gt;"",$Z762=""),"⚠ طرف حساب","✓")))))</f>
        <v>0</v>
      </c>
      <c r="T762" s="29"/>
      <c r="U762" s="27">
        <f>IFERROR(VLOOKUP($D762,BankOpTbl,2,0),"")</f>
        <v>0</v>
      </c>
      <c r="V762" s="27">
        <f>IFERROR(VLOOKUP($D762,BankOpTbl,3,0),"")</f>
        <v>0</v>
      </c>
      <c r="W762" s="27">
        <f>IFERROR(VLOOKUP($D762,BankOpTbl,4,0),"")</f>
        <v>0</v>
      </c>
      <c r="X762" s="27">
        <f>IF($E762="","",IFERROR(VLOOKUP($E762,BankTbl,4,0),""))</f>
        <v>0</v>
      </c>
      <c r="Y762" s="27">
        <f>IF($F762="","",IFERROR(VLOOKUP($F762,BankTbl,4,0),""))</f>
        <v>0</v>
      </c>
      <c r="Z762" s="27">
        <f>IF($B762="","",IF($V762="PICK",LEFT($N762,5),IF($V762="FIXED",$W762,IF($V762="CODE",$H762,""))))</f>
        <v>0</v>
      </c>
    </row>
    <row r="763" spans="1:26" ht="21" customHeight="1">
      <c r="A763" s="27">
        <f>IF($B763="","",COUNTA($B$13:$B763))</f>
        <v>0</v>
      </c>
      <c r="B763" s="28"/>
      <c r="C763" s="28"/>
      <c r="D763" s="29"/>
      <c r="E763" s="29"/>
      <c r="F763" s="29"/>
      <c r="G763" s="28"/>
      <c r="H763" s="28"/>
      <c r="I763" s="30">
        <f>IF($H763="","",IFERROR(VLOOKUP($H763,AcctTbl,2,0),"کد ناشناخته"))</f>
        <v>0</v>
      </c>
      <c r="J763" s="27">
        <f>IF($H763="","",IFERROR(VLOOKUP($H763,AcctTbl,3,0),""))</f>
        <v>0</v>
      </c>
      <c r="K763" s="29"/>
      <c r="L763" s="28"/>
      <c r="M763" s="31"/>
      <c r="N763" s="29"/>
      <c r="O763" s="32">
        <f>IF($B763="",0,IF($U763="IN",N($M763),0))</f>
        <v>0</v>
      </c>
      <c r="P763" s="32">
        <f>IF($B763="",0,IF(OR($U763="OUT",$U763="TRF"),N($M763),0))</f>
        <v>0</v>
      </c>
      <c r="Q763" s="32">
        <f>IF($B763="",0,IF(OR($U763="OUT",$U763="TRF"),N($M763),0))</f>
        <v>0</v>
      </c>
      <c r="R763" s="32">
        <f>IF($B763="",0,IF($U763="IN",N($M763),0))</f>
        <v>0</v>
      </c>
      <c r="S763" s="33">
        <f>IF($B763="","",IF($M763="","⚠ مبلغ",IF($E763="","⚠ بانک عامل",IF(AND($U763="TRF",$F763=""),"⚠ بانک مقصد",IF(AND($V763&lt;&gt;"NONE",$V763&lt;&gt;"",$Z763=""),"⚠ طرف حساب","✓")))))</f>
        <v>0</v>
      </c>
      <c r="T763" s="29"/>
      <c r="U763" s="27">
        <f>IFERROR(VLOOKUP($D763,BankOpTbl,2,0),"")</f>
        <v>0</v>
      </c>
      <c r="V763" s="27">
        <f>IFERROR(VLOOKUP($D763,BankOpTbl,3,0),"")</f>
        <v>0</v>
      </c>
      <c r="W763" s="27">
        <f>IFERROR(VLOOKUP($D763,BankOpTbl,4,0),"")</f>
        <v>0</v>
      </c>
      <c r="X763" s="27">
        <f>IF($E763="","",IFERROR(VLOOKUP($E763,BankTbl,4,0),""))</f>
        <v>0</v>
      </c>
      <c r="Y763" s="27">
        <f>IF($F763="","",IFERROR(VLOOKUP($F763,BankTbl,4,0),""))</f>
        <v>0</v>
      </c>
      <c r="Z763" s="27">
        <f>IF($B763="","",IF($V763="PICK",LEFT($N763,5),IF($V763="FIXED",$W763,IF($V763="CODE",$H763,""))))</f>
        <v>0</v>
      </c>
    </row>
    <row r="764" spans="1:26" ht="21" customHeight="1">
      <c r="A764" s="27">
        <f>IF($B764="","",COUNTA($B$13:$B764))</f>
        <v>0</v>
      </c>
      <c r="B764" s="28"/>
      <c r="C764" s="28"/>
      <c r="D764" s="29"/>
      <c r="E764" s="29"/>
      <c r="F764" s="29"/>
      <c r="G764" s="28"/>
      <c r="H764" s="28"/>
      <c r="I764" s="30">
        <f>IF($H764="","",IFERROR(VLOOKUP($H764,AcctTbl,2,0),"کد ناشناخته"))</f>
        <v>0</v>
      </c>
      <c r="J764" s="27">
        <f>IF($H764="","",IFERROR(VLOOKUP($H764,AcctTbl,3,0),""))</f>
        <v>0</v>
      </c>
      <c r="K764" s="29"/>
      <c r="L764" s="28"/>
      <c r="M764" s="31"/>
      <c r="N764" s="29"/>
      <c r="O764" s="32">
        <f>IF($B764="",0,IF($U764="IN",N($M764),0))</f>
        <v>0</v>
      </c>
      <c r="P764" s="32">
        <f>IF($B764="",0,IF(OR($U764="OUT",$U764="TRF"),N($M764),0))</f>
        <v>0</v>
      </c>
      <c r="Q764" s="32">
        <f>IF($B764="",0,IF(OR($U764="OUT",$U764="TRF"),N($M764),0))</f>
        <v>0</v>
      </c>
      <c r="R764" s="32">
        <f>IF($B764="",0,IF($U764="IN",N($M764),0))</f>
        <v>0</v>
      </c>
      <c r="S764" s="33">
        <f>IF($B764="","",IF($M764="","⚠ مبلغ",IF($E764="","⚠ بانک عامل",IF(AND($U764="TRF",$F764=""),"⚠ بانک مقصد",IF(AND($V764&lt;&gt;"NONE",$V764&lt;&gt;"",$Z764=""),"⚠ طرف حساب","✓")))))</f>
        <v>0</v>
      </c>
      <c r="T764" s="29"/>
      <c r="U764" s="27">
        <f>IFERROR(VLOOKUP($D764,BankOpTbl,2,0),"")</f>
        <v>0</v>
      </c>
      <c r="V764" s="27">
        <f>IFERROR(VLOOKUP($D764,BankOpTbl,3,0),"")</f>
        <v>0</v>
      </c>
      <c r="W764" s="27">
        <f>IFERROR(VLOOKUP($D764,BankOpTbl,4,0),"")</f>
        <v>0</v>
      </c>
      <c r="X764" s="27">
        <f>IF($E764="","",IFERROR(VLOOKUP($E764,BankTbl,4,0),""))</f>
        <v>0</v>
      </c>
      <c r="Y764" s="27">
        <f>IF($F764="","",IFERROR(VLOOKUP($F764,BankTbl,4,0),""))</f>
        <v>0</v>
      </c>
      <c r="Z764" s="27">
        <f>IF($B764="","",IF($V764="PICK",LEFT($N764,5),IF($V764="FIXED",$W764,IF($V764="CODE",$H764,""))))</f>
        <v>0</v>
      </c>
    </row>
    <row r="765" spans="1:26" ht="21" customHeight="1">
      <c r="A765" s="27">
        <f>IF($B765="","",COUNTA($B$13:$B765))</f>
        <v>0</v>
      </c>
      <c r="B765" s="28"/>
      <c r="C765" s="28"/>
      <c r="D765" s="29"/>
      <c r="E765" s="29"/>
      <c r="F765" s="29"/>
      <c r="G765" s="28"/>
      <c r="H765" s="28"/>
      <c r="I765" s="30">
        <f>IF($H765="","",IFERROR(VLOOKUP($H765,AcctTbl,2,0),"کد ناشناخته"))</f>
        <v>0</v>
      </c>
      <c r="J765" s="27">
        <f>IF($H765="","",IFERROR(VLOOKUP($H765,AcctTbl,3,0),""))</f>
        <v>0</v>
      </c>
      <c r="K765" s="29"/>
      <c r="L765" s="28"/>
      <c r="M765" s="31"/>
      <c r="N765" s="29"/>
      <c r="O765" s="32">
        <f>IF($B765="",0,IF($U765="IN",N($M765),0))</f>
        <v>0</v>
      </c>
      <c r="P765" s="32">
        <f>IF($B765="",0,IF(OR($U765="OUT",$U765="TRF"),N($M765),0))</f>
        <v>0</v>
      </c>
      <c r="Q765" s="32">
        <f>IF($B765="",0,IF(OR($U765="OUT",$U765="TRF"),N($M765),0))</f>
        <v>0</v>
      </c>
      <c r="R765" s="32">
        <f>IF($B765="",0,IF($U765="IN",N($M765),0))</f>
        <v>0</v>
      </c>
      <c r="S765" s="33">
        <f>IF($B765="","",IF($M765="","⚠ مبلغ",IF($E765="","⚠ بانک عامل",IF(AND($U765="TRF",$F765=""),"⚠ بانک مقصد",IF(AND($V765&lt;&gt;"NONE",$V765&lt;&gt;"",$Z765=""),"⚠ طرف حساب","✓")))))</f>
        <v>0</v>
      </c>
      <c r="T765" s="29"/>
      <c r="U765" s="27">
        <f>IFERROR(VLOOKUP($D765,BankOpTbl,2,0),"")</f>
        <v>0</v>
      </c>
      <c r="V765" s="27">
        <f>IFERROR(VLOOKUP($D765,BankOpTbl,3,0),"")</f>
        <v>0</v>
      </c>
      <c r="W765" s="27">
        <f>IFERROR(VLOOKUP($D765,BankOpTbl,4,0),"")</f>
        <v>0</v>
      </c>
      <c r="X765" s="27">
        <f>IF($E765="","",IFERROR(VLOOKUP($E765,BankTbl,4,0),""))</f>
        <v>0</v>
      </c>
      <c r="Y765" s="27">
        <f>IF($F765="","",IFERROR(VLOOKUP($F765,BankTbl,4,0),""))</f>
        <v>0</v>
      </c>
      <c r="Z765" s="27">
        <f>IF($B765="","",IF($V765="PICK",LEFT($N765,5),IF($V765="FIXED",$W765,IF($V765="CODE",$H765,""))))</f>
        <v>0</v>
      </c>
    </row>
    <row r="766" spans="1:26" ht="21" customHeight="1">
      <c r="A766" s="27">
        <f>IF($B766="","",COUNTA($B$13:$B766))</f>
        <v>0</v>
      </c>
      <c r="B766" s="28"/>
      <c r="C766" s="28"/>
      <c r="D766" s="29"/>
      <c r="E766" s="29"/>
      <c r="F766" s="29"/>
      <c r="G766" s="28"/>
      <c r="H766" s="28"/>
      <c r="I766" s="30">
        <f>IF($H766="","",IFERROR(VLOOKUP($H766,AcctTbl,2,0),"کد ناشناخته"))</f>
        <v>0</v>
      </c>
      <c r="J766" s="27">
        <f>IF($H766="","",IFERROR(VLOOKUP($H766,AcctTbl,3,0),""))</f>
        <v>0</v>
      </c>
      <c r="K766" s="29"/>
      <c r="L766" s="28"/>
      <c r="M766" s="31"/>
      <c r="N766" s="29"/>
      <c r="O766" s="32">
        <f>IF($B766="",0,IF($U766="IN",N($M766),0))</f>
        <v>0</v>
      </c>
      <c r="P766" s="32">
        <f>IF($B766="",0,IF(OR($U766="OUT",$U766="TRF"),N($M766),0))</f>
        <v>0</v>
      </c>
      <c r="Q766" s="32">
        <f>IF($B766="",0,IF(OR($U766="OUT",$U766="TRF"),N($M766),0))</f>
        <v>0</v>
      </c>
      <c r="R766" s="32">
        <f>IF($B766="",0,IF($U766="IN",N($M766),0))</f>
        <v>0</v>
      </c>
      <c r="S766" s="33">
        <f>IF($B766="","",IF($M766="","⚠ مبلغ",IF($E766="","⚠ بانک عامل",IF(AND($U766="TRF",$F766=""),"⚠ بانک مقصد",IF(AND($V766&lt;&gt;"NONE",$V766&lt;&gt;"",$Z766=""),"⚠ طرف حساب","✓")))))</f>
        <v>0</v>
      </c>
      <c r="T766" s="29"/>
      <c r="U766" s="27">
        <f>IFERROR(VLOOKUP($D766,BankOpTbl,2,0),"")</f>
        <v>0</v>
      </c>
      <c r="V766" s="27">
        <f>IFERROR(VLOOKUP($D766,BankOpTbl,3,0),"")</f>
        <v>0</v>
      </c>
      <c r="W766" s="27">
        <f>IFERROR(VLOOKUP($D766,BankOpTbl,4,0),"")</f>
        <v>0</v>
      </c>
      <c r="X766" s="27">
        <f>IF($E766="","",IFERROR(VLOOKUP($E766,BankTbl,4,0),""))</f>
        <v>0</v>
      </c>
      <c r="Y766" s="27">
        <f>IF($F766="","",IFERROR(VLOOKUP($F766,BankTbl,4,0),""))</f>
        <v>0</v>
      </c>
      <c r="Z766" s="27">
        <f>IF($B766="","",IF($V766="PICK",LEFT($N766,5),IF($V766="FIXED",$W766,IF($V766="CODE",$H766,""))))</f>
        <v>0</v>
      </c>
    </row>
    <row r="767" spans="1:26" ht="21" customHeight="1">
      <c r="A767" s="27">
        <f>IF($B767="","",COUNTA($B$13:$B767))</f>
        <v>0</v>
      </c>
      <c r="B767" s="28"/>
      <c r="C767" s="28"/>
      <c r="D767" s="29"/>
      <c r="E767" s="29"/>
      <c r="F767" s="29"/>
      <c r="G767" s="28"/>
      <c r="H767" s="28"/>
      <c r="I767" s="30">
        <f>IF($H767="","",IFERROR(VLOOKUP($H767,AcctTbl,2,0),"کد ناشناخته"))</f>
        <v>0</v>
      </c>
      <c r="J767" s="27">
        <f>IF($H767="","",IFERROR(VLOOKUP($H767,AcctTbl,3,0),""))</f>
        <v>0</v>
      </c>
      <c r="K767" s="29"/>
      <c r="L767" s="28"/>
      <c r="M767" s="31"/>
      <c r="N767" s="29"/>
      <c r="O767" s="32">
        <f>IF($B767="",0,IF($U767="IN",N($M767),0))</f>
        <v>0</v>
      </c>
      <c r="P767" s="32">
        <f>IF($B767="",0,IF(OR($U767="OUT",$U767="TRF"),N($M767),0))</f>
        <v>0</v>
      </c>
      <c r="Q767" s="32">
        <f>IF($B767="",0,IF(OR($U767="OUT",$U767="TRF"),N($M767),0))</f>
        <v>0</v>
      </c>
      <c r="R767" s="32">
        <f>IF($B767="",0,IF($U767="IN",N($M767),0))</f>
        <v>0</v>
      </c>
      <c r="S767" s="33">
        <f>IF($B767="","",IF($M767="","⚠ مبلغ",IF($E767="","⚠ بانک عامل",IF(AND($U767="TRF",$F767=""),"⚠ بانک مقصد",IF(AND($V767&lt;&gt;"NONE",$V767&lt;&gt;"",$Z767=""),"⚠ طرف حساب","✓")))))</f>
        <v>0</v>
      </c>
      <c r="T767" s="29"/>
      <c r="U767" s="27">
        <f>IFERROR(VLOOKUP($D767,BankOpTbl,2,0),"")</f>
        <v>0</v>
      </c>
      <c r="V767" s="27">
        <f>IFERROR(VLOOKUP($D767,BankOpTbl,3,0),"")</f>
        <v>0</v>
      </c>
      <c r="W767" s="27">
        <f>IFERROR(VLOOKUP($D767,BankOpTbl,4,0),"")</f>
        <v>0</v>
      </c>
      <c r="X767" s="27">
        <f>IF($E767="","",IFERROR(VLOOKUP($E767,BankTbl,4,0),""))</f>
        <v>0</v>
      </c>
      <c r="Y767" s="27">
        <f>IF($F767="","",IFERROR(VLOOKUP($F767,BankTbl,4,0),""))</f>
        <v>0</v>
      </c>
      <c r="Z767" s="27">
        <f>IF($B767="","",IF($V767="PICK",LEFT($N767,5),IF($V767="FIXED",$W767,IF($V767="CODE",$H767,""))))</f>
        <v>0</v>
      </c>
    </row>
    <row r="768" spans="1:26" ht="21" customHeight="1">
      <c r="A768" s="27">
        <f>IF($B768="","",COUNTA($B$13:$B768))</f>
        <v>0</v>
      </c>
      <c r="B768" s="28"/>
      <c r="C768" s="28"/>
      <c r="D768" s="29"/>
      <c r="E768" s="29"/>
      <c r="F768" s="29"/>
      <c r="G768" s="28"/>
      <c r="H768" s="28"/>
      <c r="I768" s="30">
        <f>IF($H768="","",IFERROR(VLOOKUP($H768,AcctTbl,2,0),"کد ناشناخته"))</f>
        <v>0</v>
      </c>
      <c r="J768" s="27">
        <f>IF($H768="","",IFERROR(VLOOKUP($H768,AcctTbl,3,0),""))</f>
        <v>0</v>
      </c>
      <c r="K768" s="29"/>
      <c r="L768" s="28"/>
      <c r="M768" s="31"/>
      <c r="N768" s="29"/>
      <c r="O768" s="32">
        <f>IF($B768="",0,IF($U768="IN",N($M768),0))</f>
        <v>0</v>
      </c>
      <c r="P768" s="32">
        <f>IF($B768="",0,IF(OR($U768="OUT",$U768="TRF"),N($M768),0))</f>
        <v>0</v>
      </c>
      <c r="Q768" s="32">
        <f>IF($B768="",0,IF(OR($U768="OUT",$U768="TRF"),N($M768),0))</f>
        <v>0</v>
      </c>
      <c r="R768" s="32">
        <f>IF($B768="",0,IF($U768="IN",N($M768),0))</f>
        <v>0</v>
      </c>
      <c r="S768" s="33">
        <f>IF($B768="","",IF($M768="","⚠ مبلغ",IF($E768="","⚠ بانک عامل",IF(AND($U768="TRF",$F768=""),"⚠ بانک مقصد",IF(AND($V768&lt;&gt;"NONE",$V768&lt;&gt;"",$Z768=""),"⚠ طرف حساب","✓")))))</f>
        <v>0</v>
      </c>
      <c r="T768" s="29"/>
      <c r="U768" s="27">
        <f>IFERROR(VLOOKUP($D768,BankOpTbl,2,0),"")</f>
        <v>0</v>
      </c>
      <c r="V768" s="27">
        <f>IFERROR(VLOOKUP($D768,BankOpTbl,3,0),"")</f>
        <v>0</v>
      </c>
      <c r="W768" s="27">
        <f>IFERROR(VLOOKUP($D768,BankOpTbl,4,0),"")</f>
        <v>0</v>
      </c>
      <c r="X768" s="27">
        <f>IF($E768="","",IFERROR(VLOOKUP($E768,BankTbl,4,0),""))</f>
        <v>0</v>
      </c>
      <c r="Y768" s="27">
        <f>IF($F768="","",IFERROR(VLOOKUP($F768,BankTbl,4,0),""))</f>
        <v>0</v>
      </c>
      <c r="Z768" s="27">
        <f>IF($B768="","",IF($V768="PICK",LEFT($N768,5),IF($V768="FIXED",$W768,IF($V768="CODE",$H768,""))))</f>
        <v>0</v>
      </c>
    </row>
    <row r="769" spans="1:26" ht="21" customHeight="1">
      <c r="A769" s="27">
        <f>IF($B769="","",COUNTA($B$13:$B769))</f>
        <v>0</v>
      </c>
      <c r="B769" s="28"/>
      <c r="C769" s="28"/>
      <c r="D769" s="29"/>
      <c r="E769" s="29"/>
      <c r="F769" s="29"/>
      <c r="G769" s="28"/>
      <c r="H769" s="28"/>
      <c r="I769" s="30">
        <f>IF($H769="","",IFERROR(VLOOKUP($H769,AcctTbl,2,0),"کد ناشناخته"))</f>
        <v>0</v>
      </c>
      <c r="J769" s="27">
        <f>IF($H769="","",IFERROR(VLOOKUP($H769,AcctTbl,3,0),""))</f>
        <v>0</v>
      </c>
      <c r="K769" s="29"/>
      <c r="L769" s="28"/>
      <c r="M769" s="31"/>
      <c r="N769" s="29"/>
      <c r="O769" s="32">
        <f>IF($B769="",0,IF($U769="IN",N($M769),0))</f>
        <v>0</v>
      </c>
      <c r="P769" s="32">
        <f>IF($B769="",0,IF(OR($U769="OUT",$U769="TRF"),N($M769),0))</f>
        <v>0</v>
      </c>
      <c r="Q769" s="32">
        <f>IF($B769="",0,IF(OR($U769="OUT",$U769="TRF"),N($M769),0))</f>
        <v>0</v>
      </c>
      <c r="R769" s="32">
        <f>IF($B769="",0,IF($U769="IN",N($M769),0))</f>
        <v>0</v>
      </c>
      <c r="S769" s="33">
        <f>IF($B769="","",IF($M769="","⚠ مبلغ",IF($E769="","⚠ بانک عامل",IF(AND($U769="TRF",$F769=""),"⚠ بانک مقصد",IF(AND($V769&lt;&gt;"NONE",$V769&lt;&gt;"",$Z769=""),"⚠ طرف حساب","✓")))))</f>
        <v>0</v>
      </c>
      <c r="T769" s="29"/>
      <c r="U769" s="27">
        <f>IFERROR(VLOOKUP($D769,BankOpTbl,2,0),"")</f>
        <v>0</v>
      </c>
      <c r="V769" s="27">
        <f>IFERROR(VLOOKUP($D769,BankOpTbl,3,0),"")</f>
        <v>0</v>
      </c>
      <c r="W769" s="27">
        <f>IFERROR(VLOOKUP($D769,BankOpTbl,4,0),"")</f>
        <v>0</v>
      </c>
      <c r="X769" s="27">
        <f>IF($E769="","",IFERROR(VLOOKUP($E769,BankTbl,4,0),""))</f>
        <v>0</v>
      </c>
      <c r="Y769" s="27">
        <f>IF($F769="","",IFERROR(VLOOKUP($F769,BankTbl,4,0),""))</f>
        <v>0</v>
      </c>
      <c r="Z769" s="27">
        <f>IF($B769="","",IF($V769="PICK",LEFT($N769,5),IF($V769="FIXED",$W769,IF($V769="CODE",$H769,""))))</f>
        <v>0</v>
      </c>
    </row>
    <row r="770" spans="1:26" ht="21" customHeight="1">
      <c r="A770" s="27">
        <f>IF($B770="","",COUNTA($B$13:$B770))</f>
        <v>0</v>
      </c>
      <c r="B770" s="28"/>
      <c r="C770" s="28"/>
      <c r="D770" s="29"/>
      <c r="E770" s="29"/>
      <c r="F770" s="29"/>
      <c r="G770" s="28"/>
      <c r="H770" s="28"/>
      <c r="I770" s="30">
        <f>IF($H770="","",IFERROR(VLOOKUP($H770,AcctTbl,2,0),"کد ناشناخته"))</f>
        <v>0</v>
      </c>
      <c r="J770" s="27">
        <f>IF($H770="","",IFERROR(VLOOKUP($H770,AcctTbl,3,0),""))</f>
        <v>0</v>
      </c>
      <c r="K770" s="29"/>
      <c r="L770" s="28"/>
      <c r="M770" s="31"/>
      <c r="N770" s="29"/>
      <c r="O770" s="32">
        <f>IF($B770="",0,IF($U770="IN",N($M770),0))</f>
        <v>0</v>
      </c>
      <c r="P770" s="32">
        <f>IF($B770="",0,IF(OR($U770="OUT",$U770="TRF"),N($M770),0))</f>
        <v>0</v>
      </c>
      <c r="Q770" s="32">
        <f>IF($B770="",0,IF(OR($U770="OUT",$U770="TRF"),N($M770),0))</f>
        <v>0</v>
      </c>
      <c r="R770" s="32">
        <f>IF($B770="",0,IF($U770="IN",N($M770),0))</f>
        <v>0</v>
      </c>
      <c r="S770" s="33">
        <f>IF($B770="","",IF($M770="","⚠ مبلغ",IF($E770="","⚠ بانک عامل",IF(AND($U770="TRF",$F770=""),"⚠ بانک مقصد",IF(AND($V770&lt;&gt;"NONE",$V770&lt;&gt;"",$Z770=""),"⚠ طرف حساب","✓")))))</f>
        <v>0</v>
      </c>
      <c r="T770" s="29"/>
      <c r="U770" s="27">
        <f>IFERROR(VLOOKUP($D770,BankOpTbl,2,0),"")</f>
        <v>0</v>
      </c>
      <c r="V770" s="27">
        <f>IFERROR(VLOOKUP($D770,BankOpTbl,3,0),"")</f>
        <v>0</v>
      </c>
      <c r="W770" s="27">
        <f>IFERROR(VLOOKUP($D770,BankOpTbl,4,0),"")</f>
        <v>0</v>
      </c>
      <c r="X770" s="27">
        <f>IF($E770="","",IFERROR(VLOOKUP($E770,BankTbl,4,0),""))</f>
        <v>0</v>
      </c>
      <c r="Y770" s="27">
        <f>IF($F770="","",IFERROR(VLOOKUP($F770,BankTbl,4,0),""))</f>
        <v>0</v>
      </c>
      <c r="Z770" s="27">
        <f>IF($B770="","",IF($V770="PICK",LEFT($N770,5),IF($V770="FIXED",$W770,IF($V770="CODE",$H770,""))))</f>
        <v>0</v>
      </c>
    </row>
    <row r="771" spans="1:26" ht="21" customHeight="1">
      <c r="A771" s="27">
        <f>IF($B771="","",COUNTA($B$13:$B771))</f>
        <v>0</v>
      </c>
      <c r="B771" s="28"/>
      <c r="C771" s="28"/>
      <c r="D771" s="29"/>
      <c r="E771" s="29"/>
      <c r="F771" s="29"/>
      <c r="G771" s="28"/>
      <c r="H771" s="28"/>
      <c r="I771" s="30">
        <f>IF($H771="","",IFERROR(VLOOKUP($H771,AcctTbl,2,0),"کد ناشناخته"))</f>
        <v>0</v>
      </c>
      <c r="J771" s="27">
        <f>IF($H771="","",IFERROR(VLOOKUP($H771,AcctTbl,3,0),""))</f>
        <v>0</v>
      </c>
      <c r="K771" s="29"/>
      <c r="L771" s="28"/>
      <c r="M771" s="31"/>
      <c r="N771" s="29"/>
      <c r="O771" s="32">
        <f>IF($B771="",0,IF($U771="IN",N($M771),0))</f>
        <v>0</v>
      </c>
      <c r="P771" s="32">
        <f>IF($B771="",0,IF(OR($U771="OUT",$U771="TRF"),N($M771),0))</f>
        <v>0</v>
      </c>
      <c r="Q771" s="32">
        <f>IF($B771="",0,IF(OR($U771="OUT",$U771="TRF"),N($M771),0))</f>
        <v>0</v>
      </c>
      <c r="R771" s="32">
        <f>IF($B771="",0,IF($U771="IN",N($M771),0))</f>
        <v>0</v>
      </c>
      <c r="S771" s="33">
        <f>IF($B771="","",IF($M771="","⚠ مبلغ",IF($E771="","⚠ بانک عامل",IF(AND($U771="TRF",$F771=""),"⚠ بانک مقصد",IF(AND($V771&lt;&gt;"NONE",$V771&lt;&gt;"",$Z771=""),"⚠ طرف حساب","✓")))))</f>
        <v>0</v>
      </c>
      <c r="T771" s="29"/>
      <c r="U771" s="27">
        <f>IFERROR(VLOOKUP($D771,BankOpTbl,2,0),"")</f>
        <v>0</v>
      </c>
      <c r="V771" s="27">
        <f>IFERROR(VLOOKUP($D771,BankOpTbl,3,0),"")</f>
        <v>0</v>
      </c>
      <c r="W771" s="27">
        <f>IFERROR(VLOOKUP($D771,BankOpTbl,4,0),"")</f>
        <v>0</v>
      </c>
      <c r="X771" s="27">
        <f>IF($E771="","",IFERROR(VLOOKUP($E771,BankTbl,4,0),""))</f>
        <v>0</v>
      </c>
      <c r="Y771" s="27">
        <f>IF($F771="","",IFERROR(VLOOKUP($F771,BankTbl,4,0),""))</f>
        <v>0</v>
      </c>
      <c r="Z771" s="27">
        <f>IF($B771="","",IF($V771="PICK",LEFT($N771,5),IF($V771="FIXED",$W771,IF($V771="CODE",$H771,""))))</f>
        <v>0</v>
      </c>
    </row>
    <row r="772" spans="1:26" ht="21" customHeight="1">
      <c r="A772" s="27">
        <f>IF($B772="","",COUNTA($B$13:$B772))</f>
        <v>0</v>
      </c>
      <c r="B772" s="28"/>
      <c r="C772" s="28"/>
      <c r="D772" s="29"/>
      <c r="E772" s="29"/>
      <c r="F772" s="29"/>
      <c r="G772" s="28"/>
      <c r="H772" s="28"/>
      <c r="I772" s="30">
        <f>IF($H772="","",IFERROR(VLOOKUP($H772,AcctTbl,2,0),"کد ناشناخته"))</f>
        <v>0</v>
      </c>
      <c r="J772" s="27">
        <f>IF($H772="","",IFERROR(VLOOKUP($H772,AcctTbl,3,0),""))</f>
        <v>0</v>
      </c>
      <c r="K772" s="29"/>
      <c r="L772" s="28"/>
      <c r="M772" s="31"/>
      <c r="N772" s="29"/>
      <c r="O772" s="32">
        <f>IF($B772="",0,IF($U772="IN",N($M772),0))</f>
        <v>0</v>
      </c>
      <c r="P772" s="32">
        <f>IF($B772="",0,IF(OR($U772="OUT",$U772="TRF"),N($M772),0))</f>
        <v>0</v>
      </c>
      <c r="Q772" s="32">
        <f>IF($B772="",0,IF(OR($U772="OUT",$U772="TRF"),N($M772),0))</f>
        <v>0</v>
      </c>
      <c r="R772" s="32">
        <f>IF($B772="",0,IF($U772="IN",N($M772),0))</f>
        <v>0</v>
      </c>
      <c r="S772" s="33">
        <f>IF($B772="","",IF($M772="","⚠ مبلغ",IF($E772="","⚠ بانک عامل",IF(AND($U772="TRF",$F772=""),"⚠ بانک مقصد",IF(AND($V772&lt;&gt;"NONE",$V772&lt;&gt;"",$Z772=""),"⚠ طرف حساب","✓")))))</f>
        <v>0</v>
      </c>
      <c r="T772" s="29"/>
      <c r="U772" s="27">
        <f>IFERROR(VLOOKUP($D772,BankOpTbl,2,0),"")</f>
        <v>0</v>
      </c>
      <c r="V772" s="27">
        <f>IFERROR(VLOOKUP($D772,BankOpTbl,3,0),"")</f>
        <v>0</v>
      </c>
      <c r="W772" s="27">
        <f>IFERROR(VLOOKUP($D772,BankOpTbl,4,0),"")</f>
        <v>0</v>
      </c>
      <c r="X772" s="27">
        <f>IF($E772="","",IFERROR(VLOOKUP($E772,BankTbl,4,0),""))</f>
        <v>0</v>
      </c>
      <c r="Y772" s="27">
        <f>IF($F772="","",IFERROR(VLOOKUP($F772,BankTbl,4,0),""))</f>
        <v>0</v>
      </c>
      <c r="Z772" s="27">
        <f>IF($B772="","",IF($V772="PICK",LEFT($N772,5),IF($V772="FIXED",$W772,IF($V772="CODE",$H772,""))))</f>
        <v>0</v>
      </c>
    </row>
    <row r="773" spans="1:26" ht="21" customHeight="1">
      <c r="A773" s="27">
        <f>IF($B773="","",COUNTA($B$13:$B773))</f>
        <v>0</v>
      </c>
      <c r="B773" s="28"/>
      <c r="C773" s="28"/>
      <c r="D773" s="29"/>
      <c r="E773" s="29"/>
      <c r="F773" s="29"/>
      <c r="G773" s="28"/>
      <c r="H773" s="28"/>
      <c r="I773" s="30">
        <f>IF($H773="","",IFERROR(VLOOKUP($H773,AcctTbl,2,0),"کد ناشناخته"))</f>
        <v>0</v>
      </c>
      <c r="J773" s="27">
        <f>IF($H773="","",IFERROR(VLOOKUP($H773,AcctTbl,3,0),""))</f>
        <v>0</v>
      </c>
      <c r="K773" s="29"/>
      <c r="L773" s="28"/>
      <c r="M773" s="31"/>
      <c r="N773" s="29"/>
      <c r="O773" s="32">
        <f>IF($B773="",0,IF($U773="IN",N($M773),0))</f>
        <v>0</v>
      </c>
      <c r="P773" s="32">
        <f>IF($B773="",0,IF(OR($U773="OUT",$U773="TRF"),N($M773),0))</f>
        <v>0</v>
      </c>
      <c r="Q773" s="32">
        <f>IF($B773="",0,IF(OR($U773="OUT",$U773="TRF"),N($M773),0))</f>
        <v>0</v>
      </c>
      <c r="R773" s="32">
        <f>IF($B773="",0,IF($U773="IN",N($M773),0))</f>
        <v>0</v>
      </c>
      <c r="S773" s="33">
        <f>IF($B773="","",IF($M773="","⚠ مبلغ",IF($E773="","⚠ بانک عامل",IF(AND($U773="TRF",$F773=""),"⚠ بانک مقصد",IF(AND($V773&lt;&gt;"NONE",$V773&lt;&gt;"",$Z773=""),"⚠ طرف حساب","✓")))))</f>
        <v>0</v>
      </c>
      <c r="T773" s="29"/>
      <c r="U773" s="27">
        <f>IFERROR(VLOOKUP($D773,BankOpTbl,2,0),"")</f>
        <v>0</v>
      </c>
      <c r="V773" s="27">
        <f>IFERROR(VLOOKUP($D773,BankOpTbl,3,0),"")</f>
        <v>0</v>
      </c>
      <c r="W773" s="27">
        <f>IFERROR(VLOOKUP($D773,BankOpTbl,4,0),"")</f>
        <v>0</v>
      </c>
      <c r="X773" s="27">
        <f>IF($E773="","",IFERROR(VLOOKUP($E773,BankTbl,4,0),""))</f>
        <v>0</v>
      </c>
      <c r="Y773" s="27">
        <f>IF($F773="","",IFERROR(VLOOKUP($F773,BankTbl,4,0),""))</f>
        <v>0</v>
      </c>
      <c r="Z773" s="27">
        <f>IF($B773="","",IF($V773="PICK",LEFT($N773,5),IF($V773="FIXED",$W773,IF($V773="CODE",$H773,""))))</f>
        <v>0</v>
      </c>
    </row>
    <row r="774" spans="1:26" ht="21" customHeight="1">
      <c r="A774" s="27">
        <f>IF($B774="","",COUNTA($B$13:$B774))</f>
        <v>0</v>
      </c>
      <c r="B774" s="28"/>
      <c r="C774" s="28"/>
      <c r="D774" s="29"/>
      <c r="E774" s="29"/>
      <c r="F774" s="29"/>
      <c r="G774" s="28"/>
      <c r="H774" s="28"/>
      <c r="I774" s="30">
        <f>IF($H774="","",IFERROR(VLOOKUP($H774,AcctTbl,2,0),"کد ناشناخته"))</f>
        <v>0</v>
      </c>
      <c r="J774" s="27">
        <f>IF($H774="","",IFERROR(VLOOKUP($H774,AcctTbl,3,0),""))</f>
        <v>0</v>
      </c>
      <c r="K774" s="29"/>
      <c r="L774" s="28"/>
      <c r="M774" s="31"/>
      <c r="N774" s="29"/>
      <c r="O774" s="32">
        <f>IF($B774="",0,IF($U774="IN",N($M774),0))</f>
        <v>0</v>
      </c>
      <c r="P774" s="32">
        <f>IF($B774="",0,IF(OR($U774="OUT",$U774="TRF"),N($M774),0))</f>
        <v>0</v>
      </c>
      <c r="Q774" s="32">
        <f>IF($B774="",0,IF(OR($U774="OUT",$U774="TRF"),N($M774),0))</f>
        <v>0</v>
      </c>
      <c r="R774" s="32">
        <f>IF($B774="",0,IF($U774="IN",N($M774),0))</f>
        <v>0</v>
      </c>
      <c r="S774" s="33">
        <f>IF($B774="","",IF($M774="","⚠ مبلغ",IF($E774="","⚠ بانک عامل",IF(AND($U774="TRF",$F774=""),"⚠ بانک مقصد",IF(AND($V774&lt;&gt;"NONE",$V774&lt;&gt;"",$Z774=""),"⚠ طرف حساب","✓")))))</f>
        <v>0</v>
      </c>
      <c r="T774" s="29"/>
      <c r="U774" s="27">
        <f>IFERROR(VLOOKUP($D774,BankOpTbl,2,0),"")</f>
        <v>0</v>
      </c>
      <c r="V774" s="27">
        <f>IFERROR(VLOOKUP($D774,BankOpTbl,3,0),"")</f>
        <v>0</v>
      </c>
      <c r="W774" s="27">
        <f>IFERROR(VLOOKUP($D774,BankOpTbl,4,0),"")</f>
        <v>0</v>
      </c>
      <c r="X774" s="27">
        <f>IF($E774="","",IFERROR(VLOOKUP($E774,BankTbl,4,0),""))</f>
        <v>0</v>
      </c>
      <c r="Y774" s="27">
        <f>IF($F774="","",IFERROR(VLOOKUP($F774,BankTbl,4,0),""))</f>
        <v>0</v>
      </c>
      <c r="Z774" s="27">
        <f>IF($B774="","",IF($V774="PICK",LEFT($N774,5),IF($V774="FIXED",$W774,IF($V774="CODE",$H774,""))))</f>
        <v>0</v>
      </c>
    </row>
    <row r="775" spans="1:26" ht="21" customHeight="1">
      <c r="A775" s="27">
        <f>IF($B775="","",COUNTA($B$13:$B775))</f>
        <v>0</v>
      </c>
      <c r="B775" s="28"/>
      <c r="C775" s="28"/>
      <c r="D775" s="29"/>
      <c r="E775" s="29"/>
      <c r="F775" s="29"/>
      <c r="G775" s="28"/>
      <c r="H775" s="28"/>
      <c r="I775" s="30">
        <f>IF($H775="","",IFERROR(VLOOKUP($H775,AcctTbl,2,0),"کد ناشناخته"))</f>
        <v>0</v>
      </c>
      <c r="J775" s="27">
        <f>IF($H775="","",IFERROR(VLOOKUP($H775,AcctTbl,3,0),""))</f>
        <v>0</v>
      </c>
      <c r="K775" s="29"/>
      <c r="L775" s="28"/>
      <c r="M775" s="31"/>
      <c r="N775" s="29"/>
      <c r="O775" s="32">
        <f>IF($B775="",0,IF($U775="IN",N($M775),0))</f>
        <v>0</v>
      </c>
      <c r="P775" s="32">
        <f>IF($B775="",0,IF(OR($U775="OUT",$U775="TRF"),N($M775),0))</f>
        <v>0</v>
      </c>
      <c r="Q775" s="32">
        <f>IF($B775="",0,IF(OR($U775="OUT",$U775="TRF"),N($M775),0))</f>
        <v>0</v>
      </c>
      <c r="R775" s="32">
        <f>IF($B775="",0,IF($U775="IN",N($M775),0))</f>
        <v>0</v>
      </c>
      <c r="S775" s="33">
        <f>IF($B775="","",IF($M775="","⚠ مبلغ",IF($E775="","⚠ بانک عامل",IF(AND($U775="TRF",$F775=""),"⚠ بانک مقصد",IF(AND($V775&lt;&gt;"NONE",$V775&lt;&gt;"",$Z775=""),"⚠ طرف حساب","✓")))))</f>
        <v>0</v>
      </c>
      <c r="T775" s="29"/>
      <c r="U775" s="27">
        <f>IFERROR(VLOOKUP($D775,BankOpTbl,2,0),"")</f>
        <v>0</v>
      </c>
      <c r="V775" s="27">
        <f>IFERROR(VLOOKUP($D775,BankOpTbl,3,0),"")</f>
        <v>0</v>
      </c>
      <c r="W775" s="27">
        <f>IFERROR(VLOOKUP($D775,BankOpTbl,4,0),"")</f>
        <v>0</v>
      </c>
      <c r="X775" s="27">
        <f>IF($E775="","",IFERROR(VLOOKUP($E775,BankTbl,4,0),""))</f>
        <v>0</v>
      </c>
      <c r="Y775" s="27">
        <f>IF($F775="","",IFERROR(VLOOKUP($F775,BankTbl,4,0),""))</f>
        <v>0</v>
      </c>
      <c r="Z775" s="27">
        <f>IF($B775="","",IF($V775="PICK",LEFT($N775,5),IF($V775="FIXED",$W775,IF($V775="CODE",$H775,""))))</f>
        <v>0</v>
      </c>
    </row>
    <row r="776" spans="1:26" ht="21" customHeight="1">
      <c r="A776" s="27">
        <f>IF($B776="","",COUNTA($B$13:$B776))</f>
        <v>0</v>
      </c>
      <c r="B776" s="28"/>
      <c r="C776" s="28"/>
      <c r="D776" s="29"/>
      <c r="E776" s="29"/>
      <c r="F776" s="29"/>
      <c r="G776" s="28"/>
      <c r="H776" s="28"/>
      <c r="I776" s="30">
        <f>IF($H776="","",IFERROR(VLOOKUP($H776,AcctTbl,2,0),"کد ناشناخته"))</f>
        <v>0</v>
      </c>
      <c r="J776" s="27">
        <f>IF($H776="","",IFERROR(VLOOKUP($H776,AcctTbl,3,0),""))</f>
        <v>0</v>
      </c>
      <c r="K776" s="29"/>
      <c r="L776" s="28"/>
      <c r="M776" s="31"/>
      <c r="N776" s="29"/>
      <c r="O776" s="32">
        <f>IF($B776="",0,IF($U776="IN",N($M776),0))</f>
        <v>0</v>
      </c>
      <c r="P776" s="32">
        <f>IF($B776="",0,IF(OR($U776="OUT",$U776="TRF"),N($M776),0))</f>
        <v>0</v>
      </c>
      <c r="Q776" s="32">
        <f>IF($B776="",0,IF(OR($U776="OUT",$U776="TRF"),N($M776),0))</f>
        <v>0</v>
      </c>
      <c r="R776" s="32">
        <f>IF($B776="",0,IF($U776="IN",N($M776),0))</f>
        <v>0</v>
      </c>
      <c r="S776" s="33">
        <f>IF($B776="","",IF($M776="","⚠ مبلغ",IF($E776="","⚠ بانک عامل",IF(AND($U776="TRF",$F776=""),"⚠ بانک مقصد",IF(AND($V776&lt;&gt;"NONE",$V776&lt;&gt;"",$Z776=""),"⚠ طرف حساب","✓")))))</f>
        <v>0</v>
      </c>
      <c r="T776" s="29"/>
      <c r="U776" s="27">
        <f>IFERROR(VLOOKUP($D776,BankOpTbl,2,0),"")</f>
        <v>0</v>
      </c>
      <c r="V776" s="27">
        <f>IFERROR(VLOOKUP($D776,BankOpTbl,3,0),"")</f>
        <v>0</v>
      </c>
      <c r="W776" s="27">
        <f>IFERROR(VLOOKUP($D776,BankOpTbl,4,0),"")</f>
        <v>0</v>
      </c>
      <c r="X776" s="27">
        <f>IF($E776="","",IFERROR(VLOOKUP($E776,BankTbl,4,0),""))</f>
        <v>0</v>
      </c>
      <c r="Y776" s="27">
        <f>IF($F776="","",IFERROR(VLOOKUP($F776,BankTbl,4,0),""))</f>
        <v>0</v>
      </c>
      <c r="Z776" s="27">
        <f>IF($B776="","",IF($V776="PICK",LEFT($N776,5),IF($V776="FIXED",$W776,IF($V776="CODE",$H776,""))))</f>
        <v>0</v>
      </c>
    </row>
    <row r="777" spans="1:26" ht="21" customHeight="1">
      <c r="A777" s="27">
        <f>IF($B777="","",COUNTA($B$13:$B777))</f>
        <v>0</v>
      </c>
      <c r="B777" s="28"/>
      <c r="C777" s="28"/>
      <c r="D777" s="29"/>
      <c r="E777" s="29"/>
      <c r="F777" s="29"/>
      <c r="G777" s="28"/>
      <c r="H777" s="28"/>
      <c r="I777" s="30">
        <f>IF($H777="","",IFERROR(VLOOKUP($H777,AcctTbl,2,0),"کد ناشناخته"))</f>
        <v>0</v>
      </c>
      <c r="J777" s="27">
        <f>IF($H777="","",IFERROR(VLOOKUP($H777,AcctTbl,3,0),""))</f>
        <v>0</v>
      </c>
      <c r="K777" s="29"/>
      <c r="L777" s="28"/>
      <c r="M777" s="31"/>
      <c r="N777" s="29"/>
      <c r="O777" s="32">
        <f>IF($B777="",0,IF($U777="IN",N($M777),0))</f>
        <v>0</v>
      </c>
      <c r="P777" s="32">
        <f>IF($B777="",0,IF(OR($U777="OUT",$U777="TRF"),N($M777),0))</f>
        <v>0</v>
      </c>
      <c r="Q777" s="32">
        <f>IF($B777="",0,IF(OR($U777="OUT",$U777="TRF"),N($M777),0))</f>
        <v>0</v>
      </c>
      <c r="R777" s="32">
        <f>IF($B777="",0,IF($U777="IN",N($M777),0))</f>
        <v>0</v>
      </c>
      <c r="S777" s="33">
        <f>IF($B777="","",IF($M777="","⚠ مبلغ",IF($E777="","⚠ بانک عامل",IF(AND($U777="TRF",$F777=""),"⚠ بانک مقصد",IF(AND($V777&lt;&gt;"NONE",$V777&lt;&gt;"",$Z777=""),"⚠ طرف حساب","✓")))))</f>
        <v>0</v>
      </c>
      <c r="T777" s="29"/>
      <c r="U777" s="27">
        <f>IFERROR(VLOOKUP($D777,BankOpTbl,2,0),"")</f>
        <v>0</v>
      </c>
      <c r="V777" s="27">
        <f>IFERROR(VLOOKUP($D777,BankOpTbl,3,0),"")</f>
        <v>0</v>
      </c>
      <c r="W777" s="27">
        <f>IFERROR(VLOOKUP($D777,BankOpTbl,4,0),"")</f>
        <v>0</v>
      </c>
      <c r="X777" s="27">
        <f>IF($E777="","",IFERROR(VLOOKUP($E777,BankTbl,4,0),""))</f>
        <v>0</v>
      </c>
      <c r="Y777" s="27">
        <f>IF($F777="","",IFERROR(VLOOKUP($F777,BankTbl,4,0),""))</f>
        <v>0</v>
      </c>
      <c r="Z777" s="27">
        <f>IF($B777="","",IF($V777="PICK",LEFT($N777,5),IF($V777="FIXED",$W777,IF($V777="CODE",$H777,""))))</f>
        <v>0</v>
      </c>
    </row>
    <row r="778" spans="1:26" ht="21" customHeight="1">
      <c r="A778" s="27">
        <f>IF($B778="","",COUNTA($B$13:$B778))</f>
        <v>0</v>
      </c>
      <c r="B778" s="28"/>
      <c r="C778" s="28"/>
      <c r="D778" s="29"/>
      <c r="E778" s="29"/>
      <c r="F778" s="29"/>
      <c r="G778" s="28"/>
      <c r="H778" s="28"/>
      <c r="I778" s="30">
        <f>IF($H778="","",IFERROR(VLOOKUP($H778,AcctTbl,2,0),"کد ناشناخته"))</f>
        <v>0</v>
      </c>
      <c r="J778" s="27">
        <f>IF($H778="","",IFERROR(VLOOKUP($H778,AcctTbl,3,0),""))</f>
        <v>0</v>
      </c>
      <c r="K778" s="29"/>
      <c r="L778" s="28"/>
      <c r="M778" s="31"/>
      <c r="N778" s="29"/>
      <c r="O778" s="32">
        <f>IF($B778="",0,IF($U778="IN",N($M778),0))</f>
        <v>0</v>
      </c>
      <c r="P778" s="32">
        <f>IF($B778="",0,IF(OR($U778="OUT",$U778="TRF"),N($M778),0))</f>
        <v>0</v>
      </c>
      <c r="Q778" s="32">
        <f>IF($B778="",0,IF(OR($U778="OUT",$U778="TRF"),N($M778),0))</f>
        <v>0</v>
      </c>
      <c r="R778" s="32">
        <f>IF($B778="",0,IF($U778="IN",N($M778),0))</f>
        <v>0</v>
      </c>
      <c r="S778" s="33">
        <f>IF($B778="","",IF($M778="","⚠ مبلغ",IF($E778="","⚠ بانک عامل",IF(AND($U778="TRF",$F778=""),"⚠ بانک مقصد",IF(AND($V778&lt;&gt;"NONE",$V778&lt;&gt;"",$Z778=""),"⚠ طرف حساب","✓")))))</f>
        <v>0</v>
      </c>
      <c r="T778" s="29"/>
      <c r="U778" s="27">
        <f>IFERROR(VLOOKUP($D778,BankOpTbl,2,0),"")</f>
        <v>0</v>
      </c>
      <c r="V778" s="27">
        <f>IFERROR(VLOOKUP($D778,BankOpTbl,3,0),"")</f>
        <v>0</v>
      </c>
      <c r="W778" s="27">
        <f>IFERROR(VLOOKUP($D778,BankOpTbl,4,0),"")</f>
        <v>0</v>
      </c>
      <c r="X778" s="27">
        <f>IF($E778="","",IFERROR(VLOOKUP($E778,BankTbl,4,0),""))</f>
        <v>0</v>
      </c>
      <c r="Y778" s="27">
        <f>IF($F778="","",IFERROR(VLOOKUP($F778,BankTbl,4,0),""))</f>
        <v>0</v>
      </c>
      <c r="Z778" s="27">
        <f>IF($B778="","",IF($V778="PICK",LEFT($N778,5),IF($V778="FIXED",$W778,IF($V778="CODE",$H778,""))))</f>
        <v>0</v>
      </c>
    </row>
    <row r="779" spans="1:26" ht="21" customHeight="1">
      <c r="A779" s="27">
        <f>IF($B779="","",COUNTA($B$13:$B779))</f>
        <v>0</v>
      </c>
      <c r="B779" s="28"/>
      <c r="C779" s="28"/>
      <c r="D779" s="29"/>
      <c r="E779" s="29"/>
      <c r="F779" s="29"/>
      <c r="G779" s="28"/>
      <c r="H779" s="28"/>
      <c r="I779" s="30">
        <f>IF($H779="","",IFERROR(VLOOKUP($H779,AcctTbl,2,0),"کد ناشناخته"))</f>
        <v>0</v>
      </c>
      <c r="J779" s="27">
        <f>IF($H779="","",IFERROR(VLOOKUP($H779,AcctTbl,3,0),""))</f>
        <v>0</v>
      </c>
      <c r="K779" s="29"/>
      <c r="L779" s="28"/>
      <c r="M779" s="31"/>
      <c r="N779" s="29"/>
      <c r="O779" s="32">
        <f>IF($B779="",0,IF($U779="IN",N($M779),0))</f>
        <v>0</v>
      </c>
      <c r="P779" s="32">
        <f>IF($B779="",0,IF(OR($U779="OUT",$U779="TRF"),N($M779),0))</f>
        <v>0</v>
      </c>
      <c r="Q779" s="32">
        <f>IF($B779="",0,IF(OR($U779="OUT",$U779="TRF"),N($M779),0))</f>
        <v>0</v>
      </c>
      <c r="R779" s="32">
        <f>IF($B779="",0,IF($U779="IN",N($M779),0))</f>
        <v>0</v>
      </c>
      <c r="S779" s="33">
        <f>IF($B779="","",IF($M779="","⚠ مبلغ",IF($E779="","⚠ بانک عامل",IF(AND($U779="TRF",$F779=""),"⚠ بانک مقصد",IF(AND($V779&lt;&gt;"NONE",$V779&lt;&gt;"",$Z779=""),"⚠ طرف حساب","✓")))))</f>
        <v>0</v>
      </c>
      <c r="T779" s="29"/>
      <c r="U779" s="27">
        <f>IFERROR(VLOOKUP($D779,BankOpTbl,2,0),"")</f>
        <v>0</v>
      </c>
      <c r="V779" s="27">
        <f>IFERROR(VLOOKUP($D779,BankOpTbl,3,0),"")</f>
        <v>0</v>
      </c>
      <c r="W779" s="27">
        <f>IFERROR(VLOOKUP($D779,BankOpTbl,4,0),"")</f>
        <v>0</v>
      </c>
      <c r="X779" s="27">
        <f>IF($E779="","",IFERROR(VLOOKUP($E779,BankTbl,4,0),""))</f>
        <v>0</v>
      </c>
      <c r="Y779" s="27">
        <f>IF($F779="","",IFERROR(VLOOKUP($F779,BankTbl,4,0),""))</f>
        <v>0</v>
      </c>
      <c r="Z779" s="27">
        <f>IF($B779="","",IF($V779="PICK",LEFT($N779,5),IF($V779="FIXED",$W779,IF($V779="CODE",$H779,""))))</f>
        <v>0</v>
      </c>
    </row>
    <row r="780" spans="1:26" ht="21" customHeight="1">
      <c r="A780" s="27">
        <f>IF($B780="","",COUNTA($B$13:$B780))</f>
        <v>0</v>
      </c>
      <c r="B780" s="28"/>
      <c r="C780" s="28"/>
      <c r="D780" s="29"/>
      <c r="E780" s="29"/>
      <c r="F780" s="29"/>
      <c r="G780" s="28"/>
      <c r="H780" s="28"/>
      <c r="I780" s="30">
        <f>IF($H780="","",IFERROR(VLOOKUP($H780,AcctTbl,2,0),"کد ناشناخته"))</f>
        <v>0</v>
      </c>
      <c r="J780" s="27">
        <f>IF($H780="","",IFERROR(VLOOKUP($H780,AcctTbl,3,0),""))</f>
        <v>0</v>
      </c>
      <c r="K780" s="29"/>
      <c r="L780" s="28"/>
      <c r="M780" s="31"/>
      <c r="N780" s="29"/>
      <c r="O780" s="32">
        <f>IF($B780="",0,IF($U780="IN",N($M780),0))</f>
        <v>0</v>
      </c>
      <c r="P780" s="32">
        <f>IF($B780="",0,IF(OR($U780="OUT",$U780="TRF"),N($M780),0))</f>
        <v>0</v>
      </c>
      <c r="Q780" s="32">
        <f>IF($B780="",0,IF(OR($U780="OUT",$U780="TRF"),N($M780),0))</f>
        <v>0</v>
      </c>
      <c r="R780" s="32">
        <f>IF($B780="",0,IF($U780="IN",N($M780),0))</f>
        <v>0</v>
      </c>
      <c r="S780" s="33">
        <f>IF($B780="","",IF($M780="","⚠ مبلغ",IF($E780="","⚠ بانک عامل",IF(AND($U780="TRF",$F780=""),"⚠ بانک مقصد",IF(AND($V780&lt;&gt;"NONE",$V780&lt;&gt;"",$Z780=""),"⚠ طرف حساب","✓")))))</f>
        <v>0</v>
      </c>
      <c r="T780" s="29"/>
      <c r="U780" s="27">
        <f>IFERROR(VLOOKUP($D780,BankOpTbl,2,0),"")</f>
        <v>0</v>
      </c>
      <c r="V780" s="27">
        <f>IFERROR(VLOOKUP($D780,BankOpTbl,3,0),"")</f>
        <v>0</v>
      </c>
      <c r="W780" s="27">
        <f>IFERROR(VLOOKUP($D780,BankOpTbl,4,0),"")</f>
        <v>0</v>
      </c>
      <c r="X780" s="27">
        <f>IF($E780="","",IFERROR(VLOOKUP($E780,BankTbl,4,0),""))</f>
        <v>0</v>
      </c>
      <c r="Y780" s="27">
        <f>IF($F780="","",IFERROR(VLOOKUP($F780,BankTbl,4,0),""))</f>
        <v>0</v>
      </c>
      <c r="Z780" s="27">
        <f>IF($B780="","",IF($V780="PICK",LEFT($N780,5),IF($V780="FIXED",$W780,IF($V780="CODE",$H780,""))))</f>
        <v>0</v>
      </c>
    </row>
    <row r="781" spans="1:26" ht="21" customHeight="1">
      <c r="A781" s="27">
        <f>IF($B781="","",COUNTA($B$13:$B781))</f>
        <v>0</v>
      </c>
      <c r="B781" s="28"/>
      <c r="C781" s="28"/>
      <c r="D781" s="29"/>
      <c r="E781" s="29"/>
      <c r="F781" s="29"/>
      <c r="G781" s="28"/>
      <c r="H781" s="28"/>
      <c r="I781" s="30">
        <f>IF($H781="","",IFERROR(VLOOKUP($H781,AcctTbl,2,0),"کد ناشناخته"))</f>
        <v>0</v>
      </c>
      <c r="J781" s="27">
        <f>IF($H781="","",IFERROR(VLOOKUP($H781,AcctTbl,3,0),""))</f>
        <v>0</v>
      </c>
      <c r="K781" s="29"/>
      <c r="L781" s="28"/>
      <c r="M781" s="31"/>
      <c r="N781" s="29"/>
      <c r="O781" s="32">
        <f>IF($B781="",0,IF($U781="IN",N($M781),0))</f>
        <v>0</v>
      </c>
      <c r="P781" s="32">
        <f>IF($B781="",0,IF(OR($U781="OUT",$U781="TRF"),N($M781),0))</f>
        <v>0</v>
      </c>
      <c r="Q781" s="32">
        <f>IF($B781="",0,IF(OR($U781="OUT",$U781="TRF"),N($M781),0))</f>
        <v>0</v>
      </c>
      <c r="R781" s="32">
        <f>IF($B781="",0,IF($U781="IN",N($M781),0))</f>
        <v>0</v>
      </c>
      <c r="S781" s="33">
        <f>IF($B781="","",IF($M781="","⚠ مبلغ",IF($E781="","⚠ بانک عامل",IF(AND($U781="TRF",$F781=""),"⚠ بانک مقصد",IF(AND($V781&lt;&gt;"NONE",$V781&lt;&gt;"",$Z781=""),"⚠ طرف حساب","✓")))))</f>
        <v>0</v>
      </c>
      <c r="T781" s="29"/>
      <c r="U781" s="27">
        <f>IFERROR(VLOOKUP($D781,BankOpTbl,2,0),"")</f>
        <v>0</v>
      </c>
      <c r="V781" s="27">
        <f>IFERROR(VLOOKUP($D781,BankOpTbl,3,0),"")</f>
        <v>0</v>
      </c>
      <c r="W781" s="27">
        <f>IFERROR(VLOOKUP($D781,BankOpTbl,4,0),"")</f>
        <v>0</v>
      </c>
      <c r="X781" s="27">
        <f>IF($E781="","",IFERROR(VLOOKUP($E781,BankTbl,4,0),""))</f>
        <v>0</v>
      </c>
      <c r="Y781" s="27">
        <f>IF($F781="","",IFERROR(VLOOKUP($F781,BankTbl,4,0),""))</f>
        <v>0</v>
      </c>
      <c r="Z781" s="27">
        <f>IF($B781="","",IF($V781="PICK",LEFT($N781,5),IF($V781="FIXED",$W781,IF($V781="CODE",$H781,""))))</f>
        <v>0</v>
      </c>
    </row>
    <row r="782" spans="1:26" ht="21" customHeight="1">
      <c r="A782" s="27">
        <f>IF($B782="","",COUNTA($B$13:$B782))</f>
        <v>0</v>
      </c>
      <c r="B782" s="28"/>
      <c r="C782" s="28"/>
      <c r="D782" s="29"/>
      <c r="E782" s="29"/>
      <c r="F782" s="29"/>
      <c r="G782" s="28"/>
      <c r="H782" s="28"/>
      <c r="I782" s="30">
        <f>IF($H782="","",IFERROR(VLOOKUP($H782,AcctTbl,2,0),"کد ناشناخته"))</f>
        <v>0</v>
      </c>
      <c r="J782" s="27">
        <f>IF($H782="","",IFERROR(VLOOKUP($H782,AcctTbl,3,0),""))</f>
        <v>0</v>
      </c>
      <c r="K782" s="29"/>
      <c r="L782" s="28"/>
      <c r="M782" s="31"/>
      <c r="N782" s="29"/>
      <c r="O782" s="32">
        <f>IF($B782="",0,IF($U782="IN",N($M782),0))</f>
        <v>0</v>
      </c>
      <c r="P782" s="32">
        <f>IF($B782="",0,IF(OR($U782="OUT",$U782="TRF"),N($M782),0))</f>
        <v>0</v>
      </c>
      <c r="Q782" s="32">
        <f>IF($B782="",0,IF(OR($U782="OUT",$U782="TRF"),N($M782),0))</f>
        <v>0</v>
      </c>
      <c r="R782" s="32">
        <f>IF($B782="",0,IF($U782="IN",N($M782),0))</f>
        <v>0</v>
      </c>
      <c r="S782" s="33">
        <f>IF($B782="","",IF($M782="","⚠ مبلغ",IF($E782="","⚠ بانک عامل",IF(AND($U782="TRF",$F782=""),"⚠ بانک مقصد",IF(AND($V782&lt;&gt;"NONE",$V782&lt;&gt;"",$Z782=""),"⚠ طرف حساب","✓")))))</f>
        <v>0</v>
      </c>
      <c r="T782" s="29"/>
      <c r="U782" s="27">
        <f>IFERROR(VLOOKUP($D782,BankOpTbl,2,0),"")</f>
        <v>0</v>
      </c>
      <c r="V782" s="27">
        <f>IFERROR(VLOOKUP($D782,BankOpTbl,3,0),"")</f>
        <v>0</v>
      </c>
      <c r="W782" s="27">
        <f>IFERROR(VLOOKUP($D782,BankOpTbl,4,0),"")</f>
        <v>0</v>
      </c>
      <c r="X782" s="27">
        <f>IF($E782="","",IFERROR(VLOOKUP($E782,BankTbl,4,0),""))</f>
        <v>0</v>
      </c>
      <c r="Y782" s="27">
        <f>IF($F782="","",IFERROR(VLOOKUP($F782,BankTbl,4,0),""))</f>
        <v>0</v>
      </c>
      <c r="Z782" s="27">
        <f>IF($B782="","",IF($V782="PICK",LEFT($N782,5),IF($V782="FIXED",$W782,IF($V782="CODE",$H782,""))))</f>
        <v>0</v>
      </c>
    </row>
    <row r="783" spans="1:26" ht="21" customHeight="1">
      <c r="A783" s="27">
        <f>IF($B783="","",COUNTA($B$13:$B783))</f>
        <v>0</v>
      </c>
      <c r="B783" s="28"/>
      <c r="C783" s="28"/>
      <c r="D783" s="29"/>
      <c r="E783" s="29"/>
      <c r="F783" s="29"/>
      <c r="G783" s="28"/>
      <c r="H783" s="28"/>
      <c r="I783" s="30">
        <f>IF($H783="","",IFERROR(VLOOKUP($H783,AcctTbl,2,0),"کد ناشناخته"))</f>
        <v>0</v>
      </c>
      <c r="J783" s="27">
        <f>IF($H783="","",IFERROR(VLOOKUP($H783,AcctTbl,3,0),""))</f>
        <v>0</v>
      </c>
      <c r="K783" s="29"/>
      <c r="L783" s="28"/>
      <c r="M783" s="31"/>
      <c r="N783" s="29"/>
      <c r="O783" s="32">
        <f>IF($B783="",0,IF($U783="IN",N($M783),0))</f>
        <v>0</v>
      </c>
      <c r="P783" s="32">
        <f>IF($B783="",0,IF(OR($U783="OUT",$U783="TRF"),N($M783),0))</f>
        <v>0</v>
      </c>
      <c r="Q783" s="32">
        <f>IF($B783="",0,IF(OR($U783="OUT",$U783="TRF"),N($M783),0))</f>
        <v>0</v>
      </c>
      <c r="R783" s="32">
        <f>IF($B783="",0,IF($U783="IN",N($M783),0))</f>
        <v>0</v>
      </c>
      <c r="S783" s="33">
        <f>IF($B783="","",IF($M783="","⚠ مبلغ",IF($E783="","⚠ بانک عامل",IF(AND($U783="TRF",$F783=""),"⚠ بانک مقصد",IF(AND($V783&lt;&gt;"NONE",$V783&lt;&gt;"",$Z783=""),"⚠ طرف حساب","✓")))))</f>
        <v>0</v>
      </c>
      <c r="T783" s="29"/>
      <c r="U783" s="27">
        <f>IFERROR(VLOOKUP($D783,BankOpTbl,2,0),"")</f>
        <v>0</v>
      </c>
      <c r="V783" s="27">
        <f>IFERROR(VLOOKUP($D783,BankOpTbl,3,0),"")</f>
        <v>0</v>
      </c>
      <c r="W783" s="27">
        <f>IFERROR(VLOOKUP($D783,BankOpTbl,4,0),"")</f>
        <v>0</v>
      </c>
      <c r="X783" s="27">
        <f>IF($E783="","",IFERROR(VLOOKUP($E783,BankTbl,4,0),""))</f>
        <v>0</v>
      </c>
      <c r="Y783" s="27">
        <f>IF($F783="","",IFERROR(VLOOKUP($F783,BankTbl,4,0),""))</f>
        <v>0</v>
      </c>
      <c r="Z783" s="27">
        <f>IF($B783="","",IF($V783="PICK",LEFT($N783,5),IF($V783="FIXED",$W783,IF($V783="CODE",$H783,""))))</f>
        <v>0</v>
      </c>
    </row>
    <row r="784" spans="1:26" ht="21" customHeight="1">
      <c r="A784" s="27">
        <f>IF($B784="","",COUNTA($B$13:$B784))</f>
        <v>0</v>
      </c>
      <c r="B784" s="28"/>
      <c r="C784" s="28"/>
      <c r="D784" s="29"/>
      <c r="E784" s="29"/>
      <c r="F784" s="29"/>
      <c r="G784" s="28"/>
      <c r="H784" s="28"/>
      <c r="I784" s="30">
        <f>IF($H784="","",IFERROR(VLOOKUP($H784,AcctTbl,2,0),"کد ناشناخته"))</f>
        <v>0</v>
      </c>
      <c r="J784" s="27">
        <f>IF($H784="","",IFERROR(VLOOKUP($H784,AcctTbl,3,0),""))</f>
        <v>0</v>
      </c>
      <c r="K784" s="29"/>
      <c r="L784" s="28"/>
      <c r="M784" s="31"/>
      <c r="N784" s="29"/>
      <c r="O784" s="32">
        <f>IF($B784="",0,IF($U784="IN",N($M784),0))</f>
        <v>0</v>
      </c>
      <c r="P784" s="32">
        <f>IF($B784="",0,IF(OR($U784="OUT",$U784="TRF"),N($M784),0))</f>
        <v>0</v>
      </c>
      <c r="Q784" s="32">
        <f>IF($B784="",0,IF(OR($U784="OUT",$U784="TRF"),N($M784),0))</f>
        <v>0</v>
      </c>
      <c r="R784" s="32">
        <f>IF($B784="",0,IF($U784="IN",N($M784),0))</f>
        <v>0</v>
      </c>
      <c r="S784" s="33">
        <f>IF($B784="","",IF($M784="","⚠ مبلغ",IF($E784="","⚠ بانک عامل",IF(AND($U784="TRF",$F784=""),"⚠ بانک مقصد",IF(AND($V784&lt;&gt;"NONE",$V784&lt;&gt;"",$Z784=""),"⚠ طرف حساب","✓")))))</f>
        <v>0</v>
      </c>
      <c r="T784" s="29"/>
      <c r="U784" s="27">
        <f>IFERROR(VLOOKUP($D784,BankOpTbl,2,0),"")</f>
        <v>0</v>
      </c>
      <c r="V784" s="27">
        <f>IFERROR(VLOOKUP($D784,BankOpTbl,3,0),"")</f>
        <v>0</v>
      </c>
      <c r="W784" s="27">
        <f>IFERROR(VLOOKUP($D784,BankOpTbl,4,0),"")</f>
        <v>0</v>
      </c>
      <c r="X784" s="27">
        <f>IF($E784="","",IFERROR(VLOOKUP($E784,BankTbl,4,0),""))</f>
        <v>0</v>
      </c>
      <c r="Y784" s="27">
        <f>IF($F784="","",IFERROR(VLOOKUP($F784,BankTbl,4,0),""))</f>
        <v>0</v>
      </c>
      <c r="Z784" s="27">
        <f>IF($B784="","",IF($V784="PICK",LEFT($N784,5),IF($V784="FIXED",$W784,IF($V784="CODE",$H784,""))))</f>
        <v>0</v>
      </c>
    </row>
    <row r="785" spans="1:26" ht="21" customHeight="1">
      <c r="A785" s="27">
        <f>IF($B785="","",COUNTA($B$13:$B785))</f>
        <v>0</v>
      </c>
      <c r="B785" s="28"/>
      <c r="C785" s="28"/>
      <c r="D785" s="29"/>
      <c r="E785" s="29"/>
      <c r="F785" s="29"/>
      <c r="G785" s="28"/>
      <c r="H785" s="28"/>
      <c r="I785" s="30">
        <f>IF($H785="","",IFERROR(VLOOKUP($H785,AcctTbl,2,0),"کد ناشناخته"))</f>
        <v>0</v>
      </c>
      <c r="J785" s="27">
        <f>IF($H785="","",IFERROR(VLOOKUP($H785,AcctTbl,3,0),""))</f>
        <v>0</v>
      </c>
      <c r="K785" s="29"/>
      <c r="L785" s="28"/>
      <c r="M785" s="31"/>
      <c r="N785" s="29"/>
      <c r="O785" s="32">
        <f>IF($B785="",0,IF($U785="IN",N($M785),0))</f>
        <v>0</v>
      </c>
      <c r="P785" s="32">
        <f>IF($B785="",0,IF(OR($U785="OUT",$U785="TRF"),N($M785),0))</f>
        <v>0</v>
      </c>
      <c r="Q785" s="32">
        <f>IF($B785="",0,IF(OR($U785="OUT",$U785="TRF"),N($M785),0))</f>
        <v>0</v>
      </c>
      <c r="R785" s="32">
        <f>IF($B785="",0,IF($U785="IN",N($M785),0))</f>
        <v>0</v>
      </c>
      <c r="S785" s="33">
        <f>IF($B785="","",IF($M785="","⚠ مبلغ",IF($E785="","⚠ بانک عامل",IF(AND($U785="TRF",$F785=""),"⚠ بانک مقصد",IF(AND($V785&lt;&gt;"NONE",$V785&lt;&gt;"",$Z785=""),"⚠ طرف حساب","✓")))))</f>
        <v>0</v>
      </c>
      <c r="T785" s="29"/>
      <c r="U785" s="27">
        <f>IFERROR(VLOOKUP($D785,BankOpTbl,2,0),"")</f>
        <v>0</v>
      </c>
      <c r="V785" s="27">
        <f>IFERROR(VLOOKUP($D785,BankOpTbl,3,0),"")</f>
        <v>0</v>
      </c>
      <c r="W785" s="27">
        <f>IFERROR(VLOOKUP($D785,BankOpTbl,4,0),"")</f>
        <v>0</v>
      </c>
      <c r="X785" s="27">
        <f>IF($E785="","",IFERROR(VLOOKUP($E785,BankTbl,4,0),""))</f>
        <v>0</v>
      </c>
      <c r="Y785" s="27">
        <f>IF($F785="","",IFERROR(VLOOKUP($F785,BankTbl,4,0),""))</f>
        <v>0</v>
      </c>
      <c r="Z785" s="27">
        <f>IF($B785="","",IF($V785="PICK",LEFT($N785,5),IF($V785="FIXED",$W785,IF($V785="CODE",$H785,""))))</f>
        <v>0</v>
      </c>
    </row>
    <row r="786" spans="1:26" ht="21" customHeight="1">
      <c r="A786" s="27">
        <f>IF($B786="","",COUNTA($B$13:$B786))</f>
        <v>0</v>
      </c>
      <c r="B786" s="28"/>
      <c r="C786" s="28"/>
      <c r="D786" s="29"/>
      <c r="E786" s="29"/>
      <c r="F786" s="29"/>
      <c r="G786" s="28"/>
      <c r="H786" s="28"/>
      <c r="I786" s="30">
        <f>IF($H786="","",IFERROR(VLOOKUP($H786,AcctTbl,2,0),"کد ناشناخته"))</f>
        <v>0</v>
      </c>
      <c r="J786" s="27">
        <f>IF($H786="","",IFERROR(VLOOKUP($H786,AcctTbl,3,0),""))</f>
        <v>0</v>
      </c>
      <c r="K786" s="29"/>
      <c r="L786" s="28"/>
      <c r="M786" s="31"/>
      <c r="N786" s="29"/>
      <c r="O786" s="32">
        <f>IF($B786="",0,IF($U786="IN",N($M786),0))</f>
        <v>0</v>
      </c>
      <c r="P786" s="32">
        <f>IF($B786="",0,IF(OR($U786="OUT",$U786="TRF"),N($M786),0))</f>
        <v>0</v>
      </c>
      <c r="Q786" s="32">
        <f>IF($B786="",0,IF(OR($U786="OUT",$U786="TRF"),N($M786),0))</f>
        <v>0</v>
      </c>
      <c r="R786" s="32">
        <f>IF($B786="",0,IF($U786="IN",N($M786),0))</f>
        <v>0</v>
      </c>
      <c r="S786" s="33">
        <f>IF($B786="","",IF($M786="","⚠ مبلغ",IF($E786="","⚠ بانک عامل",IF(AND($U786="TRF",$F786=""),"⚠ بانک مقصد",IF(AND($V786&lt;&gt;"NONE",$V786&lt;&gt;"",$Z786=""),"⚠ طرف حساب","✓")))))</f>
        <v>0</v>
      </c>
      <c r="T786" s="29"/>
      <c r="U786" s="27">
        <f>IFERROR(VLOOKUP($D786,BankOpTbl,2,0),"")</f>
        <v>0</v>
      </c>
      <c r="V786" s="27">
        <f>IFERROR(VLOOKUP($D786,BankOpTbl,3,0),"")</f>
        <v>0</v>
      </c>
      <c r="W786" s="27">
        <f>IFERROR(VLOOKUP($D786,BankOpTbl,4,0),"")</f>
        <v>0</v>
      </c>
      <c r="X786" s="27">
        <f>IF($E786="","",IFERROR(VLOOKUP($E786,BankTbl,4,0),""))</f>
        <v>0</v>
      </c>
      <c r="Y786" s="27">
        <f>IF($F786="","",IFERROR(VLOOKUP($F786,BankTbl,4,0),""))</f>
        <v>0</v>
      </c>
      <c r="Z786" s="27">
        <f>IF($B786="","",IF($V786="PICK",LEFT($N786,5),IF($V786="FIXED",$W786,IF($V786="CODE",$H786,""))))</f>
        <v>0</v>
      </c>
    </row>
    <row r="787" spans="1:26" ht="21" customHeight="1">
      <c r="A787" s="27">
        <f>IF($B787="","",COUNTA($B$13:$B787))</f>
        <v>0</v>
      </c>
      <c r="B787" s="28"/>
      <c r="C787" s="28"/>
      <c r="D787" s="29"/>
      <c r="E787" s="29"/>
      <c r="F787" s="29"/>
      <c r="G787" s="28"/>
      <c r="H787" s="28"/>
      <c r="I787" s="30">
        <f>IF($H787="","",IFERROR(VLOOKUP($H787,AcctTbl,2,0),"کد ناشناخته"))</f>
        <v>0</v>
      </c>
      <c r="J787" s="27">
        <f>IF($H787="","",IFERROR(VLOOKUP($H787,AcctTbl,3,0),""))</f>
        <v>0</v>
      </c>
      <c r="K787" s="29"/>
      <c r="L787" s="28"/>
      <c r="M787" s="31"/>
      <c r="N787" s="29"/>
      <c r="O787" s="32">
        <f>IF($B787="",0,IF($U787="IN",N($M787),0))</f>
        <v>0</v>
      </c>
      <c r="P787" s="32">
        <f>IF($B787="",0,IF(OR($U787="OUT",$U787="TRF"),N($M787),0))</f>
        <v>0</v>
      </c>
      <c r="Q787" s="32">
        <f>IF($B787="",0,IF(OR($U787="OUT",$U787="TRF"),N($M787),0))</f>
        <v>0</v>
      </c>
      <c r="R787" s="32">
        <f>IF($B787="",0,IF($U787="IN",N($M787),0))</f>
        <v>0</v>
      </c>
      <c r="S787" s="33">
        <f>IF($B787="","",IF($M787="","⚠ مبلغ",IF($E787="","⚠ بانک عامل",IF(AND($U787="TRF",$F787=""),"⚠ بانک مقصد",IF(AND($V787&lt;&gt;"NONE",$V787&lt;&gt;"",$Z787=""),"⚠ طرف حساب","✓")))))</f>
        <v>0</v>
      </c>
      <c r="T787" s="29"/>
      <c r="U787" s="27">
        <f>IFERROR(VLOOKUP($D787,BankOpTbl,2,0),"")</f>
        <v>0</v>
      </c>
      <c r="V787" s="27">
        <f>IFERROR(VLOOKUP($D787,BankOpTbl,3,0),"")</f>
        <v>0</v>
      </c>
      <c r="W787" s="27">
        <f>IFERROR(VLOOKUP($D787,BankOpTbl,4,0),"")</f>
        <v>0</v>
      </c>
      <c r="X787" s="27">
        <f>IF($E787="","",IFERROR(VLOOKUP($E787,BankTbl,4,0),""))</f>
        <v>0</v>
      </c>
      <c r="Y787" s="27">
        <f>IF($F787="","",IFERROR(VLOOKUP($F787,BankTbl,4,0),""))</f>
        <v>0</v>
      </c>
      <c r="Z787" s="27">
        <f>IF($B787="","",IF($V787="PICK",LEFT($N787,5),IF($V787="FIXED",$W787,IF($V787="CODE",$H787,""))))</f>
        <v>0</v>
      </c>
    </row>
    <row r="788" spans="1:26" ht="21" customHeight="1">
      <c r="A788" s="27">
        <f>IF($B788="","",COUNTA($B$13:$B788))</f>
        <v>0</v>
      </c>
      <c r="B788" s="28"/>
      <c r="C788" s="28"/>
      <c r="D788" s="29"/>
      <c r="E788" s="29"/>
      <c r="F788" s="29"/>
      <c r="G788" s="28"/>
      <c r="H788" s="28"/>
      <c r="I788" s="30">
        <f>IF($H788="","",IFERROR(VLOOKUP($H788,AcctTbl,2,0),"کد ناشناخته"))</f>
        <v>0</v>
      </c>
      <c r="J788" s="27">
        <f>IF($H788="","",IFERROR(VLOOKUP($H788,AcctTbl,3,0),""))</f>
        <v>0</v>
      </c>
      <c r="K788" s="29"/>
      <c r="L788" s="28"/>
      <c r="M788" s="31"/>
      <c r="N788" s="29"/>
      <c r="O788" s="32">
        <f>IF($B788="",0,IF($U788="IN",N($M788),0))</f>
        <v>0</v>
      </c>
      <c r="P788" s="32">
        <f>IF($B788="",0,IF(OR($U788="OUT",$U788="TRF"),N($M788),0))</f>
        <v>0</v>
      </c>
      <c r="Q788" s="32">
        <f>IF($B788="",0,IF(OR($U788="OUT",$U788="TRF"),N($M788),0))</f>
        <v>0</v>
      </c>
      <c r="R788" s="32">
        <f>IF($B788="",0,IF($U788="IN",N($M788),0))</f>
        <v>0</v>
      </c>
      <c r="S788" s="33">
        <f>IF($B788="","",IF($M788="","⚠ مبلغ",IF($E788="","⚠ بانک عامل",IF(AND($U788="TRF",$F788=""),"⚠ بانک مقصد",IF(AND($V788&lt;&gt;"NONE",$V788&lt;&gt;"",$Z788=""),"⚠ طرف حساب","✓")))))</f>
        <v>0</v>
      </c>
      <c r="T788" s="29"/>
      <c r="U788" s="27">
        <f>IFERROR(VLOOKUP($D788,BankOpTbl,2,0),"")</f>
        <v>0</v>
      </c>
      <c r="V788" s="27">
        <f>IFERROR(VLOOKUP($D788,BankOpTbl,3,0),"")</f>
        <v>0</v>
      </c>
      <c r="W788" s="27">
        <f>IFERROR(VLOOKUP($D788,BankOpTbl,4,0),"")</f>
        <v>0</v>
      </c>
      <c r="X788" s="27">
        <f>IF($E788="","",IFERROR(VLOOKUP($E788,BankTbl,4,0),""))</f>
        <v>0</v>
      </c>
      <c r="Y788" s="27">
        <f>IF($F788="","",IFERROR(VLOOKUP($F788,BankTbl,4,0),""))</f>
        <v>0</v>
      </c>
      <c r="Z788" s="27">
        <f>IF($B788="","",IF($V788="PICK",LEFT($N788,5),IF($V788="FIXED",$W788,IF($V788="CODE",$H788,""))))</f>
        <v>0</v>
      </c>
    </row>
    <row r="789" spans="1:26" ht="21" customHeight="1">
      <c r="A789" s="27">
        <f>IF($B789="","",COUNTA($B$13:$B789))</f>
        <v>0</v>
      </c>
      <c r="B789" s="28"/>
      <c r="C789" s="28"/>
      <c r="D789" s="29"/>
      <c r="E789" s="29"/>
      <c r="F789" s="29"/>
      <c r="G789" s="28"/>
      <c r="H789" s="28"/>
      <c r="I789" s="30">
        <f>IF($H789="","",IFERROR(VLOOKUP($H789,AcctTbl,2,0),"کد ناشناخته"))</f>
        <v>0</v>
      </c>
      <c r="J789" s="27">
        <f>IF($H789="","",IFERROR(VLOOKUP($H789,AcctTbl,3,0),""))</f>
        <v>0</v>
      </c>
      <c r="K789" s="29"/>
      <c r="L789" s="28"/>
      <c r="M789" s="31"/>
      <c r="N789" s="29"/>
      <c r="O789" s="32">
        <f>IF($B789="",0,IF($U789="IN",N($M789),0))</f>
        <v>0</v>
      </c>
      <c r="P789" s="32">
        <f>IF($B789="",0,IF(OR($U789="OUT",$U789="TRF"),N($M789),0))</f>
        <v>0</v>
      </c>
      <c r="Q789" s="32">
        <f>IF($B789="",0,IF(OR($U789="OUT",$U789="TRF"),N($M789),0))</f>
        <v>0</v>
      </c>
      <c r="R789" s="32">
        <f>IF($B789="",0,IF($U789="IN",N($M789),0))</f>
        <v>0</v>
      </c>
      <c r="S789" s="33">
        <f>IF($B789="","",IF($M789="","⚠ مبلغ",IF($E789="","⚠ بانک عامل",IF(AND($U789="TRF",$F789=""),"⚠ بانک مقصد",IF(AND($V789&lt;&gt;"NONE",$V789&lt;&gt;"",$Z789=""),"⚠ طرف حساب","✓")))))</f>
        <v>0</v>
      </c>
      <c r="T789" s="29"/>
      <c r="U789" s="27">
        <f>IFERROR(VLOOKUP($D789,BankOpTbl,2,0),"")</f>
        <v>0</v>
      </c>
      <c r="V789" s="27">
        <f>IFERROR(VLOOKUP($D789,BankOpTbl,3,0),"")</f>
        <v>0</v>
      </c>
      <c r="W789" s="27">
        <f>IFERROR(VLOOKUP($D789,BankOpTbl,4,0),"")</f>
        <v>0</v>
      </c>
      <c r="X789" s="27">
        <f>IF($E789="","",IFERROR(VLOOKUP($E789,BankTbl,4,0),""))</f>
        <v>0</v>
      </c>
      <c r="Y789" s="27">
        <f>IF($F789="","",IFERROR(VLOOKUP($F789,BankTbl,4,0),""))</f>
        <v>0</v>
      </c>
      <c r="Z789" s="27">
        <f>IF($B789="","",IF($V789="PICK",LEFT($N789,5),IF($V789="FIXED",$W789,IF($V789="CODE",$H789,""))))</f>
        <v>0</v>
      </c>
    </row>
    <row r="790" spans="1:26" ht="21" customHeight="1">
      <c r="A790" s="27">
        <f>IF($B790="","",COUNTA($B$13:$B790))</f>
        <v>0</v>
      </c>
      <c r="B790" s="28"/>
      <c r="C790" s="28"/>
      <c r="D790" s="29"/>
      <c r="E790" s="29"/>
      <c r="F790" s="29"/>
      <c r="G790" s="28"/>
      <c r="H790" s="28"/>
      <c r="I790" s="30">
        <f>IF($H790="","",IFERROR(VLOOKUP($H790,AcctTbl,2,0),"کد ناشناخته"))</f>
        <v>0</v>
      </c>
      <c r="J790" s="27">
        <f>IF($H790="","",IFERROR(VLOOKUP($H790,AcctTbl,3,0),""))</f>
        <v>0</v>
      </c>
      <c r="K790" s="29"/>
      <c r="L790" s="28"/>
      <c r="M790" s="31"/>
      <c r="N790" s="29"/>
      <c r="O790" s="32">
        <f>IF($B790="",0,IF($U790="IN",N($M790),0))</f>
        <v>0</v>
      </c>
      <c r="P790" s="32">
        <f>IF($B790="",0,IF(OR($U790="OUT",$U790="TRF"),N($M790),0))</f>
        <v>0</v>
      </c>
      <c r="Q790" s="32">
        <f>IF($B790="",0,IF(OR($U790="OUT",$U790="TRF"),N($M790),0))</f>
        <v>0</v>
      </c>
      <c r="R790" s="32">
        <f>IF($B790="",0,IF($U790="IN",N($M790),0))</f>
        <v>0</v>
      </c>
      <c r="S790" s="33">
        <f>IF($B790="","",IF($M790="","⚠ مبلغ",IF($E790="","⚠ بانک عامل",IF(AND($U790="TRF",$F790=""),"⚠ بانک مقصد",IF(AND($V790&lt;&gt;"NONE",$V790&lt;&gt;"",$Z790=""),"⚠ طرف حساب","✓")))))</f>
        <v>0</v>
      </c>
      <c r="T790" s="29"/>
      <c r="U790" s="27">
        <f>IFERROR(VLOOKUP($D790,BankOpTbl,2,0),"")</f>
        <v>0</v>
      </c>
      <c r="V790" s="27">
        <f>IFERROR(VLOOKUP($D790,BankOpTbl,3,0),"")</f>
        <v>0</v>
      </c>
      <c r="W790" s="27">
        <f>IFERROR(VLOOKUP($D790,BankOpTbl,4,0),"")</f>
        <v>0</v>
      </c>
      <c r="X790" s="27">
        <f>IF($E790="","",IFERROR(VLOOKUP($E790,BankTbl,4,0),""))</f>
        <v>0</v>
      </c>
      <c r="Y790" s="27">
        <f>IF($F790="","",IFERROR(VLOOKUP($F790,BankTbl,4,0),""))</f>
        <v>0</v>
      </c>
      <c r="Z790" s="27">
        <f>IF($B790="","",IF($V790="PICK",LEFT($N790,5),IF($V790="FIXED",$W790,IF($V790="CODE",$H790,""))))</f>
        <v>0</v>
      </c>
    </row>
    <row r="791" spans="1:26" ht="21" customHeight="1">
      <c r="A791" s="27">
        <f>IF($B791="","",COUNTA($B$13:$B791))</f>
        <v>0</v>
      </c>
      <c r="B791" s="28"/>
      <c r="C791" s="28"/>
      <c r="D791" s="29"/>
      <c r="E791" s="29"/>
      <c r="F791" s="29"/>
      <c r="G791" s="28"/>
      <c r="H791" s="28"/>
      <c r="I791" s="30">
        <f>IF($H791="","",IFERROR(VLOOKUP($H791,AcctTbl,2,0),"کد ناشناخته"))</f>
        <v>0</v>
      </c>
      <c r="J791" s="27">
        <f>IF($H791="","",IFERROR(VLOOKUP($H791,AcctTbl,3,0),""))</f>
        <v>0</v>
      </c>
      <c r="K791" s="29"/>
      <c r="L791" s="28"/>
      <c r="M791" s="31"/>
      <c r="N791" s="29"/>
      <c r="O791" s="32">
        <f>IF($B791="",0,IF($U791="IN",N($M791),0))</f>
        <v>0</v>
      </c>
      <c r="P791" s="32">
        <f>IF($B791="",0,IF(OR($U791="OUT",$U791="TRF"),N($M791),0))</f>
        <v>0</v>
      </c>
      <c r="Q791" s="32">
        <f>IF($B791="",0,IF(OR($U791="OUT",$U791="TRF"),N($M791),0))</f>
        <v>0</v>
      </c>
      <c r="R791" s="32">
        <f>IF($B791="",0,IF($U791="IN",N($M791),0))</f>
        <v>0</v>
      </c>
      <c r="S791" s="33">
        <f>IF($B791="","",IF($M791="","⚠ مبلغ",IF($E791="","⚠ بانک عامل",IF(AND($U791="TRF",$F791=""),"⚠ بانک مقصد",IF(AND($V791&lt;&gt;"NONE",$V791&lt;&gt;"",$Z791=""),"⚠ طرف حساب","✓")))))</f>
        <v>0</v>
      </c>
      <c r="T791" s="29"/>
      <c r="U791" s="27">
        <f>IFERROR(VLOOKUP($D791,BankOpTbl,2,0),"")</f>
        <v>0</v>
      </c>
      <c r="V791" s="27">
        <f>IFERROR(VLOOKUP($D791,BankOpTbl,3,0),"")</f>
        <v>0</v>
      </c>
      <c r="W791" s="27">
        <f>IFERROR(VLOOKUP($D791,BankOpTbl,4,0),"")</f>
        <v>0</v>
      </c>
      <c r="X791" s="27">
        <f>IF($E791="","",IFERROR(VLOOKUP($E791,BankTbl,4,0),""))</f>
        <v>0</v>
      </c>
      <c r="Y791" s="27">
        <f>IF($F791="","",IFERROR(VLOOKUP($F791,BankTbl,4,0),""))</f>
        <v>0</v>
      </c>
      <c r="Z791" s="27">
        <f>IF($B791="","",IF($V791="PICK",LEFT($N791,5),IF($V791="FIXED",$W791,IF($V791="CODE",$H791,""))))</f>
        <v>0</v>
      </c>
    </row>
    <row r="792" spans="1:26" ht="21" customHeight="1">
      <c r="A792" s="27">
        <f>IF($B792="","",COUNTA($B$13:$B792))</f>
        <v>0</v>
      </c>
      <c r="B792" s="28"/>
      <c r="C792" s="28"/>
      <c r="D792" s="29"/>
      <c r="E792" s="29"/>
      <c r="F792" s="29"/>
      <c r="G792" s="28"/>
      <c r="H792" s="28"/>
      <c r="I792" s="30">
        <f>IF($H792="","",IFERROR(VLOOKUP($H792,AcctTbl,2,0),"کد ناشناخته"))</f>
        <v>0</v>
      </c>
      <c r="J792" s="27">
        <f>IF($H792="","",IFERROR(VLOOKUP($H792,AcctTbl,3,0),""))</f>
        <v>0</v>
      </c>
      <c r="K792" s="29"/>
      <c r="L792" s="28"/>
      <c r="M792" s="31"/>
      <c r="N792" s="29"/>
      <c r="O792" s="32">
        <f>IF($B792="",0,IF($U792="IN",N($M792),0))</f>
        <v>0</v>
      </c>
      <c r="P792" s="32">
        <f>IF($B792="",0,IF(OR($U792="OUT",$U792="TRF"),N($M792),0))</f>
        <v>0</v>
      </c>
      <c r="Q792" s="32">
        <f>IF($B792="",0,IF(OR($U792="OUT",$U792="TRF"),N($M792),0))</f>
        <v>0</v>
      </c>
      <c r="R792" s="32">
        <f>IF($B792="",0,IF($U792="IN",N($M792),0))</f>
        <v>0</v>
      </c>
      <c r="S792" s="33">
        <f>IF($B792="","",IF($M792="","⚠ مبلغ",IF($E792="","⚠ بانک عامل",IF(AND($U792="TRF",$F792=""),"⚠ بانک مقصد",IF(AND($V792&lt;&gt;"NONE",$V792&lt;&gt;"",$Z792=""),"⚠ طرف حساب","✓")))))</f>
        <v>0</v>
      </c>
      <c r="T792" s="29"/>
      <c r="U792" s="27">
        <f>IFERROR(VLOOKUP($D792,BankOpTbl,2,0),"")</f>
        <v>0</v>
      </c>
      <c r="V792" s="27">
        <f>IFERROR(VLOOKUP($D792,BankOpTbl,3,0),"")</f>
        <v>0</v>
      </c>
      <c r="W792" s="27">
        <f>IFERROR(VLOOKUP($D792,BankOpTbl,4,0),"")</f>
        <v>0</v>
      </c>
      <c r="X792" s="27">
        <f>IF($E792="","",IFERROR(VLOOKUP($E792,BankTbl,4,0),""))</f>
        <v>0</v>
      </c>
      <c r="Y792" s="27">
        <f>IF($F792="","",IFERROR(VLOOKUP($F792,BankTbl,4,0),""))</f>
        <v>0</v>
      </c>
      <c r="Z792" s="27">
        <f>IF($B792="","",IF($V792="PICK",LEFT($N792,5),IF($V792="FIXED",$W792,IF($V792="CODE",$H792,""))))</f>
        <v>0</v>
      </c>
    </row>
    <row r="793" spans="1:26" ht="21" customHeight="1">
      <c r="A793" s="27">
        <f>IF($B793="","",COUNTA($B$13:$B793))</f>
        <v>0</v>
      </c>
      <c r="B793" s="28"/>
      <c r="C793" s="28"/>
      <c r="D793" s="29"/>
      <c r="E793" s="29"/>
      <c r="F793" s="29"/>
      <c r="G793" s="28"/>
      <c r="H793" s="28"/>
      <c r="I793" s="30">
        <f>IF($H793="","",IFERROR(VLOOKUP($H793,AcctTbl,2,0),"کد ناشناخته"))</f>
        <v>0</v>
      </c>
      <c r="J793" s="27">
        <f>IF($H793="","",IFERROR(VLOOKUP($H793,AcctTbl,3,0),""))</f>
        <v>0</v>
      </c>
      <c r="K793" s="29"/>
      <c r="L793" s="28"/>
      <c r="M793" s="31"/>
      <c r="N793" s="29"/>
      <c r="O793" s="32">
        <f>IF($B793="",0,IF($U793="IN",N($M793),0))</f>
        <v>0</v>
      </c>
      <c r="P793" s="32">
        <f>IF($B793="",0,IF(OR($U793="OUT",$U793="TRF"),N($M793),0))</f>
        <v>0</v>
      </c>
      <c r="Q793" s="32">
        <f>IF($B793="",0,IF(OR($U793="OUT",$U793="TRF"),N($M793),0))</f>
        <v>0</v>
      </c>
      <c r="R793" s="32">
        <f>IF($B793="",0,IF($U793="IN",N($M793),0))</f>
        <v>0</v>
      </c>
      <c r="S793" s="33">
        <f>IF($B793="","",IF($M793="","⚠ مبلغ",IF($E793="","⚠ بانک عامل",IF(AND($U793="TRF",$F793=""),"⚠ بانک مقصد",IF(AND($V793&lt;&gt;"NONE",$V793&lt;&gt;"",$Z793=""),"⚠ طرف حساب","✓")))))</f>
        <v>0</v>
      </c>
      <c r="T793" s="29"/>
      <c r="U793" s="27">
        <f>IFERROR(VLOOKUP($D793,BankOpTbl,2,0),"")</f>
        <v>0</v>
      </c>
      <c r="V793" s="27">
        <f>IFERROR(VLOOKUP($D793,BankOpTbl,3,0),"")</f>
        <v>0</v>
      </c>
      <c r="W793" s="27">
        <f>IFERROR(VLOOKUP($D793,BankOpTbl,4,0),"")</f>
        <v>0</v>
      </c>
      <c r="X793" s="27">
        <f>IF($E793="","",IFERROR(VLOOKUP($E793,BankTbl,4,0),""))</f>
        <v>0</v>
      </c>
      <c r="Y793" s="27">
        <f>IF($F793="","",IFERROR(VLOOKUP($F793,BankTbl,4,0),""))</f>
        <v>0</v>
      </c>
      <c r="Z793" s="27">
        <f>IF($B793="","",IF($V793="PICK",LEFT($N793,5),IF($V793="FIXED",$W793,IF($V793="CODE",$H793,""))))</f>
        <v>0</v>
      </c>
    </row>
    <row r="794" spans="1:26" ht="21" customHeight="1">
      <c r="A794" s="27">
        <f>IF($B794="","",COUNTA($B$13:$B794))</f>
        <v>0</v>
      </c>
      <c r="B794" s="28"/>
      <c r="C794" s="28"/>
      <c r="D794" s="29"/>
      <c r="E794" s="29"/>
      <c r="F794" s="29"/>
      <c r="G794" s="28"/>
      <c r="H794" s="28"/>
      <c r="I794" s="30">
        <f>IF($H794="","",IFERROR(VLOOKUP($H794,AcctTbl,2,0),"کد ناشناخته"))</f>
        <v>0</v>
      </c>
      <c r="J794" s="27">
        <f>IF($H794="","",IFERROR(VLOOKUP($H794,AcctTbl,3,0),""))</f>
        <v>0</v>
      </c>
      <c r="K794" s="29"/>
      <c r="L794" s="28"/>
      <c r="M794" s="31"/>
      <c r="N794" s="29"/>
      <c r="O794" s="32">
        <f>IF($B794="",0,IF($U794="IN",N($M794),0))</f>
        <v>0</v>
      </c>
      <c r="P794" s="32">
        <f>IF($B794="",0,IF(OR($U794="OUT",$U794="TRF"),N($M794),0))</f>
        <v>0</v>
      </c>
      <c r="Q794" s="32">
        <f>IF($B794="",0,IF(OR($U794="OUT",$U794="TRF"),N($M794),0))</f>
        <v>0</v>
      </c>
      <c r="R794" s="32">
        <f>IF($B794="",0,IF($U794="IN",N($M794),0))</f>
        <v>0</v>
      </c>
      <c r="S794" s="33">
        <f>IF($B794="","",IF($M794="","⚠ مبلغ",IF($E794="","⚠ بانک عامل",IF(AND($U794="TRF",$F794=""),"⚠ بانک مقصد",IF(AND($V794&lt;&gt;"NONE",$V794&lt;&gt;"",$Z794=""),"⚠ طرف حساب","✓")))))</f>
        <v>0</v>
      </c>
      <c r="T794" s="29"/>
      <c r="U794" s="27">
        <f>IFERROR(VLOOKUP($D794,BankOpTbl,2,0),"")</f>
        <v>0</v>
      </c>
      <c r="V794" s="27">
        <f>IFERROR(VLOOKUP($D794,BankOpTbl,3,0),"")</f>
        <v>0</v>
      </c>
      <c r="W794" s="27">
        <f>IFERROR(VLOOKUP($D794,BankOpTbl,4,0),"")</f>
        <v>0</v>
      </c>
      <c r="X794" s="27">
        <f>IF($E794="","",IFERROR(VLOOKUP($E794,BankTbl,4,0),""))</f>
        <v>0</v>
      </c>
      <c r="Y794" s="27">
        <f>IF($F794="","",IFERROR(VLOOKUP($F794,BankTbl,4,0),""))</f>
        <v>0</v>
      </c>
      <c r="Z794" s="27">
        <f>IF($B794="","",IF($V794="PICK",LEFT($N794,5),IF($V794="FIXED",$W794,IF($V794="CODE",$H794,""))))</f>
        <v>0</v>
      </c>
    </row>
    <row r="795" spans="1:26" ht="21" customHeight="1">
      <c r="A795" s="27">
        <f>IF($B795="","",COUNTA($B$13:$B795))</f>
        <v>0</v>
      </c>
      <c r="B795" s="28"/>
      <c r="C795" s="28"/>
      <c r="D795" s="29"/>
      <c r="E795" s="29"/>
      <c r="F795" s="29"/>
      <c r="G795" s="28"/>
      <c r="H795" s="28"/>
      <c r="I795" s="30">
        <f>IF($H795="","",IFERROR(VLOOKUP($H795,AcctTbl,2,0),"کد ناشناخته"))</f>
        <v>0</v>
      </c>
      <c r="J795" s="27">
        <f>IF($H795="","",IFERROR(VLOOKUP($H795,AcctTbl,3,0),""))</f>
        <v>0</v>
      </c>
      <c r="K795" s="29"/>
      <c r="L795" s="28"/>
      <c r="M795" s="31"/>
      <c r="N795" s="29"/>
      <c r="O795" s="32">
        <f>IF($B795="",0,IF($U795="IN",N($M795),0))</f>
        <v>0</v>
      </c>
      <c r="P795" s="32">
        <f>IF($B795="",0,IF(OR($U795="OUT",$U795="TRF"),N($M795),0))</f>
        <v>0</v>
      </c>
      <c r="Q795" s="32">
        <f>IF($B795="",0,IF(OR($U795="OUT",$U795="TRF"),N($M795),0))</f>
        <v>0</v>
      </c>
      <c r="R795" s="32">
        <f>IF($B795="",0,IF($U795="IN",N($M795),0))</f>
        <v>0</v>
      </c>
      <c r="S795" s="33">
        <f>IF($B795="","",IF($M795="","⚠ مبلغ",IF($E795="","⚠ بانک عامل",IF(AND($U795="TRF",$F795=""),"⚠ بانک مقصد",IF(AND($V795&lt;&gt;"NONE",$V795&lt;&gt;"",$Z795=""),"⚠ طرف حساب","✓")))))</f>
        <v>0</v>
      </c>
      <c r="T795" s="29"/>
      <c r="U795" s="27">
        <f>IFERROR(VLOOKUP($D795,BankOpTbl,2,0),"")</f>
        <v>0</v>
      </c>
      <c r="V795" s="27">
        <f>IFERROR(VLOOKUP($D795,BankOpTbl,3,0),"")</f>
        <v>0</v>
      </c>
      <c r="W795" s="27">
        <f>IFERROR(VLOOKUP($D795,BankOpTbl,4,0),"")</f>
        <v>0</v>
      </c>
      <c r="X795" s="27">
        <f>IF($E795="","",IFERROR(VLOOKUP($E795,BankTbl,4,0),""))</f>
        <v>0</v>
      </c>
      <c r="Y795" s="27">
        <f>IF($F795="","",IFERROR(VLOOKUP($F795,BankTbl,4,0),""))</f>
        <v>0</v>
      </c>
      <c r="Z795" s="27">
        <f>IF($B795="","",IF($V795="PICK",LEFT($N795,5),IF($V795="FIXED",$W795,IF($V795="CODE",$H795,""))))</f>
        <v>0</v>
      </c>
    </row>
    <row r="796" spans="1:26" ht="21" customHeight="1">
      <c r="A796" s="27">
        <f>IF($B796="","",COUNTA($B$13:$B796))</f>
        <v>0</v>
      </c>
      <c r="B796" s="28"/>
      <c r="C796" s="28"/>
      <c r="D796" s="29"/>
      <c r="E796" s="29"/>
      <c r="F796" s="29"/>
      <c r="G796" s="28"/>
      <c r="H796" s="28"/>
      <c r="I796" s="30">
        <f>IF($H796="","",IFERROR(VLOOKUP($H796,AcctTbl,2,0),"کد ناشناخته"))</f>
        <v>0</v>
      </c>
      <c r="J796" s="27">
        <f>IF($H796="","",IFERROR(VLOOKUP($H796,AcctTbl,3,0),""))</f>
        <v>0</v>
      </c>
      <c r="K796" s="29"/>
      <c r="L796" s="28"/>
      <c r="M796" s="31"/>
      <c r="N796" s="29"/>
      <c r="O796" s="32">
        <f>IF($B796="",0,IF($U796="IN",N($M796),0))</f>
        <v>0</v>
      </c>
      <c r="P796" s="32">
        <f>IF($B796="",0,IF(OR($U796="OUT",$U796="TRF"),N($M796),0))</f>
        <v>0</v>
      </c>
      <c r="Q796" s="32">
        <f>IF($B796="",0,IF(OR($U796="OUT",$U796="TRF"),N($M796),0))</f>
        <v>0</v>
      </c>
      <c r="R796" s="32">
        <f>IF($B796="",0,IF($U796="IN",N($M796),0))</f>
        <v>0</v>
      </c>
      <c r="S796" s="33">
        <f>IF($B796="","",IF($M796="","⚠ مبلغ",IF($E796="","⚠ بانک عامل",IF(AND($U796="TRF",$F796=""),"⚠ بانک مقصد",IF(AND($V796&lt;&gt;"NONE",$V796&lt;&gt;"",$Z796=""),"⚠ طرف حساب","✓")))))</f>
        <v>0</v>
      </c>
      <c r="T796" s="29"/>
      <c r="U796" s="27">
        <f>IFERROR(VLOOKUP($D796,BankOpTbl,2,0),"")</f>
        <v>0</v>
      </c>
      <c r="V796" s="27">
        <f>IFERROR(VLOOKUP($D796,BankOpTbl,3,0),"")</f>
        <v>0</v>
      </c>
      <c r="W796" s="27">
        <f>IFERROR(VLOOKUP($D796,BankOpTbl,4,0),"")</f>
        <v>0</v>
      </c>
      <c r="X796" s="27">
        <f>IF($E796="","",IFERROR(VLOOKUP($E796,BankTbl,4,0),""))</f>
        <v>0</v>
      </c>
      <c r="Y796" s="27">
        <f>IF($F796="","",IFERROR(VLOOKUP($F796,BankTbl,4,0),""))</f>
        <v>0</v>
      </c>
      <c r="Z796" s="27">
        <f>IF($B796="","",IF($V796="PICK",LEFT($N796,5),IF($V796="FIXED",$W796,IF($V796="CODE",$H796,""))))</f>
        <v>0</v>
      </c>
    </row>
    <row r="797" spans="1:26" ht="21" customHeight="1">
      <c r="A797" s="27">
        <f>IF($B797="","",COUNTA($B$13:$B797))</f>
        <v>0</v>
      </c>
      <c r="B797" s="28"/>
      <c r="C797" s="28"/>
      <c r="D797" s="29"/>
      <c r="E797" s="29"/>
      <c r="F797" s="29"/>
      <c r="G797" s="28"/>
      <c r="H797" s="28"/>
      <c r="I797" s="30">
        <f>IF($H797="","",IFERROR(VLOOKUP($H797,AcctTbl,2,0),"کد ناشناخته"))</f>
        <v>0</v>
      </c>
      <c r="J797" s="27">
        <f>IF($H797="","",IFERROR(VLOOKUP($H797,AcctTbl,3,0),""))</f>
        <v>0</v>
      </c>
      <c r="K797" s="29"/>
      <c r="L797" s="28"/>
      <c r="M797" s="31"/>
      <c r="N797" s="29"/>
      <c r="O797" s="32">
        <f>IF($B797="",0,IF($U797="IN",N($M797),0))</f>
        <v>0</v>
      </c>
      <c r="P797" s="32">
        <f>IF($B797="",0,IF(OR($U797="OUT",$U797="TRF"),N($M797),0))</f>
        <v>0</v>
      </c>
      <c r="Q797" s="32">
        <f>IF($B797="",0,IF(OR($U797="OUT",$U797="TRF"),N($M797),0))</f>
        <v>0</v>
      </c>
      <c r="R797" s="32">
        <f>IF($B797="",0,IF($U797="IN",N($M797),0))</f>
        <v>0</v>
      </c>
      <c r="S797" s="33">
        <f>IF($B797="","",IF($M797="","⚠ مبلغ",IF($E797="","⚠ بانک عامل",IF(AND($U797="TRF",$F797=""),"⚠ بانک مقصد",IF(AND($V797&lt;&gt;"NONE",$V797&lt;&gt;"",$Z797=""),"⚠ طرف حساب","✓")))))</f>
        <v>0</v>
      </c>
      <c r="T797" s="29"/>
      <c r="U797" s="27">
        <f>IFERROR(VLOOKUP($D797,BankOpTbl,2,0),"")</f>
        <v>0</v>
      </c>
      <c r="V797" s="27">
        <f>IFERROR(VLOOKUP($D797,BankOpTbl,3,0),"")</f>
        <v>0</v>
      </c>
      <c r="W797" s="27">
        <f>IFERROR(VLOOKUP($D797,BankOpTbl,4,0),"")</f>
        <v>0</v>
      </c>
      <c r="X797" s="27">
        <f>IF($E797="","",IFERROR(VLOOKUP($E797,BankTbl,4,0),""))</f>
        <v>0</v>
      </c>
      <c r="Y797" s="27">
        <f>IF($F797="","",IFERROR(VLOOKUP($F797,BankTbl,4,0),""))</f>
        <v>0</v>
      </c>
      <c r="Z797" s="27">
        <f>IF($B797="","",IF($V797="PICK",LEFT($N797,5),IF($V797="FIXED",$W797,IF($V797="CODE",$H797,""))))</f>
        <v>0</v>
      </c>
    </row>
    <row r="798" spans="1:26" ht="21" customHeight="1">
      <c r="A798" s="27">
        <f>IF($B798="","",COUNTA($B$13:$B798))</f>
        <v>0</v>
      </c>
      <c r="B798" s="28"/>
      <c r="C798" s="28"/>
      <c r="D798" s="29"/>
      <c r="E798" s="29"/>
      <c r="F798" s="29"/>
      <c r="G798" s="28"/>
      <c r="H798" s="28"/>
      <c r="I798" s="30">
        <f>IF($H798="","",IFERROR(VLOOKUP($H798,AcctTbl,2,0),"کد ناشناخته"))</f>
        <v>0</v>
      </c>
      <c r="J798" s="27">
        <f>IF($H798="","",IFERROR(VLOOKUP($H798,AcctTbl,3,0),""))</f>
        <v>0</v>
      </c>
      <c r="K798" s="29"/>
      <c r="L798" s="28"/>
      <c r="M798" s="31"/>
      <c r="N798" s="29"/>
      <c r="O798" s="32">
        <f>IF($B798="",0,IF($U798="IN",N($M798),0))</f>
        <v>0</v>
      </c>
      <c r="P798" s="32">
        <f>IF($B798="",0,IF(OR($U798="OUT",$U798="TRF"),N($M798),0))</f>
        <v>0</v>
      </c>
      <c r="Q798" s="32">
        <f>IF($B798="",0,IF(OR($U798="OUT",$U798="TRF"),N($M798),0))</f>
        <v>0</v>
      </c>
      <c r="R798" s="32">
        <f>IF($B798="",0,IF($U798="IN",N($M798),0))</f>
        <v>0</v>
      </c>
      <c r="S798" s="33">
        <f>IF($B798="","",IF($M798="","⚠ مبلغ",IF($E798="","⚠ بانک عامل",IF(AND($U798="TRF",$F798=""),"⚠ بانک مقصد",IF(AND($V798&lt;&gt;"NONE",$V798&lt;&gt;"",$Z798=""),"⚠ طرف حساب","✓")))))</f>
        <v>0</v>
      </c>
      <c r="T798" s="29"/>
      <c r="U798" s="27">
        <f>IFERROR(VLOOKUP($D798,BankOpTbl,2,0),"")</f>
        <v>0</v>
      </c>
      <c r="V798" s="27">
        <f>IFERROR(VLOOKUP($D798,BankOpTbl,3,0),"")</f>
        <v>0</v>
      </c>
      <c r="W798" s="27">
        <f>IFERROR(VLOOKUP($D798,BankOpTbl,4,0),"")</f>
        <v>0</v>
      </c>
      <c r="X798" s="27">
        <f>IF($E798="","",IFERROR(VLOOKUP($E798,BankTbl,4,0),""))</f>
        <v>0</v>
      </c>
      <c r="Y798" s="27">
        <f>IF($F798="","",IFERROR(VLOOKUP($F798,BankTbl,4,0),""))</f>
        <v>0</v>
      </c>
      <c r="Z798" s="27">
        <f>IF($B798="","",IF($V798="PICK",LEFT($N798,5),IF($V798="FIXED",$W798,IF($V798="CODE",$H798,""))))</f>
        <v>0</v>
      </c>
    </row>
    <row r="799" spans="1:26" ht="21" customHeight="1">
      <c r="A799" s="27">
        <f>IF($B799="","",COUNTA($B$13:$B799))</f>
        <v>0</v>
      </c>
      <c r="B799" s="28"/>
      <c r="C799" s="28"/>
      <c r="D799" s="29"/>
      <c r="E799" s="29"/>
      <c r="F799" s="29"/>
      <c r="G799" s="28"/>
      <c r="H799" s="28"/>
      <c r="I799" s="30">
        <f>IF($H799="","",IFERROR(VLOOKUP($H799,AcctTbl,2,0),"کد ناشناخته"))</f>
        <v>0</v>
      </c>
      <c r="J799" s="27">
        <f>IF($H799="","",IFERROR(VLOOKUP($H799,AcctTbl,3,0),""))</f>
        <v>0</v>
      </c>
      <c r="K799" s="29"/>
      <c r="L799" s="28"/>
      <c r="M799" s="31"/>
      <c r="N799" s="29"/>
      <c r="O799" s="32">
        <f>IF($B799="",0,IF($U799="IN",N($M799),0))</f>
        <v>0</v>
      </c>
      <c r="P799" s="32">
        <f>IF($B799="",0,IF(OR($U799="OUT",$U799="TRF"),N($M799),0))</f>
        <v>0</v>
      </c>
      <c r="Q799" s="32">
        <f>IF($B799="",0,IF(OR($U799="OUT",$U799="TRF"),N($M799),0))</f>
        <v>0</v>
      </c>
      <c r="R799" s="32">
        <f>IF($B799="",0,IF($U799="IN",N($M799),0))</f>
        <v>0</v>
      </c>
      <c r="S799" s="33">
        <f>IF($B799="","",IF($M799="","⚠ مبلغ",IF($E799="","⚠ بانک عامل",IF(AND($U799="TRF",$F799=""),"⚠ بانک مقصد",IF(AND($V799&lt;&gt;"NONE",$V799&lt;&gt;"",$Z799=""),"⚠ طرف حساب","✓")))))</f>
        <v>0</v>
      </c>
      <c r="T799" s="29"/>
      <c r="U799" s="27">
        <f>IFERROR(VLOOKUP($D799,BankOpTbl,2,0),"")</f>
        <v>0</v>
      </c>
      <c r="V799" s="27">
        <f>IFERROR(VLOOKUP($D799,BankOpTbl,3,0),"")</f>
        <v>0</v>
      </c>
      <c r="W799" s="27">
        <f>IFERROR(VLOOKUP($D799,BankOpTbl,4,0),"")</f>
        <v>0</v>
      </c>
      <c r="X799" s="27">
        <f>IF($E799="","",IFERROR(VLOOKUP($E799,BankTbl,4,0),""))</f>
        <v>0</v>
      </c>
      <c r="Y799" s="27">
        <f>IF($F799="","",IFERROR(VLOOKUP($F799,BankTbl,4,0),""))</f>
        <v>0</v>
      </c>
      <c r="Z799" s="27">
        <f>IF($B799="","",IF($V799="PICK",LEFT($N799,5),IF($V799="FIXED",$W799,IF($V799="CODE",$H799,""))))</f>
        <v>0</v>
      </c>
    </row>
    <row r="800" spans="1:26" ht="21" customHeight="1">
      <c r="A800" s="27">
        <f>IF($B800="","",COUNTA($B$13:$B800))</f>
        <v>0</v>
      </c>
      <c r="B800" s="28"/>
      <c r="C800" s="28"/>
      <c r="D800" s="29"/>
      <c r="E800" s="29"/>
      <c r="F800" s="29"/>
      <c r="G800" s="28"/>
      <c r="H800" s="28"/>
      <c r="I800" s="30">
        <f>IF($H800="","",IFERROR(VLOOKUP($H800,AcctTbl,2,0),"کد ناشناخته"))</f>
        <v>0</v>
      </c>
      <c r="J800" s="27">
        <f>IF($H800="","",IFERROR(VLOOKUP($H800,AcctTbl,3,0),""))</f>
        <v>0</v>
      </c>
      <c r="K800" s="29"/>
      <c r="L800" s="28"/>
      <c r="M800" s="31"/>
      <c r="N800" s="29"/>
      <c r="O800" s="32">
        <f>IF($B800="",0,IF($U800="IN",N($M800),0))</f>
        <v>0</v>
      </c>
      <c r="P800" s="32">
        <f>IF($B800="",0,IF(OR($U800="OUT",$U800="TRF"),N($M800),0))</f>
        <v>0</v>
      </c>
      <c r="Q800" s="32">
        <f>IF($B800="",0,IF(OR($U800="OUT",$U800="TRF"),N($M800),0))</f>
        <v>0</v>
      </c>
      <c r="R800" s="32">
        <f>IF($B800="",0,IF($U800="IN",N($M800),0))</f>
        <v>0</v>
      </c>
      <c r="S800" s="33">
        <f>IF($B800="","",IF($M800="","⚠ مبلغ",IF($E800="","⚠ بانک عامل",IF(AND($U800="TRF",$F800=""),"⚠ بانک مقصد",IF(AND($V800&lt;&gt;"NONE",$V800&lt;&gt;"",$Z800=""),"⚠ طرف حساب","✓")))))</f>
        <v>0</v>
      </c>
      <c r="T800" s="29"/>
      <c r="U800" s="27">
        <f>IFERROR(VLOOKUP($D800,BankOpTbl,2,0),"")</f>
        <v>0</v>
      </c>
      <c r="V800" s="27">
        <f>IFERROR(VLOOKUP($D800,BankOpTbl,3,0),"")</f>
        <v>0</v>
      </c>
      <c r="W800" s="27">
        <f>IFERROR(VLOOKUP($D800,BankOpTbl,4,0),"")</f>
        <v>0</v>
      </c>
      <c r="X800" s="27">
        <f>IF($E800="","",IFERROR(VLOOKUP($E800,BankTbl,4,0),""))</f>
        <v>0</v>
      </c>
      <c r="Y800" s="27">
        <f>IF($F800="","",IFERROR(VLOOKUP($F800,BankTbl,4,0),""))</f>
        <v>0</v>
      </c>
      <c r="Z800" s="27">
        <f>IF($B800="","",IF($V800="PICK",LEFT($N800,5),IF($V800="FIXED",$W800,IF($V800="CODE",$H800,""))))</f>
        <v>0</v>
      </c>
    </row>
    <row r="801" spans="1:26" ht="21" customHeight="1">
      <c r="A801" s="27">
        <f>IF($B801="","",COUNTA($B$13:$B801))</f>
        <v>0</v>
      </c>
      <c r="B801" s="28"/>
      <c r="C801" s="28"/>
      <c r="D801" s="29"/>
      <c r="E801" s="29"/>
      <c r="F801" s="29"/>
      <c r="G801" s="28"/>
      <c r="H801" s="28"/>
      <c r="I801" s="30">
        <f>IF($H801="","",IFERROR(VLOOKUP($H801,AcctTbl,2,0),"کد ناشناخته"))</f>
        <v>0</v>
      </c>
      <c r="J801" s="27">
        <f>IF($H801="","",IFERROR(VLOOKUP($H801,AcctTbl,3,0),""))</f>
        <v>0</v>
      </c>
      <c r="K801" s="29"/>
      <c r="L801" s="28"/>
      <c r="M801" s="31"/>
      <c r="N801" s="29"/>
      <c r="O801" s="32">
        <f>IF($B801="",0,IF($U801="IN",N($M801),0))</f>
        <v>0</v>
      </c>
      <c r="P801" s="32">
        <f>IF($B801="",0,IF(OR($U801="OUT",$U801="TRF"),N($M801),0))</f>
        <v>0</v>
      </c>
      <c r="Q801" s="32">
        <f>IF($B801="",0,IF(OR($U801="OUT",$U801="TRF"),N($M801),0))</f>
        <v>0</v>
      </c>
      <c r="R801" s="32">
        <f>IF($B801="",0,IF($U801="IN",N($M801),0))</f>
        <v>0</v>
      </c>
      <c r="S801" s="33">
        <f>IF($B801="","",IF($M801="","⚠ مبلغ",IF($E801="","⚠ بانک عامل",IF(AND($U801="TRF",$F801=""),"⚠ بانک مقصد",IF(AND($V801&lt;&gt;"NONE",$V801&lt;&gt;"",$Z801=""),"⚠ طرف حساب","✓")))))</f>
        <v>0</v>
      </c>
      <c r="T801" s="29"/>
      <c r="U801" s="27">
        <f>IFERROR(VLOOKUP($D801,BankOpTbl,2,0),"")</f>
        <v>0</v>
      </c>
      <c r="V801" s="27">
        <f>IFERROR(VLOOKUP($D801,BankOpTbl,3,0),"")</f>
        <v>0</v>
      </c>
      <c r="W801" s="27">
        <f>IFERROR(VLOOKUP($D801,BankOpTbl,4,0),"")</f>
        <v>0</v>
      </c>
      <c r="X801" s="27">
        <f>IF($E801="","",IFERROR(VLOOKUP($E801,BankTbl,4,0),""))</f>
        <v>0</v>
      </c>
      <c r="Y801" s="27">
        <f>IF($F801="","",IFERROR(VLOOKUP($F801,BankTbl,4,0),""))</f>
        <v>0</v>
      </c>
      <c r="Z801" s="27">
        <f>IF($B801="","",IF($V801="PICK",LEFT($N801,5),IF($V801="FIXED",$W801,IF($V801="CODE",$H801,""))))</f>
        <v>0</v>
      </c>
    </row>
    <row r="802" spans="1:26" ht="21" customHeight="1">
      <c r="A802" s="27">
        <f>IF($B802="","",COUNTA($B$13:$B802))</f>
        <v>0</v>
      </c>
      <c r="B802" s="28"/>
      <c r="C802" s="28"/>
      <c r="D802" s="29"/>
      <c r="E802" s="29"/>
      <c r="F802" s="29"/>
      <c r="G802" s="28"/>
      <c r="H802" s="28"/>
      <c r="I802" s="30">
        <f>IF($H802="","",IFERROR(VLOOKUP($H802,AcctTbl,2,0),"کد ناشناخته"))</f>
        <v>0</v>
      </c>
      <c r="J802" s="27">
        <f>IF($H802="","",IFERROR(VLOOKUP($H802,AcctTbl,3,0),""))</f>
        <v>0</v>
      </c>
      <c r="K802" s="29"/>
      <c r="L802" s="28"/>
      <c r="M802" s="31"/>
      <c r="N802" s="29"/>
      <c r="O802" s="32">
        <f>IF($B802="",0,IF($U802="IN",N($M802),0))</f>
        <v>0</v>
      </c>
      <c r="P802" s="32">
        <f>IF($B802="",0,IF(OR($U802="OUT",$U802="TRF"),N($M802),0))</f>
        <v>0</v>
      </c>
      <c r="Q802" s="32">
        <f>IF($B802="",0,IF(OR($U802="OUT",$U802="TRF"),N($M802),0))</f>
        <v>0</v>
      </c>
      <c r="R802" s="32">
        <f>IF($B802="",0,IF($U802="IN",N($M802),0))</f>
        <v>0</v>
      </c>
      <c r="S802" s="33">
        <f>IF($B802="","",IF($M802="","⚠ مبلغ",IF($E802="","⚠ بانک عامل",IF(AND($U802="TRF",$F802=""),"⚠ بانک مقصد",IF(AND($V802&lt;&gt;"NONE",$V802&lt;&gt;"",$Z802=""),"⚠ طرف حساب","✓")))))</f>
        <v>0</v>
      </c>
      <c r="T802" s="29"/>
      <c r="U802" s="27">
        <f>IFERROR(VLOOKUP($D802,BankOpTbl,2,0),"")</f>
        <v>0</v>
      </c>
      <c r="V802" s="27">
        <f>IFERROR(VLOOKUP($D802,BankOpTbl,3,0),"")</f>
        <v>0</v>
      </c>
      <c r="W802" s="27">
        <f>IFERROR(VLOOKUP($D802,BankOpTbl,4,0),"")</f>
        <v>0</v>
      </c>
      <c r="X802" s="27">
        <f>IF($E802="","",IFERROR(VLOOKUP($E802,BankTbl,4,0),""))</f>
        <v>0</v>
      </c>
      <c r="Y802" s="27">
        <f>IF($F802="","",IFERROR(VLOOKUP($F802,BankTbl,4,0),""))</f>
        <v>0</v>
      </c>
      <c r="Z802" s="27">
        <f>IF($B802="","",IF($V802="PICK",LEFT($N802,5),IF($V802="FIXED",$W802,IF($V802="CODE",$H802,""))))</f>
        <v>0</v>
      </c>
    </row>
    <row r="803" spans="1:26" ht="21" customHeight="1">
      <c r="A803" s="27">
        <f>IF($B803="","",COUNTA($B$13:$B803))</f>
        <v>0</v>
      </c>
      <c r="B803" s="28"/>
      <c r="C803" s="28"/>
      <c r="D803" s="29"/>
      <c r="E803" s="29"/>
      <c r="F803" s="29"/>
      <c r="G803" s="28"/>
      <c r="H803" s="28"/>
      <c r="I803" s="30">
        <f>IF($H803="","",IFERROR(VLOOKUP($H803,AcctTbl,2,0),"کد ناشناخته"))</f>
        <v>0</v>
      </c>
      <c r="J803" s="27">
        <f>IF($H803="","",IFERROR(VLOOKUP($H803,AcctTbl,3,0),""))</f>
        <v>0</v>
      </c>
      <c r="K803" s="29"/>
      <c r="L803" s="28"/>
      <c r="M803" s="31"/>
      <c r="N803" s="29"/>
      <c r="O803" s="32">
        <f>IF($B803="",0,IF($U803="IN",N($M803),0))</f>
        <v>0</v>
      </c>
      <c r="P803" s="32">
        <f>IF($B803="",0,IF(OR($U803="OUT",$U803="TRF"),N($M803),0))</f>
        <v>0</v>
      </c>
      <c r="Q803" s="32">
        <f>IF($B803="",0,IF(OR($U803="OUT",$U803="TRF"),N($M803),0))</f>
        <v>0</v>
      </c>
      <c r="R803" s="32">
        <f>IF($B803="",0,IF($U803="IN",N($M803),0))</f>
        <v>0</v>
      </c>
      <c r="S803" s="33">
        <f>IF($B803="","",IF($M803="","⚠ مبلغ",IF($E803="","⚠ بانک عامل",IF(AND($U803="TRF",$F803=""),"⚠ بانک مقصد",IF(AND($V803&lt;&gt;"NONE",$V803&lt;&gt;"",$Z803=""),"⚠ طرف حساب","✓")))))</f>
        <v>0</v>
      </c>
      <c r="T803" s="29"/>
      <c r="U803" s="27">
        <f>IFERROR(VLOOKUP($D803,BankOpTbl,2,0),"")</f>
        <v>0</v>
      </c>
      <c r="V803" s="27">
        <f>IFERROR(VLOOKUP($D803,BankOpTbl,3,0),"")</f>
        <v>0</v>
      </c>
      <c r="W803" s="27">
        <f>IFERROR(VLOOKUP($D803,BankOpTbl,4,0),"")</f>
        <v>0</v>
      </c>
      <c r="X803" s="27">
        <f>IF($E803="","",IFERROR(VLOOKUP($E803,BankTbl,4,0),""))</f>
        <v>0</v>
      </c>
      <c r="Y803" s="27">
        <f>IF($F803="","",IFERROR(VLOOKUP($F803,BankTbl,4,0),""))</f>
        <v>0</v>
      </c>
      <c r="Z803" s="27">
        <f>IF($B803="","",IF($V803="PICK",LEFT($N803,5),IF($V803="FIXED",$W803,IF($V803="CODE",$H803,""))))</f>
        <v>0</v>
      </c>
    </row>
    <row r="804" spans="1:26" ht="21" customHeight="1">
      <c r="A804" s="27">
        <f>IF($B804="","",COUNTA($B$13:$B804))</f>
        <v>0</v>
      </c>
      <c r="B804" s="28"/>
      <c r="C804" s="28"/>
      <c r="D804" s="29"/>
      <c r="E804" s="29"/>
      <c r="F804" s="29"/>
      <c r="G804" s="28"/>
      <c r="H804" s="28"/>
      <c r="I804" s="30">
        <f>IF($H804="","",IFERROR(VLOOKUP($H804,AcctTbl,2,0),"کد ناشناخته"))</f>
        <v>0</v>
      </c>
      <c r="J804" s="27">
        <f>IF($H804="","",IFERROR(VLOOKUP($H804,AcctTbl,3,0),""))</f>
        <v>0</v>
      </c>
      <c r="K804" s="29"/>
      <c r="L804" s="28"/>
      <c r="M804" s="31"/>
      <c r="N804" s="29"/>
      <c r="O804" s="32">
        <f>IF($B804="",0,IF($U804="IN",N($M804),0))</f>
        <v>0</v>
      </c>
      <c r="P804" s="32">
        <f>IF($B804="",0,IF(OR($U804="OUT",$U804="TRF"),N($M804),0))</f>
        <v>0</v>
      </c>
      <c r="Q804" s="32">
        <f>IF($B804="",0,IF(OR($U804="OUT",$U804="TRF"),N($M804),0))</f>
        <v>0</v>
      </c>
      <c r="R804" s="32">
        <f>IF($B804="",0,IF($U804="IN",N($M804),0))</f>
        <v>0</v>
      </c>
      <c r="S804" s="33">
        <f>IF($B804="","",IF($M804="","⚠ مبلغ",IF($E804="","⚠ بانک عامل",IF(AND($U804="TRF",$F804=""),"⚠ بانک مقصد",IF(AND($V804&lt;&gt;"NONE",$V804&lt;&gt;"",$Z804=""),"⚠ طرف حساب","✓")))))</f>
        <v>0</v>
      </c>
      <c r="T804" s="29"/>
      <c r="U804" s="27">
        <f>IFERROR(VLOOKUP($D804,BankOpTbl,2,0),"")</f>
        <v>0</v>
      </c>
      <c r="V804" s="27">
        <f>IFERROR(VLOOKUP($D804,BankOpTbl,3,0),"")</f>
        <v>0</v>
      </c>
      <c r="W804" s="27">
        <f>IFERROR(VLOOKUP($D804,BankOpTbl,4,0),"")</f>
        <v>0</v>
      </c>
      <c r="X804" s="27">
        <f>IF($E804="","",IFERROR(VLOOKUP($E804,BankTbl,4,0),""))</f>
        <v>0</v>
      </c>
      <c r="Y804" s="27">
        <f>IF($F804="","",IFERROR(VLOOKUP($F804,BankTbl,4,0),""))</f>
        <v>0</v>
      </c>
      <c r="Z804" s="27">
        <f>IF($B804="","",IF($V804="PICK",LEFT($N804,5),IF($V804="FIXED",$W804,IF($V804="CODE",$H804,""))))</f>
        <v>0</v>
      </c>
    </row>
    <row r="805" spans="1:26" ht="21" customHeight="1">
      <c r="A805" s="27">
        <f>IF($B805="","",COUNTA($B$13:$B805))</f>
        <v>0</v>
      </c>
      <c r="B805" s="28"/>
      <c r="C805" s="28"/>
      <c r="D805" s="29"/>
      <c r="E805" s="29"/>
      <c r="F805" s="29"/>
      <c r="G805" s="28"/>
      <c r="H805" s="28"/>
      <c r="I805" s="30">
        <f>IF($H805="","",IFERROR(VLOOKUP($H805,AcctTbl,2,0),"کد ناشناخته"))</f>
        <v>0</v>
      </c>
      <c r="J805" s="27">
        <f>IF($H805="","",IFERROR(VLOOKUP($H805,AcctTbl,3,0),""))</f>
        <v>0</v>
      </c>
      <c r="K805" s="29"/>
      <c r="L805" s="28"/>
      <c r="M805" s="31"/>
      <c r="N805" s="29"/>
      <c r="O805" s="32">
        <f>IF($B805="",0,IF($U805="IN",N($M805),0))</f>
        <v>0</v>
      </c>
      <c r="P805" s="32">
        <f>IF($B805="",0,IF(OR($U805="OUT",$U805="TRF"),N($M805),0))</f>
        <v>0</v>
      </c>
      <c r="Q805" s="32">
        <f>IF($B805="",0,IF(OR($U805="OUT",$U805="TRF"),N($M805),0))</f>
        <v>0</v>
      </c>
      <c r="R805" s="32">
        <f>IF($B805="",0,IF($U805="IN",N($M805),0))</f>
        <v>0</v>
      </c>
      <c r="S805" s="33">
        <f>IF($B805="","",IF($M805="","⚠ مبلغ",IF($E805="","⚠ بانک عامل",IF(AND($U805="TRF",$F805=""),"⚠ بانک مقصد",IF(AND($V805&lt;&gt;"NONE",$V805&lt;&gt;"",$Z805=""),"⚠ طرف حساب","✓")))))</f>
        <v>0</v>
      </c>
      <c r="T805" s="29"/>
      <c r="U805" s="27">
        <f>IFERROR(VLOOKUP($D805,BankOpTbl,2,0),"")</f>
        <v>0</v>
      </c>
      <c r="V805" s="27">
        <f>IFERROR(VLOOKUP($D805,BankOpTbl,3,0),"")</f>
        <v>0</v>
      </c>
      <c r="W805" s="27">
        <f>IFERROR(VLOOKUP($D805,BankOpTbl,4,0),"")</f>
        <v>0</v>
      </c>
      <c r="X805" s="27">
        <f>IF($E805="","",IFERROR(VLOOKUP($E805,BankTbl,4,0),""))</f>
        <v>0</v>
      </c>
      <c r="Y805" s="27">
        <f>IF($F805="","",IFERROR(VLOOKUP($F805,BankTbl,4,0),""))</f>
        <v>0</v>
      </c>
      <c r="Z805" s="27">
        <f>IF($B805="","",IF($V805="PICK",LEFT($N805,5),IF($V805="FIXED",$W805,IF($V805="CODE",$H805,""))))</f>
        <v>0</v>
      </c>
    </row>
    <row r="806" spans="1:26" ht="21" customHeight="1">
      <c r="A806" s="27">
        <f>IF($B806="","",COUNTA($B$13:$B806))</f>
        <v>0</v>
      </c>
      <c r="B806" s="28"/>
      <c r="C806" s="28"/>
      <c r="D806" s="29"/>
      <c r="E806" s="29"/>
      <c r="F806" s="29"/>
      <c r="G806" s="28"/>
      <c r="H806" s="28"/>
      <c r="I806" s="30">
        <f>IF($H806="","",IFERROR(VLOOKUP($H806,AcctTbl,2,0),"کد ناشناخته"))</f>
        <v>0</v>
      </c>
      <c r="J806" s="27">
        <f>IF($H806="","",IFERROR(VLOOKUP($H806,AcctTbl,3,0),""))</f>
        <v>0</v>
      </c>
      <c r="K806" s="29"/>
      <c r="L806" s="28"/>
      <c r="M806" s="31"/>
      <c r="N806" s="29"/>
      <c r="O806" s="32">
        <f>IF($B806="",0,IF($U806="IN",N($M806),0))</f>
        <v>0</v>
      </c>
      <c r="P806" s="32">
        <f>IF($B806="",0,IF(OR($U806="OUT",$U806="TRF"),N($M806),0))</f>
        <v>0</v>
      </c>
      <c r="Q806" s="32">
        <f>IF($B806="",0,IF(OR($U806="OUT",$U806="TRF"),N($M806),0))</f>
        <v>0</v>
      </c>
      <c r="R806" s="32">
        <f>IF($B806="",0,IF($U806="IN",N($M806),0))</f>
        <v>0</v>
      </c>
      <c r="S806" s="33">
        <f>IF($B806="","",IF($M806="","⚠ مبلغ",IF($E806="","⚠ بانک عامل",IF(AND($U806="TRF",$F806=""),"⚠ بانک مقصد",IF(AND($V806&lt;&gt;"NONE",$V806&lt;&gt;"",$Z806=""),"⚠ طرف حساب","✓")))))</f>
        <v>0</v>
      </c>
      <c r="T806" s="29"/>
      <c r="U806" s="27">
        <f>IFERROR(VLOOKUP($D806,BankOpTbl,2,0),"")</f>
        <v>0</v>
      </c>
      <c r="V806" s="27">
        <f>IFERROR(VLOOKUP($D806,BankOpTbl,3,0),"")</f>
        <v>0</v>
      </c>
      <c r="W806" s="27">
        <f>IFERROR(VLOOKUP($D806,BankOpTbl,4,0),"")</f>
        <v>0</v>
      </c>
      <c r="X806" s="27">
        <f>IF($E806="","",IFERROR(VLOOKUP($E806,BankTbl,4,0),""))</f>
        <v>0</v>
      </c>
      <c r="Y806" s="27">
        <f>IF($F806="","",IFERROR(VLOOKUP($F806,BankTbl,4,0),""))</f>
        <v>0</v>
      </c>
      <c r="Z806" s="27">
        <f>IF($B806="","",IF($V806="PICK",LEFT($N806,5),IF($V806="FIXED",$W806,IF($V806="CODE",$H806,""))))</f>
        <v>0</v>
      </c>
    </row>
    <row r="807" spans="1:26" ht="21" customHeight="1">
      <c r="A807" s="27">
        <f>IF($B807="","",COUNTA($B$13:$B807))</f>
        <v>0</v>
      </c>
      <c r="B807" s="28"/>
      <c r="C807" s="28"/>
      <c r="D807" s="29"/>
      <c r="E807" s="29"/>
      <c r="F807" s="29"/>
      <c r="G807" s="28"/>
      <c r="H807" s="28"/>
      <c r="I807" s="30">
        <f>IF($H807="","",IFERROR(VLOOKUP($H807,AcctTbl,2,0),"کد ناشناخته"))</f>
        <v>0</v>
      </c>
      <c r="J807" s="27">
        <f>IF($H807="","",IFERROR(VLOOKUP($H807,AcctTbl,3,0),""))</f>
        <v>0</v>
      </c>
      <c r="K807" s="29"/>
      <c r="L807" s="28"/>
      <c r="M807" s="31"/>
      <c r="N807" s="29"/>
      <c r="O807" s="32">
        <f>IF($B807="",0,IF($U807="IN",N($M807),0))</f>
        <v>0</v>
      </c>
      <c r="P807" s="32">
        <f>IF($B807="",0,IF(OR($U807="OUT",$U807="TRF"),N($M807),0))</f>
        <v>0</v>
      </c>
      <c r="Q807" s="32">
        <f>IF($B807="",0,IF(OR($U807="OUT",$U807="TRF"),N($M807),0))</f>
        <v>0</v>
      </c>
      <c r="R807" s="32">
        <f>IF($B807="",0,IF($U807="IN",N($M807),0))</f>
        <v>0</v>
      </c>
      <c r="S807" s="33">
        <f>IF($B807="","",IF($M807="","⚠ مبلغ",IF($E807="","⚠ بانک عامل",IF(AND($U807="TRF",$F807=""),"⚠ بانک مقصد",IF(AND($V807&lt;&gt;"NONE",$V807&lt;&gt;"",$Z807=""),"⚠ طرف حساب","✓")))))</f>
        <v>0</v>
      </c>
      <c r="T807" s="29"/>
      <c r="U807" s="27">
        <f>IFERROR(VLOOKUP($D807,BankOpTbl,2,0),"")</f>
        <v>0</v>
      </c>
      <c r="V807" s="27">
        <f>IFERROR(VLOOKUP($D807,BankOpTbl,3,0),"")</f>
        <v>0</v>
      </c>
      <c r="W807" s="27">
        <f>IFERROR(VLOOKUP($D807,BankOpTbl,4,0),"")</f>
        <v>0</v>
      </c>
      <c r="X807" s="27">
        <f>IF($E807="","",IFERROR(VLOOKUP($E807,BankTbl,4,0),""))</f>
        <v>0</v>
      </c>
      <c r="Y807" s="27">
        <f>IF($F807="","",IFERROR(VLOOKUP($F807,BankTbl,4,0),""))</f>
        <v>0</v>
      </c>
      <c r="Z807" s="27">
        <f>IF($B807="","",IF($V807="PICK",LEFT($N807,5),IF($V807="FIXED",$W807,IF($V807="CODE",$H807,""))))</f>
        <v>0</v>
      </c>
    </row>
    <row r="808" spans="1:26" ht="21" customHeight="1">
      <c r="A808" s="27">
        <f>IF($B808="","",COUNTA($B$13:$B808))</f>
        <v>0</v>
      </c>
      <c r="B808" s="28"/>
      <c r="C808" s="28"/>
      <c r="D808" s="29"/>
      <c r="E808" s="29"/>
      <c r="F808" s="29"/>
      <c r="G808" s="28"/>
      <c r="H808" s="28"/>
      <c r="I808" s="30">
        <f>IF($H808="","",IFERROR(VLOOKUP($H808,AcctTbl,2,0),"کد ناشناخته"))</f>
        <v>0</v>
      </c>
      <c r="J808" s="27">
        <f>IF($H808="","",IFERROR(VLOOKUP($H808,AcctTbl,3,0),""))</f>
        <v>0</v>
      </c>
      <c r="K808" s="29"/>
      <c r="L808" s="28"/>
      <c r="M808" s="31"/>
      <c r="N808" s="29"/>
      <c r="O808" s="32">
        <f>IF($B808="",0,IF($U808="IN",N($M808),0))</f>
        <v>0</v>
      </c>
      <c r="P808" s="32">
        <f>IF($B808="",0,IF(OR($U808="OUT",$U808="TRF"),N($M808),0))</f>
        <v>0</v>
      </c>
      <c r="Q808" s="32">
        <f>IF($B808="",0,IF(OR($U808="OUT",$U808="TRF"),N($M808),0))</f>
        <v>0</v>
      </c>
      <c r="R808" s="32">
        <f>IF($B808="",0,IF($U808="IN",N($M808),0))</f>
        <v>0</v>
      </c>
      <c r="S808" s="33">
        <f>IF($B808="","",IF($M808="","⚠ مبلغ",IF($E808="","⚠ بانک عامل",IF(AND($U808="TRF",$F808=""),"⚠ بانک مقصد",IF(AND($V808&lt;&gt;"NONE",$V808&lt;&gt;"",$Z808=""),"⚠ طرف حساب","✓")))))</f>
        <v>0</v>
      </c>
      <c r="T808" s="29"/>
      <c r="U808" s="27">
        <f>IFERROR(VLOOKUP($D808,BankOpTbl,2,0),"")</f>
        <v>0</v>
      </c>
      <c r="V808" s="27">
        <f>IFERROR(VLOOKUP($D808,BankOpTbl,3,0),"")</f>
        <v>0</v>
      </c>
      <c r="W808" s="27">
        <f>IFERROR(VLOOKUP($D808,BankOpTbl,4,0),"")</f>
        <v>0</v>
      </c>
      <c r="X808" s="27">
        <f>IF($E808="","",IFERROR(VLOOKUP($E808,BankTbl,4,0),""))</f>
        <v>0</v>
      </c>
      <c r="Y808" s="27">
        <f>IF($F808="","",IFERROR(VLOOKUP($F808,BankTbl,4,0),""))</f>
        <v>0</v>
      </c>
      <c r="Z808" s="27">
        <f>IF($B808="","",IF($V808="PICK",LEFT($N808,5),IF($V808="FIXED",$W808,IF($V808="CODE",$H808,""))))</f>
        <v>0</v>
      </c>
    </row>
    <row r="809" spans="1:26" ht="21" customHeight="1">
      <c r="A809" s="27">
        <f>IF($B809="","",COUNTA($B$13:$B809))</f>
        <v>0</v>
      </c>
      <c r="B809" s="28"/>
      <c r="C809" s="28"/>
      <c r="D809" s="29"/>
      <c r="E809" s="29"/>
      <c r="F809" s="29"/>
      <c r="G809" s="28"/>
      <c r="H809" s="28"/>
      <c r="I809" s="30">
        <f>IF($H809="","",IFERROR(VLOOKUP($H809,AcctTbl,2,0),"کد ناشناخته"))</f>
        <v>0</v>
      </c>
      <c r="J809" s="27">
        <f>IF($H809="","",IFERROR(VLOOKUP($H809,AcctTbl,3,0),""))</f>
        <v>0</v>
      </c>
      <c r="K809" s="29"/>
      <c r="L809" s="28"/>
      <c r="M809" s="31"/>
      <c r="N809" s="29"/>
      <c r="O809" s="32">
        <f>IF($B809="",0,IF($U809="IN",N($M809),0))</f>
        <v>0</v>
      </c>
      <c r="P809" s="32">
        <f>IF($B809="",0,IF(OR($U809="OUT",$U809="TRF"),N($M809),0))</f>
        <v>0</v>
      </c>
      <c r="Q809" s="32">
        <f>IF($B809="",0,IF(OR($U809="OUT",$U809="TRF"),N($M809),0))</f>
        <v>0</v>
      </c>
      <c r="R809" s="32">
        <f>IF($B809="",0,IF($U809="IN",N($M809),0))</f>
        <v>0</v>
      </c>
      <c r="S809" s="33">
        <f>IF($B809="","",IF($M809="","⚠ مبلغ",IF($E809="","⚠ بانک عامل",IF(AND($U809="TRF",$F809=""),"⚠ بانک مقصد",IF(AND($V809&lt;&gt;"NONE",$V809&lt;&gt;"",$Z809=""),"⚠ طرف حساب","✓")))))</f>
        <v>0</v>
      </c>
      <c r="T809" s="29"/>
      <c r="U809" s="27">
        <f>IFERROR(VLOOKUP($D809,BankOpTbl,2,0),"")</f>
        <v>0</v>
      </c>
      <c r="V809" s="27">
        <f>IFERROR(VLOOKUP($D809,BankOpTbl,3,0),"")</f>
        <v>0</v>
      </c>
      <c r="W809" s="27">
        <f>IFERROR(VLOOKUP($D809,BankOpTbl,4,0),"")</f>
        <v>0</v>
      </c>
      <c r="X809" s="27">
        <f>IF($E809="","",IFERROR(VLOOKUP($E809,BankTbl,4,0),""))</f>
        <v>0</v>
      </c>
      <c r="Y809" s="27">
        <f>IF($F809="","",IFERROR(VLOOKUP($F809,BankTbl,4,0),""))</f>
        <v>0</v>
      </c>
      <c r="Z809" s="27">
        <f>IF($B809="","",IF($V809="PICK",LEFT($N809,5),IF($V809="FIXED",$W809,IF($V809="CODE",$H809,""))))</f>
        <v>0</v>
      </c>
    </row>
    <row r="810" spans="1:26" ht="21" customHeight="1">
      <c r="A810" s="27">
        <f>IF($B810="","",COUNTA($B$13:$B810))</f>
        <v>0</v>
      </c>
      <c r="B810" s="28"/>
      <c r="C810" s="28"/>
      <c r="D810" s="29"/>
      <c r="E810" s="29"/>
      <c r="F810" s="29"/>
      <c r="G810" s="28"/>
      <c r="H810" s="28"/>
      <c r="I810" s="30">
        <f>IF($H810="","",IFERROR(VLOOKUP($H810,AcctTbl,2,0),"کد ناشناخته"))</f>
        <v>0</v>
      </c>
      <c r="J810" s="27">
        <f>IF($H810="","",IFERROR(VLOOKUP($H810,AcctTbl,3,0),""))</f>
        <v>0</v>
      </c>
      <c r="K810" s="29"/>
      <c r="L810" s="28"/>
      <c r="M810" s="31"/>
      <c r="N810" s="29"/>
      <c r="O810" s="32">
        <f>IF($B810="",0,IF($U810="IN",N($M810),0))</f>
        <v>0</v>
      </c>
      <c r="P810" s="32">
        <f>IF($B810="",0,IF(OR($U810="OUT",$U810="TRF"),N($M810),0))</f>
        <v>0</v>
      </c>
      <c r="Q810" s="32">
        <f>IF($B810="",0,IF(OR($U810="OUT",$U810="TRF"),N($M810),0))</f>
        <v>0</v>
      </c>
      <c r="R810" s="32">
        <f>IF($B810="",0,IF($U810="IN",N($M810),0))</f>
        <v>0</v>
      </c>
      <c r="S810" s="33">
        <f>IF($B810="","",IF($M810="","⚠ مبلغ",IF($E810="","⚠ بانک عامل",IF(AND($U810="TRF",$F810=""),"⚠ بانک مقصد",IF(AND($V810&lt;&gt;"NONE",$V810&lt;&gt;"",$Z810=""),"⚠ طرف حساب","✓")))))</f>
        <v>0</v>
      </c>
      <c r="T810" s="29"/>
      <c r="U810" s="27">
        <f>IFERROR(VLOOKUP($D810,BankOpTbl,2,0),"")</f>
        <v>0</v>
      </c>
      <c r="V810" s="27">
        <f>IFERROR(VLOOKUP($D810,BankOpTbl,3,0),"")</f>
        <v>0</v>
      </c>
      <c r="W810" s="27">
        <f>IFERROR(VLOOKUP($D810,BankOpTbl,4,0),"")</f>
        <v>0</v>
      </c>
      <c r="X810" s="27">
        <f>IF($E810="","",IFERROR(VLOOKUP($E810,BankTbl,4,0),""))</f>
        <v>0</v>
      </c>
      <c r="Y810" s="27">
        <f>IF($F810="","",IFERROR(VLOOKUP($F810,BankTbl,4,0),""))</f>
        <v>0</v>
      </c>
      <c r="Z810" s="27">
        <f>IF($B810="","",IF($V810="PICK",LEFT($N810,5),IF($V810="FIXED",$W810,IF($V810="CODE",$H810,""))))</f>
        <v>0</v>
      </c>
    </row>
    <row r="811" spans="1:26" ht="21" customHeight="1">
      <c r="A811" s="27">
        <f>IF($B811="","",COUNTA($B$13:$B811))</f>
        <v>0</v>
      </c>
      <c r="B811" s="28"/>
      <c r="C811" s="28"/>
      <c r="D811" s="29"/>
      <c r="E811" s="29"/>
      <c r="F811" s="29"/>
      <c r="G811" s="28"/>
      <c r="H811" s="28"/>
      <c r="I811" s="30">
        <f>IF($H811="","",IFERROR(VLOOKUP($H811,AcctTbl,2,0),"کد ناشناخته"))</f>
        <v>0</v>
      </c>
      <c r="J811" s="27">
        <f>IF($H811="","",IFERROR(VLOOKUP($H811,AcctTbl,3,0),""))</f>
        <v>0</v>
      </c>
      <c r="K811" s="29"/>
      <c r="L811" s="28"/>
      <c r="M811" s="31"/>
      <c r="N811" s="29"/>
      <c r="O811" s="32">
        <f>IF($B811="",0,IF($U811="IN",N($M811),0))</f>
        <v>0</v>
      </c>
      <c r="P811" s="32">
        <f>IF($B811="",0,IF(OR($U811="OUT",$U811="TRF"),N($M811),0))</f>
        <v>0</v>
      </c>
      <c r="Q811" s="32">
        <f>IF($B811="",0,IF(OR($U811="OUT",$U811="TRF"),N($M811),0))</f>
        <v>0</v>
      </c>
      <c r="R811" s="32">
        <f>IF($B811="",0,IF($U811="IN",N($M811),0))</f>
        <v>0</v>
      </c>
      <c r="S811" s="33">
        <f>IF($B811="","",IF($M811="","⚠ مبلغ",IF($E811="","⚠ بانک عامل",IF(AND($U811="TRF",$F811=""),"⚠ بانک مقصد",IF(AND($V811&lt;&gt;"NONE",$V811&lt;&gt;"",$Z811=""),"⚠ طرف حساب","✓")))))</f>
        <v>0</v>
      </c>
      <c r="T811" s="29"/>
      <c r="U811" s="27">
        <f>IFERROR(VLOOKUP($D811,BankOpTbl,2,0),"")</f>
        <v>0</v>
      </c>
      <c r="V811" s="27">
        <f>IFERROR(VLOOKUP($D811,BankOpTbl,3,0),"")</f>
        <v>0</v>
      </c>
      <c r="W811" s="27">
        <f>IFERROR(VLOOKUP($D811,BankOpTbl,4,0),"")</f>
        <v>0</v>
      </c>
      <c r="X811" s="27">
        <f>IF($E811="","",IFERROR(VLOOKUP($E811,BankTbl,4,0),""))</f>
        <v>0</v>
      </c>
      <c r="Y811" s="27">
        <f>IF($F811="","",IFERROR(VLOOKUP($F811,BankTbl,4,0),""))</f>
        <v>0</v>
      </c>
      <c r="Z811" s="27">
        <f>IF($B811="","",IF($V811="PICK",LEFT($N811,5),IF($V811="FIXED",$W811,IF($V811="CODE",$H811,""))))</f>
        <v>0</v>
      </c>
    </row>
    <row r="812" spans="1:26" ht="21" customHeight="1">
      <c r="A812" s="27">
        <f>IF($B812="","",COUNTA($B$13:$B812))</f>
        <v>0</v>
      </c>
      <c r="B812" s="28"/>
      <c r="C812" s="28"/>
      <c r="D812" s="29"/>
      <c r="E812" s="29"/>
      <c r="F812" s="29"/>
      <c r="G812" s="28"/>
      <c r="H812" s="28"/>
      <c r="I812" s="30">
        <f>IF($H812="","",IFERROR(VLOOKUP($H812,AcctTbl,2,0),"کد ناشناخته"))</f>
        <v>0</v>
      </c>
      <c r="J812" s="27">
        <f>IF($H812="","",IFERROR(VLOOKUP($H812,AcctTbl,3,0),""))</f>
        <v>0</v>
      </c>
      <c r="K812" s="29"/>
      <c r="L812" s="28"/>
      <c r="M812" s="31"/>
      <c r="N812" s="29"/>
      <c r="O812" s="32">
        <f>IF($B812="",0,IF($U812="IN",N($M812),0))</f>
        <v>0</v>
      </c>
      <c r="P812" s="32">
        <f>IF($B812="",0,IF(OR($U812="OUT",$U812="TRF"),N($M812),0))</f>
        <v>0</v>
      </c>
      <c r="Q812" s="32">
        <f>IF($B812="",0,IF(OR($U812="OUT",$U812="TRF"),N($M812),0))</f>
        <v>0</v>
      </c>
      <c r="R812" s="32">
        <f>IF($B812="",0,IF($U812="IN",N($M812),0))</f>
        <v>0</v>
      </c>
      <c r="S812" s="33">
        <f>IF($B812="","",IF($M812="","⚠ مبلغ",IF($E812="","⚠ بانک عامل",IF(AND($U812="TRF",$F812=""),"⚠ بانک مقصد",IF(AND($V812&lt;&gt;"NONE",$V812&lt;&gt;"",$Z812=""),"⚠ طرف حساب","✓")))))</f>
        <v>0</v>
      </c>
      <c r="T812" s="29"/>
      <c r="U812" s="27">
        <f>IFERROR(VLOOKUP($D812,BankOpTbl,2,0),"")</f>
        <v>0</v>
      </c>
      <c r="V812" s="27">
        <f>IFERROR(VLOOKUP($D812,BankOpTbl,3,0),"")</f>
        <v>0</v>
      </c>
      <c r="W812" s="27">
        <f>IFERROR(VLOOKUP($D812,BankOpTbl,4,0),"")</f>
        <v>0</v>
      </c>
      <c r="X812" s="27">
        <f>IF($E812="","",IFERROR(VLOOKUP($E812,BankTbl,4,0),""))</f>
        <v>0</v>
      </c>
      <c r="Y812" s="27">
        <f>IF($F812="","",IFERROR(VLOOKUP($F812,BankTbl,4,0),""))</f>
        <v>0</v>
      </c>
      <c r="Z812" s="27">
        <f>IF($B812="","",IF($V812="PICK",LEFT($N812,5),IF($V812="FIXED",$W812,IF($V812="CODE",$H812,""))))</f>
        <v>0</v>
      </c>
    </row>
    <row r="813" spans="1:26" ht="21" customHeight="1">
      <c r="A813" s="27">
        <f>IF($B813="","",COUNTA($B$13:$B813))</f>
        <v>0</v>
      </c>
      <c r="B813" s="28"/>
      <c r="C813" s="28"/>
      <c r="D813" s="29"/>
      <c r="E813" s="29"/>
      <c r="F813" s="29"/>
      <c r="G813" s="28"/>
      <c r="H813" s="28"/>
      <c r="I813" s="30">
        <f>IF($H813="","",IFERROR(VLOOKUP($H813,AcctTbl,2,0),"کد ناشناخته"))</f>
        <v>0</v>
      </c>
      <c r="J813" s="27">
        <f>IF($H813="","",IFERROR(VLOOKUP($H813,AcctTbl,3,0),""))</f>
        <v>0</v>
      </c>
      <c r="K813" s="29"/>
      <c r="L813" s="28"/>
      <c r="M813" s="31"/>
      <c r="N813" s="29"/>
      <c r="O813" s="32">
        <f>IF($B813="",0,IF($U813="IN",N($M813),0))</f>
        <v>0</v>
      </c>
      <c r="P813" s="32">
        <f>IF($B813="",0,IF(OR($U813="OUT",$U813="TRF"),N($M813),0))</f>
        <v>0</v>
      </c>
      <c r="Q813" s="32">
        <f>IF($B813="",0,IF(OR($U813="OUT",$U813="TRF"),N($M813),0))</f>
        <v>0</v>
      </c>
      <c r="R813" s="32">
        <f>IF($B813="",0,IF($U813="IN",N($M813),0))</f>
        <v>0</v>
      </c>
      <c r="S813" s="33">
        <f>IF($B813="","",IF($M813="","⚠ مبلغ",IF($E813="","⚠ بانک عامل",IF(AND($U813="TRF",$F813=""),"⚠ بانک مقصد",IF(AND($V813&lt;&gt;"NONE",$V813&lt;&gt;"",$Z813=""),"⚠ طرف حساب","✓")))))</f>
        <v>0</v>
      </c>
      <c r="T813" s="29"/>
      <c r="U813" s="27">
        <f>IFERROR(VLOOKUP($D813,BankOpTbl,2,0),"")</f>
        <v>0</v>
      </c>
      <c r="V813" s="27">
        <f>IFERROR(VLOOKUP($D813,BankOpTbl,3,0),"")</f>
        <v>0</v>
      </c>
      <c r="W813" s="27">
        <f>IFERROR(VLOOKUP($D813,BankOpTbl,4,0),"")</f>
        <v>0</v>
      </c>
      <c r="X813" s="27">
        <f>IF($E813="","",IFERROR(VLOOKUP($E813,BankTbl,4,0),""))</f>
        <v>0</v>
      </c>
      <c r="Y813" s="27">
        <f>IF($F813="","",IFERROR(VLOOKUP($F813,BankTbl,4,0),""))</f>
        <v>0</v>
      </c>
      <c r="Z813" s="27">
        <f>IF($B813="","",IF($V813="PICK",LEFT($N813,5),IF($V813="FIXED",$W813,IF($V813="CODE",$H813,""))))</f>
        <v>0</v>
      </c>
    </row>
    <row r="814" spans="1:26" ht="21" customHeight="1">
      <c r="A814" s="27">
        <f>IF($B814="","",COUNTA($B$13:$B814))</f>
        <v>0</v>
      </c>
      <c r="B814" s="28"/>
      <c r="C814" s="28"/>
      <c r="D814" s="29"/>
      <c r="E814" s="29"/>
      <c r="F814" s="29"/>
      <c r="G814" s="28"/>
      <c r="H814" s="28"/>
      <c r="I814" s="30">
        <f>IF($H814="","",IFERROR(VLOOKUP($H814,AcctTbl,2,0),"کد ناشناخته"))</f>
        <v>0</v>
      </c>
      <c r="J814" s="27">
        <f>IF($H814="","",IFERROR(VLOOKUP($H814,AcctTbl,3,0),""))</f>
        <v>0</v>
      </c>
      <c r="K814" s="29"/>
      <c r="L814" s="28"/>
      <c r="M814" s="31"/>
      <c r="N814" s="29"/>
      <c r="O814" s="32">
        <f>IF($B814="",0,IF($U814="IN",N($M814),0))</f>
        <v>0</v>
      </c>
      <c r="P814" s="32">
        <f>IF($B814="",0,IF(OR($U814="OUT",$U814="TRF"),N($M814),0))</f>
        <v>0</v>
      </c>
      <c r="Q814" s="32">
        <f>IF($B814="",0,IF(OR($U814="OUT",$U814="TRF"),N($M814),0))</f>
        <v>0</v>
      </c>
      <c r="R814" s="32">
        <f>IF($B814="",0,IF($U814="IN",N($M814),0))</f>
        <v>0</v>
      </c>
      <c r="S814" s="33">
        <f>IF($B814="","",IF($M814="","⚠ مبلغ",IF($E814="","⚠ بانک عامل",IF(AND($U814="TRF",$F814=""),"⚠ بانک مقصد",IF(AND($V814&lt;&gt;"NONE",$V814&lt;&gt;"",$Z814=""),"⚠ طرف حساب","✓")))))</f>
        <v>0</v>
      </c>
      <c r="T814" s="29"/>
      <c r="U814" s="27">
        <f>IFERROR(VLOOKUP($D814,BankOpTbl,2,0),"")</f>
        <v>0</v>
      </c>
      <c r="V814" s="27">
        <f>IFERROR(VLOOKUP($D814,BankOpTbl,3,0),"")</f>
        <v>0</v>
      </c>
      <c r="W814" s="27">
        <f>IFERROR(VLOOKUP($D814,BankOpTbl,4,0),"")</f>
        <v>0</v>
      </c>
      <c r="X814" s="27">
        <f>IF($E814="","",IFERROR(VLOOKUP($E814,BankTbl,4,0),""))</f>
        <v>0</v>
      </c>
      <c r="Y814" s="27">
        <f>IF($F814="","",IFERROR(VLOOKUP($F814,BankTbl,4,0),""))</f>
        <v>0</v>
      </c>
      <c r="Z814" s="27">
        <f>IF($B814="","",IF($V814="PICK",LEFT($N814,5),IF($V814="FIXED",$W814,IF($V814="CODE",$H814,""))))</f>
        <v>0</v>
      </c>
    </row>
    <row r="815" spans="1:26" ht="21" customHeight="1">
      <c r="A815" s="27">
        <f>IF($B815="","",COUNTA($B$13:$B815))</f>
        <v>0</v>
      </c>
      <c r="B815" s="28"/>
      <c r="C815" s="28"/>
      <c r="D815" s="29"/>
      <c r="E815" s="29"/>
      <c r="F815" s="29"/>
      <c r="G815" s="28"/>
      <c r="H815" s="28"/>
      <c r="I815" s="30">
        <f>IF($H815="","",IFERROR(VLOOKUP($H815,AcctTbl,2,0),"کد ناشناخته"))</f>
        <v>0</v>
      </c>
      <c r="J815" s="27">
        <f>IF($H815="","",IFERROR(VLOOKUP($H815,AcctTbl,3,0),""))</f>
        <v>0</v>
      </c>
      <c r="K815" s="29"/>
      <c r="L815" s="28"/>
      <c r="M815" s="31"/>
      <c r="N815" s="29"/>
      <c r="O815" s="32">
        <f>IF($B815="",0,IF($U815="IN",N($M815),0))</f>
        <v>0</v>
      </c>
      <c r="P815" s="32">
        <f>IF($B815="",0,IF(OR($U815="OUT",$U815="TRF"),N($M815),0))</f>
        <v>0</v>
      </c>
      <c r="Q815" s="32">
        <f>IF($B815="",0,IF(OR($U815="OUT",$U815="TRF"),N($M815),0))</f>
        <v>0</v>
      </c>
      <c r="R815" s="32">
        <f>IF($B815="",0,IF($U815="IN",N($M815),0))</f>
        <v>0</v>
      </c>
      <c r="S815" s="33">
        <f>IF($B815="","",IF($M815="","⚠ مبلغ",IF($E815="","⚠ بانک عامل",IF(AND($U815="TRF",$F815=""),"⚠ بانک مقصد",IF(AND($V815&lt;&gt;"NONE",$V815&lt;&gt;"",$Z815=""),"⚠ طرف حساب","✓")))))</f>
        <v>0</v>
      </c>
      <c r="T815" s="29"/>
      <c r="U815" s="27">
        <f>IFERROR(VLOOKUP($D815,BankOpTbl,2,0),"")</f>
        <v>0</v>
      </c>
      <c r="V815" s="27">
        <f>IFERROR(VLOOKUP($D815,BankOpTbl,3,0),"")</f>
        <v>0</v>
      </c>
      <c r="W815" s="27">
        <f>IFERROR(VLOOKUP($D815,BankOpTbl,4,0),"")</f>
        <v>0</v>
      </c>
      <c r="X815" s="27">
        <f>IF($E815="","",IFERROR(VLOOKUP($E815,BankTbl,4,0),""))</f>
        <v>0</v>
      </c>
      <c r="Y815" s="27">
        <f>IF($F815="","",IFERROR(VLOOKUP($F815,BankTbl,4,0),""))</f>
        <v>0</v>
      </c>
      <c r="Z815" s="27">
        <f>IF($B815="","",IF($V815="PICK",LEFT($N815,5),IF($V815="FIXED",$W815,IF($V815="CODE",$H815,""))))</f>
        <v>0</v>
      </c>
    </row>
    <row r="816" spans="1:26" ht="21" customHeight="1">
      <c r="A816" s="27">
        <f>IF($B816="","",COUNTA($B$13:$B816))</f>
        <v>0</v>
      </c>
      <c r="B816" s="28"/>
      <c r="C816" s="28"/>
      <c r="D816" s="29"/>
      <c r="E816" s="29"/>
      <c r="F816" s="29"/>
      <c r="G816" s="28"/>
      <c r="H816" s="28"/>
      <c r="I816" s="30">
        <f>IF($H816="","",IFERROR(VLOOKUP($H816,AcctTbl,2,0),"کد ناشناخته"))</f>
        <v>0</v>
      </c>
      <c r="J816" s="27">
        <f>IF($H816="","",IFERROR(VLOOKUP($H816,AcctTbl,3,0),""))</f>
        <v>0</v>
      </c>
      <c r="K816" s="29"/>
      <c r="L816" s="28"/>
      <c r="M816" s="31"/>
      <c r="N816" s="29"/>
      <c r="O816" s="32">
        <f>IF($B816="",0,IF($U816="IN",N($M816),0))</f>
        <v>0</v>
      </c>
      <c r="P816" s="32">
        <f>IF($B816="",0,IF(OR($U816="OUT",$U816="TRF"),N($M816),0))</f>
        <v>0</v>
      </c>
      <c r="Q816" s="32">
        <f>IF($B816="",0,IF(OR($U816="OUT",$U816="TRF"),N($M816),0))</f>
        <v>0</v>
      </c>
      <c r="R816" s="32">
        <f>IF($B816="",0,IF($U816="IN",N($M816),0))</f>
        <v>0</v>
      </c>
      <c r="S816" s="33">
        <f>IF($B816="","",IF($M816="","⚠ مبلغ",IF($E816="","⚠ بانک عامل",IF(AND($U816="TRF",$F816=""),"⚠ بانک مقصد",IF(AND($V816&lt;&gt;"NONE",$V816&lt;&gt;"",$Z816=""),"⚠ طرف حساب","✓")))))</f>
        <v>0</v>
      </c>
      <c r="T816" s="29"/>
      <c r="U816" s="27">
        <f>IFERROR(VLOOKUP($D816,BankOpTbl,2,0),"")</f>
        <v>0</v>
      </c>
      <c r="V816" s="27">
        <f>IFERROR(VLOOKUP($D816,BankOpTbl,3,0),"")</f>
        <v>0</v>
      </c>
      <c r="W816" s="27">
        <f>IFERROR(VLOOKUP($D816,BankOpTbl,4,0),"")</f>
        <v>0</v>
      </c>
      <c r="X816" s="27">
        <f>IF($E816="","",IFERROR(VLOOKUP($E816,BankTbl,4,0),""))</f>
        <v>0</v>
      </c>
      <c r="Y816" s="27">
        <f>IF($F816="","",IFERROR(VLOOKUP($F816,BankTbl,4,0),""))</f>
        <v>0</v>
      </c>
      <c r="Z816" s="27">
        <f>IF($B816="","",IF($V816="PICK",LEFT($N816,5),IF($V816="FIXED",$W816,IF($V816="CODE",$H816,""))))</f>
        <v>0</v>
      </c>
    </row>
    <row r="817" spans="1:26" ht="21" customHeight="1">
      <c r="A817" s="27">
        <f>IF($B817="","",COUNTA($B$13:$B817))</f>
        <v>0</v>
      </c>
      <c r="B817" s="28"/>
      <c r="C817" s="28"/>
      <c r="D817" s="29"/>
      <c r="E817" s="29"/>
      <c r="F817" s="29"/>
      <c r="G817" s="28"/>
      <c r="H817" s="28"/>
      <c r="I817" s="30">
        <f>IF($H817="","",IFERROR(VLOOKUP($H817,AcctTbl,2,0),"کد ناشناخته"))</f>
        <v>0</v>
      </c>
      <c r="J817" s="27">
        <f>IF($H817="","",IFERROR(VLOOKUP($H817,AcctTbl,3,0),""))</f>
        <v>0</v>
      </c>
      <c r="K817" s="29"/>
      <c r="L817" s="28"/>
      <c r="M817" s="31"/>
      <c r="N817" s="29"/>
      <c r="O817" s="32">
        <f>IF($B817="",0,IF($U817="IN",N($M817),0))</f>
        <v>0</v>
      </c>
      <c r="P817" s="32">
        <f>IF($B817="",0,IF(OR($U817="OUT",$U817="TRF"),N($M817),0))</f>
        <v>0</v>
      </c>
      <c r="Q817" s="32">
        <f>IF($B817="",0,IF(OR($U817="OUT",$U817="TRF"),N($M817),0))</f>
        <v>0</v>
      </c>
      <c r="R817" s="32">
        <f>IF($B817="",0,IF($U817="IN",N($M817),0))</f>
        <v>0</v>
      </c>
      <c r="S817" s="33">
        <f>IF($B817="","",IF($M817="","⚠ مبلغ",IF($E817="","⚠ بانک عامل",IF(AND($U817="TRF",$F817=""),"⚠ بانک مقصد",IF(AND($V817&lt;&gt;"NONE",$V817&lt;&gt;"",$Z817=""),"⚠ طرف حساب","✓")))))</f>
        <v>0</v>
      </c>
      <c r="T817" s="29"/>
      <c r="U817" s="27">
        <f>IFERROR(VLOOKUP($D817,BankOpTbl,2,0),"")</f>
        <v>0</v>
      </c>
      <c r="V817" s="27">
        <f>IFERROR(VLOOKUP($D817,BankOpTbl,3,0),"")</f>
        <v>0</v>
      </c>
      <c r="W817" s="27">
        <f>IFERROR(VLOOKUP($D817,BankOpTbl,4,0),"")</f>
        <v>0</v>
      </c>
      <c r="X817" s="27">
        <f>IF($E817="","",IFERROR(VLOOKUP($E817,BankTbl,4,0),""))</f>
        <v>0</v>
      </c>
      <c r="Y817" s="27">
        <f>IF($F817="","",IFERROR(VLOOKUP($F817,BankTbl,4,0),""))</f>
        <v>0</v>
      </c>
      <c r="Z817" s="27">
        <f>IF($B817="","",IF($V817="PICK",LEFT($N817,5),IF($V817="FIXED",$W817,IF($V817="CODE",$H817,""))))</f>
        <v>0</v>
      </c>
    </row>
    <row r="818" spans="1:26" ht="21" customHeight="1">
      <c r="A818" s="27">
        <f>IF($B818="","",COUNTA($B$13:$B818))</f>
        <v>0</v>
      </c>
      <c r="B818" s="28"/>
      <c r="C818" s="28"/>
      <c r="D818" s="29"/>
      <c r="E818" s="29"/>
      <c r="F818" s="29"/>
      <c r="G818" s="28"/>
      <c r="H818" s="28"/>
      <c r="I818" s="30">
        <f>IF($H818="","",IFERROR(VLOOKUP($H818,AcctTbl,2,0),"کد ناشناخته"))</f>
        <v>0</v>
      </c>
      <c r="J818" s="27">
        <f>IF($H818="","",IFERROR(VLOOKUP($H818,AcctTbl,3,0),""))</f>
        <v>0</v>
      </c>
      <c r="K818" s="29"/>
      <c r="L818" s="28"/>
      <c r="M818" s="31"/>
      <c r="N818" s="29"/>
      <c r="O818" s="32">
        <f>IF($B818="",0,IF($U818="IN",N($M818),0))</f>
        <v>0</v>
      </c>
      <c r="P818" s="32">
        <f>IF($B818="",0,IF(OR($U818="OUT",$U818="TRF"),N($M818),0))</f>
        <v>0</v>
      </c>
      <c r="Q818" s="32">
        <f>IF($B818="",0,IF(OR($U818="OUT",$U818="TRF"),N($M818),0))</f>
        <v>0</v>
      </c>
      <c r="R818" s="32">
        <f>IF($B818="",0,IF($U818="IN",N($M818),0))</f>
        <v>0</v>
      </c>
      <c r="S818" s="33">
        <f>IF($B818="","",IF($M818="","⚠ مبلغ",IF($E818="","⚠ بانک عامل",IF(AND($U818="TRF",$F818=""),"⚠ بانک مقصد",IF(AND($V818&lt;&gt;"NONE",$V818&lt;&gt;"",$Z818=""),"⚠ طرف حساب","✓")))))</f>
        <v>0</v>
      </c>
      <c r="T818" s="29"/>
      <c r="U818" s="27">
        <f>IFERROR(VLOOKUP($D818,BankOpTbl,2,0),"")</f>
        <v>0</v>
      </c>
      <c r="V818" s="27">
        <f>IFERROR(VLOOKUP($D818,BankOpTbl,3,0),"")</f>
        <v>0</v>
      </c>
      <c r="W818" s="27">
        <f>IFERROR(VLOOKUP($D818,BankOpTbl,4,0),"")</f>
        <v>0</v>
      </c>
      <c r="X818" s="27">
        <f>IF($E818="","",IFERROR(VLOOKUP($E818,BankTbl,4,0),""))</f>
        <v>0</v>
      </c>
      <c r="Y818" s="27">
        <f>IF($F818="","",IFERROR(VLOOKUP($F818,BankTbl,4,0),""))</f>
        <v>0</v>
      </c>
      <c r="Z818" s="27">
        <f>IF($B818="","",IF($V818="PICK",LEFT($N818,5),IF($V818="FIXED",$W818,IF($V818="CODE",$H818,""))))</f>
        <v>0</v>
      </c>
    </row>
    <row r="819" spans="1:26" ht="21" customHeight="1">
      <c r="A819" s="27">
        <f>IF($B819="","",COUNTA($B$13:$B819))</f>
        <v>0</v>
      </c>
      <c r="B819" s="28"/>
      <c r="C819" s="28"/>
      <c r="D819" s="29"/>
      <c r="E819" s="29"/>
      <c r="F819" s="29"/>
      <c r="G819" s="28"/>
      <c r="H819" s="28"/>
      <c r="I819" s="30">
        <f>IF($H819="","",IFERROR(VLOOKUP($H819,AcctTbl,2,0),"کد ناشناخته"))</f>
        <v>0</v>
      </c>
      <c r="J819" s="27">
        <f>IF($H819="","",IFERROR(VLOOKUP($H819,AcctTbl,3,0),""))</f>
        <v>0</v>
      </c>
      <c r="K819" s="29"/>
      <c r="L819" s="28"/>
      <c r="M819" s="31"/>
      <c r="N819" s="29"/>
      <c r="O819" s="32">
        <f>IF($B819="",0,IF($U819="IN",N($M819),0))</f>
        <v>0</v>
      </c>
      <c r="P819" s="32">
        <f>IF($B819="",0,IF(OR($U819="OUT",$U819="TRF"),N($M819),0))</f>
        <v>0</v>
      </c>
      <c r="Q819" s="32">
        <f>IF($B819="",0,IF(OR($U819="OUT",$U819="TRF"),N($M819),0))</f>
        <v>0</v>
      </c>
      <c r="R819" s="32">
        <f>IF($B819="",0,IF($U819="IN",N($M819),0))</f>
        <v>0</v>
      </c>
      <c r="S819" s="33">
        <f>IF($B819="","",IF($M819="","⚠ مبلغ",IF($E819="","⚠ بانک عامل",IF(AND($U819="TRF",$F819=""),"⚠ بانک مقصد",IF(AND($V819&lt;&gt;"NONE",$V819&lt;&gt;"",$Z819=""),"⚠ طرف حساب","✓")))))</f>
        <v>0</v>
      </c>
      <c r="T819" s="29"/>
      <c r="U819" s="27">
        <f>IFERROR(VLOOKUP($D819,BankOpTbl,2,0),"")</f>
        <v>0</v>
      </c>
      <c r="V819" s="27">
        <f>IFERROR(VLOOKUP($D819,BankOpTbl,3,0),"")</f>
        <v>0</v>
      </c>
      <c r="W819" s="27">
        <f>IFERROR(VLOOKUP($D819,BankOpTbl,4,0),"")</f>
        <v>0</v>
      </c>
      <c r="X819" s="27">
        <f>IF($E819="","",IFERROR(VLOOKUP($E819,BankTbl,4,0),""))</f>
        <v>0</v>
      </c>
      <c r="Y819" s="27">
        <f>IF($F819="","",IFERROR(VLOOKUP($F819,BankTbl,4,0),""))</f>
        <v>0</v>
      </c>
      <c r="Z819" s="27">
        <f>IF($B819="","",IF($V819="PICK",LEFT($N819,5),IF($V819="FIXED",$W819,IF($V819="CODE",$H819,""))))</f>
        <v>0</v>
      </c>
    </row>
    <row r="820" spans="1:26" ht="21" customHeight="1">
      <c r="A820" s="27">
        <f>IF($B820="","",COUNTA($B$13:$B820))</f>
        <v>0</v>
      </c>
      <c r="B820" s="28"/>
      <c r="C820" s="28"/>
      <c r="D820" s="29"/>
      <c r="E820" s="29"/>
      <c r="F820" s="29"/>
      <c r="G820" s="28"/>
      <c r="H820" s="28"/>
      <c r="I820" s="30">
        <f>IF($H820="","",IFERROR(VLOOKUP($H820,AcctTbl,2,0),"کد ناشناخته"))</f>
        <v>0</v>
      </c>
      <c r="J820" s="27">
        <f>IF($H820="","",IFERROR(VLOOKUP($H820,AcctTbl,3,0),""))</f>
        <v>0</v>
      </c>
      <c r="K820" s="29"/>
      <c r="L820" s="28"/>
      <c r="M820" s="31"/>
      <c r="N820" s="29"/>
      <c r="O820" s="32">
        <f>IF($B820="",0,IF($U820="IN",N($M820),0))</f>
        <v>0</v>
      </c>
      <c r="P820" s="32">
        <f>IF($B820="",0,IF(OR($U820="OUT",$U820="TRF"),N($M820),0))</f>
        <v>0</v>
      </c>
      <c r="Q820" s="32">
        <f>IF($B820="",0,IF(OR($U820="OUT",$U820="TRF"),N($M820),0))</f>
        <v>0</v>
      </c>
      <c r="R820" s="32">
        <f>IF($B820="",0,IF($U820="IN",N($M820),0))</f>
        <v>0</v>
      </c>
      <c r="S820" s="33">
        <f>IF($B820="","",IF($M820="","⚠ مبلغ",IF($E820="","⚠ بانک عامل",IF(AND($U820="TRF",$F820=""),"⚠ بانک مقصد",IF(AND($V820&lt;&gt;"NONE",$V820&lt;&gt;"",$Z820=""),"⚠ طرف حساب","✓")))))</f>
        <v>0</v>
      </c>
      <c r="T820" s="29"/>
      <c r="U820" s="27">
        <f>IFERROR(VLOOKUP($D820,BankOpTbl,2,0),"")</f>
        <v>0</v>
      </c>
      <c r="V820" s="27">
        <f>IFERROR(VLOOKUP($D820,BankOpTbl,3,0),"")</f>
        <v>0</v>
      </c>
      <c r="W820" s="27">
        <f>IFERROR(VLOOKUP($D820,BankOpTbl,4,0),"")</f>
        <v>0</v>
      </c>
      <c r="X820" s="27">
        <f>IF($E820="","",IFERROR(VLOOKUP($E820,BankTbl,4,0),""))</f>
        <v>0</v>
      </c>
      <c r="Y820" s="27">
        <f>IF($F820="","",IFERROR(VLOOKUP($F820,BankTbl,4,0),""))</f>
        <v>0</v>
      </c>
      <c r="Z820" s="27">
        <f>IF($B820="","",IF($V820="PICK",LEFT($N820,5),IF($V820="FIXED",$W820,IF($V820="CODE",$H820,""))))</f>
        <v>0</v>
      </c>
    </row>
    <row r="821" spans="1:26" ht="21" customHeight="1">
      <c r="A821" s="27">
        <f>IF($B821="","",COUNTA($B$13:$B821))</f>
        <v>0</v>
      </c>
      <c r="B821" s="28"/>
      <c r="C821" s="28"/>
      <c r="D821" s="29"/>
      <c r="E821" s="29"/>
      <c r="F821" s="29"/>
      <c r="G821" s="28"/>
      <c r="H821" s="28"/>
      <c r="I821" s="30">
        <f>IF($H821="","",IFERROR(VLOOKUP($H821,AcctTbl,2,0),"کد ناشناخته"))</f>
        <v>0</v>
      </c>
      <c r="J821" s="27">
        <f>IF($H821="","",IFERROR(VLOOKUP($H821,AcctTbl,3,0),""))</f>
        <v>0</v>
      </c>
      <c r="K821" s="29"/>
      <c r="L821" s="28"/>
      <c r="M821" s="31"/>
      <c r="N821" s="29"/>
      <c r="O821" s="32">
        <f>IF($B821="",0,IF($U821="IN",N($M821),0))</f>
        <v>0</v>
      </c>
      <c r="P821" s="32">
        <f>IF($B821="",0,IF(OR($U821="OUT",$U821="TRF"),N($M821),0))</f>
        <v>0</v>
      </c>
      <c r="Q821" s="32">
        <f>IF($B821="",0,IF(OR($U821="OUT",$U821="TRF"),N($M821),0))</f>
        <v>0</v>
      </c>
      <c r="R821" s="32">
        <f>IF($B821="",0,IF($U821="IN",N($M821),0))</f>
        <v>0</v>
      </c>
      <c r="S821" s="33">
        <f>IF($B821="","",IF($M821="","⚠ مبلغ",IF($E821="","⚠ بانک عامل",IF(AND($U821="TRF",$F821=""),"⚠ بانک مقصد",IF(AND($V821&lt;&gt;"NONE",$V821&lt;&gt;"",$Z821=""),"⚠ طرف حساب","✓")))))</f>
        <v>0</v>
      </c>
      <c r="T821" s="29"/>
      <c r="U821" s="27">
        <f>IFERROR(VLOOKUP($D821,BankOpTbl,2,0),"")</f>
        <v>0</v>
      </c>
      <c r="V821" s="27">
        <f>IFERROR(VLOOKUP($D821,BankOpTbl,3,0),"")</f>
        <v>0</v>
      </c>
      <c r="W821" s="27">
        <f>IFERROR(VLOOKUP($D821,BankOpTbl,4,0),"")</f>
        <v>0</v>
      </c>
      <c r="X821" s="27">
        <f>IF($E821="","",IFERROR(VLOOKUP($E821,BankTbl,4,0),""))</f>
        <v>0</v>
      </c>
      <c r="Y821" s="27">
        <f>IF($F821="","",IFERROR(VLOOKUP($F821,BankTbl,4,0),""))</f>
        <v>0</v>
      </c>
      <c r="Z821" s="27">
        <f>IF($B821="","",IF($V821="PICK",LEFT($N821,5),IF($V821="FIXED",$W821,IF($V821="CODE",$H821,""))))</f>
        <v>0</v>
      </c>
    </row>
    <row r="822" spans="1:26" ht="21" customHeight="1">
      <c r="A822" s="27">
        <f>IF($B822="","",COUNTA($B$13:$B822))</f>
        <v>0</v>
      </c>
      <c r="B822" s="28"/>
      <c r="C822" s="28"/>
      <c r="D822" s="29"/>
      <c r="E822" s="29"/>
      <c r="F822" s="29"/>
      <c r="G822" s="28"/>
      <c r="H822" s="28"/>
      <c r="I822" s="30">
        <f>IF($H822="","",IFERROR(VLOOKUP($H822,AcctTbl,2,0),"کد ناشناخته"))</f>
        <v>0</v>
      </c>
      <c r="J822" s="27">
        <f>IF($H822="","",IFERROR(VLOOKUP($H822,AcctTbl,3,0),""))</f>
        <v>0</v>
      </c>
      <c r="K822" s="29"/>
      <c r="L822" s="28"/>
      <c r="M822" s="31"/>
      <c r="N822" s="29"/>
      <c r="O822" s="32">
        <f>IF($B822="",0,IF($U822="IN",N($M822),0))</f>
        <v>0</v>
      </c>
      <c r="P822" s="32">
        <f>IF($B822="",0,IF(OR($U822="OUT",$U822="TRF"),N($M822),0))</f>
        <v>0</v>
      </c>
      <c r="Q822" s="32">
        <f>IF($B822="",0,IF(OR($U822="OUT",$U822="TRF"),N($M822),0))</f>
        <v>0</v>
      </c>
      <c r="R822" s="32">
        <f>IF($B822="",0,IF($U822="IN",N($M822),0))</f>
        <v>0</v>
      </c>
      <c r="S822" s="33">
        <f>IF($B822="","",IF($M822="","⚠ مبلغ",IF($E822="","⚠ بانک عامل",IF(AND($U822="TRF",$F822=""),"⚠ بانک مقصد",IF(AND($V822&lt;&gt;"NONE",$V822&lt;&gt;"",$Z822=""),"⚠ طرف حساب","✓")))))</f>
        <v>0</v>
      </c>
      <c r="T822" s="29"/>
      <c r="U822" s="27">
        <f>IFERROR(VLOOKUP($D822,BankOpTbl,2,0),"")</f>
        <v>0</v>
      </c>
      <c r="V822" s="27">
        <f>IFERROR(VLOOKUP($D822,BankOpTbl,3,0),"")</f>
        <v>0</v>
      </c>
      <c r="W822" s="27">
        <f>IFERROR(VLOOKUP($D822,BankOpTbl,4,0),"")</f>
        <v>0</v>
      </c>
      <c r="X822" s="27">
        <f>IF($E822="","",IFERROR(VLOOKUP($E822,BankTbl,4,0),""))</f>
        <v>0</v>
      </c>
      <c r="Y822" s="27">
        <f>IF($F822="","",IFERROR(VLOOKUP($F822,BankTbl,4,0),""))</f>
        <v>0</v>
      </c>
      <c r="Z822" s="27">
        <f>IF($B822="","",IF($V822="PICK",LEFT($N822,5),IF($V822="FIXED",$W822,IF($V822="CODE",$H822,""))))</f>
        <v>0</v>
      </c>
    </row>
    <row r="823" spans="1:26" ht="21" customHeight="1">
      <c r="A823" s="27">
        <f>IF($B823="","",COUNTA($B$13:$B823))</f>
        <v>0</v>
      </c>
      <c r="B823" s="28"/>
      <c r="C823" s="28"/>
      <c r="D823" s="29"/>
      <c r="E823" s="29"/>
      <c r="F823" s="29"/>
      <c r="G823" s="28"/>
      <c r="H823" s="28"/>
      <c r="I823" s="30">
        <f>IF($H823="","",IFERROR(VLOOKUP($H823,AcctTbl,2,0),"کد ناشناخته"))</f>
        <v>0</v>
      </c>
      <c r="J823" s="27">
        <f>IF($H823="","",IFERROR(VLOOKUP($H823,AcctTbl,3,0),""))</f>
        <v>0</v>
      </c>
      <c r="K823" s="29"/>
      <c r="L823" s="28"/>
      <c r="M823" s="31"/>
      <c r="N823" s="29"/>
      <c r="O823" s="32">
        <f>IF($B823="",0,IF($U823="IN",N($M823),0))</f>
        <v>0</v>
      </c>
      <c r="P823" s="32">
        <f>IF($B823="",0,IF(OR($U823="OUT",$U823="TRF"),N($M823),0))</f>
        <v>0</v>
      </c>
      <c r="Q823" s="32">
        <f>IF($B823="",0,IF(OR($U823="OUT",$U823="TRF"),N($M823),0))</f>
        <v>0</v>
      </c>
      <c r="R823" s="32">
        <f>IF($B823="",0,IF($U823="IN",N($M823),0))</f>
        <v>0</v>
      </c>
      <c r="S823" s="33">
        <f>IF($B823="","",IF($M823="","⚠ مبلغ",IF($E823="","⚠ بانک عامل",IF(AND($U823="TRF",$F823=""),"⚠ بانک مقصد",IF(AND($V823&lt;&gt;"NONE",$V823&lt;&gt;"",$Z823=""),"⚠ طرف حساب","✓")))))</f>
        <v>0</v>
      </c>
      <c r="T823" s="29"/>
      <c r="U823" s="27">
        <f>IFERROR(VLOOKUP($D823,BankOpTbl,2,0),"")</f>
        <v>0</v>
      </c>
      <c r="V823" s="27">
        <f>IFERROR(VLOOKUP($D823,BankOpTbl,3,0),"")</f>
        <v>0</v>
      </c>
      <c r="W823" s="27">
        <f>IFERROR(VLOOKUP($D823,BankOpTbl,4,0),"")</f>
        <v>0</v>
      </c>
      <c r="X823" s="27">
        <f>IF($E823="","",IFERROR(VLOOKUP($E823,BankTbl,4,0),""))</f>
        <v>0</v>
      </c>
      <c r="Y823" s="27">
        <f>IF($F823="","",IFERROR(VLOOKUP($F823,BankTbl,4,0),""))</f>
        <v>0</v>
      </c>
      <c r="Z823" s="27">
        <f>IF($B823="","",IF($V823="PICK",LEFT($N823,5),IF($V823="FIXED",$W823,IF($V823="CODE",$H823,""))))</f>
        <v>0</v>
      </c>
    </row>
    <row r="824" spans="1:26" ht="21" customHeight="1">
      <c r="A824" s="27">
        <f>IF($B824="","",COUNTA($B$13:$B824))</f>
        <v>0</v>
      </c>
      <c r="B824" s="28"/>
      <c r="C824" s="28"/>
      <c r="D824" s="29"/>
      <c r="E824" s="29"/>
      <c r="F824" s="29"/>
      <c r="G824" s="28"/>
      <c r="H824" s="28"/>
      <c r="I824" s="30">
        <f>IF($H824="","",IFERROR(VLOOKUP($H824,AcctTbl,2,0),"کد ناشناخته"))</f>
        <v>0</v>
      </c>
      <c r="J824" s="27">
        <f>IF($H824="","",IFERROR(VLOOKUP($H824,AcctTbl,3,0),""))</f>
        <v>0</v>
      </c>
      <c r="K824" s="29"/>
      <c r="L824" s="28"/>
      <c r="M824" s="31"/>
      <c r="N824" s="29"/>
      <c r="O824" s="32">
        <f>IF($B824="",0,IF($U824="IN",N($M824),0))</f>
        <v>0</v>
      </c>
      <c r="P824" s="32">
        <f>IF($B824="",0,IF(OR($U824="OUT",$U824="TRF"),N($M824),0))</f>
        <v>0</v>
      </c>
      <c r="Q824" s="32">
        <f>IF($B824="",0,IF(OR($U824="OUT",$U824="TRF"),N($M824),0))</f>
        <v>0</v>
      </c>
      <c r="R824" s="32">
        <f>IF($B824="",0,IF($U824="IN",N($M824),0))</f>
        <v>0</v>
      </c>
      <c r="S824" s="33">
        <f>IF($B824="","",IF($M824="","⚠ مبلغ",IF($E824="","⚠ بانک عامل",IF(AND($U824="TRF",$F824=""),"⚠ بانک مقصد",IF(AND($V824&lt;&gt;"NONE",$V824&lt;&gt;"",$Z824=""),"⚠ طرف حساب","✓")))))</f>
        <v>0</v>
      </c>
      <c r="T824" s="29"/>
      <c r="U824" s="27">
        <f>IFERROR(VLOOKUP($D824,BankOpTbl,2,0),"")</f>
        <v>0</v>
      </c>
      <c r="V824" s="27">
        <f>IFERROR(VLOOKUP($D824,BankOpTbl,3,0),"")</f>
        <v>0</v>
      </c>
      <c r="W824" s="27">
        <f>IFERROR(VLOOKUP($D824,BankOpTbl,4,0),"")</f>
        <v>0</v>
      </c>
      <c r="X824" s="27">
        <f>IF($E824="","",IFERROR(VLOOKUP($E824,BankTbl,4,0),""))</f>
        <v>0</v>
      </c>
      <c r="Y824" s="27">
        <f>IF($F824="","",IFERROR(VLOOKUP($F824,BankTbl,4,0),""))</f>
        <v>0</v>
      </c>
      <c r="Z824" s="27">
        <f>IF($B824="","",IF($V824="PICK",LEFT($N824,5),IF($V824="FIXED",$W824,IF($V824="CODE",$H824,""))))</f>
        <v>0</v>
      </c>
    </row>
    <row r="825" spans="1:26" ht="21" customHeight="1">
      <c r="A825" s="27">
        <f>IF($B825="","",COUNTA($B$13:$B825))</f>
        <v>0</v>
      </c>
      <c r="B825" s="28"/>
      <c r="C825" s="28"/>
      <c r="D825" s="29"/>
      <c r="E825" s="29"/>
      <c r="F825" s="29"/>
      <c r="G825" s="28"/>
      <c r="H825" s="28"/>
      <c r="I825" s="30">
        <f>IF($H825="","",IFERROR(VLOOKUP($H825,AcctTbl,2,0),"کد ناشناخته"))</f>
        <v>0</v>
      </c>
      <c r="J825" s="27">
        <f>IF($H825="","",IFERROR(VLOOKUP($H825,AcctTbl,3,0),""))</f>
        <v>0</v>
      </c>
      <c r="K825" s="29"/>
      <c r="L825" s="28"/>
      <c r="M825" s="31"/>
      <c r="N825" s="29"/>
      <c r="O825" s="32">
        <f>IF($B825="",0,IF($U825="IN",N($M825),0))</f>
        <v>0</v>
      </c>
      <c r="P825" s="32">
        <f>IF($B825="",0,IF(OR($U825="OUT",$U825="TRF"),N($M825),0))</f>
        <v>0</v>
      </c>
      <c r="Q825" s="32">
        <f>IF($B825="",0,IF(OR($U825="OUT",$U825="TRF"),N($M825),0))</f>
        <v>0</v>
      </c>
      <c r="R825" s="32">
        <f>IF($B825="",0,IF($U825="IN",N($M825),0))</f>
        <v>0</v>
      </c>
      <c r="S825" s="33">
        <f>IF($B825="","",IF($M825="","⚠ مبلغ",IF($E825="","⚠ بانک عامل",IF(AND($U825="TRF",$F825=""),"⚠ بانک مقصد",IF(AND($V825&lt;&gt;"NONE",$V825&lt;&gt;"",$Z825=""),"⚠ طرف حساب","✓")))))</f>
        <v>0</v>
      </c>
      <c r="T825" s="29"/>
      <c r="U825" s="27">
        <f>IFERROR(VLOOKUP($D825,BankOpTbl,2,0),"")</f>
        <v>0</v>
      </c>
      <c r="V825" s="27">
        <f>IFERROR(VLOOKUP($D825,BankOpTbl,3,0),"")</f>
        <v>0</v>
      </c>
      <c r="W825" s="27">
        <f>IFERROR(VLOOKUP($D825,BankOpTbl,4,0),"")</f>
        <v>0</v>
      </c>
      <c r="X825" s="27">
        <f>IF($E825="","",IFERROR(VLOOKUP($E825,BankTbl,4,0),""))</f>
        <v>0</v>
      </c>
      <c r="Y825" s="27">
        <f>IF($F825="","",IFERROR(VLOOKUP($F825,BankTbl,4,0),""))</f>
        <v>0</v>
      </c>
      <c r="Z825" s="27">
        <f>IF($B825="","",IF($V825="PICK",LEFT($N825,5),IF($V825="FIXED",$W825,IF($V825="CODE",$H825,""))))</f>
        <v>0</v>
      </c>
    </row>
    <row r="826" spans="1:26" ht="21" customHeight="1">
      <c r="A826" s="27">
        <f>IF($B826="","",COUNTA($B$13:$B826))</f>
        <v>0</v>
      </c>
      <c r="B826" s="28"/>
      <c r="C826" s="28"/>
      <c r="D826" s="29"/>
      <c r="E826" s="29"/>
      <c r="F826" s="29"/>
      <c r="G826" s="28"/>
      <c r="H826" s="28"/>
      <c r="I826" s="30">
        <f>IF($H826="","",IFERROR(VLOOKUP($H826,AcctTbl,2,0),"کد ناشناخته"))</f>
        <v>0</v>
      </c>
      <c r="J826" s="27">
        <f>IF($H826="","",IFERROR(VLOOKUP($H826,AcctTbl,3,0),""))</f>
        <v>0</v>
      </c>
      <c r="K826" s="29"/>
      <c r="L826" s="28"/>
      <c r="M826" s="31"/>
      <c r="N826" s="29"/>
      <c r="O826" s="32">
        <f>IF($B826="",0,IF($U826="IN",N($M826),0))</f>
        <v>0</v>
      </c>
      <c r="P826" s="32">
        <f>IF($B826="",0,IF(OR($U826="OUT",$U826="TRF"),N($M826),0))</f>
        <v>0</v>
      </c>
      <c r="Q826" s="32">
        <f>IF($B826="",0,IF(OR($U826="OUT",$U826="TRF"),N($M826),0))</f>
        <v>0</v>
      </c>
      <c r="R826" s="32">
        <f>IF($B826="",0,IF($U826="IN",N($M826),0))</f>
        <v>0</v>
      </c>
      <c r="S826" s="33">
        <f>IF($B826="","",IF($M826="","⚠ مبلغ",IF($E826="","⚠ بانک عامل",IF(AND($U826="TRF",$F826=""),"⚠ بانک مقصد",IF(AND($V826&lt;&gt;"NONE",$V826&lt;&gt;"",$Z826=""),"⚠ طرف حساب","✓")))))</f>
        <v>0</v>
      </c>
      <c r="T826" s="29"/>
      <c r="U826" s="27">
        <f>IFERROR(VLOOKUP($D826,BankOpTbl,2,0),"")</f>
        <v>0</v>
      </c>
      <c r="V826" s="27">
        <f>IFERROR(VLOOKUP($D826,BankOpTbl,3,0),"")</f>
        <v>0</v>
      </c>
      <c r="W826" s="27">
        <f>IFERROR(VLOOKUP($D826,BankOpTbl,4,0),"")</f>
        <v>0</v>
      </c>
      <c r="X826" s="27">
        <f>IF($E826="","",IFERROR(VLOOKUP($E826,BankTbl,4,0),""))</f>
        <v>0</v>
      </c>
      <c r="Y826" s="27">
        <f>IF($F826="","",IFERROR(VLOOKUP($F826,BankTbl,4,0),""))</f>
        <v>0</v>
      </c>
      <c r="Z826" s="27">
        <f>IF($B826="","",IF($V826="PICK",LEFT($N826,5),IF($V826="FIXED",$W826,IF($V826="CODE",$H826,""))))</f>
        <v>0</v>
      </c>
    </row>
    <row r="827" spans="1:26" ht="21" customHeight="1">
      <c r="A827" s="27">
        <f>IF($B827="","",COUNTA($B$13:$B827))</f>
        <v>0</v>
      </c>
      <c r="B827" s="28"/>
      <c r="C827" s="28"/>
      <c r="D827" s="29"/>
      <c r="E827" s="29"/>
      <c r="F827" s="29"/>
      <c r="G827" s="28"/>
      <c r="H827" s="28"/>
      <c r="I827" s="30">
        <f>IF($H827="","",IFERROR(VLOOKUP($H827,AcctTbl,2,0),"کد ناشناخته"))</f>
        <v>0</v>
      </c>
      <c r="J827" s="27">
        <f>IF($H827="","",IFERROR(VLOOKUP($H827,AcctTbl,3,0),""))</f>
        <v>0</v>
      </c>
      <c r="K827" s="29"/>
      <c r="L827" s="28"/>
      <c r="M827" s="31"/>
      <c r="N827" s="29"/>
      <c r="O827" s="32">
        <f>IF($B827="",0,IF($U827="IN",N($M827),0))</f>
        <v>0</v>
      </c>
      <c r="P827" s="32">
        <f>IF($B827="",0,IF(OR($U827="OUT",$U827="TRF"),N($M827),0))</f>
        <v>0</v>
      </c>
      <c r="Q827" s="32">
        <f>IF($B827="",0,IF(OR($U827="OUT",$U827="TRF"),N($M827),0))</f>
        <v>0</v>
      </c>
      <c r="R827" s="32">
        <f>IF($B827="",0,IF($U827="IN",N($M827),0))</f>
        <v>0</v>
      </c>
      <c r="S827" s="33">
        <f>IF($B827="","",IF($M827="","⚠ مبلغ",IF($E827="","⚠ بانک عامل",IF(AND($U827="TRF",$F827=""),"⚠ بانک مقصد",IF(AND($V827&lt;&gt;"NONE",$V827&lt;&gt;"",$Z827=""),"⚠ طرف حساب","✓")))))</f>
        <v>0</v>
      </c>
      <c r="T827" s="29"/>
      <c r="U827" s="27">
        <f>IFERROR(VLOOKUP($D827,BankOpTbl,2,0),"")</f>
        <v>0</v>
      </c>
      <c r="V827" s="27">
        <f>IFERROR(VLOOKUP($D827,BankOpTbl,3,0),"")</f>
        <v>0</v>
      </c>
      <c r="W827" s="27">
        <f>IFERROR(VLOOKUP($D827,BankOpTbl,4,0),"")</f>
        <v>0</v>
      </c>
      <c r="X827" s="27">
        <f>IF($E827="","",IFERROR(VLOOKUP($E827,BankTbl,4,0),""))</f>
        <v>0</v>
      </c>
      <c r="Y827" s="27">
        <f>IF($F827="","",IFERROR(VLOOKUP($F827,BankTbl,4,0),""))</f>
        <v>0</v>
      </c>
      <c r="Z827" s="27">
        <f>IF($B827="","",IF($V827="PICK",LEFT($N827,5),IF($V827="FIXED",$W827,IF($V827="CODE",$H827,""))))</f>
        <v>0</v>
      </c>
    </row>
    <row r="828" spans="1:26" ht="21" customHeight="1">
      <c r="A828" s="27">
        <f>IF($B828="","",COUNTA($B$13:$B828))</f>
        <v>0</v>
      </c>
      <c r="B828" s="28"/>
      <c r="C828" s="28"/>
      <c r="D828" s="29"/>
      <c r="E828" s="29"/>
      <c r="F828" s="29"/>
      <c r="G828" s="28"/>
      <c r="H828" s="28"/>
      <c r="I828" s="30">
        <f>IF($H828="","",IFERROR(VLOOKUP($H828,AcctTbl,2,0),"کد ناشناخته"))</f>
        <v>0</v>
      </c>
      <c r="J828" s="27">
        <f>IF($H828="","",IFERROR(VLOOKUP($H828,AcctTbl,3,0),""))</f>
        <v>0</v>
      </c>
      <c r="K828" s="29"/>
      <c r="L828" s="28"/>
      <c r="M828" s="31"/>
      <c r="N828" s="29"/>
      <c r="O828" s="32">
        <f>IF($B828="",0,IF($U828="IN",N($M828),0))</f>
        <v>0</v>
      </c>
      <c r="P828" s="32">
        <f>IF($B828="",0,IF(OR($U828="OUT",$U828="TRF"),N($M828),0))</f>
        <v>0</v>
      </c>
      <c r="Q828" s="32">
        <f>IF($B828="",0,IF(OR($U828="OUT",$U828="TRF"),N($M828),0))</f>
        <v>0</v>
      </c>
      <c r="R828" s="32">
        <f>IF($B828="",0,IF($U828="IN",N($M828),0))</f>
        <v>0</v>
      </c>
      <c r="S828" s="33">
        <f>IF($B828="","",IF($M828="","⚠ مبلغ",IF($E828="","⚠ بانک عامل",IF(AND($U828="TRF",$F828=""),"⚠ بانک مقصد",IF(AND($V828&lt;&gt;"NONE",$V828&lt;&gt;"",$Z828=""),"⚠ طرف حساب","✓")))))</f>
        <v>0</v>
      </c>
      <c r="T828" s="29"/>
      <c r="U828" s="27">
        <f>IFERROR(VLOOKUP($D828,BankOpTbl,2,0),"")</f>
        <v>0</v>
      </c>
      <c r="V828" s="27">
        <f>IFERROR(VLOOKUP($D828,BankOpTbl,3,0),"")</f>
        <v>0</v>
      </c>
      <c r="W828" s="27">
        <f>IFERROR(VLOOKUP($D828,BankOpTbl,4,0),"")</f>
        <v>0</v>
      </c>
      <c r="X828" s="27">
        <f>IF($E828="","",IFERROR(VLOOKUP($E828,BankTbl,4,0),""))</f>
        <v>0</v>
      </c>
      <c r="Y828" s="27">
        <f>IF($F828="","",IFERROR(VLOOKUP($F828,BankTbl,4,0),""))</f>
        <v>0</v>
      </c>
      <c r="Z828" s="27">
        <f>IF($B828="","",IF($V828="PICK",LEFT($N828,5),IF($V828="FIXED",$W828,IF($V828="CODE",$H828,""))))</f>
        <v>0</v>
      </c>
    </row>
    <row r="829" spans="1:26" ht="21" customHeight="1">
      <c r="A829" s="27">
        <f>IF($B829="","",COUNTA($B$13:$B829))</f>
        <v>0</v>
      </c>
      <c r="B829" s="28"/>
      <c r="C829" s="28"/>
      <c r="D829" s="29"/>
      <c r="E829" s="29"/>
      <c r="F829" s="29"/>
      <c r="G829" s="28"/>
      <c r="H829" s="28"/>
      <c r="I829" s="30">
        <f>IF($H829="","",IFERROR(VLOOKUP($H829,AcctTbl,2,0),"کد ناشناخته"))</f>
        <v>0</v>
      </c>
      <c r="J829" s="27">
        <f>IF($H829="","",IFERROR(VLOOKUP($H829,AcctTbl,3,0),""))</f>
        <v>0</v>
      </c>
      <c r="K829" s="29"/>
      <c r="L829" s="28"/>
      <c r="M829" s="31"/>
      <c r="N829" s="29"/>
      <c r="O829" s="32">
        <f>IF($B829="",0,IF($U829="IN",N($M829),0))</f>
        <v>0</v>
      </c>
      <c r="P829" s="32">
        <f>IF($B829="",0,IF(OR($U829="OUT",$U829="TRF"),N($M829),0))</f>
        <v>0</v>
      </c>
      <c r="Q829" s="32">
        <f>IF($B829="",0,IF(OR($U829="OUT",$U829="TRF"),N($M829),0))</f>
        <v>0</v>
      </c>
      <c r="R829" s="32">
        <f>IF($B829="",0,IF($U829="IN",N($M829),0))</f>
        <v>0</v>
      </c>
      <c r="S829" s="33">
        <f>IF($B829="","",IF($M829="","⚠ مبلغ",IF($E829="","⚠ بانک عامل",IF(AND($U829="TRF",$F829=""),"⚠ بانک مقصد",IF(AND($V829&lt;&gt;"NONE",$V829&lt;&gt;"",$Z829=""),"⚠ طرف حساب","✓")))))</f>
        <v>0</v>
      </c>
      <c r="T829" s="29"/>
      <c r="U829" s="27">
        <f>IFERROR(VLOOKUP($D829,BankOpTbl,2,0),"")</f>
        <v>0</v>
      </c>
      <c r="V829" s="27">
        <f>IFERROR(VLOOKUP($D829,BankOpTbl,3,0),"")</f>
        <v>0</v>
      </c>
      <c r="W829" s="27">
        <f>IFERROR(VLOOKUP($D829,BankOpTbl,4,0),"")</f>
        <v>0</v>
      </c>
      <c r="X829" s="27">
        <f>IF($E829="","",IFERROR(VLOOKUP($E829,BankTbl,4,0),""))</f>
        <v>0</v>
      </c>
      <c r="Y829" s="27">
        <f>IF($F829="","",IFERROR(VLOOKUP($F829,BankTbl,4,0),""))</f>
        <v>0</v>
      </c>
      <c r="Z829" s="27">
        <f>IF($B829="","",IF($V829="PICK",LEFT($N829,5),IF($V829="FIXED",$W829,IF($V829="CODE",$H829,""))))</f>
        <v>0</v>
      </c>
    </row>
    <row r="830" spans="1:26" ht="21" customHeight="1">
      <c r="A830" s="27">
        <f>IF($B830="","",COUNTA($B$13:$B830))</f>
        <v>0</v>
      </c>
      <c r="B830" s="28"/>
      <c r="C830" s="28"/>
      <c r="D830" s="29"/>
      <c r="E830" s="29"/>
      <c r="F830" s="29"/>
      <c r="G830" s="28"/>
      <c r="H830" s="28"/>
      <c r="I830" s="30">
        <f>IF($H830="","",IFERROR(VLOOKUP($H830,AcctTbl,2,0),"کد ناشناخته"))</f>
        <v>0</v>
      </c>
      <c r="J830" s="27">
        <f>IF($H830="","",IFERROR(VLOOKUP($H830,AcctTbl,3,0),""))</f>
        <v>0</v>
      </c>
      <c r="K830" s="29"/>
      <c r="L830" s="28"/>
      <c r="M830" s="31"/>
      <c r="N830" s="29"/>
      <c r="O830" s="32">
        <f>IF($B830="",0,IF($U830="IN",N($M830),0))</f>
        <v>0</v>
      </c>
      <c r="P830" s="32">
        <f>IF($B830="",0,IF(OR($U830="OUT",$U830="TRF"),N($M830),0))</f>
        <v>0</v>
      </c>
      <c r="Q830" s="32">
        <f>IF($B830="",0,IF(OR($U830="OUT",$U830="TRF"),N($M830),0))</f>
        <v>0</v>
      </c>
      <c r="R830" s="32">
        <f>IF($B830="",0,IF($U830="IN",N($M830),0))</f>
        <v>0</v>
      </c>
      <c r="S830" s="33">
        <f>IF($B830="","",IF($M830="","⚠ مبلغ",IF($E830="","⚠ بانک عامل",IF(AND($U830="TRF",$F830=""),"⚠ بانک مقصد",IF(AND($V830&lt;&gt;"NONE",$V830&lt;&gt;"",$Z830=""),"⚠ طرف حساب","✓")))))</f>
        <v>0</v>
      </c>
      <c r="T830" s="29"/>
      <c r="U830" s="27">
        <f>IFERROR(VLOOKUP($D830,BankOpTbl,2,0),"")</f>
        <v>0</v>
      </c>
      <c r="V830" s="27">
        <f>IFERROR(VLOOKUP($D830,BankOpTbl,3,0),"")</f>
        <v>0</v>
      </c>
      <c r="W830" s="27">
        <f>IFERROR(VLOOKUP($D830,BankOpTbl,4,0),"")</f>
        <v>0</v>
      </c>
      <c r="X830" s="27">
        <f>IF($E830="","",IFERROR(VLOOKUP($E830,BankTbl,4,0),""))</f>
        <v>0</v>
      </c>
      <c r="Y830" s="27">
        <f>IF($F830="","",IFERROR(VLOOKUP($F830,BankTbl,4,0),""))</f>
        <v>0</v>
      </c>
      <c r="Z830" s="27">
        <f>IF($B830="","",IF($V830="PICK",LEFT($N830,5),IF($V830="FIXED",$W830,IF($V830="CODE",$H830,""))))</f>
        <v>0</v>
      </c>
    </row>
    <row r="831" spans="1:26" ht="21" customHeight="1">
      <c r="A831" s="27">
        <f>IF($B831="","",COUNTA($B$13:$B831))</f>
        <v>0</v>
      </c>
      <c r="B831" s="28"/>
      <c r="C831" s="28"/>
      <c r="D831" s="29"/>
      <c r="E831" s="29"/>
      <c r="F831" s="29"/>
      <c r="G831" s="28"/>
      <c r="H831" s="28"/>
      <c r="I831" s="30">
        <f>IF($H831="","",IFERROR(VLOOKUP($H831,AcctTbl,2,0),"کد ناشناخته"))</f>
        <v>0</v>
      </c>
      <c r="J831" s="27">
        <f>IF($H831="","",IFERROR(VLOOKUP($H831,AcctTbl,3,0),""))</f>
        <v>0</v>
      </c>
      <c r="K831" s="29"/>
      <c r="L831" s="28"/>
      <c r="M831" s="31"/>
      <c r="N831" s="29"/>
      <c r="O831" s="32">
        <f>IF($B831="",0,IF($U831="IN",N($M831),0))</f>
        <v>0</v>
      </c>
      <c r="P831" s="32">
        <f>IF($B831="",0,IF(OR($U831="OUT",$U831="TRF"),N($M831),0))</f>
        <v>0</v>
      </c>
      <c r="Q831" s="32">
        <f>IF($B831="",0,IF(OR($U831="OUT",$U831="TRF"),N($M831),0))</f>
        <v>0</v>
      </c>
      <c r="R831" s="32">
        <f>IF($B831="",0,IF($U831="IN",N($M831),0))</f>
        <v>0</v>
      </c>
      <c r="S831" s="33">
        <f>IF($B831="","",IF($M831="","⚠ مبلغ",IF($E831="","⚠ بانک عامل",IF(AND($U831="TRF",$F831=""),"⚠ بانک مقصد",IF(AND($V831&lt;&gt;"NONE",$V831&lt;&gt;"",$Z831=""),"⚠ طرف حساب","✓")))))</f>
        <v>0</v>
      </c>
      <c r="T831" s="29"/>
      <c r="U831" s="27">
        <f>IFERROR(VLOOKUP($D831,BankOpTbl,2,0),"")</f>
        <v>0</v>
      </c>
      <c r="V831" s="27">
        <f>IFERROR(VLOOKUP($D831,BankOpTbl,3,0),"")</f>
        <v>0</v>
      </c>
      <c r="W831" s="27">
        <f>IFERROR(VLOOKUP($D831,BankOpTbl,4,0),"")</f>
        <v>0</v>
      </c>
      <c r="X831" s="27">
        <f>IF($E831="","",IFERROR(VLOOKUP($E831,BankTbl,4,0),""))</f>
        <v>0</v>
      </c>
      <c r="Y831" s="27">
        <f>IF($F831="","",IFERROR(VLOOKUP($F831,BankTbl,4,0),""))</f>
        <v>0</v>
      </c>
      <c r="Z831" s="27">
        <f>IF($B831="","",IF($V831="PICK",LEFT($N831,5),IF($V831="FIXED",$W831,IF($V831="CODE",$H831,""))))</f>
        <v>0</v>
      </c>
    </row>
    <row r="832" spans="1:26" ht="21" customHeight="1">
      <c r="A832" s="27">
        <f>IF($B832="","",COUNTA($B$13:$B832))</f>
        <v>0</v>
      </c>
      <c r="B832" s="28"/>
      <c r="C832" s="28"/>
      <c r="D832" s="29"/>
      <c r="E832" s="29"/>
      <c r="F832" s="29"/>
      <c r="G832" s="28"/>
      <c r="H832" s="28"/>
      <c r="I832" s="30">
        <f>IF($H832="","",IFERROR(VLOOKUP($H832,AcctTbl,2,0),"کد ناشناخته"))</f>
        <v>0</v>
      </c>
      <c r="J832" s="27">
        <f>IF($H832="","",IFERROR(VLOOKUP($H832,AcctTbl,3,0),""))</f>
        <v>0</v>
      </c>
      <c r="K832" s="29"/>
      <c r="L832" s="28"/>
      <c r="M832" s="31"/>
      <c r="N832" s="29"/>
      <c r="O832" s="32">
        <f>IF($B832="",0,IF($U832="IN",N($M832),0))</f>
        <v>0</v>
      </c>
      <c r="P832" s="32">
        <f>IF($B832="",0,IF(OR($U832="OUT",$U832="TRF"),N($M832),0))</f>
        <v>0</v>
      </c>
      <c r="Q832" s="32">
        <f>IF($B832="",0,IF(OR($U832="OUT",$U832="TRF"),N($M832),0))</f>
        <v>0</v>
      </c>
      <c r="R832" s="32">
        <f>IF($B832="",0,IF($U832="IN",N($M832),0))</f>
        <v>0</v>
      </c>
      <c r="S832" s="33">
        <f>IF($B832="","",IF($M832="","⚠ مبلغ",IF($E832="","⚠ بانک عامل",IF(AND($U832="TRF",$F832=""),"⚠ بانک مقصد",IF(AND($V832&lt;&gt;"NONE",$V832&lt;&gt;"",$Z832=""),"⚠ طرف حساب","✓")))))</f>
        <v>0</v>
      </c>
      <c r="T832" s="29"/>
      <c r="U832" s="27">
        <f>IFERROR(VLOOKUP($D832,BankOpTbl,2,0),"")</f>
        <v>0</v>
      </c>
      <c r="V832" s="27">
        <f>IFERROR(VLOOKUP($D832,BankOpTbl,3,0),"")</f>
        <v>0</v>
      </c>
      <c r="W832" s="27">
        <f>IFERROR(VLOOKUP($D832,BankOpTbl,4,0),"")</f>
        <v>0</v>
      </c>
      <c r="X832" s="27">
        <f>IF($E832="","",IFERROR(VLOOKUP($E832,BankTbl,4,0),""))</f>
        <v>0</v>
      </c>
      <c r="Y832" s="27">
        <f>IF($F832="","",IFERROR(VLOOKUP($F832,BankTbl,4,0),""))</f>
        <v>0</v>
      </c>
      <c r="Z832" s="27">
        <f>IF($B832="","",IF($V832="PICK",LEFT($N832,5),IF($V832="FIXED",$W832,IF($V832="CODE",$H832,""))))</f>
        <v>0</v>
      </c>
    </row>
    <row r="833" spans="1:26" ht="21" customHeight="1">
      <c r="A833" s="27">
        <f>IF($B833="","",COUNTA($B$13:$B833))</f>
        <v>0</v>
      </c>
      <c r="B833" s="28"/>
      <c r="C833" s="28"/>
      <c r="D833" s="29"/>
      <c r="E833" s="29"/>
      <c r="F833" s="29"/>
      <c r="G833" s="28"/>
      <c r="H833" s="28"/>
      <c r="I833" s="30">
        <f>IF($H833="","",IFERROR(VLOOKUP($H833,AcctTbl,2,0),"کد ناشناخته"))</f>
        <v>0</v>
      </c>
      <c r="J833" s="27">
        <f>IF($H833="","",IFERROR(VLOOKUP($H833,AcctTbl,3,0),""))</f>
        <v>0</v>
      </c>
      <c r="K833" s="29"/>
      <c r="L833" s="28"/>
      <c r="M833" s="31"/>
      <c r="N833" s="29"/>
      <c r="O833" s="32">
        <f>IF($B833="",0,IF($U833="IN",N($M833),0))</f>
        <v>0</v>
      </c>
      <c r="P833" s="32">
        <f>IF($B833="",0,IF(OR($U833="OUT",$U833="TRF"),N($M833),0))</f>
        <v>0</v>
      </c>
      <c r="Q833" s="32">
        <f>IF($B833="",0,IF(OR($U833="OUT",$U833="TRF"),N($M833),0))</f>
        <v>0</v>
      </c>
      <c r="R833" s="32">
        <f>IF($B833="",0,IF($U833="IN",N($M833),0))</f>
        <v>0</v>
      </c>
      <c r="S833" s="33">
        <f>IF($B833="","",IF($M833="","⚠ مبلغ",IF($E833="","⚠ بانک عامل",IF(AND($U833="TRF",$F833=""),"⚠ بانک مقصد",IF(AND($V833&lt;&gt;"NONE",$V833&lt;&gt;"",$Z833=""),"⚠ طرف حساب","✓")))))</f>
        <v>0</v>
      </c>
      <c r="T833" s="29"/>
      <c r="U833" s="27">
        <f>IFERROR(VLOOKUP($D833,BankOpTbl,2,0),"")</f>
        <v>0</v>
      </c>
      <c r="V833" s="27">
        <f>IFERROR(VLOOKUP($D833,BankOpTbl,3,0),"")</f>
        <v>0</v>
      </c>
      <c r="W833" s="27">
        <f>IFERROR(VLOOKUP($D833,BankOpTbl,4,0),"")</f>
        <v>0</v>
      </c>
      <c r="X833" s="27">
        <f>IF($E833="","",IFERROR(VLOOKUP($E833,BankTbl,4,0),""))</f>
        <v>0</v>
      </c>
      <c r="Y833" s="27">
        <f>IF($F833="","",IFERROR(VLOOKUP($F833,BankTbl,4,0),""))</f>
        <v>0</v>
      </c>
      <c r="Z833" s="27">
        <f>IF($B833="","",IF($V833="PICK",LEFT($N833,5),IF($V833="FIXED",$W833,IF($V833="CODE",$H833,""))))</f>
        <v>0</v>
      </c>
    </row>
    <row r="834" spans="1:26" ht="21" customHeight="1">
      <c r="A834" s="27">
        <f>IF($B834="","",COUNTA($B$13:$B834))</f>
        <v>0</v>
      </c>
      <c r="B834" s="28"/>
      <c r="C834" s="28"/>
      <c r="D834" s="29"/>
      <c r="E834" s="29"/>
      <c r="F834" s="29"/>
      <c r="G834" s="28"/>
      <c r="H834" s="28"/>
      <c r="I834" s="30">
        <f>IF($H834="","",IFERROR(VLOOKUP($H834,AcctTbl,2,0),"کد ناشناخته"))</f>
        <v>0</v>
      </c>
      <c r="J834" s="27">
        <f>IF($H834="","",IFERROR(VLOOKUP($H834,AcctTbl,3,0),""))</f>
        <v>0</v>
      </c>
      <c r="K834" s="29"/>
      <c r="L834" s="28"/>
      <c r="M834" s="31"/>
      <c r="N834" s="29"/>
      <c r="O834" s="32">
        <f>IF($B834="",0,IF($U834="IN",N($M834),0))</f>
        <v>0</v>
      </c>
      <c r="P834" s="32">
        <f>IF($B834="",0,IF(OR($U834="OUT",$U834="TRF"),N($M834),0))</f>
        <v>0</v>
      </c>
      <c r="Q834" s="32">
        <f>IF($B834="",0,IF(OR($U834="OUT",$U834="TRF"),N($M834),0))</f>
        <v>0</v>
      </c>
      <c r="R834" s="32">
        <f>IF($B834="",0,IF($U834="IN",N($M834),0))</f>
        <v>0</v>
      </c>
      <c r="S834" s="33">
        <f>IF($B834="","",IF($M834="","⚠ مبلغ",IF($E834="","⚠ بانک عامل",IF(AND($U834="TRF",$F834=""),"⚠ بانک مقصد",IF(AND($V834&lt;&gt;"NONE",$V834&lt;&gt;"",$Z834=""),"⚠ طرف حساب","✓")))))</f>
        <v>0</v>
      </c>
      <c r="T834" s="29"/>
      <c r="U834" s="27">
        <f>IFERROR(VLOOKUP($D834,BankOpTbl,2,0),"")</f>
        <v>0</v>
      </c>
      <c r="V834" s="27">
        <f>IFERROR(VLOOKUP($D834,BankOpTbl,3,0),"")</f>
        <v>0</v>
      </c>
      <c r="W834" s="27">
        <f>IFERROR(VLOOKUP($D834,BankOpTbl,4,0),"")</f>
        <v>0</v>
      </c>
      <c r="X834" s="27">
        <f>IF($E834="","",IFERROR(VLOOKUP($E834,BankTbl,4,0),""))</f>
        <v>0</v>
      </c>
      <c r="Y834" s="27">
        <f>IF($F834="","",IFERROR(VLOOKUP($F834,BankTbl,4,0),""))</f>
        <v>0</v>
      </c>
      <c r="Z834" s="27">
        <f>IF($B834="","",IF($V834="PICK",LEFT($N834,5),IF($V834="FIXED",$W834,IF($V834="CODE",$H834,""))))</f>
        <v>0</v>
      </c>
    </row>
    <row r="835" spans="1:26" ht="21" customHeight="1">
      <c r="A835" s="27">
        <f>IF($B835="","",COUNTA($B$13:$B835))</f>
        <v>0</v>
      </c>
      <c r="B835" s="28"/>
      <c r="C835" s="28"/>
      <c r="D835" s="29"/>
      <c r="E835" s="29"/>
      <c r="F835" s="29"/>
      <c r="G835" s="28"/>
      <c r="H835" s="28"/>
      <c r="I835" s="30">
        <f>IF($H835="","",IFERROR(VLOOKUP($H835,AcctTbl,2,0),"کد ناشناخته"))</f>
        <v>0</v>
      </c>
      <c r="J835" s="27">
        <f>IF($H835="","",IFERROR(VLOOKUP($H835,AcctTbl,3,0),""))</f>
        <v>0</v>
      </c>
      <c r="K835" s="29"/>
      <c r="L835" s="28"/>
      <c r="M835" s="31"/>
      <c r="N835" s="29"/>
      <c r="O835" s="32">
        <f>IF($B835="",0,IF($U835="IN",N($M835),0))</f>
        <v>0</v>
      </c>
      <c r="P835" s="32">
        <f>IF($B835="",0,IF(OR($U835="OUT",$U835="TRF"),N($M835),0))</f>
        <v>0</v>
      </c>
      <c r="Q835" s="32">
        <f>IF($B835="",0,IF(OR($U835="OUT",$U835="TRF"),N($M835),0))</f>
        <v>0</v>
      </c>
      <c r="R835" s="32">
        <f>IF($B835="",0,IF($U835="IN",N($M835),0))</f>
        <v>0</v>
      </c>
      <c r="S835" s="33">
        <f>IF($B835="","",IF($M835="","⚠ مبلغ",IF($E835="","⚠ بانک عامل",IF(AND($U835="TRF",$F835=""),"⚠ بانک مقصد",IF(AND($V835&lt;&gt;"NONE",$V835&lt;&gt;"",$Z835=""),"⚠ طرف حساب","✓")))))</f>
        <v>0</v>
      </c>
      <c r="T835" s="29"/>
      <c r="U835" s="27">
        <f>IFERROR(VLOOKUP($D835,BankOpTbl,2,0),"")</f>
        <v>0</v>
      </c>
      <c r="V835" s="27">
        <f>IFERROR(VLOOKUP($D835,BankOpTbl,3,0),"")</f>
        <v>0</v>
      </c>
      <c r="W835" s="27">
        <f>IFERROR(VLOOKUP($D835,BankOpTbl,4,0),"")</f>
        <v>0</v>
      </c>
      <c r="X835" s="27">
        <f>IF($E835="","",IFERROR(VLOOKUP($E835,BankTbl,4,0),""))</f>
        <v>0</v>
      </c>
      <c r="Y835" s="27">
        <f>IF($F835="","",IFERROR(VLOOKUP($F835,BankTbl,4,0),""))</f>
        <v>0</v>
      </c>
      <c r="Z835" s="27">
        <f>IF($B835="","",IF($V835="PICK",LEFT($N835,5),IF($V835="FIXED",$W835,IF($V835="CODE",$H835,""))))</f>
        <v>0</v>
      </c>
    </row>
    <row r="836" spans="1:26" ht="21" customHeight="1">
      <c r="A836" s="27">
        <f>IF($B836="","",COUNTA($B$13:$B836))</f>
        <v>0</v>
      </c>
      <c r="B836" s="28"/>
      <c r="C836" s="28"/>
      <c r="D836" s="29"/>
      <c r="E836" s="29"/>
      <c r="F836" s="29"/>
      <c r="G836" s="28"/>
      <c r="H836" s="28"/>
      <c r="I836" s="30">
        <f>IF($H836="","",IFERROR(VLOOKUP($H836,AcctTbl,2,0),"کد ناشناخته"))</f>
        <v>0</v>
      </c>
      <c r="J836" s="27">
        <f>IF($H836="","",IFERROR(VLOOKUP($H836,AcctTbl,3,0),""))</f>
        <v>0</v>
      </c>
      <c r="K836" s="29"/>
      <c r="L836" s="28"/>
      <c r="M836" s="31"/>
      <c r="N836" s="29"/>
      <c r="O836" s="32">
        <f>IF($B836="",0,IF($U836="IN",N($M836),0))</f>
        <v>0</v>
      </c>
      <c r="P836" s="32">
        <f>IF($B836="",0,IF(OR($U836="OUT",$U836="TRF"),N($M836),0))</f>
        <v>0</v>
      </c>
      <c r="Q836" s="32">
        <f>IF($B836="",0,IF(OR($U836="OUT",$U836="TRF"),N($M836),0))</f>
        <v>0</v>
      </c>
      <c r="R836" s="32">
        <f>IF($B836="",0,IF($U836="IN",N($M836),0))</f>
        <v>0</v>
      </c>
      <c r="S836" s="33">
        <f>IF($B836="","",IF($M836="","⚠ مبلغ",IF($E836="","⚠ بانک عامل",IF(AND($U836="TRF",$F836=""),"⚠ بانک مقصد",IF(AND($V836&lt;&gt;"NONE",$V836&lt;&gt;"",$Z836=""),"⚠ طرف حساب","✓")))))</f>
        <v>0</v>
      </c>
      <c r="T836" s="29"/>
      <c r="U836" s="27">
        <f>IFERROR(VLOOKUP($D836,BankOpTbl,2,0),"")</f>
        <v>0</v>
      </c>
      <c r="V836" s="27">
        <f>IFERROR(VLOOKUP($D836,BankOpTbl,3,0),"")</f>
        <v>0</v>
      </c>
      <c r="W836" s="27">
        <f>IFERROR(VLOOKUP($D836,BankOpTbl,4,0),"")</f>
        <v>0</v>
      </c>
      <c r="X836" s="27">
        <f>IF($E836="","",IFERROR(VLOOKUP($E836,BankTbl,4,0),""))</f>
        <v>0</v>
      </c>
      <c r="Y836" s="27">
        <f>IF($F836="","",IFERROR(VLOOKUP($F836,BankTbl,4,0),""))</f>
        <v>0</v>
      </c>
      <c r="Z836" s="27">
        <f>IF($B836="","",IF($V836="PICK",LEFT($N836,5),IF($V836="FIXED",$W836,IF($V836="CODE",$H836,""))))</f>
        <v>0</v>
      </c>
    </row>
    <row r="837" spans="1:26" ht="21" customHeight="1">
      <c r="A837" s="27">
        <f>IF($B837="","",COUNTA($B$13:$B837))</f>
        <v>0</v>
      </c>
      <c r="B837" s="28"/>
      <c r="C837" s="28"/>
      <c r="D837" s="29"/>
      <c r="E837" s="29"/>
      <c r="F837" s="29"/>
      <c r="G837" s="28"/>
      <c r="H837" s="28"/>
      <c r="I837" s="30">
        <f>IF($H837="","",IFERROR(VLOOKUP($H837,AcctTbl,2,0),"کد ناشناخته"))</f>
        <v>0</v>
      </c>
      <c r="J837" s="27">
        <f>IF($H837="","",IFERROR(VLOOKUP($H837,AcctTbl,3,0),""))</f>
        <v>0</v>
      </c>
      <c r="K837" s="29"/>
      <c r="L837" s="28"/>
      <c r="M837" s="31"/>
      <c r="N837" s="29"/>
      <c r="O837" s="32">
        <f>IF($B837="",0,IF($U837="IN",N($M837),0))</f>
        <v>0</v>
      </c>
      <c r="P837" s="32">
        <f>IF($B837="",0,IF(OR($U837="OUT",$U837="TRF"),N($M837),0))</f>
        <v>0</v>
      </c>
      <c r="Q837" s="32">
        <f>IF($B837="",0,IF(OR($U837="OUT",$U837="TRF"),N($M837),0))</f>
        <v>0</v>
      </c>
      <c r="R837" s="32">
        <f>IF($B837="",0,IF($U837="IN",N($M837),0))</f>
        <v>0</v>
      </c>
      <c r="S837" s="33">
        <f>IF($B837="","",IF($M837="","⚠ مبلغ",IF($E837="","⚠ بانک عامل",IF(AND($U837="TRF",$F837=""),"⚠ بانک مقصد",IF(AND($V837&lt;&gt;"NONE",$V837&lt;&gt;"",$Z837=""),"⚠ طرف حساب","✓")))))</f>
        <v>0</v>
      </c>
      <c r="T837" s="29"/>
      <c r="U837" s="27">
        <f>IFERROR(VLOOKUP($D837,BankOpTbl,2,0),"")</f>
        <v>0</v>
      </c>
      <c r="V837" s="27">
        <f>IFERROR(VLOOKUP($D837,BankOpTbl,3,0),"")</f>
        <v>0</v>
      </c>
      <c r="W837" s="27">
        <f>IFERROR(VLOOKUP($D837,BankOpTbl,4,0),"")</f>
        <v>0</v>
      </c>
      <c r="X837" s="27">
        <f>IF($E837="","",IFERROR(VLOOKUP($E837,BankTbl,4,0),""))</f>
        <v>0</v>
      </c>
      <c r="Y837" s="27">
        <f>IF($F837="","",IFERROR(VLOOKUP($F837,BankTbl,4,0),""))</f>
        <v>0</v>
      </c>
      <c r="Z837" s="27">
        <f>IF($B837="","",IF($V837="PICK",LEFT($N837,5),IF($V837="FIXED",$W837,IF($V837="CODE",$H837,""))))</f>
        <v>0</v>
      </c>
    </row>
    <row r="838" spans="1:26" ht="21" customHeight="1">
      <c r="A838" s="27">
        <f>IF($B838="","",COUNTA($B$13:$B838))</f>
        <v>0</v>
      </c>
      <c r="B838" s="28"/>
      <c r="C838" s="28"/>
      <c r="D838" s="29"/>
      <c r="E838" s="29"/>
      <c r="F838" s="29"/>
      <c r="G838" s="28"/>
      <c r="H838" s="28"/>
      <c r="I838" s="30">
        <f>IF($H838="","",IFERROR(VLOOKUP($H838,AcctTbl,2,0),"کد ناشناخته"))</f>
        <v>0</v>
      </c>
      <c r="J838" s="27">
        <f>IF($H838="","",IFERROR(VLOOKUP($H838,AcctTbl,3,0),""))</f>
        <v>0</v>
      </c>
      <c r="K838" s="29"/>
      <c r="L838" s="28"/>
      <c r="M838" s="31"/>
      <c r="N838" s="29"/>
      <c r="O838" s="32">
        <f>IF($B838="",0,IF($U838="IN",N($M838),0))</f>
        <v>0</v>
      </c>
      <c r="P838" s="32">
        <f>IF($B838="",0,IF(OR($U838="OUT",$U838="TRF"),N($M838),0))</f>
        <v>0</v>
      </c>
      <c r="Q838" s="32">
        <f>IF($B838="",0,IF(OR($U838="OUT",$U838="TRF"),N($M838),0))</f>
        <v>0</v>
      </c>
      <c r="R838" s="32">
        <f>IF($B838="",0,IF($U838="IN",N($M838),0))</f>
        <v>0</v>
      </c>
      <c r="S838" s="33">
        <f>IF($B838="","",IF($M838="","⚠ مبلغ",IF($E838="","⚠ بانک عامل",IF(AND($U838="TRF",$F838=""),"⚠ بانک مقصد",IF(AND($V838&lt;&gt;"NONE",$V838&lt;&gt;"",$Z838=""),"⚠ طرف حساب","✓")))))</f>
        <v>0</v>
      </c>
      <c r="T838" s="29"/>
      <c r="U838" s="27">
        <f>IFERROR(VLOOKUP($D838,BankOpTbl,2,0),"")</f>
        <v>0</v>
      </c>
      <c r="V838" s="27">
        <f>IFERROR(VLOOKUP($D838,BankOpTbl,3,0),"")</f>
        <v>0</v>
      </c>
      <c r="W838" s="27">
        <f>IFERROR(VLOOKUP($D838,BankOpTbl,4,0),"")</f>
        <v>0</v>
      </c>
      <c r="X838" s="27">
        <f>IF($E838="","",IFERROR(VLOOKUP($E838,BankTbl,4,0),""))</f>
        <v>0</v>
      </c>
      <c r="Y838" s="27">
        <f>IF($F838="","",IFERROR(VLOOKUP($F838,BankTbl,4,0),""))</f>
        <v>0</v>
      </c>
      <c r="Z838" s="27">
        <f>IF($B838="","",IF($V838="PICK",LEFT($N838,5),IF($V838="FIXED",$W838,IF($V838="CODE",$H838,""))))</f>
        <v>0</v>
      </c>
    </row>
    <row r="839" spans="1:26" ht="21" customHeight="1">
      <c r="A839" s="27">
        <f>IF($B839="","",COUNTA($B$13:$B839))</f>
        <v>0</v>
      </c>
      <c r="B839" s="28"/>
      <c r="C839" s="28"/>
      <c r="D839" s="29"/>
      <c r="E839" s="29"/>
      <c r="F839" s="29"/>
      <c r="G839" s="28"/>
      <c r="H839" s="28"/>
      <c r="I839" s="30">
        <f>IF($H839="","",IFERROR(VLOOKUP($H839,AcctTbl,2,0),"کد ناشناخته"))</f>
        <v>0</v>
      </c>
      <c r="J839" s="27">
        <f>IF($H839="","",IFERROR(VLOOKUP($H839,AcctTbl,3,0),""))</f>
        <v>0</v>
      </c>
      <c r="K839" s="29"/>
      <c r="L839" s="28"/>
      <c r="M839" s="31"/>
      <c r="N839" s="29"/>
      <c r="O839" s="32">
        <f>IF($B839="",0,IF($U839="IN",N($M839),0))</f>
        <v>0</v>
      </c>
      <c r="P839" s="32">
        <f>IF($B839="",0,IF(OR($U839="OUT",$U839="TRF"),N($M839),0))</f>
        <v>0</v>
      </c>
      <c r="Q839" s="32">
        <f>IF($B839="",0,IF(OR($U839="OUT",$U839="TRF"),N($M839),0))</f>
        <v>0</v>
      </c>
      <c r="R839" s="32">
        <f>IF($B839="",0,IF($U839="IN",N($M839),0))</f>
        <v>0</v>
      </c>
      <c r="S839" s="33">
        <f>IF($B839="","",IF($M839="","⚠ مبلغ",IF($E839="","⚠ بانک عامل",IF(AND($U839="TRF",$F839=""),"⚠ بانک مقصد",IF(AND($V839&lt;&gt;"NONE",$V839&lt;&gt;"",$Z839=""),"⚠ طرف حساب","✓")))))</f>
        <v>0</v>
      </c>
      <c r="T839" s="29"/>
      <c r="U839" s="27">
        <f>IFERROR(VLOOKUP($D839,BankOpTbl,2,0),"")</f>
        <v>0</v>
      </c>
      <c r="V839" s="27">
        <f>IFERROR(VLOOKUP($D839,BankOpTbl,3,0),"")</f>
        <v>0</v>
      </c>
      <c r="W839" s="27">
        <f>IFERROR(VLOOKUP($D839,BankOpTbl,4,0),"")</f>
        <v>0</v>
      </c>
      <c r="X839" s="27">
        <f>IF($E839="","",IFERROR(VLOOKUP($E839,BankTbl,4,0),""))</f>
        <v>0</v>
      </c>
      <c r="Y839" s="27">
        <f>IF($F839="","",IFERROR(VLOOKUP($F839,BankTbl,4,0),""))</f>
        <v>0</v>
      </c>
      <c r="Z839" s="27">
        <f>IF($B839="","",IF($V839="PICK",LEFT($N839,5),IF($V839="FIXED",$W839,IF($V839="CODE",$H839,""))))</f>
        <v>0</v>
      </c>
    </row>
    <row r="840" spans="1:26" ht="21" customHeight="1">
      <c r="A840" s="27">
        <f>IF($B840="","",COUNTA($B$13:$B840))</f>
        <v>0</v>
      </c>
      <c r="B840" s="28"/>
      <c r="C840" s="28"/>
      <c r="D840" s="29"/>
      <c r="E840" s="29"/>
      <c r="F840" s="29"/>
      <c r="G840" s="28"/>
      <c r="H840" s="28"/>
      <c r="I840" s="30">
        <f>IF($H840="","",IFERROR(VLOOKUP($H840,AcctTbl,2,0),"کد ناشناخته"))</f>
        <v>0</v>
      </c>
      <c r="J840" s="27">
        <f>IF($H840="","",IFERROR(VLOOKUP($H840,AcctTbl,3,0),""))</f>
        <v>0</v>
      </c>
      <c r="K840" s="29"/>
      <c r="L840" s="28"/>
      <c r="M840" s="31"/>
      <c r="N840" s="29"/>
      <c r="O840" s="32">
        <f>IF($B840="",0,IF($U840="IN",N($M840),0))</f>
        <v>0</v>
      </c>
      <c r="P840" s="32">
        <f>IF($B840="",0,IF(OR($U840="OUT",$U840="TRF"),N($M840),0))</f>
        <v>0</v>
      </c>
      <c r="Q840" s="32">
        <f>IF($B840="",0,IF(OR($U840="OUT",$U840="TRF"),N($M840),0))</f>
        <v>0</v>
      </c>
      <c r="R840" s="32">
        <f>IF($B840="",0,IF($U840="IN",N($M840),0))</f>
        <v>0</v>
      </c>
      <c r="S840" s="33">
        <f>IF($B840="","",IF($M840="","⚠ مبلغ",IF($E840="","⚠ بانک عامل",IF(AND($U840="TRF",$F840=""),"⚠ بانک مقصد",IF(AND($V840&lt;&gt;"NONE",$V840&lt;&gt;"",$Z840=""),"⚠ طرف حساب","✓")))))</f>
        <v>0</v>
      </c>
      <c r="T840" s="29"/>
      <c r="U840" s="27">
        <f>IFERROR(VLOOKUP($D840,BankOpTbl,2,0),"")</f>
        <v>0</v>
      </c>
      <c r="V840" s="27">
        <f>IFERROR(VLOOKUP($D840,BankOpTbl,3,0),"")</f>
        <v>0</v>
      </c>
      <c r="W840" s="27">
        <f>IFERROR(VLOOKUP($D840,BankOpTbl,4,0),"")</f>
        <v>0</v>
      </c>
      <c r="X840" s="27">
        <f>IF($E840="","",IFERROR(VLOOKUP($E840,BankTbl,4,0),""))</f>
        <v>0</v>
      </c>
      <c r="Y840" s="27">
        <f>IF($F840="","",IFERROR(VLOOKUP($F840,BankTbl,4,0),""))</f>
        <v>0</v>
      </c>
      <c r="Z840" s="27">
        <f>IF($B840="","",IF($V840="PICK",LEFT($N840,5),IF($V840="FIXED",$W840,IF($V840="CODE",$H840,""))))</f>
        <v>0</v>
      </c>
    </row>
    <row r="841" spans="1:26" ht="21" customHeight="1">
      <c r="A841" s="27">
        <f>IF($B841="","",COUNTA($B$13:$B841))</f>
        <v>0</v>
      </c>
      <c r="B841" s="28"/>
      <c r="C841" s="28"/>
      <c r="D841" s="29"/>
      <c r="E841" s="29"/>
      <c r="F841" s="29"/>
      <c r="G841" s="28"/>
      <c r="H841" s="28"/>
      <c r="I841" s="30">
        <f>IF($H841="","",IFERROR(VLOOKUP($H841,AcctTbl,2,0),"کد ناشناخته"))</f>
        <v>0</v>
      </c>
      <c r="J841" s="27">
        <f>IF($H841="","",IFERROR(VLOOKUP($H841,AcctTbl,3,0),""))</f>
        <v>0</v>
      </c>
      <c r="K841" s="29"/>
      <c r="L841" s="28"/>
      <c r="M841" s="31"/>
      <c r="N841" s="29"/>
      <c r="O841" s="32">
        <f>IF($B841="",0,IF($U841="IN",N($M841),0))</f>
        <v>0</v>
      </c>
      <c r="P841" s="32">
        <f>IF($B841="",0,IF(OR($U841="OUT",$U841="TRF"),N($M841),0))</f>
        <v>0</v>
      </c>
      <c r="Q841" s="32">
        <f>IF($B841="",0,IF(OR($U841="OUT",$U841="TRF"),N($M841),0))</f>
        <v>0</v>
      </c>
      <c r="R841" s="32">
        <f>IF($B841="",0,IF($U841="IN",N($M841),0))</f>
        <v>0</v>
      </c>
      <c r="S841" s="33">
        <f>IF($B841="","",IF($M841="","⚠ مبلغ",IF($E841="","⚠ بانک عامل",IF(AND($U841="TRF",$F841=""),"⚠ بانک مقصد",IF(AND($V841&lt;&gt;"NONE",$V841&lt;&gt;"",$Z841=""),"⚠ طرف حساب","✓")))))</f>
        <v>0</v>
      </c>
      <c r="T841" s="29"/>
      <c r="U841" s="27">
        <f>IFERROR(VLOOKUP($D841,BankOpTbl,2,0),"")</f>
        <v>0</v>
      </c>
      <c r="V841" s="27">
        <f>IFERROR(VLOOKUP($D841,BankOpTbl,3,0),"")</f>
        <v>0</v>
      </c>
      <c r="W841" s="27">
        <f>IFERROR(VLOOKUP($D841,BankOpTbl,4,0),"")</f>
        <v>0</v>
      </c>
      <c r="X841" s="27">
        <f>IF($E841="","",IFERROR(VLOOKUP($E841,BankTbl,4,0),""))</f>
        <v>0</v>
      </c>
      <c r="Y841" s="27">
        <f>IF($F841="","",IFERROR(VLOOKUP($F841,BankTbl,4,0),""))</f>
        <v>0</v>
      </c>
      <c r="Z841" s="27">
        <f>IF($B841="","",IF($V841="PICK",LEFT($N841,5),IF($V841="FIXED",$W841,IF($V841="CODE",$H841,""))))</f>
        <v>0</v>
      </c>
    </row>
    <row r="842" spans="1:26" ht="21" customHeight="1">
      <c r="A842" s="27">
        <f>IF($B842="","",COUNTA($B$13:$B842))</f>
        <v>0</v>
      </c>
      <c r="B842" s="28"/>
      <c r="C842" s="28"/>
      <c r="D842" s="29"/>
      <c r="E842" s="29"/>
      <c r="F842" s="29"/>
      <c r="G842" s="28"/>
      <c r="H842" s="28"/>
      <c r="I842" s="30">
        <f>IF($H842="","",IFERROR(VLOOKUP($H842,AcctTbl,2,0),"کد ناشناخته"))</f>
        <v>0</v>
      </c>
      <c r="J842" s="27">
        <f>IF($H842="","",IFERROR(VLOOKUP($H842,AcctTbl,3,0),""))</f>
        <v>0</v>
      </c>
      <c r="K842" s="29"/>
      <c r="L842" s="28"/>
      <c r="M842" s="31"/>
      <c r="N842" s="29"/>
      <c r="O842" s="32">
        <f>IF($B842="",0,IF($U842="IN",N($M842),0))</f>
        <v>0</v>
      </c>
      <c r="P842" s="32">
        <f>IF($B842="",0,IF(OR($U842="OUT",$U842="TRF"),N($M842),0))</f>
        <v>0</v>
      </c>
      <c r="Q842" s="32">
        <f>IF($B842="",0,IF(OR($U842="OUT",$U842="TRF"),N($M842),0))</f>
        <v>0</v>
      </c>
      <c r="R842" s="32">
        <f>IF($B842="",0,IF($U842="IN",N($M842),0))</f>
        <v>0</v>
      </c>
      <c r="S842" s="33">
        <f>IF($B842="","",IF($M842="","⚠ مبلغ",IF($E842="","⚠ بانک عامل",IF(AND($U842="TRF",$F842=""),"⚠ بانک مقصد",IF(AND($V842&lt;&gt;"NONE",$V842&lt;&gt;"",$Z842=""),"⚠ طرف حساب","✓")))))</f>
        <v>0</v>
      </c>
      <c r="T842" s="29"/>
      <c r="U842" s="27">
        <f>IFERROR(VLOOKUP($D842,BankOpTbl,2,0),"")</f>
        <v>0</v>
      </c>
      <c r="V842" s="27">
        <f>IFERROR(VLOOKUP($D842,BankOpTbl,3,0),"")</f>
        <v>0</v>
      </c>
      <c r="W842" s="27">
        <f>IFERROR(VLOOKUP($D842,BankOpTbl,4,0),"")</f>
        <v>0</v>
      </c>
      <c r="X842" s="27">
        <f>IF($E842="","",IFERROR(VLOOKUP($E842,BankTbl,4,0),""))</f>
        <v>0</v>
      </c>
      <c r="Y842" s="27">
        <f>IF($F842="","",IFERROR(VLOOKUP($F842,BankTbl,4,0),""))</f>
        <v>0</v>
      </c>
      <c r="Z842" s="27">
        <f>IF($B842="","",IF($V842="PICK",LEFT($N842,5),IF($V842="FIXED",$W842,IF($V842="CODE",$H842,""))))</f>
        <v>0</v>
      </c>
    </row>
    <row r="843" spans="1:26" ht="21" customHeight="1">
      <c r="A843" s="27">
        <f>IF($B843="","",COUNTA($B$13:$B843))</f>
        <v>0</v>
      </c>
      <c r="B843" s="28"/>
      <c r="C843" s="28"/>
      <c r="D843" s="29"/>
      <c r="E843" s="29"/>
      <c r="F843" s="29"/>
      <c r="G843" s="28"/>
      <c r="H843" s="28"/>
      <c r="I843" s="30">
        <f>IF($H843="","",IFERROR(VLOOKUP($H843,AcctTbl,2,0),"کد ناشناخته"))</f>
        <v>0</v>
      </c>
      <c r="J843" s="27">
        <f>IF($H843="","",IFERROR(VLOOKUP($H843,AcctTbl,3,0),""))</f>
        <v>0</v>
      </c>
      <c r="K843" s="29"/>
      <c r="L843" s="28"/>
      <c r="M843" s="31"/>
      <c r="N843" s="29"/>
      <c r="O843" s="32">
        <f>IF($B843="",0,IF($U843="IN",N($M843),0))</f>
        <v>0</v>
      </c>
      <c r="P843" s="32">
        <f>IF($B843="",0,IF(OR($U843="OUT",$U843="TRF"),N($M843),0))</f>
        <v>0</v>
      </c>
      <c r="Q843" s="32">
        <f>IF($B843="",0,IF(OR($U843="OUT",$U843="TRF"),N($M843),0))</f>
        <v>0</v>
      </c>
      <c r="R843" s="32">
        <f>IF($B843="",0,IF($U843="IN",N($M843),0))</f>
        <v>0</v>
      </c>
      <c r="S843" s="33">
        <f>IF($B843="","",IF($M843="","⚠ مبلغ",IF($E843="","⚠ بانک عامل",IF(AND($U843="TRF",$F843=""),"⚠ بانک مقصد",IF(AND($V843&lt;&gt;"NONE",$V843&lt;&gt;"",$Z843=""),"⚠ طرف حساب","✓")))))</f>
        <v>0</v>
      </c>
      <c r="T843" s="29"/>
      <c r="U843" s="27">
        <f>IFERROR(VLOOKUP($D843,BankOpTbl,2,0),"")</f>
        <v>0</v>
      </c>
      <c r="V843" s="27">
        <f>IFERROR(VLOOKUP($D843,BankOpTbl,3,0),"")</f>
        <v>0</v>
      </c>
      <c r="W843" s="27">
        <f>IFERROR(VLOOKUP($D843,BankOpTbl,4,0),"")</f>
        <v>0</v>
      </c>
      <c r="X843" s="27">
        <f>IF($E843="","",IFERROR(VLOOKUP($E843,BankTbl,4,0),""))</f>
        <v>0</v>
      </c>
      <c r="Y843" s="27">
        <f>IF($F843="","",IFERROR(VLOOKUP($F843,BankTbl,4,0),""))</f>
        <v>0</v>
      </c>
      <c r="Z843" s="27">
        <f>IF($B843="","",IF($V843="PICK",LEFT($N843,5),IF($V843="FIXED",$W843,IF($V843="CODE",$H843,""))))</f>
        <v>0</v>
      </c>
    </row>
    <row r="844" spans="1:26" ht="21" customHeight="1">
      <c r="A844" s="27">
        <f>IF($B844="","",COUNTA($B$13:$B844))</f>
        <v>0</v>
      </c>
      <c r="B844" s="28"/>
      <c r="C844" s="28"/>
      <c r="D844" s="29"/>
      <c r="E844" s="29"/>
      <c r="F844" s="29"/>
      <c r="G844" s="28"/>
      <c r="H844" s="28"/>
      <c r="I844" s="30">
        <f>IF($H844="","",IFERROR(VLOOKUP($H844,AcctTbl,2,0),"کد ناشناخته"))</f>
        <v>0</v>
      </c>
      <c r="J844" s="27">
        <f>IF($H844="","",IFERROR(VLOOKUP($H844,AcctTbl,3,0),""))</f>
        <v>0</v>
      </c>
      <c r="K844" s="29"/>
      <c r="L844" s="28"/>
      <c r="M844" s="31"/>
      <c r="N844" s="29"/>
      <c r="O844" s="32">
        <f>IF($B844="",0,IF($U844="IN",N($M844),0))</f>
        <v>0</v>
      </c>
      <c r="P844" s="32">
        <f>IF($B844="",0,IF(OR($U844="OUT",$U844="TRF"),N($M844),0))</f>
        <v>0</v>
      </c>
      <c r="Q844" s="32">
        <f>IF($B844="",0,IF(OR($U844="OUT",$U844="TRF"),N($M844),0))</f>
        <v>0</v>
      </c>
      <c r="R844" s="32">
        <f>IF($B844="",0,IF($U844="IN",N($M844),0))</f>
        <v>0</v>
      </c>
      <c r="S844" s="33">
        <f>IF($B844="","",IF($M844="","⚠ مبلغ",IF($E844="","⚠ بانک عامل",IF(AND($U844="TRF",$F844=""),"⚠ بانک مقصد",IF(AND($V844&lt;&gt;"NONE",$V844&lt;&gt;"",$Z844=""),"⚠ طرف حساب","✓")))))</f>
        <v>0</v>
      </c>
      <c r="T844" s="29"/>
      <c r="U844" s="27">
        <f>IFERROR(VLOOKUP($D844,BankOpTbl,2,0),"")</f>
        <v>0</v>
      </c>
      <c r="V844" s="27">
        <f>IFERROR(VLOOKUP($D844,BankOpTbl,3,0),"")</f>
        <v>0</v>
      </c>
      <c r="W844" s="27">
        <f>IFERROR(VLOOKUP($D844,BankOpTbl,4,0),"")</f>
        <v>0</v>
      </c>
      <c r="X844" s="27">
        <f>IF($E844="","",IFERROR(VLOOKUP($E844,BankTbl,4,0),""))</f>
        <v>0</v>
      </c>
      <c r="Y844" s="27">
        <f>IF($F844="","",IFERROR(VLOOKUP($F844,BankTbl,4,0),""))</f>
        <v>0</v>
      </c>
      <c r="Z844" s="27">
        <f>IF($B844="","",IF($V844="PICK",LEFT($N844,5),IF($V844="FIXED",$W844,IF($V844="CODE",$H844,""))))</f>
        <v>0</v>
      </c>
    </row>
    <row r="845" spans="1:26" ht="21" customHeight="1">
      <c r="A845" s="27">
        <f>IF($B845="","",COUNTA($B$13:$B845))</f>
        <v>0</v>
      </c>
      <c r="B845" s="28"/>
      <c r="C845" s="28"/>
      <c r="D845" s="29"/>
      <c r="E845" s="29"/>
      <c r="F845" s="29"/>
      <c r="G845" s="28"/>
      <c r="H845" s="28"/>
      <c r="I845" s="30">
        <f>IF($H845="","",IFERROR(VLOOKUP($H845,AcctTbl,2,0),"کد ناشناخته"))</f>
        <v>0</v>
      </c>
      <c r="J845" s="27">
        <f>IF($H845="","",IFERROR(VLOOKUP($H845,AcctTbl,3,0),""))</f>
        <v>0</v>
      </c>
      <c r="K845" s="29"/>
      <c r="L845" s="28"/>
      <c r="M845" s="31"/>
      <c r="N845" s="29"/>
      <c r="O845" s="32">
        <f>IF($B845="",0,IF($U845="IN",N($M845),0))</f>
        <v>0</v>
      </c>
      <c r="P845" s="32">
        <f>IF($B845="",0,IF(OR($U845="OUT",$U845="TRF"),N($M845),0))</f>
        <v>0</v>
      </c>
      <c r="Q845" s="32">
        <f>IF($B845="",0,IF(OR($U845="OUT",$U845="TRF"),N($M845),0))</f>
        <v>0</v>
      </c>
      <c r="R845" s="32">
        <f>IF($B845="",0,IF($U845="IN",N($M845),0))</f>
        <v>0</v>
      </c>
      <c r="S845" s="33">
        <f>IF($B845="","",IF($M845="","⚠ مبلغ",IF($E845="","⚠ بانک عامل",IF(AND($U845="TRF",$F845=""),"⚠ بانک مقصد",IF(AND($V845&lt;&gt;"NONE",$V845&lt;&gt;"",$Z845=""),"⚠ طرف حساب","✓")))))</f>
        <v>0</v>
      </c>
      <c r="T845" s="29"/>
      <c r="U845" s="27">
        <f>IFERROR(VLOOKUP($D845,BankOpTbl,2,0),"")</f>
        <v>0</v>
      </c>
      <c r="V845" s="27">
        <f>IFERROR(VLOOKUP($D845,BankOpTbl,3,0),"")</f>
        <v>0</v>
      </c>
      <c r="W845" s="27">
        <f>IFERROR(VLOOKUP($D845,BankOpTbl,4,0),"")</f>
        <v>0</v>
      </c>
      <c r="X845" s="27">
        <f>IF($E845="","",IFERROR(VLOOKUP($E845,BankTbl,4,0),""))</f>
        <v>0</v>
      </c>
      <c r="Y845" s="27">
        <f>IF($F845="","",IFERROR(VLOOKUP($F845,BankTbl,4,0),""))</f>
        <v>0</v>
      </c>
      <c r="Z845" s="27">
        <f>IF($B845="","",IF($V845="PICK",LEFT($N845,5),IF($V845="FIXED",$W845,IF($V845="CODE",$H845,""))))</f>
        <v>0</v>
      </c>
    </row>
    <row r="846" spans="1:26" ht="21" customHeight="1">
      <c r="A846" s="27">
        <f>IF($B846="","",COUNTA($B$13:$B846))</f>
        <v>0</v>
      </c>
      <c r="B846" s="28"/>
      <c r="C846" s="28"/>
      <c r="D846" s="29"/>
      <c r="E846" s="29"/>
      <c r="F846" s="29"/>
      <c r="G846" s="28"/>
      <c r="H846" s="28"/>
      <c r="I846" s="30">
        <f>IF($H846="","",IFERROR(VLOOKUP($H846,AcctTbl,2,0),"کد ناشناخته"))</f>
        <v>0</v>
      </c>
      <c r="J846" s="27">
        <f>IF($H846="","",IFERROR(VLOOKUP($H846,AcctTbl,3,0),""))</f>
        <v>0</v>
      </c>
      <c r="K846" s="29"/>
      <c r="L846" s="28"/>
      <c r="M846" s="31"/>
      <c r="N846" s="29"/>
      <c r="O846" s="32">
        <f>IF($B846="",0,IF($U846="IN",N($M846),0))</f>
        <v>0</v>
      </c>
      <c r="P846" s="32">
        <f>IF($B846="",0,IF(OR($U846="OUT",$U846="TRF"),N($M846),0))</f>
        <v>0</v>
      </c>
      <c r="Q846" s="32">
        <f>IF($B846="",0,IF(OR($U846="OUT",$U846="TRF"),N($M846),0))</f>
        <v>0</v>
      </c>
      <c r="R846" s="32">
        <f>IF($B846="",0,IF($U846="IN",N($M846),0))</f>
        <v>0</v>
      </c>
      <c r="S846" s="33">
        <f>IF($B846="","",IF($M846="","⚠ مبلغ",IF($E846="","⚠ بانک عامل",IF(AND($U846="TRF",$F846=""),"⚠ بانک مقصد",IF(AND($V846&lt;&gt;"NONE",$V846&lt;&gt;"",$Z846=""),"⚠ طرف حساب","✓")))))</f>
        <v>0</v>
      </c>
      <c r="T846" s="29"/>
      <c r="U846" s="27">
        <f>IFERROR(VLOOKUP($D846,BankOpTbl,2,0),"")</f>
        <v>0</v>
      </c>
      <c r="V846" s="27">
        <f>IFERROR(VLOOKUP($D846,BankOpTbl,3,0),"")</f>
        <v>0</v>
      </c>
      <c r="W846" s="27">
        <f>IFERROR(VLOOKUP($D846,BankOpTbl,4,0),"")</f>
        <v>0</v>
      </c>
      <c r="X846" s="27">
        <f>IF($E846="","",IFERROR(VLOOKUP($E846,BankTbl,4,0),""))</f>
        <v>0</v>
      </c>
      <c r="Y846" s="27">
        <f>IF($F846="","",IFERROR(VLOOKUP($F846,BankTbl,4,0),""))</f>
        <v>0</v>
      </c>
      <c r="Z846" s="27">
        <f>IF($B846="","",IF($V846="PICK",LEFT($N846,5),IF($V846="FIXED",$W846,IF($V846="CODE",$H846,""))))</f>
        <v>0</v>
      </c>
    </row>
    <row r="847" spans="1:26" ht="21" customHeight="1">
      <c r="A847" s="27">
        <f>IF($B847="","",COUNTA($B$13:$B847))</f>
        <v>0</v>
      </c>
      <c r="B847" s="28"/>
      <c r="C847" s="28"/>
      <c r="D847" s="29"/>
      <c r="E847" s="29"/>
      <c r="F847" s="29"/>
      <c r="G847" s="28"/>
      <c r="H847" s="28"/>
      <c r="I847" s="30">
        <f>IF($H847="","",IFERROR(VLOOKUP($H847,AcctTbl,2,0),"کد ناشناخته"))</f>
        <v>0</v>
      </c>
      <c r="J847" s="27">
        <f>IF($H847="","",IFERROR(VLOOKUP($H847,AcctTbl,3,0),""))</f>
        <v>0</v>
      </c>
      <c r="K847" s="29"/>
      <c r="L847" s="28"/>
      <c r="M847" s="31"/>
      <c r="N847" s="29"/>
      <c r="O847" s="32">
        <f>IF($B847="",0,IF($U847="IN",N($M847),0))</f>
        <v>0</v>
      </c>
      <c r="P847" s="32">
        <f>IF($B847="",0,IF(OR($U847="OUT",$U847="TRF"),N($M847),0))</f>
        <v>0</v>
      </c>
      <c r="Q847" s="32">
        <f>IF($B847="",0,IF(OR($U847="OUT",$U847="TRF"),N($M847),0))</f>
        <v>0</v>
      </c>
      <c r="R847" s="32">
        <f>IF($B847="",0,IF($U847="IN",N($M847),0))</f>
        <v>0</v>
      </c>
      <c r="S847" s="33">
        <f>IF($B847="","",IF($M847="","⚠ مبلغ",IF($E847="","⚠ بانک عامل",IF(AND($U847="TRF",$F847=""),"⚠ بانک مقصد",IF(AND($V847&lt;&gt;"NONE",$V847&lt;&gt;"",$Z847=""),"⚠ طرف حساب","✓")))))</f>
        <v>0</v>
      </c>
      <c r="T847" s="29"/>
      <c r="U847" s="27">
        <f>IFERROR(VLOOKUP($D847,BankOpTbl,2,0),"")</f>
        <v>0</v>
      </c>
      <c r="V847" s="27">
        <f>IFERROR(VLOOKUP($D847,BankOpTbl,3,0),"")</f>
        <v>0</v>
      </c>
      <c r="W847" s="27">
        <f>IFERROR(VLOOKUP($D847,BankOpTbl,4,0),"")</f>
        <v>0</v>
      </c>
      <c r="X847" s="27">
        <f>IF($E847="","",IFERROR(VLOOKUP($E847,BankTbl,4,0),""))</f>
        <v>0</v>
      </c>
      <c r="Y847" s="27">
        <f>IF($F847="","",IFERROR(VLOOKUP($F847,BankTbl,4,0),""))</f>
        <v>0</v>
      </c>
      <c r="Z847" s="27">
        <f>IF($B847="","",IF($V847="PICK",LEFT($N847,5),IF($V847="FIXED",$W847,IF($V847="CODE",$H847,""))))</f>
        <v>0</v>
      </c>
    </row>
    <row r="848" spans="1:26" ht="21" customHeight="1">
      <c r="A848" s="27">
        <f>IF($B848="","",COUNTA($B$13:$B848))</f>
        <v>0</v>
      </c>
      <c r="B848" s="28"/>
      <c r="C848" s="28"/>
      <c r="D848" s="29"/>
      <c r="E848" s="29"/>
      <c r="F848" s="29"/>
      <c r="G848" s="28"/>
      <c r="H848" s="28"/>
      <c r="I848" s="30">
        <f>IF($H848="","",IFERROR(VLOOKUP($H848,AcctTbl,2,0),"کد ناشناخته"))</f>
        <v>0</v>
      </c>
      <c r="J848" s="27">
        <f>IF($H848="","",IFERROR(VLOOKUP($H848,AcctTbl,3,0),""))</f>
        <v>0</v>
      </c>
      <c r="K848" s="29"/>
      <c r="L848" s="28"/>
      <c r="M848" s="31"/>
      <c r="N848" s="29"/>
      <c r="O848" s="32">
        <f>IF($B848="",0,IF($U848="IN",N($M848),0))</f>
        <v>0</v>
      </c>
      <c r="P848" s="32">
        <f>IF($B848="",0,IF(OR($U848="OUT",$U848="TRF"),N($M848),0))</f>
        <v>0</v>
      </c>
      <c r="Q848" s="32">
        <f>IF($B848="",0,IF(OR($U848="OUT",$U848="TRF"),N($M848),0))</f>
        <v>0</v>
      </c>
      <c r="R848" s="32">
        <f>IF($B848="",0,IF($U848="IN",N($M848),0))</f>
        <v>0</v>
      </c>
      <c r="S848" s="33">
        <f>IF($B848="","",IF($M848="","⚠ مبلغ",IF($E848="","⚠ بانک عامل",IF(AND($U848="TRF",$F848=""),"⚠ بانک مقصد",IF(AND($V848&lt;&gt;"NONE",$V848&lt;&gt;"",$Z848=""),"⚠ طرف حساب","✓")))))</f>
        <v>0</v>
      </c>
      <c r="T848" s="29"/>
      <c r="U848" s="27">
        <f>IFERROR(VLOOKUP($D848,BankOpTbl,2,0),"")</f>
        <v>0</v>
      </c>
      <c r="V848" s="27">
        <f>IFERROR(VLOOKUP($D848,BankOpTbl,3,0),"")</f>
        <v>0</v>
      </c>
      <c r="W848" s="27">
        <f>IFERROR(VLOOKUP($D848,BankOpTbl,4,0),"")</f>
        <v>0</v>
      </c>
      <c r="X848" s="27">
        <f>IF($E848="","",IFERROR(VLOOKUP($E848,BankTbl,4,0),""))</f>
        <v>0</v>
      </c>
      <c r="Y848" s="27">
        <f>IF($F848="","",IFERROR(VLOOKUP($F848,BankTbl,4,0),""))</f>
        <v>0</v>
      </c>
      <c r="Z848" s="27">
        <f>IF($B848="","",IF($V848="PICK",LEFT($N848,5),IF($V848="FIXED",$W848,IF($V848="CODE",$H848,""))))</f>
        <v>0</v>
      </c>
    </row>
    <row r="849" spans="1:26" ht="21" customHeight="1">
      <c r="A849" s="27">
        <f>IF($B849="","",COUNTA($B$13:$B849))</f>
        <v>0</v>
      </c>
      <c r="B849" s="28"/>
      <c r="C849" s="28"/>
      <c r="D849" s="29"/>
      <c r="E849" s="29"/>
      <c r="F849" s="29"/>
      <c r="G849" s="28"/>
      <c r="H849" s="28"/>
      <c r="I849" s="30">
        <f>IF($H849="","",IFERROR(VLOOKUP($H849,AcctTbl,2,0),"کد ناشناخته"))</f>
        <v>0</v>
      </c>
      <c r="J849" s="27">
        <f>IF($H849="","",IFERROR(VLOOKUP($H849,AcctTbl,3,0),""))</f>
        <v>0</v>
      </c>
      <c r="K849" s="29"/>
      <c r="L849" s="28"/>
      <c r="M849" s="31"/>
      <c r="N849" s="29"/>
      <c r="O849" s="32">
        <f>IF($B849="",0,IF($U849="IN",N($M849),0))</f>
        <v>0</v>
      </c>
      <c r="P849" s="32">
        <f>IF($B849="",0,IF(OR($U849="OUT",$U849="TRF"),N($M849),0))</f>
        <v>0</v>
      </c>
      <c r="Q849" s="32">
        <f>IF($B849="",0,IF(OR($U849="OUT",$U849="TRF"),N($M849),0))</f>
        <v>0</v>
      </c>
      <c r="R849" s="32">
        <f>IF($B849="",0,IF($U849="IN",N($M849),0))</f>
        <v>0</v>
      </c>
      <c r="S849" s="33">
        <f>IF($B849="","",IF($M849="","⚠ مبلغ",IF($E849="","⚠ بانک عامل",IF(AND($U849="TRF",$F849=""),"⚠ بانک مقصد",IF(AND($V849&lt;&gt;"NONE",$V849&lt;&gt;"",$Z849=""),"⚠ طرف حساب","✓")))))</f>
        <v>0</v>
      </c>
      <c r="T849" s="29"/>
      <c r="U849" s="27">
        <f>IFERROR(VLOOKUP($D849,BankOpTbl,2,0),"")</f>
        <v>0</v>
      </c>
      <c r="V849" s="27">
        <f>IFERROR(VLOOKUP($D849,BankOpTbl,3,0),"")</f>
        <v>0</v>
      </c>
      <c r="W849" s="27">
        <f>IFERROR(VLOOKUP($D849,BankOpTbl,4,0),"")</f>
        <v>0</v>
      </c>
      <c r="X849" s="27">
        <f>IF($E849="","",IFERROR(VLOOKUP($E849,BankTbl,4,0),""))</f>
        <v>0</v>
      </c>
      <c r="Y849" s="27">
        <f>IF($F849="","",IFERROR(VLOOKUP($F849,BankTbl,4,0),""))</f>
        <v>0</v>
      </c>
      <c r="Z849" s="27">
        <f>IF($B849="","",IF($V849="PICK",LEFT($N849,5),IF($V849="FIXED",$W849,IF($V849="CODE",$H849,""))))</f>
        <v>0</v>
      </c>
    </row>
    <row r="850" spans="1:26" ht="21" customHeight="1">
      <c r="A850" s="27">
        <f>IF($B850="","",COUNTA($B$13:$B850))</f>
        <v>0</v>
      </c>
      <c r="B850" s="28"/>
      <c r="C850" s="28"/>
      <c r="D850" s="29"/>
      <c r="E850" s="29"/>
      <c r="F850" s="29"/>
      <c r="G850" s="28"/>
      <c r="H850" s="28"/>
      <c r="I850" s="30">
        <f>IF($H850="","",IFERROR(VLOOKUP($H850,AcctTbl,2,0),"کد ناشناخته"))</f>
        <v>0</v>
      </c>
      <c r="J850" s="27">
        <f>IF($H850="","",IFERROR(VLOOKUP($H850,AcctTbl,3,0),""))</f>
        <v>0</v>
      </c>
      <c r="K850" s="29"/>
      <c r="L850" s="28"/>
      <c r="M850" s="31"/>
      <c r="N850" s="29"/>
      <c r="O850" s="32">
        <f>IF($B850="",0,IF($U850="IN",N($M850),0))</f>
        <v>0</v>
      </c>
      <c r="P850" s="32">
        <f>IF($B850="",0,IF(OR($U850="OUT",$U850="TRF"),N($M850),0))</f>
        <v>0</v>
      </c>
      <c r="Q850" s="32">
        <f>IF($B850="",0,IF(OR($U850="OUT",$U850="TRF"),N($M850),0))</f>
        <v>0</v>
      </c>
      <c r="R850" s="32">
        <f>IF($B850="",0,IF($U850="IN",N($M850),0))</f>
        <v>0</v>
      </c>
      <c r="S850" s="33">
        <f>IF($B850="","",IF($M850="","⚠ مبلغ",IF($E850="","⚠ بانک عامل",IF(AND($U850="TRF",$F850=""),"⚠ بانک مقصد",IF(AND($V850&lt;&gt;"NONE",$V850&lt;&gt;"",$Z850=""),"⚠ طرف حساب","✓")))))</f>
        <v>0</v>
      </c>
      <c r="T850" s="29"/>
      <c r="U850" s="27">
        <f>IFERROR(VLOOKUP($D850,BankOpTbl,2,0),"")</f>
        <v>0</v>
      </c>
      <c r="V850" s="27">
        <f>IFERROR(VLOOKUP($D850,BankOpTbl,3,0),"")</f>
        <v>0</v>
      </c>
      <c r="W850" s="27">
        <f>IFERROR(VLOOKUP($D850,BankOpTbl,4,0),"")</f>
        <v>0</v>
      </c>
      <c r="X850" s="27">
        <f>IF($E850="","",IFERROR(VLOOKUP($E850,BankTbl,4,0),""))</f>
        <v>0</v>
      </c>
      <c r="Y850" s="27">
        <f>IF($F850="","",IFERROR(VLOOKUP($F850,BankTbl,4,0),""))</f>
        <v>0</v>
      </c>
      <c r="Z850" s="27">
        <f>IF($B850="","",IF($V850="PICK",LEFT($N850,5),IF($V850="FIXED",$W850,IF($V850="CODE",$H850,""))))</f>
        <v>0</v>
      </c>
    </row>
    <row r="851" spans="1:26" ht="21" customHeight="1">
      <c r="A851" s="27">
        <f>IF($B851="","",COUNTA($B$13:$B851))</f>
        <v>0</v>
      </c>
      <c r="B851" s="28"/>
      <c r="C851" s="28"/>
      <c r="D851" s="29"/>
      <c r="E851" s="29"/>
      <c r="F851" s="29"/>
      <c r="G851" s="28"/>
      <c r="H851" s="28"/>
      <c r="I851" s="30">
        <f>IF($H851="","",IFERROR(VLOOKUP($H851,AcctTbl,2,0),"کد ناشناخته"))</f>
        <v>0</v>
      </c>
      <c r="J851" s="27">
        <f>IF($H851="","",IFERROR(VLOOKUP($H851,AcctTbl,3,0),""))</f>
        <v>0</v>
      </c>
      <c r="K851" s="29"/>
      <c r="L851" s="28"/>
      <c r="M851" s="31"/>
      <c r="N851" s="29"/>
      <c r="O851" s="32">
        <f>IF($B851="",0,IF($U851="IN",N($M851),0))</f>
        <v>0</v>
      </c>
      <c r="P851" s="32">
        <f>IF($B851="",0,IF(OR($U851="OUT",$U851="TRF"),N($M851),0))</f>
        <v>0</v>
      </c>
      <c r="Q851" s="32">
        <f>IF($B851="",0,IF(OR($U851="OUT",$U851="TRF"),N($M851),0))</f>
        <v>0</v>
      </c>
      <c r="R851" s="32">
        <f>IF($B851="",0,IF($U851="IN",N($M851),0))</f>
        <v>0</v>
      </c>
      <c r="S851" s="33">
        <f>IF($B851="","",IF($M851="","⚠ مبلغ",IF($E851="","⚠ بانک عامل",IF(AND($U851="TRF",$F851=""),"⚠ بانک مقصد",IF(AND($V851&lt;&gt;"NONE",$V851&lt;&gt;"",$Z851=""),"⚠ طرف حساب","✓")))))</f>
        <v>0</v>
      </c>
      <c r="T851" s="29"/>
      <c r="U851" s="27">
        <f>IFERROR(VLOOKUP($D851,BankOpTbl,2,0),"")</f>
        <v>0</v>
      </c>
      <c r="V851" s="27">
        <f>IFERROR(VLOOKUP($D851,BankOpTbl,3,0),"")</f>
        <v>0</v>
      </c>
      <c r="W851" s="27">
        <f>IFERROR(VLOOKUP($D851,BankOpTbl,4,0),"")</f>
        <v>0</v>
      </c>
      <c r="X851" s="27">
        <f>IF($E851="","",IFERROR(VLOOKUP($E851,BankTbl,4,0),""))</f>
        <v>0</v>
      </c>
      <c r="Y851" s="27">
        <f>IF($F851="","",IFERROR(VLOOKUP($F851,BankTbl,4,0),""))</f>
        <v>0</v>
      </c>
      <c r="Z851" s="27">
        <f>IF($B851="","",IF($V851="PICK",LEFT($N851,5),IF($V851="FIXED",$W851,IF($V851="CODE",$H851,""))))</f>
        <v>0</v>
      </c>
    </row>
    <row r="852" spans="1:26" ht="21" customHeight="1">
      <c r="A852" s="27">
        <f>IF($B852="","",COUNTA($B$13:$B852))</f>
        <v>0</v>
      </c>
      <c r="B852" s="28"/>
      <c r="C852" s="28"/>
      <c r="D852" s="29"/>
      <c r="E852" s="29"/>
      <c r="F852" s="29"/>
      <c r="G852" s="28"/>
      <c r="H852" s="28"/>
      <c r="I852" s="30">
        <f>IF($H852="","",IFERROR(VLOOKUP($H852,AcctTbl,2,0),"کد ناشناخته"))</f>
        <v>0</v>
      </c>
      <c r="J852" s="27">
        <f>IF($H852="","",IFERROR(VLOOKUP($H852,AcctTbl,3,0),""))</f>
        <v>0</v>
      </c>
      <c r="K852" s="29"/>
      <c r="L852" s="28"/>
      <c r="M852" s="31"/>
      <c r="N852" s="29"/>
      <c r="O852" s="32">
        <f>IF($B852="",0,IF($U852="IN",N($M852),0))</f>
        <v>0</v>
      </c>
      <c r="P852" s="32">
        <f>IF($B852="",0,IF(OR($U852="OUT",$U852="TRF"),N($M852),0))</f>
        <v>0</v>
      </c>
      <c r="Q852" s="32">
        <f>IF($B852="",0,IF(OR($U852="OUT",$U852="TRF"),N($M852),0))</f>
        <v>0</v>
      </c>
      <c r="R852" s="32">
        <f>IF($B852="",0,IF($U852="IN",N($M852),0))</f>
        <v>0</v>
      </c>
      <c r="S852" s="33">
        <f>IF($B852="","",IF($M852="","⚠ مبلغ",IF($E852="","⚠ بانک عامل",IF(AND($U852="TRF",$F852=""),"⚠ بانک مقصد",IF(AND($V852&lt;&gt;"NONE",$V852&lt;&gt;"",$Z852=""),"⚠ طرف حساب","✓")))))</f>
        <v>0</v>
      </c>
      <c r="T852" s="29"/>
      <c r="U852" s="27">
        <f>IFERROR(VLOOKUP($D852,BankOpTbl,2,0),"")</f>
        <v>0</v>
      </c>
      <c r="V852" s="27">
        <f>IFERROR(VLOOKUP($D852,BankOpTbl,3,0),"")</f>
        <v>0</v>
      </c>
      <c r="W852" s="27">
        <f>IFERROR(VLOOKUP($D852,BankOpTbl,4,0),"")</f>
        <v>0</v>
      </c>
      <c r="X852" s="27">
        <f>IF($E852="","",IFERROR(VLOOKUP($E852,BankTbl,4,0),""))</f>
        <v>0</v>
      </c>
      <c r="Y852" s="27">
        <f>IF($F852="","",IFERROR(VLOOKUP($F852,BankTbl,4,0),""))</f>
        <v>0</v>
      </c>
      <c r="Z852" s="27">
        <f>IF($B852="","",IF($V852="PICK",LEFT($N852,5),IF($V852="FIXED",$W852,IF($V852="CODE",$H852,""))))</f>
        <v>0</v>
      </c>
    </row>
    <row r="853" spans="1:26" ht="21" customHeight="1">
      <c r="A853" s="27">
        <f>IF($B853="","",COUNTA($B$13:$B853))</f>
        <v>0</v>
      </c>
      <c r="B853" s="28"/>
      <c r="C853" s="28"/>
      <c r="D853" s="29"/>
      <c r="E853" s="29"/>
      <c r="F853" s="29"/>
      <c r="G853" s="28"/>
      <c r="H853" s="28"/>
      <c r="I853" s="30">
        <f>IF($H853="","",IFERROR(VLOOKUP($H853,AcctTbl,2,0),"کد ناشناخته"))</f>
        <v>0</v>
      </c>
      <c r="J853" s="27">
        <f>IF($H853="","",IFERROR(VLOOKUP($H853,AcctTbl,3,0),""))</f>
        <v>0</v>
      </c>
      <c r="K853" s="29"/>
      <c r="L853" s="28"/>
      <c r="M853" s="31"/>
      <c r="N853" s="29"/>
      <c r="O853" s="32">
        <f>IF($B853="",0,IF($U853="IN",N($M853),0))</f>
        <v>0</v>
      </c>
      <c r="P853" s="32">
        <f>IF($B853="",0,IF(OR($U853="OUT",$U853="TRF"),N($M853),0))</f>
        <v>0</v>
      </c>
      <c r="Q853" s="32">
        <f>IF($B853="",0,IF(OR($U853="OUT",$U853="TRF"),N($M853),0))</f>
        <v>0</v>
      </c>
      <c r="R853" s="32">
        <f>IF($B853="",0,IF($U853="IN",N($M853),0))</f>
        <v>0</v>
      </c>
      <c r="S853" s="33">
        <f>IF($B853="","",IF($M853="","⚠ مبلغ",IF($E853="","⚠ بانک عامل",IF(AND($U853="TRF",$F853=""),"⚠ بانک مقصد",IF(AND($V853&lt;&gt;"NONE",$V853&lt;&gt;"",$Z853=""),"⚠ طرف حساب","✓")))))</f>
        <v>0</v>
      </c>
      <c r="T853" s="29"/>
      <c r="U853" s="27">
        <f>IFERROR(VLOOKUP($D853,BankOpTbl,2,0),"")</f>
        <v>0</v>
      </c>
      <c r="V853" s="27">
        <f>IFERROR(VLOOKUP($D853,BankOpTbl,3,0),"")</f>
        <v>0</v>
      </c>
      <c r="W853" s="27">
        <f>IFERROR(VLOOKUP($D853,BankOpTbl,4,0),"")</f>
        <v>0</v>
      </c>
      <c r="X853" s="27">
        <f>IF($E853="","",IFERROR(VLOOKUP($E853,BankTbl,4,0),""))</f>
        <v>0</v>
      </c>
      <c r="Y853" s="27">
        <f>IF($F853="","",IFERROR(VLOOKUP($F853,BankTbl,4,0),""))</f>
        <v>0</v>
      </c>
      <c r="Z853" s="27">
        <f>IF($B853="","",IF($V853="PICK",LEFT($N853,5),IF($V853="FIXED",$W853,IF($V853="CODE",$H853,""))))</f>
        <v>0</v>
      </c>
    </row>
    <row r="854" spans="1:26" ht="21" customHeight="1">
      <c r="A854" s="27">
        <f>IF($B854="","",COUNTA($B$13:$B854))</f>
        <v>0</v>
      </c>
      <c r="B854" s="28"/>
      <c r="C854" s="28"/>
      <c r="D854" s="29"/>
      <c r="E854" s="29"/>
      <c r="F854" s="29"/>
      <c r="G854" s="28"/>
      <c r="H854" s="28"/>
      <c r="I854" s="30">
        <f>IF($H854="","",IFERROR(VLOOKUP($H854,AcctTbl,2,0),"کد ناشناخته"))</f>
        <v>0</v>
      </c>
      <c r="J854" s="27">
        <f>IF($H854="","",IFERROR(VLOOKUP($H854,AcctTbl,3,0),""))</f>
        <v>0</v>
      </c>
      <c r="K854" s="29"/>
      <c r="L854" s="28"/>
      <c r="M854" s="31"/>
      <c r="N854" s="29"/>
      <c r="O854" s="32">
        <f>IF($B854="",0,IF($U854="IN",N($M854),0))</f>
        <v>0</v>
      </c>
      <c r="P854" s="32">
        <f>IF($B854="",0,IF(OR($U854="OUT",$U854="TRF"),N($M854),0))</f>
        <v>0</v>
      </c>
      <c r="Q854" s="32">
        <f>IF($B854="",0,IF(OR($U854="OUT",$U854="TRF"),N($M854),0))</f>
        <v>0</v>
      </c>
      <c r="R854" s="32">
        <f>IF($B854="",0,IF($U854="IN",N($M854),0))</f>
        <v>0</v>
      </c>
      <c r="S854" s="33">
        <f>IF($B854="","",IF($M854="","⚠ مبلغ",IF($E854="","⚠ بانک عامل",IF(AND($U854="TRF",$F854=""),"⚠ بانک مقصد",IF(AND($V854&lt;&gt;"NONE",$V854&lt;&gt;"",$Z854=""),"⚠ طرف حساب","✓")))))</f>
        <v>0</v>
      </c>
      <c r="T854" s="29"/>
      <c r="U854" s="27">
        <f>IFERROR(VLOOKUP($D854,BankOpTbl,2,0),"")</f>
        <v>0</v>
      </c>
      <c r="V854" s="27">
        <f>IFERROR(VLOOKUP($D854,BankOpTbl,3,0),"")</f>
        <v>0</v>
      </c>
      <c r="W854" s="27">
        <f>IFERROR(VLOOKUP($D854,BankOpTbl,4,0),"")</f>
        <v>0</v>
      </c>
      <c r="X854" s="27">
        <f>IF($E854="","",IFERROR(VLOOKUP($E854,BankTbl,4,0),""))</f>
        <v>0</v>
      </c>
      <c r="Y854" s="27">
        <f>IF($F854="","",IFERROR(VLOOKUP($F854,BankTbl,4,0),""))</f>
        <v>0</v>
      </c>
      <c r="Z854" s="27">
        <f>IF($B854="","",IF($V854="PICK",LEFT($N854,5),IF($V854="FIXED",$W854,IF($V854="CODE",$H854,""))))</f>
        <v>0</v>
      </c>
    </row>
    <row r="855" spans="1:26" ht="21" customHeight="1">
      <c r="A855" s="27">
        <f>IF($B855="","",COUNTA($B$13:$B855))</f>
        <v>0</v>
      </c>
      <c r="B855" s="28"/>
      <c r="C855" s="28"/>
      <c r="D855" s="29"/>
      <c r="E855" s="29"/>
      <c r="F855" s="29"/>
      <c r="G855" s="28"/>
      <c r="H855" s="28"/>
      <c r="I855" s="30">
        <f>IF($H855="","",IFERROR(VLOOKUP($H855,AcctTbl,2,0),"کد ناشناخته"))</f>
        <v>0</v>
      </c>
      <c r="J855" s="27">
        <f>IF($H855="","",IFERROR(VLOOKUP($H855,AcctTbl,3,0),""))</f>
        <v>0</v>
      </c>
      <c r="K855" s="29"/>
      <c r="L855" s="28"/>
      <c r="M855" s="31"/>
      <c r="N855" s="29"/>
      <c r="O855" s="32">
        <f>IF($B855="",0,IF($U855="IN",N($M855),0))</f>
        <v>0</v>
      </c>
      <c r="P855" s="32">
        <f>IF($B855="",0,IF(OR($U855="OUT",$U855="TRF"),N($M855),0))</f>
        <v>0</v>
      </c>
      <c r="Q855" s="32">
        <f>IF($B855="",0,IF(OR($U855="OUT",$U855="TRF"),N($M855),0))</f>
        <v>0</v>
      </c>
      <c r="R855" s="32">
        <f>IF($B855="",0,IF($U855="IN",N($M855),0))</f>
        <v>0</v>
      </c>
      <c r="S855" s="33">
        <f>IF($B855="","",IF($M855="","⚠ مبلغ",IF($E855="","⚠ بانک عامل",IF(AND($U855="TRF",$F855=""),"⚠ بانک مقصد",IF(AND($V855&lt;&gt;"NONE",$V855&lt;&gt;"",$Z855=""),"⚠ طرف حساب","✓")))))</f>
        <v>0</v>
      </c>
      <c r="T855" s="29"/>
      <c r="U855" s="27">
        <f>IFERROR(VLOOKUP($D855,BankOpTbl,2,0),"")</f>
        <v>0</v>
      </c>
      <c r="V855" s="27">
        <f>IFERROR(VLOOKUP($D855,BankOpTbl,3,0),"")</f>
        <v>0</v>
      </c>
      <c r="W855" s="27">
        <f>IFERROR(VLOOKUP($D855,BankOpTbl,4,0),"")</f>
        <v>0</v>
      </c>
      <c r="X855" s="27">
        <f>IF($E855="","",IFERROR(VLOOKUP($E855,BankTbl,4,0),""))</f>
        <v>0</v>
      </c>
      <c r="Y855" s="27">
        <f>IF($F855="","",IFERROR(VLOOKUP($F855,BankTbl,4,0),""))</f>
        <v>0</v>
      </c>
      <c r="Z855" s="27">
        <f>IF($B855="","",IF($V855="PICK",LEFT($N855,5),IF($V855="FIXED",$W855,IF($V855="CODE",$H855,""))))</f>
        <v>0</v>
      </c>
    </row>
    <row r="856" spans="1:26" ht="21" customHeight="1">
      <c r="A856" s="27">
        <f>IF($B856="","",COUNTA($B$13:$B856))</f>
        <v>0</v>
      </c>
      <c r="B856" s="28"/>
      <c r="C856" s="28"/>
      <c r="D856" s="29"/>
      <c r="E856" s="29"/>
      <c r="F856" s="29"/>
      <c r="G856" s="28"/>
      <c r="H856" s="28"/>
      <c r="I856" s="30">
        <f>IF($H856="","",IFERROR(VLOOKUP($H856,AcctTbl,2,0),"کد ناشناخته"))</f>
        <v>0</v>
      </c>
      <c r="J856" s="27">
        <f>IF($H856="","",IFERROR(VLOOKUP($H856,AcctTbl,3,0),""))</f>
        <v>0</v>
      </c>
      <c r="K856" s="29"/>
      <c r="L856" s="28"/>
      <c r="M856" s="31"/>
      <c r="N856" s="29"/>
      <c r="O856" s="32">
        <f>IF($B856="",0,IF($U856="IN",N($M856),0))</f>
        <v>0</v>
      </c>
      <c r="P856" s="32">
        <f>IF($B856="",0,IF(OR($U856="OUT",$U856="TRF"),N($M856),0))</f>
        <v>0</v>
      </c>
      <c r="Q856" s="32">
        <f>IF($B856="",0,IF(OR($U856="OUT",$U856="TRF"),N($M856),0))</f>
        <v>0</v>
      </c>
      <c r="R856" s="32">
        <f>IF($B856="",0,IF($U856="IN",N($M856),0))</f>
        <v>0</v>
      </c>
      <c r="S856" s="33">
        <f>IF($B856="","",IF($M856="","⚠ مبلغ",IF($E856="","⚠ بانک عامل",IF(AND($U856="TRF",$F856=""),"⚠ بانک مقصد",IF(AND($V856&lt;&gt;"NONE",$V856&lt;&gt;"",$Z856=""),"⚠ طرف حساب","✓")))))</f>
        <v>0</v>
      </c>
      <c r="T856" s="29"/>
      <c r="U856" s="27">
        <f>IFERROR(VLOOKUP($D856,BankOpTbl,2,0),"")</f>
        <v>0</v>
      </c>
      <c r="V856" s="27">
        <f>IFERROR(VLOOKUP($D856,BankOpTbl,3,0),"")</f>
        <v>0</v>
      </c>
      <c r="W856" s="27">
        <f>IFERROR(VLOOKUP($D856,BankOpTbl,4,0),"")</f>
        <v>0</v>
      </c>
      <c r="X856" s="27">
        <f>IF($E856="","",IFERROR(VLOOKUP($E856,BankTbl,4,0),""))</f>
        <v>0</v>
      </c>
      <c r="Y856" s="27">
        <f>IF($F856="","",IFERROR(VLOOKUP($F856,BankTbl,4,0),""))</f>
        <v>0</v>
      </c>
      <c r="Z856" s="27">
        <f>IF($B856="","",IF($V856="PICK",LEFT($N856,5),IF($V856="FIXED",$W856,IF($V856="CODE",$H856,""))))</f>
        <v>0</v>
      </c>
    </row>
    <row r="857" spans="1:26" ht="21" customHeight="1">
      <c r="A857" s="27">
        <f>IF($B857="","",COUNTA($B$13:$B857))</f>
        <v>0</v>
      </c>
      <c r="B857" s="28"/>
      <c r="C857" s="28"/>
      <c r="D857" s="29"/>
      <c r="E857" s="29"/>
      <c r="F857" s="29"/>
      <c r="G857" s="28"/>
      <c r="H857" s="28"/>
      <c r="I857" s="30">
        <f>IF($H857="","",IFERROR(VLOOKUP($H857,AcctTbl,2,0),"کد ناشناخته"))</f>
        <v>0</v>
      </c>
      <c r="J857" s="27">
        <f>IF($H857="","",IFERROR(VLOOKUP($H857,AcctTbl,3,0),""))</f>
        <v>0</v>
      </c>
      <c r="K857" s="29"/>
      <c r="L857" s="28"/>
      <c r="M857" s="31"/>
      <c r="N857" s="29"/>
      <c r="O857" s="32">
        <f>IF($B857="",0,IF($U857="IN",N($M857),0))</f>
        <v>0</v>
      </c>
      <c r="P857" s="32">
        <f>IF($B857="",0,IF(OR($U857="OUT",$U857="TRF"),N($M857),0))</f>
        <v>0</v>
      </c>
      <c r="Q857" s="32">
        <f>IF($B857="",0,IF(OR($U857="OUT",$U857="TRF"),N($M857),0))</f>
        <v>0</v>
      </c>
      <c r="R857" s="32">
        <f>IF($B857="",0,IF($U857="IN",N($M857),0))</f>
        <v>0</v>
      </c>
      <c r="S857" s="33">
        <f>IF($B857="","",IF($M857="","⚠ مبلغ",IF($E857="","⚠ بانک عامل",IF(AND($U857="TRF",$F857=""),"⚠ بانک مقصد",IF(AND($V857&lt;&gt;"NONE",$V857&lt;&gt;"",$Z857=""),"⚠ طرف حساب","✓")))))</f>
        <v>0</v>
      </c>
      <c r="T857" s="29"/>
      <c r="U857" s="27">
        <f>IFERROR(VLOOKUP($D857,BankOpTbl,2,0),"")</f>
        <v>0</v>
      </c>
      <c r="V857" s="27">
        <f>IFERROR(VLOOKUP($D857,BankOpTbl,3,0),"")</f>
        <v>0</v>
      </c>
      <c r="W857" s="27">
        <f>IFERROR(VLOOKUP($D857,BankOpTbl,4,0),"")</f>
        <v>0</v>
      </c>
      <c r="X857" s="27">
        <f>IF($E857="","",IFERROR(VLOOKUP($E857,BankTbl,4,0),""))</f>
        <v>0</v>
      </c>
      <c r="Y857" s="27">
        <f>IF($F857="","",IFERROR(VLOOKUP($F857,BankTbl,4,0),""))</f>
        <v>0</v>
      </c>
      <c r="Z857" s="27">
        <f>IF($B857="","",IF($V857="PICK",LEFT($N857,5),IF($V857="FIXED",$W857,IF($V857="CODE",$H857,""))))</f>
        <v>0</v>
      </c>
    </row>
    <row r="858" spans="1:26" ht="21" customHeight="1">
      <c r="A858" s="27">
        <f>IF($B858="","",COUNTA($B$13:$B858))</f>
        <v>0</v>
      </c>
      <c r="B858" s="28"/>
      <c r="C858" s="28"/>
      <c r="D858" s="29"/>
      <c r="E858" s="29"/>
      <c r="F858" s="29"/>
      <c r="G858" s="28"/>
      <c r="H858" s="28"/>
      <c r="I858" s="30">
        <f>IF($H858="","",IFERROR(VLOOKUP($H858,AcctTbl,2,0),"کد ناشناخته"))</f>
        <v>0</v>
      </c>
      <c r="J858" s="27">
        <f>IF($H858="","",IFERROR(VLOOKUP($H858,AcctTbl,3,0),""))</f>
        <v>0</v>
      </c>
      <c r="K858" s="29"/>
      <c r="L858" s="28"/>
      <c r="M858" s="31"/>
      <c r="N858" s="29"/>
      <c r="O858" s="32">
        <f>IF($B858="",0,IF($U858="IN",N($M858),0))</f>
        <v>0</v>
      </c>
      <c r="P858" s="32">
        <f>IF($B858="",0,IF(OR($U858="OUT",$U858="TRF"),N($M858),0))</f>
        <v>0</v>
      </c>
      <c r="Q858" s="32">
        <f>IF($B858="",0,IF(OR($U858="OUT",$U858="TRF"),N($M858),0))</f>
        <v>0</v>
      </c>
      <c r="R858" s="32">
        <f>IF($B858="",0,IF($U858="IN",N($M858),0))</f>
        <v>0</v>
      </c>
      <c r="S858" s="33">
        <f>IF($B858="","",IF($M858="","⚠ مبلغ",IF($E858="","⚠ بانک عامل",IF(AND($U858="TRF",$F858=""),"⚠ بانک مقصد",IF(AND($V858&lt;&gt;"NONE",$V858&lt;&gt;"",$Z858=""),"⚠ طرف حساب","✓")))))</f>
        <v>0</v>
      </c>
      <c r="T858" s="29"/>
      <c r="U858" s="27">
        <f>IFERROR(VLOOKUP($D858,BankOpTbl,2,0),"")</f>
        <v>0</v>
      </c>
      <c r="V858" s="27">
        <f>IFERROR(VLOOKUP($D858,BankOpTbl,3,0),"")</f>
        <v>0</v>
      </c>
      <c r="W858" s="27">
        <f>IFERROR(VLOOKUP($D858,BankOpTbl,4,0),"")</f>
        <v>0</v>
      </c>
      <c r="X858" s="27">
        <f>IF($E858="","",IFERROR(VLOOKUP($E858,BankTbl,4,0),""))</f>
        <v>0</v>
      </c>
      <c r="Y858" s="27">
        <f>IF($F858="","",IFERROR(VLOOKUP($F858,BankTbl,4,0),""))</f>
        <v>0</v>
      </c>
      <c r="Z858" s="27">
        <f>IF($B858="","",IF($V858="PICK",LEFT($N858,5),IF($V858="FIXED",$W858,IF($V858="CODE",$H858,""))))</f>
        <v>0</v>
      </c>
    </row>
    <row r="859" spans="1:26" ht="21" customHeight="1">
      <c r="A859" s="27">
        <f>IF($B859="","",COUNTA($B$13:$B859))</f>
        <v>0</v>
      </c>
      <c r="B859" s="28"/>
      <c r="C859" s="28"/>
      <c r="D859" s="29"/>
      <c r="E859" s="29"/>
      <c r="F859" s="29"/>
      <c r="G859" s="28"/>
      <c r="H859" s="28"/>
      <c r="I859" s="30">
        <f>IF($H859="","",IFERROR(VLOOKUP($H859,AcctTbl,2,0),"کد ناشناخته"))</f>
        <v>0</v>
      </c>
      <c r="J859" s="27">
        <f>IF($H859="","",IFERROR(VLOOKUP($H859,AcctTbl,3,0),""))</f>
        <v>0</v>
      </c>
      <c r="K859" s="29"/>
      <c r="L859" s="28"/>
      <c r="M859" s="31"/>
      <c r="N859" s="29"/>
      <c r="O859" s="32">
        <f>IF($B859="",0,IF($U859="IN",N($M859),0))</f>
        <v>0</v>
      </c>
      <c r="P859" s="32">
        <f>IF($B859="",0,IF(OR($U859="OUT",$U859="TRF"),N($M859),0))</f>
        <v>0</v>
      </c>
      <c r="Q859" s="32">
        <f>IF($B859="",0,IF(OR($U859="OUT",$U859="TRF"),N($M859),0))</f>
        <v>0</v>
      </c>
      <c r="R859" s="32">
        <f>IF($B859="",0,IF($U859="IN",N($M859),0))</f>
        <v>0</v>
      </c>
      <c r="S859" s="33">
        <f>IF($B859="","",IF($M859="","⚠ مبلغ",IF($E859="","⚠ بانک عامل",IF(AND($U859="TRF",$F859=""),"⚠ بانک مقصد",IF(AND($V859&lt;&gt;"NONE",$V859&lt;&gt;"",$Z859=""),"⚠ طرف حساب","✓")))))</f>
        <v>0</v>
      </c>
      <c r="T859" s="29"/>
      <c r="U859" s="27">
        <f>IFERROR(VLOOKUP($D859,BankOpTbl,2,0),"")</f>
        <v>0</v>
      </c>
      <c r="V859" s="27">
        <f>IFERROR(VLOOKUP($D859,BankOpTbl,3,0),"")</f>
        <v>0</v>
      </c>
      <c r="W859" s="27">
        <f>IFERROR(VLOOKUP($D859,BankOpTbl,4,0),"")</f>
        <v>0</v>
      </c>
      <c r="X859" s="27">
        <f>IF($E859="","",IFERROR(VLOOKUP($E859,BankTbl,4,0),""))</f>
        <v>0</v>
      </c>
      <c r="Y859" s="27">
        <f>IF($F859="","",IFERROR(VLOOKUP($F859,BankTbl,4,0),""))</f>
        <v>0</v>
      </c>
      <c r="Z859" s="27">
        <f>IF($B859="","",IF($V859="PICK",LEFT($N859,5),IF($V859="FIXED",$W859,IF($V859="CODE",$H859,""))))</f>
        <v>0</v>
      </c>
    </row>
    <row r="860" spans="1:26" ht="21" customHeight="1">
      <c r="A860" s="27">
        <f>IF($B860="","",COUNTA($B$13:$B860))</f>
        <v>0</v>
      </c>
      <c r="B860" s="28"/>
      <c r="C860" s="28"/>
      <c r="D860" s="29"/>
      <c r="E860" s="29"/>
      <c r="F860" s="29"/>
      <c r="G860" s="28"/>
      <c r="H860" s="28"/>
      <c r="I860" s="30">
        <f>IF($H860="","",IFERROR(VLOOKUP($H860,AcctTbl,2,0),"کد ناشناخته"))</f>
        <v>0</v>
      </c>
      <c r="J860" s="27">
        <f>IF($H860="","",IFERROR(VLOOKUP($H860,AcctTbl,3,0),""))</f>
        <v>0</v>
      </c>
      <c r="K860" s="29"/>
      <c r="L860" s="28"/>
      <c r="M860" s="31"/>
      <c r="N860" s="29"/>
      <c r="O860" s="32">
        <f>IF($B860="",0,IF($U860="IN",N($M860),0))</f>
        <v>0</v>
      </c>
      <c r="P860" s="32">
        <f>IF($B860="",0,IF(OR($U860="OUT",$U860="TRF"),N($M860),0))</f>
        <v>0</v>
      </c>
      <c r="Q860" s="32">
        <f>IF($B860="",0,IF(OR($U860="OUT",$U860="TRF"),N($M860),0))</f>
        <v>0</v>
      </c>
      <c r="R860" s="32">
        <f>IF($B860="",0,IF($U860="IN",N($M860),0))</f>
        <v>0</v>
      </c>
      <c r="S860" s="33">
        <f>IF($B860="","",IF($M860="","⚠ مبلغ",IF($E860="","⚠ بانک عامل",IF(AND($U860="TRF",$F860=""),"⚠ بانک مقصد",IF(AND($V860&lt;&gt;"NONE",$V860&lt;&gt;"",$Z860=""),"⚠ طرف حساب","✓")))))</f>
        <v>0</v>
      </c>
      <c r="T860" s="29"/>
      <c r="U860" s="27">
        <f>IFERROR(VLOOKUP($D860,BankOpTbl,2,0),"")</f>
        <v>0</v>
      </c>
      <c r="V860" s="27">
        <f>IFERROR(VLOOKUP($D860,BankOpTbl,3,0),"")</f>
        <v>0</v>
      </c>
      <c r="W860" s="27">
        <f>IFERROR(VLOOKUP($D860,BankOpTbl,4,0),"")</f>
        <v>0</v>
      </c>
      <c r="X860" s="27">
        <f>IF($E860="","",IFERROR(VLOOKUP($E860,BankTbl,4,0),""))</f>
        <v>0</v>
      </c>
      <c r="Y860" s="27">
        <f>IF($F860="","",IFERROR(VLOOKUP($F860,BankTbl,4,0),""))</f>
        <v>0</v>
      </c>
      <c r="Z860" s="27">
        <f>IF($B860="","",IF($V860="PICK",LEFT($N860,5),IF($V860="FIXED",$W860,IF($V860="CODE",$H860,""))))</f>
        <v>0</v>
      </c>
    </row>
    <row r="861" spans="1:26" ht="21" customHeight="1">
      <c r="A861" s="27">
        <f>IF($B861="","",COUNTA($B$13:$B861))</f>
        <v>0</v>
      </c>
      <c r="B861" s="28"/>
      <c r="C861" s="28"/>
      <c r="D861" s="29"/>
      <c r="E861" s="29"/>
      <c r="F861" s="29"/>
      <c r="G861" s="28"/>
      <c r="H861" s="28"/>
      <c r="I861" s="30">
        <f>IF($H861="","",IFERROR(VLOOKUP($H861,AcctTbl,2,0),"کد ناشناخته"))</f>
        <v>0</v>
      </c>
      <c r="J861" s="27">
        <f>IF($H861="","",IFERROR(VLOOKUP($H861,AcctTbl,3,0),""))</f>
        <v>0</v>
      </c>
      <c r="K861" s="29"/>
      <c r="L861" s="28"/>
      <c r="M861" s="31"/>
      <c r="N861" s="29"/>
      <c r="O861" s="32">
        <f>IF($B861="",0,IF($U861="IN",N($M861),0))</f>
        <v>0</v>
      </c>
      <c r="P861" s="32">
        <f>IF($B861="",0,IF(OR($U861="OUT",$U861="TRF"),N($M861),0))</f>
        <v>0</v>
      </c>
      <c r="Q861" s="32">
        <f>IF($B861="",0,IF(OR($U861="OUT",$U861="TRF"),N($M861),0))</f>
        <v>0</v>
      </c>
      <c r="R861" s="32">
        <f>IF($B861="",0,IF($U861="IN",N($M861),0))</f>
        <v>0</v>
      </c>
      <c r="S861" s="33">
        <f>IF($B861="","",IF($M861="","⚠ مبلغ",IF($E861="","⚠ بانک عامل",IF(AND($U861="TRF",$F861=""),"⚠ بانک مقصد",IF(AND($V861&lt;&gt;"NONE",$V861&lt;&gt;"",$Z861=""),"⚠ طرف حساب","✓")))))</f>
        <v>0</v>
      </c>
      <c r="T861" s="29"/>
      <c r="U861" s="27">
        <f>IFERROR(VLOOKUP($D861,BankOpTbl,2,0),"")</f>
        <v>0</v>
      </c>
      <c r="V861" s="27">
        <f>IFERROR(VLOOKUP($D861,BankOpTbl,3,0),"")</f>
        <v>0</v>
      </c>
      <c r="W861" s="27">
        <f>IFERROR(VLOOKUP($D861,BankOpTbl,4,0),"")</f>
        <v>0</v>
      </c>
      <c r="X861" s="27">
        <f>IF($E861="","",IFERROR(VLOOKUP($E861,BankTbl,4,0),""))</f>
        <v>0</v>
      </c>
      <c r="Y861" s="27">
        <f>IF($F861="","",IFERROR(VLOOKUP($F861,BankTbl,4,0),""))</f>
        <v>0</v>
      </c>
      <c r="Z861" s="27">
        <f>IF($B861="","",IF($V861="PICK",LEFT($N861,5),IF($V861="FIXED",$W861,IF($V861="CODE",$H861,""))))</f>
        <v>0</v>
      </c>
    </row>
    <row r="862" spans="1:26" ht="21" customHeight="1">
      <c r="A862" s="27">
        <f>IF($B862="","",COUNTA($B$13:$B862))</f>
        <v>0</v>
      </c>
      <c r="B862" s="28"/>
      <c r="C862" s="28"/>
      <c r="D862" s="29"/>
      <c r="E862" s="29"/>
      <c r="F862" s="29"/>
      <c r="G862" s="28"/>
      <c r="H862" s="28"/>
      <c r="I862" s="30">
        <f>IF($H862="","",IFERROR(VLOOKUP($H862,AcctTbl,2,0),"کد ناشناخته"))</f>
        <v>0</v>
      </c>
      <c r="J862" s="27">
        <f>IF($H862="","",IFERROR(VLOOKUP($H862,AcctTbl,3,0),""))</f>
        <v>0</v>
      </c>
      <c r="K862" s="29"/>
      <c r="L862" s="28"/>
      <c r="M862" s="31"/>
      <c r="N862" s="29"/>
      <c r="O862" s="32">
        <f>IF($B862="",0,IF($U862="IN",N($M862),0))</f>
        <v>0</v>
      </c>
      <c r="P862" s="32">
        <f>IF($B862="",0,IF(OR($U862="OUT",$U862="TRF"),N($M862),0))</f>
        <v>0</v>
      </c>
      <c r="Q862" s="32">
        <f>IF($B862="",0,IF(OR($U862="OUT",$U862="TRF"),N($M862),0))</f>
        <v>0</v>
      </c>
      <c r="R862" s="32">
        <f>IF($B862="",0,IF($U862="IN",N($M862),0))</f>
        <v>0</v>
      </c>
      <c r="S862" s="33">
        <f>IF($B862="","",IF($M862="","⚠ مبلغ",IF($E862="","⚠ بانک عامل",IF(AND($U862="TRF",$F862=""),"⚠ بانک مقصد",IF(AND($V862&lt;&gt;"NONE",$V862&lt;&gt;"",$Z862=""),"⚠ طرف حساب","✓")))))</f>
        <v>0</v>
      </c>
      <c r="T862" s="29"/>
      <c r="U862" s="27">
        <f>IFERROR(VLOOKUP($D862,BankOpTbl,2,0),"")</f>
        <v>0</v>
      </c>
      <c r="V862" s="27">
        <f>IFERROR(VLOOKUP($D862,BankOpTbl,3,0),"")</f>
        <v>0</v>
      </c>
      <c r="W862" s="27">
        <f>IFERROR(VLOOKUP($D862,BankOpTbl,4,0),"")</f>
        <v>0</v>
      </c>
      <c r="X862" s="27">
        <f>IF($E862="","",IFERROR(VLOOKUP($E862,BankTbl,4,0),""))</f>
        <v>0</v>
      </c>
      <c r="Y862" s="27">
        <f>IF($F862="","",IFERROR(VLOOKUP($F862,BankTbl,4,0),""))</f>
        <v>0</v>
      </c>
      <c r="Z862" s="27">
        <f>IF($B862="","",IF($V862="PICK",LEFT($N862,5),IF($V862="FIXED",$W862,IF($V862="CODE",$H862,""))))</f>
        <v>0</v>
      </c>
    </row>
    <row r="863" spans="1:26" ht="21" customHeight="1">
      <c r="A863" s="27">
        <f>IF($B863="","",COUNTA($B$13:$B863))</f>
        <v>0</v>
      </c>
      <c r="B863" s="28"/>
      <c r="C863" s="28"/>
      <c r="D863" s="29"/>
      <c r="E863" s="29"/>
      <c r="F863" s="29"/>
      <c r="G863" s="28"/>
      <c r="H863" s="28"/>
      <c r="I863" s="30">
        <f>IF($H863="","",IFERROR(VLOOKUP($H863,AcctTbl,2,0),"کد ناشناخته"))</f>
        <v>0</v>
      </c>
      <c r="J863" s="27">
        <f>IF($H863="","",IFERROR(VLOOKUP($H863,AcctTbl,3,0),""))</f>
        <v>0</v>
      </c>
      <c r="K863" s="29"/>
      <c r="L863" s="28"/>
      <c r="M863" s="31"/>
      <c r="N863" s="29"/>
      <c r="O863" s="32">
        <f>IF($B863="",0,IF($U863="IN",N($M863),0))</f>
        <v>0</v>
      </c>
      <c r="P863" s="32">
        <f>IF($B863="",0,IF(OR($U863="OUT",$U863="TRF"),N($M863),0))</f>
        <v>0</v>
      </c>
      <c r="Q863" s="32">
        <f>IF($B863="",0,IF(OR($U863="OUT",$U863="TRF"),N($M863),0))</f>
        <v>0</v>
      </c>
      <c r="R863" s="32">
        <f>IF($B863="",0,IF($U863="IN",N($M863),0))</f>
        <v>0</v>
      </c>
      <c r="S863" s="33">
        <f>IF($B863="","",IF($M863="","⚠ مبلغ",IF($E863="","⚠ بانک عامل",IF(AND($U863="TRF",$F863=""),"⚠ بانک مقصد",IF(AND($V863&lt;&gt;"NONE",$V863&lt;&gt;"",$Z863=""),"⚠ طرف حساب","✓")))))</f>
        <v>0</v>
      </c>
      <c r="T863" s="29"/>
      <c r="U863" s="27">
        <f>IFERROR(VLOOKUP($D863,BankOpTbl,2,0),"")</f>
        <v>0</v>
      </c>
      <c r="V863" s="27">
        <f>IFERROR(VLOOKUP($D863,BankOpTbl,3,0),"")</f>
        <v>0</v>
      </c>
      <c r="W863" s="27">
        <f>IFERROR(VLOOKUP($D863,BankOpTbl,4,0),"")</f>
        <v>0</v>
      </c>
      <c r="X863" s="27">
        <f>IF($E863="","",IFERROR(VLOOKUP($E863,BankTbl,4,0),""))</f>
        <v>0</v>
      </c>
      <c r="Y863" s="27">
        <f>IF($F863="","",IFERROR(VLOOKUP($F863,BankTbl,4,0),""))</f>
        <v>0</v>
      </c>
      <c r="Z863" s="27">
        <f>IF($B863="","",IF($V863="PICK",LEFT($N863,5),IF($V863="FIXED",$W863,IF($V863="CODE",$H863,""))))</f>
        <v>0</v>
      </c>
    </row>
    <row r="864" spans="1:26" ht="21" customHeight="1">
      <c r="A864" s="27">
        <f>IF($B864="","",COUNTA($B$13:$B864))</f>
        <v>0</v>
      </c>
      <c r="B864" s="28"/>
      <c r="C864" s="28"/>
      <c r="D864" s="29"/>
      <c r="E864" s="29"/>
      <c r="F864" s="29"/>
      <c r="G864" s="28"/>
      <c r="H864" s="28"/>
      <c r="I864" s="30">
        <f>IF($H864="","",IFERROR(VLOOKUP($H864,AcctTbl,2,0),"کد ناشناخته"))</f>
        <v>0</v>
      </c>
      <c r="J864" s="27">
        <f>IF($H864="","",IFERROR(VLOOKUP($H864,AcctTbl,3,0),""))</f>
        <v>0</v>
      </c>
      <c r="K864" s="29"/>
      <c r="L864" s="28"/>
      <c r="M864" s="31"/>
      <c r="N864" s="29"/>
      <c r="O864" s="32">
        <f>IF($B864="",0,IF($U864="IN",N($M864),0))</f>
        <v>0</v>
      </c>
      <c r="P864" s="32">
        <f>IF($B864="",0,IF(OR($U864="OUT",$U864="TRF"),N($M864),0))</f>
        <v>0</v>
      </c>
      <c r="Q864" s="32">
        <f>IF($B864="",0,IF(OR($U864="OUT",$U864="TRF"),N($M864),0))</f>
        <v>0</v>
      </c>
      <c r="R864" s="32">
        <f>IF($B864="",0,IF($U864="IN",N($M864),0))</f>
        <v>0</v>
      </c>
      <c r="S864" s="33">
        <f>IF($B864="","",IF($M864="","⚠ مبلغ",IF($E864="","⚠ بانک عامل",IF(AND($U864="TRF",$F864=""),"⚠ بانک مقصد",IF(AND($V864&lt;&gt;"NONE",$V864&lt;&gt;"",$Z864=""),"⚠ طرف حساب","✓")))))</f>
        <v>0</v>
      </c>
      <c r="T864" s="29"/>
      <c r="U864" s="27">
        <f>IFERROR(VLOOKUP($D864,BankOpTbl,2,0),"")</f>
        <v>0</v>
      </c>
      <c r="V864" s="27">
        <f>IFERROR(VLOOKUP($D864,BankOpTbl,3,0),"")</f>
        <v>0</v>
      </c>
      <c r="W864" s="27">
        <f>IFERROR(VLOOKUP($D864,BankOpTbl,4,0),"")</f>
        <v>0</v>
      </c>
      <c r="X864" s="27">
        <f>IF($E864="","",IFERROR(VLOOKUP($E864,BankTbl,4,0),""))</f>
        <v>0</v>
      </c>
      <c r="Y864" s="27">
        <f>IF($F864="","",IFERROR(VLOOKUP($F864,BankTbl,4,0),""))</f>
        <v>0</v>
      </c>
      <c r="Z864" s="27">
        <f>IF($B864="","",IF($V864="PICK",LEFT($N864,5),IF($V864="FIXED",$W864,IF($V864="CODE",$H864,""))))</f>
        <v>0</v>
      </c>
    </row>
    <row r="865" spans="1:26" ht="21" customHeight="1">
      <c r="A865" s="27">
        <f>IF($B865="","",COUNTA($B$13:$B865))</f>
        <v>0</v>
      </c>
      <c r="B865" s="28"/>
      <c r="C865" s="28"/>
      <c r="D865" s="29"/>
      <c r="E865" s="29"/>
      <c r="F865" s="29"/>
      <c r="G865" s="28"/>
      <c r="H865" s="28"/>
      <c r="I865" s="30">
        <f>IF($H865="","",IFERROR(VLOOKUP($H865,AcctTbl,2,0),"کد ناشناخته"))</f>
        <v>0</v>
      </c>
      <c r="J865" s="27">
        <f>IF($H865="","",IFERROR(VLOOKUP($H865,AcctTbl,3,0),""))</f>
        <v>0</v>
      </c>
      <c r="K865" s="29"/>
      <c r="L865" s="28"/>
      <c r="M865" s="31"/>
      <c r="N865" s="29"/>
      <c r="O865" s="32">
        <f>IF($B865="",0,IF($U865="IN",N($M865),0))</f>
        <v>0</v>
      </c>
      <c r="P865" s="32">
        <f>IF($B865="",0,IF(OR($U865="OUT",$U865="TRF"),N($M865),0))</f>
        <v>0</v>
      </c>
      <c r="Q865" s="32">
        <f>IF($B865="",0,IF(OR($U865="OUT",$U865="TRF"),N($M865),0))</f>
        <v>0</v>
      </c>
      <c r="R865" s="32">
        <f>IF($B865="",0,IF($U865="IN",N($M865),0))</f>
        <v>0</v>
      </c>
      <c r="S865" s="33">
        <f>IF($B865="","",IF($M865="","⚠ مبلغ",IF($E865="","⚠ بانک عامل",IF(AND($U865="TRF",$F865=""),"⚠ بانک مقصد",IF(AND($V865&lt;&gt;"NONE",$V865&lt;&gt;"",$Z865=""),"⚠ طرف حساب","✓")))))</f>
        <v>0</v>
      </c>
      <c r="T865" s="29"/>
      <c r="U865" s="27">
        <f>IFERROR(VLOOKUP($D865,BankOpTbl,2,0),"")</f>
        <v>0</v>
      </c>
      <c r="V865" s="27">
        <f>IFERROR(VLOOKUP($D865,BankOpTbl,3,0),"")</f>
        <v>0</v>
      </c>
      <c r="W865" s="27">
        <f>IFERROR(VLOOKUP($D865,BankOpTbl,4,0),"")</f>
        <v>0</v>
      </c>
      <c r="X865" s="27">
        <f>IF($E865="","",IFERROR(VLOOKUP($E865,BankTbl,4,0),""))</f>
        <v>0</v>
      </c>
      <c r="Y865" s="27">
        <f>IF($F865="","",IFERROR(VLOOKUP($F865,BankTbl,4,0),""))</f>
        <v>0</v>
      </c>
      <c r="Z865" s="27">
        <f>IF($B865="","",IF($V865="PICK",LEFT($N865,5),IF($V865="FIXED",$W865,IF($V865="CODE",$H865,""))))</f>
        <v>0</v>
      </c>
    </row>
    <row r="866" spans="1:26" ht="21" customHeight="1">
      <c r="A866" s="27">
        <f>IF($B866="","",COUNTA($B$13:$B866))</f>
        <v>0</v>
      </c>
      <c r="B866" s="28"/>
      <c r="C866" s="28"/>
      <c r="D866" s="29"/>
      <c r="E866" s="29"/>
      <c r="F866" s="29"/>
      <c r="G866" s="28"/>
      <c r="H866" s="28"/>
      <c r="I866" s="30">
        <f>IF($H866="","",IFERROR(VLOOKUP($H866,AcctTbl,2,0),"کد ناشناخته"))</f>
        <v>0</v>
      </c>
      <c r="J866" s="27">
        <f>IF($H866="","",IFERROR(VLOOKUP($H866,AcctTbl,3,0),""))</f>
        <v>0</v>
      </c>
      <c r="K866" s="29"/>
      <c r="L866" s="28"/>
      <c r="M866" s="31"/>
      <c r="N866" s="29"/>
      <c r="O866" s="32">
        <f>IF($B866="",0,IF($U866="IN",N($M866),0))</f>
        <v>0</v>
      </c>
      <c r="P866" s="32">
        <f>IF($B866="",0,IF(OR($U866="OUT",$U866="TRF"),N($M866),0))</f>
        <v>0</v>
      </c>
      <c r="Q866" s="32">
        <f>IF($B866="",0,IF(OR($U866="OUT",$U866="TRF"),N($M866),0))</f>
        <v>0</v>
      </c>
      <c r="R866" s="32">
        <f>IF($B866="",0,IF($U866="IN",N($M866),0))</f>
        <v>0</v>
      </c>
      <c r="S866" s="33">
        <f>IF($B866="","",IF($M866="","⚠ مبلغ",IF($E866="","⚠ بانک عامل",IF(AND($U866="TRF",$F866=""),"⚠ بانک مقصد",IF(AND($V866&lt;&gt;"NONE",$V866&lt;&gt;"",$Z866=""),"⚠ طرف حساب","✓")))))</f>
        <v>0</v>
      </c>
      <c r="T866" s="29"/>
      <c r="U866" s="27">
        <f>IFERROR(VLOOKUP($D866,BankOpTbl,2,0),"")</f>
        <v>0</v>
      </c>
      <c r="V866" s="27">
        <f>IFERROR(VLOOKUP($D866,BankOpTbl,3,0),"")</f>
        <v>0</v>
      </c>
      <c r="W866" s="27">
        <f>IFERROR(VLOOKUP($D866,BankOpTbl,4,0),"")</f>
        <v>0</v>
      </c>
      <c r="X866" s="27">
        <f>IF($E866="","",IFERROR(VLOOKUP($E866,BankTbl,4,0),""))</f>
        <v>0</v>
      </c>
      <c r="Y866" s="27">
        <f>IF($F866="","",IFERROR(VLOOKUP($F866,BankTbl,4,0),""))</f>
        <v>0</v>
      </c>
      <c r="Z866" s="27">
        <f>IF($B866="","",IF($V866="PICK",LEFT($N866,5),IF($V866="FIXED",$W866,IF($V866="CODE",$H866,""))))</f>
        <v>0</v>
      </c>
    </row>
    <row r="867" spans="1:26" ht="21" customHeight="1">
      <c r="A867" s="27">
        <f>IF($B867="","",COUNTA($B$13:$B867))</f>
        <v>0</v>
      </c>
      <c r="B867" s="28"/>
      <c r="C867" s="28"/>
      <c r="D867" s="29"/>
      <c r="E867" s="29"/>
      <c r="F867" s="29"/>
      <c r="G867" s="28"/>
      <c r="H867" s="28"/>
      <c r="I867" s="30">
        <f>IF($H867="","",IFERROR(VLOOKUP($H867,AcctTbl,2,0),"کد ناشناخته"))</f>
        <v>0</v>
      </c>
      <c r="J867" s="27">
        <f>IF($H867="","",IFERROR(VLOOKUP($H867,AcctTbl,3,0),""))</f>
        <v>0</v>
      </c>
      <c r="K867" s="29"/>
      <c r="L867" s="28"/>
      <c r="M867" s="31"/>
      <c r="N867" s="29"/>
      <c r="O867" s="32">
        <f>IF($B867="",0,IF($U867="IN",N($M867),0))</f>
        <v>0</v>
      </c>
      <c r="P867" s="32">
        <f>IF($B867="",0,IF(OR($U867="OUT",$U867="TRF"),N($M867),0))</f>
        <v>0</v>
      </c>
      <c r="Q867" s="32">
        <f>IF($B867="",0,IF(OR($U867="OUT",$U867="TRF"),N($M867),0))</f>
        <v>0</v>
      </c>
      <c r="R867" s="32">
        <f>IF($B867="",0,IF($U867="IN",N($M867),0))</f>
        <v>0</v>
      </c>
      <c r="S867" s="33">
        <f>IF($B867="","",IF($M867="","⚠ مبلغ",IF($E867="","⚠ بانک عامل",IF(AND($U867="TRF",$F867=""),"⚠ بانک مقصد",IF(AND($V867&lt;&gt;"NONE",$V867&lt;&gt;"",$Z867=""),"⚠ طرف حساب","✓")))))</f>
        <v>0</v>
      </c>
      <c r="T867" s="29"/>
      <c r="U867" s="27">
        <f>IFERROR(VLOOKUP($D867,BankOpTbl,2,0),"")</f>
        <v>0</v>
      </c>
      <c r="V867" s="27">
        <f>IFERROR(VLOOKUP($D867,BankOpTbl,3,0),"")</f>
        <v>0</v>
      </c>
      <c r="W867" s="27">
        <f>IFERROR(VLOOKUP($D867,BankOpTbl,4,0),"")</f>
        <v>0</v>
      </c>
      <c r="X867" s="27">
        <f>IF($E867="","",IFERROR(VLOOKUP($E867,BankTbl,4,0),""))</f>
        <v>0</v>
      </c>
      <c r="Y867" s="27">
        <f>IF($F867="","",IFERROR(VLOOKUP($F867,BankTbl,4,0),""))</f>
        <v>0</v>
      </c>
      <c r="Z867" s="27">
        <f>IF($B867="","",IF($V867="PICK",LEFT($N867,5),IF($V867="FIXED",$W867,IF($V867="CODE",$H867,""))))</f>
        <v>0</v>
      </c>
    </row>
    <row r="868" spans="1:26" ht="21" customHeight="1">
      <c r="A868" s="27">
        <f>IF($B868="","",COUNTA($B$13:$B868))</f>
        <v>0</v>
      </c>
      <c r="B868" s="28"/>
      <c r="C868" s="28"/>
      <c r="D868" s="29"/>
      <c r="E868" s="29"/>
      <c r="F868" s="29"/>
      <c r="G868" s="28"/>
      <c r="H868" s="28"/>
      <c r="I868" s="30">
        <f>IF($H868="","",IFERROR(VLOOKUP($H868,AcctTbl,2,0),"کد ناشناخته"))</f>
        <v>0</v>
      </c>
      <c r="J868" s="27">
        <f>IF($H868="","",IFERROR(VLOOKUP($H868,AcctTbl,3,0),""))</f>
        <v>0</v>
      </c>
      <c r="K868" s="29"/>
      <c r="L868" s="28"/>
      <c r="M868" s="31"/>
      <c r="N868" s="29"/>
      <c r="O868" s="32">
        <f>IF($B868="",0,IF($U868="IN",N($M868),0))</f>
        <v>0</v>
      </c>
      <c r="P868" s="32">
        <f>IF($B868="",0,IF(OR($U868="OUT",$U868="TRF"),N($M868),0))</f>
        <v>0</v>
      </c>
      <c r="Q868" s="32">
        <f>IF($B868="",0,IF(OR($U868="OUT",$U868="TRF"),N($M868),0))</f>
        <v>0</v>
      </c>
      <c r="R868" s="32">
        <f>IF($B868="",0,IF($U868="IN",N($M868),0))</f>
        <v>0</v>
      </c>
      <c r="S868" s="33">
        <f>IF($B868="","",IF($M868="","⚠ مبلغ",IF($E868="","⚠ بانک عامل",IF(AND($U868="TRF",$F868=""),"⚠ بانک مقصد",IF(AND($V868&lt;&gt;"NONE",$V868&lt;&gt;"",$Z868=""),"⚠ طرف حساب","✓")))))</f>
        <v>0</v>
      </c>
      <c r="T868" s="29"/>
      <c r="U868" s="27">
        <f>IFERROR(VLOOKUP($D868,BankOpTbl,2,0),"")</f>
        <v>0</v>
      </c>
      <c r="V868" s="27">
        <f>IFERROR(VLOOKUP($D868,BankOpTbl,3,0),"")</f>
        <v>0</v>
      </c>
      <c r="W868" s="27">
        <f>IFERROR(VLOOKUP($D868,BankOpTbl,4,0),"")</f>
        <v>0</v>
      </c>
      <c r="X868" s="27">
        <f>IF($E868="","",IFERROR(VLOOKUP($E868,BankTbl,4,0),""))</f>
        <v>0</v>
      </c>
      <c r="Y868" s="27">
        <f>IF($F868="","",IFERROR(VLOOKUP($F868,BankTbl,4,0),""))</f>
        <v>0</v>
      </c>
      <c r="Z868" s="27">
        <f>IF($B868="","",IF($V868="PICK",LEFT($N868,5),IF($V868="FIXED",$W868,IF($V868="CODE",$H868,""))))</f>
        <v>0</v>
      </c>
    </row>
    <row r="869" spans="1:26" ht="21" customHeight="1">
      <c r="A869" s="27">
        <f>IF($B869="","",COUNTA($B$13:$B869))</f>
        <v>0</v>
      </c>
      <c r="B869" s="28"/>
      <c r="C869" s="28"/>
      <c r="D869" s="29"/>
      <c r="E869" s="29"/>
      <c r="F869" s="29"/>
      <c r="G869" s="28"/>
      <c r="H869" s="28"/>
      <c r="I869" s="30">
        <f>IF($H869="","",IFERROR(VLOOKUP($H869,AcctTbl,2,0),"کد ناشناخته"))</f>
        <v>0</v>
      </c>
      <c r="J869" s="27">
        <f>IF($H869="","",IFERROR(VLOOKUP($H869,AcctTbl,3,0),""))</f>
        <v>0</v>
      </c>
      <c r="K869" s="29"/>
      <c r="L869" s="28"/>
      <c r="M869" s="31"/>
      <c r="N869" s="29"/>
      <c r="O869" s="32">
        <f>IF($B869="",0,IF($U869="IN",N($M869),0))</f>
        <v>0</v>
      </c>
      <c r="P869" s="32">
        <f>IF($B869="",0,IF(OR($U869="OUT",$U869="TRF"),N($M869),0))</f>
        <v>0</v>
      </c>
      <c r="Q869" s="32">
        <f>IF($B869="",0,IF(OR($U869="OUT",$U869="TRF"),N($M869),0))</f>
        <v>0</v>
      </c>
      <c r="R869" s="32">
        <f>IF($B869="",0,IF($U869="IN",N($M869),0))</f>
        <v>0</v>
      </c>
      <c r="S869" s="33">
        <f>IF($B869="","",IF($M869="","⚠ مبلغ",IF($E869="","⚠ بانک عامل",IF(AND($U869="TRF",$F869=""),"⚠ بانک مقصد",IF(AND($V869&lt;&gt;"NONE",$V869&lt;&gt;"",$Z869=""),"⚠ طرف حساب","✓")))))</f>
        <v>0</v>
      </c>
      <c r="T869" s="29"/>
      <c r="U869" s="27">
        <f>IFERROR(VLOOKUP($D869,BankOpTbl,2,0),"")</f>
        <v>0</v>
      </c>
      <c r="V869" s="27">
        <f>IFERROR(VLOOKUP($D869,BankOpTbl,3,0),"")</f>
        <v>0</v>
      </c>
      <c r="W869" s="27">
        <f>IFERROR(VLOOKUP($D869,BankOpTbl,4,0),"")</f>
        <v>0</v>
      </c>
      <c r="X869" s="27">
        <f>IF($E869="","",IFERROR(VLOOKUP($E869,BankTbl,4,0),""))</f>
        <v>0</v>
      </c>
      <c r="Y869" s="27">
        <f>IF($F869="","",IFERROR(VLOOKUP($F869,BankTbl,4,0),""))</f>
        <v>0</v>
      </c>
      <c r="Z869" s="27">
        <f>IF($B869="","",IF($V869="PICK",LEFT($N869,5),IF($V869="FIXED",$W869,IF($V869="CODE",$H869,""))))</f>
        <v>0</v>
      </c>
    </row>
    <row r="870" spans="1:26" ht="21" customHeight="1">
      <c r="A870" s="27">
        <f>IF($B870="","",COUNTA($B$13:$B870))</f>
        <v>0</v>
      </c>
      <c r="B870" s="28"/>
      <c r="C870" s="28"/>
      <c r="D870" s="29"/>
      <c r="E870" s="29"/>
      <c r="F870" s="29"/>
      <c r="G870" s="28"/>
      <c r="H870" s="28"/>
      <c r="I870" s="30">
        <f>IF($H870="","",IFERROR(VLOOKUP($H870,AcctTbl,2,0),"کد ناشناخته"))</f>
        <v>0</v>
      </c>
      <c r="J870" s="27">
        <f>IF($H870="","",IFERROR(VLOOKUP($H870,AcctTbl,3,0),""))</f>
        <v>0</v>
      </c>
      <c r="K870" s="29"/>
      <c r="L870" s="28"/>
      <c r="M870" s="31"/>
      <c r="N870" s="29"/>
      <c r="O870" s="32">
        <f>IF($B870="",0,IF($U870="IN",N($M870),0))</f>
        <v>0</v>
      </c>
      <c r="P870" s="32">
        <f>IF($B870="",0,IF(OR($U870="OUT",$U870="TRF"),N($M870),0))</f>
        <v>0</v>
      </c>
      <c r="Q870" s="32">
        <f>IF($B870="",0,IF(OR($U870="OUT",$U870="TRF"),N($M870),0))</f>
        <v>0</v>
      </c>
      <c r="R870" s="32">
        <f>IF($B870="",0,IF($U870="IN",N($M870),0))</f>
        <v>0</v>
      </c>
      <c r="S870" s="33">
        <f>IF($B870="","",IF($M870="","⚠ مبلغ",IF($E870="","⚠ بانک عامل",IF(AND($U870="TRF",$F870=""),"⚠ بانک مقصد",IF(AND($V870&lt;&gt;"NONE",$V870&lt;&gt;"",$Z870=""),"⚠ طرف حساب","✓")))))</f>
        <v>0</v>
      </c>
      <c r="T870" s="29"/>
      <c r="U870" s="27">
        <f>IFERROR(VLOOKUP($D870,BankOpTbl,2,0),"")</f>
        <v>0</v>
      </c>
      <c r="V870" s="27">
        <f>IFERROR(VLOOKUP($D870,BankOpTbl,3,0),"")</f>
        <v>0</v>
      </c>
      <c r="W870" s="27">
        <f>IFERROR(VLOOKUP($D870,BankOpTbl,4,0),"")</f>
        <v>0</v>
      </c>
      <c r="X870" s="27">
        <f>IF($E870="","",IFERROR(VLOOKUP($E870,BankTbl,4,0),""))</f>
        <v>0</v>
      </c>
      <c r="Y870" s="27">
        <f>IF($F870="","",IFERROR(VLOOKUP($F870,BankTbl,4,0),""))</f>
        <v>0</v>
      </c>
      <c r="Z870" s="27">
        <f>IF($B870="","",IF($V870="PICK",LEFT($N870,5),IF($V870="FIXED",$W870,IF($V870="CODE",$H870,""))))</f>
        <v>0</v>
      </c>
    </row>
    <row r="871" spans="1:26" ht="21" customHeight="1">
      <c r="A871" s="27">
        <f>IF($B871="","",COUNTA($B$13:$B871))</f>
        <v>0</v>
      </c>
      <c r="B871" s="28"/>
      <c r="C871" s="28"/>
      <c r="D871" s="29"/>
      <c r="E871" s="29"/>
      <c r="F871" s="29"/>
      <c r="G871" s="28"/>
      <c r="H871" s="28"/>
      <c r="I871" s="30">
        <f>IF($H871="","",IFERROR(VLOOKUP($H871,AcctTbl,2,0),"کد ناشناخته"))</f>
        <v>0</v>
      </c>
      <c r="J871" s="27">
        <f>IF($H871="","",IFERROR(VLOOKUP($H871,AcctTbl,3,0),""))</f>
        <v>0</v>
      </c>
      <c r="K871" s="29"/>
      <c r="L871" s="28"/>
      <c r="M871" s="31"/>
      <c r="N871" s="29"/>
      <c r="O871" s="32">
        <f>IF($B871="",0,IF($U871="IN",N($M871),0))</f>
        <v>0</v>
      </c>
      <c r="P871" s="32">
        <f>IF($B871="",0,IF(OR($U871="OUT",$U871="TRF"),N($M871),0))</f>
        <v>0</v>
      </c>
      <c r="Q871" s="32">
        <f>IF($B871="",0,IF(OR($U871="OUT",$U871="TRF"),N($M871),0))</f>
        <v>0</v>
      </c>
      <c r="R871" s="32">
        <f>IF($B871="",0,IF($U871="IN",N($M871),0))</f>
        <v>0</v>
      </c>
      <c r="S871" s="33">
        <f>IF($B871="","",IF($M871="","⚠ مبلغ",IF($E871="","⚠ بانک عامل",IF(AND($U871="TRF",$F871=""),"⚠ بانک مقصد",IF(AND($V871&lt;&gt;"NONE",$V871&lt;&gt;"",$Z871=""),"⚠ طرف حساب","✓")))))</f>
        <v>0</v>
      </c>
      <c r="T871" s="29"/>
      <c r="U871" s="27">
        <f>IFERROR(VLOOKUP($D871,BankOpTbl,2,0),"")</f>
        <v>0</v>
      </c>
      <c r="V871" s="27">
        <f>IFERROR(VLOOKUP($D871,BankOpTbl,3,0),"")</f>
        <v>0</v>
      </c>
      <c r="W871" s="27">
        <f>IFERROR(VLOOKUP($D871,BankOpTbl,4,0),"")</f>
        <v>0</v>
      </c>
      <c r="X871" s="27">
        <f>IF($E871="","",IFERROR(VLOOKUP($E871,BankTbl,4,0),""))</f>
        <v>0</v>
      </c>
      <c r="Y871" s="27">
        <f>IF($F871="","",IFERROR(VLOOKUP($F871,BankTbl,4,0),""))</f>
        <v>0</v>
      </c>
      <c r="Z871" s="27">
        <f>IF($B871="","",IF($V871="PICK",LEFT($N871,5),IF($V871="FIXED",$W871,IF($V871="CODE",$H871,""))))</f>
        <v>0</v>
      </c>
    </row>
    <row r="872" spans="1:26" ht="21" customHeight="1">
      <c r="A872" s="27">
        <f>IF($B872="","",COUNTA($B$13:$B872))</f>
        <v>0</v>
      </c>
      <c r="B872" s="28"/>
      <c r="C872" s="28"/>
      <c r="D872" s="29"/>
      <c r="E872" s="29"/>
      <c r="F872" s="29"/>
      <c r="G872" s="28"/>
      <c r="H872" s="28"/>
      <c r="I872" s="30">
        <f>IF($H872="","",IFERROR(VLOOKUP($H872,AcctTbl,2,0),"کد ناشناخته"))</f>
        <v>0</v>
      </c>
      <c r="J872" s="27">
        <f>IF($H872="","",IFERROR(VLOOKUP($H872,AcctTbl,3,0),""))</f>
        <v>0</v>
      </c>
      <c r="K872" s="29"/>
      <c r="L872" s="28"/>
      <c r="M872" s="31"/>
      <c r="N872" s="29"/>
      <c r="O872" s="32">
        <f>IF($B872="",0,IF($U872="IN",N($M872),0))</f>
        <v>0</v>
      </c>
      <c r="P872" s="32">
        <f>IF($B872="",0,IF(OR($U872="OUT",$U872="TRF"),N($M872),0))</f>
        <v>0</v>
      </c>
      <c r="Q872" s="32">
        <f>IF($B872="",0,IF(OR($U872="OUT",$U872="TRF"),N($M872),0))</f>
        <v>0</v>
      </c>
      <c r="R872" s="32">
        <f>IF($B872="",0,IF($U872="IN",N($M872),0))</f>
        <v>0</v>
      </c>
      <c r="S872" s="33">
        <f>IF($B872="","",IF($M872="","⚠ مبلغ",IF($E872="","⚠ بانک عامل",IF(AND($U872="TRF",$F872=""),"⚠ بانک مقصد",IF(AND($V872&lt;&gt;"NONE",$V872&lt;&gt;"",$Z872=""),"⚠ طرف حساب","✓")))))</f>
        <v>0</v>
      </c>
      <c r="T872" s="29"/>
      <c r="U872" s="27">
        <f>IFERROR(VLOOKUP($D872,BankOpTbl,2,0),"")</f>
        <v>0</v>
      </c>
      <c r="V872" s="27">
        <f>IFERROR(VLOOKUP($D872,BankOpTbl,3,0),"")</f>
        <v>0</v>
      </c>
      <c r="W872" s="27">
        <f>IFERROR(VLOOKUP($D872,BankOpTbl,4,0),"")</f>
        <v>0</v>
      </c>
      <c r="X872" s="27">
        <f>IF($E872="","",IFERROR(VLOOKUP($E872,BankTbl,4,0),""))</f>
        <v>0</v>
      </c>
      <c r="Y872" s="27">
        <f>IF($F872="","",IFERROR(VLOOKUP($F872,BankTbl,4,0),""))</f>
        <v>0</v>
      </c>
      <c r="Z872" s="27">
        <f>IF($B872="","",IF($V872="PICK",LEFT($N872,5),IF($V872="FIXED",$W872,IF($V872="CODE",$H872,""))))</f>
        <v>0</v>
      </c>
    </row>
    <row r="873" spans="1:26" ht="21" customHeight="1">
      <c r="A873" s="27">
        <f>IF($B873="","",COUNTA($B$13:$B873))</f>
        <v>0</v>
      </c>
      <c r="B873" s="28"/>
      <c r="C873" s="28"/>
      <c r="D873" s="29"/>
      <c r="E873" s="29"/>
      <c r="F873" s="29"/>
      <c r="G873" s="28"/>
      <c r="H873" s="28"/>
      <c r="I873" s="30">
        <f>IF($H873="","",IFERROR(VLOOKUP($H873,AcctTbl,2,0),"کد ناشناخته"))</f>
        <v>0</v>
      </c>
      <c r="J873" s="27">
        <f>IF($H873="","",IFERROR(VLOOKUP($H873,AcctTbl,3,0),""))</f>
        <v>0</v>
      </c>
      <c r="K873" s="29"/>
      <c r="L873" s="28"/>
      <c r="M873" s="31"/>
      <c r="N873" s="29"/>
      <c r="O873" s="32">
        <f>IF($B873="",0,IF($U873="IN",N($M873),0))</f>
        <v>0</v>
      </c>
      <c r="P873" s="32">
        <f>IF($B873="",0,IF(OR($U873="OUT",$U873="TRF"),N($M873),0))</f>
        <v>0</v>
      </c>
      <c r="Q873" s="32">
        <f>IF($B873="",0,IF(OR($U873="OUT",$U873="TRF"),N($M873),0))</f>
        <v>0</v>
      </c>
      <c r="R873" s="32">
        <f>IF($B873="",0,IF($U873="IN",N($M873),0))</f>
        <v>0</v>
      </c>
      <c r="S873" s="33">
        <f>IF($B873="","",IF($M873="","⚠ مبلغ",IF($E873="","⚠ بانک عامل",IF(AND($U873="TRF",$F873=""),"⚠ بانک مقصد",IF(AND($V873&lt;&gt;"NONE",$V873&lt;&gt;"",$Z873=""),"⚠ طرف حساب","✓")))))</f>
        <v>0</v>
      </c>
      <c r="T873" s="29"/>
      <c r="U873" s="27">
        <f>IFERROR(VLOOKUP($D873,BankOpTbl,2,0),"")</f>
        <v>0</v>
      </c>
      <c r="V873" s="27">
        <f>IFERROR(VLOOKUP($D873,BankOpTbl,3,0),"")</f>
        <v>0</v>
      </c>
      <c r="W873" s="27">
        <f>IFERROR(VLOOKUP($D873,BankOpTbl,4,0),"")</f>
        <v>0</v>
      </c>
      <c r="X873" s="27">
        <f>IF($E873="","",IFERROR(VLOOKUP($E873,BankTbl,4,0),""))</f>
        <v>0</v>
      </c>
      <c r="Y873" s="27">
        <f>IF($F873="","",IFERROR(VLOOKUP($F873,BankTbl,4,0),""))</f>
        <v>0</v>
      </c>
      <c r="Z873" s="27">
        <f>IF($B873="","",IF($V873="PICK",LEFT($N873,5),IF($V873="FIXED",$W873,IF($V873="CODE",$H873,""))))</f>
        <v>0</v>
      </c>
    </row>
    <row r="874" spans="1:26" ht="21" customHeight="1">
      <c r="A874" s="27">
        <f>IF($B874="","",COUNTA($B$13:$B874))</f>
        <v>0</v>
      </c>
      <c r="B874" s="28"/>
      <c r="C874" s="28"/>
      <c r="D874" s="29"/>
      <c r="E874" s="29"/>
      <c r="F874" s="29"/>
      <c r="G874" s="28"/>
      <c r="H874" s="28"/>
      <c r="I874" s="30">
        <f>IF($H874="","",IFERROR(VLOOKUP($H874,AcctTbl,2,0),"کد ناشناخته"))</f>
        <v>0</v>
      </c>
      <c r="J874" s="27">
        <f>IF($H874="","",IFERROR(VLOOKUP($H874,AcctTbl,3,0),""))</f>
        <v>0</v>
      </c>
      <c r="K874" s="29"/>
      <c r="L874" s="28"/>
      <c r="M874" s="31"/>
      <c r="N874" s="29"/>
      <c r="O874" s="32">
        <f>IF($B874="",0,IF($U874="IN",N($M874),0))</f>
        <v>0</v>
      </c>
      <c r="P874" s="32">
        <f>IF($B874="",0,IF(OR($U874="OUT",$U874="TRF"),N($M874),0))</f>
        <v>0</v>
      </c>
      <c r="Q874" s="32">
        <f>IF($B874="",0,IF(OR($U874="OUT",$U874="TRF"),N($M874),0))</f>
        <v>0</v>
      </c>
      <c r="R874" s="32">
        <f>IF($B874="",0,IF($U874="IN",N($M874),0))</f>
        <v>0</v>
      </c>
      <c r="S874" s="33">
        <f>IF($B874="","",IF($M874="","⚠ مبلغ",IF($E874="","⚠ بانک عامل",IF(AND($U874="TRF",$F874=""),"⚠ بانک مقصد",IF(AND($V874&lt;&gt;"NONE",$V874&lt;&gt;"",$Z874=""),"⚠ طرف حساب","✓")))))</f>
        <v>0</v>
      </c>
      <c r="T874" s="29"/>
      <c r="U874" s="27">
        <f>IFERROR(VLOOKUP($D874,BankOpTbl,2,0),"")</f>
        <v>0</v>
      </c>
      <c r="V874" s="27">
        <f>IFERROR(VLOOKUP($D874,BankOpTbl,3,0),"")</f>
        <v>0</v>
      </c>
      <c r="W874" s="27">
        <f>IFERROR(VLOOKUP($D874,BankOpTbl,4,0),"")</f>
        <v>0</v>
      </c>
      <c r="X874" s="27">
        <f>IF($E874="","",IFERROR(VLOOKUP($E874,BankTbl,4,0),""))</f>
        <v>0</v>
      </c>
      <c r="Y874" s="27">
        <f>IF($F874="","",IFERROR(VLOOKUP($F874,BankTbl,4,0),""))</f>
        <v>0</v>
      </c>
      <c r="Z874" s="27">
        <f>IF($B874="","",IF($V874="PICK",LEFT($N874,5),IF($V874="FIXED",$W874,IF($V874="CODE",$H874,""))))</f>
        <v>0</v>
      </c>
    </row>
    <row r="875" spans="1:26" ht="21" customHeight="1">
      <c r="A875" s="27">
        <f>IF($B875="","",COUNTA($B$13:$B875))</f>
        <v>0</v>
      </c>
      <c r="B875" s="28"/>
      <c r="C875" s="28"/>
      <c r="D875" s="29"/>
      <c r="E875" s="29"/>
      <c r="F875" s="29"/>
      <c r="G875" s="28"/>
      <c r="H875" s="28"/>
      <c r="I875" s="30">
        <f>IF($H875="","",IFERROR(VLOOKUP($H875,AcctTbl,2,0),"کد ناشناخته"))</f>
        <v>0</v>
      </c>
      <c r="J875" s="27">
        <f>IF($H875="","",IFERROR(VLOOKUP($H875,AcctTbl,3,0),""))</f>
        <v>0</v>
      </c>
      <c r="K875" s="29"/>
      <c r="L875" s="28"/>
      <c r="M875" s="31"/>
      <c r="N875" s="29"/>
      <c r="O875" s="32">
        <f>IF($B875="",0,IF($U875="IN",N($M875),0))</f>
        <v>0</v>
      </c>
      <c r="P875" s="32">
        <f>IF($B875="",0,IF(OR($U875="OUT",$U875="TRF"),N($M875),0))</f>
        <v>0</v>
      </c>
      <c r="Q875" s="32">
        <f>IF($B875="",0,IF(OR($U875="OUT",$U875="TRF"),N($M875),0))</f>
        <v>0</v>
      </c>
      <c r="R875" s="32">
        <f>IF($B875="",0,IF($U875="IN",N($M875),0))</f>
        <v>0</v>
      </c>
      <c r="S875" s="33">
        <f>IF($B875="","",IF($M875="","⚠ مبلغ",IF($E875="","⚠ بانک عامل",IF(AND($U875="TRF",$F875=""),"⚠ بانک مقصد",IF(AND($V875&lt;&gt;"NONE",$V875&lt;&gt;"",$Z875=""),"⚠ طرف حساب","✓")))))</f>
        <v>0</v>
      </c>
      <c r="T875" s="29"/>
      <c r="U875" s="27">
        <f>IFERROR(VLOOKUP($D875,BankOpTbl,2,0),"")</f>
        <v>0</v>
      </c>
      <c r="V875" s="27">
        <f>IFERROR(VLOOKUP($D875,BankOpTbl,3,0),"")</f>
        <v>0</v>
      </c>
      <c r="W875" s="27">
        <f>IFERROR(VLOOKUP($D875,BankOpTbl,4,0),"")</f>
        <v>0</v>
      </c>
      <c r="X875" s="27">
        <f>IF($E875="","",IFERROR(VLOOKUP($E875,BankTbl,4,0),""))</f>
        <v>0</v>
      </c>
      <c r="Y875" s="27">
        <f>IF($F875="","",IFERROR(VLOOKUP($F875,BankTbl,4,0),""))</f>
        <v>0</v>
      </c>
      <c r="Z875" s="27">
        <f>IF($B875="","",IF($V875="PICK",LEFT($N875,5),IF($V875="FIXED",$W875,IF($V875="CODE",$H875,""))))</f>
        <v>0</v>
      </c>
    </row>
    <row r="876" spans="1:26" ht="21" customHeight="1">
      <c r="A876" s="27">
        <f>IF($B876="","",COUNTA($B$13:$B876))</f>
        <v>0</v>
      </c>
      <c r="B876" s="28"/>
      <c r="C876" s="28"/>
      <c r="D876" s="29"/>
      <c r="E876" s="29"/>
      <c r="F876" s="29"/>
      <c r="G876" s="28"/>
      <c r="H876" s="28"/>
      <c r="I876" s="30">
        <f>IF($H876="","",IFERROR(VLOOKUP($H876,AcctTbl,2,0),"کد ناشناخته"))</f>
        <v>0</v>
      </c>
      <c r="J876" s="27">
        <f>IF($H876="","",IFERROR(VLOOKUP($H876,AcctTbl,3,0),""))</f>
        <v>0</v>
      </c>
      <c r="K876" s="29"/>
      <c r="L876" s="28"/>
      <c r="M876" s="31"/>
      <c r="N876" s="29"/>
      <c r="O876" s="32">
        <f>IF($B876="",0,IF($U876="IN",N($M876),0))</f>
        <v>0</v>
      </c>
      <c r="P876" s="32">
        <f>IF($B876="",0,IF(OR($U876="OUT",$U876="TRF"),N($M876),0))</f>
        <v>0</v>
      </c>
      <c r="Q876" s="32">
        <f>IF($B876="",0,IF(OR($U876="OUT",$U876="TRF"),N($M876),0))</f>
        <v>0</v>
      </c>
      <c r="R876" s="32">
        <f>IF($B876="",0,IF($U876="IN",N($M876),0))</f>
        <v>0</v>
      </c>
      <c r="S876" s="33">
        <f>IF($B876="","",IF($M876="","⚠ مبلغ",IF($E876="","⚠ بانک عامل",IF(AND($U876="TRF",$F876=""),"⚠ بانک مقصد",IF(AND($V876&lt;&gt;"NONE",$V876&lt;&gt;"",$Z876=""),"⚠ طرف حساب","✓")))))</f>
        <v>0</v>
      </c>
      <c r="T876" s="29"/>
      <c r="U876" s="27">
        <f>IFERROR(VLOOKUP($D876,BankOpTbl,2,0),"")</f>
        <v>0</v>
      </c>
      <c r="V876" s="27">
        <f>IFERROR(VLOOKUP($D876,BankOpTbl,3,0),"")</f>
        <v>0</v>
      </c>
      <c r="W876" s="27">
        <f>IFERROR(VLOOKUP($D876,BankOpTbl,4,0),"")</f>
        <v>0</v>
      </c>
      <c r="X876" s="27">
        <f>IF($E876="","",IFERROR(VLOOKUP($E876,BankTbl,4,0),""))</f>
        <v>0</v>
      </c>
      <c r="Y876" s="27">
        <f>IF($F876="","",IFERROR(VLOOKUP($F876,BankTbl,4,0),""))</f>
        <v>0</v>
      </c>
      <c r="Z876" s="27">
        <f>IF($B876="","",IF($V876="PICK",LEFT($N876,5),IF($V876="FIXED",$W876,IF($V876="CODE",$H876,""))))</f>
        <v>0</v>
      </c>
    </row>
    <row r="877" spans="1:26" ht="21" customHeight="1">
      <c r="A877" s="27">
        <f>IF($B877="","",COUNTA($B$13:$B877))</f>
        <v>0</v>
      </c>
      <c r="B877" s="28"/>
      <c r="C877" s="28"/>
      <c r="D877" s="29"/>
      <c r="E877" s="29"/>
      <c r="F877" s="29"/>
      <c r="G877" s="28"/>
      <c r="H877" s="28"/>
      <c r="I877" s="30">
        <f>IF($H877="","",IFERROR(VLOOKUP($H877,AcctTbl,2,0),"کد ناشناخته"))</f>
        <v>0</v>
      </c>
      <c r="J877" s="27">
        <f>IF($H877="","",IFERROR(VLOOKUP($H877,AcctTbl,3,0),""))</f>
        <v>0</v>
      </c>
      <c r="K877" s="29"/>
      <c r="L877" s="28"/>
      <c r="M877" s="31"/>
      <c r="N877" s="29"/>
      <c r="O877" s="32">
        <f>IF($B877="",0,IF($U877="IN",N($M877),0))</f>
        <v>0</v>
      </c>
      <c r="P877" s="32">
        <f>IF($B877="",0,IF(OR($U877="OUT",$U877="TRF"),N($M877),0))</f>
        <v>0</v>
      </c>
      <c r="Q877" s="32">
        <f>IF($B877="",0,IF(OR($U877="OUT",$U877="TRF"),N($M877),0))</f>
        <v>0</v>
      </c>
      <c r="R877" s="32">
        <f>IF($B877="",0,IF($U877="IN",N($M877),0))</f>
        <v>0</v>
      </c>
      <c r="S877" s="33">
        <f>IF($B877="","",IF($M877="","⚠ مبلغ",IF($E877="","⚠ بانک عامل",IF(AND($U877="TRF",$F877=""),"⚠ بانک مقصد",IF(AND($V877&lt;&gt;"NONE",$V877&lt;&gt;"",$Z877=""),"⚠ طرف حساب","✓")))))</f>
        <v>0</v>
      </c>
      <c r="T877" s="29"/>
      <c r="U877" s="27">
        <f>IFERROR(VLOOKUP($D877,BankOpTbl,2,0),"")</f>
        <v>0</v>
      </c>
      <c r="V877" s="27">
        <f>IFERROR(VLOOKUP($D877,BankOpTbl,3,0),"")</f>
        <v>0</v>
      </c>
      <c r="W877" s="27">
        <f>IFERROR(VLOOKUP($D877,BankOpTbl,4,0),"")</f>
        <v>0</v>
      </c>
      <c r="X877" s="27">
        <f>IF($E877="","",IFERROR(VLOOKUP($E877,BankTbl,4,0),""))</f>
        <v>0</v>
      </c>
      <c r="Y877" s="27">
        <f>IF($F877="","",IFERROR(VLOOKUP($F877,BankTbl,4,0),""))</f>
        <v>0</v>
      </c>
      <c r="Z877" s="27">
        <f>IF($B877="","",IF($V877="PICK",LEFT($N877,5),IF($V877="FIXED",$W877,IF($V877="CODE",$H877,""))))</f>
        <v>0</v>
      </c>
    </row>
    <row r="878" spans="1:26" ht="21" customHeight="1">
      <c r="A878" s="27">
        <f>IF($B878="","",COUNTA($B$13:$B878))</f>
        <v>0</v>
      </c>
      <c r="B878" s="28"/>
      <c r="C878" s="28"/>
      <c r="D878" s="29"/>
      <c r="E878" s="29"/>
      <c r="F878" s="29"/>
      <c r="G878" s="28"/>
      <c r="H878" s="28"/>
      <c r="I878" s="30">
        <f>IF($H878="","",IFERROR(VLOOKUP($H878,AcctTbl,2,0),"کد ناشناخته"))</f>
        <v>0</v>
      </c>
      <c r="J878" s="27">
        <f>IF($H878="","",IFERROR(VLOOKUP($H878,AcctTbl,3,0),""))</f>
        <v>0</v>
      </c>
      <c r="K878" s="29"/>
      <c r="L878" s="28"/>
      <c r="M878" s="31"/>
      <c r="N878" s="29"/>
      <c r="O878" s="32">
        <f>IF($B878="",0,IF($U878="IN",N($M878),0))</f>
        <v>0</v>
      </c>
      <c r="P878" s="32">
        <f>IF($B878="",0,IF(OR($U878="OUT",$U878="TRF"),N($M878),0))</f>
        <v>0</v>
      </c>
      <c r="Q878" s="32">
        <f>IF($B878="",0,IF(OR($U878="OUT",$U878="TRF"),N($M878),0))</f>
        <v>0</v>
      </c>
      <c r="R878" s="32">
        <f>IF($B878="",0,IF($U878="IN",N($M878),0))</f>
        <v>0</v>
      </c>
      <c r="S878" s="33">
        <f>IF($B878="","",IF($M878="","⚠ مبلغ",IF($E878="","⚠ بانک عامل",IF(AND($U878="TRF",$F878=""),"⚠ بانک مقصد",IF(AND($V878&lt;&gt;"NONE",$V878&lt;&gt;"",$Z878=""),"⚠ طرف حساب","✓")))))</f>
        <v>0</v>
      </c>
      <c r="T878" s="29"/>
      <c r="U878" s="27">
        <f>IFERROR(VLOOKUP($D878,BankOpTbl,2,0),"")</f>
        <v>0</v>
      </c>
      <c r="V878" s="27">
        <f>IFERROR(VLOOKUP($D878,BankOpTbl,3,0),"")</f>
        <v>0</v>
      </c>
      <c r="W878" s="27">
        <f>IFERROR(VLOOKUP($D878,BankOpTbl,4,0),"")</f>
        <v>0</v>
      </c>
      <c r="X878" s="27">
        <f>IF($E878="","",IFERROR(VLOOKUP($E878,BankTbl,4,0),""))</f>
        <v>0</v>
      </c>
      <c r="Y878" s="27">
        <f>IF($F878="","",IFERROR(VLOOKUP($F878,BankTbl,4,0),""))</f>
        <v>0</v>
      </c>
      <c r="Z878" s="27">
        <f>IF($B878="","",IF($V878="PICK",LEFT($N878,5),IF($V878="FIXED",$W878,IF($V878="CODE",$H878,""))))</f>
        <v>0</v>
      </c>
    </row>
    <row r="879" spans="1:26" ht="21" customHeight="1">
      <c r="A879" s="27">
        <f>IF($B879="","",COUNTA($B$13:$B879))</f>
        <v>0</v>
      </c>
      <c r="B879" s="28"/>
      <c r="C879" s="28"/>
      <c r="D879" s="29"/>
      <c r="E879" s="29"/>
      <c r="F879" s="29"/>
      <c r="G879" s="28"/>
      <c r="H879" s="28"/>
      <c r="I879" s="30">
        <f>IF($H879="","",IFERROR(VLOOKUP($H879,AcctTbl,2,0),"کد ناشناخته"))</f>
        <v>0</v>
      </c>
      <c r="J879" s="27">
        <f>IF($H879="","",IFERROR(VLOOKUP($H879,AcctTbl,3,0),""))</f>
        <v>0</v>
      </c>
      <c r="K879" s="29"/>
      <c r="L879" s="28"/>
      <c r="M879" s="31"/>
      <c r="N879" s="29"/>
      <c r="O879" s="32">
        <f>IF($B879="",0,IF($U879="IN",N($M879),0))</f>
        <v>0</v>
      </c>
      <c r="P879" s="32">
        <f>IF($B879="",0,IF(OR($U879="OUT",$U879="TRF"),N($M879),0))</f>
        <v>0</v>
      </c>
      <c r="Q879" s="32">
        <f>IF($B879="",0,IF(OR($U879="OUT",$U879="TRF"),N($M879),0))</f>
        <v>0</v>
      </c>
      <c r="R879" s="32">
        <f>IF($B879="",0,IF($U879="IN",N($M879),0))</f>
        <v>0</v>
      </c>
      <c r="S879" s="33">
        <f>IF($B879="","",IF($M879="","⚠ مبلغ",IF($E879="","⚠ بانک عامل",IF(AND($U879="TRF",$F879=""),"⚠ بانک مقصد",IF(AND($V879&lt;&gt;"NONE",$V879&lt;&gt;"",$Z879=""),"⚠ طرف حساب","✓")))))</f>
        <v>0</v>
      </c>
      <c r="T879" s="29"/>
      <c r="U879" s="27">
        <f>IFERROR(VLOOKUP($D879,BankOpTbl,2,0),"")</f>
        <v>0</v>
      </c>
      <c r="V879" s="27">
        <f>IFERROR(VLOOKUP($D879,BankOpTbl,3,0),"")</f>
        <v>0</v>
      </c>
      <c r="W879" s="27">
        <f>IFERROR(VLOOKUP($D879,BankOpTbl,4,0),"")</f>
        <v>0</v>
      </c>
      <c r="X879" s="27">
        <f>IF($E879="","",IFERROR(VLOOKUP($E879,BankTbl,4,0),""))</f>
        <v>0</v>
      </c>
      <c r="Y879" s="27">
        <f>IF($F879="","",IFERROR(VLOOKUP($F879,BankTbl,4,0),""))</f>
        <v>0</v>
      </c>
      <c r="Z879" s="27">
        <f>IF($B879="","",IF($V879="PICK",LEFT($N879,5),IF($V879="FIXED",$W879,IF($V879="CODE",$H879,""))))</f>
        <v>0</v>
      </c>
    </row>
    <row r="880" spans="1:26" ht="21" customHeight="1">
      <c r="A880" s="27">
        <f>IF($B880="","",COUNTA($B$13:$B880))</f>
        <v>0</v>
      </c>
      <c r="B880" s="28"/>
      <c r="C880" s="28"/>
      <c r="D880" s="29"/>
      <c r="E880" s="29"/>
      <c r="F880" s="29"/>
      <c r="G880" s="28"/>
      <c r="H880" s="28"/>
      <c r="I880" s="30">
        <f>IF($H880="","",IFERROR(VLOOKUP($H880,AcctTbl,2,0),"کد ناشناخته"))</f>
        <v>0</v>
      </c>
      <c r="J880" s="27">
        <f>IF($H880="","",IFERROR(VLOOKUP($H880,AcctTbl,3,0),""))</f>
        <v>0</v>
      </c>
      <c r="K880" s="29"/>
      <c r="L880" s="28"/>
      <c r="M880" s="31"/>
      <c r="N880" s="29"/>
      <c r="O880" s="32">
        <f>IF($B880="",0,IF($U880="IN",N($M880),0))</f>
        <v>0</v>
      </c>
      <c r="P880" s="32">
        <f>IF($B880="",0,IF(OR($U880="OUT",$U880="TRF"),N($M880),0))</f>
        <v>0</v>
      </c>
      <c r="Q880" s="32">
        <f>IF($B880="",0,IF(OR($U880="OUT",$U880="TRF"),N($M880),0))</f>
        <v>0</v>
      </c>
      <c r="R880" s="32">
        <f>IF($B880="",0,IF($U880="IN",N($M880),0))</f>
        <v>0</v>
      </c>
      <c r="S880" s="33">
        <f>IF($B880="","",IF($M880="","⚠ مبلغ",IF($E880="","⚠ بانک عامل",IF(AND($U880="TRF",$F880=""),"⚠ بانک مقصد",IF(AND($V880&lt;&gt;"NONE",$V880&lt;&gt;"",$Z880=""),"⚠ طرف حساب","✓")))))</f>
        <v>0</v>
      </c>
      <c r="T880" s="29"/>
      <c r="U880" s="27">
        <f>IFERROR(VLOOKUP($D880,BankOpTbl,2,0),"")</f>
        <v>0</v>
      </c>
      <c r="V880" s="27">
        <f>IFERROR(VLOOKUP($D880,BankOpTbl,3,0),"")</f>
        <v>0</v>
      </c>
      <c r="W880" s="27">
        <f>IFERROR(VLOOKUP($D880,BankOpTbl,4,0),"")</f>
        <v>0</v>
      </c>
      <c r="X880" s="27">
        <f>IF($E880="","",IFERROR(VLOOKUP($E880,BankTbl,4,0),""))</f>
        <v>0</v>
      </c>
      <c r="Y880" s="27">
        <f>IF($F880="","",IFERROR(VLOOKUP($F880,BankTbl,4,0),""))</f>
        <v>0</v>
      </c>
      <c r="Z880" s="27">
        <f>IF($B880="","",IF($V880="PICK",LEFT($N880,5),IF($V880="FIXED",$W880,IF($V880="CODE",$H880,""))))</f>
        <v>0</v>
      </c>
    </row>
    <row r="881" spans="1:26" ht="21" customHeight="1">
      <c r="A881" s="27">
        <f>IF($B881="","",COUNTA($B$13:$B881))</f>
        <v>0</v>
      </c>
      <c r="B881" s="28"/>
      <c r="C881" s="28"/>
      <c r="D881" s="29"/>
      <c r="E881" s="29"/>
      <c r="F881" s="29"/>
      <c r="G881" s="28"/>
      <c r="H881" s="28"/>
      <c r="I881" s="30">
        <f>IF($H881="","",IFERROR(VLOOKUP($H881,AcctTbl,2,0),"کد ناشناخته"))</f>
        <v>0</v>
      </c>
      <c r="J881" s="27">
        <f>IF($H881="","",IFERROR(VLOOKUP($H881,AcctTbl,3,0),""))</f>
        <v>0</v>
      </c>
      <c r="K881" s="29"/>
      <c r="L881" s="28"/>
      <c r="M881" s="31"/>
      <c r="N881" s="29"/>
      <c r="O881" s="32">
        <f>IF($B881="",0,IF($U881="IN",N($M881),0))</f>
        <v>0</v>
      </c>
      <c r="P881" s="32">
        <f>IF($B881="",0,IF(OR($U881="OUT",$U881="TRF"),N($M881),0))</f>
        <v>0</v>
      </c>
      <c r="Q881" s="32">
        <f>IF($B881="",0,IF(OR($U881="OUT",$U881="TRF"),N($M881),0))</f>
        <v>0</v>
      </c>
      <c r="R881" s="32">
        <f>IF($B881="",0,IF($U881="IN",N($M881),0))</f>
        <v>0</v>
      </c>
      <c r="S881" s="33">
        <f>IF($B881="","",IF($M881="","⚠ مبلغ",IF($E881="","⚠ بانک عامل",IF(AND($U881="TRF",$F881=""),"⚠ بانک مقصد",IF(AND($V881&lt;&gt;"NONE",$V881&lt;&gt;"",$Z881=""),"⚠ طرف حساب","✓")))))</f>
        <v>0</v>
      </c>
      <c r="T881" s="29"/>
      <c r="U881" s="27">
        <f>IFERROR(VLOOKUP($D881,BankOpTbl,2,0),"")</f>
        <v>0</v>
      </c>
      <c r="V881" s="27">
        <f>IFERROR(VLOOKUP($D881,BankOpTbl,3,0),"")</f>
        <v>0</v>
      </c>
      <c r="W881" s="27">
        <f>IFERROR(VLOOKUP($D881,BankOpTbl,4,0),"")</f>
        <v>0</v>
      </c>
      <c r="X881" s="27">
        <f>IF($E881="","",IFERROR(VLOOKUP($E881,BankTbl,4,0),""))</f>
        <v>0</v>
      </c>
      <c r="Y881" s="27">
        <f>IF($F881="","",IFERROR(VLOOKUP($F881,BankTbl,4,0),""))</f>
        <v>0</v>
      </c>
      <c r="Z881" s="27">
        <f>IF($B881="","",IF($V881="PICK",LEFT($N881,5),IF($V881="FIXED",$W881,IF($V881="CODE",$H881,""))))</f>
        <v>0</v>
      </c>
    </row>
    <row r="882" spans="1:26" ht="21" customHeight="1">
      <c r="A882" s="27">
        <f>IF($B882="","",COUNTA($B$13:$B882))</f>
        <v>0</v>
      </c>
      <c r="B882" s="28"/>
      <c r="C882" s="28"/>
      <c r="D882" s="29"/>
      <c r="E882" s="29"/>
      <c r="F882" s="29"/>
      <c r="G882" s="28"/>
      <c r="H882" s="28"/>
      <c r="I882" s="30">
        <f>IF($H882="","",IFERROR(VLOOKUP($H882,AcctTbl,2,0),"کد ناشناخته"))</f>
        <v>0</v>
      </c>
      <c r="J882" s="27">
        <f>IF($H882="","",IFERROR(VLOOKUP($H882,AcctTbl,3,0),""))</f>
        <v>0</v>
      </c>
      <c r="K882" s="29"/>
      <c r="L882" s="28"/>
      <c r="M882" s="31"/>
      <c r="N882" s="29"/>
      <c r="O882" s="32">
        <f>IF($B882="",0,IF($U882="IN",N($M882),0))</f>
        <v>0</v>
      </c>
      <c r="P882" s="32">
        <f>IF($B882="",0,IF(OR($U882="OUT",$U882="TRF"),N($M882),0))</f>
        <v>0</v>
      </c>
      <c r="Q882" s="32">
        <f>IF($B882="",0,IF(OR($U882="OUT",$U882="TRF"),N($M882),0))</f>
        <v>0</v>
      </c>
      <c r="R882" s="32">
        <f>IF($B882="",0,IF($U882="IN",N($M882),0))</f>
        <v>0</v>
      </c>
      <c r="S882" s="33">
        <f>IF($B882="","",IF($M882="","⚠ مبلغ",IF($E882="","⚠ بانک عامل",IF(AND($U882="TRF",$F882=""),"⚠ بانک مقصد",IF(AND($V882&lt;&gt;"NONE",$V882&lt;&gt;"",$Z882=""),"⚠ طرف حساب","✓")))))</f>
        <v>0</v>
      </c>
      <c r="T882" s="29"/>
      <c r="U882" s="27">
        <f>IFERROR(VLOOKUP($D882,BankOpTbl,2,0),"")</f>
        <v>0</v>
      </c>
      <c r="V882" s="27">
        <f>IFERROR(VLOOKUP($D882,BankOpTbl,3,0),"")</f>
        <v>0</v>
      </c>
      <c r="W882" s="27">
        <f>IFERROR(VLOOKUP($D882,BankOpTbl,4,0),"")</f>
        <v>0</v>
      </c>
      <c r="X882" s="27">
        <f>IF($E882="","",IFERROR(VLOOKUP($E882,BankTbl,4,0),""))</f>
        <v>0</v>
      </c>
      <c r="Y882" s="27">
        <f>IF($F882="","",IFERROR(VLOOKUP($F882,BankTbl,4,0),""))</f>
        <v>0</v>
      </c>
      <c r="Z882" s="27">
        <f>IF($B882="","",IF($V882="PICK",LEFT($N882,5),IF($V882="FIXED",$W882,IF($V882="CODE",$H882,""))))</f>
        <v>0</v>
      </c>
    </row>
    <row r="883" spans="1:26" ht="21" customHeight="1">
      <c r="A883" s="27">
        <f>IF($B883="","",COUNTA($B$13:$B883))</f>
        <v>0</v>
      </c>
      <c r="B883" s="28"/>
      <c r="C883" s="28"/>
      <c r="D883" s="29"/>
      <c r="E883" s="29"/>
      <c r="F883" s="29"/>
      <c r="G883" s="28"/>
      <c r="H883" s="28"/>
      <c r="I883" s="30">
        <f>IF($H883="","",IFERROR(VLOOKUP($H883,AcctTbl,2,0),"کد ناشناخته"))</f>
        <v>0</v>
      </c>
      <c r="J883" s="27">
        <f>IF($H883="","",IFERROR(VLOOKUP($H883,AcctTbl,3,0),""))</f>
        <v>0</v>
      </c>
      <c r="K883" s="29"/>
      <c r="L883" s="28"/>
      <c r="M883" s="31"/>
      <c r="N883" s="29"/>
      <c r="O883" s="32">
        <f>IF($B883="",0,IF($U883="IN",N($M883),0))</f>
        <v>0</v>
      </c>
      <c r="P883" s="32">
        <f>IF($B883="",0,IF(OR($U883="OUT",$U883="TRF"),N($M883),0))</f>
        <v>0</v>
      </c>
      <c r="Q883" s="32">
        <f>IF($B883="",0,IF(OR($U883="OUT",$U883="TRF"),N($M883),0))</f>
        <v>0</v>
      </c>
      <c r="R883" s="32">
        <f>IF($B883="",0,IF($U883="IN",N($M883),0))</f>
        <v>0</v>
      </c>
      <c r="S883" s="33">
        <f>IF($B883="","",IF($M883="","⚠ مبلغ",IF($E883="","⚠ بانک عامل",IF(AND($U883="TRF",$F883=""),"⚠ بانک مقصد",IF(AND($V883&lt;&gt;"NONE",$V883&lt;&gt;"",$Z883=""),"⚠ طرف حساب","✓")))))</f>
        <v>0</v>
      </c>
      <c r="T883" s="29"/>
      <c r="U883" s="27">
        <f>IFERROR(VLOOKUP($D883,BankOpTbl,2,0),"")</f>
        <v>0</v>
      </c>
      <c r="V883" s="27">
        <f>IFERROR(VLOOKUP($D883,BankOpTbl,3,0),"")</f>
        <v>0</v>
      </c>
      <c r="W883" s="27">
        <f>IFERROR(VLOOKUP($D883,BankOpTbl,4,0),"")</f>
        <v>0</v>
      </c>
      <c r="X883" s="27">
        <f>IF($E883="","",IFERROR(VLOOKUP($E883,BankTbl,4,0),""))</f>
        <v>0</v>
      </c>
      <c r="Y883" s="27">
        <f>IF($F883="","",IFERROR(VLOOKUP($F883,BankTbl,4,0),""))</f>
        <v>0</v>
      </c>
      <c r="Z883" s="27">
        <f>IF($B883="","",IF($V883="PICK",LEFT($N883,5),IF($V883="FIXED",$W883,IF($V883="CODE",$H883,""))))</f>
        <v>0</v>
      </c>
    </row>
    <row r="884" spans="1:26" ht="21" customHeight="1">
      <c r="A884" s="27">
        <f>IF($B884="","",COUNTA($B$13:$B884))</f>
        <v>0</v>
      </c>
      <c r="B884" s="28"/>
      <c r="C884" s="28"/>
      <c r="D884" s="29"/>
      <c r="E884" s="29"/>
      <c r="F884" s="29"/>
      <c r="G884" s="28"/>
      <c r="H884" s="28"/>
      <c r="I884" s="30">
        <f>IF($H884="","",IFERROR(VLOOKUP($H884,AcctTbl,2,0),"کد ناشناخته"))</f>
        <v>0</v>
      </c>
      <c r="J884" s="27">
        <f>IF($H884="","",IFERROR(VLOOKUP($H884,AcctTbl,3,0),""))</f>
        <v>0</v>
      </c>
      <c r="K884" s="29"/>
      <c r="L884" s="28"/>
      <c r="M884" s="31"/>
      <c r="N884" s="29"/>
      <c r="O884" s="32">
        <f>IF($B884="",0,IF($U884="IN",N($M884),0))</f>
        <v>0</v>
      </c>
      <c r="P884" s="32">
        <f>IF($B884="",0,IF(OR($U884="OUT",$U884="TRF"),N($M884),0))</f>
        <v>0</v>
      </c>
      <c r="Q884" s="32">
        <f>IF($B884="",0,IF(OR($U884="OUT",$U884="TRF"),N($M884),0))</f>
        <v>0</v>
      </c>
      <c r="R884" s="32">
        <f>IF($B884="",0,IF($U884="IN",N($M884),0))</f>
        <v>0</v>
      </c>
      <c r="S884" s="33">
        <f>IF($B884="","",IF($M884="","⚠ مبلغ",IF($E884="","⚠ بانک عامل",IF(AND($U884="TRF",$F884=""),"⚠ بانک مقصد",IF(AND($V884&lt;&gt;"NONE",$V884&lt;&gt;"",$Z884=""),"⚠ طرف حساب","✓")))))</f>
        <v>0</v>
      </c>
      <c r="T884" s="29"/>
      <c r="U884" s="27">
        <f>IFERROR(VLOOKUP($D884,BankOpTbl,2,0),"")</f>
        <v>0</v>
      </c>
      <c r="V884" s="27">
        <f>IFERROR(VLOOKUP($D884,BankOpTbl,3,0),"")</f>
        <v>0</v>
      </c>
      <c r="W884" s="27">
        <f>IFERROR(VLOOKUP($D884,BankOpTbl,4,0),"")</f>
        <v>0</v>
      </c>
      <c r="X884" s="27">
        <f>IF($E884="","",IFERROR(VLOOKUP($E884,BankTbl,4,0),""))</f>
        <v>0</v>
      </c>
      <c r="Y884" s="27">
        <f>IF($F884="","",IFERROR(VLOOKUP($F884,BankTbl,4,0),""))</f>
        <v>0</v>
      </c>
      <c r="Z884" s="27">
        <f>IF($B884="","",IF($V884="PICK",LEFT($N884,5),IF($V884="FIXED",$W884,IF($V884="CODE",$H884,""))))</f>
        <v>0</v>
      </c>
    </row>
    <row r="885" spans="1:26" ht="21" customHeight="1">
      <c r="A885" s="27">
        <f>IF($B885="","",COUNTA($B$13:$B885))</f>
        <v>0</v>
      </c>
      <c r="B885" s="28"/>
      <c r="C885" s="28"/>
      <c r="D885" s="29"/>
      <c r="E885" s="29"/>
      <c r="F885" s="29"/>
      <c r="G885" s="28"/>
      <c r="H885" s="28"/>
      <c r="I885" s="30">
        <f>IF($H885="","",IFERROR(VLOOKUP($H885,AcctTbl,2,0),"کد ناشناخته"))</f>
        <v>0</v>
      </c>
      <c r="J885" s="27">
        <f>IF($H885="","",IFERROR(VLOOKUP($H885,AcctTbl,3,0),""))</f>
        <v>0</v>
      </c>
      <c r="K885" s="29"/>
      <c r="L885" s="28"/>
      <c r="M885" s="31"/>
      <c r="N885" s="29"/>
      <c r="O885" s="32">
        <f>IF($B885="",0,IF($U885="IN",N($M885),0))</f>
        <v>0</v>
      </c>
      <c r="P885" s="32">
        <f>IF($B885="",0,IF(OR($U885="OUT",$U885="TRF"),N($M885),0))</f>
        <v>0</v>
      </c>
      <c r="Q885" s="32">
        <f>IF($B885="",0,IF(OR($U885="OUT",$U885="TRF"),N($M885),0))</f>
        <v>0</v>
      </c>
      <c r="R885" s="32">
        <f>IF($B885="",0,IF($U885="IN",N($M885),0))</f>
        <v>0</v>
      </c>
      <c r="S885" s="33">
        <f>IF($B885="","",IF($M885="","⚠ مبلغ",IF($E885="","⚠ بانک عامل",IF(AND($U885="TRF",$F885=""),"⚠ بانک مقصد",IF(AND($V885&lt;&gt;"NONE",$V885&lt;&gt;"",$Z885=""),"⚠ طرف حساب","✓")))))</f>
        <v>0</v>
      </c>
      <c r="T885" s="29"/>
      <c r="U885" s="27">
        <f>IFERROR(VLOOKUP($D885,BankOpTbl,2,0),"")</f>
        <v>0</v>
      </c>
      <c r="V885" s="27">
        <f>IFERROR(VLOOKUP($D885,BankOpTbl,3,0),"")</f>
        <v>0</v>
      </c>
      <c r="W885" s="27">
        <f>IFERROR(VLOOKUP($D885,BankOpTbl,4,0),"")</f>
        <v>0</v>
      </c>
      <c r="X885" s="27">
        <f>IF($E885="","",IFERROR(VLOOKUP($E885,BankTbl,4,0),""))</f>
        <v>0</v>
      </c>
      <c r="Y885" s="27">
        <f>IF($F885="","",IFERROR(VLOOKUP($F885,BankTbl,4,0),""))</f>
        <v>0</v>
      </c>
      <c r="Z885" s="27">
        <f>IF($B885="","",IF($V885="PICK",LEFT($N885,5),IF($V885="FIXED",$W885,IF($V885="CODE",$H885,""))))</f>
        <v>0</v>
      </c>
    </row>
    <row r="886" spans="1:26" ht="21" customHeight="1">
      <c r="A886" s="27">
        <f>IF($B886="","",COUNTA($B$13:$B886))</f>
        <v>0</v>
      </c>
      <c r="B886" s="28"/>
      <c r="C886" s="28"/>
      <c r="D886" s="29"/>
      <c r="E886" s="29"/>
      <c r="F886" s="29"/>
      <c r="G886" s="28"/>
      <c r="H886" s="28"/>
      <c r="I886" s="30">
        <f>IF($H886="","",IFERROR(VLOOKUP($H886,AcctTbl,2,0),"کد ناشناخته"))</f>
        <v>0</v>
      </c>
      <c r="J886" s="27">
        <f>IF($H886="","",IFERROR(VLOOKUP($H886,AcctTbl,3,0),""))</f>
        <v>0</v>
      </c>
      <c r="K886" s="29"/>
      <c r="L886" s="28"/>
      <c r="M886" s="31"/>
      <c r="N886" s="29"/>
      <c r="O886" s="32">
        <f>IF($B886="",0,IF($U886="IN",N($M886),0))</f>
        <v>0</v>
      </c>
      <c r="P886" s="32">
        <f>IF($B886="",0,IF(OR($U886="OUT",$U886="TRF"),N($M886),0))</f>
        <v>0</v>
      </c>
      <c r="Q886" s="32">
        <f>IF($B886="",0,IF(OR($U886="OUT",$U886="TRF"),N($M886),0))</f>
        <v>0</v>
      </c>
      <c r="R886" s="32">
        <f>IF($B886="",0,IF($U886="IN",N($M886),0))</f>
        <v>0</v>
      </c>
      <c r="S886" s="33">
        <f>IF($B886="","",IF($M886="","⚠ مبلغ",IF($E886="","⚠ بانک عامل",IF(AND($U886="TRF",$F886=""),"⚠ بانک مقصد",IF(AND($V886&lt;&gt;"NONE",$V886&lt;&gt;"",$Z886=""),"⚠ طرف حساب","✓")))))</f>
        <v>0</v>
      </c>
      <c r="T886" s="29"/>
      <c r="U886" s="27">
        <f>IFERROR(VLOOKUP($D886,BankOpTbl,2,0),"")</f>
        <v>0</v>
      </c>
      <c r="V886" s="27">
        <f>IFERROR(VLOOKUP($D886,BankOpTbl,3,0),"")</f>
        <v>0</v>
      </c>
      <c r="W886" s="27">
        <f>IFERROR(VLOOKUP($D886,BankOpTbl,4,0),"")</f>
        <v>0</v>
      </c>
      <c r="X886" s="27">
        <f>IF($E886="","",IFERROR(VLOOKUP($E886,BankTbl,4,0),""))</f>
        <v>0</v>
      </c>
      <c r="Y886" s="27">
        <f>IF($F886="","",IFERROR(VLOOKUP($F886,BankTbl,4,0),""))</f>
        <v>0</v>
      </c>
      <c r="Z886" s="27">
        <f>IF($B886="","",IF($V886="PICK",LEFT($N886,5),IF($V886="FIXED",$W886,IF($V886="CODE",$H886,""))))</f>
        <v>0</v>
      </c>
    </row>
    <row r="887" spans="1:26" ht="21" customHeight="1">
      <c r="A887" s="27">
        <f>IF($B887="","",COUNTA($B$13:$B887))</f>
        <v>0</v>
      </c>
      <c r="B887" s="28"/>
      <c r="C887" s="28"/>
      <c r="D887" s="29"/>
      <c r="E887" s="29"/>
      <c r="F887" s="29"/>
      <c r="G887" s="28"/>
      <c r="H887" s="28"/>
      <c r="I887" s="30">
        <f>IF($H887="","",IFERROR(VLOOKUP($H887,AcctTbl,2,0),"کد ناشناخته"))</f>
        <v>0</v>
      </c>
      <c r="J887" s="27">
        <f>IF($H887="","",IFERROR(VLOOKUP($H887,AcctTbl,3,0),""))</f>
        <v>0</v>
      </c>
      <c r="K887" s="29"/>
      <c r="L887" s="28"/>
      <c r="M887" s="31"/>
      <c r="N887" s="29"/>
      <c r="O887" s="32">
        <f>IF($B887="",0,IF($U887="IN",N($M887),0))</f>
        <v>0</v>
      </c>
      <c r="P887" s="32">
        <f>IF($B887="",0,IF(OR($U887="OUT",$U887="TRF"),N($M887),0))</f>
        <v>0</v>
      </c>
      <c r="Q887" s="32">
        <f>IF($B887="",0,IF(OR($U887="OUT",$U887="TRF"),N($M887),0))</f>
        <v>0</v>
      </c>
      <c r="R887" s="32">
        <f>IF($B887="",0,IF($U887="IN",N($M887),0))</f>
        <v>0</v>
      </c>
      <c r="S887" s="33">
        <f>IF($B887="","",IF($M887="","⚠ مبلغ",IF($E887="","⚠ بانک عامل",IF(AND($U887="TRF",$F887=""),"⚠ بانک مقصد",IF(AND($V887&lt;&gt;"NONE",$V887&lt;&gt;"",$Z887=""),"⚠ طرف حساب","✓")))))</f>
        <v>0</v>
      </c>
      <c r="T887" s="29"/>
      <c r="U887" s="27">
        <f>IFERROR(VLOOKUP($D887,BankOpTbl,2,0),"")</f>
        <v>0</v>
      </c>
      <c r="V887" s="27">
        <f>IFERROR(VLOOKUP($D887,BankOpTbl,3,0),"")</f>
        <v>0</v>
      </c>
      <c r="W887" s="27">
        <f>IFERROR(VLOOKUP($D887,BankOpTbl,4,0),"")</f>
        <v>0</v>
      </c>
      <c r="X887" s="27">
        <f>IF($E887="","",IFERROR(VLOOKUP($E887,BankTbl,4,0),""))</f>
        <v>0</v>
      </c>
      <c r="Y887" s="27">
        <f>IF($F887="","",IFERROR(VLOOKUP($F887,BankTbl,4,0),""))</f>
        <v>0</v>
      </c>
      <c r="Z887" s="27">
        <f>IF($B887="","",IF($V887="PICK",LEFT($N887,5),IF($V887="FIXED",$W887,IF($V887="CODE",$H887,""))))</f>
        <v>0</v>
      </c>
    </row>
    <row r="888" spans="1:26" ht="21" customHeight="1">
      <c r="A888" s="27">
        <f>IF($B888="","",COUNTA($B$13:$B888))</f>
        <v>0</v>
      </c>
      <c r="B888" s="28"/>
      <c r="C888" s="28"/>
      <c r="D888" s="29"/>
      <c r="E888" s="29"/>
      <c r="F888" s="29"/>
      <c r="G888" s="28"/>
      <c r="H888" s="28"/>
      <c r="I888" s="30">
        <f>IF($H888="","",IFERROR(VLOOKUP($H888,AcctTbl,2,0),"کد ناشناخته"))</f>
        <v>0</v>
      </c>
      <c r="J888" s="27">
        <f>IF($H888="","",IFERROR(VLOOKUP($H888,AcctTbl,3,0),""))</f>
        <v>0</v>
      </c>
      <c r="K888" s="29"/>
      <c r="L888" s="28"/>
      <c r="M888" s="31"/>
      <c r="N888" s="29"/>
      <c r="O888" s="32">
        <f>IF($B888="",0,IF($U888="IN",N($M888),0))</f>
        <v>0</v>
      </c>
      <c r="P888" s="32">
        <f>IF($B888="",0,IF(OR($U888="OUT",$U888="TRF"),N($M888),0))</f>
        <v>0</v>
      </c>
      <c r="Q888" s="32">
        <f>IF($B888="",0,IF(OR($U888="OUT",$U888="TRF"),N($M888),0))</f>
        <v>0</v>
      </c>
      <c r="R888" s="32">
        <f>IF($B888="",0,IF($U888="IN",N($M888),0))</f>
        <v>0</v>
      </c>
      <c r="S888" s="33">
        <f>IF($B888="","",IF($M888="","⚠ مبلغ",IF($E888="","⚠ بانک عامل",IF(AND($U888="TRF",$F888=""),"⚠ بانک مقصد",IF(AND($V888&lt;&gt;"NONE",$V888&lt;&gt;"",$Z888=""),"⚠ طرف حساب","✓")))))</f>
        <v>0</v>
      </c>
      <c r="T888" s="29"/>
      <c r="U888" s="27">
        <f>IFERROR(VLOOKUP($D888,BankOpTbl,2,0),"")</f>
        <v>0</v>
      </c>
      <c r="V888" s="27">
        <f>IFERROR(VLOOKUP($D888,BankOpTbl,3,0),"")</f>
        <v>0</v>
      </c>
      <c r="W888" s="27">
        <f>IFERROR(VLOOKUP($D888,BankOpTbl,4,0),"")</f>
        <v>0</v>
      </c>
      <c r="X888" s="27">
        <f>IF($E888="","",IFERROR(VLOOKUP($E888,BankTbl,4,0),""))</f>
        <v>0</v>
      </c>
      <c r="Y888" s="27">
        <f>IF($F888="","",IFERROR(VLOOKUP($F888,BankTbl,4,0),""))</f>
        <v>0</v>
      </c>
      <c r="Z888" s="27">
        <f>IF($B888="","",IF($V888="PICK",LEFT($N888,5),IF($V888="FIXED",$W888,IF($V888="CODE",$H888,""))))</f>
        <v>0</v>
      </c>
    </row>
    <row r="889" spans="1:26" ht="21" customHeight="1">
      <c r="A889" s="27">
        <f>IF($B889="","",COUNTA($B$13:$B889))</f>
        <v>0</v>
      </c>
      <c r="B889" s="28"/>
      <c r="C889" s="28"/>
      <c r="D889" s="29"/>
      <c r="E889" s="29"/>
      <c r="F889" s="29"/>
      <c r="G889" s="28"/>
      <c r="H889" s="28"/>
      <c r="I889" s="30">
        <f>IF($H889="","",IFERROR(VLOOKUP($H889,AcctTbl,2,0),"کد ناشناخته"))</f>
        <v>0</v>
      </c>
      <c r="J889" s="27">
        <f>IF($H889="","",IFERROR(VLOOKUP($H889,AcctTbl,3,0),""))</f>
        <v>0</v>
      </c>
      <c r="K889" s="29"/>
      <c r="L889" s="28"/>
      <c r="M889" s="31"/>
      <c r="N889" s="29"/>
      <c r="O889" s="32">
        <f>IF($B889="",0,IF($U889="IN",N($M889),0))</f>
        <v>0</v>
      </c>
      <c r="P889" s="32">
        <f>IF($B889="",0,IF(OR($U889="OUT",$U889="TRF"),N($M889),0))</f>
        <v>0</v>
      </c>
      <c r="Q889" s="32">
        <f>IF($B889="",0,IF(OR($U889="OUT",$U889="TRF"),N($M889),0))</f>
        <v>0</v>
      </c>
      <c r="R889" s="32">
        <f>IF($B889="",0,IF($U889="IN",N($M889),0))</f>
        <v>0</v>
      </c>
      <c r="S889" s="33">
        <f>IF($B889="","",IF($M889="","⚠ مبلغ",IF($E889="","⚠ بانک عامل",IF(AND($U889="TRF",$F889=""),"⚠ بانک مقصد",IF(AND($V889&lt;&gt;"NONE",$V889&lt;&gt;"",$Z889=""),"⚠ طرف حساب","✓")))))</f>
        <v>0</v>
      </c>
      <c r="T889" s="29"/>
      <c r="U889" s="27">
        <f>IFERROR(VLOOKUP($D889,BankOpTbl,2,0),"")</f>
        <v>0</v>
      </c>
      <c r="V889" s="27">
        <f>IFERROR(VLOOKUP($D889,BankOpTbl,3,0),"")</f>
        <v>0</v>
      </c>
      <c r="W889" s="27">
        <f>IFERROR(VLOOKUP($D889,BankOpTbl,4,0),"")</f>
        <v>0</v>
      </c>
      <c r="X889" s="27">
        <f>IF($E889="","",IFERROR(VLOOKUP($E889,BankTbl,4,0),""))</f>
        <v>0</v>
      </c>
      <c r="Y889" s="27">
        <f>IF($F889="","",IFERROR(VLOOKUP($F889,BankTbl,4,0),""))</f>
        <v>0</v>
      </c>
      <c r="Z889" s="27">
        <f>IF($B889="","",IF($V889="PICK",LEFT($N889,5),IF($V889="FIXED",$W889,IF($V889="CODE",$H889,""))))</f>
        <v>0</v>
      </c>
    </row>
    <row r="890" spans="1:26" ht="21" customHeight="1">
      <c r="A890" s="27">
        <f>IF($B890="","",COUNTA($B$13:$B890))</f>
        <v>0</v>
      </c>
      <c r="B890" s="28"/>
      <c r="C890" s="28"/>
      <c r="D890" s="29"/>
      <c r="E890" s="29"/>
      <c r="F890" s="29"/>
      <c r="G890" s="28"/>
      <c r="H890" s="28"/>
      <c r="I890" s="30">
        <f>IF($H890="","",IFERROR(VLOOKUP($H890,AcctTbl,2,0),"کد ناشناخته"))</f>
        <v>0</v>
      </c>
      <c r="J890" s="27">
        <f>IF($H890="","",IFERROR(VLOOKUP($H890,AcctTbl,3,0),""))</f>
        <v>0</v>
      </c>
      <c r="K890" s="29"/>
      <c r="L890" s="28"/>
      <c r="M890" s="31"/>
      <c r="N890" s="29"/>
      <c r="O890" s="32">
        <f>IF($B890="",0,IF($U890="IN",N($M890),0))</f>
        <v>0</v>
      </c>
      <c r="P890" s="32">
        <f>IF($B890="",0,IF(OR($U890="OUT",$U890="TRF"),N($M890),0))</f>
        <v>0</v>
      </c>
      <c r="Q890" s="32">
        <f>IF($B890="",0,IF(OR($U890="OUT",$U890="TRF"),N($M890),0))</f>
        <v>0</v>
      </c>
      <c r="R890" s="32">
        <f>IF($B890="",0,IF($U890="IN",N($M890),0))</f>
        <v>0</v>
      </c>
      <c r="S890" s="33">
        <f>IF($B890="","",IF($M890="","⚠ مبلغ",IF($E890="","⚠ بانک عامل",IF(AND($U890="TRF",$F890=""),"⚠ بانک مقصد",IF(AND($V890&lt;&gt;"NONE",$V890&lt;&gt;"",$Z890=""),"⚠ طرف حساب","✓")))))</f>
        <v>0</v>
      </c>
      <c r="T890" s="29"/>
      <c r="U890" s="27">
        <f>IFERROR(VLOOKUP($D890,BankOpTbl,2,0),"")</f>
        <v>0</v>
      </c>
      <c r="V890" s="27">
        <f>IFERROR(VLOOKUP($D890,BankOpTbl,3,0),"")</f>
        <v>0</v>
      </c>
      <c r="W890" s="27">
        <f>IFERROR(VLOOKUP($D890,BankOpTbl,4,0),"")</f>
        <v>0</v>
      </c>
      <c r="X890" s="27">
        <f>IF($E890="","",IFERROR(VLOOKUP($E890,BankTbl,4,0),""))</f>
        <v>0</v>
      </c>
      <c r="Y890" s="27">
        <f>IF($F890="","",IFERROR(VLOOKUP($F890,BankTbl,4,0),""))</f>
        <v>0</v>
      </c>
      <c r="Z890" s="27">
        <f>IF($B890="","",IF($V890="PICK",LEFT($N890,5),IF($V890="FIXED",$W890,IF($V890="CODE",$H890,""))))</f>
        <v>0</v>
      </c>
    </row>
    <row r="891" spans="1:26" ht="21" customHeight="1">
      <c r="A891" s="27">
        <f>IF($B891="","",COUNTA($B$13:$B891))</f>
        <v>0</v>
      </c>
      <c r="B891" s="28"/>
      <c r="C891" s="28"/>
      <c r="D891" s="29"/>
      <c r="E891" s="29"/>
      <c r="F891" s="29"/>
      <c r="G891" s="28"/>
      <c r="H891" s="28"/>
      <c r="I891" s="30">
        <f>IF($H891="","",IFERROR(VLOOKUP($H891,AcctTbl,2,0),"کد ناشناخته"))</f>
        <v>0</v>
      </c>
      <c r="J891" s="27">
        <f>IF($H891="","",IFERROR(VLOOKUP($H891,AcctTbl,3,0),""))</f>
        <v>0</v>
      </c>
      <c r="K891" s="29"/>
      <c r="L891" s="28"/>
      <c r="M891" s="31"/>
      <c r="N891" s="29"/>
      <c r="O891" s="32">
        <f>IF($B891="",0,IF($U891="IN",N($M891),0))</f>
        <v>0</v>
      </c>
      <c r="P891" s="32">
        <f>IF($B891="",0,IF(OR($U891="OUT",$U891="TRF"),N($M891),0))</f>
        <v>0</v>
      </c>
      <c r="Q891" s="32">
        <f>IF($B891="",0,IF(OR($U891="OUT",$U891="TRF"),N($M891),0))</f>
        <v>0</v>
      </c>
      <c r="R891" s="32">
        <f>IF($B891="",0,IF($U891="IN",N($M891),0))</f>
        <v>0</v>
      </c>
      <c r="S891" s="33">
        <f>IF($B891="","",IF($M891="","⚠ مبلغ",IF($E891="","⚠ بانک عامل",IF(AND($U891="TRF",$F891=""),"⚠ بانک مقصد",IF(AND($V891&lt;&gt;"NONE",$V891&lt;&gt;"",$Z891=""),"⚠ طرف حساب","✓")))))</f>
        <v>0</v>
      </c>
      <c r="T891" s="29"/>
      <c r="U891" s="27">
        <f>IFERROR(VLOOKUP($D891,BankOpTbl,2,0),"")</f>
        <v>0</v>
      </c>
      <c r="V891" s="27">
        <f>IFERROR(VLOOKUP($D891,BankOpTbl,3,0),"")</f>
        <v>0</v>
      </c>
      <c r="W891" s="27">
        <f>IFERROR(VLOOKUP($D891,BankOpTbl,4,0),"")</f>
        <v>0</v>
      </c>
      <c r="X891" s="27">
        <f>IF($E891="","",IFERROR(VLOOKUP($E891,BankTbl,4,0),""))</f>
        <v>0</v>
      </c>
      <c r="Y891" s="27">
        <f>IF($F891="","",IFERROR(VLOOKUP($F891,BankTbl,4,0),""))</f>
        <v>0</v>
      </c>
      <c r="Z891" s="27">
        <f>IF($B891="","",IF($V891="PICK",LEFT($N891,5),IF($V891="FIXED",$W891,IF($V891="CODE",$H891,""))))</f>
        <v>0</v>
      </c>
    </row>
    <row r="892" spans="1:26" ht="21" customHeight="1">
      <c r="A892" s="27">
        <f>IF($B892="","",COUNTA($B$13:$B892))</f>
        <v>0</v>
      </c>
      <c r="B892" s="28"/>
      <c r="C892" s="28"/>
      <c r="D892" s="29"/>
      <c r="E892" s="29"/>
      <c r="F892" s="29"/>
      <c r="G892" s="28"/>
      <c r="H892" s="28"/>
      <c r="I892" s="30">
        <f>IF($H892="","",IFERROR(VLOOKUP($H892,AcctTbl,2,0),"کد ناشناخته"))</f>
        <v>0</v>
      </c>
      <c r="J892" s="27">
        <f>IF($H892="","",IFERROR(VLOOKUP($H892,AcctTbl,3,0),""))</f>
        <v>0</v>
      </c>
      <c r="K892" s="29"/>
      <c r="L892" s="28"/>
      <c r="M892" s="31"/>
      <c r="N892" s="29"/>
      <c r="O892" s="32">
        <f>IF($B892="",0,IF($U892="IN",N($M892),0))</f>
        <v>0</v>
      </c>
      <c r="P892" s="32">
        <f>IF($B892="",0,IF(OR($U892="OUT",$U892="TRF"),N($M892),0))</f>
        <v>0</v>
      </c>
      <c r="Q892" s="32">
        <f>IF($B892="",0,IF(OR($U892="OUT",$U892="TRF"),N($M892),0))</f>
        <v>0</v>
      </c>
      <c r="R892" s="32">
        <f>IF($B892="",0,IF($U892="IN",N($M892),0))</f>
        <v>0</v>
      </c>
      <c r="S892" s="33">
        <f>IF($B892="","",IF($M892="","⚠ مبلغ",IF($E892="","⚠ بانک عامل",IF(AND($U892="TRF",$F892=""),"⚠ بانک مقصد",IF(AND($V892&lt;&gt;"NONE",$V892&lt;&gt;"",$Z892=""),"⚠ طرف حساب","✓")))))</f>
        <v>0</v>
      </c>
      <c r="T892" s="29"/>
      <c r="U892" s="27">
        <f>IFERROR(VLOOKUP($D892,BankOpTbl,2,0),"")</f>
        <v>0</v>
      </c>
      <c r="V892" s="27">
        <f>IFERROR(VLOOKUP($D892,BankOpTbl,3,0),"")</f>
        <v>0</v>
      </c>
      <c r="W892" s="27">
        <f>IFERROR(VLOOKUP($D892,BankOpTbl,4,0),"")</f>
        <v>0</v>
      </c>
      <c r="X892" s="27">
        <f>IF($E892="","",IFERROR(VLOOKUP($E892,BankTbl,4,0),""))</f>
        <v>0</v>
      </c>
      <c r="Y892" s="27">
        <f>IF($F892="","",IFERROR(VLOOKUP($F892,BankTbl,4,0),""))</f>
        <v>0</v>
      </c>
      <c r="Z892" s="27">
        <f>IF($B892="","",IF($V892="PICK",LEFT($N892,5),IF($V892="FIXED",$W892,IF($V892="CODE",$H892,""))))</f>
        <v>0</v>
      </c>
    </row>
    <row r="893" spans="1:26" ht="21" customHeight="1">
      <c r="A893" s="27">
        <f>IF($B893="","",COUNTA($B$13:$B893))</f>
        <v>0</v>
      </c>
      <c r="B893" s="28"/>
      <c r="C893" s="28"/>
      <c r="D893" s="29"/>
      <c r="E893" s="29"/>
      <c r="F893" s="29"/>
      <c r="G893" s="28"/>
      <c r="H893" s="28"/>
      <c r="I893" s="30">
        <f>IF($H893="","",IFERROR(VLOOKUP($H893,AcctTbl,2,0),"کد ناشناخته"))</f>
        <v>0</v>
      </c>
      <c r="J893" s="27">
        <f>IF($H893="","",IFERROR(VLOOKUP($H893,AcctTbl,3,0),""))</f>
        <v>0</v>
      </c>
      <c r="K893" s="29"/>
      <c r="L893" s="28"/>
      <c r="M893" s="31"/>
      <c r="N893" s="29"/>
      <c r="O893" s="32">
        <f>IF($B893="",0,IF($U893="IN",N($M893),0))</f>
        <v>0</v>
      </c>
      <c r="P893" s="32">
        <f>IF($B893="",0,IF(OR($U893="OUT",$U893="TRF"),N($M893),0))</f>
        <v>0</v>
      </c>
      <c r="Q893" s="32">
        <f>IF($B893="",0,IF(OR($U893="OUT",$U893="TRF"),N($M893),0))</f>
        <v>0</v>
      </c>
      <c r="R893" s="32">
        <f>IF($B893="",0,IF($U893="IN",N($M893),0))</f>
        <v>0</v>
      </c>
      <c r="S893" s="33">
        <f>IF($B893="","",IF($M893="","⚠ مبلغ",IF($E893="","⚠ بانک عامل",IF(AND($U893="TRF",$F893=""),"⚠ بانک مقصد",IF(AND($V893&lt;&gt;"NONE",$V893&lt;&gt;"",$Z893=""),"⚠ طرف حساب","✓")))))</f>
        <v>0</v>
      </c>
      <c r="T893" s="29"/>
      <c r="U893" s="27">
        <f>IFERROR(VLOOKUP($D893,BankOpTbl,2,0),"")</f>
        <v>0</v>
      </c>
      <c r="V893" s="27">
        <f>IFERROR(VLOOKUP($D893,BankOpTbl,3,0),"")</f>
        <v>0</v>
      </c>
      <c r="W893" s="27">
        <f>IFERROR(VLOOKUP($D893,BankOpTbl,4,0),"")</f>
        <v>0</v>
      </c>
      <c r="X893" s="27">
        <f>IF($E893="","",IFERROR(VLOOKUP($E893,BankTbl,4,0),""))</f>
        <v>0</v>
      </c>
      <c r="Y893" s="27">
        <f>IF($F893="","",IFERROR(VLOOKUP($F893,BankTbl,4,0),""))</f>
        <v>0</v>
      </c>
      <c r="Z893" s="27">
        <f>IF($B893="","",IF($V893="PICK",LEFT($N893,5),IF($V893="FIXED",$W893,IF($V893="CODE",$H893,""))))</f>
        <v>0</v>
      </c>
    </row>
    <row r="894" spans="1:26" ht="21" customHeight="1">
      <c r="A894" s="27">
        <f>IF($B894="","",COUNTA($B$13:$B894))</f>
        <v>0</v>
      </c>
      <c r="B894" s="28"/>
      <c r="C894" s="28"/>
      <c r="D894" s="29"/>
      <c r="E894" s="29"/>
      <c r="F894" s="29"/>
      <c r="G894" s="28"/>
      <c r="H894" s="28"/>
      <c r="I894" s="30">
        <f>IF($H894="","",IFERROR(VLOOKUP($H894,AcctTbl,2,0),"کد ناشناخته"))</f>
        <v>0</v>
      </c>
      <c r="J894" s="27">
        <f>IF($H894="","",IFERROR(VLOOKUP($H894,AcctTbl,3,0),""))</f>
        <v>0</v>
      </c>
      <c r="K894" s="29"/>
      <c r="L894" s="28"/>
      <c r="M894" s="31"/>
      <c r="N894" s="29"/>
      <c r="O894" s="32">
        <f>IF($B894="",0,IF($U894="IN",N($M894),0))</f>
        <v>0</v>
      </c>
      <c r="P894" s="32">
        <f>IF($B894="",0,IF(OR($U894="OUT",$U894="TRF"),N($M894),0))</f>
        <v>0</v>
      </c>
      <c r="Q894" s="32">
        <f>IF($B894="",0,IF(OR($U894="OUT",$U894="TRF"),N($M894),0))</f>
        <v>0</v>
      </c>
      <c r="R894" s="32">
        <f>IF($B894="",0,IF($U894="IN",N($M894),0))</f>
        <v>0</v>
      </c>
      <c r="S894" s="33">
        <f>IF($B894="","",IF($M894="","⚠ مبلغ",IF($E894="","⚠ بانک عامل",IF(AND($U894="TRF",$F894=""),"⚠ بانک مقصد",IF(AND($V894&lt;&gt;"NONE",$V894&lt;&gt;"",$Z894=""),"⚠ طرف حساب","✓")))))</f>
        <v>0</v>
      </c>
      <c r="T894" s="29"/>
      <c r="U894" s="27">
        <f>IFERROR(VLOOKUP($D894,BankOpTbl,2,0),"")</f>
        <v>0</v>
      </c>
      <c r="V894" s="27">
        <f>IFERROR(VLOOKUP($D894,BankOpTbl,3,0),"")</f>
        <v>0</v>
      </c>
      <c r="W894" s="27">
        <f>IFERROR(VLOOKUP($D894,BankOpTbl,4,0),"")</f>
        <v>0</v>
      </c>
      <c r="X894" s="27">
        <f>IF($E894="","",IFERROR(VLOOKUP($E894,BankTbl,4,0),""))</f>
        <v>0</v>
      </c>
      <c r="Y894" s="27">
        <f>IF($F894="","",IFERROR(VLOOKUP($F894,BankTbl,4,0),""))</f>
        <v>0</v>
      </c>
      <c r="Z894" s="27">
        <f>IF($B894="","",IF($V894="PICK",LEFT($N894,5),IF($V894="FIXED",$W894,IF($V894="CODE",$H894,""))))</f>
        <v>0</v>
      </c>
    </row>
    <row r="895" spans="1:26" ht="21" customHeight="1">
      <c r="A895" s="27">
        <f>IF($B895="","",COUNTA($B$13:$B895))</f>
        <v>0</v>
      </c>
      <c r="B895" s="28"/>
      <c r="C895" s="28"/>
      <c r="D895" s="29"/>
      <c r="E895" s="29"/>
      <c r="F895" s="29"/>
      <c r="G895" s="28"/>
      <c r="H895" s="28"/>
      <c r="I895" s="30">
        <f>IF($H895="","",IFERROR(VLOOKUP($H895,AcctTbl,2,0),"کد ناشناخته"))</f>
        <v>0</v>
      </c>
      <c r="J895" s="27">
        <f>IF($H895="","",IFERROR(VLOOKUP($H895,AcctTbl,3,0),""))</f>
        <v>0</v>
      </c>
      <c r="K895" s="29"/>
      <c r="L895" s="28"/>
      <c r="M895" s="31"/>
      <c r="N895" s="29"/>
      <c r="O895" s="32">
        <f>IF($B895="",0,IF($U895="IN",N($M895),0))</f>
        <v>0</v>
      </c>
      <c r="P895" s="32">
        <f>IF($B895="",0,IF(OR($U895="OUT",$U895="TRF"),N($M895),0))</f>
        <v>0</v>
      </c>
      <c r="Q895" s="32">
        <f>IF($B895="",0,IF(OR($U895="OUT",$U895="TRF"),N($M895),0))</f>
        <v>0</v>
      </c>
      <c r="R895" s="32">
        <f>IF($B895="",0,IF($U895="IN",N($M895),0))</f>
        <v>0</v>
      </c>
      <c r="S895" s="33">
        <f>IF($B895="","",IF($M895="","⚠ مبلغ",IF($E895="","⚠ بانک عامل",IF(AND($U895="TRF",$F895=""),"⚠ بانک مقصد",IF(AND($V895&lt;&gt;"NONE",$V895&lt;&gt;"",$Z895=""),"⚠ طرف حساب","✓")))))</f>
        <v>0</v>
      </c>
      <c r="T895" s="29"/>
      <c r="U895" s="27">
        <f>IFERROR(VLOOKUP($D895,BankOpTbl,2,0),"")</f>
        <v>0</v>
      </c>
      <c r="V895" s="27">
        <f>IFERROR(VLOOKUP($D895,BankOpTbl,3,0),"")</f>
        <v>0</v>
      </c>
      <c r="W895" s="27">
        <f>IFERROR(VLOOKUP($D895,BankOpTbl,4,0),"")</f>
        <v>0</v>
      </c>
      <c r="X895" s="27">
        <f>IF($E895="","",IFERROR(VLOOKUP($E895,BankTbl,4,0),""))</f>
        <v>0</v>
      </c>
      <c r="Y895" s="27">
        <f>IF($F895="","",IFERROR(VLOOKUP($F895,BankTbl,4,0),""))</f>
        <v>0</v>
      </c>
      <c r="Z895" s="27">
        <f>IF($B895="","",IF($V895="PICK",LEFT($N895,5),IF($V895="FIXED",$W895,IF($V895="CODE",$H895,""))))</f>
        <v>0</v>
      </c>
    </row>
    <row r="896" spans="1:26" ht="21" customHeight="1">
      <c r="A896" s="27">
        <f>IF($B896="","",COUNTA($B$13:$B896))</f>
        <v>0</v>
      </c>
      <c r="B896" s="28"/>
      <c r="C896" s="28"/>
      <c r="D896" s="29"/>
      <c r="E896" s="29"/>
      <c r="F896" s="29"/>
      <c r="G896" s="28"/>
      <c r="H896" s="28"/>
      <c r="I896" s="30">
        <f>IF($H896="","",IFERROR(VLOOKUP($H896,AcctTbl,2,0),"کد ناشناخته"))</f>
        <v>0</v>
      </c>
      <c r="J896" s="27">
        <f>IF($H896="","",IFERROR(VLOOKUP($H896,AcctTbl,3,0),""))</f>
        <v>0</v>
      </c>
      <c r="K896" s="29"/>
      <c r="L896" s="28"/>
      <c r="M896" s="31"/>
      <c r="N896" s="29"/>
      <c r="O896" s="32">
        <f>IF($B896="",0,IF($U896="IN",N($M896),0))</f>
        <v>0</v>
      </c>
      <c r="P896" s="32">
        <f>IF($B896="",0,IF(OR($U896="OUT",$U896="TRF"),N($M896),0))</f>
        <v>0</v>
      </c>
      <c r="Q896" s="32">
        <f>IF($B896="",0,IF(OR($U896="OUT",$U896="TRF"),N($M896),0))</f>
        <v>0</v>
      </c>
      <c r="R896" s="32">
        <f>IF($B896="",0,IF($U896="IN",N($M896),0))</f>
        <v>0</v>
      </c>
      <c r="S896" s="33">
        <f>IF($B896="","",IF($M896="","⚠ مبلغ",IF($E896="","⚠ بانک عامل",IF(AND($U896="TRF",$F896=""),"⚠ بانک مقصد",IF(AND($V896&lt;&gt;"NONE",$V896&lt;&gt;"",$Z896=""),"⚠ طرف حساب","✓")))))</f>
        <v>0</v>
      </c>
      <c r="T896" s="29"/>
      <c r="U896" s="27">
        <f>IFERROR(VLOOKUP($D896,BankOpTbl,2,0),"")</f>
        <v>0</v>
      </c>
      <c r="V896" s="27">
        <f>IFERROR(VLOOKUP($D896,BankOpTbl,3,0),"")</f>
        <v>0</v>
      </c>
      <c r="W896" s="27">
        <f>IFERROR(VLOOKUP($D896,BankOpTbl,4,0),"")</f>
        <v>0</v>
      </c>
      <c r="X896" s="27">
        <f>IF($E896="","",IFERROR(VLOOKUP($E896,BankTbl,4,0),""))</f>
        <v>0</v>
      </c>
      <c r="Y896" s="27">
        <f>IF($F896="","",IFERROR(VLOOKUP($F896,BankTbl,4,0),""))</f>
        <v>0</v>
      </c>
      <c r="Z896" s="27">
        <f>IF($B896="","",IF($V896="PICK",LEFT($N896,5),IF($V896="FIXED",$W896,IF($V896="CODE",$H896,""))))</f>
        <v>0</v>
      </c>
    </row>
    <row r="897" spans="1:26" ht="21" customHeight="1">
      <c r="A897" s="27">
        <f>IF($B897="","",COUNTA($B$13:$B897))</f>
        <v>0</v>
      </c>
      <c r="B897" s="28"/>
      <c r="C897" s="28"/>
      <c r="D897" s="29"/>
      <c r="E897" s="29"/>
      <c r="F897" s="29"/>
      <c r="G897" s="28"/>
      <c r="H897" s="28"/>
      <c r="I897" s="30">
        <f>IF($H897="","",IFERROR(VLOOKUP($H897,AcctTbl,2,0),"کد ناشناخته"))</f>
        <v>0</v>
      </c>
      <c r="J897" s="27">
        <f>IF($H897="","",IFERROR(VLOOKUP($H897,AcctTbl,3,0),""))</f>
        <v>0</v>
      </c>
      <c r="K897" s="29"/>
      <c r="L897" s="28"/>
      <c r="M897" s="31"/>
      <c r="N897" s="29"/>
      <c r="O897" s="32">
        <f>IF($B897="",0,IF($U897="IN",N($M897),0))</f>
        <v>0</v>
      </c>
      <c r="P897" s="32">
        <f>IF($B897="",0,IF(OR($U897="OUT",$U897="TRF"),N($M897),0))</f>
        <v>0</v>
      </c>
      <c r="Q897" s="32">
        <f>IF($B897="",0,IF(OR($U897="OUT",$U897="TRF"),N($M897),0))</f>
        <v>0</v>
      </c>
      <c r="R897" s="32">
        <f>IF($B897="",0,IF($U897="IN",N($M897),0))</f>
        <v>0</v>
      </c>
      <c r="S897" s="33">
        <f>IF($B897="","",IF($M897="","⚠ مبلغ",IF($E897="","⚠ بانک عامل",IF(AND($U897="TRF",$F897=""),"⚠ بانک مقصد",IF(AND($V897&lt;&gt;"NONE",$V897&lt;&gt;"",$Z897=""),"⚠ طرف حساب","✓")))))</f>
        <v>0</v>
      </c>
      <c r="T897" s="29"/>
      <c r="U897" s="27">
        <f>IFERROR(VLOOKUP($D897,BankOpTbl,2,0),"")</f>
        <v>0</v>
      </c>
      <c r="V897" s="27">
        <f>IFERROR(VLOOKUP($D897,BankOpTbl,3,0),"")</f>
        <v>0</v>
      </c>
      <c r="W897" s="27">
        <f>IFERROR(VLOOKUP($D897,BankOpTbl,4,0),"")</f>
        <v>0</v>
      </c>
      <c r="X897" s="27">
        <f>IF($E897="","",IFERROR(VLOOKUP($E897,BankTbl,4,0),""))</f>
        <v>0</v>
      </c>
      <c r="Y897" s="27">
        <f>IF($F897="","",IFERROR(VLOOKUP($F897,BankTbl,4,0),""))</f>
        <v>0</v>
      </c>
      <c r="Z897" s="27">
        <f>IF($B897="","",IF($V897="PICK",LEFT($N897,5),IF($V897="FIXED",$W897,IF($V897="CODE",$H897,""))))</f>
        <v>0</v>
      </c>
    </row>
    <row r="898" spans="1:26" ht="21" customHeight="1">
      <c r="A898" s="27">
        <f>IF($B898="","",COUNTA($B$13:$B898))</f>
        <v>0</v>
      </c>
      <c r="B898" s="28"/>
      <c r="C898" s="28"/>
      <c r="D898" s="29"/>
      <c r="E898" s="29"/>
      <c r="F898" s="29"/>
      <c r="G898" s="28"/>
      <c r="H898" s="28"/>
      <c r="I898" s="30">
        <f>IF($H898="","",IFERROR(VLOOKUP($H898,AcctTbl,2,0),"کد ناشناخته"))</f>
        <v>0</v>
      </c>
      <c r="J898" s="27">
        <f>IF($H898="","",IFERROR(VLOOKUP($H898,AcctTbl,3,0),""))</f>
        <v>0</v>
      </c>
      <c r="K898" s="29"/>
      <c r="L898" s="28"/>
      <c r="M898" s="31"/>
      <c r="N898" s="29"/>
      <c r="O898" s="32">
        <f>IF($B898="",0,IF($U898="IN",N($M898),0))</f>
        <v>0</v>
      </c>
      <c r="P898" s="32">
        <f>IF($B898="",0,IF(OR($U898="OUT",$U898="TRF"),N($M898),0))</f>
        <v>0</v>
      </c>
      <c r="Q898" s="32">
        <f>IF($B898="",0,IF(OR($U898="OUT",$U898="TRF"),N($M898),0))</f>
        <v>0</v>
      </c>
      <c r="R898" s="32">
        <f>IF($B898="",0,IF($U898="IN",N($M898),0))</f>
        <v>0</v>
      </c>
      <c r="S898" s="33">
        <f>IF($B898="","",IF($M898="","⚠ مبلغ",IF($E898="","⚠ بانک عامل",IF(AND($U898="TRF",$F898=""),"⚠ بانک مقصد",IF(AND($V898&lt;&gt;"NONE",$V898&lt;&gt;"",$Z898=""),"⚠ طرف حساب","✓")))))</f>
        <v>0</v>
      </c>
      <c r="T898" s="29"/>
      <c r="U898" s="27">
        <f>IFERROR(VLOOKUP($D898,BankOpTbl,2,0),"")</f>
        <v>0</v>
      </c>
      <c r="V898" s="27">
        <f>IFERROR(VLOOKUP($D898,BankOpTbl,3,0),"")</f>
        <v>0</v>
      </c>
      <c r="W898" s="27">
        <f>IFERROR(VLOOKUP($D898,BankOpTbl,4,0),"")</f>
        <v>0</v>
      </c>
      <c r="X898" s="27">
        <f>IF($E898="","",IFERROR(VLOOKUP($E898,BankTbl,4,0),""))</f>
        <v>0</v>
      </c>
      <c r="Y898" s="27">
        <f>IF($F898="","",IFERROR(VLOOKUP($F898,BankTbl,4,0),""))</f>
        <v>0</v>
      </c>
      <c r="Z898" s="27">
        <f>IF($B898="","",IF($V898="PICK",LEFT($N898,5),IF($V898="FIXED",$W898,IF($V898="CODE",$H898,""))))</f>
        <v>0</v>
      </c>
    </row>
    <row r="899" spans="1:26" ht="21" customHeight="1">
      <c r="A899" s="27">
        <f>IF($B899="","",COUNTA($B$13:$B899))</f>
        <v>0</v>
      </c>
      <c r="B899" s="28"/>
      <c r="C899" s="28"/>
      <c r="D899" s="29"/>
      <c r="E899" s="29"/>
      <c r="F899" s="29"/>
      <c r="G899" s="28"/>
      <c r="H899" s="28"/>
      <c r="I899" s="30">
        <f>IF($H899="","",IFERROR(VLOOKUP($H899,AcctTbl,2,0),"کد ناشناخته"))</f>
        <v>0</v>
      </c>
      <c r="J899" s="27">
        <f>IF($H899="","",IFERROR(VLOOKUP($H899,AcctTbl,3,0),""))</f>
        <v>0</v>
      </c>
      <c r="K899" s="29"/>
      <c r="L899" s="28"/>
      <c r="M899" s="31"/>
      <c r="N899" s="29"/>
      <c r="O899" s="32">
        <f>IF($B899="",0,IF($U899="IN",N($M899),0))</f>
        <v>0</v>
      </c>
      <c r="P899" s="32">
        <f>IF($B899="",0,IF(OR($U899="OUT",$U899="TRF"),N($M899),0))</f>
        <v>0</v>
      </c>
      <c r="Q899" s="32">
        <f>IF($B899="",0,IF(OR($U899="OUT",$U899="TRF"),N($M899),0))</f>
        <v>0</v>
      </c>
      <c r="R899" s="32">
        <f>IF($B899="",0,IF($U899="IN",N($M899),0))</f>
        <v>0</v>
      </c>
      <c r="S899" s="33">
        <f>IF($B899="","",IF($M899="","⚠ مبلغ",IF($E899="","⚠ بانک عامل",IF(AND($U899="TRF",$F899=""),"⚠ بانک مقصد",IF(AND($V899&lt;&gt;"NONE",$V899&lt;&gt;"",$Z899=""),"⚠ طرف حساب","✓")))))</f>
        <v>0</v>
      </c>
      <c r="T899" s="29"/>
      <c r="U899" s="27">
        <f>IFERROR(VLOOKUP($D899,BankOpTbl,2,0),"")</f>
        <v>0</v>
      </c>
      <c r="V899" s="27">
        <f>IFERROR(VLOOKUP($D899,BankOpTbl,3,0),"")</f>
        <v>0</v>
      </c>
      <c r="W899" s="27">
        <f>IFERROR(VLOOKUP($D899,BankOpTbl,4,0),"")</f>
        <v>0</v>
      </c>
      <c r="X899" s="27">
        <f>IF($E899="","",IFERROR(VLOOKUP($E899,BankTbl,4,0),""))</f>
        <v>0</v>
      </c>
      <c r="Y899" s="27">
        <f>IF($F899="","",IFERROR(VLOOKUP($F899,BankTbl,4,0),""))</f>
        <v>0</v>
      </c>
      <c r="Z899" s="27">
        <f>IF($B899="","",IF($V899="PICK",LEFT($N899,5),IF($V899="FIXED",$W899,IF($V899="CODE",$H899,""))))</f>
        <v>0</v>
      </c>
    </row>
    <row r="900" spans="1:26" ht="21" customHeight="1">
      <c r="A900" s="27">
        <f>IF($B900="","",COUNTA($B$13:$B900))</f>
        <v>0</v>
      </c>
      <c r="B900" s="28"/>
      <c r="C900" s="28"/>
      <c r="D900" s="29"/>
      <c r="E900" s="29"/>
      <c r="F900" s="29"/>
      <c r="G900" s="28"/>
      <c r="H900" s="28"/>
      <c r="I900" s="30">
        <f>IF($H900="","",IFERROR(VLOOKUP($H900,AcctTbl,2,0),"کد ناشناخته"))</f>
        <v>0</v>
      </c>
      <c r="J900" s="27">
        <f>IF($H900="","",IFERROR(VLOOKUP($H900,AcctTbl,3,0),""))</f>
        <v>0</v>
      </c>
      <c r="K900" s="29"/>
      <c r="L900" s="28"/>
      <c r="M900" s="31"/>
      <c r="N900" s="29"/>
      <c r="O900" s="32">
        <f>IF($B900="",0,IF($U900="IN",N($M900),0))</f>
        <v>0</v>
      </c>
      <c r="P900" s="32">
        <f>IF($B900="",0,IF(OR($U900="OUT",$U900="TRF"),N($M900),0))</f>
        <v>0</v>
      </c>
      <c r="Q900" s="32">
        <f>IF($B900="",0,IF(OR($U900="OUT",$U900="TRF"),N($M900),0))</f>
        <v>0</v>
      </c>
      <c r="R900" s="32">
        <f>IF($B900="",0,IF($U900="IN",N($M900),0))</f>
        <v>0</v>
      </c>
      <c r="S900" s="33">
        <f>IF($B900="","",IF($M900="","⚠ مبلغ",IF($E900="","⚠ بانک عامل",IF(AND($U900="TRF",$F900=""),"⚠ بانک مقصد",IF(AND($V900&lt;&gt;"NONE",$V900&lt;&gt;"",$Z900=""),"⚠ طرف حساب","✓")))))</f>
        <v>0</v>
      </c>
      <c r="T900" s="29"/>
      <c r="U900" s="27">
        <f>IFERROR(VLOOKUP($D900,BankOpTbl,2,0),"")</f>
        <v>0</v>
      </c>
      <c r="V900" s="27">
        <f>IFERROR(VLOOKUP($D900,BankOpTbl,3,0),"")</f>
        <v>0</v>
      </c>
      <c r="W900" s="27">
        <f>IFERROR(VLOOKUP($D900,BankOpTbl,4,0),"")</f>
        <v>0</v>
      </c>
      <c r="X900" s="27">
        <f>IF($E900="","",IFERROR(VLOOKUP($E900,BankTbl,4,0),""))</f>
        <v>0</v>
      </c>
      <c r="Y900" s="27">
        <f>IF($F900="","",IFERROR(VLOOKUP($F900,BankTbl,4,0),""))</f>
        <v>0</v>
      </c>
      <c r="Z900" s="27">
        <f>IF($B900="","",IF($V900="PICK",LEFT($N900,5),IF($V900="FIXED",$W900,IF($V900="CODE",$H900,""))))</f>
        <v>0</v>
      </c>
    </row>
    <row r="901" spans="1:26" ht="21" customHeight="1">
      <c r="A901" s="27">
        <f>IF($B901="","",COUNTA($B$13:$B901))</f>
        <v>0</v>
      </c>
      <c r="B901" s="28"/>
      <c r="C901" s="28"/>
      <c r="D901" s="29"/>
      <c r="E901" s="29"/>
      <c r="F901" s="29"/>
      <c r="G901" s="28"/>
      <c r="H901" s="28"/>
      <c r="I901" s="30">
        <f>IF($H901="","",IFERROR(VLOOKUP($H901,AcctTbl,2,0),"کد ناشناخته"))</f>
        <v>0</v>
      </c>
      <c r="J901" s="27">
        <f>IF($H901="","",IFERROR(VLOOKUP($H901,AcctTbl,3,0),""))</f>
        <v>0</v>
      </c>
      <c r="K901" s="29"/>
      <c r="L901" s="28"/>
      <c r="M901" s="31"/>
      <c r="N901" s="29"/>
      <c r="O901" s="32">
        <f>IF($B901="",0,IF($U901="IN",N($M901),0))</f>
        <v>0</v>
      </c>
      <c r="P901" s="32">
        <f>IF($B901="",0,IF(OR($U901="OUT",$U901="TRF"),N($M901),0))</f>
        <v>0</v>
      </c>
      <c r="Q901" s="32">
        <f>IF($B901="",0,IF(OR($U901="OUT",$U901="TRF"),N($M901),0))</f>
        <v>0</v>
      </c>
      <c r="R901" s="32">
        <f>IF($B901="",0,IF($U901="IN",N($M901),0))</f>
        <v>0</v>
      </c>
      <c r="S901" s="33">
        <f>IF($B901="","",IF($M901="","⚠ مبلغ",IF($E901="","⚠ بانک عامل",IF(AND($U901="TRF",$F901=""),"⚠ بانک مقصد",IF(AND($V901&lt;&gt;"NONE",$V901&lt;&gt;"",$Z901=""),"⚠ طرف حساب","✓")))))</f>
        <v>0</v>
      </c>
      <c r="T901" s="29"/>
      <c r="U901" s="27">
        <f>IFERROR(VLOOKUP($D901,BankOpTbl,2,0),"")</f>
        <v>0</v>
      </c>
      <c r="V901" s="27">
        <f>IFERROR(VLOOKUP($D901,BankOpTbl,3,0),"")</f>
        <v>0</v>
      </c>
      <c r="W901" s="27">
        <f>IFERROR(VLOOKUP($D901,BankOpTbl,4,0),"")</f>
        <v>0</v>
      </c>
      <c r="X901" s="27">
        <f>IF($E901="","",IFERROR(VLOOKUP($E901,BankTbl,4,0),""))</f>
        <v>0</v>
      </c>
      <c r="Y901" s="27">
        <f>IF($F901="","",IFERROR(VLOOKUP($F901,BankTbl,4,0),""))</f>
        <v>0</v>
      </c>
      <c r="Z901" s="27">
        <f>IF($B901="","",IF($V901="PICK",LEFT($N901,5),IF($V901="FIXED",$W901,IF($V901="CODE",$H901,""))))</f>
        <v>0</v>
      </c>
    </row>
    <row r="902" spans="1:26" ht="21" customHeight="1">
      <c r="A902" s="27">
        <f>IF($B902="","",COUNTA($B$13:$B902))</f>
        <v>0</v>
      </c>
      <c r="B902" s="28"/>
      <c r="C902" s="28"/>
      <c r="D902" s="29"/>
      <c r="E902" s="29"/>
      <c r="F902" s="29"/>
      <c r="G902" s="28"/>
      <c r="H902" s="28"/>
      <c r="I902" s="30">
        <f>IF($H902="","",IFERROR(VLOOKUP($H902,AcctTbl,2,0),"کد ناشناخته"))</f>
        <v>0</v>
      </c>
      <c r="J902" s="27">
        <f>IF($H902="","",IFERROR(VLOOKUP($H902,AcctTbl,3,0),""))</f>
        <v>0</v>
      </c>
      <c r="K902" s="29"/>
      <c r="L902" s="28"/>
      <c r="M902" s="31"/>
      <c r="N902" s="29"/>
      <c r="O902" s="32">
        <f>IF($B902="",0,IF($U902="IN",N($M902),0))</f>
        <v>0</v>
      </c>
      <c r="P902" s="32">
        <f>IF($B902="",0,IF(OR($U902="OUT",$U902="TRF"),N($M902),0))</f>
        <v>0</v>
      </c>
      <c r="Q902" s="32">
        <f>IF($B902="",0,IF(OR($U902="OUT",$U902="TRF"),N($M902),0))</f>
        <v>0</v>
      </c>
      <c r="R902" s="32">
        <f>IF($B902="",0,IF($U902="IN",N($M902),0))</f>
        <v>0</v>
      </c>
      <c r="S902" s="33">
        <f>IF($B902="","",IF($M902="","⚠ مبلغ",IF($E902="","⚠ بانک عامل",IF(AND($U902="TRF",$F902=""),"⚠ بانک مقصد",IF(AND($V902&lt;&gt;"NONE",$V902&lt;&gt;"",$Z902=""),"⚠ طرف حساب","✓")))))</f>
        <v>0</v>
      </c>
      <c r="T902" s="29"/>
      <c r="U902" s="27">
        <f>IFERROR(VLOOKUP($D902,BankOpTbl,2,0),"")</f>
        <v>0</v>
      </c>
      <c r="V902" s="27">
        <f>IFERROR(VLOOKUP($D902,BankOpTbl,3,0),"")</f>
        <v>0</v>
      </c>
      <c r="W902" s="27">
        <f>IFERROR(VLOOKUP($D902,BankOpTbl,4,0),"")</f>
        <v>0</v>
      </c>
      <c r="X902" s="27">
        <f>IF($E902="","",IFERROR(VLOOKUP($E902,BankTbl,4,0),""))</f>
        <v>0</v>
      </c>
      <c r="Y902" s="27">
        <f>IF($F902="","",IFERROR(VLOOKUP($F902,BankTbl,4,0),""))</f>
        <v>0</v>
      </c>
      <c r="Z902" s="27">
        <f>IF($B902="","",IF($V902="PICK",LEFT($N902,5),IF($V902="FIXED",$W902,IF($V902="CODE",$H902,""))))</f>
        <v>0</v>
      </c>
    </row>
    <row r="903" spans="1:26" ht="21" customHeight="1">
      <c r="A903" s="27">
        <f>IF($B903="","",COUNTA($B$13:$B903))</f>
        <v>0</v>
      </c>
      <c r="B903" s="28"/>
      <c r="C903" s="28"/>
      <c r="D903" s="29"/>
      <c r="E903" s="29"/>
      <c r="F903" s="29"/>
      <c r="G903" s="28"/>
      <c r="H903" s="28"/>
      <c r="I903" s="30">
        <f>IF($H903="","",IFERROR(VLOOKUP($H903,AcctTbl,2,0),"کد ناشناخته"))</f>
        <v>0</v>
      </c>
      <c r="J903" s="27">
        <f>IF($H903="","",IFERROR(VLOOKUP($H903,AcctTbl,3,0),""))</f>
        <v>0</v>
      </c>
      <c r="K903" s="29"/>
      <c r="L903" s="28"/>
      <c r="M903" s="31"/>
      <c r="N903" s="29"/>
      <c r="O903" s="32">
        <f>IF($B903="",0,IF($U903="IN",N($M903),0))</f>
        <v>0</v>
      </c>
      <c r="P903" s="32">
        <f>IF($B903="",0,IF(OR($U903="OUT",$U903="TRF"),N($M903),0))</f>
        <v>0</v>
      </c>
      <c r="Q903" s="32">
        <f>IF($B903="",0,IF(OR($U903="OUT",$U903="TRF"),N($M903),0))</f>
        <v>0</v>
      </c>
      <c r="R903" s="32">
        <f>IF($B903="",0,IF($U903="IN",N($M903),0))</f>
        <v>0</v>
      </c>
      <c r="S903" s="33">
        <f>IF($B903="","",IF($M903="","⚠ مبلغ",IF($E903="","⚠ بانک عامل",IF(AND($U903="TRF",$F903=""),"⚠ بانک مقصد",IF(AND($V903&lt;&gt;"NONE",$V903&lt;&gt;"",$Z903=""),"⚠ طرف حساب","✓")))))</f>
        <v>0</v>
      </c>
      <c r="T903" s="29"/>
      <c r="U903" s="27">
        <f>IFERROR(VLOOKUP($D903,BankOpTbl,2,0),"")</f>
        <v>0</v>
      </c>
      <c r="V903" s="27">
        <f>IFERROR(VLOOKUP($D903,BankOpTbl,3,0),"")</f>
        <v>0</v>
      </c>
      <c r="W903" s="27">
        <f>IFERROR(VLOOKUP($D903,BankOpTbl,4,0),"")</f>
        <v>0</v>
      </c>
      <c r="X903" s="27">
        <f>IF($E903="","",IFERROR(VLOOKUP($E903,BankTbl,4,0),""))</f>
        <v>0</v>
      </c>
      <c r="Y903" s="27">
        <f>IF($F903="","",IFERROR(VLOOKUP($F903,BankTbl,4,0),""))</f>
        <v>0</v>
      </c>
      <c r="Z903" s="27">
        <f>IF($B903="","",IF($V903="PICK",LEFT($N903,5),IF($V903="FIXED",$W903,IF($V903="CODE",$H903,""))))</f>
        <v>0</v>
      </c>
    </row>
    <row r="904" spans="1:26" ht="21" customHeight="1">
      <c r="A904" s="27">
        <f>IF($B904="","",COUNTA($B$13:$B904))</f>
        <v>0</v>
      </c>
      <c r="B904" s="28"/>
      <c r="C904" s="28"/>
      <c r="D904" s="29"/>
      <c r="E904" s="29"/>
      <c r="F904" s="29"/>
      <c r="G904" s="28"/>
      <c r="H904" s="28"/>
      <c r="I904" s="30">
        <f>IF($H904="","",IFERROR(VLOOKUP($H904,AcctTbl,2,0),"کد ناشناخته"))</f>
        <v>0</v>
      </c>
      <c r="J904" s="27">
        <f>IF($H904="","",IFERROR(VLOOKUP($H904,AcctTbl,3,0),""))</f>
        <v>0</v>
      </c>
      <c r="K904" s="29"/>
      <c r="L904" s="28"/>
      <c r="M904" s="31"/>
      <c r="N904" s="29"/>
      <c r="O904" s="32">
        <f>IF($B904="",0,IF($U904="IN",N($M904),0))</f>
        <v>0</v>
      </c>
      <c r="P904" s="32">
        <f>IF($B904="",0,IF(OR($U904="OUT",$U904="TRF"),N($M904),0))</f>
        <v>0</v>
      </c>
      <c r="Q904" s="32">
        <f>IF($B904="",0,IF(OR($U904="OUT",$U904="TRF"),N($M904),0))</f>
        <v>0</v>
      </c>
      <c r="R904" s="32">
        <f>IF($B904="",0,IF($U904="IN",N($M904),0))</f>
        <v>0</v>
      </c>
      <c r="S904" s="33">
        <f>IF($B904="","",IF($M904="","⚠ مبلغ",IF($E904="","⚠ بانک عامل",IF(AND($U904="TRF",$F904=""),"⚠ بانک مقصد",IF(AND($V904&lt;&gt;"NONE",$V904&lt;&gt;"",$Z904=""),"⚠ طرف حساب","✓")))))</f>
        <v>0</v>
      </c>
      <c r="T904" s="29"/>
      <c r="U904" s="27">
        <f>IFERROR(VLOOKUP($D904,BankOpTbl,2,0),"")</f>
        <v>0</v>
      </c>
      <c r="V904" s="27">
        <f>IFERROR(VLOOKUP($D904,BankOpTbl,3,0),"")</f>
        <v>0</v>
      </c>
      <c r="W904" s="27">
        <f>IFERROR(VLOOKUP($D904,BankOpTbl,4,0),"")</f>
        <v>0</v>
      </c>
      <c r="X904" s="27">
        <f>IF($E904="","",IFERROR(VLOOKUP($E904,BankTbl,4,0),""))</f>
        <v>0</v>
      </c>
      <c r="Y904" s="27">
        <f>IF($F904="","",IFERROR(VLOOKUP($F904,BankTbl,4,0),""))</f>
        <v>0</v>
      </c>
      <c r="Z904" s="27">
        <f>IF($B904="","",IF($V904="PICK",LEFT($N904,5),IF($V904="FIXED",$W904,IF($V904="CODE",$H904,""))))</f>
        <v>0</v>
      </c>
    </row>
    <row r="905" spans="1:26" ht="21" customHeight="1">
      <c r="A905" s="27">
        <f>IF($B905="","",COUNTA($B$13:$B905))</f>
        <v>0</v>
      </c>
      <c r="B905" s="28"/>
      <c r="C905" s="28"/>
      <c r="D905" s="29"/>
      <c r="E905" s="29"/>
      <c r="F905" s="29"/>
      <c r="G905" s="28"/>
      <c r="H905" s="28"/>
      <c r="I905" s="30">
        <f>IF($H905="","",IFERROR(VLOOKUP($H905,AcctTbl,2,0),"کد ناشناخته"))</f>
        <v>0</v>
      </c>
      <c r="J905" s="27">
        <f>IF($H905="","",IFERROR(VLOOKUP($H905,AcctTbl,3,0),""))</f>
        <v>0</v>
      </c>
      <c r="K905" s="29"/>
      <c r="L905" s="28"/>
      <c r="M905" s="31"/>
      <c r="N905" s="29"/>
      <c r="O905" s="32">
        <f>IF($B905="",0,IF($U905="IN",N($M905),0))</f>
        <v>0</v>
      </c>
      <c r="P905" s="32">
        <f>IF($B905="",0,IF(OR($U905="OUT",$U905="TRF"),N($M905),0))</f>
        <v>0</v>
      </c>
      <c r="Q905" s="32">
        <f>IF($B905="",0,IF(OR($U905="OUT",$U905="TRF"),N($M905),0))</f>
        <v>0</v>
      </c>
      <c r="R905" s="32">
        <f>IF($B905="",0,IF($U905="IN",N($M905),0))</f>
        <v>0</v>
      </c>
      <c r="S905" s="33">
        <f>IF($B905="","",IF($M905="","⚠ مبلغ",IF($E905="","⚠ بانک عامل",IF(AND($U905="TRF",$F905=""),"⚠ بانک مقصد",IF(AND($V905&lt;&gt;"NONE",$V905&lt;&gt;"",$Z905=""),"⚠ طرف حساب","✓")))))</f>
        <v>0</v>
      </c>
      <c r="T905" s="29"/>
      <c r="U905" s="27">
        <f>IFERROR(VLOOKUP($D905,BankOpTbl,2,0),"")</f>
        <v>0</v>
      </c>
      <c r="V905" s="27">
        <f>IFERROR(VLOOKUP($D905,BankOpTbl,3,0),"")</f>
        <v>0</v>
      </c>
      <c r="W905" s="27">
        <f>IFERROR(VLOOKUP($D905,BankOpTbl,4,0),"")</f>
        <v>0</v>
      </c>
      <c r="X905" s="27">
        <f>IF($E905="","",IFERROR(VLOOKUP($E905,BankTbl,4,0),""))</f>
        <v>0</v>
      </c>
      <c r="Y905" s="27">
        <f>IF($F905="","",IFERROR(VLOOKUP($F905,BankTbl,4,0),""))</f>
        <v>0</v>
      </c>
      <c r="Z905" s="27">
        <f>IF($B905="","",IF($V905="PICK",LEFT($N905,5),IF($V905="FIXED",$W905,IF($V905="CODE",$H905,""))))</f>
        <v>0</v>
      </c>
    </row>
    <row r="906" spans="1:26" ht="21" customHeight="1">
      <c r="A906" s="27">
        <f>IF($B906="","",COUNTA($B$13:$B906))</f>
        <v>0</v>
      </c>
      <c r="B906" s="28"/>
      <c r="C906" s="28"/>
      <c r="D906" s="29"/>
      <c r="E906" s="29"/>
      <c r="F906" s="29"/>
      <c r="G906" s="28"/>
      <c r="H906" s="28"/>
      <c r="I906" s="30">
        <f>IF($H906="","",IFERROR(VLOOKUP($H906,AcctTbl,2,0),"کد ناشناخته"))</f>
        <v>0</v>
      </c>
      <c r="J906" s="27">
        <f>IF($H906="","",IFERROR(VLOOKUP($H906,AcctTbl,3,0),""))</f>
        <v>0</v>
      </c>
      <c r="K906" s="29"/>
      <c r="L906" s="28"/>
      <c r="M906" s="31"/>
      <c r="N906" s="29"/>
      <c r="O906" s="32">
        <f>IF($B906="",0,IF($U906="IN",N($M906),0))</f>
        <v>0</v>
      </c>
      <c r="P906" s="32">
        <f>IF($B906="",0,IF(OR($U906="OUT",$U906="TRF"),N($M906),0))</f>
        <v>0</v>
      </c>
      <c r="Q906" s="32">
        <f>IF($B906="",0,IF(OR($U906="OUT",$U906="TRF"),N($M906),0))</f>
        <v>0</v>
      </c>
      <c r="R906" s="32">
        <f>IF($B906="",0,IF($U906="IN",N($M906),0))</f>
        <v>0</v>
      </c>
      <c r="S906" s="33">
        <f>IF($B906="","",IF($M906="","⚠ مبلغ",IF($E906="","⚠ بانک عامل",IF(AND($U906="TRF",$F906=""),"⚠ بانک مقصد",IF(AND($V906&lt;&gt;"NONE",$V906&lt;&gt;"",$Z906=""),"⚠ طرف حساب","✓")))))</f>
        <v>0</v>
      </c>
      <c r="T906" s="29"/>
      <c r="U906" s="27">
        <f>IFERROR(VLOOKUP($D906,BankOpTbl,2,0),"")</f>
        <v>0</v>
      </c>
      <c r="V906" s="27">
        <f>IFERROR(VLOOKUP($D906,BankOpTbl,3,0),"")</f>
        <v>0</v>
      </c>
      <c r="W906" s="27">
        <f>IFERROR(VLOOKUP($D906,BankOpTbl,4,0),"")</f>
        <v>0</v>
      </c>
      <c r="X906" s="27">
        <f>IF($E906="","",IFERROR(VLOOKUP($E906,BankTbl,4,0),""))</f>
        <v>0</v>
      </c>
      <c r="Y906" s="27">
        <f>IF($F906="","",IFERROR(VLOOKUP($F906,BankTbl,4,0),""))</f>
        <v>0</v>
      </c>
      <c r="Z906" s="27">
        <f>IF($B906="","",IF($V906="PICK",LEFT($N906,5),IF($V906="FIXED",$W906,IF($V906="CODE",$H906,""))))</f>
        <v>0</v>
      </c>
    </row>
    <row r="907" spans="1:26" ht="21" customHeight="1">
      <c r="A907" s="27">
        <f>IF($B907="","",COUNTA($B$13:$B907))</f>
        <v>0</v>
      </c>
      <c r="B907" s="28"/>
      <c r="C907" s="28"/>
      <c r="D907" s="29"/>
      <c r="E907" s="29"/>
      <c r="F907" s="29"/>
      <c r="G907" s="28"/>
      <c r="H907" s="28"/>
      <c r="I907" s="30">
        <f>IF($H907="","",IFERROR(VLOOKUP($H907,AcctTbl,2,0),"کد ناشناخته"))</f>
        <v>0</v>
      </c>
      <c r="J907" s="27">
        <f>IF($H907="","",IFERROR(VLOOKUP($H907,AcctTbl,3,0),""))</f>
        <v>0</v>
      </c>
      <c r="K907" s="29"/>
      <c r="L907" s="28"/>
      <c r="M907" s="31"/>
      <c r="N907" s="29"/>
      <c r="O907" s="32">
        <f>IF($B907="",0,IF($U907="IN",N($M907),0))</f>
        <v>0</v>
      </c>
      <c r="P907" s="32">
        <f>IF($B907="",0,IF(OR($U907="OUT",$U907="TRF"),N($M907),0))</f>
        <v>0</v>
      </c>
      <c r="Q907" s="32">
        <f>IF($B907="",0,IF(OR($U907="OUT",$U907="TRF"),N($M907),0))</f>
        <v>0</v>
      </c>
      <c r="R907" s="32">
        <f>IF($B907="",0,IF($U907="IN",N($M907),0))</f>
        <v>0</v>
      </c>
      <c r="S907" s="33">
        <f>IF($B907="","",IF($M907="","⚠ مبلغ",IF($E907="","⚠ بانک عامل",IF(AND($U907="TRF",$F907=""),"⚠ بانک مقصد",IF(AND($V907&lt;&gt;"NONE",$V907&lt;&gt;"",$Z907=""),"⚠ طرف حساب","✓")))))</f>
        <v>0</v>
      </c>
      <c r="T907" s="29"/>
      <c r="U907" s="27">
        <f>IFERROR(VLOOKUP($D907,BankOpTbl,2,0),"")</f>
        <v>0</v>
      </c>
      <c r="V907" s="27">
        <f>IFERROR(VLOOKUP($D907,BankOpTbl,3,0),"")</f>
        <v>0</v>
      </c>
      <c r="W907" s="27">
        <f>IFERROR(VLOOKUP($D907,BankOpTbl,4,0),"")</f>
        <v>0</v>
      </c>
      <c r="X907" s="27">
        <f>IF($E907="","",IFERROR(VLOOKUP($E907,BankTbl,4,0),""))</f>
        <v>0</v>
      </c>
      <c r="Y907" s="27">
        <f>IF($F907="","",IFERROR(VLOOKUP($F907,BankTbl,4,0),""))</f>
        <v>0</v>
      </c>
      <c r="Z907" s="27">
        <f>IF($B907="","",IF($V907="PICK",LEFT($N907,5),IF($V907="FIXED",$W907,IF($V907="CODE",$H907,""))))</f>
        <v>0</v>
      </c>
    </row>
    <row r="908" spans="1:26" ht="21" customHeight="1">
      <c r="A908" s="27">
        <f>IF($B908="","",COUNTA($B$13:$B908))</f>
        <v>0</v>
      </c>
      <c r="B908" s="28"/>
      <c r="C908" s="28"/>
      <c r="D908" s="29"/>
      <c r="E908" s="29"/>
      <c r="F908" s="29"/>
      <c r="G908" s="28"/>
      <c r="H908" s="28"/>
      <c r="I908" s="30">
        <f>IF($H908="","",IFERROR(VLOOKUP($H908,AcctTbl,2,0),"کد ناشناخته"))</f>
        <v>0</v>
      </c>
      <c r="J908" s="27">
        <f>IF($H908="","",IFERROR(VLOOKUP($H908,AcctTbl,3,0),""))</f>
        <v>0</v>
      </c>
      <c r="K908" s="29"/>
      <c r="L908" s="28"/>
      <c r="M908" s="31"/>
      <c r="N908" s="29"/>
      <c r="O908" s="32">
        <f>IF($B908="",0,IF($U908="IN",N($M908),0))</f>
        <v>0</v>
      </c>
      <c r="P908" s="32">
        <f>IF($B908="",0,IF(OR($U908="OUT",$U908="TRF"),N($M908),0))</f>
        <v>0</v>
      </c>
      <c r="Q908" s="32">
        <f>IF($B908="",0,IF(OR($U908="OUT",$U908="TRF"),N($M908),0))</f>
        <v>0</v>
      </c>
      <c r="R908" s="32">
        <f>IF($B908="",0,IF($U908="IN",N($M908),0))</f>
        <v>0</v>
      </c>
      <c r="S908" s="33">
        <f>IF($B908="","",IF($M908="","⚠ مبلغ",IF($E908="","⚠ بانک عامل",IF(AND($U908="TRF",$F908=""),"⚠ بانک مقصد",IF(AND($V908&lt;&gt;"NONE",$V908&lt;&gt;"",$Z908=""),"⚠ طرف حساب","✓")))))</f>
        <v>0</v>
      </c>
      <c r="T908" s="29"/>
      <c r="U908" s="27">
        <f>IFERROR(VLOOKUP($D908,BankOpTbl,2,0),"")</f>
        <v>0</v>
      </c>
      <c r="V908" s="27">
        <f>IFERROR(VLOOKUP($D908,BankOpTbl,3,0),"")</f>
        <v>0</v>
      </c>
      <c r="W908" s="27">
        <f>IFERROR(VLOOKUP($D908,BankOpTbl,4,0),"")</f>
        <v>0</v>
      </c>
      <c r="X908" s="27">
        <f>IF($E908="","",IFERROR(VLOOKUP($E908,BankTbl,4,0),""))</f>
        <v>0</v>
      </c>
      <c r="Y908" s="27">
        <f>IF($F908="","",IFERROR(VLOOKUP($F908,BankTbl,4,0),""))</f>
        <v>0</v>
      </c>
      <c r="Z908" s="27">
        <f>IF($B908="","",IF($V908="PICK",LEFT($N908,5),IF($V908="FIXED",$W908,IF($V908="CODE",$H908,""))))</f>
        <v>0</v>
      </c>
    </row>
    <row r="909" spans="1:26" ht="21" customHeight="1">
      <c r="A909" s="27">
        <f>IF($B909="","",COUNTA($B$13:$B909))</f>
        <v>0</v>
      </c>
      <c r="B909" s="28"/>
      <c r="C909" s="28"/>
      <c r="D909" s="29"/>
      <c r="E909" s="29"/>
      <c r="F909" s="29"/>
      <c r="G909" s="28"/>
      <c r="H909" s="28"/>
      <c r="I909" s="30">
        <f>IF($H909="","",IFERROR(VLOOKUP($H909,AcctTbl,2,0),"کد ناشناخته"))</f>
        <v>0</v>
      </c>
      <c r="J909" s="27">
        <f>IF($H909="","",IFERROR(VLOOKUP($H909,AcctTbl,3,0),""))</f>
        <v>0</v>
      </c>
      <c r="K909" s="29"/>
      <c r="L909" s="28"/>
      <c r="M909" s="31"/>
      <c r="N909" s="29"/>
      <c r="O909" s="32">
        <f>IF($B909="",0,IF($U909="IN",N($M909),0))</f>
        <v>0</v>
      </c>
      <c r="P909" s="32">
        <f>IF($B909="",0,IF(OR($U909="OUT",$U909="TRF"),N($M909),0))</f>
        <v>0</v>
      </c>
      <c r="Q909" s="32">
        <f>IF($B909="",0,IF(OR($U909="OUT",$U909="TRF"),N($M909),0))</f>
        <v>0</v>
      </c>
      <c r="R909" s="32">
        <f>IF($B909="",0,IF($U909="IN",N($M909),0))</f>
        <v>0</v>
      </c>
      <c r="S909" s="33">
        <f>IF($B909="","",IF($M909="","⚠ مبلغ",IF($E909="","⚠ بانک عامل",IF(AND($U909="TRF",$F909=""),"⚠ بانک مقصد",IF(AND($V909&lt;&gt;"NONE",$V909&lt;&gt;"",$Z909=""),"⚠ طرف حساب","✓")))))</f>
        <v>0</v>
      </c>
      <c r="T909" s="29"/>
      <c r="U909" s="27">
        <f>IFERROR(VLOOKUP($D909,BankOpTbl,2,0),"")</f>
        <v>0</v>
      </c>
      <c r="V909" s="27">
        <f>IFERROR(VLOOKUP($D909,BankOpTbl,3,0),"")</f>
        <v>0</v>
      </c>
      <c r="W909" s="27">
        <f>IFERROR(VLOOKUP($D909,BankOpTbl,4,0),"")</f>
        <v>0</v>
      </c>
      <c r="X909" s="27">
        <f>IF($E909="","",IFERROR(VLOOKUP($E909,BankTbl,4,0),""))</f>
        <v>0</v>
      </c>
      <c r="Y909" s="27">
        <f>IF($F909="","",IFERROR(VLOOKUP($F909,BankTbl,4,0),""))</f>
        <v>0</v>
      </c>
      <c r="Z909" s="27">
        <f>IF($B909="","",IF($V909="PICK",LEFT($N909,5),IF($V909="FIXED",$W909,IF($V909="CODE",$H909,""))))</f>
        <v>0</v>
      </c>
    </row>
    <row r="910" spans="1:26" ht="21" customHeight="1">
      <c r="A910" s="27">
        <f>IF($B910="","",COUNTA($B$13:$B910))</f>
        <v>0</v>
      </c>
      <c r="B910" s="28"/>
      <c r="C910" s="28"/>
      <c r="D910" s="29"/>
      <c r="E910" s="29"/>
      <c r="F910" s="29"/>
      <c r="G910" s="28"/>
      <c r="H910" s="28"/>
      <c r="I910" s="30">
        <f>IF($H910="","",IFERROR(VLOOKUP($H910,AcctTbl,2,0),"کد ناشناخته"))</f>
        <v>0</v>
      </c>
      <c r="J910" s="27">
        <f>IF($H910="","",IFERROR(VLOOKUP($H910,AcctTbl,3,0),""))</f>
        <v>0</v>
      </c>
      <c r="K910" s="29"/>
      <c r="L910" s="28"/>
      <c r="M910" s="31"/>
      <c r="N910" s="29"/>
      <c r="O910" s="32">
        <f>IF($B910="",0,IF($U910="IN",N($M910),0))</f>
        <v>0</v>
      </c>
      <c r="P910" s="32">
        <f>IF($B910="",0,IF(OR($U910="OUT",$U910="TRF"),N($M910),0))</f>
        <v>0</v>
      </c>
      <c r="Q910" s="32">
        <f>IF($B910="",0,IF(OR($U910="OUT",$U910="TRF"),N($M910),0))</f>
        <v>0</v>
      </c>
      <c r="R910" s="32">
        <f>IF($B910="",0,IF($U910="IN",N($M910),0))</f>
        <v>0</v>
      </c>
      <c r="S910" s="33">
        <f>IF($B910="","",IF($M910="","⚠ مبلغ",IF($E910="","⚠ بانک عامل",IF(AND($U910="TRF",$F910=""),"⚠ بانک مقصد",IF(AND($V910&lt;&gt;"NONE",$V910&lt;&gt;"",$Z910=""),"⚠ طرف حساب","✓")))))</f>
        <v>0</v>
      </c>
      <c r="T910" s="29"/>
      <c r="U910" s="27">
        <f>IFERROR(VLOOKUP($D910,BankOpTbl,2,0),"")</f>
        <v>0</v>
      </c>
      <c r="V910" s="27">
        <f>IFERROR(VLOOKUP($D910,BankOpTbl,3,0),"")</f>
        <v>0</v>
      </c>
      <c r="W910" s="27">
        <f>IFERROR(VLOOKUP($D910,BankOpTbl,4,0),"")</f>
        <v>0</v>
      </c>
      <c r="X910" s="27">
        <f>IF($E910="","",IFERROR(VLOOKUP($E910,BankTbl,4,0),""))</f>
        <v>0</v>
      </c>
      <c r="Y910" s="27">
        <f>IF($F910="","",IFERROR(VLOOKUP($F910,BankTbl,4,0),""))</f>
        <v>0</v>
      </c>
      <c r="Z910" s="27">
        <f>IF($B910="","",IF($V910="PICK",LEFT($N910,5),IF($V910="FIXED",$W910,IF($V910="CODE",$H910,""))))</f>
        <v>0</v>
      </c>
    </row>
    <row r="911" spans="1:26" ht="21" customHeight="1">
      <c r="A911" s="27">
        <f>IF($B911="","",COUNTA($B$13:$B911))</f>
        <v>0</v>
      </c>
      <c r="B911" s="28"/>
      <c r="C911" s="28"/>
      <c r="D911" s="29"/>
      <c r="E911" s="29"/>
      <c r="F911" s="29"/>
      <c r="G911" s="28"/>
      <c r="H911" s="28"/>
      <c r="I911" s="30">
        <f>IF($H911="","",IFERROR(VLOOKUP($H911,AcctTbl,2,0),"کد ناشناخته"))</f>
        <v>0</v>
      </c>
      <c r="J911" s="27">
        <f>IF($H911="","",IFERROR(VLOOKUP($H911,AcctTbl,3,0),""))</f>
        <v>0</v>
      </c>
      <c r="K911" s="29"/>
      <c r="L911" s="28"/>
      <c r="M911" s="31"/>
      <c r="N911" s="29"/>
      <c r="O911" s="32">
        <f>IF($B911="",0,IF($U911="IN",N($M911),0))</f>
        <v>0</v>
      </c>
      <c r="P911" s="32">
        <f>IF($B911="",0,IF(OR($U911="OUT",$U911="TRF"),N($M911),0))</f>
        <v>0</v>
      </c>
      <c r="Q911" s="32">
        <f>IF($B911="",0,IF(OR($U911="OUT",$U911="TRF"),N($M911),0))</f>
        <v>0</v>
      </c>
      <c r="R911" s="32">
        <f>IF($B911="",0,IF($U911="IN",N($M911),0))</f>
        <v>0</v>
      </c>
      <c r="S911" s="33">
        <f>IF($B911="","",IF($M911="","⚠ مبلغ",IF($E911="","⚠ بانک عامل",IF(AND($U911="TRF",$F911=""),"⚠ بانک مقصد",IF(AND($V911&lt;&gt;"NONE",$V911&lt;&gt;"",$Z911=""),"⚠ طرف حساب","✓")))))</f>
        <v>0</v>
      </c>
      <c r="T911" s="29"/>
      <c r="U911" s="27">
        <f>IFERROR(VLOOKUP($D911,BankOpTbl,2,0),"")</f>
        <v>0</v>
      </c>
      <c r="V911" s="27">
        <f>IFERROR(VLOOKUP($D911,BankOpTbl,3,0),"")</f>
        <v>0</v>
      </c>
      <c r="W911" s="27">
        <f>IFERROR(VLOOKUP($D911,BankOpTbl,4,0),"")</f>
        <v>0</v>
      </c>
      <c r="X911" s="27">
        <f>IF($E911="","",IFERROR(VLOOKUP($E911,BankTbl,4,0),""))</f>
        <v>0</v>
      </c>
      <c r="Y911" s="27">
        <f>IF($F911="","",IFERROR(VLOOKUP($F911,BankTbl,4,0),""))</f>
        <v>0</v>
      </c>
      <c r="Z911" s="27">
        <f>IF($B911="","",IF($V911="PICK",LEFT($N911,5),IF($V911="FIXED",$W911,IF($V911="CODE",$H911,""))))</f>
        <v>0</v>
      </c>
    </row>
    <row r="912" spans="1:26" ht="21" customHeight="1">
      <c r="A912" s="27">
        <f>IF($B912="","",COUNTA($B$13:$B912))</f>
        <v>0</v>
      </c>
      <c r="B912" s="28"/>
      <c r="C912" s="28"/>
      <c r="D912" s="29"/>
      <c r="E912" s="29"/>
      <c r="F912" s="29"/>
      <c r="G912" s="28"/>
      <c r="H912" s="28"/>
      <c r="I912" s="30">
        <f>IF($H912="","",IFERROR(VLOOKUP($H912,AcctTbl,2,0),"کد ناشناخته"))</f>
        <v>0</v>
      </c>
      <c r="J912" s="27">
        <f>IF($H912="","",IFERROR(VLOOKUP($H912,AcctTbl,3,0),""))</f>
        <v>0</v>
      </c>
      <c r="K912" s="29"/>
      <c r="L912" s="28"/>
      <c r="M912" s="31"/>
      <c r="N912" s="29"/>
      <c r="O912" s="32">
        <f>IF($B912="",0,IF($U912="IN",N($M912),0))</f>
        <v>0</v>
      </c>
      <c r="P912" s="32">
        <f>IF($B912="",0,IF(OR($U912="OUT",$U912="TRF"),N($M912),0))</f>
        <v>0</v>
      </c>
      <c r="Q912" s="32">
        <f>IF($B912="",0,IF(OR($U912="OUT",$U912="TRF"),N($M912),0))</f>
        <v>0</v>
      </c>
      <c r="R912" s="32">
        <f>IF($B912="",0,IF($U912="IN",N($M912),0))</f>
        <v>0</v>
      </c>
      <c r="S912" s="33">
        <f>IF($B912="","",IF($M912="","⚠ مبلغ",IF($E912="","⚠ بانک عامل",IF(AND($U912="TRF",$F912=""),"⚠ بانک مقصد",IF(AND($V912&lt;&gt;"NONE",$V912&lt;&gt;"",$Z912=""),"⚠ طرف حساب","✓")))))</f>
        <v>0</v>
      </c>
      <c r="T912" s="29"/>
      <c r="U912" s="27">
        <f>IFERROR(VLOOKUP($D912,BankOpTbl,2,0),"")</f>
        <v>0</v>
      </c>
      <c r="V912" s="27">
        <f>IFERROR(VLOOKUP($D912,BankOpTbl,3,0),"")</f>
        <v>0</v>
      </c>
      <c r="W912" s="27">
        <f>IFERROR(VLOOKUP($D912,BankOpTbl,4,0),"")</f>
        <v>0</v>
      </c>
      <c r="X912" s="27">
        <f>IF($E912="","",IFERROR(VLOOKUP($E912,BankTbl,4,0),""))</f>
        <v>0</v>
      </c>
      <c r="Y912" s="27">
        <f>IF($F912="","",IFERROR(VLOOKUP($F912,BankTbl,4,0),""))</f>
        <v>0</v>
      </c>
      <c r="Z912" s="27">
        <f>IF($B912="","",IF($V912="PICK",LEFT($N912,5),IF($V912="FIXED",$W912,IF($V912="CODE",$H912,""))))</f>
        <v>0</v>
      </c>
    </row>
    <row r="913" spans="1:26" ht="21" customHeight="1">
      <c r="A913" s="27">
        <f>IF($B913="","",COUNTA($B$13:$B913))</f>
        <v>0</v>
      </c>
      <c r="B913" s="28"/>
      <c r="C913" s="28"/>
      <c r="D913" s="29"/>
      <c r="E913" s="29"/>
      <c r="F913" s="29"/>
      <c r="G913" s="28"/>
      <c r="H913" s="28"/>
      <c r="I913" s="30">
        <f>IF($H913="","",IFERROR(VLOOKUP($H913,AcctTbl,2,0),"کد ناشناخته"))</f>
        <v>0</v>
      </c>
      <c r="J913" s="27">
        <f>IF($H913="","",IFERROR(VLOOKUP($H913,AcctTbl,3,0),""))</f>
        <v>0</v>
      </c>
      <c r="K913" s="29"/>
      <c r="L913" s="28"/>
      <c r="M913" s="31"/>
      <c r="N913" s="29"/>
      <c r="O913" s="32">
        <f>IF($B913="",0,IF($U913="IN",N($M913),0))</f>
        <v>0</v>
      </c>
      <c r="P913" s="32">
        <f>IF($B913="",0,IF(OR($U913="OUT",$U913="TRF"),N($M913),0))</f>
        <v>0</v>
      </c>
      <c r="Q913" s="32">
        <f>IF($B913="",0,IF(OR($U913="OUT",$U913="TRF"),N($M913),0))</f>
        <v>0</v>
      </c>
      <c r="R913" s="32">
        <f>IF($B913="",0,IF($U913="IN",N($M913),0))</f>
        <v>0</v>
      </c>
      <c r="S913" s="33">
        <f>IF($B913="","",IF($M913="","⚠ مبلغ",IF($E913="","⚠ بانک عامل",IF(AND($U913="TRF",$F913=""),"⚠ بانک مقصد",IF(AND($V913&lt;&gt;"NONE",$V913&lt;&gt;"",$Z913=""),"⚠ طرف حساب","✓")))))</f>
        <v>0</v>
      </c>
      <c r="T913" s="29"/>
      <c r="U913" s="27">
        <f>IFERROR(VLOOKUP($D913,BankOpTbl,2,0),"")</f>
        <v>0</v>
      </c>
      <c r="V913" s="27">
        <f>IFERROR(VLOOKUP($D913,BankOpTbl,3,0),"")</f>
        <v>0</v>
      </c>
      <c r="W913" s="27">
        <f>IFERROR(VLOOKUP($D913,BankOpTbl,4,0),"")</f>
        <v>0</v>
      </c>
      <c r="X913" s="27">
        <f>IF($E913="","",IFERROR(VLOOKUP($E913,BankTbl,4,0),""))</f>
        <v>0</v>
      </c>
      <c r="Y913" s="27">
        <f>IF($F913="","",IFERROR(VLOOKUP($F913,BankTbl,4,0),""))</f>
        <v>0</v>
      </c>
      <c r="Z913" s="27">
        <f>IF($B913="","",IF($V913="PICK",LEFT($N913,5),IF($V913="FIXED",$W913,IF($V913="CODE",$H913,""))))</f>
        <v>0</v>
      </c>
    </row>
    <row r="914" spans="1:26" ht="21" customHeight="1">
      <c r="A914" s="27">
        <f>IF($B914="","",COUNTA($B$13:$B914))</f>
        <v>0</v>
      </c>
      <c r="B914" s="28"/>
      <c r="C914" s="28"/>
      <c r="D914" s="29"/>
      <c r="E914" s="29"/>
      <c r="F914" s="29"/>
      <c r="G914" s="28"/>
      <c r="H914" s="28"/>
      <c r="I914" s="30">
        <f>IF($H914="","",IFERROR(VLOOKUP($H914,AcctTbl,2,0),"کد ناشناخته"))</f>
        <v>0</v>
      </c>
      <c r="J914" s="27">
        <f>IF($H914="","",IFERROR(VLOOKUP($H914,AcctTbl,3,0),""))</f>
        <v>0</v>
      </c>
      <c r="K914" s="29"/>
      <c r="L914" s="28"/>
      <c r="M914" s="31"/>
      <c r="N914" s="29"/>
      <c r="O914" s="32">
        <f>IF($B914="",0,IF($U914="IN",N($M914),0))</f>
        <v>0</v>
      </c>
      <c r="P914" s="32">
        <f>IF($B914="",0,IF(OR($U914="OUT",$U914="TRF"),N($M914),0))</f>
        <v>0</v>
      </c>
      <c r="Q914" s="32">
        <f>IF($B914="",0,IF(OR($U914="OUT",$U914="TRF"),N($M914),0))</f>
        <v>0</v>
      </c>
      <c r="R914" s="32">
        <f>IF($B914="",0,IF($U914="IN",N($M914),0))</f>
        <v>0</v>
      </c>
      <c r="S914" s="33">
        <f>IF($B914="","",IF($M914="","⚠ مبلغ",IF($E914="","⚠ بانک عامل",IF(AND($U914="TRF",$F914=""),"⚠ بانک مقصد",IF(AND($V914&lt;&gt;"NONE",$V914&lt;&gt;"",$Z914=""),"⚠ طرف حساب","✓")))))</f>
        <v>0</v>
      </c>
      <c r="T914" s="29"/>
      <c r="U914" s="27">
        <f>IFERROR(VLOOKUP($D914,BankOpTbl,2,0),"")</f>
        <v>0</v>
      </c>
      <c r="V914" s="27">
        <f>IFERROR(VLOOKUP($D914,BankOpTbl,3,0),"")</f>
        <v>0</v>
      </c>
      <c r="W914" s="27">
        <f>IFERROR(VLOOKUP($D914,BankOpTbl,4,0),"")</f>
        <v>0</v>
      </c>
      <c r="X914" s="27">
        <f>IF($E914="","",IFERROR(VLOOKUP($E914,BankTbl,4,0),""))</f>
        <v>0</v>
      </c>
      <c r="Y914" s="27">
        <f>IF($F914="","",IFERROR(VLOOKUP($F914,BankTbl,4,0),""))</f>
        <v>0</v>
      </c>
      <c r="Z914" s="27">
        <f>IF($B914="","",IF($V914="PICK",LEFT($N914,5),IF($V914="FIXED",$W914,IF($V914="CODE",$H914,""))))</f>
        <v>0</v>
      </c>
    </row>
    <row r="915" spans="1:26" ht="21" customHeight="1">
      <c r="A915" s="27">
        <f>IF($B915="","",COUNTA($B$13:$B915))</f>
        <v>0</v>
      </c>
      <c r="B915" s="28"/>
      <c r="C915" s="28"/>
      <c r="D915" s="29"/>
      <c r="E915" s="29"/>
      <c r="F915" s="29"/>
      <c r="G915" s="28"/>
      <c r="H915" s="28"/>
      <c r="I915" s="30">
        <f>IF($H915="","",IFERROR(VLOOKUP($H915,AcctTbl,2,0),"کد ناشناخته"))</f>
        <v>0</v>
      </c>
      <c r="J915" s="27">
        <f>IF($H915="","",IFERROR(VLOOKUP($H915,AcctTbl,3,0),""))</f>
        <v>0</v>
      </c>
      <c r="K915" s="29"/>
      <c r="L915" s="28"/>
      <c r="M915" s="31"/>
      <c r="N915" s="29"/>
      <c r="O915" s="32">
        <f>IF($B915="",0,IF($U915="IN",N($M915),0))</f>
        <v>0</v>
      </c>
      <c r="P915" s="32">
        <f>IF($B915="",0,IF(OR($U915="OUT",$U915="TRF"),N($M915),0))</f>
        <v>0</v>
      </c>
      <c r="Q915" s="32">
        <f>IF($B915="",0,IF(OR($U915="OUT",$U915="TRF"),N($M915),0))</f>
        <v>0</v>
      </c>
      <c r="R915" s="32">
        <f>IF($B915="",0,IF($U915="IN",N($M915),0))</f>
        <v>0</v>
      </c>
      <c r="S915" s="33">
        <f>IF($B915="","",IF($M915="","⚠ مبلغ",IF($E915="","⚠ بانک عامل",IF(AND($U915="TRF",$F915=""),"⚠ بانک مقصد",IF(AND($V915&lt;&gt;"NONE",$V915&lt;&gt;"",$Z915=""),"⚠ طرف حساب","✓")))))</f>
        <v>0</v>
      </c>
      <c r="T915" s="29"/>
      <c r="U915" s="27">
        <f>IFERROR(VLOOKUP($D915,BankOpTbl,2,0),"")</f>
        <v>0</v>
      </c>
      <c r="V915" s="27">
        <f>IFERROR(VLOOKUP($D915,BankOpTbl,3,0),"")</f>
        <v>0</v>
      </c>
      <c r="W915" s="27">
        <f>IFERROR(VLOOKUP($D915,BankOpTbl,4,0),"")</f>
        <v>0</v>
      </c>
      <c r="X915" s="27">
        <f>IF($E915="","",IFERROR(VLOOKUP($E915,BankTbl,4,0),""))</f>
        <v>0</v>
      </c>
      <c r="Y915" s="27">
        <f>IF($F915="","",IFERROR(VLOOKUP($F915,BankTbl,4,0),""))</f>
        <v>0</v>
      </c>
      <c r="Z915" s="27">
        <f>IF($B915="","",IF($V915="PICK",LEFT($N915,5),IF($V915="FIXED",$W915,IF($V915="CODE",$H915,""))))</f>
        <v>0</v>
      </c>
    </row>
    <row r="916" spans="1:26" ht="21" customHeight="1">
      <c r="A916" s="27">
        <f>IF($B916="","",COUNTA($B$13:$B916))</f>
        <v>0</v>
      </c>
      <c r="B916" s="28"/>
      <c r="C916" s="28"/>
      <c r="D916" s="29"/>
      <c r="E916" s="29"/>
      <c r="F916" s="29"/>
      <c r="G916" s="28"/>
      <c r="H916" s="28"/>
      <c r="I916" s="30">
        <f>IF($H916="","",IFERROR(VLOOKUP($H916,AcctTbl,2,0),"کد ناشناخته"))</f>
        <v>0</v>
      </c>
      <c r="J916" s="27">
        <f>IF($H916="","",IFERROR(VLOOKUP($H916,AcctTbl,3,0),""))</f>
        <v>0</v>
      </c>
      <c r="K916" s="29"/>
      <c r="L916" s="28"/>
      <c r="M916" s="31"/>
      <c r="N916" s="29"/>
      <c r="O916" s="32">
        <f>IF($B916="",0,IF($U916="IN",N($M916),0))</f>
        <v>0</v>
      </c>
      <c r="P916" s="32">
        <f>IF($B916="",0,IF(OR($U916="OUT",$U916="TRF"),N($M916),0))</f>
        <v>0</v>
      </c>
      <c r="Q916" s="32">
        <f>IF($B916="",0,IF(OR($U916="OUT",$U916="TRF"),N($M916),0))</f>
        <v>0</v>
      </c>
      <c r="R916" s="32">
        <f>IF($B916="",0,IF($U916="IN",N($M916),0))</f>
        <v>0</v>
      </c>
      <c r="S916" s="33">
        <f>IF($B916="","",IF($M916="","⚠ مبلغ",IF($E916="","⚠ بانک عامل",IF(AND($U916="TRF",$F916=""),"⚠ بانک مقصد",IF(AND($V916&lt;&gt;"NONE",$V916&lt;&gt;"",$Z916=""),"⚠ طرف حساب","✓")))))</f>
        <v>0</v>
      </c>
      <c r="T916" s="29"/>
      <c r="U916" s="27">
        <f>IFERROR(VLOOKUP($D916,BankOpTbl,2,0),"")</f>
        <v>0</v>
      </c>
      <c r="V916" s="27">
        <f>IFERROR(VLOOKUP($D916,BankOpTbl,3,0),"")</f>
        <v>0</v>
      </c>
      <c r="W916" s="27">
        <f>IFERROR(VLOOKUP($D916,BankOpTbl,4,0),"")</f>
        <v>0</v>
      </c>
      <c r="X916" s="27">
        <f>IF($E916="","",IFERROR(VLOOKUP($E916,BankTbl,4,0),""))</f>
        <v>0</v>
      </c>
      <c r="Y916" s="27">
        <f>IF($F916="","",IFERROR(VLOOKUP($F916,BankTbl,4,0),""))</f>
        <v>0</v>
      </c>
      <c r="Z916" s="27">
        <f>IF($B916="","",IF($V916="PICK",LEFT($N916,5),IF($V916="FIXED",$W916,IF($V916="CODE",$H916,""))))</f>
        <v>0</v>
      </c>
    </row>
    <row r="917" spans="1:26" ht="21" customHeight="1">
      <c r="A917" s="27">
        <f>IF($B917="","",COUNTA($B$13:$B917))</f>
        <v>0</v>
      </c>
      <c r="B917" s="28"/>
      <c r="C917" s="28"/>
      <c r="D917" s="29"/>
      <c r="E917" s="29"/>
      <c r="F917" s="29"/>
      <c r="G917" s="28"/>
      <c r="H917" s="28"/>
      <c r="I917" s="30">
        <f>IF($H917="","",IFERROR(VLOOKUP($H917,AcctTbl,2,0),"کد ناشناخته"))</f>
        <v>0</v>
      </c>
      <c r="J917" s="27">
        <f>IF($H917="","",IFERROR(VLOOKUP($H917,AcctTbl,3,0),""))</f>
        <v>0</v>
      </c>
      <c r="K917" s="29"/>
      <c r="L917" s="28"/>
      <c r="M917" s="31"/>
      <c r="N917" s="29"/>
      <c r="O917" s="32">
        <f>IF($B917="",0,IF($U917="IN",N($M917),0))</f>
        <v>0</v>
      </c>
      <c r="P917" s="32">
        <f>IF($B917="",0,IF(OR($U917="OUT",$U917="TRF"),N($M917),0))</f>
        <v>0</v>
      </c>
      <c r="Q917" s="32">
        <f>IF($B917="",0,IF(OR($U917="OUT",$U917="TRF"),N($M917),0))</f>
        <v>0</v>
      </c>
      <c r="R917" s="32">
        <f>IF($B917="",0,IF($U917="IN",N($M917),0))</f>
        <v>0</v>
      </c>
      <c r="S917" s="33">
        <f>IF($B917="","",IF($M917="","⚠ مبلغ",IF($E917="","⚠ بانک عامل",IF(AND($U917="TRF",$F917=""),"⚠ بانک مقصد",IF(AND($V917&lt;&gt;"NONE",$V917&lt;&gt;"",$Z917=""),"⚠ طرف حساب","✓")))))</f>
        <v>0</v>
      </c>
      <c r="T917" s="29"/>
      <c r="U917" s="27">
        <f>IFERROR(VLOOKUP($D917,BankOpTbl,2,0),"")</f>
        <v>0</v>
      </c>
      <c r="V917" s="27">
        <f>IFERROR(VLOOKUP($D917,BankOpTbl,3,0),"")</f>
        <v>0</v>
      </c>
      <c r="W917" s="27">
        <f>IFERROR(VLOOKUP($D917,BankOpTbl,4,0),"")</f>
        <v>0</v>
      </c>
      <c r="X917" s="27">
        <f>IF($E917="","",IFERROR(VLOOKUP($E917,BankTbl,4,0),""))</f>
        <v>0</v>
      </c>
      <c r="Y917" s="27">
        <f>IF($F917="","",IFERROR(VLOOKUP($F917,BankTbl,4,0),""))</f>
        <v>0</v>
      </c>
      <c r="Z917" s="27">
        <f>IF($B917="","",IF($V917="PICK",LEFT($N917,5),IF($V917="FIXED",$W917,IF($V917="CODE",$H917,""))))</f>
        <v>0</v>
      </c>
    </row>
    <row r="918" spans="1:26" ht="21" customHeight="1">
      <c r="A918" s="27">
        <f>IF($B918="","",COUNTA($B$13:$B918))</f>
        <v>0</v>
      </c>
      <c r="B918" s="28"/>
      <c r="C918" s="28"/>
      <c r="D918" s="29"/>
      <c r="E918" s="29"/>
      <c r="F918" s="29"/>
      <c r="G918" s="28"/>
      <c r="H918" s="28"/>
      <c r="I918" s="30">
        <f>IF($H918="","",IFERROR(VLOOKUP($H918,AcctTbl,2,0),"کد ناشناخته"))</f>
        <v>0</v>
      </c>
      <c r="J918" s="27">
        <f>IF($H918="","",IFERROR(VLOOKUP($H918,AcctTbl,3,0),""))</f>
        <v>0</v>
      </c>
      <c r="K918" s="29"/>
      <c r="L918" s="28"/>
      <c r="M918" s="31"/>
      <c r="N918" s="29"/>
      <c r="O918" s="32">
        <f>IF($B918="",0,IF($U918="IN",N($M918),0))</f>
        <v>0</v>
      </c>
      <c r="P918" s="32">
        <f>IF($B918="",0,IF(OR($U918="OUT",$U918="TRF"),N($M918),0))</f>
        <v>0</v>
      </c>
      <c r="Q918" s="32">
        <f>IF($B918="",0,IF(OR($U918="OUT",$U918="TRF"),N($M918),0))</f>
        <v>0</v>
      </c>
      <c r="R918" s="32">
        <f>IF($B918="",0,IF($U918="IN",N($M918),0))</f>
        <v>0</v>
      </c>
      <c r="S918" s="33">
        <f>IF($B918="","",IF($M918="","⚠ مبلغ",IF($E918="","⚠ بانک عامل",IF(AND($U918="TRF",$F918=""),"⚠ بانک مقصد",IF(AND($V918&lt;&gt;"NONE",$V918&lt;&gt;"",$Z918=""),"⚠ طرف حساب","✓")))))</f>
        <v>0</v>
      </c>
      <c r="T918" s="29"/>
      <c r="U918" s="27">
        <f>IFERROR(VLOOKUP($D918,BankOpTbl,2,0),"")</f>
        <v>0</v>
      </c>
      <c r="V918" s="27">
        <f>IFERROR(VLOOKUP($D918,BankOpTbl,3,0),"")</f>
        <v>0</v>
      </c>
      <c r="W918" s="27">
        <f>IFERROR(VLOOKUP($D918,BankOpTbl,4,0),"")</f>
        <v>0</v>
      </c>
      <c r="X918" s="27">
        <f>IF($E918="","",IFERROR(VLOOKUP($E918,BankTbl,4,0),""))</f>
        <v>0</v>
      </c>
      <c r="Y918" s="27">
        <f>IF($F918="","",IFERROR(VLOOKUP($F918,BankTbl,4,0),""))</f>
        <v>0</v>
      </c>
      <c r="Z918" s="27">
        <f>IF($B918="","",IF($V918="PICK",LEFT($N918,5),IF($V918="FIXED",$W918,IF($V918="CODE",$H918,""))))</f>
        <v>0</v>
      </c>
    </row>
    <row r="919" spans="1:26" ht="21" customHeight="1">
      <c r="A919" s="27">
        <f>IF($B919="","",COUNTA($B$13:$B919))</f>
        <v>0</v>
      </c>
      <c r="B919" s="28"/>
      <c r="C919" s="28"/>
      <c r="D919" s="29"/>
      <c r="E919" s="29"/>
      <c r="F919" s="29"/>
      <c r="G919" s="28"/>
      <c r="H919" s="28"/>
      <c r="I919" s="30">
        <f>IF($H919="","",IFERROR(VLOOKUP($H919,AcctTbl,2,0),"کد ناشناخته"))</f>
        <v>0</v>
      </c>
      <c r="J919" s="27">
        <f>IF($H919="","",IFERROR(VLOOKUP($H919,AcctTbl,3,0),""))</f>
        <v>0</v>
      </c>
      <c r="K919" s="29"/>
      <c r="L919" s="28"/>
      <c r="M919" s="31"/>
      <c r="N919" s="29"/>
      <c r="O919" s="32">
        <f>IF($B919="",0,IF($U919="IN",N($M919),0))</f>
        <v>0</v>
      </c>
      <c r="P919" s="32">
        <f>IF($B919="",0,IF(OR($U919="OUT",$U919="TRF"),N($M919),0))</f>
        <v>0</v>
      </c>
      <c r="Q919" s="32">
        <f>IF($B919="",0,IF(OR($U919="OUT",$U919="TRF"),N($M919),0))</f>
        <v>0</v>
      </c>
      <c r="R919" s="32">
        <f>IF($B919="",0,IF($U919="IN",N($M919),0))</f>
        <v>0</v>
      </c>
      <c r="S919" s="33">
        <f>IF($B919="","",IF($M919="","⚠ مبلغ",IF($E919="","⚠ بانک عامل",IF(AND($U919="TRF",$F919=""),"⚠ بانک مقصد",IF(AND($V919&lt;&gt;"NONE",$V919&lt;&gt;"",$Z919=""),"⚠ طرف حساب","✓")))))</f>
        <v>0</v>
      </c>
      <c r="T919" s="29"/>
      <c r="U919" s="27">
        <f>IFERROR(VLOOKUP($D919,BankOpTbl,2,0),"")</f>
        <v>0</v>
      </c>
      <c r="V919" s="27">
        <f>IFERROR(VLOOKUP($D919,BankOpTbl,3,0),"")</f>
        <v>0</v>
      </c>
      <c r="W919" s="27">
        <f>IFERROR(VLOOKUP($D919,BankOpTbl,4,0),"")</f>
        <v>0</v>
      </c>
      <c r="X919" s="27">
        <f>IF($E919="","",IFERROR(VLOOKUP($E919,BankTbl,4,0),""))</f>
        <v>0</v>
      </c>
      <c r="Y919" s="27">
        <f>IF($F919="","",IFERROR(VLOOKUP($F919,BankTbl,4,0),""))</f>
        <v>0</v>
      </c>
      <c r="Z919" s="27">
        <f>IF($B919="","",IF($V919="PICK",LEFT($N919,5),IF($V919="FIXED",$W919,IF($V919="CODE",$H919,""))))</f>
        <v>0</v>
      </c>
    </row>
    <row r="920" spans="1:26" ht="21" customHeight="1">
      <c r="A920" s="27">
        <f>IF($B920="","",COUNTA($B$13:$B920))</f>
        <v>0</v>
      </c>
      <c r="B920" s="28"/>
      <c r="C920" s="28"/>
      <c r="D920" s="29"/>
      <c r="E920" s="29"/>
      <c r="F920" s="29"/>
      <c r="G920" s="28"/>
      <c r="H920" s="28"/>
      <c r="I920" s="30">
        <f>IF($H920="","",IFERROR(VLOOKUP($H920,AcctTbl,2,0),"کد ناشناخته"))</f>
        <v>0</v>
      </c>
      <c r="J920" s="27">
        <f>IF($H920="","",IFERROR(VLOOKUP($H920,AcctTbl,3,0),""))</f>
        <v>0</v>
      </c>
      <c r="K920" s="29"/>
      <c r="L920" s="28"/>
      <c r="M920" s="31"/>
      <c r="N920" s="29"/>
      <c r="O920" s="32">
        <f>IF($B920="",0,IF($U920="IN",N($M920),0))</f>
        <v>0</v>
      </c>
      <c r="P920" s="32">
        <f>IF($B920="",0,IF(OR($U920="OUT",$U920="TRF"),N($M920),0))</f>
        <v>0</v>
      </c>
      <c r="Q920" s="32">
        <f>IF($B920="",0,IF(OR($U920="OUT",$U920="TRF"),N($M920),0))</f>
        <v>0</v>
      </c>
      <c r="R920" s="32">
        <f>IF($B920="",0,IF($U920="IN",N($M920),0))</f>
        <v>0</v>
      </c>
      <c r="S920" s="33">
        <f>IF($B920="","",IF($M920="","⚠ مبلغ",IF($E920="","⚠ بانک عامل",IF(AND($U920="TRF",$F920=""),"⚠ بانک مقصد",IF(AND($V920&lt;&gt;"NONE",$V920&lt;&gt;"",$Z920=""),"⚠ طرف حساب","✓")))))</f>
        <v>0</v>
      </c>
      <c r="T920" s="29"/>
      <c r="U920" s="27">
        <f>IFERROR(VLOOKUP($D920,BankOpTbl,2,0),"")</f>
        <v>0</v>
      </c>
      <c r="V920" s="27">
        <f>IFERROR(VLOOKUP($D920,BankOpTbl,3,0),"")</f>
        <v>0</v>
      </c>
      <c r="W920" s="27">
        <f>IFERROR(VLOOKUP($D920,BankOpTbl,4,0),"")</f>
        <v>0</v>
      </c>
      <c r="X920" s="27">
        <f>IF($E920="","",IFERROR(VLOOKUP($E920,BankTbl,4,0),""))</f>
        <v>0</v>
      </c>
      <c r="Y920" s="27">
        <f>IF($F920="","",IFERROR(VLOOKUP($F920,BankTbl,4,0),""))</f>
        <v>0</v>
      </c>
      <c r="Z920" s="27">
        <f>IF($B920="","",IF($V920="PICK",LEFT($N920,5),IF($V920="FIXED",$W920,IF($V920="CODE",$H920,""))))</f>
        <v>0</v>
      </c>
    </row>
    <row r="921" spans="1:26" ht="21" customHeight="1">
      <c r="A921" s="27">
        <f>IF($B921="","",COUNTA($B$13:$B921))</f>
        <v>0</v>
      </c>
      <c r="B921" s="28"/>
      <c r="C921" s="28"/>
      <c r="D921" s="29"/>
      <c r="E921" s="29"/>
      <c r="F921" s="29"/>
      <c r="G921" s="28"/>
      <c r="H921" s="28"/>
      <c r="I921" s="30">
        <f>IF($H921="","",IFERROR(VLOOKUP($H921,AcctTbl,2,0),"کد ناشناخته"))</f>
        <v>0</v>
      </c>
      <c r="J921" s="27">
        <f>IF($H921="","",IFERROR(VLOOKUP($H921,AcctTbl,3,0),""))</f>
        <v>0</v>
      </c>
      <c r="K921" s="29"/>
      <c r="L921" s="28"/>
      <c r="M921" s="31"/>
      <c r="N921" s="29"/>
      <c r="O921" s="32">
        <f>IF($B921="",0,IF($U921="IN",N($M921),0))</f>
        <v>0</v>
      </c>
      <c r="P921" s="32">
        <f>IF($B921="",0,IF(OR($U921="OUT",$U921="TRF"),N($M921),0))</f>
        <v>0</v>
      </c>
      <c r="Q921" s="32">
        <f>IF($B921="",0,IF(OR($U921="OUT",$U921="TRF"),N($M921),0))</f>
        <v>0</v>
      </c>
      <c r="R921" s="32">
        <f>IF($B921="",0,IF($U921="IN",N($M921),0))</f>
        <v>0</v>
      </c>
      <c r="S921" s="33">
        <f>IF($B921="","",IF($M921="","⚠ مبلغ",IF($E921="","⚠ بانک عامل",IF(AND($U921="TRF",$F921=""),"⚠ بانک مقصد",IF(AND($V921&lt;&gt;"NONE",$V921&lt;&gt;"",$Z921=""),"⚠ طرف حساب","✓")))))</f>
        <v>0</v>
      </c>
      <c r="T921" s="29"/>
      <c r="U921" s="27">
        <f>IFERROR(VLOOKUP($D921,BankOpTbl,2,0),"")</f>
        <v>0</v>
      </c>
      <c r="V921" s="27">
        <f>IFERROR(VLOOKUP($D921,BankOpTbl,3,0),"")</f>
        <v>0</v>
      </c>
      <c r="W921" s="27">
        <f>IFERROR(VLOOKUP($D921,BankOpTbl,4,0),"")</f>
        <v>0</v>
      </c>
      <c r="X921" s="27">
        <f>IF($E921="","",IFERROR(VLOOKUP($E921,BankTbl,4,0),""))</f>
        <v>0</v>
      </c>
      <c r="Y921" s="27">
        <f>IF($F921="","",IFERROR(VLOOKUP($F921,BankTbl,4,0),""))</f>
        <v>0</v>
      </c>
      <c r="Z921" s="27">
        <f>IF($B921="","",IF($V921="PICK",LEFT($N921,5),IF($V921="FIXED",$W921,IF($V921="CODE",$H921,""))))</f>
        <v>0</v>
      </c>
    </row>
    <row r="922" spans="1:26" ht="21" customHeight="1">
      <c r="A922" s="27">
        <f>IF($B922="","",COUNTA($B$13:$B922))</f>
        <v>0</v>
      </c>
      <c r="B922" s="28"/>
      <c r="C922" s="28"/>
      <c r="D922" s="29"/>
      <c r="E922" s="29"/>
      <c r="F922" s="29"/>
      <c r="G922" s="28"/>
      <c r="H922" s="28"/>
      <c r="I922" s="30">
        <f>IF($H922="","",IFERROR(VLOOKUP($H922,AcctTbl,2,0),"کد ناشناخته"))</f>
        <v>0</v>
      </c>
      <c r="J922" s="27">
        <f>IF($H922="","",IFERROR(VLOOKUP($H922,AcctTbl,3,0),""))</f>
        <v>0</v>
      </c>
      <c r="K922" s="29"/>
      <c r="L922" s="28"/>
      <c r="M922" s="31"/>
      <c r="N922" s="29"/>
      <c r="O922" s="32">
        <f>IF($B922="",0,IF($U922="IN",N($M922),0))</f>
        <v>0</v>
      </c>
      <c r="P922" s="32">
        <f>IF($B922="",0,IF(OR($U922="OUT",$U922="TRF"),N($M922),0))</f>
        <v>0</v>
      </c>
      <c r="Q922" s="32">
        <f>IF($B922="",0,IF(OR($U922="OUT",$U922="TRF"),N($M922),0))</f>
        <v>0</v>
      </c>
      <c r="R922" s="32">
        <f>IF($B922="",0,IF($U922="IN",N($M922),0))</f>
        <v>0</v>
      </c>
      <c r="S922" s="33">
        <f>IF($B922="","",IF($M922="","⚠ مبلغ",IF($E922="","⚠ بانک عامل",IF(AND($U922="TRF",$F922=""),"⚠ بانک مقصد",IF(AND($V922&lt;&gt;"NONE",$V922&lt;&gt;"",$Z922=""),"⚠ طرف حساب","✓")))))</f>
        <v>0</v>
      </c>
      <c r="T922" s="29"/>
      <c r="U922" s="27">
        <f>IFERROR(VLOOKUP($D922,BankOpTbl,2,0),"")</f>
        <v>0</v>
      </c>
      <c r="V922" s="27">
        <f>IFERROR(VLOOKUP($D922,BankOpTbl,3,0),"")</f>
        <v>0</v>
      </c>
      <c r="W922" s="27">
        <f>IFERROR(VLOOKUP($D922,BankOpTbl,4,0),"")</f>
        <v>0</v>
      </c>
      <c r="X922" s="27">
        <f>IF($E922="","",IFERROR(VLOOKUP($E922,BankTbl,4,0),""))</f>
        <v>0</v>
      </c>
      <c r="Y922" s="27">
        <f>IF($F922="","",IFERROR(VLOOKUP($F922,BankTbl,4,0),""))</f>
        <v>0</v>
      </c>
      <c r="Z922" s="27">
        <f>IF($B922="","",IF($V922="PICK",LEFT($N922,5),IF($V922="FIXED",$W922,IF($V922="CODE",$H922,""))))</f>
        <v>0</v>
      </c>
    </row>
    <row r="923" spans="1:26" ht="21" customHeight="1">
      <c r="A923" s="27">
        <f>IF($B923="","",COUNTA($B$13:$B923))</f>
        <v>0</v>
      </c>
      <c r="B923" s="28"/>
      <c r="C923" s="28"/>
      <c r="D923" s="29"/>
      <c r="E923" s="29"/>
      <c r="F923" s="29"/>
      <c r="G923" s="28"/>
      <c r="H923" s="28"/>
      <c r="I923" s="30">
        <f>IF($H923="","",IFERROR(VLOOKUP($H923,AcctTbl,2,0),"کد ناشناخته"))</f>
        <v>0</v>
      </c>
      <c r="J923" s="27">
        <f>IF($H923="","",IFERROR(VLOOKUP($H923,AcctTbl,3,0),""))</f>
        <v>0</v>
      </c>
      <c r="K923" s="29"/>
      <c r="L923" s="28"/>
      <c r="M923" s="31"/>
      <c r="N923" s="29"/>
      <c r="O923" s="32">
        <f>IF($B923="",0,IF($U923="IN",N($M923),0))</f>
        <v>0</v>
      </c>
      <c r="P923" s="32">
        <f>IF($B923="",0,IF(OR($U923="OUT",$U923="TRF"),N($M923),0))</f>
        <v>0</v>
      </c>
      <c r="Q923" s="32">
        <f>IF($B923="",0,IF(OR($U923="OUT",$U923="TRF"),N($M923),0))</f>
        <v>0</v>
      </c>
      <c r="R923" s="32">
        <f>IF($B923="",0,IF($U923="IN",N($M923),0))</f>
        <v>0</v>
      </c>
      <c r="S923" s="33">
        <f>IF($B923="","",IF($M923="","⚠ مبلغ",IF($E923="","⚠ بانک عامل",IF(AND($U923="TRF",$F923=""),"⚠ بانک مقصد",IF(AND($V923&lt;&gt;"NONE",$V923&lt;&gt;"",$Z923=""),"⚠ طرف حساب","✓")))))</f>
        <v>0</v>
      </c>
      <c r="T923" s="29"/>
      <c r="U923" s="27">
        <f>IFERROR(VLOOKUP($D923,BankOpTbl,2,0),"")</f>
        <v>0</v>
      </c>
      <c r="V923" s="27">
        <f>IFERROR(VLOOKUP($D923,BankOpTbl,3,0),"")</f>
        <v>0</v>
      </c>
      <c r="W923" s="27">
        <f>IFERROR(VLOOKUP($D923,BankOpTbl,4,0),"")</f>
        <v>0</v>
      </c>
      <c r="X923" s="27">
        <f>IF($E923="","",IFERROR(VLOOKUP($E923,BankTbl,4,0),""))</f>
        <v>0</v>
      </c>
      <c r="Y923" s="27">
        <f>IF($F923="","",IFERROR(VLOOKUP($F923,BankTbl,4,0),""))</f>
        <v>0</v>
      </c>
      <c r="Z923" s="27">
        <f>IF($B923="","",IF($V923="PICK",LEFT($N923,5),IF($V923="FIXED",$W923,IF($V923="CODE",$H923,""))))</f>
        <v>0</v>
      </c>
    </row>
    <row r="924" spans="1:26" ht="21" customHeight="1">
      <c r="A924" s="27">
        <f>IF($B924="","",COUNTA($B$13:$B924))</f>
        <v>0</v>
      </c>
      <c r="B924" s="28"/>
      <c r="C924" s="28"/>
      <c r="D924" s="29"/>
      <c r="E924" s="29"/>
      <c r="F924" s="29"/>
      <c r="G924" s="28"/>
      <c r="H924" s="28"/>
      <c r="I924" s="30">
        <f>IF($H924="","",IFERROR(VLOOKUP($H924,AcctTbl,2,0),"کد ناشناخته"))</f>
        <v>0</v>
      </c>
      <c r="J924" s="27">
        <f>IF($H924="","",IFERROR(VLOOKUP($H924,AcctTbl,3,0),""))</f>
        <v>0</v>
      </c>
      <c r="K924" s="29"/>
      <c r="L924" s="28"/>
      <c r="M924" s="31"/>
      <c r="N924" s="29"/>
      <c r="O924" s="32">
        <f>IF($B924="",0,IF($U924="IN",N($M924),0))</f>
        <v>0</v>
      </c>
      <c r="P924" s="32">
        <f>IF($B924="",0,IF(OR($U924="OUT",$U924="TRF"),N($M924),0))</f>
        <v>0</v>
      </c>
      <c r="Q924" s="32">
        <f>IF($B924="",0,IF(OR($U924="OUT",$U924="TRF"),N($M924),0))</f>
        <v>0</v>
      </c>
      <c r="R924" s="32">
        <f>IF($B924="",0,IF($U924="IN",N($M924),0))</f>
        <v>0</v>
      </c>
      <c r="S924" s="33">
        <f>IF($B924="","",IF($M924="","⚠ مبلغ",IF($E924="","⚠ بانک عامل",IF(AND($U924="TRF",$F924=""),"⚠ بانک مقصد",IF(AND($V924&lt;&gt;"NONE",$V924&lt;&gt;"",$Z924=""),"⚠ طرف حساب","✓")))))</f>
        <v>0</v>
      </c>
      <c r="T924" s="29"/>
      <c r="U924" s="27">
        <f>IFERROR(VLOOKUP($D924,BankOpTbl,2,0),"")</f>
        <v>0</v>
      </c>
      <c r="V924" s="27">
        <f>IFERROR(VLOOKUP($D924,BankOpTbl,3,0),"")</f>
        <v>0</v>
      </c>
      <c r="W924" s="27">
        <f>IFERROR(VLOOKUP($D924,BankOpTbl,4,0),"")</f>
        <v>0</v>
      </c>
      <c r="X924" s="27">
        <f>IF($E924="","",IFERROR(VLOOKUP($E924,BankTbl,4,0),""))</f>
        <v>0</v>
      </c>
      <c r="Y924" s="27">
        <f>IF($F924="","",IFERROR(VLOOKUP($F924,BankTbl,4,0),""))</f>
        <v>0</v>
      </c>
      <c r="Z924" s="27">
        <f>IF($B924="","",IF($V924="PICK",LEFT($N924,5),IF($V924="FIXED",$W924,IF($V924="CODE",$H924,""))))</f>
        <v>0</v>
      </c>
    </row>
    <row r="925" spans="1:26" ht="21" customHeight="1">
      <c r="A925" s="27">
        <f>IF($B925="","",COUNTA($B$13:$B925))</f>
        <v>0</v>
      </c>
      <c r="B925" s="28"/>
      <c r="C925" s="28"/>
      <c r="D925" s="29"/>
      <c r="E925" s="29"/>
      <c r="F925" s="29"/>
      <c r="G925" s="28"/>
      <c r="H925" s="28"/>
      <c r="I925" s="30">
        <f>IF($H925="","",IFERROR(VLOOKUP($H925,AcctTbl,2,0),"کد ناشناخته"))</f>
        <v>0</v>
      </c>
      <c r="J925" s="27">
        <f>IF($H925="","",IFERROR(VLOOKUP($H925,AcctTbl,3,0),""))</f>
        <v>0</v>
      </c>
      <c r="K925" s="29"/>
      <c r="L925" s="28"/>
      <c r="M925" s="31"/>
      <c r="N925" s="29"/>
      <c r="O925" s="32">
        <f>IF($B925="",0,IF($U925="IN",N($M925),0))</f>
        <v>0</v>
      </c>
      <c r="P925" s="32">
        <f>IF($B925="",0,IF(OR($U925="OUT",$U925="TRF"),N($M925),0))</f>
        <v>0</v>
      </c>
      <c r="Q925" s="32">
        <f>IF($B925="",0,IF(OR($U925="OUT",$U925="TRF"),N($M925),0))</f>
        <v>0</v>
      </c>
      <c r="R925" s="32">
        <f>IF($B925="",0,IF($U925="IN",N($M925),0))</f>
        <v>0</v>
      </c>
      <c r="S925" s="33">
        <f>IF($B925="","",IF($M925="","⚠ مبلغ",IF($E925="","⚠ بانک عامل",IF(AND($U925="TRF",$F925=""),"⚠ بانک مقصد",IF(AND($V925&lt;&gt;"NONE",$V925&lt;&gt;"",$Z925=""),"⚠ طرف حساب","✓")))))</f>
        <v>0</v>
      </c>
      <c r="T925" s="29"/>
      <c r="U925" s="27">
        <f>IFERROR(VLOOKUP($D925,BankOpTbl,2,0),"")</f>
        <v>0</v>
      </c>
      <c r="V925" s="27">
        <f>IFERROR(VLOOKUP($D925,BankOpTbl,3,0),"")</f>
        <v>0</v>
      </c>
      <c r="W925" s="27">
        <f>IFERROR(VLOOKUP($D925,BankOpTbl,4,0),"")</f>
        <v>0</v>
      </c>
      <c r="X925" s="27">
        <f>IF($E925="","",IFERROR(VLOOKUP($E925,BankTbl,4,0),""))</f>
        <v>0</v>
      </c>
      <c r="Y925" s="27">
        <f>IF($F925="","",IFERROR(VLOOKUP($F925,BankTbl,4,0),""))</f>
        <v>0</v>
      </c>
      <c r="Z925" s="27">
        <f>IF($B925="","",IF($V925="PICK",LEFT($N925,5),IF($V925="FIXED",$W925,IF($V925="CODE",$H925,""))))</f>
        <v>0</v>
      </c>
    </row>
    <row r="926" spans="1:26" ht="21" customHeight="1">
      <c r="A926" s="27">
        <f>IF($B926="","",COUNTA($B$13:$B926))</f>
        <v>0</v>
      </c>
      <c r="B926" s="28"/>
      <c r="C926" s="28"/>
      <c r="D926" s="29"/>
      <c r="E926" s="29"/>
      <c r="F926" s="29"/>
      <c r="G926" s="28"/>
      <c r="H926" s="28"/>
      <c r="I926" s="30">
        <f>IF($H926="","",IFERROR(VLOOKUP($H926,AcctTbl,2,0),"کد ناشناخته"))</f>
        <v>0</v>
      </c>
      <c r="J926" s="27">
        <f>IF($H926="","",IFERROR(VLOOKUP($H926,AcctTbl,3,0),""))</f>
        <v>0</v>
      </c>
      <c r="K926" s="29"/>
      <c r="L926" s="28"/>
      <c r="M926" s="31"/>
      <c r="N926" s="29"/>
      <c r="O926" s="32">
        <f>IF($B926="",0,IF($U926="IN",N($M926),0))</f>
        <v>0</v>
      </c>
      <c r="P926" s="32">
        <f>IF($B926="",0,IF(OR($U926="OUT",$U926="TRF"),N($M926),0))</f>
        <v>0</v>
      </c>
      <c r="Q926" s="32">
        <f>IF($B926="",0,IF(OR($U926="OUT",$U926="TRF"),N($M926),0))</f>
        <v>0</v>
      </c>
      <c r="R926" s="32">
        <f>IF($B926="",0,IF($U926="IN",N($M926),0))</f>
        <v>0</v>
      </c>
      <c r="S926" s="33">
        <f>IF($B926="","",IF($M926="","⚠ مبلغ",IF($E926="","⚠ بانک عامل",IF(AND($U926="TRF",$F926=""),"⚠ بانک مقصد",IF(AND($V926&lt;&gt;"NONE",$V926&lt;&gt;"",$Z926=""),"⚠ طرف حساب","✓")))))</f>
        <v>0</v>
      </c>
      <c r="T926" s="29"/>
      <c r="U926" s="27">
        <f>IFERROR(VLOOKUP($D926,BankOpTbl,2,0),"")</f>
        <v>0</v>
      </c>
      <c r="V926" s="27">
        <f>IFERROR(VLOOKUP($D926,BankOpTbl,3,0),"")</f>
        <v>0</v>
      </c>
      <c r="W926" s="27">
        <f>IFERROR(VLOOKUP($D926,BankOpTbl,4,0),"")</f>
        <v>0</v>
      </c>
      <c r="X926" s="27">
        <f>IF($E926="","",IFERROR(VLOOKUP($E926,BankTbl,4,0),""))</f>
        <v>0</v>
      </c>
      <c r="Y926" s="27">
        <f>IF($F926="","",IFERROR(VLOOKUP($F926,BankTbl,4,0),""))</f>
        <v>0</v>
      </c>
      <c r="Z926" s="27">
        <f>IF($B926="","",IF($V926="PICK",LEFT($N926,5),IF($V926="FIXED",$W926,IF($V926="CODE",$H926,""))))</f>
        <v>0</v>
      </c>
    </row>
    <row r="927" spans="1:26" ht="21" customHeight="1">
      <c r="A927" s="27">
        <f>IF($B927="","",COUNTA($B$13:$B927))</f>
        <v>0</v>
      </c>
      <c r="B927" s="28"/>
      <c r="C927" s="28"/>
      <c r="D927" s="29"/>
      <c r="E927" s="29"/>
      <c r="F927" s="29"/>
      <c r="G927" s="28"/>
      <c r="H927" s="28"/>
      <c r="I927" s="30">
        <f>IF($H927="","",IFERROR(VLOOKUP($H927,AcctTbl,2,0),"کد ناشناخته"))</f>
        <v>0</v>
      </c>
      <c r="J927" s="27">
        <f>IF($H927="","",IFERROR(VLOOKUP($H927,AcctTbl,3,0),""))</f>
        <v>0</v>
      </c>
      <c r="K927" s="29"/>
      <c r="L927" s="28"/>
      <c r="M927" s="31"/>
      <c r="N927" s="29"/>
      <c r="O927" s="32">
        <f>IF($B927="",0,IF($U927="IN",N($M927),0))</f>
        <v>0</v>
      </c>
      <c r="P927" s="32">
        <f>IF($B927="",0,IF(OR($U927="OUT",$U927="TRF"),N($M927),0))</f>
        <v>0</v>
      </c>
      <c r="Q927" s="32">
        <f>IF($B927="",0,IF(OR($U927="OUT",$U927="TRF"),N($M927),0))</f>
        <v>0</v>
      </c>
      <c r="R927" s="32">
        <f>IF($B927="",0,IF($U927="IN",N($M927),0))</f>
        <v>0</v>
      </c>
      <c r="S927" s="33">
        <f>IF($B927="","",IF($M927="","⚠ مبلغ",IF($E927="","⚠ بانک عامل",IF(AND($U927="TRF",$F927=""),"⚠ بانک مقصد",IF(AND($V927&lt;&gt;"NONE",$V927&lt;&gt;"",$Z927=""),"⚠ طرف حساب","✓")))))</f>
        <v>0</v>
      </c>
      <c r="T927" s="29"/>
      <c r="U927" s="27">
        <f>IFERROR(VLOOKUP($D927,BankOpTbl,2,0),"")</f>
        <v>0</v>
      </c>
      <c r="V927" s="27">
        <f>IFERROR(VLOOKUP($D927,BankOpTbl,3,0),"")</f>
        <v>0</v>
      </c>
      <c r="W927" s="27">
        <f>IFERROR(VLOOKUP($D927,BankOpTbl,4,0),"")</f>
        <v>0</v>
      </c>
      <c r="X927" s="27">
        <f>IF($E927="","",IFERROR(VLOOKUP($E927,BankTbl,4,0),""))</f>
        <v>0</v>
      </c>
      <c r="Y927" s="27">
        <f>IF($F927="","",IFERROR(VLOOKUP($F927,BankTbl,4,0),""))</f>
        <v>0</v>
      </c>
      <c r="Z927" s="27">
        <f>IF($B927="","",IF($V927="PICK",LEFT($N927,5),IF($V927="FIXED",$W927,IF($V927="CODE",$H927,""))))</f>
        <v>0</v>
      </c>
    </row>
    <row r="928" spans="1:26" ht="21" customHeight="1">
      <c r="A928" s="27">
        <f>IF($B928="","",COUNTA($B$13:$B928))</f>
        <v>0</v>
      </c>
      <c r="B928" s="28"/>
      <c r="C928" s="28"/>
      <c r="D928" s="29"/>
      <c r="E928" s="29"/>
      <c r="F928" s="29"/>
      <c r="G928" s="28"/>
      <c r="H928" s="28"/>
      <c r="I928" s="30">
        <f>IF($H928="","",IFERROR(VLOOKUP($H928,AcctTbl,2,0),"کد ناشناخته"))</f>
        <v>0</v>
      </c>
      <c r="J928" s="27">
        <f>IF($H928="","",IFERROR(VLOOKUP($H928,AcctTbl,3,0),""))</f>
        <v>0</v>
      </c>
      <c r="K928" s="29"/>
      <c r="L928" s="28"/>
      <c r="M928" s="31"/>
      <c r="N928" s="29"/>
      <c r="O928" s="32">
        <f>IF($B928="",0,IF($U928="IN",N($M928),0))</f>
        <v>0</v>
      </c>
      <c r="P928" s="32">
        <f>IF($B928="",0,IF(OR($U928="OUT",$U928="TRF"),N($M928),0))</f>
        <v>0</v>
      </c>
      <c r="Q928" s="32">
        <f>IF($B928="",0,IF(OR($U928="OUT",$U928="TRF"),N($M928),0))</f>
        <v>0</v>
      </c>
      <c r="R928" s="32">
        <f>IF($B928="",0,IF($U928="IN",N($M928),0))</f>
        <v>0</v>
      </c>
      <c r="S928" s="33">
        <f>IF($B928="","",IF($M928="","⚠ مبلغ",IF($E928="","⚠ بانک عامل",IF(AND($U928="TRF",$F928=""),"⚠ بانک مقصد",IF(AND($V928&lt;&gt;"NONE",$V928&lt;&gt;"",$Z928=""),"⚠ طرف حساب","✓")))))</f>
        <v>0</v>
      </c>
      <c r="T928" s="29"/>
      <c r="U928" s="27">
        <f>IFERROR(VLOOKUP($D928,BankOpTbl,2,0),"")</f>
        <v>0</v>
      </c>
      <c r="V928" s="27">
        <f>IFERROR(VLOOKUP($D928,BankOpTbl,3,0),"")</f>
        <v>0</v>
      </c>
      <c r="W928" s="27">
        <f>IFERROR(VLOOKUP($D928,BankOpTbl,4,0),"")</f>
        <v>0</v>
      </c>
      <c r="X928" s="27">
        <f>IF($E928="","",IFERROR(VLOOKUP($E928,BankTbl,4,0),""))</f>
        <v>0</v>
      </c>
      <c r="Y928" s="27">
        <f>IF($F928="","",IFERROR(VLOOKUP($F928,BankTbl,4,0),""))</f>
        <v>0</v>
      </c>
      <c r="Z928" s="27">
        <f>IF($B928="","",IF($V928="PICK",LEFT($N928,5),IF($V928="FIXED",$W928,IF($V928="CODE",$H928,""))))</f>
        <v>0</v>
      </c>
    </row>
    <row r="929" spans="1:26" ht="21" customHeight="1">
      <c r="A929" s="27">
        <f>IF($B929="","",COUNTA($B$13:$B929))</f>
        <v>0</v>
      </c>
      <c r="B929" s="28"/>
      <c r="C929" s="28"/>
      <c r="D929" s="29"/>
      <c r="E929" s="29"/>
      <c r="F929" s="29"/>
      <c r="G929" s="28"/>
      <c r="H929" s="28"/>
      <c r="I929" s="30">
        <f>IF($H929="","",IFERROR(VLOOKUP($H929,AcctTbl,2,0),"کد ناشناخته"))</f>
        <v>0</v>
      </c>
      <c r="J929" s="27">
        <f>IF($H929="","",IFERROR(VLOOKUP($H929,AcctTbl,3,0),""))</f>
        <v>0</v>
      </c>
      <c r="K929" s="29"/>
      <c r="L929" s="28"/>
      <c r="M929" s="31"/>
      <c r="N929" s="29"/>
      <c r="O929" s="32">
        <f>IF($B929="",0,IF($U929="IN",N($M929),0))</f>
        <v>0</v>
      </c>
      <c r="P929" s="32">
        <f>IF($B929="",0,IF(OR($U929="OUT",$U929="TRF"),N($M929),0))</f>
        <v>0</v>
      </c>
      <c r="Q929" s="32">
        <f>IF($B929="",0,IF(OR($U929="OUT",$U929="TRF"),N($M929),0))</f>
        <v>0</v>
      </c>
      <c r="R929" s="32">
        <f>IF($B929="",0,IF($U929="IN",N($M929),0))</f>
        <v>0</v>
      </c>
      <c r="S929" s="33">
        <f>IF($B929="","",IF($M929="","⚠ مبلغ",IF($E929="","⚠ بانک عامل",IF(AND($U929="TRF",$F929=""),"⚠ بانک مقصد",IF(AND($V929&lt;&gt;"NONE",$V929&lt;&gt;"",$Z929=""),"⚠ طرف حساب","✓")))))</f>
        <v>0</v>
      </c>
      <c r="T929" s="29"/>
      <c r="U929" s="27">
        <f>IFERROR(VLOOKUP($D929,BankOpTbl,2,0),"")</f>
        <v>0</v>
      </c>
      <c r="V929" s="27">
        <f>IFERROR(VLOOKUP($D929,BankOpTbl,3,0),"")</f>
        <v>0</v>
      </c>
      <c r="W929" s="27">
        <f>IFERROR(VLOOKUP($D929,BankOpTbl,4,0),"")</f>
        <v>0</v>
      </c>
      <c r="X929" s="27">
        <f>IF($E929="","",IFERROR(VLOOKUP($E929,BankTbl,4,0),""))</f>
        <v>0</v>
      </c>
      <c r="Y929" s="27">
        <f>IF($F929="","",IFERROR(VLOOKUP($F929,BankTbl,4,0),""))</f>
        <v>0</v>
      </c>
      <c r="Z929" s="27">
        <f>IF($B929="","",IF($V929="PICK",LEFT($N929,5),IF($V929="FIXED",$W929,IF($V929="CODE",$H929,""))))</f>
        <v>0</v>
      </c>
    </row>
    <row r="930" spans="1:26" ht="21" customHeight="1">
      <c r="A930" s="27">
        <f>IF($B930="","",COUNTA($B$13:$B930))</f>
        <v>0</v>
      </c>
      <c r="B930" s="28"/>
      <c r="C930" s="28"/>
      <c r="D930" s="29"/>
      <c r="E930" s="29"/>
      <c r="F930" s="29"/>
      <c r="G930" s="28"/>
      <c r="H930" s="28"/>
      <c r="I930" s="30">
        <f>IF($H930="","",IFERROR(VLOOKUP($H930,AcctTbl,2,0),"کد ناشناخته"))</f>
        <v>0</v>
      </c>
      <c r="J930" s="27">
        <f>IF($H930="","",IFERROR(VLOOKUP($H930,AcctTbl,3,0),""))</f>
        <v>0</v>
      </c>
      <c r="K930" s="29"/>
      <c r="L930" s="28"/>
      <c r="M930" s="31"/>
      <c r="N930" s="29"/>
      <c r="O930" s="32">
        <f>IF($B930="",0,IF($U930="IN",N($M930),0))</f>
        <v>0</v>
      </c>
      <c r="P930" s="32">
        <f>IF($B930="",0,IF(OR($U930="OUT",$U930="TRF"),N($M930),0))</f>
        <v>0</v>
      </c>
      <c r="Q930" s="32">
        <f>IF($B930="",0,IF(OR($U930="OUT",$U930="TRF"),N($M930),0))</f>
        <v>0</v>
      </c>
      <c r="R930" s="32">
        <f>IF($B930="",0,IF($U930="IN",N($M930),0))</f>
        <v>0</v>
      </c>
      <c r="S930" s="33">
        <f>IF($B930="","",IF($M930="","⚠ مبلغ",IF($E930="","⚠ بانک عامل",IF(AND($U930="TRF",$F930=""),"⚠ بانک مقصد",IF(AND($V930&lt;&gt;"NONE",$V930&lt;&gt;"",$Z930=""),"⚠ طرف حساب","✓")))))</f>
        <v>0</v>
      </c>
      <c r="T930" s="29"/>
      <c r="U930" s="27">
        <f>IFERROR(VLOOKUP($D930,BankOpTbl,2,0),"")</f>
        <v>0</v>
      </c>
      <c r="V930" s="27">
        <f>IFERROR(VLOOKUP($D930,BankOpTbl,3,0),"")</f>
        <v>0</v>
      </c>
      <c r="W930" s="27">
        <f>IFERROR(VLOOKUP($D930,BankOpTbl,4,0),"")</f>
        <v>0</v>
      </c>
      <c r="X930" s="27">
        <f>IF($E930="","",IFERROR(VLOOKUP($E930,BankTbl,4,0),""))</f>
        <v>0</v>
      </c>
      <c r="Y930" s="27">
        <f>IF($F930="","",IFERROR(VLOOKUP($F930,BankTbl,4,0),""))</f>
        <v>0</v>
      </c>
      <c r="Z930" s="27">
        <f>IF($B930="","",IF($V930="PICK",LEFT($N930,5),IF($V930="FIXED",$W930,IF($V930="CODE",$H930,""))))</f>
        <v>0</v>
      </c>
    </row>
    <row r="931" spans="1:26" ht="21" customHeight="1">
      <c r="A931" s="27">
        <f>IF($B931="","",COUNTA($B$13:$B931))</f>
        <v>0</v>
      </c>
      <c r="B931" s="28"/>
      <c r="C931" s="28"/>
      <c r="D931" s="29"/>
      <c r="E931" s="29"/>
      <c r="F931" s="29"/>
      <c r="G931" s="28"/>
      <c r="H931" s="28"/>
      <c r="I931" s="30">
        <f>IF($H931="","",IFERROR(VLOOKUP($H931,AcctTbl,2,0),"کد ناشناخته"))</f>
        <v>0</v>
      </c>
      <c r="J931" s="27">
        <f>IF($H931="","",IFERROR(VLOOKUP($H931,AcctTbl,3,0),""))</f>
        <v>0</v>
      </c>
      <c r="K931" s="29"/>
      <c r="L931" s="28"/>
      <c r="M931" s="31"/>
      <c r="N931" s="29"/>
      <c r="O931" s="32">
        <f>IF($B931="",0,IF($U931="IN",N($M931),0))</f>
        <v>0</v>
      </c>
      <c r="P931" s="32">
        <f>IF($B931="",0,IF(OR($U931="OUT",$U931="TRF"),N($M931),0))</f>
        <v>0</v>
      </c>
      <c r="Q931" s="32">
        <f>IF($B931="",0,IF(OR($U931="OUT",$U931="TRF"),N($M931),0))</f>
        <v>0</v>
      </c>
      <c r="R931" s="32">
        <f>IF($B931="",0,IF($U931="IN",N($M931),0))</f>
        <v>0</v>
      </c>
      <c r="S931" s="33">
        <f>IF($B931="","",IF($M931="","⚠ مبلغ",IF($E931="","⚠ بانک عامل",IF(AND($U931="TRF",$F931=""),"⚠ بانک مقصد",IF(AND($V931&lt;&gt;"NONE",$V931&lt;&gt;"",$Z931=""),"⚠ طرف حساب","✓")))))</f>
        <v>0</v>
      </c>
      <c r="T931" s="29"/>
      <c r="U931" s="27">
        <f>IFERROR(VLOOKUP($D931,BankOpTbl,2,0),"")</f>
        <v>0</v>
      </c>
      <c r="V931" s="27">
        <f>IFERROR(VLOOKUP($D931,BankOpTbl,3,0),"")</f>
        <v>0</v>
      </c>
      <c r="W931" s="27">
        <f>IFERROR(VLOOKUP($D931,BankOpTbl,4,0),"")</f>
        <v>0</v>
      </c>
      <c r="X931" s="27">
        <f>IF($E931="","",IFERROR(VLOOKUP($E931,BankTbl,4,0),""))</f>
        <v>0</v>
      </c>
      <c r="Y931" s="27">
        <f>IF($F931="","",IFERROR(VLOOKUP($F931,BankTbl,4,0),""))</f>
        <v>0</v>
      </c>
      <c r="Z931" s="27">
        <f>IF($B931="","",IF($V931="PICK",LEFT($N931,5),IF($V931="FIXED",$W931,IF($V931="CODE",$H931,""))))</f>
        <v>0</v>
      </c>
    </row>
    <row r="932" spans="1:26" ht="21" customHeight="1">
      <c r="A932" s="27">
        <f>IF($B932="","",COUNTA($B$13:$B932))</f>
        <v>0</v>
      </c>
      <c r="B932" s="28"/>
      <c r="C932" s="28"/>
      <c r="D932" s="29"/>
      <c r="E932" s="29"/>
      <c r="F932" s="29"/>
      <c r="G932" s="28"/>
      <c r="H932" s="28"/>
      <c r="I932" s="30">
        <f>IF($H932="","",IFERROR(VLOOKUP($H932,AcctTbl,2,0),"کد ناشناخته"))</f>
        <v>0</v>
      </c>
      <c r="J932" s="27">
        <f>IF($H932="","",IFERROR(VLOOKUP($H932,AcctTbl,3,0),""))</f>
        <v>0</v>
      </c>
      <c r="K932" s="29"/>
      <c r="L932" s="28"/>
      <c r="M932" s="31"/>
      <c r="N932" s="29"/>
      <c r="O932" s="32">
        <f>IF($B932="",0,IF($U932="IN",N($M932),0))</f>
        <v>0</v>
      </c>
      <c r="P932" s="32">
        <f>IF($B932="",0,IF(OR($U932="OUT",$U932="TRF"),N($M932),0))</f>
        <v>0</v>
      </c>
      <c r="Q932" s="32">
        <f>IF($B932="",0,IF(OR($U932="OUT",$U932="TRF"),N($M932),0))</f>
        <v>0</v>
      </c>
      <c r="R932" s="32">
        <f>IF($B932="",0,IF($U932="IN",N($M932),0))</f>
        <v>0</v>
      </c>
      <c r="S932" s="33">
        <f>IF($B932="","",IF($M932="","⚠ مبلغ",IF($E932="","⚠ بانک عامل",IF(AND($U932="TRF",$F932=""),"⚠ بانک مقصد",IF(AND($V932&lt;&gt;"NONE",$V932&lt;&gt;"",$Z932=""),"⚠ طرف حساب","✓")))))</f>
        <v>0</v>
      </c>
      <c r="T932" s="29"/>
      <c r="U932" s="27">
        <f>IFERROR(VLOOKUP($D932,BankOpTbl,2,0),"")</f>
        <v>0</v>
      </c>
      <c r="V932" s="27">
        <f>IFERROR(VLOOKUP($D932,BankOpTbl,3,0),"")</f>
        <v>0</v>
      </c>
      <c r="W932" s="27">
        <f>IFERROR(VLOOKUP($D932,BankOpTbl,4,0),"")</f>
        <v>0</v>
      </c>
      <c r="X932" s="27">
        <f>IF($E932="","",IFERROR(VLOOKUP($E932,BankTbl,4,0),""))</f>
        <v>0</v>
      </c>
      <c r="Y932" s="27">
        <f>IF($F932="","",IFERROR(VLOOKUP($F932,BankTbl,4,0),""))</f>
        <v>0</v>
      </c>
      <c r="Z932" s="27">
        <f>IF($B932="","",IF($V932="PICK",LEFT($N932,5),IF($V932="FIXED",$W932,IF($V932="CODE",$H932,""))))</f>
        <v>0</v>
      </c>
    </row>
    <row r="933" spans="1:26" ht="21" customHeight="1">
      <c r="A933" s="27">
        <f>IF($B933="","",COUNTA($B$13:$B933))</f>
        <v>0</v>
      </c>
      <c r="B933" s="28"/>
      <c r="C933" s="28"/>
      <c r="D933" s="29"/>
      <c r="E933" s="29"/>
      <c r="F933" s="29"/>
      <c r="G933" s="28"/>
      <c r="H933" s="28"/>
      <c r="I933" s="30">
        <f>IF($H933="","",IFERROR(VLOOKUP($H933,AcctTbl,2,0),"کد ناشناخته"))</f>
        <v>0</v>
      </c>
      <c r="J933" s="27">
        <f>IF($H933="","",IFERROR(VLOOKUP($H933,AcctTbl,3,0),""))</f>
        <v>0</v>
      </c>
      <c r="K933" s="29"/>
      <c r="L933" s="28"/>
      <c r="M933" s="31"/>
      <c r="N933" s="29"/>
      <c r="O933" s="32">
        <f>IF($B933="",0,IF($U933="IN",N($M933),0))</f>
        <v>0</v>
      </c>
      <c r="P933" s="32">
        <f>IF($B933="",0,IF(OR($U933="OUT",$U933="TRF"),N($M933),0))</f>
        <v>0</v>
      </c>
      <c r="Q933" s="32">
        <f>IF($B933="",0,IF(OR($U933="OUT",$U933="TRF"),N($M933),0))</f>
        <v>0</v>
      </c>
      <c r="R933" s="32">
        <f>IF($B933="",0,IF($U933="IN",N($M933),0))</f>
        <v>0</v>
      </c>
      <c r="S933" s="33">
        <f>IF($B933="","",IF($M933="","⚠ مبلغ",IF($E933="","⚠ بانک عامل",IF(AND($U933="TRF",$F933=""),"⚠ بانک مقصد",IF(AND($V933&lt;&gt;"NONE",$V933&lt;&gt;"",$Z933=""),"⚠ طرف حساب","✓")))))</f>
        <v>0</v>
      </c>
      <c r="T933" s="29"/>
      <c r="U933" s="27">
        <f>IFERROR(VLOOKUP($D933,BankOpTbl,2,0),"")</f>
        <v>0</v>
      </c>
      <c r="V933" s="27">
        <f>IFERROR(VLOOKUP($D933,BankOpTbl,3,0),"")</f>
        <v>0</v>
      </c>
      <c r="W933" s="27">
        <f>IFERROR(VLOOKUP($D933,BankOpTbl,4,0),"")</f>
        <v>0</v>
      </c>
      <c r="X933" s="27">
        <f>IF($E933="","",IFERROR(VLOOKUP($E933,BankTbl,4,0),""))</f>
        <v>0</v>
      </c>
      <c r="Y933" s="27">
        <f>IF($F933="","",IFERROR(VLOOKUP($F933,BankTbl,4,0),""))</f>
        <v>0</v>
      </c>
      <c r="Z933" s="27">
        <f>IF($B933="","",IF($V933="PICK",LEFT($N933,5),IF($V933="FIXED",$W933,IF($V933="CODE",$H933,""))))</f>
        <v>0</v>
      </c>
    </row>
    <row r="934" spans="1:26" ht="21" customHeight="1">
      <c r="A934" s="27">
        <f>IF($B934="","",COUNTA($B$13:$B934))</f>
        <v>0</v>
      </c>
      <c r="B934" s="28"/>
      <c r="C934" s="28"/>
      <c r="D934" s="29"/>
      <c r="E934" s="29"/>
      <c r="F934" s="29"/>
      <c r="G934" s="28"/>
      <c r="H934" s="28"/>
      <c r="I934" s="30">
        <f>IF($H934="","",IFERROR(VLOOKUP($H934,AcctTbl,2,0),"کد ناشناخته"))</f>
        <v>0</v>
      </c>
      <c r="J934" s="27">
        <f>IF($H934="","",IFERROR(VLOOKUP($H934,AcctTbl,3,0),""))</f>
        <v>0</v>
      </c>
      <c r="K934" s="29"/>
      <c r="L934" s="28"/>
      <c r="M934" s="31"/>
      <c r="N934" s="29"/>
      <c r="O934" s="32">
        <f>IF($B934="",0,IF($U934="IN",N($M934),0))</f>
        <v>0</v>
      </c>
      <c r="P934" s="32">
        <f>IF($B934="",0,IF(OR($U934="OUT",$U934="TRF"),N($M934),0))</f>
        <v>0</v>
      </c>
      <c r="Q934" s="32">
        <f>IF($B934="",0,IF(OR($U934="OUT",$U934="TRF"),N($M934),0))</f>
        <v>0</v>
      </c>
      <c r="R934" s="32">
        <f>IF($B934="",0,IF($U934="IN",N($M934),0))</f>
        <v>0</v>
      </c>
      <c r="S934" s="33">
        <f>IF($B934="","",IF($M934="","⚠ مبلغ",IF($E934="","⚠ بانک عامل",IF(AND($U934="TRF",$F934=""),"⚠ بانک مقصد",IF(AND($V934&lt;&gt;"NONE",$V934&lt;&gt;"",$Z934=""),"⚠ طرف حساب","✓")))))</f>
        <v>0</v>
      </c>
      <c r="T934" s="29"/>
      <c r="U934" s="27">
        <f>IFERROR(VLOOKUP($D934,BankOpTbl,2,0),"")</f>
        <v>0</v>
      </c>
      <c r="V934" s="27">
        <f>IFERROR(VLOOKUP($D934,BankOpTbl,3,0),"")</f>
        <v>0</v>
      </c>
      <c r="W934" s="27">
        <f>IFERROR(VLOOKUP($D934,BankOpTbl,4,0),"")</f>
        <v>0</v>
      </c>
      <c r="X934" s="27">
        <f>IF($E934="","",IFERROR(VLOOKUP($E934,BankTbl,4,0),""))</f>
        <v>0</v>
      </c>
      <c r="Y934" s="27">
        <f>IF($F934="","",IFERROR(VLOOKUP($F934,BankTbl,4,0),""))</f>
        <v>0</v>
      </c>
      <c r="Z934" s="27">
        <f>IF($B934="","",IF($V934="PICK",LEFT($N934,5),IF($V934="FIXED",$W934,IF($V934="CODE",$H934,""))))</f>
        <v>0</v>
      </c>
    </row>
    <row r="935" spans="1:26" ht="21" customHeight="1">
      <c r="A935" s="27">
        <f>IF($B935="","",COUNTA($B$13:$B935))</f>
        <v>0</v>
      </c>
      <c r="B935" s="28"/>
      <c r="C935" s="28"/>
      <c r="D935" s="29"/>
      <c r="E935" s="29"/>
      <c r="F935" s="29"/>
      <c r="G935" s="28"/>
      <c r="H935" s="28"/>
      <c r="I935" s="30">
        <f>IF($H935="","",IFERROR(VLOOKUP($H935,AcctTbl,2,0),"کد ناشناخته"))</f>
        <v>0</v>
      </c>
      <c r="J935" s="27">
        <f>IF($H935="","",IFERROR(VLOOKUP($H935,AcctTbl,3,0),""))</f>
        <v>0</v>
      </c>
      <c r="K935" s="29"/>
      <c r="L935" s="28"/>
      <c r="M935" s="31"/>
      <c r="N935" s="29"/>
      <c r="O935" s="32">
        <f>IF($B935="",0,IF($U935="IN",N($M935),0))</f>
        <v>0</v>
      </c>
      <c r="P935" s="32">
        <f>IF($B935="",0,IF(OR($U935="OUT",$U935="TRF"),N($M935),0))</f>
        <v>0</v>
      </c>
      <c r="Q935" s="32">
        <f>IF($B935="",0,IF(OR($U935="OUT",$U935="TRF"),N($M935),0))</f>
        <v>0</v>
      </c>
      <c r="R935" s="32">
        <f>IF($B935="",0,IF($U935="IN",N($M935),0))</f>
        <v>0</v>
      </c>
      <c r="S935" s="33">
        <f>IF($B935="","",IF($M935="","⚠ مبلغ",IF($E935="","⚠ بانک عامل",IF(AND($U935="TRF",$F935=""),"⚠ بانک مقصد",IF(AND($V935&lt;&gt;"NONE",$V935&lt;&gt;"",$Z935=""),"⚠ طرف حساب","✓")))))</f>
        <v>0</v>
      </c>
      <c r="T935" s="29"/>
      <c r="U935" s="27">
        <f>IFERROR(VLOOKUP($D935,BankOpTbl,2,0),"")</f>
        <v>0</v>
      </c>
      <c r="V935" s="27">
        <f>IFERROR(VLOOKUP($D935,BankOpTbl,3,0),"")</f>
        <v>0</v>
      </c>
      <c r="W935" s="27">
        <f>IFERROR(VLOOKUP($D935,BankOpTbl,4,0),"")</f>
        <v>0</v>
      </c>
      <c r="X935" s="27">
        <f>IF($E935="","",IFERROR(VLOOKUP($E935,BankTbl,4,0),""))</f>
        <v>0</v>
      </c>
      <c r="Y935" s="27">
        <f>IF($F935="","",IFERROR(VLOOKUP($F935,BankTbl,4,0),""))</f>
        <v>0</v>
      </c>
      <c r="Z935" s="27">
        <f>IF($B935="","",IF($V935="PICK",LEFT($N935,5),IF($V935="FIXED",$W935,IF($V935="CODE",$H935,""))))</f>
        <v>0</v>
      </c>
    </row>
    <row r="936" spans="1:26" ht="21" customHeight="1">
      <c r="A936" s="27">
        <f>IF($B936="","",COUNTA($B$13:$B936))</f>
        <v>0</v>
      </c>
      <c r="B936" s="28"/>
      <c r="C936" s="28"/>
      <c r="D936" s="29"/>
      <c r="E936" s="29"/>
      <c r="F936" s="29"/>
      <c r="G936" s="28"/>
      <c r="H936" s="28"/>
      <c r="I936" s="30">
        <f>IF($H936="","",IFERROR(VLOOKUP($H936,AcctTbl,2,0),"کد ناشناخته"))</f>
        <v>0</v>
      </c>
      <c r="J936" s="27">
        <f>IF($H936="","",IFERROR(VLOOKUP($H936,AcctTbl,3,0),""))</f>
        <v>0</v>
      </c>
      <c r="K936" s="29"/>
      <c r="L936" s="28"/>
      <c r="M936" s="31"/>
      <c r="N936" s="29"/>
      <c r="O936" s="32">
        <f>IF($B936="",0,IF($U936="IN",N($M936),0))</f>
        <v>0</v>
      </c>
      <c r="P936" s="32">
        <f>IF($B936="",0,IF(OR($U936="OUT",$U936="TRF"),N($M936),0))</f>
        <v>0</v>
      </c>
      <c r="Q936" s="32">
        <f>IF($B936="",0,IF(OR($U936="OUT",$U936="TRF"),N($M936),0))</f>
        <v>0</v>
      </c>
      <c r="R936" s="32">
        <f>IF($B936="",0,IF($U936="IN",N($M936),0))</f>
        <v>0</v>
      </c>
      <c r="S936" s="33">
        <f>IF($B936="","",IF($M936="","⚠ مبلغ",IF($E936="","⚠ بانک عامل",IF(AND($U936="TRF",$F936=""),"⚠ بانک مقصد",IF(AND($V936&lt;&gt;"NONE",$V936&lt;&gt;"",$Z936=""),"⚠ طرف حساب","✓")))))</f>
        <v>0</v>
      </c>
      <c r="T936" s="29"/>
      <c r="U936" s="27">
        <f>IFERROR(VLOOKUP($D936,BankOpTbl,2,0),"")</f>
        <v>0</v>
      </c>
      <c r="V936" s="27">
        <f>IFERROR(VLOOKUP($D936,BankOpTbl,3,0),"")</f>
        <v>0</v>
      </c>
      <c r="W936" s="27">
        <f>IFERROR(VLOOKUP($D936,BankOpTbl,4,0),"")</f>
        <v>0</v>
      </c>
      <c r="X936" s="27">
        <f>IF($E936="","",IFERROR(VLOOKUP($E936,BankTbl,4,0),""))</f>
        <v>0</v>
      </c>
      <c r="Y936" s="27">
        <f>IF($F936="","",IFERROR(VLOOKUP($F936,BankTbl,4,0),""))</f>
        <v>0</v>
      </c>
      <c r="Z936" s="27">
        <f>IF($B936="","",IF($V936="PICK",LEFT($N936,5),IF($V936="FIXED",$W936,IF($V936="CODE",$H936,""))))</f>
        <v>0</v>
      </c>
    </row>
    <row r="937" spans="1:26" ht="21" customHeight="1">
      <c r="A937" s="27">
        <f>IF($B937="","",COUNTA($B$13:$B937))</f>
        <v>0</v>
      </c>
      <c r="B937" s="28"/>
      <c r="C937" s="28"/>
      <c r="D937" s="29"/>
      <c r="E937" s="29"/>
      <c r="F937" s="29"/>
      <c r="G937" s="28"/>
      <c r="H937" s="28"/>
      <c r="I937" s="30">
        <f>IF($H937="","",IFERROR(VLOOKUP($H937,AcctTbl,2,0),"کد ناشناخته"))</f>
        <v>0</v>
      </c>
      <c r="J937" s="27">
        <f>IF($H937="","",IFERROR(VLOOKUP($H937,AcctTbl,3,0),""))</f>
        <v>0</v>
      </c>
      <c r="K937" s="29"/>
      <c r="L937" s="28"/>
      <c r="M937" s="31"/>
      <c r="N937" s="29"/>
      <c r="O937" s="32">
        <f>IF($B937="",0,IF($U937="IN",N($M937),0))</f>
        <v>0</v>
      </c>
      <c r="P937" s="32">
        <f>IF($B937="",0,IF(OR($U937="OUT",$U937="TRF"),N($M937),0))</f>
        <v>0</v>
      </c>
      <c r="Q937" s="32">
        <f>IF($B937="",0,IF(OR($U937="OUT",$U937="TRF"),N($M937),0))</f>
        <v>0</v>
      </c>
      <c r="R937" s="32">
        <f>IF($B937="",0,IF($U937="IN",N($M937),0))</f>
        <v>0</v>
      </c>
      <c r="S937" s="33">
        <f>IF($B937="","",IF($M937="","⚠ مبلغ",IF($E937="","⚠ بانک عامل",IF(AND($U937="TRF",$F937=""),"⚠ بانک مقصد",IF(AND($V937&lt;&gt;"NONE",$V937&lt;&gt;"",$Z937=""),"⚠ طرف حساب","✓")))))</f>
        <v>0</v>
      </c>
      <c r="T937" s="29"/>
      <c r="U937" s="27">
        <f>IFERROR(VLOOKUP($D937,BankOpTbl,2,0),"")</f>
        <v>0</v>
      </c>
      <c r="V937" s="27">
        <f>IFERROR(VLOOKUP($D937,BankOpTbl,3,0),"")</f>
        <v>0</v>
      </c>
      <c r="W937" s="27">
        <f>IFERROR(VLOOKUP($D937,BankOpTbl,4,0),"")</f>
        <v>0</v>
      </c>
      <c r="X937" s="27">
        <f>IF($E937="","",IFERROR(VLOOKUP($E937,BankTbl,4,0),""))</f>
        <v>0</v>
      </c>
      <c r="Y937" s="27">
        <f>IF($F937="","",IFERROR(VLOOKUP($F937,BankTbl,4,0),""))</f>
        <v>0</v>
      </c>
      <c r="Z937" s="27">
        <f>IF($B937="","",IF($V937="PICK",LEFT($N937,5),IF($V937="FIXED",$W937,IF($V937="CODE",$H937,""))))</f>
        <v>0</v>
      </c>
    </row>
    <row r="938" spans="1:26" ht="21" customHeight="1">
      <c r="A938" s="27">
        <f>IF($B938="","",COUNTA($B$13:$B938))</f>
        <v>0</v>
      </c>
      <c r="B938" s="28"/>
      <c r="C938" s="28"/>
      <c r="D938" s="29"/>
      <c r="E938" s="29"/>
      <c r="F938" s="29"/>
      <c r="G938" s="28"/>
      <c r="H938" s="28"/>
      <c r="I938" s="30">
        <f>IF($H938="","",IFERROR(VLOOKUP($H938,AcctTbl,2,0),"کد ناشناخته"))</f>
        <v>0</v>
      </c>
      <c r="J938" s="27">
        <f>IF($H938="","",IFERROR(VLOOKUP($H938,AcctTbl,3,0),""))</f>
        <v>0</v>
      </c>
      <c r="K938" s="29"/>
      <c r="L938" s="28"/>
      <c r="M938" s="31"/>
      <c r="N938" s="29"/>
      <c r="O938" s="32">
        <f>IF($B938="",0,IF($U938="IN",N($M938),0))</f>
        <v>0</v>
      </c>
      <c r="P938" s="32">
        <f>IF($B938="",0,IF(OR($U938="OUT",$U938="TRF"),N($M938),0))</f>
        <v>0</v>
      </c>
      <c r="Q938" s="32">
        <f>IF($B938="",0,IF(OR($U938="OUT",$U938="TRF"),N($M938),0))</f>
        <v>0</v>
      </c>
      <c r="R938" s="32">
        <f>IF($B938="",0,IF($U938="IN",N($M938),0))</f>
        <v>0</v>
      </c>
      <c r="S938" s="33">
        <f>IF($B938="","",IF($M938="","⚠ مبلغ",IF($E938="","⚠ بانک عامل",IF(AND($U938="TRF",$F938=""),"⚠ بانک مقصد",IF(AND($V938&lt;&gt;"NONE",$V938&lt;&gt;"",$Z938=""),"⚠ طرف حساب","✓")))))</f>
        <v>0</v>
      </c>
      <c r="T938" s="29"/>
      <c r="U938" s="27">
        <f>IFERROR(VLOOKUP($D938,BankOpTbl,2,0),"")</f>
        <v>0</v>
      </c>
      <c r="V938" s="27">
        <f>IFERROR(VLOOKUP($D938,BankOpTbl,3,0),"")</f>
        <v>0</v>
      </c>
      <c r="W938" s="27">
        <f>IFERROR(VLOOKUP($D938,BankOpTbl,4,0),"")</f>
        <v>0</v>
      </c>
      <c r="X938" s="27">
        <f>IF($E938="","",IFERROR(VLOOKUP($E938,BankTbl,4,0),""))</f>
        <v>0</v>
      </c>
      <c r="Y938" s="27">
        <f>IF($F938="","",IFERROR(VLOOKUP($F938,BankTbl,4,0),""))</f>
        <v>0</v>
      </c>
      <c r="Z938" s="27">
        <f>IF($B938="","",IF($V938="PICK",LEFT($N938,5),IF($V938="FIXED",$W938,IF($V938="CODE",$H938,""))))</f>
        <v>0</v>
      </c>
    </row>
    <row r="939" spans="1:26" ht="21" customHeight="1">
      <c r="A939" s="27">
        <f>IF($B939="","",COUNTA($B$13:$B939))</f>
        <v>0</v>
      </c>
      <c r="B939" s="28"/>
      <c r="C939" s="28"/>
      <c r="D939" s="29"/>
      <c r="E939" s="29"/>
      <c r="F939" s="29"/>
      <c r="G939" s="28"/>
      <c r="H939" s="28"/>
      <c r="I939" s="30">
        <f>IF($H939="","",IFERROR(VLOOKUP($H939,AcctTbl,2,0),"کد ناشناخته"))</f>
        <v>0</v>
      </c>
      <c r="J939" s="27">
        <f>IF($H939="","",IFERROR(VLOOKUP($H939,AcctTbl,3,0),""))</f>
        <v>0</v>
      </c>
      <c r="K939" s="29"/>
      <c r="L939" s="28"/>
      <c r="M939" s="31"/>
      <c r="N939" s="29"/>
      <c r="O939" s="32">
        <f>IF($B939="",0,IF($U939="IN",N($M939),0))</f>
        <v>0</v>
      </c>
      <c r="P939" s="32">
        <f>IF($B939="",0,IF(OR($U939="OUT",$U939="TRF"),N($M939),0))</f>
        <v>0</v>
      </c>
      <c r="Q939" s="32">
        <f>IF($B939="",0,IF(OR($U939="OUT",$U939="TRF"),N($M939),0))</f>
        <v>0</v>
      </c>
      <c r="R939" s="32">
        <f>IF($B939="",0,IF($U939="IN",N($M939),0))</f>
        <v>0</v>
      </c>
      <c r="S939" s="33">
        <f>IF($B939="","",IF($M939="","⚠ مبلغ",IF($E939="","⚠ بانک عامل",IF(AND($U939="TRF",$F939=""),"⚠ بانک مقصد",IF(AND($V939&lt;&gt;"NONE",$V939&lt;&gt;"",$Z939=""),"⚠ طرف حساب","✓")))))</f>
        <v>0</v>
      </c>
      <c r="T939" s="29"/>
      <c r="U939" s="27">
        <f>IFERROR(VLOOKUP($D939,BankOpTbl,2,0),"")</f>
        <v>0</v>
      </c>
      <c r="V939" s="27">
        <f>IFERROR(VLOOKUP($D939,BankOpTbl,3,0),"")</f>
        <v>0</v>
      </c>
      <c r="W939" s="27">
        <f>IFERROR(VLOOKUP($D939,BankOpTbl,4,0),"")</f>
        <v>0</v>
      </c>
      <c r="X939" s="27">
        <f>IF($E939="","",IFERROR(VLOOKUP($E939,BankTbl,4,0),""))</f>
        <v>0</v>
      </c>
      <c r="Y939" s="27">
        <f>IF($F939="","",IFERROR(VLOOKUP($F939,BankTbl,4,0),""))</f>
        <v>0</v>
      </c>
      <c r="Z939" s="27">
        <f>IF($B939="","",IF($V939="PICK",LEFT($N939,5),IF($V939="FIXED",$W939,IF($V939="CODE",$H939,""))))</f>
        <v>0</v>
      </c>
    </row>
    <row r="940" spans="1:26" ht="21" customHeight="1">
      <c r="A940" s="27">
        <f>IF($B940="","",COUNTA($B$13:$B940))</f>
        <v>0</v>
      </c>
      <c r="B940" s="28"/>
      <c r="C940" s="28"/>
      <c r="D940" s="29"/>
      <c r="E940" s="29"/>
      <c r="F940" s="29"/>
      <c r="G940" s="28"/>
      <c r="H940" s="28"/>
      <c r="I940" s="30">
        <f>IF($H940="","",IFERROR(VLOOKUP($H940,AcctTbl,2,0),"کد ناشناخته"))</f>
        <v>0</v>
      </c>
      <c r="J940" s="27">
        <f>IF($H940="","",IFERROR(VLOOKUP($H940,AcctTbl,3,0),""))</f>
        <v>0</v>
      </c>
      <c r="K940" s="29"/>
      <c r="L940" s="28"/>
      <c r="M940" s="31"/>
      <c r="N940" s="29"/>
      <c r="O940" s="32">
        <f>IF($B940="",0,IF($U940="IN",N($M940),0))</f>
        <v>0</v>
      </c>
      <c r="P940" s="32">
        <f>IF($B940="",0,IF(OR($U940="OUT",$U940="TRF"),N($M940),0))</f>
        <v>0</v>
      </c>
      <c r="Q940" s="32">
        <f>IF($B940="",0,IF(OR($U940="OUT",$U940="TRF"),N($M940),0))</f>
        <v>0</v>
      </c>
      <c r="R940" s="32">
        <f>IF($B940="",0,IF($U940="IN",N($M940),0))</f>
        <v>0</v>
      </c>
      <c r="S940" s="33">
        <f>IF($B940="","",IF($M940="","⚠ مبلغ",IF($E940="","⚠ بانک عامل",IF(AND($U940="TRF",$F940=""),"⚠ بانک مقصد",IF(AND($V940&lt;&gt;"NONE",$V940&lt;&gt;"",$Z940=""),"⚠ طرف حساب","✓")))))</f>
        <v>0</v>
      </c>
      <c r="T940" s="29"/>
      <c r="U940" s="27">
        <f>IFERROR(VLOOKUP($D940,BankOpTbl,2,0),"")</f>
        <v>0</v>
      </c>
      <c r="V940" s="27">
        <f>IFERROR(VLOOKUP($D940,BankOpTbl,3,0),"")</f>
        <v>0</v>
      </c>
      <c r="W940" s="27">
        <f>IFERROR(VLOOKUP($D940,BankOpTbl,4,0),"")</f>
        <v>0</v>
      </c>
      <c r="X940" s="27">
        <f>IF($E940="","",IFERROR(VLOOKUP($E940,BankTbl,4,0),""))</f>
        <v>0</v>
      </c>
      <c r="Y940" s="27">
        <f>IF($F940="","",IFERROR(VLOOKUP($F940,BankTbl,4,0),""))</f>
        <v>0</v>
      </c>
      <c r="Z940" s="27">
        <f>IF($B940="","",IF($V940="PICK",LEFT($N940,5),IF($V940="FIXED",$W940,IF($V940="CODE",$H940,""))))</f>
        <v>0</v>
      </c>
    </row>
    <row r="941" spans="1:26" ht="21" customHeight="1">
      <c r="A941" s="27">
        <f>IF($B941="","",COUNTA($B$13:$B941))</f>
        <v>0</v>
      </c>
      <c r="B941" s="28"/>
      <c r="C941" s="28"/>
      <c r="D941" s="29"/>
      <c r="E941" s="29"/>
      <c r="F941" s="29"/>
      <c r="G941" s="28"/>
      <c r="H941" s="28"/>
      <c r="I941" s="30">
        <f>IF($H941="","",IFERROR(VLOOKUP($H941,AcctTbl,2,0),"کد ناشناخته"))</f>
        <v>0</v>
      </c>
      <c r="J941" s="27">
        <f>IF($H941="","",IFERROR(VLOOKUP($H941,AcctTbl,3,0),""))</f>
        <v>0</v>
      </c>
      <c r="K941" s="29"/>
      <c r="L941" s="28"/>
      <c r="M941" s="31"/>
      <c r="N941" s="29"/>
      <c r="O941" s="32">
        <f>IF($B941="",0,IF($U941="IN",N($M941),0))</f>
        <v>0</v>
      </c>
      <c r="P941" s="32">
        <f>IF($B941="",0,IF(OR($U941="OUT",$U941="TRF"),N($M941),0))</f>
        <v>0</v>
      </c>
      <c r="Q941" s="32">
        <f>IF($B941="",0,IF(OR($U941="OUT",$U941="TRF"),N($M941),0))</f>
        <v>0</v>
      </c>
      <c r="R941" s="32">
        <f>IF($B941="",0,IF($U941="IN",N($M941),0))</f>
        <v>0</v>
      </c>
      <c r="S941" s="33">
        <f>IF($B941="","",IF($M941="","⚠ مبلغ",IF($E941="","⚠ بانک عامل",IF(AND($U941="TRF",$F941=""),"⚠ بانک مقصد",IF(AND($V941&lt;&gt;"NONE",$V941&lt;&gt;"",$Z941=""),"⚠ طرف حساب","✓")))))</f>
        <v>0</v>
      </c>
      <c r="T941" s="29"/>
      <c r="U941" s="27">
        <f>IFERROR(VLOOKUP($D941,BankOpTbl,2,0),"")</f>
        <v>0</v>
      </c>
      <c r="V941" s="27">
        <f>IFERROR(VLOOKUP($D941,BankOpTbl,3,0),"")</f>
        <v>0</v>
      </c>
      <c r="W941" s="27">
        <f>IFERROR(VLOOKUP($D941,BankOpTbl,4,0),"")</f>
        <v>0</v>
      </c>
      <c r="X941" s="27">
        <f>IF($E941="","",IFERROR(VLOOKUP($E941,BankTbl,4,0),""))</f>
        <v>0</v>
      </c>
      <c r="Y941" s="27">
        <f>IF($F941="","",IFERROR(VLOOKUP($F941,BankTbl,4,0),""))</f>
        <v>0</v>
      </c>
      <c r="Z941" s="27">
        <f>IF($B941="","",IF($V941="PICK",LEFT($N941,5),IF($V941="FIXED",$W941,IF($V941="CODE",$H941,""))))</f>
        <v>0</v>
      </c>
    </row>
    <row r="942" spans="1:26" ht="21" customHeight="1">
      <c r="A942" s="27">
        <f>IF($B942="","",COUNTA($B$13:$B942))</f>
        <v>0</v>
      </c>
      <c r="B942" s="28"/>
      <c r="C942" s="28"/>
      <c r="D942" s="29"/>
      <c r="E942" s="29"/>
      <c r="F942" s="29"/>
      <c r="G942" s="28"/>
      <c r="H942" s="28"/>
      <c r="I942" s="30">
        <f>IF($H942="","",IFERROR(VLOOKUP($H942,AcctTbl,2,0),"کد ناشناخته"))</f>
        <v>0</v>
      </c>
      <c r="J942" s="27">
        <f>IF($H942="","",IFERROR(VLOOKUP($H942,AcctTbl,3,0),""))</f>
        <v>0</v>
      </c>
      <c r="K942" s="29"/>
      <c r="L942" s="28"/>
      <c r="M942" s="31"/>
      <c r="N942" s="29"/>
      <c r="O942" s="32">
        <f>IF($B942="",0,IF($U942="IN",N($M942),0))</f>
        <v>0</v>
      </c>
      <c r="P942" s="32">
        <f>IF($B942="",0,IF(OR($U942="OUT",$U942="TRF"),N($M942),0))</f>
        <v>0</v>
      </c>
      <c r="Q942" s="32">
        <f>IF($B942="",0,IF(OR($U942="OUT",$U942="TRF"),N($M942),0))</f>
        <v>0</v>
      </c>
      <c r="R942" s="32">
        <f>IF($B942="",0,IF($U942="IN",N($M942),0))</f>
        <v>0</v>
      </c>
      <c r="S942" s="33">
        <f>IF($B942="","",IF($M942="","⚠ مبلغ",IF($E942="","⚠ بانک عامل",IF(AND($U942="TRF",$F942=""),"⚠ بانک مقصد",IF(AND($V942&lt;&gt;"NONE",$V942&lt;&gt;"",$Z942=""),"⚠ طرف حساب","✓")))))</f>
        <v>0</v>
      </c>
      <c r="T942" s="29"/>
      <c r="U942" s="27">
        <f>IFERROR(VLOOKUP($D942,BankOpTbl,2,0),"")</f>
        <v>0</v>
      </c>
      <c r="V942" s="27">
        <f>IFERROR(VLOOKUP($D942,BankOpTbl,3,0),"")</f>
        <v>0</v>
      </c>
      <c r="W942" s="27">
        <f>IFERROR(VLOOKUP($D942,BankOpTbl,4,0),"")</f>
        <v>0</v>
      </c>
      <c r="X942" s="27">
        <f>IF($E942="","",IFERROR(VLOOKUP($E942,BankTbl,4,0),""))</f>
        <v>0</v>
      </c>
      <c r="Y942" s="27">
        <f>IF($F942="","",IFERROR(VLOOKUP($F942,BankTbl,4,0),""))</f>
        <v>0</v>
      </c>
      <c r="Z942" s="27">
        <f>IF($B942="","",IF($V942="PICK",LEFT($N942,5),IF($V942="FIXED",$W942,IF($V942="CODE",$H942,""))))</f>
        <v>0</v>
      </c>
    </row>
    <row r="943" spans="1:26" ht="21" customHeight="1">
      <c r="A943" s="27">
        <f>IF($B943="","",COUNTA($B$13:$B943))</f>
        <v>0</v>
      </c>
      <c r="B943" s="28"/>
      <c r="C943" s="28"/>
      <c r="D943" s="29"/>
      <c r="E943" s="29"/>
      <c r="F943" s="29"/>
      <c r="G943" s="28"/>
      <c r="H943" s="28"/>
      <c r="I943" s="30">
        <f>IF($H943="","",IFERROR(VLOOKUP($H943,AcctTbl,2,0),"کد ناشناخته"))</f>
        <v>0</v>
      </c>
      <c r="J943" s="27">
        <f>IF($H943="","",IFERROR(VLOOKUP($H943,AcctTbl,3,0),""))</f>
        <v>0</v>
      </c>
      <c r="K943" s="29"/>
      <c r="L943" s="28"/>
      <c r="M943" s="31"/>
      <c r="N943" s="29"/>
      <c r="O943" s="32">
        <f>IF($B943="",0,IF($U943="IN",N($M943),0))</f>
        <v>0</v>
      </c>
      <c r="P943" s="32">
        <f>IF($B943="",0,IF(OR($U943="OUT",$U943="TRF"),N($M943),0))</f>
        <v>0</v>
      </c>
      <c r="Q943" s="32">
        <f>IF($B943="",0,IF(OR($U943="OUT",$U943="TRF"),N($M943),0))</f>
        <v>0</v>
      </c>
      <c r="R943" s="32">
        <f>IF($B943="",0,IF($U943="IN",N($M943),0))</f>
        <v>0</v>
      </c>
      <c r="S943" s="33">
        <f>IF($B943="","",IF($M943="","⚠ مبلغ",IF($E943="","⚠ بانک عامل",IF(AND($U943="TRF",$F943=""),"⚠ بانک مقصد",IF(AND($V943&lt;&gt;"NONE",$V943&lt;&gt;"",$Z943=""),"⚠ طرف حساب","✓")))))</f>
        <v>0</v>
      </c>
      <c r="T943" s="29"/>
      <c r="U943" s="27">
        <f>IFERROR(VLOOKUP($D943,BankOpTbl,2,0),"")</f>
        <v>0</v>
      </c>
      <c r="V943" s="27">
        <f>IFERROR(VLOOKUP($D943,BankOpTbl,3,0),"")</f>
        <v>0</v>
      </c>
      <c r="W943" s="27">
        <f>IFERROR(VLOOKUP($D943,BankOpTbl,4,0),"")</f>
        <v>0</v>
      </c>
      <c r="X943" s="27">
        <f>IF($E943="","",IFERROR(VLOOKUP($E943,BankTbl,4,0),""))</f>
        <v>0</v>
      </c>
      <c r="Y943" s="27">
        <f>IF($F943="","",IFERROR(VLOOKUP($F943,BankTbl,4,0),""))</f>
        <v>0</v>
      </c>
      <c r="Z943" s="27">
        <f>IF($B943="","",IF($V943="PICK",LEFT($N943,5),IF($V943="FIXED",$W943,IF($V943="CODE",$H943,""))))</f>
        <v>0</v>
      </c>
    </row>
    <row r="944" spans="1:26" ht="21" customHeight="1">
      <c r="A944" s="27">
        <f>IF($B944="","",COUNTA($B$13:$B944))</f>
        <v>0</v>
      </c>
      <c r="B944" s="28"/>
      <c r="C944" s="28"/>
      <c r="D944" s="29"/>
      <c r="E944" s="29"/>
      <c r="F944" s="29"/>
      <c r="G944" s="28"/>
      <c r="H944" s="28"/>
      <c r="I944" s="30">
        <f>IF($H944="","",IFERROR(VLOOKUP($H944,AcctTbl,2,0),"کد ناشناخته"))</f>
        <v>0</v>
      </c>
      <c r="J944" s="27">
        <f>IF($H944="","",IFERROR(VLOOKUP($H944,AcctTbl,3,0),""))</f>
        <v>0</v>
      </c>
      <c r="K944" s="29"/>
      <c r="L944" s="28"/>
      <c r="M944" s="31"/>
      <c r="N944" s="29"/>
      <c r="O944" s="32">
        <f>IF($B944="",0,IF($U944="IN",N($M944),0))</f>
        <v>0</v>
      </c>
      <c r="P944" s="32">
        <f>IF($B944="",0,IF(OR($U944="OUT",$U944="TRF"),N($M944),0))</f>
        <v>0</v>
      </c>
      <c r="Q944" s="32">
        <f>IF($B944="",0,IF(OR($U944="OUT",$U944="TRF"),N($M944),0))</f>
        <v>0</v>
      </c>
      <c r="R944" s="32">
        <f>IF($B944="",0,IF($U944="IN",N($M944),0))</f>
        <v>0</v>
      </c>
      <c r="S944" s="33">
        <f>IF($B944="","",IF($M944="","⚠ مبلغ",IF($E944="","⚠ بانک عامل",IF(AND($U944="TRF",$F944=""),"⚠ بانک مقصد",IF(AND($V944&lt;&gt;"NONE",$V944&lt;&gt;"",$Z944=""),"⚠ طرف حساب","✓")))))</f>
        <v>0</v>
      </c>
      <c r="T944" s="29"/>
      <c r="U944" s="27">
        <f>IFERROR(VLOOKUP($D944,BankOpTbl,2,0),"")</f>
        <v>0</v>
      </c>
      <c r="V944" s="27">
        <f>IFERROR(VLOOKUP($D944,BankOpTbl,3,0),"")</f>
        <v>0</v>
      </c>
      <c r="W944" s="27">
        <f>IFERROR(VLOOKUP($D944,BankOpTbl,4,0),"")</f>
        <v>0</v>
      </c>
      <c r="X944" s="27">
        <f>IF($E944="","",IFERROR(VLOOKUP($E944,BankTbl,4,0),""))</f>
        <v>0</v>
      </c>
      <c r="Y944" s="27">
        <f>IF($F944="","",IFERROR(VLOOKUP($F944,BankTbl,4,0),""))</f>
        <v>0</v>
      </c>
      <c r="Z944" s="27">
        <f>IF($B944="","",IF($V944="PICK",LEFT($N944,5),IF($V944="FIXED",$W944,IF($V944="CODE",$H944,""))))</f>
        <v>0</v>
      </c>
    </row>
    <row r="945" spans="1:26" ht="21" customHeight="1">
      <c r="A945" s="27">
        <f>IF($B945="","",COUNTA($B$13:$B945))</f>
        <v>0</v>
      </c>
      <c r="B945" s="28"/>
      <c r="C945" s="28"/>
      <c r="D945" s="29"/>
      <c r="E945" s="29"/>
      <c r="F945" s="29"/>
      <c r="G945" s="28"/>
      <c r="H945" s="28"/>
      <c r="I945" s="30">
        <f>IF($H945="","",IFERROR(VLOOKUP($H945,AcctTbl,2,0),"کد ناشناخته"))</f>
        <v>0</v>
      </c>
      <c r="J945" s="27">
        <f>IF($H945="","",IFERROR(VLOOKUP($H945,AcctTbl,3,0),""))</f>
        <v>0</v>
      </c>
      <c r="K945" s="29"/>
      <c r="L945" s="28"/>
      <c r="M945" s="31"/>
      <c r="N945" s="29"/>
      <c r="O945" s="32">
        <f>IF($B945="",0,IF($U945="IN",N($M945),0))</f>
        <v>0</v>
      </c>
      <c r="P945" s="32">
        <f>IF($B945="",0,IF(OR($U945="OUT",$U945="TRF"),N($M945),0))</f>
        <v>0</v>
      </c>
      <c r="Q945" s="32">
        <f>IF($B945="",0,IF(OR($U945="OUT",$U945="TRF"),N($M945),0))</f>
        <v>0</v>
      </c>
      <c r="R945" s="32">
        <f>IF($B945="",0,IF($U945="IN",N($M945),0))</f>
        <v>0</v>
      </c>
      <c r="S945" s="33">
        <f>IF($B945="","",IF($M945="","⚠ مبلغ",IF($E945="","⚠ بانک عامل",IF(AND($U945="TRF",$F945=""),"⚠ بانک مقصد",IF(AND($V945&lt;&gt;"NONE",$V945&lt;&gt;"",$Z945=""),"⚠ طرف حساب","✓")))))</f>
        <v>0</v>
      </c>
      <c r="T945" s="29"/>
      <c r="U945" s="27">
        <f>IFERROR(VLOOKUP($D945,BankOpTbl,2,0),"")</f>
        <v>0</v>
      </c>
      <c r="V945" s="27">
        <f>IFERROR(VLOOKUP($D945,BankOpTbl,3,0),"")</f>
        <v>0</v>
      </c>
      <c r="W945" s="27">
        <f>IFERROR(VLOOKUP($D945,BankOpTbl,4,0),"")</f>
        <v>0</v>
      </c>
      <c r="X945" s="27">
        <f>IF($E945="","",IFERROR(VLOOKUP($E945,BankTbl,4,0),""))</f>
        <v>0</v>
      </c>
      <c r="Y945" s="27">
        <f>IF($F945="","",IFERROR(VLOOKUP($F945,BankTbl,4,0),""))</f>
        <v>0</v>
      </c>
      <c r="Z945" s="27">
        <f>IF($B945="","",IF($V945="PICK",LEFT($N945,5),IF($V945="FIXED",$W945,IF($V945="CODE",$H945,""))))</f>
        <v>0</v>
      </c>
    </row>
    <row r="946" spans="1:26" ht="21" customHeight="1">
      <c r="A946" s="27">
        <f>IF($B946="","",COUNTA($B$13:$B946))</f>
        <v>0</v>
      </c>
      <c r="B946" s="28"/>
      <c r="C946" s="28"/>
      <c r="D946" s="29"/>
      <c r="E946" s="29"/>
      <c r="F946" s="29"/>
      <c r="G946" s="28"/>
      <c r="H946" s="28"/>
      <c r="I946" s="30">
        <f>IF($H946="","",IFERROR(VLOOKUP($H946,AcctTbl,2,0),"کد ناشناخته"))</f>
        <v>0</v>
      </c>
      <c r="J946" s="27">
        <f>IF($H946="","",IFERROR(VLOOKUP($H946,AcctTbl,3,0),""))</f>
        <v>0</v>
      </c>
      <c r="K946" s="29"/>
      <c r="L946" s="28"/>
      <c r="M946" s="31"/>
      <c r="N946" s="29"/>
      <c r="O946" s="32">
        <f>IF($B946="",0,IF($U946="IN",N($M946),0))</f>
        <v>0</v>
      </c>
      <c r="P946" s="32">
        <f>IF($B946="",0,IF(OR($U946="OUT",$U946="TRF"),N($M946),0))</f>
        <v>0</v>
      </c>
      <c r="Q946" s="32">
        <f>IF($B946="",0,IF(OR($U946="OUT",$U946="TRF"),N($M946),0))</f>
        <v>0</v>
      </c>
      <c r="R946" s="32">
        <f>IF($B946="",0,IF($U946="IN",N($M946),0))</f>
        <v>0</v>
      </c>
      <c r="S946" s="33">
        <f>IF($B946="","",IF($M946="","⚠ مبلغ",IF($E946="","⚠ بانک عامل",IF(AND($U946="TRF",$F946=""),"⚠ بانک مقصد",IF(AND($V946&lt;&gt;"NONE",$V946&lt;&gt;"",$Z946=""),"⚠ طرف حساب","✓")))))</f>
        <v>0</v>
      </c>
      <c r="T946" s="29"/>
      <c r="U946" s="27">
        <f>IFERROR(VLOOKUP($D946,BankOpTbl,2,0),"")</f>
        <v>0</v>
      </c>
      <c r="V946" s="27">
        <f>IFERROR(VLOOKUP($D946,BankOpTbl,3,0),"")</f>
        <v>0</v>
      </c>
      <c r="W946" s="27">
        <f>IFERROR(VLOOKUP($D946,BankOpTbl,4,0),"")</f>
        <v>0</v>
      </c>
      <c r="X946" s="27">
        <f>IF($E946="","",IFERROR(VLOOKUP($E946,BankTbl,4,0),""))</f>
        <v>0</v>
      </c>
      <c r="Y946" s="27">
        <f>IF($F946="","",IFERROR(VLOOKUP($F946,BankTbl,4,0),""))</f>
        <v>0</v>
      </c>
      <c r="Z946" s="27">
        <f>IF($B946="","",IF($V946="PICK",LEFT($N946,5),IF($V946="FIXED",$W946,IF($V946="CODE",$H946,""))))</f>
        <v>0</v>
      </c>
    </row>
    <row r="947" spans="1:26" ht="21" customHeight="1">
      <c r="A947" s="27">
        <f>IF($B947="","",COUNTA($B$13:$B947))</f>
        <v>0</v>
      </c>
      <c r="B947" s="28"/>
      <c r="C947" s="28"/>
      <c r="D947" s="29"/>
      <c r="E947" s="29"/>
      <c r="F947" s="29"/>
      <c r="G947" s="28"/>
      <c r="H947" s="28"/>
      <c r="I947" s="30">
        <f>IF($H947="","",IFERROR(VLOOKUP($H947,AcctTbl,2,0),"کد ناشناخته"))</f>
        <v>0</v>
      </c>
      <c r="J947" s="27">
        <f>IF($H947="","",IFERROR(VLOOKUP($H947,AcctTbl,3,0),""))</f>
        <v>0</v>
      </c>
      <c r="K947" s="29"/>
      <c r="L947" s="28"/>
      <c r="M947" s="31"/>
      <c r="N947" s="29"/>
      <c r="O947" s="32">
        <f>IF($B947="",0,IF($U947="IN",N($M947),0))</f>
        <v>0</v>
      </c>
      <c r="P947" s="32">
        <f>IF($B947="",0,IF(OR($U947="OUT",$U947="TRF"),N($M947),0))</f>
        <v>0</v>
      </c>
      <c r="Q947" s="32">
        <f>IF($B947="",0,IF(OR($U947="OUT",$U947="TRF"),N($M947),0))</f>
        <v>0</v>
      </c>
      <c r="R947" s="32">
        <f>IF($B947="",0,IF($U947="IN",N($M947),0))</f>
        <v>0</v>
      </c>
      <c r="S947" s="33">
        <f>IF($B947="","",IF($M947="","⚠ مبلغ",IF($E947="","⚠ بانک عامل",IF(AND($U947="TRF",$F947=""),"⚠ بانک مقصد",IF(AND($V947&lt;&gt;"NONE",$V947&lt;&gt;"",$Z947=""),"⚠ طرف حساب","✓")))))</f>
        <v>0</v>
      </c>
      <c r="T947" s="29"/>
      <c r="U947" s="27">
        <f>IFERROR(VLOOKUP($D947,BankOpTbl,2,0),"")</f>
        <v>0</v>
      </c>
      <c r="V947" s="27">
        <f>IFERROR(VLOOKUP($D947,BankOpTbl,3,0),"")</f>
        <v>0</v>
      </c>
      <c r="W947" s="27">
        <f>IFERROR(VLOOKUP($D947,BankOpTbl,4,0),"")</f>
        <v>0</v>
      </c>
      <c r="X947" s="27">
        <f>IF($E947="","",IFERROR(VLOOKUP($E947,BankTbl,4,0),""))</f>
        <v>0</v>
      </c>
      <c r="Y947" s="27">
        <f>IF($F947="","",IFERROR(VLOOKUP($F947,BankTbl,4,0),""))</f>
        <v>0</v>
      </c>
      <c r="Z947" s="27">
        <f>IF($B947="","",IF($V947="PICK",LEFT($N947,5),IF($V947="FIXED",$W947,IF($V947="CODE",$H947,""))))</f>
        <v>0</v>
      </c>
    </row>
    <row r="948" spans="1:26" ht="21" customHeight="1">
      <c r="A948" s="27">
        <f>IF($B948="","",COUNTA($B$13:$B948))</f>
        <v>0</v>
      </c>
      <c r="B948" s="28"/>
      <c r="C948" s="28"/>
      <c r="D948" s="29"/>
      <c r="E948" s="29"/>
      <c r="F948" s="29"/>
      <c r="G948" s="28"/>
      <c r="H948" s="28"/>
      <c r="I948" s="30">
        <f>IF($H948="","",IFERROR(VLOOKUP($H948,AcctTbl,2,0),"کد ناشناخته"))</f>
        <v>0</v>
      </c>
      <c r="J948" s="27">
        <f>IF($H948="","",IFERROR(VLOOKUP($H948,AcctTbl,3,0),""))</f>
        <v>0</v>
      </c>
      <c r="K948" s="29"/>
      <c r="L948" s="28"/>
      <c r="M948" s="31"/>
      <c r="N948" s="29"/>
      <c r="O948" s="32">
        <f>IF($B948="",0,IF($U948="IN",N($M948),0))</f>
        <v>0</v>
      </c>
      <c r="P948" s="32">
        <f>IF($B948="",0,IF(OR($U948="OUT",$U948="TRF"),N($M948),0))</f>
        <v>0</v>
      </c>
      <c r="Q948" s="32">
        <f>IF($B948="",0,IF(OR($U948="OUT",$U948="TRF"),N($M948),0))</f>
        <v>0</v>
      </c>
      <c r="R948" s="32">
        <f>IF($B948="",0,IF($U948="IN",N($M948),0))</f>
        <v>0</v>
      </c>
      <c r="S948" s="33">
        <f>IF($B948="","",IF($M948="","⚠ مبلغ",IF($E948="","⚠ بانک عامل",IF(AND($U948="TRF",$F948=""),"⚠ بانک مقصد",IF(AND($V948&lt;&gt;"NONE",$V948&lt;&gt;"",$Z948=""),"⚠ طرف حساب","✓")))))</f>
        <v>0</v>
      </c>
      <c r="T948" s="29"/>
      <c r="U948" s="27">
        <f>IFERROR(VLOOKUP($D948,BankOpTbl,2,0),"")</f>
        <v>0</v>
      </c>
      <c r="V948" s="27">
        <f>IFERROR(VLOOKUP($D948,BankOpTbl,3,0),"")</f>
        <v>0</v>
      </c>
      <c r="W948" s="27">
        <f>IFERROR(VLOOKUP($D948,BankOpTbl,4,0),"")</f>
        <v>0</v>
      </c>
      <c r="X948" s="27">
        <f>IF($E948="","",IFERROR(VLOOKUP($E948,BankTbl,4,0),""))</f>
        <v>0</v>
      </c>
      <c r="Y948" s="27">
        <f>IF($F948="","",IFERROR(VLOOKUP($F948,BankTbl,4,0),""))</f>
        <v>0</v>
      </c>
      <c r="Z948" s="27">
        <f>IF($B948="","",IF($V948="PICK",LEFT($N948,5),IF($V948="FIXED",$W948,IF($V948="CODE",$H948,""))))</f>
        <v>0</v>
      </c>
    </row>
    <row r="949" spans="1:26" ht="21" customHeight="1">
      <c r="A949" s="27">
        <f>IF($B949="","",COUNTA($B$13:$B949))</f>
        <v>0</v>
      </c>
      <c r="B949" s="28"/>
      <c r="C949" s="28"/>
      <c r="D949" s="29"/>
      <c r="E949" s="29"/>
      <c r="F949" s="29"/>
      <c r="G949" s="28"/>
      <c r="H949" s="28"/>
      <c r="I949" s="30">
        <f>IF($H949="","",IFERROR(VLOOKUP($H949,AcctTbl,2,0),"کد ناشناخته"))</f>
        <v>0</v>
      </c>
      <c r="J949" s="27">
        <f>IF($H949="","",IFERROR(VLOOKUP($H949,AcctTbl,3,0),""))</f>
        <v>0</v>
      </c>
      <c r="K949" s="29"/>
      <c r="L949" s="28"/>
      <c r="M949" s="31"/>
      <c r="N949" s="29"/>
      <c r="O949" s="32">
        <f>IF($B949="",0,IF($U949="IN",N($M949),0))</f>
        <v>0</v>
      </c>
      <c r="P949" s="32">
        <f>IF($B949="",0,IF(OR($U949="OUT",$U949="TRF"),N($M949),0))</f>
        <v>0</v>
      </c>
      <c r="Q949" s="32">
        <f>IF($B949="",0,IF(OR($U949="OUT",$U949="TRF"),N($M949),0))</f>
        <v>0</v>
      </c>
      <c r="R949" s="32">
        <f>IF($B949="",0,IF($U949="IN",N($M949),0))</f>
        <v>0</v>
      </c>
      <c r="S949" s="33">
        <f>IF($B949="","",IF($M949="","⚠ مبلغ",IF($E949="","⚠ بانک عامل",IF(AND($U949="TRF",$F949=""),"⚠ بانک مقصد",IF(AND($V949&lt;&gt;"NONE",$V949&lt;&gt;"",$Z949=""),"⚠ طرف حساب","✓")))))</f>
        <v>0</v>
      </c>
      <c r="T949" s="29"/>
      <c r="U949" s="27">
        <f>IFERROR(VLOOKUP($D949,BankOpTbl,2,0),"")</f>
        <v>0</v>
      </c>
      <c r="V949" s="27">
        <f>IFERROR(VLOOKUP($D949,BankOpTbl,3,0),"")</f>
        <v>0</v>
      </c>
      <c r="W949" s="27">
        <f>IFERROR(VLOOKUP($D949,BankOpTbl,4,0),"")</f>
        <v>0</v>
      </c>
      <c r="X949" s="27">
        <f>IF($E949="","",IFERROR(VLOOKUP($E949,BankTbl,4,0),""))</f>
        <v>0</v>
      </c>
      <c r="Y949" s="27">
        <f>IF($F949="","",IFERROR(VLOOKUP($F949,BankTbl,4,0),""))</f>
        <v>0</v>
      </c>
      <c r="Z949" s="27">
        <f>IF($B949="","",IF($V949="PICK",LEFT($N949,5),IF($V949="FIXED",$W949,IF($V949="CODE",$H949,""))))</f>
        <v>0</v>
      </c>
    </row>
    <row r="950" spans="1:26" ht="21" customHeight="1">
      <c r="A950" s="27">
        <f>IF($B950="","",COUNTA($B$13:$B950))</f>
        <v>0</v>
      </c>
      <c r="B950" s="28"/>
      <c r="C950" s="28"/>
      <c r="D950" s="29"/>
      <c r="E950" s="29"/>
      <c r="F950" s="29"/>
      <c r="G950" s="28"/>
      <c r="H950" s="28"/>
      <c r="I950" s="30">
        <f>IF($H950="","",IFERROR(VLOOKUP($H950,AcctTbl,2,0),"کد ناشناخته"))</f>
        <v>0</v>
      </c>
      <c r="J950" s="27">
        <f>IF($H950="","",IFERROR(VLOOKUP($H950,AcctTbl,3,0),""))</f>
        <v>0</v>
      </c>
      <c r="K950" s="29"/>
      <c r="L950" s="28"/>
      <c r="M950" s="31"/>
      <c r="N950" s="29"/>
      <c r="O950" s="32">
        <f>IF($B950="",0,IF($U950="IN",N($M950),0))</f>
        <v>0</v>
      </c>
      <c r="P950" s="32">
        <f>IF($B950="",0,IF(OR($U950="OUT",$U950="TRF"),N($M950),0))</f>
        <v>0</v>
      </c>
      <c r="Q950" s="32">
        <f>IF($B950="",0,IF(OR($U950="OUT",$U950="TRF"),N($M950),0))</f>
        <v>0</v>
      </c>
      <c r="R950" s="32">
        <f>IF($B950="",0,IF($U950="IN",N($M950),0))</f>
        <v>0</v>
      </c>
      <c r="S950" s="33">
        <f>IF($B950="","",IF($M950="","⚠ مبلغ",IF($E950="","⚠ بانک عامل",IF(AND($U950="TRF",$F950=""),"⚠ بانک مقصد",IF(AND($V950&lt;&gt;"NONE",$V950&lt;&gt;"",$Z950=""),"⚠ طرف حساب","✓")))))</f>
        <v>0</v>
      </c>
      <c r="T950" s="29"/>
      <c r="U950" s="27">
        <f>IFERROR(VLOOKUP($D950,BankOpTbl,2,0),"")</f>
        <v>0</v>
      </c>
      <c r="V950" s="27">
        <f>IFERROR(VLOOKUP($D950,BankOpTbl,3,0),"")</f>
        <v>0</v>
      </c>
      <c r="W950" s="27">
        <f>IFERROR(VLOOKUP($D950,BankOpTbl,4,0),"")</f>
        <v>0</v>
      </c>
      <c r="X950" s="27">
        <f>IF($E950="","",IFERROR(VLOOKUP($E950,BankTbl,4,0),""))</f>
        <v>0</v>
      </c>
      <c r="Y950" s="27">
        <f>IF($F950="","",IFERROR(VLOOKUP($F950,BankTbl,4,0),""))</f>
        <v>0</v>
      </c>
      <c r="Z950" s="27">
        <f>IF($B950="","",IF($V950="PICK",LEFT($N950,5),IF($V950="FIXED",$W950,IF($V950="CODE",$H950,""))))</f>
        <v>0</v>
      </c>
    </row>
    <row r="951" spans="1:26" ht="21" customHeight="1">
      <c r="A951" s="27">
        <f>IF($B951="","",COUNTA($B$13:$B951))</f>
        <v>0</v>
      </c>
      <c r="B951" s="28"/>
      <c r="C951" s="28"/>
      <c r="D951" s="29"/>
      <c r="E951" s="29"/>
      <c r="F951" s="29"/>
      <c r="G951" s="28"/>
      <c r="H951" s="28"/>
      <c r="I951" s="30">
        <f>IF($H951="","",IFERROR(VLOOKUP($H951,AcctTbl,2,0),"کد ناشناخته"))</f>
        <v>0</v>
      </c>
      <c r="J951" s="27">
        <f>IF($H951="","",IFERROR(VLOOKUP($H951,AcctTbl,3,0),""))</f>
        <v>0</v>
      </c>
      <c r="K951" s="29"/>
      <c r="L951" s="28"/>
      <c r="M951" s="31"/>
      <c r="N951" s="29"/>
      <c r="O951" s="32">
        <f>IF($B951="",0,IF($U951="IN",N($M951),0))</f>
        <v>0</v>
      </c>
      <c r="P951" s="32">
        <f>IF($B951="",0,IF(OR($U951="OUT",$U951="TRF"),N($M951),0))</f>
        <v>0</v>
      </c>
      <c r="Q951" s="32">
        <f>IF($B951="",0,IF(OR($U951="OUT",$U951="TRF"),N($M951),0))</f>
        <v>0</v>
      </c>
      <c r="R951" s="32">
        <f>IF($B951="",0,IF($U951="IN",N($M951),0))</f>
        <v>0</v>
      </c>
      <c r="S951" s="33">
        <f>IF($B951="","",IF($M951="","⚠ مبلغ",IF($E951="","⚠ بانک عامل",IF(AND($U951="TRF",$F951=""),"⚠ بانک مقصد",IF(AND($V951&lt;&gt;"NONE",$V951&lt;&gt;"",$Z951=""),"⚠ طرف حساب","✓")))))</f>
        <v>0</v>
      </c>
      <c r="T951" s="29"/>
      <c r="U951" s="27">
        <f>IFERROR(VLOOKUP($D951,BankOpTbl,2,0),"")</f>
        <v>0</v>
      </c>
      <c r="V951" s="27">
        <f>IFERROR(VLOOKUP($D951,BankOpTbl,3,0),"")</f>
        <v>0</v>
      </c>
      <c r="W951" s="27">
        <f>IFERROR(VLOOKUP($D951,BankOpTbl,4,0),"")</f>
        <v>0</v>
      </c>
      <c r="X951" s="27">
        <f>IF($E951="","",IFERROR(VLOOKUP($E951,BankTbl,4,0),""))</f>
        <v>0</v>
      </c>
      <c r="Y951" s="27">
        <f>IF($F951="","",IFERROR(VLOOKUP($F951,BankTbl,4,0),""))</f>
        <v>0</v>
      </c>
      <c r="Z951" s="27">
        <f>IF($B951="","",IF($V951="PICK",LEFT($N951,5),IF($V951="FIXED",$W951,IF($V951="CODE",$H951,""))))</f>
        <v>0</v>
      </c>
    </row>
    <row r="952" spans="1:26" ht="21" customHeight="1">
      <c r="A952" s="27">
        <f>IF($B952="","",COUNTA($B$13:$B952))</f>
        <v>0</v>
      </c>
      <c r="B952" s="28"/>
      <c r="C952" s="28"/>
      <c r="D952" s="29"/>
      <c r="E952" s="29"/>
      <c r="F952" s="29"/>
      <c r="G952" s="28"/>
      <c r="H952" s="28"/>
      <c r="I952" s="30">
        <f>IF($H952="","",IFERROR(VLOOKUP($H952,AcctTbl,2,0),"کد ناشناخته"))</f>
        <v>0</v>
      </c>
      <c r="J952" s="27">
        <f>IF($H952="","",IFERROR(VLOOKUP($H952,AcctTbl,3,0),""))</f>
        <v>0</v>
      </c>
      <c r="K952" s="29"/>
      <c r="L952" s="28"/>
      <c r="M952" s="31"/>
      <c r="N952" s="29"/>
      <c r="O952" s="32">
        <f>IF($B952="",0,IF($U952="IN",N($M952),0))</f>
        <v>0</v>
      </c>
      <c r="P952" s="32">
        <f>IF($B952="",0,IF(OR($U952="OUT",$U952="TRF"),N($M952),0))</f>
        <v>0</v>
      </c>
      <c r="Q952" s="32">
        <f>IF($B952="",0,IF(OR($U952="OUT",$U952="TRF"),N($M952),0))</f>
        <v>0</v>
      </c>
      <c r="R952" s="32">
        <f>IF($B952="",0,IF($U952="IN",N($M952),0))</f>
        <v>0</v>
      </c>
      <c r="S952" s="33">
        <f>IF($B952="","",IF($M952="","⚠ مبلغ",IF($E952="","⚠ بانک عامل",IF(AND($U952="TRF",$F952=""),"⚠ بانک مقصد",IF(AND($V952&lt;&gt;"NONE",$V952&lt;&gt;"",$Z952=""),"⚠ طرف حساب","✓")))))</f>
        <v>0</v>
      </c>
      <c r="T952" s="29"/>
      <c r="U952" s="27">
        <f>IFERROR(VLOOKUP($D952,BankOpTbl,2,0),"")</f>
        <v>0</v>
      </c>
      <c r="V952" s="27">
        <f>IFERROR(VLOOKUP($D952,BankOpTbl,3,0),"")</f>
        <v>0</v>
      </c>
      <c r="W952" s="27">
        <f>IFERROR(VLOOKUP($D952,BankOpTbl,4,0),"")</f>
        <v>0</v>
      </c>
      <c r="X952" s="27">
        <f>IF($E952="","",IFERROR(VLOOKUP($E952,BankTbl,4,0),""))</f>
        <v>0</v>
      </c>
      <c r="Y952" s="27">
        <f>IF($F952="","",IFERROR(VLOOKUP($F952,BankTbl,4,0),""))</f>
        <v>0</v>
      </c>
      <c r="Z952" s="27">
        <f>IF($B952="","",IF($V952="PICK",LEFT($N952,5),IF($V952="FIXED",$W952,IF($V952="CODE",$H952,""))))</f>
        <v>0</v>
      </c>
    </row>
    <row r="953" spans="1:26" ht="21" customHeight="1">
      <c r="A953" s="27">
        <f>IF($B953="","",COUNTA($B$13:$B953))</f>
        <v>0</v>
      </c>
      <c r="B953" s="28"/>
      <c r="C953" s="28"/>
      <c r="D953" s="29"/>
      <c r="E953" s="29"/>
      <c r="F953" s="29"/>
      <c r="G953" s="28"/>
      <c r="H953" s="28"/>
      <c r="I953" s="30">
        <f>IF($H953="","",IFERROR(VLOOKUP($H953,AcctTbl,2,0),"کد ناشناخته"))</f>
        <v>0</v>
      </c>
      <c r="J953" s="27">
        <f>IF($H953="","",IFERROR(VLOOKUP($H953,AcctTbl,3,0),""))</f>
        <v>0</v>
      </c>
      <c r="K953" s="29"/>
      <c r="L953" s="28"/>
      <c r="M953" s="31"/>
      <c r="N953" s="29"/>
      <c r="O953" s="32">
        <f>IF($B953="",0,IF($U953="IN",N($M953),0))</f>
        <v>0</v>
      </c>
      <c r="P953" s="32">
        <f>IF($B953="",0,IF(OR($U953="OUT",$U953="TRF"),N($M953),0))</f>
        <v>0</v>
      </c>
      <c r="Q953" s="32">
        <f>IF($B953="",0,IF(OR($U953="OUT",$U953="TRF"),N($M953),0))</f>
        <v>0</v>
      </c>
      <c r="R953" s="32">
        <f>IF($B953="",0,IF($U953="IN",N($M953),0))</f>
        <v>0</v>
      </c>
      <c r="S953" s="33">
        <f>IF($B953="","",IF($M953="","⚠ مبلغ",IF($E953="","⚠ بانک عامل",IF(AND($U953="TRF",$F953=""),"⚠ بانک مقصد",IF(AND($V953&lt;&gt;"NONE",$V953&lt;&gt;"",$Z953=""),"⚠ طرف حساب","✓")))))</f>
        <v>0</v>
      </c>
      <c r="T953" s="29"/>
      <c r="U953" s="27">
        <f>IFERROR(VLOOKUP($D953,BankOpTbl,2,0),"")</f>
        <v>0</v>
      </c>
      <c r="V953" s="27">
        <f>IFERROR(VLOOKUP($D953,BankOpTbl,3,0),"")</f>
        <v>0</v>
      </c>
      <c r="W953" s="27">
        <f>IFERROR(VLOOKUP($D953,BankOpTbl,4,0),"")</f>
        <v>0</v>
      </c>
      <c r="X953" s="27">
        <f>IF($E953="","",IFERROR(VLOOKUP($E953,BankTbl,4,0),""))</f>
        <v>0</v>
      </c>
      <c r="Y953" s="27">
        <f>IF($F953="","",IFERROR(VLOOKUP($F953,BankTbl,4,0),""))</f>
        <v>0</v>
      </c>
      <c r="Z953" s="27">
        <f>IF($B953="","",IF($V953="PICK",LEFT($N953,5),IF($V953="FIXED",$W953,IF($V953="CODE",$H953,""))))</f>
        <v>0</v>
      </c>
    </row>
    <row r="954" spans="1:26" ht="21" customHeight="1">
      <c r="A954" s="27">
        <f>IF($B954="","",COUNTA($B$13:$B954))</f>
        <v>0</v>
      </c>
      <c r="B954" s="28"/>
      <c r="C954" s="28"/>
      <c r="D954" s="29"/>
      <c r="E954" s="29"/>
      <c r="F954" s="29"/>
      <c r="G954" s="28"/>
      <c r="H954" s="28"/>
      <c r="I954" s="30">
        <f>IF($H954="","",IFERROR(VLOOKUP($H954,AcctTbl,2,0),"کد ناشناخته"))</f>
        <v>0</v>
      </c>
      <c r="J954" s="27">
        <f>IF($H954="","",IFERROR(VLOOKUP($H954,AcctTbl,3,0),""))</f>
        <v>0</v>
      </c>
      <c r="K954" s="29"/>
      <c r="L954" s="28"/>
      <c r="M954" s="31"/>
      <c r="N954" s="29"/>
      <c r="O954" s="32">
        <f>IF($B954="",0,IF($U954="IN",N($M954),0))</f>
        <v>0</v>
      </c>
      <c r="P954" s="32">
        <f>IF($B954="",0,IF(OR($U954="OUT",$U954="TRF"),N($M954),0))</f>
        <v>0</v>
      </c>
      <c r="Q954" s="32">
        <f>IF($B954="",0,IF(OR($U954="OUT",$U954="TRF"),N($M954),0))</f>
        <v>0</v>
      </c>
      <c r="R954" s="32">
        <f>IF($B954="",0,IF($U954="IN",N($M954),0))</f>
        <v>0</v>
      </c>
      <c r="S954" s="33">
        <f>IF($B954="","",IF($M954="","⚠ مبلغ",IF($E954="","⚠ بانک عامل",IF(AND($U954="TRF",$F954=""),"⚠ بانک مقصد",IF(AND($V954&lt;&gt;"NONE",$V954&lt;&gt;"",$Z954=""),"⚠ طرف حساب","✓")))))</f>
        <v>0</v>
      </c>
      <c r="T954" s="29"/>
      <c r="U954" s="27">
        <f>IFERROR(VLOOKUP($D954,BankOpTbl,2,0),"")</f>
        <v>0</v>
      </c>
      <c r="V954" s="27">
        <f>IFERROR(VLOOKUP($D954,BankOpTbl,3,0),"")</f>
        <v>0</v>
      </c>
      <c r="W954" s="27">
        <f>IFERROR(VLOOKUP($D954,BankOpTbl,4,0),"")</f>
        <v>0</v>
      </c>
      <c r="X954" s="27">
        <f>IF($E954="","",IFERROR(VLOOKUP($E954,BankTbl,4,0),""))</f>
        <v>0</v>
      </c>
      <c r="Y954" s="27">
        <f>IF($F954="","",IFERROR(VLOOKUP($F954,BankTbl,4,0),""))</f>
        <v>0</v>
      </c>
      <c r="Z954" s="27">
        <f>IF($B954="","",IF($V954="PICK",LEFT($N954,5),IF($V954="FIXED",$W954,IF($V954="CODE",$H954,""))))</f>
        <v>0</v>
      </c>
    </row>
    <row r="955" spans="1:26" ht="21" customHeight="1">
      <c r="A955" s="27">
        <f>IF($B955="","",COUNTA($B$13:$B955))</f>
        <v>0</v>
      </c>
      <c r="B955" s="28"/>
      <c r="C955" s="28"/>
      <c r="D955" s="29"/>
      <c r="E955" s="29"/>
      <c r="F955" s="29"/>
      <c r="G955" s="28"/>
      <c r="H955" s="28"/>
      <c r="I955" s="30">
        <f>IF($H955="","",IFERROR(VLOOKUP($H955,AcctTbl,2,0),"کد ناشناخته"))</f>
        <v>0</v>
      </c>
      <c r="J955" s="27">
        <f>IF($H955="","",IFERROR(VLOOKUP($H955,AcctTbl,3,0),""))</f>
        <v>0</v>
      </c>
      <c r="K955" s="29"/>
      <c r="L955" s="28"/>
      <c r="M955" s="31"/>
      <c r="N955" s="29"/>
      <c r="O955" s="32">
        <f>IF($B955="",0,IF($U955="IN",N($M955),0))</f>
        <v>0</v>
      </c>
      <c r="P955" s="32">
        <f>IF($B955="",0,IF(OR($U955="OUT",$U955="TRF"),N($M955),0))</f>
        <v>0</v>
      </c>
      <c r="Q955" s="32">
        <f>IF($B955="",0,IF(OR($U955="OUT",$U955="TRF"),N($M955),0))</f>
        <v>0</v>
      </c>
      <c r="R955" s="32">
        <f>IF($B955="",0,IF($U955="IN",N($M955),0))</f>
        <v>0</v>
      </c>
      <c r="S955" s="33">
        <f>IF($B955="","",IF($M955="","⚠ مبلغ",IF($E955="","⚠ بانک عامل",IF(AND($U955="TRF",$F955=""),"⚠ بانک مقصد",IF(AND($V955&lt;&gt;"NONE",$V955&lt;&gt;"",$Z955=""),"⚠ طرف حساب","✓")))))</f>
        <v>0</v>
      </c>
      <c r="T955" s="29"/>
      <c r="U955" s="27">
        <f>IFERROR(VLOOKUP($D955,BankOpTbl,2,0),"")</f>
        <v>0</v>
      </c>
      <c r="V955" s="27">
        <f>IFERROR(VLOOKUP($D955,BankOpTbl,3,0),"")</f>
        <v>0</v>
      </c>
      <c r="W955" s="27">
        <f>IFERROR(VLOOKUP($D955,BankOpTbl,4,0),"")</f>
        <v>0</v>
      </c>
      <c r="X955" s="27">
        <f>IF($E955="","",IFERROR(VLOOKUP($E955,BankTbl,4,0),""))</f>
        <v>0</v>
      </c>
      <c r="Y955" s="27">
        <f>IF($F955="","",IFERROR(VLOOKUP($F955,BankTbl,4,0),""))</f>
        <v>0</v>
      </c>
      <c r="Z955" s="27">
        <f>IF($B955="","",IF($V955="PICK",LEFT($N955,5),IF($V955="FIXED",$W955,IF($V955="CODE",$H955,""))))</f>
        <v>0</v>
      </c>
    </row>
    <row r="956" spans="1:26" ht="21" customHeight="1">
      <c r="A956" s="27">
        <f>IF($B956="","",COUNTA($B$13:$B956))</f>
        <v>0</v>
      </c>
      <c r="B956" s="28"/>
      <c r="C956" s="28"/>
      <c r="D956" s="29"/>
      <c r="E956" s="29"/>
      <c r="F956" s="29"/>
      <c r="G956" s="28"/>
      <c r="H956" s="28"/>
      <c r="I956" s="30">
        <f>IF($H956="","",IFERROR(VLOOKUP($H956,AcctTbl,2,0),"کد ناشناخته"))</f>
        <v>0</v>
      </c>
      <c r="J956" s="27">
        <f>IF($H956="","",IFERROR(VLOOKUP($H956,AcctTbl,3,0),""))</f>
        <v>0</v>
      </c>
      <c r="K956" s="29"/>
      <c r="L956" s="28"/>
      <c r="M956" s="31"/>
      <c r="N956" s="29"/>
      <c r="O956" s="32">
        <f>IF($B956="",0,IF($U956="IN",N($M956),0))</f>
        <v>0</v>
      </c>
      <c r="P956" s="32">
        <f>IF($B956="",0,IF(OR($U956="OUT",$U956="TRF"),N($M956),0))</f>
        <v>0</v>
      </c>
      <c r="Q956" s="32">
        <f>IF($B956="",0,IF(OR($U956="OUT",$U956="TRF"),N($M956),0))</f>
        <v>0</v>
      </c>
      <c r="R956" s="32">
        <f>IF($B956="",0,IF($U956="IN",N($M956),0))</f>
        <v>0</v>
      </c>
      <c r="S956" s="33">
        <f>IF($B956="","",IF($M956="","⚠ مبلغ",IF($E956="","⚠ بانک عامل",IF(AND($U956="TRF",$F956=""),"⚠ بانک مقصد",IF(AND($V956&lt;&gt;"NONE",$V956&lt;&gt;"",$Z956=""),"⚠ طرف حساب","✓")))))</f>
        <v>0</v>
      </c>
      <c r="T956" s="29"/>
      <c r="U956" s="27">
        <f>IFERROR(VLOOKUP($D956,BankOpTbl,2,0),"")</f>
        <v>0</v>
      </c>
      <c r="V956" s="27">
        <f>IFERROR(VLOOKUP($D956,BankOpTbl,3,0),"")</f>
        <v>0</v>
      </c>
      <c r="W956" s="27">
        <f>IFERROR(VLOOKUP($D956,BankOpTbl,4,0),"")</f>
        <v>0</v>
      </c>
      <c r="X956" s="27">
        <f>IF($E956="","",IFERROR(VLOOKUP($E956,BankTbl,4,0),""))</f>
        <v>0</v>
      </c>
      <c r="Y956" s="27">
        <f>IF($F956="","",IFERROR(VLOOKUP($F956,BankTbl,4,0),""))</f>
        <v>0</v>
      </c>
      <c r="Z956" s="27">
        <f>IF($B956="","",IF($V956="PICK",LEFT($N956,5),IF($V956="FIXED",$W956,IF($V956="CODE",$H956,""))))</f>
        <v>0</v>
      </c>
    </row>
    <row r="957" spans="1:26" ht="21" customHeight="1">
      <c r="A957" s="27">
        <f>IF($B957="","",COUNTA($B$13:$B957))</f>
        <v>0</v>
      </c>
      <c r="B957" s="28"/>
      <c r="C957" s="28"/>
      <c r="D957" s="29"/>
      <c r="E957" s="29"/>
      <c r="F957" s="29"/>
      <c r="G957" s="28"/>
      <c r="H957" s="28"/>
      <c r="I957" s="30">
        <f>IF($H957="","",IFERROR(VLOOKUP($H957,AcctTbl,2,0),"کد ناشناخته"))</f>
        <v>0</v>
      </c>
      <c r="J957" s="27">
        <f>IF($H957="","",IFERROR(VLOOKUP($H957,AcctTbl,3,0),""))</f>
        <v>0</v>
      </c>
      <c r="K957" s="29"/>
      <c r="L957" s="28"/>
      <c r="M957" s="31"/>
      <c r="N957" s="29"/>
      <c r="O957" s="32">
        <f>IF($B957="",0,IF($U957="IN",N($M957),0))</f>
        <v>0</v>
      </c>
      <c r="P957" s="32">
        <f>IF($B957="",0,IF(OR($U957="OUT",$U957="TRF"),N($M957),0))</f>
        <v>0</v>
      </c>
      <c r="Q957" s="32">
        <f>IF($B957="",0,IF(OR($U957="OUT",$U957="TRF"),N($M957),0))</f>
        <v>0</v>
      </c>
      <c r="R957" s="32">
        <f>IF($B957="",0,IF($U957="IN",N($M957),0))</f>
        <v>0</v>
      </c>
      <c r="S957" s="33">
        <f>IF($B957="","",IF($M957="","⚠ مبلغ",IF($E957="","⚠ بانک عامل",IF(AND($U957="TRF",$F957=""),"⚠ بانک مقصد",IF(AND($V957&lt;&gt;"NONE",$V957&lt;&gt;"",$Z957=""),"⚠ طرف حساب","✓")))))</f>
        <v>0</v>
      </c>
      <c r="T957" s="29"/>
      <c r="U957" s="27">
        <f>IFERROR(VLOOKUP($D957,BankOpTbl,2,0),"")</f>
        <v>0</v>
      </c>
      <c r="V957" s="27">
        <f>IFERROR(VLOOKUP($D957,BankOpTbl,3,0),"")</f>
        <v>0</v>
      </c>
      <c r="W957" s="27">
        <f>IFERROR(VLOOKUP($D957,BankOpTbl,4,0),"")</f>
        <v>0</v>
      </c>
      <c r="X957" s="27">
        <f>IF($E957="","",IFERROR(VLOOKUP($E957,BankTbl,4,0),""))</f>
        <v>0</v>
      </c>
      <c r="Y957" s="27">
        <f>IF($F957="","",IFERROR(VLOOKUP($F957,BankTbl,4,0),""))</f>
        <v>0</v>
      </c>
      <c r="Z957" s="27">
        <f>IF($B957="","",IF($V957="PICK",LEFT($N957,5),IF($V957="FIXED",$W957,IF($V957="CODE",$H957,""))))</f>
        <v>0</v>
      </c>
    </row>
    <row r="958" spans="1:26" ht="21" customHeight="1">
      <c r="A958" s="27">
        <f>IF($B958="","",COUNTA($B$13:$B958))</f>
        <v>0</v>
      </c>
      <c r="B958" s="28"/>
      <c r="C958" s="28"/>
      <c r="D958" s="29"/>
      <c r="E958" s="29"/>
      <c r="F958" s="29"/>
      <c r="G958" s="28"/>
      <c r="H958" s="28"/>
      <c r="I958" s="30">
        <f>IF($H958="","",IFERROR(VLOOKUP($H958,AcctTbl,2,0),"کد ناشناخته"))</f>
        <v>0</v>
      </c>
      <c r="J958" s="27">
        <f>IF($H958="","",IFERROR(VLOOKUP($H958,AcctTbl,3,0),""))</f>
        <v>0</v>
      </c>
      <c r="K958" s="29"/>
      <c r="L958" s="28"/>
      <c r="M958" s="31"/>
      <c r="N958" s="29"/>
      <c r="O958" s="32">
        <f>IF($B958="",0,IF($U958="IN",N($M958),0))</f>
        <v>0</v>
      </c>
      <c r="P958" s="32">
        <f>IF($B958="",0,IF(OR($U958="OUT",$U958="TRF"),N($M958),0))</f>
        <v>0</v>
      </c>
      <c r="Q958" s="32">
        <f>IF($B958="",0,IF(OR($U958="OUT",$U958="TRF"),N($M958),0))</f>
        <v>0</v>
      </c>
      <c r="R958" s="32">
        <f>IF($B958="",0,IF($U958="IN",N($M958),0))</f>
        <v>0</v>
      </c>
      <c r="S958" s="33">
        <f>IF($B958="","",IF($M958="","⚠ مبلغ",IF($E958="","⚠ بانک عامل",IF(AND($U958="TRF",$F958=""),"⚠ بانک مقصد",IF(AND($V958&lt;&gt;"NONE",$V958&lt;&gt;"",$Z958=""),"⚠ طرف حساب","✓")))))</f>
        <v>0</v>
      </c>
      <c r="T958" s="29"/>
      <c r="U958" s="27">
        <f>IFERROR(VLOOKUP($D958,BankOpTbl,2,0),"")</f>
        <v>0</v>
      </c>
      <c r="V958" s="27">
        <f>IFERROR(VLOOKUP($D958,BankOpTbl,3,0),"")</f>
        <v>0</v>
      </c>
      <c r="W958" s="27">
        <f>IFERROR(VLOOKUP($D958,BankOpTbl,4,0),"")</f>
        <v>0</v>
      </c>
      <c r="X958" s="27">
        <f>IF($E958="","",IFERROR(VLOOKUP($E958,BankTbl,4,0),""))</f>
        <v>0</v>
      </c>
      <c r="Y958" s="27">
        <f>IF($F958="","",IFERROR(VLOOKUP($F958,BankTbl,4,0),""))</f>
        <v>0</v>
      </c>
      <c r="Z958" s="27">
        <f>IF($B958="","",IF($V958="PICK",LEFT($N958,5),IF($V958="FIXED",$W958,IF($V958="CODE",$H958,""))))</f>
        <v>0</v>
      </c>
    </row>
    <row r="959" spans="1:26" ht="21" customHeight="1">
      <c r="A959" s="27">
        <f>IF($B959="","",COUNTA($B$13:$B959))</f>
        <v>0</v>
      </c>
      <c r="B959" s="28"/>
      <c r="C959" s="28"/>
      <c r="D959" s="29"/>
      <c r="E959" s="29"/>
      <c r="F959" s="29"/>
      <c r="G959" s="28"/>
      <c r="H959" s="28"/>
      <c r="I959" s="30">
        <f>IF($H959="","",IFERROR(VLOOKUP($H959,AcctTbl,2,0),"کد ناشناخته"))</f>
        <v>0</v>
      </c>
      <c r="J959" s="27">
        <f>IF($H959="","",IFERROR(VLOOKUP($H959,AcctTbl,3,0),""))</f>
        <v>0</v>
      </c>
      <c r="K959" s="29"/>
      <c r="L959" s="28"/>
      <c r="M959" s="31"/>
      <c r="N959" s="29"/>
      <c r="O959" s="32">
        <f>IF($B959="",0,IF($U959="IN",N($M959),0))</f>
        <v>0</v>
      </c>
      <c r="P959" s="32">
        <f>IF($B959="",0,IF(OR($U959="OUT",$U959="TRF"),N($M959),0))</f>
        <v>0</v>
      </c>
      <c r="Q959" s="32">
        <f>IF($B959="",0,IF(OR($U959="OUT",$U959="TRF"),N($M959),0))</f>
        <v>0</v>
      </c>
      <c r="R959" s="32">
        <f>IF($B959="",0,IF($U959="IN",N($M959),0))</f>
        <v>0</v>
      </c>
      <c r="S959" s="33">
        <f>IF($B959="","",IF($M959="","⚠ مبلغ",IF($E959="","⚠ بانک عامل",IF(AND($U959="TRF",$F959=""),"⚠ بانک مقصد",IF(AND($V959&lt;&gt;"NONE",$V959&lt;&gt;"",$Z959=""),"⚠ طرف حساب","✓")))))</f>
        <v>0</v>
      </c>
      <c r="T959" s="29"/>
      <c r="U959" s="27">
        <f>IFERROR(VLOOKUP($D959,BankOpTbl,2,0),"")</f>
        <v>0</v>
      </c>
      <c r="V959" s="27">
        <f>IFERROR(VLOOKUP($D959,BankOpTbl,3,0),"")</f>
        <v>0</v>
      </c>
      <c r="W959" s="27">
        <f>IFERROR(VLOOKUP($D959,BankOpTbl,4,0),"")</f>
        <v>0</v>
      </c>
      <c r="X959" s="27">
        <f>IF($E959="","",IFERROR(VLOOKUP($E959,BankTbl,4,0),""))</f>
        <v>0</v>
      </c>
      <c r="Y959" s="27">
        <f>IF($F959="","",IFERROR(VLOOKUP($F959,BankTbl,4,0),""))</f>
        <v>0</v>
      </c>
      <c r="Z959" s="27">
        <f>IF($B959="","",IF($V959="PICK",LEFT($N959,5),IF($V959="FIXED",$W959,IF($V959="CODE",$H959,""))))</f>
        <v>0</v>
      </c>
    </row>
    <row r="960" spans="1:26" ht="21" customHeight="1">
      <c r="A960" s="27">
        <f>IF($B960="","",COUNTA($B$13:$B960))</f>
        <v>0</v>
      </c>
      <c r="B960" s="28"/>
      <c r="C960" s="28"/>
      <c r="D960" s="29"/>
      <c r="E960" s="29"/>
      <c r="F960" s="29"/>
      <c r="G960" s="28"/>
      <c r="H960" s="28"/>
      <c r="I960" s="30">
        <f>IF($H960="","",IFERROR(VLOOKUP($H960,AcctTbl,2,0),"کد ناشناخته"))</f>
        <v>0</v>
      </c>
      <c r="J960" s="27">
        <f>IF($H960="","",IFERROR(VLOOKUP($H960,AcctTbl,3,0),""))</f>
        <v>0</v>
      </c>
      <c r="K960" s="29"/>
      <c r="L960" s="28"/>
      <c r="M960" s="31"/>
      <c r="N960" s="29"/>
      <c r="O960" s="32">
        <f>IF($B960="",0,IF($U960="IN",N($M960),0))</f>
        <v>0</v>
      </c>
      <c r="P960" s="32">
        <f>IF($B960="",0,IF(OR($U960="OUT",$U960="TRF"),N($M960),0))</f>
        <v>0</v>
      </c>
      <c r="Q960" s="32">
        <f>IF($B960="",0,IF(OR($U960="OUT",$U960="TRF"),N($M960),0))</f>
        <v>0</v>
      </c>
      <c r="R960" s="32">
        <f>IF($B960="",0,IF($U960="IN",N($M960),0))</f>
        <v>0</v>
      </c>
      <c r="S960" s="33">
        <f>IF($B960="","",IF($M960="","⚠ مبلغ",IF($E960="","⚠ بانک عامل",IF(AND($U960="TRF",$F960=""),"⚠ بانک مقصد",IF(AND($V960&lt;&gt;"NONE",$V960&lt;&gt;"",$Z960=""),"⚠ طرف حساب","✓")))))</f>
        <v>0</v>
      </c>
      <c r="T960" s="29"/>
      <c r="U960" s="27">
        <f>IFERROR(VLOOKUP($D960,BankOpTbl,2,0),"")</f>
        <v>0</v>
      </c>
      <c r="V960" s="27">
        <f>IFERROR(VLOOKUP($D960,BankOpTbl,3,0),"")</f>
        <v>0</v>
      </c>
      <c r="W960" s="27">
        <f>IFERROR(VLOOKUP($D960,BankOpTbl,4,0),"")</f>
        <v>0</v>
      </c>
      <c r="X960" s="27">
        <f>IF($E960="","",IFERROR(VLOOKUP($E960,BankTbl,4,0),""))</f>
        <v>0</v>
      </c>
      <c r="Y960" s="27">
        <f>IF($F960="","",IFERROR(VLOOKUP($F960,BankTbl,4,0),""))</f>
        <v>0</v>
      </c>
      <c r="Z960" s="27">
        <f>IF($B960="","",IF($V960="PICK",LEFT($N960,5),IF($V960="FIXED",$W960,IF($V960="CODE",$H960,""))))</f>
        <v>0</v>
      </c>
    </row>
    <row r="961" spans="1:26" ht="21" customHeight="1">
      <c r="A961" s="27">
        <f>IF($B961="","",COUNTA($B$13:$B961))</f>
        <v>0</v>
      </c>
      <c r="B961" s="28"/>
      <c r="C961" s="28"/>
      <c r="D961" s="29"/>
      <c r="E961" s="29"/>
      <c r="F961" s="29"/>
      <c r="G961" s="28"/>
      <c r="H961" s="28"/>
      <c r="I961" s="30">
        <f>IF($H961="","",IFERROR(VLOOKUP($H961,AcctTbl,2,0),"کد ناشناخته"))</f>
        <v>0</v>
      </c>
      <c r="J961" s="27">
        <f>IF($H961="","",IFERROR(VLOOKUP($H961,AcctTbl,3,0),""))</f>
        <v>0</v>
      </c>
      <c r="K961" s="29"/>
      <c r="L961" s="28"/>
      <c r="M961" s="31"/>
      <c r="N961" s="29"/>
      <c r="O961" s="32">
        <f>IF($B961="",0,IF($U961="IN",N($M961),0))</f>
        <v>0</v>
      </c>
      <c r="P961" s="32">
        <f>IF($B961="",0,IF(OR($U961="OUT",$U961="TRF"),N($M961),0))</f>
        <v>0</v>
      </c>
      <c r="Q961" s="32">
        <f>IF($B961="",0,IF(OR($U961="OUT",$U961="TRF"),N($M961),0))</f>
        <v>0</v>
      </c>
      <c r="R961" s="32">
        <f>IF($B961="",0,IF($U961="IN",N($M961),0))</f>
        <v>0</v>
      </c>
      <c r="S961" s="33">
        <f>IF($B961="","",IF($M961="","⚠ مبلغ",IF($E961="","⚠ بانک عامل",IF(AND($U961="TRF",$F961=""),"⚠ بانک مقصد",IF(AND($V961&lt;&gt;"NONE",$V961&lt;&gt;"",$Z961=""),"⚠ طرف حساب","✓")))))</f>
        <v>0</v>
      </c>
      <c r="T961" s="29"/>
      <c r="U961" s="27">
        <f>IFERROR(VLOOKUP($D961,BankOpTbl,2,0),"")</f>
        <v>0</v>
      </c>
      <c r="V961" s="27">
        <f>IFERROR(VLOOKUP($D961,BankOpTbl,3,0),"")</f>
        <v>0</v>
      </c>
      <c r="W961" s="27">
        <f>IFERROR(VLOOKUP($D961,BankOpTbl,4,0),"")</f>
        <v>0</v>
      </c>
      <c r="X961" s="27">
        <f>IF($E961="","",IFERROR(VLOOKUP($E961,BankTbl,4,0),""))</f>
        <v>0</v>
      </c>
      <c r="Y961" s="27">
        <f>IF($F961="","",IFERROR(VLOOKUP($F961,BankTbl,4,0),""))</f>
        <v>0</v>
      </c>
      <c r="Z961" s="27">
        <f>IF($B961="","",IF($V961="PICK",LEFT($N961,5),IF($V961="FIXED",$W961,IF($V961="CODE",$H961,""))))</f>
        <v>0</v>
      </c>
    </row>
    <row r="962" spans="1:26" ht="21" customHeight="1">
      <c r="A962" s="27">
        <f>IF($B962="","",COUNTA($B$13:$B962))</f>
        <v>0</v>
      </c>
      <c r="B962" s="28"/>
      <c r="C962" s="28"/>
      <c r="D962" s="29"/>
      <c r="E962" s="29"/>
      <c r="F962" s="29"/>
      <c r="G962" s="28"/>
      <c r="H962" s="28"/>
      <c r="I962" s="30">
        <f>IF($H962="","",IFERROR(VLOOKUP($H962,AcctTbl,2,0),"کد ناشناخته"))</f>
        <v>0</v>
      </c>
      <c r="J962" s="27">
        <f>IF($H962="","",IFERROR(VLOOKUP($H962,AcctTbl,3,0),""))</f>
        <v>0</v>
      </c>
      <c r="K962" s="29"/>
      <c r="L962" s="28"/>
      <c r="M962" s="31"/>
      <c r="N962" s="29"/>
      <c r="O962" s="32">
        <f>IF($B962="",0,IF($U962="IN",N($M962),0))</f>
        <v>0</v>
      </c>
      <c r="P962" s="32">
        <f>IF($B962="",0,IF(OR($U962="OUT",$U962="TRF"),N($M962),0))</f>
        <v>0</v>
      </c>
      <c r="Q962" s="32">
        <f>IF($B962="",0,IF(OR($U962="OUT",$U962="TRF"),N($M962),0))</f>
        <v>0</v>
      </c>
      <c r="R962" s="32">
        <f>IF($B962="",0,IF($U962="IN",N($M962),0))</f>
        <v>0</v>
      </c>
      <c r="S962" s="33">
        <f>IF($B962="","",IF($M962="","⚠ مبلغ",IF($E962="","⚠ بانک عامل",IF(AND($U962="TRF",$F962=""),"⚠ بانک مقصد",IF(AND($V962&lt;&gt;"NONE",$V962&lt;&gt;"",$Z962=""),"⚠ طرف حساب","✓")))))</f>
        <v>0</v>
      </c>
      <c r="T962" s="29"/>
      <c r="U962" s="27">
        <f>IFERROR(VLOOKUP($D962,BankOpTbl,2,0),"")</f>
        <v>0</v>
      </c>
      <c r="V962" s="27">
        <f>IFERROR(VLOOKUP($D962,BankOpTbl,3,0),"")</f>
        <v>0</v>
      </c>
      <c r="W962" s="27">
        <f>IFERROR(VLOOKUP($D962,BankOpTbl,4,0),"")</f>
        <v>0</v>
      </c>
      <c r="X962" s="27">
        <f>IF($E962="","",IFERROR(VLOOKUP($E962,BankTbl,4,0),""))</f>
        <v>0</v>
      </c>
      <c r="Y962" s="27">
        <f>IF($F962="","",IFERROR(VLOOKUP($F962,BankTbl,4,0),""))</f>
        <v>0</v>
      </c>
      <c r="Z962" s="27">
        <f>IF($B962="","",IF($V962="PICK",LEFT($N962,5),IF($V962="FIXED",$W962,IF($V962="CODE",$H962,""))))</f>
        <v>0</v>
      </c>
    </row>
    <row r="963" spans="1:26" ht="21" customHeight="1">
      <c r="A963" s="27">
        <f>IF($B963="","",COUNTA($B$13:$B963))</f>
        <v>0</v>
      </c>
      <c r="B963" s="28"/>
      <c r="C963" s="28"/>
      <c r="D963" s="29"/>
      <c r="E963" s="29"/>
      <c r="F963" s="29"/>
      <c r="G963" s="28"/>
      <c r="H963" s="28"/>
      <c r="I963" s="30">
        <f>IF($H963="","",IFERROR(VLOOKUP($H963,AcctTbl,2,0),"کد ناشناخته"))</f>
        <v>0</v>
      </c>
      <c r="J963" s="27">
        <f>IF($H963="","",IFERROR(VLOOKUP($H963,AcctTbl,3,0),""))</f>
        <v>0</v>
      </c>
      <c r="K963" s="29"/>
      <c r="L963" s="28"/>
      <c r="M963" s="31"/>
      <c r="N963" s="29"/>
      <c r="O963" s="32">
        <f>IF($B963="",0,IF($U963="IN",N($M963),0))</f>
        <v>0</v>
      </c>
      <c r="P963" s="32">
        <f>IF($B963="",0,IF(OR($U963="OUT",$U963="TRF"),N($M963),0))</f>
        <v>0</v>
      </c>
      <c r="Q963" s="32">
        <f>IF($B963="",0,IF(OR($U963="OUT",$U963="TRF"),N($M963),0))</f>
        <v>0</v>
      </c>
      <c r="R963" s="32">
        <f>IF($B963="",0,IF($U963="IN",N($M963),0))</f>
        <v>0</v>
      </c>
      <c r="S963" s="33">
        <f>IF($B963="","",IF($M963="","⚠ مبلغ",IF($E963="","⚠ بانک عامل",IF(AND($U963="TRF",$F963=""),"⚠ بانک مقصد",IF(AND($V963&lt;&gt;"NONE",$V963&lt;&gt;"",$Z963=""),"⚠ طرف حساب","✓")))))</f>
        <v>0</v>
      </c>
      <c r="T963" s="29"/>
      <c r="U963" s="27">
        <f>IFERROR(VLOOKUP($D963,BankOpTbl,2,0),"")</f>
        <v>0</v>
      </c>
      <c r="V963" s="27">
        <f>IFERROR(VLOOKUP($D963,BankOpTbl,3,0),"")</f>
        <v>0</v>
      </c>
      <c r="W963" s="27">
        <f>IFERROR(VLOOKUP($D963,BankOpTbl,4,0),"")</f>
        <v>0</v>
      </c>
      <c r="X963" s="27">
        <f>IF($E963="","",IFERROR(VLOOKUP($E963,BankTbl,4,0),""))</f>
        <v>0</v>
      </c>
      <c r="Y963" s="27">
        <f>IF($F963="","",IFERROR(VLOOKUP($F963,BankTbl,4,0),""))</f>
        <v>0</v>
      </c>
      <c r="Z963" s="27">
        <f>IF($B963="","",IF($V963="PICK",LEFT($N963,5),IF($V963="FIXED",$W963,IF($V963="CODE",$H963,""))))</f>
        <v>0</v>
      </c>
    </row>
    <row r="964" spans="1:26" ht="21" customHeight="1">
      <c r="A964" s="27">
        <f>IF($B964="","",COUNTA($B$13:$B964))</f>
        <v>0</v>
      </c>
      <c r="B964" s="28"/>
      <c r="C964" s="28"/>
      <c r="D964" s="29"/>
      <c r="E964" s="29"/>
      <c r="F964" s="29"/>
      <c r="G964" s="28"/>
      <c r="H964" s="28"/>
      <c r="I964" s="30">
        <f>IF($H964="","",IFERROR(VLOOKUP($H964,AcctTbl,2,0),"کد ناشناخته"))</f>
        <v>0</v>
      </c>
      <c r="J964" s="27">
        <f>IF($H964="","",IFERROR(VLOOKUP($H964,AcctTbl,3,0),""))</f>
        <v>0</v>
      </c>
      <c r="K964" s="29"/>
      <c r="L964" s="28"/>
      <c r="M964" s="31"/>
      <c r="N964" s="29"/>
      <c r="O964" s="32">
        <f>IF($B964="",0,IF($U964="IN",N($M964),0))</f>
        <v>0</v>
      </c>
      <c r="P964" s="32">
        <f>IF($B964="",0,IF(OR($U964="OUT",$U964="TRF"),N($M964),0))</f>
        <v>0</v>
      </c>
      <c r="Q964" s="32">
        <f>IF($B964="",0,IF(OR($U964="OUT",$U964="TRF"),N($M964),0))</f>
        <v>0</v>
      </c>
      <c r="R964" s="32">
        <f>IF($B964="",0,IF($U964="IN",N($M964),0))</f>
        <v>0</v>
      </c>
      <c r="S964" s="33">
        <f>IF($B964="","",IF($M964="","⚠ مبلغ",IF($E964="","⚠ بانک عامل",IF(AND($U964="TRF",$F964=""),"⚠ بانک مقصد",IF(AND($V964&lt;&gt;"NONE",$V964&lt;&gt;"",$Z964=""),"⚠ طرف حساب","✓")))))</f>
        <v>0</v>
      </c>
      <c r="T964" s="29"/>
      <c r="U964" s="27">
        <f>IFERROR(VLOOKUP($D964,BankOpTbl,2,0),"")</f>
        <v>0</v>
      </c>
      <c r="V964" s="27">
        <f>IFERROR(VLOOKUP($D964,BankOpTbl,3,0),"")</f>
        <v>0</v>
      </c>
      <c r="W964" s="27">
        <f>IFERROR(VLOOKUP($D964,BankOpTbl,4,0),"")</f>
        <v>0</v>
      </c>
      <c r="X964" s="27">
        <f>IF($E964="","",IFERROR(VLOOKUP($E964,BankTbl,4,0),""))</f>
        <v>0</v>
      </c>
      <c r="Y964" s="27">
        <f>IF($F964="","",IFERROR(VLOOKUP($F964,BankTbl,4,0),""))</f>
        <v>0</v>
      </c>
      <c r="Z964" s="27">
        <f>IF($B964="","",IF($V964="PICK",LEFT($N964,5),IF($V964="FIXED",$W964,IF($V964="CODE",$H964,""))))</f>
        <v>0</v>
      </c>
    </row>
    <row r="965" spans="1:26" ht="21" customHeight="1">
      <c r="A965" s="27">
        <f>IF($B965="","",COUNTA($B$13:$B965))</f>
        <v>0</v>
      </c>
      <c r="B965" s="28"/>
      <c r="C965" s="28"/>
      <c r="D965" s="29"/>
      <c r="E965" s="29"/>
      <c r="F965" s="29"/>
      <c r="G965" s="28"/>
      <c r="H965" s="28"/>
      <c r="I965" s="30">
        <f>IF($H965="","",IFERROR(VLOOKUP($H965,AcctTbl,2,0),"کد ناشناخته"))</f>
        <v>0</v>
      </c>
      <c r="J965" s="27">
        <f>IF($H965="","",IFERROR(VLOOKUP($H965,AcctTbl,3,0),""))</f>
        <v>0</v>
      </c>
      <c r="K965" s="29"/>
      <c r="L965" s="28"/>
      <c r="M965" s="31"/>
      <c r="N965" s="29"/>
      <c r="O965" s="32">
        <f>IF($B965="",0,IF($U965="IN",N($M965),0))</f>
        <v>0</v>
      </c>
      <c r="P965" s="32">
        <f>IF($B965="",0,IF(OR($U965="OUT",$U965="TRF"),N($M965),0))</f>
        <v>0</v>
      </c>
      <c r="Q965" s="32">
        <f>IF($B965="",0,IF(OR($U965="OUT",$U965="TRF"),N($M965),0))</f>
        <v>0</v>
      </c>
      <c r="R965" s="32">
        <f>IF($B965="",0,IF($U965="IN",N($M965),0))</f>
        <v>0</v>
      </c>
      <c r="S965" s="33">
        <f>IF($B965="","",IF($M965="","⚠ مبلغ",IF($E965="","⚠ بانک عامل",IF(AND($U965="TRF",$F965=""),"⚠ بانک مقصد",IF(AND($V965&lt;&gt;"NONE",$V965&lt;&gt;"",$Z965=""),"⚠ طرف حساب","✓")))))</f>
        <v>0</v>
      </c>
      <c r="T965" s="29"/>
      <c r="U965" s="27">
        <f>IFERROR(VLOOKUP($D965,BankOpTbl,2,0),"")</f>
        <v>0</v>
      </c>
      <c r="V965" s="27">
        <f>IFERROR(VLOOKUP($D965,BankOpTbl,3,0),"")</f>
        <v>0</v>
      </c>
      <c r="W965" s="27">
        <f>IFERROR(VLOOKUP($D965,BankOpTbl,4,0),"")</f>
        <v>0</v>
      </c>
      <c r="X965" s="27">
        <f>IF($E965="","",IFERROR(VLOOKUP($E965,BankTbl,4,0),""))</f>
        <v>0</v>
      </c>
      <c r="Y965" s="27">
        <f>IF($F965="","",IFERROR(VLOOKUP($F965,BankTbl,4,0),""))</f>
        <v>0</v>
      </c>
      <c r="Z965" s="27">
        <f>IF($B965="","",IF($V965="PICK",LEFT($N965,5),IF($V965="FIXED",$W965,IF($V965="CODE",$H965,""))))</f>
        <v>0</v>
      </c>
    </row>
    <row r="966" spans="1:26" ht="21" customHeight="1">
      <c r="A966" s="27">
        <f>IF($B966="","",COUNTA($B$13:$B966))</f>
        <v>0</v>
      </c>
      <c r="B966" s="28"/>
      <c r="C966" s="28"/>
      <c r="D966" s="29"/>
      <c r="E966" s="29"/>
      <c r="F966" s="29"/>
      <c r="G966" s="28"/>
      <c r="H966" s="28"/>
      <c r="I966" s="30">
        <f>IF($H966="","",IFERROR(VLOOKUP($H966,AcctTbl,2,0),"کد ناشناخته"))</f>
        <v>0</v>
      </c>
      <c r="J966" s="27">
        <f>IF($H966="","",IFERROR(VLOOKUP($H966,AcctTbl,3,0),""))</f>
        <v>0</v>
      </c>
      <c r="K966" s="29"/>
      <c r="L966" s="28"/>
      <c r="M966" s="31"/>
      <c r="N966" s="29"/>
      <c r="O966" s="32">
        <f>IF($B966="",0,IF($U966="IN",N($M966),0))</f>
        <v>0</v>
      </c>
      <c r="P966" s="32">
        <f>IF($B966="",0,IF(OR($U966="OUT",$U966="TRF"),N($M966),0))</f>
        <v>0</v>
      </c>
      <c r="Q966" s="32">
        <f>IF($B966="",0,IF(OR($U966="OUT",$U966="TRF"),N($M966),0))</f>
        <v>0</v>
      </c>
      <c r="R966" s="32">
        <f>IF($B966="",0,IF($U966="IN",N($M966),0))</f>
        <v>0</v>
      </c>
      <c r="S966" s="33">
        <f>IF($B966="","",IF($M966="","⚠ مبلغ",IF($E966="","⚠ بانک عامل",IF(AND($U966="TRF",$F966=""),"⚠ بانک مقصد",IF(AND($V966&lt;&gt;"NONE",$V966&lt;&gt;"",$Z966=""),"⚠ طرف حساب","✓")))))</f>
        <v>0</v>
      </c>
      <c r="T966" s="29"/>
      <c r="U966" s="27">
        <f>IFERROR(VLOOKUP($D966,BankOpTbl,2,0),"")</f>
        <v>0</v>
      </c>
      <c r="V966" s="27">
        <f>IFERROR(VLOOKUP($D966,BankOpTbl,3,0),"")</f>
        <v>0</v>
      </c>
      <c r="W966" s="27">
        <f>IFERROR(VLOOKUP($D966,BankOpTbl,4,0),"")</f>
        <v>0</v>
      </c>
      <c r="X966" s="27">
        <f>IF($E966="","",IFERROR(VLOOKUP($E966,BankTbl,4,0),""))</f>
        <v>0</v>
      </c>
      <c r="Y966" s="27">
        <f>IF($F966="","",IFERROR(VLOOKUP($F966,BankTbl,4,0),""))</f>
        <v>0</v>
      </c>
      <c r="Z966" s="27">
        <f>IF($B966="","",IF($V966="PICK",LEFT($N966,5),IF($V966="FIXED",$W966,IF($V966="CODE",$H966,""))))</f>
        <v>0</v>
      </c>
    </row>
    <row r="967" spans="1:26" ht="21" customHeight="1">
      <c r="A967" s="27">
        <f>IF($B967="","",COUNTA($B$13:$B967))</f>
        <v>0</v>
      </c>
      <c r="B967" s="28"/>
      <c r="C967" s="28"/>
      <c r="D967" s="29"/>
      <c r="E967" s="29"/>
      <c r="F967" s="29"/>
      <c r="G967" s="28"/>
      <c r="H967" s="28"/>
      <c r="I967" s="30">
        <f>IF($H967="","",IFERROR(VLOOKUP($H967,AcctTbl,2,0),"کد ناشناخته"))</f>
        <v>0</v>
      </c>
      <c r="J967" s="27">
        <f>IF($H967="","",IFERROR(VLOOKUP($H967,AcctTbl,3,0),""))</f>
        <v>0</v>
      </c>
      <c r="K967" s="29"/>
      <c r="L967" s="28"/>
      <c r="M967" s="31"/>
      <c r="N967" s="29"/>
      <c r="O967" s="32">
        <f>IF($B967="",0,IF($U967="IN",N($M967),0))</f>
        <v>0</v>
      </c>
      <c r="P967" s="32">
        <f>IF($B967="",0,IF(OR($U967="OUT",$U967="TRF"),N($M967),0))</f>
        <v>0</v>
      </c>
      <c r="Q967" s="32">
        <f>IF($B967="",0,IF(OR($U967="OUT",$U967="TRF"),N($M967),0))</f>
        <v>0</v>
      </c>
      <c r="R967" s="32">
        <f>IF($B967="",0,IF($U967="IN",N($M967),0))</f>
        <v>0</v>
      </c>
      <c r="S967" s="33">
        <f>IF($B967="","",IF($M967="","⚠ مبلغ",IF($E967="","⚠ بانک عامل",IF(AND($U967="TRF",$F967=""),"⚠ بانک مقصد",IF(AND($V967&lt;&gt;"NONE",$V967&lt;&gt;"",$Z967=""),"⚠ طرف حساب","✓")))))</f>
        <v>0</v>
      </c>
      <c r="T967" s="29"/>
      <c r="U967" s="27">
        <f>IFERROR(VLOOKUP($D967,BankOpTbl,2,0),"")</f>
        <v>0</v>
      </c>
      <c r="V967" s="27">
        <f>IFERROR(VLOOKUP($D967,BankOpTbl,3,0),"")</f>
        <v>0</v>
      </c>
      <c r="W967" s="27">
        <f>IFERROR(VLOOKUP($D967,BankOpTbl,4,0),"")</f>
        <v>0</v>
      </c>
      <c r="X967" s="27">
        <f>IF($E967="","",IFERROR(VLOOKUP($E967,BankTbl,4,0),""))</f>
        <v>0</v>
      </c>
      <c r="Y967" s="27">
        <f>IF($F967="","",IFERROR(VLOOKUP($F967,BankTbl,4,0),""))</f>
        <v>0</v>
      </c>
      <c r="Z967" s="27">
        <f>IF($B967="","",IF($V967="PICK",LEFT($N967,5),IF($V967="FIXED",$W967,IF($V967="CODE",$H967,""))))</f>
        <v>0</v>
      </c>
    </row>
    <row r="968" spans="1:26" ht="21" customHeight="1">
      <c r="A968" s="27">
        <f>IF($B968="","",COUNTA($B$13:$B968))</f>
        <v>0</v>
      </c>
      <c r="B968" s="28"/>
      <c r="C968" s="28"/>
      <c r="D968" s="29"/>
      <c r="E968" s="29"/>
      <c r="F968" s="29"/>
      <c r="G968" s="28"/>
      <c r="H968" s="28"/>
      <c r="I968" s="30">
        <f>IF($H968="","",IFERROR(VLOOKUP($H968,AcctTbl,2,0),"کد ناشناخته"))</f>
        <v>0</v>
      </c>
      <c r="J968" s="27">
        <f>IF($H968="","",IFERROR(VLOOKUP($H968,AcctTbl,3,0),""))</f>
        <v>0</v>
      </c>
      <c r="K968" s="29"/>
      <c r="L968" s="28"/>
      <c r="M968" s="31"/>
      <c r="N968" s="29"/>
      <c r="O968" s="32">
        <f>IF($B968="",0,IF($U968="IN",N($M968),0))</f>
        <v>0</v>
      </c>
      <c r="P968" s="32">
        <f>IF($B968="",0,IF(OR($U968="OUT",$U968="TRF"),N($M968),0))</f>
        <v>0</v>
      </c>
      <c r="Q968" s="32">
        <f>IF($B968="",0,IF(OR($U968="OUT",$U968="TRF"),N($M968),0))</f>
        <v>0</v>
      </c>
      <c r="R968" s="32">
        <f>IF($B968="",0,IF($U968="IN",N($M968),0))</f>
        <v>0</v>
      </c>
      <c r="S968" s="33">
        <f>IF($B968="","",IF($M968="","⚠ مبلغ",IF($E968="","⚠ بانک عامل",IF(AND($U968="TRF",$F968=""),"⚠ بانک مقصد",IF(AND($V968&lt;&gt;"NONE",$V968&lt;&gt;"",$Z968=""),"⚠ طرف حساب","✓")))))</f>
        <v>0</v>
      </c>
      <c r="T968" s="29"/>
      <c r="U968" s="27">
        <f>IFERROR(VLOOKUP($D968,BankOpTbl,2,0),"")</f>
        <v>0</v>
      </c>
      <c r="V968" s="27">
        <f>IFERROR(VLOOKUP($D968,BankOpTbl,3,0),"")</f>
        <v>0</v>
      </c>
      <c r="W968" s="27">
        <f>IFERROR(VLOOKUP($D968,BankOpTbl,4,0),"")</f>
        <v>0</v>
      </c>
      <c r="X968" s="27">
        <f>IF($E968="","",IFERROR(VLOOKUP($E968,BankTbl,4,0),""))</f>
        <v>0</v>
      </c>
      <c r="Y968" s="27">
        <f>IF($F968="","",IFERROR(VLOOKUP($F968,BankTbl,4,0),""))</f>
        <v>0</v>
      </c>
      <c r="Z968" s="27">
        <f>IF($B968="","",IF($V968="PICK",LEFT($N968,5),IF($V968="FIXED",$W968,IF($V968="CODE",$H968,""))))</f>
        <v>0</v>
      </c>
    </row>
    <row r="969" spans="1:26" ht="21" customHeight="1">
      <c r="A969" s="27">
        <f>IF($B969="","",COUNTA($B$13:$B969))</f>
        <v>0</v>
      </c>
      <c r="B969" s="28"/>
      <c r="C969" s="28"/>
      <c r="D969" s="29"/>
      <c r="E969" s="29"/>
      <c r="F969" s="29"/>
      <c r="G969" s="28"/>
      <c r="H969" s="28"/>
      <c r="I969" s="30">
        <f>IF($H969="","",IFERROR(VLOOKUP($H969,AcctTbl,2,0),"کد ناشناخته"))</f>
        <v>0</v>
      </c>
      <c r="J969" s="27">
        <f>IF($H969="","",IFERROR(VLOOKUP($H969,AcctTbl,3,0),""))</f>
        <v>0</v>
      </c>
      <c r="K969" s="29"/>
      <c r="L969" s="28"/>
      <c r="M969" s="31"/>
      <c r="N969" s="29"/>
      <c r="O969" s="32">
        <f>IF($B969="",0,IF($U969="IN",N($M969),0))</f>
        <v>0</v>
      </c>
      <c r="P969" s="32">
        <f>IF($B969="",0,IF(OR($U969="OUT",$U969="TRF"),N($M969),0))</f>
        <v>0</v>
      </c>
      <c r="Q969" s="32">
        <f>IF($B969="",0,IF(OR($U969="OUT",$U969="TRF"),N($M969),0))</f>
        <v>0</v>
      </c>
      <c r="R969" s="32">
        <f>IF($B969="",0,IF($U969="IN",N($M969),0))</f>
        <v>0</v>
      </c>
      <c r="S969" s="33">
        <f>IF($B969="","",IF($M969="","⚠ مبلغ",IF($E969="","⚠ بانک عامل",IF(AND($U969="TRF",$F969=""),"⚠ بانک مقصد",IF(AND($V969&lt;&gt;"NONE",$V969&lt;&gt;"",$Z969=""),"⚠ طرف حساب","✓")))))</f>
        <v>0</v>
      </c>
      <c r="T969" s="29"/>
      <c r="U969" s="27">
        <f>IFERROR(VLOOKUP($D969,BankOpTbl,2,0),"")</f>
        <v>0</v>
      </c>
      <c r="V969" s="27">
        <f>IFERROR(VLOOKUP($D969,BankOpTbl,3,0),"")</f>
        <v>0</v>
      </c>
      <c r="W969" s="27">
        <f>IFERROR(VLOOKUP($D969,BankOpTbl,4,0),"")</f>
        <v>0</v>
      </c>
      <c r="X969" s="27">
        <f>IF($E969="","",IFERROR(VLOOKUP($E969,BankTbl,4,0),""))</f>
        <v>0</v>
      </c>
      <c r="Y969" s="27">
        <f>IF($F969="","",IFERROR(VLOOKUP($F969,BankTbl,4,0),""))</f>
        <v>0</v>
      </c>
      <c r="Z969" s="27">
        <f>IF($B969="","",IF($V969="PICK",LEFT($N969,5),IF($V969="FIXED",$W969,IF($V969="CODE",$H969,""))))</f>
        <v>0</v>
      </c>
    </row>
    <row r="970" spans="1:26" ht="21" customHeight="1">
      <c r="A970" s="27">
        <f>IF($B970="","",COUNTA($B$13:$B970))</f>
        <v>0</v>
      </c>
      <c r="B970" s="28"/>
      <c r="C970" s="28"/>
      <c r="D970" s="29"/>
      <c r="E970" s="29"/>
      <c r="F970" s="29"/>
      <c r="G970" s="28"/>
      <c r="H970" s="28"/>
      <c r="I970" s="30">
        <f>IF($H970="","",IFERROR(VLOOKUP($H970,AcctTbl,2,0),"کد ناشناخته"))</f>
        <v>0</v>
      </c>
      <c r="J970" s="27">
        <f>IF($H970="","",IFERROR(VLOOKUP($H970,AcctTbl,3,0),""))</f>
        <v>0</v>
      </c>
      <c r="K970" s="29"/>
      <c r="L970" s="28"/>
      <c r="M970" s="31"/>
      <c r="N970" s="29"/>
      <c r="O970" s="32">
        <f>IF($B970="",0,IF($U970="IN",N($M970),0))</f>
        <v>0</v>
      </c>
      <c r="P970" s="32">
        <f>IF($B970="",0,IF(OR($U970="OUT",$U970="TRF"),N($M970),0))</f>
        <v>0</v>
      </c>
      <c r="Q970" s="32">
        <f>IF($B970="",0,IF(OR($U970="OUT",$U970="TRF"),N($M970),0))</f>
        <v>0</v>
      </c>
      <c r="R970" s="32">
        <f>IF($B970="",0,IF($U970="IN",N($M970),0))</f>
        <v>0</v>
      </c>
      <c r="S970" s="33">
        <f>IF($B970="","",IF($M970="","⚠ مبلغ",IF($E970="","⚠ بانک عامل",IF(AND($U970="TRF",$F970=""),"⚠ بانک مقصد",IF(AND($V970&lt;&gt;"NONE",$V970&lt;&gt;"",$Z970=""),"⚠ طرف حساب","✓")))))</f>
        <v>0</v>
      </c>
      <c r="T970" s="29"/>
      <c r="U970" s="27">
        <f>IFERROR(VLOOKUP($D970,BankOpTbl,2,0),"")</f>
        <v>0</v>
      </c>
      <c r="V970" s="27">
        <f>IFERROR(VLOOKUP($D970,BankOpTbl,3,0),"")</f>
        <v>0</v>
      </c>
      <c r="W970" s="27">
        <f>IFERROR(VLOOKUP($D970,BankOpTbl,4,0),"")</f>
        <v>0</v>
      </c>
      <c r="X970" s="27">
        <f>IF($E970="","",IFERROR(VLOOKUP($E970,BankTbl,4,0),""))</f>
        <v>0</v>
      </c>
      <c r="Y970" s="27">
        <f>IF($F970="","",IFERROR(VLOOKUP($F970,BankTbl,4,0),""))</f>
        <v>0</v>
      </c>
      <c r="Z970" s="27">
        <f>IF($B970="","",IF($V970="PICK",LEFT($N970,5),IF($V970="FIXED",$W970,IF($V970="CODE",$H970,""))))</f>
        <v>0</v>
      </c>
    </row>
    <row r="971" spans="1:26" ht="21" customHeight="1">
      <c r="A971" s="27">
        <f>IF($B971="","",COUNTA($B$13:$B971))</f>
        <v>0</v>
      </c>
      <c r="B971" s="28"/>
      <c r="C971" s="28"/>
      <c r="D971" s="29"/>
      <c r="E971" s="29"/>
      <c r="F971" s="29"/>
      <c r="G971" s="28"/>
      <c r="H971" s="28"/>
      <c r="I971" s="30">
        <f>IF($H971="","",IFERROR(VLOOKUP($H971,AcctTbl,2,0),"کد ناشناخته"))</f>
        <v>0</v>
      </c>
      <c r="J971" s="27">
        <f>IF($H971="","",IFERROR(VLOOKUP($H971,AcctTbl,3,0),""))</f>
        <v>0</v>
      </c>
      <c r="K971" s="29"/>
      <c r="L971" s="28"/>
      <c r="M971" s="31"/>
      <c r="N971" s="29"/>
      <c r="O971" s="32">
        <f>IF($B971="",0,IF($U971="IN",N($M971),0))</f>
        <v>0</v>
      </c>
      <c r="P971" s="32">
        <f>IF($B971="",0,IF(OR($U971="OUT",$U971="TRF"),N($M971),0))</f>
        <v>0</v>
      </c>
      <c r="Q971" s="32">
        <f>IF($B971="",0,IF(OR($U971="OUT",$U971="TRF"),N($M971),0))</f>
        <v>0</v>
      </c>
      <c r="R971" s="32">
        <f>IF($B971="",0,IF($U971="IN",N($M971),0))</f>
        <v>0</v>
      </c>
      <c r="S971" s="33">
        <f>IF($B971="","",IF($M971="","⚠ مبلغ",IF($E971="","⚠ بانک عامل",IF(AND($U971="TRF",$F971=""),"⚠ بانک مقصد",IF(AND($V971&lt;&gt;"NONE",$V971&lt;&gt;"",$Z971=""),"⚠ طرف حساب","✓")))))</f>
        <v>0</v>
      </c>
      <c r="T971" s="29"/>
      <c r="U971" s="27">
        <f>IFERROR(VLOOKUP($D971,BankOpTbl,2,0),"")</f>
        <v>0</v>
      </c>
      <c r="V971" s="27">
        <f>IFERROR(VLOOKUP($D971,BankOpTbl,3,0),"")</f>
        <v>0</v>
      </c>
      <c r="W971" s="27">
        <f>IFERROR(VLOOKUP($D971,BankOpTbl,4,0),"")</f>
        <v>0</v>
      </c>
      <c r="X971" s="27">
        <f>IF($E971="","",IFERROR(VLOOKUP($E971,BankTbl,4,0),""))</f>
        <v>0</v>
      </c>
      <c r="Y971" s="27">
        <f>IF($F971="","",IFERROR(VLOOKUP($F971,BankTbl,4,0),""))</f>
        <v>0</v>
      </c>
      <c r="Z971" s="27">
        <f>IF($B971="","",IF($V971="PICK",LEFT($N971,5),IF($V971="FIXED",$W971,IF($V971="CODE",$H971,""))))</f>
        <v>0</v>
      </c>
    </row>
    <row r="972" spans="1:26" ht="21" customHeight="1">
      <c r="A972" s="27">
        <f>IF($B972="","",COUNTA($B$13:$B972))</f>
        <v>0</v>
      </c>
      <c r="B972" s="28"/>
      <c r="C972" s="28"/>
      <c r="D972" s="29"/>
      <c r="E972" s="29"/>
      <c r="F972" s="29"/>
      <c r="G972" s="28"/>
      <c r="H972" s="28"/>
      <c r="I972" s="30">
        <f>IF($H972="","",IFERROR(VLOOKUP($H972,AcctTbl,2,0),"کد ناشناخته"))</f>
        <v>0</v>
      </c>
      <c r="J972" s="27">
        <f>IF($H972="","",IFERROR(VLOOKUP($H972,AcctTbl,3,0),""))</f>
        <v>0</v>
      </c>
      <c r="K972" s="29"/>
      <c r="L972" s="28"/>
      <c r="M972" s="31"/>
      <c r="N972" s="29"/>
      <c r="O972" s="32">
        <f>IF($B972="",0,IF($U972="IN",N($M972),0))</f>
        <v>0</v>
      </c>
      <c r="P972" s="32">
        <f>IF($B972="",0,IF(OR($U972="OUT",$U972="TRF"),N($M972),0))</f>
        <v>0</v>
      </c>
      <c r="Q972" s="32">
        <f>IF($B972="",0,IF(OR($U972="OUT",$U972="TRF"),N($M972),0))</f>
        <v>0</v>
      </c>
      <c r="R972" s="32">
        <f>IF($B972="",0,IF($U972="IN",N($M972),0))</f>
        <v>0</v>
      </c>
      <c r="S972" s="33">
        <f>IF($B972="","",IF($M972="","⚠ مبلغ",IF($E972="","⚠ بانک عامل",IF(AND($U972="TRF",$F972=""),"⚠ بانک مقصد",IF(AND($V972&lt;&gt;"NONE",$V972&lt;&gt;"",$Z972=""),"⚠ طرف حساب","✓")))))</f>
        <v>0</v>
      </c>
      <c r="T972" s="29"/>
      <c r="U972" s="27">
        <f>IFERROR(VLOOKUP($D972,BankOpTbl,2,0),"")</f>
        <v>0</v>
      </c>
      <c r="V972" s="27">
        <f>IFERROR(VLOOKUP($D972,BankOpTbl,3,0),"")</f>
        <v>0</v>
      </c>
      <c r="W972" s="27">
        <f>IFERROR(VLOOKUP($D972,BankOpTbl,4,0),"")</f>
        <v>0</v>
      </c>
      <c r="X972" s="27">
        <f>IF($E972="","",IFERROR(VLOOKUP($E972,BankTbl,4,0),""))</f>
        <v>0</v>
      </c>
      <c r="Y972" s="27">
        <f>IF($F972="","",IFERROR(VLOOKUP($F972,BankTbl,4,0),""))</f>
        <v>0</v>
      </c>
      <c r="Z972" s="27">
        <f>IF($B972="","",IF($V972="PICK",LEFT($N972,5),IF($V972="FIXED",$W972,IF($V972="CODE",$H972,""))))</f>
        <v>0</v>
      </c>
    </row>
    <row r="973" spans="1:26" ht="21" customHeight="1">
      <c r="A973" s="27">
        <f>IF($B973="","",COUNTA($B$13:$B973))</f>
        <v>0</v>
      </c>
      <c r="B973" s="28"/>
      <c r="C973" s="28"/>
      <c r="D973" s="29"/>
      <c r="E973" s="29"/>
      <c r="F973" s="29"/>
      <c r="G973" s="28"/>
      <c r="H973" s="28"/>
      <c r="I973" s="30">
        <f>IF($H973="","",IFERROR(VLOOKUP($H973,AcctTbl,2,0),"کد ناشناخته"))</f>
        <v>0</v>
      </c>
      <c r="J973" s="27">
        <f>IF($H973="","",IFERROR(VLOOKUP($H973,AcctTbl,3,0),""))</f>
        <v>0</v>
      </c>
      <c r="K973" s="29"/>
      <c r="L973" s="28"/>
      <c r="M973" s="31"/>
      <c r="N973" s="29"/>
      <c r="O973" s="32">
        <f>IF($B973="",0,IF($U973="IN",N($M973),0))</f>
        <v>0</v>
      </c>
      <c r="P973" s="32">
        <f>IF($B973="",0,IF(OR($U973="OUT",$U973="TRF"),N($M973),0))</f>
        <v>0</v>
      </c>
      <c r="Q973" s="32">
        <f>IF($B973="",0,IF(OR($U973="OUT",$U973="TRF"),N($M973),0))</f>
        <v>0</v>
      </c>
      <c r="R973" s="32">
        <f>IF($B973="",0,IF($U973="IN",N($M973),0))</f>
        <v>0</v>
      </c>
      <c r="S973" s="33">
        <f>IF($B973="","",IF($M973="","⚠ مبلغ",IF($E973="","⚠ بانک عامل",IF(AND($U973="TRF",$F973=""),"⚠ بانک مقصد",IF(AND($V973&lt;&gt;"NONE",$V973&lt;&gt;"",$Z973=""),"⚠ طرف حساب","✓")))))</f>
        <v>0</v>
      </c>
      <c r="T973" s="29"/>
      <c r="U973" s="27">
        <f>IFERROR(VLOOKUP($D973,BankOpTbl,2,0),"")</f>
        <v>0</v>
      </c>
      <c r="V973" s="27">
        <f>IFERROR(VLOOKUP($D973,BankOpTbl,3,0),"")</f>
        <v>0</v>
      </c>
      <c r="W973" s="27">
        <f>IFERROR(VLOOKUP($D973,BankOpTbl,4,0),"")</f>
        <v>0</v>
      </c>
      <c r="X973" s="27">
        <f>IF($E973="","",IFERROR(VLOOKUP($E973,BankTbl,4,0),""))</f>
        <v>0</v>
      </c>
      <c r="Y973" s="27">
        <f>IF($F973="","",IFERROR(VLOOKUP($F973,BankTbl,4,0),""))</f>
        <v>0</v>
      </c>
      <c r="Z973" s="27">
        <f>IF($B973="","",IF($V973="PICK",LEFT($N973,5),IF($V973="FIXED",$W973,IF($V973="CODE",$H973,""))))</f>
        <v>0</v>
      </c>
    </row>
    <row r="974" spans="1:26" ht="21" customHeight="1">
      <c r="A974" s="27">
        <f>IF($B974="","",COUNTA($B$13:$B974))</f>
        <v>0</v>
      </c>
      <c r="B974" s="28"/>
      <c r="C974" s="28"/>
      <c r="D974" s="29"/>
      <c r="E974" s="29"/>
      <c r="F974" s="29"/>
      <c r="G974" s="28"/>
      <c r="H974" s="28"/>
      <c r="I974" s="30">
        <f>IF($H974="","",IFERROR(VLOOKUP($H974,AcctTbl,2,0),"کد ناشناخته"))</f>
        <v>0</v>
      </c>
      <c r="J974" s="27">
        <f>IF($H974="","",IFERROR(VLOOKUP($H974,AcctTbl,3,0),""))</f>
        <v>0</v>
      </c>
      <c r="K974" s="29"/>
      <c r="L974" s="28"/>
      <c r="M974" s="31"/>
      <c r="N974" s="29"/>
      <c r="O974" s="32">
        <f>IF($B974="",0,IF($U974="IN",N($M974),0))</f>
        <v>0</v>
      </c>
      <c r="P974" s="32">
        <f>IF($B974="",0,IF(OR($U974="OUT",$U974="TRF"),N($M974),0))</f>
        <v>0</v>
      </c>
      <c r="Q974" s="32">
        <f>IF($B974="",0,IF(OR($U974="OUT",$U974="TRF"),N($M974),0))</f>
        <v>0</v>
      </c>
      <c r="R974" s="32">
        <f>IF($B974="",0,IF($U974="IN",N($M974),0))</f>
        <v>0</v>
      </c>
      <c r="S974" s="33">
        <f>IF($B974="","",IF($M974="","⚠ مبلغ",IF($E974="","⚠ بانک عامل",IF(AND($U974="TRF",$F974=""),"⚠ بانک مقصد",IF(AND($V974&lt;&gt;"NONE",$V974&lt;&gt;"",$Z974=""),"⚠ طرف حساب","✓")))))</f>
        <v>0</v>
      </c>
      <c r="T974" s="29"/>
      <c r="U974" s="27">
        <f>IFERROR(VLOOKUP($D974,BankOpTbl,2,0),"")</f>
        <v>0</v>
      </c>
      <c r="V974" s="27">
        <f>IFERROR(VLOOKUP($D974,BankOpTbl,3,0),"")</f>
        <v>0</v>
      </c>
      <c r="W974" s="27">
        <f>IFERROR(VLOOKUP($D974,BankOpTbl,4,0),"")</f>
        <v>0</v>
      </c>
      <c r="X974" s="27">
        <f>IF($E974="","",IFERROR(VLOOKUP($E974,BankTbl,4,0),""))</f>
        <v>0</v>
      </c>
      <c r="Y974" s="27">
        <f>IF($F974="","",IFERROR(VLOOKUP($F974,BankTbl,4,0),""))</f>
        <v>0</v>
      </c>
      <c r="Z974" s="27">
        <f>IF($B974="","",IF($V974="PICK",LEFT($N974,5),IF($V974="FIXED",$W974,IF($V974="CODE",$H974,""))))</f>
        <v>0</v>
      </c>
    </row>
    <row r="975" spans="1:26" ht="21" customHeight="1">
      <c r="A975" s="27">
        <f>IF($B975="","",COUNTA($B$13:$B975))</f>
        <v>0</v>
      </c>
      <c r="B975" s="28"/>
      <c r="C975" s="28"/>
      <c r="D975" s="29"/>
      <c r="E975" s="29"/>
      <c r="F975" s="29"/>
      <c r="G975" s="28"/>
      <c r="H975" s="28"/>
      <c r="I975" s="30">
        <f>IF($H975="","",IFERROR(VLOOKUP($H975,AcctTbl,2,0),"کد ناشناخته"))</f>
        <v>0</v>
      </c>
      <c r="J975" s="27">
        <f>IF($H975="","",IFERROR(VLOOKUP($H975,AcctTbl,3,0),""))</f>
        <v>0</v>
      </c>
      <c r="K975" s="29"/>
      <c r="L975" s="28"/>
      <c r="M975" s="31"/>
      <c r="N975" s="29"/>
      <c r="O975" s="32">
        <f>IF($B975="",0,IF($U975="IN",N($M975),0))</f>
        <v>0</v>
      </c>
      <c r="P975" s="32">
        <f>IF($B975="",0,IF(OR($U975="OUT",$U975="TRF"),N($M975),0))</f>
        <v>0</v>
      </c>
      <c r="Q975" s="32">
        <f>IF($B975="",0,IF(OR($U975="OUT",$U975="TRF"),N($M975),0))</f>
        <v>0</v>
      </c>
      <c r="R975" s="32">
        <f>IF($B975="",0,IF($U975="IN",N($M975),0))</f>
        <v>0</v>
      </c>
      <c r="S975" s="33">
        <f>IF($B975="","",IF($M975="","⚠ مبلغ",IF($E975="","⚠ بانک عامل",IF(AND($U975="TRF",$F975=""),"⚠ بانک مقصد",IF(AND($V975&lt;&gt;"NONE",$V975&lt;&gt;"",$Z975=""),"⚠ طرف حساب","✓")))))</f>
        <v>0</v>
      </c>
      <c r="T975" s="29"/>
      <c r="U975" s="27">
        <f>IFERROR(VLOOKUP($D975,BankOpTbl,2,0),"")</f>
        <v>0</v>
      </c>
      <c r="V975" s="27">
        <f>IFERROR(VLOOKUP($D975,BankOpTbl,3,0),"")</f>
        <v>0</v>
      </c>
      <c r="W975" s="27">
        <f>IFERROR(VLOOKUP($D975,BankOpTbl,4,0),"")</f>
        <v>0</v>
      </c>
      <c r="X975" s="27">
        <f>IF($E975="","",IFERROR(VLOOKUP($E975,BankTbl,4,0),""))</f>
        <v>0</v>
      </c>
      <c r="Y975" s="27">
        <f>IF($F975="","",IFERROR(VLOOKUP($F975,BankTbl,4,0),""))</f>
        <v>0</v>
      </c>
      <c r="Z975" s="27">
        <f>IF($B975="","",IF($V975="PICK",LEFT($N975,5),IF($V975="FIXED",$W975,IF($V975="CODE",$H975,""))))</f>
        <v>0</v>
      </c>
    </row>
    <row r="976" spans="1:26" ht="21" customHeight="1">
      <c r="A976" s="27">
        <f>IF($B976="","",COUNTA($B$13:$B976))</f>
        <v>0</v>
      </c>
      <c r="B976" s="28"/>
      <c r="C976" s="28"/>
      <c r="D976" s="29"/>
      <c r="E976" s="29"/>
      <c r="F976" s="29"/>
      <c r="G976" s="28"/>
      <c r="H976" s="28"/>
      <c r="I976" s="30">
        <f>IF($H976="","",IFERROR(VLOOKUP($H976,AcctTbl,2,0),"کد ناشناخته"))</f>
        <v>0</v>
      </c>
      <c r="J976" s="27">
        <f>IF($H976="","",IFERROR(VLOOKUP($H976,AcctTbl,3,0),""))</f>
        <v>0</v>
      </c>
      <c r="K976" s="29"/>
      <c r="L976" s="28"/>
      <c r="M976" s="31"/>
      <c r="N976" s="29"/>
      <c r="O976" s="32">
        <f>IF($B976="",0,IF($U976="IN",N($M976),0))</f>
        <v>0</v>
      </c>
      <c r="P976" s="32">
        <f>IF($B976="",0,IF(OR($U976="OUT",$U976="TRF"),N($M976),0))</f>
        <v>0</v>
      </c>
      <c r="Q976" s="32">
        <f>IF($B976="",0,IF(OR($U976="OUT",$U976="TRF"),N($M976),0))</f>
        <v>0</v>
      </c>
      <c r="R976" s="32">
        <f>IF($B976="",0,IF($U976="IN",N($M976),0))</f>
        <v>0</v>
      </c>
      <c r="S976" s="33">
        <f>IF($B976="","",IF($M976="","⚠ مبلغ",IF($E976="","⚠ بانک عامل",IF(AND($U976="TRF",$F976=""),"⚠ بانک مقصد",IF(AND($V976&lt;&gt;"NONE",$V976&lt;&gt;"",$Z976=""),"⚠ طرف حساب","✓")))))</f>
        <v>0</v>
      </c>
      <c r="T976" s="29"/>
      <c r="U976" s="27">
        <f>IFERROR(VLOOKUP($D976,BankOpTbl,2,0),"")</f>
        <v>0</v>
      </c>
      <c r="V976" s="27">
        <f>IFERROR(VLOOKUP($D976,BankOpTbl,3,0),"")</f>
        <v>0</v>
      </c>
      <c r="W976" s="27">
        <f>IFERROR(VLOOKUP($D976,BankOpTbl,4,0),"")</f>
        <v>0</v>
      </c>
      <c r="X976" s="27">
        <f>IF($E976="","",IFERROR(VLOOKUP($E976,BankTbl,4,0),""))</f>
        <v>0</v>
      </c>
      <c r="Y976" s="27">
        <f>IF($F976="","",IFERROR(VLOOKUP($F976,BankTbl,4,0),""))</f>
        <v>0</v>
      </c>
      <c r="Z976" s="27">
        <f>IF($B976="","",IF($V976="PICK",LEFT($N976,5),IF($V976="FIXED",$W976,IF($V976="CODE",$H976,""))))</f>
        <v>0</v>
      </c>
    </row>
    <row r="977" spans="1:26" ht="21" customHeight="1">
      <c r="A977" s="27">
        <f>IF($B977="","",COUNTA($B$13:$B977))</f>
        <v>0</v>
      </c>
      <c r="B977" s="28"/>
      <c r="C977" s="28"/>
      <c r="D977" s="29"/>
      <c r="E977" s="29"/>
      <c r="F977" s="29"/>
      <c r="G977" s="28"/>
      <c r="H977" s="28"/>
      <c r="I977" s="30">
        <f>IF($H977="","",IFERROR(VLOOKUP($H977,AcctTbl,2,0),"کد ناشناخته"))</f>
        <v>0</v>
      </c>
      <c r="J977" s="27">
        <f>IF($H977="","",IFERROR(VLOOKUP($H977,AcctTbl,3,0),""))</f>
        <v>0</v>
      </c>
      <c r="K977" s="29"/>
      <c r="L977" s="28"/>
      <c r="M977" s="31"/>
      <c r="N977" s="29"/>
      <c r="O977" s="32">
        <f>IF($B977="",0,IF($U977="IN",N($M977),0))</f>
        <v>0</v>
      </c>
      <c r="P977" s="32">
        <f>IF($B977="",0,IF(OR($U977="OUT",$U977="TRF"),N($M977),0))</f>
        <v>0</v>
      </c>
      <c r="Q977" s="32">
        <f>IF($B977="",0,IF(OR($U977="OUT",$U977="TRF"),N($M977),0))</f>
        <v>0</v>
      </c>
      <c r="R977" s="32">
        <f>IF($B977="",0,IF($U977="IN",N($M977),0))</f>
        <v>0</v>
      </c>
      <c r="S977" s="33">
        <f>IF($B977="","",IF($M977="","⚠ مبلغ",IF($E977="","⚠ بانک عامل",IF(AND($U977="TRF",$F977=""),"⚠ بانک مقصد",IF(AND($V977&lt;&gt;"NONE",$V977&lt;&gt;"",$Z977=""),"⚠ طرف حساب","✓")))))</f>
        <v>0</v>
      </c>
      <c r="T977" s="29"/>
      <c r="U977" s="27">
        <f>IFERROR(VLOOKUP($D977,BankOpTbl,2,0),"")</f>
        <v>0</v>
      </c>
      <c r="V977" s="27">
        <f>IFERROR(VLOOKUP($D977,BankOpTbl,3,0),"")</f>
        <v>0</v>
      </c>
      <c r="W977" s="27">
        <f>IFERROR(VLOOKUP($D977,BankOpTbl,4,0),"")</f>
        <v>0</v>
      </c>
      <c r="X977" s="27">
        <f>IF($E977="","",IFERROR(VLOOKUP($E977,BankTbl,4,0),""))</f>
        <v>0</v>
      </c>
      <c r="Y977" s="27">
        <f>IF($F977="","",IFERROR(VLOOKUP($F977,BankTbl,4,0),""))</f>
        <v>0</v>
      </c>
      <c r="Z977" s="27">
        <f>IF($B977="","",IF($V977="PICK",LEFT($N977,5),IF($V977="FIXED",$W977,IF($V977="CODE",$H977,""))))</f>
        <v>0</v>
      </c>
    </row>
    <row r="978" spans="1:26" ht="21" customHeight="1">
      <c r="A978" s="27">
        <f>IF($B978="","",COUNTA($B$13:$B978))</f>
        <v>0</v>
      </c>
      <c r="B978" s="28"/>
      <c r="C978" s="28"/>
      <c r="D978" s="29"/>
      <c r="E978" s="29"/>
      <c r="F978" s="29"/>
      <c r="G978" s="28"/>
      <c r="H978" s="28"/>
      <c r="I978" s="30">
        <f>IF($H978="","",IFERROR(VLOOKUP($H978,AcctTbl,2,0),"کد ناشناخته"))</f>
        <v>0</v>
      </c>
      <c r="J978" s="27">
        <f>IF($H978="","",IFERROR(VLOOKUP($H978,AcctTbl,3,0),""))</f>
        <v>0</v>
      </c>
      <c r="K978" s="29"/>
      <c r="L978" s="28"/>
      <c r="M978" s="31"/>
      <c r="N978" s="29"/>
      <c r="O978" s="32">
        <f>IF($B978="",0,IF($U978="IN",N($M978),0))</f>
        <v>0</v>
      </c>
      <c r="P978" s="32">
        <f>IF($B978="",0,IF(OR($U978="OUT",$U978="TRF"),N($M978),0))</f>
        <v>0</v>
      </c>
      <c r="Q978" s="32">
        <f>IF($B978="",0,IF(OR($U978="OUT",$U978="TRF"),N($M978),0))</f>
        <v>0</v>
      </c>
      <c r="R978" s="32">
        <f>IF($B978="",0,IF($U978="IN",N($M978),0))</f>
        <v>0</v>
      </c>
      <c r="S978" s="33">
        <f>IF($B978="","",IF($M978="","⚠ مبلغ",IF($E978="","⚠ بانک عامل",IF(AND($U978="TRF",$F978=""),"⚠ بانک مقصد",IF(AND($V978&lt;&gt;"NONE",$V978&lt;&gt;"",$Z978=""),"⚠ طرف حساب","✓")))))</f>
        <v>0</v>
      </c>
      <c r="T978" s="29"/>
      <c r="U978" s="27">
        <f>IFERROR(VLOOKUP($D978,BankOpTbl,2,0),"")</f>
        <v>0</v>
      </c>
      <c r="V978" s="27">
        <f>IFERROR(VLOOKUP($D978,BankOpTbl,3,0),"")</f>
        <v>0</v>
      </c>
      <c r="W978" s="27">
        <f>IFERROR(VLOOKUP($D978,BankOpTbl,4,0),"")</f>
        <v>0</v>
      </c>
      <c r="X978" s="27">
        <f>IF($E978="","",IFERROR(VLOOKUP($E978,BankTbl,4,0),""))</f>
        <v>0</v>
      </c>
      <c r="Y978" s="27">
        <f>IF($F978="","",IFERROR(VLOOKUP($F978,BankTbl,4,0),""))</f>
        <v>0</v>
      </c>
      <c r="Z978" s="27">
        <f>IF($B978="","",IF($V978="PICK",LEFT($N978,5),IF($V978="FIXED",$W978,IF($V978="CODE",$H978,""))))</f>
        <v>0</v>
      </c>
    </row>
    <row r="979" spans="1:26" ht="21" customHeight="1">
      <c r="A979" s="27">
        <f>IF($B979="","",COUNTA($B$13:$B979))</f>
        <v>0</v>
      </c>
      <c r="B979" s="28"/>
      <c r="C979" s="28"/>
      <c r="D979" s="29"/>
      <c r="E979" s="29"/>
      <c r="F979" s="29"/>
      <c r="G979" s="28"/>
      <c r="H979" s="28"/>
      <c r="I979" s="30">
        <f>IF($H979="","",IFERROR(VLOOKUP($H979,AcctTbl,2,0),"کد ناشناخته"))</f>
        <v>0</v>
      </c>
      <c r="J979" s="27">
        <f>IF($H979="","",IFERROR(VLOOKUP($H979,AcctTbl,3,0),""))</f>
        <v>0</v>
      </c>
      <c r="K979" s="29"/>
      <c r="L979" s="28"/>
      <c r="M979" s="31"/>
      <c r="N979" s="29"/>
      <c r="O979" s="32">
        <f>IF($B979="",0,IF($U979="IN",N($M979),0))</f>
        <v>0</v>
      </c>
      <c r="P979" s="32">
        <f>IF($B979="",0,IF(OR($U979="OUT",$U979="TRF"),N($M979),0))</f>
        <v>0</v>
      </c>
      <c r="Q979" s="32">
        <f>IF($B979="",0,IF(OR($U979="OUT",$U979="TRF"),N($M979),0))</f>
        <v>0</v>
      </c>
      <c r="R979" s="32">
        <f>IF($B979="",0,IF($U979="IN",N($M979),0))</f>
        <v>0</v>
      </c>
      <c r="S979" s="33">
        <f>IF($B979="","",IF($M979="","⚠ مبلغ",IF($E979="","⚠ بانک عامل",IF(AND($U979="TRF",$F979=""),"⚠ بانک مقصد",IF(AND($V979&lt;&gt;"NONE",$V979&lt;&gt;"",$Z979=""),"⚠ طرف حساب","✓")))))</f>
        <v>0</v>
      </c>
      <c r="T979" s="29"/>
      <c r="U979" s="27">
        <f>IFERROR(VLOOKUP($D979,BankOpTbl,2,0),"")</f>
        <v>0</v>
      </c>
      <c r="V979" s="27">
        <f>IFERROR(VLOOKUP($D979,BankOpTbl,3,0),"")</f>
        <v>0</v>
      </c>
      <c r="W979" s="27">
        <f>IFERROR(VLOOKUP($D979,BankOpTbl,4,0),"")</f>
        <v>0</v>
      </c>
      <c r="X979" s="27">
        <f>IF($E979="","",IFERROR(VLOOKUP($E979,BankTbl,4,0),""))</f>
        <v>0</v>
      </c>
      <c r="Y979" s="27">
        <f>IF($F979="","",IFERROR(VLOOKUP($F979,BankTbl,4,0),""))</f>
        <v>0</v>
      </c>
      <c r="Z979" s="27">
        <f>IF($B979="","",IF($V979="PICK",LEFT($N979,5),IF($V979="FIXED",$W979,IF($V979="CODE",$H979,""))))</f>
        <v>0</v>
      </c>
    </row>
    <row r="980" spans="1:26" ht="21" customHeight="1">
      <c r="A980" s="27">
        <f>IF($B980="","",COUNTA($B$13:$B980))</f>
        <v>0</v>
      </c>
      <c r="B980" s="28"/>
      <c r="C980" s="28"/>
      <c r="D980" s="29"/>
      <c r="E980" s="29"/>
      <c r="F980" s="29"/>
      <c r="G980" s="28"/>
      <c r="H980" s="28"/>
      <c r="I980" s="30">
        <f>IF($H980="","",IFERROR(VLOOKUP($H980,AcctTbl,2,0),"کد ناشناخته"))</f>
        <v>0</v>
      </c>
      <c r="J980" s="27">
        <f>IF($H980="","",IFERROR(VLOOKUP($H980,AcctTbl,3,0),""))</f>
        <v>0</v>
      </c>
      <c r="K980" s="29"/>
      <c r="L980" s="28"/>
      <c r="M980" s="31"/>
      <c r="N980" s="29"/>
      <c r="O980" s="32">
        <f>IF($B980="",0,IF($U980="IN",N($M980),0))</f>
        <v>0</v>
      </c>
      <c r="P980" s="32">
        <f>IF($B980="",0,IF(OR($U980="OUT",$U980="TRF"),N($M980),0))</f>
        <v>0</v>
      </c>
      <c r="Q980" s="32">
        <f>IF($B980="",0,IF(OR($U980="OUT",$U980="TRF"),N($M980),0))</f>
        <v>0</v>
      </c>
      <c r="R980" s="32">
        <f>IF($B980="",0,IF($U980="IN",N($M980),0))</f>
        <v>0</v>
      </c>
      <c r="S980" s="33">
        <f>IF($B980="","",IF($M980="","⚠ مبلغ",IF($E980="","⚠ بانک عامل",IF(AND($U980="TRF",$F980=""),"⚠ بانک مقصد",IF(AND($V980&lt;&gt;"NONE",$V980&lt;&gt;"",$Z980=""),"⚠ طرف حساب","✓")))))</f>
        <v>0</v>
      </c>
      <c r="T980" s="29"/>
      <c r="U980" s="27">
        <f>IFERROR(VLOOKUP($D980,BankOpTbl,2,0),"")</f>
        <v>0</v>
      </c>
      <c r="V980" s="27">
        <f>IFERROR(VLOOKUP($D980,BankOpTbl,3,0),"")</f>
        <v>0</v>
      </c>
      <c r="W980" s="27">
        <f>IFERROR(VLOOKUP($D980,BankOpTbl,4,0),"")</f>
        <v>0</v>
      </c>
      <c r="X980" s="27">
        <f>IF($E980="","",IFERROR(VLOOKUP($E980,BankTbl,4,0),""))</f>
        <v>0</v>
      </c>
      <c r="Y980" s="27">
        <f>IF($F980="","",IFERROR(VLOOKUP($F980,BankTbl,4,0),""))</f>
        <v>0</v>
      </c>
      <c r="Z980" s="27">
        <f>IF($B980="","",IF($V980="PICK",LEFT($N980,5),IF($V980="FIXED",$W980,IF($V980="CODE",$H980,""))))</f>
        <v>0</v>
      </c>
    </row>
    <row r="981" spans="1:26" ht="21" customHeight="1">
      <c r="A981" s="27">
        <f>IF($B981="","",COUNTA($B$13:$B981))</f>
        <v>0</v>
      </c>
      <c r="B981" s="28"/>
      <c r="C981" s="28"/>
      <c r="D981" s="29"/>
      <c r="E981" s="29"/>
      <c r="F981" s="29"/>
      <c r="G981" s="28"/>
      <c r="H981" s="28"/>
      <c r="I981" s="30">
        <f>IF($H981="","",IFERROR(VLOOKUP($H981,AcctTbl,2,0),"کد ناشناخته"))</f>
        <v>0</v>
      </c>
      <c r="J981" s="27">
        <f>IF($H981="","",IFERROR(VLOOKUP($H981,AcctTbl,3,0),""))</f>
        <v>0</v>
      </c>
      <c r="K981" s="29"/>
      <c r="L981" s="28"/>
      <c r="M981" s="31"/>
      <c r="N981" s="29"/>
      <c r="O981" s="32">
        <f>IF($B981="",0,IF($U981="IN",N($M981),0))</f>
        <v>0</v>
      </c>
      <c r="P981" s="32">
        <f>IF($B981="",0,IF(OR($U981="OUT",$U981="TRF"),N($M981),0))</f>
        <v>0</v>
      </c>
      <c r="Q981" s="32">
        <f>IF($B981="",0,IF(OR($U981="OUT",$U981="TRF"),N($M981),0))</f>
        <v>0</v>
      </c>
      <c r="R981" s="32">
        <f>IF($B981="",0,IF($U981="IN",N($M981),0))</f>
        <v>0</v>
      </c>
      <c r="S981" s="33">
        <f>IF($B981="","",IF($M981="","⚠ مبلغ",IF($E981="","⚠ بانک عامل",IF(AND($U981="TRF",$F981=""),"⚠ بانک مقصد",IF(AND($V981&lt;&gt;"NONE",$V981&lt;&gt;"",$Z981=""),"⚠ طرف حساب","✓")))))</f>
        <v>0</v>
      </c>
      <c r="T981" s="29"/>
      <c r="U981" s="27">
        <f>IFERROR(VLOOKUP($D981,BankOpTbl,2,0),"")</f>
        <v>0</v>
      </c>
      <c r="V981" s="27">
        <f>IFERROR(VLOOKUP($D981,BankOpTbl,3,0),"")</f>
        <v>0</v>
      </c>
      <c r="W981" s="27">
        <f>IFERROR(VLOOKUP($D981,BankOpTbl,4,0),"")</f>
        <v>0</v>
      </c>
      <c r="X981" s="27">
        <f>IF($E981="","",IFERROR(VLOOKUP($E981,BankTbl,4,0),""))</f>
        <v>0</v>
      </c>
      <c r="Y981" s="27">
        <f>IF($F981="","",IFERROR(VLOOKUP($F981,BankTbl,4,0),""))</f>
        <v>0</v>
      </c>
      <c r="Z981" s="27">
        <f>IF($B981="","",IF($V981="PICK",LEFT($N981,5),IF($V981="FIXED",$W981,IF($V981="CODE",$H981,""))))</f>
        <v>0</v>
      </c>
    </row>
    <row r="982" spans="1:26" ht="21" customHeight="1">
      <c r="A982" s="27">
        <f>IF($B982="","",COUNTA($B$13:$B982))</f>
        <v>0</v>
      </c>
      <c r="B982" s="28"/>
      <c r="C982" s="28"/>
      <c r="D982" s="29"/>
      <c r="E982" s="29"/>
      <c r="F982" s="29"/>
      <c r="G982" s="28"/>
      <c r="H982" s="28"/>
      <c r="I982" s="30">
        <f>IF($H982="","",IFERROR(VLOOKUP($H982,AcctTbl,2,0),"کد ناشناخته"))</f>
        <v>0</v>
      </c>
      <c r="J982" s="27">
        <f>IF($H982="","",IFERROR(VLOOKUP($H982,AcctTbl,3,0),""))</f>
        <v>0</v>
      </c>
      <c r="K982" s="29"/>
      <c r="L982" s="28"/>
      <c r="M982" s="31"/>
      <c r="N982" s="29"/>
      <c r="O982" s="32">
        <f>IF($B982="",0,IF($U982="IN",N($M982),0))</f>
        <v>0</v>
      </c>
      <c r="P982" s="32">
        <f>IF($B982="",0,IF(OR($U982="OUT",$U982="TRF"),N($M982),0))</f>
        <v>0</v>
      </c>
      <c r="Q982" s="32">
        <f>IF($B982="",0,IF(OR($U982="OUT",$U982="TRF"),N($M982),0))</f>
        <v>0</v>
      </c>
      <c r="R982" s="32">
        <f>IF($B982="",0,IF($U982="IN",N($M982),0))</f>
        <v>0</v>
      </c>
      <c r="S982" s="33">
        <f>IF($B982="","",IF($M982="","⚠ مبلغ",IF($E982="","⚠ بانک عامل",IF(AND($U982="TRF",$F982=""),"⚠ بانک مقصد",IF(AND($V982&lt;&gt;"NONE",$V982&lt;&gt;"",$Z982=""),"⚠ طرف حساب","✓")))))</f>
        <v>0</v>
      </c>
      <c r="T982" s="29"/>
      <c r="U982" s="27">
        <f>IFERROR(VLOOKUP($D982,BankOpTbl,2,0),"")</f>
        <v>0</v>
      </c>
      <c r="V982" s="27">
        <f>IFERROR(VLOOKUP($D982,BankOpTbl,3,0),"")</f>
        <v>0</v>
      </c>
      <c r="W982" s="27">
        <f>IFERROR(VLOOKUP($D982,BankOpTbl,4,0),"")</f>
        <v>0</v>
      </c>
      <c r="X982" s="27">
        <f>IF($E982="","",IFERROR(VLOOKUP($E982,BankTbl,4,0),""))</f>
        <v>0</v>
      </c>
      <c r="Y982" s="27">
        <f>IF($F982="","",IFERROR(VLOOKUP($F982,BankTbl,4,0),""))</f>
        <v>0</v>
      </c>
      <c r="Z982" s="27">
        <f>IF($B982="","",IF($V982="PICK",LEFT($N982,5),IF($V982="FIXED",$W982,IF($V982="CODE",$H982,""))))</f>
        <v>0</v>
      </c>
    </row>
    <row r="983" spans="1:26" ht="21" customHeight="1">
      <c r="A983" s="27">
        <f>IF($B983="","",COUNTA($B$13:$B983))</f>
        <v>0</v>
      </c>
      <c r="B983" s="28"/>
      <c r="C983" s="28"/>
      <c r="D983" s="29"/>
      <c r="E983" s="29"/>
      <c r="F983" s="29"/>
      <c r="G983" s="28"/>
      <c r="H983" s="28"/>
      <c r="I983" s="30">
        <f>IF($H983="","",IFERROR(VLOOKUP($H983,AcctTbl,2,0),"کد ناشناخته"))</f>
        <v>0</v>
      </c>
      <c r="J983" s="27">
        <f>IF($H983="","",IFERROR(VLOOKUP($H983,AcctTbl,3,0),""))</f>
        <v>0</v>
      </c>
      <c r="K983" s="29"/>
      <c r="L983" s="28"/>
      <c r="M983" s="31"/>
      <c r="N983" s="29"/>
      <c r="O983" s="32">
        <f>IF($B983="",0,IF($U983="IN",N($M983),0))</f>
        <v>0</v>
      </c>
      <c r="P983" s="32">
        <f>IF($B983="",0,IF(OR($U983="OUT",$U983="TRF"),N($M983),0))</f>
        <v>0</v>
      </c>
      <c r="Q983" s="32">
        <f>IF($B983="",0,IF(OR($U983="OUT",$U983="TRF"),N($M983),0))</f>
        <v>0</v>
      </c>
      <c r="R983" s="32">
        <f>IF($B983="",0,IF($U983="IN",N($M983),0))</f>
        <v>0</v>
      </c>
      <c r="S983" s="33">
        <f>IF($B983="","",IF($M983="","⚠ مبلغ",IF($E983="","⚠ بانک عامل",IF(AND($U983="TRF",$F983=""),"⚠ بانک مقصد",IF(AND($V983&lt;&gt;"NONE",$V983&lt;&gt;"",$Z983=""),"⚠ طرف حساب","✓")))))</f>
        <v>0</v>
      </c>
      <c r="T983" s="29"/>
      <c r="U983" s="27">
        <f>IFERROR(VLOOKUP($D983,BankOpTbl,2,0),"")</f>
        <v>0</v>
      </c>
      <c r="V983" s="27">
        <f>IFERROR(VLOOKUP($D983,BankOpTbl,3,0),"")</f>
        <v>0</v>
      </c>
      <c r="W983" s="27">
        <f>IFERROR(VLOOKUP($D983,BankOpTbl,4,0),"")</f>
        <v>0</v>
      </c>
      <c r="X983" s="27">
        <f>IF($E983="","",IFERROR(VLOOKUP($E983,BankTbl,4,0),""))</f>
        <v>0</v>
      </c>
      <c r="Y983" s="27">
        <f>IF($F983="","",IFERROR(VLOOKUP($F983,BankTbl,4,0),""))</f>
        <v>0</v>
      </c>
      <c r="Z983" s="27">
        <f>IF($B983="","",IF($V983="PICK",LEFT($N983,5),IF($V983="FIXED",$W983,IF($V983="CODE",$H983,""))))</f>
        <v>0</v>
      </c>
    </row>
    <row r="984" spans="1:26" ht="21" customHeight="1">
      <c r="A984" s="27">
        <f>IF($B984="","",COUNTA($B$13:$B984))</f>
        <v>0</v>
      </c>
      <c r="B984" s="28"/>
      <c r="C984" s="28"/>
      <c r="D984" s="29"/>
      <c r="E984" s="29"/>
      <c r="F984" s="29"/>
      <c r="G984" s="28"/>
      <c r="H984" s="28"/>
      <c r="I984" s="30">
        <f>IF($H984="","",IFERROR(VLOOKUP($H984,AcctTbl,2,0),"کد ناشناخته"))</f>
        <v>0</v>
      </c>
      <c r="J984" s="27">
        <f>IF($H984="","",IFERROR(VLOOKUP($H984,AcctTbl,3,0),""))</f>
        <v>0</v>
      </c>
      <c r="K984" s="29"/>
      <c r="L984" s="28"/>
      <c r="M984" s="31"/>
      <c r="N984" s="29"/>
      <c r="O984" s="32">
        <f>IF($B984="",0,IF($U984="IN",N($M984),0))</f>
        <v>0</v>
      </c>
      <c r="P984" s="32">
        <f>IF($B984="",0,IF(OR($U984="OUT",$U984="TRF"),N($M984),0))</f>
        <v>0</v>
      </c>
      <c r="Q984" s="32">
        <f>IF($B984="",0,IF(OR($U984="OUT",$U984="TRF"),N($M984),0))</f>
        <v>0</v>
      </c>
      <c r="R984" s="32">
        <f>IF($B984="",0,IF($U984="IN",N($M984),0))</f>
        <v>0</v>
      </c>
      <c r="S984" s="33">
        <f>IF($B984="","",IF($M984="","⚠ مبلغ",IF($E984="","⚠ بانک عامل",IF(AND($U984="TRF",$F984=""),"⚠ بانک مقصد",IF(AND($V984&lt;&gt;"NONE",$V984&lt;&gt;"",$Z984=""),"⚠ طرف حساب","✓")))))</f>
        <v>0</v>
      </c>
      <c r="T984" s="29"/>
      <c r="U984" s="27">
        <f>IFERROR(VLOOKUP($D984,BankOpTbl,2,0),"")</f>
        <v>0</v>
      </c>
      <c r="V984" s="27">
        <f>IFERROR(VLOOKUP($D984,BankOpTbl,3,0),"")</f>
        <v>0</v>
      </c>
      <c r="W984" s="27">
        <f>IFERROR(VLOOKUP($D984,BankOpTbl,4,0),"")</f>
        <v>0</v>
      </c>
      <c r="X984" s="27">
        <f>IF($E984="","",IFERROR(VLOOKUP($E984,BankTbl,4,0),""))</f>
        <v>0</v>
      </c>
      <c r="Y984" s="27">
        <f>IF($F984="","",IFERROR(VLOOKUP($F984,BankTbl,4,0),""))</f>
        <v>0</v>
      </c>
      <c r="Z984" s="27">
        <f>IF($B984="","",IF($V984="PICK",LEFT($N984,5),IF($V984="FIXED",$W984,IF($V984="CODE",$H984,""))))</f>
        <v>0</v>
      </c>
    </row>
    <row r="985" spans="1:26" ht="21" customHeight="1">
      <c r="A985" s="27">
        <f>IF($B985="","",COUNTA($B$13:$B985))</f>
        <v>0</v>
      </c>
      <c r="B985" s="28"/>
      <c r="C985" s="28"/>
      <c r="D985" s="29"/>
      <c r="E985" s="29"/>
      <c r="F985" s="29"/>
      <c r="G985" s="28"/>
      <c r="H985" s="28"/>
      <c r="I985" s="30">
        <f>IF($H985="","",IFERROR(VLOOKUP($H985,AcctTbl,2,0),"کد ناشناخته"))</f>
        <v>0</v>
      </c>
      <c r="J985" s="27">
        <f>IF($H985="","",IFERROR(VLOOKUP($H985,AcctTbl,3,0),""))</f>
        <v>0</v>
      </c>
      <c r="K985" s="29"/>
      <c r="L985" s="28"/>
      <c r="M985" s="31"/>
      <c r="N985" s="29"/>
      <c r="O985" s="32">
        <f>IF($B985="",0,IF($U985="IN",N($M985),0))</f>
        <v>0</v>
      </c>
      <c r="P985" s="32">
        <f>IF($B985="",0,IF(OR($U985="OUT",$U985="TRF"),N($M985),0))</f>
        <v>0</v>
      </c>
      <c r="Q985" s="32">
        <f>IF($B985="",0,IF(OR($U985="OUT",$U985="TRF"),N($M985),0))</f>
        <v>0</v>
      </c>
      <c r="R985" s="32">
        <f>IF($B985="",0,IF($U985="IN",N($M985),0))</f>
        <v>0</v>
      </c>
      <c r="S985" s="33">
        <f>IF($B985="","",IF($M985="","⚠ مبلغ",IF($E985="","⚠ بانک عامل",IF(AND($U985="TRF",$F985=""),"⚠ بانک مقصد",IF(AND($V985&lt;&gt;"NONE",$V985&lt;&gt;"",$Z985=""),"⚠ طرف حساب","✓")))))</f>
        <v>0</v>
      </c>
      <c r="T985" s="29"/>
      <c r="U985" s="27">
        <f>IFERROR(VLOOKUP($D985,BankOpTbl,2,0),"")</f>
        <v>0</v>
      </c>
      <c r="V985" s="27">
        <f>IFERROR(VLOOKUP($D985,BankOpTbl,3,0),"")</f>
        <v>0</v>
      </c>
      <c r="W985" s="27">
        <f>IFERROR(VLOOKUP($D985,BankOpTbl,4,0),"")</f>
        <v>0</v>
      </c>
      <c r="X985" s="27">
        <f>IF($E985="","",IFERROR(VLOOKUP($E985,BankTbl,4,0),""))</f>
        <v>0</v>
      </c>
      <c r="Y985" s="27">
        <f>IF($F985="","",IFERROR(VLOOKUP($F985,BankTbl,4,0),""))</f>
        <v>0</v>
      </c>
      <c r="Z985" s="27">
        <f>IF($B985="","",IF($V985="PICK",LEFT($N985,5),IF($V985="FIXED",$W985,IF($V985="CODE",$H985,""))))</f>
        <v>0</v>
      </c>
    </row>
    <row r="986" spans="1:26" ht="21" customHeight="1">
      <c r="A986" s="27">
        <f>IF($B986="","",COUNTA($B$13:$B986))</f>
        <v>0</v>
      </c>
      <c r="B986" s="28"/>
      <c r="C986" s="28"/>
      <c r="D986" s="29"/>
      <c r="E986" s="29"/>
      <c r="F986" s="29"/>
      <c r="G986" s="28"/>
      <c r="H986" s="28"/>
      <c r="I986" s="30">
        <f>IF($H986="","",IFERROR(VLOOKUP($H986,AcctTbl,2,0),"کد ناشناخته"))</f>
        <v>0</v>
      </c>
      <c r="J986" s="27">
        <f>IF($H986="","",IFERROR(VLOOKUP($H986,AcctTbl,3,0),""))</f>
        <v>0</v>
      </c>
      <c r="K986" s="29"/>
      <c r="L986" s="28"/>
      <c r="M986" s="31"/>
      <c r="N986" s="29"/>
      <c r="O986" s="32">
        <f>IF($B986="",0,IF($U986="IN",N($M986),0))</f>
        <v>0</v>
      </c>
      <c r="P986" s="32">
        <f>IF($B986="",0,IF(OR($U986="OUT",$U986="TRF"),N($M986),0))</f>
        <v>0</v>
      </c>
      <c r="Q986" s="32">
        <f>IF($B986="",0,IF(OR($U986="OUT",$U986="TRF"),N($M986),0))</f>
        <v>0</v>
      </c>
      <c r="R986" s="32">
        <f>IF($B986="",0,IF($U986="IN",N($M986),0))</f>
        <v>0</v>
      </c>
      <c r="S986" s="33">
        <f>IF($B986="","",IF($M986="","⚠ مبلغ",IF($E986="","⚠ بانک عامل",IF(AND($U986="TRF",$F986=""),"⚠ بانک مقصد",IF(AND($V986&lt;&gt;"NONE",$V986&lt;&gt;"",$Z986=""),"⚠ طرف حساب","✓")))))</f>
        <v>0</v>
      </c>
      <c r="T986" s="29"/>
      <c r="U986" s="27">
        <f>IFERROR(VLOOKUP($D986,BankOpTbl,2,0),"")</f>
        <v>0</v>
      </c>
      <c r="V986" s="27">
        <f>IFERROR(VLOOKUP($D986,BankOpTbl,3,0),"")</f>
        <v>0</v>
      </c>
      <c r="W986" s="27">
        <f>IFERROR(VLOOKUP($D986,BankOpTbl,4,0),"")</f>
        <v>0</v>
      </c>
      <c r="X986" s="27">
        <f>IF($E986="","",IFERROR(VLOOKUP($E986,BankTbl,4,0),""))</f>
        <v>0</v>
      </c>
      <c r="Y986" s="27">
        <f>IF($F986="","",IFERROR(VLOOKUP($F986,BankTbl,4,0),""))</f>
        <v>0</v>
      </c>
      <c r="Z986" s="27">
        <f>IF($B986="","",IF($V986="PICK",LEFT($N986,5),IF($V986="FIXED",$W986,IF($V986="CODE",$H986,""))))</f>
        <v>0</v>
      </c>
    </row>
    <row r="987" spans="1:26" ht="21" customHeight="1">
      <c r="A987" s="27">
        <f>IF($B987="","",COUNTA($B$13:$B987))</f>
        <v>0</v>
      </c>
      <c r="B987" s="28"/>
      <c r="C987" s="28"/>
      <c r="D987" s="29"/>
      <c r="E987" s="29"/>
      <c r="F987" s="29"/>
      <c r="G987" s="28"/>
      <c r="H987" s="28"/>
      <c r="I987" s="30">
        <f>IF($H987="","",IFERROR(VLOOKUP($H987,AcctTbl,2,0),"کد ناشناخته"))</f>
        <v>0</v>
      </c>
      <c r="J987" s="27">
        <f>IF($H987="","",IFERROR(VLOOKUP($H987,AcctTbl,3,0),""))</f>
        <v>0</v>
      </c>
      <c r="K987" s="29"/>
      <c r="L987" s="28"/>
      <c r="M987" s="31"/>
      <c r="N987" s="29"/>
      <c r="O987" s="32">
        <f>IF($B987="",0,IF($U987="IN",N($M987),0))</f>
        <v>0</v>
      </c>
      <c r="P987" s="32">
        <f>IF($B987="",0,IF(OR($U987="OUT",$U987="TRF"),N($M987),0))</f>
        <v>0</v>
      </c>
      <c r="Q987" s="32">
        <f>IF($B987="",0,IF(OR($U987="OUT",$U987="TRF"),N($M987),0))</f>
        <v>0</v>
      </c>
      <c r="R987" s="32">
        <f>IF($B987="",0,IF($U987="IN",N($M987),0))</f>
        <v>0</v>
      </c>
      <c r="S987" s="33">
        <f>IF($B987="","",IF($M987="","⚠ مبلغ",IF($E987="","⚠ بانک عامل",IF(AND($U987="TRF",$F987=""),"⚠ بانک مقصد",IF(AND($V987&lt;&gt;"NONE",$V987&lt;&gt;"",$Z987=""),"⚠ طرف حساب","✓")))))</f>
        <v>0</v>
      </c>
      <c r="T987" s="29"/>
      <c r="U987" s="27">
        <f>IFERROR(VLOOKUP($D987,BankOpTbl,2,0),"")</f>
        <v>0</v>
      </c>
      <c r="V987" s="27">
        <f>IFERROR(VLOOKUP($D987,BankOpTbl,3,0),"")</f>
        <v>0</v>
      </c>
      <c r="W987" s="27">
        <f>IFERROR(VLOOKUP($D987,BankOpTbl,4,0),"")</f>
        <v>0</v>
      </c>
      <c r="X987" s="27">
        <f>IF($E987="","",IFERROR(VLOOKUP($E987,BankTbl,4,0),""))</f>
        <v>0</v>
      </c>
      <c r="Y987" s="27">
        <f>IF($F987="","",IFERROR(VLOOKUP($F987,BankTbl,4,0),""))</f>
        <v>0</v>
      </c>
      <c r="Z987" s="27">
        <f>IF($B987="","",IF($V987="PICK",LEFT($N987,5),IF($V987="FIXED",$W987,IF($V987="CODE",$H987,""))))</f>
        <v>0</v>
      </c>
    </row>
    <row r="988" spans="1:26" ht="21" customHeight="1">
      <c r="A988" s="27">
        <f>IF($B988="","",COUNTA($B$13:$B988))</f>
        <v>0</v>
      </c>
      <c r="B988" s="28"/>
      <c r="C988" s="28"/>
      <c r="D988" s="29"/>
      <c r="E988" s="29"/>
      <c r="F988" s="29"/>
      <c r="G988" s="28"/>
      <c r="H988" s="28"/>
      <c r="I988" s="30">
        <f>IF($H988="","",IFERROR(VLOOKUP($H988,AcctTbl,2,0),"کد ناشناخته"))</f>
        <v>0</v>
      </c>
      <c r="J988" s="27">
        <f>IF($H988="","",IFERROR(VLOOKUP($H988,AcctTbl,3,0),""))</f>
        <v>0</v>
      </c>
      <c r="K988" s="29"/>
      <c r="L988" s="28"/>
      <c r="M988" s="31"/>
      <c r="N988" s="29"/>
      <c r="O988" s="32">
        <f>IF($B988="",0,IF($U988="IN",N($M988),0))</f>
        <v>0</v>
      </c>
      <c r="P988" s="32">
        <f>IF($B988="",0,IF(OR($U988="OUT",$U988="TRF"),N($M988),0))</f>
        <v>0</v>
      </c>
      <c r="Q988" s="32">
        <f>IF($B988="",0,IF(OR($U988="OUT",$U988="TRF"),N($M988),0))</f>
        <v>0</v>
      </c>
      <c r="R988" s="32">
        <f>IF($B988="",0,IF($U988="IN",N($M988),0))</f>
        <v>0</v>
      </c>
      <c r="S988" s="33">
        <f>IF($B988="","",IF($M988="","⚠ مبلغ",IF($E988="","⚠ بانک عامل",IF(AND($U988="TRF",$F988=""),"⚠ بانک مقصد",IF(AND($V988&lt;&gt;"NONE",$V988&lt;&gt;"",$Z988=""),"⚠ طرف حساب","✓")))))</f>
        <v>0</v>
      </c>
      <c r="T988" s="29"/>
      <c r="U988" s="27">
        <f>IFERROR(VLOOKUP($D988,BankOpTbl,2,0),"")</f>
        <v>0</v>
      </c>
      <c r="V988" s="27">
        <f>IFERROR(VLOOKUP($D988,BankOpTbl,3,0),"")</f>
        <v>0</v>
      </c>
      <c r="W988" s="27">
        <f>IFERROR(VLOOKUP($D988,BankOpTbl,4,0),"")</f>
        <v>0</v>
      </c>
      <c r="X988" s="27">
        <f>IF($E988="","",IFERROR(VLOOKUP($E988,BankTbl,4,0),""))</f>
        <v>0</v>
      </c>
      <c r="Y988" s="27">
        <f>IF($F988="","",IFERROR(VLOOKUP($F988,BankTbl,4,0),""))</f>
        <v>0</v>
      </c>
      <c r="Z988" s="27">
        <f>IF($B988="","",IF($V988="PICK",LEFT($N988,5),IF($V988="FIXED",$W988,IF($V988="CODE",$H988,""))))</f>
        <v>0</v>
      </c>
    </row>
    <row r="989" spans="1:26" ht="21" customHeight="1">
      <c r="A989" s="27">
        <f>IF($B989="","",COUNTA($B$13:$B989))</f>
        <v>0</v>
      </c>
      <c r="B989" s="28"/>
      <c r="C989" s="28"/>
      <c r="D989" s="29"/>
      <c r="E989" s="29"/>
      <c r="F989" s="29"/>
      <c r="G989" s="28"/>
      <c r="H989" s="28"/>
      <c r="I989" s="30">
        <f>IF($H989="","",IFERROR(VLOOKUP($H989,AcctTbl,2,0),"کد ناشناخته"))</f>
        <v>0</v>
      </c>
      <c r="J989" s="27">
        <f>IF($H989="","",IFERROR(VLOOKUP($H989,AcctTbl,3,0),""))</f>
        <v>0</v>
      </c>
      <c r="K989" s="29"/>
      <c r="L989" s="28"/>
      <c r="M989" s="31"/>
      <c r="N989" s="29"/>
      <c r="O989" s="32">
        <f>IF($B989="",0,IF($U989="IN",N($M989),0))</f>
        <v>0</v>
      </c>
      <c r="P989" s="32">
        <f>IF($B989="",0,IF(OR($U989="OUT",$U989="TRF"),N($M989),0))</f>
        <v>0</v>
      </c>
      <c r="Q989" s="32">
        <f>IF($B989="",0,IF(OR($U989="OUT",$U989="TRF"),N($M989),0))</f>
        <v>0</v>
      </c>
      <c r="R989" s="32">
        <f>IF($B989="",0,IF($U989="IN",N($M989),0))</f>
        <v>0</v>
      </c>
      <c r="S989" s="33">
        <f>IF($B989="","",IF($M989="","⚠ مبلغ",IF($E989="","⚠ بانک عامل",IF(AND($U989="TRF",$F989=""),"⚠ بانک مقصد",IF(AND($V989&lt;&gt;"NONE",$V989&lt;&gt;"",$Z989=""),"⚠ طرف حساب","✓")))))</f>
        <v>0</v>
      </c>
      <c r="T989" s="29"/>
      <c r="U989" s="27">
        <f>IFERROR(VLOOKUP($D989,BankOpTbl,2,0),"")</f>
        <v>0</v>
      </c>
      <c r="V989" s="27">
        <f>IFERROR(VLOOKUP($D989,BankOpTbl,3,0),"")</f>
        <v>0</v>
      </c>
      <c r="W989" s="27">
        <f>IFERROR(VLOOKUP($D989,BankOpTbl,4,0),"")</f>
        <v>0</v>
      </c>
      <c r="X989" s="27">
        <f>IF($E989="","",IFERROR(VLOOKUP($E989,BankTbl,4,0),""))</f>
        <v>0</v>
      </c>
      <c r="Y989" s="27">
        <f>IF($F989="","",IFERROR(VLOOKUP($F989,BankTbl,4,0),""))</f>
        <v>0</v>
      </c>
      <c r="Z989" s="27">
        <f>IF($B989="","",IF($V989="PICK",LEFT($N989,5),IF($V989="FIXED",$W989,IF($V989="CODE",$H989,""))))</f>
        <v>0</v>
      </c>
    </row>
    <row r="990" spans="1:26" ht="21" customHeight="1">
      <c r="A990" s="27">
        <f>IF($B990="","",COUNTA($B$13:$B990))</f>
        <v>0</v>
      </c>
      <c r="B990" s="28"/>
      <c r="C990" s="28"/>
      <c r="D990" s="29"/>
      <c r="E990" s="29"/>
      <c r="F990" s="29"/>
      <c r="G990" s="28"/>
      <c r="H990" s="28"/>
      <c r="I990" s="30">
        <f>IF($H990="","",IFERROR(VLOOKUP($H990,AcctTbl,2,0),"کد ناشناخته"))</f>
        <v>0</v>
      </c>
      <c r="J990" s="27">
        <f>IF($H990="","",IFERROR(VLOOKUP($H990,AcctTbl,3,0),""))</f>
        <v>0</v>
      </c>
      <c r="K990" s="29"/>
      <c r="L990" s="28"/>
      <c r="M990" s="31"/>
      <c r="N990" s="29"/>
      <c r="O990" s="32">
        <f>IF($B990="",0,IF($U990="IN",N($M990),0))</f>
        <v>0</v>
      </c>
      <c r="P990" s="32">
        <f>IF($B990="",0,IF(OR($U990="OUT",$U990="TRF"),N($M990),0))</f>
        <v>0</v>
      </c>
      <c r="Q990" s="32">
        <f>IF($B990="",0,IF(OR($U990="OUT",$U990="TRF"),N($M990),0))</f>
        <v>0</v>
      </c>
      <c r="R990" s="32">
        <f>IF($B990="",0,IF($U990="IN",N($M990),0))</f>
        <v>0</v>
      </c>
      <c r="S990" s="33">
        <f>IF($B990="","",IF($M990="","⚠ مبلغ",IF($E990="","⚠ بانک عامل",IF(AND($U990="TRF",$F990=""),"⚠ بانک مقصد",IF(AND($V990&lt;&gt;"NONE",$V990&lt;&gt;"",$Z990=""),"⚠ طرف حساب","✓")))))</f>
        <v>0</v>
      </c>
      <c r="T990" s="29"/>
      <c r="U990" s="27">
        <f>IFERROR(VLOOKUP($D990,BankOpTbl,2,0),"")</f>
        <v>0</v>
      </c>
      <c r="V990" s="27">
        <f>IFERROR(VLOOKUP($D990,BankOpTbl,3,0),"")</f>
        <v>0</v>
      </c>
      <c r="W990" s="27">
        <f>IFERROR(VLOOKUP($D990,BankOpTbl,4,0),"")</f>
        <v>0</v>
      </c>
      <c r="X990" s="27">
        <f>IF($E990="","",IFERROR(VLOOKUP($E990,BankTbl,4,0),""))</f>
        <v>0</v>
      </c>
      <c r="Y990" s="27">
        <f>IF($F990="","",IFERROR(VLOOKUP($F990,BankTbl,4,0),""))</f>
        <v>0</v>
      </c>
      <c r="Z990" s="27">
        <f>IF($B990="","",IF($V990="PICK",LEFT($N990,5),IF($V990="FIXED",$W990,IF($V990="CODE",$H990,""))))</f>
        <v>0</v>
      </c>
    </row>
    <row r="991" spans="1:26" ht="21" customHeight="1">
      <c r="A991" s="27">
        <f>IF($B991="","",COUNTA($B$13:$B991))</f>
        <v>0</v>
      </c>
      <c r="B991" s="28"/>
      <c r="C991" s="28"/>
      <c r="D991" s="29"/>
      <c r="E991" s="29"/>
      <c r="F991" s="29"/>
      <c r="G991" s="28"/>
      <c r="H991" s="28"/>
      <c r="I991" s="30">
        <f>IF($H991="","",IFERROR(VLOOKUP($H991,AcctTbl,2,0),"کد ناشناخته"))</f>
        <v>0</v>
      </c>
      <c r="J991" s="27">
        <f>IF($H991="","",IFERROR(VLOOKUP($H991,AcctTbl,3,0),""))</f>
        <v>0</v>
      </c>
      <c r="K991" s="29"/>
      <c r="L991" s="28"/>
      <c r="M991" s="31"/>
      <c r="N991" s="29"/>
      <c r="O991" s="32">
        <f>IF($B991="",0,IF($U991="IN",N($M991),0))</f>
        <v>0</v>
      </c>
      <c r="P991" s="32">
        <f>IF($B991="",0,IF(OR($U991="OUT",$U991="TRF"),N($M991),0))</f>
        <v>0</v>
      </c>
      <c r="Q991" s="32">
        <f>IF($B991="",0,IF(OR($U991="OUT",$U991="TRF"),N($M991),0))</f>
        <v>0</v>
      </c>
      <c r="R991" s="32">
        <f>IF($B991="",0,IF($U991="IN",N($M991),0))</f>
        <v>0</v>
      </c>
      <c r="S991" s="33">
        <f>IF($B991="","",IF($M991="","⚠ مبلغ",IF($E991="","⚠ بانک عامل",IF(AND($U991="TRF",$F991=""),"⚠ بانک مقصد",IF(AND($V991&lt;&gt;"NONE",$V991&lt;&gt;"",$Z991=""),"⚠ طرف حساب","✓")))))</f>
        <v>0</v>
      </c>
      <c r="T991" s="29"/>
      <c r="U991" s="27">
        <f>IFERROR(VLOOKUP($D991,BankOpTbl,2,0),"")</f>
        <v>0</v>
      </c>
      <c r="V991" s="27">
        <f>IFERROR(VLOOKUP($D991,BankOpTbl,3,0),"")</f>
        <v>0</v>
      </c>
      <c r="W991" s="27">
        <f>IFERROR(VLOOKUP($D991,BankOpTbl,4,0),"")</f>
        <v>0</v>
      </c>
      <c r="X991" s="27">
        <f>IF($E991="","",IFERROR(VLOOKUP($E991,BankTbl,4,0),""))</f>
        <v>0</v>
      </c>
      <c r="Y991" s="27">
        <f>IF($F991="","",IFERROR(VLOOKUP($F991,BankTbl,4,0),""))</f>
        <v>0</v>
      </c>
      <c r="Z991" s="27">
        <f>IF($B991="","",IF($V991="PICK",LEFT($N991,5),IF($V991="FIXED",$W991,IF($V991="CODE",$H991,""))))</f>
        <v>0</v>
      </c>
    </row>
    <row r="992" spans="1:26" ht="21" customHeight="1">
      <c r="A992" s="27">
        <f>IF($B992="","",COUNTA($B$13:$B992))</f>
        <v>0</v>
      </c>
      <c r="B992" s="28"/>
      <c r="C992" s="28"/>
      <c r="D992" s="29"/>
      <c r="E992" s="29"/>
      <c r="F992" s="29"/>
      <c r="G992" s="28"/>
      <c r="H992" s="28"/>
      <c r="I992" s="30">
        <f>IF($H992="","",IFERROR(VLOOKUP($H992,AcctTbl,2,0),"کد ناشناخته"))</f>
        <v>0</v>
      </c>
      <c r="J992" s="27">
        <f>IF($H992="","",IFERROR(VLOOKUP($H992,AcctTbl,3,0),""))</f>
        <v>0</v>
      </c>
      <c r="K992" s="29"/>
      <c r="L992" s="28"/>
      <c r="M992" s="31"/>
      <c r="N992" s="29"/>
      <c r="O992" s="32">
        <f>IF($B992="",0,IF($U992="IN",N($M992),0))</f>
        <v>0</v>
      </c>
      <c r="P992" s="32">
        <f>IF($B992="",0,IF(OR($U992="OUT",$U992="TRF"),N($M992),0))</f>
        <v>0</v>
      </c>
      <c r="Q992" s="32">
        <f>IF($B992="",0,IF(OR($U992="OUT",$U992="TRF"),N($M992),0))</f>
        <v>0</v>
      </c>
      <c r="R992" s="32">
        <f>IF($B992="",0,IF($U992="IN",N($M992),0))</f>
        <v>0</v>
      </c>
      <c r="S992" s="33">
        <f>IF($B992="","",IF($M992="","⚠ مبلغ",IF($E992="","⚠ بانک عامل",IF(AND($U992="TRF",$F992=""),"⚠ بانک مقصد",IF(AND($V992&lt;&gt;"NONE",$V992&lt;&gt;"",$Z992=""),"⚠ طرف حساب","✓")))))</f>
        <v>0</v>
      </c>
      <c r="T992" s="29"/>
      <c r="U992" s="27">
        <f>IFERROR(VLOOKUP($D992,BankOpTbl,2,0),"")</f>
        <v>0</v>
      </c>
      <c r="V992" s="27">
        <f>IFERROR(VLOOKUP($D992,BankOpTbl,3,0),"")</f>
        <v>0</v>
      </c>
      <c r="W992" s="27">
        <f>IFERROR(VLOOKUP($D992,BankOpTbl,4,0),"")</f>
        <v>0</v>
      </c>
      <c r="X992" s="27">
        <f>IF($E992="","",IFERROR(VLOOKUP($E992,BankTbl,4,0),""))</f>
        <v>0</v>
      </c>
      <c r="Y992" s="27">
        <f>IF($F992="","",IFERROR(VLOOKUP($F992,BankTbl,4,0),""))</f>
        <v>0</v>
      </c>
      <c r="Z992" s="27">
        <f>IF($B992="","",IF($V992="PICK",LEFT($N992,5),IF($V992="FIXED",$W992,IF($V992="CODE",$H992,""))))</f>
        <v>0</v>
      </c>
    </row>
    <row r="993" spans="1:26" ht="21" customHeight="1">
      <c r="A993" s="27">
        <f>IF($B993="","",COUNTA($B$13:$B993))</f>
        <v>0</v>
      </c>
      <c r="B993" s="28"/>
      <c r="C993" s="28"/>
      <c r="D993" s="29"/>
      <c r="E993" s="29"/>
      <c r="F993" s="29"/>
      <c r="G993" s="28"/>
      <c r="H993" s="28"/>
      <c r="I993" s="30">
        <f>IF($H993="","",IFERROR(VLOOKUP($H993,AcctTbl,2,0),"کد ناشناخته"))</f>
        <v>0</v>
      </c>
      <c r="J993" s="27">
        <f>IF($H993="","",IFERROR(VLOOKUP($H993,AcctTbl,3,0),""))</f>
        <v>0</v>
      </c>
      <c r="K993" s="29"/>
      <c r="L993" s="28"/>
      <c r="M993" s="31"/>
      <c r="N993" s="29"/>
      <c r="O993" s="32">
        <f>IF($B993="",0,IF($U993="IN",N($M993),0))</f>
        <v>0</v>
      </c>
      <c r="P993" s="32">
        <f>IF($B993="",0,IF(OR($U993="OUT",$U993="TRF"),N($M993),0))</f>
        <v>0</v>
      </c>
      <c r="Q993" s="32">
        <f>IF($B993="",0,IF(OR($U993="OUT",$U993="TRF"),N($M993),0))</f>
        <v>0</v>
      </c>
      <c r="R993" s="32">
        <f>IF($B993="",0,IF($U993="IN",N($M993),0))</f>
        <v>0</v>
      </c>
      <c r="S993" s="33">
        <f>IF($B993="","",IF($M993="","⚠ مبلغ",IF($E993="","⚠ بانک عامل",IF(AND($U993="TRF",$F993=""),"⚠ بانک مقصد",IF(AND($V993&lt;&gt;"NONE",$V993&lt;&gt;"",$Z993=""),"⚠ طرف حساب","✓")))))</f>
        <v>0</v>
      </c>
      <c r="T993" s="29"/>
      <c r="U993" s="27">
        <f>IFERROR(VLOOKUP($D993,BankOpTbl,2,0),"")</f>
        <v>0</v>
      </c>
      <c r="V993" s="27">
        <f>IFERROR(VLOOKUP($D993,BankOpTbl,3,0),"")</f>
        <v>0</v>
      </c>
      <c r="W993" s="27">
        <f>IFERROR(VLOOKUP($D993,BankOpTbl,4,0),"")</f>
        <v>0</v>
      </c>
      <c r="X993" s="27">
        <f>IF($E993="","",IFERROR(VLOOKUP($E993,BankTbl,4,0),""))</f>
        <v>0</v>
      </c>
      <c r="Y993" s="27">
        <f>IF($F993="","",IFERROR(VLOOKUP($F993,BankTbl,4,0),""))</f>
        <v>0</v>
      </c>
      <c r="Z993" s="27">
        <f>IF($B993="","",IF($V993="PICK",LEFT($N993,5),IF($V993="FIXED",$W993,IF($V993="CODE",$H993,""))))</f>
        <v>0</v>
      </c>
    </row>
    <row r="994" spans="1:26" ht="21" customHeight="1">
      <c r="A994" s="27">
        <f>IF($B994="","",COUNTA($B$13:$B994))</f>
        <v>0</v>
      </c>
      <c r="B994" s="28"/>
      <c r="C994" s="28"/>
      <c r="D994" s="29"/>
      <c r="E994" s="29"/>
      <c r="F994" s="29"/>
      <c r="G994" s="28"/>
      <c r="H994" s="28"/>
      <c r="I994" s="30">
        <f>IF($H994="","",IFERROR(VLOOKUP($H994,AcctTbl,2,0),"کد ناشناخته"))</f>
        <v>0</v>
      </c>
      <c r="J994" s="27">
        <f>IF($H994="","",IFERROR(VLOOKUP($H994,AcctTbl,3,0),""))</f>
        <v>0</v>
      </c>
      <c r="K994" s="29"/>
      <c r="L994" s="28"/>
      <c r="M994" s="31"/>
      <c r="N994" s="29"/>
      <c r="O994" s="32">
        <f>IF($B994="",0,IF($U994="IN",N($M994),0))</f>
        <v>0</v>
      </c>
      <c r="P994" s="32">
        <f>IF($B994="",0,IF(OR($U994="OUT",$U994="TRF"),N($M994),0))</f>
        <v>0</v>
      </c>
      <c r="Q994" s="32">
        <f>IF($B994="",0,IF(OR($U994="OUT",$U994="TRF"),N($M994),0))</f>
        <v>0</v>
      </c>
      <c r="R994" s="32">
        <f>IF($B994="",0,IF($U994="IN",N($M994),0))</f>
        <v>0</v>
      </c>
      <c r="S994" s="33">
        <f>IF($B994="","",IF($M994="","⚠ مبلغ",IF($E994="","⚠ بانک عامل",IF(AND($U994="TRF",$F994=""),"⚠ بانک مقصد",IF(AND($V994&lt;&gt;"NONE",$V994&lt;&gt;"",$Z994=""),"⚠ طرف حساب","✓")))))</f>
        <v>0</v>
      </c>
      <c r="T994" s="29"/>
      <c r="U994" s="27">
        <f>IFERROR(VLOOKUP($D994,BankOpTbl,2,0),"")</f>
        <v>0</v>
      </c>
      <c r="V994" s="27">
        <f>IFERROR(VLOOKUP($D994,BankOpTbl,3,0),"")</f>
        <v>0</v>
      </c>
      <c r="W994" s="27">
        <f>IFERROR(VLOOKUP($D994,BankOpTbl,4,0),"")</f>
        <v>0</v>
      </c>
      <c r="X994" s="27">
        <f>IF($E994="","",IFERROR(VLOOKUP($E994,BankTbl,4,0),""))</f>
        <v>0</v>
      </c>
      <c r="Y994" s="27">
        <f>IF($F994="","",IFERROR(VLOOKUP($F994,BankTbl,4,0),""))</f>
        <v>0</v>
      </c>
      <c r="Z994" s="27">
        <f>IF($B994="","",IF($V994="PICK",LEFT($N994,5),IF($V994="FIXED",$W994,IF($V994="CODE",$H994,""))))</f>
        <v>0</v>
      </c>
    </row>
    <row r="995" spans="1:26" ht="21" customHeight="1">
      <c r="A995" s="27">
        <f>IF($B995="","",COUNTA($B$13:$B995))</f>
        <v>0</v>
      </c>
      <c r="B995" s="28"/>
      <c r="C995" s="28"/>
      <c r="D995" s="29"/>
      <c r="E995" s="29"/>
      <c r="F995" s="29"/>
      <c r="G995" s="28"/>
      <c r="H995" s="28"/>
      <c r="I995" s="30">
        <f>IF($H995="","",IFERROR(VLOOKUP($H995,AcctTbl,2,0),"کد ناشناخته"))</f>
        <v>0</v>
      </c>
      <c r="J995" s="27">
        <f>IF($H995="","",IFERROR(VLOOKUP($H995,AcctTbl,3,0),""))</f>
        <v>0</v>
      </c>
      <c r="K995" s="29"/>
      <c r="L995" s="28"/>
      <c r="M995" s="31"/>
      <c r="N995" s="29"/>
      <c r="O995" s="32">
        <f>IF($B995="",0,IF($U995="IN",N($M995),0))</f>
        <v>0</v>
      </c>
      <c r="P995" s="32">
        <f>IF($B995="",0,IF(OR($U995="OUT",$U995="TRF"),N($M995),0))</f>
        <v>0</v>
      </c>
      <c r="Q995" s="32">
        <f>IF($B995="",0,IF(OR($U995="OUT",$U995="TRF"),N($M995),0))</f>
        <v>0</v>
      </c>
      <c r="R995" s="32">
        <f>IF($B995="",0,IF($U995="IN",N($M995),0))</f>
        <v>0</v>
      </c>
      <c r="S995" s="33">
        <f>IF($B995="","",IF($M995="","⚠ مبلغ",IF($E995="","⚠ بانک عامل",IF(AND($U995="TRF",$F995=""),"⚠ بانک مقصد",IF(AND($V995&lt;&gt;"NONE",$V995&lt;&gt;"",$Z995=""),"⚠ طرف حساب","✓")))))</f>
        <v>0</v>
      </c>
      <c r="T995" s="29"/>
      <c r="U995" s="27">
        <f>IFERROR(VLOOKUP($D995,BankOpTbl,2,0),"")</f>
        <v>0</v>
      </c>
      <c r="V995" s="27">
        <f>IFERROR(VLOOKUP($D995,BankOpTbl,3,0),"")</f>
        <v>0</v>
      </c>
      <c r="W995" s="27">
        <f>IFERROR(VLOOKUP($D995,BankOpTbl,4,0),"")</f>
        <v>0</v>
      </c>
      <c r="X995" s="27">
        <f>IF($E995="","",IFERROR(VLOOKUP($E995,BankTbl,4,0),""))</f>
        <v>0</v>
      </c>
      <c r="Y995" s="27">
        <f>IF($F995="","",IFERROR(VLOOKUP($F995,BankTbl,4,0),""))</f>
        <v>0</v>
      </c>
      <c r="Z995" s="27">
        <f>IF($B995="","",IF($V995="PICK",LEFT($N995,5),IF($V995="FIXED",$W995,IF($V995="CODE",$H995,""))))</f>
        <v>0</v>
      </c>
    </row>
    <row r="996" spans="1:26" ht="21" customHeight="1">
      <c r="A996" s="27">
        <f>IF($B996="","",COUNTA($B$13:$B996))</f>
        <v>0</v>
      </c>
      <c r="B996" s="28"/>
      <c r="C996" s="28"/>
      <c r="D996" s="29"/>
      <c r="E996" s="29"/>
      <c r="F996" s="29"/>
      <c r="G996" s="28"/>
      <c r="H996" s="28"/>
      <c r="I996" s="30">
        <f>IF($H996="","",IFERROR(VLOOKUP($H996,AcctTbl,2,0),"کد ناشناخته"))</f>
        <v>0</v>
      </c>
      <c r="J996" s="27">
        <f>IF($H996="","",IFERROR(VLOOKUP($H996,AcctTbl,3,0),""))</f>
        <v>0</v>
      </c>
      <c r="K996" s="29"/>
      <c r="L996" s="28"/>
      <c r="M996" s="31"/>
      <c r="N996" s="29"/>
      <c r="O996" s="32">
        <f>IF($B996="",0,IF($U996="IN",N($M996),0))</f>
        <v>0</v>
      </c>
      <c r="P996" s="32">
        <f>IF($B996="",0,IF(OR($U996="OUT",$U996="TRF"),N($M996),0))</f>
        <v>0</v>
      </c>
      <c r="Q996" s="32">
        <f>IF($B996="",0,IF(OR($U996="OUT",$U996="TRF"),N($M996),0))</f>
        <v>0</v>
      </c>
      <c r="R996" s="32">
        <f>IF($B996="",0,IF($U996="IN",N($M996),0))</f>
        <v>0</v>
      </c>
      <c r="S996" s="33">
        <f>IF($B996="","",IF($M996="","⚠ مبلغ",IF($E996="","⚠ بانک عامل",IF(AND($U996="TRF",$F996=""),"⚠ بانک مقصد",IF(AND($V996&lt;&gt;"NONE",$V996&lt;&gt;"",$Z996=""),"⚠ طرف حساب","✓")))))</f>
        <v>0</v>
      </c>
      <c r="T996" s="29"/>
      <c r="U996" s="27">
        <f>IFERROR(VLOOKUP($D996,BankOpTbl,2,0),"")</f>
        <v>0</v>
      </c>
      <c r="V996" s="27">
        <f>IFERROR(VLOOKUP($D996,BankOpTbl,3,0),"")</f>
        <v>0</v>
      </c>
      <c r="W996" s="27">
        <f>IFERROR(VLOOKUP($D996,BankOpTbl,4,0),"")</f>
        <v>0</v>
      </c>
      <c r="X996" s="27">
        <f>IF($E996="","",IFERROR(VLOOKUP($E996,BankTbl,4,0),""))</f>
        <v>0</v>
      </c>
      <c r="Y996" s="27">
        <f>IF($F996="","",IFERROR(VLOOKUP($F996,BankTbl,4,0),""))</f>
        <v>0</v>
      </c>
      <c r="Z996" s="27">
        <f>IF($B996="","",IF($V996="PICK",LEFT($N996,5),IF($V996="FIXED",$W996,IF($V996="CODE",$H996,""))))</f>
        <v>0</v>
      </c>
    </row>
    <row r="997" spans="1:26" ht="21" customHeight="1">
      <c r="A997" s="27">
        <f>IF($B997="","",COUNTA($B$13:$B997))</f>
        <v>0</v>
      </c>
      <c r="B997" s="28"/>
      <c r="C997" s="28"/>
      <c r="D997" s="29"/>
      <c r="E997" s="29"/>
      <c r="F997" s="29"/>
      <c r="G997" s="28"/>
      <c r="H997" s="28"/>
      <c r="I997" s="30">
        <f>IF($H997="","",IFERROR(VLOOKUP($H997,AcctTbl,2,0),"کد ناشناخته"))</f>
        <v>0</v>
      </c>
      <c r="J997" s="27">
        <f>IF($H997="","",IFERROR(VLOOKUP($H997,AcctTbl,3,0),""))</f>
        <v>0</v>
      </c>
      <c r="K997" s="29"/>
      <c r="L997" s="28"/>
      <c r="M997" s="31"/>
      <c r="N997" s="29"/>
      <c r="O997" s="32">
        <f>IF($B997="",0,IF($U997="IN",N($M997),0))</f>
        <v>0</v>
      </c>
      <c r="P997" s="32">
        <f>IF($B997="",0,IF(OR($U997="OUT",$U997="TRF"),N($M997),0))</f>
        <v>0</v>
      </c>
      <c r="Q997" s="32">
        <f>IF($B997="",0,IF(OR($U997="OUT",$U997="TRF"),N($M997),0))</f>
        <v>0</v>
      </c>
      <c r="R997" s="32">
        <f>IF($B997="",0,IF($U997="IN",N($M997),0))</f>
        <v>0</v>
      </c>
      <c r="S997" s="33">
        <f>IF($B997="","",IF($M997="","⚠ مبلغ",IF($E997="","⚠ بانک عامل",IF(AND($U997="TRF",$F997=""),"⚠ بانک مقصد",IF(AND($V997&lt;&gt;"NONE",$V997&lt;&gt;"",$Z997=""),"⚠ طرف حساب","✓")))))</f>
        <v>0</v>
      </c>
      <c r="T997" s="29"/>
      <c r="U997" s="27">
        <f>IFERROR(VLOOKUP($D997,BankOpTbl,2,0),"")</f>
        <v>0</v>
      </c>
      <c r="V997" s="27">
        <f>IFERROR(VLOOKUP($D997,BankOpTbl,3,0),"")</f>
        <v>0</v>
      </c>
      <c r="W997" s="27">
        <f>IFERROR(VLOOKUP($D997,BankOpTbl,4,0),"")</f>
        <v>0</v>
      </c>
      <c r="X997" s="27">
        <f>IF($E997="","",IFERROR(VLOOKUP($E997,BankTbl,4,0),""))</f>
        <v>0</v>
      </c>
      <c r="Y997" s="27">
        <f>IF($F997="","",IFERROR(VLOOKUP($F997,BankTbl,4,0),""))</f>
        <v>0</v>
      </c>
      <c r="Z997" s="27">
        <f>IF($B997="","",IF($V997="PICK",LEFT($N997,5),IF($V997="FIXED",$W997,IF($V997="CODE",$H997,""))))</f>
        <v>0</v>
      </c>
    </row>
    <row r="998" spans="1:26" ht="21" customHeight="1">
      <c r="A998" s="27">
        <f>IF($B998="","",COUNTA($B$13:$B998))</f>
        <v>0</v>
      </c>
      <c r="B998" s="28"/>
      <c r="C998" s="28"/>
      <c r="D998" s="29"/>
      <c r="E998" s="29"/>
      <c r="F998" s="29"/>
      <c r="G998" s="28"/>
      <c r="H998" s="28"/>
      <c r="I998" s="30">
        <f>IF($H998="","",IFERROR(VLOOKUP($H998,AcctTbl,2,0),"کد ناشناخته"))</f>
        <v>0</v>
      </c>
      <c r="J998" s="27">
        <f>IF($H998="","",IFERROR(VLOOKUP($H998,AcctTbl,3,0),""))</f>
        <v>0</v>
      </c>
      <c r="K998" s="29"/>
      <c r="L998" s="28"/>
      <c r="M998" s="31"/>
      <c r="N998" s="29"/>
      <c r="O998" s="32">
        <f>IF($B998="",0,IF($U998="IN",N($M998),0))</f>
        <v>0</v>
      </c>
      <c r="P998" s="32">
        <f>IF($B998="",0,IF(OR($U998="OUT",$U998="TRF"),N($M998),0))</f>
        <v>0</v>
      </c>
      <c r="Q998" s="32">
        <f>IF($B998="",0,IF(OR($U998="OUT",$U998="TRF"),N($M998),0))</f>
        <v>0</v>
      </c>
      <c r="R998" s="32">
        <f>IF($B998="",0,IF($U998="IN",N($M998),0))</f>
        <v>0</v>
      </c>
      <c r="S998" s="33">
        <f>IF($B998="","",IF($M998="","⚠ مبلغ",IF($E998="","⚠ بانک عامل",IF(AND($U998="TRF",$F998=""),"⚠ بانک مقصد",IF(AND($V998&lt;&gt;"NONE",$V998&lt;&gt;"",$Z998=""),"⚠ طرف حساب","✓")))))</f>
        <v>0</v>
      </c>
      <c r="T998" s="29"/>
      <c r="U998" s="27">
        <f>IFERROR(VLOOKUP($D998,BankOpTbl,2,0),"")</f>
        <v>0</v>
      </c>
      <c r="V998" s="27">
        <f>IFERROR(VLOOKUP($D998,BankOpTbl,3,0),"")</f>
        <v>0</v>
      </c>
      <c r="W998" s="27">
        <f>IFERROR(VLOOKUP($D998,BankOpTbl,4,0),"")</f>
        <v>0</v>
      </c>
      <c r="X998" s="27">
        <f>IF($E998="","",IFERROR(VLOOKUP($E998,BankTbl,4,0),""))</f>
        <v>0</v>
      </c>
      <c r="Y998" s="27">
        <f>IF($F998="","",IFERROR(VLOOKUP($F998,BankTbl,4,0),""))</f>
        <v>0</v>
      </c>
      <c r="Z998" s="27">
        <f>IF($B998="","",IF($V998="PICK",LEFT($N998,5),IF($V998="FIXED",$W998,IF($V998="CODE",$H998,""))))</f>
        <v>0</v>
      </c>
    </row>
    <row r="999" spans="1:26" ht="21" customHeight="1">
      <c r="A999" s="27">
        <f>IF($B999="","",COUNTA($B$13:$B999))</f>
        <v>0</v>
      </c>
      <c r="B999" s="28"/>
      <c r="C999" s="28"/>
      <c r="D999" s="29"/>
      <c r="E999" s="29"/>
      <c r="F999" s="29"/>
      <c r="G999" s="28"/>
      <c r="H999" s="28"/>
      <c r="I999" s="30">
        <f>IF($H999="","",IFERROR(VLOOKUP($H999,AcctTbl,2,0),"کد ناشناخته"))</f>
        <v>0</v>
      </c>
      <c r="J999" s="27">
        <f>IF($H999="","",IFERROR(VLOOKUP($H999,AcctTbl,3,0),""))</f>
        <v>0</v>
      </c>
      <c r="K999" s="29"/>
      <c r="L999" s="28"/>
      <c r="M999" s="31"/>
      <c r="N999" s="29"/>
      <c r="O999" s="32">
        <f>IF($B999="",0,IF($U999="IN",N($M999),0))</f>
        <v>0</v>
      </c>
      <c r="P999" s="32">
        <f>IF($B999="",0,IF(OR($U999="OUT",$U999="TRF"),N($M999),0))</f>
        <v>0</v>
      </c>
      <c r="Q999" s="32">
        <f>IF($B999="",0,IF(OR($U999="OUT",$U999="TRF"),N($M999),0))</f>
        <v>0</v>
      </c>
      <c r="R999" s="32">
        <f>IF($B999="",0,IF($U999="IN",N($M999),0))</f>
        <v>0</v>
      </c>
      <c r="S999" s="33">
        <f>IF($B999="","",IF($M999="","⚠ مبلغ",IF($E999="","⚠ بانک عامل",IF(AND($U999="TRF",$F999=""),"⚠ بانک مقصد",IF(AND($V999&lt;&gt;"NONE",$V999&lt;&gt;"",$Z999=""),"⚠ طرف حساب","✓")))))</f>
        <v>0</v>
      </c>
      <c r="T999" s="29"/>
      <c r="U999" s="27">
        <f>IFERROR(VLOOKUP($D999,BankOpTbl,2,0),"")</f>
        <v>0</v>
      </c>
      <c r="V999" s="27">
        <f>IFERROR(VLOOKUP($D999,BankOpTbl,3,0),"")</f>
        <v>0</v>
      </c>
      <c r="W999" s="27">
        <f>IFERROR(VLOOKUP($D999,BankOpTbl,4,0),"")</f>
        <v>0</v>
      </c>
      <c r="X999" s="27">
        <f>IF($E999="","",IFERROR(VLOOKUP($E999,BankTbl,4,0),""))</f>
        <v>0</v>
      </c>
      <c r="Y999" s="27">
        <f>IF($F999="","",IFERROR(VLOOKUP($F999,BankTbl,4,0),""))</f>
        <v>0</v>
      </c>
      <c r="Z999" s="27">
        <f>IF($B999="","",IF($V999="PICK",LEFT($N999,5),IF($V999="FIXED",$W999,IF($V999="CODE",$H999,""))))</f>
        <v>0</v>
      </c>
    </row>
    <row r="1000" spans="1:26" ht="21" customHeight="1">
      <c r="A1000" s="27">
        <f>IF($B1000="","",COUNTA($B$13:$B1000))</f>
        <v>0</v>
      </c>
      <c r="B1000" s="28"/>
      <c r="C1000" s="28"/>
      <c r="D1000" s="29"/>
      <c r="E1000" s="29"/>
      <c r="F1000" s="29"/>
      <c r="G1000" s="28"/>
      <c r="H1000" s="28"/>
      <c r="I1000" s="30">
        <f>IF($H1000="","",IFERROR(VLOOKUP($H1000,AcctTbl,2,0),"کد ناشناخته"))</f>
        <v>0</v>
      </c>
      <c r="J1000" s="27">
        <f>IF($H1000="","",IFERROR(VLOOKUP($H1000,AcctTbl,3,0),""))</f>
        <v>0</v>
      </c>
      <c r="K1000" s="29"/>
      <c r="L1000" s="28"/>
      <c r="M1000" s="31"/>
      <c r="N1000" s="29"/>
      <c r="O1000" s="32">
        <f>IF($B1000="",0,IF($U1000="IN",N($M1000),0))</f>
        <v>0</v>
      </c>
      <c r="P1000" s="32">
        <f>IF($B1000="",0,IF(OR($U1000="OUT",$U1000="TRF"),N($M1000),0))</f>
        <v>0</v>
      </c>
      <c r="Q1000" s="32">
        <f>IF($B1000="",0,IF(OR($U1000="OUT",$U1000="TRF"),N($M1000),0))</f>
        <v>0</v>
      </c>
      <c r="R1000" s="32">
        <f>IF($B1000="",0,IF($U1000="IN",N($M1000),0))</f>
        <v>0</v>
      </c>
      <c r="S1000" s="33">
        <f>IF($B1000="","",IF($M1000="","⚠ مبلغ",IF($E1000="","⚠ بانک عامل",IF(AND($U1000="TRF",$F1000=""),"⚠ بانک مقصد",IF(AND($V1000&lt;&gt;"NONE",$V1000&lt;&gt;"",$Z1000=""),"⚠ طرف حساب","✓")))))</f>
        <v>0</v>
      </c>
      <c r="T1000" s="29"/>
      <c r="U1000" s="27">
        <f>IFERROR(VLOOKUP($D1000,BankOpTbl,2,0),"")</f>
        <v>0</v>
      </c>
      <c r="V1000" s="27">
        <f>IFERROR(VLOOKUP($D1000,BankOpTbl,3,0),"")</f>
        <v>0</v>
      </c>
      <c r="W1000" s="27">
        <f>IFERROR(VLOOKUP($D1000,BankOpTbl,4,0),"")</f>
        <v>0</v>
      </c>
      <c r="X1000" s="27">
        <f>IF($E1000="","",IFERROR(VLOOKUP($E1000,BankTbl,4,0),""))</f>
        <v>0</v>
      </c>
      <c r="Y1000" s="27">
        <f>IF($F1000="","",IFERROR(VLOOKUP($F1000,BankTbl,4,0),""))</f>
        <v>0</v>
      </c>
      <c r="Z1000" s="27">
        <f>IF($B1000="","",IF($V1000="PICK",LEFT($N1000,5),IF($V1000="FIXED",$W1000,IF($V1000="CODE",$H1000,""))))</f>
        <v>0</v>
      </c>
    </row>
    <row r="1001" spans="1:26" ht="21" customHeight="1">
      <c r="A1001" s="27">
        <f>IF($B1001="","",COUNTA($B$13:$B1001))</f>
        <v>0</v>
      </c>
      <c r="B1001" s="28"/>
      <c r="C1001" s="28"/>
      <c r="D1001" s="29"/>
      <c r="E1001" s="29"/>
      <c r="F1001" s="29"/>
      <c r="G1001" s="28"/>
      <c r="H1001" s="28"/>
      <c r="I1001" s="30">
        <f>IF($H1001="","",IFERROR(VLOOKUP($H1001,AcctTbl,2,0),"کد ناشناخته"))</f>
        <v>0</v>
      </c>
      <c r="J1001" s="27">
        <f>IF($H1001="","",IFERROR(VLOOKUP($H1001,AcctTbl,3,0),""))</f>
        <v>0</v>
      </c>
      <c r="K1001" s="29"/>
      <c r="L1001" s="28"/>
      <c r="M1001" s="31"/>
      <c r="N1001" s="29"/>
      <c r="O1001" s="32">
        <f>IF($B1001="",0,IF($U1001="IN",N($M1001),0))</f>
        <v>0</v>
      </c>
      <c r="P1001" s="32">
        <f>IF($B1001="",0,IF(OR($U1001="OUT",$U1001="TRF"),N($M1001),0))</f>
        <v>0</v>
      </c>
      <c r="Q1001" s="32">
        <f>IF($B1001="",0,IF(OR($U1001="OUT",$U1001="TRF"),N($M1001),0))</f>
        <v>0</v>
      </c>
      <c r="R1001" s="32">
        <f>IF($B1001="",0,IF($U1001="IN",N($M1001),0))</f>
        <v>0</v>
      </c>
      <c r="S1001" s="33">
        <f>IF($B1001="","",IF($M1001="","⚠ مبلغ",IF($E1001="","⚠ بانک عامل",IF(AND($U1001="TRF",$F1001=""),"⚠ بانک مقصد",IF(AND($V1001&lt;&gt;"NONE",$V1001&lt;&gt;"",$Z1001=""),"⚠ طرف حساب","✓")))))</f>
        <v>0</v>
      </c>
      <c r="T1001" s="29"/>
      <c r="U1001" s="27">
        <f>IFERROR(VLOOKUP($D1001,BankOpTbl,2,0),"")</f>
        <v>0</v>
      </c>
      <c r="V1001" s="27">
        <f>IFERROR(VLOOKUP($D1001,BankOpTbl,3,0),"")</f>
        <v>0</v>
      </c>
      <c r="W1001" s="27">
        <f>IFERROR(VLOOKUP($D1001,BankOpTbl,4,0),"")</f>
        <v>0</v>
      </c>
      <c r="X1001" s="27">
        <f>IF($E1001="","",IFERROR(VLOOKUP($E1001,BankTbl,4,0),""))</f>
        <v>0</v>
      </c>
      <c r="Y1001" s="27">
        <f>IF($F1001="","",IFERROR(VLOOKUP($F1001,BankTbl,4,0),""))</f>
        <v>0</v>
      </c>
      <c r="Z1001" s="27">
        <f>IF($B1001="","",IF($V1001="PICK",LEFT($N1001,5),IF($V1001="FIXED",$W1001,IF($V1001="CODE",$H1001,""))))</f>
        <v>0</v>
      </c>
    </row>
    <row r="1002" spans="1:26" ht="21" customHeight="1">
      <c r="A1002" s="27">
        <f>IF($B1002="","",COUNTA($B$13:$B1002))</f>
        <v>0</v>
      </c>
      <c r="B1002" s="28"/>
      <c r="C1002" s="28"/>
      <c r="D1002" s="29"/>
      <c r="E1002" s="29"/>
      <c r="F1002" s="29"/>
      <c r="G1002" s="28"/>
      <c r="H1002" s="28"/>
      <c r="I1002" s="30">
        <f>IF($H1002="","",IFERROR(VLOOKUP($H1002,AcctTbl,2,0),"کد ناشناخته"))</f>
        <v>0</v>
      </c>
      <c r="J1002" s="27">
        <f>IF($H1002="","",IFERROR(VLOOKUP($H1002,AcctTbl,3,0),""))</f>
        <v>0</v>
      </c>
      <c r="K1002" s="29"/>
      <c r="L1002" s="28"/>
      <c r="M1002" s="31"/>
      <c r="N1002" s="29"/>
      <c r="O1002" s="32">
        <f>IF($B1002="",0,IF($U1002="IN",N($M1002),0))</f>
        <v>0</v>
      </c>
      <c r="P1002" s="32">
        <f>IF($B1002="",0,IF(OR($U1002="OUT",$U1002="TRF"),N($M1002),0))</f>
        <v>0</v>
      </c>
      <c r="Q1002" s="32">
        <f>IF($B1002="",0,IF(OR($U1002="OUT",$U1002="TRF"),N($M1002),0))</f>
        <v>0</v>
      </c>
      <c r="R1002" s="32">
        <f>IF($B1002="",0,IF($U1002="IN",N($M1002),0))</f>
        <v>0</v>
      </c>
      <c r="S1002" s="33">
        <f>IF($B1002="","",IF($M1002="","⚠ مبلغ",IF($E1002="","⚠ بانک عامل",IF(AND($U1002="TRF",$F1002=""),"⚠ بانک مقصد",IF(AND($V1002&lt;&gt;"NONE",$V1002&lt;&gt;"",$Z1002=""),"⚠ طرف حساب","✓")))))</f>
        <v>0</v>
      </c>
      <c r="T1002" s="29"/>
      <c r="U1002" s="27">
        <f>IFERROR(VLOOKUP($D1002,BankOpTbl,2,0),"")</f>
        <v>0</v>
      </c>
      <c r="V1002" s="27">
        <f>IFERROR(VLOOKUP($D1002,BankOpTbl,3,0),"")</f>
        <v>0</v>
      </c>
      <c r="W1002" s="27">
        <f>IFERROR(VLOOKUP($D1002,BankOpTbl,4,0),"")</f>
        <v>0</v>
      </c>
      <c r="X1002" s="27">
        <f>IF($E1002="","",IFERROR(VLOOKUP($E1002,BankTbl,4,0),""))</f>
        <v>0</v>
      </c>
      <c r="Y1002" s="27">
        <f>IF($F1002="","",IFERROR(VLOOKUP($F1002,BankTbl,4,0),""))</f>
        <v>0</v>
      </c>
      <c r="Z1002" s="27">
        <f>IF($B1002="","",IF($V1002="PICK",LEFT($N1002,5),IF($V1002="FIXED",$W1002,IF($V1002="CODE",$H1002,""))))</f>
        <v>0</v>
      </c>
    </row>
    <row r="1003" spans="1:26" ht="21" customHeight="1">
      <c r="A1003" s="27">
        <f>IF($B1003="","",COUNTA($B$13:$B1003))</f>
        <v>0</v>
      </c>
      <c r="B1003" s="28"/>
      <c r="C1003" s="28"/>
      <c r="D1003" s="29"/>
      <c r="E1003" s="29"/>
      <c r="F1003" s="29"/>
      <c r="G1003" s="28"/>
      <c r="H1003" s="28"/>
      <c r="I1003" s="30">
        <f>IF($H1003="","",IFERROR(VLOOKUP($H1003,AcctTbl,2,0),"کد ناشناخته"))</f>
        <v>0</v>
      </c>
      <c r="J1003" s="27">
        <f>IF($H1003="","",IFERROR(VLOOKUP($H1003,AcctTbl,3,0),""))</f>
        <v>0</v>
      </c>
      <c r="K1003" s="29"/>
      <c r="L1003" s="28"/>
      <c r="M1003" s="31"/>
      <c r="N1003" s="29"/>
      <c r="O1003" s="32">
        <f>IF($B1003="",0,IF($U1003="IN",N($M1003),0))</f>
        <v>0</v>
      </c>
      <c r="P1003" s="32">
        <f>IF($B1003="",0,IF(OR($U1003="OUT",$U1003="TRF"),N($M1003),0))</f>
        <v>0</v>
      </c>
      <c r="Q1003" s="32">
        <f>IF($B1003="",0,IF(OR($U1003="OUT",$U1003="TRF"),N($M1003),0))</f>
        <v>0</v>
      </c>
      <c r="R1003" s="32">
        <f>IF($B1003="",0,IF($U1003="IN",N($M1003),0))</f>
        <v>0</v>
      </c>
      <c r="S1003" s="33">
        <f>IF($B1003="","",IF($M1003="","⚠ مبلغ",IF($E1003="","⚠ بانک عامل",IF(AND($U1003="TRF",$F1003=""),"⚠ بانک مقصد",IF(AND($V1003&lt;&gt;"NONE",$V1003&lt;&gt;"",$Z1003=""),"⚠ طرف حساب","✓")))))</f>
        <v>0</v>
      </c>
      <c r="T1003" s="29"/>
      <c r="U1003" s="27">
        <f>IFERROR(VLOOKUP($D1003,BankOpTbl,2,0),"")</f>
        <v>0</v>
      </c>
      <c r="V1003" s="27">
        <f>IFERROR(VLOOKUP($D1003,BankOpTbl,3,0),"")</f>
        <v>0</v>
      </c>
      <c r="W1003" s="27">
        <f>IFERROR(VLOOKUP($D1003,BankOpTbl,4,0),"")</f>
        <v>0</v>
      </c>
      <c r="X1003" s="27">
        <f>IF($E1003="","",IFERROR(VLOOKUP($E1003,BankTbl,4,0),""))</f>
        <v>0</v>
      </c>
      <c r="Y1003" s="27">
        <f>IF($F1003="","",IFERROR(VLOOKUP($F1003,BankTbl,4,0),""))</f>
        <v>0</v>
      </c>
      <c r="Z1003" s="27">
        <f>IF($B1003="","",IF($V1003="PICK",LEFT($N1003,5),IF($V1003="FIXED",$W1003,IF($V1003="CODE",$H1003,""))))</f>
        <v>0</v>
      </c>
    </row>
    <row r="1004" spans="1:26" ht="21" customHeight="1">
      <c r="A1004" s="27">
        <f>IF($B1004="","",COUNTA($B$13:$B1004))</f>
        <v>0</v>
      </c>
      <c r="B1004" s="28"/>
      <c r="C1004" s="28"/>
      <c r="D1004" s="29"/>
      <c r="E1004" s="29"/>
      <c r="F1004" s="29"/>
      <c r="G1004" s="28"/>
      <c r="H1004" s="28"/>
      <c r="I1004" s="30">
        <f>IF($H1004="","",IFERROR(VLOOKUP($H1004,AcctTbl,2,0),"کد ناشناخته"))</f>
        <v>0</v>
      </c>
      <c r="J1004" s="27">
        <f>IF($H1004="","",IFERROR(VLOOKUP($H1004,AcctTbl,3,0),""))</f>
        <v>0</v>
      </c>
      <c r="K1004" s="29"/>
      <c r="L1004" s="28"/>
      <c r="M1004" s="31"/>
      <c r="N1004" s="29"/>
      <c r="O1004" s="32">
        <f>IF($B1004="",0,IF($U1004="IN",N($M1004),0))</f>
        <v>0</v>
      </c>
      <c r="P1004" s="32">
        <f>IF($B1004="",0,IF(OR($U1004="OUT",$U1004="TRF"),N($M1004),0))</f>
        <v>0</v>
      </c>
      <c r="Q1004" s="32">
        <f>IF($B1004="",0,IF(OR($U1004="OUT",$U1004="TRF"),N($M1004),0))</f>
        <v>0</v>
      </c>
      <c r="R1004" s="32">
        <f>IF($B1004="",0,IF($U1004="IN",N($M1004),0))</f>
        <v>0</v>
      </c>
      <c r="S1004" s="33">
        <f>IF($B1004="","",IF($M1004="","⚠ مبلغ",IF($E1004="","⚠ بانک عامل",IF(AND($U1004="TRF",$F1004=""),"⚠ بانک مقصد",IF(AND($V1004&lt;&gt;"NONE",$V1004&lt;&gt;"",$Z1004=""),"⚠ طرف حساب","✓")))))</f>
        <v>0</v>
      </c>
      <c r="T1004" s="29"/>
      <c r="U1004" s="27">
        <f>IFERROR(VLOOKUP($D1004,BankOpTbl,2,0),"")</f>
        <v>0</v>
      </c>
      <c r="V1004" s="27">
        <f>IFERROR(VLOOKUP($D1004,BankOpTbl,3,0),"")</f>
        <v>0</v>
      </c>
      <c r="W1004" s="27">
        <f>IFERROR(VLOOKUP($D1004,BankOpTbl,4,0),"")</f>
        <v>0</v>
      </c>
      <c r="X1004" s="27">
        <f>IF($E1004="","",IFERROR(VLOOKUP($E1004,BankTbl,4,0),""))</f>
        <v>0</v>
      </c>
      <c r="Y1004" s="27">
        <f>IF($F1004="","",IFERROR(VLOOKUP($F1004,BankTbl,4,0),""))</f>
        <v>0</v>
      </c>
      <c r="Z1004" s="27">
        <f>IF($B1004="","",IF($V1004="PICK",LEFT($N1004,5),IF($V1004="FIXED",$W1004,IF($V1004="CODE",$H1004,""))))</f>
        <v>0</v>
      </c>
    </row>
    <row r="1005" spans="1:26" ht="21" customHeight="1">
      <c r="A1005" s="27">
        <f>IF($B1005="","",COUNTA($B$13:$B1005))</f>
        <v>0</v>
      </c>
      <c r="B1005" s="28"/>
      <c r="C1005" s="28"/>
      <c r="D1005" s="29"/>
      <c r="E1005" s="29"/>
      <c r="F1005" s="29"/>
      <c r="G1005" s="28"/>
      <c r="H1005" s="28"/>
      <c r="I1005" s="30">
        <f>IF($H1005="","",IFERROR(VLOOKUP($H1005,AcctTbl,2,0),"کد ناشناخته"))</f>
        <v>0</v>
      </c>
      <c r="J1005" s="27">
        <f>IF($H1005="","",IFERROR(VLOOKUP($H1005,AcctTbl,3,0),""))</f>
        <v>0</v>
      </c>
      <c r="K1005" s="29"/>
      <c r="L1005" s="28"/>
      <c r="M1005" s="31"/>
      <c r="N1005" s="29"/>
      <c r="O1005" s="32">
        <f>IF($B1005="",0,IF($U1005="IN",N($M1005),0))</f>
        <v>0</v>
      </c>
      <c r="P1005" s="32">
        <f>IF($B1005="",0,IF(OR($U1005="OUT",$U1005="TRF"),N($M1005),0))</f>
        <v>0</v>
      </c>
      <c r="Q1005" s="32">
        <f>IF($B1005="",0,IF(OR($U1005="OUT",$U1005="TRF"),N($M1005),0))</f>
        <v>0</v>
      </c>
      <c r="R1005" s="32">
        <f>IF($B1005="",0,IF($U1005="IN",N($M1005),0))</f>
        <v>0</v>
      </c>
      <c r="S1005" s="33">
        <f>IF($B1005="","",IF($M1005="","⚠ مبلغ",IF($E1005="","⚠ بانک عامل",IF(AND($U1005="TRF",$F1005=""),"⚠ بانک مقصد",IF(AND($V1005&lt;&gt;"NONE",$V1005&lt;&gt;"",$Z1005=""),"⚠ طرف حساب","✓")))))</f>
        <v>0</v>
      </c>
      <c r="T1005" s="29"/>
      <c r="U1005" s="27">
        <f>IFERROR(VLOOKUP($D1005,BankOpTbl,2,0),"")</f>
        <v>0</v>
      </c>
      <c r="V1005" s="27">
        <f>IFERROR(VLOOKUP($D1005,BankOpTbl,3,0),"")</f>
        <v>0</v>
      </c>
      <c r="W1005" s="27">
        <f>IFERROR(VLOOKUP($D1005,BankOpTbl,4,0),"")</f>
        <v>0</v>
      </c>
      <c r="X1005" s="27">
        <f>IF($E1005="","",IFERROR(VLOOKUP($E1005,BankTbl,4,0),""))</f>
        <v>0</v>
      </c>
      <c r="Y1005" s="27">
        <f>IF($F1005="","",IFERROR(VLOOKUP($F1005,BankTbl,4,0),""))</f>
        <v>0</v>
      </c>
      <c r="Z1005" s="27">
        <f>IF($B1005="","",IF($V1005="PICK",LEFT($N1005,5),IF($V1005="FIXED",$W1005,IF($V1005="CODE",$H1005,""))))</f>
        <v>0</v>
      </c>
    </row>
    <row r="1006" spans="1:26" ht="21" customHeight="1">
      <c r="A1006" s="27">
        <f>IF($B1006="","",COUNTA($B$13:$B1006))</f>
        <v>0</v>
      </c>
      <c r="B1006" s="28"/>
      <c r="C1006" s="28"/>
      <c r="D1006" s="29"/>
      <c r="E1006" s="29"/>
      <c r="F1006" s="29"/>
      <c r="G1006" s="28"/>
      <c r="H1006" s="28"/>
      <c r="I1006" s="30">
        <f>IF($H1006="","",IFERROR(VLOOKUP($H1006,AcctTbl,2,0),"کد ناشناخته"))</f>
        <v>0</v>
      </c>
      <c r="J1006" s="27">
        <f>IF($H1006="","",IFERROR(VLOOKUP($H1006,AcctTbl,3,0),""))</f>
        <v>0</v>
      </c>
      <c r="K1006" s="29"/>
      <c r="L1006" s="28"/>
      <c r="M1006" s="31"/>
      <c r="N1006" s="29"/>
      <c r="O1006" s="32">
        <f>IF($B1006="",0,IF($U1006="IN",N($M1006),0))</f>
        <v>0</v>
      </c>
      <c r="P1006" s="32">
        <f>IF($B1006="",0,IF(OR($U1006="OUT",$U1006="TRF"),N($M1006),0))</f>
        <v>0</v>
      </c>
      <c r="Q1006" s="32">
        <f>IF($B1006="",0,IF(OR($U1006="OUT",$U1006="TRF"),N($M1006),0))</f>
        <v>0</v>
      </c>
      <c r="R1006" s="32">
        <f>IF($B1006="",0,IF($U1006="IN",N($M1006),0))</f>
        <v>0</v>
      </c>
      <c r="S1006" s="33">
        <f>IF($B1006="","",IF($M1006="","⚠ مبلغ",IF($E1006="","⚠ بانک عامل",IF(AND($U1006="TRF",$F1006=""),"⚠ بانک مقصد",IF(AND($V1006&lt;&gt;"NONE",$V1006&lt;&gt;"",$Z1006=""),"⚠ طرف حساب","✓")))))</f>
        <v>0</v>
      </c>
      <c r="T1006" s="29"/>
      <c r="U1006" s="27">
        <f>IFERROR(VLOOKUP($D1006,BankOpTbl,2,0),"")</f>
        <v>0</v>
      </c>
      <c r="V1006" s="27">
        <f>IFERROR(VLOOKUP($D1006,BankOpTbl,3,0),"")</f>
        <v>0</v>
      </c>
      <c r="W1006" s="27">
        <f>IFERROR(VLOOKUP($D1006,BankOpTbl,4,0),"")</f>
        <v>0</v>
      </c>
      <c r="X1006" s="27">
        <f>IF($E1006="","",IFERROR(VLOOKUP($E1006,BankTbl,4,0),""))</f>
        <v>0</v>
      </c>
      <c r="Y1006" s="27">
        <f>IF($F1006="","",IFERROR(VLOOKUP($F1006,BankTbl,4,0),""))</f>
        <v>0</v>
      </c>
      <c r="Z1006" s="27">
        <f>IF($B1006="","",IF($V1006="PICK",LEFT($N1006,5),IF($V1006="FIXED",$W1006,IF($V1006="CODE",$H1006,""))))</f>
        <v>0</v>
      </c>
    </row>
    <row r="1007" spans="1:26" ht="21" customHeight="1">
      <c r="A1007" s="27">
        <f>IF($B1007="","",COUNTA($B$13:$B1007))</f>
        <v>0</v>
      </c>
      <c r="B1007" s="28"/>
      <c r="C1007" s="28"/>
      <c r="D1007" s="29"/>
      <c r="E1007" s="29"/>
      <c r="F1007" s="29"/>
      <c r="G1007" s="28"/>
      <c r="H1007" s="28"/>
      <c r="I1007" s="30">
        <f>IF($H1007="","",IFERROR(VLOOKUP($H1007,AcctTbl,2,0),"کد ناشناخته"))</f>
        <v>0</v>
      </c>
      <c r="J1007" s="27">
        <f>IF($H1007="","",IFERROR(VLOOKUP($H1007,AcctTbl,3,0),""))</f>
        <v>0</v>
      </c>
      <c r="K1007" s="29"/>
      <c r="L1007" s="28"/>
      <c r="M1007" s="31"/>
      <c r="N1007" s="29"/>
      <c r="O1007" s="32">
        <f>IF($B1007="",0,IF($U1007="IN",N($M1007),0))</f>
        <v>0</v>
      </c>
      <c r="P1007" s="32">
        <f>IF($B1007="",0,IF(OR($U1007="OUT",$U1007="TRF"),N($M1007),0))</f>
        <v>0</v>
      </c>
      <c r="Q1007" s="32">
        <f>IF($B1007="",0,IF(OR($U1007="OUT",$U1007="TRF"),N($M1007),0))</f>
        <v>0</v>
      </c>
      <c r="R1007" s="32">
        <f>IF($B1007="",0,IF($U1007="IN",N($M1007),0))</f>
        <v>0</v>
      </c>
      <c r="S1007" s="33">
        <f>IF($B1007="","",IF($M1007="","⚠ مبلغ",IF($E1007="","⚠ بانک عامل",IF(AND($U1007="TRF",$F1007=""),"⚠ بانک مقصد",IF(AND($V1007&lt;&gt;"NONE",$V1007&lt;&gt;"",$Z1007=""),"⚠ طرف حساب","✓")))))</f>
        <v>0</v>
      </c>
      <c r="T1007" s="29"/>
      <c r="U1007" s="27">
        <f>IFERROR(VLOOKUP($D1007,BankOpTbl,2,0),"")</f>
        <v>0</v>
      </c>
      <c r="V1007" s="27">
        <f>IFERROR(VLOOKUP($D1007,BankOpTbl,3,0),"")</f>
        <v>0</v>
      </c>
      <c r="W1007" s="27">
        <f>IFERROR(VLOOKUP($D1007,BankOpTbl,4,0),"")</f>
        <v>0</v>
      </c>
      <c r="X1007" s="27">
        <f>IF($E1007="","",IFERROR(VLOOKUP($E1007,BankTbl,4,0),""))</f>
        <v>0</v>
      </c>
      <c r="Y1007" s="27">
        <f>IF($F1007="","",IFERROR(VLOOKUP($F1007,BankTbl,4,0),""))</f>
        <v>0</v>
      </c>
      <c r="Z1007" s="27">
        <f>IF($B1007="","",IF($V1007="PICK",LEFT($N1007,5),IF($V1007="FIXED",$W1007,IF($V1007="CODE",$H1007,""))))</f>
        <v>0</v>
      </c>
    </row>
    <row r="1008" spans="1:26" ht="21" customHeight="1">
      <c r="A1008" s="27">
        <f>IF($B1008="","",COUNTA($B$13:$B1008))</f>
        <v>0</v>
      </c>
      <c r="B1008" s="28"/>
      <c r="C1008" s="28"/>
      <c r="D1008" s="29"/>
      <c r="E1008" s="29"/>
      <c r="F1008" s="29"/>
      <c r="G1008" s="28"/>
      <c r="H1008" s="28"/>
      <c r="I1008" s="30">
        <f>IF($H1008="","",IFERROR(VLOOKUP($H1008,AcctTbl,2,0),"کد ناشناخته"))</f>
        <v>0</v>
      </c>
      <c r="J1008" s="27">
        <f>IF($H1008="","",IFERROR(VLOOKUP($H1008,AcctTbl,3,0),""))</f>
        <v>0</v>
      </c>
      <c r="K1008" s="29"/>
      <c r="L1008" s="28"/>
      <c r="M1008" s="31"/>
      <c r="N1008" s="29"/>
      <c r="O1008" s="32">
        <f>IF($B1008="",0,IF($U1008="IN",N($M1008),0))</f>
        <v>0</v>
      </c>
      <c r="P1008" s="32">
        <f>IF($B1008="",0,IF(OR($U1008="OUT",$U1008="TRF"),N($M1008),0))</f>
        <v>0</v>
      </c>
      <c r="Q1008" s="32">
        <f>IF($B1008="",0,IF(OR($U1008="OUT",$U1008="TRF"),N($M1008),0))</f>
        <v>0</v>
      </c>
      <c r="R1008" s="32">
        <f>IF($B1008="",0,IF($U1008="IN",N($M1008),0))</f>
        <v>0</v>
      </c>
      <c r="S1008" s="33">
        <f>IF($B1008="","",IF($M1008="","⚠ مبلغ",IF($E1008="","⚠ بانک عامل",IF(AND($U1008="TRF",$F1008=""),"⚠ بانک مقصد",IF(AND($V1008&lt;&gt;"NONE",$V1008&lt;&gt;"",$Z1008=""),"⚠ طرف حساب","✓")))))</f>
        <v>0</v>
      </c>
      <c r="T1008" s="29"/>
      <c r="U1008" s="27">
        <f>IFERROR(VLOOKUP($D1008,BankOpTbl,2,0),"")</f>
        <v>0</v>
      </c>
      <c r="V1008" s="27">
        <f>IFERROR(VLOOKUP($D1008,BankOpTbl,3,0),"")</f>
        <v>0</v>
      </c>
      <c r="W1008" s="27">
        <f>IFERROR(VLOOKUP($D1008,BankOpTbl,4,0),"")</f>
        <v>0</v>
      </c>
      <c r="X1008" s="27">
        <f>IF($E1008="","",IFERROR(VLOOKUP($E1008,BankTbl,4,0),""))</f>
        <v>0</v>
      </c>
      <c r="Y1008" s="27">
        <f>IF($F1008="","",IFERROR(VLOOKUP($F1008,BankTbl,4,0),""))</f>
        <v>0</v>
      </c>
      <c r="Z1008" s="27">
        <f>IF($B1008="","",IF($V1008="PICK",LEFT($N1008,5),IF($V1008="FIXED",$W1008,IF($V1008="CODE",$H1008,""))))</f>
        <v>0</v>
      </c>
    </row>
    <row r="1009" spans="1:26" ht="21" customHeight="1">
      <c r="A1009" s="27">
        <f>IF($B1009="","",COUNTA($B$13:$B1009))</f>
        <v>0</v>
      </c>
      <c r="B1009" s="28"/>
      <c r="C1009" s="28"/>
      <c r="D1009" s="29"/>
      <c r="E1009" s="29"/>
      <c r="F1009" s="29"/>
      <c r="G1009" s="28"/>
      <c r="H1009" s="28"/>
      <c r="I1009" s="30">
        <f>IF($H1009="","",IFERROR(VLOOKUP($H1009,AcctTbl,2,0),"کد ناشناخته"))</f>
        <v>0</v>
      </c>
      <c r="J1009" s="27">
        <f>IF($H1009="","",IFERROR(VLOOKUP($H1009,AcctTbl,3,0),""))</f>
        <v>0</v>
      </c>
      <c r="K1009" s="29"/>
      <c r="L1009" s="28"/>
      <c r="M1009" s="31"/>
      <c r="N1009" s="29"/>
      <c r="O1009" s="32">
        <f>IF($B1009="",0,IF($U1009="IN",N($M1009),0))</f>
        <v>0</v>
      </c>
      <c r="P1009" s="32">
        <f>IF($B1009="",0,IF(OR($U1009="OUT",$U1009="TRF"),N($M1009),0))</f>
        <v>0</v>
      </c>
      <c r="Q1009" s="32">
        <f>IF($B1009="",0,IF(OR($U1009="OUT",$U1009="TRF"),N($M1009),0))</f>
        <v>0</v>
      </c>
      <c r="R1009" s="32">
        <f>IF($B1009="",0,IF($U1009="IN",N($M1009),0))</f>
        <v>0</v>
      </c>
      <c r="S1009" s="33">
        <f>IF($B1009="","",IF($M1009="","⚠ مبلغ",IF($E1009="","⚠ بانک عامل",IF(AND($U1009="TRF",$F1009=""),"⚠ بانک مقصد",IF(AND($V1009&lt;&gt;"NONE",$V1009&lt;&gt;"",$Z1009=""),"⚠ طرف حساب","✓")))))</f>
        <v>0</v>
      </c>
      <c r="T1009" s="29"/>
      <c r="U1009" s="27">
        <f>IFERROR(VLOOKUP($D1009,BankOpTbl,2,0),"")</f>
        <v>0</v>
      </c>
      <c r="V1009" s="27">
        <f>IFERROR(VLOOKUP($D1009,BankOpTbl,3,0),"")</f>
        <v>0</v>
      </c>
      <c r="W1009" s="27">
        <f>IFERROR(VLOOKUP($D1009,BankOpTbl,4,0),"")</f>
        <v>0</v>
      </c>
      <c r="X1009" s="27">
        <f>IF($E1009="","",IFERROR(VLOOKUP($E1009,BankTbl,4,0),""))</f>
        <v>0</v>
      </c>
      <c r="Y1009" s="27">
        <f>IF($F1009="","",IFERROR(VLOOKUP($F1009,BankTbl,4,0),""))</f>
        <v>0</v>
      </c>
      <c r="Z1009" s="27">
        <f>IF($B1009="","",IF($V1009="PICK",LEFT($N1009,5),IF($V1009="FIXED",$W1009,IF($V1009="CODE",$H1009,""))))</f>
        <v>0</v>
      </c>
    </row>
    <row r="1010" spans="1:26" ht="21" customHeight="1">
      <c r="A1010" s="27">
        <f>IF($B1010="","",COUNTA($B$13:$B1010))</f>
        <v>0</v>
      </c>
      <c r="B1010" s="28"/>
      <c r="C1010" s="28"/>
      <c r="D1010" s="29"/>
      <c r="E1010" s="29"/>
      <c r="F1010" s="29"/>
      <c r="G1010" s="28"/>
      <c r="H1010" s="28"/>
      <c r="I1010" s="30">
        <f>IF($H1010="","",IFERROR(VLOOKUP($H1010,AcctTbl,2,0),"کد ناشناخته"))</f>
        <v>0</v>
      </c>
      <c r="J1010" s="27">
        <f>IF($H1010="","",IFERROR(VLOOKUP($H1010,AcctTbl,3,0),""))</f>
        <v>0</v>
      </c>
      <c r="K1010" s="29"/>
      <c r="L1010" s="28"/>
      <c r="M1010" s="31"/>
      <c r="N1010" s="29"/>
      <c r="O1010" s="32">
        <f>IF($B1010="",0,IF($U1010="IN",N($M1010),0))</f>
        <v>0</v>
      </c>
      <c r="P1010" s="32">
        <f>IF($B1010="",0,IF(OR($U1010="OUT",$U1010="TRF"),N($M1010),0))</f>
        <v>0</v>
      </c>
      <c r="Q1010" s="32">
        <f>IF($B1010="",0,IF(OR($U1010="OUT",$U1010="TRF"),N($M1010),0))</f>
        <v>0</v>
      </c>
      <c r="R1010" s="32">
        <f>IF($B1010="",0,IF($U1010="IN",N($M1010),0))</f>
        <v>0</v>
      </c>
      <c r="S1010" s="33">
        <f>IF($B1010="","",IF($M1010="","⚠ مبلغ",IF($E1010="","⚠ بانک عامل",IF(AND($U1010="TRF",$F1010=""),"⚠ بانک مقصد",IF(AND($V1010&lt;&gt;"NONE",$V1010&lt;&gt;"",$Z1010=""),"⚠ طرف حساب","✓")))))</f>
        <v>0</v>
      </c>
      <c r="T1010" s="29"/>
      <c r="U1010" s="27">
        <f>IFERROR(VLOOKUP($D1010,BankOpTbl,2,0),"")</f>
        <v>0</v>
      </c>
      <c r="V1010" s="27">
        <f>IFERROR(VLOOKUP($D1010,BankOpTbl,3,0),"")</f>
        <v>0</v>
      </c>
      <c r="W1010" s="27">
        <f>IFERROR(VLOOKUP($D1010,BankOpTbl,4,0),"")</f>
        <v>0</v>
      </c>
      <c r="X1010" s="27">
        <f>IF($E1010="","",IFERROR(VLOOKUP($E1010,BankTbl,4,0),""))</f>
        <v>0</v>
      </c>
      <c r="Y1010" s="27">
        <f>IF($F1010="","",IFERROR(VLOOKUP($F1010,BankTbl,4,0),""))</f>
        <v>0</v>
      </c>
      <c r="Z1010" s="27">
        <f>IF($B1010="","",IF($V1010="PICK",LEFT($N1010,5),IF($V1010="FIXED",$W1010,IF($V1010="CODE",$H1010,""))))</f>
        <v>0</v>
      </c>
    </row>
    <row r="1011" spans="1:26" ht="21" customHeight="1">
      <c r="A1011" s="27">
        <f>IF($B1011="","",COUNTA($B$13:$B1011))</f>
        <v>0</v>
      </c>
      <c r="B1011" s="28"/>
      <c r="C1011" s="28"/>
      <c r="D1011" s="29"/>
      <c r="E1011" s="29"/>
      <c r="F1011" s="29"/>
      <c r="G1011" s="28"/>
      <c r="H1011" s="28"/>
      <c r="I1011" s="30">
        <f>IF($H1011="","",IFERROR(VLOOKUP($H1011,AcctTbl,2,0),"کد ناشناخته"))</f>
        <v>0</v>
      </c>
      <c r="J1011" s="27">
        <f>IF($H1011="","",IFERROR(VLOOKUP($H1011,AcctTbl,3,0),""))</f>
        <v>0</v>
      </c>
      <c r="K1011" s="29"/>
      <c r="L1011" s="28"/>
      <c r="M1011" s="31"/>
      <c r="N1011" s="29"/>
      <c r="O1011" s="32">
        <f>IF($B1011="",0,IF($U1011="IN",N($M1011),0))</f>
        <v>0</v>
      </c>
      <c r="P1011" s="32">
        <f>IF($B1011="",0,IF(OR($U1011="OUT",$U1011="TRF"),N($M1011),0))</f>
        <v>0</v>
      </c>
      <c r="Q1011" s="32">
        <f>IF($B1011="",0,IF(OR($U1011="OUT",$U1011="TRF"),N($M1011),0))</f>
        <v>0</v>
      </c>
      <c r="R1011" s="32">
        <f>IF($B1011="",0,IF($U1011="IN",N($M1011),0))</f>
        <v>0</v>
      </c>
      <c r="S1011" s="33">
        <f>IF($B1011="","",IF($M1011="","⚠ مبلغ",IF($E1011="","⚠ بانک عامل",IF(AND($U1011="TRF",$F1011=""),"⚠ بانک مقصد",IF(AND($V1011&lt;&gt;"NONE",$V1011&lt;&gt;"",$Z1011=""),"⚠ طرف حساب","✓")))))</f>
        <v>0</v>
      </c>
      <c r="T1011" s="29"/>
      <c r="U1011" s="27">
        <f>IFERROR(VLOOKUP($D1011,BankOpTbl,2,0),"")</f>
        <v>0</v>
      </c>
      <c r="V1011" s="27">
        <f>IFERROR(VLOOKUP($D1011,BankOpTbl,3,0),"")</f>
        <v>0</v>
      </c>
      <c r="W1011" s="27">
        <f>IFERROR(VLOOKUP($D1011,BankOpTbl,4,0),"")</f>
        <v>0</v>
      </c>
      <c r="X1011" s="27">
        <f>IF($E1011="","",IFERROR(VLOOKUP($E1011,BankTbl,4,0),""))</f>
        <v>0</v>
      </c>
      <c r="Y1011" s="27">
        <f>IF($F1011="","",IFERROR(VLOOKUP($F1011,BankTbl,4,0),""))</f>
        <v>0</v>
      </c>
      <c r="Z1011" s="27">
        <f>IF($B1011="","",IF($V1011="PICK",LEFT($N1011,5),IF($V1011="FIXED",$W1011,IF($V1011="CODE",$H1011,""))))</f>
        <v>0</v>
      </c>
    </row>
    <row r="1012" spans="1:26" ht="21" customHeight="1">
      <c r="A1012" s="27">
        <f>IF($B1012="","",COUNTA($B$13:$B1012))</f>
        <v>0</v>
      </c>
      <c r="B1012" s="28"/>
      <c r="C1012" s="28"/>
      <c r="D1012" s="29"/>
      <c r="E1012" s="29"/>
      <c r="F1012" s="29"/>
      <c r="G1012" s="28"/>
      <c r="H1012" s="28"/>
      <c r="I1012" s="30">
        <f>IF($H1012="","",IFERROR(VLOOKUP($H1012,AcctTbl,2,0),"کد ناشناخته"))</f>
        <v>0</v>
      </c>
      <c r="J1012" s="27">
        <f>IF($H1012="","",IFERROR(VLOOKUP($H1012,AcctTbl,3,0),""))</f>
        <v>0</v>
      </c>
      <c r="K1012" s="29"/>
      <c r="L1012" s="28"/>
      <c r="M1012" s="31"/>
      <c r="N1012" s="29"/>
      <c r="O1012" s="32">
        <f>IF($B1012="",0,IF($U1012="IN",N($M1012),0))</f>
        <v>0</v>
      </c>
      <c r="P1012" s="32">
        <f>IF($B1012="",0,IF(OR($U1012="OUT",$U1012="TRF"),N($M1012),0))</f>
        <v>0</v>
      </c>
      <c r="Q1012" s="32">
        <f>IF($B1012="",0,IF(OR($U1012="OUT",$U1012="TRF"),N($M1012),0))</f>
        <v>0</v>
      </c>
      <c r="R1012" s="32">
        <f>IF($B1012="",0,IF($U1012="IN",N($M1012),0))</f>
        <v>0</v>
      </c>
      <c r="S1012" s="33">
        <f>IF($B1012="","",IF($M1012="","⚠ مبلغ",IF($E1012="","⚠ بانک عامل",IF(AND($U1012="TRF",$F1012=""),"⚠ بانک مقصد",IF(AND($V1012&lt;&gt;"NONE",$V1012&lt;&gt;"",$Z1012=""),"⚠ طرف حساب","✓")))))</f>
        <v>0</v>
      </c>
      <c r="T1012" s="29"/>
      <c r="U1012" s="27">
        <f>IFERROR(VLOOKUP($D1012,BankOpTbl,2,0),"")</f>
        <v>0</v>
      </c>
      <c r="V1012" s="27">
        <f>IFERROR(VLOOKUP($D1012,BankOpTbl,3,0),"")</f>
        <v>0</v>
      </c>
      <c r="W1012" s="27">
        <f>IFERROR(VLOOKUP($D1012,BankOpTbl,4,0),"")</f>
        <v>0</v>
      </c>
      <c r="X1012" s="27">
        <f>IF($E1012="","",IFERROR(VLOOKUP($E1012,BankTbl,4,0),""))</f>
        <v>0</v>
      </c>
      <c r="Y1012" s="27">
        <f>IF($F1012="","",IFERROR(VLOOKUP($F1012,BankTbl,4,0),""))</f>
        <v>0</v>
      </c>
      <c r="Z1012" s="27">
        <f>IF($B1012="","",IF($V1012="PICK",LEFT($N1012,5),IF($V1012="FIXED",$W1012,IF($V1012="CODE",$H1012,""))))</f>
        <v>0</v>
      </c>
    </row>
    <row r="1013" spans="1:26" ht="21" customHeight="1">
      <c r="A1013" s="27">
        <f>IF($B1013="","",COUNTA($B$13:$B1013))</f>
        <v>0</v>
      </c>
      <c r="B1013" s="28"/>
      <c r="C1013" s="28"/>
      <c r="D1013" s="29"/>
      <c r="E1013" s="29"/>
      <c r="F1013" s="29"/>
      <c r="G1013" s="28"/>
      <c r="H1013" s="28"/>
      <c r="I1013" s="30">
        <f>IF($H1013="","",IFERROR(VLOOKUP($H1013,AcctTbl,2,0),"کد ناشناخته"))</f>
        <v>0</v>
      </c>
      <c r="J1013" s="27">
        <f>IF($H1013="","",IFERROR(VLOOKUP($H1013,AcctTbl,3,0),""))</f>
        <v>0</v>
      </c>
      <c r="K1013" s="29"/>
      <c r="L1013" s="28"/>
      <c r="M1013" s="31"/>
      <c r="N1013" s="29"/>
      <c r="O1013" s="32">
        <f>IF($B1013="",0,IF($U1013="IN",N($M1013),0))</f>
        <v>0</v>
      </c>
      <c r="P1013" s="32">
        <f>IF($B1013="",0,IF(OR($U1013="OUT",$U1013="TRF"),N($M1013),0))</f>
        <v>0</v>
      </c>
      <c r="Q1013" s="32">
        <f>IF($B1013="",0,IF(OR($U1013="OUT",$U1013="TRF"),N($M1013),0))</f>
        <v>0</v>
      </c>
      <c r="R1013" s="32">
        <f>IF($B1013="",0,IF($U1013="IN",N($M1013),0))</f>
        <v>0</v>
      </c>
      <c r="S1013" s="33">
        <f>IF($B1013="","",IF($M1013="","⚠ مبلغ",IF($E1013="","⚠ بانک عامل",IF(AND($U1013="TRF",$F1013=""),"⚠ بانک مقصد",IF(AND($V1013&lt;&gt;"NONE",$V1013&lt;&gt;"",$Z1013=""),"⚠ طرف حساب","✓")))))</f>
        <v>0</v>
      </c>
      <c r="T1013" s="29"/>
      <c r="U1013" s="27">
        <f>IFERROR(VLOOKUP($D1013,BankOpTbl,2,0),"")</f>
        <v>0</v>
      </c>
      <c r="V1013" s="27">
        <f>IFERROR(VLOOKUP($D1013,BankOpTbl,3,0),"")</f>
        <v>0</v>
      </c>
      <c r="W1013" s="27">
        <f>IFERROR(VLOOKUP($D1013,BankOpTbl,4,0),"")</f>
        <v>0</v>
      </c>
      <c r="X1013" s="27">
        <f>IF($E1013="","",IFERROR(VLOOKUP($E1013,BankTbl,4,0),""))</f>
        <v>0</v>
      </c>
      <c r="Y1013" s="27">
        <f>IF($F1013="","",IFERROR(VLOOKUP($F1013,BankTbl,4,0),""))</f>
        <v>0</v>
      </c>
      <c r="Z1013" s="27">
        <f>IF($B1013="","",IF($V1013="PICK",LEFT($N1013,5),IF($V1013="FIXED",$W1013,IF($V1013="CODE",$H1013,""))))</f>
        <v>0</v>
      </c>
    </row>
    <row r="1014" spans="1:26" ht="21" customHeight="1">
      <c r="A1014" s="27">
        <f>IF($B1014="","",COUNTA($B$13:$B1014))</f>
        <v>0</v>
      </c>
      <c r="B1014" s="28"/>
      <c r="C1014" s="28"/>
      <c r="D1014" s="29"/>
      <c r="E1014" s="29"/>
      <c r="F1014" s="29"/>
      <c r="G1014" s="28"/>
      <c r="H1014" s="28"/>
      <c r="I1014" s="30">
        <f>IF($H1014="","",IFERROR(VLOOKUP($H1014,AcctTbl,2,0),"کد ناشناخته"))</f>
        <v>0</v>
      </c>
      <c r="J1014" s="27">
        <f>IF($H1014="","",IFERROR(VLOOKUP($H1014,AcctTbl,3,0),""))</f>
        <v>0</v>
      </c>
      <c r="K1014" s="29"/>
      <c r="L1014" s="28"/>
      <c r="M1014" s="31"/>
      <c r="N1014" s="29"/>
      <c r="O1014" s="32">
        <f>IF($B1014="",0,IF($U1014="IN",N($M1014),0))</f>
        <v>0</v>
      </c>
      <c r="P1014" s="32">
        <f>IF($B1014="",0,IF(OR($U1014="OUT",$U1014="TRF"),N($M1014),0))</f>
        <v>0</v>
      </c>
      <c r="Q1014" s="32">
        <f>IF($B1014="",0,IF(OR($U1014="OUT",$U1014="TRF"),N($M1014),0))</f>
        <v>0</v>
      </c>
      <c r="R1014" s="32">
        <f>IF($B1014="",0,IF($U1014="IN",N($M1014),0))</f>
        <v>0</v>
      </c>
      <c r="S1014" s="33">
        <f>IF($B1014="","",IF($M1014="","⚠ مبلغ",IF($E1014="","⚠ بانک عامل",IF(AND($U1014="TRF",$F1014=""),"⚠ بانک مقصد",IF(AND($V1014&lt;&gt;"NONE",$V1014&lt;&gt;"",$Z1014=""),"⚠ طرف حساب","✓")))))</f>
        <v>0</v>
      </c>
      <c r="T1014" s="29"/>
      <c r="U1014" s="27">
        <f>IFERROR(VLOOKUP($D1014,BankOpTbl,2,0),"")</f>
        <v>0</v>
      </c>
      <c r="V1014" s="27">
        <f>IFERROR(VLOOKUP($D1014,BankOpTbl,3,0),"")</f>
        <v>0</v>
      </c>
      <c r="W1014" s="27">
        <f>IFERROR(VLOOKUP($D1014,BankOpTbl,4,0),"")</f>
        <v>0</v>
      </c>
      <c r="X1014" s="27">
        <f>IF($E1014="","",IFERROR(VLOOKUP($E1014,BankTbl,4,0),""))</f>
        <v>0</v>
      </c>
      <c r="Y1014" s="27">
        <f>IF($F1014="","",IFERROR(VLOOKUP($F1014,BankTbl,4,0),""))</f>
        <v>0</v>
      </c>
      <c r="Z1014" s="27">
        <f>IF($B1014="","",IF($V1014="PICK",LEFT($N1014,5),IF($V1014="FIXED",$W1014,IF($V1014="CODE",$H1014,""))))</f>
        <v>0</v>
      </c>
    </row>
    <row r="1015" spans="1:26" ht="21" customHeight="1">
      <c r="A1015" s="27">
        <f>IF($B1015="","",COUNTA($B$13:$B1015))</f>
        <v>0</v>
      </c>
      <c r="B1015" s="28"/>
      <c r="C1015" s="28"/>
      <c r="D1015" s="29"/>
      <c r="E1015" s="29"/>
      <c r="F1015" s="29"/>
      <c r="G1015" s="28"/>
      <c r="H1015" s="28"/>
      <c r="I1015" s="30">
        <f>IF($H1015="","",IFERROR(VLOOKUP($H1015,AcctTbl,2,0),"کد ناشناخته"))</f>
        <v>0</v>
      </c>
      <c r="J1015" s="27">
        <f>IF($H1015="","",IFERROR(VLOOKUP($H1015,AcctTbl,3,0),""))</f>
        <v>0</v>
      </c>
      <c r="K1015" s="29"/>
      <c r="L1015" s="28"/>
      <c r="M1015" s="31"/>
      <c r="N1015" s="29"/>
      <c r="O1015" s="32">
        <f>IF($B1015="",0,IF($U1015="IN",N($M1015),0))</f>
        <v>0</v>
      </c>
      <c r="P1015" s="32">
        <f>IF($B1015="",0,IF(OR($U1015="OUT",$U1015="TRF"),N($M1015),0))</f>
        <v>0</v>
      </c>
      <c r="Q1015" s="32">
        <f>IF($B1015="",0,IF(OR($U1015="OUT",$U1015="TRF"),N($M1015),0))</f>
        <v>0</v>
      </c>
      <c r="R1015" s="32">
        <f>IF($B1015="",0,IF($U1015="IN",N($M1015),0))</f>
        <v>0</v>
      </c>
      <c r="S1015" s="33">
        <f>IF($B1015="","",IF($M1015="","⚠ مبلغ",IF($E1015="","⚠ بانک عامل",IF(AND($U1015="TRF",$F1015=""),"⚠ بانک مقصد",IF(AND($V1015&lt;&gt;"NONE",$V1015&lt;&gt;"",$Z1015=""),"⚠ طرف حساب","✓")))))</f>
        <v>0</v>
      </c>
      <c r="T1015" s="29"/>
      <c r="U1015" s="27">
        <f>IFERROR(VLOOKUP($D1015,BankOpTbl,2,0),"")</f>
        <v>0</v>
      </c>
      <c r="V1015" s="27">
        <f>IFERROR(VLOOKUP($D1015,BankOpTbl,3,0),"")</f>
        <v>0</v>
      </c>
      <c r="W1015" s="27">
        <f>IFERROR(VLOOKUP($D1015,BankOpTbl,4,0),"")</f>
        <v>0</v>
      </c>
      <c r="X1015" s="27">
        <f>IF($E1015="","",IFERROR(VLOOKUP($E1015,BankTbl,4,0),""))</f>
        <v>0</v>
      </c>
      <c r="Y1015" s="27">
        <f>IF($F1015="","",IFERROR(VLOOKUP($F1015,BankTbl,4,0),""))</f>
        <v>0</v>
      </c>
      <c r="Z1015" s="27">
        <f>IF($B1015="","",IF($V1015="PICK",LEFT($N1015,5),IF($V1015="FIXED",$W1015,IF($V1015="CODE",$H1015,""))))</f>
        <v>0</v>
      </c>
    </row>
    <row r="1016" spans="1:26" ht="21" customHeight="1">
      <c r="A1016" s="27">
        <f>IF($B1016="","",COUNTA($B$13:$B1016))</f>
        <v>0</v>
      </c>
      <c r="B1016" s="28"/>
      <c r="C1016" s="28"/>
      <c r="D1016" s="29"/>
      <c r="E1016" s="29"/>
      <c r="F1016" s="29"/>
      <c r="G1016" s="28"/>
      <c r="H1016" s="28"/>
      <c r="I1016" s="30">
        <f>IF($H1016="","",IFERROR(VLOOKUP($H1016,AcctTbl,2,0),"کد ناشناخته"))</f>
        <v>0</v>
      </c>
      <c r="J1016" s="27">
        <f>IF($H1016="","",IFERROR(VLOOKUP($H1016,AcctTbl,3,0),""))</f>
        <v>0</v>
      </c>
      <c r="K1016" s="29"/>
      <c r="L1016" s="28"/>
      <c r="M1016" s="31"/>
      <c r="N1016" s="29"/>
      <c r="O1016" s="32">
        <f>IF($B1016="",0,IF($U1016="IN",N($M1016),0))</f>
        <v>0</v>
      </c>
      <c r="P1016" s="32">
        <f>IF($B1016="",0,IF(OR($U1016="OUT",$U1016="TRF"),N($M1016),0))</f>
        <v>0</v>
      </c>
      <c r="Q1016" s="32">
        <f>IF($B1016="",0,IF(OR($U1016="OUT",$U1016="TRF"),N($M1016),0))</f>
        <v>0</v>
      </c>
      <c r="R1016" s="32">
        <f>IF($B1016="",0,IF($U1016="IN",N($M1016),0))</f>
        <v>0</v>
      </c>
      <c r="S1016" s="33">
        <f>IF($B1016="","",IF($M1016="","⚠ مبلغ",IF($E1016="","⚠ بانک عامل",IF(AND($U1016="TRF",$F1016=""),"⚠ بانک مقصد",IF(AND($V1016&lt;&gt;"NONE",$V1016&lt;&gt;"",$Z1016=""),"⚠ طرف حساب","✓")))))</f>
        <v>0</v>
      </c>
      <c r="T1016" s="29"/>
      <c r="U1016" s="27">
        <f>IFERROR(VLOOKUP($D1016,BankOpTbl,2,0),"")</f>
        <v>0</v>
      </c>
      <c r="V1016" s="27">
        <f>IFERROR(VLOOKUP($D1016,BankOpTbl,3,0),"")</f>
        <v>0</v>
      </c>
      <c r="W1016" s="27">
        <f>IFERROR(VLOOKUP($D1016,BankOpTbl,4,0),"")</f>
        <v>0</v>
      </c>
      <c r="X1016" s="27">
        <f>IF($E1016="","",IFERROR(VLOOKUP($E1016,BankTbl,4,0),""))</f>
        <v>0</v>
      </c>
      <c r="Y1016" s="27">
        <f>IF($F1016="","",IFERROR(VLOOKUP($F1016,BankTbl,4,0),""))</f>
        <v>0</v>
      </c>
      <c r="Z1016" s="27">
        <f>IF($B1016="","",IF($V1016="PICK",LEFT($N1016,5),IF($V1016="FIXED",$W1016,IF($V1016="CODE",$H1016,""))))</f>
        <v>0</v>
      </c>
    </row>
    <row r="1017" spans="1:26" ht="21" customHeight="1">
      <c r="A1017" s="27">
        <f>IF($B1017="","",COUNTA($B$13:$B1017))</f>
        <v>0</v>
      </c>
      <c r="B1017" s="28"/>
      <c r="C1017" s="28"/>
      <c r="D1017" s="29"/>
      <c r="E1017" s="29"/>
      <c r="F1017" s="29"/>
      <c r="G1017" s="28"/>
      <c r="H1017" s="28"/>
      <c r="I1017" s="30">
        <f>IF($H1017="","",IFERROR(VLOOKUP($H1017,AcctTbl,2,0),"کد ناشناخته"))</f>
        <v>0</v>
      </c>
      <c r="J1017" s="27">
        <f>IF($H1017="","",IFERROR(VLOOKUP($H1017,AcctTbl,3,0),""))</f>
        <v>0</v>
      </c>
      <c r="K1017" s="29"/>
      <c r="L1017" s="28"/>
      <c r="M1017" s="31"/>
      <c r="N1017" s="29"/>
      <c r="O1017" s="32">
        <f>IF($B1017="",0,IF($U1017="IN",N($M1017),0))</f>
        <v>0</v>
      </c>
      <c r="P1017" s="32">
        <f>IF($B1017="",0,IF(OR($U1017="OUT",$U1017="TRF"),N($M1017),0))</f>
        <v>0</v>
      </c>
      <c r="Q1017" s="32">
        <f>IF($B1017="",0,IF(OR($U1017="OUT",$U1017="TRF"),N($M1017),0))</f>
        <v>0</v>
      </c>
      <c r="R1017" s="32">
        <f>IF($B1017="",0,IF($U1017="IN",N($M1017),0))</f>
        <v>0</v>
      </c>
      <c r="S1017" s="33">
        <f>IF($B1017="","",IF($M1017="","⚠ مبلغ",IF($E1017="","⚠ بانک عامل",IF(AND($U1017="TRF",$F1017=""),"⚠ بانک مقصد",IF(AND($V1017&lt;&gt;"NONE",$V1017&lt;&gt;"",$Z1017=""),"⚠ طرف حساب","✓")))))</f>
        <v>0</v>
      </c>
      <c r="T1017" s="29"/>
      <c r="U1017" s="27">
        <f>IFERROR(VLOOKUP($D1017,BankOpTbl,2,0),"")</f>
        <v>0</v>
      </c>
      <c r="V1017" s="27">
        <f>IFERROR(VLOOKUP($D1017,BankOpTbl,3,0),"")</f>
        <v>0</v>
      </c>
      <c r="W1017" s="27">
        <f>IFERROR(VLOOKUP($D1017,BankOpTbl,4,0),"")</f>
        <v>0</v>
      </c>
      <c r="X1017" s="27">
        <f>IF($E1017="","",IFERROR(VLOOKUP($E1017,BankTbl,4,0),""))</f>
        <v>0</v>
      </c>
      <c r="Y1017" s="27">
        <f>IF($F1017="","",IFERROR(VLOOKUP($F1017,BankTbl,4,0),""))</f>
        <v>0</v>
      </c>
      <c r="Z1017" s="27">
        <f>IF($B1017="","",IF($V1017="PICK",LEFT($N1017,5),IF($V1017="FIXED",$W1017,IF($V1017="CODE",$H1017,""))))</f>
        <v>0</v>
      </c>
    </row>
    <row r="1018" spans="1:26" ht="21" customHeight="1">
      <c r="A1018" s="27">
        <f>IF($B1018="","",COUNTA($B$13:$B1018))</f>
        <v>0</v>
      </c>
      <c r="B1018" s="28"/>
      <c r="C1018" s="28"/>
      <c r="D1018" s="29"/>
      <c r="E1018" s="29"/>
      <c r="F1018" s="29"/>
      <c r="G1018" s="28"/>
      <c r="H1018" s="28"/>
      <c r="I1018" s="30">
        <f>IF($H1018="","",IFERROR(VLOOKUP($H1018,AcctTbl,2,0),"کد ناشناخته"))</f>
        <v>0</v>
      </c>
      <c r="J1018" s="27">
        <f>IF($H1018="","",IFERROR(VLOOKUP($H1018,AcctTbl,3,0),""))</f>
        <v>0</v>
      </c>
      <c r="K1018" s="29"/>
      <c r="L1018" s="28"/>
      <c r="M1018" s="31"/>
      <c r="N1018" s="29"/>
      <c r="O1018" s="32">
        <f>IF($B1018="",0,IF($U1018="IN",N($M1018),0))</f>
        <v>0</v>
      </c>
      <c r="P1018" s="32">
        <f>IF($B1018="",0,IF(OR($U1018="OUT",$U1018="TRF"),N($M1018),0))</f>
        <v>0</v>
      </c>
      <c r="Q1018" s="32">
        <f>IF($B1018="",0,IF(OR($U1018="OUT",$U1018="TRF"),N($M1018),0))</f>
        <v>0</v>
      </c>
      <c r="R1018" s="32">
        <f>IF($B1018="",0,IF($U1018="IN",N($M1018),0))</f>
        <v>0</v>
      </c>
      <c r="S1018" s="33">
        <f>IF($B1018="","",IF($M1018="","⚠ مبلغ",IF($E1018="","⚠ بانک عامل",IF(AND($U1018="TRF",$F1018=""),"⚠ بانک مقصد",IF(AND($V1018&lt;&gt;"NONE",$V1018&lt;&gt;"",$Z1018=""),"⚠ طرف حساب","✓")))))</f>
        <v>0</v>
      </c>
      <c r="T1018" s="29"/>
      <c r="U1018" s="27">
        <f>IFERROR(VLOOKUP($D1018,BankOpTbl,2,0),"")</f>
        <v>0</v>
      </c>
      <c r="V1018" s="27">
        <f>IFERROR(VLOOKUP($D1018,BankOpTbl,3,0),"")</f>
        <v>0</v>
      </c>
      <c r="W1018" s="27">
        <f>IFERROR(VLOOKUP($D1018,BankOpTbl,4,0),"")</f>
        <v>0</v>
      </c>
      <c r="X1018" s="27">
        <f>IF($E1018="","",IFERROR(VLOOKUP($E1018,BankTbl,4,0),""))</f>
        <v>0</v>
      </c>
      <c r="Y1018" s="27">
        <f>IF($F1018="","",IFERROR(VLOOKUP($F1018,BankTbl,4,0),""))</f>
        <v>0</v>
      </c>
      <c r="Z1018" s="27">
        <f>IF($B1018="","",IF($V1018="PICK",LEFT($N1018,5),IF($V1018="FIXED",$W1018,IF($V1018="CODE",$H1018,""))))</f>
        <v>0</v>
      </c>
    </row>
    <row r="1019" spans="1:26" ht="21" customHeight="1">
      <c r="A1019" s="27">
        <f>IF($B1019="","",COUNTA($B$13:$B1019))</f>
        <v>0</v>
      </c>
      <c r="B1019" s="28"/>
      <c r="C1019" s="28"/>
      <c r="D1019" s="29"/>
      <c r="E1019" s="29"/>
      <c r="F1019" s="29"/>
      <c r="G1019" s="28"/>
      <c r="H1019" s="28"/>
      <c r="I1019" s="30">
        <f>IF($H1019="","",IFERROR(VLOOKUP($H1019,AcctTbl,2,0),"کد ناشناخته"))</f>
        <v>0</v>
      </c>
      <c r="J1019" s="27">
        <f>IF($H1019="","",IFERROR(VLOOKUP($H1019,AcctTbl,3,0),""))</f>
        <v>0</v>
      </c>
      <c r="K1019" s="29"/>
      <c r="L1019" s="28"/>
      <c r="M1019" s="31"/>
      <c r="N1019" s="29"/>
      <c r="O1019" s="32">
        <f>IF($B1019="",0,IF($U1019="IN",N($M1019),0))</f>
        <v>0</v>
      </c>
      <c r="P1019" s="32">
        <f>IF($B1019="",0,IF(OR($U1019="OUT",$U1019="TRF"),N($M1019),0))</f>
        <v>0</v>
      </c>
      <c r="Q1019" s="32">
        <f>IF($B1019="",0,IF(OR($U1019="OUT",$U1019="TRF"),N($M1019),0))</f>
        <v>0</v>
      </c>
      <c r="R1019" s="32">
        <f>IF($B1019="",0,IF($U1019="IN",N($M1019),0))</f>
        <v>0</v>
      </c>
      <c r="S1019" s="33">
        <f>IF($B1019="","",IF($M1019="","⚠ مبلغ",IF($E1019="","⚠ بانک عامل",IF(AND($U1019="TRF",$F1019=""),"⚠ بانک مقصد",IF(AND($V1019&lt;&gt;"NONE",$V1019&lt;&gt;"",$Z1019=""),"⚠ طرف حساب","✓")))))</f>
        <v>0</v>
      </c>
      <c r="T1019" s="29"/>
      <c r="U1019" s="27">
        <f>IFERROR(VLOOKUP($D1019,BankOpTbl,2,0),"")</f>
        <v>0</v>
      </c>
      <c r="V1019" s="27">
        <f>IFERROR(VLOOKUP($D1019,BankOpTbl,3,0),"")</f>
        <v>0</v>
      </c>
      <c r="W1019" s="27">
        <f>IFERROR(VLOOKUP($D1019,BankOpTbl,4,0),"")</f>
        <v>0</v>
      </c>
      <c r="X1019" s="27">
        <f>IF($E1019="","",IFERROR(VLOOKUP($E1019,BankTbl,4,0),""))</f>
        <v>0</v>
      </c>
      <c r="Y1019" s="27">
        <f>IF($F1019="","",IFERROR(VLOOKUP($F1019,BankTbl,4,0),""))</f>
        <v>0</v>
      </c>
      <c r="Z1019" s="27">
        <f>IF($B1019="","",IF($V1019="PICK",LEFT($N1019,5),IF($V1019="FIXED",$W1019,IF($V1019="CODE",$H1019,""))))</f>
        <v>0</v>
      </c>
    </row>
    <row r="1020" spans="1:26" ht="21" customHeight="1">
      <c r="A1020" s="27">
        <f>IF($B1020="","",COUNTA($B$13:$B1020))</f>
        <v>0</v>
      </c>
      <c r="B1020" s="28"/>
      <c r="C1020" s="28"/>
      <c r="D1020" s="29"/>
      <c r="E1020" s="29"/>
      <c r="F1020" s="29"/>
      <c r="G1020" s="28"/>
      <c r="H1020" s="28"/>
      <c r="I1020" s="30">
        <f>IF($H1020="","",IFERROR(VLOOKUP($H1020,AcctTbl,2,0),"کد ناشناخته"))</f>
        <v>0</v>
      </c>
      <c r="J1020" s="27">
        <f>IF($H1020="","",IFERROR(VLOOKUP($H1020,AcctTbl,3,0),""))</f>
        <v>0</v>
      </c>
      <c r="K1020" s="29"/>
      <c r="L1020" s="28"/>
      <c r="M1020" s="31"/>
      <c r="N1020" s="29"/>
      <c r="O1020" s="32">
        <f>IF($B1020="",0,IF($U1020="IN",N($M1020),0))</f>
        <v>0</v>
      </c>
      <c r="P1020" s="32">
        <f>IF($B1020="",0,IF(OR($U1020="OUT",$U1020="TRF"),N($M1020),0))</f>
        <v>0</v>
      </c>
      <c r="Q1020" s="32">
        <f>IF($B1020="",0,IF(OR($U1020="OUT",$U1020="TRF"),N($M1020),0))</f>
        <v>0</v>
      </c>
      <c r="R1020" s="32">
        <f>IF($B1020="",0,IF($U1020="IN",N($M1020),0))</f>
        <v>0</v>
      </c>
      <c r="S1020" s="33">
        <f>IF($B1020="","",IF($M1020="","⚠ مبلغ",IF($E1020="","⚠ بانک عامل",IF(AND($U1020="TRF",$F1020=""),"⚠ بانک مقصد",IF(AND($V1020&lt;&gt;"NONE",$V1020&lt;&gt;"",$Z1020=""),"⚠ طرف حساب","✓")))))</f>
        <v>0</v>
      </c>
      <c r="T1020" s="29"/>
      <c r="U1020" s="27">
        <f>IFERROR(VLOOKUP($D1020,BankOpTbl,2,0),"")</f>
        <v>0</v>
      </c>
      <c r="V1020" s="27">
        <f>IFERROR(VLOOKUP($D1020,BankOpTbl,3,0),"")</f>
        <v>0</v>
      </c>
      <c r="W1020" s="27">
        <f>IFERROR(VLOOKUP($D1020,BankOpTbl,4,0),"")</f>
        <v>0</v>
      </c>
      <c r="X1020" s="27">
        <f>IF($E1020="","",IFERROR(VLOOKUP($E1020,BankTbl,4,0),""))</f>
        <v>0</v>
      </c>
      <c r="Y1020" s="27">
        <f>IF($F1020="","",IFERROR(VLOOKUP($F1020,BankTbl,4,0),""))</f>
        <v>0</v>
      </c>
      <c r="Z1020" s="27">
        <f>IF($B1020="","",IF($V1020="PICK",LEFT($N1020,5),IF($V1020="FIXED",$W1020,IF($V1020="CODE",$H1020,""))))</f>
        <v>0</v>
      </c>
    </row>
    <row r="1021" spans="1:26" ht="21" customHeight="1">
      <c r="A1021" s="27">
        <f>IF($B1021="","",COUNTA($B$13:$B1021))</f>
        <v>0</v>
      </c>
      <c r="B1021" s="28"/>
      <c r="C1021" s="28"/>
      <c r="D1021" s="29"/>
      <c r="E1021" s="29"/>
      <c r="F1021" s="29"/>
      <c r="G1021" s="28"/>
      <c r="H1021" s="28"/>
      <c r="I1021" s="30">
        <f>IF($H1021="","",IFERROR(VLOOKUP($H1021,AcctTbl,2,0),"کد ناشناخته"))</f>
        <v>0</v>
      </c>
      <c r="J1021" s="27">
        <f>IF($H1021="","",IFERROR(VLOOKUP($H1021,AcctTbl,3,0),""))</f>
        <v>0</v>
      </c>
      <c r="K1021" s="29"/>
      <c r="L1021" s="28"/>
      <c r="M1021" s="31"/>
      <c r="N1021" s="29"/>
      <c r="O1021" s="32">
        <f>IF($B1021="",0,IF($U1021="IN",N($M1021),0))</f>
        <v>0</v>
      </c>
      <c r="P1021" s="32">
        <f>IF($B1021="",0,IF(OR($U1021="OUT",$U1021="TRF"),N($M1021),0))</f>
        <v>0</v>
      </c>
      <c r="Q1021" s="32">
        <f>IF($B1021="",0,IF(OR($U1021="OUT",$U1021="TRF"),N($M1021),0))</f>
        <v>0</v>
      </c>
      <c r="R1021" s="32">
        <f>IF($B1021="",0,IF($U1021="IN",N($M1021),0))</f>
        <v>0</v>
      </c>
      <c r="S1021" s="33">
        <f>IF($B1021="","",IF($M1021="","⚠ مبلغ",IF($E1021="","⚠ بانک عامل",IF(AND($U1021="TRF",$F1021=""),"⚠ بانک مقصد",IF(AND($V1021&lt;&gt;"NONE",$V1021&lt;&gt;"",$Z1021=""),"⚠ طرف حساب","✓")))))</f>
        <v>0</v>
      </c>
      <c r="T1021" s="29"/>
      <c r="U1021" s="27">
        <f>IFERROR(VLOOKUP($D1021,BankOpTbl,2,0),"")</f>
        <v>0</v>
      </c>
      <c r="V1021" s="27">
        <f>IFERROR(VLOOKUP($D1021,BankOpTbl,3,0),"")</f>
        <v>0</v>
      </c>
      <c r="W1021" s="27">
        <f>IFERROR(VLOOKUP($D1021,BankOpTbl,4,0),"")</f>
        <v>0</v>
      </c>
      <c r="X1021" s="27">
        <f>IF($E1021="","",IFERROR(VLOOKUP($E1021,BankTbl,4,0),""))</f>
        <v>0</v>
      </c>
      <c r="Y1021" s="27">
        <f>IF($F1021="","",IFERROR(VLOOKUP($F1021,BankTbl,4,0),""))</f>
        <v>0</v>
      </c>
      <c r="Z1021" s="27">
        <f>IF($B1021="","",IF($V1021="PICK",LEFT($N1021,5),IF($V1021="FIXED",$W1021,IF($V1021="CODE",$H1021,""))))</f>
        <v>0</v>
      </c>
    </row>
    <row r="1022" spans="1:26" ht="21" customHeight="1">
      <c r="A1022" s="27">
        <f>IF($B1022="","",COUNTA($B$13:$B1022))</f>
        <v>0</v>
      </c>
      <c r="B1022" s="28"/>
      <c r="C1022" s="28"/>
      <c r="D1022" s="29"/>
      <c r="E1022" s="29"/>
      <c r="F1022" s="29"/>
      <c r="G1022" s="28"/>
      <c r="H1022" s="28"/>
      <c r="I1022" s="30">
        <f>IF($H1022="","",IFERROR(VLOOKUP($H1022,AcctTbl,2,0),"کد ناشناخته"))</f>
        <v>0</v>
      </c>
      <c r="J1022" s="27">
        <f>IF($H1022="","",IFERROR(VLOOKUP($H1022,AcctTbl,3,0),""))</f>
        <v>0</v>
      </c>
      <c r="K1022" s="29"/>
      <c r="L1022" s="28"/>
      <c r="M1022" s="31"/>
      <c r="N1022" s="29"/>
      <c r="O1022" s="32">
        <f>IF($B1022="",0,IF($U1022="IN",N($M1022),0))</f>
        <v>0</v>
      </c>
      <c r="P1022" s="32">
        <f>IF($B1022="",0,IF(OR($U1022="OUT",$U1022="TRF"),N($M1022),0))</f>
        <v>0</v>
      </c>
      <c r="Q1022" s="32">
        <f>IF($B1022="",0,IF(OR($U1022="OUT",$U1022="TRF"),N($M1022),0))</f>
        <v>0</v>
      </c>
      <c r="R1022" s="32">
        <f>IF($B1022="",0,IF($U1022="IN",N($M1022),0))</f>
        <v>0</v>
      </c>
      <c r="S1022" s="33">
        <f>IF($B1022="","",IF($M1022="","⚠ مبلغ",IF($E1022="","⚠ بانک عامل",IF(AND($U1022="TRF",$F1022=""),"⚠ بانک مقصد",IF(AND($V1022&lt;&gt;"NONE",$V1022&lt;&gt;"",$Z1022=""),"⚠ طرف حساب","✓")))))</f>
        <v>0</v>
      </c>
      <c r="T1022" s="29"/>
      <c r="U1022" s="27">
        <f>IFERROR(VLOOKUP($D1022,BankOpTbl,2,0),"")</f>
        <v>0</v>
      </c>
      <c r="V1022" s="27">
        <f>IFERROR(VLOOKUP($D1022,BankOpTbl,3,0),"")</f>
        <v>0</v>
      </c>
      <c r="W1022" s="27">
        <f>IFERROR(VLOOKUP($D1022,BankOpTbl,4,0),"")</f>
        <v>0</v>
      </c>
      <c r="X1022" s="27">
        <f>IF($E1022="","",IFERROR(VLOOKUP($E1022,BankTbl,4,0),""))</f>
        <v>0</v>
      </c>
      <c r="Y1022" s="27">
        <f>IF($F1022="","",IFERROR(VLOOKUP($F1022,BankTbl,4,0),""))</f>
        <v>0</v>
      </c>
      <c r="Z1022" s="27">
        <f>IF($B1022="","",IF($V1022="PICK",LEFT($N1022,5),IF($V1022="FIXED",$W1022,IF($V1022="CODE",$H1022,""))))</f>
        <v>0</v>
      </c>
    </row>
    <row r="1023" spans="1:26" ht="21" customHeight="1">
      <c r="A1023" s="27">
        <f>IF($B1023="","",COUNTA($B$13:$B1023))</f>
        <v>0</v>
      </c>
      <c r="B1023" s="28"/>
      <c r="C1023" s="28"/>
      <c r="D1023" s="29"/>
      <c r="E1023" s="29"/>
      <c r="F1023" s="29"/>
      <c r="G1023" s="28"/>
      <c r="H1023" s="28"/>
      <c r="I1023" s="30">
        <f>IF($H1023="","",IFERROR(VLOOKUP($H1023,AcctTbl,2,0),"کد ناشناخته"))</f>
        <v>0</v>
      </c>
      <c r="J1023" s="27">
        <f>IF($H1023="","",IFERROR(VLOOKUP($H1023,AcctTbl,3,0),""))</f>
        <v>0</v>
      </c>
      <c r="K1023" s="29"/>
      <c r="L1023" s="28"/>
      <c r="M1023" s="31"/>
      <c r="N1023" s="29"/>
      <c r="O1023" s="32">
        <f>IF($B1023="",0,IF($U1023="IN",N($M1023),0))</f>
        <v>0</v>
      </c>
      <c r="P1023" s="32">
        <f>IF($B1023="",0,IF(OR($U1023="OUT",$U1023="TRF"),N($M1023),0))</f>
        <v>0</v>
      </c>
      <c r="Q1023" s="32">
        <f>IF($B1023="",0,IF(OR($U1023="OUT",$U1023="TRF"),N($M1023),0))</f>
        <v>0</v>
      </c>
      <c r="R1023" s="32">
        <f>IF($B1023="",0,IF($U1023="IN",N($M1023),0))</f>
        <v>0</v>
      </c>
      <c r="S1023" s="33">
        <f>IF($B1023="","",IF($M1023="","⚠ مبلغ",IF($E1023="","⚠ بانک عامل",IF(AND($U1023="TRF",$F1023=""),"⚠ بانک مقصد",IF(AND($V1023&lt;&gt;"NONE",$V1023&lt;&gt;"",$Z1023=""),"⚠ طرف حساب","✓")))))</f>
        <v>0</v>
      </c>
      <c r="T1023" s="29"/>
      <c r="U1023" s="27">
        <f>IFERROR(VLOOKUP($D1023,BankOpTbl,2,0),"")</f>
        <v>0</v>
      </c>
      <c r="V1023" s="27">
        <f>IFERROR(VLOOKUP($D1023,BankOpTbl,3,0),"")</f>
        <v>0</v>
      </c>
      <c r="W1023" s="27">
        <f>IFERROR(VLOOKUP($D1023,BankOpTbl,4,0),"")</f>
        <v>0</v>
      </c>
      <c r="X1023" s="27">
        <f>IF($E1023="","",IFERROR(VLOOKUP($E1023,BankTbl,4,0),""))</f>
        <v>0</v>
      </c>
      <c r="Y1023" s="27">
        <f>IF($F1023="","",IFERROR(VLOOKUP($F1023,BankTbl,4,0),""))</f>
        <v>0</v>
      </c>
      <c r="Z1023" s="27">
        <f>IF($B1023="","",IF($V1023="PICK",LEFT($N1023,5),IF($V1023="FIXED",$W1023,IF($V1023="CODE",$H1023,""))))</f>
        <v>0</v>
      </c>
    </row>
    <row r="1024" spans="1:26" ht="21" customHeight="1">
      <c r="A1024" s="27">
        <f>IF($B1024="","",COUNTA($B$13:$B1024))</f>
        <v>0</v>
      </c>
      <c r="B1024" s="28"/>
      <c r="C1024" s="28"/>
      <c r="D1024" s="29"/>
      <c r="E1024" s="29"/>
      <c r="F1024" s="29"/>
      <c r="G1024" s="28"/>
      <c r="H1024" s="28"/>
      <c r="I1024" s="30">
        <f>IF($H1024="","",IFERROR(VLOOKUP($H1024,AcctTbl,2,0),"کد ناشناخته"))</f>
        <v>0</v>
      </c>
      <c r="J1024" s="27">
        <f>IF($H1024="","",IFERROR(VLOOKUP($H1024,AcctTbl,3,0),""))</f>
        <v>0</v>
      </c>
      <c r="K1024" s="29"/>
      <c r="L1024" s="28"/>
      <c r="M1024" s="31"/>
      <c r="N1024" s="29"/>
      <c r="O1024" s="32">
        <f>IF($B1024="",0,IF($U1024="IN",N($M1024),0))</f>
        <v>0</v>
      </c>
      <c r="P1024" s="32">
        <f>IF($B1024="",0,IF(OR($U1024="OUT",$U1024="TRF"),N($M1024),0))</f>
        <v>0</v>
      </c>
      <c r="Q1024" s="32">
        <f>IF($B1024="",0,IF(OR($U1024="OUT",$U1024="TRF"),N($M1024),0))</f>
        <v>0</v>
      </c>
      <c r="R1024" s="32">
        <f>IF($B1024="",0,IF($U1024="IN",N($M1024),0))</f>
        <v>0</v>
      </c>
      <c r="S1024" s="33">
        <f>IF($B1024="","",IF($M1024="","⚠ مبلغ",IF($E1024="","⚠ بانک عامل",IF(AND($U1024="TRF",$F1024=""),"⚠ بانک مقصد",IF(AND($V1024&lt;&gt;"NONE",$V1024&lt;&gt;"",$Z1024=""),"⚠ طرف حساب","✓")))))</f>
        <v>0</v>
      </c>
      <c r="T1024" s="29"/>
      <c r="U1024" s="27">
        <f>IFERROR(VLOOKUP($D1024,BankOpTbl,2,0),"")</f>
        <v>0</v>
      </c>
      <c r="V1024" s="27">
        <f>IFERROR(VLOOKUP($D1024,BankOpTbl,3,0),"")</f>
        <v>0</v>
      </c>
      <c r="W1024" s="27">
        <f>IFERROR(VLOOKUP($D1024,BankOpTbl,4,0),"")</f>
        <v>0</v>
      </c>
      <c r="X1024" s="27">
        <f>IF($E1024="","",IFERROR(VLOOKUP($E1024,BankTbl,4,0),""))</f>
        <v>0</v>
      </c>
      <c r="Y1024" s="27">
        <f>IF($F1024="","",IFERROR(VLOOKUP($F1024,BankTbl,4,0),""))</f>
        <v>0</v>
      </c>
      <c r="Z1024" s="27">
        <f>IF($B1024="","",IF($V1024="PICK",LEFT($N1024,5),IF($V1024="FIXED",$W1024,IF($V1024="CODE",$H1024,""))))</f>
        <v>0</v>
      </c>
    </row>
    <row r="1025" spans="1:26" ht="21" customHeight="1">
      <c r="A1025" s="27">
        <f>IF($B1025="","",COUNTA($B$13:$B1025))</f>
        <v>0</v>
      </c>
      <c r="B1025" s="28"/>
      <c r="C1025" s="28"/>
      <c r="D1025" s="29"/>
      <c r="E1025" s="29"/>
      <c r="F1025" s="29"/>
      <c r="G1025" s="28"/>
      <c r="H1025" s="28"/>
      <c r="I1025" s="30">
        <f>IF($H1025="","",IFERROR(VLOOKUP($H1025,AcctTbl,2,0),"کد ناشناخته"))</f>
        <v>0</v>
      </c>
      <c r="J1025" s="27">
        <f>IF($H1025="","",IFERROR(VLOOKUP($H1025,AcctTbl,3,0),""))</f>
        <v>0</v>
      </c>
      <c r="K1025" s="29"/>
      <c r="L1025" s="28"/>
      <c r="M1025" s="31"/>
      <c r="N1025" s="29"/>
      <c r="O1025" s="32">
        <f>IF($B1025="",0,IF($U1025="IN",N($M1025),0))</f>
        <v>0</v>
      </c>
      <c r="P1025" s="32">
        <f>IF($B1025="",0,IF(OR($U1025="OUT",$U1025="TRF"),N($M1025),0))</f>
        <v>0</v>
      </c>
      <c r="Q1025" s="32">
        <f>IF($B1025="",0,IF(OR($U1025="OUT",$U1025="TRF"),N($M1025),0))</f>
        <v>0</v>
      </c>
      <c r="R1025" s="32">
        <f>IF($B1025="",0,IF($U1025="IN",N($M1025),0))</f>
        <v>0</v>
      </c>
      <c r="S1025" s="33">
        <f>IF($B1025="","",IF($M1025="","⚠ مبلغ",IF($E1025="","⚠ بانک عامل",IF(AND($U1025="TRF",$F1025=""),"⚠ بانک مقصد",IF(AND($V1025&lt;&gt;"NONE",$V1025&lt;&gt;"",$Z1025=""),"⚠ طرف حساب","✓")))))</f>
        <v>0</v>
      </c>
      <c r="T1025" s="29"/>
      <c r="U1025" s="27">
        <f>IFERROR(VLOOKUP($D1025,BankOpTbl,2,0),"")</f>
        <v>0</v>
      </c>
      <c r="V1025" s="27">
        <f>IFERROR(VLOOKUP($D1025,BankOpTbl,3,0),"")</f>
        <v>0</v>
      </c>
      <c r="W1025" s="27">
        <f>IFERROR(VLOOKUP($D1025,BankOpTbl,4,0),"")</f>
        <v>0</v>
      </c>
      <c r="X1025" s="27">
        <f>IF($E1025="","",IFERROR(VLOOKUP($E1025,BankTbl,4,0),""))</f>
        <v>0</v>
      </c>
      <c r="Y1025" s="27">
        <f>IF($F1025="","",IFERROR(VLOOKUP($F1025,BankTbl,4,0),""))</f>
        <v>0</v>
      </c>
      <c r="Z1025" s="27">
        <f>IF($B1025="","",IF($V1025="PICK",LEFT($N1025,5),IF($V1025="FIXED",$W1025,IF($V1025="CODE",$H1025,""))))</f>
        <v>0</v>
      </c>
    </row>
    <row r="1026" spans="1:26" ht="21" customHeight="1">
      <c r="A1026" s="27">
        <f>IF($B1026="","",COUNTA($B$13:$B1026))</f>
        <v>0</v>
      </c>
      <c r="B1026" s="28"/>
      <c r="C1026" s="28"/>
      <c r="D1026" s="29"/>
      <c r="E1026" s="29"/>
      <c r="F1026" s="29"/>
      <c r="G1026" s="28"/>
      <c r="H1026" s="28"/>
      <c r="I1026" s="30">
        <f>IF($H1026="","",IFERROR(VLOOKUP($H1026,AcctTbl,2,0),"کد ناشناخته"))</f>
        <v>0</v>
      </c>
      <c r="J1026" s="27">
        <f>IF($H1026="","",IFERROR(VLOOKUP($H1026,AcctTbl,3,0),""))</f>
        <v>0</v>
      </c>
      <c r="K1026" s="29"/>
      <c r="L1026" s="28"/>
      <c r="M1026" s="31"/>
      <c r="N1026" s="29"/>
      <c r="O1026" s="32">
        <f>IF($B1026="",0,IF($U1026="IN",N($M1026),0))</f>
        <v>0</v>
      </c>
      <c r="P1026" s="32">
        <f>IF($B1026="",0,IF(OR($U1026="OUT",$U1026="TRF"),N($M1026),0))</f>
        <v>0</v>
      </c>
      <c r="Q1026" s="32">
        <f>IF($B1026="",0,IF(OR($U1026="OUT",$U1026="TRF"),N($M1026),0))</f>
        <v>0</v>
      </c>
      <c r="R1026" s="32">
        <f>IF($B1026="",0,IF($U1026="IN",N($M1026),0))</f>
        <v>0</v>
      </c>
      <c r="S1026" s="33">
        <f>IF($B1026="","",IF($M1026="","⚠ مبلغ",IF($E1026="","⚠ بانک عامل",IF(AND($U1026="TRF",$F1026=""),"⚠ بانک مقصد",IF(AND($V1026&lt;&gt;"NONE",$V1026&lt;&gt;"",$Z1026=""),"⚠ طرف حساب","✓")))))</f>
        <v>0</v>
      </c>
      <c r="T1026" s="29"/>
      <c r="U1026" s="27">
        <f>IFERROR(VLOOKUP($D1026,BankOpTbl,2,0),"")</f>
        <v>0</v>
      </c>
      <c r="V1026" s="27">
        <f>IFERROR(VLOOKUP($D1026,BankOpTbl,3,0),"")</f>
        <v>0</v>
      </c>
      <c r="W1026" s="27">
        <f>IFERROR(VLOOKUP($D1026,BankOpTbl,4,0),"")</f>
        <v>0</v>
      </c>
      <c r="X1026" s="27">
        <f>IF($E1026="","",IFERROR(VLOOKUP($E1026,BankTbl,4,0),""))</f>
        <v>0</v>
      </c>
      <c r="Y1026" s="27">
        <f>IF($F1026="","",IFERROR(VLOOKUP($F1026,BankTbl,4,0),""))</f>
        <v>0</v>
      </c>
      <c r="Z1026" s="27">
        <f>IF($B1026="","",IF($V1026="PICK",LEFT($N1026,5),IF($V1026="FIXED",$W1026,IF($V1026="CODE",$H1026,""))))</f>
        <v>0</v>
      </c>
    </row>
    <row r="1027" spans="1:26" ht="21" customHeight="1">
      <c r="A1027" s="27">
        <f>IF($B1027="","",COUNTA($B$13:$B1027))</f>
        <v>0</v>
      </c>
      <c r="B1027" s="28"/>
      <c r="C1027" s="28"/>
      <c r="D1027" s="29"/>
      <c r="E1027" s="29"/>
      <c r="F1027" s="29"/>
      <c r="G1027" s="28"/>
      <c r="H1027" s="28"/>
      <c r="I1027" s="30">
        <f>IF($H1027="","",IFERROR(VLOOKUP($H1027,AcctTbl,2,0),"کد ناشناخته"))</f>
        <v>0</v>
      </c>
      <c r="J1027" s="27">
        <f>IF($H1027="","",IFERROR(VLOOKUP($H1027,AcctTbl,3,0),""))</f>
        <v>0</v>
      </c>
      <c r="K1027" s="29"/>
      <c r="L1027" s="28"/>
      <c r="M1027" s="31"/>
      <c r="N1027" s="29"/>
      <c r="O1027" s="32">
        <f>IF($B1027="",0,IF($U1027="IN",N($M1027),0))</f>
        <v>0</v>
      </c>
      <c r="P1027" s="32">
        <f>IF($B1027="",0,IF(OR($U1027="OUT",$U1027="TRF"),N($M1027),0))</f>
        <v>0</v>
      </c>
      <c r="Q1027" s="32">
        <f>IF($B1027="",0,IF(OR($U1027="OUT",$U1027="TRF"),N($M1027),0))</f>
        <v>0</v>
      </c>
      <c r="R1027" s="32">
        <f>IF($B1027="",0,IF($U1027="IN",N($M1027),0))</f>
        <v>0</v>
      </c>
      <c r="S1027" s="33">
        <f>IF($B1027="","",IF($M1027="","⚠ مبلغ",IF($E1027="","⚠ بانک عامل",IF(AND($U1027="TRF",$F1027=""),"⚠ بانک مقصد",IF(AND($V1027&lt;&gt;"NONE",$V1027&lt;&gt;"",$Z1027=""),"⚠ طرف حساب","✓")))))</f>
        <v>0</v>
      </c>
      <c r="T1027" s="29"/>
      <c r="U1027" s="27">
        <f>IFERROR(VLOOKUP($D1027,BankOpTbl,2,0),"")</f>
        <v>0</v>
      </c>
      <c r="V1027" s="27">
        <f>IFERROR(VLOOKUP($D1027,BankOpTbl,3,0),"")</f>
        <v>0</v>
      </c>
      <c r="W1027" s="27">
        <f>IFERROR(VLOOKUP($D1027,BankOpTbl,4,0),"")</f>
        <v>0</v>
      </c>
      <c r="X1027" s="27">
        <f>IF($E1027="","",IFERROR(VLOOKUP($E1027,BankTbl,4,0),""))</f>
        <v>0</v>
      </c>
      <c r="Y1027" s="27">
        <f>IF($F1027="","",IFERROR(VLOOKUP($F1027,BankTbl,4,0),""))</f>
        <v>0</v>
      </c>
      <c r="Z1027" s="27">
        <f>IF($B1027="","",IF($V1027="PICK",LEFT($N1027,5),IF($V1027="FIXED",$W1027,IF($V1027="CODE",$H1027,""))))</f>
        <v>0</v>
      </c>
    </row>
    <row r="1028" spans="1:26" ht="21" customHeight="1">
      <c r="A1028" s="27">
        <f>IF($B1028="","",COUNTA($B$13:$B1028))</f>
        <v>0</v>
      </c>
      <c r="B1028" s="28"/>
      <c r="C1028" s="28"/>
      <c r="D1028" s="29"/>
      <c r="E1028" s="29"/>
      <c r="F1028" s="29"/>
      <c r="G1028" s="28"/>
      <c r="H1028" s="28"/>
      <c r="I1028" s="30">
        <f>IF($H1028="","",IFERROR(VLOOKUP($H1028,AcctTbl,2,0),"کد ناشناخته"))</f>
        <v>0</v>
      </c>
      <c r="J1028" s="27">
        <f>IF($H1028="","",IFERROR(VLOOKUP($H1028,AcctTbl,3,0),""))</f>
        <v>0</v>
      </c>
      <c r="K1028" s="29"/>
      <c r="L1028" s="28"/>
      <c r="M1028" s="31"/>
      <c r="N1028" s="29"/>
      <c r="O1028" s="32">
        <f>IF($B1028="",0,IF($U1028="IN",N($M1028),0))</f>
        <v>0</v>
      </c>
      <c r="P1028" s="32">
        <f>IF($B1028="",0,IF(OR($U1028="OUT",$U1028="TRF"),N($M1028),0))</f>
        <v>0</v>
      </c>
      <c r="Q1028" s="32">
        <f>IF($B1028="",0,IF(OR($U1028="OUT",$U1028="TRF"),N($M1028),0))</f>
        <v>0</v>
      </c>
      <c r="R1028" s="32">
        <f>IF($B1028="",0,IF($U1028="IN",N($M1028),0))</f>
        <v>0</v>
      </c>
      <c r="S1028" s="33">
        <f>IF($B1028="","",IF($M1028="","⚠ مبلغ",IF($E1028="","⚠ بانک عامل",IF(AND($U1028="TRF",$F1028=""),"⚠ بانک مقصد",IF(AND($V1028&lt;&gt;"NONE",$V1028&lt;&gt;"",$Z1028=""),"⚠ طرف حساب","✓")))))</f>
        <v>0</v>
      </c>
      <c r="T1028" s="29"/>
      <c r="U1028" s="27">
        <f>IFERROR(VLOOKUP($D1028,BankOpTbl,2,0),"")</f>
        <v>0</v>
      </c>
      <c r="V1028" s="27">
        <f>IFERROR(VLOOKUP($D1028,BankOpTbl,3,0),"")</f>
        <v>0</v>
      </c>
      <c r="W1028" s="27">
        <f>IFERROR(VLOOKUP($D1028,BankOpTbl,4,0),"")</f>
        <v>0</v>
      </c>
      <c r="X1028" s="27">
        <f>IF($E1028="","",IFERROR(VLOOKUP($E1028,BankTbl,4,0),""))</f>
        <v>0</v>
      </c>
      <c r="Y1028" s="27">
        <f>IF($F1028="","",IFERROR(VLOOKUP($F1028,BankTbl,4,0),""))</f>
        <v>0</v>
      </c>
      <c r="Z1028" s="27">
        <f>IF($B1028="","",IF($V1028="PICK",LEFT($N1028,5),IF($V1028="FIXED",$W1028,IF($V1028="CODE",$H1028,""))))</f>
        <v>0</v>
      </c>
    </row>
    <row r="1029" spans="1:26" ht="21" customHeight="1">
      <c r="A1029" s="27">
        <f>IF($B1029="","",COUNTA($B$13:$B1029))</f>
        <v>0</v>
      </c>
      <c r="B1029" s="28"/>
      <c r="C1029" s="28"/>
      <c r="D1029" s="29"/>
      <c r="E1029" s="29"/>
      <c r="F1029" s="29"/>
      <c r="G1029" s="28"/>
      <c r="H1029" s="28"/>
      <c r="I1029" s="30">
        <f>IF($H1029="","",IFERROR(VLOOKUP($H1029,AcctTbl,2,0),"کد ناشناخته"))</f>
        <v>0</v>
      </c>
      <c r="J1029" s="27">
        <f>IF($H1029="","",IFERROR(VLOOKUP($H1029,AcctTbl,3,0),""))</f>
        <v>0</v>
      </c>
      <c r="K1029" s="29"/>
      <c r="L1029" s="28"/>
      <c r="M1029" s="31"/>
      <c r="N1029" s="29"/>
      <c r="O1029" s="32">
        <f>IF($B1029="",0,IF($U1029="IN",N($M1029),0))</f>
        <v>0</v>
      </c>
      <c r="P1029" s="32">
        <f>IF($B1029="",0,IF(OR($U1029="OUT",$U1029="TRF"),N($M1029),0))</f>
        <v>0</v>
      </c>
      <c r="Q1029" s="32">
        <f>IF($B1029="",0,IF(OR($U1029="OUT",$U1029="TRF"),N($M1029),0))</f>
        <v>0</v>
      </c>
      <c r="R1029" s="32">
        <f>IF($B1029="",0,IF($U1029="IN",N($M1029),0))</f>
        <v>0</v>
      </c>
      <c r="S1029" s="33">
        <f>IF($B1029="","",IF($M1029="","⚠ مبلغ",IF($E1029="","⚠ بانک عامل",IF(AND($U1029="TRF",$F1029=""),"⚠ بانک مقصد",IF(AND($V1029&lt;&gt;"NONE",$V1029&lt;&gt;"",$Z1029=""),"⚠ طرف حساب","✓")))))</f>
        <v>0</v>
      </c>
      <c r="T1029" s="29"/>
      <c r="U1029" s="27">
        <f>IFERROR(VLOOKUP($D1029,BankOpTbl,2,0),"")</f>
        <v>0</v>
      </c>
      <c r="V1029" s="27">
        <f>IFERROR(VLOOKUP($D1029,BankOpTbl,3,0),"")</f>
        <v>0</v>
      </c>
      <c r="W1029" s="27">
        <f>IFERROR(VLOOKUP($D1029,BankOpTbl,4,0),"")</f>
        <v>0</v>
      </c>
      <c r="X1029" s="27">
        <f>IF($E1029="","",IFERROR(VLOOKUP($E1029,BankTbl,4,0),""))</f>
        <v>0</v>
      </c>
      <c r="Y1029" s="27">
        <f>IF($F1029="","",IFERROR(VLOOKUP($F1029,BankTbl,4,0),""))</f>
        <v>0</v>
      </c>
      <c r="Z1029" s="27">
        <f>IF($B1029="","",IF($V1029="PICK",LEFT($N1029,5),IF($V1029="FIXED",$W1029,IF($V1029="CODE",$H1029,""))))</f>
        <v>0</v>
      </c>
    </row>
    <row r="1030" spans="1:26" ht="21" customHeight="1">
      <c r="A1030" s="27">
        <f>IF($B1030="","",COUNTA($B$13:$B1030))</f>
        <v>0</v>
      </c>
      <c r="B1030" s="28"/>
      <c r="C1030" s="28"/>
      <c r="D1030" s="29"/>
      <c r="E1030" s="29"/>
      <c r="F1030" s="29"/>
      <c r="G1030" s="28"/>
      <c r="H1030" s="28"/>
      <c r="I1030" s="30">
        <f>IF($H1030="","",IFERROR(VLOOKUP($H1030,AcctTbl,2,0),"کد ناشناخته"))</f>
        <v>0</v>
      </c>
      <c r="J1030" s="27">
        <f>IF($H1030="","",IFERROR(VLOOKUP($H1030,AcctTbl,3,0),""))</f>
        <v>0</v>
      </c>
      <c r="K1030" s="29"/>
      <c r="L1030" s="28"/>
      <c r="M1030" s="31"/>
      <c r="N1030" s="29"/>
      <c r="O1030" s="32">
        <f>IF($B1030="",0,IF($U1030="IN",N($M1030),0))</f>
        <v>0</v>
      </c>
      <c r="P1030" s="32">
        <f>IF($B1030="",0,IF(OR($U1030="OUT",$U1030="TRF"),N($M1030),0))</f>
        <v>0</v>
      </c>
      <c r="Q1030" s="32">
        <f>IF($B1030="",0,IF(OR($U1030="OUT",$U1030="TRF"),N($M1030),0))</f>
        <v>0</v>
      </c>
      <c r="R1030" s="32">
        <f>IF($B1030="",0,IF($U1030="IN",N($M1030),0))</f>
        <v>0</v>
      </c>
      <c r="S1030" s="33">
        <f>IF($B1030="","",IF($M1030="","⚠ مبلغ",IF($E1030="","⚠ بانک عامل",IF(AND($U1030="TRF",$F1030=""),"⚠ بانک مقصد",IF(AND($V1030&lt;&gt;"NONE",$V1030&lt;&gt;"",$Z1030=""),"⚠ طرف حساب","✓")))))</f>
        <v>0</v>
      </c>
      <c r="T1030" s="29"/>
      <c r="U1030" s="27">
        <f>IFERROR(VLOOKUP($D1030,BankOpTbl,2,0),"")</f>
        <v>0</v>
      </c>
      <c r="V1030" s="27">
        <f>IFERROR(VLOOKUP($D1030,BankOpTbl,3,0),"")</f>
        <v>0</v>
      </c>
      <c r="W1030" s="27">
        <f>IFERROR(VLOOKUP($D1030,BankOpTbl,4,0),"")</f>
        <v>0</v>
      </c>
      <c r="X1030" s="27">
        <f>IF($E1030="","",IFERROR(VLOOKUP($E1030,BankTbl,4,0),""))</f>
        <v>0</v>
      </c>
      <c r="Y1030" s="27">
        <f>IF($F1030="","",IFERROR(VLOOKUP($F1030,BankTbl,4,0),""))</f>
        <v>0</v>
      </c>
      <c r="Z1030" s="27">
        <f>IF($B1030="","",IF($V1030="PICK",LEFT($N1030,5),IF($V1030="FIXED",$W1030,IF($V1030="CODE",$H1030,""))))</f>
        <v>0</v>
      </c>
    </row>
    <row r="1031" spans="1:26" ht="21" customHeight="1">
      <c r="A1031" s="27">
        <f>IF($B1031="","",COUNTA($B$13:$B1031))</f>
        <v>0</v>
      </c>
      <c r="B1031" s="28"/>
      <c r="C1031" s="28"/>
      <c r="D1031" s="29"/>
      <c r="E1031" s="29"/>
      <c r="F1031" s="29"/>
      <c r="G1031" s="28"/>
      <c r="H1031" s="28"/>
      <c r="I1031" s="30">
        <f>IF($H1031="","",IFERROR(VLOOKUP($H1031,AcctTbl,2,0),"کد ناشناخته"))</f>
        <v>0</v>
      </c>
      <c r="J1031" s="27">
        <f>IF($H1031="","",IFERROR(VLOOKUP($H1031,AcctTbl,3,0),""))</f>
        <v>0</v>
      </c>
      <c r="K1031" s="29"/>
      <c r="L1031" s="28"/>
      <c r="M1031" s="31"/>
      <c r="N1031" s="29"/>
      <c r="O1031" s="32">
        <f>IF($B1031="",0,IF($U1031="IN",N($M1031),0))</f>
        <v>0</v>
      </c>
      <c r="P1031" s="32">
        <f>IF($B1031="",0,IF(OR($U1031="OUT",$U1031="TRF"),N($M1031),0))</f>
        <v>0</v>
      </c>
      <c r="Q1031" s="32">
        <f>IF($B1031="",0,IF(OR($U1031="OUT",$U1031="TRF"),N($M1031),0))</f>
        <v>0</v>
      </c>
      <c r="R1031" s="32">
        <f>IF($B1031="",0,IF($U1031="IN",N($M1031),0))</f>
        <v>0</v>
      </c>
      <c r="S1031" s="33">
        <f>IF($B1031="","",IF($M1031="","⚠ مبلغ",IF($E1031="","⚠ بانک عامل",IF(AND($U1031="TRF",$F1031=""),"⚠ بانک مقصد",IF(AND($V1031&lt;&gt;"NONE",$V1031&lt;&gt;"",$Z1031=""),"⚠ طرف حساب","✓")))))</f>
        <v>0</v>
      </c>
      <c r="T1031" s="29"/>
      <c r="U1031" s="27">
        <f>IFERROR(VLOOKUP($D1031,BankOpTbl,2,0),"")</f>
        <v>0</v>
      </c>
      <c r="V1031" s="27">
        <f>IFERROR(VLOOKUP($D1031,BankOpTbl,3,0),"")</f>
        <v>0</v>
      </c>
      <c r="W1031" s="27">
        <f>IFERROR(VLOOKUP($D1031,BankOpTbl,4,0),"")</f>
        <v>0</v>
      </c>
      <c r="X1031" s="27">
        <f>IF($E1031="","",IFERROR(VLOOKUP($E1031,BankTbl,4,0),""))</f>
        <v>0</v>
      </c>
      <c r="Y1031" s="27">
        <f>IF($F1031="","",IFERROR(VLOOKUP($F1031,BankTbl,4,0),""))</f>
        <v>0</v>
      </c>
      <c r="Z1031" s="27">
        <f>IF($B1031="","",IF($V1031="PICK",LEFT($N1031,5),IF($V1031="FIXED",$W1031,IF($V1031="CODE",$H1031,""))))</f>
        <v>0</v>
      </c>
    </row>
    <row r="1032" spans="1:26" ht="21" customHeight="1">
      <c r="A1032" s="27">
        <f>IF($B1032="","",COUNTA($B$13:$B1032))</f>
        <v>0</v>
      </c>
      <c r="B1032" s="28"/>
      <c r="C1032" s="28"/>
      <c r="D1032" s="29"/>
      <c r="E1032" s="29"/>
      <c r="F1032" s="29"/>
      <c r="G1032" s="28"/>
      <c r="H1032" s="28"/>
      <c r="I1032" s="30">
        <f>IF($H1032="","",IFERROR(VLOOKUP($H1032,AcctTbl,2,0),"کد ناشناخته"))</f>
        <v>0</v>
      </c>
      <c r="J1032" s="27">
        <f>IF($H1032="","",IFERROR(VLOOKUP($H1032,AcctTbl,3,0),""))</f>
        <v>0</v>
      </c>
      <c r="K1032" s="29"/>
      <c r="L1032" s="28"/>
      <c r="M1032" s="31"/>
      <c r="N1032" s="29"/>
      <c r="O1032" s="32">
        <f>IF($B1032="",0,IF($U1032="IN",N($M1032),0))</f>
        <v>0</v>
      </c>
      <c r="P1032" s="32">
        <f>IF($B1032="",0,IF(OR($U1032="OUT",$U1032="TRF"),N($M1032),0))</f>
        <v>0</v>
      </c>
      <c r="Q1032" s="32">
        <f>IF($B1032="",0,IF(OR($U1032="OUT",$U1032="TRF"),N($M1032),0))</f>
        <v>0</v>
      </c>
      <c r="R1032" s="32">
        <f>IF($B1032="",0,IF($U1032="IN",N($M1032),0))</f>
        <v>0</v>
      </c>
      <c r="S1032" s="33">
        <f>IF($B1032="","",IF($M1032="","⚠ مبلغ",IF($E1032="","⚠ بانک عامل",IF(AND($U1032="TRF",$F1032=""),"⚠ بانک مقصد",IF(AND($V1032&lt;&gt;"NONE",$V1032&lt;&gt;"",$Z1032=""),"⚠ طرف حساب","✓")))))</f>
        <v>0</v>
      </c>
      <c r="T1032" s="29"/>
      <c r="U1032" s="27">
        <f>IFERROR(VLOOKUP($D1032,BankOpTbl,2,0),"")</f>
        <v>0</v>
      </c>
      <c r="V1032" s="27">
        <f>IFERROR(VLOOKUP($D1032,BankOpTbl,3,0),"")</f>
        <v>0</v>
      </c>
      <c r="W1032" s="27">
        <f>IFERROR(VLOOKUP($D1032,BankOpTbl,4,0),"")</f>
        <v>0</v>
      </c>
      <c r="X1032" s="27">
        <f>IF($E1032="","",IFERROR(VLOOKUP($E1032,BankTbl,4,0),""))</f>
        <v>0</v>
      </c>
      <c r="Y1032" s="27">
        <f>IF($F1032="","",IFERROR(VLOOKUP($F1032,BankTbl,4,0),""))</f>
        <v>0</v>
      </c>
      <c r="Z1032" s="27">
        <f>IF($B1032="","",IF($V1032="PICK",LEFT($N1032,5),IF($V1032="FIXED",$W1032,IF($V1032="CODE",$H1032,""))))</f>
        <v>0</v>
      </c>
    </row>
    <row r="1033" spans="1:26" ht="21" customHeight="1">
      <c r="A1033" s="27">
        <f>IF($B1033="","",COUNTA($B$13:$B1033))</f>
        <v>0</v>
      </c>
      <c r="B1033" s="28"/>
      <c r="C1033" s="28"/>
      <c r="D1033" s="29"/>
      <c r="E1033" s="29"/>
      <c r="F1033" s="29"/>
      <c r="G1033" s="28"/>
      <c r="H1033" s="28"/>
      <c r="I1033" s="30">
        <f>IF($H1033="","",IFERROR(VLOOKUP($H1033,AcctTbl,2,0),"کد ناشناخته"))</f>
        <v>0</v>
      </c>
      <c r="J1033" s="27">
        <f>IF($H1033="","",IFERROR(VLOOKUP($H1033,AcctTbl,3,0),""))</f>
        <v>0</v>
      </c>
      <c r="K1033" s="29"/>
      <c r="L1033" s="28"/>
      <c r="M1033" s="31"/>
      <c r="N1033" s="29"/>
      <c r="O1033" s="32">
        <f>IF($B1033="",0,IF($U1033="IN",N($M1033),0))</f>
        <v>0</v>
      </c>
      <c r="P1033" s="32">
        <f>IF($B1033="",0,IF(OR($U1033="OUT",$U1033="TRF"),N($M1033),0))</f>
        <v>0</v>
      </c>
      <c r="Q1033" s="32">
        <f>IF($B1033="",0,IF(OR($U1033="OUT",$U1033="TRF"),N($M1033),0))</f>
        <v>0</v>
      </c>
      <c r="R1033" s="32">
        <f>IF($B1033="",0,IF($U1033="IN",N($M1033),0))</f>
        <v>0</v>
      </c>
      <c r="S1033" s="33">
        <f>IF($B1033="","",IF($M1033="","⚠ مبلغ",IF($E1033="","⚠ بانک عامل",IF(AND($U1033="TRF",$F1033=""),"⚠ بانک مقصد",IF(AND($V1033&lt;&gt;"NONE",$V1033&lt;&gt;"",$Z1033=""),"⚠ طرف حساب","✓")))))</f>
        <v>0</v>
      </c>
      <c r="T1033" s="29"/>
      <c r="U1033" s="27">
        <f>IFERROR(VLOOKUP($D1033,BankOpTbl,2,0),"")</f>
        <v>0</v>
      </c>
      <c r="V1033" s="27">
        <f>IFERROR(VLOOKUP($D1033,BankOpTbl,3,0),"")</f>
        <v>0</v>
      </c>
      <c r="W1033" s="27">
        <f>IFERROR(VLOOKUP($D1033,BankOpTbl,4,0),"")</f>
        <v>0</v>
      </c>
      <c r="X1033" s="27">
        <f>IF($E1033="","",IFERROR(VLOOKUP($E1033,BankTbl,4,0),""))</f>
        <v>0</v>
      </c>
      <c r="Y1033" s="27">
        <f>IF($F1033="","",IFERROR(VLOOKUP($F1033,BankTbl,4,0),""))</f>
        <v>0</v>
      </c>
      <c r="Z1033" s="27">
        <f>IF($B1033="","",IF($V1033="PICK",LEFT($N1033,5),IF($V1033="FIXED",$W1033,IF($V1033="CODE",$H1033,""))))</f>
        <v>0</v>
      </c>
    </row>
    <row r="1034" spans="1:26" ht="21" customHeight="1">
      <c r="A1034" s="27">
        <f>IF($B1034="","",COUNTA($B$13:$B1034))</f>
        <v>0</v>
      </c>
      <c r="B1034" s="28"/>
      <c r="C1034" s="28"/>
      <c r="D1034" s="29"/>
      <c r="E1034" s="29"/>
      <c r="F1034" s="29"/>
      <c r="G1034" s="28"/>
      <c r="H1034" s="28"/>
      <c r="I1034" s="30">
        <f>IF($H1034="","",IFERROR(VLOOKUP($H1034,AcctTbl,2,0),"کد ناشناخته"))</f>
        <v>0</v>
      </c>
      <c r="J1034" s="27">
        <f>IF($H1034="","",IFERROR(VLOOKUP($H1034,AcctTbl,3,0),""))</f>
        <v>0</v>
      </c>
      <c r="K1034" s="29"/>
      <c r="L1034" s="28"/>
      <c r="M1034" s="31"/>
      <c r="N1034" s="29"/>
      <c r="O1034" s="32">
        <f>IF($B1034="",0,IF($U1034="IN",N($M1034),0))</f>
        <v>0</v>
      </c>
      <c r="P1034" s="32">
        <f>IF($B1034="",0,IF(OR($U1034="OUT",$U1034="TRF"),N($M1034),0))</f>
        <v>0</v>
      </c>
      <c r="Q1034" s="32">
        <f>IF($B1034="",0,IF(OR($U1034="OUT",$U1034="TRF"),N($M1034),0))</f>
        <v>0</v>
      </c>
      <c r="R1034" s="32">
        <f>IF($B1034="",0,IF($U1034="IN",N($M1034),0))</f>
        <v>0</v>
      </c>
      <c r="S1034" s="33">
        <f>IF($B1034="","",IF($M1034="","⚠ مبلغ",IF($E1034="","⚠ بانک عامل",IF(AND($U1034="TRF",$F1034=""),"⚠ بانک مقصد",IF(AND($V1034&lt;&gt;"NONE",$V1034&lt;&gt;"",$Z1034=""),"⚠ طرف حساب","✓")))))</f>
        <v>0</v>
      </c>
      <c r="T1034" s="29"/>
      <c r="U1034" s="27">
        <f>IFERROR(VLOOKUP($D1034,BankOpTbl,2,0),"")</f>
        <v>0</v>
      </c>
      <c r="V1034" s="27">
        <f>IFERROR(VLOOKUP($D1034,BankOpTbl,3,0),"")</f>
        <v>0</v>
      </c>
      <c r="W1034" s="27">
        <f>IFERROR(VLOOKUP($D1034,BankOpTbl,4,0),"")</f>
        <v>0</v>
      </c>
      <c r="X1034" s="27">
        <f>IF($E1034="","",IFERROR(VLOOKUP($E1034,BankTbl,4,0),""))</f>
        <v>0</v>
      </c>
      <c r="Y1034" s="27">
        <f>IF($F1034="","",IFERROR(VLOOKUP($F1034,BankTbl,4,0),""))</f>
        <v>0</v>
      </c>
      <c r="Z1034" s="27">
        <f>IF($B1034="","",IF($V1034="PICK",LEFT($N1034,5),IF($V1034="FIXED",$W1034,IF($V1034="CODE",$H1034,""))))</f>
        <v>0</v>
      </c>
    </row>
    <row r="1035" spans="1:26" ht="21" customHeight="1">
      <c r="A1035" s="27">
        <f>IF($B1035="","",COUNTA($B$13:$B1035))</f>
        <v>0</v>
      </c>
      <c r="B1035" s="28"/>
      <c r="C1035" s="28"/>
      <c r="D1035" s="29"/>
      <c r="E1035" s="29"/>
      <c r="F1035" s="29"/>
      <c r="G1035" s="28"/>
      <c r="H1035" s="28"/>
      <c r="I1035" s="30">
        <f>IF($H1035="","",IFERROR(VLOOKUP($H1035,AcctTbl,2,0),"کد ناشناخته"))</f>
        <v>0</v>
      </c>
      <c r="J1035" s="27">
        <f>IF($H1035="","",IFERROR(VLOOKUP($H1035,AcctTbl,3,0),""))</f>
        <v>0</v>
      </c>
      <c r="K1035" s="29"/>
      <c r="L1035" s="28"/>
      <c r="M1035" s="31"/>
      <c r="N1035" s="29"/>
      <c r="O1035" s="32">
        <f>IF($B1035="",0,IF($U1035="IN",N($M1035),0))</f>
        <v>0</v>
      </c>
      <c r="P1035" s="32">
        <f>IF($B1035="",0,IF(OR($U1035="OUT",$U1035="TRF"),N($M1035),0))</f>
        <v>0</v>
      </c>
      <c r="Q1035" s="32">
        <f>IF($B1035="",0,IF(OR($U1035="OUT",$U1035="TRF"),N($M1035),0))</f>
        <v>0</v>
      </c>
      <c r="R1035" s="32">
        <f>IF($B1035="",0,IF($U1035="IN",N($M1035),0))</f>
        <v>0</v>
      </c>
      <c r="S1035" s="33">
        <f>IF($B1035="","",IF($M1035="","⚠ مبلغ",IF($E1035="","⚠ بانک عامل",IF(AND($U1035="TRF",$F1035=""),"⚠ بانک مقصد",IF(AND($V1035&lt;&gt;"NONE",$V1035&lt;&gt;"",$Z1035=""),"⚠ طرف حساب","✓")))))</f>
        <v>0</v>
      </c>
      <c r="T1035" s="29"/>
      <c r="U1035" s="27">
        <f>IFERROR(VLOOKUP($D1035,BankOpTbl,2,0),"")</f>
        <v>0</v>
      </c>
      <c r="V1035" s="27">
        <f>IFERROR(VLOOKUP($D1035,BankOpTbl,3,0),"")</f>
        <v>0</v>
      </c>
      <c r="W1035" s="27">
        <f>IFERROR(VLOOKUP($D1035,BankOpTbl,4,0),"")</f>
        <v>0</v>
      </c>
      <c r="X1035" s="27">
        <f>IF($E1035="","",IFERROR(VLOOKUP($E1035,BankTbl,4,0),""))</f>
        <v>0</v>
      </c>
      <c r="Y1035" s="27">
        <f>IF($F1035="","",IFERROR(VLOOKUP($F1035,BankTbl,4,0),""))</f>
        <v>0</v>
      </c>
      <c r="Z1035" s="27">
        <f>IF($B1035="","",IF($V1035="PICK",LEFT($N1035,5),IF($V1035="FIXED",$W1035,IF($V1035="CODE",$H1035,""))))</f>
        <v>0</v>
      </c>
    </row>
    <row r="1036" spans="1:26" ht="21" customHeight="1">
      <c r="A1036" s="27">
        <f>IF($B1036="","",COUNTA($B$13:$B1036))</f>
        <v>0</v>
      </c>
      <c r="B1036" s="28"/>
      <c r="C1036" s="28"/>
      <c r="D1036" s="29"/>
      <c r="E1036" s="29"/>
      <c r="F1036" s="29"/>
      <c r="G1036" s="28"/>
      <c r="H1036" s="28"/>
      <c r="I1036" s="30">
        <f>IF($H1036="","",IFERROR(VLOOKUP($H1036,AcctTbl,2,0),"کد ناشناخته"))</f>
        <v>0</v>
      </c>
      <c r="J1036" s="27">
        <f>IF($H1036="","",IFERROR(VLOOKUP($H1036,AcctTbl,3,0),""))</f>
        <v>0</v>
      </c>
      <c r="K1036" s="29"/>
      <c r="L1036" s="28"/>
      <c r="M1036" s="31"/>
      <c r="N1036" s="29"/>
      <c r="O1036" s="32">
        <f>IF($B1036="",0,IF($U1036="IN",N($M1036),0))</f>
        <v>0</v>
      </c>
      <c r="P1036" s="32">
        <f>IF($B1036="",0,IF(OR($U1036="OUT",$U1036="TRF"),N($M1036),0))</f>
        <v>0</v>
      </c>
      <c r="Q1036" s="32">
        <f>IF($B1036="",0,IF(OR($U1036="OUT",$U1036="TRF"),N($M1036),0))</f>
        <v>0</v>
      </c>
      <c r="R1036" s="32">
        <f>IF($B1036="",0,IF($U1036="IN",N($M1036),0))</f>
        <v>0</v>
      </c>
      <c r="S1036" s="33">
        <f>IF($B1036="","",IF($M1036="","⚠ مبلغ",IF($E1036="","⚠ بانک عامل",IF(AND($U1036="TRF",$F1036=""),"⚠ بانک مقصد",IF(AND($V1036&lt;&gt;"NONE",$V1036&lt;&gt;"",$Z1036=""),"⚠ طرف حساب","✓")))))</f>
        <v>0</v>
      </c>
      <c r="T1036" s="29"/>
      <c r="U1036" s="27">
        <f>IFERROR(VLOOKUP($D1036,BankOpTbl,2,0),"")</f>
        <v>0</v>
      </c>
      <c r="V1036" s="27">
        <f>IFERROR(VLOOKUP($D1036,BankOpTbl,3,0),"")</f>
        <v>0</v>
      </c>
      <c r="W1036" s="27">
        <f>IFERROR(VLOOKUP($D1036,BankOpTbl,4,0),"")</f>
        <v>0</v>
      </c>
      <c r="X1036" s="27">
        <f>IF($E1036="","",IFERROR(VLOOKUP($E1036,BankTbl,4,0),""))</f>
        <v>0</v>
      </c>
      <c r="Y1036" s="27">
        <f>IF($F1036="","",IFERROR(VLOOKUP($F1036,BankTbl,4,0),""))</f>
        <v>0</v>
      </c>
      <c r="Z1036" s="27">
        <f>IF($B1036="","",IF($V1036="PICK",LEFT($N1036,5),IF($V1036="FIXED",$W1036,IF($V1036="CODE",$H1036,""))))</f>
        <v>0</v>
      </c>
    </row>
    <row r="1037" spans="1:26" ht="21" customHeight="1">
      <c r="A1037" s="27">
        <f>IF($B1037="","",COUNTA($B$13:$B1037))</f>
        <v>0</v>
      </c>
      <c r="B1037" s="28"/>
      <c r="C1037" s="28"/>
      <c r="D1037" s="29"/>
      <c r="E1037" s="29"/>
      <c r="F1037" s="29"/>
      <c r="G1037" s="28"/>
      <c r="H1037" s="28"/>
      <c r="I1037" s="30">
        <f>IF($H1037="","",IFERROR(VLOOKUP($H1037,AcctTbl,2,0),"کد ناشناخته"))</f>
        <v>0</v>
      </c>
      <c r="J1037" s="27">
        <f>IF($H1037="","",IFERROR(VLOOKUP($H1037,AcctTbl,3,0),""))</f>
        <v>0</v>
      </c>
      <c r="K1037" s="29"/>
      <c r="L1037" s="28"/>
      <c r="M1037" s="31"/>
      <c r="N1037" s="29"/>
      <c r="O1037" s="32">
        <f>IF($B1037="",0,IF($U1037="IN",N($M1037),0))</f>
        <v>0</v>
      </c>
      <c r="P1037" s="32">
        <f>IF($B1037="",0,IF(OR($U1037="OUT",$U1037="TRF"),N($M1037),0))</f>
        <v>0</v>
      </c>
      <c r="Q1037" s="32">
        <f>IF($B1037="",0,IF(OR($U1037="OUT",$U1037="TRF"),N($M1037),0))</f>
        <v>0</v>
      </c>
      <c r="R1037" s="32">
        <f>IF($B1037="",0,IF($U1037="IN",N($M1037),0))</f>
        <v>0</v>
      </c>
      <c r="S1037" s="33">
        <f>IF($B1037="","",IF($M1037="","⚠ مبلغ",IF($E1037="","⚠ بانک عامل",IF(AND($U1037="TRF",$F1037=""),"⚠ بانک مقصد",IF(AND($V1037&lt;&gt;"NONE",$V1037&lt;&gt;"",$Z1037=""),"⚠ طرف حساب","✓")))))</f>
        <v>0</v>
      </c>
      <c r="T1037" s="29"/>
      <c r="U1037" s="27">
        <f>IFERROR(VLOOKUP($D1037,BankOpTbl,2,0),"")</f>
        <v>0</v>
      </c>
      <c r="V1037" s="27">
        <f>IFERROR(VLOOKUP($D1037,BankOpTbl,3,0),"")</f>
        <v>0</v>
      </c>
      <c r="W1037" s="27">
        <f>IFERROR(VLOOKUP($D1037,BankOpTbl,4,0),"")</f>
        <v>0</v>
      </c>
      <c r="X1037" s="27">
        <f>IF($E1037="","",IFERROR(VLOOKUP($E1037,BankTbl,4,0),""))</f>
        <v>0</v>
      </c>
      <c r="Y1037" s="27">
        <f>IF($F1037="","",IFERROR(VLOOKUP($F1037,BankTbl,4,0),""))</f>
        <v>0</v>
      </c>
      <c r="Z1037" s="27">
        <f>IF($B1037="","",IF($V1037="PICK",LEFT($N1037,5),IF($V1037="FIXED",$W1037,IF($V1037="CODE",$H1037,""))))</f>
        <v>0</v>
      </c>
    </row>
    <row r="1038" spans="1:26" ht="21" customHeight="1">
      <c r="A1038" s="27">
        <f>IF($B1038="","",COUNTA($B$13:$B1038))</f>
        <v>0</v>
      </c>
      <c r="B1038" s="28"/>
      <c r="C1038" s="28"/>
      <c r="D1038" s="29"/>
      <c r="E1038" s="29"/>
      <c r="F1038" s="29"/>
      <c r="G1038" s="28"/>
      <c r="H1038" s="28"/>
      <c r="I1038" s="30">
        <f>IF($H1038="","",IFERROR(VLOOKUP($H1038,AcctTbl,2,0),"کد ناشناخته"))</f>
        <v>0</v>
      </c>
      <c r="J1038" s="27">
        <f>IF($H1038="","",IFERROR(VLOOKUP($H1038,AcctTbl,3,0),""))</f>
        <v>0</v>
      </c>
      <c r="K1038" s="29"/>
      <c r="L1038" s="28"/>
      <c r="M1038" s="31"/>
      <c r="N1038" s="29"/>
      <c r="O1038" s="32">
        <f>IF($B1038="",0,IF($U1038="IN",N($M1038),0))</f>
        <v>0</v>
      </c>
      <c r="P1038" s="32">
        <f>IF($B1038="",0,IF(OR($U1038="OUT",$U1038="TRF"),N($M1038),0))</f>
        <v>0</v>
      </c>
      <c r="Q1038" s="32">
        <f>IF($B1038="",0,IF(OR($U1038="OUT",$U1038="TRF"),N($M1038),0))</f>
        <v>0</v>
      </c>
      <c r="R1038" s="32">
        <f>IF($B1038="",0,IF($U1038="IN",N($M1038),0))</f>
        <v>0</v>
      </c>
      <c r="S1038" s="33">
        <f>IF($B1038="","",IF($M1038="","⚠ مبلغ",IF($E1038="","⚠ بانک عامل",IF(AND($U1038="TRF",$F1038=""),"⚠ بانک مقصد",IF(AND($V1038&lt;&gt;"NONE",$V1038&lt;&gt;"",$Z1038=""),"⚠ طرف حساب","✓")))))</f>
        <v>0</v>
      </c>
      <c r="T1038" s="29"/>
      <c r="U1038" s="27">
        <f>IFERROR(VLOOKUP($D1038,BankOpTbl,2,0),"")</f>
        <v>0</v>
      </c>
      <c r="V1038" s="27">
        <f>IFERROR(VLOOKUP($D1038,BankOpTbl,3,0),"")</f>
        <v>0</v>
      </c>
      <c r="W1038" s="27">
        <f>IFERROR(VLOOKUP($D1038,BankOpTbl,4,0),"")</f>
        <v>0</v>
      </c>
      <c r="X1038" s="27">
        <f>IF($E1038="","",IFERROR(VLOOKUP($E1038,BankTbl,4,0),""))</f>
        <v>0</v>
      </c>
      <c r="Y1038" s="27">
        <f>IF($F1038="","",IFERROR(VLOOKUP($F1038,BankTbl,4,0),""))</f>
        <v>0</v>
      </c>
      <c r="Z1038" s="27">
        <f>IF($B1038="","",IF($V1038="PICK",LEFT($N1038,5),IF($V1038="FIXED",$W1038,IF($V1038="CODE",$H1038,""))))</f>
        <v>0</v>
      </c>
    </row>
    <row r="1039" spans="1:26" ht="21" customHeight="1">
      <c r="A1039" s="27">
        <f>IF($B1039="","",COUNTA($B$13:$B1039))</f>
        <v>0</v>
      </c>
      <c r="B1039" s="28"/>
      <c r="C1039" s="28"/>
      <c r="D1039" s="29"/>
      <c r="E1039" s="29"/>
      <c r="F1039" s="29"/>
      <c r="G1039" s="28"/>
      <c r="H1039" s="28"/>
      <c r="I1039" s="30">
        <f>IF($H1039="","",IFERROR(VLOOKUP($H1039,AcctTbl,2,0),"کد ناشناخته"))</f>
        <v>0</v>
      </c>
      <c r="J1039" s="27">
        <f>IF($H1039="","",IFERROR(VLOOKUP($H1039,AcctTbl,3,0),""))</f>
        <v>0</v>
      </c>
      <c r="K1039" s="29"/>
      <c r="L1039" s="28"/>
      <c r="M1039" s="31"/>
      <c r="N1039" s="29"/>
      <c r="O1039" s="32">
        <f>IF($B1039="",0,IF($U1039="IN",N($M1039),0))</f>
        <v>0</v>
      </c>
      <c r="P1039" s="32">
        <f>IF($B1039="",0,IF(OR($U1039="OUT",$U1039="TRF"),N($M1039),0))</f>
        <v>0</v>
      </c>
      <c r="Q1039" s="32">
        <f>IF($B1039="",0,IF(OR($U1039="OUT",$U1039="TRF"),N($M1039),0))</f>
        <v>0</v>
      </c>
      <c r="R1039" s="32">
        <f>IF($B1039="",0,IF($U1039="IN",N($M1039),0))</f>
        <v>0</v>
      </c>
      <c r="S1039" s="33">
        <f>IF($B1039="","",IF($M1039="","⚠ مبلغ",IF($E1039="","⚠ بانک عامل",IF(AND($U1039="TRF",$F1039=""),"⚠ بانک مقصد",IF(AND($V1039&lt;&gt;"NONE",$V1039&lt;&gt;"",$Z1039=""),"⚠ طرف حساب","✓")))))</f>
        <v>0</v>
      </c>
      <c r="T1039" s="29"/>
      <c r="U1039" s="27">
        <f>IFERROR(VLOOKUP($D1039,BankOpTbl,2,0),"")</f>
        <v>0</v>
      </c>
      <c r="V1039" s="27">
        <f>IFERROR(VLOOKUP($D1039,BankOpTbl,3,0),"")</f>
        <v>0</v>
      </c>
      <c r="W1039" s="27">
        <f>IFERROR(VLOOKUP($D1039,BankOpTbl,4,0),"")</f>
        <v>0</v>
      </c>
      <c r="X1039" s="27">
        <f>IF($E1039="","",IFERROR(VLOOKUP($E1039,BankTbl,4,0),""))</f>
        <v>0</v>
      </c>
      <c r="Y1039" s="27">
        <f>IF($F1039="","",IFERROR(VLOOKUP($F1039,BankTbl,4,0),""))</f>
        <v>0</v>
      </c>
      <c r="Z1039" s="27">
        <f>IF($B1039="","",IF($V1039="PICK",LEFT($N1039,5),IF($V1039="FIXED",$W1039,IF($V1039="CODE",$H1039,""))))</f>
        <v>0</v>
      </c>
    </row>
    <row r="1040" spans="1:26" ht="21" customHeight="1">
      <c r="A1040" s="27">
        <f>IF($B1040="","",COUNTA($B$13:$B1040))</f>
        <v>0</v>
      </c>
      <c r="B1040" s="28"/>
      <c r="C1040" s="28"/>
      <c r="D1040" s="29"/>
      <c r="E1040" s="29"/>
      <c r="F1040" s="29"/>
      <c r="G1040" s="28"/>
      <c r="H1040" s="28"/>
      <c r="I1040" s="30">
        <f>IF($H1040="","",IFERROR(VLOOKUP($H1040,AcctTbl,2,0),"کد ناشناخته"))</f>
        <v>0</v>
      </c>
      <c r="J1040" s="27">
        <f>IF($H1040="","",IFERROR(VLOOKUP($H1040,AcctTbl,3,0),""))</f>
        <v>0</v>
      </c>
      <c r="K1040" s="29"/>
      <c r="L1040" s="28"/>
      <c r="M1040" s="31"/>
      <c r="N1040" s="29"/>
      <c r="O1040" s="32">
        <f>IF($B1040="",0,IF($U1040="IN",N($M1040),0))</f>
        <v>0</v>
      </c>
      <c r="P1040" s="32">
        <f>IF($B1040="",0,IF(OR($U1040="OUT",$U1040="TRF"),N($M1040),0))</f>
        <v>0</v>
      </c>
      <c r="Q1040" s="32">
        <f>IF($B1040="",0,IF(OR($U1040="OUT",$U1040="TRF"),N($M1040),0))</f>
        <v>0</v>
      </c>
      <c r="R1040" s="32">
        <f>IF($B1040="",0,IF($U1040="IN",N($M1040),0))</f>
        <v>0</v>
      </c>
      <c r="S1040" s="33">
        <f>IF($B1040="","",IF($M1040="","⚠ مبلغ",IF($E1040="","⚠ بانک عامل",IF(AND($U1040="TRF",$F1040=""),"⚠ بانک مقصد",IF(AND($V1040&lt;&gt;"NONE",$V1040&lt;&gt;"",$Z1040=""),"⚠ طرف حساب","✓")))))</f>
        <v>0</v>
      </c>
      <c r="T1040" s="29"/>
      <c r="U1040" s="27">
        <f>IFERROR(VLOOKUP($D1040,BankOpTbl,2,0),"")</f>
        <v>0</v>
      </c>
      <c r="V1040" s="27">
        <f>IFERROR(VLOOKUP($D1040,BankOpTbl,3,0),"")</f>
        <v>0</v>
      </c>
      <c r="W1040" s="27">
        <f>IFERROR(VLOOKUP($D1040,BankOpTbl,4,0),"")</f>
        <v>0</v>
      </c>
      <c r="X1040" s="27">
        <f>IF($E1040="","",IFERROR(VLOOKUP($E1040,BankTbl,4,0),""))</f>
        <v>0</v>
      </c>
      <c r="Y1040" s="27">
        <f>IF($F1040="","",IFERROR(VLOOKUP($F1040,BankTbl,4,0),""))</f>
        <v>0</v>
      </c>
      <c r="Z1040" s="27">
        <f>IF($B1040="","",IF($V1040="PICK",LEFT($N1040,5),IF($V1040="FIXED",$W1040,IF($V1040="CODE",$H1040,""))))</f>
        <v>0</v>
      </c>
    </row>
    <row r="1041" spans="1:26" ht="21" customHeight="1">
      <c r="A1041" s="27">
        <f>IF($B1041="","",COUNTA($B$13:$B1041))</f>
        <v>0</v>
      </c>
      <c r="B1041" s="28"/>
      <c r="C1041" s="28"/>
      <c r="D1041" s="29"/>
      <c r="E1041" s="29"/>
      <c r="F1041" s="29"/>
      <c r="G1041" s="28"/>
      <c r="H1041" s="28"/>
      <c r="I1041" s="30">
        <f>IF($H1041="","",IFERROR(VLOOKUP($H1041,AcctTbl,2,0),"کد ناشناخته"))</f>
        <v>0</v>
      </c>
      <c r="J1041" s="27">
        <f>IF($H1041="","",IFERROR(VLOOKUP($H1041,AcctTbl,3,0),""))</f>
        <v>0</v>
      </c>
      <c r="K1041" s="29"/>
      <c r="L1041" s="28"/>
      <c r="M1041" s="31"/>
      <c r="N1041" s="29"/>
      <c r="O1041" s="32">
        <f>IF($B1041="",0,IF($U1041="IN",N($M1041),0))</f>
        <v>0</v>
      </c>
      <c r="P1041" s="32">
        <f>IF($B1041="",0,IF(OR($U1041="OUT",$U1041="TRF"),N($M1041),0))</f>
        <v>0</v>
      </c>
      <c r="Q1041" s="32">
        <f>IF($B1041="",0,IF(OR($U1041="OUT",$U1041="TRF"),N($M1041),0))</f>
        <v>0</v>
      </c>
      <c r="R1041" s="32">
        <f>IF($B1041="",0,IF($U1041="IN",N($M1041),0))</f>
        <v>0</v>
      </c>
      <c r="S1041" s="33">
        <f>IF($B1041="","",IF($M1041="","⚠ مبلغ",IF($E1041="","⚠ بانک عامل",IF(AND($U1041="TRF",$F1041=""),"⚠ بانک مقصد",IF(AND($V1041&lt;&gt;"NONE",$V1041&lt;&gt;"",$Z1041=""),"⚠ طرف حساب","✓")))))</f>
        <v>0</v>
      </c>
      <c r="T1041" s="29"/>
      <c r="U1041" s="27">
        <f>IFERROR(VLOOKUP($D1041,BankOpTbl,2,0),"")</f>
        <v>0</v>
      </c>
      <c r="V1041" s="27">
        <f>IFERROR(VLOOKUP($D1041,BankOpTbl,3,0),"")</f>
        <v>0</v>
      </c>
      <c r="W1041" s="27">
        <f>IFERROR(VLOOKUP($D1041,BankOpTbl,4,0),"")</f>
        <v>0</v>
      </c>
      <c r="X1041" s="27">
        <f>IF($E1041="","",IFERROR(VLOOKUP($E1041,BankTbl,4,0),""))</f>
        <v>0</v>
      </c>
      <c r="Y1041" s="27">
        <f>IF($F1041="","",IFERROR(VLOOKUP($F1041,BankTbl,4,0),""))</f>
        <v>0</v>
      </c>
      <c r="Z1041" s="27">
        <f>IF($B1041="","",IF($V1041="PICK",LEFT($N1041,5),IF($V1041="FIXED",$W1041,IF($V1041="CODE",$H1041,""))))</f>
        <v>0</v>
      </c>
    </row>
    <row r="1042" spans="1:26" ht="21" customHeight="1">
      <c r="A1042" s="27">
        <f>IF($B1042="","",COUNTA($B$13:$B1042))</f>
        <v>0</v>
      </c>
      <c r="B1042" s="28"/>
      <c r="C1042" s="28"/>
      <c r="D1042" s="29"/>
      <c r="E1042" s="29"/>
      <c r="F1042" s="29"/>
      <c r="G1042" s="28"/>
      <c r="H1042" s="28"/>
      <c r="I1042" s="30">
        <f>IF($H1042="","",IFERROR(VLOOKUP($H1042,AcctTbl,2,0),"کد ناشناخته"))</f>
        <v>0</v>
      </c>
      <c r="J1042" s="27">
        <f>IF($H1042="","",IFERROR(VLOOKUP($H1042,AcctTbl,3,0),""))</f>
        <v>0</v>
      </c>
      <c r="K1042" s="29"/>
      <c r="L1042" s="28"/>
      <c r="M1042" s="31"/>
      <c r="N1042" s="29"/>
      <c r="O1042" s="32">
        <f>IF($B1042="",0,IF($U1042="IN",N($M1042),0))</f>
        <v>0</v>
      </c>
      <c r="P1042" s="32">
        <f>IF($B1042="",0,IF(OR($U1042="OUT",$U1042="TRF"),N($M1042),0))</f>
        <v>0</v>
      </c>
      <c r="Q1042" s="32">
        <f>IF($B1042="",0,IF(OR($U1042="OUT",$U1042="TRF"),N($M1042),0))</f>
        <v>0</v>
      </c>
      <c r="R1042" s="32">
        <f>IF($B1042="",0,IF($U1042="IN",N($M1042),0))</f>
        <v>0</v>
      </c>
      <c r="S1042" s="33">
        <f>IF($B1042="","",IF($M1042="","⚠ مبلغ",IF($E1042="","⚠ بانک عامل",IF(AND($U1042="TRF",$F1042=""),"⚠ بانک مقصد",IF(AND($V1042&lt;&gt;"NONE",$V1042&lt;&gt;"",$Z1042=""),"⚠ طرف حساب","✓")))))</f>
        <v>0</v>
      </c>
      <c r="T1042" s="29"/>
      <c r="U1042" s="27">
        <f>IFERROR(VLOOKUP($D1042,BankOpTbl,2,0),"")</f>
        <v>0</v>
      </c>
      <c r="V1042" s="27">
        <f>IFERROR(VLOOKUP($D1042,BankOpTbl,3,0),"")</f>
        <v>0</v>
      </c>
      <c r="W1042" s="27">
        <f>IFERROR(VLOOKUP($D1042,BankOpTbl,4,0),"")</f>
        <v>0</v>
      </c>
      <c r="X1042" s="27">
        <f>IF($E1042="","",IFERROR(VLOOKUP($E1042,BankTbl,4,0),""))</f>
        <v>0</v>
      </c>
      <c r="Y1042" s="27">
        <f>IF($F1042="","",IFERROR(VLOOKUP($F1042,BankTbl,4,0),""))</f>
        <v>0</v>
      </c>
      <c r="Z1042" s="27">
        <f>IF($B1042="","",IF($V1042="PICK",LEFT($N1042,5),IF($V1042="FIXED",$W1042,IF($V1042="CODE",$H1042,""))))</f>
        <v>0</v>
      </c>
    </row>
    <row r="1043" spans="1:26" ht="21" customHeight="1">
      <c r="A1043" s="27">
        <f>IF($B1043="","",COUNTA($B$13:$B1043))</f>
        <v>0</v>
      </c>
      <c r="B1043" s="28"/>
      <c r="C1043" s="28"/>
      <c r="D1043" s="29"/>
      <c r="E1043" s="29"/>
      <c r="F1043" s="29"/>
      <c r="G1043" s="28"/>
      <c r="H1043" s="28"/>
      <c r="I1043" s="30">
        <f>IF($H1043="","",IFERROR(VLOOKUP($H1043,AcctTbl,2,0),"کد ناشناخته"))</f>
        <v>0</v>
      </c>
      <c r="J1043" s="27">
        <f>IF($H1043="","",IFERROR(VLOOKUP($H1043,AcctTbl,3,0),""))</f>
        <v>0</v>
      </c>
      <c r="K1043" s="29"/>
      <c r="L1043" s="28"/>
      <c r="M1043" s="31"/>
      <c r="N1043" s="29"/>
      <c r="O1043" s="32">
        <f>IF($B1043="",0,IF($U1043="IN",N($M1043),0))</f>
        <v>0</v>
      </c>
      <c r="P1043" s="32">
        <f>IF($B1043="",0,IF(OR($U1043="OUT",$U1043="TRF"),N($M1043),0))</f>
        <v>0</v>
      </c>
      <c r="Q1043" s="32">
        <f>IF($B1043="",0,IF(OR($U1043="OUT",$U1043="TRF"),N($M1043),0))</f>
        <v>0</v>
      </c>
      <c r="R1043" s="32">
        <f>IF($B1043="",0,IF($U1043="IN",N($M1043),0))</f>
        <v>0</v>
      </c>
      <c r="S1043" s="33">
        <f>IF($B1043="","",IF($M1043="","⚠ مبلغ",IF($E1043="","⚠ بانک عامل",IF(AND($U1043="TRF",$F1043=""),"⚠ بانک مقصد",IF(AND($V1043&lt;&gt;"NONE",$V1043&lt;&gt;"",$Z1043=""),"⚠ طرف حساب","✓")))))</f>
        <v>0</v>
      </c>
      <c r="T1043" s="29"/>
      <c r="U1043" s="27">
        <f>IFERROR(VLOOKUP($D1043,BankOpTbl,2,0),"")</f>
        <v>0</v>
      </c>
      <c r="V1043" s="27">
        <f>IFERROR(VLOOKUP($D1043,BankOpTbl,3,0),"")</f>
        <v>0</v>
      </c>
      <c r="W1043" s="27">
        <f>IFERROR(VLOOKUP($D1043,BankOpTbl,4,0),"")</f>
        <v>0</v>
      </c>
      <c r="X1043" s="27">
        <f>IF($E1043="","",IFERROR(VLOOKUP($E1043,BankTbl,4,0),""))</f>
        <v>0</v>
      </c>
      <c r="Y1043" s="27">
        <f>IF($F1043="","",IFERROR(VLOOKUP($F1043,BankTbl,4,0),""))</f>
        <v>0</v>
      </c>
      <c r="Z1043" s="27">
        <f>IF($B1043="","",IF($V1043="PICK",LEFT($N1043,5),IF($V1043="FIXED",$W1043,IF($V1043="CODE",$H1043,""))))</f>
        <v>0</v>
      </c>
    </row>
    <row r="1044" spans="1:26" ht="21" customHeight="1">
      <c r="A1044" s="27">
        <f>IF($B1044="","",COUNTA($B$13:$B1044))</f>
        <v>0</v>
      </c>
      <c r="B1044" s="28"/>
      <c r="C1044" s="28"/>
      <c r="D1044" s="29"/>
      <c r="E1044" s="29"/>
      <c r="F1044" s="29"/>
      <c r="G1044" s="28"/>
      <c r="H1044" s="28"/>
      <c r="I1044" s="30">
        <f>IF($H1044="","",IFERROR(VLOOKUP($H1044,AcctTbl,2,0),"کد ناشناخته"))</f>
        <v>0</v>
      </c>
      <c r="J1044" s="27">
        <f>IF($H1044="","",IFERROR(VLOOKUP($H1044,AcctTbl,3,0),""))</f>
        <v>0</v>
      </c>
      <c r="K1044" s="29"/>
      <c r="L1044" s="28"/>
      <c r="M1044" s="31"/>
      <c r="N1044" s="29"/>
      <c r="O1044" s="32">
        <f>IF($B1044="",0,IF($U1044="IN",N($M1044),0))</f>
        <v>0</v>
      </c>
      <c r="P1044" s="32">
        <f>IF($B1044="",0,IF(OR($U1044="OUT",$U1044="TRF"),N($M1044),0))</f>
        <v>0</v>
      </c>
      <c r="Q1044" s="32">
        <f>IF($B1044="",0,IF(OR($U1044="OUT",$U1044="TRF"),N($M1044),0))</f>
        <v>0</v>
      </c>
      <c r="R1044" s="32">
        <f>IF($B1044="",0,IF($U1044="IN",N($M1044),0))</f>
        <v>0</v>
      </c>
      <c r="S1044" s="33">
        <f>IF($B1044="","",IF($M1044="","⚠ مبلغ",IF($E1044="","⚠ بانک عامل",IF(AND($U1044="TRF",$F1044=""),"⚠ بانک مقصد",IF(AND($V1044&lt;&gt;"NONE",$V1044&lt;&gt;"",$Z1044=""),"⚠ طرف حساب","✓")))))</f>
        <v>0</v>
      </c>
      <c r="T1044" s="29"/>
      <c r="U1044" s="27">
        <f>IFERROR(VLOOKUP($D1044,BankOpTbl,2,0),"")</f>
        <v>0</v>
      </c>
      <c r="V1044" s="27">
        <f>IFERROR(VLOOKUP($D1044,BankOpTbl,3,0),"")</f>
        <v>0</v>
      </c>
      <c r="W1044" s="27">
        <f>IFERROR(VLOOKUP($D1044,BankOpTbl,4,0),"")</f>
        <v>0</v>
      </c>
      <c r="X1044" s="27">
        <f>IF($E1044="","",IFERROR(VLOOKUP($E1044,BankTbl,4,0),""))</f>
        <v>0</v>
      </c>
      <c r="Y1044" s="27">
        <f>IF($F1044="","",IFERROR(VLOOKUP($F1044,BankTbl,4,0),""))</f>
        <v>0</v>
      </c>
      <c r="Z1044" s="27">
        <f>IF($B1044="","",IF($V1044="PICK",LEFT($N1044,5),IF($V1044="FIXED",$W1044,IF($V1044="CODE",$H1044,""))))</f>
        <v>0</v>
      </c>
    </row>
    <row r="1045" spans="1:26" ht="21" customHeight="1">
      <c r="A1045" s="27">
        <f>IF($B1045="","",COUNTA($B$13:$B1045))</f>
        <v>0</v>
      </c>
      <c r="B1045" s="28"/>
      <c r="C1045" s="28"/>
      <c r="D1045" s="29"/>
      <c r="E1045" s="29"/>
      <c r="F1045" s="29"/>
      <c r="G1045" s="28"/>
      <c r="H1045" s="28"/>
      <c r="I1045" s="30">
        <f>IF($H1045="","",IFERROR(VLOOKUP($H1045,AcctTbl,2,0),"کد ناشناخته"))</f>
        <v>0</v>
      </c>
      <c r="J1045" s="27">
        <f>IF($H1045="","",IFERROR(VLOOKUP($H1045,AcctTbl,3,0),""))</f>
        <v>0</v>
      </c>
      <c r="K1045" s="29"/>
      <c r="L1045" s="28"/>
      <c r="M1045" s="31"/>
      <c r="N1045" s="29"/>
      <c r="O1045" s="32">
        <f>IF($B1045="",0,IF($U1045="IN",N($M1045),0))</f>
        <v>0</v>
      </c>
      <c r="P1045" s="32">
        <f>IF($B1045="",0,IF(OR($U1045="OUT",$U1045="TRF"),N($M1045),0))</f>
        <v>0</v>
      </c>
      <c r="Q1045" s="32">
        <f>IF($B1045="",0,IF(OR($U1045="OUT",$U1045="TRF"),N($M1045),0))</f>
        <v>0</v>
      </c>
      <c r="R1045" s="32">
        <f>IF($B1045="",0,IF($U1045="IN",N($M1045),0))</f>
        <v>0</v>
      </c>
      <c r="S1045" s="33">
        <f>IF($B1045="","",IF($M1045="","⚠ مبلغ",IF($E1045="","⚠ بانک عامل",IF(AND($U1045="TRF",$F1045=""),"⚠ بانک مقصد",IF(AND($V1045&lt;&gt;"NONE",$V1045&lt;&gt;"",$Z1045=""),"⚠ طرف حساب","✓")))))</f>
        <v>0</v>
      </c>
      <c r="T1045" s="29"/>
      <c r="U1045" s="27">
        <f>IFERROR(VLOOKUP($D1045,BankOpTbl,2,0),"")</f>
        <v>0</v>
      </c>
      <c r="V1045" s="27">
        <f>IFERROR(VLOOKUP($D1045,BankOpTbl,3,0),"")</f>
        <v>0</v>
      </c>
      <c r="W1045" s="27">
        <f>IFERROR(VLOOKUP($D1045,BankOpTbl,4,0),"")</f>
        <v>0</v>
      </c>
      <c r="X1045" s="27">
        <f>IF($E1045="","",IFERROR(VLOOKUP($E1045,BankTbl,4,0),""))</f>
        <v>0</v>
      </c>
      <c r="Y1045" s="27">
        <f>IF($F1045="","",IFERROR(VLOOKUP($F1045,BankTbl,4,0),""))</f>
        <v>0</v>
      </c>
      <c r="Z1045" s="27">
        <f>IF($B1045="","",IF($V1045="PICK",LEFT($N1045,5),IF($V1045="FIXED",$W1045,IF($V1045="CODE",$H1045,""))))</f>
        <v>0</v>
      </c>
    </row>
    <row r="1046" spans="1:26" ht="21" customHeight="1">
      <c r="A1046" s="27">
        <f>IF($B1046="","",COUNTA($B$13:$B1046))</f>
        <v>0</v>
      </c>
      <c r="B1046" s="28"/>
      <c r="C1046" s="28"/>
      <c r="D1046" s="29"/>
      <c r="E1046" s="29"/>
      <c r="F1046" s="29"/>
      <c r="G1046" s="28"/>
      <c r="H1046" s="28"/>
      <c r="I1046" s="30">
        <f>IF($H1046="","",IFERROR(VLOOKUP($H1046,AcctTbl,2,0),"کد ناشناخته"))</f>
        <v>0</v>
      </c>
      <c r="J1046" s="27">
        <f>IF($H1046="","",IFERROR(VLOOKUP($H1046,AcctTbl,3,0),""))</f>
        <v>0</v>
      </c>
      <c r="K1046" s="29"/>
      <c r="L1046" s="28"/>
      <c r="M1046" s="31"/>
      <c r="N1046" s="29"/>
      <c r="O1046" s="32">
        <f>IF($B1046="",0,IF($U1046="IN",N($M1046),0))</f>
        <v>0</v>
      </c>
      <c r="P1046" s="32">
        <f>IF($B1046="",0,IF(OR($U1046="OUT",$U1046="TRF"),N($M1046),0))</f>
        <v>0</v>
      </c>
      <c r="Q1046" s="32">
        <f>IF($B1046="",0,IF(OR($U1046="OUT",$U1046="TRF"),N($M1046),0))</f>
        <v>0</v>
      </c>
      <c r="R1046" s="32">
        <f>IF($B1046="",0,IF($U1046="IN",N($M1046),0))</f>
        <v>0</v>
      </c>
      <c r="S1046" s="33">
        <f>IF($B1046="","",IF($M1046="","⚠ مبلغ",IF($E1046="","⚠ بانک عامل",IF(AND($U1046="TRF",$F1046=""),"⚠ بانک مقصد",IF(AND($V1046&lt;&gt;"NONE",$V1046&lt;&gt;"",$Z1046=""),"⚠ طرف حساب","✓")))))</f>
        <v>0</v>
      </c>
      <c r="T1046" s="29"/>
      <c r="U1046" s="27">
        <f>IFERROR(VLOOKUP($D1046,BankOpTbl,2,0),"")</f>
        <v>0</v>
      </c>
      <c r="V1046" s="27">
        <f>IFERROR(VLOOKUP($D1046,BankOpTbl,3,0),"")</f>
        <v>0</v>
      </c>
      <c r="W1046" s="27">
        <f>IFERROR(VLOOKUP($D1046,BankOpTbl,4,0),"")</f>
        <v>0</v>
      </c>
      <c r="X1046" s="27">
        <f>IF($E1046="","",IFERROR(VLOOKUP($E1046,BankTbl,4,0),""))</f>
        <v>0</v>
      </c>
      <c r="Y1046" s="27">
        <f>IF($F1046="","",IFERROR(VLOOKUP($F1046,BankTbl,4,0),""))</f>
        <v>0</v>
      </c>
      <c r="Z1046" s="27">
        <f>IF($B1046="","",IF($V1046="PICK",LEFT($N1046,5),IF($V1046="FIXED",$W1046,IF($V1046="CODE",$H1046,""))))</f>
        <v>0</v>
      </c>
    </row>
    <row r="1047" spans="1:26" ht="21" customHeight="1">
      <c r="A1047" s="27">
        <f>IF($B1047="","",COUNTA($B$13:$B1047))</f>
        <v>0</v>
      </c>
      <c r="B1047" s="28"/>
      <c r="C1047" s="28"/>
      <c r="D1047" s="29"/>
      <c r="E1047" s="29"/>
      <c r="F1047" s="29"/>
      <c r="G1047" s="28"/>
      <c r="H1047" s="28"/>
      <c r="I1047" s="30">
        <f>IF($H1047="","",IFERROR(VLOOKUP($H1047,AcctTbl,2,0),"کد ناشناخته"))</f>
        <v>0</v>
      </c>
      <c r="J1047" s="27">
        <f>IF($H1047="","",IFERROR(VLOOKUP($H1047,AcctTbl,3,0),""))</f>
        <v>0</v>
      </c>
      <c r="K1047" s="29"/>
      <c r="L1047" s="28"/>
      <c r="M1047" s="31"/>
      <c r="N1047" s="29"/>
      <c r="O1047" s="32">
        <f>IF($B1047="",0,IF($U1047="IN",N($M1047),0))</f>
        <v>0</v>
      </c>
      <c r="P1047" s="32">
        <f>IF($B1047="",0,IF(OR($U1047="OUT",$U1047="TRF"),N($M1047),0))</f>
        <v>0</v>
      </c>
      <c r="Q1047" s="32">
        <f>IF($B1047="",0,IF(OR($U1047="OUT",$U1047="TRF"),N($M1047),0))</f>
        <v>0</v>
      </c>
      <c r="R1047" s="32">
        <f>IF($B1047="",0,IF($U1047="IN",N($M1047),0))</f>
        <v>0</v>
      </c>
      <c r="S1047" s="33">
        <f>IF($B1047="","",IF($M1047="","⚠ مبلغ",IF($E1047="","⚠ بانک عامل",IF(AND($U1047="TRF",$F1047=""),"⚠ بانک مقصد",IF(AND($V1047&lt;&gt;"NONE",$V1047&lt;&gt;"",$Z1047=""),"⚠ طرف حساب","✓")))))</f>
        <v>0</v>
      </c>
      <c r="T1047" s="29"/>
      <c r="U1047" s="27">
        <f>IFERROR(VLOOKUP($D1047,BankOpTbl,2,0),"")</f>
        <v>0</v>
      </c>
      <c r="V1047" s="27">
        <f>IFERROR(VLOOKUP($D1047,BankOpTbl,3,0),"")</f>
        <v>0</v>
      </c>
      <c r="W1047" s="27">
        <f>IFERROR(VLOOKUP($D1047,BankOpTbl,4,0),"")</f>
        <v>0</v>
      </c>
      <c r="X1047" s="27">
        <f>IF($E1047="","",IFERROR(VLOOKUP($E1047,BankTbl,4,0),""))</f>
        <v>0</v>
      </c>
      <c r="Y1047" s="27">
        <f>IF($F1047="","",IFERROR(VLOOKUP($F1047,BankTbl,4,0),""))</f>
        <v>0</v>
      </c>
      <c r="Z1047" s="27">
        <f>IF($B1047="","",IF($V1047="PICK",LEFT($N1047,5),IF($V1047="FIXED",$W1047,IF($V1047="CODE",$H1047,""))))</f>
        <v>0</v>
      </c>
    </row>
    <row r="1048" spans="1:26" ht="21" customHeight="1">
      <c r="A1048" s="27">
        <f>IF($B1048="","",COUNTA($B$13:$B1048))</f>
        <v>0</v>
      </c>
      <c r="B1048" s="28"/>
      <c r="C1048" s="28"/>
      <c r="D1048" s="29"/>
      <c r="E1048" s="29"/>
      <c r="F1048" s="29"/>
      <c r="G1048" s="28"/>
      <c r="H1048" s="28"/>
      <c r="I1048" s="30">
        <f>IF($H1048="","",IFERROR(VLOOKUP($H1048,AcctTbl,2,0),"کد ناشناخته"))</f>
        <v>0</v>
      </c>
      <c r="J1048" s="27">
        <f>IF($H1048="","",IFERROR(VLOOKUP($H1048,AcctTbl,3,0),""))</f>
        <v>0</v>
      </c>
      <c r="K1048" s="29"/>
      <c r="L1048" s="28"/>
      <c r="M1048" s="31"/>
      <c r="N1048" s="29"/>
      <c r="O1048" s="32">
        <f>IF($B1048="",0,IF($U1048="IN",N($M1048),0))</f>
        <v>0</v>
      </c>
      <c r="P1048" s="32">
        <f>IF($B1048="",0,IF(OR($U1048="OUT",$U1048="TRF"),N($M1048),0))</f>
        <v>0</v>
      </c>
      <c r="Q1048" s="32">
        <f>IF($B1048="",0,IF(OR($U1048="OUT",$U1048="TRF"),N($M1048),0))</f>
        <v>0</v>
      </c>
      <c r="R1048" s="32">
        <f>IF($B1048="",0,IF($U1048="IN",N($M1048),0))</f>
        <v>0</v>
      </c>
      <c r="S1048" s="33">
        <f>IF($B1048="","",IF($M1048="","⚠ مبلغ",IF($E1048="","⚠ بانک عامل",IF(AND($U1048="TRF",$F1048=""),"⚠ بانک مقصد",IF(AND($V1048&lt;&gt;"NONE",$V1048&lt;&gt;"",$Z1048=""),"⚠ طرف حساب","✓")))))</f>
        <v>0</v>
      </c>
      <c r="T1048" s="29"/>
      <c r="U1048" s="27">
        <f>IFERROR(VLOOKUP($D1048,BankOpTbl,2,0),"")</f>
        <v>0</v>
      </c>
      <c r="V1048" s="27">
        <f>IFERROR(VLOOKUP($D1048,BankOpTbl,3,0),"")</f>
        <v>0</v>
      </c>
      <c r="W1048" s="27">
        <f>IFERROR(VLOOKUP($D1048,BankOpTbl,4,0),"")</f>
        <v>0</v>
      </c>
      <c r="X1048" s="27">
        <f>IF($E1048="","",IFERROR(VLOOKUP($E1048,BankTbl,4,0),""))</f>
        <v>0</v>
      </c>
      <c r="Y1048" s="27">
        <f>IF($F1048="","",IFERROR(VLOOKUP($F1048,BankTbl,4,0),""))</f>
        <v>0</v>
      </c>
      <c r="Z1048" s="27">
        <f>IF($B1048="","",IF($V1048="PICK",LEFT($N1048,5),IF($V1048="FIXED",$W1048,IF($V1048="CODE",$H1048,""))))</f>
        <v>0</v>
      </c>
    </row>
    <row r="1049" spans="1:26" ht="21" customHeight="1">
      <c r="A1049" s="27">
        <f>IF($B1049="","",COUNTA($B$13:$B1049))</f>
        <v>0</v>
      </c>
      <c r="B1049" s="28"/>
      <c r="C1049" s="28"/>
      <c r="D1049" s="29"/>
      <c r="E1049" s="29"/>
      <c r="F1049" s="29"/>
      <c r="G1049" s="28"/>
      <c r="H1049" s="28"/>
      <c r="I1049" s="30">
        <f>IF($H1049="","",IFERROR(VLOOKUP($H1049,AcctTbl,2,0),"کد ناشناخته"))</f>
        <v>0</v>
      </c>
      <c r="J1049" s="27">
        <f>IF($H1049="","",IFERROR(VLOOKUP($H1049,AcctTbl,3,0),""))</f>
        <v>0</v>
      </c>
      <c r="K1049" s="29"/>
      <c r="L1049" s="28"/>
      <c r="M1049" s="31"/>
      <c r="N1049" s="29"/>
      <c r="O1049" s="32">
        <f>IF($B1049="",0,IF($U1049="IN",N($M1049),0))</f>
        <v>0</v>
      </c>
      <c r="P1049" s="32">
        <f>IF($B1049="",0,IF(OR($U1049="OUT",$U1049="TRF"),N($M1049),0))</f>
        <v>0</v>
      </c>
      <c r="Q1049" s="32">
        <f>IF($B1049="",0,IF(OR($U1049="OUT",$U1049="TRF"),N($M1049),0))</f>
        <v>0</v>
      </c>
      <c r="R1049" s="32">
        <f>IF($B1049="",0,IF($U1049="IN",N($M1049),0))</f>
        <v>0</v>
      </c>
      <c r="S1049" s="33">
        <f>IF($B1049="","",IF($M1049="","⚠ مبلغ",IF($E1049="","⚠ بانک عامل",IF(AND($U1049="TRF",$F1049=""),"⚠ بانک مقصد",IF(AND($V1049&lt;&gt;"NONE",$V1049&lt;&gt;"",$Z1049=""),"⚠ طرف حساب","✓")))))</f>
        <v>0</v>
      </c>
      <c r="T1049" s="29"/>
      <c r="U1049" s="27">
        <f>IFERROR(VLOOKUP($D1049,BankOpTbl,2,0),"")</f>
        <v>0</v>
      </c>
      <c r="V1049" s="27">
        <f>IFERROR(VLOOKUP($D1049,BankOpTbl,3,0),"")</f>
        <v>0</v>
      </c>
      <c r="W1049" s="27">
        <f>IFERROR(VLOOKUP($D1049,BankOpTbl,4,0),"")</f>
        <v>0</v>
      </c>
      <c r="X1049" s="27">
        <f>IF($E1049="","",IFERROR(VLOOKUP($E1049,BankTbl,4,0),""))</f>
        <v>0</v>
      </c>
      <c r="Y1049" s="27">
        <f>IF($F1049="","",IFERROR(VLOOKUP($F1049,BankTbl,4,0),""))</f>
        <v>0</v>
      </c>
      <c r="Z1049" s="27">
        <f>IF($B1049="","",IF($V1049="PICK",LEFT($N1049,5),IF($V1049="FIXED",$W1049,IF($V1049="CODE",$H1049,""))))</f>
        <v>0</v>
      </c>
    </row>
    <row r="1050" spans="1:26" ht="21" customHeight="1">
      <c r="A1050" s="27">
        <f>IF($B1050="","",COUNTA($B$13:$B1050))</f>
        <v>0</v>
      </c>
      <c r="B1050" s="28"/>
      <c r="C1050" s="28"/>
      <c r="D1050" s="29"/>
      <c r="E1050" s="29"/>
      <c r="F1050" s="29"/>
      <c r="G1050" s="28"/>
      <c r="H1050" s="28"/>
      <c r="I1050" s="30">
        <f>IF($H1050="","",IFERROR(VLOOKUP($H1050,AcctTbl,2,0),"کد ناشناخته"))</f>
        <v>0</v>
      </c>
      <c r="J1050" s="27">
        <f>IF($H1050="","",IFERROR(VLOOKUP($H1050,AcctTbl,3,0),""))</f>
        <v>0</v>
      </c>
      <c r="K1050" s="29"/>
      <c r="L1050" s="28"/>
      <c r="M1050" s="31"/>
      <c r="N1050" s="29"/>
      <c r="O1050" s="32">
        <f>IF($B1050="",0,IF($U1050="IN",N($M1050),0))</f>
        <v>0</v>
      </c>
      <c r="P1050" s="32">
        <f>IF($B1050="",0,IF(OR($U1050="OUT",$U1050="TRF"),N($M1050),0))</f>
        <v>0</v>
      </c>
      <c r="Q1050" s="32">
        <f>IF($B1050="",0,IF(OR($U1050="OUT",$U1050="TRF"),N($M1050),0))</f>
        <v>0</v>
      </c>
      <c r="R1050" s="32">
        <f>IF($B1050="",0,IF($U1050="IN",N($M1050),0))</f>
        <v>0</v>
      </c>
      <c r="S1050" s="33">
        <f>IF($B1050="","",IF($M1050="","⚠ مبلغ",IF($E1050="","⚠ بانک عامل",IF(AND($U1050="TRF",$F1050=""),"⚠ بانک مقصد",IF(AND($V1050&lt;&gt;"NONE",$V1050&lt;&gt;"",$Z1050=""),"⚠ طرف حساب","✓")))))</f>
        <v>0</v>
      </c>
      <c r="T1050" s="29"/>
      <c r="U1050" s="27">
        <f>IFERROR(VLOOKUP($D1050,BankOpTbl,2,0),"")</f>
        <v>0</v>
      </c>
      <c r="V1050" s="27">
        <f>IFERROR(VLOOKUP($D1050,BankOpTbl,3,0),"")</f>
        <v>0</v>
      </c>
      <c r="W1050" s="27">
        <f>IFERROR(VLOOKUP($D1050,BankOpTbl,4,0),"")</f>
        <v>0</v>
      </c>
      <c r="X1050" s="27">
        <f>IF($E1050="","",IFERROR(VLOOKUP($E1050,BankTbl,4,0),""))</f>
        <v>0</v>
      </c>
      <c r="Y1050" s="27">
        <f>IF($F1050="","",IFERROR(VLOOKUP($F1050,BankTbl,4,0),""))</f>
        <v>0</v>
      </c>
      <c r="Z1050" s="27">
        <f>IF($B1050="","",IF($V1050="PICK",LEFT($N1050,5),IF($V1050="FIXED",$W1050,IF($V1050="CODE",$H1050,""))))</f>
        <v>0</v>
      </c>
    </row>
    <row r="1051" spans="1:26" ht="21" customHeight="1">
      <c r="A1051" s="27">
        <f>IF($B1051="","",COUNTA($B$13:$B1051))</f>
        <v>0</v>
      </c>
      <c r="B1051" s="28"/>
      <c r="C1051" s="28"/>
      <c r="D1051" s="29"/>
      <c r="E1051" s="29"/>
      <c r="F1051" s="29"/>
      <c r="G1051" s="28"/>
      <c r="H1051" s="28"/>
      <c r="I1051" s="30">
        <f>IF($H1051="","",IFERROR(VLOOKUP($H1051,AcctTbl,2,0),"کد ناشناخته"))</f>
        <v>0</v>
      </c>
      <c r="J1051" s="27">
        <f>IF($H1051="","",IFERROR(VLOOKUP($H1051,AcctTbl,3,0),""))</f>
        <v>0</v>
      </c>
      <c r="K1051" s="29"/>
      <c r="L1051" s="28"/>
      <c r="M1051" s="31"/>
      <c r="N1051" s="29"/>
      <c r="O1051" s="32">
        <f>IF($B1051="",0,IF($U1051="IN",N($M1051),0))</f>
        <v>0</v>
      </c>
      <c r="P1051" s="32">
        <f>IF($B1051="",0,IF(OR($U1051="OUT",$U1051="TRF"),N($M1051),0))</f>
        <v>0</v>
      </c>
      <c r="Q1051" s="32">
        <f>IF($B1051="",0,IF(OR($U1051="OUT",$U1051="TRF"),N($M1051),0))</f>
        <v>0</v>
      </c>
      <c r="R1051" s="32">
        <f>IF($B1051="",0,IF($U1051="IN",N($M1051),0))</f>
        <v>0</v>
      </c>
      <c r="S1051" s="33">
        <f>IF($B1051="","",IF($M1051="","⚠ مبلغ",IF($E1051="","⚠ بانک عامل",IF(AND($U1051="TRF",$F1051=""),"⚠ بانک مقصد",IF(AND($V1051&lt;&gt;"NONE",$V1051&lt;&gt;"",$Z1051=""),"⚠ طرف حساب","✓")))))</f>
        <v>0</v>
      </c>
      <c r="T1051" s="29"/>
      <c r="U1051" s="27">
        <f>IFERROR(VLOOKUP($D1051,BankOpTbl,2,0),"")</f>
        <v>0</v>
      </c>
      <c r="V1051" s="27">
        <f>IFERROR(VLOOKUP($D1051,BankOpTbl,3,0),"")</f>
        <v>0</v>
      </c>
      <c r="W1051" s="27">
        <f>IFERROR(VLOOKUP($D1051,BankOpTbl,4,0),"")</f>
        <v>0</v>
      </c>
      <c r="X1051" s="27">
        <f>IF($E1051="","",IFERROR(VLOOKUP($E1051,BankTbl,4,0),""))</f>
        <v>0</v>
      </c>
      <c r="Y1051" s="27">
        <f>IF($F1051="","",IFERROR(VLOOKUP($F1051,BankTbl,4,0),""))</f>
        <v>0</v>
      </c>
      <c r="Z1051" s="27">
        <f>IF($B1051="","",IF($V1051="PICK",LEFT($N1051,5),IF($V1051="FIXED",$W1051,IF($V1051="CODE",$H1051,""))))</f>
        <v>0</v>
      </c>
    </row>
    <row r="1052" spans="1:26" ht="21" customHeight="1">
      <c r="A1052" s="27">
        <f>IF($B1052="","",COUNTA($B$13:$B1052))</f>
        <v>0</v>
      </c>
      <c r="B1052" s="28"/>
      <c r="C1052" s="28"/>
      <c r="D1052" s="29"/>
      <c r="E1052" s="29"/>
      <c r="F1052" s="29"/>
      <c r="G1052" s="28"/>
      <c r="H1052" s="28"/>
      <c r="I1052" s="30">
        <f>IF($H1052="","",IFERROR(VLOOKUP($H1052,AcctTbl,2,0),"کد ناشناخته"))</f>
        <v>0</v>
      </c>
      <c r="J1052" s="27">
        <f>IF($H1052="","",IFERROR(VLOOKUP($H1052,AcctTbl,3,0),""))</f>
        <v>0</v>
      </c>
      <c r="K1052" s="29"/>
      <c r="L1052" s="28"/>
      <c r="M1052" s="31"/>
      <c r="N1052" s="29"/>
      <c r="O1052" s="32">
        <f>IF($B1052="",0,IF($U1052="IN",N($M1052),0))</f>
        <v>0</v>
      </c>
      <c r="P1052" s="32">
        <f>IF($B1052="",0,IF(OR($U1052="OUT",$U1052="TRF"),N($M1052),0))</f>
        <v>0</v>
      </c>
      <c r="Q1052" s="32">
        <f>IF($B1052="",0,IF(OR($U1052="OUT",$U1052="TRF"),N($M1052),0))</f>
        <v>0</v>
      </c>
      <c r="R1052" s="32">
        <f>IF($B1052="",0,IF($U1052="IN",N($M1052),0))</f>
        <v>0</v>
      </c>
      <c r="S1052" s="33">
        <f>IF($B1052="","",IF($M1052="","⚠ مبلغ",IF($E1052="","⚠ بانک عامل",IF(AND($U1052="TRF",$F1052=""),"⚠ بانک مقصد",IF(AND($V1052&lt;&gt;"NONE",$V1052&lt;&gt;"",$Z1052=""),"⚠ طرف حساب","✓")))))</f>
        <v>0</v>
      </c>
      <c r="T1052" s="29"/>
      <c r="U1052" s="27">
        <f>IFERROR(VLOOKUP($D1052,BankOpTbl,2,0),"")</f>
        <v>0</v>
      </c>
      <c r="V1052" s="27">
        <f>IFERROR(VLOOKUP($D1052,BankOpTbl,3,0),"")</f>
        <v>0</v>
      </c>
      <c r="W1052" s="27">
        <f>IFERROR(VLOOKUP($D1052,BankOpTbl,4,0),"")</f>
        <v>0</v>
      </c>
      <c r="X1052" s="27">
        <f>IF($E1052="","",IFERROR(VLOOKUP($E1052,BankTbl,4,0),""))</f>
        <v>0</v>
      </c>
      <c r="Y1052" s="27">
        <f>IF($F1052="","",IFERROR(VLOOKUP($F1052,BankTbl,4,0),""))</f>
        <v>0</v>
      </c>
      <c r="Z1052" s="27">
        <f>IF($B1052="","",IF($V1052="PICK",LEFT($N1052,5),IF($V1052="FIXED",$W1052,IF($V1052="CODE",$H1052,""))))</f>
        <v>0</v>
      </c>
    </row>
    <row r="1053" spans="1:26" ht="21" customHeight="1">
      <c r="A1053" s="27">
        <f>IF($B1053="","",COUNTA($B$13:$B1053))</f>
        <v>0</v>
      </c>
      <c r="B1053" s="28"/>
      <c r="C1053" s="28"/>
      <c r="D1053" s="29"/>
      <c r="E1053" s="29"/>
      <c r="F1053" s="29"/>
      <c r="G1053" s="28"/>
      <c r="H1053" s="28"/>
      <c r="I1053" s="30">
        <f>IF($H1053="","",IFERROR(VLOOKUP($H1053,AcctTbl,2,0),"کد ناشناخته"))</f>
        <v>0</v>
      </c>
      <c r="J1053" s="27">
        <f>IF($H1053="","",IFERROR(VLOOKUP($H1053,AcctTbl,3,0),""))</f>
        <v>0</v>
      </c>
      <c r="K1053" s="29"/>
      <c r="L1053" s="28"/>
      <c r="M1053" s="31"/>
      <c r="N1053" s="29"/>
      <c r="O1053" s="32">
        <f>IF($B1053="",0,IF($U1053="IN",N($M1053),0))</f>
        <v>0</v>
      </c>
      <c r="P1053" s="32">
        <f>IF($B1053="",0,IF(OR($U1053="OUT",$U1053="TRF"),N($M1053),0))</f>
        <v>0</v>
      </c>
      <c r="Q1053" s="32">
        <f>IF($B1053="",0,IF(OR($U1053="OUT",$U1053="TRF"),N($M1053),0))</f>
        <v>0</v>
      </c>
      <c r="R1053" s="32">
        <f>IF($B1053="",0,IF($U1053="IN",N($M1053),0))</f>
        <v>0</v>
      </c>
      <c r="S1053" s="33">
        <f>IF($B1053="","",IF($M1053="","⚠ مبلغ",IF($E1053="","⚠ بانک عامل",IF(AND($U1053="TRF",$F1053=""),"⚠ بانک مقصد",IF(AND($V1053&lt;&gt;"NONE",$V1053&lt;&gt;"",$Z1053=""),"⚠ طرف حساب","✓")))))</f>
        <v>0</v>
      </c>
      <c r="T1053" s="29"/>
      <c r="U1053" s="27">
        <f>IFERROR(VLOOKUP($D1053,BankOpTbl,2,0),"")</f>
        <v>0</v>
      </c>
      <c r="V1053" s="27">
        <f>IFERROR(VLOOKUP($D1053,BankOpTbl,3,0),"")</f>
        <v>0</v>
      </c>
      <c r="W1053" s="27">
        <f>IFERROR(VLOOKUP($D1053,BankOpTbl,4,0),"")</f>
        <v>0</v>
      </c>
      <c r="X1053" s="27">
        <f>IF($E1053="","",IFERROR(VLOOKUP($E1053,BankTbl,4,0),""))</f>
        <v>0</v>
      </c>
      <c r="Y1053" s="27">
        <f>IF($F1053="","",IFERROR(VLOOKUP($F1053,BankTbl,4,0),""))</f>
        <v>0</v>
      </c>
      <c r="Z1053" s="27">
        <f>IF($B1053="","",IF($V1053="PICK",LEFT($N1053,5),IF($V1053="FIXED",$W1053,IF($V1053="CODE",$H1053,""))))</f>
        <v>0</v>
      </c>
    </row>
    <row r="1054" spans="1:26" ht="21" customHeight="1">
      <c r="A1054" s="27">
        <f>IF($B1054="","",COUNTA($B$13:$B1054))</f>
        <v>0</v>
      </c>
      <c r="B1054" s="28"/>
      <c r="C1054" s="28"/>
      <c r="D1054" s="29"/>
      <c r="E1054" s="29"/>
      <c r="F1054" s="29"/>
      <c r="G1054" s="28"/>
      <c r="H1054" s="28"/>
      <c r="I1054" s="30">
        <f>IF($H1054="","",IFERROR(VLOOKUP($H1054,AcctTbl,2,0),"کد ناشناخته"))</f>
        <v>0</v>
      </c>
      <c r="J1054" s="27">
        <f>IF($H1054="","",IFERROR(VLOOKUP($H1054,AcctTbl,3,0),""))</f>
        <v>0</v>
      </c>
      <c r="K1054" s="29"/>
      <c r="L1054" s="28"/>
      <c r="M1054" s="31"/>
      <c r="N1054" s="29"/>
      <c r="O1054" s="32">
        <f>IF($B1054="",0,IF($U1054="IN",N($M1054),0))</f>
        <v>0</v>
      </c>
      <c r="P1054" s="32">
        <f>IF($B1054="",0,IF(OR($U1054="OUT",$U1054="TRF"),N($M1054),0))</f>
        <v>0</v>
      </c>
      <c r="Q1054" s="32">
        <f>IF($B1054="",0,IF(OR($U1054="OUT",$U1054="TRF"),N($M1054),0))</f>
        <v>0</v>
      </c>
      <c r="R1054" s="32">
        <f>IF($B1054="",0,IF($U1054="IN",N($M1054),0))</f>
        <v>0</v>
      </c>
      <c r="S1054" s="33">
        <f>IF($B1054="","",IF($M1054="","⚠ مبلغ",IF($E1054="","⚠ بانک عامل",IF(AND($U1054="TRF",$F1054=""),"⚠ بانک مقصد",IF(AND($V1054&lt;&gt;"NONE",$V1054&lt;&gt;"",$Z1054=""),"⚠ طرف حساب","✓")))))</f>
        <v>0</v>
      </c>
      <c r="T1054" s="29"/>
      <c r="U1054" s="27">
        <f>IFERROR(VLOOKUP($D1054,BankOpTbl,2,0),"")</f>
        <v>0</v>
      </c>
      <c r="V1054" s="27">
        <f>IFERROR(VLOOKUP($D1054,BankOpTbl,3,0),"")</f>
        <v>0</v>
      </c>
      <c r="W1054" s="27">
        <f>IFERROR(VLOOKUP($D1054,BankOpTbl,4,0),"")</f>
        <v>0</v>
      </c>
      <c r="X1054" s="27">
        <f>IF($E1054="","",IFERROR(VLOOKUP($E1054,BankTbl,4,0),""))</f>
        <v>0</v>
      </c>
      <c r="Y1054" s="27">
        <f>IF($F1054="","",IFERROR(VLOOKUP($F1054,BankTbl,4,0),""))</f>
        <v>0</v>
      </c>
      <c r="Z1054" s="27">
        <f>IF($B1054="","",IF($V1054="PICK",LEFT($N1054,5),IF($V1054="FIXED",$W1054,IF($V1054="CODE",$H1054,""))))</f>
        <v>0</v>
      </c>
    </row>
    <row r="1055" spans="1:26" ht="21" customHeight="1">
      <c r="A1055" s="27">
        <f>IF($B1055="","",COUNTA($B$13:$B1055))</f>
        <v>0</v>
      </c>
      <c r="B1055" s="28"/>
      <c r="C1055" s="28"/>
      <c r="D1055" s="29"/>
      <c r="E1055" s="29"/>
      <c r="F1055" s="29"/>
      <c r="G1055" s="28"/>
      <c r="H1055" s="28"/>
      <c r="I1055" s="30">
        <f>IF($H1055="","",IFERROR(VLOOKUP($H1055,AcctTbl,2,0),"کد ناشناخته"))</f>
        <v>0</v>
      </c>
      <c r="J1055" s="27">
        <f>IF($H1055="","",IFERROR(VLOOKUP($H1055,AcctTbl,3,0),""))</f>
        <v>0</v>
      </c>
      <c r="K1055" s="29"/>
      <c r="L1055" s="28"/>
      <c r="M1055" s="31"/>
      <c r="N1055" s="29"/>
      <c r="O1055" s="32">
        <f>IF($B1055="",0,IF($U1055="IN",N($M1055),0))</f>
        <v>0</v>
      </c>
      <c r="P1055" s="32">
        <f>IF($B1055="",0,IF(OR($U1055="OUT",$U1055="TRF"),N($M1055),0))</f>
        <v>0</v>
      </c>
      <c r="Q1055" s="32">
        <f>IF($B1055="",0,IF(OR($U1055="OUT",$U1055="TRF"),N($M1055),0))</f>
        <v>0</v>
      </c>
      <c r="R1055" s="32">
        <f>IF($B1055="",0,IF($U1055="IN",N($M1055),0))</f>
        <v>0</v>
      </c>
      <c r="S1055" s="33">
        <f>IF($B1055="","",IF($M1055="","⚠ مبلغ",IF($E1055="","⚠ بانک عامل",IF(AND($U1055="TRF",$F1055=""),"⚠ بانک مقصد",IF(AND($V1055&lt;&gt;"NONE",$V1055&lt;&gt;"",$Z1055=""),"⚠ طرف حساب","✓")))))</f>
        <v>0</v>
      </c>
      <c r="T1055" s="29"/>
      <c r="U1055" s="27">
        <f>IFERROR(VLOOKUP($D1055,BankOpTbl,2,0),"")</f>
        <v>0</v>
      </c>
      <c r="V1055" s="27">
        <f>IFERROR(VLOOKUP($D1055,BankOpTbl,3,0),"")</f>
        <v>0</v>
      </c>
      <c r="W1055" s="27">
        <f>IFERROR(VLOOKUP($D1055,BankOpTbl,4,0),"")</f>
        <v>0</v>
      </c>
      <c r="X1055" s="27">
        <f>IF($E1055="","",IFERROR(VLOOKUP($E1055,BankTbl,4,0),""))</f>
        <v>0</v>
      </c>
      <c r="Y1055" s="27">
        <f>IF($F1055="","",IFERROR(VLOOKUP($F1055,BankTbl,4,0),""))</f>
        <v>0</v>
      </c>
      <c r="Z1055" s="27">
        <f>IF($B1055="","",IF($V1055="PICK",LEFT($N1055,5),IF($V1055="FIXED",$W1055,IF($V1055="CODE",$H1055,""))))</f>
        <v>0</v>
      </c>
    </row>
    <row r="1056" spans="1:26" ht="21" customHeight="1">
      <c r="A1056" s="27">
        <f>IF($B1056="","",COUNTA($B$13:$B1056))</f>
        <v>0</v>
      </c>
      <c r="B1056" s="28"/>
      <c r="C1056" s="28"/>
      <c r="D1056" s="29"/>
      <c r="E1056" s="29"/>
      <c r="F1056" s="29"/>
      <c r="G1056" s="28"/>
      <c r="H1056" s="28"/>
      <c r="I1056" s="30">
        <f>IF($H1056="","",IFERROR(VLOOKUP($H1056,AcctTbl,2,0),"کد ناشناخته"))</f>
        <v>0</v>
      </c>
      <c r="J1056" s="27">
        <f>IF($H1056="","",IFERROR(VLOOKUP($H1056,AcctTbl,3,0),""))</f>
        <v>0</v>
      </c>
      <c r="K1056" s="29"/>
      <c r="L1056" s="28"/>
      <c r="M1056" s="31"/>
      <c r="N1056" s="29"/>
      <c r="O1056" s="32">
        <f>IF($B1056="",0,IF($U1056="IN",N($M1056),0))</f>
        <v>0</v>
      </c>
      <c r="P1056" s="32">
        <f>IF($B1056="",0,IF(OR($U1056="OUT",$U1056="TRF"),N($M1056),0))</f>
        <v>0</v>
      </c>
      <c r="Q1056" s="32">
        <f>IF($B1056="",0,IF(OR($U1056="OUT",$U1056="TRF"),N($M1056),0))</f>
        <v>0</v>
      </c>
      <c r="R1056" s="32">
        <f>IF($B1056="",0,IF($U1056="IN",N($M1056),0))</f>
        <v>0</v>
      </c>
      <c r="S1056" s="33">
        <f>IF($B1056="","",IF($M1056="","⚠ مبلغ",IF($E1056="","⚠ بانک عامل",IF(AND($U1056="TRF",$F1056=""),"⚠ بانک مقصد",IF(AND($V1056&lt;&gt;"NONE",$V1056&lt;&gt;"",$Z1056=""),"⚠ طرف حساب","✓")))))</f>
        <v>0</v>
      </c>
      <c r="T1056" s="29"/>
      <c r="U1056" s="27">
        <f>IFERROR(VLOOKUP($D1056,BankOpTbl,2,0),"")</f>
        <v>0</v>
      </c>
      <c r="V1056" s="27">
        <f>IFERROR(VLOOKUP($D1056,BankOpTbl,3,0),"")</f>
        <v>0</v>
      </c>
      <c r="W1056" s="27">
        <f>IFERROR(VLOOKUP($D1056,BankOpTbl,4,0),"")</f>
        <v>0</v>
      </c>
      <c r="X1056" s="27">
        <f>IF($E1056="","",IFERROR(VLOOKUP($E1056,BankTbl,4,0),""))</f>
        <v>0</v>
      </c>
      <c r="Y1056" s="27">
        <f>IF($F1056="","",IFERROR(VLOOKUP($F1056,BankTbl,4,0),""))</f>
        <v>0</v>
      </c>
      <c r="Z1056" s="27">
        <f>IF($B1056="","",IF($V1056="PICK",LEFT($N1056,5),IF($V1056="FIXED",$W1056,IF($V1056="CODE",$H1056,""))))</f>
        <v>0</v>
      </c>
    </row>
    <row r="1057" spans="1:26" ht="21" customHeight="1">
      <c r="A1057" s="27">
        <f>IF($B1057="","",COUNTA($B$13:$B1057))</f>
        <v>0</v>
      </c>
      <c r="B1057" s="28"/>
      <c r="C1057" s="28"/>
      <c r="D1057" s="29"/>
      <c r="E1057" s="29"/>
      <c r="F1057" s="29"/>
      <c r="G1057" s="28"/>
      <c r="H1057" s="28"/>
      <c r="I1057" s="30">
        <f>IF($H1057="","",IFERROR(VLOOKUP($H1057,AcctTbl,2,0),"کد ناشناخته"))</f>
        <v>0</v>
      </c>
      <c r="J1057" s="27">
        <f>IF($H1057="","",IFERROR(VLOOKUP($H1057,AcctTbl,3,0),""))</f>
        <v>0</v>
      </c>
      <c r="K1057" s="29"/>
      <c r="L1057" s="28"/>
      <c r="M1057" s="31"/>
      <c r="N1057" s="29"/>
      <c r="O1057" s="32">
        <f>IF($B1057="",0,IF($U1057="IN",N($M1057),0))</f>
        <v>0</v>
      </c>
      <c r="P1057" s="32">
        <f>IF($B1057="",0,IF(OR($U1057="OUT",$U1057="TRF"),N($M1057),0))</f>
        <v>0</v>
      </c>
      <c r="Q1057" s="32">
        <f>IF($B1057="",0,IF(OR($U1057="OUT",$U1057="TRF"),N($M1057),0))</f>
        <v>0</v>
      </c>
      <c r="R1057" s="32">
        <f>IF($B1057="",0,IF($U1057="IN",N($M1057),0))</f>
        <v>0</v>
      </c>
      <c r="S1057" s="33">
        <f>IF($B1057="","",IF($M1057="","⚠ مبلغ",IF($E1057="","⚠ بانک عامل",IF(AND($U1057="TRF",$F1057=""),"⚠ بانک مقصد",IF(AND($V1057&lt;&gt;"NONE",$V1057&lt;&gt;"",$Z1057=""),"⚠ طرف حساب","✓")))))</f>
        <v>0</v>
      </c>
      <c r="T1057" s="29"/>
      <c r="U1057" s="27">
        <f>IFERROR(VLOOKUP($D1057,BankOpTbl,2,0),"")</f>
        <v>0</v>
      </c>
      <c r="V1057" s="27">
        <f>IFERROR(VLOOKUP($D1057,BankOpTbl,3,0),"")</f>
        <v>0</v>
      </c>
      <c r="W1057" s="27">
        <f>IFERROR(VLOOKUP($D1057,BankOpTbl,4,0),"")</f>
        <v>0</v>
      </c>
      <c r="X1057" s="27">
        <f>IF($E1057="","",IFERROR(VLOOKUP($E1057,BankTbl,4,0),""))</f>
        <v>0</v>
      </c>
      <c r="Y1057" s="27">
        <f>IF($F1057="","",IFERROR(VLOOKUP($F1057,BankTbl,4,0),""))</f>
        <v>0</v>
      </c>
      <c r="Z1057" s="27">
        <f>IF($B1057="","",IF($V1057="PICK",LEFT($N1057,5),IF($V1057="FIXED",$W1057,IF($V1057="CODE",$H1057,""))))</f>
        <v>0</v>
      </c>
    </row>
    <row r="1058" spans="1:26" ht="21" customHeight="1">
      <c r="A1058" s="27">
        <f>IF($B1058="","",COUNTA($B$13:$B1058))</f>
        <v>0</v>
      </c>
      <c r="B1058" s="28"/>
      <c r="C1058" s="28"/>
      <c r="D1058" s="29"/>
      <c r="E1058" s="29"/>
      <c r="F1058" s="29"/>
      <c r="G1058" s="28"/>
      <c r="H1058" s="28"/>
      <c r="I1058" s="30">
        <f>IF($H1058="","",IFERROR(VLOOKUP($H1058,AcctTbl,2,0),"کد ناشناخته"))</f>
        <v>0</v>
      </c>
      <c r="J1058" s="27">
        <f>IF($H1058="","",IFERROR(VLOOKUP($H1058,AcctTbl,3,0),""))</f>
        <v>0</v>
      </c>
      <c r="K1058" s="29"/>
      <c r="L1058" s="28"/>
      <c r="M1058" s="31"/>
      <c r="N1058" s="29"/>
      <c r="O1058" s="32">
        <f>IF($B1058="",0,IF($U1058="IN",N($M1058),0))</f>
        <v>0</v>
      </c>
      <c r="P1058" s="32">
        <f>IF($B1058="",0,IF(OR($U1058="OUT",$U1058="TRF"),N($M1058),0))</f>
        <v>0</v>
      </c>
      <c r="Q1058" s="32">
        <f>IF($B1058="",0,IF(OR($U1058="OUT",$U1058="TRF"),N($M1058),0))</f>
        <v>0</v>
      </c>
      <c r="R1058" s="32">
        <f>IF($B1058="",0,IF($U1058="IN",N($M1058),0))</f>
        <v>0</v>
      </c>
      <c r="S1058" s="33">
        <f>IF($B1058="","",IF($M1058="","⚠ مبلغ",IF($E1058="","⚠ بانک عامل",IF(AND($U1058="TRF",$F1058=""),"⚠ بانک مقصد",IF(AND($V1058&lt;&gt;"NONE",$V1058&lt;&gt;"",$Z1058=""),"⚠ طرف حساب","✓")))))</f>
        <v>0</v>
      </c>
      <c r="T1058" s="29"/>
      <c r="U1058" s="27">
        <f>IFERROR(VLOOKUP($D1058,BankOpTbl,2,0),"")</f>
        <v>0</v>
      </c>
      <c r="V1058" s="27">
        <f>IFERROR(VLOOKUP($D1058,BankOpTbl,3,0),"")</f>
        <v>0</v>
      </c>
      <c r="W1058" s="27">
        <f>IFERROR(VLOOKUP($D1058,BankOpTbl,4,0),"")</f>
        <v>0</v>
      </c>
      <c r="X1058" s="27">
        <f>IF($E1058="","",IFERROR(VLOOKUP($E1058,BankTbl,4,0),""))</f>
        <v>0</v>
      </c>
      <c r="Y1058" s="27">
        <f>IF($F1058="","",IFERROR(VLOOKUP($F1058,BankTbl,4,0),""))</f>
        <v>0</v>
      </c>
      <c r="Z1058" s="27">
        <f>IF($B1058="","",IF($V1058="PICK",LEFT($N1058,5),IF($V1058="FIXED",$W1058,IF($V1058="CODE",$H1058,""))))</f>
        <v>0</v>
      </c>
    </row>
    <row r="1059" spans="1:26" ht="21" customHeight="1">
      <c r="A1059" s="27">
        <f>IF($B1059="","",COUNTA($B$13:$B1059))</f>
        <v>0</v>
      </c>
      <c r="B1059" s="28"/>
      <c r="C1059" s="28"/>
      <c r="D1059" s="29"/>
      <c r="E1059" s="29"/>
      <c r="F1059" s="29"/>
      <c r="G1059" s="28"/>
      <c r="H1059" s="28"/>
      <c r="I1059" s="30">
        <f>IF($H1059="","",IFERROR(VLOOKUP($H1059,AcctTbl,2,0),"کد ناشناخته"))</f>
        <v>0</v>
      </c>
      <c r="J1059" s="27">
        <f>IF($H1059="","",IFERROR(VLOOKUP($H1059,AcctTbl,3,0),""))</f>
        <v>0</v>
      </c>
      <c r="K1059" s="29"/>
      <c r="L1059" s="28"/>
      <c r="M1059" s="31"/>
      <c r="N1059" s="29"/>
      <c r="O1059" s="32">
        <f>IF($B1059="",0,IF($U1059="IN",N($M1059),0))</f>
        <v>0</v>
      </c>
      <c r="P1059" s="32">
        <f>IF($B1059="",0,IF(OR($U1059="OUT",$U1059="TRF"),N($M1059),0))</f>
        <v>0</v>
      </c>
      <c r="Q1059" s="32">
        <f>IF($B1059="",0,IF(OR($U1059="OUT",$U1059="TRF"),N($M1059),0))</f>
        <v>0</v>
      </c>
      <c r="R1059" s="32">
        <f>IF($B1059="",0,IF($U1059="IN",N($M1059),0))</f>
        <v>0</v>
      </c>
      <c r="S1059" s="33">
        <f>IF($B1059="","",IF($M1059="","⚠ مبلغ",IF($E1059="","⚠ بانک عامل",IF(AND($U1059="TRF",$F1059=""),"⚠ بانک مقصد",IF(AND($V1059&lt;&gt;"NONE",$V1059&lt;&gt;"",$Z1059=""),"⚠ طرف حساب","✓")))))</f>
        <v>0</v>
      </c>
      <c r="T1059" s="29"/>
      <c r="U1059" s="27">
        <f>IFERROR(VLOOKUP($D1059,BankOpTbl,2,0),"")</f>
        <v>0</v>
      </c>
      <c r="V1059" s="27">
        <f>IFERROR(VLOOKUP($D1059,BankOpTbl,3,0),"")</f>
        <v>0</v>
      </c>
      <c r="W1059" s="27">
        <f>IFERROR(VLOOKUP($D1059,BankOpTbl,4,0),"")</f>
        <v>0</v>
      </c>
      <c r="X1059" s="27">
        <f>IF($E1059="","",IFERROR(VLOOKUP($E1059,BankTbl,4,0),""))</f>
        <v>0</v>
      </c>
      <c r="Y1059" s="27">
        <f>IF($F1059="","",IFERROR(VLOOKUP($F1059,BankTbl,4,0),""))</f>
        <v>0</v>
      </c>
      <c r="Z1059" s="27">
        <f>IF($B1059="","",IF($V1059="PICK",LEFT($N1059,5),IF($V1059="FIXED",$W1059,IF($V1059="CODE",$H1059,""))))</f>
        <v>0</v>
      </c>
    </row>
    <row r="1060" spans="1:26" ht="21" customHeight="1">
      <c r="A1060" s="27">
        <f>IF($B1060="","",COUNTA($B$13:$B1060))</f>
        <v>0</v>
      </c>
      <c r="B1060" s="28"/>
      <c r="C1060" s="28"/>
      <c r="D1060" s="29"/>
      <c r="E1060" s="29"/>
      <c r="F1060" s="29"/>
      <c r="G1060" s="28"/>
      <c r="H1060" s="28"/>
      <c r="I1060" s="30">
        <f>IF($H1060="","",IFERROR(VLOOKUP($H1060,AcctTbl,2,0),"کد ناشناخته"))</f>
        <v>0</v>
      </c>
      <c r="J1060" s="27">
        <f>IF($H1060="","",IFERROR(VLOOKUP($H1060,AcctTbl,3,0),""))</f>
        <v>0</v>
      </c>
      <c r="K1060" s="29"/>
      <c r="L1060" s="28"/>
      <c r="M1060" s="31"/>
      <c r="N1060" s="29"/>
      <c r="O1060" s="32">
        <f>IF($B1060="",0,IF($U1060="IN",N($M1060),0))</f>
        <v>0</v>
      </c>
      <c r="P1060" s="32">
        <f>IF($B1060="",0,IF(OR($U1060="OUT",$U1060="TRF"),N($M1060),0))</f>
        <v>0</v>
      </c>
      <c r="Q1060" s="32">
        <f>IF($B1060="",0,IF(OR($U1060="OUT",$U1060="TRF"),N($M1060),0))</f>
        <v>0</v>
      </c>
      <c r="R1060" s="32">
        <f>IF($B1060="",0,IF($U1060="IN",N($M1060),0))</f>
        <v>0</v>
      </c>
      <c r="S1060" s="33">
        <f>IF($B1060="","",IF($M1060="","⚠ مبلغ",IF($E1060="","⚠ بانک عامل",IF(AND($U1060="TRF",$F1060=""),"⚠ بانک مقصد",IF(AND($V1060&lt;&gt;"NONE",$V1060&lt;&gt;"",$Z1060=""),"⚠ طرف حساب","✓")))))</f>
        <v>0</v>
      </c>
      <c r="T1060" s="29"/>
      <c r="U1060" s="27">
        <f>IFERROR(VLOOKUP($D1060,BankOpTbl,2,0),"")</f>
        <v>0</v>
      </c>
      <c r="V1060" s="27">
        <f>IFERROR(VLOOKUP($D1060,BankOpTbl,3,0),"")</f>
        <v>0</v>
      </c>
      <c r="W1060" s="27">
        <f>IFERROR(VLOOKUP($D1060,BankOpTbl,4,0),"")</f>
        <v>0</v>
      </c>
      <c r="X1060" s="27">
        <f>IF($E1060="","",IFERROR(VLOOKUP($E1060,BankTbl,4,0),""))</f>
        <v>0</v>
      </c>
      <c r="Y1060" s="27">
        <f>IF($F1060="","",IFERROR(VLOOKUP($F1060,BankTbl,4,0),""))</f>
        <v>0</v>
      </c>
      <c r="Z1060" s="27">
        <f>IF($B1060="","",IF($V1060="PICK",LEFT($N1060,5),IF($V1060="FIXED",$W1060,IF($V1060="CODE",$H1060,""))))</f>
        <v>0</v>
      </c>
    </row>
    <row r="1061" spans="1:26" ht="21" customHeight="1">
      <c r="A1061" s="27">
        <f>IF($B1061="","",COUNTA($B$13:$B1061))</f>
        <v>0</v>
      </c>
      <c r="B1061" s="28"/>
      <c r="C1061" s="28"/>
      <c r="D1061" s="29"/>
      <c r="E1061" s="29"/>
      <c r="F1061" s="29"/>
      <c r="G1061" s="28"/>
      <c r="H1061" s="28"/>
      <c r="I1061" s="30">
        <f>IF($H1061="","",IFERROR(VLOOKUP($H1061,AcctTbl,2,0),"کد ناشناخته"))</f>
        <v>0</v>
      </c>
      <c r="J1061" s="27">
        <f>IF($H1061="","",IFERROR(VLOOKUP($H1061,AcctTbl,3,0),""))</f>
        <v>0</v>
      </c>
      <c r="K1061" s="29"/>
      <c r="L1061" s="28"/>
      <c r="M1061" s="31"/>
      <c r="N1061" s="29"/>
      <c r="O1061" s="32">
        <f>IF($B1061="",0,IF($U1061="IN",N($M1061),0))</f>
        <v>0</v>
      </c>
      <c r="P1061" s="32">
        <f>IF($B1061="",0,IF(OR($U1061="OUT",$U1061="TRF"),N($M1061),0))</f>
        <v>0</v>
      </c>
      <c r="Q1061" s="32">
        <f>IF($B1061="",0,IF(OR($U1061="OUT",$U1061="TRF"),N($M1061),0))</f>
        <v>0</v>
      </c>
      <c r="R1061" s="32">
        <f>IF($B1061="",0,IF($U1061="IN",N($M1061),0))</f>
        <v>0</v>
      </c>
      <c r="S1061" s="33">
        <f>IF($B1061="","",IF($M1061="","⚠ مبلغ",IF($E1061="","⚠ بانک عامل",IF(AND($U1061="TRF",$F1061=""),"⚠ بانک مقصد",IF(AND($V1061&lt;&gt;"NONE",$V1061&lt;&gt;"",$Z1061=""),"⚠ طرف حساب","✓")))))</f>
        <v>0</v>
      </c>
      <c r="T1061" s="29"/>
      <c r="U1061" s="27">
        <f>IFERROR(VLOOKUP($D1061,BankOpTbl,2,0),"")</f>
        <v>0</v>
      </c>
      <c r="V1061" s="27">
        <f>IFERROR(VLOOKUP($D1061,BankOpTbl,3,0),"")</f>
        <v>0</v>
      </c>
      <c r="W1061" s="27">
        <f>IFERROR(VLOOKUP($D1061,BankOpTbl,4,0),"")</f>
        <v>0</v>
      </c>
      <c r="X1061" s="27">
        <f>IF($E1061="","",IFERROR(VLOOKUP($E1061,BankTbl,4,0),""))</f>
        <v>0</v>
      </c>
      <c r="Y1061" s="27">
        <f>IF($F1061="","",IFERROR(VLOOKUP($F1061,BankTbl,4,0),""))</f>
        <v>0</v>
      </c>
      <c r="Z1061" s="27">
        <f>IF($B1061="","",IF($V1061="PICK",LEFT($N1061,5),IF($V1061="FIXED",$W1061,IF($V1061="CODE",$H1061,""))))</f>
        <v>0</v>
      </c>
    </row>
    <row r="1062" spans="1:26" ht="21" customHeight="1">
      <c r="A1062" s="27">
        <f>IF($B1062="","",COUNTA($B$13:$B1062))</f>
        <v>0</v>
      </c>
      <c r="B1062" s="28"/>
      <c r="C1062" s="28"/>
      <c r="D1062" s="29"/>
      <c r="E1062" s="29"/>
      <c r="F1062" s="29"/>
      <c r="G1062" s="28"/>
      <c r="H1062" s="28"/>
      <c r="I1062" s="30">
        <f>IF($H1062="","",IFERROR(VLOOKUP($H1062,AcctTbl,2,0),"کد ناشناخته"))</f>
        <v>0</v>
      </c>
      <c r="J1062" s="27">
        <f>IF($H1062="","",IFERROR(VLOOKUP($H1062,AcctTbl,3,0),""))</f>
        <v>0</v>
      </c>
      <c r="K1062" s="29"/>
      <c r="L1062" s="28"/>
      <c r="M1062" s="31"/>
      <c r="N1062" s="29"/>
      <c r="O1062" s="32">
        <f>IF($B1062="",0,IF($U1062="IN",N($M1062),0))</f>
        <v>0</v>
      </c>
      <c r="P1062" s="32">
        <f>IF($B1062="",0,IF(OR($U1062="OUT",$U1062="TRF"),N($M1062),0))</f>
        <v>0</v>
      </c>
      <c r="Q1062" s="32">
        <f>IF($B1062="",0,IF(OR($U1062="OUT",$U1062="TRF"),N($M1062),0))</f>
        <v>0</v>
      </c>
      <c r="R1062" s="32">
        <f>IF($B1062="",0,IF($U1062="IN",N($M1062),0))</f>
        <v>0</v>
      </c>
      <c r="S1062" s="33">
        <f>IF($B1062="","",IF($M1062="","⚠ مبلغ",IF($E1062="","⚠ بانک عامل",IF(AND($U1062="TRF",$F1062=""),"⚠ بانک مقصد",IF(AND($V1062&lt;&gt;"NONE",$V1062&lt;&gt;"",$Z1062=""),"⚠ طرف حساب","✓")))))</f>
        <v>0</v>
      </c>
      <c r="T1062" s="29"/>
      <c r="U1062" s="27">
        <f>IFERROR(VLOOKUP($D1062,BankOpTbl,2,0),"")</f>
        <v>0</v>
      </c>
      <c r="V1062" s="27">
        <f>IFERROR(VLOOKUP($D1062,BankOpTbl,3,0),"")</f>
        <v>0</v>
      </c>
      <c r="W1062" s="27">
        <f>IFERROR(VLOOKUP($D1062,BankOpTbl,4,0),"")</f>
        <v>0</v>
      </c>
      <c r="X1062" s="27">
        <f>IF($E1062="","",IFERROR(VLOOKUP($E1062,BankTbl,4,0),""))</f>
        <v>0</v>
      </c>
      <c r="Y1062" s="27">
        <f>IF($F1062="","",IFERROR(VLOOKUP($F1062,BankTbl,4,0),""))</f>
        <v>0</v>
      </c>
      <c r="Z1062" s="27">
        <f>IF($B1062="","",IF($V1062="PICK",LEFT($N1062,5),IF($V1062="FIXED",$W1062,IF($V1062="CODE",$H1062,""))))</f>
        <v>0</v>
      </c>
    </row>
    <row r="1063" spans="1:26" ht="21" customHeight="1">
      <c r="A1063" s="27">
        <f>IF($B1063="","",COUNTA($B$13:$B1063))</f>
        <v>0</v>
      </c>
      <c r="B1063" s="28"/>
      <c r="C1063" s="28"/>
      <c r="D1063" s="29"/>
      <c r="E1063" s="29"/>
      <c r="F1063" s="29"/>
      <c r="G1063" s="28"/>
      <c r="H1063" s="28"/>
      <c r="I1063" s="30">
        <f>IF($H1063="","",IFERROR(VLOOKUP($H1063,AcctTbl,2,0),"کد ناشناخته"))</f>
        <v>0</v>
      </c>
      <c r="J1063" s="27">
        <f>IF($H1063="","",IFERROR(VLOOKUP($H1063,AcctTbl,3,0),""))</f>
        <v>0</v>
      </c>
      <c r="K1063" s="29"/>
      <c r="L1063" s="28"/>
      <c r="M1063" s="31"/>
      <c r="N1063" s="29"/>
      <c r="O1063" s="32">
        <f>IF($B1063="",0,IF($U1063="IN",N($M1063),0))</f>
        <v>0</v>
      </c>
      <c r="P1063" s="32">
        <f>IF($B1063="",0,IF(OR($U1063="OUT",$U1063="TRF"),N($M1063),0))</f>
        <v>0</v>
      </c>
      <c r="Q1063" s="32">
        <f>IF($B1063="",0,IF(OR($U1063="OUT",$U1063="TRF"),N($M1063),0))</f>
        <v>0</v>
      </c>
      <c r="R1063" s="32">
        <f>IF($B1063="",0,IF($U1063="IN",N($M1063),0))</f>
        <v>0</v>
      </c>
      <c r="S1063" s="33">
        <f>IF($B1063="","",IF($M1063="","⚠ مبلغ",IF($E1063="","⚠ بانک عامل",IF(AND($U1063="TRF",$F1063=""),"⚠ بانک مقصد",IF(AND($V1063&lt;&gt;"NONE",$V1063&lt;&gt;"",$Z1063=""),"⚠ طرف حساب","✓")))))</f>
        <v>0</v>
      </c>
      <c r="T1063" s="29"/>
      <c r="U1063" s="27">
        <f>IFERROR(VLOOKUP($D1063,BankOpTbl,2,0),"")</f>
        <v>0</v>
      </c>
      <c r="V1063" s="27">
        <f>IFERROR(VLOOKUP($D1063,BankOpTbl,3,0),"")</f>
        <v>0</v>
      </c>
      <c r="W1063" s="27">
        <f>IFERROR(VLOOKUP($D1063,BankOpTbl,4,0),"")</f>
        <v>0</v>
      </c>
      <c r="X1063" s="27">
        <f>IF($E1063="","",IFERROR(VLOOKUP($E1063,BankTbl,4,0),""))</f>
        <v>0</v>
      </c>
      <c r="Y1063" s="27">
        <f>IF($F1063="","",IFERROR(VLOOKUP($F1063,BankTbl,4,0),""))</f>
        <v>0</v>
      </c>
      <c r="Z1063" s="27">
        <f>IF($B1063="","",IF($V1063="PICK",LEFT($N1063,5),IF($V1063="FIXED",$W1063,IF($V1063="CODE",$H1063,""))))</f>
        <v>0</v>
      </c>
    </row>
    <row r="1064" spans="1:26" ht="21" customHeight="1">
      <c r="A1064" s="27">
        <f>IF($B1064="","",COUNTA($B$13:$B1064))</f>
        <v>0</v>
      </c>
      <c r="B1064" s="28"/>
      <c r="C1064" s="28"/>
      <c r="D1064" s="29"/>
      <c r="E1064" s="29"/>
      <c r="F1064" s="29"/>
      <c r="G1064" s="28"/>
      <c r="H1064" s="28"/>
      <c r="I1064" s="30">
        <f>IF($H1064="","",IFERROR(VLOOKUP($H1064,AcctTbl,2,0),"کد ناشناخته"))</f>
        <v>0</v>
      </c>
      <c r="J1064" s="27">
        <f>IF($H1064="","",IFERROR(VLOOKUP($H1064,AcctTbl,3,0),""))</f>
        <v>0</v>
      </c>
      <c r="K1064" s="29"/>
      <c r="L1064" s="28"/>
      <c r="M1064" s="31"/>
      <c r="N1064" s="29"/>
      <c r="O1064" s="32">
        <f>IF($B1064="",0,IF($U1064="IN",N($M1064),0))</f>
        <v>0</v>
      </c>
      <c r="P1064" s="32">
        <f>IF($B1064="",0,IF(OR($U1064="OUT",$U1064="TRF"),N($M1064),0))</f>
        <v>0</v>
      </c>
      <c r="Q1064" s="32">
        <f>IF($B1064="",0,IF(OR($U1064="OUT",$U1064="TRF"),N($M1064),0))</f>
        <v>0</v>
      </c>
      <c r="R1064" s="32">
        <f>IF($B1064="",0,IF($U1064="IN",N($M1064),0))</f>
        <v>0</v>
      </c>
      <c r="S1064" s="33">
        <f>IF($B1064="","",IF($M1064="","⚠ مبلغ",IF($E1064="","⚠ بانک عامل",IF(AND($U1064="TRF",$F1064=""),"⚠ بانک مقصد",IF(AND($V1064&lt;&gt;"NONE",$V1064&lt;&gt;"",$Z1064=""),"⚠ طرف حساب","✓")))))</f>
        <v>0</v>
      </c>
      <c r="T1064" s="29"/>
      <c r="U1064" s="27">
        <f>IFERROR(VLOOKUP($D1064,BankOpTbl,2,0),"")</f>
        <v>0</v>
      </c>
      <c r="V1064" s="27">
        <f>IFERROR(VLOOKUP($D1064,BankOpTbl,3,0),"")</f>
        <v>0</v>
      </c>
      <c r="W1064" s="27">
        <f>IFERROR(VLOOKUP($D1064,BankOpTbl,4,0),"")</f>
        <v>0</v>
      </c>
      <c r="X1064" s="27">
        <f>IF($E1064="","",IFERROR(VLOOKUP($E1064,BankTbl,4,0),""))</f>
        <v>0</v>
      </c>
      <c r="Y1064" s="27">
        <f>IF($F1064="","",IFERROR(VLOOKUP($F1064,BankTbl,4,0),""))</f>
        <v>0</v>
      </c>
      <c r="Z1064" s="27">
        <f>IF($B1064="","",IF($V1064="PICK",LEFT($N1064,5),IF($V1064="FIXED",$W1064,IF($V1064="CODE",$H1064,""))))</f>
        <v>0</v>
      </c>
    </row>
    <row r="1065" spans="1:26" ht="21" customHeight="1">
      <c r="A1065" s="27">
        <f>IF($B1065="","",COUNTA($B$13:$B1065))</f>
        <v>0</v>
      </c>
      <c r="B1065" s="28"/>
      <c r="C1065" s="28"/>
      <c r="D1065" s="29"/>
      <c r="E1065" s="29"/>
      <c r="F1065" s="29"/>
      <c r="G1065" s="28"/>
      <c r="H1065" s="28"/>
      <c r="I1065" s="30">
        <f>IF($H1065="","",IFERROR(VLOOKUP($H1065,AcctTbl,2,0),"کد ناشناخته"))</f>
        <v>0</v>
      </c>
      <c r="J1065" s="27">
        <f>IF($H1065="","",IFERROR(VLOOKUP($H1065,AcctTbl,3,0),""))</f>
        <v>0</v>
      </c>
      <c r="K1065" s="29"/>
      <c r="L1065" s="28"/>
      <c r="M1065" s="31"/>
      <c r="N1065" s="29"/>
      <c r="O1065" s="32">
        <f>IF($B1065="",0,IF($U1065="IN",N($M1065),0))</f>
        <v>0</v>
      </c>
      <c r="P1065" s="32">
        <f>IF($B1065="",0,IF(OR($U1065="OUT",$U1065="TRF"),N($M1065),0))</f>
        <v>0</v>
      </c>
      <c r="Q1065" s="32">
        <f>IF($B1065="",0,IF(OR($U1065="OUT",$U1065="TRF"),N($M1065),0))</f>
        <v>0</v>
      </c>
      <c r="R1065" s="32">
        <f>IF($B1065="",0,IF($U1065="IN",N($M1065),0))</f>
        <v>0</v>
      </c>
      <c r="S1065" s="33">
        <f>IF($B1065="","",IF($M1065="","⚠ مبلغ",IF($E1065="","⚠ بانک عامل",IF(AND($U1065="TRF",$F1065=""),"⚠ بانک مقصد",IF(AND($V1065&lt;&gt;"NONE",$V1065&lt;&gt;"",$Z1065=""),"⚠ طرف حساب","✓")))))</f>
        <v>0</v>
      </c>
      <c r="T1065" s="29"/>
      <c r="U1065" s="27">
        <f>IFERROR(VLOOKUP($D1065,BankOpTbl,2,0),"")</f>
        <v>0</v>
      </c>
      <c r="V1065" s="27">
        <f>IFERROR(VLOOKUP($D1065,BankOpTbl,3,0),"")</f>
        <v>0</v>
      </c>
      <c r="W1065" s="27">
        <f>IFERROR(VLOOKUP($D1065,BankOpTbl,4,0),"")</f>
        <v>0</v>
      </c>
      <c r="X1065" s="27">
        <f>IF($E1065="","",IFERROR(VLOOKUP($E1065,BankTbl,4,0),""))</f>
        <v>0</v>
      </c>
      <c r="Y1065" s="27">
        <f>IF($F1065="","",IFERROR(VLOOKUP($F1065,BankTbl,4,0),""))</f>
        <v>0</v>
      </c>
      <c r="Z1065" s="27">
        <f>IF($B1065="","",IF($V1065="PICK",LEFT($N1065,5),IF($V1065="FIXED",$W1065,IF($V1065="CODE",$H1065,""))))</f>
        <v>0</v>
      </c>
    </row>
    <row r="1066" spans="1:26" ht="21" customHeight="1">
      <c r="A1066" s="27">
        <f>IF($B1066="","",COUNTA($B$13:$B1066))</f>
        <v>0</v>
      </c>
      <c r="B1066" s="28"/>
      <c r="C1066" s="28"/>
      <c r="D1066" s="29"/>
      <c r="E1066" s="29"/>
      <c r="F1066" s="29"/>
      <c r="G1066" s="28"/>
      <c r="H1066" s="28"/>
      <c r="I1066" s="30">
        <f>IF($H1066="","",IFERROR(VLOOKUP($H1066,AcctTbl,2,0),"کد ناشناخته"))</f>
        <v>0</v>
      </c>
      <c r="J1066" s="27">
        <f>IF($H1066="","",IFERROR(VLOOKUP($H1066,AcctTbl,3,0),""))</f>
        <v>0</v>
      </c>
      <c r="K1066" s="29"/>
      <c r="L1066" s="28"/>
      <c r="M1066" s="31"/>
      <c r="N1066" s="29"/>
      <c r="O1066" s="32">
        <f>IF($B1066="",0,IF($U1066="IN",N($M1066),0))</f>
        <v>0</v>
      </c>
      <c r="P1066" s="32">
        <f>IF($B1066="",0,IF(OR($U1066="OUT",$U1066="TRF"),N($M1066),0))</f>
        <v>0</v>
      </c>
      <c r="Q1066" s="32">
        <f>IF($B1066="",0,IF(OR($U1066="OUT",$U1066="TRF"),N($M1066),0))</f>
        <v>0</v>
      </c>
      <c r="R1066" s="32">
        <f>IF($B1066="",0,IF($U1066="IN",N($M1066),0))</f>
        <v>0</v>
      </c>
      <c r="S1066" s="33">
        <f>IF($B1066="","",IF($M1066="","⚠ مبلغ",IF($E1066="","⚠ بانک عامل",IF(AND($U1066="TRF",$F1066=""),"⚠ بانک مقصد",IF(AND($V1066&lt;&gt;"NONE",$V1066&lt;&gt;"",$Z1066=""),"⚠ طرف حساب","✓")))))</f>
        <v>0</v>
      </c>
      <c r="T1066" s="29"/>
      <c r="U1066" s="27">
        <f>IFERROR(VLOOKUP($D1066,BankOpTbl,2,0),"")</f>
        <v>0</v>
      </c>
      <c r="V1066" s="27">
        <f>IFERROR(VLOOKUP($D1066,BankOpTbl,3,0),"")</f>
        <v>0</v>
      </c>
      <c r="W1066" s="27">
        <f>IFERROR(VLOOKUP($D1066,BankOpTbl,4,0),"")</f>
        <v>0</v>
      </c>
      <c r="X1066" s="27">
        <f>IF($E1066="","",IFERROR(VLOOKUP($E1066,BankTbl,4,0),""))</f>
        <v>0</v>
      </c>
      <c r="Y1066" s="27">
        <f>IF($F1066="","",IFERROR(VLOOKUP($F1066,BankTbl,4,0),""))</f>
        <v>0</v>
      </c>
      <c r="Z1066" s="27">
        <f>IF($B1066="","",IF($V1066="PICK",LEFT($N1066,5),IF($V1066="FIXED",$W1066,IF($V1066="CODE",$H1066,""))))</f>
        <v>0</v>
      </c>
    </row>
    <row r="1067" spans="1:26" ht="21" customHeight="1">
      <c r="A1067" s="27">
        <f>IF($B1067="","",COUNTA($B$13:$B1067))</f>
        <v>0</v>
      </c>
      <c r="B1067" s="28"/>
      <c r="C1067" s="28"/>
      <c r="D1067" s="29"/>
      <c r="E1067" s="29"/>
      <c r="F1067" s="29"/>
      <c r="G1067" s="28"/>
      <c r="H1067" s="28"/>
      <c r="I1067" s="30">
        <f>IF($H1067="","",IFERROR(VLOOKUP($H1067,AcctTbl,2,0),"کد ناشناخته"))</f>
        <v>0</v>
      </c>
      <c r="J1067" s="27">
        <f>IF($H1067="","",IFERROR(VLOOKUP($H1067,AcctTbl,3,0),""))</f>
        <v>0</v>
      </c>
      <c r="K1067" s="29"/>
      <c r="L1067" s="28"/>
      <c r="M1067" s="31"/>
      <c r="N1067" s="29"/>
      <c r="O1067" s="32">
        <f>IF($B1067="",0,IF($U1067="IN",N($M1067),0))</f>
        <v>0</v>
      </c>
      <c r="P1067" s="32">
        <f>IF($B1067="",0,IF(OR($U1067="OUT",$U1067="TRF"),N($M1067),0))</f>
        <v>0</v>
      </c>
      <c r="Q1067" s="32">
        <f>IF($B1067="",0,IF(OR($U1067="OUT",$U1067="TRF"),N($M1067),0))</f>
        <v>0</v>
      </c>
      <c r="R1067" s="32">
        <f>IF($B1067="",0,IF($U1067="IN",N($M1067),0))</f>
        <v>0</v>
      </c>
      <c r="S1067" s="33">
        <f>IF($B1067="","",IF($M1067="","⚠ مبلغ",IF($E1067="","⚠ بانک عامل",IF(AND($U1067="TRF",$F1067=""),"⚠ بانک مقصد",IF(AND($V1067&lt;&gt;"NONE",$V1067&lt;&gt;"",$Z1067=""),"⚠ طرف حساب","✓")))))</f>
        <v>0</v>
      </c>
      <c r="T1067" s="29"/>
      <c r="U1067" s="27">
        <f>IFERROR(VLOOKUP($D1067,BankOpTbl,2,0),"")</f>
        <v>0</v>
      </c>
      <c r="V1067" s="27">
        <f>IFERROR(VLOOKUP($D1067,BankOpTbl,3,0),"")</f>
        <v>0</v>
      </c>
      <c r="W1067" s="27">
        <f>IFERROR(VLOOKUP($D1067,BankOpTbl,4,0),"")</f>
        <v>0</v>
      </c>
      <c r="X1067" s="27">
        <f>IF($E1067="","",IFERROR(VLOOKUP($E1067,BankTbl,4,0),""))</f>
        <v>0</v>
      </c>
      <c r="Y1067" s="27">
        <f>IF($F1067="","",IFERROR(VLOOKUP($F1067,BankTbl,4,0),""))</f>
        <v>0</v>
      </c>
      <c r="Z1067" s="27">
        <f>IF($B1067="","",IF($V1067="PICK",LEFT($N1067,5),IF($V1067="FIXED",$W1067,IF($V1067="CODE",$H1067,""))))</f>
        <v>0</v>
      </c>
    </row>
    <row r="1068" spans="1:26" ht="21" customHeight="1">
      <c r="A1068" s="27">
        <f>IF($B1068="","",COUNTA($B$13:$B1068))</f>
        <v>0</v>
      </c>
      <c r="B1068" s="28"/>
      <c r="C1068" s="28"/>
      <c r="D1068" s="29"/>
      <c r="E1068" s="29"/>
      <c r="F1068" s="29"/>
      <c r="G1068" s="28"/>
      <c r="H1068" s="28"/>
      <c r="I1068" s="30">
        <f>IF($H1068="","",IFERROR(VLOOKUP($H1068,AcctTbl,2,0),"کد ناشناخته"))</f>
        <v>0</v>
      </c>
      <c r="J1068" s="27">
        <f>IF($H1068="","",IFERROR(VLOOKUP($H1068,AcctTbl,3,0),""))</f>
        <v>0</v>
      </c>
      <c r="K1068" s="29"/>
      <c r="L1068" s="28"/>
      <c r="M1068" s="31"/>
      <c r="N1068" s="29"/>
      <c r="O1068" s="32">
        <f>IF($B1068="",0,IF($U1068="IN",N($M1068),0))</f>
        <v>0</v>
      </c>
      <c r="P1068" s="32">
        <f>IF($B1068="",0,IF(OR($U1068="OUT",$U1068="TRF"),N($M1068),0))</f>
        <v>0</v>
      </c>
      <c r="Q1068" s="32">
        <f>IF($B1068="",0,IF(OR($U1068="OUT",$U1068="TRF"),N($M1068),0))</f>
        <v>0</v>
      </c>
      <c r="R1068" s="32">
        <f>IF($B1068="",0,IF($U1068="IN",N($M1068),0))</f>
        <v>0</v>
      </c>
      <c r="S1068" s="33">
        <f>IF($B1068="","",IF($M1068="","⚠ مبلغ",IF($E1068="","⚠ بانک عامل",IF(AND($U1068="TRF",$F1068=""),"⚠ بانک مقصد",IF(AND($V1068&lt;&gt;"NONE",$V1068&lt;&gt;"",$Z1068=""),"⚠ طرف حساب","✓")))))</f>
        <v>0</v>
      </c>
      <c r="T1068" s="29"/>
      <c r="U1068" s="27">
        <f>IFERROR(VLOOKUP($D1068,BankOpTbl,2,0),"")</f>
        <v>0</v>
      </c>
      <c r="V1068" s="27">
        <f>IFERROR(VLOOKUP($D1068,BankOpTbl,3,0),"")</f>
        <v>0</v>
      </c>
      <c r="W1068" s="27">
        <f>IFERROR(VLOOKUP($D1068,BankOpTbl,4,0),"")</f>
        <v>0</v>
      </c>
      <c r="X1068" s="27">
        <f>IF($E1068="","",IFERROR(VLOOKUP($E1068,BankTbl,4,0),""))</f>
        <v>0</v>
      </c>
      <c r="Y1068" s="27">
        <f>IF($F1068="","",IFERROR(VLOOKUP($F1068,BankTbl,4,0),""))</f>
        <v>0</v>
      </c>
      <c r="Z1068" s="27">
        <f>IF($B1068="","",IF($V1068="PICK",LEFT($N1068,5),IF($V1068="FIXED",$W1068,IF($V1068="CODE",$H1068,""))))</f>
        <v>0</v>
      </c>
    </row>
    <row r="1069" spans="1:26" ht="21" customHeight="1">
      <c r="A1069" s="27">
        <f>IF($B1069="","",COUNTA($B$13:$B1069))</f>
        <v>0</v>
      </c>
      <c r="B1069" s="28"/>
      <c r="C1069" s="28"/>
      <c r="D1069" s="29"/>
      <c r="E1069" s="29"/>
      <c r="F1069" s="29"/>
      <c r="G1069" s="28"/>
      <c r="H1069" s="28"/>
      <c r="I1069" s="30">
        <f>IF($H1069="","",IFERROR(VLOOKUP($H1069,AcctTbl,2,0),"کد ناشناخته"))</f>
        <v>0</v>
      </c>
      <c r="J1069" s="27">
        <f>IF($H1069="","",IFERROR(VLOOKUP($H1069,AcctTbl,3,0),""))</f>
        <v>0</v>
      </c>
      <c r="K1069" s="29"/>
      <c r="L1069" s="28"/>
      <c r="M1069" s="31"/>
      <c r="N1069" s="29"/>
      <c r="O1069" s="32">
        <f>IF($B1069="",0,IF($U1069="IN",N($M1069),0))</f>
        <v>0</v>
      </c>
      <c r="P1069" s="32">
        <f>IF($B1069="",0,IF(OR($U1069="OUT",$U1069="TRF"),N($M1069),0))</f>
        <v>0</v>
      </c>
      <c r="Q1069" s="32">
        <f>IF($B1069="",0,IF(OR($U1069="OUT",$U1069="TRF"),N($M1069),0))</f>
        <v>0</v>
      </c>
      <c r="R1069" s="32">
        <f>IF($B1069="",0,IF($U1069="IN",N($M1069),0))</f>
        <v>0</v>
      </c>
      <c r="S1069" s="33">
        <f>IF($B1069="","",IF($M1069="","⚠ مبلغ",IF($E1069="","⚠ بانک عامل",IF(AND($U1069="TRF",$F1069=""),"⚠ بانک مقصد",IF(AND($V1069&lt;&gt;"NONE",$V1069&lt;&gt;"",$Z1069=""),"⚠ طرف حساب","✓")))))</f>
        <v>0</v>
      </c>
      <c r="T1069" s="29"/>
      <c r="U1069" s="27">
        <f>IFERROR(VLOOKUP($D1069,BankOpTbl,2,0),"")</f>
        <v>0</v>
      </c>
      <c r="V1069" s="27">
        <f>IFERROR(VLOOKUP($D1069,BankOpTbl,3,0),"")</f>
        <v>0</v>
      </c>
      <c r="W1069" s="27">
        <f>IFERROR(VLOOKUP($D1069,BankOpTbl,4,0),"")</f>
        <v>0</v>
      </c>
      <c r="X1069" s="27">
        <f>IF($E1069="","",IFERROR(VLOOKUP($E1069,BankTbl,4,0),""))</f>
        <v>0</v>
      </c>
      <c r="Y1069" s="27">
        <f>IF($F1069="","",IFERROR(VLOOKUP($F1069,BankTbl,4,0),""))</f>
        <v>0</v>
      </c>
      <c r="Z1069" s="27">
        <f>IF($B1069="","",IF($V1069="PICK",LEFT($N1069,5),IF($V1069="FIXED",$W1069,IF($V1069="CODE",$H1069,""))))</f>
        <v>0</v>
      </c>
    </row>
    <row r="1070" spans="1:26" ht="21" customHeight="1">
      <c r="A1070" s="27">
        <f>IF($B1070="","",COUNTA($B$13:$B1070))</f>
        <v>0</v>
      </c>
      <c r="B1070" s="28"/>
      <c r="C1070" s="28"/>
      <c r="D1070" s="29"/>
      <c r="E1070" s="29"/>
      <c r="F1070" s="29"/>
      <c r="G1070" s="28"/>
      <c r="H1070" s="28"/>
      <c r="I1070" s="30">
        <f>IF($H1070="","",IFERROR(VLOOKUP($H1070,AcctTbl,2,0),"کد ناشناخته"))</f>
        <v>0</v>
      </c>
      <c r="J1070" s="27">
        <f>IF($H1070="","",IFERROR(VLOOKUP($H1070,AcctTbl,3,0),""))</f>
        <v>0</v>
      </c>
      <c r="K1070" s="29"/>
      <c r="L1070" s="28"/>
      <c r="M1070" s="31"/>
      <c r="N1070" s="29"/>
      <c r="O1070" s="32">
        <f>IF($B1070="",0,IF($U1070="IN",N($M1070),0))</f>
        <v>0</v>
      </c>
      <c r="P1070" s="32">
        <f>IF($B1070="",0,IF(OR($U1070="OUT",$U1070="TRF"),N($M1070),0))</f>
        <v>0</v>
      </c>
      <c r="Q1070" s="32">
        <f>IF($B1070="",0,IF(OR($U1070="OUT",$U1070="TRF"),N($M1070),0))</f>
        <v>0</v>
      </c>
      <c r="R1070" s="32">
        <f>IF($B1070="",0,IF($U1070="IN",N($M1070),0))</f>
        <v>0</v>
      </c>
      <c r="S1070" s="33">
        <f>IF($B1070="","",IF($M1070="","⚠ مبلغ",IF($E1070="","⚠ بانک عامل",IF(AND($U1070="TRF",$F1070=""),"⚠ بانک مقصد",IF(AND($V1070&lt;&gt;"NONE",$V1070&lt;&gt;"",$Z1070=""),"⚠ طرف حساب","✓")))))</f>
        <v>0</v>
      </c>
      <c r="T1070" s="29"/>
      <c r="U1070" s="27">
        <f>IFERROR(VLOOKUP($D1070,BankOpTbl,2,0),"")</f>
        <v>0</v>
      </c>
      <c r="V1070" s="27">
        <f>IFERROR(VLOOKUP($D1070,BankOpTbl,3,0),"")</f>
        <v>0</v>
      </c>
      <c r="W1070" s="27">
        <f>IFERROR(VLOOKUP($D1070,BankOpTbl,4,0),"")</f>
        <v>0</v>
      </c>
      <c r="X1070" s="27">
        <f>IF($E1070="","",IFERROR(VLOOKUP($E1070,BankTbl,4,0),""))</f>
        <v>0</v>
      </c>
      <c r="Y1070" s="27">
        <f>IF($F1070="","",IFERROR(VLOOKUP($F1070,BankTbl,4,0),""))</f>
        <v>0</v>
      </c>
      <c r="Z1070" s="27">
        <f>IF($B1070="","",IF($V1070="PICK",LEFT($N1070,5),IF($V1070="FIXED",$W1070,IF($V1070="CODE",$H1070,""))))</f>
        <v>0</v>
      </c>
    </row>
    <row r="1071" spans="1:26" ht="21" customHeight="1">
      <c r="A1071" s="27">
        <f>IF($B1071="","",COUNTA($B$13:$B1071))</f>
        <v>0</v>
      </c>
      <c r="B1071" s="28"/>
      <c r="C1071" s="28"/>
      <c r="D1071" s="29"/>
      <c r="E1071" s="29"/>
      <c r="F1071" s="29"/>
      <c r="G1071" s="28"/>
      <c r="H1071" s="28"/>
      <c r="I1071" s="30">
        <f>IF($H1071="","",IFERROR(VLOOKUP($H1071,AcctTbl,2,0),"کد ناشناخته"))</f>
        <v>0</v>
      </c>
      <c r="J1071" s="27">
        <f>IF($H1071="","",IFERROR(VLOOKUP($H1071,AcctTbl,3,0),""))</f>
        <v>0</v>
      </c>
      <c r="K1071" s="29"/>
      <c r="L1071" s="28"/>
      <c r="M1071" s="31"/>
      <c r="N1071" s="29"/>
      <c r="O1071" s="32">
        <f>IF($B1071="",0,IF($U1071="IN",N($M1071),0))</f>
        <v>0</v>
      </c>
      <c r="P1071" s="32">
        <f>IF($B1071="",0,IF(OR($U1071="OUT",$U1071="TRF"),N($M1071),0))</f>
        <v>0</v>
      </c>
      <c r="Q1071" s="32">
        <f>IF($B1071="",0,IF(OR($U1071="OUT",$U1071="TRF"),N($M1071),0))</f>
        <v>0</v>
      </c>
      <c r="R1071" s="32">
        <f>IF($B1071="",0,IF($U1071="IN",N($M1071),0))</f>
        <v>0</v>
      </c>
      <c r="S1071" s="33">
        <f>IF($B1071="","",IF($M1071="","⚠ مبلغ",IF($E1071="","⚠ بانک عامل",IF(AND($U1071="TRF",$F1071=""),"⚠ بانک مقصد",IF(AND($V1071&lt;&gt;"NONE",$V1071&lt;&gt;"",$Z1071=""),"⚠ طرف حساب","✓")))))</f>
        <v>0</v>
      </c>
      <c r="T1071" s="29"/>
      <c r="U1071" s="27">
        <f>IFERROR(VLOOKUP($D1071,BankOpTbl,2,0),"")</f>
        <v>0</v>
      </c>
      <c r="V1071" s="27">
        <f>IFERROR(VLOOKUP($D1071,BankOpTbl,3,0),"")</f>
        <v>0</v>
      </c>
      <c r="W1071" s="27">
        <f>IFERROR(VLOOKUP($D1071,BankOpTbl,4,0),"")</f>
        <v>0</v>
      </c>
      <c r="X1071" s="27">
        <f>IF($E1071="","",IFERROR(VLOOKUP($E1071,BankTbl,4,0),""))</f>
        <v>0</v>
      </c>
      <c r="Y1071" s="27">
        <f>IF($F1071="","",IFERROR(VLOOKUP($F1071,BankTbl,4,0),""))</f>
        <v>0</v>
      </c>
      <c r="Z1071" s="27">
        <f>IF($B1071="","",IF($V1071="PICK",LEFT($N1071,5),IF($V1071="FIXED",$W1071,IF($V1071="CODE",$H1071,""))))</f>
        <v>0</v>
      </c>
    </row>
    <row r="1072" spans="1:26" ht="21" customHeight="1">
      <c r="A1072" s="27">
        <f>IF($B1072="","",COUNTA($B$13:$B1072))</f>
        <v>0</v>
      </c>
      <c r="B1072" s="28"/>
      <c r="C1072" s="28"/>
      <c r="D1072" s="29"/>
      <c r="E1072" s="29"/>
      <c r="F1072" s="29"/>
      <c r="G1072" s="28"/>
      <c r="H1072" s="28"/>
      <c r="I1072" s="30">
        <f>IF($H1072="","",IFERROR(VLOOKUP($H1072,AcctTbl,2,0),"کد ناشناخته"))</f>
        <v>0</v>
      </c>
      <c r="J1072" s="27">
        <f>IF($H1072="","",IFERROR(VLOOKUP($H1072,AcctTbl,3,0),""))</f>
        <v>0</v>
      </c>
      <c r="K1072" s="29"/>
      <c r="L1072" s="28"/>
      <c r="M1072" s="31"/>
      <c r="N1072" s="29"/>
      <c r="O1072" s="32">
        <f>IF($B1072="",0,IF($U1072="IN",N($M1072),0))</f>
        <v>0</v>
      </c>
      <c r="P1072" s="32">
        <f>IF($B1072="",0,IF(OR($U1072="OUT",$U1072="TRF"),N($M1072),0))</f>
        <v>0</v>
      </c>
      <c r="Q1072" s="32">
        <f>IF($B1072="",0,IF(OR($U1072="OUT",$U1072="TRF"),N($M1072),0))</f>
        <v>0</v>
      </c>
      <c r="R1072" s="32">
        <f>IF($B1072="",0,IF($U1072="IN",N($M1072),0))</f>
        <v>0</v>
      </c>
      <c r="S1072" s="33">
        <f>IF($B1072="","",IF($M1072="","⚠ مبلغ",IF($E1072="","⚠ بانک عامل",IF(AND($U1072="TRF",$F1072=""),"⚠ بانک مقصد",IF(AND($V1072&lt;&gt;"NONE",$V1072&lt;&gt;"",$Z1072=""),"⚠ طرف حساب","✓")))))</f>
        <v>0</v>
      </c>
      <c r="T1072" s="29"/>
      <c r="U1072" s="27">
        <f>IFERROR(VLOOKUP($D1072,BankOpTbl,2,0),"")</f>
        <v>0</v>
      </c>
      <c r="V1072" s="27">
        <f>IFERROR(VLOOKUP($D1072,BankOpTbl,3,0),"")</f>
        <v>0</v>
      </c>
      <c r="W1072" s="27">
        <f>IFERROR(VLOOKUP($D1072,BankOpTbl,4,0),"")</f>
        <v>0</v>
      </c>
      <c r="X1072" s="27">
        <f>IF($E1072="","",IFERROR(VLOOKUP($E1072,BankTbl,4,0),""))</f>
        <v>0</v>
      </c>
      <c r="Y1072" s="27">
        <f>IF($F1072="","",IFERROR(VLOOKUP($F1072,BankTbl,4,0),""))</f>
        <v>0</v>
      </c>
      <c r="Z1072" s="27">
        <f>IF($B1072="","",IF($V1072="PICK",LEFT($N1072,5),IF($V1072="FIXED",$W1072,IF($V1072="CODE",$H1072,""))))</f>
        <v>0</v>
      </c>
    </row>
    <row r="1073" spans="1:26" ht="21" customHeight="1">
      <c r="A1073" s="27">
        <f>IF($B1073="","",COUNTA($B$13:$B1073))</f>
        <v>0</v>
      </c>
      <c r="B1073" s="28"/>
      <c r="C1073" s="28"/>
      <c r="D1073" s="29"/>
      <c r="E1073" s="29"/>
      <c r="F1073" s="29"/>
      <c r="G1073" s="28"/>
      <c r="H1073" s="28"/>
      <c r="I1073" s="30">
        <f>IF($H1073="","",IFERROR(VLOOKUP($H1073,AcctTbl,2,0),"کد ناشناخته"))</f>
        <v>0</v>
      </c>
      <c r="J1073" s="27">
        <f>IF($H1073="","",IFERROR(VLOOKUP($H1073,AcctTbl,3,0),""))</f>
        <v>0</v>
      </c>
      <c r="K1073" s="29"/>
      <c r="L1073" s="28"/>
      <c r="M1073" s="31"/>
      <c r="N1073" s="29"/>
      <c r="O1073" s="32">
        <f>IF($B1073="",0,IF($U1073="IN",N($M1073),0))</f>
        <v>0</v>
      </c>
      <c r="P1073" s="32">
        <f>IF($B1073="",0,IF(OR($U1073="OUT",$U1073="TRF"),N($M1073),0))</f>
        <v>0</v>
      </c>
      <c r="Q1073" s="32">
        <f>IF($B1073="",0,IF(OR($U1073="OUT",$U1073="TRF"),N($M1073),0))</f>
        <v>0</v>
      </c>
      <c r="R1073" s="32">
        <f>IF($B1073="",0,IF($U1073="IN",N($M1073),0))</f>
        <v>0</v>
      </c>
      <c r="S1073" s="33">
        <f>IF($B1073="","",IF($M1073="","⚠ مبلغ",IF($E1073="","⚠ بانک عامل",IF(AND($U1073="TRF",$F1073=""),"⚠ بانک مقصد",IF(AND($V1073&lt;&gt;"NONE",$V1073&lt;&gt;"",$Z1073=""),"⚠ طرف حساب","✓")))))</f>
        <v>0</v>
      </c>
      <c r="T1073" s="29"/>
      <c r="U1073" s="27">
        <f>IFERROR(VLOOKUP($D1073,BankOpTbl,2,0),"")</f>
        <v>0</v>
      </c>
      <c r="V1073" s="27">
        <f>IFERROR(VLOOKUP($D1073,BankOpTbl,3,0),"")</f>
        <v>0</v>
      </c>
      <c r="W1073" s="27">
        <f>IFERROR(VLOOKUP($D1073,BankOpTbl,4,0),"")</f>
        <v>0</v>
      </c>
      <c r="X1073" s="27">
        <f>IF($E1073="","",IFERROR(VLOOKUP($E1073,BankTbl,4,0),""))</f>
        <v>0</v>
      </c>
      <c r="Y1073" s="27">
        <f>IF($F1073="","",IFERROR(VLOOKUP($F1073,BankTbl,4,0),""))</f>
        <v>0</v>
      </c>
      <c r="Z1073" s="27">
        <f>IF($B1073="","",IF($V1073="PICK",LEFT($N1073,5),IF($V1073="FIXED",$W1073,IF($V1073="CODE",$H1073,""))))</f>
        <v>0</v>
      </c>
    </row>
    <row r="1074" spans="1:26" ht="21" customHeight="1">
      <c r="A1074" s="27">
        <f>IF($B1074="","",COUNTA($B$13:$B1074))</f>
        <v>0</v>
      </c>
      <c r="B1074" s="28"/>
      <c r="C1074" s="28"/>
      <c r="D1074" s="29"/>
      <c r="E1074" s="29"/>
      <c r="F1074" s="29"/>
      <c r="G1074" s="28"/>
      <c r="H1074" s="28"/>
      <c r="I1074" s="30">
        <f>IF($H1074="","",IFERROR(VLOOKUP($H1074,AcctTbl,2,0),"کد ناشناخته"))</f>
        <v>0</v>
      </c>
      <c r="J1074" s="27">
        <f>IF($H1074="","",IFERROR(VLOOKUP($H1074,AcctTbl,3,0),""))</f>
        <v>0</v>
      </c>
      <c r="K1074" s="29"/>
      <c r="L1074" s="28"/>
      <c r="M1074" s="31"/>
      <c r="N1074" s="29"/>
      <c r="O1074" s="32">
        <f>IF($B1074="",0,IF($U1074="IN",N($M1074),0))</f>
        <v>0</v>
      </c>
      <c r="P1074" s="32">
        <f>IF($B1074="",0,IF(OR($U1074="OUT",$U1074="TRF"),N($M1074),0))</f>
        <v>0</v>
      </c>
      <c r="Q1074" s="32">
        <f>IF($B1074="",0,IF(OR($U1074="OUT",$U1074="TRF"),N($M1074),0))</f>
        <v>0</v>
      </c>
      <c r="R1074" s="32">
        <f>IF($B1074="",0,IF($U1074="IN",N($M1074),0))</f>
        <v>0</v>
      </c>
      <c r="S1074" s="33">
        <f>IF($B1074="","",IF($M1074="","⚠ مبلغ",IF($E1074="","⚠ بانک عامل",IF(AND($U1074="TRF",$F1074=""),"⚠ بانک مقصد",IF(AND($V1074&lt;&gt;"NONE",$V1074&lt;&gt;"",$Z1074=""),"⚠ طرف حساب","✓")))))</f>
        <v>0</v>
      </c>
      <c r="T1074" s="29"/>
      <c r="U1074" s="27">
        <f>IFERROR(VLOOKUP($D1074,BankOpTbl,2,0),"")</f>
        <v>0</v>
      </c>
      <c r="V1074" s="27">
        <f>IFERROR(VLOOKUP($D1074,BankOpTbl,3,0),"")</f>
        <v>0</v>
      </c>
      <c r="W1074" s="27">
        <f>IFERROR(VLOOKUP($D1074,BankOpTbl,4,0),"")</f>
        <v>0</v>
      </c>
      <c r="X1074" s="27">
        <f>IF($E1074="","",IFERROR(VLOOKUP($E1074,BankTbl,4,0),""))</f>
        <v>0</v>
      </c>
      <c r="Y1074" s="27">
        <f>IF($F1074="","",IFERROR(VLOOKUP($F1074,BankTbl,4,0),""))</f>
        <v>0</v>
      </c>
      <c r="Z1074" s="27">
        <f>IF($B1074="","",IF($V1074="PICK",LEFT($N1074,5),IF($V1074="FIXED",$W1074,IF($V1074="CODE",$H1074,""))))</f>
        <v>0</v>
      </c>
    </row>
    <row r="1075" spans="1:26" ht="21" customHeight="1">
      <c r="A1075" s="27">
        <f>IF($B1075="","",COUNTA($B$13:$B1075))</f>
        <v>0</v>
      </c>
      <c r="B1075" s="28"/>
      <c r="C1075" s="28"/>
      <c r="D1075" s="29"/>
      <c r="E1075" s="29"/>
      <c r="F1075" s="29"/>
      <c r="G1075" s="28"/>
      <c r="H1075" s="28"/>
      <c r="I1075" s="30">
        <f>IF($H1075="","",IFERROR(VLOOKUP($H1075,AcctTbl,2,0),"کد ناشناخته"))</f>
        <v>0</v>
      </c>
      <c r="J1075" s="27">
        <f>IF($H1075="","",IFERROR(VLOOKUP($H1075,AcctTbl,3,0),""))</f>
        <v>0</v>
      </c>
      <c r="K1075" s="29"/>
      <c r="L1075" s="28"/>
      <c r="M1075" s="31"/>
      <c r="N1075" s="29"/>
      <c r="O1075" s="32">
        <f>IF($B1075="",0,IF($U1075="IN",N($M1075),0))</f>
        <v>0</v>
      </c>
      <c r="P1075" s="32">
        <f>IF($B1075="",0,IF(OR($U1075="OUT",$U1075="TRF"),N($M1075),0))</f>
        <v>0</v>
      </c>
      <c r="Q1075" s="32">
        <f>IF($B1075="",0,IF(OR($U1075="OUT",$U1075="TRF"),N($M1075),0))</f>
        <v>0</v>
      </c>
      <c r="R1075" s="32">
        <f>IF($B1075="",0,IF($U1075="IN",N($M1075),0))</f>
        <v>0</v>
      </c>
      <c r="S1075" s="33">
        <f>IF($B1075="","",IF($M1075="","⚠ مبلغ",IF($E1075="","⚠ بانک عامل",IF(AND($U1075="TRF",$F1075=""),"⚠ بانک مقصد",IF(AND($V1075&lt;&gt;"NONE",$V1075&lt;&gt;"",$Z1075=""),"⚠ طرف حساب","✓")))))</f>
        <v>0</v>
      </c>
      <c r="T1075" s="29"/>
      <c r="U1075" s="27">
        <f>IFERROR(VLOOKUP($D1075,BankOpTbl,2,0),"")</f>
        <v>0</v>
      </c>
      <c r="V1075" s="27">
        <f>IFERROR(VLOOKUP($D1075,BankOpTbl,3,0),"")</f>
        <v>0</v>
      </c>
      <c r="W1075" s="27">
        <f>IFERROR(VLOOKUP($D1075,BankOpTbl,4,0),"")</f>
        <v>0</v>
      </c>
      <c r="X1075" s="27">
        <f>IF($E1075="","",IFERROR(VLOOKUP($E1075,BankTbl,4,0),""))</f>
        <v>0</v>
      </c>
      <c r="Y1075" s="27">
        <f>IF($F1075="","",IFERROR(VLOOKUP($F1075,BankTbl,4,0),""))</f>
        <v>0</v>
      </c>
      <c r="Z1075" s="27">
        <f>IF($B1075="","",IF($V1075="PICK",LEFT($N1075,5),IF($V1075="FIXED",$W1075,IF($V1075="CODE",$H1075,""))))</f>
        <v>0</v>
      </c>
    </row>
    <row r="1076" spans="1:26" ht="21" customHeight="1">
      <c r="A1076" s="27">
        <f>IF($B1076="","",COUNTA($B$13:$B1076))</f>
        <v>0</v>
      </c>
      <c r="B1076" s="28"/>
      <c r="C1076" s="28"/>
      <c r="D1076" s="29"/>
      <c r="E1076" s="29"/>
      <c r="F1076" s="29"/>
      <c r="G1076" s="28"/>
      <c r="H1076" s="28"/>
      <c r="I1076" s="30">
        <f>IF($H1076="","",IFERROR(VLOOKUP($H1076,AcctTbl,2,0),"کد ناشناخته"))</f>
        <v>0</v>
      </c>
      <c r="J1076" s="27">
        <f>IF($H1076="","",IFERROR(VLOOKUP($H1076,AcctTbl,3,0),""))</f>
        <v>0</v>
      </c>
      <c r="K1076" s="29"/>
      <c r="L1076" s="28"/>
      <c r="M1076" s="31"/>
      <c r="N1076" s="29"/>
      <c r="O1076" s="32">
        <f>IF($B1076="",0,IF($U1076="IN",N($M1076),0))</f>
        <v>0</v>
      </c>
      <c r="P1076" s="32">
        <f>IF($B1076="",0,IF(OR($U1076="OUT",$U1076="TRF"),N($M1076),0))</f>
        <v>0</v>
      </c>
      <c r="Q1076" s="32">
        <f>IF($B1076="",0,IF(OR($U1076="OUT",$U1076="TRF"),N($M1076),0))</f>
        <v>0</v>
      </c>
      <c r="R1076" s="32">
        <f>IF($B1076="",0,IF($U1076="IN",N($M1076),0))</f>
        <v>0</v>
      </c>
      <c r="S1076" s="33">
        <f>IF($B1076="","",IF($M1076="","⚠ مبلغ",IF($E1076="","⚠ بانک عامل",IF(AND($U1076="TRF",$F1076=""),"⚠ بانک مقصد",IF(AND($V1076&lt;&gt;"NONE",$V1076&lt;&gt;"",$Z1076=""),"⚠ طرف حساب","✓")))))</f>
        <v>0</v>
      </c>
      <c r="T1076" s="29"/>
      <c r="U1076" s="27">
        <f>IFERROR(VLOOKUP($D1076,BankOpTbl,2,0),"")</f>
        <v>0</v>
      </c>
      <c r="V1076" s="27">
        <f>IFERROR(VLOOKUP($D1076,BankOpTbl,3,0),"")</f>
        <v>0</v>
      </c>
      <c r="W1076" s="27">
        <f>IFERROR(VLOOKUP($D1076,BankOpTbl,4,0),"")</f>
        <v>0</v>
      </c>
      <c r="X1076" s="27">
        <f>IF($E1076="","",IFERROR(VLOOKUP($E1076,BankTbl,4,0),""))</f>
        <v>0</v>
      </c>
      <c r="Y1076" s="27">
        <f>IF($F1076="","",IFERROR(VLOOKUP($F1076,BankTbl,4,0),""))</f>
        <v>0</v>
      </c>
      <c r="Z1076" s="27">
        <f>IF($B1076="","",IF($V1076="PICK",LEFT($N1076,5),IF($V1076="FIXED",$W1076,IF($V1076="CODE",$H1076,""))))</f>
        <v>0</v>
      </c>
    </row>
    <row r="1077" spans="1:26" ht="21" customHeight="1">
      <c r="A1077" s="27">
        <f>IF($B1077="","",COUNTA($B$13:$B1077))</f>
        <v>0</v>
      </c>
      <c r="B1077" s="28"/>
      <c r="C1077" s="28"/>
      <c r="D1077" s="29"/>
      <c r="E1077" s="29"/>
      <c r="F1077" s="29"/>
      <c r="G1077" s="28"/>
      <c r="H1077" s="28"/>
      <c r="I1077" s="30">
        <f>IF($H1077="","",IFERROR(VLOOKUP($H1077,AcctTbl,2,0),"کد ناشناخته"))</f>
        <v>0</v>
      </c>
      <c r="J1077" s="27">
        <f>IF($H1077="","",IFERROR(VLOOKUP($H1077,AcctTbl,3,0),""))</f>
        <v>0</v>
      </c>
      <c r="K1077" s="29"/>
      <c r="L1077" s="28"/>
      <c r="M1077" s="31"/>
      <c r="N1077" s="29"/>
      <c r="O1077" s="32">
        <f>IF($B1077="",0,IF($U1077="IN",N($M1077),0))</f>
        <v>0</v>
      </c>
      <c r="P1077" s="32">
        <f>IF($B1077="",0,IF(OR($U1077="OUT",$U1077="TRF"),N($M1077),0))</f>
        <v>0</v>
      </c>
      <c r="Q1077" s="32">
        <f>IF($B1077="",0,IF(OR($U1077="OUT",$U1077="TRF"),N($M1077),0))</f>
        <v>0</v>
      </c>
      <c r="R1077" s="32">
        <f>IF($B1077="",0,IF($U1077="IN",N($M1077),0))</f>
        <v>0</v>
      </c>
      <c r="S1077" s="33">
        <f>IF($B1077="","",IF($M1077="","⚠ مبلغ",IF($E1077="","⚠ بانک عامل",IF(AND($U1077="TRF",$F1077=""),"⚠ بانک مقصد",IF(AND($V1077&lt;&gt;"NONE",$V1077&lt;&gt;"",$Z1077=""),"⚠ طرف حساب","✓")))))</f>
        <v>0</v>
      </c>
      <c r="T1077" s="29"/>
      <c r="U1077" s="27">
        <f>IFERROR(VLOOKUP($D1077,BankOpTbl,2,0),"")</f>
        <v>0</v>
      </c>
      <c r="V1077" s="27">
        <f>IFERROR(VLOOKUP($D1077,BankOpTbl,3,0),"")</f>
        <v>0</v>
      </c>
      <c r="W1077" s="27">
        <f>IFERROR(VLOOKUP($D1077,BankOpTbl,4,0),"")</f>
        <v>0</v>
      </c>
      <c r="X1077" s="27">
        <f>IF($E1077="","",IFERROR(VLOOKUP($E1077,BankTbl,4,0),""))</f>
        <v>0</v>
      </c>
      <c r="Y1077" s="27">
        <f>IF($F1077="","",IFERROR(VLOOKUP($F1077,BankTbl,4,0),""))</f>
        <v>0</v>
      </c>
      <c r="Z1077" s="27">
        <f>IF($B1077="","",IF($V1077="PICK",LEFT($N1077,5),IF($V1077="FIXED",$W1077,IF($V1077="CODE",$H1077,""))))</f>
        <v>0</v>
      </c>
    </row>
    <row r="1078" spans="1:26" ht="21" customHeight="1">
      <c r="A1078" s="27">
        <f>IF($B1078="","",COUNTA($B$13:$B1078))</f>
        <v>0</v>
      </c>
      <c r="B1078" s="28"/>
      <c r="C1078" s="28"/>
      <c r="D1078" s="29"/>
      <c r="E1078" s="29"/>
      <c r="F1078" s="29"/>
      <c r="G1078" s="28"/>
      <c r="H1078" s="28"/>
      <c r="I1078" s="30">
        <f>IF($H1078="","",IFERROR(VLOOKUP($H1078,AcctTbl,2,0),"کد ناشناخته"))</f>
        <v>0</v>
      </c>
      <c r="J1078" s="27">
        <f>IF($H1078="","",IFERROR(VLOOKUP($H1078,AcctTbl,3,0),""))</f>
        <v>0</v>
      </c>
      <c r="K1078" s="29"/>
      <c r="L1078" s="28"/>
      <c r="M1078" s="31"/>
      <c r="N1078" s="29"/>
      <c r="O1078" s="32">
        <f>IF($B1078="",0,IF($U1078="IN",N($M1078),0))</f>
        <v>0</v>
      </c>
      <c r="P1078" s="32">
        <f>IF($B1078="",0,IF(OR($U1078="OUT",$U1078="TRF"),N($M1078),0))</f>
        <v>0</v>
      </c>
      <c r="Q1078" s="32">
        <f>IF($B1078="",0,IF(OR($U1078="OUT",$U1078="TRF"),N($M1078),0))</f>
        <v>0</v>
      </c>
      <c r="R1078" s="32">
        <f>IF($B1078="",0,IF($U1078="IN",N($M1078),0))</f>
        <v>0</v>
      </c>
      <c r="S1078" s="33">
        <f>IF($B1078="","",IF($M1078="","⚠ مبلغ",IF($E1078="","⚠ بانک عامل",IF(AND($U1078="TRF",$F1078=""),"⚠ بانک مقصد",IF(AND($V1078&lt;&gt;"NONE",$V1078&lt;&gt;"",$Z1078=""),"⚠ طرف حساب","✓")))))</f>
        <v>0</v>
      </c>
      <c r="T1078" s="29"/>
      <c r="U1078" s="27">
        <f>IFERROR(VLOOKUP($D1078,BankOpTbl,2,0),"")</f>
        <v>0</v>
      </c>
      <c r="V1078" s="27">
        <f>IFERROR(VLOOKUP($D1078,BankOpTbl,3,0),"")</f>
        <v>0</v>
      </c>
      <c r="W1078" s="27">
        <f>IFERROR(VLOOKUP($D1078,BankOpTbl,4,0),"")</f>
        <v>0</v>
      </c>
      <c r="X1078" s="27">
        <f>IF($E1078="","",IFERROR(VLOOKUP($E1078,BankTbl,4,0),""))</f>
        <v>0</v>
      </c>
      <c r="Y1078" s="27">
        <f>IF($F1078="","",IFERROR(VLOOKUP($F1078,BankTbl,4,0),""))</f>
        <v>0</v>
      </c>
      <c r="Z1078" s="27">
        <f>IF($B1078="","",IF($V1078="PICK",LEFT($N1078,5),IF($V1078="FIXED",$W1078,IF($V1078="CODE",$H1078,""))))</f>
        <v>0</v>
      </c>
    </row>
    <row r="1079" spans="1:26" ht="21" customHeight="1">
      <c r="A1079" s="27">
        <f>IF($B1079="","",COUNTA($B$13:$B1079))</f>
        <v>0</v>
      </c>
      <c r="B1079" s="28"/>
      <c r="C1079" s="28"/>
      <c r="D1079" s="29"/>
      <c r="E1079" s="29"/>
      <c r="F1079" s="29"/>
      <c r="G1079" s="28"/>
      <c r="H1079" s="28"/>
      <c r="I1079" s="30">
        <f>IF($H1079="","",IFERROR(VLOOKUP($H1079,AcctTbl,2,0),"کد ناشناخته"))</f>
        <v>0</v>
      </c>
      <c r="J1079" s="27">
        <f>IF($H1079="","",IFERROR(VLOOKUP($H1079,AcctTbl,3,0),""))</f>
        <v>0</v>
      </c>
      <c r="K1079" s="29"/>
      <c r="L1079" s="28"/>
      <c r="M1079" s="31"/>
      <c r="N1079" s="29"/>
      <c r="O1079" s="32">
        <f>IF($B1079="",0,IF($U1079="IN",N($M1079),0))</f>
        <v>0</v>
      </c>
      <c r="P1079" s="32">
        <f>IF($B1079="",0,IF(OR($U1079="OUT",$U1079="TRF"),N($M1079),0))</f>
        <v>0</v>
      </c>
      <c r="Q1079" s="32">
        <f>IF($B1079="",0,IF(OR($U1079="OUT",$U1079="TRF"),N($M1079),0))</f>
        <v>0</v>
      </c>
      <c r="R1079" s="32">
        <f>IF($B1079="",0,IF($U1079="IN",N($M1079),0))</f>
        <v>0</v>
      </c>
      <c r="S1079" s="33">
        <f>IF($B1079="","",IF($M1079="","⚠ مبلغ",IF($E1079="","⚠ بانک عامل",IF(AND($U1079="TRF",$F1079=""),"⚠ بانک مقصد",IF(AND($V1079&lt;&gt;"NONE",$V1079&lt;&gt;"",$Z1079=""),"⚠ طرف حساب","✓")))))</f>
        <v>0</v>
      </c>
      <c r="T1079" s="29"/>
      <c r="U1079" s="27">
        <f>IFERROR(VLOOKUP($D1079,BankOpTbl,2,0),"")</f>
        <v>0</v>
      </c>
      <c r="V1079" s="27">
        <f>IFERROR(VLOOKUP($D1079,BankOpTbl,3,0),"")</f>
        <v>0</v>
      </c>
      <c r="W1079" s="27">
        <f>IFERROR(VLOOKUP($D1079,BankOpTbl,4,0),"")</f>
        <v>0</v>
      </c>
      <c r="X1079" s="27">
        <f>IF($E1079="","",IFERROR(VLOOKUP($E1079,BankTbl,4,0),""))</f>
        <v>0</v>
      </c>
      <c r="Y1079" s="27">
        <f>IF($F1079="","",IFERROR(VLOOKUP($F1079,BankTbl,4,0),""))</f>
        <v>0</v>
      </c>
      <c r="Z1079" s="27">
        <f>IF($B1079="","",IF($V1079="PICK",LEFT($N1079,5),IF($V1079="FIXED",$W1079,IF($V1079="CODE",$H1079,""))))</f>
        <v>0</v>
      </c>
    </row>
    <row r="1080" spans="1:26" ht="21" customHeight="1">
      <c r="A1080" s="27">
        <f>IF($B1080="","",COUNTA($B$13:$B1080))</f>
        <v>0</v>
      </c>
      <c r="B1080" s="28"/>
      <c r="C1080" s="28"/>
      <c r="D1080" s="29"/>
      <c r="E1080" s="29"/>
      <c r="F1080" s="29"/>
      <c r="G1080" s="28"/>
      <c r="H1080" s="28"/>
      <c r="I1080" s="30">
        <f>IF($H1080="","",IFERROR(VLOOKUP($H1080,AcctTbl,2,0),"کد ناشناخته"))</f>
        <v>0</v>
      </c>
      <c r="J1080" s="27">
        <f>IF($H1080="","",IFERROR(VLOOKUP($H1080,AcctTbl,3,0),""))</f>
        <v>0</v>
      </c>
      <c r="K1080" s="29"/>
      <c r="L1080" s="28"/>
      <c r="M1080" s="31"/>
      <c r="N1080" s="29"/>
      <c r="O1080" s="32">
        <f>IF($B1080="",0,IF($U1080="IN",N($M1080),0))</f>
        <v>0</v>
      </c>
      <c r="P1080" s="32">
        <f>IF($B1080="",0,IF(OR($U1080="OUT",$U1080="TRF"),N($M1080),0))</f>
        <v>0</v>
      </c>
      <c r="Q1080" s="32">
        <f>IF($B1080="",0,IF(OR($U1080="OUT",$U1080="TRF"),N($M1080),0))</f>
        <v>0</v>
      </c>
      <c r="R1080" s="32">
        <f>IF($B1080="",0,IF($U1080="IN",N($M1080),0))</f>
        <v>0</v>
      </c>
      <c r="S1080" s="33">
        <f>IF($B1080="","",IF($M1080="","⚠ مبلغ",IF($E1080="","⚠ بانک عامل",IF(AND($U1080="TRF",$F1080=""),"⚠ بانک مقصد",IF(AND($V1080&lt;&gt;"NONE",$V1080&lt;&gt;"",$Z1080=""),"⚠ طرف حساب","✓")))))</f>
        <v>0</v>
      </c>
      <c r="T1080" s="29"/>
      <c r="U1080" s="27">
        <f>IFERROR(VLOOKUP($D1080,BankOpTbl,2,0),"")</f>
        <v>0</v>
      </c>
      <c r="V1080" s="27">
        <f>IFERROR(VLOOKUP($D1080,BankOpTbl,3,0),"")</f>
        <v>0</v>
      </c>
      <c r="W1080" s="27">
        <f>IFERROR(VLOOKUP($D1080,BankOpTbl,4,0),"")</f>
        <v>0</v>
      </c>
      <c r="X1080" s="27">
        <f>IF($E1080="","",IFERROR(VLOOKUP($E1080,BankTbl,4,0),""))</f>
        <v>0</v>
      </c>
      <c r="Y1080" s="27">
        <f>IF($F1080="","",IFERROR(VLOOKUP($F1080,BankTbl,4,0),""))</f>
        <v>0</v>
      </c>
      <c r="Z1080" s="27">
        <f>IF($B1080="","",IF($V1080="PICK",LEFT($N1080,5),IF($V1080="FIXED",$W1080,IF($V1080="CODE",$H1080,""))))</f>
        <v>0</v>
      </c>
    </row>
    <row r="1081" spans="1:26" ht="21" customHeight="1">
      <c r="A1081" s="27">
        <f>IF($B1081="","",COUNTA($B$13:$B1081))</f>
        <v>0</v>
      </c>
      <c r="B1081" s="28"/>
      <c r="C1081" s="28"/>
      <c r="D1081" s="29"/>
      <c r="E1081" s="29"/>
      <c r="F1081" s="29"/>
      <c r="G1081" s="28"/>
      <c r="H1081" s="28"/>
      <c r="I1081" s="30">
        <f>IF($H1081="","",IFERROR(VLOOKUP($H1081,AcctTbl,2,0),"کد ناشناخته"))</f>
        <v>0</v>
      </c>
      <c r="J1081" s="27">
        <f>IF($H1081="","",IFERROR(VLOOKUP($H1081,AcctTbl,3,0),""))</f>
        <v>0</v>
      </c>
      <c r="K1081" s="29"/>
      <c r="L1081" s="28"/>
      <c r="M1081" s="31"/>
      <c r="N1081" s="29"/>
      <c r="O1081" s="32">
        <f>IF($B1081="",0,IF($U1081="IN",N($M1081),0))</f>
        <v>0</v>
      </c>
      <c r="P1081" s="32">
        <f>IF($B1081="",0,IF(OR($U1081="OUT",$U1081="TRF"),N($M1081),0))</f>
        <v>0</v>
      </c>
      <c r="Q1081" s="32">
        <f>IF($B1081="",0,IF(OR($U1081="OUT",$U1081="TRF"),N($M1081),0))</f>
        <v>0</v>
      </c>
      <c r="R1081" s="32">
        <f>IF($B1081="",0,IF($U1081="IN",N($M1081),0))</f>
        <v>0</v>
      </c>
      <c r="S1081" s="33">
        <f>IF($B1081="","",IF($M1081="","⚠ مبلغ",IF($E1081="","⚠ بانک عامل",IF(AND($U1081="TRF",$F1081=""),"⚠ بانک مقصد",IF(AND($V1081&lt;&gt;"NONE",$V1081&lt;&gt;"",$Z1081=""),"⚠ طرف حساب","✓")))))</f>
        <v>0</v>
      </c>
      <c r="T1081" s="29"/>
      <c r="U1081" s="27">
        <f>IFERROR(VLOOKUP($D1081,BankOpTbl,2,0),"")</f>
        <v>0</v>
      </c>
      <c r="V1081" s="27">
        <f>IFERROR(VLOOKUP($D1081,BankOpTbl,3,0),"")</f>
        <v>0</v>
      </c>
      <c r="W1081" s="27">
        <f>IFERROR(VLOOKUP($D1081,BankOpTbl,4,0),"")</f>
        <v>0</v>
      </c>
      <c r="X1081" s="27">
        <f>IF($E1081="","",IFERROR(VLOOKUP($E1081,BankTbl,4,0),""))</f>
        <v>0</v>
      </c>
      <c r="Y1081" s="27">
        <f>IF($F1081="","",IFERROR(VLOOKUP($F1081,BankTbl,4,0),""))</f>
        <v>0</v>
      </c>
      <c r="Z1081" s="27">
        <f>IF($B1081="","",IF($V1081="PICK",LEFT($N1081,5),IF($V1081="FIXED",$W1081,IF($V1081="CODE",$H1081,""))))</f>
        <v>0</v>
      </c>
    </row>
    <row r="1082" spans="1:26" ht="21" customHeight="1">
      <c r="A1082" s="27">
        <f>IF($B1082="","",COUNTA($B$13:$B1082))</f>
        <v>0</v>
      </c>
      <c r="B1082" s="28"/>
      <c r="C1082" s="28"/>
      <c r="D1082" s="29"/>
      <c r="E1082" s="29"/>
      <c r="F1082" s="29"/>
      <c r="G1082" s="28"/>
      <c r="H1082" s="28"/>
      <c r="I1082" s="30">
        <f>IF($H1082="","",IFERROR(VLOOKUP($H1082,AcctTbl,2,0),"کد ناشناخته"))</f>
        <v>0</v>
      </c>
      <c r="J1082" s="27">
        <f>IF($H1082="","",IFERROR(VLOOKUP($H1082,AcctTbl,3,0),""))</f>
        <v>0</v>
      </c>
      <c r="K1082" s="29"/>
      <c r="L1082" s="28"/>
      <c r="M1082" s="31"/>
      <c r="N1082" s="29"/>
      <c r="O1082" s="32">
        <f>IF($B1082="",0,IF($U1082="IN",N($M1082),0))</f>
        <v>0</v>
      </c>
      <c r="P1082" s="32">
        <f>IF($B1082="",0,IF(OR($U1082="OUT",$U1082="TRF"),N($M1082),0))</f>
        <v>0</v>
      </c>
      <c r="Q1082" s="32">
        <f>IF($B1082="",0,IF(OR($U1082="OUT",$U1082="TRF"),N($M1082),0))</f>
        <v>0</v>
      </c>
      <c r="R1082" s="32">
        <f>IF($B1082="",0,IF($U1082="IN",N($M1082),0))</f>
        <v>0</v>
      </c>
      <c r="S1082" s="33">
        <f>IF($B1082="","",IF($M1082="","⚠ مبلغ",IF($E1082="","⚠ بانک عامل",IF(AND($U1082="TRF",$F1082=""),"⚠ بانک مقصد",IF(AND($V1082&lt;&gt;"NONE",$V1082&lt;&gt;"",$Z1082=""),"⚠ طرف حساب","✓")))))</f>
        <v>0</v>
      </c>
      <c r="T1082" s="29"/>
      <c r="U1082" s="27">
        <f>IFERROR(VLOOKUP($D1082,BankOpTbl,2,0),"")</f>
        <v>0</v>
      </c>
      <c r="V1082" s="27">
        <f>IFERROR(VLOOKUP($D1082,BankOpTbl,3,0),"")</f>
        <v>0</v>
      </c>
      <c r="W1082" s="27">
        <f>IFERROR(VLOOKUP($D1082,BankOpTbl,4,0),"")</f>
        <v>0</v>
      </c>
      <c r="X1082" s="27">
        <f>IF($E1082="","",IFERROR(VLOOKUP($E1082,BankTbl,4,0),""))</f>
        <v>0</v>
      </c>
      <c r="Y1082" s="27">
        <f>IF($F1082="","",IFERROR(VLOOKUP($F1082,BankTbl,4,0),""))</f>
        <v>0</v>
      </c>
      <c r="Z1082" s="27">
        <f>IF($B1082="","",IF($V1082="PICK",LEFT($N1082,5),IF($V1082="FIXED",$W1082,IF($V1082="CODE",$H1082,""))))</f>
        <v>0</v>
      </c>
    </row>
    <row r="1083" spans="1:26" ht="21" customHeight="1">
      <c r="A1083" s="27">
        <f>IF($B1083="","",COUNTA($B$13:$B1083))</f>
        <v>0</v>
      </c>
      <c r="B1083" s="28"/>
      <c r="C1083" s="28"/>
      <c r="D1083" s="29"/>
      <c r="E1083" s="29"/>
      <c r="F1083" s="29"/>
      <c r="G1083" s="28"/>
      <c r="H1083" s="28"/>
      <c r="I1083" s="30">
        <f>IF($H1083="","",IFERROR(VLOOKUP($H1083,AcctTbl,2,0),"کد ناشناخته"))</f>
        <v>0</v>
      </c>
      <c r="J1083" s="27">
        <f>IF($H1083="","",IFERROR(VLOOKUP($H1083,AcctTbl,3,0),""))</f>
        <v>0</v>
      </c>
      <c r="K1083" s="29"/>
      <c r="L1083" s="28"/>
      <c r="M1083" s="31"/>
      <c r="N1083" s="29"/>
      <c r="O1083" s="32">
        <f>IF($B1083="",0,IF($U1083="IN",N($M1083),0))</f>
        <v>0</v>
      </c>
      <c r="P1083" s="32">
        <f>IF($B1083="",0,IF(OR($U1083="OUT",$U1083="TRF"),N($M1083),0))</f>
        <v>0</v>
      </c>
      <c r="Q1083" s="32">
        <f>IF($B1083="",0,IF(OR($U1083="OUT",$U1083="TRF"),N($M1083),0))</f>
        <v>0</v>
      </c>
      <c r="R1083" s="32">
        <f>IF($B1083="",0,IF($U1083="IN",N($M1083),0))</f>
        <v>0</v>
      </c>
      <c r="S1083" s="33">
        <f>IF($B1083="","",IF($M1083="","⚠ مبلغ",IF($E1083="","⚠ بانک عامل",IF(AND($U1083="TRF",$F1083=""),"⚠ بانک مقصد",IF(AND($V1083&lt;&gt;"NONE",$V1083&lt;&gt;"",$Z1083=""),"⚠ طرف حساب","✓")))))</f>
        <v>0</v>
      </c>
      <c r="T1083" s="29"/>
      <c r="U1083" s="27">
        <f>IFERROR(VLOOKUP($D1083,BankOpTbl,2,0),"")</f>
        <v>0</v>
      </c>
      <c r="V1083" s="27">
        <f>IFERROR(VLOOKUP($D1083,BankOpTbl,3,0),"")</f>
        <v>0</v>
      </c>
      <c r="W1083" s="27">
        <f>IFERROR(VLOOKUP($D1083,BankOpTbl,4,0),"")</f>
        <v>0</v>
      </c>
      <c r="X1083" s="27">
        <f>IF($E1083="","",IFERROR(VLOOKUP($E1083,BankTbl,4,0),""))</f>
        <v>0</v>
      </c>
      <c r="Y1083" s="27">
        <f>IF($F1083="","",IFERROR(VLOOKUP($F1083,BankTbl,4,0),""))</f>
        <v>0</v>
      </c>
      <c r="Z1083" s="27">
        <f>IF($B1083="","",IF($V1083="PICK",LEFT($N1083,5),IF($V1083="FIXED",$W1083,IF($V1083="CODE",$H1083,""))))</f>
        <v>0</v>
      </c>
    </row>
    <row r="1084" spans="1:26" ht="21" customHeight="1">
      <c r="A1084" s="27">
        <f>IF($B1084="","",COUNTA($B$13:$B1084))</f>
        <v>0</v>
      </c>
      <c r="B1084" s="28"/>
      <c r="C1084" s="28"/>
      <c r="D1084" s="29"/>
      <c r="E1084" s="29"/>
      <c r="F1084" s="29"/>
      <c r="G1084" s="28"/>
      <c r="H1084" s="28"/>
      <c r="I1084" s="30">
        <f>IF($H1084="","",IFERROR(VLOOKUP($H1084,AcctTbl,2,0),"کد ناشناخته"))</f>
        <v>0</v>
      </c>
      <c r="J1084" s="27">
        <f>IF($H1084="","",IFERROR(VLOOKUP($H1084,AcctTbl,3,0),""))</f>
        <v>0</v>
      </c>
      <c r="K1084" s="29"/>
      <c r="L1084" s="28"/>
      <c r="M1084" s="31"/>
      <c r="N1084" s="29"/>
      <c r="O1084" s="32">
        <f>IF($B1084="",0,IF($U1084="IN",N($M1084),0))</f>
        <v>0</v>
      </c>
      <c r="P1084" s="32">
        <f>IF($B1084="",0,IF(OR($U1084="OUT",$U1084="TRF"),N($M1084),0))</f>
        <v>0</v>
      </c>
      <c r="Q1084" s="32">
        <f>IF($B1084="",0,IF(OR($U1084="OUT",$U1084="TRF"),N($M1084),0))</f>
        <v>0</v>
      </c>
      <c r="R1084" s="32">
        <f>IF($B1084="",0,IF($U1084="IN",N($M1084),0))</f>
        <v>0</v>
      </c>
      <c r="S1084" s="33">
        <f>IF($B1084="","",IF($M1084="","⚠ مبلغ",IF($E1084="","⚠ بانک عامل",IF(AND($U1084="TRF",$F1084=""),"⚠ بانک مقصد",IF(AND($V1084&lt;&gt;"NONE",$V1084&lt;&gt;"",$Z1084=""),"⚠ طرف حساب","✓")))))</f>
        <v>0</v>
      </c>
      <c r="T1084" s="29"/>
      <c r="U1084" s="27">
        <f>IFERROR(VLOOKUP($D1084,BankOpTbl,2,0),"")</f>
        <v>0</v>
      </c>
      <c r="V1084" s="27">
        <f>IFERROR(VLOOKUP($D1084,BankOpTbl,3,0),"")</f>
        <v>0</v>
      </c>
      <c r="W1084" s="27">
        <f>IFERROR(VLOOKUP($D1084,BankOpTbl,4,0),"")</f>
        <v>0</v>
      </c>
      <c r="X1084" s="27">
        <f>IF($E1084="","",IFERROR(VLOOKUP($E1084,BankTbl,4,0),""))</f>
        <v>0</v>
      </c>
      <c r="Y1084" s="27">
        <f>IF($F1084="","",IFERROR(VLOOKUP($F1084,BankTbl,4,0),""))</f>
        <v>0</v>
      </c>
      <c r="Z1084" s="27">
        <f>IF($B1084="","",IF($V1084="PICK",LEFT($N1084,5),IF($V1084="FIXED",$W1084,IF($V1084="CODE",$H1084,""))))</f>
        <v>0</v>
      </c>
    </row>
    <row r="1085" spans="1:26" ht="21" customHeight="1">
      <c r="A1085" s="27">
        <f>IF($B1085="","",COUNTA($B$13:$B1085))</f>
        <v>0</v>
      </c>
      <c r="B1085" s="28"/>
      <c r="C1085" s="28"/>
      <c r="D1085" s="29"/>
      <c r="E1085" s="29"/>
      <c r="F1085" s="29"/>
      <c r="G1085" s="28"/>
      <c r="H1085" s="28"/>
      <c r="I1085" s="30">
        <f>IF($H1085="","",IFERROR(VLOOKUP($H1085,AcctTbl,2,0),"کد ناشناخته"))</f>
        <v>0</v>
      </c>
      <c r="J1085" s="27">
        <f>IF($H1085="","",IFERROR(VLOOKUP($H1085,AcctTbl,3,0),""))</f>
        <v>0</v>
      </c>
      <c r="K1085" s="29"/>
      <c r="L1085" s="28"/>
      <c r="M1085" s="31"/>
      <c r="N1085" s="29"/>
      <c r="O1085" s="32">
        <f>IF($B1085="",0,IF($U1085="IN",N($M1085),0))</f>
        <v>0</v>
      </c>
      <c r="P1085" s="32">
        <f>IF($B1085="",0,IF(OR($U1085="OUT",$U1085="TRF"),N($M1085),0))</f>
        <v>0</v>
      </c>
      <c r="Q1085" s="32">
        <f>IF($B1085="",0,IF(OR($U1085="OUT",$U1085="TRF"),N($M1085),0))</f>
        <v>0</v>
      </c>
      <c r="R1085" s="32">
        <f>IF($B1085="",0,IF($U1085="IN",N($M1085),0))</f>
        <v>0</v>
      </c>
      <c r="S1085" s="33">
        <f>IF($B1085="","",IF($M1085="","⚠ مبلغ",IF($E1085="","⚠ بانک عامل",IF(AND($U1085="TRF",$F1085=""),"⚠ بانک مقصد",IF(AND($V1085&lt;&gt;"NONE",$V1085&lt;&gt;"",$Z1085=""),"⚠ طرف حساب","✓")))))</f>
        <v>0</v>
      </c>
      <c r="T1085" s="29"/>
      <c r="U1085" s="27">
        <f>IFERROR(VLOOKUP($D1085,BankOpTbl,2,0),"")</f>
        <v>0</v>
      </c>
      <c r="V1085" s="27">
        <f>IFERROR(VLOOKUP($D1085,BankOpTbl,3,0),"")</f>
        <v>0</v>
      </c>
      <c r="W1085" s="27">
        <f>IFERROR(VLOOKUP($D1085,BankOpTbl,4,0),"")</f>
        <v>0</v>
      </c>
      <c r="X1085" s="27">
        <f>IF($E1085="","",IFERROR(VLOOKUP($E1085,BankTbl,4,0),""))</f>
        <v>0</v>
      </c>
      <c r="Y1085" s="27">
        <f>IF($F1085="","",IFERROR(VLOOKUP($F1085,BankTbl,4,0),""))</f>
        <v>0</v>
      </c>
      <c r="Z1085" s="27">
        <f>IF($B1085="","",IF($V1085="PICK",LEFT($N1085,5),IF($V1085="FIXED",$W1085,IF($V1085="CODE",$H1085,""))))</f>
        <v>0</v>
      </c>
    </row>
    <row r="1086" spans="1:26" ht="21" customHeight="1">
      <c r="A1086" s="27">
        <f>IF($B1086="","",COUNTA($B$13:$B1086))</f>
        <v>0</v>
      </c>
      <c r="B1086" s="28"/>
      <c r="C1086" s="28"/>
      <c r="D1086" s="29"/>
      <c r="E1086" s="29"/>
      <c r="F1086" s="29"/>
      <c r="G1086" s="28"/>
      <c r="H1086" s="28"/>
      <c r="I1086" s="30">
        <f>IF($H1086="","",IFERROR(VLOOKUP($H1086,AcctTbl,2,0),"کد ناشناخته"))</f>
        <v>0</v>
      </c>
      <c r="J1086" s="27">
        <f>IF($H1086="","",IFERROR(VLOOKUP($H1086,AcctTbl,3,0),""))</f>
        <v>0</v>
      </c>
      <c r="K1086" s="29"/>
      <c r="L1086" s="28"/>
      <c r="M1086" s="31"/>
      <c r="N1086" s="29"/>
      <c r="O1086" s="32">
        <f>IF($B1086="",0,IF($U1086="IN",N($M1086),0))</f>
        <v>0</v>
      </c>
      <c r="P1086" s="32">
        <f>IF($B1086="",0,IF(OR($U1086="OUT",$U1086="TRF"),N($M1086),0))</f>
        <v>0</v>
      </c>
      <c r="Q1086" s="32">
        <f>IF($B1086="",0,IF(OR($U1086="OUT",$U1086="TRF"),N($M1086),0))</f>
        <v>0</v>
      </c>
      <c r="R1086" s="32">
        <f>IF($B1086="",0,IF($U1086="IN",N($M1086),0))</f>
        <v>0</v>
      </c>
      <c r="S1086" s="33">
        <f>IF($B1086="","",IF($M1086="","⚠ مبلغ",IF($E1086="","⚠ بانک عامل",IF(AND($U1086="TRF",$F1086=""),"⚠ بانک مقصد",IF(AND($V1086&lt;&gt;"NONE",$V1086&lt;&gt;"",$Z1086=""),"⚠ طرف حساب","✓")))))</f>
        <v>0</v>
      </c>
      <c r="T1086" s="29"/>
      <c r="U1086" s="27">
        <f>IFERROR(VLOOKUP($D1086,BankOpTbl,2,0),"")</f>
        <v>0</v>
      </c>
      <c r="V1086" s="27">
        <f>IFERROR(VLOOKUP($D1086,BankOpTbl,3,0),"")</f>
        <v>0</v>
      </c>
      <c r="W1086" s="27">
        <f>IFERROR(VLOOKUP($D1086,BankOpTbl,4,0),"")</f>
        <v>0</v>
      </c>
      <c r="X1086" s="27">
        <f>IF($E1086="","",IFERROR(VLOOKUP($E1086,BankTbl,4,0),""))</f>
        <v>0</v>
      </c>
      <c r="Y1086" s="27">
        <f>IF($F1086="","",IFERROR(VLOOKUP($F1086,BankTbl,4,0),""))</f>
        <v>0</v>
      </c>
      <c r="Z1086" s="27">
        <f>IF($B1086="","",IF($V1086="PICK",LEFT($N1086,5),IF($V1086="FIXED",$W1086,IF($V1086="CODE",$H1086,""))))</f>
        <v>0</v>
      </c>
    </row>
    <row r="1087" spans="1:26" ht="21" customHeight="1">
      <c r="A1087" s="27">
        <f>IF($B1087="","",COUNTA($B$13:$B1087))</f>
        <v>0</v>
      </c>
      <c r="B1087" s="28"/>
      <c r="C1087" s="28"/>
      <c r="D1087" s="29"/>
      <c r="E1087" s="29"/>
      <c r="F1087" s="29"/>
      <c r="G1087" s="28"/>
      <c r="H1087" s="28"/>
      <c r="I1087" s="30">
        <f>IF($H1087="","",IFERROR(VLOOKUP($H1087,AcctTbl,2,0),"کد ناشناخته"))</f>
        <v>0</v>
      </c>
      <c r="J1087" s="27">
        <f>IF($H1087="","",IFERROR(VLOOKUP($H1087,AcctTbl,3,0),""))</f>
        <v>0</v>
      </c>
      <c r="K1087" s="29"/>
      <c r="L1087" s="28"/>
      <c r="M1087" s="31"/>
      <c r="N1087" s="29"/>
      <c r="O1087" s="32">
        <f>IF($B1087="",0,IF($U1087="IN",N($M1087),0))</f>
        <v>0</v>
      </c>
      <c r="P1087" s="32">
        <f>IF($B1087="",0,IF(OR($U1087="OUT",$U1087="TRF"),N($M1087),0))</f>
        <v>0</v>
      </c>
      <c r="Q1087" s="32">
        <f>IF($B1087="",0,IF(OR($U1087="OUT",$U1087="TRF"),N($M1087),0))</f>
        <v>0</v>
      </c>
      <c r="R1087" s="32">
        <f>IF($B1087="",0,IF($U1087="IN",N($M1087),0))</f>
        <v>0</v>
      </c>
      <c r="S1087" s="33">
        <f>IF($B1087="","",IF($M1087="","⚠ مبلغ",IF($E1087="","⚠ بانک عامل",IF(AND($U1087="TRF",$F1087=""),"⚠ بانک مقصد",IF(AND($V1087&lt;&gt;"NONE",$V1087&lt;&gt;"",$Z1087=""),"⚠ طرف حساب","✓")))))</f>
        <v>0</v>
      </c>
      <c r="T1087" s="29"/>
      <c r="U1087" s="27">
        <f>IFERROR(VLOOKUP($D1087,BankOpTbl,2,0),"")</f>
        <v>0</v>
      </c>
      <c r="V1087" s="27">
        <f>IFERROR(VLOOKUP($D1087,BankOpTbl,3,0),"")</f>
        <v>0</v>
      </c>
      <c r="W1087" s="27">
        <f>IFERROR(VLOOKUP($D1087,BankOpTbl,4,0),"")</f>
        <v>0</v>
      </c>
      <c r="X1087" s="27">
        <f>IF($E1087="","",IFERROR(VLOOKUP($E1087,BankTbl,4,0),""))</f>
        <v>0</v>
      </c>
      <c r="Y1087" s="27">
        <f>IF($F1087="","",IFERROR(VLOOKUP($F1087,BankTbl,4,0),""))</f>
        <v>0</v>
      </c>
      <c r="Z1087" s="27">
        <f>IF($B1087="","",IF($V1087="PICK",LEFT($N1087,5),IF($V1087="FIXED",$W1087,IF($V1087="CODE",$H1087,""))))</f>
        <v>0</v>
      </c>
    </row>
    <row r="1088" spans="1:26" ht="21" customHeight="1">
      <c r="A1088" s="27">
        <f>IF($B1088="","",COUNTA($B$13:$B1088))</f>
        <v>0</v>
      </c>
      <c r="B1088" s="28"/>
      <c r="C1088" s="28"/>
      <c r="D1088" s="29"/>
      <c r="E1088" s="29"/>
      <c r="F1088" s="29"/>
      <c r="G1088" s="28"/>
      <c r="H1088" s="28"/>
      <c r="I1088" s="30">
        <f>IF($H1088="","",IFERROR(VLOOKUP($H1088,AcctTbl,2,0),"کد ناشناخته"))</f>
        <v>0</v>
      </c>
      <c r="J1088" s="27">
        <f>IF($H1088="","",IFERROR(VLOOKUP($H1088,AcctTbl,3,0),""))</f>
        <v>0</v>
      </c>
      <c r="K1088" s="29"/>
      <c r="L1088" s="28"/>
      <c r="M1088" s="31"/>
      <c r="N1088" s="29"/>
      <c r="O1088" s="32">
        <f>IF($B1088="",0,IF($U1088="IN",N($M1088),0))</f>
        <v>0</v>
      </c>
      <c r="P1088" s="32">
        <f>IF($B1088="",0,IF(OR($U1088="OUT",$U1088="TRF"),N($M1088),0))</f>
        <v>0</v>
      </c>
      <c r="Q1088" s="32">
        <f>IF($B1088="",0,IF(OR($U1088="OUT",$U1088="TRF"),N($M1088),0))</f>
        <v>0</v>
      </c>
      <c r="R1088" s="32">
        <f>IF($B1088="",0,IF($U1088="IN",N($M1088),0))</f>
        <v>0</v>
      </c>
      <c r="S1088" s="33">
        <f>IF($B1088="","",IF($M1088="","⚠ مبلغ",IF($E1088="","⚠ بانک عامل",IF(AND($U1088="TRF",$F1088=""),"⚠ بانک مقصد",IF(AND($V1088&lt;&gt;"NONE",$V1088&lt;&gt;"",$Z1088=""),"⚠ طرف حساب","✓")))))</f>
        <v>0</v>
      </c>
      <c r="T1088" s="29"/>
      <c r="U1088" s="27">
        <f>IFERROR(VLOOKUP($D1088,BankOpTbl,2,0),"")</f>
        <v>0</v>
      </c>
      <c r="V1088" s="27">
        <f>IFERROR(VLOOKUP($D1088,BankOpTbl,3,0),"")</f>
        <v>0</v>
      </c>
      <c r="W1088" s="27">
        <f>IFERROR(VLOOKUP($D1088,BankOpTbl,4,0),"")</f>
        <v>0</v>
      </c>
      <c r="X1088" s="27">
        <f>IF($E1088="","",IFERROR(VLOOKUP($E1088,BankTbl,4,0),""))</f>
        <v>0</v>
      </c>
      <c r="Y1088" s="27">
        <f>IF($F1088="","",IFERROR(VLOOKUP($F1088,BankTbl,4,0),""))</f>
        <v>0</v>
      </c>
      <c r="Z1088" s="27">
        <f>IF($B1088="","",IF($V1088="PICK",LEFT($N1088,5),IF($V1088="FIXED",$W1088,IF($V1088="CODE",$H1088,""))))</f>
        <v>0</v>
      </c>
    </row>
    <row r="1089" spans="1:26" ht="21" customHeight="1">
      <c r="A1089" s="27">
        <f>IF($B1089="","",COUNTA($B$13:$B1089))</f>
        <v>0</v>
      </c>
      <c r="B1089" s="28"/>
      <c r="C1089" s="28"/>
      <c r="D1089" s="29"/>
      <c r="E1089" s="29"/>
      <c r="F1089" s="29"/>
      <c r="G1089" s="28"/>
      <c r="H1089" s="28"/>
      <c r="I1089" s="30">
        <f>IF($H1089="","",IFERROR(VLOOKUP($H1089,AcctTbl,2,0),"کد ناشناخته"))</f>
        <v>0</v>
      </c>
      <c r="J1089" s="27">
        <f>IF($H1089="","",IFERROR(VLOOKUP($H1089,AcctTbl,3,0),""))</f>
        <v>0</v>
      </c>
      <c r="K1089" s="29"/>
      <c r="L1089" s="28"/>
      <c r="M1089" s="31"/>
      <c r="N1089" s="29"/>
      <c r="O1089" s="32">
        <f>IF($B1089="",0,IF($U1089="IN",N($M1089),0))</f>
        <v>0</v>
      </c>
      <c r="P1089" s="32">
        <f>IF($B1089="",0,IF(OR($U1089="OUT",$U1089="TRF"),N($M1089),0))</f>
        <v>0</v>
      </c>
      <c r="Q1089" s="32">
        <f>IF($B1089="",0,IF(OR($U1089="OUT",$U1089="TRF"),N($M1089),0))</f>
        <v>0</v>
      </c>
      <c r="R1089" s="32">
        <f>IF($B1089="",0,IF($U1089="IN",N($M1089),0))</f>
        <v>0</v>
      </c>
      <c r="S1089" s="33">
        <f>IF($B1089="","",IF($M1089="","⚠ مبلغ",IF($E1089="","⚠ بانک عامل",IF(AND($U1089="TRF",$F1089=""),"⚠ بانک مقصد",IF(AND($V1089&lt;&gt;"NONE",$V1089&lt;&gt;"",$Z1089=""),"⚠ طرف حساب","✓")))))</f>
        <v>0</v>
      </c>
      <c r="T1089" s="29"/>
      <c r="U1089" s="27">
        <f>IFERROR(VLOOKUP($D1089,BankOpTbl,2,0),"")</f>
        <v>0</v>
      </c>
      <c r="V1089" s="27">
        <f>IFERROR(VLOOKUP($D1089,BankOpTbl,3,0),"")</f>
        <v>0</v>
      </c>
      <c r="W1089" s="27">
        <f>IFERROR(VLOOKUP($D1089,BankOpTbl,4,0),"")</f>
        <v>0</v>
      </c>
      <c r="X1089" s="27">
        <f>IF($E1089="","",IFERROR(VLOOKUP($E1089,BankTbl,4,0),""))</f>
        <v>0</v>
      </c>
      <c r="Y1089" s="27">
        <f>IF($F1089="","",IFERROR(VLOOKUP($F1089,BankTbl,4,0),""))</f>
        <v>0</v>
      </c>
      <c r="Z1089" s="27">
        <f>IF($B1089="","",IF($V1089="PICK",LEFT($N1089,5),IF($V1089="FIXED",$W1089,IF($V1089="CODE",$H1089,""))))</f>
        <v>0</v>
      </c>
    </row>
    <row r="1090" spans="1:26" ht="21" customHeight="1">
      <c r="A1090" s="27">
        <f>IF($B1090="","",COUNTA($B$13:$B1090))</f>
        <v>0</v>
      </c>
      <c r="B1090" s="28"/>
      <c r="C1090" s="28"/>
      <c r="D1090" s="29"/>
      <c r="E1090" s="29"/>
      <c r="F1090" s="29"/>
      <c r="G1090" s="28"/>
      <c r="H1090" s="28"/>
      <c r="I1090" s="30">
        <f>IF($H1090="","",IFERROR(VLOOKUP($H1090,AcctTbl,2,0),"کد ناشناخته"))</f>
        <v>0</v>
      </c>
      <c r="J1090" s="27">
        <f>IF($H1090="","",IFERROR(VLOOKUP($H1090,AcctTbl,3,0),""))</f>
        <v>0</v>
      </c>
      <c r="K1090" s="29"/>
      <c r="L1090" s="28"/>
      <c r="M1090" s="31"/>
      <c r="N1090" s="29"/>
      <c r="O1090" s="32">
        <f>IF($B1090="",0,IF($U1090="IN",N($M1090),0))</f>
        <v>0</v>
      </c>
      <c r="P1090" s="32">
        <f>IF($B1090="",0,IF(OR($U1090="OUT",$U1090="TRF"),N($M1090),0))</f>
        <v>0</v>
      </c>
      <c r="Q1090" s="32">
        <f>IF($B1090="",0,IF(OR($U1090="OUT",$U1090="TRF"),N($M1090),0))</f>
        <v>0</v>
      </c>
      <c r="R1090" s="32">
        <f>IF($B1090="",0,IF($U1090="IN",N($M1090),0))</f>
        <v>0</v>
      </c>
      <c r="S1090" s="33">
        <f>IF($B1090="","",IF($M1090="","⚠ مبلغ",IF($E1090="","⚠ بانک عامل",IF(AND($U1090="TRF",$F1090=""),"⚠ بانک مقصد",IF(AND($V1090&lt;&gt;"NONE",$V1090&lt;&gt;"",$Z1090=""),"⚠ طرف حساب","✓")))))</f>
        <v>0</v>
      </c>
      <c r="T1090" s="29"/>
      <c r="U1090" s="27">
        <f>IFERROR(VLOOKUP($D1090,BankOpTbl,2,0),"")</f>
        <v>0</v>
      </c>
      <c r="V1090" s="27">
        <f>IFERROR(VLOOKUP($D1090,BankOpTbl,3,0),"")</f>
        <v>0</v>
      </c>
      <c r="W1090" s="27">
        <f>IFERROR(VLOOKUP($D1090,BankOpTbl,4,0),"")</f>
        <v>0</v>
      </c>
      <c r="X1090" s="27">
        <f>IF($E1090="","",IFERROR(VLOOKUP($E1090,BankTbl,4,0),""))</f>
        <v>0</v>
      </c>
      <c r="Y1090" s="27">
        <f>IF($F1090="","",IFERROR(VLOOKUP($F1090,BankTbl,4,0),""))</f>
        <v>0</v>
      </c>
      <c r="Z1090" s="27">
        <f>IF($B1090="","",IF($V1090="PICK",LEFT($N1090,5),IF($V1090="FIXED",$W1090,IF($V1090="CODE",$H1090,""))))</f>
        <v>0</v>
      </c>
    </row>
    <row r="1091" spans="1:26" ht="21" customHeight="1">
      <c r="A1091" s="27">
        <f>IF($B1091="","",COUNTA($B$13:$B1091))</f>
        <v>0</v>
      </c>
      <c r="B1091" s="28"/>
      <c r="C1091" s="28"/>
      <c r="D1091" s="29"/>
      <c r="E1091" s="29"/>
      <c r="F1091" s="29"/>
      <c r="G1091" s="28"/>
      <c r="H1091" s="28"/>
      <c r="I1091" s="30">
        <f>IF($H1091="","",IFERROR(VLOOKUP($H1091,AcctTbl,2,0),"کد ناشناخته"))</f>
        <v>0</v>
      </c>
      <c r="J1091" s="27">
        <f>IF($H1091="","",IFERROR(VLOOKUP($H1091,AcctTbl,3,0),""))</f>
        <v>0</v>
      </c>
      <c r="K1091" s="29"/>
      <c r="L1091" s="28"/>
      <c r="M1091" s="31"/>
      <c r="N1091" s="29"/>
      <c r="O1091" s="32">
        <f>IF($B1091="",0,IF($U1091="IN",N($M1091),0))</f>
        <v>0</v>
      </c>
      <c r="P1091" s="32">
        <f>IF($B1091="",0,IF(OR($U1091="OUT",$U1091="TRF"),N($M1091),0))</f>
        <v>0</v>
      </c>
      <c r="Q1091" s="32">
        <f>IF($B1091="",0,IF(OR($U1091="OUT",$U1091="TRF"),N($M1091),0))</f>
        <v>0</v>
      </c>
      <c r="R1091" s="32">
        <f>IF($B1091="",0,IF($U1091="IN",N($M1091),0))</f>
        <v>0</v>
      </c>
      <c r="S1091" s="33">
        <f>IF($B1091="","",IF($M1091="","⚠ مبلغ",IF($E1091="","⚠ بانک عامل",IF(AND($U1091="TRF",$F1091=""),"⚠ بانک مقصد",IF(AND($V1091&lt;&gt;"NONE",$V1091&lt;&gt;"",$Z1091=""),"⚠ طرف حساب","✓")))))</f>
        <v>0</v>
      </c>
      <c r="T1091" s="29"/>
      <c r="U1091" s="27">
        <f>IFERROR(VLOOKUP($D1091,BankOpTbl,2,0),"")</f>
        <v>0</v>
      </c>
      <c r="V1091" s="27">
        <f>IFERROR(VLOOKUP($D1091,BankOpTbl,3,0),"")</f>
        <v>0</v>
      </c>
      <c r="W1091" s="27">
        <f>IFERROR(VLOOKUP($D1091,BankOpTbl,4,0),"")</f>
        <v>0</v>
      </c>
      <c r="X1091" s="27">
        <f>IF($E1091="","",IFERROR(VLOOKUP($E1091,BankTbl,4,0),""))</f>
        <v>0</v>
      </c>
      <c r="Y1091" s="27">
        <f>IF($F1091="","",IFERROR(VLOOKUP($F1091,BankTbl,4,0),""))</f>
        <v>0</v>
      </c>
      <c r="Z1091" s="27">
        <f>IF($B1091="","",IF($V1091="PICK",LEFT($N1091,5),IF($V1091="FIXED",$W1091,IF($V1091="CODE",$H1091,""))))</f>
        <v>0</v>
      </c>
    </row>
    <row r="1092" spans="1:26" ht="21" customHeight="1">
      <c r="A1092" s="27">
        <f>IF($B1092="","",COUNTA($B$13:$B1092))</f>
        <v>0</v>
      </c>
      <c r="B1092" s="28"/>
      <c r="C1092" s="28"/>
      <c r="D1092" s="29"/>
      <c r="E1092" s="29"/>
      <c r="F1092" s="29"/>
      <c r="G1092" s="28"/>
      <c r="H1092" s="28"/>
      <c r="I1092" s="30">
        <f>IF($H1092="","",IFERROR(VLOOKUP($H1092,AcctTbl,2,0),"کد ناشناخته"))</f>
        <v>0</v>
      </c>
      <c r="J1092" s="27">
        <f>IF($H1092="","",IFERROR(VLOOKUP($H1092,AcctTbl,3,0),""))</f>
        <v>0</v>
      </c>
      <c r="K1092" s="29"/>
      <c r="L1092" s="28"/>
      <c r="M1092" s="31"/>
      <c r="N1092" s="29"/>
      <c r="O1092" s="32">
        <f>IF($B1092="",0,IF($U1092="IN",N($M1092),0))</f>
        <v>0</v>
      </c>
      <c r="P1092" s="32">
        <f>IF($B1092="",0,IF(OR($U1092="OUT",$U1092="TRF"),N($M1092),0))</f>
        <v>0</v>
      </c>
      <c r="Q1092" s="32">
        <f>IF($B1092="",0,IF(OR($U1092="OUT",$U1092="TRF"),N($M1092),0))</f>
        <v>0</v>
      </c>
      <c r="R1092" s="32">
        <f>IF($B1092="",0,IF($U1092="IN",N($M1092),0))</f>
        <v>0</v>
      </c>
      <c r="S1092" s="33">
        <f>IF($B1092="","",IF($M1092="","⚠ مبلغ",IF($E1092="","⚠ بانک عامل",IF(AND($U1092="TRF",$F1092=""),"⚠ بانک مقصد",IF(AND($V1092&lt;&gt;"NONE",$V1092&lt;&gt;"",$Z1092=""),"⚠ طرف حساب","✓")))))</f>
        <v>0</v>
      </c>
      <c r="T1092" s="29"/>
      <c r="U1092" s="27">
        <f>IFERROR(VLOOKUP($D1092,BankOpTbl,2,0),"")</f>
        <v>0</v>
      </c>
      <c r="V1092" s="27">
        <f>IFERROR(VLOOKUP($D1092,BankOpTbl,3,0),"")</f>
        <v>0</v>
      </c>
      <c r="W1092" s="27">
        <f>IFERROR(VLOOKUP($D1092,BankOpTbl,4,0),"")</f>
        <v>0</v>
      </c>
      <c r="X1092" s="27">
        <f>IF($E1092="","",IFERROR(VLOOKUP($E1092,BankTbl,4,0),""))</f>
        <v>0</v>
      </c>
      <c r="Y1092" s="27">
        <f>IF($F1092="","",IFERROR(VLOOKUP($F1092,BankTbl,4,0),""))</f>
        <v>0</v>
      </c>
      <c r="Z1092" s="27">
        <f>IF($B1092="","",IF($V1092="PICK",LEFT($N1092,5),IF($V1092="FIXED",$W1092,IF($V1092="CODE",$H1092,""))))</f>
        <v>0</v>
      </c>
    </row>
    <row r="1093" spans="1:26" ht="21" customHeight="1">
      <c r="A1093" s="27">
        <f>IF($B1093="","",COUNTA($B$13:$B1093))</f>
        <v>0</v>
      </c>
      <c r="B1093" s="28"/>
      <c r="C1093" s="28"/>
      <c r="D1093" s="29"/>
      <c r="E1093" s="29"/>
      <c r="F1093" s="29"/>
      <c r="G1093" s="28"/>
      <c r="H1093" s="28"/>
      <c r="I1093" s="30">
        <f>IF($H1093="","",IFERROR(VLOOKUP($H1093,AcctTbl,2,0),"کد ناشناخته"))</f>
        <v>0</v>
      </c>
      <c r="J1093" s="27">
        <f>IF($H1093="","",IFERROR(VLOOKUP($H1093,AcctTbl,3,0),""))</f>
        <v>0</v>
      </c>
      <c r="K1093" s="29"/>
      <c r="L1093" s="28"/>
      <c r="M1093" s="31"/>
      <c r="N1093" s="29"/>
      <c r="O1093" s="32">
        <f>IF($B1093="",0,IF($U1093="IN",N($M1093),0))</f>
        <v>0</v>
      </c>
      <c r="P1093" s="32">
        <f>IF($B1093="",0,IF(OR($U1093="OUT",$U1093="TRF"),N($M1093),0))</f>
        <v>0</v>
      </c>
      <c r="Q1093" s="32">
        <f>IF($B1093="",0,IF(OR($U1093="OUT",$U1093="TRF"),N($M1093),0))</f>
        <v>0</v>
      </c>
      <c r="R1093" s="32">
        <f>IF($B1093="",0,IF($U1093="IN",N($M1093),0))</f>
        <v>0</v>
      </c>
      <c r="S1093" s="33">
        <f>IF($B1093="","",IF($M1093="","⚠ مبلغ",IF($E1093="","⚠ بانک عامل",IF(AND($U1093="TRF",$F1093=""),"⚠ بانک مقصد",IF(AND($V1093&lt;&gt;"NONE",$V1093&lt;&gt;"",$Z1093=""),"⚠ طرف حساب","✓")))))</f>
        <v>0</v>
      </c>
      <c r="T1093" s="29"/>
      <c r="U1093" s="27">
        <f>IFERROR(VLOOKUP($D1093,BankOpTbl,2,0),"")</f>
        <v>0</v>
      </c>
      <c r="V1093" s="27">
        <f>IFERROR(VLOOKUP($D1093,BankOpTbl,3,0),"")</f>
        <v>0</v>
      </c>
      <c r="W1093" s="27">
        <f>IFERROR(VLOOKUP($D1093,BankOpTbl,4,0),"")</f>
        <v>0</v>
      </c>
      <c r="X1093" s="27">
        <f>IF($E1093="","",IFERROR(VLOOKUP($E1093,BankTbl,4,0),""))</f>
        <v>0</v>
      </c>
      <c r="Y1093" s="27">
        <f>IF($F1093="","",IFERROR(VLOOKUP($F1093,BankTbl,4,0),""))</f>
        <v>0</v>
      </c>
      <c r="Z1093" s="27">
        <f>IF($B1093="","",IF($V1093="PICK",LEFT($N1093,5),IF($V1093="FIXED",$W1093,IF($V1093="CODE",$H1093,""))))</f>
        <v>0</v>
      </c>
    </row>
    <row r="1094" spans="1:26" ht="21" customHeight="1">
      <c r="A1094" s="27">
        <f>IF($B1094="","",COUNTA($B$13:$B1094))</f>
        <v>0</v>
      </c>
      <c r="B1094" s="28"/>
      <c r="C1094" s="28"/>
      <c r="D1094" s="29"/>
      <c r="E1094" s="29"/>
      <c r="F1094" s="29"/>
      <c r="G1094" s="28"/>
      <c r="H1094" s="28"/>
      <c r="I1094" s="30">
        <f>IF($H1094="","",IFERROR(VLOOKUP($H1094,AcctTbl,2,0),"کد ناشناخته"))</f>
        <v>0</v>
      </c>
      <c r="J1094" s="27">
        <f>IF($H1094="","",IFERROR(VLOOKUP($H1094,AcctTbl,3,0),""))</f>
        <v>0</v>
      </c>
      <c r="K1094" s="29"/>
      <c r="L1094" s="28"/>
      <c r="M1094" s="31"/>
      <c r="N1094" s="29"/>
      <c r="O1094" s="32">
        <f>IF($B1094="",0,IF($U1094="IN",N($M1094),0))</f>
        <v>0</v>
      </c>
      <c r="P1094" s="32">
        <f>IF($B1094="",0,IF(OR($U1094="OUT",$U1094="TRF"),N($M1094),0))</f>
        <v>0</v>
      </c>
      <c r="Q1094" s="32">
        <f>IF($B1094="",0,IF(OR($U1094="OUT",$U1094="TRF"),N($M1094),0))</f>
        <v>0</v>
      </c>
      <c r="R1094" s="32">
        <f>IF($B1094="",0,IF($U1094="IN",N($M1094),0))</f>
        <v>0</v>
      </c>
      <c r="S1094" s="33">
        <f>IF($B1094="","",IF($M1094="","⚠ مبلغ",IF($E1094="","⚠ بانک عامل",IF(AND($U1094="TRF",$F1094=""),"⚠ بانک مقصد",IF(AND($V1094&lt;&gt;"NONE",$V1094&lt;&gt;"",$Z1094=""),"⚠ طرف حساب","✓")))))</f>
        <v>0</v>
      </c>
      <c r="T1094" s="29"/>
      <c r="U1094" s="27">
        <f>IFERROR(VLOOKUP($D1094,BankOpTbl,2,0),"")</f>
        <v>0</v>
      </c>
      <c r="V1094" s="27">
        <f>IFERROR(VLOOKUP($D1094,BankOpTbl,3,0),"")</f>
        <v>0</v>
      </c>
      <c r="W1094" s="27">
        <f>IFERROR(VLOOKUP($D1094,BankOpTbl,4,0),"")</f>
        <v>0</v>
      </c>
      <c r="X1094" s="27">
        <f>IF($E1094="","",IFERROR(VLOOKUP($E1094,BankTbl,4,0),""))</f>
        <v>0</v>
      </c>
      <c r="Y1094" s="27">
        <f>IF($F1094="","",IFERROR(VLOOKUP($F1094,BankTbl,4,0),""))</f>
        <v>0</v>
      </c>
      <c r="Z1094" s="27">
        <f>IF($B1094="","",IF($V1094="PICK",LEFT($N1094,5),IF($V1094="FIXED",$W1094,IF($V1094="CODE",$H1094,""))))</f>
        <v>0</v>
      </c>
    </row>
    <row r="1095" spans="1:26" ht="21" customHeight="1">
      <c r="A1095" s="27">
        <f>IF($B1095="","",COUNTA($B$13:$B1095))</f>
        <v>0</v>
      </c>
      <c r="B1095" s="28"/>
      <c r="C1095" s="28"/>
      <c r="D1095" s="29"/>
      <c r="E1095" s="29"/>
      <c r="F1095" s="29"/>
      <c r="G1095" s="28"/>
      <c r="H1095" s="28"/>
      <c r="I1095" s="30">
        <f>IF($H1095="","",IFERROR(VLOOKUP($H1095,AcctTbl,2,0),"کد ناشناخته"))</f>
        <v>0</v>
      </c>
      <c r="J1095" s="27">
        <f>IF($H1095="","",IFERROR(VLOOKUP($H1095,AcctTbl,3,0),""))</f>
        <v>0</v>
      </c>
      <c r="K1095" s="29"/>
      <c r="L1095" s="28"/>
      <c r="M1095" s="31"/>
      <c r="N1095" s="29"/>
      <c r="O1095" s="32">
        <f>IF($B1095="",0,IF($U1095="IN",N($M1095),0))</f>
        <v>0</v>
      </c>
      <c r="P1095" s="32">
        <f>IF($B1095="",0,IF(OR($U1095="OUT",$U1095="TRF"),N($M1095),0))</f>
        <v>0</v>
      </c>
      <c r="Q1095" s="32">
        <f>IF($B1095="",0,IF(OR($U1095="OUT",$U1095="TRF"),N($M1095),0))</f>
        <v>0</v>
      </c>
      <c r="R1095" s="32">
        <f>IF($B1095="",0,IF($U1095="IN",N($M1095),0))</f>
        <v>0</v>
      </c>
      <c r="S1095" s="33">
        <f>IF($B1095="","",IF($M1095="","⚠ مبلغ",IF($E1095="","⚠ بانک عامل",IF(AND($U1095="TRF",$F1095=""),"⚠ بانک مقصد",IF(AND($V1095&lt;&gt;"NONE",$V1095&lt;&gt;"",$Z1095=""),"⚠ طرف حساب","✓")))))</f>
        <v>0</v>
      </c>
      <c r="T1095" s="29"/>
      <c r="U1095" s="27">
        <f>IFERROR(VLOOKUP($D1095,BankOpTbl,2,0),"")</f>
        <v>0</v>
      </c>
      <c r="V1095" s="27">
        <f>IFERROR(VLOOKUP($D1095,BankOpTbl,3,0),"")</f>
        <v>0</v>
      </c>
      <c r="W1095" s="27">
        <f>IFERROR(VLOOKUP($D1095,BankOpTbl,4,0),"")</f>
        <v>0</v>
      </c>
      <c r="X1095" s="27">
        <f>IF($E1095="","",IFERROR(VLOOKUP($E1095,BankTbl,4,0),""))</f>
        <v>0</v>
      </c>
      <c r="Y1095" s="27">
        <f>IF($F1095="","",IFERROR(VLOOKUP($F1095,BankTbl,4,0),""))</f>
        <v>0</v>
      </c>
      <c r="Z1095" s="27">
        <f>IF($B1095="","",IF($V1095="PICK",LEFT($N1095,5),IF($V1095="FIXED",$W1095,IF($V1095="CODE",$H1095,""))))</f>
        <v>0</v>
      </c>
    </row>
    <row r="1096" spans="1:26" ht="21" customHeight="1">
      <c r="A1096" s="27">
        <f>IF($B1096="","",COUNTA($B$13:$B1096))</f>
        <v>0</v>
      </c>
      <c r="B1096" s="28"/>
      <c r="C1096" s="28"/>
      <c r="D1096" s="29"/>
      <c r="E1096" s="29"/>
      <c r="F1096" s="29"/>
      <c r="G1096" s="28"/>
      <c r="H1096" s="28"/>
      <c r="I1096" s="30">
        <f>IF($H1096="","",IFERROR(VLOOKUP($H1096,AcctTbl,2,0),"کد ناشناخته"))</f>
        <v>0</v>
      </c>
      <c r="J1096" s="27">
        <f>IF($H1096="","",IFERROR(VLOOKUP($H1096,AcctTbl,3,0),""))</f>
        <v>0</v>
      </c>
      <c r="K1096" s="29"/>
      <c r="L1096" s="28"/>
      <c r="M1096" s="31"/>
      <c r="N1096" s="29"/>
      <c r="O1096" s="32">
        <f>IF($B1096="",0,IF($U1096="IN",N($M1096),0))</f>
        <v>0</v>
      </c>
      <c r="P1096" s="32">
        <f>IF($B1096="",0,IF(OR($U1096="OUT",$U1096="TRF"),N($M1096),0))</f>
        <v>0</v>
      </c>
      <c r="Q1096" s="32">
        <f>IF($B1096="",0,IF(OR($U1096="OUT",$U1096="TRF"),N($M1096),0))</f>
        <v>0</v>
      </c>
      <c r="R1096" s="32">
        <f>IF($B1096="",0,IF($U1096="IN",N($M1096),0))</f>
        <v>0</v>
      </c>
      <c r="S1096" s="33">
        <f>IF($B1096="","",IF($M1096="","⚠ مبلغ",IF($E1096="","⚠ بانک عامل",IF(AND($U1096="TRF",$F1096=""),"⚠ بانک مقصد",IF(AND($V1096&lt;&gt;"NONE",$V1096&lt;&gt;"",$Z1096=""),"⚠ طرف حساب","✓")))))</f>
        <v>0</v>
      </c>
      <c r="T1096" s="29"/>
      <c r="U1096" s="27">
        <f>IFERROR(VLOOKUP($D1096,BankOpTbl,2,0),"")</f>
        <v>0</v>
      </c>
      <c r="V1096" s="27">
        <f>IFERROR(VLOOKUP($D1096,BankOpTbl,3,0),"")</f>
        <v>0</v>
      </c>
      <c r="W1096" s="27">
        <f>IFERROR(VLOOKUP($D1096,BankOpTbl,4,0),"")</f>
        <v>0</v>
      </c>
      <c r="X1096" s="27">
        <f>IF($E1096="","",IFERROR(VLOOKUP($E1096,BankTbl,4,0),""))</f>
        <v>0</v>
      </c>
      <c r="Y1096" s="27">
        <f>IF($F1096="","",IFERROR(VLOOKUP($F1096,BankTbl,4,0),""))</f>
        <v>0</v>
      </c>
      <c r="Z1096" s="27">
        <f>IF($B1096="","",IF($V1096="PICK",LEFT($N1096,5),IF($V1096="FIXED",$W1096,IF($V1096="CODE",$H1096,""))))</f>
        <v>0</v>
      </c>
    </row>
    <row r="1097" spans="1:26" ht="21" customHeight="1">
      <c r="A1097" s="27">
        <f>IF($B1097="","",COUNTA($B$13:$B1097))</f>
        <v>0</v>
      </c>
      <c r="B1097" s="28"/>
      <c r="C1097" s="28"/>
      <c r="D1097" s="29"/>
      <c r="E1097" s="29"/>
      <c r="F1097" s="29"/>
      <c r="G1097" s="28"/>
      <c r="H1097" s="28"/>
      <c r="I1097" s="30">
        <f>IF($H1097="","",IFERROR(VLOOKUP($H1097,AcctTbl,2,0),"کد ناشناخته"))</f>
        <v>0</v>
      </c>
      <c r="J1097" s="27">
        <f>IF($H1097="","",IFERROR(VLOOKUP($H1097,AcctTbl,3,0),""))</f>
        <v>0</v>
      </c>
      <c r="K1097" s="29"/>
      <c r="L1097" s="28"/>
      <c r="M1097" s="31"/>
      <c r="N1097" s="29"/>
      <c r="O1097" s="32">
        <f>IF($B1097="",0,IF($U1097="IN",N($M1097),0))</f>
        <v>0</v>
      </c>
      <c r="P1097" s="32">
        <f>IF($B1097="",0,IF(OR($U1097="OUT",$U1097="TRF"),N($M1097),0))</f>
        <v>0</v>
      </c>
      <c r="Q1097" s="32">
        <f>IF($B1097="",0,IF(OR($U1097="OUT",$U1097="TRF"),N($M1097),0))</f>
        <v>0</v>
      </c>
      <c r="R1097" s="32">
        <f>IF($B1097="",0,IF($U1097="IN",N($M1097),0))</f>
        <v>0</v>
      </c>
      <c r="S1097" s="33">
        <f>IF($B1097="","",IF($M1097="","⚠ مبلغ",IF($E1097="","⚠ بانک عامل",IF(AND($U1097="TRF",$F1097=""),"⚠ بانک مقصد",IF(AND($V1097&lt;&gt;"NONE",$V1097&lt;&gt;"",$Z1097=""),"⚠ طرف حساب","✓")))))</f>
        <v>0</v>
      </c>
      <c r="T1097" s="29"/>
      <c r="U1097" s="27">
        <f>IFERROR(VLOOKUP($D1097,BankOpTbl,2,0),"")</f>
        <v>0</v>
      </c>
      <c r="V1097" s="27">
        <f>IFERROR(VLOOKUP($D1097,BankOpTbl,3,0),"")</f>
        <v>0</v>
      </c>
      <c r="W1097" s="27">
        <f>IFERROR(VLOOKUP($D1097,BankOpTbl,4,0),"")</f>
        <v>0</v>
      </c>
      <c r="X1097" s="27">
        <f>IF($E1097="","",IFERROR(VLOOKUP($E1097,BankTbl,4,0),""))</f>
        <v>0</v>
      </c>
      <c r="Y1097" s="27">
        <f>IF($F1097="","",IFERROR(VLOOKUP($F1097,BankTbl,4,0),""))</f>
        <v>0</v>
      </c>
      <c r="Z1097" s="27">
        <f>IF($B1097="","",IF($V1097="PICK",LEFT($N1097,5),IF($V1097="FIXED",$W1097,IF($V1097="CODE",$H1097,""))))</f>
        <v>0</v>
      </c>
    </row>
    <row r="1098" spans="1:26" ht="21" customHeight="1">
      <c r="A1098" s="27">
        <f>IF($B1098="","",COUNTA($B$13:$B1098))</f>
        <v>0</v>
      </c>
      <c r="B1098" s="28"/>
      <c r="C1098" s="28"/>
      <c r="D1098" s="29"/>
      <c r="E1098" s="29"/>
      <c r="F1098" s="29"/>
      <c r="G1098" s="28"/>
      <c r="H1098" s="28"/>
      <c r="I1098" s="30">
        <f>IF($H1098="","",IFERROR(VLOOKUP($H1098,AcctTbl,2,0),"کد ناشناخته"))</f>
        <v>0</v>
      </c>
      <c r="J1098" s="27">
        <f>IF($H1098="","",IFERROR(VLOOKUP($H1098,AcctTbl,3,0),""))</f>
        <v>0</v>
      </c>
      <c r="K1098" s="29"/>
      <c r="L1098" s="28"/>
      <c r="M1098" s="31"/>
      <c r="N1098" s="29"/>
      <c r="O1098" s="32">
        <f>IF($B1098="",0,IF($U1098="IN",N($M1098),0))</f>
        <v>0</v>
      </c>
      <c r="P1098" s="32">
        <f>IF($B1098="",0,IF(OR($U1098="OUT",$U1098="TRF"),N($M1098),0))</f>
        <v>0</v>
      </c>
      <c r="Q1098" s="32">
        <f>IF($B1098="",0,IF(OR($U1098="OUT",$U1098="TRF"),N($M1098),0))</f>
        <v>0</v>
      </c>
      <c r="R1098" s="32">
        <f>IF($B1098="",0,IF($U1098="IN",N($M1098),0))</f>
        <v>0</v>
      </c>
      <c r="S1098" s="33">
        <f>IF($B1098="","",IF($M1098="","⚠ مبلغ",IF($E1098="","⚠ بانک عامل",IF(AND($U1098="TRF",$F1098=""),"⚠ بانک مقصد",IF(AND($V1098&lt;&gt;"NONE",$V1098&lt;&gt;"",$Z1098=""),"⚠ طرف حساب","✓")))))</f>
        <v>0</v>
      </c>
      <c r="T1098" s="29"/>
      <c r="U1098" s="27">
        <f>IFERROR(VLOOKUP($D1098,BankOpTbl,2,0),"")</f>
        <v>0</v>
      </c>
      <c r="V1098" s="27">
        <f>IFERROR(VLOOKUP($D1098,BankOpTbl,3,0),"")</f>
        <v>0</v>
      </c>
      <c r="W1098" s="27">
        <f>IFERROR(VLOOKUP($D1098,BankOpTbl,4,0),"")</f>
        <v>0</v>
      </c>
      <c r="X1098" s="27">
        <f>IF($E1098="","",IFERROR(VLOOKUP($E1098,BankTbl,4,0),""))</f>
        <v>0</v>
      </c>
      <c r="Y1098" s="27">
        <f>IF($F1098="","",IFERROR(VLOOKUP($F1098,BankTbl,4,0),""))</f>
        <v>0</v>
      </c>
      <c r="Z1098" s="27">
        <f>IF($B1098="","",IF($V1098="PICK",LEFT($N1098,5),IF($V1098="FIXED",$W1098,IF($V1098="CODE",$H1098,""))))</f>
        <v>0</v>
      </c>
    </row>
    <row r="1099" spans="1:26" ht="21" customHeight="1">
      <c r="A1099" s="27">
        <f>IF($B1099="","",COUNTA($B$13:$B1099))</f>
        <v>0</v>
      </c>
      <c r="B1099" s="28"/>
      <c r="C1099" s="28"/>
      <c r="D1099" s="29"/>
      <c r="E1099" s="29"/>
      <c r="F1099" s="29"/>
      <c r="G1099" s="28"/>
      <c r="H1099" s="28"/>
      <c r="I1099" s="30">
        <f>IF($H1099="","",IFERROR(VLOOKUP($H1099,AcctTbl,2,0),"کد ناشناخته"))</f>
        <v>0</v>
      </c>
      <c r="J1099" s="27">
        <f>IF($H1099="","",IFERROR(VLOOKUP($H1099,AcctTbl,3,0),""))</f>
        <v>0</v>
      </c>
      <c r="K1099" s="29"/>
      <c r="L1099" s="28"/>
      <c r="M1099" s="31"/>
      <c r="N1099" s="29"/>
      <c r="O1099" s="32">
        <f>IF($B1099="",0,IF($U1099="IN",N($M1099),0))</f>
        <v>0</v>
      </c>
      <c r="P1099" s="32">
        <f>IF($B1099="",0,IF(OR($U1099="OUT",$U1099="TRF"),N($M1099),0))</f>
        <v>0</v>
      </c>
      <c r="Q1099" s="32">
        <f>IF($B1099="",0,IF(OR($U1099="OUT",$U1099="TRF"),N($M1099),0))</f>
        <v>0</v>
      </c>
      <c r="R1099" s="32">
        <f>IF($B1099="",0,IF($U1099="IN",N($M1099),0))</f>
        <v>0</v>
      </c>
      <c r="S1099" s="33">
        <f>IF($B1099="","",IF($M1099="","⚠ مبلغ",IF($E1099="","⚠ بانک عامل",IF(AND($U1099="TRF",$F1099=""),"⚠ بانک مقصد",IF(AND($V1099&lt;&gt;"NONE",$V1099&lt;&gt;"",$Z1099=""),"⚠ طرف حساب","✓")))))</f>
        <v>0</v>
      </c>
      <c r="T1099" s="29"/>
      <c r="U1099" s="27">
        <f>IFERROR(VLOOKUP($D1099,BankOpTbl,2,0),"")</f>
        <v>0</v>
      </c>
      <c r="V1099" s="27">
        <f>IFERROR(VLOOKUP($D1099,BankOpTbl,3,0),"")</f>
        <v>0</v>
      </c>
      <c r="W1099" s="27">
        <f>IFERROR(VLOOKUP($D1099,BankOpTbl,4,0),"")</f>
        <v>0</v>
      </c>
      <c r="X1099" s="27">
        <f>IF($E1099="","",IFERROR(VLOOKUP($E1099,BankTbl,4,0),""))</f>
        <v>0</v>
      </c>
      <c r="Y1099" s="27">
        <f>IF($F1099="","",IFERROR(VLOOKUP($F1099,BankTbl,4,0),""))</f>
        <v>0</v>
      </c>
      <c r="Z1099" s="27">
        <f>IF($B1099="","",IF($V1099="PICK",LEFT($N1099,5),IF($V1099="FIXED",$W1099,IF($V1099="CODE",$H1099,""))))</f>
        <v>0</v>
      </c>
    </row>
    <row r="1100" spans="1:26" ht="21" customHeight="1">
      <c r="A1100" s="27">
        <f>IF($B1100="","",COUNTA($B$13:$B1100))</f>
        <v>0</v>
      </c>
      <c r="B1100" s="28"/>
      <c r="C1100" s="28"/>
      <c r="D1100" s="29"/>
      <c r="E1100" s="29"/>
      <c r="F1100" s="29"/>
      <c r="G1100" s="28"/>
      <c r="H1100" s="28"/>
      <c r="I1100" s="30">
        <f>IF($H1100="","",IFERROR(VLOOKUP($H1100,AcctTbl,2,0),"کد ناشناخته"))</f>
        <v>0</v>
      </c>
      <c r="J1100" s="27">
        <f>IF($H1100="","",IFERROR(VLOOKUP($H1100,AcctTbl,3,0),""))</f>
        <v>0</v>
      </c>
      <c r="K1100" s="29"/>
      <c r="L1100" s="28"/>
      <c r="M1100" s="31"/>
      <c r="N1100" s="29"/>
      <c r="O1100" s="32">
        <f>IF($B1100="",0,IF($U1100="IN",N($M1100),0))</f>
        <v>0</v>
      </c>
      <c r="P1100" s="32">
        <f>IF($B1100="",0,IF(OR($U1100="OUT",$U1100="TRF"),N($M1100),0))</f>
        <v>0</v>
      </c>
      <c r="Q1100" s="32">
        <f>IF($B1100="",0,IF(OR($U1100="OUT",$U1100="TRF"),N($M1100),0))</f>
        <v>0</v>
      </c>
      <c r="R1100" s="32">
        <f>IF($B1100="",0,IF($U1100="IN",N($M1100),0))</f>
        <v>0</v>
      </c>
      <c r="S1100" s="33">
        <f>IF($B1100="","",IF($M1100="","⚠ مبلغ",IF($E1100="","⚠ بانک عامل",IF(AND($U1100="TRF",$F1100=""),"⚠ بانک مقصد",IF(AND($V1100&lt;&gt;"NONE",$V1100&lt;&gt;"",$Z1100=""),"⚠ طرف حساب","✓")))))</f>
        <v>0</v>
      </c>
      <c r="T1100" s="29"/>
      <c r="U1100" s="27">
        <f>IFERROR(VLOOKUP($D1100,BankOpTbl,2,0),"")</f>
        <v>0</v>
      </c>
      <c r="V1100" s="27">
        <f>IFERROR(VLOOKUP($D1100,BankOpTbl,3,0),"")</f>
        <v>0</v>
      </c>
      <c r="W1100" s="27">
        <f>IFERROR(VLOOKUP($D1100,BankOpTbl,4,0),"")</f>
        <v>0</v>
      </c>
      <c r="X1100" s="27">
        <f>IF($E1100="","",IFERROR(VLOOKUP($E1100,BankTbl,4,0),""))</f>
        <v>0</v>
      </c>
      <c r="Y1100" s="27">
        <f>IF($F1100="","",IFERROR(VLOOKUP($F1100,BankTbl,4,0),""))</f>
        <v>0</v>
      </c>
      <c r="Z1100" s="27">
        <f>IF($B1100="","",IF($V1100="PICK",LEFT($N1100,5),IF($V1100="FIXED",$W1100,IF($V1100="CODE",$H1100,""))))</f>
        <v>0</v>
      </c>
    </row>
    <row r="1101" spans="1:26" ht="21" customHeight="1">
      <c r="A1101" s="27">
        <f>IF($B1101="","",COUNTA($B$13:$B1101))</f>
        <v>0</v>
      </c>
      <c r="B1101" s="28"/>
      <c r="C1101" s="28"/>
      <c r="D1101" s="29"/>
      <c r="E1101" s="29"/>
      <c r="F1101" s="29"/>
      <c r="G1101" s="28"/>
      <c r="H1101" s="28"/>
      <c r="I1101" s="30">
        <f>IF($H1101="","",IFERROR(VLOOKUP($H1101,AcctTbl,2,0),"کد ناشناخته"))</f>
        <v>0</v>
      </c>
      <c r="J1101" s="27">
        <f>IF($H1101="","",IFERROR(VLOOKUP($H1101,AcctTbl,3,0),""))</f>
        <v>0</v>
      </c>
      <c r="K1101" s="29"/>
      <c r="L1101" s="28"/>
      <c r="M1101" s="31"/>
      <c r="N1101" s="29"/>
      <c r="O1101" s="32">
        <f>IF($B1101="",0,IF($U1101="IN",N($M1101),0))</f>
        <v>0</v>
      </c>
      <c r="P1101" s="32">
        <f>IF($B1101="",0,IF(OR($U1101="OUT",$U1101="TRF"),N($M1101),0))</f>
        <v>0</v>
      </c>
      <c r="Q1101" s="32">
        <f>IF($B1101="",0,IF(OR($U1101="OUT",$U1101="TRF"),N($M1101),0))</f>
        <v>0</v>
      </c>
      <c r="R1101" s="32">
        <f>IF($B1101="",0,IF($U1101="IN",N($M1101),0))</f>
        <v>0</v>
      </c>
      <c r="S1101" s="33">
        <f>IF($B1101="","",IF($M1101="","⚠ مبلغ",IF($E1101="","⚠ بانک عامل",IF(AND($U1101="TRF",$F1101=""),"⚠ بانک مقصد",IF(AND($V1101&lt;&gt;"NONE",$V1101&lt;&gt;"",$Z1101=""),"⚠ طرف حساب","✓")))))</f>
        <v>0</v>
      </c>
      <c r="T1101" s="29"/>
      <c r="U1101" s="27">
        <f>IFERROR(VLOOKUP($D1101,BankOpTbl,2,0),"")</f>
        <v>0</v>
      </c>
      <c r="V1101" s="27">
        <f>IFERROR(VLOOKUP($D1101,BankOpTbl,3,0),"")</f>
        <v>0</v>
      </c>
      <c r="W1101" s="27">
        <f>IFERROR(VLOOKUP($D1101,BankOpTbl,4,0),"")</f>
        <v>0</v>
      </c>
      <c r="X1101" s="27">
        <f>IF($E1101="","",IFERROR(VLOOKUP($E1101,BankTbl,4,0),""))</f>
        <v>0</v>
      </c>
      <c r="Y1101" s="27">
        <f>IF($F1101="","",IFERROR(VLOOKUP($F1101,BankTbl,4,0),""))</f>
        <v>0</v>
      </c>
      <c r="Z1101" s="27">
        <f>IF($B1101="","",IF($V1101="PICK",LEFT($N1101,5),IF($V1101="FIXED",$W1101,IF($V1101="CODE",$H1101,""))))</f>
        <v>0</v>
      </c>
    </row>
    <row r="1102" spans="1:26" ht="21" customHeight="1">
      <c r="A1102" s="27">
        <f>IF($B1102="","",COUNTA($B$13:$B1102))</f>
        <v>0</v>
      </c>
      <c r="B1102" s="28"/>
      <c r="C1102" s="28"/>
      <c r="D1102" s="29"/>
      <c r="E1102" s="29"/>
      <c r="F1102" s="29"/>
      <c r="G1102" s="28"/>
      <c r="H1102" s="28"/>
      <c r="I1102" s="30">
        <f>IF($H1102="","",IFERROR(VLOOKUP($H1102,AcctTbl,2,0),"کد ناشناخته"))</f>
        <v>0</v>
      </c>
      <c r="J1102" s="27">
        <f>IF($H1102="","",IFERROR(VLOOKUP($H1102,AcctTbl,3,0),""))</f>
        <v>0</v>
      </c>
      <c r="K1102" s="29"/>
      <c r="L1102" s="28"/>
      <c r="M1102" s="31"/>
      <c r="N1102" s="29"/>
      <c r="O1102" s="32">
        <f>IF($B1102="",0,IF($U1102="IN",N($M1102),0))</f>
        <v>0</v>
      </c>
      <c r="P1102" s="32">
        <f>IF($B1102="",0,IF(OR($U1102="OUT",$U1102="TRF"),N($M1102),0))</f>
        <v>0</v>
      </c>
      <c r="Q1102" s="32">
        <f>IF($B1102="",0,IF(OR($U1102="OUT",$U1102="TRF"),N($M1102),0))</f>
        <v>0</v>
      </c>
      <c r="R1102" s="32">
        <f>IF($B1102="",0,IF($U1102="IN",N($M1102),0))</f>
        <v>0</v>
      </c>
      <c r="S1102" s="33">
        <f>IF($B1102="","",IF($M1102="","⚠ مبلغ",IF($E1102="","⚠ بانک عامل",IF(AND($U1102="TRF",$F1102=""),"⚠ بانک مقصد",IF(AND($V1102&lt;&gt;"NONE",$V1102&lt;&gt;"",$Z1102=""),"⚠ طرف حساب","✓")))))</f>
        <v>0</v>
      </c>
      <c r="T1102" s="29"/>
      <c r="U1102" s="27">
        <f>IFERROR(VLOOKUP($D1102,BankOpTbl,2,0),"")</f>
        <v>0</v>
      </c>
      <c r="V1102" s="27">
        <f>IFERROR(VLOOKUP($D1102,BankOpTbl,3,0),"")</f>
        <v>0</v>
      </c>
      <c r="W1102" s="27">
        <f>IFERROR(VLOOKUP($D1102,BankOpTbl,4,0),"")</f>
        <v>0</v>
      </c>
      <c r="X1102" s="27">
        <f>IF($E1102="","",IFERROR(VLOOKUP($E1102,BankTbl,4,0),""))</f>
        <v>0</v>
      </c>
      <c r="Y1102" s="27">
        <f>IF($F1102="","",IFERROR(VLOOKUP($F1102,BankTbl,4,0),""))</f>
        <v>0</v>
      </c>
      <c r="Z1102" s="27">
        <f>IF($B1102="","",IF($V1102="PICK",LEFT($N1102,5),IF($V1102="FIXED",$W1102,IF($V1102="CODE",$H1102,""))))</f>
        <v>0</v>
      </c>
    </row>
    <row r="1103" spans="1:26" ht="21" customHeight="1">
      <c r="A1103" s="27">
        <f>IF($B1103="","",COUNTA($B$13:$B1103))</f>
        <v>0</v>
      </c>
      <c r="B1103" s="28"/>
      <c r="C1103" s="28"/>
      <c r="D1103" s="29"/>
      <c r="E1103" s="29"/>
      <c r="F1103" s="29"/>
      <c r="G1103" s="28"/>
      <c r="H1103" s="28"/>
      <c r="I1103" s="30">
        <f>IF($H1103="","",IFERROR(VLOOKUP($H1103,AcctTbl,2,0),"کد ناشناخته"))</f>
        <v>0</v>
      </c>
      <c r="J1103" s="27">
        <f>IF($H1103="","",IFERROR(VLOOKUP($H1103,AcctTbl,3,0),""))</f>
        <v>0</v>
      </c>
      <c r="K1103" s="29"/>
      <c r="L1103" s="28"/>
      <c r="M1103" s="31"/>
      <c r="N1103" s="29"/>
      <c r="O1103" s="32">
        <f>IF($B1103="",0,IF($U1103="IN",N($M1103),0))</f>
        <v>0</v>
      </c>
      <c r="P1103" s="32">
        <f>IF($B1103="",0,IF(OR($U1103="OUT",$U1103="TRF"),N($M1103),0))</f>
        <v>0</v>
      </c>
      <c r="Q1103" s="32">
        <f>IF($B1103="",0,IF(OR($U1103="OUT",$U1103="TRF"),N($M1103),0))</f>
        <v>0</v>
      </c>
      <c r="R1103" s="32">
        <f>IF($B1103="",0,IF($U1103="IN",N($M1103),0))</f>
        <v>0</v>
      </c>
      <c r="S1103" s="33">
        <f>IF($B1103="","",IF($M1103="","⚠ مبلغ",IF($E1103="","⚠ بانک عامل",IF(AND($U1103="TRF",$F1103=""),"⚠ بانک مقصد",IF(AND($V1103&lt;&gt;"NONE",$V1103&lt;&gt;"",$Z1103=""),"⚠ طرف حساب","✓")))))</f>
        <v>0</v>
      </c>
      <c r="T1103" s="29"/>
      <c r="U1103" s="27">
        <f>IFERROR(VLOOKUP($D1103,BankOpTbl,2,0),"")</f>
        <v>0</v>
      </c>
      <c r="V1103" s="27">
        <f>IFERROR(VLOOKUP($D1103,BankOpTbl,3,0),"")</f>
        <v>0</v>
      </c>
      <c r="W1103" s="27">
        <f>IFERROR(VLOOKUP($D1103,BankOpTbl,4,0),"")</f>
        <v>0</v>
      </c>
      <c r="X1103" s="27">
        <f>IF($E1103="","",IFERROR(VLOOKUP($E1103,BankTbl,4,0),""))</f>
        <v>0</v>
      </c>
      <c r="Y1103" s="27">
        <f>IF($F1103="","",IFERROR(VLOOKUP($F1103,BankTbl,4,0),""))</f>
        <v>0</v>
      </c>
      <c r="Z1103" s="27">
        <f>IF($B1103="","",IF($V1103="PICK",LEFT($N1103,5),IF($V1103="FIXED",$W1103,IF($V1103="CODE",$H1103,""))))</f>
        <v>0</v>
      </c>
    </row>
    <row r="1104" spans="1:26" ht="21" customHeight="1">
      <c r="A1104" s="27">
        <f>IF($B1104="","",COUNTA($B$13:$B1104))</f>
        <v>0</v>
      </c>
      <c r="B1104" s="28"/>
      <c r="C1104" s="28"/>
      <c r="D1104" s="29"/>
      <c r="E1104" s="29"/>
      <c r="F1104" s="29"/>
      <c r="G1104" s="28"/>
      <c r="H1104" s="28"/>
      <c r="I1104" s="30">
        <f>IF($H1104="","",IFERROR(VLOOKUP($H1104,AcctTbl,2,0),"کد ناشناخته"))</f>
        <v>0</v>
      </c>
      <c r="J1104" s="27">
        <f>IF($H1104="","",IFERROR(VLOOKUP($H1104,AcctTbl,3,0),""))</f>
        <v>0</v>
      </c>
      <c r="K1104" s="29"/>
      <c r="L1104" s="28"/>
      <c r="M1104" s="31"/>
      <c r="N1104" s="29"/>
      <c r="O1104" s="32">
        <f>IF($B1104="",0,IF($U1104="IN",N($M1104),0))</f>
        <v>0</v>
      </c>
      <c r="P1104" s="32">
        <f>IF($B1104="",0,IF(OR($U1104="OUT",$U1104="TRF"),N($M1104),0))</f>
        <v>0</v>
      </c>
      <c r="Q1104" s="32">
        <f>IF($B1104="",0,IF(OR($U1104="OUT",$U1104="TRF"),N($M1104),0))</f>
        <v>0</v>
      </c>
      <c r="R1104" s="32">
        <f>IF($B1104="",0,IF($U1104="IN",N($M1104),0))</f>
        <v>0</v>
      </c>
      <c r="S1104" s="33">
        <f>IF($B1104="","",IF($M1104="","⚠ مبلغ",IF($E1104="","⚠ بانک عامل",IF(AND($U1104="TRF",$F1104=""),"⚠ بانک مقصد",IF(AND($V1104&lt;&gt;"NONE",$V1104&lt;&gt;"",$Z1104=""),"⚠ طرف حساب","✓")))))</f>
        <v>0</v>
      </c>
      <c r="T1104" s="29"/>
      <c r="U1104" s="27">
        <f>IFERROR(VLOOKUP($D1104,BankOpTbl,2,0),"")</f>
        <v>0</v>
      </c>
      <c r="V1104" s="27">
        <f>IFERROR(VLOOKUP($D1104,BankOpTbl,3,0),"")</f>
        <v>0</v>
      </c>
      <c r="W1104" s="27">
        <f>IFERROR(VLOOKUP($D1104,BankOpTbl,4,0),"")</f>
        <v>0</v>
      </c>
      <c r="X1104" s="27">
        <f>IF($E1104="","",IFERROR(VLOOKUP($E1104,BankTbl,4,0),""))</f>
        <v>0</v>
      </c>
      <c r="Y1104" s="27">
        <f>IF($F1104="","",IFERROR(VLOOKUP($F1104,BankTbl,4,0),""))</f>
        <v>0</v>
      </c>
      <c r="Z1104" s="27">
        <f>IF($B1104="","",IF($V1104="PICK",LEFT($N1104,5),IF($V1104="FIXED",$W1104,IF($V1104="CODE",$H1104,""))))</f>
        <v>0</v>
      </c>
    </row>
    <row r="1105" spans="1:26" ht="21" customHeight="1">
      <c r="A1105" s="27">
        <f>IF($B1105="","",COUNTA($B$13:$B1105))</f>
        <v>0</v>
      </c>
      <c r="B1105" s="28"/>
      <c r="C1105" s="28"/>
      <c r="D1105" s="29"/>
      <c r="E1105" s="29"/>
      <c r="F1105" s="29"/>
      <c r="G1105" s="28"/>
      <c r="H1105" s="28"/>
      <c r="I1105" s="30">
        <f>IF($H1105="","",IFERROR(VLOOKUP($H1105,AcctTbl,2,0),"کد ناشناخته"))</f>
        <v>0</v>
      </c>
      <c r="J1105" s="27">
        <f>IF($H1105="","",IFERROR(VLOOKUP($H1105,AcctTbl,3,0),""))</f>
        <v>0</v>
      </c>
      <c r="K1105" s="29"/>
      <c r="L1105" s="28"/>
      <c r="M1105" s="31"/>
      <c r="N1105" s="29"/>
      <c r="O1105" s="32">
        <f>IF($B1105="",0,IF($U1105="IN",N($M1105),0))</f>
        <v>0</v>
      </c>
      <c r="P1105" s="32">
        <f>IF($B1105="",0,IF(OR($U1105="OUT",$U1105="TRF"),N($M1105),0))</f>
        <v>0</v>
      </c>
      <c r="Q1105" s="32">
        <f>IF($B1105="",0,IF(OR($U1105="OUT",$U1105="TRF"),N($M1105),0))</f>
        <v>0</v>
      </c>
      <c r="R1105" s="32">
        <f>IF($B1105="",0,IF($U1105="IN",N($M1105),0))</f>
        <v>0</v>
      </c>
      <c r="S1105" s="33">
        <f>IF($B1105="","",IF($M1105="","⚠ مبلغ",IF($E1105="","⚠ بانک عامل",IF(AND($U1105="TRF",$F1105=""),"⚠ بانک مقصد",IF(AND($V1105&lt;&gt;"NONE",$V1105&lt;&gt;"",$Z1105=""),"⚠ طرف حساب","✓")))))</f>
        <v>0</v>
      </c>
      <c r="T1105" s="29"/>
      <c r="U1105" s="27">
        <f>IFERROR(VLOOKUP($D1105,BankOpTbl,2,0),"")</f>
        <v>0</v>
      </c>
      <c r="V1105" s="27">
        <f>IFERROR(VLOOKUP($D1105,BankOpTbl,3,0),"")</f>
        <v>0</v>
      </c>
      <c r="W1105" s="27">
        <f>IFERROR(VLOOKUP($D1105,BankOpTbl,4,0),"")</f>
        <v>0</v>
      </c>
      <c r="X1105" s="27">
        <f>IF($E1105="","",IFERROR(VLOOKUP($E1105,BankTbl,4,0),""))</f>
        <v>0</v>
      </c>
      <c r="Y1105" s="27">
        <f>IF($F1105="","",IFERROR(VLOOKUP($F1105,BankTbl,4,0),""))</f>
        <v>0</v>
      </c>
      <c r="Z1105" s="27">
        <f>IF($B1105="","",IF($V1105="PICK",LEFT($N1105,5),IF($V1105="FIXED",$W1105,IF($V1105="CODE",$H1105,""))))</f>
        <v>0</v>
      </c>
    </row>
    <row r="1106" spans="1:26" ht="21" customHeight="1">
      <c r="A1106" s="27">
        <f>IF($B1106="","",COUNTA($B$13:$B1106))</f>
        <v>0</v>
      </c>
      <c r="B1106" s="28"/>
      <c r="C1106" s="28"/>
      <c r="D1106" s="29"/>
      <c r="E1106" s="29"/>
      <c r="F1106" s="29"/>
      <c r="G1106" s="28"/>
      <c r="H1106" s="28"/>
      <c r="I1106" s="30">
        <f>IF($H1106="","",IFERROR(VLOOKUP($H1106,AcctTbl,2,0),"کد ناشناخته"))</f>
        <v>0</v>
      </c>
      <c r="J1106" s="27">
        <f>IF($H1106="","",IFERROR(VLOOKUP($H1106,AcctTbl,3,0),""))</f>
        <v>0</v>
      </c>
      <c r="K1106" s="29"/>
      <c r="L1106" s="28"/>
      <c r="M1106" s="31"/>
      <c r="N1106" s="29"/>
      <c r="O1106" s="32">
        <f>IF($B1106="",0,IF($U1106="IN",N($M1106),0))</f>
        <v>0</v>
      </c>
      <c r="P1106" s="32">
        <f>IF($B1106="",0,IF(OR($U1106="OUT",$U1106="TRF"),N($M1106),0))</f>
        <v>0</v>
      </c>
      <c r="Q1106" s="32">
        <f>IF($B1106="",0,IF(OR($U1106="OUT",$U1106="TRF"),N($M1106),0))</f>
        <v>0</v>
      </c>
      <c r="R1106" s="32">
        <f>IF($B1106="",0,IF($U1106="IN",N($M1106),0))</f>
        <v>0</v>
      </c>
      <c r="S1106" s="33">
        <f>IF($B1106="","",IF($M1106="","⚠ مبلغ",IF($E1106="","⚠ بانک عامل",IF(AND($U1106="TRF",$F1106=""),"⚠ بانک مقصد",IF(AND($V1106&lt;&gt;"NONE",$V1106&lt;&gt;"",$Z1106=""),"⚠ طرف حساب","✓")))))</f>
        <v>0</v>
      </c>
      <c r="T1106" s="29"/>
      <c r="U1106" s="27">
        <f>IFERROR(VLOOKUP($D1106,BankOpTbl,2,0),"")</f>
        <v>0</v>
      </c>
      <c r="V1106" s="27">
        <f>IFERROR(VLOOKUP($D1106,BankOpTbl,3,0),"")</f>
        <v>0</v>
      </c>
      <c r="W1106" s="27">
        <f>IFERROR(VLOOKUP($D1106,BankOpTbl,4,0),"")</f>
        <v>0</v>
      </c>
      <c r="X1106" s="27">
        <f>IF($E1106="","",IFERROR(VLOOKUP($E1106,BankTbl,4,0),""))</f>
        <v>0</v>
      </c>
      <c r="Y1106" s="27">
        <f>IF($F1106="","",IFERROR(VLOOKUP($F1106,BankTbl,4,0),""))</f>
        <v>0</v>
      </c>
      <c r="Z1106" s="27">
        <f>IF($B1106="","",IF($V1106="PICK",LEFT($N1106,5),IF($V1106="FIXED",$W1106,IF($V1106="CODE",$H1106,""))))</f>
        <v>0</v>
      </c>
    </row>
    <row r="1107" spans="1:26" ht="21" customHeight="1">
      <c r="A1107" s="27">
        <f>IF($B1107="","",COUNTA($B$13:$B1107))</f>
        <v>0</v>
      </c>
      <c r="B1107" s="28"/>
      <c r="C1107" s="28"/>
      <c r="D1107" s="29"/>
      <c r="E1107" s="29"/>
      <c r="F1107" s="29"/>
      <c r="G1107" s="28"/>
      <c r="H1107" s="28"/>
      <c r="I1107" s="30">
        <f>IF($H1107="","",IFERROR(VLOOKUP($H1107,AcctTbl,2,0),"کد ناشناخته"))</f>
        <v>0</v>
      </c>
      <c r="J1107" s="27">
        <f>IF($H1107="","",IFERROR(VLOOKUP($H1107,AcctTbl,3,0),""))</f>
        <v>0</v>
      </c>
      <c r="K1107" s="29"/>
      <c r="L1107" s="28"/>
      <c r="M1107" s="31"/>
      <c r="N1107" s="29"/>
      <c r="O1107" s="32">
        <f>IF($B1107="",0,IF($U1107="IN",N($M1107),0))</f>
        <v>0</v>
      </c>
      <c r="P1107" s="32">
        <f>IF($B1107="",0,IF(OR($U1107="OUT",$U1107="TRF"),N($M1107),0))</f>
        <v>0</v>
      </c>
      <c r="Q1107" s="32">
        <f>IF($B1107="",0,IF(OR($U1107="OUT",$U1107="TRF"),N($M1107),0))</f>
        <v>0</v>
      </c>
      <c r="R1107" s="32">
        <f>IF($B1107="",0,IF($U1107="IN",N($M1107),0))</f>
        <v>0</v>
      </c>
      <c r="S1107" s="33">
        <f>IF($B1107="","",IF($M1107="","⚠ مبلغ",IF($E1107="","⚠ بانک عامل",IF(AND($U1107="TRF",$F1107=""),"⚠ بانک مقصد",IF(AND($V1107&lt;&gt;"NONE",$V1107&lt;&gt;"",$Z1107=""),"⚠ طرف حساب","✓")))))</f>
        <v>0</v>
      </c>
      <c r="T1107" s="29"/>
      <c r="U1107" s="27">
        <f>IFERROR(VLOOKUP($D1107,BankOpTbl,2,0),"")</f>
        <v>0</v>
      </c>
      <c r="V1107" s="27">
        <f>IFERROR(VLOOKUP($D1107,BankOpTbl,3,0),"")</f>
        <v>0</v>
      </c>
      <c r="W1107" s="27">
        <f>IFERROR(VLOOKUP($D1107,BankOpTbl,4,0),"")</f>
        <v>0</v>
      </c>
      <c r="X1107" s="27">
        <f>IF($E1107="","",IFERROR(VLOOKUP($E1107,BankTbl,4,0),""))</f>
        <v>0</v>
      </c>
      <c r="Y1107" s="27">
        <f>IF($F1107="","",IFERROR(VLOOKUP($F1107,BankTbl,4,0),""))</f>
        <v>0</v>
      </c>
      <c r="Z1107" s="27">
        <f>IF($B1107="","",IF($V1107="PICK",LEFT($N1107,5),IF($V1107="FIXED",$W1107,IF($V1107="CODE",$H1107,""))))</f>
        <v>0</v>
      </c>
    </row>
    <row r="1108" spans="1:26" ht="21" customHeight="1">
      <c r="A1108" s="27">
        <f>IF($B1108="","",COUNTA($B$13:$B1108))</f>
        <v>0</v>
      </c>
      <c r="B1108" s="28"/>
      <c r="C1108" s="28"/>
      <c r="D1108" s="29"/>
      <c r="E1108" s="29"/>
      <c r="F1108" s="29"/>
      <c r="G1108" s="28"/>
      <c r="H1108" s="28"/>
      <c r="I1108" s="30">
        <f>IF($H1108="","",IFERROR(VLOOKUP($H1108,AcctTbl,2,0),"کد ناشناخته"))</f>
        <v>0</v>
      </c>
      <c r="J1108" s="27">
        <f>IF($H1108="","",IFERROR(VLOOKUP($H1108,AcctTbl,3,0),""))</f>
        <v>0</v>
      </c>
      <c r="K1108" s="29"/>
      <c r="L1108" s="28"/>
      <c r="M1108" s="31"/>
      <c r="N1108" s="29"/>
      <c r="O1108" s="32">
        <f>IF($B1108="",0,IF($U1108="IN",N($M1108),0))</f>
        <v>0</v>
      </c>
      <c r="P1108" s="32">
        <f>IF($B1108="",0,IF(OR($U1108="OUT",$U1108="TRF"),N($M1108),0))</f>
        <v>0</v>
      </c>
      <c r="Q1108" s="32">
        <f>IF($B1108="",0,IF(OR($U1108="OUT",$U1108="TRF"),N($M1108),0))</f>
        <v>0</v>
      </c>
      <c r="R1108" s="32">
        <f>IF($B1108="",0,IF($U1108="IN",N($M1108),0))</f>
        <v>0</v>
      </c>
      <c r="S1108" s="33">
        <f>IF($B1108="","",IF($M1108="","⚠ مبلغ",IF($E1108="","⚠ بانک عامل",IF(AND($U1108="TRF",$F1108=""),"⚠ بانک مقصد",IF(AND($V1108&lt;&gt;"NONE",$V1108&lt;&gt;"",$Z1108=""),"⚠ طرف حساب","✓")))))</f>
        <v>0</v>
      </c>
      <c r="T1108" s="29"/>
      <c r="U1108" s="27">
        <f>IFERROR(VLOOKUP($D1108,BankOpTbl,2,0),"")</f>
        <v>0</v>
      </c>
      <c r="V1108" s="27">
        <f>IFERROR(VLOOKUP($D1108,BankOpTbl,3,0),"")</f>
        <v>0</v>
      </c>
      <c r="W1108" s="27">
        <f>IFERROR(VLOOKUP($D1108,BankOpTbl,4,0),"")</f>
        <v>0</v>
      </c>
      <c r="X1108" s="27">
        <f>IF($E1108="","",IFERROR(VLOOKUP($E1108,BankTbl,4,0),""))</f>
        <v>0</v>
      </c>
      <c r="Y1108" s="27">
        <f>IF($F1108="","",IFERROR(VLOOKUP($F1108,BankTbl,4,0),""))</f>
        <v>0</v>
      </c>
      <c r="Z1108" s="27">
        <f>IF($B1108="","",IF($V1108="PICK",LEFT($N1108,5),IF($V1108="FIXED",$W1108,IF($V1108="CODE",$H1108,""))))</f>
        <v>0</v>
      </c>
    </row>
    <row r="1109" spans="1:26" ht="21" customHeight="1">
      <c r="A1109" s="27">
        <f>IF($B1109="","",COUNTA($B$13:$B1109))</f>
        <v>0</v>
      </c>
      <c r="B1109" s="28"/>
      <c r="C1109" s="28"/>
      <c r="D1109" s="29"/>
      <c r="E1109" s="29"/>
      <c r="F1109" s="29"/>
      <c r="G1109" s="28"/>
      <c r="H1109" s="28"/>
      <c r="I1109" s="30">
        <f>IF($H1109="","",IFERROR(VLOOKUP($H1109,AcctTbl,2,0),"کد ناشناخته"))</f>
        <v>0</v>
      </c>
      <c r="J1109" s="27">
        <f>IF($H1109="","",IFERROR(VLOOKUP($H1109,AcctTbl,3,0),""))</f>
        <v>0</v>
      </c>
      <c r="K1109" s="29"/>
      <c r="L1109" s="28"/>
      <c r="M1109" s="31"/>
      <c r="N1109" s="29"/>
      <c r="O1109" s="32">
        <f>IF($B1109="",0,IF($U1109="IN",N($M1109),0))</f>
        <v>0</v>
      </c>
      <c r="P1109" s="32">
        <f>IF($B1109="",0,IF(OR($U1109="OUT",$U1109="TRF"),N($M1109),0))</f>
        <v>0</v>
      </c>
      <c r="Q1109" s="32">
        <f>IF($B1109="",0,IF(OR($U1109="OUT",$U1109="TRF"),N($M1109),0))</f>
        <v>0</v>
      </c>
      <c r="R1109" s="32">
        <f>IF($B1109="",0,IF($U1109="IN",N($M1109),0))</f>
        <v>0</v>
      </c>
      <c r="S1109" s="33">
        <f>IF($B1109="","",IF($M1109="","⚠ مبلغ",IF($E1109="","⚠ بانک عامل",IF(AND($U1109="TRF",$F1109=""),"⚠ بانک مقصد",IF(AND($V1109&lt;&gt;"NONE",$V1109&lt;&gt;"",$Z1109=""),"⚠ طرف حساب","✓")))))</f>
        <v>0</v>
      </c>
      <c r="T1109" s="29"/>
      <c r="U1109" s="27">
        <f>IFERROR(VLOOKUP($D1109,BankOpTbl,2,0),"")</f>
        <v>0</v>
      </c>
      <c r="V1109" s="27">
        <f>IFERROR(VLOOKUP($D1109,BankOpTbl,3,0),"")</f>
        <v>0</v>
      </c>
      <c r="W1109" s="27">
        <f>IFERROR(VLOOKUP($D1109,BankOpTbl,4,0),"")</f>
        <v>0</v>
      </c>
      <c r="X1109" s="27">
        <f>IF($E1109="","",IFERROR(VLOOKUP($E1109,BankTbl,4,0),""))</f>
        <v>0</v>
      </c>
      <c r="Y1109" s="27">
        <f>IF($F1109="","",IFERROR(VLOOKUP($F1109,BankTbl,4,0),""))</f>
        <v>0</v>
      </c>
      <c r="Z1109" s="27">
        <f>IF($B1109="","",IF($V1109="PICK",LEFT($N1109,5),IF($V1109="FIXED",$W1109,IF($V1109="CODE",$H1109,""))))</f>
        <v>0</v>
      </c>
    </row>
    <row r="1110" spans="1:26" ht="21" customHeight="1">
      <c r="A1110" s="27">
        <f>IF($B1110="","",COUNTA($B$13:$B1110))</f>
        <v>0</v>
      </c>
      <c r="B1110" s="28"/>
      <c r="C1110" s="28"/>
      <c r="D1110" s="29"/>
      <c r="E1110" s="29"/>
      <c r="F1110" s="29"/>
      <c r="G1110" s="28"/>
      <c r="H1110" s="28"/>
      <c r="I1110" s="30">
        <f>IF($H1110="","",IFERROR(VLOOKUP($H1110,AcctTbl,2,0),"کد ناشناخته"))</f>
        <v>0</v>
      </c>
      <c r="J1110" s="27">
        <f>IF($H1110="","",IFERROR(VLOOKUP($H1110,AcctTbl,3,0),""))</f>
        <v>0</v>
      </c>
      <c r="K1110" s="29"/>
      <c r="L1110" s="28"/>
      <c r="M1110" s="31"/>
      <c r="N1110" s="29"/>
      <c r="O1110" s="32">
        <f>IF($B1110="",0,IF($U1110="IN",N($M1110),0))</f>
        <v>0</v>
      </c>
      <c r="P1110" s="32">
        <f>IF($B1110="",0,IF(OR($U1110="OUT",$U1110="TRF"),N($M1110),0))</f>
        <v>0</v>
      </c>
      <c r="Q1110" s="32">
        <f>IF($B1110="",0,IF(OR($U1110="OUT",$U1110="TRF"),N($M1110),0))</f>
        <v>0</v>
      </c>
      <c r="R1110" s="32">
        <f>IF($B1110="",0,IF($U1110="IN",N($M1110),0))</f>
        <v>0</v>
      </c>
      <c r="S1110" s="33">
        <f>IF($B1110="","",IF($M1110="","⚠ مبلغ",IF($E1110="","⚠ بانک عامل",IF(AND($U1110="TRF",$F1110=""),"⚠ بانک مقصد",IF(AND($V1110&lt;&gt;"NONE",$V1110&lt;&gt;"",$Z1110=""),"⚠ طرف حساب","✓")))))</f>
        <v>0</v>
      </c>
      <c r="T1110" s="29"/>
      <c r="U1110" s="27">
        <f>IFERROR(VLOOKUP($D1110,BankOpTbl,2,0),"")</f>
        <v>0</v>
      </c>
      <c r="V1110" s="27">
        <f>IFERROR(VLOOKUP($D1110,BankOpTbl,3,0),"")</f>
        <v>0</v>
      </c>
      <c r="W1110" s="27">
        <f>IFERROR(VLOOKUP($D1110,BankOpTbl,4,0),"")</f>
        <v>0</v>
      </c>
      <c r="X1110" s="27">
        <f>IF($E1110="","",IFERROR(VLOOKUP($E1110,BankTbl,4,0),""))</f>
        <v>0</v>
      </c>
      <c r="Y1110" s="27">
        <f>IF($F1110="","",IFERROR(VLOOKUP($F1110,BankTbl,4,0),""))</f>
        <v>0</v>
      </c>
      <c r="Z1110" s="27">
        <f>IF($B1110="","",IF($V1110="PICK",LEFT($N1110,5),IF($V1110="FIXED",$W1110,IF($V1110="CODE",$H1110,""))))</f>
        <v>0</v>
      </c>
    </row>
    <row r="1111" spans="1:26" ht="21" customHeight="1">
      <c r="A1111" s="27">
        <f>IF($B1111="","",COUNTA($B$13:$B1111))</f>
        <v>0</v>
      </c>
      <c r="B1111" s="28"/>
      <c r="C1111" s="28"/>
      <c r="D1111" s="29"/>
      <c r="E1111" s="29"/>
      <c r="F1111" s="29"/>
      <c r="G1111" s="28"/>
      <c r="H1111" s="28"/>
      <c r="I1111" s="30">
        <f>IF($H1111="","",IFERROR(VLOOKUP($H1111,AcctTbl,2,0),"کد ناشناخته"))</f>
        <v>0</v>
      </c>
      <c r="J1111" s="27">
        <f>IF($H1111="","",IFERROR(VLOOKUP($H1111,AcctTbl,3,0),""))</f>
        <v>0</v>
      </c>
      <c r="K1111" s="29"/>
      <c r="L1111" s="28"/>
      <c r="M1111" s="31"/>
      <c r="N1111" s="29"/>
      <c r="O1111" s="32">
        <f>IF($B1111="",0,IF($U1111="IN",N($M1111),0))</f>
        <v>0</v>
      </c>
      <c r="P1111" s="32">
        <f>IF($B1111="",0,IF(OR($U1111="OUT",$U1111="TRF"),N($M1111),0))</f>
        <v>0</v>
      </c>
      <c r="Q1111" s="32">
        <f>IF($B1111="",0,IF(OR($U1111="OUT",$U1111="TRF"),N($M1111),0))</f>
        <v>0</v>
      </c>
      <c r="R1111" s="32">
        <f>IF($B1111="",0,IF($U1111="IN",N($M1111),0))</f>
        <v>0</v>
      </c>
      <c r="S1111" s="33">
        <f>IF($B1111="","",IF($M1111="","⚠ مبلغ",IF($E1111="","⚠ بانک عامل",IF(AND($U1111="TRF",$F1111=""),"⚠ بانک مقصد",IF(AND($V1111&lt;&gt;"NONE",$V1111&lt;&gt;"",$Z1111=""),"⚠ طرف حساب","✓")))))</f>
        <v>0</v>
      </c>
      <c r="T1111" s="29"/>
      <c r="U1111" s="27">
        <f>IFERROR(VLOOKUP($D1111,BankOpTbl,2,0),"")</f>
        <v>0</v>
      </c>
      <c r="V1111" s="27">
        <f>IFERROR(VLOOKUP($D1111,BankOpTbl,3,0),"")</f>
        <v>0</v>
      </c>
      <c r="W1111" s="27">
        <f>IFERROR(VLOOKUP($D1111,BankOpTbl,4,0),"")</f>
        <v>0</v>
      </c>
      <c r="X1111" s="27">
        <f>IF($E1111="","",IFERROR(VLOOKUP($E1111,BankTbl,4,0),""))</f>
        <v>0</v>
      </c>
      <c r="Y1111" s="27">
        <f>IF($F1111="","",IFERROR(VLOOKUP($F1111,BankTbl,4,0),""))</f>
        <v>0</v>
      </c>
      <c r="Z1111" s="27">
        <f>IF($B1111="","",IF($V1111="PICK",LEFT($N1111,5),IF($V1111="FIXED",$W1111,IF($V1111="CODE",$H1111,""))))</f>
        <v>0</v>
      </c>
    </row>
    <row r="1112" spans="1:26" ht="21" customHeight="1">
      <c r="A1112" s="27">
        <f>IF($B1112="","",COUNTA($B$13:$B1112))</f>
        <v>0</v>
      </c>
      <c r="B1112" s="28"/>
      <c r="C1112" s="28"/>
      <c r="D1112" s="29"/>
      <c r="E1112" s="29"/>
      <c r="F1112" s="29"/>
      <c r="G1112" s="28"/>
      <c r="H1112" s="28"/>
      <c r="I1112" s="30">
        <f>IF($H1112="","",IFERROR(VLOOKUP($H1112,AcctTbl,2,0),"کد ناشناخته"))</f>
        <v>0</v>
      </c>
      <c r="J1112" s="27">
        <f>IF($H1112="","",IFERROR(VLOOKUP($H1112,AcctTbl,3,0),""))</f>
        <v>0</v>
      </c>
      <c r="K1112" s="29"/>
      <c r="L1112" s="28"/>
      <c r="M1112" s="31"/>
      <c r="N1112" s="29"/>
      <c r="O1112" s="32">
        <f>IF($B1112="",0,IF($U1112="IN",N($M1112),0))</f>
        <v>0</v>
      </c>
      <c r="P1112" s="32">
        <f>IF($B1112="",0,IF(OR($U1112="OUT",$U1112="TRF"),N($M1112),0))</f>
        <v>0</v>
      </c>
      <c r="Q1112" s="32">
        <f>IF($B1112="",0,IF(OR($U1112="OUT",$U1112="TRF"),N($M1112),0))</f>
        <v>0</v>
      </c>
      <c r="R1112" s="32">
        <f>IF($B1112="",0,IF($U1112="IN",N($M1112),0))</f>
        <v>0</v>
      </c>
      <c r="S1112" s="33">
        <f>IF($B1112="","",IF($M1112="","⚠ مبلغ",IF($E1112="","⚠ بانک عامل",IF(AND($U1112="TRF",$F1112=""),"⚠ بانک مقصد",IF(AND($V1112&lt;&gt;"NONE",$V1112&lt;&gt;"",$Z1112=""),"⚠ طرف حساب","✓")))))</f>
        <v>0</v>
      </c>
      <c r="T1112" s="29"/>
      <c r="U1112" s="27">
        <f>IFERROR(VLOOKUP($D1112,BankOpTbl,2,0),"")</f>
        <v>0</v>
      </c>
      <c r="V1112" s="27">
        <f>IFERROR(VLOOKUP($D1112,BankOpTbl,3,0),"")</f>
        <v>0</v>
      </c>
      <c r="W1112" s="27">
        <f>IFERROR(VLOOKUP($D1112,BankOpTbl,4,0),"")</f>
        <v>0</v>
      </c>
      <c r="X1112" s="27">
        <f>IF($E1112="","",IFERROR(VLOOKUP($E1112,BankTbl,4,0),""))</f>
        <v>0</v>
      </c>
      <c r="Y1112" s="27">
        <f>IF($F1112="","",IFERROR(VLOOKUP($F1112,BankTbl,4,0),""))</f>
        <v>0</v>
      </c>
      <c r="Z1112" s="27">
        <f>IF($B1112="","",IF($V1112="PICK",LEFT($N1112,5),IF($V1112="FIXED",$W1112,IF($V1112="CODE",$H1112,""))))</f>
        <v>0</v>
      </c>
    </row>
    <row r="1113" spans="1:26" ht="21" customHeight="1">
      <c r="A1113" s="27">
        <f>IF($B1113="","",COUNTA($B$13:$B1113))</f>
        <v>0</v>
      </c>
      <c r="B1113" s="28"/>
      <c r="C1113" s="28"/>
      <c r="D1113" s="29"/>
      <c r="E1113" s="29"/>
      <c r="F1113" s="29"/>
      <c r="G1113" s="28"/>
      <c r="H1113" s="28"/>
      <c r="I1113" s="30">
        <f>IF($H1113="","",IFERROR(VLOOKUP($H1113,AcctTbl,2,0),"کد ناشناخته"))</f>
        <v>0</v>
      </c>
      <c r="J1113" s="27">
        <f>IF($H1113="","",IFERROR(VLOOKUP($H1113,AcctTbl,3,0),""))</f>
        <v>0</v>
      </c>
      <c r="K1113" s="29"/>
      <c r="L1113" s="28"/>
      <c r="M1113" s="31"/>
      <c r="N1113" s="29"/>
      <c r="O1113" s="32">
        <f>IF($B1113="",0,IF($U1113="IN",N($M1113),0))</f>
        <v>0</v>
      </c>
      <c r="P1113" s="32">
        <f>IF($B1113="",0,IF(OR($U1113="OUT",$U1113="TRF"),N($M1113),0))</f>
        <v>0</v>
      </c>
      <c r="Q1113" s="32">
        <f>IF($B1113="",0,IF(OR($U1113="OUT",$U1113="TRF"),N($M1113),0))</f>
        <v>0</v>
      </c>
      <c r="R1113" s="32">
        <f>IF($B1113="",0,IF($U1113="IN",N($M1113),0))</f>
        <v>0</v>
      </c>
      <c r="S1113" s="33">
        <f>IF($B1113="","",IF($M1113="","⚠ مبلغ",IF($E1113="","⚠ بانک عامل",IF(AND($U1113="TRF",$F1113=""),"⚠ بانک مقصد",IF(AND($V1113&lt;&gt;"NONE",$V1113&lt;&gt;"",$Z1113=""),"⚠ طرف حساب","✓")))))</f>
        <v>0</v>
      </c>
      <c r="T1113" s="29"/>
      <c r="U1113" s="27">
        <f>IFERROR(VLOOKUP($D1113,BankOpTbl,2,0),"")</f>
        <v>0</v>
      </c>
      <c r="V1113" s="27">
        <f>IFERROR(VLOOKUP($D1113,BankOpTbl,3,0),"")</f>
        <v>0</v>
      </c>
      <c r="W1113" s="27">
        <f>IFERROR(VLOOKUP($D1113,BankOpTbl,4,0),"")</f>
        <v>0</v>
      </c>
      <c r="X1113" s="27">
        <f>IF($E1113="","",IFERROR(VLOOKUP($E1113,BankTbl,4,0),""))</f>
        <v>0</v>
      </c>
      <c r="Y1113" s="27">
        <f>IF($F1113="","",IFERROR(VLOOKUP($F1113,BankTbl,4,0),""))</f>
        <v>0</v>
      </c>
      <c r="Z1113" s="27">
        <f>IF($B1113="","",IF($V1113="PICK",LEFT($N1113,5),IF($V1113="FIXED",$W1113,IF($V1113="CODE",$H1113,""))))</f>
        <v>0</v>
      </c>
    </row>
    <row r="1114" spans="1:26" ht="21" customHeight="1">
      <c r="A1114" s="27">
        <f>IF($B1114="","",COUNTA($B$13:$B1114))</f>
        <v>0</v>
      </c>
      <c r="B1114" s="28"/>
      <c r="C1114" s="28"/>
      <c r="D1114" s="29"/>
      <c r="E1114" s="29"/>
      <c r="F1114" s="29"/>
      <c r="G1114" s="28"/>
      <c r="H1114" s="28"/>
      <c r="I1114" s="30">
        <f>IF($H1114="","",IFERROR(VLOOKUP($H1114,AcctTbl,2,0),"کد ناشناخته"))</f>
        <v>0</v>
      </c>
      <c r="J1114" s="27">
        <f>IF($H1114="","",IFERROR(VLOOKUP($H1114,AcctTbl,3,0),""))</f>
        <v>0</v>
      </c>
      <c r="K1114" s="29"/>
      <c r="L1114" s="28"/>
      <c r="M1114" s="31"/>
      <c r="N1114" s="29"/>
      <c r="O1114" s="32">
        <f>IF($B1114="",0,IF($U1114="IN",N($M1114),0))</f>
        <v>0</v>
      </c>
      <c r="P1114" s="32">
        <f>IF($B1114="",0,IF(OR($U1114="OUT",$U1114="TRF"),N($M1114),0))</f>
        <v>0</v>
      </c>
      <c r="Q1114" s="32">
        <f>IF($B1114="",0,IF(OR($U1114="OUT",$U1114="TRF"),N($M1114),0))</f>
        <v>0</v>
      </c>
      <c r="R1114" s="32">
        <f>IF($B1114="",0,IF($U1114="IN",N($M1114),0))</f>
        <v>0</v>
      </c>
      <c r="S1114" s="33">
        <f>IF($B1114="","",IF($M1114="","⚠ مبلغ",IF($E1114="","⚠ بانک عامل",IF(AND($U1114="TRF",$F1114=""),"⚠ بانک مقصد",IF(AND($V1114&lt;&gt;"NONE",$V1114&lt;&gt;"",$Z1114=""),"⚠ طرف حساب","✓")))))</f>
        <v>0</v>
      </c>
      <c r="T1114" s="29"/>
      <c r="U1114" s="27">
        <f>IFERROR(VLOOKUP($D1114,BankOpTbl,2,0),"")</f>
        <v>0</v>
      </c>
      <c r="V1114" s="27">
        <f>IFERROR(VLOOKUP($D1114,BankOpTbl,3,0),"")</f>
        <v>0</v>
      </c>
      <c r="W1114" s="27">
        <f>IFERROR(VLOOKUP($D1114,BankOpTbl,4,0),"")</f>
        <v>0</v>
      </c>
      <c r="X1114" s="27">
        <f>IF($E1114="","",IFERROR(VLOOKUP($E1114,BankTbl,4,0),""))</f>
        <v>0</v>
      </c>
      <c r="Y1114" s="27">
        <f>IF($F1114="","",IFERROR(VLOOKUP($F1114,BankTbl,4,0),""))</f>
        <v>0</v>
      </c>
      <c r="Z1114" s="27">
        <f>IF($B1114="","",IF($V1114="PICK",LEFT($N1114,5),IF($V1114="FIXED",$W1114,IF($V1114="CODE",$H1114,""))))</f>
        <v>0</v>
      </c>
    </row>
    <row r="1115" spans="1:26" ht="21" customHeight="1">
      <c r="A1115" s="27">
        <f>IF($B1115="","",COUNTA($B$13:$B1115))</f>
        <v>0</v>
      </c>
      <c r="B1115" s="28"/>
      <c r="C1115" s="28"/>
      <c r="D1115" s="29"/>
      <c r="E1115" s="29"/>
      <c r="F1115" s="29"/>
      <c r="G1115" s="28"/>
      <c r="H1115" s="28"/>
      <c r="I1115" s="30">
        <f>IF($H1115="","",IFERROR(VLOOKUP($H1115,AcctTbl,2,0),"کد ناشناخته"))</f>
        <v>0</v>
      </c>
      <c r="J1115" s="27">
        <f>IF($H1115="","",IFERROR(VLOOKUP($H1115,AcctTbl,3,0),""))</f>
        <v>0</v>
      </c>
      <c r="K1115" s="29"/>
      <c r="L1115" s="28"/>
      <c r="M1115" s="31"/>
      <c r="N1115" s="29"/>
      <c r="O1115" s="32">
        <f>IF($B1115="",0,IF($U1115="IN",N($M1115),0))</f>
        <v>0</v>
      </c>
      <c r="P1115" s="32">
        <f>IF($B1115="",0,IF(OR($U1115="OUT",$U1115="TRF"),N($M1115),0))</f>
        <v>0</v>
      </c>
      <c r="Q1115" s="32">
        <f>IF($B1115="",0,IF(OR($U1115="OUT",$U1115="TRF"),N($M1115),0))</f>
        <v>0</v>
      </c>
      <c r="R1115" s="32">
        <f>IF($B1115="",0,IF($U1115="IN",N($M1115),0))</f>
        <v>0</v>
      </c>
      <c r="S1115" s="33">
        <f>IF($B1115="","",IF($M1115="","⚠ مبلغ",IF($E1115="","⚠ بانک عامل",IF(AND($U1115="TRF",$F1115=""),"⚠ بانک مقصد",IF(AND($V1115&lt;&gt;"NONE",$V1115&lt;&gt;"",$Z1115=""),"⚠ طرف حساب","✓")))))</f>
        <v>0</v>
      </c>
      <c r="T1115" s="29"/>
      <c r="U1115" s="27">
        <f>IFERROR(VLOOKUP($D1115,BankOpTbl,2,0),"")</f>
        <v>0</v>
      </c>
      <c r="V1115" s="27">
        <f>IFERROR(VLOOKUP($D1115,BankOpTbl,3,0),"")</f>
        <v>0</v>
      </c>
      <c r="W1115" s="27">
        <f>IFERROR(VLOOKUP($D1115,BankOpTbl,4,0),"")</f>
        <v>0</v>
      </c>
      <c r="X1115" s="27">
        <f>IF($E1115="","",IFERROR(VLOOKUP($E1115,BankTbl,4,0),""))</f>
        <v>0</v>
      </c>
      <c r="Y1115" s="27">
        <f>IF($F1115="","",IFERROR(VLOOKUP($F1115,BankTbl,4,0),""))</f>
        <v>0</v>
      </c>
      <c r="Z1115" s="27">
        <f>IF($B1115="","",IF($V1115="PICK",LEFT($N1115,5),IF($V1115="FIXED",$W1115,IF($V1115="CODE",$H1115,""))))</f>
        <v>0</v>
      </c>
    </row>
    <row r="1116" spans="1:26" ht="21" customHeight="1">
      <c r="A1116" s="27">
        <f>IF($B1116="","",COUNTA($B$13:$B1116))</f>
        <v>0</v>
      </c>
      <c r="B1116" s="28"/>
      <c r="C1116" s="28"/>
      <c r="D1116" s="29"/>
      <c r="E1116" s="29"/>
      <c r="F1116" s="29"/>
      <c r="G1116" s="28"/>
      <c r="H1116" s="28"/>
      <c r="I1116" s="30">
        <f>IF($H1116="","",IFERROR(VLOOKUP($H1116,AcctTbl,2,0),"کد ناشناخته"))</f>
        <v>0</v>
      </c>
      <c r="J1116" s="27">
        <f>IF($H1116="","",IFERROR(VLOOKUP($H1116,AcctTbl,3,0),""))</f>
        <v>0</v>
      </c>
      <c r="K1116" s="29"/>
      <c r="L1116" s="28"/>
      <c r="M1116" s="31"/>
      <c r="N1116" s="29"/>
      <c r="O1116" s="32">
        <f>IF($B1116="",0,IF($U1116="IN",N($M1116),0))</f>
        <v>0</v>
      </c>
      <c r="P1116" s="32">
        <f>IF($B1116="",0,IF(OR($U1116="OUT",$U1116="TRF"),N($M1116),0))</f>
        <v>0</v>
      </c>
      <c r="Q1116" s="32">
        <f>IF($B1116="",0,IF(OR($U1116="OUT",$U1116="TRF"),N($M1116),0))</f>
        <v>0</v>
      </c>
      <c r="R1116" s="32">
        <f>IF($B1116="",0,IF($U1116="IN",N($M1116),0))</f>
        <v>0</v>
      </c>
      <c r="S1116" s="33">
        <f>IF($B1116="","",IF($M1116="","⚠ مبلغ",IF($E1116="","⚠ بانک عامل",IF(AND($U1116="TRF",$F1116=""),"⚠ بانک مقصد",IF(AND($V1116&lt;&gt;"NONE",$V1116&lt;&gt;"",$Z1116=""),"⚠ طرف حساب","✓")))))</f>
        <v>0</v>
      </c>
      <c r="T1116" s="29"/>
      <c r="U1116" s="27">
        <f>IFERROR(VLOOKUP($D1116,BankOpTbl,2,0),"")</f>
        <v>0</v>
      </c>
      <c r="V1116" s="27">
        <f>IFERROR(VLOOKUP($D1116,BankOpTbl,3,0),"")</f>
        <v>0</v>
      </c>
      <c r="W1116" s="27">
        <f>IFERROR(VLOOKUP($D1116,BankOpTbl,4,0),"")</f>
        <v>0</v>
      </c>
      <c r="X1116" s="27">
        <f>IF($E1116="","",IFERROR(VLOOKUP($E1116,BankTbl,4,0),""))</f>
        <v>0</v>
      </c>
      <c r="Y1116" s="27">
        <f>IF($F1116="","",IFERROR(VLOOKUP($F1116,BankTbl,4,0),""))</f>
        <v>0</v>
      </c>
      <c r="Z1116" s="27">
        <f>IF($B1116="","",IF($V1116="PICK",LEFT($N1116,5),IF($V1116="FIXED",$W1116,IF($V1116="CODE",$H1116,""))))</f>
        <v>0</v>
      </c>
    </row>
    <row r="1117" spans="1:26" ht="21" customHeight="1">
      <c r="A1117" s="27">
        <f>IF($B1117="","",COUNTA($B$13:$B1117))</f>
        <v>0</v>
      </c>
      <c r="B1117" s="28"/>
      <c r="C1117" s="28"/>
      <c r="D1117" s="29"/>
      <c r="E1117" s="29"/>
      <c r="F1117" s="29"/>
      <c r="G1117" s="28"/>
      <c r="H1117" s="28"/>
      <c r="I1117" s="30">
        <f>IF($H1117="","",IFERROR(VLOOKUP($H1117,AcctTbl,2,0),"کد ناشناخته"))</f>
        <v>0</v>
      </c>
      <c r="J1117" s="27">
        <f>IF($H1117="","",IFERROR(VLOOKUP($H1117,AcctTbl,3,0),""))</f>
        <v>0</v>
      </c>
      <c r="K1117" s="29"/>
      <c r="L1117" s="28"/>
      <c r="M1117" s="31"/>
      <c r="N1117" s="29"/>
      <c r="O1117" s="32">
        <f>IF($B1117="",0,IF($U1117="IN",N($M1117),0))</f>
        <v>0</v>
      </c>
      <c r="P1117" s="32">
        <f>IF($B1117="",0,IF(OR($U1117="OUT",$U1117="TRF"),N($M1117),0))</f>
        <v>0</v>
      </c>
      <c r="Q1117" s="32">
        <f>IF($B1117="",0,IF(OR($U1117="OUT",$U1117="TRF"),N($M1117),0))</f>
        <v>0</v>
      </c>
      <c r="R1117" s="32">
        <f>IF($B1117="",0,IF($U1117="IN",N($M1117),0))</f>
        <v>0</v>
      </c>
      <c r="S1117" s="33">
        <f>IF($B1117="","",IF($M1117="","⚠ مبلغ",IF($E1117="","⚠ بانک عامل",IF(AND($U1117="TRF",$F1117=""),"⚠ بانک مقصد",IF(AND($V1117&lt;&gt;"NONE",$V1117&lt;&gt;"",$Z1117=""),"⚠ طرف حساب","✓")))))</f>
        <v>0</v>
      </c>
      <c r="T1117" s="29"/>
      <c r="U1117" s="27">
        <f>IFERROR(VLOOKUP($D1117,BankOpTbl,2,0),"")</f>
        <v>0</v>
      </c>
      <c r="V1117" s="27">
        <f>IFERROR(VLOOKUP($D1117,BankOpTbl,3,0),"")</f>
        <v>0</v>
      </c>
      <c r="W1117" s="27">
        <f>IFERROR(VLOOKUP($D1117,BankOpTbl,4,0),"")</f>
        <v>0</v>
      </c>
      <c r="X1117" s="27">
        <f>IF($E1117="","",IFERROR(VLOOKUP($E1117,BankTbl,4,0),""))</f>
        <v>0</v>
      </c>
      <c r="Y1117" s="27">
        <f>IF($F1117="","",IFERROR(VLOOKUP($F1117,BankTbl,4,0),""))</f>
        <v>0</v>
      </c>
      <c r="Z1117" s="27">
        <f>IF($B1117="","",IF($V1117="PICK",LEFT($N1117,5),IF($V1117="FIXED",$W1117,IF($V1117="CODE",$H1117,""))))</f>
        <v>0</v>
      </c>
    </row>
    <row r="1118" spans="1:26" ht="21" customHeight="1">
      <c r="A1118" s="27">
        <f>IF($B1118="","",COUNTA($B$13:$B1118))</f>
        <v>0</v>
      </c>
      <c r="B1118" s="28"/>
      <c r="C1118" s="28"/>
      <c r="D1118" s="29"/>
      <c r="E1118" s="29"/>
      <c r="F1118" s="29"/>
      <c r="G1118" s="28"/>
      <c r="H1118" s="28"/>
      <c r="I1118" s="30">
        <f>IF($H1118="","",IFERROR(VLOOKUP($H1118,AcctTbl,2,0),"کد ناشناخته"))</f>
        <v>0</v>
      </c>
      <c r="J1118" s="27">
        <f>IF($H1118="","",IFERROR(VLOOKUP($H1118,AcctTbl,3,0),""))</f>
        <v>0</v>
      </c>
      <c r="K1118" s="29"/>
      <c r="L1118" s="28"/>
      <c r="M1118" s="31"/>
      <c r="N1118" s="29"/>
      <c r="O1118" s="32">
        <f>IF($B1118="",0,IF($U1118="IN",N($M1118),0))</f>
        <v>0</v>
      </c>
      <c r="P1118" s="32">
        <f>IF($B1118="",0,IF(OR($U1118="OUT",$U1118="TRF"),N($M1118),0))</f>
        <v>0</v>
      </c>
      <c r="Q1118" s="32">
        <f>IF($B1118="",0,IF(OR($U1118="OUT",$U1118="TRF"),N($M1118),0))</f>
        <v>0</v>
      </c>
      <c r="R1118" s="32">
        <f>IF($B1118="",0,IF($U1118="IN",N($M1118),0))</f>
        <v>0</v>
      </c>
      <c r="S1118" s="33">
        <f>IF($B1118="","",IF($M1118="","⚠ مبلغ",IF($E1118="","⚠ بانک عامل",IF(AND($U1118="TRF",$F1118=""),"⚠ بانک مقصد",IF(AND($V1118&lt;&gt;"NONE",$V1118&lt;&gt;"",$Z1118=""),"⚠ طرف حساب","✓")))))</f>
        <v>0</v>
      </c>
      <c r="T1118" s="29"/>
      <c r="U1118" s="27">
        <f>IFERROR(VLOOKUP($D1118,BankOpTbl,2,0),"")</f>
        <v>0</v>
      </c>
      <c r="V1118" s="27">
        <f>IFERROR(VLOOKUP($D1118,BankOpTbl,3,0),"")</f>
        <v>0</v>
      </c>
      <c r="W1118" s="27">
        <f>IFERROR(VLOOKUP($D1118,BankOpTbl,4,0),"")</f>
        <v>0</v>
      </c>
      <c r="X1118" s="27">
        <f>IF($E1118="","",IFERROR(VLOOKUP($E1118,BankTbl,4,0),""))</f>
        <v>0</v>
      </c>
      <c r="Y1118" s="27">
        <f>IF($F1118="","",IFERROR(VLOOKUP($F1118,BankTbl,4,0),""))</f>
        <v>0</v>
      </c>
      <c r="Z1118" s="27">
        <f>IF($B1118="","",IF($V1118="PICK",LEFT($N1118,5),IF($V1118="FIXED",$W1118,IF($V1118="CODE",$H1118,""))))</f>
        <v>0</v>
      </c>
    </row>
    <row r="1119" spans="1:26" ht="21" customHeight="1">
      <c r="A1119" s="27">
        <f>IF($B1119="","",COUNTA($B$13:$B1119))</f>
        <v>0</v>
      </c>
      <c r="B1119" s="28"/>
      <c r="C1119" s="28"/>
      <c r="D1119" s="29"/>
      <c r="E1119" s="29"/>
      <c r="F1119" s="29"/>
      <c r="G1119" s="28"/>
      <c r="H1119" s="28"/>
      <c r="I1119" s="30">
        <f>IF($H1119="","",IFERROR(VLOOKUP($H1119,AcctTbl,2,0),"کد ناشناخته"))</f>
        <v>0</v>
      </c>
      <c r="J1119" s="27">
        <f>IF($H1119="","",IFERROR(VLOOKUP($H1119,AcctTbl,3,0),""))</f>
        <v>0</v>
      </c>
      <c r="K1119" s="29"/>
      <c r="L1119" s="28"/>
      <c r="M1119" s="31"/>
      <c r="N1119" s="29"/>
      <c r="O1119" s="32">
        <f>IF($B1119="",0,IF($U1119="IN",N($M1119),0))</f>
        <v>0</v>
      </c>
      <c r="P1119" s="32">
        <f>IF($B1119="",0,IF(OR($U1119="OUT",$U1119="TRF"),N($M1119),0))</f>
        <v>0</v>
      </c>
      <c r="Q1119" s="32">
        <f>IF($B1119="",0,IF(OR($U1119="OUT",$U1119="TRF"),N($M1119),0))</f>
        <v>0</v>
      </c>
      <c r="R1119" s="32">
        <f>IF($B1119="",0,IF($U1119="IN",N($M1119),0))</f>
        <v>0</v>
      </c>
      <c r="S1119" s="33">
        <f>IF($B1119="","",IF($M1119="","⚠ مبلغ",IF($E1119="","⚠ بانک عامل",IF(AND($U1119="TRF",$F1119=""),"⚠ بانک مقصد",IF(AND($V1119&lt;&gt;"NONE",$V1119&lt;&gt;"",$Z1119=""),"⚠ طرف حساب","✓")))))</f>
        <v>0</v>
      </c>
      <c r="T1119" s="29"/>
      <c r="U1119" s="27">
        <f>IFERROR(VLOOKUP($D1119,BankOpTbl,2,0),"")</f>
        <v>0</v>
      </c>
      <c r="V1119" s="27">
        <f>IFERROR(VLOOKUP($D1119,BankOpTbl,3,0),"")</f>
        <v>0</v>
      </c>
      <c r="W1119" s="27">
        <f>IFERROR(VLOOKUP($D1119,BankOpTbl,4,0),"")</f>
        <v>0</v>
      </c>
      <c r="X1119" s="27">
        <f>IF($E1119="","",IFERROR(VLOOKUP($E1119,BankTbl,4,0),""))</f>
        <v>0</v>
      </c>
      <c r="Y1119" s="27">
        <f>IF($F1119="","",IFERROR(VLOOKUP($F1119,BankTbl,4,0),""))</f>
        <v>0</v>
      </c>
      <c r="Z1119" s="27">
        <f>IF($B1119="","",IF($V1119="PICK",LEFT($N1119,5),IF($V1119="FIXED",$W1119,IF($V1119="CODE",$H1119,""))))</f>
        <v>0</v>
      </c>
    </row>
    <row r="1120" spans="1:26" ht="21" customHeight="1">
      <c r="A1120" s="27">
        <f>IF($B1120="","",COUNTA($B$13:$B1120))</f>
        <v>0</v>
      </c>
      <c r="B1120" s="28"/>
      <c r="C1120" s="28"/>
      <c r="D1120" s="29"/>
      <c r="E1120" s="29"/>
      <c r="F1120" s="29"/>
      <c r="G1120" s="28"/>
      <c r="H1120" s="28"/>
      <c r="I1120" s="30">
        <f>IF($H1120="","",IFERROR(VLOOKUP($H1120,AcctTbl,2,0),"کد ناشناخته"))</f>
        <v>0</v>
      </c>
      <c r="J1120" s="27">
        <f>IF($H1120="","",IFERROR(VLOOKUP($H1120,AcctTbl,3,0),""))</f>
        <v>0</v>
      </c>
      <c r="K1120" s="29"/>
      <c r="L1120" s="28"/>
      <c r="M1120" s="31"/>
      <c r="N1120" s="29"/>
      <c r="O1120" s="32">
        <f>IF($B1120="",0,IF($U1120="IN",N($M1120),0))</f>
        <v>0</v>
      </c>
      <c r="P1120" s="32">
        <f>IF($B1120="",0,IF(OR($U1120="OUT",$U1120="TRF"),N($M1120),0))</f>
        <v>0</v>
      </c>
      <c r="Q1120" s="32">
        <f>IF($B1120="",0,IF(OR($U1120="OUT",$U1120="TRF"),N($M1120),0))</f>
        <v>0</v>
      </c>
      <c r="R1120" s="32">
        <f>IF($B1120="",0,IF($U1120="IN",N($M1120),0))</f>
        <v>0</v>
      </c>
      <c r="S1120" s="33">
        <f>IF($B1120="","",IF($M1120="","⚠ مبلغ",IF($E1120="","⚠ بانک عامل",IF(AND($U1120="TRF",$F1120=""),"⚠ بانک مقصد",IF(AND($V1120&lt;&gt;"NONE",$V1120&lt;&gt;"",$Z1120=""),"⚠ طرف حساب","✓")))))</f>
        <v>0</v>
      </c>
      <c r="T1120" s="29"/>
      <c r="U1120" s="27">
        <f>IFERROR(VLOOKUP($D1120,BankOpTbl,2,0),"")</f>
        <v>0</v>
      </c>
      <c r="V1120" s="27">
        <f>IFERROR(VLOOKUP($D1120,BankOpTbl,3,0),"")</f>
        <v>0</v>
      </c>
      <c r="W1120" s="27">
        <f>IFERROR(VLOOKUP($D1120,BankOpTbl,4,0),"")</f>
        <v>0</v>
      </c>
      <c r="X1120" s="27">
        <f>IF($E1120="","",IFERROR(VLOOKUP($E1120,BankTbl,4,0),""))</f>
        <v>0</v>
      </c>
      <c r="Y1120" s="27">
        <f>IF($F1120="","",IFERROR(VLOOKUP($F1120,BankTbl,4,0),""))</f>
        <v>0</v>
      </c>
      <c r="Z1120" s="27">
        <f>IF($B1120="","",IF($V1120="PICK",LEFT($N1120,5),IF($V1120="FIXED",$W1120,IF($V1120="CODE",$H1120,""))))</f>
        <v>0</v>
      </c>
    </row>
    <row r="1121" spans="1:26" ht="21" customHeight="1">
      <c r="A1121" s="27">
        <f>IF($B1121="","",COUNTA($B$13:$B1121))</f>
        <v>0</v>
      </c>
      <c r="B1121" s="28"/>
      <c r="C1121" s="28"/>
      <c r="D1121" s="29"/>
      <c r="E1121" s="29"/>
      <c r="F1121" s="29"/>
      <c r="G1121" s="28"/>
      <c r="H1121" s="28"/>
      <c r="I1121" s="30">
        <f>IF($H1121="","",IFERROR(VLOOKUP($H1121,AcctTbl,2,0),"کد ناشناخته"))</f>
        <v>0</v>
      </c>
      <c r="J1121" s="27">
        <f>IF($H1121="","",IFERROR(VLOOKUP($H1121,AcctTbl,3,0),""))</f>
        <v>0</v>
      </c>
      <c r="K1121" s="29"/>
      <c r="L1121" s="28"/>
      <c r="M1121" s="31"/>
      <c r="N1121" s="29"/>
      <c r="O1121" s="32">
        <f>IF($B1121="",0,IF($U1121="IN",N($M1121),0))</f>
        <v>0</v>
      </c>
      <c r="P1121" s="32">
        <f>IF($B1121="",0,IF(OR($U1121="OUT",$U1121="TRF"),N($M1121),0))</f>
        <v>0</v>
      </c>
      <c r="Q1121" s="32">
        <f>IF($B1121="",0,IF(OR($U1121="OUT",$U1121="TRF"),N($M1121),0))</f>
        <v>0</v>
      </c>
      <c r="R1121" s="32">
        <f>IF($B1121="",0,IF($U1121="IN",N($M1121),0))</f>
        <v>0</v>
      </c>
      <c r="S1121" s="33">
        <f>IF($B1121="","",IF($M1121="","⚠ مبلغ",IF($E1121="","⚠ بانک عامل",IF(AND($U1121="TRF",$F1121=""),"⚠ بانک مقصد",IF(AND($V1121&lt;&gt;"NONE",$V1121&lt;&gt;"",$Z1121=""),"⚠ طرف حساب","✓")))))</f>
        <v>0</v>
      </c>
      <c r="T1121" s="29"/>
      <c r="U1121" s="27">
        <f>IFERROR(VLOOKUP($D1121,BankOpTbl,2,0),"")</f>
        <v>0</v>
      </c>
      <c r="V1121" s="27">
        <f>IFERROR(VLOOKUP($D1121,BankOpTbl,3,0),"")</f>
        <v>0</v>
      </c>
      <c r="W1121" s="27">
        <f>IFERROR(VLOOKUP($D1121,BankOpTbl,4,0),"")</f>
        <v>0</v>
      </c>
      <c r="X1121" s="27">
        <f>IF($E1121="","",IFERROR(VLOOKUP($E1121,BankTbl,4,0),""))</f>
        <v>0</v>
      </c>
      <c r="Y1121" s="27">
        <f>IF($F1121="","",IFERROR(VLOOKUP($F1121,BankTbl,4,0),""))</f>
        <v>0</v>
      </c>
      <c r="Z1121" s="27">
        <f>IF($B1121="","",IF($V1121="PICK",LEFT($N1121,5),IF($V1121="FIXED",$W1121,IF($V1121="CODE",$H1121,""))))</f>
        <v>0</v>
      </c>
    </row>
    <row r="1122" spans="1:26" ht="21" customHeight="1">
      <c r="A1122" s="27">
        <f>IF($B1122="","",COUNTA($B$13:$B1122))</f>
        <v>0</v>
      </c>
      <c r="B1122" s="28"/>
      <c r="C1122" s="28"/>
      <c r="D1122" s="29"/>
      <c r="E1122" s="29"/>
      <c r="F1122" s="29"/>
      <c r="G1122" s="28"/>
      <c r="H1122" s="28"/>
      <c r="I1122" s="30">
        <f>IF($H1122="","",IFERROR(VLOOKUP($H1122,AcctTbl,2,0),"کد ناشناخته"))</f>
        <v>0</v>
      </c>
      <c r="J1122" s="27">
        <f>IF($H1122="","",IFERROR(VLOOKUP($H1122,AcctTbl,3,0),""))</f>
        <v>0</v>
      </c>
      <c r="K1122" s="29"/>
      <c r="L1122" s="28"/>
      <c r="M1122" s="31"/>
      <c r="N1122" s="29"/>
      <c r="O1122" s="32">
        <f>IF($B1122="",0,IF($U1122="IN",N($M1122),0))</f>
        <v>0</v>
      </c>
      <c r="P1122" s="32">
        <f>IF($B1122="",0,IF(OR($U1122="OUT",$U1122="TRF"),N($M1122),0))</f>
        <v>0</v>
      </c>
      <c r="Q1122" s="32">
        <f>IF($B1122="",0,IF(OR($U1122="OUT",$U1122="TRF"),N($M1122),0))</f>
        <v>0</v>
      </c>
      <c r="R1122" s="32">
        <f>IF($B1122="",0,IF($U1122="IN",N($M1122),0))</f>
        <v>0</v>
      </c>
      <c r="S1122" s="33">
        <f>IF($B1122="","",IF($M1122="","⚠ مبلغ",IF($E1122="","⚠ بانک عامل",IF(AND($U1122="TRF",$F1122=""),"⚠ بانک مقصد",IF(AND($V1122&lt;&gt;"NONE",$V1122&lt;&gt;"",$Z1122=""),"⚠ طرف حساب","✓")))))</f>
        <v>0</v>
      </c>
      <c r="T1122" s="29"/>
      <c r="U1122" s="27">
        <f>IFERROR(VLOOKUP($D1122,BankOpTbl,2,0),"")</f>
        <v>0</v>
      </c>
      <c r="V1122" s="27">
        <f>IFERROR(VLOOKUP($D1122,BankOpTbl,3,0),"")</f>
        <v>0</v>
      </c>
      <c r="W1122" s="27">
        <f>IFERROR(VLOOKUP($D1122,BankOpTbl,4,0),"")</f>
        <v>0</v>
      </c>
      <c r="X1122" s="27">
        <f>IF($E1122="","",IFERROR(VLOOKUP($E1122,BankTbl,4,0),""))</f>
        <v>0</v>
      </c>
      <c r="Y1122" s="27">
        <f>IF($F1122="","",IFERROR(VLOOKUP($F1122,BankTbl,4,0),""))</f>
        <v>0</v>
      </c>
      <c r="Z1122" s="27">
        <f>IF($B1122="","",IF($V1122="PICK",LEFT($N1122,5),IF($V1122="FIXED",$W1122,IF($V1122="CODE",$H1122,""))))</f>
        <v>0</v>
      </c>
    </row>
    <row r="1123" spans="1:26" ht="21" customHeight="1">
      <c r="A1123" s="27">
        <f>IF($B1123="","",COUNTA($B$13:$B1123))</f>
        <v>0</v>
      </c>
      <c r="B1123" s="28"/>
      <c r="C1123" s="28"/>
      <c r="D1123" s="29"/>
      <c r="E1123" s="29"/>
      <c r="F1123" s="29"/>
      <c r="G1123" s="28"/>
      <c r="H1123" s="28"/>
      <c r="I1123" s="30">
        <f>IF($H1123="","",IFERROR(VLOOKUP($H1123,AcctTbl,2,0),"کد ناشناخته"))</f>
        <v>0</v>
      </c>
      <c r="J1123" s="27">
        <f>IF($H1123="","",IFERROR(VLOOKUP($H1123,AcctTbl,3,0),""))</f>
        <v>0</v>
      </c>
      <c r="K1123" s="29"/>
      <c r="L1123" s="28"/>
      <c r="M1123" s="31"/>
      <c r="N1123" s="29"/>
      <c r="O1123" s="32">
        <f>IF($B1123="",0,IF($U1123="IN",N($M1123),0))</f>
        <v>0</v>
      </c>
      <c r="P1123" s="32">
        <f>IF($B1123="",0,IF(OR($U1123="OUT",$U1123="TRF"),N($M1123),0))</f>
        <v>0</v>
      </c>
      <c r="Q1123" s="32">
        <f>IF($B1123="",0,IF(OR($U1123="OUT",$U1123="TRF"),N($M1123),0))</f>
        <v>0</v>
      </c>
      <c r="R1123" s="32">
        <f>IF($B1123="",0,IF($U1123="IN",N($M1123),0))</f>
        <v>0</v>
      </c>
      <c r="S1123" s="33">
        <f>IF($B1123="","",IF($M1123="","⚠ مبلغ",IF($E1123="","⚠ بانک عامل",IF(AND($U1123="TRF",$F1123=""),"⚠ بانک مقصد",IF(AND($V1123&lt;&gt;"NONE",$V1123&lt;&gt;"",$Z1123=""),"⚠ طرف حساب","✓")))))</f>
        <v>0</v>
      </c>
      <c r="T1123" s="29"/>
      <c r="U1123" s="27">
        <f>IFERROR(VLOOKUP($D1123,BankOpTbl,2,0),"")</f>
        <v>0</v>
      </c>
      <c r="V1123" s="27">
        <f>IFERROR(VLOOKUP($D1123,BankOpTbl,3,0),"")</f>
        <v>0</v>
      </c>
      <c r="W1123" s="27">
        <f>IFERROR(VLOOKUP($D1123,BankOpTbl,4,0),"")</f>
        <v>0</v>
      </c>
      <c r="X1123" s="27">
        <f>IF($E1123="","",IFERROR(VLOOKUP($E1123,BankTbl,4,0),""))</f>
        <v>0</v>
      </c>
      <c r="Y1123" s="27">
        <f>IF($F1123="","",IFERROR(VLOOKUP($F1123,BankTbl,4,0),""))</f>
        <v>0</v>
      </c>
      <c r="Z1123" s="27">
        <f>IF($B1123="","",IF($V1123="PICK",LEFT($N1123,5),IF($V1123="FIXED",$W1123,IF($V1123="CODE",$H1123,""))))</f>
        <v>0</v>
      </c>
    </row>
    <row r="1124" spans="1:26" ht="21" customHeight="1">
      <c r="A1124" s="27">
        <f>IF($B1124="","",COUNTA($B$13:$B1124))</f>
        <v>0</v>
      </c>
      <c r="B1124" s="28"/>
      <c r="C1124" s="28"/>
      <c r="D1124" s="29"/>
      <c r="E1124" s="29"/>
      <c r="F1124" s="29"/>
      <c r="G1124" s="28"/>
      <c r="H1124" s="28"/>
      <c r="I1124" s="30">
        <f>IF($H1124="","",IFERROR(VLOOKUP($H1124,AcctTbl,2,0),"کد ناشناخته"))</f>
        <v>0</v>
      </c>
      <c r="J1124" s="27">
        <f>IF($H1124="","",IFERROR(VLOOKUP($H1124,AcctTbl,3,0),""))</f>
        <v>0</v>
      </c>
      <c r="K1124" s="29"/>
      <c r="L1124" s="28"/>
      <c r="M1124" s="31"/>
      <c r="N1124" s="29"/>
      <c r="O1124" s="32">
        <f>IF($B1124="",0,IF($U1124="IN",N($M1124),0))</f>
        <v>0</v>
      </c>
      <c r="P1124" s="32">
        <f>IF($B1124="",0,IF(OR($U1124="OUT",$U1124="TRF"),N($M1124),0))</f>
        <v>0</v>
      </c>
      <c r="Q1124" s="32">
        <f>IF($B1124="",0,IF(OR($U1124="OUT",$U1124="TRF"),N($M1124),0))</f>
        <v>0</v>
      </c>
      <c r="R1124" s="32">
        <f>IF($B1124="",0,IF($U1124="IN",N($M1124),0))</f>
        <v>0</v>
      </c>
      <c r="S1124" s="33">
        <f>IF($B1124="","",IF($M1124="","⚠ مبلغ",IF($E1124="","⚠ بانک عامل",IF(AND($U1124="TRF",$F1124=""),"⚠ بانک مقصد",IF(AND($V1124&lt;&gt;"NONE",$V1124&lt;&gt;"",$Z1124=""),"⚠ طرف حساب","✓")))))</f>
        <v>0</v>
      </c>
      <c r="T1124" s="29"/>
      <c r="U1124" s="27">
        <f>IFERROR(VLOOKUP($D1124,BankOpTbl,2,0),"")</f>
        <v>0</v>
      </c>
      <c r="V1124" s="27">
        <f>IFERROR(VLOOKUP($D1124,BankOpTbl,3,0),"")</f>
        <v>0</v>
      </c>
      <c r="W1124" s="27">
        <f>IFERROR(VLOOKUP($D1124,BankOpTbl,4,0),"")</f>
        <v>0</v>
      </c>
      <c r="X1124" s="27">
        <f>IF($E1124="","",IFERROR(VLOOKUP($E1124,BankTbl,4,0),""))</f>
        <v>0</v>
      </c>
      <c r="Y1124" s="27">
        <f>IF($F1124="","",IFERROR(VLOOKUP($F1124,BankTbl,4,0),""))</f>
        <v>0</v>
      </c>
      <c r="Z1124" s="27">
        <f>IF($B1124="","",IF($V1124="PICK",LEFT($N1124,5),IF($V1124="FIXED",$W1124,IF($V1124="CODE",$H1124,""))))</f>
        <v>0</v>
      </c>
    </row>
    <row r="1125" spans="1:26" ht="21" customHeight="1">
      <c r="A1125" s="27">
        <f>IF($B1125="","",COUNTA($B$13:$B1125))</f>
        <v>0</v>
      </c>
      <c r="B1125" s="28"/>
      <c r="C1125" s="28"/>
      <c r="D1125" s="29"/>
      <c r="E1125" s="29"/>
      <c r="F1125" s="29"/>
      <c r="G1125" s="28"/>
      <c r="H1125" s="28"/>
      <c r="I1125" s="30">
        <f>IF($H1125="","",IFERROR(VLOOKUP($H1125,AcctTbl,2,0),"کد ناشناخته"))</f>
        <v>0</v>
      </c>
      <c r="J1125" s="27">
        <f>IF($H1125="","",IFERROR(VLOOKUP($H1125,AcctTbl,3,0),""))</f>
        <v>0</v>
      </c>
      <c r="K1125" s="29"/>
      <c r="L1125" s="28"/>
      <c r="M1125" s="31"/>
      <c r="N1125" s="29"/>
      <c r="O1125" s="32">
        <f>IF($B1125="",0,IF($U1125="IN",N($M1125),0))</f>
        <v>0</v>
      </c>
      <c r="P1125" s="32">
        <f>IF($B1125="",0,IF(OR($U1125="OUT",$U1125="TRF"),N($M1125),0))</f>
        <v>0</v>
      </c>
      <c r="Q1125" s="32">
        <f>IF($B1125="",0,IF(OR($U1125="OUT",$U1125="TRF"),N($M1125),0))</f>
        <v>0</v>
      </c>
      <c r="R1125" s="32">
        <f>IF($B1125="",0,IF($U1125="IN",N($M1125),0))</f>
        <v>0</v>
      </c>
      <c r="S1125" s="33">
        <f>IF($B1125="","",IF($M1125="","⚠ مبلغ",IF($E1125="","⚠ بانک عامل",IF(AND($U1125="TRF",$F1125=""),"⚠ بانک مقصد",IF(AND($V1125&lt;&gt;"NONE",$V1125&lt;&gt;"",$Z1125=""),"⚠ طرف حساب","✓")))))</f>
        <v>0</v>
      </c>
      <c r="T1125" s="29"/>
      <c r="U1125" s="27">
        <f>IFERROR(VLOOKUP($D1125,BankOpTbl,2,0),"")</f>
        <v>0</v>
      </c>
      <c r="V1125" s="27">
        <f>IFERROR(VLOOKUP($D1125,BankOpTbl,3,0),"")</f>
        <v>0</v>
      </c>
      <c r="W1125" s="27">
        <f>IFERROR(VLOOKUP($D1125,BankOpTbl,4,0),"")</f>
        <v>0</v>
      </c>
      <c r="X1125" s="27">
        <f>IF($E1125="","",IFERROR(VLOOKUP($E1125,BankTbl,4,0),""))</f>
        <v>0</v>
      </c>
      <c r="Y1125" s="27">
        <f>IF($F1125="","",IFERROR(VLOOKUP($F1125,BankTbl,4,0),""))</f>
        <v>0</v>
      </c>
      <c r="Z1125" s="27">
        <f>IF($B1125="","",IF($V1125="PICK",LEFT($N1125,5),IF($V1125="FIXED",$W1125,IF($V1125="CODE",$H1125,""))))</f>
        <v>0</v>
      </c>
    </row>
    <row r="1126" spans="1:26" ht="21" customHeight="1">
      <c r="A1126" s="27">
        <f>IF($B1126="","",COUNTA($B$13:$B1126))</f>
        <v>0</v>
      </c>
      <c r="B1126" s="28"/>
      <c r="C1126" s="28"/>
      <c r="D1126" s="29"/>
      <c r="E1126" s="29"/>
      <c r="F1126" s="29"/>
      <c r="G1126" s="28"/>
      <c r="H1126" s="28"/>
      <c r="I1126" s="30">
        <f>IF($H1126="","",IFERROR(VLOOKUP($H1126,AcctTbl,2,0),"کد ناشناخته"))</f>
        <v>0</v>
      </c>
      <c r="J1126" s="27">
        <f>IF($H1126="","",IFERROR(VLOOKUP($H1126,AcctTbl,3,0),""))</f>
        <v>0</v>
      </c>
      <c r="K1126" s="29"/>
      <c r="L1126" s="28"/>
      <c r="M1126" s="31"/>
      <c r="N1126" s="29"/>
      <c r="O1126" s="32">
        <f>IF($B1126="",0,IF($U1126="IN",N($M1126),0))</f>
        <v>0</v>
      </c>
      <c r="P1126" s="32">
        <f>IF($B1126="",0,IF(OR($U1126="OUT",$U1126="TRF"),N($M1126),0))</f>
        <v>0</v>
      </c>
      <c r="Q1126" s="32">
        <f>IF($B1126="",0,IF(OR($U1126="OUT",$U1126="TRF"),N($M1126),0))</f>
        <v>0</v>
      </c>
      <c r="R1126" s="32">
        <f>IF($B1126="",0,IF($U1126="IN",N($M1126),0))</f>
        <v>0</v>
      </c>
      <c r="S1126" s="33">
        <f>IF($B1126="","",IF($M1126="","⚠ مبلغ",IF($E1126="","⚠ بانک عامل",IF(AND($U1126="TRF",$F1126=""),"⚠ بانک مقصد",IF(AND($V1126&lt;&gt;"NONE",$V1126&lt;&gt;"",$Z1126=""),"⚠ طرف حساب","✓")))))</f>
        <v>0</v>
      </c>
      <c r="T1126" s="29"/>
      <c r="U1126" s="27">
        <f>IFERROR(VLOOKUP($D1126,BankOpTbl,2,0),"")</f>
        <v>0</v>
      </c>
      <c r="V1126" s="27">
        <f>IFERROR(VLOOKUP($D1126,BankOpTbl,3,0),"")</f>
        <v>0</v>
      </c>
      <c r="W1126" s="27">
        <f>IFERROR(VLOOKUP($D1126,BankOpTbl,4,0),"")</f>
        <v>0</v>
      </c>
      <c r="X1126" s="27">
        <f>IF($E1126="","",IFERROR(VLOOKUP($E1126,BankTbl,4,0),""))</f>
        <v>0</v>
      </c>
      <c r="Y1126" s="27">
        <f>IF($F1126="","",IFERROR(VLOOKUP($F1126,BankTbl,4,0),""))</f>
        <v>0</v>
      </c>
      <c r="Z1126" s="27">
        <f>IF($B1126="","",IF($V1126="PICK",LEFT($N1126,5),IF($V1126="FIXED",$W1126,IF($V1126="CODE",$H1126,""))))</f>
        <v>0</v>
      </c>
    </row>
    <row r="1127" spans="1:26" ht="21" customHeight="1">
      <c r="A1127" s="27">
        <f>IF($B1127="","",COUNTA($B$13:$B1127))</f>
        <v>0</v>
      </c>
      <c r="B1127" s="28"/>
      <c r="C1127" s="28"/>
      <c r="D1127" s="29"/>
      <c r="E1127" s="29"/>
      <c r="F1127" s="29"/>
      <c r="G1127" s="28"/>
      <c r="H1127" s="28"/>
      <c r="I1127" s="30">
        <f>IF($H1127="","",IFERROR(VLOOKUP($H1127,AcctTbl,2,0),"کد ناشناخته"))</f>
        <v>0</v>
      </c>
      <c r="J1127" s="27">
        <f>IF($H1127="","",IFERROR(VLOOKUP($H1127,AcctTbl,3,0),""))</f>
        <v>0</v>
      </c>
      <c r="K1127" s="29"/>
      <c r="L1127" s="28"/>
      <c r="M1127" s="31"/>
      <c r="N1127" s="29"/>
      <c r="O1127" s="32">
        <f>IF($B1127="",0,IF($U1127="IN",N($M1127),0))</f>
        <v>0</v>
      </c>
      <c r="P1127" s="32">
        <f>IF($B1127="",0,IF(OR($U1127="OUT",$U1127="TRF"),N($M1127),0))</f>
        <v>0</v>
      </c>
      <c r="Q1127" s="32">
        <f>IF($B1127="",0,IF(OR($U1127="OUT",$U1127="TRF"),N($M1127),0))</f>
        <v>0</v>
      </c>
      <c r="R1127" s="32">
        <f>IF($B1127="",0,IF($U1127="IN",N($M1127),0))</f>
        <v>0</v>
      </c>
      <c r="S1127" s="33">
        <f>IF($B1127="","",IF($M1127="","⚠ مبلغ",IF($E1127="","⚠ بانک عامل",IF(AND($U1127="TRF",$F1127=""),"⚠ بانک مقصد",IF(AND($V1127&lt;&gt;"NONE",$V1127&lt;&gt;"",$Z1127=""),"⚠ طرف حساب","✓")))))</f>
        <v>0</v>
      </c>
      <c r="T1127" s="29"/>
      <c r="U1127" s="27">
        <f>IFERROR(VLOOKUP($D1127,BankOpTbl,2,0),"")</f>
        <v>0</v>
      </c>
      <c r="V1127" s="27">
        <f>IFERROR(VLOOKUP($D1127,BankOpTbl,3,0),"")</f>
        <v>0</v>
      </c>
      <c r="W1127" s="27">
        <f>IFERROR(VLOOKUP($D1127,BankOpTbl,4,0),"")</f>
        <v>0</v>
      </c>
      <c r="X1127" s="27">
        <f>IF($E1127="","",IFERROR(VLOOKUP($E1127,BankTbl,4,0),""))</f>
        <v>0</v>
      </c>
      <c r="Y1127" s="27">
        <f>IF($F1127="","",IFERROR(VLOOKUP($F1127,BankTbl,4,0),""))</f>
        <v>0</v>
      </c>
      <c r="Z1127" s="27">
        <f>IF($B1127="","",IF($V1127="PICK",LEFT($N1127,5),IF($V1127="FIXED",$W1127,IF($V1127="CODE",$H1127,""))))</f>
        <v>0</v>
      </c>
    </row>
    <row r="1128" spans="1:26" ht="21" customHeight="1">
      <c r="A1128" s="27">
        <f>IF($B1128="","",COUNTA($B$13:$B1128))</f>
        <v>0</v>
      </c>
      <c r="B1128" s="28"/>
      <c r="C1128" s="28"/>
      <c r="D1128" s="29"/>
      <c r="E1128" s="29"/>
      <c r="F1128" s="29"/>
      <c r="G1128" s="28"/>
      <c r="H1128" s="28"/>
      <c r="I1128" s="30">
        <f>IF($H1128="","",IFERROR(VLOOKUP($H1128,AcctTbl,2,0),"کد ناشناخته"))</f>
        <v>0</v>
      </c>
      <c r="J1128" s="27">
        <f>IF($H1128="","",IFERROR(VLOOKUP($H1128,AcctTbl,3,0),""))</f>
        <v>0</v>
      </c>
      <c r="K1128" s="29"/>
      <c r="L1128" s="28"/>
      <c r="M1128" s="31"/>
      <c r="N1128" s="29"/>
      <c r="O1128" s="32">
        <f>IF($B1128="",0,IF($U1128="IN",N($M1128),0))</f>
        <v>0</v>
      </c>
      <c r="P1128" s="32">
        <f>IF($B1128="",0,IF(OR($U1128="OUT",$U1128="TRF"),N($M1128),0))</f>
        <v>0</v>
      </c>
      <c r="Q1128" s="32">
        <f>IF($B1128="",0,IF(OR($U1128="OUT",$U1128="TRF"),N($M1128),0))</f>
        <v>0</v>
      </c>
      <c r="R1128" s="32">
        <f>IF($B1128="",0,IF($U1128="IN",N($M1128),0))</f>
        <v>0</v>
      </c>
      <c r="S1128" s="33">
        <f>IF($B1128="","",IF($M1128="","⚠ مبلغ",IF($E1128="","⚠ بانک عامل",IF(AND($U1128="TRF",$F1128=""),"⚠ بانک مقصد",IF(AND($V1128&lt;&gt;"NONE",$V1128&lt;&gt;"",$Z1128=""),"⚠ طرف حساب","✓")))))</f>
        <v>0</v>
      </c>
      <c r="T1128" s="29"/>
      <c r="U1128" s="27">
        <f>IFERROR(VLOOKUP($D1128,BankOpTbl,2,0),"")</f>
        <v>0</v>
      </c>
      <c r="V1128" s="27">
        <f>IFERROR(VLOOKUP($D1128,BankOpTbl,3,0),"")</f>
        <v>0</v>
      </c>
      <c r="W1128" s="27">
        <f>IFERROR(VLOOKUP($D1128,BankOpTbl,4,0),"")</f>
        <v>0</v>
      </c>
      <c r="X1128" s="27">
        <f>IF($E1128="","",IFERROR(VLOOKUP($E1128,BankTbl,4,0),""))</f>
        <v>0</v>
      </c>
      <c r="Y1128" s="27">
        <f>IF($F1128="","",IFERROR(VLOOKUP($F1128,BankTbl,4,0),""))</f>
        <v>0</v>
      </c>
      <c r="Z1128" s="27">
        <f>IF($B1128="","",IF($V1128="PICK",LEFT($N1128,5),IF($V1128="FIXED",$W1128,IF($V1128="CODE",$H1128,""))))</f>
        <v>0</v>
      </c>
    </row>
    <row r="1129" spans="1:26" ht="21" customHeight="1">
      <c r="A1129" s="27">
        <f>IF($B1129="","",COUNTA($B$13:$B1129))</f>
        <v>0</v>
      </c>
      <c r="B1129" s="28"/>
      <c r="C1129" s="28"/>
      <c r="D1129" s="29"/>
      <c r="E1129" s="29"/>
      <c r="F1129" s="29"/>
      <c r="G1129" s="28"/>
      <c r="H1129" s="28"/>
      <c r="I1129" s="30">
        <f>IF($H1129="","",IFERROR(VLOOKUP($H1129,AcctTbl,2,0),"کد ناشناخته"))</f>
        <v>0</v>
      </c>
      <c r="J1129" s="27">
        <f>IF($H1129="","",IFERROR(VLOOKUP($H1129,AcctTbl,3,0),""))</f>
        <v>0</v>
      </c>
      <c r="K1129" s="29"/>
      <c r="L1129" s="28"/>
      <c r="M1129" s="31"/>
      <c r="N1129" s="29"/>
      <c r="O1129" s="32">
        <f>IF($B1129="",0,IF($U1129="IN",N($M1129),0))</f>
        <v>0</v>
      </c>
      <c r="P1129" s="32">
        <f>IF($B1129="",0,IF(OR($U1129="OUT",$U1129="TRF"),N($M1129),0))</f>
        <v>0</v>
      </c>
      <c r="Q1129" s="32">
        <f>IF($B1129="",0,IF(OR($U1129="OUT",$U1129="TRF"),N($M1129),0))</f>
        <v>0</v>
      </c>
      <c r="R1129" s="32">
        <f>IF($B1129="",0,IF($U1129="IN",N($M1129),0))</f>
        <v>0</v>
      </c>
      <c r="S1129" s="33">
        <f>IF($B1129="","",IF($M1129="","⚠ مبلغ",IF($E1129="","⚠ بانک عامل",IF(AND($U1129="TRF",$F1129=""),"⚠ بانک مقصد",IF(AND($V1129&lt;&gt;"NONE",$V1129&lt;&gt;"",$Z1129=""),"⚠ طرف حساب","✓")))))</f>
        <v>0</v>
      </c>
      <c r="T1129" s="29"/>
      <c r="U1129" s="27">
        <f>IFERROR(VLOOKUP($D1129,BankOpTbl,2,0),"")</f>
        <v>0</v>
      </c>
      <c r="V1129" s="27">
        <f>IFERROR(VLOOKUP($D1129,BankOpTbl,3,0),"")</f>
        <v>0</v>
      </c>
      <c r="W1129" s="27">
        <f>IFERROR(VLOOKUP($D1129,BankOpTbl,4,0),"")</f>
        <v>0</v>
      </c>
      <c r="X1129" s="27">
        <f>IF($E1129="","",IFERROR(VLOOKUP($E1129,BankTbl,4,0),""))</f>
        <v>0</v>
      </c>
      <c r="Y1129" s="27">
        <f>IF($F1129="","",IFERROR(VLOOKUP($F1129,BankTbl,4,0),""))</f>
        <v>0</v>
      </c>
      <c r="Z1129" s="27">
        <f>IF($B1129="","",IF($V1129="PICK",LEFT($N1129,5),IF($V1129="FIXED",$W1129,IF($V1129="CODE",$H1129,""))))</f>
        <v>0</v>
      </c>
    </row>
    <row r="1130" spans="1:26" ht="21" customHeight="1">
      <c r="A1130" s="27">
        <f>IF($B1130="","",COUNTA($B$13:$B1130))</f>
        <v>0</v>
      </c>
      <c r="B1130" s="28"/>
      <c r="C1130" s="28"/>
      <c r="D1130" s="29"/>
      <c r="E1130" s="29"/>
      <c r="F1130" s="29"/>
      <c r="G1130" s="28"/>
      <c r="H1130" s="28"/>
      <c r="I1130" s="30">
        <f>IF($H1130="","",IFERROR(VLOOKUP($H1130,AcctTbl,2,0),"کد ناشناخته"))</f>
        <v>0</v>
      </c>
      <c r="J1130" s="27">
        <f>IF($H1130="","",IFERROR(VLOOKUP($H1130,AcctTbl,3,0),""))</f>
        <v>0</v>
      </c>
      <c r="K1130" s="29"/>
      <c r="L1130" s="28"/>
      <c r="M1130" s="31"/>
      <c r="N1130" s="29"/>
      <c r="O1130" s="32">
        <f>IF($B1130="",0,IF($U1130="IN",N($M1130),0))</f>
        <v>0</v>
      </c>
      <c r="P1130" s="32">
        <f>IF($B1130="",0,IF(OR($U1130="OUT",$U1130="TRF"),N($M1130),0))</f>
        <v>0</v>
      </c>
      <c r="Q1130" s="32">
        <f>IF($B1130="",0,IF(OR($U1130="OUT",$U1130="TRF"),N($M1130),0))</f>
        <v>0</v>
      </c>
      <c r="R1130" s="32">
        <f>IF($B1130="",0,IF($U1130="IN",N($M1130),0))</f>
        <v>0</v>
      </c>
      <c r="S1130" s="33">
        <f>IF($B1130="","",IF($M1130="","⚠ مبلغ",IF($E1130="","⚠ بانک عامل",IF(AND($U1130="TRF",$F1130=""),"⚠ بانک مقصد",IF(AND($V1130&lt;&gt;"NONE",$V1130&lt;&gt;"",$Z1130=""),"⚠ طرف حساب","✓")))))</f>
        <v>0</v>
      </c>
      <c r="T1130" s="29"/>
      <c r="U1130" s="27">
        <f>IFERROR(VLOOKUP($D1130,BankOpTbl,2,0),"")</f>
        <v>0</v>
      </c>
      <c r="V1130" s="27">
        <f>IFERROR(VLOOKUP($D1130,BankOpTbl,3,0),"")</f>
        <v>0</v>
      </c>
      <c r="W1130" s="27">
        <f>IFERROR(VLOOKUP($D1130,BankOpTbl,4,0),"")</f>
        <v>0</v>
      </c>
      <c r="X1130" s="27">
        <f>IF($E1130="","",IFERROR(VLOOKUP($E1130,BankTbl,4,0),""))</f>
        <v>0</v>
      </c>
      <c r="Y1130" s="27">
        <f>IF($F1130="","",IFERROR(VLOOKUP($F1130,BankTbl,4,0),""))</f>
        <v>0</v>
      </c>
      <c r="Z1130" s="27">
        <f>IF($B1130="","",IF($V1130="PICK",LEFT($N1130,5),IF($V1130="FIXED",$W1130,IF($V1130="CODE",$H1130,""))))</f>
        <v>0</v>
      </c>
    </row>
    <row r="1131" spans="1:26" ht="21" customHeight="1">
      <c r="A1131" s="27">
        <f>IF($B1131="","",COUNTA($B$13:$B1131))</f>
        <v>0</v>
      </c>
      <c r="B1131" s="28"/>
      <c r="C1131" s="28"/>
      <c r="D1131" s="29"/>
      <c r="E1131" s="29"/>
      <c r="F1131" s="29"/>
      <c r="G1131" s="28"/>
      <c r="H1131" s="28"/>
      <c r="I1131" s="30">
        <f>IF($H1131="","",IFERROR(VLOOKUP($H1131,AcctTbl,2,0),"کد ناشناخته"))</f>
        <v>0</v>
      </c>
      <c r="J1131" s="27">
        <f>IF($H1131="","",IFERROR(VLOOKUP($H1131,AcctTbl,3,0),""))</f>
        <v>0</v>
      </c>
      <c r="K1131" s="29"/>
      <c r="L1131" s="28"/>
      <c r="M1131" s="31"/>
      <c r="N1131" s="29"/>
      <c r="O1131" s="32">
        <f>IF($B1131="",0,IF($U1131="IN",N($M1131),0))</f>
        <v>0</v>
      </c>
      <c r="P1131" s="32">
        <f>IF($B1131="",0,IF(OR($U1131="OUT",$U1131="TRF"),N($M1131),0))</f>
        <v>0</v>
      </c>
      <c r="Q1131" s="32">
        <f>IF($B1131="",0,IF(OR($U1131="OUT",$U1131="TRF"),N($M1131),0))</f>
        <v>0</v>
      </c>
      <c r="R1131" s="32">
        <f>IF($B1131="",0,IF($U1131="IN",N($M1131),0))</f>
        <v>0</v>
      </c>
      <c r="S1131" s="33">
        <f>IF($B1131="","",IF($M1131="","⚠ مبلغ",IF($E1131="","⚠ بانک عامل",IF(AND($U1131="TRF",$F1131=""),"⚠ بانک مقصد",IF(AND($V1131&lt;&gt;"NONE",$V1131&lt;&gt;"",$Z1131=""),"⚠ طرف حساب","✓")))))</f>
        <v>0</v>
      </c>
      <c r="T1131" s="29"/>
      <c r="U1131" s="27">
        <f>IFERROR(VLOOKUP($D1131,BankOpTbl,2,0),"")</f>
        <v>0</v>
      </c>
      <c r="V1131" s="27">
        <f>IFERROR(VLOOKUP($D1131,BankOpTbl,3,0),"")</f>
        <v>0</v>
      </c>
      <c r="W1131" s="27">
        <f>IFERROR(VLOOKUP($D1131,BankOpTbl,4,0),"")</f>
        <v>0</v>
      </c>
      <c r="X1131" s="27">
        <f>IF($E1131="","",IFERROR(VLOOKUP($E1131,BankTbl,4,0),""))</f>
        <v>0</v>
      </c>
      <c r="Y1131" s="27">
        <f>IF($F1131="","",IFERROR(VLOOKUP($F1131,BankTbl,4,0),""))</f>
        <v>0</v>
      </c>
      <c r="Z1131" s="27">
        <f>IF($B1131="","",IF($V1131="PICK",LEFT($N1131,5),IF($V1131="FIXED",$W1131,IF($V1131="CODE",$H1131,""))))</f>
        <v>0</v>
      </c>
    </row>
    <row r="1132" spans="1:26" ht="21" customHeight="1">
      <c r="A1132" s="27">
        <f>IF($B1132="","",COUNTA($B$13:$B1132))</f>
        <v>0</v>
      </c>
      <c r="B1132" s="28"/>
      <c r="C1132" s="28"/>
      <c r="D1132" s="29"/>
      <c r="E1132" s="29"/>
      <c r="F1132" s="29"/>
      <c r="G1132" s="28"/>
      <c r="H1132" s="28"/>
      <c r="I1132" s="30">
        <f>IF($H1132="","",IFERROR(VLOOKUP($H1132,AcctTbl,2,0),"کد ناشناخته"))</f>
        <v>0</v>
      </c>
      <c r="J1132" s="27">
        <f>IF($H1132="","",IFERROR(VLOOKUP($H1132,AcctTbl,3,0),""))</f>
        <v>0</v>
      </c>
      <c r="K1132" s="29"/>
      <c r="L1132" s="28"/>
      <c r="M1132" s="31"/>
      <c r="N1132" s="29"/>
      <c r="O1132" s="32">
        <f>IF($B1132="",0,IF($U1132="IN",N($M1132),0))</f>
        <v>0</v>
      </c>
      <c r="P1132" s="32">
        <f>IF($B1132="",0,IF(OR($U1132="OUT",$U1132="TRF"),N($M1132),0))</f>
        <v>0</v>
      </c>
      <c r="Q1132" s="32">
        <f>IF($B1132="",0,IF(OR($U1132="OUT",$U1132="TRF"),N($M1132),0))</f>
        <v>0</v>
      </c>
      <c r="R1132" s="32">
        <f>IF($B1132="",0,IF($U1132="IN",N($M1132),0))</f>
        <v>0</v>
      </c>
      <c r="S1132" s="33">
        <f>IF($B1132="","",IF($M1132="","⚠ مبلغ",IF($E1132="","⚠ بانک عامل",IF(AND($U1132="TRF",$F1132=""),"⚠ بانک مقصد",IF(AND($V1132&lt;&gt;"NONE",$V1132&lt;&gt;"",$Z1132=""),"⚠ طرف حساب","✓")))))</f>
        <v>0</v>
      </c>
      <c r="T1132" s="29"/>
      <c r="U1132" s="27">
        <f>IFERROR(VLOOKUP($D1132,BankOpTbl,2,0),"")</f>
        <v>0</v>
      </c>
      <c r="V1132" s="27">
        <f>IFERROR(VLOOKUP($D1132,BankOpTbl,3,0),"")</f>
        <v>0</v>
      </c>
      <c r="W1132" s="27">
        <f>IFERROR(VLOOKUP($D1132,BankOpTbl,4,0),"")</f>
        <v>0</v>
      </c>
      <c r="X1132" s="27">
        <f>IF($E1132="","",IFERROR(VLOOKUP($E1132,BankTbl,4,0),""))</f>
        <v>0</v>
      </c>
      <c r="Y1132" s="27">
        <f>IF($F1132="","",IFERROR(VLOOKUP($F1132,BankTbl,4,0),""))</f>
        <v>0</v>
      </c>
      <c r="Z1132" s="27">
        <f>IF($B1132="","",IF($V1132="PICK",LEFT($N1132,5),IF($V1132="FIXED",$W1132,IF($V1132="CODE",$H1132,""))))</f>
        <v>0</v>
      </c>
    </row>
    <row r="1133" spans="1:26" ht="21" customHeight="1">
      <c r="A1133" s="27">
        <f>IF($B1133="","",COUNTA($B$13:$B1133))</f>
        <v>0</v>
      </c>
      <c r="B1133" s="28"/>
      <c r="C1133" s="28"/>
      <c r="D1133" s="29"/>
      <c r="E1133" s="29"/>
      <c r="F1133" s="29"/>
      <c r="G1133" s="28"/>
      <c r="H1133" s="28"/>
      <c r="I1133" s="30">
        <f>IF($H1133="","",IFERROR(VLOOKUP($H1133,AcctTbl,2,0),"کد ناشناخته"))</f>
        <v>0</v>
      </c>
      <c r="J1133" s="27">
        <f>IF($H1133="","",IFERROR(VLOOKUP($H1133,AcctTbl,3,0),""))</f>
        <v>0</v>
      </c>
      <c r="K1133" s="29"/>
      <c r="L1133" s="28"/>
      <c r="M1133" s="31"/>
      <c r="N1133" s="29"/>
      <c r="O1133" s="32">
        <f>IF($B1133="",0,IF($U1133="IN",N($M1133),0))</f>
        <v>0</v>
      </c>
      <c r="P1133" s="32">
        <f>IF($B1133="",0,IF(OR($U1133="OUT",$U1133="TRF"),N($M1133),0))</f>
        <v>0</v>
      </c>
      <c r="Q1133" s="32">
        <f>IF($B1133="",0,IF(OR($U1133="OUT",$U1133="TRF"),N($M1133),0))</f>
        <v>0</v>
      </c>
      <c r="R1133" s="32">
        <f>IF($B1133="",0,IF($U1133="IN",N($M1133),0))</f>
        <v>0</v>
      </c>
      <c r="S1133" s="33">
        <f>IF($B1133="","",IF($M1133="","⚠ مبلغ",IF($E1133="","⚠ بانک عامل",IF(AND($U1133="TRF",$F1133=""),"⚠ بانک مقصد",IF(AND($V1133&lt;&gt;"NONE",$V1133&lt;&gt;"",$Z1133=""),"⚠ طرف حساب","✓")))))</f>
        <v>0</v>
      </c>
      <c r="T1133" s="29"/>
      <c r="U1133" s="27">
        <f>IFERROR(VLOOKUP($D1133,BankOpTbl,2,0),"")</f>
        <v>0</v>
      </c>
      <c r="V1133" s="27">
        <f>IFERROR(VLOOKUP($D1133,BankOpTbl,3,0),"")</f>
        <v>0</v>
      </c>
      <c r="W1133" s="27">
        <f>IFERROR(VLOOKUP($D1133,BankOpTbl,4,0),"")</f>
        <v>0</v>
      </c>
      <c r="X1133" s="27">
        <f>IF($E1133="","",IFERROR(VLOOKUP($E1133,BankTbl,4,0),""))</f>
        <v>0</v>
      </c>
      <c r="Y1133" s="27">
        <f>IF($F1133="","",IFERROR(VLOOKUP($F1133,BankTbl,4,0),""))</f>
        <v>0</v>
      </c>
      <c r="Z1133" s="27">
        <f>IF($B1133="","",IF($V1133="PICK",LEFT($N1133,5),IF($V1133="FIXED",$W1133,IF($V1133="CODE",$H1133,""))))</f>
        <v>0</v>
      </c>
    </row>
    <row r="1134" spans="1:26" ht="21" customHeight="1">
      <c r="A1134" s="27">
        <f>IF($B1134="","",COUNTA($B$13:$B1134))</f>
        <v>0</v>
      </c>
      <c r="B1134" s="28"/>
      <c r="C1134" s="28"/>
      <c r="D1134" s="29"/>
      <c r="E1134" s="29"/>
      <c r="F1134" s="29"/>
      <c r="G1134" s="28"/>
      <c r="H1134" s="28"/>
      <c r="I1134" s="30">
        <f>IF($H1134="","",IFERROR(VLOOKUP($H1134,AcctTbl,2,0),"کد ناشناخته"))</f>
        <v>0</v>
      </c>
      <c r="J1134" s="27">
        <f>IF($H1134="","",IFERROR(VLOOKUP($H1134,AcctTbl,3,0),""))</f>
        <v>0</v>
      </c>
      <c r="K1134" s="29"/>
      <c r="L1134" s="28"/>
      <c r="M1134" s="31"/>
      <c r="N1134" s="29"/>
      <c r="O1134" s="32">
        <f>IF($B1134="",0,IF($U1134="IN",N($M1134),0))</f>
        <v>0</v>
      </c>
      <c r="P1134" s="32">
        <f>IF($B1134="",0,IF(OR($U1134="OUT",$U1134="TRF"),N($M1134),0))</f>
        <v>0</v>
      </c>
      <c r="Q1134" s="32">
        <f>IF($B1134="",0,IF(OR($U1134="OUT",$U1134="TRF"),N($M1134),0))</f>
        <v>0</v>
      </c>
      <c r="R1134" s="32">
        <f>IF($B1134="",0,IF($U1134="IN",N($M1134),0))</f>
        <v>0</v>
      </c>
      <c r="S1134" s="33">
        <f>IF($B1134="","",IF($M1134="","⚠ مبلغ",IF($E1134="","⚠ بانک عامل",IF(AND($U1134="TRF",$F1134=""),"⚠ بانک مقصد",IF(AND($V1134&lt;&gt;"NONE",$V1134&lt;&gt;"",$Z1134=""),"⚠ طرف حساب","✓")))))</f>
        <v>0</v>
      </c>
      <c r="T1134" s="29"/>
      <c r="U1134" s="27">
        <f>IFERROR(VLOOKUP($D1134,BankOpTbl,2,0),"")</f>
        <v>0</v>
      </c>
      <c r="V1134" s="27">
        <f>IFERROR(VLOOKUP($D1134,BankOpTbl,3,0),"")</f>
        <v>0</v>
      </c>
      <c r="W1134" s="27">
        <f>IFERROR(VLOOKUP($D1134,BankOpTbl,4,0),"")</f>
        <v>0</v>
      </c>
      <c r="X1134" s="27">
        <f>IF($E1134="","",IFERROR(VLOOKUP($E1134,BankTbl,4,0),""))</f>
        <v>0</v>
      </c>
      <c r="Y1134" s="27">
        <f>IF($F1134="","",IFERROR(VLOOKUP($F1134,BankTbl,4,0),""))</f>
        <v>0</v>
      </c>
      <c r="Z1134" s="27">
        <f>IF($B1134="","",IF($V1134="PICK",LEFT($N1134,5),IF($V1134="FIXED",$W1134,IF($V1134="CODE",$H1134,""))))</f>
        <v>0</v>
      </c>
    </row>
    <row r="1135" spans="1:26" ht="21" customHeight="1">
      <c r="A1135" s="27">
        <f>IF($B1135="","",COUNTA($B$13:$B1135))</f>
        <v>0</v>
      </c>
      <c r="B1135" s="28"/>
      <c r="C1135" s="28"/>
      <c r="D1135" s="29"/>
      <c r="E1135" s="29"/>
      <c r="F1135" s="29"/>
      <c r="G1135" s="28"/>
      <c r="H1135" s="28"/>
      <c r="I1135" s="30">
        <f>IF($H1135="","",IFERROR(VLOOKUP($H1135,AcctTbl,2,0),"کد ناشناخته"))</f>
        <v>0</v>
      </c>
      <c r="J1135" s="27">
        <f>IF($H1135="","",IFERROR(VLOOKUP($H1135,AcctTbl,3,0),""))</f>
        <v>0</v>
      </c>
      <c r="K1135" s="29"/>
      <c r="L1135" s="28"/>
      <c r="M1135" s="31"/>
      <c r="N1135" s="29"/>
      <c r="O1135" s="32">
        <f>IF($B1135="",0,IF($U1135="IN",N($M1135),0))</f>
        <v>0</v>
      </c>
      <c r="P1135" s="32">
        <f>IF($B1135="",0,IF(OR($U1135="OUT",$U1135="TRF"),N($M1135),0))</f>
        <v>0</v>
      </c>
      <c r="Q1135" s="32">
        <f>IF($B1135="",0,IF(OR($U1135="OUT",$U1135="TRF"),N($M1135),0))</f>
        <v>0</v>
      </c>
      <c r="R1135" s="32">
        <f>IF($B1135="",0,IF($U1135="IN",N($M1135),0))</f>
        <v>0</v>
      </c>
      <c r="S1135" s="33">
        <f>IF($B1135="","",IF($M1135="","⚠ مبلغ",IF($E1135="","⚠ بانک عامل",IF(AND($U1135="TRF",$F1135=""),"⚠ بانک مقصد",IF(AND($V1135&lt;&gt;"NONE",$V1135&lt;&gt;"",$Z1135=""),"⚠ طرف حساب","✓")))))</f>
        <v>0</v>
      </c>
      <c r="T1135" s="29"/>
      <c r="U1135" s="27">
        <f>IFERROR(VLOOKUP($D1135,BankOpTbl,2,0),"")</f>
        <v>0</v>
      </c>
      <c r="V1135" s="27">
        <f>IFERROR(VLOOKUP($D1135,BankOpTbl,3,0),"")</f>
        <v>0</v>
      </c>
      <c r="W1135" s="27">
        <f>IFERROR(VLOOKUP($D1135,BankOpTbl,4,0),"")</f>
        <v>0</v>
      </c>
      <c r="X1135" s="27">
        <f>IF($E1135="","",IFERROR(VLOOKUP($E1135,BankTbl,4,0),""))</f>
        <v>0</v>
      </c>
      <c r="Y1135" s="27">
        <f>IF($F1135="","",IFERROR(VLOOKUP($F1135,BankTbl,4,0),""))</f>
        <v>0</v>
      </c>
      <c r="Z1135" s="27">
        <f>IF($B1135="","",IF($V1135="PICK",LEFT($N1135,5),IF($V1135="FIXED",$W1135,IF($V1135="CODE",$H1135,""))))</f>
        <v>0</v>
      </c>
    </row>
    <row r="1136" spans="1:26" ht="21" customHeight="1">
      <c r="A1136" s="27">
        <f>IF($B1136="","",COUNTA($B$13:$B1136))</f>
        <v>0</v>
      </c>
      <c r="B1136" s="28"/>
      <c r="C1136" s="28"/>
      <c r="D1136" s="29"/>
      <c r="E1136" s="29"/>
      <c r="F1136" s="29"/>
      <c r="G1136" s="28"/>
      <c r="H1136" s="28"/>
      <c r="I1136" s="30">
        <f>IF($H1136="","",IFERROR(VLOOKUP($H1136,AcctTbl,2,0),"کد ناشناخته"))</f>
        <v>0</v>
      </c>
      <c r="J1136" s="27">
        <f>IF($H1136="","",IFERROR(VLOOKUP($H1136,AcctTbl,3,0),""))</f>
        <v>0</v>
      </c>
      <c r="K1136" s="29"/>
      <c r="L1136" s="28"/>
      <c r="M1136" s="31"/>
      <c r="N1136" s="29"/>
      <c r="O1136" s="32">
        <f>IF($B1136="",0,IF($U1136="IN",N($M1136),0))</f>
        <v>0</v>
      </c>
      <c r="P1136" s="32">
        <f>IF($B1136="",0,IF(OR($U1136="OUT",$U1136="TRF"),N($M1136),0))</f>
        <v>0</v>
      </c>
      <c r="Q1136" s="32">
        <f>IF($B1136="",0,IF(OR($U1136="OUT",$U1136="TRF"),N($M1136),0))</f>
        <v>0</v>
      </c>
      <c r="R1136" s="32">
        <f>IF($B1136="",0,IF($U1136="IN",N($M1136),0))</f>
        <v>0</v>
      </c>
      <c r="S1136" s="33">
        <f>IF($B1136="","",IF($M1136="","⚠ مبلغ",IF($E1136="","⚠ بانک عامل",IF(AND($U1136="TRF",$F1136=""),"⚠ بانک مقصد",IF(AND($V1136&lt;&gt;"NONE",$V1136&lt;&gt;"",$Z1136=""),"⚠ طرف حساب","✓")))))</f>
        <v>0</v>
      </c>
      <c r="T1136" s="29"/>
      <c r="U1136" s="27">
        <f>IFERROR(VLOOKUP($D1136,BankOpTbl,2,0),"")</f>
        <v>0</v>
      </c>
      <c r="V1136" s="27">
        <f>IFERROR(VLOOKUP($D1136,BankOpTbl,3,0),"")</f>
        <v>0</v>
      </c>
      <c r="W1136" s="27">
        <f>IFERROR(VLOOKUP($D1136,BankOpTbl,4,0),"")</f>
        <v>0</v>
      </c>
      <c r="X1136" s="27">
        <f>IF($E1136="","",IFERROR(VLOOKUP($E1136,BankTbl,4,0),""))</f>
        <v>0</v>
      </c>
      <c r="Y1136" s="27">
        <f>IF($F1136="","",IFERROR(VLOOKUP($F1136,BankTbl,4,0),""))</f>
        <v>0</v>
      </c>
      <c r="Z1136" s="27">
        <f>IF($B1136="","",IF($V1136="PICK",LEFT($N1136,5),IF($V1136="FIXED",$W1136,IF($V1136="CODE",$H1136,""))))</f>
        <v>0</v>
      </c>
    </row>
    <row r="1137" spans="1:26" ht="21" customHeight="1">
      <c r="A1137" s="27">
        <f>IF($B1137="","",COUNTA($B$13:$B1137))</f>
        <v>0</v>
      </c>
      <c r="B1137" s="28"/>
      <c r="C1137" s="28"/>
      <c r="D1137" s="29"/>
      <c r="E1137" s="29"/>
      <c r="F1137" s="29"/>
      <c r="G1137" s="28"/>
      <c r="H1137" s="28"/>
      <c r="I1137" s="30">
        <f>IF($H1137="","",IFERROR(VLOOKUP($H1137,AcctTbl,2,0),"کد ناشناخته"))</f>
        <v>0</v>
      </c>
      <c r="J1137" s="27">
        <f>IF($H1137="","",IFERROR(VLOOKUP($H1137,AcctTbl,3,0),""))</f>
        <v>0</v>
      </c>
      <c r="K1137" s="29"/>
      <c r="L1137" s="28"/>
      <c r="M1137" s="31"/>
      <c r="N1137" s="29"/>
      <c r="O1137" s="32">
        <f>IF($B1137="",0,IF($U1137="IN",N($M1137),0))</f>
        <v>0</v>
      </c>
      <c r="P1137" s="32">
        <f>IF($B1137="",0,IF(OR($U1137="OUT",$U1137="TRF"),N($M1137),0))</f>
        <v>0</v>
      </c>
      <c r="Q1137" s="32">
        <f>IF($B1137="",0,IF(OR($U1137="OUT",$U1137="TRF"),N($M1137),0))</f>
        <v>0</v>
      </c>
      <c r="R1137" s="32">
        <f>IF($B1137="",0,IF($U1137="IN",N($M1137),0))</f>
        <v>0</v>
      </c>
      <c r="S1137" s="33">
        <f>IF($B1137="","",IF($M1137="","⚠ مبلغ",IF($E1137="","⚠ بانک عامل",IF(AND($U1137="TRF",$F1137=""),"⚠ بانک مقصد",IF(AND($V1137&lt;&gt;"NONE",$V1137&lt;&gt;"",$Z1137=""),"⚠ طرف حساب","✓")))))</f>
        <v>0</v>
      </c>
      <c r="T1137" s="29"/>
      <c r="U1137" s="27">
        <f>IFERROR(VLOOKUP($D1137,BankOpTbl,2,0),"")</f>
        <v>0</v>
      </c>
      <c r="V1137" s="27">
        <f>IFERROR(VLOOKUP($D1137,BankOpTbl,3,0),"")</f>
        <v>0</v>
      </c>
      <c r="W1137" s="27">
        <f>IFERROR(VLOOKUP($D1137,BankOpTbl,4,0),"")</f>
        <v>0</v>
      </c>
      <c r="X1137" s="27">
        <f>IF($E1137="","",IFERROR(VLOOKUP($E1137,BankTbl,4,0),""))</f>
        <v>0</v>
      </c>
      <c r="Y1137" s="27">
        <f>IF($F1137="","",IFERROR(VLOOKUP($F1137,BankTbl,4,0),""))</f>
        <v>0</v>
      </c>
      <c r="Z1137" s="27">
        <f>IF($B1137="","",IF($V1137="PICK",LEFT($N1137,5),IF($V1137="FIXED",$W1137,IF($V1137="CODE",$H1137,""))))</f>
        <v>0</v>
      </c>
    </row>
    <row r="1138" spans="1:26" ht="21" customHeight="1">
      <c r="A1138" s="27">
        <f>IF($B1138="","",COUNTA($B$13:$B1138))</f>
        <v>0</v>
      </c>
      <c r="B1138" s="28"/>
      <c r="C1138" s="28"/>
      <c r="D1138" s="29"/>
      <c r="E1138" s="29"/>
      <c r="F1138" s="29"/>
      <c r="G1138" s="28"/>
      <c r="H1138" s="28"/>
      <c r="I1138" s="30">
        <f>IF($H1138="","",IFERROR(VLOOKUP($H1138,AcctTbl,2,0),"کد ناشناخته"))</f>
        <v>0</v>
      </c>
      <c r="J1138" s="27">
        <f>IF($H1138="","",IFERROR(VLOOKUP($H1138,AcctTbl,3,0),""))</f>
        <v>0</v>
      </c>
      <c r="K1138" s="29"/>
      <c r="L1138" s="28"/>
      <c r="M1138" s="31"/>
      <c r="N1138" s="29"/>
      <c r="O1138" s="32">
        <f>IF($B1138="",0,IF($U1138="IN",N($M1138),0))</f>
        <v>0</v>
      </c>
      <c r="P1138" s="32">
        <f>IF($B1138="",0,IF(OR($U1138="OUT",$U1138="TRF"),N($M1138),0))</f>
        <v>0</v>
      </c>
      <c r="Q1138" s="32">
        <f>IF($B1138="",0,IF(OR($U1138="OUT",$U1138="TRF"),N($M1138),0))</f>
        <v>0</v>
      </c>
      <c r="R1138" s="32">
        <f>IF($B1138="",0,IF($U1138="IN",N($M1138),0))</f>
        <v>0</v>
      </c>
      <c r="S1138" s="33">
        <f>IF($B1138="","",IF($M1138="","⚠ مبلغ",IF($E1138="","⚠ بانک عامل",IF(AND($U1138="TRF",$F1138=""),"⚠ بانک مقصد",IF(AND($V1138&lt;&gt;"NONE",$V1138&lt;&gt;"",$Z1138=""),"⚠ طرف حساب","✓")))))</f>
        <v>0</v>
      </c>
      <c r="T1138" s="29"/>
      <c r="U1138" s="27">
        <f>IFERROR(VLOOKUP($D1138,BankOpTbl,2,0),"")</f>
        <v>0</v>
      </c>
      <c r="V1138" s="27">
        <f>IFERROR(VLOOKUP($D1138,BankOpTbl,3,0),"")</f>
        <v>0</v>
      </c>
      <c r="W1138" s="27">
        <f>IFERROR(VLOOKUP($D1138,BankOpTbl,4,0),"")</f>
        <v>0</v>
      </c>
      <c r="X1138" s="27">
        <f>IF($E1138="","",IFERROR(VLOOKUP($E1138,BankTbl,4,0),""))</f>
        <v>0</v>
      </c>
      <c r="Y1138" s="27">
        <f>IF($F1138="","",IFERROR(VLOOKUP($F1138,BankTbl,4,0),""))</f>
        <v>0</v>
      </c>
      <c r="Z1138" s="27">
        <f>IF($B1138="","",IF($V1138="PICK",LEFT($N1138,5),IF($V1138="FIXED",$W1138,IF($V1138="CODE",$H1138,""))))</f>
        <v>0</v>
      </c>
    </row>
    <row r="1139" spans="1:26" ht="21" customHeight="1">
      <c r="A1139" s="27">
        <f>IF($B1139="","",COUNTA($B$13:$B1139))</f>
        <v>0</v>
      </c>
      <c r="B1139" s="28"/>
      <c r="C1139" s="28"/>
      <c r="D1139" s="29"/>
      <c r="E1139" s="29"/>
      <c r="F1139" s="29"/>
      <c r="G1139" s="28"/>
      <c r="H1139" s="28"/>
      <c r="I1139" s="30">
        <f>IF($H1139="","",IFERROR(VLOOKUP($H1139,AcctTbl,2,0),"کد ناشناخته"))</f>
        <v>0</v>
      </c>
      <c r="J1139" s="27">
        <f>IF($H1139="","",IFERROR(VLOOKUP($H1139,AcctTbl,3,0),""))</f>
        <v>0</v>
      </c>
      <c r="K1139" s="29"/>
      <c r="L1139" s="28"/>
      <c r="M1139" s="31"/>
      <c r="N1139" s="29"/>
      <c r="O1139" s="32">
        <f>IF($B1139="",0,IF($U1139="IN",N($M1139),0))</f>
        <v>0</v>
      </c>
      <c r="P1139" s="32">
        <f>IF($B1139="",0,IF(OR($U1139="OUT",$U1139="TRF"),N($M1139),0))</f>
        <v>0</v>
      </c>
      <c r="Q1139" s="32">
        <f>IF($B1139="",0,IF(OR($U1139="OUT",$U1139="TRF"),N($M1139),0))</f>
        <v>0</v>
      </c>
      <c r="R1139" s="32">
        <f>IF($B1139="",0,IF($U1139="IN",N($M1139),0))</f>
        <v>0</v>
      </c>
      <c r="S1139" s="33">
        <f>IF($B1139="","",IF($M1139="","⚠ مبلغ",IF($E1139="","⚠ بانک عامل",IF(AND($U1139="TRF",$F1139=""),"⚠ بانک مقصد",IF(AND($V1139&lt;&gt;"NONE",$V1139&lt;&gt;"",$Z1139=""),"⚠ طرف حساب","✓")))))</f>
        <v>0</v>
      </c>
      <c r="T1139" s="29"/>
      <c r="U1139" s="27">
        <f>IFERROR(VLOOKUP($D1139,BankOpTbl,2,0),"")</f>
        <v>0</v>
      </c>
      <c r="V1139" s="27">
        <f>IFERROR(VLOOKUP($D1139,BankOpTbl,3,0),"")</f>
        <v>0</v>
      </c>
      <c r="W1139" s="27">
        <f>IFERROR(VLOOKUP($D1139,BankOpTbl,4,0),"")</f>
        <v>0</v>
      </c>
      <c r="X1139" s="27">
        <f>IF($E1139="","",IFERROR(VLOOKUP($E1139,BankTbl,4,0),""))</f>
        <v>0</v>
      </c>
      <c r="Y1139" s="27">
        <f>IF($F1139="","",IFERROR(VLOOKUP($F1139,BankTbl,4,0),""))</f>
        <v>0</v>
      </c>
      <c r="Z1139" s="27">
        <f>IF($B1139="","",IF($V1139="PICK",LEFT($N1139,5),IF($V1139="FIXED",$W1139,IF($V1139="CODE",$H1139,""))))</f>
        <v>0</v>
      </c>
    </row>
    <row r="1140" spans="1:26" ht="21" customHeight="1">
      <c r="A1140" s="27">
        <f>IF($B1140="","",COUNTA($B$13:$B1140))</f>
        <v>0</v>
      </c>
      <c r="B1140" s="28"/>
      <c r="C1140" s="28"/>
      <c r="D1140" s="29"/>
      <c r="E1140" s="29"/>
      <c r="F1140" s="29"/>
      <c r="G1140" s="28"/>
      <c r="H1140" s="28"/>
      <c r="I1140" s="30">
        <f>IF($H1140="","",IFERROR(VLOOKUP($H1140,AcctTbl,2,0),"کد ناشناخته"))</f>
        <v>0</v>
      </c>
      <c r="J1140" s="27">
        <f>IF($H1140="","",IFERROR(VLOOKUP($H1140,AcctTbl,3,0),""))</f>
        <v>0</v>
      </c>
      <c r="K1140" s="29"/>
      <c r="L1140" s="28"/>
      <c r="M1140" s="31"/>
      <c r="N1140" s="29"/>
      <c r="O1140" s="32">
        <f>IF($B1140="",0,IF($U1140="IN",N($M1140),0))</f>
        <v>0</v>
      </c>
      <c r="P1140" s="32">
        <f>IF($B1140="",0,IF(OR($U1140="OUT",$U1140="TRF"),N($M1140),0))</f>
        <v>0</v>
      </c>
      <c r="Q1140" s="32">
        <f>IF($B1140="",0,IF(OR($U1140="OUT",$U1140="TRF"),N($M1140),0))</f>
        <v>0</v>
      </c>
      <c r="R1140" s="32">
        <f>IF($B1140="",0,IF($U1140="IN",N($M1140),0))</f>
        <v>0</v>
      </c>
      <c r="S1140" s="33">
        <f>IF($B1140="","",IF($M1140="","⚠ مبلغ",IF($E1140="","⚠ بانک عامل",IF(AND($U1140="TRF",$F1140=""),"⚠ بانک مقصد",IF(AND($V1140&lt;&gt;"NONE",$V1140&lt;&gt;"",$Z1140=""),"⚠ طرف حساب","✓")))))</f>
        <v>0</v>
      </c>
      <c r="T1140" s="29"/>
      <c r="U1140" s="27">
        <f>IFERROR(VLOOKUP($D1140,BankOpTbl,2,0),"")</f>
        <v>0</v>
      </c>
      <c r="V1140" s="27">
        <f>IFERROR(VLOOKUP($D1140,BankOpTbl,3,0),"")</f>
        <v>0</v>
      </c>
      <c r="W1140" s="27">
        <f>IFERROR(VLOOKUP($D1140,BankOpTbl,4,0),"")</f>
        <v>0</v>
      </c>
      <c r="X1140" s="27">
        <f>IF($E1140="","",IFERROR(VLOOKUP($E1140,BankTbl,4,0),""))</f>
        <v>0</v>
      </c>
      <c r="Y1140" s="27">
        <f>IF($F1140="","",IFERROR(VLOOKUP($F1140,BankTbl,4,0),""))</f>
        <v>0</v>
      </c>
      <c r="Z1140" s="27">
        <f>IF($B1140="","",IF($V1140="PICK",LEFT($N1140,5),IF($V1140="FIXED",$W1140,IF($V1140="CODE",$H1140,""))))</f>
        <v>0</v>
      </c>
    </row>
    <row r="1141" spans="1:26" ht="21" customHeight="1">
      <c r="A1141" s="27">
        <f>IF($B1141="","",COUNTA($B$13:$B1141))</f>
        <v>0</v>
      </c>
      <c r="B1141" s="28"/>
      <c r="C1141" s="28"/>
      <c r="D1141" s="29"/>
      <c r="E1141" s="29"/>
      <c r="F1141" s="29"/>
      <c r="G1141" s="28"/>
      <c r="H1141" s="28"/>
      <c r="I1141" s="30">
        <f>IF($H1141="","",IFERROR(VLOOKUP($H1141,AcctTbl,2,0),"کد ناشناخته"))</f>
        <v>0</v>
      </c>
      <c r="J1141" s="27">
        <f>IF($H1141="","",IFERROR(VLOOKUP($H1141,AcctTbl,3,0),""))</f>
        <v>0</v>
      </c>
      <c r="K1141" s="29"/>
      <c r="L1141" s="28"/>
      <c r="M1141" s="31"/>
      <c r="N1141" s="29"/>
      <c r="O1141" s="32">
        <f>IF($B1141="",0,IF($U1141="IN",N($M1141),0))</f>
        <v>0</v>
      </c>
      <c r="P1141" s="32">
        <f>IF($B1141="",0,IF(OR($U1141="OUT",$U1141="TRF"),N($M1141),0))</f>
        <v>0</v>
      </c>
      <c r="Q1141" s="32">
        <f>IF($B1141="",0,IF(OR($U1141="OUT",$U1141="TRF"),N($M1141),0))</f>
        <v>0</v>
      </c>
      <c r="R1141" s="32">
        <f>IF($B1141="",0,IF($U1141="IN",N($M1141),0))</f>
        <v>0</v>
      </c>
      <c r="S1141" s="33">
        <f>IF($B1141="","",IF($M1141="","⚠ مبلغ",IF($E1141="","⚠ بانک عامل",IF(AND($U1141="TRF",$F1141=""),"⚠ بانک مقصد",IF(AND($V1141&lt;&gt;"NONE",$V1141&lt;&gt;"",$Z1141=""),"⚠ طرف حساب","✓")))))</f>
        <v>0</v>
      </c>
      <c r="T1141" s="29"/>
      <c r="U1141" s="27">
        <f>IFERROR(VLOOKUP($D1141,BankOpTbl,2,0),"")</f>
        <v>0</v>
      </c>
      <c r="V1141" s="27">
        <f>IFERROR(VLOOKUP($D1141,BankOpTbl,3,0),"")</f>
        <v>0</v>
      </c>
      <c r="W1141" s="27">
        <f>IFERROR(VLOOKUP($D1141,BankOpTbl,4,0),"")</f>
        <v>0</v>
      </c>
      <c r="X1141" s="27">
        <f>IF($E1141="","",IFERROR(VLOOKUP($E1141,BankTbl,4,0),""))</f>
        <v>0</v>
      </c>
      <c r="Y1141" s="27">
        <f>IF($F1141="","",IFERROR(VLOOKUP($F1141,BankTbl,4,0),""))</f>
        <v>0</v>
      </c>
      <c r="Z1141" s="27">
        <f>IF($B1141="","",IF($V1141="PICK",LEFT($N1141,5),IF($V1141="FIXED",$W1141,IF($V1141="CODE",$H1141,""))))</f>
        <v>0</v>
      </c>
    </row>
    <row r="1142" spans="1:26" ht="21" customHeight="1">
      <c r="A1142" s="27">
        <f>IF($B1142="","",COUNTA($B$13:$B1142))</f>
        <v>0</v>
      </c>
      <c r="B1142" s="28"/>
      <c r="C1142" s="28"/>
      <c r="D1142" s="29"/>
      <c r="E1142" s="29"/>
      <c r="F1142" s="29"/>
      <c r="G1142" s="28"/>
      <c r="H1142" s="28"/>
      <c r="I1142" s="30">
        <f>IF($H1142="","",IFERROR(VLOOKUP($H1142,AcctTbl,2,0),"کد ناشناخته"))</f>
        <v>0</v>
      </c>
      <c r="J1142" s="27">
        <f>IF($H1142="","",IFERROR(VLOOKUP($H1142,AcctTbl,3,0),""))</f>
        <v>0</v>
      </c>
      <c r="K1142" s="29"/>
      <c r="L1142" s="28"/>
      <c r="M1142" s="31"/>
      <c r="N1142" s="29"/>
      <c r="O1142" s="32">
        <f>IF($B1142="",0,IF($U1142="IN",N($M1142),0))</f>
        <v>0</v>
      </c>
      <c r="P1142" s="32">
        <f>IF($B1142="",0,IF(OR($U1142="OUT",$U1142="TRF"),N($M1142),0))</f>
        <v>0</v>
      </c>
      <c r="Q1142" s="32">
        <f>IF($B1142="",0,IF(OR($U1142="OUT",$U1142="TRF"),N($M1142),0))</f>
        <v>0</v>
      </c>
      <c r="R1142" s="32">
        <f>IF($B1142="",0,IF($U1142="IN",N($M1142),0))</f>
        <v>0</v>
      </c>
      <c r="S1142" s="33">
        <f>IF($B1142="","",IF($M1142="","⚠ مبلغ",IF($E1142="","⚠ بانک عامل",IF(AND($U1142="TRF",$F1142=""),"⚠ بانک مقصد",IF(AND($V1142&lt;&gt;"NONE",$V1142&lt;&gt;"",$Z1142=""),"⚠ طرف حساب","✓")))))</f>
        <v>0</v>
      </c>
      <c r="T1142" s="29"/>
      <c r="U1142" s="27">
        <f>IFERROR(VLOOKUP($D1142,BankOpTbl,2,0),"")</f>
        <v>0</v>
      </c>
      <c r="V1142" s="27">
        <f>IFERROR(VLOOKUP($D1142,BankOpTbl,3,0),"")</f>
        <v>0</v>
      </c>
      <c r="W1142" s="27">
        <f>IFERROR(VLOOKUP($D1142,BankOpTbl,4,0),"")</f>
        <v>0</v>
      </c>
      <c r="X1142" s="27">
        <f>IF($E1142="","",IFERROR(VLOOKUP($E1142,BankTbl,4,0),""))</f>
        <v>0</v>
      </c>
      <c r="Y1142" s="27">
        <f>IF($F1142="","",IFERROR(VLOOKUP($F1142,BankTbl,4,0),""))</f>
        <v>0</v>
      </c>
      <c r="Z1142" s="27">
        <f>IF($B1142="","",IF($V1142="PICK",LEFT($N1142,5),IF($V1142="FIXED",$W1142,IF($V1142="CODE",$H1142,""))))</f>
        <v>0</v>
      </c>
    </row>
    <row r="1143" spans="1:26" ht="21" customHeight="1">
      <c r="A1143" s="27">
        <f>IF($B1143="","",COUNTA($B$13:$B1143))</f>
        <v>0</v>
      </c>
      <c r="B1143" s="28"/>
      <c r="C1143" s="28"/>
      <c r="D1143" s="29"/>
      <c r="E1143" s="29"/>
      <c r="F1143" s="29"/>
      <c r="G1143" s="28"/>
      <c r="H1143" s="28"/>
      <c r="I1143" s="30">
        <f>IF($H1143="","",IFERROR(VLOOKUP($H1143,AcctTbl,2,0),"کد ناشناخته"))</f>
        <v>0</v>
      </c>
      <c r="J1143" s="27">
        <f>IF($H1143="","",IFERROR(VLOOKUP($H1143,AcctTbl,3,0),""))</f>
        <v>0</v>
      </c>
      <c r="K1143" s="29"/>
      <c r="L1143" s="28"/>
      <c r="M1143" s="31"/>
      <c r="N1143" s="29"/>
      <c r="O1143" s="32">
        <f>IF($B1143="",0,IF($U1143="IN",N($M1143),0))</f>
        <v>0</v>
      </c>
      <c r="P1143" s="32">
        <f>IF($B1143="",0,IF(OR($U1143="OUT",$U1143="TRF"),N($M1143),0))</f>
        <v>0</v>
      </c>
      <c r="Q1143" s="32">
        <f>IF($B1143="",0,IF(OR($U1143="OUT",$U1143="TRF"),N($M1143),0))</f>
        <v>0</v>
      </c>
      <c r="R1143" s="32">
        <f>IF($B1143="",0,IF($U1143="IN",N($M1143),0))</f>
        <v>0</v>
      </c>
      <c r="S1143" s="33">
        <f>IF($B1143="","",IF($M1143="","⚠ مبلغ",IF($E1143="","⚠ بانک عامل",IF(AND($U1143="TRF",$F1143=""),"⚠ بانک مقصد",IF(AND($V1143&lt;&gt;"NONE",$V1143&lt;&gt;"",$Z1143=""),"⚠ طرف حساب","✓")))))</f>
        <v>0</v>
      </c>
      <c r="T1143" s="29"/>
      <c r="U1143" s="27">
        <f>IFERROR(VLOOKUP($D1143,BankOpTbl,2,0),"")</f>
        <v>0</v>
      </c>
      <c r="V1143" s="27">
        <f>IFERROR(VLOOKUP($D1143,BankOpTbl,3,0),"")</f>
        <v>0</v>
      </c>
      <c r="W1143" s="27">
        <f>IFERROR(VLOOKUP($D1143,BankOpTbl,4,0),"")</f>
        <v>0</v>
      </c>
      <c r="X1143" s="27">
        <f>IF($E1143="","",IFERROR(VLOOKUP($E1143,BankTbl,4,0),""))</f>
        <v>0</v>
      </c>
      <c r="Y1143" s="27">
        <f>IF($F1143="","",IFERROR(VLOOKUP($F1143,BankTbl,4,0),""))</f>
        <v>0</v>
      </c>
      <c r="Z1143" s="27">
        <f>IF($B1143="","",IF($V1143="PICK",LEFT($N1143,5),IF($V1143="FIXED",$W1143,IF($V1143="CODE",$H1143,""))))</f>
        <v>0</v>
      </c>
    </row>
    <row r="1144" spans="1:26" ht="21" customHeight="1">
      <c r="A1144" s="27">
        <f>IF($B1144="","",COUNTA($B$13:$B1144))</f>
        <v>0</v>
      </c>
      <c r="B1144" s="28"/>
      <c r="C1144" s="28"/>
      <c r="D1144" s="29"/>
      <c r="E1144" s="29"/>
      <c r="F1144" s="29"/>
      <c r="G1144" s="28"/>
      <c r="H1144" s="28"/>
      <c r="I1144" s="30">
        <f>IF($H1144="","",IFERROR(VLOOKUP($H1144,AcctTbl,2,0),"کد ناشناخته"))</f>
        <v>0</v>
      </c>
      <c r="J1144" s="27">
        <f>IF($H1144="","",IFERROR(VLOOKUP($H1144,AcctTbl,3,0),""))</f>
        <v>0</v>
      </c>
      <c r="K1144" s="29"/>
      <c r="L1144" s="28"/>
      <c r="M1144" s="31"/>
      <c r="N1144" s="29"/>
      <c r="O1144" s="32">
        <f>IF($B1144="",0,IF($U1144="IN",N($M1144),0))</f>
        <v>0</v>
      </c>
      <c r="P1144" s="32">
        <f>IF($B1144="",0,IF(OR($U1144="OUT",$U1144="TRF"),N($M1144),0))</f>
        <v>0</v>
      </c>
      <c r="Q1144" s="32">
        <f>IF($B1144="",0,IF(OR($U1144="OUT",$U1144="TRF"),N($M1144),0))</f>
        <v>0</v>
      </c>
      <c r="R1144" s="32">
        <f>IF($B1144="",0,IF($U1144="IN",N($M1144),0))</f>
        <v>0</v>
      </c>
      <c r="S1144" s="33">
        <f>IF($B1144="","",IF($M1144="","⚠ مبلغ",IF($E1144="","⚠ بانک عامل",IF(AND($U1144="TRF",$F1144=""),"⚠ بانک مقصد",IF(AND($V1144&lt;&gt;"NONE",$V1144&lt;&gt;"",$Z1144=""),"⚠ طرف حساب","✓")))))</f>
        <v>0</v>
      </c>
      <c r="T1144" s="29"/>
      <c r="U1144" s="27">
        <f>IFERROR(VLOOKUP($D1144,BankOpTbl,2,0),"")</f>
        <v>0</v>
      </c>
      <c r="V1144" s="27">
        <f>IFERROR(VLOOKUP($D1144,BankOpTbl,3,0),"")</f>
        <v>0</v>
      </c>
      <c r="W1144" s="27">
        <f>IFERROR(VLOOKUP($D1144,BankOpTbl,4,0),"")</f>
        <v>0</v>
      </c>
      <c r="X1144" s="27">
        <f>IF($E1144="","",IFERROR(VLOOKUP($E1144,BankTbl,4,0),""))</f>
        <v>0</v>
      </c>
      <c r="Y1144" s="27">
        <f>IF($F1144="","",IFERROR(VLOOKUP($F1144,BankTbl,4,0),""))</f>
        <v>0</v>
      </c>
      <c r="Z1144" s="27">
        <f>IF($B1144="","",IF($V1144="PICK",LEFT($N1144,5),IF($V1144="FIXED",$W1144,IF($V1144="CODE",$H1144,""))))</f>
        <v>0</v>
      </c>
    </row>
    <row r="1145" spans="1:26" ht="21" customHeight="1">
      <c r="A1145" s="27">
        <f>IF($B1145="","",COUNTA($B$13:$B1145))</f>
        <v>0</v>
      </c>
      <c r="B1145" s="28"/>
      <c r="C1145" s="28"/>
      <c r="D1145" s="29"/>
      <c r="E1145" s="29"/>
      <c r="F1145" s="29"/>
      <c r="G1145" s="28"/>
      <c r="H1145" s="28"/>
      <c r="I1145" s="30">
        <f>IF($H1145="","",IFERROR(VLOOKUP($H1145,AcctTbl,2,0),"کد ناشناخته"))</f>
        <v>0</v>
      </c>
      <c r="J1145" s="27">
        <f>IF($H1145="","",IFERROR(VLOOKUP($H1145,AcctTbl,3,0),""))</f>
        <v>0</v>
      </c>
      <c r="K1145" s="29"/>
      <c r="L1145" s="28"/>
      <c r="M1145" s="31"/>
      <c r="N1145" s="29"/>
      <c r="O1145" s="32">
        <f>IF($B1145="",0,IF($U1145="IN",N($M1145),0))</f>
        <v>0</v>
      </c>
      <c r="P1145" s="32">
        <f>IF($B1145="",0,IF(OR($U1145="OUT",$U1145="TRF"),N($M1145),0))</f>
        <v>0</v>
      </c>
      <c r="Q1145" s="32">
        <f>IF($B1145="",0,IF(OR($U1145="OUT",$U1145="TRF"),N($M1145),0))</f>
        <v>0</v>
      </c>
      <c r="R1145" s="32">
        <f>IF($B1145="",0,IF($U1145="IN",N($M1145),0))</f>
        <v>0</v>
      </c>
      <c r="S1145" s="33">
        <f>IF($B1145="","",IF($M1145="","⚠ مبلغ",IF($E1145="","⚠ بانک عامل",IF(AND($U1145="TRF",$F1145=""),"⚠ بانک مقصد",IF(AND($V1145&lt;&gt;"NONE",$V1145&lt;&gt;"",$Z1145=""),"⚠ طرف حساب","✓")))))</f>
        <v>0</v>
      </c>
      <c r="T1145" s="29"/>
      <c r="U1145" s="27">
        <f>IFERROR(VLOOKUP($D1145,BankOpTbl,2,0),"")</f>
        <v>0</v>
      </c>
      <c r="V1145" s="27">
        <f>IFERROR(VLOOKUP($D1145,BankOpTbl,3,0),"")</f>
        <v>0</v>
      </c>
      <c r="W1145" s="27">
        <f>IFERROR(VLOOKUP($D1145,BankOpTbl,4,0),"")</f>
        <v>0</v>
      </c>
      <c r="X1145" s="27">
        <f>IF($E1145="","",IFERROR(VLOOKUP($E1145,BankTbl,4,0),""))</f>
        <v>0</v>
      </c>
      <c r="Y1145" s="27">
        <f>IF($F1145="","",IFERROR(VLOOKUP($F1145,BankTbl,4,0),""))</f>
        <v>0</v>
      </c>
      <c r="Z1145" s="27">
        <f>IF($B1145="","",IF($V1145="PICK",LEFT($N1145,5),IF($V1145="FIXED",$W1145,IF($V1145="CODE",$H1145,""))))</f>
        <v>0</v>
      </c>
    </row>
    <row r="1146" spans="1:26" ht="21" customHeight="1">
      <c r="A1146" s="27">
        <f>IF($B1146="","",COUNTA($B$13:$B1146))</f>
        <v>0</v>
      </c>
      <c r="B1146" s="28"/>
      <c r="C1146" s="28"/>
      <c r="D1146" s="29"/>
      <c r="E1146" s="29"/>
      <c r="F1146" s="29"/>
      <c r="G1146" s="28"/>
      <c r="H1146" s="28"/>
      <c r="I1146" s="30">
        <f>IF($H1146="","",IFERROR(VLOOKUP($H1146,AcctTbl,2,0),"کد ناشناخته"))</f>
        <v>0</v>
      </c>
      <c r="J1146" s="27">
        <f>IF($H1146="","",IFERROR(VLOOKUP($H1146,AcctTbl,3,0),""))</f>
        <v>0</v>
      </c>
      <c r="K1146" s="29"/>
      <c r="L1146" s="28"/>
      <c r="M1146" s="31"/>
      <c r="N1146" s="29"/>
      <c r="O1146" s="32">
        <f>IF($B1146="",0,IF($U1146="IN",N($M1146),0))</f>
        <v>0</v>
      </c>
      <c r="P1146" s="32">
        <f>IF($B1146="",0,IF(OR($U1146="OUT",$U1146="TRF"),N($M1146),0))</f>
        <v>0</v>
      </c>
      <c r="Q1146" s="32">
        <f>IF($B1146="",0,IF(OR($U1146="OUT",$U1146="TRF"),N($M1146),0))</f>
        <v>0</v>
      </c>
      <c r="R1146" s="32">
        <f>IF($B1146="",0,IF($U1146="IN",N($M1146),0))</f>
        <v>0</v>
      </c>
      <c r="S1146" s="33">
        <f>IF($B1146="","",IF($M1146="","⚠ مبلغ",IF($E1146="","⚠ بانک عامل",IF(AND($U1146="TRF",$F1146=""),"⚠ بانک مقصد",IF(AND($V1146&lt;&gt;"NONE",$V1146&lt;&gt;"",$Z1146=""),"⚠ طرف حساب","✓")))))</f>
        <v>0</v>
      </c>
      <c r="T1146" s="29"/>
      <c r="U1146" s="27">
        <f>IFERROR(VLOOKUP($D1146,BankOpTbl,2,0),"")</f>
        <v>0</v>
      </c>
      <c r="V1146" s="27">
        <f>IFERROR(VLOOKUP($D1146,BankOpTbl,3,0),"")</f>
        <v>0</v>
      </c>
      <c r="W1146" s="27">
        <f>IFERROR(VLOOKUP($D1146,BankOpTbl,4,0),"")</f>
        <v>0</v>
      </c>
      <c r="X1146" s="27">
        <f>IF($E1146="","",IFERROR(VLOOKUP($E1146,BankTbl,4,0),""))</f>
        <v>0</v>
      </c>
      <c r="Y1146" s="27">
        <f>IF($F1146="","",IFERROR(VLOOKUP($F1146,BankTbl,4,0),""))</f>
        <v>0</v>
      </c>
      <c r="Z1146" s="27">
        <f>IF($B1146="","",IF($V1146="PICK",LEFT($N1146,5),IF($V1146="FIXED",$W1146,IF($V1146="CODE",$H1146,""))))</f>
        <v>0</v>
      </c>
    </row>
    <row r="1147" spans="1:26" ht="21" customHeight="1">
      <c r="A1147" s="27">
        <f>IF($B1147="","",COUNTA($B$13:$B1147))</f>
        <v>0</v>
      </c>
      <c r="B1147" s="28"/>
      <c r="C1147" s="28"/>
      <c r="D1147" s="29"/>
      <c r="E1147" s="29"/>
      <c r="F1147" s="29"/>
      <c r="G1147" s="28"/>
      <c r="H1147" s="28"/>
      <c r="I1147" s="30">
        <f>IF($H1147="","",IFERROR(VLOOKUP($H1147,AcctTbl,2,0),"کد ناشناخته"))</f>
        <v>0</v>
      </c>
      <c r="J1147" s="27">
        <f>IF($H1147="","",IFERROR(VLOOKUP($H1147,AcctTbl,3,0),""))</f>
        <v>0</v>
      </c>
      <c r="K1147" s="29"/>
      <c r="L1147" s="28"/>
      <c r="M1147" s="31"/>
      <c r="N1147" s="29"/>
      <c r="O1147" s="32">
        <f>IF($B1147="",0,IF($U1147="IN",N($M1147),0))</f>
        <v>0</v>
      </c>
      <c r="P1147" s="32">
        <f>IF($B1147="",0,IF(OR($U1147="OUT",$U1147="TRF"),N($M1147),0))</f>
        <v>0</v>
      </c>
      <c r="Q1147" s="32">
        <f>IF($B1147="",0,IF(OR($U1147="OUT",$U1147="TRF"),N($M1147),0))</f>
        <v>0</v>
      </c>
      <c r="R1147" s="32">
        <f>IF($B1147="",0,IF($U1147="IN",N($M1147),0))</f>
        <v>0</v>
      </c>
      <c r="S1147" s="33">
        <f>IF($B1147="","",IF($M1147="","⚠ مبلغ",IF($E1147="","⚠ بانک عامل",IF(AND($U1147="TRF",$F1147=""),"⚠ بانک مقصد",IF(AND($V1147&lt;&gt;"NONE",$V1147&lt;&gt;"",$Z1147=""),"⚠ طرف حساب","✓")))))</f>
        <v>0</v>
      </c>
      <c r="T1147" s="29"/>
      <c r="U1147" s="27">
        <f>IFERROR(VLOOKUP($D1147,BankOpTbl,2,0),"")</f>
        <v>0</v>
      </c>
      <c r="V1147" s="27">
        <f>IFERROR(VLOOKUP($D1147,BankOpTbl,3,0),"")</f>
        <v>0</v>
      </c>
      <c r="W1147" s="27">
        <f>IFERROR(VLOOKUP($D1147,BankOpTbl,4,0),"")</f>
        <v>0</v>
      </c>
      <c r="X1147" s="27">
        <f>IF($E1147="","",IFERROR(VLOOKUP($E1147,BankTbl,4,0),""))</f>
        <v>0</v>
      </c>
      <c r="Y1147" s="27">
        <f>IF($F1147="","",IFERROR(VLOOKUP($F1147,BankTbl,4,0),""))</f>
        <v>0</v>
      </c>
      <c r="Z1147" s="27">
        <f>IF($B1147="","",IF($V1147="PICK",LEFT($N1147,5),IF($V1147="FIXED",$W1147,IF($V1147="CODE",$H1147,""))))</f>
        <v>0</v>
      </c>
    </row>
    <row r="1148" spans="1:26" ht="21" customHeight="1">
      <c r="A1148" s="27">
        <f>IF($B1148="","",COUNTA($B$13:$B1148))</f>
        <v>0</v>
      </c>
      <c r="B1148" s="28"/>
      <c r="C1148" s="28"/>
      <c r="D1148" s="29"/>
      <c r="E1148" s="29"/>
      <c r="F1148" s="29"/>
      <c r="G1148" s="28"/>
      <c r="H1148" s="28"/>
      <c r="I1148" s="30">
        <f>IF($H1148="","",IFERROR(VLOOKUP($H1148,AcctTbl,2,0),"کد ناشناخته"))</f>
        <v>0</v>
      </c>
      <c r="J1148" s="27">
        <f>IF($H1148="","",IFERROR(VLOOKUP($H1148,AcctTbl,3,0),""))</f>
        <v>0</v>
      </c>
      <c r="K1148" s="29"/>
      <c r="L1148" s="28"/>
      <c r="M1148" s="31"/>
      <c r="N1148" s="29"/>
      <c r="O1148" s="32">
        <f>IF($B1148="",0,IF($U1148="IN",N($M1148),0))</f>
        <v>0</v>
      </c>
      <c r="P1148" s="32">
        <f>IF($B1148="",0,IF(OR($U1148="OUT",$U1148="TRF"),N($M1148),0))</f>
        <v>0</v>
      </c>
      <c r="Q1148" s="32">
        <f>IF($B1148="",0,IF(OR($U1148="OUT",$U1148="TRF"),N($M1148),0))</f>
        <v>0</v>
      </c>
      <c r="R1148" s="32">
        <f>IF($B1148="",0,IF($U1148="IN",N($M1148),0))</f>
        <v>0</v>
      </c>
      <c r="S1148" s="33">
        <f>IF($B1148="","",IF($M1148="","⚠ مبلغ",IF($E1148="","⚠ بانک عامل",IF(AND($U1148="TRF",$F1148=""),"⚠ بانک مقصد",IF(AND($V1148&lt;&gt;"NONE",$V1148&lt;&gt;"",$Z1148=""),"⚠ طرف حساب","✓")))))</f>
        <v>0</v>
      </c>
      <c r="T1148" s="29"/>
      <c r="U1148" s="27">
        <f>IFERROR(VLOOKUP($D1148,BankOpTbl,2,0),"")</f>
        <v>0</v>
      </c>
      <c r="V1148" s="27">
        <f>IFERROR(VLOOKUP($D1148,BankOpTbl,3,0),"")</f>
        <v>0</v>
      </c>
      <c r="W1148" s="27">
        <f>IFERROR(VLOOKUP($D1148,BankOpTbl,4,0),"")</f>
        <v>0</v>
      </c>
      <c r="X1148" s="27">
        <f>IF($E1148="","",IFERROR(VLOOKUP($E1148,BankTbl,4,0),""))</f>
        <v>0</v>
      </c>
      <c r="Y1148" s="27">
        <f>IF($F1148="","",IFERROR(VLOOKUP($F1148,BankTbl,4,0),""))</f>
        <v>0</v>
      </c>
      <c r="Z1148" s="27">
        <f>IF($B1148="","",IF($V1148="PICK",LEFT($N1148,5),IF($V1148="FIXED",$W1148,IF($V1148="CODE",$H1148,""))))</f>
        <v>0</v>
      </c>
    </row>
    <row r="1149" spans="1:26" ht="21" customHeight="1">
      <c r="A1149" s="27">
        <f>IF($B1149="","",COUNTA($B$13:$B1149))</f>
        <v>0</v>
      </c>
      <c r="B1149" s="28"/>
      <c r="C1149" s="28"/>
      <c r="D1149" s="29"/>
      <c r="E1149" s="29"/>
      <c r="F1149" s="29"/>
      <c r="G1149" s="28"/>
      <c r="H1149" s="28"/>
      <c r="I1149" s="30">
        <f>IF($H1149="","",IFERROR(VLOOKUP($H1149,AcctTbl,2,0),"کد ناشناخته"))</f>
        <v>0</v>
      </c>
      <c r="J1149" s="27">
        <f>IF($H1149="","",IFERROR(VLOOKUP($H1149,AcctTbl,3,0),""))</f>
        <v>0</v>
      </c>
      <c r="K1149" s="29"/>
      <c r="L1149" s="28"/>
      <c r="M1149" s="31"/>
      <c r="N1149" s="29"/>
      <c r="O1149" s="32">
        <f>IF($B1149="",0,IF($U1149="IN",N($M1149),0))</f>
        <v>0</v>
      </c>
      <c r="P1149" s="32">
        <f>IF($B1149="",0,IF(OR($U1149="OUT",$U1149="TRF"),N($M1149),0))</f>
        <v>0</v>
      </c>
      <c r="Q1149" s="32">
        <f>IF($B1149="",0,IF(OR($U1149="OUT",$U1149="TRF"),N($M1149),0))</f>
        <v>0</v>
      </c>
      <c r="R1149" s="32">
        <f>IF($B1149="",0,IF($U1149="IN",N($M1149),0))</f>
        <v>0</v>
      </c>
      <c r="S1149" s="33">
        <f>IF($B1149="","",IF($M1149="","⚠ مبلغ",IF($E1149="","⚠ بانک عامل",IF(AND($U1149="TRF",$F1149=""),"⚠ بانک مقصد",IF(AND($V1149&lt;&gt;"NONE",$V1149&lt;&gt;"",$Z1149=""),"⚠ طرف حساب","✓")))))</f>
        <v>0</v>
      </c>
      <c r="T1149" s="29"/>
      <c r="U1149" s="27">
        <f>IFERROR(VLOOKUP($D1149,BankOpTbl,2,0),"")</f>
        <v>0</v>
      </c>
      <c r="V1149" s="27">
        <f>IFERROR(VLOOKUP($D1149,BankOpTbl,3,0),"")</f>
        <v>0</v>
      </c>
      <c r="W1149" s="27">
        <f>IFERROR(VLOOKUP($D1149,BankOpTbl,4,0),"")</f>
        <v>0</v>
      </c>
      <c r="X1149" s="27">
        <f>IF($E1149="","",IFERROR(VLOOKUP($E1149,BankTbl,4,0),""))</f>
        <v>0</v>
      </c>
      <c r="Y1149" s="27">
        <f>IF($F1149="","",IFERROR(VLOOKUP($F1149,BankTbl,4,0),""))</f>
        <v>0</v>
      </c>
      <c r="Z1149" s="27">
        <f>IF($B1149="","",IF($V1149="PICK",LEFT($N1149,5),IF($V1149="FIXED",$W1149,IF($V1149="CODE",$H1149,""))))</f>
        <v>0</v>
      </c>
    </row>
    <row r="1150" spans="1:26" ht="21" customHeight="1">
      <c r="A1150" s="27">
        <f>IF($B1150="","",COUNTA($B$13:$B1150))</f>
        <v>0</v>
      </c>
      <c r="B1150" s="28"/>
      <c r="C1150" s="28"/>
      <c r="D1150" s="29"/>
      <c r="E1150" s="29"/>
      <c r="F1150" s="29"/>
      <c r="G1150" s="28"/>
      <c r="H1150" s="28"/>
      <c r="I1150" s="30">
        <f>IF($H1150="","",IFERROR(VLOOKUP($H1150,AcctTbl,2,0),"کد ناشناخته"))</f>
        <v>0</v>
      </c>
      <c r="J1150" s="27">
        <f>IF($H1150="","",IFERROR(VLOOKUP($H1150,AcctTbl,3,0),""))</f>
        <v>0</v>
      </c>
      <c r="K1150" s="29"/>
      <c r="L1150" s="28"/>
      <c r="M1150" s="31"/>
      <c r="N1150" s="29"/>
      <c r="O1150" s="32">
        <f>IF($B1150="",0,IF($U1150="IN",N($M1150),0))</f>
        <v>0</v>
      </c>
      <c r="P1150" s="32">
        <f>IF($B1150="",0,IF(OR($U1150="OUT",$U1150="TRF"),N($M1150),0))</f>
        <v>0</v>
      </c>
      <c r="Q1150" s="32">
        <f>IF($B1150="",0,IF(OR($U1150="OUT",$U1150="TRF"),N($M1150),0))</f>
        <v>0</v>
      </c>
      <c r="R1150" s="32">
        <f>IF($B1150="",0,IF($U1150="IN",N($M1150),0))</f>
        <v>0</v>
      </c>
      <c r="S1150" s="33">
        <f>IF($B1150="","",IF($M1150="","⚠ مبلغ",IF($E1150="","⚠ بانک عامل",IF(AND($U1150="TRF",$F1150=""),"⚠ بانک مقصد",IF(AND($V1150&lt;&gt;"NONE",$V1150&lt;&gt;"",$Z1150=""),"⚠ طرف حساب","✓")))))</f>
        <v>0</v>
      </c>
      <c r="T1150" s="29"/>
      <c r="U1150" s="27">
        <f>IFERROR(VLOOKUP($D1150,BankOpTbl,2,0),"")</f>
        <v>0</v>
      </c>
      <c r="V1150" s="27">
        <f>IFERROR(VLOOKUP($D1150,BankOpTbl,3,0),"")</f>
        <v>0</v>
      </c>
      <c r="W1150" s="27">
        <f>IFERROR(VLOOKUP($D1150,BankOpTbl,4,0),"")</f>
        <v>0</v>
      </c>
      <c r="X1150" s="27">
        <f>IF($E1150="","",IFERROR(VLOOKUP($E1150,BankTbl,4,0),""))</f>
        <v>0</v>
      </c>
      <c r="Y1150" s="27">
        <f>IF($F1150="","",IFERROR(VLOOKUP($F1150,BankTbl,4,0),""))</f>
        <v>0</v>
      </c>
      <c r="Z1150" s="27">
        <f>IF($B1150="","",IF($V1150="PICK",LEFT($N1150,5),IF($V1150="FIXED",$W1150,IF($V1150="CODE",$H1150,""))))</f>
        <v>0</v>
      </c>
    </row>
    <row r="1151" spans="1:26" ht="21" customHeight="1">
      <c r="A1151" s="27">
        <f>IF($B1151="","",COUNTA($B$13:$B1151))</f>
        <v>0</v>
      </c>
      <c r="B1151" s="28"/>
      <c r="C1151" s="28"/>
      <c r="D1151" s="29"/>
      <c r="E1151" s="29"/>
      <c r="F1151" s="29"/>
      <c r="G1151" s="28"/>
      <c r="H1151" s="28"/>
      <c r="I1151" s="30">
        <f>IF($H1151="","",IFERROR(VLOOKUP($H1151,AcctTbl,2,0),"کد ناشناخته"))</f>
        <v>0</v>
      </c>
      <c r="J1151" s="27">
        <f>IF($H1151="","",IFERROR(VLOOKUP($H1151,AcctTbl,3,0),""))</f>
        <v>0</v>
      </c>
      <c r="K1151" s="29"/>
      <c r="L1151" s="28"/>
      <c r="M1151" s="31"/>
      <c r="N1151" s="29"/>
      <c r="O1151" s="32">
        <f>IF($B1151="",0,IF($U1151="IN",N($M1151),0))</f>
        <v>0</v>
      </c>
      <c r="P1151" s="32">
        <f>IF($B1151="",0,IF(OR($U1151="OUT",$U1151="TRF"),N($M1151),0))</f>
        <v>0</v>
      </c>
      <c r="Q1151" s="32">
        <f>IF($B1151="",0,IF(OR($U1151="OUT",$U1151="TRF"),N($M1151),0))</f>
        <v>0</v>
      </c>
      <c r="R1151" s="32">
        <f>IF($B1151="",0,IF($U1151="IN",N($M1151),0))</f>
        <v>0</v>
      </c>
      <c r="S1151" s="33">
        <f>IF($B1151="","",IF($M1151="","⚠ مبلغ",IF($E1151="","⚠ بانک عامل",IF(AND($U1151="TRF",$F1151=""),"⚠ بانک مقصد",IF(AND($V1151&lt;&gt;"NONE",$V1151&lt;&gt;"",$Z1151=""),"⚠ طرف حساب","✓")))))</f>
        <v>0</v>
      </c>
      <c r="T1151" s="29"/>
      <c r="U1151" s="27">
        <f>IFERROR(VLOOKUP($D1151,BankOpTbl,2,0),"")</f>
        <v>0</v>
      </c>
      <c r="V1151" s="27">
        <f>IFERROR(VLOOKUP($D1151,BankOpTbl,3,0),"")</f>
        <v>0</v>
      </c>
      <c r="W1151" s="27">
        <f>IFERROR(VLOOKUP($D1151,BankOpTbl,4,0),"")</f>
        <v>0</v>
      </c>
      <c r="X1151" s="27">
        <f>IF($E1151="","",IFERROR(VLOOKUP($E1151,BankTbl,4,0),""))</f>
        <v>0</v>
      </c>
      <c r="Y1151" s="27">
        <f>IF($F1151="","",IFERROR(VLOOKUP($F1151,BankTbl,4,0),""))</f>
        <v>0</v>
      </c>
      <c r="Z1151" s="27">
        <f>IF($B1151="","",IF($V1151="PICK",LEFT($N1151,5),IF($V1151="FIXED",$W1151,IF($V1151="CODE",$H1151,""))))</f>
        <v>0</v>
      </c>
    </row>
    <row r="1152" spans="1:26" ht="21" customHeight="1">
      <c r="A1152" s="27">
        <f>IF($B1152="","",COUNTA($B$13:$B1152))</f>
        <v>0</v>
      </c>
      <c r="B1152" s="28"/>
      <c r="C1152" s="28"/>
      <c r="D1152" s="29"/>
      <c r="E1152" s="29"/>
      <c r="F1152" s="29"/>
      <c r="G1152" s="28"/>
      <c r="H1152" s="28"/>
      <c r="I1152" s="30">
        <f>IF($H1152="","",IFERROR(VLOOKUP($H1152,AcctTbl,2,0),"کد ناشناخته"))</f>
        <v>0</v>
      </c>
      <c r="J1152" s="27">
        <f>IF($H1152="","",IFERROR(VLOOKUP($H1152,AcctTbl,3,0),""))</f>
        <v>0</v>
      </c>
      <c r="K1152" s="29"/>
      <c r="L1152" s="28"/>
      <c r="M1152" s="31"/>
      <c r="N1152" s="29"/>
      <c r="O1152" s="32">
        <f>IF($B1152="",0,IF($U1152="IN",N($M1152),0))</f>
        <v>0</v>
      </c>
      <c r="P1152" s="32">
        <f>IF($B1152="",0,IF(OR($U1152="OUT",$U1152="TRF"),N($M1152),0))</f>
        <v>0</v>
      </c>
      <c r="Q1152" s="32">
        <f>IF($B1152="",0,IF(OR($U1152="OUT",$U1152="TRF"),N($M1152),0))</f>
        <v>0</v>
      </c>
      <c r="R1152" s="32">
        <f>IF($B1152="",0,IF($U1152="IN",N($M1152),0))</f>
        <v>0</v>
      </c>
      <c r="S1152" s="33">
        <f>IF($B1152="","",IF($M1152="","⚠ مبلغ",IF($E1152="","⚠ بانک عامل",IF(AND($U1152="TRF",$F1152=""),"⚠ بانک مقصد",IF(AND($V1152&lt;&gt;"NONE",$V1152&lt;&gt;"",$Z1152=""),"⚠ طرف حساب","✓")))))</f>
        <v>0</v>
      </c>
      <c r="T1152" s="29"/>
      <c r="U1152" s="27">
        <f>IFERROR(VLOOKUP($D1152,BankOpTbl,2,0),"")</f>
        <v>0</v>
      </c>
      <c r="V1152" s="27">
        <f>IFERROR(VLOOKUP($D1152,BankOpTbl,3,0),"")</f>
        <v>0</v>
      </c>
      <c r="W1152" s="27">
        <f>IFERROR(VLOOKUP($D1152,BankOpTbl,4,0),"")</f>
        <v>0</v>
      </c>
      <c r="X1152" s="27">
        <f>IF($E1152="","",IFERROR(VLOOKUP($E1152,BankTbl,4,0),""))</f>
        <v>0</v>
      </c>
      <c r="Y1152" s="27">
        <f>IF($F1152="","",IFERROR(VLOOKUP($F1152,BankTbl,4,0),""))</f>
        <v>0</v>
      </c>
      <c r="Z1152" s="27">
        <f>IF($B1152="","",IF($V1152="PICK",LEFT($N1152,5),IF($V1152="FIXED",$W1152,IF($V1152="CODE",$H1152,""))))</f>
        <v>0</v>
      </c>
    </row>
    <row r="1153" spans="1:26" ht="21" customHeight="1">
      <c r="A1153" s="27">
        <f>IF($B1153="","",COUNTA($B$13:$B1153))</f>
        <v>0</v>
      </c>
      <c r="B1153" s="28"/>
      <c r="C1153" s="28"/>
      <c r="D1153" s="29"/>
      <c r="E1153" s="29"/>
      <c r="F1153" s="29"/>
      <c r="G1153" s="28"/>
      <c r="H1153" s="28"/>
      <c r="I1153" s="30">
        <f>IF($H1153="","",IFERROR(VLOOKUP($H1153,AcctTbl,2,0),"کد ناشناخته"))</f>
        <v>0</v>
      </c>
      <c r="J1153" s="27">
        <f>IF($H1153="","",IFERROR(VLOOKUP($H1153,AcctTbl,3,0),""))</f>
        <v>0</v>
      </c>
      <c r="K1153" s="29"/>
      <c r="L1153" s="28"/>
      <c r="M1153" s="31"/>
      <c r="N1153" s="29"/>
      <c r="O1153" s="32">
        <f>IF($B1153="",0,IF($U1153="IN",N($M1153),0))</f>
        <v>0</v>
      </c>
      <c r="P1153" s="32">
        <f>IF($B1153="",0,IF(OR($U1153="OUT",$U1153="TRF"),N($M1153),0))</f>
        <v>0</v>
      </c>
      <c r="Q1153" s="32">
        <f>IF($B1153="",0,IF(OR($U1153="OUT",$U1153="TRF"),N($M1153),0))</f>
        <v>0</v>
      </c>
      <c r="R1153" s="32">
        <f>IF($B1153="",0,IF($U1153="IN",N($M1153),0))</f>
        <v>0</v>
      </c>
      <c r="S1153" s="33">
        <f>IF($B1153="","",IF($M1153="","⚠ مبلغ",IF($E1153="","⚠ بانک عامل",IF(AND($U1153="TRF",$F1153=""),"⚠ بانک مقصد",IF(AND($V1153&lt;&gt;"NONE",$V1153&lt;&gt;"",$Z1153=""),"⚠ طرف حساب","✓")))))</f>
        <v>0</v>
      </c>
      <c r="T1153" s="29"/>
      <c r="U1153" s="27">
        <f>IFERROR(VLOOKUP($D1153,BankOpTbl,2,0),"")</f>
        <v>0</v>
      </c>
      <c r="V1153" s="27">
        <f>IFERROR(VLOOKUP($D1153,BankOpTbl,3,0),"")</f>
        <v>0</v>
      </c>
      <c r="W1153" s="27">
        <f>IFERROR(VLOOKUP($D1153,BankOpTbl,4,0),"")</f>
        <v>0</v>
      </c>
      <c r="X1153" s="27">
        <f>IF($E1153="","",IFERROR(VLOOKUP($E1153,BankTbl,4,0),""))</f>
        <v>0</v>
      </c>
      <c r="Y1153" s="27">
        <f>IF($F1153="","",IFERROR(VLOOKUP($F1153,BankTbl,4,0),""))</f>
        <v>0</v>
      </c>
      <c r="Z1153" s="27">
        <f>IF($B1153="","",IF($V1153="PICK",LEFT($N1153,5),IF($V1153="FIXED",$W1153,IF($V1153="CODE",$H1153,""))))</f>
        <v>0</v>
      </c>
    </row>
    <row r="1154" spans="1:26" ht="21" customHeight="1">
      <c r="A1154" s="27">
        <f>IF($B1154="","",COUNTA($B$13:$B1154))</f>
        <v>0</v>
      </c>
      <c r="B1154" s="28"/>
      <c r="C1154" s="28"/>
      <c r="D1154" s="29"/>
      <c r="E1154" s="29"/>
      <c r="F1154" s="29"/>
      <c r="G1154" s="28"/>
      <c r="H1154" s="28"/>
      <c r="I1154" s="30">
        <f>IF($H1154="","",IFERROR(VLOOKUP($H1154,AcctTbl,2,0),"کد ناشناخته"))</f>
        <v>0</v>
      </c>
      <c r="J1154" s="27">
        <f>IF($H1154="","",IFERROR(VLOOKUP($H1154,AcctTbl,3,0),""))</f>
        <v>0</v>
      </c>
      <c r="K1154" s="29"/>
      <c r="L1154" s="28"/>
      <c r="M1154" s="31"/>
      <c r="N1154" s="29"/>
      <c r="O1154" s="32">
        <f>IF($B1154="",0,IF($U1154="IN",N($M1154),0))</f>
        <v>0</v>
      </c>
      <c r="P1154" s="32">
        <f>IF($B1154="",0,IF(OR($U1154="OUT",$U1154="TRF"),N($M1154),0))</f>
        <v>0</v>
      </c>
      <c r="Q1154" s="32">
        <f>IF($B1154="",0,IF(OR($U1154="OUT",$U1154="TRF"),N($M1154),0))</f>
        <v>0</v>
      </c>
      <c r="R1154" s="32">
        <f>IF($B1154="",0,IF($U1154="IN",N($M1154),0))</f>
        <v>0</v>
      </c>
      <c r="S1154" s="33">
        <f>IF($B1154="","",IF($M1154="","⚠ مبلغ",IF($E1154="","⚠ بانک عامل",IF(AND($U1154="TRF",$F1154=""),"⚠ بانک مقصد",IF(AND($V1154&lt;&gt;"NONE",$V1154&lt;&gt;"",$Z1154=""),"⚠ طرف حساب","✓")))))</f>
        <v>0</v>
      </c>
      <c r="T1154" s="29"/>
      <c r="U1154" s="27">
        <f>IFERROR(VLOOKUP($D1154,BankOpTbl,2,0),"")</f>
        <v>0</v>
      </c>
      <c r="V1154" s="27">
        <f>IFERROR(VLOOKUP($D1154,BankOpTbl,3,0),"")</f>
        <v>0</v>
      </c>
      <c r="W1154" s="27">
        <f>IFERROR(VLOOKUP($D1154,BankOpTbl,4,0),"")</f>
        <v>0</v>
      </c>
      <c r="X1154" s="27">
        <f>IF($E1154="","",IFERROR(VLOOKUP($E1154,BankTbl,4,0),""))</f>
        <v>0</v>
      </c>
      <c r="Y1154" s="27">
        <f>IF($F1154="","",IFERROR(VLOOKUP($F1154,BankTbl,4,0),""))</f>
        <v>0</v>
      </c>
      <c r="Z1154" s="27">
        <f>IF($B1154="","",IF($V1154="PICK",LEFT($N1154,5),IF($V1154="FIXED",$W1154,IF($V1154="CODE",$H1154,""))))</f>
        <v>0</v>
      </c>
    </row>
    <row r="1155" spans="1:26" ht="21" customHeight="1">
      <c r="A1155" s="27">
        <f>IF($B1155="","",COUNTA($B$13:$B1155))</f>
        <v>0</v>
      </c>
      <c r="B1155" s="28"/>
      <c r="C1155" s="28"/>
      <c r="D1155" s="29"/>
      <c r="E1155" s="29"/>
      <c r="F1155" s="29"/>
      <c r="G1155" s="28"/>
      <c r="H1155" s="28"/>
      <c r="I1155" s="30">
        <f>IF($H1155="","",IFERROR(VLOOKUP($H1155,AcctTbl,2,0),"کد ناشناخته"))</f>
        <v>0</v>
      </c>
      <c r="J1155" s="27">
        <f>IF($H1155="","",IFERROR(VLOOKUP($H1155,AcctTbl,3,0),""))</f>
        <v>0</v>
      </c>
      <c r="K1155" s="29"/>
      <c r="L1155" s="28"/>
      <c r="M1155" s="31"/>
      <c r="N1155" s="29"/>
      <c r="O1155" s="32">
        <f>IF($B1155="",0,IF($U1155="IN",N($M1155),0))</f>
        <v>0</v>
      </c>
      <c r="P1155" s="32">
        <f>IF($B1155="",0,IF(OR($U1155="OUT",$U1155="TRF"),N($M1155),0))</f>
        <v>0</v>
      </c>
      <c r="Q1155" s="32">
        <f>IF($B1155="",0,IF(OR($U1155="OUT",$U1155="TRF"),N($M1155),0))</f>
        <v>0</v>
      </c>
      <c r="R1155" s="32">
        <f>IF($B1155="",0,IF($U1155="IN",N($M1155),0))</f>
        <v>0</v>
      </c>
      <c r="S1155" s="33">
        <f>IF($B1155="","",IF($M1155="","⚠ مبلغ",IF($E1155="","⚠ بانک عامل",IF(AND($U1155="TRF",$F1155=""),"⚠ بانک مقصد",IF(AND($V1155&lt;&gt;"NONE",$V1155&lt;&gt;"",$Z1155=""),"⚠ طرف حساب","✓")))))</f>
        <v>0</v>
      </c>
      <c r="T1155" s="29"/>
      <c r="U1155" s="27">
        <f>IFERROR(VLOOKUP($D1155,BankOpTbl,2,0),"")</f>
        <v>0</v>
      </c>
      <c r="V1155" s="27">
        <f>IFERROR(VLOOKUP($D1155,BankOpTbl,3,0),"")</f>
        <v>0</v>
      </c>
      <c r="W1155" s="27">
        <f>IFERROR(VLOOKUP($D1155,BankOpTbl,4,0),"")</f>
        <v>0</v>
      </c>
      <c r="X1155" s="27">
        <f>IF($E1155="","",IFERROR(VLOOKUP($E1155,BankTbl,4,0),""))</f>
        <v>0</v>
      </c>
      <c r="Y1155" s="27">
        <f>IF($F1155="","",IFERROR(VLOOKUP($F1155,BankTbl,4,0),""))</f>
        <v>0</v>
      </c>
      <c r="Z1155" s="27">
        <f>IF($B1155="","",IF($V1155="PICK",LEFT($N1155,5),IF($V1155="FIXED",$W1155,IF($V1155="CODE",$H1155,""))))</f>
        <v>0</v>
      </c>
    </row>
    <row r="1156" spans="1:26" ht="21" customHeight="1">
      <c r="A1156" s="27">
        <f>IF($B1156="","",COUNTA($B$13:$B1156))</f>
        <v>0</v>
      </c>
      <c r="B1156" s="28"/>
      <c r="C1156" s="28"/>
      <c r="D1156" s="29"/>
      <c r="E1156" s="29"/>
      <c r="F1156" s="29"/>
      <c r="G1156" s="28"/>
      <c r="H1156" s="28"/>
      <c r="I1156" s="30">
        <f>IF($H1156="","",IFERROR(VLOOKUP($H1156,AcctTbl,2,0),"کد ناشناخته"))</f>
        <v>0</v>
      </c>
      <c r="J1156" s="27">
        <f>IF($H1156="","",IFERROR(VLOOKUP($H1156,AcctTbl,3,0),""))</f>
        <v>0</v>
      </c>
      <c r="K1156" s="29"/>
      <c r="L1156" s="28"/>
      <c r="M1156" s="31"/>
      <c r="N1156" s="29"/>
      <c r="O1156" s="32">
        <f>IF($B1156="",0,IF($U1156="IN",N($M1156),0))</f>
        <v>0</v>
      </c>
      <c r="P1156" s="32">
        <f>IF($B1156="",0,IF(OR($U1156="OUT",$U1156="TRF"),N($M1156),0))</f>
        <v>0</v>
      </c>
      <c r="Q1156" s="32">
        <f>IF($B1156="",0,IF(OR($U1156="OUT",$U1156="TRF"),N($M1156),0))</f>
        <v>0</v>
      </c>
      <c r="R1156" s="32">
        <f>IF($B1156="",0,IF($U1156="IN",N($M1156),0))</f>
        <v>0</v>
      </c>
      <c r="S1156" s="33">
        <f>IF($B1156="","",IF($M1156="","⚠ مبلغ",IF($E1156="","⚠ بانک عامل",IF(AND($U1156="TRF",$F1156=""),"⚠ بانک مقصد",IF(AND($V1156&lt;&gt;"NONE",$V1156&lt;&gt;"",$Z1156=""),"⚠ طرف حساب","✓")))))</f>
        <v>0</v>
      </c>
      <c r="T1156" s="29"/>
      <c r="U1156" s="27">
        <f>IFERROR(VLOOKUP($D1156,BankOpTbl,2,0),"")</f>
        <v>0</v>
      </c>
      <c r="V1156" s="27">
        <f>IFERROR(VLOOKUP($D1156,BankOpTbl,3,0),"")</f>
        <v>0</v>
      </c>
      <c r="W1156" s="27">
        <f>IFERROR(VLOOKUP($D1156,BankOpTbl,4,0),"")</f>
        <v>0</v>
      </c>
      <c r="X1156" s="27">
        <f>IF($E1156="","",IFERROR(VLOOKUP($E1156,BankTbl,4,0),""))</f>
        <v>0</v>
      </c>
      <c r="Y1156" s="27">
        <f>IF($F1156="","",IFERROR(VLOOKUP($F1156,BankTbl,4,0),""))</f>
        <v>0</v>
      </c>
      <c r="Z1156" s="27">
        <f>IF($B1156="","",IF($V1156="PICK",LEFT($N1156,5),IF($V1156="FIXED",$W1156,IF($V1156="CODE",$H1156,""))))</f>
        <v>0</v>
      </c>
    </row>
    <row r="1157" spans="1:26" ht="21" customHeight="1">
      <c r="A1157" s="27">
        <f>IF($B1157="","",COUNTA($B$13:$B1157))</f>
        <v>0</v>
      </c>
      <c r="B1157" s="28"/>
      <c r="C1157" s="28"/>
      <c r="D1157" s="29"/>
      <c r="E1157" s="29"/>
      <c r="F1157" s="29"/>
      <c r="G1157" s="28"/>
      <c r="H1157" s="28"/>
      <c r="I1157" s="30">
        <f>IF($H1157="","",IFERROR(VLOOKUP($H1157,AcctTbl,2,0),"کد ناشناخته"))</f>
        <v>0</v>
      </c>
      <c r="J1157" s="27">
        <f>IF($H1157="","",IFERROR(VLOOKUP($H1157,AcctTbl,3,0),""))</f>
        <v>0</v>
      </c>
      <c r="K1157" s="29"/>
      <c r="L1157" s="28"/>
      <c r="M1157" s="31"/>
      <c r="N1157" s="29"/>
      <c r="O1157" s="32">
        <f>IF($B1157="",0,IF($U1157="IN",N($M1157),0))</f>
        <v>0</v>
      </c>
      <c r="P1157" s="32">
        <f>IF($B1157="",0,IF(OR($U1157="OUT",$U1157="TRF"),N($M1157),0))</f>
        <v>0</v>
      </c>
      <c r="Q1157" s="32">
        <f>IF($B1157="",0,IF(OR($U1157="OUT",$U1157="TRF"),N($M1157),0))</f>
        <v>0</v>
      </c>
      <c r="R1157" s="32">
        <f>IF($B1157="",0,IF($U1157="IN",N($M1157),0))</f>
        <v>0</v>
      </c>
      <c r="S1157" s="33">
        <f>IF($B1157="","",IF($M1157="","⚠ مبلغ",IF($E1157="","⚠ بانک عامل",IF(AND($U1157="TRF",$F1157=""),"⚠ بانک مقصد",IF(AND($V1157&lt;&gt;"NONE",$V1157&lt;&gt;"",$Z1157=""),"⚠ طرف حساب","✓")))))</f>
        <v>0</v>
      </c>
      <c r="T1157" s="29"/>
      <c r="U1157" s="27">
        <f>IFERROR(VLOOKUP($D1157,BankOpTbl,2,0),"")</f>
        <v>0</v>
      </c>
      <c r="V1157" s="27">
        <f>IFERROR(VLOOKUP($D1157,BankOpTbl,3,0),"")</f>
        <v>0</v>
      </c>
      <c r="W1157" s="27">
        <f>IFERROR(VLOOKUP($D1157,BankOpTbl,4,0),"")</f>
        <v>0</v>
      </c>
      <c r="X1157" s="27">
        <f>IF($E1157="","",IFERROR(VLOOKUP($E1157,BankTbl,4,0),""))</f>
        <v>0</v>
      </c>
      <c r="Y1157" s="27">
        <f>IF($F1157="","",IFERROR(VLOOKUP($F1157,BankTbl,4,0),""))</f>
        <v>0</v>
      </c>
      <c r="Z1157" s="27">
        <f>IF($B1157="","",IF($V1157="PICK",LEFT($N1157,5),IF($V1157="FIXED",$W1157,IF($V1157="CODE",$H1157,""))))</f>
        <v>0</v>
      </c>
    </row>
    <row r="1158" spans="1:26" ht="21" customHeight="1">
      <c r="A1158" s="27">
        <f>IF($B1158="","",COUNTA($B$13:$B1158))</f>
        <v>0</v>
      </c>
      <c r="B1158" s="28"/>
      <c r="C1158" s="28"/>
      <c r="D1158" s="29"/>
      <c r="E1158" s="29"/>
      <c r="F1158" s="29"/>
      <c r="G1158" s="28"/>
      <c r="H1158" s="28"/>
      <c r="I1158" s="30">
        <f>IF($H1158="","",IFERROR(VLOOKUP($H1158,AcctTbl,2,0),"کد ناشناخته"))</f>
        <v>0</v>
      </c>
      <c r="J1158" s="27">
        <f>IF($H1158="","",IFERROR(VLOOKUP($H1158,AcctTbl,3,0),""))</f>
        <v>0</v>
      </c>
      <c r="K1158" s="29"/>
      <c r="L1158" s="28"/>
      <c r="M1158" s="31"/>
      <c r="N1158" s="29"/>
      <c r="O1158" s="32">
        <f>IF($B1158="",0,IF($U1158="IN",N($M1158),0))</f>
        <v>0</v>
      </c>
      <c r="P1158" s="32">
        <f>IF($B1158="",0,IF(OR($U1158="OUT",$U1158="TRF"),N($M1158),0))</f>
        <v>0</v>
      </c>
      <c r="Q1158" s="32">
        <f>IF($B1158="",0,IF(OR($U1158="OUT",$U1158="TRF"),N($M1158),0))</f>
        <v>0</v>
      </c>
      <c r="R1158" s="32">
        <f>IF($B1158="",0,IF($U1158="IN",N($M1158),0))</f>
        <v>0</v>
      </c>
      <c r="S1158" s="33">
        <f>IF($B1158="","",IF($M1158="","⚠ مبلغ",IF($E1158="","⚠ بانک عامل",IF(AND($U1158="TRF",$F1158=""),"⚠ بانک مقصد",IF(AND($V1158&lt;&gt;"NONE",$V1158&lt;&gt;"",$Z1158=""),"⚠ طرف حساب","✓")))))</f>
        <v>0</v>
      </c>
      <c r="T1158" s="29"/>
      <c r="U1158" s="27">
        <f>IFERROR(VLOOKUP($D1158,BankOpTbl,2,0),"")</f>
        <v>0</v>
      </c>
      <c r="V1158" s="27">
        <f>IFERROR(VLOOKUP($D1158,BankOpTbl,3,0),"")</f>
        <v>0</v>
      </c>
      <c r="W1158" s="27">
        <f>IFERROR(VLOOKUP($D1158,BankOpTbl,4,0),"")</f>
        <v>0</v>
      </c>
      <c r="X1158" s="27">
        <f>IF($E1158="","",IFERROR(VLOOKUP($E1158,BankTbl,4,0),""))</f>
        <v>0</v>
      </c>
      <c r="Y1158" s="27">
        <f>IF($F1158="","",IFERROR(VLOOKUP($F1158,BankTbl,4,0),""))</f>
        <v>0</v>
      </c>
      <c r="Z1158" s="27">
        <f>IF($B1158="","",IF($V1158="PICK",LEFT($N1158,5),IF($V1158="FIXED",$W1158,IF($V1158="CODE",$H1158,""))))</f>
        <v>0</v>
      </c>
    </row>
    <row r="1159" spans="1:26" ht="21" customHeight="1">
      <c r="A1159" s="27">
        <f>IF($B1159="","",COUNTA($B$13:$B1159))</f>
        <v>0</v>
      </c>
      <c r="B1159" s="28"/>
      <c r="C1159" s="28"/>
      <c r="D1159" s="29"/>
      <c r="E1159" s="29"/>
      <c r="F1159" s="29"/>
      <c r="G1159" s="28"/>
      <c r="H1159" s="28"/>
      <c r="I1159" s="30">
        <f>IF($H1159="","",IFERROR(VLOOKUP($H1159,AcctTbl,2,0),"کد ناشناخته"))</f>
        <v>0</v>
      </c>
      <c r="J1159" s="27">
        <f>IF($H1159="","",IFERROR(VLOOKUP($H1159,AcctTbl,3,0),""))</f>
        <v>0</v>
      </c>
      <c r="K1159" s="29"/>
      <c r="L1159" s="28"/>
      <c r="M1159" s="31"/>
      <c r="N1159" s="29"/>
      <c r="O1159" s="32">
        <f>IF($B1159="",0,IF($U1159="IN",N($M1159),0))</f>
        <v>0</v>
      </c>
      <c r="P1159" s="32">
        <f>IF($B1159="",0,IF(OR($U1159="OUT",$U1159="TRF"),N($M1159),0))</f>
        <v>0</v>
      </c>
      <c r="Q1159" s="32">
        <f>IF($B1159="",0,IF(OR($U1159="OUT",$U1159="TRF"),N($M1159),0))</f>
        <v>0</v>
      </c>
      <c r="R1159" s="32">
        <f>IF($B1159="",0,IF($U1159="IN",N($M1159),0))</f>
        <v>0</v>
      </c>
      <c r="S1159" s="33">
        <f>IF($B1159="","",IF($M1159="","⚠ مبلغ",IF($E1159="","⚠ بانک عامل",IF(AND($U1159="TRF",$F1159=""),"⚠ بانک مقصد",IF(AND($V1159&lt;&gt;"NONE",$V1159&lt;&gt;"",$Z1159=""),"⚠ طرف حساب","✓")))))</f>
        <v>0</v>
      </c>
      <c r="T1159" s="29"/>
      <c r="U1159" s="27">
        <f>IFERROR(VLOOKUP($D1159,BankOpTbl,2,0),"")</f>
        <v>0</v>
      </c>
      <c r="V1159" s="27">
        <f>IFERROR(VLOOKUP($D1159,BankOpTbl,3,0),"")</f>
        <v>0</v>
      </c>
      <c r="W1159" s="27">
        <f>IFERROR(VLOOKUP($D1159,BankOpTbl,4,0),"")</f>
        <v>0</v>
      </c>
      <c r="X1159" s="27">
        <f>IF($E1159="","",IFERROR(VLOOKUP($E1159,BankTbl,4,0),""))</f>
        <v>0</v>
      </c>
      <c r="Y1159" s="27">
        <f>IF($F1159="","",IFERROR(VLOOKUP($F1159,BankTbl,4,0),""))</f>
        <v>0</v>
      </c>
      <c r="Z1159" s="27">
        <f>IF($B1159="","",IF($V1159="PICK",LEFT($N1159,5),IF($V1159="FIXED",$W1159,IF($V1159="CODE",$H1159,""))))</f>
        <v>0</v>
      </c>
    </row>
    <row r="1160" spans="1:26" ht="21" customHeight="1">
      <c r="A1160" s="27">
        <f>IF($B1160="","",COUNTA($B$13:$B1160))</f>
        <v>0</v>
      </c>
      <c r="B1160" s="28"/>
      <c r="C1160" s="28"/>
      <c r="D1160" s="29"/>
      <c r="E1160" s="29"/>
      <c r="F1160" s="29"/>
      <c r="G1160" s="28"/>
      <c r="H1160" s="28"/>
      <c r="I1160" s="30">
        <f>IF($H1160="","",IFERROR(VLOOKUP($H1160,AcctTbl,2,0),"کد ناشناخته"))</f>
        <v>0</v>
      </c>
      <c r="J1160" s="27">
        <f>IF($H1160="","",IFERROR(VLOOKUP($H1160,AcctTbl,3,0),""))</f>
        <v>0</v>
      </c>
      <c r="K1160" s="29"/>
      <c r="L1160" s="28"/>
      <c r="M1160" s="31"/>
      <c r="N1160" s="29"/>
      <c r="O1160" s="32">
        <f>IF($B1160="",0,IF($U1160="IN",N($M1160),0))</f>
        <v>0</v>
      </c>
      <c r="P1160" s="32">
        <f>IF($B1160="",0,IF(OR($U1160="OUT",$U1160="TRF"),N($M1160),0))</f>
        <v>0</v>
      </c>
      <c r="Q1160" s="32">
        <f>IF($B1160="",0,IF(OR($U1160="OUT",$U1160="TRF"),N($M1160),0))</f>
        <v>0</v>
      </c>
      <c r="R1160" s="32">
        <f>IF($B1160="",0,IF($U1160="IN",N($M1160),0))</f>
        <v>0</v>
      </c>
      <c r="S1160" s="33">
        <f>IF($B1160="","",IF($M1160="","⚠ مبلغ",IF($E1160="","⚠ بانک عامل",IF(AND($U1160="TRF",$F1160=""),"⚠ بانک مقصد",IF(AND($V1160&lt;&gt;"NONE",$V1160&lt;&gt;"",$Z1160=""),"⚠ طرف حساب","✓")))))</f>
        <v>0</v>
      </c>
      <c r="T1160" s="29"/>
      <c r="U1160" s="27">
        <f>IFERROR(VLOOKUP($D1160,BankOpTbl,2,0),"")</f>
        <v>0</v>
      </c>
      <c r="V1160" s="27">
        <f>IFERROR(VLOOKUP($D1160,BankOpTbl,3,0),"")</f>
        <v>0</v>
      </c>
      <c r="W1160" s="27">
        <f>IFERROR(VLOOKUP($D1160,BankOpTbl,4,0),"")</f>
        <v>0</v>
      </c>
      <c r="X1160" s="27">
        <f>IF($E1160="","",IFERROR(VLOOKUP($E1160,BankTbl,4,0),""))</f>
        <v>0</v>
      </c>
      <c r="Y1160" s="27">
        <f>IF($F1160="","",IFERROR(VLOOKUP($F1160,BankTbl,4,0),""))</f>
        <v>0</v>
      </c>
      <c r="Z1160" s="27">
        <f>IF($B1160="","",IF($V1160="PICK",LEFT($N1160,5),IF($V1160="FIXED",$W1160,IF($V1160="CODE",$H1160,""))))</f>
        <v>0</v>
      </c>
    </row>
    <row r="1161" spans="1:26" ht="21" customHeight="1">
      <c r="A1161" s="27">
        <f>IF($B1161="","",COUNTA($B$13:$B1161))</f>
        <v>0</v>
      </c>
      <c r="B1161" s="28"/>
      <c r="C1161" s="28"/>
      <c r="D1161" s="29"/>
      <c r="E1161" s="29"/>
      <c r="F1161" s="29"/>
      <c r="G1161" s="28"/>
      <c r="H1161" s="28"/>
      <c r="I1161" s="30">
        <f>IF($H1161="","",IFERROR(VLOOKUP($H1161,AcctTbl,2,0),"کد ناشناخته"))</f>
        <v>0</v>
      </c>
      <c r="J1161" s="27">
        <f>IF($H1161="","",IFERROR(VLOOKUP($H1161,AcctTbl,3,0),""))</f>
        <v>0</v>
      </c>
      <c r="K1161" s="29"/>
      <c r="L1161" s="28"/>
      <c r="M1161" s="31"/>
      <c r="N1161" s="29"/>
      <c r="O1161" s="32">
        <f>IF($B1161="",0,IF($U1161="IN",N($M1161),0))</f>
        <v>0</v>
      </c>
      <c r="P1161" s="32">
        <f>IF($B1161="",0,IF(OR($U1161="OUT",$U1161="TRF"),N($M1161),0))</f>
        <v>0</v>
      </c>
      <c r="Q1161" s="32">
        <f>IF($B1161="",0,IF(OR($U1161="OUT",$U1161="TRF"),N($M1161),0))</f>
        <v>0</v>
      </c>
      <c r="R1161" s="32">
        <f>IF($B1161="",0,IF($U1161="IN",N($M1161),0))</f>
        <v>0</v>
      </c>
      <c r="S1161" s="33">
        <f>IF($B1161="","",IF($M1161="","⚠ مبلغ",IF($E1161="","⚠ بانک عامل",IF(AND($U1161="TRF",$F1161=""),"⚠ بانک مقصد",IF(AND($V1161&lt;&gt;"NONE",$V1161&lt;&gt;"",$Z1161=""),"⚠ طرف حساب","✓")))))</f>
        <v>0</v>
      </c>
      <c r="T1161" s="29"/>
      <c r="U1161" s="27">
        <f>IFERROR(VLOOKUP($D1161,BankOpTbl,2,0),"")</f>
        <v>0</v>
      </c>
      <c r="V1161" s="27">
        <f>IFERROR(VLOOKUP($D1161,BankOpTbl,3,0),"")</f>
        <v>0</v>
      </c>
      <c r="W1161" s="27">
        <f>IFERROR(VLOOKUP($D1161,BankOpTbl,4,0),"")</f>
        <v>0</v>
      </c>
      <c r="X1161" s="27">
        <f>IF($E1161="","",IFERROR(VLOOKUP($E1161,BankTbl,4,0),""))</f>
        <v>0</v>
      </c>
      <c r="Y1161" s="27">
        <f>IF($F1161="","",IFERROR(VLOOKUP($F1161,BankTbl,4,0),""))</f>
        <v>0</v>
      </c>
      <c r="Z1161" s="27">
        <f>IF($B1161="","",IF($V1161="PICK",LEFT($N1161,5),IF($V1161="FIXED",$W1161,IF($V1161="CODE",$H1161,""))))</f>
        <v>0</v>
      </c>
    </row>
    <row r="1162" spans="1:26" ht="21" customHeight="1">
      <c r="A1162" s="27">
        <f>IF($B1162="","",COUNTA($B$13:$B1162))</f>
        <v>0</v>
      </c>
      <c r="B1162" s="28"/>
      <c r="C1162" s="28"/>
      <c r="D1162" s="29"/>
      <c r="E1162" s="29"/>
      <c r="F1162" s="29"/>
      <c r="G1162" s="28"/>
      <c r="H1162" s="28"/>
      <c r="I1162" s="30">
        <f>IF($H1162="","",IFERROR(VLOOKUP($H1162,AcctTbl,2,0),"کد ناشناخته"))</f>
        <v>0</v>
      </c>
      <c r="J1162" s="27">
        <f>IF($H1162="","",IFERROR(VLOOKUP($H1162,AcctTbl,3,0),""))</f>
        <v>0</v>
      </c>
      <c r="K1162" s="29"/>
      <c r="L1162" s="28"/>
      <c r="M1162" s="31"/>
      <c r="N1162" s="29"/>
      <c r="O1162" s="32">
        <f>IF($B1162="",0,IF($U1162="IN",N($M1162),0))</f>
        <v>0</v>
      </c>
      <c r="P1162" s="32">
        <f>IF($B1162="",0,IF(OR($U1162="OUT",$U1162="TRF"),N($M1162),0))</f>
        <v>0</v>
      </c>
      <c r="Q1162" s="32">
        <f>IF($B1162="",0,IF(OR($U1162="OUT",$U1162="TRF"),N($M1162),0))</f>
        <v>0</v>
      </c>
      <c r="R1162" s="32">
        <f>IF($B1162="",0,IF($U1162="IN",N($M1162),0))</f>
        <v>0</v>
      </c>
      <c r="S1162" s="33">
        <f>IF($B1162="","",IF($M1162="","⚠ مبلغ",IF($E1162="","⚠ بانک عامل",IF(AND($U1162="TRF",$F1162=""),"⚠ بانک مقصد",IF(AND($V1162&lt;&gt;"NONE",$V1162&lt;&gt;"",$Z1162=""),"⚠ طرف حساب","✓")))))</f>
        <v>0</v>
      </c>
      <c r="T1162" s="29"/>
      <c r="U1162" s="27">
        <f>IFERROR(VLOOKUP($D1162,BankOpTbl,2,0),"")</f>
        <v>0</v>
      </c>
      <c r="V1162" s="27">
        <f>IFERROR(VLOOKUP($D1162,BankOpTbl,3,0),"")</f>
        <v>0</v>
      </c>
      <c r="W1162" s="27">
        <f>IFERROR(VLOOKUP($D1162,BankOpTbl,4,0),"")</f>
        <v>0</v>
      </c>
      <c r="X1162" s="27">
        <f>IF($E1162="","",IFERROR(VLOOKUP($E1162,BankTbl,4,0),""))</f>
        <v>0</v>
      </c>
      <c r="Y1162" s="27">
        <f>IF($F1162="","",IFERROR(VLOOKUP($F1162,BankTbl,4,0),""))</f>
        <v>0</v>
      </c>
      <c r="Z1162" s="27">
        <f>IF($B1162="","",IF($V1162="PICK",LEFT($N1162,5),IF($V1162="FIXED",$W1162,IF($V1162="CODE",$H1162,""))))</f>
        <v>0</v>
      </c>
    </row>
    <row r="1163" spans="1:26" ht="21" customHeight="1">
      <c r="A1163" s="27">
        <f>IF($B1163="","",COUNTA($B$13:$B1163))</f>
        <v>0</v>
      </c>
      <c r="B1163" s="28"/>
      <c r="C1163" s="28"/>
      <c r="D1163" s="29"/>
      <c r="E1163" s="29"/>
      <c r="F1163" s="29"/>
      <c r="G1163" s="28"/>
      <c r="H1163" s="28"/>
      <c r="I1163" s="30">
        <f>IF($H1163="","",IFERROR(VLOOKUP($H1163,AcctTbl,2,0),"کد ناشناخته"))</f>
        <v>0</v>
      </c>
      <c r="J1163" s="27">
        <f>IF($H1163="","",IFERROR(VLOOKUP($H1163,AcctTbl,3,0),""))</f>
        <v>0</v>
      </c>
      <c r="K1163" s="29"/>
      <c r="L1163" s="28"/>
      <c r="M1163" s="31"/>
      <c r="N1163" s="29"/>
      <c r="O1163" s="32">
        <f>IF($B1163="",0,IF($U1163="IN",N($M1163),0))</f>
        <v>0</v>
      </c>
      <c r="P1163" s="32">
        <f>IF($B1163="",0,IF(OR($U1163="OUT",$U1163="TRF"),N($M1163),0))</f>
        <v>0</v>
      </c>
      <c r="Q1163" s="32">
        <f>IF($B1163="",0,IF(OR($U1163="OUT",$U1163="TRF"),N($M1163),0))</f>
        <v>0</v>
      </c>
      <c r="R1163" s="32">
        <f>IF($B1163="",0,IF($U1163="IN",N($M1163),0))</f>
        <v>0</v>
      </c>
      <c r="S1163" s="33">
        <f>IF($B1163="","",IF($M1163="","⚠ مبلغ",IF($E1163="","⚠ بانک عامل",IF(AND($U1163="TRF",$F1163=""),"⚠ بانک مقصد",IF(AND($V1163&lt;&gt;"NONE",$V1163&lt;&gt;"",$Z1163=""),"⚠ طرف حساب","✓")))))</f>
        <v>0</v>
      </c>
      <c r="T1163" s="29"/>
      <c r="U1163" s="27">
        <f>IFERROR(VLOOKUP($D1163,BankOpTbl,2,0),"")</f>
        <v>0</v>
      </c>
      <c r="V1163" s="27">
        <f>IFERROR(VLOOKUP($D1163,BankOpTbl,3,0),"")</f>
        <v>0</v>
      </c>
      <c r="W1163" s="27">
        <f>IFERROR(VLOOKUP($D1163,BankOpTbl,4,0),"")</f>
        <v>0</v>
      </c>
      <c r="X1163" s="27">
        <f>IF($E1163="","",IFERROR(VLOOKUP($E1163,BankTbl,4,0),""))</f>
        <v>0</v>
      </c>
      <c r="Y1163" s="27">
        <f>IF($F1163="","",IFERROR(VLOOKUP($F1163,BankTbl,4,0),""))</f>
        <v>0</v>
      </c>
      <c r="Z1163" s="27">
        <f>IF($B1163="","",IF($V1163="PICK",LEFT($N1163,5),IF($V1163="FIXED",$W1163,IF($V1163="CODE",$H1163,""))))</f>
        <v>0</v>
      </c>
    </row>
    <row r="1164" spans="1:26" ht="21" customHeight="1">
      <c r="A1164" s="27">
        <f>IF($B1164="","",COUNTA($B$13:$B1164))</f>
        <v>0</v>
      </c>
      <c r="B1164" s="28"/>
      <c r="C1164" s="28"/>
      <c r="D1164" s="29"/>
      <c r="E1164" s="29"/>
      <c r="F1164" s="29"/>
      <c r="G1164" s="28"/>
      <c r="H1164" s="28"/>
      <c r="I1164" s="30">
        <f>IF($H1164="","",IFERROR(VLOOKUP($H1164,AcctTbl,2,0),"کد ناشناخته"))</f>
        <v>0</v>
      </c>
      <c r="J1164" s="27">
        <f>IF($H1164="","",IFERROR(VLOOKUP($H1164,AcctTbl,3,0),""))</f>
        <v>0</v>
      </c>
      <c r="K1164" s="29"/>
      <c r="L1164" s="28"/>
      <c r="M1164" s="31"/>
      <c r="N1164" s="29"/>
      <c r="O1164" s="32">
        <f>IF($B1164="",0,IF($U1164="IN",N($M1164),0))</f>
        <v>0</v>
      </c>
      <c r="P1164" s="32">
        <f>IF($B1164="",0,IF(OR($U1164="OUT",$U1164="TRF"),N($M1164),0))</f>
        <v>0</v>
      </c>
      <c r="Q1164" s="32">
        <f>IF($B1164="",0,IF(OR($U1164="OUT",$U1164="TRF"),N($M1164),0))</f>
        <v>0</v>
      </c>
      <c r="R1164" s="32">
        <f>IF($B1164="",0,IF($U1164="IN",N($M1164),0))</f>
        <v>0</v>
      </c>
      <c r="S1164" s="33">
        <f>IF($B1164="","",IF($M1164="","⚠ مبلغ",IF($E1164="","⚠ بانک عامل",IF(AND($U1164="TRF",$F1164=""),"⚠ بانک مقصد",IF(AND($V1164&lt;&gt;"NONE",$V1164&lt;&gt;"",$Z1164=""),"⚠ طرف حساب","✓")))))</f>
        <v>0</v>
      </c>
      <c r="T1164" s="29"/>
      <c r="U1164" s="27">
        <f>IFERROR(VLOOKUP($D1164,BankOpTbl,2,0),"")</f>
        <v>0</v>
      </c>
      <c r="V1164" s="27">
        <f>IFERROR(VLOOKUP($D1164,BankOpTbl,3,0),"")</f>
        <v>0</v>
      </c>
      <c r="W1164" s="27">
        <f>IFERROR(VLOOKUP($D1164,BankOpTbl,4,0),"")</f>
        <v>0</v>
      </c>
      <c r="X1164" s="27">
        <f>IF($E1164="","",IFERROR(VLOOKUP($E1164,BankTbl,4,0),""))</f>
        <v>0</v>
      </c>
      <c r="Y1164" s="27">
        <f>IF($F1164="","",IFERROR(VLOOKUP($F1164,BankTbl,4,0),""))</f>
        <v>0</v>
      </c>
      <c r="Z1164" s="27">
        <f>IF($B1164="","",IF($V1164="PICK",LEFT($N1164,5),IF($V1164="FIXED",$W1164,IF($V1164="CODE",$H1164,""))))</f>
        <v>0</v>
      </c>
    </row>
    <row r="1165" spans="1:26" ht="21" customHeight="1">
      <c r="A1165" s="27">
        <f>IF($B1165="","",COUNTA($B$13:$B1165))</f>
        <v>0</v>
      </c>
      <c r="B1165" s="28"/>
      <c r="C1165" s="28"/>
      <c r="D1165" s="29"/>
      <c r="E1165" s="29"/>
      <c r="F1165" s="29"/>
      <c r="G1165" s="28"/>
      <c r="H1165" s="28"/>
      <c r="I1165" s="30">
        <f>IF($H1165="","",IFERROR(VLOOKUP($H1165,AcctTbl,2,0),"کد ناشناخته"))</f>
        <v>0</v>
      </c>
      <c r="J1165" s="27">
        <f>IF($H1165="","",IFERROR(VLOOKUP($H1165,AcctTbl,3,0),""))</f>
        <v>0</v>
      </c>
      <c r="K1165" s="29"/>
      <c r="L1165" s="28"/>
      <c r="M1165" s="31"/>
      <c r="N1165" s="29"/>
      <c r="O1165" s="32">
        <f>IF($B1165="",0,IF($U1165="IN",N($M1165),0))</f>
        <v>0</v>
      </c>
      <c r="P1165" s="32">
        <f>IF($B1165="",0,IF(OR($U1165="OUT",$U1165="TRF"),N($M1165),0))</f>
        <v>0</v>
      </c>
      <c r="Q1165" s="32">
        <f>IF($B1165="",0,IF(OR($U1165="OUT",$U1165="TRF"),N($M1165),0))</f>
        <v>0</v>
      </c>
      <c r="R1165" s="32">
        <f>IF($B1165="",0,IF($U1165="IN",N($M1165),0))</f>
        <v>0</v>
      </c>
      <c r="S1165" s="33">
        <f>IF($B1165="","",IF($M1165="","⚠ مبلغ",IF($E1165="","⚠ بانک عامل",IF(AND($U1165="TRF",$F1165=""),"⚠ بانک مقصد",IF(AND($V1165&lt;&gt;"NONE",$V1165&lt;&gt;"",$Z1165=""),"⚠ طرف حساب","✓")))))</f>
        <v>0</v>
      </c>
      <c r="T1165" s="29"/>
      <c r="U1165" s="27">
        <f>IFERROR(VLOOKUP($D1165,BankOpTbl,2,0),"")</f>
        <v>0</v>
      </c>
      <c r="V1165" s="27">
        <f>IFERROR(VLOOKUP($D1165,BankOpTbl,3,0),"")</f>
        <v>0</v>
      </c>
      <c r="W1165" s="27">
        <f>IFERROR(VLOOKUP($D1165,BankOpTbl,4,0),"")</f>
        <v>0</v>
      </c>
      <c r="X1165" s="27">
        <f>IF($E1165="","",IFERROR(VLOOKUP($E1165,BankTbl,4,0),""))</f>
        <v>0</v>
      </c>
      <c r="Y1165" s="27">
        <f>IF($F1165="","",IFERROR(VLOOKUP($F1165,BankTbl,4,0),""))</f>
        <v>0</v>
      </c>
      <c r="Z1165" s="27">
        <f>IF($B1165="","",IF($V1165="PICK",LEFT($N1165,5),IF($V1165="FIXED",$W1165,IF($V1165="CODE",$H1165,""))))</f>
        <v>0</v>
      </c>
    </row>
    <row r="1166" spans="1:26" ht="21" customHeight="1">
      <c r="A1166" s="27">
        <f>IF($B1166="","",COUNTA($B$13:$B1166))</f>
        <v>0</v>
      </c>
      <c r="B1166" s="28"/>
      <c r="C1166" s="28"/>
      <c r="D1166" s="29"/>
      <c r="E1166" s="29"/>
      <c r="F1166" s="29"/>
      <c r="G1166" s="28"/>
      <c r="H1166" s="28"/>
      <c r="I1166" s="30">
        <f>IF($H1166="","",IFERROR(VLOOKUP($H1166,AcctTbl,2,0),"کد ناشناخته"))</f>
        <v>0</v>
      </c>
      <c r="J1166" s="27">
        <f>IF($H1166="","",IFERROR(VLOOKUP($H1166,AcctTbl,3,0),""))</f>
        <v>0</v>
      </c>
      <c r="K1166" s="29"/>
      <c r="L1166" s="28"/>
      <c r="M1166" s="31"/>
      <c r="N1166" s="29"/>
      <c r="O1166" s="32">
        <f>IF($B1166="",0,IF($U1166="IN",N($M1166),0))</f>
        <v>0</v>
      </c>
      <c r="P1166" s="32">
        <f>IF($B1166="",0,IF(OR($U1166="OUT",$U1166="TRF"),N($M1166),0))</f>
        <v>0</v>
      </c>
      <c r="Q1166" s="32">
        <f>IF($B1166="",0,IF(OR($U1166="OUT",$U1166="TRF"),N($M1166),0))</f>
        <v>0</v>
      </c>
      <c r="R1166" s="32">
        <f>IF($B1166="",0,IF($U1166="IN",N($M1166),0))</f>
        <v>0</v>
      </c>
      <c r="S1166" s="33">
        <f>IF($B1166="","",IF($M1166="","⚠ مبلغ",IF($E1166="","⚠ بانک عامل",IF(AND($U1166="TRF",$F1166=""),"⚠ بانک مقصد",IF(AND($V1166&lt;&gt;"NONE",$V1166&lt;&gt;"",$Z1166=""),"⚠ طرف حساب","✓")))))</f>
        <v>0</v>
      </c>
      <c r="T1166" s="29"/>
      <c r="U1166" s="27">
        <f>IFERROR(VLOOKUP($D1166,BankOpTbl,2,0),"")</f>
        <v>0</v>
      </c>
      <c r="V1166" s="27">
        <f>IFERROR(VLOOKUP($D1166,BankOpTbl,3,0),"")</f>
        <v>0</v>
      </c>
      <c r="W1166" s="27">
        <f>IFERROR(VLOOKUP($D1166,BankOpTbl,4,0),"")</f>
        <v>0</v>
      </c>
      <c r="X1166" s="27">
        <f>IF($E1166="","",IFERROR(VLOOKUP($E1166,BankTbl,4,0),""))</f>
        <v>0</v>
      </c>
      <c r="Y1166" s="27">
        <f>IF($F1166="","",IFERROR(VLOOKUP($F1166,BankTbl,4,0),""))</f>
        <v>0</v>
      </c>
      <c r="Z1166" s="27">
        <f>IF($B1166="","",IF($V1166="PICK",LEFT($N1166,5),IF($V1166="FIXED",$W1166,IF($V1166="CODE",$H1166,""))))</f>
        <v>0</v>
      </c>
    </row>
    <row r="1167" spans="1:26" ht="21" customHeight="1">
      <c r="A1167" s="27">
        <f>IF($B1167="","",COUNTA($B$13:$B1167))</f>
        <v>0</v>
      </c>
      <c r="B1167" s="28"/>
      <c r="C1167" s="28"/>
      <c r="D1167" s="29"/>
      <c r="E1167" s="29"/>
      <c r="F1167" s="29"/>
      <c r="G1167" s="28"/>
      <c r="H1167" s="28"/>
      <c r="I1167" s="30">
        <f>IF($H1167="","",IFERROR(VLOOKUP($H1167,AcctTbl,2,0),"کد ناشناخته"))</f>
        <v>0</v>
      </c>
      <c r="J1167" s="27">
        <f>IF($H1167="","",IFERROR(VLOOKUP($H1167,AcctTbl,3,0),""))</f>
        <v>0</v>
      </c>
      <c r="K1167" s="29"/>
      <c r="L1167" s="28"/>
      <c r="M1167" s="31"/>
      <c r="N1167" s="29"/>
      <c r="O1167" s="32">
        <f>IF($B1167="",0,IF($U1167="IN",N($M1167),0))</f>
        <v>0</v>
      </c>
      <c r="P1167" s="32">
        <f>IF($B1167="",0,IF(OR($U1167="OUT",$U1167="TRF"),N($M1167),0))</f>
        <v>0</v>
      </c>
      <c r="Q1167" s="32">
        <f>IF($B1167="",0,IF(OR($U1167="OUT",$U1167="TRF"),N($M1167),0))</f>
        <v>0</v>
      </c>
      <c r="R1167" s="32">
        <f>IF($B1167="",0,IF($U1167="IN",N($M1167),0))</f>
        <v>0</v>
      </c>
      <c r="S1167" s="33">
        <f>IF($B1167="","",IF($M1167="","⚠ مبلغ",IF($E1167="","⚠ بانک عامل",IF(AND($U1167="TRF",$F1167=""),"⚠ بانک مقصد",IF(AND($V1167&lt;&gt;"NONE",$V1167&lt;&gt;"",$Z1167=""),"⚠ طرف حساب","✓")))))</f>
        <v>0</v>
      </c>
      <c r="T1167" s="29"/>
      <c r="U1167" s="27">
        <f>IFERROR(VLOOKUP($D1167,BankOpTbl,2,0),"")</f>
        <v>0</v>
      </c>
      <c r="V1167" s="27">
        <f>IFERROR(VLOOKUP($D1167,BankOpTbl,3,0),"")</f>
        <v>0</v>
      </c>
      <c r="W1167" s="27">
        <f>IFERROR(VLOOKUP($D1167,BankOpTbl,4,0),"")</f>
        <v>0</v>
      </c>
      <c r="X1167" s="27">
        <f>IF($E1167="","",IFERROR(VLOOKUP($E1167,BankTbl,4,0),""))</f>
        <v>0</v>
      </c>
      <c r="Y1167" s="27">
        <f>IF($F1167="","",IFERROR(VLOOKUP($F1167,BankTbl,4,0),""))</f>
        <v>0</v>
      </c>
      <c r="Z1167" s="27">
        <f>IF($B1167="","",IF($V1167="PICK",LEFT($N1167,5),IF($V1167="FIXED",$W1167,IF($V1167="CODE",$H1167,""))))</f>
        <v>0</v>
      </c>
    </row>
    <row r="1168" spans="1:26" ht="21" customHeight="1">
      <c r="A1168" s="27">
        <f>IF($B1168="","",COUNTA($B$13:$B1168))</f>
        <v>0</v>
      </c>
      <c r="B1168" s="28"/>
      <c r="C1168" s="28"/>
      <c r="D1168" s="29"/>
      <c r="E1168" s="29"/>
      <c r="F1168" s="29"/>
      <c r="G1168" s="28"/>
      <c r="H1168" s="28"/>
      <c r="I1168" s="30">
        <f>IF($H1168="","",IFERROR(VLOOKUP($H1168,AcctTbl,2,0),"کد ناشناخته"))</f>
        <v>0</v>
      </c>
      <c r="J1168" s="27">
        <f>IF($H1168="","",IFERROR(VLOOKUP($H1168,AcctTbl,3,0),""))</f>
        <v>0</v>
      </c>
      <c r="K1168" s="29"/>
      <c r="L1168" s="28"/>
      <c r="M1168" s="31"/>
      <c r="N1168" s="29"/>
      <c r="O1168" s="32">
        <f>IF($B1168="",0,IF($U1168="IN",N($M1168),0))</f>
        <v>0</v>
      </c>
      <c r="P1168" s="32">
        <f>IF($B1168="",0,IF(OR($U1168="OUT",$U1168="TRF"),N($M1168),0))</f>
        <v>0</v>
      </c>
      <c r="Q1168" s="32">
        <f>IF($B1168="",0,IF(OR($U1168="OUT",$U1168="TRF"),N($M1168),0))</f>
        <v>0</v>
      </c>
      <c r="R1168" s="32">
        <f>IF($B1168="",0,IF($U1168="IN",N($M1168),0))</f>
        <v>0</v>
      </c>
      <c r="S1168" s="33">
        <f>IF($B1168="","",IF($M1168="","⚠ مبلغ",IF($E1168="","⚠ بانک عامل",IF(AND($U1168="TRF",$F1168=""),"⚠ بانک مقصد",IF(AND($V1168&lt;&gt;"NONE",$V1168&lt;&gt;"",$Z1168=""),"⚠ طرف حساب","✓")))))</f>
        <v>0</v>
      </c>
      <c r="T1168" s="29"/>
      <c r="U1168" s="27">
        <f>IFERROR(VLOOKUP($D1168,BankOpTbl,2,0),"")</f>
        <v>0</v>
      </c>
      <c r="V1168" s="27">
        <f>IFERROR(VLOOKUP($D1168,BankOpTbl,3,0),"")</f>
        <v>0</v>
      </c>
      <c r="W1168" s="27">
        <f>IFERROR(VLOOKUP($D1168,BankOpTbl,4,0),"")</f>
        <v>0</v>
      </c>
      <c r="X1168" s="27">
        <f>IF($E1168="","",IFERROR(VLOOKUP($E1168,BankTbl,4,0),""))</f>
        <v>0</v>
      </c>
      <c r="Y1168" s="27">
        <f>IF($F1168="","",IFERROR(VLOOKUP($F1168,BankTbl,4,0),""))</f>
        <v>0</v>
      </c>
      <c r="Z1168" s="27">
        <f>IF($B1168="","",IF($V1168="PICK",LEFT($N1168,5),IF($V1168="FIXED",$W1168,IF($V1168="CODE",$H1168,""))))</f>
        <v>0</v>
      </c>
    </row>
    <row r="1169" spans="1:26" ht="21" customHeight="1">
      <c r="A1169" s="27">
        <f>IF($B1169="","",COUNTA($B$13:$B1169))</f>
        <v>0</v>
      </c>
      <c r="B1169" s="28"/>
      <c r="C1169" s="28"/>
      <c r="D1169" s="29"/>
      <c r="E1169" s="29"/>
      <c r="F1169" s="29"/>
      <c r="G1169" s="28"/>
      <c r="H1169" s="28"/>
      <c r="I1169" s="30">
        <f>IF($H1169="","",IFERROR(VLOOKUP($H1169,AcctTbl,2,0),"کد ناشناخته"))</f>
        <v>0</v>
      </c>
      <c r="J1169" s="27">
        <f>IF($H1169="","",IFERROR(VLOOKUP($H1169,AcctTbl,3,0),""))</f>
        <v>0</v>
      </c>
      <c r="K1169" s="29"/>
      <c r="L1169" s="28"/>
      <c r="M1169" s="31"/>
      <c r="N1169" s="29"/>
      <c r="O1169" s="32">
        <f>IF($B1169="",0,IF($U1169="IN",N($M1169),0))</f>
        <v>0</v>
      </c>
      <c r="P1169" s="32">
        <f>IF($B1169="",0,IF(OR($U1169="OUT",$U1169="TRF"),N($M1169),0))</f>
        <v>0</v>
      </c>
      <c r="Q1169" s="32">
        <f>IF($B1169="",0,IF(OR($U1169="OUT",$U1169="TRF"),N($M1169),0))</f>
        <v>0</v>
      </c>
      <c r="R1169" s="32">
        <f>IF($B1169="",0,IF($U1169="IN",N($M1169),0))</f>
        <v>0</v>
      </c>
      <c r="S1169" s="33">
        <f>IF($B1169="","",IF($M1169="","⚠ مبلغ",IF($E1169="","⚠ بانک عامل",IF(AND($U1169="TRF",$F1169=""),"⚠ بانک مقصد",IF(AND($V1169&lt;&gt;"NONE",$V1169&lt;&gt;"",$Z1169=""),"⚠ طرف حساب","✓")))))</f>
        <v>0</v>
      </c>
      <c r="T1169" s="29"/>
      <c r="U1169" s="27">
        <f>IFERROR(VLOOKUP($D1169,BankOpTbl,2,0),"")</f>
        <v>0</v>
      </c>
      <c r="V1169" s="27">
        <f>IFERROR(VLOOKUP($D1169,BankOpTbl,3,0),"")</f>
        <v>0</v>
      </c>
      <c r="W1169" s="27">
        <f>IFERROR(VLOOKUP($D1169,BankOpTbl,4,0),"")</f>
        <v>0</v>
      </c>
      <c r="X1169" s="27">
        <f>IF($E1169="","",IFERROR(VLOOKUP($E1169,BankTbl,4,0),""))</f>
        <v>0</v>
      </c>
      <c r="Y1169" s="27">
        <f>IF($F1169="","",IFERROR(VLOOKUP($F1169,BankTbl,4,0),""))</f>
        <v>0</v>
      </c>
      <c r="Z1169" s="27">
        <f>IF($B1169="","",IF($V1169="PICK",LEFT($N1169,5),IF($V1169="FIXED",$W1169,IF($V1169="CODE",$H1169,""))))</f>
        <v>0</v>
      </c>
    </row>
    <row r="1170" spans="1:26" ht="21" customHeight="1">
      <c r="A1170" s="27">
        <f>IF($B1170="","",COUNTA($B$13:$B1170))</f>
        <v>0</v>
      </c>
      <c r="B1170" s="28"/>
      <c r="C1170" s="28"/>
      <c r="D1170" s="29"/>
      <c r="E1170" s="29"/>
      <c r="F1170" s="29"/>
      <c r="G1170" s="28"/>
      <c r="H1170" s="28"/>
      <c r="I1170" s="30">
        <f>IF($H1170="","",IFERROR(VLOOKUP($H1170,AcctTbl,2,0),"کد ناشناخته"))</f>
        <v>0</v>
      </c>
      <c r="J1170" s="27">
        <f>IF($H1170="","",IFERROR(VLOOKUP($H1170,AcctTbl,3,0),""))</f>
        <v>0</v>
      </c>
      <c r="K1170" s="29"/>
      <c r="L1170" s="28"/>
      <c r="M1170" s="31"/>
      <c r="N1170" s="29"/>
      <c r="O1170" s="32">
        <f>IF($B1170="",0,IF($U1170="IN",N($M1170),0))</f>
        <v>0</v>
      </c>
      <c r="P1170" s="32">
        <f>IF($B1170="",0,IF(OR($U1170="OUT",$U1170="TRF"),N($M1170),0))</f>
        <v>0</v>
      </c>
      <c r="Q1170" s="32">
        <f>IF($B1170="",0,IF(OR($U1170="OUT",$U1170="TRF"),N($M1170),0))</f>
        <v>0</v>
      </c>
      <c r="R1170" s="32">
        <f>IF($B1170="",0,IF($U1170="IN",N($M1170),0))</f>
        <v>0</v>
      </c>
      <c r="S1170" s="33">
        <f>IF($B1170="","",IF($M1170="","⚠ مبلغ",IF($E1170="","⚠ بانک عامل",IF(AND($U1170="TRF",$F1170=""),"⚠ بانک مقصد",IF(AND($V1170&lt;&gt;"NONE",$V1170&lt;&gt;"",$Z1170=""),"⚠ طرف حساب","✓")))))</f>
        <v>0</v>
      </c>
      <c r="T1170" s="29"/>
      <c r="U1170" s="27">
        <f>IFERROR(VLOOKUP($D1170,BankOpTbl,2,0),"")</f>
        <v>0</v>
      </c>
      <c r="V1170" s="27">
        <f>IFERROR(VLOOKUP($D1170,BankOpTbl,3,0),"")</f>
        <v>0</v>
      </c>
      <c r="W1170" s="27">
        <f>IFERROR(VLOOKUP($D1170,BankOpTbl,4,0),"")</f>
        <v>0</v>
      </c>
      <c r="X1170" s="27">
        <f>IF($E1170="","",IFERROR(VLOOKUP($E1170,BankTbl,4,0),""))</f>
        <v>0</v>
      </c>
      <c r="Y1170" s="27">
        <f>IF($F1170="","",IFERROR(VLOOKUP($F1170,BankTbl,4,0),""))</f>
        <v>0</v>
      </c>
      <c r="Z1170" s="27">
        <f>IF($B1170="","",IF($V1170="PICK",LEFT($N1170,5),IF($V1170="FIXED",$W1170,IF($V1170="CODE",$H1170,""))))</f>
        <v>0</v>
      </c>
    </row>
    <row r="1171" spans="1:26" ht="21" customHeight="1">
      <c r="A1171" s="27">
        <f>IF($B1171="","",COUNTA($B$13:$B1171))</f>
        <v>0</v>
      </c>
      <c r="B1171" s="28"/>
      <c r="C1171" s="28"/>
      <c r="D1171" s="29"/>
      <c r="E1171" s="29"/>
      <c r="F1171" s="29"/>
      <c r="G1171" s="28"/>
      <c r="H1171" s="28"/>
      <c r="I1171" s="30">
        <f>IF($H1171="","",IFERROR(VLOOKUP($H1171,AcctTbl,2,0),"کد ناشناخته"))</f>
        <v>0</v>
      </c>
      <c r="J1171" s="27">
        <f>IF($H1171="","",IFERROR(VLOOKUP($H1171,AcctTbl,3,0),""))</f>
        <v>0</v>
      </c>
      <c r="K1171" s="29"/>
      <c r="L1171" s="28"/>
      <c r="M1171" s="31"/>
      <c r="N1171" s="29"/>
      <c r="O1171" s="32">
        <f>IF($B1171="",0,IF($U1171="IN",N($M1171),0))</f>
        <v>0</v>
      </c>
      <c r="P1171" s="32">
        <f>IF($B1171="",0,IF(OR($U1171="OUT",$U1171="TRF"),N($M1171),0))</f>
        <v>0</v>
      </c>
      <c r="Q1171" s="32">
        <f>IF($B1171="",0,IF(OR($U1171="OUT",$U1171="TRF"),N($M1171),0))</f>
        <v>0</v>
      </c>
      <c r="R1171" s="32">
        <f>IF($B1171="",0,IF($U1171="IN",N($M1171),0))</f>
        <v>0</v>
      </c>
      <c r="S1171" s="33">
        <f>IF($B1171="","",IF($M1171="","⚠ مبلغ",IF($E1171="","⚠ بانک عامل",IF(AND($U1171="TRF",$F1171=""),"⚠ بانک مقصد",IF(AND($V1171&lt;&gt;"NONE",$V1171&lt;&gt;"",$Z1171=""),"⚠ طرف حساب","✓")))))</f>
        <v>0</v>
      </c>
      <c r="T1171" s="29"/>
      <c r="U1171" s="27">
        <f>IFERROR(VLOOKUP($D1171,BankOpTbl,2,0),"")</f>
        <v>0</v>
      </c>
      <c r="V1171" s="27">
        <f>IFERROR(VLOOKUP($D1171,BankOpTbl,3,0),"")</f>
        <v>0</v>
      </c>
      <c r="W1171" s="27">
        <f>IFERROR(VLOOKUP($D1171,BankOpTbl,4,0),"")</f>
        <v>0</v>
      </c>
      <c r="X1171" s="27">
        <f>IF($E1171="","",IFERROR(VLOOKUP($E1171,BankTbl,4,0),""))</f>
        <v>0</v>
      </c>
      <c r="Y1171" s="27">
        <f>IF($F1171="","",IFERROR(VLOOKUP($F1171,BankTbl,4,0),""))</f>
        <v>0</v>
      </c>
      <c r="Z1171" s="27">
        <f>IF($B1171="","",IF($V1171="PICK",LEFT($N1171,5),IF($V1171="FIXED",$W1171,IF($V1171="CODE",$H1171,""))))</f>
        <v>0</v>
      </c>
    </row>
    <row r="1172" spans="1:26" ht="21" customHeight="1">
      <c r="A1172" s="27">
        <f>IF($B1172="","",COUNTA($B$13:$B1172))</f>
        <v>0</v>
      </c>
      <c r="B1172" s="28"/>
      <c r="C1172" s="28"/>
      <c r="D1172" s="29"/>
      <c r="E1172" s="29"/>
      <c r="F1172" s="29"/>
      <c r="G1172" s="28"/>
      <c r="H1172" s="28"/>
      <c r="I1172" s="30">
        <f>IF($H1172="","",IFERROR(VLOOKUP($H1172,AcctTbl,2,0),"کد ناشناخته"))</f>
        <v>0</v>
      </c>
      <c r="J1172" s="27">
        <f>IF($H1172="","",IFERROR(VLOOKUP($H1172,AcctTbl,3,0),""))</f>
        <v>0</v>
      </c>
      <c r="K1172" s="29"/>
      <c r="L1172" s="28"/>
      <c r="M1172" s="31"/>
      <c r="N1172" s="29"/>
      <c r="O1172" s="32">
        <f>IF($B1172="",0,IF($U1172="IN",N($M1172),0))</f>
        <v>0</v>
      </c>
      <c r="P1172" s="32">
        <f>IF($B1172="",0,IF(OR($U1172="OUT",$U1172="TRF"),N($M1172),0))</f>
        <v>0</v>
      </c>
      <c r="Q1172" s="32">
        <f>IF($B1172="",0,IF(OR($U1172="OUT",$U1172="TRF"),N($M1172),0))</f>
        <v>0</v>
      </c>
      <c r="R1172" s="32">
        <f>IF($B1172="",0,IF($U1172="IN",N($M1172),0))</f>
        <v>0</v>
      </c>
      <c r="S1172" s="33">
        <f>IF($B1172="","",IF($M1172="","⚠ مبلغ",IF($E1172="","⚠ بانک عامل",IF(AND($U1172="TRF",$F1172=""),"⚠ بانک مقصد",IF(AND($V1172&lt;&gt;"NONE",$V1172&lt;&gt;"",$Z1172=""),"⚠ طرف حساب","✓")))))</f>
        <v>0</v>
      </c>
      <c r="T1172" s="29"/>
      <c r="U1172" s="27">
        <f>IFERROR(VLOOKUP($D1172,BankOpTbl,2,0),"")</f>
        <v>0</v>
      </c>
      <c r="V1172" s="27">
        <f>IFERROR(VLOOKUP($D1172,BankOpTbl,3,0),"")</f>
        <v>0</v>
      </c>
      <c r="W1172" s="27">
        <f>IFERROR(VLOOKUP($D1172,BankOpTbl,4,0),"")</f>
        <v>0</v>
      </c>
      <c r="X1172" s="27">
        <f>IF($E1172="","",IFERROR(VLOOKUP($E1172,BankTbl,4,0),""))</f>
        <v>0</v>
      </c>
      <c r="Y1172" s="27">
        <f>IF($F1172="","",IFERROR(VLOOKUP($F1172,BankTbl,4,0),""))</f>
        <v>0</v>
      </c>
      <c r="Z1172" s="27">
        <f>IF($B1172="","",IF($V1172="PICK",LEFT($N1172,5),IF($V1172="FIXED",$W1172,IF($V1172="CODE",$H1172,""))))</f>
        <v>0</v>
      </c>
    </row>
    <row r="1173" spans="1:26" ht="21" customHeight="1">
      <c r="A1173" s="27">
        <f>IF($B1173="","",COUNTA($B$13:$B1173))</f>
        <v>0</v>
      </c>
      <c r="B1173" s="28"/>
      <c r="C1173" s="28"/>
      <c r="D1173" s="29"/>
      <c r="E1173" s="29"/>
      <c r="F1173" s="29"/>
      <c r="G1173" s="28"/>
      <c r="H1173" s="28"/>
      <c r="I1173" s="30">
        <f>IF($H1173="","",IFERROR(VLOOKUP($H1173,AcctTbl,2,0),"کد ناشناخته"))</f>
        <v>0</v>
      </c>
      <c r="J1173" s="27">
        <f>IF($H1173="","",IFERROR(VLOOKUP($H1173,AcctTbl,3,0),""))</f>
        <v>0</v>
      </c>
      <c r="K1173" s="29"/>
      <c r="L1173" s="28"/>
      <c r="M1173" s="31"/>
      <c r="N1173" s="29"/>
      <c r="O1173" s="32">
        <f>IF($B1173="",0,IF($U1173="IN",N($M1173),0))</f>
        <v>0</v>
      </c>
      <c r="P1173" s="32">
        <f>IF($B1173="",0,IF(OR($U1173="OUT",$U1173="TRF"),N($M1173),0))</f>
        <v>0</v>
      </c>
      <c r="Q1173" s="32">
        <f>IF($B1173="",0,IF(OR($U1173="OUT",$U1173="TRF"),N($M1173),0))</f>
        <v>0</v>
      </c>
      <c r="R1173" s="32">
        <f>IF($B1173="",0,IF($U1173="IN",N($M1173),0))</f>
        <v>0</v>
      </c>
      <c r="S1173" s="33">
        <f>IF($B1173="","",IF($M1173="","⚠ مبلغ",IF($E1173="","⚠ بانک عامل",IF(AND($U1173="TRF",$F1173=""),"⚠ بانک مقصد",IF(AND($V1173&lt;&gt;"NONE",$V1173&lt;&gt;"",$Z1173=""),"⚠ طرف حساب","✓")))))</f>
        <v>0</v>
      </c>
      <c r="T1173" s="29"/>
      <c r="U1173" s="27">
        <f>IFERROR(VLOOKUP($D1173,BankOpTbl,2,0),"")</f>
        <v>0</v>
      </c>
      <c r="V1173" s="27">
        <f>IFERROR(VLOOKUP($D1173,BankOpTbl,3,0),"")</f>
        <v>0</v>
      </c>
      <c r="W1173" s="27">
        <f>IFERROR(VLOOKUP($D1173,BankOpTbl,4,0),"")</f>
        <v>0</v>
      </c>
      <c r="X1173" s="27">
        <f>IF($E1173="","",IFERROR(VLOOKUP($E1173,BankTbl,4,0),""))</f>
        <v>0</v>
      </c>
      <c r="Y1173" s="27">
        <f>IF($F1173="","",IFERROR(VLOOKUP($F1173,BankTbl,4,0),""))</f>
        <v>0</v>
      </c>
      <c r="Z1173" s="27">
        <f>IF($B1173="","",IF($V1173="PICK",LEFT($N1173,5),IF($V1173="FIXED",$W1173,IF($V1173="CODE",$H1173,""))))</f>
        <v>0</v>
      </c>
    </row>
    <row r="1174" spans="1:26" ht="21" customHeight="1">
      <c r="A1174" s="27">
        <f>IF($B1174="","",COUNTA($B$13:$B1174))</f>
        <v>0</v>
      </c>
      <c r="B1174" s="28"/>
      <c r="C1174" s="28"/>
      <c r="D1174" s="29"/>
      <c r="E1174" s="29"/>
      <c r="F1174" s="29"/>
      <c r="G1174" s="28"/>
      <c r="H1174" s="28"/>
      <c r="I1174" s="30">
        <f>IF($H1174="","",IFERROR(VLOOKUP($H1174,AcctTbl,2,0),"کد ناشناخته"))</f>
        <v>0</v>
      </c>
      <c r="J1174" s="27">
        <f>IF($H1174="","",IFERROR(VLOOKUP($H1174,AcctTbl,3,0),""))</f>
        <v>0</v>
      </c>
      <c r="K1174" s="29"/>
      <c r="L1174" s="28"/>
      <c r="M1174" s="31"/>
      <c r="N1174" s="29"/>
      <c r="O1174" s="32">
        <f>IF($B1174="",0,IF($U1174="IN",N($M1174),0))</f>
        <v>0</v>
      </c>
      <c r="P1174" s="32">
        <f>IF($B1174="",0,IF(OR($U1174="OUT",$U1174="TRF"),N($M1174),0))</f>
        <v>0</v>
      </c>
      <c r="Q1174" s="32">
        <f>IF($B1174="",0,IF(OR($U1174="OUT",$U1174="TRF"),N($M1174),0))</f>
        <v>0</v>
      </c>
      <c r="R1174" s="32">
        <f>IF($B1174="",0,IF($U1174="IN",N($M1174),0))</f>
        <v>0</v>
      </c>
      <c r="S1174" s="33">
        <f>IF($B1174="","",IF($M1174="","⚠ مبلغ",IF($E1174="","⚠ بانک عامل",IF(AND($U1174="TRF",$F1174=""),"⚠ بانک مقصد",IF(AND($V1174&lt;&gt;"NONE",$V1174&lt;&gt;"",$Z1174=""),"⚠ طرف حساب","✓")))))</f>
        <v>0</v>
      </c>
      <c r="T1174" s="29"/>
      <c r="U1174" s="27">
        <f>IFERROR(VLOOKUP($D1174,BankOpTbl,2,0),"")</f>
        <v>0</v>
      </c>
      <c r="V1174" s="27">
        <f>IFERROR(VLOOKUP($D1174,BankOpTbl,3,0),"")</f>
        <v>0</v>
      </c>
      <c r="W1174" s="27">
        <f>IFERROR(VLOOKUP($D1174,BankOpTbl,4,0),"")</f>
        <v>0</v>
      </c>
      <c r="X1174" s="27">
        <f>IF($E1174="","",IFERROR(VLOOKUP($E1174,BankTbl,4,0),""))</f>
        <v>0</v>
      </c>
      <c r="Y1174" s="27">
        <f>IF($F1174="","",IFERROR(VLOOKUP($F1174,BankTbl,4,0),""))</f>
        <v>0</v>
      </c>
      <c r="Z1174" s="27">
        <f>IF($B1174="","",IF($V1174="PICK",LEFT($N1174,5),IF($V1174="FIXED",$W1174,IF($V1174="CODE",$H1174,""))))</f>
        <v>0</v>
      </c>
    </row>
    <row r="1175" spans="1:26" ht="21" customHeight="1">
      <c r="A1175" s="27">
        <f>IF($B1175="","",COUNTA($B$13:$B1175))</f>
        <v>0</v>
      </c>
      <c r="B1175" s="28"/>
      <c r="C1175" s="28"/>
      <c r="D1175" s="29"/>
      <c r="E1175" s="29"/>
      <c r="F1175" s="29"/>
      <c r="G1175" s="28"/>
      <c r="H1175" s="28"/>
      <c r="I1175" s="30">
        <f>IF($H1175="","",IFERROR(VLOOKUP($H1175,AcctTbl,2,0),"کد ناشناخته"))</f>
        <v>0</v>
      </c>
      <c r="J1175" s="27">
        <f>IF($H1175="","",IFERROR(VLOOKUP($H1175,AcctTbl,3,0),""))</f>
        <v>0</v>
      </c>
      <c r="K1175" s="29"/>
      <c r="L1175" s="28"/>
      <c r="M1175" s="31"/>
      <c r="N1175" s="29"/>
      <c r="O1175" s="32">
        <f>IF($B1175="",0,IF($U1175="IN",N($M1175),0))</f>
        <v>0</v>
      </c>
      <c r="P1175" s="32">
        <f>IF($B1175="",0,IF(OR($U1175="OUT",$U1175="TRF"),N($M1175),0))</f>
        <v>0</v>
      </c>
      <c r="Q1175" s="32">
        <f>IF($B1175="",0,IF(OR($U1175="OUT",$U1175="TRF"),N($M1175),0))</f>
        <v>0</v>
      </c>
      <c r="R1175" s="32">
        <f>IF($B1175="",0,IF($U1175="IN",N($M1175),0))</f>
        <v>0</v>
      </c>
      <c r="S1175" s="33">
        <f>IF($B1175="","",IF($M1175="","⚠ مبلغ",IF($E1175="","⚠ بانک عامل",IF(AND($U1175="TRF",$F1175=""),"⚠ بانک مقصد",IF(AND($V1175&lt;&gt;"NONE",$V1175&lt;&gt;"",$Z1175=""),"⚠ طرف حساب","✓")))))</f>
        <v>0</v>
      </c>
      <c r="T1175" s="29"/>
      <c r="U1175" s="27">
        <f>IFERROR(VLOOKUP($D1175,BankOpTbl,2,0),"")</f>
        <v>0</v>
      </c>
      <c r="V1175" s="27">
        <f>IFERROR(VLOOKUP($D1175,BankOpTbl,3,0),"")</f>
        <v>0</v>
      </c>
      <c r="W1175" s="27">
        <f>IFERROR(VLOOKUP($D1175,BankOpTbl,4,0),"")</f>
        <v>0</v>
      </c>
      <c r="X1175" s="27">
        <f>IF($E1175="","",IFERROR(VLOOKUP($E1175,BankTbl,4,0),""))</f>
        <v>0</v>
      </c>
      <c r="Y1175" s="27">
        <f>IF($F1175="","",IFERROR(VLOOKUP($F1175,BankTbl,4,0),""))</f>
        <v>0</v>
      </c>
      <c r="Z1175" s="27">
        <f>IF($B1175="","",IF($V1175="PICK",LEFT($N1175,5),IF($V1175="FIXED",$W1175,IF($V1175="CODE",$H1175,""))))</f>
        <v>0</v>
      </c>
    </row>
    <row r="1176" spans="1:26" ht="21" customHeight="1">
      <c r="A1176" s="27">
        <f>IF($B1176="","",COUNTA($B$13:$B1176))</f>
        <v>0</v>
      </c>
      <c r="B1176" s="28"/>
      <c r="C1176" s="28"/>
      <c r="D1176" s="29"/>
      <c r="E1176" s="29"/>
      <c r="F1176" s="29"/>
      <c r="G1176" s="28"/>
      <c r="H1176" s="28"/>
      <c r="I1176" s="30">
        <f>IF($H1176="","",IFERROR(VLOOKUP($H1176,AcctTbl,2,0),"کد ناشناخته"))</f>
        <v>0</v>
      </c>
      <c r="J1176" s="27">
        <f>IF($H1176="","",IFERROR(VLOOKUP($H1176,AcctTbl,3,0),""))</f>
        <v>0</v>
      </c>
      <c r="K1176" s="29"/>
      <c r="L1176" s="28"/>
      <c r="M1176" s="31"/>
      <c r="N1176" s="29"/>
      <c r="O1176" s="32">
        <f>IF($B1176="",0,IF($U1176="IN",N($M1176),0))</f>
        <v>0</v>
      </c>
      <c r="P1176" s="32">
        <f>IF($B1176="",0,IF(OR($U1176="OUT",$U1176="TRF"),N($M1176),0))</f>
        <v>0</v>
      </c>
      <c r="Q1176" s="32">
        <f>IF($B1176="",0,IF(OR($U1176="OUT",$U1176="TRF"),N($M1176),0))</f>
        <v>0</v>
      </c>
      <c r="R1176" s="32">
        <f>IF($B1176="",0,IF($U1176="IN",N($M1176),0))</f>
        <v>0</v>
      </c>
      <c r="S1176" s="33">
        <f>IF($B1176="","",IF($M1176="","⚠ مبلغ",IF($E1176="","⚠ بانک عامل",IF(AND($U1176="TRF",$F1176=""),"⚠ بانک مقصد",IF(AND($V1176&lt;&gt;"NONE",$V1176&lt;&gt;"",$Z1176=""),"⚠ طرف حساب","✓")))))</f>
        <v>0</v>
      </c>
      <c r="T1176" s="29"/>
      <c r="U1176" s="27">
        <f>IFERROR(VLOOKUP($D1176,BankOpTbl,2,0),"")</f>
        <v>0</v>
      </c>
      <c r="V1176" s="27">
        <f>IFERROR(VLOOKUP($D1176,BankOpTbl,3,0),"")</f>
        <v>0</v>
      </c>
      <c r="W1176" s="27">
        <f>IFERROR(VLOOKUP($D1176,BankOpTbl,4,0),"")</f>
        <v>0</v>
      </c>
      <c r="X1176" s="27">
        <f>IF($E1176="","",IFERROR(VLOOKUP($E1176,BankTbl,4,0),""))</f>
        <v>0</v>
      </c>
      <c r="Y1176" s="27">
        <f>IF($F1176="","",IFERROR(VLOOKUP($F1176,BankTbl,4,0),""))</f>
        <v>0</v>
      </c>
      <c r="Z1176" s="27">
        <f>IF($B1176="","",IF($V1176="PICK",LEFT($N1176,5),IF($V1176="FIXED",$W1176,IF($V1176="CODE",$H1176,""))))</f>
        <v>0</v>
      </c>
    </row>
    <row r="1177" spans="1:26" ht="21" customHeight="1">
      <c r="A1177" s="27">
        <f>IF($B1177="","",COUNTA($B$13:$B1177))</f>
        <v>0</v>
      </c>
      <c r="B1177" s="28"/>
      <c r="C1177" s="28"/>
      <c r="D1177" s="29"/>
      <c r="E1177" s="29"/>
      <c r="F1177" s="29"/>
      <c r="G1177" s="28"/>
      <c r="H1177" s="28"/>
      <c r="I1177" s="30">
        <f>IF($H1177="","",IFERROR(VLOOKUP($H1177,AcctTbl,2,0),"کد ناشناخته"))</f>
        <v>0</v>
      </c>
      <c r="J1177" s="27">
        <f>IF($H1177="","",IFERROR(VLOOKUP($H1177,AcctTbl,3,0),""))</f>
        <v>0</v>
      </c>
      <c r="K1177" s="29"/>
      <c r="L1177" s="28"/>
      <c r="M1177" s="31"/>
      <c r="N1177" s="29"/>
      <c r="O1177" s="32">
        <f>IF($B1177="",0,IF($U1177="IN",N($M1177),0))</f>
        <v>0</v>
      </c>
      <c r="P1177" s="32">
        <f>IF($B1177="",0,IF(OR($U1177="OUT",$U1177="TRF"),N($M1177),0))</f>
        <v>0</v>
      </c>
      <c r="Q1177" s="32">
        <f>IF($B1177="",0,IF(OR($U1177="OUT",$U1177="TRF"),N($M1177),0))</f>
        <v>0</v>
      </c>
      <c r="R1177" s="32">
        <f>IF($B1177="",0,IF($U1177="IN",N($M1177),0))</f>
        <v>0</v>
      </c>
      <c r="S1177" s="33">
        <f>IF($B1177="","",IF($M1177="","⚠ مبلغ",IF($E1177="","⚠ بانک عامل",IF(AND($U1177="TRF",$F1177=""),"⚠ بانک مقصد",IF(AND($V1177&lt;&gt;"NONE",$V1177&lt;&gt;"",$Z1177=""),"⚠ طرف حساب","✓")))))</f>
        <v>0</v>
      </c>
      <c r="T1177" s="29"/>
      <c r="U1177" s="27">
        <f>IFERROR(VLOOKUP($D1177,BankOpTbl,2,0),"")</f>
        <v>0</v>
      </c>
      <c r="V1177" s="27">
        <f>IFERROR(VLOOKUP($D1177,BankOpTbl,3,0),"")</f>
        <v>0</v>
      </c>
      <c r="W1177" s="27">
        <f>IFERROR(VLOOKUP($D1177,BankOpTbl,4,0),"")</f>
        <v>0</v>
      </c>
      <c r="X1177" s="27">
        <f>IF($E1177="","",IFERROR(VLOOKUP($E1177,BankTbl,4,0),""))</f>
        <v>0</v>
      </c>
      <c r="Y1177" s="27">
        <f>IF($F1177="","",IFERROR(VLOOKUP($F1177,BankTbl,4,0),""))</f>
        <v>0</v>
      </c>
      <c r="Z1177" s="27">
        <f>IF($B1177="","",IF($V1177="PICK",LEFT($N1177,5),IF($V1177="FIXED",$W1177,IF($V1177="CODE",$H1177,""))))</f>
        <v>0</v>
      </c>
    </row>
    <row r="1178" spans="1:26" ht="21" customHeight="1">
      <c r="A1178" s="27">
        <f>IF($B1178="","",COUNTA($B$13:$B1178))</f>
        <v>0</v>
      </c>
      <c r="B1178" s="28"/>
      <c r="C1178" s="28"/>
      <c r="D1178" s="29"/>
      <c r="E1178" s="29"/>
      <c r="F1178" s="29"/>
      <c r="G1178" s="28"/>
      <c r="H1178" s="28"/>
      <c r="I1178" s="30">
        <f>IF($H1178="","",IFERROR(VLOOKUP($H1178,AcctTbl,2,0),"کد ناشناخته"))</f>
        <v>0</v>
      </c>
      <c r="J1178" s="27">
        <f>IF($H1178="","",IFERROR(VLOOKUP($H1178,AcctTbl,3,0),""))</f>
        <v>0</v>
      </c>
      <c r="K1178" s="29"/>
      <c r="L1178" s="28"/>
      <c r="M1178" s="31"/>
      <c r="N1178" s="29"/>
      <c r="O1178" s="32">
        <f>IF($B1178="",0,IF($U1178="IN",N($M1178),0))</f>
        <v>0</v>
      </c>
      <c r="P1178" s="32">
        <f>IF($B1178="",0,IF(OR($U1178="OUT",$U1178="TRF"),N($M1178),0))</f>
        <v>0</v>
      </c>
      <c r="Q1178" s="32">
        <f>IF($B1178="",0,IF(OR($U1178="OUT",$U1178="TRF"),N($M1178),0))</f>
        <v>0</v>
      </c>
      <c r="R1178" s="32">
        <f>IF($B1178="",0,IF($U1178="IN",N($M1178),0))</f>
        <v>0</v>
      </c>
      <c r="S1178" s="33">
        <f>IF($B1178="","",IF($M1178="","⚠ مبلغ",IF($E1178="","⚠ بانک عامل",IF(AND($U1178="TRF",$F1178=""),"⚠ بانک مقصد",IF(AND($V1178&lt;&gt;"NONE",$V1178&lt;&gt;"",$Z1178=""),"⚠ طرف حساب","✓")))))</f>
        <v>0</v>
      </c>
      <c r="T1178" s="29"/>
      <c r="U1178" s="27">
        <f>IFERROR(VLOOKUP($D1178,BankOpTbl,2,0),"")</f>
        <v>0</v>
      </c>
      <c r="V1178" s="27">
        <f>IFERROR(VLOOKUP($D1178,BankOpTbl,3,0),"")</f>
        <v>0</v>
      </c>
      <c r="W1178" s="27">
        <f>IFERROR(VLOOKUP($D1178,BankOpTbl,4,0),"")</f>
        <v>0</v>
      </c>
      <c r="X1178" s="27">
        <f>IF($E1178="","",IFERROR(VLOOKUP($E1178,BankTbl,4,0),""))</f>
        <v>0</v>
      </c>
      <c r="Y1178" s="27">
        <f>IF($F1178="","",IFERROR(VLOOKUP($F1178,BankTbl,4,0),""))</f>
        <v>0</v>
      </c>
      <c r="Z1178" s="27">
        <f>IF($B1178="","",IF($V1178="PICK",LEFT($N1178,5),IF($V1178="FIXED",$W1178,IF($V1178="CODE",$H1178,""))))</f>
        <v>0</v>
      </c>
    </row>
    <row r="1179" spans="1:26" ht="21" customHeight="1">
      <c r="A1179" s="27">
        <f>IF($B1179="","",COUNTA($B$13:$B1179))</f>
        <v>0</v>
      </c>
      <c r="B1179" s="28"/>
      <c r="C1179" s="28"/>
      <c r="D1179" s="29"/>
      <c r="E1179" s="29"/>
      <c r="F1179" s="29"/>
      <c r="G1179" s="28"/>
      <c r="H1179" s="28"/>
      <c r="I1179" s="30">
        <f>IF($H1179="","",IFERROR(VLOOKUP($H1179,AcctTbl,2,0),"کد ناشناخته"))</f>
        <v>0</v>
      </c>
      <c r="J1179" s="27">
        <f>IF($H1179="","",IFERROR(VLOOKUP($H1179,AcctTbl,3,0),""))</f>
        <v>0</v>
      </c>
      <c r="K1179" s="29"/>
      <c r="L1179" s="28"/>
      <c r="M1179" s="31"/>
      <c r="N1179" s="29"/>
      <c r="O1179" s="32">
        <f>IF($B1179="",0,IF($U1179="IN",N($M1179),0))</f>
        <v>0</v>
      </c>
      <c r="P1179" s="32">
        <f>IF($B1179="",0,IF(OR($U1179="OUT",$U1179="TRF"),N($M1179),0))</f>
        <v>0</v>
      </c>
      <c r="Q1179" s="32">
        <f>IF($B1179="",0,IF(OR($U1179="OUT",$U1179="TRF"),N($M1179),0))</f>
        <v>0</v>
      </c>
      <c r="R1179" s="32">
        <f>IF($B1179="",0,IF($U1179="IN",N($M1179),0))</f>
        <v>0</v>
      </c>
      <c r="S1179" s="33">
        <f>IF($B1179="","",IF($M1179="","⚠ مبلغ",IF($E1179="","⚠ بانک عامل",IF(AND($U1179="TRF",$F1179=""),"⚠ بانک مقصد",IF(AND($V1179&lt;&gt;"NONE",$V1179&lt;&gt;"",$Z1179=""),"⚠ طرف حساب","✓")))))</f>
        <v>0</v>
      </c>
      <c r="T1179" s="29"/>
      <c r="U1179" s="27">
        <f>IFERROR(VLOOKUP($D1179,BankOpTbl,2,0),"")</f>
        <v>0</v>
      </c>
      <c r="V1179" s="27">
        <f>IFERROR(VLOOKUP($D1179,BankOpTbl,3,0),"")</f>
        <v>0</v>
      </c>
      <c r="W1179" s="27">
        <f>IFERROR(VLOOKUP($D1179,BankOpTbl,4,0),"")</f>
        <v>0</v>
      </c>
      <c r="X1179" s="27">
        <f>IF($E1179="","",IFERROR(VLOOKUP($E1179,BankTbl,4,0),""))</f>
        <v>0</v>
      </c>
      <c r="Y1179" s="27">
        <f>IF($F1179="","",IFERROR(VLOOKUP($F1179,BankTbl,4,0),""))</f>
        <v>0</v>
      </c>
      <c r="Z1179" s="27">
        <f>IF($B1179="","",IF($V1179="PICK",LEFT($N1179,5),IF($V1179="FIXED",$W1179,IF($V1179="CODE",$H1179,""))))</f>
        <v>0</v>
      </c>
    </row>
    <row r="1180" spans="1:26" ht="21" customHeight="1">
      <c r="A1180" s="27">
        <f>IF($B1180="","",COUNTA($B$13:$B1180))</f>
        <v>0</v>
      </c>
      <c r="B1180" s="28"/>
      <c r="C1180" s="28"/>
      <c r="D1180" s="29"/>
      <c r="E1180" s="29"/>
      <c r="F1180" s="29"/>
      <c r="G1180" s="28"/>
      <c r="H1180" s="28"/>
      <c r="I1180" s="30">
        <f>IF($H1180="","",IFERROR(VLOOKUP($H1180,AcctTbl,2,0),"کد ناشناخته"))</f>
        <v>0</v>
      </c>
      <c r="J1180" s="27">
        <f>IF($H1180="","",IFERROR(VLOOKUP($H1180,AcctTbl,3,0),""))</f>
        <v>0</v>
      </c>
      <c r="K1180" s="29"/>
      <c r="L1180" s="28"/>
      <c r="M1180" s="31"/>
      <c r="N1180" s="29"/>
      <c r="O1180" s="32">
        <f>IF($B1180="",0,IF($U1180="IN",N($M1180),0))</f>
        <v>0</v>
      </c>
      <c r="P1180" s="32">
        <f>IF($B1180="",0,IF(OR($U1180="OUT",$U1180="TRF"),N($M1180),0))</f>
        <v>0</v>
      </c>
      <c r="Q1180" s="32">
        <f>IF($B1180="",0,IF(OR($U1180="OUT",$U1180="TRF"),N($M1180),0))</f>
        <v>0</v>
      </c>
      <c r="R1180" s="32">
        <f>IF($B1180="",0,IF($U1180="IN",N($M1180),0))</f>
        <v>0</v>
      </c>
      <c r="S1180" s="33">
        <f>IF($B1180="","",IF($M1180="","⚠ مبلغ",IF($E1180="","⚠ بانک عامل",IF(AND($U1180="TRF",$F1180=""),"⚠ بانک مقصد",IF(AND($V1180&lt;&gt;"NONE",$V1180&lt;&gt;"",$Z1180=""),"⚠ طرف حساب","✓")))))</f>
        <v>0</v>
      </c>
      <c r="T1180" s="29"/>
      <c r="U1180" s="27">
        <f>IFERROR(VLOOKUP($D1180,BankOpTbl,2,0),"")</f>
        <v>0</v>
      </c>
      <c r="V1180" s="27">
        <f>IFERROR(VLOOKUP($D1180,BankOpTbl,3,0),"")</f>
        <v>0</v>
      </c>
      <c r="W1180" s="27">
        <f>IFERROR(VLOOKUP($D1180,BankOpTbl,4,0),"")</f>
        <v>0</v>
      </c>
      <c r="X1180" s="27">
        <f>IF($E1180="","",IFERROR(VLOOKUP($E1180,BankTbl,4,0),""))</f>
        <v>0</v>
      </c>
      <c r="Y1180" s="27">
        <f>IF($F1180="","",IFERROR(VLOOKUP($F1180,BankTbl,4,0),""))</f>
        <v>0</v>
      </c>
      <c r="Z1180" s="27">
        <f>IF($B1180="","",IF($V1180="PICK",LEFT($N1180,5),IF($V1180="FIXED",$W1180,IF($V1180="CODE",$H1180,""))))</f>
        <v>0</v>
      </c>
    </row>
    <row r="1181" spans="1:26" ht="21" customHeight="1">
      <c r="A1181" s="27">
        <f>IF($B1181="","",COUNTA($B$13:$B1181))</f>
        <v>0</v>
      </c>
      <c r="B1181" s="28"/>
      <c r="C1181" s="28"/>
      <c r="D1181" s="29"/>
      <c r="E1181" s="29"/>
      <c r="F1181" s="29"/>
      <c r="G1181" s="28"/>
      <c r="H1181" s="28"/>
      <c r="I1181" s="30">
        <f>IF($H1181="","",IFERROR(VLOOKUP($H1181,AcctTbl,2,0),"کد ناشناخته"))</f>
        <v>0</v>
      </c>
      <c r="J1181" s="27">
        <f>IF($H1181="","",IFERROR(VLOOKUP($H1181,AcctTbl,3,0),""))</f>
        <v>0</v>
      </c>
      <c r="K1181" s="29"/>
      <c r="L1181" s="28"/>
      <c r="M1181" s="31"/>
      <c r="N1181" s="29"/>
      <c r="O1181" s="32">
        <f>IF($B1181="",0,IF($U1181="IN",N($M1181),0))</f>
        <v>0</v>
      </c>
      <c r="P1181" s="32">
        <f>IF($B1181="",0,IF(OR($U1181="OUT",$U1181="TRF"),N($M1181),0))</f>
        <v>0</v>
      </c>
      <c r="Q1181" s="32">
        <f>IF($B1181="",0,IF(OR($U1181="OUT",$U1181="TRF"),N($M1181),0))</f>
        <v>0</v>
      </c>
      <c r="R1181" s="32">
        <f>IF($B1181="",0,IF($U1181="IN",N($M1181),0))</f>
        <v>0</v>
      </c>
      <c r="S1181" s="33">
        <f>IF($B1181="","",IF($M1181="","⚠ مبلغ",IF($E1181="","⚠ بانک عامل",IF(AND($U1181="TRF",$F1181=""),"⚠ بانک مقصد",IF(AND($V1181&lt;&gt;"NONE",$V1181&lt;&gt;"",$Z1181=""),"⚠ طرف حساب","✓")))))</f>
        <v>0</v>
      </c>
      <c r="T1181" s="29"/>
      <c r="U1181" s="27">
        <f>IFERROR(VLOOKUP($D1181,BankOpTbl,2,0),"")</f>
        <v>0</v>
      </c>
      <c r="V1181" s="27">
        <f>IFERROR(VLOOKUP($D1181,BankOpTbl,3,0),"")</f>
        <v>0</v>
      </c>
      <c r="W1181" s="27">
        <f>IFERROR(VLOOKUP($D1181,BankOpTbl,4,0),"")</f>
        <v>0</v>
      </c>
      <c r="X1181" s="27">
        <f>IF($E1181="","",IFERROR(VLOOKUP($E1181,BankTbl,4,0),""))</f>
        <v>0</v>
      </c>
      <c r="Y1181" s="27">
        <f>IF($F1181="","",IFERROR(VLOOKUP($F1181,BankTbl,4,0),""))</f>
        <v>0</v>
      </c>
      <c r="Z1181" s="27">
        <f>IF($B1181="","",IF($V1181="PICK",LEFT($N1181,5),IF($V1181="FIXED",$W1181,IF($V1181="CODE",$H1181,""))))</f>
        <v>0</v>
      </c>
    </row>
    <row r="1182" spans="1:26" ht="21" customHeight="1">
      <c r="A1182" s="27">
        <f>IF($B1182="","",COUNTA($B$13:$B1182))</f>
        <v>0</v>
      </c>
      <c r="B1182" s="28"/>
      <c r="C1182" s="28"/>
      <c r="D1182" s="29"/>
      <c r="E1182" s="29"/>
      <c r="F1182" s="29"/>
      <c r="G1182" s="28"/>
      <c r="H1182" s="28"/>
      <c r="I1182" s="30">
        <f>IF($H1182="","",IFERROR(VLOOKUP($H1182,AcctTbl,2,0),"کد ناشناخته"))</f>
        <v>0</v>
      </c>
      <c r="J1182" s="27">
        <f>IF($H1182="","",IFERROR(VLOOKUP($H1182,AcctTbl,3,0),""))</f>
        <v>0</v>
      </c>
      <c r="K1182" s="29"/>
      <c r="L1182" s="28"/>
      <c r="M1182" s="31"/>
      <c r="N1182" s="29"/>
      <c r="O1182" s="32">
        <f>IF($B1182="",0,IF($U1182="IN",N($M1182),0))</f>
        <v>0</v>
      </c>
      <c r="P1182" s="32">
        <f>IF($B1182="",0,IF(OR($U1182="OUT",$U1182="TRF"),N($M1182),0))</f>
        <v>0</v>
      </c>
      <c r="Q1182" s="32">
        <f>IF($B1182="",0,IF(OR($U1182="OUT",$U1182="TRF"),N($M1182),0))</f>
        <v>0</v>
      </c>
      <c r="R1182" s="32">
        <f>IF($B1182="",0,IF($U1182="IN",N($M1182),0))</f>
        <v>0</v>
      </c>
      <c r="S1182" s="33">
        <f>IF($B1182="","",IF($M1182="","⚠ مبلغ",IF($E1182="","⚠ بانک عامل",IF(AND($U1182="TRF",$F1182=""),"⚠ بانک مقصد",IF(AND($V1182&lt;&gt;"NONE",$V1182&lt;&gt;"",$Z1182=""),"⚠ طرف حساب","✓")))))</f>
        <v>0</v>
      </c>
      <c r="T1182" s="29"/>
      <c r="U1182" s="27">
        <f>IFERROR(VLOOKUP($D1182,BankOpTbl,2,0),"")</f>
        <v>0</v>
      </c>
      <c r="V1182" s="27">
        <f>IFERROR(VLOOKUP($D1182,BankOpTbl,3,0),"")</f>
        <v>0</v>
      </c>
      <c r="W1182" s="27">
        <f>IFERROR(VLOOKUP($D1182,BankOpTbl,4,0),"")</f>
        <v>0</v>
      </c>
      <c r="X1182" s="27">
        <f>IF($E1182="","",IFERROR(VLOOKUP($E1182,BankTbl,4,0),""))</f>
        <v>0</v>
      </c>
      <c r="Y1182" s="27">
        <f>IF($F1182="","",IFERROR(VLOOKUP($F1182,BankTbl,4,0),""))</f>
        <v>0</v>
      </c>
      <c r="Z1182" s="27">
        <f>IF($B1182="","",IF($V1182="PICK",LEFT($N1182,5),IF($V1182="FIXED",$W1182,IF($V1182="CODE",$H1182,""))))</f>
        <v>0</v>
      </c>
    </row>
    <row r="1183" spans="1:26" ht="21" customHeight="1">
      <c r="A1183" s="27">
        <f>IF($B1183="","",COUNTA($B$13:$B1183))</f>
        <v>0</v>
      </c>
      <c r="B1183" s="28"/>
      <c r="C1183" s="28"/>
      <c r="D1183" s="29"/>
      <c r="E1183" s="29"/>
      <c r="F1183" s="29"/>
      <c r="G1183" s="28"/>
      <c r="H1183" s="28"/>
      <c r="I1183" s="30">
        <f>IF($H1183="","",IFERROR(VLOOKUP($H1183,AcctTbl,2,0),"کد ناشناخته"))</f>
        <v>0</v>
      </c>
      <c r="J1183" s="27">
        <f>IF($H1183="","",IFERROR(VLOOKUP($H1183,AcctTbl,3,0),""))</f>
        <v>0</v>
      </c>
      <c r="K1183" s="29"/>
      <c r="L1183" s="28"/>
      <c r="M1183" s="31"/>
      <c r="N1183" s="29"/>
      <c r="O1183" s="32">
        <f>IF($B1183="",0,IF($U1183="IN",N($M1183),0))</f>
        <v>0</v>
      </c>
      <c r="P1183" s="32">
        <f>IF($B1183="",0,IF(OR($U1183="OUT",$U1183="TRF"),N($M1183),0))</f>
        <v>0</v>
      </c>
      <c r="Q1183" s="32">
        <f>IF($B1183="",0,IF(OR($U1183="OUT",$U1183="TRF"),N($M1183),0))</f>
        <v>0</v>
      </c>
      <c r="R1183" s="32">
        <f>IF($B1183="",0,IF($U1183="IN",N($M1183),0))</f>
        <v>0</v>
      </c>
      <c r="S1183" s="33">
        <f>IF($B1183="","",IF($M1183="","⚠ مبلغ",IF($E1183="","⚠ بانک عامل",IF(AND($U1183="TRF",$F1183=""),"⚠ بانک مقصد",IF(AND($V1183&lt;&gt;"NONE",$V1183&lt;&gt;"",$Z1183=""),"⚠ طرف حساب","✓")))))</f>
        <v>0</v>
      </c>
      <c r="T1183" s="29"/>
      <c r="U1183" s="27">
        <f>IFERROR(VLOOKUP($D1183,BankOpTbl,2,0),"")</f>
        <v>0</v>
      </c>
      <c r="V1183" s="27">
        <f>IFERROR(VLOOKUP($D1183,BankOpTbl,3,0),"")</f>
        <v>0</v>
      </c>
      <c r="W1183" s="27">
        <f>IFERROR(VLOOKUP($D1183,BankOpTbl,4,0),"")</f>
        <v>0</v>
      </c>
      <c r="X1183" s="27">
        <f>IF($E1183="","",IFERROR(VLOOKUP($E1183,BankTbl,4,0),""))</f>
        <v>0</v>
      </c>
      <c r="Y1183" s="27">
        <f>IF($F1183="","",IFERROR(VLOOKUP($F1183,BankTbl,4,0),""))</f>
        <v>0</v>
      </c>
      <c r="Z1183" s="27">
        <f>IF($B1183="","",IF($V1183="PICK",LEFT($N1183,5),IF($V1183="FIXED",$W1183,IF($V1183="CODE",$H1183,""))))</f>
        <v>0</v>
      </c>
    </row>
    <row r="1184" spans="1:26" ht="21" customHeight="1">
      <c r="A1184" s="27">
        <f>IF($B1184="","",COUNTA($B$13:$B1184))</f>
        <v>0</v>
      </c>
      <c r="B1184" s="28"/>
      <c r="C1184" s="28"/>
      <c r="D1184" s="29"/>
      <c r="E1184" s="29"/>
      <c r="F1184" s="29"/>
      <c r="G1184" s="28"/>
      <c r="H1184" s="28"/>
      <c r="I1184" s="30">
        <f>IF($H1184="","",IFERROR(VLOOKUP($H1184,AcctTbl,2,0),"کد ناشناخته"))</f>
        <v>0</v>
      </c>
      <c r="J1184" s="27">
        <f>IF($H1184="","",IFERROR(VLOOKUP($H1184,AcctTbl,3,0),""))</f>
        <v>0</v>
      </c>
      <c r="K1184" s="29"/>
      <c r="L1184" s="28"/>
      <c r="M1184" s="31"/>
      <c r="N1184" s="29"/>
      <c r="O1184" s="32">
        <f>IF($B1184="",0,IF($U1184="IN",N($M1184),0))</f>
        <v>0</v>
      </c>
      <c r="P1184" s="32">
        <f>IF($B1184="",0,IF(OR($U1184="OUT",$U1184="TRF"),N($M1184),0))</f>
        <v>0</v>
      </c>
      <c r="Q1184" s="32">
        <f>IF($B1184="",0,IF(OR($U1184="OUT",$U1184="TRF"),N($M1184),0))</f>
        <v>0</v>
      </c>
      <c r="R1184" s="32">
        <f>IF($B1184="",0,IF($U1184="IN",N($M1184),0))</f>
        <v>0</v>
      </c>
      <c r="S1184" s="33">
        <f>IF($B1184="","",IF($M1184="","⚠ مبلغ",IF($E1184="","⚠ بانک عامل",IF(AND($U1184="TRF",$F1184=""),"⚠ بانک مقصد",IF(AND($V1184&lt;&gt;"NONE",$V1184&lt;&gt;"",$Z1184=""),"⚠ طرف حساب","✓")))))</f>
        <v>0</v>
      </c>
      <c r="T1184" s="29"/>
      <c r="U1184" s="27">
        <f>IFERROR(VLOOKUP($D1184,BankOpTbl,2,0),"")</f>
        <v>0</v>
      </c>
      <c r="V1184" s="27">
        <f>IFERROR(VLOOKUP($D1184,BankOpTbl,3,0),"")</f>
        <v>0</v>
      </c>
      <c r="W1184" s="27">
        <f>IFERROR(VLOOKUP($D1184,BankOpTbl,4,0),"")</f>
        <v>0</v>
      </c>
      <c r="X1184" s="27">
        <f>IF($E1184="","",IFERROR(VLOOKUP($E1184,BankTbl,4,0),""))</f>
        <v>0</v>
      </c>
      <c r="Y1184" s="27">
        <f>IF($F1184="","",IFERROR(VLOOKUP($F1184,BankTbl,4,0),""))</f>
        <v>0</v>
      </c>
      <c r="Z1184" s="27">
        <f>IF($B1184="","",IF($V1184="PICK",LEFT($N1184,5),IF($V1184="FIXED",$W1184,IF($V1184="CODE",$H1184,""))))</f>
        <v>0</v>
      </c>
    </row>
    <row r="1185" spans="1:26" ht="21" customHeight="1">
      <c r="A1185" s="27">
        <f>IF($B1185="","",COUNTA($B$13:$B1185))</f>
        <v>0</v>
      </c>
      <c r="B1185" s="28"/>
      <c r="C1185" s="28"/>
      <c r="D1185" s="29"/>
      <c r="E1185" s="29"/>
      <c r="F1185" s="29"/>
      <c r="G1185" s="28"/>
      <c r="H1185" s="28"/>
      <c r="I1185" s="30">
        <f>IF($H1185="","",IFERROR(VLOOKUP($H1185,AcctTbl,2,0),"کد ناشناخته"))</f>
        <v>0</v>
      </c>
      <c r="J1185" s="27">
        <f>IF($H1185="","",IFERROR(VLOOKUP($H1185,AcctTbl,3,0),""))</f>
        <v>0</v>
      </c>
      <c r="K1185" s="29"/>
      <c r="L1185" s="28"/>
      <c r="M1185" s="31"/>
      <c r="N1185" s="29"/>
      <c r="O1185" s="32">
        <f>IF($B1185="",0,IF($U1185="IN",N($M1185),0))</f>
        <v>0</v>
      </c>
      <c r="P1185" s="32">
        <f>IF($B1185="",0,IF(OR($U1185="OUT",$U1185="TRF"),N($M1185),0))</f>
        <v>0</v>
      </c>
      <c r="Q1185" s="32">
        <f>IF($B1185="",0,IF(OR($U1185="OUT",$U1185="TRF"),N($M1185),0))</f>
        <v>0</v>
      </c>
      <c r="R1185" s="32">
        <f>IF($B1185="",0,IF($U1185="IN",N($M1185),0))</f>
        <v>0</v>
      </c>
      <c r="S1185" s="33">
        <f>IF($B1185="","",IF($M1185="","⚠ مبلغ",IF($E1185="","⚠ بانک عامل",IF(AND($U1185="TRF",$F1185=""),"⚠ بانک مقصد",IF(AND($V1185&lt;&gt;"NONE",$V1185&lt;&gt;"",$Z1185=""),"⚠ طرف حساب","✓")))))</f>
        <v>0</v>
      </c>
      <c r="T1185" s="29"/>
      <c r="U1185" s="27">
        <f>IFERROR(VLOOKUP($D1185,BankOpTbl,2,0),"")</f>
        <v>0</v>
      </c>
      <c r="V1185" s="27">
        <f>IFERROR(VLOOKUP($D1185,BankOpTbl,3,0),"")</f>
        <v>0</v>
      </c>
      <c r="W1185" s="27">
        <f>IFERROR(VLOOKUP($D1185,BankOpTbl,4,0),"")</f>
        <v>0</v>
      </c>
      <c r="X1185" s="27">
        <f>IF($E1185="","",IFERROR(VLOOKUP($E1185,BankTbl,4,0),""))</f>
        <v>0</v>
      </c>
      <c r="Y1185" s="27">
        <f>IF($F1185="","",IFERROR(VLOOKUP($F1185,BankTbl,4,0),""))</f>
        <v>0</v>
      </c>
      <c r="Z1185" s="27">
        <f>IF($B1185="","",IF($V1185="PICK",LEFT($N1185,5),IF($V1185="FIXED",$W1185,IF($V1185="CODE",$H1185,""))))</f>
        <v>0</v>
      </c>
    </row>
    <row r="1186" spans="1:26" ht="21" customHeight="1">
      <c r="A1186" s="27">
        <f>IF($B1186="","",COUNTA($B$13:$B1186))</f>
        <v>0</v>
      </c>
      <c r="B1186" s="28"/>
      <c r="C1186" s="28"/>
      <c r="D1186" s="29"/>
      <c r="E1186" s="29"/>
      <c r="F1186" s="29"/>
      <c r="G1186" s="28"/>
      <c r="H1186" s="28"/>
      <c r="I1186" s="30">
        <f>IF($H1186="","",IFERROR(VLOOKUP($H1186,AcctTbl,2,0),"کد ناشناخته"))</f>
        <v>0</v>
      </c>
      <c r="J1186" s="27">
        <f>IF($H1186="","",IFERROR(VLOOKUP($H1186,AcctTbl,3,0),""))</f>
        <v>0</v>
      </c>
      <c r="K1186" s="29"/>
      <c r="L1186" s="28"/>
      <c r="M1186" s="31"/>
      <c r="N1186" s="29"/>
      <c r="O1186" s="32">
        <f>IF($B1186="",0,IF($U1186="IN",N($M1186),0))</f>
        <v>0</v>
      </c>
      <c r="P1186" s="32">
        <f>IF($B1186="",0,IF(OR($U1186="OUT",$U1186="TRF"),N($M1186),0))</f>
        <v>0</v>
      </c>
      <c r="Q1186" s="32">
        <f>IF($B1186="",0,IF(OR($U1186="OUT",$U1186="TRF"),N($M1186),0))</f>
        <v>0</v>
      </c>
      <c r="R1186" s="32">
        <f>IF($B1186="",0,IF($U1186="IN",N($M1186),0))</f>
        <v>0</v>
      </c>
      <c r="S1186" s="33">
        <f>IF($B1186="","",IF($M1186="","⚠ مبلغ",IF($E1186="","⚠ بانک عامل",IF(AND($U1186="TRF",$F1186=""),"⚠ بانک مقصد",IF(AND($V1186&lt;&gt;"NONE",$V1186&lt;&gt;"",$Z1186=""),"⚠ طرف حساب","✓")))))</f>
        <v>0</v>
      </c>
      <c r="T1186" s="29"/>
      <c r="U1186" s="27">
        <f>IFERROR(VLOOKUP($D1186,BankOpTbl,2,0),"")</f>
        <v>0</v>
      </c>
      <c r="V1186" s="27">
        <f>IFERROR(VLOOKUP($D1186,BankOpTbl,3,0),"")</f>
        <v>0</v>
      </c>
      <c r="W1186" s="27">
        <f>IFERROR(VLOOKUP($D1186,BankOpTbl,4,0),"")</f>
        <v>0</v>
      </c>
      <c r="X1186" s="27">
        <f>IF($E1186="","",IFERROR(VLOOKUP($E1186,BankTbl,4,0),""))</f>
        <v>0</v>
      </c>
      <c r="Y1186" s="27">
        <f>IF($F1186="","",IFERROR(VLOOKUP($F1186,BankTbl,4,0),""))</f>
        <v>0</v>
      </c>
      <c r="Z1186" s="27">
        <f>IF($B1186="","",IF($V1186="PICK",LEFT($N1186,5),IF($V1186="FIXED",$W1186,IF($V1186="CODE",$H1186,""))))</f>
        <v>0</v>
      </c>
    </row>
    <row r="1187" spans="1:26" ht="21" customHeight="1">
      <c r="A1187" s="27">
        <f>IF($B1187="","",COUNTA($B$13:$B1187))</f>
        <v>0</v>
      </c>
      <c r="B1187" s="28"/>
      <c r="C1187" s="28"/>
      <c r="D1187" s="29"/>
      <c r="E1187" s="29"/>
      <c r="F1187" s="29"/>
      <c r="G1187" s="28"/>
      <c r="H1187" s="28"/>
      <c r="I1187" s="30">
        <f>IF($H1187="","",IFERROR(VLOOKUP($H1187,AcctTbl,2,0),"کد ناشناخته"))</f>
        <v>0</v>
      </c>
      <c r="J1187" s="27">
        <f>IF($H1187="","",IFERROR(VLOOKUP($H1187,AcctTbl,3,0),""))</f>
        <v>0</v>
      </c>
      <c r="K1187" s="29"/>
      <c r="L1187" s="28"/>
      <c r="M1187" s="31"/>
      <c r="N1187" s="29"/>
      <c r="O1187" s="32">
        <f>IF($B1187="",0,IF($U1187="IN",N($M1187),0))</f>
        <v>0</v>
      </c>
      <c r="P1187" s="32">
        <f>IF($B1187="",0,IF(OR($U1187="OUT",$U1187="TRF"),N($M1187),0))</f>
        <v>0</v>
      </c>
      <c r="Q1187" s="32">
        <f>IF($B1187="",0,IF(OR($U1187="OUT",$U1187="TRF"),N($M1187),0))</f>
        <v>0</v>
      </c>
      <c r="R1187" s="32">
        <f>IF($B1187="",0,IF($U1187="IN",N($M1187),0))</f>
        <v>0</v>
      </c>
      <c r="S1187" s="33">
        <f>IF($B1187="","",IF($M1187="","⚠ مبلغ",IF($E1187="","⚠ بانک عامل",IF(AND($U1187="TRF",$F1187=""),"⚠ بانک مقصد",IF(AND($V1187&lt;&gt;"NONE",$V1187&lt;&gt;"",$Z1187=""),"⚠ طرف حساب","✓")))))</f>
        <v>0</v>
      </c>
      <c r="T1187" s="29"/>
      <c r="U1187" s="27">
        <f>IFERROR(VLOOKUP($D1187,BankOpTbl,2,0),"")</f>
        <v>0</v>
      </c>
      <c r="V1187" s="27">
        <f>IFERROR(VLOOKUP($D1187,BankOpTbl,3,0),"")</f>
        <v>0</v>
      </c>
      <c r="W1187" s="27">
        <f>IFERROR(VLOOKUP($D1187,BankOpTbl,4,0),"")</f>
        <v>0</v>
      </c>
      <c r="X1187" s="27">
        <f>IF($E1187="","",IFERROR(VLOOKUP($E1187,BankTbl,4,0),""))</f>
        <v>0</v>
      </c>
      <c r="Y1187" s="27">
        <f>IF($F1187="","",IFERROR(VLOOKUP($F1187,BankTbl,4,0),""))</f>
        <v>0</v>
      </c>
      <c r="Z1187" s="27">
        <f>IF($B1187="","",IF($V1187="PICK",LEFT($N1187,5),IF($V1187="FIXED",$W1187,IF($V1187="CODE",$H1187,""))))</f>
        <v>0</v>
      </c>
    </row>
    <row r="1188" spans="1:26" ht="21" customHeight="1">
      <c r="A1188" s="27">
        <f>IF($B1188="","",COUNTA($B$13:$B1188))</f>
        <v>0</v>
      </c>
      <c r="B1188" s="28"/>
      <c r="C1188" s="28"/>
      <c r="D1188" s="29"/>
      <c r="E1188" s="29"/>
      <c r="F1188" s="29"/>
      <c r="G1188" s="28"/>
      <c r="H1188" s="28"/>
      <c r="I1188" s="30">
        <f>IF($H1188="","",IFERROR(VLOOKUP($H1188,AcctTbl,2,0),"کد ناشناخته"))</f>
        <v>0</v>
      </c>
      <c r="J1188" s="27">
        <f>IF($H1188="","",IFERROR(VLOOKUP($H1188,AcctTbl,3,0),""))</f>
        <v>0</v>
      </c>
      <c r="K1188" s="29"/>
      <c r="L1188" s="28"/>
      <c r="M1188" s="31"/>
      <c r="N1188" s="29"/>
      <c r="O1188" s="32">
        <f>IF($B1188="",0,IF($U1188="IN",N($M1188),0))</f>
        <v>0</v>
      </c>
      <c r="P1188" s="32">
        <f>IF($B1188="",0,IF(OR($U1188="OUT",$U1188="TRF"),N($M1188),0))</f>
        <v>0</v>
      </c>
      <c r="Q1188" s="32">
        <f>IF($B1188="",0,IF(OR($U1188="OUT",$U1188="TRF"),N($M1188),0))</f>
        <v>0</v>
      </c>
      <c r="R1188" s="32">
        <f>IF($B1188="",0,IF($U1188="IN",N($M1188),0))</f>
        <v>0</v>
      </c>
      <c r="S1188" s="33">
        <f>IF($B1188="","",IF($M1188="","⚠ مبلغ",IF($E1188="","⚠ بانک عامل",IF(AND($U1188="TRF",$F1188=""),"⚠ بانک مقصد",IF(AND($V1188&lt;&gt;"NONE",$V1188&lt;&gt;"",$Z1188=""),"⚠ طرف حساب","✓")))))</f>
        <v>0</v>
      </c>
      <c r="T1188" s="29"/>
      <c r="U1188" s="27">
        <f>IFERROR(VLOOKUP($D1188,BankOpTbl,2,0),"")</f>
        <v>0</v>
      </c>
      <c r="V1188" s="27">
        <f>IFERROR(VLOOKUP($D1188,BankOpTbl,3,0),"")</f>
        <v>0</v>
      </c>
      <c r="W1188" s="27">
        <f>IFERROR(VLOOKUP($D1188,BankOpTbl,4,0),"")</f>
        <v>0</v>
      </c>
      <c r="X1188" s="27">
        <f>IF($E1188="","",IFERROR(VLOOKUP($E1188,BankTbl,4,0),""))</f>
        <v>0</v>
      </c>
      <c r="Y1188" s="27">
        <f>IF($F1188="","",IFERROR(VLOOKUP($F1188,BankTbl,4,0),""))</f>
        <v>0</v>
      </c>
      <c r="Z1188" s="27">
        <f>IF($B1188="","",IF($V1188="PICK",LEFT($N1188,5),IF($V1188="FIXED",$W1188,IF($V1188="CODE",$H1188,""))))</f>
        <v>0</v>
      </c>
    </row>
    <row r="1189" spans="1:26" ht="21" customHeight="1">
      <c r="A1189" s="27">
        <f>IF($B1189="","",COUNTA($B$13:$B1189))</f>
        <v>0</v>
      </c>
      <c r="B1189" s="28"/>
      <c r="C1189" s="28"/>
      <c r="D1189" s="29"/>
      <c r="E1189" s="29"/>
      <c r="F1189" s="29"/>
      <c r="G1189" s="28"/>
      <c r="H1189" s="28"/>
      <c r="I1189" s="30">
        <f>IF($H1189="","",IFERROR(VLOOKUP($H1189,AcctTbl,2,0),"کد ناشناخته"))</f>
        <v>0</v>
      </c>
      <c r="J1189" s="27">
        <f>IF($H1189="","",IFERROR(VLOOKUP($H1189,AcctTbl,3,0),""))</f>
        <v>0</v>
      </c>
      <c r="K1189" s="29"/>
      <c r="L1189" s="28"/>
      <c r="M1189" s="31"/>
      <c r="N1189" s="29"/>
      <c r="O1189" s="32">
        <f>IF($B1189="",0,IF($U1189="IN",N($M1189),0))</f>
        <v>0</v>
      </c>
      <c r="P1189" s="32">
        <f>IF($B1189="",0,IF(OR($U1189="OUT",$U1189="TRF"),N($M1189),0))</f>
        <v>0</v>
      </c>
      <c r="Q1189" s="32">
        <f>IF($B1189="",0,IF(OR($U1189="OUT",$U1189="TRF"),N($M1189),0))</f>
        <v>0</v>
      </c>
      <c r="R1189" s="32">
        <f>IF($B1189="",0,IF($U1189="IN",N($M1189),0))</f>
        <v>0</v>
      </c>
      <c r="S1189" s="33">
        <f>IF($B1189="","",IF($M1189="","⚠ مبلغ",IF($E1189="","⚠ بانک عامل",IF(AND($U1189="TRF",$F1189=""),"⚠ بانک مقصد",IF(AND($V1189&lt;&gt;"NONE",$V1189&lt;&gt;"",$Z1189=""),"⚠ طرف حساب","✓")))))</f>
        <v>0</v>
      </c>
      <c r="T1189" s="29"/>
      <c r="U1189" s="27">
        <f>IFERROR(VLOOKUP($D1189,BankOpTbl,2,0),"")</f>
        <v>0</v>
      </c>
      <c r="V1189" s="27">
        <f>IFERROR(VLOOKUP($D1189,BankOpTbl,3,0),"")</f>
        <v>0</v>
      </c>
      <c r="W1189" s="27">
        <f>IFERROR(VLOOKUP($D1189,BankOpTbl,4,0),"")</f>
        <v>0</v>
      </c>
      <c r="X1189" s="27">
        <f>IF($E1189="","",IFERROR(VLOOKUP($E1189,BankTbl,4,0),""))</f>
        <v>0</v>
      </c>
      <c r="Y1189" s="27">
        <f>IF($F1189="","",IFERROR(VLOOKUP($F1189,BankTbl,4,0),""))</f>
        <v>0</v>
      </c>
      <c r="Z1189" s="27">
        <f>IF($B1189="","",IF($V1189="PICK",LEFT($N1189,5),IF($V1189="FIXED",$W1189,IF($V1189="CODE",$H1189,""))))</f>
        <v>0</v>
      </c>
    </row>
    <row r="1190" spans="1:26" ht="21" customHeight="1">
      <c r="A1190" s="27">
        <f>IF($B1190="","",COUNTA($B$13:$B1190))</f>
        <v>0</v>
      </c>
      <c r="B1190" s="28"/>
      <c r="C1190" s="28"/>
      <c r="D1190" s="29"/>
      <c r="E1190" s="29"/>
      <c r="F1190" s="29"/>
      <c r="G1190" s="28"/>
      <c r="H1190" s="28"/>
      <c r="I1190" s="30">
        <f>IF($H1190="","",IFERROR(VLOOKUP($H1190,AcctTbl,2,0),"کد ناشناخته"))</f>
        <v>0</v>
      </c>
      <c r="J1190" s="27">
        <f>IF($H1190="","",IFERROR(VLOOKUP($H1190,AcctTbl,3,0),""))</f>
        <v>0</v>
      </c>
      <c r="K1190" s="29"/>
      <c r="L1190" s="28"/>
      <c r="M1190" s="31"/>
      <c r="N1190" s="29"/>
      <c r="O1190" s="32">
        <f>IF($B1190="",0,IF($U1190="IN",N($M1190),0))</f>
        <v>0</v>
      </c>
      <c r="P1190" s="32">
        <f>IF($B1190="",0,IF(OR($U1190="OUT",$U1190="TRF"),N($M1190),0))</f>
        <v>0</v>
      </c>
      <c r="Q1190" s="32">
        <f>IF($B1190="",0,IF(OR($U1190="OUT",$U1190="TRF"),N($M1190),0))</f>
        <v>0</v>
      </c>
      <c r="R1190" s="32">
        <f>IF($B1190="",0,IF($U1190="IN",N($M1190),0))</f>
        <v>0</v>
      </c>
      <c r="S1190" s="33">
        <f>IF($B1190="","",IF($M1190="","⚠ مبلغ",IF($E1190="","⚠ بانک عامل",IF(AND($U1190="TRF",$F1190=""),"⚠ بانک مقصد",IF(AND($V1190&lt;&gt;"NONE",$V1190&lt;&gt;"",$Z1190=""),"⚠ طرف حساب","✓")))))</f>
        <v>0</v>
      </c>
      <c r="T1190" s="29"/>
      <c r="U1190" s="27">
        <f>IFERROR(VLOOKUP($D1190,BankOpTbl,2,0),"")</f>
        <v>0</v>
      </c>
      <c r="V1190" s="27">
        <f>IFERROR(VLOOKUP($D1190,BankOpTbl,3,0),"")</f>
        <v>0</v>
      </c>
      <c r="W1190" s="27">
        <f>IFERROR(VLOOKUP($D1190,BankOpTbl,4,0),"")</f>
        <v>0</v>
      </c>
      <c r="X1190" s="27">
        <f>IF($E1190="","",IFERROR(VLOOKUP($E1190,BankTbl,4,0),""))</f>
        <v>0</v>
      </c>
      <c r="Y1190" s="27">
        <f>IF($F1190="","",IFERROR(VLOOKUP($F1190,BankTbl,4,0),""))</f>
        <v>0</v>
      </c>
      <c r="Z1190" s="27">
        <f>IF($B1190="","",IF($V1190="PICK",LEFT($N1190,5),IF($V1190="FIXED",$W1190,IF($V1190="CODE",$H1190,""))))</f>
        <v>0</v>
      </c>
    </row>
    <row r="1191" spans="1:26" ht="21" customHeight="1">
      <c r="A1191" s="27">
        <f>IF($B1191="","",COUNTA($B$13:$B1191))</f>
        <v>0</v>
      </c>
      <c r="B1191" s="28"/>
      <c r="C1191" s="28"/>
      <c r="D1191" s="29"/>
      <c r="E1191" s="29"/>
      <c r="F1191" s="29"/>
      <c r="G1191" s="28"/>
      <c r="H1191" s="28"/>
      <c r="I1191" s="30">
        <f>IF($H1191="","",IFERROR(VLOOKUP($H1191,AcctTbl,2,0),"کد ناشناخته"))</f>
        <v>0</v>
      </c>
      <c r="J1191" s="27">
        <f>IF($H1191="","",IFERROR(VLOOKUP($H1191,AcctTbl,3,0),""))</f>
        <v>0</v>
      </c>
      <c r="K1191" s="29"/>
      <c r="L1191" s="28"/>
      <c r="M1191" s="31"/>
      <c r="N1191" s="29"/>
      <c r="O1191" s="32">
        <f>IF($B1191="",0,IF($U1191="IN",N($M1191),0))</f>
        <v>0</v>
      </c>
      <c r="P1191" s="32">
        <f>IF($B1191="",0,IF(OR($U1191="OUT",$U1191="TRF"),N($M1191),0))</f>
        <v>0</v>
      </c>
      <c r="Q1191" s="32">
        <f>IF($B1191="",0,IF(OR($U1191="OUT",$U1191="TRF"),N($M1191),0))</f>
        <v>0</v>
      </c>
      <c r="R1191" s="32">
        <f>IF($B1191="",0,IF($U1191="IN",N($M1191),0))</f>
        <v>0</v>
      </c>
      <c r="S1191" s="33">
        <f>IF($B1191="","",IF($M1191="","⚠ مبلغ",IF($E1191="","⚠ بانک عامل",IF(AND($U1191="TRF",$F1191=""),"⚠ بانک مقصد",IF(AND($V1191&lt;&gt;"NONE",$V1191&lt;&gt;"",$Z1191=""),"⚠ طرف حساب","✓")))))</f>
        <v>0</v>
      </c>
      <c r="T1191" s="29"/>
      <c r="U1191" s="27">
        <f>IFERROR(VLOOKUP($D1191,BankOpTbl,2,0),"")</f>
        <v>0</v>
      </c>
      <c r="V1191" s="27">
        <f>IFERROR(VLOOKUP($D1191,BankOpTbl,3,0),"")</f>
        <v>0</v>
      </c>
      <c r="W1191" s="27">
        <f>IFERROR(VLOOKUP($D1191,BankOpTbl,4,0),"")</f>
        <v>0</v>
      </c>
      <c r="X1191" s="27">
        <f>IF($E1191="","",IFERROR(VLOOKUP($E1191,BankTbl,4,0),""))</f>
        <v>0</v>
      </c>
      <c r="Y1191" s="27">
        <f>IF($F1191="","",IFERROR(VLOOKUP($F1191,BankTbl,4,0),""))</f>
        <v>0</v>
      </c>
      <c r="Z1191" s="27">
        <f>IF($B1191="","",IF($V1191="PICK",LEFT($N1191,5),IF($V1191="FIXED",$W1191,IF($V1191="CODE",$H1191,""))))</f>
        <v>0</v>
      </c>
    </row>
    <row r="1192" spans="1:26" ht="21" customHeight="1">
      <c r="A1192" s="27">
        <f>IF($B1192="","",COUNTA($B$13:$B1192))</f>
        <v>0</v>
      </c>
      <c r="B1192" s="28"/>
      <c r="C1192" s="28"/>
      <c r="D1192" s="29"/>
      <c r="E1192" s="29"/>
      <c r="F1192" s="29"/>
      <c r="G1192" s="28"/>
      <c r="H1192" s="28"/>
      <c r="I1192" s="30">
        <f>IF($H1192="","",IFERROR(VLOOKUP($H1192,AcctTbl,2,0),"کد ناشناخته"))</f>
        <v>0</v>
      </c>
      <c r="J1192" s="27">
        <f>IF($H1192="","",IFERROR(VLOOKUP($H1192,AcctTbl,3,0),""))</f>
        <v>0</v>
      </c>
      <c r="K1192" s="29"/>
      <c r="L1192" s="28"/>
      <c r="M1192" s="31"/>
      <c r="N1192" s="29"/>
      <c r="O1192" s="32">
        <f>IF($B1192="",0,IF($U1192="IN",N($M1192),0))</f>
        <v>0</v>
      </c>
      <c r="P1192" s="32">
        <f>IF($B1192="",0,IF(OR($U1192="OUT",$U1192="TRF"),N($M1192),0))</f>
        <v>0</v>
      </c>
      <c r="Q1192" s="32">
        <f>IF($B1192="",0,IF(OR($U1192="OUT",$U1192="TRF"),N($M1192),0))</f>
        <v>0</v>
      </c>
      <c r="R1192" s="32">
        <f>IF($B1192="",0,IF($U1192="IN",N($M1192),0))</f>
        <v>0</v>
      </c>
      <c r="S1192" s="33">
        <f>IF($B1192="","",IF($M1192="","⚠ مبلغ",IF($E1192="","⚠ بانک عامل",IF(AND($U1192="TRF",$F1192=""),"⚠ بانک مقصد",IF(AND($V1192&lt;&gt;"NONE",$V1192&lt;&gt;"",$Z1192=""),"⚠ طرف حساب","✓")))))</f>
        <v>0</v>
      </c>
      <c r="T1192" s="29"/>
      <c r="U1192" s="27">
        <f>IFERROR(VLOOKUP($D1192,BankOpTbl,2,0),"")</f>
        <v>0</v>
      </c>
      <c r="V1192" s="27">
        <f>IFERROR(VLOOKUP($D1192,BankOpTbl,3,0),"")</f>
        <v>0</v>
      </c>
      <c r="W1192" s="27">
        <f>IFERROR(VLOOKUP($D1192,BankOpTbl,4,0),"")</f>
        <v>0</v>
      </c>
      <c r="X1192" s="27">
        <f>IF($E1192="","",IFERROR(VLOOKUP($E1192,BankTbl,4,0),""))</f>
        <v>0</v>
      </c>
      <c r="Y1192" s="27">
        <f>IF($F1192="","",IFERROR(VLOOKUP($F1192,BankTbl,4,0),""))</f>
        <v>0</v>
      </c>
      <c r="Z1192" s="27">
        <f>IF($B1192="","",IF($V1192="PICK",LEFT($N1192,5),IF($V1192="FIXED",$W1192,IF($V1192="CODE",$H1192,""))))</f>
        <v>0</v>
      </c>
    </row>
    <row r="1193" spans="1:26" ht="21" customHeight="1">
      <c r="A1193" s="27">
        <f>IF($B1193="","",COUNTA($B$13:$B1193))</f>
        <v>0</v>
      </c>
      <c r="B1193" s="28"/>
      <c r="C1193" s="28"/>
      <c r="D1193" s="29"/>
      <c r="E1193" s="29"/>
      <c r="F1193" s="29"/>
      <c r="G1193" s="28"/>
      <c r="H1193" s="28"/>
      <c r="I1193" s="30">
        <f>IF($H1193="","",IFERROR(VLOOKUP($H1193,AcctTbl,2,0),"کد ناشناخته"))</f>
        <v>0</v>
      </c>
      <c r="J1193" s="27">
        <f>IF($H1193="","",IFERROR(VLOOKUP($H1193,AcctTbl,3,0),""))</f>
        <v>0</v>
      </c>
      <c r="K1193" s="29"/>
      <c r="L1193" s="28"/>
      <c r="M1193" s="31"/>
      <c r="N1193" s="29"/>
      <c r="O1193" s="32">
        <f>IF($B1193="",0,IF($U1193="IN",N($M1193),0))</f>
        <v>0</v>
      </c>
      <c r="P1193" s="32">
        <f>IF($B1193="",0,IF(OR($U1193="OUT",$U1193="TRF"),N($M1193),0))</f>
        <v>0</v>
      </c>
      <c r="Q1193" s="32">
        <f>IF($B1193="",0,IF(OR($U1193="OUT",$U1193="TRF"),N($M1193),0))</f>
        <v>0</v>
      </c>
      <c r="R1193" s="32">
        <f>IF($B1193="",0,IF($U1193="IN",N($M1193),0))</f>
        <v>0</v>
      </c>
      <c r="S1193" s="33">
        <f>IF($B1193="","",IF($M1193="","⚠ مبلغ",IF($E1193="","⚠ بانک عامل",IF(AND($U1193="TRF",$F1193=""),"⚠ بانک مقصد",IF(AND($V1193&lt;&gt;"NONE",$V1193&lt;&gt;"",$Z1193=""),"⚠ طرف حساب","✓")))))</f>
        <v>0</v>
      </c>
      <c r="T1193" s="29"/>
      <c r="U1193" s="27">
        <f>IFERROR(VLOOKUP($D1193,BankOpTbl,2,0),"")</f>
        <v>0</v>
      </c>
      <c r="V1193" s="27">
        <f>IFERROR(VLOOKUP($D1193,BankOpTbl,3,0),"")</f>
        <v>0</v>
      </c>
      <c r="W1193" s="27">
        <f>IFERROR(VLOOKUP($D1193,BankOpTbl,4,0),"")</f>
        <v>0</v>
      </c>
      <c r="X1193" s="27">
        <f>IF($E1193="","",IFERROR(VLOOKUP($E1193,BankTbl,4,0),""))</f>
        <v>0</v>
      </c>
      <c r="Y1193" s="27">
        <f>IF($F1193="","",IFERROR(VLOOKUP($F1193,BankTbl,4,0),""))</f>
        <v>0</v>
      </c>
      <c r="Z1193" s="27">
        <f>IF($B1193="","",IF($V1193="PICK",LEFT($N1193,5),IF($V1193="FIXED",$W1193,IF($V1193="CODE",$H1193,""))))</f>
        <v>0</v>
      </c>
    </row>
    <row r="1194" spans="1:26" ht="21" customHeight="1">
      <c r="A1194" s="27">
        <f>IF($B1194="","",COUNTA($B$13:$B1194))</f>
        <v>0</v>
      </c>
      <c r="B1194" s="28"/>
      <c r="C1194" s="28"/>
      <c r="D1194" s="29"/>
      <c r="E1194" s="29"/>
      <c r="F1194" s="29"/>
      <c r="G1194" s="28"/>
      <c r="H1194" s="28"/>
      <c r="I1194" s="30">
        <f>IF($H1194="","",IFERROR(VLOOKUP($H1194,AcctTbl,2,0),"کد ناشناخته"))</f>
        <v>0</v>
      </c>
      <c r="J1194" s="27">
        <f>IF($H1194="","",IFERROR(VLOOKUP($H1194,AcctTbl,3,0),""))</f>
        <v>0</v>
      </c>
      <c r="K1194" s="29"/>
      <c r="L1194" s="28"/>
      <c r="M1194" s="31"/>
      <c r="N1194" s="29"/>
      <c r="O1194" s="32">
        <f>IF($B1194="",0,IF($U1194="IN",N($M1194),0))</f>
        <v>0</v>
      </c>
      <c r="P1194" s="32">
        <f>IF($B1194="",0,IF(OR($U1194="OUT",$U1194="TRF"),N($M1194),0))</f>
        <v>0</v>
      </c>
      <c r="Q1194" s="32">
        <f>IF($B1194="",0,IF(OR($U1194="OUT",$U1194="TRF"),N($M1194),0))</f>
        <v>0</v>
      </c>
      <c r="R1194" s="32">
        <f>IF($B1194="",0,IF($U1194="IN",N($M1194),0))</f>
        <v>0</v>
      </c>
      <c r="S1194" s="33">
        <f>IF($B1194="","",IF($M1194="","⚠ مبلغ",IF($E1194="","⚠ بانک عامل",IF(AND($U1194="TRF",$F1194=""),"⚠ بانک مقصد",IF(AND($V1194&lt;&gt;"NONE",$V1194&lt;&gt;"",$Z1194=""),"⚠ طرف حساب","✓")))))</f>
        <v>0</v>
      </c>
      <c r="T1194" s="29"/>
      <c r="U1194" s="27">
        <f>IFERROR(VLOOKUP($D1194,BankOpTbl,2,0),"")</f>
        <v>0</v>
      </c>
      <c r="V1194" s="27">
        <f>IFERROR(VLOOKUP($D1194,BankOpTbl,3,0),"")</f>
        <v>0</v>
      </c>
      <c r="W1194" s="27">
        <f>IFERROR(VLOOKUP($D1194,BankOpTbl,4,0),"")</f>
        <v>0</v>
      </c>
      <c r="X1194" s="27">
        <f>IF($E1194="","",IFERROR(VLOOKUP($E1194,BankTbl,4,0),""))</f>
        <v>0</v>
      </c>
      <c r="Y1194" s="27">
        <f>IF($F1194="","",IFERROR(VLOOKUP($F1194,BankTbl,4,0),""))</f>
        <v>0</v>
      </c>
      <c r="Z1194" s="27">
        <f>IF($B1194="","",IF($V1194="PICK",LEFT($N1194,5),IF($V1194="FIXED",$W1194,IF($V1194="CODE",$H1194,""))))</f>
        <v>0</v>
      </c>
    </row>
    <row r="1195" spans="1:26" ht="21" customHeight="1">
      <c r="A1195" s="27">
        <f>IF($B1195="","",COUNTA($B$13:$B1195))</f>
        <v>0</v>
      </c>
      <c r="B1195" s="28"/>
      <c r="C1195" s="28"/>
      <c r="D1195" s="29"/>
      <c r="E1195" s="29"/>
      <c r="F1195" s="29"/>
      <c r="G1195" s="28"/>
      <c r="H1195" s="28"/>
      <c r="I1195" s="30">
        <f>IF($H1195="","",IFERROR(VLOOKUP($H1195,AcctTbl,2,0),"کد ناشناخته"))</f>
        <v>0</v>
      </c>
      <c r="J1195" s="27">
        <f>IF($H1195="","",IFERROR(VLOOKUP($H1195,AcctTbl,3,0),""))</f>
        <v>0</v>
      </c>
      <c r="K1195" s="29"/>
      <c r="L1195" s="28"/>
      <c r="M1195" s="31"/>
      <c r="N1195" s="29"/>
      <c r="O1195" s="32">
        <f>IF($B1195="",0,IF($U1195="IN",N($M1195),0))</f>
        <v>0</v>
      </c>
      <c r="P1195" s="32">
        <f>IF($B1195="",0,IF(OR($U1195="OUT",$U1195="TRF"),N($M1195),0))</f>
        <v>0</v>
      </c>
      <c r="Q1195" s="32">
        <f>IF($B1195="",0,IF(OR($U1195="OUT",$U1195="TRF"),N($M1195),0))</f>
        <v>0</v>
      </c>
      <c r="R1195" s="32">
        <f>IF($B1195="",0,IF($U1195="IN",N($M1195),0))</f>
        <v>0</v>
      </c>
      <c r="S1195" s="33">
        <f>IF($B1195="","",IF($M1195="","⚠ مبلغ",IF($E1195="","⚠ بانک عامل",IF(AND($U1195="TRF",$F1195=""),"⚠ بانک مقصد",IF(AND($V1195&lt;&gt;"NONE",$V1195&lt;&gt;"",$Z1195=""),"⚠ طرف حساب","✓")))))</f>
        <v>0</v>
      </c>
      <c r="T1195" s="29"/>
      <c r="U1195" s="27">
        <f>IFERROR(VLOOKUP($D1195,BankOpTbl,2,0),"")</f>
        <v>0</v>
      </c>
      <c r="V1195" s="27">
        <f>IFERROR(VLOOKUP($D1195,BankOpTbl,3,0),"")</f>
        <v>0</v>
      </c>
      <c r="W1195" s="27">
        <f>IFERROR(VLOOKUP($D1195,BankOpTbl,4,0),"")</f>
        <v>0</v>
      </c>
      <c r="X1195" s="27">
        <f>IF($E1195="","",IFERROR(VLOOKUP($E1195,BankTbl,4,0),""))</f>
        <v>0</v>
      </c>
      <c r="Y1195" s="27">
        <f>IF($F1195="","",IFERROR(VLOOKUP($F1195,BankTbl,4,0),""))</f>
        <v>0</v>
      </c>
      <c r="Z1195" s="27">
        <f>IF($B1195="","",IF($V1195="PICK",LEFT($N1195,5),IF($V1195="FIXED",$W1195,IF($V1195="CODE",$H1195,""))))</f>
        <v>0</v>
      </c>
    </row>
    <row r="1196" spans="1:26" ht="21" customHeight="1">
      <c r="A1196" s="27">
        <f>IF($B1196="","",COUNTA($B$13:$B1196))</f>
        <v>0</v>
      </c>
      <c r="B1196" s="28"/>
      <c r="C1196" s="28"/>
      <c r="D1196" s="29"/>
      <c r="E1196" s="29"/>
      <c r="F1196" s="29"/>
      <c r="G1196" s="28"/>
      <c r="H1196" s="28"/>
      <c r="I1196" s="30">
        <f>IF($H1196="","",IFERROR(VLOOKUP($H1196,AcctTbl,2,0),"کد ناشناخته"))</f>
        <v>0</v>
      </c>
      <c r="J1196" s="27">
        <f>IF($H1196="","",IFERROR(VLOOKUP($H1196,AcctTbl,3,0),""))</f>
        <v>0</v>
      </c>
      <c r="K1196" s="29"/>
      <c r="L1196" s="28"/>
      <c r="M1196" s="31"/>
      <c r="N1196" s="29"/>
      <c r="O1196" s="32">
        <f>IF($B1196="",0,IF($U1196="IN",N($M1196),0))</f>
        <v>0</v>
      </c>
      <c r="P1196" s="32">
        <f>IF($B1196="",0,IF(OR($U1196="OUT",$U1196="TRF"),N($M1196),0))</f>
        <v>0</v>
      </c>
      <c r="Q1196" s="32">
        <f>IF($B1196="",0,IF(OR($U1196="OUT",$U1196="TRF"),N($M1196),0))</f>
        <v>0</v>
      </c>
      <c r="R1196" s="32">
        <f>IF($B1196="",0,IF($U1196="IN",N($M1196),0))</f>
        <v>0</v>
      </c>
      <c r="S1196" s="33">
        <f>IF($B1196="","",IF($M1196="","⚠ مبلغ",IF($E1196="","⚠ بانک عامل",IF(AND($U1196="TRF",$F1196=""),"⚠ بانک مقصد",IF(AND($V1196&lt;&gt;"NONE",$V1196&lt;&gt;"",$Z1196=""),"⚠ طرف حساب","✓")))))</f>
        <v>0</v>
      </c>
      <c r="T1196" s="29"/>
      <c r="U1196" s="27">
        <f>IFERROR(VLOOKUP($D1196,BankOpTbl,2,0),"")</f>
        <v>0</v>
      </c>
      <c r="V1196" s="27">
        <f>IFERROR(VLOOKUP($D1196,BankOpTbl,3,0),"")</f>
        <v>0</v>
      </c>
      <c r="W1196" s="27">
        <f>IFERROR(VLOOKUP($D1196,BankOpTbl,4,0),"")</f>
        <v>0</v>
      </c>
      <c r="X1196" s="27">
        <f>IF($E1196="","",IFERROR(VLOOKUP($E1196,BankTbl,4,0),""))</f>
        <v>0</v>
      </c>
      <c r="Y1196" s="27">
        <f>IF($F1196="","",IFERROR(VLOOKUP($F1196,BankTbl,4,0),""))</f>
        <v>0</v>
      </c>
      <c r="Z1196" s="27">
        <f>IF($B1196="","",IF($V1196="PICK",LEFT($N1196,5),IF($V1196="FIXED",$W1196,IF($V1196="CODE",$H1196,""))))</f>
        <v>0</v>
      </c>
    </row>
    <row r="1197" spans="1:26" ht="21" customHeight="1">
      <c r="A1197" s="27">
        <f>IF($B1197="","",COUNTA($B$13:$B1197))</f>
        <v>0</v>
      </c>
      <c r="B1197" s="28"/>
      <c r="C1197" s="28"/>
      <c r="D1197" s="29"/>
      <c r="E1197" s="29"/>
      <c r="F1197" s="29"/>
      <c r="G1197" s="28"/>
      <c r="H1197" s="28"/>
      <c r="I1197" s="30">
        <f>IF($H1197="","",IFERROR(VLOOKUP($H1197,AcctTbl,2,0),"کد ناشناخته"))</f>
        <v>0</v>
      </c>
      <c r="J1197" s="27">
        <f>IF($H1197="","",IFERROR(VLOOKUP($H1197,AcctTbl,3,0),""))</f>
        <v>0</v>
      </c>
      <c r="K1197" s="29"/>
      <c r="L1197" s="28"/>
      <c r="M1197" s="31"/>
      <c r="N1197" s="29"/>
      <c r="O1197" s="32">
        <f>IF($B1197="",0,IF($U1197="IN",N($M1197),0))</f>
        <v>0</v>
      </c>
      <c r="P1197" s="32">
        <f>IF($B1197="",0,IF(OR($U1197="OUT",$U1197="TRF"),N($M1197),0))</f>
        <v>0</v>
      </c>
      <c r="Q1197" s="32">
        <f>IF($B1197="",0,IF(OR($U1197="OUT",$U1197="TRF"),N($M1197),0))</f>
        <v>0</v>
      </c>
      <c r="R1197" s="32">
        <f>IF($B1197="",0,IF($U1197="IN",N($M1197),0))</f>
        <v>0</v>
      </c>
      <c r="S1197" s="33">
        <f>IF($B1197="","",IF($M1197="","⚠ مبلغ",IF($E1197="","⚠ بانک عامل",IF(AND($U1197="TRF",$F1197=""),"⚠ بانک مقصد",IF(AND($V1197&lt;&gt;"NONE",$V1197&lt;&gt;"",$Z1197=""),"⚠ طرف حساب","✓")))))</f>
        <v>0</v>
      </c>
      <c r="T1197" s="29"/>
      <c r="U1197" s="27">
        <f>IFERROR(VLOOKUP($D1197,BankOpTbl,2,0),"")</f>
        <v>0</v>
      </c>
      <c r="V1197" s="27">
        <f>IFERROR(VLOOKUP($D1197,BankOpTbl,3,0),"")</f>
        <v>0</v>
      </c>
      <c r="W1197" s="27">
        <f>IFERROR(VLOOKUP($D1197,BankOpTbl,4,0),"")</f>
        <v>0</v>
      </c>
      <c r="X1197" s="27">
        <f>IF($E1197="","",IFERROR(VLOOKUP($E1197,BankTbl,4,0),""))</f>
        <v>0</v>
      </c>
      <c r="Y1197" s="27">
        <f>IF($F1197="","",IFERROR(VLOOKUP($F1197,BankTbl,4,0),""))</f>
        <v>0</v>
      </c>
      <c r="Z1197" s="27">
        <f>IF($B1197="","",IF($V1197="PICK",LEFT($N1197,5),IF($V1197="FIXED",$W1197,IF($V1197="CODE",$H1197,""))))</f>
        <v>0</v>
      </c>
    </row>
    <row r="1198" spans="1:26" ht="21" customHeight="1">
      <c r="A1198" s="27">
        <f>IF($B1198="","",COUNTA($B$13:$B1198))</f>
        <v>0</v>
      </c>
      <c r="B1198" s="28"/>
      <c r="C1198" s="28"/>
      <c r="D1198" s="29"/>
      <c r="E1198" s="29"/>
      <c r="F1198" s="29"/>
      <c r="G1198" s="28"/>
      <c r="H1198" s="28"/>
      <c r="I1198" s="30">
        <f>IF($H1198="","",IFERROR(VLOOKUP($H1198,AcctTbl,2,0),"کد ناشناخته"))</f>
        <v>0</v>
      </c>
      <c r="J1198" s="27">
        <f>IF($H1198="","",IFERROR(VLOOKUP($H1198,AcctTbl,3,0),""))</f>
        <v>0</v>
      </c>
      <c r="K1198" s="29"/>
      <c r="L1198" s="28"/>
      <c r="M1198" s="31"/>
      <c r="N1198" s="29"/>
      <c r="O1198" s="32">
        <f>IF($B1198="",0,IF($U1198="IN",N($M1198),0))</f>
        <v>0</v>
      </c>
      <c r="P1198" s="32">
        <f>IF($B1198="",0,IF(OR($U1198="OUT",$U1198="TRF"),N($M1198),0))</f>
        <v>0</v>
      </c>
      <c r="Q1198" s="32">
        <f>IF($B1198="",0,IF(OR($U1198="OUT",$U1198="TRF"),N($M1198),0))</f>
        <v>0</v>
      </c>
      <c r="R1198" s="32">
        <f>IF($B1198="",0,IF($U1198="IN",N($M1198),0))</f>
        <v>0</v>
      </c>
      <c r="S1198" s="33">
        <f>IF($B1198="","",IF($M1198="","⚠ مبلغ",IF($E1198="","⚠ بانک عامل",IF(AND($U1198="TRF",$F1198=""),"⚠ بانک مقصد",IF(AND($V1198&lt;&gt;"NONE",$V1198&lt;&gt;"",$Z1198=""),"⚠ طرف حساب","✓")))))</f>
        <v>0</v>
      </c>
      <c r="T1198" s="29"/>
      <c r="U1198" s="27">
        <f>IFERROR(VLOOKUP($D1198,BankOpTbl,2,0),"")</f>
        <v>0</v>
      </c>
      <c r="V1198" s="27">
        <f>IFERROR(VLOOKUP($D1198,BankOpTbl,3,0),"")</f>
        <v>0</v>
      </c>
      <c r="W1198" s="27">
        <f>IFERROR(VLOOKUP($D1198,BankOpTbl,4,0),"")</f>
        <v>0</v>
      </c>
      <c r="X1198" s="27">
        <f>IF($E1198="","",IFERROR(VLOOKUP($E1198,BankTbl,4,0),""))</f>
        <v>0</v>
      </c>
      <c r="Y1198" s="27">
        <f>IF($F1198="","",IFERROR(VLOOKUP($F1198,BankTbl,4,0),""))</f>
        <v>0</v>
      </c>
      <c r="Z1198" s="27">
        <f>IF($B1198="","",IF($V1198="PICK",LEFT($N1198,5),IF($V1198="FIXED",$W1198,IF($V1198="CODE",$H1198,""))))</f>
        <v>0</v>
      </c>
    </row>
    <row r="1199" spans="1:26" ht="21" customHeight="1">
      <c r="A1199" s="27">
        <f>IF($B1199="","",COUNTA($B$13:$B1199))</f>
        <v>0</v>
      </c>
      <c r="B1199" s="28"/>
      <c r="C1199" s="28"/>
      <c r="D1199" s="29"/>
      <c r="E1199" s="29"/>
      <c r="F1199" s="29"/>
      <c r="G1199" s="28"/>
      <c r="H1199" s="28"/>
      <c r="I1199" s="30">
        <f>IF($H1199="","",IFERROR(VLOOKUP($H1199,AcctTbl,2,0),"کد ناشناخته"))</f>
        <v>0</v>
      </c>
      <c r="J1199" s="27">
        <f>IF($H1199="","",IFERROR(VLOOKUP($H1199,AcctTbl,3,0),""))</f>
        <v>0</v>
      </c>
      <c r="K1199" s="29"/>
      <c r="L1199" s="28"/>
      <c r="M1199" s="31"/>
      <c r="N1199" s="29"/>
      <c r="O1199" s="32">
        <f>IF($B1199="",0,IF($U1199="IN",N($M1199),0))</f>
        <v>0</v>
      </c>
      <c r="P1199" s="32">
        <f>IF($B1199="",0,IF(OR($U1199="OUT",$U1199="TRF"),N($M1199),0))</f>
        <v>0</v>
      </c>
      <c r="Q1199" s="32">
        <f>IF($B1199="",0,IF(OR($U1199="OUT",$U1199="TRF"),N($M1199),0))</f>
        <v>0</v>
      </c>
      <c r="R1199" s="32">
        <f>IF($B1199="",0,IF($U1199="IN",N($M1199),0))</f>
        <v>0</v>
      </c>
      <c r="S1199" s="33">
        <f>IF($B1199="","",IF($M1199="","⚠ مبلغ",IF($E1199="","⚠ بانک عامل",IF(AND($U1199="TRF",$F1199=""),"⚠ بانک مقصد",IF(AND($V1199&lt;&gt;"NONE",$V1199&lt;&gt;"",$Z1199=""),"⚠ طرف حساب","✓")))))</f>
        <v>0</v>
      </c>
      <c r="T1199" s="29"/>
      <c r="U1199" s="27">
        <f>IFERROR(VLOOKUP($D1199,BankOpTbl,2,0),"")</f>
        <v>0</v>
      </c>
      <c r="V1199" s="27">
        <f>IFERROR(VLOOKUP($D1199,BankOpTbl,3,0),"")</f>
        <v>0</v>
      </c>
      <c r="W1199" s="27">
        <f>IFERROR(VLOOKUP($D1199,BankOpTbl,4,0),"")</f>
        <v>0</v>
      </c>
      <c r="X1199" s="27">
        <f>IF($E1199="","",IFERROR(VLOOKUP($E1199,BankTbl,4,0),""))</f>
        <v>0</v>
      </c>
      <c r="Y1199" s="27">
        <f>IF($F1199="","",IFERROR(VLOOKUP($F1199,BankTbl,4,0),""))</f>
        <v>0</v>
      </c>
      <c r="Z1199" s="27">
        <f>IF($B1199="","",IF($V1199="PICK",LEFT($N1199,5),IF($V1199="FIXED",$W1199,IF($V1199="CODE",$H1199,""))))</f>
        <v>0</v>
      </c>
    </row>
    <row r="1200" spans="1:26" ht="21" customHeight="1">
      <c r="A1200" s="27">
        <f>IF($B1200="","",COUNTA($B$13:$B1200))</f>
        <v>0</v>
      </c>
      <c r="B1200" s="28"/>
      <c r="C1200" s="28"/>
      <c r="D1200" s="29"/>
      <c r="E1200" s="29"/>
      <c r="F1200" s="29"/>
      <c r="G1200" s="28"/>
      <c r="H1200" s="28"/>
      <c r="I1200" s="30">
        <f>IF($H1200="","",IFERROR(VLOOKUP($H1200,AcctTbl,2,0),"کد ناشناخته"))</f>
        <v>0</v>
      </c>
      <c r="J1200" s="27">
        <f>IF($H1200="","",IFERROR(VLOOKUP($H1200,AcctTbl,3,0),""))</f>
        <v>0</v>
      </c>
      <c r="K1200" s="29"/>
      <c r="L1200" s="28"/>
      <c r="M1200" s="31"/>
      <c r="N1200" s="29"/>
      <c r="O1200" s="32">
        <f>IF($B1200="",0,IF($U1200="IN",N($M1200),0))</f>
        <v>0</v>
      </c>
      <c r="P1200" s="32">
        <f>IF($B1200="",0,IF(OR($U1200="OUT",$U1200="TRF"),N($M1200),0))</f>
        <v>0</v>
      </c>
      <c r="Q1200" s="32">
        <f>IF($B1200="",0,IF(OR($U1200="OUT",$U1200="TRF"),N($M1200),0))</f>
        <v>0</v>
      </c>
      <c r="R1200" s="32">
        <f>IF($B1200="",0,IF($U1200="IN",N($M1200),0))</f>
        <v>0</v>
      </c>
      <c r="S1200" s="33">
        <f>IF($B1200="","",IF($M1200="","⚠ مبلغ",IF($E1200="","⚠ بانک عامل",IF(AND($U1200="TRF",$F1200=""),"⚠ بانک مقصد",IF(AND($V1200&lt;&gt;"NONE",$V1200&lt;&gt;"",$Z1200=""),"⚠ طرف حساب","✓")))))</f>
        <v>0</v>
      </c>
      <c r="T1200" s="29"/>
      <c r="U1200" s="27">
        <f>IFERROR(VLOOKUP($D1200,BankOpTbl,2,0),"")</f>
        <v>0</v>
      </c>
      <c r="V1200" s="27">
        <f>IFERROR(VLOOKUP($D1200,BankOpTbl,3,0),"")</f>
        <v>0</v>
      </c>
      <c r="W1200" s="27">
        <f>IFERROR(VLOOKUP($D1200,BankOpTbl,4,0),"")</f>
        <v>0</v>
      </c>
      <c r="X1200" s="27">
        <f>IF($E1200="","",IFERROR(VLOOKUP($E1200,BankTbl,4,0),""))</f>
        <v>0</v>
      </c>
      <c r="Y1200" s="27">
        <f>IF($F1200="","",IFERROR(VLOOKUP($F1200,BankTbl,4,0),""))</f>
        <v>0</v>
      </c>
      <c r="Z1200" s="27">
        <f>IF($B1200="","",IF($V1200="PICK",LEFT($N1200,5),IF($V1200="FIXED",$W1200,IF($V1200="CODE",$H1200,""))))</f>
        <v>0</v>
      </c>
    </row>
    <row r="1201" spans="1:26" ht="21" customHeight="1">
      <c r="A1201" s="27">
        <f>IF($B1201="","",COUNTA($B$13:$B1201))</f>
        <v>0</v>
      </c>
      <c r="B1201" s="28"/>
      <c r="C1201" s="28"/>
      <c r="D1201" s="29"/>
      <c r="E1201" s="29"/>
      <c r="F1201" s="29"/>
      <c r="G1201" s="28"/>
      <c r="H1201" s="28"/>
      <c r="I1201" s="30">
        <f>IF($H1201="","",IFERROR(VLOOKUP($H1201,AcctTbl,2,0),"کد ناشناخته"))</f>
        <v>0</v>
      </c>
      <c r="J1201" s="27">
        <f>IF($H1201="","",IFERROR(VLOOKUP($H1201,AcctTbl,3,0),""))</f>
        <v>0</v>
      </c>
      <c r="K1201" s="29"/>
      <c r="L1201" s="28"/>
      <c r="M1201" s="31"/>
      <c r="N1201" s="29"/>
      <c r="O1201" s="32">
        <f>IF($B1201="",0,IF($U1201="IN",N($M1201),0))</f>
        <v>0</v>
      </c>
      <c r="P1201" s="32">
        <f>IF($B1201="",0,IF(OR($U1201="OUT",$U1201="TRF"),N($M1201),0))</f>
        <v>0</v>
      </c>
      <c r="Q1201" s="32">
        <f>IF($B1201="",0,IF(OR($U1201="OUT",$U1201="TRF"),N($M1201),0))</f>
        <v>0</v>
      </c>
      <c r="R1201" s="32">
        <f>IF($B1201="",0,IF($U1201="IN",N($M1201),0))</f>
        <v>0</v>
      </c>
      <c r="S1201" s="33">
        <f>IF($B1201="","",IF($M1201="","⚠ مبلغ",IF($E1201="","⚠ بانک عامل",IF(AND($U1201="TRF",$F1201=""),"⚠ بانک مقصد",IF(AND($V1201&lt;&gt;"NONE",$V1201&lt;&gt;"",$Z1201=""),"⚠ طرف حساب","✓")))))</f>
        <v>0</v>
      </c>
      <c r="T1201" s="29"/>
      <c r="U1201" s="27">
        <f>IFERROR(VLOOKUP($D1201,BankOpTbl,2,0),"")</f>
        <v>0</v>
      </c>
      <c r="V1201" s="27">
        <f>IFERROR(VLOOKUP($D1201,BankOpTbl,3,0),"")</f>
        <v>0</v>
      </c>
      <c r="W1201" s="27">
        <f>IFERROR(VLOOKUP($D1201,BankOpTbl,4,0),"")</f>
        <v>0</v>
      </c>
      <c r="X1201" s="27">
        <f>IF($E1201="","",IFERROR(VLOOKUP($E1201,BankTbl,4,0),""))</f>
        <v>0</v>
      </c>
      <c r="Y1201" s="27">
        <f>IF($F1201="","",IFERROR(VLOOKUP($F1201,BankTbl,4,0),""))</f>
        <v>0</v>
      </c>
      <c r="Z1201" s="27">
        <f>IF($B1201="","",IF($V1201="PICK",LEFT($N1201,5),IF($V1201="FIXED",$W1201,IF($V1201="CODE",$H1201,""))))</f>
        <v>0</v>
      </c>
    </row>
    <row r="1202" spans="1:26" ht="21" customHeight="1">
      <c r="A1202" s="27">
        <f>IF($B1202="","",COUNTA($B$13:$B1202))</f>
        <v>0</v>
      </c>
      <c r="B1202" s="28"/>
      <c r="C1202" s="28"/>
      <c r="D1202" s="29"/>
      <c r="E1202" s="29"/>
      <c r="F1202" s="29"/>
      <c r="G1202" s="28"/>
      <c r="H1202" s="28"/>
      <c r="I1202" s="30">
        <f>IF($H1202="","",IFERROR(VLOOKUP($H1202,AcctTbl,2,0),"کد ناشناخته"))</f>
        <v>0</v>
      </c>
      <c r="J1202" s="27">
        <f>IF($H1202="","",IFERROR(VLOOKUP($H1202,AcctTbl,3,0),""))</f>
        <v>0</v>
      </c>
      <c r="K1202" s="29"/>
      <c r="L1202" s="28"/>
      <c r="M1202" s="31"/>
      <c r="N1202" s="29"/>
      <c r="O1202" s="32">
        <f>IF($B1202="",0,IF($U1202="IN",N($M1202),0))</f>
        <v>0</v>
      </c>
      <c r="P1202" s="32">
        <f>IF($B1202="",0,IF(OR($U1202="OUT",$U1202="TRF"),N($M1202),0))</f>
        <v>0</v>
      </c>
      <c r="Q1202" s="32">
        <f>IF($B1202="",0,IF(OR($U1202="OUT",$U1202="TRF"),N($M1202),0))</f>
        <v>0</v>
      </c>
      <c r="R1202" s="32">
        <f>IF($B1202="",0,IF($U1202="IN",N($M1202),0))</f>
        <v>0</v>
      </c>
      <c r="S1202" s="33">
        <f>IF($B1202="","",IF($M1202="","⚠ مبلغ",IF($E1202="","⚠ بانک عامل",IF(AND($U1202="TRF",$F1202=""),"⚠ بانک مقصد",IF(AND($V1202&lt;&gt;"NONE",$V1202&lt;&gt;"",$Z1202=""),"⚠ طرف حساب","✓")))))</f>
        <v>0</v>
      </c>
      <c r="T1202" s="29"/>
      <c r="U1202" s="27">
        <f>IFERROR(VLOOKUP($D1202,BankOpTbl,2,0),"")</f>
        <v>0</v>
      </c>
      <c r="V1202" s="27">
        <f>IFERROR(VLOOKUP($D1202,BankOpTbl,3,0),"")</f>
        <v>0</v>
      </c>
      <c r="W1202" s="27">
        <f>IFERROR(VLOOKUP($D1202,BankOpTbl,4,0),"")</f>
        <v>0</v>
      </c>
      <c r="X1202" s="27">
        <f>IF($E1202="","",IFERROR(VLOOKUP($E1202,BankTbl,4,0),""))</f>
        <v>0</v>
      </c>
      <c r="Y1202" s="27">
        <f>IF($F1202="","",IFERROR(VLOOKUP($F1202,BankTbl,4,0),""))</f>
        <v>0</v>
      </c>
      <c r="Z1202" s="27">
        <f>IF($B1202="","",IF($V1202="PICK",LEFT($N1202,5),IF($V1202="FIXED",$W1202,IF($V1202="CODE",$H1202,""))))</f>
        <v>0</v>
      </c>
    </row>
    <row r="1203" spans="1:26" ht="21" customHeight="1">
      <c r="A1203" s="27">
        <f>IF($B1203="","",COUNTA($B$13:$B1203))</f>
        <v>0</v>
      </c>
      <c r="B1203" s="28"/>
      <c r="C1203" s="28"/>
      <c r="D1203" s="29"/>
      <c r="E1203" s="29"/>
      <c r="F1203" s="29"/>
      <c r="G1203" s="28"/>
      <c r="H1203" s="28"/>
      <c r="I1203" s="30">
        <f>IF($H1203="","",IFERROR(VLOOKUP($H1203,AcctTbl,2,0),"کد ناشناخته"))</f>
        <v>0</v>
      </c>
      <c r="J1203" s="27">
        <f>IF($H1203="","",IFERROR(VLOOKUP($H1203,AcctTbl,3,0),""))</f>
        <v>0</v>
      </c>
      <c r="K1203" s="29"/>
      <c r="L1203" s="28"/>
      <c r="M1203" s="31"/>
      <c r="N1203" s="29"/>
      <c r="O1203" s="32">
        <f>IF($B1203="",0,IF($U1203="IN",N($M1203),0))</f>
        <v>0</v>
      </c>
      <c r="P1203" s="32">
        <f>IF($B1203="",0,IF(OR($U1203="OUT",$U1203="TRF"),N($M1203),0))</f>
        <v>0</v>
      </c>
      <c r="Q1203" s="32">
        <f>IF($B1203="",0,IF(OR($U1203="OUT",$U1203="TRF"),N($M1203),0))</f>
        <v>0</v>
      </c>
      <c r="R1203" s="32">
        <f>IF($B1203="",0,IF($U1203="IN",N($M1203),0))</f>
        <v>0</v>
      </c>
      <c r="S1203" s="33">
        <f>IF($B1203="","",IF($M1203="","⚠ مبلغ",IF($E1203="","⚠ بانک عامل",IF(AND($U1203="TRF",$F1203=""),"⚠ بانک مقصد",IF(AND($V1203&lt;&gt;"NONE",$V1203&lt;&gt;"",$Z1203=""),"⚠ طرف حساب","✓")))))</f>
        <v>0</v>
      </c>
      <c r="T1203" s="29"/>
      <c r="U1203" s="27">
        <f>IFERROR(VLOOKUP($D1203,BankOpTbl,2,0),"")</f>
        <v>0</v>
      </c>
      <c r="V1203" s="27">
        <f>IFERROR(VLOOKUP($D1203,BankOpTbl,3,0),"")</f>
        <v>0</v>
      </c>
      <c r="W1203" s="27">
        <f>IFERROR(VLOOKUP($D1203,BankOpTbl,4,0),"")</f>
        <v>0</v>
      </c>
      <c r="X1203" s="27">
        <f>IF($E1203="","",IFERROR(VLOOKUP($E1203,BankTbl,4,0),""))</f>
        <v>0</v>
      </c>
      <c r="Y1203" s="27">
        <f>IF($F1203="","",IFERROR(VLOOKUP($F1203,BankTbl,4,0),""))</f>
        <v>0</v>
      </c>
      <c r="Z1203" s="27">
        <f>IF($B1203="","",IF($V1203="PICK",LEFT($N1203,5),IF($V1203="FIXED",$W1203,IF($V1203="CODE",$H1203,""))))</f>
        <v>0</v>
      </c>
    </row>
    <row r="1204" spans="1:26" ht="21" customHeight="1">
      <c r="A1204" s="27">
        <f>IF($B1204="","",COUNTA($B$13:$B1204))</f>
        <v>0</v>
      </c>
      <c r="B1204" s="28"/>
      <c r="C1204" s="28"/>
      <c r="D1204" s="29"/>
      <c r="E1204" s="29"/>
      <c r="F1204" s="29"/>
      <c r="G1204" s="28"/>
      <c r="H1204" s="28"/>
      <c r="I1204" s="30">
        <f>IF($H1204="","",IFERROR(VLOOKUP($H1204,AcctTbl,2,0),"کد ناشناخته"))</f>
        <v>0</v>
      </c>
      <c r="J1204" s="27">
        <f>IF($H1204="","",IFERROR(VLOOKUP($H1204,AcctTbl,3,0),""))</f>
        <v>0</v>
      </c>
      <c r="K1204" s="29"/>
      <c r="L1204" s="28"/>
      <c r="M1204" s="31"/>
      <c r="N1204" s="29"/>
      <c r="O1204" s="32">
        <f>IF($B1204="",0,IF($U1204="IN",N($M1204),0))</f>
        <v>0</v>
      </c>
      <c r="P1204" s="32">
        <f>IF($B1204="",0,IF(OR($U1204="OUT",$U1204="TRF"),N($M1204),0))</f>
        <v>0</v>
      </c>
      <c r="Q1204" s="32">
        <f>IF($B1204="",0,IF(OR($U1204="OUT",$U1204="TRF"),N($M1204),0))</f>
        <v>0</v>
      </c>
      <c r="R1204" s="32">
        <f>IF($B1204="",0,IF($U1204="IN",N($M1204),0))</f>
        <v>0</v>
      </c>
      <c r="S1204" s="33">
        <f>IF($B1204="","",IF($M1204="","⚠ مبلغ",IF($E1204="","⚠ بانک عامل",IF(AND($U1204="TRF",$F1204=""),"⚠ بانک مقصد",IF(AND($V1204&lt;&gt;"NONE",$V1204&lt;&gt;"",$Z1204=""),"⚠ طرف حساب","✓")))))</f>
        <v>0</v>
      </c>
      <c r="T1204" s="29"/>
      <c r="U1204" s="27">
        <f>IFERROR(VLOOKUP($D1204,BankOpTbl,2,0),"")</f>
        <v>0</v>
      </c>
      <c r="V1204" s="27">
        <f>IFERROR(VLOOKUP($D1204,BankOpTbl,3,0),"")</f>
        <v>0</v>
      </c>
      <c r="W1204" s="27">
        <f>IFERROR(VLOOKUP($D1204,BankOpTbl,4,0),"")</f>
        <v>0</v>
      </c>
      <c r="X1204" s="27">
        <f>IF($E1204="","",IFERROR(VLOOKUP($E1204,BankTbl,4,0),""))</f>
        <v>0</v>
      </c>
      <c r="Y1204" s="27">
        <f>IF($F1204="","",IFERROR(VLOOKUP($F1204,BankTbl,4,0),""))</f>
        <v>0</v>
      </c>
      <c r="Z1204" s="27">
        <f>IF($B1204="","",IF($V1204="PICK",LEFT($N1204,5),IF($V1204="FIXED",$W1204,IF($V1204="CODE",$H1204,""))))</f>
        <v>0</v>
      </c>
    </row>
    <row r="1205" spans="1:26" ht="21" customHeight="1">
      <c r="A1205" s="27">
        <f>IF($B1205="","",COUNTA($B$13:$B1205))</f>
        <v>0</v>
      </c>
      <c r="B1205" s="28"/>
      <c r="C1205" s="28"/>
      <c r="D1205" s="29"/>
      <c r="E1205" s="29"/>
      <c r="F1205" s="29"/>
      <c r="G1205" s="28"/>
      <c r="H1205" s="28"/>
      <c r="I1205" s="30">
        <f>IF($H1205="","",IFERROR(VLOOKUP($H1205,AcctTbl,2,0),"کد ناشناخته"))</f>
        <v>0</v>
      </c>
      <c r="J1205" s="27">
        <f>IF($H1205="","",IFERROR(VLOOKUP($H1205,AcctTbl,3,0),""))</f>
        <v>0</v>
      </c>
      <c r="K1205" s="29"/>
      <c r="L1205" s="28"/>
      <c r="M1205" s="31"/>
      <c r="N1205" s="29"/>
      <c r="O1205" s="32">
        <f>IF($B1205="",0,IF($U1205="IN",N($M1205),0))</f>
        <v>0</v>
      </c>
      <c r="P1205" s="32">
        <f>IF($B1205="",0,IF(OR($U1205="OUT",$U1205="TRF"),N($M1205),0))</f>
        <v>0</v>
      </c>
      <c r="Q1205" s="32">
        <f>IF($B1205="",0,IF(OR($U1205="OUT",$U1205="TRF"),N($M1205),0))</f>
        <v>0</v>
      </c>
      <c r="R1205" s="32">
        <f>IF($B1205="",0,IF($U1205="IN",N($M1205),0))</f>
        <v>0</v>
      </c>
      <c r="S1205" s="33">
        <f>IF($B1205="","",IF($M1205="","⚠ مبلغ",IF($E1205="","⚠ بانک عامل",IF(AND($U1205="TRF",$F1205=""),"⚠ بانک مقصد",IF(AND($V1205&lt;&gt;"NONE",$V1205&lt;&gt;"",$Z1205=""),"⚠ طرف حساب","✓")))))</f>
        <v>0</v>
      </c>
      <c r="T1205" s="29"/>
      <c r="U1205" s="27">
        <f>IFERROR(VLOOKUP($D1205,BankOpTbl,2,0),"")</f>
        <v>0</v>
      </c>
      <c r="V1205" s="27">
        <f>IFERROR(VLOOKUP($D1205,BankOpTbl,3,0),"")</f>
        <v>0</v>
      </c>
      <c r="W1205" s="27">
        <f>IFERROR(VLOOKUP($D1205,BankOpTbl,4,0),"")</f>
        <v>0</v>
      </c>
      <c r="X1205" s="27">
        <f>IF($E1205="","",IFERROR(VLOOKUP($E1205,BankTbl,4,0),""))</f>
        <v>0</v>
      </c>
      <c r="Y1205" s="27">
        <f>IF($F1205="","",IFERROR(VLOOKUP($F1205,BankTbl,4,0),""))</f>
        <v>0</v>
      </c>
      <c r="Z1205" s="27">
        <f>IF($B1205="","",IF($V1205="PICK",LEFT($N1205,5),IF($V1205="FIXED",$W1205,IF($V1205="CODE",$H1205,""))))</f>
        <v>0</v>
      </c>
    </row>
    <row r="1206" spans="1:26" ht="21" customHeight="1">
      <c r="A1206" s="27">
        <f>IF($B1206="","",COUNTA($B$13:$B1206))</f>
        <v>0</v>
      </c>
      <c r="B1206" s="28"/>
      <c r="C1206" s="28"/>
      <c r="D1206" s="29"/>
      <c r="E1206" s="29"/>
      <c r="F1206" s="29"/>
      <c r="G1206" s="28"/>
      <c r="H1206" s="28"/>
      <c r="I1206" s="30">
        <f>IF($H1206="","",IFERROR(VLOOKUP($H1206,AcctTbl,2,0),"کد ناشناخته"))</f>
        <v>0</v>
      </c>
      <c r="J1206" s="27">
        <f>IF($H1206="","",IFERROR(VLOOKUP($H1206,AcctTbl,3,0),""))</f>
        <v>0</v>
      </c>
      <c r="K1206" s="29"/>
      <c r="L1206" s="28"/>
      <c r="M1206" s="31"/>
      <c r="N1206" s="29"/>
      <c r="O1206" s="32">
        <f>IF($B1206="",0,IF($U1206="IN",N($M1206),0))</f>
        <v>0</v>
      </c>
      <c r="P1206" s="32">
        <f>IF($B1206="",0,IF(OR($U1206="OUT",$U1206="TRF"),N($M1206),0))</f>
        <v>0</v>
      </c>
      <c r="Q1206" s="32">
        <f>IF($B1206="",0,IF(OR($U1206="OUT",$U1206="TRF"),N($M1206),0))</f>
        <v>0</v>
      </c>
      <c r="R1206" s="32">
        <f>IF($B1206="",0,IF($U1206="IN",N($M1206),0))</f>
        <v>0</v>
      </c>
      <c r="S1206" s="33">
        <f>IF($B1206="","",IF($M1206="","⚠ مبلغ",IF($E1206="","⚠ بانک عامل",IF(AND($U1206="TRF",$F1206=""),"⚠ بانک مقصد",IF(AND($V1206&lt;&gt;"NONE",$V1206&lt;&gt;"",$Z1206=""),"⚠ طرف حساب","✓")))))</f>
        <v>0</v>
      </c>
      <c r="T1206" s="29"/>
      <c r="U1206" s="27">
        <f>IFERROR(VLOOKUP($D1206,BankOpTbl,2,0),"")</f>
        <v>0</v>
      </c>
      <c r="V1206" s="27">
        <f>IFERROR(VLOOKUP($D1206,BankOpTbl,3,0),"")</f>
        <v>0</v>
      </c>
      <c r="W1206" s="27">
        <f>IFERROR(VLOOKUP($D1206,BankOpTbl,4,0),"")</f>
        <v>0</v>
      </c>
      <c r="X1206" s="27">
        <f>IF($E1206="","",IFERROR(VLOOKUP($E1206,BankTbl,4,0),""))</f>
        <v>0</v>
      </c>
      <c r="Y1206" s="27">
        <f>IF($F1206="","",IFERROR(VLOOKUP($F1206,BankTbl,4,0),""))</f>
        <v>0</v>
      </c>
      <c r="Z1206" s="27">
        <f>IF($B1206="","",IF($V1206="PICK",LEFT($N1206,5),IF($V1206="FIXED",$W1206,IF($V1206="CODE",$H1206,""))))</f>
        <v>0</v>
      </c>
    </row>
    <row r="1207" spans="1:26" ht="21" customHeight="1">
      <c r="A1207" s="27">
        <f>IF($B1207="","",COUNTA($B$13:$B1207))</f>
        <v>0</v>
      </c>
      <c r="B1207" s="28"/>
      <c r="C1207" s="28"/>
      <c r="D1207" s="29"/>
      <c r="E1207" s="29"/>
      <c r="F1207" s="29"/>
      <c r="G1207" s="28"/>
      <c r="H1207" s="28"/>
      <c r="I1207" s="30">
        <f>IF($H1207="","",IFERROR(VLOOKUP($H1207,AcctTbl,2,0),"کد ناشناخته"))</f>
        <v>0</v>
      </c>
      <c r="J1207" s="27">
        <f>IF($H1207="","",IFERROR(VLOOKUP($H1207,AcctTbl,3,0),""))</f>
        <v>0</v>
      </c>
      <c r="K1207" s="29"/>
      <c r="L1207" s="28"/>
      <c r="M1207" s="31"/>
      <c r="N1207" s="29"/>
      <c r="O1207" s="32">
        <f>IF($B1207="",0,IF($U1207="IN",N($M1207),0))</f>
        <v>0</v>
      </c>
      <c r="P1207" s="32">
        <f>IF($B1207="",0,IF(OR($U1207="OUT",$U1207="TRF"),N($M1207),0))</f>
        <v>0</v>
      </c>
      <c r="Q1207" s="32">
        <f>IF($B1207="",0,IF(OR($U1207="OUT",$U1207="TRF"),N($M1207),0))</f>
        <v>0</v>
      </c>
      <c r="R1207" s="32">
        <f>IF($B1207="",0,IF($U1207="IN",N($M1207),0))</f>
        <v>0</v>
      </c>
      <c r="S1207" s="33">
        <f>IF($B1207="","",IF($M1207="","⚠ مبلغ",IF($E1207="","⚠ بانک عامل",IF(AND($U1207="TRF",$F1207=""),"⚠ بانک مقصد",IF(AND($V1207&lt;&gt;"NONE",$V1207&lt;&gt;"",$Z1207=""),"⚠ طرف حساب","✓")))))</f>
        <v>0</v>
      </c>
      <c r="T1207" s="29"/>
      <c r="U1207" s="27">
        <f>IFERROR(VLOOKUP($D1207,BankOpTbl,2,0),"")</f>
        <v>0</v>
      </c>
      <c r="V1207" s="27">
        <f>IFERROR(VLOOKUP($D1207,BankOpTbl,3,0),"")</f>
        <v>0</v>
      </c>
      <c r="W1207" s="27">
        <f>IFERROR(VLOOKUP($D1207,BankOpTbl,4,0),"")</f>
        <v>0</v>
      </c>
      <c r="X1207" s="27">
        <f>IF($E1207="","",IFERROR(VLOOKUP($E1207,BankTbl,4,0),""))</f>
        <v>0</v>
      </c>
      <c r="Y1207" s="27">
        <f>IF($F1207="","",IFERROR(VLOOKUP($F1207,BankTbl,4,0),""))</f>
        <v>0</v>
      </c>
      <c r="Z1207" s="27">
        <f>IF($B1207="","",IF($V1207="PICK",LEFT($N1207,5),IF($V1207="FIXED",$W1207,IF($V1207="CODE",$H1207,""))))</f>
        <v>0</v>
      </c>
    </row>
    <row r="1208" spans="1:26" ht="21" customHeight="1">
      <c r="A1208" s="27">
        <f>IF($B1208="","",COUNTA($B$13:$B1208))</f>
        <v>0</v>
      </c>
      <c r="B1208" s="28"/>
      <c r="C1208" s="28"/>
      <c r="D1208" s="29"/>
      <c r="E1208" s="29"/>
      <c r="F1208" s="29"/>
      <c r="G1208" s="28"/>
      <c r="H1208" s="28"/>
      <c r="I1208" s="30">
        <f>IF($H1208="","",IFERROR(VLOOKUP($H1208,AcctTbl,2,0),"کد ناشناخته"))</f>
        <v>0</v>
      </c>
      <c r="J1208" s="27">
        <f>IF($H1208="","",IFERROR(VLOOKUP($H1208,AcctTbl,3,0),""))</f>
        <v>0</v>
      </c>
      <c r="K1208" s="29"/>
      <c r="L1208" s="28"/>
      <c r="M1208" s="31"/>
      <c r="N1208" s="29"/>
      <c r="O1208" s="32">
        <f>IF($B1208="",0,IF($U1208="IN",N($M1208),0))</f>
        <v>0</v>
      </c>
      <c r="P1208" s="32">
        <f>IF($B1208="",0,IF(OR($U1208="OUT",$U1208="TRF"),N($M1208),0))</f>
        <v>0</v>
      </c>
      <c r="Q1208" s="32">
        <f>IF($B1208="",0,IF(OR($U1208="OUT",$U1208="TRF"),N($M1208),0))</f>
        <v>0</v>
      </c>
      <c r="R1208" s="32">
        <f>IF($B1208="",0,IF($U1208="IN",N($M1208),0))</f>
        <v>0</v>
      </c>
      <c r="S1208" s="33">
        <f>IF($B1208="","",IF($M1208="","⚠ مبلغ",IF($E1208="","⚠ بانک عامل",IF(AND($U1208="TRF",$F1208=""),"⚠ بانک مقصد",IF(AND($V1208&lt;&gt;"NONE",$V1208&lt;&gt;"",$Z1208=""),"⚠ طرف حساب","✓")))))</f>
        <v>0</v>
      </c>
      <c r="T1208" s="29"/>
      <c r="U1208" s="27">
        <f>IFERROR(VLOOKUP($D1208,BankOpTbl,2,0),"")</f>
        <v>0</v>
      </c>
      <c r="V1208" s="27">
        <f>IFERROR(VLOOKUP($D1208,BankOpTbl,3,0),"")</f>
        <v>0</v>
      </c>
      <c r="W1208" s="27">
        <f>IFERROR(VLOOKUP($D1208,BankOpTbl,4,0),"")</f>
        <v>0</v>
      </c>
      <c r="X1208" s="27">
        <f>IF($E1208="","",IFERROR(VLOOKUP($E1208,BankTbl,4,0),""))</f>
        <v>0</v>
      </c>
      <c r="Y1208" s="27">
        <f>IF($F1208="","",IFERROR(VLOOKUP($F1208,BankTbl,4,0),""))</f>
        <v>0</v>
      </c>
      <c r="Z1208" s="27">
        <f>IF($B1208="","",IF($V1208="PICK",LEFT($N1208,5),IF($V1208="FIXED",$W1208,IF($V1208="CODE",$H1208,""))))</f>
        <v>0</v>
      </c>
    </row>
    <row r="1209" spans="1:26" ht="21" customHeight="1">
      <c r="A1209" s="27">
        <f>IF($B1209="","",COUNTA($B$13:$B1209))</f>
        <v>0</v>
      </c>
      <c r="B1209" s="28"/>
      <c r="C1209" s="28"/>
      <c r="D1209" s="29"/>
      <c r="E1209" s="29"/>
      <c r="F1209" s="29"/>
      <c r="G1209" s="28"/>
      <c r="H1209" s="28"/>
      <c r="I1209" s="30">
        <f>IF($H1209="","",IFERROR(VLOOKUP($H1209,AcctTbl,2,0),"کد ناشناخته"))</f>
        <v>0</v>
      </c>
      <c r="J1209" s="27">
        <f>IF($H1209="","",IFERROR(VLOOKUP($H1209,AcctTbl,3,0),""))</f>
        <v>0</v>
      </c>
      <c r="K1209" s="29"/>
      <c r="L1209" s="28"/>
      <c r="M1209" s="31"/>
      <c r="N1209" s="29"/>
      <c r="O1209" s="32">
        <f>IF($B1209="",0,IF($U1209="IN",N($M1209),0))</f>
        <v>0</v>
      </c>
      <c r="P1209" s="32">
        <f>IF($B1209="",0,IF(OR($U1209="OUT",$U1209="TRF"),N($M1209),0))</f>
        <v>0</v>
      </c>
      <c r="Q1209" s="32">
        <f>IF($B1209="",0,IF(OR($U1209="OUT",$U1209="TRF"),N($M1209),0))</f>
        <v>0</v>
      </c>
      <c r="R1209" s="32">
        <f>IF($B1209="",0,IF($U1209="IN",N($M1209),0))</f>
        <v>0</v>
      </c>
      <c r="S1209" s="33">
        <f>IF($B1209="","",IF($M1209="","⚠ مبلغ",IF($E1209="","⚠ بانک عامل",IF(AND($U1209="TRF",$F1209=""),"⚠ بانک مقصد",IF(AND($V1209&lt;&gt;"NONE",$V1209&lt;&gt;"",$Z1209=""),"⚠ طرف حساب","✓")))))</f>
        <v>0</v>
      </c>
      <c r="T1209" s="29"/>
      <c r="U1209" s="27">
        <f>IFERROR(VLOOKUP($D1209,BankOpTbl,2,0),"")</f>
        <v>0</v>
      </c>
      <c r="V1209" s="27">
        <f>IFERROR(VLOOKUP($D1209,BankOpTbl,3,0),"")</f>
        <v>0</v>
      </c>
      <c r="W1209" s="27">
        <f>IFERROR(VLOOKUP($D1209,BankOpTbl,4,0),"")</f>
        <v>0</v>
      </c>
      <c r="X1209" s="27">
        <f>IF($E1209="","",IFERROR(VLOOKUP($E1209,BankTbl,4,0),""))</f>
        <v>0</v>
      </c>
      <c r="Y1209" s="27">
        <f>IF($F1209="","",IFERROR(VLOOKUP($F1209,BankTbl,4,0),""))</f>
        <v>0</v>
      </c>
      <c r="Z1209" s="27">
        <f>IF($B1209="","",IF($V1209="PICK",LEFT($N1209,5),IF($V1209="FIXED",$W1209,IF($V1209="CODE",$H1209,""))))</f>
        <v>0</v>
      </c>
    </row>
    <row r="1210" spans="1:26" ht="21" customHeight="1">
      <c r="A1210" s="27">
        <f>IF($B1210="","",COUNTA($B$13:$B1210))</f>
        <v>0</v>
      </c>
      <c r="B1210" s="28"/>
      <c r="C1210" s="28"/>
      <c r="D1210" s="29"/>
      <c r="E1210" s="29"/>
      <c r="F1210" s="29"/>
      <c r="G1210" s="28"/>
      <c r="H1210" s="28"/>
      <c r="I1210" s="30">
        <f>IF($H1210="","",IFERROR(VLOOKUP($H1210,AcctTbl,2,0),"کد ناشناخته"))</f>
        <v>0</v>
      </c>
      <c r="J1210" s="27">
        <f>IF($H1210="","",IFERROR(VLOOKUP($H1210,AcctTbl,3,0),""))</f>
        <v>0</v>
      </c>
      <c r="K1210" s="29"/>
      <c r="L1210" s="28"/>
      <c r="M1210" s="31"/>
      <c r="N1210" s="29"/>
      <c r="O1210" s="32">
        <f>IF($B1210="",0,IF($U1210="IN",N($M1210),0))</f>
        <v>0</v>
      </c>
      <c r="P1210" s="32">
        <f>IF($B1210="",0,IF(OR($U1210="OUT",$U1210="TRF"),N($M1210),0))</f>
        <v>0</v>
      </c>
      <c r="Q1210" s="32">
        <f>IF($B1210="",0,IF(OR($U1210="OUT",$U1210="TRF"),N($M1210),0))</f>
        <v>0</v>
      </c>
      <c r="R1210" s="32">
        <f>IF($B1210="",0,IF($U1210="IN",N($M1210),0))</f>
        <v>0</v>
      </c>
      <c r="S1210" s="33">
        <f>IF($B1210="","",IF($M1210="","⚠ مبلغ",IF($E1210="","⚠ بانک عامل",IF(AND($U1210="TRF",$F1210=""),"⚠ بانک مقصد",IF(AND($V1210&lt;&gt;"NONE",$V1210&lt;&gt;"",$Z1210=""),"⚠ طرف حساب","✓")))))</f>
        <v>0</v>
      </c>
      <c r="T1210" s="29"/>
      <c r="U1210" s="27">
        <f>IFERROR(VLOOKUP($D1210,BankOpTbl,2,0),"")</f>
        <v>0</v>
      </c>
      <c r="V1210" s="27">
        <f>IFERROR(VLOOKUP($D1210,BankOpTbl,3,0),"")</f>
        <v>0</v>
      </c>
      <c r="W1210" s="27">
        <f>IFERROR(VLOOKUP($D1210,BankOpTbl,4,0),"")</f>
        <v>0</v>
      </c>
      <c r="X1210" s="27">
        <f>IF($E1210="","",IFERROR(VLOOKUP($E1210,BankTbl,4,0),""))</f>
        <v>0</v>
      </c>
      <c r="Y1210" s="27">
        <f>IF($F1210="","",IFERROR(VLOOKUP($F1210,BankTbl,4,0),""))</f>
        <v>0</v>
      </c>
      <c r="Z1210" s="27">
        <f>IF($B1210="","",IF($V1210="PICK",LEFT($N1210,5),IF($V1210="FIXED",$W1210,IF($V1210="CODE",$H1210,""))))</f>
        <v>0</v>
      </c>
    </row>
    <row r="1211" spans="1:26" ht="21" customHeight="1">
      <c r="A1211" s="27">
        <f>IF($B1211="","",COUNTA($B$13:$B1211))</f>
        <v>0</v>
      </c>
      <c r="B1211" s="28"/>
      <c r="C1211" s="28"/>
      <c r="D1211" s="29"/>
      <c r="E1211" s="29"/>
      <c r="F1211" s="29"/>
      <c r="G1211" s="28"/>
      <c r="H1211" s="28"/>
      <c r="I1211" s="30">
        <f>IF($H1211="","",IFERROR(VLOOKUP($H1211,AcctTbl,2,0),"کد ناشناخته"))</f>
        <v>0</v>
      </c>
      <c r="J1211" s="27">
        <f>IF($H1211="","",IFERROR(VLOOKUP($H1211,AcctTbl,3,0),""))</f>
        <v>0</v>
      </c>
      <c r="K1211" s="29"/>
      <c r="L1211" s="28"/>
      <c r="M1211" s="31"/>
      <c r="N1211" s="29"/>
      <c r="O1211" s="32">
        <f>IF($B1211="",0,IF($U1211="IN",N($M1211),0))</f>
        <v>0</v>
      </c>
      <c r="P1211" s="32">
        <f>IF($B1211="",0,IF(OR($U1211="OUT",$U1211="TRF"),N($M1211),0))</f>
        <v>0</v>
      </c>
      <c r="Q1211" s="32">
        <f>IF($B1211="",0,IF(OR($U1211="OUT",$U1211="TRF"),N($M1211),0))</f>
        <v>0</v>
      </c>
      <c r="R1211" s="32">
        <f>IF($B1211="",0,IF($U1211="IN",N($M1211),0))</f>
        <v>0</v>
      </c>
      <c r="S1211" s="33">
        <f>IF($B1211="","",IF($M1211="","⚠ مبلغ",IF($E1211="","⚠ بانک عامل",IF(AND($U1211="TRF",$F1211=""),"⚠ بانک مقصد",IF(AND($V1211&lt;&gt;"NONE",$V1211&lt;&gt;"",$Z1211=""),"⚠ طرف حساب","✓")))))</f>
        <v>0</v>
      </c>
      <c r="T1211" s="29"/>
      <c r="U1211" s="27">
        <f>IFERROR(VLOOKUP($D1211,BankOpTbl,2,0),"")</f>
        <v>0</v>
      </c>
      <c r="V1211" s="27">
        <f>IFERROR(VLOOKUP($D1211,BankOpTbl,3,0),"")</f>
        <v>0</v>
      </c>
      <c r="W1211" s="27">
        <f>IFERROR(VLOOKUP($D1211,BankOpTbl,4,0),"")</f>
        <v>0</v>
      </c>
      <c r="X1211" s="27">
        <f>IF($E1211="","",IFERROR(VLOOKUP($E1211,BankTbl,4,0),""))</f>
        <v>0</v>
      </c>
      <c r="Y1211" s="27">
        <f>IF($F1211="","",IFERROR(VLOOKUP($F1211,BankTbl,4,0),""))</f>
        <v>0</v>
      </c>
      <c r="Z1211" s="27">
        <f>IF($B1211="","",IF($V1211="PICK",LEFT($N1211,5),IF($V1211="FIXED",$W1211,IF($V1211="CODE",$H1211,""))))</f>
        <v>0</v>
      </c>
    </row>
    <row r="1212" spans="1:26" ht="21" customHeight="1">
      <c r="A1212" s="27">
        <f>IF($B1212="","",COUNTA($B$13:$B1212))</f>
        <v>0</v>
      </c>
      <c r="B1212" s="28"/>
      <c r="C1212" s="28"/>
      <c r="D1212" s="29"/>
      <c r="E1212" s="29"/>
      <c r="F1212" s="29"/>
      <c r="G1212" s="28"/>
      <c r="H1212" s="28"/>
      <c r="I1212" s="30">
        <f>IF($H1212="","",IFERROR(VLOOKUP($H1212,AcctTbl,2,0),"کد ناشناخته"))</f>
        <v>0</v>
      </c>
      <c r="J1212" s="27">
        <f>IF($H1212="","",IFERROR(VLOOKUP($H1212,AcctTbl,3,0),""))</f>
        <v>0</v>
      </c>
      <c r="K1212" s="29"/>
      <c r="L1212" s="28"/>
      <c r="M1212" s="31"/>
      <c r="N1212" s="29"/>
      <c r="O1212" s="32">
        <f>IF($B1212="",0,IF($U1212="IN",N($M1212),0))</f>
        <v>0</v>
      </c>
      <c r="P1212" s="32">
        <f>IF($B1212="",0,IF(OR($U1212="OUT",$U1212="TRF"),N($M1212),0))</f>
        <v>0</v>
      </c>
      <c r="Q1212" s="32">
        <f>IF($B1212="",0,IF(OR($U1212="OUT",$U1212="TRF"),N($M1212),0))</f>
        <v>0</v>
      </c>
      <c r="R1212" s="32">
        <f>IF($B1212="",0,IF($U1212="IN",N($M1212),0))</f>
        <v>0</v>
      </c>
      <c r="S1212" s="33">
        <f>IF($B1212="","",IF($M1212="","⚠ مبلغ",IF($E1212="","⚠ بانک عامل",IF(AND($U1212="TRF",$F1212=""),"⚠ بانک مقصد",IF(AND($V1212&lt;&gt;"NONE",$V1212&lt;&gt;"",$Z1212=""),"⚠ طرف حساب","✓")))))</f>
        <v>0</v>
      </c>
      <c r="T1212" s="29"/>
      <c r="U1212" s="27">
        <f>IFERROR(VLOOKUP($D1212,BankOpTbl,2,0),"")</f>
        <v>0</v>
      </c>
      <c r="V1212" s="27">
        <f>IFERROR(VLOOKUP($D1212,BankOpTbl,3,0),"")</f>
        <v>0</v>
      </c>
      <c r="W1212" s="27">
        <f>IFERROR(VLOOKUP($D1212,BankOpTbl,4,0),"")</f>
        <v>0</v>
      </c>
      <c r="X1212" s="27">
        <f>IF($E1212="","",IFERROR(VLOOKUP($E1212,BankTbl,4,0),""))</f>
        <v>0</v>
      </c>
      <c r="Y1212" s="27">
        <f>IF($F1212="","",IFERROR(VLOOKUP($F1212,BankTbl,4,0),""))</f>
        <v>0</v>
      </c>
      <c r="Z1212" s="27">
        <f>IF($B1212="","",IF($V1212="PICK",LEFT($N1212,5),IF($V1212="FIXED",$W1212,IF($V1212="CODE",$H1212,""))))</f>
        <v>0</v>
      </c>
    </row>
    <row r="1213" spans="1:26" ht="21" customHeight="1">
      <c r="A1213" s="27">
        <f>IF($B1213="","",COUNTA($B$13:$B1213))</f>
        <v>0</v>
      </c>
      <c r="B1213" s="28"/>
      <c r="C1213" s="28"/>
      <c r="D1213" s="29"/>
      <c r="E1213" s="29"/>
      <c r="F1213" s="29"/>
      <c r="G1213" s="28"/>
      <c r="H1213" s="28"/>
      <c r="I1213" s="30">
        <f>IF($H1213="","",IFERROR(VLOOKUP($H1213,AcctTbl,2,0),"کد ناشناخته"))</f>
        <v>0</v>
      </c>
      <c r="J1213" s="27">
        <f>IF($H1213="","",IFERROR(VLOOKUP($H1213,AcctTbl,3,0),""))</f>
        <v>0</v>
      </c>
      <c r="K1213" s="29"/>
      <c r="L1213" s="28"/>
      <c r="M1213" s="31"/>
      <c r="N1213" s="29"/>
      <c r="O1213" s="32">
        <f>IF($B1213="",0,IF($U1213="IN",N($M1213),0))</f>
        <v>0</v>
      </c>
      <c r="P1213" s="32">
        <f>IF($B1213="",0,IF(OR($U1213="OUT",$U1213="TRF"),N($M1213),0))</f>
        <v>0</v>
      </c>
      <c r="Q1213" s="32">
        <f>IF($B1213="",0,IF(OR($U1213="OUT",$U1213="TRF"),N($M1213),0))</f>
        <v>0</v>
      </c>
      <c r="R1213" s="32">
        <f>IF($B1213="",0,IF($U1213="IN",N($M1213),0))</f>
        <v>0</v>
      </c>
      <c r="S1213" s="33">
        <f>IF($B1213="","",IF($M1213="","⚠ مبلغ",IF($E1213="","⚠ بانک عامل",IF(AND($U1213="TRF",$F1213=""),"⚠ بانک مقصد",IF(AND($V1213&lt;&gt;"NONE",$V1213&lt;&gt;"",$Z1213=""),"⚠ طرف حساب","✓")))))</f>
        <v>0</v>
      </c>
      <c r="T1213" s="29"/>
      <c r="U1213" s="27">
        <f>IFERROR(VLOOKUP($D1213,BankOpTbl,2,0),"")</f>
        <v>0</v>
      </c>
      <c r="V1213" s="27">
        <f>IFERROR(VLOOKUP($D1213,BankOpTbl,3,0),"")</f>
        <v>0</v>
      </c>
      <c r="W1213" s="27">
        <f>IFERROR(VLOOKUP($D1213,BankOpTbl,4,0),"")</f>
        <v>0</v>
      </c>
      <c r="X1213" s="27">
        <f>IF($E1213="","",IFERROR(VLOOKUP($E1213,BankTbl,4,0),""))</f>
        <v>0</v>
      </c>
      <c r="Y1213" s="27">
        <f>IF($F1213="","",IFERROR(VLOOKUP($F1213,BankTbl,4,0),""))</f>
        <v>0</v>
      </c>
      <c r="Z1213" s="27">
        <f>IF($B1213="","",IF($V1213="PICK",LEFT($N1213,5),IF($V1213="FIXED",$W1213,IF($V1213="CODE",$H1213,""))))</f>
        <v>0</v>
      </c>
    </row>
    <row r="1214" spans="1:26" ht="21" customHeight="1">
      <c r="A1214" s="27">
        <f>IF($B1214="","",COUNTA($B$13:$B1214))</f>
        <v>0</v>
      </c>
      <c r="B1214" s="28"/>
      <c r="C1214" s="28"/>
      <c r="D1214" s="29"/>
      <c r="E1214" s="29"/>
      <c r="F1214" s="29"/>
      <c r="G1214" s="28"/>
      <c r="H1214" s="28"/>
      <c r="I1214" s="30">
        <f>IF($H1214="","",IFERROR(VLOOKUP($H1214,AcctTbl,2,0),"کد ناشناخته"))</f>
        <v>0</v>
      </c>
      <c r="J1214" s="27">
        <f>IF($H1214="","",IFERROR(VLOOKUP($H1214,AcctTbl,3,0),""))</f>
        <v>0</v>
      </c>
      <c r="K1214" s="29"/>
      <c r="L1214" s="28"/>
      <c r="M1214" s="31"/>
      <c r="N1214" s="29"/>
      <c r="O1214" s="32">
        <f>IF($B1214="",0,IF($U1214="IN",N($M1214),0))</f>
        <v>0</v>
      </c>
      <c r="P1214" s="32">
        <f>IF($B1214="",0,IF(OR($U1214="OUT",$U1214="TRF"),N($M1214),0))</f>
        <v>0</v>
      </c>
      <c r="Q1214" s="32">
        <f>IF($B1214="",0,IF(OR($U1214="OUT",$U1214="TRF"),N($M1214),0))</f>
        <v>0</v>
      </c>
      <c r="R1214" s="32">
        <f>IF($B1214="",0,IF($U1214="IN",N($M1214),0))</f>
        <v>0</v>
      </c>
      <c r="S1214" s="33">
        <f>IF($B1214="","",IF($M1214="","⚠ مبلغ",IF($E1214="","⚠ بانک عامل",IF(AND($U1214="TRF",$F1214=""),"⚠ بانک مقصد",IF(AND($V1214&lt;&gt;"NONE",$V1214&lt;&gt;"",$Z1214=""),"⚠ طرف حساب","✓")))))</f>
        <v>0</v>
      </c>
      <c r="T1214" s="29"/>
      <c r="U1214" s="27">
        <f>IFERROR(VLOOKUP($D1214,BankOpTbl,2,0),"")</f>
        <v>0</v>
      </c>
      <c r="V1214" s="27">
        <f>IFERROR(VLOOKUP($D1214,BankOpTbl,3,0),"")</f>
        <v>0</v>
      </c>
      <c r="W1214" s="27">
        <f>IFERROR(VLOOKUP($D1214,BankOpTbl,4,0),"")</f>
        <v>0</v>
      </c>
      <c r="X1214" s="27">
        <f>IF($E1214="","",IFERROR(VLOOKUP($E1214,BankTbl,4,0),""))</f>
        <v>0</v>
      </c>
      <c r="Y1214" s="27">
        <f>IF($F1214="","",IFERROR(VLOOKUP($F1214,BankTbl,4,0),""))</f>
        <v>0</v>
      </c>
      <c r="Z1214" s="27">
        <f>IF($B1214="","",IF($V1214="PICK",LEFT($N1214,5),IF($V1214="FIXED",$W1214,IF($V1214="CODE",$H1214,""))))</f>
        <v>0</v>
      </c>
    </row>
    <row r="1215" spans="1:26" ht="21" customHeight="1">
      <c r="A1215" s="27">
        <f>IF($B1215="","",COUNTA($B$13:$B1215))</f>
        <v>0</v>
      </c>
      <c r="B1215" s="28"/>
      <c r="C1215" s="28"/>
      <c r="D1215" s="29"/>
      <c r="E1215" s="29"/>
      <c r="F1215" s="29"/>
      <c r="G1215" s="28"/>
      <c r="H1215" s="28"/>
      <c r="I1215" s="30">
        <f>IF($H1215="","",IFERROR(VLOOKUP($H1215,AcctTbl,2,0),"کد ناشناخته"))</f>
        <v>0</v>
      </c>
      <c r="J1215" s="27">
        <f>IF($H1215="","",IFERROR(VLOOKUP($H1215,AcctTbl,3,0),""))</f>
        <v>0</v>
      </c>
      <c r="K1215" s="29"/>
      <c r="L1215" s="28"/>
      <c r="M1215" s="31"/>
      <c r="N1215" s="29"/>
      <c r="O1215" s="32">
        <f>IF($B1215="",0,IF($U1215="IN",N($M1215),0))</f>
        <v>0</v>
      </c>
      <c r="P1215" s="32">
        <f>IF($B1215="",0,IF(OR($U1215="OUT",$U1215="TRF"),N($M1215),0))</f>
        <v>0</v>
      </c>
      <c r="Q1215" s="32">
        <f>IF($B1215="",0,IF(OR($U1215="OUT",$U1215="TRF"),N($M1215),0))</f>
        <v>0</v>
      </c>
      <c r="R1215" s="32">
        <f>IF($B1215="",0,IF($U1215="IN",N($M1215),0))</f>
        <v>0</v>
      </c>
      <c r="S1215" s="33">
        <f>IF($B1215="","",IF($M1215="","⚠ مبلغ",IF($E1215="","⚠ بانک عامل",IF(AND($U1215="TRF",$F1215=""),"⚠ بانک مقصد",IF(AND($V1215&lt;&gt;"NONE",$V1215&lt;&gt;"",$Z1215=""),"⚠ طرف حساب","✓")))))</f>
        <v>0</v>
      </c>
      <c r="T1215" s="29"/>
      <c r="U1215" s="27">
        <f>IFERROR(VLOOKUP($D1215,BankOpTbl,2,0),"")</f>
        <v>0</v>
      </c>
      <c r="V1215" s="27">
        <f>IFERROR(VLOOKUP($D1215,BankOpTbl,3,0),"")</f>
        <v>0</v>
      </c>
      <c r="W1215" s="27">
        <f>IFERROR(VLOOKUP($D1215,BankOpTbl,4,0),"")</f>
        <v>0</v>
      </c>
      <c r="X1215" s="27">
        <f>IF($E1215="","",IFERROR(VLOOKUP($E1215,BankTbl,4,0),""))</f>
        <v>0</v>
      </c>
      <c r="Y1215" s="27">
        <f>IF($F1215="","",IFERROR(VLOOKUP($F1215,BankTbl,4,0),""))</f>
        <v>0</v>
      </c>
      <c r="Z1215" s="27">
        <f>IF($B1215="","",IF($V1215="PICK",LEFT($N1215,5),IF($V1215="FIXED",$W1215,IF($V1215="CODE",$H1215,""))))</f>
        <v>0</v>
      </c>
    </row>
    <row r="1216" spans="1:26" ht="21" customHeight="1">
      <c r="A1216" s="27">
        <f>IF($B1216="","",COUNTA($B$13:$B1216))</f>
        <v>0</v>
      </c>
      <c r="B1216" s="28"/>
      <c r="C1216" s="28"/>
      <c r="D1216" s="29"/>
      <c r="E1216" s="29"/>
      <c r="F1216" s="29"/>
      <c r="G1216" s="28"/>
      <c r="H1216" s="28"/>
      <c r="I1216" s="30">
        <f>IF($H1216="","",IFERROR(VLOOKUP($H1216,AcctTbl,2,0),"کد ناشناخته"))</f>
        <v>0</v>
      </c>
      <c r="J1216" s="27">
        <f>IF($H1216="","",IFERROR(VLOOKUP($H1216,AcctTbl,3,0),""))</f>
        <v>0</v>
      </c>
      <c r="K1216" s="29"/>
      <c r="L1216" s="28"/>
      <c r="M1216" s="31"/>
      <c r="N1216" s="29"/>
      <c r="O1216" s="32">
        <f>IF($B1216="",0,IF($U1216="IN",N($M1216),0))</f>
        <v>0</v>
      </c>
      <c r="P1216" s="32">
        <f>IF($B1216="",0,IF(OR($U1216="OUT",$U1216="TRF"),N($M1216),0))</f>
        <v>0</v>
      </c>
      <c r="Q1216" s="32">
        <f>IF($B1216="",0,IF(OR($U1216="OUT",$U1216="TRF"),N($M1216),0))</f>
        <v>0</v>
      </c>
      <c r="R1216" s="32">
        <f>IF($B1216="",0,IF($U1216="IN",N($M1216),0))</f>
        <v>0</v>
      </c>
      <c r="S1216" s="33">
        <f>IF($B1216="","",IF($M1216="","⚠ مبلغ",IF($E1216="","⚠ بانک عامل",IF(AND($U1216="TRF",$F1216=""),"⚠ بانک مقصد",IF(AND($V1216&lt;&gt;"NONE",$V1216&lt;&gt;"",$Z1216=""),"⚠ طرف حساب","✓")))))</f>
        <v>0</v>
      </c>
      <c r="T1216" s="29"/>
      <c r="U1216" s="27">
        <f>IFERROR(VLOOKUP($D1216,BankOpTbl,2,0),"")</f>
        <v>0</v>
      </c>
      <c r="V1216" s="27">
        <f>IFERROR(VLOOKUP($D1216,BankOpTbl,3,0),"")</f>
        <v>0</v>
      </c>
      <c r="W1216" s="27">
        <f>IFERROR(VLOOKUP($D1216,BankOpTbl,4,0),"")</f>
        <v>0</v>
      </c>
      <c r="X1216" s="27">
        <f>IF($E1216="","",IFERROR(VLOOKUP($E1216,BankTbl,4,0),""))</f>
        <v>0</v>
      </c>
      <c r="Y1216" s="27">
        <f>IF($F1216="","",IFERROR(VLOOKUP($F1216,BankTbl,4,0),""))</f>
        <v>0</v>
      </c>
      <c r="Z1216" s="27">
        <f>IF($B1216="","",IF($V1216="PICK",LEFT($N1216,5),IF($V1216="FIXED",$W1216,IF($V1216="CODE",$H1216,""))))</f>
        <v>0</v>
      </c>
    </row>
    <row r="1217" spans="1:26" ht="21" customHeight="1">
      <c r="A1217" s="27">
        <f>IF($B1217="","",COUNTA($B$13:$B1217))</f>
        <v>0</v>
      </c>
      <c r="B1217" s="28"/>
      <c r="C1217" s="28"/>
      <c r="D1217" s="29"/>
      <c r="E1217" s="29"/>
      <c r="F1217" s="29"/>
      <c r="G1217" s="28"/>
      <c r="H1217" s="28"/>
      <c r="I1217" s="30">
        <f>IF($H1217="","",IFERROR(VLOOKUP($H1217,AcctTbl,2,0),"کد ناشناخته"))</f>
        <v>0</v>
      </c>
      <c r="J1217" s="27">
        <f>IF($H1217="","",IFERROR(VLOOKUP($H1217,AcctTbl,3,0),""))</f>
        <v>0</v>
      </c>
      <c r="K1217" s="29"/>
      <c r="L1217" s="28"/>
      <c r="M1217" s="31"/>
      <c r="N1217" s="29"/>
      <c r="O1217" s="32">
        <f>IF($B1217="",0,IF($U1217="IN",N($M1217),0))</f>
        <v>0</v>
      </c>
      <c r="P1217" s="32">
        <f>IF($B1217="",0,IF(OR($U1217="OUT",$U1217="TRF"),N($M1217),0))</f>
        <v>0</v>
      </c>
      <c r="Q1217" s="32">
        <f>IF($B1217="",0,IF(OR($U1217="OUT",$U1217="TRF"),N($M1217),0))</f>
        <v>0</v>
      </c>
      <c r="R1217" s="32">
        <f>IF($B1217="",0,IF($U1217="IN",N($M1217),0))</f>
        <v>0</v>
      </c>
      <c r="S1217" s="33">
        <f>IF($B1217="","",IF($M1217="","⚠ مبلغ",IF($E1217="","⚠ بانک عامل",IF(AND($U1217="TRF",$F1217=""),"⚠ بانک مقصد",IF(AND($V1217&lt;&gt;"NONE",$V1217&lt;&gt;"",$Z1217=""),"⚠ طرف حساب","✓")))))</f>
        <v>0</v>
      </c>
      <c r="T1217" s="29"/>
      <c r="U1217" s="27">
        <f>IFERROR(VLOOKUP($D1217,BankOpTbl,2,0),"")</f>
        <v>0</v>
      </c>
      <c r="V1217" s="27">
        <f>IFERROR(VLOOKUP($D1217,BankOpTbl,3,0),"")</f>
        <v>0</v>
      </c>
      <c r="W1217" s="27">
        <f>IFERROR(VLOOKUP($D1217,BankOpTbl,4,0),"")</f>
        <v>0</v>
      </c>
      <c r="X1217" s="27">
        <f>IF($E1217="","",IFERROR(VLOOKUP($E1217,BankTbl,4,0),""))</f>
        <v>0</v>
      </c>
      <c r="Y1217" s="27">
        <f>IF($F1217="","",IFERROR(VLOOKUP($F1217,BankTbl,4,0),""))</f>
        <v>0</v>
      </c>
      <c r="Z1217" s="27">
        <f>IF($B1217="","",IF($V1217="PICK",LEFT($N1217,5),IF($V1217="FIXED",$W1217,IF($V1217="CODE",$H1217,""))))</f>
        <v>0</v>
      </c>
    </row>
    <row r="1218" spans="1:26" ht="21" customHeight="1">
      <c r="A1218" s="27">
        <f>IF($B1218="","",COUNTA($B$13:$B1218))</f>
        <v>0</v>
      </c>
      <c r="B1218" s="28"/>
      <c r="C1218" s="28"/>
      <c r="D1218" s="29"/>
      <c r="E1218" s="29"/>
      <c r="F1218" s="29"/>
      <c r="G1218" s="28"/>
      <c r="H1218" s="28"/>
      <c r="I1218" s="30">
        <f>IF($H1218="","",IFERROR(VLOOKUP($H1218,AcctTbl,2,0),"کد ناشناخته"))</f>
        <v>0</v>
      </c>
      <c r="J1218" s="27">
        <f>IF($H1218="","",IFERROR(VLOOKUP($H1218,AcctTbl,3,0),""))</f>
        <v>0</v>
      </c>
      <c r="K1218" s="29"/>
      <c r="L1218" s="28"/>
      <c r="M1218" s="31"/>
      <c r="N1218" s="29"/>
      <c r="O1218" s="32">
        <f>IF($B1218="",0,IF($U1218="IN",N($M1218),0))</f>
        <v>0</v>
      </c>
      <c r="P1218" s="32">
        <f>IF($B1218="",0,IF(OR($U1218="OUT",$U1218="TRF"),N($M1218),0))</f>
        <v>0</v>
      </c>
      <c r="Q1218" s="32">
        <f>IF($B1218="",0,IF(OR($U1218="OUT",$U1218="TRF"),N($M1218),0))</f>
        <v>0</v>
      </c>
      <c r="R1218" s="32">
        <f>IF($B1218="",0,IF($U1218="IN",N($M1218),0))</f>
        <v>0</v>
      </c>
      <c r="S1218" s="33">
        <f>IF($B1218="","",IF($M1218="","⚠ مبلغ",IF($E1218="","⚠ بانک عامل",IF(AND($U1218="TRF",$F1218=""),"⚠ بانک مقصد",IF(AND($V1218&lt;&gt;"NONE",$V1218&lt;&gt;"",$Z1218=""),"⚠ طرف حساب","✓")))))</f>
        <v>0</v>
      </c>
      <c r="T1218" s="29"/>
      <c r="U1218" s="27">
        <f>IFERROR(VLOOKUP($D1218,BankOpTbl,2,0),"")</f>
        <v>0</v>
      </c>
      <c r="V1218" s="27">
        <f>IFERROR(VLOOKUP($D1218,BankOpTbl,3,0),"")</f>
        <v>0</v>
      </c>
      <c r="W1218" s="27">
        <f>IFERROR(VLOOKUP($D1218,BankOpTbl,4,0),"")</f>
        <v>0</v>
      </c>
      <c r="X1218" s="27">
        <f>IF($E1218="","",IFERROR(VLOOKUP($E1218,BankTbl,4,0),""))</f>
        <v>0</v>
      </c>
      <c r="Y1218" s="27">
        <f>IF($F1218="","",IFERROR(VLOOKUP($F1218,BankTbl,4,0),""))</f>
        <v>0</v>
      </c>
      <c r="Z1218" s="27">
        <f>IF($B1218="","",IF($V1218="PICK",LEFT($N1218,5),IF($V1218="FIXED",$W1218,IF($V1218="CODE",$H1218,""))))</f>
        <v>0</v>
      </c>
    </row>
    <row r="1219" spans="1:26" ht="21" customHeight="1">
      <c r="A1219" s="27">
        <f>IF($B1219="","",COUNTA($B$13:$B1219))</f>
        <v>0</v>
      </c>
      <c r="B1219" s="28"/>
      <c r="C1219" s="28"/>
      <c r="D1219" s="29"/>
      <c r="E1219" s="29"/>
      <c r="F1219" s="29"/>
      <c r="G1219" s="28"/>
      <c r="H1219" s="28"/>
      <c r="I1219" s="30">
        <f>IF($H1219="","",IFERROR(VLOOKUP($H1219,AcctTbl,2,0),"کد ناشناخته"))</f>
        <v>0</v>
      </c>
      <c r="J1219" s="27">
        <f>IF($H1219="","",IFERROR(VLOOKUP($H1219,AcctTbl,3,0),""))</f>
        <v>0</v>
      </c>
      <c r="K1219" s="29"/>
      <c r="L1219" s="28"/>
      <c r="M1219" s="31"/>
      <c r="N1219" s="29"/>
      <c r="O1219" s="32">
        <f>IF($B1219="",0,IF($U1219="IN",N($M1219),0))</f>
        <v>0</v>
      </c>
      <c r="P1219" s="32">
        <f>IF($B1219="",0,IF(OR($U1219="OUT",$U1219="TRF"),N($M1219),0))</f>
        <v>0</v>
      </c>
      <c r="Q1219" s="32">
        <f>IF($B1219="",0,IF(OR($U1219="OUT",$U1219="TRF"),N($M1219),0))</f>
        <v>0</v>
      </c>
      <c r="R1219" s="32">
        <f>IF($B1219="",0,IF($U1219="IN",N($M1219),0))</f>
        <v>0</v>
      </c>
      <c r="S1219" s="33">
        <f>IF($B1219="","",IF($M1219="","⚠ مبلغ",IF($E1219="","⚠ بانک عامل",IF(AND($U1219="TRF",$F1219=""),"⚠ بانک مقصد",IF(AND($V1219&lt;&gt;"NONE",$V1219&lt;&gt;"",$Z1219=""),"⚠ طرف حساب","✓")))))</f>
        <v>0</v>
      </c>
      <c r="T1219" s="29"/>
      <c r="U1219" s="27">
        <f>IFERROR(VLOOKUP($D1219,BankOpTbl,2,0),"")</f>
        <v>0</v>
      </c>
      <c r="V1219" s="27">
        <f>IFERROR(VLOOKUP($D1219,BankOpTbl,3,0),"")</f>
        <v>0</v>
      </c>
      <c r="W1219" s="27">
        <f>IFERROR(VLOOKUP($D1219,BankOpTbl,4,0),"")</f>
        <v>0</v>
      </c>
      <c r="X1219" s="27">
        <f>IF($E1219="","",IFERROR(VLOOKUP($E1219,BankTbl,4,0),""))</f>
        <v>0</v>
      </c>
      <c r="Y1219" s="27">
        <f>IF($F1219="","",IFERROR(VLOOKUP($F1219,BankTbl,4,0),""))</f>
        <v>0</v>
      </c>
      <c r="Z1219" s="27">
        <f>IF($B1219="","",IF($V1219="PICK",LEFT($N1219,5),IF($V1219="FIXED",$W1219,IF($V1219="CODE",$H1219,""))))</f>
        <v>0</v>
      </c>
    </row>
    <row r="1220" spans="1:26" ht="21" customHeight="1">
      <c r="A1220" s="27">
        <f>IF($B1220="","",COUNTA($B$13:$B1220))</f>
        <v>0</v>
      </c>
      <c r="B1220" s="28"/>
      <c r="C1220" s="28"/>
      <c r="D1220" s="29"/>
      <c r="E1220" s="29"/>
      <c r="F1220" s="29"/>
      <c r="G1220" s="28"/>
      <c r="H1220" s="28"/>
      <c r="I1220" s="30">
        <f>IF($H1220="","",IFERROR(VLOOKUP($H1220,AcctTbl,2,0),"کد ناشناخته"))</f>
        <v>0</v>
      </c>
      <c r="J1220" s="27">
        <f>IF($H1220="","",IFERROR(VLOOKUP($H1220,AcctTbl,3,0),""))</f>
        <v>0</v>
      </c>
      <c r="K1220" s="29"/>
      <c r="L1220" s="28"/>
      <c r="M1220" s="31"/>
      <c r="N1220" s="29"/>
      <c r="O1220" s="32">
        <f>IF($B1220="",0,IF($U1220="IN",N($M1220),0))</f>
        <v>0</v>
      </c>
      <c r="P1220" s="32">
        <f>IF($B1220="",0,IF(OR($U1220="OUT",$U1220="TRF"),N($M1220),0))</f>
        <v>0</v>
      </c>
      <c r="Q1220" s="32">
        <f>IF($B1220="",0,IF(OR($U1220="OUT",$U1220="TRF"),N($M1220),0))</f>
        <v>0</v>
      </c>
      <c r="R1220" s="32">
        <f>IF($B1220="",0,IF($U1220="IN",N($M1220),0))</f>
        <v>0</v>
      </c>
      <c r="S1220" s="33">
        <f>IF($B1220="","",IF($M1220="","⚠ مبلغ",IF($E1220="","⚠ بانک عامل",IF(AND($U1220="TRF",$F1220=""),"⚠ بانک مقصد",IF(AND($V1220&lt;&gt;"NONE",$V1220&lt;&gt;"",$Z1220=""),"⚠ طرف حساب","✓")))))</f>
        <v>0</v>
      </c>
      <c r="T1220" s="29"/>
      <c r="U1220" s="27">
        <f>IFERROR(VLOOKUP($D1220,BankOpTbl,2,0),"")</f>
        <v>0</v>
      </c>
      <c r="V1220" s="27">
        <f>IFERROR(VLOOKUP($D1220,BankOpTbl,3,0),"")</f>
        <v>0</v>
      </c>
      <c r="W1220" s="27">
        <f>IFERROR(VLOOKUP($D1220,BankOpTbl,4,0),"")</f>
        <v>0</v>
      </c>
      <c r="X1220" s="27">
        <f>IF($E1220="","",IFERROR(VLOOKUP($E1220,BankTbl,4,0),""))</f>
        <v>0</v>
      </c>
      <c r="Y1220" s="27">
        <f>IF($F1220="","",IFERROR(VLOOKUP($F1220,BankTbl,4,0),""))</f>
        <v>0</v>
      </c>
      <c r="Z1220" s="27">
        <f>IF($B1220="","",IF($V1220="PICK",LEFT($N1220,5),IF($V1220="FIXED",$W1220,IF($V1220="CODE",$H1220,""))))</f>
        <v>0</v>
      </c>
    </row>
    <row r="1221" spans="1:26" ht="21" customHeight="1">
      <c r="A1221" s="27">
        <f>IF($B1221="","",COUNTA($B$13:$B1221))</f>
        <v>0</v>
      </c>
      <c r="B1221" s="28"/>
      <c r="C1221" s="28"/>
      <c r="D1221" s="29"/>
      <c r="E1221" s="29"/>
      <c r="F1221" s="29"/>
      <c r="G1221" s="28"/>
      <c r="H1221" s="28"/>
      <c r="I1221" s="30">
        <f>IF($H1221="","",IFERROR(VLOOKUP($H1221,AcctTbl,2,0),"کد ناشناخته"))</f>
        <v>0</v>
      </c>
      <c r="J1221" s="27">
        <f>IF($H1221="","",IFERROR(VLOOKUP($H1221,AcctTbl,3,0),""))</f>
        <v>0</v>
      </c>
      <c r="K1221" s="29"/>
      <c r="L1221" s="28"/>
      <c r="M1221" s="31"/>
      <c r="N1221" s="29"/>
      <c r="O1221" s="32">
        <f>IF($B1221="",0,IF($U1221="IN",N($M1221),0))</f>
        <v>0</v>
      </c>
      <c r="P1221" s="32">
        <f>IF($B1221="",0,IF(OR($U1221="OUT",$U1221="TRF"),N($M1221),0))</f>
        <v>0</v>
      </c>
      <c r="Q1221" s="32">
        <f>IF($B1221="",0,IF(OR($U1221="OUT",$U1221="TRF"),N($M1221),0))</f>
        <v>0</v>
      </c>
      <c r="R1221" s="32">
        <f>IF($B1221="",0,IF($U1221="IN",N($M1221),0))</f>
        <v>0</v>
      </c>
      <c r="S1221" s="33">
        <f>IF($B1221="","",IF($M1221="","⚠ مبلغ",IF($E1221="","⚠ بانک عامل",IF(AND($U1221="TRF",$F1221=""),"⚠ بانک مقصد",IF(AND($V1221&lt;&gt;"NONE",$V1221&lt;&gt;"",$Z1221=""),"⚠ طرف حساب","✓")))))</f>
        <v>0</v>
      </c>
      <c r="T1221" s="29"/>
      <c r="U1221" s="27">
        <f>IFERROR(VLOOKUP($D1221,BankOpTbl,2,0),"")</f>
        <v>0</v>
      </c>
      <c r="V1221" s="27">
        <f>IFERROR(VLOOKUP($D1221,BankOpTbl,3,0),"")</f>
        <v>0</v>
      </c>
      <c r="W1221" s="27">
        <f>IFERROR(VLOOKUP($D1221,BankOpTbl,4,0),"")</f>
        <v>0</v>
      </c>
      <c r="X1221" s="27">
        <f>IF($E1221="","",IFERROR(VLOOKUP($E1221,BankTbl,4,0),""))</f>
        <v>0</v>
      </c>
      <c r="Y1221" s="27">
        <f>IF($F1221="","",IFERROR(VLOOKUP($F1221,BankTbl,4,0),""))</f>
        <v>0</v>
      </c>
      <c r="Z1221" s="27">
        <f>IF($B1221="","",IF($V1221="PICK",LEFT($N1221,5),IF($V1221="FIXED",$W1221,IF($V1221="CODE",$H1221,""))))</f>
        <v>0</v>
      </c>
    </row>
    <row r="1222" spans="1:26" ht="21" customHeight="1">
      <c r="A1222" s="27">
        <f>IF($B1222="","",COUNTA($B$13:$B1222))</f>
        <v>0</v>
      </c>
      <c r="B1222" s="28"/>
      <c r="C1222" s="28"/>
      <c r="D1222" s="29"/>
      <c r="E1222" s="29"/>
      <c r="F1222" s="29"/>
      <c r="G1222" s="28"/>
      <c r="H1222" s="28"/>
      <c r="I1222" s="30">
        <f>IF($H1222="","",IFERROR(VLOOKUP($H1222,AcctTbl,2,0),"کد ناشناخته"))</f>
        <v>0</v>
      </c>
      <c r="J1222" s="27">
        <f>IF($H1222="","",IFERROR(VLOOKUP($H1222,AcctTbl,3,0),""))</f>
        <v>0</v>
      </c>
      <c r="K1222" s="29"/>
      <c r="L1222" s="28"/>
      <c r="M1222" s="31"/>
      <c r="N1222" s="29"/>
      <c r="O1222" s="32">
        <f>IF($B1222="",0,IF($U1222="IN",N($M1222),0))</f>
        <v>0</v>
      </c>
      <c r="P1222" s="32">
        <f>IF($B1222="",0,IF(OR($U1222="OUT",$U1222="TRF"),N($M1222),0))</f>
        <v>0</v>
      </c>
      <c r="Q1222" s="32">
        <f>IF($B1222="",0,IF(OR($U1222="OUT",$U1222="TRF"),N($M1222),0))</f>
        <v>0</v>
      </c>
      <c r="R1222" s="32">
        <f>IF($B1222="",0,IF($U1222="IN",N($M1222),0))</f>
        <v>0</v>
      </c>
      <c r="S1222" s="33">
        <f>IF($B1222="","",IF($M1222="","⚠ مبلغ",IF($E1222="","⚠ بانک عامل",IF(AND($U1222="TRF",$F1222=""),"⚠ بانک مقصد",IF(AND($V1222&lt;&gt;"NONE",$V1222&lt;&gt;"",$Z1222=""),"⚠ طرف حساب","✓")))))</f>
        <v>0</v>
      </c>
      <c r="T1222" s="29"/>
      <c r="U1222" s="27">
        <f>IFERROR(VLOOKUP($D1222,BankOpTbl,2,0),"")</f>
        <v>0</v>
      </c>
      <c r="V1222" s="27">
        <f>IFERROR(VLOOKUP($D1222,BankOpTbl,3,0),"")</f>
        <v>0</v>
      </c>
      <c r="W1222" s="27">
        <f>IFERROR(VLOOKUP($D1222,BankOpTbl,4,0),"")</f>
        <v>0</v>
      </c>
      <c r="X1222" s="27">
        <f>IF($E1222="","",IFERROR(VLOOKUP($E1222,BankTbl,4,0),""))</f>
        <v>0</v>
      </c>
      <c r="Y1222" s="27">
        <f>IF($F1222="","",IFERROR(VLOOKUP($F1222,BankTbl,4,0),""))</f>
        <v>0</v>
      </c>
      <c r="Z1222" s="27">
        <f>IF($B1222="","",IF($V1222="PICK",LEFT($N1222,5),IF($V1222="FIXED",$W1222,IF($V1222="CODE",$H1222,""))))</f>
        <v>0</v>
      </c>
    </row>
    <row r="1223" spans="1:26" ht="21" customHeight="1">
      <c r="A1223" s="27">
        <f>IF($B1223="","",COUNTA($B$13:$B1223))</f>
        <v>0</v>
      </c>
      <c r="B1223" s="28"/>
      <c r="C1223" s="28"/>
      <c r="D1223" s="29"/>
      <c r="E1223" s="29"/>
      <c r="F1223" s="29"/>
      <c r="G1223" s="28"/>
      <c r="H1223" s="28"/>
      <c r="I1223" s="30">
        <f>IF($H1223="","",IFERROR(VLOOKUP($H1223,AcctTbl,2,0),"کد ناشناخته"))</f>
        <v>0</v>
      </c>
      <c r="J1223" s="27">
        <f>IF($H1223="","",IFERROR(VLOOKUP($H1223,AcctTbl,3,0),""))</f>
        <v>0</v>
      </c>
      <c r="K1223" s="29"/>
      <c r="L1223" s="28"/>
      <c r="M1223" s="31"/>
      <c r="N1223" s="29"/>
      <c r="O1223" s="32">
        <f>IF($B1223="",0,IF($U1223="IN",N($M1223),0))</f>
        <v>0</v>
      </c>
      <c r="P1223" s="32">
        <f>IF($B1223="",0,IF(OR($U1223="OUT",$U1223="TRF"),N($M1223),0))</f>
        <v>0</v>
      </c>
      <c r="Q1223" s="32">
        <f>IF($B1223="",0,IF(OR($U1223="OUT",$U1223="TRF"),N($M1223),0))</f>
        <v>0</v>
      </c>
      <c r="R1223" s="32">
        <f>IF($B1223="",0,IF($U1223="IN",N($M1223),0))</f>
        <v>0</v>
      </c>
      <c r="S1223" s="33">
        <f>IF($B1223="","",IF($M1223="","⚠ مبلغ",IF($E1223="","⚠ بانک عامل",IF(AND($U1223="TRF",$F1223=""),"⚠ بانک مقصد",IF(AND($V1223&lt;&gt;"NONE",$V1223&lt;&gt;"",$Z1223=""),"⚠ طرف حساب","✓")))))</f>
        <v>0</v>
      </c>
      <c r="T1223" s="29"/>
      <c r="U1223" s="27">
        <f>IFERROR(VLOOKUP($D1223,BankOpTbl,2,0),"")</f>
        <v>0</v>
      </c>
      <c r="V1223" s="27">
        <f>IFERROR(VLOOKUP($D1223,BankOpTbl,3,0),"")</f>
        <v>0</v>
      </c>
      <c r="W1223" s="27">
        <f>IFERROR(VLOOKUP($D1223,BankOpTbl,4,0),"")</f>
        <v>0</v>
      </c>
      <c r="X1223" s="27">
        <f>IF($E1223="","",IFERROR(VLOOKUP($E1223,BankTbl,4,0),""))</f>
        <v>0</v>
      </c>
      <c r="Y1223" s="27">
        <f>IF($F1223="","",IFERROR(VLOOKUP($F1223,BankTbl,4,0),""))</f>
        <v>0</v>
      </c>
      <c r="Z1223" s="27">
        <f>IF($B1223="","",IF($V1223="PICK",LEFT($N1223,5),IF($V1223="FIXED",$W1223,IF($V1223="CODE",$H1223,""))))</f>
        <v>0</v>
      </c>
    </row>
    <row r="1224" spans="1:26" ht="21" customHeight="1">
      <c r="A1224" s="27">
        <f>IF($B1224="","",COUNTA($B$13:$B1224))</f>
        <v>0</v>
      </c>
      <c r="B1224" s="28"/>
      <c r="C1224" s="28"/>
      <c r="D1224" s="29"/>
      <c r="E1224" s="29"/>
      <c r="F1224" s="29"/>
      <c r="G1224" s="28"/>
      <c r="H1224" s="28"/>
      <c r="I1224" s="30">
        <f>IF($H1224="","",IFERROR(VLOOKUP($H1224,AcctTbl,2,0),"کد ناشناخته"))</f>
        <v>0</v>
      </c>
      <c r="J1224" s="27">
        <f>IF($H1224="","",IFERROR(VLOOKUP($H1224,AcctTbl,3,0),""))</f>
        <v>0</v>
      </c>
      <c r="K1224" s="29"/>
      <c r="L1224" s="28"/>
      <c r="M1224" s="31"/>
      <c r="N1224" s="29"/>
      <c r="O1224" s="32">
        <f>IF($B1224="",0,IF($U1224="IN",N($M1224),0))</f>
        <v>0</v>
      </c>
      <c r="P1224" s="32">
        <f>IF($B1224="",0,IF(OR($U1224="OUT",$U1224="TRF"),N($M1224),0))</f>
        <v>0</v>
      </c>
      <c r="Q1224" s="32">
        <f>IF($B1224="",0,IF(OR($U1224="OUT",$U1224="TRF"),N($M1224),0))</f>
        <v>0</v>
      </c>
      <c r="R1224" s="32">
        <f>IF($B1224="",0,IF($U1224="IN",N($M1224),0))</f>
        <v>0</v>
      </c>
      <c r="S1224" s="33">
        <f>IF($B1224="","",IF($M1224="","⚠ مبلغ",IF($E1224="","⚠ بانک عامل",IF(AND($U1224="TRF",$F1224=""),"⚠ بانک مقصد",IF(AND($V1224&lt;&gt;"NONE",$V1224&lt;&gt;"",$Z1224=""),"⚠ طرف حساب","✓")))))</f>
        <v>0</v>
      </c>
      <c r="T1224" s="29"/>
      <c r="U1224" s="27">
        <f>IFERROR(VLOOKUP($D1224,BankOpTbl,2,0),"")</f>
        <v>0</v>
      </c>
      <c r="V1224" s="27">
        <f>IFERROR(VLOOKUP($D1224,BankOpTbl,3,0),"")</f>
        <v>0</v>
      </c>
      <c r="W1224" s="27">
        <f>IFERROR(VLOOKUP($D1224,BankOpTbl,4,0),"")</f>
        <v>0</v>
      </c>
      <c r="X1224" s="27">
        <f>IF($E1224="","",IFERROR(VLOOKUP($E1224,BankTbl,4,0),""))</f>
        <v>0</v>
      </c>
      <c r="Y1224" s="27">
        <f>IF($F1224="","",IFERROR(VLOOKUP($F1224,BankTbl,4,0),""))</f>
        <v>0</v>
      </c>
      <c r="Z1224" s="27">
        <f>IF($B1224="","",IF($V1224="PICK",LEFT($N1224,5),IF($V1224="FIXED",$W1224,IF($V1224="CODE",$H1224,""))))</f>
        <v>0</v>
      </c>
    </row>
    <row r="1225" spans="1:26" ht="21" customHeight="1">
      <c r="A1225" s="27">
        <f>IF($B1225="","",COUNTA($B$13:$B1225))</f>
        <v>0</v>
      </c>
      <c r="B1225" s="28"/>
      <c r="C1225" s="28"/>
      <c r="D1225" s="29"/>
      <c r="E1225" s="29"/>
      <c r="F1225" s="29"/>
      <c r="G1225" s="28"/>
      <c r="H1225" s="28"/>
      <c r="I1225" s="30">
        <f>IF($H1225="","",IFERROR(VLOOKUP($H1225,AcctTbl,2,0),"کد ناشناخته"))</f>
        <v>0</v>
      </c>
      <c r="J1225" s="27">
        <f>IF($H1225="","",IFERROR(VLOOKUP($H1225,AcctTbl,3,0),""))</f>
        <v>0</v>
      </c>
      <c r="K1225" s="29"/>
      <c r="L1225" s="28"/>
      <c r="M1225" s="31"/>
      <c r="N1225" s="29"/>
      <c r="O1225" s="32">
        <f>IF($B1225="",0,IF($U1225="IN",N($M1225),0))</f>
        <v>0</v>
      </c>
      <c r="P1225" s="32">
        <f>IF($B1225="",0,IF(OR($U1225="OUT",$U1225="TRF"),N($M1225),0))</f>
        <v>0</v>
      </c>
      <c r="Q1225" s="32">
        <f>IF($B1225="",0,IF(OR($U1225="OUT",$U1225="TRF"),N($M1225),0))</f>
        <v>0</v>
      </c>
      <c r="R1225" s="32">
        <f>IF($B1225="",0,IF($U1225="IN",N($M1225),0))</f>
        <v>0</v>
      </c>
      <c r="S1225" s="33">
        <f>IF($B1225="","",IF($M1225="","⚠ مبلغ",IF($E1225="","⚠ بانک عامل",IF(AND($U1225="TRF",$F1225=""),"⚠ بانک مقصد",IF(AND($V1225&lt;&gt;"NONE",$V1225&lt;&gt;"",$Z1225=""),"⚠ طرف حساب","✓")))))</f>
        <v>0</v>
      </c>
      <c r="T1225" s="29"/>
      <c r="U1225" s="27">
        <f>IFERROR(VLOOKUP($D1225,BankOpTbl,2,0),"")</f>
        <v>0</v>
      </c>
      <c r="V1225" s="27">
        <f>IFERROR(VLOOKUP($D1225,BankOpTbl,3,0),"")</f>
        <v>0</v>
      </c>
      <c r="W1225" s="27">
        <f>IFERROR(VLOOKUP($D1225,BankOpTbl,4,0),"")</f>
        <v>0</v>
      </c>
      <c r="X1225" s="27">
        <f>IF($E1225="","",IFERROR(VLOOKUP($E1225,BankTbl,4,0),""))</f>
        <v>0</v>
      </c>
      <c r="Y1225" s="27">
        <f>IF($F1225="","",IFERROR(VLOOKUP($F1225,BankTbl,4,0),""))</f>
        <v>0</v>
      </c>
      <c r="Z1225" s="27">
        <f>IF($B1225="","",IF($V1225="PICK",LEFT($N1225,5),IF($V1225="FIXED",$W1225,IF($V1225="CODE",$H1225,""))))</f>
        <v>0</v>
      </c>
    </row>
    <row r="1226" spans="1:26" ht="21" customHeight="1">
      <c r="A1226" s="27">
        <f>IF($B1226="","",COUNTA($B$13:$B1226))</f>
        <v>0</v>
      </c>
      <c r="B1226" s="28"/>
      <c r="C1226" s="28"/>
      <c r="D1226" s="29"/>
      <c r="E1226" s="29"/>
      <c r="F1226" s="29"/>
      <c r="G1226" s="28"/>
      <c r="H1226" s="28"/>
      <c r="I1226" s="30">
        <f>IF($H1226="","",IFERROR(VLOOKUP($H1226,AcctTbl,2,0),"کد ناشناخته"))</f>
        <v>0</v>
      </c>
      <c r="J1226" s="27">
        <f>IF($H1226="","",IFERROR(VLOOKUP($H1226,AcctTbl,3,0),""))</f>
        <v>0</v>
      </c>
      <c r="K1226" s="29"/>
      <c r="L1226" s="28"/>
      <c r="M1226" s="31"/>
      <c r="N1226" s="29"/>
      <c r="O1226" s="32">
        <f>IF($B1226="",0,IF($U1226="IN",N($M1226),0))</f>
        <v>0</v>
      </c>
      <c r="P1226" s="32">
        <f>IF($B1226="",0,IF(OR($U1226="OUT",$U1226="TRF"),N($M1226),0))</f>
        <v>0</v>
      </c>
      <c r="Q1226" s="32">
        <f>IF($B1226="",0,IF(OR($U1226="OUT",$U1226="TRF"),N($M1226),0))</f>
        <v>0</v>
      </c>
      <c r="R1226" s="32">
        <f>IF($B1226="",0,IF($U1226="IN",N($M1226),0))</f>
        <v>0</v>
      </c>
      <c r="S1226" s="33">
        <f>IF($B1226="","",IF($M1226="","⚠ مبلغ",IF($E1226="","⚠ بانک عامل",IF(AND($U1226="TRF",$F1226=""),"⚠ بانک مقصد",IF(AND($V1226&lt;&gt;"NONE",$V1226&lt;&gt;"",$Z1226=""),"⚠ طرف حساب","✓")))))</f>
        <v>0</v>
      </c>
      <c r="T1226" s="29"/>
      <c r="U1226" s="27">
        <f>IFERROR(VLOOKUP($D1226,BankOpTbl,2,0),"")</f>
        <v>0</v>
      </c>
      <c r="V1226" s="27">
        <f>IFERROR(VLOOKUP($D1226,BankOpTbl,3,0),"")</f>
        <v>0</v>
      </c>
      <c r="W1226" s="27">
        <f>IFERROR(VLOOKUP($D1226,BankOpTbl,4,0),"")</f>
        <v>0</v>
      </c>
      <c r="X1226" s="27">
        <f>IF($E1226="","",IFERROR(VLOOKUP($E1226,BankTbl,4,0),""))</f>
        <v>0</v>
      </c>
      <c r="Y1226" s="27">
        <f>IF($F1226="","",IFERROR(VLOOKUP($F1226,BankTbl,4,0),""))</f>
        <v>0</v>
      </c>
      <c r="Z1226" s="27">
        <f>IF($B1226="","",IF($V1226="PICK",LEFT($N1226,5),IF($V1226="FIXED",$W1226,IF($V1226="CODE",$H1226,""))))</f>
        <v>0</v>
      </c>
    </row>
    <row r="1227" spans="1:26" ht="21" customHeight="1">
      <c r="A1227" s="27">
        <f>IF($B1227="","",COUNTA($B$13:$B1227))</f>
        <v>0</v>
      </c>
      <c r="B1227" s="28"/>
      <c r="C1227" s="28"/>
      <c r="D1227" s="29"/>
      <c r="E1227" s="29"/>
      <c r="F1227" s="29"/>
      <c r="G1227" s="28"/>
      <c r="H1227" s="28"/>
      <c r="I1227" s="30">
        <f>IF($H1227="","",IFERROR(VLOOKUP($H1227,AcctTbl,2,0),"کد ناشناخته"))</f>
        <v>0</v>
      </c>
      <c r="J1227" s="27">
        <f>IF($H1227="","",IFERROR(VLOOKUP($H1227,AcctTbl,3,0),""))</f>
        <v>0</v>
      </c>
      <c r="K1227" s="29"/>
      <c r="L1227" s="28"/>
      <c r="M1227" s="31"/>
      <c r="N1227" s="29"/>
      <c r="O1227" s="32">
        <f>IF($B1227="",0,IF($U1227="IN",N($M1227),0))</f>
        <v>0</v>
      </c>
      <c r="P1227" s="32">
        <f>IF($B1227="",0,IF(OR($U1227="OUT",$U1227="TRF"),N($M1227),0))</f>
        <v>0</v>
      </c>
      <c r="Q1227" s="32">
        <f>IF($B1227="",0,IF(OR($U1227="OUT",$U1227="TRF"),N($M1227),0))</f>
        <v>0</v>
      </c>
      <c r="R1227" s="32">
        <f>IF($B1227="",0,IF($U1227="IN",N($M1227),0))</f>
        <v>0</v>
      </c>
      <c r="S1227" s="33">
        <f>IF($B1227="","",IF($M1227="","⚠ مبلغ",IF($E1227="","⚠ بانک عامل",IF(AND($U1227="TRF",$F1227=""),"⚠ بانک مقصد",IF(AND($V1227&lt;&gt;"NONE",$V1227&lt;&gt;"",$Z1227=""),"⚠ طرف حساب","✓")))))</f>
        <v>0</v>
      </c>
      <c r="T1227" s="29"/>
      <c r="U1227" s="27">
        <f>IFERROR(VLOOKUP($D1227,BankOpTbl,2,0),"")</f>
        <v>0</v>
      </c>
      <c r="V1227" s="27">
        <f>IFERROR(VLOOKUP($D1227,BankOpTbl,3,0),"")</f>
        <v>0</v>
      </c>
      <c r="W1227" s="27">
        <f>IFERROR(VLOOKUP($D1227,BankOpTbl,4,0),"")</f>
        <v>0</v>
      </c>
      <c r="X1227" s="27">
        <f>IF($E1227="","",IFERROR(VLOOKUP($E1227,BankTbl,4,0),""))</f>
        <v>0</v>
      </c>
      <c r="Y1227" s="27">
        <f>IF($F1227="","",IFERROR(VLOOKUP($F1227,BankTbl,4,0),""))</f>
        <v>0</v>
      </c>
      <c r="Z1227" s="27">
        <f>IF($B1227="","",IF($V1227="PICK",LEFT($N1227,5),IF($V1227="FIXED",$W1227,IF($V1227="CODE",$H1227,""))))</f>
        <v>0</v>
      </c>
    </row>
    <row r="1228" spans="1:26" ht="21" customHeight="1">
      <c r="A1228" s="27">
        <f>IF($B1228="","",COUNTA($B$13:$B1228))</f>
        <v>0</v>
      </c>
      <c r="B1228" s="28"/>
      <c r="C1228" s="28"/>
      <c r="D1228" s="29"/>
      <c r="E1228" s="29"/>
      <c r="F1228" s="29"/>
      <c r="G1228" s="28"/>
      <c r="H1228" s="28"/>
      <c r="I1228" s="30">
        <f>IF($H1228="","",IFERROR(VLOOKUP($H1228,AcctTbl,2,0),"کد ناشناخته"))</f>
        <v>0</v>
      </c>
      <c r="J1228" s="27">
        <f>IF($H1228="","",IFERROR(VLOOKUP($H1228,AcctTbl,3,0),""))</f>
        <v>0</v>
      </c>
      <c r="K1228" s="29"/>
      <c r="L1228" s="28"/>
      <c r="M1228" s="31"/>
      <c r="N1228" s="29"/>
      <c r="O1228" s="32">
        <f>IF($B1228="",0,IF($U1228="IN",N($M1228),0))</f>
        <v>0</v>
      </c>
      <c r="P1228" s="32">
        <f>IF($B1228="",0,IF(OR($U1228="OUT",$U1228="TRF"),N($M1228),0))</f>
        <v>0</v>
      </c>
      <c r="Q1228" s="32">
        <f>IF($B1228="",0,IF(OR($U1228="OUT",$U1228="TRF"),N($M1228),0))</f>
        <v>0</v>
      </c>
      <c r="R1228" s="32">
        <f>IF($B1228="",0,IF($U1228="IN",N($M1228),0))</f>
        <v>0</v>
      </c>
      <c r="S1228" s="33">
        <f>IF($B1228="","",IF($M1228="","⚠ مبلغ",IF($E1228="","⚠ بانک عامل",IF(AND($U1228="TRF",$F1228=""),"⚠ بانک مقصد",IF(AND($V1228&lt;&gt;"NONE",$V1228&lt;&gt;"",$Z1228=""),"⚠ طرف حساب","✓")))))</f>
        <v>0</v>
      </c>
      <c r="T1228" s="29"/>
      <c r="U1228" s="27">
        <f>IFERROR(VLOOKUP($D1228,BankOpTbl,2,0),"")</f>
        <v>0</v>
      </c>
      <c r="V1228" s="27">
        <f>IFERROR(VLOOKUP($D1228,BankOpTbl,3,0),"")</f>
        <v>0</v>
      </c>
      <c r="W1228" s="27">
        <f>IFERROR(VLOOKUP($D1228,BankOpTbl,4,0),"")</f>
        <v>0</v>
      </c>
      <c r="X1228" s="27">
        <f>IF($E1228="","",IFERROR(VLOOKUP($E1228,BankTbl,4,0),""))</f>
        <v>0</v>
      </c>
      <c r="Y1228" s="27">
        <f>IF($F1228="","",IFERROR(VLOOKUP($F1228,BankTbl,4,0),""))</f>
        <v>0</v>
      </c>
      <c r="Z1228" s="27">
        <f>IF($B1228="","",IF($V1228="PICK",LEFT($N1228,5),IF($V1228="FIXED",$W1228,IF($V1228="CODE",$H1228,""))))</f>
        <v>0</v>
      </c>
    </row>
    <row r="1229" spans="1:26" ht="21" customHeight="1">
      <c r="A1229" s="27">
        <f>IF($B1229="","",COUNTA($B$13:$B1229))</f>
        <v>0</v>
      </c>
      <c r="B1229" s="28"/>
      <c r="C1229" s="28"/>
      <c r="D1229" s="29"/>
      <c r="E1229" s="29"/>
      <c r="F1229" s="29"/>
      <c r="G1229" s="28"/>
      <c r="H1229" s="28"/>
      <c r="I1229" s="30">
        <f>IF($H1229="","",IFERROR(VLOOKUP($H1229,AcctTbl,2,0),"کد ناشناخته"))</f>
        <v>0</v>
      </c>
      <c r="J1229" s="27">
        <f>IF($H1229="","",IFERROR(VLOOKUP($H1229,AcctTbl,3,0),""))</f>
        <v>0</v>
      </c>
      <c r="K1229" s="29"/>
      <c r="L1229" s="28"/>
      <c r="M1229" s="31"/>
      <c r="N1229" s="29"/>
      <c r="O1229" s="32">
        <f>IF($B1229="",0,IF($U1229="IN",N($M1229),0))</f>
        <v>0</v>
      </c>
      <c r="P1229" s="32">
        <f>IF($B1229="",0,IF(OR($U1229="OUT",$U1229="TRF"),N($M1229),0))</f>
        <v>0</v>
      </c>
      <c r="Q1229" s="32">
        <f>IF($B1229="",0,IF(OR($U1229="OUT",$U1229="TRF"),N($M1229),0))</f>
        <v>0</v>
      </c>
      <c r="R1229" s="32">
        <f>IF($B1229="",0,IF($U1229="IN",N($M1229),0))</f>
        <v>0</v>
      </c>
      <c r="S1229" s="33">
        <f>IF($B1229="","",IF($M1229="","⚠ مبلغ",IF($E1229="","⚠ بانک عامل",IF(AND($U1229="TRF",$F1229=""),"⚠ بانک مقصد",IF(AND($V1229&lt;&gt;"NONE",$V1229&lt;&gt;"",$Z1229=""),"⚠ طرف حساب","✓")))))</f>
        <v>0</v>
      </c>
      <c r="T1229" s="29"/>
      <c r="U1229" s="27">
        <f>IFERROR(VLOOKUP($D1229,BankOpTbl,2,0),"")</f>
        <v>0</v>
      </c>
      <c r="V1229" s="27">
        <f>IFERROR(VLOOKUP($D1229,BankOpTbl,3,0),"")</f>
        <v>0</v>
      </c>
      <c r="W1229" s="27">
        <f>IFERROR(VLOOKUP($D1229,BankOpTbl,4,0),"")</f>
        <v>0</v>
      </c>
      <c r="X1229" s="27">
        <f>IF($E1229="","",IFERROR(VLOOKUP($E1229,BankTbl,4,0),""))</f>
        <v>0</v>
      </c>
      <c r="Y1229" s="27">
        <f>IF($F1229="","",IFERROR(VLOOKUP($F1229,BankTbl,4,0),""))</f>
        <v>0</v>
      </c>
      <c r="Z1229" s="27">
        <f>IF($B1229="","",IF($V1229="PICK",LEFT($N1229,5),IF($V1229="FIXED",$W1229,IF($V1229="CODE",$H1229,""))))</f>
        <v>0</v>
      </c>
    </row>
    <row r="1230" spans="1:26" ht="21" customHeight="1">
      <c r="A1230" s="27">
        <f>IF($B1230="","",COUNTA($B$13:$B1230))</f>
        <v>0</v>
      </c>
      <c r="B1230" s="28"/>
      <c r="C1230" s="28"/>
      <c r="D1230" s="29"/>
      <c r="E1230" s="29"/>
      <c r="F1230" s="29"/>
      <c r="G1230" s="28"/>
      <c r="H1230" s="28"/>
      <c r="I1230" s="30">
        <f>IF($H1230="","",IFERROR(VLOOKUP($H1230,AcctTbl,2,0),"کد ناشناخته"))</f>
        <v>0</v>
      </c>
      <c r="J1230" s="27">
        <f>IF($H1230="","",IFERROR(VLOOKUP($H1230,AcctTbl,3,0),""))</f>
        <v>0</v>
      </c>
      <c r="K1230" s="29"/>
      <c r="L1230" s="28"/>
      <c r="M1230" s="31"/>
      <c r="N1230" s="29"/>
      <c r="O1230" s="32">
        <f>IF($B1230="",0,IF($U1230="IN",N($M1230),0))</f>
        <v>0</v>
      </c>
      <c r="P1230" s="32">
        <f>IF($B1230="",0,IF(OR($U1230="OUT",$U1230="TRF"),N($M1230),0))</f>
        <v>0</v>
      </c>
      <c r="Q1230" s="32">
        <f>IF($B1230="",0,IF(OR($U1230="OUT",$U1230="TRF"),N($M1230),0))</f>
        <v>0</v>
      </c>
      <c r="R1230" s="32">
        <f>IF($B1230="",0,IF($U1230="IN",N($M1230),0))</f>
        <v>0</v>
      </c>
      <c r="S1230" s="33">
        <f>IF($B1230="","",IF($M1230="","⚠ مبلغ",IF($E1230="","⚠ بانک عامل",IF(AND($U1230="TRF",$F1230=""),"⚠ بانک مقصد",IF(AND($V1230&lt;&gt;"NONE",$V1230&lt;&gt;"",$Z1230=""),"⚠ طرف حساب","✓")))))</f>
        <v>0</v>
      </c>
      <c r="T1230" s="29"/>
      <c r="U1230" s="27">
        <f>IFERROR(VLOOKUP($D1230,BankOpTbl,2,0),"")</f>
        <v>0</v>
      </c>
      <c r="V1230" s="27">
        <f>IFERROR(VLOOKUP($D1230,BankOpTbl,3,0),"")</f>
        <v>0</v>
      </c>
      <c r="W1230" s="27">
        <f>IFERROR(VLOOKUP($D1230,BankOpTbl,4,0),"")</f>
        <v>0</v>
      </c>
      <c r="X1230" s="27">
        <f>IF($E1230="","",IFERROR(VLOOKUP($E1230,BankTbl,4,0),""))</f>
        <v>0</v>
      </c>
      <c r="Y1230" s="27">
        <f>IF($F1230="","",IFERROR(VLOOKUP($F1230,BankTbl,4,0),""))</f>
        <v>0</v>
      </c>
      <c r="Z1230" s="27">
        <f>IF($B1230="","",IF($V1230="PICK",LEFT($N1230,5),IF($V1230="FIXED",$W1230,IF($V1230="CODE",$H1230,""))))</f>
        <v>0</v>
      </c>
    </row>
    <row r="1231" spans="1:26" ht="21" customHeight="1">
      <c r="A1231" s="27">
        <f>IF($B1231="","",COUNTA($B$13:$B1231))</f>
        <v>0</v>
      </c>
      <c r="B1231" s="28"/>
      <c r="C1231" s="28"/>
      <c r="D1231" s="29"/>
      <c r="E1231" s="29"/>
      <c r="F1231" s="29"/>
      <c r="G1231" s="28"/>
      <c r="H1231" s="28"/>
      <c r="I1231" s="30">
        <f>IF($H1231="","",IFERROR(VLOOKUP($H1231,AcctTbl,2,0),"کد ناشناخته"))</f>
        <v>0</v>
      </c>
      <c r="J1231" s="27">
        <f>IF($H1231="","",IFERROR(VLOOKUP($H1231,AcctTbl,3,0),""))</f>
        <v>0</v>
      </c>
      <c r="K1231" s="29"/>
      <c r="L1231" s="28"/>
      <c r="M1231" s="31"/>
      <c r="N1231" s="29"/>
      <c r="O1231" s="32">
        <f>IF($B1231="",0,IF($U1231="IN",N($M1231),0))</f>
        <v>0</v>
      </c>
      <c r="P1231" s="32">
        <f>IF($B1231="",0,IF(OR($U1231="OUT",$U1231="TRF"),N($M1231),0))</f>
        <v>0</v>
      </c>
      <c r="Q1231" s="32">
        <f>IF($B1231="",0,IF(OR($U1231="OUT",$U1231="TRF"),N($M1231),0))</f>
        <v>0</v>
      </c>
      <c r="R1231" s="32">
        <f>IF($B1231="",0,IF($U1231="IN",N($M1231),0))</f>
        <v>0</v>
      </c>
      <c r="S1231" s="33">
        <f>IF($B1231="","",IF($M1231="","⚠ مبلغ",IF($E1231="","⚠ بانک عامل",IF(AND($U1231="TRF",$F1231=""),"⚠ بانک مقصد",IF(AND($V1231&lt;&gt;"NONE",$V1231&lt;&gt;"",$Z1231=""),"⚠ طرف حساب","✓")))))</f>
        <v>0</v>
      </c>
      <c r="T1231" s="29"/>
      <c r="U1231" s="27">
        <f>IFERROR(VLOOKUP($D1231,BankOpTbl,2,0),"")</f>
        <v>0</v>
      </c>
      <c r="V1231" s="27">
        <f>IFERROR(VLOOKUP($D1231,BankOpTbl,3,0),"")</f>
        <v>0</v>
      </c>
      <c r="W1231" s="27">
        <f>IFERROR(VLOOKUP($D1231,BankOpTbl,4,0),"")</f>
        <v>0</v>
      </c>
      <c r="X1231" s="27">
        <f>IF($E1231="","",IFERROR(VLOOKUP($E1231,BankTbl,4,0),""))</f>
        <v>0</v>
      </c>
      <c r="Y1231" s="27">
        <f>IF($F1231="","",IFERROR(VLOOKUP($F1231,BankTbl,4,0),""))</f>
        <v>0</v>
      </c>
      <c r="Z1231" s="27">
        <f>IF($B1231="","",IF($V1231="PICK",LEFT($N1231,5),IF($V1231="FIXED",$W1231,IF($V1231="CODE",$H1231,""))))</f>
        <v>0</v>
      </c>
    </row>
    <row r="1232" spans="1:26" ht="21" customHeight="1">
      <c r="A1232" s="27">
        <f>IF($B1232="","",COUNTA($B$13:$B1232))</f>
        <v>0</v>
      </c>
      <c r="B1232" s="28"/>
      <c r="C1232" s="28"/>
      <c r="D1232" s="29"/>
      <c r="E1232" s="29"/>
      <c r="F1232" s="29"/>
      <c r="G1232" s="28"/>
      <c r="H1232" s="28"/>
      <c r="I1232" s="30">
        <f>IF($H1232="","",IFERROR(VLOOKUP($H1232,AcctTbl,2,0),"کد ناشناخته"))</f>
        <v>0</v>
      </c>
      <c r="J1232" s="27">
        <f>IF($H1232="","",IFERROR(VLOOKUP($H1232,AcctTbl,3,0),""))</f>
        <v>0</v>
      </c>
      <c r="K1232" s="29"/>
      <c r="L1232" s="28"/>
      <c r="M1232" s="31"/>
      <c r="N1232" s="29"/>
      <c r="O1232" s="32">
        <f>IF($B1232="",0,IF($U1232="IN",N($M1232),0))</f>
        <v>0</v>
      </c>
      <c r="P1232" s="32">
        <f>IF($B1232="",0,IF(OR($U1232="OUT",$U1232="TRF"),N($M1232),0))</f>
        <v>0</v>
      </c>
      <c r="Q1232" s="32">
        <f>IF($B1232="",0,IF(OR($U1232="OUT",$U1232="TRF"),N($M1232),0))</f>
        <v>0</v>
      </c>
      <c r="R1232" s="32">
        <f>IF($B1232="",0,IF($U1232="IN",N($M1232),0))</f>
        <v>0</v>
      </c>
      <c r="S1232" s="33">
        <f>IF($B1232="","",IF($M1232="","⚠ مبلغ",IF($E1232="","⚠ بانک عامل",IF(AND($U1232="TRF",$F1232=""),"⚠ بانک مقصد",IF(AND($V1232&lt;&gt;"NONE",$V1232&lt;&gt;"",$Z1232=""),"⚠ طرف حساب","✓")))))</f>
        <v>0</v>
      </c>
      <c r="T1232" s="29"/>
      <c r="U1232" s="27">
        <f>IFERROR(VLOOKUP($D1232,BankOpTbl,2,0),"")</f>
        <v>0</v>
      </c>
      <c r="V1232" s="27">
        <f>IFERROR(VLOOKUP($D1232,BankOpTbl,3,0),"")</f>
        <v>0</v>
      </c>
      <c r="W1232" s="27">
        <f>IFERROR(VLOOKUP($D1232,BankOpTbl,4,0),"")</f>
        <v>0</v>
      </c>
      <c r="X1232" s="27">
        <f>IF($E1232="","",IFERROR(VLOOKUP($E1232,BankTbl,4,0),""))</f>
        <v>0</v>
      </c>
      <c r="Y1232" s="27">
        <f>IF($F1232="","",IFERROR(VLOOKUP($F1232,BankTbl,4,0),""))</f>
        <v>0</v>
      </c>
      <c r="Z1232" s="27">
        <f>IF($B1232="","",IF($V1232="PICK",LEFT($N1232,5),IF($V1232="FIXED",$W1232,IF($V1232="CODE",$H1232,""))))</f>
        <v>0</v>
      </c>
    </row>
    <row r="1233" spans="1:26" ht="21" customHeight="1">
      <c r="A1233" s="27">
        <f>IF($B1233="","",COUNTA($B$13:$B1233))</f>
        <v>0</v>
      </c>
      <c r="B1233" s="28"/>
      <c r="C1233" s="28"/>
      <c r="D1233" s="29"/>
      <c r="E1233" s="29"/>
      <c r="F1233" s="29"/>
      <c r="G1233" s="28"/>
      <c r="H1233" s="28"/>
      <c r="I1233" s="30">
        <f>IF($H1233="","",IFERROR(VLOOKUP($H1233,AcctTbl,2,0),"کد ناشناخته"))</f>
        <v>0</v>
      </c>
      <c r="J1233" s="27">
        <f>IF($H1233="","",IFERROR(VLOOKUP($H1233,AcctTbl,3,0),""))</f>
        <v>0</v>
      </c>
      <c r="K1233" s="29"/>
      <c r="L1233" s="28"/>
      <c r="M1233" s="31"/>
      <c r="N1233" s="29"/>
      <c r="O1233" s="32">
        <f>IF($B1233="",0,IF($U1233="IN",N($M1233),0))</f>
        <v>0</v>
      </c>
      <c r="P1233" s="32">
        <f>IF($B1233="",0,IF(OR($U1233="OUT",$U1233="TRF"),N($M1233),0))</f>
        <v>0</v>
      </c>
      <c r="Q1233" s="32">
        <f>IF($B1233="",0,IF(OR($U1233="OUT",$U1233="TRF"),N($M1233),0))</f>
        <v>0</v>
      </c>
      <c r="R1233" s="32">
        <f>IF($B1233="",0,IF($U1233="IN",N($M1233),0))</f>
        <v>0</v>
      </c>
      <c r="S1233" s="33">
        <f>IF($B1233="","",IF($M1233="","⚠ مبلغ",IF($E1233="","⚠ بانک عامل",IF(AND($U1233="TRF",$F1233=""),"⚠ بانک مقصد",IF(AND($V1233&lt;&gt;"NONE",$V1233&lt;&gt;"",$Z1233=""),"⚠ طرف حساب","✓")))))</f>
        <v>0</v>
      </c>
      <c r="T1233" s="29"/>
      <c r="U1233" s="27">
        <f>IFERROR(VLOOKUP($D1233,BankOpTbl,2,0),"")</f>
        <v>0</v>
      </c>
      <c r="V1233" s="27">
        <f>IFERROR(VLOOKUP($D1233,BankOpTbl,3,0),"")</f>
        <v>0</v>
      </c>
      <c r="W1233" s="27">
        <f>IFERROR(VLOOKUP($D1233,BankOpTbl,4,0),"")</f>
        <v>0</v>
      </c>
      <c r="X1233" s="27">
        <f>IF($E1233="","",IFERROR(VLOOKUP($E1233,BankTbl,4,0),""))</f>
        <v>0</v>
      </c>
      <c r="Y1233" s="27">
        <f>IF($F1233="","",IFERROR(VLOOKUP($F1233,BankTbl,4,0),""))</f>
        <v>0</v>
      </c>
      <c r="Z1233" s="27">
        <f>IF($B1233="","",IF($V1233="PICK",LEFT($N1233,5),IF($V1233="FIXED",$W1233,IF($V1233="CODE",$H1233,""))))</f>
        <v>0</v>
      </c>
    </row>
    <row r="1234" spans="1:26" ht="21" customHeight="1">
      <c r="A1234" s="27">
        <f>IF($B1234="","",COUNTA($B$13:$B1234))</f>
        <v>0</v>
      </c>
      <c r="B1234" s="28"/>
      <c r="C1234" s="28"/>
      <c r="D1234" s="29"/>
      <c r="E1234" s="29"/>
      <c r="F1234" s="29"/>
      <c r="G1234" s="28"/>
      <c r="H1234" s="28"/>
      <c r="I1234" s="30">
        <f>IF($H1234="","",IFERROR(VLOOKUP($H1234,AcctTbl,2,0),"کد ناشناخته"))</f>
        <v>0</v>
      </c>
      <c r="J1234" s="27">
        <f>IF($H1234="","",IFERROR(VLOOKUP($H1234,AcctTbl,3,0),""))</f>
        <v>0</v>
      </c>
      <c r="K1234" s="29"/>
      <c r="L1234" s="28"/>
      <c r="M1234" s="31"/>
      <c r="N1234" s="29"/>
      <c r="O1234" s="32">
        <f>IF($B1234="",0,IF($U1234="IN",N($M1234),0))</f>
        <v>0</v>
      </c>
      <c r="P1234" s="32">
        <f>IF($B1234="",0,IF(OR($U1234="OUT",$U1234="TRF"),N($M1234),0))</f>
        <v>0</v>
      </c>
      <c r="Q1234" s="32">
        <f>IF($B1234="",0,IF(OR($U1234="OUT",$U1234="TRF"),N($M1234),0))</f>
        <v>0</v>
      </c>
      <c r="R1234" s="32">
        <f>IF($B1234="",0,IF($U1234="IN",N($M1234),0))</f>
        <v>0</v>
      </c>
      <c r="S1234" s="33">
        <f>IF($B1234="","",IF($M1234="","⚠ مبلغ",IF($E1234="","⚠ بانک عامل",IF(AND($U1234="TRF",$F1234=""),"⚠ بانک مقصد",IF(AND($V1234&lt;&gt;"NONE",$V1234&lt;&gt;"",$Z1234=""),"⚠ طرف حساب","✓")))))</f>
        <v>0</v>
      </c>
      <c r="T1234" s="29"/>
      <c r="U1234" s="27">
        <f>IFERROR(VLOOKUP($D1234,BankOpTbl,2,0),"")</f>
        <v>0</v>
      </c>
      <c r="V1234" s="27">
        <f>IFERROR(VLOOKUP($D1234,BankOpTbl,3,0),"")</f>
        <v>0</v>
      </c>
      <c r="W1234" s="27">
        <f>IFERROR(VLOOKUP($D1234,BankOpTbl,4,0),"")</f>
        <v>0</v>
      </c>
      <c r="X1234" s="27">
        <f>IF($E1234="","",IFERROR(VLOOKUP($E1234,BankTbl,4,0),""))</f>
        <v>0</v>
      </c>
      <c r="Y1234" s="27">
        <f>IF($F1234="","",IFERROR(VLOOKUP($F1234,BankTbl,4,0),""))</f>
        <v>0</v>
      </c>
      <c r="Z1234" s="27">
        <f>IF($B1234="","",IF($V1234="PICK",LEFT($N1234,5),IF($V1234="FIXED",$W1234,IF($V1234="CODE",$H1234,""))))</f>
        <v>0</v>
      </c>
    </row>
    <row r="1235" spans="1:26" ht="21" customHeight="1">
      <c r="A1235" s="27">
        <f>IF($B1235="","",COUNTA($B$13:$B1235))</f>
        <v>0</v>
      </c>
      <c r="B1235" s="28"/>
      <c r="C1235" s="28"/>
      <c r="D1235" s="29"/>
      <c r="E1235" s="29"/>
      <c r="F1235" s="29"/>
      <c r="G1235" s="28"/>
      <c r="H1235" s="28"/>
      <c r="I1235" s="30">
        <f>IF($H1235="","",IFERROR(VLOOKUP($H1235,AcctTbl,2,0),"کد ناشناخته"))</f>
        <v>0</v>
      </c>
      <c r="J1235" s="27">
        <f>IF($H1235="","",IFERROR(VLOOKUP($H1235,AcctTbl,3,0),""))</f>
        <v>0</v>
      </c>
      <c r="K1235" s="29"/>
      <c r="L1235" s="28"/>
      <c r="M1235" s="31"/>
      <c r="N1235" s="29"/>
      <c r="O1235" s="32">
        <f>IF($B1235="",0,IF($U1235="IN",N($M1235),0))</f>
        <v>0</v>
      </c>
      <c r="P1235" s="32">
        <f>IF($B1235="",0,IF(OR($U1235="OUT",$U1235="TRF"),N($M1235),0))</f>
        <v>0</v>
      </c>
      <c r="Q1235" s="32">
        <f>IF($B1235="",0,IF(OR($U1235="OUT",$U1235="TRF"),N($M1235),0))</f>
        <v>0</v>
      </c>
      <c r="R1235" s="32">
        <f>IF($B1235="",0,IF($U1235="IN",N($M1235),0))</f>
        <v>0</v>
      </c>
      <c r="S1235" s="33">
        <f>IF($B1235="","",IF($M1235="","⚠ مبلغ",IF($E1235="","⚠ بانک عامل",IF(AND($U1235="TRF",$F1235=""),"⚠ بانک مقصد",IF(AND($V1235&lt;&gt;"NONE",$V1235&lt;&gt;"",$Z1235=""),"⚠ طرف حساب","✓")))))</f>
        <v>0</v>
      </c>
      <c r="T1235" s="29"/>
      <c r="U1235" s="27">
        <f>IFERROR(VLOOKUP($D1235,BankOpTbl,2,0),"")</f>
        <v>0</v>
      </c>
      <c r="V1235" s="27">
        <f>IFERROR(VLOOKUP($D1235,BankOpTbl,3,0),"")</f>
        <v>0</v>
      </c>
      <c r="W1235" s="27">
        <f>IFERROR(VLOOKUP($D1235,BankOpTbl,4,0),"")</f>
        <v>0</v>
      </c>
      <c r="X1235" s="27">
        <f>IF($E1235="","",IFERROR(VLOOKUP($E1235,BankTbl,4,0),""))</f>
        <v>0</v>
      </c>
      <c r="Y1235" s="27">
        <f>IF($F1235="","",IFERROR(VLOOKUP($F1235,BankTbl,4,0),""))</f>
        <v>0</v>
      </c>
      <c r="Z1235" s="27">
        <f>IF($B1235="","",IF($V1235="PICK",LEFT($N1235,5),IF($V1235="FIXED",$W1235,IF($V1235="CODE",$H1235,""))))</f>
        <v>0</v>
      </c>
    </row>
    <row r="1236" spans="1:26" ht="21" customHeight="1">
      <c r="A1236" s="27">
        <f>IF($B1236="","",COUNTA($B$13:$B1236))</f>
        <v>0</v>
      </c>
      <c r="B1236" s="28"/>
      <c r="C1236" s="28"/>
      <c r="D1236" s="29"/>
      <c r="E1236" s="29"/>
      <c r="F1236" s="29"/>
      <c r="G1236" s="28"/>
      <c r="H1236" s="28"/>
      <c r="I1236" s="30">
        <f>IF($H1236="","",IFERROR(VLOOKUP($H1236,AcctTbl,2,0),"کد ناشناخته"))</f>
        <v>0</v>
      </c>
      <c r="J1236" s="27">
        <f>IF($H1236="","",IFERROR(VLOOKUP($H1236,AcctTbl,3,0),""))</f>
        <v>0</v>
      </c>
      <c r="K1236" s="29"/>
      <c r="L1236" s="28"/>
      <c r="M1236" s="31"/>
      <c r="N1236" s="29"/>
      <c r="O1236" s="32">
        <f>IF($B1236="",0,IF($U1236="IN",N($M1236),0))</f>
        <v>0</v>
      </c>
      <c r="P1236" s="32">
        <f>IF($B1236="",0,IF(OR($U1236="OUT",$U1236="TRF"),N($M1236),0))</f>
        <v>0</v>
      </c>
      <c r="Q1236" s="32">
        <f>IF($B1236="",0,IF(OR($U1236="OUT",$U1236="TRF"),N($M1236),0))</f>
        <v>0</v>
      </c>
      <c r="R1236" s="32">
        <f>IF($B1236="",0,IF($U1236="IN",N($M1236),0))</f>
        <v>0</v>
      </c>
      <c r="S1236" s="33">
        <f>IF($B1236="","",IF($M1236="","⚠ مبلغ",IF($E1236="","⚠ بانک عامل",IF(AND($U1236="TRF",$F1236=""),"⚠ بانک مقصد",IF(AND($V1236&lt;&gt;"NONE",$V1236&lt;&gt;"",$Z1236=""),"⚠ طرف حساب","✓")))))</f>
        <v>0</v>
      </c>
      <c r="T1236" s="29"/>
      <c r="U1236" s="27">
        <f>IFERROR(VLOOKUP($D1236,BankOpTbl,2,0),"")</f>
        <v>0</v>
      </c>
      <c r="V1236" s="27">
        <f>IFERROR(VLOOKUP($D1236,BankOpTbl,3,0),"")</f>
        <v>0</v>
      </c>
      <c r="W1236" s="27">
        <f>IFERROR(VLOOKUP($D1236,BankOpTbl,4,0),"")</f>
        <v>0</v>
      </c>
      <c r="X1236" s="27">
        <f>IF($E1236="","",IFERROR(VLOOKUP($E1236,BankTbl,4,0),""))</f>
        <v>0</v>
      </c>
      <c r="Y1236" s="27">
        <f>IF($F1236="","",IFERROR(VLOOKUP($F1236,BankTbl,4,0),""))</f>
        <v>0</v>
      </c>
      <c r="Z1236" s="27">
        <f>IF($B1236="","",IF($V1236="PICK",LEFT($N1236,5),IF($V1236="FIXED",$W1236,IF($V1236="CODE",$H1236,""))))</f>
        <v>0</v>
      </c>
    </row>
    <row r="1237" spans="1:26" ht="21" customHeight="1">
      <c r="A1237" s="27">
        <f>IF($B1237="","",COUNTA($B$13:$B1237))</f>
        <v>0</v>
      </c>
      <c r="B1237" s="28"/>
      <c r="C1237" s="28"/>
      <c r="D1237" s="29"/>
      <c r="E1237" s="29"/>
      <c r="F1237" s="29"/>
      <c r="G1237" s="28"/>
      <c r="H1237" s="28"/>
      <c r="I1237" s="30">
        <f>IF($H1237="","",IFERROR(VLOOKUP($H1237,AcctTbl,2,0),"کد ناشناخته"))</f>
        <v>0</v>
      </c>
      <c r="J1237" s="27">
        <f>IF($H1237="","",IFERROR(VLOOKUP($H1237,AcctTbl,3,0),""))</f>
        <v>0</v>
      </c>
      <c r="K1237" s="29"/>
      <c r="L1237" s="28"/>
      <c r="M1237" s="31"/>
      <c r="N1237" s="29"/>
      <c r="O1237" s="32">
        <f>IF($B1237="",0,IF($U1237="IN",N($M1237),0))</f>
        <v>0</v>
      </c>
      <c r="P1237" s="32">
        <f>IF($B1237="",0,IF(OR($U1237="OUT",$U1237="TRF"),N($M1237),0))</f>
        <v>0</v>
      </c>
      <c r="Q1237" s="32">
        <f>IF($B1237="",0,IF(OR($U1237="OUT",$U1237="TRF"),N($M1237),0))</f>
        <v>0</v>
      </c>
      <c r="R1237" s="32">
        <f>IF($B1237="",0,IF($U1237="IN",N($M1237),0))</f>
        <v>0</v>
      </c>
      <c r="S1237" s="33">
        <f>IF($B1237="","",IF($M1237="","⚠ مبلغ",IF($E1237="","⚠ بانک عامل",IF(AND($U1237="TRF",$F1237=""),"⚠ بانک مقصد",IF(AND($V1237&lt;&gt;"NONE",$V1237&lt;&gt;"",$Z1237=""),"⚠ طرف حساب","✓")))))</f>
        <v>0</v>
      </c>
      <c r="T1237" s="29"/>
      <c r="U1237" s="27">
        <f>IFERROR(VLOOKUP($D1237,BankOpTbl,2,0),"")</f>
        <v>0</v>
      </c>
      <c r="V1237" s="27">
        <f>IFERROR(VLOOKUP($D1237,BankOpTbl,3,0),"")</f>
        <v>0</v>
      </c>
      <c r="W1237" s="27">
        <f>IFERROR(VLOOKUP($D1237,BankOpTbl,4,0),"")</f>
        <v>0</v>
      </c>
      <c r="X1237" s="27">
        <f>IF($E1237="","",IFERROR(VLOOKUP($E1237,BankTbl,4,0),""))</f>
        <v>0</v>
      </c>
      <c r="Y1237" s="27">
        <f>IF($F1237="","",IFERROR(VLOOKUP($F1237,BankTbl,4,0),""))</f>
        <v>0</v>
      </c>
      <c r="Z1237" s="27">
        <f>IF($B1237="","",IF($V1237="PICK",LEFT($N1237,5),IF($V1237="FIXED",$W1237,IF($V1237="CODE",$H1237,""))))</f>
        <v>0</v>
      </c>
    </row>
    <row r="1238" spans="1:26" ht="21" customHeight="1">
      <c r="A1238" s="27">
        <f>IF($B1238="","",COUNTA($B$13:$B1238))</f>
        <v>0</v>
      </c>
      <c r="B1238" s="28"/>
      <c r="C1238" s="28"/>
      <c r="D1238" s="29"/>
      <c r="E1238" s="29"/>
      <c r="F1238" s="29"/>
      <c r="G1238" s="28"/>
      <c r="H1238" s="28"/>
      <c r="I1238" s="30">
        <f>IF($H1238="","",IFERROR(VLOOKUP($H1238,AcctTbl,2,0),"کد ناشناخته"))</f>
        <v>0</v>
      </c>
      <c r="J1238" s="27">
        <f>IF($H1238="","",IFERROR(VLOOKUP($H1238,AcctTbl,3,0),""))</f>
        <v>0</v>
      </c>
      <c r="K1238" s="29"/>
      <c r="L1238" s="28"/>
      <c r="M1238" s="31"/>
      <c r="N1238" s="29"/>
      <c r="O1238" s="32">
        <f>IF($B1238="",0,IF($U1238="IN",N($M1238),0))</f>
        <v>0</v>
      </c>
      <c r="P1238" s="32">
        <f>IF($B1238="",0,IF(OR($U1238="OUT",$U1238="TRF"),N($M1238),0))</f>
        <v>0</v>
      </c>
      <c r="Q1238" s="32">
        <f>IF($B1238="",0,IF(OR($U1238="OUT",$U1238="TRF"),N($M1238),0))</f>
        <v>0</v>
      </c>
      <c r="R1238" s="32">
        <f>IF($B1238="",0,IF($U1238="IN",N($M1238),0))</f>
        <v>0</v>
      </c>
      <c r="S1238" s="33">
        <f>IF($B1238="","",IF($M1238="","⚠ مبلغ",IF($E1238="","⚠ بانک عامل",IF(AND($U1238="TRF",$F1238=""),"⚠ بانک مقصد",IF(AND($V1238&lt;&gt;"NONE",$V1238&lt;&gt;"",$Z1238=""),"⚠ طرف حساب","✓")))))</f>
        <v>0</v>
      </c>
      <c r="T1238" s="29"/>
      <c r="U1238" s="27">
        <f>IFERROR(VLOOKUP($D1238,BankOpTbl,2,0),"")</f>
        <v>0</v>
      </c>
      <c r="V1238" s="27">
        <f>IFERROR(VLOOKUP($D1238,BankOpTbl,3,0),"")</f>
        <v>0</v>
      </c>
      <c r="W1238" s="27">
        <f>IFERROR(VLOOKUP($D1238,BankOpTbl,4,0),"")</f>
        <v>0</v>
      </c>
      <c r="X1238" s="27">
        <f>IF($E1238="","",IFERROR(VLOOKUP($E1238,BankTbl,4,0),""))</f>
        <v>0</v>
      </c>
      <c r="Y1238" s="27">
        <f>IF($F1238="","",IFERROR(VLOOKUP($F1238,BankTbl,4,0),""))</f>
        <v>0</v>
      </c>
      <c r="Z1238" s="27">
        <f>IF($B1238="","",IF($V1238="PICK",LEFT($N1238,5),IF($V1238="FIXED",$W1238,IF($V1238="CODE",$H1238,""))))</f>
        <v>0</v>
      </c>
    </row>
    <row r="1239" spans="1:26" ht="21" customHeight="1">
      <c r="A1239" s="27">
        <f>IF($B1239="","",COUNTA($B$13:$B1239))</f>
        <v>0</v>
      </c>
      <c r="B1239" s="28"/>
      <c r="C1239" s="28"/>
      <c r="D1239" s="29"/>
      <c r="E1239" s="29"/>
      <c r="F1239" s="29"/>
      <c r="G1239" s="28"/>
      <c r="H1239" s="28"/>
      <c r="I1239" s="30">
        <f>IF($H1239="","",IFERROR(VLOOKUP($H1239,AcctTbl,2,0),"کد ناشناخته"))</f>
        <v>0</v>
      </c>
      <c r="J1239" s="27">
        <f>IF($H1239="","",IFERROR(VLOOKUP($H1239,AcctTbl,3,0),""))</f>
        <v>0</v>
      </c>
      <c r="K1239" s="29"/>
      <c r="L1239" s="28"/>
      <c r="M1239" s="31"/>
      <c r="N1239" s="29"/>
      <c r="O1239" s="32">
        <f>IF($B1239="",0,IF($U1239="IN",N($M1239),0))</f>
        <v>0</v>
      </c>
      <c r="P1239" s="32">
        <f>IF($B1239="",0,IF(OR($U1239="OUT",$U1239="TRF"),N($M1239),0))</f>
        <v>0</v>
      </c>
      <c r="Q1239" s="32">
        <f>IF($B1239="",0,IF(OR($U1239="OUT",$U1239="TRF"),N($M1239),0))</f>
        <v>0</v>
      </c>
      <c r="R1239" s="32">
        <f>IF($B1239="",0,IF($U1239="IN",N($M1239),0))</f>
        <v>0</v>
      </c>
      <c r="S1239" s="33">
        <f>IF($B1239="","",IF($M1239="","⚠ مبلغ",IF($E1239="","⚠ بانک عامل",IF(AND($U1239="TRF",$F1239=""),"⚠ بانک مقصد",IF(AND($V1239&lt;&gt;"NONE",$V1239&lt;&gt;"",$Z1239=""),"⚠ طرف حساب","✓")))))</f>
        <v>0</v>
      </c>
      <c r="T1239" s="29"/>
      <c r="U1239" s="27">
        <f>IFERROR(VLOOKUP($D1239,BankOpTbl,2,0),"")</f>
        <v>0</v>
      </c>
      <c r="V1239" s="27">
        <f>IFERROR(VLOOKUP($D1239,BankOpTbl,3,0),"")</f>
        <v>0</v>
      </c>
      <c r="W1239" s="27">
        <f>IFERROR(VLOOKUP($D1239,BankOpTbl,4,0),"")</f>
        <v>0</v>
      </c>
      <c r="X1239" s="27">
        <f>IF($E1239="","",IFERROR(VLOOKUP($E1239,BankTbl,4,0),""))</f>
        <v>0</v>
      </c>
      <c r="Y1239" s="27">
        <f>IF($F1239="","",IFERROR(VLOOKUP($F1239,BankTbl,4,0),""))</f>
        <v>0</v>
      </c>
      <c r="Z1239" s="27">
        <f>IF($B1239="","",IF($V1239="PICK",LEFT($N1239,5),IF($V1239="FIXED",$W1239,IF($V1239="CODE",$H1239,""))))</f>
        <v>0</v>
      </c>
    </row>
    <row r="1240" spans="1:26" ht="21" customHeight="1">
      <c r="A1240" s="27">
        <f>IF($B1240="","",COUNTA($B$13:$B1240))</f>
        <v>0</v>
      </c>
      <c r="B1240" s="28"/>
      <c r="C1240" s="28"/>
      <c r="D1240" s="29"/>
      <c r="E1240" s="29"/>
      <c r="F1240" s="29"/>
      <c r="G1240" s="28"/>
      <c r="H1240" s="28"/>
      <c r="I1240" s="30">
        <f>IF($H1240="","",IFERROR(VLOOKUP($H1240,AcctTbl,2,0),"کد ناشناخته"))</f>
        <v>0</v>
      </c>
      <c r="J1240" s="27">
        <f>IF($H1240="","",IFERROR(VLOOKUP($H1240,AcctTbl,3,0),""))</f>
        <v>0</v>
      </c>
      <c r="K1240" s="29"/>
      <c r="L1240" s="28"/>
      <c r="M1240" s="31"/>
      <c r="N1240" s="29"/>
      <c r="O1240" s="32">
        <f>IF($B1240="",0,IF($U1240="IN",N($M1240),0))</f>
        <v>0</v>
      </c>
      <c r="P1240" s="32">
        <f>IF($B1240="",0,IF(OR($U1240="OUT",$U1240="TRF"),N($M1240),0))</f>
        <v>0</v>
      </c>
      <c r="Q1240" s="32">
        <f>IF($B1240="",0,IF(OR($U1240="OUT",$U1240="TRF"),N($M1240),0))</f>
        <v>0</v>
      </c>
      <c r="R1240" s="32">
        <f>IF($B1240="",0,IF($U1240="IN",N($M1240),0))</f>
        <v>0</v>
      </c>
      <c r="S1240" s="33">
        <f>IF($B1240="","",IF($M1240="","⚠ مبلغ",IF($E1240="","⚠ بانک عامل",IF(AND($U1240="TRF",$F1240=""),"⚠ بانک مقصد",IF(AND($V1240&lt;&gt;"NONE",$V1240&lt;&gt;"",$Z1240=""),"⚠ طرف حساب","✓")))))</f>
        <v>0</v>
      </c>
      <c r="T1240" s="29"/>
      <c r="U1240" s="27">
        <f>IFERROR(VLOOKUP($D1240,BankOpTbl,2,0),"")</f>
        <v>0</v>
      </c>
      <c r="V1240" s="27">
        <f>IFERROR(VLOOKUP($D1240,BankOpTbl,3,0),"")</f>
        <v>0</v>
      </c>
      <c r="W1240" s="27">
        <f>IFERROR(VLOOKUP($D1240,BankOpTbl,4,0),"")</f>
        <v>0</v>
      </c>
      <c r="X1240" s="27">
        <f>IF($E1240="","",IFERROR(VLOOKUP($E1240,BankTbl,4,0),""))</f>
        <v>0</v>
      </c>
      <c r="Y1240" s="27">
        <f>IF($F1240="","",IFERROR(VLOOKUP($F1240,BankTbl,4,0),""))</f>
        <v>0</v>
      </c>
      <c r="Z1240" s="27">
        <f>IF($B1240="","",IF($V1240="PICK",LEFT($N1240,5),IF($V1240="FIXED",$W1240,IF($V1240="CODE",$H1240,""))))</f>
        <v>0</v>
      </c>
    </row>
    <row r="1241" spans="1:26" ht="21" customHeight="1">
      <c r="A1241" s="27">
        <f>IF($B1241="","",COUNTA($B$13:$B1241))</f>
        <v>0</v>
      </c>
      <c r="B1241" s="28"/>
      <c r="C1241" s="28"/>
      <c r="D1241" s="29"/>
      <c r="E1241" s="29"/>
      <c r="F1241" s="29"/>
      <c r="G1241" s="28"/>
      <c r="H1241" s="28"/>
      <c r="I1241" s="30">
        <f>IF($H1241="","",IFERROR(VLOOKUP($H1241,AcctTbl,2,0),"کد ناشناخته"))</f>
        <v>0</v>
      </c>
      <c r="J1241" s="27">
        <f>IF($H1241="","",IFERROR(VLOOKUP($H1241,AcctTbl,3,0),""))</f>
        <v>0</v>
      </c>
      <c r="K1241" s="29"/>
      <c r="L1241" s="28"/>
      <c r="M1241" s="31"/>
      <c r="N1241" s="29"/>
      <c r="O1241" s="32">
        <f>IF($B1241="",0,IF($U1241="IN",N($M1241),0))</f>
        <v>0</v>
      </c>
      <c r="P1241" s="32">
        <f>IF($B1241="",0,IF(OR($U1241="OUT",$U1241="TRF"),N($M1241),0))</f>
        <v>0</v>
      </c>
      <c r="Q1241" s="32">
        <f>IF($B1241="",0,IF(OR($U1241="OUT",$U1241="TRF"),N($M1241),0))</f>
        <v>0</v>
      </c>
      <c r="R1241" s="32">
        <f>IF($B1241="",0,IF($U1241="IN",N($M1241),0))</f>
        <v>0</v>
      </c>
      <c r="S1241" s="33">
        <f>IF($B1241="","",IF($M1241="","⚠ مبلغ",IF($E1241="","⚠ بانک عامل",IF(AND($U1241="TRF",$F1241=""),"⚠ بانک مقصد",IF(AND($V1241&lt;&gt;"NONE",$V1241&lt;&gt;"",$Z1241=""),"⚠ طرف حساب","✓")))))</f>
        <v>0</v>
      </c>
      <c r="T1241" s="29"/>
      <c r="U1241" s="27">
        <f>IFERROR(VLOOKUP($D1241,BankOpTbl,2,0),"")</f>
        <v>0</v>
      </c>
      <c r="V1241" s="27">
        <f>IFERROR(VLOOKUP($D1241,BankOpTbl,3,0),"")</f>
        <v>0</v>
      </c>
      <c r="W1241" s="27">
        <f>IFERROR(VLOOKUP($D1241,BankOpTbl,4,0),"")</f>
        <v>0</v>
      </c>
      <c r="X1241" s="27">
        <f>IF($E1241="","",IFERROR(VLOOKUP($E1241,BankTbl,4,0),""))</f>
        <v>0</v>
      </c>
      <c r="Y1241" s="27">
        <f>IF($F1241="","",IFERROR(VLOOKUP($F1241,BankTbl,4,0),""))</f>
        <v>0</v>
      </c>
      <c r="Z1241" s="27">
        <f>IF($B1241="","",IF($V1241="PICK",LEFT($N1241,5),IF($V1241="FIXED",$W1241,IF($V1241="CODE",$H1241,""))))</f>
        <v>0</v>
      </c>
    </row>
    <row r="1242" spans="1:26" ht="21" customHeight="1">
      <c r="A1242" s="27">
        <f>IF($B1242="","",COUNTA($B$13:$B1242))</f>
        <v>0</v>
      </c>
      <c r="B1242" s="28"/>
      <c r="C1242" s="28"/>
      <c r="D1242" s="29"/>
      <c r="E1242" s="29"/>
      <c r="F1242" s="29"/>
      <c r="G1242" s="28"/>
      <c r="H1242" s="28"/>
      <c r="I1242" s="30">
        <f>IF($H1242="","",IFERROR(VLOOKUP($H1242,AcctTbl,2,0),"کد ناشناخته"))</f>
        <v>0</v>
      </c>
      <c r="J1242" s="27">
        <f>IF($H1242="","",IFERROR(VLOOKUP($H1242,AcctTbl,3,0),""))</f>
        <v>0</v>
      </c>
      <c r="K1242" s="29"/>
      <c r="L1242" s="28"/>
      <c r="M1242" s="31"/>
      <c r="N1242" s="29"/>
      <c r="O1242" s="32">
        <f>IF($B1242="",0,IF($U1242="IN",N($M1242),0))</f>
        <v>0</v>
      </c>
      <c r="P1242" s="32">
        <f>IF($B1242="",0,IF(OR($U1242="OUT",$U1242="TRF"),N($M1242),0))</f>
        <v>0</v>
      </c>
      <c r="Q1242" s="32">
        <f>IF($B1242="",0,IF(OR($U1242="OUT",$U1242="TRF"),N($M1242),0))</f>
        <v>0</v>
      </c>
      <c r="R1242" s="32">
        <f>IF($B1242="",0,IF($U1242="IN",N($M1242),0))</f>
        <v>0</v>
      </c>
      <c r="S1242" s="33">
        <f>IF($B1242="","",IF($M1242="","⚠ مبلغ",IF($E1242="","⚠ بانک عامل",IF(AND($U1242="TRF",$F1242=""),"⚠ بانک مقصد",IF(AND($V1242&lt;&gt;"NONE",$V1242&lt;&gt;"",$Z1242=""),"⚠ طرف حساب","✓")))))</f>
        <v>0</v>
      </c>
      <c r="T1242" s="29"/>
      <c r="U1242" s="27">
        <f>IFERROR(VLOOKUP($D1242,BankOpTbl,2,0),"")</f>
        <v>0</v>
      </c>
      <c r="V1242" s="27">
        <f>IFERROR(VLOOKUP($D1242,BankOpTbl,3,0),"")</f>
        <v>0</v>
      </c>
      <c r="W1242" s="27">
        <f>IFERROR(VLOOKUP($D1242,BankOpTbl,4,0),"")</f>
        <v>0</v>
      </c>
      <c r="X1242" s="27">
        <f>IF($E1242="","",IFERROR(VLOOKUP($E1242,BankTbl,4,0),""))</f>
        <v>0</v>
      </c>
      <c r="Y1242" s="27">
        <f>IF($F1242="","",IFERROR(VLOOKUP($F1242,BankTbl,4,0),""))</f>
        <v>0</v>
      </c>
      <c r="Z1242" s="27">
        <f>IF($B1242="","",IF($V1242="PICK",LEFT($N1242,5),IF($V1242="FIXED",$W1242,IF($V1242="CODE",$H1242,""))))</f>
        <v>0</v>
      </c>
    </row>
    <row r="1243" spans="1:26" ht="21" customHeight="1">
      <c r="A1243" s="27">
        <f>IF($B1243="","",COUNTA($B$13:$B1243))</f>
        <v>0</v>
      </c>
      <c r="B1243" s="28"/>
      <c r="C1243" s="28"/>
      <c r="D1243" s="29"/>
      <c r="E1243" s="29"/>
      <c r="F1243" s="29"/>
      <c r="G1243" s="28"/>
      <c r="H1243" s="28"/>
      <c r="I1243" s="30">
        <f>IF($H1243="","",IFERROR(VLOOKUP($H1243,AcctTbl,2,0),"کد ناشناخته"))</f>
        <v>0</v>
      </c>
      <c r="J1243" s="27">
        <f>IF($H1243="","",IFERROR(VLOOKUP($H1243,AcctTbl,3,0),""))</f>
        <v>0</v>
      </c>
      <c r="K1243" s="29"/>
      <c r="L1243" s="28"/>
      <c r="M1243" s="31"/>
      <c r="N1243" s="29"/>
      <c r="O1243" s="32">
        <f>IF($B1243="",0,IF($U1243="IN",N($M1243),0))</f>
        <v>0</v>
      </c>
      <c r="P1243" s="32">
        <f>IF($B1243="",0,IF(OR($U1243="OUT",$U1243="TRF"),N($M1243),0))</f>
        <v>0</v>
      </c>
      <c r="Q1243" s="32">
        <f>IF($B1243="",0,IF(OR($U1243="OUT",$U1243="TRF"),N($M1243),0))</f>
        <v>0</v>
      </c>
      <c r="R1243" s="32">
        <f>IF($B1243="",0,IF($U1243="IN",N($M1243),0))</f>
        <v>0</v>
      </c>
      <c r="S1243" s="33">
        <f>IF($B1243="","",IF($M1243="","⚠ مبلغ",IF($E1243="","⚠ بانک عامل",IF(AND($U1243="TRF",$F1243=""),"⚠ بانک مقصد",IF(AND($V1243&lt;&gt;"NONE",$V1243&lt;&gt;"",$Z1243=""),"⚠ طرف حساب","✓")))))</f>
        <v>0</v>
      </c>
      <c r="T1243" s="29"/>
      <c r="U1243" s="27">
        <f>IFERROR(VLOOKUP($D1243,BankOpTbl,2,0),"")</f>
        <v>0</v>
      </c>
      <c r="V1243" s="27">
        <f>IFERROR(VLOOKUP($D1243,BankOpTbl,3,0),"")</f>
        <v>0</v>
      </c>
      <c r="W1243" s="27">
        <f>IFERROR(VLOOKUP($D1243,BankOpTbl,4,0),"")</f>
        <v>0</v>
      </c>
      <c r="X1243" s="27">
        <f>IF($E1243="","",IFERROR(VLOOKUP($E1243,BankTbl,4,0),""))</f>
        <v>0</v>
      </c>
      <c r="Y1243" s="27">
        <f>IF($F1243="","",IFERROR(VLOOKUP($F1243,BankTbl,4,0),""))</f>
        <v>0</v>
      </c>
      <c r="Z1243" s="27">
        <f>IF($B1243="","",IF($V1243="PICK",LEFT($N1243,5),IF($V1243="FIXED",$W1243,IF($V1243="CODE",$H1243,""))))</f>
        <v>0</v>
      </c>
    </row>
    <row r="1244" spans="1:26" ht="21" customHeight="1">
      <c r="A1244" s="27">
        <f>IF($B1244="","",COUNTA($B$13:$B1244))</f>
        <v>0</v>
      </c>
      <c r="B1244" s="28"/>
      <c r="C1244" s="28"/>
      <c r="D1244" s="29"/>
      <c r="E1244" s="29"/>
      <c r="F1244" s="29"/>
      <c r="G1244" s="28"/>
      <c r="H1244" s="28"/>
      <c r="I1244" s="30">
        <f>IF($H1244="","",IFERROR(VLOOKUP($H1244,AcctTbl,2,0),"کد ناشناخته"))</f>
        <v>0</v>
      </c>
      <c r="J1244" s="27">
        <f>IF($H1244="","",IFERROR(VLOOKUP($H1244,AcctTbl,3,0),""))</f>
        <v>0</v>
      </c>
      <c r="K1244" s="29"/>
      <c r="L1244" s="28"/>
      <c r="M1244" s="31"/>
      <c r="N1244" s="29"/>
      <c r="O1244" s="32">
        <f>IF($B1244="",0,IF($U1244="IN",N($M1244),0))</f>
        <v>0</v>
      </c>
      <c r="P1244" s="32">
        <f>IF($B1244="",0,IF(OR($U1244="OUT",$U1244="TRF"),N($M1244),0))</f>
        <v>0</v>
      </c>
      <c r="Q1244" s="32">
        <f>IF($B1244="",0,IF(OR($U1244="OUT",$U1244="TRF"),N($M1244),0))</f>
        <v>0</v>
      </c>
      <c r="R1244" s="32">
        <f>IF($B1244="",0,IF($U1244="IN",N($M1244),0))</f>
        <v>0</v>
      </c>
      <c r="S1244" s="33">
        <f>IF($B1244="","",IF($M1244="","⚠ مبلغ",IF($E1244="","⚠ بانک عامل",IF(AND($U1244="TRF",$F1244=""),"⚠ بانک مقصد",IF(AND($V1244&lt;&gt;"NONE",$V1244&lt;&gt;"",$Z1244=""),"⚠ طرف حساب","✓")))))</f>
        <v>0</v>
      </c>
      <c r="T1244" s="29"/>
      <c r="U1244" s="27">
        <f>IFERROR(VLOOKUP($D1244,BankOpTbl,2,0),"")</f>
        <v>0</v>
      </c>
      <c r="V1244" s="27">
        <f>IFERROR(VLOOKUP($D1244,BankOpTbl,3,0),"")</f>
        <v>0</v>
      </c>
      <c r="W1244" s="27">
        <f>IFERROR(VLOOKUP($D1244,BankOpTbl,4,0),"")</f>
        <v>0</v>
      </c>
      <c r="X1244" s="27">
        <f>IF($E1244="","",IFERROR(VLOOKUP($E1244,BankTbl,4,0),""))</f>
        <v>0</v>
      </c>
      <c r="Y1244" s="27">
        <f>IF($F1244="","",IFERROR(VLOOKUP($F1244,BankTbl,4,0),""))</f>
        <v>0</v>
      </c>
      <c r="Z1244" s="27">
        <f>IF($B1244="","",IF($V1244="PICK",LEFT($N1244,5),IF($V1244="FIXED",$W1244,IF($V1244="CODE",$H1244,""))))</f>
        <v>0</v>
      </c>
    </row>
    <row r="1245" spans="1:26" ht="21" customHeight="1">
      <c r="A1245" s="27">
        <f>IF($B1245="","",COUNTA($B$13:$B1245))</f>
        <v>0</v>
      </c>
      <c r="B1245" s="28"/>
      <c r="C1245" s="28"/>
      <c r="D1245" s="29"/>
      <c r="E1245" s="29"/>
      <c r="F1245" s="29"/>
      <c r="G1245" s="28"/>
      <c r="H1245" s="28"/>
      <c r="I1245" s="30">
        <f>IF($H1245="","",IFERROR(VLOOKUP($H1245,AcctTbl,2,0),"کد ناشناخته"))</f>
        <v>0</v>
      </c>
      <c r="J1245" s="27">
        <f>IF($H1245="","",IFERROR(VLOOKUP($H1245,AcctTbl,3,0),""))</f>
        <v>0</v>
      </c>
      <c r="K1245" s="29"/>
      <c r="L1245" s="28"/>
      <c r="M1245" s="31"/>
      <c r="N1245" s="29"/>
      <c r="O1245" s="32">
        <f>IF($B1245="",0,IF($U1245="IN",N($M1245),0))</f>
        <v>0</v>
      </c>
      <c r="P1245" s="32">
        <f>IF($B1245="",0,IF(OR($U1245="OUT",$U1245="TRF"),N($M1245),0))</f>
        <v>0</v>
      </c>
      <c r="Q1245" s="32">
        <f>IF($B1245="",0,IF(OR($U1245="OUT",$U1245="TRF"),N($M1245),0))</f>
        <v>0</v>
      </c>
      <c r="R1245" s="32">
        <f>IF($B1245="",0,IF($U1245="IN",N($M1245),0))</f>
        <v>0</v>
      </c>
      <c r="S1245" s="33">
        <f>IF($B1245="","",IF($M1245="","⚠ مبلغ",IF($E1245="","⚠ بانک عامل",IF(AND($U1245="TRF",$F1245=""),"⚠ بانک مقصد",IF(AND($V1245&lt;&gt;"NONE",$V1245&lt;&gt;"",$Z1245=""),"⚠ طرف حساب","✓")))))</f>
        <v>0</v>
      </c>
      <c r="T1245" s="29"/>
      <c r="U1245" s="27">
        <f>IFERROR(VLOOKUP($D1245,BankOpTbl,2,0),"")</f>
        <v>0</v>
      </c>
      <c r="V1245" s="27">
        <f>IFERROR(VLOOKUP($D1245,BankOpTbl,3,0),"")</f>
        <v>0</v>
      </c>
      <c r="W1245" s="27">
        <f>IFERROR(VLOOKUP($D1245,BankOpTbl,4,0),"")</f>
        <v>0</v>
      </c>
      <c r="X1245" s="27">
        <f>IF($E1245="","",IFERROR(VLOOKUP($E1245,BankTbl,4,0),""))</f>
        <v>0</v>
      </c>
      <c r="Y1245" s="27">
        <f>IF($F1245="","",IFERROR(VLOOKUP($F1245,BankTbl,4,0),""))</f>
        <v>0</v>
      </c>
      <c r="Z1245" s="27">
        <f>IF($B1245="","",IF($V1245="PICK",LEFT($N1245,5),IF($V1245="FIXED",$W1245,IF($V1245="CODE",$H1245,""))))</f>
        <v>0</v>
      </c>
    </row>
    <row r="1246" spans="1:26" ht="21" customHeight="1">
      <c r="A1246" s="27">
        <f>IF($B1246="","",COUNTA($B$13:$B1246))</f>
        <v>0</v>
      </c>
      <c r="B1246" s="28"/>
      <c r="C1246" s="28"/>
      <c r="D1246" s="29"/>
      <c r="E1246" s="29"/>
      <c r="F1246" s="29"/>
      <c r="G1246" s="28"/>
      <c r="H1246" s="28"/>
      <c r="I1246" s="30">
        <f>IF($H1246="","",IFERROR(VLOOKUP($H1246,AcctTbl,2,0),"کد ناشناخته"))</f>
        <v>0</v>
      </c>
      <c r="J1246" s="27">
        <f>IF($H1246="","",IFERROR(VLOOKUP($H1246,AcctTbl,3,0),""))</f>
        <v>0</v>
      </c>
      <c r="K1246" s="29"/>
      <c r="L1246" s="28"/>
      <c r="M1246" s="31"/>
      <c r="N1246" s="29"/>
      <c r="O1246" s="32">
        <f>IF($B1246="",0,IF($U1246="IN",N($M1246),0))</f>
        <v>0</v>
      </c>
      <c r="P1246" s="32">
        <f>IF($B1246="",0,IF(OR($U1246="OUT",$U1246="TRF"),N($M1246),0))</f>
        <v>0</v>
      </c>
      <c r="Q1246" s="32">
        <f>IF($B1246="",0,IF(OR($U1246="OUT",$U1246="TRF"),N($M1246),0))</f>
        <v>0</v>
      </c>
      <c r="R1246" s="32">
        <f>IF($B1246="",0,IF($U1246="IN",N($M1246),0))</f>
        <v>0</v>
      </c>
      <c r="S1246" s="33">
        <f>IF($B1246="","",IF($M1246="","⚠ مبلغ",IF($E1246="","⚠ بانک عامل",IF(AND($U1246="TRF",$F1246=""),"⚠ بانک مقصد",IF(AND($V1246&lt;&gt;"NONE",$V1246&lt;&gt;"",$Z1246=""),"⚠ طرف حساب","✓")))))</f>
        <v>0</v>
      </c>
      <c r="T1246" s="29"/>
      <c r="U1246" s="27">
        <f>IFERROR(VLOOKUP($D1246,BankOpTbl,2,0),"")</f>
        <v>0</v>
      </c>
      <c r="V1246" s="27">
        <f>IFERROR(VLOOKUP($D1246,BankOpTbl,3,0),"")</f>
        <v>0</v>
      </c>
      <c r="W1246" s="27">
        <f>IFERROR(VLOOKUP($D1246,BankOpTbl,4,0),"")</f>
        <v>0</v>
      </c>
      <c r="X1246" s="27">
        <f>IF($E1246="","",IFERROR(VLOOKUP($E1246,BankTbl,4,0),""))</f>
        <v>0</v>
      </c>
      <c r="Y1246" s="27">
        <f>IF($F1246="","",IFERROR(VLOOKUP($F1246,BankTbl,4,0),""))</f>
        <v>0</v>
      </c>
      <c r="Z1246" s="27">
        <f>IF($B1246="","",IF($V1246="PICK",LEFT($N1246,5),IF($V1246="FIXED",$W1246,IF($V1246="CODE",$H1246,""))))</f>
        <v>0</v>
      </c>
    </row>
    <row r="1247" spans="1:26" ht="21" customHeight="1">
      <c r="A1247" s="27">
        <f>IF($B1247="","",COUNTA($B$13:$B1247))</f>
        <v>0</v>
      </c>
      <c r="B1247" s="28"/>
      <c r="C1247" s="28"/>
      <c r="D1247" s="29"/>
      <c r="E1247" s="29"/>
      <c r="F1247" s="29"/>
      <c r="G1247" s="28"/>
      <c r="H1247" s="28"/>
      <c r="I1247" s="30">
        <f>IF($H1247="","",IFERROR(VLOOKUP($H1247,AcctTbl,2,0),"کد ناشناخته"))</f>
        <v>0</v>
      </c>
      <c r="J1247" s="27">
        <f>IF($H1247="","",IFERROR(VLOOKUP($H1247,AcctTbl,3,0),""))</f>
        <v>0</v>
      </c>
      <c r="K1247" s="29"/>
      <c r="L1247" s="28"/>
      <c r="M1247" s="31"/>
      <c r="N1247" s="29"/>
      <c r="O1247" s="32">
        <f>IF($B1247="",0,IF($U1247="IN",N($M1247),0))</f>
        <v>0</v>
      </c>
      <c r="P1247" s="32">
        <f>IF($B1247="",0,IF(OR($U1247="OUT",$U1247="TRF"),N($M1247),0))</f>
        <v>0</v>
      </c>
      <c r="Q1247" s="32">
        <f>IF($B1247="",0,IF(OR($U1247="OUT",$U1247="TRF"),N($M1247),0))</f>
        <v>0</v>
      </c>
      <c r="R1247" s="32">
        <f>IF($B1247="",0,IF($U1247="IN",N($M1247),0))</f>
        <v>0</v>
      </c>
      <c r="S1247" s="33">
        <f>IF($B1247="","",IF($M1247="","⚠ مبلغ",IF($E1247="","⚠ بانک عامل",IF(AND($U1247="TRF",$F1247=""),"⚠ بانک مقصد",IF(AND($V1247&lt;&gt;"NONE",$V1247&lt;&gt;"",$Z1247=""),"⚠ طرف حساب","✓")))))</f>
        <v>0</v>
      </c>
      <c r="T1247" s="29"/>
      <c r="U1247" s="27">
        <f>IFERROR(VLOOKUP($D1247,BankOpTbl,2,0),"")</f>
        <v>0</v>
      </c>
      <c r="V1247" s="27">
        <f>IFERROR(VLOOKUP($D1247,BankOpTbl,3,0),"")</f>
        <v>0</v>
      </c>
      <c r="W1247" s="27">
        <f>IFERROR(VLOOKUP($D1247,BankOpTbl,4,0),"")</f>
        <v>0</v>
      </c>
      <c r="X1247" s="27">
        <f>IF($E1247="","",IFERROR(VLOOKUP($E1247,BankTbl,4,0),""))</f>
        <v>0</v>
      </c>
      <c r="Y1247" s="27">
        <f>IF($F1247="","",IFERROR(VLOOKUP($F1247,BankTbl,4,0),""))</f>
        <v>0</v>
      </c>
      <c r="Z1247" s="27">
        <f>IF($B1247="","",IF($V1247="PICK",LEFT($N1247,5),IF($V1247="FIXED",$W1247,IF($V1247="CODE",$H1247,""))))</f>
        <v>0</v>
      </c>
    </row>
    <row r="1248" spans="1:26" ht="21" customHeight="1">
      <c r="A1248" s="27">
        <f>IF($B1248="","",COUNTA($B$13:$B1248))</f>
        <v>0</v>
      </c>
      <c r="B1248" s="28"/>
      <c r="C1248" s="28"/>
      <c r="D1248" s="29"/>
      <c r="E1248" s="29"/>
      <c r="F1248" s="29"/>
      <c r="G1248" s="28"/>
      <c r="H1248" s="28"/>
      <c r="I1248" s="30">
        <f>IF($H1248="","",IFERROR(VLOOKUP($H1248,AcctTbl,2,0),"کد ناشناخته"))</f>
        <v>0</v>
      </c>
      <c r="J1248" s="27">
        <f>IF($H1248="","",IFERROR(VLOOKUP($H1248,AcctTbl,3,0),""))</f>
        <v>0</v>
      </c>
      <c r="K1248" s="29"/>
      <c r="L1248" s="28"/>
      <c r="M1248" s="31"/>
      <c r="N1248" s="29"/>
      <c r="O1248" s="32">
        <f>IF($B1248="",0,IF($U1248="IN",N($M1248),0))</f>
        <v>0</v>
      </c>
      <c r="P1248" s="32">
        <f>IF($B1248="",0,IF(OR($U1248="OUT",$U1248="TRF"),N($M1248),0))</f>
        <v>0</v>
      </c>
      <c r="Q1248" s="32">
        <f>IF($B1248="",0,IF(OR($U1248="OUT",$U1248="TRF"),N($M1248),0))</f>
        <v>0</v>
      </c>
      <c r="R1248" s="32">
        <f>IF($B1248="",0,IF($U1248="IN",N($M1248),0))</f>
        <v>0</v>
      </c>
      <c r="S1248" s="33">
        <f>IF($B1248="","",IF($M1248="","⚠ مبلغ",IF($E1248="","⚠ بانک عامل",IF(AND($U1248="TRF",$F1248=""),"⚠ بانک مقصد",IF(AND($V1248&lt;&gt;"NONE",$V1248&lt;&gt;"",$Z1248=""),"⚠ طرف حساب","✓")))))</f>
        <v>0</v>
      </c>
      <c r="T1248" s="29"/>
      <c r="U1248" s="27">
        <f>IFERROR(VLOOKUP($D1248,BankOpTbl,2,0),"")</f>
        <v>0</v>
      </c>
      <c r="V1248" s="27">
        <f>IFERROR(VLOOKUP($D1248,BankOpTbl,3,0),"")</f>
        <v>0</v>
      </c>
      <c r="W1248" s="27">
        <f>IFERROR(VLOOKUP($D1248,BankOpTbl,4,0),"")</f>
        <v>0</v>
      </c>
      <c r="X1248" s="27">
        <f>IF($E1248="","",IFERROR(VLOOKUP($E1248,BankTbl,4,0),""))</f>
        <v>0</v>
      </c>
      <c r="Y1248" s="27">
        <f>IF($F1248="","",IFERROR(VLOOKUP($F1248,BankTbl,4,0),""))</f>
        <v>0</v>
      </c>
      <c r="Z1248" s="27">
        <f>IF($B1248="","",IF($V1248="PICK",LEFT($N1248,5),IF($V1248="FIXED",$W1248,IF($V1248="CODE",$H1248,""))))</f>
        <v>0</v>
      </c>
    </row>
    <row r="1249" spans="1:26" ht="21" customHeight="1">
      <c r="A1249" s="27">
        <f>IF($B1249="","",COUNTA($B$13:$B1249))</f>
        <v>0</v>
      </c>
      <c r="B1249" s="28"/>
      <c r="C1249" s="28"/>
      <c r="D1249" s="29"/>
      <c r="E1249" s="29"/>
      <c r="F1249" s="29"/>
      <c r="G1249" s="28"/>
      <c r="H1249" s="28"/>
      <c r="I1249" s="30">
        <f>IF($H1249="","",IFERROR(VLOOKUP($H1249,AcctTbl,2,0),"کد ناشناخته"))</f>
        <v>0</v>
      </c>
      <c r="J1249" s="27">
        <f>IF($H1249="","",IFERROR(VLOOKUP($H1249,AcctTbl,3,0),""))</f>
        <v>0</v>
      </c>
      <c r="K1249" s="29"/>
      <c r="L1249" s="28"/>
      <c r="M1249" s="31"/>
      <c r="N1249" s="29"/>
      <c r="O1249" s="32">
        <f>IF($B1249="",0,IF($U1249="IN",N($M1249),0))</f>
        <v>0</v>
      </c>
      <c r="P1249" s="32">
        <f>IF($B1249="",0,IF(OR($U1249="OUT",$U1249="TRF"),N($M1249),0))</f>
        <v>0</v>
      </c>
      <c r="Q1249" s="32">
        <f>IF($B1249="",0,IF(OR($U1249="OUT",$U1249="TRF"),N($M1249),0))</f>
        <v>0</v>
      </c>
      <c r="R1249" s="32">
        <f>IF($B1249="",0,IF($U1249="IN",N($M1249),0))</f>
        <v>0</v>
      </c>
      <c r="S1249" s="33">
        <f>IF($B1249="","",IF($M1249="","⚠ مبلغ",IF($E1249="","⚠ بانک عامل",IF(AND($U1249="TRF",$F1249=""),"⚠ بانک مقصد",IF(AND($V1249&lt;&gt;"NONE",$V1249&lt;&gt;"",$Z1249=""),"⚠ طرف حساب","✓")))))</f>
        <v>0</v>
      </c>
      <c r="T1249" s="29"/>
      <c r="U1249" s="27">
        <f>IFERROR(VLOOKUP($D1249,BankOpTbl,2,0),"")</f>
        <v>0</v>
      </c>
      <c r="V1249" s="27">
        <f>IFERROR(VLOOKUP($D1249,BankOpTbl,3,0),"")</f>
        <v>0</v>
      </c>
      <c r="W1249" s="27">
        <f>IFERROR(VLOOKUP($D1249,BankOpTbl,4,0),"")</f>
        <v>0</v>
      </c>
      <c r="X1249" s="27">
        <f>IF($E1249="","",IFERROR(VLOOKUP($E1249,BankTbl,4,0),""))</f>
        <v>0</v>
      </c>
      <c r="Y1249" s="27">
        <f>IF($F1249="","",IFERROR(VLOOKUP($F1249,BankTbl,4,0),""))</f>
        <v>0</v>
      </c>
      <c r="Z1249" s="27">
        <f>IF($B1249="","",IF($V1249="PICK",LEFT($N1249,5),IF($V1249="FIXED",$W1249,IF($V1249="CODE",$H1249,""))))</f>
        <v>0</v>
      </c>
    </row>
    <row r="1250" spans="1:26" ht="21" customHeight="1">
      <c r="A1250" s="27">
        <f>IF($B1250="","",COUNTA($B$13:$B1250))</f>
        <v>0</v>
      </c>
      <c r="B1250" s="28"/>
      <c r="C1250" s="28"/>
      <c r="D1250" s="29"/>
      <c r="E1250" s="29"/>
      <c r="F1250" s="29"/>
      <c r="G1250" s="28"/>
      <c r="H1250" s="28"/>
      <c r="I1250" s="30">
        <f>IF($H1250="","",IFERROR(VLOOKUP($H1250,AcctTbl,2,0),"کد ناشناخته"))</f>
        <v>0</v>
      </c>
      <c r="J1250" s="27">
        <f>IF($H1250="","",IFERROR(VLOOKUP($H1250,AcctTbl,3,0),""))</f>
        <v>0</v>
      </c>
      <c r="K1250" s="29"/>
      <c r="L1250" s="28"/>
      <c r="M1250" s="31"/>
      <c r="N1250" s="29"/>
      <c r="O1250" s="32">
        <f>IF($B1250="",0,IF($U1250="IN",N($M1250),0))</f>
        <v>0</v>
      </c>
      <c r="P1250" s="32">
        <f>IF($B1250="",0,IF(OR($U1250="OUT",$U1250="TRF"),N($M1250),0))</f>
        <v>0</v>
      </c>
      <c r="Q1250" s="32">
        <f>IF($B1250="",0,IF(OR($U1250="OUT",$U1250="TRF"),N($M1250),0))</f>
        <v>0</v>
      </c>
      <c r="R1250" s="32">
        <f>IF($B1250="",0,IF($U1250="IN",N($M1250),0))</f>
        <v>0</v>
      </c>
      <c r="S1250" s="33">
        <f>IF($B1250="","",IF($M1250="","⚠ مبلغ",IF($E1250="","⚠ بانک عامل",IF(AND($U1250="TRF",$F1250=""),"⚠ بانک مقصد",IF(AND($V1250&lt;&gt;"NONE",$V1250&lt;&gt;"",$Z1250=""),"⚠ طرف حساب","✓")))))</f>
        <v>0</v>
      </c>
      <c r="T1250" s="29"/>
      <c r="U1250" s="27">
        <f>IFERROR(VLOOKUP($D1250,BankOpTbl,2,0),"")</f>
        <v>0</v>
      </c>
      <c r="V1250" s="27">
        <f>IFERROR(VLOOKUP($D1250,BankOpTbl,3,0),"")</f>
        <v>0</v>
      </c>
      <c r="W1250" s="27">
        <f>IFERROR(VLOOKUP($D1250,BankOpTbl,4,0),"")</f>
        <v>0</v>
      </c>
      <c r="X1250" s="27">
        <f>IF($E1250="","",IFERROR(VLOOKUP($E1250,BankTbl,4,0),""))</f>
        <v>0</v>
      </c>
      <c r="Y1250" s="27">
        <f>IF($F1250="","",IFERROR(VLOOKUP($F1250,BankTbl,4,0),""))</f>
        <v>0</v>
      </c>
      <c r="Z1250" s="27">
        <f>IF($B1250="","",IF($V1250="PICK",LEFT($N1250,5),IF($V1250="FIXED",$W1250,IF($V1250="CODE",$H1250,""))))</f>
        <v>0</v>
      </c>
    </row>
    <row r="1251" spans="1:26" ht="21" customHeight="1">
      <c r="A1251" s="27">
        <f>IF($B1251="","",COUNTA($B$13:$B1251))</f>
        <v>0</v>
      </c>
      <c r="B1251" s="28"/>
      <c r="C1251" s="28"/>
      <c r="D1251" s="29"/>
      <c r="E1251" s="29"/>
      <c r="F1251" s="29"/>
      <c r="G1251" s="28"/>
      <c r="H1251" s="28"/>
      <c r="I1251" s="30">
        <f>IF($H1251="","",IFERROR(VLOOKUP($H1251,AcctTbl,2,0),"کد ناشناخته"))</f>
        <v>0</v>
      </c>
      <c r="J1251" s="27">
        <f>IF($H1251="","",IFERROR(VLOOKUP($H1251,AcctTbl,3,0),""))</f>
        <v>0</v>
      </c>
      <c r="K1251" s="29"/>
      <c r="L1251" s="28"/>
      <c r="M1251" s="31"/>
      <c r="N1251" s="29"/>
      <c r="O1251" s="32">
        <f>IF($B1251="",0,IF($U1251="IN",N($M1251),0))</f>
        <v>0</v>
      </c>
      <c r="P1251" s="32">
        <f>IF($B1251="",0,IF(OR($U1251="OUT",$U1251="TRF"),N($M1251),0))</f>
        <v>0</v>
      </c>
      <c r="Q1251" s="32">
        <f>IF($B1251="",0,IF(OR($U1251="OUT",$U1251="TRF"),N($M1251),0))</f>
        <v>0</v>
      </c>
      <c r="R1251" s="32">
        <f>IF($B1251="",0,IF($U1251="IN",N($M1251),0))</f>
        <v>0</v>
      </c>
      <c r="S1251" s="33">
        <f>IF($B1251="","",IF($M1251="","⚠ مبلغ",IF($E1251="","⚠ بانک عامل",IF(AND($U1251="TRF",$F1251=""),"⚠ بانک مقصد",IF(AND($V1251&lt;&gt;"NONE",$V1251&lt;&gt;"",$Z1251=""),"⚠ طرف حساب","✓")))))</f>
        <v>0</v>
      </c>
      <c r="T1251" s="29"/>
      <c r="U1251" s="27">
        <f>IFERROR(VLOOKUP($D1251,BankOpTbl,2,0),"")</f>
        <v>0</v>
      </c>
      <c r="V1251" s="27">
        <f>IFERROR(VLOOKUP($D1251,BankOpTbl,3,0),"")</f>
        <v>0</v>
      </c>
      <c r="W1251" s="27">
        <f>IFERROR(VLOOKUP($D1251,BankOpTbl,4,0),"")</f>
        <v>0</v>
      </c>
      <c r="X1251" s="27">
        <f>IF($E1251="","",IFERROR(VLOOKUP($E1251,BankTbl,4,0),""))</f>
        <v>0</v>
      </c>
      <c r="Y1251" s="27">
        <f>IF($F1251="","",IFERROR(VLOOKUP($F1251,BankTbl,4,0),""))</f>
        <v>0</v>
      </c>
      <c r="Z1251" s="27">
        <f>IF($B1251="","",IF($V1251="PICK",LEFT($N1251,5),IF($V1251="FIXED",$W1251,IF($V1251="CODE",$H1251,""))))</f>
        <v>0</v>
      </c>
    </row>
    <row r="1252" spans="1:26" ht="21" customHeight="1">
      <c r="A1252" s="27">
        <f>IF($B1252="","",COUNTA($B$13:$B1252))</f>
        <v>0</v>
      </c>
      <c r="B1252" s="28"/>
      <c r="C1252" s="28"/>
      <c r="D1252" s="29"/>
      <c r="E1252" s="29"/>
      <c r="F1252" s="29"/>
      <c r="G1252" s="28"/>
      <c r="H1252" s="28"/>
      <c r="I1252" s="30">
        <f>IF($H1252="","",IFERROR(VLOOKUP($H1252,AcctTbl,2,0),"کد ناشناخته"))</f>
        <v>0</v>
      </c>
      <c r="J1252" s="27">
        <f>IF($H1252="","",IFERROR(VLOOKUP($H1252,AcctTbl,3,0),""))</f>
        <v>0</v>
      </c>
      <c r="K1252" s="29"/>
      <c r="L1252" s="28"/>
      <c r="M1252" s="31"/>
      <c r="N1252" s="29"/>
      <c r="O1252" s="32">
        <f>IF($B1252="",0,IF($U1252="IN",N($M1252),0))</f>
        <v>0</v>
      </c>
      <c r="P1252" s="32">
        <f>IF($B1252="",0,IF(OR($U1252="OUT",$U1252="TRF"),N($M1252),0))</f>
        <v>0</v>
      </c>
      <c r="Q1252" s="32">
        <f>IF($B1252="",0,IF(OR($U1252="OUT",$U1252="TRF"),N($M1252),0))</f>
        <v>0</v>
      </c>
      <c r="R1252" s="32">
        <f>IF($B1252="",0,IF($U1252="IN",N($M1252),0))</f>
        <v>0</v>
      </c>
      <c r="S1252" s="33">
        <f>IF($B1252="","",IF($M1252="","⚠ مبلغ",IF($E1252="","⚠ بانک عامل",IF(AND($U1252="TRF",$F1252=""),"⚠ بانک مقصد",IF(AND($V1252&lt;&gt;"NONE",$V1252&lt;&gt;"",$Z1252=""),"⚠ طرف حساب","✓")))))</f>
        <v>0</v>
      </c>
      <c r="T1252" s="29"/>
      <c r="U1252" s="27">
        <f>IFERROR(VLOOKUP($D1252,BankOpTbl,2,0),"")</f>
        <v>0</v>
      </c>
      <c r="V1252" s="27">
        <f>IFERROR(VLOOKUP($D1252,BankOpTbl,3,0),"")</f>
        <v>0</v>
      </c>
      <c r="W1252" s="27">
        <f>IFERROR(VLOOKUP($D1252,BankOpTbl,4,0),"")</f>
        <v>0</v>
      </c>
      <c r="X1252" s="27">
        <f>IF($E1252="","",IFERROR(VLOOKUP($E1252,BankTbl,4,0),""))</f>
        <v>0</v>
      </c>
      <c r="Y1252" s="27">
        <f>IF($F1252="","",IFERROR(VLOOKUP($F1252,BankTbl,4,0),""))</f>
        <v>0</v>
      </c>
      <c r="Z1252" s="27">
        <f>IF($B1252="","",IF($V1252="PICK",LEFT($N1252,5),IF($V1252="FIXED",$W1252,IF($V1252="CODE",$H1252,""))))</f>
        <v>0</v>
      </c>
    </row>
    <row r="1253" spans="1:26" ht="21" customHeight="1">
      <c r="A1253" s="27">
        <f>IF($B1253="","",COUNTA($B$13:$B1253))</f>
        <v>0</v>
      </c>
      <c r="B1253" s="28"/>
      <c r="C1253" s="28"/>
      <c r="D1253" s="29"/>
      <c r="E1253" s="29"/>
      <c r="F1253" s="29"/>
      <c r="G1253" s="28"/>
      <c r="H1253" s="28"/>
      <c r="I1253" s="30">
        <f>IF($H1253="","",IFERROR(VLOOKUP($H1253,AcctTbl,2,0),"کد ناشناخته"))</f>
        <v>0</v>
      </c>
      <c r="J1253" s="27">
        <f>IF($H1253="","",IFERROR(VLOOKUP($H1253,AcctTbl,3,0),""))</f>
        <v>0</v>
      </c>
      <c r="K1253" s="29"/>
      <c r="L1253" s="28"/>
      <c r="M1253" s="31"/>
      <c r="N1253" s="29"/>
      <c r="O1253" s="32">
        <f>IF($B1253="",0,IF($U1253="IN",N($M1253),0))</f>
        <v>0</v>
      </c>
      <c r="P1253" s="32">
        <f>IF($B1253="",0,IF(OR($U1253="OUT",$U1253="TRF"),N($M1253),0))</f>
        <v>0</v>
      </c>
      <c r="Q1253" s="32">
        <f>IF($B1253="",0,IF(OR($U1253="OUT",$U1253="TRF"),N($M1253),0))</f>
        <v>0</v>
      </c>
      <c r="R1253" s="32">
        <f>IF($B1253="",0,IF($U1253="IN",N($M1253),0))</f>
        <v>0</v>
      </c>
      <c r="S1253" s="33">
        <f>IF($B1253="","",IF($M1253="","⚠ مبلغ",IF($E1253="","⚠ بانک عامل",IF(AND($U1253="TRF",$F1253=""),"⚠ بانک مقصد",IF(AND($V1253&lt;&gt;"NONE",$V1253&lt;&gt;"",$Z1253=""),"⚠ طرف حساب","✓")))))</f>
        <v>0</v>
      </c>
      <c r="T1253" s="29"/>
      <c r="U1253" s="27">
        <f>IFERROR(VLOOKUP($D1253,BankOpTbl,2,0),"")</f>
        <v>0</v>
      </c>
      <c r="V1253" s="27">
        <f>IFERROR(VLOOKUP($D1253,BankOpTbl,3,0),"")</f>
        <v>0</v>
      </c>
      <c r="W1253" s="27">
        <f>IFERROR(VLOOKUP($D1253,BankOpTbl,4,0),"")</f>
        <v>0</v>
      </c>
      <c r="X1253" s="27">
        <f>IF($E1253="","",IFERROR(VLOOKUP($E1253,BankTbl,4,0),""))</f>
        <v>0</v>
      </c>
      <c r="Y1253" s="27">
        <f>IF($F1253="","",IFERROR(VLOOKUP($F1253,BankTbl,4,0),""))</f>
        <v>0</v>
      </c>
      <c r="Z1253" s="27">
        <f>IF($B1253="","",IF($V1253="PICK",LEFT($N1253,5),IF($V1253="FIXED",$W1253,IF($V1253="CODE",$H1253,""))))</f>
        <v>0</v>
      </c>
    </row>
    <row r="1254" spans="1:26" ht="21" customHeight="1">
      <c r="A1254" s="27">
        <f>IF($B1254="","",COUNTA($B$13:$B1254))</f>
        <v>0</v>
      </c>
      <c r="B1254" s="28"/>
      <c r="C1254" s="28"/>
      <c r="D1254" s="29"/>
      <c r="E1254" s="29"/>
      <c r="F1254" s="29"/>
      <c r="G1254" s="28"/>
      <c r="H1254" s="28"/>
      <c r="I1254" s="30">
        <f>IF($H1254="","",IFERROR(VLOOKUP($H1254,AcctTbl,2,0),"کد ناشناخته"))</f>
        <v>0</v>
      </c>
      <c r="J1254" s="27">
        <f>IF($H1254="","",IFERROR(VLOOKUP($H1254,AcctTbl,3,0),""))</f>
        <v>0</v>
      </c>
      <c r="K1254" s="29"/>
      <c r="L1254" s="28"/>
      <c r="M1254" s="31"/>
      <c r="N1254" s="29"/>
      <c r="O1254" s="32">
        <f>IF($B1254="",0,IF($U1254="IN",N($M1254),0))</f>
        <v>0</v>
      </c>
      <c r="P1254" s="32">
        <f>IF($B1254="",0,IF(OR($U1254="OUT",$U1254="TRF"),N($M1254),0))</f>
        <v>0</v>
      </c>
      <c r="Q1254" s="32">
        <f>IF($B1254="",0,IF(OR($U1254="OUT",$U1254="TRF"),N($M1254),0))</f>
        <v>0</v>
      </c>
      <c r="R1254" s="32">
        <f>IF($B1254="",0,IF($U1254="IN",N($M1254),0))</f>
        <v>0</v>
      </c>
      <c r="S1254" s="33">
        <f>IF($B1254="","",IF($M1254="","⚠ مبلغ",IF($E1254="","⚠ بانک عامل",IF(AND($U1254="TRF",$F1254=""),"⚠ بانک مقصد",IF(AND($V1254&lt;&gt;"NONE",$V1254&lt;&gt;"",$Z1254=""),"⚠ طرف حساب","✓")))))</f>
        <v>0</v>
      </c>
      <c r="T1254" s="29"/>
      <c r="U1254" s="27">
        <f>IFERROR(VLOOKUP($D1254,BankOpTbl,2,0),"")</f>
        <v>0</v>
      </c>
      <c r="V1254" s="27">
        <f>IFERROR(VLOOKUP($D1254,BankOpTbl,3,0),"")</f>
        <v>0</v>
      </c>
      <c r="W1254" s="27">
        <f>IFERROR(VLOOKUP($D1254,BankOpTbl,4,0),"")</f>
        <v>0</v>
      </c>
      <c r="X1254" s="27">
        <f>IF($E1254="","",IFERROR(VLOOKUP($E1254,BankTbl,4,0),""))</f>
        <v>0</v>
      </c>
      <c r="Y1254" s="27">
        <f>IF($F1254="","",IFERROR(VLOOKUP($F1254,BankTbl,4,0),""))</f>
        <v>0</v>
      </c>
      <c r="Z1254" s="27">
        <f>IF($B1254="","",IF($V1254="PICK",LEFT($N1254,5),IF($V1254="FIXED",$W1254,IF($V1254="CODE",$H1254,""))))</f>
        <v>0</v>
      </c>
    </row>
    <row r="1255" spans="1:26" ht="21" customHeight="1">
      <c r="A1255" s="27">
        <f>IF($B1255="","",COUNTA($B$13:$B1255))</f>
        <v>0</v>
      </c>
      <c r="B1255" s="28"/>
      <c r="C1255" s="28"/>
      <c r="D1255" s="29"/>
      <c r="E1255" s="29"/>
      <c r="F1255" s="29"/>
      <c r="G1255" s="28"/>
      <c r="H1255" s="28"/>
      <c r="I1255" s="30">
        <f>IF($H1255="","",IFERROR(VLOOKUP($H1255,AcctTbl,2,0),"کد ناشناخته"))</f>
        <v>0</v>
      </c>
      <c r="J1255" s="27">
        <f>IF($H1255="","",IFERROR(VLOOKUP($H1255,AcctTbl,3,0),""))</f>
        <v>0</v>
      </c>
      <c r="K1255" s="29"/>
      <c r="L1255" s="28"/>
      <c r="M1255" s="31"/>
      <c r="N1255" s="29"/>
      <c r="O1255" s="32">
        <f>IF($B1255="",0,IF($U1255="IN",N($M1255),0))</f>
        <v>0</v>
      </c>
      <c r="P1255" s="32">
        <f>IF($B1255="",0,IF(OR($U1255="OUT",$U1255="TRF"),N($M1255),0))</f>
        <v>0</v>
      </c>
      <c r="Q1255" s="32">
        <f>IF($B1255="",0,IF(OR($U1255="OUT",$U1255="TRF"),N($M1255),0))</f>
        <v>0</v>
      </c>
      <c r="R1255" s="32">
        <f>IF($B1255="",0,IF($U1255="IN",N($M1255),0))</f>
        <v>0</v>
      </c>
      <c r="S1255" s="33">
        <f>IF($B1255="","",IF($M1255="","⚠ مبلغ",IF($E1255="","⚠ بانک عامل",IF(AND($U1255="TRF",$F1255=""),"⚠ بانک مقصد",IF(AND($V1255&lt;&gt;"NONE",$V1255&lt;&gt;"",$Z1255=""),"⚠ طرف حساب","✓")))))</f>
        <v>0</v>
      </c>
      <c r="T1255" s="29"/>
      <c r="U1255" s="27">
        <f>IFERROR(VLOOKUP($D1255,BankOpTbl,2,0),"")</f>
        <v>0</v>
      </c>
      <c r="V1255" s="27">
        <f>IFERROR(VLOOKUP($D1255,BankOpTbl,3,0),"")</f>
        <v>0</v>
      </c>
      <c r="W1255" s="27">
        <f>IFERROR(VLOOKUP($D1255,BankOpTbl,4,0),"")</f>
        <v>0</v>
      </c>
      <c r="X1255" s="27">
        <f>IF($E1255="","",IFERROR(VLOOKUP($E1255,BankTbl,4,0),""))</f>
        <v>0</v>
      </c>
      <c r="Y1255" s="27">
        <f>IF($F1255="","",IFERROR(VLOOKUP($F1255,BankTbl,4,0),""))</f>
        <v>0</v>
      </c>
      <c r="Z1255" s="27">
        <f>IF($B1255="","",IF($V1255="PICK",LEFT($N1255,5),IF($V1255="FIXED",$W1255,IF($V1255="CODE",$H1255,""))))</f>
        <v>0</v>
      </c>
    </row>
    <row r="1256" spans="1:26" ht="21" customHeight="1">
      <c r="A1256" s="27">
        <f>IF($B1256="","",COUNTA($B$13:$B1256))</f>
        <v>0</v>
      </c>
      <c r="B1256" s="28"/>
      <c r="C1256" s="28"/>
      <c r="D1256" s="29"/>
      <c r="E1256" s="29"/>
      <c r="F1256" s="29"/>
      <c r="G1256" s="28"/>
      <c r="H1256" s="28"/>
      <c r="I1256" s="30">
        <f>IF($H1256="","",IFERROR(VLOOKUP($H1256,AcctTbl,2,0),"کد ناشناخته"))</f>
        <v>0</v>
      </c>
      <c r="J1256" s="27">
        <f>IF($H1256="","",IFERROR(VLOOKUP($H1256,AcctTbl,3,0),""))</f>
        <v>0</v>
      </c>
      <c r="K1256" s="29"/>
      <c r="L1256" s="28"/>
      <c r="M1256" s="31"/>
      <c r="N1256" s="29"/>
      <c r="O1256" s="32">
        <f>IF($B1256="",0,IF($U1256="IN",N($M1256),0))</f>
        <v>0</v>
      </c>
      <c r="P1256" s="32">
        <f>IF($B1256="",0,IF(OR($U1256="OUT",$U1256="TRF"),N($M1256),0))</f>
        <v>0</v>
      </c>
      <c r="Q1256" s="32">
        <f>IF($B1256="",0,IF(OR($U1256="OUT",$U1256="TRF"),N($M1256),0))</f>
        <v>0</v>
      </c>
      <c r="R1256" s="32">
        <f>IF($B1256="",0,IF($U1256="IN",N($M1256),0))</f>
        <v>0</v>
      </c>
      <c r="S1256" s="33">
        <f>IF($B1256="","",IF($M1256="","⚠ مبلغ",IF($E1256="","⚠ بانک عامل",IF(AND($U1256="TRF",$F1256=""),"⚠ بانک مقصد",IF(AND($V1256&lt;&gt;"NONE",$V1256&lt;&gt;"",$Z1256=""),"⚠ طرف حساب","✓")))))</f>
        <v>0</v>
      </c>
      <c r="T1256" s="29"/>
      <c r="U1256" s="27">
        <f>IFERROR(VLOOKUP($D1256,BankOpTbl,2,0),"")</f>
        <v>0</v>
      </c>
      <c r="V1256" s="27">
        <f>IFERROR(VLOOKUP($D1256,BankOpTbl,3,0),"")</f>
        <v>0</v>
      </c>
      <c r="W1256" s="27">
        <f>IFERROR(VLOOKUP($D1256,BankOpTbl,4,0),"")</f>
        <v>0</v>
      </c>
      <c r="X1256" s="27">
        <f>IF($E1256="","",IFERROR(VLOOKUP($E1256,BankTbl,4,0),""))</f>
        <v>0</v>
      </c>
      <c r="Y1256" s="27">
        <f>IF($F1256="","",IFERROR(VLOOKUP($F1256,BankTbl,4,0),""))</f>
        <v>0</v>
      </c>
      <c r="Z1256" s="27">
        <f>IF($B1256="","",IF($V1256="PICK",LEFT($N1256,5),IF($V1256="FIXED",$W1256,IF($V1256="CODE",$H1256,""))))</f>
        <v>0</v>
      </c>
    </row>
    <row r="1257" spans="1:26" ht="21" customHeight="1">
      <c r="A1257" s="27">
        <f>IF($B1257="","",COUNTA($B$13:$B1257))</f>
        <v>0</v>
      </c>
      <c r="B1257" s="28"/>
      <c r="C1257" s="28"/>
      <c r="D1257" s="29"/>
      <c r="E1257" s="29"/>
      <c r="F1257" s="29"/>
      <c r="G1257" s="28"/>
      <c r="H1257" s="28"/>
      <c r="I1257" s="30">
        <f>IF($H1257="","",IFERROR(VLOOKUP($H1257,AcctTbl,2,0),"کد ناشناخته"))</f>
        <v>0</v>
      </c>
      <c r="J1257" s="27">
        <f>IF($H1257="","",IFERROR(VLOOKUP($H1257,AcctTbl,3,0),""))</f>
        <v>0</v>
      </c>
      <c r="K1257" s="29"/>
      <c r="L1257" s="28"/>
      <c r="M1257" s="31"/>
      <c r="N1257" s="29"/>
      <c r="O1257" s="32">
        <f>IF($B1257="",0,IF($U1257="IN",N($M1257),0))</f>
        <v>0</v>
      </c>
      <c r="P1257" s="32">
        <f>IF($B1257="",0,IF(OR($U1257="OUT",$U1257="TRF"),N($M1257),0))</f>
        <v>0</v>
      </c>
      <c r="Q1257" s="32">
        <f>IF($B1257="",0,IF(OR($U1257="OUT",$U1257="TRF"),N($M1257),0))</f>
        <v>0</v>
      </c>
      <c r="R1257" s="32">
        <f>IF($B1257="",0,IF($U1257="IN",N($M1257),0))</f>
        <v>0</v>
      </c>
      <c r="S1257" s="33">
        <f>IF($B1257="","",IF($M1257="","⚠ مبلغ",IF($E1257="","⚠ بانک عامل",IF(AND($U1257="TRF",$F1257=""),"⚠ بانک مقصد",IF(AND($V1257&lt;&gt;"NONE",$V1257&lt;&gt;"",$Z1257=""),"⚠ طرف حساب","✓")))))</f>
        <v>0</v>
      </c>
      <c r="T1257" s="29"/>
      <c r="U1257" s="27">
        <f>IFERROR(VLOOKUP($D1257,BankOpTbl,2,0),"")</f>
        <v>0</v>
      </c>
      <c r="V1257" s="27">
        <f>IFERROR(VLOOKUP($D1257,BankOpTbl,3,0),"")</f>
        <v>0</v>
      </c>
      <c r="W1257" s="27">
        <f>IFERROR(VLOOKUP($D1257,BankOpTbl,4,0),"")</f>
        <v>0</v>
      </c>
      <c r="X1257" s="27">
        <f>IF($E1257="","",IFERROR(VLOOKUP($E1257,BankTbl,4,0),""))</f>
        <v>0</v>
      </c>
      <c r="Y1257" s="27">
        <f>IF($F1257="","",IFERROR(VLOOKUP($F1257,BankTbl,4,0),""))</f>
        <v>0</v>
      </c>
      <c r="Z1257" s="27">
        <f>IF($B1257="","",IF($V1257="PICK",LEFT($N1257,5),IF($V1257="FIXED",$W1257,IF($V1257="CODE",$H1257,""))))</f>
        <v>0</v>
      </c>
    </row>
    <row r="1258" spans="1:26" ht="21" customHeight="1">
      <c r="A1258" s="27">
        <f>IF($B1258="","",COUNTA($B$13:$B1258))</f>
        <v>0</v>
      </c>
      <c r="B1258" s="28"/>
      <c r="C1258" s="28"/>
      <c r="D1258" s="29"/>
      <c r="E1258" s="29"/>
      <c r="F1258" s="29"/>
      <c r="G1258" s="28"/>
      <c r="H1258" s="28"/>
      <c r="I1258" s="30">
        <f>IF($H1258="","",IFERROR(VLOOKUP($H1258,AcctTbl,2,0),"کد ناشناخته"))</f>
        <v>0</v>
      </c>
      <c r="J1258" s="27">
        <f>IF($H1258="","",IFERROR(VLOOKUP($H1258,AcctTbl,3,0),""))</f>
        <v>0</v>
      </c>
      <c r="K1258" s="29"/>
      <c r="L1258" s="28"/>
      <c r="M1258" s="31"/>
      <c r="N1258" s="29"/>
      <c r="O1258" s="32">
        <f>IF($B1258="",0,IF($U1258="IN",N($M1258),0))</f>
        <v>0</v>
      </c>
      <c r="P1258" s="32">
        <f>IF($B1258="",0,IF(OR($U1258="OUT",$U1258="TRF"),N($M1258),0))</f>
        <v>0</v>
      </c>
      <c r="Q1258" s="32">
        <f>IF($B1258="",0,IF(OR($U1258="OUT",$U1258="TRF"),N($M1258),0))</f>
        <v>0</v>
      </c>
      <c r="R1258" s="32">
        <f>IF($B1258="",0,IF($U1258="IN",N($M1258),0))</f>
        <v>0</v>
      </c>
      <c r="S1258" s="33">
        <f>IF($B1258="","",IF($M1258="","⚠ مبلغ",IF($E1258="","⚠ بانک عامل",IF(AND($U1258="TRF",$F1258=""),"⚠ بانک مقصد",IF(AND($V1258&lt;&gt;"NONE",$V1258&lt;&gt;"",$Z1258=""),"⚠ طرف حساب","✓")))))</f>
        <v>0</v>
      </c>
      <c r="T1258" s="29"/>
      <c r="U1258" s="27">
        <f>IFERROR(VLOOKUP($D1258,BankOpTbl,2,0),"")</f>
        <v>0</v>
      </c>
      <c r="V1258" s="27">
        <f>IFERROR(VLOOKUP($D1258,BankOpTbl,3,0),"")</f>
        <v>0</v>
      </c>
      <c r="W1258" s="27">
        <f>IFERROR(VLOOKUP($D1258,BankOpTbl,4,0),"")</f>
        <v>0</v>
      </c>
      <c r="X1258" s="27">
        <f>IF($E1258="","",IFERROR(VLOOKUP($E1258,BankTbl,4,0),""))</f>
        <v>0</v>
      </c>
      <c r="Y1258" s="27">
        <f>IF($F1258="","",IFERROR(VLOOKUP($F1258,BankTbl,4,0),""))</f>
        <v>0</v>
      </c>
      <c r="Z1258" s="27">
        <f>IF($B1258="","",IF($V1258="PICK",LEFT($N1258,5),IF($V1258="FIXED",$W1258,IF($V1258="CODE",$H1258,""))))</f>
        <v>0</v>
      </c>
    </row>
    <row r="1259" spans="1:26" ht="21" customHeight="1">
      <c r="A1259" s="27">
        <f>IF($B1259="","",COUNTA($B$13:$B1259))</f>
        <v>0</v>
      </c>
      <c r="B1259" s="28"/>
      <c r="C1259" s="28"/>
      <c r="D1259" s="29"/>
      <c r="E1259" s="29"/>
      <c r="F1259" s="29"/>
      <c r="G1259" s="28"/>
      <c r="H1259" s="28"/>
      <c r="I1259" s="30">
        <f>IF($H1259="","",IFERROR(VLOOKUP($H1259,AcctTbl,2,0),"کد ناشناخته"))</f>
        <v>0</v>
      </c>
      <c r="J1259" s="27">
        <f>IF($H1259="","",IFERROR(VLOOKUP($H1259,AcctTbl,3,0),""))</f>
        <v>0</v>
      </c>
      <c r="K1259" s="29"/>
      <c r="L1259" s="28"/>
      <c r="M1259" s="31"/>
      <c r="N1259" s="29"/>
      <c r="O1259" s="32">
        <f>IF($B1259="",0,IF($U1259="IN",N($M1259),0))</f>
        <v>0</v>
      </c>
      <c r="P1259" s="32">
        <f>IF($B1259="",0,IF(OR($U1259="OUT",$U1259="TRF"),N($M1259),0))</f>
        <v>0</v>
      </c>
      <c r="Q1259" s="32">
        <f>IF($B1259="",0,IF(OR($U1259="OUT",$U1259="TRF"),N($M1259),0))</f>
        <v>0</v>
      </c>
      <c r="R1259" s="32">
        <f>IF($B1259="",0,IF($U1259="IN",N($M1259),0))</f>
        <v>0</v>
      </c>
      <c r="S1259" s="33">
        <f>IF($B1259="","",IF($M1259="","⚠ مبلغ",IF($E1259="","⚠ بانک عامل",IF(AND($U1259="TRF",$F1259=""),"⚠ بانک مقصد",IF(AND($V1259&lt;&gt;"NONE",$V1259&lt;&gt;"",$Z1259=""),"⚠ طرف حساب","✓")))))</f>
        <v>0</v>
      </c>
      <c r="T1259" s="29"/>
      <c r="U1259" s="27">
        <f>IFERROR(VLOOKUP($D1259,BankOpTbl,2,0),"")</f>
        <v>0</v>
      </c>
      <c r="V1259" s="27">
        <f>IFERROR(VLOOKUP($D1259,BankOpTbl,3,0),"")</f>
        <v>0</v>
      </c>
      <c r="W1259" s="27">
        <f>IFERROR(VLOOKUP($D1259,BankOpTbl,4,0),"")</f>
        <v>0</v>
      </c>
      <c r="X1259" s="27">
        <f>IF($E1259="","",IFERROR(VLOOKUP($E1259,BankTbl,4,0),""))</f>
        <v>0</v>
      </c>
      <c r="Y1259" s="27">
        <f>IF($F1259="","",IFERROR(VLOOKUP($F1259,BankTbl,4,0),""))</f>
        <v>0</v>
      </c>
      <c r="Z1259" s="27">
        <f>IF($B1259="","",IF($V1259="PICK",LEFT($N1259,5),IF($V1259="FIXED",$W1259,IF($V1259="CODE",$H1259,""))))</f>
        <v>0</v>
      </c>
    </row>
    <row r="1260" spans="1:26" ht="21" customHeight="1">
      <c r="A1260" s="27">
        <f>IF($B1260="","",COUNTA($B$13:$B1260))</f>
        <v>0</v>
      </c>
      <c r="B1260" s="28"/>
      <c r="C1260" s="28"/>
      <c r="D1260" s="29"/>
      <c r="E1260" s="29"/>
      <c r="F1260" s="29"/>
      <c r="G1260" s="28"/>
      <c r="H1260" s="28"/>
      <c r="I1260" s="30">
        <f>IF($H1260="","",IFERROR(VLOOKUP($H1260,AcctTbl,2,0),"کد ناشناخته"))</f>
        <v>0</v>
      </c>
      <c r="J1260" s="27">
        <f>IF($H1260="","",IFERROR(VLOOKUP($H1260,AcctTbl,3,0),""))</f>
        <v>0</v>
      </c>
      <c r="K1260" s="29"/>
      <c r="L1260" s="28"/>
      <c r="M1260" s="31"/>
      <c r="N1260" s="29"/>
      <c r="O1260" s="32">
        <f>IF($B1260="",0,IF($U1260="IN",N($M1260),0))</f>
        <v>0</v>
      </c>
      <c r="P1260" s="32">
        <f>IF($B1260="",0,IF(OR($U1260="OUT",$U1260="TRF"),N($M1260),0))</f>
        <v>0</v>
      </c>
      <c r="Q1260" s="32">
        <f>IF($B1260="",0,IF(OR($U1260="OUT",$U1260="TRF"),N($M1260),0))</f>
        <v>0</v>
      </c>
      <c r="R1260" s="32">
        <f>IF($B1260="",0,IF($U1260="IN",N($M1260),0))</f>
        <v>0</v>
      </c>
      <c r="S1260" s="33">
        <f>IF($B1260="","",IF($M1260="","⚠ مبلغ",IF($E1260="","⚠ بانک عامل",IF(AND($U1260="TRF",$F1260=""),"⚠ بانک مقصد",IF(AND($V1260&lt;&gt;"NONE",$V1260&lt;&gt;"",$Z1260=""),"⚠ طرف حساب","✓")))))</f>
        <v>0</v>
      </c>
      <c r="T1260" s="29"/>
      <c r="U1260" s="27">
        <f>IFERROR(VLOOKUP($D1260,BankOpTbl,2,0),"")</f>
        <v>0</v>
      </c>
      <c r="V1260" s="27">
        <f>IFERROR(VLOOKUP($D1260,BankOpTbl,3,0),"")</f>
        <v>0</v>
      </c>
      <c r="W1260" s="27">
        <f>IFERROR(VLOOKUP($D1260,BankOpTbl,4,0),"")</f>
        <v>0</v>
      </c>
      <c r="X1260" s="27">
        <f>IF($E1260="","",IFERROR(VLOOKUP($E1260,BankTbl,4,0),""))</f>
        <v>0</v>
      </c>
      <c r="Y1260" s="27">
        <f>IF($F1260="","",IFERROR(VLOOKUP($F1260,BankTbl,4,0),""))</f>
        <v>0</v>
      </c>
      <c r="Z1260" s="27">
        <f>IF($B1260="","",IF($V1260="PICK",LEFT($N1260,5),IF($V1260="FIXED",$W1260,IF($V1260="CODE",$H1260,""))))</f>
        <v>0</v>
      </c>
    </row>
    <row r="1261" spans="1:26" ht="21" customHeight="1">
      <c r="A1261" s="27">
        <f>IF($B1261="","",COUNTA($B$13:$B1261))</f>
        <v>0</v>
      </c>
      <c r="B1261" s="28"/>
      <c r="C1261" s="28"/>
      <c r="D1261" s="29"/>
      <c r="E1261" s="29"/>
      <c r="F1261" s="29"/>
      <c r="G1261" s="28"/>
      <c r="H1261" s="28"/>
      <c r="I1261" s="30">
        <f>IF($H1261="","",IFERROR(VLOOKUP($H1261,AcctTbl,2,0),"کد ناشناخته"))</f>
        <v>0</v>
      </c>
      <c r="J1261" s="27">
        <f>IF($H1261="","",IFERROR(VLOOKUP($H1261,AcctTbl,3,0),""))</f>
        <v>0</v>
      </c>
      <c r="K1261" s="29"/>
      <c r="L1261" s="28"/>
      <c r="M1261" s="31"/>
      <c r="N1261" s="29"/>
      <c r="O1261" s="32">
        <f>IF($B1261="",0,IF($U1261="IN",N($M1261),0))</f>
        <v>0</v>
      </c>
      <c r="P1261" s="32">
        <f>IF($B1261="",0,IF(OR($U1261="OUT",$U1261="TRF"),N($M1261),0))</f>
        <v>0</v>
      </c>
      <c r="Q1261" s="32">
        <f>IF($B1261="",0,IF(OR($U1261="OUT",$U1261="TRF"),N($M1261),0))</f>
        <v>0</v>
      </c>
      <c r="R1261" s="32">
        <f>IF($B1261="",0,IF($U1261="IN",N($M1261),0))</f>
        <v>0</v>
      </c>
      <c r="S1261" s="33">
        <f>IF($B1261="","",IF($M1261="","⚠ مبلغ",IF($E1261="","⚠ بانک عامل",IF(AND($U1261="TRF",$F1261=""),"⚠ بانک مقصد",IF(AND($V1261&lt;&gt;"NONE",$V1261&lt;&gt;"",$Z1261=""),"⚠ طرف حساب","✓")))))</f>
        <v>0</v>
      </c>
      <c r="T1261" s="29"/>
      <c r="U1261" s="27">
        <f>IFERROR(VLOOKUP($D1261,BankOpTbl,2,0),"")</f>
        <v>0</v>
      </c>
      <c r="V1261" s="27">
        <f>IFERROR(VLOOKUP($D1261,BankOpTbl,3,0),"")</f>
        <v>0</v>
      </c>
      <c r="W1261" s="27">
        <f>IFERROR(VLOOKUP($D1261,BankOpTbl,4,0),"")</f>
        <v>0</v>
      </c>
      <c r="X1261" s="27">
        <f>IF($E1261="","",IFERROR(VLOOKUP($E1261,BankTbl,4,0),""))</f>
        <v>0</v>
      </c>
      <c r="Y1261" s="27">
        <f>IF($F1261="","",IFERROR(VLOOKUP($F1261,BankTbl,4,0),""))</f>
        <v>0</v>
      </c>
      <c r="Z1261" s="27">
        <f>IF($B1261="","",IF($V1261="PICK",LEFT($N1261,5),IF($V1261="FIXED",$W1261,IF($V1261="CODE",$H1261,""))))</f>
        <v>0</v>
      </c>
    </row>
    <row r="1262" spans="1:26" ht="21" customHeight="1">
      <c r="A1262" s="27">
        <f>IF($B1262="","",COUNTA($B$13:$B1262))</f>
        <v>0</v>
      </c>
      <c r="B1262" s="28"/>
      <c r="C1262" s="28"/>
      <c r="D1262" s="29"/>
      <c r="E1262" s="29"/>
      <c r="F1262" s="29"/>
      <c r="G1262" s="28"/>
      <c r="H1262" s="28"/>
      <c r="I1262" s="30">
        <f>IF($H1262="","",IFERROR(VLOOKUP($H1262,AcctTbl,2,0),"کد ناشناخته"))</f>
        <v>0</v>
      </c>
      <c r="J1262" s="27">
        <f>IF($H1262="","",IFERROR(VLOOKUP($H1262,AcctTbl,3,0),""))</f>
        <v>0</v>
      </c>
      <c r="K1262" s="29"/>
      <c r="L1262" s="28"/>
      <c r="M1262" s="31"/>
      <c r="N1262" s="29"/>
      <c r="O1262" s="32">
        <f>IF($B1262="",0,IF($U1262="IN",N($M1262),0))</f>
        <v>0</v>
      </c>
      <c r="P1262" s="32">
        <f>IF($B1262="",0,IF(OR($U1262="OUT",$U1262="TRF"),N($M1262),0))</f>
        <v>0</v>
      </c>
      <c r="Q1262" s="32">
        <f>IF($B1262="",0,IF(OR($U1262="OUT",$U1262="TRF"),N($M1262),0))</f>
        <v>0</v>
      </c>
      <c r="R1262" s="32">
        <f>IF($B1262="",0,IF($U1262="IN",N($M1262),0))</f>
        <v>0</v>
      </c>
      <c r="S1262" s="33">
        <f>IF($B1262="","",IF($M1262="","⚠ مبلغ",IF($E1262="","⚠ بانک عامل",IF(AND($U1262="TRF",$F1262=""),"⚠ بانک مقصد",IF(AND($V1262&lt;&gt;"NONE",$V1262&lt;&gt;"",$Z1262=""),"⚠ طرف حساب","✓")))))</f>
        <v>0</v>
      </c>
      <c r="T1262" s="29"/>
      <c r="U1262" s="27">
        <f>IFERROR(VLOOKUP($D1262,BankOpTbl,2,0),"")</f>
        <v>0</v>
      </c>
      <c r="V1262" s="27">
        <f>IFERROR(VLOOKUP($D1262,BankOpTbl,3,0),"")</f>
        <v>0</v>
      </c>
      <c r="W1262" s="27">
        <f>IFERROR(VLOOKUP($D1262,BankOpTbl,4,0),"")</f>
        <v>0</v>
      </c>
      <c r="X1262" s="27">
        <f>IF($E1262="","",IFERROR(VLOOKUP($E1262,BankTbl,4,0),""))</f>
        <v>0</v>
      </c>
      <c r="Y1262" s="27">
        <f>IF($F1262="","",IFERROR(VLOOKUP($F1262,BankTbl,4,0),""))</f>
        <v>0</v>
      </c>
      <c r="Z1262" s="27">
        <f>IF($B1262="","",IF($V1262="PICK",LEFT($N1262,5),IF($V1262="FIXED",$W1262,IF($V1262="CODE",$H1262,""))))</f>
        <v>0</v>
      </c>
    </row>
    <row r="1263" spans="1:26" ht="21" customHeight="1">
      <c r="A1263" s="27">
        <f>IF($B1263="","",COUNTA($B$13:$B1263))</f>
        <v>0</v>
      </c>
      <c r="B1263" s="28"/>
      <c r="C1263" s="28"/>
      <c r="D1263" s="29"/>
      <c r="E1263" s="29"/>
      <c r="F1263" s="29"/>
      <c r="G1263" s="28"/>
      <c r="H1263" s="28"/>
      <c r="I1263" s="30">
        <f>IF($H1263="","",IFERROR(VLOOKUP($H1263,AcctTbl,2,0),"کد ناشناخته"))</f>
        <v>0</v>
      </c>
      <c r="J1263" s="27">
        <f>IF($H1263="","",IFERROR(VLOOKUP($H1263,AcctTbl,3,0),""))</f>
        <v>0</v>
      </c>
      <c r="K1263" s="29"/>
      <c r="L1263" s="28"/>
      <c r="M1263" s="31"/>
      <c r="N1263" s="29"/>
      <c r="O1263" s="32">
        <f>IF($B1263="",0,IF($U1263="IN",N($M1263),0))</f>
        <v>0</v>
      </c>
      <c r="P1263" s="32">
        <f>IF($B1263="",0,IF(OR($U1263="OUT",$U1263="TRF"),N($M1263),0))</f>
        <v>0</v>
      </c>
      <c r="Q1263" s="32">
        <f>IF($B1263="",0,IF(OR($U1263="OUT",$U1263="TRF"),N($M1263),0))</f>
        <v>0</v>
      </c>
      <c r="R1263" s="32">
        <f>IF($B1263="",0,IF($U1263="IN",N($M1263),0))</f>
        <v>0</v>
      </c>
      <c r="S1263" s="33">
        <f>IF($B1263="","",IF($M1263="","⚠ مبلغ",IF($E1263="","⚠ بانک عامل",IF(AND($U1263="TRF",$F1263=""),"⚠ بانک مقصد",IF(AND($V1263&lt;&gt;"NONE",$V1263&lt;&gt;"",$Z1263=""),"⚠ طرف حساب","✓")))))</f>
        <v>0</v>
      </c>
      <c r="T1263" s="29"/>
      <c r="U1263" s="27">
        <f>IFERROR(VLOOKUP($D1263,BankOpTbl,2,0),"")</f>
        <v>0</v>
      </c>
      <c r="V1263" s="27">
        <f>IFERROR(VLOOKUP($D1263,BankOpTbl,3,0),"")</f>
        <v>0</v>
      </c>
      <c r="W1263" s="27">
        <f>IFERROR(VLOOKUP($D1263,BankOpTbl,4,0),"")</f>
        <v>0</v>
      </c>
      <c r="X1263" s="27">
        <f>IF($E1263="","",IFERROR(VLOOKUP($E1263,BankTbl,4,0),""))</f>
        <v>0</v>
      </c>
      <c r="Y1263" s="27">
        <f>IF($F1263="","",IFERROR(VLOOKUP($F1263,BankTbl,4,0),""))</f>
        <v>0</v>
      </c>
      <c r="Z1263" s="27">
        <f>IF($B1263="","",IF($V1263="PICK",LEFT($N1263,5),IF($V1263="FIXED",$W1263,IF($V1263="CODE",$H1263,""))))</f>
        <v>0</v>
      </c>
    </row>
    <row r="1264" spans="1:26" ht="21" customHeight="1">
      <c r="A1264" s="27">
        <f>IF($B1264="","",COUNTA($B$13:$B1264))</f>
        <v>0</v>
      </c>
      <c r="B1264" s="28"/>
      <c r="C1264" s="28"/>
      <c r="D1264" s="29"/>
      <c r="E1264" s="29"/>
      <c r="F1264" s="29"/>
      <c r="G1264" s="28"/>
      <c r="H1264" s="28"/>
      <c r="I1264" s="30">
        <f>IF($H1264="","",IFERROR(VLOOKUP($H1264,AcctTbl,2,0),"کد ناشناخته"))</f>
        <v>0</v>
      </c>
      <c r="J1264" s="27">
        <f>IF($H1264="","",IFERROR(VLOOKUP($H1264,AcctTbl,3,0),""))</f>
        <v>0</v>
      </c>
      <c r="K1264" s="29"/>
      <c r="L1264" s="28"/>
      <c r="M1264" s="31"/>
      <c r="N1264" s="29"/>
      <c r="O1264" s="32">
        <f>IF($B1264="",0,IF($U1264="IN",N($M1264),0))</f>
        <v>0</v>
      </c>
      <c r="P1264" s="32">
        <f>IF($B1264="",0,IF(OR($U1264="OUT",$U1264="TRF"),N($M1264),0))</f>
        <v>0</v>
      </c>
      <c r="Q1264" s="32">
        <f>IF($B1264="",0,IF(OR($U1264="OUT",$U1264="TRF"),N($M1264),0))</f>
        <v>0</v>
      </c>
      <c r="R1264" s="32">
        <f>IF($B1264="",0,IF($U1264="IN",N($M1264),0))</f>
        <v>0</v>
      </c>
      <c r="S1264" s="33">
        <f>IF($B1264="","",IF($M1264="","⚠ مبلغ",IF($E1264="","⚠ بانک عامل",IF(AND($U1264="TRF",$F1264=""),"⚠ بانک مقصد",IF(AND($V1264&lt;&gt;"NONE",$V1264&lt;&gt;"",$Z1264=""),"⚠ طرف حساب","✓")))))</f>
        <v>0</v>
      </c>
      <c r="T1264" s="29"/>
      <c r="U1264" s="27">
        <f>IFERROR(VLOOKUP($D1264,BankOpTbl,2,0),"")</f>
        <v>0</v>
      </c>
      <c r="V1264" s="27">
        <f>IFERROR(VLOOKUP($D1264,BankOpTbl,3,0),"")</f>
        <v>0</v>
      </c>
      <c r="W1264" s="27">
        <f>IFERROR(VLOOKUP($D1264,BankOpTbl,4,0),"")</f>
        <v>0</v>
      </c>
      <c r="X1264" s="27">
        <f>IF($E1264="","",IFERROR(VLOOKUP($E1264,BankTbl,4,0),""))</f>
        <v>0</v>
      </c>
      <c r="Y1264" s="27">
        <f>IF($F1264="","",IFERROR(VLOOKUP($F1264,BankTbl,4,0),""))</f>
        <v>0</v>
      </c>
      <c r="Z1264" s="27">
        <f>IF($B1264="","",IF($V1264="PICK",LEFT($N1264,5),IF($V1264="FIXED",$W1264,IF($V1264="CODE",$H1264,""))))</f>
        <v>0</v>
      </c>
    </row>
    <row r="1265" spans="1:26" ht="21" customHeight="1">
      <c r="A1265" s="27">
        <f>IF($B1265="","",COUNTA($B$13:$B1265))</f>
        <v>0</v>
      </c>
      <c r="B1265" s="28"/>
      <c r="C1265" s="28"/>
      <c r="D1265" s="29"/>
      <c r="E1265" s="29"/>
      <c r="F1265" s="29"/>
      <c r="G1265" s="28"/>
      <c r="H1265" s="28"/>
      <c r="I1265" s="30">
        <f>IF($H1265="","",IFERROR(VLOOKUP($H1265,AcctTbl,2,0),"کد ناشناخته"))</f>
        <v>0</v>
      </c>
      <c r="J1265" s="27">
        <f>IF($H1265="","",IFERROR(VLOOKUP($H1265,AcctTbl,3,0),""))</f>
        <v>0</v>
      </c>
      <c r="K1265" s="29"/>
      <c r="L1265" s="28"/>
      <c r="M1265" s="31"/>
      <c r="N1265" s="29"/>
      <c r="O1265" s="32">
        <f>IF($B1265="",0,IF($U1265="IN",N($M1265),0))</f>
        <v>0</v>
      </c>
      <c r="P1265" s="32">
        <f>IF($B1265="",0,IF(OR($U1265="OUT",$U1265="TRF"),N($M1265),0))</f>
        <v>0</v>
      </c>
      <c r="Q1265" s="32">
        <f>IF($B1265="",0,IF(OR($U1265="OUT",$U1265="TRF"),N($M1265),0))</f>
        <v>0</v>
      </c>
      <c r="R1265" s="32">
        <f>IF($B1265="",0,IF($U1265="IN",N($M1265),0))</f>
        <v>0</v>
      </c>
      <c r="S1265" s="33">
        <f>IF($B1265="","",IF($M1265="","⚠ مبلغ",IF($E1265="","⚠ بانک عامل",IF(AND($U1265="TRF",$F1265=""),"⚠ بانک مقصد",IF(AND($V1265&lt;&gt;"NONE",$V1265&lt;&gt;"",$Z1265=""),"⚠ طرف حساب","✓")))))</f>
        <v>0</v>
      </c>
      <c r="T1265" s="29"/>
      <c r="U1265" s="27">
        <f>IFERROR(VLOOKUP($D1265,BankOpTbl,2,0),"")</f>
        <v>0</v>
      </c>
      <c r="V1265" s="27">
        <f>IFERROR(VLOOKUP($D1265,BankOpTbl,3,0),"")</f>
        <v>0</v>
      </c>
      <c r="W1265" s="27">
        <f>IFERROR(VLOOKUP($D1265,BankOpTbl,4,0),"")</f>
        <v>0</v>
      </c>
      <c r="X1265" s="27">
        <f>IF($E1265="","",IFERROR(VLOOKUP($E1265,BankTbl,4,0),""))</f>
        <v>0</v>
      </c>
      <c r="Y1265" s="27">
        <f>IF($F1265="","",IFERROR(VLOOKUP($F1265,BankTbl,4,0),""))</f>
        <v>0</v>
      </c>
      <c r="Z1265" s="27">
        <f>IF($B1265="","",IF($V1265="PICK",LEFT($N1265,5),IF($V1265="FIXED",$W1265,IF($V1265="CODE",$H1265,""))))</f>
        <v>0</v>
      </c>
    </row>
    <row r="1266" spans="1:26" ht="21" customHeight="1">
      <c r="A1266" s="27">
        <f>IF($B1266="","",COUNTA($B$13:$B1266))</f>
        <v>0</v>
      </c>
      <c r="B1266" s="28"/>
      <c r="C1266" s="28"/>
      <c r="D1266" s="29"/>
      <c r="E1266" s="29"/>
      <c r="F1266" s="29"/>
      <c r="G1266" s="28"/>
      <c r="H1266" s="28"/>
      <c r="I1266" s="30">
        <f>IF($H1266="","",IFERROR(VLOOKUP($H1266,AcctTbl,2,0),"کد ناشناخته"))</f>
        <v>0</v>
      </c>
      <c r="J1266" s="27">
        <f>IF($H1266="","",IFERROR(VLOOKUP($H1266,AcctTbl,3,0),""))</f>
        <v>0</v>
      </c>
      <c r="K1266" s="29"/>
      <c r="L1266" s="28"/>
      <c r="M1266" s="31"/>
      <c r="N1266" s="29"/>
      <c r="O1266" s="32">
        <f>IF($B1266="",0,IF($U1266="IN",N($M1266),0))</f>
        <v>0</v>
      </c>
      <c r="P1266" s="32">
        <f>IF($B1266="",0,IF(OR($U1266="OUT",$U1266="TRF"),N($M1266),0))</f>
        <v>0</v>
      </c>
      <c r="Q1266" s="32">
        <f>IF($B1266="",0,IF(OR($U1266="OUT",$U1266="TRF"),N($M1266),0))</f>
        <v>0</v>
      </c>
      <c r="R1266" s="32">
        <f>IF($B1266="",0,IF($U1266="IN",N($M1266),0))</f>
        <v>0</v>
      </c>
      <c r="S1266" s="33">
        <f>IF($B1266="","",IF($M1266="","⚠ مبلغ",IF($E1266="","⚠ بانک عامل",IF(AND($U1266="TRF",$F1266=""),"⚠ بانک مقصد",IF(AND($V1266&lt;&gt;"NONE",$V1266&lt;&gt;"",$Z1266=""),"⚠ طرف حساب","✓")))))</f>
        <v>0</v>
      </c>
      <c r="T1266" s="29"/>
      <c r="U1266" s="27">
        <f>IFERROR(VLOOKUP($D1266,BankOpTbl,2,0),"")</f>
        <v>0</v>
      </c>
      <c r="V1266" s="27">
        <f>IFERROR(VLOOKUP($D1266,BankOpTbl,3,0),"")</f>
        <v>0</v>
      </c>
      <c r="W1266" s="27">
        <f>IFERROR(VLOOKUP($D1266,BankOpTbl,4,0),"")</f>
        <v>0</v>
      </c>
      <c r="X1266" s="27">
        <f>IF($E1266="","",IFERROR(VLOOKUP($E1266,BankTbl,4,0),""))</f>
        <v>0</v>
      </c>
      <c r="Y1266" s="27">
        <f>IF($F1266="","",IFERROR(VLOOKUP($F1266,BankTbl,4,0),""))</f>
        <v>0</v>
      </c>
      <c r="Z1266" s="27">
        <f>IF($B1266="","",IF($V1266="PICK",LEFT($N1266,5),IF($V1266="FIXED",$W1266,IF($V1266="CODE",$H1266,""))))</f>
        <v>0</v>
      </c>
    </row>
    <row r="1267" spans="1:26" ht="21" customHeight="1">
      <c r="A1267" s="27">
        <f>IF($B1267="","",COUNTA($B$13:$B1267))</f>
        <v>0</v>
      </c>
      <c r="B1267" s="28"/>
      <c r="C1267" s="28"/>
      <c r="D1267" s="29"/>
      <c r="E1267" s="29"/>
      <c r="F1267" s="29"/>
      <c r="G1267" s="28"/>
      <c r="H1267" s="28"/>
      <c r="I1267" s="30">
        <f>IF($H1267="","",IFERROR(VLOOKUP($H1267,AcctTbl,2,0),"کد ناشناخته"))</f>
        <v>0</v>
      </c>
      <c r="J1267" s="27">
        <f>IF($H1267="","",IFERROR(VLOOKUP($H1267,AcctTbl,3,0),""))</f>
        <v>0</v>
      </c>
      <c r="K1267" s="29"/>
      <c r="L1267" s="28"/>
      <c r="M1267" s="31"/>
      <c r="N1267" s="29"/>
      <c r="O1267" s="32">
        <f>IF($B1267="",0,IF($U1267="IN",N($M1267),0))</f>
        <v>0</v>
      </c>
      <c r="P1267" s="32">
        <f>IF($B1267="",0,IF(OR($U1267="OUT",$U1267="TRF"),N($M1267),0))</f>
        <v>0</v>
      </c>
      <c r="Q1267" s="32">
        <f>IF($B1267="",0,IF(OR($U1267="OUT",$U1267="TRF"),N($M1267),0))</f>
        <v>0</v>
      </c>
      <c r="R1267" s="32">
        <f>IF($B1267="",0,IF($U1267="IN",N($M1267),0))</f>
        <v>0</v>
      </c>
      <c r="S1267" s="33">
        <f>IF($B1267="","",IF($M1267="","⚠ مبلغ",IF($E1267="","⚠ بانک عامل",IF(AND($U1267="TRF",$F1267=""),"⚠ بانک مقصد",IF(AND($V1267&lt;&gt;"NONE",$V1267&lt;&gt;"",$Z1267=""),"⚠ طرف حساب","✓")))))</f>
        <v>0</v>
      </c>
      <c r="T1267" s="29"/>
      <c r="U1267" s="27">
        <f>IFERROR(VLOOKUP($D1267,BankOpTbl,2,0),"")</f>
        <v>0</v>
      </c>
      <c r="V1267" s="27">
        <f>IFERROR(VLOOKUP($D1267,BankOpTbl,3,0),"")</f>
        <v>0</v>
      </c>
      <c r="W1267" s="27">
        <f>IFERROR(VLOOKUP($D1267,BankOpTbl,4,0),"")</f>
        <v>0</v>
      </c>
      <c r="X1267" s="27">
        <f>IF($E1267="","",IFERROR(VLOOKUP($E1267,BankTbl,4,0),""))</f>
        <v>0</v>
      </c>
      <c r="Y1267" s="27">
        <f>IF($F1267="","",IFERROR(VLOOKUP($F1267,BankTbl,4,0),""))</f>
        <v>0</v>
      </c>
      <c r="Z1267" s="27">
        <f>IF($B1267="","",IF($V1267="PICK",LEFT($N1267,5),IF($V1267="FIXED",$W1267,IF($V1267="CODE",$H1267,""))))</f>
        <v>0</v>
      </c>
    </row>
    <row r="1268" spans="1:26" ht="21" customHeight="1">
      <c r="A1268" s="27">
        <f>IF($B1268="","",COUNTA($B$13:$B1268))</f>
        <v>0</v>
      </c>
      <c r="B1268" s="28"/>
      <c r="C1268" s="28"/>
      <c r="D1268" s="29"/>
      <c r="E1268" s="29"/>
      <c r="F1268" s="29"/>
      <c r="G1268" s="28"/>
      <c r="H1268" s="28"/>
      <c r="I1268" s="30">
        <f>IF($H1268="","",IFERROR(VLOOKUP($H1268,AcctTbl,2,0),"کد ناشناخته"))</f>
        <v>0</v>
      </c>
      <c r="J1268" s="27">
        <f>IF($H1268="","",IFERROR(VLOOKUP($H1268,AcctTbl,3,0),""))</f>
        <v>0</v>
      </c>
      <c r="K1268" s="29"/>
      <c r="L1268" s="28"/>
      <c r="M1268" s="31"/>
      <c r="N1268" s="29"/>
      <c r="O1268" s="32">
        <f>IF($B1268="",0,IF($U1268="IN",N($M1268),0))</f>
        <v>0</v>
      </c>
      <c r="P1268" s="32">
        <f>IF($B1268="",0,IF(OR($U1268="OUT",$U1268="TRF"),N($M1268),0))</f>
        <v>0</v>
      </c>
      <c r="Q1268" s="32">
        <f>IF($B1268="",0,IF(OR($U1268="OUT",$U1268="TRF"),N($M1268),0))</f>
        <v>0</v>
      </c>
      <c r="R1268" s="32">
        <f>IF($B1268="",0,IF($U1268="IN",N($M1268),0))</f>
        <v>0</v>
      </c>
      <c r="S1268" s="33">
        <f>IF($B1268="","",IF($M1268="","⚠ مبلغ",IF($E1268="","⚠ بانک عامل",IF(AND($U1268="TRF",$F1268=""),"⚠ بانک مقصد",IF(AND($V1268&lt;&gt;"NONE",$V1268&lt;&gt;"",$Z1268=""),"⚠ طرف حساب","✓")))))</f>
        <v>0</v>
      </c>
      <c r="T1268" s="29"/>
      <c r="U1268" s="27">
        <f>IFERROR(VLOOKUP($D1268,BankOpTbl,2,0),"")</f>
        <v>0</v>
      </c>
      <c r="V1268" s="27">
        <f>IFERROR(VLOOKUP($D1268,BankOpTbl,3,0),"")</f>
        <v>0</v>
      </c>
      <c r="W1268" s="27">
        <f>IFERROR(VLOOKUP($D1268,BankOpTbl,4,0),"")</f>
        <v>0</v>
      </c>
      <c r="X1268" s="27">
        <f>IF($E1268="","",IFERROR(VLOOKUP($E1268,BankTbl,4,0),""))</f>
        <v>0</v>
      </c>
      <c r="Y1268" s="27">
        <f>IF($F1268="","",IFERROR(VLOOKUP($F1268,BankTbl,4,0),""))</f>
        <v>0</v>
      </c>
      <c r="Z1268" s="27">
        <f>IF($B1268="","",IF($V1268="PICK",LEFT($N1268,5),IF($V1268="FIXED",$W1268,IF($V1268="CODE",$H1268,""))))</f>
        <v>0</v>
      </c>
    </row>
    <row r="1269" spans="1:26" ht="21" customHeight="1">
      <c r="A1269" s="27">
        <f>IF($B1269="","",COUNTA($B$13:$B1269))</f>
        <v>0</v>
      </c>
      <c r="B1269" s="28"/>
      <c r="C1269" s="28"/>
      <c r="D1269" s="29"/>
      <c r="E1269" s="29"/>
      <c r="F1269" s="29"/>
      <c r="G1269" s="28"/>
      <c r="H1269" s="28"/>
      <c r="I1269" s="30">
        <f>IF($H1269="","",IFERROR(VLOOKUP($H1269,AcctTbl,2,0),"کد ناشناخته"))</f>
        <v>0</v>
      </c>
      <c r="J1269" s="27">
        <f>IF($H1269="","",IFERROR(VLOOKUP($H1269,AcctTbl,3,0),""))</f>
        <v>0</v>
      </c>
      <c r="K1269" s="29"/>
      <c r="L1269" s="28"/>
      <c r="M1269" s="31"/>
      <c r="N1269" s="29"/>
      <c r="O1269" s="32">
        <f>IF($B1269="",0,IF($U1269="IN",N($M1269),0))</f>
        <v>0</v>
      </c>
      <c r="P1269" s="32">
        <f>IF($B1269="",0,IF(OR($U1269="OUT",$U1269="TRF"),N($M1269),0))</f>
        <v>0</v>
      </c>
      <c r="Q1269" s="32">
        <f>IF($B1269="",0,IF(OR($U1269="OUT",$U1269="TRF"),N($M1269),0))</f>
        <v>0</v>
      </c>
      <c r="R1269" s="32">
        <f>IF($B1269="",0,IF($U1269="IN",N($M1269),0))</f>
        <v>0</v>
      </c>
      <c r="S1269" s="33">
        <f>IF($B1269="","",IF($M1269="","⚠ مبلغ",IF($E1269="","⚠ بانک عامل",IF(AND($U1269="TRF",$F1269=""),"⚠ بانک مقصد",IF(AND($V1269&lt;&gt;"NONE",$V1269&lt;&gt;"",$Z1269=""),"⚠ طرف حساب","✓")))))</f>
        <v>0</v>
      </c>
      <c r="T1269" s="29"/>
      <c r="U1269" s="27">
        <f>IFERROR(VLOOKUP($D1269,BankOpTbl,2,0),"")</f>
        <v>0</v>
      </c>
      <c r="V1269" s="27">
        <f>IFERROR(VLOOKUP($D1269,BankOpTbl,3,0),"")</f>
        <v>0</v>
      </c>
      <c r="W1269" s="27">
        <f>IFERROR(VLOOKUP($D1269,BankOpTbl,4,0),"")</f>
        <v>0</v>
      </c>
      <c r="X1269" s="27">
        <f>IF($E1269="","",IFERROR(VLOOKUP($E1269,BankTbl,4,0),""))</f>
        <v>0</v>
      </c>
      <c r="Y1269" s="27">
        <f>IF($F1269="","",IFERROR(VLOOKUP($F1269,BankTbl,4,0),""))</f>
        <v>0</v>
      </c>
      <c r="Z1269" s="27">
        <f>IF($B1269="","",IF($V1269="PICK",LEFT($N1269,5),IF($V1269="FIXED",$W1269,IF($V1269="CODE",$H1269,""))))</f>
        <v>0</v>
      </c>
    </row>
    <row r="1270" spans="1:26" ht="21" customHeight="1">
      <c r="A1270" s="27">
        <f>IF($B1270="","",COUNTA($B$13:$B1270))</f>
        <v>0</v>
      </c>
      <c r="B1270" s="28"/>
      <c r="C1270" s="28"/>
      <c r="D1270" s="29"/>
      <c r="E1270" s="29"/>
      <c r="F1270" s="29"/>
      <c r="G1270" s="28"/>
      <c r="H1270" s="28"/>
      <c r="I1270" s="30">
        <f>IF($H1270="","",IFERROR(VLOOKUP($H1270,AcctTbl,2,0),"کد ناشناخته"))</f>
        <v>0</v>
      </c>
      <c r="J1270" s="27">
        <f>IF($H1270="","",IFERROR(VLOOKUP($H1270,AcctTbl,3,0),""))</f>
        <v>0</v>
      </c>
      <c r="K1270" s="29"/>
      <c r="L1270" s="28"/>
      <c r="M1270" s="31"/>
      <c r="N1270" s="29"/>
      <c r="O1270" s="32">
        <f>IF($B1270="",0,IF($U1270="IN",N($M1270),0))</f>
        <v>0</v>
      </c>
      <c r="P1270" s="32">
        <f>IF($B1270="",0,IF(OR($U1270="OUT",$U1270="TRF"),N($M1270),0))</f>
        <v>0</v>
      </c>
      <c r="Q1270" s="32">
        <f>IF($B1270="",0,IF(OR($U1270="OUT",$U1270="TRF"),N($M1270),0))</f>
        <v>0</v>
      </c>
      <c r="R1270" s="32">
        <f>IF($B1270="",0,IF($U1270="IN",N($M1270),0))</f>
        <v>0</v>
      </c>
      <c r="S1270" s="33">
        <f>IF($B1270="","",IF($M1270="","⚠ مبلغ",IF($E1270="","⚠ بانک عامل",IF(AND($U1270="TRF",$F1270=""),"⚠ بانک مقصد",IF(AND($V1270&lt;&gt;"NONE",$V1270&lt;&gt;"",$Z1270=""),"⚠ طرف حساب","✓")))))</f>
        <v>0</v>
      </c>
      <c r="T1270" s="29"/>
      <c r="U1270" s="27">
        <f>IFERROR(VLOOKUP($D1270,BankOpTbl,2,0),"")</f>
        <v>0</v>
      </c>
      <c r="V1270" s="27">
        <f>IFERROR(VLOOKUP($D1270,BankOpTbl,3,0),"")</f>
        <v>0</v>
      </c>
      <c r="W1270" s="27">
        <f>IFERROR(VLOOKUP($D1270,BankOpTbl,4,0),"")</f>
        <v>0</v>
      </c>
      <c r="X1270" s="27">
        <f>IF($E1270="","",IFERROR(VLOOKUP($E1270,BankTbl,4,0),""))</f>
        <v>0</v>
      </c>
      <c r="Y1270" s="27">
        <f>IF($F1270="","",IFERROR(VLOOKUP($F1270,BankTbl,4,0),""))</f>
        <v>0</v>
      </c>
      <c r="Z1270" s="27">
        <f>IF($B1270="","",IF($V1270="PICK",LEFT($N1270,5),IF($V1270="FIXED",$W1270,IF($V1270="CODE",$H1270,""))))</f>
        <v>0</v>
      </c>
    </row>
    <row r="1271" spans="1:26" ht="21" customHeight="1">
      <c r="A1271" s="27">
        <f>IF($B1271="","",COUNTA($B$13:$B1271))</f>
        <v>0</v>
      </c>
      <c r="B1271" s="28"/>
      <c r="C1271" s="28"/>
      <c r="D1271" s="29"/>
      <c r="E1271" s="29"/>
      <c r="F1271" s="29"/>
      <c r="G1271" s="28"/>
      <c r="H1271" s="28"/>
      <c r="I1271" s="30">
        <f>IF($H1271="","",IFERROR(VLOOKUP($H1271,AcctTbl,2,0),"کد ناشناخته"))</f>
        <v>0</v>
      </c>
      <c r="J1271" s="27">
        <f>IF($H1271="","",IFERROR(VLOOKUP($H1271,AcctTbl,3,0),""))</f>
        <v>0</v>
      </c>
      <c r="K1271" s="29"/>
      <c r="L1271" s="28"/>
      <c r="M1271" s="31"/>
      <c r="N1271" s="29"/>
      <c r="O1271" s="32">
        <f>IF($B1271="",0,IF($U1271="IN",N($M1271),0))</f>
        <v>0</v>
      </c>
      <c r="P1271" s="32">
        <f>IF($B1271="",0,IF(OR($U1271="OUT",$U1271="TRF"),N($M1271),0))</f>
        <v>0</v>
      </c>
      <c r="Q1271" s="32">
        <f>IF($B1271="",0,IF(OR($U1271="OUT",$U1271="TRF"),N($M1271),0))</f>
        <v>0</v>
      </c>
      <c r="R1271" s="32">
        <f>IF($B1271="",0,IF($U1271="IN",N($M1271),0))</f>
        <v>0</v>
      </c>
      <c r="S1271" s="33">
        <f>IF($B1271="","",IF($M1271="","⚠ مبلغ",IF($E1271="","⚠ بانک عامل",IF(AND($U1271="TRF",$F1271=""),"⚠ بانک مقصد",IF(AND($V1271&lt;&gt;"NONE",$V1271&lt;&gt;"",$Z1271=""),"⚠ طرف حساب","✓")))))</f>
        <v>0</v>
      </c>
      <c r="T1271" s="29"/>
      <c r="U1271" s="27">
        <f>IFERROR(VLOOKUP($D1271,BankOpTbl,2,0),"")</f>
        <v>0</v>
      </c>
      <c r="V1271" s="27">
        <f>IFERROR(VLOOKUP($D1271,BankOpTbl,3,0),"")</f>
        <v>0</v>
      </c>
      <c r="W1271" s="27">
        <f>IFERROR(VLOOKUP($D1271,BankOpTbl,4,0),"")</f>
        <v>0</v>
      </c>
      <c r="X1271" s="27">
        <f>IF($E1271="","",IFERROR(VLOOKUP($E1271,BankTbl,4,0),""))</f>
        <v>0</v>
      </c>
      <c r="Y1271" s="27">
        <f>IF($F1271="","",IFERROR(VLOOKUP($F1271,BankTbl,4,0),""))</f>
        <v>0</v>
      </c>
      <c r="Z1271" s="27">
        <f>IF($B1271="","",IF($V1271="PICK",LEFT($N1271,5),IF($V1271="FIXED",$W1271,IF($V1271="CODE",$H1271,""))))</f>
        <v>0</v>
      </c>
    </row>
    <row r="1272" spans="1:26" ht="21" customHeight="1">
      <c r="A1272" s="27">
        <f>IF($B1272="","",COUNTA($B$13:$B1272))</f>
        <v>0</v>
      </c>
      <c r="B1272" s="28"/>
      <c r="C1272" s="28"/>
      <c r="D1272" s="29"/>
      <c r="E1272" s="29"/>
      <c r="F1272" s="29"/>
      <c r="G1272" s="28"/>
      <c r="H1272" s="28"/>
      <c r="I1272" s="30">
        <f>IF($H1272="","",IFERROR(VLOOKUP($H1272,AcctTbl,2,0),"کد ناشناخته"))</f>
        <v>0</v>
      </c>
      <c r="J1272" s="27">
        <f>IF($H1272="","",IFERROR(VLOOKUP($H1272,AcctTbl,3,0),""))</f>
        <v>0</v>
      </c>
      <c r="K1272" s="29"/>
      <c r="L1272" s="28"/>
      <c r="M1272" s="31"/>
      <c r="N1272" s="29"/>
      <c r="O1272" s="32">
        <f>IF($B1272="",0,IF($U1272="IN",N($M1272),0))</f>
        <v>0</v>
      </c>
      <c r="P1272" s="32">
        <f>IF($B1272="",0,IF(OR($U1272="OUT",$U1272="TRF"),N($M1272),0))</f>
        <v>0</v>
      </c>
      <c r="Q1272" s="32">
        <f>IF($B1272="",0,IF(OR($U1272="OUT",$U1272="TRF"),N($M1272),0))</f>
        <v>0</v>
      </c>
      <c r="R1272" s="32">
        <f>IF($B1272="",0,IF($U1272="IN",N($M1272),0))</f>
        <v>0</v>
      </c>
      <c r="S1272" s="33">
        <f>IF($B1272="","",IF($M1272="","⚠ مبلغ",IF($E1272="","⚠ بانک عامل",IF(AND($U1272="TRF",$F1272=""),"⚠ بانک مقصد",IF(AND($V1272&lt;&gt;"NONE",$V1272&lt;&gt;"",$Z1272=""),"⚠ طرف حساب","✓")))))</f>
        <v>0</v>
      </c>
      <c r="T1272" s="29"/>
      <c r="U1272" s="27">
        <f>IFERROR(VLOOKUP($D1272,BankOpTbl,2,0),"")</f>
        <v>0</v>
      </c>
      <c r="V1272" s="27">
        <f>IFERROR(VLOOKUP($D1272,BankOpTbl,3,0),"")</f>
        <v>0</v>
      </c>
      <c r="W1272" s="27">
        <f>IFERROR(VLOOKUP($D1272,BankOpTbl,4,0),"")</f>
        <v>0</v>
      </c>
      <c r="X1272" s="27">
        <f>IF($E1272="","",IFERROR(VLOOKUP($E1272,BankTbl,4,0),""))</f>
        <v>0</v>
      </c>
      <c r="Y1272" s="27">
        <f>IF($F1272="","",IFERROR(VLOOKUP($F1272,BankTbl,4,0),""))</f>
        <v>0</v>
      </c>
      <c r="Z1272" s="27">
        <f>IF($B1272="","",IF($V1272="PICK",LEFT($N1272,5),IF($V1272="FIXED",$W1272,IF($V1272="CODE",$H1272,""))))</f>
        <v>0</v>
      </c>
    </row>
    <row r="1273" spans="1:26" ht="21" customHeight="1">
      <c r="A1273" s="27">
        <f>IF($B1273="","",COUNTA($B$13:$B1273))</f>
        <v>0</v>
      </c>
      <c r="B1273" s="28"/>
      <c r="C1273" s="28"/>
      <c r="D1273" s="29"/>
      <c r="E1273" s="29"/>
      <c r="F1273" s="29"/>
      <c r="G1273" s="28"/>
      <c r="H1273" s="28"/>
      <c r="I1273" s="30">
        <f>IF($H1273="","",IFERROR(VLOOKUP($H1273,AcctTbl,2,0),"کد ناشناخته"))</f>
        <v>0</v>
      </c>
      <c r="J1273" s="27">
        <f>IF($H1273="","",IFERROR(VLOOKUP($H1273,AcctTbl,3,0),""))</f>
        <v>0</v>
      </c>
      <c r="K1273" s="29"/>
      <c r="L1273" s="28"/>
      <c r="M1273" s="31"/>
      <c r="N1273" s="29"/>
      <c r="O1273" s="32">
        <f>IF($B1273="",0,IF($U1273="IN",N($M1273),0))</f>
        <v>0</v>
      </c>
      <c r="P1273" s="32">
        <f>IF($B1273="",0,IF(OR($U1273="OUT",$U1273="TRF"),N($M1273),0))</f>
        <v>0</v>
      </c>
      <c r="Q1273" s="32">
        <f>IF($B1273="",0,IF(OR($U1273="OUT",$U1273="TRF"),N($M1273),0))</f>
        <v>0</v>
      </c>
      <c r="R1273" s="32">
        <f>IF($B1273="",0,IF($U1273="IN",N($M1273),0))</f>
        <v>0</v>
      </c>
      <c r="S1273" s="33">
        <f>IF($B1273="","",IF($M1273="","⚠ مبلغ",IF($E1273="","⚠ بانک عامل",IF(AND($U1273="TRF",$F1273=""),"⚠ بانک مقصد",IF(AND($V1273&lt;&gt;"NONE",$V1273&lt;&gt;"",$Z1273=""),"⚠ طرف حساب","✓")))))</f>
        <v>0</v>
      </c>
      <c r="T1273" s="29"/>
      <c r="U1273" s="27">
        <f>IFERROR(VLOOKUP($D1273,BankOpTbl,2,0),"")</f>
        <v>0</v>
      </c>
      <c r="V1273" s="27">
        <f>IFERROR(VLOOKUP($D1273,BankOpTbl,3,0),"")</f>
        <v>0</v>
      </c>
      <c r="W1273" s="27">
        <f>IFERROR(VLOOKUP($D1273,BankOpTbl,4,0),"")</f>
        <v>0</v>
      </c>
      <c r="X1273" s="27">
        <f>IF($E1273="","",IFERROR(VLOOKUP($E1273,BankTbl,4,0),""))</f>
        <v>0</v>
      </c>
      <c r="Y1273" s="27">
        <f>IF($F1273="","",IFERROR(VLOOKUP($F1273,BankTbl,4,0),""))</f>
        <v>0</v>
      </c>
      <c r="Z1273" s="27">
        <f>IF($B1273="","",IF($V1273="PICK",LEFT($N1273,5),IF($V1273="FIXED",$W1273,IF($V1273="CODE",$H1273,""))))</f>
        <v>0</v>
      </c>
    </row>
    <row r="1274" spans="1:26" ht="21" customHeight="1">
      <c r="A1274" s="27">
        <f>IF($B1274="","",COUNTA($B$13:$B1274))</f>
        <v>0</v>
      </c>
      <c r="B1274" s="28"/>
      <c r="C1274" s="28"/>
      <c r="D1274" s="29"/>
      <c r="E1274" s="29"/>
      <c r="F1274" s="29"/>
      <c r="G1274" s="28"/>
      <c r="H1274" s="28"/>
      <c r="I1274" s="30">
        <f>IF($H1274="","",IFERROR(VLOOKUP($H1274,AcctTbl,2,0),"کد ناشناخته"))</f>
        <v>0</v>
      </c>
      <c r="J1274" s="27">
        <f>IF($H1274="","",IFERROR(VLOOKUP($H1274,AcctTbl,3,0),""))</f>
        <v>0</v>
      </c>
      <c r="K1274" s="29"/>
      <c r="L1274" s="28"/>
      <c r="M1274" s="31"/>
      <c r="N1274" s="29"/>
      <c r="O1274" s="32">
        <f>IF($B1274="",0,IF($U1274="IN",N($M1274),0))</f>
        <v>0</v>
      </c>
      <c r="P1274" s="32">
        <f>IF($B1274="",0,IF(OR($U1274="OUT",$U1274="TRF"),N($M1274),0))</f>
        <v>0</v>
      </c>
      <c r="Q1274" s="32">
        <f>IF($B1274="",0,IF(OR($U1274="OUT",$U1274="TRF"),N($M1274),0))</f>
        <v>0</v>
      </c>
      <c r="R1274" s="32">
        <f>IF($B1274="",0,IF($U1274="IN",N($M1274),0))</f>
        <v>0</v>
      </c>
      <c r="S1274" s="33">
        <f>IF($B1274="","",IF($M1274="","⚠ مبلغ",IF($E1274="","⚠ بانک عامل",IF(AND($U1274="TRF",$F1274=""),"⚠ بانک مقصد",IF(AND($V1274&lt;&gt;"NONE",$V1274&lt;&gt;"",$Z1274=""),"⚠ طرف حساب","✓")))))</f>
        <v>0</v>
      </c>
      <c r="T1274" s="29"/>
      <c r="U1274" s="27">
        <f>IFERROR(VLOOKUP($D1274,BankOpTbl,2,0),"")</f>
        <v>0</v>
      </c>
      <c r="V1274" s="27">
        <f>IFERROR(VLOOKUP($D1274,BankOpTbl,3,0),"")</f>
        <v>0</v>
      </c>
      <c r="W1274" s="27">
        <f>IFERROR(VLOOKUP($D1274,BankOpTbl,4,0),"")</f>
        <v>0</v>
      </c>
      <c r="X1274" s="27">
        <f>IF($E1274="","",IFERROR(VLOOKUP($E1274,BankTbl,4,0),""))</f>
        <v>0</v>
      </c>
      <c r="Y1274" s="27">
        <f>IF($F1274="","",IFERROR(VLOOKUP($F1274,BankTbl,4,0),""))</f>
        <v>0</v>
      </c>
      <c r="Z1274" s="27">
        <f>IF($B1274="","",IF($V1274="PICK",LEFT($N1274,5),IF($V1274="FIXED",$W1274,IF($V1274="CODE",$H1274,""))))</f>
        <v>0</v>
      </c>
    </row>
    <row r="1275" spans="1:26" ht="21" customHeight="1">
      <c r="A1275" s="27">
        <f>IF($B1275="","",COUNTA($B$13:$B1275))</f>
        <v>0</v>
      </c>
      <c r="B1275" s="28"/>
      <c r="C1275" s="28"/>
      <c r="D1275" s="29"/>
      <c r="E1275" s="29"/>
      <c r="F1275" s="29"/>
      <c r="G1275" s="28"/>
      <c r="H1275" s="28"/>
      <c r="I1275" s="30">
        <f>IF($H1275="","",IFERROR(VLOOKUP($H1275,AcctTbl,2,0),"کد ناشناخته"))</f>
        <v>0</v>
      </c>
      <c r="J1275" s="27">
        <f>IF($H1275="","",IFERROR(VLOOKUP($H1275,AcctTbl,3,0),""))</f>
        <v>0</v>
      </c>
      <c r="K1275" s="29"/>
      <c r="L1275" s="28"/>
      <c r="M1275" s="31"/>
      <c r="N1275" s="29"/>
      <c r="O1275" s="32">
        <f>IF($B1275="",0,IF($U1275="IN",N($M1275),0))</f>
        <v>0</v>
      </c>
      <c r="P1275" s="32">
        <f>IF($B1275="",0,IF(OR($U1275="OUT",$U1275="TRF"),N($M1275),0))</f>
        <v>0</v>
      </c>
      <c r="Q1275" s="32">
        <f>IF($B1275="",0,IF(OR($U1275="OUT",$U1275="TRF"),N($M1275),0))</f>
        <v>0</v>
      </c>
      <c r="R1275" s="32">
        <f>IF($B1275="",0,IF($U1275="IN",N($M1275),0))</f>
        <v>0</v>
      </c>
      <c r="S1275" s="33">
        <f>IF($B1275="","",IF($M1275="","⚠ مبلغ",IF($E1275="","⚠ بانک عامل",IF(AND($U1275="TRF",$F1275=""),"⚠ بانک مقصد",IF(AND($V1275&lt;&gt;"NONE",$V1275&lt;&gt;"",$Z1275=""),"⚠ طرف حساب","✓")))))</f>
        <v>0</v>
      </c>
      <c r="T1275" s="29"/>
      <c r="U1275" s="27">
        <f>IFERROR(VLOOKUP($D1275,BankOpTbl,2,0),"")</f>
        <v>0</v>
      </c>
      <c r="V1275" s="27">
        <f>IFERROR(VLOOKUP($D1275,BankOpTbl,3,0),"")</f>
        <v>0</v>
      </c>
      <c r="W1275" s="27">
        <f>IFERROR(VLOOKUP($D1275,BankOpTbl,4,0),"")</f>
        <v>0</v>
      </c>
      <c r="X1275" s="27">
        <f>IF($E1275="","",IFERROR(VLOOKUP($E1275,BankTbl,4,0),""))</f>
        <v>0</v>
      </c>
      <c r="Y1275" s="27">
        <f>IF($F1275="","",IFERROR(VLOOKUP($F1275,BankTbl,4,0),""))</f>
        <v>0</v>
      </c>
      <c r="Z1275" s="27">
        <f>IF($B1275="","",IF($V1275="PICK",LEFT($N1275,5),IF($V1275="FIXED",$W1275,IF($V1275="CODE",$H1275,""))))</f>
        <v>0</v>
      </c>
    </row>
    <row r="1276" spans="1:26" ht="21" customHeight="1">
      <c r="A1276" s="27">
        <f>IF($B1276="","",COUNTA($B$13:$B1276))</f>
        <v>0</v>
      </c>
      <c r="B1276" s="28"/>
      <c r="C1276" s="28"/>
      <c r="D1276" s="29"/>
      <c r="E1276" s="29"/>
      <c r="F1276" s="29"/>
      <c r="G1276" s="28"/>
      <c r="H1276" s="28"/>
      <c r="I1276" s="30">
        <f>IF($H1276="","",IFERROR(VLOOKUP($H1276,AcctTbl,2,0),"کد ناشناخته"))</f>
        <v>0</v>
      </c>
      <c r="J1276" s="27">
        <f>IF($H1276="","",IFERROR(VLOOKUP($H1276,AcctTbl,3,0),""))</f>
        <v>0</v>
      </c>
      <c r="K1276" s="29"/>
      <c r="L1276" s="28"/>
      <c r="M1276" s="31"/>
      <c r="N1276" s="29"/>
      <c r="O1276" s="32">
        <f>IF($B1276="",0,IF($U1276="IN",N($M1276),0))</f>
        <v>0</v>
      </c>
      <c r="P1276" s="32">
        <f>IF($B1276="",0,IF(OR($U1276="OUT",$U1276="TRF"),N($M1276),0))</f>
        <v>0</v>
      </c>
      <c r="Q1276" s="32">
        <f>IF($B1276="",0,IF(OR($U1276="OUT",$U1276="TRF"),N($M1276),0))</f>
        <v>0</v>
      </c>
      <c r="R1276" s="32">
        <f>IF($B1276="",0,IF($U1276="IN",N($M1276),0))</f>
        <v>0</v>
      </c>
      <c r="S1276" s="33">
        <f>IF($B1276="","",IF($M1276="","⚠ مبلغ",IF($E1276="","⚠ بانک عامل",IF(AND($U1276="TRF",$F1276=""),"⚠ بانک مقصد",IF(AND($V1276&lt;&gt;"NONE",$V1276&lt;&gt;"",$Z1276=""),"⚠ طرف حساب","✓")))))</f>
        <v>0</v>
      </c>
      <c r="T1276" s="29"/>
      <c r="U1276" s="27">
        <f>IFERROR(VLOOKUP($D1276,BankOpTbl,2,0),"")</f>
        <v>0</v>
      </c>
      <c r="V1276" s="27">
        <f>IFERROR(VLOOKUP($D1276,BankOpTbl,3,0),"")</f>
        <v>0</v>
      </c>
      <c r="W1276" s="27">
        <f>IFERROR(VLOOKUP($D1276,BankOpTbl,4,0),"")</f>
        <v>0</v>
      </c>
      <c r="X1276" s="27">
        <f>IF($E1276="","",IFERROR(VLOOKUP($E1276,BankTbl,4,0),""))</f>
        <v>0</v>
      </c>
      <c r="Y1276" s="27">
        <f>IF($F1276="","",IFERROR(VLOOKUP($F1276,BankTbl,4,0),""))</f>
        <v>0</v>
      </c>
      <c r="Z1276" s="27">
        <f>IF($B1276="","",IF($V1276="PICK",LEFT($N1276,5),IF($V1276="FIXED",$W1276,IF($V1276="CODE",$H1276,""))))</f>
        <v>0</v>
      </c>
    </row>
    <row r="1277" spans="1:26" ht="21" customHeight="1">
      <c r="A1277" s="27">
        <f>IF($B1277="","",COUNTA($B$13:$B1277))</f>
        <v>0</v>
      </c>
      <c r="B1277" s="28"/>
      <c r="C1277" s="28"/>
      <c r="D1277" s="29"/>
      <c r="E1277" s="29"/>
      <c r="F1277" s="29"/>
      <c r="G1277" s="28"/>
      <c r="H1277" s="28"/>
      <c r="I1277" s="30">
        <f>IF($H1277="","",IFERROR(VLOOKUP($H1277,AcctTbl,2,0),"کد ناشناخته"))</f>
        <v>0</v>
      </c>
      <c r="J1277" s="27">
        <f>IF($H1277="","",IFERROR(VLOOKUP($H1277,AcctTbl,3,0),""))</f>
        <v>0</v>
      </c>
      <c r="K1277" s="29"/>
      <c r="L1277" s="28"/>
      <c r="M1277" s="31"/>
      <c r="N1277" s="29"/>
      <c r="O1277" s="32">
        <f>IF($B1277="",0,IF($U1277="IN",N($M1277),0))</f>
        <v>0</v>
      </c>
      <c r="P1277" s="32">
        <f>IF($B1277="",0,IF(OR($U1277="OUT",$U1277="TRF"),N($M1277),0))</f>
        <v>0</v>
      </c>
      <c r="Q1277" s="32">
        <f>IF($B1277="",0,IF(OR($U1277="OUT",$U1277="TRF"),N($M1277),0))</f>
        <v>0</v>
      </c>
      <c r="R1277" s="32">
        <f>IF($B1277="",0,IF($U1277="IN",N($M1277),0))</f>
        <v>0</v>
      </c>
      <c r="S1277" s="33">
        <f>IF($B1277="","",IF($M1277="","⚠ مبلغ",IF($E1277="","⚠ بانک عامل",IF(AND($U1277="TRF",$F1277=""),"⚠ بانک مقصد",IF(AND($V1277&lt;&gt;"NONE",$V1277&lt;&gt;"",$Z1277=""),"⚠ طرف حساب","✓")))))</f>
        <v>0</v>
      </c>
      <c r="T1277" s="29"/>
      <c r="U1277" s="27">
        <f>IFERROR(VLOOKUP($D1277,BankOpTbl,2,0),"")</f>
        <v>0</v>
      </c>
      <c r="V1277" s="27">
        <f>IFERROR(VLOOKUP($D1277,BankOpTbl,3,0),"")</f>
        <v>0</v>
      </c>
      <c r="W1277" s="27">
        <f>IFERROR(VLOOKUP($D1277,BankOpTbl,4,0),"")</f>
        <v>0</v>
      </c>
      <c r="X1277" s="27">
        <f>IF($E1277="","",IFERROR(VLOOKUP($E1277,BankTbl,4,0),""))</f>
        <v>0</v>
      </c>
      <c r="Y1277" s="27">
        <f>IF($F1277="","",IFERROR(VLOOKUP($F1277,BankTbl,4,0),""))</f>
        <v>0</v>
      </c>
      <c r="Z1277" s="27">
        <f>IF($B1277="","",IF($V1277="PICK",LEFT($N1277,5),IF($V1277="FIXED",$W1277,IF($V1277="CODE",$H1277,""))))</f>
        <v>0</v>
      </c>
    </row>
    <row r="1278" spans="1:26" ht="21" customHeight="1">
      <c r="A1278" s="27">
        <f>IF($B1278="","",COUNTA($B$13:$B1278))</f>
        <v>0</v>
      </c>
      <c r="B1278" s="28"/>
      <c r="C1278" s="28"/>
      <c r="D1278" s="29"/>
      <c r="E1278" s="29"/>
      <c r="F1278" s="29"/>
      <c r="G1278" s="28"/>
      <c r="H1278" s="28"/>
      <c r="I1278" s="30">
        <f>IF($H1278="","",IFERROR(VLOOKUP($H1278,AcctTbl,2,0),"کد ناشناخته"))</f>
        <v>0</v>
      </c>
      <c r="J1278" s="27">
        <f>IF($H1278="","",IFERROR(VLOOKUP($H1278,AcctTbl,3,0),""))</f>
        <v>0</v>
      </c>
      <c r="K1278" s="29"/>
      <c r="L1278" s="28"/>
      <c r="M1278" s="31"/>
      <c r="N1278" s="29"/>
      <c r="O1278" s="32">
        <f>IF($B1278="",0,IF($U1278="IN",N($M1278),0))</f>
        <v>0</v>
      </c>
      <c r="P1278" s="32">
        <f>IF($B1278="",0,IF(OR($U1278="OUT",$U1278="TRF"),N($M1278),0))</f>
        <v>0</v>
      </c>
      <c r="Q1278" s="32">
        <f>IF($B1278="",0,IF(OR($U1278="OUT",$U1278="TRF"),N($M1278),0))</f>
        <v>0</v>
      </c>
      <c r="R1278" s="32">
        <f>IF($B1278="",0,IF($U1278="IN",N($M1278),0))</f>
        <v>0</v>
      </c>
      <c r="S1278" s="33">
        <f>IF($B1278="","",IF($M1278="","⚠ مبلغ",IF($E1278="","⚠ بانک عامل",IF(AND($U1278="TRF",$F1278=""),"⚠ بانک مقصد",IF(AND($V1278&lt;&gt;"NONE",$V1278&lt;&gt;"",$Z1278=""),"⚠ طرف حساب","✓")))))</f>
        <v>0</v>
      </c>
      <c r="T1278" s="29"/>
      <c r="U1278" s="27">
        <f>IFERROR(VLOOKUP($D1278,BankOpTbl,2,0),"")</f>
        <v>0</v>
      </c>
      <c r="V1278" s="27">
        <f>IFERROR(VLOOKUP($D1278,BankOpTbl,3,0),"")</f>
        <v>0</v>
      </c>
      <c r="W1278" s="27">
        <f>IFERROR(VLOOKUP($D1278,BankOpTbl,4,0),"")</f>
        <v>0</v>
      </c>
      <c r="X1278" s="27">
        <f>IF($E1278="","",IFERROR(VLOOKUP($E1278,BankTbl,4,0),""))</f>
        <v>0</v>
      </c>
      <c r="Y1278" s="27">
        <f>IF($F1278="","",IFERROR(VLOOKUP($F1278,BankTbl,4,0),""))</f>
        <v>0</v>
      </c>
      <c r="Z1278" s="27">
        <f>IF($B1278="","",IF($V1278="PICK",LEFT($N1278,5),IF($V1278="FIXED",$W1278,IF($V1278="CODE",$H1278,""))))</f>
        <v>0</v>
      </c>
    </row>
    <row r="1279" spans="1:26" ht="21" customHeight="1">
      <c r="A1279" s="27">
        <f>IF($B1279="","",COUNTA($B$13:$B1279))</f>
        <v>0</v>
      </c>
      <c r="B1279" s="28"/>
      <c r="C1279" s="28"/>
      <c r="D1279" s="29"/>
      <c r="E1279" s="29"/>
      <c r="F1279" s="29"/>
      <c r="G1279" s="28"/>
      <c r="H1279" s="28"/>
      <c r="I1279" s="30">
        <f>IF($H1279="","",IFERROR(VLOOKUP($H1279,AcctTbl,2,0),"کد ناشناخته"))</f>
        <v>0</v>
      </c>
      <c r="J1279" s="27">
        <f>IF($H1279="","",IFERROR(VLOOKUP($H1279,AcctTbl,3,0),""))</f>
        <v>0</v>
      </c>
      <c r="K1279" s="29"/>
      <c r="L1279" s="28"/>
      <c r="M1279" s="31"/>
      <c r="N1279" s="29"/>
      <c r="O1279" s="32">
        <f>IF($B1279="",0,IF($U1279="IN",N($M1279),0))</f>
        <v>0</v>
      </c>
      <c r="P1279" s="32">
        <f>IF($B1279="",0,IF(OR($U1279="OUT",$U1279="TRF"),N($M1279),0))</f>
        <v>0</v>
      </c>
      <c r="Q1279" s="32">
        <f>IF($B1279="",0,IF(OR($U1279="OUT",$U1279="TRF"),N($M1279),0))</f>
        <v>0</v>
      </c>
      <c r="R1279" s="32">
        <f>IF($B1279="",0,IF($U1279="IN",N($M1279),0))</f>
        <v>0</v>
      </c>
      <c r="S1279" s="33">
        <f>IF($B1279="","",IF($M1279="","⚠ مبلغ",IF($E1279="","⚠ بانک عامل",IF(AND($U1279="TRF",$F1279=""),"⚠ بانک مقصد",IF(AND($V1279&lt;&gt;"NONE",$V1279&lt;&gt;"",$Z1279=""),"⚠ طرف حساب","✓")))))</f>
        <v>0</v>
      </c>
      <c r="T1279" s="29"/>
      <c r="U1279" s="27">
        <f>IFERROR(VLOOKUP($D1279,BankOpTbl,2,0),"")</f>
        <v>0</v>
      </c>
      <c r="V1279" s="27">
        <f>IFERROR(VLOOKUP($D1279,BankOpTbl,3,0),"")</f>
        <v>0</v>
      </c>
      <c r="W1279" s="27">
        <f>IFERROR(VLOOKUP($D1279,BankOpTbl,4,0),"")</f>
        <v>0</v>
      </c>
      <c r="X1279" s="27">
        <f>IF($E1279="","",IFERROR(VLOOKUP($E1279,BankTbl,4,0),""))</f>
        <v>0</v>
      </c>
      <c r="Y1279" s="27">
        <f>IF($F1279="","",IFERROR(VLOOKUP($F1279,BankTbl,4,0),""))</f>
        <v>0</v>
      </c>
      <c r="Z1279" s="27">
        <f>IF($B1279="","",IF($V1279="PICK",LEFT($N1279,5),IF($V1279="FIXED",$W1279,IF($V1279="CODE",$H1279,""))))</f>
        <v>0</v>
      </c>
    </row>
    <row r="1280" spans="1:26" ht="21" customHeight="1">
      <c r="A1280" s="27">
        <f>IF($B1280="","",COUNTA($B$13:$B1280))</f>
        <v>0</v>
      </c>
      <c r="B1280" s="28"/>
      <c r="C1280" s="28"/>
      <c r="D1280" s="29"/>
      <c r="E1280" s="29"/>
      <c r="F1280" s="29"/>
      <c r="G1280" s="28"/>
      <c r="H1280" s="28"/>
      <c r="I1280" s="30">
        <f>IF($H1280="","",IFERROR(VLOOKUP($H1280,AcctTbl,2,0),"کد ناشناخته"))</f>
        <v>0</v>
      </c>
      <c r="J1280" s="27">
        <f>IF($H1280="","",IFERROR(VLOOKUP($H1280,AcctTbl,3,0),""))</f>
        <v>0</v>
      </c>
      <c r="K1280" s="29"/>
      <c r="L1280" s="28"/>
      <c r="M1280" s="31"/>
      <c r="N1280" s="29"/>
      <c r="O1280" s="32">
        <f>IF($B1280="",0,IF($U1280="IN",N($M1280),0))</f>
        <v>0</v>
      </c>
      <c r="P1280" s="32">
        <f>IF($B1280="",0,IF(OR($U1280="OUT",$U1280="TRF"),N($M1280),0))</f>
        <v>0</v>
      </c>
      <c r="Q1280" s="32">
        <f>IF($B1280="",0,IF(OR($U1280="OUT",$U1280="TRF"),N($M1280),0))</f>
        <v>0</v>
      </c>
      <c r="R1280" s="32">
        <f>IF($B1280="",0,IF($U1280="IN",N($M1280),0))</f>
        <v>0</v>
      </c>
      <c r="S1280" s="33">
        <f>IF($B1280="","",IF($M1280="","⚠ مبلغ",IF($E1280="","⚠ بانک عامل",IF(AND($U1280="TRF",$F1280=""),"⚠ بانک مقصد",IF(AND($V1280&lt;&gt;"NONE",$V1280&lt;&gt;"",$Z1280=""),"⚠ طرف حساب","✓")))))</f>
        <v>0</v>
      </c>
      <c r="T1280" s="29"/>
      <c r="U1280" s="27">
        <f>IFERROR(VLOOKUP($D1280,BankOpTbl,2,0),"")</f>
        <v>0</v>
      </c>
      <c r="V1280" s="27">
        <f>IFERROR(VLOOKUP($D1280,BankOpTbl,3,0),"")</f>
        <v>0</v>
      </c>
      <c r="W1280" s="27">
        <f>IFERROR(VLOOKUP($D1280,BankOpTbl,4,0),"")</f>
        <v>0</v>
      </c>
      <c r="X1280" s="27">
        <f>IF($E1280="","",IFERROR(VLOOKUP($E1280,BankTbl,4,0),""))</f>
        <v>0</v>
      </c>
      <c r="Y1280" s="27">
        <f>IF($F1280="","",IFERROR(VLOOKUP($F1280,BankTbl,4,0),""))</f>
        <v>0</v>
      </c>
      <c r="Z1280" s="27">
        <f>IF($B1280="","",IF($V1280="PICK",LEFT($N1280,5),IF($V1280="FIXED",$W1280,IF($V1280="CODE",$H1280,""))))</f>
        <v>0</v>
      </c>
    </row>
    <row r="1281" spans="1:26" ht="21" customHeight="1">
      <c r="A1281" s="27">
        <f>IF($B1281="","",COUNTA($B$13:$B1281))</f>
        <v>0</v>
      </c>
      <c r="B1281" s="28"/>
      <c r="C1281" s="28"/>
      <c r="D1281" s="29"/>
      <c r="E1281" s="29"/>
      <c r="F1281" s="29"/>
      <c r="G1281" s="28"/>
      <c r="H1281" s="28"/>
      <c r="I1281" s="30">
        <f>IF($H1281="","",IFERROR(VLOOKUP($H1281,AcctTbl,2,0),"کد ناشناخته"))</f>
        <v>0</v>
      </c>
      <c r="J1281" s="27">
        <f>IF($H1281="","",IFERROR(VLOOKUP($H1281,AcctTbl,3,0),""))</f>
        <v>0</v>
      </c>
      <c r="K1281" s="29"/>
      <c r="L1281" s="28"/>
      <c r="M1281" s="31"/>
      <c r="N1281" s="29"/>
      <c r="O1281" s="32">
        <f>IF($B1281="",0,IF($U1281="IN",N($M1281),0))</f>
        <v>0</v>
      </c>
      <c r="P1281" s="32">
        <f>IF($B1281="",0,IF(OR($U1281="OUT",$U1281="TRF"),N($M1281),0))</f>
        <v>0</v>
      </c>
      <c r="Q1281" s="32">
        <f>IF($B1281="",0,IF(OR($U1281="OUT",$U1281="TRF"),N($M1281),0))</f>
        <v>0</v>
      </c>
      <c r="R1281" s="32">
        <f>IF($B1281="",0,IF($U1281="IN",N($M1281),0))</f>
        <v>0</v>
      </c>
      <c r="S1281" s="33">
        <f>IF($B1281="","",IF($M1281="","⚠ مبلغ",IF($E1281="","⚠ بانک عامل",IF(AND($U1281="TRF",$F1281=""),"⚠ بانک مقصد",IF(AND($V1281&lt;&gt;"NONE",$V1281&lt;&gt;"",$Z1281=""),"⚠ طرف حساب","✓")))))</f>
        <v>0</v>
      </c>
      <c r="T1281" s="29"/>
      <c r="U1281" s="27">
        <f>IFERROR(VLOOKUP($D1281,BankOpTbl,2,0),"")</f>
        <v>0</v>
      </c>
      <c r="V1281" s="27">
        <f>IFERROR(VLOOKUP($D1281,BankOpTbl,3,0),"")</f>
        <v>0</v>
      </c>
      <c r="W1281" s="27">
        <f>IFERROR(VLOOKUP($D1281,BankOpTbl,4,0),"")</f>
        <v>0</v>
      </c>
      <c r="X1281" s="27">
        <f>IF($E1281="","",IFERROR(VLOOKUP($E1281,BankTbl,4,0),""))</f>
        <v>0</v>
      </c>
      <c r="Y1281" s="27">
        <f>IF($F1281="","",IFERROR(VLOOKUP($F1281,BankTbl,4,0),""))</f>
        <v>0</v>
      </c>
      <c r="Z1281" s="27">
        <f>IF($B1281="","",IF($V1281="PICK",LEFT($N1281,5),IF($V1281="FIXED",$W1281,IF($V1281="CODE",$H1281,""))))</f>
        <v>0</v>
      </c>
    </row>
    <row r="1282" spans="1:26" ht="21" customHeight="1">
      <c r="A1282" s="27">
        <f>IF($B1282="","",COUNTA($B$13:$B1282))</f>
        <v>0</v>
      </c>
      <c r="B1282" s="28"/>
      <c r="C1282" s="28"/>
      <c r="D1282" s="29"/>
      <c r="E1282" s="29"/>
      <c r="F1282" s="29"/>
      <c r="G1282" s="28"/>
      <c r="H1282" s="28"/>
      <c r="I1282" s="30">
        <f>IF($H1282="","",IFERROR(VLOOKUP($H1282,AcctTbl,2,0),"کد ناشناخته"))</f>
        <v>0</v>
      </c>
      <c r="J1282" s="27">
        <f>IF($H1282="","",IFERROR(VLOOKUP($H1282,AcctTbl,3,0),""))</f>
        <v>0</v>
      </c>
      <c r="K1282" s="29"/>
      <c r="L1282" s="28"/>
      <c r="M1282" s="31"/>
      <c r="N1282" s="29"/>
      <c r="O1282" s="32">
        <f>IF($B1282="",0,IF($U1282="IN",N($M1282),0))</f>
        <v>0</v>
      </c>
      <c r="P1282" s="32">
        <f>IF($B1282="",0,IF(OR($U1282="OUT",$U1282="TRF"),N($M1282),0))</f>
        <v>0</v>
      </c>
      <c r="Q1282" s="32">
        <f>IF($B1282="",0,IF(OR($U1282="OUT",$U1282="TRF"),N($M1282),0))</f>
        <v>0</v>
      </c>
      <c r="R1282" s="32">
        <f>IF($B1282="",0,IF($U1282="IN",N($M1282),0))</f>
        <v>0</v>
      </c>
      <c r="S1282" s="33">
        <f>IF($B1282="","",IF($M1282="","⚠ مبلغ",IF($E1282="","⚠ بانک عامل",IF(AND($U1282="TRF",$F1282=""),"⚠ بانک مقصد",IF(AND($V1282&lt;&gt;"NONE",$V1282&lt;&gt;"",$Z1282=""),"⚠ طرف حساب","✓")))))</f>
        <v>0</v>
      </c>
      <c r="T1282" s="29"/>
      <c r="U1282" s="27">
        <f>IFERROR(VLOOKUP($D1282,BankOpTbl,2,0),"")</f>
        <v>0</v>
      </c>
      <c r="V1282" s="27">
        <f>IFERROR(VLOOKUP($D1282,BankOpTbl,3,0),"")</f>
        <v>0</v>
      </c>
      <c r="W1282" s="27">
        <f>IFERROR(VLOOKUP($D1282,BankOpTbl,4,0),"")</f>
        <v>0</v>
      </c>
      <c r="X1282" s="27">
        <f>IF($E1282="","",IFERROR(VLOOKUP($E1282,BankTbl,4,0),""))</f>
        <v>0</v>
      </c>
      <c r="Y1282" s="27">
        <f>IF($F1282="","",IFERROR(VLOOKUP($F1282,BankTbl,4,0),""))</f>
        <v>0</v>
      </c>
      <c r="Z1282" s="27">
        <f>IF($B1282="","",IF($V1282="PICK",LEFT($N1282,5),IF($V1282="FIXED",$W1282,IF($V1282="CODE",$H1282,""))))</f>
        <v>0</v>
      </c>
    </row>
    <row r="1283" spans="1:26" ht="21" customHeight="1">
      <c r="A1283" s="27">
        <f>IF($B1283="","",COUNTA($B$13:$B1283))</f>
        <v>0</v>
      </c>
      <c r="B1283" s="28"/>
      <c r="C1283" s="28"/>
      <c r="D1283" s="29"/>
      <c r="E1283" s="29"/>
      <c r="F1283" s="29"/>
      <c r="G1283" s="28"/>
      <c r="H1283" s="28"/>
      <c r="I1283" s="30">
        <f>IF($H1283="","",IFERROR(VLOOKUP($H1283,AcctTbl,2,0),"کد ناشناخته"))</f>
        <v>0</v>
      </c>
      <c r="J1283" s="27">
        <f>IF($H1283="","",IFERROR(VLOOKUP($H1283,AcctTbl,3,0),""))</f>
        <v>0</v>
      </c>
      <c r="K1283" s="29"/>
      <c r="L1283" s="28"/>
      <c r="M1283" s="31"/>
      <c r="N1283" s="29"/>
      <c r="O1283" s="32">
        <f>IF($B1283="",0,IF($U1283="IN",N($M1283),0))</f>
        <v>0</v>
      </c>
      <c r="P1283" s="32">
        <f>IF($B1283="",0,IF(OR($U1283="OUT",$U1283="TRF"),N($M1283),0))</f>
        <v>0</v>
      </c>
      <c r="Q1283" s="32">
        <f>IF($B1283="",0,IF(OR($U1283="OUT",$U1283="TRF"),N($M1283),0))</f>
        <v>0</v>
      </c>
      <c r="R1283" s="32">
        <f>IF($B1283="",0,IF($U1283="IN",N($M1283),0))</f>
        <v>0</v>
      </c>
      <c r="S1283" s="33">
        <f>IF($B1283="","",IF($M1283="","⚠ مبلغ",IF($E1283="","⚠ بانک عامل",IF(AND($U1283="TRF",$F1283=""),"⚠ بانک مقصد",IF(AND($V1283&lt;&gt;"NONE",$V1283&lt;&gt;"",$Z1283=""),"⚠ طرف حساب","✓")))))</f>
        <v>0</v>
      </c>
      <c r="T1283" s="29"/>
      <c r="U1283" s="27">
        <f>IFERROR(VLOOKUP($D1283,BankOpTbl,2,0),"")</f>
        <v>0</v>
      </c>
      <c r="V1283" s="27">
        <f>IFERROR(VLOOKUP($D1283,BankOpTbl,3,0),"")</f>
        <v>0</v>
      </c>
      <c r="W1283" s="27">
        <f>IFERROR(VLOOKUP($D1283,BankOpTbl,4,0),"")</f>
        <v>0</v>
      </c>
      <c r="X1283" s="27">
        <f>IF($E1283="","",IFERROR(VLOOKUP($E1283,BankTbl,4,0),""))</f>
        <v>0</v>
      </c>
      <c r="Y1283" s="27">
        <f>IF($F1283="","",IFERROR(VLOOKUP($F1283,BankTbl,4,0),""))</f>
        <v>0</v>
      </c>
      <c r="Z1283" s="27">
        <f>IF($B1283="","",IF($V1283="PICK",LEFT($N1283,5),IF($V1283="FIXED",$W1283,IF($V1283="CODE",$H1283,""))))</f>
        <v>0</v>
      </c>
    </row>
    <row r="1284" spans="1:26" ht="21" customHeight="1">
      <c r="A1284" s="27">
        <f>IF($B1284="","",COUNTA($B$13:$B1284))</f>
        <v>0</v>
      </c>
      <c r="B1284" s="28"/>
      <c r="C1284" s="28"/>
      <c r="D1284" s="29"/>
      <c r="E1284" s="29"/>
      <c r="F1284" s="29"/>
      <c r="G1284" s="28"/>
      <c r="H1284" s="28"/>
      <c r="I1284" s="30">
        <f>IF($H1284="","",IFERROR(VLOOKUP($H1284,AcctTbl,2,0),"کد ناشناخته"))</f>
        <v>0</v>
      </c>
      <c r="J1284" s="27">
        <f>IF($H1284="","",IFERROR(VLOOKUP($H1284,AcctTbl,3,0),""))</f>
        <v>0</v>
      </c>
      <c r="K1284" s="29"/>
      <c r="L1284" s="28"/>
      <c r="M1284" s="31"/>
      <c r="N1284" s="29"/>
      <c r="O1284" s="32">
        <f>IF($B1284="",0,IF($U1284="IN",N($M1284),0))</f>
        <v>0</v>
      </c>
      <c r="P1284" s="32">
        <f>IF($B1284="",0,IF(OR($U1284="OUT",$U1284="TRF"),N($M1284),0))</f>
        <v>0</v>
      </c>
      <c r="Q1284" s="32">
        <f>IF($B1284="",0,IF(OR($U1284="OUT",$U1284="TRF"),N($M1284),0))</f>
        <v>0</v>
      </c>
      <c r="R1284" s="32">
        <f>IF($B1284="",0,IF($U1284="IN",N($M1284),0))</f>
        <v>0</v>
      </c>
      <c r="S1284" s="33">
        <f>IF($B1284="","",IF($M1284="","⚠ مبلغ",IF($E1284="","⚠ بانک عامل",IF(AND($U1284="TRF",$F1284=""),"⚠ بانک مقصد",IF(AND($V1284&lt;&gt;"NONE",$V1284&lt;&gt;"",$Z1284=""),"⚠ طرف حساب","✓")))))</f>
        <v>0</v>
      </c>
      <c r="T1284" s="29"/>
      <c r="U1284" s="27">
        <f>IFERROR(VLOOKUP($D1284,BankOpTbl,2,0),"")</f>
        <v>0</v>
      </c>
      <c r="V1284" s="27">
        <f>IFERROR(VLOOKUP($D1284,BankOpTbl,3,0),"")</f>
        <v>0</v>
      </c>
      <c r="W1284" s="27">
        <f>IFERROR(VLOOKUP($D1284,BankOpTbl,4,0),"")</f>
        <v>0</v>
      </c>
      <c r="X1284" s="27">
        <f>IF($E1284="","",IFERROR(VLOOKUP($E1284,BankTbl,4,0),""))</f>
        <v>0</v>
      </c>
      <c r="Y1284" s="27">
        <f>IF($F1284="","",IFERROR(VLOOKUP($F1284,BankTbl,4,0),""))</f>
        <v>0</v>
      </c>
      <c r="Z1284" s="27">
        <f>IF($B1284="","",IF($V1284="PICK",LEFT($N1284,5),IF($V1284="FIXED",$W1284,IF($V1284="CODE",$H1284,""))))</f>
        <v>0</v>
      </c>
    </row>
    <row r="1285" spans="1:26" ht="21" customHeight="1">
      <c r="A1285" s="27">
        <f>IF($B1285="","",COUNTA($B$13:$B1285))</f>
        <v>0</v>
      </c>
      <c r="B1285" s="28"/>
      <c r="C1285" s="28"/>
      <c r="D1285" s="29"/>
      <c r="E1285" s="29"/>
      <c r="F1285" s="29"/>
      <c r="G1285" s="28"/>
      <c r="H1285" s="28"/>
      <c r="I1285" s="30">
        <f>IF($H1285="","",IFERROR(VLOOKUP($H1285,AcctTbl,2,0),"کد ناشناخته"))</f>
        <v>0</v>
      </c>
      <c r="J1285" s="27">
        <f>IF($H1285="","",IFERROR(VLOOKUP($H1285,AcctTbl,3,0),""))</f>
        <v>0</v>
      </c>
      <c r="K1285" s="29"/>
      <c r="L1285" s="28"/>
      <c r="M1285" s="31"/>
      <c r="N1285" s="29"/>
      <c r="O1285" s="32">
        <f>IF($B1285="",0,IF($U1285="IN",N($M1285),0))</f>
        <v>0</v>
      </c>
      <c r="P1285" s="32">
        <f>IF($B1285="",0,IF(OR($U1285="OUT",$U1285="TRF"),N($M1285),0))</f>
        <v>0</v>
      </c>
      <c r="Q1285" s="32">
        <f>IF($B1285="",0,IF(OR($U1285="OUT",$U1285="TRF"),N($M1285),0))</f>
        <v>0</v>
      </c>
      <c r="R1285" s="32">
        <f>IF($B1285="",0,IF($U1285="IN",N($M1285),0))</f>
        <v>0</v>
      </c>
      <c r="S1285" s="33">
        <f>IF($B1285="","",IF($M1285="","⚠ مبلغ",IF($E1285="","⚠ بانک عامل",IF(AND($U1285="TRF",$F1285=""),"⚠ بانک مقصد",IF(AND($V1285&lt;&gt;"NONE",$V1285&lt;&gt;"",$Z1285=""),"⚠ طرف حساب","✓")))))</f>
        <v>0</v>
      </c>
      <c r="T1285" s="29"/>
      <c r="U1285" s="27">
        <f>IFERROR(VLOOKUP($D1285,BankOpTbl,2,0),"")</f>
        <v>0</v>
      </c>
      <c r="V1285" s="27">
        <f>IFERROR(VLOOKUP($D1285,BankOpTbl,3,0),"")</f>
        <v>0</v>
      </c>
      <c r="W1285" s="27">
        <f>IFERROR(VLOOKUP($D1285,BankOpTbl,4,0),"")</f>
        <v>0</v>
      </c>
      <c r="X1285" s="27">
        <f>IF($E1285="","",IFERROR(VLOOKUP($E1285,BankTbl,4,0),""))</f>
        <v>0</v>
      </c>
      <c r="Y1285" s="27">
        <f>IF($F1285="","",IFERROR(VLOOKUP($F1285,BankTbl,4,0),""))</f>
        <v>0</v>
      </c>
      <c r="Z1285" s="27">
        <f>IF($B1285="","",IF($V1285="PICK",LEFT($N1285,5),IF($V1285="FIXED",$W1285,IF($V1285="CODE",$H1285,""))))</f>
        <v>0</v>
      </c>
    </row>
    <row r="1286" spans="1:26" ht="21" customHeight="1">
      <c r="A1286" s="27">
        <f>IF($B1286="","",COUNTA($B$13:$B1286))</f>
        <v>0</v>
      </c>
      <c r="B1286" s="28"/>
      <c r="C1286" s="28"/>
      <c r="D1286" s="29"/>
      <c r="E1286" s="29"/>
      <c r="F1286" s="29"/>
      <c r="G1286" s="28"/>
      <c r="H1286" s="28"/>
      <c r="I1286" s="30">
        <f>IF($H1286="","",IFERROR(VLOOKUP($H1286,AcctTbl,2,0),"کد ناشناخته"))</f>
        <v>0</v>
      </c>
      <c r="J1286" s="27">
        <f>IF($H1286="","",IFERROR(VLOOKUP($H1286,AcctTbl,3,0),""))</f>
        <v>0</v>
      </c>
      <c r="K1286" s="29"/>
      <c r="L1286" s="28"/>
      <c r="M1286" s="31"/>
      <c r="N1286" s="29"/>
      <c r="O1286" s="32">
        <f>IF($B1286="",0,IF($U1286="IN",N($M1286),0))</f>
        <v>0</v>
      </c>
      <c r="P1286" s="32">
        <f>IF($B1286="",0,IF(OR($U1286="OUT",$U1286="TRF"),N($M1286),0))</f>
        <v>0</v>
      </c>
      <c r="Q1286" s="32">
        <f>IF($B1286="",0,IF(OR($U1286="OUT",$U1286="TRF"),N($M1286),0))</f>
        <v>0</v>
      </c>
      <c r="R1286" s="32">
        <f>IF($B1286="",0,IF($U1286="IN",N($M1286),0))</f>
        <v>0</v>
      </c>
      <c r="S1286" s="33">
        <f>IF($B1286="","",IF($M1286="","⚠ مبلغ",IF($E1286="","⚠ بانک عامل",IF(AND($U1286="TRF",$F1286=""),"⚠ بانک مقصد",IF(AND($V1286&lt;&gt;"NONE",$V1286&lt;&gt;"",$Z1286=""),"⚠ طرف حساب","✓")))))</f>
        <v>0</v>
      </c>
      <c r="T1286" s="29"/>
      <c r="U1286" s="27">
        <f>IFERROR(VLOOKUP($D1286,BankOpTbl,2,0),"")</f>
        <v>0</v>
      </c>
      <c r="V1286" s="27">
        <f>IFERROR(VLOOKUP($D1286,BankOpTbl,3,0),"")</f>
        <v>0</v>
      </c>
      <c r="W1286" s="27">
        <f>IFERROR(VLOOKUP($D1286,BankOpTbl,4,0),"")</f>
        <v>0</v>
      </c>
      <c r="X1286" s="27">
        <f>IF($E1286="","",IFERROR(VLOOKUP($E1286,BankTbl,4,0),""))</f>
        <v>0</v>
      </c>
      <c r="Y1286" s="27">
        <f>IF($F1286="","",IFERROR(VLOOKUP($F1286,BankTbl,4,0),""))</f>
        <v>0</v>
      </c>
      <c r="Z1286" s="27">
        <f>IF($B1286="","",IF($V1286="PICK",LEFT($N1286,5),IF($V1286="FIXED",$W1286,IF($V1286="CODE",$H1286,""))))</f>
        <v>0</v>
      </c>
    </row>
    <row r="1287" spans="1:26" ht="21" customHeight="1">
      <c r="A1287" s="27">
        <f>IF($B1287="","",COUNTA($B$13:$B1287))</f>
        <v>0</v>
      </c>
      <c r="B1287" s="28"/>
      <c r="C1287" s="28"/>
      <c r="D1287" s="29"/>
      <c r="E1287" s="29"/>
      <c r="F1287" s="29"/>
      <c r="G1287" s="28"/>
      <c r="H1287" s="28"/>
      <c r="I1287" s="30">
        <f>IF($H1287="","",IFERROR(VLOOKUP($H1287,AcctTbl,2,0),"کد ناشناخته"))</f>
        <v>0</v>
      </c>
      <c r="J1287" s="27">
        <f>IF($H1287="","",IFERROR(VLOOKUP($H1287,AcctTbl,3,0),""))</f>
        <v>0</v>
      </c>
      <c r="K1287" s="29"/>
      <c r="L1287" s="28"/>
      <c r="M1287" s="31"/>
      <c r="N1287" s="29"/>
      <c r="O1287" s="32">
        <f>IF($B1287="",0,IF($U1287="IN",N($M1287),0))</f>
        <v>0</v>
      </c>
      <c r="P1287" s="32">
        <f>IF($B1287="",0,IF(OR($U1287="OUT",$U1287="TRF"),N($M1287),0))</f>
        <v>0</v>
      </c>
      <c r="Q1287" s="32">
        <f>IF($B1287="",0,IF(OR($U1287="OUT",$U1287="TRF"),N($M1287),0))</f>
        <v>0</v>
      </c>
      <c r="R1287" s="32">
        <f>IF($B1287="",0,IF($U1287="IN",N($M1287),0))</f>
        <v>0</v>
      </c>
      <c r="S1287" s="33">
        <f>IF($B1287="","",IF($M1287="","⚠ مبلغ",IF($E1287="","⚠ بانک عامل",IF(AND($U1287="TRF",$F1287=""),"⚠ بانک مقصد",IF(AND($V1287&lt;&gt;"NONE",$V1287&lt;&gt;"",$Z1287=""),"⚠ طرف حساب","✓")))))</f>
        <v>0</v>
      </c>
      <c r="T1287" s="29"/>
      <c r="U1287" s="27">
        <f>IFERROR(VLOOKUP($D1287,BankOpTbl,2,0),"")</f>
        <v>0</v>
      </c>
      <c r="V1287" s="27">
        <f>IFERROR(VLOOKUP($D1287,BankOpTbl,3,0),"")</f>
        <v>0</v>
      </c>
      <c r="W1287" s="27">
        <f>IFERROR(VLOOKUP($D1287,BankOpTbl,4,0),"")</f>
        <v>0</v>
      </c>
      <c r="X1287" s="27">
        <f>IF($E1287="","",IFERROR(VLOOKUP($E1287,BankTbl,4,0),""))</f>
        <v>0</v>
      </c>
      <c r="Y1287" s="27">
        <f>IF($F1287="","",IFERROR(VLOOKUP($F1287,BankTbl,4,0),""))</f>
        <v>0</v>
      </c>
      <c r="Z1287" s="27">
        <f>IF($B1287="","",IF($V1287="PICK",LEFT($N1287,5),IF($V1287="FIXED",$W1287,IF($V1287="CODE",$H1287,""))))</f>
        <v>0</v>
      </c>
    </row>
    <row r="1288" spans="1:26" ht="21" customHeight="1">
      <c r="A1288" s="27">
        <f>IF($B1288="","",COUNTA($B$13:$B1288))</f>
        <v>0</v>
      </c>
      <c r="B1288" s="28"/>
      <c r="C1288" s="28"/>
      <c r="D1288" s="29"/>
      <c r="E1288" s="29"/>
      <c r="F1288" s="29"/>
      <c r="G1288" s="28"/>
      <c r="H1288" s="28"/>
      <c r="I1288" s="30">
        <f>IF($H1288="","",IFERROR(VLOOKUP($H1288,AcctTbl,2,0),"کد ناشناخته"))</f>
        <v>0</v>
      </c>
      <c r="J1288" s="27">
        <f>IF($H1288="","",IFERROR(VLOOKUP($H1288,AcctTbl,3,0),""))</f>
        <v>0</v>
      </c>
      <c r="K1288" s="29"/>
      <c r="L1288" s="28"/>
      <c r="M1288" s="31"/>
      <c r="N1288" s="29"/>
      <c r="O1288" s="32">
        <f>IF($B1288="",0,IF($U1288="IN",N($M1288),0))</f>
        <v>0</v>
      </c>
      <c r="P1288" s="32">
        <f>IF($B1288="",0,IF(OR($U1288="OUT",$U1288="TRF"),N($M1288),0))</f>
        <v>0</v>
      </c>
      <c r="Q1288" s="32">
        <f>IF($B1288="",0,IF(OR($U1288="OUT",$U1288="TRF"),N($M1288),0))</f>
        <v>0</v>
      </c>
      <c r="R1288" s="32">
        <f>IF($B1288="",0,IF($U1288="IN",N($M1288),0))</f>
        <v>0</v>
      </c>
      <c r="S1288" s="33">
        <f>IF($B1288="","",IF($M1288="","⚠ مبلغ",IF($E1288="","⚠ بانک عامل",IF(AND($U1288="TRF",$F1288=""),"⚠ بانک مقصد",IF(AND($V1288&lt;&gt;"NONE",$V1288&lt;&gt;"",$Z1288=""),"⚠ طرف حساب","✓")))))</f>
        <v>0</v>
      </c>
      <c r="T1288" s="29"/>
      <c r="U1288" s="27">
        <f>IFERROR(VLOOKUP($D1288,BankOpTbl,2,0),"")</f>
        <v>0</v>
      </c>
      <c r="V1288" s="27">
        <f>IFERROR(VLOOKUP($D1288,BankOpTbl,3,0),"")</f>
        <v>0</v>
      </c>
      <c r="W1288" s="27">
        <f>IFERROR(VLOOKUP($D1288,BankOpTbl,4,0),"")</f>
        <v>0</v>
      </c>
      <c r="X1288" s="27">
        <f>IF($E1288="","",IFERROR(VLOOKUP($E1288,BankTbl,4,0),""))</f>
        <v>0</v>
      </c>
      <c r="Y1288" s="27">
        <f>IF($F1288="","",IFERROR(VLOOKUP($F1288,BankTbl,4,0),""))</f>
        <v>0</v>
      </c>
      <c r="Z1288" s="27">
        <f>IF($B1288="","",IF($V1288="PICK",LEFT($N1288,5),IF($V1288="FIXED",$W1288,IF($V1288="CODE",$H1288,""))))</f>
        <v>0</v>
      </c>
    </row>
    <row r="1289" spans="1:26" ht="21" customHeight="1">
      <c r="A1289" s="27">
        <f>IF($B1289="","",COUNTA($B$13:$B1289))</f>
        <v>0</v>
      </c>
      <c r="B1289" s="28"/>
      <c r="C1289" s="28"/>
      <c r="D1289" s="29"/>
      <c r="E1289" s="29"/>
      <c r="F1289" s="29"/>
      <c r="G1289" s="28"/>
      <c r="H1289" s="28"/>
      <c r="I1289" s="30">
        <f>IF($H1289="","",IFERROR(VLOOKUP($H1289,AcctTbl,2,0),"کد ناشناخته"))</f>
        <v>0</v>
      </c>
      <c r="J1289" s="27">
        <f>IF($H1289="","",IFERROR(VLOOKUP($H1289,AcctTbl,3,0),""))</f>
        <v>0</v>
      </c>
      <c r="K1289" s="29"/>
      <c r="L1289" s="28"/>
      <c r="M1289" s="31"/>
      <c r="N1289" s="29"/>
      <c r="O1289" s="32">
        <f>IF($B1289="",0,IF($U1289="IN",N($M1289),0))</f>
        <v>0</v>
      </c>
      <c r="P1289" s="32">
        <f>IF($B1289="",0,IF(OR($U1289="OUT",$U1289="TRF"),N($M1289),0))</f>
        <v>0</v>
      </c>
      <c r="Q1289" s="32">
        <f>IF($B1289="",0,IF(OR($U1289="OUT",$U1289="TRF"),N($M1289),0))</f>
        <v>0</v>
      </c>
      <c r="R1289" s="32">
        <f>IF($B1289="",0,IF($U1289="IN",N($M1289),0))</f>
        <v>0</v>
      </c>
      <c r="S1289" s="33">
        <f>IF($B1289="","",IF($M1289="","⚠ مبلغ",IF($E1289="","⚠ بانک عامل",IF(AND($U1289="TRF",$F1289=""),"⚠ بانک مقصد",IF(AND($V1289&lt;&gt;"NONE",$V1289&lt;&gt;"",$Z1289=""),"⚠ طرف حساب","✓")))))</f>
        <v>0</v>
      </c>
      <c r="T1289" s="29"/>
      <c r="U1289" s="27">
        <f>IFERROR(VLOOKUP($D1289,BankOpTbl,2,0),"")</f>
        <v>0</v>
      </c>
      <c r="V1289" s="27">
        <f>IFERROR(VLOOKUP($D1289,BankOpTbl,3,0),"")</f>
        <v>0</v>
      </c>
      <c r="W1289" s="27">
        <f>IFERROR(VLOOKUP($D1289,BankOpTbl,4,0),"")</f>
        <v>0</v>
      </c>
      <c r="X1289" s="27">
        <f>IF($E1289="","",IFERROR(VLOOKUP($E1289,BankTbl,4,0),""))</f>
        <v>0</v>
      </c>
      <c r="Y1289" s="27">
        <f>IF($F1289="","",IFERROR(VLOOKUP($F1289,BankTbl,4,0),""))</f>
        <v>0</v>
      </c>
      <c r="Z1289" s="27">
        <f>IF($B1289="","",IF($V1289="PICK",LEFT($N1289,5),IF($V1289="FIXED",$W1289,IF($V1289="CODE",$H1289,""))))</f>
        <v>0</v>
      </c>
    </row>
    <row r="1290" spans="1:26" ht="21" customHeight="1">
      <c r="A1290" s="27">
        <f>IF($B1290="","",COUNTA($B$13:$B1290))</f>
        <v>0</v>
      </c>
      <c r="B1290" s="28"/>
      <c r="C1290" s="28"/>
      <c r="D1290" s="29"/>
      <c r="E1290" s="29"/>
      <c r="F1290" s="29"/>
      <c r="G1290" s="28"/>
      <c r="H1290" s="28"/>
      <c r="I1290" s="30">
        <f>IF($H1290="","",IFERROR(VLOOKUP($H1290,AcctTbl,2,0),"کد ناشناخته"))</f>
        <v>0</v>
      </c>
      <c r="J1290" s="27">
        <f>IF($H1290="","",IFERROR(VLOOKUP($H1290,AcctTbl,3,0),""))</f>
        <v>0</v>
      </c>
      <c r="K1290" s="29"/>
      <c r="L1290" s="28"/>
      <c r="M1290" s="31"/>
      <c r="N1290" s="29"/>
      <c r="O1290" s="32">
        <f>IF($B1290="",0,IF($U1290="IN",N($M1290),0))</f>
        <v>0</v>
      </c>
      <c r="P1290" s="32">
        <f>IF($B1290="",0,IF(OR($U1290="OUT",$U1290="TRF"),N($M1290),0))</f>
        <v>0</v>
      </c>
      <c r="Q1290" s="32">
        <f>IF($B1290="",0,IF(OR($U1290="OUT",$U1290="TRF"),N($M1290),0))</f>
        <v>0</v>
      </c>
      <c r="R1290" s="32">
        <f>IF($B1290="",0,IF($U1290="IN",N($M1290),0))</f>
        <v>0</v>
      </c>
      <c r="S1290" s="33">
        <f>IF($B1290="","",IF($M1290="","⚠ مبلغ",IF($E1290="","⚠ بانک عامل",IF(AND($U1290="TRF",$F1290=""),"⚠ بانک مقصد",IF(AND($V1290&lt;&gt;"NONE",$V1290&lt;&gt;"",$Z1290=""),"⚠ طرف حساب","✓")))))</f>
        <v>0</v>
      </c>
      <c r="T1290" s="29"/>
      <c r="U1290" s="27">
        <f>IFERROR(VLOOKUP($D1290,BankOpTbl,2,0),"")</f>
        <v>0</v>
      </c>
      <c r="V1290" s="27">
        <f>IFERROR(VLOOKUP($D1290,BankOpTbl,3,0),"")</f>
        <v>0</v>
      </c>
      <c r="W1290" s="27">
        <f>IFERROR(VLOOKUP($D1290,BankOpTbl,4,0),"")</f>
        <v>0</v>
      </c>
      <c r="X1290" s="27">
        <f>IF($E1290="","",IFERROR(VLOOKUP($E1290,BankTbl,4,0),""))</f>
        <v>0</v>
      </c>
      <c r="Y1290" s="27">
        <f>IF($F1290="","",IFERROR(VLOOKUP($F1290,BankTbl,4,0),""))</f>
        <v>0</v>
      </c>
      <c r="Z1290" s="27">
        <f>IF($B1290="","",IF($V1290="PICK",LEFT($N1290,5),IF($V1290="FIXED",$W1290,IF($V1290="CODE",$H1290,""))))</f>
        <v>0</v>
      </c>
    </row>
    <row r="1291" spans="1:26" ht="21" customHeight="1">
      <c r="A1291" s="27">
        <f>IF($B1291="","",COUNTA($B$13:$B1291))</f>
        <v>0</v>
      </c>
      <c r="B1291" s="28"/>
      <c r="C1291" s="28"/>
      <c r="D1291" s="29"/>
      <c r="E1291" s="29"/>
      <c r="F1291" s="29"/>
      <c r="G1291" s="28"/>
      <c r="H1291" s="28"/>
      <c r="I1291" s="30">
        <f>IF($H1291="","",IFERROR(VLOOKUP($H1291,AcctTbl,2,0),"کد ناشناخته"))</f>
        <v>0</v>
      </c>
      <c r="J1291" s="27">
        <f>IF($H1291="","",IFERROR(VLOOKUP($H1291,AcctTbl,3,0),""))</f>
        <v>0</v>
      </c>
      <c r="K1291" s="29"/>
      <c r="L1291" s="28"/>
      <c r="M1291" s="31"/>
      <c r="N1291" s="29"/>
      <c r="O1291" s="32">
        <f>IF($B1291="",0,IF($U1291="IN",N($M1291),0))</f>
        <v>0</v>
      </c>
      <c r="P1291" s="32">
        <f>IF($B1291="",0,IF(OR($U1291="OUT",$U1291="TRF"),N($M1291),0))</f>
        <v>0</v>
      </c>
      <c r="Q1291" s="32">
        <f>IF($B1291="",0,IF(OR($U1291="OUT",$U1291="TRF"),N($M1291),0))</f>
        <v>0</v>
      </c>
      <c r="R1291" s="32">
        <f>IF($B1291="",0,IF($U1291="IN",N($M1291),0))</f>
        <v>0</v>
      </c>
      <c r="S1291" s="33">
        <f>IF($B1291="","",IF($M1291="","⚠ مبلغ",IF($E1291="","⚠ بانک عامل",IF(AND($U1291="TRF",$F1291=""),"⚠ بانک مقصد",IF(AND($V1291&lt;&gt;"NONE",$V1291&lt;&gt;"",$Z1291=""),"⚠ طرف حساب","✓")))))</f>
        <v>0</v>
      </c>
      <c r="T1291" s="29"/>
      <c r="U1291" s="27">
        <f>IFERROR(VLOOKUP($D1291,BankOpTbl,2,0),"")</f>
        <v>0</v>
      </c>
      <c r="V1291" s="27">
        <f>IFERROR(VLOOKUP($D1291,BankOpTbl,3,0),"")</f>
        <v>0</v>
      </c>
      <c r="W1291" s="27">
        <f>IFERROR(VLOOKUP($D1291,BankOpTbl,4,0),"")</f>
        <v>0</v>
      </c>
      <c r="X1291" s="27">
        <f>IF($E1291="","",IFERROR(VLOOKUP($E1291,BankTbl,4,0),""))</f>
        <v>0</v>
      </c>
      <c r="Y1291" s="27">
        <f>IF($F1291="","",IFERROR(VLOOKUP($F1291,BankTbl,4,0),""))</f>
        <v>0</v>
      </c>
      <c r="Z1291" s="27">
        <f>IF($B1291="","",IF($V1291="PICK",LEFT($N1291,5),IF($V1291="FIXED",$W1291,IF($V1291="CODE",$H1291,""))))</f>
        <v>0</v>
      </c>
    </row>
    <row r="1292" spans="1:26" ht="21" customHeight="1">
      <c r="A1292" s="27">
        <f>IF($B1292="","",COUNTA($B$13:$B1292))</f>
        <v>0</v>
      </c>
      <c r="B1292" s="28"/>
      <c r="C1292" s="28"/>
      <c r="D1292" s="29"/>
      <c r="E1292" s="29"/>
      <c r="F1292" s="29"/>
      <c r="G1292" s="28"/>
      <c r="H1292" s="28"/>
      <c r="I1292" s="30">
        <f>IF($H1292="","",IFERROR(VLOOKUP($H1292,AcctTbl,2,0),"کد ناشناخته"))</f>
        <v>0</v>
      </c>
      <c r="J1292" s="27">
        <f>IF($H1292="","",IFERROR(VLOOKUP($H1292,AcctTbl,3,0),""))</f>
        <v>0</v>
      </c>
      <c r="K1292" s="29"/>
      <c r="L1292" s="28"/>
      <c r="M1292" s="31"/>
      <c r="N1292" s="29"/>
      <c r="O1292" s="32">
        <f>IF($B1292="",0,IF($U1292="IN",N($M1292),0))</f>
        <v>0</v>
      </c>
      <c r="P1292" s="32">
        <f>IF($B1292="",0,IF(OR($U1292="OUT",$U1292="TRF"),N($M1292),0))</f>
        <v>0</v>
      </c>
      <c r="Q1292" s="32">
        <f>IF($B1292="",0,IF(OR($U1292="OUT",$U1292="TRF"),N($M1292),0))</f>
        <v>0</v>
      </c>
      <c r="R1292" s="32">
        <f>IF($B1292="",0,IF($U1292="IN",N($M1292),0))</f>
        <v>0</v>
      </c>
      <c r="S1292" s="33">
        <f>IF($B1292="","",IF($M1292="","⚠ مبلغ",IF($E1292="","⚠ بانک عامل",IF(AND($U1292="TRF",$F1292=""),"⚠ بانک مقصد",IF(AND($V1292&lt;&gt;"NONE",$V1292&lt;&gt;"",$Z1292=""),"⚠ طرف حساب","✓")))))</f>
        <v>0</v>
      </c>
      <c r="T1292" s="29"/>
      <c r="U1292" s="27">
        <f>IFERROR(VLOOKUP($D1292,BankOpTbl,2,0),"")</f>
        <v>0</v>
      </c>
      <c r="V1292" s="27">
        <f>IFERROR(VLOOKUP($D1292,BankOpTbl,3,0),"")</f>
        <v>0</v>
      </c>
      <c r="W1292" s="27">
        <f>IFERROR(VLOOKUP($D1292,BankOpTbl,4,0),"")</f>
        <v>0</v>
      </c>
      <c r="X1292" s="27">
        <f>IF($E1292="","",IFERROR(VLOOKUP($E1292,BankTbl,4,0),""))</f>
        <v>0</v>
      </c>
      <c r="Y1292" s="27">
        <f>IF($F1292="","",IFERROR(VLOOKUP($F1292,BankTbl,4,0),""))</f>
        <v>0</v>
      </c>
      <c r="Z1292" s="27">
        <f>IF($B1292="","",IF($V1292="PICK",LEFT($N1292,5),IF($V1292="FIXED",$W1292,IF($V1292="CODE",$H1292,""))))</f>
        <v>0</v>
      </c>
    </row>
    <row r="1293" spans="1:26" ht="21" customHeight="1">
      <c r="A1293" s="27">
        <f>IF($B1293="","",COUNTA($B$13:$B1293))</f>
        <v>0</v>
      </c>
      <c r="B1293" s="28"/>
      <c r="C1293" s="28"/>
      <c r="D1293" s="29"/>
      <c r="E1293" s="29"/>
      <c r="F1293" s="29"/>
      <c r="G1293" s="28"/>
      <c r="H1293" s="28"/>
      <c r="I1293" s="30">
        <f>IF($H1293="","",IFERROR(VLOOKUP($H1293,AcctTbl,2,0),"کد ناشناخته"))</f>
        <v>0</v>
      </c>
      <c r="J1293" s="27">
        <f>IF($H1293="","",IFERROR(VLOOKUP($H1293,AcctTbl,3,0),""))</f>
        <v>0</v>
      </c>
      <c r="K1293" s="29"/>
      <c r="L1293" s="28"/>
      <c r="M1293" s="31"/>
      <c r="N1293" s="29"/>
      <c r="O1293" s="32">
        <f>IF($B1293="",0,IF($U1293="IN",N($M1293),0))</f>
        <v>0</v>
      </c>
      <c r="P1293" s="32">
        <f>IF($B1293="",0,IF(OR($U1293="OUT",$U1293="TRF"),N($M1293),0))</f>
        <v>0</v>
      </c>
      <c r="Q1293" s="32">
        <f>IF($B1293="",0,IF(OR($U1293="OUT",$U1293="TRF"),N($M1293),0))</f>
        <v>0</v>
      </c>
      <c r="R1293" s="32">
        <f>IF($B1293="",0,IF($U1293="IN",N($M1293),0))</f>
        <v>0</v>
      </c>
      <c r="S1293" s="33">
        <f>IF($B1293="","",IF($M1293="","⚠ مبلغ",IF($E1293="","⚠ بانک عامل",IF(AND($U1293="TRF",$F1293=""),"⚠ بانک مقصد",IF(AND($V1293&lt;&gt;"NONE",$V1293&lt;&gt;"",$Z1293=""),"⚠ طرف حساب","✓")))))</f>
        <v>0</v>
      </c>
      <c r="T1293" s="29"/>
      <c r="U1293" s="27">
        <f>IFERROR(VLOOKUP($D1293,BankOpTbl,2,0),"")</f>
        <v>0</v>
      </c>
      <c r="V1293" s="27">
        <f>IFERROR(VLOOKUP($D1293,BankOpTbl,3,0),"")</f>
        <v>0</v>
      </c>
      <c r="W1293" s="27">
        <f>IFERROR(VLOOKUP($D1293,BankOpTbl,4,0),"")</f>
        <v>0</v>
      </c>
      <c r="X1293" s="27">
        <f>IF($E1293="","",IFERROR(VLOOKUP($E1293,BankTbl,4,0),""))</f>
        <v>0</v>
      </c>
      <c r="Y1293" s="27">
        <f>IF($F1293="","",IFERROR(VLOOKUP($F1293,BankTbl,4,0),""))</f>
        <v>0</v>
      </c>
      <c r="Z1293" s="27">
        <f>IF($B1293="","",IF($V1293="PICK",LEFT($N1293,5),IF($V1293="FIXED",$W1293,IF($V1293="CODE",$H1293,""))))</f>
        <v>0</v>
      </c>
    </row>
    <row r="1294" spans="1:26" ht="21" customHeight="1">
      <c r="A1294" s="27">
        <f>IF($B1294="","",COUNTA($B$13:$B1294))</f>
        <v>0</v>
      </c>
      <c r="B1294" s="28"/>
      <c r="C1294" s="28"/>
      <c r="D1294" s="29"/>
      <c r="E1294" s="29"/>
      <c r="F1294" s="29"/>
      <c r="G1294" s="28"/>
      <c r="H1294" s="28"/>
      <c r="I1294" s="30">
        <f>IF($H1294="","",IFERROR(VLOOKUP($H1294,AcctTbl,2,0),"کد ناشناخته"))</f>
        <v>0</v>
      </c>
      <c r="J1294" s="27">
        <f>IF($H1294="","",IFERROR(VLOOKUP($H1294,AcctTbl,3,0),""))</f>
        <v>0</v>
      </c>
      <c r="K1294" s="29"/>
      <c r="L1294" s="28"/>
      <c r="M1294" s="31"/>
      <c r="N1294" s="29"/>
      <c r="O1294" s="32">
        <f>IF($B1294="",0,IF($U1294="IN",N($M1294),0))</f>
        <v>0</v>
      </c>
      <c r="P1294" s="32">
        <f>IF($B1294="",0,IF(OR($U1294="OUT",$U1294="TRF"),N($M1294),0))</f>
        <v>0</v>
      </c>
      <c r="Q1294" s="32">
        <f>IF($B1294="",0,IF(OR($U1294="OUT",$U1294="TRF"),N($M1294),0))</f>
        <v>0</v>
      </c>
      <c r="R1294" s="32">
        <f>IF($B1294="",0,IF($U1294="IN",N($M1294),0))</f>
        <v>0</v>
      </c>
      <c r="S1294" s="33">
        <f>IF($B1294="","",IF($M1294="","⚠ مبلغ",IF($E1294="","⚠ بانک عامل",IF(AND($U1294="TRF",$F1294=""),"⚠ بانک مقصد",IF(AND($V1294&lt;&gt;"NONE",$V1294&lt;&gt;"",$Z1294=""),"⚠ طرف حساب","✓")))))</f>
        <v>0</v>
      </c>
      <c r="T1294" s="29"/>
      <c r="U1294" s="27">
        <f>IFERROR(VLOOKUP($D1294,BankOpTbl,2,0),"")</f>
        <v>0</v>
      </c>
      <c r="V1294" s="27">
        <f>IFERROR(VLOOKUP($D1294,BankOpTbl,3,0),"")</f>
        <v>0</v>
      </c>
      <c r="W1294" s="27">
        <f>IFERROR(VLOOKUP($D1294,BankOpTbl,4,0),"")</f>
        <v>0</v>
      </c>
      <c r="X1294" s="27">
        <f>IF($E1294="","",IFERROR(VLOOKUP($E1294,BankTbl,4,0),""))</f>
        <v>0</v>
      </c>
      <c r="Y1294" s="27">
        <f>IF($F1294="","",IFERROR(VLOOKUP($F1294,BankTbl,4,0),""))</f>
        <v>0</v>
      </c>
      <c r="Z1294" s="27">
        <f>IF($B1294="","",IF($V1294="PICK",LEFT($N1294,5),IF($V1294="FIXED",$W1294,IF($V1294="CODE",$H1294,""))))</f>
        <v>0</v>
      </c>
    </row>
    <row r="1295" spans="1:26" ht="21" customHeight="1">
      <c r="A1295" s="27">
        <f>IF($B1295="","",COUNTA($B$13:$B1295))</f>
        <v>0</v>
      </c>
      <c r="B1295" s="28"/>
      <c r="C1295" s="28"/>
      <c r="D1295" s="29"/>
      <c r="E1295" s="29"/>
      <c r="F1295" s="29"/>
      <c r="G1295" s="28"/>
      <c r="H1295" s="28"/>
      <c r="I1295" s="30">
        <f>IF($H1295="","",IFERROR(VLOOKUP($H1295,AcctTbl,2,0),"کد ناشناخته"))</f>
        <v>0</v>
      </c>
      <c r="J1295" s="27">
        <f>IF($H1295="","",IFERROR(VLOOKUP($H1295,AcctTbl,3,0),""))</f>
        <v>0</v>
      </c>
      <c r="K1295" s="29"/>
      <c r="L1295" s="28"/>
      <c r="M1295" s="31"/>
      <c r="N1295" s="29"/>
      <c r="O1295" s="32">
        <f>IF($B1295="",0,IF($U1295="IN",N($M1295),0))</f>
        <v>0</v>
      </c>
      <c r="P1295" s="32">
        <f>IF($B1295="",0,IF(OR($U1295="OUT",$U1295="TRF"),N($M1295),0))</f>
        <v>0</v>
      </c>
      <c r="Q1295" s="32">
        <f>IF($B1295="",0,IF(OR($U1295="OUT",$U1295="TRF"),N($M1295),0))</f>
        <v>0</v>
      </c>
      <c r="R1295" s="32">
        <f>IF($B1295="",0,IF($U1295="IN",N($M1295),0))</f>
        <v>0</v>
      </c>
      <c r="S1295" s="33">
        <f>IF($B1295="","",IF($M1295="","⚠ مبلغ",IF($E1295="","⚠ بانک عامل",IF(AND($U1295="TRF",$F1295=""),"⚠ بانک مقصد",IF(AND($V1295&lt;&gt;"NONE",$V1295&lt;&gt;"",$Z1295=""),"⚠ طرف حساب","✓")))))</f>
        <v>0</v>
      </c>
      <c r="T1295" s="29"/>
      <c r="U1295" s="27">
        <f>IFERROR(VLOOKUP($D1295,BankOpTbl,2,0),"")</f>
        <v>0</v>
      </c>
      <c r="V1295" s="27">
        <f>IFERROR(VLOOKUP($D1295,BankOpTbl,3,0),"")</f>
        <v>0</v>
      </c>
      <c r="W1295" s="27">
        <f>IFERROR(VLOOKUP($D1295,BankOpTbl,4,0),"")</f>
        <v>0</v>
      </c>
      <c r="X1295" s="27">
        <f>IF($E1295="","",IFERROR(VLOOKUP($E1295,BankTbl,4,0),""))</f>
        <v>0</v>
      </c>
      <c r="Y1295" s="27">
        <f>IF($F1295="","",IFERROR(VLOOKUP($F1295,BankTbl,4,0),""))</f>
        <v>0</v>
      </c>
      <c r="Z1295" s="27">
        <f>IF($B1295="","",IF($V1295="PICK",LEFT($N1295,5),IF($V1295="FIXED",$W1295,IF($V1295="CODE",$H1295,""))))</f>
        <v>0</v>
      </c>
    </row>
    <row r="1296" spans="1:26" ht="21" customHeight="1">
      <c r="A1296" s="27">
        <f>IF($B1296="","",COUNTA($B$13:$B1296))</f>
        <v>0</v>
      </c>
      <c r="B1296" s="28"/>
      <c r="C1296" s="28"/>
      <c r="D1296" s="29"/>
      <c r="E1296" s="29"/>
      <c r="F1296" s="29"/>
      <c r="G1296" s="28"/>
      <c r="H1296" s="28"/>
      <c r="I1296" s="30">
        <f>IF($H1296="","",IFERROR(VLOOKUP($H1296,AcctTbl,2,0),"کد ناشناخته"))</f>
        <v>0</v>
      </c>
      <c r="J1296" s="27">
        <f>IF($H1296="","",IFERROR(VLOOKUP($H1296,AcctTbl,3,0),""))</f>
        <v>0</v>
      </c>
      <c r="K1296" s="29"/>
      <c r="L1296" s="28"/>
      <c r="M1296" s="31"/>
      <c r="N1296" s="29"/>
      <c r="O1296" s="32">
        <f>IF($B1296="",0,IF($U1296="IN",N($M1296),0))</f>
        <v>0</v>
      </c>
      <c r="P1296" s="32">
        <f>IF($B1296="",0,IF(OR($U1296="OUT",$U1296="TRF"),N($M1296),0))</f>
        <v>0</v>
      </c>
      <c r="Q1296" s="32">
        <f>IF($B1296="",0,IF(OR($U1296="OUT",$U1296="TRF"),N($M1296),0))</f>
        <v>0</v>
      </c>
      <c r="R1296" s="32">
        <f>IF($B1296="",0,IF($U1296="IN",N($M1296),0))</f>
        <v>0</v>
      </c>
      <c r="S1296" s="33">
        <f>IF($B1296="","",IF($M1296="","⚠ مبلغ",IF($E1296="","⚠ بانک عامل",IF(AND($U1296="TRF",$F1296=""),"⚠ بانک مقصد",IF(AND($V1296&lt;&gt;"NONE",$V1296&lt;&gt;"",$Z1296=""),"⚠ طرف حساب","✓")))))</f>
        <v>0</v>
      </c>
      <c r="T1296" s="29"/>
      <c r="U1296" s="27">
        <f>IFERROR(VLOOKUP($D1296,BankOpTbl,2,0),"")</f>
        <v>0</v>
      </c>
      <c r="V1296" s="27">
        <f>IFERROR(VLOOKUP($D1296,BankOpTbl,3,0),"")</f>
        <v>0</v>
      </c>
      <c r="W1296" s="27">
        <f>IFERROR(VLOOKUP($D1296,BankOpTbl,4,0),"")</f>
        <v>0</v>
      </c>
      <c r="X1296" s="27">
        <f>IF($E1296="","",IFERROR(VLOOKUP($E1296,BankTbl,4,0),""))</f>
        <v>0</v>
      </c>
      <c r="Y1296" s="27">
        <f>IF($F1296="","",IFERROR(VLOOKUP($F1296,BankTbl,4,0),""))</f>
        <v>0</v>
      </c>
      <c r="Z1296" s="27">
        <f>IF($B1296="","",IF($V1296="PICK",LEFT($N1296,5),IF($V1296="FIXED",$W1296,IF($V1296="CODE",$H1296,""))))</f>
        <v>0</v>
      </c>
    </row>
    <row r="1297" spans="1:26" ht="21" customHeight="1">
      <c r="A1297" s="27">
        <f>IF($B1297="","",COUNTA($B$13:$B1297))</f>
        <v>0</v>
      </c>
      <c r="B1297" s="28"/>
      <c r="C1297" s="28"/>
      <c r="D1297" s="29"/>
      <c r="E1297" s="29"/>
      <c r="F1297" s="29"/>
      <c r="G1297" s="28"/>
      <c r="H1297" s="28"/>
      <c r="I1297" s="30">
        <f>IF($H1297="","",IFERROR(VLOOKUP($H1297,AcctTbl,2,0),"کد ناشناخته"))</f>
        <v>0</v>
      </c>
      <c r="J1297" s="27">
        <f>IF($H1297="","",IFERROR(VLOOKUP($H1297,AcctTbl,3,0),""))</f>
        <v>0</v>
      </c>
      <c r="K1297" s="29"/>
      <c r="L1297" s="28"/>
      <c r="M1297" s="31"/>
      <c r="N1297" s="29"/>
      <c r="O1297" s="32">
        <f>IF($B1297="",0,IF($U1297="IN",N($M1297),0))</f>
        <v>0</v>
      </c>
      <c r="P1297" s="32">
        <f>IF($B1297="",0,IF(OR($U1297="OUT",$U1297="TRF"),N($M1297),0))</f>
        <v>0</v>
      </c>
      <c r="Q1297" s="32">
        <f>IF($B1297="",0,IF(OR($U1297="OUT",$U1297="TRF"),N($M1297),0))</f>
        <v>0</v>
      </c>
      <c r="R1297" s="32">
        <f>IF($B1297="",0,IF($U1297="IN",N($M1297),0))</f>
        <v>0</v>
      </c>
      <c r="S1297" s="33">
        <f>IF($B1297="","",IF($M1297="","⚠ مبلغ",IF($E1297="","⚠ بانک عامل",IF(AND($U1297="TRF",$F1297=""),"⚠ بانک مقصد",IF(AND($V1297&lt;&gt;"NONE",$V1297&lt;&gt;"",$Z1297=""),"⚠ طرف حساب","✓")))))</f>
        <v>0</v>
      </c>
      <c r="T1297" s="29"/>
      <c r="U1297" s="27">
        <f>IFERROR(VLOOKUP($D1297,BankOpTbl,2,0),"")</f>
        <v>0</v>
      </c>
      <c r="V1297" s="27">
        <f>IFERROR(VLOOKUP($D1297,BankOpTbl,3,0),"")</f>
        <v>0</v>
      </c>
      <c r="W1297" s="27">
        <f>IFERROR(VLOOKUP($D1297,BankOpTbl,4,0),"")</f>
        <v>0</v>
      </c>
      <c r="X1297" s="27">
        <f>IF($E1297="","",IFERROR(VLOOKUP($E1297,BankTbl,4,0),""))</f>
        <v>0</v>
      </c>
      <c r="Y1297" s="27">
        <f>IF($F1297="","",IFERROR(VLOOKUP($F1297,BankTbl,4,0),""))</f>
        <v>0</v>
      </c>
      <c r="Z1297" s="27">
        <f>IF($B1297="","",IF($V1297="PICK",LEFT($N1297,5),IF($V1297="FIXED",$W1297,IF($V1297="CODE",$H1297,""))))</f>
        <v>0</v>
      </c>
    </row>
    <row r="1298" spans="1:26" ht="21" customHeight="1">
      <c r="A1298" s="27">
        <f>IF($B1298="","",COUNTA($B$13:$B1298))</f>
        <v>0</v>
      </c>
      <c r="B1298" s="28"/>
      <c r="C1298" s="28"/>
      <c r="D1298" s="29"/>
      <c r="E1298" s="29"/>
      <c r="F1298" s="29"/>
      <c r="G1298" s="28"/>
      <c r="H1298" s="28"/>
      <c r="I1298" s="30">
        <f>IF($H1298="","",IFERROR(VLOOKUP($H1298,AcctTbl,2,0),"کد ناشناخته"))</f>
        <v>0</v>
      </c>
      <c r="J1298" s="27">
        <f>IF($H1298="","",IFERROR(VLOOKUP($H1298,AcctTbl,3,0),""))</f>
        <v>0</v>
      </c>
      <c r="K1298" s="29"/>
      <c r="L1298" s="28"/>
      <c r="M1298" s="31"/>
      <c r="N1298" s="29"/>
      <c r="O1298" s="32">
        <f>IF($B1298="",0,IF($U1298="IN",N($M1298),0))</f>
        <v>0</v>
      </c>
      <c r="P1298" s="32">
        <f>IF($B1298="",0,IF(OR($U1298="OUT",$U1298="TRF"),N($M1298),0))</f>
        <v>0</v>
      </c>
      <c r="Q1298" s="32">
        <f>IF($B1298="",0,IF(OR($U1298="OUT",$U1298="TRF"),N($M1298),0))</f>
        <v>0</v>
      </c>
      <c r="R1298" s="32">
        <f>IF($B1298="",0,IF($U1298="IN",N($M1298),0))</f>
        <v>0</v>
      </c>
      <c r="S1298" s="33">
        <f>IF($B1298="","",IF($M1298="","⚠ مبلغ",IF($E1298="","⚠ بانک عامل",IF(AND($U1298="TRF",$F1298=""),"⚠ بانک مقصد",IF(AND($V1298&lt;&gt;"NONE",$V1298&lt;&gt;"",$Z1298=""),"⚠ طرف حساب","✓")))))</f>
        <v>0</v>
      </c>
      <c r="T1298" s="29"/>
      <c r="U1298" s="27">
        <f>IFERROR(VLOOKUP($D1298,BankOpTbl,2,0),"")</f>
        <v>0</v>
      </c>
      <c r="V1298" s="27">
        <f>IFERROR(VLOOKUP($D1298,BankOpTbl,3,0),"")</f>
        <v>0</v>
      </c>
      <c r="W1298" s="27">
        <f>IFERROR(VLOOKUP($D1298,BankOpTbl,4,0),"")</f>
        <v>0</v>
      </c>
      <c r="X1298" s="27">
        <f>IF($E1298="","",IFERROR(VLOOKUP($E1298,BankTbl,4,0),""))</f>
        <v>0</v>
      </c>
      <c r="Y1298" s="27">
        <f>IF($F1298="","",IFERROR(VLOOKUP($F1298,BankTbl,4,0),""))</f>
        <v>0</v>
      </c>
      <c r="Z1298" s="27">
        <f>IF($B1298="","",IF($V1298="PICK",LEFT($N1298,5),IF($V1298="FIXED",$W1298,IF($V1298="CODE",$H1298,""))))</f>
        <v>0</v>
      </c>
    </row>
    <row r="1299" spans="1:26" ht="21" customHeight="1">
      <c r="A1299" s="27">
        <f>IF($B1299="","",COUNTA($B$13:$B1299))</f>
        <v>0</v>
      </c>
      <c r="B1299" s="28"/>
      <c r="C1299" s="28"/>
      <c r="D1299" s="29"/>
      <c r="E1299" s="29"/>
      <c r="F1299" s="29"/>
      <c r="G1299" s="28"/>
      <c r="H1299" s="28"/>
      <c r="I1299" s="30">
        <f>IF($H1299="","",IFERROR(VLOOKUP($H1299,AcctTbl,2,0),"کد ناشناخته"))</f>
        <v>0</v>
      </c>
      <c r="J1299" s="27">
        <f>IF($H1299="","",IFERROR(VLOOKUP($H1299,AcctTbl,3,0),""))</f>
        <v>0</v>
      </c>
      <c r="K1299" s="29"/>
      <c r="L1299" s="28"/>
      <c r="M1299" s="31"/>
      <c r="N1299" s="29"/>
      <c r="O1299" s="32">
        <f>IF($B1299="",0,IF($U1299="IN",N($M1299),0))</f>
        <v>0</v>
      </c>
      <c r="P1299" s="32">
        <f>IF($B1299="",0,IF(OR($U1299="OUT",$U1299="TRF"),N($M1299),0))</f>
        <v>0</v>
      </c>
      <c r="Q1299" s="32">
        <f>IF($B1299="",0,IF(OR($U1299="OUT",$U1299="TRF"),N($M1299),0))</f>
        <v>0</v>
      </c>
      <c r="R1299" s="32">
        <f>IF($B1299="",0,IF($U1299="IN",N($M1299),0))</f>
        <v>0</v>
      </c>
      <c r="S1299" s="33">
        <f>IF($B1299="","",IF($M1299="","⚠ مبلغ",IF($E1299="","⚠ بانک عامل",IF(AND($U1299="TRF",$F1299=""),"⚠ بانک مقصد",IF(AND($V1299&lt;&gt;"NONE",$V1299&lt;&gt;"",$Z1299=""),"⚠ طرف حساب","✓")))))</f>
        <v>0</v>
      </c>
      <c r="T1299" s="29"/>
      <c r="U1299" s="27">
        <f>IFERROR(VLOOKUP($D1299,BankOpTbl,2,0),"")</f>
        <v>0</v>
      </c>
      <c r="V1299" s="27">
        <f>IFERROR(VLOOKUP($D1299,BankOpTbl,3,0),"")</f>
        <v>0</v>
      </c>
      <c r="W1299" s="27">
        <f>IFERROR(VLOOKUP($D1299,BankOpTbl,4,0),"")</f>
        <v>0</v>
      </c>
      <c r="X1299" s="27">
        <f>IF($E1299="","",IFERROR(VLOOKUP($E1299,BankTbl,4,0),""))</f>
        <v>0</v>
      </c>
      <c r="Y1299" s="27">
        <f>IF($F1299="","",IFERROR(VLOOKUP($F1299,BankTbl,4,0),""))</f>
        <v>0</v>
      </c>
      <c r="Z1299" s="27">
        <f>IF($B1299="","",IF($V1299="PICK",LEFT($N1299,5),IF($V1299="FIXED",$W1299,IF($V1299="CODE",$H1299,""))))</f>
        <v>0</v>
      </c>
    </row>
    <row r="1300" spans="1:26" ht="21" customHeight="1">
      <c r="A1300" s="27">
        <f>IF($B1300="","",COUNTA($B$13:$B1300))</f>
        <v>0</v>
      </c>
      <c r="B1300" s="28"/>
      <c r="C1300" s="28"/>
      <c r="D1300" s="29"/>
      <c r="E1300" s="29"/>
      <c r="F1300" s="29"/>
      <c r="G1300" s="28"/>
      <c r="H1300" s="28"/>
      <c r="I1300" s="30">
        <f>IF($H1300="","",IFERROR(VLOOKUP($H1300,AcctTbl,2,0),"کد ناشناخته"))</f>
        <v>0</v>
      </c>
      <c r="J1300" s="27">
        <f>IF($H1300="","",IFERROR(VLOOKUP($H1300,AcctTbl,3,0),""))</f>
        <v>0</v>
      </c>
      <c r="K1300" s="29"/>
      <c r="L1300" s="28"/>
      <c r="M1300" s="31"/>
      <c r="N1300" s="29"/>
      <c r="O1300" s="32">
        <f>IF($B1300="",0,IF($U1300="IN",N($M1300),0))</f>
        <v>0</v>
      </c>
      <c r="P1300" s="32">
        <f>IF($B1300="",0,IF(OR($U1300="OUT",$U1300="TRF"),N($M1300),0))</f>
        <v>0</v>
      </c>
      <c r="Q1300" s="32">
        <f>IF($B1300="",0,IF(OR($U1300="OUT",$U1300="TRF"),N($M1300),0))</f>
        <v>0</v>
      </c>
      <c r="R1300" s="32">
        <f>IF($B1300="",0,IF($U1300="IN",N($M1300),0))</f>
        <v>0</v>
      </c>
      <c r="S1300" s="33">
        <f>IF($B1300="","",IF($M1300="","⚠ مبلغ",IF($E1300="","⚠ بانک عامل",IF(AND($U1300="TRF",$F1300=""),"⚠ بانک مقصد",IF(AND($V1300&lt;&gt;"NONE",$V1300&lt;&gt;"",$Z1300=""),"⚠ طرف حساب","✓")))))</f>
        <v>0</v>
      </c>
      <c r="T1300" s="29"/>
      <c r="U1300" s="27">
        <f>IFERROR(VLOOKUP($D1300,BankOpTbl,2,0),"")</f>
        <v>0</v>
      </c>
      <c r="V1300" s="27">
        <f>IFERROR(VLOOKUP($D1300,BankOpTbl,3,0),"")</f>
        <v>0</v>
      </c>
      <c r="W1300" s="27">
        <f>IFERROR(VLOOKUP($D1300,BankOpTbl,4,0),"")</f>
        <v>0</v>
      </c>
      <c r="X1300" s="27">
        <f>IF($E1300="","",IFERROR(VLOOKUP($E1300,BankTbl,4,0),""))</f>
        <v>0</v>
      </c>
      <c r="Y1300" s="27">
        <f>IF($F1300="","",IFERROR(VLOOKUP($F1300,BankTbl,4,0),""))</f>
        <v>0</v>
      </c>
      <c r="Z1300" s="27">
        <f>IF($B1300="","",IF($V1300="PICK",LEFT($N1300,5),IF($V1300="FIXED",$W1300,IF($V1300="CODE",$H1300,""))))</f>
        <v>0</v>
      </c>
    </row>
    <row r="1301" spans="1:26" ht="21" customHeight="1">
      <c r="A1301" s="27">
        <f>IF($B1301="","",COUNTA($B$13:$B1301))</f>
        <v>0</v>
      </c>
      <c r="B1301" s="28"/>
      <c r="C1301" s="28"/>
      <c r="D1301" s="29"/>
      <c r="E1301" s="29"/>
      <c r="F1301" s="29"/>
      <c r="G1301" s="28"/>
      <c r="H1301" s="28"/>
      <c r="I1301" s="30">
        <f>IF($H1301="","",IFERROR(VLOOKUP($H1301,AcctTbl,2,0),"کد ناشناخته"))</f>
        <v>0</v>
      </c>
      <c r="J1301" s="27">
        <f>IF($H1301="","",IFERROR(VLOOKUP($H1301,AcctTbl,3,0),""))</f>
        <v>0</v>
      </c>
      <c r="K1301" s="29"/>
      <c r="L1301" s="28"/>
      <c r="M1301" s="31"/>
      <c r="N1301" s="29"/>
      <c r="O1301" s="32">
        <f>IF($B1301="",0,IF($U1301="IN",N($M1301),0))</f>
        <v>0</v>
      </c>
      <c r="P1301" s="32">
        <f>IF($B1301="",0,IF(OR($U1301="OUT",$U1301="TRF"),N($M1301),0))</f>
        <v>0</v>
      </c>
      <c r="Q1301" s="32">
        <f>IF($B1301="",0,IF(OR($U1301="OUT",$U1301="TRF"),N($M1301),0))</f>
        <v>0</v>
      </c>
      <c r="R1301" s="32">
        <f>IF($B1301="",0,IF($U1301="IN",N($M1301),0))</f>
        <v>0</v>
      </c>
      <c r="S1301" s="33">
        <f>IF($B1301="","",IF($M1301="","⚠ مبلغ",IF($E1301="","⚠ بانک عامل",IF(AND($U1301="TRF",$F1301=""),"⚠ بانک مقصد",IF(AND($V1301&lt;&gt;"NONE",$V1301&lt;&gt;"",$Z1301=""),"⚠ طرف حساب","✓")))))</f>
        <v>0</v>
      </c>
      <c r="T1301" s="29"/>
      <c r="U1301" s="27">
        <f>IFERROR(VLOOKUP($D1301,BankOpTbl,2,0),"")</f>
        <v>0</v>
      </c>
      <c r="V1301" s="27">
        <f>IFERROR(VLOOKUP($D1301,BankOpTbl,3,0),"")</f>
        <v>0</v>
      </c>
      <c r="W1301" s="27">
        <f>IFERROR(VLOOKUP($D1301,BankOpTbl,4,0),"")</f>
        <v>0</v>
      </c>
      <c r="X1301" s="27">
        <f>IF($E1301="","",IFERROR(VLOOKUP($E1301,BankTbl,4,0),""))</f>
        <v>0</v>
      </c>
      <c r="Y1301" s="27">
        <f>IF($F1301="","",IFERROR(VLOOKUP($F1301,BankTbl,4,0),""))</f>
        <v>0</v>
      </c>
      <c r="Z1301" s="27">
        <f>IF($B1301="","",IF($V1301="PICK",LEFT($N1301,5),IF($V1301="FIXED",$W1301,IF($V1301="CODE",$H1301,""))))</f>
        <v>0</v>
      </c>
    </row>
    <row r="1302" spans="1:26" ht="21" customHeight="1">
      <c r="A1302" s="27">
        <f>IF($B1302="","",COUNTA($B$13:$B1302))</f>
        <v>0</v>
      </c>
      <c r="B1302" s="28"/>
      <c r="C1302" s="28"/>
      <c r="D1302" s="29"/>
      <c r="E1302" s="29"/>
      <c r="F1302" s="29"/>
      <c r="G1302" s="28"/>
      <c r="H1302" s="28"/>
      <c r="I1302" s="30">
        <f>IF($H1302="","",IFERROR(VLOOKUP($H1302,AcctTbl,2,0),"کد ناشناخته"))</f>
        <v>0</v>
      </c>
      <c r="J1302" s="27">
        <f>IF($H1302="","",IFERROR(VLOOKUP($H1302,AcctTbl,3,0),""))</f>
        <v>0</v>
      </c>
      <c r="K1302" s="29"/>
      <c r="L1302" s="28"/>
      <c r="M1302" s="31"/>
      <c r="N1302" s="29"/>
      <c r="O1302" s="32">
        <f>IF($B1302="",0,IF($U1302="IN",N($M1302),0))</f>
        <v>0</v>
      </c>
      <c r="P1302" s="32">
        <f>IF($B1302="",0,IF(OR($U1302="OUT",$U1302="TRF"),N($M1302),0))</f>
        <v>0</v>
      </c>
      <c r="Q1302" s="32">
        <f>IF($B1302="",0,IF(OR($U1302="OUT",$U1302="TRF"),N($M1302),0))</f>
        <v>0</v>
      </c>
      <c r="R1302" s="32">
        <f>IF($B1302="",0,IF($U1302="IN",N($M1302),0))</f>
        <v>0</v>
      </c>
      <c r="S1302" s="33">
        <f>IF($B1302="","",IF($M1302="","⚠ مبلغ",IF($E1302="","⚠ بانک عامل",IF(AND($U1302="TRF",$F1302=""),"⚠ بانک مقصد",IF(AND($V1302&lt;&gt;"NONE",$V1302&lt;&gt;"",$Z1302=""),"⚠ طرف حساب","✓")))))</f>
        <v>0</v>
      </c>
      <c r="T1302" s="29"/>
      <c r="U1302" s="27">
        <f>IFERROR(VLOOKUP($D1302,BankOpTbl,2,0),"")</f>
        <v>0</v>
      </c>
      <c r="V1302" s="27">
        <f>IFERROR(VLOOKUP($D1302,BankOpTbl,3,0),"")</f>
        <v>0</v>
      </c>
      <c r="W1302" s="27">
        <f>IFERROR(VLOOKUP($D1302,BankOpTbl,4,0),"")</f>
        <v>0</v>
      </c>
      <c r="X1302" s="27">
        <f>IF($E1302="","",IFERROR(VLOOKUP($E1302,BankTbl,4,0),""))</f>
        <v>0</v>
      </c>
      <c r="Y1302" s="27">
        <f>IF($F1302="","",IFERROR(VLOOKUP($F1302,BankTbl,4,0),""))</f>
        <v>0</v>
      </c>
      <c r="Z1302" s="27">
        <f>IF($B1302="","",IF($V1302="PICK",LEFT($N1302,5),IF($V1302="FIXED",$W1302,IF($V1302="CODE",$H1302,""))))</f>
        <v>0</v>
      </c>
    </row>
    <row r="1303" spans="1:26" ht="21" customHeight="1">
      <c r="A1303" s="27">
        <f>IF($B1303="","",COUNTA($B$13:$B1303))</f>
        <v>0</v>
      </c>
      <c r="B1303" s="28"/>
      <c r="C1303" s="28"/>
      <c r="D1303" s="29"/>
      <c r="E1303" s="29"/>
      <c r="F1303" s="29"/>
      <c r="G1303" s="28"/>
      <c r="H1303" s="28"/>
      <c r="I1303" s="30">
        <f>IF($H1303="","",IFERROR(VLOOKUP($H1303,AcctTbl,2,0),"کد ناشناخته"))</f>
        <v>0</v>
      </c>
      <c r="J1303" s="27">
        <f>IF($H1303="","",IFERROR(VLOOKUP($H1303,AcctTbl,3,0),""))</f>
        <v>0</v>
      </c>
      <c r="K1303" s="29"/>
      <c r="L1303" s="28"/>
      <c r="M1303" s="31"/>
      <c r="N1303" s="29"/>
      <c r="O1303" s="32">
        <f>IF($B1303="",0,IF($U1303="IN",N($M1303),0))</f>
        <v>0</v>
      </c>
      <c r="P1303" s="32">
        <f>IF($B1303="",0,IF(OR($U1303="OUT",$U1303="TRF"),N($M1303),0))</f>
        <v>0</v>
      </c>
      <c r="Q1303" s="32">
        <f>IF($B1303="",0,IF(OR($U1303="OUT",$U1303="TRF"),N($M1303),0))</f>
        <v>0</v>
      </c>
      <c r="R1303" s="32">
        <f>IF($B1303="",0,IF($U1303="IN",N($M1303),0))</f>
        <v>0</v>
      </c>
      <c r="S1303" s="33">
        <f>IF($B1303="","",IF($M1303="","⚠ مبلغ",IF($E1303="","⚠ بانک عامل",IF(AND($U1303="TRF",$F1303=""),"⚠ بانک مقصد",IF(AND($V1303&lt;&gt;"NONE",$V1303&lt;&gt;"",$Z1303=""),"⚠ طرف حساب","✓")))))</f>
        <v>0</v>
      </c>
      <c r="T1303" s="29"/>
      <c r="U1303" s="27">
        <f>IFERROR(VLOOKUP($D1303,BankOpTbl,2,0),"")</f>
        <v>0</v>
      </c>
      <c r="V1303" s="27">
        <f>IFERROR(VLOOKUP($D1303,BankOpTbl,3,0),"")</f>
        <v>0</v>
      </c>
      <c r="W1303" s="27">
        <f>IFERROR(VLOOKUP($D1303,BankOpTbl,4,0),"")</f>
        <v>0</v>
      </c>
      <c r="X1303" s="27">
        <f>IF($E1303="","",IFERROR(VLOOKUP($E1303,BankTbl,4,0),""))</f>
        <v>0</v>
      </c>
      <c r="Y1303" s="27">
        <f>IF($F1303="","",IFERROR(VLOOKUP($F1303,BankTbl,4,0),""))</f>
        <v>0</v>
      </c>
      <c r="Z1303" s="27">
        <f>IF($B1303="","",IF($V1303="PICK",LEFT($N1303,5),IF($V1303="FIXED",$W1303,IF($V1303="CODE",$H1303,""))))</f>
        <v>0</v>
      </c>
    </row>
    <row r="1304" spans="1:26" ht="21" customHeight="1">
      <c r="A1304" s="27">
        <f>IF($B1304="","",COUNTA($B$13:$B1304))</f>
        <v>0</v>
      </c>
      <c r="B1304" s="28"/>
      <c r="C1304" s="28"/>
      <c r="D1304" s="29"/>
      <c r="E1304" s="29"/>
      <c r="F1304" s="29"/>
      <c r="G1304" s="28"/>
      <c r="H1304" s="28"/>
      <c r="I1304" s="30">
        <f>IF($H1304="","",IFERROR(VLOOKUP($H1304,AcctTbl,2,0),"کد ناشناخته"))</f>
        <v>0</v>
      </c>
      <c r="J1304" s="27">
        <f>IF($H1304="","",IFERROR(VLOOKUP($H1304,AcctTbl,3,0),""))</f>
        <v>0</v>
      </c>
      <c r="K1304" s="29"/>
      <c r="L1304" s="28"/>
      <c r="M1304" s="31"/>
      <c r="N1304" s="29"/>
      <c r="O1304" s="32">
        <f>IF($B1304="",0,IF($U1304="IN",N($M1304),0))</f>
        <v>0</v>
      </c>
      <c r="P1304" s="32">
        <f>IF($B1304="",0,IF(OR($U1304="OUT",$U1304="TRF"),N($M1304),0))</f>
        <v>0</v>
      </c>
      <c r="Q1304" s="32">
        <f>IF($B1304="",0,IF(OR($U1304="OUT",$U1304="TRF"),N($M1304),0))</f>
        <v>0</v>
      </c>
      <c r="R1304" s="32">
        <f>IF($B1304="",0,IF($U1304="IN",N($M1304),0))</f>
        <v>0</v>
      </c>
      <c r="S1304" s="33">
        <f>IF($B1304="","",IF($M1304="","⚠ مبلغ",IF($E1304="","⚠ بانک عامل",IF(AND($U1304="TRF",$F1304=""),"⚠ بانک مقصد",IF(AND($V1304&lt;&gt;"NONE",$V1304&lt;&gt;"",$Z1304=""),"⚠ طرف حساب","✓")))))</f>
        <v>0</v>
      </c>
      <c r="T1304" s="29"/>
      <c r="U1304" s="27">
        <f>IFERROR(VLOOKUP($D1304,BankOpTbl,2,0),"")</f>
        <v>0</v>
      </c>
      <c r="V1304" s="27">
        <f>IFERROR(VLOOKUP($D1304,BankOpTbl,3,0),"")</f>
        <v>0</v>
      </c>
      <c r="W1304" s="27">
        <f>IFERROR(VLOOKUP($D1304,BankOpTbl,4,0),"")</f>
        <v>0</v>
      </c>
      <c r="X1304" s="27">
        <f>IF($E1304="","",IFERROR(VLOOKUP($E1304,BankTbl,4,0),""))</f>
        <v>0</v>
      </c>
      <c r="Y1304" s="27">
        <f>IF($F1304="","",IFERROR(VLOOKUP($F1304,BankTbl,4,0),""))</f>
        <v>0</v>
      </c>
      <c r="Z1304" s="27">
        <f>IF($B1304="","",IF($V1304="PICK",LEFT($N1304,5),IF($V1304="FIXED",$W1304,IF($V1304="CODE",$H1304,""))))</f>
        <v>0</v>
      </c>
    </row>
    <row r="1305" spans="1:26" ht="21" customHeight="1">
      <c r="A1305" s="27">
        <f>IF($B1305="","",COUNTA($B$13:$B1305))</f>
        <v>0</v>
      </c>
      <c r="B1305" s="28"/>
      <c r="C1305" s="28"/>
      <c r="D1305" s="29"/>
      <c r="E1305" s="29"/>
      <c r="F1305" s="29"/>
      <c r="G1305" s="28"/>
      <c r="H1305" s="28"/>
      <c r="I1305" s="30">
        <f>IF($H1305="","",IFERROR(VLOOKUP($H1305,AcctTbl,2,0),"کد ناشناخته"))</f>
        <v>0</v>
      </c>
      <c r="J1305" s="27">
        <f>IF($H1305="","",IFERROR(VLOOKUP($H1305,AcctTbl,3,0),""))</f>
        <v>0</v>
      </c>
      <c r="K1305" s="29"/>
      <c r="L1305" s="28"/>
      <c r="M1305" s="31"/>
      <c r="N1305" s="29"/>
      <c r="O1305" s="32">
        <f>IF($B1305="",0,IF($U1305="IN",N($M1305),0))</f>
        <v>0</v>
      </c>
      <c r="P1305" s="32">
        <f>IF($B1305="",0,IF(OR($U1305="OUT",$U1305="TRF"),N($M1305),0))</f>
        <v>0</v>
      </c>
      <c r="Q1305" s="32">
        <f>IF($B1305="",0,IF(OR($U1305="OUT",$U1305="TRF"),N($M1305),0))</f>
        <v>0</v>
      </c>
      <c r="R1305" s="32">
        <f>IF($B1305="",0,IF($U1305="IN",N($M1305),0))</f>
        <v>0</v>
      </c>
      <c r="S1305" s="33">
        <f>IF($B1305="","",IF($M1305="","⚠ مبلغ",IF($E1305="","⚠ بانک عامل",IF(AND($U1305="TRF",$F1305=""),"⚠ بانک مقصد",IF(AND($V1305&lt;&gt;"NONE",$V1305&lt;&gt;"",$Z1305=""),"⚠ طرف حساب","✓")))))</f>
        <v>0</v>
      </c>
      <c r="T1305" s="29"/>
      <c r="U1305" s="27">
        <f>IFERROR(VLOOKUP($D1305,BankOpTbl,2,0),"")</f>
        <v>0</v>
      </c>
      <c r="V1305" s="27">
        <f>IFERROR(VLOOKUP($D1305,BankOpTbl,3,0),"")</f>
        <v>0</v>
      </c>
      <c r="W1305" s="27">
        <f>IFERROR(VLOOKUP($D1305,BankOpTbl,4,0),"")</f>
        <v>0</v>
      </c>
      <c r="X1305" s="27">
        <f>IF($E1305="","",IFERROR(VLOOKUP($E1305,BankTbl,4,0),""))</f>
        <v>0</v>
      </c>
      <c r="Y1305" s="27">
        <f>IF($F1305="","",IFERROR(VLOOKUP($F1305,BankTbl,4,0),""))</f>
        <v>0</v>
      </c>
      <c r="Z1305" s="27">
        <f>IF($B1305="","",IF($V1305="PICK",LEFT($N1305,5),IF($V1305="FIXED",$W1305,IF($V1305="CODE",$H1305,""))))</f>
        <v>0</v>
      </c>
    </row>
    <row r="1306" spans="1:26" ht="21" customHeight="1">
      <c r="A1306" s="27">
        <f>IF($B1306="","",COUNTA($B$13:$B1306))</f>
        <v>0</v>
      </c>
      <c r="B1306" s="28"/>
      <c r="C1306" s="28"/>
      <c r="D1306" s="29"/>
      <c r="E1306" s="29"/>
      <c r="F1306" s="29"/>
      <c r="G1306" s="28"/>
      <c r="H1306" s="28"/>
      <c r="I1306" s="30">
        <f>IF($H1306="","",IFERROR(VLOOKUP($H1306,AcctTbl,2,0),"کد ناشناخته"))</f>
        <v>0</v>
      </c>
      <c r="J1306" s="27">
        <f>IF($H1306="","",IFERROR(VLOOKUP($H1306,AcctTbl,3,0),""))</f>
        <v>0</v>
      </c>
      <c r="K1306" s="29"/>
      <c r="L1306" s="28"/>
      <c r="M1306" s="31"/>
      <c r="N1306" s="29"/>
      <c r="O1306" s="32">
        <f>IF($B1306="",0,IF($U1306="IN",N($M1306),0))</f>
        <v>0</v>
      </c>
      <c r="P1306" s="32">
        <f>IF($B1306="",0,IF(OR($U1306="OUT",$U1306="TRF"),N($M1306),0))</f>
        <v>0</v>
      </c>
      <c r="Q1306" s="32">
        <f>IF($B1306="",0,IF(OR($U1306="OUT",$U1306="TRF"),N($M1306),0))</f>
        <v>0</v>
      </c>
      <c r="R1306" s="32">
        <f>IF($B1306="",0,IF($U1306="IN",N($M1306),0))</f>
        <v>0</v>
      </c>
      <c r="S1306" s="33">
        <f>IF($B1306="","",IF($M1306="","⚠ مبلغ",IF($E1306="","⚠ بانک عامل",IF(AND($U1306="TRF",$F1306=""),"⚠ بانک مقصد",IF(AND($V1306&lt;&gt;"NONE",$V1306&lt;&gt;"",$Z1306=""),"⚠ طرف حساب","✓")))))</f>
        <v>0</v>
      </c>
      <c r="T1306" s="29"/>
      <c r="U1306" s="27">
        <f>IFERROR(VLOOKUP($D1306,BankOpTbl,2,0),"")</f>
        <v>0</v>
      </c>
      <c r="V1306" s="27">
        <f>IFERROR(VLOOKUP($D1306,BankOpTbl,3,0),"")</f>
        <v>0</v>
      </c>
      <c r="W1306" s="27">
        <f>IFERROR(VLOOKUP($D1306,BankOpTbl,4,0),"")</f>
        <v>0</v>
      </c>
      <c r="X1306" s="27">
        <f>IF($E1306="","",IFERROR(VLOOKUP($E1306,BankTbl,4,0),""))</f>
        <v>0</v>
      </c>
      <c r="Y1306" s="27">
        <f>IF($F1306="","",IFERROR(VLOOKUP($F1306,BankTbl,4,0),""))</f>
        <v>0</v>
      </c>
      <c r="Z1306" s="27">
        <f>IF($B1306="","",IF($V1306="PICK",LEFT($N1306,5),IF($V1306="FIXED",$W1306,IF($V1306="CODE",$H1306,""))))</f>
        <v>0</v>
      </c>
    </row>
    <row r="1307" spans="1:26" ht="21" customHeight="1">
      <c r="A1307" s="27">
        <f>IF($B1307="","",COUNTA($B$13:$B1307))</f>
        <v>0</v>
      </c>
      <c r="B1307" s="28"/>
      <c r="C1307" s="28"/>
      <c r="D1307" s="29"/>
      <c r="E1307" s="29"/>
      <c r="F1307" s="29"/>
      <c r="G1307" s="28"/>
      <c r="H1307" s="28"/>
      <c r="I1307" s="30">
        <f>IF($H1307="","",IFERROR(VLOOKUP($H1307,AcctTbl,2,0),"کد ناشناخته"))</f>
        <v>0</v>
      </c>
      <c r="J1307" s="27">
        <f>IF($H1307="","",IFERROR(VLOOKUP($H1307,AcctTbl,3,0),""))</f>
        <v>0</v>
      </c>
      <c r="K1307" s="29"/>
      <c r="L1307" s="28"/>
      <c r="M1307" s="31"/>
      <c r="N1307" s="29"/>
      <c r="O1307" s="32">
        <f>IF($B1307="",0,IF($U1307="IN",N($M1307),0))</f>
        <v>0</v>
      </c>
      <c r="P1307" s="32">
        <f>IF($B1307="",0,IF(OR($U1307="OUT",$U1307="TRF"),N($M1307),0))</f>
        <v>0</v>
      </c>
      <c r="Q1307" s="32">
        <f>IF($B1307="",0,IF(OR($U1307="OUT",$U1307="TRF"),N($M1307),0))</f>
        <v>0</v>
      </c>
      <c r="R1307" s="32">
        <f>IF($B1307="",0,IF($U1307="IN",N($M1307),0))</f>
        <v>0</v>
      </c>
      <c r="S1307" s="33">
        <f>IF($B1307="","",IF($M1307="","⚠ مبلغ",IF($E1307="","⚠ بانک عامل",IF(AND($U1307="TRF",$F1307=""),"⚠ بانک مقصد",IF(AND($V1307&lt;&gt;"NONE",$V1307&lt;&gt;"",$Z1307=""),"⚠ طرف حساب","✓")))))</f>
        <v>0</v>
      </c>
      <c r="T1307" s="29"/>
      <c r="U1307" s="27">
        <f>IFERROR(VLOOKUP($D1307,BankOpTbl,2,0),"")</f>
        <v>0</v>
      </c>
      <c r="V1307" s="27">
        <f>IFERROR(VLOOKUP($D1307,BankOpTbl,3,0),"")</f>
        <v>0</v>
      </c>
      <c r="W1307" s="27">
        <f>IFERROR(VLOOKUP($D1307,BankOpTbl,4,0),"")</f>
        <v>0</v>
      </c>
      <c r="X1307" s="27">
        <f>IF($E1307="","",IFERROR(VLOOKUP($E1307,BankTbl,4,0),""))</f>
        <v>0</v>
      </c>
      <c r="Y1307" s="27">
        <f>IF($F1307="","",IFERROR(VLOOKUP($F1307,BankTbl,4,0),""))</f>
        <v>0</v>
      </c>
      <c r="Z1307" s="27">
        <f>IF($B1307="","",IF($V1307="PICK",LEFT($N1307,5),IF($V1307="FIXED",$W1307,IF($V1307="CODE",$H1307,""))))</f>
        <v>0</v>
      </c>
    </row>
    <row r="1308" spans="1:26" ht="21" customHeight="1">
      <c r="A1308" s="27">
        <f>IF($B1308="","",COUNTA($B$13:$B1308))</f>
        <v>0</v>
      </c>
      <c r="B1308" s="28"/>
      <c r="C1308" s="28"/>
      <c r="D1308" s="29"/>
      <c r="E1308" s="29"/>
      <c r="F1308" s="29"/>
      <c r="G1308" s="28"/>
      <c r="H1308" s="28"/>
      <c r="I1308" s="30">
        <f>IF($H1308="","",IFERROR(VLOOKUP($H1308,AcctTbl,2,0),"کد ناشناخته"))</f>
        <v>0</v>
      </c>
      <c r="J1308" s="27">
        <f>IF($H1308="","",IFERROR(VLOOKUP($H1308,AcctTbl,3,0),""))</f>
        <v>0</v>
      </c>
      <c r="K1308" s="29"/>
      <c r="L1308" s="28"/>
      <c r="M1308" s="31"/>
      <c r="N1308" s="29"/>
      <c r="O1308" s="32">
        <f>IF($B1308="",0,IF($U1308="IN",N($M1308),0))</f>
        <v>0</v>
      </c>
      <c r="P1308" s="32">
        <f>IF($B1308="",0,IF(OR($U1308="OUT",$U1308="TRF"),N($M1308),0))</f>
        <v>0</v>
      </c>
      <c r="Q1308" s="32">
        <f>IF($B1308="",0,IF(OR($U1308="OUT",$U1308="TRF"),N($M1308),0))</f>
        <v>0</v>
      </c>
      <c r="R1308" s="32">
        <f>IF($B1308="",0,IF($U1308="IN",N($M1308),0))</f>
        <v>0</v>
      </c>
      <c r="S1308" s="33">
        <f>IF($B1308="","",IF($M1308="","⚠ مبلغ",IF($E1308="","⚠ بانک عامل",IF(AND($U1308="TRF",$F1308=""),"⚠ بانک مقصد",IF(AND($V1308&lt;&gt;"NONE",$V1308&lt;&gt;"",$Z1308=""),"⚠ طرف حساب","✓")))))</f>
        <v>0</v>
      </c>
      <c r="T1308" s="29"/>
      <c r="U1308" s="27">
        <f>IFERROR(VLOOKUP($D1308,BankOpTbl,2,0),"")</f>
        <v>0</v>
      </c>
      <c r="V1308" s="27">
        <f>IFERROR(VLOOKUP($D1308,BankOpTbl,3,0),"")</f>
        <v>0</v>
      </c>
      <c r="W1308" s="27">
        <f>IFERROR(VLOOKUP($D1308,BankOpTbl,4,0),"")</f>
        <v>0</v>
      </c>
      <c r="X1308" s="27">
        <f>IF($E1308="","",IFERROR(VLOOKUP($E1308,BankTbl,4,0),""))</f>
        <v>0</v>
      </c>
      <c r="Y1308" s="27">
        <f>IF($F1308="","",IFERROR(VLOOKUP($F1308,BankTbl,4,0),""))</f>
        <v>0</v>
      </c>
      <c r="Z1308" s="27">
        <f>IF($B1308="","",IF($V1308="PICK",LEFT($N1308,5),IF($V1308="FIXED",$W1308,IF($V1308="CODE",$H1308,""))))</f>
        <v>0</v>
      </c>
    </row>
    <row r="1309" spans="1:26" ht="21" customHeight="1">
      <c r="A1309" s="27">
        <f>IF($B1309="","",COUNTA($B$13:$B1309))</f>
        <v>0</v>
      </c>
      <c r="B1309" s="28"/>
      <c r="C1309" s="28"/>
      <c r="D1309" s="29"/>
      <c r="E1309" s="29"/>
      <c r="F1309" s="29"/>
      <c r="G1309" s="28"/>
      <c r="H1309" s="28"/>
      <c r="I1309" s="30">
        <f>IF($H1309="","",IFERROR(VLOOKUP($H1309,AcctTbl,2,0),"کد ناشناخته"))</f>
        <v>0</v>
      </c>
      <c r="J1309" s="27">
        <f>IF($H1309="","",IFERROR(VLOOKUP($H1309,AcctTbl,3,0),""))</f>
        <v>0</v>
      </c>
      <c r="K1309" s="29"/>
      <c r="L1309" s="28"/>
      <c r="M1309" s="31"/>
      <c r="N1309" s="29"/>
      <c r="O1309" s="32">
        <f>IF($B1309="",0,IF($U1309="IN",N($M1309),0))</f>
        <v>0</v>
      </c>
      <c r="P1309" s="32">
        <f>IF($B1309="",0,IF(OR($U1309="OUT",$U1309="TRF"),N($M1309),0))</f>
        <v>0</v>
      </c>
      <c r="Q1309" s="32">
        <f>IF($B1309="",0,IF(OR($U1309="OUT",$U1309="TRF"),N($M1309),0))</f>
        <v>0</v>
      </c>
      <c r="R1309" s="32">
        <f>IF($B1309="",0,IF($U1309="IN",N($M1309),0))</f>
        <v>0</v>
      </c>
      <c r="S1309" s="33">
        <f>IF($B1309="","",IF($M1309="","⚠ مبلغ",IF($E1309="","⚠ بانک عامل",IF(AND($U1309="TRF",$F1309=""),"⚠ بانک مقصد",IF(AND($V1309&lt;&gt;"NONE",$V1309&lt;&gt;"",$Z1309=""),"⚠ طرف حساب","✓")))))</f>
        <v>0</v>
      </c>
      <c r="T1309" s="29"/>
      <c r="U1309" s="27">
        <f>IFERROR(VLOOKUP($D1309,BankOpTbl,2,0),"")</f>
        <v>0</v>
      </c>
      <c r="V1309" s="27">
        <f>IFERROR(VLOOKUP($D1309,BankOpTbl,3,0),"")</f>
        <v>0</v>
      </c>
      <c r="W1309" s="27">
        <f>IFERROR(VLOOKUP($D1309,BankOpTbl,4,0),"")</f>
        <v>0</v>
      </c>
      <c r="X1309" s="27">
        <f>IF($E1309="","",IFERROR(VLOOKUP($E1309,BankTbl,4,0),""))</f>
        <v>0</v>
      </c>
      <c r="Y1309" s="27">
        <f>IF($F1309="","",IFERROR(VLOOKUP($F1309,BankTbl,4,0),""))</f>
        <v>0</v>
      </c>
      <c r="Z1309" s="27">
        <f>IF($B1309="","",IF($V1309="PICK",LEFT($N1309,5),IF($V1309="FIXED",$W1309,IF($V1309="CODE",$H1309,""))))</f>
        <v>0</v>
      </c>
    </row>
    <row r="1310" spans="1:26" ht="21" customHeight="1">
      <c r="A1310" s="27">
        <f>IF($B1310="","",COUNTA($B$13:$B1310))</f>
        <v>0</v>
      </c>
      <c r="B1310" s="28"/>
      <c r="C1310" s="28"/>
      <c r="D1310" s="29"/>
      <c r="E1310" s="29"/>
      <c r="F1310" s="29"/>
      <c r="G1310" s="28"/>
      <c r="H1310" s="28"/>
      <c r="I1310" s="30">
        <f>IF($H1310="","",IFERROR(VLOOKUP($H1310,AcctTbl,2,0),"کد ناشناخته"))</f>
        <v>0</v>
      </c>
      <c r="J1310" s="27">
        <f>IF($H1310="","",IFERROR(VLOOKUP($H1310,AcctTbl,3,0),""))</f>
        <v>0</v>
      </c>
      <c r="K1310" s="29"/>
      <c r="L1310" s="28"/>
      <c r="M1310" s="31"/>
      <c r="N1310" s="29"/>
      <c r="O1310" s="32">
        <f>IF($B1310="",0,IF($U1310="IN",N($M1310),0))</f>
        <v>0</v>
      </c>
      <c r="P1310" s="32">
        <f>IF($B1310="",0,IF(OR($U1310="OUT",$U1310="TRF"),N($M1310),0))</f>
        <v>0</v>
      </c>
      <c r="Q1310" s="32">
        <f>IF($B1310="",0,IF(OR($U1310="OUT",$U1310="TRF"),N($M1310),0))</f>
        <v>0</v>
      </c>
      <c r="R1310" s="32">
        <f>IF($B1310="",0,IF($U1310="IN",N($M1310),0))</f>
        <v>0</v>
      </c>
      <c r="S1310" s="33">
        <f>IF($B1310="","",IF($M1310="","⚠ مبلغ",IF($E1310="","⚠ بانک عامل",IF(AND($U1310="TRF",$F1310=""),"⚠ بانک مقصد",IF(AND($V1310&lt;&gt;"NONE",$V1310&lt;&gt;"",$Z1310=""),"⚠ طرف حساب","✓")))))</f>
        <v>0</v>
      </c>
      <c r="T1310" s="29"/>
      <c r="U1310" s="27">
        <f>IFERROR(VLOOKUP($D1310,BankOpTbl,2,0),"")</f>
        <v>0</v>
      </c>
      <c r="V1310" s="27">
        <f>IFERROR(VLOOKUP($D1310,BankOpTbl,3,0),"")</f>
        <v>0</v>
      </c>
      <c r="W1310" s="27">
        <f>IFERROR(VLOOKUP($D1310,BankOpTbl,4,0),"")</f>
        <v>0</v>
      </c>
      <c r="X1310" s="27">
        <f>IF($E1310="","",IFERROR(VLOOKUP($E1310,BankTbl,4,0),""))</f>
        <v>0</v>
      </c>
      <c r="Y1310" s="27">
        <f>IF($F1310="","",IFERROR(VLOOKUP($F1310,BankTbl,4,0),""))</f>
        <v>0</v>
      </c>
      <c r="Z1310" s="27">
        <f>IF($B1310="","",IF($V1310="PICK",LEFT($N1310,5),IF($V1310="FIXED",$W1310,IF($V1310="CODE",$H1310,""))))</f>
        <v>0</v>
      </c>
    </row>
    <row r="1311" spans="1:26" ht="21" customHeight="1">
      <c r="A1311" s="27">
        <f>IF($B1311="","",COUNTA($B$13:$B1311))</f>
        <v>0</v>
      </c>
      <c r="B1311" s="28"/>
      <c r="C1311" s="28"/>
      <c r="D1311" s="29"/>
      <c r="E1311" s="29"/>
      <c r="F1311" s="29"/>
      <c r="G1311" s="28"/>
      <c r="H1311" s="28"/>
      <c r="I1311" s="30">
        <f>IF($H1311="","",IFERROR(VLOOKUP($H1311,AcctTbl,2,0),"کد ناشناخته"))</f>
        <v>0</v>
      </c>
      <c r="J1311" s="27">
        <f>IF($H1311="","",IFERROR(VLOOKUP($H1311,AcctTbl,3,0),""))</f>
        <v>0</v>
      </c>
      <c r="K1311" s="29"/>
      <c r="L1311" s="28"/>
      <c r="M1311" s="31"/>
      <c r="N1311" s="29"/>
      <c r="O1311" s="32">
        <f>IF($B1311="",0,IF($U1311="IN",N($M1311),0))</f>
        <v>0</v>
      </c>
      <c r="P1311" s="32">
        <f>IF($B1311="",0,IF(OR($U1311="OUT",$U1311="TRF"),N($M1311),0))</f>
        <v>0</v>
      </c>
      <c r="Q1311" s="32">
        <f>IF($B1311="",0,IF(OR($U1311="OUT",$U1311="TRF"),N($M1311),0))</f>
        <v>0</v>
      </c>
      <c r="R1311" s="32">
        <f>IF($B1311="",0,IF($U1311="IN",N($M1311),0))</f>
        <v>0</v>
      </c>
      <c r="S1311" s="33">
        <f>IF($B1311="","",IF($M1311="","⚠ مبلغ",IF($E1311="","⚠ بانک عامل",IF(AND($U1311="TRF",$F1311=""),"⚠ بانک مقصد",IF(AND($V1311&lt;&gt;"NONE",$V1311&lt;&gt;"",$Z1311=""),"⚠ طرف حساب","✓")))))</f>
        <v>0</v>
      </c>
      <c r="T1311" s="29"/>
      <c r="U1311" s="27">
        <f>IFERROR(VLOOKUP($D1311,BankOpTbl,2,0),"")</f>
        <v>0</v>
      </c>
      <c r="V1311" s="27">
        <f>IFERROR(VLOOKUP($D1311,BankOpTbl,3,0),"")</f>
        <v>0</v>
      </c>
      <c r="W1311" s="27">
        <f>IFERROR(VLOOKUP($D1311,BankOpTbl,4,0),"")</f>
        <v>0</v>
      </c>
      <c r="X1311" s="27">
        <f>IF($E1311="","",IFERROR(VLOOKUP($E1311,BankTbl,4,0),""))</f>
        <v>0</v>
      </c>
      <c r="Y1311" s="27">
        <f>IF($F1311="","",IFERROR(VLOOKUP($F1311,BankTbl,4,0),""))</f>
        <v>0</v>
      </c>
      <c r="Z1311" s="27">
        <f>IF($B1311="","",IF($V1311="PICK",LEFT($N1311,5),IF($V1311="FIXED",$W1311,IF($V1311="CODE",$H1311,""))))</f>
        <v>0</v>
      </c>
    </row>
    <row r="1312" spans="1:26" ht="21" customHeight="1">
      <c r="A1312" s="27">
        <f>IF($B1312="","",COUNTA($B$13:$B1312))</f>
        <v>0</v>
      </c>
      <c r="B1312" s="28"/>
      <c r="C1312" s="28"/>
      <c r="D1312" s="29"/>
      <c r="E1312" s="29"/>
      <c r="F1312" s="29"/>
      <c r="G1312" s="28"/>
      <c r="H1312" s="28"/>
      <c r="I1312" s="30">
        <f>IF($H1312="","",IFERROR(VLOOKUP($H1312,AcctTbl,2,0),"کد ناشناخته"))</f>
        <v>0</v>
      </c>
      <c r="J1312" s="27">
        <f>IF($H1312="","",IFERROR(VLOOKUP($H1312,AcctTbl,3,0),""))</f>
        <v>0</v>
      </c>
      <c r="K1312" s="29"/>
      <c r="L1312" s="28"/>
      <c r="M1312" s="31"/>
      <c r="N1312" s="29"/>
      <c r="O1312" s="32">
        <f>IF($B1312="",0,IF($U1312="IN",N($M1312),0))</f>
        <v>0</v>
      </c>
      <c r="P1312" s="32">
        <f>IF($B1312="",0,IF(OR($U1312="OUT",$U1312="TRF"),N($M1312),0))</f>
        <v>0</v>
      </c>
      <c r="Q1312" s="32">
        <f>IF($B1312="",0,IF(OR($U1312="OUT",$U1312="TRF"),N($M1312),0))</f>
        <v>0</v>
      </c>
      <c r="R1312" s="32">
        <f>IF($B1312="",0,IF($U1312="IN",N($M1312),0))</f>
        <v>0</v>
      </c>
      <c r="S1312" s="33">
        <f>IF($B1312="","",IF($M1312="","⚠ مبلغ",IF($E1312="","⚠ بانک عامل",IF(AND($U1312="TRF",$F1312=""),"⚠ بانک مقصد",IF(AND($V1312&lt;&gt;"NONE",$V1312&lt;&gt;"",$Z1312=""),"⚠ طرف حساب","✓")))))</f>
        <v>0</v>
      </c>
      <c r="T1312" s="29"/>
      <c r="U1312" s="27">
        <f>IFERROR(VLOOKUP($D1312,BankOpTbl,2,0),"")</f>
        <v>0</v>
      </c>
      <c r="V1312" s="27">
        <f>IFERROR(VLOOKUP($D1312,BankOpTbl,3,0),"")</f>
        <v>0</v>
      </c>
      <c r="W1312" s="27">
        <f>IFERROR(VLOOKUP($D1312,BankOpTbl,4,0),"")</f>
        <v>0</v>
      </c>
      <c r="X1312" s="27">
        <f>IF($E1312="","",IFERROR(VLOOKUP($E1312,BankTbl,4,0),""))</f>
        <v>0</v>
      </c>
      <c r="Y1312" s="27">
        <f>IF($F1312="","",IFERROR(VLOOKUP($F1312,BankTbl,4,0),""))</f>
        <v>0</v>
      </c>
      <c r="Z1312" s="27">
        <f>IF($B1312="","",IF($V1312="PICK",LEFT($N1312,5),IF($V1312="FIXED",$W1312,IF($V1312="CODE",$H1312,""))))</f>
        <v>0</v>
      </c>
    </row>
    <row r="1313" spans="1:26" ht="21" customHeight="1">
      <c r="A1313" s="27">
        <f>IF($B1313="","",COUNTA($B$13:$B1313))</f>
        <v>0</v>
      </c>
      <c r="B1313" s="28"/>
      <c r="C1313" s="28"/>
      <c r="D1313" s="29"/>
      <c r="E1313" s="29"/>
      <c r="F1313" s="29"/>
      <c r="G1313" s="28"/>
      <c r="H1313" s="28"/>
      <c r="I1313" s="30">
        <f>IF($H1313="","",IFERROR(VLOOKUP($H1313,AcctTbl,2,0),"کد ناشناخته"))</f>
        <v>0</v>
      </c>
      <c r="J1313" s="27">
        <f>IF($H1313="","",IFERROR(VLOOKUP($H1313,AcctTbl,3,0),""))</f>
        <v>0</v>
      </c>
      <c r="K1313" s="29"/>
      <c r="L1313" s="28"/>
      <c r="M1313" s="31"/>
      <c r="N1313" s="29"/>
      <c r="O1313" s="32">
        <f>IF($B1313="",0,IF($U1313="IN",N($M1313),0))</f>
        <v>0</v>
      </c>
      <c r="P1313" s="32">
        <f>IF($B1313="",0,IF(OR($U1313="OUT",$U1313="TRF"),N($M1313),0))</f>
        <v>0</v>
      </c>
      <c r="Q1313" s="32">
        <f>IF($B1313="",0,IF(OR($U1313="OUT",$U1313="TRF"),N($M1313),0))</f>
        <v>0</v>
      </c>
      <c r="R1313" s="32">
        <f>IF($B1313="",0,IF($U1313="IN",N($M1313),0))</f>
        <v>0</v>
      </c>
      <c r="S1313" s="33">
        <f>IF($B1313="","",IF($M1313="","⚠ مبلغ",IF($E1313="","⚠ بانک عامل",IF(AND($U1313="TRF",$F1313=""),"⚠ بانک مقصد",IF(AND($V1313&lt;&gt;"NONE",$V1313&lt;&gt;"",$Z1313=""),"⚠ طرف حساب","✓")))))</f>
        <v>0</v>
      </c>
      <c r="T1313" s="29"/>
      <c r="U1313" s="27">
        <f>IFERROR(VLOOKUP($D1313,BankOpTbl,2,0),"")</f>
        <v>0</v>
      </c>
      <c r="V1313" s="27">
        <f>IFERROR(VLOOKUP($D1313,BankOpTbl,3,0),"")</f>
        <v>0</v>
      </c>
      <c r="W1313" s="27">
        <f>IFERROR(VLOOKUP($D1313,BankOpTbl,4,0),"")</f>
        <v>0</v>
      </c>
      <c r="X1313" s="27">
        <f>IF($E1313="","",IFERROR(VLOOKUP($E1313,BankTbl,4,0),""))</f>
        <v>0</v>
      </c>
      <c r="Y1313" s="27">
        <f>IF($F1313="","",IFERROR(VLOOKUP($F1313,BankTbl,4,0),""))</f>
        <v>0</v>
      </c>
      <c r="Z1313" s="27">
        <f>IF($B1313="","",IF($V1313="PICK",LEFT($N1313,5),IF($V1313="FIXED",$W1313,IF($V1313="CODE",$H1313,""))))</f>
        <v>0</v>
      </c>
    </row>
    <row r="1314" spans="1:26" ht="21" customHeight="1">
      <c r="A1314" s="27">
        <f>IF($B1314="","",COUNTA($B$13:$B1314))</f>
        <v>0</v>
      </c>
      <c r="B1314" s="28"/>
      <c r="C1314" s="28"/>
      <c r="D1314" s="29"/>
      <c r="E1314" s="29"/>
      <c r="F1314" s="29"/>
      <c r="G1314" s="28"/>
      <c r="H1314" s="28"/>
      <c r="I1314" s="30">
        <f>IF($H1314="","",IFERROR(VLOOKUP($H1314,AcctTbl,2,0),"کد ناشناخته"))</f>
        <v>0</v>
      </c>
      <c r="J1314" s="27">
        <f>IF($H1314="","",IFERROR(VLOOKUP($H1314,AcctTbl,3,0),""))</f>
        <v>0</v>
      </c>
      <c r="K1314" s="29"/>
      <c r="L1314" s="28"/>
      <c r="M1314" s="31"/>
      <c r="N1314" s="29"/>
      <c r="O1314" s="32">
        <f>IF($B1314="",0,IF($U1314="IN",N($M1314),0))</f>
        <v>0</v>
      </c>
      <c r="P1314" s="32">
        <f>IF($B1314="",0,IF(OR($U1314="OUT",$U1314="TRF"),N($M1314),0))</f>
        <v>0</v>
      </c>
      <c r="Q1314" s="32">
        <f>IF($B1314="",0,IF(OR($U1314="OUT",$U1314="TRF"),N($M1314),0))</f>
        <v>0</v>
      </c>
      <c r="R1314" s="32">
        <f>IF($B1314="",0,IF($U1314="IN",N($M1314),0))</f>
        <v>0</v>
      </c>
      <c r="S1314" s="33">
        <f>IF($B1314="","",IF($M1314="","⚠ مبلغ",IF($E1314="","⚠ بانک عامل",IF(AND($U1314="TRF",$F1314=""),"⚠ بانک مقصد",IF(AND($V1314&lt;&gt;"NONE",$V1314&lt;&gt;"",$Z1314=""),"⚠ طرف حساب","✓")))))</f>
        <v>0</v>
      </c>
      <c r="T1314" s="29"/>
      <c r="U1314" s="27">
        <f>IFERROR(VLOOKUP($D1314,BankOpTbl,2,0),"")</f>
        <v>0</v>
      </c>
      <c r="V1314" s="27">
        <f>IFERROR(VLOOKUP($D1314,BankOpTbl,3,0),"")</f>
        <v>0</v>
      </c>
      <c r="W1314" s="27">
        <f>IFERROR(VLOOKUP($D1314,BankOpTbl,4,0),"")</f>
        <v>0</v>
      </c>
      <c r="X1314" s="27">
        <f>IF($E1314="","",IFERROR(VLOOKUP($E1314,BankTbl,4,0),""))</f>
        <v>0</v>
      </c>
      <c r="Y1314" s="27">
        <f>IF($F1314="","",IFERROR(VLOOKUP($F1314,BankTbl,4,0),""))</f>
        <v>0</v>
      </c>
      <c r="Z1314" s="27">
        <f>IF($B1314="","",IF($V1314="PICK",LEFT($N1314,5),IF($V1314="FIXED",$W1314,IF($V1314="CODE",$H1314,""))))</f>
        <v>0</v>
      </c>
    </row>
    <row r="1315" spans="1:26" ht="21" customHeight="1">
      <c r="A1315" s="27">
        <f>IF($B1315="","",COUNTA($B$13:$B1315))</f>
        <v>0</v>
      </c>
      <c r="B1315" s="28"/>
      <c r="C1315" s="28"/>
      <c r="D1315" s="29"/>
      <c r="E1315" s="29"/>
      <c r="F1315" s="29"/>
      <c r="G1315" s="28"/>
      <c r="H1315" s="28"/>
      <c r="I1315" s="30">
        <f>IF($H1315="","",IFERROR(VLOOKUP($H1315,AcctTbl,2,0),"کد ناشناخته"))</f>
        <v>0</v>
      </c>
      <c r="J1315" s="27">
        <f>IF($H1315="","",IFERROR(VLOOKUP($H1315,AcctTbl,3,0),""))</f>
        <v>0</v>
      </c>
      <c r="K1315" s="29"/>
      <c r="L1315" s="28"/>
      <c r="M1315" s="31"/>
      <c r="N1315" s="29"/>
      <c r="O1315" s="32">
        <f>IF($B1315="",0,IF($U1315="IN",N($M1315),0))</f>
        <v>0</v>
      </c>
      <c r="P1315" s="32">
        <f>IF($B1315="",0,IF(OR($U1315="OUT",$U1315="TRF"),N($M1315),0))</f>
        <v>0</v>
      </c>
      <c r="Q1315" s="32">
        <f>IF($B1315="",0,IF(OR($U1315="OUT",$U1315="TRF"),N($M1315),0))</f>
        <v>0</v>
      </c>
      <c r="R1315" s="32">
        <f>IF($B1315="",0,IF($U1315="IN",N($M1315),0))</f>
        <v>0</v>
      </c>
      <c r="S1315" s="33">
        <f>IF($B1315="","",IF($M1315="","⚠ مبلغ",IF($E1315="","⚠ بانک عامل",IF(AND($U1315="TRF",$F1315=""),"⚠ بانک مقصد",IF(AND($V1315&lt;&gt;"NONE",$V1315&lt;&gt;"",$Z1315=""),"⚠ طرف حساب","✓")))))</f>
        <v>0</v>
      </c>
      <c r="T1315" s="29"/>
      <c r="U1315" s="27">
        <f>IFERROR(VLOOKUP($D1315,BankOpTbl,2,0),"")</f>
        <v>0</v>
      </c>
      <c r="V1315" s="27">
        <f>IFERROR(VLOOKUP($D1315,BankOpTbl,3,0),"")</f>
        <v>0</v>
      </c>
      <c r="W1315" s="27">
        <f>IFERROR(VLOOKUP($D1315,BankOpTbl,4,0),"")</f>
        <v>0</v>
      </c>
      <c r="X1315" s="27">
        <f>IF($E1315="","",IFERROR(VLOOKUP($E1315,BankTbl,4,0),""))</f>
        <v>0</v>
      </c>
      <c r="Y1315" s="27">
        <f>IF($F1315="","",IFERROR(VLOOKUP($F1315,BankTbl,4,0),""))</f>
        <v>0</v>
      </c>
      <c r="Z1315" s="27">
        <f>IF($B1315="","",IF($V1315="PICK",LEFT($N1315,5),IF($V1315="FIXED",$W1315,IF($V1315="CODE",$H1315,""))))</f>
        <v>0</v>
      </c>
    </row>
    <row r="1316" spans="1:26" ht="21" customHeight="1">
      <c r="A1316" s="27">
        <f>IF($B1316="","",COUNTA($B$13:$B1316))</f>
        <v>0</v>
      </c>
      <c r="B1316" s="28"/>
      <c r="C1316" s="28"/>
      <c r="D1316" s="29"/>
      <c r="E1316" s="29"/>
      <c r="F1316" s="29"/>
      <c r="G1316" s="28"/>
      <c r="H1316" s="28"/>
      <c r="I1316" s="30">
        <f>IF($H1316="","",IFERROR(VLOOKUP($H1316,AcctTbl,2,0),"کد ناشناخته"))</f>
        <v>0</v>
      </c>
      <c r="J1316" s="27">
        <f>IF($H1316="","",IFERROR(VLOOKUP($H1316,AcctTbl,3,0),""))</f>
        <v>0</v>
      </c>
      <c r="K1316" s="29"/>
      <c r="L1316" s="28"/>
      <c r="M1316" s="31"/>
      <c r="N1316" s="29"/>
      <c r="O1316" s="32">
        <f>IF($B1316="",0,IF($U1316="IN",N($M1316),0))</f>
        <v>0</v>
      </c>
      <c r="P1316" s="32">
        <f>IF($B1316="",0,IF(OR($U1316="OUT",$U1316="TRF"),N($M1316),0))</f>
        <v>0</v>
      </c>
      <c r="Q1316" s="32">
        <f>IF($B1316="",0,IF(OR($U1316="OUT",$U1316="TRF"),N($M1316),0))</f>
        <v>0</v>
      </c>
      <c r="R1316" s="32">
        <f>IF($B1316="",0,IF($U1316="IN",N($M1316),0))</f>
        <v>0</v>
      </c>
      <c r="S1316" s="33">
        <f>IF($B1316="","",IF($M1316="","⚠ مبلغ",IF($E1316="","⚠ بانک عامل",IF(AND($U1316="TRF",$F1316=""),"⚠ بانک مقصد",IF(AND($V1316&lt;&gt;"NONE",$V1316&lt;&gt;"",$Z1316=""),"⚠ طرف حساب","✓")))))</f>
        <v>0</v>
      </c>
      <c r="T1316" s="29"/>
      <c r="U1316" s="27">
        <f>IFERROR(VLOOKUP($D1316,BankOpTbl,2,0),"")</f>
        <v>0</v>
      </c>
      <c r="V1316" s="27">
        <f>IFERROR(VLOOKUP($D1316,BankOpTbl,3,0),"")</f>
        <v>0</v>
      </c>
      <c r="W1316" s="27">
        <f>IFERROR(VLOOKUP($D1316,BankOpTbl,4,0),"")</f>
        <v>0</v>
      </c>
      <c r="X1316" s="27">
        <f>IF($E1316="","",IFERROR(VLOOKUP($E1316,BankTbl,4,0),""))</f>
        <v>0</v>
      </c>
      <c r="Y1316" s="27">
        <f>IF($F1316="","",IFERROR(VLOOKUP($F1316,BankTbl,4,0),""))</f>
        <v>0</v>
      </c>
      <c r="Z1316" s="27">
        <f>IF($B1316="","",IF($V1316="PICK",LEFT($N1316,5),IF($V1316="FIXED",$W1316,IF($V1316="CODE",$H1316,""))))</f>
        <v>0</v>
      </c>
    </row>
    <row r="1317" spans="1:26" ht="21" customHeight="1">
      <c r="A1317" s="27">
        <f>IF($B1317="","",COUNTA($B$13:$B1317))</f>
        <v>0</v>
      </c>
      <c r="B1317" s="28"/>
      <c r="C1317" s="28"/>
      <c r="D1317" s="29"/>
      <c r="E1317" s="29"/>
      <c r="F1317" s="29"/>
      <c r="G1317" s="28"/>
      <c r="H1317" s="28"/>
      <c r="I1317" s="30">
        <f>IF($H1317="","",IFERROR(VLOOKUP($H1317,AcctTbl,2,0),"کد ناشناخته"))</f>
        <v>0</v>
      </c>
      <c r="J1317" s="27">
        <f>IF($H1317="","",IFERROR(VLOOKUP($H1317,AcctTbl,3,0),""))</f>
        <v>0</v>
      </c>
      <c r="K1317" s="29"/>
      <c r="L1317" s="28"/>
      <c r="M1317" s="31"/>
      <c r="N1317" s="29"/>
      <c r="O1317" s="32">
        <f>IF($B1317="",0,IF($U1317="IN",N($M1317),0))</f>
        <v>0</v>
      </c>
      <c r="P1317" s="32">
        <f>IF($B1317="",0,IF(OR($U1317="OUT",$U1317="TRF"),N($M1317),0))</f>
        <v>0</v>
      </c>
      <c r="Q1317" s="32">
        <f>IF($B1317="",0,IF(OR($U1317="OUT",$U1317="TRF"),N($M1317),0))</f>
        <v>0</v>
      </c>
      <c r="R1317" s="32">
        <f>IF($B1317="",0,IF($U1317="IN",N($M1317),0))</f>
        <v>0</v>
      </c>
      <c r="S1317" s="33">
        <f>IF($B1317="","",IF($M1317="","⚠ مبلغ",IF($E1317="","⚠ بانک عامل",IF(AND($U1317="TRF",$F1317=""),"⚠ بانک مقصد",IF(AND($V1317&lt;&gt;"NONE",$V1317&lt;&gt;"",$Z1317=""),"⚠ طرف حساب","✓")))))</f>
        <v>0</v>
      </c>
      <c r="T1317" s="29"/>
      <c r="U1317" s="27">
        <f>IFERROR(VLOOKUP($D1317,BankOpTbl,2,0),"")</f>
        <v>0</v>
      </c>
      <c r="V1317" s="27">
        <f>IFERROR(VLOOKUP($D1317,BankOpTbl,3,0),"")</f>
        <v>0</v>
      </c>
      <c r="W1317" s="27">
        <f>IFERROR(VLOOKUP($D1317,BankOpTbl,4,0),"")</f>
        <v>0</v>
      </c>
      <c r="X1317" s="27">
        <f>IF($E1317="","",IFERROR(VLOOKUP($E1317,BankTbl,4,0),""))</f>
        <v>0</v>
      </c>
      <c r="Y1317" s="27">
        <f>IF($F1317="","",IFERROR(VLOOKUP($F1317,BankTbl,4,0),""))</f>
        <v>0</v>
      </c>
      <c r="Z1317" s="27">
        <f>IF($B1317="","",IF($V1317="PICK",LEFT($N1317,5),IF($V1317="FIXED",$W1317,IF($V1317="CODE",$H1317,""))))</f>
        <v>0</v>
      </c>
    </row>
    <row r="1318" spans="1:26" ht="21" customHeight="1">
      <c r="A1318" s="27">
        <f>IF($B1318="","",COUNTA($B$13:$B1318))</f>
        <v>0</v>
      </c>
      <c r="B1318" s="28"/>
      <c r="C1318" s="28"/>
      <c r="D1318" s="29"/>
      <c r="E1318" s="29"/>
      <c r="F1318" s="29"/>
      <c r="G1318" s="28"/>
      <c r="H1318" s="28"/>
      <c r="I1318" s="30">
        <f>IF($H1318="","",IFERROR(VLOOKUP($H1318,AcctTbl,2,0),"کد ناشناخته"))</f>
        <v>0</v>
      </c>
      <c r="J1318" s="27">
        <f>IF($H1318="","",IFERROR(VLOOKUP($H1318,AcctTbl,3,0),""))</f>
        <v>0</v>
      </c>
      <c r="K1318" s="29"/>
      <c r="L1318" s="28"/>
      <c r="M1318" s="31"/>
      <c r="N1318" s="29"/>
      <c r="O1318" s="32">
        <f>IF($B1318="",0,IF($U1318="IN",N($M1318),0))</f>
        <v>0</v>
      </c>
      <c r="P1318" s="32">
        <f>IF($B1318="",0,IF(OR($U1318="OUT",$U1318="TRF"),N($M1318),0))</f>
        <v>0</v>
      </c>
      <c r="Q1318" s="32">
        <f>IF($B1318="",0,IF(OR($U1318="OUT",$U1318="TRF"),N($M1318),0))</f>
        <v>0</v>
      </c>
      <c r="R1318" s="32">
        <f>IF($B1318="",0,IF($U1318="IN",N($M1318),0))</f>
        <v>0</v>
      </c>
      <c r="S1318" s="33">
        <f>IF($B1318="","",IF($M1318="","⚠ مبلغ",IF($E1318="","⚠ بانک عامل",IF(AND($U1318="TRF",$F1318=""),"⚠ بانک مقصد",IF(AND($V1318&lt;&gt;"NONE",$V1318&lt;&gt;"",$Z1318=""),"⚠ طرف حساب","✓")))))</f>
        <v>0</v>
      </c>
      <c r="T1318" s="29"/>
      <c r="U1318" s="27">
        <f>IFERROR(VLOOKUP($D1318,BankOpTbl,2,0),"")</f>
        <v>0</v>
      </c>
      <c r="V1318" s="27">
        <f>IFERROR(VLOOKUP($D1318,BankOpTbl,3,0),"")</f>
        <v>0</v>
      </c>
      <c r="W1318" s="27">
        <f>IFERROR(VLOOKUP($D1318,BankOpTbl,4,0),"")</f>
        <v>0</v>
      </c>
      <c r="X1318" s="27">
        <f>IF($E1318="","",IFERROR(VLOOKUP($E1318,BankTbl,4,0),""))</f>
        <v>0</v>
      </c>
      <c r="Y1318" s="27">
        <f>IF($F1318="","",IFERROR(VLOOKUP($F1318,BankTbl,4,0),""))</f>
        <v>0</v>
      </c>
      <c r="Z1318" s="27">
        <f>IF($B1318="","",IF($V1318="PICK",LEFT($N1318,5),IF($V1318="FIXED",$W1318,IF($V1318="CODE",$H1318,""))))</f>
        <v>0</v>
      </c>
    </row>
    <row r="1319" spans="1:26" ht="21" customHeight="1">
      <c r="A1319" s="27">
        <f>IF($B1319="","",COUNTA($B$13:$B1319))</f>
        <v>0</v>
      </c>
      <c r="B1319" s="28"/>
      <c r="C1319" s="28"/>
      <c r="D1319" s="29"/>
      <c r="E1319" s="29"/>
      <c r="F1319" s="29"/>
      <c r="G1319" s="28"/>
      <c r="H1319" s="28"/>
      <c r="I1319" s="30">
        <f>IF($H1319="","",IFERROR(VLOOKUP($H1319,AcctTbl,2,0),"کد ناشناخته"))</f>
        <v>0</v>
      </c>
      <c r="J1319" s="27">
        <f>IF($H1319="","",IFERROR(VLOOKUP($H1319,AcctTbl,3,0),""))</f>
        <v>0</v>
      </c>
      <c r="K1319" s="29"/>
      <c r="L1319" s="28"/>
      <c r="M1319" s="31"/>
      <c r="N1319" s="29"/>
      <c r="O1319" s="32">
        <f>IF($B1319="",0,IF($U1319="IN",N($M1319),0))</f>
        <v>0</v>
      </c>
      <c r="P1319" s="32">
        <f>IF($B1319="",0,IF(OR($U1319="OUT",$U1319="TRF"),N($M1319),0))</f>
        <v>0</v>
      </c>
      <c r="Q1319" s="32">
        <f>IF($B1319="",0,IF(OR($U1319="OUT",$U1319="TRF"),N($M1319),0))</f>
        <v>0</v>
      </c>
      <c r="R1319" s="32">
        <f>IF($B1319="",0,IF($U1319="IN",N($M1319),0))</f>
        <v>0</v>
      </c>
      <c r="S1319" s="33">
        <f>IF($B1319="","",IF($M1319="","⚠ مبلغ",IF($E1319="","⚠ بانک عامل",IF(AND($U1319="TRF",$F1319=""),"⚠ بانک مقصد",IF(AND($V1319&lt;&gt;"NONE",$V1319&lt;&gt;"",$Z1319=""),"⚠ طرف حساب","✓")))))</f>
        <v>0</v>
      </c>
      <c r="T1319" s="29"/>
      <c r="U1319" s="27">
        <f>IFERROR(VLOOKUP($D1319,BankOpTbl,2,0),"")</f>
        <v>0</v>
      </c>
      <c r="V1319" s="27">
        <f>IFERROR(VLOOKUP($D1319,BankOpTbl,3,0),"")</f>
        <v>0</v>
      </c>
      <c r="W1319" s="27">
        <f>IFERROR(VLOOKUP($D1319,BankOpTbl,4,0),"")</f>
        <v>0</v>
      </c>
      <c r="X1319" s="27">
        <f>IF($E1319="","",IFERROR(VLOOKUP($E1319,BankTbl,4,0),""))</f>
        <v>0</v>
      </c>
      <c r="Y1319" s="27">
        <f>IF($F1319="","",IFERROR(VLOOKUP($F1319,BankTbl,4,0),""))</f>
        <v>0</v>
      </c>
      <c r="Z1319" s="27">
        <f>IF($B1319="","",IF($V1319="PICK",LEFT($N1319,5),IF($V1319="FIXED",$W1319,IF($V1319="CODE",$H1319,""))))</f>
        <v>0</v>
      </c>
    </row>
    <row r="1320" spans="1:26" ht="21" customHeight="1">
      <c r="A1320" s="27">
        <f>IF($B1320="","",COUNTA($B$13:$B1320))</f>
        <v>0</v>
      </c>
      <c r="B1320" s="28"/>
      <c r="C1320" s="28"/>
      <c r="D1320" s="29"/>
      <c r="E1320" s="29"/>
      <c r="F1320" s="29"/>
      <c r="G1320" s="28"/>
      <c r="H1320" s="28"/>
      <c r="I1320" s="30">
        <f>IF($H1320="","",IFERROR(VLOOKUP($H1320,AcctTbl,2,0),"کد ناشناخته"))</f>
        <v>0</v>
      </c>
      <c r="J1320" s="27">
        <f>IF($H1320="","",IFERROR(VLOOKUP($H1320,AcctTbl,3,0),""))</f>
        <v>0</v>
      </c>
      <c r="K1320" s="29"/>
      <c r="L1320" s="28"/>
      <c r="M1320" s="31"/>
      <c r="N1320" s="29"/>
      <c r="O1320" s="32">
        <f>IF($B1320="",0,IF($U1320="IN",N($M1320),0))</f>
        <v>0</v>
      </c>
      <c r="P1320" s="32">
        <f>IF($B1320="",0,IF(OR($U1320="OUT",$U1320="TRF"),N($M1320),0))</f>
        <v>0</v>
      </c>
      <c r="Q1320" s="32">
        <f>IF($B1320="",0,IF(OR($U1320="OUT",$U1320="TRF"),N($M1320),0))</f>
        <v>0</v>
      </c>
      <c r="R1320" s="32">
        <f>IF($B1320="",0,IF($U1320="IN",N($M1320),0))</f>
        <v>0</v>
      </c>
      <c r="S1320" s="33">
        <f>IF($B1320="","",IF($M1320="","⚠ مبلغ",IF($E1320="","⚠ بانک عامل",IF(AND($U1320="TRF",$F1320=""),"⚠ بانک مقصد",IF(AND($V1320&lt;&gt;"NONE",$V1320&lt;&gt;"",$Z1320=""),"⚠ طرف حساب","✓")))))</f>
        <v>0</v>
      </c>
      <c r="T1320" s="29"/>
      <c r="U1320" s="27">
        <f>IFERROR(VLOOKUP($D1320,BankOpTbl,2,0),"")</f>
        <v>0</v>
      </c>
      <c r="V1320" s="27">
        <f>IFERROR(VLOOKUP($D1320,BankOpTbl,3,0),"")</f>
        <v>0</v>
      </c>
      <c r="W1320" s="27">
        <f>IFERROR(VLOOKUP($D1320,BankOpTbl,4,0),"")</f>
        <v>0</v>
      </c>
      <c r="X1320" s="27">
        <f>IF($E1320="","",IFERROR(VLOOKUP($E1320,BankTbl,4,0),""))</f>
        <v>0</v>
      </c>
      <c r="Y1320" s="27">
        <f>IF($F1320="","",IFERROR(VLOOKUP($F1320,BankTbl,4,0),""))</f>
        <v>0</v>
      </c>
      <c r="Z1320" s="27">
        <f>IF($B1320="","",IF($V1320="PICK",LEFT($N1320,5),IF($V1320="FIXED",$W1320,IF($V1320="CODE",$H1320,""))))</f>
        <v>0</v>
      </c>
    </row>
    <row r="1321" spans="1:26" ht="21" customHeight="1">
      <c r="A1321" s="27">
        <f>IF($B1321="","",COUNTA($B$13:$B1321))</f>
        <v>0</v>
      </c>
      <c r="B1321" s="28"/>
      <c r="C1321" s="28"/>
      <c r="D1321" s="29"/>
      <c r="E1321" s="29"/>
      <c r="F1321" s="29"/>
      <c r="G1321" s="28"/>
      <c r="H1321" s="28"/>
      <c r="I1321" s="30">
        <f>IF($H1321="","",IFERROR(VLOOKUP($H1321,AcctTbl,2,0),"کد ناشناخته"))</f>
        <v>0</v>
      </c>
      <c r="J1321" s="27">
        <f>IF($H1321="","",IFERROR(VLOOKUP($H1321,AcctTbl,3,0),""))</f>
        <v>0</v>
      </c>
      <c r="K1321" s="29"/>
      <c r="L1321" s="28"/>
      <c r="M1321" s="31"/>
      <c r="N1321" s="29"/>
      <c r="O1321" s="32">
        <f>IF($B1321="",0,IF($U1321="IN",N($M1321),0))</f>
        <v>0</v>
      </c>
      <c r="P1321" s="32">
        <f>IF($B1321="",0,IF(OR($U1321="OUT",$U1321="TRF"),N($M1321),0))</f>
        <v>0</v>
      </c>
      <c r="Q1321" s="32">
        <f>IF($B1321="",0,IF(OR($U1321="OUT",$U1321="TRF"),N($M1321),0))</f>
        <v>0</v>
      </c>
      <c r="R1321" s="32">
        <f>IF($B1321="",0,IF($U1321="IN",N($M1321),0))</f>
        <v>0</v>
      </c>
      <c r="S1321" s="33">
        <f>IF($B1321="","",IF($M1321="","⚠ مبلغ",IF($E1321="","⚠ بانک عامل",IF(AND($U1321="TRF",$F1321=""),"⚠ بانک مقصد",IF(AND($V1321&lt;&gt;"NONE",$V1321&lt;&gt;"",$Z1321=""),"⚠ طرف حساب","✓")))))</f>
        <v>0</v>
      </c>
      <c r="T1321" s="29"/>
      <c r="U1321" s="27">
        <f>IFERROR(VLOOKUP($D1321,BankOpTbl,2,0),"")</f>
        <v>0</v>
      </c>
      <c r="V1321" s="27">
        <f>IFERROR(VLOOKUP($D1321,BankOpTbl,3,0),"")</f>
        <v>0</v>
      </c>
      <c r="W1321" s="27">
        <f>IFERROR(VLOOKUP($D1321,BankOpTbl,4,0),"")</f>
        <v>0</v>
      </c>
      <c r="X1321" s="27">
        <f>IF($E1321="","",IFERROR(VLOOKUP($E1321,BankTbl,4,0),""))</f>
        <v>0</v>
      </c>
      <c r="Y1321" s="27">
        <f>IF($F1321="","",IFERROR(VLOOKUP($F1321,BankTbl,4,0),""))</f>
        <v>0</v>
      </c>
      <c r="Z1321" s="27">
        <f>IF($B1321="","",IF($V1321="PICK",LEFT($N1321,5),IF($V1321="FIXED",$W1321,IF($V1321="CODE",$H1321,""))))</f>
        <v>0</v>
      </c>
    </row>
    <row r="1322" spans="1:26" ht="21" customHeight="1">
      <c r="A1322" s="27">
        <f>IF($B1322="","",COUNTA($B$13:$B1322))</f>
        <v>0</v>
      </c>
      <c r="B1322" s="28"/>
      <c r="C1322" s="28"/>
      <c r="D1322" s="29"/>
      <c r="E1322" s="29"/>
      <c r="F1322" s="29"/>
      <c r="G1322" s="28"/>
      <c r="H1322" s="28"/>
      <c r="I1322" s="30">
        <f>IF($H1322="","",IFERROR(VLOOKUP($H1322,AcctTbl,2,0),"کد ناشناخته"))</f>
        <v>0</v>
      </c>
      <c r="J1322" s="27">
        <f>IF($H1322="","",IFERROR(VLOOKUP($H1322,AcctTbl,3,0),""))</f>
        <v>0</v>
      </c>
      <c r="K1322" s="29"/>
      <c r="L1322" s="28"/>
      <c r="M1322" s="31"/>
      <c r="N1322" s="29"/>
      <c r="O1322" s="32">
        <f>IF($B1322="",0,IF($U1322="IN",N($M1322),0))</f>
        <v>0</v>
      </c>
      <c r="P1322" s="32">
        <f>IF($B1322="",0,IF(OR($U1322="OUT",$U1322="TRF"),N($M1322),0))</f>
        <v>0</v>
      </c>
      <c r="Q1322" s="32">
        <f>IF($B1322="",0,IF(OR($U1322="OUT",$U1322="TRF"),N($M1322),0))</f>
        <v>0</v>
      </c>
      <c r="R1322" s="32">
        <f>IF($B1322="",0,IF($U1322="IN",N($M1322),0))</f>
        <v>0</v>
      </c>
      <c r="S1322" s="33">
        <f>IF($B1322="","",IF($M1322="","⚠ مبلغ",IF($E1322="","⚠ بانک عامل",IF(AND($U1322="TRF",$F1322=""),"⚠ بانک مقصد",IF(AND($V1322&lt;&gt;"NONE",$V1322&lt;&gt;"",$Z1322=""),"⚠ طرف حساب","✓")))))</f>
        <v>0</v>
      </c>
      <c r="T1322" s="29"/>
      <c r="U1322" s="27">
        <f>IFERROR(VLOOKUP($D1322,BankOpTbl,2,0),"")</f>
        <v>0</v>
      </c>
      <c r="V1322" s="27">
        <f>IFERROR(VLOOKUP($D1322,BankOpTbl,3,0),"")</f>
        <v>0</v>
      </c>
      <c r="W1322" s="27">
        <f>IFERROR(VLOOKUP($D1322,BankOpTbl,4,0),"")</f>
        <v>0</v>
      </c>
      <c r="X1322" s="27">
        <f>IF($E1322="","",IFERROR(VLOOKUP($E1322,BankTbl,4,0),""))</f>
        <v>0</v>
      </c>
      <c r="Y1322" s="27">
        <f>IF($F1322="","",IFERROR(VLOOKUP($F1322,BankTbl,4,0),""))</f>
        <v>0</v>
      </c>
      <c r="Z1322" s="27">
        <f>IF($B1322="","",IF($V1322="PICK",LEFT($N1322,5),IF($V1322="FIXED",$W1322,IF($V1322="CODE",$H1322,""))))</f>
        <v>0</v>
      </c>
    </row>
    <row r="1323" spans="1:26" ht="21" customHeight="1">
      <c r="A1323" s="27">
        <f>IF($B1323="","",COUNTA($B$13:$B1323))</f>
        <v>0</v>
      </c>
      <c r="B1323" s="28"/>
      <c r="C1323" s="28"/>
      <c r="D1323" s="29"/>
      <c r="E1323" s="29"/>
      <c r="F1323" s="29"/>
      <c r="G1323" s="28"/>
      <c r="H1323" s="28"/>
      <c r="I1323" s="30">
        <f>IF($H1323="","",IFERROR(VLOOKUP($H1323,AcctTbl,2,0),"کد ناشناخته"))</f>
        <v>0</v>
      </c>
      <c r="J1323" s="27">
        <f>IF($H1323="","",IFERROR(VLOOKUP($H1323,AcctTbl,3,0),""))</f>
        <v>0</v>
      </c>
      <c r="K1323" s="29"/>
      <c r="L1323" s="28"/>
      <c r="M1323" s="31"/>
      <c r="N1323" s="29"/>
      <c r="O1323" s="32">
        <f>IF($B1323="",0,IF($U1323="IN",N($M1323),0))</f>
        <v>0</v>
      </c>
      <c r="P1323" s="32">
        <f>IF($B1323="",0,IF(OR($U1323="OUT",$U1323="TRF"),N($M1323),0))</f>
        <v>0</v>
      </c>
      <c r="Q1323" s="32">
        <f>IF($B1323="",0,IF(OR($U1323="OUT",$U1323="TRF"),N($M1323),0))</f>
        <v>0</v>
      </c>
      <c r="R1323" s="32">
        <f>IF($B1323="",0,IF($U1323="IN",N($M1323),0))</f>
        <v>0</v>
      </c>
      <c r="S1323" s="33">
        <f>IF($B1323="","",IF($M1323="","⚠ مبلغ",IF($E1323="","⚠ بانک عامل",IF(AND($U1323="TRF",$F1323=""),"⚠ بانک مقصد",IF(AND($V1323&lt;&gt;"NONE",$V1323&lt;&gt;"",$Z1323=""),"⚠ طرف حساب","✓")))))</f>
        <v>0</v>
      </c>
      <c r="T1323" s="29"/>
      <c r="U1323" s="27">
        <f>IFERROR(VLOOKUP($D1323,BankOpTbl,2,0),"")</f>
        <v>0</v>
      </c>
      <c r="V1323" s="27">
        <f>IFERROR(VLOOKUP($D1323,BankOpTbl,3,0),"")</f>
        <v>0</v>
      </c>
      <c r="W1323" s="27">
        <f>IFERROR(VLOOKUP($D1323,BankOpTbl,4,0),"")</f>
        <v>0</v>
      </c>
      <c r="X1323" s="27">
        <f>IF($E1323="","",IFERROR(VLOOKUP($E1323,BankTbl,4,0),""))</f>
        <v>0</v>
      </c>
      <c r="Y1323" s="27">
        <f>IF($F1323="","",IFERROR(VLOOKUP($F1323,BankTbl,4,0),""))</f>
        <v>0</v>
      </c>
      <c r="Z1323" s="27">
        <f>IF($B1323="","",IF($V1323="PICK",LEFT($N1323,5),IF($V1323="FIXED",$W1323,IF($V1323="CODE",$H1323,""))))</f>
        <v>0</v>
      </c>
    </row>
    <row r="1324" spans="1:26" ht="21" customHeight="1">
      <c r="A1324" s="27">
        <f>IF($B1324="","",COUNTA($B$13:$B1324))</f>
        <v>0</v>
      </c>
      <c r="B1324" s="28"/>
      <c r="C1324" s="28"/>
      <c r="D1324" s="29"/>
      <c r="E1324" s="29"/>
      <c r="F1324" s="29"/>
      <c r="G1324" s="28"/>
      <c r="H1324" s="28"/>
      <c r="I1324" s="30">
        <f>IF($H1324="","",IFERROR(VLOOKUP($H1324,AcctTbl,2,0),"کد ناشناخته"))</f>
        <v>0</v>
      </c>
      <c r="J1324" s="27">
        <f>IF($H1324="","",IFERROR(VLOOKUP($H1324,AcctTbl,3,0),""))</f>
        <v>0</v>
      </c>
      <c r="K1324" s="29"/>
      <c r="L1324" s="28"/>
      <c r="M1324" s="31"/>
      <c r="N1324" s="29"/>
      <c r="O1324" s="32">
        <f>IF($B1324="",0,IF($U1324="IN",N($M1324),0))</f>
        <v>0</v>
      </c>
      <c r="P1324" s="32">
        <f>IF($B1324="",0,IF(OR($U1324="OUT",$U1324="TRF"),N($M1324),0))</f>
        <v>0</v>
      </c>
      <c r="Q1324" s="32">
        <f>IF($B1324="",0,IF(OR($U1324="OUT",$U1324="TRF"),N($M1324),0))</f>
        <v>0</v>
      </c>
      <c r="R1324" s="32">
        <f>IF($B1324="",0,IF($U1324="IN",N($M1324),0))</f>
        <v>0</v>
      </c>
      <c r="S1324" s="33">
        <f>IF($B1324="","",IF($M1324="","⚠ مبلغ",IF($E1324="","⚠ بانک عامل",IF(AND($U1324="TRF",$F1324=""),"⚠ بانک مقصد",IF(AND($V1324&lt;&gt;"NONE",$V1324&lt;&gt;"",$Z1324=""),"⚠ طرف حساب","✓")))))</f>
        <v>0</v>
      </c>
      <c r="T1324" s="29"/>
      <c r="U1324" s="27">
        <f>IFERROR(VLOOKUP($D1324,BankOpTbl,2,0),"")</f>
        <v>0</v>
      </c>
      <c r="V1324" s="27">
        <f>IFERROR(VLOOKUP($D1324,BankOpTbl,3,0),"")</f>
        <v>0</v>
      </c>
      <c r="W1324" s="27">
        <f>IFERROR(VLOOKUP($D1324,BankOpTbl,4,0),"")</f>
        <v>0</v>
      </c>
      <c r="X1324" s="27">
        <f>IF($E1324="","",IFERROR(VLOOKUP($E1324,BankTbl,4,0),""))</f>
        <v>0</v>
      </c>
      <c r="Y1324" s="27">
        <f>IF($F1324="","",IFERROR(VLOOKUP($F1324,BankTbl,4,0),""))</f>
        <v>0</v>
      </c>
      <c r="Z1324" s="27">
        <f>IF($B1324="","",IF($V1324="PICK",LEFT($N1324,5),IF($V1324="FIXED",$W1324,IF($V1324="CODE",$H1324,""))))</f>
        <v>0</v>
      </c>
    </row>
    <row r="1325" spans="1:26" ht="21" customHeight="1">
      <c r="A1325" s="27">
        <f>IF($B1325="","",COUNTA($B$13:$B1325))</f>
        <v>0</v>
      </c>
      <c r="B1325" s="28"/>
      <c r="C1325" s="28"/>
      <c r="D1325" s="29"/>
      <c r="E1325" s="29"/>
      <c r="F1325" s="29"/>
      <c r="G1325" s="28"/>
      <c r="H1325" s="28"/>
      <c r="I1325" s="30">
        <f>IF($H1325="","",IFERROR(VLOOKUP($H1325,AcctTbl,2,0),"کد ناشناخته"))</f>
        <v>0</v>
      </c>
      <c r="J1325" s="27">
        <f>IF($H1325="","",IFERROR(VLOOKUP($H1325,AcctTbl,3,0),""))</f>
        <v>0</v>
      </c>
      <c r="K1325" s="29"/>
      <c r="L1325" s="28"/>
      <c r="M1325" s="31"/>
      <c r="N1325" s="29"/>
      <c r="O1325" s="32">
        <f>IF($B1325="",0,IF($U1325="IN",N($M1325),0))</f>
        <v>0</v>
      </c>
      <c r="P1325" s="32">
        <f>IF($B1325="",0,IF(OR($U1325="OUT",$U1325="TRF"),N($M1325),0))</f>
        <v>0</v>
      </c>
      <c r="Q1325" s="32">
        <f>IF($B1325="",0,IF(OR($U1325="OUT",$U1325="TRF"),N($M1325),0))</f>
        <v>0</v>
      </c>
      <c r="R1325" s="32">
        <f>IF($B1325="",0,IF($U1325="IN",N($M1325),0))</f>
        <v>0</v>
      </c>
      <c r="S1325" s="33">
        <f>IF($B1325="","",IF($M1325="","⚠ مبلغ",IF($E1325="","⚠ بانک عامل",IF(AND($U1325="TRF",$F1325=""),"⚠ بانک مقصد",IF(AND($V1325&lt;&gt;"NONE",$V1325&lt;&gt;"",$Z1325=""),"⚠ طرف حساب","✓")))))</f>
        <v>0</v>
      </c>
      <c r="T1325" s="29"/>
      <c r="U1325" s="27">
        <f>IFERROR(VLOOKUP($D1325,BankOpTbl,2,0),"")</f>
        <v>0</v>
      </c>
      <c r="V1325" s="27">
        <f>IFERROR(VLOOKUP($D1325,BankOpTbl,3,0),"")</f>
        <v>0</v>
      </c>
      <c r="W1325" s="27">
        <f>IFERROR(VLOOKUP($D1325,BankOpTbl,4,0),"")</f>
        <v>0</v>
      </c>
      <c r="X1325" s="27">
        <f>IF($E1325="","",IFERROR(VLOOKUP($E1325,BankTbl,4,0),""))</f>
        <v>0</v>
      </c>
      <c r="Y1325" s="27">
        <f>IF($F1325="","",IFERROR(VLOOKUP($F1325,BankTbl,4,0),""))</f>
        <v>0</v>
      </c>
      <c r="Z1325" s="27">
        <f>IF($B1325="","",IF($V1325="PICK",LEFT($N1325,5),IF($V1325="FIXED",$W1325,IF($V1325="CODE",$H1325,""))))</f>
        <v>0</v>
      </c>
    </row>
    <row r="1326" spans="1:26" ht="21" customHeight="1">
      <c r="A1326" s="27">
        <f>IF($B1326="","",COUNTA($B$13:$B1326))</f>
        <v>0</v>
      </c>
      <c r="B1326" s="28"/>
      <c r="C1326" s="28"/>
      <c r="D1326" s="29"/>
      <c r="E1326" s="29"/>
      <c r="F1326" s="29"/>
      <c r="G1326" s="28"/>
      <c r="H1326" s="28"/>
      <c r="I1326" s="30">
        <f>IF($H1326="","",IFERROR(VLOOKUP($H1326,AcctTbl,2,0),"کد ناشناخته"))</f>
        <v>0</v>
      </c>
      <c r="J1326" s="27">
        <f>IF($H1326="","",IFERROR(VLOOKUP($H1326,AcctTbl,3,0),""))</f>
        <v>0</v>
      </c>
      <c r="K1326" s="29"/>
      <c r="L1326" s="28"/>
      <c r="M1326" s="31"/>
      <c r="N1326" s="29"/>
      <c r="O1326" s="32">
        <f>IF($B1326="",0,IF($U1326="IN",N($M1326),0))</f>
        <v>0</v>
      </c>
      <c r="P1326" s="32">
        <f>IF($B1326="",0,IF(OR($U1326="OUT",$U1326="TRF"),N($M1326),0))</f>
        <v>0</v>
      </c>
      <c r="Q1326" s="32">
        <f>IF($B1326="",0,IF(OR($U1326="OUT",$U1326="TRF"),N($M1326),0))</f>
        <v>0</v>
      </c>
      <c r="R1326" s="32">
        <f>IF($B1326="",0,IF($U1326="IN",N($M1326),0))</f>
        <v>0</v>
      </c>
      <c r="S1326" s="33">
        <f>IF($B1326="","",IF($M1326="","⚠ مبلغ",IF($E1326="","⚠ بانک عامل",IF(AND($U1326="TRF",$F1326=""),"⚠ بانک مقصد",IF(AND($V1326&lt;&gt;"NONE",$V1326&lt;&gt;"",$Z1326=""),"⚠ طرف حساب","✓")))))</f>
        <v>0</v>
      </c>
      <c r="T1326" s="29"/>
      <c r="U1326" s="27">
        <f>IFERROR(VLOOKUP($D1326,BankOpTbl,2,0),"")</f>
        <v>0</v>
      </c>
      <c r="V1326" s="27">
        <f>IFERROR(VLOOKUP($D1326,BankOpTbl,3,0),"")</f>
        <v>0</v>
      </c>
      <c r="W1326" s="27">
        <f>IFERROR(VLOOKUP($D1326,BankOpTbl,4,0),"")</f>
        <v>0</v>
      </c>
      <c r="X1326" s="27">
        <f>IF($E1326="","",IFERROR(VLOOKUP($E1326,BankTbl,4,0),""))</f>
        <v>0</v>
      </c>
      <c r="Y1326" s="27">
        <f>IF($F1326="","",IFERROR(VLOOKUP($F1326,BankTbl,4,0),""))</f>
        <v>0</v>
      </c>
      <c r="Z1326" s="27">
        <f>IF($B1326="","",IF($V1326="PICK",LEFT($N1326,5),IF($V1326="FIXED",$W1326,IF($V1326="CODE",$H1326,""))))</f>
        <v>0</v>
      </c>
    </row>
    <row r="1327" spans="1:26" ht="21" customHeight="1">
      <c r="A1327" s="27">
        <f>IF($B1327="","",COUNTA($B$13:$B1327))</f>
        <v>0</v>
      </c>
      <c r="B1327" s="28"/>
      <c r="C1327" s="28"/>
      <c r="D1327" s="29"/>
      <c r="E1327" s="29"/>
      <c r="F1327" s="29"/>
      <c r="G1327" s="28"/>
      <c r="H1327" s="28"/>
      <c r="I1327" s="30">
        <f>IF($H1327="","",IFERROR(VLOOKUP($H1327,AcctTbl,2,0),"کد ناشناخته"))</f>
        <v>0</v>
      </c>
      <c r="J1327" s="27">
        <f>IF($H1327="","",IFERROR(VLOOKUP($H1327,AcctTbl,3,0),""))</f>
        <v>0</v>
      </c>
      <c r="K1327" s="29"/>
      <c r="L1327" s="28"/>
      <c r="M1327" s="31"/>
      <c r="N1327" s="29"/>
      <c r="O1327" s="32">
        <f>IF($B1327="",0,IF($U1327="IN",N($M1327),0))</f>
        <v>0</v>
      </c>
      <c r="P1327" s="32">
        <f>IF($B1327="",0,IF(OR($U1327="OUT",$U1327="TRF"),N($M1327),0))</f>
        <v>0</v>
      </c>
      <c r="Q1327" s="32">
        <f>IF($B1327="",0,IF(OR($U1327="OUT",$U1327="TRF"),N($M1327),0))</f>
        <v>0</v>
      </c>
      <c r="R1327" s="32">
        <f>IF($B1327="",0,IF($U1327="IN",N($M1327),0))</f>
        <v>0</v>
      </c>
      <c r="S1327" s="33">
        <f>IF($B1327="","",IF($M1327="","⚠ مبلغ",IF($E1327="","⚠ بانک عامل",IF(AND($U1327="TRF",$F1327=""),"⚠ بانک مقصد",IF(AND($V1327&lt;&gt;"NONE",$V1327&lt;&gt;"",$Z1327=""),"⚠ طرف حساب","✓")))))</f>
        <v>0</v>
      </c>
      <c r="T1327" s="29"/>
      <c r="U1327" s="27">
        <f>IFERROR(VLOOKUP($D1327,BankOpTbl,2,0),"")</f>
        <v>0</v>
      </c>
      <c r="V1327" s="27">
        <f>IFERROR(VLOOKUP($D1327,BankOpTbl,3,0),"")</f>
        <v>0</v>
      </c>
      <c r="W1327" s="27">
        <f>IFERROR(VLOOKUP($D1327,BankOpTbl,4,0),"")</f>
        <v>0</v>
      </c>
      <c r="X1327" s="27">
        <f>IF($E1327="","",IFERROR(VLOOKUP($E1327,BankTbl,4,0),""))</f>
        <v>0</v>
      </c>
      <c r="Y1327" s="27">
        <f>IF($F1327="","",IFERROR(VLOOKUP($F1327,BankTbl,4,0),""))</f>
        <v>0</v>
      </c>
      <c r="Z1327" s="27">
        <f>IF($B1327="","",IF($V1327="PICK",LEFT($N1327,5),IF($V1327="FIXED",$W1327,IF($V1327="CODE",$H1327,""))))</f>
        <v>0</v>
      </c>
    </row>
    <row r="1328" spans="1:26" ht="21" customHeight="1">
      <c r="A1328" s="27">
        <f>IF($B1328="","",COUNTA($B$13:$B1328))</f>
        <v>0</v>
      </c>
      <c r="B1328" s="28"/>
      <c r="C1328" s="28"/>
      <c r="D1328" s="29"/>
      <c r="E1328" s="29"/>
      <c r="F1328" s="29"/>
      <c r="G1328" s="28"/>
      <c r="H1328" s="28"/>
      <c r="I1328" s="30">
        <f>IF($H1328="","",IFERROR(VLOOKUP($H1328,AcctTbl,2,0),"کد ناشناخته"))</f>
        <v>0</v>
      </c>
      <c r="J1328" s="27">
        <f>IF($H1328="","",IFERROR(VLOOKUP($H1328,AcctTbl,3,0),""))</f>
        <v>0</v>
      </c>
      <c r="K1328" s="29"/>
      <c r="L1328" s="28"/>
      <c r="M1328" s="31"/>
      <c r="N1328" s="29"/>
      <c r="O1328" s="32">
        <f>IF($B1328="",0,IF($U1328="IN",N($M1328),0))</f>
        <v>0</v>
      </c>
      <c r="P1328" s="32">
        <f>IF($B1328="",0,IF(OR($U1328="OUT",$U1328="TRF"),N($M1328),0))</f>
        <v>0</v>
      </c>
      <c r="Q1328" s="32">
        <f>IF($B1328="",0,IF(OR($U1328="OUT",$U1328="TRF"),N($M1328),0))</f>
        <v>0</v>
      </c>
      <c r="R1328" s="32">
        <f>IF($B1328="",0,IF($U1328="IN",N($M1328),0))</f>
        <v>0</v>
      </c>
      <c r="S1328" s="33">
        <f>IF($B1328="","",IF($M1328="","⚠ مبلغ",IF($E1328="","⚠ بانک عامل",IF(AND($U1328="TRF",$F1328=""),"⚠ بانک مقصد",IF(AND($V1328&lt;&gt;"NONE",$V1328&lt;&gt;"",$Z1328=""),"⚠ طرف حساب","✓")))))</f>
        <v>0</v>
      </c>
      <c r="T1328" s="29"/>
      <c r="U1328" s="27">
        <f>IFERROR(VLOOKUP($D1328,BankOpTbl,2,0),"")</f>
        <v>0</v>
      </c>
      <c r="V1328" s="27">
        <f>IFERROR(VLOOKUP($D1328,BankOpTbl,3,0),"")</f>
        <v>0</v>
      </c>
      <c r="W1328" s="27">
        <f>IFERROR(VLOOKUP($D1328,BankOpTbl,4,0),"")</f>
        <v>0</v>
      </c>
      <c r="X1328" s="27">
        <f>IF($E1328="","",IFERROR(VLOOKUP($E1328,BankTbl,4,0),""))</f>
        <v>0</v>
      </c>
      <c r="Y1328" s="27">
        <f>IF($F1328="","",IFERROR(VLOOKUP($F1328,BankTbl,4,0),""))</f>
        <v>0</v>
      </c>
      <c r="Z1328" s="27">
        <f>IF($B1328="","",IF($V1328="PICK",LEFT($N1328,5),IF($V1328="FIXED",$W1328,IF($V1328="CODE",$H1328,""))))</f>
        <v>0</v>
      </c>
    </row>
    <row r="1329" spans="1:26" ht="21" customHeight="1">
      <c r="A1329" s="27">
        <f>IF($B1329="","",COUNTA($B$13:$B1329))</f>
        <v>0</v>
      </c>
      <c r="B1329" s="28"/>
      <c r="C1329" s="28"/>
      <c r="D1329" s="29"/>
      <c r="E1329" s="29"/>
      <c r="F1329" s="29"/>
      <c r="G1329" s="28"/>
      <c r="H1329" s="28"/>
      <c r="I1329" s="30">
        <f>IF($H1329="","",IFERROR(VLOOKUP($H1329,AcctTbl,2,0),"کد ناشناخته"))</f>
        <v>0</v>
      </c>
      <c r="J1329" s="27">
        <f>IF($H1329="","",IFERROR(VLOOKUP($H1329,AcctTbl,3,0),""))</f>
        <v>0</v>
      </c>
      <c r="K1329" s="29"/>
      <c r="L1329" s="28"/>
      <c r="M1329" s="31"/>
      <c r="N1329" s="29"/>
      <c r="O1329" s="32">
        <f>IF($B1329="",0,IF($U1329="IN",N($M1329),0))</f>
        <v>0</v>
      </c>
      <c r="P1329" s="32">
        <f>IF($B1329="",0,IF(OR($U1329="OUT",$U1329="TRF"),N($M1329),0))</f>
        <v>0</v>
      </c>
      <c r="Q1329" s="32">
        <f>IF($B1329="",0,IF(OR($U1329="OUT",$U1329="TRF"),N($M1329),0))</f>
        <v>0</v>
      </c>
      <c r="R1329" s="32">
        <f>IF($B1329="",0,IF($U1329="IN",N($M1329),0))</f>
        <v>0</v>
      </c>
      <c r="S1329" s="33">
        <f>IF($B1329="","",IF($M1329="","⚠ مبلغ",IF($E1329="","⚠ بانک عامل",IF(AND($U1329="TRF",$F1329=""),"⚠ بانک مقصد",IF(AND($V1329&lt;&gt;"NONE",$V1329&lt;&gt;"",$Z1329=""),"⚠ طرف حساب","✓")))))</f>
        <v>0</v>
      </c>
      <c r="T1329" s="29"/>
      <c r="U1329" s="27">
        <f>IFERROR(VLOOKUP($D1329,BankOpTbl,2,0),"")</f>
        <v>0</v>
      </c>
      <c r="V1329" s="27">
        <f>IFERROR(VLOOKUP($D1329,BankOpTbl,3,0),"")</f>
        <v>0</v>
      </c>
      <c r="W1329" s="27">
        <f>IFERROR(VLOOKUP($D1329,BankOpTbl,4,0),"")</f>
        <v>0</v>
      </c>
      <c r="X1329" s="27">
        <f>IF($E1329="","",IFERROR(VLOOKUP($E1329,BankTbl,4,0),""))</f>
        <v>0</v>
      </c>
      <c r="Y1329" s="27">
        <f>IF($F1329="","",IFERROR(VLOOKUP($F1329,BankTbl,4,0),""))</f>
        <v>0</v>
      </c>
      <c r="Z1329" s="27">
        <f>IF($B1329="","",IF($V1329="PICK",LEFT($N1329,5),IF($V1329="FIXED",$W1329,IF($V1329="CODE",$H1329,""))))</f>
        <v>0</v>
      </c>
    </row>
    <row r="1330" spans="1:26" ht="21" customHeight="1">
      <c r="A1330" s="27">
        <f>IF($B1330="","",COUNTA($B$13:$B1330))</f>
        <v>0</v>
      </c>
      <c r="B1330" s="28"/>
      <c r="C1330" s="28"/>
      <c r="D1330" s="29"/>
      <c r="E1330" s="29"/>
      <c r="F1330" s="29"/>
      <c r="G1330" s="28"/>
      <c r="H1330" s="28"/>
      <c r="I1330" s="30">
        <f>IF($H1330="","",IFERROR(VLOOKUP($H1330,AcctTbl,2,0),"کد ناشناخته"))</f>
        <v>0</v>
      </c>
      <c r="J1330" s="27">
        <f>IF($H1330="","",IFERROR(VLOOKUP($H1330,AcctTbl,3,0),""))</f>
        <v>0</v>
      </c>
      <c r="K1330" s="29"/>
      <c r="L1330" s="28"/>
      <c r="M1330" s="31"/>
      <c r="N1330" s="29"/>
      <c r="O1330" s="32">
        <f>IF($B1330="",0,IF($U1330="IN",N($M1330),0))</f>
        <v>0</v>
      </c>
      <c r="P1330" s="32">
        <f>IF($B1330="",0,IF(OR($U1330="OUT",$U1330="TRF"),N($M1330),0))</f>
        <v>0</v>
      </c>
      <c r="Q1330" s="32">
        <f>IF($B1330="",0,IF(OR($U1330="OUT",$U1330="TRF"),N($M1330),0))</f>
        <v>0</v>
      </c>
      <c r="R1330" s="32">
        <f>IF($B1330="",0,IF($U1330="IN",N($M1330),0))</f>
        <v>0</v>
      </c>
      <c r="S1330" s="33">
        <f>IF($B1330="","",IF($M1330="","⚠ مبلغ",IF($E1330="","⚠ بانک عامل",IF(AND($U1330="TRF",$F1330=""),"⚠ بانک مقصد",IF(AND($V1330&lt;&gt;"NONE",$V1330&lt;&gt;"",$Z1330=""),"⚠ طرف حساب","✓")))))</f>
        <v>0</v>
      </c>
      <c r="T1330" s="29"/>
      <c r="U1330" s="27">
        <f>IFERROR(VLOOKUP($D1330,BankOpTbl,2,0),"")</f>
        <v>0</v>
      </c>
      <c r="V1330" s="27">
        <f>IFERROR(VLOOKUP($D1330,BankOpTbl,3,0),"")</f>
        <v>0</v>
      </c>
      <c r="W1330" s="27">
        <f>IFERROR(VLOOKUP($D1330,BankOpTbl,4,0),"")</f>
        <v>0</v>
      </c>
      <c r="X1330" s="27">
        <f>IF($E1330="","",IFERROR(VLOOKUP($E1330,BankTbl,4,0),""))</f>
        <v>0</v>
      </c>
      <c r="Y1330" s="27">
        <f>IF($F1330="","",IFERROR(VLOOKUP($F1330,BankTbl,4,0),""))</f>
        <v>0</v>
      </c>
      <c r="Z1330" s="27">
        <f>IF($B1330="","",IF($V1330="PICK",LEFT($N1330,5),IF($V1330="FIXED",$W1330,IF($V1330="CODE",$H1330,""))))</f>
        <v>0</v>
      </c>
    </row>
    <row r="1331" spans="1:26" ht="21" customHeight="1">
      <c r="A1331" s="27">
        <f>IF($B1331="","",COUNTA($B$13:$B1331))</f>
        <v>0</v>
      </c>
      <c r="B1331" s="28"/>
      <c r="C1331" s="28"/>
      <c r="D1331" s="29"/>
      <c r="E1331" s="29"/>
      <c r="F1331" s="29"/>
      <c r="G1331" s="28"/>
      <c r="H1331" s="28"/>
      <c r="I1331" s="30">
        <f>IF($H1331="","",IFERROR(VLOOKUP($H1331,AcctTbl,2,0),"کد ناشناخته"))</f>
        <v>0</v>
      </c>
      <c r="J1331" s="27">
        <f>IF($H1331="","",IFERROR(VLOOKUP($H1331,AcctTbl,3,0),""))</f>
        <v>0</v>
      </c>
      <c r="K1331" s="29"/>
      <c r="L1331" s="28"/>
      <c r="M1331" s="31"/>
      <c r="N1331" s="29"/>
      <c r="O1331" s="32">
        <f>IF($B1331="",0,IF($U1331="IN",N($M1331),0))</f>
        <v>0</v>
      </c>
      <c r="P1331" s="32">
        <f>IF($B1331="",0,IF(OR($U1331="OUT",$U1331="TRF"),N($M1331),0))</f>
        <v>0</v>
      </c>
      <c r="Q1331" s="32">
        <f>IF($B1331="",0,IF(OR($U1331="OUT",$U1331="TRF"),N($M1331),0))</f>
        <v>0</v>
      </c>
      <c r="R1331" s="32">
        <f>IF($B1331="",0,IF($U1331="IN",N($M1331),0))</f>
        <v>0</v>
      </c>
      <c r="S1331" s="33">
        <f>IF($B1331="","",IF($M1331="","⚠ مبلغ",IF($E1331="","⚠ بانک عامل",IF(AND($U1331="TRF",$F1331=""),"⚠ بانک مقصد",IF(AND($V1331&lt;&gt;"NONE",$V1331&lt;&gt;"",$Z1331=""),"⚠ طرف حساب","✓")))))</f>
        <v>0</v>
      </c>
      <c r="T1331" s="29"/>
      <c r="U1331" s="27">
        <f>IFERROR(VLOOKUP($D1331,BankOpTbl,2,0),"")</f>
        <v>0</v>
      </c>
      <c r="V1331" s="27">
        <f>IFERROR(VLOOKUP($D1331,BankOpTbl,3,0),"")</f>
        <v>0</v>
      </c>
      <c r="W1331" s="27">
        <f>IFERROR(VLOOKUP($D1331,BankOpTbl,4,0),"")</f>
        <v>0</v>
      </c>
      <c r="X1331" s="27">
        <f>IF($E1331="","",IFERROR(VLOOKUP($E1331,BankTbl,4,0),""))</f>
        <v>0</v>
      </c>
      <c r="Y1331" s="27">
        <f>IF($F1331="","",IFERROR(VLOOKUP($F1331,BankTbl,4,0),""))</f>
        <v>0</v>
      </c>
      <c r="Z1331" s="27">
        <f>IF($B1331="","",IF($V1331="PICK",LEFT($N1331,5),IF($V1331="FIXED",$W1331,IF($V1331="CODE",$H1331,""))))</f>
        <v>0</v>
      </c>
    </row>
    <row r="1332" spans="1:26" ht="21" customHeight="1">
      <c r="A1332" s="27">
        <f>IF($B1332="","",COUNTA($B$13:$B1332))</f>
        <v>0</v>
      </c>
      <c r="B1332" s="28"/>
      <c r="C1332" s="28"/>
      <c r="D1332" s="29"/>
      <c r="E1332" s="29"/>
      <c r="F1332" s="29"/>
      <c r="G1332" s="28"/>
      <c r="H1332" s="28"/>
      <c r="I1332" s="30">
        <f>IF($H1332="","",IFERROR(VLOOKUP($H1332,AcctTbl,2,0),"کد ناشناخته"))</f>
        <v>0</v>
      </c>
      <c r="J1332" s="27">
        <f>IF($H1332="","",IFERROR(VLOOKUP($H1332,AcctTbl,3,0),""))</f>
        <v>0</v>
      </c>
      <c r="K1332" s="29"/>
      <c r="L1332" s="28"/>
      <c r="M1332" s="31"/>
      <c r="N1332" s="29"/>
      <c r="O1332" s="32">
        <f>IF($B1332="",0,IF($U1332="IN",N($M1332),0))</f>
        <v>0</v>
      </c>
      <c r="P1332" s="32">
        <f>IF($B1332="",0,IF(OR($U1332="OUT",$U1332="TRF"),N($M1332),0))</f>
        <v>0</v>
      </c>
      <c r="Q1332" s="32">
        <f>IF($B1332="",0,IF(OR($U1332="OUT",$U1332="TRF"),N($M1332),0))</f>
        <v>0</v>
      </c>
      <c r="R1332" s="32">
        <f>IF($B1332="",0,IF($U1332="IN",N($M1332),0))</f>
        <v>0</v>
      </c>
      <c r="S1332" s="33">
        <f>IF($B1332="","",IF($M1332="","⚠ مبلغ",IF($E1332="","⚠ بانک عامل",IF(AND($U1332="TRF",$F1332=""),"⚠ بانک مقصد",IF(AND($V1332&lt;&gt;"NONE",$V1332&lt;&gt;"",$Z1332=""),"⚠ طرف حساب","✓")))))</f>
        <v>0</v>
      </c>
      <c r="T1332" s="29"/>
      <c r="U1332" s="27">
        <f>IFERROR(VLOOKUP($D1332,BankOpTbl,2,0),"")</f>
        <v>0</v>
      </c>
      <c r="V1332" s="27">
        <f>IFERROR(VLOOKUP($D1332,BankOpTbl,3,0),"")</f>
        <v>0</v>
      </c>
      <c r="W1332" s="27">
        <f>IFERROR(VLOOKUP($D1332,BankOpTbl,4,0),"")</f>
        <v>0</v>
      </c>
      <c r="X1332" s="27">
        <f>IF($E1332="","",IFERROR(VLOOKUP($E1332,BankTbl,4,0),""))</f>
        <v>0</v>
      </c>
      <c r="Y1332" s="27">
        <f>IF($F1332="","",IFERROR(VLOOKUP($F1332,BankTbl,4,0),""))</f>
        <v>0</v>
      </c>
      <c r="Z1332" s="27">
        <f>IF($B1332="","",IF($V1332="PICK",LEFT($N1332,5),IF($V1332="FIXED",$W1332,IF($V1332="CODE",$H1332,""))))</f>
        <v>0</v>
      </c>
    </row>
    <row r="1333" spans="1:26" ht="21" customHeight="1">
      <c r="A1333" s="27">
        <f>IF($B1333="","",COUNTA($B$13:$B1333))</f>
        <v>0</v>
      </c>
      <c r="B1333" s="28"/>
      <c r="C1333" s="28"/>
      <c r="D1333" s="29"/>
      <c r="E1333" s="29"/>
      <c r="F1333" s="29"/>
      <c r="G1333" s="28"/>
      <c r="H1333" s="28"/>
      <c r="I1333" s="30">
        <f>IF($H1333="","",IFERROR(VLOOKUP($H1333,AcctTbl,2,0),"کد ناشناخته"))</f>
        <v>0</v>
      </c>
      <c r="J1333" s="27">
        <f>IF($H1333="","",IFERROR(VLOOKUP($H1333,AcctTbl,3,0),""))</f>
        <v>0</v>
      </c>
      <c r="K1333" s="29"/>
      <c r="L1333" s="28"/>
      <c r="M1333" s="31"/>
      <c r="N1333" s="29"/>
      <c r="O1333" s="32">
        <f>IF($B1333="",0,IF($U1333="IN",N($M1333),0))</f>
        <v>0</v>
      </c>
      <c r="P1333" s="32">
        <f>IF($B1333="",0,IF(OR($U1333="OUT",$U1333="TRF"),N($M1333),0))</f>
        <v>0</v>
      </c>
      <c r="Q1333" s="32">
        <f>IF($B1333="",0,IF(OR($U1333="OUT",$U1333="TRF"),N($M1333),0))</f>
        <v>0</v>
      </c>
      <c r="R1333" s="32">
        <f>IF($B1333="",0,IF($U1333="IN",N($M1333),0))</f>
        <v>0</v>
      </c>
      <c r="S1333" s="33">
        <f>IF($B1333="","",IF($M1333="","⚠ مبلغ",IF($E1333="","⚠ بانک عامل",IF(AND($U1333="TRF",$F1333=""),"⚠ بانک مقصد",IF(AND($V1333&lt;&gt;"NONE",$V1333&lt;&gt;"",$Z1333=""),"⚠ طرف حساب","✓")))))</f>
        <v>0</v>
      </c>
      <c r="T1333" s="29"/>
      <c r="U1333" s="27">
        <f>IFERROR(VLOOKUP($D1333,BankOpTbl,2,0),"")</f>
        <v>0</v>
      </c>
      <c r="V1333" s="27">
        <f>IFERROR(VLOOKUP($D1333,BankOpTbl,3,0),"")</f>
        <v>0</v>
      </c>
      <c r="W1333" s="27">
        <f>IFERROR(VLOOKUP($D1333,BankOpTbl,4,0),"")</f>
        <v>0</v>
      </c>
      <c r="X1333" s="27">
        <f>IF($E1333="","",IFERROR(VLOOKUP($E1333,BankTbl,4,0),""))</f>
        <v>0</v>
      </c>
      <c r="Y1333" s="27">
        <f>IF($F1333="","",IFERROR(VLOOKUP($F1333,BankTbl,4,0),""))</f>
        <v>0</v>
      </c>
      <c r="Z1333" s="27">
        <f>IF($B1333="","",IF($V1333="PICK",LEFT($N1333,5),IF($V1333="FIXED",$W1333,IF($V1333="CODE",$H1333,""))))</f>
        <v>0</v>
      </c>
    </row>
    <row r="1334" spans="1:26" ht="21" customHeight="1">
      <c r="A1334" s="27">
        <f>IF($B1334="","",COUNTA($B$13:$B1334))</f>
        <v>0</v>
      </c>
      <c r="B1334" s="28"/>
      <c r="C1334" s="28"/>
      <c r="D1334" s="29"/>
      <c r="E1334" s="29"/>
      <c r="F1334" s="29"/>
      <c r="G1334" s="28"/>
      <c r="H1334" s="28"/>
      <c r="I1334" s="30">
        <f>IF($H1334="","",IFERROR(VLOOKUP($H1334,AcctTbl,2,0),"کد ناشناخته"))</f>
        <v>0</v>
      </c>
      <c r="J1334" s="27">
        <f>IF($H1334="","",IFERROR(VLOOKUP($H1334,AcctTbl,3,0),""))</f>
        <v>0</v>
      </c>
      <c r="K1334" s="29"/>
      <c r="L1334" s="28"/>
      <c r="M1334" s="31"/>
      <c r="N1334" s="29"/>
      <c r="O1334" s="32">
        <f>IF($B1334="",0,IF($U1334="IN",N($M1334),0))</f>
        <v>0</v>
      </c>
      <c r="P1334" s="32">
        <f>IF($B1334="",0,IF(OR($U1334="OUT",$U1334="TRF"),N($M1334),0))</f>
        <v>0</v>
      </c>
      <c r="Q1334" s="32">
        <f>IF($B1334="",0,IF(OR($U1334="OUT",$U1334="TRF"),N($M1334),0))</f>
        <v>0</v>
      </c>
      <c r="R1334" s="32">
        <f>IF($B1334="",0,IF($U1334="IN",N($M1334),0))</f>
        <v>0</v>
      </c>
      <c r="S1334" s="33">
        <f>IF($B1334="","",IF($M1334="","⚠ مبلغ",IF($E1334="","⚠ بانک عامل",IF(AND($U1334="TRF",$F1334=""),"⚠ بانک مقصد",IF(AND($V1334&lt;&gt;"NONE",$V1334&lt;&gt;"",$Z1334=""),"⚠ طرف حساب","✓")))))</f>
        <v>0</v>
      </c>
      <c r="T1334" s="29"/>
      <c r="U1334" s="27">
        <f>IFERROR(VLOOKUP($D1334,BankOpTbl,2,0),"")</f>
        <v>0</v>
      </c>
      <c r="V1334" s="27">
        <f>IFERROR(VLOOKUP($D1334,BankOpTbl,3,0),"")</f>
        <v>0</v>
      </c>
      <c r="W1334" s="27">
        <f>IFERROR(VLOOKUP($D1334,BankOpTbl,4,0),"")</f>
        <v>0</v>
      </c>
      <c r="X1334" s="27">
        <f>IF($E1334="","",IFERROR(VLOOKUP($E1334,BankTbl,4,0),""))</f>
        <v>0</v>
      </c>
      <c r="Y1334" s="27">
        <f>IF($F1334="","",IFERROR(VLOOKUP($F1334,BankTbl,4,0),""))</f>
        <v>0</v>
      </c>
      <c r="Z1334" s="27">
        <f>IF($B1334="","",IF($V1334="PICK",LEFT($N1334,5),IF($V1334="FIXED",$W1334,IF($V1334="CODE",$H1334,""))))</f>
        <v>0</v>
      </c>
    </row>
    <row r="1335" spans="1:26" ht="21" customHeight="1">
      <c r="A1335" s="27">
        <f>IF($B1335="","",COUNTA($B$13:$B1335))</f>
        <v>0</v>
      </c>
      <c r="B1335" s="28"/>
      <c r="C1335" s="28"/>
      <c r="D1335" s="29"/>
      <c r="E1335" s="29"/>
      <c r="F1335" s="29"/>
      <c r="G1335" s="28"/>
      <c r="H1335" s="28"/>
      <c r="I1335" s="30">
        <f>IF($H1335="","",IFERROR(VLOOKUP($H1335,AcctTbl,2,0),"کد ناشناخته"))</f>
        <v>0</v>
      </c>
      <c r="J1335" s="27">
        <f>IF($H1335="","",IFERROR(VLOOKUP($H1335,AcctTbl,3,0),""))</f>
        <v>0</v>
      </c>
      <c r="K1335" s="29"/>
      <c r="L1335" s="28"/>
      <c r="M1335" s="31"/>
      <c r="N1335" s="29"/>
      <c r="O1335" s="32">
        <f>IF($B1335="",0,IF($U1335="IN",N($M1335),0))</f>
        <v>0</v>
      </c>
      <c r="P1335" s="32">
        <f>IF($B1335="",0,IF(OR($U1335="OUT",$U1335="TRF"),N($M1335),0))</f>
        <v>0</v>
      </c>
      <c r="Q1335" s="32">
        <f>IF($B1335="",0,IF(OR($U1335="OUT",$U1335="TRF"),N($M1335),0))</f>
        <v>0</v>
      </c>
      <c r="R1335" s="32">
        <f>IF($B1335="",0,IF($U1335="IN",N($M1335),0))</f>
        <v>0</v>
      </c>
      <c r="S1335" s="33">
        <f>IF($B1335="","",IF($M1335="","⚠ مبلغ",IF($E1335="","⚠ بانک عامل",IF(AND($U1335="TRF",$F1335=""),"⚠ بانک مقصد",IF(AND($V1335&lt;&gt;"NONE",$V1335&lt;&gt;"",$Z1335=""),"⚠ طرف حساب","✓")))))</f>
        <v>0</v>
      </c>
      <c r="T1335" s="29"/>
      <c r="U1335" s="27">
        <f>IFERROR(VLOOKUP($D1335,BankOpTbl,2,0),"")</f>
        <v>0</v>
      </c>
      <c r="V1335" s="27">
        <f>IFERROR(VLOOKUP($D1335,BankOpTbl,3,0),"")</f>
        <v>0</v>
      </c>
      <c r="W1335" s="27">
        <f>IFERROR(VLOOKUP($D1335,BankOpTbl,4,0),"")</f>
        <v>0</v>
      </c>
      <c r="X1335" s="27">
        <f>IF($E1335="","",IFERROR(VLOOKUP($E1335,BankTbl,4,0),""))</f>
        <v>0</v>
      </c>
      <c r="Y1335" s="27">
        <f>IF($F1335="","",IFERROR(VLOOKUP($F1335,BankTbl,4,0),""))</f>
        <v>0</v>
      </c>
      <c r="Z1335" s="27">
        <f>IF($B1335="","",IF($V1335="PICK",LEFT($N1335,5),IF($V1335="FIXED",$W1335,IF($V1335="CODE",$H1335,""))))</f>
        <v>0</v>
      </c>
    </row>
    <row r="1336" spans="1:26" ht="21" customHeight="1">
      <c r="A1336" s="27">
        <f>IF($B1336="","",COUNTA($B$13:$B1336))</f>
        <v>0</v>
      </c>
      <c r="B1336" s="28"/>
      <c r="C1336" s="28"/>
      <c r="D1336" s="29"/>
      <c r="E1336" s="29"/>
      <c r="F1336" s="29"/>
      <c r="G1336" s="28"/>
      <c r="H1336" s="28"/>
      <c r="I1336" s="30">
        <f>IF($H1336="","",IFERROR(VLOOKUP($H1336,AcctTbl,2,0),"کد ناشناخته"))</f>
        <v>0</v>
      </c>
      <c r="J1336" s="27">
        <f>IF($H1336="","",IFERROR(VLOOKUP($H1336,AcctTbl,3,0),""))</f>
        <v>0</v>
      </c>
      <c r="K1336" s="29"/>
      <c r="L1336" s="28"/>
      <c r="M1336" s="31"/>
      <c r="N1336" s="29"/>
      <c r="O1336" s="32">
        <f>IF($B1336="",0,IF($U1336="IN",N($M1336),0))</f>
        <v>0</v>
      </c>
      <c r="P1336" s="32">
        <f>IF($B1336="",0,IF(OR($U1336="OUT",$U1336="TRF"),N($M1336),0))</f>
        <v>0</v>
      </c>
      <c r="Q1336" s="32">
        <f>IF($B1336="",0,IF(OR($U1336="OUT",$U1336="TRF"),N($M1336),0))</f>
        <v>0</v>
      </c>
      <c r="R1336" s="32">
        <f>IF($B1336="",0,IF($U1336="IN",N($M1336),0))</f>
        <v>0</v>
      </c>
      <c r="S1336" s="33">
        <f>IF($B1336="","",IF($M1336="","⚠ مبلغ",IF($E1336="","⚠ بانک عامل",IF(AND($U1336="TRF",$F1336=""),"⚠ بانک مقصد",IF(AND($V1336&lt;&gt;"NONE",$V1336&lt;&gt;"",$Z1336=""),"⚠ طرف حساب","✓")))))</f>
        <v>0</v>
      </c>
      <c r="T1336" s="29"/>
      <c r="U1336" s="27">
        <f>IFERROR(VLOOKUP($D1336,BankOpTbl,2,0),"")</f>
        <v>0</v>
      </c>
      <c r="V1336" s="27">
        <f>IFERROR(VLOOKUP($D1336,BankOpTbl,3,0),"")</f>
        <v>0</v>
      </c>
      <c r="W1336" s="27">
        <f>IFERROR(VLOOKUP($D1336,BankOpTbl,4,0),"")</f>
        <v>0</v>
      </c>
      <c r="X1336" s="27">
        <f>IF($E1336="","",IFERROR(VLOOKUP($E1336,BankTbl,4,0),""))</f>
        <v>0</v>
      </c>
      <c r="Y1336" s="27">
        <f>IF($F1336="","",IFERROR(VLOOKUP($F1336,BankTbl,4,0),""))</f>
        <v>0</v>
      </c>
      <c r="Z1336" s="27">
        <f>IF($B1336="","",IF($V1336="PICK",LEFT($N1336,5),IF($V1336="FIXED",$W1336,IF($V1336="CODE",$H1336,""))))</f>
        <v>0</v>
      </c>
    </row>
    <row r="1337" spans="1:26" ht="21" customHeight="1">
      <c r="A1337" s="27">
        <f>IF($B1337="","",COUNTA($B$13:$B1337))</f>
        <v>0</v>
      </c>
      <c r="B1337" s="28"/>
      <c r="C1337" s="28"/>
      <c r="D1337" s="29"/>
      <c r="E1337" s="29"/>
      <c r="F1337" s="29"/>
      <c r="G1337" s="28"/>
      <c r="H1337" s="28"/>
      <c r="I1337" s="30">
        <f>IF($H1337="","",IFERROR(VLOOKUP($H1337,AcctTbl,2,0),"کد ناشناخته"))</f>
        <v>0</v>
      </c>
      <c r="J1337" s="27">
        <f>IF($H1337="","",IFERROR(VLOOKUP($H1337,AcctTbl,3,0),""))</f>
        <v>0</v>
      </c>
      <c r="K1337" s="29"/>
      <c r="L1337" s="28"/>
      <c r="M1337" s="31"/>
      <c r="N1337" s="29"/>
      <c r="O1337" s="32">
        <f>IF($B1337="",0,IF($U1337="IN",N($M1337),0))</f>
        <v>0</v>
      </c>
      <c r="P1337" s="32">
        <f>IF($B1337="",0,IF(OR($U1337="OUT",$U1337="TRF"),N($M1337),0))</f>
        <v>0</v>
      </c>
      <c r="Q1337" s="32">
        <f>IF($B1337="",0,IF(OR($U1337="OUT",$U1337="TRF"),N($M1337),0))</f>
        <v>0</v>
      </c>
      <c r="R1337" s="32">
        <f>IF($B1337="",0,IF($U1337="IN",N($M1337),0))</f>
        <v>0</v>
      </c>
      <c r="S1337" s="33">
        <f>IF($B1337="","",IF($M1337="","⚠ مبلغ",IF($E1337="","⚠ بانک عامل",IF(AND($U1337="TRF",$F1337=""),"⚠ بانک مقصد",IF(AND($V1337&lt;&gt;"NONE",$V1337&lt;&gt;"",$Z1337=""),"⚠ طرف حساب","✓")))))</f>
        <v>0</v>
      </c>
      <c r="T1337" s="29"/>
      <c r="U1337" s="27">
        <f>IFERROR(VLOOKUP($D1337,BankOpTbl,2,0),"")</f>
        <v>0</v>
      </c>
      <c r="V1337" s="27">
        <f>IFERROR(VLOOKUP($D1337,BankOpTbl,3,0),"")</f>
        <v>0</v>
      </c>
      <c r="W1337" s="27">
        <f>IFERROR(VLOOKUP($D1337,BankOpTbl,4,0),"")</f>
        <v>0</v>
      </c>
      <c r="X1337" s="27">
        <f>IF($E1337="","",IFERROR(VLOOKUP($E1337,BankTbl,4,0),""))</f>
        <v>0</v>
      </c>
      <c r="Y1337" s="27">
        <f>IF($F1337="","",IFERROR(VLOOKUP($F1337,BankTbl,4,0),""))</f>
        <v>0</v>
      </c>
      <c r="Z1337" s="27">
        <f>IF($B1337="","",IF($V1337="PICK",LEFT($N1337,5),IF($V1337="FIXED",$W1337,IF($V1337="CODE",$H1337,""))))</f>
        <v>0</v>
      </c>
    </row>
    <row r="1338" spans="1:26" ht="21" customHeight="1">
      <c r="A1338" s="27">
        <f>IF($B1338="","",COUNTA($B$13:$B1338))</f>
        <v>0</v>
      </c>
      <c r="B1338" s="28"/>
      <c r="C1338" s="28"/>
      <c r="D1338" s="29"/>
      <c r="E1338" s="29"/>
      <c r="F1338" s="29"/>
      <c r="G1338" s="28"/>
      <c r="H1338" s="28"/>
      <c r="I1338" s="30">
        <f>IF($H1338="","",IFERROR(VLOOKUP($H1338,AcctTbl,2,0),"کد ناشناخته"))</f>
        <v>0</v>
      </c>
      <c r="J1338" s="27">
        <f>IF($H1338="","",IFERROR(VLOOKUP($H1338,AcctTbl,3,0),""))</f>
        <v>0</v>
      </c>
      <c r="K1338" s="29"/>
      <c r="L1338" s="28"/>
      <c r="M1338" s="31"/>
      <c r="N1338" s="29"/>
      <c r="O1338" s="32">
        <f>IF($B1338="",0,IF($U1338="IN",N($M1338),0))</f>
        <v>0</v>
      </c>
      <c r="P1338" s="32">
        <f>IF($B1338="",0,IF(OR($U1338="OUT",$U1338="TRF"),N($M1338),0))</f>
        <v>0</v>
      </c>
      <c r="Q1338" s="32">
        <f>IF($B1338="",0,IF(OR($U1338="OUT",$U1338="TRF"),N($M1338),0))</f>
        <v>0</v>
      </c>
      <c r="R1338" s="32">
        <f>IF($B1338="",0,IF($U1338="IN",N($M1338),0))</f>
        <v>0</v>
      </c>
      <c r="S1338" s="33">
        <f>IF($B1338="","",IF($M1338="","⚠ مبلغ",IF($E1338="","⚠ بانک عامل",IF(AND($U1338="TRF",$F1338=""),"⚠ بانک مقصد",IF(AND($V1338&lt;&gt;"NONE",$V1338&lt;&gt;"",$Z1338=""),"⚠ طرف حساب","✓")))))</f>
        <v>0</v>
      </c>
      <c r="T1338" s="29"/>
      <c r="U1338" s="27">
        <f>IFERROR(VLOOKUP($D1338,BankOpTbl,2,0),"")</f>
        <v>0</v>
      </c>
      <c r="V1338" s="27">
        <f>IFERROR(VLOOKUP($D1338,BankOpTbl,3,0),"")</f>
        <v>0</v>
      </c>
      <c r="W1338" s="27">
        <f>IFERROR(VLOOKUP($D1338,BankOpTbl,4,0),"")</f>
        <v>0</v>
      </c>
      <c r="X1338" s="27">
        <f>IF($E1338="","",IFERROR(VLOOKUP($E1338,BankTbl,4,0),""))</f>
        <v>0</v>
      </c>
      <c r="Y1338" s="27">
        <f>IF($F1338="","",IFERROR(VLOOKUP($F1338,BankTbl,4,0),""))</f>
        <v>0</v>
      </c>
      <c r="Z1338" s="27">
        <f>IF($B1338="","",IF($V1338="PICK",LEFT($N1338,5),IF($V1338="FIXED",$W1338,IF($V1338="CODE",$H1338,""))))</f>
        <v>0</v>
      </c>
    </row>
    <row r="1339" spans="1:26" ht="21" customHeight="1">
      <c r="A1339" s="27">
        <f>IF($B1339="","",COUNTA($B$13:$B1339))</f>
        <v>0</v>
      </c>
      <c r="B1339" s="28"/>
      <c r="C1339" s="28"/>
      <c r="D1339" s="29"/>
      <c r="E1339" s="29"/>
      <c r="F1339" s="29"/>
      <c r="G1339" s="28"/>
      <c r="H1339" s="28"/>
      <c r="I1339" s="30">
        <f>IF($H1339="","",IFERROR(VLOOKUP($H1339,AcctTbl,2,0),"کد ناشناخته"))</f>
        <v>0</v>
      </c>
      <c r="J1339" s="27">
        <f>IF($H1339="","",IFERROR(VLOOKUP($H1339,AcctTbl,3,0),""))</f>
        <v>0</v>
      </c>
      <c r="K1339" s="29"/>
      <c r="L1339" s="28"/>
      <c r="M1339" s="31"/>
      <c r="N1339" s="29"/>
      <c r="O1339" s="32">
        <f>IF($B1339="",0,IF($U1339="IN",N($M1339),0))</f>
        <v>0</v>
      </c>
      <c r="P1339" s="32">
        <f>IF($B1339="",0,IF(OR($U1339="OUT",$U1339="TRF"),N($M1339),0))</f>
        <v>0</v>
      </c>
      <c r="Q1339" s="32">
        <f>IF($B1339="",0,IF(OR($U1339="OUT",$U1339="TRF"),N($M1339),0))</f>
        <v>0</v>
      </c>
      <c r="R1339" s="32">
        <f>IF($B1339="",0,IF($U1339="IN",N($M1339),0))</f>
        <v>0</v>
      </c>
      <c r="S1339" s="33">
        <f>IF($B1339="","",IF($M1339="","⚠ مبلغ",IF($E1339="","⚠ بانک عامل",IF(AND($U1339="TRF",$F1339=""),"⚠ بانک مقصد",IF(AND($V1339&lt;&gt;"NONE",$V1339&lt;&gt;"",$Z1339=""),"⚠ طرف حساب","✓")))))</f>
        <v>0</v>
      </c>
      <c r="T1339" s="29"/>
      <c r="U1339" s="27">
        <f>IFERROR(VLOOKUP($D1339,BankOpTbl,2,0),"")</f>
        <v>0</v>
      </c>
      <c r="V1339" s="27">
        <f>IFERROR(VLOOKUP($D1339,BankOpTbl,3,0),"")</f>
        <v>0</v>
      </c>
      <c r="W1339" s="27">
        <f>IFERROR(VLOOKUP($D1339,BankOpTbl,4,0),"")</f>
        <v>0</v>
      </c>
      <c r="X1339" s="27">
        <f>IF($E1339="","",IFERROR(VLOOKUP($E1339,BankTbl,4,0),""))</f>
        <v>0</v>
      </c>
      <c r="Y1339" s="27">
        <f>IF($F1339="","",IFERROR(VLOOKUP($F1339,BankTbl,4,0),""))</f>
        <v>0</v>
      </c>
      <c r="Z1339" s="27">
        <f>IF($B1339="","",IF($V1339="PICK",LEFT($N1339,5),IF($V1339="FIXED",$W1339,IF($V1339="CODE",$H1339,""))))</f>
        <v>0</v>
      </c>
    </row>
    <row r="1340" spans="1:26" ht="21" customHeight="1">
      <c r="A1340" s="27">
        <f>IF($B1340="","",COUNTA($B$13:$B1340))</f>
        <v>0</v>
      </c>
      <c r="B1340" s="28"/>
      <c r="C1340" s="28"/>
      <c r="D1340" s="29"/>
      <c r="E1340" s="29"/>
      <c r="F1340" s="29"/>
      <c r="G1340" s="28"/>
      <c r="H1340" s="28"/>
      <c r="I1340" s="30">
        <f>IF($H1340="","",IFERROR(VLOOKUP($H1340,AcctTbl,2,0),"کد ناشناخته"))</f>
        <v>0</v>
      </c>
      <c r="J1340" s="27">
        <f>IF($H1340="","",IFERROR(VLOOKUP($H1340,AcctTbl,3,0),""))</f>
        <v>0</v>
      </c>
      <c r="K1340" s="29"/>
      <c r="L1340" s="28"/>
      <c r="M1340" s="31"/>
      <c r="N1340" s="29"/>
      <c r="O1340" s="32">
        <f>IF($B1340="",0,IF($U1340="IN",N($M1340),0))</f>
        <v>0</v>
      </c>
      <c r="P1340" s="32">
        <f>IF($B1340="",0,IF(OR($U1340="OUT",$U1340="TRF"),N($M1340),0))</f>
        <v>0</v>
      </c>
      <c r="Q1340" s="32">
        <f>IF($B1340="",0,IF(OR($U1340="OUT",$U1340="TRF"),N($M1340),0))</f>
        <v>0</v>
      </c>
      <c r="R1340" s="32">
        <f>IF($B1340="",0,IF($U1340="IN",N($M1340),0))</f>
        <v>0</v>
      </c>
      <c r="S1340" s="33">
        <f>IF($B1340="","",IF($M1340="","⚠ مبلغ",IF($E1340="","⚠ بانک عامل",IF(AND($U1340="TRF",$F1340=""),"⚠ بانک مقصد",IF(AND($V1340&lt;&gt;"NONE",$V1340&lt;&gt;"",$Z1340=""),"⚠ طرف حساب","✓")))))</f>
        <v>0</v>
      </c>
      <c r="T1340" s="29"/>
      <c r="U1340" s="27">
        <f>IFERROR(VLOOKUP($D1340,BankOpTbl,2,0),"")</f>
        <v>0</v>
      </c>
      <c r="V1340" s="27">
        <f>IFERROR(VLOOKUP($D1340,BankOpTbl,3,0),"")</f>
        <v>0</v>
      </c>
      <c r="W1340" s="27">
        <f>IFERROR(VLOOKUP($D1340,BankOpTbl,4,0),"")</f>
        <v>0</v>
      </c>
      <c r="X1340" s="27">
        <f>IF($E1340="","",IFERROR(VLOOKUP($E1340,BankTbl,4,0),""))</f>
        <v>0</v>
      </c>
      <c r="Y1340" s="27">
        <f>IF($F1340="","",IFERROR(VLOOKUP($F1340,BankTbl,4,0),""))</f>
        <v>0</v>
      </c>
      <c r="Z1340" s="27">
        <f>IF($B1340="","",IF($V1340="PICK",LEFT($N1340,5),IF($V1340="FIXED",$W1340,IF($V1340="CODE",$H1340,""))))</f>
        <v>0</v>
      </c>
    </row>
    <row r="1341" spans="1:26" ht="21" customHeight="1">
      <c r="A1341" s="27">
        <f>IF($B1341="","",COUNTA($B$13:$B1341))</f>
        <v>0</v>
      </c>
      <c r="B1341" s="28"/>
      <c r="C1341" s="28"/>
      <c r="D1341" s="29"/>
      <c r="E1341" s="29"/>
      <c r="F1341" s="29"/>
      <c r="G1341" s="28"/>
      <c r="H1341" s="28"/>
      <c r="I1341" s="30">
        <f>IF($H1341="","",IFERROR(VLOOKUP($H1341,AcctTbl,2,0),"کد ناشناخته"))</f>
        <v>0</v>
      </c>
      <c r="J1341" s="27">
        <f>IF($H1341="","",IFERROR(VLOOKUP($H1341,AcctTbl,3,0),""))</f>
        <v>0</v>
      </c>
      <c r="K1341" s="29"/>
      <c r="L1341" s="28"/>
      <c r="M1341" s="31"/>
      <c r="N1341" s="29"/>
      <c r="O1341" s="32">
        <f>IF($B1341="",0,IF($U1341="IN",N($M1341),0))</f>
        <v>0</v>
      </c>
      <c r="P1341" s="32">
        <f>IF($B1341="",0,IF(OR($U1341="OUT",$U1341="TRF"),N($M1341),0))</f>
        <v>0</v>
      </c>
      <c r="Q1341" s="32">
        <f>IF($B1341="",0,IF(OR($U1341="OUT",$U1341="TRF"),N($M1341),0))</f>
        <v>0</v>
      </c>
      <c r="R1341" s="32">
        <f>IF($B1341="",0,IF($U1341="IN",N($M1341),0))</f>
        <v>0</v>
      </c>
      <c r="S1341" s="33">
        <f>IF($B1341="","",IF($M1341="","⚠ مبلغ",IF($E1341="","⚠ بانک عامل",IF(AND($U1341="TRF",$F1341=""),"⚠ بانک مقصد",IF(AND($V1341&lt;&gt;"NONE",$V1341&lt;&gt;"",$Z1341=""),"⚠ طرف حساب","✓")))))</f>
        <v>0</v>
      </c>
      <c r="T1341" s="29"/>
      <c r="U1341" s="27">
        <f>IFERROR(VLOOKUP($D1341,BankOpTbl,2,0),"")</f>
        <v>0</v>
      </c>
      <c r="V1341" s="27">
        <f>IFERROR(VLOOKUP($D1341,BankOpTbl,3,0),"")</f>
        <v>0</v>
      </c>
      <c r="W1341" s="27">
        <f>IFERROR(VLOOKUP($D1341,BankOpTbl,4,0),"")</f>
        <v>0</v>
      </c>
      <c r="X1341" s="27">
        <f>IF($E1341="","",IFERROR(VLOOKUP($E1341,BankTbl,4,0),""))</f>
        <v>0</v>
      </c>
      <c r="Y1341" s="27">
        <f>IF($F1341="","",IFERROR(VLOOKUP($F1341,BankTbl,4,0),""))</f>
        <v>0</v>
      </c>
      <c r="Z1341" s="27">
        <f>IF($B1341="","",IF($V1341="PICK",LEFT($N1341,5),IF($V1341="FIXED",$W1341,IF($V1341="CODE",$H1341,""))))</f>
        <v>0</v>
      </c>
    </row>
    <row r="1342" spans="1:26" ht="21" customHeight="1">
      <c r="A1342" s="27">
        <f>IF($B1342="","",COUNTA($B$13:$B1342))</f>
        <v>0</v>
      </c>
      <c r="B1342" s="28"/>
      <c r="C1342" s="28"/>
      <c r="D1342" s="29"/>
      <c r="E1342" s="29"/>
      <c r="F1342" s="29"/>
      <c r="G1342" s="28"/>
      <c r="H1342" s="28"/>
      <c r="I1342" s="30">
        <f>IF($H1342="","",IFERROR(VLOOKUP($H1342,AcctTbl,2,0),"کد ناشناخته"))</f>
        <v>0</v>
      </c>
      <c r="J1342" s="27">
        <f>IF($H1342="","",IFERROR(VLOOKUP($H1342,AcctTbl,3,0),""))</f>
        <v>0</v>
      </c>
      <c r="K1342" s="29"/>
      <c r="L1342" s="28"/>
      <c r="M1342" s="31"/>
      <c r="N1342" s="29"/>
      <c r="O1342" s="32">
        <f>IF($B1342="",0,IF($U1342="IN",N($M1342),0))</f>
        <v>0</v>
      </c>
      <c r="P1342" s="32">
        <f>IF($B1342="",0,IF(OR($U1342="OUT",$U1342="TRF"),N($M1342),0))</f>
        <v>0</v>
      </c>
      <c r="Q1342" s="32">
        <f>IF($B1342="",0,IF(OR($U1342="OUT",$U1342="TRF"),N($M1342),0))</f>
        <v>0</v>
      </c>
      <c r="R1342" s="32">
        <f>IF($B1342="",0,IF($U1342="IN",N($M1342),0))</f>
        <v>0</v>
      </c>
      <c r="S1342" s="33">
        <f>IF($B1342="","",IF($M1342="","⚠ مبلغ",IF($E1342="","⚠ بانک عامل",IF(AND($U1342="TRF",$F1342=""),"⚠ بانک مقصد",IF(AND($V1342&lt;&gt;"NONE",$V1342&lt;&gt;"",$Z1342=""),"⚠ طرف حساب","✓")))))</f>
        <v>0</v>
      </c>
      <c r="T1342" s="29"/>
      <c r="U1342" s="27">
        <f>IFERROR(VLOOKUP($D1342,BankOpTbl,2,0),"")</f>
        <v>0</v>
      </c>
      <c r="V1342" s="27">
        <f>IFERROR(VLOOKUP($D1342,BankOpTbl,3,0),"")</f>
        <v>0</v>
      </c>
      <c r="W1342" s="27">
        <f>IFERROR(VLOOKUP($D1342,BankOpTbl,4,0),"")</f>
        <v>0</v>
      </c>
      <c r="X1342" s="27">
        <f>IF($E1342="","",IFERROR(VLOOKUP($E1342,BankTbl,4,0),""))</f>
        <v>0</v>
      </c>
      <c r="Y1342" s="27">
        <f>IF($F1342="","",IFERROR(VLOOKUP($F1342,BankTbl,4,0),""))</f>
        <v>0</v>
      </c>
      <c r="Z1342" s="27">
        <f>IF($B1342="","",IF($V1342="PICK",LEFT($N1342,5),IF($V1342="FIXED",$W1342,IF($V1342="CODE",$H1342,""))))</f>
        <v>0</v>
      </c>
    </row>
    <row r="1343" spans="1:26" ht="21" customHeight="1">
      <c r="A1343" s="27">
        <f>IF($B1343="","",COUNTA($B$13:$B1343))</f>
        <v>0</v>
      </c>
      <c r="B1343" s="28"/>
      <c r="C1343" s="28"/>
      <c r="D1343" s="29"/>
      <c r="E1343" s="29"/>
      <c r="F1343" s="29"/>
      <c r="G1343" s="28"/>
      <c r="H1343" s="28"/>
      <c r="I1343" s="30">
        <f>IF($H1343="","",IFERROR(VLOOKUP($H1343,AcctTbl,2,0),"کد ناشناخته"))</f>
        <v>0</v>
      </c>
      <c r="J1343" s="27">
        <f>IF($H1343="","",IFERROR(VLOOKUP($H1343,AcctTbl,3,0),""))</f>
        <v>0</v>
      </c>
      <c r="K1343" s="29"/>
      <c r="L1343" s="28"/>
      <c r="M1343" s="31"/>
      <c r="N1343" s="29"/>
      <c r="O1343" s="32">
        <f>IF($B1343="",0,IF($U1343="IN",N($M1343),0))</f>
        <v>0</v>
      </c>
      <c r="P1343" s="32">
        <f>IF($B1343="",0,IF(OR($U1343="OUT",$U1343="TRF"),N($M1343),0))</f>
        <v>0</v>
      </c>
      <c r="Q1343" s="32">
        <f>IF($B1343="",0,IF(OR($U1343="OUT",$U1343="TRF"),N($M1343),0))</f>
        <v>0</v>
      </c>
      <c r="R1343" s="32">
        <f>IF($B1343="",0,IF($U1343="IN",N($M1343),0))</f>
        <v>0</v>
      </c>
      <c r="S1343" s="33">
        <f>IF($B1343="","",IF($M1343="","⚠ مبلغ",IF($E1343="","⚠ بانک عامل",IF(AND($U1343="TRF",$F1343=""),"⚠ بانک مقصد",IF(AND($V1343&lt;&gt;"NONE",$V1343&lt;&gt;"",$Z1343=""),"⚠ طرف حساب","✓")))))</f>
        <v>0</v>
      </c>
      <c r="T1343" s="29"/>
      <c r="U1343" s="27">
        <f>IFERROR(VLOOKUP($D1343,BankOpTbl,2,0),"")</f>
        <v>0</v>
      </c>
      <c r="V1343" s="27">
        <f>IFERROR(VLOOKUP($D1343,BankOpTbl,3,0),"")</f>
        <v>0</v>
      </c>
      <c r="W1343" s="27">
        <f>IFERROR(VLOOKUP($D1343,BankOpTbl,4,0),"")</f>
        <v>0</v>
      </c>
      <c r="X1343" s="27">
        <f>IF($E1343="","",IFERROR(VLOOKUP($E1343,BankTbl,4,0),""))</f>
        <v>0</v>
      </c>
      <c r="Y1343" s="27">
        <f>IF($F1343="","",IFERROR(VLOOKUP($F1343,BankTbl,4,0),""))</f>
        <v>0</v>
      </c>
      <c r="Z1343" s="27">
        <f>IF($B1343="","",IF($V1343="PICK",LEFT($N1343,5),IF($V1343="FIXED",$W1343,IF($V1343="CODE",$H1343,""))))</f>
        <v>0</v>
      </c>
    </row>
    <row r="1344" spans="1:26" ht="21" customHeight="1">
      <c r="A1344" s="27">
        <f>IF($B1344="","",COUNTA($B$13:$B1344))</f>
        <v>0</v>
      </c>
      <c r="B1344" s="28"/>
      <c r="C1344" s="28"/>
      <c r="D1344" s="29"/>
      <c r="E1344" s="29"/>
      <c r="F1344" s="29"/>
      <c r="G1344" s="28"/>
      <c r="H1344" s="28"/>
      <c r="I1344" s="30">
        <f>IF($H1344="","",IFERROR(VLOOKUP($H1344,AcctTbl,2,0),"کد ناشناخته"))</f>
        <v>0</v>
      </c>
      <c r="J1344" s="27">
        <f>IF($H1344="","",IFERROR(VLOOKUP($H1344,AcctTbl,3,0),""))</f>
        <v>0</v>
      </c>
      <c r="K1344" s="29"/>
      <c r="L1344" s="28"/>
      <c r="M1344" s="31"/>
      <c r="N1344" s="29"/>
      <c r="O1344" s="32">
        <f>IF($B1344="",0,IF($U1344="IN",N($M1344),0))</f>
        <v>0</v>
      </c>
      <c r="P1344" s="32">
        <f>IF($B1344="",0,IF(OR($U1344="OUT",$U1344="TRF"),N($M1344),0))</f>
        <v>0</v>
      </c>
      <c r="Q1344" s="32">
        <f>IF($B1344="",0,IF(OR($U1344="OUT",$U1344="TRF"),N($M1344),0))</f>
        <v>0</v>
      </c>
      <c r="R1344" s="32">
        <f>IF($B1344="",0,IF($U1344="IN",N($M1344),0))</f>
        <v>0</v>
      </c>
      <c r="S1344" s="33">
        <f>IF($B1344="","",IF($M1344="","⚠ مبلغ",IF($E1344="","⚠ بانک عامل",IF(AND($U1344="TRF",$F1344=""),"⚠ بانک مقصد",IF(AND($V1344&lt;&gt;"NONE",$V1344&lt;&gt;"",$Z1344=""),"⚠ طرف حساب","✓")))))</f>
        <v>0</v>
      </c>
      <c r="T1344" s="29"/>
      <c r="U1344" s="27">
        <f>IFERROR(VLOOKUP($D1344,BankOpTbl,2,0),"")</f>
        <v>0</v>
      </c>
      <c r="V1344" s="27">
        <f>IFERROR(VLOOKUP($D1344,BankOpTbl,3,0),"")</f>
        <v>0</v>
      </c>
      <c r="W1344" s="27">
        <f>IFERROR(VLOOKUP($D1344,BankOpTbl,4,0),"")</f>
        <v>0</v>
      </c>
      <c r="X1344" s="27">
        <f>IF($E1344="","",IFERROR(VLOOKUP($E1344,BankTbl,4,0),""))</f>
        <v>0</v>
      </c>
      <c r="Y1344" s="27">
        <f>IF($F1344="","",IFERROR(VLOOKUP($F1344,BankTbl,4,0),""))</f>
        <v>0</v>
      </c>
      <c r="Z1344" s="27">
        <f>IF($B1344="","",IF($V1344="PICK",LEFT($N1344,5),IF($V1344="FIXED",$W1344,IF($V1344="CODE",$H1344,""))))</f>
        <v>0</v>
      </c>
    </row>
    <row r="1345" spans="1:26" ht="21" customHeight="1">
      <c r="A1345" s="27">
        <f>IF($B1345="","",COUNTA($B$13:$B1345))</f>
        <v>0</v>
      </c>
      <c r="B1345" s="28"/>
      <c r="C1345" s="28"/>
      <c r="D1345" s="29"/>
      <c r="E1345" s="29"/>
      <c r="F1345" s="29"/>
      <c r="G1345" s="28"/>
      <c r="H1345" s="28"/>
      <c r="I1345" s="30">
        <f>IF($H1345="","",IFERROR(VLOOKUP($H1345,AcctTbl,2,0),"کد ناشناخته"))</f>
        <v>0</v>
      </c>
      <c r="J1345" s="27">
        <f>IF($H1345="","",IFERROR(VLOOKUP($H1345,AcctTbl,3,0),""))</f>
        <v>0</v>
      </c>
      <c r="K1345" s="29"/>
      <c r="L1345" s="28"/>
      <c r="M1345" s="31"/>
      <c r="N1345" s="29"/>
      <c r="O1345" s="32">
        <f>IF($B1345="",0,IF($U1345="IN",N($M1345),0))</f>
        <v>0</v>
      </c>
      <c r="P1345" s="32">
        <f>IF($B1345="",0,IF(OR($U1345="OUT",$U1345="TRF"),N($M1345),0))</f>
        <v>0</v>
      </c>
      <c r="Q1345" s="32">
        <f>IF($B1345="",0,IF(OR($U1345="OUT",$U1345="TRF"),N($M1345),0))</f>
        <v>0</v>
      </c>
      <c r="R1345" s="32">
        <f>IF($B1345="",0,IF($U1345="IN",N($M1345),0))</f>
        <v>0</v>
      </c>
      <c r="S1345" s="33">
        <f>IF($B1345="","",IF($M1345="","⚠ مبلغ",IF($E1345="","⚠ بانک عامل",IF(AND($U1345="TRF",$F1345=""),"⚠ بانک مقصد",IF(AND($V1345&lt;&gt;"NONE",$V1345&lt;&gt;"",$Z1345=""),"⚠ طرف حساب","✓")))))</f>
        <v>0</v>
      </c>
      <c r="T1345" s="29"/>
      <c r="U1345" s="27">
        <f>IFERROR(VLOOKUP($D1345,BankOpTbl,2,0),"")</f>
        <v>0</v>
      </c>
      <c r="V1345" s="27">
        <f>IFERROR(VLOOKUP($D1345,BankOpTbl,3,0),"")</f>
        <v>0</v>
      </c>
      <c r="W1345" s="27">
        <f>IFERROR(VLOOKUP($D1345,BankOpTbl,4,0),"")</f>
        <v>0</v>
      </c>
      <c r="X1345" s="27">
        <f>IF($E1345="","",IFERROR(VLOOKUP($E1345,BankTbl,4,0),""))</f>
        <v>0</v>
      </c>
      <c r="Y1345" s="27">
        <f>IF($F1345="","",IFERROR(VLOOKUP($F1345,BankTbl,4,0),""))</f>
        <v>0</v>
      </c>
      <c r="Z1345" s="27">
        <f>IF($B1345="","",IF($V1345="PICK",LEFT($N1345,5),IF($V1345="FIXED",$W1345,IF($V1345="CODE",$H1345,""))))</f>
        <v>0</v>
      </c>
    </row>
    <row r="1346" spans="1:26" ht="21" customHeight="1">
      <c r="A1346" s="27">
        <f>IF($B1346="","",COUNTA($B$13:$B1346))</f>
        <v>0</v>
      </c>
      <c r="B1346" s="28"/>
      <c r="C1346" s="28"/>
      <c r="D1346" s="29"/>
      <c r="E1346" s="29"/>
      <c r="F1346" s="29"/>
      <c r="G1346" s="28"/>
      <c r="H1346" s="28"/>
      <c r="I1346" s="30">
        <f>IF($H1346="","",IFERROR(VLOOKUP($H1346,AcctTbl,2,0),"کد ناشناخته"))</f>
        <v>0</v>
      </c>
      <c r="J1346" s="27">
        <f>IF($H1346="","",IFERROR(VLOOKUP($H1346,AcctTbl,3,0),""))</f>
        <v>0</v>
      </c>
      <c r="K1346" s="29"/>
      <c r="L1346" s="28"/>
      <c r="M1346" s="31"/>
      <c r="N1346" s="29"/>
      <c r="O1346" s="32">
        <f>IF($B1346="",0,IF($U1346="IN",N($M1346),0))</f>
        <v>0</v>
      </c>
      <c r="P1346" s="32">
        <f>IF($B1346="",0,IF(OR($U1346="OUT",$U1346="TRF"),N($M1346),0))</f>
        <v>0</v>
      </c>
      <c r="Q1346" s="32">
        <f>IF($B1346="",0,IF(OR($U1346="OUT",$U1346="TRF"),N($M1346),0))</f>
        <v>0</v>
      </c>
      <c r="R1346" s="32">
        <f>IF($B1346="",0,IF($U1346="IN",N($M1346),0))</f>
        <v>0</v>
      </c>
      <c r="S1346" s="33">
        <f>IF($B1346="","",IF($M1346="","⚠ مبلغ",IF($E1346="","⚠ بانک عامل",IF(AND($U1346="TRF",$F1346=""),"⚠ بانک مقصد",IF(AND($V1346&lt;&gt;"NONE",$V1346&lt;&gt;"",$Z1346=""),"⚠ طرف حساب","✓")))))</f>
        <v>0</v>
      </c>
      <c r="T1346" s="29"/>
      <c r="U1346" s="27">
        <f>IFERROR(VLOOKUP($D1346,BankOpTbl,2,0),"")</f>
        <v>0</v>
      </c>
      <c r="V1346" s="27">
        <f>IFERROR(VLOOKUP($D1346,BankOpTbl,3,0),"")</f>
        <v>0</v>
      </c>
      <c r="W1346" s="27">
        <f>IFERROR(VLOOKUP($D1346,BankOpTbl,4,0),"")</f>
        <v>0</v>
      </c>
      <c r="X1346" s="27">
        <f>IF($E1346="","",IFERROR(VLOOKUP($E1346,BankTbl,4,0),""))</f>
        <v>0</v>
      </c>
      <c r="Y1346" s="27">
        <f>IF($F1346="","",IFERROR(VLOOKUP($F1346,BankTbl,4,0),""))</f>
        <v>0</v>
      </c>
      <c r="Z1346" s="27">
        <f>IF($B1346="","",IF($V1346="PICK",LEFT($N1346,5),IF($V1346="FIXED",$W1346,IF($V1346="CODE",$H1346,""))))</f>
        <v>0</v>
      </c>
    </row>
    <row r="1347" spans="1:26" ht="21" customHeight="1">
      <c r="A1347" s="27">
        <f>IF($B1347="","",COUNTA($B$13:$B1347))</f>
        <v>0</v>
      </c>
      <c r="B1347" s="28"/>
      <c r="C1347" s="28"/>
      <c r="D1347" s="29"/>
      <c r="E1347" s="29"/>
      <c r="F1347" s="29"/>
      <c r="G1347" s="28"/>
      <c r="H1347" s="28"/>
      <c r="I1347" s="30">
        <f>IF($H1347="","",IFERROR(VLOOKUP($H1347,AcctTbl,2,0),"کد ناشناخته"))</f>
        <v>0</v>
      </c>
      <c r="J1347" s="27">
        <f>IF($H1347="","",IFERROR(VLOOKUP($H1347,AcctTbl,3,0),""))</f>
        <v>0</v>
      </c>
      <c r="K1347" s="29"/>
      <c r="L1347" s="28"/>
      <c r="M1347" s="31"/>
      <c r="N1347" s="29"/>
      <c r="O1347" s="32">
        <f>IF($B1347="",0,IF($U1347="IN",N($M1347),0))</f>
        <v>0</v>
      </c>
      <c r="P1347" s="32">
        <f>IF($B1347="",0,IF(OR($U1347="OUT",$U1347="TRF"),N($M1347),0))</f>
        <v>0</v>
      </c>
      <c r="Q1347" s="32">
        <f>IF($B1347="",0,IF(OR($U1347="OUT",$U1347="TRF"),N($M1347),0))</f>
        <v>0</v>
      </c>
      <c r="R1347" s="32">
        <f>IF($B1347="",0,IF($U1347="IN",N($M1347),0))</f>
        <v>0</v>
      </c>
      <c r="S1347" s="33">
        <f>IF($B1347="","",IF($M1347="","⚠ مبلغ",IF($E1347="","⚠ بانک عامل",IF(AND($U1347="TRF",$F1347=""),"⚠ بانک مقصد",IF(AND($V1347&lt;&gt;"NONE",$V1347&lt;&gt;"",$Z1347=""),"⚠ طرف حساب","✓")))))</f>
        <v>0</v>
      </c>
      <c r="T1347" s="29"/>
      <c r="U1347" s="27">
        <f>IFERROR(VLOOKUP($D1347,BankOpTbl,2,0),"")</f>
        <v>0</v>
      </c>
      <c r="V1347" s="27">
        <f>IFERROR(VLOOKUP($D1347,BankOpTbl,3,0),"")</f>
        <v>0</v>
      </c>
      <c r="W1347" s="27">
        <f>IFERROR(VLOOKUP($D1347,BankOpTbl,4,0),"")</f>
        <v>0</v>
      </c>
      <c r="X1347" s="27">
        <f>IF($E1347="","",IFERROR(VLOOKUP($E1347,BankTbl,4,0),""))</f>
        <v>0</v>
      </c>
      <c r="Y1347" s="27">
        <f>IF($F1347="","",IFERROR(VLOOKUP($F1347,BankTbl,4,0),""))</f>
        <v>0</v>
      </c>
      <c r="Z1347" s="27">
        <f>IF($B1347="","",IF($V1347="PICK",LEFT($N1347,5),IF($V1347="FIXED",$W1347,IF($V1347="CODE",$H1347,""))))</f>
        <v>0</v>
      </c>
    </row>
    <row r="1348" spans="1:26" ht="21" customHeight="1">
      <c r="A1348" s="27">
        <f>IF($B1348="","",COUNTA($B$13:$B1348))</f>
        <v>0</v>
      </c>
      <c r="B1348" s="28"/>
      <c r="C1348" s="28"/>
      <c r="D1348" s="29"/>
      <c r="E1348" s="29"/>
      <c r="F1348" s="29"/>
      <c r="G1348" s="28"/>
      <c r="H1348" s="28"/>
      <c r="I1348" s="30">
        <f>IF($H1348="","",IFERROR(VLOOKUP($H1348,AcctTbl,2,0),"کد ناشناخته"))</f>
        <v>0</v>
      </c>
      <c r="J1348" s="27">
        <f>IF($H1348="","",IFERROR(VLOOKUP($H1348,AcctTbl,3,0),""))</f>
        <v>0</v>
      </c>
      <c r="K1348" s="29"/>
      <c r="L1348" s="28"/>
      <c r="M1348" s="31"/>
      <c r="N1348" s="29"/>
      <c r="O1348" s="32">
        <f>IF($B1348="",0,IF($U1348="IN",N($M1348),0))</f>
        <v>0</v>
      </c>
      <c r="P1348" s="32">
        <f>IF($B1348="",0,IF(OR($U1348="OUT",$U1348="TRF"),N($M1348),0))</f>
        <v>0</v>
      </c>
      <c r="Q1348" s="32">
        <f>IF($B1348="",0,IF(OR($U1348="OUT",$U1348="TRF"),N($M1348),0))</f>
        <v>0</v>
      </c>
      <c r="R1348" s="32">
        <f>IF($B1348="",0,IF($U1348="IN",N($M1348),0))</f>
        <v>0</v>
      </c>
      <c r="S1348" s="33">
        <f>IF($B1348="","",IF($M1348="","⚠ مبلغ",IF($E1348="","⚠ بانک عامل",IF(AND($U1348="TRF",$F1348=""),"⚠ بانک مقصد",IF(AND($V1348&lt;&gt;"NONE",$V1348&lt;&gt;"",$Z1348=""),"⚠ طرف حساب","✓")))))</f>
        <v>0</v>
      </c>
      <c r="T1348" s="29"/>
      <c r="U1348" s="27">
        <f>IFERROR(VLOOKUP($D1348,BankOpTbl,2,0),"")</f>
        <v>0</v>
      </c>
      <c r="V1348" s="27">
        <f>IFERROR(VLOOKUP($D1348,BankOpTbl,3,0),"")</f>
        <v>0</v>
      </c>
      <c r="W1348" s="27">
        <f>IFERROR(VLOOKUP($D1348,BankOpTbl,4,0),"")</f>
        <v>0</v>
      </c>
      <c r="X1348" s="27">
        <f>IF($E1348="","",IFERROR(VLOOKUP($E1348,BankTbl,4,0),""))</f>
        <v>0</v>
      </c>
      <c r="Y1348" s="27">
        <f>IF($F1348="","",IFERROR(VLOOKUP($F1348,BankTbl,4,0),""))</f>
        <v>0</v>
      </c>
      <c r="Z1348" s="27">
        <f>IF($B1348="","",IF($V1348="PICK",LEFT($N1348,5),IF($V1348="FIXED",$W1348,IF($V1348="CODE",$H1348,""))))</f>
        <v>0</v>
      </c>
    </row>
    <row r="1349" spans="1:26" ht="21" customHeight="1">
      <c r="A1349" s="27">
        <f>IF($B1349="","",COUNTA($B$13:$B1349))</f>
        <v>0</v>
      </c>
      <c r="B1349" s="28"/>
      <c r="C1349" s="28"/>
      <c r="D1349" s="29"/>
      <c r="E1349" s="29"/>
      <c r="F1349" s="29"/>
      <c r="G1349" s="28"/>
      <c r="H1349" s="28"/>
      <c r="I1349" s="30">
        <f>IF($H1349="","",IFERROR(VLOOKUP($H1349,AcctTbl,2,0),"کد ناشناخته"))</f>
        <v>0</v>
      </c>
      <c r="J1349" s="27">
        <f>IF($H1349="","",IFERROR(VLOOKUP($H1349,AcctTbl,3,0),""))</f>
        <v>0</v>
      </c>
      <c r="K1349" s="29"/>
      <c r="L1349" s="28"/>
      <c r="M1349" s="31"/>
      <c r="N1349" s="29"/>
      <c r="O1349" s="32">
        <f>IF($B1349="",0,IF($U1349="IN",N($M1349),0))</f>
        <v>0</v>
      </c>
      <c r="P1349" s="32">
        <f>IF($B1349="",0,IF(OR($U1349="OUT",$U1349="TRF"),N($M1349),0))</f>
        <v>0</v>
      </c>
      <c r="Q1349" s="32">
        <f>IF($B1349="",0,IF(OR($U1349="OUT",$U1349="TRF"),N($M1349),0))</f>
        <v>0</v>
      </c>
      <c r="R1349" s="32">
        <f>IF($B1349="",0,IF($U1349="IN",N($M1349),0))</f>
        <v>0</v>
      </c>
      <c r="S1349" s="33">
        <f>IF($B1349="","",IF($M1349="","⚠ مبلغ",IF($E1349="","⚠ بانک عامل",IF(AND($U1349="TRF",$F1349=""),"⚠ بانک مقصد",IF(AND($V1349&lt;&gt;"NONE",$V1349&lt;&gt;"",$Z1349=""),"⚠ طرف حساب","✓")))))</f>
        <v>0</v>
      </c>
      <c r="T1349" s="29"/>
      <c r="U1349" s="27">
        <f>IFERROR(VLOOKUP($D1349,BankOpTbl,2,0),"")</f>
        <v>0</v>
      </c>
      <c r="V1349" s="27">
        <f>IFERROR(VLOOKUP($D1349,BankOpTbl,3,0),"")</f>
        <v>0</v>
      </c>
      <c r="W1349" s="27">
        <f>IFERROR(VLOOKUP($D1349,BankOpTbl,4,0),"")</f>
        <v>0</v>
      </c>
      <c r="X1349" s="27">
        <f>IF($E1349="","",IFERROR(VLOOKUP($E1349,BankTbl,4,0),""))</f>
        <v>0</v>
      </c>
      <c r="Y1349" s="27">
        <f>IF($F1349="","",IFERROR(VLOOKUP($F1349,BankTbl,4,0),""))</f>
        <v>0</v>
      </c>
      <c r="Z1349" s="27">
        <f>IF($B1349="","",IF($V1349="PICK",LEFT($N1349,5),IF($V1349="FIXED",$W1349,IF($V1349="CODE",$H1349,""))))</f>
        <v>0</v>
      </c>
    </row>
    <row r="1350" spans="1:26" ht="21" customHeight="1">
      <c r="A1350" s="27">
        <f>IF($B1350="","",COUNTA($B$13:$B1350))</f>
        <v>0</v>
      </c>
      <c r="B1350" s="28"/>
      <c r="C1350" s="28"/>
      <c r="D1350" s="29"/>
      <c r="E1350" s="29"/>
      <c r="F1350" s="29"/>
      <c r="G1350" s="28"/>
      <c r="H1350" s="28"/>
      <c r="I1350" s="30">
        <f>IF($H1350="","",IFERROR(VLOOKUP($H1350,AcctTbl,2,0),"کد ناشناخته"))</f>
        <v>0</v>
      </c>
      <c r="J1350" s="27">
        <f>IF($H1350="","",IFERROR(VLOOKUP($H1350,AcctTbl,3,0),""))</f>
        <v>0</v>
      </c>
      <c r="K1350" s="29"/>
      <c r="L1350" s="28"/>
      <c r="M1350" s="31"/>
      <c r="N1350" s="29"/>
      <c r="O1350" s="32">
        <f>IF($B1350="",0,IF($U1350="IN",N($M1350),0))</f>
        <v>0</v>
      </c>
      <c r="P1350" s="32">
        <f>IF($B1350="",0,IF(OR($U1350="OUT",$U1350="TRF"),N($M1350),0))</f>
        <v>0</v>
      </c>
      <c r="Q1350" s="32">
        <f>IF($B1350="",0,IF(OR($U1350="OUT",$U1350="TRF"),N($M1350),0))</f>
        <v>0</v>
      </c>
      <c r="R1350" s="32">
        <f>IF($B1350="",0,IF($U1350="IN",N($M1350),0))</f>
        <v>0</v>
      </c>
      <c r="S1350" s="33">
        <f>IF($B1350="","",IF($M1350="","⚠ مبلغ",IF($E1350="","⚠ بانک عامل",IF(AND($U1350="TRF",$F1350=""),"⚠ بانک مقصد",IF(AND($V1350&lt;&gt;"NONE",$V1350&lt;&gt;"",$Z1350=""),"⚠ طرف حساب","✓")))))</f>
        <v>0</v>
      </c>
      <c r="T1350" s="29"/>
      <c r="U1350" s="27">
        <f>IFERROR(VLOOKUP($D1350,BankOpTbl,2,0),"")</f>
        <v>0</v>
      </c>
      <c r="V1350" s="27">
        <f>IFERROR(VLOOKUP($D1350,BankOpTbl,3,0),"")</f>
        <v>0</v>
      </c>
      <c r="W1350" s="27">
        <f>IFERROR(VLOOKUP($D1350,BankOpTbl,4,0),"")</f>
        <v>0</v>
      </c>
      <c r="X1350" s="27">
        <f>IF($E1350="","",IFERROR(VLOOKUP($E1350,BankTbl,4,0),""))</f>
        <v>0</v>
      </c>
      <c r="Y1350" s="27">
        <f>IF($F1350="","",IFERROR(VLOOKUP($F1350,BankTbl,4,0),""))</f>
        <v>0</v>
      </c>
      <c r="Z1350" s="27">
        <f>IF($B1350="","",IF($V1350="PICK",LEFT($N1350,5),IF($V1350="FIXED",$W1350,IF($V1350="CODE",$H1350,""))))</f>
        <v>0</v>
      </c>
    </row>
    <row r="1351" spans="1:26" ht="21" customHeight="1">
      <c r="A1351" s="27">
        <f>IF($B1351="","",COUNTA($B$13:$B1351))</f>
        <v>0</v>
      </c>
      <c r="B1351" s="28"/>
      <c r="C1351" s="28"/>
      <c r="D1351" s="29"/>
      <c r="E1351" s="29"/>
      <c r="F1351" s="29"/>
      <c r="G1351" s="28"/>
      <c r="H1351" s="28"/>
      <c r="I1351" s="30">
        <f>IF($H1351="","",IFERROR(VLOOKUP($H1351,AcctTbl,2,0),"کد ناشناخته"))</f>
        <v>0</v>
      </c>
      <c r="J1351" s="27">
        <f>IF($H1351="","",IFERROR(VLOOKUP($H1351,AcctTbl,3,0),""))</f>
        <v>0</v>
      </c>
      <c r="K1351" s="29"/>
      <c r="L1351" s="28"/>
      <c r="M1351" s="31"/>
      <c r="N1351" s="29"/>
      <c r="O1351" s="32">
        <f>IF($B1351="",0,IF($U1351="IN",N($M1351),0))</f>
        <v>0</v>
      </c>
      <c r="P1351" s="32">
        <f>IF($B1351="",0,IF(OR($U1351="OUT",$U1351="TRF"),N($M1351),0))</f>
        <v>0</v>
      </c>
      <c r="Q1351" s="32">
        <f>IF($B1351="",0,IF(OR($U1351="OUT",$U1351="TRF"),N($M1351),0))</f>
        <v>0</v>
      </c>
      <c r="R1351" s="32">
        <f>IF($B1351="",0,IF($U1351="IN",N($M1351),0))</f>
        <v>0</v>
      </c>
      <c r="S1351" s="33">
        <f>IF($B1351="","",IF($M1351="","⚠ مبلغ",IF($E1351="","⚠ بانک عامل",IF(AND($U1351="TRF",$F1351=""),"⚠ بانک مقصد",IF(AND($V1351&lt;&gt;"NONE",$V1351&lt;&gt;"",$Z1351=""),"⚠ طرف حساب","✓")))))</f>
        <v>0</v>
      </c>
      <c r="T1351" s="29"/>
      <c r="U1351" s="27">
        <f>IFERROR(VLOOKUP($D1351,BankOpTbl,2,0),"")</f>
        <v>0</v>
      </c>
      <c r="V1351" s="27">
        <f>IFERROR(VLOOKUP($D1351,BankOpTbl,3,0),"")</f>
        <v>0</v>
      </c>
      <c r="W1351" s="27">
        <f>IFERROR(VLOOKUP($D1351,BankOpTbl,4,0),"")</f>
        <v>0</v>
      </c>
      <c r="X1351" s="27">
        <f>IF($E1351="","",IFERROR(VLOOKUP($E1351,BankTbl,4,0),""))</f>
        <v>0</v>
      </c>
      <c r="Y1351" s="27">
        <f>IF($F1351="","",IFERROR(VLOOKUP($F1351,BankTbl,4,0),""))</f>
        <v>0</v>
      </c>
      <c r="Z1351" s="27">
        <f>IF($B1351="","",IF($V1351="PICK",LEFT($N1351,5),IF($V1351="FIXED",$W1351,IF($V1351="CODE",$H1351,""))))</f>
        <v>0</v>
      </c>
    </row>
    <row r="1352" spans="1:26" ht="21" customHeight="1">
      <c r="A1352" s="27">
        <f>IF($B1352="","",COUNTA($B$13:$B1352))</f>
        <v>0</v>
      </c>
      <c r="B1352" s="28"/>
      <c r="C1352" s="28"/>
      <c r="D1352" s="29"/>
      <c r="E1352" s="29"/>
      <c r="F1352" s="29"/>
      <c r="G1352" s="28"/>
      <c r="H1352" s="28"/>
      <c r="I1352" s="30">
        <f>IF($H1352="","",IFERROR(VLOOKUP($H1352,AcctTbl,2,0),"کد ناشناخته"))</f>
        <v>0</v>
      </c>
      <c r="J1352" s="27">
        <f>IF($H1352="","",IFERROR(VLOOKUP($H1352,AcctTbl,3,0),""))</f>
        <v>0</v>
      </c>
      <c r="K1352" s="29"/>
      <c r="L1352" s="28"/>
      <c r="M1352" s="31"/>
      <c r="N1352" s="29"/>
      <c r="O1352" s="32">
        <f>IF($B1352="",0,IF($U1352="IN",N($M1352),0))</f>
        <v>0</v>
      </c>
      <c r="P1352" s="32">
        <f>IF($B1352="",0,IF(OR($U1352="OUT",$U1352="TRF"),N($M1352),0))</f>
        <v>0</v>
      </c>
      <c r="Q1352" s="32">
        <f>IF($B1352="",0,IF(OR($U1352="OUT",$U1352="TRF"),N($M1352),0))</f>
        <v>0</v>
      </c>
      <c r="R1352" s="32">
        <f>IF($B1352="",0,IF($U1352="IN",N($M1352),0))</f>
        <v>0</v>
      </c>
      <c r="S1352" s="33">
        <f>IF($B1352="","",IF($M1352="","⚠ مبلغ",IF($E1352="","⚠ بانک عامل",IF(AND($U1352="TRF",$F1352=""),"⚠ بانک مقصد",IF(AND($V1352&lt;&gt;"NONE",$V1352&lt;&gt;"",$Z1352=""),"⚠ طرف حساب","✓")))))</f>
        <v>0</v>
      </c>
      <c r="T1352" s="29"/>
      <c r="U1352" s="27">
        <f>IFERROR(VLOOKUP($D1352,BankOpTbl,2,0),"")</f>
        <v>0</v>
      </c>
      <c r="V1352" s="27">
        <f>IFERROR(VLOOKUP($D1352,BankOpTbl,3,0),"")</f>
        <v>0</v>
      </c>
      <c r="W1352" s="27">
        <f>IFERROR(VLOOKUP($D1352,BankOpTbl,4,0),"")</f>
        <v>0</v>
      </c>
      <c r="X1352" s="27">
        <f>IF($E1352="","",IFERROR(VLOOKUP($E1352,BankTbl,4,0),""))</f>
        <v>0</v>
      </c>
      <c r="Y1352" s="27">
        <f>IF($F1352="","",IFERROR(VLOOKUP($F1352,BankTbl,4,0),""))</f>
        <v>0</v>
      </c>
      <c r="Z1352" s="27">
        <f>IF($B1352="","",IF($V1352="PICK",LEFT($N1352,5),IF($V1352="FIXED",$W1352,IF($V1352="CODE",$H1352,""))))</f>
        <v>0</v>
      </c>
    </row>
    <row r="1353" spans="1:26" ht="21" customHeight="1">
      <c r="A1353" s="27">
        <f>IF($B1353="","",COUNTA($B$13:$B1353))</f>
        <v>0</v>
      </c>
      <c r="B1353" s="28"/>
      <c r="C1353" s="28"/>
      <c r="D1353" s="29"/>
      <c r="E1353" s="29"/>
      <c r="F1353" s="29"/>
      <c r="G1353" s="28"/>
      <c r="H1353" s="28"/>
      <c r="I1353" s="30">
        <f>IF($H1353="","",IFERROR(VLOOKUP($H1353,AcctTbl,2,0),"کد ناشناخته"))</f>
        <v>0</v>
      </c>
      <c r="J1353" s="27">
        <f>IF($H1353="","",IFERROR(VLOOKUP($H1353,AcctTbl,3,0),""))</f>
        <v>0</v>
      </c>
      <c r="K1353" s="29"/>
      <c r="L1353" s="28"/>
      <c r="M1353" s="31"/>
      <c r="N1353" s="29"/>
      <c r="O1353" s="32">
        <f>IF($B1353="",0,IF($U1353="IN",N($M1353),0))</f>
        <v>0</v>
      </c>
      <c r="P1353" s="32">
        <f>IF($B1353="",0,IF(OR($U1353="OUT",$U1353="TRF"),N($M1353),0))</f>
        <v>0</v>
      </c>
      <c r="Q1353" s="32">
        <f>IF($B1353="",0,IF(OR($U1353="OUT",$U1353="TRF"),N($M1353),0))</f>
        <v>0</v>
      </c>
      <c r="R1353" s="32">
        <f>IF($B1353="",0,IF($U1353="IN",N($M1353),0))</f>
        <v>0</v>
      </c>
      <c r="S1353" s="33">
        <f>IF($B1353="","",IF($M1353="","⚠ مبلغ",IF($E1353="","⚠ بانک عامل",IF(AND($U1353="TRF",$F1353=""),"⚠ بانک مقصد",IF(AND($V1353&lt;&gt;"NONE",$V1353&lt;&gt;"",$Z1353=""),"⚠ طرف حساب","✓")))))</f>
        <v>0</v>
      </c>
      <c r="T1353" s="29"/>
      <c r="U1353" s="27">
        <f>IFERROR(VLOOKUP($D1353,BankOpTbl,2,0),"")</f>
        <v>0</v>
      </c>
      <c r="V1353" s="27">
        <f>IFERROR(VLOOKUP($D1353,BankOpTbl,3,0),"")</f>
        <v>0</v>
      </c>
      <c r="W1353" s="27">
        <f>IFERROR(VLOOKUP($D1353,BankOpTbl,4,0),"")</f>
        <v>0</v>
      </c>
      <c r="X1353" s="27">
        <f>IF($E1353="","",IFERROR(VLOOKUP($E1353,BankTbl,4,0),""))</f>
        <v>0</v>
      </c>
      <c r="Y1353" s="27">
        <f>IF($F1353="","",IFERROR(VLOOKUP($F1353,BankTbl,4,0),""))</f>
        <v>0</v>
      </c>
      <c r="Z1353" s="27">
        <f>IF($B1353="","",IF($V1353="PICK",LEFT($N1353,5),IF($V1353="FIXED",$W1353,IF($V1353="CODE",$H1353,""))))</f>
        <v>0</v>
      </c>
    </row>
    <row r="1354" spans="1:26" ht="21" customHeight="1">
      <c r="A1354" s="27">
        <f>IF($B1354="","",COUNTA($B$13:$B1354))</f>
        <v>0</v>
      </c>
      <c r="B1354" s="28"/>
      <c r="C1354" s="28"/>
      <c r="D1354" s="29"/>
      <c r="E1354" s="29"/>
      <c r="F1354" s="29"/>
      <c r="G1354" s="28"/>
      <c r="H1354" s="28"/>
      <c r="I1354" s="30">
        <f>IF($H1354="","",IFERROR(VLOOKUP($H1354,AcctTbl,2,0),"کد ناشناخته"))</f>
        <v>0</v>
      </c>
      <c r="J1354" s="27">
        <f>IF($H1354="","",IFERROR(VLOOKUP($H1354,AcctTbl,3,0),""))</f>
        <v>0</v>
      </c>
      <c r="K1354" s="29"/>
      <c r="L1354" s="28"/>
      <c r="M1354" s="31"/>
      <c r="N1354" s="29"/>
      <c r="O1354" s="32">
        <f>IF($B1354="",0,IF($U1354="IN",N($M1354),0))</f>
        <v>0</v>
      </c>
      <c r="P1354" s="32">
        <f>IF($B1354="",0,IF(OR($U1354="OUT",$U1354="TRF"),N($M1354),0))</f>
        <v>0</v>
      </c>
      <c r="Q1354" s="32">
        <f>IF($B1354="",0,IF(OR($U1354="OUT",$U1354="TRF"),N($M1354),0))</f>
        <v>0</v>
      </c>
      <c r="R1354" s="32">
        <f>IF($B1354="",0,IF($U1354="IN",N($M1354),0))</f>
        <v>0</v>
      </c>
      <c r="S1354" s="33">
        <f>IF($B1354="","",IF($M1354="","⚠ مبلغ",IF($E1354="","⚠ بانک عامل",IF(AND($U1354="TRF",$F1354=""),"⚠ بانک مقصد",IF(AND($V1354&lt;&gt;"NONE",$V1354&lt;&gt;"",$Z1354=""),"⚠ طرف حساب","✓")))))</f>
        <v>0</v>
      </c>
      <c r="T1354" s="29"/>
      <c r="U1354" s="27">
        <f>IFERROR(VLOOKUP($D1354,BankOpTbl,2,0),"")</f>
        <v>0</v>
      </c>
      <c r="V1354" s="27">
        <f>IFERROR(VLOOKUP($D1354,BankOpTbl,3,0),"")</f>
        <v>0</v>
      </c>
      <c r="W1354" s="27">
        <f>IFERROR(VLOOKUP($D1354,BankOpTbl,4,0),"")</f>
        <v>0</v>
      </c>
      <c r="X1354" s="27">
        <f>IF($E1354="","",IFERROR(VLOOKUP($E1354,BankTbl,4,0),""))</f>
        <v>0</v>
      </c>
      <c r="Y1354" s="27">
        <f>IF($F1354="","",IFERROR(VLOOKUP($F1354,BankTbl,4,0),""))</f>
        <v>0</v>
      </c>
      <c r="Z1354" s="27">
        <f>IF($B1354="","",IF($V1354="PICK",LEFT($N1354,5),IF($V1354="FIXED",$W1354,IF($V1354="CODE",$H1354,""))))</f>
        <v>0</v>
      </c>
    </row>
    <row r="1355" spans="1:26" ht="21" customHeight="1">
      <c r="A1355" s="27">
        <f>IF($B1355="","",COUNTA($B$13:$B1355))</f>
        <v>0</v>
      </c>
      <c r="B1355" s="28"/>
      <c r="C1355" s="28"/>
      <c r="D1355" s="29"/>
      <c r="E1355" s="29"/>
      <c r="F1355" s="29"/>
      <c r="G1355" s="28"/>
      <c r="H1355" s="28"/>
      <c r="I1355" s="30">
        <f>IF($H1355="","",IFERROR(VLOOKUP($H1355,AcctTbl,2,0),"کد ناشناخته"))</f>
        <v>0</v>
      </c>
      <c r="J1355" s="27">
        <f>IF($H1355="","",IFERROR(VLOOKUP($H1355,AcctTbl,3,0),""))</f>
        <v>0</v>
      </c>
      <c r="K1355" s="29"/>
      <c r="L1355" s="28"/>
      <c r="M1355" s="31"/>
      <c r="N1355" s="29"/>
      <c r="O1355" s="32">
        <f>IF($B1355="",0,IF($U1355="IN",N($M1355),0))</f>
        <v>0</v>
      </c>
      <c r="P1355" s="32">
        <f>IF($B1355="",0,IF(OR($U1355="OUT",$U1355="TRF"),N($M1355),0))</f>
        <v>0</v>
      </c>
      <c r="Q1355" s="32">
        <f>IF($B1355="",0,IF(OR($U1355="OUT",$U1355="TRF"),N($M1355),0))</f>
        <v>0</v>
      </c>
      <c r="R1355" s="32">
        <f>IF($B1355="",0,IF($U1355="IN",N($M1355),0))</f>
        <v>0</v>
      </c>
      <c r="S1355" s="33">
        <f>IF($B1355="","",IF($M1355="","⚠ مبلغ",IF($E1355="","⚠ بانک عامل",IF(AND($U1355="TRF",$F1355=""),"⚠ بانک مقصد",IF(AND($V1355&lt;&gt;"NONE",$V1355&lt;&gt;"",$Z1355=""),"⚠ طرف حساب","✓")))))</f>
        <v>0</v>
      </c>
      <c r="T1355" s="29"/>
      <c r="U1355" s="27">
        <f>IFERROR(VLOOKUP($D1355,BankOpTbl,2,0),"")</f>
        <v>0</v>
      </c>
      <c r="V1355" s="27">
        <f>IFERROR(VLOOKUP($D1355,BankOpTbl,3,0),"")</f>
        <v>0</v>
      </c>
      <c r="W1355" s="27">
        <f>IFERROR(VLOOKUP($D1355,BankOpTbl,4,0),"")</f>
        <v>0</v>
      </c>
      <c r="X1355" s="27">
        <f>IF($E1355="","",IFERROR(VLOOKUP($E1355,BankTbl,4,0),""))</f>
        <v>0</v>
      </c>
      <c r="Y1355" s="27">
        <f>IF($F1355="","",IFERROR(VLOOKUP($F1355,BankTbl,4,0),""))</f>
        <v>0</v>
      </c>
      <c r="Z1355" s="27">
        <f>IF($B1355="","",IF($V1355="PICK",LEFT($N1355,5),IF($V1355="FIXED",$W1355,IF($V1355="CODE",$H1355,""))))</f>
        <v>0</v>
      </c>
    </row>
    <row r="1356" spans="1:26" ht="21" customHeight="1">
      <c r="A1356" s="27">
        <f>IF($B1356="","",COUNTA($B$13:$B1356))</f>
        <v>0</v>
      </c>
      <c r="B1356" s="28"/>
      <c r="C1356" s="28"/>
      <c r="D1356" s="29"/>
      <c r="E1356" s="29"/>
      <c r="F1356" s="29"/>
      <c r="G1356" s="28"/>
      <c r="H1356" s="28"/>
      <c r="I1356" s="30">
        <f>IF($H1356="","",IFERROR(VLOOKUP($H1356,AcctTbl,2,0),"کد ناشناخته"))</f>
        <v>0</v>
      </c>
      <c r="J1356" s="27">
        <f>IF($H1356="","",IFERROR(VLOOKUP($H1356,AcctTbl,3,0),""))</f>
        <v>0</v>
      </c>
      <c r="K1356" s="29"/>
      <c r="L1356" s="28"/>
      <c r="M1356" s="31"/>
      <c r="N1356" s="29"/>
      <c r="O1356" s="32">
        <f>IF($B1356="",0,IF($U1356="IN",N($M1356),0))</f>
        <v>0</v>
      </c>
      <c r="P1356" s="32">
        <f>IF($B1356="",0,IF(OR($U1356="OUT",$U1356="TRF"),N($M1356),0))</f>
        <v>0</v>
      </c>
      <c r="Q1356" s="32">
        <f>IF($B1356="",0,IF(OR($U1356="OUT",$U1356="TRF"),N($M1356),0))</f>
        <v>0</v>
      </c>
      <c r="R1356" s="32">
        <f>IF($B1356="",0,IF($U1356="IN",N($M1356),0))</f>
        <v>0</v>
      </c>
      <c r="S1356" s="33">
        <f>IF($B1356="","",IF($M1356="","⚠ مبلغ",IF($E1356="","⚠ بانک عامل",IF(AND($U1356="TRF",$F1356=""),"⚠ بانک مقصد",IF(AND($V1356&lt;&gt;"NONE",$V1356&lt;&gt;"",$Z1356=""),"⚠ طرف حساب","✓")))))</f>
        <v>0</v>
      </c>
      <c r="T1356" s="29"/>
      <c r="U1356" s="27">
        <f>IFERROR(VLOOKUP($D1356,BankOpTbl,2,0),"")</f>
        <v>0</v>
      </c>
      <c r="V1356" s="27">
        <f>IFERROR(VLOOKUP($D1356,BankOpTbl,3,0),"")</f>
        <v>0</v>
      </c>
      <c r="W1356" s="27">
        <f>IFERROR(VLOOKUP($D1356,BankOpTbl,4,0),"")</f>
        <v>0</v>
      </c>
      <c r="X1356" s="27">
        <f>IF($E1356="","",IFERROR(VLOOKUP($E1356,BankTbl,4,0),""))</f>
        <v>0</v>
      </c>
      <c r="Y1356" s="27">
        <f>IF($F1356="","",IFERROR(VLOOKUP($F1356,BankTbl,4,0),""))</f>
        <v>0</v>
      </c>
      <c r="Z1356" s="27">
        <f>IF($B1356="","",IF($V1356="PICK",LEFT($N1356,5),IF($V1356="FIXED",$W1356,IF($V1356="CODE",$H1356,""))))</f>
        <v>0</v>
      </c>
    </row>
    <row r="1357" spans="1:26" ht="21" customHeight="1">
      <c r="A1357" s="27">
        <f>IF($B1357="","",COUNTA($B$13:$B1357))</f>
        <v>0</v>
      </c>
      <c r="B1357" s="28"/>
      <c r="C1357" s="28"/>
      <c r="D1357" s="29"/>
      <c r="E1357" s="29"/>
      <c r="F1357" s="29"/>
      <c r="G1357" s="28"/>
      <c r="H1357" s="28"/>
      <c r="I1357" s="30">
        <f>IF($H1357="","",IFERROR(VLOOKUP($H1357,AcctTbl,2,0),"کد ناشناخته"))</f>
        <v>0</v>
      </c>
      <c r="J1357" s="27">
        <f>IF($H1357="","",IFERROR(VLOOKUP($H1357,AcctTbl,3,0),""))</f>
        <v>0</v>
      </c>
      <c r="K1357" s="29"/>
      <c r="L1357" s="28"/>
      <c r="M1357" s="31"/>
      <c r="N1357" s="29"/>
      <c r="O1357" s="32">
        <f>IF($B1357="",0,IF($U1357="IN",N($M1357),0))</f>
        <v>0</v>
      </c>
      <c r="P1357" s="32">
        <f>IF($B1357="",0,IF(OR($U1357="OUT",$U1357="TRF"),N($M1357),0))</f>
        <v>0</v>
      </c>
      <c r="Q1357" s="32">
        <f>IF($B1357="",0,IF(OR($U1357="OUT",$U1357="TRF"),N($M1357),0))</f>
        <v>0</v>
      </c>
      <c r="R1357" s="32">
        <f>IF($B1357="",0,IF($U1357="IN",N($M1357),0))</f>
        <v>0</v>
      </c>
      <c r="S1357" s="33">
        <f>IF($B1357="","",IF($M1357="","⚠ مبلغ",IF($E1357="","⚠ بانک عامل",IF(AND($U1357="TRF",$F1357=""),"⚠ بانک مقصد",IF(AND($V1357&lt;&gt;"NONE",$V1357&lt;&gt;"",$Z1357=""),"⚠ طرف حساب","✓")))))</f>
        <v>0</v>
      </c>
      <c r="T1357" s="29"/>
      <c r="U1357" s="27">
        <f>IFERROR(VLOOKUP($D1357,BankOpTbl,2,0),"")</f>
        <v>0</v>
      </c>
      <c r="V1357" s="27">
        <f>IFERROR(VLOOKUP($D1357,BankOpTbl,3,0),"")</f>
        <v>0</v>
      </c>
      <c r="W1357" s="27">
        <f>IFERROR(VLOOKUP($D1357,BankOpTbl,4,0),"")</f>
        <v>0</v>
      </c>
      <c r="X1357" s="27">
        <f>IF($E1357="","",IFERROR(VLOOKUP($E1357,BankTbl,4,0),""))</f>
        <v>0</v>
      </c>
      <c r="Y1357" s="27">
        <f>IF($F1357="","",IFERROR(VLOOKUP($F1357,BankTbl,4,0),""))</f>
        <v>0</v>
      </c>
      <c r="Z1357" s="27">
        <f>IF($B1357="","",IF($V1357="PICK",LEFT($N1357,5),IF($V1357="FIXED",$W1357,IF($V1357="CODE",$H1357,""))))</f>
        <v>0</v>
      </c>
    </row>
    <row r="1358" spans="1:26" ht="21" customHeight="1">
      <c r="A1358" s="27">
        <f>IF($B1358="","",COUNTA($B$13:$B1358))</f>
        <v>0</v>
      </c>
      <c r="B1358" s="28"/>
      <c r="C1358" s="28"/>
      <c r="D1358" s="29"/>
      <c r="E1358" s="29"/>
      <c r="F1358" s="29"/>
      <c r="G1358" s="28"/>
      <c r="H1358" s="28"/>
      <c r="I1358" s="30">
        <f>IF($H1358="","",IFERROR(VLOOKUP($H1358,AcctTbl,2,0),"کد ناشناخته"))</f>
        <v>0</v>
      </c>
      <c r="J1358" s="27">
        <f>IF($H1358="","",IFERROR(VLOOKUP($H1358,AcctTbl,3,0),""))</f>
        <v>0</v>
      </c>
      <c r="K1358" s="29"/>
      <c r="L1358" s="28"/>
      <c r="M1358" s="31"/>
      <c r="N1358" s="29"/>
      <c r="O1358" s="32">
        <f>IF($B1358="",0,IF($U1358="IN",N($M1358),0))</f>
        <v>0</v>
      </c>
      <c r="P1358" s="32">
        <f>IF($B1358="",0,IF(OR($U1358="OUT",$U1358="TRF"),N($M1358),0))</f>
        <v>0</v>
      </c>
      <c r="Q1358" s="32">
        <f>IF($B1358="",0,IF(OR($U1358="OUT",$U1358="TRF"),N($M1358),0))</f>
        <v>0</v>
      </c>
      <c r="R1358" s="32">
        <f>IF($B1358="",0,IF($U1358="IN",N($M1358),0))</f>
        <v>0</v>
      </c>
      <c r="S1358" s="33">
        <f>IF($B1358="","",IF($M1358="","⚠ مبلغ",IF($E1358="","⚠ بانک عامل",IF(AND($U1358="TRF",$F1358=""),"⚠ بانک مقصد",IF(AND($V1358&lt;&gt;"NONE",$V1358&lt;&gt;"",$Z1358=""),"⚠ طرف حساب","✓")))))</f>
        <v>0</v>
      </c>
      <c r="T1358" s="29"/>
      <c r="U1358" s="27">
        <f>IFERROR(VLOOKUP($D1358,BankOpTbl,2,0),"")</f>
        <v>0</v>
      </c>
      <c r="V1358" s="27">
        <f>IFERROR(VLOOKUP($D1358,BankOpTbl,3,0),"")</f>
        <v>0</v>
      </c>
      <c r="W1358" s="27">
        <f>IFERROR(VLOOKUP($D1358,BankOpTbl,4,0),"")</f>
        <v>0</v>
      </c>
      <c r="X1358" s="27">
        <f>IF($E1358="","",IFERROR(VLOOKUP($E1358,BankTbl,4,0),""))</f>
        <v>0</v>
      </c>
      <c r="Y1358" s="27">
        <f>IF($F1358="","",IFERROR(VLOOKUP($F1358,BankTbl,4,0),""))</f>
        <v>0</v>
      </c>
      <c r="Z1358" s="27">
        <f>IF($B1358="","",IF($V1358="PICK",LEFT($N1358,5),IF($V1358="FIXED",$W1358,IF($V1358="CODE",$H1358,""))))</f>
        <v>0</v>
      </c>
    </row>
    <row r="1359" spans="1:26" ht="21" customHeight="1">
      <c r="A1359" s="27">
        <f>IF($B1359="","",COUNTA($B$13:$B1359))</f>
        <v>0</v>
      </c>
      <c r="B1359" s="28"/>
      <c r="C1359" s="28"/>
      <c r="D1359" s="29"/>
      <c r="E1359" s="29"/>
      <c r="F1359" s="29"/>
      <c r="G1359" s="28"/>
      <c r="H1359" s="28"/>
      <c r="I1359" s="30">
        <f>IF($H1359="","",IFERROR(VLOOKUP($H1359,AcctTbl,2,0),"کد ناشناخته"))</f>
        <v>0</v>
      </c>
      <c r="J1359" s="27">
        <f>IF($H1359="","",IFERROR(VLOOKUP($H1359,AcctTbl,3,0),""))</f>
        <v>0</v>
      </c>
      <c r="K1359" s="29"/>
      <c r="L1359" s="28"/>
      <c r="M1359" s="31"/>
      <c r="N1359" s="29"/>
      <c r="O1359" s="32">
        <f>IF($B1359="",0,IF($U1359="IN",N($M1359),0))</f>
        <v>0</v>
      </c>
      <c r="P1359" s="32">
        <f>IF($B1359="",0,IF(OR($U1359="OUT",$U1359="TRF"),N($M1359),0))</f>
        <v>0</v>
      </c>
      <c r="Q1359" s="32">
        <f>IF($B1359="",0,IF(OR($U1359="OUT",$U1359="TRF"),N($M1359),0))</f>
        <v>0</v>
      </c>
      <c r="R1359" s="32">
        <f>IF($B1359="",0,IF($U1359="IN",N($M1359),0))</f>
        <v>0</v>
      </c>
      <c r="S1359" s="33">
        <f>IF($B1359="","",IF($M1359="","⚠ مبلغ",IF($E1359="","⚠ بانک عامل",IF(AND($U1359="TRF",$F1359=""),"⚠ بانک مقصد",IF(AND($V1359&lt;&gt;"NONE",$V1359&lt;&gt;"",$Z1359=""),"⚠ طرف حساب","✓")))))</f>
        <v>0</v>
      </c>
      <c r="T1359" s="29"/>
      <c r="U1359" s="27">
        <f>IFERROR(VLOOKUP($D1359,BankOpTbl,2,0),"")</f>
        <v>0</v>
      </c>
      <c r="V1359" s="27">
        <f>IFERROR(VLOOKUP($D1359,BankOpTbl,3,0),"")</f>
        <v>0</v>
      </c>
      <c r="W1359" s="27">
        <f>IFERROR(VLOOKUP($D1359,BankOpTbl,4,0),"")</f>
        <v>0</v>
      </c>
      <c r="X1359" s="27">
        <f>IF($E1359="","",IFERROR(VLOOKUP($E1359,BankTbl,4,0),""))</f>
        <v>0</v>
      </c>
      <c r="Y1359" s="27">
        <f>IF($F1359="","",IFERROR(VLOOKUP($F1359,BankTbl,4,0),""))</f>
        <v>0</v>
      </c>
      <c r="Z1359" s="27">
        <f>IF($B1359="","",IF($V1359="PICK",LEFT($N1359,5),IF($V1359="FIXED",$W1359,IF($V1359="CODE",$H1359,""))))</f>
        <v>0</v>
      </c>
    </row>
    <row r="1360" spans="1:26" ht="21" customHeight="1">
      <c r="A1360" s="27">
        <f>IF($B1360="","",COUNTA($B$13:$B1360))</f>
        <v>0</v>
      </c>
      <c r="B1360" s="28"/>
      <c r="C1360" s="28"/>
      <c r="D1360" s="29"/>
      <c r="E1360" s="29"/>
      <c r="F1360" s="29"/>
      <c r="G1360" s="28"/>
      <c r="H1360" s="28"/>
      <c r="I1360" s="30">
        <f>IF($H1360="","",IFERROR(VLOOKUP($H1360,AcctTbl,2,0),"کد ناشناخته"))</f>
        <v>0</v>
      </c>
      <c r="J1360" s="27">
        <f>IF($H1360="","",IFERROR(VLOOKUP($H1360,AcctTbl,3,0),""))</f>
        <v>0</v>
      </c>
      <c r="K1360" s="29"/>
      <c r="L1360" s="28"/>
      <c r="M1360" s="31"/>
      <c r="N1360" s="29"/>
      <c r="O1360" s="32">
        <f>IF($B1360="",0,IF($U1360="IN",N($M1360),0))</f>
        <v>0</v>
      </c>
      <c r="P1360" s="32">
        <f>IF($B1360="",0,IF(OR($U1360="OUT",$U1360="TRF"),N($M1360),0))</f>
        <v>0</v>
      </c>
      <c r="Q1360" s="32">
        <f>IF($B1360="",0,IF(OR($U1360="OUT",$U1360="TRF"),N($M1360),0))</f>
        <v>0</v>
      </c>
      <c r="R1360" s="32">
        <f>IF($B1360="",0,IF($U1360="IN",N($M1360),0))</f>
        <v>0</v>
      </c>
      <c r="S1360" s="33">
        <f>IF($B1360="","",IF($M1360="","⚠ مبلغ",IF($E1360="","⚠ بانک عامل",IF(AND($U1360="TRF",$F1360=""),"⚠ بانک مقصد",IF(AND($V1360&lt;&gt;"NONE",$V1360&lt;&gt;"",$Z1360=""),"⚠ طرف حساب","✓")))))</f>
        <v>0</v>
      </c>
      <c r="T1360" s="29"/>
      <c r="U1360" s="27">
        <f>IFERROR(VLOOKUP($D1360,BankOpTbl,2,0),"")</f>
        <v>0</v>
      </c>
      <c r="V1360" s="27">
        <f>IFERROR(VLOOKUP($D1360,BankOpTbl,3,0),"")</f>
        <v>0</v>
      </c>
      <c r="W1360" s="27">
        <f>IFERROR(VLOOKUP($D1360,BankOpTbl,4,0),"")</f>
        <v>0</v>
      </c>
      <c r="X1360" s="27">
        <f>IF($E1360="","",IFERROR(VLOOKUP($E1360,BankTbl,4,0),""))</f>
        <v>0</v>
      </c>
      <c r="Y1360" s="27">
        <f>IF($F1360="","",IFERROR(VLOOKUP($F1360,BankTbl,4,0),""))</f>
        <v>0</v>
      </c>
      <c r="Z1360" s="27">
        <f>IF($B1360="","",IF($V1360="PICK",LEFT($N1360,5),IF($V1360="FIXED",$W1360,IF($V1360="CODE",$H1360,""))))</f>
        <v>0</v>
      </c>
    </row>
    <row r="1361" spans="1:26" ht="21" customHeight="1">
      <c r="A1361" s="27">
        <f>IF($B1361="","",COUNTA($B$13:$B1361))</f>
        <v>0</v>
      </c>
      <c r="B1361" s="28"/>
      <c r="C1361" s="28"/>
      <c r="D1361" s="29"/>
      <c r="E1361" s="29"/>
      <c r="F1361" s="29"/>
      <c r="G1361" s="28"/>
      <c r="H1361" s="28"/>
      <c r="I1361" s="30">
        <f>IF($H1361="","",IFERROR(VLOOKUP($H1361,AcctTbl,2,0),"کد ناشناخته"))</f>
        <v>0</v>
      </c>
      <c r="J1361" s="27">
        <f>IF($H1361="","",IFERROR(VLOOKUP($H1361,AcctTbl,3,0),""))</f>
        <v>0</v>
      </c>
      <c r="K1361" s="29"/>
      <c r="L1361" s="28"/>
      <c r="M1361" s="31"/>
      <c r="N1361" s="29"/>
      <c r="O1361" s="32">
        <f>IF($B1361="",0,IF($U1361="IN",N($M1361),0))</f>
        <v>0</v>
      </c>
      <c r="P1361" s="32">
        <f>IF($B1361="",0,IF(OR($U1361="OUT",$U1361="TRF"),N($M1361),0))</f>
        <v>0</v>
      </c>
      <c r="Q1361" s="32">
        <f>IF($B1361="",0,IF(OR($U1361="OUT",$U1361="TRF"),N($M1361),0))</f>
        <v>0</v>
      </c>
      <c r="R1361" s="32">
        <f>IF($B1361="",0,IF($U1361="IN",N($M1361),0))</f>
        <v>0</v>
      </c>
      <c r="S1361" s="33">
        <f>IF($B1361="","",IF($M1361="","⚠ مبلغ",IF($E1361="","⚠ بانک عامل",IF(AND($U1361="TRF",$F1361=""),"⚠ بانک مقصد",IF(AND($V1361&lt;&gt;"NONE",$V1361&lt;&gt;"",$Z1361=""),"⚠ طرف حساب","✓")))))</f>
        <v>0</v>
      </c>
      <c r="T1361" s="29"/>
      <c r="U1361" s="27">
        <f>IFERROR(VLOOKUP($D1361,BankOpTbl,2,0),"")</f>
        <v>0</v>
      </c>
      <c r="V1361" s="27">
        <f>IFERROR(VLOOKUP($D1361,BankOpTbl,3,0),"")</f>
        <v>0</v>
      </c>
      <c r="W1361" s="27">
        <f>IFERROR(VLOOKUP($D1361,BankOpTbl,4,0),"")</f>
        <v>0</v>
      </c>
      <c r="X1361" s="27">
        <f>IF($E1361="","",IFERROR(VLOOKUP($E1361,BankTbl,4,0),""))</f>
        <v>0</v>
      </c>
      <c r="Y1361" s="27">
        <f>IF($F1361="","",IFERROR(VLOOKUP($F1361,BankTbl,4,0),""))</f>
        <v>0</v>
      </c>
      <c r="Z1361" s="27">
        <f>IF($B1361="","",IF($V1361="PICK",LEFT($N1361,5),IF($V1361="FIXED",$W1361,IF($V1361="CODE",$H1361,""))))</f>
        <v>0</v>
      </c>
    </row>
    <row r="1362" spans="1:26" ht="21" customHeight="1">
      <c r="A1362" s="27">
        <f>IF($B1362="","",COUNTA($B$13:$B1362))</f>
        <v>0</v>
      </c>
      <c r="B1362" s="28"/>
      <c r="C1362" s="28"/>
      <c r="D1362" s="29"/>
      <c r="E1362" s="29"/>
      <c r="F1362" s="29"/>
      <c r="G1362" s="28"/>
      <c r="H1362" s="28"/>
      <c r="I1362" s="30">
        <f>IF($H1362="","",IFERROR(VLOOKUP($H1362,AcctTbl,2,0),"کد ناشناخته"))</f>
        <v>0</v>
      </c>
      <c r="J1362" s="27">
        <f>IF($H1362="","",IFERROR(VLOOKUP($H1362,AcctTbl,3,0),""))</f>
        <v>0</v>
      </c>
      <c r="K1362" s="29"/>
      <c r="L1362" s="28"/>
      <c r="M1362" s="31"/>
      <c r="N1362" s="29"/>
      <c r="O1362" s="32">
        <f>IF($B1362="",0,IF($U1362="IN",N($M1362),0))</f>
        <v>0</v>
      </c>
      <c r="P1362" s="32">
        <f>IF($B1362="",0,IF(OR($U1362="OUT",$U1362="TRF"),N($M1362),0))</f>
        <v>0</v>
      </c>
      <c r="Q1362" s="32">
        <f>IF($B1362="",0,IF(OR($U1362="OUT",$U1362="TRF"),N($M1362),0))</f>
        <v>0</v>
      </c>
      <c r="R1362" s="32">
        <f>IF($B1362="",0,IF($U1362="IN",N($M1362),0))</f>
        <v>0</v>
      </c>
      <c r="S1362" s="33">
        <f>IF($B1362="","",IF($M1362="","⚠ مبلغ",IF($E1362="","⚠ بانک عامل",IF(AND($U1362="TRF",$F1362=""),"⚠ بانک مقصد",IF(AND($V1362&lt;&gt;"NONE",$V1362&lt;&gt;"",$Z1362=""),"⚠ طرف حساب","✓")))))</f>
        <v>0</v>
      </c>
      <c r="T1362" s="29"/>
      <c r="U1362" s="27">
        <f>IFERROR(VLOOKUP($D1362,BankOpTbl,2,0),"")</f>
        <v>0</v>
      </c>
      <c r="V1362" s="27">
        <f>IFERROR(VLOOKUP($D1362,BankOpTbl,3,0),"")</f>
        <v>0</v>
      </c>
      <c r="W1362" s="27">
        <f>IFERROR(VLOOKUP($D1362,BankOpTbl,4,0),"")</f>
        <v>0</v>
      </c>
      <c r="X1362" s="27">
        <f>IF($E1362="","",IFERROR(VLOOKUP($E1362,BankTbl,4,0),""))</f>
        <v>0</v>
      </c>
      <c r="Y1362" s="27">
        <f>IF($F1362="","",IFERROR(VLOOKUP($F1362,BankTbl,4,0),""))</f>
        <v>0</v>
      </c>
      <c r="Z1362" s="27">
        <f>IF($B1362="","",IF($V1362="PICK",LEFT($N1362,5),IF($V1362="FIXED",$W1362,IF($V1362="CODE",$H1362,""))))</f>
        <v>0</v>
      </c>
    </row>
    <row r="1363" spans="1:26" ht="21" customHeight="1">
      <c r="A1363" s="27">
        <f>IF($B1363="","",COUNTA($B$13:$B1363))</f>
        <v>0</v>
      </c>
      <c r="B1363" s="28"/>
      <c r="C1363" s="28"/>
      <c r="D1363" s="29"/>
      <c r="E1363" s="29"/>
      <c r="F1363" s="29"/>
      <c r="G1363" s="28"/>
      <c r="H1363" s="28"/>
      <c r="I1363" s="30">
        <f>IF($H1363="","",IFERROR(VLOOKUP($H1363,AcctTbl,2,0),"کد ناشناخته"))</f>
        <v>0</v>
      </c>
      <c r="J1363" s="27">
        <f>IF($H1363="","",IFERROR(VLOOKUP($H1363,AcctTbl,3,0),""))</f>
        <v>0</v>
      </c>
      <c r="K1363" s="29"/>
      <c r="L1363" s="28"/>
      <c r="M1363" s="31"/>
      <c r="N1363" s="29"/>
      <c r="O1363" s="32">
        <f>IF($B1363="",0,IF($U1363="IN",N($M1363),0))</f>
        <v>0</v>
      </c>
      <c r="P1363" s="32">
        <f>IF($B1363="",0,IF(OR($U1363="OUT",$U1363="TRF"),N($M1363),0))</f>
        <v>0</v>
      </c>
      <c r="Q1363" s="32">
        <f>IF($B1363="",0,IF(OR($U1363="OUT",$U1363="TRF"),N($M1363),0))</f>
        <v>0</v>
      </c>
      <c r="R1363" s="32">
        <f>IF($B1363="",0,IF($U1363="IN",N($M1363),0))</f>
        <v>0</v>
      </c>
      <c r="S1363" s="33">
        <f>IF($B1363="","",IF($M1363="","⚠ مبلغ",IF($E1363="","⚠ بانک عامل",IF(AND($U1363="TRF",$F1363=""),"⚠ بانک مقصد",IF(AND($V1363&lt;&gt;"NONE",$V1363&lt;&gt;"",$Z1363=""),"⚠ طرف حساب","✓")))))</f>
        <v>0</v>
      </c>
      <c r="T1363" s="29"/>
      <c r="U1363" s="27">
        <f>IFERROR(VLOOKUP($D1363,BankOpTbl,2,0),"")</f>
        <v>0</v>
      </c>
      <c r="V1363" s="27">
        <f>IFERROR(VLOOKUP($D1363,BankOpTbl,3,0),"")</f>
        <v>0</v>
      </c>
      <c r="W1363" s="27">
        <f>IFERROR(VLOOKUP($D1363,BankOpTbl,4,0),"")</f>
        <v>0</v>
      </c>
      <c r="X1363" s="27">
        <f>IF($E1363="","",IFERROR(VLOOKUP($E1363,BankTbl,4,0),""))</f>
        <v>0</v>
      </c>
      <c r="Y1363" s="27">
        <f>IF($F1363="","",IFERROR(VLOOKUP($F1363,BankTbl,4,0),""))</f>
        <v>0</v>
      </c>
      <c r="Z1363" s="27">
        <f>IF($B1363="","",IF($V1363="PICK",LEFT($N1363,5),IF($V1363="FIXED",$W1363,IF($V1363="CODE",$H1363,""))))</f>
        <v>0</v>
      </c>
    </row>
    <row r="1364" spans="1:26" ht="21" customHeight="1">
      <c r="A1364" s="27">
        <f>IF($B1364="","",COUNTA($B$13:$B1364))</f>
        <v>0</v>
      </c>
      <c r="B1364" s="28"/>
      <c r="C1364" s="28"/>
      <c r="D1364" s="29"/>
      <c r="E1364" s="29"/>
      <c r="F1364" s="29"/>
      <c r="G1364" s="28"/>
      <c r="H1364" s="28"/>
      <c r="I1364" s="30">
        <f>IF($H1364="","",IFERROR(VLOOKUP($H1364,AcctTbl,2,0),"کد ناشناخته"))</f>
        <v>0</v>
      </c>
      <c r="J1364" s="27">
        <f>IF($H1364="","",IFERROR(VLOOKUP($H1364,AcctTbl,3,0),""))</f>
        <v>0</v>
      </c>
      <c r="K1364" s="29"/>
      <c r="L1364" s="28"/>
      <c r="M1364" s="31"/>
      <c r="N1364" s="29"/>
      <c r="O1364" s="32">
        <f>IF($B1364="",0,IF($U1364="IN",N($M1364),0))</f>
        <v>0</v>
      </c>
      <c r="P1364" s="32">
        <f>IF($B1364="",0,IF(OR($U1364="OUT",$U1364="TRF"),N($M1364),0))</f>
        <v>0</v>
      </c>
      <c r="Q1364" s="32">
        <f>IF($B1364="",0,IF(OR($U1364="OUT",$U1364="TRF"),N($M1364),0))</f>
        <v>0</v>
      </c>
      <c r="R1364" s="32">
        <f>IF($B1364="",0,IF($U1364="IN",N($M1364),0))</f>
        <v>0</v>
      </c>
      <c r="S1364" s="33">
        <f>IF($B1364="","",IF($M1364="","⚠ مبلغ",IF($E1364="","⚠ بانک عامل",IF(AND($U1364="TRF",$F1364=""),"⚠ بانک مقصد",IF(AND($V1364&lt;&gt;"NONE",$V1364&lt;&gt;"",$Z1364=""),"⚠ طرف حساب","✓")))))</f>
        <v>0</v>
      </c>
      <c r="T1364" s="29"/>
      <c r="U1364" s="27">
        <f>IFERROR(VLOOKUP($D1364,BankOpTbl,2,0),"")</f>
        <v>0</v>
      </c>
      <c r="V1364" s="27">
        <f>IFERROR(VLOOKUP($D1364,BankOpTbl,3,0),"")</f>
        <v>0</v>
      </c>
      <c r="W1364" s="27">
        <f>IFERROR(VLOOKUP($D1364,BankOpTbl,4,0),"")</f>
        <v>0</v>
      </c>
      <c r="X1364" s="27">
        <f>IF($E1364="","",IFERROR(VLOOKUP($E1364,BankTbl,4,0),""))</f>
        <v>0</v>
      </c>
      <c r="Y1364" s="27">
        <f>IF($F1364="","",IFERROR(VLOOKUP($F1364,BankTbl,4,0),""))</f>
        <v>0</v>
      </c>
      <c r="Z1364" s="27">
        <f>IF($B1364="","",IF($V1364="PICK",LEFT($N1364,5),IF($V1364="FIXED",$W1364,IF($V1364="CODE",$H1364,""))))</f>
        <v>0</v>
      </c>
    </row>
    <row r="1365" spans="1:26" ht="21" customHeight="1">
      <c r="A1365" s="27">
        <f>IF($B1365="","",COUNTA($B$13:$B1365))</f>
        <v>0</v>
      </c>
      <c r="B1365" s="28"/>
      <c r="C1365" s="28"/>
      <c r="D1365" s="29"/>
      <c r="E1365" s="29"/>
      <c r="F1365" s="29"/>
      <c r="G1365" s="28"/>
      <c r="H1365" s="28"/>
      <c r="I1365" s="30">
        <f>IF($H1365="","",IFERROR(VLOOKUP($H1365,AcctTbl,2,0),"کد ناشناخته"))</f>
        <v>0</v>
      </c>
      <c r="J1365" s="27">
        <f>IF($H1365="","",IFERROR(VLOOKUP($H1365,AcctTbl,3,0),""))</f>
        <v>0</v>
      </c>
      <c r="K1365" s="29"/>
      <c r="L1365" s="28"/>
      <c r="M1365" s="31"/>
      <c r="N1365" s="29"/>
      <c r="O1365" s="32">
        <f>IF($B1365="",0,IF($U1365="IN",N($M1365),0))</f>
        <v>0</v>
      </c>
      <c r="P1365" s="32">
        <f>IF($B1365="",0,IF(OR($U1365="OUT",$U1365="TRF"),N($M1365),0))</f>
        <v>0</v>
      </c>
      <c r="Q1365" s="32">
        <f>IF($B1365="",0,IF(OR($U1365="OUT",$U1365="TRF"),N($M1365),0))</f>
        <v>0</v>
      </c>
      <c r="R1365" s="32">
        <f>IF($B1365="",0,IF($U1365="IN",N($M1365),0))</f>
        <v>0</v>
      </c>
      <c r="S1365" s="33">
        <f>IF($B1365="","",IF($M1365="","⚠ مبلغ",IF($E1365="","⚠ بانک عامل",IF(AND($U1365="TRF",$F1365=""),"⚠ بانک مقصد",IF(AND($V1365&lt;&gt;"NONE",$V1365&lt;&gt;"",$Z1365=""),"⚠ طرف حساب","✓")))))</f>
        <v>0</v>
      </c>
      <c r="T1365" s="29"/>
      <c r="U1365" s="27">
        <f>IFERROR(VLOOKUP($D1365,BankOpTbl,2,0),"")</f>
        <v>0</v>
      </c>
      <c r="V1365" s="27">
        <f>IFERROR(VLOOKUP($D1365,BankOpTbl,3,0),"")</f>
        <v>0</v>
      </c>
      <c r="W1365" s="27">
        <f>IFERROR(VLOOKUP($D1365,BankOpTbl,4,0),"")</f>
        <v>0</v>
      </c>
      <c r="X1365" s="27">
        <f>IF($E1365="","",IFERROR(VLOOKUP($E1365,BankTbl,4,0),""))</f>
        <v>0</v>
      </c>
      <c r="Y1365" s="27">
        <f>IF($F1365="","",IFERROR(VLOOKUP($F1365,BankTbl,4,0),""))</f>
        <v>0</v>
      </c>
      <c r="Z1365" s="27">
        <f>IF($B1365="","",IF($V1365="PICK",LEFT($N1365,5),IF($V1365="FIXED",$W1365,IF($V1365="CODE",$H1365,""))))</f>
        <v>0</v>
      </c>
    </row>
    <row r="1366" spans="1:26" ht="21" customHeight="1">
      <c r="A1366" s="27">
        <f>IF($B1366="","",COUNTA($B$13:$B1366))</f>
        <v>0</v>
      </c>
      <c r="B1366" s="28"/>
      <c r="C1366" s="28"/>
      <c r="D1366" s="29"/>
      <c r="E1366" s="29"/>
      <c r="F1366" s="29"/>
      <c r="G1366" s="28"/>
      <c r="H1366" s="28"/>
      <c r="I1366" s="30">
        <f>IF($H1366="","",IFERROR(VLOOKUP($H1366,AcctTbl,2,0),"کد ناشناخته"))</f>
        <v>0</v>
      </c>
      <c r="J1366" s="27">
        <f>IF($H1366="","",IFERROR(VLOOKUP($H1366,AcctTbl,3,0),""))</f>
        <v>0</v>
      </c>
      <c r="K1366" s="29"/>
      <c r="L1366" s="28"/>
      <c r="M1366" s="31"/>
      <c r="N1366" s="29"/>
      <c r="O1366" s="32">
        <f>IF($B1366="",0,IF($U1366="IN",N($M1366),0))</f>
        <v>0</v>
      </c>
      <c r="P1366" s="32">
        <f>IF($B1366="",0,IF(OR($U1366="OUT",$U1366="TRF"),N($M1366),0))</f>
        <v>0</v>
      </c>
      <c r="Q1366" s="32">
        <f>IF($B1366="",0,IF(OR($U1366="OUT",$U1366="TRF"),N($M1366),0))</f>
        <v>0</v>
      </c>
      <c r="R1366" s="32">
        <f>IF($B1366="",0,IF($U1366="IN",N($M1366),0))</f>
        <v>0</v>
      </c>
      <c r="S1366" s="33">
        <f>IF($B1366="","",IF($M1366="","⚠ مبلغ",IF($E1366="","⚠ بانک عامل",IF(AND($U1366="TRF",$F1366=""),"⚠ بانک مقصد",IF(AND($V1366&lt;&gt;"NONE",$V1366&lt;&gt;"",$Z1366=""),"⚠ طرف حساب","✓")))))</f>
        <v>0</v>
      </c>
      <c r="T1366" s="29"/>
      <c r="U1366" s="27">
        <f>IFERROR(VLOOKUP($D1366,BankOpTbl,2,0),"")</f>
        <v>0</v>
      </c>
      <c r="V1366" s="27">
        <f>IFERROR(VLOOKUP($D1366,BankOpTbl,3,0),"")</f>
        <v>0</v>
      </c>
      <c r="W1366" s="27">
        <f>IFERROR(VLOOKUP($D1366,BankOpTbl,4,0),"")</f>
        <v>0</v>
      </c>
      <c r="X1366" s="27">
        <f>IF($E1366="","",IFERROR(VLOOKUP($E1366,BankTbl,4,0),""))</f>
        <v>0</v>
      </c>
      <c r="Y1366" s="27">
        <f>IF($F1366="","",IFERROR(VLOOKUP($F1366,BankTbl,4,0),""))</f>
        <v>0</v>
      </c>
      <c r="Z1366" s="27">
        <f>IF($B1366="","",IF($V1366="PICK",LEFT($N1366,5),IF($V1366="FIXED",$W1366,IF($V1366="CODE",$H1366,""))))</f>
        <v>0</v>
      </c>
    </row>
    <row r="1367" spans="1:26" ht="21" customHeight="1">
      <c r="A1367" s="27">
        <f>IF($B1367="","",COUNTA($B$13:$B1367))</f>
        <v>0</v>
      </c>
      <c r="B1367" s="28"/>
      <c r="C1367" s="28"/>
      <c r="D1367" s="29"/>
      <c r="E1367" s="29"/>
      <c r="F1367" s="29"/>
      <c r="G1367" s="28"/>
      <c r="H1367" s="28"/>
      <c r="I1367" s="30">
        <f>IF($H1367="","",IFERROR(VLOOKUP($H1367,AcctTbl,2,0),"کد ناشناخته"))</f>
        <v>0</v>
      </c>
      <c r="J1367" s="27">
        <f>IF($H1367="","",IFERROR(VLOOKUP($H1367,AcctTbl,3,0),""))</f>
        <v>0</v>
      </c>
      <c r="K1367" s="29"/>
      <c r="L1367" s="28"/>
      <c r="M1367" s="31"/>
      <c r="N1367" s="29"/>
      <c r="O1367" s="32">
        <f>IF($B1367="",0,IF($U1367="IN",N($M1367),0))</f>
        <v>0</v>
      </c>
      <c r="P1367" s="32">
        <f>IF($B1367="",0,IF(OR($U1367="OUT",$U1367="TRF"),N($M1367),0))</f>
        <v>0</v>
      </c>
      <c r="Q1367" s="32">
        <f>IF($B1367="",0,IF(OR($U1367="OUT",$U1367="TRF"),N($M1367),0))</f>
        <v>0</v>
      </c>
      <c r="R1367" s="32">
        <f>IF($B1367="",0,IF($U1367="IN",N($M1367),0))</f>
        <v>0</v>
      </c>
      <c r="S1367" s="33">
        <f>IF($B1367="","",IF($M1367="","⚠ مبلغ",IF($E1367="","⚠ بانک عامل",IF(AND($U1367="TRF",$F1367=""),"⚠ بانک مقصد",IF(AND($V1367&lt;&gt;"NONE",$V1367&lt;&gt;"",$Z1367=""),"⚠ طرف حساب","✓")))))</f>
        <v>0</v>
      </c>
      <c r="T1367" s="29"/>
      <c r="U1367" s="27">
        <f>IFERROR(VLOOKUP($D1367,BankOpTbl,2,0),"")</f>
        <v>0</v>
      </c>
      <c r="V1367" s="27">
        <f>IFERROR(VLOOKUP($D1367,BankOpTbl,3,0),"")</f>
        <v>0</v>
      </c>
      <c r="W1367" s="27">
        <f>IFERROR(VLOOKUP($D1367,BankOpTbl,4,0),"")</f>
        <v>0</v>
      </c>
      <c r="X1367" s="27">
        <f>IF($E1367="","",IFERROR(VLOOKUP($E1367,BankTbl,4,0),""))</f>
        <v>0</v>
      </c>
      <c r="Y1367" s="27">
        <f>IF($F1367="","",IFERROR(VLOOKUP($F1367,BankTbl,4,0),""))</f>
        <v>0</v>
      </c>
      <c r="Z1367" s="27">
        <f>IF($B1367="","",IF($V1367="PICK",LEFT($N1367,5),IF($V1367="FIXED",$W1367,IF($V1367="CODE",$H1367,""))))</f>
        <v>0</v>
      </c>
    </row>
    <row r="1368" spans="1:26" ht="21" customHeight="1">
      <c r="A1368" s="27">
        <f>IF($B1368="","",COUNTA($B$13:$B1368))</f>
        <v>0</v>
      </c>
      <c r="B1368" s="28"/>
      <c r="C1368" s="28"/>
      <c r="D1368" s="29"/>
      <c r="E1368" s="29"/>
      <c r="F1368" s="29"/>
      <c r="G1368" s="28"/>
      <c r="H1368" s="28"/>
      <c r="I1368" s="30">
        <f>IF($H1368="","",IFERROR(VLOOKUP($H1368,AcctTbl,2,0),"کد ناشناخته"))</f>
        <v>0</v>
      </c>
      <c r="J1368" s="27">
        <f>IF($H1368="","",IFERROR(VLOOKUP($H1368,AcctTbl,3,0),""))</f>
        <v>0</v>
      </c>
      <c r="K1368" s="29"/>
      <c r="L1368" s="28"/>
      <c r="M1368" s="31"/>
      <c r="N1368" s="29"/>
      <c r="O1368" s="32">
        <f>IF($B1368="",0,IF($U1368="IN",N($M1368),0))</f>
        <v>0</v>
      </c>
      <c r="P1368" s="32">
        <f>IF($B1368="",0,IF(OR($U1368="OUT",$U1368="TRF"),N($M1368),0))</f>
        <v>0</v>
      </c>
      <c r="Q1368" s="32">
        <f>IF($B1368="",0,IF(OR($U1368="OUT",$U1368="TRF"),N($M1368),0))</f>
        <v>0</v>
      </c>
      <c r="R1368" s="32">
        <f>IF($B1368="",0,IF($U1368="IN",N($M1368),0))</f>
        <v>0</v>
      </c>
      <c r="S1368" s="33">
        <f>IF($B1368="","",IF($M1368="","⚠ مبلغ",IF($E1368="","⚠ بانک عامل",IF(AND($U1368="TRF",$F1368=""),"⚠ بانک مقصد",IF(AND($V1368&lt;&gt;"NONE",$V1368&lt;&gt;"",$Z1368=""),"⚠ طرف حساب","✓")))))</f>
        <v>0</v>
      </c>
      <c r="T1368" s="29"/>
      <c r="U1368" s="27">
        <f>IFERROR(VLOOKUP($D1368,BankOpTbl,2,0),"")</f>
        <v>0</v>
      </c>
      <c r="V1368" s="27">
        <f>IFERROR(VLOOKUP($D1368,BankOpTbl,3,0),"")</f>
        <v>0</v>
      </c>
      <c r="W1368" s="27">
        <f>IFERROR(VLOOKUP($D1368,BankOpTbl,4,0),"")</f>
        <v>0</v>
      </c>
      <c r="X1368" s="27">
        <f>IF($E1368="","",IFERROR(VLOOKUP($E1368,BankTbl,4,0),""))</f>
        <v>0</v>
      </c>
      <c r="Y1368" s="27">
        <f>IF($F1368="","",IFERROR(VLOOKUP($F1368,BankTbl,4,0),""))</f>
        <v>0</v>
      </c>
      <c r="Z1368" s="27">
        <f>IF($B1368="","",IF($V1368="PICK",LEFT($N1368,5),IF($V1368="FIXED",$W1368,IF($V1368="CODE",$H1368,""))))</f>
        <v>0</v>
      </c>
    </row>
    <row r="1369" spans="1:26" ht="21" customHeight="1">
      <c r="A1369" s="27">
        <f>IF($B1369="","",COUNTA($B$13:$B1369))</f>
        <v>0</v>
      </c>
      <c r="B1369" s="28"/>
      <c r="C1369" s="28"/>
      <c r="D1369" s="29"/>
      <c r="E1369" s="29"/>
      <c r="F1369" s="29"/>
      <c r="G1369" s="28"/>
      <c r="H1369" s="28"/>
      <c r="I1369" s="30">
        <f>IF($H1369="","",IFERROR(VLOOKUP($H1369,AcctTbl,2,0),"کد ناشناخته"))</f>
        <v>0</v>
      </c>
      <c r="J1369" s="27">
        <f>IF($H1369="","",IFERROR(VLOOKUP($H1369,AcctTbl,3,0),""))</f>
        <v>0</v>
      </c>
      <c r="K1369" s="29"/>
      <c r="L1369" s="28"/>
      <c r="M1369" s="31"/>
      <c r="N1369" s="29"/>
      <c r="O1369" s="32">
        <f>IF($B1369="",0,IF($U1369="IN",N($M1369),0))</f>
        <v>0</v>
      </c>
      <c r="P1369" s="32">
        <f>IF($B1369="",0,IF(OR($U1369="OUT",$U1369="TRF"),N($M1369),0))</f>
        <v>0</v>
      </c>
      <c r="Q1369" s="32">
        <f>IF($B1369="",0,IF(OR($U1369="OUT",$U1369="TRF"),N($M1369),0))</f>
        <v>0</v>
      </c>
      <c r="R1369" s="32">
        <f>IF($B1369="",0,IF($U1369="IN",N($M1369),0))</f>
        <v>0</v>
      </c>
      <c r="S1369" s="33">
        <f>IF($B1369="","",IF($M1369="","⚠ مبلغ",IF($E1369="","⚠ بانک عامل",IF(AND($U1369="TRF",$F1369=""),"⚠ بانک مقصد",IF(AND($V1369&lt;&gt;"NONE",$V1369&lt;&gt;"",$Z1369=""),"⚠ طرف حساب","✓")))))</f>
        <v>0</v>
      </c>
      <c r="T1369" s="29"/>
      <c r="U1369" s="27">
        <f>IFERROR(VLOOKUP($D1369,BankOpTbl,2,0),"")</f>
        <v>0</v>
      </c>
      <c r="V1369" s="27">
        <f>IFERROR(VLOOKUP($D1369,BankOpTbl,3,0),"")</f>
        <v>0</v>
      </c>
      <c r="W1369" s="27">
        <f>IFERROR(VLOOKUP($D1369,BankOpTbl,4,0),"")</f>
        <v>0</v>
      </c>
      <c r="X1369" s="27">
        <f>IF($E1369="","",IFERROR(VLOOKUP($E1369,BankTbl,4,0),""))</f>
        <v>0</v>
      </c>
      <c r="Y1369" s="27">
        <f>IF($F1369="","",IFERROR(VLOOKUP($F1369,BankTbl,4,0),""))</f>
        <v>0</v>
      </c>
      <c r="Z1369" s="27">
        <f>IF($B1369="","",IF($V1369="PICK",LEFT($N1369,5),IF($V1369="FIXED",$W1369,IF($V1369="CODE",$H1369,""))))</f>
        <v>0</v>
      </c>
    </row>
    <row r="1370" spans="1:26" ht="21" customHeight="1">
      <c r="A1370" s="27">
        <f>IF($B1370="","",COUNTA($B$13:$B1370))</f>
        <v>0</v>
      </c>
      <c r="B1370" s="28"/>
      <c r="C1370" s="28"/>
      <c r="D1370" s="29"/>
      <c r="E1370" s="29"/>
      <c r="F1370" s="29"/>
      <c r="G1370" s="28"/>
      <c r="H1370" s="28"/>
      <c r="I1370" s="30">
        <f>IF($H1370="","",IFERROR(VLOOKUP($H1370,AcctTbl,2,0),"کد ناشناخته"))</f>
        <v>0</v>
      </c>
      <c r="J1370" s="27">
        <f>IF($H1370="","",IFERROR(VLOOKUP($H1370,AcctTbl,3,0),""))</f>
        <v>0</v>
      </c>
      <c r="K1370" s="29"/>
      <c r="L1370" s="28"/>
      <c r="M1370" s="31"/>
      <c r="N1370" s="29"/>
      <c r="O1370" s="32">
        <f>IF($B1370="",0,IF($U1370="IN",N($M1370),0))</f>
        <v>0</v>
      </c>
      <c r="P1370" s="32">
        <f>IF($B1370="",0,IF(OR($U1370="OUT",$U1370="TRF"),N($M1370),0))</f>
        <v>0</v>
      </c>
      <c r="Q1370" s="32">
        <f>IF($B1370="",0,IF(OR($U1370="OUT",$U1370="TRF"),N($M1370),0))</f>
        <v>0</v>
      </c>
      <c r="R1370" s="32">
        <f>IF($B1370="",0,IF($U1370="IN",N($M1370),0))</f>
        <v>0</v>
      </c>
      <c r="S1370" s="33">
        <f>IF($B1370="","",IF($M1370="","⚠ مبلغ",IF($E1370="","⚠ بانک عامل",IF(AND($U1370="TRF",$F1370=""),"⚠ بانک مقصد",IF(AND($V1370&lt;&gt;"NONE",$V1370&lt;&gt;"",$Z1370=""),"⚠ طرف حساب","✓")))))</f>
        <v>0</v>
      </c>
      <c r="T1370" s="29"/>
      <c r="U1370" s="27">
        <f>IFERROR(VLOOKUP($D1370,BankOpTbl,2,0),"")</f>
        <v>0</v>
      </c>
      <c r="V1370" s="27">
        <f>IFERROR(VLOOKUP($D1370,BankOpTbl,3,0),"")</f>
        <v>0</v>
      </c>
      <c r="W1370" s="27">
        <f>IFERROR(VLOOKUP($D1370,BankOpTbl,4,0),"")</f>
        <v>0</v>
      </c>
      <c r="X1370" s="27">
        <f>IF($E1370="","",IFERROR(VLOOKUP($E1370,BankTbl,4,0),""))</f>
        <v>0</v>
      </c>
      <c r="Y1370" s="27">
        <f>IF($F1370="","",IFERROR(VLOOKUP($F1370,BankTbl,4,0),""))</f>
        <v>0</v>
      </c>
      <c r="Z1370" s="27">
        <f>IF($B1370="","",IF($V1370="PICK",LEFT($N1370,5),IF($V1370="FIXED",$W1370,IF($V1370="CODE",$H1370,""))))</f>
        <v>0</v>
      </c>
    </row>
    <row r="1371" spans="1:26" ht="21" customHeight="1">
      <c r="A1371" s="27">
        <f>IF($B1371="","",COUNTA($B$13:$B1371))</f>
        <v>0</v>
      </c>
      <c r="B1371" s="28"/>
      <c r="C1371" s="28"/>
      <c r="D1371" s="29"/>
      <c r="E1371" s="29"/>
      <c r="F1371" s="29"/>
      <c r="G1371" s="28"/>
      <c r="H1371" s="28"/>
      <c r="I1371" s="30">
        <f>IF($H1371="","",IFERROR(VLOOKUP($H1371,AcctTbl,2,0),"کد ناشناخته"))</f>
        <v>0</v>
      </c>
      <c r="J1371" s="27">
        <f>IF($H1371="","",IFERROR(VLOOKUP($H1371,AcctTbl,3,0),""))</f>
        <v>0</v>
      </c>
      <c r="K1371" s="29"/>
      <c r="L1371" s="28"/>
      <c r="M1371" s="31"/>
      <c r="N1371" s="29"/>
      <c r="O1371" s="32">
        <f>IF($B1371="",0,IF($U1371="IN",N($M1371),0))</f>
        <v>0</v>
      </c>
      <c r="P1371" s="32">
        <f>IF($B1371="",0,IF(OR($U1371="OUT",$U1371="TRF"),N($M1371),0))</f>
        <v>0</v>
      </c>
      <c r="Q1371" s="32">
        <f>IF($B1371="",0,IF(OR($U1371="OUT",$U1371="TRF"),N($M1371),0))</f>
        <v>0</v>
      </c>
      <c r="R1371" s="32">
        <f>IF($B1371="",0,IF($U1371="IN",N($M1371),0))</f>
        <v>0</v>
      </c>
      <c r="S1371" s="33">
        <f>IF($B1371="","",IF($M1371="","⚠ مبلغ",IF($E1371="","⚠ بانک عامل",IF(AND($U1371="TRF",$F1371=""),"⚠ بانک مقصد",IF(AND($V1371&lt;&gt;"NONE",$V1371&lt;&gt;"",$Z1371=""),"⚠ طرف حساب","✓")))))</f>
        <v>0</v>
      </c>
      <c r="T1371" s="29"/>
      <c r="U1371" s="27">
        <f>IFERROR(VLOOKUP($D1371,BankOpTbl,2,0),"")</f>
        <v>0</v>
      </c>
      <c r="V1371" s="27">
        <f>IFERROR(VLOOKUP($D1371,BankOpTbl,3,0),"")</f>
        <v>0</v>
      </c>
      <c r="W1371" s="27">
        <f>IFERROR(VLOOKUP($D1371,BankOpTbl,4,0),"")</f>
        <v>0</v>
      </c>
      <c r="X1371" s="27">
        <f>IF($E1371="","",IFERROR(VLOOKUP($E1371,BankTbl,4,0),""))</f>
        <v>0</v>
      </c>
      <c r="Y1371" s="27">
        <f>IF($F1371="","",IFERROR(VLOOKUP($F1371,BankTbl,4,0),""))</f>
        <v>0</v>
      </c>
      <c r="Z1371" s="27">
        <f>IF($B1371="","",IF($V1371="PICK",LEFT($N1371,5),IF($V1371="FIXED",$W1371,IF($V1371="CODE",$H1371,""))))</f>
        <v>0</v>
      </c>
    </row>
    <row r="1372" spans="1:26" ht="21" customHeight="1">
      <c r="A1372" s="27">
        <f>IF($B1372="","",COUNTA($B$13:$B1372))</f>
        <v>0</v>
      </c>
      <c r="B1372" s="28"/>
      <c r="C1372" s="28"/>
      <c r="D1372" s="29"/>
      <c r="E1372" s="29"/>
      <c r="F1372" s="29"/>
      <c r="G1372" s="28"/>
      <c r="H1372" s="28"/>
      <c r="I1372" s="30">
        <f>IF($H1372="","",IFERROR(VLOOKUP($H1372,AcctTbl,2,0),"کد ناشناخته"))</f>
        <v>0</v>
      </c>
      <c r="J1372" s="27">
        <f>IF($H1372="","",IFERROR(VLOOKUP($H1372,AcctTbl,3,0),""))</f>
        <v>0</v>
      </c>
      <c r="K1372" s="29"/>
      <c r="L1372" s="28"/>
      <c r="M1372" s="31"/>
      <c r="N1372" s="29"/>
      <c r="O1372" s="32">
        <f>IF($B1372="",0,IF($U1372="IN",N($M1372),0))</f>
        <v>0</v>
      </c>
      <c r="P1372" s="32">
        <f>IF($B1372="",0,IF(OR($U1372="OUT",$U1372="TRF"),N($M1372),0))</f>
        <v>0</v>
      </c>
      <c r="Q1372" s="32">
        <f>IF($B1372="",0,IF(OR($U1372="OUT",$U1372="TRF"),N($M1372),0))</f>
        <v>0</v>
      </c>
      <c r="R1372" s="32">
        <f>IF($B1372="",0,IF($U1372="IN",N($M1372),0))</f>
        <v>0</v>
      </c>
      <c r="S1372" s="33">
        <f>IF($B1372="","",IF($M1372="","⚠ مبلغ",IF($E1372="","⚠ بانک عامل",IF(AND($U1372="TRF",$F1372=""),"⚠ بانک مقصد",IF(AND($V1372&lt;&gt;"NONE",$V1372&lt;&gt;"",$Z1372=""),"⚠ طرف حساب","✓")))))</f>
        <v>0</v>
      </c>
      <c r="T1372" s="29"/>
      <c r="U1372" s="27">
        <f>IFERROR(VLOOKUP($D1372,BankOpTbl,2,0),"")</f>
        <v>0</v>
      </c>
      <c r="V1372" s="27">
        <f>IFERROR(VLOOKUP($D1372,BankOpTbl,3,0),"")</f>
        <v>0</v>
      </c>
      <c r="W1372" s="27">
        <f>IFERROR(VLOOKUP($D1372,BankOpTbl,4,0),"")</f>
        <v>0</v>
      </c>
      <c r="X1372" s="27">
        <f>IF($E1372="","",IFERROR(VLOOKUP($E1372,BankTbl,4,0),""))</f>
        <v>0</v>
      </c>
      <c r="Y1372" s="27">
        <f>IF($F1372="","",IFERROR(VLOOKUP($F1372,BankTbl,4,0),""))</f>
        <v>0</v>
      </c>
      <c r="Z1372" s="27">
        <f>IF($B1372="","",IF($V1372="PICK",LEFT($N1372,5),IF($V1372="FIXED",$W1372,IF($V1372="CODE",$H1372,""))))</f>
        <v>0</v>
      </c>
    </row>
    <row r="1373" spans="1:26" ht="21" customHeight="1">
      <c r="A1373" s="27">
        <f>IF($B1373="","",COUNTA($B$13:$B1373))</f>
        <v>0</v>
      </c>
      <c r="B1373" s="28"/>
      <c r="C1373" s="28"/>
      <c r="D1373" s="29"/>
      <c r="E1373" s="29"/>
      <c r="F1373" s="29"/>
      <c r="G1373" s="28"/>
      <c r="H1373" s="28"/>
      <c r="I1373" s="30">
        <f>IF($H1373="","",IFERROR(VLOOKUP($H1373,AcctTbl,2,0),"کد ناشناخته"))</f>
        <v>0</v>
      </c>
      <c r="J1373" s="27">
        <f>IF($H1373="","",IFERROR(VLOOKUP($H1373,AcctTbl,3,0),""))</f>
        <v>0</v>
      </c>
      <c r="K1373" s="29"/>
      <c r="L1373" s="28"/>
      <c r="M1373" s="31"/>
      <c r="N1373" s="29"/>
      <c r="O1373" s="32">
        <f>IF($B1373="",0,IF($U1373="IN",N($M1373),0))</f>
        <v>0</v>
      </c>
      <c r="P1373" s="32">
        <f>IF($B1373="",0,IF(OR($U1373="OUT",$U1373="TRF"),N($M1373),0))</f>
        <v>0</v>
      </c>
      <c r="Q1373" s="32">
        <f>IF($B1373="",0,IF(OR($U1373="OUT",$U1373="TRF"),N($M1373),0))</f>
        <v>0</v>
      </c>
      <c r="R1373" s="32">
        <f>IF($B1373="",0,IF($U1373="IN",N($M1373),0))</f>
        <v>0</v>
      </c>
      <c r="S1373" s="33">
        <f>IF($B1373="","",IF($M1373="","⚠ مبلغ",IF($E1373="","⚠ بانک عامل",IF(AND($U1373="TRF",$F1373=""),"⚠ بانک مقصد",IF(AND($V1373&lt;&gt;"NONE",$V1373&lt;&gt;"",$Z1373=""),"⚠ طرف حساب","✓")))))</f>
        <v>0</v>
      </c>
      <c r="T1373" s="29"/>
      <c r="U1373" s="27">
        <f>IFERROR(VLOOKUP($D1373,BankOpTbl,2,0),"")</f>
        <v>0</v>
      </c>
      <c r="V1373" s="27">
        <f>IFERROR(VLOOKUP($D1373,BankOpTbl,3,0),"")</f>
        <v>0</v>
      </c>
      <c r="W1373" s="27">
        <f>IFERROR(VLOOKUP($D1373,BankOpTbl,4,0),"")</f>
        <v>0</v>
      </c>
      <c r="X1373" s="27">
        <f>IF($E1373="","",IFERROR(VLOOKUP($E1373,BankTbl,4,0),""))</f>
        <v>0</v>
      </c>
      <c r="Y1373" s="27">
        <f>IF($F1373="","",IFERROR(VLOOKUP($F1373,BankTbl,4,0),""))</f>
        <v>0</v>
      </c>
      <c r="Z1373" s="27">
        <f>IF($B1373="","",IF($V1373="PICK",LEFT($N1373,5),IF($V1373="FIXED",$W1373,IF($V1373="CODE",$H1373,""))))</f>
        <v>0</v>
      </c>
    </row>
    <row r="1374" spans="1:26" ht="21" customHeight="1">
      <c r="A1374" s="27">
        <f>IF($B1374="","",COUNTA($B$13:$B1374))</f>
        <v>0</v>
      </c>
      <c r="B1374" s="28"/>
      <c r="C1374" s="28"/>
      <c r="D1374" s="29"/>
      <c r="E1374" s="29"/>
      <c r="F1374" s="29"/>
      <c r="G1374" s="28"/>
      <c r="H1374" s="28"/>
      <c r="I1374" s="30">
        <f>IF($H1374="","",IFERROR(VLOOKUP($H1374,AcctTbl,2,0),"کد ناشناخته"))</f>
        <v>0</v>
      </c>
      <c r="J1374" s="27">
        <f>IF($H1374="","",IFERROR(VLOOKUP($H1374,AcctTbl,3,0),""))</f>
        <v>0</v>
      </c>
      <c r="K1374" s="29"/>
      <c r="L1374" s="28"/>
      <c r="M1374" s="31"/>
      <c r="N1374" s="29"/>
      <c r="O1374" s="32">
        <f>IF($B1374="",0,IF($U1374="IN",N($M1374),0))</f>
        <v>0</v>
      </c>
      <c r="P1374" s="32">
        <f>IF($B1374="",0,IF(OR($U1374="OUT",$U1374="TRF"),N($M1374),0))</f>
        <v>0</v>
      </c>
      <c r="Q1374" s="32">
        <f>IF($B1374="",0,IF(OR($U1374="OUT",$U1374="TRF"),N($M1374),0))</f>
        <v>0</v>
      </c>
      <c r="R1374" s="32">
        <f>IF($B1374="",0,IF($U1374="IN",N($M1374),0))</f>
        <v>0</v>
      </c>
      <c r="S1374" s="33">
        <f>IF($B1374="","",IF($M1374="","⚠ مبلغ",IF($E1374="","⚠ بانک عامل",IF(AND($U1374="TRF",$F1374=""),"⚠ بانک مقصد",IF(AND($V1374&lt;&gt;"NONE",$V1374&lt;&gt;"",$Z1374=""),"⚠ طرف حساب","✓")))))</f>
        <v>0</v>
      </c>
      <c r="T1374" s="29"/>
      <c r="U1374" s="27">
        <f>IFERROR(VLOOKUP($D1374,BankOpTbl,2,0),"")</f>
        <v>0</v>
      </c>
      <c r="V1374" s="27">
        <f>IFERROR(VLOOKUP($D1374,BankOpTbl,3,0),"")</f>
        <v>0</v>
      </c>
      <c r="W1374" s="27">
        <f>IFERROR(VLOOKUP($D1374,BankOpTbl,4,0),"")</f>
        <v>0</v>
      </c>
      <c r="X1374" s="27">
        <f>IF($E1374="","",IFERROR(VLOOKUP($E1374,BankTbl,4,0),""))</f>
        <v>0</v>
      </c>
      <c r="Y1374" s="27">
        <f>IF($F1374="","",IFERROR(VLOOKUP($F1374,BankTbl,4,0),""))</f>
        <v>0</v>
      </c>
      <c r="Z1374" s="27">
        <f>IF($B1374="","",IF($V1374="PICK",LEFT($N1374,5),IF($V1374="FIXED",$W1374,IF($V1374="CODE",$H1374,""))))</f>
        <v>0</v>
      </c>
    </row>
    <row r="1375" spans="1:26" ht="21" customHeight="1">
      <c r="A1375" s="27">
        <f>IF($B1375="","",COUNTA($B$13:$B1375))</f>
        <v>0</v>
      </c>
      <c r="B1375" s="28"/>
      <c r="C1375" s="28"/>
      <c r="D1375" s="29"/>
      <c r="E1375" s="29"/>
      <c r="F1375" s="29"/>
      <c r="G1375" s="28"/>
      <c r="H1375" s="28"/>
      <c r="I1375" s="30">
        <f>IF($H1375="","",IFERROR(VLOOKUP($H1375,AcctTbl,2,0),"کد ناشناخته"))</f>
        <v>0</v>
      </c>
      <c r="J1375" s="27">
        <f>IF($H1375="","",IFERROR(VLOOKUP($H1375,AcctTbl,3,0),""))</f>
        <v>0</v>
      </c>
      <c r="K1375" s="29"/>
      <c r="L1375" s="28"/>
      <c r="M1375" s="31"/>
      <c r="N1375" s="29"/>
      <c r="O1375" s="32">
        <f>IF($B1375="",0,IF($U1375="IN",N($M1375),0))</f>
        <v>0</v>
      </c>
      <c r="P1375" s="32">
        <f>IF($B1375="",0,IF(OR($U1375="OUT",$U1375="TRF"),N($M1375),0))</f>
        <v>0</v>
      </c>
      <c r="Q1375" s="32">
        <f>IF($B1375="",0,IF(OR($U1375="OUT",$U1375="TRF"),N($M1375),0))</f>
        <v>0</v>
      </c>
      <c r="R1375" s="32">
        <f>IF($B1375="",0,IF($U1375="IN",N($M1375),0))</f>
        <v>0</v>
      </c>
      <c r="S1375" s="33">
        <f>IF($B1375="","",IF($M1375="","⚠ مبلغ",IF($E1375="","⚠ بانک عامل",IF(AND($U1375="TRF",$F1375=""),"⚠ بانک مقصد",IF(AND($V1375&lt;&gt;"NONE",$V1375&lt;&gt;"",$Z1375=""),"⚠ طرف حساب","✓")))))</f>
        <v>0</v>
      </c>
      <c r="T1375" s="29"/>
      <c r="U1375" s="27">
        <f>IFERROR(VLOOKUP($D1375,BankOpTbl,2,0),"")</f>
        <v>0</v>
      </c>
      <c r="V1375" s="27">
        <f>IFERROR(VLOOKUP($D1375,BankOpTbl,3,0),"")</f>
        <v>0</v>
      </c>
      <c r="W1375" s="27">
        <f>IFERROR(VLOOKUP($D1375,BankOpTbl,4,0),"")</f>
        <v>0</v>
      </c>
      <c r="X1375" s="27">
        <f>IF($E1375="","",IFERROR(VLOOKUP($E1375,BankTbl,4,0),""))</f>
        <v>0</v>
      </c>
      <c r="Y1375" s="27">
        <f>IF($F1375="","",IFERROR(VLOOKUP($F1375,BankTbl,4,0),""))</f>
        <v>0</v>
      </c>
      <c r="Z1375" s="27">
        <f>IF($B1375="","",IF($V1375="PICK",LEFT($N1375,5),IF($V1375="FIXED",$W1375,IF($V1375="CODE",$H1375,""))))</f>
        <v>0</v>
      </c>
    </row>
    <row r="1376" spans="1:26" ht="21" customHeight="1">
      <c r="A1376" s="27">
        <f>IF($B1376="","",COUNTA($B$13:$B1376))</f>
        <v>0</v>
      </c>
      <c r="B1376" s="28"/>
      <c r="C1376" s="28"/>
      <c r="D1376" s="29"/>
      <c r="E1376" s="29"/>
      <c r="F1376" s="29"/>
      <c r="G1376" s="28"/>
      <c r="H1376" s="28"/>
      <c r="I1376" s="30">
        <f>IF($H1376="","",IFERROR(VLOOKUP($H1376,AcctTbl,2,0),"کد ناشناخته"))</f>
        <v>0</v>
      </c>
      <c r="J1376" s="27">
        <f>IF($H1376="","",IFERROR(VLOOKUP($H1376,AcctTbl,3,0),""))</f>
        <v>0</v>
      </c>
      <c r="K1376" s="29"/>
      <c r="L1376" s="28"/>
      <c r="M1376" s="31"/>
      <c r="N1376" s="29"/>
      <c r="O1376" s="32">
        <f>IF($B1376="",0,IF($U1376="IN",N($M1376),0))</f>
        <v>0</v>
      </c>
      <c r="P1376" s="32">
        <f>IF($B1376="",0,IF(OR($U1376="OUT",$U1376="TRF"),N($M1376),0))</f>
        <v>0</v>
      </c>
      <c r="Q1376" s="32">
        <f>IF($B1376="",0,IF(OR($U1376="OUT",$U1376="TRF"),N($M1376),0))</f>
        <v>0</v>
      </c>
      <c r="R1376" s="32">
        <f>IF($B1376="",0,IF($U1376="IN",N($M1376),0))</f>
        <v>0</v>
      </c>
      <c r="S1376" s="33">
        <f>IF($B1376="","",IF($M1376="","⚠ مبلغ",IF($E1376="","⚠ بانک عامل",IF(AND($U1376="TRF",$F1376=""),"⚠ بانک مقصد",IF(AND($V1376&lt;&gt;"NONE",$V1376&lt;&gt;"",$Z1376=""),"⚠ طرف حساب","✓")))))</f>
        <v>0</v>
      </c>
      <c r="T1376" s="29"/>
      <c r="U1376" s="27">
        <f>IFERROR(VLOOKUP($D1376,BankOpTbl,2,0),"")</f>
        <v>0</v>
      </c>
      <c r="V1376" s="27">
        <f>IFERROR(VLOOKUP($D1376,BankOpTbl,3,0),"")</f>
        <v>0</v>
      </c>
      <c r="W1376" s="27">
        <f>IFERROR(VLOOKUP($D1376,BankOpTbl,4,0),"")</f>
        <v>0</v>
      </c>
      <c r="X1376" s="27">
        <f>IF($E1376="","",IFERROR(VLOOKUP($E1376,BankTbl,4,0),""))</f>
        <v>0</v>
      </c>
      <c r="Y1376" s="27">
        <f>IF($F1376="","",IFERROR(VLOOKUP($F1376,BankTbl,4,0),""))</f>
        <v>0</v>
      </c>
      <c r="Z1376" s="27">
        <f>IF($B1376="","",IF($V1376="PICK",LEFT($N1376,5),IF($V1376="FIXED",$W1376,IF($V1376="CODE",$H1376,""))))</f>
        <v>0</v>
      </c>
    </row>
    <row r="1377" spans="1:26" ht="21" customHeight="1">
      <c r="A1377" s="27">
        <f>IF($B1377="","",COUNTA($B$13:$B1377))</f>
        <v>0</v>
      </c>
      <c r="B1377" s="28"/>
      <c r="C1377" s="28"/>
      <c r="D1377" s="29"/>
      <c r="E1377" s="29"/>
      <c r="F1377" s="29"/>
      <c r="G1377" s="28"/>
      <c r="H1377" s="28"/>
      <c r="I1377" s="30">
        <f>IF($H1377="","",IFERROR(VLOOKUP($H1377,AcctTbl,2,0),"کد ناشناخته"))</f>
        <v>0</v>
      </c>
      <c r="J1377" s="27">
        <f>IF($H1377="","",IFERROR(VLOOKUP($H1377,AcctTbl,3,0),""))</f>
        <v>0</v>
      </c>
      <c r="K1377" s="29"/>
      <c r="L1377" s="28"/>
      <c r="M1377" s="31"/>
      <c r="N1377" s="29"/>
      <c r="O1377" s="32">
        <f>IF($B1377="",0,IF($U1377="IN",N($M1377),0))</f>
        <v>0</v>
      </c>
      <c r="P1377" s="32">
        <f>IF($B1377="",0,IF(OR($U1377="OUT",$U1377="TRF"),N($M1377),0))</f>
        <v>0</v>
      </c>
      <c r="Q1377" s="32">
        <f>IF($B1377="",0,IF(OR($U1377="OUT",$U1377="TRF"),N($M1377),0))</f>
        <v>0</v>
      </c>
      <c r="R1377" s="32">
        <f>IF($B1377="",0,IF($U1377="IN",N($M1377),0))</f>
        <v>0</v>
      </c>
      <c r="S1377" s="33">
        <f>IF($B1377="","",IF($M1377="","⚠ مبلغ",IF($E1377="","⚠ بانک عامل",IF(AND($U1377="TRF",$F1377=""),"⚠ بانک مقصد",IF(AND($V1377&lt;&gt;"NONE",$V1377&lt;&gt;"",$Z1377=""),"⚠ طرف حساب","✓")))))</f>
        <v>0</v>
      </c>
      <c r="T1377" s="29"/>
      <c r="U1377" s="27">
        <f>IFERROR(VLOOKUP($D1377,BankOpTbl,2,0),"")</f>
        <v>0</v>
      </c>
      <c r="V1377" s="27">
        <f>IFERROR(VLOOKUP($D1377,BankOpTbl,3,0),"")</f>
        <v>0</v>
      </c>
      <c r="W1377" s="27">
        <f>IFERROR(VLOOKUP($D1377,BankOpTbl,4,0),"")</f>
        <v>0</v>
      </c>
      <c r="X1377" s="27">
        <f>IF($E1377="","",IFERROR(VLOOKUP($E1377,BankTbl,4,0),""))</f>
        <v>0</v>
      </c>
      <c r="Y1377" s="27">
        <f>IF($F1377="","",IFERROR(VLOOKUP($F1377,BankTbl,4,0),""))</f>
        <v>0</v>
      </c>
      <c r="Z1377" s="27">
        <f>IF($B1377="","",IF($V1377="PICK",LEFT($N1377,5),IF($V1377="FIXED",$W1377,IF($V1377="CODE",$H1377,""))))</f>
        <v>0</v>
      </c>
    </row>
    <row r="1378" spans="1:26" ht="21" customHeight="1">
      <c r="A1378" s="27">
        <f>IF($B1378="","",COUNTA($B$13:$B1378))</f>
        <v>0</v>
      </c>
      <c r="B1378" s="28"/>
      <c r="C1378" s="28"/>
      <c r="D1378" s="29"/>
      <c r="E1378" s="29"/>
      <c r="F1378" s="29"/>
      <c r="G1378" s="28"/>
      <c r="H1378" s="28"/>
      <c r="I1378" s="30">
        <f>IF($H1378="","",IFERROR(VLOOKUP($H1378,AcctTbl,2,0),"کد ناشناخته"))</f>
        <v>0</v>
      </c>
      <c r="J1378" s="27">
        <f>IF($H1378="","",IFERROR(VLOOKUP($H1378,AcctTbl,3,0),""))</f>
        <v>0</v>
      </c>
      <c r="K1378" s="29"/>
      <c r="L1378" s="28"/>
      <c r="M1378" s="31"/>
      <c r="N1378" s="29"/>
      <c r="O1378" s="32">
        <f>IF($B1378="",0,IF($U1378="IN",N($M1378),0))</f>
        <v>0</v>
      </c>
      <c r="P1378" s="32">
        <f>IF($B1378="",0,IF(OR($U1378="OUT",$U1378="TRF"),N($M1378),0))</f>
        <v>0</v>
      </c>
      <c r="Q1378" s="32">
        <f>IF($B1378="",0,IF(OR($U1378="OUT",$U1378="TRF"),N($M1378),0))</f>
        <v>0</v>
      </c>
      <c r="R1378" s="32">
        <f>IF($B1378="",0,IF($U1378="IN",N($M1378),0))</f>
        <v>0</v>
      </c>
      <c r="S1378" s="33">
        <f>IF($B1378="","",IF($M1378="","⚠ مبلغ",IF($E1378="","⚠ بانک عامل",IF(AND($U1378="TRF",$F1378=""),"⚠ بانک مقصد",IF(AND($V1378&lt;&gt;"NONE",$V1378&lt;&gt;"",$Z1378=""),"⚠ طرف حساب","✓")))))</f>
        <v>0</v>
      </c>
      <c r="T1378" s="29"/>
      <c r="U1378" s="27">
        <f>IFERROR(VLOOKUP($D1378,BankOpTbl,2,0),"")</f>
        <v>0</v>
      </c>
      <c r="V1378" s="27">
        <f>IFERROR(VLOOKUP($D1378,BankOpTbl,3,0),"")</f>
        <v>0</v>
      </c>
      <c r="W1378" s="27">
        <f>IFERROR(VLOOKUP($D1378,BankOpTbl,4,0),"")</f>
        <v>0</v>
      </c>
      <c r="X1378" s="27">
        <f>IF($E1378="","",IFERROR(VLOOKUP($E1378,BankTbl,4,0),""))</f>
        <v>0</v>
      </c>
      <c r="Y1378" s="27">
        <f>IF($F1378="","",IFERROR(VLOOKUP($F1378,BankTbl,4,0),""))</f>
        <v>0</v>
      </c>
      <c r="Z1378" s="27">
        <f>IF($B1378="","",IF($V1378="PICK",LEFT($N1378,5),IF($V1378="FIXED",$W1378,IF($V1378="CODE",$H1378,""))))</f>
        <v>0</v>
      </c>
    </row>
    <row r="1379" spans="1:26" ht="21" customHeight="1">
      <c r="A1379" s="27">
        <f>IF($B1379="","",COUNTA($B$13:$B1379))</f>
        <v>0</v>
      </c>
      <c r="B1379" s="28"/>
      <c r="C1379" s="28"/>
      <c r="D1379" s="29"/>
      <c r="E1379" s="29"/>
      <c r="F1379" s="29"/>
      <c r="G1379" s="28"/>
      <c r="H1379" s="28"/>
      <c r="I1379" s="30">
        <f>IF($H1379="","",IFERROR(VLOOKUP($H1379,AcctTbl,2,0),"کد ناشناخته"))</f>
        <v>0</v>
      </c>
      <c r="J1379" s="27">
        <f>IF($H1379="","",IFERROR(VLOOKUP($H1379,AcctTbl,3,0),""))</f>
        <v>0</v>
      </c>
      <c r="K1379" s="29"/>
      <c r="L1379" s="28"/>
      <c r="M1379" s="31"/>
      <c r="N1379" s="29"/>
      <c r="O1379" s="32">
        <f>IF($B1379="",0,IF($U1379="IN",N($M1379),0))</f>
        <v>0</v>
      </c>
      <c r="P1379" s="32">
        <f>IF($B1379="",0,IF(OR($U1379="OUT",$U1379="TRF"),N($M1379),0))</f>
        <v>0</v>
      </c>
      <c r="Q1379" s="32">
        <f>IF($B1379="",0,IF(OR($U1379="OUT",$U1379="TRF"),N($M1379),0))</f>
        <v>0</v>
      </c>
      <c r="R1379" s="32">
        <f>IF($B1379="",0,IF($U1379="IN",N($M1379),0))</f>
        <v>0</v>
      </c>
      <c r="S1379" s="33">
        <f>IF($B1379="","",IF($M1379="","⚠ مبلغ",IF($E1379="","⚠ بانک عامل",IF(AND($U1379="TRF",$F1379=""),"⚠ بانک مقصد",IF(AND($V1379&lt;&gt;"NONE",$V1379&lt;&gt;"",$Z1379=""),"⚠ طرف حساب","✓")))))</f>
        <v>0</v>
      </c>
      <c r="T1379" s="29"/>
      <c r="U1379" s="27">
        <f>IFERROR(VLOOKUP($D1379,BankOpTbl,2,0),"")</f>
        <v>0</v>
      </c>
      <c r="V1379" s="27">
        <f>IFERROR(VLOOKUP($D1379,BankOpTbl,3,0),"")</f>
        <v>0</v>
      </c>
      <c r="W1379" s="27">
        <f>IFERROR(VLOOKUP($D1379,BankOpTbl,4,0),"")</f>
        <v>0</v>
      </c>
      <c r="X1379" s="27">
        <f>IF($E1379="","",IFERROR(VLOOKUP($E1379,BankTbl,4,0),""))</f>
        <v>0</v>
      </c>
      <c r="Y1379" s="27">
        <f>IF($F1379="","",IFERROR(VLOOKUP($F1379,BankTbl,4,0),""))</f>
        <v>0</v>
      </c>
      <c r="Z1379" s="27">
        <f>IF($B1379="","",IF($V1379="PICK",LEFT($N1379,5),IF($V1379="FIXED",$W1379,IF($V1379="CODE",$H1379,""))))</f>
        <v>0</v>
      </c>
    </row>
    <row r="1380" spans="1:26" ht="21" customHeight="1">
      <c r="A1380" s="27">
        <f>IF($B1380="","",COUNTA($B$13:$B1380))</f>
        <v>0</v>
      </c>
      <c r="B1380" s="28"/>
      <c r="C1380" s="28"/>
      <c r="D1380" s="29"/>
      <c r="E1380" s="29"/>
      <c r="F1380" s="29"/>
      <c r="G1380" s="28"/>
      <c r="H1380" s="28"/>
      <c r="I1380" s="30">
        <f>IF($H1380="","",IFERROR(VLOOKUP($H1380,AcctTbl,2,0),"کد ناشناخته"))</f>
        <v>0</v>
      </c>
      <c r="J1380" s="27">
        <f>IF($H1380="","",IFERROR(VLOOKUP($H1380,AcctTbl,3,0),""))</f>
        <v>0</v>
      </c>
      <c r="K1380" s="29"/>
      <c r="L1380" s="28"/>
      <c r="M1380" s="31"/>
      <c r="N1380" s="29"/>
      <c r="O1380" s="32">
        <f>IF($B1380="",0,IF($U1380="IN",N($M1380),0))</f>
        <v>0</v>
      </c>
      <c r="P1380" s="32">
        <f>IF($B1380="",0,IF(OR($U1380="OUT",$U1380="TRF"),N($M1380),0))</f>
        <v>0</v>
      </c>
      <c r="Q1380" s="32">
        <f>IF($B1380="",0,IF(OR($U1380="OUT",$U1380="TRF"),N($M1380),0))</f>
        <v>0</v>
      </c>
      <c r="R1380" s="32">
        <f>IF($B1380="",0,IF($U1380="IN",N($M1380),0))</f>
        <v>0</v>
      </c>
      <c r="S1380" s="33">
        <f>IF($B1380="","",IF($M1380="","⚠ مبلغ",IF($E1380="","⚠ بانک عامل",IF(AND($U1380="TRF",$F1380=""),"⚠ بانک مقصد",IF(AND($V1380&lt;&gt;"NONE",$V1380&lt;&gt;"",$Z1380=""),"⚠ طرف حساب","✓")))))</f>
        <v>0</v>
      </c>
      <c r="T1380" s="29"/>
      <c r="U1380" s="27">
        <f>IFERROR(VLOOKUP($D1380,BankOpTbl,2,0),"")</f>
        <v>0</v>
      </c>
      <c r="V1380" s="27">
        <f>IFERROR(VLOOKUP($D1380,BankOpTbl,3,0),"")</f>
        <v>0</v>
      </c>
      <c r="W1380" s="27">
        <f>IFERROR(VLOOKUP($D1380,BankOpTbl,4,0),"")</f>
        <v>0</v>
      </c>
      <c r="X1380" s="27">
        <f>IF($E1380="","",IFERROR(VLOOKUP($E1380,BankTbl,4,0),""))</f>
        <v>0</v>
      </c>
      <c r="Y1380" s="27">
        <f>IF($F1380="","",IFERROR(VLOOKUP($F1380,BankTbl,4,0),""))</f>
        <v>0</v>
      </c>
      <c r="Z1380" s="27">
        <f>IF($B1380="","",IF($V1380="PICK",LEFT($N1380,5),IF($V1380="FIXED",$W1380,IF($V1380="CODE",$H1380,""))))</f>
        <v>0</v>
      </c>
    </row>
    <row r="1381" spans="1:26" ht="21" customHeight="1">
      <c r="A1381" s="27">
        <f>IF($B1381="","",COUNTA($B$13:$B1381))</f>
        <v>0</v>
      </c>
      <c r="B1381" s="28"/>
      <c r="C1381" s="28"/>
      <c r="D1381" s="29"/>
      <c r="E1381" s="29"/>
      <c r="F1381" s="29"/>
      <c r="G1381" s="28"/>
      <c r="H1381" s="28"/>
      <c r="I1381" s="30">
        <f>IF($H1381="","",IFERROR(VLOOKUP($H1381,AcctTbl,2,0),"کد ناشناخته"))</f>
        <v>0</v>
      </c>
      <c r="J1381" s="27">
        <f>IF($H1381="","",IFERROR(VLOOKUP($H1381,AcctTbl,3,0),""))</f>
        <v>0</v>
      </c>
      <c r="K1381" s="29"/>
      <c r="L1381" s="28"/>
      <c r="M1381" s="31"/>
      <c r="N1381" s="29"/>
      <c r="O1381" s="32">
        <f>IF($B1381="",0,IF($U1381="IN",N($M1381),0))</f>
        <v>0</v>
      </c>
      <c r="P1381" s="32">
        <f>IF($B1381="",0,IF(OR($U1381="OUT",$U1381="TRF"),N($M1381),0))</f>
        <v>0</v>
      </c>
      <c r="Q1381" s="32">
        <f>IF($B1381="",0,IF(OR($U1381="OUT",$U1381="TRF"),N($M1381),0))</f>
        <v>0</v>
      </c>
      <c r="R1381" s="32">
        <f>IF($B1381="",0,IF($U1381="IN",N($M1381),0))</f>
        <v>0</v>
      </c>
      <c r="S1381" s="33">
        <f>IF($B1381="","",IF($M1381="","⚠ مبلغ",IF($E1381="","⚠ بانک عامل",IF(AND($U1381="TRF",$F1381=""),"⚠ بانک مقصد",IF(AND($V1381&lt;&gt;"NONE",$V1381&lt;&gt;"",$Z1381=""),"⚠ طرف حساب","✓")))))</f>
        <v>0</v>
      </c>
      <c r="T1381" s="29"/>
      <c r="U1381" s="27">
        <f>IFERROR(VLOOKUP($D1381,BankOpTbl,2,0),"")</f>
        <v>0</v>
      </c>
      <c r="V1381" s="27">
        <f>IFERROR(VLOOKUP($D1381,BankOpTbl,3,0),"")</f>
        <v>0</v>
      </c>
      <c r="W1381" s="27">
        <f>IFERROR(VLOOKUP($D1381,BankOpTbl,4,0),"")</f>
        <v>0</v>
      </c>
      <c r="X1381" s="27">
        <f>IF($E1381="","",IFERROR(VLOOKUP($E1381,BankTbl,4,0),""))</f>
        <v>0</v>
      </c>
      <c r="Y1381" s="27">
        <f>IF($F1381="","",IFERROR(VLOOKUP($F1381,BankTbl,4,0),""))</f>
        <v>0</v>
      </c>
      <c r="Z1381" s="27">
        <f>IF($B1381="","",IF($V1381="PICK",LEFT($N1381,5),IF($V1381="FIXED",$W1381,IF($V1381="CODE",$H1381,""))))</f>
        <v>0</v>
      </c>
    </row>
    <row r="1382" spans="1:26" ht="21" customHeight="1">
      <c r="A1382" s="27">
        <f>IF($B1382="","",COUNTA($B$13:$B1382))</f>
        <v>0</v>
      </c>
      <c r="B1382" s="28"/>
      <c r="C1382" s="28"/>
      <c r="D1382" s="29"/>
      <c r="E1382" s="29"/>
      <c r="F1382" s="29"/>
      <c r="G1382" s="28"/>
      <c r="H1382" s="28"/>
      <c r="I1382" s="30">
        <f>IF($H1382="","",IFERROR(VLOOKUP($H1382,AcctTbl,2,0),"کد ناشناخته"))</f>
        <v>0</v>
      </c>
      <c r="J1382" s="27">
        <f>IF($H1382="","",IFERROR(VLOOKUP($H1382,AcctTbl,3,0),""))</f>
        <v>0</v>
      </c>
      <c r="K1382" s="29"/>
      <c r="L1382" s="28"/>
      <c r="M1382" s="31"/>
      <c r="N1382" s="29"/>
      <c r="O1382" s="32">
        <f>IF($B1382="",0,IF($U1382="IN",N($M1382),0))</f>
        <v>0</v>
      </c>
      <c r="P1382" s="32">
        <f>IF($B1382="",0,IF(OR($U1382="OUT",$U1382="TRF"),N($M1382),0))</f>
        <v>0</v>
      </c>
      <c r="Q1382" s="32">
        <f>IF($B1382="",0,IF(OR($U1382="OUT",$U1382="TRF"),N($M1382),0))</f>
        <v>0</v>
      </c>
      <c r="R1382" s="32">
        <f>IF($B1382="",0,IF($U1382="IN",N($M1382),0))</f>
        <v>0</v>
      </c>
      <c r="S1382" s="33">
        <f>IF($B1382="","",IF($M1382="","⚠ مبلغ",IF($E1382="","⚠ بانک عامل",IF(AND($U1382="TRF",$F1382=""),"⚠ بانک مقصد",IF(AND($V1382&lt;&gt;"NONE",$V1382&lt;&gt;"",$Z1382=""),"⚠ طرف حساب","✓")))))</f>
        <v>0</v>
      </c>
      <c r="T1382" s="29"/>
      <c r="U1382" s="27">
        <f>IFERROR(VLOOKUP($D1382,BankOpTbl,2,0),"")</f>
        <v>0</v>
      </c>
      <c r="V1382" s="27">
        <f>IFERROR(VLOOKUP($D1382,BankOpTbl,3,0),"")</f>
        <v>0</v>
      </c>
      <c r="W1382" s="27">
        <f>IFERROR(VLOOKUP($D1382,BankOpTbl,4,0),"")</f>
        <v>0</v>
      </c>
      <c r="X1382" s="27">
        <f>IF($E1382="","",IFERROR(VLOOKUP($E1382,BankTbl,4,0),""))</f>
        <v>0</v>
      </c>
      <c r="Y1382" s="27">
        <f>IF($F1382="","",IFERROR(VLOOKUP($F1382,BankTbl,4,0),""))</f>
        <v>0</v>
      </c>
      <c r="Z1382" s="27">
        <f>IF($B1382="","",IF($V1382="PICK",LEFT($N1382,5),IF($V1382="FIXED",$W1382,IF($V1382="CODE",$H1382,""))))</f>
        <v>0</v>
      </c>
    </row>
    <row r="1383" spans="1:26" ht="21" customHeight="1">
      <c r="A1383" s="27">
        <f>IF($B1383="","",COUNTA($B$13:$B1383))</f>
        <v>0</v>
      </c>
      <c r="B1383" s="28"/>
      <c r="C1383" s="28"/>
      <c r="D1383" s="29"/>
      <c r="E1383" s="29"/>
      <c r="F1383" s="29"/>
      <c r="G1383" s="28"/>
      <c r="H1383" s="28"/>
      <c r="I1383" s="30">
        <f>IF($H1383="","",IFERROR(VLOOKUP($H1383,AcctTbl,2,0),"کد ناشناخته"))</f>
        <v>0</v>
      </c>
      <c r="J1383" s="27">
        <f>IF($H1383="","",IFERROR(VLOOKUP($H1383,AcctTbl,3,0),""))</f>
        <v>0</v>
      </c>
      <c r="K1383" s="29"/>
      <c r="L1383" s="28"/>
      <c r="M1383" s="31"/>
      <c r="N1383" s="29"/>
      <c r="O1383" s="32">
        <f>IF($B1383="",0,IF($U1383="IN",N($M1383),0))</f>
        <v>0</v>
      </c>
      <c r="P1383" s="32">
        <f>IF($B1383="",0,IF(OR($U1383="OUT",$U1383="TRF"),N($M1383),0))</f>
        <v>0</v>
      </c>
      <c r="Q1383" s="32">
        <f>IF($B1383="",0,IF(OR($U1383="OUT",$U1383="TRF"),N($M1383),0))</f>
        <v>0</v>
      </c>
      <c r="R1383" s="32">
        <f>IF($B1383="",0,IF($U1383="IN",N($M1383),0))</f>
        <v>0</v>
      </c>
      <c r="S1383" s="33">
        <f>IF($B1383="","",IF($M1383="","⚠ مبلغ",IF($E1383="","⚠ بانک عامل",IF(AND($U1383="TRF",$F1383=""),"⚠ بانک مقصد",IF(AND($V1383&lt;&gt;"NONE",$V1383&lt;&gt;"",$Z1383=""),"⚠ طرف حساب","✓")))))</f>
        <v>0</v>
      </c>
      <c r="T1383" s="29"/>
      <c r="U1383" s="27">
        <f>IFERROR(VLOOKUP($D1383,BankOpTbl,2,0),"")</f>
        <v>0</v>
      </c>
      <c r="V1383" s="27">
        <f>IFERROR(VLOOKUP($D1383,BankOpTbl,3,0),"")</f>
        <v>0</v>
      </c>
      <c r="W1383" s="27">
        <f>IFERROR(VLOOKUP($D1383,BankOpTbl,4,0),"")</f>
        <v>0</v>
      </c>
      <c r="X1383" s="27">
        <f>IF($E1383="","",IFERROR(VLOOKUP($E1383,BankTbl,4,0),""))</f>
        <v>0</v>
      </c>
      <c r="Y1383" s="27">
        <f>IF($F1383="","",IFERROR(VLOOKUP($F1383,BankTbl,4,0),""))</f>
        <v>0</v>
      </c>
      <c r="Z1383" s="27">
        <f>IF($B1383="","",IF($V1383="PICK",LEFT($N1383,5),IF($V1383="FIXED",$W1383,IF($V1383="CODE",$H1383,""))))</f>
        <v>0</v>
      </c>
    </row>
    <row r="1384" spans="1:26" ht="21" customHeight="1">
      <c r="A1384" s="27">
        <f>IF($B1384="","",COUNTA($B$13:$B1384))</f>
        <v>0</v>
      </c>
      <c r="B1384" s="28"/>
      <c r="C1384" s="28"/>
      <c r="D1384" s="29"/>
      <c r="E1384" s="29"/>
      <c r="F1384" s="29"/>
      <c r="G1384" s="28"/>
      <c r="H1384" s="28"/>
      <c r="I1384" s="30">
        <f>IF($H1384="","",IFERROR(VLOOKUP($H1384,AcctTbl,2,0),"کد ناشناخته"))</f>
        <v>0</v>
      </c>
      <c r="J1384" s="27">
        <f>IF($H1384="","",IFERROR(VLOOKUP($H1384,AcctTbl,3,0),""))</f>
        <v>0</v>
      </c>
      <c r="K1384" s="29"/>
      <c r="L1384" s="28"/>
      <c r="M1384" s="31"/>
      <c r="N1384" s="29"/>
      <c r="O1384" s="32">
        <f>IF($B1384="",0,IF($U1384="IN",N($M1384),0))</f>
        <v>0</v>
      </c>
      <c r="P1384" s="32">
        <f>IF($B1384="",0,IF(OR($U1384="OUT",$U1384="TRF"),N($M1384),0))</f>
        <v>0</v>
      </c>
      <c r="Q1384" s="32">
        <f>IF($B1384="",0,IF(OR($U1384="OUT",$U1384="TRF"),N($M1384),0))</f>
        <v>0</v>
      </c>
      <c r="R1384" s="32">
        <f>IF($B1384="",0,IF($U1384="IN",N($M1384),0))</f>
        <v>0</v>
      </c>
      <c r="S1384" s="33">
        <f>IF($B1384="","",IF($M1384="","⚠ مبلغ",IF($E1384="","⚠ بانک عامل",IF(AND($U1384="TRF",$F1384=""),"⚠ بانک مقصد",IF(AND($V1384&lt;&gt;"NONE",$V1384&lt;&gt;"",$Z1384=""),"⚠ طرف حساب","✓")))))</f>
        <v>0</v>
      </c>
      <c r="T1384" s="29"/>
      <c r="U1384" s="27">
        <f>IFERROR(VLOOKUP($D1384,BankOpTbl,2,0),"")</f>
        <v>0</v>
      </c>
      <c r="V1384" s="27">
        <f>IFERROR(VLOOKUP($D1384,BankOpTbl,3,0),"")</f>
        <v>0</v>
      </c>
      <c r="W1384" s="27">
        <f>IFERROR(VLOOKUP($D1384,BankOpTbl,4,0),"")</f>
        <v>0</v>
      </c>
      <c r="X1384" s="27">
        <f>IF($E1384="","",IFERROR(VLOOKUP($E1384,BankTbl,4,0),""))</f>
        <v>0</v>
      </c>
      <c r="Y1384" s="27">
        <f>IF($F1384="","",IFERROR(VLOOKUP($F1384,BankTbl,4,0),""))</f>
        <v>0</v>
      </c>
      <c r="Z1384" s="27">
        <f>IF($B1384="","",IF($V1384="PICK",LEFT($N1384,5),IF($V1384="FIXED",$W1384,IF($V1384="CODE",$H1384,""))))</f>
        <v>0</v>
      </c>
    </row>
    <row r="1385" spans="1:26" ht="21" customHeight="1">
      <c r="A1385" s="27">
        <f>IF($B1385="","",COUNTA($B$13:$B1385))</f>
        <v>0</v>
      </c>
      <c r="B1385" s="28"/>
      <c r="C1385" s="28"/>
      <c r="D1385" s="29"/>
      <c r="E1385" s="29"/>
      <c r="F1385" s="29"/>
      <c r="G1385" s="28"/>
      <c r="H1385" s="28"/>
      <c r="I1385" s="30">
        <f>IF($H1385="","",IFERROR(VLOOKUP($H1385,AcctTbl,2,0),"کد ناشناخته"))</f>
        <v>0</v>
      </c>
      <c r="J1385" s="27">
        <f>IF($H1385="","",IFERROR(VLOOKUP($H1385,AcctTbl,3,0),""))</f>
        <v>0</v>
      </c>
      <c r="K1385" s="29"/>
      <c r="L1385" s="28"/>
      <c r="M1385" s="31"/>
      <c r="N1385" s="29"/>
      <c r="O1385" s="32">
        <f>IF($B1385="",0,IF($U1385="IN",N($M1385),0))</f>
        <v>0</v>
      </c>
      <c r="P1385" s="32">
        <f>IF($B1385="",0,IF(OR($U1385="OUT",$U1385="TRF"),N($M1385),0))</f>
        <v>0</v>
      </c>
      <c r="Q1385" s="32">
        <f>IF($B1385="",0,IF(OR($U1385="OUT",$U1385="TRF"),N($M1385),0))</f>
        <v>0</v>
      </c>
      <c r="R1385" s="32">
        <f>IF($B1385="",0,IF($U1385="IN",N($M1385),0))</f>
        <v>0</v>
      </c>
      <c r="S1385" s="33">
        <f>IF($B1385="","",IF($M1385="","⚠ مبلغ",IF($E1385="","⚠ بانک عامل",IF(AND($U1385="TRF",$F1385=""),"⚠ بانک مقصد",IF(AND($V1385&lt;&gt;"NONE",$V1385&lt;&gt;"",$Z1385=""),"⚠ طرف حساب","✓")))))</f>
        <v>0</v>
      </c>
      <c r="T1385" s="29"/>
      <c r="U1385" s="27">
        <f>IFERROR(VLOOKUP($D1385,BankOpTbl,2,0),"")</f>
        <v>0</v>
      </c>
      <c r="V1385" s="27">
        <f>IFERROR(VLOOKUP($D1385,BankOpTbl,3,0),"")</f>
        <v>0</v>
      </c>
      <c r="W1385" s="27">
        <f>IFERROR(VLOOKUP($D1385,BankOpTbl,4,0),"")</f>
        <v>0</v>
      </c>
      <c r="X1385" s="27">
        <f>IF($E1385="","",IFERROR(VLOOKUP($E1385,BankTbl,4,0),""))</f>
        <v>0</v>
      </c>
      <c r="Y1385" s="27">
        <f>IF($F1385="","",IFERROR(VLOOKUP($F1385,BankTbl,4,0),""))</f>
        <v>0</v>
      </c>
      <c r="Z1385" s="27">
        <f>IF($B1385="","",IF($V1385="PICK",LEFT($N1385,5),IF($V1385="FIXED",$W1385,IF($V1385="CODE",$H1385,""))))</f>
        <v>0</v>
      </c>
    </row>
    <row r="1386" spans="1:26" ht="21" customHeight="1">
      <c r="A1386" s="27">
        <f>IF($B1386="","",COUNTA($B$13:$B1386))</f>
        <v>0</v>
      </c>
      <c r="B1386" s="28"/>
      <c r="C1386" s="28"/>
      <c r="D1386" s="29"/>
      <c r="E1386" s="29"/>
      <c r="F1386" s="29"/>
      <c r="G1386" s="28"/>
      <c r="H1386" s="28"/>
      <c r="I1386" s="30">
        <f>IF($H1386="","",IFERROR(VLOOKUP($H1386,AcctTbl,2,0),"کد ناشناخته"))</f>
        <v>0</v>
      </c>
      <c r="J1386" s="27">
        <f>IF($H1386="","",IFERROR(VLOOKUP($H1386,AcctTbl,3,0),""))</f>
        <v>0</v>
      </c>
      <c r="K1386" s="29"/>
      <c r="L1386" s="28"/>
      <c r="M1386" s="31"/>
      <c r="N1386" s="29"/>
      <c r="O1386" s="32">
        <f>IF($B1386="",0,IF($U1386="IN",N($M1386),0))</f>
        <v>0</v>
      </c>
      <c r="P1386" s="32">
        <f>IF($B1386="",0,IF(OR($U1386="OUT",$U1386="TRF"),N($M1386),0))</f>
        <v>0</v>
      </c>
      <c r="Q1386" s="32">
        <f>IF($B1386="",0,IF(OR($U1386="OUT",$U1386="TRF"),N($M1386),0))</f>
        <v>0</v>
      </c>
      <c r="R1386" s="32">
        <f>IF($B1386="",0,IF($U1386="IN",N($M1386),0))</f>
        <v>0</v>
      </c>
      <c r="S1386" s="33">
        <f>IF($B1386="","",IF($M1386="","⚠ مبلغ",IF($E1386="","⚠ بانک عامل",IF(AND($U1386="TRF",$F1386=""),"⚠ بانک مقصد",IF(AND($V1386&lt;&gt;"NONE",$V1386&lt;&gt;"",$Z1386=""),"⚠ طرف حساب","✓")))))</f>
        <v>0</v>
      </c>
      <c r="T1386" s="29"/>
      <c r="U1386" s="27">
        <f>IFERROR(VLOOKUP($D1386,BankOpTbl,2,0),"")</f>
        <v>0</v>
      </c>
      <c r="V1386" s="27">
        <f>IFERROR(VLOOKUP($D1386,BankOpTbl,3,0),"")</f>
        <v>0</v>
      </c>
      <c r="W1386" s="27">
        <f>IFERROR(VLOOKUP($D1386,BankOpTbl,4,0),"")</f>
        <v>0</v>
      </c>
      <c r="X1386" s="27">
        <f>IF($E1386="","",IFERROR(VLOOKUP($E1386,BankTbl,4,0),""))</f>
        <v>0</v>
      </c>
      <c r="Y1386" s="27">
        <f>IF($F1386="","",IFERROR(VLOOKUP($F1386,BankTbl,4,0),""))</f>
        <v>0</v>
      </c>
      <c r="Z1386" s="27">
        <f>IF($B1386="","",IF($V1386="PICK",LEFT($N1386,5),IF($V1386="FIXED",$W1386,IF($V1386="CODE",$H1386,""))))</f>
        <v>0</v>
      </c>
    </row>
    <row r="1387" spans="1:26" ht="21" customHeight="1">
      <c r="A1387" s="27">
        <f>IF($B1387="","",COUNTA($B$13:$B1387))</f>
        <v>0</v>
      </c>
      <c r="B1387" s="28"/>
      <c r="C1387" s="28"/>
      <c r="D1387" s="29"/>
      <c r="E1387" s="29"/>
      <c r="F1387" s="29"/>
      <c r="G1387" s="28"/>
      <c r="H1387" s="28"/>
      <c r="I1387" s="30">
        <f>IF($H1387="","",IFERROR(VLOOKUP($H1387,AcctTbl,2,0),"کد ناشناخته"))</f>
        <v>0</v>
      </c>
      <c r="J1387" s="27">
        <f>IF($H1387="","",IFERROR(VLOOKUP($H1387,AcctTbl,3,0),""))</f>
        <v>0</v>
      </c>
      <c r="K1387" s="29"/>
      <c r="L1387" s="28"/>
      <c r="M1387" s="31"/>
      <c r="N1387" s="29"/>
      <c r="O1387" s="32">
        <f>IF($B1387="",0,IF($U1387="IN",N($M1387),0))</f>
        <v>0</v>
      </c>
      <c r="P1387" s="32">
        <f>IF($B1387="",0,IF(OR($U1387="OUT",$U1387="TRF"),N($M1387),0))</f>
        <v>0</v>
      </c>
      <c r="Q1387" s="32">
        <f>IF($B1387="",0,IF(OR($U1387="OUT",$U1387="TRF"),N($M1387),0))</f>
        <v>0</v>
      </c>
      <c r="R1387" s="32">
        <f>IF($B1387="",0,IF($U1387="IN",N($M1387),0))</f>
        <v>0</v>
      </c>
      <c r="S1387" s="33">
        <f>IF($B1387="","",IF($M1387="","⚠ مبلغ",IF($E1387="","⚠ بانک عامل",IF(AND($U1387="TRF",$F1387=""),"⚠ بانک مقصد",IF(AND($V1387&lt;&gt;"NONE",$V1387&lt;&gt;"",$Z1387=""),"⚠ طرف حساب","✓")))))</f>
        <v>0</v>
      </c>
      <c r="T1387" s="29"/>
      <c r="U1387" s="27">
        <f>IFERROR(VLOOKUP($D1387,BankOpTbl,2,0),"")</f>
        <v>0</v>
      </c>
      <c r="V1387" s="27">
        <f>IFERROR(VLOOKUP($D1387,BankOpTbl,3,0),"")</f>
        <v>0</v>
      </c>
      <c r="W1387" s="27">
        <f>IFERROR(VLOOKUP($D1387,BankOpTbl,4,0),"")</f>
        <v>0</v>
      </c>
      <c r="X1387" s="27">
        <f>IF($E1387="","",IFERROR(VLOOKUP($E1387,BankTbl,4,0),""))</f>
        <v>0</v>
      </c>
      <c r="Y1387" s="27">
        <f>IF($F1387="","",IFERROR(VLOOKUP($F1387,BankTbl,4,0),""))</f>
        <v>0</v>
      </c>
      <c r="Z1387" s="27">
        <f>IF($B1387="","",IF($V1387="PICK",LEFT($N1387,5),IF($V1387="FIXED",$W1387,IF($V1387="CODE",$H1387,""))))</f>
        <v>0</v>
      </c>
    </row>
    <row r="1388" spans="1:26" ht="21" customHeight="1">
      <c r="A1388" s="27">
        <f>IF($B1388="","",COUNTA($B$13:$B1388))</f>
        <v>0</v>
      </c>
      <c r="B1388" s="28"/>
      <c r="C1388" s="28"/>
      <c r="D1388" s="29"/>
      <c r="E1388" s="29"/>
      <c r="F1388" s="29"/>
      <c r="G1388" s="28"/>
      <c r="H1388" s="28"/>
      <c r="I1388" s="30">
        <f>IF($H1388="","",IFERROR(VLOOKUP($H1388,AcctTbl,2,0),"کد ناشناخته"))</f>
        <v>0</v>
      </c>
      <c r="J1388" s="27">
        <f>IF($H1388="","",IFERROR(VLOOKUP($H1388,AcctTbl,3,0),""))</f>
        <v>0</v>
      </c>
      <c r="K1388" s="29"/>
      <c r="L1388" s="28"/>
      <c r="M1388" s="31"/>
      <c r="N1388" s="29"/>
      <c r="O1388" s="32">
        <f>IF($B1388="",0,IF($U1388="IN",N($M1388),0))</f>
        <v>0</v>
      </c>
      <c r="P1388" s="32">
        <f>IF($B1388="",0,IF(OR($U1388="OUT",$U1388="TRF"),N($M1388),0))</f>
        <v>0</v>
      </c>
      <c r="Q1388" s="32">
        <f>IF($B1388="",0,IF(OR($U1388="OUT",$U1388="TRF"),N($M1388),0))</f>
        <v>0</v>
      </c>
      <c r="R1388" s="32">
        <f>IF($B1388="",0,IF($U1388="IN",N($M1388),0))</f>
        <v>0</v>
      </c>
      <c r="S1388" s="33">
        <f>IF($B1388="","",IF($M1388="","⚠ مبلغ",IF($E1388="","⚠ بانک عامل",IF(AND($U1388="TRF",$F1388=""),"⚠ بانک مقصد",IF(AND($V1388&lt;&gt;"NONE",$V1388&lt;&gt;"",$Z1388=""),"⚠ طرف حساب","✓")))))</f>
        <v>0</v>
      </c>
      <c r="T1388" s="29"/>
      <c r="U1388" s="27">
        <f>IFERROR(VLOOKUP($D1388,BankOpTbl,2,0),"")</f>
        <v>0</v>
      </c>
      <c r="V1388" s="27">
        <f>IFERROR(VLOOKUP($D1388,BankOpTbl,3,0),"")</f>
        <v>0</v>
      </c>
      <c r="W1388" s="27">
        <f>IFERROR(VLOOKUP($D1388,BankOpTbl,4,0),"")</f>
        <v>0</v>
      </c>
      <c r="X1388" s="27">
        <f>IF($E1388="","",IFERROR(VLOOKUP($E1388,BankTbl,4,0),""))</f>
        <v>0</v>
      </c>
      <c r="Y1388" s="27">
        <f>IF($F1388="","",IFERROR(VLOOKUP($F1388,BankTbl,4,0),""))</f>
        <v>0</v>
      </c>
      <c r="Z1388" s="27">
        <f>IF($B1388="","",IF($V1388="PICK",LEFT($N1388,5),IF($V1388="FIXED",$W1388,IF($V1388="CODE",$H1388,""))))</f>
        <v>0</v>
      </c>
    </row>
    <row r="1389" spans="1:26" ht="21" customHeight="1">
      <c r="A1389" s="27">
        <f>IF($B1389="","",COUNTA($B$13:$B1389))</f>
        <v>0</v>
      </c>
      <c r="B1389" s="28"/>
      <c r="C1389" s="28"/>
      <c r="D1389" s="29"/>
      <c r="E1389" s="29"/>
      <c r="F1389" s="29"/>
      <c r="G1389" s="28"/>
      <c r="H1389" s="28"/>
      <c r="I1389" s="30">
        <f>IF($H1389="","",IFERROR(VLOOKUP($H1389,AcctTbl,2,0),"کد ناشناخته"))</f>
        <v>0</v>
      </c>
      <c r="J1389" s="27">
        <f>IF($H1389="","",IFERROR(VLOOKUP($H1389,AcctTbl,3,0),""))</f>
        <v>0</v>
      </c>
      <c r="K1389" s="29"/>
      <c r="L1389" s="28"/>
      <c r="M1389" s="31"/>
      <c r="N1389" s="29"/>
      <c r="O1389" s="32">
        <f>IF($B1389="",0,IF($U1389="IN",N($M1389),0))</f>
        <v>0</v>
      </c>
      <c r="P1389" s="32">
        <f>IF($B1389="",0,IF(OR($U1389="OUT",$U1389="TRF"),N($M1389),0))</f>
        <v>0</v>
      </c>
      <c r="Q1389" s="32">
        <f>IF($B1389="",0,IF(OR($U1389="OUT",$U1389="TRF"),N($M1389),0))</f>
        <v>0</v>
      </c>
      <c r="R1389" s="32">
        <f>IF($B1389="",0,IF($U1389="IN",N($M1389),0))</f>
        <v>0</v>
      </c>
      <c r="S1389" s="33">
        <f>IF($B1389="","",IF($M1389="","⚠ مبلغ",IF($E1389="","⚠ بانک عامل",IF(AND($U1389="TRF",$F1389=""),"⚠ بانک مقصد",IF(AND($V1389&lt;&gt;"NONE",$V1389&lt;&gt;"",$Z1389=""),"⚠ طرف حساب","✓")))))</f>
        <v>0</v>
      </c>
      <c r="T1389" s="29"/>
      <c r="U1389" s="27">
        <f>IFERROR(VLOOKUP($D1389,BankOpTbl,2,0),"")</f>
        <v>0</v>
      </c>
      <c r="V1389" s="27">
        <f>IFERROR(VLOOKUP($D1389,BankOpTbl,3,0),"")</f>
        <v>0</v>
      </c>
      <c r="W1389" s="27">
        <f>IFERROR(VLOOKUP($D1389,BankOpTbl,4,0),"")</f>
        <v>0</v>
      </c>
      <c r="X1389" s="27">
        <f>IF($E1389="","",IFERROR(VLOOKUP($E1389,BankTbl,4,0),""))</f>
        <v>0</v>
      </c>
      <c r="Y1389" s="27">
        <f>IF($F1389="","",IFERROR(VLOOKUP($F1389,BankTbl,4,0),""))</f>
        <v>0</v>
      </c>
      <c r="Z1389" s="27">
        <f>IF($B1389="","",IF($V1389="PICK",LEFT($N1389,5),IF($V1389="FIXED",$W1389,IF($V1389="CODE",$H1389,""))))</f>
        <v>0</v>
      </c>
    </row>
    <row r="1390" spans="1:26" ht="21" customHeight="1">
      <c r="A1390" s="27">
        <f>IF($B1390="","",COUNTA($B$13:$B1390))</f>
        <v>0</v>
      </c>
      <c r="B1390" s="28"/>
      <c r="C1390" s="28"/>
      <c r="D1390" s="29"/>
      <c r="E1390" s="29"/>
      <c r="F1390" s="29"/>
      <c r="G1390" s="28"/>
      <c r="H1390" s="28"/>
      <c r="I1390" s="30">
        <f>IF($H1390="","",IFERROR(VLOOKUP($H1390,AcctTbl,2,0),"کد ناشناخته"))</f>
        <v>0</v>
      </c>
      <c r="J1390" s="27">
        <f>IF($H1390="","",IFERROR(VLOOKUP($H1390,AcctTbl,3,0),""))</f>
        <v>0</v>
      </c>
      <c r="K1390" s="29"/>
      <c r="L1390" s="28"/>
      <c r="M1390" s="31"/>
      <c r="N1390" s="29"/>
      <c r="O1390" s="32">
        <f>IF($B1390="",0,IF($U1390="IN",N($M1390),0))</f>
        <v>0</v>
      </c>
      <c r="P1390" s="32">
        <f>IF($B1390="",0,IF(OR($U1390="OUT",$U1390="TRF"),N($M1390),0))</f>
        <v>0</v>
      </c>
      <c r="Q1390" s="32">
        <f>IF($B1390="",0,IF(OR($U1390="OUT",$U1390="TRF"),N($M1390),0))</f>
        <v>0</v>
      </c>
      <c r="R1390" s="32">
        <f>IF($B1390="",0,IF($U1390="IN",N($M1390),0))</f>
        <v>0</v>
      </c>
      <c r="S1390" s="33">
        <f>IF($B1390="","",IF($M1390="","⚠ مبلغ",IF($E1390="","⚠ بانک عامل",IF(AND($U1390="TRF",$F1390=""),"⚠ بانک مقصد",IF(AND($V1390&lt;&gt;"NONE",$V1390&lt;&gt;"",$Z1390=""),"⚠ طرف حساب","✓")))))</f>
        <v>0</v>
      </c>
      <c r="T1390" s="29"/>
      <c r="U1390" s="27">
        <f>IFERROR(VLOOKUP($D1390,BankOpTbl,2,0),"")</f>
        <v>0</v>
      </c>
      <c r="V1390" s="27">
        <f>IFERROR(VLOOKUP($D1390,BankOpTbl,3,0),"")</f>
        <v>0</v>
      </c>
      <c r="W1390" s="27">
        <f>IFERROR(VLOOKUP($D1390,BankOpTbl,4,0),"")</f>
        <v>0</v>
      </c>
      <c r="X1390" s="27">
        <f>IF($E1390="","",IFERROR(VLOOKUP($E1390,BankTbl,4,0),""))</f>
        <v>0</v>
      </c>
      <c r="Y1390" s="27">
        <f>IF($F1390="","",IFERROR(VLOOKUP($F1390,BankTbl,4,0),""))</f>
        <v>0</v>
      </c>
      <c r="Z1390" s="27">
        <f>IF($B1390="","",IF($V1390="PICK",LEFT($N1390,5),IF($V1390="FIXED",$W1390,IF($V1390="CODE",$H1390,""))))</f>
        <v>0</v>
      </c>
    </row>
    <row r="1391" spans="1:26" ht="21" customHeight="1">
      <c r="A1391" s="27">
        <f>IF($B1391="","",COUNTA($B$13:$B1391))</f>
        <v>0</v>
      </c>
      <c r="B1391" s="28"/>
      <c r="C1391" s="28"/>
      <c r="D1391" s="29"/>
      <c r="E1391" s="29"/>
      <c r="F1391" s="29"/>
      <c r="G1391" s="28"/>
      <c r="H1391" s="28"/>
      <c r="I1391" s="30">
        <f>IF($H1391="","",IFERROR(VLOOKUP($H1391,AcctTbl,2,0),"کد ناشناخته"))</f>
        <v>0</v>
      </c>
      <c r="J1391" s="27">
        <f>IF($H1391="","",IFERROR(VLOOKUP($H1391,AcctTbl,3,0),""))</f>
        <v>0</v>
      </c>
      <c r="K1391" s="29"/>
      <c r="L1391" s="28"/>
      <c r="M1391" s="31"/>
      <c r="N1391" s="29"/>
      <c r="O1391" s="32">
        <f>IF($B1391="",0,IF($U1391="IN",N($M1391),0))</f>
        <v>0</v>
      </c>
      <c r="P1391" s="32">
        <f>IF($B1391="",0,IF(OR($U1391="OUT",$U1391="TRF"),N($M1391),0))</f>
        <v>0</v>
      </c>
      <c r="Q1391" s="32">
        <f>IF($B1391="",0,IF(OR($U1391="OUT",$U1391="TRF"),N($M1391),0))</f>
        <v>0</v>
      </c>
      <c r="R1391" s="32">
        <f>IF($B1391="",0,IF($U1391="IN",N($M1391),0))</f>
        <v>0</v>
      </c>
      <c r="S1391" s="33">
        <f>IF($B1391="","",IF($M1391="","⚠ مبلغ",IF($E1391="","⚠ بانک عامل",IF(AND($U1391="TRF",$F1391=""),"⚠ بانک مقصد",IF(AND($V1391&lt;&gt;"NONE",$V1391&lt;&gt;"",$Z1391=""),"⚠ طرف حساب","✓")))))</f>
        <v>0</v>
      </c>
      <c r="T1391" s="29"/>
      <c r="U1391" s="27">
        <f>IFERROR(VLOOKUP($D1391,BankOpTbl,2,0),"")</f>
        <v>0</v>
      </c>
      <c r="V1391" s="27">
        <f>IFERROR(VLOOKUP($D1391,BankOpTbl,3,0),"")</f>
        <v>0</v>
      </c>
      <c r="W1391" s="27">
        <f>IFERROR(VLOOKUP($D1391,BankOpTbl,4,0),"")</f>
        <v>0</v>
      </c>
      <c r="X1391" s="27">
        <f>IF($E1391="","",IFERROR(VLOOKUP($E1391,BankTbl,4,0),""))</f>
        <v>0</v>
      </c>
      <c r="Y1391" s="27">
        <f>IF($F1391="","",IFERROR(VLOOKUP($F1391,BankTbl,4,0),""))</f>
        <v>0</v>
      </c>
      <c r="Z1391" s="27">
        <f>IF($B1391="","",IF($V1391="PICK",LEFT($N1391,5),IF($V1391="FIXED",$W1391,IF($V1391="CODE",$H1391,""))))</f>
        <v>0</v>
      </c>
    </row>
    <row r="1392" spans="1:26" ht="21" customHeight="1">
      <c r="A1392" s="27">
        <f>IF($B1392="","",COUNTA($B$13:$B1392))</f>
        <v>0</v>
      </c>
      <c r="B1392" s="28"/>
      <c r="C1392" s="28"/>
      <c r="D1392" s="29"/>
      <c r="E1392" s="29"/>
      <c r="F1392" s="29"/>
      <c r="G1392" s="28"/>
      <c r="H1392" s="28"/>
      <c r="I1392" s="30">
        <f>IF($H1392="","",IFERROR(VLOOKUP($H1392,AcctTbl,2,0),"کد ناشناخته"))</f>
        <v>0</v>
      </c>
      <c r="J1392" s="27">
        <f>IF($H1392="","",IFERROR(VLOOKUP($H1392,AcctTbl,3,0),""))</f>
        <v>0</v>
      </c>
      <c r="K1392" s="29"/>
      <c r="L1392" s="28"/>
      <c r="M1392" s="31"/>
      <c r="N1392" s="29"/>
      <c r="O1392" s="32">
        <f>IF($B1392="",0,IF($U1392="IN",N($M1392),0))</f>
        <v>0</v>
      </c>
      <c r="P1392" s="32">
        <f>IF($B1392="",0,IF(OR($U1392="OUT",$U1392="TRF"),N($M1392),0))</f>
        <v>0</v>
      </c>
      <c r="Q1392" s="32">
        <f>IF($B1392="",0,IF(OR($U1392="OUT",$U1392="TRF"),N($M1392),0))</f>
        <v>0</v>
      </c>
      <c r="R1392" s="32">
        <f>IF($B1392="",0,IF($U1392="IN",N($M1392),0))</f>
        <v>0</v>
      </c>
      <c r="S1392" s="33">
        <f>IF($B1392="","",IF($M1392="","⚠ مبلغ",IF($E1392="","⚠ بانک عامل",IF(AND($U1392="TRF",$F1392=""),"⚠ بانک مقصد",IF(AND($V1392&lt;&gt;"NONE",$V1392&lt;&gt;"",$Z1392=""),"⚠ طرف حساب","✓")))))</f>
        <v>0</v>
      </c>
      <c r="T1392" s="29"/>
      <c r="U1392" s="27">
        <f>IFERROR(VLOOKUP($D1392,BankOpTbl,2,0),"")</f>
        <v>0</v>
      </c>
      <c r="V1392" s="27">
        <f>IFERROR(VLOOKUP($D1392,BankOpTbl,3,0),"")</f>
        <v>0</v>
      </c>
      <c r="W1392" s="27">
        <f>IFERROR(VLOOKUP($D1392,BankOpTbl,4,0),"")</f>
        <v>0</v>
      </c>
      <c r="X1392" s="27">
        <f>IF($E1392="","",IFERROR(VLOOKUP($E1392,BankTbl,4,0),""))</f>
        <v>0</v>
      </c>
      <c r="Y1392" s="27">
        <f>IF($F1392="","",IFERROR(VLOOKUP($F1392,BankTbl,4,0),""))</f>
        <v>0</v>
      </c>
      <c r="Z1392" s="27">
        <f>IF($B1392="","",IF($V1392="PICK",LEFT($N1392,5),IF($V1392="FIXED",$W1392,IF($V1392="CODE",$H1392,""))))</f>
        <v>0</v>
      </c>
    </row>
    <row r="1393" spans="1:26" ht="21" customHeight="1">
      <c r="A1393" s="27">
        <f>IF($B1393="","",COUNTA($B$13:$B1393))</f>
        <v>0</v>
      </c>
      <c r="B1393" s="28"/>
      <c r="C1393" s="28"/>
      <c r="D1393" s="29"/>
      <c r="E1393" s="29"/>
      <c r="F1393" s="29"/>
      <c r="G1393" s="28"/>
      <c r="H1393" s="28"/>
      <c r="I1393" s="30">
        <f>IF($H1393="","",IFERROR(VLOOKUP($H1393,AcctTbl,2,0),"کد ناشناخته"))</f>
        <v>0</v>
      </c>
      <c r="J1393" s="27">
        <f>IF($H1393="","",IFERROR(VLOOKUP($H1393,AcctTbl,3,0),""))</f>
        <v>0</v>
      </c>
      <c r="K1393" s="29"/>
      <c r="L1393" s="28"/>
      <c r="M1393" s="31"/>
      <c r="N1393" s="29"/>
      <c r="O1393" s="32">
        <f>IF($B1393="",0,IF($U1393="IN",N($M1393),0))</f>
        <v>0</v>
      </c>
      <c r="P1393" s="32">
        <f>IF($B1393="",0,IF(OR($U1393="OUT",$U1393="TRF"),N($M1393),0))</f>
        <v>0</v>
      </c>
      <c r="Q1393" s="32">
        <f>IF($B1393="",0,IF(OR($U1393="OUT",$U1393="TRF"),N($M1393),0))</f>
        <v>0</v>
      </c>
      <c r="R1393" s="32">
        <f>IF($B1393="",0,IF($U1393="IN",N($M1393),0))</f>
        <v>0</v>
      </c>
      <c r="S1393" s="33">
        <f>IF($B1393="","",IF($M1393="","⚠ مبلغ",IF($E1393="","⚠ بانک عامل",IF(AND($U1393="TRF",$F1393=""),"⚠ بانک مقصد",IF(AND($V1393&lt;&gt;"NONE",$V1393&lt;&gt;"",$Z1393=""),"⚠ طرف حساب","✓")))))</f>
        <v>0</v>
      </c>
      <c r="T1393" s="29"/>
      <c r="U1393" s="27">
        <f>IFERROR(VLOOKUP($D1393,BankOpTbl,2,0),"")</f>
        <v>0</v>
      </c>
      <c r="V1393" s="27">
        <f>IFERROR(VLOOKUP($D1393,BankOpTbl,3,0),"")</f>
        <v>0</v>
      </c>
      <c r="W1393" s="27">
        <f>IFERROR(VLOOKUP($D1393,BankOpTbl,4,0),"")</f>
        <v>0</v>
      </c>
      <c r="X1393" s="27">
        <f>IF($E1393="","",IFERROR(VLOOKUP($E1393,BankTbl,4,0),""))</f>
        <v>0</v>
      </c>
      <c r="Y1393" s="27">
        <f>IF($F1393="","",IFERROR(VLOOKUP($F1393,BankTbl,4,0),""))</f>
        <v>0</v>
      </c>
      <c r="Z1393" s="27">
        <f>IF($B1393="","",IF($V1393="PICK",LEFT($N1393,5),IF($V1393="FIXED",$W1393,IF($V1393="CODE",$H1393,""))))</f>
        <v>0</v>
      </c>
    </row>
    <row r="1394" spans="1:26" ht="21" customHeight="1">
      <c r="A1394" s="27">
        <f>IF($B1394="","",COUNTA($B$13:$B1394))</f>
        <v>0</v>
      </c>
      <c r="B1394" s="28"/>
      <c r="C1394" s="28"/>
      <c r="D1394" s="29"/>
      <c r="E1394" s="29"/>
      <c r="F1394" s="29"/>
      <c r="G1394" s="28"/>
      <c r="H1394" s="28"/>
      <c r="I1394" s="30">
        <f>IF($H1394="","",IFERROR(VLOOKUP($H1394,AcctTbl,2,0),"کد ناشناخته"))</f>
        <v>0</v>
      </c>
      <c r="J1394" s="27">
        <f>IF($H1394="","",IFERROR(VLOOKUP($H1394,AcctTbl,3,0),""))</f>
        <v>0</v>
      </c>
      <c r="K1394" s="29"/>
      <c r="L1394" s="28"/>
      <c r="M1394" s="31"/>
      <c r="N1394" s="29"/>
      <c r="O1394" s="32">
        <f>IF($B1394="",0,IF($U1394="IN",N($M1394),0))</f>
        <v>0</v>
      </c>
      <c r="P1394" s="32">
        <f>IF($B1394="",0,IF(OR($U1394="OUT",$U1394="TRF"),N($M1394),0))</f>
        <v>0</v>
      </c>
      <c r="Q1394" s="32">
        <f>IF($B1394="",0,IF(OR($U1394="OUT",$U1394="TRF"),N($M1394),0))</f>
        <v>0</v>
      </c>
      <c r="R1394" s="32">
        <f>IF($B1394="",0,IF($U1394="IN",N($M1394),0))</f>
        <v>0</v>
      </c>
      <c r="S1394" s="33">
        <f>IF($B1394="","",IF($M1394="","⚠ مبلغ",IF($E1394="","⚠ بانک عامل",IF(AND($U1394="TRF",$F1394=""),"⚠ بانک مقصد",IF(AND($V1394&lt;&gt;"NONE",$V1394&lt;&gt;"",$Z1394=""),"⚠ طرف حساب","✓")))))</f>
        <v>0</v>
      </c>
      <c r="T1394" s="29"/>
      <c r="U1394" s="27">
        <f>IFERROR(VLOOKUP($D1394,BankOpTbl,2,0),"")</f>
        <v>0</v>
      </c>
      <c r="V1394" s="27">
        <f>IFERROR(VLOOKUP($D1394,BankOpTbl,3,0),"")</f>
        <v>0</v>
      </c>
      <c r="W1394" s="27">
        <f>IFERROR(VLOOKUP($D1394,BankOpTbl,4,0),"")</f>
        <v>0</v>
      </c>
      <c r="X1394" s="27">
        <f>IF($E1394="","",IFERROR(VLOOKUP($E1394,BankTbl,4,0),""))</f>
        <v>0</v>
      </c>
      <c r="Y1394" s="27">
        <f>IF($F1394="","",IFERROR(VLOOKUP($F1394,BankTbl,4,0),""))</f>
        <v>0</v>
      </c>
      <c r="Z1394" s="27">
        <f>IF($B1394="","",IF($V1394="PICK",LEFT($N1394,5),IF($V1394="FIXED",$W1394,IF($V1394="CODE",$H1394,""))))</f>
        <v>0</v>
      </c>
    </row>
    <row r="1395" spans="1:26" ht="21" customHeight="1">
      <c r="A1395" s="27">
        <f>IF($B1395="","",COUNTA($B$13:$B1395))</f>
        <v>0</v>
      </c>
      <c r="B1395" s="28"/>
      <c r="C1395" s="28"/>
      <c r="D1395" s="29"/>
      <c r="E1395" s="29"/>
      <c r="F1395" s="29"/>
      <c r="G1395" s="28"/>
      <c r="H1395" s="28"/>
      <c r="I1395" s="30">
        <f>IF($H1395="","",IFERROR(VLOOKUP($H1395,AcctTbl,2,0),"کد ناشناخته"))</f>
        <v>0</v>
      </c>
      <c r="J1395" s="27">
        <f>IF($H1395="","",IFERROR(VLOOKUP($H1395,AcctTbl,3,0),""))</f>
        <v>0</v>
      </c>
      <c r="K1395" s="29"/>
      <c r="L1395" s="28"/>
      <c r="M1395" s="31"/>
      <c r="N1395" s="29"/>
      <c r="O1395" s="32">
        <f>IF($B1395="",0,IF($U1395="IN",N($M1395),0))</f>
        <v>0</v>
      </c>
      <c r="P1395" s="32">
        <f>IF($B1395="",0,IF(OR($U1395="OUT",$U1395="TRF"),N($M1395),0))</f>
        <v>0</v>
      </c>
      <c r="Q1395" s="32">
        <f>IF($B1395="",0,IF(OR($U1395="OUT",$U1395="TRF"),N($M1395),0))</f>
        <v>0</v>
      </c>
      <c r="R1395" s="32">
        <f>IF($B1395="",0,IF($U1395="IN",N($M1395),0))</f>
        <v>0</v>
      </c>
      <c r="S1395" s="33">
        <f>IF($B1395="","",IF($M1395="","⚠ مبلغ",IF($E1395="","⚠ بانک عامل",IF(AND($U1395="TRF",$F1395=""),"⚠ بانک مقصد",IF(AND($V1395&lt;&gt;"NONE",$V1395&lt;&gt;"",$Z1395=""),"⚠ طرف حساب","✓")))))</f>
        <v>0</v>
      </c>
      <c r="T1395" s="29"/>
      <c r="U1395" s="27">
        <f>IFERROR(VLOOKUP($D1395,BankOpTbl,2,0),"")</f>
        <v>0</v>
      </c>
      <c r="V1395" s="27">
        <f>IFERROR(VLOOKUP($D1395,BankOpTbl,3,0),"")</f>
        <v>0</v>
      </c>
      <c r="W1395" s="27">
        <f>IFERROR(VLOOKUP($D1395,BankOpTbl,4,0),"")</f>
        <v>0</v>
      </c>
      <c r="X1395" s="27">
        <f>IF($E1395="","",IFERROR(VLOOKUP($E1395,BankTbl,4,0),""))</f>
        <v>0</v>
      </c>
      <c r="Y1395" s="27">
        <f>IF($F1395="","",IFERROR(VLOOKUP($F1395,BankTbl,4,0),""))</f>
        <v>0</v>
      </c>
      <c r="Z1395" s="27">
        <f>IF($B1395="","",IF($V1395="PICK",LEFT($N1395,5),IF($V1395="FIXED",$W1395,IF($V1395="CODE",$H1395,""))))</f>
        <v>0</v>
      </c>
    </row>
    <row r="1396" spans="1:26" ht="21" customHeight="1">
      <c r="A1396" s="27">
        <f>IF($B1396="","",COUNTA($B$13:$B1396))</f>
        <v>0</v>
      </c>
      <c r="B1396" s="28"/>
      <c r="C1396" s="28"/>
      <c r="D1396" s="29"/>
      <c r="E1396" s="29"/>
      <c r="F1396" s="29"/>
      <c r="G1396" s="28"/>
      <c r="H1396" s="28"/>
      <c r="I1396" s="30">
        <f>IF($H1396="","",IFERROR(VLOOKUP($H1396,AcctTbl,2,0),"کد ناشناخته"))</f>
        <v>0</v>
      </c>
      <c r="J1396" s="27">
        <f>IF($H1396="","",IFERROR(VLOOKUP($H1396,AcctTbl,3,0),""))</f>
        <v>0</v>
      </c>
      <c r="K1396" s="29"/>
      <c r="L1396" s="28"/>
      <c r="M1396" s="31"/>
      <c r="N1396" s="29"/>
      <c r="O1396" s="32">
        <f>IF($B1396="",0,IF($U1396="IN",N($M1396),0))</f>
        <v>0</v>
      </c>
      <c r="P1396" s="32">
        <f>IF($B1396="",0,IF(OR($U1396="OUT",$U1396="TRF"),N($M1396),0))</f>
        <v>0</v>
      </c>
      <c r="Q1396" s="32">
        <f>IF($B1396="",0,IF(OR($U1396="OUT",$U1396="TRF"),N($M1396),0))</f>
        <v>0</v>
      </c>
      <c r="R1396" s="32">
        <f>IF($B1396="",0,IF($U1396="IN",N($M1396),0))</f>
        <v>0</v>
      </c>
      <c r="S1396" s="33">
        <f>IF($B1396="","",IF($M1396="","⚠ مبلغ",IF($E1396="","⚠ بانک عامل",IF(AND($U1396="TRF",$F1396=""),"⚠ بانک مقصد",IF(AND($V1396&lt;&gt;"NONE",$V1396&lt;&gt;"",$Z1396=""),"⚠ طرف حساب","✓")))))</f>
        <v>0</v>
      </c>
      <c r="T1396" s="29"/>
      <c r="U1396" s="27">
        <f>IFERROR(VLOOKUP($D1396,BankOpTbl,2,0),"")</f>
        <v>0</v>
      </c>
      <c r="V1396" s="27">
        <f>IFERROR(VLOOKUP($D1396,BankOpTbl,3,0),"")</f>
        <v>0</v>
      </c>
      <c r="W1396" s="27">
        <f>IFERROR(VLOOKUP($D1396,BankOpTbl,4,0),"")</f>
        <v>0</v>
      </c>
      <c r="X1396" s="27">
        <f>IF($E1396="","",IFERROR(VLOOKUP($E1396,BankTbl,4,0),""))</f>
        <v>0</v>
      </c>
      <c r="Y1396" s="27">
        <f>IF($F1396="","",IFERROR(VLOOKUP($F1396,BankTbl,4,0),""))</f>
        <v>0</v>
      </c>
      <c r="Z1396" s="27">
        <f>IF($B1396="","",IF($V1396="PICK",LEFT($N1396,5),IF($V1396="FIXED",$W1396,IF($V1396="CODE",$H1396,""))))</f>
        <v>0</v>
      </c>
    </row>
    <row r="1397" spans="1:26" ht="21" customHeight="1">
      <c r="A1397" s="27">
        <f>IF($B1397="","",COUNTA($B$13:$B1397))</f>
        <v>0</v>
      </c>
      <c r="B1397" s="28"/>
      <c r="C1397" s="28"/>
      <c r="D1397" s="29"/>
      <c r="E1397" s="29"/>
      <c r="F1397" s="29"/>
      <c r="G1397" s="28"/>
      <c r="H1397" s="28"/>
      <c r="I1397" s="30">
        <f>IF($H1397="","",IFERROR(VLOOKUP($H1397,AcctTbl,2,0),"کد ناشناخته"))</f>
        <v>0</v>
      </c>
      <c r="J1397" s="27">
        <f>IF($H1397="","",IFERROR(VLOOKUP($H1397,AcctTbl,3,0),""))</f>
        <v>0</v>
      </c>
      <c r="K1397" s="29"/>
      <c r="L1397" s="28"/>
      <c r="M1397" s="31"/>
      <c r="N1397" s="29"/>
      <c r="O1397" s="32">
        <f>IF($B1397="",0,IF($U1397="IN",N($M1397),0))</f>
        <v>0</v>
      </c>
      <c r="P1397" s="32">
        <f>IF($B1397="",0,IF(OR($U1397="OUT",$U1397="TRF"),N($M1397),0))</f>
        <v>0</v>
      </c>
      <c r="Q1397" s="32">
        <f>IF($B1397="",0,IF(OR($U1397="OUT",$U1397="TRF"),N($M1397),0))</f>
        <v>0</v>
      </c>
      <c r="R1397" s="32">
        <f>IF($B1397="",0,IF($U1397="IN",N($M1397),0))</f>
        <v>0</v>
      </c>
      <c r="S1397" s="33">
        <f>IF($B1397="","",IF($M1397="","⚠ مبلغ",IF($E1397="","⚠ بانک عامل",IF(AND($U1397="TRF",$F1397=""),"⚠ بانک مقصد",IF(AND($V1397&lt;&gt;"NONE",$V1397&lt;&gt;"",$Z1397=""),"⚠ طرف حساب","✓")))))</f>
        <v>0</v>
      </c>
      <c r="T1397" s="29"/>
      <c r="U1397" s="27">
        <f>IFERROR(VLOOKUP($D1397,BankOpTbl,2,0),"")</f>
        <v>0</v>
      </c>
      <c r="V1397" s="27">
        <f>IFERROR(VLOOKUP($D1397,BankOpTbl,3,0),"")</f>
        <v>0</v>
      </c>
      <c r="W1397" s="27">
        <f>IFERROR(VLOOKUP($D1397,BankOpTbl,4,0),"")</f>
        <v>0</v>
      </c>
      <c r="X1397" s="27">
        <f>IF($E1397="","",IFERROR(VLOOKUP($E1397,BankTbl,4,0),""))</f>
        <v>0</v>
      </c>
      <c r="Y1397" s="27">
        <f>IF($F1397="","",IFERROR(VLOOKUP($F1397,BankTbl,4,0),""))</f>
        <v>0</v>
      </c>
      <c r="Z1397" s="27">
        <f>IF($B1397="","",IF($V1397="PICK",LEFT($N1397,5),IF($V1397="FIXED",$W1397,IF($V1397="CODE",$H1397,""))))</f>
        <v>0</v>
      </c>
    </row>
    <row r="1398" spans="1:26" ht="21" customHeight="1">
      <c r="A1398" s="27">
        <f>IF($B1398="","",COUNTA($B$13:$B1398))</f>
        <v>0</v>
      </c>
      <c r="B1398" s="28"/>
      <c r="C1398" s="28"/>
      <c r="D1398" s="29"/>
      <c r="E1398" s="29"/>
      <c r="F1398" s="29"/>
      <c r="G1398" s="28"/>
      <c r="H1398" s="28"/>
      <c r="I1398" s="30">
        <f>IF($H1398="","",IFERROR(VLOOKUP($H1398,AcctTbl,2,0),"کد ناشناخته"))</f>
        <v>0</v>
      </c>
      <c r="J1398" s="27">
        <f>IF($H1398="","",IFERROR(VLOOKUP($H1398,AcctTbl,3,0),""))</f>
        <v>0</v>
      </c>
      <c r="K1398" s="29"/>
      <c r="L1398" s="28"/>
      <c r="M1398" s="31"/>
      <c r="N1398" s="29"/>
      <c r="O1398" s="32">
        <f>IF($B1398="",0,IF($U1398="IN",N($M1398),0))</f>
        <v>0</v>
      </c>
      <c r="P1398" s="32">
        <f>IF($B1398="",0,IF(OR($U1398="OUT",$U1398="TRF"),N($M1398),0))</f>
        <v>0</v>
      </c>
      <c r="Q1398" s="32">
        <f>IF($B1398="",0,IF(OR($U1398="OUT",$U1398="TRF"),N($M1398),0))</f>
        <v>0</v>
      </c>
      <c r="R1398" s="32">
        <f>IF($B1398="",0,IF($U1398="IN",N($M1398),0))</f>
        <v>0</v>
      </c>
      <c r="S1398" s="33">
        <f>IF($B1398="","",IF($M1398="","⚠ مبلغ",IF($E1398="","⚠ بانک عامل",IF(AND($U1398="TRF",$F1398=""),"⚠ بانک مقصد",IF(AND($V1398&lt;&gt;"NONE",$V1398&lt;&gt;"",$Z1398=""),"⚠ طرف حساب","✓")))))</f>
        <v>0</v>
      </c>
      <c r="T1398" s="29"/>
      <c r="U1398" s="27">
        <f>IFERROR(VLOOKUP($D1398,BankOpTbl,2,0),"")</f>
        <v>0</v>
      </c>
      <c r="V1398" s="27">
        <f>IFERROR(VLOOKUP($D1398,BankOpTbl,3,0),"")</f>
        <v>0</v>
      </c>
      <c r="W1398" s="27">
        <f>IFERROR(VLOOKUP($D1398,BankOpTbl,4,0),"")</f>
        <v>0</v>
      </c>
      <c r="X1398" s="27">
        <f>IF($E1398="","",IFERROR(VLOOKUP($E1398,BankTbl,4,0),""))</f>
        <v>0</v>
      </c>
      <c r="Y1398" s="27">
        <f>IF($F1398="","",IFERROR(VLOOKUP($F1398,BankTbl,4,0),""))</f>
        <v>0</v>
      </c>
      <c r="Z1398" s="27">
        <f>IF($B1398="","",IF($V1398="PICK",LEFT($N1398,5),IF($V1398="FIXED",$W1398,IF($V1398="CODE",$H1398,""))))</f>
        <v>0</v>
      </c>
    </row>
    <row r="1399" spans="1:26" ht="21" customHeight="1">
      <c r="A1399" s="27">
        <f>IF($B1399="","",COUNTA($B$13:$B1399))</f>
        <v>0</v>
      </c>
      <c r="B1399" s="28"/>
      <c r="C1399" s="28"/>
      <c r="D1399" s="29"/>
      <c r="E1399" s="29"/>
      <c r="F1399" s="29"/>
      <c r="G1399" s="28"/>
      <c r="H1399" s="28"/>
      <c r="I1399" s="30">
        <f>IF($H1399="","",IFERROR(VLOOKUP($H1399,AcctTbl,2,0),"کد ناشناخته"))</f>
        <v>0</v>
      </c>
      <c r="J1399" s="27">
        <f>IF($H1399="","",IFERROR(VLOOKUP($H1399,AcctTbl,3,0),""))</f>
        <v>0</v>
      </c>
      <c r="K1399" s="29"/>
      <c r="L1399" s="28"/>
      <c r="M1399" s="31"/>
      <c r="N1399" s="29"/>
      <c r="O1399" s="32">
        <f>IF($B1399="",0,IF($U1399="IN",N($M1399),0))</f>
        <v>0</v>
      </c>
      <c r="P1399" s="32">
        <f>IF($B1399="",0,IF(OR($U1399="OUT",$U1399="TRF"),N($M1399),0))</f>
        <v>0</v>
      </c>
      <c r="Q1399" s="32">
        <f>IF($B1399="",0,IF(OR($U1399="OUT",$U1399="TRF"),N($M1399),0))</f>
        <v>0</v>
      </c>
      <c r="R1399" s="32">
        <f>IF($B1399="",0,IF($U1399="IN",N($M1399),0))</f>
        <v>0</v>
      </c>
      <c r="S1399" s="33">
        <f>IF($B1399="","",IF($M1399="","⚠ مبلغ",IF($E1399="","⚠ بانک عامل",IF(AND($U1399="TRF",$F1399=""),"⚠ بانک مقصد",IF(AND($V1399&lt;&gt;"NONE",$V1399&lt;&gt;"",$Z1399=""),"⚠ طرف حساب","✓")))))</f>
        <v>0</v>
      </c>
      <c r="T1399" s="29"/>
      <c r="U1399" s="27">
        <f>IFERROR(VLOOKUP($D1399,BankOpTbl,2,0),"")</f>
        <v>0</v>
      </c>
      <c r="V1399" s="27">
        <f>IFERROR(VLOOKUP($D1399,BankOpTbl,3,0),"")</f>
        <v>0</v>
      </c>
      <c r="W1399" s="27">
        <f>IFERROR(VLOOKUP($D1399,BankOpTbl,4,0),"")</f>
        <v>0</v>
      </c>
      <c r="X1399" s="27">
        <f>IF($E1399="","",IFERROR(VLOOKUP($E1399,BankTbl,4,0),""))</f>
        <v>0</v>
      </c>
      <c r="Y1399" s="27">
        <f>IF($F1399="","",IFERROR(VLOOKUP($F1399,BankTbl,4,0),""))</f>
        <v>0</v>
      </c>
      <c r="Z1399" s="27">
        <f>IF($B1399="","",IF($V1399="PICK",LEFT($N1399,5),IF($V1399="FIXED",$W1399,IF($V1399="CODE",$H1399,""))))</f>
        <v>0</v>
      </c>
    </row>
    <row r="1400" spans="1:26" ht="21" customHeight="1">
      <c r="A1400" s="27">
        <f>IF($B1400="","",COUNTA($B$13:$B1400))</f>
        <v>0</v>
      </c>
      <c r="B1400" s="28"/>
      <c r="C1400" s="28"/>
      <c r="D1400" s="29"/>
      <c r="E1400" s="29"/>
      <c r="F1400" s="29"/>
      <c r="G1400" s="28"/>
      <c r="H1400" s="28"/>
      <c r="I1400" s="30">
        <f>IF($H1400="","",IFERROR(VLOOKUP($H1400,AcctTbl,2,0),"کد ناشناخته"))</f>
        <v>0</v>
      </c>
      <c r="J1400" s="27">
        <f>IF($H1400="","",IFERROR(VLOOKUP($H1400,AcctTbl,3,0),""))</f>
        <v>0</v>
      </c>
      <c r="K1400" s="29"/>
      <c r="L1400" s="28"/>
      <c r="M1400" s="31"/>
      <c r="N1400" s="29"/>
      <c r="O1400" s="32">
        <f>IF($B1400="",0,IF($U1400="IN",N($M1400),0))</f>
        <v>0</v>
      </c>
      <c r="P1400" s="32">
        <f>IF($B1400="",0,IF(OR($U1400="OUT",$U1400="TRF"),N($M1400),0))</f>
        <v>0</v>
      </c>
      <c r="Q1400" s="32">
        <f>IF($B1400="",0,IF(OR($U1400="OUT",$U1400="TRF"),N($M1400),0))</f>
        <v>0</v>
      </c>
      <c r="R1400" s="32">
        <f>IF($B1400="",0,IF($U1400="IN",N($M1400),0))</f>
        <v>0</v>
      </c>
      <c r="S1400" s="33">
        <f>IF($B1400="","",IF($M1400="","⚠ مبلغ",IF($E1400="","⚠ بانک عامل",IF(AND($U1400="TRF",$F1400=""),"⚠ بانک مقصد",IF(AND($V1400&lt;&gt;"NONE",$V1400&lt;&gt;"",$Z1400=""),"⚠ طرف حساب","✓")))))</f>
        <v>0</v>
      </c>
      <c r="T1400" s="29"/>
      <c r="U1400" s="27">
        <f>IFERROR(VLOOKUP($D1400,BankOpTbl,2,0),"")</f>
        <v>0</v>
      </c>
      <c r="V1400" s="27">
        <f>IFERROR(VLOOKUP($D1400,BankOpTbl,3,0),"")</f>
        <v>0</v>
      </c>
      <c r="W1400" s="27">
        <f>IFERROR(VLOOKUP($D1400,BankOpTbl,4,0),"")</f>
        <v>0</v>
      </c>
      <c r="X1400" s="27">
        <f>IF($E1400="","",IFERROR(VLOOKUP($E1400,BankTbl,4,0),""))</f>
        <v>0</v>
      </c>
      <c r="Y1400" s="27">
        <f>IF($F1400="","",IFERROR(VLOOKUP($F1400,BankTbl,4,0),""))</f>
        <v>0</v>
      </c>
      <c r="Z1400" s="27">
        <f>IF($B1400="","",IF($V1400="PICK",LEFT($N1400,5),IF($V1400="FIXED",$W1400,IF($V1400="CODE",$H1400,""))))</f>
        <v>0</v>
      </c>
    </row>
    <row r="1401" spans="1:26" ht="21" customHeight="1">
      <c r="A1401" s="27">
        <f>IF($B1401="","",COUNTA($B$13:$B1401))</f>
        <v>0</v>
      </c>
      <c r="B1401" s="28"/>
      <c r="C1401" s="28"/>
      <c r="D1401" s="29"/>
      <c r="E1401" s="29"/>
      <c r="F1401" s="29"/>
      <c r="G1401" s="28"/>
      <c r="H1401" s="28"/>
      <c r="I1401" s="30">
        <f>IF($H1401="","",IFERROR(VLOOKUP($H1401,AcctTbl,2,0),"کد ناشناخته"))</f>
        <v>0</v>
      </c>
      <c r="J1401" s="27">
        <f>IF($H1401="","",IFERROR(VLOOKUP($H1401,AcctTbl,3,0),""))</f>
        <v>0</v>
      </c>
      <c r="K1401" s="29"/>
      <c r="L1401" s="28"/>
      <c r="M1401" s="31"/>
      <c r="N1401" s="29"/>
      <c r="O1401" s="32">
        <f>IF($B1401="",0,IF($U1401="IN",N($M1401),0))</f>
        <v>0</v>
      </c>
      <c r="P1401" s="32">
        <f>IF($B1401="",0,IF(OR($U1401="OUT",$U1401="TRF"),N($M1401),0))</f>
        <v>0</v>
      </c>
      <c r="Q1401" s="32">
        <f>IF($B1401="",0,IF(OR($U1401="OUT",$U1401="TRF"),N($M1401),0))</f>
        <v>0</v>
      </c>
      <c r="R1401" s="32">
        <f>IF($B1401="",0,IF($U1401="IN",N($M1401),0))</f>
        <v>0</v>
      </c>
      <c r="S1401" s="33">
        <f>IF($B1401="","",IF($M1401="","⚠ مبلغ",IF($E1401="","⚠ بانک عامل",IF(AND($U1401="TRF",$F1401=""),"⚠ بانک مقصد",IF(AND($V1401&lt;&gt;"NONE",$V1401&lt;&gt;"",$Z1401=""),"⚠ طرف حساب","✓")))))</f>
        <v>0</v>
      </c>
      <c r="T1401" s="29"/>
      <c r="U1401" s="27">
        <f>IFERROR(VLOOKUP($D1401,BankOpTbl,2,0),"")</f>
        <v>0</v>
      </c>
      <c r="V1401" s="27">
        <f>IFERROR(VLOOKUP($D1401,BankOpTbl,3,0),"")</f>
        <v>0</v>
      </c>
      <c r="W1401" s="27">
        <f>IFERROR(VLOOKUP($D1401,BankOpTbl,4,0),"")</f>
        <v>0</v>
      </c>
      <c r="X1401" s="27">
        <f>IF($E1401="","",IFERROR(VLOOKUP($E1401,BankTbl,4,0),""))</f>
        <v>0</v>
      </c>
      <c r="Y1401" s="27">
        <f>IF($F1401="","",IFERROR(VLOOKUP($F1401,BankTbl,4,0),""))</f>
        <v>0</v>
      </c>
      <c r="Z1401" s="27">
        <f>IF($B1401="","",IF($V1401="PICK",LEFT($N1401,5),IF($V1401="FIXED",$W1401,IF($V1401="CODE",$H1401,""))))</f>
        <v>0</v>
      </c>
    </row>
    <row r="1402" spans="1:26" ht="21" customHeight="1">
      <c r="A1402" s="27">
        <f>IF($B1402="","",COUNTA($B$13:$B1402))</f>
        <v>0</v>
      </c>
      <c r="B1402" s="28"/>
      <c r="C1402" s="28"/>
      <c r="D1402" s="29"/>
      <c r="E1402" s="29"/>
      <c r="F1402" s="29"/>
      <c r="G1402" s="28"/>
      <c r="H1402" s="28"/>
      <c r="I1402" s="30">
        <f>IF($H1402="","",IFERROR(VLOOKUP($H1402,AcctTbl,2,0),"کد ناشناخته"))</f>
        <v>0</v>
      </c>
      <c r="J1402" s="27">
        <f>IF($H1402="","",IFERROR(VLOOKUP($H1402,AcctTbl,3,0),""))</f>
        <v>0</v>
      </c>
      <c r="K1402" s="29"/>
      <c r="L1402" s="28"/>
      <c r="M1402" s="31"/>
      <c r="N1402" s="29"/>
      <c r="O1402" s="32">
        <f>IF($B1402="",0,IF($U1402="IN",N($M1402),0))</f>
        <v>0</v>
      </c>
      <c r="P1402" s="32">
        <f>IF($B1402="",0,IF(OR($U1402="OUT",$U1402="TRF"),N($M1402),0))</f>
        <v>0</v>
      </c>
      <c r="Q1402" s="32">
        <f>IF($B1402="",0,IF(OR($U1402="OUT",$U1402="TRF"),N($M1402),0))</f>
        <v>0</v>
      </c>
      <c r="R1402" s="32">
        <f>IF($B1402="",0,IF($U1402="IN",N($M1402),0))</f>
        <v>0</v>
      </c>
      <c r="S1402" s="33">
        <f>IF($B1402="","",IF($M1402="","⚠ مبلغ",IF($E1402="","⚠ بانک عامل",IF(AND($U1402="TRF",$F1402=""),"⚠ بانک مقصد",IF(AND($V1402&lt;&gt;"NONE",$V1402&lt;&gt;"",$Z1402=""),"⚠ طرف حساب","✓")))))</f>
        <v>0</v>
      </c>
      <c r="T1402" s="29"/>
      <c r="U1402" s="27">
        <f>IFERROR(VLOOKUP($D1402,BankOpTbl,2,0),"")</f>
        <v>0</v>
      </c>
      <c r="V1402" s="27">
        <f>IFERROR(VLOOKUP($D1402,BankOpTbl,3,0),"")</f>
        <v>0</v>
      </c>
      <c r="W1402" s="27">
        <f>IFERROR(VLOOKUP($D1402,BankOpTbl,4,0),"")</f>
        <v>0</v>
      </c>
      <c r="X1402" s="27">
        <f>IF($E1402="","",IFERROR(VLOOKUP($E1402,BankTbl,4,0),""))</f>
        <v>0</v>
      </c>
      <c r="Y1402" s="27">
        <f>IF($F1402="","",IFERROR(VLOOKUP($F1402,BankTbl,4,0),""))</f>
        <v>0</v>
      </c>
      <c r="Z1402" s="27">
        <f>IF($B1402="","",IF($V1402="PICK",LEFT($N1402,5),IF($V1402="FIXED",$W1402,IF($V1402="CODE",$H1402,""))))</f>
        <v>0</v>
      </c>
    </row>
    <row r="1403" spans="1:26" ht="21" customHeight="1">
      <c r="A1403" s="27">
        <f>IF($B1403="","",COUNTA($B$13:$B1403))</f>
        <v>0</v>
      </c>
      <c r="B1403" s="28"/>
      <c r="C1403" s="28"/>
      <c r="D1403" s="29"/>
      <c r="E1403" s="29"/>
      <c r="F1403" s="29"/>
      <c r="G1403" s="28"/>
      <c r="H1403" s="28"/>
      <c r="I1403" s="30">
        <f>IF($H1403="","",IFERROR(VLOOKUP($H1403,AcctTbl,2,0),"کد ناشناخته"))</f>
        <v>0</v>
      </c>
      <c r="J1403" s="27">
        <f>IF($H1403="","",IFERROR(VLOOKUP($H1403,AcctTbl,3,0),""))</f>
        <v>0</v>
      </c>
      <c r="K1403" s="29"/>
      <c r="L1403" s="28"/>
      <c r="M1403" s="31"/>
      <c r="N1403" s="29"/>
      <c r="O1403" s="32">
        <f>IF($B1403="",0,IF($U1403="IN",N($M1403),0))</f>
        <v>0</v>
      </c>
      <c r="P1403" s="32">
        <f>IF($B1403="",0,IF(OR($U1403="OUT",$U1403="TRF"),N($M1403),0))</f>
        <v>0</v>
      </c>
      <c r="Q1403" s="32">
        <f>IF($B1403="",0,IF(OR($U1403="OUT",$U1403="TRF"),N($M1403),0))</f>
        <v>0</v>
      </c>
      <c r="R1403" s="32">
        <f>IF($B1403="",0,IF($U1403="IN",N($M1403),0))</f>
        <v>0</v>
      </c>
      <c r="S1403" s="33">
        <f>IF($B1403="","",IF($M1403="","⚠ مبلغ",IF($E1403="","⚠ بانک عامل",IF(AND($U1403="TRF",$F1403=""),"⚠ بانک مقصد",IF(AND($V1403&lt;&gt;"NONE",$V1403&lt;&gt;"",$Z1403=""),"⚠ طرف حساب","✓")))))</f>
        <v>0</v>
      </c>
      <c r="T1403" s="29"/>
      <c r="U1403" s="27">
        <f>IFERROR(VLOOKUP($D1403,BankOpTbl,2,0),"")</f>
        <v>0</v>
      </c>
      <c r="V1403" s="27">
        <f>IFERROR(VLOOKUP($D1403,BankOpTbl,3,0),"")</f>
        <v>0</v>
      </c>
      <c r="W1403" s="27">
        <f>IFERROR(VLOOKUP($D1403,BankOpTbl,4,0),"")</f>
        <v>0</v>
      </c>
      <c r="X1403" s="27">
        <f>IF($E1403="","",IFERROR(VLOOKUP($E1403,BankTbl,4,0),""))</f>
        <v>0</v>
      </c>
      <c r="Y1403" s="27">
        <f>IF($F1403="","",IFERROR(VLOOKUP($F1403,BankTbl,4,0),""))</f>
        <v>0</v>
      </c>
      <c r="Z1403" s="27">
        <f>IF($B1403="","",IF($V1403="PICK",LEFT($N1403,5),IF($V1403="FIXED",$W1403,IF($V1403="CODE",$H1403,""))))</f>
        <v>0</v>
      </c>
    </row>
    <row r="1404" spans="1:26" ht="21" customHeight="1">
      <c r="A1404" s="27">
        <f>IF($B1404="","",COUNTA($B$13:$B1404))</f>
        <v>0</v>
      </c>
      <c r="B1404" s="28"/>
      <c r="C1404" s="28"/>
      <c r="D1404" s="29"/>
      <c r="E1404" s="29"/>
      <c r="F1404" s="29"/>
      <c r="G1404" s="28"/>
      <c r="H1404" s="28"/>
      <c r="I1404" s="30">
        <f>IF($H1404="","",IFERROR(VLOOKUP($H1404,AcctTbl,2,0),"کد ناشناخته"))</f>
        <v>0</v>
      </c>
      <c r="J1404" s="27">
        <f>IF($H1404="","",IFERROR(VLOOKUP($H1404,AcctTbl,3,0),""))</f>
        <v>0</v>
      </c>
      <c r="K1404" s="29"/>
      <c r="L1404" s="28"/>
      <c r="M1404" s="31"/>
      <c r="N1404" s="29"/>
      <c r="O1404" s="32">
        <f>IF($B1404="",0,IF($U1404="IN",N($M1404),0))</f>
        <v>0</v>
      </c>
      <c r="P1404" s="32">
        <f>IF($B1404="",0,IF(OR($U1404="OUT",$U1404="TRF"),N($M1404),0))</f>
        <v>0</v>
      </c>
      <c r="Q1404" s="32">
        <f>IF($B1404="",0,IF(OR($U1404="OUT",$U1404="TRF"),N($M1404),0))</f>
        <v>0</v>
      </c>
      <c r="R1404" s="32">
        <f>IF($B1404="",0,IF($U1404="IN",N($M1404),0))</f>
        <v>0</v>
      </c>
      <c r="S1404" s="33">
        <f>IF($B1404="","",IF($M1404="","⚠ مبلغ",IF($E1404="","⚠ بانک عامل",IF(AND($U1404="TRF",$F1404=""),"⚠ بانک مقصد",IF(AND($V1404&lt;&gt;"NONE",$V1404&lt;&gt;"",$Z1404=""),"⚠ طرف حساب","✓")))))</f>
        <v>0</v>
      </c>
      <c r="T1404" s="29"/>
      <c r="U1404" s="27">
        <f>IFERROR(VLOOKUP($D1404,BankOpTbl,2,0),"")</f>
        <v>0</v>
      </c>
      <c r="V1404" s="27">
        <f>IFERROR(VLOOKUP($D1404,BankOpTbl,3,0),"")</f>
        <v>0</v>
      </c>
      <c r="W1404" s="27">
        <f>IFERROR(VLOOKUP($D1404,BankOpTbl,4,0),"")</f>
        <v>0</v>
      </c>
      <c r="X1404" s="27">
        <f>IF($E1404="","",IFERROR(VLOOKUP($E1404,BankTbl,4,0),""))</f>
        <v>0</v>
      </c>
      <c r="Y1404" s="27">
        <f>IF($F1404="","",IFERROR(VLOOKUP($F1404,BankTbl,4,0),""))</f>
        <v>0</v>
      </c>
      <c r="Z1404" s="27">
        <f>IF($B1404="","",IF($V1404="PICK",LEFT($N1404,5),IF($V1404="FIXED",$W1404,IF($V1404="CODE",$H1404,""))))</f>
        <v>0</v>
      </c>
    </row>
    <row r="1405" spans="1:26" ht="21" customHeight="1">
      <c r="A1405" s="27">
        <f>IF($B1405="","",COUNTA($B$13:$B1405))</f>
        <v>0</v>
      </c>
      <c r="B1405" s="28"/>
      <c r="C1405" s="28"/>
      <c r="D1405" s="29"/>
      <c r="E1405" s="29"/>
      <c r="F1405" s="29"/>
      <c r="G1405" s="28"/>
      <c r="H1405" s="28"/>
      <c r="I1405" s="30">
        <f>IF($H1405="","",IFERROR(VLOOKUP($H1405,AcctTbl,2,0),"کد ناشناخته"))</f>
        <v>0</v>
      </c>
      <c r="J1405" s="27">
        <f>IF($H1405="","",IFERROR(VLOOKUP($H1405,AcctTbl,3,0),""))</f>
        <v>0</v>
      </c>
      <c r="K1405" s="29"/>
      <c r="L1405" s="28"/>
      <c r="M1405" s="31"/>
      <c r="N1405" s="29"/>
      <c r="O1405" s="32">
        <f>IF($B1405="",0,IF($U1405="IN",N($M1405),0))</f>
        <v>0</v>
      </c>
      <c r="P1405" s="32">
        <f>IF($B1405="",0,IF(OR($U1405="OUT",$U1405="TRF"),N($M1405),0))</f>
        <v>0</v>
      </c>
      <c r="Q1405" s="32">
        <f>IF($B1405="",0,IF(OR($U1405="OUT",$U1405="TRF"),N($M1405),0))</f>
        <v>0</v>
      </c>
      <c r="R1405" s="32">
        <f>IF($B1405="",0,IF($U1405="IN",N($M1405),0))</f>
        <v>0</v>
      </c>
      <c r="S1405" s="33">
        <f>IF($B1405="","",IF($M1405="","⚠ مبلغ",IF($E1405="","⚠ بانک عامل",IF(AND($U1405="TRF",$F1405=""),"⚠ بانک مقصد",IF(AND($V1405&lt;&gt;"NONE",$V1405&lt;&gt;"",$Z1405=""),"⚠ طرف حساب","✓")))))</f>
        <v>0</v>
      </c>
      <c r="T1405" s="29"/>
      <c r="U1405" s="27">
        <f>IFERROR(VLOOKUP($D1405,BankOpTbl,2,0),"")</f>
        <v>0</v>
      </c>
      <c r="V1405" s="27">
        <f>IFERROR(VLOOKUP($D1405,BankOpTbl,3,0),"")</f>
        <v>0</v>
      </c>
      <c r="W1405" s="27">
        <f>IFERROR(VLOOKUP($D1405,BankOpTbl,4,0),"")</f>
        <v>0</v>
      </c>
      <c r="X1405" s="27">
        <f>IF($E1405="","",IFERROR(VLOOKUP($E1405,BankTbl,4,0),""))</f>
        <v>0</v>
      </c>
      <c r="Y1405" s="27">
        <f>IF($F1405="","",IFERROR(VLOOKUP($F1405,BankTbl,4,0),""))</f>
        <v>0</v>
      </c>
      <c r="Z1405" s="27">
        <f>IF($B1405="","",IF($V1405="PICK",LEFT($N1405,5),IF($V1405="FIXED",$W1405,IF($V1405="CODE",$H1405,""))))</f>
        <v>0</v>
      </c>
    </row>
    <row r="1406" spans="1:26" ht="21" customHeight="1">
      <c r="A1406" s="27">
        <f>IF($B1406="","",COUNTA($B$13:$B1406))</f>
        <v>0</v>
      </c>
      <c r="B1406" s="28"/>
      <c r="C1406" s="28"/>
      <c r="D1406" s="29"/>
      <c r="E1406" s="29"/>
      <c r="F1406" s="29"/>
      <c r="G1406" s="28"/>
      <c r="H1406" s="28"/>
      <c r="I1406" s="30">
        <f>IF($H1406="","",IFERROR(VLOOKUP($H1406,AcctTbl,2,0),"کد ناشناخته"))</f>
        <v>0</v>
      </c>
      <c r="J1406" s="27">
        <f>IF($H1406="","",IFERROR(VLOOKUP($H1406,AcctTbl,3,0),""))</f>
        <v>0</v>
      </c>
      <c r="K1406" s="29"/>
      <c r="L1406" s="28"/>
      <c r="M1406" s="31"/>
      <c r="N1406" s="29"/>
      <c r="O1406" s="32">
        <f>IF($B1406="",0,IF($U1406="IN",N($M1406),0))</f>
        <v>0</v>
      </c>
      <c r="P1406" s="32">
        <f>IF($B1406="",0,IF(OR($U1406="OUT",$U1406="TRF"),N($M1406),0))</f>
        <v>0</v>
      </c>
      <c r="Q1406" s="32">
        <f>IF($B1406="",0,IF(OR($U1406="OUT",$U1406="TRF"),N($M1406),0))</f>
        <v>0</v>
      </c>
      <c r="R1406" s="32">
        <f>IF($B1406="",0,IF($U1406="IN",N($M1406),0))</f>
        <v>0</v>
      </c>
      <c r="S1406" s="33">
        <f>IF($B1406="","",IF($M1406="","⚠ مبلغ",IF($E1406="","⚠ بانک عامل",IF(AND($U1406="TRF",$F1406=""),"⚠ بانک مقصد",IF(AND($V1406&lt;&gt;"NONE",$V1406&lt;&gt;"",$Z1406=""),"⚠ طرف حساب","✓")))))</f>
        <v>0</v>
      </c>
      <c r="T1406" s="29"/>
      <c r="U1406" s="27">
        <f>IFERROR(VLOOKUP($D1406,BankOpTbl,2,0),"")</f>
        <v>0</v>
      </c>
      <c r="V1406" s="27">
        <f>IFERROR(VLOOKUP($D1406,BankOpTbl,3,0),"")</f>
        <v>0</v>
      </c>
      <c r="W1406" s="27">
        <f>IFERROR(VLOOKUP($D1406,BankOpTbl,4,0),"")</f>
        <v>0</v>
      </c>
      <c r="X1406" s="27">
        <f>IF($E1406="","",IFERROR(VLOOKUP($E1406,BankTbl,4,0),""))</f>
        <v>0</v>
      </c>
      <c r="Y1406" s="27">
        <f>IF($F1406="","",IFERROR(VLOOKUP($F1406,BankTbl,4,0),""))</f>
        <v>0</v>
      </c>
      <c r="Z1406" s="27">
        <f>IF($B1406="","",IF($V1406="PICK",LEFT($N1406,5),IF($V1406="FIXED",$W1406,IF($V1406="CODE",$H1406,""))))</f>
        <v>0</v>
      </c>
    </row>
    <row r="1407" spans="1:26" ht="21" customHeight="1">
      <c r="A1407" s="27">
        <f>IF($B1407="","",COUNTA($B$13:$B1407))</f>
        <v>0</v>
      </c>
      <c r="B1407" s="28"/>
      <c r="C1407" s="28"/>
      <c r="D1407" s="29"/>
      <c r="E1407" s="29"/>
      <c r="F1407" s="29"/>
      <c r="G1407" s="28"/>
      <c r="H1407" s="28"/>
      <c r="I1407" s="30">
        <f>IF($H1407="","",IFERROR(VLOOKUP($H1407,AcctTbl,2,0),"کد ناشناخته"))</f>
        <v>0</v>
      </c>
      <c r="J1407" s="27">
        <f>IF($H1407="","",IFERROR(VLOOKUP($H1407,AcctTbl,3,0),""))</f>
        <v>0</v>
      </c>
      <c r="K1407" s="29"/>
      <c r="L1407" s="28"/>
      <c r="M1407" s="31"/>
      <c r="N1407" s="29"/>
      <c r="O1407" s="32">
        <f>IF($B1407="",0,IF($U1407="IN",N($M1407),0))</f>
        <v>0</v>
      </c>
      <c r="P1407" s="32">
        <f>IF($B1407="",0,IF(OR($U1407="OUT",$U1407="TRF"),N($M1407),0))</f>
        <v>0</v>
      </c>
      <c r="Q1407" s="32">
        <f>IF($B1407="",0,IF(OR($U1407="OUT",$U1407="TRF"),N($M1407),0))</f>
        <v>0</v>
      </c>
      <c r="R1407" s="32">
        <f>IF($B1407="",0,IF($U1407="IN",N($M1407),0))</f>
        <v>0</v>
      </c>
      <c r="S1407" s="33">
        <f>IF($B1407="","",IF($M1407="","⚠ مبلغ",IF($E1407="","⚠ بانک عامل",IF(AND($U1407="TRF",$F1407=""),"⚠ بانک مقصد",IF(AND($V1407&lt;&gt;"NONE",$V1407&lt;&gt;"",$Z1407=""),"⚠ طرف حساب","✓")))))</f>
        <v>0</v>
      </c>
      <c r="T1407" s="29"/>
      <c r="U1407" s="27">
        <f>IFERROR(VLOOKUP($D1407,BankOpTbl,2,0),"")</f>
        <v>0</v>
      </c>
      <c r="V1407" s="27">
        <f>IFERROR(VLOOKUP($D1407,BankOpTbl,3,0),"")</f>
        <v>0</v>
      </c>
      <c r="W1407" s="27">
        <f>IFERROR(VLOOKUP($D1407,BankOpTbl,4,0),"")</f>
        <v>0</v>
      </c>
      <c r="X1407" s="27">
        <f>IF($E1407="","",IFERROR(VLOOKUP($E1407,BankTbl,4,0),""))</f>
        <v>0</v>
      </c>
      <c r="Y1407" s="27">
        <f>IF($F1407="","",IFERROR(VLOOKUP($F1407,BankTbl,4,0),""))</f>
        <v>0</v>
      </c>
      <c r="Z1407" s="27">
        <f>IF($B1407="","",IF($V1407="PICK",LEFT($N1407,5),IF($V1407="FIXED",$W1407,IF($V1407="CODE",$H1407,""))))</f>
        <v>0</v>
      </c>
    </row>
    <row r="1408" spans="1:26" ht="21" customHeight="1">
      <c r="A1408" s="27">
        <f>IF($B1408="","",COUNTA($B$13:$B1408))</f>
        <v>0</v>
      </c>
      <c r="B1408" s="28"/>
      <c r="C1408" s="28"/>
      <c r="D1408" s="29"/>
      <c r="E1408" s="29"/>
      <c r="F1408" s="29"/>
      <c r="G1408" s="28"/>
      <c r="H1408" s="28"/>
      <c r="I1408" s="30">
        <f>IF($H1408="","",IFERROR(VLOOKUP($H1408,AcctTbl,2,0),"کد ناشناخته"))</f>
        <v>0</v>
      </c>
      <c r="J1408" s="27">
        <f>IF($H1408="","",IFERROR(VLOOKUP($H1408,AcctTbl,3,0),""))</f>
        <v>0</v>
      </c>
      <c r="K1408" s="29"/>
      <c r="L1408" s="28"/>
      <c r="M1408" s="31"/>
      <c r="N1408" s="29"/>
      <c r="O1408" s="32">
        <f>IF($B1408="",0,IF($U1408="IN",N($M1408),0))</f>
        <v>0</v>
      </c>
      <c r="P1408" s="32">
        <f>IF($B1408="",0,IF(OR($U1408="OUT",$U1408="TRF"),N($M1408),0))</f>
        <v>0</v>
      </c>
      <c r="Q1408" s="32">
        <f>IF($B1408="",0,IF(OR($U1408="OUT",$U1408="TRF"),N($M1408),0))</f>
        <v>0</v>
      </c>
      <c r="R1408" s="32">
        <f>IF($B1408="",0,IF($U1408="IN",N($M1408),0))</f>
        <v>0</v>
      </c>
      <c r="S1408" s="33">
        <f>IF($B1408="","",IF($M1408="","⚠ مبلغ",IF($E1408="","⚠ بانک عامل",IF(AND($U1408="TRF",$F1408=""),"⚠ بانک مقصد",IF(AND($V1408&lt;&gt;"NONE",$V1408&lt;&gt;"",$Z1408=""),"⚠ طرف حساب","✓")))))</f>
        <v>0</v>
      </c>
      <c r="T1408" s="29"/>
      <c r="U1408" s="27">
        <f>IFERROR(VLOOKUP($D1408,BankOpTbl,2,0),"")</f>
        <v>0</v>
      </c>
      <c r="V1408" s="27">
        <f>IFERROR(VLOOKUP($D1408,BankOpTbl,3,0),"")</f>
        <v>0</v>
      </c>
      <c r="W1408" s="27">
        <f>IFERROR(VLOOKUP($D1408,BankOpTbl,4,0),"")</f>
        <v>0</v>
      </c>
      <c r="X1408" s="27">
        <f>IF($E1408="","",IFERROR(VLOOKUP($E1408,BankTbl,4,0),""))</f>
        <v>0</v>
      </c>
      <c r="Y1408" s="27">
        <f>IF($F1408="","",IFERROR(VLOOKUP($F1408,BankTbl,4,0),""))</f>
        <v>0</v>
      </c>
      <c r="Z1408" s="27">
        <f>IF($B1408="","",IF($V1408="PICK",LEFT($N1408,5),IF($V1408="FIXED",$W1408,IF($V1408="CODE",$H1408,""))))</f>
        <v>0</v>
      </c>
    </row>
    <row r="1409" spans="1:26" ht="21" customHeight="1">
      <c r="A1409" s="27">
        <f>IF($B1409="","",COUNTA($B$13:$B1409))</f>
        <v>0</v>
      </c>
      <c r="B1409" s="28"/>
      <c r="C1409" s="28"/>
      <c r="D1409" s="29"/>
      <c r="E1409" s="29"/>
      <c r="F1409" s="29"/>
      <c r="G1409" s="28"/>
      <c r="H1409" s="28"/>
      <c r="I1409" s="30">
        <f>IF($H1409="","",IFERROR(VLOOKUP($H1409,AcctTbl,2,0),"کد ناشناخته"))</f>
        <v>0</v>
      </c>
      <c r="J1409" s="27">
        <f>IF($H1409="","",IFERROR(VLOOKUP($H1409,AcctTbl,3,0),""))</f>
        <v>0</v>
      </c>
      <c r="K1409" s="29"/>
      <c r="L1409" s="28"/>
      <c r="M1409" s="31"/>
      <c r="N1409" s="29"/>
      <c r="O1409" s="32">
        <f>IF($B1409="",0,IF($U1409="IN",N($M1409),0))</f>
        <v>0</v>
      </c>
      <c r="P1409" s="32">
        <f>IF($B1409="",0,IF(OR($U1409="OUT",$U1409="TRF"),N($M1409),0))</f>
        <v>0</v>
      </c>
      <c r="Q1409" s="32">
        <f>IF($B1409="",0,IF(OR($U1409="OUT",$U1409="TRF"),N($M1409),0))</f>
        <v>0</v>
      </c>
      <c r="R1409" s="32">
        <f>IF($B1409="",0,IF($U1409="IN",N($M1409),0))</f>
        <v>0</v>
      </c>
      <c r="S1409" s="33">
        <f>IF($B1409="","",IF($M1409="","⚠ مبلغ",IF($E1409="","⚠ بانک عامل",IF(AND($U1409="TRF",$F1409=""),"⚠ بانک مقصد",IF(AND($V1409&lt;&gt;"NONE",$V1409&lt;&gt;"",$Z1409=""),"⚠ طرف حساب","✓")))))</f>
        <v>0</v>
      </c>
      <c r="T1409" s="29"/>
      <c r="U1409" s="27">
        <f>IFERROR(VLOOKUP($D1409,BankOpTbl,2,0),"")</f>
        <v>0</v>
      </c>
      <c r="V1409" s="27">
        <f>IFERROR(VLOOKUP($D1409,BankOpTbl,3,0),"")</f>
        <v>0</v>
      </c>
      <c r="W1409" s="27">
        <f>IFERROR(VLOOKUP($D1409,BankOpTbl,4,0),"")</f>
        <v>0</v>
      </c>
      <c r="X1409" s="27">
        <f>IF($E1409="","",IFERROR(VLOOKUP($E1409,BankTbl,4,0),""))</f>
        <v>0</v>
      </c>
      <c r="Y1409" s="27">
        <f>IF($F1409="","",IFERROR(VLOOKUP($F1409,BankTbl,4,0),""))</f>
        <v>0</v>
      </c>
      <c r="Z1409" s="27">
        <f>IF($B1409="","",IF($V1409="PICK",LEFT($N1409,5),IF($V1409="FIXED",$W1409,IF($V1409="CODE",$H1409,""))))</f>
        <v>0</v>
      </c>
    </row>
    <row r="1410" spans="1:26" ht="21" customHeight="1">
      <c r="A1410" s="27">
        <f>IF($B1410="","",COUNTA($B$13:$B1410))</f>
        <v>0</v>
      </c>
      <c r="B1410" s="28"/>
      <c r="C1410" s="28"/>
      <c r="D1410" s="29"/>
      <c r="E1410" s="29"/>
      <c r="F1410" s="29"/>
      <c r="G1410" s="28"/>
      <c r="H1410" s="28"/>
      <c r="I1410" s="30">
        <f>IF($H1410="","",IFERROR(VLOOKUP($H1410,AcctTbl,2,0),"کد ناشناخته"))</f>
        <v>0</v>
      </c>
      <c r="J1410" s="27">
        <f>IF($H1410="","",IFERROR(VLOOKUP($H1410,AcctTbl,3,0),""))</f>
        <v>0</v>
      </c>
      <c r="K1410" s="29"/>
      <c r="L1410" s="28"/>
      <c r="M1410" s="31"/>
      <c r="N1410" s="29"/>
      <c r="O1410" s="32">
        <f>IF($B1410="",0,IF($U1410="IN",N($M1410),0))</f>
        <v>0</v>
      </c>
      <c r="P1410" s="32">
        <f>IF($B1410="",0,IF(OR($U1410="OUT",$U1410="TRF"),N($M1410),0))</f>
        <v>0</v>
      </c>
      <c r="Q1410" s="32">
        <f>IF($B1410="",0,IF(OR($U1410="OUT",$U1410="TRF"),N($M1410),0))</f>
        <v>0</v>
      </c>
      <c r="R1410" s="32">
        <f>IF($B1410="",0,IF($U1410="IN",N($M1410),0))</f>
        <v>0</v>
      </c>
      <c r="S1410" s="33">
        <f>IF($B1410="","",IF($M1410="","⚠ مبلغ",IF($E1410="","⚠ بانک عامل",IF(AND($U1410="TRF",$F1410=""),"⚠ بانک مقصد",IF(AND($V1410&lt;&gt;"NONE",$V1410&lt;&gt;"",$Z1410=""),"⚠ طرف حساب","✓")))))</f>
        <v>0</v>
      </c>
      <c r="T1410" s="29"/>
      <c r="U1410" s="27">
        <f>IFERROR(VLOOKUP($D1410,BankOpTbl,2,0),"")</f>
        <v>0</v>
      </c>
      <c r="V1410" s="27">
        <f>IFERROR(VLOOKUP($D1410,BankOpTbl,3,0),"")</f>
        <v>0</v>
      </c>
      <c r="W1410" s="27">
        <f>IFERROR(VLOOKUP($D1410,BankOpTbl,4,0),"")</f>
        <v>0</v>
      </c>
      <c r="X1410" s="27">
        <f>IF($E1410="","",IFERROR(VLOOKUP($E1410,BankTbl,4,0),""))</f>
        <v>0</v>
      </c>
      <c r="Y1410" s="27">
        <f>IF($F1410="","",IFERROR(VLOOKUP($F1410,BankTbl,4,0),""))</f>
        <v>0</v>
      </c>
      <c r="Z1410" s="27">
        <f>IF($B1410="","",IF($V1410="PICK",LEFT($N1410,5),IF($V1410="FIXED",$W1410,IF($V1410="CODE",$H1410,""))))</f>
        <v>0</v>
      </c>
    </row>
    <row r="1411" spans="1:26" ht="21" customHeight="1">
      <c r="A1411" s="27">
        <f>IF($B1411="","",COUNTA($B$13:$B1411))</f>
        <v>0</v>
      </c>
      <c r="B1411" s="28"/>
      <c r="C1411" s="28"/>
      <c r="D1411" s="29"/>
      <c r="E1411" s="29"/>
      <c r="F1411" s="29"/>
      <c r="G1411" s="28"/>
      <c r="H1411" s="28"/>
      <c r="I1411" s="30">
        <f>IF($H1411="","",IFERROR(VLOOKUP($H1411,AcctTbl,2,0),"کد ناشناخته"))</f>
        <v>0</v>
      </c>
      <c r="J1411" s="27">
        <f>IF($H1411="","",IFERROR(VLOOKUP($H1411,AcctTbl,3,0),""))</f>
        <v>0</v>
      </c>
      <c r="K1411" s="29"/>
      <c r="L1411" s="28"/>
      <c r="M1411" s="31"/>
      <c r="N1411" s="29"/>
      <c r="O1411" s="32">
        <f>IF($B1411="",0,IF($U1411="IN",N($M1411),0))</f>
        <v>0</v>
      </c>
      <c r="P1411" s="32">
        <f>IF($B1411="",0,IF(OR($U1411="OUT",$U1411="TRF"),N($M1411),0))</f>
        <v>0</v>
      </c>
      <c r="Q1411" s="32">
        <f>IF($B1411="",0,IF(OR($U1411="OUT",$U1411="TRF"),N($M1411),0))</f>
        <v>0</v>
      </c>
      <c r="R1411" s="32">
        <f>IF($B1411="",0,IF($U1411="IN",N($M1411),0))</f>
        <v>0</v>
      </c>
      <c r="S1411" s="33">
        <f>IF($B1411="","",IF($M1411="","⚠ مبلغ",IF($E1411="","⚠ بانک عامل",IF(AND($U1411="TRF",$F1411=""),"⚠ بانک مقصد",IF(AND($V1411&lt;&gt;"NONE",$V1411&lt;&gt;"",$Z1411=""),"⚠ طرف حساب","✓")))))</f>
        <v>0</v>
      </c>
      <c r="T1411" s="29"/>
      <c r="U1411" s="27">
        <f>IFERROR(VLOOKUP($D1411,BankOpTbl,2,0),"")</f>
        <v>0</v>
      </c>
      <c r="V1411" s="27">
        <f>IFERROR(VLOOKUP($D1411,BankOpTbl,3,0),"")</f>
        <v>0</v>
      </c>
      <c r="W1411" s="27">
        <f>IFERROR(VLOOKUP($D1411,BankOpTbl,4,0),"")</f>
        <v>0</v>
      </c>
      <c r="X1411" s="27">
        <f>IF($E1411="","",IFERROR(VLOOKUP($E1411,BankTbl,4,0),""))</f>
        <v>0</v>
      </c>
      <c r="Y1411" s="27">
        <f>IF($F1411="","",IFERROR(VLOOKUP($F1411,BankTbl,4,0),""))</f>
        <v>0</v>
      </c>
      <c r="Z1411" s="27">
        <f>IF($B1411="","",IF($V1411="PICK",LEFT($N1411,5),IF($V1411="FIXED",$W1411,IF($V1411="CODE",$H1411,""))))</f>
        <v>0</v>
      </c>
    </row>
    <row r="1412" spans="1:26" ht="21" customHeight="1">
      <c r="A1412" s="27">
        <f>IF($B1412="","",COUNTA($B$13:$B1412))</f>
        <v>0</v>
      </c>
      <c r="B1412" s="28"/>
      <c r="C1412" s="28"/>
      <c r="D1412" s="29"/>
      <c r="E1412" s="29"/>
      <c r="F1412" s="29"/>
      <c r="G1412" s="28"/>
      <c r="H1412" s="28"/>
      <c r="I1412" s="30">
        <f>IF($H1412="","",IFERROR(VLOOKUP($H1412,AcctTbl,2,0),"کد ناشناخته"))</f>
        <v>0</v>
      </c>
      <c r="J1412" s="27">
        <f>IF($H1412="","",IFERROR(VLOOKUP($H1412,AcctTbl,3,0),""))</f>
        <v>0</v>
      </c>
      <c r="K1412" s="29"/>
      <c r="L1412" s="28"/>
      <c r="M1412" s="31"/>
      <c r="N1412" s="29"/>
      <c r="O1412" s="32">
        <f>IF($B1412="",0,IF($U1412="IN",N($M1412),0))</f>
        <v>0</v>
      </c>
      <c r="P1412" s="32">
        <f>IF($B1412="",0,IF(OR($U1412="OUT",$U1412="TRF"),N($M1412),0))</f>
        <v>0</v>
      </c>
      <c r="Q1412" s="32">
        <f>IF($B1412="",0,IF(OR($U1412="OUT",$U1412="TRF"),N($M1412),0))</f>
        <v>0</v>
      </c>
      <c r="R1412" s="32">
        <f>IF($B1412="",0,IF($U1412="IN",N($M1412),0))</f>
        <v>0</v>
      </c>
      <c r="S1412" s="33">
        <f>IF($B1412="","",IF($M1412="","⚠ مبلغ",IF($E1412="","⚠ بانک عامل",IF(AND($U1412="TRF",$F1412=""),"⚠ بانک مقصد",IF(AND($V1412&lt;&gt;"NONE",$V1412&lt;&gt;"",$Z1412=""),"⚠ طرف حساب","✓")))))</f>
        <v>0</v>
      </c>
      <c r="T1412" s="29"/>
      <c r="U1412" s="27">
        <f>IFERROR(VLOOKUP($D1412,BankOpTbl,2,0),"")</f>
        <v>0</v>
      </c>
      <c r="V1412" s="27">
        <f>IFERROR(VLOOKUP($D1412,BankOpTbl,3,0),"")</f>
        <v>0</v>
      </c>
      <c r="W1412" s="27">
        <f>IFERROR(VLOOKUP($D1412,BankOpTbl,4,0),"")</f>
        <v>0</v>
      </c>
      <c r="X1412" s="27">
        <f>IF($E1412="","",IFERROR(VLOOKUP($E1412,BankTbl,4,0),""))</f>
        <v>0</v>
      </c>
      <c r="Y1412" s="27">
        <f>IF($F1412="","",IFERROR(VLOOKUP($F1412,BankTbl,4,0),""))</f>
        <v>0</v>
      </c>
      <c r="Z1412" s="27">
        <f>IF($B1412="","",IF($V1412="PICK",LEFT($N1412,5),IF($V1412="FIXED",$W1412,IF($V1412="CODE",$H1412,""))))</f>
        <v>0</v>
      </c>
    </row>
    <row r="1413" spans="1:26" ht="21" customHeight="1">
      <c r="A1413" s="27">
        <f>IF($B1413="","",COUNTA($B$13:$B1413))</f>
        <v>0</v>
      </c>
      <c r="B1413" s="28"/>
      <c r="C1413" s="28"/>
      <c r="D1413" s="29"/>
      <c r="E1413" s="29"/>
      <c r="F1413" s="29"/>
      <c r="G1413" s="28"/>
      <c r="H1413" s="28"/>
      <c r="I1413" s="30">
        <f>IF($H1413="","",IFERROR(VLOOKUP($H1413,AcctTbl,2,0),"کد ناشناخته"))</f>
        <v>0</v>
      </c>
      <c r="J1413" s="27">
        <f>IF($H1413="","",IFERROR(VLOOKUP($H1413,AcctTbl,3,0),""))</f>
        <v>0</v>
      </c>
      <c r="K1413" s="29"/>
      <c r="L1413" s="28"/>
      <c r="M1413" s="31"/>
      <c r="N1413" s="29"/>
      <c r="O1413" s="32">
        <f>IF($B1413="",0,IF($U1413="IN",N($M1413),0))</f>
        <v>0</v>
      </c>
      <c r="P1413" s="32">
        <f>IF($B1413="",0,IF(OR($U1413="OUT",$U1413="TRF"),N($M1413),0))</f>
        <v>0</v>
      </c>
      <c r="Q1413" s="32">
        <f>IF($B1413="",0,IF(OR($U1413="OUT",$U1413="TRF"),N($M1413),0))</f>
        <v>0</v>
      </c>
      <c r="R1413" s="32">
        <f>IF($B1413="",0,IF($U1413="IN",N($M1413),0))</f>
        <v>0</v>
      </c>
      <c r="S1413" s="33">
        <f>IF($B1413="","",IF($M1413="","⚠ مبلغ",IF($E1413="","⚠ بانک عامل",IF(AND($U1413="TRF",$F1413=""),"⚠ بانک مقصد",IF(AND($V1413&lt;&gt;"NONE",$V1413&lt;&gt;"",$Z1413=""),"⚠ طرف حساب","✓")))))</f>
        <v>0</v>
      </c>
      <c r="T1413" s="29"/>
      <c r="U1413" s="27">
        <f>IFERROR(VLOOKUP($D1413,BankOpTbl,2,0),"")</f>
        <v>0</v>
      </c>
      <c r="V1413" s="27">
        <f>IFERROR(VLOOKUP($D1413,BankOpTbl,3,0),"")</f>
        <v>0</v>
      </c>
      <c r="W1413" s="27">
        <f>IFERROR(VLOOKUP($D1413,BankOpTbl,4,0),"")</f>
        <v>0</v>
      </c>
      <c r="X1413" s="27">
        <f>IF($E1413="","",IFERROR(VLOOKUP($E1413,BankTbl,4,0),""))</f>
        <v>0</v>
      </c>
      <c r="Y1413" s="27">
        <f>IF($F1413="","",IFERROR(VLOOKUP($F1413,BankTbl,4,0),""))</f>
        <v>0</v>
      </c>
      <c r="Z1413" s="27">
        <f>IF($B1413="","",IF($V1413="PICK",LEFT($N1413,5),IF($V1413="FIXED",$W1413,IF($V1413="CODE",$H1413,""))))</f>
        <v>0</v>
      </c>
    </row>
    <row r="1414" spans="1:26" ht="21" customHeight="1">
      <c r="A1414" s="27">
        <f>IF($B1414="","",COUNTA($B$13:$B1414))</f>
        <v>0</v>
      </c>
      <c r="B1414" s="28"/>
      <c r="C1414" s="28"/>
      <c r="D1414" s="29"/>
      <c r="E1414" s="29"/>
      <c r="F1414" s="29"/>
      <c r="G1414" s="28"/>
      <c r="H1414" s="28"/>
      <c r="I1414" s="30">
        <f>IF($H1414="","",IFERROR(VLOOKUP($H1414,AcctTbl,2,0),"کد ناشناخته"))</f>
        <v>0</v>
      </c>
      <c r="J1414" s="27">
        <f>IF($H1414="","",IFERROR(VLOOKUP($H1414,AcctTbl,3,0),""))</f>
        <v>0</v>
      </c>
      <c r="K1414" s="29"/>
      <c r="L1414" s="28"/>
      <c r="M1414" s="31"/>
      <c r="N1414" s="29"/>
      <c r="O1414" s="32">
        <f>IF($B1414="",0,IF($U1414="IN",N($M1414),0))</f>
        <v>0</v>
      </c>
      <c r="P1414" s="32">
        <f>IF($B1414="",0,IF(OR($U1414="OUT",$U1414="TRF"),N($M1414),0))</f>
        <v>0</v>
      </c>
      <c r="Q1414" s="32">
        <f>IF($B1414="",0,IF(OR($U1414="OUT",$U1414="TRF"),N($M1414),0))</f>
        <v>0</v>
      </c>
      <c r="R1414" s="32">
        <f>IF($B1414="",0,IF($U1414="IN",N($M1414),0))</f>
        <v>0</v>
      </c>
      <c r="S1414" s="33">
        <f>IF($B1414="","",IF($M1414="","⚠ مبلغ",IF($E1414="","⚠ بانک عامل",IF(AND($U1414="TRF",$F1414=""),"⚠ بانک مقصد",IF(AND($V1414&lt;&gt;"NONE",$V1414&lt;&gt;"",$Z1414=""),"⚠ طرف حساب","✓")))))</f>
        <v>0</v>
      </c>
      <c r="T1414" s="29"/>
      <c r="U1414" s="27">
        <f>IFERROR(VLOOKUP($D1414,BankOpTbl,2,0),"")</f>
        <v>0</v>
      </c>
      <c r="V1414" s="27">
        <f>IFERROR(VLOOKUP($D1414,BankOpTbl,3,0),"")</f>
        <v>0</v>
      </c>
      <c r="W1414" s="27">
        <f>IFERROR(VLOOKUP($D1414,BankOpTbl,4,0),"")</f>
        <v>0</v>
      </c>
      <c r="X1414" s="27">
        <f>IF($E1414="","",IFERROR(VLOOKUP($E1414,BankTbl,4,0),""))</f>
        <v>0</v>
      </c>
      <c r="Y1414" s="27">
        <f>IF($F1414="","",IFERROR(VLOOKUP($F1414,BankTbl,4,0),""))</f>
        <v>0</v>
      </c>
      <c r="Z1414" s="27">
        <f>IF($B1414="","",IF($V1414="PICK",LEFT($N1414,5),IF($V1414="FIXED",$W1414,IF($V1414="CODE",$H1414,""))))</f>
        <v>0</v>
      </c>
    </row>
    <row r="1415" spans="1:26" ht="21" customHeight="1">
      <c r="A1415" s="27">
        <f>IF($B1415="","",COUNTA($B$13:$B1415))</f>
        <v>0</v>
      </c>
      <c r="B1415" s="28"/>
      <c r="C1415" s="28"/>
      <c r="D1415" s="29"/>
      <c r="E1415" s="29"/>
      <c r="F1415" s="29"/>
      <c r="G1415" s="28"/>
      <c r="H1415" s="28"/>
      <c r="I1415" s="30">
        <f>IF($H1415="","",IFERROR(VLOOKUP($H1415,AcctTbl,2,0),"کد ناشناخته"))</f>
        <v>0</v>
      </c>
      <c r="J1415" s="27">
        <f>IF($H1415="","",IFERROR(VLOOKUP($H1415,AcctTbl,3,0),""))</f>
        <v>0</v>
      </c>
      <c r="K1415" s="29"/>
      <c r="L1415" s="28"/>
      <c r="M1415" s="31"/>
      <c r="N1415" s="29"/>
      <c r="O1415" s="32">
        <f>IF($B1415="",0,IF($U1415="IN",N($M1415),0))</f>
        <v>0</v>
      </c>
      <c r="P1415" s="32">
        <f>IF($B1415="",0,IF(OR($U1415="OUT",$U1415="TRF"),N($M1415),0))</f>
        <v>0</v>
      </c>
      <c r="Q1415" s="32">
        <f>IF($B1415="",0,IF(OR($U1415="OUT",$U1415="TRF"),N($M1415),0))</f>
        <v>0</v>
      </c>
      <c r="R1415" s="32">
        <f>IF($B1415="",0,IF($U1415="IN",N($M1415),0))</f>
        <v>0</v>
      </c>
      <c r="S1415" s="33">
        <f>IF($B1415="","",IF($M1415="","⚠ مبلغ",IF($E1415="","⚠ بانک عامل",IF(AND($U1415="TRF",$F1415=""),"⚠ بانک مقصد",IF(AND($V1415&lt;&gt;"NONE",$V1415&lt;&gt;"",$Z1415=""),"⚠ طرف حساب","✓")))))</f>
        <v>0</v>
      </c>
      <c r="T1415" s="29"/>
      <c r="U1415" s="27">
        <f>IFERROR(VLOOKUP($D1415,BankOpTbl,2,0),"")</f>
        <v>0</v>
      </c>
      <c r="V1415" s="27">
        <f>IFERROR(VLOOKUP($D1415,BankOpTbl,3,0),"")</f>
        <v>0</v>
      </c>
      <c r="W1415" s="27">
        <f>IFERROR(VLOOKUP($D1415,BankOpTbl,4,0),"")</f>
        <v>0</v>
      </c>
      <c r="X1415" s="27">
        <f>IF($E1415="","",IFERROR(VLOOKUP($E1415,BankTbl,4,0),""))</f>
        <v>0</v>
      </c>
      <c r="Y1415" s="27">
        <f>IF($F1415="","",IFERROR(VLOOKUP($F1415,BankTbl,4,0),""))</f>
        <v>0</v>
      </c>
      <c r="Z1415" s="27">
        <f>IF($B1415="","",IF($V1415="PICK",LEFT($N1415,5),IF($V1415="FIXED",$W1415,IF($V1415="CODE",$H1415,""))))</f>
        <v>0</v>
      </c>
    </row>
    <row r="1416" spans="1:26" ht="21" customHeight="1">
      <c r="A1416" s="27">
        <f>IF($B1416="","",COUNTA($B$13:$B1416))</f>
        <v>0</v>
      </c>
      <c r="B1416" s="28"/>
      <c r="C1416" s="28"/>
      <c r="D1416" s="29"/>
      <c r="E1416" s="29"/>
      <c r="F1416" s="29"/>
      <c r="G1416" s="28"/>
      <c r="H1416" s="28"/>
      <c r="I1416" s="30">
        <f>IF($H1416="","",IFERROR(VLOOKUP($H1416,AcctTbl,2,0),"کد ناشناخته"))</f>
        <v>0</v>
      </c>
      <c r="J1416" s="27">
        <f>IF($H1416="","",IFERROR(VLOOKUP($H1416,AcctTbl,3,0),""))</f>
        <v>0</v>
      </c>
      <c r="K1416" s="29"/>
      <c r="L1416" s="28"/>
      <c r="M1416" s="31"/>
      <c r="N1416" s="29"/>
      <c r="O1416" s="32">
        <f>IF($B1416="",0,IF($U1416="IN",N($M1416),0))</f>
        <v>0</v>
      </c>
      <c r="P1416" s="32">
        <f>IF($B1416="",0,IF(OR($U1416="OUT",$U1416="TRF"),N($M1416),0))</f>
        <v>0</v>
      </c>
      <c r="Q1416" s="32">
        <f>IF($B1416="",0,IF(OR($U1416="OUT",$U1416="TRF"),N($M1416),0))</f>
        <v>0</v>
      </c>
      <c r="R1416" s="32">
        <f>IF($B1416="",0,IF($U1416="IN",N($M1416),0))</f>
        <v>0</v>
      </c>
      <c r="S1416" s="33">
        <f>IF($B1416="","",IF($M1416="","⚠ مبلغ",IF($E1416="","⚠ بانک عامل",IF(AND($U1416="TRF",$F1416=""),"⚠ بانک مقصد",IF(AND($V1416&lt;&gt;"NONE",$V1416&lt;&gt;"",$Z1416=""),"⚠ طرف حساب","✓")))))</f>
        <v>0</v>
      </c>
      <c r="T1416" s="29"/>
      <c r="U1416" s="27">
        <f>IFERROR(VLOOKUP($D1416,BankOpTbl,2,0),"")</f>
        <v>0</v>
      </c>
      <c r="V1416" s="27">
        <f>IFERROR(VLOOKUP($D1416,BankOpTbl,3,0),"")</f>
        <v>0</v>
      </c>
      <c r="W1416" s="27">
        <f>IFERROR(VLOOKUP($D1416,BankOpTbl,4,0),"")</f>
        <v>0</v>
      </c>
      <c r="X1416" s="27">
        <f>IF($E1416="","",IFERROR(VLOOKUP($E1416,BankTbl,4,0),""))</f>
        <v>0</v>
      </c>
      <c r="Y1416" s="27">
        <f>IF($F1416="","",IFERROR(VLOOKUP($F1416,BankTbl,4,0),""))</f>
        <v>0</v>
      </c>
      <c r="Z1416" s="27">
        <f>IF($B1416="","",IF($V1416="PICK",LEFT($N1416,5),IF($V1416="FIXED",$W1416,IF($V1416="CODE",$H1416,""))))</f>
        <v>0</v>
      </c>
    </row>
    <row r="1417" spans="1:26" ht="21" customHeight="1">
      <c r="A1417" s="27">
        <f>IF($B1417="","",COUNTA($B$13:$B1417))</f>
        <v>0</v>
      </c>
      <c r="B1417" s="28"/>
      <c r="C1417" s="28"/>
      <c r="D1417" s="29"/>
      <c r="E1417" s="29"/>
      <c r="F1417" s="29"/>
      <c r="G1417" s="28"/>
      <c r="H1417" s="28"/>
      <c r="I1417" s="30">
        <f>IF($H1417="","",IFERROR(VLOOKUP($H1417,AcctTbl,2,0),"کد ناشناخته"))</f>
        <v>0</v>
      </c>
      <c r="J1417" s="27">
        <f>IF($H1417="","",IFERROR(VLOOKUP($H1417,AcctTbl,3,0),""))</f>
        <v>0</v>
      </c>
      <c r="K1417" s="29"/>
      <c r="L1417" s="28"/>
      <c r="M1417" s="31"/>
      <c r="N1417" s="29"/>
      <c r="O1417" s="32">
        <f>IF($B1417="",0,IF($U1417="IN",N($M1417),0))</f>
        <v>0</v>
      </c>
      <c r="P1417" s="32">
        <f>IF($B1417="",0,IF(OR($U1417="OUT",$U1417="TRF"),N($M1417),0))</f>
        <v>0</v>
      </c>
      <c r="Q1417" s="32">
        <f>IF($B1417="",0,IF(OR($U1417="OUT",$U1417="TRF"),N($M1417),0))</f>
        <v>0</v>
      </c>
      <c r="R1417" s="32">
        <f>IF($B1417="",0,IF($U1417="IN",N($M1417),0))</f>
        <v>0</v>
      </c>
      <c r="S1417" s="33">
        <f>IF($B1417="","",IF($M1417="","⚠ مبلغ",IF($E1417="","⚠ بانک عامل",IF(AND($U1417="TRF",$F1417=""),"⚠ بانک مقصد",IF(AND($V1417&lt;&gt;"NONE",$V1417&lt;&gt;"",$Z1417=""),"⚠ طرف حساب","✓")))))</f>
        <v>0</v>
      </c>
      <c r="T1417" s="29"/>
      <c r="U1417" s="27">
        <f>IFERROR(VLOOKUP($D1417,BankOpTbl,2,0),"")</f>
        <v>0</v>
      </c>
      <c r="V1417" s="27">
        <f>IFERROR(VLOOKUP($D1417,BankOpTbl,3,0),"")</f>
        <v>0</v>
      </c>
      <c r="W1417" s="27">
        <f>IFERROR(VLOOKUP($D1417,BankOpTbl,4,0),"")</f>
        <v>0</v>
      </c>
      <c r="X1417" s="27">
        <f>IF($E1417="","",IFERROR(VLOOKUP($E1417,BankTbl,4,0),""))</f>
        <v>0</v>
      </c>
      <c r="Y1417" s="27">
        <f>IF($F1417="","",IFERROR(VLOOKUP($F1417,BankTbl,4,0),""))</f>
        <v>0</v>
      </c>
      <c r="Z1417" s="27">
        <f>IF($B1417="","",IF($V1417="PICK",LEFT($N1417,5),IF($V1417="FIXED",$W1417,IF($V1417="CODE",$H1417,""))))</f>
        <v>0</v>
      </c>
    </row>
    <row r="1418" spans="1:26" ht="21" customHeight="1">
      <c r="A1418" s="27">
        <f>IF($B1418="","",COUNTA($B$13:$B1418))</f>
        <v>0</v>
      </c>
      <c r="B1418" s="28"/>
      <c r="C1418" s="28"/>
      <c r="D1418" s="29"/>
      <c r="E1418" s="29"/>
      <c r="F1418" s="29"/>
      <c r="G1418" s="28"/>
      <c r="H1418" s="28"/>
      <c r="I1418" s="30">
        <f>IF($H1418="","",IFERROR(VLOOKUP($H1418,AcctTbl,2,0),"کد ناشناخته"))</f>
        <v>0</v>
      </c>
      <c r="J1418" s="27">
        <f>IF($H1418="","",IFERROR(VLOOKUP($H1418,AcctTbl,3,0),""))</f>
        <v>0</v>
      </c>
      <c r="K1418" s="29"/>
      <c r="L1418" s="28"/>
      <c r="M1418" s="31"/>
      <c r="N1418" s="29"/>
      <c r="O1418" s="32">
        <f>IF($B1418="",0,IF($U1418="IN",N($M1418),0))</f>
        <v>0</v>
      </c>
      <c r="P1418" s="32">
        <f>IF($B1418="",0,IF(OR($U1418="OUT",$U1418="TRF"),N($M1418),0))</f>
        <v>0</v>
      </c>
      <c r="Q1418" s="32">
        <f>IF($B1418="",0,IF(OR($U1418="OUT",$U1418="TRF"),N($M1418),0))</f>
        <v>0</v>
      </c>
      <c r="R1418" s="32">
        <f>IF($B1418="",0,IF($U1418="IN",N($M1418),0))</f>
        <v>0</v>
      </c>
      <c r="S1418" s="33">
        <f>IF($B1418="","",IF($M1418="","⚠ مبلغ",IF($E1418="","⚠ بانک عامل",IF(AND($U1418="TRF",$F1418=""),"⚠ بانک مقصد",IF(AND($V1418&lt;&gt;"NONE",$V1418&lt;&gt;"",$Z1418=""),"⚠ طرف حساب","✓")))))</f>
        <v>0</v>
      </c>
      <c r="T1418" s="29"/>
      <c r="U1418" s="27">
        <f>IFERROR(VLOOKUP($D1418,BankOpTbl,2,0),"")</f>
        <v>0</v>
      </c>
      <c r="V1418" s="27">
        <f>IFERROR(VLOOKUP($D1418,BankOpTbl,3,0),"")</f>
        <v>0</v>
      </c>
      <c r="W1418" s="27">
        <f>IFERROR(VLOOKUP($D1418,BankOpTbl,4,0),"")</f>
        <v>0</v>
      </c>
      <c r="X1418" s="27">
        <f>IF($E1418="","",IFERROR(VLOOKUP($E1418,BankTbl,4,0),""))</f>
        <v>0</v>
      </c>
      <c r="Y1418" s="27">
        <f>IF($F1418="","",IFERROR(VLOOKUP($F1418,BankTbl,4,0),""))</f>
        <v>0</v>
      </c>
      <c r="Z1418" s="27">
        <f>IF($B1418="","",IF($V1418="PICK",LEFT($N1418,5),IF($V1418="FIXED",$W1418,IF($V1418="CODE",$H1418,""))))</f>
        <v>0</v>
      </c>
    </row>
    <row r="1419" spans="1:26" ht="21" customHeight="1">
      <c r="A1419" s="27">
        <f>IF($B1419="","",COUNTA($B$13:$B1419))</f>
        <v>0</v>
      </c>
      <c r="B1419" s="28"/>
      <c r="C1419" s="28"/>
      <c r="D1419" s="29"/>
      <c r="E1419" s="29"/>
      <c r="F1419" s="29"/>
      <c r="G1419" s="28"/>
      <c r="H1419" s="28"/>
      <c r="I1419" s="30">
        <f>IF($H1419="","",IFERROR(VLOOKUP($H1419,AcctTbl,2,0),"کد ناشناخته"))</f>
        <v>0</v>
      </c>
      <c r="J1419" s="27">
        <f>IF($H1419="","",IFERROR(VLOOKUP($H1419,AcctTbl,3,0),""))</f>
        <v>0</v>
      </c>
      <c r="K1419" s="29"/>
      <c r="L1419" s="28"/>
      <c r="M1419" s="31"/>
      <c r="N1419" s="29"/>
      <c r="O1419" s="32">
        <f>IF($B1419="",0,IF($U1419="IN",N($M1419),0))</f>
        <v>0</v>
      </c>
      <c r="P1419" s="32">
        <f>IF($B1419="",0,IF(OR($U1419="OUT",$U1419="TRF"),N($M1419),0))</f>
        <v>0</v>
      </c>
      <c r="Q1419" s="32">
        <f>IF($B1419="",0,IF(OR($U1419="OUT",$U1419="TRF"),N($M1419),0))</f>
        <v>0</v>
      </c>
      <c r="R1419" s="32">
        <f>IF($B1419="",0,IF($U1419="IN",N($M1419),0))</f>
        <v>0</v>
      </c>
      <c r="S1419" s="33">
        <f>IF($B1419="","",IF($M1419="","⚠ مبلغ",IF($E1419="","⚠ بانک عامل",IF(AND($U1419="TRF",$F1419=""),"⚠ بانک مقصد",IF(AND($V1419&lt;&gt;"NONE",$V1419&lt;&gt;"",$Z1419=""),"⚠ طرف حساب","✓")))))</f>
        <v>0</v>
      </c>
      <c r="T1419" s="29"/>
      <c r="U1419" s="27">
        <f>IFERROR(VLOOKUP($D1419,BankOpTbl,2,0),"")</f>
        <v>0</v>
      </c>
      <c r="V1419" s="27">
        <f>IFERROR(VLOOKUP($D1419,BankOpTbl,3,0),"")</f>
        <v>0</v>
      </c>
      <c r="W1419" s="27">
        <f>IFERROR(VLOOKUP($D1419,BankOpTbl,4,0),"")</f>
        <v>0</v>
      </c>
      <c r="X1419" s="27">
        <f>IF($E1419="","",IFERROR(VLOOKUP($E1419,BankTbl,4,0),""))</f>
        <v>0</v>
      </c>
      <c r="Y1419" s="27">
        <f>IF($F1419="","",IFERROR(VLOOKUP($F1419,BankTbl,4,0),""))</f>
        <v>0</v>
      </c>
      <c r="Z1419" s="27">
        <f>IF($B1419="","",IF($V1419="PICK",LEFT($N1419,5),IF($V1419="FIXED",$W1419,IF($V1419="CODE",$H1419,""))))</f>
        <v>0</v>
      </c>
    </row>
    <row r="1420" spans="1:26" ht="21" customHeight="1">
      <c r="A1420" s="27">
        <f>IF($B1420="","",COUNTA($B$13:$B1420))</f>
        <v>0</v>
      </c>
      <c r="B1420" s="28"/>
      <c r="C1420" s="28"/>
      <c r="D1420" s="29"/>
      <c r="E1420" s="29"/>
      <c r="F1420" s="29"/>
      <c r="G1420" s="28"/>
      <c r="H1420" s="28"/>
      <c r="I1420" s="30">
        <f>IF($H1420="","",IFERROR(VLOOKUP($H1420,AcctTbl,2,0),"کد ناشناخته"))</f>
        <v>0</v>
      </c>
      <c r="J1420" s="27">
        <f>IF($H1420="","",IFERROR(VLOOKUP($H1420,AcctTbl,3,0),""))</f>
        <v>0</v>
      </c>
      <c r="K1420" s="29"/>
      <c r="L1420" s="28"/>
      <c r="M1420" s="31"/>
      <c r="N1420" s="29"/>
      <c r="O1420" s="32">
        <f>IF($B1420="",0,IF($U1420="IN",N($M1420),0))</f>
        <v>0</v>
      </c>
      <c r="P1420" s="32">
        <f>IF($B1420="",0,IF(OR($U1420="OUT",$U1420="TRF"),N($M1420),0))</f>
        <v>0</v>
      </c>
      <c r="Q1420" s="32">
        <f>IF($B1420="",0,IF(OR($U1420="OUT",$U1420="TRF"),N($M1420),0))</f>
        <v>0</v>
      </c>
      <c r="R1420" s="32">
        <f>IF($B1420="",0,IF($U1420="IN",N($M1420),0))</f>
        <v>0</v>
      </c>
      <c r="S1420" s="33">
        <f>IF($B1420="","",IF($M1420="","⚠ مبلغ",IF($E1420="","⚠ بانک عامل",IF(AND($U1420="TRF",$F1420=""),"⚠ بانک مقصد",IF(AND($V1420&lt;&gt;"NONE",$V1420&lt;&gt;"",$Z1420=""),"⚠ طرف حساب","✓")))))</f>
        <v>0</v>
      </c>
      <c r="T1420" s="29"/>
      <c r="U1420" s="27">
        <f>IFERROR(VLOOKUP($D1420,BankOpTbl,2,0),"")</f>
        <v>0</v>
      </c>
      <c r="V1420" s="27">
        <f>IFERROR(VLOOKUP($D1420,BankOpTbl,3,0),"")</f>
        <v>0</v>
      </c>
      <c r="W1420" s="27">
        <f>IFERROR(VLOOKUP($D1420,BankOpTbl,4,0),"")</f>
        <v>0</v>
      </c>
      <c r="X1420" s="27">
        <f>IF($E1420="","",IFERROR(VLOOKUP($E1420,BankTbl,4,0),""))</f>
        <v>0</v>
      </c>
      <c r="Y1420" s="27">
        <f>IF($F1420="","",IFERROR(VLOOKUP($F1420,BankTbl,4,0),""))</f>
        <v>0</v>
      </c>
      <c r="Z1420" s="27">
        <f>IF($B1420="","",IF($V1420="PICK",LEFT($N1420,5),IF($V1420="FIXED",$W1420,IF($V1420="CODE",$H1420,""))))</f>
        <v>0</v>
      </c>
    </row>
    <row r="1421" spans="1:26" ht="21" customHeight="1">
      <c r="A1421" s="27">
        <f>IF($B1421="","",COUNTA($B$13:$B1421))</f>
        <v>0</v>
      </c>
      <c r="B1421" s="28"/>
      <c r="C1421" s="28"/>
      <c r="D1421" s="29"/>
      <c r="E1421" s="29"/>
      <c r="F1421" s="29"/>
      <c r="G1421" s="28"/>
      <c r="H1421" s="28"/>
      <c r="I1421" s="30">
        <f>IF($H1421="","",IFERROR(VLOOKUP($H1421,AcctTbl,2,0),"کد ناشناخته"))</f>
        <v>0</v>
      </c>
      <c r="J1421" s="27">
        <f>IF($H1421="","",IFERROR(VLOOKUP($H1421,AcctTbl,3,0),""))</f>
        <v>0</v>
      </c>
      <c r="K1421" s="29"/>
      <c r="L1421" s="28"/>
      <c r="M1421" s="31"/>
      <c r="N1421" s="29"/>
      <c r="O1421" s="32">
        <f>IF($B1421="",0,IF($U1421="IN",N($M1421),0))</f>
        <v>0</v>
      </c>
      <c r="P1421" s="32">
        <f>IF($B1421="",0,IF(OR($U1421="OUT",$U1421="TRF"),N($M1421),0))</f>
        <v>0</v>
      </c>
      <c r="Q1421" s="32">
        <f>IF($B1421="",0,IF(OR($U1421="OUT",$U1421="TRF"),N($M1421),0))</f>
        <v>0</v>
      </c>
      <c r="R1421" s="32">
        <f>IF($B1421="",0,IF($U1421="IN",N($M1421),0))</f>
        <v>0</v>
      </c>
      <c r="S1421" s="33">
        <f>IF($B1421="","",IF($M1421="","⚠ مبلغ",IF($E1421="","⚠ بانک عامل",IF(AND($U1421="TRF",$F1421=""),"⚠ بانک مقصد",IF(AND($V1421&lt;&gt;"NONE",$V1421&lt;&gt;"",$Z1421=""),"⚠ طرف حساب","✓")))))</f>
        <v>0</v>
      </c>
      <c r="T1421" s="29"/>
      <c r="U1421" s="27">
        <f>IFERROR(VLOOKUP($D1421,BankOpTbl,2,0),"")</f>
        <v>0</v>
      </c>
      <c r="V1421" s="27">
        <f>IFERROR(VLOOKUP($D1421,BankOpTbl,3,0),"")</f>
        <v>0</v>
      </c>
      <c r="W1421" s="27">
        <f>IFERROR(VLOOKUP($D1421,BankOpTbl,4,0),"")</f>
        <v>0</v>
      </c>
      <c r="X1421" s="27">
        <f>IF($E1421="","",IFERROR(VLOOKUP($E1421,BankTbl,4,0),""))</f>
        <v>0</v>
      </c>
      <c r="Y1421" s="27">
        <f>IF($F1421="","",IFERROR(VLOOKUP($F1421,BankTbl,4,0),""))</f>
        <v>0</v>
      </c>
      <c r="Z1421" s="27">
        <f>IF($B1421="","",IF($V1421="PICK",LEFT($N1421,5),IF($V1421="FIXED",$W1421,IF($V1421="CODE",$H1421,""))))</f>
        <v>0</v>
      </c>
    </row>
    <row r="1422" spans="1:26" ht="21" customHeight="1">
      <c r="A1422" s="27">
        <f>IF($B1422="","",COUNTA($B$13:$B1422))</f>
        <v>0</v>
      </c>
      <c r="B1422" s="28"/>
      <c r="C1422" s="28"/>
      <c r="D1422" s="29"/>
      <c r="E1422" s="29"/>
      <c r="F1422" s="29"/>
      <c r="G1422" s="28"/>
      <c r="H1422" s="28"/>
      <c r="I1422" s="30">
        <f>IF($H1422="","",IFERROR(VLOOKUP($H1422,AcctTbl,2,0),"کد ناشناخته"))</f>
        <v>0</v>
      </c>
      <c r="J1422" s="27">
        <f>IF($H1422="","",IFERROR(VLOOKUP($H1422,AcctTbl,3,0),""))</f>
        <v>0</v>
      </c>
      <c r="K1422" s="29"/>
      <c r="L1422" s="28"/>
      <c r="M1422" s="31"/>
      <c r="N1422" s="29"/>
      <c r="O1422" s="32">
        <f>IF($B1422="",0,IF($U1422="IN",N($M1422),0))</f>
        <v>0</v>
      </c>
      <c r="P1422" s="32">
        <f>IF($B1422="",0,IF(OR($U1422="OUT",$U1422="TRF"),N($M1422),0))</f>
        <v>0</v>
      </c>
      <c r="Q1422" s="32">
        <f>IF($B1422="",0,IF(OR($U1422="OUT",$U1422="TRF"),N($M1422),0))</f>
        <v>0</v>
      </c>
      <c r="R1422" s="32">
        <f>IF($B1422="",0,IF($U1422="IN",N($M1422),0))</f>
        <v>0</v>
      </c>
      <c r="S1422" s="33">
        <f>IF($B1422="","",IF($M1422="","⚠ مبلغ",IF($E1422="","⚠ بانک عامل",IF(AND($U1422="TRF",$F1422=""),"⚠ بانک مقصد",IF(AND($V1422&lt;&gt;"NONE",$V1422&lt;&gt;"",$Z1422=""),"⚠ طرف حساب","✓")))))</f>
        <v>0</v>
      </c>
      <c r="T1422" s="29"/>
      <c r="U1422" s="27">
        <f>IFERROR(VLOOKUP($D1422,BankOpTbl,2,0),"")</f>
        <v>0</v>
      </c>
      <c r="V1422" s="27">
        <f>IFERROR(VLOOKUP($D1422,BankOpTbl,3,0),"")</f>
        <v>0</v>
      </c>
      <c r="W1422" s="27">
        <f>IFERROR(VLOOKUP($D1422,BankOpTbl,4,0),"")</f>
        <v>0</v>
      </c>
      <c r="X1422" s="27">
        <f>IF($E1422="","",IFERROR(VLOOKUP($E1422,BankTbl,4,0),""))</f>
        <v>0</v>
      </c>
      <c r="Y1422" s="27">
        <f>IF($F1422="","",IFERROR(VLOOKUP($F1422,BankTbl,4,0),""))</f>
        <v>0</v>
      </c>
      <c r="Z1422" s="27">
        <f>IF($B1422="","",IF($V1422="PICK",LEFT($N1422,5),IF($V1422="FIXED",$W1422,IF($V1422="CODE",$H1422,""))))</f>
        <v>0</v>
      </c>
    </row>
    <row r="1423" spans="1:26" ht="21" customHeight="1">
      <c r="A1423" s="27">
        <f>IF($B1423="","",COUNTA($B$13:$B1423))</f>
        <v>0</v>
      </c>
      <c r="B1423" s="28"/>
      <c r="C1423" s="28"/>
      <c r="D1423" s="29"/>
      <c r="E1423" s="29"/>
      <c r="F1423" s="29"/>
      <c r="G1423" s="28"/>
      <c r="H1423" s="28"/>
      <c r="I1423" s="30">
        <f>IF($H1423="","",IFERROR(VLOOKUP($H1423,AcctTbl,2,0),"کد ناشناخته"))</f>
        <v>0</v>
      </c>
      <c r="J1423" s="27">
        <f>IF($H1423="","",IFERROR(VLOOKUP($H1423,AcctTbl,3,0),""))</f>
        <v>0</v>
      </c>
      <c r="K1423" s="29"/>
      <c r="L1423" s="28"/>
      <c r="M1423" s="31"/>
      <c r="N1423" s="29"/>
      <c r="O1423" s="32">
        <f>IF($B1423="",0,IF($U1423="IN",N($M1423),0))</f>
        <v>0</v>
      </c>
      <c r="P1423" s="32">
        <f>IF($B1423="",0,IF(OR($U1423="OUT",$U1423="TRF"),N($M1423),0))</f>
        <v>0</v>
      </c>
      <c r="Q1423" s="32">
        <f>IF($B1423="",0,IF(OR($U1423="OUT",$U1423="TRF"),N($M1423),0))</f>
        <v>0</v>
      </c>
      <c r="R1423" s="32">
        <f>IF($B1423="",0,IF($U1423="IN",N($M1423),0))</f>
        <v>0</v>
      </c>
      <c r="S1423" s="33">
        <f>IF($B1423="","",IF($M1423="","⚠ مبلغ",IF($E1423="","⚠ بانک عامل",IF(AND($U1423="TRF",$F1423=""),"⚠ بانک مقصد",IF(AND($V1423&lt;&gt;"NONE",$V1423&lt;&gt;"",$Z1423=""),"⚠ طرف حساب","✓")))))</f>
        <v>0</v>
      </c>
      <c r="T1423" s="29"/>
      <c r="U1423" s="27">
        <f>IFERROR(VLOOKUP($D1423,BankOpTbl,2,0),"")</f>
        <v>0</v>
      </c>
      <c r="V1423" s="27">
        <f>IFERROR(VLOOKUP($D1423,BankOpTbl,3,0),"")</f>
        <v>0</v>
      </c>
      <c r="W1423" s="27">
        <f>IFERROR(VLOOKUP($D1423,BankOpTbl,4,0),"")</f>
        <v>0</v>
      </c>
      <c r="X1423" s="27">
        <f>IF($E1423="","",IFERROR(VLOOKUP($E1423,BankTbl,4,0),""))</f>
        <v>0</v>
      </c>
      <c r="Y1423" s="27">
        <f>IF($F1423="","",IFERROR(VLOOKUP($F1423,BankTbl,4,0),""))</f>
        <v>0</v>
      </c>
      <c r="Z1423" s="27">
        <f>IF($B1423="","",IF($V1423="PICK",LEFT($N1423,5),IF($V1423="FIXED",$W1423,IF($V1423="CODE",$H1423,""))))</f>
        <v>0</v>
      </c>
    </row>
    <row r="1424" spans="1:26" ht="21" customHeight="1">
      <c r="A1424" s="27">
        <f>IF($B1424="","",COUNTA($B$13:$B1424))</f>
        <v>0</v>
      </c>
      <c r="B1424" s="28"/>
      <c r="C1424" s="28"/>
      <c r="D1424" s="29"/>
      <c r="E1424" s="29"/>
      <c r="F1424" s="29"/>
      <c r="G1424" s="28"/>
      <c r="H1424" s="28"/>
      <c r="I1424" s="30">
        <f>IF($H1424="","",IFERROR(VLOOKUP($H1424,AcctTbl,2,0),"کد ناشناخته"))</f>
        <v>0</v>
      </c>
      <c r="J1424" s="27">
        <f>IF($H1424="","",IFERROR(VLOOKUP($H1424,AcctTbl,3,0),""))</f>
        <v>0</v>
      </c>
      <c r="K1424" s="29"/>
      <c r="L1424" s="28"/>
      <c r="M1424" s="31"/>
      <c r="N1424" s="29"/>
      <c r="O1424" s="32">
        <f>IF($B1424="",0,IF($U1424="IN",N($M1424),0))</f>
        <v>0</v>
      </c>
      <c r="P1424" s="32">
        <f>IF($B1424="",0,IF(OR($U1424="OUT",$U1424="TRF"),N($M1424),0))</f>
        <v>0</v>
      </c>
      <c r="Q1424" s="32">
        <f>IF($B1424="",0,IF(OR($U1424="OUT",$U1424="TRF"),N($M1424),0))</f>
        <v>0</v>
      </c>
      <c r="R1424" s="32">
        <f>IF($B1424="",0,IF($U1424="IN",N($M1424),0))</f>
        <v>0</v>
      </c>
      <c r="S1424" s="33">
        <f>IF($B1424="","",IF($M1424="","⚠ مبلغ",IF($E1424="","⚠ بانک عامل",IF(AND($U1424="TRF",$F1424=""),"⚠ بانک مقصد",IF(AND($V1424&lt;&gt;"NONE",$V1424&lt;&gt;"",$Z1424=""),"⚠ طرف حساب","✓")))))</f>
        <v>0</v>
      </c>
      <c r="T1424" s="29"/>
      <c r="U1424" s="27">
        <f>IFERROR(VLOOKUP($D1424,BankOpTbl,2,0),"")</f>
        <v>0</v>
      </c>
      <c r="V1424" s="27">
        <f>IFERROR(VLOOKUP($D1424,BankOpTbl,3,0),"")</f>
        <v>0</v>
      </c>
      <c r="W1424" s="27">
        <f>IFERROR(VLOOKUP($D1424,BankOpTbl,4,0),"")</f>
        <v>0</v>
      </c>
      <c r="X1424" s="27">
        <f>IF($E1424="","",IFERROR(VLOOKUP($E1424,BankTbl,4,0),""))</f>
        <v>0</v>
      </c>
      <c r="Y1424" s="27">
        <f>IF($F1424="","",IFERROR(VLOOKUP($F1424,BankTbl,4,0),""))</f>
        <v>0</v>
      </c>
      <c r="Z1424" s="27">
        <f>IF($B1424="","",IF($V1424="PICK",LEFT($N1424,5),IF($V1424="FIXED",$W1424,IF($V1424="CODE",$H1424,""))))</f>
        <v>0</v>
      </c>
    </row>
    <row r="1425" spans="1:26" ht="21" customHeight="1">
      <c r="A1425" s="27">
        <f>IF($B1425="","",COUNTA($B$13:$B1425))</f>
        <v>0</v>
      </c>
      <c r="B1425" s="28"/>
      <c r="C1425" s="28"/>
      <c r="D1425" s="29"/>
      <c r="E1425" s="29"/>
      <c r="F1425" s="29"/>
      <c r="G1425" s="28"/>
      <c r="H1425" s="28"/>
      <c r="I1425" s="30">
        <f>IF($H1425="","",IFERROR(VLOOKUP($H1425,AcctTbl,2,0),"کد ناشناخته"))</f>
        <v>0</v>
      </c>
      <c r="J1425" s="27">
        <f>IF($H1425="","",IFERROR(VLOOKUP($H1425,AcctTbl,3,0),""))</f>
        <v>0</v>
      </c>
      <c r="K1425" s="29"/>
      <c r="L1425" s="28"/>
      <c r="M1425" s="31"/>
      <c r="N1425" s="29"/>
      <c r="O1425" s="32">
        <f>IF($B1425="",0,IF($U1425="IN",N($M1425),0))</f>
        <v>0</v>
      </c>
      <c r="P1425" s="32">
        <f>IF($B1425="",0,IF(OR($U1425="OUT",$U1425="TRF"),N($M1425),0))</f>
        <v>0</v>
      </c>
      <c r="Q1425" s="32">
        <f>IF($B1425="",0,IF(OR($U1425="OUT",$U1425="TRF"),N($M1425),0))</f>
        <v>0</v>
      </c>
      <c r="R1425" s="32">
        <f>IF($B1425="",0,IF($U1425="IN",N($M1425),0))</f>
        <v>0</v>
      </c>
      <c r="S1425" s="33">
        <f>IF($B1425="","",IF($M1425="","⚠ مبلغ",IF($E1425="","⚠ بانک عامل",IF(AND($U1425="TRF",$F1425=""),"⚠ بانک مقصد",IF(AND($V1425&lt;&gt;"NONE",$V1425&lt;&gt;"",$Z1425=""),"⚠ طرف حساب","✓")))))</f>
        <v>0</v>
      </c>
      <c r="T1425" s="29"/>
      <c r="U1425" s="27">
        <f>IFERROR(VLOOKUP($D1425,BankOpTbl,2,0),"")</f>
        <v>0</v>
      </c>
      <c r="V1425" s="27">
        <f>IFERROR(VLOOKUP($D1425,BankOpTbl,3,0),"")</f>
        <v>0</v>
      </c>
      <c r="W1425" s="27">
        <f>IFERROR(VLOOKUP($D1425,BankOpTbl,4,0),"")</f>
        <v>0</v>
      </c>
      <c r="X1425" s="27">
        <f>IF($E1425="","",IFERROR(VLOOKUP($E1425,BankTbl,4,0),""))</f>
        <v>0</v>
      </c>
      <c r="Y1425" s="27">
        <f>IF($F1425="","",IFERROR(VLOOKUP($F1425,BankTbl,4,0),""))</f>
        <v>0</v>
      </c>
      <c r="Z1425" s="27">
        <f>IF($B1425="","",IF($V1425="PICK",LEFT($N1425,5),IF($V1425="FIXED",$W1425,IF($V1425="CODE",$H1425,""))))</f>
        <v>0</v>
      </c>
    </row>
    <row r="1426" spans="1:26" ht="21" customHeight="1">
      <c r="A1426" s="27">
        <f>IF($B1426="","",COUNTA($B$13:$B1426))</f>
        <v>0</v>
      </c>
      <c r="B1426" s="28"/>
      <c r="C1426" s="28"/>
      <c r="D1426" s="29"/>
      <c r="E1426" s="29"/>
      <c r="F1426" s="29"/>
      <c r="G1426" s="28"/>
      <c r="H1426" s="28"/>
      <c r="I1426" s="30">
        <f>IF($H1426="","",IFERROR(VLOOKUP($H1426,AcctTbl,2,0),"کد ناشناخته"))</f>
        <v>0</v>
      </c>
      <c r="J1426" s="27">
        <f>IF($H1426="","",IFERROR(VLOOKUP($H1426,AcctTbl,3,0),""))</f>
        <v>0</v>
      </c>
      <c r="K1426" s="29"/>
      <c r="L1426" s="28"/>
      <c r="M1426" s="31"/>
      <c r="N1426" s="29"/>
      <c r="O1426" s="32">
        <f>IF($B1426="",0,IF($U1426="IN",N($M1426),0))</f>
        <v>0</v>
      </c>
      <c r="P1426" s="32">
        <f>IF($B1426="",0,IF(OR($U1426="OUT",$U1426="TRF"),N($M1426),0))</f>
        <v>0</v>
      </c>
      <c r="Q1426" s="32">
        <f>IF($B1426="",0,IF(OR($U1426="OUT",$U1426="TRF"),N($M1426),0))</f>
        <v>0</v>
      </c>
      <c r="R1426" s="32">
        <f>IF($B1426="",0,IF($U1426="IN",N($M1426),0))</f>
        <v>0</v>
      </c>
      <c r="S1426" s="33">
        <f>IF($B1426="","",IF($M1426="","⚠ مبلغ",IF($E1426="","⚠ بانک عامل",IF(AND($U1426="TRF",$F1426=""),"⚠ بانک مقصد",IF(AND($V1426&lt;&gt;"NONE",$V1426&lt;&gt;"",$Z1426=""),"⚠ طرف حساب","✓")))))</f>
        <v>0</v>
      </c>
      <c r="T1426" s="29"/>
      <c r="U1426" s="27">
        <f>IFERROR(VLOOKUP($D1426,BankOpTbl,2,0),"")</f>
        <v>0</v>
      </c>
      <c r="V1426" s="27">
        <f>IFERROR(VLOOKUP($D1426,BankOpTbl,3,0),"")</f>
        <v>0</v>
      </c>
      <c r="W1426" s="27">
        <f>IFERROR(VLOOKUP($D1426,BankOpTbl,4,0),"")</f>
        <v>0</v>
      </c>
      <c r="X1426" s="27">
        <f>IF($E1426="","",IFERROR(VLOOKUP($E1426,BankTbl,4,0),""))</f>
        <v>0</v>
      </c>
      <c r="Y1426" s="27">
        <f>IF($F1426="","",IFERROR(VLOOKUP($F1426,BankTbl,4,0),""))</f>
        <v>0</v>
      </c>
      <c r="Z1426" s="27">
        <f>IF($B1426="","",IF($V1426="PICK",LEFT($N1426,5),IF($V1426="FIXED",$W1426,IF($V1426="CODE",$H1426,""))))</f>
        <v>0</v>
      </c>
    </row>
    <row r="1427" spans="1:26" ht="21" customHeight="1">
      <c r="A1427" s="27">
        <f>IF($B1427="","",COUNTA($B$13:$B1427))</f>
        <v>0</v>
      </c>
      <c r="B1427" s="28"/>
      <c r="C1427" s="28"/>
      <c r="D1427" s="29"/>
      <c r="E1427" s="29"/>
      <c r="F1427" s="29"/>
      <c r="G1427" s="28"/>
      <c r="H1427" s="28"/>
      <c r="I1427" s="30">
        <f>IF($H1427="","",IFERROR(VLOOKUP($H1427,AcctTbl,2,0),"کد ناشناخته"))</f>
        <v>0</v>
      </c>
      <c r="J1427" s="27">
        <f>IF($H1427="","",IFERROR(VLOOKUP($H1427,AcctTbl,3,0),""))</f>
        <v>0</v>
      </c>
      <c r="K1427" s="29"/>
      <c r="L1427" s="28"/>
      <c r="M1427" s="31"/>
      <c r="N1427" s="29"/>
      <c r="O1427" s="32">
        <f>IF($B1427="",0,IF($U1427="IN",N($M1427),0))</f>
        <v>0</v>
      </c>
      <c r="P1427" s="32">
        <f>IF($B1427="",0,IF(OR($U1427="OUT",$U1427="TRF"),N($M1427),0))</f>
        <v>0</v>
      </c>
      <c r="Q1427" s="32">
        <f>IF($B1427="",0,IF(OR($U1427="OUT",$U1427="TRF"),N($M1427),0))</f>
        <v>0</v>
      </c>
      <c r="R1427" s="32">
        <f>IF($B1427="",0,IF($U1427="IN",N($M1427),0))</f>
        <v>0</v>
      </c>
      <c r="S1427" s="33">
        <f>IF($B1427="","",IF($M1427="","⚠ مبلغ",IF($E1427="","⚠ بانک عامل",IF(AND($U1427="TRF",$F1427=""),"⚠ بانک مقصد",IF(AND($V1427&lt;&gt;"NONE",$V1427&lt;&gt;"",$Z1427=""),"⚠ طرف حساب","✓")))))</f>
        <v>0</v>
      </c>
      <c r="T1427" s="29"/>
      <c r="U1427" s="27">
        <f>IFERROR(VLOOKUP($D1427,BankOpTbl,2,0),"")</f>
        <v>0</v>
      </c>
      <c r="V1427" s="27">
        <f>IFERROR(VLOOKUP($D1427,BankOpTbl,3,0),"")</f>
        <v>0</v>
      </c>
      <c r="W1427" s="27">
        <f>IFERROR(VLOOKUP($D1427,BankOpTbl,4,0),"")</f>
        <v>0</v>
      </c>
      <c r="X1427" s="27">
        <f>IF($E1427="","",IFERROR(VLOOKUP($E1427,BankTbl,4,0),""))</f>
        <v>0</v>
      </c>
      <c r="Y1427" s="27">
        <f>IF($F1427="","",IFERROR(VLOOKUP($F1427,BankTbl,4,0),""))</f>
        <v>0</v>
      </c>
      <c r="Z1427" s="27">
        <f>IF($B1427="","",IF($V1427="PICK",LEFT($N1427,5),IF($V1427="FIXED",$W1427,IF($V1427="CODE",$H1427,""))))</f>
        <v>0</v>
      </c>
    </row>
    <row r="1428" spans="1:26" ht="21" customHeight="1">
      <c r="A1428" s="27">
        <f>IF($B1428="","",COUNTA($B$13:$B1428))</f>
        <v>0</v>
      </c>
      <c r="B1428" s="28"/>
      <c r="C1428" s="28"/>
      <c r="D1428" s="29"/>
      <c r="E1428" s="29"/>
      <c r="F1428" s="29"/>
      <c r="G1428" s="28"/>
      <c r="H1428" s="28"/>
      <c r="I1428" s="30">
        <f>IF($H1428="","",IFERROR(VLOOKUP($H1428,AcctTbl,2,0),"کد ناشناخته"))</f>
        <v>0</v>
      </c>
      <c r="J1428" s="27">
        <f>IF($H1428="","",IFERROR(VLOOKUP($H1428,AcctTbl,3,0),""))</f>
        <v>0</v>
      </c>
      <c r="K1428" s="29"/>
      <c r="L1428" s="28"/>
      <c r="M1428" s="31"/>
      <c r="N1428" s="29"/>
      <c r="O1428" s="32">
        <f>IF($B1428="",0,IF($U1428="IN",N($M1428),0))</f>
        <v>0</v>
      </c>
      <c r="P1428" s="32">
        <f>IF($B1428="",0,IF(OR($U1428="OUT",$U1428="TRF"),N($M1428),0))</f>
        <v>0</v>
      </c>
      <c r="Q1428" s="32">
        <f>IF($B1428="",0,IF(OR($U1428="OUT",$U1428="TRF"),N($M1428),0))</f>
        <v>0</v>
      </c>
      <c r="R1428" s="32">
        <f>IF($B1428="",0,IF($U1428="IN",N($M1428),0))</f>
        <v>0</v>
      </c>
      <c r="S1428" s="33">
        <f>IF($B1428="","",IF($M1428="","⚠ مبلغ",IF($E1428="","⚠ بانک عامل",IF(AND($U1428="TRF",$F1428=""),"⚠ بانک مقصد",IF(AND($V1428&lt;&gt;"NONE",$V1428&lt;&gt;"",$Z1428=""),"⚠ طرف حساب","✓")))))</f>
        <v>0</v>
      </c>
      <c r="T1428" s="29"/>
      <c r="U1428" s="27">
        <f>IFERROR(VLOOKUP($D1428,BankOpTbl,2,0),"")</f>
        <v>0</v>
      </c>
      <c r="V1428" s="27">
        <f>IFERROR(VLOOKUP($D1428,BankOpTbl,3,0),"")</f>
        <v>0</v>
      </c>
      <c r="W1428" s="27">
        <f>IFERROR(VLOOKUP($D1428,BankOpTbl,4,0),"")</f>
        <v>0</v>
      </c>
      <c r="X1428" s="27">
        <f>IF($E1428="","",IFERROR(VLOOKUP($E1428,BankTbl,4,0),""))</f>
        <v>0</v>
      </c>
      <c r="Y1428" s="27">
        <f>IF($F1428="","",IFERROR(VLOOKUP($F1428,BankTbl,4,0),""))</f>
        <v>0</v>
      </c>
      <c r="Z1428" s="27">
        <f>IF($B1428="","",IF($V1428="PICK",LEFT($N1428,5),IF($V1428="FIXED",$W1428,IF($V1428="CODE",$H1428,""))))</f>
        <v>0</v>
      </c>
    </row>
    <row r="1429" spans="1:26" ht="21" customHeight="1">
      <c r="A1429" s="27">
        <f>IF($B1429="","",COUNTA($B$13:$B1429))</f>
        <v>0</v>
      </c>
      <c r="B1429" s="28"/>
      <c r="C1429" s="28"/>
      <c r="D1429" s="29"/>
      <c r="E1429" s="29"/>
      <c r="F1429" s="29"/>
      <c r="G1429" s="28"/>
      <c r="H1429" s="28"/>
      <c r="I1429" s="30">
        <f>IF($H1429="","",IFERROR(VLOOKUP($H1429,AcctTbl,2,0),"کد ناشناخته"))</f>
        <v>0</v>
      </c>
      <c r="J1429" s="27">
        <f>IF($H1429="","",IFERROR(VLOOKUP($H1429,AcctTbl,3,0),""))</f>
        <v>0</v>
      </c>
      <c r="K1429" s="29"/>
      <c r="L1429" s="28"/>
      <c r="M1429" s="31"/>
      <c r="N1429" s="29"/>
      <c r="O1429" s="32">
        <f>IF($B1429="",0,IF($U1429="IN",N($M1429),0))</f>
        <v>0</v>
      </c>
      <c r="P1429" s="32">
        <f>IF($B1429="",0,IF(OR($U1429="OUT",$U1429="TRF"),N($M1429),0))</f>
        <v>0</v>
      </c>
      <c r="Q1429" s="32">
        <f>IF($B1429="",0,IF(OR($U1429="OUT",$U1429="TRF"),N($M1429),0))</f>
        <v>0</v>
      </c>
      <c r="R1429" s="32">
        <f>IF($B1429="",0,IF($U1429="IN",N($M1429),0))</f>
        <v>0</v>
      </c>
      <c r="S1429" s="33">
        <f>IF($B1429="","",IF($M1429="","⚠ مبلغ",IF($E1429="","⚠ بانک عامل",IF(AND($U1429="TRF",$F1429=""),"⚠ بانک مقصد",IF(AND($V1429&lt;&gt;"NONE",$V1429&lt;&gt;"",$Z1429=""),"⚠ طرف حساب","✓")))))</f>
        <v>0</v>
      </c>
      <c r="T1429" s="29"/>
      <c r="U1429" s="27">
        <f>IFERROR(VLOOKUP($D1429,BankOpTbl,2,0),"")</f>
        <v>0</v>
      </c>
      <c r="V1429" s="27">
        <f>IFERROR(VLOOKUP($D1429,BankOpTbl,3,0),"")</f>
        <v>0</v>
      </c>
      <c r="W1429" s="27">
        <f>IFERROR(VLOOKUP($D1429,BankOpTbl,4,0),"")</f>
        <v>0</v>
      </c>
      <c r="X1429" s="27">
        <f>IF($E1429="","",IFERROR(VLOOKUP($E1429,BankTbl,4,0),""))</f>
        <v>0</v>
      </c>
      <c r="Y1429" s="27">
        <f>IF($F1429="","",IFERROR(VLOOKUP($F1429,BankTbl,4,0),""))</f>
        <v>0</v>
      </c>
      <c r="Z1429" s="27">
        <f>IF($B1429="","",IF($V1429="PICK",LEFT($N1429,5),IF($V1429="FIXED",$W1429,IF($V1429="CODE",$H1429,""))))</f>
        <v>0</v>
      </c>
    </row>
    <row r="1430" spans="1:26" ht="21" customHeight="1">
      <c r="A1430" s="27">
        <f>IF($B1430="","",COUNTA($B$13:$B1430))</f>
        <v>0</v>
      </c>
      <c r="B1430" s="28"/>
      <c r="C1430" s="28"/>
      <c r="D1430" s="29"/>
      <c r="E1430" s="29"/>
      <c r="F1430" s="29"/>
      <c r="G1430" s="28"/>
      <c r="H1430" s="28"/>
      <c r="I1430" s="30">
        <f>IF($H1430="","",IFERROR(VLOOKUP($H1430,AcctTbl,2,0),"کد ناشناخته"))</f>
        <v>0</v>
      </c>
      <c r="J1430" s="27">
        <f>IF($H1430="","",IFERROR(VLOOKUP($H1430,AcctTbl,3,0),""))</f>
        <v>0</v>
      </c>
      <c r="K1430" s="29"/>
      <c r="L1430" s="28"/>
      <c r="M1430" s="31"/>
      <c r="N1430" s="29"/>
      <c r="O1430" s="32">
        <f>IF($B1430="",0,IF($U1430="IN",N($M1430),0))</f>
        <v>0</v>
      </c>
      <c r="P1430" s="32">
        <f>IF($B1430="",0,IF(OR($U1430="OUT",$U1430="TRF"),N($M1430),0))</f>
        <v>0</v>
      </c>
      <c r="Q1430" s="32">
        <f>IF($B1430="",0,IF(OR($U1430="OUT",$U1430="TRF"),N($M1430),0))</f>
        <v>0</v>
      </c>
      <c r="R1430" s="32">
        <f>IF($B1430="",0,IF($U1430="IN",N($M1430),0))</f>
        <v>0</v>
      </c>
      <c r="S1430" s="33">
        <f>IF($B1430="","",IF($M1430="","⚠ مبلغ",IF($E1430="","⚠ بانک عامل",IF(AND($U1430="TRF",$F1430=""),"⚠ بانک مقصد",IF(AND($V1430&lt;&gt;"NONE",$V1430&lt;&gt;"",$Z1430=""),"⚠ طرف حساب","✓")))))</f>
        <v>0</v>
      </c>
      <c r="T1430" s="29"/>
      <c r="U1430" s="27">
        <f>IFERROR(VLOOKUP($D1430,BankOpTbl,2,0),"")</f>
        <v>0</v>
      </c>
      <c r="V1430" s="27">
        <f>IFERROR(VLOOKUP($D1430,BankOpTbl,3,0),"")</f>
        <v>0</v>
      </c>
      <c r="W1430" s="27">
        <f>IFERROR(VLOOKUP($D1430,BankOpTbl,4,0),"")</f>
        <v>0</v>
      </c>
      <c r="X1430" s="27">
        <f>IF($E1430="","",IFERROR(VLOOKUP($E1430,BankTbl,4,0),""))</f>
        <v>0</v>
      </c>
      <c r="Y1430" s="27">
        <f>IF($F1430="","",IFERROR(VLOOKUP($F1430,BankTbl,4,0),""))</f>
        <v>0</v>
      </c>
      <c r="Z1430" s="27">
        <f>IF($B1430="","",IF($V1430="PICK",LEFT($N1430,5),IF($V1430="FIXED",$W1430,IF($V1430="CODE",$H1430,""))))</f>
        <v>0</v>
      </c>
    </row>
    <row r="1431" spans="1:26" ht="21" customHeight="1">
      <c r="A1431" s="27">
        <f>IF($B1431="","",COUNTA($B$13:$B1431))</f>
        <v>0</v>
      </c>
      <c r="B1431" s="28"/>
      <c r="C1431" s="28"/>
      <c r="D1431" s="29"/>
      <c r="E1431" s="29"/>
      <c r="F1431" s="29"/>
      <c r="G1431" s="28"/>
      <c r="H1431" s="28"/>
      <c r="I1431" s="30">
        <f>IF($H1431="","",IFERROR(VLOOKUP($H1431,AcctTbl,2,0),"کد ناشناخته"))</f>
        <v>0</v>
      </c>
      <c r="J1431" s="27">
        <f>IF($H1431="","",IFERROR(VLOOKUP($H1431,AcctTbl,3,0),""))</f>
        <v>0</v>
      </c>
      <c r="K1431" s="29"/>
      <c r="L1431" s="28"/>
      <c r="M1431" s="31"/>
      <c r="N1431" s="29"/>
      <c r="O1431" s="32">
        <f>IF($B1431="",0,IF($U1431="IN",N($M1431),0))</f>
        <v>0</v>
      </c>
      <c r="P1431" s="32">
        <f>IF($B1431="",0,IF(OR($U1431="OUT",$U1431="TRF"),N($M1431),0))</f>
        <v>0</v>
      </c>
      <c r="Q1431" s="32">
        <f>IF($B1431="",0,IF(OR($U1431="OUT",$U1431="TRF"),N($M1431),0))</f>
        <v>0</v>
      </c>
      <c r="R1431" s="32">
        <f>IF($B1431="",0,IF($U1431="IN",N($M1431),0))</f>
        <v>0</v>
      </c>
      <c r="S1431" s="33">
        <f>IF($B1431="","",IF($M1431="","⚠ مبلغ",IF($E1431="","⚠ بانک عامل",IF(AND($U1431="TRF",$F1431=""),"⚠ بانک مقصد",IF(AND($V1431&lt;&gt;"NONE",$V1431&lt;&gt;"",$Z1431=""),"⚠ طرف حساب","✓")))))</f>
        <v>0</v>
      </c>
      <c r="T1431" s="29"/>
      <c r="U1431" s="27">
        <f>IFERROR(VLOOKUP($D1431,BankOpTbl,2,0),"")</f>
        <v>0</v>
      </c>
      <c r="V1431" s="27">
        <f>IFERROR(VLOOKUP($D1431,BankOpTbl,3,0),"")</f>
        <v>0</v>
      </c>
      <c r="W1431" s="27">
        <f>IFERROR(VLOOKUP($D1431,BankOpTbl,4,0),"")</f>
        <v>0</v>
      </c>
      <c r="X1431" s="27">
        <f>IF($E1431="","",IFERROR(VLOOKUP($E1431,BankTbl,4,0),""))</f>
        <v>0</v>
      </c>
      <c r="Y1431" s="27">
        <f>IF($F1431="","",IFERROR(VLOOKUP($F1431,BankTbl,4,0),""))</f>
        <v>0</v>
      </c>
      <c r="Z1431" s="27">
        <f>IF($B1431="","",IF($V1431="PICK",LEFT($N1431,5),IF($V1431="FIXED",$W1431,IF($V1431="CODE",$H1431,""))))</f>
        <v>0</v>
      </c>
    </row>
    <row r="1432" spans="1:26" ht="21" customHeight="1">
      <c r="A1432" s="27">
        <f>IF($B1432="","",COUNTA($B$13:$B1432))</f>
        <v>0</v>
      </c>
      <c r="B1432" s="28"/>
      <c r="C1432" s="28"/>
      <c r="D1432" s="29"/>
      <c r="E1432" s="29"/>
      <c r="F1432" s="29"/>
      <c r="G1432" s="28"/>
      <c r="H1432" s="28"/>
      <c r="I1432" s="30">
        <f>IF($H1432="","",IFERROR(VLOOKUP($H1432,AcctTbl,2,0),"کد ناشناخته"))</f>
        <v>0</v>
      </c>
      <c r="J1432" s="27">
        <f>IF($H1432="","",IFERROR(VLOOKUP($H1432,AcctTbl,3,0),""))</f>
        <v>0</v>
      </c>
      <c r="K1432" s="29"/>
      <c r="L1432" s="28"/>
      <c r="M1432" s="31"/>
      <c r="N1432" s="29"/>
      <c r="O1432" s="32">
        <f>IF($B1432="",0,IF($U1432="IN",N($M1432),0))</f>
        <v>0</v>
      </c>
      <c r="P1432" s="32">
        <f>IF($B1432="",0,IF(OR($U1432="OUT",$U1432="TRF"),N($M1432),0))</f>
        <v>0</v>
      </c>
      <c r="Q1432" s="32">
        <f>IF($B1432="",0,IF(OR($U1432="OUT",$U1432="TRF"),N($M1432),0))</f>
        <v>0</v>
      </c>
      <c r="R1432" s="32">
        <f>IF($B1432="",0,IF($U1432="IN",N($M1432),0))</f>
        <v>0</v>
      </c>
      <c r="S1432" s="33">
        <f>IF($B1432="","",IF($M1432="","⚠ مبلغ",IF($E1432="","⚠ بانک عامل",IF(AND($U1432="TRF",$F1432=""),"⚠ بانک مقصد",IF(AND($V1432&lt;&gt;"NONE",$V1432&lt;&gt;"",$Z1432=""),"⚠ طرف حساب","✓")))))</f>
        <v>0</v>
      </c>
      <c r="T1432" s="29"/>
      <c r="U1432" s="27">
        <f>IFERROR(VLOOKUP($D1432,BankOpTbl,2,0),"")</f>
        <v>0</v>
      </c>
      <c r="V1432" s="27">
        <f>IFERROR(VLOOKUP($D1432,BankOpTbl,3,0),"")</f>
        <v>0</v>
      </c>
      <c r="W1432" s="27">
        <f>IFERROR(VLOOKUP($D1432,BankOpTbl,4,0),"")</f>
        <v>0</v>
      </c>
      <c r="X1432" s="27">
        <f>IF($E1432="","",IFERROR(VLOOKUP($E1432,BankTbl,4,0),""))</f>
        <v>0</v>
      </c>
      <c r="Y1432" s="27">
        <f>IF($F1432="","",IFERROR(VLOOKUP($F1432,BankTbl,4,0),""))</f>
        <v>0</v>
      </c>
      <c r="Z1432" s="27">
        <f>IF($B1432="","",IF($V1432="PICK",LEFT($N1432,5),IF($V1432="FIXED",$W1432,IF($V1432="CODE",$H1432,""))))</f>
        <v>0</v>
      </c>
    </row>
    <row r="1433" spans="1:26" ht="21" customHeight="1">
      <c r="A1433" s="27">
        <f>IF($B1433="","",COUNTA($B$13:$B1433))</f>
        <v>0</v>
      </c>
      <c r="B1433" s="28"/>
      <c r="C1433" s="28"/>
      <c r="D1433" s="29"/>
      <c r="E1433" s="29"/>
      <c r="F1433" s="29"/>
      <c r="G1433" s="28"/>
      <c r="H1433" s="28"/>
      <c r="I1433" s="30">
        <f>IF($H1433="","",IFERROR(VLOOKUP($H1433,AcctTbl,2,0),"کد ناشناخته"))</f>
        <v>0</v>
      </c>
      <c r="J1433" s="27">
        <f>IF($H1433="","",IFERROR(VLOOKUP($H1433,AcctTbl,3,0),""))</f>
        <v>0</v>
      </c>
      <c r="K1433" s="29"/>
      <c r="L1433" s="28"/>
      <c r="M1433" s="31"/>
      <c r="N1433" s="29"/>
      <c r="O1433" s="32">
        <f>IF($B1433="",0,IF($U1433="IN",N($M1433),0))</f>
        <v>0</v>
      </c>
      <c r="P1433" s="32">
        <f>IF($B1433="",0,IF(OR($U1433="OUT",$U1433="TRF"),N($M1433),0))</f>
        <v>0</v>
      </c>
      <c r="Q1433" s="32">
        <f>IF($B1433="",0,IF(OR($U1433="OUT",$U1433="TRF"),N($M1433),0))</f>
        <v>0</v>
      </c>
      <c r="R1433" s="32">
        <f>IF($B1433="",0,IF($U1433="IN",N($M1433),0))</f>
        <v>0</v>
      </c>
      <c r="S1433" s="33">
        <f>IF($B1433="","",IF($M1433="","⚠ مبلغ",IF($E1433="","⚠ بانک عامل",IF(AND($U1433="TRF",$F1433=""),"⚠ بانک مقصد",IF(AND($V1433&lt;&gt;"NONE",$V1433&lt;&gt;"",$Z1433=""),"⚠ طرف حساب","✓")))))</f>
        <v>0</v>
      </c>
      <c r="T1433" s="29"/>
      <c r="U1433" s="27">
        <f>IFERROR(VLOOKUP($D1433,BankOpTbl,2,0),"")</f>
        <v>0</v>
      </c>
      <c r="V1433" s="27">
        <f>IFERROR(VLOOKUP($D1433,BankOpTbl,3,0),"")</f>
        <v>0</v>
      </c>
      <c r="W1433" s="27">
        <f>IFERROR(VLOOKUP($D1433,BankOpTbl,4,0),"")</f>
        <v>0</v>
      </c>
      <c r="X1433" s="27">
        <f>IF($E1433="","",IFERROR(VLOOKUP($E1433,BankTbl,4,0),""))</f>
        <v>0</v>
      </c>
      <c r="Y1433" s="27">
        <f>IF($F1433="","",IFERROR(VLOOKUP($F1433,BankTbl,4,0),""))</f>
        <v>0</v>
      </c>
      <c r="Z1433" s="27">
        <f>IF($B1433="","",IF($V1433="PICK",LEFT($N1433,5),IF($V1433="FIXED",$W1433,IF($V1433="CODE",$H1433,""))))</f>
        <v>0</v>
      </c>
    </row>
    <row r="1434" spans="1:26" ht="21" customHeight="1">
      <c r="A1434" s="27">
        <f>IF($B1434="","",COUNTA($B$13:$B1434))</f>
        <v>0</v>
      </c>
      <c r="B1434" s="28"/>
      <c r="C1434" s="28"/>
      <c r="D1434" s="29"/>
      <c r="E1434" s="29"/>
      <c r="F1434" s="29"/>
      <c r="G1434" s="28"/>
      <c r="H1434" s="28"/>
      <c r="I1434" s="30">
        <f>IF($H1434="","",IFERROR(VLOOKUP($H1434,AcctTbl,2,0),"کد ناشناخته"))</f>
        <v>0</v>
      </c>
      <c r="J1434" s="27">
        <f>IF($H1434="","",IFERROR(VLOOKUP($H1434,AcctTbl,3,0),""))</f>
        <v>0</v>
      </c>
      <c r="K1434" s="29"/>
      <c r="L1434" s="28"/>
      <c r="M1434" s="31"/>
      <c r="N1434" s="29"/>
      <c r="O1434" s="32">
        <f>IF($B1434="",0,IF($U1434="IN",N($M1434),0))</f>
        <v>0</v>
      </c>
      <c r="P1434" s="32">
        <f>IF($B1434="",0,IF(OR($U1434="OUT",$U1434="TRF"),N($M1434),0))</f>
        <v>0</v>
      </c>
      <c r="Q1434" s="32">
        <f>IF($B1434="",0,IF(OR($U1434="OUT",$U1434="TRF"),N($M1434),0))</f>
        <v>0</v>
      </c>
      <c r="R1434" s="32">
        <f>IF($B1434="",0,IF($U1434="IN",N($M1434),0))</f>
        <v>0</v>
      </c>
      <c r="S1434" s="33">
        <f>IF($B1434="","",IF($M1434="","⚠ مبلغ",IF($E1434="","⚠ بانک عامل",IF(AND($U1434="TRF",$F1434=""),"⚠ بانک مقصد",IF(AND($V1434&lt;&gt;"NONE",$V1434&lt;&gt;"",$Z1434=""),"⚠ طرف حساب","✓")))))</f>
        <v>0</v>
      </c>
      <c r="T1434" s="29"/>
      <c r="U1434" s="27">
        <f>IFERROR(VLOOKUP($D1434,BankOpTbl,2,0),"")</f>
        <v>0</v>
      </c>
      <c r="V1434" s="27">
        <f>IFERROR(VLOOKUP($D1434,BankOpTbl,3,0),"")</f>
        <v>0</v>
      </c>
      <c r="W1434" s="27">
        <f>IFERROR(VLOOKUP($D1434,BankOpTbl,4,0),"")</f>
        <v>0</v>
      </c>
      <c r="X1434" s="27">
        <f>IF($E1434="","",IFERROR(VLOOKUP($E1434,BankTbl,4,0),""))</f>
        <v>0</v>
      </c>
      <c r="Y1434" s="27">
        <f>IF($F1434="","",IFERROR(VLOOKUP($F1434,BankTbl,4,0),""))</f>
        <v>0</v>
      </c>
      <c r="Z1434" s="27">
        <f>IF($B1434="","",IF($V1434="PICK",LEFT($N1434,5),IF($V1434="FIXED",$W1434,IF($V1434="CODE",$H1434,""))))</f>
        <v>0</v>
      </c>
    </row>
    <row r="1435" spans="1:26" ht="21" customHeight="1">
      <c r="A1435" s="27">
        <f>IF($B1435="","",COUNTA($B$13:$B1435))</f>
        <v>0</v>
      </c>
      <c r="B1435" s="28"/>
      <c r="C1435" s="28"/>
      <c r="D1435" s="29"/>
      <c r="E1435" s="29"/>
      <c r="F1435" s="29"/>
      <c r="G1435" s="28"/>
      <c r="H1435" s="28"/>
      <c r="I1435" s="30">
        <f>IF($H1435="","",IFERROR(VLOOKUP($H1435,AcctTbl,2,0),"کد ناشناخته"))</f>
        <v>0</v>
      </c>
      <c r="J1435" s="27">
        <f>IF($H1435="","",IFERROR(VLOOKUP($H1435,AcctTbl,3,0),""))</f>
        <v>0</v>
      </c>
      <c r="K1435" s="29"/>
      <c r="L1435" s="28"/>
      <c r="M1435" s="31"/>
      <c r="N1435" s="29"/>
      <c r="O1435" s="32">
        <f>IF($B1435="",0,IF($U1435="IN",N($M1435),0))</f>
        <v>0</v>
      </c>
      <c r="P1435" s="32">
        <f>IF($B1435="",0,IF(OR($U1435="OUT",$U1435="TRF"),N($M1435),0))</f>
        <v>0</v>
      </c>
      <c r="Q1435" s="32">
        <f>IF($B1435="",0,IF(OR($U1435="OUT",$U1435="TRF"),N($M1435),0))</f>
        <v>0</v>
      </c>
      <c r="R1435" s="32">
        <f>IF($B1435="",0,IF($U1435="IN",N($M1435),0))</f>
        <v>0</v>
      </c>
      <c r="S1435" s="33">
        <f>IF($B1435="","",IF($M1435="","⚠ مبلغ",IF($E1435="","⚠ بانک عامل",IF(AND($U1435="TRF",$F1435=""),"⚠ بانک مقصد",IF(AND($V1435&lt;&gt;"NONE",$V1435&lt;&gt;"",$Z1435=""),"⚠ طرف حساب","✓")))))</f>
        <v>0</v>
      </c>
      <c r="T1435" s="29"/>
      <c r="U1435" s="27">
        <f>IFERROR(VLOOKUP($D1435,BankOpTbl,2,0),"")</f>
        <v>0</v>
      </c>
      <c r="V1435" s="27">
        <f>IFERROR(VLOOKUP($D1435,BankOpTbl,3,0),"")</f>
        <v>0</v>
      </c>
      <c r="W1435" s="27">
        <f>IFERROR(VLOOKUP($D1435,BankOpTbl,4,0),"")</f>
        <v>0</v>
      </c>
      <c r="X1435" s="27">
        <f>IF($E1435="","",IFERROR(VLOOKUP($E1435,BankTbl,4,0),""))</f>
        <v>0</v>
      </c>
      <c r="Y1435" s="27">
        <f>IF($F1435="","",IFERROR(VLOOKUP($F1435,BankTbl,4,0),""))</f>
        <v>0</v>
      </c>
      <c r="Z1435" s="27">
        <f>IF($B1435="","",IF($V1435="PICK",LEFT($N1435,5),IF($V1435="FIXED",$W1435,IF($V1435="CODE",$H1435,""))))</f>
        <v>0</v>
      </c>
    </row>
    <row r="1436" spans="1:26" ht="21" customHeight="1">
      <c r="A1436" s="27">
        <f>IF($B1436="","",COUNTA($B$13:$B1436))</f>
        <v>0</v>
      </c>
      <c r="B1436" s="28"/>
      <c r="C1436" s="28"/>
      <c r="D1436" s="29"/>
      <c r="E1436" s="29"/>
      <c r="F1436" s="29"/>
      <c r="G1436" s="28"/>
      <c r="H1436" s="28"/>
      <c r="I1436" s="30">
        <f>IF($H1436="","",IFERROR(VLOOKUP($H1436,AcctTbl,2,0),"کد ناشناخته"))</f>
        <v>0</v>
      </c>
      <c r="J1436" s="27">
        <f>IF($H1436="","",IFERROR(VLOOKUP($H1436,AcctTbl,3,0),""))</f>
        <v>0</v>
      </c>
      <c r="K1436" s="29"/>
      <c r="L1436" s="28"/>
      <c r="M1436" s="31"/>
      <c r="N1436" s="29"/>
      <c r="O1436" s="32">
        <f>IF($B1436="",0,IF($U1436="IN",N($M1436),0))</f>
        <v>0</v>
      </c>
      <c r="P1436" s="32">
        <f>IF($B1436="",0,IF(OR($U1436="OUT",$U1436="TRF"),N($M1436),0))</f>
        <v>0</v>
      </c>
      <c r="Q1436" s="32">
        <f>IF($B1436="",0,IF(OR($U1436="OUT",$U1436="TRF"),N($M1436),0))</f>
        <v>0</v>
      </c>
      <c r="R1436" s="32">
        <f>IF($B1436="",0,IF($U1436="IN",N($M1436),0))</f>
        <v>0</v>
      </c>
      <c r="S1436" s="33">
        <f>IF($B1436="","",IF($M1436="","⚠ مبلغ",IF($E1436="","⚠ بانک عامل",IF(AND($U1436="TRF",$F1436=""),"⚠ بانک مقصد",IF(AND($V1436&lt;&gt;"NONE",$V1436&lt;&gt;"",$Z1436=""),"⚠ طرف حساب","✓")))))</f>
        <v>0</v>
      </c>
      <c r="T1436" s="29"/>
      <c r="U1436" s="27">
        <f>IFERROR(VLOOKUP($D1436,BankOpTbl,2,0),"")</f>
        <v>0</v>
      </c>
      <c r="V1436" s="27">
        <f>IFERROR(VLOOKUP($D1436,BankOpTbl,3,0),"")</f>
        <v>0</v>
      </c>
      <c r="W1436" s="27">
        <f>IFERROR(VLOOKUP($D1436,BankOpTbl,4,0),"")</f>
        <v>0</v>
      </c>
      <c r="X1436" s="27">
        <f>IF($E1436="","",IFERROR(VLOOKUP($E1436,BankTbl,4,0),""))</f>
        <v>0</v>
      </c>
      <c r="Y1436" s="27">
        <f>IF($F1436="","",IFERROR(VLOOKUP($F1436,BankTbl,4,0),""))</f>
        <v>0</v>
      </c>
      <c r="Z1436" s="27">
        <f>IF($B1436="","",IF($V1436="PICK",LEFT($N1436,5),IF($V1436="FIXED",$W1436,IF($V1436="CODE",$H1436,""))))</f>
        <v>0</v>
      </c>
    </row>
    <row r="1437" spans="1:26" ht="21" customHeight="1">
      <c r="A1437" s="27">
        <f>IF($B1437="","",COUNTA($B$13:$B1437))</f>
        <v>0</v>
      </c>
      <c r="B1437" s="28"/>
      <c r="C1437" s="28"/>
      <c r="D1437" s="29"/>
      <c r="E1437" s="29"/>
      <c r="F1437" s="29"/>
      <c r="G1437" s="28"/>
      <c r="H1437" s="28"/>
      <c r="I1437" s="30">
        <f>IF($H1437="","",IFERROR(VLOOKUP($H1437,AcctTbl,2,0),"کد ناشناخته"))</f>
        <v>0</v>
      </c>
      <c r="J1437" s="27">
        <f>IF($H1437="","",IFERROR(VLOOKUP($H1437,AcctTbl,3,0),""))</f>
        <v>0</v>
      </c>
      <c r="K1437" s="29"/>
      <c r="L1437" s="28"/>
      <c r="M1437" s="31"/>
      <c r="N1437" s="29"/>
      <c r="O1437" s="32">
        <f>IF($B1437="",0,IF($U1437="IN",N($M1437),0))</f>
        <v>0</v>
      </c>
      <c r="P1437" s="32">
        <f>IF($B1437="",0,IF(OR($U1437="OUT",$U1437="TRF"),N($M1437),0))</f>
        <v>0</v>
      </c>
      <c r="Q1437" s="32">
        <f>IF($B1437="",0,IF(OR($U1437="OUT",$U1437="TRF"),N($M1437),0))</f>
        <v>0</v>
      </c>
      <c r="R1437" s="32">
        <f>IF($B1437="",0,IF($U1437="IN",N($M1437),0))</f>
        <v>0</v>
      </c>
      <c r="S1437" s="33">
        <f>IF($B1437="","",IF($M1437="","⚠ مبلغ",IF($E1437="","⚠ بانک عامل",IF(AND($U1437="TRF",$F1437=""),"⚠ بانک مقصد",IF(AND($V1437&lt;&gt;"NONE",$V1437&lt;&gt;"",$Z1437=""),"⚠ طرف حساب","✓")))))</f>
        <v>0</v>
      </c>
      <c r="T1437" s="29"/>
      <c r="U1437" s="27">
        <f>IFERROR(VLOOKUP($D1437,BankOpTbl,2,0),"")</f>
        <v>0</v>
      </c>
      <c r="V1437" s="27">
        <f>IFERROR(VLOOKUP($D1437,BankOpTbl,3,0),"")</f>
        <v>0</v>
      </c>
      <c r="W1437" s="27">
        <f>IFERROR(VLOOKUP($D1437,BankOpTbl,4,0),"")</f>
        <v>0</v>
      </c>
      <c r="X1437" s="27">
        <f>IF($E1437="","",IFERROR(VLOOKUP($E1437,BankTbl,4,0),""))</f>
        <v>0</v>
      </c>
      <c r="Y1437" s="27">
        <f>IF($F1437="","",IFERROR(VLOOKUP($F1437,BankTbl,4,0),""))</f>
        <v>0</v>
      </c>
      <c r="Z1437" s="27">
        <f>IF($B1437="","",IF($V1437="PICK",LEFT($N1437,5),IF($V1437="FIXED",$W1437,IF($V1437="CODE",$H1437,""))))</f>
        <v>0</v>
      </c>
    </row>
    <row r="1438" spans="1:26" ht="21" customHeight="1">
      <c r="A1438" s="27">
        <f>IF($B1438="","",COUNTA($B$13:$B1438))</f>
        <v>0</v>
      </c>
      <c r="B1438" s="28"/>
      <c r="C1438" s="28"/>
      <c r="D1438" s="29"/>
      <c r="E1438" s="29"/>
      <c r="F1438" s="29"/>
      <c r="G1438" s="28"/>
      <c r="H1438" s="28"/>
      <c r="I1438" s="30">
        <f>IF($H1438="","",IFERROR(VLOOKUP($H1438,AcctTbl,2,0),"کد ناشناخته"))</f>
        <v>0</v>
      </c>
      <c r="J1438" s="27">
        <f>IF($H1438="","",IFERROR(VLOOKUP($H1438,AcctTbl,3,0),""))</f>
        <v>0</v>
      </c>
      <c r="K1438" s="29"/>
      <c r="L1438" s="28"/>
      <c r="M1438" s="31"/>
      <c r="N1438" s="29"/>
      <c r="O1438" s="32">
        <f>IF($B1438="",0,IF($U1438="IN",N($M1438),0))</f>
        <v>0</v>
      </c>
      <c r="P1438" s="32">
        <f>IF($B1438="",0,IF(OR($U1438="OUT",$U1438="TRF"),N($M1438),0))</f>
        <v>0</v>
      </c>
      <c r="Q1438" s="32">
        <f>IF($B1438="",0,IF(OR($U1438="OUT",$U1438="TRF"),N($M1438),0))</f>
        <v>0</v>
      </c>
      <c r="R1438" s="32">
        <f>IF($B1438="",0,IF($U1438="IN",N($M1438),0))</f>
        <v>0</v>
      </c>
      <c r="S1438" s="33">
        <f>IF($B1438="","",IF($M1438="","⚠ مبلغ",IF($E1438="","⚠ بانک عامل",IF(AND($U1438="TRF",$F1438=""),"⚠ بانک مقصد",IF(AND($V1438&lt;&gt;"NONE",$V1438&lt;&gt;"",$Z1438=""),"⚠ طرف حساب","✓")))))</f>
        <v>0</v>
      </c>
      <c r="T1438" s="29"/>
      <c r="U1438" s="27">
        <f>IFERROR(VLOOKUP($D1438,BankOpTbl,2,0),"")</f>
        <v>0</v>
      </c>
      <c r="V1438" s="27">
        <f>IFERROR(VLOOKUP($D1438,BankOpTbl,3,0),"")</f>
        <v>0</v>
      </c>
      <c r="W1438" s="27">
        <f>IFERROR(VLOOKUP($D1438,BankOpTbl,4,0),"")</f>
        <v>0</v>
      </c>
      <c r="X1438" s="27">
        <f>IF($E1438="","",IFERROR(VLOOKUP($E1438,BankTbl,4,0),""))</f>
        <v>0</v>
      </c>
      <c r="Y1438" s="27">
        <f>IF($F1438="","",IFERROR(VLOOKUP($F1438,BankTbl,4,0),""))</f>
        <v>0</v>
      </c>
      <c r="Z1438" s="27">
        <f>IF($B1438="","",IF($V1438="PICK",LEFT($N1438,5),IF($V1438="FIXED",$W1438,IF($V1438="CODE",$H1438,""))))</f>
        <v>0</v>
      </c>
    </row>
    <row r="1439" spans="1:26" ht="21" customHeight="1">
      <c r="A1439" s="27">
        <f>IF($B1439="","",COUNTA($B$13:$B1439))</f>
        <v>0</v>
      </c>
      <c r="B1439" s="28"/>
      <c r="C1439" s="28"/>
      <c r="D1439" s="29"/>
      <c r="E1439" s="29"/>
      <c r="F1439" s="29"/>
      <c r="G1439" s="28"/>
      <c r="H1439" s="28"/>
      <c r="I1439" s="30">
        <f>IF($H1439="","",IFERROR(VLOOKUP($H1439,AcctTbl,2,0),"کد ناشناخته"))</f>
        <v>0</v>
      </c>
      <c r="J1439" s="27">
        <f>IF($H1439="","",IFERROR(VLOOKUP($H1439,AcctTbl,3,0),""))</f>
        <v>0</v>
      </c>
      <c r="K1439" s="29"/>
      <c r="L1439" s="28"/>
      <c r="M1439" s="31"/>
      <c r="N1439" s="29"/>
      <c r="O1439" s="32">
        <f>IF($B1439="",0,IF($U1439="IN",N($M1439),0))</f>
        <v>0</v>
      </c>
      <c r="P1439" s="32">
        <f>IF($B1439="",0,IF(OR($U1439="OUT",$U1439="TRF"),N($M1439),0))</f>
        <v>0</v>
      </c>
      <c r="Q1439" s="32">
        <f>IF($B1439="",0,IF(OR($U1439="OUT",$U1439="TRF"),N($M1439),0))</f>
        <v>0</v>
      </c>
      <c r="R1439" s="32">
        <f>IF($B1439="",0,IF($U1439="IN",N($M1439),0))</f>
        <v>0</v>
      </c>
      <c r="S1439" s="33">
        <f>IF($B1439="","",IF($M1439="","⚠ مبلغ",IF($E1439="","⚠ بانک عامل",IF(AND($U1439="TRF",$F1439=""),"⚠ بانک مقصد",IF(AND($V1439&lt;&gt;"NONE",$V1439&lt;&gt;"",$Z1439=""),"⚠ طرف حساب","✓")))))</f>
        <v>0</v>
      </c>
      <c r="T1439" s="29"/>
      <c r="U1439" s="27">
        <f>IFERROR(VLOOKUP($D1439,BankOpTbl,2,0),"")</f>
        <v>0</v>
      </c>
      <c r="V1439" s="27">
        <f>IFERROR(VLOOKUP($D1439,BankOpTbl,3,0),"")</f>
        <v>0</v>
      </c>
      <c r="W1439" s="27">
        <f>IFERROR(VLOOKUP($D1439,BankOpTbl,4,0),"")</f>
        <v>0</v>
      </c>
      <c r="X1439" s="27">
        <f>IF($E1439="","",IFERROR(VLOOKUP($E1439,BankTbl,4,0),""))</f>
        <v>0</v>
      </c>
      <c r="Y1439" s="27">
        <f>IF($F1439="","",IFERROR(VLOOKUP($F1439,BankTbl,4,0),""))</f>
        <v>0</v>
      </c>
      <c r="Z1439" s="27">
        <f>IF($B1439="","",IF($V1439="PICK",LEFT($N1439,5),IF($V1439="FIXED",$W1439,IF($V1439="CODE",$H1439,""))))</f>
        <v>0</v>
      </c>
    </row>
    <row r="1440" spans="1:26" ht="21" customHeight="1">
      <c r="A1440" s="27">
        <f>IF($B1440="","",COUNTA($B$13:$B1440))</f>
        <v>0</v>
      </c>
      <c r="B1440" s="28"/>
      <c r="C1440" s="28"/>
      <c r="D1440" s="29"/>
      <c r="E1440" s="29"/>
      <c r="F1440" s="29"/>
      <c r="G1440" s="28"/>
      <c r="H1440" s="28"/>
      <c r="I1440" s="30">
        <f>IF($H1440="","",IFERROR(VLOOKUP($H1440,AcctTbl,2,0),"کد ناشناخته"))</f>
        <v>0</v>
      </c>
      <c r="J1440" s="27">
        <f>IF($H1440="","",IFERROR(VLOOKUP($H1440,AcctTbl,3,0),""))</f>
        <v>0</v>
      </c>
      <c r="K1440" s="29"/>
      <c r="L1440" s="28"/>
      <c r="M1440" s="31"/>
      <c r="N1440" s="29"/>
      <c r="O1440" s="32">
        <f>IF($B1440="",0,IF($U1440="IN",N($M1440),0))</f>
        <v>0</v>
      </c>
      <c r="P1440" s="32">
        <f>IF($B1440="",0,IF(OR($U1440="OUT",$U1440="TRF"),N($M1440),0))</f>
        <v>0</v>
      </c>
      <c r="Q1440" s="32">
        <f>IF($B1440="",0,IF(OR($U1440="OUT",$U1440="TRF"),N($M1440),0))</f>
        <v>0</v>
      </c>
      <c r="R1440" s="32">
        <f>IF($B1440="",0,IF($U1440="IN",N($M1440),0))</f>
        <v>0</v>
      </c>
      <c r="S1440" s="33">
        <f>IF($B1440="","",IF($M1440="","⚠ مبلغ",IF($E1440="","⚠ بانک عامل",IF(AND($U1440="TRF",$F1440=""),"⚠ بانک مقصد",IF(AND($V1440&lt;&gt;"NONE",$V1440&lt;&gt;"",$Z1440=""),"⚠ طرف حساب","✓")))))</f>
        <v>0</v>
      </c>
      <c r="T1440" s="29"/>
      <c r="U1440" s="27">
        <f>IFERROR(VLOOKUP($D1440,BankOpTbl,2,0),"")</f>
        <v>0</v>
      </c>
      <c r="V1440" s="27">
        <f>IFERROR(VLOOKUP($D1440,BankOpTbl,3,0),"")</f>
        <v>0</v>
      </c>
      <c r="W1440" s="27">
        <f>IFERROR(VLOOKUP($D1440,BankOpTbl,4,0),"")</f>
        <v>0</v>
      </c>
      <c r="X1440" s="27">
        <f>IF($E1440="","",IFERROR(VLOOKUP($E1440,BankTbl,4,0),""))</f>
        <v>0</v>
      </c>
      <c r="Y1440" s="27">
        <f>IF($F1440="","",IFERROR(VLOOKUP($F1440,BankTbl,4,0),""))</f>
        <v>0</v>
      </c>
      <c r="Z1440" s="27">
        <f>IF($B1440="","",IF($V1440="PICK",LEFT($N1440,5),IF($V1440="FIXED",$W1440,IF($V1440="CODE",$H1440,""))))</f>
        <v>0</v>
      </c>
    </row>
    <row r="1441" spans="1:26" ht="21" customHeight="1">
      <c r="A1441" s="27">
        <f>IF($B1441="","",COUNTA($B$13:$B1441))</f>
        <v>0</v>
      </c>
      <c r="B1441" s="28"/>
      <c r="C1441" s="28"/>
      <c r="D1441" s="29"/>
      <c r="E1441" s="29"/>
      <c r="F1441" s="29"/>
      <c r="G1441" s="28"/>
      <c r="H1441" s="28"/>
      <c r="I1441" s="30">
        <f>IF($H1441="","",IFERROR(VLOOKUP($H1441,AcctTbl,2,0),"کد ناشناخته"))</f>
        <v>0</v>
      </c>
      <c r="J1441" s="27">
        <f>IF($H1441="","",IFERROR(VLOOKUP($H1441,AcctTbl,3,0),""))</f>
        <v>0</v>
      </c>
      <c r="K1441" s="29"/>
      <c r="L1441" s="28"/>
      <c r="M1441" s="31"/>
      <c r="N1441" s="29"/>
      <c r="O1441" s="32">
        <f>IF($B1441="",0,IF($U1441="IN",N($M1441),0))</f>
        <v>0</v>
      </c>
      <c r="P1441" s="32">
        <f>IF($B1441="",0,IF(OR($U1441="OUT",$U1441="TRF"),N($M1441),0))</f>
        <v>0</v>
      </c>
      <c r="Q1441" s="32">
        <f>IF($B1441="",0,IF(OR($U1441="OUT",$U1441="TRF"),N($M1441),0))</f>
        <v>0</v>
      </c>
      <c r="R1441" s="32">
        <f>IF($B1441="",0,IF($U1441="IN",N($M1441),0))</f>
        <v>0</v>
      </c>
      <c r="S1441" s="33">
        <f>IF($B1441="","",IF($M1441="","⚠ مبلغ",IF($E1441="","⚠ بانک عامل",IF(AND($U1441="TRF",$F1441=""),"⚠ بانک مقصد",IF(AND($V1441&lt;&gt;"NONE",$V1441&lt;&gt;"",$Z1441=""),"⚠ طرف حساب","✓")))))</f>
        <v>0</v>
      </c>
      <c r="T1441" s="29"/>
      <c r="U1441" s="27">
        <f>IFERROR(VLOOKUP($D1441,BankOpTbl,2,0),"")</f>
        <v>0</v>
      </c>
      <c r="V1441" s="27">
        <f>IFERROR(VLOOKUP($D1441,BankOpTbl,3,0),"")</f>
        <v>0</v>
      </c>
      <c r="W1441" s="27">
        <f>IFERROR(VLOOKUP($D1441,BankOpTbl,4,0),"")</f>
        <v>0</v>
      </c>
      <c r="X1441" s="27">
        <f>IF($E1441="","",IFERROR(VLOOKUP($E1441,BankTbl,4,0),""))</f>
        <v>0</v>
      </c>
      <c r="Y1441" s="27">
        <f>IF($F1441="","",IFERROR(VLOOKUP($F1441,BankTbl,4,0),""))</f>
        <v>0</v>
      </c>
      <c r="Z1441" s="27">
        <f>IF($B1441="","",IF($V1441="PICK",LEFT($N1441,5),IF($V1441="FIXED",$W1441,IF($V1441="CODE",$H1441,""))))</f>
        <v>0</v>
      </c>
    </row>
    <row r="1442" spans="1:26" ht="21" customHeight="1">
      <c r="A1442" s="27">
        <f>IF($B1442="","",COUNTA($B$13:$B1442))</f>
        <v>0</v>
      </c>
      <c r="B1442" s="28"/>
      <c r="C1442" s="28"/>
      <c r="D1442" s="29"/>
      <c r="E1442" s="29"/>
      <c r="F1442" s="29"/>
      <c r="G1442" s="28"/>
      <c r="H1442" s="28"/>
      <c r="I1442" s="30">
        <f>IF($H1442="","",IFERROR(VLOOKUP($H1442,AcctTbl,2,0),"کد ناشناخته"))</f>
        <v>0</v>
      </c>
      <c r="J1442" s="27">
        <f>IF($H1442="","",IFERROR(VLOOKUP($H1442,AcctTbl,3,0),""))</f>
        <v>0</v>
      </c>
      <c r="K1442" s="29"/>
      <c r="L1442" s="28"/>
      <c r="M1442" s="31"/>
      <c r="N1442" s="29"/>
      <c r="O1442" s="32">
        <f>IF($B1442="",0,IF($U1442="IN",N($M1442),0))</f>
        <v>0</v>
      </c>
      <c r="P1442" s="32">
        <f>IF($B1442="",0,IF(OR($U1442="OUT",$U1442="TRF"),N($M1442),0))</f>
        <v>0</v>
      </c>
      <c r="Q1442" s="32">
        <f>IF($B1442="",0,IF(OR($U1442="OUT",$U1442="TRF"),N($M1442),0))</f>
        <v>0</v>
      </c>
      <c r="R1442" s="32">
        <f>IF($B1442="",0,IF($U1442="IN",N($M1442),0))</f>
        <v>0</v>
      </c>
      <c r="S1442" s="33">
        <f>IF($B1442="","",IF($M1442="","⚠ مبلغ",IF($E1442="","⚠ بانک عامل",IF(AND($U1442="TRF",$F1442=""),"⚠ بانک مقصد",IF(AND($V1442&lt;&gt;"NONE",$V1442&lt;&gt;"",$Z1442=""),"⚠ طرف حساب","✓")))))</f>
        <v>0</v>
      </c>
      <c r="T1442" s="29"/>
      <c r="U1442" s="27">
        <f>IFERROR(VLOOKUP($D1442,BankOpTbl,2,0),"")</f>
        <v>0</v>
      </c>
      <c r="V1442" s="27">
        <f>IFERROR(VLOOKUP($D1442,BankOpTbl,3,0),"")</f>
        <v>0</v>
      </c>
      <c r="W1442" s="27">
        <f>IFERROR(VLOOKUP($D1442,BankOpTbl,4,0),"")</f>
        <v>0</v>
      </c>
      <c r="X1442" s="27">
        <f>IF($E1442="","",IFERROR(VLOOKUP($E1442,BankTbl,4,0),""))</f>
        <v>0</v>
      </c>
      <c r="Y1442" s="27">
        <f>IF($F1442="","",IFERROR(VLOOKUP($F1442,BankTbl,4,0),""))</f>
        <v>0</v>
      </c>
      <c r="Z1442" s="27">
        <f>IF($B1442="","",IF($V1442="PICK",LEFT($N1442,5),IF($V1442="FIXED",$W1442,IF($V1442="CODE",$H1442,""))))</f>
        <v>0</v>
      </c>
    </row>
    <row r="1443" spans="1:26" ht="21" customHeight="1">
      <c r="A1443" s="27">
        <f>IF($B1443="","",COUNTA($B$13:$B1443))</f>
        <v>0</v>
      </c>
      <c r="B1443" s="28"/>
      <c r="C1443" s="28"/>
      <c r="D1443" s="29"/>
      <c r="E1443" s="29"/>
      <c r="F1443" s="29"/>
      <c r="G1443" s="28"/>
      <c r="H1443" s="28"/>
      <c r="I1443" s="30">
        <f>IF($H1443="","",IFERROR(VLOOKUP($H1443,AcctTbl,2,0),"کد ناشناخته"))</f>
        <v>0</v>
      </c>
      <c r="J1443" s="27">
        <f>IF($H1443="","",IFERROR(VLOOKUP($H1443,AcctTbl,3,0),""))</f>
        <v>0</v>
      </c>
      <c r="K1443" s="29"/>
      <c r="L1443" s="28"/>
      <c r="M1443" s="31"/>
      <c r="N1443" s="29"/>
      <c r="O1443" s="32">
        <f>IF($B1443="",0,IF($U1443="IN",N($M1443),0))</f>
        <v>0</v>
      </c>
      <c r="P1443" s="32">
        <f>IF($B1443="",0,IF(OR($U1443="OUT",$U1443="TRF"),N($M1443),0))</f>
        <v>0</v>
      </c>
      <c r="Q1443" s="32">
        <f>IF($B1443="",0,IF(OR($U1443="OUT",$U1443="TRF"),N($M1443),0))</f>
        <v>0</v>
      </c>
      <c r="R1443" s="32">
        <f>IF($B1443="",0,IF($U1443="IN",N($M1443),0))</f>
        <v>0</v>
      </c>
      <c r="S1443" s="33">
        <f>IF($B1443="","",IF($M1443="","⚠ مبلغ",IF($E1443="","⚠ بانک عامل",IF(AND($U1443="TRF",$F1443=""),"⚠ بانک مقصد",IF(AND($V1443&lt;&gt;"NONE",$V1443&lt;&gt;"",$Z1443=""),"⚠ طرف حساب","✓")))))</f>
        <v>0</v>
      </c>
      <c r="T1443" s="29"/>
      <c r="U1443" s="27">
        <f>IFERROR(VLOOKUP($D1443,BankOpTbl,2,0),"")</f>
        <v>0</v>
      </c>
      <c r="V1443" s="27">
        <f>IFERROR(VLOOKUP($D1443,BankOpTbl,3,0),"")</f>
        <v>0</v>
      </c>
      <c r="W1443" s="27">
        <f>IFERROR(VLOOKUP($D1443,BankOpTbl,4,0),"")</f>
        <v>0</v>
      </c>
      <c r="X1443" s="27">
        <f>IF($E1443="","",IFERROR(VLOOKUP($E1443,BankTbl,4,0),""))</f>
        <v>0</v>
      </c>
      <c r="Y1443" s="27">
        <f>IF($F1443="","",IFERROR(VLOOKUP($F1443,BankTbl,4,0),""))</f>
        <v>0</v>
      </c>
      <c r="Z1443" s="27">
        <f>IF($B1443="","",IF($V1443="PICK",LEFT($N1443,5),IF($V1443="FIXED",$W1443,IF($V1443="CODE",$H1443,""))))</f>
        <v>0</v>
      </c>
    </row>
    <row r="1444" spans="1:26" ht="21" customHeight="1">
      <c r="A1444" s="27">
        <f>IF($B1444="","",COUNTA($B$13:$B1444))</f>
        <v>0</v>
      </c>
      <c r="B1444" s="28"/>
      <c r="C1444" s="28"/>
      <c r="D1444" s="29"/>
      <c r="E1444" s="29"/>
      <c r="F1444" s="29"/>
      <c r="G1444" s="28"/>
      <c r="H1444" s="28"/>
      <c r="I1444" s="30">
        <f>IF($H1444="","",IFERROR(VLOOKUP($H1444,AcctTbl,2,0),"کد ناشناخته"))</f>
        <v>0</v>
      </c>
      <c r="J1444" s="27">
        <f>IF($H1444="","",IFERROR(VLOOKUP($H1444,AcctTbl,3,0),""))</f>
        <v>0</v>
      </c>
      <c r="K1444" s="29"/>
      <c r="L1444" s="28"/>
      <c r="M1444" s="31"/>
      <c r="N1444" s="29"/>
      <c r="O1444" s="32">
        <f>IF($B1444="",0,IF($U1444="IN",N($M1444),0))</f>
        <v>0</v>
      </c>
      <c r="P1444" s="32">
        <f>IF($B1444="",0,IF(OR($U1444="OUT",$U1444="TRF"),N($M1444),0))</f>
        <v>0</v>
      </c>
      <c r="Q1444" s="32">
        <f>IF($B1444="",0,IF(OR($U1444="OUT",$U1444="TRF"),N($M1444),0))</f>
        <v>0</v>
      </c>
      <c r="R1444" s="32">
        <f>IF($B1444="",0,IF($U1444="IN",N($M1444),0))</f>
        <v>0</v>
      </c>
      <c r="S1444" s="33">
        <f>IF($B1444="","",IF($M1444="","⚠ مبلغ",IF($E1444="","⚠ بانک عامل",IF(AND($U1444="TRF",$F1444=""),"⚠ بانک مقصد",IF(AND($V1444&lt;&gt;"NONE",$V1444&lt;&gt;"",$Z1444=""),"⚠ طرف حساب","✓")))))</f>
        <v>0</v>
      </c>
      <c r="T1444" s="29"/>
      <c r="U1444" s="27">
        <f>IFERROR(VLOOKUP($D1444,BankOpTbl,2,0),"")</f>
        <v>0</v>
      </c>
      <c r="V1444" s="27">
        <f>IFERROR(VLOOKUP($D1444,BankOpTbl,3,0),"")</f>
        <v>0</v>
      </c>
      <c r="W1444" s="27">
        <f>IFERROR(VLOOKUP($D1444,BankOpTbl,4,0),"")</f>
        <v>0</v>
      </c>
      <c r="X1444" s="27">
        <f>IF($E1444="","",IFERROR(VLOOKUP($E1444,BankTbl,4,0),""))</f>
        <v>0</v>
      </c>
      <c r="Y1444" s="27">
        <f>IF($F1444="","",IFERROR(VLOOKUP($F1444,BankTbl,4,0),""))</f>
        <v>0</v>
      </c>
      <c r="Z1444" s="27">
        <f>IF($B1444="","",IF($V1444="PICK",LEFT($N1444,5),IF($V1444="FIXED",$W1444,IF($V1444="CODE",$H1444,""))))</f>
        <v>0</v>
      </c>
    </row>
    <row r="1445" spans="1:26" ht="21" customHeight="1">
      <c r="A1445" s="27">
        <f>IF($B1445="","",COUNTA($B$13:$B1445))</f>
        <v>0</v>
      </c>
      <c r="B1445" s="28"/>
      <c r="C1445" s="28"/>
      <c r="D1445" s="29"/>
      <c r="E1445" s="29"/>
      <c r="F1445" s="29"/>
      <c r="G1445" s="28"/>
      <c r="H1445" s="28"/>
      <c r="I1445" s="30">
        <f>IF($H1445="","",IFERROR(VLOOKUP($H1445,AcctTbl,2,0),"کد ناشناخته"))</f>
        <v>0</v>
      </c>
      <c r="J1445" s="27">
        <f>IF($H1445="","",IFERROR(VLOOKUP($H1445,AcctTbl,3,0),""))</f>
        <v>0</v>
      </c>
      <c r="K1445" s="29"/>
      <c r="L1445" s="28"/>
      <c r="M1445" s="31"/>
      <c r="N1445" s="29"/>
      <c r="O1445" s="32">
        <f>IF($B1445="",0,IF($U1445="IN",N($M1445),0))</f>
        <v>0</v>
      </c>
      <c r="P1445" s="32">
        <f>IF($B1445="",0,IF(OR($U1445="OUT",$U1445="TRF"),N($M1445),0))</f>
        <v>0</v>
      </c>
      <c r="Q1445" s="32">
        <f>IF($B1445="",0,IF(OR($U1445="OUT",$U1445="TRF"),N($M1445),0))</f>
        <v>0</v>
      </c>
      <c r="R1445" s="32">
        <f>IF($B1445="",0,IF($U1445="IN",N($M1445),0))</f>
        <v>0</v>
      </c>
      <c r="S1445" s="33">
        <f>IF($B1445="","",IF($M1445="","⚠ مبلغ",IF($E1445="","⚠ بانک عامل",IF(AND($U1445="TRF",$F1445=""),"⚠ بانک مقصد",IF(AND($V1445&lt;&gt;"NONE",$V1445&lt;&gt;"",$Z1445=""),"⚠ طرف حساب","✓")))))</f>
        <v>0</v>
      </c>
      <c r="T1445" s="29"/>
      <c r="U1445" s="27">
        <f>IFERROR(VLOOKUP($D1445,BankOpTbl,2,0),"")</f>
        <v>0</v>
      </c>
      <c r="V1445" s="27">
        <f>IFERROR(VLOOKUP($D1445,BankOpTbl,3,0),"")</f>
        <v>0</v>
      </c>
      <c r="W1445" s="27">
        <f>IFERROR(VLOOKUP($D1445,BankOpTbl,4,0),"")</f>
        <v>0</v>
      </c>
      <c r="X1445" s="27">
        <f>IF($E1445="","",IFERROR(VLOOKUP($E1445,BankTbl,4,0),""))</f>
        <v>0</v>
      </c>
      <c r="Y1445" s="27">
        <f>IF($F1445="","",IFERROR(VLOOKUP($F1445,BankTbl,4,0),""))</f>
        <v>0</v>
      </c>
      <c r="Z1445" s="27">
        <f>IF($B1445="","",IF($V1445="PICK",LEFT($N1445,5),IF($V1445="FIXED",$W1445,IF($V1445="CODE",$H1445,""))))</f>
        <v>0</v>
      </c>
    </row>
    <row r="1446" spans="1:26" ht="21" customHeight="1">
      <c r="A1446" s="27">
        <f>IF($B1446="","",COUNTA($B$13:$B1446))</f>
        <v>0</v>
      </c>
      <c r="B1446" s="28"/>
      <c r="C1446" s="28"/>
      <c r="D1446" s="29"/>
      <c r="E1446" s="29"/>
      <c r="F1446" s="29"/>
      <c r="G1446" s="28"/>
      <c r="H1446" s="28"/>
      <c r="I1446" s="30">
        <f>IF($H1446="","",IFERROR(VLOOKUP($H1446,AcctTbl,2,0),"کد ناشناخته"))</f>
        <v>0</v>
      </c>
      <c r="J1446" s="27">
        <f>IF($H1446="","",IFERROR(VLOOKUP($H1446,AcctTbl,3,0),""))</f>
        <v>0</v>
      </c>
      <c r="K1446" s="29"/>
      <c r="L1446" s="28"/>
      <c r="M1446" s="31"/>
      <c r="N1446" s="29"/>
      <c r="O1446" s="32">
        <f>IF($B1446="",0,IF($U1446="IN",N($M1446),0))</f>
        <v>0</v>
      </c>
      <c r="P1446" s="32">
        <f>IF($B1446="",0,IF(OR($U1446="OUT",$U1446="TRF"),N($M1446),0))</f>
        <v>0</v>
      </c>
      <c r="Q1446" s="32">
        <f>IF($B1446="",0,IF(OR($U1446="OUT",$U1446="TRF"),N($M1446),0))</f>
        <v>0</v>
      </c>
      <c r="R1446" s="32">
        <f>IF($B1446="",0,IF($U1446="IN",N($M1446),0))</f>
        <v>0</v>
      </c>
      <c r="S1446" s="33">
        <f>IF($B1446="","",IF($M1446="","⚠ مبلغ",IF($E1446="","⚠ بانک عامل",IF(AND($U1446="TRF",$F1446=""),"⚠ بانک مقصد",IF(AND($V1446&lt;&gt;"NONE",$V1446&lt;&gt;"",$Z1446=""),"⚠ طرف حساب","✓")))))</f>
        <v>0</v>
      </c>
      <c r="T1446" s="29"/>
      <c r="U1446" s="27">
        <f>IFERROR(VLOOKUP($D1446,BankOpTbl,2,0),"")</f>
        <v>0</v>
      </c>
      <c r="V1446" s="27">
        <f>IFERROR(VLOOKUP($D1446,BankOpTbl,3,0),"")</f>
        <v>0</v>
      </c>
      <c r="W1446" s="27">
        <f>IFERROR(VLOOKUP($D1446,BankOpTbl,4,0),"")</f>
        <v>0</v>
      </c>
      <c r="X1446" s="27">
        <f>IF($E1446="","",IFERROR(VLOOKUP($E1446,BankTbl,4,0),""))</f>
        <v>0</v>
      </c>
      <c r="Y1446" s="27">
        <f>IF($F1446="","",IFERROR(VLOOKUP($F1446,BankTbl,4,0),""))</f>
        <v>0</v>
      </c>
      <c r="Z1446" s="27">
        <f>IF($B1446="","",IF($V1446="PICK",LEFT($N1446,5),IF($V1446="FIXED",$W1446,IF($V1446="CODE",$H1446,""))))</f>
        <v>0</v>
      </c>
    </row>
    <row r="1447" spans="1:26" ht="21" customHeight="1">
      <c r="A1447" s="27">
        <f>IF($B1447="","",COUNTA($B$13:$B1447))</f>
        <v>0</v>
      </c>
      <c r="B1447" s="28"/>
      <c r="C1447" s="28"/>
      <c r="D1447" s="29"/>
      <c r="E1447" s="29"/>
      <c r="F1447" s="29"/>
      <c r="G1447" s="28"/>
      <c r="H1447" s="28"/>
      <c r="I1447" s="30">
        <f>IF($H1447="","",IFERROR(VLOOKUP($H1447,AcctTbl,2,0),"کد ناشناخته"))</f>
        <v>0</v>
      </c>
      <c r="J1447" s="27">
        <f>IF($H1447="","",IFERROR(VLOOKUP($H1447,AcctTbl,3,0),""))</f>
        <v>0</v>
      </c>
      <c r="K1447" s="29"/>
      <c r="L1447" s="28"/>
      <c r="M1447" s="31"/>
      <c r="N1447" s="29"/>
      <c r="O1447" s="32">
        <f>IF($B1447="",0,IF($U1447="IN",N($M1447),0))</f>
        <v>0</v>
      </c>
      <c r="P1447" s="32">
        <f>IF($B1447="",0,IF(OR($U1447="OUT",$U1447="TRF"),N($M1447),0))</f>
        <v>0</v>
      </c>
      <c r="Q1447" s="32">
        <f>IF($B1447="",0,IF(OR($U1447="OUT",$U1447="TRF"),N($M1447),0))</f>
        <v>0</v>
      </c>
      <c r="R1447" s="32">
        <f>IF($B1447="",0,IF($U1447="IN",N($M1447),0))</f>
        <v>0</v>
      </c>
      <c r="S1447" s="33">
        <f>IF($B1447="","",IF($M1447="","⚠ مبلغ",IF($E1447="","⚠ بانک عامل",IF(AND($U1447="TRF",$F1447=""),"⚠ بانک مقصد",IF(AND($V1447&lt;&gt;"NONE",$V1447&lt;&gt;"",$Z1447=""),"⚠ طرف حساب","✓")))))</f>
        <v>0</v>
      </c>
      <c r="T1447" s="29"/>
      <c r="U1447" s="27">
        <f>IFERROR(VLOOKUP($D1447,BankOpTbl,2,0),"")</f>
        <v>0</v>
      </c>
      <c r="V1447" s="27">
        <f>IFERROR(VLOOKUP($D1447,BankOpTbl,3,0),"")</f>
        <v>0</v>
      </c>
      <c r="W1447" s="27">
        <f>IFERROR(VLOOKUP($D1447,BankOpTbl,4,0),"")</f>
        <v>0</v>
      </c>
      <c r="X1447" s="27">
        <f>IF($E1447="","",IFERROR(VLOOKUP($E1447,BankTbl,4,0),""))</f>
        <v>0</v>
      </c>
      <c r="Y1447" s="27">
        <f>IF($F1447="","",IFERROR(VLOOKUP($F1447,BankTbl,4,0),""))</f>
        <v>0</v>
      </c>
      <c r="Z1447" s="27">
        <f>IF($B1447="","",IF($V1447="PICK",LEFT($N1447,5),IF($V1447="FIXED",$W1447,IF($V1447="CODE",$H1447,""))))</f>
        <v>0</v>
      </c>
    </row>
    <row r="1448" spans="1:26" ht="21" customHeight="1">
      <c r="A1448" s="27">
        <f>IF($B1448="","",COUNTA($B$13:$B1448))</f>
        <v>0</v>
      </c>
      <c r="B1448" s="28"/>
      <c r="C1448" s="28"/>
      <c r="D1448" s="29"/>
      <c r="E1448" s="29"/>
      <c r="F1448" s="29"/>
      <c r="G1448" s="28"/>
      <c r="H1448" s="28"/>
      <c r="I1448" s="30">
        <f>IF($H1448="","",IFERROR(VLOOKUP($H1448,AcctTbl,2,0),"کد ناشناخته"))</f>
        <v>0</v>
      </c>
      <c r="J1448" s="27">
        <f>IF($H1448="","",IFERROR(VLOOKUP($H1448,AcctTbl,3,0),""))</f>
        <v>0</v>
      </c>
      <c r="K1448" s="29"/>
      <c r="L1448" s="28"/>
      <c r="M1448" s="31"/>
      <c r="N1448" s="29"/>
      <c r="O1448" s="32">
        <f>IF($B1448="",0,IF($U1448="IN",N($M1448),0))</f>
        <v>0</v>
      </c>
      <c r="P1448" s="32">
        <f>IF($B1448="",0,IF(OR($U1448="OUT",$U1448="TRF"),N($M1448),0))</f>
        <v>0</v>
      </c>
      <c r="Q1448" s="32">
        <f>IF($B1448="",0,IF(OR($U1448="OUT",$U1448="TRF"),N($M1448),0))</f>
        <v>0</v>
      </c>
      <c r="R1448" s="32">
        <f>IF($B1448="",0,IF($U1448="IN",N($M1448),0))</f>
        <v>0</v>
      </c>
      <c r="S1448" s="33">
        <f>IF($B1448="","",IF($M1448="","⚠ مبلغ",IF($E1448="","⚠ بانک عامل",IF(AND($U1448="TRF",$F1448=""),"⚠ بانک مقصد",IF(AND($V1448&lt;&gt;"NONE",$V1448&lt;&gt;"",$Z1448=""),"⚠ طرف حساب","✓")))))</f>
        <v>0</v>
      </c>
      <c r="T1448" s="29"/>
      <c r="U1448" s="27">
        <f>IFERROR(VLOOKUP($D1448,BankOpTbl,2,0),"")</f>
        <v>0</v>
      </c>
      <c r="V1448" s="27">
        <f>IFERROR(VLOOKUP($D1448,BankOpTbl,3,0),"")</f>
        <v>0</v>
      </c>
      <c r="W1448" s="27">
        <f>IFERROR(VLOOKUP($D1448,BankOpTbl,4,0),"")</f>
        <v>0</v>
      </c>
      <c r="X1448" s="27">
        <f>IF($E1448="","",IFERROR(VLOOKUP($E1448,BankTbl,4,0),""))</f>
        <v>0</v>
      </c>
      <c r="Y1448" s="27">
        <f>IF($F1448="","",IFERROR(VLOOKUP($F1448,BankTbl,4,0),""))</f>
        <v>0</v>
      </c>
      <c r="Z1448" s="27">
        <f>IF($B1448="","",IF($V1448="PICK",LEFT($N1448,5),IF($V1448="FIXED",$W1448,IF($V1448="CODE",$H1448,""))))</f>
        <v>0</v>
      </c>
    </row>
    <row r="1449" spans="1:26" ht="21" customHeight="1">
      <c r="A1449" s="27">
        <f>IF($B1449="","",COUNTA($B$13:$B1449))</f>
        <v>0</v>
      </c>
      <c r="B1449" s="28"/>
      <c r="C1449" s="28"/>
      <c r="D1449" s="29"/>
      <c r="E1449" s="29"/>
      <c r="F1449" s="29"/>
      <c r="G1449" s="28"/>
      <c r="H1449" s="28"/>
      <c r="I1449" s="30">
        <f>IF($H1449="","",IFERROR(VLOOKUP($H1449,AcctTbl,2,0),"کد ناشناخته"))</f>
        <v>0</v>
      </c>
      <c r="J1449" s="27">
        <f>IF($H1449="","",IFERROR(VLOOKUP($H1449,AcctTbl,3,0),""))</f>
        <v>0</v>
      </c>
      <c r="K1449" s="29"/>
      <c r="L1449" s="28"/>
      <c r="M1449" s="31"/>
      <c r="N1449" s="29"/>
      <c r="O1449" s="32">
        <f>IF($B1449="",0,IF($U1449="IN",N($M1449),0))</f>
        <v>0</v>
      </c>
      <c r="P1449" s="32">
        <f>IF($B1449="",0,IF(OR($U1449="OUT",$U1449="TRF"),N($M1449),0))</f>
        <v>0</v>
      </c>
      <c r="Q1449" s="32">
        <f>IF($B1449="",0,IF(OR($U1449="OUT",$U1449="TRF"),N($M1449),0))</f>
        <v>0</v>
      </c>
      <c r="R1449" s="32">
        <f>IF($B1449="",0,IF($U1449="IN",N($M1449),0))</f>
        <v>0</v>
      </c>
      <c r="S1449" s="33">
        <f>IF($B1449="","",IF($M1449="","⚠ مبلغ",IF($E1449="","⚠ بانک عامل",IF(AND($U1449="TRF",$F1449=""),"⚠ بانک مقصد",IF(AND($V1449&lt;&gt;"NONE",$V1449&lt;&gt;"",$Z1449=""),"⚠ طرف حساب","✓")))))</f>
        <v>0</v>
      </c>
      <c r="T1449" s="29"/>
      <c r="U1449" s="27">
        <f>IFERROR(VLOOKUP($D1449,BankOpTbl,2,0),"")</f>
        <v>0</v>
      </c>
      <c r="V1449" s="27">
        <f>IFERROR(VLOOKUP($D1449,BankOpTbl,3,0),"")</f>
        <v>0</v>
      </c>
      <c r="W1449" s="27">
        <f>IFERROR(VLOOKUP($D1449,BankOpTbl,4,0),"")</f>
        <v>0</v>
      </c>
      <c r="X1449" s="27">
        <f>IF($E1449="","",IFERROR(VLOOKUP($E1449,BankTbl,4,0),""))</f>
        <v>0</v>
      </c>
      <c r="Y1449" s="27">
        <f>IF($F1449="","",IFERROR(VLOOKUP($F1449,BankTbl,4,0),""))</f>
        <v>0</v>
      </c>
      <c r="Z1449" s="27">
        <f>IF($B1449="","",IF($V1449="PICK",LEFT($N1449,5),IF($V1449="FIXED",$W1449,IF($V1449="CODE",$H1449,""))))</f>
        <v>0</v>
      </c>
    </row>
    <row r="1450" spans="1:26" ht="21" customHeight="1">
      <c r="A1450" s="27">
        <f>IF($B1450="","",COUNTA($B$13:$B1450))</f>
        <v>0</v>
      </c>
      <c r="B1450" s="28"/>
      <c r="C1450" s="28"/>
      <c r="D1450" s="29"/>
      <c r="E1450" s="29"/>
      <c r="F1450" s="29"/>
      <c r="G1450" s="28"/>
      <c r="H1450" s="28"/>
      <c r="I1450" s="30">
        <f>IF($H1450="","",IFERROR(VLOOKUP($H1450,AcctTbl,2,0),"کد ناشناخته"))</f>
        <v>0</v>
      </c>
      <c r="J1450" s="27">
        <f>IF($H1450="","",IFERROR(VLOOKUP($H1450,AcctTbl,3,0),""))</f>
        <v>0</v>
      </c>
      <c r="K1450" s="29"/>
      <c r="L1450" s="28"/>
      <c r="M1450" s="31"/>
      <c r="N1450" s="29"/>
      <c r="O1450" s="32">
        <f>IF($B1450="",0,IF($U1450="IN",N($M1450),0))</f>
        <v>0</v>
      </c>
      <c r="P1450" s="32">
        <f>IF($B1450="",0,IF(OR($U1450="OUT",$U1450="TRF"),N($M1450),0))</f>
        <v>0</v>
      </c>
      <c r="Q1450" s="32">
        <f>IF($B1450="",0,IF(OR($U1450="OUT",$U1450="TRF"),N($M1450),0))</f>
        <v>0</v>
      </c>
      <c r="R1450" s="32">
        <f>IF($B1450="",0,IF($U1450="IN",N($M1450),0))</f>
        <v>0</v>
      </c>
      <c r="S1450" s="33">
        <f>IF($B1450="","",IF($M1450="","⚠ مبلغ",IF($E1450="","⚠ بانک عامل",IF(AND($U1450="TRF",$F1450=""),"⚠ بانک مقصد",IF(AND($V1450&lt;&gt;"NONE",$V1450&lt;&gt;"",$Z1450=""),"⚠ طرف حساب","✓")))))</f>
        <v>0</v>
      </c>
      <c r="T1450" s="29"/>
      <c r="U1450" s="27">
        <f>IFERROR(VLOOKUP($D1450,BankOpTbl,2,0),"")</f>
        <v>0</v>
      </c>
      <c r="V1450" s="27">
        <f>IFERROR(VLOOKUP($D1450,BankOpTbl,3,0),"")</f>
        <v>0</v>
      </c>
      <c r="W1450" s="27">
        <f>IFERROR(VLOOKUP($D1450,BankOpTbl,4,0),"")</f>
        <v>0</v>
      </c>
      <c r="X1450" s="27">
        <f>IF($E1450="","",IFERROR(VLOOKUP($E1450,BankTbl,4,0),""))</f>
        <v>0</v>
      </c>
      <c r="Y1450" s="27">
        <f>IF($F1450="","",IFERROR(VLOOKUP($F1450,BankTbl,4,0),""))</f>
        <v>0</v>
      </c>
      <c r="Z1450" s="27">
        <f>IF($B1450="","",IF($V1450="PICK",LEFT($N1450,5),IF($V1450="FIXED",$W1450,IF($V1450="CODE",$H1450,""))))</f>
        <v>0</v>
      </c>
    </row>
    <row r="1451" spans="1:26" ht="21" customHeight="1">
      <c r="A1451" s="27">
        <f>IF($B1451="","",COUNTA($B$13:$B1451))</f>
        <v>0</v>
      </c>
      <c r="B1451" s="28"/>
      <c r="C1451" s="28"/>
      <c r="D1451" s="29"/>
      <c r="E1451" s="29"/>
      <c r="F1451" s="29"/>
      <c r="G1451" s="28"/>
      <c r="H1451" s="28"/>
      <c r="I1451" s="30">
        <f>IF($H1451="","",IFERROR(VLOOKUP($H1451,AcctTbl,2,0),"کد ناشناخته"))</f>
        <v>0</v>
      </c>
      <c r="J1451" s="27">
        <f>IF($H1451="","",IFERROR(VLOOKUP($H1451,AcctTbl,3,0),""))</f>
        <v>0</v>
      </c>
      <c r="K1451" s="29"/>
      <c r="L1451" s="28"/>
      <c r="M1451" s="31"/>
      <c r="N1451" s="29"/>
      <c r="O1451" s="32">
        <f>IF($B1451="",0,IF($U1451="IN",N($M1451),0))</f>
        <v>0</v>
      </c>
      <c r="P1451" s="32">
        <f>IF($B1451="",0,IF(OR($U1451="OUT",$U1451="TRF"),N($M1451),0))</f>
        <v>0</v>
      </c>
      <c r="Q1451" s="32">
        <f>IF($B1451="",0,IF(OR($U1451="OUT",$U1451="TRF"),N($M1451),0))</f>
        <v>0</v>
      </c>
      <c r="R1451" s="32">
        <f>IF($B1451="",0,IF($U1451="IN",N($M1451),0))</f>
        <v>0</v>
      </c>
      <c r="S1451" s="33">
        <f>IF($B1451="","",IF($M1451="","⚠ مبلغ",IF($E1451="","⚠ بانک عامل",IF(AND($U1451="TRF",$F1451=""),"⚠ بانک مقصد",IF(AND($V1451&lt;&gt;"NONE",$V1451&lt;&gt;"",$Z1451=""),"⚠ طرف حساب","✓")))))</f>
        <v>0</v>
      </c>
      <c r="T1451" s="29"/>
      <c r="U1451" s="27">
        <f>IFERROR(VLOOKUP($D1451,BankOpTbl,2,0),"")</f>
        <v>0</v>
      </c>
      <c r="V1451" s="27">
        <f>IFERROR(VLOOKUP($D1451,BankOpTbl,3,0),"")</f>
        <v>0</v>
      </c>
      <c r="W1451" s="27">
        <f>IFERROR(VLOOKUP($D1451,BankOpTbl,4,0),"")</f>
        <v>0</v>
      </c>
      <c r="X1451" s="27">
        <f>IF($E1451="","",IFERROR(VLOOKUP($E1451,BankTbl,4,0),""))</f>
        <v>0</v>
      </c>
      <c r="Y1451" s="27">
        <f>IF($F1451="","",IFERROR(VLOOKUP($F1451,BankTbl,4,0),""))</f>
        <v>0</v>
      </c>
      <c r="Z1451" s="27">
        <f>IF($B1451="","",IF($V1451="PICK",LEFT($N1451,5),IF($V1451="FIXED",$W1451,IF($V1451="CODE",$H1451,""))))</f>
        <v>0</v>
      </c>
    </row>
    <row r="1452" spans="1:26" ht="21" customHeight="1">
      <c r="A1452" s="27">
        <f>IF($B1452="","",COUNTA($B$13:$B1452))</f>
        <v>0</v>
      </c>
      <c r="B1452" s="28"/>
      <c r="C1452" s="28"/>
      <c r="D1452" s="29"/>
      <c r="E1452" s="29"/>
      <c r="F1452" s="29"/>
      <c r="G1452" s="28"/>
      <c r="H1452" s="28"/>
      <c r="I1452" s="30">
        <f>IF($H1452="","",IFERROR(VLOOKUP($H1452,AcctTbl,2,0),"کد ناشناخته"))</f>
        <v>0</v>
      </c>
      <c r="J1452" s="27">
        <f>IF($H1452="","",IFERROR(VLOOKUP($H1452,AcctTbl,3,0),""))</f>
        <v>0</v>
      </c>
      <c r="K1452" s="29"/>
      <c r="L1452" s="28"/>
      <c r="M1452" s="31"/>
      <c r="N1452" s="29"/>
      <c r="O1452" s="32">
        <f>IF($B1452="",0,IF($U1452="IN",N($M1452),0))</f>
        <v>0</v>
      </c>
      <c r="P1452" s="32">
        <f>IF($B1452="",0,IF(OR($U1452="OUT",$U1452="TRF"),N($M1452),0))</f>
        <v>0</v>
      </c>
      <c r="Q1452" s="32">
        <f>IF($B1452="",0,IF(OR($U1452="OUT",$U1452="TRF"),N($M1452),0))</f>
        <v>0</v>
      </c>
      <c r="R1452" s="32">
        <f>IF($B1452="",0,IF($U1452="IN",N($M1452),0))</f>
        <v>0</v>
      </c>
      <c r="S1452" s="33">
        <f>IF($B1452="","",IF($M1452="","⚠ مبلغ",IF($E1452="","⚠ بانک عامل",IF(AND($U1452="TRF",$F1452=""),"⚠ بانک مقصد",IF(AND($V1452&lt;&gt;"NONE",$V1452&lt;&gt;"",$Z1452=""),"⚠ طرف حساب","✓")))))</f>
        <v>0</v>
      </c>
      <c r="T1452" s="29"/>
      <c r="U1452" s="27">
        <f>IFERROR(VLOOKUP($D1452,BankOpTbl,2,0),"")</f>
        <v>0</v>
      </c>
      <c r="V1452" s="27">
        <f>IFERROR(VLOOKUP($D1452,BankOpTbl,3,0),"")</f>
        <v>0</v>
      </c>
      <c r="W1452" s="27">
        <f>IFERROR(VLOOKUP($D1452,BankOpTbl,4,0),"")</f>
        <v>0</v>
      </c>
      <c r="X1452" s="27">
        <f>IF($E1452="","",IFERROR(VLOOKUP($E1452,BankTbl,4,0),""))</f>
        <v>0</v>
      </c>
      <c r="Y1452" s="27">
        <f>IF($F1452="","",IFERROR(VLOOKUP($F1452,BankTbl,4,0),""))</f>
        <v>0</v>
      </c>
      <c r="Z1452" s="27">
        <f>IF($B1452="","",IF($V1452="PICK",LEFT($N1452,5),IF($V1452="FIXED",$W1452,IF($V1452="CODE",$H1452,""))))</f>
        <v>0</v>
      </c>
    </row>
    <row r="1453" spans="1:26" ht="21" customHeight="1">
      <c r="A1453" s="27">
        <f>IF($B1453="","",COUNTA($B$13:$B1453))</f>
        <v>0</v>
      </c>
      <c r="B1453" s="28"/>
      <c r="C1453" s="28"/>
      <c r="D1453" s="29"/>
      <c r="E1453" s="29"/>
      <c r="F1453" s="29"/>
      <c r="G1453" s="28"/>
      <c r="H1453" s="28"/>
      <c r="I1453" s="30">
        <f>IF($H1453="","",IFERROR(VLOOKUP($H1453,AcctTbl,2,0),"کد ناشناخته"))</f>
        <v>0</v>
      </c>
      <c r="J1453" s="27">
        <f>IF($H1453="","",IFERROR(VLOOKUP($H1453,AcctTbl,3,0),""))</f>
        <v>0</v>
      </c>
      <c r="K1453" s="29"/>
      <c r="L1453" s="28"/>
      <c r="M1453" s="31"/>
      <c r="N1453" s="29"/>
      <c r="O1453" s="32">
        <f>IF($B1453="",0,IF($U1453="IN",N($M1453),0))</f>
        <v>0</v>
      </c>
      <c r="P1453" s="32">
        <f>IF($B1453="",0,IF(OR($U1453="OUT",$U1453="TRF"),N($M1453),0))</f>
        <v>0</v>
      </c>
      <c r="Q1453" s="32">
        <f>IF($B1453="",0,IF(OR($U1453="OUT",$U1453="TRF"),N($M1453),0))</f>
        <v>0</v>
      </c>
      <c r="R1453" s="32">
        <f>IF($B1453="",0,IF($U1453="IN",N($M1453),0))</f>
        <v>0</v>
      </c>
      <c r="S1453" s="33">
        <f>IF($B1453="","",IF($M1453="","⚠ مبلغ",IF($E1453="","⚠ بانک عامل",IF(AND($U1453="TRF",$F1453=""),"⚠ بانک مقصد",IF(AND($V1453&lt;&gt;"NONE",$V1453&lt;&gt;"",$Z1453=""),"⚠ طرف حساب","✓")))))</f>
        <v>0</v>
      </c>
      <c r="T1453" s="29"/>
      <c r="U1453" s="27">
        <f>IFERROR(VLOOKUP($D1453,BankOpTbl,2,0),"")</f>
        <v>0</v>
      </c>
      <c r="V1453" s="27">
        <f>IFERROR(VLOOKUP($D1453,BankOpTbl,3,0),"")</f>
        <v>0</v>
      </c>
      <c r="W1453" s="27">
        <f>IFERROR(VLOOKUP($D1453,BankOpTbl,4,0),"")</f>
        <v>0</v>
      </c>
      <c r="X1453" s="27">
        <f>IF($E1453="","",IFERROR(VLOOKUP($E1453,BankTbl,4,0),""))</f>
        <v>0</v>
      </c>
      <c r="Y1453" s="27">
        <f>IF($F1453="","",IFERROR(VLOOKUP($F1453,BankTbl,4,0),""))</f>
        <v>0</v>
      </c>
      <c r="Z1453" s="27">
        <f>IF($B1453="","",IF($V1453="PICK",LEFT($N1453,5),IF($V1453="FIXED",$W1453,IF($V1453="CODE",$H1453,""))))</f>
        <v>0</v>
      </c>
    </row>
    <row r="1454" spans="1:26" ht="21" customHeight="1">
      <c r="A1454" s="27">
        <f>IF($B1454="","",COUNTA($B$13:$B1454))</f>
        <v>0</v>
      </c>
      <c r="B1454" s="28"/>
      <c r="C1454" s="28"/>
      <c r="D1454" s="29"/>
      <c r="E1454" s="29"/>
      <c r="F1454" s="29"/>
      <c r="G1454" s="28"/>
      <c r="H1454" s="28"/>
      <c r="I1454" s="30">
        <f>IF($H1454="","",IFERROR(VLOOKUP($H1454,AcctTbl,2,0),"کد ناشناخته"))</f>
        <v>0</v>
      </c>
      <c r="J1454" s="27">
        <f>IF($H1454="","",IFERROR(VLOOKUP($H1454,AcctTbl,3,0),""))</f>
        <v>0</v>
      </c>
      <c r="K1454" s="29"/>
      <c r="L1454" s="28"/>
      <c r="M1454" s="31"/>
      <c r="N1454" s="29"/>
      <c r="O1454" s="32">
        <f>IF($B1454="",0,IF($U1454="IN",N($M1454),0))</f>
        <v>0</v>
      </c>
      <c r="P1454" s="32">
        <f>IF($B1454="",0,IF(OR($U1454="OUT",$U1454="TRF"),N($M1454),0))</f>
        <v>0</v>
      </c>
      <c r="Q1454" s="32">
        <f>IF($B1454="",0,IF(OR($U1454="OUT",$U1454="TRF"),N($M1454),0))</f>
        <v>0</v>
      </c>
      <c r="R1454" s="32">
        <f>IF($B1454="",0,IF($U1454="IN",N($M1454),0))</f>
        <v>0</v>
      </c>
      <c r="S1454" s="33">
        <f>IF($B1454="","",IF($M1454="","⚠ مبلغ",IF($E1454="","⚠ بانک عامل",IF(AND($U1454="TRF",$F1454=""),"⚠ بانک مقصد",IF(AND($V1454&lt;&gt;"NONE",$V1454&lt;&gt;"",$Z1454=""),"⚠ طرف حساب","✓")))))</f>
        <v>0</v>
      </c>
      <c r="T1454" s="29"/>
      <c r="U1454" s="27">
        <f>IFERROR(VLOOKUP($D1454,BankOpTbl,2,0),"")</f>
        <v>0</v>
      </c>
      <c r="V1454" s="27">
        <f>IFERROR(VLOOKUP($D1454,BankOpTbl,3,0),"")</f>
        <v>0</v>
      </c>
      <c r="W1454" s="27">
        <f>IFERROR(VLOOKUP($D1454,BankOpTbl,4,0),"")</f>
        <v>0</v>
      </c>
      <c r="X1454" s="27">
        <f>IF($E1454="","",IFERROR(VLOOKUP($E1454,BankTbl,4,0),""))</f>
        <v>0</v>
      </c>
      <c r="Y1454" s="27">
        <f>IF($F1454="","",IFERROR(VLOOKUP($F1454,BankTbl,4,0),""))</f>
        <v>0</v>
      </c>
      <c r="Z1454" s="27">
        <f>IF($B1454="","",IF($V1454="PICK",LEFT($N1454,5),IF($V1454="FIXED",$W1454,IF($V1454="CODE",$H1454,""))))</f>
        <v>0</v>
      </c>
    </row>
    <row r="1455" spans="1:26" ht="21" customHeight="1">
      <c r="A1455" s="27">
        <f>IF($B1455="","",COUNTA($B$13:$B1455))</f>
        <v>0</v>
      </c>
      <c r="B1455" s="28"/>
      <c r="C1455" s="28"/>
      <c r="D1455" s="29"/>
      <c r="E1455" s="29"/>
      <c r="F1455" s="29"/>
      <c r="G1455" s="28"/>
      <c r="H1455" s="28"/>
      <c r="I1455" s="30">
        <f>IF($H1455="","",IFERROR(VLOOKUP($H1455,AcctTbl,2,0),"کد ناشناخته"))</f>
        <v>0</v>
      </c>
      <c r="J1455" s="27">
        <f>IF($H1455="","",IFERROR(VLOOKUP($H1455,AcctTbl,3,0),""))</f>
        <v>0</v>
      </c>
      <c r="K1455" s="29"/>
      <c r="L1455" s="28"/>
      <c r="M1455" s="31"/>
      <c r="N1455" s="29"/>
      <c r="O1455" s="32">
        <f>IF($B1455="",0,IF($U1455="IN",N($M1455),0))</f>
        <v>0</v>
      </c>
      <c r="P1455" s="32">
        <f>IF($B1455="",0,IF(OR($U1455="OUT",$U1455="TRF"),N($M1455),0))</f>
        <v>0</v>
      </c>
      <c r="Q1455" s="32">
        <f>IF($B1455="",0,IF(OR($U1455="OUT",$U1455="TRF"),N($M1455),0))</f>
        <v>0</v>
      </c>
      <c r="R1455" s="32">
        <f>IF($B1455="",0,IF($U1455="IN",N($M1455),0))</f>
        <v>0</v>
      </c>
      <c r="S1455" s="33">
        <f>IF($B1455="","",IF($M1455="","⚠ مبلغ",IF($E1455="","⚠ بانک عامل",IF(AND($U1455="TRF",$F1455=""),"⚠ بانک مقصد",IF(AND($V1455&lt;&gt;"NONE",$V1455&lt;&gt;"",$Z1455=""),"⚠ طرف حساب","✓")))))</f>
        <v>0</v>
      </c>
      <c r="T1455" s="29"/>
      <c r="U1455" s="27">
        <f>IFERROR(VLOOKUP($D1455,BankOpTbl,2,0),"")</f>
        <v>0</v>
      </c>
      <c r="V1455" s="27">
        <f>IFERROR(VLOOKUP($D1455,BankOpTbl,3,0),"")</f>
        <v>0</v>
      </c>
      <c r="W1455" s="27">
        <f>IFERROR(VLOOKUP($D1455,BankOpTbl,4,0),"")</f>
        <v>0</v>
      </c>
      <c r="X1455" s="27">
        <f>IF($E1455="","",IFERROR(VLOOKUP($E1455,BankTbl,4,0),""))</f>
        <v>0</v>
      </c>
      <c r="Y1455" s="27">
        <f>IF($F1455="","",IFERROR(VLOOKUP($F1455,BankTbl,4,0),""))</f>
        <v>0</v>
      </c>
      <c r="Z1455" s="27">
        <f>IF($B1455="","",IF($V1455="PICK",LEFT($N1455,5),IF($V1455="FIXED",$W1455,IF($V1455="CODE",$H1455,""))))</f>
        <v>0</v>
      </c>
    </row>
    <row r="1456" spans="1:26" ht="21" customHeight="1">
      <c r="A1456" s="27">
        <f>IF($B1456="","",COUNTA($B$13:$B1456))</f>
        <v>0</v>
      </c>
      <c r="B1456" s="28"/>
      <c r="C1456" s="28"/>
      <c r="D1456" s="29"/>
      <c r="E1456" s="29"/>
      <c r="F1456" s="29"/>
      <c r="G1456" s="28"/>
      <c r="H1456" s="28"/>
      <c r="I1456" s="30">
        <f>IF($H1456="","",IFERROR(VLOOKUP($H1456,AcctTbl,2,0),"کد ناشناخته"))</f>
        <v>0</v>
      </c>
      <c r="J1456" s="27">
        <f>IF($H1456="","",IFERROR(VLOOKUP($H1456,AcctTbl,3,0),""))</f>
        <v>0</v>
      </c>
      <c r="K1456" s="29"/>
      <c r="L1456" s="28"/>
      <c r="M1456" s="31"/>
      <c r="N1456" s="29"/>
      <c r="O1456" s="32">
        <f>IF($B1456="",0,IF($U1456="IN",N($M1456),0))</f>
        <v>0</v>
      </c>
      <c r="P1456" s="32">
        <f>IF($B1456="",0,IF(OR($U1456="OUT",$U1456="TRF"),N($M1456),0))</f>
        <v>0</v>
      </c>
      <c r="Q1456" s="32">
        <f>IF($B1456="",0,IF(OR($U1456="OUT",$U1456="TRF"),N($M1456),0))</f>
        <v>0</v>
      </c>
      <c r="R1456" s="32">
        <f>IF($B1456="",0,IF($U1456="IN",N($M1456),0))</f>
        <v>0</v>
      </c>
      <c r="S1456" s="33">
        <f>IF($B1456="","",IF($M1456="","⚠ مبلغ",IF($E1456="","⚠ بانک عامل",IF(AND($U1456="TRF",$F1456=""),"⚠ بانک مقصد",IF(AND($V1456&lt;&gt;"NONE",$V1456&lt;&gt;"",$Z1456=""),"⚠ طرف حساب","✓")))))</f>
        <v>0</v>
      </c>
      <c r="T1456" s="29"/>
      <c r="U1456" s="27">
        <f>IFERROR(VLOOKUP($D1456,BankOpTbl,2,0),"")</f>
        <v>0</v>
      </c>
      <c r="V1456" s="27">
        <f>IFERROR(VLOOKUP($D1456,BankOpTbl,3,0),"")</f>
        <v>0</v>
      </c>
      <c r="W1456" s="27">
        <f>IFERROR(VLOOKUP($D1456,BankOpTbl,4,0),"")</f>
        <v>0</v>
      </c>
      <c r="X1456" s="27">
        <f>IF($E1456="","",IFERROR(VLOOKUP($E1456,BankTbl,4,0),""))</f>
        <v>0</v>
      </c>
      <c r="Y1456" s="27">
        <f>IF($F1456="","",IFERROR(VLOOKUP($F1456,BankTbl,4,0),""))</f>
        <v>0</v>
      </c>
      <c r="Z1456" s="27">
        <f>IF($B1456="","",IF($V1456="PICK",LEFT($N1456,5),IF($V1456="FIXED",$W1456,IF($V1456="CODE",$H1456,""))))</f>
        <v>0</v>
      </c>
    </row>
    <row r="1457" spans="1:26" ht="21" customHeight="1">
      <c r="A1457" s="27">
        <f>IF($B1457="","",COUNTA($B$13:$B1457))</f>
        <v>0</v>
      </c>
      <c r="B1457" s="28"/>
      <c r="C1457" s="28"/>
      <c r="D1457" s="29"/>
      <c r="E1457" s="29"/>
      <c r="F1457" s="29"/>
      <c r="G1457" s="28"/>
      <c r="H1457" s="28"/>
      <c r="I1457" s="30">
        <f>IF($H1457="","",IFERROR(VLOOKUP($H1457,AcctTbl,2,0),"کد ناشناخته"))</f>
        <v>0</v>
      </c>
      <c r="J1457" s="27">
        <f>IF($H1457="","",IFERROR(VLOOKUP($H1457,AcctTbl,3,0),""))</f>
        <v>0</v>
      </c>
      <c r="K1457" s="29"/>
      <c r="L1457" s="28"/>
      <c r="M1457" s="31"/>
      <c r="N1457" s="29"/>
      <c r="O1457" s="32">
        <f>IF($B1457="",0,IF($U1457="IN",N($M1457),0))</f>
        <v>0</v>
      </c>
      <c r="P1457" s="32">
        <f>IF($B1457="",0,IF(OR($U1457="OUT",$U1457="TRF"),N($M1457),0))</f>
        <v>0</v>
      </c>
      <c r="Q1457" s="32">
        <f>IF($B1457="",0,IF(OR($U1457="OUT",$U1457="TRF"),N($M1457),0))</f>
        <v>0</v>
      </c>
      <c r="R1457" s="32">
        <f>IF($B1457="",0,IF($U1457="IN",N($M1457),0))</f>
        <v>0</v>
      </c>
      <c r="S1457" s="33">
        <f>IF($B1457="","",IF($M1457="","⚠ مبلغ",IF($E1457="","⚠ بانک عامل",IF(AND($U1457="TRF",$F1457=""),"⚠ بانک مقصد",IF(AND($V1457&lt;&gt;"NONE",$V1457&lt;&gt;"",$Z1457=""),"⚠ طرف حساب","✓")))))</f>
        <v>0</v>
      </c>
      <c r="T1457" s="29"/>
      <c r="U1457" s="27">
        <f>IFERROR(VLOOKUP($D1457,BankOpTbl,2,0),"")</f>
        <v>0</v>
      </c>
      <c r="V1457" s="27">
        <f>IFERROR(VLOOKUP($D1457,BankOpTbl,3,0),"")</f>
        <v>0</v>
      </c>
      <c r="W1457" s="27">
        <f>IFERROR(VLOOKUP($D1457,BankOpTbl,4,0),"")</f>
        <v>0</v>
      </c>
      <c r="X1457" s="27">
        <f>IF($E1457="","",IFERROR(VLOOKUP($E1457,BankTbl,4,0),""))</f>
        <v>0</v>
      </c>
      <c r="Y1457" s="27">
        <f>IF($F1457="","",IFERROR(VLOOKUP($F1457,BankTbl,4,0),""))</f>
        <v>0</v>
      </c>
      <c r="Z1457" s="27">
        <f>IF($B1457="","",IF($V1457="PICK",LEFT($N1457,5),IF($V1457="FIXED",$W1457,IF($V1457="CODE",$H1457,""))))</f>
        <v>0</v>
      </c>
    </row>
    <row r="1458" spans="1:26" ht="21" customHeight="1">
      <c r="A1458" s="27">
        <f>IF($B1458="","",COUNTA($B$13:$B1458))</f>
        <v>0</v>
      </c>
      <c r="B1458" s="28"/>
      <c r="C1458" s="28"/>
      <c r="D1458" s="29"/>
      <c r="E1458" s="29"/>
      <c r="F1458" s="29"/>
      <c r="G1458" s="28"/>
      <c r="H1458" s="28"/>
      <c r="I1458" s="30">
        <f>IF($H1458="","",IFERROR(VLOOKUP($H1458,AcctTbl,2,0),"کد ناشناخته"))</f>
        <v>0</v>
      </c>
      <c r="J1458" s="27">
        <f>IF($H1458="","",IFERROR(VLOOKUP($H1458,AcctTbl,3,0),""))</f>
        <v>0</v>
      </c>
      <c r="K1458" s="29"/>
      <c r="L1458" s="28"/>
      <c r="M1458" s="31"/>
      <c r="N1458" s="29"/>
      <c r="O1458" s="32">
        <f>IF($B1458="",0,IF($U1458="IN",N($M1458),0))</f>
        <v>0</v>
      </c>
      <c r="P1458" s="32">
        <f>IF($B1458="",0,IF(OR($U1458="OUT",$U1458="TRF"),N($M1458),0))</f>
        <v>0</v>
      </c>
      <c r="Q1458" s="32">
        <f>IF($B1458="",0,IF(OR($U1458="OUT",$U1458="TRF"),N($M1458),0))</f>
        <v>0</v>
      </c>
      <c r="R1458" s="32">
        <f>IF($B1458="",0,IF($U1458="IN",N($M1458),0))</f>
        <v>0</v>
      </c>
      <c r="S1458" s="33">
        <f>IF($B1458="","",IF($M1458="","⚠ مبلغ",IF($E1458="","⚠ بانک عامل",IF(AND($U1458="TRF",$F1458=""),"⚠ بانک مقصد",IF(AND($V1458&lt;&gt;"NONE",$V1458&lt;&gt;"",$Z1458=""),"⚠ طرف حساب","✓")))))</f>
        <v>0</v>
      </c>
      <c r="T1458" s="29"/>
      <c r="U1458" s="27">
        <f>IFERROR(VLOOKUP($D1458,BankOpTbl,2,0),"")</f>
        <v>0</v>
      </c>
      <c r="V1458" s="27">
        <f>IFERROR(VLOOKUP($D1458,BankOpTbl,3,0),"")</f>
        <v>0</v>
      </c>
      <c r="W1458" s="27">
        <f>IFERROR(VLOOKUP($D1458,BankOpTbl,4,0),"")</f>
        <v>0</v>
      </c>
      <c r="X1458" s="27">
        <f>IF($E1458="","",IFERROR(VLOOKUP($E1458,BankTbl,4,0),""))</f>
        <v>0</v>
      </c>
      <c r="Y1458" s="27">
        <f>IF($F1458="","",IFERROR(VLOOKUP($F1458,BankTbl,4,0),""))</f>
        <v>0</v>
      </c>
      <c r="Z1458" s="27">
        <f>IF($B1458="","",IF($V1458="PICK",LEFT($N1458,5),IF($V1458="FIXED",$W1458,IF($V1458="CODE",$H1458,""))))</f>
        <v>0</v>
      </c>
    </row>
    <row r="1459" spans="1:26" ht="21" customHeight="1">
      <c r="A1459" s="27">
        <f>IF($B1459="","",COUNTA($B$13:$B1459))</f>
        <v>0</v>
      </c>
      <c r="B1459" s="28"/>
      <c r="C1459" s="28"/>
      <c r="D1459" s="29"/>
      <c r="E1459" s="29"/>
      <c r="F1459" s="29"/>
      <c r="G1459" s="28"/>
      <c r="H1459" s="28"/>
      <c r="I1459" s="30">
        <f>IF($H1459="","",IFERROR(VLOOKUP($H1459,AcctTbl,2,0),"کد ناشناخته"))</f>
        <v>0</v>
      </c>
      <c r="J1459" s="27">
        <f>IF($H1459="","",IFERROR(VLOOKUP($H1459,AcctTbl,3,0),""))</f>
        <v>0</v>
      </c>
      <c r="K1459" s="29"/>
      <c r="L1459" s="28"/>
      <c r="M1459" s="31"/>
      <c r="N1459" s="29"/>
      <c r="O1459" s="32">
        <f>IF($B1459="",0,IF($U1459="IN",N($M1459),0))</f>
        <v>0</v>
      </c>
      <c r="P1459" s="32">
        <f>IF($B1459="",0,IF(OR($U1459="OUT",$U1459="TRF"),N($M1459),0))</f>
        <v>0</v>
      </c>
      <c r="Q1459" s="32">
        <f>IF($B1459="",0,IF(OR($U1459="OUT",$U1459="TRF"),N($M1459),0))</f>
        <v>0</v>
      </c>
      <c r="R1459" s="32">
        <f>IF($B1459="",0,IF($U1459="IN",N($M1459),0))</f>
        <v>0</v>
      </c>
      <c r="S1459" s="33">
        <f>IF($B1459="","",IF($M1459="","⚠ مبلغ",IF($E1459="","⚠ بانک عامل",IF(AND($U1459="TRF",$F1459=""),"⚠ بانک مقصد",IF(AND($V1459&lt;&gt;"NONE",$V1459&lt;&gt;"",$Z1459=""),"⚠ طرف حساب","✓")))))</f>
        <v>0</v>
      </c>
      <c r="T1459" s="29"/>
      <c r="U1459" s="27">
        <f>IFERROR(VLOOKUP($D1459,BankOpTbl,2,0),"")</f>
        <v>0</v>
      </c>
      <c r="V1459" s="27">
        <f>IFERROR(VLOOKUP($D1459,BankOpTbl,3,0),"")</f>
        <v>0</v>
      </c>
      <c r="W1459" s="27">
        <f>IFERROR(VLOOKUP($D1459,BankOpTbl,4,0),"")</f>
        <v>0</v>
      </c>
      <c r="X1459" s="27">
        <f>IF($E1459="","",IFERROR(VLOOKUP($E1459,BankTbl,4,0),""))</f>
        <v>0</v>
      </c>
      <c r="Y1459" s="27">
        <f>IF($F1459="","",IFERROR(VLOOKUP($F1459,BankTbl,4,0),""))</f>
        <v>0</v>
      </c>
      <c r="Z1459" s="27">
        <f>IF($B1459="","",IF($V1459="PICK",LEFT($N1459,5),IF($V1459="FIXED",$W1459,IF($V1459="CODE",$H1459,""))))</f>
        <v>0</v>
      </c>
    </row>
    <row r="1460" spans="1:26" ht="21" customHeight="1">
      <c r="A1460" s="27">
        <f>IF($B1460="","",COUNTA($B$13:$B1460))</f>
        <v>0</v>
      </c>
      <c r="B1460" s="28"/>
      <c r="C1460" s="28"/>
      <c r="D1460" s="29"/>
      <c r="E1460" s="29"/>
      <c r="F1460" s="29"/>
      <c r="G1460" s="28"/>
      <c r="H1460" s="28"/>
      <c r="I1460" s="30">
        <f>IF($H1460="","",IFERROR(VLOOKUP($H1460,AcctTbl,2,0),"کد ناشناخته"))</f>
        <v>0</v>
      </c>
      <c r="J1460" s="27">
        <f>IF($H1460="","",IFERROR(VLOOKUP($H1460,AcctTbl,3,0),""))</f>
        <v>0</v>
      </c>
      <c r="K1460" s="29"/>
      <c r="L1460" s="28"/>
      <c r="M1460" s="31"/>
      <c r="N1460" s="29"/>
      <c r="O1460" s="32">
        <f>IF($B1460="",0,IF($U1460="IN",N($M1460),0))</f>
        <v>0</v>
      </c>
      <c r="P1460" s="32">
        <f>IF($B1460="",0,IF(OR($U1460="OUT",$U1460="TRF"),N($M1460),0))</f>
        <v>0</v>
      </c>
      <c r="Q1460" s="32">
        <f>IF($B1460="",0,IF(OR($U1460="OUT",$U1460="TRF"),N($M1460),0))</f>
        <v>0</v>
      </c>
      <c r="R1460" s="32">
        <f>IF($B1460="",0,IF($U1460="IN",N($M1460),0))</f>
        <v>0</v>
      </c>
      <c r="S1460" s="33">
        <f>IF($B1460="","",IF($M1460="","⚠ مبلغ",IF($E1460="","⚠ بانک عامل",IF(AND($U1460="TRF",$F1460=""),"⚠ بانک مقصد",IF(AND($V1460&lt;&gt;"NONE",$V1460&lt;&gt;"",$Z1460=""),"⚠ طرف حساب","✓")))))</f>
        <v>0</v>
      </c>
      <c r="T1460" s="29"/>
      <c r="U1460" s="27">
        <f>IFERROR(VLOOKUP($D1460,BankOpTbl,2,0),"")</f>
        <v>0</v>
      </c>
      <c r="V1460" s="27">
        <f>IFERROR(VLOOKUP($D1460,BankOpTbl,3,0),"")</f>
        <v>0</v>
      </c>
      <c r="W1460" s="27">
        <f>IFERROR(VLOOKUP($D1460,BankOpTbl,4,0),"")</f>
        <v>0</v>
      </c>
      <c r="X1460" s="27">
        <f>IF($E1460="","",IFERROR(VLOOKUP($E1460,BankTbl,4,0),""))</f>
        <v>0</v>
      </c>
      <c r="Y1460" s="27">
        <f>IF($F1460="","",IFERROR(VLOOKUP($F1460,BankTbl,4,0),""))</f>
        <v>0</v>
      </c>
      <c r="Z1460" s="27">
        <f>IF($B1460="","",IF($V1460="PICK",LEFT($N1460,5),IF($V1460="FIXED",$W1460,IF($V1460="CODE",$H1460,""))))</f>
        <v>0</v>
      </c>
    </row>
    <row r="1461" spans="1:26" ht="21" customHeight="1">
      <c r="A1461" s="27">
        <f>IF($B1461="","",COUNTA($B$13:$B1461))</f>
        <v>0</v>
      </c>
      <c r="B1461" s="28"/>
      <c r="C1461" s="28"/>
      <c r="D1461" s="29"/>
      <c r="E1461" s="29"/>
      <c r="F1461" s="29"/>
      <c r="G1461" s="28"/>
      <c r="H1461" s="28"/>
      <c r="I1461" s="30">
        <f>IF($H1461="","",IFERROR(VLOOKUP($H1461,AcctTbl,2,0),"کد ناشناخته"))</f>
        <v>0</v>
      </c>
      <c r="J1461" s="27">
        <f>IF($H1461="","",IFERROR(VLOOKUP($H1461,AcctTbl,3,0),""))</f>
        <v>0</v>
      </c>
      <c r="K1461" s="29"/>
      <c r="L1461" s="28"/>
      <c r="M1461" s="31"/>
      <c r="N1461" s="29"/>
      <c r="O1461" s="32">
        <f>IF($B1461="",0,IF($U1461="IN",N($M1461),0))</f>
        <v>0</v>
      </c>
      <c r="P1461" s="32">
        <f>IF($B1461="",0,IF(OR($U1461="OUT",$U1461="TRF"),N($M1461),0))</f>
        <v>0</v>
      </c>
      <c r="Q1461" s="32">
        <f>IF($B1461="",0,IF(OR($U1461="OUT",$U1461="TRF"),N($M1461),0))</f>
        <v>0</v>
      </c>
      <c r="R1461" s="32">
        <f>IF($B1461="",0,IF($U1461="IN",N($M1461),0))</f>
        <v>0</v>
      </c>
      <c r="S1461" s="33">
        <f>IF($B1461="","",IF($M1461="","⚠ مبلغ",IF($E1461="","⚠ بانک عامل",IF(AND($U1461="TRF",$F1461=""),"⚠ بانک مقصد",IF(AND($V1461&lt;&gt;"NONE",$V1461&lt;&gt;"",$Z1461=""),"⚠ طرف حساب","✓")))))</f>
        <v>0</v>
      </c>
      <c r="T1461" s="29"/>
      <c r="U1461" s="27">
        <f>IFERROR(VLOOKUP($D1461,BankOpTbl,2,0),"")</f>
        <v>0</v>
      </c>
      <c r="V1461" s="27">
        <f>IFERROR(VLOOKUP($D1461,BankOpTbl,3,0),"")</f>
        <v>0</v>
      </c>
      <c r="W1461" s="27">
        <f>IFERROR(VLOOKUP($D1461,BankOpTbl,4,0),"")</f>
        <v>0</v>
      </c>
      <c r="X1461" s="27">
        <f>IF($E1461="","",IFERROR(VLOOKUP($E1461,BankTbl,4,0),""))</f>
        <v>0</v>
      </c>
      <c r="Y1461" s="27">
        <f>IF($F1461="","",IFERROR(VLOOKUP($F1461,BankTbl,4,0),""))</f>
        <v>0</v>
      </c>
      <c r="Z1461" s="27">
        <f>IF($B1461="","",IF($V1461="PICK",LEFT($N1461,5),IF($V1461="FIXED",$W1461,IF($V1461="CODE",$H1461,""))))</f>
        <v>0</v>
      </c>
    </row>
    <row r="1462" spans="1:26" ht="21" customHeight="1">
      <c r="A1462" s="27">
        <f>IF($B1462="","",COUNTA($B$13:$B1462))</f>
        <v>0</v>
      </c>
      <c r="B1462" s="28"/>
      <c r="C1462" s="28"/>
      <c r="D1462" s="29"/>
      <c r="E1462" s="29"/>
      <c r="F1462" s="29"/>
      <c r="G1462" s="28"/>
      <c r="H1462" s="28"/>
      <c r="I1462" s="30">
        <f>IF($H1462="","",IFERROR(VLOOKUP($H1462,AcctTbl,2,0),"کد ناشناخته"))</f>
        <v>0</v>
      </c>
      <c r="J1462" s="27">
        <f>IF($H1462="","",IFERROR(VLOOKUP($H1462,AcctTbl,3,0),""))</f>
        <v>0</v>
      </c>
      <c r="K1462" s="29"/>
      <c r="L1462" s="28"/>
      <c r="M1462" s="31"/>
      <c r="N1462" s="29"/>
      <c r="O1462" s="32">
        <f>IF($B1462="",0,IF($U1462="IN",N($M1462),0))</f>
        <v>0</v>
      </c>
      <c r="P1462" s="32">
        <f>IF($B1462="",0,IF(OR($U1462="OUT",$U1462="TRF"),N($M1462),0))</f>
        <v>0</v>
      </c>
      <c r="Q1462" s="32">
        <f>IF($B1462="",0,IF(OR($U1462="OUT",$U1462="TRF"),N($M1462),0))</f>
        <v>0</v>
      </c>
      <c r="R1462" s="32">
        <f>IF($B1462="",0,IF($U1462="IN",N($M1462),0))</f>
        <v>0</v>
      </c>
      <c r="S1462" s="33">
        <f>IF($B1462="","",IF($M1462="","⚠ مبلغ",IF($E1462="","⚠ بانک عامل",IF(AND($U1462="TRF",$F1462=""),"⚠ بانک مقصد",IF(AND($V1462&lt;&gt;"NONE",$V1462&lt;&gt;"",$Z1462=""),"⚠ طرف حساب","✓")))))</f>
        <v>0</v>
      </c>
      <c r="T1462" s="29"/>
      <c r="U1462" s="27">
        <f>IFERROR(VLOOKUP($D1462,BankOpTbl,2,0),"")</f>
        <v>0</v>
      </c>
      <c r="V1462" s="27">
        <f>IFERROR(VLOOKUP($D1462,BankOpTbl,3,0),"")</f>
        <v>0</v>
      </c>
      <c r="W1462" s="27">
        <f>IFERROR(VLOOKUP($D1462,BankOpTbl,4,0),"")</f>
        <v>0</v>
      </c>
      <c r="X1462" s="27">
        <f>IF($E1462="","",IFERROR(VLOOKUP($E1462,BankTbl,4,0),""))</f>
        <v>0</v>
      </c>
      <c r="Y1462" s="27">
        <f>IF($F1462="","",IFERROR(VLOOKUP($F1462,BankTbl,4,0),""))</f>
        <v>0</v>
      </c>
      <c r="Z1462" s="27">
        <f>IF($B1462="","",IF($V1462="PICK",LEFT($N1462,5),IF($V1462="FIXED",$W1462,IF($V1462="CODE",$H1462,""))))</f>
        <v>0</v>
      </c>
    </row>
    <row r="1463" spans="1:26" ht="21" customHeight="1">
      <c r="A1463" s="27">
        <f>IF($B1463="","",COUNTA($B$13:$B1463))</f>
        <v>0</v>
      </c>
      <c r="B1463" s="28"/>
      <c r="C1463" s="28"/>
      <c r="D1463" s="29"/>
      <c r="E1463" s="29"/>
      <c r="F1463" s="29"/>
      <c r="G1463" s="28"/>
      <c r="H1463" s="28"/>
      <c r="I1463" s="30">
        <f>IF($H1463="","",IFERROR(VLOOKUP($H1463,AcctTbl,2,0),"کد ناشناخته"))</f>
        <v>0</v>
      </c>
      <c r="J1463" s="27">
        <f>IF($H1463="","",IFERROR(VLOOKUP($H1463,AcctTbl,3,0),""))</f>
        <v>0</v>
      </c>
      <c r="K1463" s="29"/>
      <c r="L1463" s="28"/>
      <c r="M1463" s="31"/>
      <c r="N1463" s="29"/>
      <c r="O1463" s="32">
        <f>IF($B1463="",0,IF($U1463="IN",N($M1463),0))</f>
        <v>0</v>
      </c>
      <c r="P1463" s="32">
        <f>IF($B1463="",0,IF(OR($U1463="OUT",$U1463="TRF"),N($M1463),0))</f>
        <v>0</v>
      </c>
      <c r="Q1463" s="32">
        <f>IF($B1463="",0,IF(OR($U1463="OUT",$U1463="TRF"),N($M1463),0))</f>
        <v>0</v>
      </c>
      <c r="R1463" s="32">
        <f>IF($B1463="",0,IF($U1463="IN",N($M1463),0))</f>
        <v>0</v>
      </c>
      <c r="S1463" s="33">
        <f>IF($B1463="","",IF($M1463="","⚠ مبلغ",IF($E1463="","⚠ بانک عامل",IF(AND($U1463="TRF",$F1463=""),"⚠ بانک مقصد",IF(AND($V1463&lt;&gt;"NONE",$V1463&lt;&gt;"",$Z1463=""),"⚠ طرف حساب","✓")))))</f>
        <v>0</v>
      </c>
      <c r="T1463" s="29"/>
      <c r="U1463" s="27">
        <f>IFERROR(VLOOKUP($D1463,BankOpTbl,2,0),"")</f>
        <v>0</v>
      </c>
      <c r="V1463" s="27">
        <f>IFERROR(VLOOKUP($D1463,BankOpTbl,3,0),"")</f>
        <v>0</v>
      </c>
      <c r="W1463" s="27">
        <f>IFERROR(VLOOKUP($D1463,BankOpTbl,4,0),"")</f>
        <v>0</v>
      </c>
      <c r="X1463" s="27">
        <f>IF($E1463="","",IFERROR(VLOOKUP($E1463,BankTbl,4,0),""))</f>
        <v>0</v>
      </c>
      <c r="Y1463" s="27">
        <f>IF($F1463="","",IFERROR(VLOOKUP($F1463,BankTbl,4,0),""))</f>
        <v>0</v>
      </c>
      <c r="Z1463" s="27">
        <f>IF($B1463="","",IF($V1463="PICK",LEFT($N1463,5),IF($V1463="FIXED",$W1463,IF($V1463="CODE",$H1463,""))))</f>
        <v>0</v>
      </c>
    </row>
    <row r="1464" spans="1:26" ht="21" customHeight="1">
      <c r="A1464" s="27">
        <f>IF($B1464="","",COUNTA($B$13:$B1464))</f>
        <v>0</v>
      </c>
      <c r="B1464" s="28"/>
      <c r="C1464" s="28"/>
      <c r="D1464" s="29"/>
      <c r="E1464" s="29"/>
      <c r="F1464" s="29"/>
      <c r="G1464" s="28"/>
      <c r="H1464" s="28"/>
      <c r="I1464" s="30">
        <f>IF($H1464="","",IFERROR(VLOOKUP($H1464,AcctTbl,2,0),"کد ناشناخته"))</f>
        <v>0</v>
      </c>
      <c r="J1464" s="27">
        <f>IF($H1464="","",IFERROR(VLOOKUP($H1464,AcctTbl,3,0),""))</f>
        <v>0</v>
      </c>
      <c r="K1464" s="29"/>
      <c r="L1464" s="28"/>
      <c r="M1464" s="31"/>
      <c r="N1464" s="29"/>
      <c r="O1464" s="32">
        <f>IF($B1464="",0,IF($U1464="IN",N($M1464),0))</f>
        <v>0</v>
      </c>
      <c r="P1464" s="32">
        <f>IF($B1464="",0,IF(OR($U1464="OUT",$U1464="TRF"),N($M1464),0))</f>
        <v>0</v>
      </c>
      <c r="Q1464" s="32">
        <f>IF($B1464="",0,IF(OR($U1464="OUT",$U1464="TRF"),N($M1464),0))</f>
        <v>0</v>
      </c>
      <c r="R1464" s="32">
        <f>IF($B1464="",0,IF($U1464="IN",N($M1464),0))</f>
        <v>0</v>
      </c>
      <c r="S1464" s="33">
        <f>IF($B1464="","",IF($M1464="","⚠ مبلغ",IF($E1464="","⚠ بانک عامل",IF(AND($U1464="TRF",$F1464=""),"⚠ بانک مقصد",IF(AND($V1464&lt;&gt;"NONE",$V1464&lt;&gt;"",$Z1464=""),"⚠ طرف حساب","✓")))))</f>
        <v>0</v>
      </c>
      <c r="T1464" s="29"/>
      <c r="U1464" s="27">
        <f>IFERROR(VLOOKUP($D1464,BankOpTbl,2,0),"")</f>
        <v>0</v>
      </c>
      <c r="V1464" s="27">
        <f>IFERROR(VLOOKUP($D1464,BankOpTbl,3,0),"")</f>
        <v>0</v>
      </c>
      <c r="W1464" s="27">
        <f>IFERROR(VLOOKUP($D1464,BankOpTbl,4,0),"")</f>
        <v>0</v>
      </c>
      <c r="X1464" s="27">
        <f>IF($E1464="","",IFERROR(VLOOKUP($E1464,BankTbl,4,0),""))</f>
        <v>0</v>
      </c>
      <c r="Y1464" s="27">
        <f>IF($F1464="","",IFERROR(VLOOKUP($F1464,BankTbl,4,0),""))</f>
        <v>0</v>
      </c>
      <c r="Z1464" s="27">
        <f>IF($B1464="","",IF($V1464="PICK",LEFT($N1464,5),IF($V1464="FIXED",$W1464,IF($V1464="CODE",$H1464,""))))</f>
        <v>0</v>
      </c>
    </row>
    <row r="1465" spans="1:26" ht="21" customHeight="1">
      <c r="A1465" s="27">
        <f>IF($B1465="","",COUNTA($B$13:$B1465))</f>
        <v>0</v>
      </c>
      <c r="B1465" s="28"/>
      <c r="C1465" s="28"/>
      <c r="D1465" s="29"/>
      <c r="E1465" s="29"/>
      <c r="F1465" s="29"/>
      <c r="G1465" s="28"/>
      <c r="H1465" s="28"/>
      <c r="I1465" s="30">
        <f>IF($H1465="","",IFERROR(VLOOKUP($H1465,AcctTbl,2,0),"کد ناشناخته"))</f>
        <v>0</v>
      </c>
      <c r="J1465" s="27">
        <f>IF($H1465="","",IFERROR(VLOOKUP($H1465,AcctTbl,3,0),""))</f>
        <v>0</v>
      </c>
      <c r="K1465" s="29"/>
      <c r="L1465" s="28"/>
      <c r="M1465" s="31"/>
      <c r="N1465" s="29"/>
      <c r="O1465" s="32">
        <f>IF($B1465="",0,IF($U1465="IN",N($M1465),0))</f>
        <v>0</v>
      </c>
      <c r="P1465" s="32">
        <f>IF($B1465="",0,IF(OR($U1465="OUT",$U1465="TRF"),N($M1465),0))</f>
        <v>0</v>
      </c>
      <c r="Q1465" s="32">
        <f>IF($B1465="",0,IF(OR($U1465="OUT",$U1465="TRF"),N($M1465),0))</f>
        <v>0</v>
      </c>
      <c r="R1465" s="32">
        <f>IF($B1465="",0,IF($U1465="IN",N($M1465),0))</f>
        <v>0</v>
      </c>
      <c r="S1465" s="33">
        <f>IF($B1465="","",IF($M1465="","⚠ مبلغ",IF($E1465="","⚠ بانک عامل",IF(AND($U1465="TRF",$F1465=""),"⚠ بانک مقصد",IF(AND($V1465&lt;&gt;"NONE",$V1465&lt;&gt;"",$Z1465=""),"⚠ طرف حساب","✓")))))</f>
        <v>0</v>
      </c>
      <c r="T1465" s="29"/>
      <c r="U1465" s="27">
        <f>IFERROR(VLOOKUP($D1465,BankOpTbl,2,0),"")</f>
        <v>0</v>
      </c>
      <c r="V1465" s="27">
        <f>IFERROR(VLOOKUP($D1465,BankOpTbl,3,0),"")</f>
        <v>0</v>
      </c>
      <c r="W1465" s="27">
        <f>IFERROR(VLOOKUP($D1465,BankOpTbl,4,0),"")</f>
        <v>0</v>
      </c>
      <c r="X1465" s="27">
        <f>IF($E1465="","",IFERROR(VLOOKUP($E1465,BankTbl,4,0),""))</f>
        <v>0</v>
      </c>
      <c r="Y1465" s="27">
        <f>IF($F1465="","",IFERROR(VLOOKUP($F1465,BankTbl,4,0),""))</f>
        <v>0</v>
      </c>
      <c r="Z1465" s="27">
        <f>IF($B1465="","",IF($V1465="PICK",LEFT($N1465,5),IF($V1465="FIXED",$W1465,IF($V1465="CODE",$H1465,""))))</f>
        <v>0</v>
      </c>
    </row>
    <row r="1466" spans="1:26" ht="21" customHeight="1">
      <c r="A1466" s="27">
        <f>IF($B1466="","",COUNTA($B$13:$B1466))</f>
        <v>0</v>
      </c>
      <c r="B1466" s="28"/>
      <c r="C1466" s="28"/>
      <c r="D1466" s="29"/>
      <c r="E1466" s="29"/>
      <c r="F1466" s="29"/>
      <c r="G1466" s="28"/>
      <c r="H1466" s="28"/>
      <c r="I1466" s="30">
        <f>IF($H1466="","",IFERROR(VLOOKUP($H1466,AcctTbl,2,0),"کد ناشناخته"))</f>
        <v>0</v>
      </c>
      <c r="J1466" s="27">
        <f>IF($H1466="","",IFERROR(VLOOKUP($H1466,AcctTbl,3,0),""))</f>
        <v>0</v>
      </c>
      <c r="K1466" s="29"/>
      <c r="L1466" s="28"/>
      <c r="M1466" s="31"/>
      <c r="N1466" s="29"/>
      <c r="O1466" s="32">
        <f>IF($B1466="",0,IF($U1466="IN",N($M1466),0))</f>
        <v>0</v>
      </c>
      <c r="P1466" s="32">
        <f>IF($B1466="",0,IF(OR($U1466="OUT",$U1466="TRF"),N($M1466),0))</f>
        <v>0</v>
      </c>
      <c r="Q1466" s="32">
        <f>IF($B1466="",0,IF(OR($U1466="OUT",$U1466="TRF"),N($M1466),0))</f>
        <v>0</v>
      </c>
      <c r="R1466" s="32">
        <f>IF($B1466="",0,IF($U1466="IN",N($M1466),0))</f>
        <v>0</v>
      </c>
      <c r="S1466" s="33">
        <f>IF($B1466="","",IF($M1466="","⚠ مبلغ",IF($E1466="","⚠ بانک عامل",IF(AND($U1466="TRF",$F1466=""),"⚠ بانک مقصد",IF(AND($V1466&lt;&gt;"NONE",$V1466&lt;&gt;"",$Z1466=""),"⚠ طرف حساب","✓")))))</f>
        <v>0</v>
      </c>
      <c r="T1466" s="29"/>
      <c r="U1466" s="27">
        <f>IFERROR(VLOOKUP($D1466,BankOpTbl,2,0),"")</f>
        <v>0</v>
      </c>
      <c r="V1466" s="27">
        <f>IFERROR(VLOOKUP($D1466,BankOpTbl,3,0),"")</f>
        <v>0</v>
      </c>
      <c r="W1466" s="27">
        <f>IFERROR(VLOOKUP($D1466,BankOpTbl,4,0),"")</f>
        <v>0</v>
      </c>
      <c r="X1466" s="27">
        <f>IF($E1466="","",IFERROR(VLOOKUP($E1466,BankTbl,4,0),""))</f>
        <v>0</v>
      </c>
      <c r="Y1466" s="27">
        <f>IF($F1466="","",IFERROR(VLOOKUP($F1466,BankTbl,4,0),""))</f>
        <v>0</v>
      </c>
      <c r="Z1466" s="27">
        <f>IF($B1466="","",IF($V1466="PICK",LEFT($N1466,5),IF($V1466="FIXED",$W1466,IF($V1466="CODE",$H1466,""))))</f>
        <v>0</v>
      </c>
    </row>
    <row r="1467" spans="1:26" ht="21" customHeight="1">
      <c r="A1467" s="27">
        <f>IF($B1467="","",COUNTA($B$13:$B1467))</f>
        <v>0</v>
      </c>
      <c r="B1467" s="28"/>
      <c r="C1467" s="28"/>
      <c r="D1467" s="29"/>
      <c r="E1467" s="29"/>
      <c r="F1467" s="29"/>
      <c r="G1467" s="28"/>
      <c r="H1467" s="28"/>
      <c r="I1467" s="30">
        <f>IF($H1467="","",IFERROR(VLOOKUP($H1467,AcctTbl,2,0),"کد ناشناخته"))</f>
        <v>0</v>
      </c>
      <c r="J1467" s="27">
        <f>IF($H1467="","",IFERROR(VLOOKUP($H1467,AcctTbl,3,0),""))</f>
        <v>0</v>
      </c>
      <c r="K1467" s="29"/>
      <c r="L1467" s="28"/>
      <c r="M1467" s="31"/>
      <c r="N1467" s="29"/>
      <c r="O1467" s="32">
        <f>IF($B1467="",0,IF($U1467="IN",N($M1467),0))</f>
        <v>0</v>
      </c>
      <c r="P1467" s="32">
        <f>IF($B1467="",0,IF(OR($U1467="OUT",$U1467="TRF"),N($M1467),0))</f>
        <v>0</v>
      </c>
      <c r="Q1467" s="32">
        <f>IF($B1467="",0,IF(OR($U1467="OUT",$U1467="TRF"),N($M1467),0))</f>
        <v>0</v>
      </c>
      <c r="R1467" s="32">
        <f>IF($B1467="",0,IF($U1467="IN",N($M1467),0))</f>
        <v>0</v>
      </c>
      <c r="S1467" s="33">
        <f>IF($B1467="","",IF($M1467="","⚠ مبلغ",IF($E1467="","⚠ بانک عامل",IF(AND($U1467="TRF",$F1467=""),"⚠ بانک مقصد",IF(AND($V1467&lt;&gt;"NONE",$V1467&lt;&gt;"",$Z1467=""),"⚠ طرف حساب","✓")))))</f>
        <v>0</v>
      </c>
      <c r="T1467" s="29"/>
      <c r="U1467" s="27">
        <f>IFERROR(VLOOKUP($D1467,BankOpTbl,2,0),"")</f>
        <v>0</v>
      </c>
      <c r="V1467" s="27">
        <f>IFERROR(VLOOKUP($D1467,BankOpTbl,3,0),"")</f>
        <v>0</v>
      </c>
      <c r="W1467" s="27">
        <f>IFERROR(VLOOKUP($D1467,BankOpTbl,4,0),"")</f>
        <v>0</v>
      </c>
      <c r="X1467" s="27">
        <f>IF($E1467="","",IFERROR(VLOOKUP($E1467,BankTbl,4,0),""))</f>
        <v>0</v>
      </c>
      <c r="Y1467" s="27">
        <f>IF($F1467="","",IFERROR(VLOOKUP($F1467,BankTbl,4,0),""))</f>
        <v>0</v>
      </c>
      <c r="Z1467" s="27">
        <f>IF($B1467="","",IF($V1467="PICK",LEFT($N1467,5),IF($V1467="FIXED",$W1467,IF($V1467="CODE",$H1467,""))))</f>
        <v>0</v>
      </c>
    </row>
    <row r="1468" spans="1:26" ht="21" customHeight="1">
      <c r="A1468" s="27">
        <f>IF($B1468="","",COUNTA($B$13:$B1468))</f>
        <v>0</v>
      </c>
      <c r="B1468" s="28"/>
      <c r="C1468" s="28"/>
      <c r="D1468" s="29"/>
      <c r="E1468" s="29"/>
      <c r="F1468" s="29"/>
      <c r="G1468" s="28"/>
      <c r="H1468" s="28"/>
      <c r="I1468" s="30">
        <f>IF($H1468="","",IFERROR(VLOOKUP($H1468,AcctTbl,2,0),"کد ناشناخته"))</f>
        <v>0</v>
      </c>
      <c r="J1468" s="27">
        <f>IF($H1468="","",IFERROR(VLOOKUP($H1468,AcctTbl,3,0),""))</f>
        <v>0</v>
      </c>
      <c r="K1468" s="29"/>
      <c r="L1468" s="28"/>
      <c r="M1468" s="31"/>
      <c r="N1468" s="29"/>
      <c r="O1468" s="32">
        <f>IF($B1468="",0,IF($U1468="IN",N($M1468),0))</f>
        <v>0</v>
      </c>
      <c r="P1468" s="32">
        <f>IF($B1468="",0,IF(OR($U1468="OUT",$U1468="TRF"),N($M1468),0))</f>
        <v>0</v>
      </c>
      <c r="Q1468" s="32">
        <f>IF($B1468="",0,IF(OR($U1468="OUT",$U1468="TRF"),N($M1468),0))</f>
        <v>0</v>
      </c>
      <c r="R1468" s="32">
        <f>IF($B1468="",0,IF($U1468="IN",N($M1468),0))</f>
        <v>0</v>
      </c>
      <c r="S1468" s="33">
        <f>IF($B1468="","",IF($M1468="","⚠ مبلغ",IF($E1468="","⚠ بانک عامل",IF(AND($U1468="TRF",$F1468=""),"⚠ بانک مقصد",IF(AND($V1468&lt;&gt;"NONE",$V1468&lt;&gt;"",$Z1468=""),"⚠ طرف حساب","✓")))))</f>
        <v>0</v>
      </c>
      <c r="T1468" s="29"/>
      <c r="U1468" s="27">
        <f>IFERROR(VLOOKUP($D1468,BankOpTbl,2,0),"")</f>
        <v>0</v>
      </c>
      <c r="V1468" s="27">
        <f>IFERROR(VLOOKUP($D1468,BankOpTbl,3,0),"")</f>
        <v>0</v>
      </c>
      <c r="W1468" s="27">
        <f>IFERROR(VLOOKUP($D1468,BankOpTbl,4,0),"")</f>
        <v>0</v>
      </c>
      <c r="X1468" s="27">
        <f>IF($E1468="","",IFERROR(VLOOKUP($E1468,BankTbl,4,0),""))</f>
        <v>0</v>
      </c>
      <c r="Y1468" s="27">
        <f>IF($F1468="","",IFERROR(VLOOKUP($F1468,BankTbl,4,0),""))</f>
        <v>0</v>
      </c>
      <c r="Z1468" s="27">
        <f>IF($B1468="","",IF($V1468="PICK",LEFT($N1468,5),IF($V1468="FIXED",$W1468,IF($V1468="CODE",$H1468,""))))</f>
        <v>0</v>
      </c>
    </row>
    <row r="1469" spans="1:26" ht="21" customHeight="1">
      <c r="A1469" s="27">
        <f>IF($B1469="","",COUNTA($B$13:$B1469))</f>
        <v>0</v>
      </c>
      <c r="B1469" s="28"/>
      <c r="C1469" s="28"/>
      <c r="D1469" s="29"/>
      <c r="E1469" s="29"/>
      <c r="F1469" s="29"/>
      <c r="G1469" s="28"/>
      <c r="H1469" s="28"/>
      <c r="I1469" s="30">
        <f>IF($H1469="","",IFERROR(VLOOKUP($H1469,AcctTbl,2,0),"کد ناشناخته"))</f>
        <v>0</v>
      </c>
      <c r="J1469" s="27">
        <f>IF($H1469="","",IFERROR(VLOOKUP($H1469,AcctTbl,3,0),""))</f>
        <v>0</v>
      </c>
      <c r="K1469" s="29"/>
      <c r="L1469" s="28"/>
      <c r="M1469" s="31"/>
      <c r="N1469" s="29"/>
      <c r="O1469" s="32">
        <f>IF($B1469="",0,IF($U1469="IN",N($M1469),0))</f>
        <v>0</v>
      </c>
      <c r="P1469" s="32">
        <f>IF($B1469="",0,IF(OR($U1469="OUT",$U1469="TRF"),N($M1469),0))</f>
        <v>0</v>
      </c>
      <c r="Q1469" s="32">
        <f>IF($B1469="",0,IF(OR($U1469="OUT",$U1469="TRF"),N($M1469),0))</f>
        <v>0</v>
      </c>
      <c r="R1469" s="32">
        <f>IF($B1469="",0,IF($U1469="IN",N($M1469),0))</f>
        <v>0</v>
      </c>
      <c r="S1469" s="33">
        <f>IF($B1469="","",IF($M1469="","⚠ مبلغ",IF($E1469="","⚠ بانک عامل",IF(AND($U1469="TRF",$F1469=""),"⚠ بانک مقصد",IF(AND($V1469&lt;&gt;"NONE",$V1469&lt;&gt;"",$Z1469=""),"⚠ طرف حساب","✓")))))</f>
        <v>0</v>
      </c>
      <c r="T1469" s="29"/>
      <c r="U1469" s="27">
        <f>IFERROR(VLOOKUP($D1469,BankOpTbl,2,0),"")</f>
        <v>0</v>
      </c>
      <c r="V1469" s="27">
        <f>IFERROR(VLOOKUP($D1469,BankOpTbl,3,0),"")</f>
        <v>0</v>
      </c>
      <c r="W1469" s="27">
        <f>IFERROR(VLOOKUP($D1469,BankOpTbl,4,0),"")</f>
        <v>0</v>
      </c>
      <c r="X1469" s="27">
        <f>IF($E1469="","",IFERROR(VLOOKUP($E1469,BankTbl,4,0),""))</f>
        <v>0</v>
      </c>
      <c r="Y1469" s="27">
        <f>IF($F1469="","",IFERROR(VLOOKUP($F1469,BankTbl,4,0),""))</f>
        <v>0</v>
      </c>
      <c r="Z1469" s="27">
        <f>IF($B1469="","",IF($V1469="PICK",LEFT($N1469,5),IF($V1469="FIXED",$W1469,IF($V1469="CODE",$H1469,""))))</f>
        <v>0</v>
      </c>
    </row>
    <row r="1470" spans="1:26" ht="21" customHeight="1">
      <c r="A1470" s="27">
        <f>IF($B1470="","",COUNTA($B$13:$B1470))</f>
        <v>0</v>
      </c>
      <c r="B1470" s="28"/>
      <c r="C1470" s="28"/>
      <c r="D1470" s="29"/>
      <c r="E1470" s="29"/>
      <c r="F1470" s="29"/>
      <c r="G1470" s="28"/>
      <c r="H1470" s="28"/>
      <c r="I1470" s="30">
        <f>IF($H1470="","",IFERROR(VLOOKUP($H1470,AcctTbl,2,0),"کد ناشناخته"))</f>
        <v>0</v>
      </c>
      <c r="J1470" s="27">
        <f>IF($H1470="","",IFERROR(VLOOKUP($H1470,AcctTbl,3,0),""))</f>
        <v>0</v>
      </c>
      <c r="K1470" s="29"/>
      <c r="L1470" s="28"/>
      <c r="M1470" s="31"/>
      <c r="N1470" s="29"/>
      <c r="O1470" s="32">
        <f>IF($B1470="",0,IF($U1470="IN",N($M1470),0))</f>
        <v>0</v>
      </c>
      <c r="P1470" s="32">
        <f>IF($B1470="",0,IF(OR($U1470="OUT",$U1470="TRF"),N($M1470),0))</f>
        <v>0</v>
      </c>
      <c r="Q1470" s="32">
        <f>IF($B1470="",0,IF(OR($U1470="OUT",$U1470="TRF"),N($M1470),0))</f>
        <v>0</v>
      </c>
      <c r="R1470" s="32">
        <f>IF($B1470="",0,IF($U1470="IN",N($M1470),0))</f>
        <v>0</v>
      </c>
      <c r="S1470" s="33">
        <f>IF($B1470="","",IF($M1470="","⚠ مبلغ",IF($E1470="","⚠ بانک عامل",IF(AND($U1470="TRF",$F1470=""),"⚠ بانک مقصد",IF(AND($V1470&lt;&gt;"NONE",$V1470&lt;&gt;"",$Z1470=""),"⚠ طرف حساب","✓")))))</f>
        <v>0</v>
      </c>
      <c r="T1470" s="29"/>
      <c r="U1470" s="27">
        <f>IFERROR(VLOOKUP($D1470,BankOpTbl,2,0),"")</f>
        <v>0</v>
      </c>
      <c r="V1470" s="27">
        <f>IFERROR(VLOOKUP($D1470,BankOpTbl,3,0),"")</f>
        <v>0</v>
      </c>
      <c r="W1470" s="27">
        <f>IFERROR(VLOOKUP($D1470,BankOpTbl,4,0),"")</f>
        <v>0</v>
      </c>
      <c r="X1470" s="27">
        <f>IF($E1470="","",IFERROR(VLOOKUP($E1470,BankTbl,4,0),""))</f>
        <v>0</v>
      </c>
      <c r="Y1470" s="27">
        <f>IF($F1470="","",IFERROR(VLOOKUP($F1470,BankTbl,4,0),""))</f>
        <v>0</v>
      </c>
      <c r="Z1470" s="27">
        <f>IF($B1470="","",IF($V1470="PICK",LEFT($N1470,5),IF($V1470="FIXED",$W1470,IF($V1470="CODE",$H1470,""))))</f>
        <v>0</v>
      </c>
    </row>
    <row r="1471" spans="1:26" ht="21" customHeight="1">
      <c r="A1471" s="27">
        <f>IF($B1471="","",COUNTA($B$13:$B1471))</f>
        <v>0</v>
      </c>
      <c r="B1471" s="28"/>
      <c r="C1471" s="28"/>
      <c r="D1471" s="29"/>
      <c r="E1471" s="29"/>
      <c r="F1471" s="29"/>
      <c r="G1471" s="28"/>
      <c r="H1471" s="28"/>
      <c r="I1471" s="30">
        <f>IF($H1471="","",IFERROR(VLOOKUP($H1471,AcctTbl,2,0),"کد ناشناخته"))</f>
        <v>0</v>
      </c>
      <c r="J1471" s="27">
        <f>IF($H1471="","",IFERROR(VLOOKUP($H1471,AcctTbl,3,0),""))</f>
        <v>0</v>
      </c>
      <c r="K1471" s="29"/>
      <c r="L1471" s="28"/>
      <c r="M1471" s="31"/>
      <c r="N1471" s="29"/>
      <c r="O1471" s="32">
        <f>IF($B1471="",0,IF($U1471="IN",N($M1471),0))</f>
        <v>0</v>
      </c>
      <c r="P1471" s="32">
        <f>IF($B1471="",0,IF(OR($U1471="OUT",$U1471="TRF"),N($M1471),0))</f>
        <v>0</v>
      </c>
      <c r="Q1471" s="32">
        <f>IF($B1471="",0,IF(OR($U1471="OUT",$U1471="TRF"),N($M1471),0))</f>
        <v>0</v>
      </c>
      <c r="R1471" s="32">
        <f>IF($B1471="",0,IF($U1471="IN",N($M1471),0))</f>
        <v>0</v>
      </c>
      <c r="S1471" s="33">
        <f>IF($B1471="","",IF($M1471="","⚠ مبلغ",IF($E1471="","⚠ بانک عامل",IF(AND($U1471="TRF",$F1471=""),"⚠ بانک مقصد",IF(AND($V1471&lt;&gt;"NONE",$V1471&lt;&gt;"",$Z1471=""),"⚠ طرف حساب","✓")))))</f>
        <v>0</v>
      </c>
      <c r="T1471" s="29"/>
      <c r="U1471" s="27">
        <f>IFERROR(VLOOKUP($D1471,BankOpTbl,2,0),"")</f>
        <v>0</v>
      </c>
      <c r="V1471" s="27">
        <f>IFERROR(VLOOKUP($D1471,BankOpTbl,3,0),"")</f>
        <v>0</v>
      </c>
      <c r="W1471" s="27">
        <f>IFERROR(VLOOKUP($D1471,BankOpTbl,4,0),"")</f>
        <v>0</v>
      </c>
      <c r="X1471" s="27">
        <f>IF($E1471="","",IFERROR(VLOOKUP($E1471,BankTbl,4,0),""))</f>
        <v>0</v>
      </c>
      <c r="Y1471" s="27">
        <f>IF($F1471="","",IFERROR(VLOOKUP($F1471,BankTbl,4,0),""))</f>
        <v>0</v>
      </c>
      <c r="Z1471" s="27">
        <f>IF($B1471="","",IF($V1471="PICK",LEFT($N1471,5),IF($V1471="FIXED",$W1471,IF($V1471="CODE",$H1471,""))))</f>
        <v>0</v>
      </c>
    </row>
    <row r="1472" spans="1:26" ht="21" customHeight="1">
      <c r="A1472" s="27">
        <f>IF($B1472="","",COUNTA($B$13:$B1472))</f>
        <v>0</v>
      </c>
      <c r="B1472" s="28"/>
      <c r="C1472" s="28"/>
      <c r="D1472" s="29"/>
      <c r="E1472" s="29"/>
      <c r="F1472" s="29"/>
      <c r="G1472" s="28"/>
      <c r="H1472" s="28"/>
      <c r="I1472" s="30">
        <f>IF($H1472="","",IFERROR(VLOOKUP($H1472,AcctTbl,2,0),"کد ناشناخته"))</f>
        <v>0</v>
      </c>
      <c r="J1472" s="27">
        <f>IF($H1472="","",IFERROR(VLOOKUP($H1472,AcctTbl,3,0),""))</f>
        <v>0</v>
      </c>
      <c r="K1472" s="29"/>
      <c r="L1472" s="28"/>
      <c r="M1472" s="31"/>
      <c r="N1472" s="29"/>
      <c r="O1472" s="32">
        <f>IF($B1472="",0,IF($U1472="IN",N($M1472),0))</f>
        <v>0</v>
      </c>
      <c r="P1472" s="32">
        <f>IF($B1472="",0,IF(OR($U1472="OUT",$U1472="TRF"),N($M1472),0))</f>
        <v>0</v>
      </c>
      <c r="Q1472" s="32">
        <f>IF($B1472="",0,IF(OR($U1472="OUT",$U1472="TRF"),N($M1472),0))</f>
        <v>0</v>
      </c>
      <c r="R1472" s="32">
        <f>IF($B1472="",0,IF($U1472="IN",N($M1472),0))</f>
        <v>0</v>
      </c>
      <c r="S1472" s="33">
        <f>IF($B1472="","",IF($M1472="","⚠ مبلغ",IF($E1472="","⚠ بانک عامل",IF(AND($U1472="TRF",$F1472=""),"⚠ بانک مقصد",IF(AND($V1472&lt;&gt;"NONE",$V1472&lt;&gt;"",$Z1472=""),"⚠ طرف حساب","✓")))))</f>
        <v>0</v>
      </c>
      <c r="T1472" s="29"/>
      <c r="U1472" s="27">
        <f>IFERROR(VLOOKUP($D1472,BankOpTbl,2,0),"")</f>
        <v>0</v>
      </c>
      <c r="V1472" s="27">
        <f>IFERROR(VLOOKUP($D1472,BankOpTbl,3,0),"")</f>
        <v>0</v>
      </c>
      <c r="W1472" s="27">
        <f>IFERROR(VLOOKUP($D1472,BankOpTbl,4,0),"")</f>
        <v>0</v>
      </c>
      <c r="X1472" s="27">
        <f>IF($E1472="","",IFERROR(VLOOKUP($E1472,BankTbl,4,0),""))</f>
        <v>0</v>
      </c>
      <c r="Y1472" s="27">
        <f>IF($F1472="","",IFERROR(VLOOKUP($F1472,BankTbl,4,0),""))</f>
        <v>0</v>
      </c>
      <c r="Z1472" s="27">
        <f>IF($B1472="","",IF($V1472="PICK",LEFT($N1472,5),IF($V1472="FIXED",$W1472,IF($V1472="CODE",$H1472,""))))</f>
        <v>0</v>
      </c>
    </row>
    <row r="1473" spans="1:26" ht="21" customHeight="1">
      <c r="A1473" s="27">
        <f>IF($B1473="","",COUNTA($B$13:$B1473))</f>
        <v>0</v>
      </c>
      <c r="B1473" s="28"/>
      <c r="C1473" s="28"/>
      <c r="D1473" s="29"/>
      <c r="E1473" s="29"/>
      <c r="F1473" s="29"/>
      <c r="G1473" s="28"/>
      <c r="H1473" s="28"/>
      <c r="I1473" s="30">
        <f>IF($H1473="","",IFERROR(VLOOKUP($H1473,AcctTbl,2,0),"کد ناشناخته"))</f>
        <v>0</v>
      </c>
      <c r="J1473" s="27">
        <f>IF($H1473="","",IFERROR(VLOOKUP($H1473,AcctTbl,3,0),""))</f>
        <v>0</v>
      </c>
      <c r="K1473" s="29"/>
      <c r="L1473" s="28"/>
      <c r="M1473" s="31"/>
      <c r="N1473" s="29"/>
      <c r="O1473" s="32">
        <f>IF($B1473="",0,IF($U1473="IN",N($M1473),0))</f>
        <v>0</v>
      </c>
      <c r="P1473" s="32">
        <f>IF($B1473="",0,IF(OR($U1473="OUT",$U1473="TRF"),N($M1473),0))</f>
        <v>0</v>
      </c>
      <c r="Q1473" s="32">
        <f>IF($B1473="",0,IF(OR($U1473="OUT",$U1473="TRF"),N($M1473),0))</f>
        <v>0</v>
      </c>
      <c r="R1473" s="32">
        <f>IF($B1473="",0,IF($U1473="IN",N($M1473),0))</f>
        <v>0</v>
      </c>
      <c r="S1473" s="33">
        <f>IF($B1473="","",IF($M1473="","⚠ مبلغ",IF($E1473="","⚠ بانک عامل",IF(AND($U1473="TRF",$F1473=""),"⚠ بانک مقصد",IF(AND($V1473&lt;&gt;"NONE",$V1473&lt;&gt;"",$Z1473=""),"⚠ طرف حساب","✓")))))</f>
        <v>0</v>
      </c>
      <c r="T1473" s="29"/>
      <c r="U1473" s="27">
        <f>IFERROR(VLOOKUP($D1473,BankOpTbl,2,0),"")</f>
        <v>0</v>
      </c>
      <c r="V1473" s="27">
        <f>IFERROR(VLOOKUP($D1473,BankOpTbl,3,0),"")</f>
        <v>0</v>
      </c>
      <c r="W1473" s="27">
        <f>IFERROR(VLOOKUP($D1473,BankOpTbl,4,0),"")</f>
        <v>0</v>
      </c>
      <c r="X1473" s="27">
        <f>IF($E1473="","",IFERROR(VLOOKUP($E1473,BankTbl,4,0),""))</f>
        <v>0</v>
      </c>
      <c r="Y1473" s="27">
        <f>IF($F1473="","",IFERROR(VLOOKUP($F1473,BankTbl,4,0),""))</f>
        <v>0</v>
      </c>
      <c r="Z1473" s="27">
        <f>IF($B1473="","",IF($V1473="PICK",LEFT($N1473,5),IF($V1473="FIXED",$W1473,IF($V1473="CODE",$H1473,""))))</f>
        <v>0</v>
      </c>
    </row>
    <row r="1474" spans="1:26" ht="21" customHeight="1">
      <c r="A1474" s="27">
        <f>IF($B1474="","",COUNTA($B$13:$B1474))</f>
        <v>0</v>
      </c>
      <c r="B1474" s="28"/>
      <c r="C1474" s="28"/>
      <c r="D1474" s="29"/>
      <c r="E1474" s="29"/>
      <c r="F1474" s="29"/>
      <c r="G1474" s="28"/>
      <c r="H1474" s="28"/>
      <c r="I1474" s="30">
        <f>IF($H1474="","",IFERROR(VLOOKUP($H1474,AcctTbl,2,0),"کد ناشناخته"))</f>
        <v>0</v>
      </c>
      <c r="J1474" s="27">
        <f>IF($H1474="","",IFERROR(VLOOKUP($H1474,AcctTbl,3,0),""))</f>
        <v>0</v>
      </c>
      <c r="K1474" s="29"/>
      <c r="L1474" s="28"/>
      <c r="M1474" s="31"/>
      <c r="N1474" s="29"/>
      <c r="O1474" s="32">
        <f>IF($B1474="",0,IF($U1474="IN",N($M1474),0))</f>
        <v>0</v>
      </c>
      <c r="P1474" s="32">
        <f>IF($B1474="",0,IF(OR($U1474="OUT",$U1474="TRF"),N($M1474),0))</f>
        <v>0</v>
      </c>
      <c r="Q1474" s="32">
        <f>IF($B1474="",0,IF(OR($U1474="OUT",$U1474="TRF"),N($M1474),0))</f>
        <v>0</v>
      </c>
      <c r="R1474" s="32">
        <f>IF($B1474="",0,IF($U1474="IN",N($M1474),0))</f>
        <v>0</v>
      </c>
      <c r="S1474" s="33">
        <f>IF($B1474="","",IF($M1474="","⚠ مبلغ",IF($E1474="","⚠ بانک عامل",IF(AND($U1474="TRF",$F1474=""),"⚠ بانک مقصد",IF(AND($V1474&lt;&gt;"NONE",$V1474&lt;&gt;"",$Z1474=""),"⚠ طرف حساب","✓")))))</f>
        <v>0</v>
      </c>
      <c r="T1474" s="29"/>
      <c r="U1474" s="27">
        <f>IFERROR(VLOOKUP($D1474,BankOpTbl,2,0),"")</f>
        <v>0</v>
      </c>
      <c r="V1474" s="27">
        <f>IFERROR(VLOOKUP($D1474,BankOpTbl,3,0),"")</f>
        <v>0</v>
      </c>
      <c r="W1474" s="27">
        <f>IFERROR(VLOOKUP($D1474,BankOpTbl,4,0),"")</f>
        <v>0</v>
      </c>
      <c r="X1474" s="27">
        <f>IF($E1474="","",IFERROR(VLOOKUP($E1474,BankTbl,4,0),""))</f>
        <v>0</v>
      </c>
      <c r="Y1474" s="27">
        <f>IF($F1474="","",IFERROR(VLOOKUP($F1474,BankTbl,4,0),""))</f>
        <v>0</v>
      </c>
      <c r="Z1474" s="27">
        <f>IF($B1474="","",IF($V1474="PICK",LEFT($N1474,5),IF($V1474="FIXED",$W1474,IF($V1474="CODE",$H1474,""))))</f>
        <v>0</v>
      </c>
    </row>
    <row r="1475" spans="1:26" ht="21" customHeight="1">
      <c r="A1475" s="27">
        <f>IF($B1475="","",COUNTA($B$13:$B1475))</f>
        <v>0</v>
      </c>
      <c r="B1475" s="28"/>
      <c r="C1475" s="28"/>
      <c r="D1475" s="29"/>
      <c r="E1475" s="29"/>
      <c r="F1475" s="29"/>
      <c r="G1475" s="28"/>
      <c r="H1475" s="28"/>
      <c r="I1475" s="30">
        <f>IF($H1475="","",IFERROR(VLOOKUP($H1475,AcctTbl,2,0),"کد ناشناخته"))</f>
        <v>0</v>
      </c>
      <c r="J1475" s="27">
        <f>IF($H1475="","",IFERROR(VLOOKUP($H1475,AcctTbl,3,0),""))</f>
        <v>0</v>
      </c>
      <c r="K1475" s="29"/>
      <c r="L1475" s="28"/>
      <c r="M1475" s="31"/>
      <c r="N1475" s="29"/>
      <c r="O1475" s="32">
        <f>IF($B1475="",0,IF($U1475="IN",N($M1475),0))</f>
        <v>0</v>
      </c>
      <c r="P1475" s="32">
        <f>IF($B1475="",0,IF(OR($U1475="OUT",$U1475="TRF"),N($M1475),0))</f>
        <v>0</v>
      </c>
      <c r="Q1475" s="32">
        <f>IF($B1475="",0,IF(OR($U1475="OUT",$U1475="TRF"),N($M1475),0))</f>
        <v>0</v>
      </c>
      <c r="R1475" s="32">
        <f>IF($B1475="",0,IF($U1475="IN",N($M1475),0))</f>
        <v>0</v>
      </c>
      <c r="S1475" s="33">
        <f>IF($B1475="","",IF($M1475="","⚠ مبلغ",IF($E1475="","⚠ بانک عامل",IF(AND($U1475="TRF",$F1475=""),"⚠ بانک مقصد",IF(AND($V1475&lt;&gt;"NONE",$V1475&lt;&gt;"",$Z1475=""),"⚠ طرف حساب","✓")))))</f>
        <v>0</v>
      </c>
      <c r="T1475" s="29"/>
      <c r="U1475" s="27">
        <f>IFERROR(VLOOKUP($D1475,BankOpTbl,2,0),"")</f>
        <v>0</v>
      </c>
      <c r="V1475" s="27">
        <f>IFERROR(VLOOKUP($D1475,BankOpTbl,3,0),"")</f>
        <v>0</v>
      </c>
      <c r="W1475" s="27">
        <f>IFERROR(VLOOKUP($D1475,BankOpTbl,4,0),"")</f>
        <v>0</v>
      </c>
      <c r="X1475" s="27">
        <f>IF($E1475="","",IFERROR(VLOOKUP($E1475,BankTbl,4,0),""))</f>
        <v>0</v>
      </c>
      <c r="Y1475" s="27">
        <f>IF($F1475="","",IFERROR(VLOOKUP($F1475,BankTbl,4,0),""))</f>
        <v>0</v>
      </c>
      <c r="Z1475" s="27">
        <f>IF($B1475="","",IF($V1475="PICK",LEFT($N1475,5),IF($V1475="FIXED",$W1475,IF($V1475="CODE",$H1475,""))))</f>
        <v>0</v>
      </c>
    </row>
    <row r="1476" spans="1:26" ht="21" customHeight="1">
      <c r="A1476" s="27">
        <f>IF($B1476="","",COUNTA($B$13:$B1476))</f>
        <v>0</v>
      </c>
      <c r="B1476" s="28"/>
      <c r="C1476" s="28"/>
      <c r="D1476" s="29"/>
      <c r="E1476" s="29"/>
      <c r="F1476" s="29"/>
      <c r="G1476" s="28"/>
      <c r="H1476" s="28"/>
      <c r="I1476" s="30">
        <f>IF($H1476="","",IFERROR(VLOOKUP($H1476,AcctTbl,2,0),"کد ناشناخته"))</f>
        <v>0</v>
      </c>
      <c r="J1476" s="27">
        <f>IF($H1476="","",IFERROR(VLOOKUP($H1476,AcctTbl,3,0),""))</f>
        <v>0</v>
      </c>
      <c r="K1476" s="29"/>
      <c r="L1476" s="28"/>
      <c r="M1476" s="31"/>
      <c r="N1476" s="29"/>
      <c r="O1476" s="32">
        <f>IF($B1476="",0,IF($U1476="IN",N($M1476),0))</f>
        <v>0</v>
      </c>
      <c r="P1476" s="32">
        <f>IF($B1476="",0,IF(OR($U1476="OUT",$U1476="TRF"),N($M1476),0))</f>
        <v>0</v>
      </c>
      <c r="Q1476" s="32">
        <f>IF($B1476="",0,IF(OR($U1476="OUT",$U1476="TRF"),N($M1476),0))</f>
        <v>0</v>
      </c>
      <c r="R1476" s="32">
        <f>IF($B1476="",0,IF($U1476="IN",N($M1476),0))</f>
        <v>0</v>
      </c>
      <c r="S1476" s="33">
        <f>IF($B1476="","",IF($M1476="","⚠ مبلغ",IF($E1476="","⚠ بانک عامل",IF(AND($U1476="TRF",$F1476=""),"⚠ بانک مقصد",IF(AND($V1476&lt;&gt;"NONE",$V1476&lt;&gt;"",$Z1476=""),"⚠ طرف حساب","✓")))))</f>
        <v>0</v>
      </c>
      <c r="T1476" s="29"/>
      <c r="U1476" s="27">
        <f>IFERROR(VLOOKUP($D1476,BankOpTbl,2,0),"")</f>
        <v>0</v>
      </c>
      <c r="V1476" s="27">
        <f>IFERROR(VLOOKUP($D1476,BankOpTbl,3,0),"")</f>
        <v>0</v>
      </c>
      <c r="W1476" s="27">
        <f>IFERROR(VLOOKUP($D1476,BankOpTbl,4,0),"")</f>
        <v>0</v>
      </c>
      <c r="X1476" s="27">
        <f>IF($E1476="","",IFERROR(VLOOKUP($E1476,BankTbl,4,0),""))</f>
        <v>0</v>
      </c>
      <c r="Y1476" s="27">
        <f>IF($F1476="","",IFERROR(VLOOKUP($F1476,BankTbl,4,0),""))</f>
        <v>0</v>
      </c>
      <c r="Z1476" s="27">
        <f>IF($B1476="","",IF($V1476="PICK",LEFT($N1476,5),IF($V1476="FIXED",$W1476,IF($V1476="CODE",$H1476,""))))</f>
        <v>0</v>
      </c>
    </row>
    <row r="1477" spans="1:26" ht="21" customHeight="1">
      <c r="A1477" s="27">
        <f>IF($B1477="","",COUNTA($B$13:$B1477))</f>
        <v>0</v>
      </c>
      <c r="B1477" s="28"/>
      <c r="C1477" s="28"/>
      <c r="D1477" s="29"/>
      <c r="E1477" s="29"/>
      <c r="F1477" s="29"/>
      <c r="G1477" s="28"/>
      <c r="H1477" s="28"/>
      <c r="I1477" s="30">
        <f>IF($H1477="","",IFERROR(VLOOKUP($H1477,AcctTbl,2,0),"کد ناشناخته"))</f>
        <v>0</v>
      </c>
      <c r="J1477" s="27">
        <f>IF($H1477="","",IFERROR(VLOOKUP($H1477,AcctTbl,3,0),""))</f>
        <v>0</v>
      </c>
      <c r="K1477" s="29"/>
      <c r="L1477" s="28"/>
      <c r="M1477" s="31"/>
      <c r="N1477" s="29"/>
      <c r="O1477" s="32">
        <f>IF($B1477="",0,IF($U1477="IN",N($M1477),0))</f>
        <v>0</v>
      </c>
      <c r="P1477" s="32">
        <f>IF($B1477="",0,IF(OR($U1477="OUT",$U1477="TRF"),N($M1477),0))</f>
        <v>0</v>
      </c>
      <c r="Q1477" s="32">
        <f>IF($B1477="",0,IF(OR($U1477="OUT",$U1477="TRF"),N($M1477),0))</f>
        <v>0</v>
      </c>
      <c r="R1477" s="32">
        <f>IF($B1477="",0,IF($U1477="IN",N($M1477),0))</f>
        <v>0</v>
      </c>
      <c r="S1477" s="33">
        <f>IF($B1477="","",IF($M1477="","⚠ مبلغ",IF($E1477="","⚠ بانک عامل",IF(AND($U1477="TRF",$F1477=""),"⚠ بانک مقصد",IF(AND($V1477&lt;&gt;"NONE",$V1477&lt;&gt;"",$Z1477=""),"⚠ طرف حساب","✓")))))</f>
        <v>0</v>
      </c>
      <c r="T1477" s="29"/>
      <c r="U1477" s="27">
        <f>IFERROR(VLOOKUP($D1477,BankOpTbl,2,0),"")</f>
        <v>0</v>
      </c>
      <c r="V1477" s="27">
        <f>IFERROR(VLOOKUP($D1477,BankOpTbl,3,0),"")</f>
        <v>0</v>
      </c>
      <c r="W1477" s="27">
        <f>IFERROR(VLOOKUP($D1477,BankOpTbl,4,0),"")</f>
        <v>0</v>
      </c>
      <c r="X1477" s="27">
        <f>IF($E1477="","",IFERROR(VLOOKUP($E1477,BankTbl,4,0),""))</f>
        <v>0</v>
      </c>
      <c r="Y1477" s="27">
        <f>IF($F1477="","",IFERROR(VLOOKUP($F1477,BankTbl,4,0),""))</f>
        <v>0</v>
      </c>
      <c r="Z1477" s="27">
        <f>IF($B1477="","",IF($V1477="PICK",LEFT($N1477,5),IF($V1477="FIXED",$W1477,IF($V1477="CODE",$H1477,""))))</f>
        <v>0</v>
      </c>
    </row>
    <row r="1478" spans="1:26" ht="21" customHeight="1">
      <c r="A1478" s="27">
        <f>IF($B1478="","",COUNTA($B$13:$B1478))</f>
        <v>0</v>
      </c>
      <c r="B1478" s="28"/>
      <c r="C1478" s="28"/>
      <c r="D1478" s="29"/>
      <c r="E1478" s="29"/>
      <c r="F1478" s="29"/>
      <c r="G1478" s="28"/>
      <c r="H1478" s="28"/>
      <c r="I1478" s="30">
        <f>IF($H1478="","",IFERROR(VLOOKUP($H1478,AcctTbl,2,0),"کد ناشناخته"))</f>
        <v>0</v>
      </c>
      <c r="J1478" s="27">
        <f>IF($H1478="","",IFERROR(VLOOKUP($H1478,AcctTbl,3,0),""))</f>
        <v>0</v>
      </c>
      <c r="K1478" s="29"/>
      <c r="L1478" s="28"/>
      <c r="M1478" s="31"/>
      <c r="N1478" s="29"/>
      <c r="O1478" s="32">
        <f>IF($B1478="",0,IF($U1478="IN",N($M1478),0))</f>
        <v>0</v>
      </c>
      <c r="P1478" s="32">
        <f>IF($B1478="",0,IF(OR($U1478="OUT",$U1478="TRF"),N($M1478),0))</f>
        <v>0</v>
      </c>
      <c r="Q1478" s="32">
        <f>IF($B1478="",0,IF(OR($U1478="OUT",$U1478="TRF"),N($M1478),0))</f>
        <v>0</v>
      </c>
      <c r="R1478" s="32">
        <f>IF($B1478="",0,IF($U1478="IN",N($M1478),0))</f>
        <v>0</v>
      </c>
      <c r="S1478" s="33">
        <f>IF($B1478="","",IF($M1478="","⚠ مبلغ",IF($E1478="","⚠ بانک عامل",IF(AND($U1478="TRF",$F1478=""),"⚠ بانک مقصد",IF(AND($V1478&lt;&gt;"NONE",$V1478&lt;&gt;"",$Z1478=""),"⚠ طرف حساب","✓")))))</f>
        <v>0</v>
      </c>
      <c r="T1478" s="29"/>
      <c r="U1478" s="27">
        <f>IFERROR(VLOOKUP($D1478,BankOpTbl,2,0),"")</f>
        <v>0</v>
      </c>
      <c r="V1478" s="27">
        <f>IFERROR(VLOOKUP($D1478,BankOpTbl,3,0),"")</f>
        <v>0</v>
      </c>
      <c r="W1478" s="27">
        <f>IFERROR(VLOOKUP($D1478,BankOpTbl,4,0),"")</f>
        <v>0</v>
      </c>
      <c r="X1478" s="27">
        <f>IF($E1478="","",IFERROR(VLOOKUP($E1478,BankTbl,4,0),""))</f>
        <v>0</v>
      </c>
      <c r="Y1478" s="27">
        <f>IF($F1478="","",IFERROR(VLOOKUP($F1478,BankTbl,4,0),""))</f>
        <v>0</v>
      </c>
      <c r="Z1478" s="27">
        <f>IF($B1478="","",IF($V1478="PICK",LEFT($N1478,5),IF($V1478="FIXED",$W1478,IF($V1478="CODE",$H1478,""))))</f>
        <v>0</v>
      </c>
    </row>
    <row r="1479" spans="1:26" ht="21" customHeight="1">
      <c r="A1479" s="27">
        <f>IF($B1479="","",COUNTA($B$13:$B1479))</f>
        <v>0</v>
      </c>
      <c r="B1479" s="28"/>
      <c r="C1479" s="28"/>
      <c r="D1479" s="29"/>
      <c r="E1479" s="29"/>
      <c r="F1479" s="29"/>
      <c r="G1479" s="28"/>
      <c r="H1479" s="28"/>
      <c r="I1479" s="30">
        <f>IF($H1479="","",IFERROR(VLOOKUP($H1479,AcctTbl,2,0),"کد ناشناخته"))</f>
        <v>0</v>
      </c>
      <c r="J1479" s="27">
        <f>IF($H1479="","",IFERROR(VLOOKUP($H1479,AcctTbl,3,0),""))</f>
        <v>0</v>
      </c>
      <c r="K1479" s="29"/>
      <c r="L1479" s="28"/>
      <c r="M1479" s="31"/>
      <c r="N1479" s="29"/>
      <c r="O1479" s="32">
        <f>IF($B1479="",0,IF($U1479="IN",N($M1479),0))</f>
        <v>0</v>
      </c>
      <c r="P1479" s="32">
        <f>IF($B1479="",0,IF(OR($U1479="OUT",$U1479="TRF"),N($M1479),0))</f>
        <v>0</v>
      </c>
      <c r="Q1479" s="32">
        <f>IF($B1479="",0,IF(OR($U1479="OUT",$U1479="TRF"),N($M1479),0))</f>
        <v>0</v>
      </c>
      <c r="R1479" s="32">
        <f>IF($B1479="",0,IF($U1479="IN",N($M1479),0))</f>
        <v>0</v>
      </c>
      <c r="S1479" s="33">
        <f>IF($B1479="","",IF($M1479="","⚠ مبلغ",IF($E1479="","⚠ بانک عامل",IF(AND($U1479="TRF",$F1479=""),"⚠ بانک مقصد",IF(AND($V1479&lt;&gt;"NONE",$V1479&lt;&gt;"",$Z1479=""),"⚠ طرف حساب","✓")))))</f>
        <v>0</v>
      </c>
      <c r="T1479" s="29"/>
      <c r="U1479" s="27">
        <f>IFERROR(VLOOKUP($D1479,BankOpTbl,2,0),"")</f>
        <v>0</v>
      </c>
      <c r="V1479" s="27">
        <f>IFERROR(VLOOKUP($D1479,BankOpTbl,3,0),"")</f>
        <v>0</v>
      </c>
      <c r="W1479" s="27">
        <f>IFERROR(VLOOKUP($D1479,BankOpTbl,4,0),"")</f>
        <v>0</v>
      </c>
      <c r="X1479" s="27">
        <f>IF($E1479="","",IFERROR(VLOOKUP($E1479,BankTbl,4,0),""))</f>
        <v>0</v>
      </c>
      <c r="Y1479" s="27">
        <f>IF($F1479="","",IFERROR(VLOOKUP($F1479,BankTbl,4,0),""))</f>
        <v>0</v>
      </c>
      <c r="Z1479" s="27">
        <f>IF($B1479="","",IF($V1479="PICK",LEFT($N1479,5),IF($V1479="FIXED",$W1479,IF($V1479="CODE",$H1479,""))))</f>
        <v>0</v>
      </c>
    </row>
    <row r="1480" spans="1:26" ht="21" customHeight="1">
      <c r="A1480" s="27">
        <f>IF($B1480="","",COUNTA($B$13:$B1480))</f>
        <v>0</v>
      </c>
      <c r="B1480" s="28"/>
      <c r="C1480" s="28"/>
      <c r="D1480" s="29"/>
      <c r="E1480" s="29"/>
      <c r="F1480" s="29"/>
      <c r="G1480" s="28"/>
      <c r="H1480" s="28"/>
      <c r="I1480" s="30">
        <f>IF($H1480="","",IFERROR(VLOOKUP($H1480,AcctTbl,2,0),"کد ناشناخته"))</f>
        <v>0</v>
      </c>
      <c r="J1480" s="27">
        <f>IF($H1480="","",IFERROR(VLOOKUP($H1480,AcctTbl,3,0),""))</f>
        <v>0</v>
      </c>
      <c r="K1480" s="29"/>
      <c r="L1480" s="28"/>
      <c r="M1480" s="31"/>
      <c r="N1480" s="29"/>
      <c r="O1480" s="32">
        <f>IF($B1480="",0,IF($U1480="IN",N($M1480),0))</f>
        <v>0</v>
      </c>
      <c r="P1480" s="32">
        <f>IF($B1480="",0,IF(OR($U1480="OUT",$U1480="TRF"),N($M1480),0))</f>
        <v>0</v>
      </c>
      <c r="Q1480" s="32">
        <f>IF($B1480="",0,IF(OR($U1480="OUT",$U1480="TRF"),N($M1480),0))</f>
        <v>0</v>
      </c>
      <c r="R1480" s="32">
        <f>IF($B1480="",0,IF($U1480="IN",N($M1480),0))</f>
        <v>0</v>
      </c>
      <c r="S1480" s="33">
        <f>IF($B1480="","",IF($M1480="","⚠ مبلغ",IF($E1480="","⚠ بانک عامل",IF(AND($U1480="TRF",$F1480=""),"⚠ بانک مقصد",IF(AND($V1480&lt;&gt;"NONE",$V1480&lt;&gt;"",$Z1480=""),"⚠ طرف حساب","✓")))))</f>
        <v>0</v>
      </c>
      <c r="T1480" s="29"/>
      <c r="U1480" s="27">
        <f>IFERROR(VLOOKUP($D1480,BankOpTbl,2,0),"")</f>
        <v>0</v>
      </c>
      <c r="V1480" s="27">
        <f>IFERROR(VLOOKUP($D1480,BankOpTbl,3,0),"")</f>
        <v>0</v>
      </c>
      <c r="W1480" s="27">
        <f>IFERROR(VLOOKUP($D1480,BankOpTbl,4,0),"")</f>
        <v>0</v>
      </c>
      <c r="X1480" s="27">
        <f>IF($E1480="","",IFERROR(VLOOKUP($E1480,BankTbl,4,0),""))</f>
        <v>0</v>
      </c>
      <c r="Y1480" s="27">
        <f>IF($F1480="","",IFERROR(VLOOKUP($F1480,BankTbl,4,0),""))</f>
        <v>0</v>
      </c>
      <c r="Z1480" s="27">
        <f>IF($B1480="","",IF($V1480="PICK",LEFT($N1480,5),IF($V1480="FIXED",$W1480,IF($V1480="CODE",$H1480,""))))</f>
        <v>0</v>
      </c>
    </row>
    <row r="1481" spans="1:26" ht="21" customHeight="1">
      <c r="A1481" s="27">
        <f>IF($B1481="","",COUNTA($B$13:$B1481))</f>
        <v>0</v>
      </c>
      <c r="B1481" s="28"/>
      <c r="C1481" s="28"/>
      <c r="D1481" s="29"/>
      <c r="E1481" s="29"/>
      <c r="F1481" s="29"/>
      <c r="G1481" s="28"/>
      <c r="H1481" s="28"/>
      <c r="I1481" s="30">
        <f>IF($H1481="","",IFERROR(VLOOKUP($H1481,AcctTbl,2,0),"کد ناشناخته"))</f>
        <v>0</v>
      </c>
      <c r="J1481" s="27">
        <f>IF($H1481="","",IFERROR(VLOOKUP($H1481,AcctTbl,3,0),""))</f>
        <v>0</v>
      </c>
      <c r="K1481" s="29"/>
      <c r="L1481" s="28"/>
      <c r="M1481" s="31"/>
      <c r="N1481" s="29"/>
      <c r="O1481" s="32">
        <f>IF($B1481="",0,IF($U1481="IN",N($M1481),0))</f>
        <v>0</v>
      </c>
      <c r="P1481" s="32">
        <f>IF($B1481="",0,IF(OR($U1481="OUT",$U1481="TRF"),N($M1481),0))</f>
        <v>0</v>
      </c>
      <c r="Q1481" s="32">
        <f>IF($B1481="",0,IF(OR($U1481="OUT",$U1481="TRF"),N($M1481),0))</f>
        <v>0</v>
      </c>
      <c r="R1481" s="32">
        <f>IF($B1481="",0,IF($U1481="IN",N($M1481),0))</f>
        <v>0</v>
      </c>
      <c r="S1481" s="33">
        <f>IF($B1481="","",IF($M1481="","⚠ مبلغ",IF($E1481="","⚠ بانک عامل",IF(AND($U1481="TRF",$F1481=""),"⚠ بانک مقصد",IF(AND($V1481&lt;&gt;"NONE",$V1481&lt;&gt;"",$Z1481=""),"⚠ طرف حساب","✓")))))</f>
        <v>0</v>
      </c>
      <c r="T1481" s="29"/>
      <c r="U1481" s="27">
        <f>IFERROR(VLOOKUP($D1481,BankOpTbl,2,0),"")</f>
        <v>0</v>
      </c>
      <c r="V1481" s="27">
        <f>IFERROR(VLOOKUP($D1481,BankOpTbl,3,0),"")</f>
        <v>0</v>
      </c>
      <c r="W1481" s="27">
        <f>IFERROR(VLOOKUP($D1481,BankOpTbl,4,0),"")</f>
        <v>0</v>
      </c>
      <c r="X1481" s="27">
        <f>IF($E1481="","",IFERROR(VLOOKUP($E1481,BankTbl,4,0),""))</f>
        <v>0</v>
      </c>
      <c r="Y1481" s="27">
        <f>IF($F1481="","",IFERROR(VLOOKUP($F1481,BankTbl,4,0),""))</f>
        <v>0</v>
      </c>
      <c r="Z1481" s="27">
        <f>IF($B1481="","",IF($V1481="PICK",LEFT($N1481,5),IF($V1481="FIXED",$W1481,IF($V1481="CODE",$H1481,""))))</f>
        <v>0</v>
      </c>
    </row>
    <row r="1482" spans="1:26" ht="21" customHeight="1">
      <c r="A1482" s="27">
        <f>IF($B1482="","",COUNTA($B$13:$B1482))</f>
        <v>0</v>
      </c>
      <c r="B1482" s="28"/>
      <c r="C1482" s="28"/>
      <c r="D1482" s="29"/>
      <c r="E1482" s="29"/>
      <c r="F1482" s="29"/>
      <c r="G1482" s="28"/>
      <c r="H1482" s="28"/>
      <c r="I1482" s="30">
        <f>IF($H1482="","",IFERROR(VLOOKUP($H1482,AcctTbl,2,0),"کد ناشناخته"))</f>
        <v>0</v>
      </c>
      <c r="J1482" s="27">
        <f>IF($H1482="","",IFERROR(VLOOKUP($H1482,AcctTbl,3,0),""))</f>
        <v>0</v>
      </c>
      <c r="K1482" s="29"/>
      <c r="L1482" s="28"/>
      <c r="M1482" s="31"/>
      <c r="N1482" s="29"/>
      <c r="O1482" s="32">
        <f>IF($B1482="",0,IF($U1482="IN",N($M1482),0))</f>
        <v>0</v>
      </c>
      <c r="P1482" s="32">
        <f>IF($B1482="",0,IF(OR($U1482="OUT",$U1482="TRF"),N($M1482),0))</f>
        <v>0</v>
      </c>
      <c r="Q1482" s="32">
        <f>IF($B1482="",0,IF(OR($U1482="OUT",$U1482="TRF"),N($M1482),0))</f>
        <v>0</v>
      </c>
      <c r="R1482" s="32">
        <f>IF($B1482="",0,IF($U1482="IN",N($M1482),0))</f>
        <v>0</v>
      </c>
      <c r="S1482" s="33">
        <f>IF($B1482="","",IF($M1482="","⚠ مبلغ",IF($E1482="","⚠ بانک عامل",IF(AND($U1482="TRF",$F1482=""),"⚠ بانک مقصد",IF(AND($V1482&lt;&gt;"NONE",$V1482&lt;&gt;"",$Z1482=""),"⚠ طرف حساب","✓")))))</f>
        <v>0</v>
      </c>
      <c r="T1482" s="29"/>
      <c r="U1482" s="27">
        <f>IFERROR(VLOOKUP($D1482,BankOpTbl,2,0),"")</f>
        <v>0</v>
      </c>
      <c r="V1482" s="27">
        <f>IFERROR(VLOOKUP($D1482,BankOpTbl,3,0),"")</f>
        <v>0</v>
      </c>
      <c r="W1482" s="27">
        <f>IFERROR(VLOOKUP($D1482,BankOpTbl,4,0),"")</f>
        <v>0</v>
      </c>
      <c r="X1482" s="27">
        <f>IF($E1482="","",IFERROR(VLOOKUP($E1482,BankTbl,4,0),""))</f>
        <v>0</v>
      </c>
      <c r="Y1482" s="27">
        <f>IF($F1482="","",IFERROR(VLOOKUP($F1482,BankTbl,4,0),""))</f>
        <v>0</v>
      </c>
      <c r="Z1482" s="27">
        <f>IF($B1482="","",IF($V1482="PICK",LEFT($N1482,5),IF($V1482="FIXED",$W1482,IF($V1482="CODE",$H1482,""))))</f>
        <v>0</v>
      </c>
    </row>
    <row r="1483" spans="1:26" ht="21" customHeight="1">
      <c r="A1483" s="27">
        <f>IF($B1483="","",COUNTA($B$13:$B1483))</f>
        <v>0</v>
      </c>
      <c r="B1483" s="28"/>
      <c r="C1483" s="28"/>
      <c r="D1483" s="29"/>
      <c r="E1483" s="29"/>
      <c r="F1483" s="29"/>
      <c r="G1483" s="28"/>
      <c r="H1483" s="28"/>
      <c r="I1483" s="30">
        <f>IF($H1483="","",IFERROR(VLOOKUP($H1483,AcctTbl,2,0),"کد ناشناخته"))</f>
        <v>0</v>
      </c>
      <c r="J1483" s="27">
        <f>IF($H1483="","",IFERROR(VLOOKUP($H1483,AcctTbl,3,0),""))</f>
        <v>0</v>
      </c>
      <c r="K1483" s="29"/>
      <c r="L1483" s="28"/>
      <c r="M1483" s="31"/>
      <c r="N1483" s="29"/>
      <c r="O1483" s="32">
        <f>IF($B1483="",0,IF($U1483="IN",N($M1483),0))</f>
        <v>0</v>
      </c>
      <c r="P1483" s="32">
        <f>IF($B1483="",0,IF(OR($U1483="OUT",$U1483="TRF"),N($M1483),0))</f>
        <v>0</v>
      </c>
      <c r="Q1483" s="32">
        <f>IF($B1483="",0,IF(OR($U1483="OUT",$U1483="TRF"),N($M1483),0))</f>
        <v>0</v>
      </c>
      <c r="R1483" s="32">
        <f>IF($B1483="",0,IF($U1483="IN",N($M1483),0))</f>
        <v>0</v>
      </c>
      <c r="S1483" s="33">
        <f>IF($B1483="","",IF($M1483="","⚠ مبلغ",IF($E1483="","⚠ بانک عامل",IF(AND($U1483="TRF",$F1483=""),"⚠ بانک مقصد",IF(AND($V1483&lt;&gt;"NONE",$V1483&lt;&gt;"",$Z1483=""),"⚠ طرف حساب","✓")))))</f>
        <v>0</v>
      </c>
      <c r="T1483" s="29"/>
      <c r="U1483" s="27">
        <f>IFERROR(VLOOKUP($D1483,BankOpTbl,2,0),"")</f>
        <v>0</v>
      </c>
      <c r="V1483" s="27">
        <f>IFERROR(VLOOKUP($D1483,BankOpTbl,3,0),"")</f>
        <v>0</v>
      </c>
      <c r="W1483" s="27">
        <f>IFERROR(VLOOKUP($D1483,BankOpTbl,4,0),"")</f>
        <v>0</v>
      </c>
      <c r="X1483" s="27">
        <f>IF($E1483="","",IFERROR(VLOOKUP($E1483,BankTbl,4,0),""))</f>
        <v>0</v>
      </c>
      <c r="Y1483" s="27">
        <f>IF($F1483="","",IFERROR(VLOOKUP($F1483,BankTbl,4,0),""))</f>
        <v>0</v>
      </c>
      <c r="Z1483" s="27">
        <f>IF($B1483="","",IF($V1483="PICK",LEFT($N1483,5),IF($V1483="FIXED",$W1483,IF($V1483="CODE",$H1483,""))))</f>
        <v>0</v>
      </c>
    </row>
    <row r="1484" spans="1:26" ht="21" customHeight="1">
      <c r="A1484" s="27">
        <f>IF($B1484="","",COUNTA($B$13:$B1484))</f>
        <v>0</v>
      </c>
      <c r="B1484" s="28"/>
      <c r="C1484" s="28"/>
      <c r="D1484" s="29"/>
      <c r="E1484" s="29"/>
      <c r="F1484" s="29"/>
      <c r="G1484" s="28"/>
      <c r="H1484" s="28"/>
      <c r="I1484" s="30">
        <f>IF($H1484="","",IFERROR(VLOOKUP($H1484,AcctTbl,2,0),"کد ناشناخته"))</f>
        <v>0</v>
      </c>
      <c r="J1484" s="27">
        <f>IF($H1484="","",IFERROR(VLOOKUP($H1484,AcctTbl,3,0),""))</f>
        <v>0</v>
      </c>
      <c r="K1484" s="29"/>
      <c r="L1484" s="28"/>
      <c r="M1484" s="31"/>
      <c r="N1484" s="29"/>
      <c r="O1484" s="32">
        <f>IF($B1484="",0,IF($U1484="IN",N($M1484),0))</f>
        <v>0</v>
      </c>
      <c r="P1484" s="32">
        <f>IF($B1484="",0,IF(OR($U1484="OUT",$U1484="TRF"),N($M1484),0))</f>
        <v>0</v>
      </c>
      <c r="Q1484" s="32">
        <f>IF($B1484="",0,IF(OR($U1484="OUT",$U1484="TRF"),N($M1484),0))</f>
        <v>0</v>
      </c>
      <c r="R1484" s="32">
        <f>IF($B1484="",0,IF($U1484="IN",N($M1484),0))</f>
        <v>0</v>
      </c>
      <c r="S1484" s="33">
        <f>IF($B1484="","",IF($M1484="","⚠ مبلغ",IF($E1484="","⚠ بانک عامل",IF(AND($U1484="TRF",$F1484=""),"⚠ بانک مقصد",IF(AND($V1484&lt;&gt;"NONE",$V1484&lt;&gt;"",$Z1484=""),"⚠ طرف حساب","✓")))))</f>
        <v>0</v>
      </c>
      <c r="T1484" s="29"/>
      <c r="U1484" s="27">
        <f>IFERROR(VLOOKUP($D1484,BankOpTbl,2,0),"")</f>
        <v>0</v>
      </c>
      <c r="V1484" s="27">
        <f>IFERROR(VLOOKUP($D1484,BankOpTbl,3,0),"")</f>
        <v>0</v>
      </c>
      <c r="W1484" s="27">
        <f>IFERROR(VLOOKUP($D1484,BankOpTbl,4,0),"")</f>
        <v>0</v>
      </c>
      <c r="X1484" s="27">
        <f>IF($E1484="","",IFERROR(VLOOKUP($E1484,BankTbl,4,0),""))</f>
        <v>0</v>
      </c>
      <c r="Y1484" s="27">
        <f>IF($F1484="","",IFERROR(VLOOKUP($F1484,BankTbl,4,0),""))</f>
        <v>0</v>
      </c>
      <c r="Z1484" s="27">
        <f>IF($B1484="","",IF($V1484="PICK",LEFT($N1484,5),IF($V1484="FIXED",$W1484,IF($V1484="CODE",$H1484,""))))</f>
        <v>0</v>
      </c>
    </row>
    <row r="1485" spans="1:26" ht="21" customHeight="1">
      <c r="A1485" s="27">
        <f>IF($B1485="","",COUNTA($B$13:$B1485))</f>
        <v>0</v>
      </c>
      <c r="B1485" s="28"/>
      <c r="C1485" s="28"/>
      <c r="D1485" s="29"/>
      <c r="E1485" s="29"/>
      <c r="F1485" s="29"/>
      <c r="G1485" s="28"/>
      <c r="H1485" s="28"/>
      <c r="I1485" s="30">
        <f>IF($H1485="","",IFERROR(VLOOKUP($H1485,AcctTbl,2,0),"کد ناشناخته"))</f>
        <v>0</v>
      </c>
      <c r="J1485" s="27">
        <f>IF($H1485="","",IFERROR(VLOOKUP($H1485,AcctTbl,3,0),""))</f>
        <v>0</v>
      </c>
      <c r="K1485" s="29"/>
      <c r="L1485" s="28"/>
      <c r="M1485" s="31"/>
      <c r="N1485" s="29"/>
      <c r="O1485" s="32">
        <f>IF($B1485="",0,IF($U1485="IN",N($M1485),0))</f>
        <v>0</v>
      </c>
      <c r="P1485" s="32">
        <f>IF($B1485="",0,IF(OR($U1485="OUT",$U1485="TRF"),N($M1485),0))</f>
        <v>0</v>
      </c>
      <c r="Q1485" s="32">
        <f>IF($B1485="",0,IF(OR($U1485="OUT",$U1485="TRF"),N($M1485),0))</f>
        <v>0</v>
      </c>
      <c r="R1485" s="32">
        <f>IF($B1485="",0,IF($U1485="IN",N($M1485),0))</f>
        <v>0</v>
      </c>
      <c r="S1485" s="33">
        <f>IF($B1485="","",IF($M1485="","⚠ مبلغ",IF($E1485="","⚠ بانک عامل",IF(AND($U1485="TRF",$F1485=""),"⚠ بانک مقصد",IF(AND($V1485&lt;&gt;"NONE",$V1485&lt;&gt;"",$Z1485=""),"⚠ طرف حساب","✓")))))</f>
        <v>0</v>
      </c>
      <c r="T1485" s="29"/>
      <c r="U1485" s="27">
        <f>IFERROR(VLOOKUP($D1485,BankOpTbl,2,0),"")</f>
        <v>0</v>
      </c>
      <c r="V1485" s="27">
        <f>IFERROR(VLOOKUP($D1485,BankOpTbl,3,0),"")</f>
        <v>0</v>
      </c>
      <c r="W1485" s="27">
        <f>IFERROR(VLOOKUP($D1485,BankOpTbl,4,0),"")</f>
        <v>0</v>
      </c>
      <c r="X1485" s="27">
        <f>IF($E1485="","",IFERROR(VLOOKUP($E1485,BankTbl,4,0),""))</f>
        <v>0</v>
      </c>
      <c r="Y1485" s="27">
        <f>IF($F1485="","",IFERROR(VLOOKUP($F1485,BankTbl,4,0),""))</f>
        <v>0</v>
      </c>
      <c r="Z1485" s="27">
        <f>IF($B1485="","",IF($V1485="PICK",LEFT($N1485,5),IF($V1485="FIXED",$W1485,IF($V1485="CODE",$H1485,""))))</f>
        <v>0</v>
      </c>
    </row>
    <row r="1486" spans="1:26" ht="21" customHeight="1">
      <c r="A1486" s="27">
        <f>IF($B1486="","",COUNTA($B$13:$B1486))</f>
        <v>0</v>
      </c>
      <c r="B1486" s="28"/>
      <c r="C1486" s="28"/>
      <c r="D1486" s="29"/>
      <c r="E1486" s="29"/>
      <c r="F1486" s="29"/>
      <c r="G1486" s="28"/>
      <c r="H1486" s="28"/>
      <c r="I1486" s="30">
        <f>IF($H1486="","",IFERROR(VLOOKUP($H1486,AcctTbl,2,0),"کد ناشناخته"))</f>
        <v>0</v>
      </c>
      <c r="J1486" s="27">
        <f>IF($H1486="","",IFERROR(VLOOKUP($H1486,AcctTbl,3,0),""))</f>
        <v>0</v>
      </c>
      <c r="K1486" s="29"/>
      <c r="L1486" s="28"/>
      <c r="M1486" s="31"/>
      <c r="N1486" s="29"/>
      <c r="O1486" s="32">
        <f>IF($B1486="",0,IF($U1486="IN",N($M1486),0))</f>
        <v>0</v>
      </c>
      <c r="P1486" s="32">
        <f>IF($B1486="",0,IF(OR($U1486="OUT",$U1486="TRF"),N($M1486),0))</f>
        <v>0</v>
      </c>
      <c r="Q1486" s="32">
        <f>IF($B1486="",0,IF(OR($U1486="OUT",$U1486="TRF"),N($M1486),0))</f>
        <v>0</v>
      </c>
      <c r="R1486" s="32">
        <f>IF($B1486="",0,IF($U1486="IN",N($M1486),0))</f>
        <v>0</v>
      </c>
      <c r="S1486" s="33">
        <f>IF($B1486="","",IF($M1486="","⚠ مبلغ",IF($E1486="","⚠ بانک عامل",IF(AND($U1486="TRF",$F1486=""),"⚠ بانک مقصد",IF(AND($V1486&lt;&gt;"NONE",$V1486&lt;&gt;"",$Z1486=""),"⚠ طرف حساب","✓")))))</f>
        <v>0</v>
      </c>
      <c r="T1486" s="29"/>
      <c r="U1486" s="27">
        <f>IFERROR(VLOOKUP($D1486,BankOpTbl,2,0),"")</f>
        <v>0</v>
      </c>
      <c r="V1486" s="27">
        <f>IFERROR(VLOOKUP($D1486,BankOpTbl,3,0),"")</f>
        <v>0</v>
      </c>
      <c r="W1486" s="27">
        <f>IFERROR(VLOOKUP($D1486,BankOpTbl,4,0),"")</f>
        <v>0</v>
      </c>
      <c r="X1486" s="27">
        <f>IF($E1486="","",IFERROR(VLOOKUP($E1486,BankTbl,4,0),""))</f>
        <v>0</v>
      </c>
      <c r="Y1486" s="27">
        <f>IF($F1486="","",IFERROR(VLOOKUP($F1486,BankTbl,4,0),""))</f>
        <v>0</v>
      </c>
      <c r="Z1486" s="27">
        <f>IF($B1486="","",IF($V1486="PICK",LEFT($N1486,5),IF($V1486="FIXED",$W1486,IF($V1486="CODE",$H1486,""))))</f>
        <v>0</v>
      </c>
    </row>
    <row r="1487" spans="1:26" ht="21" customHeight="1">
      <c r="A1487" s="27">
        <f>IF($B1487="","",COUNTA($B$13:$B1487))</f>
        <v>0</v>
      </c>
      <c r="B1487" s="28"/>
      <c r="C1487" s="28"/>
      <c r="D1487" s="29"/>
      <c r="E1487" s="29"/>
      <c r="F1487" s="29"/>
      <c r="G1487" s="28"/>
      <c r="H1487" s="28"/>
      <c r="I1487" s="30">
        <f>IF($H1487="","",IFERROR(VLOOKUP($H1487,AcctTbl,2,0),"کد ناشناخته"))</f>
        <v>0</v>
      </c>
      <c r="J1487" s="27">
        <f>IF($H1487="","",IFERROR(VLOOKUP($H1487,AcctTbl,3,0),""))</f>
        <v>0</v>
      </c>
      <c r="K1487" s="29"/>
      <c r="L1487" s="28"/>
      <c r="M1487" s="31"/>
      <c r="N1487" s="29"/>
      <c r="O1487" s="32">
        <f>IF($B1487="",0,IF($U1487="IN",N($M1487),0))</f>
        <v>0</v>
      </c>
      <c r="P1487" s="32">
        <f>IF($B1487="",0,IF(OR($U1487="OUT",$U1487="TRF"),N($M1487),0))</f>
        <v>0</v>
      </c>
      <c r="Q1487" s="32">
        <f>IF($B1487="",0,IF(OR($U1487="OUT",$U1487="TRF"),N($M1487),0))</f>
        <v>0</v>
      </c>
      <c r="R1487" s="32">
        <f>IF($B1487="",0,IF($U1487="IN",N($M1487),0))</f>
        <v>0</v>
      </c>
      <c r="S1487" s="33">
        <f>IF($B1487="","",IF($M1487="","⚠ مبلغ",IF($E1487="","⚠ بانک عامل",IF(AND($U1487="TRF",$F1487=""),"⚠ بانک مقصد",IF(AND($V1487&lt;&gt;"NONE",$V1487&lt;&gt;"",$Z1487=""),"⚠ طرف حساب","✓")))))</f>
        <v>0</v>
      </c>
      <c r="T1487" s="29"/>
      <c r="U1487" s="27">
        <f>IFERROR(VLOOKUP($D1487,BankOpTbl,2,0),"")</f>
        <v>0</v>
      </c>
      <c r="V1487" s="27">
        <f>IFERROR(VLOOKUP($D1487,BankOpTbl,3,0),"")</f>
        <v>0</v>
      </c>
      <c r="W1487" s="27">
        <f>IFERROR(VLOOKUP($D1487,BankOpTbl,4,0),"")</f>
        <v>0</v>
      </c>
      <c r="X1487" s="27">
        <f>IF($E1487="","",IFERROR(VLOOKUP($E1487,BankTbl,4,0),""))</f>
        <v>0</v>
      </c>
      <c r="Y1487" s="27">
        <f>IF($F1487="","",IFERROR(VLOOKUP($F1487,BankTbl,4,0),""))</f>
        <v>0</v>
      </c>
      <c r="Z1487" s="27">
        <f>IF($B1487="","",IF($V1487="PICK",LEFT($N1487,5),IF($V1487="FIXED",$W1487,IF($V1487="CODE",$H1487,""))))</f>
        <v>0</v>
      </c>
    </row>
    <row r="1488" spans="1:26" ht="21" customHeight="1">
      <c r="A1488" s="27">
        <f>IF($B1488="","",COUNTA($B$13:$B1488))</f>
        <v>0</v>
      </c>
      <c r="B1488" s="28"/>
      <c r="C1488" s="28"/>
      <c r="D1488" s="29"/>
      <c r="E1488" s="29"/>
      <c r="F1488" s="29"/>
      <c r="G1488" s="28"/>
      <c r="H1488" s="28"/>
      <c r="I1488" s="30">
        <f>IF($H1488="","",IFERROR(VLOOKUP($H1488,AcctTbl,2,0),"کد ناشناخته"))</f>
        <v>0</v>
      </c>
      <c r="J1488" s="27">
        <f>IF($H1488="","",IFERROR(VLOOKUP($H1488,AcctTbl,3,0),""))</f>
        <v>0</v>
      </c>
      <c r="K1488" s="29"/>
      <c r="L1488" s="28"/>
      <c r="M1488" s="31"/>
      <c r="N1488" s="29"/>
      <c r="O1488" s="32">
        <f>IF($B1488="",0,IF($U1488="IN",N($M1488),0))</f>
        <v>0</v>
      </c>
      <c r="P1488" s="32">
        <f>IF($B1488="",0,IF(OR($U1488="OUT",$U1488="TRF"),N($M1488),0))</f>
        <v>0</v>
      </c>
      <c r="Q1488" s="32">
        <f>IF($B1488="",0,IF(OR($U1488="OUT",$U1488="TRF"),N($M1488),0))</f>
        <v>0</v>
      </c>
      <c r="R1488" s="32">
        <f>IF($B1488="",0,IF($U1488="IN",N($M1488),0))</f>
        <v>0</v>
      </c>
      <c r="S1488" s="33">
        <f>IF($B1488="","",IF($M1488="","⚠ مبلغ",IF($E1488="","⚠ بانک عامل",IF(AND($U1488="TRF",$F1488=""),"⚠ بانک مقصد",IF(AND($V1488&lt;&gt;"NONE",$V1488&lt;&gt;"",$Z1488=""),"⚠ طرف حساب","✓")))))</f>
        <v>0</v>
      </c>
      <c r="T1488" s="29"/>
      <c r="U1488" s="27">
        <f>IFERROR(VLOOKUP($D1488,BankOpTbl,2,0),"")</f>
        <v>0</v>
      </c>
      <c r="V1488" s="27">
        <f>IFERROR(VLOOKUP($D1488,BankOpTbl,3,0),"")</f>
        <v>0</v>
      </c>
      <c r="W1488" s="27">
        <f>IFERROR(VLOOKUP($D1488,BankOpTbl,4,0),"")</f>
        <v>0</v>
      </c>
      <c r="X1488" s="27">
        <f>IF($E1488="","",IFERROR(VLOOKUP($E1488,BankTbl,4,0),""))</f>
        <v>0</v>
      </c>
      <c r="Y1488" s="27">
        <f>IF($F1488="","",IFERROR(VLOOKUP($F1488,BankTbl,4,0),""))</f>
        <v>0</v>
      </c>
      <c r="Z1488" s="27">
        <f>IF($B1488="","",IF($V1488="PICK",LEFT($N1488,5),IF($V1488="FIXED",$W1488,IF($V1488="CODE",$H1488,""))))</f>
        <v>0</v>
      </c>
    </row>
    <row r="1489" spans="1:26" ht="21" customHeight="1">
      <c r="A1489" s="27">
        <f>IF($B1489="","",COUNTA($B$13:$B1489))</f>
        <v>0</v>
      </c>
      <c r="B1489" s="28"/>
      <c r="C1489" s="28"/>
      <c r="D1489" s="29"/>
      <c r="E1489" s="29"/>
      <c r="F1489" s="29"/>
      <c r="G1489" s="28"/>
      <c r="H1489" s="28"/>
      <c r="I1489" s="30">
        <f>IF($H1489="","",IFERROR(VLOOKUP($H1489,AcctTbl,2,0),"کد ناشناخته"))</f>
        <v>0</v>
      </c>
      <c r="J1489" s="27">
        <f>IF($H1489="","",IFERROR(VLOOKUP($H1489,AcctTbl,3,0),""))</f>
        <v>0</v>
      </c>
      <c r="K1489" s="29"/>
      <c r="L1489" s="28"/>
      <c r="M1489" s="31"/>
      <c r="N1489" s="29"/>
      <c r="O1489" s="32">
        <f>IF($B1489="",0,IF($U1489="IN",N($M1489),0))</f>
        <v>0</v>
      </c>
      <c r="P1489" s="32">
        <f>IF($B1489="",0,IF(OR($U1489="OUT",$U1489="TRF"),N($M1489),0))</f>
        <v>0</v>
      </c>
      <c r="Q1489" s="32">
        <f>IF($B1489="",0,IF(OR($U1489="OUT",$U1489="TRF"),N($M1489),0))</f>
        <v>0</v>
      </c>
      <c r="R1489" s="32">
        <f>IF($B1489="",0,IF($U1489="IN",N($M1489),0))</f>
        <v>0</v>
      </c>
      <c r="S1489" s="33">
        <f>IF($B1489="","",IF($M1489="","⚠ مبلغ",IF($E1489="","⚠ بانک عامل",IF(AND($U1489="TRF",$F1489=""),"⚠ بانک مقصد",IF(AND($V1489&lt;&gt;"NONE",$V1489&lt;&gt;"",$Z1489=""),"⚠ طرف حساب","✓")))))</f>
        <v>0</v>
      </c>
      <c r="T1489" s="29"/>
      <c r="U1489" s="27">
        <f>IFERROR(VLOOKUP($D1489,BankOpTbl,2,0),"")</f>
        <v>0</v>
      </c>
      <c r="V1489" s="27">
        <f>IFERROR(VLOOKUP($D1489,BankOpTbl,3,0),"")</f>
        <v>0</v>
      </c>
      <c r="W1489" s="27">
        <f>IFERROR(VLOOKUP($D1489,BankOpTbl,4,0),"")</f>
        <v>0</v>
      </c>
      <c r="X1489" s="27">
        <f>IF($E1489="","",IFERROR(VLOOKUP($E1489,BankTbl,4,0),""))</f>
        <v>0</v>
      </c>
      <c r="Y1489" s="27">
        <f>IF($F1489="","",IFERROR(VLOOKUP($F1489,BankTbl,4,0),""))</f>
        <v>0</v>
      </c>
      <c r="Z1489" s="27">
        <f>IF($B1489="","",IF($V1489="PICK",LEFT($N1489,5),IF($V1489="FIXED",$W1489,IF($V1489="CODE",$H1489,""))))</f>
        <v>0</v>
      </c>
    </row>
    <row r="1490" spans="1:26" ht="21" customHeight="1">
      <c r="A1490" s="27">
        <f>IF($B1490="","",COUNTA($B$13:$B1490))</f>
        <v>0</v>
      </c>
      <c r="B1490" s="28"/>
      <c r="C1490" s="28"/>
      <c r="D1490" s="29"/>
      <c r="E1490" s="29"/>
      <c r="F1490" s="29"/>
      <c r="G1490" s="28"/>
      <c r="H1490" s="28"/>
      <c r="I1490" s="30">
        <f>IF($H1490="","",IFERROR(VLOOKUP($H1490,AcctTbl,2,0),"کد ناشناخته"))</f>
        <v>0</v>
      </c>
      <c r="J1490" s="27">
        <f>IF($H1490="","",IFERROR(VLOOKUP($H1490,AcctTbl,3,0),""))</f>
        <v>0</v>
      </c>
      <c r="K1490" s="29"/>
      <c r="L1490" s="28"/>
      <c r="M1490" s="31"/>
      <c r="N1490" s="29"/>
      <c r="O1490" s="32">
        <f>IF($B1490="",0,IF($U1490="IN",N($M1490),0))</f>
        <v>0</v>
      </c>
      <c r="P1490" s="32">
        <f>IF($B1490="",0,IF(OR($U1490="OUT",$U1490="TRF"),N($M1490),0))</f>
        <v>0</v>
      </c>
      <c r="Q1490" s="32">
        <f>IF($B1490="",0,IF(OR($U1490="OUT",$U1490="TRF"),N($M1490),0))</f>
        <v>0</v>
      </c>
      <c r="R1490" s="32">
        <f>IF($B1490="",0,IF($U1490="IN",N($M1490),0))</f>
        <v>0</v>
      </c>
      <c r="S1490" s="33">
        <f>IF($B1490="","",IF($M1490="","⚠ مبلغ",IF($E1490="","⚠ بانک عامل",IF(AND($U1490="TRF",$F1490=""),"⚠ بانک مقصد",IF(AND($V1490&lt;&gt;"NONE",$V1490&lt;&gt;"",$Z1490=""),"⚠ طرف حساب","✓")))))</f>
        <v>0</v>
      </c>
      <c r="T1490" s="29"/>
      <c r="U1490" s="27">
        <f>IFERROR(VLOOKUP($D1490,BankOpTbl,2,0),"")</f>
        <v>0</v>
      </c>
      <c r="V1490" s="27">
        <f>IFERROR(VLOOKUP($D1490,BankOpTbl,3,0),"")</f>
        <v>0</v>
      </c>
      <c r="W1490" s="27">
        <f>IFERROR(VLOOKUP($D1490,BankOpTbl,4,0),"")</f>
        <v>0</v>
      </c>
      <c r="X1490" s="27">
        <f>IF($E1490="","",IFERROR(VLOOKUP($E1490,BankTbl,4,0),""))</f>
        <v>0</v>
      </c>
      <c r="Y1490" s="27">
        <f>IF($F1490="","",IFERROR(VLOOKUP($F1490,BankTbl,4,0),""))</f>
        <v>0</v>
      </c>
      <c r="Z1490" s="27">
        <f>IF($B1490="","",IF($V1490="PICK",LEFT($N1490,5),IF($V1490="FIXED",$W1490,IF($V1490="CODE",$H1490,""))))</f>
        <v>0</v>
      </c>
    </row>
    <row r="1491" spans="1:26" ht="21" customHeight="1">
      <c r="A1491" s="27">
        <f>IF($B1491="","",COUNTA($B$13:$B1491))</f>
        <v>0</v>
      </c>
      <c r="B1491" s="28"/>
      <c r="C1491" s="28"/>
      <c r="D1491" s="29"/>
      <c r="E1491" s="29"/>
      <c r="F1491" s="29"/>
      <c r="G1491" s="28"/>
      <c r="H1491" s="28"/>
      <c r="I1491" s="30">
        <f>IF($H1491="","",IFERROR(VLOOKUP($H1491,AcctTbl,2,0),"کد ناشناخته"))</f>
        <v>0</v>
      </c>
      <c r="J1491" s="27">
        <f>IF($H1491="","",IFERROR(VLOOKUP($H1491,AcctTbl,3,0),""))</f>
        <v>0</v>
      </c>
      <c r="K1491" s="29"/>
      <c r="L1491" s="28"/>
      <c r="M1491" s="31"/>
      <c r="N1491" s="29"/>
      <c r="O1491" s="32">
        <f>IF($B1491="",0,IF($U1491="IN",N($M1491),0))</f>
        <v>0</v>
      </c>
      <c r="P1491" s="32">
        <f>IF($B1491="",0,IF(OR($U1491="OUT",$U1491="TRF"),N($M1491),0))</f>
        <v>0</v>
      </c>
      <c r="Q1491" s="32">
        <f>IF($B1491="",0,IF(OR($U1491="OUT",$U1491="TRF"),N($M1491),0))</f>
        <v>0</v>
      </c>
      <c r="R1491" s="32">
        <f>IF($B1491="",0,IF($U1491="IN",N($M1491),0))</f>
        <v>0</v>
      </c>
      <c r="S1491" s="33">
        <f>IF($B1491="","",IF($M1491="","⚠ مبلغ",IF($E1491="","⚠ بانک عامل",IF(AND($U1491="TRF",$F1491=""),"⚠ بانک مقصد",IF(AND($V1491&lt;&gt;"NONE",$V1491&lt;&gt;"",$Z1491=""),"⚠ طرف حساب","✓")))))</f>
        <v>0</v>
      </c>
      <c r="T1491" s="29"/>
      <c r="U1491" s="27">
        <f>IFERROR(VLOOKUP($D1491,BankOpTbl,2,0),"")</f>
        <v>0</v>
      </c>
      <c r="V1491" s="27">
        <f>IFERROR(VLOOKUP($D1491,BankOpTbl,3,0),"")</f>
        <v>0</v>
      </c>
      <c r="W1491" s="27">
        <f>IFERROR(VLOOKUP($D1491,BankOpTbl,4,0),"")</f>
        <v>0</v>
      </c>
      <c r="X1491" s="27">
        <f>IF($E1491="","",IFERROR(VLOOKUP($E1491,BankTbl,4,0),""))</f>
        <v>0</v>
      </c>
      <c r="Y1491" s="27">
        <f>IF($F1491="","",IFERROR(VLOOKUP($F1491,BankTbl,4,0),""))</f>
        <v>0</v>
      </c>
      <c r="Z1491" s="27">
        <f>IF($B1491="","",IF($V1491="PICK",LEFT($N1491,5),IF($V1491="FIXED",$W1491,IF($V1491="CODE",$H1491,""))))</f>
        <v>0</v>
      </c>
    </row>
    <row r="1492" spans="1:26" ht="21" customHeight="1">
      <c r="A1492" s="27">
        <f>IF($B1492="","",COUNTA($B$13:$B1492))</f>
        <v>0</v>
      </c>
      <c r="B1492" s="28"/>
      <c r="C1492" s="28"/>
      <c r="D1492" s="29"/>
      <c r="E1492" s="29"/>
      <c r="F1492" s="29"/>
      <c r="G1492" s="28"/>
      <c r="H1492" s="28"/>
      <c r="I1492" s="30">
        <f>IF($H1492="","",IFERROR(VLOOKUP($H1492,AcctTbl,2,0),"کد ناشناخته"))</f>
        <v>0</v>
      </c>
      <c r="J1492" s="27">
        <f>IF($H1492="","",IFERROR(VLOOKUP($H1492,AcctTbl,3,0),""))</f>
        <v>0</v>
      </c>
      <c r="K1492" s="29"/>
      <c r="L1492" s="28"/>
      <c r="M1492" s="31"/>
      <c r="N1492" s="29"/>
      <c r="O1492" s="32">
        <f>IF($B1492="",0,IF($U1492="IN",N($M1492),0))</f>
        <v>0</v>
      </c>
      <c r="P1492" s="32">
        <f>IF($B1492="",0,IF(OR($U1492="OUT",$U1492="TRF"),N($M1492),0))</f>
        <v>0</v>
      </c>
      <c r="Q1492" s="32">
        <f>IF($B1492="",0,IF(OR($U1492="OUT",$U1492="TRF"),N($M1492),0))</f>
        <v>0</v>
      </c>
      <c r="R1492" s="32">
        <f>IF($B1492="",0,IF($U1492="IN",N($M1492),0))</f>
        <v>0</v>
      </c>
      <c r="S1492" s="33">
        <f>IF($B1492="","",IF($M1492="","⚠ مبلغ",IF($E1492="","⚠ بانک عامل",IF(AND($U1492="TRF",$F1492=""),"⚠ بانک مقصد",IF(AND($V1492&lt;&gt;"NONE",$V1492&lt;&gt;"",$Z1492=""),"⚠ طرف حساب","✓")))))</f>
        <v>0</v>
      </c>
      <c r="T1492" s="29"/>
      <c r="U1492" s="27">
        <f>IFERROR(VLOOKUP($D1492,BankOpTbl,2,0),"")</f>
        <v>0</v>
      </c>
      <c r="V1492" s="27">
        <f>IFERROR(VLOOKUP($D1492,BankOpTbl,3,0),"")</f>
        <v>0</v>
      </c>
      <c r="W1492" s="27">
        <f>IFERROR(VLOOKUP($D1492,BankOpTbl,4,0),"")</f>
        <v>0</v>
      </c>
      <c r="X1492" s="27">
        <f>IF($E1492="","",IFERROR(VLOOKUP($E1492,BankTbl,4,0),""))</f>
        <v>0</v>
      </c>
      <c r="Y1492" s="27">
        <f>IF($F1492="","",IFERROR(VLOOKUP($F1492,BankTbl,4,0),""))</f>
        <v>0</v>
      </c>
      <c r="Z1492" s="27">
        <f>IF($B1492="","",IF($V1492="PICK",LEFT($N1492,5),IF($V1492="FIXED",$W1492,IF($V1492="CODE",$H1492,""))))</f>
        <v>0</v>
      </c>
    </row>
    <row r="1493" spans="1:26" ht="21" customHeight="1">
      <c r="A1493" s="27">
        <f>IF($B1493="","",COUNTA($B$13:$B1493))</f>
        <v>0</v>
      </c>
      <c r="B1493" s="28"/>
      <c r="C1493" s="28"/>
      <c r="D1493" s="29"/>
      <c r="E1493" s="29"/>
      <c r="F1493" s="29"/>
      <c r="G1493" s="28"/>
      <c r="H1493" s="28"/>
      <c r="I1493" s="30">
        <f>IF($H1493="","",IFERROR(VLOOKUP($H1493,AcctTbl,2,0),"کد ناشناخته"))</f>
        <v>0</v>
      </c>
      <c r="J1493" s="27">
        <f>IF($H1493="","",IFERROR(VLOOKUP($H1493,AcctTbl,3,0),""))</f>
        <v>0</v>
      </c>
      <c r="K1493" s="29"/>
      <c r="L1493" s="28"/>
      <c r="M1493" s="31"/>
      <c r="N1493" s="29"/>
      <c r="O1493" s="32">
        <f>IF($B1493="",0,IF($U1493="IN",N($M1493),0))</f>
        <v>0</v>
      </c>
      <c r="P1493" s="32">
        <f>IF($B1493="",0,IF(OR($U1493="OUT",$U1493="TRF"),N($M1493),0))</f>
        <v>0</v>
      </c>
      <c r="Q1493" s="32">
        <f>IF($B1493="",0,IF(OR($U1493="OUT",$U1493="TRF"),N($M1493),0))</f>
        <v>0</v>
      </c>
      <c r="R1493" s="32">
        <f>IF($B1493="",0,IF($U1493="IN",N($M1493),0))</f>
        <v>0</v>
      </c>
      <c r="S1493" s="33">
        <f>IF($B1493="","",IF($M1493="","⚠ مبلغ",IF($E1493="","⚠ بانک عامل",IF(AND($U1493="TRF",$F1493=""),"⚠ بانک مقصد",IF(AND($V1493&lt;&gt;"NONE",$V1493&lt;&gt;"",$Z1493=""),"⚠ طرف حساب","✓")))))</f>
        <v>0</v>
      </c>
      <c r="T1493" s="29"/>
      <c r="U1493" s="27">
        <f>IFERROR(VLOOKUP($D1493,BankOpTbl,2,0),"")</f>
        <v>0</v>
      </c>
      <c r="V1493" s="27">
        <f>IFERROR(VLOOKUP($D1493,BankOpTbl,3,0),"")</f>
        <v>0</v>
      </c>
      <c r="W1493" s="27">
        <f>IFERROR(VLOOKUP($D1493,BankOpTbl,4,0),"")</f>
        <v>0</v>
      </c>
      <c r="X1493" s="27">
        <f>IF($E1493="","",IFERROR(VLOOKUP($E1493,BankTbl,4,0),""))</f>
        <v>0</v>
      </c>
      <c r="Y1493" s="27">
        <f>IF($F1493="","",IFERROR(VLOOKUP($F1493,BankTbl,4,0),""))</f>
        <v>0</v>
      </c>
      <c r="Z1493" s="27">
        <f>IF($B1493="","",IF($V1493="PICK",LEFT($N1493,5),IF($V1493="FIXED",$W1493,IF($V1493="CODE",$H1493,""))))</f>
        <v>0</v>
      </c>
    </row>
    <row r="1494" spans="1:26" ht="21" customHeight="1">
      <c r="A1494" s="27">
        <f>IF($B1494="","",COUNTA($B$13:$B1494))</f>
        <v>0</v>
      </c>
      <c r="B1494" s="28"/>
      <c r="C1494" s="28"/>
      <c r="D1494" s="29"/>
      <c r="E1494" s="29"/>
      <c r="F1494" s="29"/>
      <c r="G1494" s="28"/>
      <c r="H1494" s="28"/>
      <c r="I1494" s="30">
        <f>IF($H1494="","",IFERROR(VLOOKUP($H1494,AcctTbl,2,0),"کد ناشناخته"))</f>
        <v>0</v>
      </c>
      <c r="J1494" s="27">
        <f>IF($H1494="","",IFERROR(VLOOKUP($H1494,AcctTbl,3,0),""))</f>
        <v>0</v>
      </c>
      <c r="K1494" s="29"/>
      <c r="L1494" s="28"/>
      <c r="M1494" s="31"/>
      <c r="N1494" s="29"/>
      <c r="O1494" s="32">
        <f>IF($B1494="",0,IF($U1494="IN",N($M1494),0))</f>
        <v>0</v>
      </c>
      <c r="P1494" s="32">
        <f>IF($B1494="",0,IF(OR($U1494="OUT",$U1494="TRF"),N($M1494),0))</f>
        <v>0</v>
      </c>
      <c r="Q1494" s="32">
        <f>IF($B1494="",0,IF(OR($U1494="OUT",$U1494="TRF"),N($M1494),0))</f>
        <v>0</v>
      </c>
      <c r="R1494" s="32">
        <f>IF($B1494="",0,IF($U1494="IN",N($M1494),0))</f>
        <v>0</v>
      </c>
      <c r="S1494" s="33">
        <f>IF($B1494="","",IF($M1494="","⚠ مبلغ",IF($E1494="","⚠ بانک عامل",IF(AND($U1494="TRF",$F1494=""),"⚠ بانک مقصد",IF(AND($V1494&lt;&gt;"NONE",$V1494&lt;&gt;"",$Z1494=""),"⚠ طرف حساب","✓")))))</f>
        <v>0</v>
      </c>
      <c r="T1494" s="29"/>
      <c r="U1494" s="27">
        <f>IFERROR(VLOOKUP($D1494,BankOpTbl,2,0),"")</f>
        <v>0</v>
      </c>
      <c r="V1494" s="27">
        <f>IFERROR(VLOOKUP($D1494,BankOpTbl,3,0),"")</f>
        <v>0</v>
      </c>
      <c r="W1494" s="27">
        <f>IFERROR(VLOOKUP($D1494,BankOpTbl,4,0),"")</f>
        <v>0</v>
      </c>
      <c r="X1494" s="27">
        <f>IF($E1494="","",IFERROR(VLOOKUP($E1494,BankTbl,4,0),""))</f>
        <v>0</v>
      </c>
      <c r="Y1494" s="27">
        <f>IF($F1494="","",IFERROR(VLOOKUP($F1494,BankTbl,4,0),""))</f>
        <v>0</v>
      </c>
      <c r="Z1494" s="27">
        <f>IF($B1494="","",IF($V1494="PICK",LEFT($N1494,5),IF($V1494="FIXED",$W1494,IF($V1494="CODE",$H1494,""))))</f>
        <v>0</v>
      </c>
    </row>
    <row r="1495" spans="1:26" ht="21" customHeight="1">
      <c r="A1495" s="27">
        <f>IF($B1495="","",COUNTA($B$13:$B1495))</f>
        <v>0</v>
      </c>
      <c r="B1495" s="28"/>
      <c r="C1495" s="28"/>
      <c r="D1495" s="29"/>
      <c r="E1495" s="29"/>
      <c r="F1495" s="29"/>
      <c r="G1495" s="28"/>
      <c r="H1495" s="28"/>
      <c r="I1495" s="30">
        <f>IF($H1495="","",IFERROR(VLOOKUP($H1495,AcctTbl,2,0),"کد ناشناخته"))</f>
        <v>0</v>
      </c>
      <c r="J1495" s="27">
        <f>IF($H1495="","",IFERROR(VLOOKUP($H1495,AcctTbl,3,0),""))</f>
        <v>0</v>
      </c>
      <c r="K1495" s="29"/>
      <c r="L1495" s="28"/>
      <c r="M1495" s="31"/>
      <c r="N1495" s="29"/>
      <c r="O1495" s="32">
        <f>IF($B1495="",0,IF($U1495="IN",N($M1495),0))</f>
        <v>0</v>
      </c>
      <c r="P1495" s="32">
        <f>IF($B1495="",0,IF(OR($U1495="OUT",$U1495="TRF"),N($M1495),0))</f>
        <v>0</v>
      </c>
      <c r="Q1495" s="32">
        <f>IF($B1495="",0,IF(OR($U1495="OUT",$U1495="TRF"),N($M1495),0))</f>
        <v>0</v>
      </c>
      <c r="R1495" s="32">
        <f>IF($B1495="",0,IF($U1495="IN",N($M1495),0))</f>
        <v>0</v>
      </c>
      <c r="S1495" s="33">
        <f>IF($B1495="","",IF($M1495="","⚠ مبلغ",IF($E1495="","⚠ بانک عامل",IF(AND($U1495="TRF",$F1495=""),"⚠ بانک مقصد",IF(AND($V1495&lt;&gt;"NONE",$V1495&lt;&gt;"",$Z1495=""),"⚠ طرف حساب","✓")))))</f>
        <v>0</v>
      </c>
      <c r="T1495" s="29"/>
      <c r="U1495" s="27">
        <f>IFERROR(VLOOKUP($D1495,BankOpTbl,2,0),"")</f>
        <v>0</v>
      </c>
      <c r="V1495" s="27">
        <f>IFERROR(VLOOKUP($D1495,BankOpTbl,3,0),"")</f>
        <v>0</v>
      </c>
      <c r="W1495" s="27">
        <f>IFERROR(VLOOKUP($D1495,BankOpTbl,4,0),"")</f>
        <v>0</v>
      </c>
      <c r="X1495" s="27">
        <f>IF($E1495="","",IFERROR(VLOOKUP($E1495,BankTbl,4,0),""))</f>
        <v>0</v>
      </c>
      <c r="Y1495" s="27">
        <f>IF($F1495="","",IFERROR(VLOOKUP($F1495,BankTbl,4,0),""))</f>
        <v>0</v>
      </c>
      <c r="Z1495" s="27">
        <f>IF($B1495="","",IF($V1495="PICK",LEFT($N1495,5),IF($V1495="FIXED",$W1495,IF($V1495="CODE",$H1495,""))))</f>
        <v>0</v>
      </c>
    </row>
    <row r="1496" spans="1:26" ht="21" customHeight="1">
      <c r="A1496" s="27">
        <f>IF($B1496="","",COUNTA($B$13:$B1496))</f>
        <v>0</v>
      </c>
      <c r="B1496" s="28"/>
      <c r="C1496" s="28"/>
      <c r="D1496" s="29"/>
      <c r="E1496" s="29"/>
      <c r="F1496" s="29"/>
      <c r="G1496" s="28"/>
      <c r="H1496" s="28"/>
      <c r="I1496" s="30">
        <f>IF($H1496="","",IFERROR(VLOOKUP($H1496,AcctTbl,2,0),"کد ناشناخته"))</f>
        <v>0</v>
      </c>
      <c r="J1496" s="27">
        <f>IF($H1496="","",IFERROR(VLOOKUP($H1496,AcctTbl,3,0),""))</f>
        <v>0</v>
      </c>
      <c r="K1496" s="29"/>
      <c r="L1496" s="28"/>
      <c r="M1496" s="31"/>
      <c r="N1496" s="29"/>
      <c r="O1496" s="32">
        <f>IF($B1496="",0,IF($U1496="IN",N($M1496),0))</f>
        <v>0</v>
      </c>
      <c r="P1496" s="32">
        <f>IF($B1496="",0,IF(OR($U1496="OUT",$U1496="TRF"),N($M1496),0))</f>
        <v>0</v>
      </c>
      <c r="Q1496" s="32">
        <f>IF($B1496="",0,IF(OR($U1496="OUT",$U1496="TRF"),N($M1496),0))</f>
        <v>0</v>
      </c>
      <c r="R1496" s="32">
        <f>IF($B1496="",0,IF($U1496="IN",N($M1496),0))</f>
        <v>0</v>
      </c>
      <c r="S1496" s="33">
        <f>IF($B1496="","",IF($M1496="","⚠ مبلغ",IF($E1496="","⚠ بانک عامل",IF(AND($U1496="TRF",$F1496=""),"⚠ بانک مقصد",IF(AND($V1496&lt;&gt;"NONE",$V1496&lt;&gt;"",$Z1496=""),"⚠ طرف حساب","✓")))))</f>
        <v>0</v>
      </c>
      <c r="T1496" s="29"/>
      <c r="U1496" s="27">
        <f>IFERROR(VLOOKUP($D1496,BankOpTbl,2,0),"")</f>
        <v>0</v>
      </c>
      <c r="V1496" s="27">
        <f>IFERROR(VLOOKUP($D1496,BankOpTbl,3,0),"")</f>
        <v>0</v>
      </c>
      <c r="W1496" s="27">
        <f>IFERROR(VLOOKUP($D1496,BankOpTbl,4,0),"")</f>
        <v>0</v>
      </c>
      <c r="X1496" s="27">
        <f>IF($E1496="","",IFERROR(VLOOKUP($E1496,BankTbl,4,0),""))</f>
        <v>0</v>
      </c>
      <c r="Y1496" s="27">
        <f>IF($F1496="","",IFERROR(VLOOKUP($F1496,BankTbl,4,0),""))</f>
        <v>0</v>
      </c>
      <c r="Z1496" s="27">
        <f>IF($B1496="","",IF($V1496="PICK",LEFT($N1496,5),IF($V1496="FIXED",$W1496,IF($V1496="CODE",$H1496,""))))</f>
        <v>0</v>
      </c>
    </row>
    <row r="1497" spans="1:26" ht="21" customHeight="1">
      <c r="A1497" s="27">
        <f>IF($B1497="","",COUNTA($B$13:$B1497))</f>
        <v>0</v>
      </c>
      <c r="B1497" s="28"/>
      <c r="C1497" s="28"/>
      <c r="D1497" s="29"/>
      <c r="E1497" s="29"/>
      <c r="F1497" s="29"/>
      <c r="G1497" s="28"/>
      <c r="H1497" s="28"/>
      <c r="I1497" s="30">
        <f>IF($H1497="","",IFERROR(VLOOKUP($H1497,AcctTbl,2,0),"کد ناشناخته"))</f>
        <v>0</v>
      </c>
      <c r="J1497" s="27">
        <f>IF($H1497="","",IFERROR(VLOOKUP($H1497,AcctTbl,3,0),""))</f>
        <v>0</v>
      </c>
      <c r="K1497" s="29"/>
      <c r="L1497" s="28"/>
      <c r="M1497" s="31"/>
      <c r="N1497" s="29"/>
      <c r="O1497" s="32">
        <f>IF($B1497="",0,IF($U1497="IN",N($M1497),0))</f>
        <v>0</v>
      </c>
      <c r="P1497" s="32">
        <f>IF($B1497="",0,IF(OR($U1497="OUT",$U1497="TRF"),N($M1497),0))</f>
        <v>0</v>
      </c>
      <c r="Q1497" s="32">
        <f>IF($B1497="",0,IF(OR($U1497="OUT",$U1497="TRF"),N($M1497),0))</f>
        <v>0</v>
      </c>
      <c r="R1497" s="32">
        <f>IF($B1497="",0,IF($U1497="IN",N($M1497),0))</f>
        <v>0</v>
      </c>
      <c r="S1497" s="33">
        <f>IF($B1497="","",IF($M1497="","⚠ مبلغ",IF($E1497="","⚠ بانک عامل",IF(AND($U1497="TRF",$F1497=""),"⚠ بانک مقصد",IF(AND($V1497&lt;&gt;"NONE",$V1497&lt;&gt;"",$Z1497=""),"⚠ طرف حساب","✓")))))</f>
        <v>0</v>
      </c>
      <c r="T1497" s="29"/>
      <c r="U1497" s="27">
        <f>IFERROR(VLOOKUP($D1497,BankOpTbl,2,0),"")</f>
        <v>0</v>
      </c>
      <c r="V1497" s="27">
        <f>IFERROR(VLOOKUP($D1497,BankOpTbl,3,0),"")</f>
        <v>0</v>
      </c>
      <c r="W1497" s="27">
        <f>IFERROR(VLOOKUP($D1497,BankOpTbl,4,0),"")</f>
        <v>0</v>
      </c>
      <c r="X1497" s="27">
        <f>IF($E1497="","",IFERROR(VLOOKUP($E1497,BankTbl,4,0),""))</f>
        <v>0</v>
      </c>
      <c r="Y1497" s="27">
        <f>IF($F1497="","",IFERROR(VLOOKUP($F1497,BankTbl,4,0),""))</f>
        <v>0</v>
      </c>
      <c r="Z1497" s="27">
        <f>IF($B1497="","",IF($V1497="PICK",LEFT($N1497,5),IF($V1497="FIXED",$W1497,IF($V1497="CODE",$H1497,""))))</f>
        <v>0</v>
      </c>
    </row>
    <row r="1498" spans="1:26" ht="21" customHeight="1">
      <c r="A1498" s="27">
        <f>IF($B1498="","",COUNTA($B$13:$B1498))</f>
        <v>0</v>
      </c>
      <c r="B1498" s="28"/>
      <c r="C1498" s="28"/>
      <c r="D1498" s="29"/>
      <c r="E1498" s="29"/>
      <c r="F1498" s="29"/>
      <c r="G1498" s="28"/>
      <c r="H1498" s="28"/>
      <c r="I1498" s="30">
        <f>IF($H1498="","",IFERROR(VLOOKUP($H1498,AcctTbl,2,0),"کد ناشناخته"))</f>
        <v>0</v>
      </c>
      <c r="J1498" s="27">
        <f>IF($H1498="","",IFERROR(VLOOKUP($H1498,AcctTbl,3,0),""))</f>
        <v>0</v>
      </c>
      <c r="K1498" s="29"/>
      <c r="L1498" s="28"/>
      <c r="M1498" s="31"/>
      <c r="N1498" s="29"/>
      <c r="O1498" s="32">
        <f>IF($B1498="",0,IF($U1498="IN",N($M1498),0))</f>
        <v>0</v>
      </c>
      <c r="P1498" s="32">
        <f>IF($B1498="",0,IF(OR($U1498="OUT",$U1498="TRF"),N($M1498),0))</f>
        <v>0</v>
      </c>
      <c r="Q1498" s="32">
        <f>IF($B1498="",0,IF(OR($U1498="OUT",$U1498="TRF"),N($M1498),0))</f>
        <v>0</v>
      </c>
      <c r="R1498" s="32">
        <f>IF($B1498="",0,IF($U1498="IN",N($M1498),0))</f>
        <v>0</v>
      </c>
      <c r="S1498" s="33">
        <f>IF($B1498="","",IF($M1498="","⚠ مبلغ",IF($E1498="","⚠ بانک عامل",IF(AND($U1498="TRF",$F1498=""),"⚠ بانک مقصد",IF(AND($V1498&lt;&gt;"NONE",$V1498&lt;&gt;"",$Z1498=""),"⚠ طرف حساب","✓")))))</f>
        <v>0</v>
      </c>
      <c r="T1498" s="29"/>
      <c r="U1498" s="27">
        <f>IFERROR(VLOOKUP($D1498,BankOpTbl,2,0),"")</f>
        <v>0</v>
      </c>
      <c r="V1498" s="27">
        <f>IFERROR(VLOOKUP($D1498,BankOpTbl,3,0),"")</f>
        <v>0</v>
      </c>
      <c r="W1498" s="27">
        <f>IFERROR(VLOOKUP($D1498,BankOpTbl,4,0),"")</f>
        <v>0</v>
      </c>
      <c r="X1498" s="27">
        <f>IF($E1498="","",IFERROR(VLOOKUP($E1498,BankTbl,4,0),""))</f>
        <v>0</v>
      </c>
      <c r="Y1498" s="27">
        <f>IF($F1498="","",IFERROR(VLOOKUP($F1498,BankTbl,4,0),""))</f>
        <v>0</v>
      </c>
      <c r="Z1498" s="27">
        <f>IF($B1498="","",IF($V1498="PICK",LEFT($N1498,5),IF($V1498="FIXED",$W1498,IF($V1498="CODE",$H1498,""))))</f>
        <v>0</v>
      </c>
    </row>
    <row r="1499" spans="1:26" ht="21" customHeight="1">
      <c r="A1499" s="27">
        <f>IF($B1499="","",COUNTA($B$13:$B1499))</f>
        <v>0</v>
      </c>
      <c r="B1499" s="28"/>
      <c r="C1499" s="28"/>
      <c r="D1499" s="29"/>
      <c r="E1499" s="29"/>
      <c r="F1499" s="29"/>
      <c r="G1499" s="28"/>
      <c r="H1499" s="28"/>
      <c r="I1499" s="30">
        <f>IF($H1499="","",IFERROR(VLOOKUP($H1499,AcctTbl,2,0),"کد ناشناخته"))</f>
        <v>0</v>
      </c>
      <c r="J1499" s="27">
        <f>IF($H1499="","",IFERROR(VLOOKUP($H1499,AcctTbl,3,0),""))</f>
        <v>0</v>
      </c>
      <c r="K1499" s="29"/>
      <c r="L1499" s="28"/>
      <c r="M1499" s="31"/>
      <c r="N1499" s="29"/>
      <c r="O1499" s="32">
        <f>IF($B1499="",0,IF($U1499="IN",N($M1499),0))</f>
        <v>0</v>
      </c>
      <c r="P1499" s="32">
        <f>IF($B1499="",0,IF(OR($U1499="OUT",$U1499="TRF"),N($M1499),0))</f>
        <v>0</v>
      </c>
      <c r="Q1499" s="32">
        <f>IF($B1499="",0,IF(OR($U1499="OUT",$U1499="TRF"),N($M1499),0))</f>
        <v>0</v>
      </c>
      <c r="R1499" s="32">
        <f>IF($B1499="",0,IF($U1499="IN",N($M1499),0))</f>
        <v>0</v>
      </c>
      <c r="S1499" s="33">
        <f>IF($B1499="","",IF($M1499="","⚠ مبلغ",IF($E1499="","⚠ بانک عامل",IF(AND($U1499="TRF",$F1499=""),"⚠ بانک مقصد",IF(AND($V1499&lt;&gt;"NONE",$V1499&lt;&gt;"",$Z1499=""),"⚠ طرف حساب","✓")))))</f>
        <v>0</v>
      </c>
      <c r="T1499" s="29"/>
      <c r="U1499" s="27">
        <f>IFERROR(VLOOKUP($D1499,BankOpTbl,2,0),"")</f>
        <v>0</v>
      </c>
      <c r="V1499" s="27">
        <f>IFERROR(VLOOKUP($D1499,BankOpTbl,3,0),"")</f>
        <v>0</v>
      </c>
      <c r="W1499" s="27">
        <f>IFERROR(VLOOKUP($D1499,BankOpTbl,4,0),"")</f>
        <v>0</v>
      </c>
      <c r="X1499" s="27">
        <f>IF($E1499="","",IFERROR(VLOOKUP($E1499,BankTbl,4,0),""))</f>
        <v>0</v>
      </c>
      <c r="Y1499" s="27">
        <f>IF($F1499="","",IFERROR(VLOOKUP($F1499,BankTbl,4,0),""))</f>
        <v>0</v>
      </c>
      <c r="Z1499" s="27">
        <f>IF($B1499="","",IF($V1499="PICK",LEFT($N1499,5),IF($V1499="FIXED",$W1499,IF($V1499="CODE",$H1499,""))))</f>
        <v>0</v>
      </c>
    </row>
    <row r="1500" spans="1:26" ht="21" customHeight="1">
      <c r="A1500" s="27">
        <f>IF($B1500="","",COUNTA($B$13:$B1500))</f>
        <v>0</v>
      </c>
      <c r="B1500" s="28"/>
      <c r="C1500" s="28"/>
      <c r="D1500" s="29"/>
      <c r="E1500" s="29"/>
      <c r="F1500" s="29"/>
      <c r="G1500" s="28"/>
      <c r="H1500" s="28"/>
      <c r="I1500" s="30">
        <f>IF($H1500="","",IFERROR(VLOOKUP($H1500,AcctTbl,2,0),"کد ناشناخته"))</f>
        <v>0</v>
      </c>
      <c r="J1500" s="27">
        <f>IF($H1500="","",IFERROR(VLOOKUP($H1500,AcctTbl,3,0),""))</f>
        <v>0</v>
      </c>
      <c r="K1500" s="29"/>
      <c r="L1500" s="28"/>
      <c r="M1500" s="31"/>
      <c r="N1500" s="29"/>
      <c r="O1500" s="32">
        <f>IF($B1500="",0,IF($U1500="IN",N($M1500),0))</f>
        <v>0</v>
      </c>
      <c r="P1500" s="32">
        <f>IF($B1500="",0,IF(OR($U1500="OUT",$U1500="TRF"),N($M1500),0))</f>
        <v>0</v>
      </c>
      <c r="Q1500" s="32">
        <f>IF($B1500="",0,IF(OR($U1500="OUT",$U1500="TRF"),N($M1500),0))</f>
        <v>0</v>
      </c>
      <c r="R1500" s="32">
        <f>IF($B1500="",0,IF($U1500="IN",N($M1500),0))</f>
        <v>0</v>
      </c>
      <c r="S1500" s="33">
        <f>IF($B1500="","",IF($M1500="","⚠ مبلغ",IF($E1500="","⚠ بانک عامل",IF(AND($U1500="TRF",$F1500=""),"⚠ بانک مقصد",IF(AND($V1500&lt;&gt;"NONE",$V1500&lt;&gt;"",$Z1500=""),"⚠ طرف حساب","✓")))))</f>
        <v>0</v>
      </c>
      <c r="T1500" s="29"/>
      <c r="U1500" s="27">
        <f>IFERROR(VLOOKUP($D1500,BankOpTbl,2,0),"")</f>
        <v>0</v>
      </c>
      <c r="V1500" s="27">
        <f>IFERROR(VLOOKUP($D1500,BankOpTbl,3,0),"")</f>
        <v>0</v>
      </c>
      <c r="W1500" s="27">
        <f>IFERROR(VLOOKUP($D1500,BankOpTbl,4,0),"")</f>
        <v>0</v>
      </c>
      <c r="X1500" s="27">
        <f>IF($E1500="","",IFERROR(VLOOKUP($E1500,BankTbl,4,0),""))</f>
        <v>0</v>
      </c>
      <c r="Y1500" s="27">
        <f>IF($F1500="","",IFERROR(VLOOKUP($F1500,BankTbl,4,0),""))</f>
        <v>0</v>
      </c>
      <c r="Z1500" s="27">
        <f>IF($B1500="","",IF($V1500="PICK",LEFT($N1500,5),IF($V1500="FIXED",$W1500,IF($V1500="CODE",$H1500,""))))</f>
        <v>0</v>
      </c>
    </row>
    <row r="1501" spans="1:26" ht="21" customHeight="1">
      <c r="A1501" s="27">
        <f>IF($B1501="","",COUNTA($B$13:$B1501))</f>
        <v>0</v>
      </c>
      <c r="B1501" s="28"/>
      <c r="C1501" s="28"/>
      <c r="D1501" s="29"/>
      <c r="E1501" s="29"/>
      <c r="F1501" s="29"/>
      <c r="G1501" s="28"/>
      <c r="H1501" s="28"/>
      <c r="I1501" s="30">
        <f>IF($H1501="","",IFERROR(VLOOKUP($H1501,AcctTbl,2,0),"کد ناشناخته"))</f>
        <v>0</v>
      </c>
      <c r="J1501" s="27">
        <f>IF($H1501="","",IFERROR(VLOOKUP($H1501,AcctTbl,3,0),""))</f>
        <v>0</v>
      </c>
      <c r="K1501" s="29"/>
      <c r="L1501" s="28"/>
      <c r="M1501" s="31"/>
      <c r="N1501" s="29"/>
      <c r="O1501" s="32">
        <f>IF($B1501="",0,IF($U1501="IN",N($M1501),0))</f>
        <v>0</v>
      </c>
      <c r="P1501" s="32">
        <f>IF($B1501="",0,IF(OR($U1501="OUT",$U1501="TRF"),N($M1501),0))</f>
        <v>0</v>
      </c>
      <c r="Q1501" s="32">
        <f>IF($B1501="",0,IF(OR($U1501="OUT",$U1501="TRF"),N($M1501),0))</f>
        <v>0</v>
      </c>
      <c r="R1501" s="32">
        <f>IF($B1501="",0,IF($U1501="IN",N($M1501),0))</f>
        <v>0</v>
      </c>
      <c r="S1501" s="33">
        <f>IF($B1501="","",IF($M1501="","⚠ مبلغ",IF($E1501="","⚠ بانک عامل",IF(AND($U1501="TRF",$F1501=""),"⚠ بانک مقصد",IF(AND($V1501&lt;&gt;"NONE",$V1501&lt;&gt;"",$Z1501=""),"⚠ طرف حساب","✓")))))</f>
        <v>0</v>
      </c>
      <c r="T1501" s="29"/>
      <c r="U1501" s="27">
        <f>IFERROR(VLOOKUP($D1501,BankOpTbl,2,0),"")</f>
        <v>0</v>
      </c>
      <c r="V1501" s="27">
        <f>IFERROR(VLOOKUP($D1501,BankOpTbl,3,0),"")</f>
        <v>0</v>
      </c>
      <c r="W1501" s="27">
        <f>IFERROR(VLOOKUP($D1501,BankOpTbl,4,0),"")</f>
        <v>0</v>
      </c>
      <c r="X1501" s="27">
        <f>IF($E1501="","",IFERROR(VLOOKUP($E1501,BankTbl,4,0),""))</f>
        <v>0</v>
      </c>
      <c r="Y1501" s="27">
        <f>IF($F1501="","",IFERROR(VLOOKUP($F1501,BankTbl,4,0),""))</f>
        <v>0</v>
      </c>
      <c r="Z1501" s="27">
        <f>IF($B1501="","",IF($V1501="PICK",LEFT($N1501,5),IF($V1501="FIXED",$W1501,IF($V1501="CODE",$H1501,""))))</f>
        <v>0</v>
      </c>
    </row>
    <row r="1502" spans="1:26" ht="21" customHeight="1">
      <c r="A1502" s="27">
        <f>IF($B1502="","",COUNTA($B$13:$B1502))</f>
        <v>0</v>
      </c>
      <c r="B1502" s="28"/>
      <c r="C1502" s="28"/>
      <c r="D1502" s="29"/>
      <c r="E1502" s="29"/>
      <c r="F1502" s="29"/>
      <c r="G1502" s="28"/>
      <c r="H1502" s="28"/>
      <c r="I1502" s="30">
        <f>IF($H1502="","",IFERROR(VLOOKUP($H1502,AcctTbl,2,0),"کد ناشناخته"))</f>
        <v>0</v>
      </c>
      <c r="J1502" s="27">
        <f>IF($H1502="","",IFERROR(VLOOKUP($H1502,AcctTbl,3,0),""))</f>
        <v>0</v>
      </c>
      <c r="K1502" s="29"/>
      <c r="L1502" s="28"/>
      <c r="M1502" s="31"/>
      <c r="N1502" s="29"/>
      <c r="O1502" s="32">
        <f>IF($B1502="",0,IF($U1502="IN",N($M1502),0))</f>
        <v>0</v>
      </c>
      <c r="P1502" s="32">
        <f>IF($B1502="",0,IF(OR($U1502="OUT",$U1502="TRF"),N($M1502),0))</f>
        <v>0</v>
      </c>
      <c r="Q1502" s="32">
        <f>IF($B1502="",0,IF(OR($U1502="OUT",$U1502="TRF"),N($M1502),0))</f>
        <v>0</v>
      </c>
      <c r="R1502" s="32">
        <f>IF($B1502="",0,IF($U1502="IN",N($M1502),0))</f>
        <v>0</v>
      </c>
      <c r="S1502" s="33">
        <f>IF($B1502="","",IF($M1502="","⚠ مبلغ",IF($E1502="","⚠ بانک عامل",IF(AND($U1502="TRF",$F1502=""),"⚠ بانک مقصد",IF(AND($V1502&lt;&gt;"NONE",$V1502&lt;&gt;"",$Z1502=""),"⚠ طرف حساب","✓")))))</f>
        <v>0</v>
      </c>
      <c r="T1502" s="29"/>
      <c r="U1502" s="27">
        <f>IFERROR(VLOOKUP($D1502,BankOpTbl,2,0),"")</f>
        <v>0</v>
      </c>
      <c r="V1502" s="27">
        <f>IFERROR(VLOOKUP($D1502,BankOpTbl,3,0),"")</f>
        <v>0</v>
      </c>
      <c r="W1502" s="27">
        <f>IFERROR(VLOOKUP($D1502,BankOpTbl,4,0),"")</f>
        <v>0</v>
      </c>
      <c r="X1502" s="27">
        <f>IF($E1502="","",IFERROR(VLOOKUP($E1502,BankTbl,4,0),""))</f>
        <v>0</v>
      </c>
      <c r="Y1502" s="27">
        <f>IF($F1502="","",IFERROR(VLOOKUP($F1502,BankTbl,4,0),""))</f>
        <v>0</v>
      </c>
      <c r="Z1502" s="27">
        <f>IF($B1502="","",IF($V1502="PICK",LEFT($N1502,5),IF($V1502="FIXED",$W1502,IF($V1502="CODE",$H1502,""))))</f>
        <v>0</v>
      </c>
    </row>
    <row r="1503" spans="1:26" ht="21" customHeight="1">
      <c r="A1503" s="27">
        <f>IF($B1503="","",COUNTA($B$13:$B1503))</f>
        <v>0</v>
      </c>
      <c r="B1503" s="28"/>
      <c r="C1503" s="28"/>
      <c r="D1503" s="29"/>
      <c r="E1503" s="29"/>
      <c r="F1503" s="29"/>
      <c r="G1503" s="28"/>
      <c r="H1503" s="28"/>
      <c r="I1503" s="30">
        <f>IF($H1503="","",IFERROR(VLOOKUP($H1503,AcctTbl,2,0),"کد ناشناخته"))</f>
        <v>0</v>
      </c>
      <c r="J1503" s="27">
        <f>IF($H1503="","",IFERROR(VLOOKUP($H1503,AcctTbl,3,0),""))</f>
        <v>0</v>
      </c>
      <c r="K1503" s="29"/>
      <c r="L1503" s="28"/>
      <c r="M1503" s="31"/>
      <c r="N1503" s="29"/>
      <c r="O1503" s="32">
        <f>IF($B1503="",0,IF($U1503="IN",N($M1503),0))</f>
        <v>0</v>
      </c>
      <c r="P1503" s="32">
        <f>IF($B1503="",0,IF(OR($U1503="OUT",$U1503="TRF"),N($M1503),0))</f>
        <v>0</v>
      </c>
      <c r="Q1503" s="32">
        <f>IF($B1503="",0,IF(OR($U1503="OUT",$U1503="TRF"),N($M1503),0))</f>
        <v>0</v>
      </c>
      <c r="R1503" s="32">
        <f>IF($B1503="",0,IF($U1503="IN",N($M1503),0))</f>
        <v>0</v>
      </c>
      <c r="S1503" s="33">
        <f>IF($B1503="","",IF($M1503="","⚠ مبلغ",IF($E1503="","⚠ بانک عامل",IF(AND($U1503="TRF",$F1503=""),"⚠ بانک مقصد",IF(AND($V1503&lt;&gt;"NONE",$V1503&lt;&gt;"",$Z1503=""),"⚠ طرف حساب","✓")))))</f>
        <v>0</v>
      </c>
      <c r="T1503" s="29"/>
      <c r="U1503" s="27">
        <f>IFERROR(VLOOKUP($D1503,BankOpTbl,2,0),"")</f>
        <v>0</v>
      </c>
      <c r="V1503" s="27">
        <f>IFERROR(VLOOKUP($D1503,BankOpTbl,3,0),"")</f>
        <v>0</v>
      </c>
      <c r="W1503" s="27">
        <f>IFERROR(VLOOKUP($D1503,BankOpTbl,4,0),"")</f>
        <v>0</v>
      </c>
      <c r="X1503" s="27">
        <f>IF($E1503="","",IFERROR(VLOOKUP($E1503,BankTbl,4,0),""))</f>
        <v>0</v>
      </c>
      <c r="Y1503" s="27">
        <f>IF($F1503="","",IFERROR(VLOOKUP($F1503,BankTbl,4,0),""))</f>
        <v>0</v>
      </c>
      <c r="Z1503" s="27">
        <f>IF($B1503="","",IF($V1503="PICK",LEFT($N1503,5),IF($V1503="FIXED",$W1503,IF($V1503="CODE",$H1503,""))))</f>
        <v>0</v>
      </c>
    </row>
    <row r="1504" spans="1:26" ht="21" customHeight="1">
      <c r="A1504" s="27">
        <f>IF($B1504="","",COUNTA($B$13:$B1504))</f>
        <v>0</v>
      </c>
      <c r="B1504" s="28"/>
      <c r="C1504" s="28"/>
      <c r="D1504" s="29"/>
      <c r="E1504" s="29"/>
      <c r="F1504" s="29"/>
      <c r="G1504" s="28"/>
      <c r="H1504" s="28"/>
      <c r="I1504" s="30">
        <f>IF($H1504="","",IFERROR(VLOOKUP($H1504,AcctTbl,2,0),"کد ناشناخته"))</f>
        <v>0</v>
      </c>
      <c r="J1504" s="27">
        <f>IF($H1504="","",IFERROR(VLOOKUP($H1504,AcctTbl,3,0),""))</f>
        <v>0</v>
      </c>
      <c r="K1504" s="29"/>
      <c r="L1504" s="28"/>
      <c r="M1504" s="31"/>
      <c r="N1504" s="29"/>
      <c r="O1504" s="32">
        <f>IF($B1504="",0,IF($U1504="IN",N($M1504),0))</f>
        <v>0</v>
      </c>
      <c r="P1504" s="32">
        <f>IF($B1504="",0,IF(OR($U1504="OUT",$U1504="TRF"),N($M1504),0))</f>
        <v>0</v>
      </c>
      <c r="Q1504" s="32">
        <f>IF($B1504="",0,IF(OR($U1504="OUT",$U1504="TRF"),N($M1504),0))</f>
        <v>0</v>
      </c>
      <c r="R1504" s="32">
        <f>IF($B1504="",0,IF($U1504="IN",N($M1504),0))</f>
        <v>0</v>
      </c>
      <c r="S1504" s="33">
        <f>IF($B1504="","",IF($M1504="","⚠ مبلغ",IF($E1504="","⚠ بانک عامل",IF(AND($U1504="TRF",$F1504=""),"⚠ بانک مقصد",IF(AND($V1504&lt;&gt;"NONE",$V1504&lt;&gt;"",$Z1504=""),"⚠ طرف حساب","✓")))))</f>
        <v>0</v>
      </c>
      <c r="T1504" s="29"/>
      <c r="U1504" s="27">
        <f>IFERROR(VLOOKUP($D1504,BankOpTbl,2,0),"")</f>
        <v>0</v>
      </c>
      <c r="V1504" s="27">
        <f>IFERROR(VLOOKUP($D1504,BankOpTbl,3,0),"")</f>
        <v>0</v>
      </c>
      <c r="W1504" s="27">
        <f>IFERROR(VLOOKUP($D1504,BankOpTbl,4,0),"")</f>
        <v>0</v>
      </c>
      <c r="X1504" s="27">
        <f>IF($E1504="","",IFERROR(VLOOKUP($E1504,BankTbl,4,0),""))</f>
        <v>0</v>
      </c>
      <c r="Y1504" s="27">
        <f>IF($F1504="","",IFERROR(VLOOKUP($F1504,BankTbl,4,0),""))</f>
        <v>0</v>
      </c>
      <c r="Z1504" s="27">
        <f>IF($B1504="","",IF($V1504="PICK",LEFT($N1504,5),IF($V1504="FIXED",$W1504,IF($V1504="CODE",$H1504,""))))</f>
        <v>0</v>
      </c>
    </row>
    <row r="1505" spans="1:26" ht="21" customHeight="1">
      <c r="A1505" s="27">
        <f>IF($B1505="","",COUNTA($B$13:$B1505))</f>
        <v>0</v>
      </c>
      <c r="B1505" s="28"/>
      <c r="C1505" s="28"/>
      <c r="D1505" s="29"/>
      <c r="E1505" s="29"/>
      <c r="F1505" s="29"/>
      <c r="G1505" s="28"/>
      <c r="H1505" s="28"/>
      <c r="I1505" s="30">
        <f>IF($H1505="","",IFERROR(VLOOKUP($H1505,AcctTbl,2,0),"کد ناشناخته"))</f>
        <v>0</v>
      </c>
      <c r="J1505" s="27">
        <f>IF($H1505="","",IFERROR(VLOOKUP($H1505,AcctTbl,3,0),""))</f>
        <v>0</v>
      </c>
      <c r="K1505" s="29"/>
      <c r="L1505" s="28"/>
      <c r="M1505" s="31"/>
      <c r="N1505" s="29"/>
      <c r="O1505" s="32">
        <f>IF($B1505="",0,IF($U1505="IN",N($M1505),0))</f>
        <v>0</v>
      </c>
      <c r="P1505" s="32">
        <f>IF($B1505="",0,IF(OR($U1505="OUT",$U1505="TRF"),N($M1505),0))</f>
        <v>0</v>
      </c>
      <c r="Q1505" s="32">
        <f>IF($B1505="",0,IF(OR($U1505="OUT",$U1505="TRF"),N($M1505),0))</f>
        <v>0</v>
      </c>
      <c r="R1505" s="32">
        <f>IF($B1505="",0,IF($U1505="IN",N($M1505),0))</f>
        <v>0</v>
      </c>
      <c r="S1505" s="33">
        <f>IF($B1505="","",IF($M1505="","⚠ مبلغ",IF($E1505="","⚠ بانک عامل",IF(AND($U1505="TRF",$F1505=""),"⚠ بانک مقصد",IF(AND($V1505&lt;&gt;"NONE",$V1505&lt;&gt;"",$Z1505=""),"⚠ طرف حساب","✓")))))</f>
        <v>0</v>
      </c>
      <c r="T1505" s="29"/>
      <c r="U1505" s="27">
        <f>IFERROR(VLOOKUP($D1505,BankOpTbl,2,0),"")</f>
        <v>0</v>
      </c>
      <c r="V1505" s="27">
        <f>IFERROR(VLOOKUP($D1505,BankOpTbl,3,0),"")</f>
        <v>0</v>
      </c>
      <c r="W1505" s="27">
        <f>IFERROR(VLOOKUP($D1505,BankOpTbl,4,0),"")</f>
        <v>0</v>
      </c>
      <c r="X1505" s="27">
        <f>IF($E1505="","",IFERROR(VLOOKUP($E1505,BankTbl,4,0),""))</f>
        <v>0</v>
      </c>
      <c r="Y1505" s="27">
        <f>IF($F1505="","",IFERROR(VLOOKUP($F1505,BankTbl,4,0),""))</f>
        <v>0</v>
      </c>
      <c r="Z1505" s="27">
        <f>IF($B1505="","",IF($V1505="PICK",LEFT($N1505,5),IF($V1505="FIXED",$W1505,IF($V1505="CODE",$H1505,""))))</f>
        <v>0</v>
      </c>
    </row>
    <row r="1506" spans="1:26" ht="21" customHeight="1">
      <c r="A1506" s="27">
        <f>IF($B1506="","",COUNTA($B$13:$B1506))</f>
        <v>0</v>
      </c>
      <c r="B1506" s="28"/>
      <c r="C1506" s="28"/>
      <c r="D1506" s="29"/>
      <c r="E1506" s="29"/>
      <c r="F1506" s="29"/>
      <c r="G1506" s="28"/>
      <c r="H1506" s="28"/>
      <c r="I1506" s="30">
        <f>IF($H1506="","",IFERROR(VLOOKUP($H1506,AcctTbl,2,0),"کد ناشناخته"))</f>
        <v>0</v>
      </c>
      <c r="J1506" s="27">
        <f>IF($H1506="","",IFERROR(VLOOKUP($H1506,AcctTbl,3,0),""))</f>
        <v>0</v>
      </c>
      <c r="K1506" s="29"/>
      <c r="L1506" s="28"/>
      <c r="M1506" s="31"/>
      <c r="N1506" s="29"/>
      <c r="O1506" s="32">
        <f>IF($B1506="",0,IF($U1506="IN",N($M1506),0))</f>
        <v>0</v>
      </c>
      <c r="P1506" s="32">
        <f>IF($B1506="",0,IF(OR($U1506="OUT",$U1506="TRF"),N($M1506),0))</f>
        <v>0</v>
      </c>
      <c r="Q1506" s="32">
        <f>IF($B1506="",0,IF(OR($U1506="OUT",$U1506="TRF"),N($M1506),0))</f>
        <v>0</v>
      </c>
      <c r="R1506" s="32">
        <f>IF($B1506="",0,IF($U1506="IN",N($M1506),0))</f>
        <v>0</v>
      </c>
      <c r="S1506" s="33">
        <f>IF($B1506="","",IF($M1506="","⚠ مبلغ",IF($E1506="","⚠ بانک عامل",IF(AND($U1506="TRF",$F1506=""),"⚠ بانک مقصد",IF(AND($V1506&lt;&gt;"NONE",$V1506&lt;&gt;"",$Z1506=""),"⚠ طرف حساب","✓")))))</f>
        <v>0</v>
      </c>
      <c r="T1506" s="29"/>
      <c r="U1506" s="27">
        <f>IFERROR(VLOOKUP($D1506,BankOpTbl,2,0),"")</f>
        <v>0</v>
      </c>
      <c r="V1506" s="27">
        <f>IFERROR(VLOOKUP($D1506,BankOpTbl,3,0),"")</f>
        <v>0</v>
      </c>
      <c r="W1506" s="27">
        <f>IFERROR(VLOOKUP($D1506,BankOpTbl,4,0),"")</f>
        <v>0</v>
      </c>
      <c r="X1506" s="27">
        <f>IF($E1506="","",IFERROR(VLOOKUP($E1506,BankTbl,4,0),""))</f>
        <v>0</v>
      </c>
      <c r="Y1506" s="27">
        <f>IF($F1506="","",IFERROR(VLOOKUP($F1506,BankTbl,4,0),""))</f>
        <v>0</v>
      </c>
      <c r="Z1506" s="27">
        <f>IF($B1506="","",IF($V1506="PICK",LEFT($N1506,5),IF($V1506="FIXED",$W1506,IF($V1506="CODE",$H1506,""))))</f>
        <v>0</v>
      </c>
    </row>
    <row r="1507" spans="1:26" ht="21" customHeight="1">
      <c r="A1507" s="27">
        <f>IF($B1507="","",COUNTA($B$13:$B1507))</f>
        <v>0</v>
      </c>
      <c r="B1507" s="28"/>
      <c r="C1507" s="28"/>
      <c r="D1507" s="29"/>
      <c r="E1507" s="29"/>
      <c r="F1507" s="29"/>
      <c r="G1507" s="28"/>
      <c r="H1507" s="28"/>
      <c r="I1507" s="30">
        <f>IF($H1507="","",IFERROR(VLOOKUP($H1507,AcctTbl,2,0),"کد ناشناخته"))</f>
        <v>0</v>
      </c>
      <c r="J1507" s="27">
        <f>IF($H1507="","",IFERROR(VLOOKUP($H1507,AcctTbl,3,0),""))</f>
        <v>0</v>
      </c>
      <c r="K1507" s="29"/>
      <c r="L1507" s="28"/>
      <c r="M1507" s="31"/>
      <c r="N1507" s="29"/>
      <c r="O1507" s="32">
        <f>IF($B1507="",0,IF($U1507="IN",N($M1507),0))</f>
        <v>0</v>
      </c>
      <c r="P1507" s="32">
        <f>IF($B1507="",0,IF(OR($U1507="OUT",$U1507="TRF"),N($M1507),0))</f>
        <v>0</v>
      </c>
      <c r="Q1507" s="32">
        <f>IF($B1507="",0,IF(OR($U1507="OUT",$U1507="TRF"),N($M1507),0))</f>
        <v>0</v>
      </c>
      <c r="R1507" s="32">
        <f>IF($B1507="",0,IF($U1507="IN",N($M1507),0))</f>
        <v>0</v>
      </c>
      <c r="S1507" s="33">
        <f>IF($B1507="","",IF($M1507="","⚠ مبلغ",IF($E1507="","⚠ بانک عامل",IF(AND($U1507="TRF",$F1507=""),"⚠ بانک مقصد",IF(AND($V1507&lt;&gt;"NONE",$V1507&lt;&gt;"",$Z1507=""),"⚠ طرف حساب","✓")))))</f>
        <v>0</v>
      </c>
      <c r="T1507" s="29"/>
      <c r="U1507" s="27">
        <f>IFERROR(VLOOKUP($D1507,BankOpTbl,2,0),"")</f>
        <v>0</v>
      </c>
      <c r="V1507" s="27">
        <f>IFERROR(VLOOKUP($D1507,BankOpTbl,3,0),"")</f>
        <v>0</v>
      </c>
      <c r="W1507" s="27">
        <f>IFERROR(VLOOKUP($D1507,BankOpTbl,4,0),"")</f>
        <v>0</v>
      </c>
      <c r="X1507" s="27">
        <f>IF($E1507="","",IFERROR(VLOOKUP($E1507,BankTbl,4,0),""))</f>
        <v>0</v>
      </c>
      <c r="Y1507" s="27">
        <f>IF($F1507="","",IFERROR(VLOOKUP($F1507,BankTbl,4,0),""))</f>
        <v>0</v>
      </c>
      <c r="Z1507" s="27">
        <f>IF($B1507="","",IF($V1507="PICK",LEFT($N1507,5),IF($V1507="FIXED",$W1507,IF($V1507="CODE",$H1507,""))))</f>
        <v>0</v>
      </c>
    </row>
    <row r="1508" spans="1:26" ht="21" customHeight="1">
      <c r="A1508" s="27">
        <f>IF($B1508="","",COUNTA($B$13:$B1508))</f>
        <v>0</v>
      </c>
      <c r="B1508" s="28"/>
      <c r="C1508" s="28"/>
      <c r="D1508" s="29"/>
      <c r="E1508" s="29"/>
      <c r="F1508" s="29"/>
      <c r="G1508" s="28"/>
      <c r="H1508" s="28"/>
      <c r="I1508" s="30">
        <f>IF($H1508="","",IFERROR(VLOOKUP($H1508,AcctTbl,2,0),"کد ناشناخته"))</f>
        <v>0</v>
      </c>
      <c r="J1508" s="27">
        <f>IF($H1508="","",IFERROR(VLOOKUP($H1508,AcctTbl,3,0),""))</f>
        <v>0</v>
      </c>
      <c r="K1508" s="29"/>
      <c r="L1508" s="28"/>
      <c r="M1508" s="31"/>
      <c r="N1508" s="29"/>
      <c r="O1508" s="32">
        <f>IF($B1508="",0,IF($U1508="IN",N($M1508),0))</f>
        <v>0</v>
      </c>
      <c r="P1508" s="32">
        <f>IF($B1508="",0,IF(OR($U1508="OUT",$U1508="TRF"),N($M1508),0))</f>
        <v>0</v>
      </c>
      <c r="Q1508" s="32">
        <f>IF($B1508="",0,IF(OR($U1508="OUT",$U1508="TRF"),N($M1508),0))</f>
        <v>0</v>
      </c>
      <c r="R1508" s="32">
        <f>IF($B1508="",0,IF($U1508="IN",N($M1508),0))</f>
        <v>0</v>
      </c>
      <c r="S1508" s="33">
        <f>IF($B1508="","",IF($M1508="","⚠ مبلغ",IF($E1508="","⚠ بانک عامل",IF(AND($U1508="TRF",$F1508=""),"⚠ بانک مقصد",IF(AND($V1508&lt;&gt;"NONE",$V1508&lt;&gt;"",$Z1508=""),"⚠ طرف حساب","✓")))))</f>
        <v>0</v>
      </c>
      <c r="T1508" s="29"/>
      <c r="U1508" s="27">
        <f>IFERROR(VLOOKUP($D1508,BankOpTbl,2,0),"")</f>
        <v>0</v>
      </c>
      <c r="V1508" s="27">
        <f>IFERROR(VLOOKUP($D1508,BankOpTbl,3,0),"")</f>
        <v>0</v>
      </c>
      <c r="W1508" s="27">
        <f>IFERROR(VLOOKUP($D1508,BankOpTbl,4,0),"")</f>
        <v>0</v>
      </c>
      <c r="X1508" s="27">
        <f>IF($E1508="","",IFERROR(VLOOKUP($E1508,BankTbl,4,0),""))</f>
        <v>0</v>
      </c>
      <c r="Y1508" s="27">
        <f>IF($F1508="","",IFERROR(VLOOKUP($F1508,BankTbl,4,0),""))</f>
        <v>0</v>
      </c>
      <c r="Z1508" s="27">
        <f>IF($B1508="","",IF($V1508="PICK",LEFT($N1508,5),IF($V1508="FIXED",$W1508,IF($V1508="CODE",$H1508,""))))</f>
        <v>0</v>
      </c>
    </row>
    <row r="1509" spans="1:26" ht="21" customHeight="1">
      <c r="A1509" s="27">
        <f>IF($B1509="","",COUNTA($B$13:$B1509))</f>
        <v>0</v>
      </c>
      <c r="B1509" s="28"/>
      <c r="C1509" s="28"/>
      <c r="D1509" s="29"/>
      <c r="E1509" s="29"/>
      <c r="F1509" s="29"/>
      <c r="G1509" s="28"/>
      <c r="H1509" s="28"/>
      <c r="I1509" s="30">
        <f>IF($H1509="","",IFERROR(VLOOKUP($H1509,AcctTbl,2,0),"کد ناشناخته"))</f>
        <v>0</v>
      </c>
      <c r="J1509" s="27">
        <f>IF($H1509="","",IFERROR(VLOOKUP($H1509,AcctTbl,3,0),""))</f>
        <v>0</v>
      </c>
      <c r="K1509" s="29"/>
      <c r="L1509" s="28"/>
      <c r="M1509" s="31"/>
      <c r="N1509" s="29"/>
      <c r="O1509" s="32">
        <f>IF($B1509="",0,IF($U1509="IN",N($M1509),0))</f>
        <v>0</v>
      </c>
      <c r="P1509" s="32">
        <f>IF($B1509="",0,IF(OR($U1509="OUT",$U1509="TRF"),N($M1509),0))</f>
        <v>0</v>
      </c>
      <c r="Q1509" s="32">
        <f>IF($B1509="",0,IF(OR($U1509="OUT",$U1509="TRF"),N($M1509),0))</f>
        <v>0</v>
      </c>
      <c r="R1509" s="32">
        <f>IF($B1509="",0,IF($U1509="IN",N($M1509),0))</f>
        <v>0</v>
      </c>
      <c r="S1509" s="33">
        <f>IF($B1509="","",IF($M1509="","⚠ مبلغ",IF($E1509="","⚠ بانک عامل",IF(AND($U1509="TRF",$F1509=""),"⚠ بانک مقصد",IF(AND($V1509&lt;&gt;"NONE",$V1509&lt;&gt;"",$Z1509=""),"⚠ طرف حساب","✓")))))</f>
        <v>0</v>
      </c>
      <c r="T1509" s="29"/>
      <c r="U1509" s="27">
        <f>IFERROR(VLOOKUP($D1509,BankOpTbl,2,0),"")</f>
        <v>0</v>
      </c>
      <c r="V1509" s="27">
        <f>IFERROR(VLOOKUP($D1509,BankOpTbl,3,0),"")</f>
        <v>0</v>
      </c>
      <c r="W1509" s="27">
        <f>IFERROR(VLOOKUP($D1509,BankOpTbl,4,0),"")</f>
        <v>0</v>
      </c>
      <c r="X1509" s="27">
        <f>IF($E1509="","",IFERROR(VLOOKUP($E1509,BankTbl,4,0),""))</f>
        <v>0</v>
      </c>
      <c r="Y1509" s="27">
        <f>IF($F1509="","",IFERROR(VLOOKUP($F1509,BankTbl,4,0),""))</f>
        <v>0</v>
      </c>
      <c r="Z1509" s="27">
        <f>IF($B1509="","",IF($V1509="PICK",LEFT($N1509,5),IF($V1509="FIXED",$W1509,IF($V1509="CODE",$H1509,""))))</f>
        <v>0</v>
      </c>
    </row>
    <row r="1510" spans="1:26" ht="21" customHeight="1">
      <c r="A1510" s="27">
        <f>IF($B1510="","",COUNTA($B$13:$B1510))</f>
        <v>0</v>
      </c>
      <c r="B1510" s="28"/>
      <c r="C1510" s="28"/>
      <c r="D1510" s="29"/>
      <c r="E1510" s="29"/>
      <c r="F1510" s="29"/>
      <c r="G1510" s="28"/>
      <c r="H1510" s="28"/>
      <c r="I1510" s="30">
        <f>IF($H1510="","",IFERROR(VLOOKUP($H1510,AcctTbl,2,0),"کد ناشناخته"))</f>
        <v>0</v>
      </c>
      <c r="J1510" s="27">
        <f>IF($H1510="","",IFERROR(VLOOKUP($H1510,AcctTbl,3,0),""))</f>
        <v>0</v>
      </c>
      <c r="K1510" s="29"/>
      <c r="L1510" s="28"/>
      <c r="M1510" s="31"/>
      <c r="N1510" s="29"/>
      <c r="O1510" s="32">
        <f>IF($B1510="",0,IF($U1510="IN",N($M1510),0))</f>
        <v>0</v>
      </c>
      <c r="P1510" s="32">
        <f>IF($B1510="",0,IF(OR($U1510="OUT",$U1510="TRF"),N($M1510),0))</f>
        <v>0</v>
      </c>
      <c r="Q1510" s="32">
        <f>IF($B1510="",0,IF(OR($U1510="OUT",$U1510="TRF"),N($M1510),0))</f>
        <v>0</v>
      </c>
      <c r="R1510" s="32">
        <f>IF($B1510="",0,IF($U1510="IN",N($M1510),0))</f>
        <v>0</v>
      </c>
      <c r="S1510" s="33">
        <f>IF($B1510="","",IF($M1510="","⚠ مبلغ",IF($E1510="","⚠ بانک عامل",IF(AND($U1510="TRF",$F1510=""),"⚠ بانک مقصد",IF(AND($V1510&lt;&gt;"NONE",$V1510&lt;&gt;"",$Z1510=""),"⚠ طرف حساب","✓")))))</f>
        <v>0</v>
      </c>
      <c r="T1510" s="29"/>
      <c r="U1510" s="27">
        <f>IFERROR(VLOOKUP($D1510,BankOpTbl,2,0),"")</f>
        <v>0</v>
      </c>
      <c r="V1510" s="27">
        <f>IFERROR(VLOOKUP($D1510,BankOpTbl,3,0),"")</f>
        <v>0</v>
      </c>
      <c r="W1510" s="27">
        <f>IFERROR(VLOOKUP($D1510,BankOpTbl,4,0),"")</f>
        <v>0</v>
      </c>
      <c r="X1510" s="27">
        <f>IF($E1510="","",IFERROR(VLOOKUP($E1510,BankTbl,4,0),""))</f>
        <v>0</v>
      </c>
      <c r="Y1510" s="27">
        <f>IF($F1510="","",IFERROR(VLOOKUP($F1510,BankTbl,4,0),""))</f>
        <v>0</v>
      </c>
      <c r="Z1510" s="27">
        <f>IF($B1510="","",IF($V1510="PICK",LEFT($N1510,5),IF($V1510="FIXED",$W1510,IF($V1510="CODE",$H1510,""))))</f>
        <v>0</v>
      </c>
    </row>
    <row r="1511" spans="1:26" ht="21" customHeight="1">
      <c r="A1511" s="27">
        <f>IF($B1511="","",COUNTA($B$13:$B1511))</f>
        <v>0</v>
      </c>
      <c r="B1511" s="28"/>
      <c r="C1511" s="28"/>
      <c r="D1511" s="29"/>
      <c r="E1511" s="29"/>
      <c r="F1511" s="29"/>
      <c r="G1511" s="28"/>
      <c r="H1511" s="28"/>
      <c r="I1511" s="30">
        <f>IF($H1511="","",IFERROR(VLOOKUP($H1511,AcctTbl,2,0),"کد ناشناخته"))</f>
        <v>0</v>
      </c>
      <c r="J1511" s="27">
        <f>IF($H1511="","",IFERROR(VLOOKUP($H1511,AcctTbl,3,0),""))</f>
        <v>0</v>
      </c>
      <c r="K1511" s="29"/>
      <c r="L1511" s="28"/>
      <c r="M1511" s="31"/>
      <c r="N1511" s="29"/>
      <c r="O1511" s="32">
        <f>IF($B1511="",0,IF($U1511="IN",N($M1511),0))</f>
        <v>0</v>
      </c>
      <c r="P1511" s="32">
        <f>IF($B1511="",0,IF(OR($U1511="OUT",$U1511="TRF"),N($M1511),0))</f>
        <v>0</v>
      </c>
      <c r="Q1511" s="32">
        <f>IF($B1511="",0,IF(OR($U1511="OUT",$U1511="TRF"),N($M1511),0))</f>
        <v>0</v>
      </c>
      <c r="R1511" s="32">
        <f>IF($B1511="",0,IF($U1511="IN",N($M1511),0))</f>
        <v>0</v>
      </c>
      <c r="S1511" s="33">
        <f>IF($B1511="","",IF($M1511="","⚠ مبلغ",IF($E1511="","⚠ بانک عامل",IF(AND($U1511="TRF",$F1511=""),"⚠ بانک مقصد",IF(AND($V1511&lt;&gt;"NONE",$V1511&lt;&gt;"",$Z1511=""),"⚠ طرف حساب","✓")))))</f>
        <v>0</v>
      </c>
      <c r="T1511" s="29"/>
      <c r="U1511" s="27">
        <f>IFERROR(VLOOKUP($D1511,BankOpTbl,2,0),"")</f>
        <v>0</v>
      </c>
      <c r="V1511" s="27">
        <f>IFERROR(VLOOKUP($D1511,BankOpTbl,3,0),"")</f>
        <v>0</v>
      </c>
      <c r="W1511" s="27">
        <f>IFERROR(VLOOKUP($D1511,BankOpTbl,4,0),"")</f>
        <v>0</v>
      </c>
      <c r="X1511" s="27">
        <f>IF($E1511="","",IFERROR(VLOOKUP($E1511,BankTbl,4,0),""))</f>
        <v>0</v>
      </c>
      <c r="Y1511" s="27">
        <f>IF($F1511="","",IFERROR(VLOOKUP($F1511,BankTbl,4,0),""))</f>
        <v>0</v>
      </c>
      <c r="Z1511" s="27">
        <f>IF($B1511="","",IF($V1511="PICK",LEFT($N1511,5),IF($V1511="FIXED",$W1511,IF($V1511="CODE",$H1511,""))))</f>
        <v>0</v>
      </c>
    </row>
    <row r="1512" spans="1:26" ht="21" customHeight="1">
      <c r="A1512" s="27">
        <f>IF($B1512="","",COUNTA($B$13:$B1512))</f>
        <v>0</v>
      </c>
      <c r="B1512" s="28"/>
      <c r="C1512" s="28"/>
      <c r="D1512" s="29"/>
      <c r="E1512" s="29"/>
      <c r="F1512" s="29"/>
      <c r="G1512" s="28"/>
      <c r="H1512" s="28"/>
      <c r="I1512" s="30">
        <f>IF($H1512="","",IFERROR(VLOOKUP($H1512,AcctTbl,2,0),"کد ناشناخته"))</f>
        <v>0</v>
      </c>
      <c r="J1512" s="27">
        <f>IF($H1512="","",IFERROR(VLOOKUP($H1512,AcctTbl,3,0),""))</f>
        <v>0</v>
      </c>
      <c r="K1512" s="29"/>
      <c r="L1512" s="28"/>
      <c r="M1512" s="31"/>
      <c r="N1512" s="29"/>
      <c r="O1512" s="32">
        <f>IF($B1512="",0,IF($U1512="IN",N($M1512),0))</f>
        <v>0</v>
      </c>
      <c r="P1512" s="32">
        <f>IF($B1512="",0,IF(OR($U1512="OUT",$U1512="TRF"),N($M1512),0))</f>
        <v>0</v>
      </c>
      <c r="Q1512" s="32">
        <f>IF($B1512="",0,IF(OR($U1512="OUT",$U1512="TRF"),N($M1512),0))</f>
        <v>0</v>
      </c>
      <c r="R1512" s="32">
        <f>IF($B1512="",0,IF($U1512="IN",N($M1512),0))</f>
        <v>0</v>
      </c>
      <c r="S1512" s="33">
        <f>IF($B1512="","",IF($M1512="","⚠ مبلغ",IF($E1512="","⚠ بانک عامل",IF(AND($U1512="TRF",$F1512=""),"⚠ بانک مقصد",IF(AND($V1512&lt;&gt;"NONE",$V1512&lt;&gt;"",$Z1512=""),"⚠ طرف حساب","✓")))))</f>
        <v>0</v>
      </c>
      <c r="T1512" s="29"/>
      <c r="U1512" s="27">
        <f>IFERROR(VLOOKUP($D1512,BankOpTbl,2,0),"")</f>
        <v>0</v>
      </c>
      <c r="V1512" s="27">
        <f>IFERROR(VLOOKUP($D1512,BankOpTbl,3,0),"")</f>
        <v>0</v>
      </c>
      <c r="W1512" s="27">
        <f>IFERROR(VLOOKUP($D1512,BankOpTbl,4,0),"")</f>
        <v>0</v>
      </c>
      <c r="X1512" s="27">
        <f>IF($E1512="","",IFERROR(VLOOKUP($E1512,BankTbl,4,0),""))</f>
        <v>0</v>
      </c>
      <c r="Y1512" s="27">
        <f>IF($F1512="","",IFERROR(VLOOKUP($F1512,BankTbl,4,0),""))</f>
        <v>0</v>
      </c>
      <c r="Z1512" s="27">
        <f>IF($B1512="","",IF($V1512="PICK",LEFT($N1512,5),IF($V1512="FIXED",$W1512,IF($V1512="CODE",$H1512,""))))</f>
        <v>0</v>
      </c>
    </row>
    <row r="1513" spans="1:26" ht="21" customHeight="1">
      <c r="A1513" s="27">
        <f>IF($B1513="","",COUNTA($B$13:$B1513))</f>
        <v>0</v>
      </c>
      <c r="B1513" s="28"/>
      <c r="C1513" s="28"/>
      <c r="D1513" s="29"/>
      <c r="E1513" s="29"/>
      <c r="F1513" s="29"/>
      <c r="G1513" s="28"/>
      <c r="H1513" s="28"/>
      <c r="I1513" s="30">
        <f>IF($H1513="","",IFERROR(VLOOKUP($H1513,AcctTbl,2,0),"کد ناشناخته"))</f>
        <v>0</v>
      </c>
      <c r="J1513" s="27">
        <f>IF($H1513="","",IFERROR(VLOOKUP($H1513,AcctTbl,3,0),""))</f>
        <v>0</v>
      </c>
      <c r="K1513" s="29"/>
      <c r="L1513" s="28"/>
      <c r="M1513" s="31"/>
      <c r="N1513" s="29"/>
      <c r="O1513" s="32">
        <f>IF($B1513="",0,IF($U1513="IN",N($M1513),0))</f>
        <v>0</v>
      </c>
      <c r="P1513" s="32">
        <f>IF($B1513="",0,IF(OR($U1513="OUT",$U1513="TRF"),N($M1513),0))</f>
        <v>0</v>
      </c>
      <c r="Q1513" s="32">
        <f>IF($B1513="",0,IF(OR($U1513="OUT",$U1513="TRF"),N($M1513),0))</f>
        <v>0</v>
      </c>
      <c r="R1513" s="32">
        <f>IF($B1513="",0,IF($U1513="IN",N($M1513),0))</f>
        <v>0</v>
      </c>
      <c r="S1513" s="33">
        <f>IF($B1513="","",IF($M1513="","⚠ مبلغ",IF($E1513="","⚠ بانک عامل",IF(AND($U1513="TRF",$F1513=""),"⚠ بانک مقصد",IF(AND($V1513&lt;&gt;"NONE",$V1513&lt;&gt;"",$Z1513=""),"⚠ طرف حساب","✓")))))</f>
        <v>0</v>
      </c>
      <c r="T1513" s="29"/>
      <c r="U1513" s="27">
        <f>IFERROR(VLOOKUP($D1513,BankOpTbl,2,0),"")</f>
        <v>0</v>
      </c>
      <c r="V1513" s="27">
        <f>IFERROR(VLOOKUP($D1513,BankOpTbl,3,0),"")</f>
        <v>0</v>
      </c>
      <c r="W1513" s="27">
        <f>IFERROR(VLOOKUP($D1513,BankOpTbl,4,0),"")</f>
        <v>0</v>
      </c>
      <c r="X1513" s="27">
        <f>IF($E1513="","",IFERROR(VLOOKUP($E1513,BankTbl,4,0),""))</f>
        <v>0</v>
      </c>
      <c r="Y1513" s="27">
        <f>IF($F1513="","",IFERROR(VLOOKUP($F1513,BankTbl,4,0),""))</f>
        <v>0</v>
      </c>
      <c r="Z1513" s="27">
        <f>IF($B1513="","",IF($V1513="PICK",LEFT($N1513,5),IF($V1513="FIXED",$W1513,IF($V1513="CODE",$H1513,""))))</f>
        <v>0</v>
      </c>
    </row>
    <row r="1514" spans="1:26" ht="21" customHeight="1">
      <c r="A1514" s="27">
        <f>IF($B1514="","",COUNTA($B$13:$B1514))</f>
        <v>0</v>
      </c>
      <c r="B1514" s="28"/>
      <c r="C1514" s="28"/>
      <c r="D1514" s="29"/>
      <c r="E1514" s="29"/>
      <c r="F1514" s="29"/>
      <c r="G1514" s="28"/>
      <c r="H1514" s="28"/>
      <c r="I1514" s="30">
        <f>IF($H1514="","",IFERROR(VLOOKUP($H1514,AcctTbl,2,0),"کد ناشناخته"))</f>
        <v>0</v>
      </c>
      <c r="J1514" s="27">
        <f>IF($H1514="","",IFERROR(VLOOKUP($H1514,AcctTbl,3,0),""))</f>
        <v>0</v>
      </c>
      <c r="K1514" s="29"/>
      <c r="L1514" s="28"/>
      <c r="M1514" s="31"/>
      <c r="N1514" s="29"/>
      <c r="O1514" s="32">
        <f>IF($B1514="",0,IF($U1514="IN",N($M1514),0))</f>
        <v>0</v>
      </c>
      <c r="P1514" s="32">
        <f>IF($B1514="",0,IF(OR($U1514="OUT",$U1514="TRF"),N($M1514),0))</f>
        <v>0</v>
      </c>
      <c r="Q1514" s="32">
        <f>IF($B1514="",0,IF(OR($U1514="OUT",$U1514="TRF"),N($M1514),0))</f>
        <v>0</v>
      </c>
      <c r="R1514" s="32">
        <f>IF($B1514="",0,IF($U1514="IN",N($M1514),0))</f>
        <v>0</v>
      </c>
      <c r="S1514" s="33">
        <f>IF($B1514="","",IF($M1514="","⚠ مبلغ",IF($E1514="","⚠ بانک عامل",IF(AND($U1514="TRF",$F1514=""),"⚠ بانک مقصد",IF(AND($V1514&lt;&gt;"NONE",$V1514&lt;&gt;"",$Z1514=""),"⚠ طرف حساب","✓")))))</f>
        <v>0</v>
      </c>
      <c r="T1514" s="29"/>
      <c r="U1514" s="27">
        <f>IFERROR(VLOOKUP($D1514,BankOpTbl,2,0),"")</f>
        <v>0</v>
      </c>
      <c r="V1514" s="27">
        <f>IFERROR(VLOOKUP($D1514,BankOpTbl,3,0),"")</f>
        <v>0</v>
      </c>
      <c r="W1514" s="27">
        <f>IFERROR(VLOOKUP($D1514,BankOpTbl,4,0),"")</f>
        <v>0</v>
      </c>
      <c r="X1514" s="27">
        <f>IF($E1514="","",IFERROR(VLOOKUP($E1514,BankTbl,4,0),""))</f>
        <v>0</v>
      </c>
      <c r="Y1514" s="27">
        <f>IF($F1514="","",IFERROR(VLOOKUP($F1514,BankTbl,4,0),""))</f>
        <v>0</v>
      </c>
      <c r="Z1514" s="27">
        <f>IF($B1514="","",IF($V1514="PICK",LEFT($N1514,5),IF($V1514="FIXED",$W1514,IF($V1514="CODE",$H1514,""))))</f>
        <v>0</v>
      </c>
    </row>
    <row r="1515" spans="1:26" ht="21" customHeight="1">
      <c r="A1515" s="27">
        <f>IF($B1515="","",COUNTA($B$13:$B1515))</f>
        <v>0</v>
      </c>
      <c r="B1515" s="28"/>
      <c r="C1515" s="28"/>
      <c r="D1515" s="29"/>
      <c r="E1515" s="29"/>
      <c r="F1515" s="29"/>
      <c r="G1515" s="28"/>
      <c r="H1515" s="28"/>
      <c r="I1515" s="30">
        <f>IF($H1515="","",IFERROR(VLOOKUP($H1515,AcctTbl,2,0),"کد ناشناخته"))</f>
        <v>0</v>
      </c>
      <c r="J1515" s="27">
        <f>IF($H1515="","",IFERROR(VLOOKUP($H1515,AcctTbl,3,0),""))</f>
        <v>0</v>
      </c>
      <c r="K1515" s="29"/>
      <c r="L1515" s="28"/>
      <c r="M1515" s="31"/>
      <c r="N1515" s="29"/>
      <c r="O1515" s="32">
        <f>IF($B1515="",0,IF($U1515="IN",N($M1515),0))</f>
        <v>0</v>
      </c>
      <c r="P1515" s="32">
        <f>IF($B1515="",0,IF(OR($U1515="OUT",$U1515="TRF"),N($M1515),0))</f>
        <v>0</v>
      </c>
      <c r="Q1515" s="32">
        <f>IF($B1515="",0,IF(OR($U1515="OUT",$U1515="TRF"),N($M1515),0))</f>
        <v>0</v>
      </c>
      <c r="R1515" s="32">
        <f>IF($B1515="",0,IF($U1515="IN",N($M1515),0))</f>
        <v>0</v>
      </c>
      <c r="S1515" s="33">
        <f>IF($B1515="","",IF($M1515="","⚠ مبلغ",IF($E1515="","⚠ بانک عامل",IF(AND($U1515="TRF",$F1515=""),"⚠ بانک مقصد",IF(AND($V1515&lt;&gt;"NONE",$V1515&lt;&gt;"",$Z1515=""),"⚠ طرف حساب","✓")))))</f>
        <v>0</v>
      </c>
      <c r="T1515" s="29"/>
      <c r="U1515" s="27">
        <f>IFERROR(VLOOKUP($D1515,BankOpTbl,2,0),"")</f>
        <v>0</v>
      </c>
      <c r="V1515" s="27">
        <f>IFERROR(VLOOKUP($D1515,BankOpTbl,3,0),"")</f>
        <v>0</v>
      </c>
      <c r="W1515" s="27">
        <f>IFERROR(VLOOKUP($D1515,BankOpTbl,4,0),"")</f>
        <v>0</v>
      </c>
      <c r="X1515" s="27">
        <f>IF($E1515="","",IFERROR(VLOOKUP($E1515,BankTbl,4,0),""))</f>
        <v>0</v>
      </c>
      <c r="Y1515" s="27">
        <f>IF($F1515="","",IFERROR(VLOOKUP($F1515,BankTbl,4,0),""))</f>
        <v>0</v>
      </c>
      <c r="Z1515" s="27">
        <f>IF($B1515="","",IF($V1515="PICK",LEFT($N1515,5),IF($V1515="FIXED",$W1515,IF($V1515="CODE",$H1515,""))))</f>
        <v>0</v>
      </c>
    </row>
    <row r="1516" spans="1:26" ht="21" customHeight="1">
      <c r="A1516" s="27">
        <f>IF($B1516="","",COUNTA($B$13:$B1516))</f>
        <v>0</v>
      </c>
      <c r="B1516" s="28"/>
      <c r="C1516" s="28"/>
      <c r="D1516" s="29"/>
      <c r="E1516" s="29"/>
      <c r="F1516" s="29"/>
      <c r="G1516" s="28"/>
      <c r="H1516" s="28"/>
      <c r="I1516" s="30">
        <f>IF($H1516="","",IFERROR(VLOOKUP($H1516,AcctTbl,2,0),"کد ناشناخته"))</f>
        <v>0</v>
      </c>
      <c r="J1516" s="27">
        <f>IF($H1516="","",IFERROR(VLOOKUP($H1516,AcctTbl,3,0),""))</f>
        <v>0</v>
      </c>
      <c r="K1516" s="29"/>
      <c r="L1516" s="28"/>
      <c r="M1516" s="31"/>
      <c r="N1516" s="29"/>
      <c r="O1516" s="32">
        <f>IF($B1516="",0,IF($U1516="IN",N($M1516),0))</f>
        <v>0</v>
      </c>
      <c r="P1516" s="32">
        <f>IF($B1516="",0,IF(OR($U1516="OUT",$U1516="TRF"),N($M1516),0))</f>
        <v>0</v>
      </c>
      <c r="Q1516" s="32">
        <f>IF($B1516="",0,IF(OR($U1516="OUT",$U1516="TRF"),N($M1516),0))</f>
        <v>0</v>
      </c>
      <c r="R1516" s="32">
        <f>IF($B1516="",0,IF($U1516="IN",N($M1516),0))</f>
        <v>0</v>
      </c>
      <c r="S1516" s="33">
        <f>IF($B1516="","",IF($M1516="","⚠ مبلغ",IF($E1516="","⚠ بانک عامل",IF(AND($U1516="TRF",$F1516=""),"⚠ بانک مقصد",IF(AND($V1516&lt;&gt;"NONE",$V1516&lt;&gt;"",$Z1516=""),"⚠ طرف حساب","✓")))))</f>
        <v>0</v>
      </c>
      <c r="T1516" s="29"/>
      <c r="U1516" s="27">
        <f>IFERROR(VLOOKUP($D1516,BankOpTbl,2,0),"")</f>
        <v>0</v>
      </c>
      <c r="V1516" s="27">
        <f>IFERROR(VLOOKUP($D1516,BankOpTbl,3,0),"")</f>
        <v>0</v>
      </c>
      <c r="W1516" s="27">
        <f>IFERROR(VLOOKUP($D1516,BankOpTbl,4,0),"")</f>
        <v>0</v>
      </c>
      <c r="X1516" s="27">
        <f>IF($E1516="","",IFERROR(VLOOKUP($E1516,BankTbl,4,0),""))</f>
        <v>0</v>
      </c>
      <c r="Y1516" s="27">
        <f>IF($F1516="","",IFERROR(VLOOKUP($F1516,BankTbl,4,0),""))</f>
        <v>0</v>
      </c>
      <c r="Z1516" s="27">
        <f>IF($B1516="","",IF($V1516="PICK",LEFT($N1516,5),IF($V1516="FIXED",$W1516,IF($V1516="CODE",$H1516,""))))</f>
        <v>0</v>
      </c>
    </row>
    <row r="1517" spans="1:26" ht="21" customHeight="1">
      <c r="A1517" s="27">
        <f>IF($B1517="","",COUNTA($B$13:$B1517))</f>
        <v>0</v>
      </c>
      <c r="B1517" s="28"/>
      <c r="C1517" s="28"/>
      <c r="D1517" s="29"/>
      <c r="E1517" s="29"/>
      <c r="F1517" s="29"/>
      <c r="G1517" s="28"/>
      <c r="H1517" s="28"/>
      <c r="I1517" s="30">
        <f>IF($H1517="","",IFERROR(VLOOKUP($H1517,AcctTbl,2,0),"کد ناشناخته"))</f>
        <v>0</v>
      </c>
      <c r="J1517" s="27">
        <f>IF($H1517="","",IFERROR(VLOOKUP($H1517,AcctTbl,3,0),""))</f>
        <v>0</v>
      </c>
      <c r="K1517" s="29"/>
      <c r="L1517" s="28"/>
      <c r="M1517" s="31"/>
      <c r="N1517" s="29"/>
      <c r="O1517" s="32">
        <f>IF($B1517="",0,IF($U1517="IN",N($M1517),0))</f>
        <v>0</v>
      </c>
      <c r="P1517" s="32">
        <f>IF($B1517="",0,IF(OR($U1517="OUT",$U1517="TRF"),N($M1517),0))</f>
        <v>0</v>
      </c>
      <c r="Q1517" s="32">
        <f>IF($B1517="",0,IF(OR($U1517="OUT",$U1517="TRF"),N($M1517),0))</f>
        <v>0</v>
      </c>
      <c r="R1517" s="32">
        <f>IF($B1517="",0,IF($U1517="IN",N($M1517),0))</f>
        <v>0</v>
      </c>
      <c r="S1517" s="33">
        <f>IF($B1517="","",IF($M1517="","⚠ مبلغ",IF($E1517="","⚠ بانک عامل",IF(AND($U1517="TRF",$F1517=""),"⚠ بانک مقصد",IF(AND($V1517&lt;&gt;"NONE",$V1517&lt;&gt;"",$Z1517=""),"⚠ طرف حساب","✓")))))</f>
        <v>0</v>
      </c>
      <c r="T1517" s="29"/>
      <c r="U1517" s="27">
        <f>IFERROR(VLOOKUP($D1517,BankOpTbl,2,0),"")</f>
        <v>0</v>
      </c>
      <c r="V1517" s="27">
        <f>IFERROR(VLOOKUP($D1517,BankOpTbl,3,0),"")</f>
        <v>0</v>
      </c>
      <c r="W1517" s="27">
        <f>IFERROR(VLOOKUP($D1517,BankOpTbl,4,0),"")</f>
        <v>0</v>
      </c>
      <c r="X1517" s="27">
        <f>IF($E1517="","",IFERROR(VLOOKUP($E1517,BankTbl,4,0),""))</f>
        <v>0</v>
      </c>
      <c r="Y1517" s="27">
        <f>IF($F1517="","",IFERROR(VLOOKUP($F1517,BankTbl,4,0),""))</f>
        <v>0</v>
      </c>
      <c r="Z1517" s="27">
        <f>IF($B1517="","",IF($V1517="PICK",LEFT($N1517,5),IF($V1517="FIXED",$W1517,IF($V1517="CODE",$H1517,""))))</f>
        <v>0</v>
      </c>
    </row>
    <row r="1518" spans="1:26" ht="21" customHeight="1">
      <c r="A1518" s="27">
        <f>IF($B1518="","",COUNTA($B$13:$B1518))</f>
        <v>0</v>
      </c>
      <c r="B1518" s="28"/>
      <c r="C1518" s="28"/>
      <c r="D1518" s="29"/>
      <c r="E1518" s="29"/>
      <c r="F1518" s="29"/>
      <c r="G1518" s="28"/>
      <c r="H1518" s="28"/>
      <c r="I1518" s="30">
        <f>IF($H1518="","",IFERROR(VLOOKUP($H1518,AcctTbl,2,0),"کد ناشناخته"))</f>
        <v>0</v>
      </c>
      <c r="J1518" s="27">
        <f>IF($H1518="","",IFERROR(VLOOKUP($H1518,AcctTbl,3,0),""))</f>
        <v>0</v>
      </c>
      <c r="K1518" s="29"/>
      <c r="L1518" s="28"/>
      <c r="M1518" s="31"/>
      <c r="N1518" s="29"/>
      <c r="O1518" s="32">
        <f>IF($B1518="",0,IF($U1518="IN",N($M1518),0))</f>
        <v>0</v>
      </c>
      <c r="P1518" s="32">
        <f>IF($B1518="",0,IF(OR($U1518="OUT",$U1518="TRF"),N($M1518),0))</f>
        <v>0</v>
      </c>
      <c r="Q1518" s="32">
        <f>IF($B1518="",0,IF(OR($U1518="OUT",$U1518="TRF"),N($M1518),0))</f>
        <v>0</v>
      </c>
      <c r="R1518" s="32">
        <f>IF($B1518="",0,IF($U1518="IN",N($M1518),0))</f>
        <v>0</v>
      </c>
      <c r="S1518" s="33">
        <f>IF($B1518="","",IF($M1518="","⚠ مبلغ",IF($E1518="","⚠ بانک عامل",IF(AND($U1518="TRF",$F1518=""),"⚠ بانک مقصد",IF(AND($V1518&lt;&gt;"NONE",$V1518&lt;&gt;"",$Z1518=""),"⚠ طرف حساب","✓")))))</f>
        <v>0</v>
      </c>
      <c r="T1518" s="29"/>
      <c r="U1518" s="27">
        <f>IFERROR(VLOOKUP($D1518,BankOpTbl,2,0),"")</f>
        <v>0</v>
      </c>
      <c r="V1518" s="27">
        <f>IFERROR(VLOOKUP($D1518,BankOpTbl,3,0),"")</f>
        <v>0</v>
      </c>
      <c r="W1518" s="27">
        <f>IFERROR(VLOOKUP($D1518,BankOpTbl,4,0),"")</f>
        <v>0</v>
      </c>
      <c r="X1518" s="27">
        <f>IF($E1518="","",IFERROR(VLOOKUP($E1518,BankTbl,4,0),""))</f>
        <v>0</v>
      </c>
      <c r="Y1518" s="27">
        <f>IF($F1518="","",IFERROR(VLOOKUP($F1518,BankTbl,4,0),""))</f>
        <v>0</v>
      </c>
      <c r="Z1518" s="27">
        <f>IF($B1518="","",IF($V1518="PICK",LEFT($N1518,5),IF($V1518="FIXED",$W1518,IF($V1518="CODE",$H1518,""))))</f>
        <v>0</v>
      </c>
    </row>
    <row r="1519" spans="1:26" ht="21" customHeight="1">
      <c r="A1519" s="27">
        <f>IF($B1519="","",COUNTA($B$13:$B1519))</f>
        <v>0</v>
      </c>
      <c r="B1519" s="28"/>
      <c r="C1519" s="28"/>
      <c r="D1519" s="29"/>
      <c r="E1519" s="29"/>
      <c r="F1519" s="29"/>
      <c r="G1519" s="28"/>
      <c r="H1519" s="28"/>
      <c r="I1519" s="30">
        <f>IF($H1519="","",IFERROR(VLOOKUP($H1519,AcctTbl,2,0),"کد ناشناخته"))</f>
        <v>0</v>
      </c>
      <c r="J1519" s="27">
        <f>IF($H1519="","",IFERROR(VLOOKUP($H1519,AcctTbl,3,0),""))</f>
        <v>0</v>
      </c>
      <c r="K1519" s="29"/>
      <c r="L1519" s="28"/>
      <c r="M1519" s="31"/>
      <c r="N1519" s="29"/>
      <c r="O1519" s="32">
        <f>IF($B1519="",0,IF($U1519="IN",N($M1519),0))</f>
        <v>0</v>
      </c>
      <c r="P1519" s="32">
        <f>IF($B1519="",0,IF(OR($U1519="OUT",$U1519="TRF"),N($M1519),0))</f>
        <v>0</v>
      </c>
      <c r="Q1519" s="32">
        <f>IF($B1519="",0,IF(OR($U1519="OUT",$U1519="TRF"),N($M1519),0))</f>
        <v>0</v>
      </c>
      <c r="R1519" s="32">
        <f>IF($B1519="",0,IF($U1519="IN",N($M1519),0))</f>
        <v>0</v>
      </c>
      <c r="S1519" s="33">
        <f>IF($B1519="","",IF($M1519="","⚠ مبلغ",IF($E1519="","⚠ بانک عامل",IF(AND($U1519="TRF",$F1519=""),"⚠ بانک مقصد",IF(AND($V1519&lt;&gt;"NONE",$V1519&lt;&gt;"",$Z1519=""),"⚠ طرف حساب","✓")))))</f>
        <v>0</v>
      </c>
      <c r="T1519" s="29"/>
      <c r="U1519" s="27">
        <f>IFERROR(VLOOKUP($D1519,BankOpTbl,2,0),"")</f>
        <v>0</v>
      </c>
      <c r="V1519" s="27">
        <f>IFERROR(VLOOKUP($D1519,BankOpTbl,3,0),"")</f>
        <v>0</v>
      </c>
      <c r="W1519" s="27">
        <f>IFERROR(VLOOKUP($D1519,BankOpTbl,4,0),"")</f>
        <v>0</v>
      </c>
      <c r="X1519" s="27">
        <f>IF($E1519="","",IFERROR(VLOOKUP($E1519,BankTbl,4,0),""))</f>
        <v>0</v>
      </c>
      <c r="Y1519" s="27">
        <f>IF($F1519="","",IFERROR(VLOOKUP($F1519,BankTbl,4,0),""))</f>
        <v>0</v>
      </c>
      <c r="Z1519" s="27">
        <f>IF($B1519="","",IF($V1519="PICK",LEFT($N1519,5),IF($V1519="FIXED",$W1519,IF($V1519="CODE",$H1519,""))))</f>
        <v>0</v>
      </c>
    </row>
    <row r="1520" spans="1:26" ht="21" customHeight="1">
      <c r="A1520" s="27">
        <f>IF($B1520="","",COUNTA($B$13:$B1520))</f>
        <v>0</v>
      </c>
      <c r="B1520" s="28"/>
      <c r="C1520" s="28"/>
      <c r="D1520" s="29"/>
      <c r="E1520" s="29"/>
      <c r="F1520" s="29"/>
      <c r="G1520" s="28"/>
      <c r="H1520" s="28"/>
      <c r="I1520" s="30">
        <f>IF($H1520="","",IFERROR(VLOOKUP($H1520,AcctTbl,2,0),"کد ناشناخته"))</f>
        <v>0</v>
      </c>
      <c r="J1520" s="27">
        <f>IF($H1520="","",IFERROR(VLOOKUP($H1520,AcctTbl,3,0),""))</f>
        <v>0</v>
      </c>
      <c r="K1520" s="29"/>
      <c r="L1520" s="28"/>
      <c r="M1520" s="31"/>
      <c r="N1520" s="29"/>
      <c r="O1520" s="32">
        <f>IF($B1520="",0,IF($U1520="IN",N($M1520),0))</f>
        <v>0</v>
      </c>
      <c r="P1520" s="32">
        <f>IF($B1520="",0,IF(OR($U1520="OUT",$U1520="TRF"),N($M1520),0))</f>
        <v>0</v>
      </c>
      <c r="Q1520" s="32">
        <f>IF($B1520="",0,IF(OR($U1520="OUT",$U1520="TRF"),N($M1520),0))</f>
        <v>0</v>
      </c>
      <c r="R1520" s="32">
        <f>IF($B1520="",0,IF($U1520="IN",N($M1520),0))</f>
        <v>0</v>
      </c>
      <c r="S1520" s="33">
        <f>IF($B1520="","",IF($M1520="","⚠ مبلغ",IF($E1520="","⚠ بانک عامل",IF(AND($U1520="TRF",$F1520=""),"⚠ بانک مقصد",IF(AND($V1520&lt;&gt;"NONE",$V1520&lt;&gt;"",$Z1520=""),"⚠ طرف حساب","✓")))))</f>
        <v>0</v>
      </c>
      <c r="T1520" s="29"/>
      <c r="U1520" s="27">
        <f>IFERROR(VLOOKUP($D1520,BankOpTbl,2,0),"")</f>
        <v>0</v>
      </c>
      <c r="V1520" s="27">
        <f>IFERROR(VLOOKUP($D1520,BankOpTbl,3,0),"")</f>
        <v>0</v>
      </c>
      <c r="W1520" s="27">
        <f>IFERROR(VLOOKUP($D1520,BankOpTbl,4,0),"")</f>
        <v>0</v>
      </c>
      <c r="X1520" s="27">
        <f>IF($E1520="","",IFERROR(VLOOKUP($E1520,BankTbl,4,0),""))</f>
        <v>0</v>
      </c>
      <c r="Y1520" s="27">
        <f>IF($F1520="","",IFERROR(VLOOKUP($F1520,BankTbl,4,0),""))</f>
        <v>0</v>
      </c>
      <c r="Z1520" s="27">
        <f>IF($B1520="","",IF($V1520="PICK",LEFT($N1520,5),IF($V1520="FIXED",$W1520,IF($V1520="CODE",$H1520,""))))</f>
        <v>0</v>
      </c>
    </row>
    <row r="1521" spans="1:26" ht="21" customHeight="1">
      <c r="A1521" s="27">
        <f>IF($B1521="","",COUNTA($B$13:$B1521))</f>
        <v>0</v>
      </c>
      <c r="B1521" s="28"/>
      <c r="C1521" s="28"/>
      <c r="D1521" s="29"/>
      <c r="E1521" s="29"/>
      <c r="F1521" s="29"/>
      <c r="G1521" s="28"/>
      <c r="H1521" s="28"/>
      <c r="I1521" s="30">
        <f>IF($H1521="","",IFERROR(VLOOKUP($H1521,AcctTbl,2,0),"کد ناشناخته"))</f>
        <v>0</v>
      </c>
      <c r="J1521" s="27">
        <f>IF($H1521="","",IFERROR(VLOOKUP($H1521,AcctTbl,3,0),""))</f>
        <v>0</v>
      </c>
      <c r="K1521" s="29"/>
      <c r="L1521" s="28"/>
      <c r="M1521" s="31"/>
      <c r="N1521" s="29"/>
      <c r="O1521" s="32">
        <f>IF($B1521="",0,IF($U1521="IN",N($M1521),0))</f>
        <v>0</v>
      </c>
      <c r="P1521" s="32">
        <f>IF($B1521="",0,IF(OR($U1521="OUT",$U1521="TRF"),N($M1521),0))</f>
        <v>0</v>
      </c>
      <c r="Q1521" s="32">
        <f>IF($B1521="",0,IF(OR($U1521="OUT",$U1521="TRF"),N($M1521),0))</f>
        <v>0</v>
      </c>
      <c r="R1521" s="32">
        <f>IF($B1521="",0,IF($U1521="IN",N($M1521),0))</f>
        <v>0</v>
      </c>
      <c r="S1521" s="33">
        <f>IF($B1521="","",IF($M1521="","⚠ مبلغ",IF($E1521="","⚠ بانک عامل",IF(AND($U1521="TRF",$F1521=""),"⚠ بانک مقصد",IF(AND($V1521&lt;&gt;"NONE",$V1521&lt;&gt;"",$Z1521=""),"⚠ طرف حساب","✓")))))</f>
        <v>0</v>
      </c>
      <c r="T1521" s="29"/>
      <c r="U1521" s="27">
        <f>IFERROR(VLOOKUP($D1521,BankOpTbl,2,0),"")</f>
        <v>0</v>
      </c>
      <c r="V1521" s="27">
        <f>IFERROR(VLOOKUP($D1521,BankOpTbl,3,0),"")</f>
        <v>0</v>
      </c>
      <c r="W1521" s="27">
        <f>IFERROR(VLOOKUP($D1521,BankOpTbl,4,0),"")</f>
        <v>0</v>
      </c>
      <c r="X1521" s="27">
        <f>IF($E1521="","",IFERROR(VLOOKUP($E1521,BankTbl,4,0),""))</f>
        <v>0</v>
      </c>
      <c r="Y1521" s="27">
        <f>IF($F1521="","",IFERROR(VLOOKUP($F1521,BankTbl,4,0),""))</f>
        <v>0</v>
      </c>
      <c r="Z1521" s="27">
        <f>IF($B1521="","",IF($V1521="PICK",LEFT($N1521,5),IF($V1521="FIXED",$W1521,IF($V1521="CODE",$H1521,""))))</f>
        <v>0</v>
      </c>
    </row>
    <row r="1522" spans="1:26" ht="21" customHeight="1">
      <c r="A1522" s="27">
        <f>IF($B1522="","",COUNTA($B$13:$B1522))</f>
        <v>0</v>
      </c>
      <c r="B1522" s="28"/>
      <c r="C1522" s="28"/>
      <c r="D1522" s="29"/>
      <c r="E1522" s="29"/>
      <c r="F1522" s="29"/>
      <c r="G1522" s="28"/>
      <c r="H1522" s="28"/>
      <c r="I1522" s="30">
        <f>IF($H1522="","",IFERROR(VLOOKUP($H1522,AcctTbl,2,0),"کد ناشناخته"))</f>
        <v>0</v>
      </c>
      <c r="J1522" s="27">
        <f>IF($H1522="","",IFERROR(VLOOKUP($H1522,AcctTbl,3,0),""))</f>
        <v>0</v>
      </c>
      <c r="K1522" s="29"/>
      <c r="L1522" s="28"/>
      <c r="M1522" s="31"/>
      <c r="N1522" s="29"/>
      <c r="O1522" s="32">
        <f>IF($B1522="",0,IF($U1522="IN",N($M1522),0))</f>
        <v>0</v>
      </c>
      <c r="P1522" s="32">
        <f>IF($B1522="",0,IF(OR($U1522="OUT",$U1522="TRF"),N($M1522),0))</f>
        <v>0</v>
      </c>
      <c r="Q1522" s="32">
        <f>IF($B1522="",0,IF(OR($U1522="OUT",$U1522="TRF"),N($M1522),0))</f>
        <v>0</v>
      </c>
      <c r="R1522" s="32">
        <f>IF($B1522="",0,IF($U1522="IN",N($M1522),0))</f>
        <v>0</v>
      </c>
      <c r="S1522" s="33">
        <f>IF($B1522="","",IF($M1522="","⚠ مبلغ",IF($E1522="","⚠ بانک عامل",IF(AND($U1522="TRF",$F1522=""),"⚠ بانک مقصد",IF(AND($V1522&lt;&gt;"NONE",$V1522&lt;&gt;"",$Z1522=""),"⚠ طرف حساب","✓")))))</f>
        <v>0</v>
      </c>
      <c r="T1522" s="29"/>
      <c r="U1522" s="27">
        <f>IFERROR(VLOOKUP($D1522,BankOpTbl,2,0),"")</f>
        <v>0</v>
      </c>
      <c r="V1522" s="27">
        <f>IFERROR(VLOOKUP($D1522,BankOpTbl,3,0),"")</f>
        <v>0</v>
      </c>
      <c r="W1522" s="27">
        <f>IFERROR(VLOOKUP($D1522,BankOpTbl,4,0),"")</f>
        <v>0</v>
      </c>
      <c r="X1522" s="27">
        <f>IF($E1522="","",IFERROR(VLOOKUP($E1522,BankTbl,4,0),""))</f>
        <v>0</v>
      </c>
      <c r="Y1522" s="27">
        <f>IF($F1522="","",IFERROR(VLOOKUP($F1522,BankTbl,4,0),""))</f>
        <v>0</v>
      </c>
      <c r="Z1522" s="27">
        <f>IF($B1522="","",IF($V1522="PICK",LEFT($N1522,5),IF($V1522="FIXED",$W1522,IF($V1522="CODE",$H1522,""))))</f>
        <v>0</v>
      </c>
    </row>
    <row r="1523" spans="1:26" ht="21" customHeight="1">
      <c r="A1523" s="27">
        <f>IF($B1523="","",COUNTA($B$13:$B1523))</f>
        <v>0</v>
      </c>
      <c r="B1523" s="28"/>
      <c r="C1523" s="28"/>
      <c r="D1523" s="29"/>
      <c r="E1523" s="29"/>
      <c r="F1523" s="29"/>
      <c r="G1523" s="28"/>
      <c r="H1523" s="28"/>
      <c r="I1523" s="30">
        <f>IF($H1523="","",IFERROR(VLOOKUP($H1523,AcctTbl,2,0),"کد ناشناخته"))</f>
        <v>0</v>
      </c>
      <c r="J1523" s="27">
        <f>IF($H1523="","",IFERROR(VLOOKUP($H1523,AcctTbl,3,0),""))</f>
        <v>0</v>
      </c>
      <c r="K1523" s="29"/>
      <c r="L1523" s="28"/>
      <c r="M1523" s="31"/>
      <c r="N1523" s="29"/>
      <c r="O1523" s="32">
        <f>IF($B1523="",0,IF($U1523="IN",N($M1523),0))</f>
        <v>0</v>
      </c>
      <c r="P1523" s="32">
        <f>IF($B1523="",0,IF(OR($U1523="OUT",$U1523="TRF"),N($M1523),0))</f>
        <v>0</v>
      </c>
      <c r="Q1523" s="32">
        <f>IF($B1523="",0,IF(OR($U1523="OUT",$U1523="TRF"),N($M1523),0))</f>
        <v>0</v>
      </c>
      <c r="R1523" s="32">
        <f>IF($B1523="",0,IF($U1523="IN",N($M1523),0))</f>
        <v>0</v>
      </c>
      <c r="S1523" s="33">
        <f>IF($B1523="","",IF($M1523="","⚠ مبلغ",IF($E1523="","⚠ بانک عامل",IF(AND($U1523="TRF",$F1523=""),"⚠ بانک مقصد",IF(AND($V1523&lt;&gt;"NONE",$V1523&lt;&gt;"",$Z1523=""),"⚠ طرف حساب","✓")))))</f>
        <v>0</v>
      </c>
      <c r="T1523" s="29"/>
      <c r="U1523" s="27">
        <f>IFERROR(VLOOKUP($D1523,BankOpTbl,2,0),"")</f>
        <v>0</v>
      </c>
      <c r="V1523" s="27">
        <f>IFERROR(VLOOKUP($D1523,BankOpTbl,3,0),"")</f>
        <v>0</v>
      </c>
      <c r="W1523" s="27">
        <f>IFERROR(VLOOKUP($D1523,BankOpTbl,4,0),"")</f>
        <v>0</v>
      </c>
      <c r="X1523" s="27">
        <f>IF($E1523="","",IFERROR(VLOOKUP($E1523,BankTbl,4,0),""))</f>
        <v>0</v>
      </c>
      <c r="Y1523" s="27">
        <f>IF($F1523="","",IFERROR(VLOOKUP($F1523,BankTbl,4,0),""))</f>
        <v>0</v>
      </c>
      <c r="Z1523" s="27">
        <f>IF($B1523="","",IF($V1523="PICK",LEFT($N1523,5),IF($V1523="FIXED",$W1523,IF($V1523="CODE",$H1523,""))))</f>
        <v>0</v>
      </c>
    </row>
    <row r="1524" spans="1:26" ht="21" customHeight="1">
      <c r="A1524" s="27">
        <f>IF($B1524="","",COUNTA($B$13:$B1524))</f>
        <v>0</v>
      </c>
      <c r="B1524" s="28"/>
      <c r="C1524" s="28"/>
      <c r="D1524" s="29"/>
      <c r="E1524" s="29"/>
      <c r="F1524" s="29"/>
      <c r="G1524" s="28"/>
      <c r="H1524" s="28"/>
      <c r="I1524" s="30">
        <f>IF($H1524="","",IFERROR(VLOOKUP($H1524,AcctTbl,2,0),"کد ناشناخته"))</f>
        <v>0</v>
      </c>
      <c r="J1524" s="27">
        <f>IF($H1524="","",IFERROR(VLOOKUP($H1524,AcctTbl,3,0),""))</f>
        <v>0</v>
      </c>
      <c r="K1524" s="29"/>
      <c r="L1524" s="28"/>
      <c r="M1524" s="31"/>
      <c r="N1524" s="29"/>
      <c r="O1524" s="32">
        <f>IF($B1524="",0,IF($U1524="IN",N($M1524),0))</f>
        <v>0</v>
      </c>
      <c r="P1524" s="32">
        <f>IF($B1524="",0,IF(OR($U1524="OUT",$U1524="TRF"),N($M1524),0))</f>
        <v>0</v>
      </c>
      <c r="Q1524" s="32">
        <f>IF($B1524="",0,IF(OR($U1524="OUT",$U1524="TRF"),N($M1524),0))</f>
        <v>0</v>
      </c>
      <c r="R1524" s="32">
        <f>IF($B1524="",0,IF($U1524="IN",N($M1524),0))</f>
        <v>0</v>
      </c>
      <c r="S1524" s="33">
        <f>IF($B1524="","",IF($M1524="","⚠ مبلغ",IF($E1524="","⚠ بانک عامل",IF(AND($U1524="TRF",$F1524=""),"⚠ بانک مقصد",IF(AND($V1524&lt;&gt;"NONE",$V1524&lt;&gt;"",$Z1524=""),"⚠ طرف حساب","✓")))))</f>
        <v>0</v>
      </c>
      <c r="T1524" s="29"/>
      <c r="U1524" s="27">
        <f>IFERROR(VLOOKUP($D1524,BankOpTbl,2,0),"")</f>
        <v>0</v>
      </c>
      <c r="V1524" s="27">
        <f>IFERROR(VLOOKUP($D1524,BankOpTbl,3,0),"")</f>
        <v>0</v>
      </c>
      <c r="W1524" s="27">
        <f>IFERROR(VLOOKUP($D1524,BankOpTbl,4,0),"")</f>
        <v>0</v>
      </c>
      <c r="X1524" s="27">
        <f>IF($E1524="","",IFERROR(VLOOKUP($E1524,BankTbl,4,0),""))</f>
        <v>0</v>
      </c>
      <c r="Y1524" s="27">
        <f>IF($F1524="","",IFERROR(VLOOKUP($F1524,BankTbl,4,0),""))</f>
        <v>0</v>
      </c>
      <c r="Z1524" s="27">
        <f>IF($B1524="","",IF($V1524="PICK",LEFT($N1524,5),IF($V1524="FIXED",$W1524,IF($V1524="CODE",$H1524,""))))</f>
        <v>0</v>
      </c>
    </row>
    <row r="1525" spans="1:26" ht="21" customHeight="1">
      <c r="A1525" s="27">
        <f>IF($B1525="","",COUNTA($B$13:$B1525))</f>
        <v>0</v>
      </c>
      <c r="B1525" s="28"/>
      <c r="C1525" s="28"/>
      <c r="D1525" s="29"/>
      <c r="E1525" s="29"/>
      <c r="F1525" s="29"/>
      <c r="G1525" s="28"/>
      <c r="H1525" s="28"/>
      <c r="I1525" s="30">
        <f>IF($H1525="","",IFERROR(VLOOKUP($H1525,AcctTbl,2,0),"کد ناشناخته"))</f>
        <v>0</v>
      </c>
      <c r="J1525" s="27">
        <f>IF($H1525="","",IFERROR(VLOOKUP($H1525,AcctTbl,3,0),""))</f>
        <v>0</v>
      </c>
      <c r="K1525" s="29"/>
      <c r="L1525" s="28"/>
      <c r="M1525" s="31"/>
      <c r="N1525" s="29"/>
      <c r="O1525" s="32">
        <f>IF($B1525="",0,IF($U1525="IN",N($M1525),0))</f>
        <v>0</v>
      </c>
      <c r="P1525" s="32">
        <f>IF($B1525="",0,IF(OR($U1525="OUT",$U1525="TRF"),N($M1525),0))</f>
        <v>0</v>
      </c>
      <c r="Q1525" s="32">
        <f>IF($B1525="",0,IF(OR($U1525="OUT",$U1525="TRF"),N($M1525),0))</f>
        <v>0</v>
      </c>
      <c r="R1525" s="32">
        <f>IF($B1525="",0,IF($U1525="IN",N($M1525),0))</f>
        <v>0</v>
      </c>
      <c r="S1525" s="33">
        <f>IF($B1525="","",IF($M1525="","⚠ مبلغ",IF($E1525="","⚠ بانک عامل",IF(AND($U1525="TRF",$F1525=""),"⚠ بانک مقصد",IF(AND($V1525&lt;&gt;"NONE",$V1525&lt;&gt;"",$Z1525=""),"⚠ طرف حساب","✓")))))</f>
        <v>0</v>
      </c>
      <c r="T1525" s="29"/>
      <c r="U1525" s="27">
        <f>IFERROR(VLOOKUP($D1525,BankOpTbl,2,0),"")</f>
        <v>0</v>
      </c>
      <c r="V1525" s="27">
        <f>IFERROR(VLOOKUP($D1525,BankOpTbl,3,0),"")</f>
        <v>0</v>
      </c>
      <c r="W1525" s="27">
        <f>IFERROR(VLOOKUP($D1525,BankOpTbl,4,0),"")</f>
        <v>0</v>
      </c>
      <c r="X1525" s="27">
        <f>IF($E1525="","",IFERROR(VLOOKUP($E1525,BankTbl,4,0),""))</f>
        <v>0</v>
      </c>
      <c r="Y1525" s="27">
        <f>IF($F1525="","",IFERROR(VLOOKUP($F1525,BankTbl,4,0),""))</f>
        <v>0</v>
      </c>
      <c r="Z1525" s="27">
        <f>IF($B1525="","",IF($V1525="PICK",LEFT($N1525,5),IF($V1525="FIXED",$W1525,IF($V1525="CODE",$H1525,""))))</f>
        <v>0</v>
      </c>
    </row>
    <row r="1526" spans="1:26" ht="21" customHeight="1">
      <c r="A1526" s="27">
        <f>IF($B1526="","",COUNTA($B$13:$B1526))</f>
        <v>0</v>
      </c>
      <c r="B1526" s="28"/>
      <c r="C1526" s="28"/>
      <c r="D1526" s="29"/>
      <c r="E1526" s="29"/>
      <c r="F1526" s="29"/>
      <c r="G1526" s="28"/>
      <c r="H1526" s="28"/>
      <c r="I1526" s="30">
        <f>IF($H1526="","",IFERROR(VLOOKUP($H1526,AcctTbl,2,0),"کد ناشناخته"))</f>
        <v>0</v>
      </c>
      <c r="J1526" s="27">
        <f>IF($H1526="","",IFERROR(VLOOKUP($H1526,AcctTbl,3,0),""))</f>
        <v>0</v>
      </c>
      <c r="K1526" s="29"/>
      <c r="L1526" s="28"/>
      <c r="M1526" s="31"/>
      <c r="N1526" s="29"/>
      <c r="O1526" s="32">
        <f>IF($B1526="",0,IF($U1526="IN",N($M1526),0))</f>
        <v>0</v>
      </c>
      <c r="P1526" s="32">
        <f>IF($B1526="",0,IF(OR($U1526="OUT",$U1526="TRF"),N($M1526),0))</f>
        <v>0</v>
      </c>
      <c r="Q1526" s="32">
        <f>IF($B1526="",0,IF(OR($U1526="OUT",$U1526="TRF"),N($M1526),0))</f>
        <v>0</v>
      </c>
      <c r="R1526" s="32">
        <f>IF($B1526="",0,IF($U1526="IN",N($M1526),0))</f>
        <v>0</v>
      </c>
      <c r="S1526" s="33">
        <f>IF($B1526="","",IF($M1526="","⚠ مبلغ",IF($E1526="","⚠ بانک عامل",IF(AND($U1526="TRF",$F1526=""),"⚠ بانک مقصد",IF(AND($V1526&lt;&gt;"NONE",$V1526&lt;&gt;"",$Z1526=""),"⚠ طرف حساب","✓")))))</f>
        <v>0</v>
      </c>
      <c r="T1526" s="29"/>
      <c r="U1526" s="27">
        <f>IFERROR(VLOOKUP($D1526,BankOpTbl,2,0),"")</f>
        <v>0</v>
      </c>
      <c r="V1526" s="27">
        <f>IFERROR(VLOOKUP($D1526,BankOpTbl,3,0),"")</f>
        <v>0</v>
      </c>
      <c r="W1526" s="27">
        <f>IFERROR(VLOOKUP($D1526,BankOpTbl,4,0),"")</f>
        <v>0</v>
      </c>
      <c r="X1526" s="27">
        <f>IF($E1526="","",IFERROR(VLOOKUP($E1526,BankTbl,4,0),""))</f>
        <v>0</v>
      </c>
      <c r="Y1526" s="27">
        <f>IF($F1526="","",IFERROR(VLOOKUP($F1526,BankTbl,4,0),""))</f>
        <v>0</v>
      </c>
      <c r="Z1526" s="27">
        <f>IF($B1526="","",IF($V1526="PICK",LEFT($N1526,5),IF($V1526="FIXED",$W1526,IF($V1526="CODE",$H1526,""))))</f>
        <v>0</v>
      </c>
    </row>
    <row r="1527" spans="1:26" ht="21" customHeight="1">
      <c r="A1527" s="27">
        <f>IF($B1527="","",COUNTA($B$13:$B1527))</f>
        <v>0</v>
      </c>
      <c r="B1527" s="28"/>
      <c r="C1527" s="28"/>
      <c r="D1527" s="29"/>
      <c r="E1527" s="29"/>
      <c r="F1527" s="29"/>
      <c r="G1527" s="28"/>
      <c r="H1527" s="28"/>
      <c r="I1527" s="30">
        <f>IF($H1527="","",IFERROR(VLOOKUP($H1527,AcctTbl,2,0),"کد ناشناخته"))</f>
        <v>0</v>
      </c>
      <c r="J1527" s="27">
        <f>IF($H1527="","",IFERROR(VLOOKUP($H1527,AcctTbl,3,0),""))</f>
        <v>0</v>
      </c>
      <c r="K1527" s="29"/>
      <c r="L1527" s="28"/>
      <c r="M1527" s="31"/>
      <c r="N1527" s="29"/>
      <c r="O1527" s="32">
        <f>IF($B1527="",0,IF($U1527="IN",N($M1527),0))</f>
        <v>0</v>
      </c>
      <c r="P1527" s="32">
        <f>IF($B1527="",0,IF(OR($U1527="OUT",$U1527="TRF"),N($M1527),0))</f>
        <v>0</v>
      </c>
      <c r="Q1527" s="32">
        <f>IF($B1527="",0,IF(OR($U1527="OUT",$U1527="TRF"),N($M1527),0))</f>
        <v>0</v>
      </c>
      <c r="R1527" s="32">
        <f>IF($B1527="",0,IF($U1527="IN",N($M1527),0))</f>
        <v>0</v>
      </c>
      <c r="S1527" s="33">
        <f>IF($B1527="","",IF($M1527="","⚠ مبلغ",IF($E1527="","⚠ بانک عامل",IF(AND($U1527="TRF",$F1527=""),"⚠ بانک مقصد",IF(AND($V1527&lt;&gt;"NONE",$V1527&lt;&gt;"",$Z1527=""),"⚠ طرف حساب","✓")))))</f>
        <v>0</v>
      </c>
      <c r="T1527" s="29"/>
      <c r="U1527" s="27">
        <f>IFERROR(VLOOKUP($D1527,BankOpTbl,2,0),"")</f>
        <v>0</v>
      </c>
      <c r="V1527" s="27">
        <f>IFERROR(VLOOKUP($D1527,BankOpTbl,3,0),"")</f>
        <v>0</v>
      </c>
      <c r="W1527" s="27">
        <f>IFERROR(VLOOKUP($D1527,BankOpTbl,4,0),"")</f>
        <v>0</v>
      </c>
      <c r="X1527" s="27">
        <f>IF($E1527="","",IFERROR(VLOOKUP($E1527,BankTbl,4,0),""))</f>
        <v>0</v>
      </c>
      <c r="Y1527" s="27">
        <f>IF($F1527="","",IFERROR(VLOOKUP($F1527,BankTbl,4,0),""))</f>
        <v>0</v>
      </c>
      <c r="Z1527" s="27">
        <f>IF($B1527="","",IF($V1527="PICK",LEFT($N1527,5),IF($V1527="FIXED",$W1527,IF($V1527="CODE",$H1527,""))))</f>
        <v>0</v>
      </c>
    </row>
    <row r="1528" spans="1:26" ht="21" customHeight="1">
      <c r="A1528" s="27">
        <f>IF($B1528="","",COUNTA($B$13:$B1528))</f>
        <v>0</v>
      </c>
      <c r="B1528" s="28"/>
      <c r="C1528" s="28"/>
      <c r="D1528" s="29"/>
      <c r="E1528" s="29"/>
      <c r="F1528" s="29"/>
      <c r="G1528" s="28"/>
      <c r="H1528" s="28"/>
      <c r="I1528" s="30">
        <f>IF($H1528="","",IFERROR(VLOOKUP($H1528,AcctTbl,2,0),"کد ناشناخته"))</f>
        <v>0</v>
      </c>
      <c r="J1528" s="27">
        <f>IF($H1528="","",IFERROR(VLOOKUP($H1528,AcctTbl,3,0),""))</f>
        <v>0</v>
      </c>
      <c r="K1528" s="29"/>
      <c r="L1528" s="28"/>
      <c r="M1528" s="31"/>
      <c r="N1528" s="29"/>
      <c r="O1528" s="32">
        <f>IF($B1528="",0,IF($U1528="IN",N($M1528),0))</f>
        <v>0</v>
      </c>
      <c r="P1528" s="32">
        <f>IF($B1528="",0,IF(OR($U1528="OUT",$U1528="TRF"),N($M1528),0))</f>
        <v>0</v>
      </c>
      <c r="Q1528" s="32">
        <f>IF($B1528="",0,IF(OR($U1528="OUT",$U1528="TRF"),N($M1528),0))</f>
        <v>0</v>
      </c>
      <c r="R1528" s="32">
        <f>IF($B1528="",0,IF($U1528="IN",N($M1528),0))</f>
        <v>0</v>
      </c>
      <c r="S1528" s="33">
        <f>IF($B1528="","",IF($M1528="","⚠ مبلغ",IF($E1528="","⚠ بانک عامل",IF(AND($U1528="TRF",$F1528=""),"⚠ بانک مقصد",IF(AND($V1528&lt;&gt;"NONE",$V1528&lt;&gt;"",$Z1528=""),"⚠ طرف حساب","✓")))))</f>
        <v>0</v>
      </c>
      <c r="T1528" s="29"/>
      <c r="U1528" s="27">
        <f>IFERROR(VLOOKUP($D1528,BankOpTbl,2,0),"")</f>
        <v>0</v>
      </c>
      <c r="V1528" s="27">
        <f>IFERROR(VLOOKUP($D1528,BankOpTbl,3,0),"")</f>
        <v>0</v>
      </c>
      <c r="W1528" s="27">
        <f>IFERROR(VLOOKUP($D1528,BankOpTbl,4,0),"")</f>
        <v>0</v>
      </c>
      <c r="X1528" s="27">
        <f>IF($E1528="","",IFERROR(VLOOKUP($E1528,BankTbl,4,0),""))</f>
        <v>0</v>
      </c>
      <c r="Y1528" s="27">
        <f>IF($F1528="","",IFERROR(VLOOKUP($F1528,BankTbl,4,0),""))</f>
        <v>0</v>
      </c>
      <c r="Z1528" s="27">
        <f>IF($B1528="","",IF($V1528="PICK",LEFT($N1528,5),IF($V1528="FIXED",$W1528,IF($V1528="CODE",$H1528,""))))</f>
        <v>0</v>
      </c>
    </row>
    <row r="1529" spans="1:26" ht="21" customHeight="1">
      <c r="A1529" s="27">
        <f>IF($B1529="","",COUNTA($B$13:$B1529))</f>
        <v>0</v>
      </c>
      <c r="B1529" s="28"/>
      <c r="C1529" s="28"/>
      <c r="D1529" s="29"/>
      <c r="E1529" s="29"/>
      <c r="F1529" s="29"/>
      <c r="G1529" s="28"/>
      <c r="H1529" s="28"/>
      <c r="I1529" s="30">
        <f>IF($H1529="","",IFERROR(VLOOKUP($H1529,AcctTbl,2,0),"کد ناشناخته"))</f>
        <v>0</v>
      </c>
      <c r="J1529" s="27">
        <f>IF($H1529="","",IFERROR(VLOOKUP($H1529,AcctTbl,3,0),""))</f>
        <v>0</v>
      </c>
      <c r="K1529" s="29"/>
      <c r="L1529" s="28"/>
      <c r="M1529" s="31"/>
      <c r="N1529" s="29"/>
      <c r="O1529" s="32">
        <f>IF($B1529="",0,IF($U1529="IN",N($M1529),0))</f>
        <v>0</v>
      </c>
      <c r="P1529" s="32">
        <f>IF($B1529="",0,IF(OR($U1529="OUT",$U1529="TRF"),N($M1529),0))</f>
        <v>0</v>
      </c>
      <c r="Q1529" s="32">
        <f>IF($B1529="",0,IF(OR($U1529="OUT",$U1529="TRF"),N($M1529),0))</f>
        <v>0</v>
      </c>
      <c r="R1529" s="32">
        <f>IF($B1529="",0,IF($U1529="IN",N($M1529),0))</f>
        <v>0</v>
      </c>
      <c r="S1529" s="33">
        <f>IF($B1529="","",IF($M1529="","⚠ مبلغ",IF($E1529="","⚠ بانک عامل",IF(AND($U1529="TRF",$F1529=""),"⚠ بانک مقصد",IF(AND($V1529&lt;&gt;"NONE",$V1529&lt;&gt;"",$Z1529=""),"⚠ طرف حساب","✓")))))</f>
        <v>0</v>
      </c>
      <c r="T1529" s="29"/>
      <c r="U1529" s="27">
        <f>IFERROR(VLOOKUP($D1529,BankOpTbl,2,0),"")</f>
        <v>0</v>
      </c>
      <c r="V1529" s="27">
        <f>IFERROR(VLOOKUP($D1529,BankOpTbl,3,0),"")</f>
        <v>0</v>
      </c>
      <c r="W1529" s="27">
        <f>IFERROR(VLOOKUP($D1529,BankOpTbl,4,0),"")</f>
        <v>0</v>
      </c>
      <c r="X1529" s="27">
        <f>IF($E1529="","",IFERROR(VLOOKUP($E1529,BankTbl,4,0),""))</f>
        <v>0</v>
      </c>
      <c r="Y1529" s="27">
        <f>IF($F1529="","",IFERROR(VLOOKUP($F1529,BankTbl,4,0),""))</f>
        <v>0</v>
      </c>
      <c r="Z1529" s="27">
        <f>IF($B1529="","",IF($V1529="PICK",LEFT($N1529,5),IF($V1529="FIXED",$W1529,IF($V1529="CODE",$H1529,""))))</f>
        <v>0</v>
      </c>
    </row>
    <row r="1530" spans="1:26" ht="21" customHeight="1">
      <c r="A1530" s="27">
        <f>IF($B1530="","",COUNTA($B$13:$B1530))</f>
        <v>0</v>
      </c>
      <c r="B1530" s="28"/>
      <c r="C1530" s="28"/>
      <c r="D1530" s="29"/>
      <c r="E1530" s="29"/>
      <c r="F1530" s="29"/>
      <c r="G1530" s="28"/>
      <c r="H1530" s="28"/>
      <c r="I1530" s="30">
        <f>IF($H1530="","",IFERROR(VLOOKUP($H1530,AcctTbl,2,0),"کد ناشناخته"))</f>
        <v>0</v>
      </c>
      <c r="J1530" s="27">
        <f>IF($H1530="","",IFERROR(VLOOKUP($H1530,AcctTbl,3,0),""))</f>
        <v>0</v>
      </c>
      <c r="K1530" s="29"/>
      <c r="L1530" s="28"/>
      <c r="M1530" s="31"/>
      <c r="N1530" s="29"/>
      <c r="O1530" s="32">
        <f>IF($B1530="",0,IF($U1530="IN",N($M1530),0))</f>
        <v>0</v>
      </c>
      <c r="P1530" s="32">
        <f>IF($B1530="",0,IF(OR($U1530="OUT",$U1530="TRF"),N($M1530),0))</f>
        <v>0</v>
      </c>
      <c r="Q1530" s="32">
        <f>IF($B1530="",0,IF(OR($U1530="OUT",$U1530="TRF"),N($M1530),0))</f>
        <v>0</v>
      </c>
      <c r="R1530" s="32">
        <f>IF($B1530="",0,IF($U1530="IN",N($M1530),0))</f>
        <v>0</v>
      </c>
      <c r="S1530" s="33">
        <f>IF($B1530="","",IF($M1530="","⚠ مبلغ",IF($E1530="","⚠ بانک عامل",IF(AND($U1530="TRF",$F1530=""),"⚠ بانک مقصد",IF(AND($V1530&lt;&gt;"NONE",$V1530&lt;&gt;"",$Z1530=""),"⚠ طرف حساب","✓")))))</f>
        <v>0</v>
      </c>
      <c r="T1530" s="29"/>
      <c r="U1530" s="27">
        <f>IFERROR(VLOOKUP($D1530,BankOpTbl,2,0),"")</f>
        <v>0</v>
      </c>
      <c r="V1530" s="27">
        <f>IFERROR(VLOOKUP($D1530,BankOpTbl,3,0),"")</f>
        <v>0</v>
      </c>
      <c r="W1530" s="27">
        <f>IFERROR(VLOOKUP($D1530,BankOpTbl,4,0),"")</f>
        <v>0</v>
      </c>
      <c r="X1530" s="27">
        <f>IF($E1530="","",IFERROR(VLOOKUP($E1530,BankTbl,4,0),""))</f>
        <v>0</v>
      </c>
      <c r="Y1530" s="27">
        <f>IF($F1530="","",IFERROR(VLOOKUP($F1530,BankTbl,4,0),""))</f>
        <v>0</v>
      </c>
      <c r="Z1530" s="27">
        <f>IF($B1530="","",IF($V1530="PICK",LEFT($N1530,5),IF($V1530="FIXED",$W1530,IF($V1530="CODE",$H1530,""))))</f>
        <v>0</v>
      </c>
    </row>
    <row r="1531" spans="1:26" ht="21" customHeight="1">
      <c r="A1531" s="27">
        <f>IF($B1531="","",COUNTA($B$13:$B1531))</f>
        <v>0</v>
      </c>
      <c r="B1531" s="28"/>
      <c r="C1531" s="28"/>
      <c r="D1531" s="29"/>
      <c r="E1531" s="29"/>
      <c r="F1531" s="29"/>
      <c r="G1531" s="28"/>
      <c r="H1531" s="28"/>
      <c r="I1531" s="30">
        <f>IF($H1531="","",IFERROR(VLOOKUP($H1531,AcctTbl,2,0),"کد ناشناخته"))</f>
        <v>0</v>
      </c>
      <c r="J1531" s="27">
        <f>IF($H1531="","",IFERROR(VLOOKUP($H1531,AcctTbl,3,0),""))</f>
        <v>0</v>
      </c>
      <c r="K1531" s="29"/>
      <c r="L1531" s="28"/>
      <c r="M1531" s="31"/>
      <c r="N1531" s="29"/>
      <c r="O1531" s="32">
        <f>IF($B1531="",0,IF($U1531="IN",N($M1531),0))</f>
        <v>0</v>
      </c>
      <c r="P1531" s="32">
        <f>IF($B1531="",0,IF(OR($U1531="OUT",$U1531="TRF"),N($M1531),0))</f>
        <v>0</v>
      </c>
      <c r="Q1531" s="32">
        <f>IF($B1531="",0,IF(OR($U1531="OUT",$U1531="TRF"),N($M1531),0))</f>
        <v>0</v>
      </c>
      <c r="R1531" s="32">
        <f>IF($B1531="",0,IF($U1531="IN",N($M1531),0))</f>
        <v>0</v>
      </c>
      <c r="S1531" s="33">
        <f>IF($B1531="","",IF($M1531="","⚠ مبلغ",IF($E1531="","⚠ بانک عامل",IF(AND($U1531="TRF",$F1531=""),"⚠ بانک مقصد",IF(AND($V1531&lt;&gt;"NONE",$V1531&lt;&gt;"",$Z1531=""),"⚠ طرف حساب","✓")))))</f>
        <v>0</v>
      </c>
      <c r="T1531" s="29"/>
      <c r="U1531" s="27">
        <f>IFERROR(VLOOKUP($D1531,BankOpTbl,2,0),"")</f>
        <v>0</v>
      </c>
      <c r="V1531" s="27">
        <f>IFERROR(VLOOKUP($D1531,BankOpTbl,3,0),"")</f>
        <v>0</v>
      </c>
      <c r="W1531" s="27">
        <f>IFERROR(VLOOKUP($D1531,BankOpTbl,4,0),"")</f>
        <v>0</v>
      </c>
      <c r="X1531" s="27">
        <f>IF($E1531="","",IFERROR(VLOOKUP($E1531,BankTbl,4,0),""))</f>
        <v>0</v>
      </c>
      <c r="Y1531" s="27">
        <f>IF($F1531="","",IFERROR(VLOOKUP($F1531,BankTbl,4,0),""))</f>
        <v>0</v>
      </c>
      <c r="Z1531" s="27">
        <f>IF($B1531="","",IF($V1531="PICK",LEFT($N1531,5),IF($V1531="FIXED",$W1531,IF($V1531="CODE",$H1531,""))))</f>
        <v>0</v>
      </c>
    </row>
    <row r="1532" spans="1:26" ht="21" customHeight="1">
      <c r="A1532" s="27">
        <f>IF($B1532="","",COUNTA($B$13:$B1532))</f>
        <v>0</v>
      </c>
      <c r="B1532" s="28"/>
      <c r="C1532" s="28"/>
      <c r="D1532" s="29"/>
      <c r="E1532" s="29"/>
      <c r="F1532" s="29"/>
      <c r="G1532" s="28"/>
      <c r="H1532" s="28"/>
      <c r="I1532" s="30">
        <f>IF($H1532="","",IFERROR(VLOOKUP($H1532,AcctTbl,2,0),"کد ناشناخته"))</f>
        <v>0</v>
      </c>
      <c r="J1532" s="27">
        <f>IF($H1532="","",IFERROR(VLOOKUP($H1532,AcctTbl,3,0),""))</f>
        <v>0</v>
      </c>
      <c r="K1532" s="29"/>
      <c r="L1532" s="28"/>
      <c r="M1532" s="31"/>
      <c r="N1532" s="29"/>
      <c r="O1532" s="32">
        <f>IF($B1532="",0,IF($U1532="IN",N($M1532),0))</f>
        <v>0</v>
      </c>
      <c r="P1532" s="32">
        <f>IF($B1532="",0,IF(OR($U1532="OUT",$U1532="TRF"),N($M1532),0))</f>
        <v>0</v>
      </c>
      <c r="Q1532" s="32">
        <f>IF($B1532="",0,IF(OR($U1532="OUT",$U1532="TRF"),N($M1532),0))</f>
        <v>0</v>
      </c>
      <c r="R1532" s="32">
        <f>IF($B1532="",0,IF($U1532="IN",N($M1532),0))</f>
        <v>0</v>
      </c>
      <c r="S1532" s="33">
        <f>IF($B1532="","",IF($M1532="","⚠ مبلغ",IF($E1532="","⚠ بانک عامل",IF(AND($U1532="TRF",$F1532=""),"⚠ بانک مقصد",IF(AND($V1532&lt;&gt;"NONE",$V1532&lt;&gt;"",$Z1532=""),"⚠ طرف حساب","✓")))))</f>
        <v>0</v>
      </c>
      <c r="T1532" s="29"/>
      <c r="U1532" s="27">
        <f>IFERROR(VLOOKUP($D1532,BankOpTbl,2,0),"")</f>
        <v>0</v>
      </c>
      <c r="V1532" s="27">
        <f>IFERROR(VLOOKUP($D1532,BankOpTbl,3,0),"")</f>
        <v>0</v>
      </c>
      <c r="W1532" s="27">
        <f>IFERROR(VLOOKUP($D1532,BankOpTbl,4,0),"")</f>
        <v>0</v>
      </c>
      <c r="X1532" s="27">
        <f>IF($E1532="","",IFERROR(VLOOKUP($E1532,BankTbl,4,0),""))</f>
        <v>0</v>
      </c>
      <c r="Y1532" s="27">
        <f>IF($F1532="","",IFERROR(VLOOKUP($F1532,BankTbl,4,0),""))</f>
        <v>0</v>
      </c>
      <c r="Z1532" s="27">
        <f>IF($B1532="","",IF($V1532="PICK",LEFT($N1532,5),IF($V1532="FIXED",$W1532,IF($V1532="CODE",$H1532,""))))</f>
        <v>0</v>
      </c>
    </row>
    <row r="1533" spans="1:26" ht="21" customHeight="1">
      <c r="A1533" s="27">
        <f>IF($B1533="","",COUNTA($B$13:$B1533))</f>
        <v>0</v>
      </c>
      <c r="B1533" s="28"/>
      <c r="C1533" s="28"/>
      <c r="D1533" s="29"/>
      <c r="E1533" s="29"/>
      <c r="F1533" s="29"/>
      <c r="G1533" s="28"/>
      <c r="H1533" s="28"/>
      <c r="I1533" s="30">
        <f>IF($H1533="","",IFERROR(VLOOKUP($H1533,AcctTbl,2,0),"کد ناشناخته"))</f>
        <v>0</v>
      </c>
      <c r="J1533" s="27">
        <f>IF($H1533="","",IFERROR(VLOOKUP($H1533,AcctTbl,3,0),""))</f>
        <v>0</v>
      </c>
      <c r="K1533" s="29"/>
      <c r="L1533" s="28"/>
      <c r="M1533" s="31"/>
      <c r="N1533" s="29"/>
      <c r="O1533" s="32">
        <f>IF($B1533="",0,IF($U1533="IN",N($M1533),0))</f>
        <v>0</v>
      </c>
      <c r="P1533" s="32">
        <f>IF($B1533="",0,IF(OR($U1533="OUT",$U1533="TRF"),N($M1533),0))</f>
        <v>0</v>
      </c>
      <c r="Q1533" s="32">
        <f>IF($B1533="",0,IF(OR($U1533="OUT",$U1533="TRF"),N($M1533),0))</f>
        <v>0</v>
      </c>
      <c r="R1533" s="32">
        <f>IF($B1533="",0,IF($U1533="IN",N($M1533),0))</f>
        <v>0</v>
      </c>
      <c r="S1533" s="33">
        <f>IF($B1533="","",IF($M1533="","⚠ مبلغ",IF($E1533="","⚠ بانک عامل",IF(AND($U1533="TRF",$F1533=""),"⚠ بانک مقصد",IF(AND($V1533&lt;&gt;"NONE",$V1533&lt;&gt;"",$Z1533=""),"⚠ طرف حساب","✓")))))</f>
        <v>0</v>
      </c>
      <c r="T1533" s="29"/>
      <c r="U1533" s="27">
        <f>IFERROR(VLOOKUP($D1533,BankOpTbl,2,0),"")</f>
        <v>0</v>
      </c>
      <c r="V1533" s="27">
        <f>IFERROR(VLOOKUP($D1533,BankOpTbl,3,0),"")</f>
        <v>0</v>
      </c>
      <c r="W1533" s="27">
        <f>IFERROR(VLOOKUP($D1533,BankOpTbl,4,0),"")</f>
        <v>0</v>
      </c>
      <c r="X1533" s="27">
        <f>IF($E1533="","",IFERROR(VLOOKUP($E1533,BankTbl,4,0),""))</f>
        <v>0</v>
      </c>
      <c r="Y1533" s="27">
        <f>IF($F1533="","",IFERROR(VLOOKUP($F1533,BankTbl,4,0),""))</f>
        <v>0</v>
      </c>
      <c r="Z1533" s="27">
        <f>IF($B1533="","",IF($V1533="PICK",LEFT($N1533,5),IF($V1533="FIXED",$W1533,IF($V1533="CODE",$H1533,""))))</f>
        <v>0</v>
      </c>
    </row>
    <row r="1534" spans="1:26" ht="21" customHeight="1">
      <c r="A1534" s="27">
        <f>IF($B1534="","",COUNTA($B$13:$B1534))</f>
        <v>0</v>
      </c>
      <c r="B1534" s="28"/>
      <c r="C1534" s="28"/>
      <c r="D1534" s="29"/>
      <c r="E1534" s="29"/>
      <c r="F1534" s="29"/>
      <c r="G1534" s="28"/>
      <c r="H1534" s="28"/>
      <c r="I1534" s="30">
        <f>IF($H1534="","",IFERROR(VLOOKUP($H1534,AcctTbl,2,0),"کد ناشناخته"))</f>
        <v>0</v>
      </c>
      <c r="J1534" s="27">
        <f>IF($H1534="","",IFERROR(VLOOKUP($H1534,AcctTbl,3,0),""))</f>
        <v>0</v>
      </c>
      <c r="K1534" s="29"/>
      <c r="L1534" s="28"/>
      <c r="M1534" s="31"/>
      <c r="N1534" s="29"/>
      <c r="O1534" s="32">
        <f>IF($B1534="",0,IF($U1534="IN",N($M1534),0))</f>
        <v>0</v>
      </c>
      <c r="P1534" s="32">
        <f>IF($B1534="",0,IF(OR($U1534="OUT",$U1534="TRF"),N($M1534),0))</f>
        <v>0</v>
      </c>
      <c r="Q1534" s="32">
        <f>IF($B1534="",0,IF(OR($U1534="OUT",$U1534="TRF"),N($M1534),0))</f>
        <v>0</v>
      </c>
      <c r="R1534" s="32">
        <f>IF($B1534="",0,IF($U1534="IN",N($M1534),0))</f>
        <v>0</v>
      </c>
      <c r="S1534" s="33">
        <f>IF($B1534="","",IF($M1534="","⚠ مبلغ",IF($E1534="","⚠ بانک عامل",IF(AND($U1534="TRF",$F1534=""),"⚠ بانک مقصد",IF(AND($V1534&lt;&gt;"NONE",$V1534&lt;&gt;"",$Z1534=""),"⚠ طرف حساب","✓")))))</f>
        <v>0</v>
      </c>
      <c r="T1534" s="29"/>
      <c r="U1534" s="27">
        <f>IFERROR(VLOOKUP($D1534,BankOpTbl,2,0),"")</f>
        <v>0</v>
      </c>
      <c r="V1534" s="27">
        <f>IFERROR(VLOOKUP($D1534,BankOpTbl,3,0),"")</f>
        <v>0</v>
      </c>
      <c r="W1534" s="27">
        <f>IFERROR(VLOOKUP($D1534,BankOpTbl,4,0),"")</f>
        <v>0</v>
      </c>
      <c r="X1534" s="27">
        <f>IF($E1534="","",IFERROR(VLOOKUP($E1534,BankTbl,4,0),""))</f>
        <v>0</v>
      </c>
      <c r="Y1534" s="27">
        <f>IF($F1534="","",IFERROR(VLOOKUP($F1534,BankTbl,4,0),""))</f>
        <v>0</v>
      </c>
      <c r="Z1534" s="27">
        <f>IF($B1534="","",IF($V1534="PICK",LEFT($N1534,5),IF($V1534="FIXED",$W1534,IF($V1534="CODE",$H1534,""))))</f>
        <v>0</v>
      </c>
    </row>
    <row r="1535" spans="1:26" ht="21" customHeight="1">
      <c r="A1535" s="27">
        <f>IF($B1535="","",COUNTA($B$13:$B1535))</f>
        <v>0</v>
      </c>
      <c r="B1535" s="28"/>
      <c r="C1535" s="28"/>
      <c r="D1535" s="29"/>
      <c r="E1535" s="29"/>
      <c r="F1535" s="29"/>
      <c r="G1535" s="28"/>
      <c r="H1535" s="28"/>
      <c r="I1535" s="30">
        <f>IF($H1535="","",IFERROR(VLOOKUP($H1535,AcctTbl,2,0),"کد ناشناخته"))</f>
        <v>0</v>
      </c>
      <c r="J1535" s="27">
        <f>IF($H1535="","",IFERROR(VLOOKUP($H1535,AcctTbl,3,0),""))</f>
        <v>0</v>
      </c>
      <c r="K1535" s="29"/>
      <c r="L1535" s="28"/>
      <c r="M1535" s="31"/>
      <c r="N1535" s="29"/>
      <c r="O1535" s="32">
        <f>IF($B1535="",0,IF($U1535="IN",N($M1535),0))</f>
        <v>0</v>
      </c>
      <c r="P1535" s="32">
        <f>IF($B1535="",0,IF(OR($U1535="OUT",$U1535="TRF"),N($M1535),0))</f>
        <v>0</v>
      </c>
      <c r="Q1535" s="32">
        <f>IF($B1535="",0,IF(OR($U1535="OUT",$U1535="TRF"),N($M1535),0))</f>
        <v>0</v>
      </c>
      <c r="R1535" s="32">
        <f>IF($B1535="",0,IF($U1535="IN",N($M1535),0))</f>
        <v>0</v>
      </c>
      <c r="S1535" s="33">
        <f>IF($B1535="","",IF($M1535="","⚠ مبلغ",IF($E1535="","⚠ بانک عامل",IF(AND($U1535="TRF",$F1535=""),"⚠ بانک مقصد",IF(AND($V1535&lt;&gt;"NONE",$V1535&lt;&gt;"",$Z1535=""),"⚠ طرف حساب","✓")))))</f>
        <v>0</v>
      </c>
      <c r="T1535" s="29"/>
      <c r="U1535" s="27">
        <f>IFERROR(VLOOKUP($D1535,BankOpTbl,2,0),"")</f>
        <v>0</v>
      </c>
      <c r="V1535" s="27">
        <f>IFERROR(VLOOKUP($D1535,BankOpTbl,3,0),"")</f>
        <v>0</v>
      </c>
      <c r="W1535" s="27">
        <f>IFERROR(VLOOKUP($D1535,BankOpTbl,4,0),"")</f>
        <v>0</v>
      </c>
      <c r="X1535" s="27">
        <f>IF($E1535="","",IFERROR(VLOOKUP($E1535,BankTbl,4,0),""))</f>
        <v>0</v>
      </c>
      <c r="Y1535" s="27">
        <f>IF($F1535="","",IFERROR(VLOOKUP($F1535,BankTbl,4,0),""))</f>
        <v>0</v>
      </c>
      <c r="Z1535" s="27">
        <f>IF($B1535="","",IF($V1535="PICK",LEFT($N1535,5),IF($V1535="FIXED",$W1535,IF($V1535="CODE",$H1535,""))))</f>
        <v>0</v>
      </c>
    </row>
    <row r="1536" spans="1:26" ht="21" customHeight="1">
      <c r="A1536" s="27">
        <f>IF($B1536="","",COUNTA($B$13:$B1536))</f>
        <v>0</v>
      </c>
      <c r="B1536" s="28"/>
      <c r="C1536" s="28"/>
      <c r="D1536" s="29"/>
      <c r="E1536" s="29"/>
      <c r="F1536" s="29"/>
      <c r="G1536" s="28"/>
      <c r="H1536" s="28"/>
      <c r="I1536" s="30">
        <f>IF($H1536="","",IFERROR(VLOOKUP($H1536,AcctTbl,2,0),"کد ناشناخته"))</f>
        <v>0</v>
      </c>
      <c r="J1536" s="27">
        <f>IF($H1536="","",IFERROR(VLOOKUP($H1536,AcctTbl,3,0),""))</f>
        <v>0</v>
      </c>
      <c r="K1536" s="29"/>
      <c r="L1536" s="28"/>
      <c r="M1536" s="31"/>
      <c r="N1536" s="29"/>
      <c r="O1536" s="32">
        <f>IF($B1536="",0,IF($U1536="IN",N($M1536),0))</f>
        <v>0</v>
      </c>
      <c r="P1536" s="32">
        <f>IF($B1536="",0,IF(OR($U1536="OUT",$U1536="TRF"),N($M1536),0))</f>
        <v>0</v>
      </c>
      <c r="Q1536" s="32">
        <f>IF($B1536="",0,IF(OR($U1536="OUT",$U1536="TRF"),N($M1536),0))</f>
        <v>0</v>
      </c>
      <c r="R1536" s="32">
        <f>IF($B1536="",0,IF($U1536="IN",N($M1536),0))</f>
        <v>0</v>
      </c>
      <c r="S1536" s="33">
        <f>IF($B1536="","",IF($M1536="","⚠ مبلغ",IF($E1536="","⚠ بانک عامل",IF(AND($U1536="TRF",$F1536=""),"⚠ بانک مقصد",IF(AND($V1536&lt;&gt;"NONE",$V1536&lt;&gt;"",$Z1536=""),"⚠ طرف حساب","✓")))))</f>
        <v>0</v>
      </c>
      <c r="T1536" s="29"/>
      <c r="U1536" s="27">
        <f>IFERROR(VLOOKUP($D1536,BankOpTbl,2,0),"")</f>
        <v>0</v>
      </c>
      <c r="V1536" s="27">
        <f>IFERROR(VLOOKUP($D1536,BankOpTbl,3,0),"")</f>
        <v>0</v>
      </c>
      <c r="W1536" s="27">
        <f>IFERROR(VLOOKUP($D1536,BankOpTbl,4,0),"")</f>
        <v>0</v>
      </c>
      <c r="X1536" s="27">
        <f>IF($E1536="","",IFERROR(VLOOKUP($E1536,BankTbl,4,0),""))</f>
        <v>0</v>
      </c>
      <c r="Y1536" s="27">
        <f>IF($F1536="","",IFERROR(VLOOKUP($F1536,BankTbl,4,0),""))</f>
        <v>0</v>
      </c>
      <c r="Z1536" s="27">
        <f>IF($B1536="","",IF($V1536="PICK",LEFT($N1536,5),IF($V1536="FIXED",$W1536,IF($V1536="CODE",$H1536,""))))</f>
        <v>0</v>
      </c>
    </row>
    <row r="1537" spans="1:26" ht="21" customHeight="1">
      <c r="A1537" s="27">
        <f>IF($B1537="","",COUNTA($B$13:$B1537))</f>
        <v>0</v>
      </c>
      <c r="B1537" s="28"/>
      <c r="C1537" s="28"/>
      <c r="D1537" s="29"/>
      <c r="E1537" s="29"/>
      <c r="F1537" s="29"/>
      <c r="G1537" s="28"/>
      <c r="H1537" s="28"/>
      <c r="I1537" s="30">
        <f>IF($H1537="","",IFERROR(VLOOKUP($H1537,AcctTbl,2,0),"کد ناشناخته"))</f>
        <v>0</v>
      </c>
      <c r="J1537" s="27">
        <f>IF($H1537="","",IFERROR(VLOOKUP($H1537,AcctTbl,3,0),""))</f>
        <v>0</v>
      </c>
      <c r="K1537" s="29"/>
      <c r="L1537" s="28"/>
      <c r="M1537" s="31"/>
      <c r="N1537" s="29"/>
      <c r="O1537" s="32">
        <f>IF($B1537="",0,IF($U1537="IN",N($M1537),0))</f>
        <v>0</v>
      </c>
      <c r="P1537" s="32">
        <f>IF($B1537="",0,IF(OR($U1537="OUT",$U1537="TRF"),N($M1537),0))</f>
        <v>0</v>
      </c>
      <c r="Q1537" s="32">
        <f>IF($B1537="",0,IF(OR($U1537="OUT",$U1537="TRF"),N($M1537),0))</f>
        <v>0</v>
      </c>
      <c r="R1537" s="32">
        <f>IF($B1537="",0,IF($U1537="IN",N($M1537),0))</f>
        <v>0</v>
      </c>
      <c r="S1537" s="33">
        <f>IF($B1537="","",IF($M1537="","⚠ مبلغ",IF($E1537="","⚠ بانک عامل",IF(AND($U1537="TRF",$F1537=""),"⚠ بانک مقصد",IF(AND($V1537&lt;&gt;"NONE",$V1537&lt;&gt;"",$Z1537=""),"⚠ طرف حساب","✓")))))</f>
        <v>0</v>
      </c>
      <c r="T1537" s="29"/>
      <c r="U1537" s="27">
        <f>IFERROR(VLOOKUP($D1537,BankOpTbl,2,0),"")</f>
        <v>0</v>
      </c>
      <c r="V1537" s="27">
        <f>IFERROR(VLOOKUP($D1537,BankOpTbl,3,0),"")</f>
        <v>0</v>
      </c>
      <c r="W1537" s="27">
        <f>IFERROR(VLOOKUP($D1537,BankOpTbl,4,0),"")</f>
        <v>0</v>
      </c>
      <c r="X1537" s="27">
        <f>IF($E1537="","",IFERROR(VLOOKUP($E1537,BankTbl,4,0),""))</f>
        <v>0</v>
      </c>
      <c r="Y1537" s="27">
        <f>IF($F1537="","",IFERROR(VLOOKUP($F1537,BankTbl,4,0),""))</f>
        <v>0</v>
      </c>
      <c r="Z1537" s="27">
        <f>IF($B1537="","",IF($V1537="PICK",LEFT($N1537,5),IF($V1537="FIXED",$W1537,IF($V1537="CODE",$H1537,""))))</f>
        <v>0</v>
      </c>
    </row>
    <row r="1538" spans="1:26" ht="21" customHeight="1">
      <c r="A1538" s="27">
        <f>IF($B1538="","",COUNTA($B$13:$B1538))</f>
        <v>0</v>
      </c>
      <c r="B1538" s="28"/>
      <c r="C1538" s="28"/>
      <c r="D1538" s="29"/>
      <c r="E1538" s="29"/>
      <c r="F1538" s="29"/>
      <c r="G1538" s="28"/>
      <c r="H1538" s="28"/>
      <c r="I1538" s="30">
        <f>IF($H1538="","",IFERROR(VLOOKUP($H1538,AcctTbl,2,0),"کد ناشناخته"))</f>
        <v>0</v>
      </c>
      <c r="J1538" s="27">
        <f>IF($H1538="","",IFERROR(VLOOKUP($H1538,AcctTbl,3,0),""))</f>
        <v>0</v>
      </c>
      <c r="K1538" s="29"/>
      <c r="L1538" s="28"/>
      <c r="M1538" s="31"/>
      <c r="N1538" s="29"/>
      <c r="O1538" s="32">
        <f>IF($B1538="",0,IF($U1538="IN",N($M1538),0))</f>
        <v>0</v>
      </c>
      <c r="P1538" s="32">
        <f>IF($B1538="",0,IF(OR($U1538="OUT",$U1538="TRF"),N($M1538),0))</f>
        <v>0</v>
      </c>
      <c r="Q1538" s="32">
        <f>IF($B1538="",0,IF(OR($U1538="OUT",$U1538="TRF"),N($M1538),0))</f>
        <v>0</v>
      </c>
      <c r="R1538" s="32">
        <f>IF($B1538="",0,IF($U1538="IN",N($M1538),0))</f>
        <v>0</v>
      </c>
      <c r="S1538" s="33">
        <f>IF($B1538="","",IF($M1538="","⚠ مبلغ",IF($E1538="","⚠ بانک عامل",IF(AND($U1538="TRF",$F1538=""),"⚠ بانک مقصد",IF(AND($V1538&lt;&gt;"NONE",$V1538&lt;&gt;"",$Z1538=""),"⚠ طرف حساب","✓")))))</f>
        <v>0</v>
      </c>
      <c r="T1538" s="29"/>
      <c r="U1538" s="27">
        <f>IFERROR(VLOOKUP($D1538,BankOpTbl,2,0),"")</f>
        <v>0</v>
      </c>
      <c r="V1538" s="27">
        <f>IFERROR(VLOOKUP($D1538,BankOpTbl,3,0),"")</f>
        <v>0</v>
      </c>
      <c r="W1538" s="27">
        <f>IFERROR(VLOOKUP($D1538,BankOpTbl,4,0),"")</f>
        <v>0</v>
      </c>
      <c r="X1538" s="27">
        <f>IF($E1538="","",IFERROR(VLOOKUP($E1538,BankTbl,4,0),""))</f>
        <v>0</v>
      </c>
      <c r="Y1538" s="27">
        <f>IF($F1538="","",IFERROR(VLOOKUP($F1538,BankTbl,4,0),""))</f>
        <v>0</v>
      </c>
      <c r="Z1538" s="27">
        <f>IF($B1538="","",IF($V1538="PICK",LEFT($N1538,5),IF($V1538="FIXED",$W1538,IF($V1538="CODE",$H1538,""))))</f>
        <v>0</v>
      </c>
    </row>
    <row r="1539" spans="1:26" ht="21" customHeight="1">
      <c r="A1539" s="27">
        <f>IF($B1539="","",COUNTA($B$13:$B1539))</f>
        <v>0</v>
      </c>
      <c r="B1539" s="28"/>
      <c r="C1539" s="28"/>
      <c r="D1539" s="29"/>
      <c r="E1539" s="29"/>
      <c r="F1539" s="29"/>
      <c r="G1539" s="28"/>
      <c r="H1539" s="28"/>
      <c r="I1539" s="30">
        <f>IF($H1539="","",IFERROR(VLOOKUP($H1539,AcctTbl,2,0),"کد ناشناخته"))</f>
        <v>0</v>
      </c>
      <c r="J1539" s="27">
        <f>IF($H1539="","",IFERROR(VLOOKUP($H1539,AcctTbl,3,0),""))</f>
        <v>0</v>
      </c>
      <c r="K1539" s="29"/>
      <c r="L1539" s="28"/>
      <c r="M1539" s="31"/>
      <c r="N1539" s="29"/>
      <c r="O1539" s="32">
        <f>IF($B1539="",0,IF($U1539="IN",N($M1539),0))</f>
        <v>0</v>
      </c>
      <c r="P1539" s="32">
        <f>IF($B1539="",0,IF(OR($U1539="OUT",$U1539="TRF"),N($M1539),0))</f>
        <v>0</v>
      </c>
      <c r="Q1539" s="32">
        <f>IF($B1539="",0,IF(OR($U1539="OUT",$U1539="TRF"),N($M1539),0))</f>
        <v>0</v>
      </c>
      <c r="R1539" s="32">
        <f>IF($B1539="",0,IF($U1539="IN",N($M1539),0))</f>
        <v>0</v>
      </c>
      <c r="S1539" s="33">
        <f>IF($B1539="","",IF($M1539="","⚠ مبلغ",IF($E1539="","⚠ بانک عامل",IF(AND($U1539="TRF",$F1539=""),"⚠ بانک مقصد",IF(AND($V1539&lt;&gt;"NONE",$V1539&lt;&gt;"",$Z1539=""),"⚠ طرف حساب","✓")))))</f>
        <v>0</v>
      </c>
      <c r="T1539" s="29"/>
      <c r="U1539" s="27">
        <f>IFERROR(VLOOKUP($D1539,BankOpTbl,2,0),"")</f>
        <v>0</v>
      </c>
      <c r="V1539" s="27">
        <f>IFERROR(VLOOKUP($D1539,BankOpTbl,3,0),"")</f>
        <v>0</v>
      </c>
      <c r="W1539" s="27">
        <f>IFERROR(VLOOKUP($D1539,BankOpTbl,4,0),"")</f>
        <v>0</v>
      </c>
      <c r="X1539" s="27">
        <f>IF($E1539="","",IFERROR(VLOOKUP($E1539,BankTbl,4,0),""))</f>
        <v>0</v>
      </c>
      <c r="Y1539" s="27">
        <f>IF($F1539="","",IFERROR(VLOOKUP($F1539,BankTbl,4,0),""))</f>
        <v>0</v>
      </c>
      <c r="Z1539" s="27">
        <f>IF($B1539="","",IF($V1539="PICK",LEFT($N1539,5),IF($V1539="FIXED",$W1539,IF($V1539="CODE",$H1539,""))))</f>
        <v>0</v>
      </c>
    </row>
    <row r="1540" spans="1:26" ht="21" customHeight="1">
      <c r="A1540" s="27">
        <f>IF($B1540="","",COUNTA($B$13:$B1540))</f>
        <v>0</v>
      </c>
      <c r="B1540" s="28"/>
      <c r="C1540" s="28"/>
      <c r="D1540" s="29"/>
      <c r="E1540" s="29"/>
      <c r="F1540" s="29"/>
      <c r="G1540" s="28"/>
      <c r="H1540" s="28"/>
      <c r="I1540" s="30">
        <f>IF($H1540="","",IFERROR(VLOOKUP($H1540,AcctTbl,2,0),"کد ناشناخته"))</f>
        <v>0</v>
      </c>
      <c r="J1540" s="27">
        <f>IF($H1540="","",IFERROR(VLOOKUP($H1540,AcctTbl,3,0),""))</f>
        <v>0</v>
      </c>
      <c r="K1540" s="29"/>
      <c r="L1540" s="28"/>
      <c r="M1540" s="31"/>
      <c r="N1540" s="29"/>
      <c r="O1540" s="32">
        <f>IF($B1540="",0,IF($U1540="IN",N($M1540),0))</f>
        <v>0</v>
      </c>
      <c r="P1540" s="32">
        <f>IF($B1540="",0,IF(OR($U1540="OUT",$U1540="TRF"),N($M1540),0))</f>
        <v>0</v>
      </c>
      <c r="Q1540" s="32">
        <f>IF($B1540="",0,IF(OR($U1540="OUT",$U1540="TRF"),N($M1540),0))</f>
        <v>0</v>
      </c>
      <c r="R1540" s="32">
        <f>IF($B1540="",0,IF($U1540="IN",N($M1540),0))</f>
        <v>0</v>
      </c>
      <c r="S1540" s="33">
        <f>IF($B1540="","",IF($M1540="","⚠ مبلغ",IF($E1540="","⚠ بانک عامل",IF(AND($U1540="TRF",$F1540=""),"⚠ بانک مقصد",IF(AND($V1540&lt;&gt;"NONE",$V1540&lt;&gt;"",$Z1540=""),"⚠ طرف حساب","✓")))))</f>
        <v>0</v>
      </c>
      <c r="T1540" s="29"/>
      <c r="U1540" s="27">
        <f>IFERROR(VLOOKUP($D1540,BankOpTbl,2,0),"")</f>
        <v>0</v>
      </c>
      <c r="V1540" s="27">
        <f>IFERROR(VLOOKUP($D1540,BankOpTbl,3,0),"")</f>
        <v>0</v>
      </c>
      <c r="W1540" s="27">
        <f>IFERROR(VLOOKUP($D1540,BankOpTbl,4,0),"")</f>
        <v>0</v>
      </c>
      <c r="X1540" s="27">
        <f>IF($E1540="","",IFERROR(VLOOKUP($E1540,BankTbl,4,0),""))</f>
        <v>0</v>
      </c>
      <c r="Y1540" s="27">
        <f>IF($F1540="","",IFERROR(VLOOKUP($F1540,BankTbl,4,0),""))</f>
        <v>0</v>
      </c>
      <c r="Z1540" s="27">
        <f>IF($B1540="","",IF($V1540="PICK",LEFT($N1540,5),IF($V1540="FIXED",$W1540,IF($V1540="CODE",$H1540,""))))</f>
        <v>0</v>
      </c>
    </row>
    <row r="1541" spans="1:26" ht="21" customHeight="1">
      <c r="A1541" s="27">
        <f>IF($B1541="","",COUNTA($B$13:$B1541))</f>
        <v>0</v>
      </c>
      <c r="B1541" s="28"/>
      <c r="C1541" s="28"/>
      <c r="D1541" s="29"/>
      <c r="E1541" s="29"/>
      <c r="F1541" s="29"/>
      <c r="G1541" s="28"/>
      <c r="H1541" s="28"/>
      <c r="I1541" s="30">
        <f>IF($H1541="","",IFERROR(VLOOKUP($H1541,AcctTbl,2,0),"کد ناشناخته"))</f>
        <v>0</v>
      </c>
      <c r="J1541" s="27">
        <f>IF($H1541="","",IFERROR(VLOOKUP($H1541,AcctTbl,3,0),""))</f>
        <v>0</v>
      </c>
      <c r="K1541" s="29"/>
      <c r="L1541" s="28"/>
      <c r="M1541" s="31"/>
      <c r="N1541" s="29"/>
      <c r="O1541" s="32">
        <f>IF($B1541="",0,IF($U1541="IN",N($M1541),0))</f>
        <v>0</v>
      </c>
      <c r="P1541" s="32">
        <f>IF($B1541="",0,IF(OR($U1541="OUT",$U1541="TRF"),N($M1541),0))</f>
        <v>0</v>
      </c>
      <c r="Q1541" s="32">
        <f>IF($B1541="",0,IF(OR($U1541="OUT",$U1541="TRF"),N($M1541),0))</f>
        <v>0</v>
      </c>
      <c r="R1541" s="32">
        <f>IF($B1541="",0,IF($U1541="IN",N($M1541),0))</f>
        <v>0</v>
      </c>
      <c r="S1541" s="33">
        <f>IF($B1541="","",IF($M1541="","⚠ مبلغ",IF($E1541="","⚠ بانک عامل",IF(AND($U1541="TRF",$F1541=""),"⚠ بانک مقصد",IF(AND($V1541&lt;&gt;"NONE",$V1541&lt;&gt;"",$Z1541=""),"⚠ طرف حساب","✓")))))</f>
        <v>0</v>
      </c>
      <c r="T1541" s="29"/>
      <c r="U1541" s="27">
        <f>IFERROR(VLOOKUP($D1541,BankOpTbl,2,0),"")</f>
        <v>0</v>
      </c>
      <c r="V1541" s="27">
        <f>IFERROR(VLOOKUP($D1541,BankOpTbl,3,0),"")</f>
        <v>0</v>
      </c>
      <c r="W1541" s="27">
        <f>IFERROR(VLOOKUP($D1541,BankOpTbl,4,0),"")</f>
        <v>0</v>
      </c>
      <c r="X1541" s="27">
        <f>IF($E1541="","",IFERROR(VLOOKUP($E1541,BankTbl,4,0),""))</f>
        <v>0</v>
      </c>
      <c r="Y1541" s="27">
        <f>IF($F1541="","",IFERROR(VLOOKUP($F1541,BankTbl,4,0),""))</f>
        <v>0</v>
      </c>
      <c r="Z1541" s="27">
        <f>IF($B1541="","",IF($V1541="PICK",LEFT($N1541,5),IF($V1541="FIXED",$W1541,IF($V1541="CODE",$H1541,""))))</f>
        <v>0</v>
      </c>
    </row>
    <row r="1542" spans="1:26" ht="21" customHeight="1">
      <c r="A1542" s="27">
        <f>IF($B1542="","",COUNTA($B$13:$B1542))</f>
        <v>0</v>
      </c>
      <c r="B1542" s="28"/>
      <c r="C1542" s="28"/>
      <c r="D1542" s="29"/>
      <c r="E1542" s="29"/>
      <c r="F1542" s="29"/>
      <c r="G1542" s="28"/>
      <c r="H1542" s="28"/>
      <c r="I1542" s="30">
        <f>IF($H1542="","",IFERROR(VLOOKUP($H1542,AcctTbl,2,0),"کد ناشناخته"))</f>
        <v>0</v>
      </c>
      <c r="J1542" s="27">
        <f>IF($H1542="","",IFERROR(VLOOKUP($H1542,AcctTbl,3,0),""))</f>
        <v>0</v>
      </c>
      <c r="K1542" s="29"/>
      <c r="L1542" s="28"/>
      <c r="M1542" s="31"/>
      <c r="N1542" s="29"/>
      <c r="O1542" s="32">
        <f>IF($B1542="",0,IF($U1542="IN",N($M1542),0))</f>
        <v>0</v>
      </c>
      <c r="P1542" s="32">
        <f>IF($B1542="",0,IF(OR($U1542="OUT",$U1542="TRF"),N($M1542),0))</f>
        <v>0</v>
      </c>
      <c r="Q1542" s="32">
        <f>IF($B1542="",0,IF(OR($U1542="OUT",$U1542="TRF"),N($M1542),0))</f>
        <v>0</v>
      </c>
      <c r="R1542" s="32">
        <f>IF($B1542="",0,IF($U1542="IN",N($M1542),0))</f>
        <v>0</v>
      </c>
      <c r="S1542" s="33">
        <f>IF($B1542="","",IF($M1542="","⚠ مبلغ",IF($E1542="","⚠ بانک عامل",IF(AND($U1542="TRF",$F1542=""),"⚠ بانک مقصد",IF(AND($V1542&lt;&gt;"NONE",$V1542&lt;&gt;"",$Z1542=""),"⚠ طرف حساب","✓")))))</f>
        <v>0</v>
      </c>
      <c r="T1542" s="29"/>
      <c r="U1542" s="27">
        <f>IFERROR(VLOOKUP($D1542,BankOpTbl,2,0),"")</f>
        <v>0</v>
      </c>
      <c r="V1542" s="27">
        <f>IFERROR(VLOOKUP($D1542,BankOpTbl,3,0),"")</f>
        <v>0</v>
      </c>
      <c r="W1542" s="27">
        <f>IFERROR(VLOOKUP($D1542,BankOpTbl,4,0),"")</f>
        <v>0</v>
      </c>
      <c r="X1542" s="27">
        <f>IF($E1542="","",IFERROR(VLOOKUP($E1542,BankTbl,4,0),""))</f>
        <v>0</v>
      </c>
      <c r="Y1542" s="27">
        <f>IF($F1542="","",IFERROR(VLOOKUP($F1542,BankTbl,4,0),""))</f>
        <v>0</v>
      </c>
      <c r="Z1542" s="27">
        <f>IF($B1542="","",IF($V1542="PICK",LEFT($N1542,5),IF($V1542="FIXED",$W1542,IF($V1542="CODE",$H1542,""))))</f>
        <v>0</v>
      </c>
    </row>
    <row r="1543" spans="1:26" ht="21" customHeight="1">
      <c r="A1543" s="27">
        <f>IF($B1543="","",COUNTA($B$13:$B1543))</f>
        <v>0</v>
      </c>
      <c r="B1543" s="28"/>
      <c r="C1543" s="28"/>
      <c r="D1543" s="29"/>
      <c r="E1543" s="29"/>
      <c r="F1543" s="29"/>
      <c r="G1543" s="28"/>
      <c r="H1543" s="28"/>
      <c r="I1543" s="30">
        <f>IF($H1543="","",IFERROR(VLOOKUP($H1543,AcctTbl,2,0),"کد ناشناخته"))</f>
        <v>0</v>
      </c>
      <c r="J1543" s="27">
        <f>IF($H1543="","",IFERROR(VLOOKUP($H1543,AcctTbl,3,0),""))</f>
        <v>0</v>
      </c>
      <c r="K1543" s="29"/>
      <c r="L1543" s="28"/>
      <c r="M1543" s="31"/>
      <c r="N1543" s="29"/>
      <c r="O1543" s="32">
        <f>IF($B1543="",0,IF($U1543="IN",N($M1543),0))</f>
        <v>0</v>
      </c>
      <c r="P1543" s="32">
        <f>IF($B1543="",0,IF(OR($U1543="OUT",$U1543="TRF"),N($M1543),0))</f>
        <v>0</v>
      </c>
      <c r="Q1543" s="32">
        <f>IF($B1543="",0,IF(OR($U1543="OUT",$U1543="TRF"),N($M1543),0))</f>
        <v>0</v>
      </c>
      <c r="R1543" s="32">
        <f>IF($B1543="",0,IF($U1543="IN",N($M1543),0))</f>
        <v>0</v>
      </c>
      <c r="S1543" s="33">
        <f>IF($B1543="","",IF($M1543="","⚠ مبلغ",IF($E1543="","⚠ بانک عامل",IF(AND($U1543="TRF",$F1543=""),"⚠ بانک مقصد",IF(AND($V1543&lt;&gt;"NONE",$V1543&lt;&gt;"",$Z1543=""),"⚠ طرف حساب","✓")))))</f>
        <v>0</v>
      </c>
      <c r="T1543" s="29"/>
      <c r="U1543" s="27">
        <f>IFERROR(VLOOKUP($D1543,BankOpTbl,2,0),"")</f>
        <v>0</v>
      </c>
      <c r="V1543" s="27">
        <f>IFERROR(VLOOKUP($D1543,BankOpTbl,3,0),"")</f>
        <v>0</v>
      </c>
      <c r="W1543" s="27">
        <f>IFERROR(VLOOKUP($D1543,BankOpTbl,4,0),"")</f>
        <v>0</v>
      </c>
      <c r="X1543" s="27">
        <f>IF($E1543="","",IFERROR(VLOOKUP($E1543,BankTbl,4,0),""))</f>
        <v>0</v>
      </c>
      <c r="Y1543" s="27">
        <f>IF($F1543="","",IFERROR(VLOOKUP($F1543,BankTbl,4,0),""))</f>
        <v>0</v>
      </c>
      <c r="Z1543" s="27">
        <f>IF($B1543="","",IF($V1543="PICK",LEFT($N1543,5),IF($V1543="FIXED",$W1543,IF($V1543="CODE",$H1543,""))))</f>
        <v>0</v>
      </c>
    </row>
    <row r="1544" spans="1:26" ht="21" customHeight="1">
      <c r="A1544" s="27">
        <f>IF($B1544="","",COUNTA($B$13:$B1544))</f>
        <v>0</v>
      </c>
      <c r="B1544" s="28"/>
      <c r="C1544" s="28"/>
      <c r="D1544" s="29"/>
      <c r="E1544" s="29"/>
      <c r="F1544" s="29"/>
      <c r="G1544" s="28"/>
      <c r="H1544" s="28"/>
      <c r="I1544" s="30">
        <f>IF($H1544="","",IFERROR(VLOOKUP($H1544,AcctTbl,2,0),"کد ناشناخته"))</f>
        <v>0</v>
      </c>
      <c r="J1544" s="27">
        <f>IF($H1544="","",IFERROR(VLOOKUP($H1544,AcctTbl,3,0),""))</f>
        <v>0</v>
      </c>
      <c r="K1544" s="29"/>
      <c r="L1544" s="28"/>
      <c r="M1544" s="31"/>
      <c r="N1544" s="29"/>
      <c r="O1544" s="32">
        <f>IF($B1544="",0,IF($U1544="IN",N($M1544),0))</f>
        <v>0</v>
      </c>
      <c r="P1544" s="32">
        <f>IF($B1544="",0,IF(OR($U1544="OUT",$U1544="TRF"),N($M1544),0))</f>
        <v>0</v>
      </c>
      <c r="Q1544" s="32">
        <f>IF($B1544="",0,IF(OR($U1544="OUT",$U1544="TRF"),N($M1544),0))</f>
        <v>0</v>
      </c>
      <c r="R1544" s="32">
        <f>IF($B1544="",0,IF($U1544="IN",N($M1544),0))</f>
        <v>0</v>
      </c>
      <c r="S1544" s="33">
        <f>IF($B1544="","",IF($M1544="","⚠ مبلغ",IF($E1544="","⚠ بانک عامل",IF(AND($U1544="TRF",$F1544=""),"⚠ بانک مقصد",IF(AND($V1544&lt;&gt;"NONE",$V1544&lt;&gt;"",$Z1544=""),"⚠ طرف حساب","✓")))))</f>
        <v>0</v>
      </c>
      <c r="T1544" s="29"/>
      <c r="U1544" s="27">
        <f>IFERROR(VLOOKUP($D1544,BankOpTbl,2,0),"")</f>
        <v>0</v>
      </c>
      <c r="V1544" s="27">
        <f>IFERROR(VLOOKUP($D1544,BankOpTbl,3,0),"")</f>
        <v>0</v>
      </c>
      <c r="W1544" s="27">
        <f>IFERROR(VLOOKUP($D1544,BankOpTbl,4,0),"")</f>
        <v>0</v>
      </c>
      <c r="X1544" s="27">
        <f>IF($E1544="","",IFERROR(VLOOKUP($E1544,BankTbl,4,0),""))</f>
        <v>0</v>
      </c>
      <c r="Y1544" s="27">
        <f>IF($F1544="","",IFERROR(VLOOKUP($F1544,BankTbl,4,0),""))</f>
        <v>0</v>
      </c>
      <c r="Z1544" s="27">
        <f>IF($B1544="","",IF($V1544="PICK",LEFT($N1544,5),IF($V1544="FIXED",$W1544,IF($V1544="CODE",$H1544,""))))</f>
        <v>0</v>
      </c>
    </row>
    <row r="1545" spans="1:26" ht="21" customHeight="1">
      <c r="A1545" s="27">
        <f>IF($B1545="","",COUNTA($B$13:$B1545))</f>
        <v>0</v>
      </c>
      <c r="B1545" s="28"/>
      <c r="C1545" s="28"/>
      <c r="D1545" s="29"/>
      <c r="E1545" s="29"/>
      <c r="F1545" s="29"/>
      <c r="G1545" s="28"/>
      <c r="H1545" s="28"/>
      <c r="I1545" s="30">
        <f>IF($H1545="","",IFERROR(VLOOKUP($H1545,AcctTbl,2,0),"کد ناشناخته"))</f>
        <v>0</v>
      </c>
      <c r="J1545" s="27">
        <f>IF($H1545="","",IFERROR(VLOOKUP($H1545,AcctTbl,3,0),""))</f>
        <v>0</v>
      </c>
      <c r="K1545" s="29"/>
      <c r="L1545" s="28"/>
      <c r="M1545" s="31"/>
      <c r="N1545" s="29"/>
      <c r="O1545" s="32">
        <f>IF($B1545="",0,IF($U1545="IN",N($M1545),0))</f>
        <v>0</v>
      </c>
      <c r="P1545" s="32">
        <f>IF($B1545="",0,IF(OR($U1545="OUT",$U1545="TRF"),N($M1545),0))</f>
        <v>0</v>
      </c>
      <c r="Q1545" s="32">
        <f>IF($B1545="",0,IF(OR($U1545="OUT",$U1545="TRF"),N($M1545),0))</f>
        <v>0</v>
      </c>
      <c r="R1545" s="32">
        <f>IF($B1545="",0,IF($U1545="IN",N($M1545),0))</f>
        <v>0</v>
      </c>
      <c r="S1545" s="33">
        <f>IF($B1545="","",IF($M1545="","⚠ مبلغ",IF($E1545="","⚠ بانک عامل",IF(AND($U1545="TRF",$F1545=""),"⚠ بانک مقصد",IF(AND($V1545&lt;&gt;"NONE",$V1545&lt;&gt;"",$Z1545=""),"⚠ طرف حساب","✓")))))</f>
        <v>0</v>
      </c>
      <c r="T1545" s="29"/>
      <c r="U1545" s="27">
        <f>IFERROR(VLOOKUP($D1545,BankOpTbl,2,0),"")</f>
        <v>0</v>
      </c>
      <c r="V1545" s="27">
        <f>IFERROR(VLOOKUP($D1545,BankOpTbl,3,0),"")</f>
        <v>0</v>
      </c>
      <c r="W1545" s="27">
        <f>IFERROR(VLOOKUP($D1545,BankOpTbl,4,0),"")</f>
        <v>0</v>
      </c>
      <c r="X1545" s="27">
        <f>IF($E1545="","",IFERROR(VLOOKUP($E1545,BankTbl,4,0),""))</f>
        <v>0</v>
      </c>
      <c r="Y1545" s="27">
        <f>IF($F1545="","",IFERROR(VLOOKUP($F1545,BankTbl,4,0),""))</f>
        <v>0</v>
      </c>
      <c r="Z1545" s="27">
        <f>IF($B1545="","",IF($V1545="PICK",LEFT($N1545,5),IF($V1545="FIXED",$W1545,IF($V1545="CODE",$H1545,""))))</f>
        <v>0</v>
      </c>
    </row>
    <row r="1546" spans="1:26" ht="21" customHeight="1">
      <c r="A1546" s="27">
        <f>IF($B1546="","",COUNTA($B$13:$B1546))</f>
        <v>0</v>
      </c>
      <c r="B1546" s="28"/>
      <c r="C1546" s="28"/>
      <c r="D1546" s="29"/>
      <c r="E1546" s="29"/>
      <c r="F1546" s="29"/>
      <c r="G1546" s="28"/>
      <c r="H1546" s="28"/>
      <c r="I1546" s="30">
        <f>IF($H1546="","",IFERROR(VLOOKUP($H1546,AcctTbl,2,0),"کد ناشناخته"))</f>
        <v>0</v>
      </c>
      <c r="J1546" s="27">
        <f>IF($H1546="","",IFERROR(VLOOKUP($H1546,AcctTbl,3,0),""))</f>
        <v>0</v>
      </c>
      <c r="K1546" s="29"/>
      <c r="L1546" s="28"/>
      <c r="M1546" s="31"/>
      <c r="N1546" s="29"/>
      <c r="O1546" s="32">
        <f>IF($B1546="",0,IF($U1546="IN",N($M1546),0))</f>
        <v>0</v>
      </c>
      <c r="P1546" s="32">
        <f>IF($B1546="",0,IF(OR($U1546="OUT",$U1546="TRF"),N($M1546),0))</f>
        <v>0</v>
      </c>
      <c r="Q1546" s="32">
        <f>IF($B1546="",0,IF(OR($U1546="OUT",$U1546="TRF"),N($M1546),0))</f>
        <v>0</v>
      </c>
      <c r="R1546" s="32">
        <f>IF($B1546="",0,IF($U1546="IN",N($M1546),0))</f>
        <v>0</v>
      </c>
      <c r="S1546" s="33">
        <f>IF($B1546="","",IF($M1546="","⚠ مبلغ",IF($E1546="","⚠ بانک عامل",IF(AND($U1546="TRF",$F1546=""),"⚠ بانک مقصد",IF(AND($V1546&lt;&gt;"NONE",$V1546&lt;&gt;"",$Z1546=""),"⚠ طرف حساب","✓")))))</f>
        <v>0</v>
      </c>
      <c r="T1546" s="29"/>
      <c r="U1546" s="27">
        <f>IFERROR(VLOOKUP($D1546,BankOpTbl,2,0),"")</f>
        <v>0</v>
      </c>
      <c r="V1546" s="27">
        <f>IFERROR(VLOOKUP($D1546,BankOpTbl,3,0),"")</f>
        <v>0</v>
      </c>
      <c r="W1546" s="27">
        <f>IFERROR(VLOOKUP($D1546,BankOpTbl,4,0),"")</f>
        <v>0</v>
      </c>
      <c r="X1546" s="27">
        <f>IF($E1546="","",IFERROR(VLOOKUP($E1546,BankTbl,4,0),""))</f>
        <v>0</v>
      </c>
      <c r="Y1546" s="27">
        <f>IF($F1546="","",IFERROR(VLOOKUP($F1546,BankTbl,4,0),""))</f>
        <v>0</v>
      </c>
      <c r="Z1546" s="27">
        <f>IF($B1546="","",IF($V1546="PICK",LEFT($N1546,5),IF($V1546="FIXED",$W1546,IF($V1546="CODE",$H1546,""))))</f>
        <v>0</v>
      </c>
    </row>
    <row r="1547" spans="1:26" ht="21" customHeight="1">
      <c r="A1547" s="27">
        <f>IF($B1547="","",COUNTA($B$13:$B1547))</f>
        <v>0</v>
      </c>
      <c r="B1547" s="28"/>
      <c r="C1547" s="28"/>
      <c r="D1547" s="29"/>
      <c r="E1547" s="29"/>
      <c r="F1547" s="29"/>
      <c r="G1547" s="28"/>
      <c r="H1547" s="28"/>
      <c r="I1547" s="30">
        <f>IF($H1547="","",IFERROR(VLOOKUP($H1547,AcctTbl,2,0),"کد ناشناخته"))</f>
        <v>0</v>
      </c>
      <c r="J1547" s="27">
        <f>IF($H1547="","",IFERROR(VLOOKUP($H1547,AcctTbl,3,0),""))</f>
        <v>0</v>
      </c>
      <c r="K1547" s="29"/>
      <c r="L1547" s="28"/>
      <c r="M1547" s="31"/>
      <c r="N1547" s="29"/>
      <c r="O1547" s="32">
        <f>IF($B1547="",0,IF($U1547="IN",N($M1547),0))</f>
        <v>0</v>
      </c>
      <c r="P1547" s="32">
        <f>IF($B1547="",0,IF(OR($U1547="OUT",$U1547="TRF"),N($M1547),0))</f>
        <v>0</v>
      </c>
      <c r="Q1547" s="32">
        <f>IF($B1547="",0,IF(OR($U1547="OUT",$U1547="TRF"),N($M1547),0))</f>
        <v>0</v>
      </c>
      <c r="R1547" s="32">
        <f>IF($B1547="",0,IF($U1547="IN",N($M1547),0))</f>
        <v>0</v>
      </c>
      <c r="S1547" s="33">
        <f>IF($B1547="","",IF($M1547="","⚠ مبلغ",IF($E1547="","⚠ بانک عامل",IF(AND($U1547="TRF",$F1547=""),"⚠ بانک مقصد",IF(AND($V1547&lt;&gt;"NONE",$V1547&lt;&gt;"",$Z1547=""),"⚠ طرف حساب","✓")))))</f>
        <v>0</v>
      </c>
      <c r="T1547" s="29"/>
      <c r="U1547" s="27">
        <f>IFERROR(VLOOKUP($D1547,BankOpTbl,2,0),"")</f>
        <v>0</v>
      </c>
      <c r="V1547" s="27">
        <f>IFERROR(VLOOKUP($D1547,BankOpTbl,3,0),"")</f>
        <v>0</v>
      </c>
      <c r="W1547" s="27">
        <f>IFERROR(VLOOKUP($D1547,BankOpTbl,4,0),"")</f>
        <v>0</v>
      </c>
      <c r="X1547" s="27">
        <f>IF($E1547="","",IFERROR(VLOOKUP($E1547,BankTbl,4,0),""))</f>
        <v>0</v>
      </c>
      <c r="Y1547" s="27">
        <f>IF($F1547="","",IFERROR(VLOOKUP($F1547,BankTbl,4,0),""))</f>
        <v>0</v>
      </c>
      <c r="Z1547" s="27">
        <f>IF($B1547="","",IF($V1547="PICK",LEFT($N1547,5),IF($V1547="FIXED",$W1547,IF($V1547="CODE",$H1547,""))))</f>
        <v>0</v>
      </c>
    </row>
    <row r="1548" spans="1:26" ht="21" customHeight="1">
      <c r="A1548" s="27">
        <f>IF($B1548="","",COUNTA($B$13:$B1548))</f>
        <v>0</v>
      </c>
      <c r="B1548" s="28"/>
      <c r="C1548" s="28"/>
      <c r="D1548" s="29"/>
      <c r="E1548" s="29"/>
      <c r="F1548" s="29"/>
      <c r="G1548" s="28"/>
      <c r="H1548" s="28"/>
      <c r="I1548" s="30">
        <f>IF($H1548="","",IFERROR(VLOOKUP($H1548,AcctTbl,2,0),"کد ناشناخته"))</f>
        <v>0</v>
      </c>
      <c r="J1548" s="27">
        <f>IF($H1548="","",IFERROR(VLOOKUP($H1548,AcctTbl,3,0),""))</f>
        <v>0</v>
      </c>
      <c r="K1548" s="29"/>
      <c r="L1548" s="28"/>
      <c r="M1548" s="31"/>
      <c r="N1548" s="29"/>
      <c r="O1548" s="32">
        <f>IF($B1548="",0,IF($U1548="IN",N($M1548),0))</f>
        <v>0</v>
      </c>
      <c r="P1548" s="32">
        <f>IF($B1548="",0,IF(OR($U1548="OUT",$U1548="TRF"),N($M1548),0))</f>
        <v>0</v>
      </c>
      <c r="Q1548" s="32">
        <f>IF($B1548="",0,IF(OR($U1548="OUT",$U1548="TRF"),N($M1548),0))</f>
        <v>0</v>
      </c>
      <c r="R1548" s="32">
        <f>IF($B1548="",0,IF($U1548="IN",N($M1548),0))</f>
        <v>0</v>
      </c>
      <c r="S1548" s="33">
        <f>IF($B1548="","",IF($M1548="","⚠ مبلغ",IF($E1548="","⚠ بانک عامل",IF(AND($U1548="TRF",$F1548=""),"⚠ بانک مقصد",IF(AND($V1548&lt;&gt;"NONE",$V1548&lt;&gt;"",$Z1548=""),"⚠ طرف حساب","✓")))))</f>
        <v>0</v>
      </c>
      <c r="T1548" s="29"/>
      <c r="U1548" s="27">
        <f>IFERROR(VLOOKUP($D1548,BankOpTbl,2,0),"")</f>
        <v>0</v>
      </c>
      <c r="V1548" s="27">
        <f>IFERROR(VLOOKUP($D1548,BankOpTbl,3,0),"")</f>
        <v>0</v>
      </c>
      <c r="W1548" s="27">
        <f>IFERROR(VLOOKUP($D1548,BankOpTbl,4,0),"")</f>
        <v>0</v>
      </c>
      <c r="X1548" s="27">
        <f>IF($E1548="","",IFERROR(VLOOKUP($E1548,BankTbl,4,0),""))</f>
        <v>0</v>
      </c>
      <c r="Y1548" s="27">
        <f>IF($F1548="","",IFERROR(VLOOKUP($F1548,BankTbl,4,0),""))</f>
        <v>0</v>
      </c>
      <c r="Z1548" s="27">
        <f>IF($B1548="","",IF($V1548="PICK",LEFT($N1548,5),IF($V1548="FIXED",$W1548,IF($V1548="CODE",$H1548,""))))</f>
        <v>0</v>
      </c>
    </row>
    <row r="1549" spans="1:26" ht="21" customHeight="1">
      <c r="A1549" s="27">
        <f>IF($B1549="","",COUNTA($B$13:$B1549))</f>
        <v>0</v>
      </c>
      <c r="B1549" s="28"/>
      <c r="C1549" s="28"/>
      <c r="D1549" s="29"/>
      <c r="E1549" s="29"/>
      <c r="F1549" s="29"/>
      <c r="G1549" s="28"/>
      <c r="H1549" s="28"/>
      <c r="I1549" s="30">
        <f>IF($H1549="","",IFERROR(VLOOKUP($H1549,AcctTbl,2,0),"کد ناشناخته"))</f>
        <v>0</v>
      </c>
      <c r="J1549" s="27">
        <f>IF($H1549="","",IFERROR(VLOOKUP($H1549,AcctTbl,3,0),""))</f>
        <v>0</v>
      </c>
      <c r="K1549" s="29"/>
      <c r="L1549" s="28"/>
      <c r="M1549" s="31"/>
      <c r="N1549" s="29"/>
      <c r="O1549" s="32">
        <f>IF($B1549="",0,IF($U1549="IN",N($M1549),0))</f>
        <v>0</v>
      </c>
      <c r="P1549" s="32">
        <f>IF($B1549="",0,IF(OR($U1549="OUT",$U1549="TRF"),N($M1549),0))</f>
        <v>0</v>
      </c>
      <c r="Q1549" s="32">
        <f>IF($B1549="",0,IF(OR($U1549="OUT",$U1549="TRF"),N($M1549),0))</f>
        <v>0</v>
      </c>
      <c r="R1549" s="32">
        <f>IF($B1549="",0,IF($U1549="IN",N($M1549),0))</f>
        <v>0</v>
      </c>
      <c r="S1549" s="33">
        <f>IF($B1549="","",IF($M1549="","⚠ مبلغ",IF($E1549="","⚠ بانک عامل",IF(AND($U1549="TRF",$F1549=""),"⚠ بانک مقصد",IF(AND($V1549&lt;&gt;"NONE",$V1549&lt;&gt;"",$Z1549=""),"⚠ طرف حساب","✓")))))</f>
        <v>0</v>
      </c>
      <c r="T1549" s="29"/>
      <c r="U1549" s="27">
        <f>IFERROR(VLOOKUP($D1549,BankOpTbl,2,0),"")</f>
        <v>0</v>
      </c>
      <c r="V1549" s="27">
        <f>IFERROR(VLOOKUP($D1549,BankOpTbl,3,0),"")</f>
        <v>0</v>
      </c>
      <c r="W1549" s="27">
        <f>IFERROR(VLOOKUP($D1549,BankOpTbl,4,0),"")</f>
        <v>0</v>
      </c>
      <c r="X1549" s="27">
        <f>IF($E1549="","",IFERROR(VLOOKUP($E1549,BankTbl,4,0),""))</f>
        <v>0</v>
      </c>
      <c r="Y1549" s="27">
        <f>IF($F1549="","",IFERROR(VLOOKUP($F1549,BankTbl,4,0),""))</f>
        <v>0</v>
      </c>
      <c r="Z1549" s="27">
        <f>IF($B1549="","",IF($V1549="PICK",LEFT($N1549,5),IF($V1549="FIXED",$W1549,IF($V1549="CODE",$H1549,""))))</f>
        <v>0</v>
      </c>
    </row>
    <row r="1550" spans="1:26" ht="21" customHeight="1">
      <c r="A1550" s="27">
        <f>IF($B1550="","",COUNTA($B$13:$B1550))</f>
        <v>0</v>
      </c>
      <c r="B1550" s="28"/>
      <c r="C1550" s="28"/>
      <c r="D1550" s="29"/>
      <c r="E1550" s="29"/>
      <c r="F1550" s="29"/>
      <c r="G1550" s="28"/>
      <c r="H1550" s="28"/>
      <c r="I1550" s="30">
        <f>IF($H1550="","",IFERROR(VLOOKUP($H1550,AcctTbl,2,0),"کد ناشناخته"))</f>
        <v>0</v>
      </c>
      <c r="J1550" s="27">
        <f>IF($H1550="","",IFERROR(VLOOKUP($H1550,AcctTbl,3,0),""))</f>
        <v>0</v>
      </c>
      <c r="K1550" s="29"/>
      <c r="L1550" s="28"/>
      <c r="M1550" s="31"/>
      <c r="N1550" s="29"/>
      <c r="O1550" s="32">
        <f>IF($B1550="",0,IF($U1550="IN",N($M1550),0))</f>
        <v>0</v>
      </c>
      <c r="P1550" s="32">
        <f>IF($B1550="",0,IF(OR($U1550="OUT",$U1550="TRF"),N($M1550),0))</f>
        <v>0</v>
      </c>
      <c r="Q1550" s="32">
        <f>IF($B1550="",0,IF(OR($U1550="OUT",$U1550="TRF"),N($M1550),0))</f>
        <v>0</v>
      </c>
      <c r="R1550" s="32">
        <f>IF($B1550="",0,IF($U1550="IN",N($M1550),0))</f>
        <v>0</v>
      </c>
      <c r="S1550" s="33">
        <f>IF($B1550="","",IF($M1550="","⚠ مبلغ",IF($E1550="","⚠ بانک عامل",IF(AND($U1550="TRF",$F1550=""),"⚠ بانک مقصد",IF(AND($V1550&lt;&gt;"NONE",$V1550&lt;&gt;"",$Z1550=""),"⚠ طرف حساب","✓")))))</f>
        <v>0</v>
      </c>
      <c r="T1550" s="29"/>
      <c r="U1550" s="27">
        <f>IFERROR(VLOOKUP($D1550,BankOpTbl,2,0),"")</f>
        <v>0</v>
      </c>
      <c r="V1550" s="27">
        <f>IFERROR(VLOOKUP($D1550,BankOpTbl,3,0),"")</f>
        <v>0</v>
      </c>
      <c r="W1550" s="27">
        <f>IFERROR(VLOOKUP($D1550,BankOpTbl,4,0),"")</f>
        <v>0</v>
      </c>
      <c r="X1550" s="27">
        <f>IF($E1550="","",IFERROR(VLOOKUP($E1550,BankTbl,4,0),""))</f>
        <v>0</v>
      </c>
      <c r="Y1550" s="27">
        <f>IF($F1550="","",IFERROR(VLOOKUP($F1550,BankTbl,4,0),""))</f>
        <v>0</v>
      </c>
      <c r="Z1550" s="27">
        <f>IF($B1550="","",IF($V1550="PICK",LEFT($N1550,5),IF($V1550="FIXED",$W1550,IF($V1550="CODE",$H1550,""))))</f>
        <v>0</v>
      </c>
    </row>
    <row r="1551" spans="1:26" ht="21" customHeight="1">
      <c r="A1551" s="27">
        <f>IF($B1551="","",COUNTA($B$13:$B1551))</f>
        <v>0</v>
      </c>
      <c r="B1551" s="28"/>
      <c r="C1551" s="28"/>
      <c r="D1551" s="29"/>
      <c r="E1551" s="29"/>
      <c r="F1551" s="29"/>
      <c r="G1551" s="28"/>
      <c r="H1551" s="28"/>
      <c r="I1551" s="30">
        <f>IF($H1551="","",IFERROR(VLOOKUP($H1551,AcctTbl,2,0),"کد ناشناخته"))</f>
        <v>0</v>
      </c>
      <c r="J1551" s="27">
        <f>IF($H1551="","",IFERROR(VLOOKUP($H1551,AcctTbl,3,0),""))</f>
        <v>0</v>
      </c>
      <c r="K1551" s="29"/>
      <c r="L1551" s="28"/>
      <c r="M1551" s="31"/>
      <c r="N1551" s="29"/>
      <c r="O1551" s="32">
        <f>IF($B1551="",0,IF($U1551="IN",N($M1551),0))</f>
        <v>0</v>
      </c>
      <c r="P1551" s="32">
        <f>IF($B1551="",0,IF(OR($U1551="OUT",$U1551="TRF"),N($M1551),0))</f>
        <v>0</v>
      </c>
      <c r="Q1551" s="32">
        <f>IF($B1551="",0,IF(OR($U1551="OUT",$U1551="TRF"),N($M1551),0))</f>
        <v>0</v>
      </c>
      <c r="R1551" s="32">
        <f>IF($B1551="",0,IF($U1551="IN",N($M1551),0))</f>
        <v>0</v>
      </c>
      <c r="S1551" s="33">
        <f>IF($B1551="","",IF($M1551="","⚠ مبلغ",IF($E1551="","⚠ بانک عامل",IF(AND($U1551="TRF",$F1551=""),"⚠ بانک مقصد",IF(AND($V1551&lt;&gt;"NONE",$V1551&lt;&gt;"",$Z1551=""),"⚠ طرف حساب","✓")))))</f>
        <v>0</v>
      </c>
      <c r="T1551" s="29"/>
      <c r="U1551" s="27">
        <f>IFERROR(VLOOKUP($D1551,BankOpTbl,2,0),"")</f>
        <v>0</v>
      </c>
      <c r="V1551" s="27">
        <f>IFERROR(VLOOKUP($D1551,BankOpTbl,3,0),"")</f>
        <v>0</v>
      </c>
      <c r="W1551" s="27">
        <f>IFERROR(VLOOKUP($D1551,BankOpTbl,4,0),"")</f>
        <v>0</v>
      </c>
      <c r="X1551" s="27">
        <f>IF($E1551="","",IFERROR(VLOOKUP($E1551,BankTbl,4,0),""))</f>
        <v>0</v>
      </c>
      <c r="Y1551" s="27">
        <f>IF($F1551="","",IFERROR(VLOOKUP($F1551,BankTbl,4,0),""))</f>
        <v>0</v>
      </c>
      <c r="Z1551" s="27">
        <f>IF($B1551="","",IF($V1551="PICK",LEFT($N1551,5),IF($V1551="FIXED",$W1551,IF($V1551="CODE",$H1551,""))))</f>
        <v>0</v>
      </c>
    </row>
    <row r="1552" spans="1:26" ht="21" customHeight="1">
      <c r="A1552" s="27">
        <f>IF($B1552="","",COUNTA($B$13:$B1552))</f>
        <v>0</v>
      </c>
      <c r="B1552" s="28"/>
      <c r="C1552" s="28"/>
      <c r="D1552" s="29"/>
      <c r="E1552" s="29"/>
      <c r="F1552" s="29"/>
      <c r="G1552" s="28"/>
      <c r="H1552" s="28"/>
      <c r="I1552" s="30">
        <f>IF($H1552="","",IFERROR(VLOOKUP($H1552,AcctTbl,2,0),"کد ناشناخته"))</f>
        <v>0</v>
      </c>
      <c r="J1552" s="27">
        <f>IF($H1552="","",IFERROR(VLOOKUP($H1552,AcctTbl,3,0),""))</f>
        <v>0</v>
      </c>
      <c r="K1552" s="29"/>
      <c r="L1552" s="28"/>
      <c r="M1552" s="31"/>
      <c r="N1552" s="29"/>
      <c r="O1552" s="32">
        <f>IF($B1552="",0,IF($U1552="IN",N($M1552),0))</f>
        <v>0</v>
      </c>
      <c r="P1552" s="32">
        <f>IF($B1552="",0,IF(OR($U1552="OUT",$U1552="TRF"),N($M1552),0))</f>
        <v>0</v>
      </c>
      <c r="Q1552" s="32">
        <f>IF($B1552="",0,IF(OR($U1552="OUT",$U1552="TRF"),N($M1552),0))</f>
        <v>0</v>
      </c>
      <c r="R1552" s="32">
        <f>IF($B1552="",0,IF($U1552="IN",N($M1552),0))</f>
        <v>0</v>
      </c>
      <c r="S1552" s="33">
        <f>IF($B1552="","",IF($M1552="","⚠ مبلغ",IF($E1552="","⚠ بانک عامل",IF(AND($U1552="TRF",$F1552=""),"⚠ بانک مقصد",IF(AND($V1552&lt;&gt;"NONE",$V1552&lt;&gt;"",$Z1552=""),"⚠ طرف حساب","✓")))))</f>
        <v>0</v>
      </c>
      <c r="T1552" s="29"/>
      <c r="U1552" s="27">
        <f>IFERROR(VLOOKUP($D1552,BankOpTbl,2,0),"")</f>
        <v>0</v>
      </c>
      <c r="V1552" s="27">
        <f>IFERROR(VLOOKUP($D1552,BankOpTbl,3,0),"")</f>
        <v>0</v>
      </c>
      <c r="W1552" s="27">
        <f>IFERROR(VLOOKUP($D1552,BankOpTbl,4,0),"")</f>
        <v>0</v>
      </c>
      <c r="X1552" s="27">
        <f>IF($E1552="","",IFERROR(VLOOKUP($E1552,BankTbl,4,0),""))</f>
        <v>0</v>
      </c>
      <c r="Y1552" s="27">
        <f>IF($F1552="","",IFERROR(VLOOKUP($F1552,BankTbl,4,0),""))</f>
        <v>0</v>
      </c>
      <c r="Z1552" s="27">
        <f>IF($B1552="","",IF($V1552="PICK",LEFT($N1552,5),IF($V1552="FIXED",$W1552,IF($V1552="CODE",$H1552,""))))</f>
        <v>0</v>
      </c>
    </row>
    <row r="1553" spans="1:26" ht="21" customHeight="1">
      <c r="A1553" s="27">
        <f>IF($B1553="","",COUNTA($B$13:$B1553))</f>
        <v>0</v>
      </c>
      <c r="B1553" s="28"/>
      <c r="C1553" s="28"/>
      <c r="D1553" s="29"/>
      <c r="E1553" s="29"/>
      <c r="F1553" s="29"/>
      <c r="G1553" s="28"/>
      <c r="H1553" s="28"/>
      <c r="I1553" s="30">
        <f>IF($H1553="","",IFERROR(VLOOKUP($H1553,AcctTbl,2,0),"کد ناشناخته"))</f>
        <v>0</v>
      </c>
      <c r="J1553" s="27">
        <f>IF($H1553="","",IFERROR(VLOOKUP($H1553,AcctTbl,3,0),""))</f>
        <v>0</v>
      </c>
      <c r="K1553" s="29"/>
      <c r="L1553" s="28"/>
      <c r="M1553" s="31"/>
      <c r="N1553" s="29"/>
      <c r="O1553" s="32">
        <f>IF($B1553="",0,IF($U1553="IN",N($M1553),0))</f>
        <v>0</v>
      </c>
      <c r="P1553" s="32">
        <f>IF($B1553="",0,IF(OR($U1553="OUT",$U1553="TRF"),N($M1553),0))</f>
        <v>0</v>
      </c>
      <c r="Q1553" s="32">
        <f>IF($B1553="",0,IF(OR($U1553="OUT",$U1553="TRF"),N($M1553),0))</f>
        <v>0</v>
      </c>
      <c r="R1553" s="32">
        <f>IF($B1553="",0,IF($U1553="IN",N($M1553),0))</f>
        <v>0</v>
      </c>
      <c r="S1553" s="33">
        <f>IF($B1553="","",IF($M1553="","⚠ مبلغ",IF($E1553="","⚠ بانک عامل",IF(AND($U1553="TRF",$F1553=""),"⚠ بانک مقصد",IF(AND($V1553&lt;&gt;"NONE",$V1553&lt;&gt;"",$Z1553=""),"⚠ طرف حساب","✓")))))</f>
        <v>0</v>
      </c>
      <c r="T1553" s="29"/>
      <c r="U1553" s="27">
        <f>IFERROR(VLOOKUP($D1553,BankOpTbl,2,0),"")</f>
        <v>0</v>
      </c>
      <c r="V1553" s="27">
        <f>IFERROR(VLOOKUP($D1553,BankOpTbl,3,0),"")</f>
        <v>0</v>
      </c>
      <c r="W1553" s="27">
        <f>IFERROR(VLOOKUP($D1553,BankOpTbl,4,0),"")</f>
        <v>0</v>
      </c>
      <c r="X1553" s="27">
        <f>IF($E1553="","",IFERROR(VLOOKUP($E1553,BankTbl,4,0),""))</f>
        <v>0</v>
      </c>
      <c r="Y1553" s="27">
        <f>IF($F1553="","",IFERROR(VLOOKUP($F1553,BankTbl,4,0),""))</f>
        <v>0</v>
      </c>
      <c r="Z1553" s="27">
        <f>IF($B1553="","",IF($V1553="PICK",LEFT($N1553,5),IF($V1553="FIXED",$W1553,IF($V1553="CODE",$H1553,""))))</f>
        <v>0</v>
      </c>
    </row>
    <row r="1554" spans="1:26" ht="21" customHeight="1">
      <c r="A1554" s="27">
        <f>IF($B1554="","",COUNTA($B$13:$B1554))</f>
        <v>0</v>
      </c>
      <c r="B1554" s="28"/>
      <c r="C1554" s="28"/>
      <c r="D1554" s="29"/>
      <c r="E1554" s="29"/>
      <c r="F1554" s="29"/>
      <c r="G1554" s="28"/>
      <c r="H1554" s="28"/>
      <c r="I1554" s="30">
        <f>IF($H1554="","",IFERROR(VLOOKUP($H1554,AcctTbl,2,0),"کد ناشناخته"))</f>
        <v>0</v>
      </c>
      <c r="J1554" s="27">
        <f>IF($H1554="","",IFERROR(VLOOKUP($H1554,AcctTbl,3,0),""))</f>
        <v>0</v>
      </c>
      <c r="K1554" s="29"/>
      <c r="L1554" s="28"/>
      <c r="M1554" s="31"/>
      <c r="N1554" s="29"/>
      <c r="O1554" s="32">
        <f>IF($B1554="",0,IF($U1554="IN",N($M1554),0))</f>
        <v>0</v>
      </c>
      <c r="P1554" s="32">
        <f>IF($B1554="",0,IF(OR($U1554="OUT",$U1554="TRF"),N($M1554),0))</f>
        <v>0</v>
      </c>
      <c r="Q1554" s="32">
        <f>IF($B1554="",0,IF(OR($U1554="OUT",$U1554="TRF"),N($M1554),0))</f>
        <v>0</v>
      </c>
      <c r="R1554" s="32">
        <f>IF($B1554="",0,IF($U1554="IN",N($M1554),0))</f>
        <v>0</v>
      </c>
      <c r="S1554" s="33">
        <f>IF($B1554="","",IF($M1554="","⚠ مبلغ",IF($E1554="","⚠ بانک عامل",IF(AND($U1554="TRF",$F1554=""),"⚠ بانک مقصد",IF(AND($V1554&lt;&gt;"NONE",$V1554&lt;&gt;"",$Z1554=""),"⚠ طرف حساب","✓")))))</f>
        <v>0</v>
      </c>
      <c r="T1554" s="29"/>
      <c r="U1554" s="27">
        <f>IFERROR(VLOOKUP($D1554,BankOpTbl,2,0),"")</f>
        <v>0</v>
      </c>
      <c r="V1554" s="27">
        <f>IFERROR(VLOOKUP($D1554,BankOpTbl,3,0),"")</f>
        <v>0</v>
      </c>
      <c r="W1554" s="27">
        <f>IFERROR(VLOOKUP($D1554,BankOpTbl,4,0),"")</f>
        <v>0</v>
      </c>
      <c r="X1554" s="27">
        <f>IF($E1554="","",IFERROR(VLOOKUP($E1554,BankTbl,4,0),""))</f>
        <v>0</v>
      </c>
      <c r="Y1554" s="27">
        <f>IF($F1554="","",IFERROR(VLOOKUP($F1554,BankTbl,4,0),""))</f>
        <v>0</v>
      </c>
      <c r="Z1554" s="27">
        <f>IF($B1554="","",IF($V1554="PICK",LEFT($N1554,5),IF($V1554="FIXED",$W1554,IF($V1554="CODE",$H1554,""))))</f>
        <v>0</v>
      </c>
    </row>
    <row r="1555" spans="1:26" ht="21" customHeight="1">
      <c r="A1555" s="27">
        <f>IF($B1555="","",COUNTA($B$13:$B1555))</f>
        <v>0</v>
      </c>
      <c r="B1555" s="28"/>
      <c r="C1555" s="28"/>
      <c r="D1555" s="29"/>
      <c r="E1555" s="29"/>
      <c r="F1555" s="29"/>
      <c r="G1555" s="28"/>
      <c r="H1555" s="28"/>
      <c r="I1555" s="30">
        <f>IF($H1555="","",IFERROR(VLOOKUP($H1555,AcctTbl,2,0),"کد ناشناخته"))</f>
        <v>0</v>
      </c>
      <c r="J1555" s="27">
        <f>IF($H1555="","",IFERROR(VLOOKUP($H1555,AcctTbl,3,0),""))</f>
        <v>0</v>
      </c>
      <c r="K1555" s="29"/>
      <c r="L1555" s="28"/>
      <c r="M1555" s="31"/>
      <c r="N1555" s="29"/>
      <c r="O1555" s="32">
        <f>IF($B1555="",0,IF($U1555="IN",N($M1555),0))</f>
        <v>0</v>
      </c>
      <c r="P1555" s="32">
        <f>IF($B1555="",0,IF(OR($U1555="OUT",$U1555="TRF"),N($M1555),0))</f>
        <v>0</v>
      </c>
      <c r="Q1555" s="32">
        <f>IF($B1555="",0,IF(OR($U1555="OUT",$U1555="TRF"),N($M1555),0))</f>
        <v>0</v>
      </c>
      <c r="R1555" s="32">
        <f>IF($B1555="",0,IF($U1555="IN",N($M1555),0))</f>
        <v>0</v>
      </c>
      <c r="S1555" s="33">
        <f>IF($B1555="","",IF($M1555="","⚠ مبلغ",IF($E1555="","⚠ بانک عامل",IF(AND($U1555="TRF",$F1555=""),"⚠ بانک مقصد",IF(AND($V1555&lt;&gt;"NONE",$V1555&lt;&gt;"",$Z1555=""),"⚠ طرف حساب","✓")))))</f>
        <v>0</v>
      </c>
      <c r="T1555" s="29"/>
      <c r="U1555" s="27">
        <f>IFERROR(VLOOKUP($D1555,BankOpTbl,2,0),"")</f>
        <v>0</v>
      </c>
      <c r="V1555" s="27">
        <f>IFERROR(VLOOKUP($D1555,BankOpTbl,3,0),"")</f>
        <v>0</v>
      </c>
      <c r="W1555" s="27">
        <f>IFERROR(VLOOKUP($D1555,BankOpTbl,4,0),"")</f>
        <v>0</v>
      </c>
      <c r="X1555" s="27">
        <f>IF($E1555="","",IFERROR(VLOOKUP($E1555,BankTbl,4,0),""))</f>
        <v>0</v>
      </c>
      <c r="Y1555" s="27">
        <f>IF($F1555="","",IFERROR(VLOOKUP($F1555,BankTbl,4,0),""))</f>
        <v>0</v>
      </c>
      <c r="Z1555" s="27">
        <f>IF($B1555="","",IF($V1555="PICK",LEFT($N1555,5),IF($V1555="FIXED",$W1555,IF($V1555="CODE",$H1555,""))))</f>
        <v>0</v>
      </c>
    </row>
    <row r="1556" spans="1:26" ht="21" customHeight="1">
      <c r="A1556" s="27">
        <f>IF($B1556="","",COUNTA($B$13:$B1556))</f>
        <v>0</v>
      </c>
      <c r="B1556" s="28"/>
      <c r="C1556" s="28"/>
      <c r="D1556" s="29"/>
      <c r="E1556" s="29"/>
      <c r="F1556" s="29"/>
      <c r="G1556" s="28"/>
      <c r="H1556" s="28"/>
      <c r="I1556" s="30">
        <f>IF($H1556="","",IFERROR(VLOOKUP($H1556,AcctTbl,2,0),"کد ناشناخته"))</f>
        <v>0</v>
      </c>
      <c r="J1556" s="27">
        <f>IF($H1556="","",IFERROR(VLOOKUP($H1556,AcctTbl,3,0),""))</f>
        <v>0</v>
      </c>
      <c r="K1556" s="29"/>
      <c r="L1556" s="28"/>
      <c r="M1556" s="31"/>
      <c r="N1556" s="29"/>
      <c r="O1556" s="32">
        <f>IF($B1556="",0,IF($U1556="IN",N($M1556),0))</f>
        <v>0</v>
      </c>
      <c r="P1556" s="32">
        <f>IF($B1556="",0,IF(OR($U1556="OUT",$U1556="TRF"),N($M1556),0))</f>
        <v>0</v>
      </c>
      <c r="Q1556" s="32">
        <f>IF($B1556="",0,IF(OR($U1556="OUT",$U1556="TRF"),N($M1556),0))</f>
        <v>0</v>
      </c>
      <c r="R1556" s="32">
        <f>IF($B1556="",0,IF($U1556="IN",N($M1556),0))</f>
        <v>0</v>
      </c>
      <c r="S1556" s="33">
        <f>IF($B1556="","",IF($M1556="","⚠ مبلغ",IF($E1556="","⚠ بانک عامل",IF(AND($U1556="TRF",$F1556=""),"⚠ بانک مقصد",IF(AND($V1556&lt;&gt;"NONE",$V1556&lt;&gt;"",$Z1556=""),"⚠ طرف حساب","✓")))))</f>
        <v>0</v>
      </c>
      <c r="T1556" s="29"/>
      <c r="U1556" s="27">
        <f>IFERROR(VLOOKUP($D1556,BankOpTbl,2,0),"")</f>
        <v>0</v>
      </c>
      <c r="V1556" s="27">
        <f>IFERROR(VLOOKUP($D1556,BankOpTbl,3,0),"")</f>
        <v>0</v>
      </c>
      <c r="W1556" s="27">
        <f>IFERROR(VLOOKUP($D1556,BankOpTbl,4,0),"")</f>
        <v>0</v>
      </c>
      <c r="X1556" s="27">
        <f>IF($E1556="","",IFERROR(VLOOKUP($E1556,BankTbl,4,0),""))</f>
        <v>0</v>
      </c>
      <c r="Y1556" s="27">
        <f>IF($F1556="","",IFERROR(VLOOKUP($F1556,BankTbl,4,0),""))</f>
        <v>0</v>
      </c>
      <c r="Z1556" s="27">
        <f>IF($B1556="","",IF($V1556="PICK",LEFT($N1556,5),IF($V1556="FIXED",$W1556,IF($V1556="CODE",$H1556,""))))</f>
        <v>0</v>
      </c>
    </row>
    <row r="1557" spans="1:26" ht="21" customHeight="1">
      <c r="A1557" s="27">
        <f>IF($B1557="","",COUNTA($B$13:$B1557))</f>
        <v>0</v>
      </c>
      <c r="B1557" s="28"/>
      <c r="C1557" s="28"/>
      <c r="D1557" s="29"/>
      <c r="E1557" s="29"/>
      <c r="F1557" s="29"/>
      <c r="G1557" s="28"/>
      <c r="H1557" s="28"/>
      <c r="I1557" s="30">
        <f>IF($H1557="","",IFERROR(VLOOKUP($H1557,AcctTbl,2,0),"کد ناشناخته"))</f>
        <v>0</v>
      </c>
      <c r="J1557" s="27">
        <f>IF($H1557="","",IFERROR(VLOOKUP($H1557,AcctTbl,3,0),""))</f>
        <v>0</v>
      </c>
      <c r="K1557" s="29"/>
      <c r="L1557" s="28"/>
      <c r="M1557" s="31"/>
      <c r="N1557" s="29"/>
      <c r="O1557" s="32">
        <f>IF($B1557="",0,IF($U1557="IN",N($M1557),0))</f>
        <v>0</v>
      </c>
      <c r="P1557" s="32">
        <f>IF($B1557="",0,IF(OR($U1557="OUT",$U1557="TRF"),N($M1557),0))</f>
        <v>0</v>
      </c>
      <c r="Q1557" s="32">
        <f>IF($B1557="",0,IF(OR($U1557="OUT",$U1557="TRF"),N($M1557),0))</f>
        <v>0</v>
      </c>
      <c r="R1557" s="32">
        <f>IF($B1557="",0,IF($U1557="IN",N($M1557),0))</f>
        <v>0</v>
      </c>
      <c r="S1557" s="33">
        <f>IF($B1557="","",IF($M1557="","⚠ مبلغ",IF($E1557="","⚠ بانک عامل",IF(AND($U1557="TRF",$F1557=""),"⚠ بانک مقصد",IF(AND($V1557&lt;&gt;"NONE",$V1557&lt;&gt;"",$Z1557=""),"⚠ طرف حساب","✓")))))</f>
        <v>0</v>
      </c>
      <c r="T1557" s="29"/>
      <c r="U1557" s="27">
        <f>IFERROR(VLOOKUP($D1557,BankOpTbl,2,0),"")</f>
        <v>0</v>
      </c>
      <c r="V1557" s="27">
        <f>IFERROR(VLOOKUP($D1557,BankOpTbl,3,0),"")</f>
        <v>0</v>
      </c>
      <c r="W1557" s="27">
        <f>IFERROR(VLOOKUP($D1557,BankOpTbl,4,0),"")</f>
        <v>0</v>
      </c>
      <c r="X1557" s="27">
        <f>IF($E1557="","",IFERROR(VLOOKUP($E1557,BankTbl,4,0),""))</f>
        <v>0</v>
      </c>
      <c r="Y1557" s="27">
        <f>IF($F1557="","",IFERROR(VLOOKUP($F1557,BankTbl,4,0),""))</f>
        <v>0</v>
      </c>
      <c r="Z1557" s="27">
        <f>IF($B1557="","",IF($V1557="PICK",LEFT($N1557,5),IF($V1557="FIXED",$W1557,IF($V1557="CODE",$H1557,""))))</f>
        <v>0</v>
      </c>
    </row>
    <row r="1558" spans="1:26" ht="21" customHeight="1">
      <c r="A1558" s="27">
        <f>IF($B1558="","",COUNTA($B$13:$B1558))</f>
        <v>0</v>
      </c>
      <c r="B1558" s="28"/>
      <c r="C1558" s="28"/>
      <c r="D1558" s="29"/>
      <c r="E1558" s="29"/>
      <c r="F1558" s="29"/>
      <c r="G1558" s="28"/>
      <c r="H1558" s="28"/>
      <c r="I1558" s="30">
        <f>IF($H1558="","",IFERROR(VLOOKUP($H1558,AcctTbl,2,0),"کد ناشناخته"))</f>
        <v>0</v>
      </c>
      <c r="J1558" s="27">
        <f>IF($H1558="","",IFERROR(VLOOKUP($H1558,AcctTbl,3,0),""))</f>
        <v>0</v>
      </c>
      <c r="K1558" s="29"/>
      <c r="L1558" s="28"/>
      <c r="M1558" s="31"/>
      <c r="N1558" s="29"/>
      <c r="O1558" s="32">
        <f>IF($B1558="",0,IF($U1558="IN",N($M1558),0))</f>
        <v>0</v>
      </c>
      <c r="P1558" s="32">
        <f>IF($B1558="",0,IF(OR($U1558="OUT",$U1558="TRF"),N($M1558),0))</f>
        <v>0</v>
      </c>
      <c r="Q1558" s="32">
        <f>IF($B1558="",0,IF(OR($U1558="OUT",$U1558="TRF"),N($M1558),0))</f>
        <v>0</v>
      </c>
      <c r="R1558" s="32">
        <f>IF($B1558="",0,IF($U1558="IN",N($M1558),0))</f>
        <v>0</v>
      </c>
      <c r="S1558" s="33">
        <f>IF($B1558="","",IF($M1558="","⚠ مبلغ",IF($E1558="","⚠ بانک عامل",IF(AND($U1558="TRF",$F1558=""),"⚠ بانک مقصد",IF(AND($V1558&lt;&gt;"NONE",$V1558&lt;&gt;"",$Z1558=""),"⚠ طرف حساب","✓")))))</f>
        <v>0</v>
      </c>
      <c r="T1558" s="29"/>
      <c r="U1558" s="27">
        <f>IFERROR(VLOOKUP($D1558,BankOpTbl,2,0),"")</f>
        <v>0</v>
      </c>
      <c r="V1558" s="27">
        <f>IFERROR(VLOOKUP($D1558,BankOpTbl,3,0),"")</f>
        <v>0</v>
      </c>
      <c r="W1558" s="27">
        <f>IFERROR(VLOOKUP($D1558,BankOpTbl,4,0),"")</f>
        <v>0</v>
      </c>
      <c r="X1558" s="27">
        <f>IF($E1558="","",IFERROR(VLOOKUP($E1558,BankTbl,4,0),""))</f>
        <v>0</v>
      </c>
      <c r="Y1558" s="27">
        <f>IF($F1558="","",IFERROR(VLOOKUP($F1558,BankTbl,4,0),""))</f>
        <v>0</v>
      </c>
      <c r="Z1558" s="27">
        <f>IF($B1558="","",IF($V1558="PICK",LEFT($N1558,5),IF($V1558="FIXED",$W1558,IF($V1558="CODE",$H1558,""))))</f>
        <v>0</v>
      </c>
    </row>
    <row r="1559" spans="1:26" ht="21" customHeight="1">
      <c r="A1559" s="27">
        <f>IF($B1559="","",COUNTA($B$13:$B1559))</f>
        <v>0</v>
      </c>
      <c r="B1559" s="28"/>
      <c r="C1559" s="28"/>
      <c r="D1559" s="29"/>
      <c r="E1559" s="29"/>
      <c r="F1559" s="29"/>
      <c r="G1559" s="28"/>
      <c r="H1559" s="28"/>
      <c r="I1559" s="30">
        <f>IF($H1559="","",IFERROR(VLOOKUP($H1559,AcctTbl,2,0),"کد ناشناخته"))</f>
        <v>0</v>
      </c>
      <c r="J1559" s="27">
        <f>IF($H1559="","",IFERROR(VLOOKUP($H1559,AcctTbl,3,0),""))</f>
        <v>0</v>
      </c>
      <c r="K1559" s="29"/>
      <c r="L1559" s="28"/>
      <c r="M1559" s="31"/>
      <c r="N1559" s="29"/>
      <c r="O1559" s="32">
        <f>IF($B1559="",0,IF($U1559="IN",N($M1559),0))</f>
        <v>0</v>
      </c>
      <c r="P1559" s="32">
        <f>IF($B1559="",0,IF(OR($U1559="OUT",$U1559="TRF"),N($M1559),0))</f>
        <v>0</v>
      </c>
      <c r="Q1559" s="32">
        <f>IF($B1559="",0,IF(OR($U1559="OUT",$U1559="TRF"),N($M1559),0))</f>
        <v>0</v>
      </c>
      <c r="R1559" s="32">
        <f>IF($B1559="",0,IF($U1559="IN",N($M1559),0))</f>
        <v>0</v>
      </c>
      <c r="S1559" s="33">
        <f>IF($B1559="","",IF($M1559="","⚠ مبلغ",IF($E1559="","⚠ بانک عامل",IF(AND($U1559="TRF",$F1559=""),"⚠ بانک مقصد",IF(AND($V1559&lt;&gt;"NONE",$V1559&lt;&gt;"",$Z1559=""),"⚠ طرف حساب","✓")))))</f>
        <v>0</v>
      </c>
      <c r="T1559" s="29"/>
      <c r="U1559" s="27">
        <f>IFERROR(VLOOKUP($D1559,BankOpTbl,2,0),"")</f>
        <v>0</v>
      </c>
      <c r="V1559" s="27">
        <f>IFERROR(VLOOKUP($D1559,BankOpTbl,3,0),"")</f>
        <v>0</v>
      </c>
      <c r="W1559" s="27">
        <f>IFERROR(VLOOKUP($D1559,BankOpTbl,4,0),"")</f>
        <v>0</v>
      </c>
      <c r="X1559" s="27">
        <f>IF($E1559="","",IFERROR(VLOOKUP($E1559,BankTbl,4,0),""))</f>
        <v>0</v>
      </c>
      <c r="Y1559" s="27">
        <f>IF($F1559="","",IFERROR(VLOOKUP($F1559,BankTbl,4,0),""))</f>
        <v>0</v>
      </c>
      <c r="Z1559" s="27">
        <f>IF($B1559="","",IF($V1559="PICK",LEFT($N1559,5),IF($V1559="FIXED",$W1559,IF($V1559="CODE",$H1559,""))))</f>
        <v>0</v>
      </c>
    </row>
    <row r="1560" spans="1:26" ht="21" customHeight="1">
      <c r="A1560" s="27">
        <f>IF($B1560="","",COUNTA($B$13:$B1560))</f>
        <v>0</v>
      </c>
      <c r="B1560" s="28"/>
      <c r="C1560" s="28"/>
      <c r="D1560" s="29"/>
      <c r="E1560" s="29"/>
      <c r="F1560" s="29"/>
      <c r="G1560" s="28"/>
      <c r="H1560" s="28"/>
      <c r="I1560" s="30">
        <f>IF($H1560="","",IFERROR(VLOOKUP($H1560,AcctTbl,2,0),"کد ناشناخته"))</f>
        <v>0</v>
      </c>
      <c r="J1560" s="27">
        <f>IF($H1560="","",IFERROR(VLOOKUP($H1560,AcctTbl,3,0),""))</f>
        <v>0</v>
      </c>
      <c r="K1560" s="29"/>
      <c r="L1560" s="28"/>
      <c r="M1560" s="31"/>
      <c r="N1560" s="29"/>
      <c r="O1560" s="32">
        <f>IF($B1560="",0,IF($U1560="IN",N($M1560),0))</f>
        <v>0</v>
      </c>
      <c r="P1560" s="32">
        <f>IF($B1560="",0,IF(OR($U1560="OUT",$U1560="TRF"),N($M1560),0))</f>
        <v>0</v>
      </c>
      <c r="Q1560" s="32">
        <f>IF($B1560="",0,IF(OR($U1560="OUT",$U1560="TRF"),N($M1560),0))</f>
        <v>0</v>
      </c>
      <c r="R1560" s="32">
        <f>IF($B1560="",0,IF($U1560="IN",N($M1560),0))</f>
        <v>0</v>
      </c>
      <c r="S1560" s="33">
        <f>IF($B1560="","",IF($M1560="","⚠ مبلغ",IF($E1560="","⚠ بانک عامل",IF(AND($U1560="TRF",$F1560=""),"⚠ بانک مقصد",IF(AND($V1560&lt;&gt;"NONE",$V1560&lt;&gt;"",$Z1560=""),"⚠ طرف حساب","✓")))))</f>
        <v>0</v>
      </c>
      <c r="T1560" s="29"/>
      <c r="U1560" s="27">
        <f>IFERROR(VLOOKUP($D1560,BankOpTbl,2,0),"")</f>
        <v>0</v>
      </c>
      <c r="V1560" s="27">
        <f>IFERROR(VLOOKUP($D1560,BankOpTbl,3,0),"")</f>
        <v>0</v>
      </c>
      <c r="W1560" s="27">
        <f>IFERROR(VLOOKUP($D1560,BankOpTbl,4,0),"")</f>
        <v>0</v>
      </c>
      <c r="X1560" s="27">
        <f>IF($E1560="","",IFERROR(VLOOKUP($E1560,BankTbl,4,0),""))</f>
        <v>0</v>
      </c>
      <c r="Y1560" s="27">
        <f>IF($F1560="","",IFERROR(VLOOKUP($F1560,BankTbl,4,0),""))</f>
        <v>0</v>
      </c>
      <c r="Z1560" s="27">
        <f>IF($B1560="","",IF($V1560="PICK",LEFT($N1560,5),IF($V1560="FIXED",$W1560,IF($V1560="CODE",$H1560,""))))</f>
        <v>0</v>
      </c>
    </row>
    <row r="1561" spans="1:26" ht="21" customHeight="1">
      <c r="A1561" s="27">
        <f>IF($B1561="","",COUNTA($B$13:$B1561))</f>
        <v>0</v>
      </c>
      <c r="B1561" s="28"/>
      <c r="C1561" s="28"/>
      <c r="D1561" s="29"/>
      <c r="E1561" s="29"/>
      <c r="F1561" s="29"/>
      <c r="G1561" s="28"/>
      <c r="H1561" s="28"/>
      <c r="I1561" s="30">
        <f>IF($H1561="","",IFERROR(VLOOKUP($H1561,AcctTbl,2,0),"کد ناشناخته"))</f>
        <v>0</v>
      </c>
      <c r="J1561" s="27">
        <f>IF($H1561="","",IFERROR(VLOOKUP($H1561,AcctTbl,3,0),""))</f>
        <v>0</v>
      </c>
      <c r="K1561" s="29"/>
      <c r="L1561" s="28"/>
      <c r="M1561" s="31"/>
      <c r="N1561" s="29"/>
      <c r="O1561" s="32">
        <f>IF($B1561="",0,IF($U1561="IN",N($M1561),0))</f>
        <v>0</v>
      </c>
      <c r="P1561" s="32">
        <f>IF($B1561="",0,IF(OR($U1561="OUT",$U1561="TRF"),N($M1561),0))</f>
        <v>0</v>
      </c>
      <c r="Q1561" s="32">
        <f>IF($B1561="",0,IF(OR($U1561="OUT",$U1561="TRF"),N($M1561),0))</f>
        <v>0</v>
      </c>
      <c r="R1561" s="32">
        <f>IF($B1561="",0,IF($U1561="IN",N($M1561),0))</f>
        <v>0</v>
      </c>
      <c r="S1561" s="33">
        <f>IF($B1561="","",IF($M1561="","⚠ مبلغ",IF($E1561="","⚠ بانک عامل",IF(AND($U1561="TRF",$F1561=""),"⚠ بانک مقصد",IF(AND($V1561&lt;&gt;"NONE",$V1561&lt;&gt;"",$Z1561=""),"⚠ طرف حساب","✓")))))</f>
        <v>0</v>
      </c>
      <c r="T1561" s="29"/>
      <c r="U1561" s="27">
        <f>IFERROR(VLOOKUP($D1561,BankOpTbl,2,0),"")</f>
        <v>0</v>
      </c>
      <c r="V1561" s="27">
        <f>IFERROR(VLOOKUP($D1561,BankOpTbl,3,0),"")</f>
        <v>0</v>
      </c>
      <c r="W1561" s="27">
        <f>IFERROR(VLOOKUP($D1561,BankOpTbl,4,0),"")</f>
        <v>0</v>
      </c>
      <c r="X1561" s="27">
        <f>IF($E1561="","",IFERROR(VLOOKUP($E1561,BankTbl,4,0),""))</f>
        <v>0</v>
      </c>
      <c r="Y1561" s="27">
        <f>IF($F1561="","",IFERROR(VLOOKUP($F1561,BankTbl,4,0),""))</f>
        <v>0</v>
      </c>
      <c r="Z1561" s="27">
        <f>IF($B1561="","",IF($V1561="PICK",LEFT($N1561,5),IF($V1561="FIXED",$W1561,IF($V1561="CODE",$H1561,""))))</f>
        <v>0</v>
      </c>
    </row>
    <row r="1562" spans="1:26" ht="21" customHeight="1">
      <c r="A1562" s="27">
        <f>IF($B1562="","",COUNTA($B$13:$B1562))</f>
        <v>0</v>
      </c>
      <c r="B1562" s="28"/>
      <c r="C1562" s="28"/>
      <c r="D1562" s="29"/>
      <c r="E1562" s="29"/>
      <c r="F1562" s="29"/>
      <c r="G1562" s="28"/>
      <c r="H1562" s="28"/>
      <c r="I1562" s="30">
        <f>IF($H1562="","",IFERROR(VLOOKUP($H1562,AcctTbl,2,0),"کد ناشناخته"))</f>
        <v>0</v>
      </c>
      <c r="J1562" s="27">
        <f>IF($H1562="","",IFERROR(VLOOKUP($H1562,AcctTbl,3,0),""))</f>
        <v>0</v>
      </c>
      <c r="K1562" s="29"/>
      <c r="L1562" s="28"/>
      <c r="M1562" s="31"/>
      <c r="N1562" s="29"/>
      <c r="O1562" s="32">
        <f>IF($B1562="",0,IF($U1562="IN",N($M1562),0))</f>
        <v>0</v>
      </c>
      <c r="P1562" s="32">
        <f>IF($B1562="",0,IF(OR($U1562="OUT",$U1562="TRF"),N($M1562),0))</f>
        <v>0</v>
      </c>
      <c r="Q1562" s="32">
        <f>IF($B1562="",0,IF(OR($U1562="OUT",$U1562="TRF"),N($M1562),0))</f>
        <v>0</v>
      </c>
      <c r="R1562" s="32">
        <f>IF($B1562="",0,IF($U1562="IN",N($M1562),0))</f>
        <v>0</v>
      </c>
      <c r="S1562" s="33">
        <f>IF($B1562="","",IF($M1562="","⚠ مبلغ",IF($E1562="","⚠ بانک عامل",IF(AND($U1562="TRF",$F1562=""),"⚠ بانک مقصد",IF(AND($V1562&lt;&gt;"NONE",$V1562&lt;&gt;"",$Z1562=""),"⚠ طرف حساب","✓")))))</f>
        <v>0</v>
      </c>
      <c r="T1562" s="29"/>
      <c r="U1562" s="27">
        <f>IFERROR(VLOOKUP($D1562,BankOpTbl,2,0),"")</f>
        <v>0</v>
      </c>
      <c r="V1562" s="27">
        <f>IFERROR(VLOOKUP($D1562,BankOpTbl,3,0),"")</f>
        <v>0</v>
      </c>
      <c r="W1562" s="27">
        <f>IFERROR(VLOOKUP($D1562,BankOpTbl,4,0),"")</f>
        <v>0</v>
      </c>
      <c r="X1562" s="27">
        <f>IF($E1562="","",IFERROR(VLOOKUP($E1562,BankTbl,4,0),""))</f>
        <v>0</v>
      </c>
      <c r="Y1562" s="27">
        <f>IF($F1562="","",IFERROR(VLOOKUP($F1562,BankTbl,4,0),""))</f>
        <v>0</v>
      </c>
      <c r="Z1562" s="27">
        <f>IF($B1562="","",IF($V1562="PICK",LEFT($N1562,5),IF($V1562="FIXED",$W1562,IF($V1562="CODE",$H1562,""))))</f>
        <v>0</v>
      </c>
    </row>
    <row r="1563" spans="1:26" ht="21" customHeight="1">
      <c r="A1563" s="27">
        <f>IF($B1563="","",COUNTA($B$13:$B1563))</f>
        <v>0</v>
      </c>
      <c r="B1563" s="28"/>
      <c r="C1563" s="28"/>
      <c r="D1563" s="29"/>
      <c r="E1563" s="29"/>
      <c r="F1563" s="29"/>
      <c r="G1563" s="28"/>
      <c r="H1563" s="28"/>
      <c r="I1563" s="30">
        <f>IF($H1563="","",IFERROR(VLOOKUP($H1563,AcctTbl,2,0),"کد ناشناخته"))</f>
        <v>0</v>
      </c>
      <c r="J1563" s="27">
        <f>IF($H1563="","",IFERROR(VLOOKUP($H1563,AcctTbl,3,0),""))</f>
        <v>0</v>
      </c>
      <c r="K1563" s="29"/>
      <c r="L1563" s="28"/>
      <c r="M1563" s="31"/>
      <c r="N1563" s="29"/>
      <c r="O1563" s="32">
        <f>IF($B1563="",0,IF($U1563="IN",N($M1563),0))</f>
        <v>0</v>
      </c>
      <c r="P1563" s="32">
        <f>IF($B1563="",0,IF(OR($U1563="OUT",$U1563="TRF"),N($M1563),0))</f>
        <v>0</v>
      </c>
      <c r="Q1563" s="32">
        <f>IF($B1563="",0,IF(OR($U1563="OUT",$U1563="TRF"),N($M1563),0))</f>
        <v>0</v>
      </c>
      <c r="R1563" s="32">
        <f>IF($B1563="",0,IF($U1563="IN",N($M1563),0))</f>
        <v>0</v>
      </c>
      <c r="S1563" s="33">
        <f>IF($B1563="","",IF($M1563="","⚠ مبلغ",IF($E1563="","⚠ بانک عامل",IF(AND($U1563="TRF",$F1563=""),"⚠ بانک مقصد",IF(AND($V1563&lt;&gt;"NONE",$V1563&lt;&gt;"",$Z1563=""),"⚠ طرف حساب","✓")))))</f>
        <v>0</v>
      </c>
      <c r="T1563" s="29"/>
      <c r="U1563" s="27">
        <f>IFERROR(VLOOKUP($D1563,BankOpTbl,2,0),"")</f>
        <v>0</v>
      </c>
      <c r="V1563" s="27">
        <f>IFERROR(VLOOKUP($D1563,BankOpTbl,3,0),"")</f>
        <v>0</v>
      </c>
      <c r="W1563" s="27">
        <f>IFERROR(VLOOKUP($D1563,BankOpTbl,4,0),"")</f>
        <v>0</v>
      </c>
      <c r="X1563" s="27">
        <f>IF($E1563="","",IFERROR(VLOOKUP($E1563,BankTbl,4,0),""))</f>
        <v>0</v>
      </c>
      <c r="Y1563" s="27">
        <f>IF($F1563="","",IFERROR(VLOOKUP($F1563,BankTbl,4,0),""))</f>
        <v>0</v>
      </c>
      <c r="Z1563" s="27">
        <f>IF($B1563="","",IF($V1563="PICK",LEFT($N1563,5),IF($V1563="FIXED",$W1563,IF($V1563="CODE",$H1563,""))))</f>
        <v>0</v>
      </c>
    </row>
    <row r="1564" spans="1:26" ht="21" customHeight="1">
      <c r="A1564" s="27">
        <f>IF($B1564="","",COUNTA($B$13:$B1564))</f>
        <v>0</v>
      </c>
      <c r="B1564" s="28"/>
      <c r="C1564" s="28"/>
      <c r="D1564" s="29"/>
      <c r="E1564" s="29"/>
      <c r="F1564" s="29"/>
      <c r="G1564" s="28"/>
      <c r="H1564" s="28"/>
      <c r="I1564" s="30">
        <f>IF($H1564="","",IFERROR(VLOOKUP($H1564,AcctTbl,2,0),"کد ناشناخته"))</f>
        <v>0</v>
      </c>
      <c r="J1564" s="27">
        <f>IF($H1564="","",IFERROR(VLOOKUP($H1564,AcctTbl,3,0),""))</f>
        <v>0</v>
      </c>
      <c r="K1564" s="29"/>
      <c r="L1564" s="28"/>
      <c r="M1564" s="31"/>
      <c r="N1564" s="29"/>
      <c r="O1564" s="32">
        <f>IF($B1564="",0,IF($U1564="IN",N($M1564),0))</f>
        <v>0</v>
      </c>
      <c r="P1564" s="32">
        <f>IF($B1564="",0,IF(OR($U1564="OUT",$U1564="TRF"),N($M1564),0))</f>
        <v>0</v>
      </c>
      <c r="Q1564" s="32">
        <f>IF($B1564="",0,IF(OR($U1564="OUT",$U1564="TRF"),N($M1564),0))</f>
        <v>0</v>
      </c>
      <c r="R1564" s="32">
        <f>IF($B1564="",0,IF($U1564="IN",N($M1564),0))</f>
        <v>0</v>
      </c>
      <c r="S1564" s="33">
        <f>IF($B1564="","",IF($M1564="","⚠ مبلغ",IF($E1564="","⚠ بانک عامل",IF(AND($U1564="TRF",$F1564=""),"⚠ بانک مقصد",IF(AND($V1564&lt;&gt;"NONE",$V1564&lt;&gt;"",$Z1564=""),"⚠ طرف حساب","✓")))))</f>
        <v>0</v>
      </c>
      <c r="T1564" s="29"/>
      <c r="U1564" s="27">
        <f>IFERROR(VLOOKUP($D1564,BankOpTbl,2,0),"")</f>
        <v>0</v>
      </c>
      <c r="V1564" s="27">
        <f>IFERROR(VLOOKUP($D1564,BankOpTbl,3,0),"")</f>
        <v>0</v>
      </c>
      <c r="W1564" s="27">
        <f>IFERROR(VLOOKUP($D1564,BankOpTbl,4,0),"")</f>
        <v>0</v>
      </c>
      <c r="X1564" s="27">
        <f>IF($E1564="","",IFERROR(VLOOKUP($E1564,BankTbl,4,0),""))</f>
        <v>0</v>
      </c>
      <c r="Y1564" s="27">
        <f>IF($F1564="","",IFERROR(VLOOKUP($F1564,BankTbl,4,0),""))</f>
        <v>0</v>
      </c>
      <c r="Z1564" s="27">
        <f>IF($B1564="","",IF($V1564="PICK",LEFT($N1564,5),IF($V1564="FIXED",$W1564,IF($V1564="CODE",$H1564,""))))</f>
        <v>0</v>
      </c>
    </row>
    <row r="1565" spans="1:26" ht="21" customHeight="1">
      <c r="A1565" s="27">
        <f>IF($B1565="","",COUNTA($B$13:$B1565))</f>
        <v>0</v>
      </c>
      <c r="B1565" s="28"/>
      <c r="C1565" s="28"/>
      <c r="D1565" s="29"/>
      <c r="E1565" s="29"/>
      <c r="F1565" s="29"/>
      <c r="G1565" s="28"/>
      <c r="H1565" s="28"/>
      <c r="I1565" s="30">
        <f>IF($H1565="","",IFERROR(VLOOKUP($H1565,AcctTbl,2,0),"کد ناشناخته"))</f>
        <v>0</v>
      </c>
      <c r="J1565" s="27">
        <f>IF($H1565="","",IFERROR(VLOOKUP($H1565,AcctTbl,3,0),""))</f>
        <v>0</v>
      </c>
      <c r="K1565" s="29"/>
      <c r="L1565" s="28"/>
      <c r="M1565" s="31"/>
      <c r="N1565" s="29"/>
      <c r="O1565" s="32">
        <f>IF($B1565="",0,IF($U1565="IN",N($M1565),0))</f>
        <v>0</v>
      </c>
      <c r="P1565" s="32">
        <f>IF($B1565="",0,IF(OR($U1565="OUT",$U1565="TRF"),N($M1565),0))</f>
        <v>0</v>
      </c>
      <c r="Q1565" s="32">
        <f>IF($B1565="",0,IF(OR($U1565="OUT",$U1565="TRF"),N($M1565),0))</f>
        <v>0</v>
      </c>
      <c r="R1565" s="32">
        <f>IF($B1565="",0,IF($U1565="IN",N($M1565),0))</f>
        <v>0</v>
      </c>
      <c r="S1565" s="33">
        <f>IF($B1565="","",IF($M1565="","⚠ مبلغ",IF($E1565="","⚠ بانک عامل",IF(AND($U1565="TRF",$F1565=""),"⚠ بانک مقصد",IF(AND($V1565&lt;&gt;"NONE",$V1565&lt;&gt;"",$Z1565=""),"⚠ طرف حساب","✓")))))</f>
        <v>0</v>
      </c>
      <c r="T1565" s="29"/>
      <c r="U1565" s="27">
        <f>IFERROR(VLOOKUP($D1565,BankOpTbl,2,0),"")</f>
        <v>0</v>
      </c>
      <c r="V1565" s="27">
        <f>IFERROR(VLOOKUP($D1565,BankOpTbl,3,0),"")</f>
        <v>0</v>
      </c>
      <c r="W1565" s="27">
        <f>IFERROR(VLOOKUP($D1565,BankOpTbl,4,0),"")</f>
        <v>0</v>
      </c>
      <c r="X1565" s="27">
        <f>IF($E1565="","",IFERROR(VLOOKUP($E1565,BankTbl,4,0),""))</f>
        <v>0</v>
      </c>
      <c r="Y1565" s="27">
        <f>IF($F1565="","",IFERROR(VLOOKUP($F1565,BankTbl,4,0),""))</f>
        <v>0</v>
      </c>
      <c r="Z1565" s="27">
        <f>IF($B1565="","",IF($V1565="PICK",LEFT($N1565,5),IF($V1565="FIXED",$W1565,IF($V1565="CODE",$H1565,""))))</f>
        <v>0</v>
      </c>
    </row>
    <row r="1566" spans="1:26" ht="21" customHeight="1">
      <c r="A1566" s="27">
        <f>IF($B1566="","",COUNTA($B$13:$B1566))</f>
        <v>0</v>
      </c>
      <c r="B1566" s="28"/>
      <c r="C1566" s="28"/>
      <c r="D1566" s="29"/>
      <c r="E1566" s="29"/>
      <c r="F1566" s="29"/>
      <c r="G1566" s="28"/>
      <c r="H1566" s="28"/>
      <c r="I1566" s="30">
        <f>IF($H1566="","",IFERROR(VLOOKUP($H1566,AcctTbl,2,0),"کد ناشناخته"))</f>
        <v>0</v>
      </c>
      <c r="J1566" s="27">
        <f>IF($H1566="","",IFERROR(VLOOKUP($H1566,AcctTbl,3,0),""))</f>
        <v>0</v>
      </c>
      <c r="K1566" s="29"/>
      <c r="L1566" s="28"/>
      <c r="M1566" s="31"/>
      <c r="N1566" s="29"/>
      <c r="O1566" s="32">
        <f>IF($B1566="",0,IF($U1566="IN",N($M1566),0))</f>
        <v>0</v>
      </c>
      <c r="P1566" s="32">
        <f>IF($B1566="",0,IF(OR($U1566="OUT",$U1566="TRF"),N($M1566),0))</f>
        <v>0</v>
      </c>
      <c r="Q1566" s="32">
        <f>IF($B1566="",0,IF(OR($U1566="OUT",$U1566="TRF"),N($M1566),0))</f>
        <v>0</v>
      </c>
      <c r="R1566" s="32">
        <f>IF($B1566="",0,IF($U1566="IN",N($M1566),0))</f>
        <v>0</v>
      </c>
      <c r="S1566" s="33">
        <f>IF($B1566="","",IF($M1566="","⚠ مبلغ",IF($E1566="","⚠ بانک عامل",IF(AND($U1566="TRF",$F1566=""),"⚠ بانک مقصد",IF(AND($V1566&lt;&gt;"NONE",$V1566&lt;&gt;"",$Z1566=""),"⚠ طرف حساب","✓")))))</f>
        <v>0</v>
      </c>
      <c r="T1566" s="29"/>
      <c r="U1566" s="27">
        <f>IFERROR(VLOOKUP($D1566,BankOpTbl,2,0),"")</f>
        <v>0</v>
      </c>
      <c r="V1566" s="27">
        <f>IFERROR(VLOOKUP($D1566,BankOpTbl,3,0),"")</f>
        <v>0</v>
      </c>
      <c r="W1566" s="27">
        <f>IFERROR(VLOOKUP($D1566,BankOpTbl,4,0),"")</f>
        <v>0</v>
      </c>
      <c r="X1566" s="27">
        <f>IF($E1566="","",IFERROR(VLOOKUP($E1566,BankTbl,4,0),""))</f>
        <v>0</v>
      </c>
      <c r="Y1566" s="27">
        <f>IF($F1566="","",IFERROR(VLOOKUP($F1566,BankTbl,4,0),""))</f>
        <v>0</v>
      </c>
      <c r="Z1566" s="27">
        <f>IF($B1566="","",IF($V1566="PICK",LEFT($N1566,5),IF($V1566="FIXED",$W1566,IF($V1566="CODE",$H1566,""))))</f>
        <v>0</v>
      </c>
    </row>
    <row r="1567" spans="1:26" ht="21" customHeight="1">
      <c r="A1567" s="27">
        <f>IF($B1567="","",COUNTA($B$13:$B1567))</f>
        <v>0</v>
      </c>
      <c r="B1567" s="28"/>
      <c r="C1567" s="28"/>
      <c r="D1567" s="29"/>
      <c r="E1567" s="29"/>
      <c r="F1567" s="29"/>
      <c r="G1567" s="28"/>
      <c r="H1567" s="28"/>
      <c r="I1567" s="30">
        <f>IF($H1567="","",IFERROR(VLOOKUP($H1567,AcctTbl,2,0),"کد ناشناخته"))</f>
        <v>0</v>
      </c>
      <c r="J1567" s="27">
        <f>IF($H1567="","",IFERROR(VLOOKUP($H1567,AcctTbl,3,0),""))</f>
        <v>0</v>
      </c>
      <c r="K1567" s="29"/>
      <c r="L1567" s="28"/>
      <c r="M1567" s="31"/>
      <c r="N1567" s="29"/>
      <c r="O1567" s="32">
        <f>IF($B1567="",0,IF($U1567="IN",N($M1567),0))</f>
        <v>0</v>
      </c>
      <c r="P1567" s="32">
        <f>IF($B1567="",0,IF(OR($U1567="OUT",$U1567="TRF"),N($M1567),0))</f>
        <v>0</v>
      </c>
      <c r="Q1567" s="32">
        <f>IF($B1567="",0,IF(OR($U1567="OUT",$U1567="TRF"),N($M1567),0))</f>
        <v>0</v>
      </c>
      <c r="R1567" s="32">
        <f>IF($B1567="",0,IF($U1567="IN",N($M1567),0))</f>
        <v>0</v>
      </c>
      <c r="S1567" s="33">
        <f>IF($B1567="","",IF($M1567="","⚠ مبلغ",IF($E1567="","⚠ بانک عامل",IF(AND($U1567="TRF",$F1567=""),"⚠ بانک مقصد",IF(AND($V1567&lt;&gt;"NONE",$V1567&lt;&gt;"",$Z1567=""),"⚠ طرف حساب","✓")))))</f>
        <v>0</v>
      </c>
      <c r="T1567" s="29"/>
      <c r="U1567" s="27">
        <f>IFERROR(VLOOKUP($D1567,BankOpTbl,2,0),"")</f>
        <v>0</v>
      </c>
      <c r="V1567" s="27">
        <f>IFERROR(VLOOKUP($D1567,BankOpTbl,3,0),"")</f>
        <v>0</v>
      </c>
      <c r="W1567" s="27">
        <f>IFERROR(VLOOKUP($D1567,BankOpTbl,4,0),"")</f>
        <v>0</v>
      </c>
      <c r="X1567" s="27">
        <f>IF($E1567="","",IFERROR(VLOOKUP($E1567,BankTbl,4,0),""))</f>
        <v>0</v>
      </c>
      <c r="Y1567" s="27">
        <f>IF($F1567="","",IFERROR(VLOOKUP($F1567,BankTbl,4,0),""))</f>
        <v>0</v>
      </c>
      <c r="Z1567" s="27">
        <f>IF($B1567="","",IF($V1567="PICK",LEFT($N1567,5),IF($V1567="FIXED",$W1567,IF($V1567="CODE",$H1567,""))))</f>
        <v>0</v>
      </c>
    </row>
    <row r="1568" spans="1:26" ht="21" customHeight="1">
      <c r="A1568" s="27">
        <f>IF($B1568="","",COUNTA($B$13:$B1568))</f>
        <v>0</v>
      </c>
      <c r="B1568" s="28"/>
      <c r="C1568" s="28"/>
      <c r="D1568" s="29"/>
      <c r="E1568" s="29"/>
      <c r="F1568" s="29"/>
      <c r="G1568" s="28"/>
      <c r="H1568" s="28"/>
      <c r="I1568" s="30">
        <f>IF($H1568="","",IFERROR(VLOOKUP($H1568,AcctTbl,2,0),"کد ناشناخته"))</f>
        <v>0</v>
      </c>
      <c r="J1568" s="27">
        <f>IF($H1568="","",IFERROR(VLOOKUP($H1568,AcctTbl,3,0),""))</f>
        <v>0</v>
      </c>
      <c r="K1568" s="29"/>
      <c r="L1568" s="28"/>
      <c r="M1568" s="31"/>
      <c r="N1568" s="29"/>
      <c r="O1568" s="32">
        <f>IF($B1568="",0,IF($U1568="IN",N($M1568),0))</f>
        <v>0</v>
      </c>
      <c r="P1568" s="32">
        <f>IF($B1568="",0,IF(OR($U1568="OUT",$U1568="TRF"),N($M1568),0))</f>
        <v>0</v>
      </c>
      <c r="Q1568" s="32">
        <f>IF($B1568="",0,IF(OR($U1568="OUT",$U1568="TRF"),N($M1568),0))</f>
        <v>0</v>
      </c>
      <c r="R1568" s="32">
        <f>IF($B1568="",0,IF($U1568="IN",N($M1568),0))</f>
        <v>0</v>
      </c>
      <c r="S1568" s="33">
        <f>IF($B1568="","",IF($M1568="","⚠ مبلغ",IF($E1568="","⚠ بانک عامل",IF(AND($U1568="TRF",$F1568=""),"⚠ بانک مقصد",IF(AND($V1568&lt;&gt;"NONE",$V1568&lt;&gt;"",$Z1568=""),"⚠ طرف حساب","✓")))))</f>
        <v>0</v>
      </c>
      <c r="T1568" s="29"/>
      <c r="U1568" s="27">
        <f>IFERROR(VLOOKUP($D1568,BankOpTbl,2,0),"")</f>
        <v>0</v>
      </c>
      <c r="V1568" s="27">
        <f>IFERROR(VLOOKUP($D1568,BankOpTbl,3,0),"")</f>
        <v>0</v>
      </c>
      <c r="W1568" s="27">
        <f>IFERROR(VLOOKUP($D1568,BankOpTbl,4,0),"")</f>
        <v>0</v>
      </c>
      <c r="X1568" s="27">
        <f>IF($E1568="","",IFERROR(VLOOKUP($E1568,BankTbl,4,0),""))</f>
        <v>0</v>
      </c>
      <c r="Y1568" s="27">
        <f>IF($F1568="","",IFERROR(VLOOKUP($F1568,BankTbl,4,0),""))</f>
        <v>0</v>
      </c>
      <c r="Z1568" s="27">
        <f>IF($B1568="","",IF($V1568="PICK",LEFT($N1568,5),IF($V1568="FIXED",$W1568,IF($V1568="CODE",$H1568,""))))</f>
        <v>0</v>
      </c>
    </row>
    <row r="1569" spans="1:26" ht="21" customHeight="1">
      <c r="A1569" s="27">
        <f>IF($B1569="","",COUNTA($B$13:$B1569))</f>
        <v>0</v>
      </c>
      <c r="B1569" s="28"/>
      <c r="C1569" s="28"/>
      <c r="D1569" s="29"/>
      <c r="E1569" s="29"/>
      <c r="F1569" s="29"/>
      <c r="G1569" s="28"/>
      <c r="H1569" s="28"/>
      <c r="I1569" s="30">
        <f>IF($H1569="","",IFERROR(VLOOKUP($H1569,AcctTbl,2,0),"کد ناشناخته"))</f>
        <v>0</v>
      </c>
      <c r="J1569" s="27">
        <f>IF($H1569="","",IFERROR(VLOOKUP($H1569,AcctTbl,3,0),""))</f>
        <v>0</v>
      </c>
      <c r="K1569" s="29"/>
      <c r="L1569" s="28"/>
      <c r="M1569" s="31"/>
      <c r="N1569" s="29"/>
      <c r="O1569" s="32">
        <f>IF($B1569="",0,IF($U1569="IN",N($M1569),0))</f>
        <v>0</v>
      </c>
      <c r="P1569" s="32">
        <f>IF($B1569="",0,IF(OR($U1569="OUT",$U1569="TRF"),N($M1569),0))</f>
        <v>0</v>
      </c>
      <c r="Q1569" s="32">
        <f>IF($B1569="",0,IF(OR($U1569="OUT",$U1569="TRF"),N($M1569),0))</f>
        <v>0</v>
      </c>
      <c r="R1569" s="32">
        <f>IF($B1569="",0,IF($U1569="IN",N($M1569),0))</f>
        <v>0</v>
      </c>
      <c r="S1569" s="33">
        <f>IF($B1569="","",IF($M1569="","⚠ مبلغ",IF($E1569="","⚠ بانک عامل",IF(AND($U1569="TRF",$F1569=""),"⚠ بانک مقصد",IF(AND($V1569&lt;&gt;"NONE",$V1569&lt;&gt;"",$Z1569=""),"⚠ طرف حساب","✓")))))</f>
        <v>0</v>
      </c>
      <c r="T1569" s="29"/>
      <c r="U1569" s="27">
        <f>IFERROR(VLOOKUP($D1569,BankOpTbl,2,0),"")</f>
        <v>0</v>
      </c>
      <c r="V1569" s="27">
        <f>IFERROR(VLOOKUP($D1569,BankOpTbl,3,0),"")</f>
        <v>0</v>
      </c>
      <c r="W1569" s="27">
        <f>IFERROR(VLOOKUP($D1569,BankOpTbl,4,0),"")</f>
        <v>0</v>
      </c>
      <c r="X1569" s="27">
        <f>IF($E1569="","",IFERROR(VLOOKUP($E1569,BankTbl,4,0),""))</f>
        <v>0</v>
      </c>
      <c r="Y1569" s="27">
        <f>IF($F1569="","",IFERROR(VLOOKUP($F1569,BankTbl,4,0),""))</f>
        <v>0</v>
      </c>
      <c r="Z1569" s="27">
        <f>IF($B1569="","",IF($V1569="PICK",LEFT($N1569,5),IF($V1569="FIXED",$W1569,IF($V1569="CODE",$H1569,""))))</f>
        <v>0</v>
      </c>
    </row>
    <row r="1570" spans="1:26" ht="21" customHeight="1">
      <c r="A1570" s="27">
        <f>IF($B1570="","",COUNTA($B$13:$B1570))</f>
        <v>0</v>
      </c>
      <c r="B1570" s="28"/>
      <c r="C1570" s="28"/>
      <c r="D1570" s="29"/>
      <c r="E1570" s="29"/>
      <c r="F1570" s="29"/>
      <c r="G1570" s="28"/>
      <c r="H1570" s="28"/>
      <c r="I1570" s="30">
        <f>IF($H1570="","",IFERROR(VLOOKUP($H1570,AcctTbl,2,0),"کد ناشناخته"))</f>
        <v>0</v>
      </c>
      <c r="J1570" s="27">
        <f>IF($H1570="","",IFERROR(VLOOKUP($H1570,AcctTbl,3,0),""))</f>
        <v>0</v>
      </c>
      <c r="K1570" s="29"/>
      <c r="L1570" s="28"/>
      <c r="M1570" s="31"/>
      <c r="N1570" s="29"/>
      <c r="O1570" s="32">
        <f>IF($B1570="",0,IF($U1570="IN",N($M1570),0))</f>
        <v>0</v>
      </c>
      <c r="P1570" s="32">
        <f>IF($B1570="",0,IF(OR($U1570="OUT",$U1570="TRF"),N($M1570),0))</f>
        <v>0</v>
      </c>
      <c r="Q1570" s="32">
        <f>IF($B1570="",0,IF(OR($U1570="OUT",$U1570="TRF"),N($M1570),0))</f>
        <v>0</v>
      </c>
      <c r="R1570" s="32">
        <f>IF($B1570="",0,IF($U1570="IN",N($M1570),0))</f>
        <v>0</v>
      </c>
      <c r="S1570" s="33">
        <f>IF($B1570="","",IF($M1570="","⚠ مبلغ",IF($E1570="","⚠ بانک عامل",IF(AND($U1570="TRF",$F1570=""),"⚠ بانک مقصد",IF(AND($V1570&lt;&gt;"NONE",$V1570&lt;&gt;"",$Z1570=""),"⚠ طرف حساب","✓")))))</f>
        <v>0</v>
      </c>
      <c r="T1570" s="29"/>
      <c r="U1570" s="27">
        <f>IFERROR(VLOOKUP($D1570,BankOpTbl,2,0),"")</f>
        <v>0</v>
      </c>
      <c r="V1570" s="27">
        <f>IFERROR(VLOOKUP($D1570,BankOpTbl,3,0),"")</f>
        <v>0</v>
      </c>
      <c r="W1570" s="27">
        <f>IFERROR(VLOOKUP($D1570,BankOpTbl,4,0),"")</f>
        <v>0</v>
      </c>
      <c r="X1570" s="27">
        <f>IF($E1570="","",IFERROR(VLOOKUP($E1570,BankTbl,4,0),""))</f>
        <v>0</v>
      </c>
      <c r="Y1570" s="27">
        <f>IF($F1570="","",IFERROR(VLOOKUP($F1570,BankTbl,4,0),""))</f>
        <v>0</v>
      </c>
      <c r="Z1570" s="27">
        <f>IF($B1570="","",IF($V1570="PICK",LEFT($N1570,5),IF($V1570="FIXED",$W1570,IF($V1570="CODE",$H1570,""))))</f>
        <v>0</v>
      </c>
    </row>
    <row r="1571" spans="1:26" ht="21" customHeight="1">
      <c r="A1571" s="27">
        <f>IF($B1571="","",COUNTA($B$13:$B1571))</f>
        <v>0</v>
      </c>
      <c r="B1571" s="28"/>
      <c r="C1571" s="28"/>
      <c r="D1571" s="29"/>
      <c r="E1571" s="29"/>
      <c r="F1571" s="29"/>
      <c r="G1571" s="28"/>
      <c r="H1571" s="28"/>
      <c r="I1571" s="30">
        <f>IF($H1571="","",IFERROR(VLOOKUP($H1571,AcctTbl,2,0),"کد ناشناخته"))</f>
        <v>0</v>
      </c>
      <c r="J1571" s="27">
        <f>IF($H1571="","",IFERROR(VLOOKUP($H1571,AcctTbl,3,0),""))</f>
        <v>0</v>
      </c>
      <c r="K1571" s="29"/>
      <c r="L1571" s="28"/>
      <c r="M1571" s="31"/>
      <c r="N1571" s="29"/>
      <c r="O1571" s="32">
        <f>IF($B1571="",0,IF($U1571="IN",N($M1571),0))</f>
        <v>0</v>
      </c>
      <c r="P1571" s="32">
        <f>IF($B1571="",0,IF(OR($U1571="OUT",$U1571="TRF"),N($M1571),0))</f>
        <v>0</v>
      </c>
      <c r="Q1571" s="32">
        <f>IF($B1571="",0,IF(OR($U1571="OUT",$U1571="TRF"),N($M1571),0))</f>
        <v>0</v>
      </c>
      <c r="R1571" s="32">
        <f>IF($B1571="",0,IF($U1571="IN",N($M1571),0))</f>
        <v>0</v>
      </c>
      <c r="S1571" s="33">
        <f>IF($B1571="","",IF($M1571="","⚠ مبلغ",IF($E1571="","⚠ بانک عامل",IF(AND($U1571="TRF",$F1571=""),"⚠ بانک مقصد",IF(AND($V1571&lt;&gt;"NONE",$V1571&lt;&gt;"",$Z1571=""),"⚠ طرف حساب","✓")))))</f>
        <v>0</v>
      </c>
      <c r="T1571" s="29"/>
      <c r="U1571" s="27">
        <f>IFERROR(VLOOKUP($D1571,BankOpTbl,2,0),"")</f>
        <v>0</v>
      </c>
      <c r="V1571" s="27">
        <f>IFERROR(VLOOKUP($D1571,BankOpTbl,3,0),"")</f>
        <v>0</v>
      </c>
      <c r="W1571" s="27">
        <f>IFERROR(VLOOKUP($D1571,BankOpTbl,4,0),"")</f>
        <v>0</v>
      </c>
      <c r="X1571" s="27">
        <f>IF($E1571="","",IFERROR(VLOOKUP($E1571,BankTbl,4,0),""))</f>
        <v>0</v>
      </c>
      <c r="Y1571" s="27">
        <f>IF($F1571="","",IFERROR(VLOOKUP($F1571,BankTbl,4,0),""))</f>
        <v>0</v>
      </c>
      <c r="Z1571" s="27">
        <f>IF($B1571="","",IF($V1571="PICK",LEFT($N1571,5),IF($V1571="FIXED",$W1571,IF($V1571="CODE",$H1571,""))))</f>
        <v>0</v>
      </c>
    </row>
    <row r="1572" spans="1:26" ht="21" customHeight="1">
      <c r="A1572" s="27">
        <f>IF($B1572="","",COUNTA($B$13:$B1572))</f>
        <v>0</v>
      </c>
      <c r="B1572" s="28"/>
      <c r="C1572" s="28"/>
      <c r="D1572" s="29"/>
      <c r="E1572" s="29"/>
      <c r="F1572" s="29"/>
      <c r="G1572" s="28"/>
      <c r="H1572" s="28"/>
      <c r="I1572" s="30">
        <f>IF($H1572="","",IFERROR(VLOOKUP($H1572,AcctTbl,2,0),"کد ناشناخته"))</f>
        <v>0</v>
      </c>
      <c r="J1572" s="27">
        <f>IF($H1572="","",IFERROR(VLOOKUP($H1572,AcctTbl,3,0),""))</f>
        <v>0</v>
      </c>
      <c r="K1572" s="29"/>
      <c r="L1572" s="28"/>
      <c r="M1572" s="31"/>
      <c r="N1572" s="29"/>
      <c r="O1572" s="32">
        <f>IF($B1572="",0,IF($U1572="IN",N($M1572),0))</f>
        <v>0</v>
      </c>
      <c r="P1572" s="32">
        <f>IF($B1572="",0,IF(OR($U1572="OUT",$U1572="TRF"),N($M1572),0))</f>
        <v>0</v>
      </c>
      <c r="Q1572" s="32">
        <f>IF($B1572="",0,IF(OR($U1572="OUT",$U1572="TRF"),N($M1572),0))</f>
        <v>0</v>
      </c>
      <c r="R1572" s="32">
        <f>IF($B1572="",0,IF($U1572="IN",N($M1572),0))</f>
        <v>0</v>
      </c>
      <c r="S1572" s="33">
        <f>IF($B1572="","",IF($M1572="","⚠ مبلغ",IF($E1572="","⚠ بانک عامل",IF(AND($U1572="TRF",$F1572=""),"⚠ بانک مقصد",IF(AND($V1572&lt;&gt;"NONE",$V1572&lt;&gt;"",$Z1572=""),"⚠ طرف حساب","✓")))))</f>
        <v>0</v>
      </c>
      <c r="T1572" s="29"/>
      <c r="U1572" s="27">
        <f>IFERROR(VLOOKUP($D1572,BankOpTbl,2,0),"")</f>
        <v>0</v>
      </c>
      <c r="V1572" s="27">
        <f>IFERROR(VLOOKUP($D1572,BankOpTbl,3,0),"")</f>
        <v>0</v>
      </c>
      <c r="W1572" s="27">
        <f>IFERROR(VLOOKUP($D1572,BankOpTbl,4,0),"")</f>
        <v>0</v>
      </c>
      <c r="X1572" s="27">
        <f>IF($E1572="","",IFERROR(VLOOKUP($E1572,BankTbl,4,0),""))</f>
        <v>0</v>
      </c>
      <c r="Y1572" s="27">
        <f>IF($F1572="","",IFERROR(VLOOKUP($F1572,BankTbl,4,0),""))</f>
        <v>0</v>
      </c>
      <c r="Z1572" s="27">
        <f>IF($B1572="","",IF($V1572="PICK",LEFT($N1572,5),IF($V1572="FIXED",$W1572,IF($V1572="CODE",$H1572,""))))</f>
        <v>0</v>
      </c>
    </row>
    <row r="1573" spans="1:26" ht="21" customHeight="1">
      <c r="A1573" s="27">
        <f>IF($B1573="","",COUNTA($B$13:$B1573))</f>
        <v>0</v>
      </c>
      <c r="B1573" s="28"/>
      <c r="C1573" s="28"/>
      <c r="D1573" s="29"/>
      <c r="E1573" s="29"/>
      <c r="F1573" s="29"/>
      <c r="G1573" s="28"/>
      <c r="H1573" s="28"/>
      <c r="I1573" s="30">
        <f>IF($H1573="","",IFERROR(VLOOKUP($H1573,AcctTbl,2,0),"کد ناشناخته"))</f>
        <v>0</v>
      </c>
      <c r="J1573" s="27">
        <f>IF($H1573="","",IFERROR(VLOOKUP($H1573,AcctTbl,3,0),""))</f>
        <v>0</v>
      </c>
      <c r="K1573" s="29"/>
      <c r="L1573" s="28"/>
      <c r="M1573" s="31"/>
      <c r="N1573" s="29"/>
      <c r="O1573" s="32">
        <f>IF($B1573="",0,IF($U1573="IN",N($M1573),0))</f>
        <v>0</v>
      </c>
      <c r="P1573" s="32">
        <f>IF($B1573="",0,IF(OR($U1573="OUT",$U1573="TRF"),N($M1573),0))</f>
        <v>0</v>
      </c>
      <c r="Q1573" s="32">
        <f>IF($B1573="",0,IF(OR($U1573="OUT",$U1573="TRF"),N($M1573),0))</f>
        <v>0</v>
      </c>
      <c r="R1573" s="32">
        <f>IF($B1573="",0,IF($U1573="IN",N($M1573),0))</f>
        <v>0</v>
      </c>
      <c r="S1573" s="33">
        <f>IF($B1573="","",IF($M1573="","⚠ مبلغ",IF($E1573="","⚠ بانک عامل",IF(AND($U1573="TRF",$F1573=""),"⚠ بانک مقصد",IF(AND($V1573&lt;&gt;"NONE",$V1573&lt;&gt;"",$Z1573=""),"⚠ طرف حساب","✓")))))</f>
        <v>0</v>
      </c>
      <c r="T1573" s="29"/>
      <c r="U1573" s="27">
        <f>IFERROR(VLOOKUP($D1573,BankOpTbl,2,0),"")</f>
        <v>0</v>
      </c>
      <c r="V1573" s="27">
        <f>IFERROR(VLOOKUP($D1573,BankOpTbl,3,0),"")</f>
        <v>0</v>
      </c>
      <c r="W1573" s="27">
        <f>IFERROR(VLOOKUP($D1573,BankOpTbl,4,0),"")</f>
        <v>0</v>
      </c>
      <c r="X1573" s="27">
        <f>IF($E1573="","",IFERROR(VLOOKUP($E1573,BankTbl,4,0),""))</f>
        <v>0</v>
      </c>
      <c r="Y1573" s="27">
        <f>IF($F1573="","",IFERROR(VLOOKUP($F1573,BankTbl,4,0),""))</f>
        <v>0</v>
      </c>
      <c r="Z1573" s="27">
        <f>IF($B1573="","",IF($V1573="PICK",LEFT($N1573,5),IF($V1573="FIXED",$W1573,IF($V1573="CODE",$H1573,""))))</f>
        <v>0</v>
      </c>
    </row>
    <row r="1574" spans="1:26" ht="21" customHeight="1">
      <c r="A1574" s="27">
        <f>IF($B1574="","",COUNTA($B$13:$B1574))</f>
        <v>0</v>
      </c>
      <c r="B1574" s="28"/>
      <c r="C1574" s="28"/>
      <c r="D1574" s="29"/>
      <c r="E1574" s="29"/>
      <c r="F1574" s="29"/>
      <c r="G1574" s="28"/>
      <c r="H1574" s="28"/>
      <c r="I1574" s="30">
        <f>IF($H1574="","",IFERROR(VLOOKUP($H1574,AcctTbl,2,0),"کد ناشناخته"))</f>
        <v>0</v>
      </c>
      <c r="J1574" s="27">
        <f>IF($H1574="","",IFERROR(VLOOKUP($H1574,AcctTbl,3,0),""))</f>
        <v>0</v>
      </c>
      <c r="K1574" s="29"/>
      <c r="L1574" s="28"/>
      <c r="M1574" s="31"/>
      <c r="N1574" s="29"/>
      <c r="O1574" s="32">
        <f>IF($B1574="",0,IF($U1574="IN",N($M1574),0))</f>
        <v>0</v>
      </c>
      <c r="P1574" s="32">
        <f>IF($B1574="",0,IF(OR($U1574="OUT",$U1574="TRF"),N($M1574),0))</f>
        <v>0</v>
      </c>
      <c r="Q1574" s="32">
        <f>IF($B1574="",0,IF(OR($U1574="OUT",$U1574="TRF"),N($M1574),0))</f>
        <v>0</v>
      </c>
      <c r="R1574" s="32">
        <f>IF($B1574="",0,IF($U1574="IN",N($M1574),0))</f>
        <v>0</v>
      </c>
      <c r="S1574" s="33">
        <f>IF($B1574="","",IF($M1574="","⚠ مبلغ",IF($E1574="","⚠ بانک عامل",IF(AND($U1574="TRF",$F1574=""),"⚠ بانک مقصد",IF(AND($V1574&lt;&gt;"NONE",$V1574&lt;&gt;"",$Z1574=""),"⚠ طرف حساب","✓")))))</f>
        <v>0</v>
      </c>
      <c r="T1574" s="29"/>
      <c r="U1574" s="27">
        <f>IFERROR(VLOOKUP($D1574,BankOpTbl,2,0),"")</f>
        <v>0</v>
      </c>
      <c r="V1574" s="27">
        <f>IFERROR(VLOOKUP($D1574,BankOpTbl,3,0),"")</f>
        <v>0</v>
      </c>
      <c r="W1574" s="27">
        <f>IFERROR(VLOOKUP($D1574,BankOpTbl,4,0),"")</f>
        <v>0</v>
      </c>
      <c r="X1574" s="27">
        <f>IF($E1574="","",IFERROR(VLOOKUP($E1574,BankTbl,4,0),""))</f>
        <v>0</v>
      </c>
      <c r="Y1574" s="27">
        <f>IF($F1574="","",IFERROR(VLOOKUP($F1574,BankTbl,4,0),""))</f>
        <v>0</v>
      </c>
      <c r="Z1574" s="27">
        <f>IF($B1574="","",IF($V1574="PICK",LEFT($N1574,5),IF($V1574="FIXED",$W1574,IF($V1574="CODE",$H1574,""))))</f>
        <v>0</v>
      </c>
    </row>
    <row r="1575" spans="1:26" ht="21" customHeight="1">
      <c r="A1575" s="27">
        <f>IF($B1575="","",COUNTA($B$13:$B1575))</f>
        <v>0</v>
      </c>
      <c r="B1575" s="28"/>
      <c r="C1575" s="28"/>
      <c r="D1575" s="29"/>
      <c r="E1575" s="29"/>
      <c r="F1575" s="29"/>
      <c r="G1575" s="28"/>
      <c r="H1575" s="28"/>
      <c r="I1575" s="30">
        <f>IF($H1575="","",IFERROR(VLOOKUP($H1575,AcctTbl,2,0),"کد ناشناخته"))</f>
        <v>0</v>
      </c>
      <c r="J1575" s="27">
        <f>IF($H1575="","",IFERROR(VLOOKUP($H1575,AcctTbl,3,0),""))</f>
        <v>0</v>
      </c>
      <c r="K1575" s="29"/>
      <c r="L1575" s="28"/>
      <c r="M1575" s="31"/>
      <c r="N1575" s="29"/>
      <c r="O1575" s="32">
        <f>IF($B1575="",0,IF($U1575="IN",N($M1575),0))</f>
        <v>0</v>
      </c>
      <c r="P1575" s="32">
        <f>IF($B1575="",0,IF(OR($U1575="OUT",$U1575="TRF"),N($M1575),0))</f>
        <v>0</v>
      </c>
      <c r="Q1575" s="32">
        <f>IF($B1575="",0,IF(OR($U1575="OUT",$U1575="TRF"),N($M1575),0))</f>
        <v>0</v>
      </c>
      <c r="R1575" s="32">
        <f>IF($B1575="",0,IF($U1575="IN",N($M1575),0))</f>
        <v>0</v>
      </c>
      <c r="S1575" s="33">
        <f>IF($B1575="","",IF($M1575="","⚠ مبلغ",IF($E1575="","⚠ بانک عامل",IF(AND($U1575="TRF",$F1575=""),"⚠ بانک مقصد",IF(AND($V1575&lt;&gt;"NONE",$V1575&lt;&gt;"",$Z1575=""),"⚠ طرف حساب","✓")))))</f>
        <v>0</v>
      </c>
      <c r="T1575" s="29"/>
      <c r="U1575" s="27">
        <f>IFERROR(VLOOKUP($D1575,BankOpTbl,2,0),"")</f>
        <v>0</v>
      </c>
      <c r="V1575" s="27">
        <f>IFERROR(VLOOKUP($D1575,BankOpTbl,3,0),"")</f>
        <v>0</v>
      </c>
      <c r="W1575" s="27">
        <f>IFERROR(VLOOKUP($D1575,BankOpTbl,4,0),"")</f>
        <v>0</v>
      </c>
      <c r="X1575" s="27">
        <f>IF($E1575="","",IFERROR(VLOOKUP($E1575,BankTbl,4,0),""))</f>
        <v>0</v>
      </c>
      <c r="Y1575" s="27">
        <f>IF($F1575="","",IFERROR(VLOOKUP($F1575,BankTbl,4,0),""))</f>
        <v>0</v>
      </c>
      <c r="Z1575" s="27">
        <f>IF($B1575="","",IF($V1575="PICK",LEFT($N1575,5),IF($V1575="FIXED",$W1575,IF($V1575="CODE",$H1575,""))))</f>
        <v>0</v>
      </c>
    </row>
    <row r="1576" spans="1:26" ht="21" customHeight="1">
      <c r="A1576" s="27">
        <f>IF($B1576="","",COUNTA($B$13:$B1576))</f>
        <v>0</v>
      </c>
      <c r="B1576" s="28"/>
      <c r="C1576" s="28"/>
      <c r="D1576" s="29"/>
      <c r="E1576" s="29"/>
      <c r="F1576" s="29"/>
      <c r="G1576" s="28"/>
      <c r="H1576" s="28"/>
      <c r="I1576" s="30">
        <f>IF($H1576="","",IFERROR(VLOOKUP($H1576,AcctTbl,2,0),"کد ناشناخته"))</f>
        <v>0</v>
      </c>
      <c r="J1576" s="27">
        <f>IF($H1576="","",IFERROR(VLOOKUP($H1576,AcctTbl,3,0),""))</f>
        <v>0</v>
      </c>
      <c r="K1576" s="29"/>
      <c r="L1576" s="28"/>
      <c r="M1576" s="31"/>
      <c r="N1576" s="29"/>
      <c r="O1576" s="32">
        <f>IF($B1576="",0,IF($U1576="IN",N($M1576),0))</f>
        <v>0</v>
      </c>
      <c r="P1576" s="32">
        <f>IF($B1576="",0,IF(OR($U1576="OUT",$U1576="TRF"),N($M1576),0))</f>
        <v>0</v>
      </c>
      <c r="Q1576" s="32">
        <f>IF($B1576="",0,IF(OR($U1576="OUT",$U1576="TRF"),N($M1576),0))</f>
        <v>0</v>
      </c>
      <c r="R1576" s="32">
        <f>IF($B1576="",0,IF($U1576="IN",N($M1576),0))</f>
        <v>0</v>
      </c>
      <c r="S1576" s="33">
        <f>IF($B1576="","",IF($M1576="","⚠ مبلغ",IF($E1576="","⚠ بانک عامل",IF(AND($U1576="TRF",$F1576=""),"⚠ بانک مقصد",IF(AND($V1576&lt;&gt;"NONE",$V1576&lt;&gt;"",$Z1576=""),"⚠ طرف حساب","✓")))))</f>
        <v>0</v>
      </c>
      <c r="T1576" s="29"/>
      <c r="U1576" s="27">
        <f>IFERROR(VLOOKUP($D1576,BankOpTbl,2,0),"")</f>
        <v>0</v>
      </c>
      <c r="V1576" s="27">
        <f>IFERROR(VLOOKUP($D1576,BankOpTbl,3,0),"")</f>
        <v>0</v>
      </c>
      <c r="W1576" s="27">
        <f>IFERROR(VLOOKUP($D1576,BankOpTbl,4,0),"")</f>
        <v>0</v>
      </c>
      <c r="X1576" s="27">
        <f>IF($E1576="","",IFERROR(VLOOKUP($E1576,BankTbl,4,0),""))</f>
        <v>0</v>
      </c>
      <c r="Y1576" s="27">
        <f>IF($F1576="","",IFERROR(VLOOKUP($F1576,BankTbl,4,0),""))</f>
        <v>0</v>
      </c>
      <c r="Z1576" s="27">
        <f>IF($B1576="","",IF($V1576="PICK",LEFT($N1576,5),IF($V1576="FIXED",$W1576,IF($V1576="CODE",$H1576,""))))</f>
        <v>0</v>
      </c>
    </row>
    <row r="1577" spans="1:26" ht="21" customHeight="1">
      <c r="A1577" s="27">
        <f>IF($B1577="","",COUNTA($B$13:$B1577))</f>
        <v>0</v>
      </c>
      <c r="B1577" s="28"/>
      <c r="C1577" s="28"/>
      <c r="D1577" s="29"/>
      <c r="E1577" s="29"/>
      <c r="F1577" s="29"/>
      <c r="G1577" s="28"/>
      <c r="H1577" s="28"/>
      <c r="I1577" s="30">
        <f>IF($H1577="","",IFERROR(VLOOKUP($H1577,AcctTbl,2,0),"کد ناشناخته"))</f>
        <v>0</v>
      </c>
      <c r="J1577" s="27">
        <f>IF($H1577="","",IFERROR(VLOOKUP($H1577,AcctTbl,3,0),""))</f>
        <v>0</v>
      </c>
      <c r="K1577" s="29"/>
      <c r="L1577" s="28"/>
      <c r="M1577" s="31"/>
      <c r="N1577" s="29"/>
      <c r="O1577" s="32">
        <f>IF($B1577="",0,IF($U1577="IN",N($M1577),0))</f>
        <v>0</v>
      </c>
      <c r="P1577" s="32">
        <f>IF($B1577="",0,IF(OR($U1577="OUT",$U1577="TRF"),N($M1577),0))</f>
        <v>0</v>
      </c>
      <c r="Q1577" s="32">
        <f>IF($B1577="",0,IF(OR($U1577="OUT",$U1577="TRF"),N($M1577),0))</f>
        <v>0</v>
      </c>
      <c r="R1577" s="32">
        <f>IF($B1577="",0,IF($U1577="IN",N($M1577),0))</f>
        <v>0</v>
      </c>
      <c r="S1577" s="33">
        <f>IF($B1577="","",IF($M1577="","⚠ مبلغ",IF($E1577="","⚠ بانک عامل",IF(AND($U1577="TRF",$F1577=""),"⚠ بانک مقصد",IF(AND($V1577&lt;&gt;"NONE",$V1577&lt;&gt;"",$Z1577=""),"⚠ طرف حساب","✓")))))</f>
        <v>0</v>
      </c>
      <c r="T1577" s="29"/>
      <c r="U1577" s="27">
        <f>IFERROR(VLOOKUP($D1577,BankOpTbl,2,0),"")</f>
        <v>0</v>
      </c>
      <c r="V1577" s="27">
        <f>IFERROR(VLOOKUP($D1577,BankOpTbl,3,0),"")</f>
        <v>0</v>
      </c>
      <c r="W1577" s="27">
        <f>IFERROR(VLOOKUP($D1577,BankOpTbl,4,0),"")</f>
        <v>0</v>
      </c>
      <c r="X1577" s="27">
        <f>IF($E1577="","",IFERROR(VLOOKUP($E1577,BankTbl,4,0),""))</f>
        <v>0</v>
      </c>
      <c r="Y1577" s="27">
        <f>IF($F1577="","",IFERROR(VLOOKUP($F1577,BankTbl,4,0),""))</f>
        <v>0</v>
      </c>
      <c r="Z1577" s="27">
        <f>IF($B1577="","",IF($V1577="PICK",LEFT($N1577,5),IF($V1577="FIXED",$W1577,IF($V1577="CODE",$H1577,""))))</f>
        <v>0</v>
      </c>
    </row>
    <row r="1578" spans="1:26" ht="21" customHeight="1">
      <c r="A1578" s="27">
        <f>IF($B1578="","",COUNTA($B$13:$B1578))</f>
        <v>0</v>
      </c>
      <c r="B1578" s="28"/>
      <c r="C1578" s="28"/>
      <c r="D1578" s="29"/>
      <c r="E1578" s="29"/>
      <c r="F1578" s="29"/>
      <c r="G1578" s="28"/>
      <c r="H1578" s="28"/>
      <c r="I1578" s="30">
        <f>IF($H1578="","",IFERROR(VLOOKUP($H1578,AcctTbl,2,0),"کد ناشناخته"))</f>
        <v>0</v>
      </c>
      <c r="J1578" s="27">
        <f>IF($H1578="","",IFERROR(VLOOKUP($H1578,AcctTbl,3,0),""))</f>
        <v>0</v>
      </c>
      <c r="K1578" s="29"/>
      <c r="L1578" s="28"/>
      <c r="M1578" s="31"/>
      <c r="N1578" s="29"/>
      <c r="O1578" s="32">
        <f>IF($B1578="",0,IF($U1578="IN",N($M1578),0))</f>
        <v>0</v>
      </c>
      <c r="P1578" s="32">
        <f>IF($B1578="",0,IF(OR($U1578="OUT",$U1578="TRF"),N($M1578),0))</f>
        <v>0</v>
      </c>
      <c r="Q1578" s="32">
        <f>IF($B1578="",0,IF(OR($U1578="OUT",$U1578="TRF"),N($M1578),0))</f>
        <v>0</v>
      </c>
      <c r="R1578" s="32">
        <f>IF($B1578="",0,IF($U1578="IN",N($M1578),0))</f>
        <v>0</v>
      </c>
      <c r="S1578" s="33">
        <f>IF($B1578="","",IF($M1578="","⚠ مبلغ",IF($E1578="","⚠ بانک عامل",IF(AND($U1578="TRF",$F1578=""),"⚠ بانک مقصد",IF(AND($V1578&lt;&gt;"NONE",$V1578&lt;&gt;"",$Z1578=""),"⚠ طرف حساب","✓")))))</f>
        <v>0</v>
      </c>
      <c r="T1578" s="29"/>
      <c r="U1578" s="27">
        <f>IFERROR(VLOOKUP($D1578,BankOpTbl,2,0),"")</f>
        <v>0</v>
      </c>
      <c r="V1578" s="27">
        <f>IFERROR(VLOOKUP($D1578,BankOpTbl,3,0),"")</f>
        <v>0</v>
      </c>
      <c r="W1578" s="27">
        <f>IFERROR(VLOOKUP($D1578,BankOpTbl,4,0),"")</f>
        <v>0</v>
      </c>
      <c r="X1578" s="27">
        <f>IF($E1578="","",IFERROR(VLOOKUP($E1578,BankTbl,4,0),""))</f>
        <v>0</v>
      </c>
      <c r="Y1578" s="27">
        <f>IF($F1578="","",IFERROR(VLOOKUP($F1578,BankTbl,4,0),""))</f>
        <v>0</v>
      </c>
      <c r="Z1578" s="27">
        <f>IF($B1578="","",IF($V1578="PICK",LEFT($N1578,5),IF($V1578="FIXED",$W1578,IF($V1578="CODE",$H1578,""))))</f>
        <v>0</v>
      </c>
    </row>
    <row r="1579" spans="1:26" ht="21" customHeight="1">
      <c r="A1579" s="27">
        <f>IF($B1579="","",COUNTA($B$13:$B1579))</f>
        <v>0</v>
      </c>
      <c r="B1579" s="28"/>
      <c r="C1579" s="28"/>
      <c r="D1579" s="29"/>
      <c r="E1579" s="29"/>
      <c r="F1579" s="29"/>
      <c r="G1579" s="28"/>
      <c r="H1579" s="28"/>
      <c r="I1579" s="30">
        <f>IF($H1579="","",IFERROR(VLOOKUP($H1579,AcctTbl,2,0),"کد ناشناخته"))</f>
        <v>0</v>
      </c>
      <c r="J1579" s="27">
        <f>IF($H1579="","",IFERROR(VLOOKUP($H1579,AcctTbl,3,0),""))</f>
        <v>0</v>
      </c>
      <c r="K1579" s="29"/>
      <c r="L1579" s="28"/>
      <c r="M1579" s="31"/>
      <c r="N1579" s="29"/>
      <c r="O1579" s="32">
        <f>IF($B1579="",0,IF($U1579="IN",N($M1579),0))</f>
        <v>0</v>
      </c>
      <c r="P1579" s="32">
        <f>IF($B1579="",0,IF(OR($U1579="OUT",$U1579="TRF"),N($M1579),0))</f>
        <v>0</v>
      </c>
      <c r="Q1579" s="32">
        <f>IF($B1579="",0,IF(OR($U1579="OUT",$U1579="TRF"),N($M1579),0))</f>
        <v>0</v>
      </c>
      <c r="R1579" s="32">
        <f>IF($B1579="",0,IF($U1579="IN",N($M1579),0))</f>
        <v>0</v>
      </c>
      <c r="S1579" s="33">
        <f>IF($B1579="","",IF($M1579="","⚠ مبلغ",IF($E1579="","⚠ بانک عامل",IF(AND($U1579="TRF",$F1579=""),"⚠ بانک مقصد",IF(AND($V1579&lt;&gt;"NONE",$V1579&lt;&gt;"",$Z1579=""),"⚠ طرف حساب","✓")))))</f>
        <v>0</v>
      </c>
      <c r="T1579" s="29"/>
      <c r="U1579" s="27">
        <f>IFERROR(VLOOKUP($D1579,BankOpTbl,2,0),"")</f>
        <v>0</v>
      </c>
      <c r="V1579" s="27">
        <f>IFERROR(VLOOKUP($D1579,BankOpTbl,3,0),"")</f>
        <v>0</v>
      </c>
      <c r="W1579" s="27">
        <f>IFERROR(VLOOKUP($D1579,BankOpTbl,4,0),"")</f>
        <v>0</v>
      </c>
      <c r="X1579" s="27">
        <f>IF($E1579="","",IFERROR(VLOOKUP($E1579,BankTbl,4,0),""))</f>
        <v>0</v>
      </c>
      <c r="Y1579" s="27">
        <f>IF($F1579="","",IFERROR(VLOOKUP($F1579,BankTbl,4,0),""))</f>
        <v>0</v>
      </c>
      <c r="Z1579" s="27">
        <f>IF($B1579="","",IF($V1579="PICK",LEFT($N1579,5),IF($V1579="FIXED",$W1579,IF($V1579="CODE",$H1579,""))))</f>
        <v>0</v>
      </c>
    </row>
    <row r="1580" spans="1:26" ht="21" customHeight="1">
      <c r="A1580" s="27">
        <f>IF($B1580="","",COUNTA($B$13:$B1580))</f>
        <v>0</v>
      </c>
      <c r="B1580" s="28"/>
      <c r="C1580" s="28"/>
      <c r="D1580" s="29"/>
      <c r="E1580" s="29"/>
      <c r="F1580" s="29"/>
      <c r="G1580" s="28"/>
      <c r="H1580" s="28"/>
      <c r="I1580" s="30">
        <f>IF($H1580="","",IFERROR(VLOOKUP($H1580,AcctTbl,2,0),"کد ناشناخته"))</f>
        <v>0</v>
      </c>
      <c r="J1580" s="27">
        <f>IF($H1580="","",IFERROR(VLOOKUP($H1580,AcctTbl,3,0),""))</f>
        <v>0</v>
      </c>
      <c r="K1580" s="29"/>
      <c r="L1580" s="28"/>
      <c r="M1580" s="31"/>
      <c r="N1580" s="29"/>
      <c r="O1580" s="32">
        <f>IF($B1580="",0,IF($U1580="IN",N($M1580),0))</f>
        <v>0</v>
      </c>
      <c r="P1580" s="32">
        <f>IF($B1580="",0,IF(OR($U1580="OUT",$U1580="TRF"),N($M1580),0))</f>
        <v>0</v>
      </c>
      <c r="Q1580" s="32">
        <f>IF($B1580="",0,IF(OR($U1580="OUT",$U1580="TRF"),N($M1580),0))</f>
        <v>0</v>
      </c>
      <c r="R1580" s="32">
        <f>IF($B1580="",0,IF($U1580="IN",N($M1580),0))</f>
        <v>0</v>
      </c>
      <c r="S1580" s="33">
        <f>IF($B1580="","",IF($M1580="","⚠ مبلغ",IF($E1580="","⚠ بانک عامل",IF(AND($U1580="TRF",$F1580=""),"⚠ بانک مقصد",IF(AND($V1580&lt;&gt;"NONE",$V1580&lt;&gt;"",$Z1580=""),"⚠ طرف حساب","✓")))))</f>
        <v>0</v>
      </c>
      <c r="T1580" s="29"/>
      <c r="U1580" s="27">
        <f>IFERROR(VLOOKUP($D1580,BankOpTbl,2,0),"")</f>
        <v>0</v>
      </c>
      <c r="V1580" s="27">
        <f>IFERROR(VLOOKUP($D1580,BankOpTbl,3,0),"")</f>
        <v>0</v>
      </c>
      <c r="W1580" s="27">
        <f>IFERROR(VLOOKUP($D1580,BankOpTbl,4,0),"")</f>
        <v>0</v>
      </c>
      <c r="X1580" s="27">
        <f>IF($E1580="","",IFERROR(VLOOKUP($E1580,BankTbl,4,0),""))</f>
        <v>0</v>
      </c>
      <c r="Y1580" s="27">
        <f>IF($F1580="","",IFERROR(VLOOKUP($F1580,BankTbl,4,0),""))</f>
        <v>0</v>
      </c>
      <c r="Z1580" s="27">
        <f>IF($B1580="","",IF($V1580="PICK",LEFT($N1580,5),IF($V1580="FIXED",$W1580,IF($V1580="CODE",$H1580,""))))</f>
        <v>0</v>
      </c>
    </row>
    <row r="1581" spans="1:26" ht="21" customHeight="1">
      <c r="A1581" s="27">
        <f>IF($B1581="","",COUNTA($B$13:$B1581))</f>
        <v>0</v>
      </c>
      <c r="B1581" s="28"/>
      <c r="C1581" s="28"/>
      <c r="D1581" s="29"/>
      <c r="E1581" s="29"/>
      <c r="F1581" s="29"/>
      <c r="G1581" s="28"/>
      <c r="H1581" s="28"/>
      <c r="I1581" s="30">
        <f>IF($H1581="","",IFERROR(VLOOKUP($H1581,AcctTbl,2,0),"کد ناشناخته"))</f>
        <v>0</v>
      </c>
      <c r="J1581" s="27">
        <f>IF($H1581="","",IFERROR(VLOOKUP($H1581,AcctTbl,3,0),""))</f>
        <v>0</v>
      </c>
      <c r="K1581" s="29"/>
      <c r="L1581" s="28"/>
      <c r="M1581" s="31"/>
      <c r="N1581" s="29"/>
      <c r="O1581" s="32">
        <f>IF($B1581="",0,IF($U1581="IN",N($M1581),0))</f>
        <v>0</v>
      </c>
      <c r="P1581" s="32">
        <f>IF($B1581="",0,IF(OR($U1581="OUT",$U1581="TRF"),N($M1581),0))</f>
        <v>0</v>
      </c>
      <c r="Q1581" s="32">
        <f>IF($B1581="",0,IF(OR($U1581="OUT",$U1581="TRF"),N($M1581),0))</f>
        <v>0</v>
      </c>
      <c r="R1581" s="32">
        <f>IF($B1581="",0,IF($U1581="IN",N($M1581),0))</f>
        <v>0</v>
      </c>
      <c r="S1581" s="33">
        <f>IF($B1581="","",IF($M1581="","⚠ مبلغ",IF($E1581="","⚠ بانک عامل",IF(AND($U1581="TRF",$F1581=""),"⚠ بانک مقصد",IF(AND($V1581&lt;&gt;"NONE",$V1581&lt;&gt;"",$Z1581=""),"⚠ طرف حساب","✓")))))</f>
        <v>0</v>
      </c>
      <c r="T1581" s="29"/>
      <c r="U1581" s="27">
        <f>IFERROR(VLOOKUP($D1581,BankOpTbl,2,0),"")</f>
        <v>0</v>
      </c>
      <c r="V1581" s="27">
        <f>IFERROR(VLOOKUP($D1581,BankOpTbl,3,0),"")</f>
        <v>0</v>
      </c>
      <c r="W1581" s="27">
        <f>IFERROR(VLOOKUP($D1581,BankOpTbl,4,0),"")</f>
        <v>0</v>
      </c>
      <c r="X1581" s="27">
        <f>IF($E1581="","",IFERROR(VLOOKUP($E1581,BankTbl,4,0),""))</f>
        <v>0</v>
      </c>
      <c r="Y1581" s="27">
        <f>IF($F1581="","",IFERROR(VLOOKUP($F1581,BankTbl,4,0),""))</f>
        <v>0</v>
      </c>
      <c r="Z1581" s="27">
        <f>IF($B1581="","",IF($V1581="PICK",LEFT($N1581,5),IF($V1581="FIXED",$W1581,IF($V1581="CODE",$H1581,""))))</f>
        <v>0</v>
      </c>
    </row>
    <row r="1582" spans="1:26" ht="21" customHeight="1">
      <c r="A1582" s="27">
        <f>IF($B1582="","",COUNTA($B$13:$B1582))</f>
        <v>0</v>
      </c>
      <c r="B1582" s="28"/>
      <c r="C1582" s="28"/>
      <c r="D1582" s="29"/>
      <c r="E1582" s="29"/>
      <c r="F1582" s="29"/>
      <c r="G1582" s="28"/>
      <c r="H1582" s="28"/>
      <c r="I1582" s="30">
        <f>IF($H1582="","",IFERROR(VLOOKUP($H1582,AcctTbl,2,0),"کد ناشناخته"))</f>
        <v>0</v>
      </c>
      <c r="J1582" s="27">
        <f>IF($H1582="","",IFERROR(VLOOKUP($H1582,AcctTbl,3,0),""))</f>
        <v>0</v>
      </c>
      <c r="K1582" s="29"/>
      <c r="L1582" s="28"/>
      <c r="M1582" s="31"/>
      <c r="N1582" s="29"/>
      <c r="O1582" s="32">
        <f>IF($B1582="",0,IF($U1582="IN",N($M1582),0))</f>
        <v>0</v>
      </c>
      <c r="P1582" s="32">
        <f>IF($B1582="",0,IF(OR($U1582="OUT",$U1582="TRF"),N($M1582),0))</f>
        <v>0</v>
      </c>
      <c r="Q1582" s="32">
        <f>IF($B1582="",0,IF(OR($U1582="OUT",$U1582="TRF"),N($M1582),0))</f>
        <v>0</v>
      </c>
      <c r="R1582" s="32">
        <f>IF($B1582="",0,IF($U1582="IN",N($M1582),0))</f>
        <v>0</v>
      </c>
      <c r="S1582" s="33">
        <f>IF($B1582="","",IF($M1582="","⚠ مبلغ",IF($E1582="","⚠ بانک عامل",IF(AND($U1582="TRF",$F1582=""),"⚠ بانک مقصد",IF(AND($V1582&lt;&gt;"NONE",$V1582&lt;&gt;"",$Z1582=""),"⚠ طرف حساب","✓")))))</f>
        <v>0</v>
      </c>
      <c r="T1582" s="29"/>
      <c r="U1582" s="27">
        <f>IFERROR(VLOOKUP($D1582,BankOpTbl,2,0),"")</f>
        <v>0</v>
      </c>
      <c r="V1582" s="27">
        <f>IFERROR(VLOOKUP($D1582,BankOpTbl,3,0),"")</f>
        <v>0</v>
      </c>
      <c r="W1582" s="27">
        <f>IFERROR(VLOOKUP($D1582,BankOpTbl,4,0),"")</f>
        <v>0</v>
      </c>
      <c r="X1582" s="27">
        <f>IF($E1582="","",IFERROR(VLOOKUP($E1582,BankTbl,4,0),""))</f>
        <v>0</v>
      </c>
      <c r="Y1582" s="27">
        <f>IF($F1582="","",IFERROR(VLOOKUP($F1582,BankTbl,4,0),""))</f>
        <v>0</v>
      </c>
      <c r="Z1582" s="27">
        <f>IF($B1582="","",IF($V1582="PICK",LEFT($N1582,5),IF($V1582="FIXED",$W1582,IF($V1582="CODE",$H1582,""))))</f>
        <v>0</v>
      </c>
    </row>
    <row r="1583" spans="1:26" ht="21" customHeight="1">
      <c r="A1583" s="27">
        <f>IF($B1583="","",COUNTA($B$13:$B1583))</f>
        <v>0</v>
      </c>
      <c r="B1583" s="28"/>
      <c r="C1583" s="28"/>
      <c r="D1583" s="29"/>
      <c r="E1583" s="29"/>
      <c r="F1583" s="29"/>
      <c r="G1583" s="28"/>
      <c r="H1583" s="28"/>
      <c r="I1583" s="30">
        <f>IF($H1583="","",IFERROR(VLOOKUP($H1583,AcctTbl,2,0),"کد ناشناخته"))</f>
        <v>0</v>
      </c>
      <c r="J1583" s="27">
        <f>IF($H1583="","",IFERROR(VLOOKUP($H1583,AcctTbl,3,0),""))</f>
        <v>0</v>
      </c>
      <c r="K1583" s="29"/>
      <c r="L1583" s="28"/>
      <c r="M1583" s="31"/>
      <c r="N1583" s="29"/>
      <c r="O1583" s="32">
        <f>IF($B1583="",0,IF($U1583="IN",N($M1583),0))</f>
        <v>0</v>
      </c>
      <c r="P1583" s="32">
        <f>IF($B1583="",0,IF(OR($U1583="OUT",$U1583="TRF"),N($M1583),0))</f>
        <v>0</v>
      </c>
      <c r="Q1583" s="32">
        <f>IF($B1583="",0,IF(OR($U1583="OUT",$U1583="TRF"),N($M1583),0))</f>
        <v>0</v>
      </c>
      <c r="R1583" s="32">
        <f>IF($B1583="",0,IF($U1583="IN",N($M1583),0))</f>
        <v>0</v>
      </c>
      <c r="S1583" s="33">
        <f>IF($B1583="","",IF($M1583="","⚠ مبلغ",IF($E1583="","⚠ بانک عامل",IF(AND($U1583="TRF",$F1583=""),"⚠ بانک مقصد",IF(AND($V1583&lt;&gt;"NONE",$V1583&lt;&gt;"",$Z1583=""),"⚠ طرف حساب","✓")))))</f>
        <v>0</v>
      </c>
      <c r="T1583" s="29"/>
      <c r="U1583" s="27">
        <f>IFERROR(VLOOKUP($D1583,BankOpTbl,2,0),"")</f>
        <v>0</v>
      </c>
      <c r="V1583" s="27">
        <f>IFERROR(VLOOKUP($D1583,BankOpTbl,3,0),"")</f>
        <v>0</v>
      </c>
      <c r="W1583" s="27">
        <f>IFERROR(VLOOKUP($D1583,BankOpTbl,4,0),"")</f>
        <v>0</v>
      </c>
      <c r="X1583" s="27">
        <f>IF($E1583="","",IFERROR(VLOOKUP($E1583,BankTbl,4,0),""))</f>
        <v>0</v>
      </c>
      <c r="Y1583" s="27">
        <f>IF($F1583="","",IFERROR(VLOOKUP($F1583,BankTbl,4,0),""))</f>
        <v>0</v>
      </c>
      <c r="Z1583" s="27">
        <f>IF($B1583="","",IF($V1583="PICK",LEFT($N1583,5),IF($V1583="FIXED",$W1583,IF($V1583="CODE",$H1583,""))))</f>
        <v>0</v>
      </c>
    </row>
    <row r="1584" spans="1:26" ht="21" customHeight="1">
      <c r="A1584" s="27">
        <f>IF($B1584="","",COUNTA($B$13:$B1584))</f>
        <v>0</v>
      </c>
      <c r="B1584" s="28"/>
      <c r="C1584" s="28"/>
      <c r="D1584" s="29"/>
      <c r="E1584" s="29"/>
      <c r="F1584" s="29"/>
      <c r="G1584" s="28"/>
      <c r="H1584" s="28"/>
      <c r="I1584" s="30">
        <f>IF($H1584="","",IFERROR(VLOOKUP($H1584,AcctTbl,2,0),"کد ناشناخته"))</f>
        <v>0</v>
      </c>
      <c r="J1584" s="27">
        <f>IF($H1584="","",IFERROR(VLOOKUP($H1584,AcctTbl,3,0),""))</f>
        <v>0</v>
      </c>
      <c r="K1584" s="29"/>
      <c r="L1584" s="28"/>
      <c r="M1584" s="31"/>
      <c r="N1584" s="29"/>
      <c r="O1584" s="32">
        <f>IF($B1584="",0,IF($U1584="IN",N($M1584),0))</f>
        <v>0</v>
      </c>
      <c r="P1584" s="32">
        <f>IF($B1584="",0,IF(OR($U1584="OUT",$U1584="TRF"),N($M1584),0))</f>
        <v>0</v>
      </c>
      <c r="Q1584" s="32">
        <f>IF($B1584="",0,IF(OR($U1584="OUT",$U1584="TRF"),N($M1584),0))</f>
        <v>0</v>
      </c>
      <c r="R1584" s="32">
        <f>IF($B1584="",0,IF($U1584="IN",N($M1584),0))</f>
        <v>0</v>
      </c>
      <c r="S1584" s="33">
        <f>IF($B1584="","",IF($M1584="","⚠ مبلغ",IF($E1584="","⚠ بانک عامل",IF(AND($U1584="TRF",$F1584=""),"⚠ بانک مقصد",IF(AND($V1584&lt;&gt;"NONE",$V1584&lt;&gt;"",$Z1584=""),"⚠ طرف حساب","✓")))))</f>
        <v>0</v>
      </c>
      <c r="T1584" s="29"/>
      <c r="U1584" s="27">
        <f>IFERROR(VLOOKUP($D1584,BankOpTbl,2,0),"")</f>
        <v>0</v>
      </c>
      <c r="V1584" s="27">
        <f>IFERROR(VLOOKUP($D1584,BankOpTbl,3,0),"")</f>
        <v>0</v>
      </c>
      <c r="W1584" s="27">
        <f>IFERROR(VLOOKUP($D1584,BankOpTbl,4,0),"")</f>
        <v>0</v>
      </c>
      <c r="X1584" s="27">
        <f>IF($E1584="","",IFERROR(VLOOKUP($E1584,BankTbl,4,0),""))</f>
        <v>0</v>
      </c>
      <c r="Y1584" s="27">
        <f>IF($F1584="","",IFERROR(VLOOKUP($F1584,BankTbl,4,0),""))</f>
        <v>0</v>
      </c>
      <c r="Z1584" s="27">
        <f>IF($B1584="","",IF($V1584="PICK",LEFT($N1584,5),IF($V1584="FIXED",$W1584,IF($V1584="CODE",$H1584,""))))</f>
        <v>0</v>
      </c>
    </row>
    <row r="1585" spans="1:26" ht="21" customHeight="1">
      <c r="A1585" s="27">
        <f>IF($B1585="","",COUNTA($B$13:$B1585))</f>
        <v>0</v>
      </c>
      <c r="B1585" s="28"/>
      <c r="C1585" s="28"/>
      <c r="D1585" s="29"/>
      <c r="E1585" s="29"/>
      <c r="F1585" s="29"/>
      <c r="G1585" s="28"/>
      <c r="H1585" s="28"/>
      <c r="I1585" s="30">
        <f>IF($H1585="","",IFERROR(VLOOKUP($H1585,AcctTbl,2,0),"کد ناشناخته"))</f>
        <v>0</v>
      </c>
      <c r="J1585" s="27">
        <f>IF($H1585="","",IFERROR(VLOOKUP($H1585,AcctTbl,3,0),""))</f>
        <v>0</v>
      </c>
      <c r="K1585" s="29"/>
      <c r="L1585" s="28"/>
      <c r="M1585" s="31"/>
      <c r="N1585" s="29"/>
      <c r="O1585" s="32">
        <f>IF($B1585="",0,IF($U1585="IN",N($M1585),0))</f>
        <v>0</v>
      </c>
      <c r="P1585" s="32">
        <f>IF($B1585="",0,IF(OR($U1585="OUT",$U1585="TRF"),N($M1585),0))</f>
        <v>0</v>
      </c>
      <c r="Q1585" s="32">
        <f>IF($B1585="",0,IF(OR($U1585="OUT",$U1585="TRF"),N($M1585),0))</f>
        <v>0</v>
      </c>
      <c r="R1585" s="32">
        <f>IF($B1585="",0,IF($U1585="IN",N($M1585),0))</f>
        <v>0</v>
      </c>
      <c r="S1585" s="33">
        <f>IF($B1585="","",IF($M1585="","⚠ مبلغ",IF($E1585="","⚠ بانک عامل",IF(AND($U1585="TRF",$F1585=""),"⚠ بانک مقصد",IF(AND($V1585&lt;&gt;"NONE",$V1585&lt;&gt;"",$Z1585=""),"⚠ طرف حساب","✓")))))</f>
        <v>0</v>
      </c>
      <c r="T1585" s="29"/>
      <c r="U1585" s="27">
        <f>IFERROR(VLOOKUP($D1585,BankOpTbl,2,0),"")</f>
        <v>0</v>
      </c>
      <c r="V1585" s="27">
        <f>IFERROR(VLOOKUP($D1585,BankOpTbl,3,0),"")</f>
        <v>0</v>
      </c>
      <c r="W1585" s="27">
        <f>IFERROR(VLOOKUP($D1585,BankOpTbl,4,0),"")</f>
        <v>0</v>
      </c>
      <c r="X1585" s="27">
        <f>IF($E1585="","",IFERROR(VLOOKUP($E1585,BankTbl,4,0),""))</f>
        <v>0</v>
      </c>
      <c r="Y1585" s="27">
        <f>IF($F1585="","",IFERROR(VLOOKUP($F1585,BankTbl,4,0),""))</f>
        <v>0</v>
      </c>
      <c r="Z1585" s="27">
        <f>IF($B1585="","",IF($V1585="PICK",LEFT($N1585,5),IF($V1585="FIXED",$W1585,IF($V1585="CODE",$H1585,""))))</f>
        <v>0</v>
      </c>
    </row>
    <row r="1586" spans="1:26" ht="21" customHeight="1">
      <c r="A1586" s="27">
        <f>IF($B1586="","",COUNTA($B$13:$B1586))</f>
        <v>0</v>
      </c>
      <c r="B1586" s="28"/>
      <c r="C1586" s="28"/>
      <c r="D1586" s="29"/>
      <c r="E1586" s="29"/>
      <c r="F1586" s="29"/>
      <c r="G1586" s="28"/>
      <c r="H1586" s="28"/>
      <c r="I1586" s="30">
        <f>IF($H1586="","",IFERROR(VLOOKUP($H1586,AcctTbl,2,0),"کد ناشناخته"))</f>
        <v>0</v>
      </c>
      <c r="J1586" s="27">
        <f>IF($H1586="","",IFERROR(VLOOKUP($H1586,AcctTbl,3,0),""))</f>
        <v>0</v>
      </c>
      <c r="K1586" s="29"/>
      <c r="L1586" s="28"/>
      <c r="M1586" s="31"/>
      <c r="N1586" s="29"/>
      <c r="O1586" s="32">
        <f>IF($B1586="",0,IF($U1586="IN",N($M1586),0))</f>
        <v>0</v>
      </c>
      <c r="P1586" s="32">
        <f>IF($B1586="",0,IF(OR($U1586="OUT",$U1586="TRF"),N($M1586),0))</f>
        <v>0</v>
      </c>
      <c r="Q1586" s="32">
        <f>IF($B1586="",0,IF(OR($U1586="OUT",$U1586="TRF"),N($M1586),0))</f>
        <v>0</v>
      </c>
      <c r="R1586" s="32">
        <f>IF($B1586="",0,IF($U1586="IN",N($M1586),0))</f>
        <v>0</v>
      </c>
      <c r="S1586" s="33">
        <f>IF($B1586="","",IF($M1586="","⚠ مبلغ",IF($E1586="","⚠ بانک عامل",IF(AND($U1586="TRF",$F1586=""),"⚠ بانک مقصد",IF(AND($V1586&lt;&gt;"NONE",$V1586&lt;&gt;"",$Z1586=""),"⚠ طرف حساب","✓")))))</f>
        <v>0</v>
      </c>
      <c r="T1586" s="29"/>
      <c r="U1586" s="27">
        <f>IFERROR(VLOOKUP($D1586,BankOpTbl,2,0),"")</f>
        <v>0</v>
      </c>
      <c r="V1586" s="27">
        <f>IFERROR(VLOOKUP($D1586,BankOpTbl,3,0),"")</f>
        <v>0</v>
      </c>
      <c r="W1586" s="27">
        <f>IFERROR(VLOOKUP($D1586,BankOpTbl,4,0),"")</f>
        <v>0</v>
      </c>
      <c r="X1586" s="27">
        <f>IF($E1586="","",IFERROR(VLOOKUP($E1586,BankTbl,4,0),""))</f>
        <v>0</v>
      </c>
      <c r="Y1586" s="27">
        <f>IF($F1586="","",IFERROR(VLOOKUP($F1586,BankTbl,4,0),""))</f>
        <v>0</v>
      </c>
      <c r="Z1586" s="27">
        <f>IF($B1586="","",IF($V1586="PICK",LEFT($N1586,5),IF($V1586="FIXED",$W1586,IF($V1586="CODE",$H1586,""))))</f>
        <v>0</v>
      </c>
    </row>
    <row r="1587" spans="1:26" ht="21" customHeight="1">
      <c r="A1587" s="27">
        <f>IF($B1587="","",COUNTA($B$13:$B1587))</f>
        <v>0</v>
      </c>
      <c r="B1587" s="28"/>
      <c r="C1587" s="28"/>
      <c r="D1587" s="29"/>
      <c r="E1587" s="29"/>
      <c r="F1587" s="29"/>
      <c r="G1587" s="28"/>
      <c r="H1587" s="28"/>
      <c r="I1587" s="30">
        <f>IF($H1587="","",IFERROR(VLOOKUP($H1587,AcctTbl,2,0),"کد ناشناخته"))</f>
        <v>0</v>
      </c>
      <c r="J1587" s="27">
        <f>IF($H1587="","",IFERROR(VLOOKUP($H1587,AcctTbl,3,0),""))</f>
        <v>0</v>
      </c>
      <c r="K1587" s="29"/>
      <c r="L1587" s="28"/>
      <c r="M1587" s="31"/>
      <c r="N1587" s="29"/>
      <c r="O1587" s="32">
        <f>IF($B1587="",0,IF($U1587="IN",N($M1587),0))</f>
        <v>0</v>
      </c>
      <c r="P1587" s="32">
        <f>IF($B1587="",0,IF(OR($U1587="OUT",$U1587="TRF"),N($M1587),0))</f>
        <v>0</v>
      </c>
      <c r="Q1587" s="32">
        <f>IF($B1587="",0,IF(OR($U1587="OUT",$U1587="TRF"),N($M1587),0))</f>
        <v>0</v>
      </c>
      <c r="R1587" s="32">
        <f>IF($B1587="",0,IF($U1587="IN",N($M1587),0))</f>
        <v>0</v>
      </c>
      <c r="S1587" s="33">
        <f>IF($B1587="","",IF($M1587="","⚠ مبلغ",IF($E1587="","⚠ بانک عامل",IF(AND($U1587="TRF",$F1587=""),"⚠ بانک مقصد",IF(AND($V1587&lt;&gt;"NONE",$V1587&lt;&gt;"",$Z1587=""),"⚠ طرف حساب","✓")))))</f>
        <v>0</v>
      </c>
      <c r="T1587" s="29"/>
      <c r="U1587" s="27">
        <f>IFERROR(VLOOKUP($D1587,BankOpTbl,2,0),"")</f>
        <v>0</v>
      </c>
      <c r="V1587" s="27">
        <f>IFERROR(VLOOKUP($D1587,BankOpTbl,3,0),"")</f>
        <v>0</v>
      </c>
      <c r="W1587" s="27">
        <f>IFERROR(VLOOKUP($D1587,BankOpTbl,4,0),"")</f>
        <v>0</v>
      </c>
      <c r="X1587" s="27">
        <f>IF($E1587="","",IFERROR(VLOOKUP($E1587,BankTbl,4,0),""))</f>
        <v>0</v>
      </c>
      <c r="Y1587" s="27">
        <f>IF($F1587="","",IFERROR(VLOOKUP($F1587,BankTbl,4,0),""))</f>
        <v>0</v>
      </c>
      <c r="Z1587" s="27">
        <f>IF($B1587="","",IF($V1587="PICK",LEFT($N1587,5),IF($V1587="FIXED",$W1587,IF($V1587="CODE",$H1587,""))))</f>
        <v>0</v>
      </c>
    </row>
    <row r="1588" spans="1:26" ht="21" customHeight="1">
      <c r="A1588" s="27">
        <f>IF($B1588="","",COUNTA($B$13:$B1588))</f>
        <v>0</v>
      </c>
      <c r="B1588" s="28"/>
      <c r="C1588" s="28"/>
      <c r="D1588" s="29"/>
      <c r="E1588" s="29"/>
      <c r="F1588" s="29"/>
      <c r="G1588" s="28"/>
      <c r="H1588" s="28"/>
      <c r="I1588" s="30">
        <f>IF($H1588="","",IFERROR(VLOOKUP($H1588,AcctTbl,2,0),"کد ناشناخته"))</f>
        <v>0</v>
      </c>
      <c r="J1588" s="27">
        <f>IF($H1588="","",IFERROR(VLOOKUP($H1588,AcctTbl,3,0),""))</f>
        <v>0</v>
      </c>
      <c r="K1588" s="29"/>
      <c r="L1588" s="28"/>
      <c r="M1588" s="31"/>
      <c r="N1588" s="29"/>
      <c r="O1588" s="32">
        <f>IF($B1588="",0,IF($U1588="IN",N($M1588),0))</f>
        <v>0</v>
      </c>
      <c r="P1588" s="32">
        <f>IF($B1588="",0,IF(OR($U1588="OUT",$U1588="TRF"),N($M1588),0))</f>
        <v>0</v>
      </c>
      <c r="Q1588" s="32">
        <f>IF($B1588="",0,IF(OR($U1588="OUT",$U1588="TRF"),N($M1588),0))</f>
        <v>0</v>
      </c>
      <c r="R1588" s="32">
        <f>IF($B1588="",0,IF($U1588="IN",N($M1588),0))</f>
        <v>0</v>
      </c>
      <c r="S1588" s="33">
        <f>IF($B1588="","",IF($M1588="","⚠ مبلغ",IF($E1588="","⚠ بانک عامل",IF(AND($U1588="TRF",$F1588=""),"⚠ بانک مقصد",IF(AND($V1588&lt;&gt;"NONE",$V1588&lt;&gt;"",$Z1588=""),"⚠ طرف حساب","✓")))))</f>
        <v>0</v>
      </c>
      <c r="T1588" s="29"/>
      <c r="U1588" s="27">
        <f>IFERROR(VLOOKUP($D1588,BankOpTbl,2,0),"")</f>
        <v>0</v>
      </c>
      <c r="V1588" s="27">
        <f>IFERROR(VLOOKUP($D1588,BankOpTbl,3,0),"")</f>
        <v>0</v>
      </c>
      <c r="W1588" s="27">
        <f>IFERROR(VLOOKUP($D1588,BankOpTbl,4,0),"")</f>
        <v>0</v>
      </c>
      <c r="X1588" s="27">
        <f>IF($E1588="","",IFERROR(VLOOKUP($E1588,BankTbl,4,0),""))</f>
        <v>0</v>
      </c>
      <c r="Y1588" s="27">
        <f>IF($F1588="","",IFERROR(VLOOKUP($F1588,BankTbl,4,0),""))</f>
        <v>0</v>
      </c>
      <c r="Z1588" s="27">
        <f>IF($B1588="","",IF($V1588="PICK",LEFT($N1588,5),IF($V1588="FIXED",$W1588,IF($V1588="CODE",$H1588,""))))</f>
        <v>0</v>
      </c>
    </row>
    <row r="1589" spans="1:26" ht="21" customHeight="1">
      <c r="A1589" s="27">
        <f>IF($B1589="","",COUNTA($B$13:$B1589))</f>
        <v>0</v>
      </c>
      <c r="B1589" s="28"/>
      <c r="C1589" s="28"/>
      <c r="D1589" s="29"/>
      <c r="E1589" s="29"/>
      <c r="F1589" s="29"/>
      <c r="G1589" s="28"/>
      <c r="H1589" s="28"/>
      <c r="I1589" s="30">
        <f>IF($H1589="","",IFERROR(VLOOKUP($H1589,AcctTbl,2,0),"کد ناشناخته"))</f>
        <v>0</v>
      </c>
      <c r="J1589" s="27">
        <f>IF($H1589="","",IFERROR(VLOOKUP($H1589,AcctTbl,3,0),""))</f>
        <v>0</v>
      </c>
      <c r="K1589" s="29"/>
      <c r="L1589" s="28"/>
      <c r="M1589" s="31"/>
      <c r="N1589" s="29"/>
      <c r="O1589" s="32">
        <f>IF($B1589="",0,IF($U1589="IN",N($M1589),0))</f>
        <v>0</v>
      </c>
      <c r="P1589" s="32">
        <f>IF($B1589="",0,IF(OR($U1589="OUT",$U1589="TRF"),N($M1589),0))</f>
        <v>0</v>
      </c>
      <c r="Q1589" s="32">
        <f>IF($B1589="",0,IF(OR($U1589="OUT",$U1589="TRF"),N($M1589),0))</f>
        <v>0</v>
      </c>
      <c r="R1589" s="32">
        <f>IF($B1589="",0,IF($U1589="IN",N($M1589),0))</f>
        <v>0</v>
      </c>
      <c r="S1589" s="33">
        <f>IF($B1589="","",IF($M1589="","⚠ مبلغ",IF($E1589="","⚠ بانک عامل",IF(AND($U1589="TRF",$F1589=""),"⚠ بانک مقصد",IF(AND($V1589&lt;&gt;"NONE",$V1589&lt;&gt;"",$Z1589=""),"⚠ طرف حساب","✓")))))</f>
        <v>0</v>
      </c>
      <c r="T1589" s="29"/>
      <c r="U1589" s="27">
        <f>IFERROR(VLOOKUP($D1589,BankOpTbl,2,0),"")</f>
        <v>0</v>
      </c>
      <c r="V1589" s="27">
        <f>IFERROR(VLOOKUP($D1589,BankOpTbl,3,0),"")</f>
        <v>0</v>
      </c>
      <c r="W1589" s="27">
        <f>IFERROR(VLOOKUP($D1589,BankOpTbl,4,0),"")</f>
        <v>0</v>
      </c>
      <c r="X1589" s="27">
        <f>IF($E1589="","",IFERROR(VLOOKUP($E1589,BankTbl,4,0),""))</f>
        <v>0</v>
      </c>
      <c r="Y1589" s="27">
        <f>IF($F1589="","",IFERROR(VLOOKUP($F1589,BankTbl,4,0),""))</f>
        <v>0</v>
      </c>
      <c r="Z1589" s="27">
        <f>IF($B1589="","",IF($V1589="PICK",LEFT($N1589,5),IF($V1589="FIXED",$W1589,IF($V1589="CODE",$H1589,""))))</f>
        <v>0</v>
      </c>
    </row>
    <row r="1590" spans="1:26" ht="21" customHeight="1">
      <c r="A1590" s="27">
        <f>IF($B1590="","",COUNTA($B$13:$B1590))</f>
        <v>0</v>
      </c>
      <c r="B1590" s="28"/>
      <c r="C1590" s="28"/>
      <c r="D1590" s="29"/>
      <c r="E1590" s="29"/>
      <c r="F1590" s="29"/>
      <c r="G1590" s="28"/>
      <c r="H1590" s="28"/>
      <c r="I1590" s="30">
        <f>IF($H1590="","",IFERROR(VLOOKUP($H1590,AcctTbl,2,0),"کد ناشناخته"))</f>
        <v>0</v>
      </c>
      <c r="J1590" s="27">
        <f>IF($H1590="","",IFERROR(VLOOKUP($H1590,AcctTbl,3,0),""))</f>
        <v>0</v>
      </c>
      <c r="K1590" s="29"/>
      <c r="L1590" s="28"/>
      <c r="M1590" s="31"/>
      <c r="N1590" s="29"/>
      <c r="O1590" s="32">
        <f>IF($B1590="",0,IF($U1590="IN",N($M1590),0))</f>
        <v>0</v>
      </c>
      <c r="P1590" s="32">
        <f>IF($B1590="",0,IF(OR($U1590="OUT",$U1590="TRF"),N($M1590),0))</f>
        <v>0</v>
      </c>
      <c r="Q1590" s="32">
        <f>IF($B1590="",0,IF(OR($U1590="OUT",$U1590="TRF"),N($M1590),0))</f>
        <v>0</v>
      </c>
      <c r="R1590" s="32">
        <f>IF($B1590="",0,IF($U1590="IN",N($M1590),0))</f>
        <v>0</v>
      </c>
      <c r="S1590" s="33">
        <f>IF($B1590="","",IF($M1590="","⚠ مبلغ",IF($E1590="","⚠ بانک عامل",IF(AND($U1590="TRF",$F1590=""),"⚠ بانک مقصد",IF(AND($V1590&lt;&gt;"NONE",$V1590&lt;&gt;"",$Z1590=""),"⚠ طرف حساب","✓")))))</f>
        <v>0</v>
      </c>
      <c r="T1590" s="29"/>
      <c r="U1590" s="27">
        <f>IFERROR(VLOOKUP($D1590,BankOpTbl,2,0),"")</f>
        <v>0</v>
      </c>
      <c r="V1590" s="27">
        <f>IFERROR(VLOOKUP($D1590,BankOpTbl,3,0),"")</f>
        <v>0</v>
      </c>
      <c r="W1590" s="27">
        <f>IFERROR(VLOOKUP($D1590,BankOpTbl,4,0),"")</f>
        <v>0</v>
      </c>
      <c r="X1590" s="27">
        <f>IF($E1590="","",IFERROR(VLOOKUP($E1590,BankTbl,4,0),""))</f>
        <v>0</v>
      </c>
      <c r="Y1590" s="27">
        <f>IF($F1590="","",IFERROR(VLOOKUP($F1590,BankTbl,4,0),""))</f>
        <v>0</v>
      </c>
      <c r="Z1590" s="27">
        <f>IF($B1590="","",IF($V1590="PICK",LEFT($N1590,5),IF($V1590="FIXED",$W1590,IF($V1590="CODE",$H1590,""))))</f>
        <v>0</v>
      </c>
    </row>
    <row r="1591" spans="1:26" ht="21" customHeight="1">
      <c r="A1591" s="27">
        <f>IF($B1591="","",COUNTA($B$13:$B1591))</f>
        <v>0</v>
      </c>
      <c r="B1591" s="28"/>
      <c r="C1591" s="28"/>
      <c r="D1591" s="29"/>
      <c r="E1591" s="29"/>
      <c r="F1591" s="29"/>
      <c r="G1591" s="28"/>
      <c r="H1591" s="28"/>
      <c r="I1591" s="30">
        <f>IF($H1591="","",IFERROR(VLOOKUP($H1591,AcctTbl,2,0),"کد ناشناخته"))</f>
        <v>0</v>
      </c>
      <c r="J1591" s="27">
        <f>IF($H1591="","",IFERROR(VLOOKUP($H1591,AcctTbl,3,0),""))</f>
        <v>0</v>
      </c>
      <c r="K1591" s="29"/>
      <c r="L1591" s="28"/>
      <c r="M1591" s="31"/>
      <c r="N1591" s="29"/>
      <c r="O1591" s="32">
        <f>IF($B1591="",0,IF($U1591="IN",N($M1591),0))</f>
        <v>0</v>
      </c>
      <c r="P1591" s="32">
        <f>IF($B1591="",0,IF(OR($U1591="OUT",$U1591="TRF"),N($M1591),0))</f>
        <v>0</v>
      </c>
      <c r="Q1591" s="32">
        <f>IF($B1591="",0,IF(OR($U1591="OUT",$U1591="TRF"),N($M1591),0))</f>
        <v>0</v>
      </c>
      <c r="R1591" s="32">
        <f>IF($B1591="",0,IF($U1591="IN",N($M1591),0))</f>
        <v>0</v>
      </c>
      <c r="S1591" s="33">
        <f>IF($B1591="","",IF($M1591="","⚠ مبلغ",IF($E1591="","⚠ بانک عامل",IF(AND($U1591="TRF",$F1591=""),"⚠ بانک مقصد",IF(AND($V1591&lt;&gt;"NONE",$V1591&lt;&gt;"",$Z1591=""),"⚠ طرف حساب","✓")))))</f>
        <v>0</v>
      </c>
      <c r="T1591" s="29"/>
      <c r="U1591" s="27">
        <f>IFERROR(VLOOKUP($D1591,BankOpTbl,2,0),"")</f>
        <v>0</v>
      </c>
      <c r="V1591" s="27">
        <f>IFERROR(VLOOKUP($D1591,BankOpTbl,3,0),"")</f>
        <v>0</v>
      </c>
      <c r="W1591" s="27">
        <f>IFERROR(VLOOKUP($D1591,BankOpTbl,4,0),"")</f>
        <v>0</v>
      </c>
      <c r="X1591" s="27">
        <f>IF($E1591="","",IFERROR(VLOOKUP($E1591,BankTbl,4,0),""))</f>
        <v>0</v>
      </c>
      <c r="Y1591" s="27">
        <f>IF($F1591="","",IFERROR(VLOOKUP($F1591,BankTbl,4,0),""))</f>
        <v>0</v>
      </c>
      <c r="Z1591" s="27">
        <f>IF($B1591="","",IF($V1591="PICK",LEFT($N1591,5),IF($V1591="FIXED",$W1591,IF($V1591="CODE",$H1591,""))))</f>
        <v>0</v>
      </c>
    </row>
    <row r="1592" spans="1:26" ht="21" customHeight="1">
      <c r="A1592" s="27">
        <f>IF($B1592="","",COUNTA($B$13:$B1592))</f>
        <v>0</v>
      </c>
      <c r="B1592" s="28"/>
      <c r="C1592" s="28"/>
      <c r="D1592" s="29"/>
      <c r="E1592" s="29"/>
      <c r="F1592" s="29"/>
      <c r="G1592" s="28"/>
      <c r="H1592" s="28"/>
      <c r="I1592" s="30">
        <f>IF($H1592="","",IFERROR(VLOOKUP($H1592,AcctTbl,2,0),"کد ناشناخته"))</f>
        <v>0</v>
      </c>
      <c r="J1592" s="27">
        <f>IF($H1592="","",IFERROR(VLOOKUP($H1592,AcctTbl,3,0),""))</f>
        <v>0</v>
      </c>
      <c r="K1592" s="29"/>
      <c r="L1592" s="28"/>
      <c r="M1592" s="31"/>
      <c r="N1592" s="29"/>
      <c r="O1592" s="32">
        <f>IF($B1592="",0,IF($U1592="IN",N($M1592),0))</f>
        <v>0</v>
      </c>
      <c r="P1592" s="32">
        <f>IF($B1592="",0,IF(OR($U1592="OUT",$U1592="TRF"),N($M1592),0))</f>
        <v>0</v>
      </c>
      <c r="Q1592" s="32">
        <f>IF($B1592="",0,IF(OR($U1592="OUT",$U1592="TRF"),N($M1592),0))</f>
        <v>0</v>
      </c>
      <c r="R1592" s="32">
        <f>IF($B1592="",0,IF($U1592="IN",N($M1592),0))</f>
        <v>0</v>
      </c>
      <c r="S1592" s="33">
        <f>IF($B1592="","",IF($M1592="","⚠ مبلغ",IF($E1592="","⚠ بانک عامل",IF(AND($U1592="TRF",$F1592=""),"⚠ بانک مقصد",IF(AND($V1592&lt;&gt;"NONE",$V1592&lt;&gt;"",$Z1592=""),"⚠ طرف حساب","✓")))))</f>
        <v>0</v>
      </c>
      <c r="T1592" s="29"/>
      <c r="U1592" s="27">
        <f>IFERROR(VLOOKUP($D1592,BankOpTbl,2,0),"")</f>
        <v>0</v>
      </c>
      <c r="V1592" s="27">
        <f>IFERROR(VLOOKUP($D1592,BankOpTbl,3,0),"")</f>
        <v>0</v>
      </c>
      <c r="W1592" s="27">
        <f>IFERROR(VLOOKUP($D1592,BankOpTbl,4,0),"")</f>
        <v>0</v>
      </c>
      <c r="X1592" s="27">
        <f>IF($E1592="","",IFERROR(VLOOKUP($E1592,BankTbl,4,0),""))</f>
        <v>0</v>
      </c>
      <c r="Y1592" s="27">
        <f>IF($F1592="","",IFERROR(VLOOKUP($F1592,BankTbl,4,0),""))</f>
        <v>0</v>
      </c>
      <c r="Z1592" s="27">
        <f>IF($B1592="","",IF($V1592="PICK",LEFT($N1592,5),IF($V1592="FIXED",$W1592,IF($V1592="CODE",$H1592,""))))</f>
        <v>0</v>
      </c>
    </row>
    <row r="1593" spans="1:26" ht="21" customHeight="1">
      <c r="A1593" s="27">
        <f>IF($B1593="","",COUNTA($B$13:$B1593))</f>
        <v>0</v>
      </c>
      <c r="B1593" s="28"/>
      <c r="C1593" s="28"/>
      <c r="D1593" s="29"/>
      <c r="E1593" s="29"/>
      <c r="F1593" s="29"/>
      <c r="G1593" s="28"/>
      <c r="H1593" s="28"/>
      <c r="I1593" s="30">
        <f>IF($H1593="","",IFERROR(VLOOKUP($H1593,AcctTbl,2,0),"کد ناشناخته"))</f>
        <v>0</v>
      </c>
      <c r="J1593" s="27">
        <f>IF($H1593="","",IFERROR(VLOOKUP($H1593,AcctTbl,3,0),""))</f>
        <v>0</v>
      </c>
      <c r="K1593" s="29"/>
      <c r="L1593" s="28"/>
      <c r="M1593" s="31"/>
      <c r="N1593" s="29"/>
      <c r="O1593" s="32">
        <f>IF($B1593="",0,IF($U1593="IN",N($M1593),0))</f>
        <v>0</v>
      </c>
      <c r="P1593" s="32">
        <f>IF($B1593="",0,IF(OR($U1593="OUT",$U1593="TRF"),N($M1593),0))</f>
        <v>0</v>
      </c>
      <c r="Q1593" s="32">
        <f>IF($B1593="",0,IF(OR($U1593="OUT",$U1593="TRF"),N($M1593),0))</f>
        <v>0</v>
      </c>
      <c r="R1593" s="32">
        <f>IF($B1593="",0,IF($U1593="IN",N($M1593),0))</f>
        <v>0</v>
      </c>
      <c r="S1593" s="33">
        <f>IF($B1593="","",IF($M1593="","⚠ مبلغ",IF($E1593="","⚠ بانک عامل",IF(AND($U1593="TRF",$F1593=""),"⚠ بانک مقصد",IF(AND($V1593&lt;&gt;"NONE",$V1593&lt;&gt;"",$Z1593=""),"⚠ طرف حساب","✓")))))</f>
        <v>0</v>
      </c>
      <c r="T1593" s="29"/>
      <c r="U1593" s="27">
        <f>IFERROR(VLOOKUP($D1593,BankOpTbl,2,0),"")</f>
        <v>0</v>
      </c>
      <c r="V1593" s="27">
        <f>IFERROR(VLOOKUP($D1593,BankOpTbl,3,0),"")</f>
        <v>0</v>
      </c>
      <c r="W1593" s="27">
        <f>IFERROR(VLOOKUP($D1593,BankOpTbl,4,0),"")</f>
        <v>0</v>
      </c>
      <c r="X1593" s="27">
        <f>IF($E1593="","",IFERROR(VLOOKUP($E1593,BankTbl,4,0),""))</f>
        <v>0</v>
      </c>
      <c r="Y1593" s="27">
        <f>IF($F1593="","",IFERROR(VLOOKUP($F1593,BankTbl,4,0),""))</f>
        <v>0</v>
      </c>
      <c r="Z1593" s="27">
        <f>IF($B1593="","",IF($V1593="PICK",LEFT($N1593,5),IF($V1593="FIXED",$W1593,IF($V1593="CODE",$H1593,""))))</f>
        <v>0</v>
      </c>
    </row>
    <row r="1594" spans="1:26" ht="21" customHeight="1">
      <c r="A1594" s="27">
        <f>IF($B1594="","",COUNTA($B$13:$B1594))</f>
        <v>0</v>
      </c>
      <c r="B1594" s="28"/>
      <c r="C1594" s="28"/>
      <c r="D1594" s="29"/>
      <c r="E1594" s="29"/>
      <c r="F1594" s="29"/>
      <c r="G1594" s="28"/>
      <c r="H1594" s="28"/>
      <c r="I1594" s="30">
        <f>IF($H1594="","",IFERROR(VLOOKUP($H1594,AcctTbl,2,0),"کد ناشناخته"))</f>
        <v>0</v>
      </c>
      <c r="J1594" s="27">
        <f>IF($H1594="","",IFERROR(VLOOKUP($H1594,AcctTbl,3,0),""))</f>
        <v>0</v>
      </c>
      <c r="K1594" s="29"/>
      <c r="L1594" s="28"/>
      <c r="M1594" s="31"/>
      <c r="N1594" s="29"/>
      <c r="O1594" s="32">
        <f>IF($B1594="",0,IF($U1594="IN",N($M1594),0))</f>
        <v>0</v>
      </c>
      <c r="P1594" s="32">
        <f>IF($B1594="",0,IF(OR($U1594="OUT",$U1594="TRF"),N($M1594),0))</f>
        <v>0</v>
      </c>
      <c r="Q1594" s="32">
        <f>IF($B1594="",0,IF(OR($U1594="OUT",$U1594="TRF"),N($M1594),0))</f>
        <v>0</v>
      </c>
      <c r="R1594" s="32">
        <f>IF($B1594="",0,IF($U1594="IN",N($M1594),0))</f>
        <v>0</v>
      </c>
      <c r="S1594" s="33">
        <f>IF($B1594="","",IF($M1594="","⚠ مبلغ",IF($E1594="","⚠ بانک عامل",IF(AND($U1594="TRF",$F1594=""),"⚠ بانک مقصد",IF(AND($V1594&lt;&gt;"NONE",$V1594&lt;&gt;"",$Z1594=""),"⚠ طرف حساب","✓")))))</f>
        <v>0</v>
      </c>
      <c r="T1594" s="29"/>
      <c r="U1594" s="27">
        <f>IFERROR(VLOOKUP($D1594,BankOpTbl,2,0),"")</f>
        <v>0</v>
      </c>
      <c r="V1594" s="27">
        <f>IFERROR(VLOOKUP($D1594,BankOpTbl,3,0),"")</f>
        <v>0</v>
      </c>
      <c r="W1594" s="27">
        <f>IFERROR(VLOOKUP($D1594,BankOpTbl,4,0),"")</f>
        <v>0</v>
      </c>
      <c r="X1594" s="27">
        <f>IF($E1594="","",IFERROR(VLOOKUP($E1594,BankTbl,4,0),""))</f>
        <v>0</v>
      </c>
      <c r="Y1594" s="27">
        <f>IF($F1594="","",IFERROR(VLOOKUP($F1594,BankTbl,4,0),""))</f>
        <v>0</v>
      </c>
      <c r="Z1594" s="27">
        <f>IF($B1594="","",IF($V1594="PICK",LEFT($N1594,5),IF($V1594="FIXED",$W1594,IF($V1594="CODE",$H1594,""))))</f>
        <v>0</v>
      </c>
    </row>
    <row r="1595" spans="1:26" ht="21" customHeight="1">
      <c r="A1595" s="27">
        <f>IF($B1595="","",COUNTA($B$13:$B1595))</f>
        <v>0</v>
      </c>
      <c r="B1595" s="28"/>
      <c r="C1595" s="28"/>
      <c r="D1595" s="29"/>
      <c r="E1595" s="29"/>
      <c r="F1595" s="29"/>
      <c r="G1595" s="28"/>
      <c r="H1595" s="28"/>
      <c r="I1595" s="30">
        <f>IF($H1595="","",IFERROR(VLOOKUP($H1595,AcctTbl,2,0),"کد ناشناخته"))</f>
        <v>0</v>
      </c>
      <c r="J1595" s="27">
        <f>IF($H1595="","",IFERROR(VLOOKUP($H1595,AcctTbl,3,0),""))</f>
        <v>0</v>
      </c>
      <c r="K1595" s="29"/>
      <c r="L1595" s="28"/>
      <c r="M1595" s="31"/>
      <c r="N1595" s="29"/>
      <c r="O1595" s="32">
        <f>IF($B1595="",0,IF($U1595="IN",N($M1595),0))</f>
        <v>0</v>
      </c>
      <c r="P1595" s="32">
        <f>IF($B1595="",0,IF(OR($U1595="OUT",$U1595="TRF"),N($M1595),0))</f>
        <v>0</v>
      </c>
      <c r="Q1595" s="32">
        <f>IF($B1595="",0,IF(OR($U1595="OUT",$U1595="TRF"),N($M1595),0))</f>
        <v>0</v>
      </c>
      <c r="R1595" s="32">
        <f>IF($B1595="",0,IF($U1595="IN",N($M1595),0))</f>
        <v>0</v>
      </c>
      <c r="S1595" s="33">
        <f>IF($B1595="","",IF($M1595="","⚠ مبلغ",IF($E1595="","⚠ بانک عامل",IF(AND($U1595="TRF",$F1595=""),"⚠ بانک مقصد",IF(AND($V1595&lt;&gt;"NONE",$V1595&lt;&gt;"",$Z1595=""),"⚠ طرف حساب","✓")))))</f>
        <v>0</v>
      </c>
      <c r="T1595" s="29"/>
      <c r="U1595" s="27">
        <f>IFERROR(VLOOKUP($D1595,BankOpTbl,2,0),"")</f>
        <v>0</v>
      </c>
      <c r="V1595" s="27">
        <f>IFERROR(VLOOKUP($D1595,BankOpTbl,3,0),"")</f>
        <v>0</v>
      </c>
      <c r="W1595" s="27">
        <f>IFERROR(VLOOKUP($D1595,BankOpTbl,4,0),"")</f>
        <v>0</v>
      </c>
      <c r="X1595" s="27">
        <f>IF($E1595="","",IFERROR(VLOOKUP($E1595,BankTbl,4,0),""))</f>
        <v>0</v>
      </c>
      <c r="Y1595" s="27">
        <f>IF($F1595="","",IFERROR(VLOOKUP($F1595,BankTbl,4,0),""))</f>
        <v>0</v>
      </c>
      <c r="Z1595" s="27">
        <f>IF($B1595="","",IF($V1595="PICK",LEFT($N1595,5),IF($V1595="FIXED",$W1595,IF($V1595="CODE",$H1595,""))))</f>
        <v>0</v>
      </c>
    </row>
    <row r="1596" spans="1:26" ht="21" customHeight="1">
      <c r="A1596" s="27">
        <f>IF($B1596="","",COUNTA($B$13:$B1596))</f>
        <v>0</v>
      </c>
      <c r="B1596" s="28"/>
      <c r="C1596" s="28"/>
      <c r="D1596" s="29"/>
      <c r="E1596" s="29"/>
      <c r="F1596" s="29"/>
      <c r="G1596" s="28"/>
      <c r="H1596" s="28"/>
      <c r="I1596" s="30">
        <f>IF($H1596="","",IFERROR(VLOOKUP($H1596,AcctTbl,2,0),"کد ناشناخته"))</f>
        <v>0</v>
      </c>
      <c r="J1596" s="27">
        <f>IF($H1596="","",IFERROR(VLOOKUP($H1596,AcctTbl,3,0),""))</f>
        <v>0</v>
      </c>
      <c r="K1596" s="29"/>
      <c r="L1596" s="28"/>
      <c r="M1596" s="31"/>
      <c r="N1596" s="29"/>
      <c r="O1596" s="32">
        <f>IF($B1596="",0,IF($U1596="IN",N($M1596),0))</f>
        <v>0</v>
      </c>
      <c r="P1596" s="32">
        <f>IF($B1596="",0,IF(OR($U1596="OUT",$U1596="TRF"),N($M1596),0))</f>
        <v>0</v>
      </c>
      <c r="Q1596" s="32">
        <f>IF($B1596="",0,IF(OR($U1596="OUT",$U1596="TRF"),N($M1596),0))</f>
        <v>0</v>
      </c>
      <c r="R1596" s="32">
        <f>IF($B1596="",0,IF($U1596="IN",N($M1596),0))</f>
        <v>0</v>
      </c>
      <c r="S1596" s="33">
        <f>IF($B1596="","",IF($M1596="","⚠ مبلغ",IF($E1596="","⚠ بانک عامل",IF(AND($U1596="TRF",$F1596=""),"⚠ بانک مقصد",IF(AND($V1596&lt;&gt;"NONE",$V1596&lt;&gt;"",$Z1596=""),"⚠ طرف حساب","✓")))))</f>
        <v>0</v>
      </c>
      <c r="T1596" s="29"/>
      <c r="U1596" s="27">
        <f>IFERROR(VLOOKUP($D1596,BankOpTbl,2,0),"")</f>
        <v>0</v>
      </c>
      <c r="V1596" s="27">
        <f>IFERROR(VLOOKUP($D1596,BankOpTbl,3,0),"")</f>
        <v>0</v>
      </c>
      <c r="W1596" s="27">
        <f>IFERROR(VLOOKUP($D1596,BankOpTbl,4,0),"")</f>
        <v>0</v>
      </c>
      <c r="X1596" s="27">
        <f>IF($E1596="","",IFERROR(VLOOKUP($E1596,BankTbl,4,0),""))</f>
        <v>0</v>
      </c>
      <c r="Y1596" s="27">
        <f>IF($F1596="","",IFERROR(VLOOKUP($F1596,BankTbl,4,0),""))</f>
        <v>0</v>
      </c>
      <c r="Z1596" s="27">
        <f>IF($B1596="","",IF($V1596="PICK",LEFT($N1596,5),IF($V1596="FIXED",$W1596,IF($V1596="CODE",$H1596,""))))</f>
        <v>0</v>
      </c>
    </row>
    <row r="1597" spans="1:26" ht="21" customHeight="1">
      <c r="A1597" s="27">
        <f>IF($B1597="","",COUNTA($B$13:$B1597))</f>
        <v>0</v>
      </c>
      <c r="B1597" s="28"/>
      <c r="C1597" s="28"/>
      <c r="D1597" s="29"/>
      <c r="E1597" s="29"/>
      <c r="F1597" s="29"/>
      <c r="G1597" s="28"/>
      <c r="H1597" s="28"/>
      <c r="I1597" s="30">
        <f>IF($H1597="","",IFERROR(VLOOKUP($H1597,AcctTbl,2,0),"کد ناشناخته"))</f>
        <v>0</v>
      </c>
      <c r="J1597" s="27">
        <f>IF($H1597="","",IFERROR(VLOOKUP($H1597,AcctTbl,3,0),""))</f>
        <v>0</v>
      </c>
      <c r="K1597" s="29"/>
      <c r="L1597" s="28"/>
      <c r="M1597" s="31"/>
      <c r="N1597" s="29"/>
      <c r="O1597" s="32">
        <f>IF($B1597="",0,IF($U1597="IN",N($M1597),0))</f>
        <v>0</v>
      </c>
      <c r="P1597" s="32">
        <f>IF($B1597="",0,IF(OR($U1597="OUT",$U1597="TRF"),N($M1597),0))</f>
        <v>0</v>
      </c>
      <c r="Q1597" s="32">
        <f>IF($B1597="",0,IF(OR($U1597="OUT",$U1597="TRF"),N($M1597),0))</f>
        <v>0</v>
      </c>
      <c r="R1597" s="32">
        <f>IF($B1597="",0,IF($U1597="IN",N($M1597),0))</f>
        <v>0</v>
      </c>
      <c r="S1597" s="33">
        <f>IF($B1597="","",IF($M1597="","⚠ مبلغ",IF($E1597="","⚠ بانک عامل",IF(AND($U1597="TRF",$F1597=""),"⚠ بانک مقصد",IF(AND($V1597&lt;&gt;"NONE",$V1597&lt;&gt;"",$Z1597=""),"⚠ طرف حساب","✓")))))</f>
        <v>0</v>
      </c>
      <c r="T1597" s="29"/>
      <c r="U1597" s="27">
        <f>IFERROR(VLOOKUP($D1597,BankOpTbl,2,0),"")</f>
        <v>0</v>
      </c>
      <c r="V1597" s="27">
        <f>IFERROR(VLOOKUP($D1597,BankOpTbl,3,0),"")</f>
        <v>0</v>
      </c>
      <c r="W1597" s="27">
        <f>IFERROR(VLOOKUP($D1597,BankOpTbl,4,0),"")</f>
        <v>0</v>
      </c>
      <c r="X1597" s="27">
        <f>IF($E1597="","",IFERROR(VLOOKUP($E1597,BankTbl,4,0),""))</f>
        <v>0</v>
      </c>
      <c r="Y1597" s="27">
        <f>IF($F1597="","",IFERROR(VLOOKUP($F1597,BankTbl,4,0),""))</f>
        <v>0</v>
      </c>
      <c r="Z1597" s="27">
        <f>IF($B1597="","",IF($V1597="PICK",LEFT($N1597,5),IF($V1597="FIXED",$W1597,IF($V1597="CODE",$H1597,""))))</f>
        <v>0</v>
      </c>
    </row>
    <row r="1598" spans="1:26" ht="21" customHeight="1">
      <c r="A1598" s="27">
        <f>IF($B1598="","",COUNTA($B$13:$B1598))</f>
        <v>0</v>
      </c>
      <c r="B1598" s="28"/>
      <c r="C1598" s="28"/>
      <c r="D1598" s="29"/>
      <c r="E1598" s="29"/>
      <c r="F1598" s="29"/>
      <c r="G1598" s="28"/>
      <c r="H1598" s="28"/>
      <c r="I1598" s="30">
        <f>IF($H1598="","",IFERROR(VLOOKUP($H1598,AcctTbl,2,0),"کد ناشناخته"))</f>
        <v>0</v>
      </c>
      <c r="J1598" s="27">
        <f>IF($H1598="","",IFERROR(VLOOKUP($H1598,AcctTbl,3,0),""))</f>
        <v>0</v>
      </c>
      <c r="K1598" s="29"/>
      <c r="L1598" s="28"/>
      <c r="M1598" s="31"/>
      <c r="N1598" s="29"/>
      <c r="O1598" s="32">
        <f>IF($B1598="",0,IF($U1598="IN",N($M1598),0))</f>
        <v>0</v>
      </c>
      <c r="P1598" s="32">
        <f>IF($B1598="",0,IF(OR($U1598="OUT",$U1598="TRF"),N($M1598),0))</f>
        <v>0</v>
      </c>
      <c r="Q1598" s="32">
        <f>IF($B1598="",0,IF(OR($U1598="OUT",$U1598="TRF"),N($M1598),0))</f>
        <v>0</v>
      </c>
      <c r="R1598" s="32">
        <f>IF($B1598="",0,IF($U1598="IN",N($M1598),0))</f>
        <v>0</v>
      </c>
      <c r="S1598" s="33">
        <f>IF($B1598="","",IF($M1598="","⚠ مبلغ",IF($E1598="","⚠ بانک عامل",IF(AND($U1598="TRF",$F1598=""),"⚠ بانک مقصد",IF(AND($V1598&lt;&gt;"NONE",$V1598&lt;&gt;"",$Z1598=""),"⚠ طرف حساب","✓")))))</f>
        <v>0</v>
      </c>
      <c r="T1598" s="29"/>
      <c r="U1598" s="27">
        <f>IFERROR(VLOOKUP($D1598,BankOpTbl,2,0),"")</f>
        <v>0</v>
      </c>
      <c r="V1598" s="27">
        <f>IFERROR(VLOOKUP($D1598,BankOpTbl,3,0),"")</f>
        <v>0</v>
      </c>
      <c r="W1598" s="27">
        <f>IFERROR(VLOOKUP($D1598,BankOpTbl,4,0),"")</f>
        <v>0</v>
      </c>
      <c r="X1598" s="27">
        <f>IF($E1598="","",IFERROR(VLOOKUP($E1598,BankTbl,4,0),""))</f>
        <v>0</v>
      </c>
      <c r="Y1598" s="27">
        <f>IF($F1598="","",IFERROR(VLOOKUP($F1598,BankTbl,4,0),""))</f>
        <v>0</v>
      </c>
      <c r="Z1598" s="27">
        <f>IF($B1598="","",IF($V1598="PICK",LEFT($N1598,5),IF($V1598="FIXED",$W1598,IF($V1598="CODE",$H1598,""))))</f>
        <v>0</v>
      </c>
    </row>
    <row r="1599" spans="1:26" ht="21" customHeight="1">
      <c r="A1599" s="27">
        <f>IF($B1599="","",COUNTA($B$13:$B1599))</f>
        <v>0</v>
      </c>
      <c r="B1599" s="28"/>
      <c r="C1599" s="28"/>
      <c r="D1599" s="29"/>
      <c r="E1599" s="29"/>
      <c r="F1599" s="29"/>
      <c r="G1599" s="28"/>
      <c r="H1599" s="28"/>
      <c r="I1599" s="30">
        <f>IF($H1599="","",IFERROR(VLOOKUP($H1599,AcctTbl,2,0),"کد ناشناخته"))</f>
        <v>0</v>
      </c>
      <c r="J1599" s="27">
        <f>IF($H1599="","",IFERROR(VLOOKUP($H1599,AcctTbl,3,0),""))</f>
        <v>0</v>
      </c>
      <c r="K1599" s="29"/>
      <c r="L1599" s="28"/>
      <c r="M1599" s="31"/>
      <c r="N1599" s="29"/>
      <c r="O1599" s="32">
        <f>IF($B1599="",0,IF($U1599="IN",N($M1599),0))</f>
        <v>0</v>
      </c>
      <c r="P1599" s="32">
        <f>IF($B1599="",0,IF(OR($U1599="OUT",$U1599="TRF"),N($M1599),0))</f>
        <v>0</v>
      </c>
      <c r="Q1599" s="32">
        <f>IF($B1599="",0,IF(OR($U1599="OUT",$U1599="TRF"),N($M1599),0))</f>
        <v>0</v>
      </c>
      <c r="R1599" s="32">
        <f>IF($B1599="",0,IF($U1599="IN",N($M1599),0))</f>
        <v>0</v>
      </c>
      <c r="S1599" s="33">
        <f>IF($B1599="","",IF($M1599="","⚠ مبلغ",IF($E1599="","⚠ بانک عامل",IF(AND($U1599="TRF",$F1599=""),"⚠ بانک مقصد",IF(AND($V1599&lt;&gt;"NONE",$V1599&lt;&gt;"",$Z1599=""),"⚠ طرف حساب","✓")))))</f>
        <v>0</v>
      </c>
      <c r="T1599" s="29"/>
      <c r="U1599" s="27">
        <f>IFERROR(VLOOKUP($D1599,BankOpTbl,2,0),"")</f>
        <v>0</v>
      </c>
      <c r="V1599" s="27">
        <f>IFERROR(VLOOKUP($D1599,BankOpTbl,3,0),"")</f>
        <v>0</v>
      </c>
      <c r="W1599" s="27">
        <f>IFERROR(VLOOKUP($D1599,BankOpTbl,4,0),"")</f>
        <v>0</v>
      </c>
      <c r="X1599" s="27">
        <f>IF($E1599="","",IFERROR(VLOOKUP($E1599,BankTbl,4,0),""))</f>
        <v>0</v>
      </c>
      <c r="Y1599" s="27">
        <f>IF($F1599="","",IFERROR(VLOOKUP($F1599,BankTbl,4,0),""))</f>
        <v>0</v>
      </c>
      <c r="Z1599" s="27">
        <f>IF($B1599="","",IF($V1599="PICK",LEFT($N1599,5),IF($V1599="FIXED",$W1599,IF($V1599="CODE",$H1599,""))))</f>
        <v>0</v>
      </c>
    </row>
    <row r="1600" spans="1:26" ht="21" customHeight="1">
      <c r="A1600" s="27">
        <f>IF($B1600="","",COUNTA($B$13:$B1600))</f>
        <v>0</v>
      </c>
      <c r="B1600" s="28"/>
      <c r="C1600" s="28"/>
      <c r="D1600" s="29"/>
      <c r="E1600" s="29"/>
      <c r="F1600" s="29"/>
      <c r="G1600" s="28"/>
      <c r="H1600" s="28"/>
      <c r="I1600" s="30">
        <f>IF($H1600="","",IFERROR(VLOOKUP($H1600,AcctTbl,2,0),"کد ناشناخته"))</f>
        <v>0</v>
      </c>
      <c r="J1600" s="27">
        <f>IF($H1600="","",IFERROR(VLOOKUP($H1600,AcctTbl,3,0),""))</f>
        <v>0</v>
      </c>
      <c r="K1600" s="29"/>
      <c r="L1600" s="28"/>
      <c r="M1600" s="31"/>
      <c r="N1600" s="29"/>
      <c r="O1600" s="32">
        <f>IF($B1600="",0,IF($U1600="IN",N($M1600),0))</f>
        <v>0</v>
      </c>
      <c r="P1600" s="32">
        <f>IF($B1600="",0,IF(OR($U1600="OUT",$U1600="TRF"),N($M1600),0))</f>
        <v>0</v>
      </c>
      <c r="Q1600" s="32">
        <f>IF($B1600="",0,IF(OR($U1600="OUT",$U1600="TRF"),N($M1600),0))</f>
        <v>0</v>
      </c>
      <c r="R1600" s="32">
        <f>IF($B1600="",0,IF($U1600="IN",N($M1600),0))</f>
        <v>0</v>
      </c>
      <c r="S1600" s="33">
        <f>IF($B1600="","",IF($M1600="","⚠ مبلغ",IF($E1600="","⚠ بانک عامل",IF(AND($U1600="TRF",$F1600=""),"⚠ بانک مقصد",IF(AND($V1600&lt;&gt;"NONE",$V1600&lt;&gt;"",$Z1600=""),"⚠ طرف حساب","✓")))))</f>
        <v>0</v>
      </c>
      <c r="T1600" s="29"/>
      <c r="U1600" s="27">
        <f>IFERROR(VLOOKUP($D1600,BankOpTbl,2,0),"")</f>
        <v>0</v>
      </c>
      <c r="V1600" s="27">
        <f>IFERROR(VLOOKUP($D1600,BankOpTbl,3,0),"")</f>
        <v>0</v>
      </c>
      <c r="W1600" s="27">
        <f>IFERROR(VLOOKUP($D1600,BankOpTbl,4,0),"")</f>
        <v>0</v>
      </c>
      <c r="X1600" s="27">
        <f>IF($E1600="","",IFERROR(VLOOKUP($E1600,BankTbl,4,0),""))</f>
        <v>0</v>
      </c>
      <c r="Y1600" s="27">
        <f>IF($F1600="","",IFERROR(VLOOKUP($F1600,BankTbl,4,0),""))</f>
        <v>0</v>
      </c>
      <c r="Z1600" s="27">
        <f>IF($B1600="","",IF($V1600="PICK",LEFT($N1600,5),IF($V1600="FIXED",$W1600,IF($V1600="CODE",$H1600,""))))</f>
        <v>0</v>
      </c>
    </row>
    <row r="1601" spans="1:26" ht="21" customHeight="1">
      <c r="A1601" s="27">
        <f>IF($B1601="","",COUNTA($B$13:$B1601))</f>
        <v>0</v>
      </c>
      <c r="B1601" s="28"/>
      <c r="C1601" s="28"/>
      <c r="D1601" s="29"/>
      <c r="E1601" s="29"/>
      <c r="F1601" s="29"/>
      <c r="G1601" s="28"/>
      <c r="H1601" s="28"/>
      <c r="I1601" s="30">
        <f>IF($H1601="","",IFERROR(VLOOKUP($H1601,AcctTbl,2,0),"کد ناشناخته"))</f>
        <v>0</v>
      </c>
      <c r="J1601" s="27">
        <f>IF($H1601="","",IFERROR(VLOOKUP($H1601,AcctTbl,3,0),""))</f>
        <v>0</v>
      </c>
      <c r="K1601" s="29"/>
      <c r="L1601" s="28"/>
      <c r="M1601" s="31"/>
      <c r="N1601" s="29"/>
      <c r="O1601" s="32">
        <f>IF($B1601="",0,IF($U1601="IN",N($M1601),0))</f>
        <v>0</v>
      </c>
      <c r="P1601" s="32">
        <f>IF($B1601="",0,IF(OR($U1601="OUT",$U1601="TRF"),N($M1601),0))</f>
        <v>0</v>
      </c>
      <c r="Q1601" s="32">
        <f>IF($B1601="",0,IF(OR($U1601="OUT",$U1601="TRF"),N($M1601),0))</f>
        <v>0</v>
      </c>
      <c r="R1601" s="32">
        <f>IF($B1601="",0,IF($U1601="IN",N($M1601),0))</f>
        <v>0</v>
      </c>
      <c r="S1601" s="33">
        <f>IF($B1601="","",IF($M1601="","⚠ مبلغ",IF($E1601="","⚠ بانک عامل",IF(AND($U1601="TRF",$F1601=""),"⚠ بانک مقصد",IF(AND($V1601&lt;&gt;"NONE",$V1601&lt;&gt;"",$Z1601=""),"⚠ طرف حساب","✓")))))</f>
        <v>0</v>
      </c>
      <c r="T1601" s="29"/>
      <c r="U1601" s="27">
        <f>IFERROR(VLOOKUP($D1601,BankOpTbl,2,0),"")</f>
        <v>0</v>
      </c>
      <c r="V1601" s="27">
        <f>IFERROR(VLOOKUP($D1601,BankOpTbl,3,0),"")</f>
        <v>0</v>
      </c>
      <c r="W1601" s="27">
        <f>IFERROR(VLOOKUP($D1601,BankOpTbl,4,0),"")</f>
        <v>0</v>
      </c>
      <c r="X1601" s="27">
        <f>IF($E1601="","",IFERROR(VLOOKUP($E1601,BankTbl,4,0),""))</f>
        <v>0</v>
      </c>
      <c r="Y1601" s="27">
        <f>IF($F1601="","",IFERROR(VLOOKUP($F1601,BankTbl,4,0),""))</f>
        <v>0</v>
      </c>
      <c r="Z1601" s="27">
        <f>IF($B1601="","",IF($V1601="PICK",LEFT($N1601,5),IF($V1601="FIXED",$W1601,IF($V1601="CODE",$H1601,""))))</f>
        <v>0</v>
      </c>
    </row>
    <row r="1602" spans="1:26" ht="21" customHeight="1">
      <c r="A1602" s="27">
        <f>IF($B1602="","",COUNTA($B$13:$B1602))</f>
        <v>0</v>
      </c>
      <c r="B1602" s="28"/>
      <c r="C1602" s="28"/>
      <c r="D1602" s="29"/>
      <c r="E1602" s="29"/>
      <c r="F1602" s="29"/>
      <c r="G1602" s="28"/>
      <c r="H1602" s="28"/>
      <c r="I1602" s="30">
        <f>IF($H1602="","",IFERROR(VLOOKUP($H1602,AcctTbl,2,0),"کد ناشناخته"))</f>
        <v>0</v>
      </c>
      <c r="J1602" s="27">
        <f>IF($H1602="","",IFERROR(VLOOKUP($H1602,AcctTbl,3,0),""))</f>
        <v>0</v>
      </c>
      <c r="K1602" s="29"/>
      <c r="L1602" s="28"/>
      <c r="M1602" s="31"/>
      <c r="N1602" s="29"/>
      <c r="O1602" s="32">
        <f>IF($B1602="",0,IF($U1602="IN",N($M1602),0))</f>
        <v>0</v>
      </c>
      <c r="P1602" s="32">
        <f>IF($B1602="",0,IF(OR($U1602="OUT",$U1602="TRF"),N($M1602),0))</f>
        <v>0</v>
      </c>
      <c r="Q1602" s="32">
        <f>IF($B1602="",0,IF(OR($U1602="OUT",$U1602="TRF"),N($M1602),0))</f>
        <v>0</v>
      </c>
      <c r="R1602" s="32">
        <f>IF($B1602="",0,IF($U1602="IN",N($M1602),0))</f>
        <v>0</v>
      </c>
      <c r="S1602" s="33">
        <f>IF($B1602="","",IF($M1602="","⚠ مبلغ",IF($E1602="","⚠ بانک عامل",IF(AND($U1602="TRF",$F1602=""),"⚠ بانک مقصد",IF(AND($V1602&lt;&gt;"NONE",$V1602&lt;&gt;"",$Z1602=""),"⚠ طرف حساب","✓")))))</f>
        <v>0</v>
      </c>
      <c r="T1602" s="29"/>
      <c r="U1602" s="27">
        <f>IFERROR(VLOOKUP($D1602,BankOpTbl,2,0),"")</f>
        <v>0</v>
      </c>
      <c r="V1602" s="27">
        <f>IFERROR(VLOOKUP($D1602,BankOpTbl,3,0),"")</f>
        <v>0</v>
      </c>
      <c r="W1602" s="27">
        <f>IFERROR(VLOOKUP($D1602,BankOpTbl,4,0),"")</f>
        <v>0</v>
      </c>
      <c r="X1602" s="27">
        <f>IF($E1602="","",IFERROR(VLOOKUP($E1602,BankTbl,4,0),""))</f>
        <v>0</v>
      </c>
      <c r="Y1602" s="27">
        <f>IF($F1602="","",IFERROR(VLOOKUP($F1602,BankTbl,4,0),""))</f>
        <v>0</v>
      </c>
      <c r="Z1602" s="27">
        <f>IF($B1602="","",IF($V1602="PICK",LEFT($N1602,5),IF($V1602="FIXED",$W1602,IF($V1602="CODE",$H1602,""))))</f>
        <v>0</v>
      </c>
    </row>
    <row r="1603" spans="1:26" ht="21" customHeight="1">
      <c r="A1603" s="27">
        <f>IF($B1603="","",COUNTA($B$13:$B1603))</f>
        <v>0</v>
      </c>
      <c r="B1603" s="28"/>
      <c r="C1603" s="28"/>
      <c r="D1603" s="29"/>
      <c r="E1603" s="29"/>
      <c r="F1603" s="29"/>
      <c r="G1603" s="28"/>
      <c r="H1603" s="28"/>
      <c r="I1603" s="30">
        <f>IF($H1603="","",IFERROR(VLOOKUP($H1603,AcctTbl,2,0),"کد ناشناخته"))</f>
        <v>0</v>
      </c>
      <c r="J1603" s="27">
        <f>IF($H1603="","",IFERROR(VLOOKUP($H1603,AcctTbl,3,0),""))</f>
        <v>0</v>
      </c>
      <c r="K1603" s="29"/>
      <c r="L1603" s="28"/>
      <c r="M1603" s="31"/>
      <c r="N1603" s="29"/>
      <c r="O1603" s="32">
        <f>IF($B1603="",0,IF($U1603="IN",N($M1603),0))</f>
        <v>0</v>
      </c>
      <c r="P1603" s="32">
        <f>IF($B1603="",0,IF(OR($U1603="OUT",$U1603="TRF"),N($M1603),0))</f>
        <v>0</v>
      </c>
      <c r="Q1603" s="32">
        <f>IF($B1603="",0,IF(OR($U1603="OUT",$U1603="TRF"),N($M1603),0))</f>
        <v>0</v>
      </c>
      <c r="R1603" s="32">
        <f>IF($B1603="",0,IF($U1603="IN",N($M1603),0))</f>
        <v>0</v>
      </c>
      <c r="S1603" s="33">
        <f>IF($B1603="","",IF($M1603="","⚠ مبلغ",IF($E1603="","⚠ بانک عامل",IF(AND($U1603="TRF",$F1603=""),"⚠ بانک مقصد",IF(AND($V1603&lt;&gt;"NONE",$V1603&lt;&gt;"",$Z1603=""),"⚠ طرف حساب","✓")))))</f>
        <v>0</v>
      </c>
      <c r="T1603" s="29"/>
      <c r="U1603" s="27">
        <f>IFERROR(VLOOKUP($D1603,BankOpTbl,2,0),"")</f>
        <v>0</v>
      </c>
      <c r="V1603" s="27">
        <f>IFERROR(VLOOKUP($D1603,BankOpTbl,3,0),"")</f>
        <v>0</v>
      </c>
      <c r="W1603" s="27">
        <f>IFERROR(VLOOKUP($D1603,BankOpTbl,4,0),"")</f>
        <v>0</v>
      </c>
      <c r="X1603" s="27">
        <f>IF($E1603="","",IFERROR(VLOOKUP($E1603,BankTbl,4,0),""))</f>
        <v>0</v>
      </c>
      <c r="Y1603" s="27">
        <f>IF($F1603="","",IFERROR(VLOOKUP($F1603,BankTbl,4,0),""))</f>
        <v>0</v>
      </c>
      <c r="Z1603" s="27">
        <f>IF($B1603="","",IF($V1603="PICK",LEFT($N1603,5),IF($V1603="FIXED",$W1603,IF($V1603="CODE",$H1603,""))))</f>
        <v>0</v>
      </c>
    </row>
    <row r="1604" spans="1:26" ht="21" customHeight="1">
      <c r="A1604" s="27">
        <f>IF($B1604="","",COUNTA($B$13:$B1604))</f>
        <v>0</v>
      </c>
      <c r="B1604" s="28"/>
      <c r="C1604" s="28"/>
      <c r="D1604" s="29"/>
      <c r="E1604" s="29"/>
      <c r="F1604" s="29"/>
      <c r="G1604" s="28"/>
      <c r="H1604" s="28"/>
      <c r="I1604" s="30">
        <f>IF($H1604="","",IFERROR(VLOOKUP($H1604,AcctTbl,2,0),"کد ناشناخته"))</f>
        <v>0</v>
      </c>
      <c r="J1604" s="27">
        <f>IF($H1604="","",IFERROR(VLOOKUP($H1604,AcctTbl,3,0),""))</f>
        <v>0</v>
      </c>
      <c r="K1604" s="29"/>
      <c r="L1604" s="28"/>
      <c r="M1604" s="31"/>
      <c r="N1604" s="29"/>
      <c r="O1604" s="32">
        <f>IF($B1604="",0,IF($U1604="IN",N($M1604),0))</f>
        <v>0</v>
      </c>
      <c r="P1604" s="32">
        <f>IF($B1604="",0,IF(OR($U1604="OUT",$U1604="TRF"),N($M1604),0))</f>
        <v>0</v>
      </c>
      <c r="Q1604" s="32">
        <f>IF($B1604="",0,IF(OR($U1604="OUT",$U1604="TRF"),N($M1604),0))</f>
        <v>0</v>
      </c>
      <c r="R1604" s="32">
        <f>IF($B1604="",0,IF($U1604="IN",N($M1604),0))</f>
        <v>0</v>
      </c>
      <c r="S1604" s="33">
        <f>IF($B1604="","",IF($M1604="","⚠ مبلغ",IF($E1604="","⚠ بانک عامل",IF(AND($U1604="TRF",$F1604=""),"⚠ بانک مقصد",IF(AND($V1604&lt;&gt;"NONE",$V1604&lt;&gt;"",$Z1604=""),"⚠ طرف حساب","✓")))))</f>
        <v>0</v>
      </c>
      <c r="T1604" s="29"/>
      <c r="U1604" s="27">
        <f>IFERROR(VLOOKUP($D1604,BankOpTbl,2,0),"")</f>
        <v>0</v>
      </c>
      <c r="V1604" s="27">
        <f>IFERROR(VLOOKUP($D1604,BankOpTbl,3,0),"")</f>
        <v>0</v>
      </c>
      <c r="W1604" s="27">
        <f>IFERROR(VLOOKUP($D1604,BankOpTbl,4,0),"")</f>
        <v>0</v>
      </c>
      <c r="X1604" s="27">
        <f>IF($E1604="","",IFERROR(VLOOKUP($E1604,BankTbl,4,0),""))</f>
        <v>0</v>
      </c>
      <c r="Y1604" s="27">
        <f>IF($F1604="","",IFERROR(VLOOKUP($F1604,BankTbl,4,0),""))</f>
        <v>0</v>
      </c>
      <c r="Z1604" s="27">
        <f>IF($B1604="","",IF($V1604="PICK",LEFT($N1604,5),IF($V1604="FIXED",$W1604,IF($V1604="CODE",$H1604,""))))</f>
        <v>0</v>
      </c>
    </row>
    <row r="1605" spans="1:26" ht="21" customHeight="1">
      <c r="A1605" s="27">
        <f>IF($B1605="","",COUNTA($B$13:$B1605))</f>
        <v>0</v>
      </c>
      <c r="B1605" s="28"/>
      <c r="C1605" s="28"/>
      <c r="D1605" s="29"/>
      <c r="E1605" s="29"/>
      <c r="F1605" s="29"/>
      <c r="G1605" s="28"/>
      <c r="H1605" s="28"/>
      <c r="I1605" s="30">
        <f>IF($H1605="","",IFERROR(VLOOKUP($H1605,AcctTbl,2,0),"کد ناشناخته"))</f>
        <v>0</v>
      </c>
      <c r="J1605" s="27">
        <f>IF($H1605="","",IFERROR(VLOOKUP($H1605,AcctTbl,3,0),""))</f>
        <v>0</v>
      </c>
      <c r="K1605" s="29"/>
      <c r="L1605" s="28"/>
      <c r="M1605" s="31"/>
      <c r="N1605" s="29"/>
      <c r="O1605" s="32">
        <f>IF($B1605="",0,IF($U1605="IN",N($M1605),0))</f>
        <v>0</v>
      </c>
      <c r="P1605" s="32">
        <f>IF($B1605="",0,IF(OR($U1605="OUT",$U1605="TRF"),N($M1605),0))</f>
        <v>0</v>
      </c>
      <c r="Q1605" s="32">
        <f>IF($B1605="",0,IF(OR($U1605="OUT",$U1605="TRF"),N($M1605),0))</f>
        <v>0</v>
      </c>
      <c r="R1605" s="32">
        <f>IF($B1605="",0,IF($U1605="IN",N($M1605),0))</f>
        <v>0</v>
      </c>
      <c r="S1605" s="33">
        <f>IF($B1605="","",IF($M1605="","⚠ مبلغ",IF($E1605="","⚠ بانک عامل",IF(AND($U1605="TRF",$F1605=""),"⚠ بانک مقصد",IF(AND($V1605&lt;&gt;"NONE",$V1605&lt;&gt;"",$Z1605=""),"⚠ طرف حساب","✓")))))</f>
        <v>0</v>
      </c>
      <c r="T1605" s="29"/>
      <c r="U1605" s="27">
        <f>IFERROR(VLOOKUP($D1605,BankOpTbl,2,0),"")</f>
        <v>0</v>
      </c>
      <c r="V1605" s="27">
        <f>IFERROR(VLOOKUP($D1605,BankOpTbl,3,0),"")</f>
        <v>0</v>
      </c>
      <c r="W1605" s="27">
        <f>IFERROR(VLOOKUP($D1605,BankOpTbl,4,0),"")</f>
        <v>0</v>
      </c>
      <c r="X1605" s="27">
        <f>IF($E1605="","",IFERROR(VLOOKUP($E1605,BankTbl,4,0),""))</f>
        <v>0</v>
      </c>
      <c r="Y1605" s="27">
        <f>IF($F1605="","",IFERROR(VLOOKUP($F1605,BankTbl,4,0),""))</f>
        <v>0</v>
      </c>
      <c r="Z1605" s="27">
        <f>IF($B1605="","",IF($V1605="PICK",LEFT($N1605,5),IF($V1605="FIXED",$W1605,IF($V1605="CODE",$H1605,""))))</f>
        <v>0</v>
      </c>
    </row>
    <row r="1606" spans="1:26" ht="21" customHeight="1">
      <c r="A1606" s="27">
        <f>IF($B1606="","",COUNTA($B$13:$B1606))</f>
        <v>0</v>
      </c>
      <c r="B1606" s="28"/>
      <c r="C1606" s="28"/>
      <c r="D1606" s="29"/>
      <c r="E1606" s="29"/>
      <c r="F1606" s="29"/>
      <c r="G1606" s="28"/>
      <c r="H1606" s="28"/>
      <c r="I1606" s="30">
        <f>IF($H1606="","",IFERROR(VLOOKUP($H1606,AcctTbl,2,0),"کد ناشناخته"))</f>
        <v>0</v>
      </c>
      <c r="J1606" s="27">
        <f>IF($H1606="","",IFERROR(VLOOKUP($H1606,AcctTbl,3,0),""))</f>
        <v>0</v>
      </c>
      <c r="K1606" s="29"/>
      <c r="L1606" s="28"/>
      <c r="M1606" s="31"/>
      <c r="N1606" s="29"/>
      <c r="O1606" s="32">
        <f>IF($B1606="",0,IF($U1606="IN",N($M1606),0))</f>
        <v>0</v>
      </c>
      <c r="P1606" s="32">
        <f>IF($B1606="",0,IF(OR($U1606="OUT",$U1606="TRF"),N($M1606),0))</f>
        <v>0</v>
      </c>
      <c r="Q1606" s="32">
        <f>IF($B1606="",0,IF(OR($U1606="OUT",$U1606="TRF"),N($M1606),0))</f>
        <v>0</v>
      </c>
      <c r="R1606" s="32">
        <f>IF($B1606="",0,IF($U1606="IN",N($M1606),0))</f>
        <v>0</v>
      </c>
      <c r="S1606" s="33">
        <f>IF($B1606="","",IF($M1606="","⚠ مبلغ",IF($E1606="","⚠ بانک عامل",IF(AND($U1606="TRF",$F1606=""),"⚠ بانک مقصد",IF(AND($V1606&lt;&gt;"NONE",$V1606&lt;&gt;"",$Z1606=""),"⚠ طرف حساب","✓")))))</f>
        <v>0</v>
      </c>
      <c r="T1606" s="29"/>
      <c r="U1606" s="27">
        <f>IFERROR(VLOOKUP($D1606,BankOpTbl,2,0),"")</f>
        <v>0</v>
      </c>
      <c r="V1606" s="27">
        <f>IFERROR(VLOOKUP($D1606,BankOpTbl,3,0),"")</f>
        <v>0</v>
      </c>
      <c r="W1606" s="27">
        <f>IFERROR(VLOOKUP($D1606,BankOpTbl,4,0),"")</f>
        <v>0</v>
      </c>
      <c r="X1606" s="27">
        <f>IF($E1606="","",IFERROR(VLOOKUP($E1606,BankTbl,4,0),""))</f>
        <v>0</v>
      </c>
      <c r="Y1606" s="27">
        <f>IF($F1606="","",IFERROR(VLOOKUP($F1606,BankTbl,4,0),""))</f>
        <v>0</v>
      </c>
      <c r="Z1606" s="27">
        <f>IF($B1606="","",IF($V1606="PICK",LEFT($N1606,5),IF($V1606="FIXED",$W1606,IF($V1606="CODE",$H1606,""))))</f>
        <v>0</v>
      </c>
    </row>
    <row r="1607" spans="1:26" ht="21" customHeight="1">
      <c r="A1607" s="27">
        <f>IF($B1607="","",COUNTA($B$13:$B1607))</f>
        <v>0</v>
      </c>
      <c r="B1607" s="28"/>
      <c r="C1607" s="28"/>
      <c r="D1607" s="29"/>
      <c r="E1607" s="29"/>
      <c r="F1607" s="29"/>
      <c r="G1607" s="28"/>
      <c r="H1607" s="28"/>
      <c r="I1607" s="30">
        <f>IF($H1607="","",IFERROR(VLOOKUP($H1607,AcctTbl,2,0),"کد ناشناخته"))</f>
        <v>0</v>
      </c>
      <c r="J1607" s="27">
        <f>IF($H1607="","",IFERROR(VLOOKUP($H1607,AcctTbl,3,0),""))</f>
        <v>0</v>
      </c>
      <c r="K1607" s="29"/>
      <c r="L1607" s="28"/>
      <c r="M1607" s="31"/>
      <c r="N1607" s="29"/>
      <c r="O1607" s="32">
        <f>IF($B1607="",0,IF($U1607="IN",N($M1607),0))</f>
        <v>0</v>
      </c>
      <c r="P1607" s="32">
        <f>IF($B1607="",0,IF(OR($U1607="OUT",$U1607="TRF"),N($M1607),0))</f>
        <v>0</v>
      </c>
      <c r="Q1607" s="32">
        <f>IF($B1607="",0,IF(OR($U1607="OUT",$U1607="TRF"),N($M1607),0))</f>
        <v>0</v>
      </c>
      <c r="R1607" s="32">
        <f>IF($B1607="",0,IF($U1607="IN",N($M1607),0))</f>
        <v>0</v>
      </c>
      <c r="S1607" s="33">
        <f>IF($B1607="","",IF($M1607="","⚠ مبلغ",IF($E1607="","⚠ بانک عامل",IF(AND($U1607="TRF",$F1607=""),"⚠ بانک مقصد",IF(AND($V1607&lt;&gt;"NONE",$V1607&lt;&gt;"",$Z1607=""),"⚠ طرف حساب","✓")))))</f>
        <v>0</v>
      </c>
      <c r="T1607" s="29"/>
      <c r="U1607" s="27">
        <f>IFERROR(VLOOKUP($D1607,BankOpTbl,2,0),"")</f>
        <v>0</v>
      </c>
      <c r="V1607" s="27">
        <f>IFERROR(VLOOKUP($D1607,BankOpTbl,3,0),"")</f>
        <v>0</v>
      </c>
      <c r="W1607" s="27">
        <f>IFERROR(VLOOKUP($D1607,BankOpTbl,4,0),"")</f>
        <v>0</v>
      </c>
      <c r="X1607" s="27">
        <f>IF($E1607="","",IFERROR(VLOOKUP($E1607,BankTbl,4,0),""))</f>
        <v>0</v>
      </c>
      <c r="Y1607" s="27">
        <f>IF($F1607="","",IFERROR(VLOOKUP($F1607,BankTbl,4,0),""))</f>
        <v>0</v>
      </c>
      <c r="Z1607" s="27">
        <f>IF($B1607="","",IF($V1607="PICK",LEFT($N1607,5),IF($V1607="FIXED",$W1607,IF($V1607="CODE",$H1607,""))))</f>
        <v>0</v>
      </c>
    </row>
    <row r="1608" spans="1:26" ht="21" customHeight="1">
      <c r="A1608" s="27">
        <f>IF($B1608="","",COUNTA($B$13:$B1608))</f>
        <v>0</v>
      </c>
      <c r="B1608" s="28"/>
      <c r="C1608" s="28"/>
      <c r="D1608" s="29"/>
      <c r="E1608" s="29"/>
      <c r="F1608" s="29"/>
      <c r="G1608" s="28"/>
      <c r="H1608" s="28"/>
      <c r="I1608" s="30">
        <f>IF($H1608="","",IFERROR(VLOOKUP($H1608,AcctTbl,2,0),"کد ناشناخته"))</f>
        <v>0</v>
      </c>
      <c r="J1608" s="27">
        <f>IF($H1608="","",IFERROR(VLOOKUP($H1608,AcctTbl,3,0),""))</f>
        <v>0</v>
      </c>
      <c r="K1608" s="29"/>
      <c r="L1608" s="28"/>
      <c r="M1608" s="31"/>
      <c r="N1608" s="29"/>
      <c r="O1608" s="32">
        <f>IF($B1608="",0,IF($U1608="IN",N($M1608),0))</f>
        <v>0</v>
      </c>
      <c r="P1608" s="32">
        <f>IF($B1608="",0,IF(OR($U1608="OUT",$U1608="TRF"),N($M1608),0))</f>
        <v>0</v>
      </c>
      <c r="Q1608" s="32">
        <f>IF($B1608="",0,IF(OR($U1608="OUT",$U1608="TRF"),N($M1608),0))</f>
        <v>0</v>
      </c>
      <c r="R1608" s="32">
        <f>IF($B1608="",0,IF($U1608="IN",N($M1608),0))</f>
        <v>0</v>
      </c>
      <c r="S1608" s="33">
        <f>IF($B1608="","",IF($M1608="","⚠ مبلغ",IF($E1608="","⚠ بانک عامل",IF(AND($U1608="TRF",$F1608=""),"⚠ بانک مقصد",IF(AND($V1608&lt;&gt;"NONE",$V1608&lt;&gt;"",$Z1608=""),"⚠ طرف حساب","✓")))))</f>
        <v>0</v>
      </c>
      <c r="T1608" s="29"/>
      <c r="U1608" s="27">
        <f>IFERROR(VLOOKUP($D1608,BankOpTbl,2,0),"")</f>
        <v>0</v>
      </c>
      <c r="V1608" s="27">
        <f>IFERROR(VLOOKUP($D1608,BankOpTbl,3,0),"")</f>
        <v>0</v>
      </c>
      <c r="W1608" s="27">
        <f>IFERROR(VLOOKUP($D1608,BankOpTbl,4,0),"")</f>
        <v>0</v>
      </c>
      <c r="X1608" s="27">
        <f>IF($E1608="","",IFERROR(VLOOKUP($E1608,BankTbl,4,0),""))</f>
        <v>0</v>
      </c>
      <c r="Y1608" s="27">
        <f>IF($F1608="","",IFERROR(VLOOKUP($F1608,BankTbl,4,0),""))</f>
        <v>0</v>
      </c>
      <c r="Z1608" s="27">
        <f>IF($B1608="","",IF($V1608="PICK",LEFT($N1608,5),IF($V1608="FIXED",$W1608,IF($V1608="CODE",$H1608,""))))</f>
        <v>0</v>
      </c>
    </row>
    <row r="1609" spans="1:26" ht="21" customHeight="1">
      <c r="A1609" s="27">
        <f>IF($B1609="","",COUNTA($B$13:$B1609))</f>
        <v>0</v>
      </c>
      <c r="B1609" s="28"/>
      <c r="C1609" s="28"/>
      <c r="D1609" s="29"/>
      <c r="E1609" s="29"/>
      <c r="F1609" s="29"/>
      <c r="G1609" s="28"/>
      <c r="H1609" s="28"/>
      <c r="I1609" s="30">
        <f>IF($H1609="","",IFERROR(VLOOKUP($H1609,AcctTbl,2,0),"کد ناشناخته"))</f>
        <v>0</v>
      </c>
      <c r="J1609" s="27">
        <f>IF($H1609="","",IFERROR(VLOOKUP($H1609,AcctTbl,3,0),""))</f>
        <v>0</v>
      </c>
      <c r="K1609" s="29"/>
      <c r="L1609" s="28"/>
      <c r="M1609" s="31"/>
      <c r="N1609" s="29"/>
      <c r="O1609" s="32">
        <f>IF($B1609="",0,IF($U1609="IN",N($M1609),0))</f>
        <v>0</v>
      </c>
      <c r="P1609" s="32">
        <f>IF($B1609="",0,IF(OR($U1609="OUT",$U1609="TRF"),N($M1609),0))</f>
        <v>0</v>
      </c>
      <c r="Q1609" s="32">
        <f>IF($B1609="",0,IF(OR($U1609="OUT",$U1609="TRF"),N($M1609),0))</f>
        <v>0</v>
      </c>
      <c r="R1609" s="32">
        <f>IF($B1609="",0,IF($U1609="IN",N($M1609),0))</f>
        <v>0</v>
      </c>
      <c r="S1609" s="33">
        <f>IF($B1609="","",IF($M1609="","⚠ مبلغ",IF($E1609="","⚠ بانک عامل",IF(AND($U1609="TRF",$F1609=""),"⚠ بانک مقصد",IF(AND($V1609&lt;&gt;"NONE",$V1609&lt;&gt;"",$Z1609=""),"⚠ طرف حساب","✓")))))</f>
        <v>0</v>
      </c>
      <c r="T1609" s="29"/>
      <c r="U1609" s="27">
        <f>IFERROR(VLOOKUP($D1609,BankOpTbl,2,0),"")</f>
        <v>0</v>
      </c>
      <c r="V1609" s="27">
        <f>IFERROR(VLOOKUP($D1609,BankOpTbl,3,0),"")</f>
        <v>0</v>
      </c>
      <c r="W1609" s="27">
        <f>IFERROR(VLOOKUP($D1609,BankOpTbl,4,0),"")</f>
        <v>0</v>
      </c>
      <c r="X1609" s="27">
        <f>IF($E1609="","",IFERROR(VLOOKUP($E1609,BankTbl,4,0),""))</f>
        <v>0</v>
      </c>
      <c r="Y1609" s="27">
        <f>IF($F1609="","",IFERROR(VLOOKUP($F1609,BankTbl,4,0),""))</f>
        <v>0</v>
      </c>
      <c r="Z1609" s="27">
        <f>IF($B1609="","",IF($V1609="PICK",LEFT($N1609,5),IF($V1609="FIXED",$W1609,IF($V1609="CODE",$H1609,""))))</f>
        <v>0</v>
      </c>
    </row>
    <row r="1610" spans="1:26" ht="21" customHeight="1">
      <c r="A1610" s="27">
        <f>IF($B1610="","",COUNTA($B$13:$B1610))</f>
        <v>0</v>
      </c>
      <c r="B1610" s="28"/>
      <c r="C1610" s="28"/>
      <c r="D1610" s="29"/>
      <c r="E1610" s="29"/>
      <c r="F1610" s="29"/>
      <c r="G1610" s="28"/>
      <c r="H1610" s="28"/>
      <c r="I1610" s="30">
        <f>IF($H1610="","",IFERROR(VLOOKUP($H1610,AcctTbl,2,0),"کد ناشناخته"))</f>
        <v>0</v>
      </c>
      <c r="J1610" s="27">
        <f>IF($H1610="","",IFERROR(VLOOKUP($H1610,AcctTbl,3,0),""))</f>
        <v>0</v>
      </c>
      <c r="K1610" s="29"/>
      <c r="L1610" s="28"/>
      <c r="M1610" s="31"/>
      <c r="N1610" s="29"/>
      <c r="O1610" s="32">
        <f>IF($B1610="",0,IF($U1610="IN",N($M1610),0))</f>
        <v>0</v>
      </c>
      <c r="P1610" s="32">
        <f>IF($B1610="",0,IF(OR($U1610="OUT",$U1610="TRF"),N($M1610),0))</f>
        <v>0</v>
      </c>
      <c r="Q1610" s="32">
        <f>IF($B1610="",0,IF(OR($U1610="OUT",$U1610="TRF"),N($M1610),0))</f>
        <v>0</v>
      </c>
      <c r="R1610" s="32">
        <f>IF($B1610="",0,IF($U1610="IN",N($M1610),0))</f>
        <v>0</v>
      </c>
      <c r="S1610" s="33">
        <f>IF($B1610="","",IF($M1610="","⚠ مبلغ",IF($E1610="","⚠ بانک عامل",IF(AND($U1610="TRF",$F1610=""),"⚠ بانک مقصد",IF(AND($V1610&lt;&gt;"NONE",$V1610&lt;&gt;"",$Z1610=""),"⚠ طرف حساب","✓")))))</f>
        <v>0</v>
      </c>
      <c r="T1610" s="29"/>
      <c r="U1610" s="27">
        <f>IFERROR(VLOOKUP($D1610,BankOpTbl,2,0),"")</f>
        <v>0</v>
      </c>
      <c r="V1610" s="27">
        <f>IFERROR(VLOOKUP($D1610,BankOpTbl,3,0),"")</f>
        <v>0</v>
      </c>
      <c r="W1610" s="27">
        <f>IFERROR(VLOOKUP($D1610,BankOpTbl,4,0),"")</f>
        <v>0</v>
      </c>
      <c r="X1610" s="27">
        <f>IF($E1610="","",IFERROR(VLOOKUP($E1610,BankTbl,4,0),""))</f>
        <v>0</v>
      </c>
      <c r="Y1610" s="27">
        <f>IF($F1610="","",IFERROR(VLOOKUP($F1610,BankTbl,4,0),""))</f>
        <v>0</v>
      </c>
      <c r="Z1610" s="27">
        <f>IF($B1610="","",IF($V1610="PICK",LEFT($N1610,5),IF($V1610="FIXED",$W1610,IF($V1610="CODE",$H1610,""))))</f>
        <v>0</v>
      </c>
    </row>
    <row r="1611" spans="1:26" ht="21" customHeight="1">
      <c r="A1611" s="27">
        <f>IF($B1611="","",COUNTA($B$13:$B1611))</f>
        <v>0</v>
      </c>
      <c r="B1611" s="28"/>
      <c r="C1611" s="28"/>
      <c r="D1611" s="29"/>
      <c r="E1611" s="29"/>
      <c r="F1611" s="29"/>
      <c r="G1611" s="28"/>
      <c r="H1611" s="28"/>
      <c r="I1611" s="30">
        <f>IF($H1611="","",IFERROR(VLOOKUP($H1611,AcctTbl,2,0),"کد ناشناخته"))</f>
        <v>0</v>
      </c>
      <c r="J1611" s="27">
        <f>IF($H1611="","",IFERROR(VLOOKUP($H1611,AcctTbl,3,0),""))</f>
        <v>0</v>
      </c>
      <c r="K1611" s="29"/>
      <c r="L1611" s="28"/>
      <c r="M1611" s="31"/>
      <c r="N1611" s="29"/>
      <c r="O1611" s="32">
        <f>IF($B1611="",0,IF($U1611="IN",N($M1611),0))</f>
        <v>0</v>
      </c>
      <c r="P1611" s="32">
        <f>IF($B1611="",0,IF(OR($U1611="OUT",$U1611="TRF"),N($M1611),0))</f>
        <v>0</v>
      </c>
      <c r="Q1611" s="32">
        <f>IF($B1611="",0,IF(OR($U1611="OUT",$U1611="TRF"),N($M1611),0))</f>
        <v>0</v>
      </c>
      <c r="R1611" s="32">
        <f>IF($B1611="",0,IF($U1611="IN",N($M1611),0))</f>
        <v>0</v>
      </c>
      <c r="S1611" s="33">
        <f>IF($B1611="","",IF($M1611="","⚠ مبلغ",IF($E1611="","⚠ بانک عامل",IF(AND($U1611="TRF",$F1611=""),"⚠ بانک مقصد",IF(AND($V1611&lt;&gt;"NONE",$V1611&lt;&gt;"",$Z1611=""),"⚠ طرف حساب","✓")))))</f>
        <v>0</v>
      </c>
      <c r="T1611" s="29"/>
      <c r="U1611" s="27">
        <f>IFERROR(VLOOKUP($D1611,BankOpTbl,2,0),"")</f>
        <v>0</v>
      </c>
      <c r="V1611" s="27">
        <f>IFERROR(VLOOKUP($D1611,BankOpTbl,3,0),"")</f>
        <v>0</v>
      </c>
      <c r="W1611" s="27">
        <f>IFERROR(VLOOKUP($D1611,BankOpTbl,4,0),"")</f>
        <v>0</v>
      </c>
      <c r="X1611" s="27">
        <f>IF($E1611="","",IFERROR(VLOOKUP($E1611,BankTbl,4,0),""))</f>
        <v>0</v>
      </c>
      <c r="Y1611" s="27">
        <f>IF($F1611="","",IFERROR(VLOOKUP($F1611,BankTbl,4,0),""))</f>
        <v>0</v>
      </c>
      <c r="Z1611" s="27">
        <f>IF($B1611="","",IF($V1611="PICK",LEFT($N1611,5),IF($V1611="FIXED",$W1611,IF($V1611="CODE",$H1611,""))))</f>
        <v>0</v>
      </c>
    </row>
    <row r="1612" spans="1:26" ht="21" customHeight="1">
      <c r="A1612" s="27">
        <f>IF($B1612="","",COUNTA($B$13:$B1612))</f>
        <v>0</v>
      </c>
      <c r="B1612" s="28"/>
      <c r="C1612" s="28"/>
      <c r="D1612" s="29"/>
      <c r="E1612" s="29"/>
      <c r="F1612" s="29"/>
      <c r="G1612" s="28"/>
      <c r="H1612" s="28"/>
      <c r="I1612" s="30">
        <f>IF($H1612="","",IFERROR(VLOOKUP($H1612,AcctTbl,2,0),"کد ناشناخته"))</f>
        <v>0</v>
      </c>
      <c r="J1612" s="27">
        <f>IF($H1612="","",IFERROR(VLOOKUP($H1612,AcctTbl,3,0),""))</f>
        <v>0</v>
      </c>
      <c r="K1612" s="29"/>
      <c r="L1612" s="28"/>
      <c r="M1612" s="31"/>
      <c r="N1612" s="29"/>
      <c r="O1612" s="32">
        <f>IF($B1612="",0,IF($U1612="IN",N($M1612),0))</f>
        <v>0</v>
      </c>
      <c r="P1612" s="32">
        <f>IF($B1612="",0,IF(OR($U1612="OUT",$U1612="TRF"),N($M1612),0))</f>
        <v>0</v>
      </c>
      <c r="Q1612" s="32">
        <f>IF($B1612="",0,IF(OR($U1612="OUT",$U1612="TRF"),N($M1612),0))</f>
        <v>0</v>
      </c>
      <c r="R1612" s="32">
        <f>IF($B1612="",0,IF($U1612="IN",N($M1612),0))</f>
        <v>0</v>
      </c>
      <c r="S1612" s="33">
        <f>IF($B1612="","",IF($M1612="","⚠ مبلغ",IF($E1612="","⚠ بانک عامل",IF(AND($U1612="TRF",$F1612=""),"⚠ بانک مقصد",IF(AND($V1612&lt;&gt;"NONE",$V1612&lt;&gt;"",$Z1612=""),"⚠ طرف حساب","✓")))))</f>
        <v>0</v>
      </c>
      <c r="T1612" s="29"/>
      <c r="U1612" s="27">
        <f>IFERROR(VLOOKUP($D1612,BankOpTbl,2,0),"")</f>
        <v>0</v>
      </c>
      <c r="V1612" s="27">
        <f>IFERROR(VLOOKUP($D1612,BankOpTbl,3,0),"")</f>
        <v>0</v>
      </c>
      <c r="W1612" s="27">
        <f>IFERROR(VLOOKUP($D1612,BankOpTbl,4,0),"")</f>
        <v>0</v>
      </c>
      <c r="X1612" s="27">
        <f>IF($E1612="","",IFERROR(VLOOKUP($E1612,BankTbl,4,0),""))</f>
        <v>0</v>
      </c>
      <c r="Y1612" s="27">
        <f>IF($F1612="","",IFERROR(VLOOKUP($F1612,BankTbl,4,0),""))</f>
        <v>0</v>
      </c>
      <c r="Z1612" s="27">
        <f>IF($B1612="","",IF($V1612="PICK",LEFT($N1612,5),IF($V1612="FIXED",$W1612,IF($V1612="CODE",$H1612,""))))</f>
        <v>0</v>
      </c>
    </row>
    <row r="1613" spans="1:26" ht="21" customHeight="1">
      <c r="A1613" s="27">
        <f>IF($B1613="","",COUNTA($B$13:$B1613))</f>
        <v>0</v>
      </c>
      <c r="B1613" s="28"/>
      <c r="C1613" s="28"/>
      <c r="D1613" s="29"/>
      <c r="E1613" s="29"/>
      <c r="F1613" s="29"/>
      <c r="G1613" s="28"/>
      <c r="H1613" s="28"/>
      <c r="I1613" s="30">
        <f>IF($H1613="","",IFERROR(VLOOKUP($H1613,AcctTbl,2,0),"کد ناشناخته"))</f>
        <v>0</v>
      </c>
      <c r="J1613" s="27">
        <f>IF($H1613="","",IFERROR(VLOOKUP($H1613,AcctTbl,3,0),""))</f>
        <v>0</v>
      </c>
      <c r="K1613" s="29"/>
      <c r="L1613" s="28"/>
      <c r="M1613" s="31"/>
      <c r="N1613" s="29"/>
      <c r="O1613" s="32">
        <f>IF($B1613="",0,IF($U1613="IN",N($M1613),0))</f>
        <v>0</v>
      </c>
      <c r="P1613" s="32">
        <f>IF($B1613="",0,IF(OR($U1613="OUT",$U1613="TRF"),N($M1613),0))</f>
        <v>0</v>
      </c>
      <c r="Q1613" s="32">
        <f>IF($B1613="",0,IF(OR($U1613="OUT",$U1613="TRF"),N($M1613),0))</f>
        <v>0</v>
      </c>
      <c r="R1613" s="32">
        <f>IF($B1613="",0,IF($U1613="IN",N($M1613),0))</f>
        <v>0</v>
      </c>
      <c r="S1613" s="33">
        <f>IF($B1613="","",IF($M1613="","⚠ مبلغ",IF($E1613="","⚠ بانک عامل",IF(AND($U1613="TRF",$F1613=""),"⚠ بانک مقصد",IF(AND($V1613&lt;&gt;"NONE",$V1613&lt;&gt;"",$Z1613=""),"⚠ طرف حساب","✓")))))</f>
        <v>0</v>
      </c>
      <c r="T1613" s="29"/>
      <c r="U1613" s="27">
        <f>IFERROR(VLOOKUP($D1613,BankOpTbl,2,0),"")</f>
        <v>0</v>
      </c>
      <c r="V1613" s="27">
        <f>IFERROR(VLOOKUP($D1613,BankOpTbl,3,0),"")</f>
        <v>0</v>
      </c>
      <c r="W1613" s="27">
        <f>IFERROR(VLOOKUP($D1613,BankOpTbl,4,0),"")</f>
        <v>0</v>
      </c>
      <c r="X1613" s="27">
        <f>IF($E1613="","",IFERROR(VLOOKUP($E1613,BankTbl,4,0),""))</f>
        <v>0</v>
      </c>
      <c r="Y1613" s="27">
        <f>IF($F1613="","",IFERROR(VLOOKUP($F1613,BankTbl,4,0),""))</f>
        <v>0</v>
      </c>
      <c r="Z1613" s="27">
        <f>IF($B1613="","",IF($V1613="PICK",LEFT($N1613,5),IF($V1613="FIXED",$W1613,IF($V1613="CODE",$H1613,""))))</f>
        <v>0</v>
      </c>
    </row>
    <row r="1614" spans="1:26" ht="21" customHeight="1">
      <c r="A1614" s="27">
        <f>IF($B1614="","",COUNTA($B$13:$B1614))</f>
        <v>0</v>
      </c>
      <c r="B1614" s="28"/>
      <c r="C1614" s="28"/>
      <c r="D1614" s="29"/>
      <c r="E1614" s="29"/>
      <c r="F1614" s="29"/>
      <c r="G1614" s="28"/>
      <c r="H1614" s="28"/>
      <c r="I1614" s="30">
        <f>IF($H1614="","",IFERROR(VLOOKUP($H1614,AcctTbl,2,0),"کد ناشناخته"))</f>
        <v>0</v>
      </c>
      <c r="J1614" s="27">
        <f>IF($H1614="","",IFERROR(VLOOKUP($H1614,AcctTbl,3,0),""))</f>
        <v>0</v>
      </c>
      <c r="K1614" s="29"/>
      <c r="L1614" s="28"/>
      <c r="M1614" s="31"/>
      <c r="N1614" s="29"/>
      <c r="O1614" s="32">
        <f>IF($B1614="",0,IF($U1614="IN",N($M1614),0))</f>
        <v>0</v>
      </c>
      <c r="P1614" s="32">
        <f>IF($B1614="",0,IF(OR($U1614="OUT",$U1614="TRF"),N($M1614),0))</f>
        <v>0</v>
      </c>
      <c r="Q1614" s="32">
        <f>IF($B1614="",0,IF(OR($U1614="OUT",$U1614="TRF"),N($M1614),0))</f>
        <v>0</v>
      </c>
      <c r="R1614" s="32">
        <f>IF($B1614="",0,IF($U1614="IN",N($M1614),0))</f>
        <v>0</v>
      </c>
      <c r="S1614" s="33">
        <f>IF($B1614="","",IF($M1614="","⚠ مبلغ",IF($E1614="","⚠ بانک عامل",IF(AND($U1614="TRF",$F1614=""),"⚠ بانک مقصد",IF(AND($V1614&lt;&gt;"NONE",$V1614&lt;&gt;"",$Z1614=""),"⚠ طرف حساب","✓")))))</f>
        <v>0</v>
      </c>
      <c r="T1614" s="29"/>
      <c r="U1614" s="27">
        <f>IFERROR(VLOOKUP($D1614,BankOpTbl,2,0),"")</f>
        <v>0</v>
      </c>
      <c r="V1614" s="27">
        <f>IFERROR(VLOOKUP($D1614,BankOpTbl,3,0),"")</f>
        <v>0</v>
      </c>
      <c r="W1614" s="27">
        <f>IFERROR(VLOOKUP($D1614,BankOpTbl,4,0),"")</f>
        <v>0</v>
      </c>
      <c r="X1614" s="27">
        <f>IF($E1614="","",IFERROR(VLOOKUP($E1614,BankTbl,4,0),""))</f>
        <v>0</v>
      </c>
      <c r="Y1614" s="27">
        <f>IF($F1614="","",IFERROR(VLOOKUP($F1614,BankTbl,4,0),""))</f>
        <v>0</v>
      </c>
      <c r="Z1614" s="27">
        <f>IF($B1614="","",IF($V1614="PICK",LEFT($N1614,5),IF($V1614="FIXED",$W1614,IF($V1614="CODE",$H1614,""))))</f>
        <v>0</v>
      </c>
    </row>
    <row r="1615" spans="1:26" ht="21" customHeight="1">
      <c r="A1615" s="27">
        <f>IF($B1615="","",COUNTA($B$13:$B1615))</f>
        <v>0</v>
      </c>
      <c r="B1615" s="28"/>
      <c r="C1615" s="28"/>
      <c r="D1615" s="29"/>
      <c r="E1615" s="29"/>
      <c r="F1615" s="29"/>
      <c r="G1615" s="28"/>
      <c r="H1615" s="28"/>
      <c r="I1615" s="30">
        <f>IF($H1615="","",IFERROR(VLOOKUP($H1615,AcctTbl,2,0),"کد ناشناخته"))</f>
        <v>0</v>
      </c>
      <c r="J1615" s="27">
        <f>IF($H1615="","",IFERROR(VLOOKUP($H1615,AcctTbl,3,0),""))</f>
        <v>0</v>
      </c>
      <c r="K1615" s="29"/>
      <c r="L1615" s="28"/>
      <c r="M1615" s="31"/>
      <c r="N1615" s="29"/>
      <c r="O1615" s="32">
        <f>IF($B1615="",0,IF($U1615="IN",N($M1615),0))</f>
        <v>0</v>
      </c>
      <c r="P1615" s="32">
        <f>IF($B1615="",0,IF(OR($U1615="OUT",$U1615="TRF"),N($M1615),0))</f>
        <v>0</v>
      </c>
      <c r="Q1615" s="32">
        <f>IF($B1615="",0,IF(OR($U1615="OUT",$U1615="TRF"),N($M1615),0))</f>
        <v>0</v>
      </c>
      <c r="R1615" s="32">
        <f>IF($B1615="",0,IF($U1615="IN",N($M1615),0))</f>
        <v>0</v>
      </c>
      <c r="S1615" s="33">
        <f>IF($B1615="","",IF($M1615="","⚠ مبلغ",IF($E1615="","⚠ بانک عامل",IF(AND($U1615="TRF",$F1615=""),"⚠ بانک مقصد",IF(AND($V1615&lt;&gt;"NONE",$V1615&lt;&gt;"",$Z1615=""),"⚠ طرف حساب","✓")))))</f>
        <v>0</v>
      </c>
      <c r="T1615" s="29"/>
      <c r="U1615" s="27">
        <f>IFERROR(VLOOKUP($D1615,BankOpTbl,2,0),"")</f>
        <v>0</v>
      </c>
      <c r="V1615" s="27">
        <f>IFERROR(VLOOKUP($D1615,BankOpTbl,3,0),"")</f>
        <v>0</v>
      </c>
      <c r="W1615" s="27">
        <f>IFERROR(VLOOKUP($D1615,BankOpTbl,4,0),"")</f>
        <v>0</v>
      </c>
      <c r="X1615" s="27">
        <f>IF($E1615="","",IFERROR(VLOOKUP($E1615,BankTbl,4,0),""))</f>
        <v>0</v>
      </c>
      <c r="Y1615" s="27">
        <f>IF($F1615="","",IFERROR(VLOOKUP($F1615,BankTbl,4,0),""))</f>
        <v>0</v>
      </c>
      <c r="Z1615" s="27">
        <f>IF($B1615="","",IF($V1615="PICK",LEFT($N1615,5),IF($V1615="FIXED",$W1615,IF($V1615="CODE",$H1615,""))))</f>
        <v>0</v>
      </c>
    </row>
    <row r="1616" spans="1:26" ht="21" customHeight="1">
      <c r="A1616" s="27">
        <f>IF($B1616="","",COUNTA($B$13:$B1616))</f>
        <v>0</v>
      </c>
      <c r="B1616" s="28"/>
      <c r="C1616" s="28"/>
      <c r="D1616" s="29"/>
      <c r="E1616" s="29"/>
      <c r="F1616" s="29"/>
      <c r="G1616" s="28"/>
      <c r="H1616" s="28"/>
      <c r="I1616" s="30">
        <f>IF($H1616="","",IFERROR(VLOOKUP($H1616,AcctTbl,2,0),"کد ناشناخته"))</f>
        <v>0</v>
      </c>
      <c r="J1616" s="27">
        <f>IF($H1616="","",IFERROR(VLOOKUP($H1616,AcctTbl,3,0),""))</f>
        <v>0</v>
      </c>
      <c r="K1616" s="29"/>
      <c r="L1616" s="28"/>
      <c r="M1616" s="31"/>
      <c r="N1616" s="29"/>
      <c r="O1616" s="32">
        <f>IF($B1616="",0,IF($U1616="IN",N($M1616),0))</f>
        <v>0</v>
      </c>
      <c r="P1616" s="32">
        <f>IF($B1616="",0,IF(OR($U1616="OUT",$U1616="TRF"),N($M1616),0))</f>
        <v>0</v>
      </c>
      <c r="Q1616" s="32">
        <f>IF($B1616="",0,IF(OR($U1616="OUT",$U1616="TRF"),N($M1616),0))</f>
        <v>0</v>
      </c>
      <c r="R1616" s="32">
        <f>IF($B1616="",0,IF($U1616="IN",N($M1616),0))</f>
        <v>0</v>
      </c>
      <c r="S1616" s="33">
        <f>IF($B1616="","",IF($M1616="","⚠ مبلغ",IF($E1616="","⚠ بانک عامل",IF(AND($U1616="TRF",$F1616=""),"⚠ بانک مقصد",IF(AND($V1616&lt;&gt;"NONE",$V1616&lt;&gt;"",$Z1616=""),"⚠ طرف حساب","✓")))))</f>
        <v>0</v>
      </c>
      <c r="T1616" s="29"/>
      <c r="U1616" s="27">
        <f>IFERROR(VLOOKUP($D1616,BankOpTbl,2,0),"")</f>
        <v>0</v>
      </c>
      <c r="V1616" s="27">
        <f>IFERROR(VLOOKUP($D1616,BankOpTbl,3,0),"")</f>
        <v>0</v>
      </c>
      <c r="W1616" s="27">
        <f>IFERROR(VLOOKUP($D1616,BankOpTbl,4,0),"")</f>
        <v>0</v>
      </c>
      <c r="X1616" s="27">
        <f>IF($E1616="","",IFERROR(VLOOKUP($E1616,BankTbl,4,0),""))</f>
        <v>0</v>
      </c>
      <c r="Y1616" s="27">
        <f>IF($F1616="","",IFERROR(VLOOKUP($F1616,BankTbl,4,0),""))</f>
        <v>0</v>
      </c>
      <c r="Z1616" s="27">
        <f>IF($B1616="","",IF($V1616="PICK",LEFT($N1616,5),IF($V1616="FIXED",$W1616,IF($V1616="CODE",$H1616,""))))</f>
        <v>0</v>
      </c>
    </row>
    <row r="1617" spans="1:26" ht="21" customHeight="1">
      <c r="A1617" s="27">
        <f>IF($B1617="","",COUNTA($B$13:$B1617))</f>
        <v>0</v>
      </c>
      <c r="B1617" s="28"/>
      <c r="C1617" s="28"/>
      <c r="D1617" s="29"/>
      <c r="E1617" s="29"/>
      <c r="F1617" s="29"/>
      <c r="G1617" s="28"/>
      <c r="H1617" s="28"/>
      <c r="I1617" s="30">
        <f>IF($H1617="","",IFERROR(VLOOKUP($H1617,AcctTbl,2,0),"کد ناشناخته"))</f>
        <v>0</v>
      </c>
      <c r="J1617" s="27">
        <f>IF($H1617="","",IFERROR(VLOOKUP($H1617,AcctTbl,3,0),""))</f>
        <v>0</v>
      </c>
      <c r="K1617" s="29"/>
      <c r="L1617" s="28"/>
      <c r="M1617" s="31"/>
      <c r="N1617" s="29"/>
      <c r="O1617" s="32">
        <f>IF($B1617="",0,IF($U1617="IN",N($M1617),0))</f>
        <v>0</v>
      </c>
      <c r="P1617" s="32">
        <f>IF($B1617="",0,IF(OR($U1617="OUT",$U1617="TRF"),N($M1617),0))</f>
        <v>0</v>
      </c>
      <c r="Q1617" s="32">
        <f>IF($B1617="",0,IF(OR($U1617="OUT",$U1617="TRF"),N($M1617),0))</f>
        <v>0</v>
      </c>
      <c r="R1617" s="32">
        <f>IF($B1617="",0,IF($U1617="IN",N($M1617),0))</f>
        <v>0</v>
      </c>
      <c r="S1617" s="33">
        <f>IF($B1617="","",IF($M1617="","⚠ مبلغ",IF($E1617="","⚠ بانک عامل",IF(AND($U1617="TRF",$F1617=""),"⚠ بانک مقصد",IF(AND($V1617&lt;&gt;"NONE",$V1617&lt;&gt;"",$Z1617=""),"⚠ طرف حساب","✓")))))</f>
        <v>0</v>
      </c>
      <c r="T1617" s="29"/>
      <c r="U1617" s="27">
        <f>IFERROR(VLOOKUP($D1617,BankOpTbl,2,0),"")</f>
        <v>0</v>
      </c>
      <c r="V1617" s="27">
        <f>IFERROR(VLOOKUP($D1617,BankOpTbl,3,0),"")</f>
        <v>0</v>
      </c>
      <c r="W1617" s="27">
        <f>IFERROR(VLOOKUP($D1617,BankOpTbl,4,0),"")</f>
        <v>0</v>
      </c>
      <c r="X1617" s="27">
        <f>IF($E1617="","",IFERROR(VLOOKUP($E1617,BankTbl,4,0),""))</f>
        <v>0</v>
      </c>
      <c r="Y1617" s="27">
        <f>IF($F1617="","",IFERROR(VLOOKUP($F1617,BankTbl,4,0),""))</f>
        <v>0</v>
      </c>
      <c r="Z1617" s="27">
        <f>IF($B1617="","",IF($V1617="PICK",LEFT($N1617,5),IF($V1617="FIXED",$W1617,IF($V1617="CODE",$H1617,""))))</f>
        <v>0</v>
      </c>
    </row>
    <row r="1618" spans="1:26" ht="21" customHeight="1">
      <c r="A1618" s="27">
        <f>IF($B1618="","",COUNTA($B$13:$B1618))</f>
        <v>0</v>
      </c>
      <c r="B1618" s="28"/>
      <c r="C1618" s="28"/>
      <c r="D1618" s="29"/>
      <c r="E1618" s="29"/>
      <c r="F1618" s="29"/>
      <c r="G1618" s="28"/>
      <c r="H1618" s="28"/>
      <c r="I1618" s="30">
        <f>IF($H1618="","",IFERROR(VLOOKUP($H1618,AcctTbl,2,0),"کد ناشناخته"))</f>
        <v>0</v>
      </c>
      <c r="J1618" s="27">
        <f>IF($H1618="","",IFERROR(VLOOKUP($H1618,AcctTbl,3,0),""))</f>
        <v>0</v>
      </c>
      <c r="K1618" s="29"/>
      <c r="L1618" s="28"/>
      <c r="M1618" s="31"/>
      <c r="N1618" s="29"/>
      <c r="O1618" s="32">
        <f>IF($B1618="",0,IF($U1618="IN",N($M1618),0))</f>
        <v>0</v>
      </c>
      <c r="P1618" s="32">
        <f>IF($B1618="",0,IF(OR($U1618="OUT",$U1618="TRF"),N($M1618),0))</f>
        <v>0</v>
      </c>
      <c r="Q1618" s="32">
        <f>IF($B1618="",0,IF(OR($U1618="OUT",$U1618="TRF"),N($M1618),0))</f>
        <v>0</v>
      </c>
      <c r="R1618" s="32">
        <f>IF($B1618="",0,IF($U1618="IN",N($M1618),0))</f>
        <v>0</v>
      </c>
      <c r="S1618" s="33">
        <f>IF($B1618="","",IF($M1618="","⚠ مبلغ",IF($E1618="","⚠ بانک عامل",IF(AND($U1618="TRF",$F1618=""),"⚠ بانک مقصد",IF(AND($V1618&lt;&gt;"NONE",$V1618&lt;&gt;"",$Z1618=""),"⚠ طرف حساب","✓")))))</f>
        <v>0</v>
      </c>
      <c r="T1618" s="29"/>
      <c r="U1618" s="27">
        <f>IFERROR(VLOOKUP($D1618,BankOpTbl,2,0),"")</f>
        <v>0</v>
      </c>
      <c r="V1618" s="27">
        <f>IFERROR(VLOOKUP($D1618,BankOpTbl,3,0),"")</f>
        <v>0</v>
      </c>
      <c r="W1618" s="27">
        <f>IFERROR(VLOOKUP($D1618,BankOpTbl,4,0),"")</f>
        <v>0</v>
      </c>
      <c r="X1618" s="27">
        <f>IF($E1618="","",IFERROR(VLOOKUP($E1618,BankTbl,4,0),""))</f>
        <v>0</v>
      </c>
      <c r="Y1618" s="27">
        <f>IF($F1618="","",IFERROR(VLOOKUP($F1618,BankTbl,4,0),""))</f>
        <v>0</v>
      </c>
      <c r="Z1618" s="27">
        <f>IF($B1618="","",IF($V1618="PICK",LEFT($N1618,5),IF($V1618="FIXED",$W1618,IF($V1618="CODE",$H1618,""))))</f>
        <v>0</v>
      </c>
    </row>
    <row r="1619" spans="1:26" ht="21" customHeight="1">
      <c r="A1619" s="27">
        <f>IF($B1619="","",COUNTA($B$13:$B1619))</f>
        <v>0</v>
      </c>
      <c r="B1619" s="28"/>
      <c r="C1619" s="28"/>
      <c r="D1619" s="29"/>
      <c r="E1619" s="29"/>
      <c r="F1619" s="29"/>
      <c r="G1619" s="28"/>
      <c r="H1619" s="28"/>
      <c r="I1619" s="30">
        <f>IF($H1619="","",IFERROR(VLOOKUP($H1619,AcctTbl,2,0),"کد ناشناخته"))</f>
        <v>0</v>
      </c>
      <c r="J1619" s="27">
        <f>IF($H1619="","",IFERROR(VLOOKUP($H1619,AcctTbl,3,0),""))</f>
        <v>0</v>
      </c>
      <c r="K1619" s="29"/>
      <c r="L1619" s="28"/>
      <c r="M1619" s="31"/>
      <c r="N1619" s="29"/>
      <c r="O1619" s="32">
        <f>IF($B1619="",0,IF($U1619="IN",N($M1619),0))</f>
        <v>0</v>
      </c>
      <c r="P1619" s="32">
        <f>IF($B1619="",0,IF(OR($U1619="OUT",$U1619="TRF"),N($M1619),0))</f>
        <v>0</v>
      </c>
      <c r="Q1619" s="32">
        <f>IF($B1619="",0,IF(OR($U1619="OUT",$U1619="TRF"),N($M1619),0))</f>
        <v>0</v>
      </c>
      <c r="R1619" s="32">
        <f>IF($B1619="",0,IF($U1619="IN",N($M1619),0))</f>
        <v>0</v>
      </c>
      <c r="S1619" s="33">
        <f>IF($B1619="","",IF($M1619="","⚠ مبلغ",IF($E1619="","⚠ بانک عامل",IF(AND($U1619="TRF",$F1619=""),"⚠ بانک مقصد",IF(AND($V1619&lt;&gt;"NONE",$V1619&lt;&gt;"",$Z1619=""),"⚠ طرف حساب","✓")))))</f>
        <v>0</v>
      </c>
      <c r="T1619" s="29"/>
      <c r="U1619" s="27">
        <f>IFERROR(VLOOKUP($D1619,BankOpTbl,2,0),"")</f>
        <v>0</v>
      </c>
      <c r="V1619" s="27">
        <f>IFERROR(VLOOKUP($D1619,BankOpTbl,3,0),"")</f>
        <v>0</v>
      </c>
      <c r="W1619" s="27">
        <f>IFERROR(VLOOKUP($D1619,BankOpTbl,4,0),"")</f>
        <v>0</v>
      </c>
      <c r="X1619" s="27">
        <f>IF($E1619="","",IFERROR(VLOOKUP($E1619,BankTbl,4,0),""))</f>
        <v>0</v>
      </c>
      <c r="Y1619" s="27">
        <f>IF($F1619="","",IFERROR(VLOOKUP($F1619,BankTbl,4,0),""))</f>
        <v>0</v>
      </c>
      <c r="Z1619" s="27">
        <f>IF($B1619="","",IF($V1619="PICK",LEFT($N1619,5),IF($V1619="FIXED",$W1619,IF($V1619="CODE",$H1619,""))))</f>
        <v>0</v>
      </c>
    </row>
    <row r="1620" spans="1:26" ht="21" customHeight="1">
      <c r="A1620" s="27">
        <f>IF($B1620="","",COUNTA($B$13:$B1620))</f>
        <v>0</v>
      </c>
      <c r="B1620" s="28"/>
      <c r="C1620" s="28"/>
      <c r="D1620" s="29"/>
      <c r="E1620" s="29"/>
      <c r="F1620" s="29"/>
      <c r="G1620" s="28"/>
      <c r="H1620" s="28"/>
      <c r="I1620" s="30">
        <f>IF($H1620="","",IFERROR(VLOOKUP($H1620,AcctTbl,2,0),"کد ناشناخته"))</f>
        <v>0</v>
      </c>
      <c r="J1620" s="27">
        <f>IF($H1620="","",IFERROR(VLOOKUP($H1620,AcctTbl,3,0),""))</f>
        <v>0</v>
      </c>
      <c r="K1620" s="29"/>
      <c r="L1620" s="28"/>
      <c r="M1620" s="31"/>
      <c r="N1620" s="29"/>
      <c r="O1620" s="32">
        <f>IF($B1620="",0,IF($U1620="IN",N($M1620),0))</f>
        <v>0</v>
      </c>
      <c r="P1620" s="32">
        <f>IF($B1620="",0,IF(OR($U1620="OUT",$U1620="TRF"),N($M1620),0))</f>
        <v>0</v>
      </c>
      <c r="Q1620" s="32">
        <f>IF($B1620="",0,IF(OR($U1620="OUT",$U1620="TRF"),N($M1620),0))</f>
        <v>0</v>
      </c>
      <c r="R1620" s="32">
        <f>IF($B1620="",0,IF($U1620="IN",N($M1620),0))</f>
        <v>0</v>
      </c>
      <c r="S1620" s="33">
        <f>IF($B1620="","",IF($M1620="","⚠ مبلغ",IF($E1620="","⚠ بانک عامل",IF(AND($U1620="TRF",$F1620=""),"⚠ بانک مقصد",IF(AND($V1620&lt;&gt;"NONE",$V1620&lt;&gt;"",$Z1620=""),"⚠ طرف حساب","✓")))))</f>
        <v>0</v>
      </c>
      <c r="T1620" s="29"/>
      <c r="U1620" s="27">
        <f>IFERROR(VLOOKUP($D1620,BankOpTbl,2,0),"")</f>
        <v>0</v>
      </c>
      <c r="V1620" s="27">
        <f>IFERROR(VLOOKUP($D1620,BankOpTbl,3,0),"")</f>
        <v>0</v>
      </c>
      <c r="W1620" s="27">
        <f>IFERROR(VLOOKUP($D1620,BankOpTbl,4,0),"")</f>
        <v>0</v>
      </c>
      <c r="X1620" s="27">
        <f>IF($E1620="","",IFERROR(VLOOKUP($E1620,BankTbl,4,0),""))</f>
        <v>0</v>
      </c>
      <c r="Y1620" s="27">
        <f>IF($F1620="","",IFERROR(VLOOKUP($F1620,BankTbl,4,0),""))</f>
        <v>0</v>
      </c>
      <c r="Z1620" s="27">
        <f>IF($B1620="","",IF($V1620="PICK",LEFT($N1620,5),IF($V1620="FIXED",$W1620,IF($V1620="CODE",$H1620,""))))</f>
        <v>0</v>
      </c>
    </row>
    <row r="1621" spans="1:26" ht="21" customHeight="1">
      <c r="A1621" s="27">
        <f>IF($B1621="","",COUNTA($B$13:$B1621))</f>
        <v>0</v>
      </c>
      <c r="B1621" s="28"/>
      <c r="C1621" s="28"/>
      <c r="D1621" s="29"/>
      <c r="E1621" s="29"/>
      <c r="F1621" s="29"/>
      <c r="G1621" s="28"/>
      <c r="H1621" s="28"/>
      <c r="I1621" s="30">
        <f>IF($H1621="","",IFERROR(VLOOKUP($H1621,AcctTbl,2,0),"کد ناشناخته"))</f>
        <v>0</v>
      </c>
      <c r="J1621" s="27">
        <f>IF($H1621="","",IFERROR(VLOOKUP($H1621,AcctTbl,3,0),""))</f>
        <v>0</v>
      </c>
      <c r="K1621" s="29"/>
      <c r="L1621" s="28"/>
      <c r="M1621" s="31"/>
      <c r="N1621" s="29"/>
      <c r="O1621" s="32">
        <f>IF($B1621="",0,IF($U1621="IN",N($M1621),0))</f>
        <v>0</v>
      </c>
      <c r="P1621" s="32">
        <f>IF($B1621="",0,IF(OR($U1621="OUT",$U1621="TRF"),N($M1621),0))</f>
        <v>0</v>
      </c>
      <c r="Q1621" s="32">
        <f>IF($B1621="",0,IF(OR($U1621="OUT",$U1621="TRF"),N($M1621),0))</f>
        <v>0</v>
      </c>
      <c r="R1621" s="32">
        <f>IF($B1621="",0,IF($U1621="IN",N($M1621),0))</f>
        <v>0</v>
      </c>
      <c r="S1621" s="33">
        <f>IF($B1621="","",IF($M1621="","⚠ مبلغ",IF($E1621="","⚠ بانک عامل",IF(AND($U1621="TRF",$F1621=""),"⚠ بانک مقصد",IF(AND($V1621&lt;&gt;"NONE",$V1621&lt;&gt;"",$Z1621=""),"⚠ طرف حساب","✓")))))</f>
        <v>0</v>
      </c>
      <c r="T1621" s="29"/>
      <c r="U1621" s="27">
        <f>IFERROR(VLOOKUP($D1621,BankOpTbl,2,0),"")</f>
        <v>0</v>
      </c>
      <c r="V1621" s="27">
        <f>IFERROR(VLOOKUP($D1621,BankOpTbl,3,0),"")</f>
        <v>0</v>
      </c>
      <c r="W1621" s="27">
        <f>IFERROR(VLOOKUP($D1621,BankOpTbl,4,0),"")</f>
        <v>0</v>
      </c>
      <c r="X1621" s="27">
        <f>IF($E1621="","",IFERROR(VLOOKUP($E1621,BankTbl,4,0),""))</f>
        <v>0</v>
      </c>
      <c r="Y1621" s="27">
        <f>IF($F1621="","",IFERROR(VLOOKUP($F1621,BankTbl,4,0),""))</f>
        <v>0</v>
      </c>
      <c r="Z1621" s="27">
        <f>IF($B1621="","",IF($V1621="PICK",LEFT($N1621,5),IF($V1621="FIXED",$W1621,IF($V1621="CODE",$H1621,""))))</f>
        <v>0</v>
      </c>
    </row>
    <row r="1622" spans="1:26" ht="21" customHeight="1">
      <c r="A1622" s="27">
        <f>IF($B1622="","",COUNTA($B$13:$B1622))</f>
        <v>0</v>
      </c>
      <c r="B1622" s="28"/>
      <c r="C1622" s="28"/>
      <c r="D1622" s="29"/>
      <c r="E1622" s="29"/>
      <c r="F1622" s="29"/>
      <c r="G1622" s="28"/>
      <c r="H1622" s="28"/>
      <c r="I1622" s="30">
        <f>IF($H1622="","",IFERROR(VLOOKUP($H1622,AcctTbl,2,0),"کد ناشناخته"))</f>
        <v>0</v>
      </c>
      <c r="J1622" s="27">
        <f>IF($H1622="","",IFERROR(VLOOKUP($H1622,AcctTbl,3,0),""))</f>
        <v>0</v>
      </c>
      <c r="K1622" s="29"/>
      <c r="L1622" s="28"/>
      <c r="M1622" s="31"/>
      <c r="N1622" s="29"/>
      <c r="O1622" s="32">
        <f>IF($B1622="",0,IF($U1622="IN",N($M1622),0))</f>
        <v>0</v>
      </c>
      <c r="P1622" s="32">
        <f>IF($B1622="",0,IF(OR($U1622="OUT",$U1622="TRF"),N($M1622),0))</f>
        <v>0</v>
      </c>
      <c r="Q1622" s="32">
        <f>IF($B1622="",0,IF(OR($U1622="OUT",$U1622="TRF"),N($M1622),0))</f>
        <v>0</v>
      </c>
      <c r="R1622" s="32">
        <f>IF($B1622="",0,IF($U1622="IN",N($M1622),0))</f>
        <v>0</v>
      </c>
      <c r="S1622" s="33">
        <f>IF($B1622="","",IF($M1622="","⚠ مبلغ",IF($E1622="","⚠ بانک عامل",IF(AND($U1622="TRF",$F1622=""),"⚠ بانک مقصد",IF(AND($V1622&lt;&gt;"NONE",$V1622&lt;&gt;"",$Z1622=""),"⚠ طرف حساب","✓")))))</f>
        <v>0</v>
      </c>
      <c r="T1622" s="29"/>
      <c r="U1622" s="27">
        <f>IFERROR(VLOOKUP($D1622,BankOpTbl,2,0),"")</f>
        <v>0</v>
      </c>
      <c r="V1622" s="27">
        <f>IFERROR(VLOOKUP($D1622,BankOpTbl,3,0),"")</f>
        <v>0</v>
      </c>
      <c r="W1622" s="27">
        <f>IFERROR(VLOOKUP($D1622,BankOpTbl,4,0),"")</f>
        <v>0</v>
      </c>
      <c r="X1622" s="27">
        <f>IF($E1622="","",IFERROR(VLOOKUP($E1622,BankTbl,4,0),""))</f>
        <v>0</v>
      </c>
      <c r="Y1622" s="27">
        <f>IF($F1622="","",IFERROR(VLOOKUP($F1622,BankTbl,4,0),""))</f>
        <v>0</v>
      </c>
      <c r="Z1622" s="27">
        <f>IF($B1622="","",IF($V1622="PICK",LEFT($N1622,5),IF($V1622="FIXED",$W1622,IF($V1622="CODE",$H1622,""))))</f>
        <v>0</v>
      </c>
    </row>
    <row r="1623" spans="1:26" ht="21" customHeight="1">
      <c r="A1623" s="27">
        <f>IF($B1623="","",COUNTA($B$13:$B1623))</f>
        <v>0</v>
      </c>
      <c r="B1623" s="28"/>
      <c r="C1623" s="28"/>
      <c r="D1623" s="29"/>
      <c r="E1623" s="29"/>
      <c r="F1623" s="29"/>
      <c r="G1623" s="28"/>
      <c r="H1623" s="28"/>
      <c r="I1623" s="30">
        <f>IF($H1623="","",IFERROR(VLOOKUP($H1623,AcctTbl,2,0),"کد ناشناخته"))</f>
        <v>0</v>
      </c>
      <c r="J1623" s="27">
        <f>IF($H1623="","",IFERROR(VLOOKUP($H1623,AcctTbl,3,0),""))</f>
        <v>0</v>
      </c>
      <c r="K1623" s="29"/>
      <c r="L1623" s="28"/>
      <c r="M1623" s="31"/>
      <c r="N1623" s="29"/>
      <c r="O1623" s="32">
        <f>IF($B1623="",0,IF($U1623="IN",N($M1623),0))</f>
        <v>0</v>
      </c>
      <c r="P1623" s="32">
        <f>IF($B1623="",0,IF(OR($U1623="OUT",$U1623="TRF"),N($M1623),0))</f>
        <v>0</v>
      </c>
      <c r="Q1623" s="32">
        <f>IF($B1623="",0,IF(OR($U1623="OUT",$U1623="TRF"),N($M1623),0))</f>
        <v>0</v>
      </c>
      <c r="R1623" s="32">
        <f>IF($B1623="",0,IF($U1623="IN",N($M1623),0))</f>
        <v>0</v>
      </c>
      <c r="S1623" s="33">
        <f>IF($B1623="","",IF($M1623="","⚠ مبلغ",IF($E1623="","⚠ بانک عامل",IF(AND($U1623="TRF",$F1623=""),"⚠ بانک مقصد",IF(AND($V1623&lt;&gt;"NONE",$V1623&lt;&gt;"",$Z1623=""),"⚠ طرف حساب","✓")))))</f>
        <v>0</v>
      </c>
      <c r="T1623" s="29"/>
      <c r="U1623" s="27">
        <f>IFERROR(VLOOKUP($D1623,BankOpTbl,2,0),"")</f>
        <v>0</v>
      </c>
      <c r="V1623" s="27">
        <f>IFERROR(VLOOKUP($D1623,BankOpTbl,3,0),"")</f>
        <v>0</v>
      </c>
      <c r="W1623" s="27">
        <f>IFERROR(VLOOKUP($D1623,BankOpTbl,4,0),"")</f>
        <v>0</v>
      </c>
      <c r="X1623" s="27">
        <f>IF($E1623="","",IFERROR(VLOOKUP($E1623,BankTbl,4,0),""))</f>
        <v>0</v>
      </c>
      <c r="Y1623" s="27">
        <f>IF($F1623="","",IFERROR(VLOOKUP($F1623,BankTbl,4,0),""))</f>
        <v>0</v>
      </c>
      <c r="Z1623" s="27">
        <f>IF($B1623="","",IF($V1623="PICK",LEFT($N1623,5),IF($V1623="FIXED",$W1623,IF($V1623="CODE",$H1623,""))))</f>
        <v>0</v>
      </c>
    </row>
    <row r="1624" spans="1:26" ht="21" customHeight="1">
      <c r="A1624" s="27">
        <f>IF($B1624="","",COUNTA($B$13:$B1624))</f>
        <v>0</v>
      </c>
      <c r="B1624" s="28"/>
      <c r="C1624" s="28"/>
      <c r="D1624" s="29"/>
      <c r="E1624" s="29"/>
      <c r="F1624" s="29"/>
      <c r="G1624" s="28"/>
      <c r="H1624" s="28"/>
      <c r="I1624" s="30">
        <f>IF($H1624="","",IFERROR(VLOOKUP($H1624,AcctTbl,2,0),"کد ناشناخته"))</f>
        <v>0</v>
      </c>
      <c r="J1624" s="27">
        <f>IF($H1624="","",IFERROR(VLOOKUP($H1624,AcctTbl,3,0),""))</f>
        <v>0</v>
      </c>
      <c r="K1624" s="29"/>
      <c r="L1624" s="28"/>
      <c r="M1624" s="31"/>
      <c r="N1624" s="29"/>
      <c r="O1624" s="32">
        <f>IF($B1624="",0,IF($U1624="IN",N($M1624),0))</f>
        <v>0</v>
      </c>
      <c r="P1624" s="32">
        <f>IF($B1624="",0,IF(OR($U1624="OUT",$U1624="TRF"),N($M1624),0))</f>
        <v>0</v>
      </c>
      <c r="Q1624" s="32">
        <f>IF($B1624="",0,IF(OR($U1624="OUT",$U1624="TRF"),N($M1624),0))</f>
        <v>0</v>
      </c>
      <c r="R1624" s="32">
        <f>IF($B1624="",0,IF($U1624="IN",N($M1624),0))</f>
        <v>0</v>
      </c>
      <c r="S1624" s="33">
        <f>IF($B1624="","",IF($M1624="","⚠ مبلغ",IF($E1624="","⚠ بانک عامل",IF(AND($U1624="TRF",$F1624=""),"⚠ بانک مقصد",IF(AND($V1624&lt;&gt;"NONE",$V1624&lt;&gt;"",$Z1624=""),"⚠ طرف حساب","✓")))))</f>
        <v>0</v>
      </c>
      <c r="T1624" s="29"/>
      <c r="U1624" s="27">
        <f>IFERROR(VLOOKUP($D1624,BankOpTbl,2,0),"")</f>
        <v>0</v>
      </c>
      <c r="V1624" s="27">
        <f>IFERROR(VLOOKUP($D1624,BankOpTbl,3,0),"")</f>
        <v>0</v>
      </c>
      <c r="W1624" s="27">
        <f>IFERROR(VLOOKUP($D1624,BankOpTbl,4,0),"")</f>
        <v>0</v>
      </c>
      <c r="X1624" s="27">
        <f>IF($E1624="","",IFERROR(VLOOKUP($E1624,BankTbl,4,0),""))</f>
        <v>0</v>
      </c>
      <c r="Y1624" s="27">
        <f>IF($F1624="","",IFERROR(VLOOKUP($F1624,BankTbl,4,0),""))</f>
        <v>0</v>
      </c>
      <c r="Z1624" s="27">
        <f>IF($B1624="","",IF($V1624="PICK",LEFT($N1624,5),IF($V1624="FIXED",$W1624,IF($V1624="CODE",$H1624,""))))</f>
        <v>0</v>
      </c>
    </row>
    <row r="1625" spans="1:26" ht="21" customHeight="1">
      <c r="A1625" s="27">
        <f>IF($B1625="","",COUNTA($B$13:$B1625))</f>
        <v>0</v>
      </c>
      <c r="B1625" s="28"/>
      <c r="C1625" s="28"/>
      <c r="D1625" s="29"/>
      <c r="E1625" s="29"/>
      <c r="F1625" s="29"/>
      <c r="G1625" s="28"/>
      <c r="H1625" s="28"/>
      <c r="I1625" s="30">
        <f>IF($H1625="","",IFERROR(VLOOKUP($H1625,AcctTbl,2,0),"کد ناشناخته"))</f>
        <v>0</v>
      </c>
      <c r="J1625" s="27">
        <f>IF($H1625="","",IFERROR(VLOOKUP($H1625,AcctTbl,3,0),""))</f>
        <v>0</v>
      </c>
      <c r="K1625" s="29"/>
      <c r="L1625" s="28"/>
      <c r="M1625" s="31"/>
      <c r="N1625" s="29"/>
      <c r="O1625" s="32">
        <f>IF($B1625="",0,IF($U1625="IN",N($M1625),0))</f>
        <v>0</v>
      </c>
      <c r="P1625" s="32">
        <f>IF($B1625="",0,IF(OR($U1625="OUT",$U1625="TRF"),N($M1625),0))</f>
        <v>0</v>
      </c>
      <c r="Q1625" s="32">
        <f>IF($B1625="",0,IF(OR($U1625="OUT",$U1625="TRF"),N($M1625),0))</f>
        <v>0</v>
      </c>
      <c r="R1625" s="32">
        <f>IF($B1625="",0,IF($U1625="IN",N($M1625),0))</f>
        <v>0</v>
      </c>
      <c r="S1625" s="33">
        <f>IF($B1625="","",IF($M1625="","⚠ مبلغ",IF($E1625="","⚠ بانک عامل",IF(AND($U1625="TRF",$F1625=""),"⚠ بانک مقصد",IF(AND($V1625&lt;&gt;"NONE",$V1625&lt;&gt;"",$Z1625=""),"⚠ طرف حساب","✓")))))</f>
        <v>0</v>
      </c>
      <c r="T1625" s="29"/>
      <c r="U1625" s="27">
        <f>IFERROR(VLOOKUP($D1625,BankOpTbl,2,0),"")</f>
        <v>0</v>
      </c>
      <c r="V1625" s="27">
        <f>IFERROR(VLOOKUP($D1625,BankOpTbl,3,0),"")</f>
        <v>0</v>
      </c>
      <c r="W1625" s="27">
        <f>IFERROR(VLOOKUP($D1625,BankOpTbl,4,0),"")</f>
        <v>0</v>
      </c>
      <c r="X1625" s="27">
        <f>IF($E1625="","",IFERROR(VLOOKUP($E1625,BankTbl,4,0),""))</f>
        <v>0</v>
      </c>
      <c r="Y1625" s="27">
        <f>IF($F1625="","",IFERROR(VLOOKUP($F1625,BankTbl,4,0),""))</f>
        <v>0</v>
      </c>
      <c r="Z1625" s="27">
        <f>IF($B1625="","",IF($V1625="PICK",LEFT($N1625,5),IF($V1625="FIXED",$W1625,IF($V1625="CODE",$H1625,""))))</f>
        <v>0</v>
      </c>
    </row>
    <row r="1626" spans="1:26" ht="21" customHeight="1">
      <c r="A1626" s="27">
        <f>IF($B1626="","",COUNTA($B$13:$B1626))</f>
        <v>0</v>
      </c>
      <c r="B1626" s="28"/>
      <c r="C1626" s="28"/>
      <c r="D1626" s="29"/>
      <c r="E1626" s="29"/>
      <c r="F1626" s="29"/>
      <c r="G1626" s="28"/>
      <c r="H1626" s="28"/>
      <c r="I1626" s="30">
        <f>IF($H1626="","",IFERROR(VLOOKUP($H1626,AcctTbl,2,0),"کد ناشناخته"))</f>
        <v>0</v>
      </c>
      <c r="J1626" s="27">
        <f>IF($H1626="","",IFERROR(VLOOKUP($H1626,AcctTbl,3,0),""))</f>
        <v>0</v>
      </c>
      <c r="K1626" s="29"/>
      <c r="L1626" s="28"/>
      <c r="M1626" s="31"/>
      <c r="N1626" s="29"/>
      <c r="O1626" s="32">
        <f>IF($B1626="",0,IF($U1626="IN",N($M1626),0))</f>
        <v>0</v>
      </c>
      <c r="P1626" s="32">
        <f>IF($B1626="",0,IF(OR($U1626="OUT",$U1626="TRF"),N($M1626),0))</f>
        <v>0</v>
      </c>
      <c r="Q1626" s="32">
        <f>IF($B1626="",0,IF(OR($U1626="OUT",$U1626="TRF"),N($M1626),0))</f>
        <v>0</v>
      </c>
      <c r="R1626" s="32">
        <f>IF($B1626="",0,IF($U1626="IN",N($M1626),0))</f>
        <v>0</v>
      </c>
      <c r="S1626" s="33">
        <f>IF($B1626="","",IF($M1626="","⚠ مبلغ",IF($E1626="","⚠ بانک عامل",IF(AND($U1626="TRF",$F1626=""),"⚠ بانک مقصد",IF(AND($V1626&lt;&gt;"NONE",$V1626&lt;&gt;"",$Z1626=""),"⚠ طرف حساب","✓")))))</f>
        <v>0</v>
      </c>
      <c r="T1626" s="29"/>
      <c r="U1626" s="27">
        <f>IFERROR(VLOOKUP($D1626,BankOpTbl,2,0),"")</f>
        <v>0</v>
      </c>
      <c r="V1626" s="27">
        <f>IFERROR(VLOOKUP($D1626,BankOpTbl,3,0),"")</f>
        <v>0</v>
      </c>
      <c r="W1626" s="27">
        <f>IFERROR(VLOOKUP($D1626,BankOpTbl,4,0),"")</f>
        <v>0</v>
      </c>
      <c r="X1626" s="27">
        <f>IF($E1626="","",IFERROR(VLOOKUP($E1626,BankTbl,4,0),""))</f>
        <v>0</v>
      </c>
      <c r="Y1626" s="27">
        <f>IF($F1626="","",IFERROR(VLOOKUP($F1626,BankTbl,4,0),""))</f>
        <v>0</v>
      </c>
      <c r="Z1626" s="27">
        <f>IF($B1626="","",IF($V1626="PICK",LEFT($N1626,5),IF($V1626="FIXED",$W1626,IF($V1626="CODE",$H1626,""))))</f>
        <v>0</v>
      </c>
    </row>
    <row r="1627" spans="1:26" ht="21" customHeight="1">
      <c r="A1627" s="27">
        <f>IF($B1627="","",COUNTA($B$13:$B1627))</f>
        <v>0</v>
      </c>
      <c r="B1627" s="28"/>
      <c r="C1627" s="28"/>
      <c r="D1627" s="29"/>
      <c r="E1627" s="29"/>
      <c r="F1627" s="29"/>
      <c r="G1627" s="28"/>
      <c r="H1627" s="28"/>
      <c r="I1627" s="30">
        <f>IF($H1627="","",IFERROR(VLOOKUP($H1627,AcctTbl,2,0),"کد ناشناخته"))</f>
        <v>0</v>
      </c>
      <c r="J1627" s="27">
        <f>IF($H1627="","",IFERROR(VLOOKUP($H1627,AcctTbl,3,0),""))</f>
        <v>0</v>
      </c>
      <c r="K1627" s="29"/>
      <c r="L1627" s="28"/>
      <c r="M1627" s="31"/>
      <c r="N1627" s="29"/>
      <c r="O1627" s="32">
        <f>IF($B1627="",0,IF($U1627="IN",N($M1627),0))</f>
        <v>0</v>
      </c>
      <c r="P1627" s="32">
        <f>IF($B1627="",0,IF(OR($U1627="OUT",$U1627="TRF"),N($M1627),0))</f>
        <v>0</v>
      </c>
      <c r="Q1627" s="32">
        <f>IF($B1627="",0,IF(OR($U1627="OUT",$U1627="TRF"),N($M1627),0))</f>
        <v>0</v>
      </c>
      <c r="R1627" s="32">
        <f>IF($B1627="",0,IF($U1627="IN",N($M1627),0))</f>
        <v>0</v>
      </c>
      <c r="S1627" s="33">
        <f>IF($B1627="","",IF($M1627="","⚠ مبلغ",IF($E1627="","⚠ بانک عامل",IF(AND($U1627="TRF",$F1627=""),"⚠ بانک مقصد",IF(AND($V1627&lt;&gt;"NONE",$V1627&lt;&gt;"",$Z1627=""),"⚠ طرف حساب","✓")))))</f>
        <v>0</v>
      </c>
      <c r="T1627" s="29"/>
      <c r="U1627" s="27">
        <f>IFERROR(VLOOKUP($D1627,BankOpTbl,2,0),"")</f>
        <v>0</v>
      </c>
      <c r="V1627" s="27">
        <f>IFERROR(VLOOKUP($D1627,BankOpTbl,3,0),"")</f>
        <v>0</v>
      </c>
      <c r="W1627" s="27">
        <f>IFERROR(VLOOKUP($D1627,BankOpTbl,4,0),"")</f>
        <v>0</v>
      </c>
      <c r="X1627" s="27">
        <f>IF($E1627="","",IFERROR(VLOOKUP($E1627,BankTbl,4,0),""))</f>
        <v>0</v>
      </c>
      <c r="Y1627" s="27">
        <f>IF($F1627="","",IFERROR(VLOOKUP($F1627,BankTbl,4,0),""))</f>
        <v>0</v>
      </c>
      <c r="Z1627" s="27">
        <f>IF($B1627="","",IF($V1627="PICK",LEFT($N1627,5),IF($V1627="FIXED",$W1627,IF($V1627="CODE",$H1627,""))))</f>
        <v>0</v>
      </c>
    </row>
    <row r="1628" spans="1:26" ht="21" customHeight="1">
      <c r="A1628" s="27">
        <f>IF($B1628="","",COUNTA($B$13:$B1628))</f>
        <v>0</v>
      </c>
      <c r="B1628" s="28"/>
      <c r="C1628" s="28"/>
      <c r="D1628" s="29"/>
      <c r="E1628" s="29"/>
      <c r="F1628" s="29"/>
      <c r="G1628" s="28"/>
      <c r="H1628" s="28"/>
      <c r="I1628" s="30">
        <f>IF($H1628="","",IFERROR(VLOOKUP($H1628,AcctTbl,2,0),"کد ناشناخته"))</f>
        <v>0</v>
      </c>
      <c r="J1628" s="27">
        <f>IF($H1628="","",IFERROR(VLOOKUP($H1628,AcctTbl,3,0),""))</f>
        <v>0</v>
      </c>
      <c r="K1628" s="29"/>
      <c r="L1628" s="28"/>
      <c r="M1628" s="31"/>
      <c r="N1628" s="29"/>
      <c r="O1628" s="32">
        <f>IF($B1628="",0,IF($U1628="IN",N($M1628),0))</f>
        <v>0</v>
      </c>
      <c r="P1628" s="32">
        <f>IF($B1628="",0,IF(OR($U1628="OUT",$U1628="TRF"),N($M1628),0))</f>
        <v>0</v>
      </c>
      <c r="Q1628" s="32">
        <f>IF($B1628="",0,IF(OR($U1628="OUT",$U1628="TRF"),N($M1628),0))</f>
        <v>0</v>
      </c>
      <c r="R1628" s="32">
        <f>IF($B1628="",0,IF($U1628="IN",N($M1628),0))</f>
        <v>0</v>
      </c>
      <c r="S1628" s="33">
        <f>IF($B1628="","",IF($M1628="","⚠ مبلغ",IF($E1628="","⚠ بانک عامل",IF(AND($U1628="TRF",$F1628=""),"⚠ بانک مقصد",IF(AND($V1628&lt;&gt;"NONE",$V1628&lt;&gt;"",$Z1628=""),"⚠ طرف حساب","✓")))))</f>
        <v>0</v>
      </c>
      <c r="T1628" s="29"/>
      <c r="U1628" s="27">
        <f>IFERROR(VLOOKUP($D1628,BankOpTbl,2,0),"")</f>
        <v>0</v>
      </c>
      <c r="V1628" s="27">
        <f>IFERROR(VLOOKUP($D1628,BankOpTbl,3,0),"")</f>
        <v>0</v>
      </c>
      <c r="W1628" s="27">
        <f>IFERROR(VLOOKUP($D1628,BankOpTbl,4,0),"")</f>
        <v>0</v>
      </c>
      <c r="X1628" s="27">
        <f>IF($E1628="","",IFERROR(VLOOKUP($E1628,BankTbl,4,0),""))</f>
        <v>0</v>
      </c>
      <c r="Y1628" s="27">
        <f>IF($F1628="","",IFERROR(VLOOKUP($F1628,BankTbl,4,0),""))</f>
        <v>0</v>
      </c>
      <c r="Z1628" s="27">
        <f>IF($B1628="","",IF($V1628="PICK",LEFT($N1628,5),IF($V1628="FIXED",$W1628,IF($V1628="CODE",$H1628,""))))</f>
        <v>0</v>
      </c>
    </row>
    <row r="1629" spans="1:26" ht="21" customHeight="1">
      <c r="A1629" s="27">
        <f>IF($B1629="","",COUNTA($B$13:$B1629))</f>
        <v>0</v>
      </c>
      <c r="B1629" s="28"/>
      <c r="C1629" s="28"/>
      <c r="D1629" s="29"/>
      <c r="E1629" s="29"/>
      <c r="F1629" s="29"/>
      <c r="G1629" s="28"/>
      <c r="H1629" s="28"/>
      <c r="I1629" s="30">
        <f>IF($H1629="","",IFERROR(VLOOKUP($H1629,AcctTbl,2,0),"کد ناشناخته"))</f>
        <v>0</v>
      </c>
      <c r="J1629" s="27">
        <f>IF($H1629="","",IFERROR(VLOOKUP($H1629,AcctTbl,3,0),""))</f>
        <v>0</v>
      </c>
      <c r="K1629" s="29"/>
      <c r="L1629" s="28"/>
      <c r="M1629" s="31"/>
      <c r="N1629" s="29"/>
      <c r="O1629" s="32">
        <f>IF($B1629="",0,IF($U1629="IN",N($M1629),0))</f>
        <v>0</v>
      </c>
      <c r="P1629" s="32">
        <f>IF($B1629="",0,IF(OR($U1629="OUT",$U1629="TRF"),N($M1629),0))</f>
        <v>0</v>
      </c>
      <c r="Q1629" s="32">
        <f>IF($B1629="",0,IF(OR($U1629="OUT",$U1629="TRF"),N($M1629),0))</f>
        <v>0</v>
      </c>
      <c r="R1629" s="32">
        <f>IF($B1629="",0,IF($U1629="IN",N($M1629),0))</f>
        <v>0</v>
      </c>
      <c r="S1629" s="33">
        <f>IF($B1629="","",IF($M1629="","⚠ مبلغ",IF($E1629="","⚠ بانک عامل",IF(AND($U1629="TRF",$F1629=""),"⚠ بانک مقصد",IF(AND($V1629&lt;&gt;"NONE",$V1629&lt;&gt;"",$Z1629=""),"⚠ طرف حساب","✓")))))</f>
        <v>0</v>
      </c>
      <c r="T1629" s="29"/>
      <c r="U1629" s="27">
        <f>IFERROR(VLOOKUP($D1629,BankOpTbl,2,0),"")</f>
        <v>0</v>
      </c>
      <c r="V1629" s="27">
        <f>IFERROR(VLOOKUP($D1629,BankOpTbl,3,0),"")</f>
        <v>0</v>
      </c>
      <c r="W1629" s="27">
        <f>IFERROR(VLOOKUP($D1629,BankOpTbl,4,0),"")</f>
        <v>0</v>
      </c>
      <c r="X1629" s="27">
        <f>IF($E1629="","",IFERROR(VLOOKUP($E1629,BankTbl,4,0),""))</f>
        <v>0</v>
      </c>
      <c r="Y1629" s="27">
        <f>IF($F1629="","",IFERROR(VLOOKUP($F1629,BankTbl,4,0),""))</f>
        <v>0</v>
      </c>
      <c r="Z1629" s="27">
        <f>IF($B1629="","",IF($V1629="PICK",LEFT($N1629,5),IF($V1629="FIXED",$W1629,IF($V1629="CODE",$H1629,""))))</f>
        <v>0</v>
      </c>
    </row>
    <row r="1630" spans="1:26" ht="21" customHeight="1">
      <c r="A1630" s="27">
        <f>IF($B1630="","",COUNTA($B$13:$B1630))</f>
        <v>0</v>
      </c>
      <c r="B1630" s="28"/>
      <c r="C1630" s="28"/>
      <c r="D1630" s="29"/>
      <c r="E1630" s="29"/>
      <c r="F1630" s="29"/>
      <c r="G1630" s="28"/>
      <c r="H1630" s="28"/>
      <c r="I1630" s="30">
        <f>IF($H1630="","",IFERROR(VLOOKUP($H1630,AcctTbl,2,0),"کد ناشناخته"))</f>
        <v>0</v>
      </c>
      <c r="J1630" s="27">
        <f>IF($H1630="","",IFERROR(VLOOKUP($H1630,AcctTbl,3,0),""))</f>
        <v>0</v>
      </c>
      <c r="K1630" s="29"/>
      <c r="L1630" s="28"/>
      <c r="M1630" s="31"/>
      <c r="N1630" s="29"/>
      <c r="O1630" s="32">
        <f>IF($B1630="",0,IF($U1630="IN",N($M1630),0))</f>
        <v>0</v>
      </c>
      <c r="P1630" s="32">
        <f>IF($B1630="",0,IF(OR($U1630="OUT",$U1630="TRF"),N($M1630),0))</f>
        <v>0</v>
      </c>
      <c r="Q1630" s="32">
        <f>IF($B1630="",0,IF(OR($U1630="OUT",$U1630="TRF"),N($M1630),0))</f>
        <v>0</v>
      </c>
      <c r="R1630" s="32">
        <f>IF($B1630="",0,IF($U1630="IN",N($M1630),0))</f>
        <v>0</v>
      </c>
      <c r="S1630" s="33">
        <f>IF($B1630="","",IF($M1630="","⚠ مبلغ",IF($E1630="","⚠ بانک عامل",IF(AND($U1630="TRF",$F1630=""),"⚠ بانک مقصد",IF(AND($V1630&lt;&gt;"NONE",$V1630&lt;&gt;"",$Z1630=""),"⚠ طرف حساب","✓")))))</f>
        <v>0</v>
      </c>
      <c r="T1630" s="29"/>
      <c r="U1630" s="27">
        <f>IFERROR(VLOOKUP($D1630,BankOpTbl,2,0),"")</f>
        <v>0</v>
      </c>
      <c r="V1630" s="27">
        <f>IFERROR(VLOOKUP($D1630,BankOpTbl,3,0),"")</f>
        <v>0</v>
      </c>
      <c r="W1630" s="27">
        <f>IFERROR(VLOOKUP($D1630,BankOpTbl,4,0),"")</f>
        <v>0</v>
      </c>
      <c r="X1630" s="27">
        <f>IF($E1630="","",IFERROR(VLOOKUP($E1630,BankTbl,4,0),""))</f>
        <v>0</v>
      </c>
      <c r="Y1630" s="27">
        <f>IF($F1630="","",IFERROR(VLOOKUP($F1630,BankTbl,4,0),""))</f>
        <v>0</v>
      </c>
      <c r="Z1630" s="27">
        <f>IF($B1630="","",IF($V1630="PICK",LEFT($N1630,5),IF($V1630="FIXED",$W1630,IF($V1630="CODE",$H1630,""))))</f>
        <v>0</v>
      </c>
    </row>
    <row r="1631" spans="1:26" ht="21" customHeight="1">
      <c r="A1631" s="27">
        <f>IF($B1631="","",COUNTA($B$13:$B1631))</f>
        <v>0</v>
      </c>
      <c r="B1631" s="28"/>
      <c r="C1631" s="28"/>
      <c r="D1631" s="29"/>
      <c r="E1631" s="29"/>
      <c r="F1631" s="29"/>
      <c r="G1631" s="28"/>
      <c r="H1631" s="28"/>
      <c r="I1631" s="30">
        <f>IF($H1631="","",IFERROR(VLOOKUP($H1631,AcctTbl,2,0),"کد ناشناخته"))</f>
        <v>0</v>
      </c>
      <c r="J1631" s="27">
        <f>IF($H1631="","",IFERROR(VLOOKUP($H1631,AcctTbl,3,0),""))</f>
        <v>0</v>
      </c>
      <c r="K1631" s="29"/>
      <c r="L1631" s="28"/>
      <c r="M1631" s="31"/>
      <c r="N1631" s="29"/>
      <c r="O1631" s="32">
        <f>IF($B1631="",0,IF($U1631="IN",N($M1631),0))</f>
        <v>0</v>
      </c>
      <c r="P1631" s="32">
        <f>IF($B1631="",0,IF(OR($U1631="OUT",$U1631="TRF"),N($M1631),0))</f>
        <v>0</v>
      </c>
      <c r="Q1631" s="32">
        <f>IF($B1631="",0,IF(OR($U1631="OUT",$U1631="TRF"),N($M1631),0))</f>
        <v>0</v>
      </c>
      <c r="R1631" s="32">
        <f>IF($B1631="",0,IF($U1631="IN",N($M1631),0))</f>
        <v>0</v>
      </c>
      <c r="S1631" s="33">
        <f>IF($B1631="","",IF($M1631="","⚠ مبلغ",IF($E1631="","⚠ بانک عامل",IF(AND($U1631="TRF",$F1631=""),"⚠ بانک مقصد",IF(AND($V1631&lt;&gt;"NONE",$V1631&lt;&gt;"",$Z1631=""),"⚠ طرف حساب","✓")))))</f>
        <v>0</v>
      </c>
      <c r="T1631" s="29"/>
      <c r="U1631" s="27">
        <f>IFERROR(VLOOKUP($D1631,BankOpTbl,2,0),"")</f>
        <v>0</v>
      </c>
      <c r="V1631" s="27">
        <f>IFERROR(VLOOKUP($D1631,BankOpTbl,3,0),"")</f>
        <v>0</v>
      </c>
      <c r="W1631" s="27">
        <f>IFERROR(VLOOKUP($D1631,BankOpTbl,4,0),"")</f>
        <v>0</v>
      </c>
      <c r="X1631" s="27">
        <f>IF($E1631="","",IFERROR(VLOOKUP($E1631,BankTbl,4,0),""))</f>
        <v>0</v>
      </c>
      <c r="Y1631" s="27">
        <f>IF($F1631="","",IFERROR(VLOOKUP($F1631,BankTbl,4,0),""))</f>
        <v>0</v>
      </c>
      <c r="Z1631" s="27">
        <f>IF($B1631="","",IF($V1631="PICK",LEFT($N1631,5),IF($V1631="FIXED",$W1631,IF($V1631="CODE",$H1631,""))))</f>
        <v>0</v>
      </c>
    </row>
    <row r="1632" spans="1:26" ht="21" customHeight="1">
      <c r="A1632" s="27">
        <f>IF($B1632="","",COUNTA($B$13:$B1632))</f>
        <v>0</v>
      </c>
      <c r="B1632" s="28"/>
      <c r="C1632" s="28"/>
      <c r="D1632" s="29"/>
      <c r="E1632" s="29"/>
      <c r="F1632" s="29"/>
      <c r="G1632" s="28"/>
      <c r="H1632" s="28"/>
      <c r="I1632" s="30">
        <f>IF($H1632="","",IFERROR(VLOOKUP($H1632,AcctTbl,2,0),"کد ناشناخته"))</f>
        <v>0</v>
      </c>
      <c r="J1632" s="27">
        <f>IF($H1632="","",IFERROR(VLOOKUP($H1632,AcctTbl,3,0),""))</f>
        <v>0</v>
      </c>
      <c r="K1632" s="29"/>
      <c r="L1632" s="28"/>
      <c r="M1632" s="31"/>
      <c r="N1632" s="29"/>
      <c r="O1632" s="32">
        <f>IF($B1632="",0,IF($U1632="IN",N($M1632),0))</f>
        <v>0</v>
      </c>
      <c r="P1632" s="32">
        <f>IF($B1632="",0,IF(OR($U1632="OUT",$U1632="TRF"),N($M1632),0))</f>
        <v>0</v>
      </c>
      <c r="Q1632" s="32">
        <f>IF($B1632="",0,IF(OR($U1632="OUT",$U1632="TRF"),N($M1632),0))</f>
        <v>0</v>
      </c>
      <c r="R1632" s="32">
        <f>IF($B1632="",0,IF($U1632="IN",N($M1632),0))</f>
        <v>0</v>
      </c>
      <c r="S1632" s="33">
        <f>IF($B1632="","",IF($M1632="","⚠ مبلغ",IF($E1632="","⚠ بانک عامل",IF(AND($U1632="TRF",$F1632=""),"⚠ بانک مقصد",IF(AND($V1632&lt;&gt;"NONE",$V1632&lt;&gt;"",$Z1632=""),"⚠ طرف حساب","✓")))))</f>
        <v>0</v>
      </c>
      <c r="T1632" s="29"/>
      <c r="U1632" s="27">
        <f>IFERROR(VLOOKUP($D1632,BankOpTbl,2,0),"")</f>
        <v>0</v>
      </c>
      <c r="V1632" s="27">
        <f>IFERROR(VLOOKUP($D1632,BankOpTbl,3,0),"")</f>
        <v>0</v>
      </c>
      <c r="W1632" s="27">
        <f>IFERROR(VLOOKUP($D1632,BankOpTbl,4,0),"")</f>
        <v>0</v>
      </c>
      <c r="X1632" s="27">
        <f>IF($E1632="","",IFERROR(VLOOKUP($E1632,BankTbl,4,0),""))</f>
        <v>0</v>
      </c>
      <c r="Y1632" s="27">
        <f>IF($F1632="","",IFERROR(VLOOKUP($F1632,BankTbl,4,0),""))</f>
        <v>0</v>
      </c>
      <c r="Z1632" s="27">
        <f>IF($B1632="","",IF($V1632="PICK",LEFT($N1632,5),IF($V1632="FIXED",$W1632,IF($V1632="CODE",$H1632,""))))</f>
        <v>0</v>
      </c>
    </row>
    <row r="1633" spans="1:26" ht="21" customHeight="1">
      <c r="A1633" s="27">
        <f>IF($B1633="","",COUNTA($B$13:$B1633))</f>
        <v>0</v>
      </c>
      <c r="B1633" s="28"/>
      <c r="C1633" s="28"/>
      <c r="D1633" s="29"/>
      <c r="E1633" s="29"/>
      <c r="F1633" s="29"/>
      <c r="G1633" s="28"/>
      <c r="H1633" s="28"/>
      <c r="I1633" s="30">
        <f>IF($H1633="","",IFERROR(VLOOKUP($H1633,AcctTbl,2,0),"کد ناشناخته"))</f>
        <v>0</v>
      </c>
      <c r="J1633" s="27">
        <f>IF($H1633="","",IFERROR(VLOOKUP($H1633,AcctTbl,3,0),""))</f>
        <v>0</v>
      </c>
      <c r="K1633" s="29"/>
      <c r="L1633" s="28"/>
      <c r="M1633" s="31"/>
      <c r="N1633" s="29"/>
      <c r="O1633" s="32">
        <f>IF($B1633="",0,IF($U1633="IN",N($M1633),0))</f>
        <v>0</v>
      </c>
      <c r="P1633" s="32">
        <f>IF($B1633="",0,IF(OR($U1633="OUT",$U1633="TRF"),N($M1633),0))</f>
        <v>0</v>
      </c>
      <c r="Q1633" s="32">
        <f>IF($B1633="",0,IF(OR($U1633="OUT",$U1633="TRF"),N($M1633),0))</f>
        <v>0</v>
      </c>
      <c r="R1633" s="32">
        <f>IF($B1633="",0,IF($U1633="IN",N($M1633),0))</f>
        <v>0</v>
      </c>
      <c r="S1633" s="33">
        <f>IF($B1633="","",IF($M1633="","⚠ مبلغ",IF($E1633="","⚠ بانک عامل",IF(AND($U1633="TRF",$F1633=""),"⚠ بانک مقصد",IF(AND($V1633&lt;&gt;"NONE",$V1633&lt;&gt;"",$Z1633=""),"⚠ طرف حساب","✓")))))</f>
        <v>0</v>
      </c>
      <c r="T1633" s="29"/>
      <c r="U1633" s="27">
        <f>IFERROR(VLOOKUP($D1633,BankOpTbl,2,0),"")</f>
        <v>0</v>
      </c>
      <c r="V1633" s="27">
        <f>IFERROR(VLOOKUP($D1633,BankOpTbl,3,0),"")</f>
        <v>0</v>
      </c>
      <c r="W1633" s="27">
        <f>IFERROR(VLOOKUP($D1633,BankOpTbl,4,0),"")</f>
        <v>0</v>
      </c>
      <c r="X1633" s="27">
        <f>IF($E1633="","",IFERROR(VLOOKUP($E1633,BankTbl,4,0),""))</f>
        <v>0</v>
      </c>
      <c r="Y1633" s="27">
        <f>IF($F1633="","",IFERROR(VLOOKUP($F1633,BankTbl,4,0),""))</f>
        <v>0</v>
      </c>
      <c r="Z1633" s="27">
        <f>IF($B1633="","",IF($V1633="PICK",LEFT($N1633,5),IF($V1633="FIXED",$W1633,IF($V1633="CODE",$H1633,""))))</f>
        <v>0</v>
      </c>
    </row>
    <row r="1634" spans="1:26" ht="21" customHeight="1">
      <c r="A1634" s="27">
        <f>IF($B1634="","",COUNTA($B$13:$B1634))</f>
        <v>0</v>
      </c>
      <c r="B1634" s="28"/>
      <c r="C1634" s="28"/>
      <c r="D1634" s="29"/>
      <c r="E1634" s="29"/>
      <c r="F1634" s="29"/>
      <c r="G1634" s="28"/>
      <c r="H1634" s="28"/>
      <c r="I1634" s="30">
        <f>IF($H1634="","",IFERROR(VLOOKUP($H1634,AcctTbl,2,0),"کد ناشناخته"))</f>
        <v>0</v>
      </c>
      <c r="J1634" s="27">
        <f>IF($H1634="","",IFERROR(VLOOKUP($H1634,AcctTbl,3,0),""))</f>
        <v>0</v>
      </c>
      <c r="K1634" s="29"/>
      <c r="L1634" s="28"/>
      <c r="M1634" s="31"/>
      <c r="N1634" s="29"/>
      <c r="O1634" s="32">
        <f>IF($B1634="",0,IF($U1634="IN",N($M1634),0))</f>
        <v>0</v>
      </c>
      <c r="P1634" s="32">
        <f>IF($B1634="",0,IF(OR($U1634="OUT",$U1634="TRF"),N($M1634),0))</f>
        <v>0</v>
      </c>
      <c r="Q1634" s="32">
        <f>IF($B1634="",0,IF(OR($U1634="OUT",$U1634="TRF"),N($M1634),0))</f>
        <v>0</v>
      </c>
      <c r="R1634" s="32">
        <f>IF($B1634="",0,IF($U1634="IN",N($M1634),0))</f>
        <v>0</v>
      </c>
      <c r="S1634" s="33">
        <f>IF($B1634="","",IF($M1634="","⚠ مبلغ",IF($E1634="","⚠ بانک عامل",IF(AND($U1634="TRF",$F1634=""),"⚠ بانک مقصد",IF(AND($V1634&lt;&gt;"NONE",$V1634&lt;&gt;"",$Z1634=""),"⚠ طرف حساب","✓")))))</f>
        <v>0</v>
      </c>
      <c r="T1634" s="29"/>
      <c r="U1634" s="27">
        <f>IFERROR(VLOOKUP($D1634,BankOpTbl,2,0),"")</f>
        <v>0</v>
      </c>
      <c r="V1634" s="27">
        <f>IFERROR(VLOOKUP($D1634,BankOpTbl,3,0),"")</f>
        <v>0</v>
      </c>
      <c r="W1634" s="27">
        <f>IFERROR(VLOOKUP($D1634,BankOpTbl,4,0),"")</f>
        <v>0</v>
      </c>
      <c r="X1634" s="27">
        <f>IF($E1634="","",IFERROR(VLOOKUP($E1634,BankTbl,4,0),""))</f>
        <v>0</v>
      </c>
      <c r="Y1634" s="27">
        <f>IF($F1634="","",IFERROR(VLOOKUP($F1634,BankTbl,4,0),""))</f>
        <v>0</v>
      </c>
      <c r="Z1634" s="27">
        <f>IF($B1634="","",IF($V1634="PICK",LEFT($N1634,5),IF($V1634="FIXED",$W1634,IF($V1634="CODE",$H1634,""))))</f>
        <v>0</v>
      </c>
    </row>
    <row r="1635" spans="1:26" ht="21" customHeight="1">
      <c r="A1635" s="27">
        <f>IF($B1635="","",COUNTA($B$13:$B1635))</f>
        <v>0</v>
      </c>
      <c r="B1635" s="28"/>
      <c r="C1635" s="28"/>
      <c r="D1635" s="29"/>
      <c r="E1635" s="29"/>
      <c r="F1635" s="29"/>
      <c r="G1635" s="28"/>
      <c r="H1635" s="28"/>
      <c r="I1635" s="30">
        <f>IF($H1635="","",IFERROR(VLOOKUP($H1635,AcctTbl,2,0),"کد ناشناخته"))</f>
        <v>0</v>
      </c>
      <c r="J1635" s="27">
        <f>IF($H1635="","",IFERROR(VLOOKUP($H1635,AcctTbl,3,0),""))</f>
        <v>0</v>
      </c>
      <c r="K1635" s="29"/>
      <c r="L1635" s="28"/>
      <c r="M1635" s="31"/>
      <c r="N1635" s="29"/>
      <c r="O1635" s="32">
        <f>IF($B1635="",0,IF($U1635="IN",N($M1635),0))</f>
        <v>0</v>
      </c>
      <c r="P1635" s="32">
        <f>IF($B1635="",0,IF(OR($U1635="OUT",$U1635="TRF"),N($M1635),0))</f>
        <v>0</v>
      </c>
      <c r="Q1635" s="32">
        <f>IF($B1635="",0,IF(OR($U1635="OUT",$U1635="TRF"),N($M1635),0))</f>
        <v>0</v>
      </c>
      <c r="R1635" s="32">
        <f>IF($B1635="",0,IF($U1635="IN",N($M1635),0))</f>
        <v>0</v>
      </c>
      <c r="S1635" s="33">
        <f>IF($B1635="","",IF($M1635="","⚠ مبلغ",IF($E1635="","⚠ بانک عامل",IF(AND($U1635="TRF",$F1635=""),"⚠ بانک مقصد",IF(AND($V1635&lt;&gt;"NONE",$V1635&lt;&gt;"",$Z1635=""),"⚠ طرف حساب","✓")))))</f>
        <v>0</v>
      </c>
      <c r="T1635" s="29"/>
      <c r="U1635" s="27">
        <f>IFERROR(VLOOKUP($D1635,BankOpTbl,2,0),"")</f>
        <v>0</v>
      </c>
      <c r="V1635" s="27">
        <f>IFERROR(VLOOKUP($D1635,BankOpTbl,3,0),"")</f>
        <v>0</v>
      </c>
      <c r="W1635" s="27">
        <f>IFERROR(VLOOKUP($D1635,BankOpTbl,4,0),"")</f>
        <v>0</v>
      </c>
      <c r="X1635" s="27">
        <f>IF($E1635="","",IFERROR(VLOOKUP($E1635,BankTbl,4,0),""))</f>
        <v>0</v>
      </c>
      <c r="Y1635" s="27">
        <f>IF($F1635="","",IFERROR(VLOOKUP($F1635,BankTbl,4,0),""))</f>
        <v>0</v>
      </c>
      <c r="Z1635" s="27">
        <f>IF($B1635="","",IF($V1635="PICK",LEFT($N1635,5),IF($V1635="FIXED",$W1635,IF($V1635="CODE",$H1635,""))))</f>
        <v>0</v>
      </c>
    </row>
    <row r="1636" spans="1:26" ht="21" customHeight="1">
      <c r="A1636" s="27">
        <f>IF($B1636="","",COUNTA($B$13:$B1636))</f>
        <v>0</v>
      </c>
      <c r="B1636" s="28"/>
      <c r="C1636" s="28"/>
      <c r="D1636" s="29"/>
      <c r="E1636" s="29"/>
      <c r="F1636" s="29"/>
      <c r="G1636" s="28"/>
      <c r="H1636" s="28"/>
      <c r="I1636" s="30">
        <f>IF($H1636="","",IFERROR(VLOOKUP($H1636,AcctTbl,2,0),"کد ناشناخته"))</f>
        <v>0</v>
      </c>
      <c r="J1636" s="27">
        <f>IF($H1636="","",IFERROR(VLOOKUP($H1636,AcctTbl,3,0),""))</f>
        <v>0</v>
      </c>
      <c r="K1636" s="29"/>
      <c r="L1636" s="28"/>
      <c r="M1636" s="31"/>
      <c r="N1636" s="29"/>
      <c r="O1636" s="32">
        <f>IF($B1636="",0,IF($U1636="IN",N($M1636),0))</f>
        <v>0</v>
      </c>
      <c r="P1636" s="32">
        <f>IF($B1636="",0,IF(OR($U1636="OUT",$U1636="TRF"),N($M1636),0))</f>
        <v>0</v>
      </c>
      <c r="Q1636" s="32">
        <f>IF($B1636="",0,IF(OR($U1636="OUT",$U1636="TRF"),N($M1636),0))</f>
        <v>0</v>
      </c>
      <c r="R1636" s="32">
        <f>IF($B1636="",0,IF($U1636="IN",N($M1636),0))</f>
        <v>0</v>
      </c>
      <c r="S1636" s="33">
        <f>IF($B1636="","",IF($M1636="","⚠ مبلغ",IF($E1636="","⚠ بانک عامل",IF(AND($U1636="TRF",$F1636=""),"⚠ بانک مقصد",IF(AND($V1636&lt;&gt;"NONE",$V1636&lt;&gt;"",$Z1636=""),"⚠ طرف حساب","✓")))))</f>
        <v>0</v>
      </c>
      <c r="T1636" s="29"/>
      <c r="U1636" s="27">
        <f>IFERROR(VLOOKUP($D1636,BankOpTbl,2,0),"")</f>
        <v>0</v>
      </c>
      <c r="V1636" s="27">
        <f>IFERROR(VLOOKUP($D1636,BankOpTbl,3,0),"")</f>
        <v>0</v>
      </c>
      <c r="W1636" s="27">
        <f>IFERROR(VLOOKUP($D1636,BankOpTbl,4,0),"")</f>
        <v>0</v>
      </c>
      <c r="X1636" s="27">
        <f>IF($E1636="","",IFERROR(VLOOKUP($E1636,BankTbl,4,0),""))</f>
        <v>0</v>
      </c>
      <c r="Y1636" s="27">
        <f>IF($F1636="","",IFERROR(VLOOKUP($F1636,BankTbl,4,0),""))</f>
        <v>0</v>
      </c>
      <c r="Z1636" s="27">
        <f>IF($B1636="","",IF($V1636="PICK",LEFT($N1636,5),IF($V1636="FIXED",$W1636,IF($V1636="CODE",$H1636,""))))</f>
        <v>0</v>
      </c>
    </row>
    <row r="1637" spans="1:26" ht="21" customHeight="1">
      <c r="A1637" s="27">
        <f>IF($B1637="","",COUNTA($B$13:$B1637))</f>
        <v>0</v>
      </c>
      <c r="B1637" s="28"/>
      <c r="C1637" s="28"/>
      <c r="D1637" s="29"/>
      <c r="E1637" s="29"/>
      <c r="F1637" s="29"/>
      <c r="G1637" s="28"/>
      <c r="H1637" s="28"/>
      <c r="I1637" s="30">
        <f>IF($H1637="","",IFERROR(VLOOKUP($H1637,AcctTbl,2,0),"کد ناشناخته"))</f>
        <v>0</v>
      </c>
      <c r="J1637" s="27">
        <f>IF($H1637="","",IFERROR(VLOOKUP($H1637,AcctTbl,3,0),""))</f>
        <v>0</v>
      </c>
      <c r="K1637" s="29"/>
      <c r="L1637" s="28"/>
      <c r="M1637" s="31"/>
      <c r="N1637" s="29"/>
      <c r="O1637" s="32">
        <f>IF($B1637="",0,IF($U1637="IN",N($M1637),0))</f>
        <v>0</v>
      </c>
      <c r="P1637" s="32">
        <f>IF($B1637="",0,IF(OR($U1637="OUT",$U1637="TRF"),N($M1637),0))</f>
        <v>0</v>
      </c>
      <c r="Q1637" s="32">
        <f>IF($B1637="",0,IF(OR($U1637="OUT",$U1637="TRF"),N($M1637),0))</f>
        <v>0</v>
      </c>
      <c r="R1637" s="32">
        <f>IF($B1637="",0,IF($U1637="IN",N($M1637),0))</f>
        <v>0</v>
      </c>
      <c r="S1637" s="33">
        <f>IF($B1637="","",IF($M1637="","⚠ مبلغ",IF($E1637="","⚠ بانک عامل",IF(AND($U1637="TRF",$F1637=""),"⚠ بانک مقصد",IF(AND($V1637&lt;&gt;"NONE",$V1637&lt;&gt;"",$Z1637=""),"⚠ طرف حساب","✓")))))</f>
        <v>0</v>
      </c>
      <c r="T1637" s="29"/>
      <c r="U1637" s="27">
        <f>IFERROR(VLOOKUP($D1637,BankOpTbl,2,0),"")</f>
        <v>0</v>
      </c>
      <c r="V1637" s="27">
        <f>IFERROR(VLOOKUP($D1637,BankOpTbl,3,0),"")</f>
        <v>0</v>
      </c>
      <c r="W1637" s="27">
        <f>IFERROR(VLOOKUP($D1637,BankOpTbl,4,0),"")</f>
        <v>0</v>
      </c>
      <c r="X1637" s="27">
        <f>IF($E1637="","",IFERROR(VLOOKUP($E1637,BankTbl,4,0),""))</f>
        <v>0</v>
      </c>
      <c r="Y1637" s="27">
        <f>IF($F1637="","",IFERROR(VLOOKUP($F1637,BankTbl,4,0),""))</f>
        <v>0</v>
      </c>
      <c r="Z1637" s="27">
        <f>IF($B1637="","",IF($V1637="PICK",LEFT($N1637,5),IF($V1637="FIXED",$W1637,IF($V1637="CODE",$H1637,""))))</f>
        <v>0</v>
      </c>
    </row>
    <row r="1638" spans="1:26" ht="21" customHeight="1">
      <c r="A1638" s="27">
        <f>IF($B1638="","",COUNTA($B$13:$B1638))</f>
        <v>0</v>
      </c>
      <c r="B1638" s="28"/>
      <c r="C1638" s="28"/>
      <c r="D1638" s="29"/>
      <c r="E1638" s="29"/>
      <c r="F1638" s="29"/>
      <c r="G1638" s="28"/>
      <c r="H1638" s="28"/>
      <c r="I1638" s="30">
        <f>IF($H1638="","",IFERROR(VLOOKUP($H1638,AcctTbl,2,0),"کد ناشناخته"))</f>
        <v>0</v>
      </c>
      <c r="J1638" s="27">
        <f>IF($H1638="","",IFERROR(VLOOKUP($H1638,AcctTbl,3,0),""))</f>
        <v>0</v>
      </c>
      <c r="K1638" s="29"/>
      <c r="L1638" s="28"/>
      <c r="M1638" s="31"/>
      <c r="N1638" s="29"/>
      <c r="O1638" s="32">
        <f>IF($B1638="",0,IF($U1638="IN",N($M1638),0))</f>
        <v>0</v>
      </c>
      <c r="P1638" s="32">
        <f>IF($B1638="",0,IF(OR($U1638="OUT",$U1638="TRF"),N($M1638),0))</f>
        <v>0</v>
      </c>
      <c r="Q1638" s="32">
        <f>IF($B1638="",0,IF(OR($U1638="OUT",$U1638="TRF"),N($M1638),0))</f>
        <v>0</v>
      </c>
      <c r="R1638" s="32">
        <f>IF($B1638="",0,IF($U1638="IN",N($M1638),0))</f>
        <v>0</v>
      </c>
      <c r="S1638" s="33">
        <f>IF($B1638="","",IF($M1638="","⚠ مبلغ",IF($E1638="","⚠ بانک عامل",IF(AND($U1638="TRF",$F1638=""),"⚠ بانک مقصد",IF(AND($V1638&lt;&gt;"NONE",$V1638&lt;&gt;"",$Z1638=""),"⚠ طرف حساب","✓")))))</f>
        <v>0</v>
      </c>
      <c r="T1638" s="29"/>
      <c r="U1638" s="27">
        <f>IFERROR(VLOOKUP($D1638,BankOpTbl,2,0),"")</f>
        <v>0</v>
      </c>
      <c r="V1638" s="27">
        <f>IFERROR(VLOOKUP($D1638,BankOpTbl,3,0),"")</f>
        <v>0</v>
      </c>
      <c r="W1638" s="27">
        <f>IFERROR(VLOOKUP($D1638,BankOpTbl,4,0),"")</f>
        <v>0</v>
      </c>
      <c r="X1638" s="27">
        <f>IF($E1638="","",IFERROR(VLOOKUP($E1638,BankTbl,4,0),""))</f>
        <v>0</v>
      </c>
      <c r="Y1638" s="27">
        <f>IF($F1638="","",IFERROR(VLOOKUP($F1638,BankTbl,4,0),""))</f>
        <v>0</v>
      </c>
      <c r="Z1638" s="27">
        <f>IF($B1638="","",IF($V1638="PICK",LEFT($N1638,5),IF($V1638="FIXED",$W1638,IF($V1638="CODE",$H1638,""))))</f>
        <v>0</v>
      </c>
    </row>
    <row r="1639" spans="1:26" ht="21" customHeight="1">
      <c r="A1639" s="27">
        <f>IF($B1639="","",COUNTA($B$13:$B1639))</f>
        <v>0</v>
      </c>
      <c r="B1639" s="28"/>
      <c r="C1639" s="28"/>
      <c r="D1639" s="29"/>
      <c r="E1639" s="29"/>
      <c r="F1639" s="29"/>
      <c r="G1639" s="28"/>
      <c r="H1639" s="28"/>
      <c r="I1639" s="30">
        <f>IF($H1639="","",IFERROR(VLOOKUP($H1639,AcctTbl,2,0),"کد ناشناخته"))</f>
        <v>0</v>
      </c>
      <c r="J1639" s="27">
        <f>IF($H1639="","",IFERROR(VLOOKUP($H1639,AcctTbl,3,0),""))</f>
        <v>0</v>
      </c>
      <c r="K1639" s="29"/>
      <c r="L1639" s="28"/>
      <c r="M1639" s="31"/>
      <c r="N1639" s="29"/>
      <c r="O1639" s="32">
        <f>IF($B1639="",0,IF($U1639="IN",N($M1639),0))</f>
        <v>0</v>
      </c>
      <c r="P1639" s="32">
        <f>IF($B1639="",0,IF(OR($U1639="OUT",$U1639="TRF"),N($M1639),0))</f>
        <v>0</v>
      </c>
      <c r="Q1639" s="32">
        <f>IF($B1639="",0,IF(OR($U1639="OUT",$U1639="TRF"),N($M1639),0))</f>
        <v>0</v>
      </c>
      <c r="R1639" s="32">
        <f>IF($B1639="",0,IF($U1639="IN",N($M1639),0))</f>
        <v>0</v>
      </c>
      <c r="S1639" s="33">
        <f>IF($B1639="","",IF($M1639="","⚠ مبلغ",IF($E1639="","⚠ بانک عامل",IF(AND($U1639="TRF",$F1639=""),"⚠ بانک مقصد",IF(AND($V1639&lt;&gt;"NONE",$V1639&lt;&gt;"",$Z1639=""),"⚠ طرف حساب","✓")))))</f>
        <v>0</v>
      </c>
      <c r="T1639" s="29"/>
      <c r="U1639" s="27">
        <f>IFERROR(VLOOKUP($D1639,BankOpTbl,2,0),"")</f>
        <v>0</v>
      </c>
      <c r="V1639" s="27">
        <f>IFERROR(VLOOKUP($D1639,BankOpTbl,3,0),"")</f>
        <v>0</v>
      </c>
      <c r="W1639" s="27">
        <f>IFERROR(VLOOKUP($D1639,BankOpTbl,4,0),"")</f>
        <v>0</v>
      </c>
      <c r="X1639" s="27">
        <f>IF($E1639="","",IFERROR(VLOOKUP($E1639,BankTbl,4,0),""))</f>
        <v>0</v>
      </c>
      <c r="Y1639" s="27">
        <f>IF($F1639="","",IFERROR(VLOOKUP($F1639,BankTbl,4,0),""))</f>
        <v>0</v>
      </c>
      <c r="Z1639" s="27">
        <f>IF($B1639="","",IF($V1639="PICK",LEFT($N1639,5),IF($V1639="FIXED",$W1639,IF($V1639="CODE",$H1639,""))))</f>
        <v>0</v>
      </c>
    </row>
    <row r="1640" spans="1:26" ht="21" customHeight="1">
      <c r="A1640" s="27">
        <f>IF($B1640="","",COUNTA($B$13:$B1640))</f>
        <v>0</v>
      </c>
      <c r="B1640" s="28"/>
      <c r="C1640" s="28"/>
      <c r="D1640" s="29"/>
      <c r="E1640" s="29"/>
      <c r="F1640" s="29"/>
      <c r="G1640" s="28"/>
      <c r="H1640" s="28"/>
      <c r="I1640" s="30">
        <f>IF($H1640="","",IFERROR(VLOOKUP($H1640,AcctTbl,2,0),"کد ناشناخته"))</f>
        <v>0</v>
      </c>
      <c r="J1640" s="27">
        <f>IF($H1640="","",IFERROR(VLOOKUP($H1640,AcctTbl,3,0),""))</f>
        <v>0</v>
      </c>
      <c r="K1640" s="29"/>
      <c r="L1640" s="28"/>
      <c r="M1640" s="31"/>
      <c r="N1640" s="29"/>
      <c r="O1640" s="32">
        <f>IF($B1640="",0,IF($U1640="IN",N($M1640),0))</f>
        <v>0</v>
      </c>
      <c r="P1640" s="32">
        <f>IF($B1640="",0,IF(OR($U1640="OUT",$U1640="TRF"),N($M1640),0))</f>
        <v>0</v>
      </c>
      <c r="Q1640" s="32">
        <f>IF($B1640="",0,IF(OR($U1640="OUT",$U1640="TRF"),N($M1640),0))</f>
        <v>0</v>
      </c>
      <c r="R1640" s="32">
        <f>IF($B1640="",0,IF($U1640="IN",N($M1640),0))</f>
        <v>0</v>
      </c>
      <c r="S1640" s="33">
        <f>IF($B1640="","",IF($M1640="","⚠ مبلغ",IF($E1640="","⚠ بانک عامل",IF(AND($U1640="TRF",$F1640=""),"⚠ بانک مقصد",IF(AND($V1640&lt;&gt;"NONE",$V1640&lt;&gt;"",$Z1640=""),"⚠ طرف حساب","✓")))))</f>
        <v>0</v>
      </c>
      <c r="T1640" s="29"/>
      <c r="U1640" s="27">
        <f>IFERROR(VLOOKUP($D1640,BankOpTbl,2,0),"")</f>
        <v>0</v>
      </c>
      <c r="V1640" s="27">
        <f>IFERROR(VLOOKUP($D1640,BankOpTbl,3,0),"")</f>
        <v>0</v>
      </c>
      <c r="W1640" s="27">
        <f>IFERROR(VLOOKUP($D1640,BankOpTbl,4,0),"")</f>
        <v>0</v>
      </c>
      <c r="X1640" s="27">
        <f>IF($E1640="","",IFERROR(VLOOKUP($E1640,BankTbl,4,0),""))</f>
        <v>0</v>
      </c>
      <c r="Y1640" s="27">
        <f>IF($F1640="","",IFERROR(VLOOKUP($F1640,BankTbl,4,0),""))</f>
        <v>0</v>
      </c>
      <c r="Z1640" s="27">
        <f>IF($B1640="","",IF($V1640="PICK",LEFT($N1640,5),IF($V1640="FIXED",$W1640,IF($V1640="CODE",$H1640,""))))</f>
        <v>0</v>
      </c>
    </row>
    <row r="1641" spans="1:26" ht="21" customHeight="1">
      <c r="A1641" s="27">
        <f>IF($B1641="","",COUNTA($B$13:$B1641))</f>
        <v>0</v>
      </c>
      <c r="B1641" s="28"/>
      <c r="C1641" s="28"/>
      <c r="D1641" s="29"/>
      <c r="E1641" s="29"/>
      <c r="F1641" s="29"/>
      <c r="G1641" s="28"/>
      <c r="H1641" s="28"/>
      <c r="I1641" s="30">
        <f>IF($H1641="","",IFERROR(VLOOKUP($H1641,AcctTbl,2,0),"کد ناشناخته"))</f>
        <v>0</v>
      </c>
      <c r="J1641" s="27">
        <f>IF($H1641="","",IFERROR(VLOOKUP($H1641,AcctTbl,3,0),""))</f>
        <v>0</v>
      </c>
      <c r="K1641" s="29"/>
      <c r="L1641" s="28"/>
      <c r="M1641" s="31"/>
      <c r="N1641" s="29"/>
      <c r="O1641" s="32">
        <f>IF($B1641="",0,IF($U1641="IN",N($M1641),0))</f>
        <v>0</v>
      </c>
      <c r="P1641" s="32">
        <f>IF($B1641="",0,IF(OR($U1641="OUT",$U1641="TRF"),N($M1641),0))</f>
        <v>0</v>
      </c>
      <c r="Q1641" s="32">
        <f>IF($B1641="",0,IF(OR($U1641="OUT",$U1641="TRF"),N($M1641),0))</f>
        <v>0</v>
      </c>
      <c r="R1641" s="32">
        <f>IF($B1641="",0,IF($U1641="IN",N($M1641),0))</f>
        <v>0</v>
      </c>
      <c r="S1641" s="33">
        <f>IF($B1641="","",IF($M1641="","⚠ مبلغ",IF($E1641="","⚠ بانک عامل",IF(AND($U1641="TRF",$F1641=""),"⚠ بانک مقصد",IF(AND($V1641&lt;&gt;"NONE",$V1641&lt;&gt;"",$Z1641=""),"⚠ طرف حساب","✓")))))</f>
        <v>0</v>
      </c>
      <c r="T1641" s="29"/>
      <c r="U1641" s="27">
        <f>IFERROR(VLOOKUP($D1641,BankOpTbl,2,0),"")</f>
        <v>0</v>
      </c>
      <c r="V1641" s="27">
        <f>IFERROR(VLOOKUP($D1641,BankOpTbl,3,0),"")</f>
        <v>0</v>
      </c>
      <c r="W1641" s="27">
        <f>IFERROR(VLOOKUP($D1641,BankOpTbl,4,0),"")</f>
        <v>0</v>
      </c>
      <c r="X1641" s="27">
        <f>IF($E1641="","",IFERROR(VLOOKUP($E1641,BankTbl,4,0),""))</f>
        <v>0</v>
      </c>
      <c r="Y1641" s="27">
        <f>IF($F1641="","",IFERROR(VLOOKUP($F1641,BankTbl,4,0),""))</f>
        <v>0</v>
      </c>
      <c r="Z1641" s="27">
        <f>IF($B1641="","",IF($V1641="PICK",LEFT($N1641,5),IF($V1641="FIXED",$W1641,IF($V1641="CODE",$H1641,""))))</f>
        <v>0</v>
      </c>
    </row>
    <row r="1642" spans="1:26" ht="21" customHeight="1">
      <c r="A1642" s="27">
        <f>IF($B1642="","",COUNTA($B$13:$B1642))</f>
        <v>0</v>
      </c>
      <c r="B1642" s="28"/>
      <c r="C1642" s="28"/>
      <c r="D1642" s="29"/>
      <c r="E1642" s="29"/>
      <c r="F1642" s="29"/>
      <c r="G1642" s="28"/>
      <c r="H1642" s="28"/>
      <c r="I1642" s="30">
        <f>IF($H1642="","",IFERROR(VLOOKUP($H1642,AcctTbl,2,0),"کد ناشناخته"))</f>
        <v>0</v>
      </c>
      <c r="J1642" s="27">
        <f>IF($H1642="","",IFERROR(VLOOKUP($H1642,AcctTbl,3,0),""))</f>
        <v>0</v>
      </c>
      <c r="K1642" s="29"/>
      <c r="L1642" s="28"/>
      <c r="M1642" s="31"/>
      <c r="N1642" s="29"/>
      <c r="O1642" s="32">
        <f>IF($B1642="",0,IF($U1642="IN",N($M1642),0))</f>
        <v>0</v>
      </c>
      <c r="P1642" s="32">
        <f>IF($B1642="",0,IF(OR($U1642="OUT",$U1642="TRF"),N($M1642),0))</f>
        <v>0</v>
      </c>
      <c r="Q1642" s="32">
        <f>IF($B1642="",0,IF(OR($U1642="OUT",$U1642="TRF"),N($M1642),0))</f>
        <v>0</v>
      </c>
      <c r="R1642" s="32">
        <f>IF($B1642="",0,IF($U1642="IN",N($M1642),0))</f>
        <v>0</v>
      </c>
      <c r="S1642" s="33">
        <f>IF($B1642="","",IF($M1642="","⚠ مبلغ",IF($E1642="","⚠ بانک عامل",IF(AND($U1642="TRF",$F1642=""),"⚠ بانک مقصد",IF(AND($V1642&lt;&gt;"NONE",$V1642&lt;&gt;"",$Z1642=""),"⚠ طرف حساب","✓")))))</f>
        <v>0</v>
      </c>
      <c r="T1642" s="29"/>
      <c r="U1642" s="27">
        <f>IFERROR(VLOOKUP($D1642,BankOpTbl,2,0),"")</f>
        <v>0</v>
      </c>
      <c r="V1642" s="27">
        <f>IFERROR(VLOOKUP($D1642,BankOpTbl,3,0),"")</f>
        <v>0</v>
      </c>
      <c r="W1642" s="27">
        <f>IFERROR(VLOOKUP($D1642,BankOpTbl,4,0),"")</f>
        <v>0</v>
      </c>
      <c r="X1642" s="27">
        <f>IF($E1642="","",IFERROR(VLOOKUP($E1642,BankTbl,4,0),""))</f>
        <v>0</v>
      </c>
      <c r="Y1642" s="27">
        <f>IF($F1642="","",IFERROR(VLOOKUP($F1642,BankTbl,4,0),""))</f>
        <v>0</v>
      </c>
      <c r="Z1642" s="27">
        <f>IF($B1642="","",IF($V1642="PICK",LEFT($N1642,5),IF($V1642="FIXED",$W1642,IF($V1642="CODE",$H1642,""))))</f>
        <v>0</v>
      </c>
    </row>
    <row r="1643" spans="1:26" ht="21" customHeight="1">
      <c r="A1643" s="27">
        <f>IF($B1643="","",COUNTA($B$13:$B1643))</f>
        <v>0</v>
      </c>
      <c r="B1643" s="28"/>
      <c r="C1643" s="28"/>
      <c r="D1643" s="29"/>
      <c r="E1643" s="29"/>
      <c r="F1643" s="29"/>
      <c r="G1643" s="28"/>
      <c r="H1643" s="28"/>
      <c r="I1643" s="30">
        <f>IF($H1643="","",IFERROR(VLOOKUP($H1643,AcctTbl,2,0),"کد ناشناخته"))</f>
        <v>0</v>
      </c>
      <c r="J1643" s="27">
        <f>IF($H1643="","",IFERROR(VLOOKUP($H1643,AcctTbl,3,0),""))</f>
        <v>0</v>
      </c>
      <c r="K1643" s="29"/>
      <c r="L1643" s="28"/>
      <c r="M1643" s="31"/>
      <c r="N1643" s="29"/>
      <c r="O1643" s="32">
        <f>IF($B1643="",0,IF($U1643="IN",N($M1643),0))</f>
        <v>0</v>
      </c>
      <c r="P1643" s="32">
        <f>IF($B1643="",0,IF(OR($U1643="OUT",$U1643="TRF"),N($M1643),0))</f>
        <v>0</v>
      </c>
      <c r="Q1643" s="32">
        <f>IF($B1643="",0,IF(OR($U1643="OUT",$U1643="TRF"),N($M1643),0))</f>
        <v>0</v>
      </c>
      <c r="R1643" s="32">
        <f>IF($B1643="",0,IF($U1643="IN",N($M1643),0))</f>
        <v>0</v>
      </c>
      <c r="S1643" s="33">
        <f>IF($B1643="","",IF($M1643="","⚠ مبلغ",IF($E1643="","⚠ بانک عامل",IF(AND($U1643="TRF",$F1643=""),"⚠ بانک مقصد",IF(AND($V1643&lt;&gt;"NONE",$V1643&lt;&gt;"",$Z1643=""),"⚠ طرف حساب","✓")))))</f>
        <v>0</v>
      </c>
      <c r="T1643" s="29"/>
      <c r="U1643" s="27">
        <f>IFERROR(VLOOKUP($D1643,BankOpTbl,2,0),"")</f>
        <v>0</v>
      </c>
      <c r="V1643" s="27">
        <f>IFERROR(VLOOKUP($D1643,BankOpTbl,3,0),"")</f>
        <v>0</v>
      </c>
      <c r="W1643" s="27">
        <f>IFERROR(VLOOKUP($D1643,BankOpTbl,4,0),"")</f>
        <v>0</v>
      </c>
      <c r="X1643" s="27">
        <f>IF($E1643="","",IFERROR(VLOOKUP($E1643,BankTbl,4,0),""))</f>
        <v>0</v>
      </c>
      <c r="Y1643" s="27">
        <f>IF($F1643="","",IFERROR(VLOOKUP($F1643,BankTbl,4,0),""))</f>
        <v>0</v>
      </c>
      <c r="Z1643" s="27">
        <f>IF($B1643="","",IF($V1643="PICK",LEFT($N1643,5),IF($V1643="FIXED",$W1643,IF($V1643="CODE",$H1643,""))))</f>
        <v>0</v>
      </c>
    </row>
    <row r="1644" spans="1:26" ht="21" customHeight="1">
      <c r="A1644" s="27">
        <f>IF($B1644="","",COUNTA($B$13:$B1644))</f>
        <v>0</v>
      </c>
      <c r="B1644" s="28"/>
      <c r="C1644" s="28"/>
      <c r="D1644" s="29"/>
      <c r="E1644" s="29"/>
      <c r="F1644" s="29"/>
      <c r="G1644" s="28"/>
      <c r="H1644" s="28"/>
      <c r="I1644" s="30">
        <f>IF($H1644="","",IFERROR(VLOOKUP($H1644,AcctTbl,2,0),"کد ناشناخته"))</f>
        <v>0</v>
      </c>
      <c r="J1644" s="27">
        <f>IF($H1644="","",IFERROR(VLOOKUP($H1644,AcctTbl,3,0),""))</f>
        <v>0</v>
      </c>
      <c r="K1644" s="29"/>
      <c r="L1644" s="28"/>
      <c r="M1644" s="31"/>
      <c r="N1644" s="29"/>
      <c r="O1644" s="32">
        <f>IF($B1644="",0,IF($U1644="IN",N($M1644),0))</f>
        <v>0</v>
      </c>
      <c r="P1644" s="32">
        <f>IF($B1644="",0,IF(OR($U1644="OUT",$U1644="TRF"),N($M1644),0))</f>
        <v>0</v>
      </c>
      <c r="Q1644" s="32">
        <f>IF($B1644="",0,IF(OR($U1644="OUT",$U1644="TRF"),N($M1644),0))</f>
        <v>0</v>
      </c>
      <c r="R1644" s="32">
        <f>IF($B1644="",0,IF($U1644="IN",N($M1644),0))</f>
        <v>0</v>
      </c>
      <c r="S1644" s="33">
        <f>IF($B1644="","",IF($M1644="","⚠ مبلغ",IF($E1644="","⚠ بانک عامل",IF(AND($U1644="TRF",$F1644=""),"⚠ بانک مقصد",IF(AND($V1644&lt;&gt;"NONE",$V1644&lt;&gt;"",$Z1644=""),"⚠ طرف حساب","✓")))))</f>
        <v>0</v>
      </c>
      <c r="T1644" s="29"/>
      <c r="U1644" s="27">
        <f>IFERROR(VLOOKUP($D1644,BankOpTbl,2,0),"")</f>
        <v>0</v>
      </c>
      <c r="V1644" s="27">
        <f>IFERROR(VLOOKUP($D1644,BankOpTbl,3,0),"")</f>
        <v>0</v>
      </c>
      <c r="W1644" s="27">
        <f>IFERROR(VLOOKUP($D1644,BankOpTbl,4,0),"")</f>
        <v>0</v>
      </c>
      <c r="X1644" s="27">
        <f>IF($E1644="","",IFERROR(VLOOKUP($E1644,BankTbl,4,0),""))</f>
        <v>0</v>
      </c>
      <c r="Y1644" s="27">
        <f>IF($F1644="","",IFERROR(VLOOKUP($F1644,BankTbl,4,0),""))</f>
        <v>0</v>
      </c>
      <c r="Z1644" s="27">
        <f>IF($B1644="","",IF($V1644="PICK",LEFT($N1644,5),IF($V1644="FIXED",$W1644,IF($V1644="CODE",$H1644,""))))</f>
        <v>0</v>
      </c>
    </row>
    <row r="1645" spans="1:26" ht="21" customHeight="1">
      <c r="A1645" s="27">
        <f>IF($B1645="","",COUNTA($B$13:$B1645))</f>
        <v>0</v>
      </c>
      <c r="B1645" s="28"/>
      <c r="C1645" s="28"/>
      <c r="D1645" s="29"/>
      <c r="E1645" s="29"/>
      <c r="F1645" s="29"/>
      <c r="G1645" s="28"/>
      <c r="H1645" s="28"/>
      <c r="I1645" s="30">
        <f>IF($H1645="","",IFERROR(VLOOKUP($H1645,AcctTbl,2,0),"کد ناشناخته"))</f>
        <v>0</v>
      </c>
      <c r="J1645" s="27">
        <f>IF($H1645="","",IFERROR(VLOOKUP($H1645,AcctTbl,3,0),""))</f>
        <v>0</v>
      </c>
      <c r="K1645" s="29"/>
      <c r="L1645" s="28"/>
      <c r="M1645" s="31"/>
      <c r="N1645" s="29"/>
      <c r="O1645" s="32">
        <f>IF($B1645="",0,IF($U1645="IN",N($M1645),0))</f>
        <v>0</v>
      </c>
      <c r="P1645" s="32">
        <f>IF($B1645="",0,IF(OR($U1645="OUT",$U1645="TRF"),N($M1645),0))</f>
        <v>0</v>
      </c>
      <c r="Q1645" s="32">
        <f>IF($B1645="",0,IF(OR($U1645="OUT",$U1645="TRF"),N($M1645),0))</f>
        <v>0</v>
      </c>
      <c r="R1645" s="32">
        <f>IF($B1645="",0,IF($U1645="IN",N($M1645),0))</f>
        <v>0</v>
      </c>
      <c r="S1645" s="33">
        <f>IF($B1645="","",IF($M1645="","⚠ مبلغ",IF($E1645="","⚠ بانک عامل",IF(AND($U1645="TRF",$F1645=""),"⚠ بانک مقصد",IF(AND($V1645&lt;&gt;"NONE",$V1645&lt;&gt;"",$Z1645=""),"⚠ طرف حساب","✓")))))</f>
        <v>0</v>
      </c>
      <c r="T1645" s="29"/>
      <c r="U1645" s="27">
        <f>IFERROR(VLOOKUP($D1645,BankOpTbl,2,0),"")</f>
        <v>0</v>
      </c>
      <c r="V1645" s="27">
        <f>IFERROR(VLOOKUP($D1645,BankOpTbl,3,0),"")</f>
        <v>0</v>
      </c>
      <c r="W1645" s="27">
        <f>IFERROR(VLOOKUP($D1645,BankOpTbl,4,0),"")</f>
        <v>0</v>
      </c>
      <c r="X1645" s="27">
        <f>IF($E1645="","",IFERROR(VLOOKUP($E1645,BankTbl,4,0),""))</f>
        <v>0</v>
      </c>
      <c r="Y1645" s="27">
        <f>IF($F1645="","",IFERROR(VLOOKUP($F1645,BankTbl,4,0),""))</f>
        <v>0</v>
      </c>
      <c r="Z1645" s="27">
        <f>IF($B1645="","",IF($V1645="PICK",LEFT($N1645,5),IF($V1645="FIXED",$W1645,IF($V1645="CODE",$H1645,""))))</f>
        <v>0</v>
      </c>
    </row>
    <row r="1646" spans="1:26" ht="21" customHeight="1">
      <c r="A1646" s="27">
        <f>IF($B1646="","",COUNTA($B$13:$B1646))</f>
        <v>0</v>
      </c>
      <c r="B1646" s="28"/>
      <c r="C1646" s="28"/>
      <c r="D1646" s="29"/>
      <c r="E1646" s="29"/>
      <c r="F1646" s="29"/>
      <c r="G1646" s="28"/>
      <c r="H1646" s="28"/>
      <c r="I1646" s="30">
        <f>IF($H1646="","",IFERROR(VLOOKUP($H1646,AcctTbl,2,0),"کد ناشناخته"))</f>
        <v>0</v>
      </c>
      <c r="J1646" s="27">
        <f>IF($H1646="","",IFERROR(VLOOKUP($H1646,AcctTbl,3,0),""))</f>
        <v>0</v>
      </c>
      <c r="K1646" s="29"/>
      <c r="L1646" s="28"/>
      <c r="M1646" s="31"/>
      <c r="N1646" s="29"/>
      <c r="O1646" s="32">
        <f>IF($B1646="",0,IF($U1646="IN",N($M1646),0))</f>
        <v>0</v>
      </c>
      <c r="P1646" s="32">
        <f>IF($B1646="",0,IF(OR($U1646="OUT",$U1646="TRF"),N($M1646),0))</f>
        <v>0</v>
      </c>
      <c r="Q1646" s="32">
        <f>IF($B1646="",0,IF(OR($U1646="OUT",$U1646="TRF"),N($M1646),0))</f>
        <v>0</v>
      </c>
      <c r="R1646" s="32">
        <f>IF($B1646="",0,IF($U1646="IN",N($M1646),0))</f>
        <v>0</v>
      </c>
      <c r="S1646" s="33">
        <f>IF($B1646="","",IF($M1646="","⚠ مبلغ",IF($E1646="","⚠ بانک عامل",IF(AND($U1646="TRF",$F1646=""),"⚠ بانک مقصد",IF(AND($V1646&lt;&gt;"NONE",$V1646&lt;&gt;"",$Z1646=""),"⚠ طرف حساب","✓")))))</f>
        <v>0</v>
      </c>
      <c r="T1646" s="29"/>
      <c r="U1646" s="27">
        <f>IFERROR(VLOOKUP($D1646,BankOpTbl,2,0),"")</f>
        <v>0</v>
      </c>
      <c r="V1646" s="27">
        <f>IFERROR(VLOOKUP($D1646,BankOpTbl,3,0),"")</f>
        <v>0</v>
      </c>
      <c r="W1646" s="27">
        <f>IFERROR(VLOOKUP($D1646,BankOpTbl,4,0),"")</f>
        <v>0</v>
      </c>
      <c r="X1646" s="27">
        <f>IF($E1646="","",IFERROR(VLOOKUP($E1646,BankTbl,4,0),""))</f>
        <v>0</v>
      </c>
      <c r="Y1646" s="27">
        <f>IF($F1646="","",IFERROR(VLOOKUP($F1646,BankTbl,4,0),""))</f>
        <v>0</v>
      </c>
      <c r="Z1646" s="27">
        <f>IF($B1646="","",IF($V1646="PICK",LEFT($N1646,5),IF($V1646="FIXED",$W1646,IF($V1646="CODE",$H1646,""))))</f>
        <v>0</v>
      </c>
    </row>
    <row r="1647" spans="1:26" ht="21" customHeight="1">
      <c r="A1647" s="27">
        <f>IF($B1647="","",COUNTA($B$13:$B1647))</f>
        <v>0</v>
      </c>
      <c r="B1647" s="28"/>
      <c r="C1647" s="28"/>
      <c r="D1647" s="29"/>
      <c r="E1647" s="29"/>
      <c r="F1647" s="29"/>
      <c r="G1647" s="28"/>
      <c r="H1647" s="28"/>
      <c r="I1647" s="30">
        <f>IF($H1647="","",IFERROR(VLOOKUP($H1647,AcctTbl,2,0),"کد ناشناخته"))</f>
        <v>0</v>
      </c>
      <c r="J1647" s="27">
        <f>IF($H1647="","",IFERROR(VLOOKUP($H1647,AcctTbl,3,0),""))</f>
        <v>0</v>
      </c>
      <c r="K1647" s="29"/>
      <c r="L1647" s="28"/>
      <c r="M1647" s="31"/>
      <c r="N1647" s="29"/>
      <c r="O1647" s="32">
        <f>IF($B1647="",0,IF($U1647="IN",N($M1647),0))</f>
        <v>0</v>
      </c>
      <c r="P1647" s="32">
        <f>IF($B1647="",0,IF(OR($U1647="OUT",$U1647="TRF"),N($M1647),0))</f>
        <v>0</v>
      </c>
      <c r="Q1647" s="32">
        <f>IF($B1647="",0,IF(OR($U1647="OUT",$U1647="TRF"),N($M1647),0))</f>
        <v>0</v>
      </c>
      <c r="R1647" s="32">
        <f>IF($B1647="",0,IF($U1647="IN",N($M1647),0))</f>
        <v>0</v>
      </c>
      <c r="S1647" s="33">
        <f>IF($B1647="","",IF($M1647="","⚠ مبلغ",IF($E1647="","⚠ بانک عامل",IF(AND($U1647="TRF",$F1647=""),"⚠ بانک مقصد",IF(AND($V1647&lt;&gt;"NONE",$V1647&lt;&gt;"",$Z1647=""),"⚠ طرف حساب","✓")))))</f>
        <v>0</v>
      </c>
      <c r="T1647" s="29"/>
      <c r="U1647" s="27">
        <f>IFERROR(VLOOKUP($D1647,BankOpTbl,2,0),"")</f>
        <v>0</v>
      </c>
      <c r="V1647" s="27">
        <f>IFERROR(VLOOKUP($D1647,BankOpTbl,3,0),"")</f>
        <v>0</v>
      </c>
      <c r="W1647" s="27">
        <f>IFERROR(VLOOKUP($D1647,BankOpTbl,4,0),"")</f>
        <v>0</v>
      </c>
      <c r="X1647" s="27">
        <f>IF($E1647="","",IFERROR(VLOOKUP($E1647,BankTbl,4,0),""))</f>
        <v>0</v>
      </c>
      <c r="Y1647" s="27">
        <f>IF($F1647="","",IFERROR(VLOOKUP($F1647,BankTbl,4,0),""))</f>
        <v>0</v>
      </c>
      <c r="Z1647" s="27">
        <f>IF($B1647="","",IF($V1647="PICK",LEFT($N1647,5),IF($V1647="FIXED",$W1647,IF($V1647="CODE",$H1647,""))))</f>
        <v>0</v>
      </c>
    </row>
    <row r="1648" spans="1:26" ht="21" customHeight="1">
      <c r="A1648" s="27">
        <f>IF($B1648="","",COUNTA($B$13:$B1648))</f>
        <v>0</v>
      </c>
      <c r="B1648" s="28"/>
      <c r="C1648" s="28"/>
      <c r="D1648" s="29"/>
      <c r="E1648" s="29"/>
      <c r="F1648" s="29"/>
      <c r="G1648" s="28"/>
      <c r="H1648" s="28"/>
      <c r="I1648" s="30">
        <f>IF($H1648="","",IFERROR(VLOOKUP($H1648,AcctTbl,2,0),"کد ناشناخته"))</f>
        <v>0</v>
      </c>
      <c r="J1648" s="27">
        <f>IF($H1648="","",IFERROR(VLOOKUP($H1648,AcctTbl,3,0),""))</f>
        <v>0</v>
      </c>
      <c r="K1648" s="29"/>
      <c r="L1648" s="28"/>
      <c r="M1648" s="31"/>
      <c r="N1648" s="29"/>
      <c r="O1648" s="32">
        <f>IF($B1648="",0,IF($U1648="IN",N($M1648),0))</f>
        <v>0</v>
      </c>
      <c r="P1648" s="32">
        <f>IF($B1648="",0,IF(OR($U1648="OUT",$U1648="TRF"),N($M1648),0))</f>
        <v>0</v>
      </c>
      <c r="Q1648" s="32">
        <f>IF($B1648="",0,IF(OR($U1648="OUT",$U1648="TRF"),N($M1648),0))</f>
        <v>0</v>
      </c>
      <c r="R1648" s="32">
        <f>IF($B1648="",0,IF($U1648="IN",N($M1648),0))</f>
        <v>0</v>
      </c>
      <c r="S1648" s="33">
        <f>IF($B1648="","",IF($M1648="","⚠ مبلغ",IF($E1648="","⚠ بانک عامل",IF(AND($U1648="TRF",$F1648=""),"⚠ بانک مقصد",IF(AND($V1648&lt;&gt;"NONE",$V1648&lt;&gt;"",$Z1648=""),"⚠ طرف حساب","✓")))))</f>
        <v>0</v>
      </c>
      <c r="T1648" s="29"/>
      <c r="U1648" s="27">
        <f>IFERROR(VLOOKUP($D1648,BankOpTbl,2,0),"")</f>
        <v>0</v>
      </c>
      <c r="V1648" s="27">
        <f>IFERROR(VLOOKUP($D1648,BankOpTbl,3,0),"")</f>
        <v>0</v>
      </c>
      <c r="W1648" s="27">
        <f>IFERROR(VLOOKUP($D1648,BankOpTbl,4,0),"")</f>
        <v>0</v>
      </c>
      <c r="X1648" s="27">
        <f>IF($E1648="","",IFERROR(VLOOKUP($E1648,BankTbl,4,0),""))</f>
        <v>0</v>
      </c>
      <c r="Y1648" s="27">
        <f>IF($F1648="","",IFERROR(VLOOKUP($F1648,BankTbl,4,0),""))</f>
        <v>0</v>
      </c>
      <c r="Z1648" s="27">
        <f>IF($B1648="","",IF($V1648="PICK",LEFT($N1648,5),IF($V1648="FIXED",$W1648,IF($V1648="CODE",$H1648,""))))</f>
        <v>0</v>
      </c>
    </row>
    <row r="1649" spans="1:26" ht="21" customHeight="1">
      <c r="A1649" s="27">
        <f>IF($B1649="","",COUNTA($B$13:$B1649))</f>
        <v>0</v>
      </c>
      <c r="B1649" s="28"/>
      <c r="C1649" s="28"/>
      <c r="D1649" s="29"/>
      <c r="E1649" s="29"/>
      <c r="F1649" s="29"/>
      <c r="G1649" s="28"/>
      <c r="H1649" s="28"/>
      <c r="I1649" s="30">
        <f>IF($H1649="","",IFERROR(VLOOKUP($H1649,AcctTbl,2,0),"کد ناشناخته"))</f>
        <v>0</v>
      </c>
      <c r="J1649" s="27">
        <f>IF($H1649="","",IFERROR(VLOOKUP($H1649,AcctTbl,3,0),""))</f>
        <v>0</v>
      </c>
      <c r="K1649" s="29"/>
      <c r="L1649" s="28"/>
      <c r="M1649" s="31"/>
      <c r="N1649" s="29"/>
      <c r="O1649" s="32">
        <f>IF($B1649="",0,IF($U1649="IN",N($M1649),0))</f>
        <v>0</v>
      </c>
      <c r="P1649" s="32">
        <f>IF($B1649="",0,IF(OR($U1649="OUT",$U1649="TRF"),N($M1649),0))</f>
        <v>0</v>
      </c>
      <c r="Q1649" s="32">
        <f>IF($B1649="",0,IF(OR($U1649="OUT",$U1649="TRF"),N($M1649),0))</f>
        <v>0</v>
      </c>
      <c r="R1649" s="32">
        <f>IF($B1649="",0,IF($U1649="IN",N($M1649),0))</f>
        <v>0</v>
      </c>
      <c r="S1649" s="33">
        <f>IF($B1649="","",IF($M1649="","⚠ مبلغ",IF($E1649="","⚠ بانک عامل",IF(AND($U1649="TRF",$F1649=""),"⚠ بانک مقصد",IF(AND($V1649&lt;&gt;"NONE",$V1649&lt;&gt;"",$Z1649=""),"⚠ طرف حساب","✓")))))</f>
        <v>0</v>
      </c>
      <c r="T1649" s="29"/>
      <c r="U1649" s="27">
        <f>IFERROR(VLOOKUP($D1649,BankOpTbl,2,0),"")</f>
        <v>0</v>
      </c>
      <c r="V1649" s="27">
        <f>IFERROR(VLOOKUP($D1649,BankOpTbl,3,0),"")</f>
        <v>0</v>
      </c>
      <c r="W1649" s="27">
        <f>IFERROR(VLOOKUP($D1649,BankOpTbl,4,0),"")</f>
        <v>0</v>
      </c>
      <c r="X1649" s="27">
        <f>IF($E1649="","",IFERROR(VLOOKUP($E1649,BankTbl,4,0),""))</f>
        <v>0</v>
      </c>
      <c r="Y1649" s="27">
        <f>IF($F1649="","",IFERROR(VLOOKUP($F1649,BankTbl,4,0),""))</f>
        <v>0</v>
      </c>
      <c r="Z1649" s="27">
        <f>IF($B1649="","",IF($V1649="PICK",LEFT($N1649,5),IF($V1649="FIXED",$W1649,IF($V1649="CODE",$H1649,""))))</f>
        <v>0</v>
      </c>
    </row>
    <row r="1650" spans="1:26" ht="21" customHeight="1">
      <c r="A1650" s="27">
        <f>IF($B1650="","",COUNTA($B$13:$B1650))</f>
        <v>0</v>
      </c>
      <c r="B1650" s="28"/>
      <c r="C1650" s="28"/>
      <c r="D1650" s="29"/>
      <c r="E1650" s="29"/>
      <c r="F1650" s="29"/>
      <c r="G1650" s="28"/>
      <c r="H1650" s="28"/>
      <c r="I1650" s="30">
        <f>IF($H1650="","",IFERROR(VLOOKUP($H1650,AcctTbl,2,0),"کد ناشناخته"))</f>
        <v>0</v>
      </c>
      <c r="J1650" s="27">
        <f>IF($H1650="","",IFERROR(VLOOKUP($H1650,AcctTbl,3,0),""))</f>
        <v>0</v>
      </c>
      <c r="K1650" s="29"/>
      <c r="L1650" s="28"/>
      <c r="M1650" s="31"/>
      <c r="N1650" s="29"/>
      <c r="O1650" s="32">
        <f>IF($B1650="",0,IF($U1650="IN",N($M1650),0))</f>
        <v>0</v>
      </c>
      <c r="P1650" s="32">
        <f>IF($B1650="",0,IF(OR($U1650="OUT",$U1650="TRF"),N($M1650),0))</f>
        <v>0</v>
      </c>
      <c r="Q1650" s="32">
        <f>IF($B1650="",0,IF(OR($U1650="OUT",$U1650="TRF"),N($M1650),0))</f>
        <v>0</v>
      </c>
      <c r="R1650" s="32">
        <f>IF($B1650="",0,IF($U1650="IN",N($M1650),0))</f>
        <v>0</v>
      </c>
      <c r="S1650" s="33">
        <f>IF($B1650="","",IF($M1650="","⚠ مبلغ",IF($E1650="","⚠ بانک عامل",IF(AND($U1650="TRF",$F1650=""),"⚠ بانک مقصد",IF(AND($V1650&lt;&gt;"NONE",$V1650&lt;&gt;"",$Z1650=""),"⚠ طرف حساب","✓")))))</f>
        <v>0</v>
      </c>
      <c r="T1650" s="29"/>
      <c r="U1650" s="27">
        <f>IFERROR(VLOOKUP($D1650,BankOpTbl,2,0),"")</f>
        <v>0</v>
      </c>
      <c r="V1650" s="27">
        <f>IFERROR(VLOOKUP($D1650,BankOpTbl,3,0),"")</f>
        <v>0</v>
      </c>
      <c r="W1650" s="27">
        <f>IFERROR(VLOOKUP($D1650,BankOpTbl,4,0),"")</f>
        <v>0</v>
      </c>
      <c r="X1650" s="27">
        <f>IF($E1650="","",IFERROR(VLOOKUP($E1650,BankTbl,4,0),""))</f>
        <v>0</v>
      </c>
      <c r="Y1650" s="27">
        <f>IF($F1650="","",IFERROR(VLOOKUP($F1650,BankTbl,4,0),""))</f>
        <v>0</v>
      </c>
      <c r="Z1650" s="27">
        <f>IF($B1650="","",IF($V1650="PICK",LEFT($N1650,5),IF($V1650="FIXED",$W1650,IF($V1650="CODE",$H1650,""))))</f>
        <v>0</v>
      </c>
    </row>
    <row r="1651" spans="1:26" ht="21" customHeight="1">
      <c r="A1651" s="27">
        <f>IF($B1651="","",COUNTA($B$13:$B1651))</f>
        <v>0</v>
      </c>
      <c r="B1651" s="28"/>
      <c r="C1651" s="28"/>
      <c r="D1651" s="29"/>
      <c r="E1651" s="29"/>
      <c r="F1651" s="29"/>
      <c r="G1651" s="28"/>
      <c r="H1651" s="28"/>
      <c r="I1651" s="30">
        <f>IF($H1651="","",IFERROR(VLOOKUP($H1651,AcctTbl,2,0),"کد ناشناخته"))</f>
        <v>0</v>
      </c>
      <c r="J1651" s="27">
        <f>IF($H1651="","",IFERROR(VLOOKUP($H1651,AcctTbl,3,0),""))</f>
        <v>0</v>
      </c>
      <c r="K1651" s="29"/>
      <c r="L1651" s="28"/>
      <c r="M1651" s="31"/>
      <c r="N1651" s="29"/>
      <c r="O1651" s="32">
        <f>IF($B1651="",0,IF($U1651="IN",N($M1651),0))</f>
        <v>0</v>
      </c>
      <c r="P1651" s="32">
        <f>IF($B1651="",0,IF(OR($U1651="OUT",$U1651="TRF"),N($M1651),0))</f>
        <v>0</v>
      </c>
      <c r="Q1651" s="32">
        <f>IF($B1651="",0,IF(OR($U1651="OUT",$U1651="TRF"),N($M1651),0))</f>
        <v>0</v>
      </c>
      <c r="R1651" s="32">
        <f>IF($B1651="",0,IF($U1651="IN",N($M1651),0))</f>
        <v>0</v>
      </c>
      <c r="S1651" s="33">
        <f>IF($B1651="","",IF($M1651="","⚠ مبلغ",IF($E1651="","⚠ بانک عامل",IF(AND($U1651="TRF",$F1651=""),"⚠ بانک مقصد",IF(AND($V1651&lt;&gt;"NONE",$V1651&lt;&gt;"",$Z1651=""),"⚠ طرف حساب","✓")))))</f>
        <v>0</v>
      </c>
      <c r="T1651" s="29"/>
      <c r="U1651" s="27">
        <f>IFERROR(VLOOKUP($D1651,BankOpTbl,2,0),"")</f>
        <v>0</v>
      </c>
      <c r="V1651" s="27">
        <f>IFERROR(VLOOKUP($D1651,BankOpTbl,3,0),"")</f>
        <v>0</v>
      </c>
      <c r="W1651" s="27">
        <f>IFERROR(VLOOKUP($D1651,BankOpTbl,4,0),"")</f>
        <v>0</v>
      </c>
      <c r="X1651" s="27">
        <f>IF($E1651="","",IFERROR(VLOOKUP($E1651,BankTbl,4,0),""))</f>
        <v>0</v>
      </c>
      <c r="Y1651" s="27">
        <f>IF($F1651="","",IFERROR(VLOOKUP($F1651,BankTbl,4,0),""))</f>
        <v>0</v>
      </c>
      <c r="Z1651" s="27">
        <f>IF($B1651="","",IF($V1651="PICK",LEFT($N1651,5),IF($V1651="FIXED",$W1651,IF($V1651="CODE",$H1651,""))))</f>
        <v>0</v>
      </c>
    </row>
    <row r="1652" spans="1:26" ht="21" customHeight="1">
      <c r="A1652" s="27">
        <f>IF($B1652="","",COUNTA($B$13:$B1652))</f>
        <v>0</v>
      </c>
      <c r="B1652" s="28"/>
      <c r="C1652" s="28"/>
      <c r="D1652" s="29"/>
      <c r="E1652" s="29"/>
      <c r="F1652" s="29"/>
      <c r="G1652" s="28"/>
      <c r="H1652" s="28"/>
      <c r="I1652" s="30">
        <f>IF($H1652="","",IFERROR(VLOOKUP($H1652,AcctTbl,2,0),"کد ناشناخته"))</f>
        <v>0</v>
      </c>
      <c r="J1652" s="27">
        <f>IF($H1652="","",IFERROR(VLOOKUP($H1652,AcctTbl,3,0),""))</f>
        <v>0</v>
      </c>
      <c r="K1652" s="29"/>
      <c r="L1652" s="28"/>
      <c r="M1652" s="31"/>
      <c r="N1652" s="29"/>
      <c r="O1652" s="32">
        <f>IF($B1652="",0,IF($U1652="IN",N($M1652),0))</f>
        <v>0</v>
      </c>
      <c r="P1652" s="32">
        <f>IF($B1652="",0,IF(OR($U1652="OUT",$U1652="TRF"),N($M1652),0))</f>
        <v>0</v>
      </c>
      <c r="Q1652" s="32">
        <f>IF($B1652="",0,IF(OR($U1652="OUT",$U1652="TRF"),N($M1652),0))</f>
        <v>0</v>
      </c>
      <c r="R1652" s="32">
        <f>IF($B1652="",0,IF($U1652="IN",N($M1652),0))</f>
        <v>0</v>
      </c>
      <c r="S1652" s="33">
        <f>IF($B1652="","",IF($M1652="","⚠ مبلغ",IF($E1652="","⚠ بانک عامل",IF(AND($U1652="TRF",$F1652=""),"⚠ بانک مقصد",IF(AND($V1652&lt;&gt;"NONE",$V1652&lt;&gt;"",$Z1652=""),"⚠ طرف حساب","✓")))))</f>
        <v>0</v>
      </c>
      <c r="T1652" s="29"/>
      <c r="U1652" s="27">
        <f>IFERROR(VLOOKUP($D1652,BankOpTbl,2,0),"")</f>
        <v>0</v>
      </c>
      <c r="V1652" s="27">
        <f>IFERROR(VLOOKUP($D1652,BankOpTbl,3,0),"")</f>
        <v>0</v>
      </c>
      <c r="W1652" s="27">
        <f>IFERROR(VLOOKUP($D1652,BankOpTbl,4,0),"")</f>
        <v>0</v>
      </c>
      <c r="X1652" s="27">
        <f>IF($E1652="","",IFERROR(VLOOKUP($E1652,BankTbl,4,0),""))</f>
        <v>0</v>
      </c>
      <c r="Y1652" s="27">
        <f>IF($F1652="","",IFERROR(VLOOKUP($F1652,BankTbl,4,0),""))</f>
        <v>0</v>
      </c>
      <c r="Z1652" s="27">
        <f>IF($B1652="","",IF($V1652="PICK",LEFT($N1652,5),IF($V1652="FIXED",$W1652,IF($V1652="CODE",$H1652,""))))</f>
        <v>0</v>
      </c>
    </row>
    <row r="1653" spans="1:26" ht="21" customHeight="1">
      <c r="A1653" s="27">
        <f>IF($B1653="","",COUNTA($B$13:$B1653))</f>
        <v>0</v>
      </c>
      <c r="B1653" s="28"/>
      <c r="C1653" s="28"/>
      <c r="D1653" s="29"/>
      <c r="E1653" s="29"/>
      <c r="F1653" s="29"/>
      <c r="G1653" s="28"/>
      <c r="H1653" s="28"/>
      <c r="I1653" s="30">
        <f>IF($H1653="","",IFERROR(VLOOKUP($H1653,AcctTbl,2,0),"کد ناشناخته"))</f>
        <v>0</v>
      </c>
      <c r="J1653" s="27">
        <f>IF($H1653="","",IFERROR(VLOOKUP($H1653,AcctTbl,3,0),""))</f>
        <v>0</v>
      </c>
      <c r="K1653" s="29"/>
      <c r="L1653" s="28"/>
      <c r="M1653" s="31"/>
      <c r="N1653" s="29"/>
      <c r="O1653" s="32">
        <f>IF($B1653="",0,IF($U1653="IN",N($M1653),0))</f>
        <v>0</v>
      </c>
      <c r="P1653" s="32">
        <f>IF($B1653="",0,IF(OR($U1653="OUT",$U1653="TRF"),N($M1653),0))</f>
        <v>0</v>
      </c>
      <c r="Q1653" s="32">
        <f>IF($B1653="",0,IF(OR($U1653="OUT",$U1653="TRF"),N($M1653),0))</f>
        <v>0</v>
      </c>
      <c r="R1653" s="32">
        <f>IF($B1653="",0,IF($U1653="IN",N($M1653),0))</f>
        <v>0</v>
      </c>
      <c r="S1653" s="33">
        <f>IF($B1653="","",IF($M1653="","⚠ مبلغ",IF($E1653="","⚠ بانک عامل",IF(AND($U1653="TRF",$F1653=""),"⚠ بانک مقصد",IF(AND($V1653&lt;&gt;"NONE",$V1653&lt;&gt;"",$Z1653=""),"⚠ طرف حساب","✓")))))</f>
        <v>0</v>
      </c>
      <c r="T1653" s="29"/>
      <c r="U1653" s="27">
        <f>IFERROR(VLOOKUP($D1653,BankOpTbl,2,0),"")</f>
        <v>0</v>
      </c>
      <c r="V1653" s="27">
        <f>IFERROR(VLOOKUP($D1653,BankOpTbl,3,0),"")</f>
        <v>0</v>
      </c>
      <c r="W1653" s="27">
        <f>IFERROR(VLOOKUP($D1653,BankOpTbl,4,0),"")</f>
        <v>0</v>
      </c>
      <c r="X1653" s="27">
        <f>IF($E1653="","",IFERROR(VLOOKUP($E1653,BankTbl,4,0),""))</f>
        <v>0</v>
      </c>
      <c r="Y1653" s="27">
        <f>IF($F1653="","",IFERROR(VLOOKUP($F1653,BankTbl,4,0),""))</f>
        <v>0</v>
      </c>
      <c r="Z1653" s="27">
        <f>IF($B1653="","",IF($V1653="PICK",LEFT($N1653,5),IF($V1653="FIXED",$W1653,IF($V1653="CODE",$H1653,""))))</f>
        <v>0</v>
      </c>
    </row>
    <row r="1654" spans="1:26" ht="21" customHeight="1">
      <c r="A1654" s="27">
        <f>IF($B1654="","",COUNTA($B$13:$B1654))</f>
        <v>0</v>
      </c>
      <c r="B1654" s="28"/>
      <c r="C1654" s="28"/>
      <c r="D1654" s="29"/>
      <c r="E1654" s="29"/>
      <c r="F1654" s="29"/>
      <c r="G1654" s="28"/>
      <c r="H1654" s="28"/>
      <c r="I1654" s="30">
        <f>IF($H1654="","",IFERROR(VLOOKUP($H1654,AcctTbl,2,0),"کد ناشناخته"))</f>
        <v>0</v>
      </c>
      <c r="J1654" s="27">
        <f>IF($H1654="","",IFERROR(VLOOKUP($H1654,AcctTbl,3,0),""))</f>
        <v>0</v>
      </c>
      <c r="K1654" s="29"/>
      <c r="L1654" s="28"/>
      <c r="M1654" s="31"/>
      <c r="N1654" s="29"/>
      <c r="O1654" s="32">
        <f>IF($B1654="",0,IF($U1654="IN",N($M1654),0))</f>
        <v>0</v>
      </c>
      <c r="P1654" s="32">
        <f>IF($B1654="",0,IF(OR($U1654="OUT",$U1654="TRF"),N($M1654),0))</f>
        <v>0</v>
      </c>
      <c r="Q1654" s="32">
        <f>IF($B1654="",0,IF(OR($U1654="OUT",$U1654="TRF"),N($M1654),0))</f>
        <v>0</v>
      </c>
      <c r="R1654" s="32">
        <f>IF($B1654="",0,IF($U1654="IN",N($M1654),0))</f>
        <v>0</v>
      </c>
      <c r="S1654" s="33">
        <f>IF($B1654="","",IF($M1654="","⚠ مبلغ",IF($E1654="","⚠ بانک عامل",IF(AND($U1654="TRF",$F1654=""),"⚠ بانک مقصد",IF(AND($V1654&lt;&gt;"NONE",$V1654&lt;&gt;"",$Z1654=""),"⚠ طرف حساب","✓")))))</f>
        <v>0</v>
      </c>
      <c r="T1654" s="29"/>
      <c r="U1654" s="27">
        <f>IFERROR(VLOOKUP($D1654,BankOpTbl,2,0),"")</f>
        <v>0</v>
      </c>
      <c r="V1654" s="27">
        <f>IFERROR(VLOOKUP($D1654,BankOpTbl,3,0),"")</f>
        <v>0</v>
      </c>
      <c r="W1654" s="27">
        <f>IFERROR(VLOOKUP($D1654,BankOpTbl,4,0),"")</f>
        <v>0</v>
      </c>
      <c r="X1654" s="27">
        <f>IF($E1654="","",IFERROR(VLOOKUP($E1654,BankTbl,4,0),""))</f>
        <v>0</v>
      </c>
      <c r="Y1654" s="27">
        <f>IF($F1654="","",IFERROR(VLOOKUP($F1654,BankTbl,4,0),""))</f>
        <v>0</v>
      </c>
      <c r="Z1654" s="27">
        <f>IF($B1654="","",IF($V1654="PICK",LEFT($N1654,5),IF($V1654="FIXED",$W1654,IF($V1654="CODE",$H1654,""))))</f>
        <v>0</v>
      </c>
    </row>
    <row r="1655" spans="1:26" ht="21" customHeight="1">
      <c r="A1655" s="27">
        <f>IF($B1655="","",COUNTA($B$13:$B1655))</f>
        <v>0</v>
      </c>
      <c r="B1655" s="28"/>
      <c r="C1655" s="28"/>
      <c r="D1655" s="29"/>
      <c r="E1655" s="29"/>
      <c r="F1655" s="29"/>
      <c r="G1655" s="28"/>
      <c r="H1655" s="28"/>
      <c r="I1655" s="30">
        <f>IF($H1655="","",IFERROR(VLOOKUP($H1655,AcctTbl,2,0),"کد ناشناخته"))</f>
        <v>0</v>
      </c>
      <c r="J1655" s="27">
        <f>IF($H1655="","",IFERROR(VLOOKUP($H1655,AcctTbl,3,0),""))</f>
        <v>0</v>
      </c>
      <c r="K1655" s="29"/>
      <c r="L1655" s="28"/>
      <c r="M1655" s="31"/>
      <c r="N1655" s="29"/>
      <c r="O1655" s="32">
        <f>IF($B1655="",0,IF($U1655="IN",N($M1655),0))</f>
        <v>0</v>
      </c>
      <c r="P1655" s="32">
        <f>IF($B1655="",0,IF(OR($U1655="OUT",$U1655="TRF"),N($M1655),0))</f>
        <v>0</v>
      </c>
      <c r="Q1655" s="32">
        <f>IF($B1655="",0,IF(OR($U1655="OUT",$U1655="TRF"),N($M1655),0))</f>
        <v>0</v>
      </c>
      <c r="R1655" s="32">
        <f>IF($B1655="",0,IF($U1655="IN",N($M1655),0))</f>
        <v>0</v>
      </c>
      <c r="S1655" s="33">
        <f>IF($B1655="","",IF($M1655="","⚠ مبلغ",IF($E1655="","⚠ بانک عامل",IF(AND($U1655="TRF",$F1655=""),"⚠ بانک مقصد",IF(AND($V1655&lt;&gt;"NONE",$V1655&lt;&gt;"",$Z1655=""),"⚠ طرف حساب","✓")))))</f>
        <v>0</v>
      </c>
      <c r="T1655" s="29"/>
      <c r="U1655" s="27">
        <f>IFERROR(VLOOKUP($D1655,BankOpTbl,2,0),"")</f>
        <v>0</v>
      </c>
      <c r="V1655" s="27">
        <f>IFERROR(VLOOKUP($D1655,BankOpTbl,3,0),"")</f>
        <v>0</v>
      </c>
      <c r="W1655" s="27">
        <f>IFERROR(VLOOKUP($D1655,BankOpTbl,4,0),"")</f>
        <v>0</v>
      </c>
      <c r="X1655" s="27">
        <f>IF($E1655="","",IFERROR(VLOOKUP($E1655,BankTbl,4,0),""))</f>
        <v>0</v>
      </c>
      <c r="Y1655" s="27">
        <f>IF($F1655="","",IFERROR(VLOOKUP($F1655,BankTbl,4,0),""))</f>
        <v>0</v>
      </c>
      <c r="Z1655" s="27">
        <f>IF($B1655="","",IF($V1655="PICK",LEFT($N1655,5),IF($V1655="FIXED",$W1655,IF($V1655="CODE",$H1655,""))))</f>
        <v>0</v>
      </c>
    </row>
    <row r="1656" spans="1:26" ht="21" customHeight="1">
      <c r="A1656" s="27">
        <f>IF($B1656="","",COUNTA($B$13:$B1656))</f>
        <v>0</v>
      </c>
      <c r="B1656" s="28"/>
      <c r="C1656" s="28"/>
      <c r="D1656" s="29"/>
      <c r="E1656" s="29"/>
      <c r="F1656" s="29"/>
      <c r="G1656" s="28"/>
      <c r="H1656" s="28"/>
      <c r="I1656" s="30">
        <f>IF($H1656="","",IFERROR(VLOOKUP($H1656,AcctTbl,2,0),"کد ناشناخته"))</f>
        <v>0</v>
      </c>
      <c r="J1656" s="27">
        <f>IF($H1656="","",IFERROR(VLOOKUP($H1656,AcctTbl,3,0),""))</f>
        <v>0</v>
      </c>
      <c r="K1656" s="29"/>
      <c r="L1656" s="28"/>
      <c r="M1656" s="31"/>
      <c r="N1656" s="29"/>
      <c r="O1656" s="32">
        <f>IF($B1656="",0,IF($U1656="IN",N($M1656),0))</f>
        <v>0</v>
      </c>
      <c r="P1656" s="32">
        <f>IF($B1656="",0,IF(OR($U1656="OUT",$U1656="TRF"),N($M1656),0))</f>
        <v>0</v>
      </c>
      <c r="Q1656" s="32">
        <f>IF($B1656="",0,IF(OR($U1656="OUT",$U1656="TRF"),N($M1656),0))</f>
        <v>0</v>
      </c>
      <c r="R1656" s="32">
        <f>IF($B1656="",0,IF($U1656="IN",N($M1656),0))</f>
        <v>0</v>
      </c>
      <c r="S1656" s="33">
        <f>IF($B1656="","",IF($M1656="","⚠ مبلغ",IF($E1656="","⚠ بانک عامل",IF(AND($U1656="TRF",$F1656=""),"⚠ بانک مقصد",IF(AND($V1656&lt;&gt;"NONE",$V1656&lt;&gt;"",$Z1656=""),"⚠ طرف حساب","✓")))))</f>
        <v>0</v>
      </c>
      <c r="T1656" s="29"/>
      <c r="U1656" s="27">
        <f>IFERROR(VLOOKUP($D1656,BankOpTbl,2,0),"")</f>
        <v>0</v>
      </c>
      <c r="V1656" s="27">
        <f>IFERROR(VLOOKUP($D1656,BankOpTbl,3,0),"")</f>
        <v>0</v>
      </c>
      <c r="W1656" s="27">
        <f>IFERROR(VLOOKUP($D1656,BankOpTbl,4,0),"")</f>
        <v>0</v>
      </c>
      <c r="X1656" s="27">
        <f>IF($E1656="","",IFERROR(VLOOKUP($E1656,BankTbl,4,0),""))</f>
        <v>0</v>
      </c>
      <c r="Y1656" s="27">
        <f>IF($F1656="","",IFERROR(VLOOKUP($F1656,BankTbl,4,0),""))</f>
        <v>0</v>
      </c>
      <c r="Z1656" s="27">
        <f>IF($B1656="","",IF($V1656="PICK",LEFT($N1656,5),IF($V1656="FIXED",$W1656,IF($V1656="CODE",$H1656,""))))</f>
        <v>0</v>
      </c>
    </row>
    <row r="1657" spans="1:26" ht="21" customHeight="1">
      <c r="A1657" s="27">
        <f>IF($B1657="","",COUNTA($B$13:$B1657))</f>
        <v>0</v>
      </c>
      <c r="B1657" s="28"/>
      <c r="C1657" s="28"/>
      <c r="D1657" s="29"/>
      <c r="E1657" s="29"/>
      <c r="F1657" s="29"/>
      <c r="G1657" s="28"/>
      <c r="H1657" s="28"/>
      <c r="I1657" s="30">
        <f>IF($H1657="","",IFERROR(VLOOKUP($H1657,AcctTbl,2,0),"کد ناشناخته"))</f>
        <v>0</v>
      </c>
      <c r="J1657" s="27">
        <f>IF($H1657="","",IFERROR(VLOOKUP($H1657,AcctTbl,3,0),""))</f>
        <v>0</v>
      </c>
      <c r="K1657" s="29"/>
      <c r="L1657" s="28"/>
      <c r="M1657" s="31"/>
      <c r="N1657" s="29"/>
      <c r="O1657" s="32">
        <f>IF($B1657="",0,IF($U1657="IN",N($M1657),0))</f>
        <v>0</v>
      </c>
      <c r="P1657" s="32">
        <f>IF($B1657="",0,IF(OR($U1657="OUT",$U1657="TRF"),N($M1657),0))</f>
        <v>0</v>
      </c>
      <c r="Q1657" s="32">
        <f>IF($B1657="",0,IF(OR($U1657="OUT",$U1657="TRF"),N($M1657),0))</f>
        <v>0</v>
      </c>
      <c r="R1657" s="32">
        <f>IF($B1657="",0,IF($U1657="IN",N($M1657),0))</f>
        <v>0</v>
      </c>
      <c r="S1657" s="33">
        <f>IF($B1657="","",IF($M1657="","⚠ مبلغ",IF($E1657="","⚠ بانک عامل",IF(AND($U1657="TRF",$F1657=""),"⚠ بانک مقصد",IF(AND($V1657&lt;&gt;"NONE",$V1657&lt;&gt;"",$Z1657=""),"⚠ طرف حساب","✓")))))</f>
        <v>0</v>
      </c>
      <c r="T1657" s="29"/>
      <c r="U1657" s="27">
        <f>IFERROR(VLOOKUP($D1657,BankOpTbl,2,0),"")</f>
        <v>0</v>
      </c>
      <c r="V1657" s="27">
        <f>IFERROR(VLOOKUP($D1657,BankOpTbl,3,0),"")</f>
        <v>0</v>
      </c>
      <c r="W1657" s="27">
        <f>IFERROR(VLOOKUP($D1657,BankOpTbl,4,0),"")</f>
        <v>0</v>
      </c>
      <c r="X1657" s="27">
        <f>IF($E1657="","",IFERROR(VLOOKUP($E1657,BankTbl,4,0),""))</f>
        <v>0</v>
      </c>
      <c r="Y1657" s="27">
        <f>IF($F1657="","",IFERROR(VLOOKUP($F1657,BankTbl,4,0),""))</f>
        <v>0</v>
      </c>
      <c r="Z1657" s="27">
        <f>IF($B1657="","",IF($V1657="PICK",LEFT($N1657,5),IF($V1657="FIXED",$W1657,IF($V1657="CODE",$H1657,""))))</f>
        <v>0</v>
      </c>
    </row>
    <row r="1658" spans="1:26" ht="21" customHeight="1">
      <c r="A1658" s="27">
        <f>IF($B1658="","",COUNTA($B$13:$B1658))</f>
        <v>0</v>
      </c>
      <c r="B1658" s="28"/>
      <c r="C1658" s="28"/>
      <c r="D1658" s="29"/>
      <c r="E1658" s="29"/>
      <c r="F1658" s="29"/>
      <c r="G1658" s="28"/>
      <c r="H1658" s="28"/>
      <c r="I1658" s="30">
        <f>IF($H1658="","",IFERROR(VLOOKUP($H1658,AcctTbl,2,0),"کد ناشناخته"))</f>
        <v>0</v>
      </c>
      <c r="J1658" s="27">
        <f>IF($H1658="","",IFERROR(VLOOKUP($H1658,AcctTbl,3,0),""))</f>
        <v>0</v>
      </c>
      <c r="K1658" s="29"/>
      <c r="L1658" s="28"/>
      <c r="M1658" s="31"/>
      <c r="N1658" s="29"/>
      <c r="O1658" s="32">
        <f>IF($B1658="",0,IF($U1658="IN",N($M1658),0))</f>
        <v>0</v>
      </c>
      <c r="P1658" s="32">
        <f>IF($B1658="",0,IF(OR($U1658="OUT",$U1658="TRF"),N($M1658),0))</f>
        <v>0</v>
      </c>
      <c r="Q1658" s="32">
        <f>IF($B1658="",0,IF(OR($U1658="OUT",$U1658="TRF"),N($M1658),0))</f>
        <v>0</v>
      </c>
      <c r="R1658" s="32">
        <f>IF($B1658="",0,IF($U1658="IN",N($M1658),0))</f>
        <v>0</v>
      </c>
      <c r="S1658" s="33">
        <f>IF($B1658="","",IF($M1658="","⚠ مبلغ",IF($E1658="","⚠ بانک عامل",IF(AND($U1658="TRF",$F1658=""),"⚠ بانک مقصد",IF(AND($V1658&lt;&gt;"NONE",$V1658&lt;&gt;"",$Z1658=""),"⚠ طرف حساب","✓")))))</f>
        <v>0</v>
      </c>
      <c r="T1658" s="29"/>
      <c r="U1658" s="27">
        <f>IFERROR(VLOOKUP($D1658,BankOpTbl,2,0),"")</f>
        <v>0</v>
      </c>
      <c r="V1658" s="27">
        <f>IFERROR(VLOOKUP($D1658,BankOpTbl,3,0),"")</f>
        <v>0</v>
      </c>
      <c r="W1658" s="27">
        <f>IFERROR(VLOOKUP($D1658,BankOpTbl,4,0),"")</f>
        <v>0</v>
      </c>
      <c r="X1658" s="27">
        <f>IF($E1658="","",IFERROR(VLOOKUP($E1658,BankTbl,4,0),""))</f>
        <v>0</v>
      </c>
      <c r="Y1658" s="27">
        <f>IF($F1658="","",IFERROR(VLOOKUP($F1658,BankTbl,4,0),""))</f>
        <v>0</v>
      </c>
      <c r="Z1658" s="27">
        <f>IF($B1658="","",IF($V1658="PICK",LEFT($N1658,5),IF($V1658="FIXED",$W1658,IF($V1658="CODE",$H1658,""))))</f>
        <v>0</v>
      </c>
    </row>
    <row r="1659" spans="1:26" ht="21" customHeight="1">
      <c r="A1659" s="27">
        <f>IF($B1659="","",COUNTA($B$13:$B1659))</f>
        <v>0</v>
      </c>
      <c r="B1659" s="28"/>
      <c r="C1659" s="28"/>
      <c r="D1659" s="29"/>
      <c r="E1659" s="29"/>
      <c r="F1659" s="29"/>
      <c r="G1659" s="28"/>
      <c r="H1659" s="28"/>
      <c r="I1659" s="30">
        <f>IF($H1659="","",IFERROR(VLOOKUP($H1659,AcctTbl,2,0),"کد ناشناخته"))</f>
        <v>0</v>
      </c>
      <c r="J1659" s="27">
        <f>IF($H1659="","",IFERROR(VLOOKUP($H1659,AcctTbl,3,0),""))</f>
        <v>0</v>
      </c>
      <c r="K1659" s="29"/>
      <c r="L1659" s="28"/>
      <c r="M1659" s="31"/>
      <c r="N1659" s="29"/>
      <c r="O1659" s="32">
        <f>IF($B1659="",0,IF($U1659="IN",N($M1659),0))</f>
        <v>0</v>
      </c>
      <c r="P1659" s="32">
        <f>IF($B1659="",0,IF(OR($U1659="OUT",$U1659="TRF"),N($M1659),0))</f>
        <v>0</v>
      </c>
      <c r="Q1659" s="32">
        <f>IF($B1659="",0,IF(OR($U1659="OUT",$U1659="TRF"),N($M1659),0))</f>
        <v>0</v>
      </c>
      <c r="R1659" s="32">
        <f>IF($B1659="",0,IF($U1659="IN",N($M1659),0))</f>
        <v>0</v>
      </c>
      <c r="S1659" s="33">
        <f>IF($B1659="","",IF($M1659="","⚠ مبلغ",IF($E1659="","⚠ بانک عامل",IF(AND($U1659="TRF",$F1659=""),"⚠ بانک مقصد",IF(AND($V1659&lt;&gt;"NONE",$V1659&lt;&gt;"",$Z1659=""),"⚠ طرف حساب","✓")))))</f>
        <v>0</v>
      </c>
      <c r="T1659" s="29"/>
      <c r="U1659" s="27">
        <f>IFERROR(VLOOKUP($D1659,BankOpTbl,2,0),"")</f>
        <v>0</v>
      </c>
      <c r="V1659" s="27">
        <f>IFERROR(VLOOKUP($D1659,BankOpTbl,3,0),"")</f>
        <v>0</v>
      </c>
      <c r="W1659" s="27">
        <f>IFERROR(VLOOKUP($D1659,BankOpTbl,4,0),"")</f>
        <v>0</v>
      </c>
      <c r="X1659" s="27">
        <f>IF($E1659="","",IFERROR(VLOOKUP($E1659,BankTbl,4,0),""))</f>
        <v>0</v>
      </c>
      <c r="Y1659" s="27">
        <f>IF($F1659="","",IFERROR(VLOOKUP($F1659,BankTbl,4,0),""))</f>
        <v>0</v>
      </c>
      <c r="Z1659" s="27">
        <f>IF($B1659="","",IF($V1659="PICK",LEFT($N1659,5),IF($V1659="FIXED",$W1659,IF($V1659="CODE",$H1659,""))))</f>
        <v>0</v>
      </c>
    </row>
    <row r="1660" spans="1:26" ht="21" customHeight="1">
      <c r="A1660" s="27">
        <f>IF($B1660="","",COUNTA($B$13:$B1660))</f>
        <v>0</v>
      </c>
      <c r="B1660" s="28"/>
      <c r="C1660" s="28"/>
      <c r="D1660" s="29"/>
      <c r="E1660" s="29"/>
      <c r="F1660" s="29"/>
      <c r="G1660" s="28"/>
      <c r="H1660" s="28"/>
      <c r="I1660" s="30">
        <f>IF($H1660="","",IFERROR(VLOOKUP($H1660,AcctTbl,2,0),"کد ناشناخته"))</f>
        <v>0</v>
      </c>
      <c r="J1660" s="27">
        <f>IF($H1660="","",IFERROR(VLOOKUP($H1660,AcctTbl,3,0),""))</f>
        <v>0</v>
      </c>
      <c r="K1660" s="29"/>
      <c r="L1660" s="28"/>
      <c r="M1660" s="31"/>
      <c r="N1660" s="29"/>
      <c r="O1660" s="32">
        <f>IF($B1660="",0,IF($U1660="IN",N($M1660),0))</f>
        <v>0</v>
      </c>
      <c r="P1660" s="32">
        <f>IF($B1660="",0,IF(OR($U1660="OUT",$U1660="TRF"),N($M1660),0))</f>
        <v>0</v>
      </c>
      <c r="Q1660" s="32">
        <f>IF($B1660="",0,IF(OR($U1660="OUT",$U1660="TRF"),N($M1660),0))</f>
        <v>0</v>
      </c>
      <c r="R1660" s="32">
        <f>IF($B1660="",0,IF($U1660="IN",N($M1660),0))</f>
        <v>0</v>
      </c>
      <c r="S1660" s="33">
        <f>IF($B1660="","",IF($M1660="","⚠ مبلغ",IF($E1660="","⚠ بانک عامل",IF(AND($U1660="TRF",$F1660=""),"⚠ بانک مقصد",IF(AND($V1660&lt;&gt;"NONE",$V1660&lt;&gt;"",$Z1660=""),"⚠ طرف حساب","✓")))))</f>
        <v>0</v>
      </c>
      <c r="T1660" s="29"/>
      <c r="U1660" s="27">
        <f>IFERROR(VLOOKUP($D1660,BankOpTbl,2,0),"")</f>
        <v>0</v>
      </c>
      <c r="V1660" s="27">
        <f>IFERROR(VLOOKUP($D1660,BankOpTbl,3,0),"")</f>
        <v>0</v>
      </c>
      <c r="W1660" s="27">
        <f>IFERROR(VLOOKUP($D1660,BankOpTbl,4,0),"")</f>
        <v>0</v>
      </c>
      <c r="X1660" s="27">
        <f>IF($E1660="","",IFERROR(VLOOKUP($E1660,BankTbl,4,0),""))</f>
        <v>0</v>
      </c>
      <c r="Y1660" s="27">
        <f>IF($F1660="","",IFERROR(VLOOKUP($F1660,BankTbl,4,0),""))</f>
        <v>0</v>
      </c>
      <c r="Z1660" s="27">
        <f>IF($B1660="","",IF($V1660="PICK",LEFT($N1660,5),IF($V1660="FIXED",$W1660,IF($V1660="CODE",$H1660,""))))</f>
        <v>0</v>
      </c>
    </row>
    <row r="1661" spans="1:26" ht="21" customHeight="1">
      <c r="A1661" s="27">
        <f>IF($B1661="","",COUNTA($B$13:$B1661))</f>
        <v>0</v>
      </c>
      <c r="B1661" s="28"/>
      <c r="C1661" s="28"/>
      <c r="D1661" s="29"/>
      <c r="E1661" s="29"/>
      <c r="F1661" s="29"/>
      <c r="G1661" s="28"/>
      <c r="H1661" s="28"/>
      <c r="I1661" s="30">
        <f>IF($H1661="","",IFERROR(VLOOKUP($H1661,AcctTbl,2,0),"کد ناشناخته"))</f>
        <v>0</v>
      </c>
      <c r="J1661" s="27">
        <f>IF($H1661="","",IFERROR(VLOOKUP($H1661,AcctTbl,3,0),""))</f>
        <v>0</v>
      </c>
      <c r="K1661" s="29"/>
      <c r="L1661" s="28"/>
      <c r="M1661" s="31"/>
      <c r="N1661" s="29"/>
      <c r="O1661" s="32">
        <f>IF($B1661="",0,IF($U1661="IN",N($M1661),0))</f>
        <v>0</v>
      </c>
      <c r="P1661" s="32">
        <f>IF($B1661="",0,IF(OR($U1661="OUT",$U1661="TRF"),N($M1661),0))</f>
        <v>0</v>
      </c>
      <c r="Q1661" s="32">
        <f>IF($B1661="",0,IF(OR($U1661="OUT",$U1661="TRF"),N($M1661),0))</f>
        <v>0</v>
      </c>
      <c r="R1661" s="32">
        <f>IF($B1661="",0,IF($U1661="IN",N($M1661),0))</f>
        <v>0</v>
      </c>
      <c r="S1661" s="33">
        <f>IF($B1661="","",IF($M1661="","⚠ مبلغ",IF($E1661="","⚠ بانک عامل",IF(AND($U1661="TRF",$F1661=""),"⚠ بانک مقصد",IF(AND($V1661&lt;&gt;"NONE",$V1661&lt;&gt;"",$Z1661=""),"⚠ طرف حساب","✓")))))</f>
        <v>0</v>
      </c>
      <c r="T1661" s="29"/>
      <c r="U1661" s="27">
        <f>IFERROR(VLOOKUP($D1661,BankOpTbl,2,0),"")</f>
        <v>0</v>
      </c>
      <c r="V1661" s="27">
        <f>IFERROR(VLOOKUP($D1661,BankOpTbl,3,0),"")</f>
        <v>0</v>
      </c>
      <c r="W1661" s="27">
        <f>IFERROR(VLOOKUP($D1661,BankOpTbl,4,0),"")</f>
        <v>0</v>
      </c>
      <c r="X1661" s="27">
        <f>IF($E1661="","",IFERROR(VLOOKUP($E1661,BankTbl,4,0),""))</f>
        <v>0</v>
      </c>
      <c r="Y1661" s="27">
        <f>IF($F1661="","",IFERROR(VLOOKUP($F1661,BankTbl,4,0),""))</f>
        <v>0</v>
      </c>
      <c r="Z1661" s="27">
        <f>IF($B1661="","",IF($V1661="PICK",LEFT($N1661,5),IF($V1661="FIXED",$W1661,IF($V1661="CODE",$H1661,""))))</f>
        <v>0</v>
      </c>
    </row>
    <row r="1662" spans="1:26" ht="21" customHeight="1">
      <c r="A1662" s="27">
        <f>IF($B1662="","",COUNTA($B$13:$B1662))</f>
        <v>0</v>
      </c>
      <c r="B1662" s="28"/>
      <c r="C1662" s="28"/>
      <c r="D1662" s="29"/>
      <c r="E1662" s="29"/>
      <c r="F1662" s="29"/>
      <c r="G1662" s="28"/>
      <c r="H1662" s="28"/>
      <c r="I1662" s="30">
        <f>IF($H1662="","",IFERROR(VLOOKUP($H1662,AcctTbl,2,0),"کد ناشناخته"))</f>
        <v>0</v>
      </c>
      <c r="J1662" s="27">
        <f>IF($H1662="","",IFERROR(VLOOKUP($H1662,AcctTbl,3,0),""))</f>
        <v>0</v>
      </c>
      <c r="K1662" s="29"/>
      <c r="L1662" s="28"/>
      <c r="M1662" s="31"/>
      <c r="N1662" s="29"/>
      <c r="O1662" s="32">
        <f>IF($B1662="",0,IF($U1662="IN",N($M1662),0))</f>
        <v>0</v>
      </c>
      <c r="P1662" s="32">
        <f>IF($B1662="",0,IF(OR($U1662="OUT",$U1662="TRF"),N($M1662),0))</f>
        <v>0</v>
      </c>
      <c r="Q1662" s="32">
        <f>IF($B1662="",0,IF(OR($U1662="OUT",$U1662="TRF"),N($M1662),0))</f>
        <v>0</v>
      </c>
      <c r="R1662" s="32">
        <f>IF($B1662="",0,IF($U1662="IN",N($M1662),0))</f>
        <v>0</v>
      </c>
      <c r="S1662" s="33">
        <f>IF($B1662="","",IF($M1662="","⚠ مبلغ",IF($E1662="","⚠ بانک عامل",IF(AND($U1662="TRF",$F1662=""),"⚠ بانک مقصد",IF(AND($V1662&lt;&gt;"NONE",$V1662&lt;&gt;"",$Z1662=""),"⚠ طرف حساب","✓")))))</f>
        <v>0</v>
      </c>
      <c r="T1662" s="29"/>
      <c r="U1662" s="27">
        <f>IFERROR(VLOOKUP($D1662,BankOpTbl,2,0),"")</f>
        <v>0</v>
      </c>
      <c r="V1662" s="27">
        <f>IFERROR(VLOOKUP($D1662,BankOpTbl,3,0),"")</f>
        <v>0</v>
      </c>
      <c r="W1662" s="27">
        <f>IFERROR(VLOOKUP($D1662,BankOpTbl,4,0),"")</f>
        <v>0</v>
      </c>
      <c r="X1662" s="27">
        <f>IF($E1662="","",IFERROR(VLOOKUP($E1662,BankTbl,4,0),""))</f>
        <v>0</v>
      </c>
      <c r="Y1662" s="27">
        <f>IF($F1662="","",IFERROR(VLOOKUP($F1662,BankTbl,4,0),""))</f>
        <v>0</v>
      </c>
      <c r="Z1662" s="27">
        <f>IF($B1662="","",IF($V1662="PICK",LEFT($N1662,5),IF($V1662="FIXED",$W1662,IF($V1662="CODE",$H1662,""))))</f>
        <v>0</v>
      </c>
    </row>
    <row r="1663" spans="1:26" ht="21" customHeight="1">
      <c r="A1663" s="27">
        <f>IF($B1663="","",COUNTA($B$13:$B1663))</f>
        <v>0</v>
      </c>
      <c r="B1663" s="28"/>
      <c r="C1663" s="28"/>
      <c r="D1663" s="29"/>
      <c r="E1663" s="29"/>
      <c r="F1663" s="29"/>
      <c r="G1663" s="28"/>
      <c r="H1663" s="28"/>
      <c r="I1663" s="30">
        <f>IF($H1663="","",IFERROR(VLOOKUP($H1663,AcctTbl,2,0),"کد ناشناخته"))</f>
        <v>0</v>
      </c>
      <c r="J1663" s="27">
        <f>IF($H1663="","",IFERROR(VLOOKUP($H1663,AcctTbl,3,0),""))</f>
        <v>0</v>
      </c>
      <c r="K1663" s="29"/>
      <c r="L1663" s="28"/>
      <c r="M1663" s="31"/>
      <c r="N1663" s="29"/>
      <c r="O1663" s="32">
        <f>IF($B1663="",0,IF($U1663="IN",N($M1663),0))</f>
        <v>0</v>
      </c>
      <c r="P1663" s="32">
        <f>IF($B1663="",0,IF(OR($U1663="OUT",$U1663="TRF"),N($M1663),0))</f>
        <v>0</v>
      </c>
      <c r="Q1663" s="32">
        <f>IF($B1663="",0,IF(OR($U1663="OUT",$U1663="TRF"),N($M1663),0))</f>
        <v>0</v>
      </c>
      <c r="R1663" s="32">
        <f>IF($B1663="",0,IF($U1663="IN",N($M1663),0))</f>
        <v>0</v>
      </c>
      <c r="S1663" s="33">
        <f>IF($B1663="","",IF($M1663="","⚠ مبلغ",IF($E1663="","⚠ بانک عامل",IF(AND($U1663="TRF",$F1663=""),"⚠ بانک مقصد",IF(AND($V1663&lt;&gt;"NONE",$V1663&lt;&gt;"",$Z1663=""),"⚠ طرف حساب","✓")))))</f>
        <v>0</v>
      </c>
      <c r="T1663" s="29"/>
      <c r="U1663" s="27">
        <f>IFERROR(VLOOKUP($D1663,BankOpTbl,2,0),"")</f>
        <v>0</v>
      </c>
      <c r="V1663" s="27">
        <f>IFERROR(VLOOKUP($D1663,BankOpTbl,3,0),"")</f>
        <v>0</v>
      </c>
      <c r="W1663" s="27">
        <f>IFERROR(VLOOKUP($D1663,BankOpTbl,4,0),"")</f>
        <v>0</v>
      </c>
      <c r="X1663" s="27">
        <f>IF($E1663="","",IFERROR(VLOOKUP($E1663,BankTbl,4,0),""))</f>
        <v>0</v>
      </c>
      <c r="Y1663" s="27">
        <f>IF($F1663="","",IFERROR(VLOOKUP($F1663,BankTbl,4,0),""))</f>
        <v>0</v>
      </c>
      <c r="Z1663" s="27">
        <f>IF($B1663="","",IF($V1663="PICK",LEFT($N1663,5),IF($V1663="FIXED",$W1663,IF($V1663="CODE",$H1663,""))))</f>
        <v>0</v>
      </c>
    </row>
    <row r="1664" spans="1:26" ht="21" customHeight="1">
      <c r="A1664" s="27">
        <f>IF($B1664="","",COUNTA($B$13:$B1664))</f>
        <v>0</v>
      </c>
      <c r="B1664" s="28"/>
      <c r="C1664" s="28"/>
      <c r="D1664" s="29"/>
      <c r="E1664" s="29"/>
      <c r="F1664" s="29"/>
      <c r="G1664" s="28"/>
      <c r="H1664" s="28"/>
      <c r="I1664" s="30">
        <f>IF($H1664="","",IFERROR(VLOOKUP($H1664,AcctTbl,2,0),"کد ناشناخته"))</f>
        <v>0</v>
      </c>
      <c r="J1664" s="27">
        <f>IF($H1664="","",IFERROR(VLOOKUP($H1664,AcctTbl,3,0),""))</f>
        <v>0</v>
      </c>
      <c r="K1664" s="29"/>
      <c r="L1664" s="28"/>
      <c r="M1664" s="31"/>
      <c r="N1664" s="29"/>
      <c r="O1664" s="32">
        <f>IF($B1664="",0,IF($U1664="IN",N($M1664),0))</f>
        <v>0</v>
      </c>
      <c r="P1664" s="32">
        <f>IF($B1664="",0,IF(OR($U1664="OUT",$U1664="TRF"),N($M1664),0))</f>
        <v>0</v>
      </c>
      <c r="Q1664" s="32">
        <f>IF($B1664="",0,IF(OR($U1664="OUT",$U1664="TRF"),N($M1664),0))</f>
        <v>0</v>
      </c>
      <c r="R1664" s="32">
        <f>IF($B1664="",0,IF($U1664="IN",N($M1664),0))</f>
        <v>0</v>
      </c>
      <c r="S1664" s="33">
        <f>IF($B1664="","",IF($M1664="","⚠ مبلغ",IF($E1664="","⚠ بانک عامل",IF(AND($U1664="TRF",$F1664=""),"⚠ بانک مقصد",IF(AND($V1664&lt;&gt;"NONE",$V1664&lt;&gt;"",$Z1664=""),"⚠ طرف حساب","✓")))))</f>
        <v>0</v>
      </c>
      <c r="T1664" s="29"/>
      <c r="U1664" s="27">
        <f>IFERROR(VLOOKUP($D1664,BankOpTbl,2,0),"")</f>
        <v>0</v>
      </c>
      <c r="V1664" s="27">
        <f>IFERROR(VLOOKUP($D1664,BankOpTbl,3,0),"")</f>
        <v>0</v>
      </c>
      <c r="W1664" s="27">
        <f>IFERROR(VLOOKUP($D1664,BankOpTbl,4,0),"")</f>
        <v>0</v>
      </c>
      <c r="X1664" s="27">
        <f>IF($E1664="","",IFERROR(VLOOKUP($E1664,BankTbl,4,0),""))</f>
        <v>0</v>
      </c>
      <c r="Y1664" s="27">
        <f>IF($F1664="","",IFERROR(VLOOKUP($F1664,BankTbl,4,0),""))</f>
        <v>0</v>
      </c>
      <c r="Z1664" s="27">
        <f>IF($B1664="","",IF($V1664="PICK",LEFT($N1664,5),IF($V1664="FIXED",$W1664,IF($V1664="CODE",$H1664,""))))</f>
        <v>0</v>
      </c>
    </row>
    <row r="1665" spans="1:26" ht="21" customHeight="1">
      <c r="A1665" s="27">
        <f>IF($B1665="","",COUNTA($B$13:$B1665))</f>
        <v>0</v>
      </c>
      <c r="B1665" s="28"/>
      <c r="C1665" s="28"/>
      <c r="D1665" s="29"/>
      <c r="E1665" s="29"/>
      <c r="F1665" s="29"/>
      <c r="G1665" s="28"/>
      <c r="H1665" s="28"/>
      <c r="I1665" s="30">
        <f>IF($H1665="","",IFERROR(VLOOKUP($H1665,AcctTbl,2,0),"کد ناشناخته"))</f>
        <v>0</v>
      </c>
      <c r="J1665" s="27">
        <f>IF($H1665="","",IFERROR(VLOOKUP($H1665,AcctTbl,3,0),""))</f>
        <v>0</v>
      </c>
      <c r="K1665" s="29"/>
      <c r="L1665" s="28"/>
      <c r="M1665" s="31"/>
      <c r="N1665" s="29"/>
      <c r="O1665" s="32">
        <f>IF($B1665="",0,IF($U1665="IN",N($M1665),0))</f>
        <v>0</v>
      </c>
      <c r="P1665" s="32">
        <f>IF($B1665="",0,IF(OR($U1665="OUT",$U1665="TRF"),N($M1665),0))</f>
        <v>0</v>
      </c>
      <c r="Q1665" s="32">
        <f>IF($B1665="",0,IF(OR($U1665="OUT",$U1665="TRF"),N($M1665),0))</f>
        <v>0</v>
      </c>
      <c r="R1665" s="32">
        <f>IF($B1665="",0,IF($U1665="IN",N($M1665),0))</f>
        <v>0</v>
      </c>
      <c r="S1665" s="33">
        <f>IF($B1665="","",IF($M1665="","⚠ مبلغ",IF($E1665="","⚠ بانک عامل",IF(AND($U1665="TRF",$F1665=""),"⚠ بانک مقصد",IF(AND($V1665&lt;&gt;"NONE",$V1665&lt;&gt;"",$Z1665=""),"⚠ طرف حساب","✓")))))</f>
        <v>0</v>
      </c>
      <c r="T1665" s="29"/>
      <c r="U1665" s="27">
        <f>IFERROR(VLOOKUP($D1665,BankOpTbl,2,0),"")</f>
        <v>0</v>
      </c>
      <c r="V1665" s="27">
        <f>IFERROR(VLOOKUP($D1665,BankOpTbl,3,0),"")</f>
        <v>0</v>
      </c>
      <c r="W1665" s="27">
        <f>IFERROR(VLOOKUP($D1665,BankOpTbl,4,0),"")</f>
        <v>0</v>
      </c>
      <c r="X1665" s="27">
        <f>IF($E1665="","",IFERROR(VLOOKUP($E1665,BankTbl,4,0),""))</f>
        <v>0</v>
      </c>
      <c r="Y1665" s="27">
        <f>IF($F1665="","",IFERROR(VLOOKUP($F1665,BankTbl,4,0),""))</f>
        <v>0</v>
      </c>
      <c r="Z1665" s="27">
        <f>IF($B1665="","",IF($V1665="PICK",LEFT($N1665,5),IF($V1665="FIXED",$W1665,IF($V1665="CODE",$H1665,""))))</f>
        <v>0</v>
      </c>
    </row>
    <row r="1666" spans="1:26" ht="21" customHeight="1">
      <c r="A1666" s="27">
        <f>IF($B1666="","",COUNTA($B$13:$B1666))</f>
        <v>0</v>
      </c>
      <c r="B1666" s="28"/>
      <c r="C1666" s="28"/>
      <c r="D1666" s="29"/>
      <c r="E1666" s="29"/>
      <c r="F1666" s="29"/>
      <c r="G1666" s="28"/>
      <c r="H1666" s="28"/>
      <c r="I1666" s="30">
        <f>IF($H1666="","",IFERROR(VLOOKUP($H1666,AcctTbl,2,0),"کد ناشناخته"))</f>
        <v>0</v>
      </c>
      <c r="J1666" s="27">
        <f>IF($H1666="","",IFERROR(VLOOKUP($H1666,AcctTbl,3,0),""))</f>
        <v>0</v>
      </c>
      <c r="K1666" s="29"/>
      <c r="L1666" s="28"/>
      <c r="M1666" s="31"/>
      <c r="N1666" s="29"/>
      <c r="O1666" s="32">
        <f>IF($B1666="",0,IF($U1666="IN",N($M1666),0))</f>
        <v>0</v>
      </c>
      <c r="P1666" s="32">
        <f>IF($B1666="",0,IF(OR($U1666="OUT",$U1666="TRF"),N($M1666),0))</f>
        <v>0</v>
      </c>
      <c r="Q1666" s="32">
        <f>IF($B1666="",0,IF(OR($U1666="OUT",$U1666="TRF"),N($M1666),0))</f>
        <v>0</v>
      </c>
      <c r="R1666" s="32">
        <f>IF($B1666="",0,IF($U1666="IN",N($M1666),0))</f>
        <v>0</v>
      </c>
      <c r="S1666" s="33">
        <f>IF($B1666="","",IF($M1666="","⚠ مبلغ",IF($E1666="","⚠ بانک عامل",IF(AND($U1666="TRF",$F1666=""),"⚠ بانک مقصد",IF(AND($V1666&lt;&gt;"NONE",$V1666&lt;&gt;"",$Z1666=""),"⚠ طرف حساب","✓")))))</f>
        <v>0</v>
      </c>
      <c r="T1666" s="29"/>
      <c r="U1666" s="27">
        <f>IFERROR(VLOOKUP($D1666,BankOpTbl,2,0),"")</f>
        <v>0</v>
      </c>
      <c r="V1666" s="27">
        <f>IFERROR(VLOOKUP($D1666,BankOpTbl,3,0),"")</f>
        <v>0</v>
      </c>
      <c r="W1666" s="27">
        <f>IFERROR(VLOOKUP($D1666,BankOpTbl,4,0),"")</f>
        <v>0</v>
      </c>
      <c r="X1666" s="27">
        <f>IF($E1666="","",IFERROR(VLOOKUP($E1666,BankTbl,4,0),""))</f>
        <v>0</v>
      </c>
      <c r="Y1666" s="27">
        <f>IF($F1666="","",IFERROR(VLOOKUP($F1666,BankTbl,4,0),""))</f>
        <v>0</v>
      </c>
      <c r="Z1666" s="27">
        <f>IF($B1666="","",IF($V1666="PICK",LEFT($N1666,5),IF($V1666="FIXED",$W1666,IF($V1666="CODE",$H1666,""))))</f>
        <v>0</v>
      </c>
    </row>
    <row r="1667" spans="1:26" ht="21" customHeight="1">
      <c r="A1667" s="27">
        <f>IF($B1667="","",COUNTA($B$13:$B1667))</f>
        <v>0</v>
      </c>
      <c r="B1667" s="28"/>
      <c r="C1667" s="28"/>
      <c r="D1667" s="29"/>
      <c r="E1667" s="29"/>
      <c r="F1667" s="29"/>
      <c r="G1667" s="28"/>
      <c r="H1667" s="28"/>
      <c r="I1667" s="30">
        <f>IF($H1667="","",IFERROR(VLOOKUP($H1667,AcctTbl,2,0),"کد ناشناخته"))</f>
        <v>0</v>
      </c>
      <c r="J1667" s="27">
        <f>IF($H1667="","",IFERROR(VLOOKUP($H1667,AcctTbl,3,0),""))</f>
        <v>0</v>
      </c>
      <c r="K1667" s="29"/>
      <c r="L1667" s="28"/>
      <c r="M1667" s="31"/>
      <c r="N1667" s="29"/>
      <c r="O1667" s="32">
        <f>IF($B1667="",0,IF($U1667="IN",N($M1667),0))</f>
        <v>0</v>
      </c>
      <c r="P1667" s="32">
        <f>IF($B1667="",0,IF(OR($U1667="OUT",$U1667="TRF"),N($M1667),0))</f>
        <v>0</v>
      </c>
      <c r="Q1667" s="32">
        <f>IF($B1667="",0,IF(OR($U1667="OUT",$U1667="TRF"),N($M1667),0))</f>
        <v>0</v>
      </c>
      <c r="R1667" s="32">
        <f>IF($B1667="",0,IF($U1667="IN",N($M1667),0))</f>
        <v>0</v>
      </c>
      <c r="S1667" s="33">
        <f>IF($B1667="","",IF($M1667="","⚠ مبلغ",IF($E1667="","⚠ بانک عامل",IF(AND($U1667="TRF",$F1667=""),"⚠ بانک مقصد",IF(AND($V1667&lt;&gt;"NONE",$V1667&lt;&gt;"",$Z1667=""),"⚠ طرف حساب","✓")))))</f>
        <v>0</v>
      </c>
      <c r="T1667" s="29"/>
      <c r="U1667" s="27">
        <f>IFERROR(VLOOKUP($D1667,BankOpTbl,2,0),"")</f>
        <v>0</v>
      </c>
      <c r="V1667" s="27">
        <f>IFERROR(VLOOKUP($D1667,BankOpTbl,3,0),"")</f>
        <v>0</v>
      </c>
      <c r="W1667" s="27">
        <f>IFERROR(VLOOKUP($D1667,BankOpTbl,4,0),"")</f>
        <v>0</v>
      </c>
      <c r="X1667" s="27">
        <f>IF($E1667="","",IFERROR(VLOOKUP($E1667,BankTbl,4,0),""))</f>
        <v>0</v>
      </c>
      <c r="Y1667" s="27">
        <f>IF($F1667="","",IFERROR(VLOOKUP($F1667,BankTbl,4,0),""))</f>
        <v>0</v>
      </c>
      <c r="Z1667" s="27">
        <f>IF($B1667="","",IF($V1667="PICK",LEFT($N1667,5),IF($V1667="FIXED",$W1667,IF($V1667="CODE",$H1667,""))))</f>
        <v>0</v>
      </c>
    </row>
    <row r="1668" spans="1:26" ht="21" customHeight="1">
      <c r="A1668" s="27">
        <f>IF($B1668="","",COUNTA($B$13:$B1668))</f>
        <v>0</v>
      </c>
      <c r="B1668" s="28"/>
      <c r="C1668" s="28"/>
      <c r="D1668" s="29"/>
      <c r="E1668" s="29"/>
      <c r="F1668" s="29"/>
      <c r="G1668" s="28"/>
      <c r="H1668" s="28"/>
      <c r="I1668" s="30">
        <f>IF($H1668="","",IFERROR(VLOOKUP($H1668,AcctTbl,2,0),"کد ناشناخته"))</f>
        <v>0</v>
      </c>
      <c r="J1668" s="27">
        <f>IF($H1668="","",IFERROR(VLOOKUP($H1668,AcctTbl,3,0),""))</f>
        <v>0</v>
      </c>
      <c r="K1668" s="29"/>
      <c r="L1668" s="28"/>
      <c r="M1668" s="31"/>
      <c r="N1668" s="29"/>
      <c r="O1668" s="32">
        <f>IF($B1668="",0,IF($U1668="IN",N($M1668),0))</f>
        <v>0</v>
      </c>
      <c r="P1668" s="32">
        <f>IF($B1668="",0,IF(OR($U1668="OUT",$U1668="TRF"),N($M1668),0))</f>
        <v>0</v>
      </c>
      <c r="Q1668" s="32">
        <f>IF($B1668="",0,IF(OR($U1668="OUT",$U1668="TRF"),N($M1668),0))</f>
        <v>0</v>
      </c>
      <c r="R1668" s="32">
        <f>IF($B1668="",0,IF($U1668="IN",N($M1668),0))</f>
        <v>0</v>
      </c>
      <c r="S1668" s="33">
        <f>IF($B1668="","",IF($M1668="","⚠ مبلغ",IF($E1668="","⚠ بانک عامل",IF(AND($U1668="TRF",$F1668=""),"⚠ بانک مقصد",IF(AND($V1668&lt;&gt;"NONE",$V1668&lt;&gt;"",$Z1668=""),"⚠ طرف حساب","✓")))))</f>
        <v>0</v>
      </c>
      <c r="T1668" s="29"/>
      <c r="U1668" s="27">
        <f>IFERROR(VLOOKUP($D1668,BankOpTbl,2,0),"")</f>
        <v>0</v>
      </c>
      <c r="V1668" s="27">
        <f>IFERROR(VLOOKUP($D1668,BankOpTbl,3,0),"")</f>
        <v>0</v>
      </c>
      <c r="W1668" s="27">
        <f>IFERROR(VLOOKUP($D1668,BankOpTbl,4,0),"")</f>
        <v>0</v>
      </c>
      <c r="X1668" s="27">
        <f>IF($E1668="","",IFERROR(VLOOKUP($E1668,BankTbl,4,0),""))</f>
        <v>0</v>
      </c>
      <c r="Y1668" s="27">
        <f>IF($F1668="","",IFERROR(VLOOKUP($F1668,BankTbl,4,0),""))</f>
        <v>0</v>
      </c>
      <c r="Z1668" s="27">
        <f>IF($B1668="","",IF($V1668="PICK",LEFT($N1668,5),IF($V1668="FIXED",$W1668,IF($V1668="CODE",$H1668,""))))</f>
        <v>0</v>
      </c>
    </row>
    <row r="1669" spans="1:26" ht="21" customHeight="1">
      <c r="A1669" s="27">
        <f>IF($B1669="","",COUNTA($B$13:$B1669))</f>
        <v>0</v>
      </c>
      <c r="B1669" s="28"/>
      <c r="C1669" s="28"/>
      <c r="D1669" s="29"/>
      <c r="E1669" s="29"/>
      <c r="F1669" s="29"/>
      <c r="G1669" s="28"/>
      <c r="H1669" s="28"/>
      <c r="I1669" s="30">
        <f>IF($H1669="","",IFERROR(VLOOKUP($H1669,AcctTbl,2,0),"کد ناشناخته"))</f>
        <v>0</v>
      </c>
      <c r="J1669" s="27">
        <f>IF($H1669="","",IFERROR(VLOOKUP($H1669,AcctTbl,3,0),""))</f>
        <v>0</v>
      </c>
      <c r="K1669" s="29"/>
      <c r="L1669" s="28"/>
      <c r="M1669" s="31"/>
      <c r="N1669" s="29"/>
      <c r="O1669" s="32">
        <f>IF($B1669="",0,IF($U1669="IN",N($M1669),0))</f>
        <v>0</v>
      </c>
      <c r="P1669" s="32">
        <f>IF($B1669="",0,IF(OR($U1669="OUT",$U1669="TRF"),N($M1669),0))</f>
        <v>0</v>
      </c>
      <c r="Q1669" s="32">
        <f>IF($B1669="",0,IF(OR($U1669="OUT",$U1669="TRF"),N($M1669),0))</f>
        <v>0</v>
      </c>
      <c r="R1669" s="32">
        <f>IF($B1669="",0,IF($U1669="IN",N($M1669),0))</f>
        <v>0</v>
      </c>
      <c r="S1669" s="33">
        <f>IF($B1669="","",IF($M1669="","⚠ مبلغ",IF($E1669="","⚠ بانک عامل",IF(AND($U1669="TRF",$F1669=""),"⚠ بانک مقصد",IF(AND($V1669&lt;&gt;"NONE",$V1669&lt;&gt;"",$Z1669=""),"⚠ طرف حساب","✓")))))</f>
        <v>0</v>
      </c>
      <c r="T1669" s="29"/>
      <c r="U1669" s="27">
        <f>IFERROR(VLOOKUP($D1669,BankOpTbl,2,0),"")</f>
        <v>0</v>
      </c>
      <c r="V1669" s="27">
        <f>IFERROR(VLOOKUP($D1669,BankOpTbl,3,0),"")</f>
        <v>0</v>
      </c>
      <c r="W1669" s="27">
        <f>IFERROR(VLOOKUP($D1669,BankOpTbl,4,0),"")</f>
        <v>0</v>
      </c>
      <c r="X1669" s="27">
        <f>IF($E1669="","",IFERROR(VLOOKUP($E1669,BankTbl,4,0),""))</f>
        <v>0</v>
      </c>
      <c r="Y1669" s="27">
        <f>IF($F1669="","",IFERROR(VLOOKUP($F1669,BankTbl,4,0),""))</f>
        <v>0</v>
      </c>
      <c r="Z1669" s="27">
        <f>IF($B1669="","",IF($V1669="PICK",LEFT($N1669,5),IF($V1669="FIXED",$W1669,IF($V1669="CODE",$H1669,""))))</f>
        <v>0</v>
      </c>
    </row>
    <row r="1670" spans="1:26" ht="21" customHeight="1">
      <c r="A1670" s="27">
        <f>IF($B1670="","",COUNTA($B$13:$B1670))</f>
        <v>0</v>
      </c>
      <c r="B1670" s="28"/>
      <c r="C1670" s="28"/>
      <c r="D1670" s="29"/>
      <c r="E1670" s="29"/>
      <c r="F1670" s="29"/>
      <c r="G1670" s="28"/>
      <c r="H1670" s="28"/>
      <c r="I1670" s="30">
        <f>IF($H1670="","",IFERROR(VLOOKUP($H1670,AcctTbl,2,0),"کد ناشناخته"))</f>
        <v>0</v>
      </c>
      <c r="J1670" s="27">
        <f>IF($H1670="","",IFERROR(VLOOKUP($H1670,AcctTbl,3,0),""))</f>
        <v>0</v>
      </c>
      <c r="K1670" s="29"/>
      <c r="L1670" s="28"/>
      <c r="M1670" s="31"/>
      <c r="N1670" s="29"/>
      <c r="O1670" s="32">
        <f>IF($B1670="",0,IF($U1670="IN",N($M1670),0))</f>
        <v>0</v>
      </c>
      <c r="P1670" s="32">
        <f>IF($B1670="",0,IF(OR($U1670="OUT",$U1670="TRF"),N($M1670),0))</f>
        <v>0</v>
      </c>
      <c r="Q1670" s="32">
        <f>IF($B1670="",0,IF(OR($U1670="OUT",$U1670="TRF"),N($M1670),0))</f>
        <v>0</v>
      </c>
      <c r="R1670" s="32">
        <f>IF($B1670="",0,IF($U1670="IN",N($M1670),0))</f>
        <v>0</v>
      </c>
      <c r="S1670" s="33">
        <f>IF($B1670="","",IF($M1670="","⚠ مبلغ",IF($E1670="","⚠ بانک عامل",IF(AND($U1670="TRF",$F1670=""),"⚠ بانک مقصد",IF(AND($V1670&lt;&gt;"NONE",$V1670&lt;&gt;"",$Z1670=""),"⚠ طرف حساب","✓")))))</f>
        <v>0</v>
      </c>
      <c r="T1670" s="29"/>
      <c r="U1670" s="27">
        <f>IFERROR(VLOOKUP($D1670,BankOpTbl,2,0),"")</f>
        <v>0</v>
      </c>
      <c r="V1670" s="27">
        <f>IFERROR(VLOOKUP($D1670,BankOpTbl,3,0),"")</f>
        <v>0</v>
      </c>
      <c r="W1670" s="27">
        <f>IFERROR(VLOOKUP($D1670,BankOpTbl,4,0),"")</f>
        <v>0</v>
      </c>
      <c r="X1670" s="27">
        <f>IF($E1670="","",IFERROR(VLOOKUP($E1670,BankTbl,4,0),""))</f>
        <v>0</v>
      </c>
      <c r="Y1670" s="27">
        <f>IF($F1670="","",IFERROR(VLOOKUP($F1670,BankTbl,4,0),""))</f>
        <v>0</v>
      </c>
      <c r="Z1670" s="27">
        <f>IF($B1670="","",IF($V1670="PICK",LEFT($N1670,5),IF($V1670="FIXED",$W1670,IF($V1670="CODE",$H1670,""))))</f>
        <v>0</v>
      </c>
    </row>
    <row r="1671" spans="1:26" ht="21" customHeight="1">
      <c r="A1671" s="27">
        <f>IF($B1671="","",COUNTA($B$13:$B1671))</f>
        <v>0</v>
      </c>
      <c r="B1671" s="28"/>
      <c r="C1671" s="28"/>
      <c r="D1671" s="29"/>
      <c r="E1671" s="29"/>
      <c r="F1671" s="29"/>
      <c r="G1671" s="28"/>
      <c r="H1671" s="28"/>
      <c r="I1671" s="30">
        <f>IF($H1671="","",IFERROR(VLOOKUP($H1671,AcctTbl,2,0),"کد ناشناخته"))</f>
        <v>0</v>
      </c>
      <c r="J1671" s="27">
        <f>IF($H1671="","",IFERROR(VLOOKUP($H1671,AcctTbl,3,0),""))</f>
        <v>0</v>
      </c>
      <c r="K1671" s="29"/>
      <c r="L1671" s="28"/>
      <c r="M1671" s="31"/>
      <c r="N1671" s="29"/>
      <c r="O1671" s="32">
        <f>IF($B1671="",0,IF($U1671="IN",N($M1671),0))</f>
        <v>0</v>
      </c>
      <c r="P1671" s="32">
        <f>IF($B1671="",0,IF(OR($U1671="OUT",$U1671="TRF"),N($M1671),0))</f>
        <v>0</v>
      </c>
      <c r="Q1671" s="32">
        <f>IF($B1671="",0,IF(OR($U1671="OUT",$U1671="TRF"),N($M1671),0))</f>
        <v>0</v>
      </c>
      <c r="R1671" s="32">
        <f>IF($B1671="",0,IF($U1671="IN",N($M1671),0))</f>
        <v>0</v>
      </c>
      <c r="S1671" s="33">
        <f>IF($B1671="","",IF($M1671="","⚠ مبلغ",IF($E1671="","⚠ بانک عامل",IF(AND($U1671="TRF",$F1671=""),"⚠ بانک مقصد",IF(AND($V1671&lt;&gt;"NONE",$V1671&lt;&gt;"",$Z1671=""),"⚠ طرف حساب","✓")))))</f>
        <v>0</v>
      </c>
      <c r="T1671" s="29"/>
      <c r="U1671" s="27">
        <f>IFERROR(VLOOKUP($D1671,BankOpTbl,2,0),"")</f>
        <v>0</v>
      </c>
      <c r="V1671" s="27">
        <f>IFERROR(VLOOKUP($D1671,BankOpTbl,3,0),"")</f>
        <v>0</v>
      </c>
      <c r="W1671" s="27">
        <f>IFERROR(VLOOKUP($D1671,BankOpTbl,4,0),"")</f>
        <v>0</v>
      </c>
      <c r="X1671" s="27">
        <f>IF($E1671="","",IFERROR(VLOOKUP($E1671,BankTbl,4,0),""))</f>
        <v>0</v>
      </c>
      <c r="Y1671" s="27">
        <f>IF($F1671="","",IFERROR(VLOOKUP($F1671,BankTbl,4,0),""))</f>
        <v>0</v>
      </c>
      <c r="Z1671" s="27">
        <f>IF($B1671="","",IF($V1671="PICK",LEFT($N1671,5),IF($V1671="FIXED",$W1671,IF($V1671="CODE",$H1671,""))))</f>
        <v>0</v>
      </c>
    </row>
    <row r="1672" spans="1:26" ht="21" customHeight="1">
      <c r="A1672" s="27">
        <f>IF($B1672="","",COUNTA($B$13:$B1672))</f>
        <v>0</v>
      </c>
      <c r="B1672" s="28"/>
      <c r="C1672" s="28"/>
      <c r="D1672" s="29"/>
      <c r="E1672" s="29"/>
      <c r="F1672" s="29"/>
      <c r="G1672" s="28"/>
      <c r="H1672" s="28"/>
      <c r="I1672" s="30">
        <f>IF($H1672="","",IFERROR(VLOOKUP($H1672,AcctTbl,2,0),"کد ناشناخته"))</f>
        <v>0</v>
      </c>
      <c r="J1672" s="27">
        <f>IF($H1672="","",IFERROR(VLOOKUP($H1672,AcctTbl,3,0),""))</f>
        <v>0</v>
      </c>
      <c r="K1672" s="29"/>
      <c r="L1672" s="28"/>
      <c r="M1672" s="31"/>
      <c r="N1672" s="29"/>
      <c r="O1672" s="32">
        <f>IF($B1672="",0,IF($U1672="IN",N($M1672),0))</f>
        <v>0</v>
      </c>
      <c r="P1672" s="32">
        <f>IF($B1672="",0,IF(OR($U1672="OUT",$U1672="TRF"),N($M1672),0))</f>
        <v>0</v>
      </c>
      <c r="Q1672" s="32">
        <f>IF($B1672="",0,IF(OR($U1672="OUT",$U1672="TRF"),N($M1672),0))</f>
        <v>0</v>
      </c>
      <c r="R1672" s="32">
        <f>IF($B1672="",0,IF($U1672="IN",N($M1672),0))</f>
        <v>0</v>
      </c>
      <c r="S1672" s="33">
        <f>IF($B1672="","",IF($M1672="","⚠ مبلغ",IF($E1672="","⚠ بانک عامل",IF(AND($U1672="TRF",$F1672=""),"⚠ بانک مقصد",IF(AND($V1672&lt;&gt;"NONE",$V1672&lt;&gt;"",$Z1672=""),"⚠ طرف حساب","✓")))))</f>
        <v>0</v>
      </c>
      <c r="T1672" s="29"/>
      <c r="U1672" s="27">
        <f>IFERROR(VLOOKUP($D1672,BankOpTbl,2,0),"")</f>
        <v>0</v>
      </c>
      <c r="V1672" s="27">
        <f>IFERROR(VLOOKUP($D1672,BankOpTbl,3,0),"")</f>
        <v>0</v>
      </c>
      <c r="W1672" s="27">
        <f>IFERROR(VLOOKUP($D1672,BankOpTbl,4,0),"")</f>
        <v>0</v>
      </c>
      <c r="X1672" s="27">
        <f>IF($E1672="","",IFERROR(VLOOKUP($E1672,BankTbl,4,0),""))</f>
        <v>0</v>
      </c>
      <c r="Y1672" s="27">
        <f>IF($F1672="","",IFERROR(VLOOKUP($F1672,BankTbl,4,0),""))</f>
        <v>0</v>
      </c>
      <c r="Z1672" s="27">
        <f>IF($B1672="","",IF($V1672="PICK",LEFT($N1672,5),IF($V1672="FIXED",$W1672,IF($V1672="CODE",$H1672,""))))</f>
        <v>0</v>
      </c>
    </row>
    <row r="1673" spans="1:26" ht="21" customHeight="1">
      <c r="A1673" s="27">
        <f>IF($B1673="","",COUNTA($B$13:$B1673))</f>
        <v>0</v>
      </c>
      <c r="B1673" s="28"/>
      <c r="C1673" s="28"/>
      <c r="D1673" s="29"/>
      <c r="E1673" s="29"/>
      <c r="F1673" s="29"/>
      <c r="G1673" s="28"/>
      <c r="H1673" s="28"/>
      <c r="I1673" s="30">
        <f>IF($H1673="","",IFERROR(VLOOKUP($H1673,AcctTbl,2,0),"کد ناشناخته"))</f>
        <v>0</v>
      </c>
      <c r="J1673" s="27">
        <f>IF($H1673="","",IFERROR(VLOOKUP($H1673,AcctTbl,3,0),""))</f>
        <v>0</v>
      </c>
      <c r="K1673" s="29"/>
      <c r="L1673" s="28"/>
      <c r="M1673" s="31"/>
      <c r="N1673" s="29"/>
      <c r="O1673" s="32">
        <f>IF($B1673="",0,IF($U1673="IN",N($M1673),0))</f>
        <v>0</v>
      </c>
      <c r="P1673" s="32">
        <f>IF($B1673="",0,IF(OR($U1673="OUT",$U1673="TRF"),N($M1673),0))</f>
        <v>0</v>
      </c>
      <c r="Q1673" s="32">
        <f>IF($B1673="",0,IF(OR($U1673="OUT",$U1673="TRF"),N($M1673),0))</f>
        <v>0</v>
      </c>
      <c r="R1673" s="32">
        <f>IF($B1673="",0,IF($U1673="IN",N($M1673),0))</f>
        <v>0</v>
      </c>
      <c r="S1673" s="33">
        <f>IF($B1673="","",IF($M1673="","⚠ مبلغ",IF($E1673="","⚠ بانک عامل",IF(AND($U1673="TRF",$F1673=""),"⚠ بانک مقصد",IF(AND($V1673&lt;&gt;"NONE",$V1673&lt;&gt;"",$Z1673=""),"⚠ طرف حساب","✓")))))</f>
        <v>0</v>
      </c>
      <c r="T1673" s="29"/>
      <c r="U1673" s="27">
        <f>IFERROR(VLOOKUP($D1673,BankOpTbl,2,0),"")</f>
        <v>0</v>
      </c>
      <c r="V1673" s="27">
        <f>IFERROR(VLOOKUP($D1673,BankOpTbl,3,0),"")</f>
        <v>0</v>
      </c>
      <c r="W1673" s="27">
        <f>IFERROR(VLOOKUP($D1673,BankOpTbl,4,0),"")</f>
        <v>0</v>
      </c>
      <c r="X1673" s="27">
        <f>IF($E1673="","",IFERROR(VLOOKUP($E1673,BankTbl,4,0),""))</f>
        <v>0</v>
      </c>
      <c r="Y1673" s="27">
        <f>IF($F1673="","",IFERROR(VLOOKUP($F1673,BankTbl,4,0),""))</f>
        <v>0</v>
      </c>
      <c r="Z1673" s="27">
        <f>IF($B1673="","",IF($V1673="PICK",LEFT($N1673,5),IF($V1673="FIXED",$W1673,IF($V1673="CODE",$H1673,""))))</f>
        <v>0</v>
      </c>
    </row>
    <row r="1674" spans="1:26" ht="21" customHeight="1">
      <c r="A1674" s="27">
        <f>IF($B1674="","",COUNTA($B$13:$B1674))</f>
        <v>0</v>
      </c>
      <c r="B1674" s="28"/>
      <c r="C1674" s="28"/>
      <c r="D1674" s="29"/>
      <c r="E1674" s="29"/>
      <c r="F1674" s="29"/>
      <c r="G1674" s="28"/>
      <c r="H1674" s="28"/>
      <c r="I1674" s="30">
        <f>IF($H1674="","",IFERROR(VLOOKUP($H1674,AcctTbl,2,0),"کد ناشناخته"))</f>
        <v>0</v>
      </c>
      <c r="J1674" s="27">
        <f>IF($H1674="","",IFERROR(VLOOKUP($H1674,AcctTbl,3,0),""))</f>
        <v>0</v>
      </c>
      <c r="K1674" s="29"/>
      <c r="L1674" s="28"/>
      <c r="M1674" s="31"/>
      <c r="N1674" s="29"/>
      <c r="O1674" s="32">
        <f>IF($B1674="",0,IF($U1674="IN",N($M1674),0))</f>
        <v>0</v>
      </c>
      <c r="P1674" s="32">
        <f>IF($B1674="",0,IF(OR($U1674="OUT",$U1674="TRF"),N($M1674),0))</f>
        <v>0</v>
      </c>
      <c r="Q1674" s="32">
        <f>IF($B1674="",0,IF(OR($U1674="OUT",$U1674="TRF"),N($M1674),0))</f>
        <v>0</v>
      </c>
      <c r="R1674" s="32">
        <f>IF($B1674="",0,IF($U1674="IN",N($M1674),0))</f>
        <v>0</v>
      </c>
      <c r="S1674" s="33">
        <f>IF($B1674="","",IF($M1674="","⚠ مبلغ",IF($E1674="","⚠ بانک عامل",IF(AND($U1674="TRF",$F1674=""),"⚠ بانک مقصد",IF(AND($V1674&lt;&gt;"NONE",$V1674&lt;&gt;"",$Z1674=""),"⚠ طرف حساب","✓")))))</f>
        <v>0</v>
      </c>
      <c r="T1674" s="29"/>
      <c r="U1674" s="27">
        <f>IFERROR(VLOOKUP($D1674,BankOpTbl,2,0),"")</f>
        <v>0</v>
      </c>
      <c r="V1674" s="27">
        <f>IFERROR(VLOOKUP($D1674,BankOpTbl,3,0),"")</f>
        <v>0</v>
      </c>
      <c r="W1674" s="27">
        <f>IFERROR(VLOOKUP($D1674,BankOpTbl,4,0),"")</f>
        <v>0</v>
      </c>
      <c r="X1674" s="27">
        <f>IF($E1674="","",IFERROR(VLOOKUP($E1674,BankTbl,4,0),""))</f>
        <v>0</v>
      </c>
      <c r="Y1674" s="27">
        <f>IF($F1674="","",IFERROR(VLOOKUP($F1674,BankTbl,4,0),""))</f>
        <v>0</v>
      </c>
      <c r="Z1674" s="27">
        <f>IF($B1674="","",IF($V1674="PICK",LEFT($N1674,5),IF($V1674="FIXED",$W1674,IF($V1674="CODE",$H1674,""))))</f>
        <v>0</v>
      </c>
    </row>
    <row r="1675" spans="1:26" ht="21" customHeight="1">
      <c r="A1675" s="27">
        <f>IF($B1675="","",COUNTA($B$13:$B1675))</f>
        <v>0</v>
      </c>
      <c r="B1675" s="28"/>
      <c r="C1675" s="28"/>
      <c r="D1675" s="29"/>
      <c r="E1675" s="29"/>
      <c r="F1675" s="29"/>
      <c r="G1675" s="28"/>
      <c r="H1675" s="28"/>
      <c r="I1675" s="30">
        <f>IF($H1675="","",IFERROR(VLOOKUP($H1675,AcctTbl,2,0),"کد ناشناخته"))</f>
        <v>0</v>
      </c>
      <c r="J1675" s="27">
        <f>IF($H1675="","",IFERROR(VLOOKUP($H1675,AcctTbl,3,0),""))</f>
        <v>0</v>
      </c>
      <c r="K1675" s="29"/>
      <c r="L1675" s="28"/>
      <c r="M1675" s="31"/>
      <c r="N1675" s="29"/>
      <c r="O1675" s="32">
        <f>IF($B1675="",0,IF($U1675="IN",N($M1675),0))</f>
        <v>0</v>
      </c>
      <c r="P1675" s="32">
        <f>IF($B1675="",0,IF(OR($U1675="OUT",$U1675="TRF"),N($M1675),0))</f>
        <v>0</v>
      </c>
      <c r="Q1675" s="32">
        <f>IF($B1675="",0,IF(OR($U1675="OUT",$U1675="TRF"),N($M1675),0))</f>
        <v>0</v>
      </c>
      <c r="R1675" s="32">
        <f>IF($B1675="",0,IF($U1675="IN",N($M1675),0))</f>
        <v>0</v>
      </c>
      <c r="S1675" s="33">
        <f>IF($B1675="","",IF($M1675="","⚠ مبلغ",IF($E1675="","⚠ بانک عامل",IF(AND($U1675="TRF",$F1675=""),"⚠ بانک مقصد",IF(AND($V1675&lt;&gt;"NONE",$V1675&lt;&gt;"",$Z1675=""),"⚠ طرف حساب","✓")))))</f>
        <v>0</v>
      </c>
      <c r="T1675" s="29"/>
      <c r="U1675" s="27">
        <f>IFERROR(VLOOKUP($D1675,BankOpTbl,2,0),"")</f>
        <v>0</v>
      </c>
      <c r="V1675" s="27">
        <f>IFERROR(VLOOKUP($D1675,BankOpTbl,3,0),"")</f>
        <v>0</v>
      </c>
      <c r="W1675" s="27">
        <f>IFERROR(VLOOKUP($D1675,BankOpTbl,4,0),"")</f>
        <v>0</v>
      </c>
      <c r="X1675" s="27">
        <f>IF($E1675="","",IFERROR(VLOOKUP($E1675,BankTbl,4,0),""))</f>
        <v>0</v>
      </c>
      <c r="Y1675" s="27">
        <f>IF($F1675="","",IFERROR(VLOOKUP($F1675,BankTbl,4,0),""))</f>
        <v>0</v>
      </c>
      <c r="Z1675" s="27">
        <f>IF($B1675="","",IF($V1675="PICK",LEFT($N1675,5),IF($V1675="FIXED",$W1675,IF($V1675="CODE",$H1675,""))))</f>
        <v>0</v>
      </c>
    </row>
    <row r="1676" spans="1:26" ht="21" customHeight="1">
      <c r="A1676" s="27">
        <f>IF($B1676="","",COUNTA($B$13:$B1676))</f>
        <v>0</v>
      </c>
      <c r="B1676" s="28"/>
      <c r="C1676" s="28"/>
      <c r="D1676" s="29"/>
      <c r="E1676" s="29"/>
      <c r="F1676" s="29"/>
      <c r="G1676" s="28"/>
      <c r="H1676" s="28"/>
      <c r="I1676" s="30">
        <f>IF($H1676="","",IFERROR(VLOOKUP($H1676,AcctTbl,2,0),"کد ناشناخته"))</f>
        <v>0</v>
      </c>
      <c r="J1676" s="27">
        <f>IF($H1676="","",IFERROR(VLOOKUP($H1676,AcctTbl,3,0),""))</f>
        <v>0</v>
      </c>
      <c r="K1676" s="29"/>
      <c r="L1676" s="28"/>
      <c r="M1676" s="31"/>
      <c r="N1676" s="29"/>
      <c r="O1676" s="32">
        <f>IF($B1676="",0,IF($U1676="IN",N($M1676),0))</f>
        <v>0</v>
      </c>
      <c r="P1676" s="32">
        <f>IF($B1676="",0,IF(OR($U1676="OUT",$U1676="TRF"),N($M1676),0))</f>
        <v>0</v>
      </c>
      <c r="Q1676" s="32">
        <f>IF($B1676="",0,IF(OR($U1676="OUT",$U1676="TRF"),N($M1676),0))</f>
        <v>0</v>
      </c>
      <c r="R1676" s="32">
        <f>IF($B1676="",0,IF($U1676="IN",N($M1676),0))</f>
        <v>0</v>
      </c>
      <c r="S1676" s="33">
        <f>IF($B1676="","",IF($M1676="","⚠ مبلغ",IF($E1676="","⚠ بانک عامل",IF(AND($U1676="TRF",$F1676=""),"⚠ بانک مقصد",IF(AND($V1676&lt;&gt;"NONE",$V1676&lt;&gt;"",$Z1676=""),"⚠ طرف حساب","✓")))))</f>
        <v>0</v>
      </c>
      <c r="T1676" s="29"/>
      <c r="U1676" s="27">
        <f>IFERROR(VLOOKUP($D1676,BankOpTbl,2,0),"")</f>
        <v>0</v>
      </c>
      <c r="V1676" s="27">
        <f>IFERROR(VLOOKUP($D1676,BankOpTbl,3,0),"")</f>
        <v>0</v>
      </c>
      <c r="W1676" s="27">
        <f>IFERROR(VLOOKUP($D1676,BankOpTbl,4,0),"")</f>
        <v>0</v>
      </c>
      <c r="X1676" s="27">
        <f>IF($E1676="","",IFERROR(VLOOKUP($E1676,BankTbl,4,0),""))</f>
        <v>0</v>
      </c>
      <c r="Y1676" s="27">
        <f>IF($F1676="","",IFERROR(VLOOKUP($F1676,BankTbl,4,0),""))</f>
        <v>0</v>
      </c>
      <c r="Z1676" s="27">
        <f>IF($B1676="","",IF($V1676="PICK",LEFT($N1676,5),IF($V1676="FIXED",$W1676,IF($V1676="CODE",$H1676,""))))</f>
        <v>0</v>
      </c>
    </row>
    <row r="1677" spans="1:26" ht="21" customHeight="1">
      <c r="A1677" s="27">
        <f>IF($B1677="","",COUNTA($B$13:$B1677))</f>
        <v>0</v>
      </c>
      <c r="B1677" s="28"/>
      <c r="C1677" s="28"/>
      <c r="D1677" s="29"/>
      <c r="E1677" s="29"/>
      <c r="F1677" s="29"/>
      <c r="G1677" s="28"/>
      <c r="H1677" s="28"/>
      <c r="I1677" s="30">
        <f>IF($H1677="","",IFERROR(VLOOKUP($H1677,AcctTbl,2,0),"کد ناشناخته"))</f>
        <v>0</v>
      </c>
      <c r="J1677" s="27">
        <f>IF($H1677="","",IFERROR(VLOOKUP($H1677,AcctTbl,3,0),""))</f>
        <v>0</v>
      </c>
      <c r="K1677" s="29"/>
      <c r="L1677" s="28"/>
      <c r="M1677" s="31"/>
      <c r="N1677" s="29"/>
      <c r="O1677" s="32">
        <f>IF($B1677="",0,IF($U1677="IN",N($M1677),0))</f>
        <v>0</v>
      </c>
      <c r="P1677" s="32">
        <f>IF($B1677="",0,IF(OR($U1677="OUT",$U1677="TRF"),N($M1677),0))</f>
        <v>0</v>
      </c>
      <c r="Q1677" s="32">
        <f>IF($B1677="",0,IF(OR($U1677="OUT",$U1677="TRF"),N($M1677),0))</f>
        <v>0</v>
      </c>
      <c r="R1677" s="32">
        <f>IF($B1677="",0,IF($U1677="IN",N($M1677),0))</f>
        <v>0</v>
      </c>
      <c r="S1677" s="33">
        <f>IF($B1677="","",IF($M1677="","⚠ مبلغ",IF($E1677="","⚠ بانک عامل",IF(AND($U1677="TRF",$F1677=""),"⚠ بانک مقصد",IF(AND($V1677&lt;&gt;"NONE",$V1677&lt;&gt;"",$Z1677=""),"⚠ طرف حساب","✓")))))</f>
        <v>0</v>
      </c>
      <c r="T1677" s="29"/>
      <c r="U1677" s="27">
        <f>IFERROR(VLOOKUP($D1677,BankOpTbl,2,0),"")</f>
        <v>0</v>
      </c>
      <c r="V1677" s="27">
        <f>IFERROR(VLOOKUP($D1677,BankOpTbl,3,0),"")</f>
        <v>0</v>
      </c>
      <c r="W1677" s="27">
        <f>IFERROR(VLOOKUP($D1677,BankOpTbl,4,0),"")</f>
        <v>0</v>
      </c>
      <c r="X1677" s="27">
        <f>IF($E1677="","",IFERROR(VLOOKUP($E1677,BankTbl,4,0),""))</f>
        <v>0</v>
      </c>
      <c r="Y1677" s="27">
        <f>IF($F1677="","",IFERROR(VLOOKUP($F1677,BankTbl,4,0),""))</f>
        <v>0</v>
      </c>
      <c r="Z1677" s="27">
        <f>IF($B1677="","",IF($V1677="PICK",LEFT($N1677,5),IF($V1677="FIXED",$W1677,IF($V1677="CODE",$H1677,""))))</f>
        <v>0</v>
      </c>
    </row>
    <row r="1678" spans="1:26" ht="21" customHeight="1">
      <c r="A1678" s="27">
        <f>IF($B1678="","",COUNTA($B$13:$B1678))</f>
        <v>0</v>
      </c>
      <c r="B1678" s="28"/>
      <c r="C1678" s="28"/>
      <c r="D1678" s="29"/>
      <c r="E1678" s="29"/>
      <c r="F1678" s="29"/>
      <c r="G1678" s="28"/>
      <c r="H1678" s="28"/>
      <c r="I1678" s="30">
        <f>IF($H1678="","",IFERROR(VLOOKUP($H1678,AcctTbl,2,0),"کد ناشناخته"))</f>
        <v>0</v>
      </c>
      <c r="J1678" s="27">
        <f>IF($H1678="","",IFERROR(VLOOKUP($H1678,AcctTbl,3,0),""))</f>
        <v>0</v>
      </c>
      <c r="K1678" s="29"/>
      <c r="L1678" s="28"/>
      <c r="M1678" s="31"/>
      <c r="N1678" s="29"/>
      <c r="O1678" s="32">
        <f>IF($B1678="",0,IF($U1678="IN",N($M1678),0))</f>
        <v>0</v>
      </c>
      <c r="P1678" s="32">
        <f>IF($B1678="",0,IF(OR($U1678="OUT",$U1678="TRF"),N($M1678),0))</f>
        <v>0</v>
      </c>
      <c r="Q1678" s="32">
        <f>IF($B1678="",0,IF(OR($U1678="OUT",$U1678="TRF"),N($M1678),0))</f>
        <v>0</v>
      </c>
      <c r="R1678" s="32">
        <f>IF($B1678="",0,IF($U1678="IN",N($M1678),0))</f>
        <v>0</v>
      </c>
      <c r="S1678" s="33">
        <f>IF($B1678="","",IF($M1678="","⚠ مبلغ",IF($E1678="","⚠ بانک عامل",IF(AND($U1678="TRF",$F1678=""),"⚠ بانک مقصد",IF(AND($V1678&lt;&gt;"NONE",$V1678&lt;&gt;"",$Z1678=""),"⚠ طرف حساب","✓")))))</f>
        <v>0</v>
      </c>
      <c r="T1678" s="29"/>
      <c r="U1678" s="27">
        <f>IFERROR(VLOOKUP($D1678,BankOpTbl,2,0),"")</f>
        <v>0</v>
      </c>
      <c r="V1678" s="27">
        <f>IFERROR(VLOOKUP($D1678,BankOpTbl,3,0),"")</f>
        <v>0</v>
      </c>
      <c r="W1678" s="27">
        <f>IFERROR(VLOOKUP($D1678,BankOpTbl,4,0),"")</f>
        <v>0</v>
      </c>
      <c r="X1678" s="27">
        <f>IF($E1678="","",IFERROR(VLOOKUP($E1678,BankTbl,4,0),""))</f>
        <v>0</v>
      </c>
      <c r="Y1678" s="27">
        <f>IF($F1678="","",IFERROR(VLOOKUP($F1678,BankTbl,4,0),""))</f>
        <v>0</v>
      </c>
      <c r="Z1678" s="27">
        <f>IF($B1678="","",IF($V1678="PICK",LEFT($N1678,5),IF($V1678="FIXED",$W1678,IF($V1678="CODE",$H1678,""))))</f>
        <v>0</v>
      </c>
    </row>
    <row r="1679" spans="1:26" ht="21" customHeight="1">
      <c r="A1679" s="27">
        <f>IF($B1679="","",COUNTA($B$13:$B1679))</f>
        <v>0</v>
      </c>
      <c r="B1679" s="28"/>
      <c r="C1679" s="28"/>
      <c r="D1679" s="29"/>
      <c r="E1679" s="29"/>
      <c r="F1679" s="29"/>
      <c r="G1679" s="28"/>
      <c r="H1679" s="28"/>
      <c r="I1679" s="30">
        <f>IF($H1679="","",IFERROR(VLOOKUP($H1679,AcctTbl,2,0),"کد ناشناخته"))</f>
        <v>0</v>
      </c>
      <c r="J1679" s="27">
        <f>IF($H1679="","",IFERROR(VLOOKUP($H1679,AcctTbl,3,0),""))</f>
        <v>0</v>
      </c>
      <c r="K1679" s="29"/>
      <c r="L1679" s="28"/>
      <c r="M1679" s="31"/>
      <c r="N1679" s="29"/>
      <c r="O1679" s="32">
        <f>IF($B1679="",0,IF($U1679="IN",N($M1679),0))</f>
        <v>0</v>
      </c>
      <c r="P1679" s="32">
        <f>IF($B1679="",0,IF(OR($U1679="OUT",$U1679="TRF"),N($M1679),0))</f>
        <v>0</v>
      </c>
      <c r="Q1679" s="32">
        <f>IF($B1679="",0,IF(OR($U1679="OUT",$U1679="TRF"),N($M1679),0))</f>
        <v>0</v>
      </c>
      <c r="R1679" s="32">
        <f>IF($B1679="",0,IF($U1679="IN",N($M1679),0))</f>
        <v>0</v>
      </c>
      <c r="S1679" s="33">
        <f>IF($B1679="","",IF($M1679="","⚠ مبلغ",IF($E1679="","⚠ بانک عامل",IF(AND($U1679="TRF",$F1679=""),"⚠ بانک مقصد",IF(AND($V1679&lt;&gt;"NONE",$V1679&lt;&gt;"",$Z1679=""),"⚠ طرف حساب","✓")))))</f>
        <v>0</v>
      </c>
      <c r="T1679" s="29"/>
      <c r="U1679" s="27">
        <f>IFERROR(VLOOKUP($D1679,BankOpTbl,2,0),"")</f>
        <v>0</v>
      </c>
      <c r="V1679" s="27">
        <f>IFERROR(VLOOKUP($D1679,BankOpTbl,3,0),"")</f>
        <v>0</v>
      </c>
      <c r="W1679" s="27">
        <f>IFERROR(VLOOKUP($D1679,BankOpTbl,4,0),"")</f>
        <v>0</v>
      </c>
      <c r="X1679" s="27">
        <f>IF($E1679="","",IFERROR(VLOOKUP($E1679,BankTbl,4,0),""))</f>
        <v>0</v>
      </c>
      <c r="Y1679" s="27">
        <f>IF($F1679="","",IFERROR(VLOOKUP($F1679,BankTbl,4,0),""))</f>
        <v>0</v>
      </c>
      <c r="Z1679" s="27">
        <f>IF($B1679="","",IF($V1679="PICK",LEFT($N1679,5),IF($V1679="FIXED",$W1679,IF($V1679="CODE",$H1679,""))))</f>
        <v>0</v>
      </c>
    </row>
    <row r="1680" spans="1:26" ht="21" customHeight="1">
      <c r="A1680" s="27">
        <f>IF($B1680="","",COUNTA($B$13:$B1680))</f>
        <v>0</v>
      </c>
      <c r="B1680" s="28"/>
      <c r="C1680" s="28"/>
      <c r="D1680" s="29"/>
      <c r="E1680" s="29"/>
      <c r="F1680" s="29"/>
      <c r="G1680" s="28"/>
      <c r="H1680" s="28"/>
      <c r="I1680" s="30">
        <f>IF($H1680="","",IFERROR(VLOOKUP($H1680,AcctTbl,2,0),"کد ناشناخته"))</f>
        <v>0</v>
      </c>
      <c r="J1680" s="27">
        <f>IF($H1680="","",IFERROR(VLOOKUP($H1680,AcctTbl,3,0),""))</f>
        <v>0</v>
      </c>
      <c r="K1680" s="29"/>
      <c r="L1680" s="28"/>
      <c r="M1680" s="31"/>
      <c r="N1680" s="29"/>
      <c r="O1680" s="32">
        <f>IF($B1680="",0,IF($U1680="IN",N($M1680),0))</f>
        <v>0</v>
      </c>
      <c r="P1680" s="32">
        <f>IF($B1680="",0,IF(OR($U1680="OUT",$U1680="TRF"),N($M1680),0))</f>
        <v>0</v>
      </c>
      <c r="Q1680" s="32">
        <f>IF($B1680="",0,IF(OR($U1680="OUT",$U1680="TRF"),N($M1680),0))</f>
        <v>0</v>
      </c>
      <c r="R1680" s="32">
        <f>IF($B1680="",0,IF($U1680="IN",N($M1680),0))</f>
        <v>0</v>
      </c>
      <c r="S1680" s="33">
        <f>IF($B1680="","",IF($M1680="","⚠ مبلغ",IF($E1680="","⚠ بانک عامل",IF(AND($U1680="TRF",$F1680=""),"⚠ بانک مقصد",IF(AND($V1680&lt;&gt;"NONE",$V1680&lt;&gt;"",$Z1680=""),"⚠ طرف حساب","✓")))))</f>
        <v>0</v>
      </c>
      <c r="T1680" s="29"/>
      <c r="U1680" s="27">
        <f>IFERROR(VLOOKUP($D1680,BankOpTbl,2,0),"")</f>
        <v>0</v>
      </c>
      <c r="V1680" s="27">
        <f>IFERROR(VLOOKUP($D1680,BankOpTbl,3,0),"")</f>
        <v>0</v>
      </c>
      <c r="W1680" s="27">
        <f>IFERROR(VLOOKUP($D1680,BankOpTbl,4,0),"")</f>
        <v>0</v>
      </c>
      <c r="X1680" s="27">
        <f>IF($E1680="","",IFERROR(VLOOKUP($E1680,BankTbl,4,0),""))</f>
        <v>0</v>
      </c>
      <c r="Y1680" s="27">
        <f>IF($F1680="","",IFERROR(VLOOKUP($F1680,BankTbl,4,0),""))</f>
        <v>0</v>
      </c>
      <c r="Z1680" s="27">
        <f>IF($B1680="","",IF($V1680="PICK",LEFT($N1680,5),IF($V1680="FIXED",$W1680,IF($V1680="CODE",$H1680,""))))</f>
        <v>0</v>
      </c>
    </row>
    <row r="1681" spans="1:26" ht="21" customHeight="1">
      <c r="A1681" s="27">
        <f>IF($B1681="","",COUNTA($B$13:$B1681))</f>
        <v>0</v>
      </c>
      <c r="B1681" s="28"/>
      <c r="C1681" s="28"/>
      <c r="D1681" s="29"/>
      <c r="E1681" s="29"/>
      <c r="F1681" s="29"/>
      <c r="G1681" s="28"/>
      <c r="H1681" s="28"/>
      <c r="I1681" s="30">
        <f>IF($H1681="","",IFERROR(VLOOKUP($H1681,AcctTbl,2,0),"کد ناشناخته"))</f>
        <v>0</v>
      </c>
      <c r="J1681" s="27">
        <f>IF($H1681="","",IFERROR(VLOOKUP($H1681,AcctTbl,3,0),""))</f>
        <v>0</v>
      </c>
      <c r="K1681" s="29"/>
      <c r="L1681" s="28"/>
      <c r="M1681" s="31"/>
      <c r="N1681" s="29"/>
      <c r="O1681" s="32">
        <f>IF($B1681="",0,IF($U1681="IN",N($M1681),0))</f>
        <v>0</v>
      </c>
      <c r="P1681" s="32">
        <f>IF($B1681="",0,IF(OR($U1681="OUT",$U1681="TRF"),N($M1681),0))</f>
        <v>0</v>
      </c>
      <c r="Q1681" s="32">
        <f>IF($B1681="",0,IF(OR($U1681="OUT",$U1681="TRF"),N($M1681),0))</f>
        <v>0</v>
      </c>
      <c r="R1681" s="32">
        <f>IF($B1681="",0,IF($U1681="IN",N($M1681),0))</f>
        <v>0</v>
      </c>
      <c r="S1681" s="33">
        <f>IF($B1681="","",IF($M1681="","⚠ مبلغ",IF($E1681="","⚠ بانک عامل",IF(AND($U1681="TRF",$F1681=""),"⚠ بانک مقصد",IF(AND($V1681&lt;&gt;"NONE",$V1681&lt;&gt;"",$Z1681=""),"⚠ طرف حساب","✓")))))</f>
        <v>0</v>
      </c>
      <c r="T1681" s="29"/>
      <c r="U1681" s="27">
        <f>IFERROR(VLOOKUP($D1681,BankOpTbl,2,0),"")</f>
        <v>0</v>
      </c>
      <c r="V1681" s="27">
        <f>IFERROR(VLOOKUP($D1681,BankOpTbl,3,0),"")</f>
        <v>0</v>
      </c>
      <c r="W1681" s="27">
        <f>IFERROR(VLOOKUP($D1681,BankOpTbl,4,0),"")</f>
        <v>0</v>
      </c>
      <c r="X1681" s="27">
        <f>IF($E1681="","",IFERROR(VLOOKUP($E1681,BankTbl,4,0),""))</f>
        <v>0</v>
      </c>
      <c r="Y1681" s="27">
        <f>IF($F1681="","",IFERROR(VLOOKUP($F1681,BankTbl,4,0),""))</f>
        <v>0</v>
      </c>
      <c r="Z1681" s="27">
        <f>IF($B1681="","",IF($V1681="PICK",LEFT($N1681,5),IF($V1681="FIXED",$W1681,IF($V1681="CODE",$H1681,""))))</f>
        <v>0</v>
      </c>
    </row>
    <row r="1682" spans="1:26" ht="21" customHeight="1">
      <c r="A1682" s="27">
        <f>IF($B1682="","",COUNTA($B$13:$B1682))</f>
        <v>0</v>
      </c>
      <c r="B1682" s="28"/>
      <c r="C1682" s="28"/>
      <c r="D1682" s="29"/>
      <c r="E1682" s="29"/>
      <c r="F1682" s="29"/>
      <c r="G1682" s="28"/>
      <c r="H1682" s="28"/>
      <c r="I1682" s="30">
        <f>IF($H1682="","",IFERROR(VLOOKUP($H1682,AcctTbl,2,0),"کد ناشناخته"))</f>
        <v>0</v>
      </c>
      <c r="J1682" s="27">
        <f>IF($H1682="","",IFERROR(VLOOKUP($H1682,AcctTbl,3,0),""))</f>
        <v>0</v>
      </c>
      <c r="K1682" s="29"/>
      <c r="L1682" s="28"/>
      <c r="M1682" s="31"/>
      <c r="N1682" s="29"/>
      <c r="O1682" s="32">
        <f>IF($B1682="",0,IF($U1682="IN",N($M1682),0))</f>
        <v>0</v>
      </c>
      <c r="P1682" s="32">
        <f>IF($B1682="",0,IF(OR($U1682="OUT",$U1682="TRF"),N($M1682),0))</f>
        <v>0</v>
      </c>
      <c r="Q1682" s="32">
        <f>IF($B1682="",0,IF(OR($U1682="OUT",$U1682="TRF"),N($M1682),0))</f>
        <v>0</v>
      </c>
      <c r="R1682" s="32">
        <f>IF($B1682="",0,IF($U1682="IN",N($M1682),0))</f>
        <v>0</v>
      </c>
      <c r="S1682" s="33">
        <f>IF($B1682="","",IF($M1682="","⚠ مبلغ",IF($E1682="","⚠ بانک عامل",IF(AND($U1682="TRF",$F1682=""),"⚠ بانک مقصد",IF(AND($V1682&lt;&gt;"NONE",$V1682&lt;&gt;"",$Z1682=""),"⚠ طرف حساب","✓")))))</f>
        <v>0</v>
      </c>
      <c r="T1682" s="29"/>
      <c r="U1682" s="27">
        <f>IFERROR(VLOOKUP($D1682,BankOpTbl,2,0),"")</f>
        <v>0</v>
      </c>
      <c r="V1682" s="27">
        <f>IFERROR(VLOOKUP($D1682,BankOpTbl,3,0),"")</f>
        <v>0</v>
      </c>
      <c r="W1682" s="27">
        <f>IFERROR(VLOOKUP($D1682,BankOpTbl,4,0),"")</f>
        <v>0</v>
      </c>
      <c r="X1682" s="27">
        <f>IF($E1682="","",IFERROR(VLOOKUP($E1682,BankTbl,4,0),""))</f>
        <v>0</v>
      </c>
      <c r="Y1682" s="27">
        <f>IF($F1682="","",IFERROR(VLOOKUP($F1682,BankTbl,4,0),""))</f>
        <v>0</v>
      </c>
      <c r="Z1682" s="27">
        <f>IF($B1682="","",IF($V1682="PICK",LEFT($N1682,5),IF($V1682="FIXED",$W1682,IF($V1682="CODE",$H1682,""))))</f>
        <v>0</v>
      </c>
    </row>
    <row r="1683" spans="1:26" ht="21" customHeight="1">
      <c r="A1683" s="27">
        <f>IF($B1683="","",COUNTA($B$13:$B1683))</f>
        <v>0</v>
      </c>
      <c r="B1683" s="28"/>
      <c r="C1683" s="28"/>
      <c r="D1683" s="29"/>
      <c r="E1683" s="29"/>
      <c r="F1683" s="29"/>
      <c r="G1683" s="28"/>
      <c r="H1683" s="28"/>
      <c r="I1683" s="30">
        <f>IF($H1683="","",IFERROR(VLOOKUP($H1683,AcctTbl,2,0),"کد ناشناخته"))</f>
        <v>0</v>
      </c>
      <c r="J1683" s="27">
        <f>IF($H1683="","",IFERROR(VLOOKUP($H1683,AcctTbl,3,0),""))</f>
        <v>0</v>
      </c>
      <c r="K1683" s="29"/>
      <c r="L1683" s="28"/>
      <c r="M1683" s="31"/>
      <c r="N1683" s="29"/>
      <c r="O1683" s="32">
        <f>IF($B1683="",0,IF($U1683="IN",N($M1683),0))</f>
        <v>0</v>
      </c>
      <c r="P1683" s="32">
        <f>IF($B1683="",0,IF(OR($U1683="OUT",$U1683="TRF"),N($M1683),0))</f>
        <v>0</v>
      </c>
      <c r="Q1683" s="32">
        <f>IF($B1683="",0,IF(OR($U1683="OUT",$U1683="TRF"),N($M1683),0))</f>
        <v>0</v>
      </c>
      <c r="R1683" s="32">
        <f>IF($B1683="",0,IF($U1683="IN",N($M1683),0))</f>
        <v>0</v>
      </c>
      <c r="S1683" s="33">
        <f>IF($B1683="","",IF($M1683="","⚠ مبلغ",IF($E1683="","⚠ بانک عامل",IF(AND($U1683="TRF",$F1683=""),"⚠ بانک مقصد",IF(AND($V1683&lt;&gt;"NONE",$V1683&lt;&gt;"",$Z1683=""),"⚠ طرف حساب","✓")))))</f>
        <v>0</v>
      </c>
      <c r="T1683" s="29"/>
      <c r="U1683" s="27">
        <f>IFERROR(VLOOKUP($D1683,BankOpTbl,2,0),"")</f>
        <v>0</v>
      </c>
      <c r="V1683" s="27">
        <f>IFERROR(VLOOKUP($D1683,BankOpTbl,3,0),"")</f>
        <v>0</v>
      </c>
      <c r="W1683" s="27">
        <f>IFERROR(VLOOKUP($D1683,BankOpTbl,4,0),"")</f>
        <v>0</v>
      </c>
      <c r="X1683" s="27">
        <f>IF($E1683="","",IFERROR(VLOOKUP($E1683,BankTbl,4,0),""))</f>
        <v>0</v>
      </c>
      <c r="Y1683" s="27">
        <f>IF($F1683="","",IFERROR(VLOOKUP($F1683,BankTbl,4,0),""))</f>
        <v>0</v>
      </c>
      <c r="Z1683" s="27">
        <f>IF($B1683="","",IF($V1683="PICK",LEFT($N1683,5),IF($V1683="FIXED",$W1683,IF($V1683="CODE",$H1683,""))))</f>
        <v>0</v>
      </c>
    </row>
    <row r="1684" spans="1:26" ht="21" customHeight="1">
      <c r="A1684" s="27">
        <f>IF($B1684="","",COUNTA($B$13:$B1684))</f>
        <v>0</v>
      </c>
      <c r="B1684" s="28"/>
      <c r="C1684" s="28"/>
      <c r="D1684" s="29"/>
      <c r="E1684" s="29"/>
      <c r="F1684" s="29"/>
      <c r="G1684" s="28"/>
      <c r="H1684" s="28"/>
      <c r="I1684" s="30">
        <f>IF($H1684="","",IFERROR(VLOOKUP($H1684,AcctTbl,2,0),"کد ناشناخته"))</f>
        <v>0</v>
      </c>
      <c r="J1684" s="27">
        <f>IF($H1684="","",IFERROR(VLOOKUP($H1684,AcctTbl,3,0),""))</f>
        <v>0</v>
      </c>
      <c r="K1684" s="29"/>
      <c r="L1684" s="28"/>
      <c r="M1684" s="31"/>
      <c r="N1684" s="29"/>
      <c r="O1684" s="32">
        <f>IF($B1684="",0,IF($U1684="IN",N($M1684),0))</f>
        <v>0</v>
      </c>
      <c r="P1684" s="32">
        <f>IF($B1684="",0,IF(OR($U1684="OUT",$U1684="TRF"),N($M1684),0))</f>
        <v>0</v>
      </c>
      <c r="Q1684" s="32">
        <f>IF($B1684="",0,IF(OR($U1684="OUT",$U1684="TRF"),N($M1684),0))</f>
        <v>0</v>
      </c>
      <c r="R1684" s="32">
        <f>IF($B1684="",0,IF($U1684="IN",N($M1684),0))</f>
        <v>0</v>
      </c>
      <c r="S1684" s="33">
        <f>IF($B1684="","",IF($M1684="","⚠ مبلغ",IF($E1684="","⚠ بانک عامل",IF(AND($U1684="TRF",$F1684=""),"⚠ بانک مقصد",IF(AND($V1684&lt;&gt;"NONE",$V1684&lt;&gt;"",$Z1684=""),"⚠ طرف حساب","✓")))))</f>
        <v>0</v>
      </c>
      <c r="T1684" s="29"/>
      <c r="U1684" s="27">
        <f>IFERROR(VLOOKUP($D1684,BankOpTbl,2,0),"")</f>
        <v>0</v>
      </c>
      <c r="V1684" s="27">
        <f>IFERROR(VLOOKUP($D1684,BankOpTbl,3,0),"")</f>
        <v>0</v>
      </c>
      <c r="W1684" s="27">
        <f>IFERROR(VLOOKUP($D1684,BankOpTbl,4,0),"")</f>
        <v>0</v>
      </c>
      <c r="X1684" s="27">
        <f>IF($E1684="","",IFERROR(VLOOKUP($E1684,BankTbl,4,0),""))</f>
        <v>0</v>
      </c>
      <c r="Y1684" s="27">
        <f>IF($F1684="","",IFERROR(VLOOKUP($F1684,BankTbl,4,0),""))</f>
        <v>0</v>
      </c>
      <c r="Z1684" s="27">
        <f>IF($B1684="","",IF($V1684="PICK",LEFT($N1684,5),IF($V1684="FIXED",$W1684,IF($V1684="CODE",$H1684,""))))</f>
        <v>0</v>
      </c>
    </row>
    <row r="1685" spans="1:26" ht="21" customHeight="1">
      <c r="A1685" s="27">
        <f>IF($B1685="","",COUNTA($B$13:$B1685))</f>
        <v>0</v>
      </c>
      <c r="B1685" s="28"/>
      <c r="C1685" s="28"/>
      <c r="D1685" s="29"/>
      <c r="E1685" s="29"/>
      <c r="F1685" s="29"/>
      <c r="G1685" s="28"/>
      <c r="H1685" s="28"/>
      <c r="I1685" s="30">
        <f>IF($H1685="","",IFERROR(VLOOKUP($H1685,AcctTbl,2,0),"کد ناشناخته"))</f>
        <v>0</v>
      </c>
      <c r="J1685" s="27">
        <f>IF($H1685="","",IFERROR(VLOOKUP($H1685,AcctTbl,3,0),""))</f>
        <v>0</v>
      </c>
      <c r="K1685" s="29"/>
      <c r="L1685" s="28"/>
      <c r="M1685" s="31"/>
      <c r="N1685" s="29"/>
      <c r="O1685" s="32">
        <f>IF($B1685="",0,IF($U1685="IN",N($M1685),0))</f>
        <v>0</v>
      </c>
      <c r="P1685" s="32">
        <f>IF($B1685="",0,IF(OR($U1685="OUT",$U1685="TRF"),N($M1685),0))</f>
        <v>0</v>
      </c>
      <c r="Q1685" s="32">
        <f>IF($B1685="",0,IF(OR($U1685="OUT",$U1685="TRF"),N($M1685),0))</f>
        <v>0</v>
      </c>
      <c r="R1685" s="32">
        <f>IF($B1685="",0,IF($U1685="IN",N($M1685),0))</f>
        <v>0</v>
      </c>
      <c r="S1685" s="33">
        <f>IF($B1685="","",IF($M1685="","⚠ مبلغ",IF($E1685="","⚠ بانک عامل",IF(AND($U1685="TRF",$F1685=""),"⚠ بانک مقصد",IF(AND($V1685&lt;&gt;"NONE",$V1685&lt;&gt;"",$Z1685=""),"⚠ طرف حساب","✓")))))</f>
        <v>0</v>
      </c>
      <c r="T1685" s="29"/>
      <c r="U1685" s="27">
        <f>IFERROR(VLOOKUP($D1685,BankOpTbl,2,0),"")</f>
        <v>0</v>
      </c>
      <c r="V1685" s="27">
        <f>IFERROR(VLOOKUP($D1685,BankOpTbl,3,0),"")</f>
        <v>0</v>
      </c>
      <c r="W1685" s="27">
        <f>IFERROR(VLOOKUP($D1685,BankOpTbl,4,0),"")</f>
        <v>0</v>
      </c>
      <c r="X1685" s="27">
        <f>IF($E1685="","",IFERROR(VLOOKUP($E1685,BankTbl,4,0),""))</f>
        <v>0</v>
      </c>
      <c r="Y1685" s="27">
        <f>IF($F1685="","",IFERROR(VLOOKUP($F1685,BankTbl,4,0),""))</f>
        <v>0</v>
      </c>
      <c r="Z1685" s="27">
        <f>IF($B1685="","",IF($V1685="PICK",LEFT($N1685,5),IF($V1685="FIXED",$W1685,IF($V1685="CODE",$H1685,""))))</f>
        <v>0</v>
      </c>
    </row>
    <row r="1686" spans="1:26" ht="21" customHeight="1">
      <c r="A1686" s="27">
        <f>IF($B1686="","",COUNTA($B$13:$B1686))</f>
        <v>0</v>
      </c>
      <c r="B1686" s="28"/>
      <c r="C1686" s="28"/>
      <c r="D1686" s="29"/>
      <c r="E1686" s="29"/>
      <c r="F1686" s="29"/>
      <c r="G1686" s="28"/>
      <c r="H1686" s="28"/>
      <c r="I1686" s="30">
        <f>IF($H1686="","",IFERROR(VLOOKUP($H1686,AcctTbl,2,0),"کد ناشناخته"))</f>
        <v>0</v>
      </c>
      <c r="J1686" s="27">
        <f>IF($H1686="","",IFERROR(VLOOKUP($H1686,AcctTbl,3,0),""))</f>
        <v>0</v>
      </c>
      <c r="K1686" s="29"/>
      <c r="L1686" s="28"/>
      <c r="M1686" s="31"/>
      <c r="N1686" s="29"/>
      <c r="O1686" s="32">
        <f>IF($B1686="",0,IF($U1686="IN",N($M1686),0))</f>
        <v>0</v>
      </c>
      <c r="P1686" s="32">
        <f>IF($B1686="",0,IF(OR($U1686="OUT",$U1686="TRF"),N($M1686),0))</f>
        <v>0</v>
      </c>
      <c r="Q1686" s="32">
        <f>IF($B1686="",0,IF(OR($U1686="OUT",$U1686="TRF"),N($M1686),0))</f>
        <v>0</v>
      </c>
      <c r="R1686" s="32">
        <f>IF($B1686="",0,IF($U1686="IN",N($M1686),0))</f>
        <v>0</v>
      </c>
      <c r="S1686" s="33">
        <f>IF($B1686="","",IF($M1686="","⚠ مبلغ",IF($E1686="","⚠ بانک عامل",IF(AND($U1686="TRF",$F1686=""),"⚠ بانک مقصد",IF(AND($V1686&lt;&gt;"NONE",$V1686&lt;&gt;"",$Z1686=""),"⚠ طرف حساب","✓")))))</f>
        <v>0</v>
      </c>
      <c r="T1686" s="29"/>
      <c r="U1686" s="27">
        <f>IFERROR(VLOOKUP($D1686,BankOpTbl,2,0),"")</f>
        <v>0</v>
      </c>
      <c r="V1686" s="27">
        <f>IFERROR(VLOOKUP($D1686,BankOpTbl,3,0),"")</f>
        <v>0</v>
      </c>
      <c r="W1686" s="27">
        <f>IFERROR(VLOOKUP($D1686,BankOpTbl,4,0),"")</f>
        <v>0</v>
      </c>
      <c r="X1686" s="27">
        <f>IF($E1686="","",IFERROR(VLOOKUP($E1686,BankTbl,4,0),""))</f>
        <v>0</v>
      </c>
      <c r="Y1686" s="27">
        <f>IF($F1686="","",IFERROR(VLOOKUP($F1686,BankTbl,4,0),""))</f>
        <v>0</v>
      </c>
      <c r="Z1686" s="27">
        <f>IF($B1686="","",IF($V1686="PICK",LEFT($N1686,5),IF($V1686="FIXED",$W1686,IF($V1686="CODE",$H1686,""))))</f>
        <v>0</v>
      </c>
    </row>
    <row r="1687" spans="1:26" ht="21" customHeight="1">
      <c r="A1687" s="27">
        <f>IF($B1687="","",COUNTA($B$13:$B1687))</f>
        <v>0</v>
      </c>
      <c r="B1687" s="28"/>
      <c r="C1687" s="28"/>
      <c r="D1687" s="29"/>
      <c r="E1687" s="29"/>
      <c r="F1687" s="29"/>
      <c r="G1687" s="28"/>
      <c r="H1687" s="28"/>
      <c r="I1687" s="30">
        <f>IF($H1687="","",IFERROR(VLOOKUP($H1687,AcctTbl,2,0),"کد ناشناخته"))</f>
        <v>0</v>
      </c>
      <c r="J1687" s="27">
        <f>IF($H1687="","",IFERROR(VLOOKUP($H1687,AcctTbl,3,0),""))</f>
        <v>0</v>
      </c>
      <c r="K1687" s="29"/>
      <c r="L1687" s="28"/>
      <c r="M1687" s="31"/>
      <c r="N1687" s="29"/>
      <c r="O1687" s="32">
        <f>IF($B1687="",0,IF($U1687="IN",N($M1687),0))</f>
        <v>0</v>
      </c>
      <c r="P1687" s="32">
        <f>IF($B1687="",0,IF(OR($U1687="OUT",$U1687="TRF"),N($M1687),0))</f>
        <v>0</v>
      </c>
      <c r="Q1687" s="32">
        <f>IF($B1687="",0,IF(OR($U1687="OUT",$U1687="TRF"),N($M1687),0))</f>
        <v>0</v>
      </c>
      <c r="R1687" s="32">
        <f>IF($B1687="",0,IF($U1687="IN",N($M1687),0))</f>
        <v>0</v>
      </c>
      <c r="S1687" s="33">
        <f>IF($B1687="","",IF($M1687="","⚠ مبلغ",IF($E1687="","⚠ بانک عامل",IF(AND($U1687="TRF",$F1687=""),"⚠ بانک مقصد",IF(AND($V1687&lt;&gt;"NONE",$V1687&lt;&gt;"",$Z1687=""),"⚠ طرف حساب","✓")))))</f>
        <v>0</v>
      </c>
      <c r="T1687" s="29"/>
      <c r="U1687" s="27">
        <f>IFERROR(VLOOKUP($D1687,BankOpTbl,2,0),"")</f>
        <v>0</v>
      </c>
      <c r="V1687" s="27">
        <f>IFERROR(VLOOKUP($D1687,BankOpTbl,3,0),"")</f>
        <v>0</v>
      </c>
      <c r="W1687" s="27">
        <f>IFERROR(VLOOKUP($D1687,BankOpTbl,4,0),"")</f>
        <v>0</v>
      </c>
      <c r="X1687" s="27">
        <f>IF($E1687="","",IFERROR(VLOOKUP($E1687,BankTbl,4,0),""))</f>
        <v>0</v>
      </c>
      <c r="Y1687" s="27">
        <f>IF($F1687="","",IFERROR(VLOOKUP($F1687,BankTbl,4,0),""))</f>
        <v>0</v>
      </c>
      <c r="Z1687" s="27">
        <f>IF($B1687="","",IF($V1687="PICK",LEFT($N1687,5),IF($V1687="FIXED",$W1687,IF($V1687="CODE",$H1687,""))))</f>
        <v>0</v>
      </c>
    </row>
    <row r="1688" spans="1:26" ht="21" customHeight="1">
      <c r="A1688" s="27">
        <f>IF($B1688="","",COUNTA($B$13:$B1688))</f>
        <v>0</v>
      </c>
      <c r="B1688" s="28"/>
      <c r="C1688" s="28"/>
      <c r="D1688" s="29"/>
      <c r="E1688" s="29"/>
      <c r="F1688" s="29"/>
      <c r="G1688" s="28"/>
      <c r="H1688" s="28"/>
      <c r="I1688" s="30">
        <f>IF($H1688="","",IFERROR(VLOOKUP($H1688,AcctTbl,2,0),"کد ناشناخته"))</f>
        <v>0</v>
      </c>
      <c r="J1688" s="27">
        <f>IF($H1688="","",IFERROR(VLOOKUP($H1688,AcctTbl,3,0),""))</f>
        <v>0</v>
      </c>
      <c r="K1688" s="29"/>
      <c r="L1688" s="28"/>
      <c r="M1688" s="31"/>
      <c r="N1688" s="29"/>
      <c r="O1688" s="32">
        <f>IF($B1688="",0,IF($U1688="IN",N($M1688),0))</f>
        <v>0</v>
      </c>
      <c r="P1688" s="32">
        <f>IF($B1688="",0,IF(OR($U1688="OUT",$U1688="TRF"),N($M1688),0))</f>
        <v>0</v>
      </c>
      <c r="Q1688" s="32">
        <f>IF($B1688="",0,IF(OR($U1688="OUT",$U1688="TRF"),N($M1688),0))</f>
        <v>0</v>
      </c>
      <c r="R1688" s="32">
        <f>IF($B1688="",0,IF($U1688="IN",N($M1688),0))</f>
        <v>0</v>
      </c>
      <c r="S1688" s="33">
        <f>IF($B1688="","",IF($M1688="","⚠ مبلغ",IF($E1688="","⚠ بانک عامل",IF(AND($U1688="TRF",$F1688=""),"⚠ بانک مقصد",IF(AND($V1688&lt;&gt;"NONE",$V1688&lt;&gt;"",$Z1688=""),"⚠ طرف حساب","✓")))))</f>
        <v>0</v>
      </c>
      <c r="T1688" s="29"/>
      <c r="U1688" s="27">
        <f>IFERROR(VLOOKUP($D1688,BankOpTbl,2,0),"")</f>
        <v>0</v>
      </c>
      <c r="V1688" s="27">
        <f>IFERROR(VLOOKUP($D1688,BankOpTbl,3,0),"")</f>
        <v>0</v>
      </c>
      <c r="W1688" s="27">
        <f>IFERROR(VLOOKUP($D1688,BankOpTbl,4,0),"")</f>
        <v>0</v>
      </c>
      <c r="X1688" s="27">
        <f>IF($E1688="","",IFERROR(VLOOKUP($E1688,BankTbl,4,0),""))</f>
        <v>0</v>
      </c>
      <c r="Y1688" s="27">
        <f>IF($F1688="","",IFERROR(VLOOKUP($F1688,BankTbl,4,0),""))</f>
        <v>0</v>
      </c>
      <c r="Z1688" s="27">
        <f>IF($B1688="","",IF($V1688="PICK",LEFT($N1688,5),IF($V1688="FIXED",$W1688,IF($V1688="CODE",$H1688,""))))</f>
        <v>0</v>
      </c>
    </row>
    <row r="1689" spans="1:26" ht="21" customHeight="1">
      <c r="A1689" s="27">
        <f>IF($B1689="","",COUNTA($B$13:$B1689))</f>
        <v>0</v>
      </c>
      <c r="B1689" s="28"/>
      <c r="C1689" s="28"/>
      <c r="D1689" s="29"/>
      <c r="E1689" s="29"/>
      <c r="F1689" s="29"/>
      <c r="G1689" s="28"/>
      <c r="H1689" s="28"/>
      <c r="I1689" s="30">
        <f>IF($H1689="","",IFERROR(VLOOKUP($H1689,AcctTbl,2,0),"کد ناشناخته"))</f>
        <v>0</v>
      </c>
      <c r="J1689" s="27">
        <f>IF($H1689="","",IFERROR(VLOOKUP($H1689,AcctTbl,3,0),""))</f>
        <v>0</v>
      </c>
      <c r="K1689" s="29"/>
      <c r="L1689" s="28"/>
      <c r="M1689" s="31"/>
      <c r="N1689" s="29"/>
      <c r="O1689" s="32">
        <f>IF($B1689="",0,IF($U1689="IN",N($M1689),0))</f>
        <v>0</v>
      </c>
      <c r="P1689" s="32">
        <f>IF($B1689="",0,IF(OR($U1689="OUT",$U1689="TRF"),N($M1689),0))</f>
        <v>0</v>
      </c>
      <c r="Q1689" s="32">
        <f>IF($B1689="",0,IF(OR($U1689="OUT",$U1689="TRF"),N($M1689),0))</f>
        <v>0</v>
      </c>
      <c r="R1689" s="32">
        <f>IF($B1689="",0,IF($U1689="IN",N($M1689),0))</f>
        <v>0</v>
      </c>
      <c r="S1689" s="33">
        <f>IF($B1689="","",IF($M1689="","⚠ مبلغ",IF($E1689="","⚠ بانک عامل",IF(AND($U1689="TRF",$F1689=""),"⚠ بانک مقصد",IF(AND($V1689&lt;&gt;"NONE",$V1689&lt;&gt;"",$Z1689=""),"⚠ طرف حساب","✓")))))</f>
        <v>0</v>
      </c>
      <c r="T1689" s="29"/>
      <c r="U1689" s="27">
        <f>IFERROR(VLOOKUP($D1689,BankOpTbl,2,0),"")</f>
        <v>0</v>
      </c>
      <c r="V1689" s="27">
        <f>IFERROR(VLOOKUP($D1689,BankOpTbl,3,0),"")</f>
        <v>0</v>
      </c>
      <c r="W1689" s="27">
        <f>IFERROR(VLOOKUP($D1689,BankOpTbl,4,0),"")</f>
        <v>0</v>
      </c>
      <c r="X1689" s="27">
        <f>IF($E1689="","",IFERROR(VLOOKUP($E1689,BankTbl,4,0),""))</f>
        <v>0</v>
      </c>
      <c r="Y1689" s="27">
        <f>IF($F1689="","",IFERROR(VLOOKUP($F1689,BankTbl,4,0),""))</f>
        <v>0</v>
      </c>
      <c r="Z1689" s="27">
        <f>IF($B1689="","",IF($V1689="PICK",LEFT($N1689,5),IF($V1689="FIXED",$W1689,IF($V1689="CODE",$H1689,""))))</f>
        <v>0</v>
      </c>
    </row>
    <row r="1690" spans="1:26" ht="21" customHeight="1">
      <c r="A1690" s="27">
        <f>IF($B1690="","",COUNTA($B$13:$B1690))</f>
        <v>0</v>
      </c>
      <c r="B1690" s="28"/>
      <c r="C1690" s="28"/>
      <c r="D1690" s="29"/>
      <c r="E1690" s="29"/>
      <c r="F1690" s="29"/>
      <c r="G1690" s="28"/>
      <c r="H1690" s="28"/>
      <c r="I1690" s="30">
        <f>IF($H1690="","",IFERROR(VLOOKUP($H1690,AcctTbl,2,0),"کد ناشناخته"))</f>
        <v>0</v>
      </c>
      <c r="J1690" s="27">
        <f>IF($H1690="","",IFERROR(VLOOKUP($H1690,AcctTbl,3,0),""))</f>
        <v>0</v>
      </c>
      <c r="K1690" s="29"/>
      <c r="L1690" s="28"/>
      <c r="M1690" s="31"/>
      <c r="N1690" s="29"/>
      <c r="O1690" s="32">
        <f>IF($B1690="",0,IF($U1690="IN",N($M1690),0))</f>
        <v>0</v>
      </c>
      <c r="P1690" s="32">
        <f>IF($B1690="",0,IF(OR($U1690="OUT",$U1690="TRF"),N($M1690),0))</f>
        <v>0</v>
      </c>
      <c r="Q1690" s="32">
        <f>IF($B1690="",0,IF(OR($U1690="OUT",$U1690="TRF"),N($M1690),0))</f>
        <v>0</v>
      </c>
      <c r="R1690" s="32">
        <f>IF($B1690="",0,IF($U1690="IN",N($M1690),0))</f>
        <v>0</v>
      </c>
      <c r="S1690" s="33">
        <f>IF($B1690="","",IF($M1690="","⚠ مبلغ",IF($E1690="","⚠ بانک عامل",IF(AND($U1690="TRF",$F1690=""),"⚠ بانک مقصد",IF(AND($V1690&lt;&gt;"NONE",$V1690&lt;&gt;"",$Z1690=""),"⚠ طرف حساب","✓")))))</f>
        <v>0</v>
      </c>
      <c r="T1690" s="29"/>
      <c r="U1690" s="27">
        <f>IFERROR(VLOOKUP($D1690,BankOpTbl,2,0),"")</f>
        <v>0</v>
      </c>
      <c r="V1690" s="27">
        <f>IFERROR(VLOOKUP($D1690,BankOpTbl,3,0),"")</f>
        <v>0</v>
      </c>
      <c r="W1690" s="27">
        <f>IFERROR(VLOOKUP($D1690,BankOpTbl,4,0),"")</f>
        <v>0</v>
      </c>
      <c r="X1690" s="27">
        <f>IF($E1690="","",IFERROR(VLOOKUP($E1690,BankTbl,4,0),""))</f>
        <v>0</v>
      </c>
      <c r="Y1690" s="27">
        <f>IF($F1690="","",IFERROR(VLOOKUP($F1690,BankTbl,4,0),""))</f>
        <v>0</v>
      </c>
      <c r="Z1690" s="27">
        <f>IF($B1690="","",IF($V1690="PICK",LEFT($N1690,5),IF($V1690="FIXED",$W1690,IF($V1690="CODE",$H1690,""))))</f>
        <v>0</v>
      </c>
    </row>
    <row r="1691" spans="1:26" ht="21" customHeight="1">
      <c r="A1691" s="27">
        <f>IF($B1691="","",COUNTA($B$13:$B1691))</f>
        <v>0</v>
      </c>
      <c r="B1691" s="28"/>
      <c r="C1691" s="28"/>
      <c r="D1691" s="29"/>
      <c r="E1691" s="29"/>
      <c r="F1691" s="29"/>
      <c r="G1691" s="28"/>
      <c r="H1691" s="28"/>
      <c r="I1691" s="30">
        <f>IF($H1691="","",IFERROR(VLOOKUP($H1691,AcctTbl,2,0),"کد ناشناخته"))</f>
        <v>0</v>
      </c>
      <c r="J1691" s="27">
        <f>IF($H1691="","",IFERROR(VLOOKUP($H1691,AcctTbl,3,0),""))</f>
        <v>0</v>
      </c>
      <c r="K1691" s="29"/>
      <c r="L1691" s="28"/>
      <c r="M1691" s="31"/>
      <c r="N1691" s="29"/>
      <c r="O1691" s="32">
        <f>IF($B1691="",0,IF($U1691="IN",N($M1691),0))</f>
        <v>0</v>
      </c>
      <c r="P1691" s="32">
        <f>IF($B1691="",0,IF(OR($U1691="OUT",$U1691="TRF"),N($M1691),0))</f>
        <v>0</v>
      </c>
      <c r="Q1691" s="32">
        <f>IF($B1691="",0,IF(OR($U1691="OUT",$U1691="TRF"),N($M1691),0))</f>
        <v>0</v>
      </c>
      <c r="R1691" s="32">
        <f>IF($B1691="",0,IF($U1691="IN",N($M1691),0))</f>
        <v>0</v>
      </c>
      <c r="S1691" s="33">
        <f>IF($B1691="","",IF($M1691="","⚠ مبلغ",IF($E1691="","⚠ بانک عامل",IF(AND($U1691="TRF",$F1691=""),"⚠ بانک مقصد",IF(AND($V1691&lt;&gt;"NONE",$V1691&lt;&gt;"",$Z1691=""),"⚠ طرف حساب","✓")))))</f>
        <v>0</v>
      </c>
      <c r="T1691" s="29"/>
      <c r="U1691" s="27">
        <f>IFERROR(VLOOKUP($D1691,BankOpTbl,2,0),"")</f>
        <v>0</v>
      </c>
      <c r="V1691" s="27">
        <f>IFERROR(VLOOKUP($D1691,BankOpTbl,3,0),"")</f>
        <v>0</v>
      </c>
      <c r="W1691" s="27">
        <f>IFERROR(VLOOKUP($D1691,BankOpTbl,4,0),"")</f>
        <v>0</v>
      </c>
      <c r="X1691" s="27">
        <f>IF($E1691="","",IFERROR(VLOOKUP($E1691,BankTbl,4,0),""))</f>
        <v>0</v>
      </c>
      <c r="Y1691" s="27">
        <f>IF($F1691="","",IFERROR(VLOOKUP($F1691,BankTbl,4,0),""))</f>
        <v>0</v>
      </c>
      <c r="Z1691" s="27">
        <f>IF($B1691="","",IF($V1691="PICK",LEFT($N1691,5),IF($V1691="FIXED",$W1691,IF($V1691="CODE",$H1691,""))))</f>
        <v>0</v>
      </c>
    </row>
    <row r="1692" spans="1:26" ht="21" customHeight="1">
      <c r="A1692" s="27">
        <f>IF($B1692="","",COUNTA($B$13:$B1692))</f>
        <v>0</v>
      </c>
      <c r="B1692" s="28"/>
      <c r="C1692" s="28"/>
      <c r="D1692" s="29"/>
      <c r="E1692" s="29"/>
      <c r="F1692" s="29"/>
      <c r="G1692" s="28"/>
      <c r="H1692" s="28"/>
      <c r="I1692" s="30">
        <f>IF($H1692="","",IFERROR(VLOOKUP($H1692,AcctTbl,2,0),"کد ناشناخته"))</f>
        <v>0</v>
      </c>
      <c r="J1692" s="27">
        <f>IF($H1692="","",IFERROR(VLOOKUP($H1692,AcctTbl,3,0),""))</f>
        <v>0</v>
      </c>
      <c r="K1692" s="29"/>
      <c r="L1692" s="28"/>
      <c r="M1692" s="31"/>
      <c r="N1692" s="29"/>
      <c r="O1692" s="32">
        <f>IF($B1692="",0,IF($U1692="IN",N($M1692),0))</f>
        <v>0</v>
      </c>
      <c r="P1692" s="32">
        <f>IF($B1692="",0,IF(OR($U1692="OUT",$U1692="TRF"),N($M1692),0))</f>
        <v>0</v>
      </c>
      <c r="Q1692" s="32">
        <f>IF($B1692="",0,IF(OR($U1692="OUT",$U1692="TRF"),N($M1692),0))</f>
        <v>0</v>
      </c>
      <c r="R1692" s="32">
        <f>IF($B1692="",0,IF($U1692="IN",N($M1692),0))</f>
        <v>0</v>
      </c>
      <c r="S1692" s="33">
        <f>IF($B1692="","",IF($M1692="","⚠ مبلغ",IF($E1692="","⚠ بانک عامل",IF(AND($U1692="TRF",$F1692=""),"⚠ بانک مقصد",IF(AND($V1692&lt;&gt;"NONE",$V1692&lt;&gt;"",$Z1692=""),"⚠ طرف حساب","✓")))))</f>
        <v>0</v>
      </c>
      <c r="T1692" s="29"/>
      <c r="U1692" s="27">
        <f>IFERROR(VLOOKUP($D1692,BankOpTbl,2,0),"")</f>
        <v>0</v>
      </c>
      <c r="V1692" s="27">
        <f>IFERROR(VLOOKUP($D1692,BankOpTbl,3,0),"")</f>
        <v>0</v>
      </c>
      <c r="W1692" s="27">
        <f>IFERROR(VLOOKUP($D1692,BankOpTbl,4,0),"")</f>
        <v>0</v>
      </c>
      <c r="X1692" s="27">
        <f>IF($E1692="","",IFERROR(VLOOKUP($E1692,BankTbl,4,0),""))</f>
        <v>0</v>
      </c>
      <c r="Y1692" s="27">
        <f>IF($F1692="","",IFERROR(VLOOKUP($F1692,BankTbl,4,0),""))</f>
        <v>0</v>
      </c>
      <c r="Z1692" s="27">
        <f>IF($B1692="","",IF($V1692="PICK",LEFT($N1692,5),IF($V1692="FIXED",$W1692,IF($V1692="CODE",$H1692,""))))</f>
        <v>0</v>
      </c>
    </row>
    <row r="1693" spans="1:26" ht="21" customHeight="1">
      <c r="A1693" s="27">
        <f>IF($B1693="","",COUNTA($B$13:$B1693))</f>
        <v>0</v>
      </c>
      <c r="B1693" s="28"/>
      <c r="C1693" s="28"/>
      <c r="D1693" s="29"/>
      <c r="E1693" s="29"/>
      <c r="F1693" s="29"/>
      <c r="G1693" s="28"/>
      <c r="H1693" s="28"/>
      <c r="I1693" s="30">
        <f>IF($H1693="","",IFERROR(VLOOKUP($H1693,AcctTbl,2,0),"کد ناشناخته"))</f>
        <v>0</v>
      </c>
      <c r="J1693" s="27">
        <f>IF($H1693="","",IFERROR(VLOOKUP($H1693,AcctTbl,3,0),""))</f>
        <v>0</v>
      </c>
      <c r="K1693" s="29"/>
      <c r="L1693" s="28"/>
      <c r="M1693" s="31"/>
      <c r="N1693" s="29"/>
      <c r="O1693" s="32">
        <f>IF($B1693="",0,IF($U1693="IN",N($M1693),0))</f>
        <v>0</v>
      </c>
      <c r="P1693" s="32">
        <f>IF($B1693="",0,IF(OR($U1693="OUT",$U1693="TRF"),N($M1693),0))</f>
        <v>0</v>
      </c>
      <c r="Q1693" s="32">
        <f>IF($B1693="",0,IF(OR($U1693="OUT",$U1693="TRF"),N($M1693),0))</f>
        <v>0</v>
      </c>
      <c r="R1693" s="32">
        <f>IF($B1693="",0,IF($U1693="IN",N($M1693),0))</f>
        <v>0</v>
      </c>
      <c r="S1693" s="33">
        <f>IF($B1693="","",IF($M1693="","⚠ مبلغ",IF($E1693="","⚠ بانک عامل",IF(AND($U1693="TRF",$F1693=""),"⚠ بانک مقصد",IF(AND($V1693&lt;&gt;"NONE",$V1693&lt;&gt;"",$Z1693=""),"⚠ طرف حساب","✓")))))</f>
        <v>0</v>
      </c>
      <c r="T1693" s="29"/>
      <c r="U1693" s="27">
        <f>IFERROR(VLOOKUP($D1693,BankOpTbl,2,0),"")</f>
        <v>0</v>
      </c>
      <c r="V1693" s="27">
        <f>IFERROR(VLOOKUP($D1693,BankOpTbl,3,0),"")</f>
        <v>0</v>
      </c>
      <c r="W1693" s="27">
        <f>IFERROR(VLOOKUP($D1693,BankOpTbl,4,0),"")</f>
        <v>0</v>
      </c>
      <c r="X1693" s="27">
        <f>IF($E1693="","",IFERROR(VLOOKUP($E1693,BankTbl,4,0),""))</f>
        <v>0</v>
      </c>
      <c r="Y1693" s="27">
        <f>IF($F1693="","",IFERROR(VLOOKUP($F1693,BankTbl,4,0),""))</f>
        <v>0</v>
      </c>
      <c r="Z1693" s="27">
        <f>IF($B1693="","",IF($V1693="PICK",LEFT($N1693,5),IF($V1693="FIXED",$W1693,IF($V1693="CODE",$H1693,""))))</f>
        <v>0</v>
      </c>
    </row>
    <row r="1694" spans="1:26" ht="21" customHeight="1">
      <c r="A1694" s="27">
        <f>IF($B1694="","",COUNTA($B$13:$B1694))</f>
        <v>0</v>
      </c>
      <c r="B1694" s="28"/>
      <c r="C1694" s="28"/>
      <c r="D1694" s="29"/>
      <c r="E1694" s="29"/>
      <c r="F1694" s="29"/>
      <c r="G1694" s="28"/>
      <c r="H1694" s="28"/>
      <c r="I1694" s="30">
        <f>IF($H1694="","",IFERROR(VLOOKUP($H1694,AcctTbl,2,0),"کد ناشناخته"))</f>
        <v>0</v>
      </c>
      <c r="J1694" s="27">
        <f>IF($H1694="","",IFERROR(VLOOKUP($H1694,AcctTbl,3,0),""))</f>
        <v>0</v>
      </c>
      <c r="K1694" s="29"/>
      <c r="L1694" s="28"/>
      <c r="M1694" s="31"/>
      <c r="N1694" s="29"/>
      <c r="O1694" s="32">
        <f>IF($B1694="",0,IF($U1694="IN",N($M1694),0))</f>
        <v>0</v>
      </c>
      <c r="P1694" s="32">
        <f>IF($B1694="",0,IF(OR($U1694="OUT",$U1694="TRF"),N($M1694),0))</f>
        <v>0</v>
      </c>
      <c r="Q1694" s="32">
        <f>IF($B1694="",0,IF(OR($U1694="OUT",$U1694="TRF"),N($M1694),0))</f>
        <v>0</v>
      </c>
      <c r="R1694" s="32">
        <f>IF($B1694="",0,IF($U1694="IN",N($M1694),0))</f>
        <v>0</v>
      </c>
      <c r="S1694" s="33">
        <f>IF($B1694="","",IF($M1694="","⚠ مبلغ",IF($E1694="","⚠ بانک عامل",IF(AND($U1694="TRF",$F1694=""),"⚠ بانک مقصد",IF(AND($V1694&lt;&gt;"NONE",$V1694&lt;&gt;"",$Z1694=""),"⚠ طرف حساب","✓")))))</f>
        <v>0</v>
      </c>
      <c r="T1694" s="29"/>
      <c r="U1694" s="27">
        <f>IFERROR(VLOOKUP($D1694,BankOpTbl,2,0),"")</f>
        <v>0</v>
      </c>
      <c r="V1694" s="27">
        <f>IFERROR(VLOOKUP($D1694,BankOpTbl,3,0),"")</f>
        <v>0</v>
      </c>
      <c r="W1694" s="27">
        <f>IFERROR(VLOOKUP($D1694,BankOpTbl,4,0),"")</f>
        <v>0</v>
      </c>
      <c r="X1694" s="27">
        <f>IF($E1694="","",IFERROR(VLOOKUP($E1694,BankTbl,4,0),""))</f>
        <v>0</v>
      </c>
      <c r="Y1694" s="27">
        <f>IF($F1694="","",IFERROR(VLOOKUP($F1694,BankTbl,4,0),""))</f>
        <v>0</v>
      </c>
      <c r="Z1694" s="27">
        <f>IF($B1694="","",IF($V1694="PICK",LEFT($N1694,5),IF($V1694="FIXED",$W1694,IF($V1694="CODE",$H1694,""))))</f>
        <v>0</v>
      </c>
    </row>
    <row r="1695" spans="1:26" ht="21" customHeight="1">
      <c r="A1695" s="27">
        <f>IF($B1695="","",COUNTA($B$13:$B1695))</f>
        <v>0</v>
      </c>
      <c r="B1695" s="28"/>
      <c r="C1695" s="28"/>
      <c r="D1695" s="29"/>
      <c r="E1695" s="29"/>
      <c r="F1695" s="29"/>
      <c r="G1695" s="28"/>
      <c r="H1695" s="28"/>
      <c r="I1695" s="30">
        <f>IF($H1695="","",IFERROR(VLOOKUP($H1695,AcctTbl,2,0),"کد ناشناخته"))</f>
        <v>0</v>
      </c>
      <c r="J1695" s="27">
        <f>IF($H1695="","",IFERROR(VLOOKUP($H1695,AcctTbl,3,0),""))</f>
        <v>0</v>
      </c>
      <c r="K1695" s="29"/>
      <c r="L1695" s="28"/>
      <c r="M1695" s="31"/>
      <c r="N1695" s="29"/>
      <c r="O1695" s="32">
        <f>IF($B1695="",0,IF($U1695="IN",N($M1695),0))</f>
        <v>0</v>
      </c>
      <c r="P1695" s="32">
        <f>IF($B1695="",0,IF(OR($U1695="OUT",$U1695="TRF"),N($M1695),0))</f>
        <v>0</v>
      </c>
      <c r="Q1695" s="32">
        <f>IF($B1695="",0,IF(OR($U1695="OUT",$U1695="TRF"),N($M1695),0))</f>
        <v>0</v>
      </c>
      <c r="R1695" s="32">
        <f>IF($B1695="",0,IF($U1695="IN",N($M1695),0))</f>
        <v>0</v>
      </c>
      <c r="S1695" s="33">
        <f>IF($B1695="","",IF($M1695="","⚠ مبلغ",IF($E1695="","⚠ بانک عامل",IF(AND($U1695="TRF",$F1695=""),"⚠ بانک مقصد",IF(AND($V1695&lt;&gt;"NONE",$V1695&lt;&gt;"",$Z1695=""),"⚠ طرف حساب","✓")))))</f>
        <v>0</v>
      </c>
      <c r="T1695" s="29"/>
      <c r="U1695" s="27">
        <f>IFERROR(VLOOKUP($D1695,BankOpTbl,2,0),"")</f>
        <v>0</v>
      </c>
      <c r="V1695" s="27">
        <f>IFERROR(VLOOKUP($D1695,BankOpTbl,3,0),"")</f>
        <v>0</v>
      </c>
      <c r="W1695" s="27">
        <f>IFERROR(VLOOKUP($D1695,BankOpTbl,4,0),"")</f>
        <v>0</v>
      </c>
      <c r="X1695" s="27">
        <f>IF($E1695="","",IFERROR(VLOOKUP($E1695,BankTbl,4,0),""))</f>
        <v>0</v>
      </c>
      <c r="Y1695" s="27">
        <f>IF($F1695="","",IFERROR(VLOOKUP($F1695,BankTbl,4,0),""))</f>
        <v>0</v>
      </c>
      <c r="Z1695" s="27">
        <f>IF($B1695="","",IF($V1695="PICK",LEFT($N1695,5),IF($V1695="FIXED",$W1695,IF($V1695="CODE",$H1695,""))))</f>
        <v>0</v>
      </c>
    </row>
    <row r="1696" spans="1:26" ht="21" customHeight="1">
      <c r="A1696" s="27">
        <f>IF($B1696="","",COUNTA($B$13:$B1696))</f>
        <v>0</v>
      </c>
      <c r="B1696" s="28"/>
      <c r="C1696" s="28"/>
      <c r="D1696" s="29"/>
      <c r="E1696" s="29"/>
      <c r="F1696" s="29"/>
      <c r="G1696" s="28"/>
      <c r="H1696" s="28"/>
      <c r="I1696" s="30">
        <f>IF($H1696="","",IFERROR(VLOOKUP($H1696,AcctTbl,2,0),"کد ناشناخته"))</f>
        <v>0</v>
      </c>
      <c r="J1696" s="27">
        <f>IF($H1696="","",IFERROR(VLOOKUP($H1696,AcctTbl,3,0),""))</f>
        <v>0</v>
      </c>
      <c r="K1696" s="29"/>
      <c r="L1696" s="28"/>
      <c r="M1696" s="31"/>
      <c r="N1696" s="29"/>
      <c r="O1696" s="32">
        <f>IF($B1696="",0,IF($U1696="IN",N($M1696),0))</f>
        <v>0</v>
      </c>
      <c r="P1696" s="32">
        <f>IF($B1696="",0,IF(OR($U1696="OUT",$U1696="TRF"),N($M1696),0))</f>
        <v>0</v>
      </c>
      <c r="Q1696" s="32">
        <f>IF($B1696="",0,IF(OR($U1696="OUT",$U1696="TRF"),N($M1696),0))</f>
        <v>0</v>
      </c>
      <c r="R1696" s="32">
        <f>IF($B1696="",0,IF($U1696="IN",N($M1696),0))</f>
        <v>0</v>
      </c>
      <c r="S1696" s="33">
        <f>IF($B1696="","",IF($M1696="","⚠ مبلغ",IF($E1696="","⚠ بانک عامل",IF(AND($U1696="TRF",$F1696=""),"⚠ بانک مقصد",IF(AND($V1696&lt;&gt;"NONE",$V1696&lt;&gt;"",$Z1696=""),"⚠ طرف حساب","✓")))))</f>
        <v>0</v>
      </c>
      <c r="T1696" s="29"/>
      <c r="U1696" s="27">
        <f>IFERROR(VLOOKUP($D1696,BankOpTbl,2,0),"")</f>
        <v>0</v>
      </c>
      <c r="V1696" s="27">
        <f>IFERROR(VLOOKUP($D1696,BankOpTbl,3,0),"")</f>
        <v>0</v>
      </c>
      <c r="W1696" s="27">
        <f>IFERROR(VLOOKUP($D1696,BankOpTbl,4,0),"")</f>
        <v>0</v>
      </c>
      <c r="X1696" s="27">
        <f>IF($E1696="","",IFERROR(VLOOKUP($E1696,BankTbl,4,0),""))</f>
        <v>0</v>
      </c>
      <c r="Y1696" s="27">
        <f>IF($F1696="","",IFERROR(VLOOKUP($F1696,BankTbl,4,0),""))</f>
        <v>0</v>
      </c>
      <c r="Z1696" s="27">
        <f>IF($B1696="","",IF($V1696="PICK",LEFT($N1696,5),IF($V1696="FIXED",$W1696,IF($V1696="CODE",$H1696,""))))</f>
        <v>0</v>
      </c>
    </row>
    <row r="1697" spans="1:26" ht="21" customHeight="1">
      <c r="A1697" s="27">
        <f>IF($B1697="","",COUNTA($B$13:$B1697))</f>
        <v>0</v>
      </c>
      <c r="B1697" s="28"/>
      <c r="C1697" s="28"/>
      <c r="D1697" s="29"/>
      <c r="E1697" s="29"/>
      <c r="F1697" s="29"/>
      <c r="G1697" s="28"/>
      <c r="H1697" s="28"/>
      <c r="I1697" s="30">
        <f>IF($H1697="","",IFERROR(VLOOKUP($H1697,AcctTbl,2,0),"کد ناشناخته"))</f>
        <v>0</v>
      </c>
      <c r="J1697" s="27">
        <f>IF($H1697="","",IFERROR(VLOOKUP($H1697,AcctTbl,3,0),""))</f>
        <v>0</v>
      </c>
      <c r="K1697" s="29"/>
      <c r="L1697" s="28"/>
      <c r="M1697" s="31"/>
      <c r="N1697" s="29"/>
      <c r="O1697" s="32">
        <f>IF($B1697="",0,IF($U1697="IN",N($M1697),0))</f>
        <v>0</v>
      </c>
      <c r="P1697" s="32">
        <f>IF($B1697="",0,IF(OR($U1697="OUT",$U1697="TRF"),N($M1697),0))</f>
        <v>0</v>
      </c>
      <c r="Q1697" s="32">
        <f>IF($B1697="",0,IF(OR($U1697="OUT",$U1697="TRF"),N($M1697),0))</f>
        <v>0</v>
      </c>
      <c r="R1697" s="32">
        <f>IF($B1697="",0,IF($U1697="IN",N($M1697),0))</f>
        <v>0</v>
      </c>
      <c r="S1697" s="33">
        <f>IF($B1697="","",IF($M1697="","⚠ مبلغ",IF($E1697="","⚠ بانک عامل",IF(AND($U1697="TRF",$F1697=""),"⚠ بانک مقصد",IF(AND($V1697&lt;&gt;"NONE",$V1697&lt;&gt;"",$Z1697=""),"⚠ طرف حساب","✓")))))</f>
        <v>0</v>
      </c>
      <c r="T1697" s="29"/>
      <c r="U1697" s="27">
        <f>IFERROR(VLOOKUP($D1697,BankOpTbl,2,0),"")</f>
        <v>0</v>
      </c>
      <c r="V1697" s="27">
        <f>IFERROR(VLOOKUP($D1697,BankOpTbl,3,0),"")</f>
        <v>0</v>
      </c>
      <c r="W1697" s="27">
        <f>IFERROR(VLOOKUP($D1697,BankOpTbl,4,0),"")</f>
        <v>0</v>
      </c>
      <c r="X1697" s="27">
        <f>IF($E1697="","",IFERROR(VLOOKUP($E1697,BankTbl,4,0),""))</f>
        <v>0</v>
      </c>
      <c r="Y1697" s="27">
        <f>IF($F1697="","",IFERROR(VLOOKUP($F1697,BankTbl,4,0),""))</f>
        <v>0</v>
      </c>
      <c r="Z1697" s="27">
        <f>IF($B1697="","",IF($V1697="PICK",LEFT($N1697,5),IF($V1697="FIXED",$W1697,IF($V1697="CODE",$H1697,""))))</f>
        <v>0</v>
      </c>
    </row>
    <row r="1698" spans="1:26" ht="21" customHeight="1">
      <c r="A1698" s="27">
        <f>IF($B1698="","",COUNTA($B$13:$B1698))</f>
        <v>0</v>
      </c>
      <c r="B1698" s="28"/>
      <c r="C1698" s="28"/>
      <c r="D1698" s="29"/>
      <c r="E1698" s="29"/>
      <c r="F1698" s="29"/>
      <c r="G1698" s="28"/>
      <c r="H1698" s="28"/>
      <c r="I1698" s="30">
        <f>IF($H1698="","",IFERROR(VLOOKUP($H1698,AcctTbl,2,0),"کد ناشناخته"))</f>
        <v>0</v>
      </c>
      <c r="J1698" s="27">
        <f>IF($H1698="","",IFERROR(VLOOKUP($H1698,AcctTbl,3,0),""))</f>
        <v>0</v>
      </c>
      <c r="K1698" s="29"/>
      <c r="L1698" s="28"/>
      <c r="M1698" s="31"/>
      <c r="N1698" s="29"/>
      <c r="O1698" s="32">
        <f>IF($B1698="",0,IF($U1698="IN",N($M1698),0))</f>
        <v>0</v>
      </c>
      <c r="P1698" s="32">
        <f>IF($B1698="",0,IF(OR($U1698="OUT",$U1698="TRF"),N($M1698),0))</f>
        <v>0</v>
      </c>
      <c r="Q1698" s="32">
        <f>IF($B1698="",0,IF(OR($U1698="OUT",$U1698="TRF"),N($M1698),0))</f>
        <v>0</v>
      </c>
      <c r="R1698" s="32">
        <f>IF($B1698="",0,IF($U1698="IN",N($M1698),0))</f>
        <v>0</v>
      </c>
      <c r="S1698" s="33">
        <f>IF($B1698="","",IF($M1698="","⚠ مبلغ",IF($E1698="","⚠ بانک عامل",IF(AND($U1698="TRF",$F1698=""),"⚠ بانک مقصد",IF(AND($V1698&lt;&gt;"NONE",$V1698&lt;&gt;"",$Z1698=""),"⚠ طرف حساب","✓")))))</f>
        <v>0</v>
      </c>
      <c r="T1698" s="29"/>
      <c r="U1698" s="27">
        <f>IFERROR(VLOOKUP($D1698,BankOpTbl,2,0),"")</f>
        <v>0</v>
      </c>
      <c r="V1698" s="27">
        <f>IFERROR(VLOOKUP($D1698,BankOpTbl,3,0),"")</f>
        <v>0</v>
      </c>
      <c r="W1698" s="27">
        <f>IFERROR(VLOOKUP($D1698,BankOpTbl,4,0),"")</f>
        <v>0</v>
      </c>
      <c r="X1698" s="27">
        <f>IF($E1698="","",IFERROR(VLOOKUP($E1698,BankTbl,4,0),""))</f>
        <v>0</v>
      </c>
      <c r="Y1698" s="27">
        <f>IF($F1698="","",IFERROR(VLOOKUP($F1698,BankTbl,4,0),""))</f>
        <v>0</v>
      </c>
      <c r="Z1698" s="27">
        <f>IF($B1698="","",IF($V1698="PICK",LEFT($N1698,5),IF($V1698="FIXED",$W1698,IF($V1698="CODE",$H1698,""))))</f>
        <v>0</v>
      </c>
    </row>
    <row r="1699" spans="1:26" ht="21" customHeight="1">
      <c r="A1699" s="27">
        <f>IF($B1699="","",COUNTA($B$13:$B1699))</f>
        <v>0</v>
      </c>
      <c r="B1699" s="28"/>
      <c r="C1699" s="28"/>
      <c r="D1699" s="29"/>
      <c r="E1699" s="29"/>
      <c r="F1699" s="29"/>
      <c r="G1699" s="28"/>
      <c r="H1699" s="28"/>
      <c r="I1699" s="30">
        <f>IF($H1699="","",IFERROR(VLOOKUP($H1699,AcctTbl,2,0),"کد ناشناخته"))</f>
        <v>0</v>
      </c>
      <c r="J1699" s="27">
        <f>IF($H1699="","",IFERROR(VLOOKUP($H1699,AcctTbl,3,0),""))</f>
        <v>0</v>
      </c>
      <c r="K1699" s="29"/>
      <c r="L1699" s="28"/>
      <c r="M1699" s="31"/>
      <c r="N1699" s="29"/>
      <c r="O1699" s="32">
        <f>IF($B1699="",0,IF($U1699="IN",N($M1699),0))</f>
        <v>0</v>
      </c>
      <c r="P1699" s="32">
        <f>IF($B1699="",0,IF(OR($U1699="OUT",$U1699="TRF"),N($M1699),0))</f>
        <v>0</v>
      </c>
      <c r="Q1699" s="32">
        <f>IF($B1699="",0,IF(OR($U1699="OUT",$U1699="TRF"),N($M1699),0))</f>
        <v>0</v>
      </c>
      <c r="R1699" s="32">
        <f>IF($B1699="",0,IF($U1699="IN",N($M1699),0))</f>
        <v>0</v>
      </c>
      <c r="S1699" s="33">
        <f>IF($B1699="","",IF($M1699="","⚠ مبلغ",IF($E1699="","⚠ بانک عامل",IF(AND($U1699="TRF",$F1699=""),"⚠ بانک مقصد",IF(AND($V1699&lt;&gt;"NONE",$V1699&lt;&gt;"",$Z1699=""),"⚠ طرف حساب","✓")))))</f>
        <v>0</v>
      </c>
      <c r="T1699" s="29"/>
      <c r="U1699" s="27">
        <f>IFERROR(VLOOKUP($D1699,BankOpTbl,2,0),"")</f>
        <v>0</v>
      </c>
      <c r="V1699" s="27">
        <f>IFERROR(VLOOKUP($D1699,BankOpTbl,3,0),"")</f>
        <v>0</v>
      </c>
      <c r="W1699" s="27">
        <f>IFERROR(VLOOKUP($D1699,BankOpTbl,4,0),"")</f>
        <v>0</v>
      </c>
      <c r="X1699" s="27">
        <f>IF($E1699="","",IFERROR(VLOOKUP($E1699,BankTbl,4,0),""))</f>
        <v>0</v>
      </c>
      <c r="Y1699" s="27">
        <f>IF($F1699="","",IFERROR(VLOOKUP($F1699,BankTbl,4,0),""))</f>
        <v>0</v>
      </c>
      <c r="Z1699" s="27">
        <f>IF($B1699="","",IF($V1699="PICK",LEFT($N1699,5),IF($V1699="FIXED",$W1699,IF($V1699="CODE",$H1699,""))))</f>
        <v>0</v>
      </c>
    </row>
    <row r="1700" spans="1:26" ht="21" customHeight="1">
      <c r="A1700" s="27">
        <f>IF($B1700="","",COUNTA($B$13:$B1700))</f>
        <v>0</v>
      </c>
      <c r="B1700" s="28"/>
      <c r="C1700" s="28"/>
      <c r="D1700" s="29"/>
      <c r="E1700" s="29"/>
      <c r="F1700" s="29"/>
      <c r="G1700" s="28"/>
      <c r="H1700" s="28"/>
      <c r="I1700" s="30">
        <f>IF($H1700="","",IFERROR(VLOOKUP($H1700,AcctTbl,2,0),"کد ناشناخته"))</f>
        <v>0</v>
      </c>
      <c r="J1700" s="27">
        <f>IF($H1700="","",IFERROR(VLOOKUP($H1700,AcctTbl,3,0),""))</f>
        <v>0</v>
      </c>
      <c r="K1700" s="29"/>
      <c r="L1700" s="28"/>
      <c r="M1700" s="31"/>
      <c r="N1700" s="29"/>
      <c r="O1700" s="32">
        <f>IF($B1700="",0,IF($U1700="IN",N($M1700),0))</f>
        <v>0</v>
      </c>
      <c r="P1700" s="32">
        <f>IF($B1700="",0,IF(OR($U1700="OUT",$U1700="TRF"),N($M1700),0))</f>
        <v>0</v>
      </c>
      <c r="Q1700" s="32">
        <f>IF($B1700="",0,IF(OR($U1700="OUT",$U1700="TRF"),N($M1700),0))</f>
        <v>0</v>
      </c>
      <c r="R1700" s="32">
        <f>IF($B1700="",0,IF($U1700="IN",N($M1700),0))</f>
        <v>0</v>
      </c>
      <c r="S1700" s="33">
        <f>IF($B1700="","",IF($M1700="","⚠ مبلغ",IF($E1700="","⚠ بانک عامل",IF(AND($U1700="TRF",$F1700=""),"⚠ بانک مقصد",IF(AND($V1700&lt;&gt;"NONE",$V1700&lt;&gt;"",$Z1700=""),"⚠ طرف حساب","✓")))))</f>
        <v>0</v>
      </c>
      <c r="T1700" s="29"/>
      <c r="U1700" s="27">
        <f>IFERROR(VLOOKUP($D1700,BankOpTbl,2,0),"")</f>
        <v>0</v>
      </c>
      <c r="V1700" s="27">
        <f>IFERROR(VLOOKUP($D1700,BankOpTbl,3,0),"")</f>
        <v>0</v>
      </c>
      <c r="W1700" s="27">
        <f>IFERROR(VLOOKUP($D1700,BankOpTbl,4,0),"")</f>
        <v>0</v>
      </c>
      <c r="X1700" s="27">
        <f>IF($E1700="","",IFERROR(VLOOKUP($E1700,BankTbl,4,0),""))</f>
        <v>0</v>
      </c>
      <c r="Y1700" s="27">
        <f>IF($F1700="","",IFERROR(VLOOKUP($F1700,BankTbl,4,0),""))</f>
        <v>0</v>
      </c>
      <c r="Z1700" s="27">
        <f>IF($B1700="","",IF($V1700="PICK",LEFT($N1700,5),IF($V1700="FIXED",$W1700,IF($V1700="CODE",$H1700,""))))</f>
        <v>0</v>
      </c>
    </row>
    <row r="1701" spans="1:26" ht="21" customHeight="1">
      <c r="A1701" s="27">
        <f>IF($B1701="","",COUNTA($B$13:$B1701))</f>
        <v>0</v>
      </c>
      <c r="B1701" s="28"/>
      <c r="C1701" s="28"/>
      <c r="D1701" s="29"/>
      <c r="E1701" s="29"/>
      <c r="F1701" s="29"/>
      <c r="G1701" s="28"/>
      <c r="H1701" s="28"/>
      <c r="I1701" s="30">
        <f>IF($H1701="","",IFERROR(VLOOKUP($H1701,AcctTbl,2,0),"کد ناشناخته"))</f>
        <v>0</v>
      </c>
      <c r="J1701" s="27">
        <f>IF($H1701="","",IFERROR(VLOOKUP($H1701,AcctTbl,3,0),""))</f>
        <v>0</v>
      </c>
      <c r="K1701" s="29"/>
      <c r="L1701" s="28"/>
      <c r="M1701" s="31"/>
      <c r="N1701" s="29"/>
      <c r="O1701" s="32">
        <f>IF($B1701="",0,IF($U1701="IN",N($M1701),0))</f>
        <v>0</v>
      </c>
      <c r="P1701" s="32">
        <f>IF($B1701="",0,IF(OR($U1701="OUT",$U1701="TRF"),N($M1701),0))</f>
        <v>0</v>
      </c>
      <c r="Q1701" s="32">
        <f>IF($B1701="",0,IF(OR($U1701="OUT",$U1701="TRF"),N($M1701),0))</f>
        <v>0</v>
      </c>
      <c r="R1701" s="32">
        <f>IF($B1701="",0,IF($U1701="IN",N($M1701),0))</f>
        <v>0</v>
      </c>
      <c r="S1701" s="33">
        <f>IF($B1701="","",IF($M1701="","⚠ مبلغ",IF($E1701="","⚠ بانک عامل",IF(AND($U1701="TRF",$F1701=""),"⚠ بانک مقصد",IF(AND($V1701&lt;&gt;"NONE",$V1701&lt;&gt;"",$Z1701=""),"⚠ طرف حساب","✓")))))</f>
        <v>0</v>
      </c>
      <c r="T1701" s="29"/>
      <c r="U1701" s="27">
        <f>IFERROR(VLOOKUP($D1701,BankOpTbl,2,0),"")</f>
        <v>0</v>
      </c>
      <c r="V1701" s="27">
        <f>IFERROR(VLOOKUP($D1701,BankOpTbl,3,0),"")</f>
        <v>0</v>
      </c>
      <c r="W1701" s="27">
        <f>IFERROR(VLOOKUP($D1701,BankOpTbl,4,0),"")</f>
        <v>0</v>
      </c>
      <c r="X1701" s="27">
        <f>IF($E1701="","",IFERROR(VLOOKUP($E1701,BankTbl,4,0),""))</f>
        <v>0</v>
      </c>
      <c r="Y1701" s="27">
        <f>IF($F1701="","",IFERROR(VLOOKUP($F1701,BankTbl,4,0),""))</f>
        <v>0</v>
      </c>
      <c r="Z1701" s="27">
        <f>IF($B1701="","",IF($V1701="PICK",LEFT($N1701,5),IF($V1701="FIXED",$W1701,IF($V1701="CODE",$H1701,""))))</f>
        <v>0</v>
      </c>
    </row>
    <row r="1702" spans="1:26" ht="21" customHeight="1">
      <c r="A1702" s="27">
        <f>IF($B1702="","",COUNTA($B$13:$B1702))</f>
        <v>0</v>
      </c>
      <c r="B1702" s="28"/>
      <c r="C1702" s="28"/>
      <c r="D1702" s="29"/>
      <c r="E1702" s="29"/>
      <c r="F1702" s="29"/>
      <c r="G1702" s="28"/>
      <c r="H1702" s="28"/>
      <c r="I1702" s="30">
        <f>IF($H1702="","",IFERROR(VLOOKUP($H1702,AcctTbl,2,0),"کد ناشناخته"))</f>
        <v>0</v>
      </c>
      <c r="J1702" s="27">
        <f>IF($H1702="","",IFERROR(VLOOKUP($H1702,AcctTbl,3,0),""))</f>
        <v>0</v>
      </c>
      <c r="K1702" s="29"/>
      <c r="L1702" s="28"/>
      <c r="M1702" s="31"/>
      <c r="N1702" s="29"/>
      <c r="O1702" s="32">
        <f>IF($B1702="",0,IF($U1702="IN",N($M1702),0))</f>
        <v>0</v>
      </c>
      <c r="P1702" s="32">
        <f>IF($B1702="",0,IF(OR($U1702="OUT",$U1702="TRF"),N($M1702),0))</f>
        <v>0</v>
      </c>
      <c r="Q1702" s="32">
        <f>IF($B1702="",0,IF(OR($U1702="OUT",$U1702="TRF"),N($M1702),0))</f>
        <v>0</v>
      </c>
      <c r="R1702" s="32">
        <f>IF($B1702="",0,IF($U1702="IN",N($M1702),0))</f>
        <v>0</v>
      </c>
      <c r="S1702" s="33">
        <f>IF($B1702="","",IF($M1702="","⚠ مبلغ",IF($E1702="","⚠ بانک عامل",IF(AND($U1702="TRF",$F1702=""),"⚠ بانک مقصد",IF(AND($V1702&lt;&gt;"NONE",$V1702&lt;&gt;"",$Z1702=""),"⚠ طرف حساب","✓")))))</f>
        <v>0</v>
      </c>
      <c r="T1702" s="29"/>
      <c r="U1702" s="27">
        <f>IFERROR(VLOOKUP($D1702,BankOpTbl,2,0),"")</f>
        <v>0</v>
      </c>
      <c r="V1702" s="27">
        <f>IFERROR(VLOOKUP($D1702,BankOpTbl,3,0),"")</f>
        <v>0</v>
      </c>
      <c r="W1702" s="27">
        <f>IFERROR(VLOOKUP($D1702,BankOpTbl,4,0),"")</f>
        <v>0</v>
      </c>
      <c r="X1702" s="27">
        <f>IF($E1702="","",IFERROR(VLOOKUP($E1702,BankTbl,4,0),""))</f>
        <v>0</v>
      </c>
      <c r="Y1702" s="27">
        <f>IF($F1702="","",IFERROR(VLOOKUP($F1702,BankTbl,4,0),""))</f>
        <v>0</v>
      </c>
      <c r="Z1702" s="27">
        <f>IF($B1702="","",IF($V1702="PICK",LEFT($N1702,5),IF($V1702="FIXED",$W1702,IF($V1702="CODE",$H1702,""))))</f>
        <v>0</v>
      </c>
    </row>
    <row r="1703" spans="1:26" ht="21" customHeight="1">
      <c r="A1703" s="27">
        <f>IF($B1703="","",COUNTA($B$13:$B1703))</f>
        <v>0</v>
      </c>
      <c r="B1703" s="28"/>
      <c r="C1703" s="28"/>
      <c r="D1703" s="29"/>
      <c r="E1703" s="29"/>
      <c r="F1703" s="29"/>
      <c r="G1703" s="28"/>
      <c r="H1703" s="28"/>
      <c r="I1703" s="30">
        <f>IF($H1703="","",IFERROR(VLOOKUP($H1703,AcctTbl,2,0),"کد ناشناخته"))</f>
        <v>0</v>
      </c>
      <c r="J1703" s="27">
        <f>IF($H1703="","",IFERROR(VLOOKUP($H1703,AcctTbl,3,0),""))</f>
        <v>0</v>
      </c>
      <c r="K1703" s="29"/>
      <c r="L1703" s="28"/>
      <c r="M1703" s="31"/>
      <c r="N1703" s="29"/>
      <c r="O1703" s="32">
        <f>IF($B1703="",0,IF($U1703="IN",N($M1703),0))</f>
        <v>0</v>
      </c>
      <c r="P1703" s="32">
        <f>IF($B1703="",0,IF(OR($U1703="OUT",$U1703="TRF"),N($M1703),0))</f>
        <v>0</v>
      </c>
      <c r="Q1703" s="32">
        <f>IF($B1703="",0,IF(OR($U1703="OUT",$U1703="TRF"),N($M1703),0))</f>
        <v>0</v>
      </c>
      <c r="R1703" s="32">
        <f>IF($B1703="",0,IF($U1703="IN",N($M1703),0))</f>
        <v>0</v>
      </c>
      <c r="S1703" s="33">
        <f>IF($B1703="","",IF($M1703="","⚠ مبلغ",IF($E1703="","⚠ بانک عامل",IF(AND($U1703="TRF",$F1703=""),"⚠ بانک مقصد",IF(AND($V1703&lt;&gt;"NONE",$V1703&lt;&gt;"",$Z1703=""),"⚠ طرف حساب","✓")))))</f>
        <v>0</v>
      </c>
      <c r="T1703" s="29"/>
      <c r="U1703" s="27">
        <f>IFERROR(VLOOKUP($D1703,BankOpTbl,2,0),"")</f>
        <v>0</v>
      </c>
      <c r="V1703" s="27">
        <f>IFERROR(VLOOKUP($D1703,BankOpTbl,3,0),"")</f>
        <v>0</v>
      </c>
      <c r="W1703" s="27">
        <f>IFERROR(VLOOKUP($D1703,BankOpTbl,4,0),"")</f>
        <v>0</v>
      </c>
      <c r="X1703" s="27">
        <f>IF($E1703="","",IFERROR(VLOOKUP($E1703,BankTbl,4,0),""))</f>
        <v>0</v>
      </c>
      <c r="Y1703" s="27">
        <f>IF($F1703="","",IFERROR(VLOOKUP($F1703,BankTbl,4,0),""))</f>
        <v>0</v>
      </c>
      <c r="Z1703" s="27">
        <f>IF($B1703="","",IF($V1703="PICK",LEFT($N1703,5),IF($V1703="FIXED",$W1703,IF($V1703="CODE",$H1703,""))))</f>
        <v>0</v>
      </c>
    </row>
    <row r="1704" spans="1:26" ht="21" customHeight="1">
      <c r="A1704" s="27">
        <f>IF($B1704="","",COUNTA($B$13:$B1704))</f>
        <v>0</v>
      </c>
      <c r="B1704" s="28"/>
      <c r="C1704" s="28"/>
      <c r="D1704" s="29"/>
      <c r="E1704" s="29"/>
      <c r="F1704" s="29"/>
      <c r="G1704" s="28"/>
      <c r="H1704" s="28"/>
      <c r="I1704" s="30">
        <f>IF($H1704="","",IFERROR(VLOOKUP($H1704,AcctTbl,2,0),"کد ناشناخته"))</f>
        <v>0</v>
      </c>
      <c r="J1704" s="27">
        <f>IF($H1704="","",IFERROR(VLOOKUP($H1704,AcctTbl,3,0),""))</f>
        <v>0</v>
      </c>
      <c r="K1704" s="29"/>
      <c r="L1704" s="28"/>
      <c r="M1704" s="31"/>
      <c r="N1704" s="29"/>
      <c r="O1704" s="32">
        <f>IF($B1704="",0,IF($U1704="IN",N($M1704),0))</f>
        <v>0</v>
      </c>
      <c r="P1704" s="32">
        <f>IF($B1704="",0,IF(OR($U1704="OUT",$U1704="TRF"),N($M1704),0))</f>
        <v>0</v>
      </c>
      <c r="Q1704" s="32">
        <f>IF($B1704="",0,IF(OR($U1704="OUT",$U1704="TRF"),N($M1704),0))</f>
        <v>0</v>
      </c>
      <c r="R1704" s="32">
        <f>IF($B1704="",0,IF($U1704="IN",N($M1704),0))</f>
        <v>0</v>
      </c>
      <c r="S1704" s="33">
        <f>IF($B1704="","",IF($M1704="","⚠ مبلغ",IF($E1704="","⚠ بانک عامل",IF(AND($U1704="TRF",$F1704=""),"⚠ بانک مقصد",IF(AND($V1704&lt;&gt;"NONE",$V1704&lt;&gt;"",$Z1704=""),"⚠ طرف حساب","✓")))))</f>
        <v>0</v>
      </c>
      <c r="T1704" s="29"/>
      <c r="U1704" s="27">
        <f>IFERROR(VLOOKUP($D1704,BankOpTbl,2,0),"")</f>
        <v>0</v>
      </c>
      <c r="V1704" s="27">
        <f>IFERROR(VLOOKUP($D1704,BankOpTbl,3,0),"")</f>
        <v>0</v>
      </c>
      <c r="W1704" s="27">
        <f>IFERROR(VLOOKUP($D1704,BankOpTbl,4,0),"")</f>
        <v>0</v>
      </c>
      <c r="X1704" s="27">
        <f>IF($E1704="","",IFERROR(VLOOKUP($E1704,BankTbl,4,0),""))</f>
        <v>0</v>
      </c>
      <c r="Y1704" s="27">
        <f>IF($F1704="","",IFERROR(VLOOKUP($F1704,BankTbl,4,0),""))</f>
        <v>0</v>
      </c>
      <c r="Z1704" s="27">
        <f>IF($B1704="","",IF($V1704="PICK",LEFT($N1704,5),IF($V1704="FIXED",$W1704,IF($V1704="CODE",$H1704,""))))</f>
        <v>0</v>
      </c>
    </row>
    <row r="1705" spans="1:26" ht="21" customHeight="1">
      <c r="A1705" s="27">
        <f>IF($B1705="","",COUNTA($B$13:$B1705))</f>
        <v>0</v>
      </c>
      <c r="B1705" s="28"/>
      <c r="C1705" s="28"/>
      <c r="D1705" s="29"/>
      <c r="E1705" s="29"/>
      <c r="F1705" s="29"/>
      <c r="G1705" s="28"/>
      <c r="H1705" s="28"/>
      <c r="I1705" s="30">
        <f>IF($H1705="","",IFERROR(VLOOKUP($H1705,AcctTbl,2,0),"کد ناشناخته"))</f>
        <v>0</v>
      </c>
      <c r="J1705" s="27">
        <f>IF($H1705="","",IFERROR(VLOOKUP($H1705,AcctTbl,3,0),""))</f>
        <v>0</v>
      </c>
      <c r="K1705" s="29"/>
      <c r="L1705" s="28"/>
      <c r="M1705" s="31"/>
      <c r="N1705" s="29"/>
      <c r="O1705" s="32">
        <f>IF($B1705="",0,IF($U1705="IN",N($M1705),0))</f>
        <v>0</v>
      </c>
      <c r="P1705" s="32">
        <f>IF($B1705="",0,IF(OR($U1705="OUT",$U1705="TRF"),N($M1705),0))</f>
        <v>0</v>
      </c>
      <c r="Q1705" s="32">
        <f>IF($B1705="",0,IF(OR($U1705="OUT",$U1705="TRF"),N($M1705),0))</f>
        <v>0</v>
      </c>
      <c r="R1705" s="32">
        <f>IF($B1705="",0,IF($U1705="IN",N($M1705),0))</f>
        <v>0</v>
      </c>
      <c r="S1705" s="33">
        <f>IF($B1705="","",IF($M1705="","⚠ مبلغ",IF($E1705="","⚠ بانک عامل",IF(AND($U1705="TRF",$F1705=""),"⚠ بانک مقصد",IF(AND($V1705&lt;&gt;"NONE",$V1705&lt;&gt;"",$Z1705=""),"⚠ طرف حساب","✓")))))</f>
        <v>0</v>
      </c>
      <c r="T1705" s="29"/>
      <c r="U1705" s="27">
        <f>IFERROR(VLOOKUP($D1705,BankOpTbl,2,0),"")</f>
        <v>0</v>
      </c>
      <c r="V1705" s="27">
        <f>IFERROR(VLOOKUP($D1705,BankOpTbl,3,0),"")</f>
        <v>0</v>
      </c>
      <c r="W1705" s="27">
        <f>IFERROR(VLOOKUP($D1705,BankOpTbl,4,0),"")</f>
        <v>0</v>
      </c>
      <c r="X1705" s="27">
        <f>IF($E1705="","",IFERROR(VLOOKUP($E1705,BankTbl,4,0),""))</f>
        <v>0</v>
      </c>
      <c r="Y1705" s="27">
        <f>IF($F1705="","",IFERROR(VLOOKUP($F1705,BankTbl,4,0),""))</f>
        <v>0</v>
      </c>
      <c r="Z1705" s="27">
        <f>IF($B1705="","",IF($V1705="PICK",LEFT($N1705,5),IF($V1705="FIXED",$W1705,IF($V1705="CODE",$H1705,""))))</f>
        <v>0</v>
      </c>
    </row>
    <row r="1706" spans="1:26" ht="21" customHeight="1">
      <c r="A1706" s="27">
        <f>IF($B1706="","",COUNTA($B$13:$B1706))</f>
        <v>0</v>
      </c>
      <c r="B1706" s="28"/>
      <c r="C1706" s="28"/>
      <c r="D1706" s="29"/>
      <c r="E1706" s="29"/>
      <c r="F1706" s="29"/>
      <c r="G1706" s="28"/>
      <c r="H1706" s="28"/>
      <c r="I1706" s="30">
        <f>IF($H1706="","",IFERROR(VLOOKUP($H1706,AcctTbl,2,0),"کد ناشناخته"))</f>
        <v>0</v>
      </c>
      <c r="J1706" s="27">
        <f>IF($H1706="","",IFERROR(VLOOKUP($H1706,AcctTbl,3,0),""))</f>
        <v>0</v>
      </c>
      <c r="K1706" s="29"/>
      <c r="L1706" s="28"/>
      <c r="M1706" s="31"/>
      <c r="N1706" s="29"/>
      <c r="O1706" s="32">
        <f>IF($B1706="",0,IF($U1706="IN",N($M1706),0))</f>
        <v>0</v>
      </c>
      <c r="P1706" s="32">
        <f>IF($B1706="",0,IF(OR($U1706="OUT",$U1706="TRF"),N($M1706),0))</f>
        <v>0</v>
      </c>
      <c r="Q1706" s="32">
        <f>IF($B1706="",0,IF(OR($U1706="OUT",$U1706="TRF"),N($M1706),0))</f>
        <v>0</v>
      </c>
      <c r="R1706" s="32">
        <f>IF($B1706="",0,IF($U1706="IN",N($M1706),0))</f>
        <v>0</v>
      </c>
      <c r="S1706" s="33">
        <f>IF($B1706="","",IF($M1706="","⚠ مبلغ",IF($E1706="","⚠ بانک عامل",IF(AND($U1706="TRF",$F1706=""),"⚠ بانک مقصد",IF(AND($V1706&lt;&gt;"NONE",$V1706&lt;&gt;"",$Z1706=""),"⚠ طرف حساب","✓")))))</f>
        <v>0</v>
      </c>
      <c r="T1706" s="29"/>
      <c r="U1706" s="27">
        <f>IFERROR(VLOOKUP($D1706,BankOpTbl,2,0),"")</f>
        <v>0</v>
      </c>
      <c r="V1706" s="27">
        <f>IFERROR(VLOOKUP($D1706,BankOpTbl,3,0),"")</f>
        <v>0</v>
      </c>
      <c r="W1706" s="27">
        <f>IFERROR(VLOOKUP($D1706,BankOpTbl,4,0),"")</f>
        <v>0</v>
      </c>
      <c r="X1706" s="27">
        <f>IF($E1706="","",IFERROR(VLOOKUP($E1706,BankTbl,4,0),""))</f>
        <v>0</v>
      </c>
      <c r="Y1706" s="27">
        <f>IF($F1706="","",IFERROR(VLOOKUP($F1706,BankTbl,4,0),""))</f>
        <v>0</v>
      </c>
      <c r="Z1706" s="27">
        <f>IF($B1706="","",IF($V1706="PICK",LEFT($N1706,5),IF($V1706="FIXED",$W1706,IF($V1706="CODE",$H1706,""))))</f>
        <v>0</v>
      </c>
    </row>
    <row r="1707" spans="1:26" ht="21" customHeight="1">
      <c r="A1707" s="27">
        <f>IF($B1707="","",COUNTA($B$13:$B1707))</f>
        <v>0</v>
      </c>
      <c r="B1707" s="28"/>
      <c r="C1707" s="28"/>
      <c r="D1707" s="29"/>
      <c r="E1707" s="29"/>
      <c r="F1707" s="29"/>
      <c r="G1707" s="28"/>
      <c r="H1707" s="28"/>
      <c r="I1707" s="30">
        <f>IF($H1707="","",IFERROR(VLOOKUP($H1707,AcctTbl,2,0),"کد ناشناخته"))</f>
        <v>0</v>
      </c>
      <c r="J1707" s="27">
        <f>IF($H1707="","",IFERROR(VLOOKUP($H1707,AcctTbl,3,0),""))</f>
        <v>0</v>
      </c>
      <c r="K1707" s="29"/>
      <c r="L1707" s="28"/>
      <c r="M1707" s="31"/>
      <c r="N1707" s="29"/>
      <c r="O1707" s="32">
        <f>IF($B1707="",0,IF($U1707="IN",N($M1707),0))</f>
        <v>0</v>
      </c>
      <c r="P1707" s="32">
        <f>IF($B1707="",0,IF(OR($U1707="OUT",$U1707="TRF"),N($M1707),0))</f>
        <v>0</v>
      </c>
      <c r="Q1707" s="32">
        <f>IF($B1707="",0,IF(OR($U1707="OUT",$U1707="TRF"),N($M1707),0))</f>
        <v>0</v>
      </c>
      <c r="R1707" s="32">
        <f>IF($B1707="",0,IF($U1707="IN",N($M1707),0))</f>
        <v>0</v>
      </c>
      <c r="S1707" s="33">
        <f>IF($B1707="","",IF($M1707="","⚠ مبلغ",IF($E1707="","⚠ بانک عامل",IF(AND($U1707="TRF",$F1707=""),"⚠ بانک مقصد",IF(AND($V1707&lt;&gt;"NONE",$V1707&lt;&gt;"",$Z1707=""),"⚠ طرف حساب","✓")))))</f>
        <v>0</v>
      </c>
      <c r="T1707" s="29"/>
      <c r="U1707" s="27">
        <f>IFERROR(VLOOKUP($D1707,BankOpTbl,2,0),"")</f>
        <v>0</v>
      </c>
      <c r="V1707" s="27">
        <f>IFERROR(VLOOKUP($D1707,BankOpTbl,3,0),"")</f>
        <v>0</v>
      </c>
      <c r="W1707" s="27">
        <f>IFERROR(VLOOKUP($D1707,BankOpTbl,4,0),"")</f>
        <v>0</v>
      </c>
      <c r="X1707" s="27">
        <f>IF($E1707="","",IFERROR(VLOOKUP($E1707,BankTbl,4,0),""))</f>
        <v>0</v>
      </c>
      <c r="Y1707" s="27">
        <f>IF($F1707="","",IFERROR(VLOOKUP($F1707,BankTbl,4,0),""))</f>
        <v>0</v>
      </c>
      <c r="Z1707" s="27">
        <f>IF($B1707="","",IF($V1707="PICK",LEFT($N1707,5),IF($V1707="FIXED",$W1707,IF($V1707="CODE",$H1707,""))))</f>
        <v>0</v>
      </c>
    </row>
    <row r="1708" spans="1:26" ht="21" customHeight="1">
      <c r="A1708" s="27">
        <f>IF($B1708="","",COUNTA($B$13:$B1708))</f>
        <v>0</v>
      </c>
      <c r="B1708" s="28"/>
      <c r="C1708" s="28"/>
      <c r="D1708" s="29"/>
      <c r="E1708" s="29"/>
      <c r="F1708" s="29"/>
      <c r="G1708" s="28"/>
      <c r="H1708" s="28"/>
      <c r="I1708" s="30">
        <f>IF($H1708="","",IFERROR(VLOOKUP($H1708,AcctTbl,2,0),"کد ناشناخته"))</f>
        <v>0</v>
      </c>
      <c r="J1708" s="27">
        <f>IF($H1708="","",IFERROR(VLOOKUP($H1708,AcctTbl,3,0),""))</f>
        <v>0</v>
      </c>
      <c r="K1708" s="29"/>
      <c r="L1708" s="28"/>
      <c r="M1708" s="31"/>
      <c r="N1708" s="29"/>
      <c r="O1708" s="32">
        <f>IF($B1708="",0,IF($U1708="IN",N($M1708),0))</f>
        <v>0</v>
      </c>
      <c r="P1708" s="32">
        <f>IF($B1708="",0,IF(OR($U1708="OUT",$U1708="TRF"),N($M1708),0))</f>
        <v>0</v>
      </c>
      <c r="Q1708" s="32">
        <f>IF($B1708="",0,IF(OR($U1708="OUT",$U1708="TRF"),N($M1708),0))</f>
        <v>0</v>
      </c>
      <c r="R1708" s="32">
        <f>IF($B1708="",0,IF($U1708="IN",N($M1708),0))</f>
        <v>0</v>
      </c>
      <c r="S1708" s="33">
        <f>IF($B1708="","",IF($M1708="","⚠ مبلغ",IF($E1708="","⚠ بانک عامل",IF(AND($U1708="TRF",$F1708=""),"⚠ بانک مقصد",IF(AND($V1708&lt;&gt;"NONE",$V1708&lt;&gt;"",$Z1708=""),"⚠ طرف حساب","✓")))))</f>
        <v>0</v>
      </c>
      <c r="T1708" s="29"/>
      <c r="U1708" s="27">
        <f>IFERROR(VLOOKUP($D1708,BankOpTbl,2,0),"")</f>
        <v>0</v>
      </c>
      <c r="V1708" s="27">
        <f>IFERROR(VLOOKUP($D1708,BankOpTbl,3,0),"")</f>
        <v>0</v>
      </c>
      <c r="W1708" s="27">
        <f>IFERROR(VLOOKUP($D1708,BankOpTbl,4,0),"")</f>
        <v>0</v>
      </c>
      <c r="X1708" s="27">
        <f>IF($E1708="","",IFERROR(VLOOKUP($E1708,BankTbl,4,0),""))</f>
        <v>0</v>
      </c>
      <c r="Y1708" s="27">
        <f>IF($F1708="","",IFERROR(VLOOKUP($F1708,BankTbl,4,0),""))</f>
        <v>0</v>
      </c>
      <c r="Z1708" s="27">
        <f>IF($B1708="","",IF($V1708="PICK",LEFT($N1708,5),IF($V1708="FIXED",$W1708,IF($V1708="CODE",$H1708,""))))</f>
        <v>0</v>
      </c>
    </row>
    <row r="1709" spans="1:26" ht="21" customHeight="1">
      <c r="A1709" s="27">
        <f>IF($B1709="","",COUNTA($B$13:$B1709))</f>
        <v>0</v>
      </c>
      <c r="B1709" s="28"/>
      <c r="C1709" s="28"/>
      <c r="D1709" s="29"/>
      <c r="E1709" s="29"/>
      <c r="F1709" s="29"/>
      <c r="G1709" s="28"/>
      <c r="H1709" s="28"/>
      <c r="I1709" s="30">
        <f>IF($H1709="","",IFERROR(VLOOKUP($H1709,AcctTbl,2,0),"کد ناشناخته"))</f>
        <v>0</v>
      </c>
      <c r="J1709" s="27">
        <f>IF($H1709="","",IFERROR(VLOOKUP($H1709,AcctTbl,3,0),""))</f>
        <v>0</v>
      </c>
      <c r="K1709" s="29"/>
      <c r="L1709" s="28"/>
      <c r="M1709" s="31"/>
      <c r="N1709" s="29"/>
      <c r="O1709" s="32">
        <f>IF($B1709="",0,IF($U1709="IN",N($M1709),0))</f>
        <v>0</v>
      </c>
      <c r="P1709" s="32">
        <f>IF($B1709="",0,IF(OR($U1709="OUT",$U1709="TRF"),N($M1709),0))</f>
        <v>0</v>
      </c>
      <c r="Q1709" s="32">
        <f>IF($B1709="",0,IF(OR($U1709="OUT",$U1709="TRF"),N($M1709),0))</f>
        <v>0</v>
      </c>
      <c r="R1709" s="32">
        <f>IF($B1709="",0,IF($U1709="IN",N($M1709),0))</f>
        <v>0</v>
      </c>
      <c r="S1709" s="33">
        <f>IF($B1709="","",IF($M1709="","⚠ مبلغ",IF($E1709="","⚠ بانک عامل",IF(AND($U1709="TRF",$F1709=""),"⚠ بانک مقصد",IF(AND($V1709&lt;&gt;"NONE",$V1709&lt;&gt;"",$Z1709=""),"⚠ طرف حساب","✓")))))</f>
        <v>0</v>
      </c>
      <c r="T1709" s="29"/>
      <c r="U1709" s="27">
        <f>IFERROR(VLOOKUP($D1709,BankOpTbl,2,0),"")</f>
        <v>0</v>
      </c>
      <c r="V1709" s="27">
        <f>IFERROR(VLOOKUP($D1709,BankOpTbl,3,0),"")</f>
        <v>0</v>
      </c>
      <c r="W1709" s="27">
        <f>IFERROR(VLOOKUP($D1709,BankOpTbl,4,0),"")</f>
        <v>0</v>
      </c>
      <c r="X1709" s="27">
        <f>IF($E1709="","",IFERROR(VLOOKUP($E1709,BankTbl,4,0),""))</f>
        <v>0</v>
      </c>
      <c r="Y1709" s="27">
        <f>IF($F1709="","",IFERROR(VLOOKUP($F1709,BankTbl,4,0),""))</f>
        <v>0</v>
      </c>
      <c r="Z1709" s="27">
        <f>IF($B1709="","",IF($V1709="PICK",LEFT($N1709,5),IF($V1709="FIXED",$W1709,IF($V1709="CODE",$H1709,""))))</f>
        <v>0</v>
      </c>
    </row>
    <row r="1710" spans="1:26" ht="21" customHeight="1">
      <c r="A1710" s="27">
        <f>IF($B1710="","",COUNTA($B$13:$B1710))</f>
        <v>0</v>
      </c>
      <c r="B1710" s="28"/>
      <c r="C1710" s="28"/>
      <c r="D1710" s="29"/>
      <c r="E1710" s="29"/>
      <c r="F1710" s="29"/>
      <c r="G1710" s="28"/>
      <c r="H1710" s="28"/>
      <c r="I1710" s="30">
        <f>IF($H1710="","",IFERROR(VLOOKUP($H1710,AcctTbl,2,0),"کد ناشناخته"))</f>
        <v>0</v>
      </c>
      <c r="J1710" s="27">
        <f>IF($H1710="","",IFERROR(VLOOKUP($H1710,AcctTbl,3,0),""))</f>
        <v>0</v>
      </c>
      <c r="K1710" s="29"/>
      <c r="L1710" s="28"/>
      <c r="M1710" s="31"/>
      <c r="N1710" s="29"/>
      <c r="O1710" s="32">
        <f>IF($B1710="",0,IF($U1710="IN",N($M1710),0))</f>
        <v>0</v>
      </c>
      <c r="P1710" s="32">
        <f>IF($B1710="",0,IF(OR($U1710="OUT",$U1710="TRF"),N($M1710),0))</f>
        <v>0</v>
      </c>
      <c r="Q1710" s="32">
        <f>IF($B1710="",0,IF(OR($U1710="OUT",$U1710="TRF"),N($M1710),0))</f>
        <v>0</v>
      </c>
      <c r="R1710" s="32">
        <f>IF($B1710="",0,IF($U1710="IN",N($M1710),0))</f>
        <v>0</v>
      </c>
      <c r="S1710" s="33">
        <f>IF($B1710="","",IF($M1710="","⚠ مبلغ",IF($E1710="","⚠ بانک عامل",IF(AND($U1710="TRF",$F1710=""),"⚠ بانک مقصد",IF(AND($V1710&lt;&gt;"NONE",$V1710&lt;&gt;"",$Z1710=""),"⚠ طرف حساب","✓")))))</f>
        <v>0</v>
      </c>
      <c r="T1710" s="29"/>
      <c r="U1710" s="27">
        <f>IFERROR(VLOOKUP($D1710,BankOpTbl,2,0),"")</f>
        <v>0</v>
      </c>
      <c r="V1710" s="27">
        <f>IFERROR(VLOOKUP($D1710,BankOpTbl,3,0),"")</f>
        <v>0</v>
      </c>
      <c r="W1710" s="27">
        <f>IFERROR(VLOOKUP($D1710,BankOpTbl,4,0),"")</f>
        <v>0</v>
      </c>
      <c r="X1710" s="27">
        <f>IF($E1710="","",IFERROR(VLOOKUP($E1710,BankTbl,4,0),""))</f>
        <v>0</v>
      </c>
      <c r="Y1710" s="27">
        <f>IF($F1710="","",IFERROR(VLOOKUP($F1710,BankTbl,4,0),""))</f>
        <v>0</v>
      </c>
      <c r="Z1710" s="27">
        <f>IF($B1710="","",IF($V1710="PICK",LEFT($N1710,5),IF($V1710="FIXED",$W1710,IF($V1710="CODE",$H1710,""))))</f>
        <v>0</v>
      </c>
    </row>
    <row r="1711" spans="1:26" ht="21" customHeight="1">
      <c r="A1711" s="27">
        <f>IF($B1711="","",COUNTA($B$13:$B1711))</f>
        <v>0</v>
      </c>
      <c r="B1711" s="28"/>
      <c r="C1711" s="28"/>
      <c r="D1711" s="29"/>
      <c r="E1711" s="29"/>
      <c r="F1711" s="29"/>
      <c r="G1711" s="28"/>
      <c r="H1711" s="28"/>
      <c r="I1711" s="30">
        <f>IF($H1711="","",IFERROR(VLOOKUP($H1711,AcctTbl,2,0),"کد ناشناخته"))</f>
        <v>0</v>
      </c>
      <c r="J1711" s="27">
        <f>IF($H1711="","",IFERROR(VLOOKUP($H1711,AcctTbl,3,0),""))</f>
        <v>0</v>
      </c>
      <c r="K1711" s="29"/>
      <c r="L1711" s="28"/>
      <c r="M1711" s="31"/>
      <c r="N1711" s="29"/>
      <c r="O1711" s="32">
        <f>IF($B1711="",0,IF($U1711="IN",N($M1711),0))</f>
        <v>0</v>
      </c>
      <c r="P1711" s="32">
        <f>IF($B1711="",0,IF(OR($U1711="OUT",$U1711="TRF"),N($M1711),0))</f>
        <v>0</v>
      </c>
      <c r="Q1711" s="32">
        <f>IF($B1711="",0,IF(OR($U1711="OUT",$U1711="TRF"),N($M1711),0))</f>
        <v>0</v>
      </c>
      <c r="R1711" s="32">
        <f>IF($B1711="",0,IF($U1711="IN",N($M1711),0))</f>
        <v>0</v>
      </c>
      <c r="S1711" s="33">
        <f>IF($B1711="","",IF($M1711="","⚠ مبلغ",IF($E1711="","⚠ بانک عامل",IF(AND($U1711="TRF",$F1711=""),"⚠ بانک مقصد",IF(AND($V1711&lt;&gt;"NONE",$V1711&lt;&gt;"",$Z1711=""),"⚠ طرف حساب","✓")))))</f>
        <v>0</v>
      </c>
      <c r="T1711" s="29"/>
      <c r="U1711" s="27">
        <f>IFERROR(VLOOKUP($D1711,BankOpTbl,2,0),"")</f>
        <v>0</v>
      </c>
      <c r="V1711" s="27">
        <f>IFERROR(VLOOKUP($D1711,BankOpTbl,3,0),"")</f>
        <v>0</v>
      </c>
      <c r="W1711" s="27">
        <f>IFERROR(VLOOKUP($D1711,BankOpTbl,4,0),"")</f>
        <v>0</v>
      </c>
      <c r="X1711" s="27">
        <f>IF($E1711="","",IFERROR(VLOOKUP($E1711,BankTbl,4,0),""))</f>
        <v>0</v>
      </c>
      <c r="Y1711" s="27">
        <f>IF($F1711="","",IFERROR(VLOOKUP($F1711,BankTbl,4,0),""))</f>
        <v>0</v>
      </c>
      <c r="Z1711" s="27">
        <f>IF($B1711="","",IF($V1711="PICK",LEFT($N1711,5),IF($V1711="FIXED",$W1711,IF($V1711="CODE",$H1711,""))))</f>
        <v>0</v>
      </c>
    </row>
    <row r="1712" spans="1:26" ht="21" customHeight="1">
      <c r="A1712" s="27">
        <f>IF($B1712="","",COUNTA($B$13:$B1712))</f>
        <v>0</v>
      </c>
      <c r="B1712" s="28"/>
      <c r="C1712" s="28"/>
      <c r="D1712" s="29"/>
      <c r="E1712" s="29"/>
      <c r="F1712" s="29"/>
      <c r="G1712" s="28"/>
      <c r="H1712" s="28"/>
      <c r="I1712" s="30">
        <f>IF($H1712="","",IFERROR(VLOOKUP($H1712,AcctTbl,2,0),"کد ناشناخته"))</f>
        <v>0</v>
      </c>
      <c r="J1712" s="27">
        <f>IF($H1712="","",IFERROR(VLOOKUP($H1712,AcctTbl,3,0),""))</f>
        <v>0</v>
      </c>
      <c r="K1712" s="29"/>
      <c r="L1712" s="28"/>
      <c r="M1712" s="31"/>
      <c r="N1712" s="29"/>
      <c r="O1712" s="32">
        <f>IF($B1712="",0,IF($U1712="IN",N($M1712),0))</f>
        <v>0</v>
      </c>
      <c r="P1712" s="32">
        <f>IF($B1712="",0,IF(OR($U1712="OUT",$U1712="TRF"),N($M1712),0))</f>
        <v>0</v>
      </c>
      <c r="Q1712" s="32">
        <f>IF($B1712="",0,IF(OR($U1712="OUT",$U1712="TRF"),N($M1712),0))</f>
        <v>0</v>
      </c>
      <c r="R1712" s="32">
        <f>IF($B1712="",0,IF($U1712="IN",N($M1712),0))</f>
        <v>0</v>
      </c>
      <c r="S1712" s="33">
        <f>IF($B1712="","",IF($M1712="","⚠ مبلغ",IF($E1712="","⚠ بانک عامل",IF(AND($U1712="TRF",$F1712=""),"⚠ بانک مقصد",IF(AND($V1712&lt;&gt;"NONE",$V1712&lt;&gt;"",$Z1712=""),"⚠ طرف حساب","✓")))))</f>
        <v>0</v>
      </c>
      <c r="T1712" s="29"/>
      <c r="U1712" s="27">
        <f>IFERROR(VLOOKUP($D1712,BankOpTbl,2,0),"")</f>
        <v>0</v>
      </c>
      <c r="V1712" s="27">
        <f>IFERROR(VLOOKUP($D1712,BankOpTbl,3,0),"")</f>
        <v>0</v>
      </c>
      <c r="W1712" s="27">
        <f>IFERROR(VLOOKUP($D1712,BankOpTbl,4,0),"")</f>
        <v>0</v>
      </c>
      <c r="X1712" s="27">
        <f>IF($E1712="","",IFERROR(VLOOKUP($E1712,BankTbl,4,0),""))</f>
        <v>0</v>
      </c>
      <c r="Y1712" s="27">
        <f>IF($F1712="","",IFERROR(VLOOKUP($F1712,BankTbl,4,0),""))</f>
        <v>0</v>
      </c>
      <c r="Z1712" s="27">
        <f>IF($B1712="","",IF($V1712="PICK",LEFT($N1712,5),IF($V1712="FIXED",$W1712,IF($V1712="CODE",$H1712,""))))</f>
        <v>0</v>
      </c>
    </row>
    <row r="1713" spans="1:26" ht="21" customHeight="1">
      <c r="A1713" s="27">
        <f>IF($B1713="","",COUNTA($B$13:$B1713))</f>
        <v>0</v>
      </c>
      <c r="B1713" s="28"/>
      <c r="C1713" s="28"/>
      <c r="D1713" s="29"/>
      <c r="E1713" s="29"/>
      <c r="F1713" s="29"/>
      <c r="G1713" s="28"/>
      <c r="H1713" s="28"/>
      <c r="I1713" s="30">
        <f>IF($H1713="","",IFERROR(VLOOKUP($H1713,AcctTbl,2,0),"کد ناشناخته"))</f>
        <v>0</v>
      </c>
      <c r="J1713" s="27">
        <f>IF($H1713="","",IFERROR(VLOOKUP($H1713,AcctTbl,3,0),""))</f>
        <v>0</v>
      </c>
      <c r="K1713" s="29"/>
      <c r="L1713" s="28"/>
      <c r="M1713" s="31"/>
      <c r="N1713" s="29"/>
      <c r="O1713" s="32">
        <f>IF($B1713="",0,IF($U1713="IN",N($M1713),0))</f>
        <v>0</v>
      </c>
      <c r="P1713" s="32">
        <f>IF($B1713="",0,IF(OR($U1713="OUT",$U1713="TRF"),N($M1713),0))</f>
        <v>0</v>
      </c>
      <c r="Q1713" s="32">
        <f>IF($B1713="",0,IF(OR($U1713="OUT",$U1713="TRF"),N($M1713),0))</f>
        <v>0</v>
      </c>
      <c r="R1713" s="32">
        <f>IF($B1713="",0,IF($U1713="IN",N($M1713),0))</f>
        <v>0</v>
      </c>
      <c r="S1713" s="33">
        <f>IF($B1713="","",IF($M1713="","⚠ مبلغ",IF($E1713="","⚠ بانک عامل",IF(AND($U1713="TRF",$F1713=""),"⚠ بانک مقصد",IF(AND($V1713&lt;&gt;"NONE",$V1713&lt;&gt;"",$Z1713=""),"⚠ طرف حساب","✓")))))</f>
        <v>0</v>
      </c>
      <c r="T1713" s="29"/>
      <c r="U1713" s="27">
        <f>IFERROR(VLOOKUP($D1713,BankOpTbl,2,0),"")</f>
        <v>0</v>
      </c>
      <c r="V1713" s="27">
        <f>IFERROR(VLOOKUP($D1713,BankOpTbl,3,0),"")</f>
        <v>0</v>
      </c>
      <c r="W1713" s="27">
        <f>IFERROR(VLOOKUP($D1713,BankOpTbl,4,0),"")</f>
        <v>0</v>
      </c>
      <c r="X1713" s="27">
        <f>IF($E1713="","",IFERROR(VLOOKUP($E1713,BankTbl,4,0),""))</f>
        <v>0</v>
      </c>
      <c r="Y1713" s="27">
        <f>IF($F1713="","",IFERROR(VLOOKUP($F1713,BankTbl,4,0),""))</f>
        <v>0</v>
      </c>
      <c r="Z1713" s="27">
        <f>IF($B1713="","",IF($V1713="PICK",LEFT($N1713,5),IF($V1713="FIXED",$W1713,IF($V1713="CODE",$H1713,""))))</f>
        <v>0</v>
      </c>
    </row>
    <row r="1714" spans="1:26" ht="21" customHeight="1">
      <c r="A1714" s="27">
        <f>IF($B1714="","",COUNTA($B$13:$B1714))</f>
        <v>0</v>
      </c>
      <c r="B1714" s="28"/>
      <c r="C1714" s="28"/>
      <c r="D1714" s="29"/>
      <c r="E1714" s="29"/>
      <c r="F1714" s="29"/>
      <c r="G1714" s="28"/>
      <c r="H1714" s="28"/>
      <c r="I1714" s="30">
        <f>IF($H1714="","",IFERROR(VLOOKUP($H1714,AcctTbl,2,0),"کد ناشناخته"))</f>
        <v>0</v>
      </c>
      <c r="J1714" s="27">
        <f>IF($H1714="","",IFERROR(VLOOKUP($H1714,AcctTbl,3,0),""))</f>
        <v>0</v>
      </c>
      <c r="K1714" s="29"/>
      <c r="L1714" s="28"/>
      <c r="M1714" s="31"/>
      <c r="N1714" s="29"/>
      <c r="O1714" s="32">
        <f>IF($B1714="",0,IF($U1714="IN",N($M1714),0))</f>
        <v>0</v>
      </c>
      <c r="P1714" s="32">
        <f>IF($B1714="",0,IF(OR($U1714="OUT",$U1714="TRF"),N($M1714),0))</f>
        <v>0</v>
      </c>
      <c r="Q1714" s="32">
        <f>IF($B1714="",0,IF(OR($U1714="OUT",$U1714="TRF"),N($M1714),0))</f>
        <v>0</v>
      </c>
      <c r="R1714" s="32">
        <f>IF($B1714="",0,IF($U1714="IN",N($M1714),0))</f>
        <v>0</v>
      </c>
      <c r="S1714" s="33">
        <f>IF($B1714="","",IF($M1714="","⚠ مبلغ",IF($E1714="","⚠ بانک عامل",IF(AND($U1714="TRF",$F1714=""),"⚠ بانک مقصد",IF(AND($V1714&lt;&gt;"NONE",$V1714&lt;&gt;"",$Z1714=""),"⚠ طرف حساب","✓")))))</f>
        <v>0</v>
      </c>
      <c r="T1714" s="29"/>
      <c r="U1714" s="27">
        <f>IFERROR(VLOOKUP($D1714,BankOpTbl,2,0),"")</f>
        <v>0</v>
      </c>
      <c r="V1714" s="27">
        <f>IFERROR(VLOOKUP($D1714,BankOpTbl,3,0),"")</f>
        <v>0</v>
      </c>
      <c r="W1714" s="27">
        <f>IFERROR(VLOOKUP($D1714,BankOpTbl,4,0),"")</f>
        <v>0</v>
      </c>
      <c r="X1714" s="27">
        <f>IF($E1714="","",IFERROR(VLOOKUP($E1714,BankTbl,4,0),""))</f>
        <v>0</v>
      </c>
      <c r="Y1714" s="27">
        <f>IF($F1714="","",IFERROR(VLOOKUP($F1714,BankTbl,4,0),""))</f>
        <v>0</v>
      </c>
      <c r="Z1714" s="27">
        <f>IF($B1714="","",IF($V1714="PICK",LEFT($N1714,5),IF($V1714="FIXED",$W1714,IF($V1714="CODE",$H1714,""))))</f>
        <v>0</v>
      </c>
    </row>
    <row r="1715" spans="1:26" ht="21" customHeight="1">
      <c r="A1715" s="27">
        <f>IF($B1715="","",COUNTA($B$13:$B1715))</f>
        <v>0</v>
      </c>
      <c r="B1715" s="28"/>
      <c r="C1715" s="28"/>
      <c r="D1715" s="29"/>
      <c r="E1715" s="29"/>
      <c r="F1715" s="29"/>
      <c r="G1715" s="28"/>
      <c r="H1715" s="28"/>
      <c r="I1715" s="30">
        <f>IF($H1715="","",IFERROR(VLOOKUP($H1715,AcctTbl,2,0),"کد ناشناخته"))</f>
        <v>0</v>
      </c>
      <c r="J1715" s="27">
        <f>IF($H1715="","",IFERROR(VLOOKUP($H1715,AcctTbl,3,0),""))</f>
        <v>0</v>
      </c>
      <c r="K1715" s="29"/>
      <c r="L1715" s="28"/>
      <c r="M1715" s="31"/>
      <c r="N1715" s="29"/>
      <c r="O1715" s="32">
        <f>IF($B1715="",0,IF($U1715="IN",N($M1715),0))</f>
        <v>0</v>
      </c>
      <c r="P1715" s="32">
        <f>IF($B1715="",0,IF(OR($U1715="OUT",$U1715="TRF"),N($M1715),0))</f>
        <v>0</v>
      </c>
      <c r="Q1715" s="32">
        <f>IF($B1715="",0,IF(OR($U1715="OUT",$U1715="TRF"),N($M1715),0))</f>
        <v>0</v>
      </c>
      <c r="R1715" s="32">
        <f>IF($B1715="",0,IF($U1715="IN",N($M1715),0))</f>
        <v>0</v>
      </c>
      <c r="S1715" s="33">
        <f>IF($B1715="","",IF($M1715="","⚠ مبلغ",IF($E1715="","⚠ بانک عامل",IF(AND($U1715="TRF",$F1715=""),"⚠ بانک مقصد",IF(AND($V1715&lt;&gt;"NONE",$V1715&lt;&gt;"",$Z1715=""),"⚠ طرف حساب","✓")))))</f>
        <v>0</v>
      </c>
      <c r="T1715" s="29"/>
      <c r="U1715" s="27">
        <f>IFERROR(VLOOKUP($D1715,BankOpTbl,2,0),"")</f>
        <v>0</v>
      </c>
      <c r="V1715" s="27">
        <f>IFERROR(VLOOKUP($D1715,BankOpTbl,3,0),"")</f>
        <v>0</v>
      </c>
      <c r="W1715" s="27">
        <f>IFERROR(VLOOKUP($D1715,BankOpTbl,4,0),"")</f>
        <v>0</v>
      </c>
      <c r="X1715" s="27">
        <f>IF($E1715="","",IFERROR(VLOOKUP($E1715,BankTbl,4,0),""))</f>
        <v>0</v>
      </c>
      <c r="Y1715" s="27">
        <f>IF($F1715="","",IFERROR(VLOOKUP($F1715,BankTbl,4,0),""))</f>
        <v>0</v>
      </c>
      <c r="Z1715" s="27">
        <f>IF($B1715="","",IF($V1715="PICK",LEFT($N1715,5),IF($V1715="FIXED",$W1715,IF($V1715="CODE",$H1715,""))))</f>
        <v>0</v>
      </c>
    </row>
    <row r="1716" spans="1:26" ht="21" customHeight="1">
      <c r="A1716" s="27">
        <f>IF($B1716="","",COUNTA($B$13:$B1716))</f>
        <v>0</v>
      </c>
      <c r="B1716" s="28"/>
      <c r="C1716" s="28"/>
      <c r="D1716" s="29"/>
      <c r="E1716" s="29"/>
      <c r="F1716" s="29"/>
      <c r="G1716" s="28"/>
      <c r="H1716" s="28"/>
      <c r="I1716" s="30">
        <f>IF($H1716="","",IFERROR(VLOOKUP($H1716,AcctTbl,2,0),"کد ناشناخته"))</f>
        <v>0</v>
      </c>
      <c r="J1716" s="27">
        <f>IF($H1716="","",IFERROR(VLOOKUP($H1716,AcctTbl,3,0),""))</f>
        <v>0</v>
      </c>
      <c r="K1716" s="29"/>
      <c r="L1716" s="28"/>
      <c r="M1716" s="31"/>
      <c r="N1716" s="29"/>
      <c r="O1716" s="32">
        <f>IF($B1716="",0,IF($U1716="IN",N($M1716),0))</f>
        <v>0</v>
      </c>
      <c r="P1716" s="32">
        <f>IF($B1716="",0,IF(OR($U1716="OUT",$U1716="TRF"),N($M1716),0))</f>
        <v>0</v>
      </c>
      <c r="Q1716" s="32">
        <f>IF($B1716="",0,IF(OR($U1716="OUT",$U1716="TRF"),N($M1716),0))</f>
        <v>0</v>
      </c>
      <c r="R1716" s="32">
        <f>IF($B1716="",0,IF($U1716="IN",N($M1716),0))</f>
        <v>0</v>
      </c>
      <c r="S1716" s="33">
        <f>IF($B1716="","",IF($M1716="","⚠ مبلغ",IF($E1716="","⚠ بانک عامل",IF(AND($U1716="TRF",$F1716=""),"⚠ بانک مقصد",IF(AND($V1716&lt;&gt;"NONE",$V1716&lt;&gt;"",$Z1716=""),"⚠ طرف حساب","✓")))))</f>
        <v>0</v>
      </c>
      <c r="T1716" s="29"/>
      <c r="U1716" s="27">
        <f>IFERROR(VLOOKUP($D1716,BankOpTbl,2,0),"")</f>
        <v>0</v>
      </c>
      <c r="V1716" s="27">
        <f>IFERROR(VLOOKUP($D1716,BankOpTbl,3,0),"")</f>
        <v>0</v>
      </c>
      <c r="W1716" s="27">
        <f>IFERROR(VLOOKUP($D1716,BankOpTbl,4,0),"")</f>
        <v>0</v>
      </c>
      <c r="X1716" s="27">
        <f>IF($E1716="","",IFERROR(VLOOKUP($E1716,BankTbl,4,0),""))</f>
        <v>0</v>
      </c>
      <c r="Y1716" s="27">
        <f>IF($F1716="","",IFERROR(VLOOKUP($F1716,BankTbl,4,0),""))</f>
        <v>0</v>
      </c>
      <c r="Z1716" s="27">
        <f>IF($B1716="","",IF($V1716="PICK",LEFT($N1716,5),IF($V1716="FIXED",$W1716,IF($V1716="CODE",$H1716,""))))</f>
        <v>0</v>
      </c>
    </row>
    <row r="1717" spans="1:26" ht="21" customHeight="1">
      <c r="A1717" s="27">
        <f>IF($B1717="","",COUNTA($B$13:$B1717))</f>
        <v>0</v>
      </c>
      <c r="B1717" s="28"/>
      <c r="C1717" s="28"/>
      <c r="D1717" s="29"/>
      <c r="E1717" s="29"/>
      <c r="F1717" s="29"/>
      <c r="G1717" s="28"/>
      <c r="H1717" s="28"/>
      <c r="I1717" s="30">
        <f>IF($H1717="","",IFERROR(VLOOKUP($H1717,AcctTbl,2,0),"کد ناشناخته"))</f>
        <v>0</v>
      </c>
      <c r="J1717" s="27">
        <f>IF($H1717="","",IFERROR(VLOOKUP($H1717,AcctTbl,3,0),""))</f>
        <v>0</v>
      </c>
      <c r="K1717" s="29"/>
      <c r="L1717" s="28"/>
      <c r="M1717" s="31"/>
      <c r="N1717" s="29"/>
      <c r="O1717" s="32">
        <f>IF($B1717="",0,IF($U1717="IN",N($M1717),0))</f>
        <v>0</v>
      </c>
      <c r="P1717" s="32">
        <f>IF($B1717="",0,IF(OR($U1717="OUT",$U1717="TRF"),N($M1717),0))</f>
        <v>0</v>
      </c>
      <c r="Q1717" s="32">
        <f>IF($B1717="",0,IF(OR($U1717="OUT",$U1717="TRF"),N($M1717),0))</f>
        <v>0</v>
      </c>
      <c r="R1717" s="32">
        <f>IF($B1717="",0,IF($U1717="IN",N($M1717),0))</f>
        <v>0</v>
      </c>
      <c r="S1717" s="33">
        <f>IF($B1717="","",IF($M1717="","⚠ مبلغ",IF($E1717="","⚠ بانک عامل",IF(AND($U1717="TRF",$F1717=""),"⚠ بانک مقصد",IF(AND($V1717&lt;&gt;"NONE",$V1717&lt;&gt;"",$Z1717=""),"⚠ طرف حساب","✓")))))</f>
        <v>0</v>
      </c>
      <c r="T1717" s="29"/>
      <c r="U1717" s="27">
        <f>IFERROR(VLOOKUP($D1717,BankOpTbl,2,0),"")</f>
        <v>0</v>
      </c>
      <c r="V1717" s="27">
        <f>IFERROR(VLOOKUP($D1717,BankOpTbl,3,0),"")</f>
        <v>0</v>
      </c>
      <c r="W1717" s="27">
        <f>IFERROR(VLOOKUP($D1717,BankOpTbl,4,0),"")</f>
        <v>0</v>
      </c>
      <c r="X1717" s="27">
        <f>IF($E1717="","",IFERROR(VLOOKUP($E1717,BankTbl,4,0),""))</f>
        <v>0</v>
      </c>
      <c r="Y1717" s="27">
        <f>IF($F1717="","",IFERROR(VLOOKUP($F1717,BankTbl,4,0),""))</f>
        <v>0</v>
      </c>
      <c r="Z1717" s="27">
        <f>IF($B1717="","",IF($V1717="PICK",LEFT($N1717,5),IF($V1717="FIXED",$W1717,IF($V1717="CODE",$H1717,""))))</f>
        <v>0</v>
      </c>
    </row>
    <row r="1718" spans="1:26" ht="21" customHeight="1">
      <c r="A1718" s="27">
        <f>IF($B1718="","",COUNTA($B$13:$B1718))</f>
        <v>0</v>
      </c>
      <c r="B1718" s="28"/>
      <c r="C1718" s="28"/>
      <c r="D1718" s="29"/>
      <c r="E1718" s="29"/>
      <c r="F1718" s="29"/>
      <c r="G1718" s="28"/>
      <c r="H1718" s="28"/>
      <c r="I1718" s="30">
        <f>IF($H1718="","",IFERROR(VLOOKUP($H1718,AcctTbl,2,0),"کد ناشناخته"))</f>
        <v>0</v>
      </c>
      <c r="J1718" s="27">
        <f>IF($H1718="","",IFERROR(VLOOKUP($H1718,AcctTbl,3,0),""))</f>
        <v>0</v>
      </c>
      <c r="K1718" s="29"/>
      <c r="L1718" s="28"/>
      <c r="M1718" s="31"/>
      <c r="N1718" s="29"/>
      <c r="O1718" s="32">
        <f>IF($B1718="",0,IF($U1718="IN",N($M1718),0))</f>
        <v>0</v>
      </c>
      <c r="P1718" s="32">
        <f>IF($B1718="",0,IF(OR($U1718="OUT",$U1718="TRF"),N($M1718),0))</f>
        <v>0</v>
      </c>
      <c r="Q1718" s="32">
        <f>IF($B1718="",0,IF(OR($U1718="OUT",$U1718="TRF"),N($M1718),0))</f>
        <v>0</v>
      </c>
      <c r="R1718" s="32">
        <f>IF($B1718="",0,IF($U1718="IN",N($M1718),0))</f>
        <v>0</v>
      </c>
      <c r="S1718" s="33">
        <f>IF($B1718="","",IF($M1718="","⚠ مبلغ",IF($E1718="","⚠ بانک عامل",IF(AND($U1718="TRF",$F1718=""),"⚠ بانک مقصد",IF(AND($V1718&lt;&gt;"NONE",$V1718&lt;&gt;"",$Z1718=""),"⚠ طرف حساب","✓")))))</f>
        <v>0</v>
      </c>
      <c r="T1718" s="29"/>
      <c r="U1718" s="27">
        <f>IFERROR(VLOOKUP($D1718,BankOpTbl,2,0),"")</f>
        <v>0</v>
      </c>
      <c r="V1718" s="27">
        <f>IFERROR(VLOOKUP($D1718,BankOpTbl,3,0),"")</f>
        <v>0</v>
      </c>
      <c r="W1718" s="27">
        <f>IFERROR(VLOOKUP($D1718,BankOpTbl,4,0),"")</f>
        <v>0</v>
      </c>
      <c r="X1718" s="27">
        <f>IF($E1718="","",IFERROR(VLOOKUP($E1718,BankTbl,4,0),""))</f>
        <v>0</v>
      </c>
      <c r="Y1718" s="27">
        <f>IF($F1718="","",IFERROR(VLOOKUP($F1718,BankTbl,4,0),""))</f>
        <v>0</v>
      </c>
      <c r="Z1718" s="27">
        <f>IF($B1718="","",IF($V1718="PICK",LEFT($N1718,5),IF($V1718="FIXED",$W1718,IF($V1718="CODE",$H1718,""))))</f>
        <v>0</v>
      </c>
    </row>
    <row r="1719" spans="1:26" ht="21" customHeight="1">
      <c r="A1719" s="27">
        <f>IF($B1719="","",COUNTA($B$13:$B1719))</f>
        <v>0</v>
      </c>
      <c r="B1719" s="28"/>
      <c r="C1719" s="28"/>
      <c r="D1719" s="29"/>
      <c r="E1719" s="29"/>
      <c r="F1719" s="29"/>
      <c r="G1719" s="28"/>
      <c r="H1719" s="28"/>
      <c r="I1719" s="30">
        <f>IF($H1719="","",IFERROR(VLOOKUP($H1719,AcctTbl,2,0),"کد ناشناخته"))</f>
        <v>0</v>
      </c>
      <c r="J1719" s="27">
        <f>IF($H1719="","",IFERROR(VLOOKUP($H1719,AcctTbl,3,0),""))</f>
        <v>0</v>
      </c>
      <c r="K1719" s="29"/>
      <c r="L1719" s="28"/>
      <c r="M1719" s="31"/>
      <c r="N1719" s="29"/>
      <c r="O1719" s="32">
        <f>IF($B1719="",0,IF($U1719="IN",N($M1719),0))</f>
        <v>0</v>
      </c>
      <c r="P1719" s="32">
        <f>IF($B1719="",0,IF(OR($U1719="OUT",$U1719="TRF"),N($M1719),0))</f>
        <v>0</v>
      </c>
      <c r="Q1719" s="32">
        <f>IF($B1719="",0,IF(OR($U1719="OUT",$U1719="TRF"),N($M1719),0))</f>
        <v>0</v>
      </c>
      <c r="R1719" s="32">
        <f>IF($B1719="",0,IF($U1719="IN",N($M1719),0))</f>
        <v>0</v>
      </c>
      <c r="S1719" s="33">
        <f>IF($B1719="","",IF($M1719="","⚠ مبلغ",IF($E1719="","⚠ بانک عامل",IF(AND($U1719="TRF",$F1719=""),"⚠ بانک مقصد",IF(AND($V1719&lt;&gt;"NONE",$V1719&lt;&gt;"",$Z1719=""),"⚠ طرف حساب","✓")))))</f>
        <v>0</v>
      </c>
      <c r="T1719" s="29"/>
      <c r="U1719" s="27">
        <f>IFERROR(VLOOKUP($D1719,BankOpTbl,2,0),"")</f>
        <v>0</v>
      </c>
      <c r="V1719" s="27">
        <f>IFERROR(VLOOKUP($D1719,BankOpTbl,3,0),"")</f>
        <v>0</v>
      </c>
      <c r="W1719" s="27">
        <f>IFERROR(VLOOKUP($D1719,BankOpTbl,4,0),"")</f>
        <v>0</v>
      </c>
      <c r="X1719" s="27">
        <f>IF($E1719="","",IFERROR(VLOOKUP($E1719,BankTbl,4,0),""))</f>
        <v>0</v>
      </c>
      <c r="Y1719" s="27">
        <f>IF($F1719="","",IFERROR(VLOOKUP($F1719,BankTbl,4,0),""))</f>
        <v>0</v>
      </c>
      <c r="Z1719" s="27">
        <f>IF($B1719="","",IF($V1719="PICK",LEFT($N1719,5),IF($V1719="FIXED",$W1719,IF($V1719="CODE",$H1719,""))))</f>
        <v>0</v>
      </c>
    </row>
    <row r="1720" spans="1:26" ht="21" customHeight="1">
      <c r="A1720" s="27">
        <f>IF($B1720="","",COUNTA($B$13:$B1720))</f>
        <v>0</v>
      </c>
      <c r="B1720" s="28"/>
      <c r="C1720" s="28"/>
      <c r="D1720" s="29"/>
      <c r="E1720" s="29"/>
      <c r="F1720" s="29"/>
      <c r="G1720" s="28"/>
      <c r="H1720" s="28"/>
      <c r="I1720" s="30">
        <f>IF($H1720="","",IFERROR(VLOOKUP($H1720,AcctTbl,2,0),"کد ناشناخته"))</f>
        <v>0</v>
      </c>
      <c r="J1720" s="27">
        <f>IF($H1720="","",IFERROR(VLOOKUP($H1720,AcctTbl,3,0),""))</f>
        <v>0</v>
      </c>
      <c r="K1720" s="29"/>
      <c r="L1720" s="28"/>
      <c r="M1720" s="31"/>
      <c r="N1720" s="29"/>
      <c r="O1720" s="32">
        <f>IF($B1720="",0,IF($U1720="IN",N($M1720),0))</f>
        <v>0</v>
      </c>
      <c r="P1720" s="32">
        <f>IF($B1720="",0,IF(OR($U1720="OUT",$U1720="TRF"),N($M1720),0))</f>
        <v>0</v>
      </c>
      <c r="Q1720" s="32">
        <f>IF($B1720="",0,IF(OR($U1720="OUT",$U1720="TRF"),N($M1720),0))</f>
        <v>0</v>
      </c>
      <c r="R1720" s="32">
        <f>IF($B1720="",0,IF($U1720="IN",N($M1720),0))</f>
        <v>0</v>
      </c>
      <c r="S1720" s="33">
        <f>IF($B1720="","",IF($M1720="","⚠ مبلغ",IF($E1720="","⚠ بانک عامل",IF(AND($U1720="TRF",$F1720=""),"⚠ بانک مقصد",IF(AND($V1720&lt;&gt;"NONE",$V1720&lt;&gt;"",$Z1720=""),"⚠ طرف حساب","✓")))))</f>
        <v>0</v>
      </c>
      <c r="T1720" s="29"/>
      <c r="U1720" s="27">
        <f>IFERROR(VLOOKUP($D1720,BankOpTbl,2,0),"")</f>
        <v>0</v>
      </c>
      <c r="V1720" s="27">
        <f>IFERROR(VLOOKUP($D1720,BankOpTbl,3,0),"")</f>
        <v>0</v>
      </c>
      <c r="W1720" s="27">
        <f>IFERROR(VLOOKUP($D1720,BankOpTbl,4,0),"")</f>
        <v>0</v>
      </c>
      <c r="X1720" s="27">
        <f>IF($E1720="","",IFERROR(VLOOKUP($E1720,BankTbl,4,0),""))</f>
        <v>0</v>
      </c>
      <c r="Y1720" s="27">
        <f>IF($F1720="","",IFERROR(VLOOKUP($F1720,BankTbl,4,0),""))</f>
        <v>0</v>
      </c>
      <c r="Z1720" s="27">
        <f>IF($B1720="","",IF($V1720="PICK",LEFT($N1720,5),IF($V1720="FIXED",$W1720,IF($V1720="CODE",$H1720,""))))</f>
        <v>0</v>
      </c>
    </row>
    <row r="1721" spans="1:26" ht="21" customHeight="1">
      <c r="A1721" s="27">
        <f>IF($B1721="","",COUNTA($B$13:$B1721))</f>
        <v>0</v>
      </c>
      <c r="B1721" s="28"/>
      <c r="C1721" s="28"/>
      <c r="D1721" s="29"/>
      <c r="E1721" s="29"/>
      <c r="F1721" s="29"/>
      <c r="G1721" s="28"/>
      <c r="H1721" s="28"/>
      <c r="I1721" s="30">
        <f>IF($H1721="","",IFERROR(VLOOKUP($H1721,AcctTbl,2,0),"کد ناشناخته"))</f>
        <v>0</v>
      </c>
      <c r="J1721" s="27">
        <f>IF($H1721="","",IFERROR(VLOOKUP($H1721,AcctTbl,3,0),""))</f>
        <v>0</v>
      </c>
      <c r="K1721" s="29"/>
      <c r="L1721" s="28"/>
      <c r="M1721" s="31"/>
      <c r="N1721" s="29"/>
      <c r="O1721" s="32">
        <f>IF($B1721="",0,IF($U1721="IN",N($M1721),0))</f>
        <v>0</v>
      </c>
      <c r="P1721" s="32">
        <f>IF($B1721="",0,IF(OR($U1721="OUT",$U1721="TRF"),N($M1721),0))</f>
        <v>0</v>
      </c>
      <c r="Q1721" s="32">
        <f>IF($B1721="",0,IF(OR($U1721="OUT",$U1721="TRF"),N($M1721),0))</f>
        <v>0</v>
      </c>
      <c r="R1721" s="32">
        <f>IF($B1721="",0,IF($U1721="IN",N($M1721),0))</f>
        <v>0</v>
      </c>
      <c r="S1721" s="33">
        <f>IF($B1721="","",IF($M1721="","⚠ مبلغ",IF($E1721="","⚠ بانک عامل",IF(AND($U1721="TRF",$F1721=""),"⚠ بانک مقصد",IF(AND($V1721&lt;&gt;"NONE",$V1721&lt;&gt;"",$Z1721=""),"⚠ طرف حساب","✓")))))</f>
        <v>0</v>
      </c>
      <c r="T1721" s="29"/>
      <c r="U1721" s="27">
        <f>IFERROR(VLOOKUP($D1721,BankOpTbl,2,0),"")</f>
        <v>0</v>
      </c>
      <c r="V1721" s="27">
        <f>IFERROR(VLOOKUP($D1721,BankOpTbl,3,0),"")</f>
        <v>0</v>
      </c>
      <c r="W1721" s="27">
        <f>IFERROR(VLOOKUP($D1721,BankOpTbl,4,0),"")</f>
        <v>0</v>
      </c>
      <c r="X1721" s="27">
        <f>IF($E1721="","",IFERROR(VLOOKUP($E1721,BankTbl,4,0),""))</f>
        <v>0</v>
      </c>
      <c r="Y1721" s="27">
        <f>IF($F1721="","",IFERROR(VLOOKUP($F1721,BankTbl,4,0),""))</f>
        <v>0</v>
      </c>
      <c r="Z1721" s="27">
        <f>IF($B1721="","",IF($V1721="PICK",LEFT($N1721,5),IF($V1721="FIXED",$W1721,IF($V1721="CODE",$H1721,""))))</f>
        <v>0</v>
      </c>
    </row>
    <row r="1722" spans="1:26" ht="21" customHeight="1">
      <c r="A1722" s="27">
        <f>IF($B1722="","",COUNTA($B$13:$B1722))</f>
        <v>0</v>
      </c>
      <c r="B1722" s="28"/>
      <c r="C1722" s="28"/>
      <c r="D1722" s="29"/>
      <c r="E1722" s="29"/>
      <c r="F1722" s="29"/>
      <c r="G1722" s="28"/>
      <c r="H1722" s="28"/>
      <c r="I1722" s="30">
        <f>IF($H1722="","",IFERROR(VLOOKUP($H1722,AcctTbl,2,0),"کد ناشناخته"))</f>
        <v>0</v>
      </c>
      <c r="J1722" s="27">
        <f>IF($H1722="","",IFERROR(VLOOKUP($H1722,AcctTbl,3,0),""))</f>
        <v>0</v>
      </c>
      <c r="K1722" s="29"/>
      <c r="L1722" s="28"/>
      <c r="M1722" s="31"/>
      <c r="N1722" s="29"/>
      <c r="O1722" s="32">
        <f>IF($B1722="",0,IF($U1722="IN",N($M1722),0))</f>
        <v>0</v>
      </c>
      <c r="P1722" s="32">
        <f>IF($B1722="",0,IF(OR($U1722="OUT",$U1722="TRF"),N($M1722),0))</f>
        <v>0</v>
      </c>
      <c r="Q1722" s="32">
        <f>IF($B1722="",0,IF(OR($U1722="OUT",$U1722="TRF"),N($M1722),0))</f>
        <v>0</v>
      </c>
      <c r="R1722" s="32">
        <f>IF($B1722="",0,IF($U1722="IN",N($M1722),0))</f>
        <v>0</v>
      </c>
      <c r="S1722" s="33">
        <f>IF($B1722="","",IF($M1722="","⚠ مبلغ",IF($E1722="","⚠ بانک عامل",IF(AND($U1722="TRF",$F1722=""),"⚠ بانک مقصد",IF(AND($V1722&lt;&gt;"NONE",$V1722&lt;&gt;"",$Z1722=""),"⚠ طرف حساب","✓")))))</f>
        <v>0</v>
      </c>
      <c r="T1722" s="29"/>
      <c r="U1722" s="27">
        <f>IFERROR(VLOOKUP($D1722,BankOpTbl,2,0),"")</f>
        <v>0</v>
      </c>
      <c r="V1722" s="27">
        <f>IFERROR(VLOOKUP($D1722,BankOpTbl,3,0),"")</f>
        <v>0</v>
      </c>
      <c r="W1722" s="27">
        <f>IFERROR(VLOOKUP($D1722,BankOpTbl,4,0),"")</f>
        <v>0</v>
      </c>
      <c r="X1722" s="27">
        <f>IF($E1722="","",IFERROR(VLOOKUP($E1722,BankTbl,4,0),""))</f>
        <v>0</v>
      </c>
      <c r="Y1722" s="27">
        <f>IF($F1722="","",IFERROR(VLOOKUP($F1722,BankTbl,4,0),""))</f>
        <v>0</v>
      </c>
      <c r="Z1722" s="27">
        <f>IF($B1722="","",IF($V1722="PICK",LEFT($N1722,5),IF($V1722="FIXED",$W1722,IF($V1722="CODE",$H1722,""))))</f>
        <v>0</v>
      </c>
    </row>
    <row r="1723" spans="1:26" ht="21" customHeight="1">
      <c r="A1723" s="27">
        <f>IF($B1723="","",COUNTA($B$13:$B1723))</f>
        <v>0</v>
      </c>
      <c r="B1723" s="28"/>
      <c r="C1723" s="28"/>
      <c r="D1723" s="29"/>
      <c r="E1723" s="29"/>
      <c r="F1723" s="29"/>
      <c r="G1723" s="28"/>
      <c r="H1723" s="28"/>
      <c r="I1723" s="30">
        <f>IF($H1723="","",IFERROR(VLOOKUP($H1723,AcctTbl,2,0),"کد ناشناخته"))</f>
        <v>0</v>
      </c>
      <c r="J1723" s="27">
        <f>IF($H1723="","",IFERROR(VLOOKUP($H1723,AcctTbl,3,0),""))</f>
        <v>0</v>
      </c>
      <c r="K1723" s="29"/>
      <c r="L1723" s="28"/>
      <c r="M1723" s="31"/>
      <c r="N1723" s="29"/>
      <c r="O1723" s="32">
        <f>IF($B1723="",0,IF($U1723="IN",N($M1723),0))</f>
        <v>0</v>
      </c>
      <c r="P1723" s="32">
        <f>IF($B1723="",0,IF(OR($U1723="OUT",$U1723="TRF"),N($M1723),0))</f>
        <v>0</v>
      </c>
      <c r="Q1723" s="32">
        <f>IF($B1723="",0,IF(OR($U1723="OUT",$U1723="TRF"),N($M1723),0))</f>
        <v>0</v>
      </c>
      <c r="R1723" s="32">
        <f>IF($B1723="",0,IF($U1723="IN",N($M1723),0))</f>
        <v>0</v>
      </c>
      <c r="S1723" s="33">
        <f>IF($B1723="","",IF($M1723="","⚠ مبلغ",IF($E1723="","⚠ بانک عامل",IF(AND($U1723="TRF",$F1723=""),"⚠ بانک مقصد",IF(AND($V1723&lt;&gt;"NONE",$V1723&lt;&gt;"",$Z1723=""),"⚠ طرف حساب","✓")))))</f>
        <v>0</v>
      </c>
      <c r="T1723" s="29"/>
      <c r="U1723" s="27">
        <f>IFERROR(VLOOKUP($D1723,BankOpTbl,2,0),"")</f>
        <v>0</v>
      </c>
      <c r="V1723" s="27">
        <f>IFERROR(VLOOKUP($D1723,BankOpTbl,3,0),"")</f>
        <v>0</v>
      </c>
      <c r="W1723" s="27">
        <f>IFERROR(VLOOKUP($D1723,BankOpTbl,4,0),"")</f>
        <v>0</v>
      </c>
      <c r="X1723" s="27">
        <f>IF($E1723="","",IFERROR(VLOOKUP($E1723,BankTbl,4,0),""))</f>
        <v>0</v>
      </c>
      <c r="Y1723" s="27">
        <f>IF($F1723="","",IFERROR(VLOOKUP($F1723,BankTbl,4,0),""))</f>
        <v>0</v>
      </c>
      <c r="Z1723" s="27">
        <f>IF($B1723="","",IF($V1723="PICK",LEFT($N1723,5),IF($V1723="FIXED",$W1723,IF($V1723="CODE",$H1723,""))))</f>
        <v>0</v>
      </c>
    </row>
    <row r="1724" spans="1:26" ht="21" customHeight="1">
      <c r="A1724" s="27">
        <f>IF($B1724="","",COUNTA($B$13:$B1724))</f>
        <v>0</v>
      </c>
      <c r="B1724" s="28"/>
      <c r="C1724" s="28"/>
      <c r="D1724" s="29"/>
      <c r="E1724" s="29"/>
      <c r="F1724" s="29"/>
      <c r="G1724" s="28"/>
      <c r="H1724" s="28"/>
      <c r="I1724" s="30">
        <f>IF($H1724="","",IFERROR(VLOOKUP($H1724,AcctTbl,2,0),"کد ناشناخته"))</f>
        <v>0</v>
      </c>
      <c r="J1724" s="27">
        <f>IF($H1724="","",IFERROR(VLOOKUP($H1724,AcctTbl,3,0),""))</f>
        <v>0</v>
      </c>
      <c r="K1724" s="29"/>
      <c r="L1724" s="28"/>
      <c r="M1724" s="31"/>
      <c r="N1724" s="29"/>
      <c r="O1724" s="32">
        <f>IF($B1724="",0,IF($U1724="IN",N($M1724),0))</f>
        <v>0</v>
      </c>
      <c r="P1724" s="32">
        <f>IF($B1724="",0,IF(OR($U1724="OUT",$U1724="TRF"),N($M1724),0))</f>
        <v>0</v>
      </c>
      <c r="Q1724" s="32">
        <f>IF($B1724="",0,IF(OR($U1724="OUT",$U1724="TRF"),N($M1724),0))</f>
        <v>0</v>
      </c>
      <c r="R1724" s="32">
        <f>IF($B1724="",0,IF($U1724="IN",N($M1724),0))</f>
        <v>0</v>
      </c>
      <c r="S1724" s="33">
        <f>IF($B1724="","",IF($M1724="","⚠ مبلغ",IF($E1724="","⚠ بانک عامل",IF(AND($U1724="TRF",$F1724=""),"⚠ بانک مقصد",IF(AND($V1724&lt;&gt;"NONE",$V1724&lt;&gt;"",$Z1724=""),"⚠ طرف حساب","✓")))))</f>
        <v>0</v>
      </c>
      <c r="T1724" s="29"/>
      <c r="U1724" s="27">
        <f>IFERROR(VLOOKUP($D1724,BankOpTbl,2,0),"")</f>
        <v>0</v>
      </c>
      <c r="V1724" s="27">
        <f>IFERROR(VLOOKUP($D1724,BankOpTbl,3,0),"")</f>
        <v>0</v>
      </c>
      <c r="W1724" s="27">
        <f>IFERROR(VLOOKUP($D1724,BankOpTbl,4,0),"")</f>
        <v>0</v>
      </c>
      <c r="X1724" s="27">
        <f>IF($E1724="","",IFERROR(VLOOKUP($E1724,BankTbl,4,0),""))</f>
        <v>0</v>
      </c>
      <c r="Y1724" s="27">
        <f>IF($F1724="","",IFERROR(VLOOKUP($F1724,BankTbl,4,0),""))</f>
        <v>0</v>
      </c>
      <c r="Z1724" s="27">
        <f>IF($B1724="","",IF($V1724="PICK",LEFT($N1724,5),IF($V1724="FIXED",$W1724,IF($V1724="CODE",$H1724,""))))</f>
        <v>0</v>
      </c>
    </row>
    <row r="1725" spans="1:26" ht="21" customHeight="1">
      <c r="A1725" s="27">
        <f>IF($B1725="","",COUNTA($B$13:$B1725))</f>
        <v>0</v>
      </c>
      <c r="B1725" s="28"/>
      <c r="C1725" s="28"/>
      <c r="D1725" s="29"/>
      <c r="E1725" s="29"/>
      <c r="F1725" s="29"/>
      <c r="G1725" s="28"/>
      <c r="H1725" s="28"/>
      <c r="I1725" s="30">
        <f>IF($H1725="","",IFERROR(VLOOKUP($H1725,AcctTbl,2,0),"کد ناشناخته"))</f>
        <v>0</v>
      </c>
      <c r="J1725" s="27">
        <f>IF($H1725="","",IFERROR(VLOOKUP($H1725,AcctTbl,3,0),""))</f>
        <v>0</v>
      </c>
      <c r="K1725" s="29"/>
      <c r="L1725" s="28"/>
      <c r="M1725" s="31"/>
      <c r="N1725" s="29"/>
      <c r="O1725" s="32">
        <f>IF($B1725="",0,IF($U1725="IN",N($M1725),0))</f>
        <v>0</v>
      </c>
      <c r="P1725" s="32">
        <f>IF($B1725="",0,IF(OR($U1725="OUT",$U1725="TRF"),N($M1725),0))</f>
        <v>0</v>
      </c>
      <c r="Q1725" s="32">
        <f>IF($B1725="",0,IF(OR($U1725="OUT",$U1725="TRF"),N($M1725),0))</f>
        <v>0</v>
      </c>
      <c r="R1725" s="32">
        <f>IF($B1725="",0,IF($U1725="IN",N($M1725),0))</f>
        <v>0</v>
      </c>
      <c r="S1725" s="33">
        <f>IF($B1725="","",IF($M1725="","⚠ مبلغ",IF($E1725="","⚠ بانک عامل",IF(AND($U1725="TRF",$F1725=""),"⚠ بانک مقصد",IF(AND($V1725&lt;&gt;"NONE",$V1725&lt;&gt;"",$Z1725=""),"⚠ طرف حساب","✓")))))</f>
        <v>0</v>
      </c>
      <c r="T1725" s="29"/>
      <c r="U1725" s="27">
        <f>IFERROR(VLOOKUP($D1725,BankOpTbl,2,0),"")</f>
        <v>0</v>
      </c>
      <c r="V1725" s="27">
        <f>IFERROR(VLOOKUP($D1725,BankOpTbl,3,0),"")</f>
        <v>0</v>
      </c>
      <c r="W1725" s="27">
        <f>IFERROR(VLOOKUP($D1725,BankOpTbl,4,0),"")</f>
        <v>0</v>
      </c>
      <c r="X1725" s="27">
        <f>IF($E1725="","",IFERROR(VLOOKUP($E1725,BankTbl,4,0),""))</f>
        <v>0</v>
      </c>
      <c r="Y1725" s="27">
        <f>IF($F1725="","",IFERROR(VLOOKUP($F1725,BankTbl,4,0),""))</f>
        <v>0</v>
      </c>
      <c r="Z1725" s="27">
        <f>IF($B1725="","",IF($V1725="PICK",LEFT($N1725,5),IF($V1725="FIXED",$W1725,IF($V1725="CODE",$H1725,""))))</f>
        <v>0</v>
      </c>
    </row>
    <row r="1726" spans="1:26" ht="21" customHeight="1">
      <c r="A1726" s="27">
        <f>IF($B1726="","",COUNTA($B$13:$B1726))</f>
        <v>0</v>
      </c>
      <c r="B1726" s="28"/>
      <c r="C1726" s="28"/>
      <c r="D1726" s="29"/>
      <c r="E1726" s="29"/>
      <c r="F1726" s="29"/>
      <c r="G1726" s="28"/>
      <c r="H1726" s="28"/>
      <c r="I1726" s="30">
        <f>IF($H1726="","",IFERROR(VLOOKUP($H1726,AcctTbl,2,0),"کد ناشناخته"))</f>
        <v>0</v>
      </c>
      <c r="J1726" s="27">
        <f>IF($H1726="","",IFERROR(VLOOKUP($H1726,AcctTbl,3,0),""))</f>
        <v>0</v>
      </c>
      <c r="K1726" s="29"/>
      <c r="L1726" s="28"/>
      <c r="M1726" s="31"/>
      <c r="N1726" s="29"/>
      <c r="O1726" s="32">
        <f>IF($B1726="",0,IF($U1726="IN",N($M1726),0))</f>
        <v>0</v>
      </c>
      <c r="P1726" s="32">
        <f>IF($B1726="",0,IF(OR($U1726="OUT",$U1726="TRF"),N($M1726),0))</f>
        <v>0</v>
      </c>
      <c r="Q1726" s="32">
        <f>IF($B1726="",0,IF(OR($U1726="OUT",$U1726="TRF"),N($M1726),0))</f>
        <v>0</v>
      </c>
      <c r="R1726" s="32">
        <f>IF($B1726="",0,IF($U1726="IN",N($M1726),0))</f>
        <v>0</v>
      </c>
      <c r="S1726" s="33">
        <f>IF($B1726="","",IF($M1726="","⚠ مبلغ",IF($E1726="","⚠ بانک عامل",IF(AND($U1726="TRF",$F1726=""),"⚠ بانک مقصد",IF(AND($V1726&lt;&gt;"NONE",$V1726&lt;&gt;"",$Z1726=""),"⚠ طرف حساب","✓")))))</f>
        <v>0</v>
      </c>
      <c r="T1726" s="29"/>
      <c r="U1726" s="27">
        <f>IFERROR(VLOOKUP($D1726,BankOpTbl,2,0),"")</f>
        <v>0</v>
      </c>
      <c r="V1726" s="27">
        <f>IFERROR(VLOOKUP($D1726,BankOpTbl,3,0),"")</f>
        <v>0</v>
      </c>
      <c r="W1726" s="27">
        <f>IFERROR(VLOOKUP($D1726,BankOpTbl,4,0),"")</f>
        <v>0</v>
      </c>
      <c r="X1726" s="27">
        <f>IF($E1726="","",IFERROR(VLOOKUP($E1726,BankTbl,4,0),""))</f>
        <v>0</v>
      </c>
      <c r="Y1726" s="27">
        <f>IF($F1726="","",IFERROR(VLOOKUP($F1726,BankTbl,4,0),""))</f>
        <v>0</v>
      </c>
      <c r="Z1726" s="27">
        <f>IF($B1726="","",IF($V1726="PICK",LEFT($N1726,5),IF($V1726="FIXED",$W1726,IF($V1726="CODE",$H1726,""))))</f>
        <v>0</v>
      </c>
    </row>
    <row r="1727" spans="1:26" ht="21" customHeight="1">
      <c r="A1727" s="27">
        <f>IF($B1727="","",COUNTA($B$13:$B1727))</f>
        <v>0</v>
      </c>
      <c r="B1727" s="28"/>
      <c r="C1727" s="28"/>
      <c r="D1727" s="29"/>
      <c r="E1727" s="29"/>
      <c r="F1727" s="29"/>
      <c r="G1727" s="28"/>
      <c r="H1727" s="28"/>
      <c r="I1727" s="30">
        <f>IF($H1727="","",IFERROR(VLOOKUP($H1727,AcctTbl,2,0),"کد ناشناخته"))</f>
        <v>0</v>
      </c>
      <c r="J1727" s="27">
        <f>IF($H1727="","",IFERROR(VLOOKUP($H1727,AcctTbl,3,0),""))</f>
        <v>0</v>
      </c>
      <c r="K1727" s="29"/>
      <c r="L1727" s="28"/>
      <c r="M1727" s="31"/>
      <c r="N1727" s="29"/>
      <c r="O1727" s="32">
        <f>IF($B1727="",0,IF($U1727="IN",N($M1727),0))</f>
        <v>0</v>
      </c>
      <c r="P1727" s="32">
        <f>IF($B1727="",0,IF(OR($U1727="OUT",$U1727="TRF"),N($M1727),0))</f>
        <v>0</v>
      </c>
      <c r="Q1727" s="32">
        <f>IF($B1727="",0,IF(OR($U1727="OUT",$U1727="TRF"),N($M1727),0))</f>
        <v>0</v>
      </c>
      <c r="R1727" s="32">
        <f>IF($B1727="",0,IF($U1727="IN",N($M1727),0))</f>
        <v>0</v>
      </c>
      <c r="S1727" s="33">
        <f>IF($B1727="","",IF($M1727="","⚠ مبلغ",IF($E1727="","⚠ بانک عامل",IF(AND($U1727="TRF",$F1727=""),"⚠ بانک مقصد",IF(AND($V1727&lt;&gt;"NONE",$V1727&lt;&gt;"",$Z1727=""),"⚠ طرف حساب","✓")))))</f>
        <v>0</v>
      </c>
      <c r="T1727" s="29"/>
      <c r="U1727" s="27">
        <f>IFERROR(VLOOKUP($D1727,BankOpTbl,2,0),"")</f>
        <v>0</v>
      </c>
      <c r="V1727" s="27">
        <f>IFERROR(VLOOKUP($D1727,BankOpTbl,3,0),"")</f>
        <v>0</v>
      </c>
      <c r="W1727" s="27">
        <f>IFERROR(VLOOKUP($D1727,BankOpTbl,4,0),"")</f>
        <v>0</v>
      </c>
      <c r="X1727" s="27">
        <f>IF($E1727="","",IFERROR(VLOOKUP($E1727,BankTbl,4,0),""))</f>
        <v>0</v>
      </c>
      <c r="Y1727" s="27">
        <f>IF($F1727="","",IFERROR(VLOOKUP($F1727,BankTbl,4,0),""))</f>
        <v>0</v>
      </c>
      <c r="Z1727" s="27">
        <f>IF($B1727="","",IF($V1727="PICK",LEFT($N1727,5),IF($V1727="FIXED",$W1727,IF($V1727="CODE",$H1727,""))))</f>
        <v>0</v>
      </c>
    </row>
    <row r="1728" spans="1:26" ht="21" customHeight="1">
      <c r="A1728" s="27">
        <f>IF($B1728="","",COUNTA($B$13:$B1728))</f>
        <v>0</v>
      </c>
      <c r="B1728" s="28"/>
      <c r="C1728" s="28"/>
      <c r="D1728" s="29"/>
      <c r="E1728" s="29"/>
      <c r="F1728" s="29"/>
      <c r="G1728" s="28"/>
      <c r="H1728" s="28"/>
      <c r="I1728" s="30">
        <f>IF($H1728="","",IFERROR(VLOOKUP($H1728,AcctTbl,2,0),"کد ناشناخته"))</f>
        <v>0</v>
      </c>
      <c r="J1728" s="27">
        <f>IF($H1728="","",IFERROR(VLOOKUP($H1728,AcctTbl,3,0),""))</f>
        <v>0</v>
      </c>
      <c r="K1728" s="29"/>
      <c r="L1728" s="28"/>
      <c r="M1728" s="31"/>
      <c r="N1728" s="29"/>
      <c r="O1728" s="32">
        <f>IF($B1728="",0,IF($U1728="IN",N($M1728),0))</f>
        <v>0</v>
      </c>
      <c r="P1728" s="32">
        <f>IF($B1728="",0,IF(OR($U1728="OUT",$U1728="TRF"),N($M1728),0))</f>
        <v>0</v>
      </c>
      <c r="Q1728" s="32">
        <f>IF($B1728="",0,IF(OR($U1728="OUT",$U1728="TRF"),N($M1728),0))</f>
        <v>0</v>
      </c>
      <c r="R1728" s="32">
        <f>IF($B1728="",0,IF($U1728="IN",N($M1728),0))</f>
        <v>0</v>
      </c>
      <c r="S1728" s="33">
        <f>IF($B1728="","",IF($M1728="","⚠ مبلغ",IF($E1728="","⚠ بانک عامل",IF(AND($U1728="TRF",$F1728=""),"⚠ بانک مقصد",IF(AND($V1728&lt;&gt;"NONE",$V1728&lt;&gt;"",$Z1728=""),"⚠ طرف حساب","✓")))))</f>
        <v>0</v>
      </c>
      <c r="T1728" s="29"/>
      <c r="U1728" s="27">
        <f>IFERROR(VLOOKUP($D1728,BankOpTbl,2,0),"")</f>
        <v>0</v>
      </c>
      <c r="V1728" s="27">
        <f>IFERROR(VLOOKUP($D1728,BankOpTbl,3,0),"")</f>
        <v>0</v>
      </c>
      <c r="W1728" s="27">
        <f>IFERROR(VLOOKUP($D1728,BankOpTbl,4,0),"")</f>
        <v>0</v>
      </c>
      <c r="X1728" s="27">
        <f>IF($E1728="","",IFERROR(VLOOKUP($E1728,BankTbl,4,0),""))</f>
        <v>0</v>
      </c>
      <c r="Y1728" s="27">
        <f>IF($F1728="","",IFERROR(VLOOKUP($F1728,BankTbl,4,0),""))</f>
        <v>0</v>
      </c>
      <c r="Z1728" s="27">
        <f>IF($B1728="","",IF($V1728="PICK",LEFT($N1728,5),IF($V1728="FIXED",$W1728,IF($V1728="CODE",$H1728,""))))</f>
        <v>0</v>
      </c>
    </row>
    <row r="1729" spans="1:26" ht="21" customHeight="1">
      <c r="A1729" s="27">
        <f>IF($B1729="","",COUNTA($B$13:$B1729))</f>
        <v>0</v>
      </c>
      <c r="B1729" s="28"/>
      <c r="C1729" s="28"/>
      <c r="D1729" s="29"/>
      <c r="E1729" s="29"/>
      <c r="F1729" s="29"/>
      <c r="G1729" s="28"/>
      <c r="H1729" s="28"/>
      <c r="I1729" s="30">
        <f>IF($H1729="","",IFERROR(VLOOKUP($H1729,AcctTbl,2,0),"کد ناشناخته"))</f>
        <v>0</v>
      </c>
      <c r="J1729" s="27">
        <f>IF($H1729="","",IFERROR(VLOOKUP($H1729,AcctTbl,3,0),""))</f>
        <v>0</v>
      </c>
      <c r="K1729" s="29"/>
      <c r="L1729" s="28"/>
      <c r="M1729" s="31"/>
      <c r="N1729" s="29"/>
      <c r="O1729" s="32">
        <f>IF($B1729="",0,IF($U1729="IN",N($M1729),0))</f>
        <v>0</v>
      </c>
      <c r="P1729" s="32">
        <f>IF($B1729="",0,IF(OR($U1729="OUT",$U1729="TRF"),N($M1729),0))</f>
        <v>0</v>
      </c>
      <c r="Q1729" s="32">
        <f>IF($B1729="",0,IF(OR($U1729="OUT",$U1729="TRF"),N($M1729),0))</f>
        <v>0</v>
      </c>
      <c r="R1729" s="32">
        <f>IF($B1729="",0,IF($U1729="IN",N($M1729),0))</f>
        <v>0</v>
      </c>
      <c r="S1729" s="33">
        <f>IF($B1729="","",IF($M1729="","⚠ مبلغ",IF($E1729="","⚠ بانک عامل",IF(AND($U1729="TRF",$F1729=""),"⚠ بانک مقصد",IF(AND($V1729&lt;&gt;"NONE",$V1729&lt;&gt;"",$Z1729=""),"⚠ طرف حساب","✓")))))</f>
        <v>0</v>
      </c>
      <c r="T1729" s="29"/>
      <c r="U1729" s="27">
        <f>IFERROR(VLOOKUP($D1729,BankOpTbl,2,0),"")</f>
        <v>0</v>
      </c>
      <c r="V1729" s="27">
        <f>IFERROR(VLOOKUP($D1729,BankOpTbl,3,0),"")</f>
        <v>0</v>
      </c>
      <c r="W1729" s="27">
        <f>IFERROR(VLOOKUP($D1729,BankOpTbl,4,0),"")</f>
        <v>0</v>
      </c>
      <c r="X1729" s="27">
        <f>IF($E1729="","",IFERROR(VLOOKUP($E1729,BankTbl,4,0),""))</f>
        <v>0</v>
      </c>
      <c r="Y1729" s="27">
        <f>IF($F1729="","",IFERROR(VLOOKUP($F1729,BankTbl,4,0),""))</f>
        <v>0</v>
      </c>
      <c r="Z1729" s="27">
        <f>IF($B1729="","",IF($V1729="PICK",LEFT($N1729,5),IF($V1729="FIXED",$W1729,IF($V1729="CODE",$H1729,""))))</f>
        <v>0</v>
      </c>
    </row>
    <row r="1730" spans="1:26" ht="21" customHeight="1">
      <c r="A1730" s="27">
        <f>IF($B1730="","",COUNTA($B$13:$B1730))</f>
        <v>0</v>
      </c>
      <c r="B1730" s="28"/>
      <c r="C1730" s="28"/>
      <c r="D1730" s="29"/>
      <c r="E1730" s="29"/>
      <c r="F1730" s="29"/>
      <c r="G1730" s="28"/>
      <c r="H1730" s="28"/>
      <c r="I1730" s="30">
        <f>IF($H1730="","",IFERROR(VLOOKUP($H1730,AcctTbl,2,0),"کد ناشناخته"))</f>
        <v>0</v>
      </c>
      <c r="J1730" s="27">
        <f>IF($H1730="","",IFERROR(VLOOKUP($H1730,AcctTbl,3,0),""))</f>
        <v>0</v>
      </c>
      <c r="K1730" s="29"/>
      <c r="L1730" s="28"/>
      <c r="M1730" s="31"/>
      <c r="N1730" s="29"/>
      <c r="O1730" s="32">
        <f>IF($B1730="",0,IF($U1730="IN",N($M1730),0))</f>
        <v>0</v>
      </c>
      <c r="P1730" s="32">
        <f>IF($B1730="",0,IF(OR($U1730="OUT",$U1730="TRF"),N($M1730),0))</f>
        <v>0</v>
      </c>
      <c r="Q1730" s="32">
        <f>IF($B1730="",0,IF(OR($U1730="OUT",$U1730="TRF"),N($M1730),0))</f>
        <v>0</v>
      </c>
      <c r="R1730" s="32">
        <f>IF($B1730="",0,IF($U1730="IN",N($M1730),0))</f>
        <v>0</v>
      </c>
      <c r="S1730" s="33">
        <f>IF($B1730="","",IF($M1730="","⚠ مبلغ",IF($E1730="","⚠ بانک عامل",IF(AND($U1730="TRF",$F1730=""),"⚠ بانک مقصد",IF(AND($V1730&lt;&gt;"NONE",$V1730&lt;&gt;"",$Z1730=""),"⚠ طرف حساب","✓")))))</f>
        <v>0</v>
      </c>
      <c r="T1730" s="29"/>
      <c r="U1730" s="27">
        <f>IFERROR(VLOOKUP($D1730,BankOpTbl,2,0),"")</f>
        <v>0</v>
      </c>
      <c r="V1730" s="27">
        <f>IFERROR(VLOOKUP($D1730,BankOpTbl,3,0),"")</f>
        <v>0</v>
      </c>
      <c r="W1730" s="27">
        <f>IFERROR(VLOOKUP($D1730,BankOpTbl,4,0),"")</f>
        <v>0</v>
      </c>
      <c r="X1730" s="27">
        <f>IF($E1730="","",IFERROR(VLOOKUP($E1730,BankTbl,4,0),""))</f>
        <v>0</v>
      </c>
      <c r="Y1730" s="27">
        <f>IF($F1730="","",IFERROR(VLOOKUP($F1730,BankTbl,4,0),""))</f>
        <v>0</v>
      </c>
      <c r="Z1730" s="27">
        <f>IF($B1730="","",IF($V1730="PICK",LEFT($N1730,5),IF($V1730="FIXED",$W1730,IF($V1730="CODE",$H1730,""))))</f>
        <v>0</v>
      </c>
    </row>
    <row r="1731" spans="1:26" ht="21" customHeight="1">
      <c r="A1731" s="27">
        <f>IF($B1731="","",COUNTA($B$13:$B1731))</f>
        <v>0</v>
      </c>
      <c r="B1731" s="28"/>
      <c r="C1731" s="28"/>
      <c r="D1731" s="29"/>
      <c r="E1731" s="29"/>
      <c r="F1731" s="29"/>
      <c r="G1731" s="28"/>
      <c r="H1731" s="28"/>
      <c r="I1731" s="30">
        <f>IF($H1731="","",IFERROR(VLOOKUP($H1731,AcctTbl,2,0),"کد ناشناخته"))</f>
        <v>0</v>
      </c>
      <c r="J1731" s="27">
        <f>IF($H1731="","",IFERROR(VLOOKUP($H1731,AcctTbl,3,0),""))</f>
        <v>0</v>
      </c>
      <c r="K1731" s="29"/>
      <c r="L1731" s="28"/>
      <c r="M1731" s="31"/>
      <c r="N1731" s="29"/>
      <c r="O1731" s="32">
        <f>IF($B1731="",0,IF($U1731="IN",N($M1731),0))</f>
        <v>0</v>
      </c>
      <c r="P1731" s="32">
        <f>IF($B1731="",0,IF(OR($U1731="OUT",$U1731="TRF"),N($M1731),0))</f>
        <v>0</v>
      </c>
      <c r="Q1731" s="32">
        <f>IF($B1731="",0,IF(OR($U1731="OUT",$U1731="TRF"),N($M1731),0))</f>
        <v>0</v>
      </c>
      <c r="R1731" s="32">
        <f>IF($B1731="",0,IF($U1731="IN",N($M1731),0))</f>
        <v>0</v>
      </c>
      <c r="S1731" s="33">
        <f>IF($B1731="","",IF($M1731="","⚠ مبلغ",IF($E1731="","⚠ بانک عامل",IF(AND($U1731="TRF",$F1731=""),"⚠ بانک مقصد",IF(AND($V1731&lt;&gt;"NONE",$V1731&lt;&gt;"",$Z1731=""),"⚠ طرف حساب","✓")))))</f>
        <v>0</v>
      </c>
      <c r="T1731" s="29"/>
      <c r="U1731" s="27">
        <f>IFERROR(VLOOKUP($D1731,BankOpTbl,2,0),"")</f>
        <v>0</v>
      </c>
      <c r="V1731" s="27">
        <f>IFERROR(VLOOKUP($D1731,BankOpTbl,3,0),"")</f>
        <v>0</v>
      </c>
      <c r="W1731" s="27">
        <f>IFERROR(VLOOKUP($D1731,BankOpTbl,4,0),"")</f>
        <v>0</v>
      </c>
      <c r="X1731" s="27">
        <f>IF($E1731="","",IFERROR(VLOOKUP($E1731,BankTbl,4,0),""))</f>
        <v>0</v>
      </c>
      <c r="Y1731" s="27">
        <f>IF($F1731="","",IFERROR(VLOOKUP($F1731,BankTbl,4,0),""))</f>
        <v>0</v>
      </c>
      <c r="Z1731" s="27">
        <f>IF($B1731="","",IF($V1731="PICK",LEFT($N1731,5),IF($V1731="FIXED",$W1731,IF($V1731="CODE",$H1731,""))))</f>
        <v>0</v>
      </c>
    </row>
    <row r="1732" spans="1:26" ht="21" customHeight="1">
      <c r="A1732" s="27">
        <f>IF($B1732="","",COUNTA($B$13:$B1732))</f>
        <v>0</v>
      </c>
      <c r="B1732" s="28"/>
      <c r="C1732" s="28"/>
      <c r="D1732" s="29"/>
      <c r="E1732" s="29"/>
      <c r="F1732" s="29"/>
      <c r="G1732" s="28"/>
      <c r="H1732" s="28"/>
      <c r="I1732" s="30">
        <f>IF($H1732="","",IFERROR(VLOOKUP($H1732,AcctTbl,2,0),"کد ناشناخته"))</f>
        <v>0</v>
      </c>
      <c r="J1732" s="27">
        <f>IF($H1732="","",IFERROR(VLOOKUP($H1732,AcctTbl,3,0),""))</f>
        <v>0</v>
      </c>
      <c r="K1732" s="29"/>
      <c r="L1732" s="28"/>
      <c r="M1732" s="31"/>
      <c r="N1732" s="29"/>
      <c r="O1732" s="32">
        <f>IF($B1732="",0,IF($U1732="IN",N($M1732),0))</f>
        <v>0</v>
      </c>
      <c r="P1732" s="32">
        <f>IF($B1732="",0,IF(OR($U1732="OUT",$U1732="TRF"),N($M1732),0))</f>
        <v>0</v>
      </c>
      <c r="Q1732" s="32">
        <f>IF($B1732="",0,IF(OR($U1732="OUT",$U1732="TRF"),N($M1732),0))</f>
        <v>0</v>
      </c>
      <c r="R1732" s="32">
        <f>IF($B1732="",0,IF($U1732="IN",N($M1732),0))</f>
        <v>0</v>
      </c>
      <c r="S1732" s="33">
        <f>IF($B1732="","",IF($M1732="","⚠ مبلغ",IF($E1732="","⚠ بانک عامل",IF(AND($U1732="TRF",$F1732=""),"⚠ بانک مقصد",IF(AND($V1732&lt;&gt;"NONE",$V1732&lt;&gt;"",$Z1732=""),"⚠ طرف حساب","✓")))))</f>
        <v>0</v>
      </c>
      <c r="T1732" s="29"/>
      <c r="U1732" s="27">
        <f>IFERROR(VLOOKUP($D1732,BankOpTbl,2,0),"")</f>
        <v>0</v>
      </c>
      <c r="V1732" s="27">
        <f>IFERROR(VLOOKUP($D1732,BankOpTbl,3,0),"")</f>
        <v>0</v>
      </c>
      <c r="W1732" s="27">
        <f>IFERROR(VLOOKUP($D1732,BankOpTbl,4,0),"")</f>
        <v>0</v>
      </c>
      <c r="X1732" s="27">
        <f>IF($E1732="","",IFERROR(VLOOKUP($E1732,BankTbl,4,0),""))</f>
        <v>0</v>
      </c>
      <c r="Y1732" s="27">
        <f>IF($F1732="","",IFERROR(VLOOKUP($F1732,BankTbl,4,0),""))</f>
        <v>0</v>
      </c>
      <c r="Z1732" s="27">
        <f>IF($B1732="","",IF($V1732="PICK",LEFT($N1732,5),IF($V1732="FIXED",$W1732,IF($V1732="CODE",$H1732,""))))</f>
        <v>0</v>
      </c>
    </row>
    <row r="1733" spans="1:26" ht="21" customHeight="1">
      <c r="A1733" s="27">
        <f>IF($B1733="","",COUNTA($B$13:$B1733))</f>
        <v>0</v>
      </c>
      <c r="B1733" s="28"/>
      <c r="C1733" s="28"/>
      <c r="D1733" s="29"/>
      <c r="E1733" s="29"/>
      <c r="F1733" s="29"/>
      <c r="G1733" s="28"/>
      <c r="H1733" s="28"/>
      <c r="I1733" s="30">
        <f>IF($H1733="","",IFERROR(VLOOKUP($H1733,AcctTbl,2,0),"کد ناشناخته"))</f>
        <v>0</v>
      </c>
      <c r="J1733" s="27">
        <f>IF($H1733="","",IFERROR(VLOOKUP($H1733,AcctTbl,3,0),""))</f>
        <v>0</v>
      </c>
      <c r="K1733" s="29"/>
      <c r="L1733" s="28"/>
      <c r="M1733" s="31"/>
      <c r="N1733" s="29"/>
      <c r="O1733" s="32">
        <f>IF($B1733="",0,IF($U1733="IN",N($M1733),0))</f>
        <v>0</v>
      </c>
      <c r="P1733" s="32">
        <f>IF($B1733="",0,IF(OR($U1733="OUT",$U1733="TRF"),N($M1733),0))</f>
        <v>0</v>
      </c>
      <c r="Q1733" s="32">
        <f>IF($B1733="",0,IF(OR($U1733="OUT",$U1733="TRF"),N($M1733),0))</f>
        <v>0</v>
      </c>
      <c r="R1733" s="32">
        <f>IF($B1733="",0,IF($U1733="IN",N($M1733),0))</f>
        <v>0</v>
      </c>
      <c r="S1733" s="33">
        <f>IF($B1733="","",IF($M1733="","⚠ مبلغ",IF($E1733="","⚠ بانک عامل",IF(AND($U1733="TRF",$F1733=""),"⚠ بانک مقصد",IF(AND($V1733&lt;&gt;"NONE",$V1733&lt;&gt;"",$Z1733=""),"⚠ طرف حساب","✓")))))</f>
        <v>0</v>
      </c>
      <c r="T1733" s="29"/>
      <c r="U1733" s="27">
        <f>IFERROR(VLOOKUP($D1733,BankOpTbl,2,0),"")</f>
        <v>0</v>
      </c>
      <c r="V1733" s="27">
        <f>IFERROR(VLOOKUP($D1733,BankOpTbl,3,0),"")</f>
        <v>0</v>
      </c>
      <c r="W1733" s="27">
        <f>IFERROR(VLOOKUP($D1733,BankOpTbl,4,0),"")</f>
        <v>0</v>
      </c>
      <c r="X1733" s="27">
        <f>IF($E1733="","",IFERROR(VLOOKUP($E1733,BankTbl,4,0),""))</f>
        <v>0</v>
      </c>
      <c r="Y1733" s="27">
        <f>IF($F1733="","",IFERROR(VLOOKUP($F1733,BankTbl,4,0),""))</f>
        <v>0</v>
      </c>
      <c r="Z1733" s="27">
        <f>IF($B1733="","",IF($V1733="PICK",LEFT($N1733,5),IF($V1733="FIXED",$W1733,IF($V1733="CODE",$H1733,""))))</f>
        <v>0</v>
      </c>
    </row>
    <row r="1734" spans="1:26" ht="21" customHeight="1">
      <c r="A1734" s="27">
        <f>IF($B1734="","",COUNTA($B$13:$B1734))</f>
        <v>0</v>
      </c>
      <c r="B1734" s="28"/>
      <c r="C1734" s="28"/>
      <c r="D1734" s="29"/>
      <c r="E1734" s="29"/>
      <c r="F1734" s="29"/>
      <c r="G1734" s="28"/>
      <c r="H1734" s="28"/>
      <c r="I1734" s="30">
        <f>IF($H1734="","",IFERROR(VLOOKUP($H1734,AcctTbl,2,0),"کد ناشناخته"))</f>
        <v>0</v>
      </c>
      <c r="J1734" s="27">
        <f>IF($H1734="","",IFERROR(VLOOKUP($H1734,AcctTbl,3,0),""))</f>
        <v>0</v>
      </c>
      <c r="K1734" s="29"/>
      <c r="L1734" s="28"/>
      <c r="M1734" s="31"/>
      <c r="N1734" s="29"/>
      <c r="O1734" s="32">
        <f>IF($B1734="",0,IF($U1734="IN",N($M1734),0))</f>
        <v>0</v>
      </c>
      <c r="P1734" s="32">
        <f>IF($B1734="",0,IF(OR($U1734="OUT",$U1734="TRF"),N($M1734),0))</f>
        <v>0</v>
      </c>
      <c r="Q1734" s="32">
        <f>IF($B1734="",0,IF(OR($U1734="OUT",$U1734="TRF"),N($M1734),0))</f>
        <v>0</v>
      </c>
      <c r="R1734" s="32">
        <f>IF($B1734="",0,IF($U1734="IN",N($M1734),0))</f>
        <v>0</v>
      </c>
      <c r="S1734" s="33">
        <f>IF($B1734="","",IF($M1734="","⚠ مبلغ",IF($E1734="","⚠ بانک عامل",IF(AND($U1734="TRF",$F1734=""),"⚠ بانک مقصد",IF(AND($V1734&lt;&gt;"NONE",$V1734&lt;&gt;"",$Z1734=""),"⚠ طرف حساب","✓")))))</f>
        <v>0</v>
      </c>
      <c r="T1734" s="29"/>
      <c r="U1734" s="27">
        <f>IFERROR(VLOOKUP($D1734,BankOpTbl,2,0),"")</f>
        <v>0</v>
      </c>
      <c r="V1734" s="27">
        <f>IFERROR(VLOOKUP($D1734,BankOpTbl,3,0),"")</f>
        <v>0</v>
      </c>
      <c r="W1734" s="27">
        <f>IFERROR(VLOOKUP($D1734,BankOpTbl,4,0),"")</f>
        <v>0</v>
      </c>
      <c r="X1734" s="27">
        <f>IF($E1734="","",IFERROR(VLOOKUP($E1734,BankTbl,4,0),""))</f>
        <v>0</v>
      </c>
      <c r="Y1734" s="27">
        <f>IF($F1734="","",IFERROR(VLOOKUP($F1734,BankTbl,4,0),""))</f>
        <v>0</v>
      </c>
      <c r="Z1734" s="27">
        <f>IF($B1734="","",IF($V1734="PICK",LEFT($N1734,5),IF($V1734="FIXED",$W1734,IF($V1734="CODE",$H1734,""))))</f>
        <v>0</v>
      </c>
    </row>
    <row r="1735" spans="1:26" ht="21" customHeight="1">
      <c r="A1735" s="27">
        <f>IF($B1735="","",COUNTA($B$13:$B1735))</f>
        <v>0</v>
      </c>
      <c r="B1735" s="28"/>
      <c r="C1735" s="28"/>
      <c r="D1735" s="29"/>
      <c r="E1735" s="29"/>
      <c r="F1735" s="29"/>
      <c r="G1735" s="28"/>
      <c r="H1735" s="28"/>
      <c r="I1735" s="30">
        <f>IF($H1735="","",IFERROR(VLOOKUP($H1735,AcctTbl,2,0),"کد ناشناخته"))</f>
        <v>0</v>
      </c>
      <c r="J1735" s="27">
        <f>IF($H1735="","",IFERROR(VLOOKUP($H1735,AcctTbl,3,0),""))</f>
        <v>0</v>
      </c>
      <c r="K1735" s="29"/>
      <c r="L1735" s="28"/>
      <c r="M1735" s="31"/>
      <c r="N1735" s="29"/>
      <c r="O1735" s="32">
        <f>IF($B1735="",0,IF($U1735="IN",N($M1735),0))</f>
        <v>0</v>
      </c>
      <c r="P1735" s="32">
        <f>IF($B1735="",0,IF(OR($U1735="OUT",$U1735="TRF"),N($M1735),0))</f>
        <v>0</v>
      </c>
      <c r="Q1735" s="32">
        <f>IF($B1735="",0,IF(OR($U1735="OUT",$U1735="TRF"),N($M1735),0))</f>
        <v>0</v>
      </c>
      <c r="R1735" s="32">
        <f>IF($B1735="",0,IF($U1735="IN",N($M1735),0))</f>
        <v>0</v>
      </c>
      <c r="S1735" s="33">
        <f>IF($B1735="","",IF($M1735="","⚠ مبلغ",IF($E1735="","⚠ بانک عامل",IF(AND($U1735="TRF",$F1735=""),"⚠ بانک مقصد",IF(AND($V1735&lt;&gt;"NONE",$V1735&lt;&gt;"",$Z1735=""),"⚠ طرف حساب","✓")))))</f>
        <v>0</v>
      </c>
      <c r="T1735" s="29"/>
      <c r="U1735" s="27">
        <f>IFERROR(VLOOKUP($D1735,BankOpTbl,2,0),"")</f>
        <v>0</v>
      </c>
      <c r="V1735" s="27">
        <f>IFERROR(VLOOKUP($D1735,BankOpTbl,3,0),"")</f>
        <v>0</v>
      </c>
      <c r="W1735" s="27">
        <f>IFERROR(VLOOKUP($D1735,BankOpTbl,4,0),"")</f>
        <v>0</v>
      </c>
      <c r="X1735" s="27">
        <f>IF($E1735="","",IFERROR(VLOOKUP($E1735,BankTbl,4,0),""))</f>
        <v>0</v>
      </c>
      <c r="Y1735" s="27">
        <f>IF($F1735="","",IFERROR(VLOOKUP($F1735,BankTbl,4,0),""))</f>
        <v>0</v>
      </c>
      <c r="Z1735" s="27">
        <f>IF($B1735="","",IF($V1735="PICK",LEFT($N1735,5),IF($V1735="FIXED",$W1735,IF($V1735="CODE",$H1735,""))))</f>
        <v>0</v>
      </c>
    </row>
    <row r="1736" spans="1:26" ht="21" customHeight="1">
      <c r="A1736" s="27">
        <f>IF($B1736="","",COUNTA($B$13:$B1736))</f>
        <v>0</v>
      </c>
      <c r="B1736" s="28"/>
      <c r="C1736" s="28"/>
      <c r="D1736" s="29"/>
      <c r="E1736" s="29"/>
      <c r="F1736" s="29"/>
      <c r="G1736" s="28"/>
      <c r="H1736" s="28"/>
      <c r="I1736" s="30">
        <f>IF($H1736="","",IFERROR(VLOOKUP($H1736,AcctTbl,2,0),"کد ناشناخته"))</f>
        <v>0</v>
      </c>
      <c r="J1736" s="27">
        <f>IF($H1736="","",IFERROR(VLOOKUP($H1736,AcctTbl,3,0),""))</f>
        <v>0</v>
      </c>
      <c r="K1736" s="29"/>
      <c r="L1736" s="28"/>
      <c r="M1736" s="31"/>
      <c r="N1736" s="29"/>
      <c r="O1736" s="32">
        <f>IF($B1736="",0,IF($U1736="IN",N($M1736),0))</f>
        <v>0</v>
      </c>
      <c r="P1736" s="32">
        <f>IF($B1736="",0,IF(OR($U1736="OUT",$U1736="TRF"),N($M1736),0))</f>
        <v>0</v>
      </c>
      <c r="Q1736" s="32">
        <f>IF($B1736="",0,IF(OR($U1736="OUT",$U1736="TRF"),N($M1736),0))</f>
        <v>0</v>
      </c>
      <c r="R1736" s="32">
        <f>IF($B1736="",0,IF($U1736="IN",N($M1736),0))</f>
        <v>0</v>
      </c>
      <c r="S1736" s="33">
        <f>IF($B1736="","",IF($M1736="","⚠ مبلغ",IF($E1736="","⚠ بانک عامل",IF(AND($U1736="TRF",$F1736=""),"⚠ بانک مقصد",IF(AND($V1736&lt;&gt;"NONE",$V1736&lt;&gt;"",$Z1736=""),"⚠ طرف حساب","✓")))))</f>
        <v>0</v>
      </c>
      <c r="T1736" s="29"/>
      <c r="U1736" s="27">
        <f>IFERROR(VLOOKUP($D1736,BankOpTbl,2,0),"")</f>
        <v>0</v>
      </c>
      <c r="V1736" s="27">
        <f>IFERROR(VLOOKUP($D1736,BankOpTbl,3,0),"")</f>
        <v>0</v>
      </c>
      <c r="W1736" s="27">
        <f>IFERROR(VLOOKUP($D1736,BankOpTbl,4,0),"")</f>
        <v>0</v>
      </c>
      <c r="X1736" s="27">
        <f>IF($E1736="","",IFERROR(VLOOKUP($E1736,BankTbl,4,0),""))</f>
        <v>0</v>
      </c>
      <c r="Y1736" s="27">
        <f>IF($F1736="","",IFERROR(VLOOKUP($F1736,BankTbl,4,0),""))</f>
        <v>0</v>
      </c>
      <c r="Z1736" s="27">
        <f>IF($B1736="","",IF($V1736="PICK",LEFT($N1736,5),IF($V1736="FIXED",$W1736,IF($V1736="CODE",$H1736,""))))</f>
        <v>0</v>
      </c>
    </row>
    <row r="1737" spans="1:26" ht="21" customHeight="1">
      <c r="A1737" s="27">
        <f>IF($B1737="","",COUNTA($B$13:$B1737))</f>
        <v>0</v>
      </c>
      <c r="B1737" s="28"/>
      <c r="C1737" s="28"/>
      <c r="D1737" s="29"/>
      <c r="E1737" s="29"/>
      <c r="F1737" s="29"/>
      <c r="G1737" s="28"/>
      <c r="H1737" s="28"/>
      <c r="I1737" s="30">
        <f>IF($H1737="","",IFERROR(VLOOKUP($H1737,AcctTbl,2,0),"کد ناشناخته"))</f>
        <v>0</v>
      </c>
      <c r="J1737" s="27">
        <f>IF($H1737="","",IFERROR(VLOOKUP($H1737,AcctTbl,3,0),""))</f>
        <v>0</v>
      </c>
      <c r="K1737" s="29"/>
      <c r="L1737" s="28"/>
      <c r="M1737" s="31"/>
      <c r="N1737" s="29"/>
      <c r="O1737" s="32">
        <f>IF($B1737="",0,IF($U1737="IN",N($M1737),0))</f>
        <v>0</v>
      </c>
      <c r="P1737" s="32">
        <f>IF($B1737="",0,IF(OR($U1737="OUT",$U1737="TRF"),N($M1737),0))</f>
        <v>0</v>
      </c>
      <c r="Q1737" s="32">
        <f>IF($B1737="",0,IF(OR($U1737="OUT",$U1737="TRF"),N($M1737),0))</f>
        <v>0</v>
      </c>
      <c r="R1737" s="32">
        <f>IF($B1737="",0,IF($U1737="IN",N($M1737),0))</f>
        <v>0</v>
      </c>
      <c r="S1737" s="33">
        <f>IF($B1737="","",IF($M1737="","⚠ مبلغ",IF($E1737="","⚠ بانک عامل",IF(AND($U1737="TRF",$F1737=""),"⚠ بانک مقصد",IF(AND($V1737&lt;&gt;"NONE",$V1737&lt;&gt;"",$Z1737=""),"⚠ طرف حساب","✓")))))</f>
        <v>0</v>
      </c>
      <c r="T1737" s="29"/>
      <c r="U1737" s="27">
        <f>IFERROR(VLOOKUP($D1737,BankOpTbl,2,0),"")</f>
        <v>0</v>
      </c>
      <c r="V1737" s="27">
        <f>IFERROR(VLOOKUP($D1737,BankOpTbl,3,0),"")</f>
        <v>0</v>
      </c>
      <c r="W1737" s="27">
        <f>IFERROR(VLOOKUP($D1737,BankOpTbl,4,0),"")</f>
        <v>0</v>
      </c>
      <c r="X1737" s="27">
        <f>IF($E1737="","",IFERROR(VLOOKUP($E1737,BankTbl,4,0),""))</f>
        <v>0</v>
      </c>
      <c r="Y1737" s="27">
        <f>IF($F1737="","",IFERROR(VLOOKUP($F1737,BankTbl,4,0),""))</f>
        <v>0</v>
      </c>
      <c r="Z1737" s="27">
        <f>IF($B1737="","",IF($V1737="PICK",LEFT($N1737,5),IF($V1737="FIXED",$W1737,IF($V1737="CODE",$H1737,""))))</f>
        <v>0</v>
      </c>
    </row>
    <row r="1738" spans="1:26" ht="21" customHeight="1">
      <c r="A1738" s="27">
        <f>IF($B1738="","",COUNTA($B$13:$B1738))</f>
        <v>0</v>
      </c>
      <c r="B1738" s="28"/>
      <c r="C1738" s="28"/>
      <c r="D1738" s="29"/>
      <c r="E1738" s="29"/>
      <c r="F1738" s="29"/>
      <c r="G1738" s="28"/>
      <c r="H1738" s="28"/>
      <c r="I1738" s="30">
        <f>IF($H1738="","",IFERROR(VLOOKUP($H1738,AcctTbl,2,0),"کد ناشناخته"))</f>
        <v>0</v>
      </c>
      <c r="J1738" s="27">
        <f>IF($H1738="","",IFERROR(VLOOKUP($H1738,AcctTbl,3,0),""))</f>
        <v>0</v>
      </c>
      <c r="K1738" s="29"/>
      <c r="L1738" s="28"/>
      <c r="M1738" s="31"/>
      <c r="N1738" s="29"/>
      <c r="O1738" s="32">
        <f>IF($B1738="",0,IF($U1738="IN",N($M1738),0))</f>
        <v>0</v>
      </c>
      <c r="P1738" s="32">
        <f>IF($B1738="",0,IF(OR($U1738="OUT",$U1738="TRF"),N($M1738),0))</f>
        <v>0</v>
      </c>
      <c r="Q1738" s="32">
        <f>IF($B1738="",0,IF(OR($U1738="OUT",$U1738="TRF"),N($M1738),0))</f>
        <v>0</v>
      </c>
      <c r="R1738" s="32">
        <f>IF($B1738="",0,IF($U1738="IN",N($M1738),0))</f>
        <v>0</v>
      </c>
      <c r="S1738" s="33">
        <f>IF($B1738="","",IF($M1738="","⚠ مبلغ",IF($E1738="","⚠ بانک عامل",IF(AND($U1738="TRF",$F1738=""),"⚠ بانک مقصد",IF(AND($V1738&lt;&gt;"NONE",$V1738&lt;&gt;"",$Z1738=""),"⚠ طرف حساب","✓")))))</f>
        <v>0</v>
      </c>
      <c r="T1738" s="29"/>
      <c r="U1738" s="27">
        <f>IFERROR(VLOOKUP($D1738,BankOpTbl,2,0),"")</f>
        <v>0</v>
      </c>
      <c r="V1738" s="27">
        <f>IFERROR(VLOOKUP($D1738,BankOpTbl,3,0),"")</f>
        <v>0</v>
      </c>
      <c r="W1738" s="27">
        <f>IFERROR(VLOOKUP($D1738,BankOpTbl,4,0),"")</f>
        <v>0</v>
      </c>
      <c r="X1738" s="27">
        <f>IF($E1738="","",IFERROR(VLOOKUP($E1738,BankTbl,4,0),""))</f>
        <v>0</v>
      </c>
      <c r="Y1738" s="27">
        <f>IF($F1738="","",IFERROR(VLOOKUP($F1738,BankTbl,4,0),""))</f>
        <v>0</v>
      </c>
      <c r="Z1738" s="27">
        <f>IF($B1738="","",IF($V1738="PICK",LEFT($N1738,5),IF($V1738="FIXED",$W1738,IF($V1738="CODE",$H1738,""))))</f>
        <v>0</v>
      </c>
    </row>
    <row r="1739" spans="1:26" ht="21" customHeight="1">
      <c r="A1739" s="27">
        <f>IF($B1739="","",COUNTA($B$13:$B1739))</f>
        <v>0</v>
      </c>
      <c r="B1739" s="28"/>
      <c r="C1739" s="28"/>
      <c r="D1739" s="29"/>
      <c r="E1739" s="29"/>
      <c r="F1739" s="29"/>
      <c r="G1739" s="28"/>
      <c r="H1739" s="28"/>
      <c r="I1739" s="30">
        <f>IF($H1739="","",IFERROR(VLOOKUP($H1739,AcctTbl,2,0),"کد ناشناخته"))</f>
        <v>0</v>
      </c>
      <c r="J1739" s="27">
        <f>IF($H1739="","",IFERROR(VLOOKUP($H1739,AcctTbl,3,0),""))</f>
        <v>0</v>
      </c>
      <c r="K1739" s="29"/>
      <c r="L1739" s="28"/>
      <c r="M1739" s="31"/>
      <c r="N1739" s="29"/>
      <c r="O1739" s="32">
        <f>IF($B1739="",0,IF($U1739="IN",N($M1739),0))</f>
        <v>0</v>
      </c>
      <c r="P1739" s="32">
        <f>IF($B1739="",0,IF(OR($U1739="OUT",$U1739="TRF"),N($M1739),0))</f>
        <v>0</v>
      </c>
      <c r="Q1739" s="32">
        <f>IF($B1739="",0,IF(OR($U1739="OUT",$U1739="TRF"),N($M1739),0))</f>
        <v>0</v>
      </c>
      <c r="R1739" s="32">
        <f>IF($B1739="",0,IF($U1739="IN",N($M1739),0))</f>
        <v>0</v>
      </c>
      <c r="S1739" s="33">
        <f>IF($B1739="","",IF($M1739="","⚠ مبلغ",IF($E1739="","⚠ بانک عامل",IF(AND($U1739="TRF",$F1739=""),"⚠ بانک مقصد",IF(AND($V1739&lt;&gt;"NONE",$V1739&lt;&gt;"",$Z1739=""),"⚠ طرف حساب","✓")))))</f>
        <v>0</v>
      </c>
      <c r="T1739" s="29"/>
      <c r="U1739" s="27">
        <f>IFERROR(VLOOKUP($D1739,BankOpTbl,2,0),"")</f>
        <v>0</v>
      </c>
      <c r="V1739" s="27">
        <f>IFERROR(VLOOKUP($D1739,BankOpTbl,3,0),"")</f>
        <v>0</v>
      </c>
      <c r="W1739" s="27">
        <f>IFERROR(VLOOKUP($D1739,BankOpTbl,4,0),"")</f>
        <v>0</v>
      </c>
      <c r="X1739" s="27">
        <f>IF($E1739="","",IFERROR(VLOOKUP($E1739,BankTbl,4,0),""))</f>
        <v>0</v>
      </c>
      <c r="Y1739" s="27">
        <f>IF($F1739="","",IFERROR(VLOOKUP($F1739,BankTbl,4,0),""))</f>
        <v>0</v>
      </c>
      <c r="Z1739" s="27">
        <f>IF($B1739="","",IF($V1739="PICK",LEFT($N1739,5),IF($V1739="FIXED",$W1739,IF($V1739="CODE",$H1739,""))))</f>
        <v>0</v>
      </c>
    </row>
    <row r="1740" spans="1:26" ht="21" customHeight="1">
      <c r="A1740" s="27">
        <f>IF($B1740="","",COUNTA($B$13:$B1740))</f>
        <v>0</v>
      </c>
      <c r="B1740" s="28"/>
      <c r="C1740" s="28"/>
      <c r="D1740" s="29"/>
      <c r="E1740" s="29"/>
      <c r="F1740" s="29"/>
      <c r="G1740" s="28"/>
      <c r="H1740" s="28"/>
      <c r="I1740" s="30">
        <f>IF($H1740="","",IFERROR(VLOOKUP($H1740,AcctTbl,2,0),"کد ناشناخته"))</f>
        <v>0</v>
      </c>
      <c r="J1740" s="27">
        <f>IF($H1740="","",IFERROR(VLOOKUP($H1740,AcctTbl,3,0),""))</f>
        <v>0</v>
      </c>
      <c r="K1740" s="29"/>
      <c r="L1740" s="28"/>
      <c r="M1740" s="31"/>
      <c r="N1740" s="29"/>
      <c r="O1740" s="32">
        <f>IF($B1740="",0,IF($U1740="IN",N($M1740),0))</f>
        <v>0</v>
      </c>
      <c r="P1740" s="32">
        <f>IF($B1740="",0,IF(OR($U1740="OUT",$U1740="TRF"),N($M1740),0))</f>
        <v>0</v>
      </c>
      <c r="Q1740" s="32">
        <f>IF($B1740="",0,IF(OR($U1740="OUT",$U1740="TRF"),N($M1740),0))</f>
        <v>0</v>
      </c>
      <c r="R1740" s="32">
        <f>IF($B1740="",0,IF($U1740="IN",N($M1740),0))</f>
        <v>0</v>
      </c>
      <c r="S1740" s="33">
        <f>IF($B1740="","",IF($M1740="","⚠ مبلغ",IF($E1740="","⚠ بانک عامل",IF(AND($U1740="TRF",$F1740=""),"⚠ بانک مقصد",IF(AND($V1740&lt;&gt;"NONE",$V1740&lt;&gt;"",$Z1740=""),"⚠ طرف حساب","✓")))))</f>
        <v>0</v>
      </c>
      <c r="T1740" s="29"/>
      <c r="U1740" s="27">
        <f>IFERROR(VLOOKUP($D1740,BankOpTbl,2,0),"")</f>
        <v>0</v>
      </c>
      <c r="V1740" s="27">
        <f>IFERROR(VLOOKUP($D1740,BankOpTbl,3,0),"")</f>
        <v>0</v>
      </c>
      <c r="W1740" s="27">
        <f>IFERROR(VLOOKUP($D1740,BankOpTbl,4,0),"")</f>
        <v>0</v>
      </c>
      <c r="X1740" s="27">
        <f>IF($E1740="","",IFERROR(VLOOKUP($E1740,BankTbl,4,0),""))</f>
        <v>0</v>
      </c>
      <c r="Y1740" s="27">
        <f>IF($F1740="","",IFERROR(VLOOKUP($F1740,BankTbl,4,0),""))</f>
        <v>0</v>
      </c>
      <c r="Z1740" s="27">
        <f>IF($B1740="","",IF($V1740="PICK",LEFT($N1740,5),IF($V1740="FIXED",$W1740,IF($V1740="CODE",$H1740,""))))</f>
        <v>0</v>
      </c>
    </row>
    <row r="1741" spans="1:26" ht="21" customHeight="1">
      <c r="A1741" s="27">
        <f>IF($B1741="","",COUNTA($B$13:$B1741))</f>
        <v>0</v>
      </c>
      <c r="B1741" s="28"/>
      <c r="C1741" s="28"/>
      <c r="D1741" s="29"/>
      <c r="E1741" s="29"/>
      <c r="F1741" s="29"/>
      <c r="G1741" s="28"/>
      <c r="H1741" s="28"/>
      <c r="I1741" s="30">
        <f>IF($H1741="","",IFERROR(VLOOKUP($H1741,AcctTbl,2,0),"کد ناشناخته"))</f>
        <v>0</v>
      </c>
      <c r="J1741" s="27">
        <f>IF($H1741="","",IFERROR(VLOOKUP($H1741,AcctTbl,3,0),""))</f>
        <v>0</v>
      </c>
      <c r="K1741" s="29"/>
      <c r="L1741" s="28"/>
      <c r="M1741" s="31"/>
      <c r="N1741" s="29"/>
      <c r="O1741" s="32">
        <f>IF($B1741="",0,IF($U1741="IN",N($M1741),0))</f>
        <v>0</v>
      </c>
      <c r="P1741" s="32">
        <f>IF($B1741="",0,IF(OR($U1741="OUT",$U1741="TRF"),N($M1741),0))</f>
        <v>0</v>
      </c>
      <c r="Q1741" s="32">
        <f>IF($B1741="",0,IF(OR($U1741="OUT",$U1741="TRF"),N($M1741),0))</f>
        <v>0</v>
      </c>
      <c r="R1741" s="32">
        <f>IF($B1741="",0,IF($U1741="IN",N($M1741),0))</f>
        <v>0</v>
      </c>
      <c r="S1741" s="33">
        <f>IF($B1741="","",IF($M1741="","⚠ مبلغ",IF($E1741="","⚠ بانک عامل",IF(AND($U1741="TRF",$F1741=""),"⚠ بانک مقصد",IF(AND($V1741&lt;&gt;"NONE",$V1741&lt;&gt;"",$Z1741=""),"⚠ طرف حساب","✓")))))</f>
        <v>0</v>
      </c>
      <c r="T1741" s="29"/>
      <c r="U1741" s="27">
        <f>IFERROR(VLOOKUP($D1741,BankOpTbl,2,0),"")</f>
        <v>0</v>
      </c>
      <c r="V1741" s="27">
        <f>IFERROR(VLOOKUP($D1741,BankOpTbl,3,0),"")</f>
        <v>0</v>
      </c>
      <c r="W1741" s="27">
        <f>IFERROR(VLOOKUP($D1741,BankOpTbl,4,0),"")</f>
        <v>0</v>
      </c>
      <c r="X1741" s="27">
        <f>IF($E1741="","",IFERROR(VLOOKUP($E1741,BankTbl,4,0),""))</f>
        <v>0</v>
      </c>
      <c r="Y1741" s="27">
        <f>IF($F1741="","",IFERROR(VLOOKUP($F1741,BankTbl,4,0),""))</f>
        <v>0</v>
      </c>
      <c r="Z1741" s="27">
        <f>IF($B1741="","",IF($V1741="PICK",LEFT($N1741,5),IF($V1741="FIXED",$W1741,IF($V1741="CODE",$H1741,""))))</f>
        <v>0</v>
      </c>
    </row>
    <row r="1742" spans="1:26" ht="21" customHeight="1">
      <c r="A1742" s="27">
        <f>IF($B1742="","",COUNTA($B$13:$B1742))</f>
        <v>0</v>
      </c>
      <c r="B1742" s="28"/>
      <c r="C1742" s="28"/>
      <c r="D1742" s="29"/>
      <c r="E1742" s="29"/>
      <c r="F1742" s="29"/>
      <c r="G1742" s="28"/>
      <c r="H1742" s="28"/>
      <c r="I1742" s="30">
        <f>IF($H1742="","",IFERROR(VLOOKUP($H1742,AcctTbl,2,0),"کد ناشناخته"))</f>
        <v>0</v>
      </c>
      <c r="J1742" s="27">
        <f>IF($H1742="","",IFERROR(VLOOKUP($H1742,AcctTbl,3,0),""))</f>
        <v>0</v>
      </c>
      <c r="K1742" s="29"/>
      <c r="L1742" s="28"/>
      <c r="M1742" s="31"/>
      <c r="N1742" s="29"/>
      <c r="O1742" s="32">
        <f>IF($B1742="",0,IF($U1742="IN",N($M1742),0))</f>
        <v>0</v>
      </c>
      <c r="P1742" s="32">
        <f>IF($B1742="",0,IF(OR($U1742="OUT",$U1742="TRF"),N($M1742),0))</f>
        <v>0</v>
      </c>
      <c r="Q1742" s="32">
        <f>IF($B1742="",0,IF(OR($U1742="OUT",$U1742="TRF"),N($M1742),0))</f>
        <v>0</v>
      </c>
      <c r="R1742" s="32">
        <f>IF($B1742="",0,IF($U1742="IN",N($M1742),0))</f>
        <v>0</v>
      </c>
      <c r="S1742" s="33">
        <f>IF($B1742="","",IF($M1742="","⚠ مبلغ",IF($E1742="","⚠ بانک عامل",IF(AND($U1742="TRF",$F1742=""),"⚠ بانک مقصد",IF(AND($V1742&lt;&gt;"NONE",$V1742&lt;&gt;"",$Z1742=""),"⚠ طرف حساب","✓")))))</f>
        <v>0</v>
      </c>
      <c r="T1742" s="29"/>
      <c r="U1742" s="27">
        <f>IFERROR(VLOOKUP($D1742,BankOpTbl,2,0),"")</f>
        <v>0</v>
      </c>
      <c r="V1742" s="27">
        <f>IFERROR(VLOOKUP($D1742,BankOpTbl,3,0),"")</f>
        <v>0</v>
      </c>
      <c r="W1742" s="27">
        <f>IFERROR(VLOOKUP($D1742,BankOpTbl,4,0),"")</f>
        <v>0</v>
      </c>
      <c r="X1742" s="27">
        <f>IF($E1742="","",IFERROR(VLOOKUP($E1742,BankTbl,4,0),""))</f>
        <v>0</v>
      </c>
      <c r="Y1742" s="27">
        <f>IF($F1742="","",IFERROR(VLOOKUP($F1742,BankTbl,4,0),""))</f>
        <v>0</v>
      </c>
      <c r="Z1742" s="27">
        <f>IF($B1742="","",IF($V1742="PICK",LEFT($N1742,5),IF($V1742="FIXED",$W1742,IF($V1742="CODE",$H1742,""))))</f>
        <v>0</v>
      </c>
    </row>
    <row r="1743" spans="1:26" ht="21" customHeight="1">
      <c r="A1743" s="27">
        <f>IF($B1743="","",COUNTA($B$13:$B1743))</f>
        <v>0</v>
      </c>
      <c r="B1743" s="28"/>
      <c r="C1743" s="28"/>
      <c r="D1743" s="29"/>
      <c r="E1743" s="29"/>
      <c r="F1743" s="29"/>
      <c r="G1743" s="28"/>
      <c r="H1743" s="28"/>
      <c r="I1743" s="30">
        <f>IF($H1743="","",IFERROR(VLOOKUP($H1743,AcctTbl,2,0),"کد ناشناخته"))</f>
        <v>0</v>
      </c>
      <c r="J1743" s="27">
        <f>IF($H1743="","",IFERROR(VLOOKUP($H1743,AcctTbl,3,0),""))</f>
        <v>0</v>
      </c>
      <c r="K1743" s="29"/>
      <c r="L1743" s="28"/>
      <c r="M1743" s="31"/>
      <c r="N1743" s="29"/>
      <c r="O1743" s="32">
        <f>IF($B1743="",0,IF($U1743="IN",N($M1743),0))</f>
        <v>0</v>
      </c>
      <c r="P1743" s="32">
        <f>IF($B1743="",0,IF(OR($U1743="OUT",$U1743="TRF"),N($M1743),0))</f>
        <v>0</v>
      </c>
      <c r="Q1743" s="32">
        <f>IF($B1743="",0,IF(OR($U1743="OUT",$U1743="TRF"),N($M1743),0))</f>
        <v>0</v>
      </c>
      <c r="R1743" s="32">
        <f>IF($B1743="",0,IF($U1743="IN",N($M1743),0))</f>
        <v>0</v>
      </c>
      <c r="S1743" s="33">
        <f>IF($B1743="","",IF($M1743="","⚠ مبلغ",IF($E1743="","⚠ بانک عامل",IF(AND($U1743="TRF",$F1743=""),"⚠ بانک مقصد",IF(AND($V1743&lt;&gt;"NONE",$V1743&lt;&gt;"",$Z1743=""),"⚠ طرف حساب","✓")))))</f>
        <v>0</v>
      </c>
      <c r="T1743" s="29"/>
      <c r="U1743" s="27">
        <f>IFERROR(VLOOKUP($D1743,BankOpTbl,2,0),"")</f>
        <v>0</v>
      </c>
      <c r="V1743" s="27">
        <f>IFERROR(VLOOKUP($D1743,BankOpTbl,3,0),"")</f>
        <v>0</v>
      </c>
      <c r="W1743" s="27">
        <f>IFERROR(VLOOKUP($D1743,BankOpTbl,4,0),"")</f>
        <v>0</v>
      </c>
      <c r="X1743" s="27">
        <f>IF($E1743="","",IFERROR(VLOOKUP($E1743,BankTbl,4,0),""))</f>
        <v>0</v>
      </c>
      <c r="Y1743" s="27">
        <f>IF($F1743="","",IFERROR(VLOOKUP($F1743,BankTbl,4,0),""))</f>
        <v>0</v>
      </c>
      <c r="Z1743" s="27">
        <f>IF($B1743="","",IF($V1743="PICK",LEFT($N1743,5),IF($V1743="FIXED",$W1743,IF($V1743="CODE",$H1743,""))))</f>
        <v>0</v>
      </c>
    </row>
    <row r="1744" spans="1:26" ht="21" customHeight="1">
      <c r="A1744" s="27">
        <f>IF($B1744="","",COUNTA($B$13:$B1744))</f>
        <v>0</v>
      </c>
      <c r="B1744" s="28"/>
      <c r="C1744" s="28"/>
      <c r="D1744" s="29"/>
      <c r="E1744" s="29"/>
      <c r="F1744" s="29"/>
      <c r="G1744" s="28"/>
      <c r="H1744" s="28"/>
      <c r="I1744" s="30">
        <f>IF($H1744="","",IFERROR(VLOOKUP($H1744,AcctTbl,2,0),"کد ناشناخته"))</f>
        <v>0</v>
      </c>
      <c r="J1744" s="27">
        <f>IF($H1744="","",IFERROR(VLOOKUP($H1744,AcctTbl,3,0),""))</f>
        <v>0</v>
      </c>
      <c r="K1744" s="29"/>
      <c r="L1744" s="28"/>
      <c r="M1744" s="31"/>
      <c r="N1744" s="29"/>
      <c r="O1744" s="32">
        <f>IF($B1744="",0,IF($U1744="IN",N($M1744),0))</f>
        <v>0</v>
      </c>
      <c r="P1744" s="32">
        <f>IF($B1744="",0,IF(OR($U1744="OUT",$U1744="TRF"),N($M1744),0))</f>
        <v>0</v>
      </c>
      <c r="Q1744" s="32">
        <f>IF($B1744="",0,IF(OR($U1744="OUT",$U1744="TRF"),N($M1744),0))</f>
        <v>0</v>
      </c>
      <c r="R1744" s="32">
        <f>IF($B1744="",0,IF($U1744="IN",N($M1744),0))</f>
        <v>0</v>
      </c>
      <c r="S1744" s="33">
        <f>IF($B1744="","",IF($M1744="","⚠ مبلغ",IF($E1744="","⚠ بانک عامل",IF(AND($U1744="TRF",$F1744=""),"⚠ بانک مقصد",IF(AND($V1744&lt;&gt;"NONE",$V1744&lt;&gt;"",$Z1744=""),"⚠ طرف حساب","✓")))))</f>
        <v>0</v>
      </c>
      <c r="T1744" s="29"/>
      <c r="U1744" s="27">
        <f>IFERROR(VLOOKUP($D1744,BankOpTbl,2,0),"")</f>
        <v>0</v>
      </c>
      <c r="V1744" s="27">
        <f>IFERROR(VLOOKUP($D1744,BankOpTbl,3,0),"")</f>
        <v>0</v>
      </c>
      <c r="W1744" s="27">
        <f>IFERROR(VLOOKUP($D1744,BankOpTbl,4,0),"")</f>
        <v>0</v>
      </c>
      <c r="X1744" s="27">
        <f>IF($E1744="","",IFERROR(VLOOKUP($E1744,BankTbl,4,0),""))</f>
        <v>0</v>
      </c>
      <c r="Y1744" s="27">
        <f>IF($F1744="","",IFERROR(VLOOKUP($F1744,BankTbl,4,0),""))</f>
        <v>0</v>
      </c>
      <c r="Z1744" s="27">
        <f>IF($B1744="","",IF($V1744="PICK",LEFT($N1744,5),IF($V1744="FIXED",$W1744,IF($V1744="CODE",$H1744,""))))</f>
        <v>0</v>
      </c>
    </row>
    <row r="1745" spans="1:26" ht="21" customHeight="1">
      <c r="A1745" s="27">
        <f>IF($B1745="","",COUNTA($B$13:$B1745))</f>
        <v>0</v>
      </c>
      <c r="B1745" s="28"/>
      <c r="C1745" s="28"/>
      <c r="D1745" s="29"/>
      <c r="E1745" s="29"/>
      <c r="F1745" s="29"/>
      <c r="G1745" s="28"/>
      <c r="H1745" s="28"/>
      <c r="I1745" s="30">
        <f>IF($H1745="","",IFERROR(VLOOKUP($H1745,AcctTbl,2,0),"کد ناشناخته"))</f>
        <v>0</v>
      </c>
      <c r="J1745" s="27">
        <f>IF($H1745="","",IFERROR(VLOOKUP($H1745,AcctTbl,3,0),""))</f>
        <v>0</v>
      </c>
      <c r="K1745" s="29"/>
      <c r="L1745" s="28"/>
      <c r="M1745" s="31"/>
      <c r="N1745" s="29"/>
      <c r="O1745" s="32">
        <f>IF($B1745="",0,IF($U1745="IN",N($M1745),0))</f>
        <v>0</v>
      </c>
      <c r="P1745" s="32">
        <f>IF($B1745="",0,IF(OR($U1745="OUT",$U1745="TRF"),N($M1745),0))</f>
        <v>0</v>
      </c>
      <c r="Q1745" s="32">
        <f>IF($B1745="",0,IF(OR($U1745="OUT",$U1745="TRF"),N($M1745),0))</f>
        <v>0</v>
      </c>
      <c r="R1745" s="32">
        <f>IF($B1745="",0,IF($U1745="IN",N($M1745),0))</f>
        <v>0</v>
      </c>
      <c r="S1745" s="33">
        <f>IF($B1745="","",IF($M1745="","⚠ مبلغ",IF($E1745="","⚠ بانک عامل",IF(AND($U1745="TRF",$F1745=""),"⚠ بانک مقصد",IF(AND($V1745&lt;&gt;"NONE",$V1745&lt;&gt;"",$Z1745=""),"⚠ طرف حساب","✓")))))</f>
        <v>0</v>
      </c>
      <c r="T1745" s="29"/>
      <c r="U1745" s="27">
        <f>IFERROR(VLOOKUP($D1745,BankOpTbl,2,0),"")</f>
        <v>0</v>
      </c>
      <c r="V1745" s="27">
        <f>IFERROR(VLOOKUP($D1745,BankOpTbl,3,0),"")</f>
        <v>0</v>
      </c>
      <c r="W1745" s="27">
        <f>IFERROR(VLOOKUP($D1745,BankOpTbl,4,0),"")</f>
        <v>0</v>
      </c>
      <c r="X1745" s="27">
        <f>IF($E1745="","",IFERROR(VLOOKUP($E1745,BankTbl,4,0),""))</f>
        <v>0</v>
      </c>
      <c r="Y1745" s="27">
        <f>IF($F1745="","",IFERROR(VLOOKUP($F1745,BankTbl,4,0),""))</f>
        <v>0</v>
      </c>
      <c r="Z1745" s="27">
        <f>IF($B1745="","",IF($V1745="PICK",LEFT($N1745,5),IF($V1745="FIXED",$W1745,IF($V1745="CODE",$H1745,""))))</f>
        <v>0</v>
      </c>
    </row>
    <row r="1746" spans="1:26" ht="21" customHeight="1">
      <c r="A1746" s="27">
        <f>IF($B1746="","",COUNTA($B$13:$B1746))</f>
        <v>0</v>
      </c>
      <c r="B1746" s="28"/>
      <c r="C1746" s="28"/>
      <c r="D1746" s="29"/>
      <c r="E1746" s="29"/>
      <c r="F1746" s="29"/>
      <c r="G1746" s="28"/>
      <c r="H1746" s="28"/>
      <c r="I1746" s="30">
        <f>IF($H1746="","",IFERROR(VLOOKUP($H1746,AcctTbl,2,0),"کد ناشناخته"))</f>
        <v>0</v>
      </c>
      <c r="J1746" s="27">
        <f>IF($H1746="","",IFERROR(VLOOKUP($H1746,AcctTbl,3,0),""))</f>
        <v>0</v>
      </c>
      <c r="K1746" s="29"/>
      <c r="L1746" s="28"/>
      <c r="M1746" s="31"/>
      <c r="N1746" s="29"/>
      <c r="O1746" s="32">
        <f>IF($B1746="",0,IF($U1746="IN",N($M1746),0))</f>
        <v>0</v>
      </c>
      <c r="P1746" s="32">
        <f>IF($B1746="",0,IF(OR($U1746="OUT",$U1746="TRF"),N($M1746),0))</f>
        <v>0</v>
      </c>
      <c r="Q1746" s="32">
        <f>IF($B1746="",0,IF(OR($U1746="OUT",$U1746="TRF"),N($M1746),0))</f>
        <v>0</v>
      </c>
      <c r="R1746" s="32">
        <f>IF($B1746="",0,IF($U1746="IN",N($M1746),0))</f>
        <v>0</v>
      </c>
      <c r="S1746" s="33">
        <f>IF($B1746="","",IF($M1746="","⚠ مبلغ",IF($E1746="","⚠ بانک عامل",IF(AND($U1746="TRF",$F1746=""),"⚠ بانک مقصد",IF(AND($V1746&lt;&gt;"NONE",$V1746&lt;&gt;"",$Z1746=""),"⚠ طرف حساب","✓")))))</f>
        <v>0</v>
      </c>
      <c r="T1746" s="29"/>
      <c r="U1746" s="27">
        <f>IFERROR(VLOOKUP($D1746,BankOpTbl,2,0),"")</f>
        <v>0</v>
      </c>
      <c r="V1746" s="27">
        <f>IFERROR(VLOOKUP($D1746,BankOpTbl,3,0),"")</f>
        <v>0</v>
      </c>
      <c r="W1746" s="27">
        <f>IFERROR(VLOOKUP($D1746,BankOpTbl,4,0),"")</f>
        <v>0</v>
      </c>
      <c r="X1746" s="27">
        <f>IF($E1746="","",IFERROR(VLOOKUP($E1746,BankTbl,4,0),""))</f>
        <v>0</v>
      </c>
      <c r="Y1746" s="27">
        <f>IF($F1746="","",IFERROR(VLOOKUP($F1746,BankTbl,4,0),""))</f>
        <v>0</v>
      </c>
      <c r="Z1746" s="27">
        <f>IF($B1746="","",IF($V1746="PICK",LEFT($N1746,5),IF($V1746="FIXED",$W1746,IF($V1746="CODE",$H1746,""))))</f>
        <v>0</v>
      </c>
    </row>
    <row r="1747" spans="1:26" ht="21" customHeight="1">
      <c r="A1747" s="27">
        <f>IF($B1747="","",COUNTA($B$13:$B1747))</f>
        <v>0</v>
      </c>
      <c r="B1747" s="28"/>
      <c r="C1747" s="28"/>
      <c r="D1747" s="29"/>
      <c r="E1747" s="29"/>
      <c r="F1747" s="29"/>
      <c r="G1747" s="28"/>
      <c r="H1747" s="28"/>
      <c r="I1747" s="30">
        <f>IF($H1747="","",IFERROR(VLOOKUP($H1747,AcctTbl,2,0),"کد ناشناخته"))</f>
        <v>0</v>
      </c>
      <c r="J1747" s="27">
        <f>IF($H1747="","",IFERROR(VLOOKUP($H1747,AcctTbl,3,0),""))</f>
        <v>0</v>
      </c>
      <c r="K1747" s="29"/>
      <c r="L1747" s="28"/>
      <c r="M1747" s="31"/>
      <c r="N1747" s="29"/>
      <c r="O1747" s="32">
        <f>IF($B1747="",0,IF($U1747="IN",N($M1747),0))</f>
        <v>0</v>
      </c>
      <c r="P1747" s="32">
        <f>IF($B1747="",0,IF(OR($U1747="OUT",$U1747="TRF"),N($M1747),0))</f>
        <v>0</v>
      </c>
      <c r="Q1747" s="32">
        <f>IF($B1747="",0,IF(OR($U1747="OUT",$U1747="TRF"),N($M1747),0))</f>
        <v>0</v>
      </c>
      <c r="R1747" s="32">
        <f>IF($B1747="",0,IF($U1747="IN",N($M1747),0))</f>
        <v>0</v>
      </c>
      <c r="S1747" s="33">
        <f>IF($B1747="","",IF($M1747="","⚠ مبلغ",IF($E1747="","⚠ بانک عامل",IF(AND($U1747="TRF",$F1747=""),"⚠ بانک مقصد",IF(AND($V1747&lt;&gt;"NONE",$V1747&lt;&gt;"",$Z1747=""),"⚠ طرف حساب","✓")))))</f>
        <v>0</v>
      </c>
      <c r="T1747" s="29"/>
      <c r="U1747" s="27">
        <f>IFERROR(VLOOKUP($D1747,BankOpTbl,2,0),"")</f>
        <v>0</v>
      </c>
      <c r="V1747" s="27">
        <f>IFERROR(VLOOKUP($D1747,BankOpTbl,3,0),"")</f>
        <v>0</v>
      </c>
      <c r="W1747" s="27">
        <f>IFERROR(VLOOKUP($D1747,BankOpTbl,4,0),"")</f>
        <v>0</v>
      </c>
      <c r="X1747" s="27">
        <f>IF($E1747="","",IFERROR(VLOOKUP($E1747,BankTbl,4,0),""))</f>
        <v>0</v>
      </c>
      <c r="Y1747" s="27">
        <f>IF($F1747="","",IFERROR(VLOOKUP($F1747,BankTbl,4,0),""))</f>
        <v>0</v>
      </c>
      <c r="Z1747" s="27">
        <f>IF($B1747="","",IF($V1747="PICK",LEFT($N1747,5),IF($V1747="FIXED",$W1747,IF($V1747="CODE",$H1747,""))))</f>
        <v>0</v>
      </c>
    </row>
    <row r="1748" spans="1:26" ht="21" customHeight="1">
      <c r="A1748" s="27">
        <f>IF($B1748="","",COUNTA($B$13:$B1748))</f>
        <v>0</v>
      </c>
      <c r="B1748" s="28"/>
      <c r="C1748" s="28"/>
      <c r="D1748" s="29"/>
      <c r="E1748" s="29"/>
      <c r="F1748" s="29"/>
      <c r="G1748" s="28"/>
      <c r="H1748" s="28"/>
      <c r="I1748" s="30">
        <f>IF($H1748="","",IFERROR(VLOOKUP($H1748,AcctTbl,2,0),"کد ناشناخته"))</f>
        <v>0</v>
      </c>
      <c r="J1748" s="27">
        <f>IF($H1748="","",IFERROR(VLOOKUP($H1748,AcctTbl,3,0),""))</f>
        <v>0</v>
      </c>
      <c r="K1748" s="29"/>
      <c r="L1748" s="28"/>
      <c r="M1748" s="31"/>
      <c r="N1748" s="29"/>
      <c r="O1748" s="32">
        <f>IF($B1748="",0,IF($U1748="IN",N($M1748),0))</f>
        <v>0</v>
      </c>
      <c r="P1748" s="32">
        <f>IF($B1748="",0,IF(OR($U1748="OUT",$U1748="TRF"),N($M1748),0))</f>
        <v>0</v>
      </c>
      <c r="Q1748" s="32">
        <f>IF($B1748="",0,IF(OR($U1748="OUT",$U1748="TRF"),N($M1748),0))</f>
        <v>0</v>
      </c>
      <c r="R1748" s="32">
        <f>IF($B1748="",0,IF($U1748="IN",N($M1748),0))</f>
        <v>0</v>
      </c>
      <c r="S1748" s="33">
        <f>IF($B1748="","",IF($M1748="","⚠ مبلغ",IF($E1748="","⚠ بانک عامل",IF(AND($U1748="TRF",$F1748=""),"⚠ بانک مقصد",IF(AND($V1748&lt;&gt;"NONE",$V1748&lt;&gt;"",$Z1748=""),"⚠ طرف حساب","✓")))))</f>
        <v>0</v>
      </c>
      <c r="T1748" s="29"/>
      <c r="U1748" s="27">
        <f>IFERROR(VLOOKUP($D1748,BankOpTbl,2,0),"")</f>
        <v>0</v>
      </c>
      <c r="V1748" s="27">
        <f>IFERROR(VLOOKUP($D1748,BankOpTbl,3,0),"")</f>
        <v>0</v>
      </c>
      <c r="W1748" s="27">
        <f>IFERROR(VLOOKUP($D1748,BankOpTbl,4,0),"")</f>
        <v>0</v>
      </c>
      <c r="X1748" s="27">
        <f>IF($E1748="","",IFERROR(VLOOKUP($E1748,BankTbl,4,0),""))</f>
        <v>0</v>
      </c>
      <c r="Y1748" s="27">
        <f>IF($F1748="","",IFERROR(VLOOKUP($F1748,BankTbl,4,0),""))</f>
        <v>0</v>
      </c>
      <c r="Z1748" s="27">
        <f>IF($B1748="","",IF($V1748="PICK",LEFT($N1748,5),IF($V1748="FIXED",$W1748,IF($V1748="CODE",$H1748,""))))</f>
        <v>0</v>
      </c>
    </row>
    <row r="1749" spans="1:26" ht="21" customHeight="1">
      <c r="A1749" s="27">
        <f>IF($B1749="","",COUNTA($B$13:$B1749))</f>
        <v>0</v>
      </c>
      <c r="B1749" s="28"/>
      <c r="C1749" s="28"/>
      <c r="D1749" s="29"/>
      <c r="E1749" s="29"/>
      <c r="F1749" s="29"/>
      <c r="G1749" s="28"/>
      <c r="H1749" s="28"/>
      <c r="I1749" s="30">
        <f>IF($H1749="","",IFERROR(VLOOKUP($H1749,AcctTbl,2,0),"کد ناشناخته"))</f>
        <v>0</v>
      </c>
      <c r="J1749" s="27">
        <f>IF($H1749="","",IFERROR(VLOOKUP($H1749,AcctTbl,3,0),""))</f>
        <v>0</v>
      </c>
      <c r="K1749" s="29"/>
      <c r="L1749" s="28"/>
      <c r="M1749" s="31"/>
      <c r="N1749" s="29"/>
      <c r="O1749" s="32">
        <f>IF($B1749="",0,IF($U1749="IN",N($M1749),0))</f>
        <v>0</v>
      </c>
      <c r="P1749" s="32">
        <f>IF($B1749="",0,IF(OR($U1749="OUT",$U1749="TRF"),N($M1749),0))</f>
        <v>0</v>
      </c>
      <c r="Q1749" s="32">
        <f>IF($B1749="",0,IF(OR($U1749="OUT",$U1749="TRF"),N($M1749),0))</f>
        <v>0</v>
      </c>
      <c r="R1749" s="32">
        <f>IF($B1749="",0,IF($U1749="IN",N($M1749),0))</f>
        <v>0</v>
      </c>
      <c r="S1749" s="33">
        <f>IF($B1749="","",IF($M1749="","⚠ مبلغ",IF($E1749="","⚠ بانک عامل",IF(AND($U1749="TRF",$F1749=""),"⚠ بانک مقصد",IF(AND($V1749&lt;&gt;"NONE",$V1749&lt;&gt;"",$Z1749=""),"⚠ طرف حساب","✓")))))</f>
        <v>0</v>
      </c>
      <c r="T1749" s="29"/>
      <c r="U1749" s="27">
        <f>IFERROR(VLOOKUP($D1749,BankOpTbl,2,0),"")</f>
        <v>0</v>
      </c>
      <c r="V1749" s="27">
        <f>IFERROR(VLOOKUP($D1749,BankOpTbl,3,0),"")</f>
        <v>0</v>
      </c>
      <c r="W1749" s="27">
        <f>IFERROR(VLOOKUP($D1749,BankOpTbl,4,0),"")</f>
        <v>0</v>
      </c>
      <c r="X1749" s="27">
        <f>IF($E1749="","",IFERROR(VLOOKUP($E1749,BankTbl,4,0),""))</f>
        <v>0</v>
      </c>
      <c r="Y1749" s="27">
        <f>IF($F1749="","",IFERROR(VLOOKUP($F1749,BankTbl,4,0),""))</f>
        <v>0</v>
      </c>
      <c r="Z1749" s="27">
        <f>IF($B1749="","",IF($V1749="PICK",LEFT($N1749,5),IF($V1749="FIXED",$W1749,IF($V1749="CODE",$H1749,""))))</f>
        <v>0</v>
      </c>
    </row>
    <row r="1750" spans="1:26" ht="21" customHeight="1">
      <c r="A1750" s="27">
        <f>IF($B1750="","",COUNTA($B$13:$B1750))</f>
        <v>0</v>
      </c>
      <c r="B1750" s="28"/>
      <c r="C1750" s="28"/>
      <c r="D1750" s="29"/>
      <c r="E1750" s="29"/>
      <c r="F1750" s="29"/>
      <c r="G1750" s="28"/>
      <c r="H1750" s="28"/>
      <c r="I1750" s="30">
        <f>IF($H1750="","",IFERROR(VLOOKUP($H1750,AcctTbl,2,0),"کد ناشناخته"))</f>
        <v>0</v>
      </c>
      <c r="J1750" s="27">
        <f>IF($H1750="","",IFERROR(VLOOKUP($H1750,AcctTbl,3,0),""))</f>
        <v>0</v>
      </c>
      <c r="K1750" s="29"/>
      <c r="L1750" s="28"/>
      <c r="M1750" s="31"/>
      <c r="N1750" s="29"/>
      <c r="O1750" s="32">
        <f>IF($B1750="",0,IF($U1750="IN",N($M1750),0))</f>
        <v>0</v>
      </c>
      <c r="P1750" s="32">
        <f>IF($B1750="",0,IF(OR($U1750="OUT",$U1750="TRF"),N($M1750),0))</f>
        <v>0</v>
      </c>
      <c r="Q1750" s="32">
        <f>IF($B1750="",0,IF(OR($U1750="OUT",$U1750="TRF"),N($M1750),0))</f>
        <v>0</v>
      </c>
      <c r="R1750" s="32">
        <f>IF($B1750="",0,IF($U1750="IN",N($M1750),0))</f>
        <v>0</v>
      </c>
      <c r="S1750" s="33">
        <f>IF($B1750="","",IF($M1750="","⚠ مبلغ",IF($E1750="","⚠ بانک عامل",IF(AND($U1750="TRF",$F1750=""),"⚠ بانک مقصد",IF(AND($V1750&lt;&gt;"NONE",$V1750&lt;&gt;"",$Z1750=""),"⚠ طرف حساب","✓")))))</f>
        <v>0</v>
      </c>
      <c r="T1750" s="29"/>
      <c r="U1750" s="27">
        <f>IFERROR(VLOOKUP($D1750,BankOpTbl,2,0),"")</f>
        <v>0</v>
      </c>
      <c r="V1750" s="27">
        <f>IFERROR(VLOOKUP($D1750,BankOpTbl,3,0),"")</f>
        <v>0</v>
      </c>
      <c r="W1750" s="27">
        <f>IFERROR(VLOOKUP($D1750,BankOpTbl,4,0),"")</f>
        <v>0</v>
      </c>
      <c r="X1750" s="27">
        <f>IF($E1750="","",IFERROR(VLOOKUP($E1750,BankTbl,4,0),""))</f>
        <v>0</v>
      </c>
      <c r="Y1750" s="27">
        <f>IF($F1750="","",IFERROR(VLOOKUP($F1750,BankTbl,4,0),""))</f>
        <v>0</v>
      </c>
      <c r="Z1750" s="27">
        <f>IF($B1750="","",IF($V1750="PICK",LEFT($N1750,5),IF($V1750="FIXED",$W1750,IF($V1750="CODE",$H1750,""))))</f>
        <v>0</v>
      </c>
    </row>
    <row r="1751" spans="1:26" ht="21" customHeight="1">
      <c r="A1751" s="27">
        <f>IF($B1751="","",COUNTA($B$13:$B1751))</f>
        <v>0</v>
      </c>
      <c r="B1751" s="28"/>
      <c r="C1751" s="28"/>
      <c r="D1751" s="29"/>
      <c r="E1751" s="29"/>
      <c r="F1751" s="29"/>
      <c r="G1751" s="28"/>
      <c r="H1751" s="28"/>
      <c r="I1751" s="30">
        <f>IF($H1751="","",IFERROR(VLOOKUP($H1751,AcctTbl,2,0),"کد ناشناخته"))</f>
        <v>0</v>
      </c>
      <c r="J1751" s="27">
        <f>IF($H1751="","",IFERROR(VLOOKUP($H1751,AcctTbl,3,0),""))</f>
        <v>0</v>
      </c>
      <c r="K1751" s="29"/>
      <c r="L1751" s="28"/>
      <c r="M1751" s="31"/>
      <c r="N1751" s="29"/>
      <c r="O1751" s="32">
        <f>IF($B1751="",0,IF($U1751="IN",N($M1751),0))</f>
        <v>0</v>
      </c>
      <c r="P1751" s="32">
        <f>IF($B1751="",0,IF(OR($U1751="OUT",$U1751="TRF"),N($M1751),0))</f>
        <v>0</v>
      </c>
      <c r="Q1751" s="32">
        <f>IF($B1751="",0,IF(OR($U1751="OUT",$U1751="TRF"),N($M1751),0))</f>
        <v>0</v>
      </c>
      <c r="R1751" s="32">
        <f>IF($B1751="",0,IF($U1751="IN",N($M1751),0))</f>
        <v>0</v>
      </c>
      <c r="S1751" s="33">
        <f>IF($B1751="","",IF($M1751="","⚠ مبلغ",IF($E1751="","⚠ بانک عامل",IF(AND($U1751="TRF",$F1751=""),"⚠ بانک مقصد",IF(AND($V1751&lt;&gt;"NONE",$V1751&lt;&gt;"",$Z1751=""),"⚠ طرف حساب","✓")))))</f>
        <v>0</v>
      </c>
      <c r="T1751" s="29"/>
      <c r="U1751" s="27">
        <f>IFERROR(VLOOKUP($D1751,BankOpTbl,2,0),"")</f>
        <v>0</v>
      </c>
      <c r="V1751" s="27">
        <f>IFERROR(VLOOKUP($D1751,BankOpTbl,3,0),"")</f>
        <v>0</v>
      </c>
      <c r="W1751" s="27">
        <f>IFERROR(VLOOKUP($D1751,BankOpTbl,4,0),"")</f>
        <v>0</v>
      </c>
      <c r="X1751" s="27">
        <f>IF($E1751="","",IFERROR(VLOOKUP($E1751,BankTbl,4,0),""))</f>
        <v>0</v>
      </c>
      <c r="Y1751" s="27">
        <f>IF($F1751="","",IFERROR(VLOOKUP($F1751,BankTbl,4,0),""))</f>
        <v>0</v>
      </c>
      <c r="Z1751" s="27">
        <f>IF($B1751="","",IF($V1751="PICK",LEFT($N1751,5),IF($V1751="FIXED",$W1751,IF($V1751="CODE",$H1751,""))))</f>
        <v>0</v>
      </c>
    </row>
    <row r="1752" spans="1:26" ht="21" customHeight="1">
      <c r="A1752" s="27">
        <f>IF($B1752="","",COUNTA($B$13:$B1752))</f>
        <v>0</v>
      </c>
      <c r="B1752" s="28"/>
      <c r="C1752" s="28"/>
      <c r="D1752" s="29"/>
      <c r="E1752" s="29"/>
      <c r="F1752" s="29"/>
      <c r="G1752" s="28"/>
      <c r="H1752" s="28"/>
      <c r="I1752" s="30">
        <f>IF($H1752="","",IFERROR(VLOOKUP($H1752,AcctTbl,2,0),"کد ناشناخته"))</f>
        <v>0</v>
      </c>
      <c r="J1752" s="27">
        <f>IF($H1752="","",IFERROR(VLOOKUP($H1752,AcctTbl,3,0),""))</f>
        <v>0</v>
      </c>
      <c r="K1752" s="29"/>
      <c r="L1752" s="28"/>
      <c r="M1752" s="31"/>
      <c r="N1752" s="29"/>
      <c r="O1752" s="32">
        <f>IF($B1752="",0,IF($U1752="IN",N($M1752),0))</f>
        <v>0</v>
      </c>
      <c r="P1752" s="32">
        <f>IF($B1752="",0,IF(OR($U1752="OUT",$U1752="TRF"),N($M1752),0))</f>
        <v>0</v>
      </c>
      <c r="Q1752" s="32">
        <f>IF($B1752="",0,IF(OR($U1752="OUT",$U1752="TRF"),N($M1752),0))</f>
        <v>0</v>
      </c>
      <c r="R1752" s="32">
        <f>IF($B1752="",0,IF($U1752="IN",N($M1752),0))</f>
        <v>0</v>
      </c>
      <c r="S1752" s="33">
        <f>IF($B1752="","",IF($M1752="","⚠ مبلغ",IF($E1752="","⚠ بانک عامل",IF(AND($U1752="TRF",$F1752=""),"⚠ بانک مقصد",IF(AND($V1752&lt;&gt;"NONE",$V1752&lt;&gt;"",$Z1752=""),"⚠ طرف حساب","✓")))))</f>
        <v>0</v>
      </c>
      <c r="T1752" s="29"/>
      <c r="U1752" s="27">
        <f>IFERROR(VLOOKUP($D1752,BankOpTbl,2,0),"")</f>
        <v>0</v>
      </c>
      <c r="V1752" s="27">
        <f>IFERROR(VLOOKUP($D1752,BankOpTbl,3,0),"")</f>
        <v>0</v>
      </c>
      <c r="W1752" s="27">
        <f>IFERROR(VLOOKUP($D1752,BankOpTbl,4,0),"")</f>
        <v>0</v>
      </c>
      <c r="X1752" s="27">
        <f>IF($E1752="","",IFERROR(VLOOKUP($E1752,BankTbl,4,0),""))</f>
        <v>0</v>
      </c>
      <c r="Y1752" s="27">
        <f>IF($F1752="","",IFERROR(VLOOKUP($F1752,BankTbl,4,0),""))</f>
        <v>0</v>
      </c>
      <c r="Z1752" s="27">
        <f>IF($B1752="","",IF($V1752="PICK",LEFT($N1752,5),IF($V1752="FIXED",$W1752,IF($V1752="CODE",$H1752,""))))</f>
        <v>0</v>
      </c>
    </row>
    <row r="1753" spans="1:26" ht="21" customHeight="1">
      <c r="A1753" s="27">
        <f>IF($B1753="","",COUNTA($B$13:$B1753))</f>
        <v>0</v>
      </c>
      <c r="B1753" s="28"/>
      <c r="C1753" s="28"/>
      <c r="D1753" s="29"/>
      <c r="E1753" s="29"/>
      <c r="F1753" s="29"/>
      <c r="G1753" s="28"/>
      <c r="H1753" s="28"/>
      <c r="I1753" s="30">
        <f>IF($H1753="","",IFERROR(VLOOKUP($H1753,AcctTbl,2,0),"کد ناشناخته"))</f>
        <v>0</v>
      </c>
      <c r="J1753" s="27">
        <f>IF($H1753="","",IFERROR(VLOOKUP($H1753,AcctTbl,3,0),""))</f>
        <v>0</v>
      </c>
      <c r="K1753" s="29"/>
      <c r="L1753" s="28"/>
      <c r="M1753" s="31"/>
      <c r="N1753" s="29"/>
      <c r="O1753" s="32">
        <f>IF($B1753="",0,IF($U1753="IN",N($M1753),0))</f>
        <v>0</v>
      </c>
      <c r="P1753" s="32">
        <f>IF($B1753="",0,IF(OR($U1753="OUT",$U1753="TRF"),N($M1753),0))</f>
        <v>0</v>
      </c>
      <c r="Q1753" s="32">
        <f>IF($B1753="",0,IF(OR($U1753="OUT",$U1753="TRF"),N($M1753),0))</f>
        <v>0</v>
      </c>
      <c r="R1753" s="32">
        <f>IF($B1753="",0,IF($U1753="IN",N($M1753),0))</f>
        <v>0</v>
      </c>
      <c r="S1753" s="33">
        <f>IF($B1753="","",IF($M1753="","⚠ مبلغ",IF($E1753="","⚠ بانک عامل",IF(AND($U1753="TRF",$F1753=""),"⚠ بانک مقصد",IF(AND($V1753&lt;&gt;"NONE",$V1753&lt;&gt;"",$Z1753=""),"⚠ طرف حساب","✓")))))</f>
        <v>0</v>
      </c>
      <c r="T1753" s="29"/>
      <c r="U1753" s="27">
        <f>IFERROR(VLOOKUP($D1753,BankOpTbl,2,0),"")</f>
        <v>0</v>
      </c>
      <c r="V1753" s="27">
        <f>IFERROR(VLOOKUP($D1753,BankOpTbl,3,0),"")</f>
        <v>0</v>
      </c>
      <c r="W1753" s="27">
        <f>IFERROR(VLOOKUP($D1753,BankOpTbl,4,0),"")</f>
        <v>0</v>
      </c>
      <c r="X1753" s="27">
        <f>IF($E1753="","",IFERROR(VLOOKUP($E1753,BankTbl,4,0),""))</f>
        <v>0</v>
      </c>
      <c r="Y1753" s="27">
        <f>IF($F1753="","",IFERROR(VLOOKUP($F1753,BankTbl,4,0),""))</f>
        <v>0</v>
      </c>
      <c r="Z1753" s="27">
        <f>IF($B1753="","",IF($V1753="PICK",LEFT($N1753,5),IF($V1753="FIXED",$W1753,IF($V1753="CODE",$H1753,""))))</f>
        <v>0</v>
      </c>
    </row>
    <row r="1754" spans="1:26" ht="21" customHeight="1">
      <c r="A1754" s="27">
        <f>IF($B1754="","",COUNTA($B$13:$B1754))</f>
        <v>0</v>
      </c>
      <c r="B1754" s="28"/>
      <c r="C1754" s="28"/>
      <c r="D1754" s="29"/>
      <c r="E1754" s="29"/>
      <c r="F1754" s="29"/>
      <c r="G1754" s="28"/>
      <c r="H1754" s="28"/>
      <c r="I1754" s="30">
        <f>IF($H1754="","",IFERROR(VLOOKUP($H1754,AcctTbl,2,0),"کد ناشناخته"))</f>
        <v>0</v>
      </c>
      <c r="J1754" s="27">
        <f>IF($H1754="","",IFERROR(VLOOKUP($H1754,AcctTbl,3,0),""))</f>
        <v>0</v>
      </c>
      <c r="K1754" s="29"/>
      <c r="L1754" s="28"/>
      <c r="M1754" s="31"/>
      <c r="N1754" s="29"/>
      <c r="O1754" s="32">
        <f>IF($B1754="",0,IF($U1754="IN",N($M1754),0))</f>
        <v>0</v>
      </c>
      <c r="P1754" s="32">
        <f>IF($B1754="",0,IF(OR($U1754="OUT",$U1754="TRF"),N($M1754),0))</f>
        <v>0</v>
      </c>
      <c r="Q1754" s="32">
        <f>IF($B1754="",0,IF(OR($U1754="OUT",$U1754="TRF"),N($M1754),0))</f>
        <v>0</v>
      </c>
      <c r="R1754" s="32">
        <f>IF($B1754="",0,IF($U1754="IN",N($M1754),0))</f>
        <v>0</v>
      </c>
      <c r="S1754" s="33">
        <f>IF($B1754="","",IF($M1754="","⚠ مبلغ",IF($E1754="","⚠ بانک عامل",IF(AND($U1754="TRF",$F1754=""),"⚠ بانک مقصد",IF(AND($V1754&lt;&gt;"NONE",$V1754&lt;&gt;"",$Z1754=""),"⚠ طرف حساب","✓")))))</f>
        <v>0</v>
      </c>
      <c r="T1754" s="29"/>
      <c r="U1754" s="27">
        <f>IFERROR(VLOOKUP($D1754,BankOpTbl,2,0),"")</f>
        <v>0</v>
      </c>
      <c r="V1754" s="27">
        <f>IFERROR(VLOOKUP($D1754,BankOpTbl,3,0),"")</f>
        <v>0</v>
      </c>
      <c r="W1754" s="27">
        <f>IFERROR(VLOOKUP($D1754,BankOpTbl,4,0),"")</f>
        <v>0</v>
      </c>
      <c r="X1754" s="27">
        <f>IF($E1754="","",IFERROR(VLOOKUP($E1754,BankTbl,4,0),""))</f>
        <v>0</v>
      </c>
      <c r="Y1754" s="27">
        <f>IF($F1754="","",IFERROR(VLOOKUP($F1754,BankTbl,4,0),""))</f>
        <v>0</v>
      </c>
      <c r="Z1754" s="27">
        <f>IF($B1754="","",IF($V1754="PICK",LEFT($N1754,5),IF($V1754="FIXED",$W1754,IF($V1754="CODE",$H1754,""))))</f>
        <v>0</v>
      </c>
    </row>
    <row r="1755" spans="1:26" ht="21" customHeight="1">
      <c r="A1755" s="27">
        <f>IF($B1755="","",COUNTA($B$13:$B1755))</f>
        <v>0</v>
      </c>
      <c r="B1755" s="28"/>
      <c r="C1755" s="28"/>
      <c r="D1755" s="29"/>
      <c r="E1755" s="29"/>
      <c r="F1755" s="29"/>
      <c r="G1755" s="28"/>
      <c r="H1755" s="28"/>
      <c r="I1755" s="30">
        <f>IF($H1755="","",IFERROR(VLOOKUP($H1755,AcctTbl,2,0),"کد ناشناخته"))</f>
        <v>0</v>
      </c>
      <c r="J1755" s="27">
        <f>IF($H1755="","",IFERROR(VLOOKUP($H1755,AcctTbl,3,0),""))</f>
        <v>0</v>
      </c>
      <c r="K1755" s="29"/>
      <c r="L1755" s="28"/>
      <c r="M1755" s="31"/>
      <c r="N1755" s="29"/>
      <c r="O1755" s="32">
        <f>IF($B1755="",0,IF($U1755="IN",N($M1755),0))</f>
        <v>0</v>
      </c>
      <c r="P1755" s="32">
        <f>IF($B1755="",0,IF(OR($U1755="OUT",$U1755="TRF"),N($M1755),0))</f>
        <v>0</v>
      </c>
      <c r="Q1755" s="32">
        <f>IF($B1755="",0,IF(OR($U1755="OUT",$U1755="TRF"),N($M1755),0))</f>
        <v>0</v>
      </c>
      <c r="R1755" s="32">
        <f>IF($B1755="",0,IF($U1755="IN",N($M1755),0))</f>
        <v>0</v>
      </c>
      <c r="S1755" s="33">
        <f>IF($B1755="","",IF($M1755="","⚠ مبلغ",IF($E1755="","⚠ بانک عامل",IF(AND($U1755="TRF",$F1755=""),"⚠ بانک مقصد",IF(AND($V1755&lt;&gt;"NONE",$V1755&lt;&gt;"",$Z1755=""),"⚠ طرف حساب","✓")))))</f>
        <v>0</v>
      </c>
      <c r="T1755" s="29"/>
      <c r="U1755" s="27">
        <f>IFERROR(VLOOKUP($D1755,BankOpTbl,2,0),"")</f>
        <v>0</v>
      </c>
      <c r="V1755" s="27">
        <f>IFERROR(VLOOKUP($D1755,BankOpTbl,3,0),"")</f>
        <v>0</v>
      </c>
      <c r="W1755" s="27">
        <f>IFERROR(VLOOKUP($D1755,BankOpTbl,4,0),"")</f>
        <v>0</v>
      </c>
      <c r="X1755" s="27">
        <f>IF($E1755="","",IFERROR(VLOOKUP($E1755,BankTbl,4,0),""))</f>
        <v>0</v>
      </c>
      <c r="Y1755" s="27">
        <f>IF($F1755="","",IFERROR(VLOOKUP($F1755,BankTbl,4,0),""))</f>
        <v>0</v>
      </c>
      <c r="Z1755" s="27">
        <f>IF($B1755="","",IF($V1755="PICK",LEFT($N1755,5),IF($V1755="FIXED",$W1755,IF($V1755="CODE",$H1755,""))))</f>
        <v>0</v>
      </c>
    </row>
    <row r="1756" spans="1:26" ht="21" customHeight="1">
      <c r="A1756" s="27">
        <f>IF($B1756="","",COUNTA($B$13:$B1756))</f>
        <v>0</v>
      </c>
      <c r="B1756" s="28"/>
      <c r="C1756" s="28"/>
      <c r="D1756" s="29"/>
      <c r="E1756" s="29"/>
      <c r="F1756" s="29"/>
      <c r="G1756" s="28"/>
      <c r="H1756" s="28"/>
      <c r="I1756" s="30">
        <f>IF($H1756="","",IFERROR(VLOOKUP($H1756,AcctTbl,2,0),"کد ناشناخته"))</f>
        <v>0</v>
      </c>
      <c r="J1756" s="27">
        <f>IF($H1756="","",IFERROR(VLOOKUP($H1756,AcctTbl,3,0),""))</f>
        <v>0</v>
      </c>
      <c r="K1756" s="29"/>
      <c r="L1756" s="28"/>
      <c r="M1756" s="31"/>
      <c r="N1756" s="29"/>
      <c r="O1756" s="32">
        <f>IF($B1756="",0,IF($U1756="IN",N($M1756),0))</f>
        <v>0</v>
      </c>
      <c r="P1756" s="32">
        <f>IF($B1756="",0,IF(OR($U1756="OUT",$U1756="TRF"),N($M1756),0))</f>
        <v>0</v>
      </c>
      <c r="Q1756" s="32">
        <f>IF($B1756="",0,IF(OR($U1756="OUT",$U1756="TRF"),N($M1756),0))</f>
        <v>0</v>
      </c>
      <c r="R1756" s="32">
        <f>IF($B1756="",0,IF($U1756="IN",N($M1756),0))</f>
        <v>0</v>
      </c>
      <c r="S1756" s="33">
        <f>IF($B1756="","",IF($M1756="","⚠ مبلغ",IF($E1756="","⚠ بانک عامل",IF(AND($U1756="TRF",$F1756=""),"⚠ بانک مقصد",IF(AND($V1756&lt;&gt;"NONE",$V1756&lt;&gt;"",$Z1756=""),"⚠ طرف حساب","✓")))))</f>
        <v>0</v>
      </c>
      <c r="T1756" s="29"/>
      <c r="U1756" s="27">
        <f>IFERROR(VLOOKUP($D1756,BankOpTbl,2,0),"")</f>
        <v>0</v>
      </c>
      <c r="V1756" s="27">
        <f>IFERROR(VLOOKUP($D1756,BankOpTbl,3,0),"")</f>
        <v>0</v>
      </c>
      <c r="W1756" s="27">
        <f>IFERROR(VLOOKUP($D1756,BankOpTbl,4,0),"")</f>
        <v>0</v>
      </c>
      <c r="X1756" s="27">
        <f>IF($E1756="","",IFERROR(VLOOKUP($E1756,BankTbl,4,0),""))</f>
        <v>0</v>
      </c>
      <c r="Y1756" s="27">
        <f>IF($F1756="","",IFERROR(VLOOKUP($F1756,BankTbl,4,0),""))</f>
        <v>0</v>
      </c>
      <c r="Z1756" s="27">
        <f>IF($B1756="","",IF($V1756="PICK",LEFT($N1756,5),IF($V1756="FIXED",$W1756,IF($V1756="CODE",$H1756,""))))</f>
        <v>0</v>
      </c>
    </row>
    <row r="1757" spans="1:26" ht="21" customHeight="1">
      <c r="A1757" s="27">
        <f>IF($B1757="","",COUNTA($B$13:$B1757))</f>
        <v>0</v>
      </c>
      <c r="B1757" s="28"/>
      <c r="C1757" s="28"/>
      <c r="D1757" s="29"/>
      <c r="E1757" s="29"/>
      <c r="F1757" s="29"/>
      <c r="G1757" s="28"/>
      <c r="H1757" s="28"/>
      <c r="I1757" s="30">
        <f>IF($H1757="","",IFERROR(VLOOKUP($H1757,AcctTbl,2,0),"کد ناشناخته"))</f>
        <v>0</v>
      </c>
      <c r="J1757" s="27">
        <f>IF($H1757="","",IFERROR(VLOOKUP($H1757,AcctTbl,3,0),""))</f>
        <v>0</v>
      </c>
      <c r="K1757" s="29"/>
      <c r="L1757" s="28"/>
      <c r="M1757" s="31"/>
      <c r="N1757" s="29"/>
      <c r="O1757" s="32">
        <f>IF($B1757="",0,IF($U1757="IN",N($M1757),0))</f>
        <v>0</v>
      </c>
      <c r="P1757" s="32">
        <f>IF($B1757="",0,IF(OR($U1757="OUT",$U1757="TRF"),N($M1757),0))</f>
        <v>0</v>
      </c>
      <c r="Q1757" s="32">
        <f>IF($B1757="",0,IF(OR($U1757="OUT",$U1757="TRF"),N($M1757),0))</f>
        <v>0</v>
      </c>
      <c r="R1757" s="32">
        <f>IF($B1757="",0,IF($U1757="IN",N($M1757),0))</f>
        <v>0</v>
      </c>
      <c r="S1757" s="33">
        <f>IF($B1757="","",IF($M1757="","⚠ مبلغ",IF($E1757="","⚠ بانک عامل",IF(AND($U1757="TRF",$F1757=""),"⚠ بانک مقصد",IF(AND($V1757&lt;&gt;"NONE",$V1757&lt;&gt;"",$Z1757=""),"⚠ طرف حساب","✓")))))</f>
        <v>0</v>
      </c>
      <c r="T1757" s="29"/>
      <c r="U1757" s="27">
        <f>IFERROR(VLOOKUP($D1757,BankOpTbl,2,0),"")</f>
        <v>0</v>
      </c>
      <c r="V1757" s="27">
        <f>IFERROR(VLOOKUP($D1757,BankOpTbl,3,0),"")</f>
        <v>0</v>
      </c>
      <c r="W1757" s="27">
        <f>IFERROR(VLOOKUP($D1757,BankOpTbl,4,0),"")</f>
        <v>0</v>
      </c>
      <c r="X1757" s="27">
        <f>IF($E1757="","",IFERROR(VLOOKUP($E1757,BankTbl,4,0),""))</f>
        <v>0</v>
      </c>
      <c r="Y1757" s="27">
        <f>IF($F1757="","",IFERROR(VLOOKUP($F1757,BankTbl,4,0),""))</f>
        <v>0</v>
      </c>
      <c r="Z1757" s="27">
        <f>IF($B1757="","",IF($V1757="PICK",LEFT($N1757,5),IF($V1757="FIXED",$W1757,IF($V1757="CODE",$H1757,""))))</f>
        <v>0</v>
      </c>
    </row>
    <row r="1758" spans="1:26" ht="21" customHeight="1">
      <c r="A1758" s="27">
        <f>IF($B1758="","",COUNTA($B$13:$B1758))</f>
        <v>0</v>
      </c>
      <c r="B1758" s="28"/>
      <c r="C1758" s="28"/>
      <c r="D1758" s="29"/>
      <c r="E1758" s="29"/>
      <c r="F1758" s="29"/>
      <c r="G1758" s="28"/>
      <c r="H1758" s="28"/>
      <c r="I1758" s="30">
        <f>IF($H1758="","",IFERROR(VLOOKUP($H1758,AcctTbl,2,0),"کد ناشناخته"))</f>
        <v>0</v>
      </c>
      <c r="J1758" s="27">
        <f>IF($H1758="","",IFERROR(VLOOKUP($H1758,AcctTbl,3,0),""))</f>
        <v>0</v>
      </c>
      <c r="K1758" s="29"/>
      <c r="L1758" s="28"/>
      <c r="M1758" s="31"/>
      <c r="N1758" s="29"/>
      <c r="O1758" s="32">
        <f>IF($B1758="",0,IF($U1758="IN",N($M1758),0))</f>
        <v>0</v>
      </c>
      <c r="P1758" s="32">
        <f>IF($B1758="",0,IF(OR($U1758="OUT",$U1758="TRF"),N($M1758),0))</f>
        <v>0</v>
      </c>
      <c r="Q1758" s="32">
        <f>IF($B1758="",0,IF(OR($U1758="OUT",$U1758="TRF"),N($M1758),0))</f>
        <v>0</v>
      </c>
      <c r="R1758" s="32">
        <f>IF($B1758="",0,IF($U1758="IN",N($M1758),0))</f>
        <v>0</v>
      </c>
      <c r="S1758" s="33">
        <f>IF($B1758="","",IF($M1758="","⚠ مبلغ",IF($E1758="","⚠ بانک عامل",IF(AND($U1758="TRF",$F1758=""),"⚠ بانک مقصد",IF(AND($V1758&lt;&gt;"NONE",$V1758&lt;&gt;"",$Z1758=""),"⚠ طرف حساب","✓")))))</f>
        <v>0</v>
      </c>
      <c r="T1758" s="29"/>
      <c r="U1758" s="27">
        <f>IFERROR(VLOOKUP($D1758,BankOpTbl,2,0),"")</f>
        <v>0</v>
      </c>
      <c r="V1758" s="27">
        <f>IFERROR(VLOOKUP($D1758,BankOpTbl,3,0),"")</f>
        <v>0</v>
      </c>
      <c r="W1758" s="27">
        <f>IFERROR(VLOOKUP($D1758,BankOpTbl,4,0),"")</f>
        <v>0</v>
      </c>
      <c r="X1758" s="27">
        <f>IF($E1758="","",IFERROR(VLOOKUP($E1758,BankTbl,4,0),""))</f>
        <v>0</v>
      </c>
      <c r="Y1758" s="27">
        <f>IF($F1758="","",IFERROR(VLOOKUP($F1758,BankTbl,4,0),""))</f>
        <v>0</v>
      </c>
      <c r="Z1758" s="27">
        <f>IF($B1758="","",IF($V1758="PICK",LEFT($N1758,5),IF($V1758="FIXED",$W1758,IF($V1758="CODE",$H1758,""))))</f>
        <v>0</v>
      </c>
    </row>
    <row r="1759" spans="1:26" ht="21" customHeight="1">
      <c r="A1759" s="27">
        <f>IF($B1759="","",COUNTA($B$13:$B1759))</f>
        <v>0</v>
      </c>
      <c r="B1759" s="28"/>
      <c r="C1759" s="28"/>
      <c r="D1759" s="29"/>
      <c r="E1759" s="29"/>
      <c r="F1759" s="29"/>
      <c r="G1759" s="28"/>
      <c r="H1759" s="28"/>
      <c r="I1759" s="30">
        <f>IF($H1759="","",IFERROR(VLOOKUP($H1759,AcctTbl,2,0),"کد ناشناخته"))</f>
        <v>0</v>
      </c>
      <c r="J1759" s="27">
        <f>IF($H1759="","",IFERROR(VLOOKUP($H1759,AcctTbl,3,0),""))</f>
        <v>0</v>
      </c>
      <c r="K1759" s="29"/>
      <c r="L1759" s="28"/>
      <c r="M1759" s="31"/>
      <c r="N1759" s="29"/>
      <c r="O1759" s="32">
        <f>IF($B1759="",0,IF($U1759="IN",N($M1759),0))</f>
        <v>0</v>
      </c>
      <c r="P1759" s="32">
        <f>IF($B1759="",0,IF(OR($U1759="OUT",$U1759="TRF"),N($M1759),0))</f>
        <v>0</v>
      </c>
      <c r="Q1759" s="32">
        <f>IF($B1759="",0,IF(OR($U1759="OUT",$U1759="TRF"),N($M1759),0))</f>
        <v>0</v>
      </c>
      <c r="R1759" s="32">
        <f>IF($B1759="",0,IF($U1759="IN",N($M1759),0))</f>
        <v>0</v>
      </c>
      <c r="S1759" s="33">
        <f>IF($B1759="","",IF($M1759="","⚠ مبلغ",IF($E1759="","⚠ بانک عامل",IF(AND($U1759="TRF",$F1759=""),"⚠ بانک مقصد",IF(AND($V1759&lt;&gt;"NONE",$V1759&lt;&gt;"",$Z1759=""),"⚠ طرف حساب","✓")))))</f>
        <v>0</v>
      </c>
      <c r="T1759" s="29"/>
      <c r="U1759" s="27">
        <f>IFERROR(VLOOKUP($D1759,BankOpTbl,2,0),"")</f>
        <v>0</v>
      </c>
      <c r="V1759" s="27">
        <f>IFERROR(VLOOKUP($D1759,BankOpTbl,3,0),"")</f>
        <v>0</v>
      </c>
      <c r="W1759" s="27">
        <f>IFERROR(VLOOKUP($D1759,BankOpTbl,4,0),"")</f>
        <v>0</v>
      </c>
      <c r="X1759" s="27">
        <f>IF($E1759="","",IFERROR(VLOOKUP($E1759,BankTbl,4,0),""))</f>
        <v>0</v>
      </c>
      <c r="Y1759" s="27">
        <f>IF($F1759="","",IFERROR(VLOOKUP($F1759,BankTbl,4,0),""))</f>
        <v>0</v>
      </c>
      <c r="Z1759" s="27">
        <f>IF($B1759="","",IF($V1759="PICK",LEFT($N1759,5),IF($V1759="FIXED",$W1759,IF($V1759="CODE",$H1759,""))))</f>
        <v>0</v>
      </c>
    </row>
    <row r="1760" spans="1:26" ht="21" customHeight="1">
      <c r="A1760" s="27">
        <f>IF($B1760="","",COUNTA($B$13:$B1760))</f>
        <v>0</v>
      </c>
      <c r="B1760" s="28"/>
      <c r="C1760" s="28"/>
      <c r="D1760" s="29"/>
      <c r="E1760" s="29"/>
      <c r="F1760" s="29"/>
      <c r="G1760" s="28"/>
      <c r="H1760" s="28"/>
      <c r="I1760" s="30">
        <f>IF($H1760="","",IFERROR(VLOOKUP($H1760,AcctTbl,2,0),"کد ناشناخته"))</f>
        <v>0</v>
      </c>
      <c r="J1760" s="27">
        <f>IF($H1760="","",IFERROR(VLOOKUP($H1760,AcctTbl,3,0),""))</f>
        <v>0</v>
      </c>
      <c r="K1760" s="29"/>
      <c r="L1760" s="28"/>
      <c r="M1760" s="31"/>
      <c r="N1760" s="29"/>
      <c r="O1760" s="32">
        <f>IF($B1760="",0,IF($U1760="IN",N($M1760),0))</f>
        <v>0</v>
      </c>
      <c r="P1760" s="32">
        <f>IF($B1760="",0,IF(OR($U1760="OUT",$U1760="TRF"),N($M1760),0))</f>
        <v>0</v>
      </c>
      <c r="Q1760" s="32">
        <f>IF($B1760="",0,IF(OR($U1760="OUT",$U1760="TRF"),N($M1760),0))</f>
        <v>0</v>
      </c>
      <c r="R1760" s="32">
        <f>IF($B1760="",0,IF($U1760="IN",N($M1760),0))</f>
        <v>0</v>
      </c>
      <c r="S1760" s="33">
        <f>IF($B1760="","",IF($M1760="","⚠ مبلغ",IF($E1760="","⚠ بانک عامل",IF(AND($U1760="TRF",$F1760=""),"⚠ بانک مقصد",IF(AND($V1760&lt;&gt;"NONE",$V1760&lt;&gt;"",$Z1760=""),"⚠ طرف حساب","✓")))))</f>
        <v>0</v>
      </c>
      <c r="T1760" s="29"/>
      <c r="U1760" s="27">
        <f>IFERROR(VLOOKUP($D1760,BankOpTbl,2,0),"")</f>
        <v>0</v>
      </c>
      <c r="V1760" s="27">
        <f>IFERROR(VLOOKUP($D1760,BankOpTbl,3,0),"")</f>
        <v>0</v>
      </c>
      <c r="W1760" s="27">
        <f>IFERROR(VLOOKUP($D1760,BankOpTbl,4,0),"")</f>
        <v>0</v>
      </c>
      <c r="X1760" s="27">
        <f>IF($E1760="","",IFERROR(VLOOKUP($E1760,BankTbl,4,0),""))</f>
        <v>0</v>
      </c>
      <c r="Y1760" s="27">
        <f>IF($F1760="","",IFERROR(VLOOKUP($F1760,BankTbl,4,0),""))</f>
        <v>0</v>
      </c>
      <c r="Z1760" s="27">
        <f>IF($B1760="","",IF($V1760="PICK",LEFT($N1760,5),IF($V1760="FIXED",$W1760,IF($V1760="CODE",$H1760,""))))</f>
        <v>0</v>
      </c>
    </row>
    <row r="1761" spans="1:26" ht="21" customHeight="1">
      <c r="A1761" s="27">
        <f>IF($B1761="","",COUNTA($B$13:$B1761))</f>
        <v>0</v>
      </c>
      <c r="B1761" s="28"/>
      <c r="C1761" s="28"/>
      <c r="D1761" s="29"/>
      <c r="E1761" s="29"/>
      <c r="F1761" s="29"/>
      <c r="G1761" s="28"/>
      <c r="H1761" s="28"/>
      <c r="I1761" s="30">
        <f>IF($H1761="","",IFERROR(VLOOKUP($H1761,AcctTbl,2,0),"کد ناشناخته"))</f>
        <v>0</v>
      </c>
      <c r="J1761" s="27">
        <f>IF($H1761="","",IFERROR(VLOOKUP($H1761,AcctTbl,3,0),""))</f>
        <v>0</v>
      </c>
      <c r="K1761" s="29"/>
      <c r="L1761" s="28"/>
      <c r="M1761" s="31"/>
      <c r="N1761" s="29"/>
      <c r="O1761" s="32">
        <f>IF($B1761="",0,IF($U1761="IN",N($M1761),0))</f>
        <v>0</v>
      </c>
      <c r="P1761" s="32">
        <f>IF($B1761="",0,IF(OR($U1761="OUT",$U1761="TRF"),N($M1761),0))</f>
        <v>0</v>
      </c>
      <c r="Q1761" s="32">
        <f>IF($B1761="",0,IF(OR($U1761="OUT",$U1761="TRF"),N($M1761),0))</f>
        <v>0</v>
      </c>
      <c r="R1761" s="32">
        <f>IF($B1761="",0,IF($U1761="IN",N($M1761),0))</f>
        <v>0</v>
      </c>
      <c r="S1761" s="33">
        <f>IF($B1761="","",IF($M1761="","⚠ مبلغ",IF($E1761="","⚠ بانک عامل",IF(AND($U1761="TRF",$F1761=""),"⚠ بانک مقصد",IF(AND($V1761&lt;&gt;"NONE",$V1761&lt;&gt;"",$Z1761=""),"⚠ طرف حساب","✓")))))</f>
        <v>0</v>
      </c>
      <c r="T1761" s="29"/>
      <c r="U1761" s="27">
        <f>IFERROR(VLOOKUP($D1761,BankOpTbl,2,0),"")</f>
        <v>0</v>
      </c>
      <c r="V1761" s="27">
        <f>IFERROR(VLOOKUP($D1761,BankOpTbl,3,0),"")</f>
        <v>0</v>
      </c>
      <c r="W1761" s="27">
        <f>IFERROR(VLOOKUP($D1761,BankOpTbl,4,0),"")</f>
        <v>0</v>
      </c>
      <c r="X1761" s="27">
        <f>IF($E1761="","",IFERROR(VLOOKUP($E1761,BankTbl,4,0),""))</f>
        <v>0</v>
      </c>
      <c r="Y1761" s="27">
        <f>IF($F1761="","",IFERROR(VLOOKUP($F1761,BankTbl,4,0),""))</f>
        <v>0</v>
      </c>
      <c r="Z1761" s="27">
        <f>IF($B1761="","",IF($V1761="PICK",LEFT($N1761,5),IF($V1761="FIXED",$W1761,IF($V1761="CODE",$H1761,""))))</f>
        <v>0</v>
      </c>
    </row>
    <row r="1762" spans="1:26" ht="21" customHeight="1">
      <c r="A1762" s="27">
        <f>IF($B1762="","",COUNTA($B$13:$B1762))</f>
        <v>0</v>
      </c>
      <c r="B1762" s="28"/>
      <c r="C1762" s="28"/>
      <c r="D1762" s="29"/>
      <c r="E1762" s="29"/>
      <c r="F1762" s="29"/>
      <c r="G1762" s="28"/>
      <c r="H1762" s="28"/>
      <c r="I1762" s="30">
        <f>IF($H1762="","",IFERROR(VLOOKUP($H1762,AcctTbl,2,0),"کد ناشناخته"))</f>
        <v>0</v>
      </c>
      <c r="J1762" s="27">
        <f>IF($H1762="","",IFERROR(VLOOKUP($H1762,AcctTbl,3,0),""))</f>
        <v>0</v>
      </c>
      <c r="K1762" s="29"/>
      <c r="L1762" s="28"/>
      <c r="M1762" s="31"/>
      <c r="N1762" s="29"/>
      <c r="O1762" s="32">
        <f>IF($B1762="",0,IF($U1762="IN",N($M1762),0))</f>
        <v>0</v>
      </c>
      <c r="P1762" s="32">
        <f>IF($B1762="",0,IF(OR($U1762="OUT",$U1762="TRF"),N($M1762),0))</f>
        <v>0</v>
      </c>
      <c r="Q1762" s="32">
        <f>IF($B1762="",0,IF(OR($U1762="OUT",$U1762="TRF"),N($M1762),0))</f>
        <v>0</v>
      </c>
      <c r="R1762" s="32">
        <f>IF($B1762="",0,IF($U1762="IN",N($M1762),0))</f>
        <v>0</v>
      </c>
      <c r="S1762" s="33">
        <f>IF($B1762="","",IF($M1762="","⚠ مبلغ",IF($E1762="","⚠ بانک عامل",IF(AND($U1762="TRF",$F1762=""),"⚠ بانک مقصد",IF(AND($V1762&lt;&gt;"NONE",$V1762&lt;&gt;"",$Z1762=""),"⚠ طرف حساب","✓")))))</f>
        <v>0</v>
      </c>
      <c r="T1762" s="29"/>
      <c r="U1762" s="27">
        <f>IFERROR(VLOOKUP($D1762,BankOpTbl,2,0),"")</f>
        <v>0</v>
      </c>
      <c r="V1762" s="27">
        <f>IFERROR(VLOOKUP($D1762,BankOpTbl,3,0),"")</f>
        <v>0</v>
      </c>
      <c r="W1762" s="27">
        <f>IFERROR(VLOOKUP($D1762,BankOpTbl,4,0),"")</f>
        <v>0</v>
      </c>
      <c r="X1762" s="27">
        <f>IF($E1762="","",IFERROR(VLOOKUP($E1762,BankTbl,4,0),""))</f>
        <v>0</v>
      </c>
      <c r="Y1762" s="27">
        <f>IF($F1762="","",IFERROR(VLOOKUP($F1762,BankTbl,4,0),""))</f>
        <v>0</v>
      </c>
      <c r="Z1762" s="27">
        <f>IF($B1762="","",IF($V1762="PICK",LEFT($N1762,5),IF($V1762="FIXED",$W1762,IF($V1762="CODE",$H1762,""))))</f>
        <v>0</v>
      </c>
    </row>
    <row r="1763" spans="1:26" ht="21" customHeight="1">
      <c r="A1763" s="27">
        <f>IF($B1763="","",COUNTA($B$13:$B1763))</f>
        <v>0</v>
      </c>
      <c r="B1763" s="28"/>
      <c r="C1763" s="28"/>
      <c r="D1763" s="29"/>
      <c r="E1763" s="29"/>
      <c r="F1763" s="29"/>
      <c r="G1763" s="28"/>
      <c r="H1763" s="28"/>
      <c r="I1763" s="30">
        <f>IF($H1763="","",IFERROR(VLOOKUP($H1763,AcctTbl,2,0),"کد ناشناخته"))</f>
        <v>0</v>
      </c>
      <c r="J1763" s="27">
        <f>IF($H1763="","",IFERROR(VLOOKUP($H1763,AcctTbl,3,0),""))</f>
        <v>0</v>
      </c>
      <c r="K1763" s="29"/>
      <c r="L1763" s="28"/>
      <c r="M1763" s="31"/>
      <c r="N1763" s="29"/>
      <c r="O1763" s="32">
        <f>IF($B1763="",0,IF($U1763="IN",N($M1763),0))</f>
        <v>0</v>
      </c>
      <c r="P1763" s="32">
        <f>IF($B1763="",0,IF(OR($U1763="OUT",$U1763="TRF"),N($M1763),0))</f>
        <v>0</v>
      </c>
      <c r="Q1763" s="32">
        <f>IF($B1763="",0,IF(OR($U1763="OUT",$U1763="TRF"),N($M1763),0))</f>
        <v>0</v>
      </c>
      <c r="R1763" s="32">
        <f>IF($B1763="",0,IF($U1763="IN",N($M1763),0))</f>
        <v>0</v>
      </c>
      <c r="S1763" s="33">
        <f>IF($B1763="","",IF($M1763="","⚠ مبلغ",IF($E1763="","⚠ بانک عامل",IF(AND($U1763="TRF",$F1763=""),"⚠ بانک مقصد",IF(AND($V1763&lt;&gt;"NONE",$V1763&lt;&gt;"",$Z1763=""),"⚠ طرف حساب","✓")))))</f>
        <v>0</v>
      </c>
      <c r="T1763" s="29"/>
      <c r="U1763" s="27">
        <f>IFERROR(VLOOKUP($D1763,BankOpTbl,2,0),"")</f>
        <v>0</v>
      </c>
      <c r="V1763" s="27">
        <f>IFERROR(VLOOKUP($D1763,BankOpTbl,3,0),"")</f>
        <v>0</v>
      </c>
      <c r="W1763" s="27">
        <f>IFERROR(VLOOKUP($D1763,BankOpTbl,4,0),"")</f>
        <v>0</v>
      </c>
      <c r="X1763" s="27">
        <f>IF($E1763="","",IFERROR(VLOOKUP($E1763,BankTbl,4,0),""))</f>
        <v>0</v>
      </c>
      <c r="Y1763" s="27">
        <f>IF($F1763="","",IFERROR(VLOOKUP($F1763,BankTbl,4,0),""))</f>
        <v>0</v>
      </c>
      <c r="Z1763" s="27">
        <f>IF($B1763="","",IF($V1763="PICK",LEFT($N1763,5),IF($V1763="FIXED",$W1763,IF($V1763="CODE",$H1763,""))))</f>
        <v>0</v>
      </c>
    </row>
    <row r="1764" spans="1:26" ht="21" customHeight="1">
      <c r="A1764" s="27">
        <f>IF($B1764="","",COUNTA($B$13:$B1764))</f>
        <v>0</v>
      </c>
      <c r="B1764" s="28"/>
      <c r="C1764" s="28"/>
      <c r="D1764" s="29"/>
      <c r="E1764" s="29"/>
      <c r="F1764" s="29"/>
      <c r="G1764" s="28"/>
      <c r="H1764" s="28"/>
      <c r="I1764" s="30">
        <f>IF($H1764="","",IFERROR(VLOOKUP($H1764,AcctTbl,2,0),"کد ناشناخته"))</f>
        <v>0</v>
      </c>
      <c r="J1764" s="27">
        <f>IF($H1764="","",IFERROR(VLOOKUP($H1764,AcctTbl,3,0),""))</f>
        <v>0</v>
      </c>
      <c r="K1764" s="29"/>
      <c r="L1764" s="28"/>
      <c r="M1764" s="31"/>
      <c r="N1764" s="29"/>
      <c r="O1764" s="32">
        <f>IF($B1764="",0,IF($U1764="IN",N($M1764),0))</f>
        <v>0</v>
      </c>
      <c r="P1764" s="32">
        <f>IF($B1764="",0,IF(OR($U1764="OUT",$U1764="TRF"),N($M1764),0))</f>
        <v>0</v>
      </c>
      <c r="Q1764" s="32">
        <f>IF($B1764="",0,IF(OR($U1764="OUT",$U1764="TRF"),N($M1764),0))</f>
        <v>0</v>
      </c>
      <c r="R1764" s="32">
        <f>IF($B1764="",0,IF($U1764="IN",N($M1764),0))</f>
        <v>0</v>
      </c>
      <c r="S1764" s="33">
        <f>IF($B1764="","",IF($M1764="","⚠ مبلغ",IF($E1764="","⚠ بانک عامل",IF(AND($U1764="TRF",$F1764=""),"⚠ بانک مقصد",IF(AND($V1764&lt;&gt;"NONE",$V1764&lt;&gt;"",$Z1764=""),"⚠ طرف حساب","✓")))))</f>
        <v>0</v>
      </c>
      <c r="T1764" s="29"/>
      <c r="U1764" s="27">
        <f>IFERROR(VLOOKUP($D1764,BankOpTbl,2,0),"")</f>
        <v>0</v>
      </c>
      <c r="V1764" s="27">
        <f>IFERROR(VLOOKUP($D1764,BankOpTbl,3,0),"")</f>
        <v>0</v>
      </c>
      <c r="W1764" s="27">
        <f>IFERROR(VLOOKUP($D1764,BankOpTbl,4,0),"")</f>
        <v>0</v>
      </c>
      <c r="X1764" s="27">
        <f>IF($E1764="","",IFERROR(VLOOKUP($E1764,BankTbl,4,0),""))</f>
        <v>0</v>
      </c>
      <c r="Y1764" s="27">
        <f>IF($F1764="","",IFERROR(VLOOKUP($F1764,BankTbl,4,0),""))</f>
        <v>0</v>
      </c>
      <c r="Z1764" s="27">
        <f>IF($B1764="","",IF($V1764="PICK",LEFT($N1764,5),IF($V1764="FIXED",$W1764,IF($V1764="CODE",$H1764,""))))</f>
        <v>0</v>
      </c>
    </row>
    <row r="1765" spans="1:26" ht="21" customHeight="1">
      <c r="A1765" s="27">
        <f>IF($B1765="","",COUNTA($B$13:$B1765))</f>
        <v>0</v>
      </c>
      <c r="B1765" s="28"/>
      <c r="C1765" s="28"/>
      <c r="D1765" s="29"/>
      <c r="E1765" s="29"/>
      <c r="F1765" s="29"/>
      <c r="G1765" s="28"/>
      <c r="H1765" s="28"/>
      <c r="I1765" s="30">
        <f>IF($H1765="","",IFERROR(VLOOKUP($H1765,AcctTbl,2,0),"کد ناشناخته"))</f>
        <v>0</v>
      </c>
      <c r="J1765" s="27">
        <f>IF($H1765="","",IFERROR(VLOOKUP($H1765,AcctTbl,3,0),""))</f>
        <v>0</v>
      </c>
      <c r="K1765" s="29"/>
      <c r="L1765" s="28"/>
      <c r="M1765" s="31"/>
      <c r="N1765" s="29"/>
      <c r="O1765" s="32">
        <f>IF($B1765="",0,IF($U1765="IN",N($M1765),0))</f>
        <v>0</v>
      </c>
      <c r="P1765" s="32">
        <f>IF($B1765="",0,IF(OR($U1765="OUT",$U1765="TRF"),N($M1765),0))</f>
        <v>0</v>
      </c>
      <c r="Q1765" s="32">
        <f>IF($B1765="",0,IF(OR($U1765="OUT",$U1765="TRF"),N($M1765),0))</f>
        <v>0</v>
      </c>
      <c r="R1765" s="32">
        <f>IF($B1765="",0,IF($U1765="IN",N($M1765),0))</f>
        <v>0</v>
      </c>
      <c r="S1765" s="33">
        <f>IF($B1765="","",IF($M1765="","⚠ مبلغ",IF($E1765="","⚠ بانک عامل",IF(AND($U1765="TRF",$F1765=""),"⚠ بانک مقصد",IF(AND($V1765&lt;&gt;"NONE",$V1765&lt;&gt;"",$Z1765=""),"⚠ طرف حساب","✓")))))</f>
        <v>0</v>
      </c>
      <c r="T1765" s="29"/>
      <c r="U1765" s="27">
        <f>IFERROR(VLOOKUP($D1765,BankOpTbl,2,0),"")</f>
        <v>0</v>
      </c>
      <c r="V1765" s="27">
        <f>IFERROR(VLOOKUP($D1765,BankOpTbl,3,0),"")</f>
        <v>0</v>
      </c>
      <c r="W1765" s="27">
        <f>IFERROR(VLOOKUP($D1765,BankOpTbl,4,0),"")</f>
        <v>0</v>
      </c>
      <c r="X1765" s="27">
        <f>IF($E1765="","",IFERROR(VLOOKUP($E1765,BankTbl,4,0),""))</f>
        <v>0</v>
      </c>
      <c r="Y1765" s="27">
        <f>IF($F1765="","",IFERROR(VLOOKUP($F1765,BankTbl,4,0),""))</f>
        <v>0</v>
      </c>
      <c r="Z1765" s="27">
        <f>IF($B1765="","",IF($V1765="PICK",LEFT($N1765,5),IF($V1765="FIXED",$W1765,IF($V1765="CODE",$H1765,""))))</f>
        <v>0</v>
      </c>
    </row>
    <row r="1766" spans="1:26" ht="21" customHeight="1">
      <c r="A1766" s="27">
        <f>IF($B1766="","",COUNTA($B$13:$B1766))</f>
        <v>0</v>
      </c>
      <c r="B1766" s="28"/>
      <c r="C1766" s="28"/>
      <c r="D1766" s="29"/>
      <c r="E1766" s="29"/>
      <c r="F1766" s="29"/>
      <c r="G1766" s="28"/>
      <c r="H1766" s="28"/>
      <c r="I1766" s="30">
        <f>IF($H1766="","",IFERROR(VLOOKUP($H1766,AcctTbl,2,0),"کد ناشناخته"))</f>
        <v>0</v>
      </c>
      <c r="J1766" s="27">
        <f>IF($H1766="","",IFERROR(VLOOKUP($H1766,AcctTbl,3,0),""))</f>
        <v>0</v>
      </c>
      <c r="K1766" s="29"/>
      <c r="L1766" s="28"/>
      <c r="M1766" s="31"/>
      <c r="N1766" s="29"/>
      <c r="O1766" s="32">
        <f>IF($B1766="",0,IF($U1766="IN",N($M1766),0))</f>
        <v>0</v>
      </c>
      <c r="P1766" s="32">
        <f>IF($B1766="",0,IF(OR($U1766="OUT",$U1766="TRF"),N($M1766),0))</f>
        <v>0</v>
      </c>
      <c r="Q1766" s="32">
        <f>IF($B1766="",0,IF(OR($U1766="OUT",$U1766="TRF"),N($M1766),0))</f>
        <v>0</v>
      </c>
      <c r="R1766" s="32">
        <f>IF($B1766="",0,IF($U1766="IN",N($M1766),0))</f>
        <v>0</v>
      </c>
      <c r="S1766" s="33">
        <f>IF($B1766="","",IF($M1766="","⚠ مبلغ",IF($E1766="","⚠ بانک عامل",IF(AND($U1766="TRF",$F1766=""),"⚠ بانک مقصد",IF(AND($V1766&lt;&gt;"NONE",$V1766&lt;&gt;"",$Z1766=""),"⚠ طرف حساب","✓")))))</f>
        <v>0</v>
      </c>
      <c r="T1766" s="29"/>
      <c r="U1766" s="27">
        <f>IFERROR(VLOOKUP($D1766,BankOpTbl,2,0),"")</f>
        <v>0</v>
      </c>
      <c r="V1766" s="27">
        <f>IFERROR(VLOOKUP($D1766,BankOpTbl,3,0),"")</f>
        <v>0</v>
      </c>
      <c r="W1766" s="27">
        <f>IFERROR(VLOOKUP($D1766,BankOpTbl,4,0),"")</f>
        <v>0</v>
      </c>
      <c r="X1766" s="27">
        <f>IF($E1766="","",IFERROR(VLOOKUP($E1766,BankTbl,4,0),""))</f>
        <v>0</v>
      </c>
      <c r="Y1766" s="27">
        <f>IF($F1766="","",IFERROR(VLOOKUP($F1766,BankTbl,4,0),""))</f>
        <v>0</v>
      </c>
      <c r="Z1766" s="27">
        <f>IF($B1766="","",IF($V1766="PICK",LEFT($N1766,5),IF($V1766="FIXED",$W1766,IF($V1766="CODE",$H1766,""))))</f>
        <v>0</v>
      </c>
    </row>
    <row r="1767" spans="1:26" ht="21" customHeight="1">
      <c r="A1767" s="27">
        <f>IF($B1767="","",COUNTA($B$13:$B1767))</f>
        <v>0</v>
      </c>
      <c r="B1767" s="28"/>
      <c r="C1767" s="28"/>
      <c r="D1767" s="29"/>
      <c r="E1767" s="29"/>
      <c r="F1767" s="29"/>
      <c r="G1767" s="28"/>
      <c r="H1767" s="28"/>
      <c r="I1767" s="30">
        <f>IF($H1767="","",IFERROR(VLOOKUP($H1767,AcctTbl,2,0),"کد ناشناخته"))</f>
        <v>0</v>
      </c>
      <c r="J1767" s="27">
        <f>IF($H1767="","",IFERROR(VLOOKUP($H1767,AcctTbl,3,0),""))</f>
        <v>0</v>
      </c>
      <c r="K1767" s="29"/>
      <c r="L1767" s="28"/>
      <c r="M1767" s="31"/>
      <c r="N1767" s="29"/>
      <c r="O1767" s="32">
        <f>IF($B1767="",0,IF($U1767="IN",N($M1767),0))</f>
        <v>0</v>
      </c>
      <c r="P1767" s="32">
        <f>IF($B1767="",0,IF(OR($U1767="OUT",$U1767="TRF"),N($M1767),0))</f>
        <v>0</v>
      </c>
      <c r="Q1767" s="32">
        <f>IF($B1767="",0,IF(OR($U1767="OUT",$U1767="TRF"),N($M1767),0))</f>
        <v>0</v>
      </c>
      <c r="R1767" s="32">
        <f>IF($B1767="",0,IF($U1767="IN",N($M1767),0))</f>
        <v>0</v>
      </c>
      <c r="S1767" s="33">
        <f>IF($B1767="","",IF($M1767="","⚠ مبلغ",IF($E1767="","⚠ بانک عامل",IF(AND($U1767="TRF",$F1767=""),"⚠ بانک مقصد",IF(AND($V1767&lt;&gt;"NONE",$V1767&lt;&gt;"",$Z1767=""),"⚠ طرف حساب","✓")))))</f>
        <v>0</v>
      </c>
      <c r="T1767" s="29"/>
      <c r="U1767" s="27">
        <f>IFERROR(VLOOKUP($D1767,BankOpTbl,2,0),"")</f>
        <v>0</v>
      </c>
      <c r="V1767" s="27">
        <f>IFERROR(VLOOKUP($D1767,BankOpTbl,3,0),"")</f>
        <v>0</v>
      </c>
      <c r="W1767" s="27">
        <f>IFERROR(VLOOKUP($D1767,BankOpTbl,4,0),"")</f>
        <v>0</v>
      </c>
      <c r="X1767" s="27">
        <f>IF($E1767="","",IFERROR(VLOOKUP($E1767,BankTbl,4,0),""))</f>
        <v>0</v>
      </c>
      <c r="Y1767" s="27">
        <f>IF($F1767="","",IFERROR(VLOOKUP($F1767,BankTbl,4,0),""))</f>
        <v>0</v>
      </c>
      <c r="Z1767" s="27">
        <f>IF($B1767="","",IF($V1767="PICK",LEFT($N1767,5),IF($V1767="FIXED",$W1767,IF($V1767="CODE",$H1767,""))))</f>
        <v>0</v>
      </c>
    </row>
    <row r="1768" spans="1:26" ht="21" customHeight="1">
      <c r="A1768" s="27">
        <f>IF($B1768="","",COUNTA($B$13:$B1768))</f>
        <v>0</v>
      </c>
      <c r="B1768" s="28"/>
      <c r="C1768" s="28"/>
      <c r="D1768" s="29"/>
      <c r="E1768" s="29"/>
      <c r="F1768" s="29"/>
      <c r="G1768" s="28"/>
      <c r="H1768" s="28"/>
      <c r="I1768" s="30">
        <f>IF($H1768="","",IFERROR(VLOOKUP($H1768,AcctTbl,2,0),"کد ناشناخته"))</f>
        <v>0</v>
      </c>
      <c r="J1768" s="27">
        <f>IF($H1768="","",IFERROR(VLOOKUP($H1768,AcctTbl,3,0),""))</f>
        <v>0</v>
      </c>
      <c r="K1768" s="29"/>
      <c r="L1768" s="28"/>
      <c r="M1768" s="31"/>
      <c r="N1768" s="29"/>
      <c r="O1768" s="32">
        <f>IF($B1768="",0,IF($U1768="IN",N($M1768),0))</f>
        <v>0</v>
      </c>
      <c r="P1768" s="32">
        <f>IF($B1768="",0,IF(OR($U1768="OUT",$U1768="TRF"),N($M1768),0))</f>
        <v>0</v>
      </c>
      <c r="Q1768" s="32">
        <f>IF($B1768="",0,IF(OR($U1768="OUT",$U1768="TRF"),N($M1768),0))</f>
        <v>0</v>
      </c>
      <c r="R1768" s="32">
        <f>IF($B1768="",0,IF($U1768="IN",N($M1768),0))</f>
        <v>0</v>
      </c>
      <c r="S1768" s="33">
        <f>IF($B1768="","",IF($M1768="","⚠ مبلغ",IF($E1768="","⚠ بانک عامل",IF(AND($U1768="TRF",$F1768=""),"⚠ بانک مقصد",IF(AND($V1768&lt;&gt;"NONE",$V1768&lt;&gt;"",$Z1768=""),"⚠ طرف حساب","✓")))))</f>
        <v>0</v>
      </c>
      <c r="T1768" s="29"/>
      <c r="U1768" s="27">
        <f>IFERROR(VLOOKUP($D1768,BankOpTbl,2,0),"")</f>
        <v>0</v>
      </c>
      <c r="V1768" s="27">
        <f>IFERROR(VLOOKUP($D1768,BankOpTbl,3,0),"")</f>
        <v>0</v>
      </c>
      <c r="W1768" s="27">
        <f>IFERROR(VLOOKUP($D1768,BankOpTbl,4,0),"")</f>
        <v>0</v>
      </c>
      <c r="X1768" s="27">
        <f>IF($E1768="","",IFERROR(VLOOKUP($E1768,BankTbl,4,0),""))</f>
        <v>0</v>
      </c>
      <c r="Y1768" s="27">
        <f>IF($F1768="","",IFERROR(VLOOKUP($F1768,BankTbl,4,0),""))</f>
        <v>0</v>
      </c>
      <c r="Z1768" s="27">
        <f>IF($B1768="","",IF($V1768="PICK",LEFT($N1768,5),IF($V1768="FIXED",$W1768,IF($V1768="CODE",$H1768,""))))</f>
        <v>0</v>
      </c>
    </row>
    <row r="1769" spans="1:26" ht="21" customHeight="1">
      <c r="A1769" s="27">
        <f>IF($B1769="","",COUNTA($B$13:$B1769))</f>
        <v>0</v>
      </c>
      <c r="B1769" s="28"/>
      <c r="C1769" s="28"/>
      <c r="D1769" s="29"/>
      <c r="E1769" s="29"/>
      <c r="F1769" s="29"/>
      <c r="G1769" s="28"/>
      <c r="H1769" s="28"/>
      <c r="I1769" s="30">
        <f>IF($H1769="","",IFERROR(VLOOKUP($H1769,AcctTbl,2,0),"کد ناشناخته"))</f>
        <v>0</v>
      </c>
      <c r="J1769" s="27">
        <f>IF($H1769="","",IFERROR(VLOOKUP($H1769,AcctTbl,3,0),""))</f>
        <v>0</v>
      </c>
      <c r="K1769" s="29"/>
      <c r="L1769" s="28"/>
      <c r="M1769" s="31"/>
      <c r="N1769" s="29"/>
      <c r="O1769" s="32">
        <f>IF($B1769="",0,IF($U1769="IN",N($M1769),0))</f>
        <v>0</v>
      </c>
      <c r="P1769" s="32">
        <f>IF($B1769="",0,IF(OR($U1769="OUT",$U1769="TRF"),N($M1769),0))</f>
        <v>0</v>
      </c>
      <c r="Q1769" s="32">
        <f>IF($B1769="",0,IF(OR($U1769="OUT",$U1769="TRF"),N($M1769),0))</f>
        <v>0</v>
      </c>
      <c r="R1769" s="32">
        <f>IF($B1769="",0,IF($U1769="IN",N($M1769),0))</f>
        <v>0</v>
      </c>
      <c r="S1769" s="33">
        <f>IF($B1769="","",IF($M1769="","⚠ مبلغ",IF($E1769="","⚠ بانک عامل",IF(AND($U1769="TRF",$F1769=""),"⚠ بانک مقصد",IF(AND($V1769&lt;&gt;"NONE",$V1769&lt;&gt;"",$Z1769=""),"⚠ طرف حساب","✓")))))</f>
        <v>0</v>
      </c>
      <c r="T1769" s="29"/>
      <c r="U1769" s="27">
        <f>IFERROR(VLOOKUP($D1769,BankOpTbl,2,0),"")</f>
        <v>0</v>
      </c>
      <c r="V1769" s="27">
        <f>IFERROR(VLOOKUP($D1769,BankOpTbl,3,0),"")</f>
        <v>0</v>
      </c>
      <c r="W1769" s="27">
        <f>IFERROR(VLOOKUP($D1769,BankOpTbl,4,0),"")</f>
        <v>0</v>
      </c>
      <c r="X1769" s="27">
        <f>IF($E1769="","",IFERROR(VLOOKUP($E1769,BankTbl,4,0),""))</f>
        <v>0</v>
      </c>
      <c r="Y1769" s="27">
        <f>IF($F1769="","",IFERROR(VLOOKUP($F1769,BankTbl,4,0),""))</f>
        <v>0</v>
      </c>
      <c r="Z1769" s="27">
        <f>IF($B1769="","",IF($V1769="PICK",LEFT($N1769,5),IF($V1769="FIXED",$W1769,IF($V1769="CODE",$H1769,""))))</f>
        <v>0</v>
      </c>
    </row>
    <row r="1770" spans="1:26" ht="21" customHeight="1">
      <c r="A1770" s="27">
        <f>IF($B1770="","",COUNTA($B$13:$B1770))</f>
        <v>0</v>
      </c>
      <c r="B1770" s="28"/>
      <c r="C1770" s="28"/>
      <c r="D1770" s="29"/>
      <c r="E1770" s="29"/>
      <c r="F1770" s="29"/>
      <c r="G1770" s="28"/>
      <c r="H1770" s="28"/>
      <c r="I1770" s="30">
        <f>IF($H1770="","",IFERROR(VLOOKUP($H1770,AcctTbl,2,0),"کد ناشناخته"))</f>
        <v>0</v>
      </c>
      <c r="J1770" s="27">
        <f>IF($H1770="","",IFERROR(VLOOKUP($H1770,AcctTbl,3,0),""))</f>
        <v>0</v>
      </c>
      <c r="K1770" s="29"/>
      <c r="L1770" s="28"/>
      <c r="M1770" s="31"/>
      <c r="N1770" s="29"/>
      <c r="O1770" s="32">
        <f>IF($B1770="",0,IF($U1770="IN",N($M1770),0))</f>
        <v>0</v>
      </c>
      <c r="P1770" s="32">
        <f>IF($B1770="",0,IF(OR($U1770="OUT",$U1770="TRF"),N($M1770),0))</f>
        <v>0</v>
      </c>
      <c r="Q1770" s="32">
        <f>IF($B1770="",0,IF(OR($U1770="OUT",$U1770="TRF"),N($M1770),0))</f>
        <v>0</v>
      </c>
      <c r="R1770" s="32">
        <f>IF($B1770="",0,IF($U1770="IN",N($M1770),0))</f>
        <v>0</v>
      </c>
      <c r="S1770" s="33">
        <f>IF($B1770="","",IF($M1770="","⚠ مبلغ",IF($E1770="","⚠ بانک عامل",IF(AND($U1770="TRF",$F1770=""),"⚠ بانک مقصد",IF(AND($V1770&lt;&gt;"NONE",$V1770&lt;&gt;"",$Z1770=""),"⚠ طرف حساب","✓")))))</f>
        <v>0</v>
      </c>
      <c r="T1770" s="29"/>
      <c r="U1770" s="27">
        <f>IFERROR(VLOOKUP($D1770,BankOpTbl,2,0),"")</f>
        <v>0</v>
      </c>
      <c r="V1770" s="27">
        <f>IFERROR(VLOOKUP($D1770,BankOpTbl,3,0),"")</f>
        <v>0</v>
      </c>
      <c r="W1770" s="27">
        <f>IFERROR(VLOOKUP($D1770,BankOpTbl,4,0),"")</f>
        <v>0</v>
      </c>
      <c r="X1770" s="27">
        <f>IF($E1770="","",IFERROR(VLOOKUP($E1770,BankTbl,4,0),""))</f>
        <v>0</v>
      </c>
      <c r="Y1770" s="27">
        <f>IF($F1770="","",IFERROR(VLOOKUP($F1770,BankTbl,4,0),""))</f>
        <v>0</v>
      </c>
      <c r="Z1770" s="27">
        <f>IF($B1770="","",IF($V1770="PICK",LEFT($N1770,5),IF($V1770="FIXED",$W1770,IF($V1770="CODE",$H1770,""))))</f>
        <v>0</v>
      </c>
    </row>
    <row r="1771" spans="1:26" ht="21" customHeight="1">
      <c r="A1771" s="27">
        <f>IF($B1771="","",COUNTA($B$13:$B1771))</f>
        <v>0</v>
      </c>
      <c r="B1771" s="28"/>
      <c r="C1771" s="28"/>
      <c r="D1771" s="29"/>
      <c r="E1771" s="29"/>
      <c r="F1771" s="29"/>
      <c r="G1771" s="28"/>
      <c r="H1771" s="28"/>
      <c r="I1771" s="30">
        <f>IF($H1771="","",IFERROR(VLOOKUP($H1771,AcctTbl,2,0),"کد ناشناخته"))</f>
        <v>0</v>
      </c>
      <c r="J1771" s="27">
        <f>IF($H1771="","",IFERROR(VLOOKUP($H1771,AcctTbl,3,0),""))</f>
        <v>0</v>
      </c>
      <c r="K1771" s="29"/>
      <c r="L1771" s="28"/>
      <c r="M1771" s="31"/>
      <c r="N1771" s="29"/>
      <c r="O1771" s="32">
        <f>IF($B1771="",0,IF($U1771="IN",N($M1771),0))</f>
        <v>0</v>
      </c>
      <c r="P1771" s="32">
        <f>IF($B1771="",0,IF(OR($U1771="OUT",$U1771="TRF"),N($M1771),0))</f>
        <v>0</v>
      </c>
      <c r="Q1771" s="32">
        <f>IF($B1771="",0,IF(OR($U1771="OUT",$U1771="TRF"),N($M1771),0))</f>
        <v>0</v>
      </c>
      <c r="R1771" s="32">
        <f>IF($B1771="",0,IF($U1771="IN",N($M1771),0))</f>
        <v>0</v>
      </c>
      <c r="S1771" s="33">
        <f>IF($B1771="","",IF($M1771="","⚠ مبلغ",IF($E1771="","⚠ بانک عامل",IF(AND($U1771="TRF",$F1771=""),"⚠ بانک مقصد",IF(AND($V1771&lt;&gt;"NONE",$V1771&lt;&gt;"",$Z1771=""),"⚠ طرف حساب","✓")))))</f>
        <v>0</v>
      </c>
      <c r="T1771" s="29"/>
      <c r="U1771" s="27">
        <f>IFERROR(VLOOKUP($D1771,BankOpTbl,2,0),"")</f>
        <v>0</v>
      </c>
      <c r="V1771" s="27">
        <f>IFERROR(VLOOKUP($D1771,BankOpTbl,3,0),"")</f>
        <v>0</v>
      </c>
      <c r="W1771" s="27">
        <f>IFERROR(VLOOKUP($D1771,BankOpTbl,4,0),"")</f>
        <v>0</v>
      </c>
      <c r="X1771" s="27">
        <f>IF($E1771="","",IFERROR(VLOOKUP($E1771,BankTbl,4,0),""))</f>
        <v>0</v>
      </c>
      <c r="Y1771" s="27">
        <f>IF($F1771="","",IFERROR(VLOOKUP($F1771,BankTbl,4,0),""))</f>
        <v>0</v>
      </c>
      <c r="Z1771" s="27">
        <f>IF($B1771="","",IF($V1771="PICK",LEFT($N1771,5),IF($V1771="FIXED",$W1771,IF($V1771="CODE",$H1771,""))))</f>
        <v>0</v>
      </c>
    </row>
    <row r="1772" spans="1:26" ht="21" customHeight="1">
      <c r="A1772" s="27">
        <f>IF($B1772="","",COUNTA($B$13:$B1772))</f>
        <v>0</v>
      </c>
      <c r="B1772" s="28"/>
      <c r="C1772" s="28"/>
      <c r="D1772" s="29"/>
      <c r="E1772" s="29"/>
      <c r="F1772" s="29"/>
      <c r="G1772" s="28"/>
      <c r="H1772" s="28"/>
      <c r="I1772" s="30">
        <f>IF($H1772="","",IFERROR(VLOOKUP($H1772,AcctTbl,2,0),"کد ناشناخته"))</f>
        <v>0</v>
      </c>
      <c r="J1772" s="27">
        <f>IF($H1772="","",IFERROR(VLOOKUP($H1772,AcctTbl,3,0),""))</f>
        <v>0</v>
      </c>
      <c r="K1772" s="29"/>
      <c r="L1772" s="28"/>
      <c r="M1772" s="31"/>
      <c r="N1772" s="29"/>
      <c r="O1772" s="32">
        <f>IF($B1772="",0,IF($U1772="IN",N($M1772),0))</f>
        <v>0</v>
      </c>
      <c r="P1772" s="32">
        <f>IF($B1772="",0,IF(OR($U1772="OUT",$U1772="TRF"),N($M1772),0))</f>
        <v>0</v>
      </c>
      <c r="Q1772" s="32">
        <f>IF($B1772="",0,IF(OR($U1772="OUT",$U1772="TRF"),N($M1772),0))</f>
        <v>0</v>
      </c>
      <c r="R1772" s="32">
        <f>IF($B1772="",0,IF($U1772="IN",N($M1772),0))</f>
        <v>0</v>
      </c>
      <c r="S1772" s="33">
        <f>IF($B1772="","",IF($M1772="","⚠ مبلغ",IF($E1772="","⚠ بانک عامل",IF(AND($U1772="TRF",$F1772=""),"⚠ بانک مقصد",IF(AND($V1772&lt;&gt;"NONE",$V1772&lt;&gt;"",$Z1772=""),"⚠ طرف حساب","✓")))))</f>
        <v>0</v>
      </c>
      <c r="T1772" s="29"/>
      <c r="U1772" s="27">
        <f>IFERROR(VLOOKUP($D1772,BankOpTbl,2,0),"")</f>
        <v>0</v>
      </c>
      <c r="V1772" s="27">
        <f>IFERROR(VLOOKUP($D1772,BankOpTbl,3,0),"")</f>
        <v>0</v>
      </c>
      <c r="W1772" s="27">
        <f>IFERROR(VLOOKUP($D1772,BankOpTbl,4,0),"")</f>
        <v>0</v>
      </c>
      <c r="X1772" s="27">
        <f>IF($E1772="","",IFERROR(VLOOKUP($E1772,BankTbl,4,0),""))</f>
        <v>0</v>
      </c>
      <c r="Y1772" s="27">
        <f>IF($F1772="","",IFERROR(VLOOKUP($F1772,BankTbl,4,0),""))</f>
        <v>0</v>
      </c>
      <c r="Z1772" s="27">
        <f>IF($B1772="","",IF($V1772="PICK",LEFT($N1772,5),IF($V1772="FIXED",$W1772,IF($V1772="CODE",$H1772,""))))</f>
        <v>0</v>
      </c>
    </row>
    <row r="1773" spans="1:26" ht="21" customHeight="1">
      <c r="A1773" s="27">
        <f>IF($B1773="","",COUNTA($B$13:$B1773))</f>
        <v>0</v>
      </c>
      <c r="B1773" s="28"/>
      <c r="C1773" s="28"/>
      <c r="D1773" s="29"/>
      <c r="E1773" s="29"/>
      <c r="F1773" s="29"/>
      <c r="G1773" s="28"/>
      <c r="H1773" s="28"/>
      <c r="I1773" s="30">
        <f>IF($H1773="","",IFERROR(VLOOKUP($H1773,AcctTbl,2,0),"کد ناشناخته"))</f>
        <v>0</v>
      </c>
      <c r="J1773" s="27">
        <f>IF($H1773="","",IFERROR(VLOOKUP($H1773,AcctTbl,3,0),""))</f>
        <v>0</v>
      </c>
      <c r="K1773" s="29"/>
      <c r="L1773" s="28"/>
      <c r="M1773" s="31"/>
      <c r="N1773" s="29"/>
      <c r="O1773" s="32">
        <f>IF($B1773="",0,IF($U1773="IN",N($M1773),0))</f>
        <v>0</v>
      </c>
      <c r="P1773" s="32">
        <f>IF($B1773="",0,IF(OR($U1773="OUT",$U1773="TRF"),N($M1773),0))</f>
        <v>0</v>
      </c>
      <c r="Q1773" s="32">
        <f>IF($B1773="",0,IF(OR($U1773="OUT",$U1773="TRF"),N($M1773),0))</f>
        <v>0</v>
      </c>
      <c r="R1773" s="32">
        <f>IF($B1773="",0,IF($U1773="IN",N($M1773),0))</f>
        <v>0</v>
      </c>
      <c r="S1773" s="33">
        <f>IF($B1773="","",IF($M1773="","⚠ مبلغ",IF($E1773="","⚠ بانک عامل",IF(AND($U1773="TRF",$F1773=""),"⚠ بانک مقصد",IF(AND($V1773&lt;&gt;"NONE",$V1773&lt;&gt;"",$Z1773=""),"⚠ طرف حساب","✓")))))</f>
        <v>0</v>
      </c>
      <c r="T1773" s="29"/>
      <c r="U1773" s="27">
        <f>IFERROR(VLOOKUP($D1773,BankOpTbl,2,0),"")</f>
        <v>0</v>
      </c>
      <c r="V1773" s="27">
        <f>IFERROR(VLOOKUP($D1773,BankOpTbl,3,0),"")</f>
        <v>0</v>
      </c>
      <c r="W1773" s="27">
        <f>IFERROR(VLOOKUP($D1773,BankOpTbl,4,0),"")</f>
        <v>0</v>
      </c>
      <c r="X1773" s="27">
        <f>IF($E1773="","",IFERROR(VLOOKUP($E1773,BankTbl,4,0),""))</f>
        <v>0</v>
      </c>
      <c r="Y1773" s="27">
        <f>IF($F1773="","",IFERROR(VLOOKUP($F1773,BankTbl,4,0),""))</f>
        <v>0</v>
      </c>
      <c r="Z1773" s="27">
        <f>IF($B1773="","",IF($V1773="PICK",LEFT($N1773,5),IF($V1773="FIXED",$W1773,IF($V1773="CODE",$H1773,""))))</f>
        <v>0</v>
      </c>
    </row>
    <row r="1774" spans="1:26" ht="21" customHeight="1">
      <c r="A1774" s="27">
        <f>IF($B1774="","",COUNTA($B$13:$B1774))</f>
        <v>0</v>
      </c>
      <c r="B1774" s="28"/>
      <c r="C1774" s="28"/>
      <c r="D1774" s="29"/>
      <c r="E1774" s="29"/>
      <c r="F1774" s="29"/>
      <c r="G1774" s="28"/>
      <c r="H1774" s="28"/>
      <c r="I1774" s="30">
        <f>IF($H1774="","",IFERROR(VLOOKUP($H1774,AcctTbl,2,0),"کد ناشناخته"))</f>
        <v>0</v>
      </c>
      <c r="J1774" s="27">
        <f>IF($H1774="","",IFERROR(VLOOKUP($H1774,AcctTbl,3,0),""))</f>
        <v>0</v>
      </c>
      <c r="K1774" s="29"/>
      <c r="L1774" s="28"/>
      <c r="M1774" s="31"/>
      <c r="N1774" s="29"/>
      <c r="O1774" s="32">
        <f>IF($B1774="",0,IF($U1774="IN",N($M1774),0))</f>
        <v>0</v>
      </c>
      <c r="P1774" s="32">
        <f>IF($B1774="",0,IF(OR($U1774="OUT",$U1774="TRF"),N($M1774),0))</f>
        <v>0</v>
      </c>
      <c r="Q1774" s="32">
        <f>IF($B1774="",0,IF(OR($U1774="OUT",$U1774="TRF"),N($M1774),0))</f>
        <v>0</v>
      </c>
      <c r="R1774" s="32">
        <f>IF($B1774="",0,IF($U1774="IN",N($M1774),0))</f>
        <v>0</v>
      </c>
      <c r="S1774" s="33">
        <f>IF($B1774="","",IF($M1774="","⚠ مبلغ",IF($E1774="","⚠ بانک عامل",IF(AND($U1774="TRF",$F1774=""),"⚠ بانک مقصد",IF(AND($V1774&lt;&gt;"NONE",$V1774&lt;&gt;"",$Z1774=""),"⚠ طرف حساب","✓")))))</f>
        <v>0</v>
      </c>
      <c r="T1774" s="29"/>
      <c r="U1774" s="27">
        <f>IFERROR(VLOOKUP($D1774,BankOpTbl,2,0),"")</f>
        <v>0</v>
      </c>
      <c r="V1774" s="27">
        <f>IFERROR(VLOOKUP($D1774,BankOpTbl,3,0),"")</f>
        <v>0</v>
      </c>
      <c r="W1774" s="27">
        <f>IFERROR(VLOOKUP($D1774,BankOpTbl,4,0),"")</f>
        <v>0</v>
      </c>
      <c r="X1774" s="27">
        <f>IF($E1774="","",IFERROR(VLOOKUP($E1774,BankTbl,4,0),""))</f>
        <v>0</v>
      </c>
      <c r="Y1774" s="27">
        <f>IF($F1774="","",IFERROR(VLOOKUP($F1774,BankTbl,4,0),""))</f>
        <v>0</v>
      </c>
      <c r="Z1774" s="27">
        <f>IF($B1774="","",IF($V1774="PICK",LEFT($N1774,5),IF($V1774="FIXED",$W1774,IF($V1774="CODE",$H1774,""))))</f>
        <v>0</v>
      </c>
    </row>
    <row r="1775" spans="1:26" ht="21" customHeight="1">
      <c r="A1775" s="27">
        <f>IF($B1775="","",COUNTA($B$13:$B1775))</f>
        <v>0</v>
      </c>
      <c r="B1775" s="28"/>
      <c r="C1775" s="28"/>
      <c r="D1775" s="29"/>
      <c r="E1775" s="29"/>
      <c r="F1775" s="29"/>
      <c r="G1775" s="28"/>
      <c r="H1775" s="28"/>
      <c r="I1775" s="30">
        <f>IF($H1775="","",IFERROR(VLOOKUP($H1775,AcctTbl,2,0),"کد ناشناخته"))</f>
        <v>0</v>
      </c>
      <c r="J1775" s="27">
        <f>IF($H1775="","",IFERROR(VLOOKUP($H1775,AcctTbl,3,0),""))</f>
        <v>0</v>
      </c>
      <c r="K1775" s="29"/>
      <c r="L1775" s="28"/>
      <c r="M1775" s="31"/>
      <c r="N1775" s="29"/>
      <c r="O1775" s="32">
        <f>IF($B1775="",0,IF($U1775="IN",N($M1775),0))</f>
        <v>0</v>
      </c>
      <c r="P1775" s="32">
        <f>IF($B1775="",0,IF(OR($U1775="OUT",$U1775="TRF"),N($M1775),0))</f>
        <v>0</v>
      </c>
      <c r="Q1775" s="32">
        <f>IF($B1775="",0,IF(OR($U1775="OUT",$U1775="TRF"),N($M1775),0))</f>
        <v>0</v>
      </c>
      <c r="R1775" s="32">
        <f>IF($B1775="",0,IF($U1775="IN",N($M1775),0))</f>
        <v>0</v>
      </c>
      <c r="S1775" s="33">
        <f>IF($B1775="","",IF($M1775="","⚠ مبلغ",IF($E1775="","⚠ بانک عامل",IF(AND($U1775="TRF",$F1775=""),"⚠ بانک مقصد",IF(AND($V1775&lt;&gt;"NONE",$V1775&lt;&gt;"",$Z1775=""),"⚠ طرف حساب","✓")))))</f>
        <v>0</v>
      </c>
      <c r="T1775" s="29"/>
      <c r="U1775" s="27">
        <f>IFERROR(VLOOKUP($D1775,BankOpTbl,2,0),"")</f>
        <v>0</v>
      </c>
      <c r="V1775" s="27">
        <f>IFERROR(VLOOKUP($D1775,BankOpTbl,3,0),"")</f>
        <v>0</v>
      </c>
      <c r="W1775" s="27">
        <f>IFERROR(VLOOKUP($D1775,BankOpTbl,4,0),"")</f>
        <v>0</v>
      </c>
      <c r="X1775" s="27">
        <f>IF($E1775="","",IFERROR(VLOOKUP($E1775,BankTbl,4,0),""))</f>
        <v>0</v>
      </c>
      <c r="Y1775" s="27">
        <f>IF($F1775="","",IFERROR(VLOOKUP($F1775,BankTbl,4,0),""))</f>
        <v>0</v>
      </c>
      <c r="Z1775" s="27">
        <f>IF($B1775="","",IF($V1775="PICK",LEFT($N1775,5),IF($V1775="FIXED",$W1775,IF($V1775="CODE",$H1775,""))))</f>
        <v>0</v>
      </c>
    </row>
    <row r="1776" spans="1:26" ht="21" customHeight="1">
      <c r="A1776" s="27">
        <f>IF($B1776="","",COUNTA($B$13:$B1776))</f>
        <v>0</v>
      </c>
      <c r="B1776" s="28"/>
      <c r="C1776" s="28"/>
      <c r="D1776" s="29"/>
      <c r="E1776" s="29"/>
      <c r="F1776" s="29"/>
      <c r="G1776" s="28"/>
      <c r="H1776" s="28"/>
      <c r="I1776" s="30">
        <f>IF($H1776="","",IFERROR(VLOOKUP($H1776,AcctTbl,2,0),"کد ناشناخته"))</f>
        <v>0</v>
      </c>
      <c r="J1776" s="27">
        <f>IF($H1776="","",IFERROR(VLOOKUP($H1776,AcctTbl,3,0),""))</f>
        <v>0</v>
      </c>
      <c r="K1776" s="29"/>
      <c r="L1776" s="28"/>
      <c r="M1776" s="31"/>
      <c r="N1776" s="29"/>
      <c r="O1776" s="32">
        <f>IF($B1776="",0,IF($U1776="IN",N($M1776),0))</f>
        <v>0</v>
      </c>
      <c r="P1776" s="32">
        <f>IF($B1776="",0,IF(OR($U1776="OUT",$U1776="TRF"),N($M1776),0))</f>
        <v>0</v>
      </c>
      <c r="Q1776" s="32">
        <f>IF($B1776="",0,IF(OR($U1776="OUT",$U1776="TRF"),N($M1776),0))</f>
        <v>0</v>
      </c>
      <c r="R1776" s="32">
        <f>IF($B1776="",0,IF($U1776="IN",N($M1776),0))</f>
        <v>0</v>
      </c>
      <c r="S1776" s="33">
        <f>IF($B1776="","",IF($M1776="","⚠ مبلغ",IF($E1776="","⚠ بانک عامل",IF(AND($U1776="TRF",$F1776=""),"⚠ بانک مقصد",IF(AND($V1776&lt;&gt;"NONE",$V1776&lt;&gt;"",$Z1776=""),"⚠ طرف حساب","✓")))))</f>
        <v>0</v>
      </c>
      <c r="T1776" s="29"/>
      <c r="U1776" s="27">
        <f>IFERROR(VLOOKUP($D1776,BankOpTbl,2,0),"")</f>
        <v>0</v>
      </c>
      <c r="V1776" s="27">
        <f>IFERROR(VLOOKUP($D1776,BankOpTbl,3,0),"")</f>
        <v>0</v>
      </c>
      <c r="W1776" s="27">
        <f>IFERROR(VLOOKUP($D1776,BankOpTbl,4,0),"")</f>
        <v>0</v>
      </c>
      <c r="X1776" s="27">
        <f>IF($E1776="","",IFERROR(VLOOKUP($E1776,BankTbl,4,0),""))</f>
        <v>0</v>
      </c>
      <c r="Y1776" s="27">
        <f>IF($F1776="","",IFERROR(VLOOKUP($F1776,BankTbl,4,0),""))</f>
        <v>0</v>
      </c>
      <c r="Z1776" s="27">
        <f>IF($B1776="","",IF($V1776="PICK",LEFT($N1776,5),IF($V1776="FIXED",$W1776,IF($V1776="CODE",$H1776,""))))</f>
        <v>0</v>
      </c>
    </row>
    <row r="1777" spans="1:26" ht="21" customHeight="1">
      <c r="A1777" s="27">
        <f>IF($B1777="","",COUNTA($B$13:$B1777))</f>
        <v>0</v>
      </c>
      <c r="B1777" s="28"/>
      <c r="C1777" s="28"/>
      <c r="D1777" s="29"/>
      <c r="E1777" s="29"/>
      <c r="F1777" s="29"/>
      <c r="G1777" s="28"/>
      <c r="H1777" s="28"/>
      <c r="I1777" s="30">
        <f>IF($H1777="","",IFERROR(VLOOKUP($H1777,AcctTbl,2,0),"کد ناشناخته"))</f>
        <v>0</v>
      </c>
      <c r="J1777" s="27">
        <f>IF($H1777="","",IFERROR(VLOOKUP($H1777,AcctTbl,3,0),""))</f>
        <v>0</v>
      </c>
      <c r="K1777" s="29"/>
      <c r="L1777" s="28"/>
      <c r="M1777" s="31"/>
      <c r="N1777" s="29"/>
      <c r="O1777" s="32">
        <f>IF($B1777="",0,IF($U1777="IN",N($M1777),0))</f>
        <v>0</v>
      </c>
      <c r="P1777" s="32">
        <f>IF($B1777="",0,IF(OR($U1777="OUT",$U1777="TRF"),N($M1777),0))</f>
        <v>0</v>
      </c>
      <c r="Q1777" s="32">
        <f>IF($B1777="",0,IF(OR($U1777="OUT",$U1777="TRF"),N($M1777),0))</f>
        <v>0</v>
      </c>
      <c r="R1777" s="32">
        <f>IF($B1777="",0,IF($U1777="IN",N($M1777),0))</f>
        <v>0</v>
      </c>
      <c r="S1777" s="33">
        <f>IF($B1777="","",IF($M1777="","⚠ مبلغ",IF($E1777="","⚠ بانک عامل",IF(AND($U1777="TRF",$F1777=""),"⚠ بانک مقصد",IF(AND($V1777&lt;&gt;"NONE",$V1777&lt;&gt;"",$Z1777=""),"⚠ طرف حساب","✓")))))</f>
        <v>0</v>
      </c>
      <c r="T1777" s="29"/>
      <c r="U1777" s="27">
        <f>IFERROR(VLOOKUP($D1777,BankOpTbl,2,0),"")</f>
        <v>0</v>
      </c>
      <c r="V1777" s="27">
        <f>IFERROR(VLOOKUP($D1777,BankOpTbl,3,0),"")</f>
        <v>0</v>
      </c>
      <c r="W1777" s="27">
        <f>IFERROR(VLOOKUP($D1777,BankOpTbl,4,0),"")</f>
        <v>0</v>
      </c>
      <c r="X1777" s="27">
        <f>IF($E1777="","",IFERROR(VLOOKUP($E1777,BankTbl,4,0),""))</f>
        <v>0</v>
      </c>
      <c r="Y1777" s="27">
        <f>IF($F1777="","",IFERROR(VLOOKUP($F1777,BankTbl,4,0),""))</f>
        <v>0</v>
      </c>
      <c r="Z1777" s="27">
        <f>IF($B1777="","",IF($V1777="PICK",LEFT($N1777,5),IF($V1777="FIXED",$W1777,IF($V1777="CODE",$H1777,""))))</f>
        <v>0</v>
      </c>
    </row>
    <row r="1778" spans="1:26" ht="21" customHeight="1">
      <c r="A1778" s="27">
        <f>IF($B1778="","",COUNTA($B$13:$B1778))</f>
        <v>0</v>
      </c>
      <c r="B1778" s="28"/>
      <c r="C1778" s="28"/>
      <c r="D1778" s="29"/>
      <c r="E1778" s="29"/>
      <c r="F1778" s="29"/>
      <c r="G1778" s="28"/>
      <c r="H1778" s="28"/>
      <c r="I1778" s="30">
        <f>IF($H1778="","",IFERROR(VLOOKUP($H1778,AcctTbl,2,0),"کد ناشناخته"))</f>
        <v>0</v>
      </c>
      <c r="J1778" s="27">
        <f>IF($H1778="","",IFERROR(VLOOKUP($H1778,AcctTbl,3,0),""))</f>
        <v>0</v>
      </c>
      <c r="K1778" s="29"/>
      <c r="L1778" s="28"/>
      <c r="M1778" s="31"/>
      <c r="N1778" s="29"/>
      <c r="O1778" s="32">
        <f>IF($B1778="",0,IF($U1778="IN",N($M1778),0))</f>
        <v>0</v>
      </c>
      <c r="P1778" s="32">
        <f>IF($B1778="",0,IF(OR($U1778="OUT",$U1778="TRF"),N($M1778),0))</f>
        <v>0</v>
      </c>
      <c r="Q1778" s="32">
        <f>IF($B1778="",0,IF(OR($U1778="OUT",$U1778="TRF"),N($M1778),0))</f>
        <v>0</v>
      </c>
      <c r="R1778" s="32">
        <f>IF($B1778="",0,IF($U1778="IN",N($M1778),0))</f>
        <v>0</v>
      </c>
      <c r="S1778" s="33">
        <f>IF($B1778="","",IF($M1778="","⚠ مبلغ",IF($E1778="","⚠ بانک عامل",IF(AND($U1778="TRF",$F1778=""),"⚠ بانک مقصد",IF(AND($V1778&lt;&gt;"NONE",$V1778&lt;&gt;"",$Z1778=""),"⚠ طرف حساب","✓")))))</f>
        <v>0</v>
      </c>
      <c r="T1778" s="29"/>
      <c r="U1778" s="27">
        <f>IFERROR(VLOOKUP($D1778,BankOpTbl,2,0),"")</f>
        <v>0</v>
      </c>
      <c r="V1778" s="27">
        <f>IFERROR(VLOOKUP($D1778,BankOpTbl,3,0),"")</f>
        <v>0</v>
      </c>
      <c r="W1778" s="27">
        <f>IFERROR(VLOOKUP($D1778,BankOpTbl,4,0),"")</f>
        <v>0</v>
      </c>
      <c r="X1778" s="27">
        <f>IF($E1778="","",IFERROR(VLOOKUP($E1778,BankTbl,4,0),""))</f>
        <v>0</v>
      </c>
      <c r="Y1778" s="27">
        <f>IF($F1778="","",IFERROR(VLOOKUP($F1778,BankTbl,4,0),""))</f>
        <v>0</v>
      </c>
      <c r="Z1778" s="27">
        <f>IF($B1778="","",IF($V1778="PICK",LEFT($N1778,5),IF($V1778="FIXED",$W1778,IF($V1778="CODE",$H1778,""))))</f>
        <v>0</v>
      </c>
    </row>
    <row r="1779" spans="1:26" ht="21" customHeight="1">
      <c r="A1779" s="27">
        <f>IF($B1779="","",COUNTA($B$13:$B1779))</f>
        <v>0</v>
      </c>
      <c r="B1779" s="28"/>
      <c r="C1779" s="28"/>
      <c r="D1779" s="29"/>
      <c r="E1779" s="29"/>
      <c r="F1779" s="29"/>
      <c r="G1779" s="28"/>
      <c r="H1779" s="28"/>
      <c r="I1779" s="30">
        <f>IF($H1779="","",IFERROR(VLOOKUP($H1779,AcctTbl,2,0),"کد ناشناخته"))</f>
        <v>0</v>
      </c>
      <c r="J1779" s="27">
        <f>IF($H1779="","",IFERROR(VLOOKUP($H1779,AcctTbl,3,0),""))</f>
        <v>0</v>
      </c>
      <c r="K1779" s="29"/>
      <c r="L1779" s="28"/>
      <c r="M1779" s="31"/>
      <c r="N1779" s="29"/>
      <c r="O1779" s="32">
        <f>IF($B1779="",0,IF($U1779="IN",N($M1779),0))</f>
        <v>0</v>
      </c>
      <c r="P1779" s="32">
        <f>IF($B1779="",0,IF(OR($U1779="OUT",$U1779="TRF"),N($M1779),0))</f>
        <v>0</v>
      </c>
      <c r="Q1779" s="32">
        <f>IF($B1779="",0,IF(OR($U1779="OUT",$U1779="TRF"),N($M1779),0))</f>
        <v>0</v>
      </c>
      <c r="R1779" s="32">
        <f>IF($B1779="",0,IF($U1779="IN",N($M1779),0))</f>
        <v>0</v>
      </c>
      <c r="S1779" s="33">
        <f>IF($B1779="","",IF($M1779="","⚠ مبلغ",IF($E1779="","⚠ بانک عامل",IF(AND($U1779="TRF",$F1779=""),"⚠ بانک مقصد",IF(AND($V1779&lt;&gt;"NONE",$V1779&lt;&gt;"",$Z1779=""),"⚠ طرف حساب","✓")))))</f>
        <v>0</v>
      </c>
      <c r="T1779" s="29"/>
      <c r="U1779" s="27">
        <f>IFERROR(VLOOKUP($D1779,BankOpTbl,2,0),"")</f>
        <v>0</v>
      </c>
      <c r="V1779" s="27">
        <f>IFERROR(VLOOKUP($D1779,BankOpTbl,3,0),"")</f>
        <v>0</v>
      </c>
      <c r="W1779" s="27">
        <f>IFERROR(VLOOKUP($D1779,BankOpTbl,4,0),"")</f>
        <v>0</v>
      </c>
      <c r="X1779" s="27">
        <f>IF($E1779="","",IFERROR(VLOOKUP($E1779,BankTbl,4,0),""))</f>
        <v>0</v>
      </c>
      <c r="Y1779" s="27">
        <f>IF($F1779="","",IFERROR(VLOOKUP($F1779,BankTbl,4,0),""))</f>
        <v>0</v>
      </c>
      <c r="Z1779" s="27">
        <f>IF($B1779="","",IF($V1779="PICK",LEFT($N1779,5),IF($V1779="FIXED",$W1779,IF($V1779="CODE",$H1779,""))))</f>
        <v>0</v>
      </c>
    </row>
    <row r="1780" spans="1:26" ht="21" customHeight="1">
      <c r="A1780" s="27">
        <f>IF($B1780="","",COUNTA($B$13:$B1780))</f>
        <v>0</v>
      </c>
      <c r="B1780" s="28"/>
      <c r="C1780" s="28"/>
      <c r="D1780" s="29"/>
      <c r="E1780" s="29"/>
      <c r="F1780" s="29"/>
      <c r="G1780" s="28"/>
      <c r="H1780" s="28"/>
      <c r="I1780" s="30">
        <f>IF($H1780="","",IFERROR(VLOOKUP($H1780,AcctTbl,2,0),"کد ناشناخته"))</f>
        <v>0</v>
      </c>
      <c r="J1780" s="27">
        <f>IF($H1780="","",IFERROR(VLOOKUP($H1780,AcctTbl,3,0),""))</f>
        <v>0</v>
      </c>
      <c r="K1780" s="29"/>
      <c r="L1780" s="28"/>
      <c r="M1780" s="31"/>
      <c r="N1780" s="29"/>
      <c r="O1780" s="32">
        <f>IF($B1780="",0,IF($U1780="IN",N($M1780),0))</f>
        <v>0</v>
      </c>
      <c r="P1780" s="32">
        <f>IF($B1780="",0,IF(OR($U1780="OUT",$U1780="TRF"),N($M1780),0))</f>
        <v>0</v>
      </c>
      <c r="Q1780" s="32">
        <f>IF($B1780="",0,IF(OR($U1780="OUT",$U1780="TRF"),N($M1780),0))</f>
        <v>0</v>
      </c>
      <c r="R1780" s="32">
        <f>IF($B1780="",0,IF($U1780="IN",N($M1780),0))</f>
        <v>0</v>
      </c>
      <c r="S1780" s="33">
        <f>IF($B1780="","",IF($M1780="","⚠ مبلغ",IF($E1780="","⚠ بانک عامل",IF(AND($U1780="TRF",$F1780=""),"⚠ بانک مقصد",IF(AND($V1780&lt;&gt;"NONE",$V1780&lt;&gt;"",$Z1780=""),"⚠ طرف حساب","✓")))))</f>
        <v>0</v>
      </c>
      <c r="T1780" s="29"/>
      <c r="U1780" s="27">
        <f>IFERROR(VLOOKUP($D1780,BankOpTbl,2,0),"")</f>
        <v>0</v>
      </c>
      <c r="V1780" s="27">
        <f>IFERROR(VLOOKUP($D1780,BankOpTbl,3,0),"")</f>
        <v>0</v>
      </c>
      <c r="W1780" s="27">
        <f>IFERROR(VLOOKUP($D1780,BankOpTbl,4,0),"")</f>
        <v>0</v>
      </c>
      <c r="X1780" s="27">
        <f>IF($E1780="","",IFERROR(VLOOKUP($E1780,BankTbl,4,0),""))</f>
        <v>0</v>
      </c>
      <c r="Y1780" s="27">
        <f>IF($F1780="","",IFERROR(VLOOKUP($F1780,BankTbl,4,0),""))</f>
        <v>0</v>
      </c>
      <c r="Z1780" s="27">
        <f>IF($B1780="","",IF($V1780="PICK",LEFT($N1780,5),IF($V1780="FIXED",$W1780,IF($V1780="CODE",$H1780,""))))</f>
        <v>0</v>
      </c>
    </row>
    <row r="1781" spans="1:26" ht="21" customHeight="1">
      <c r="A1781" s="27">
        <f>IF($B1781="","",COUNTA($B$13:$B1781))</f>
        <v>0</v>
      </c>
      <c r="B1781" s="28"/>
      <c r="C1781" s="28"/>
      <c r="D1781" s="29"/>
      <c r="E1781" s="29"/>
      <c r="F1781" s="29"/>
      <c r="G1781" s="28"/>
      <c r="H1781" s="28"/>
      <c r="I1781" s="30">
        <f>IF($H1781="","",IFERROR(VLOOKUP($H1781,AcctTbl,2,0),"کد ناشناخته"))</f>
        <v>0</v>
      </c>
      <c r="J1781" s="27">
        <f>IF($H1781="","",IFERROR(VLOOKUP($H1781,AcctTbl,3,0),""))</f>
        <v>0</v>
      </c>
      <c r="K1781" s="29"/>
      <c r="L1781" s="28"/>
      <c r="M1781" s="31"/>
      <c r="N1781" s="29"/>
      <c r="O1781" s="32">
        <f>IF($B1781="",0,IF($U1781="IN",N($M1781),0))</f>
        <v>0</v>
      </c>
      <c r="P1781" s="32">
        <f>IF($B1781="",0,IF(OR($U1781="OUT",$U1781="TRF"),N($M1781),0))</f>
        <v>0</v>
      </c>
      <c r="Q1781" s="32">
        <f>IF($B1781="",0,IF(OR($U1781="OUT",$U1781="TRF"),N($M1781),0))</f>
        <v>0</v>
      </c>
      <c r="R1781" s="32">
        <f>IF($B1781="",0,IF($U1781="IN",N($M1781),0))</f>
        <v>0</v>
      </c>
      <c r="S1781" s="33">
        <f>IF($B1781="","",IF($M1781="","⚠ مبلغ",IF($E1781="","⚠ بانک عامل",IF(AND($U1781="TRF",$F1781=""),"⚠ بانک مقصد",IF(AND($V1781&lt;&gt;"NONE",$V1781&lt;&gt;"",$Z1781=""),"⚠ طرف حساب","✓")))))</f>
        <v>0</v>
      </c>
      <c r="T1781" s="29"/>
      <c r="U1781" s="27">
        <f>IFERROR(VLOOKUP($D1781,BankOpTbl,2,0),"")</f>
        <v>0</v>
      </c>
      <c r="V1781" s="27">
        <f>IFERROR(VLOOKUP($D1781,BankOpTbl,3,0),"")</f>
        <v>0</v>
      </c>
      <c r="W1781" s="27">
        <f>IFERROR(VLOOKUP($D1781,BankOpTbl,4,0),"")</f>
        <v>0</v>
      </c>
      <c r="X1781" s="27">
        <f>IF($E1781="","",IFERROR(VLOOKUP($E1781,BankTbl,4,0),""))</f>
        <v>0</v>
      </c>
      <c r="Y1781" s="27">
        <f>IF($F1781="","",IFERROR(VLOOKUP($F1781,BankTbl,4,0),""))</f>
        <v>0</v>
      </c>
      <c r="Z1781" s="27">
        <f>IF($B1781="","",IF($V1781="PICK",LEFT($N1781,5),IF($V1781="FIXED",$W1781,IF($V1781="CODE",$H1781,""))))</f>
        <v>0</v>
      </c>
    </row>
    <row r="1782" spans="1:26" ht="21" customHeight="1">
      <c r="A1782" s="27">
        <f>IF($B1782="","",COUNTA($B$13:$B1782))</f>
        <v>0</v>
      </c>
      <c r="B1782" s="28"/>
      <c r="C1782" s="28"/>
      <c r="D1782" s="29"/>
      <c r="E1782" s="29"/>
      <c r="F1782" s="29"/>
      <c r="G1782" s="28"/>
      <c r="H1782" s="28"/>
      <c r="I1782" s="30">
        <f>IF($H1782="","",IFERROR(VLOOKUP($H1782,AcctTbl,2,0),"کد ناشناخته"))</f>
        <v>0</v>
      </c>
      <c r="J1782" s="27">
        <f>IF($H1782="","",IFERROR(VLOOKUP($H1782,AcctTbl,3,0),""))</f>
        <v>0</v>
      </c>
      <c r="K1782" s="29"/>
      <c r="L1782" s="28"/>
      <c r="M1782" s="31"/>
      <c r="N1782" s="29"/>
      <c r="O1782" s="32">
        <f>IF($B1782="",0,IF($U1782="IN",N($M1782),0))</f>
        <v>0</v>
      </c>
      <c r="P1782" s="32">
        <f>IF($B1782="",0,IF(OR($U1782="OUT",$U1782="TRF"),N($M1782),0))</f>
        <v>0</v>
      </c>
      <c r="Q1782" s="32">
        <f>IF($B1782="",0,IF(OR($U1782="OUT",$U1782="TRF"),N($M1782),0))</f>
        <v>0</v>
      </c>
      <c r="R1782" s="32">
        <f>IF($B1782="",0,IF($U1782="IN",N($M1782),0))</f>
        <v>0</v>
      </c>
      <c r="S1782" s="33">
        <f>IF($B1782="","",IF($M1782="","⚠ مبلغ",IF($E1782="","⚠ بانک عامل",IF(AND($U1782="TRF",$F1782=""),"⚠ بانک مقصد",IF(AND($V1782&lt;&gt;"NONE",$V1782&lt;&gt;"",$Z1782=""),"⚠ طرف حساب","✓")))))</f>
        <v>0</v>
      </c>
      <c r="T1782" s="29"/>
      <c r="U1782" s="27">
        <f>IFERROR(VLOOKUP($D1782,BankOpTbl,2,0),"")</f>
        <v>0</v>
      </c>
      <c r="V1782" s="27">
        <f>IFERROR(VLOOKUP($D1782,BankOpTbl,3,0),"")</f>
        <v>0</v>
      </c>
      <c r="W1782" s="27">
        <f>IFERROR(VLOOKUP($D1782,BankOpTbl,4,0),"")</f>
        <v>0</v>
      </c>
      <c r="X1782" s="27">
        <f>IF($E1782="","",IFERROR(VLOOKUP($E1782,BankTbl,4,0),""))</f>
        <v>0</v>
      </c>
      <c r="Y1782" s="27">
        <f>IF($F1782="","",IFERROR(VLOOKUP($F1782,BankTbl,4,0),""))</f>
        <v>0</v>
      </c>
      <c r="Z1782" s="27">
        <f>IF($B1782="","",IF($V1782="PICK",LEFT($N1782,5),IF($V1782="FIXED",$W1782,IF($V1782="CODE",$H1782,""))))</f>
        <v>0</v>
      </c>
    </row>
    <row r="1783" spans="1:26" ht="21" customHeight="1">
      <c r="A1783" s="27">
        <f>IF($B1783="","",COUNTA($B$13:$B1783))</f>
        <v>0</v>
      </c>
      <c r="B1783" s="28"/>
      <c r="C1783" s="28"/>
      <c r="D1783" s="29"/>
      <c r="E1783" s="29"/>
      <c r="F1783" s="29"/>
      <c r="G1783" s="28"/>
      <c r="H1783" s="28"/>
      <c r="I1783" s="30">
        <f>IF($H1783="","",IFERROR(VLOOKUP($H1783,AcctTbl,2,0),"کد ناشناخته"))</f>
        <v>0</v>
      </c>
      <c r="J1783" s="27">
        <f>IF($H1783="","",IFERROR(VLOOKUP($H1783,AcctTbl,3,0),""))</f>
        <v>0</v>
      </c>
      <c r="K1783" s="29"/>
      <c r="L1783" s="28"/>
      <c r="M1783" s="31"/>
      <c r="N1783" s="29"/>
      <c r="O1783" s="32">
        <f>IF($B1783="",0,IF($U1783="IN",N($M1783),0))</f>
        <v>0</v>
      </c>
      <c r="P1783" s="32">
        <f>IF($B1783="",0,IF(OR($U1783="OUT",$U1783="TRF"),N($M1783),0))</f>
        <v>0</v>
      </c>
      <c r="Q1783" s="32">
        <f>IF($B1783="",0,IF(OR($U1783="OUT",$U1783="TRF"),N($M1783),0))</f>
        <v>0</v>
      </c>
      <c r="R1783" s="32">
        <f>IF($B1783="",0,IF($U1783="IN",N($M1783),0))</f>
        <v>0</v>
      </c>
      <c r="S1783" s="33">
        <f>IF($B1783="","",IF($M1783="","⚠ مبلغ",IF($E1783="","⚠ بانک عامل",IF(AND($U1783="TRF",$F1783=""),"⚠ بانک مقصد",IF(AND($V1783&lt;&gt;"NONE",$V1783&lt;&gt;"",$Z1783=""),"⚠ طرف حساب","✓")))))</f>
        <v>0</v>
      </c>
      <c r="T1783" s="29"/>
      <c r="U1783" s="27">
        <f>IFERROR(VLOOKUP($D1783,BankOpTbl,2,0),"")</f>
        <v>0</v>
      </c>
      <c r="V1783" s="27">
        <f>IFERROR(VLOOKUP($D1783,BankOpTbl,3,0),"")</f>
        <v>0</v>
      </c>
      <c r="W1783" s="27">
        <f>IFERROR(VLOOKUP($D1783,BankOpTbl,4,0),"")</f>
        <v>0</v>
      </c>
      <c r="X1783" s="27">
        <f>IF($E1783="","",IFERROR(VLOOKUP($E1783,BankTbl,4,0),""))</f>
        <v>0</v>
      </c>
      <c r="Y1783" s="27">
        <f>IF($F1783="","",IFERROR(VLOOKUP($F1783,BankTbl,4,0),""))</f>
        <v>0</v>
      </c>
      <c r="Z1783" s="27">
        <f>IF($B1783="","",IF($V1783="PICK",LEFT($N1783,5),IF($V1783="FIXED",$W1783,IF($V1783="CODE",$H1783,""))))</f>
        <v>0</v>
      </c>
    </row>
    <row r="1784" spans="1:26" ht="21" customHeight="1">
      <c r="A1784" s="27">
        <f>IF($B1784="","",COUNTA($B$13:$B1784))</f>
        <v>0</v>
      </c>
      <c r="B1784" s="28"/>
      <c r="C1784" s="28"/>
      <c r="D1784" s="29"/>
      <c r="E1784" s="29"/>
      <c r="F1784" s="29"/>
      <c r="G1784" s="28"/>
      <c r="H1784" s="28"/>
      <c r="I1784" s="30">
        <f>IF($H1784="","",IFERROR(VLOOKUP($H1784,AcctTbl,2,0),"کد ناشناخته"))</f>
        <v>0</v>
      </c>
      <c r="J1784" s="27">
        <f>IF($H1784="","",IFERROR(VLOOKUP($H1784,AcctTbl,3,0),""))</f>
        <v>0</v>
      </c>
      <c r="K1784" s="29"/>
      <c r="L1784" s="28"/>
      <c r="M1784" s="31"/>
      <c r="N1784" s="29"/>
      <c r="O1784" s="32">
        <f>IF($B1784="",0,IF($U1784="IN",N($M1784),0))</f>
        <v>0</v>
      </c>
      <c r="P1784" s="32">
        <f>IF($B1784="",0,IF(OR($U1784="OUT",$U1784="TRF"),N($M1784),0))</f>
        <v>0</v>
      </c>
      <c r="Q1784" s="32">
        <f>IF($B1784="",0,IF(OR($U1784="OUT",$U1784="TRF"),N($M1784),0))</f>
        <v>0</v>
      </c>
      <c r="R1784" s="32">
        <f>IF($B1784="",0,IF($U1784="IN",N($M1784),0))</f>
        <v>0</v>
      </c>
      <c r="S1784" s="33">
        <f>IF($B1784="","",IF($M1784="","⚠ مبلغ",IF($E1784="","⚠ بانک عامل",IF(AND($U1784="TRF",$F1784=""),"⚠ بانک مقصد",IF(AND($V1784&lt;&gt;"NONE",$V1784&lt;&gt;"",$Z1784=""),"⚠ طرف حساب","✓")))))</f>
        <v>0</v>
      </c>
      <c r="T1784" s="29"/>
      <c r="U1784" s="27">
        <f>IFERROR(VLOOKUP($D1784,BankOpTbl,2,0),"")</f>
        <v>0</v>
      </c>
      <c r="V1784" s="27">
        <f>IFERROR(VLOOKUP($D1784,BankOpTbl,3,0),"")</f>
        <v>0</v>
      </c>
      <c r="W1784" s="27">
        <f>IFERROR(VLOOKUP($D1784,BankOpTbl,4,0),"")</f>
        <v>0</v>
      </c>
      <c r="X1784" s="27">
        <f>IF($E1784="","",IFERROR(VLOOKUP($E1784,BankTbl,4,0),""))</f>
        <v>0</v>
      </c>
      <c r="Y1784" s="27">
        <f>IF($F1784="","",IFERROR(VLOOKUP($F1784,BankTbl,4,0),""))</f>
        <v>0</v>
      </c>
      <c r="Z1784" s="27">
        <f>IF($B1784="","",IF($V1784="PICK",LEFT($N1784,5),IF($V1784="FIXED",$W1784,IF($V1784="CODE",$H1784,""))))</f>
        <v>0</v>
      </c>
    </row>
    <row r="1785" spans="1:26" ht="21" customHeight="1">
      <c r="A1785" s="27">
        <f>IF($B1785="","",COUNTA($B$13:$B1785))</f>
        <v>0</v>
      </c>
      <c r="B1785" s="28"/>
      <c r="C1785" s="28"/>
      <c r="D1785" s="29"/>
      <c r="E1785" s="29"/>
      <c r="F1785" s="29"/>
      <c r="G1785" s="28"/>
      <c r="H1785" s="28"/>
      <c r="I1785" s="30">
        <f>IF($H1785="","",IFERROR(VLOOKUP($H1785,AcctTbl,2,0),"کد ناشناخته"))</f>
        <v>0</v>
      </c>
      <c r="J1785" s="27">
        <f>IF($H1785="","",IFERROR(VLOOKUP($H1785,AcctTbl,3,0),""))</f>
        <v>0</v>
      </c>
      <c r="K1785" s="29"/>
      <c r="L1785" s="28"/>
      <c r="M1785" s="31"/>
      <c r="N1785" s="29"/>
      <c r="O1785" s="32">
        <f>IF($B1785="",0,IF($U1785="IN",N($M1785),0))</f>
        <v>0</v>
      </c>
      <c r="P1785" s="32">
        <f>IF($B1785="",0,IF(OR($U1785="OUT",$U1785="TRF"),N($M1785),0))</f>
        <v>0</v>
      </c>
      <c r="Q1785" s="32">
        <f>IF($B1785="",0,IF(OR($U1785="OUT",$U1785="TRF"),N($M1785),0))</f>
        <v>0</v>
      </c>
      <c r="R1785" s="32">
        <f>IF($B1785="",0,IF($U1785="IN",N($M1785),0))</f>
        <v>0</v>
      </c>
      <c r="S1785" s="33">
        <f>IF($B1785="","",IF($M1785="","⚠ مبلغ",IF($E1785="","⚠ بانک عامل",IF(AND($U1785="TRF",$F1785=""),"⚠ بانک مقصد",IF(AND($V1785&lt;&gt;"NONE",$V1785&lt;&gt;"",$Z1785=""),"⚠ طرف حساب","✓")))))</f>
        <v>0</v>
      </c>
      <c r="T1785" s="29"/>
      <c r="U1785" s="27">
        <f>IFERROR(VLOOKUP($D1785,BankOpTbl,2,0),"")</f>
        <v>0</v>
      </c>
      <c r="V1785" s="27">
        <f>IFERROR(VLOOKUP($D1785,BankOpTbl,3,0),"")</f>
        <v>0</v>
      </c>
      <c r="W1785" s="27">
        <f>IFERROR(VLOOKUP($D1785,BankOpTbl,4,0),"")</f>
        <v>0</v>
      </c>
      <c r="X1785" s="27">
        <f>IF($E1785="","",IFERROR(VLOOKUP($E1785,BankTbl,4,0),""))</f>
        <v>0</v>
      </c>
      <c r="Y1785" s="27">
        <f>IF($F1785="","",IFERROR(VLOOKUP($F1785,BankTbl,4,0),""))</f>
        <v>0</v>
      </c>
      <c r="Z1785" s="27">
        <f>IF($B1785="","",IF($V1785="PICK",LEFT($N1785,5),IF($V1785="FIXED",$W1785,IF($V1785="CODE",$H1785,""))))</f>
        <v>0</v>
      </c>
    </row>
    <row r="1786" spans="1:26" ht="21" customHeight="1">
      <c r="A1786" s="27">
        <f>IF($B1786="","",COUNTA($B$13:$B1786))</f>
        <v>0</v>
      </c>
      <c r="B1786" s="28"/>
      <c r="C1786" s="28"/>
      <c r="D1786" s="29"/>
      <c r="E1786" s="29"/>
      <c r="F1786" s="29"/>
      <c r="G1786" s="28"/>
      <c r="H1786" s="28"/>
      <c r="I1786" s="30">
        <f>IF($H1786="","",IFERROR(VLOOKUP($H1786,AcctTbl,2,0),"کد ناشناخته"))</f>
        <v>0</v>
      </c>
      <c r="J1786" s="27">
        <f>IF($H1786="","",IFERROR(VLOOKUP($H1786,AcctTbl,3,0),""))</f>
        <v>0</v>
      </c>
      <c r="K1786" s="29"/>
      <c r="L1786" s="28"/>
      <c r="M1786" s="31"/>
      <c r="N1786" s="29"/>
      <c r="O1786" s="32">
        <f>IF($B1786="",0,IF($U1786="IN",N($M1786),0))</f>
        <v>0</v>
      </c>
      <c r="P1786" s="32">
        <f>IF($B1786="",0,IF(OR($U1786="OUT",$U1786="TRF"),N($M1786),0))</f>
        <v>0</v>
      </c>
      <c r="Q1786" s="32">
        <f>IF($B1786="",0,IF(OR($U1786="OUT",$U1786="TRF"),N($M1786),0))</f>
        <v>0</v>
      </c>
      <c r="R1786" s="32">
        <f>IF($B1786="",0,IF($U1786="IN",N($M1786),0))</f>
        <v>0</v>
      </c>
      <c r="S1786" s="33">
        <f>IF($B1786="","",IF($M1786="","⚠ مبلغ",IF($E1786="","⚠ بانک عامل",IF(AND($U1786="TRF",$F1786=""),"⚠ بانک مقصد",IF(AND($V1786&lt;&gt;"NONE",$V1786&lt;&gt;"",$Z1786=""),"⚠ طرف حساب","✓")))))</f>
        <v>0</v>
      </c>
      <c r="T1786" s="29"/>
      <c r="U1786" s="27">
        <f>IFERROR(VLOOKUP($D1786,BankOpTbl,2,0),"")</f>
        <v>0</v>
      </c>
      <c r="V1786" s="27">
        <f>IFERROR(VLOOKUP($D1786,BankOpTbl,3,0),"")</f>
        <v>0</v>
      </c>
      <c r="W1786" s="27">
        <f>IFERROR(VLOOKUP($D1786,BankOpTbl,4,0),"")</f>
        <v>0</v>
      </c>
      <c r="X1786" s="27">
        <f>IF($E1786="","",IFERROR(VLOOKUP($E1786,BankTbl,4,0),""))</f>
        <v>0</v>
      </c>
      <c r="Y1786" s="27">
        <f>IF($F1786="","",IFERROR(VLOOKUP($F1786,BankTbl,4,0),""))</f>
        <v>0</v>
      </c>
      <c r="Z1786" s="27">
        <f>IF($B1786="","",IF($V1786="PICK",LEFT($N1786,5),IF($V1786="FIXED",$W1786,IF($V1786="CODE",$H1786,""))))</f>
        <v>0</v>
      </c>
    </row>
    <row r="1787" spans="1:26" ht="21" customHeight="1">
      <c r="A1787" s="27">
        <f>IF($B1787="","",COUNTA($B$13:$B1787))</f>
        <v>0</v>
      </c>
      <c r="B1787" s="28"/>
      <c r="C1787" s="28"/>
      <c r="D1787" s="29"/>
      <c r="E1787" s="29"/>
      <c r="F1787" s="29"/>
      <c r="G1787" s="28"/>
      <c r="H1787" s="28"/>
      <c r="I1787" s="30">
        <f>IF($H1787="","",IFERROR(VLOOKUP($H1787,AcctTbl,2,0),"کد ناشناخته"))</f>
        <v>0</v>
      </c>
      <c r="J1787" s="27">
        <f>IF($H1787="","",IFERROR(VLOOKUP($H1787,AcctTbl,3,0),""))</f>
        <v>0</v>
      </c>
      <c r="K1787" s="29"/>
      <c r="L1787" s="28"/>
      <c r="M1787" s="31"/>
      <c r="N1787" s="29"/>
      <c r="O1787" s="32">
        <f>IF($B1787="",0,IF($U1787="IN",N($M1787),0))</f>
        <v>0</v>
      </c>
      <c r="P1787" s="32">
        <f>IF($B1787="",0,IF(OR($U1787="OUT",$U1787="TRF"),N($M1787),0))</f>
        <v>0</v>
      </c>
      <c r="Q1787" s="32">
        <f>IF($B1787="",0,IF(OR($U1787="OUT",$U1787="TRF"),N($M1787),0))</f>
        <v>0</v>
      </c>
      <c r="R1787" s="32">
        <f>IF($B1787="",0,IF($U1787="IN",N($M1787),0))</f>
        <v>0</v>
      </c>
      <c r="S1787" s="33">
        <f>IF($B1787="","",IF($M1787="","⚠ مبلغ",IF($E1787="","⚠ بانک عامل",IF(AND($U1787="TRF",$F1787=""),"⚠ بانک مقصد",IF(AND($V1787&lt;&gt;"NONE",$V1787&lt;&gt;"",$Z1787=""),"⚠ طرف حساب","✓")))))</f>
        <v>0</v>
      </c>
      <c r="T1787" s="29"/>
      <c r="U1787" s="27">
        <f>IFERROR(VLOOKUP($D1787,BankOpTbl,2,0),"")</f>
        <v>0</v>
      </c>
      <c r="V1787" s="27">
        <f>IFERROR(VLOOKUP($D1787,BankOpTbl,3,0),"")</f>
        <v>0</v>
      </c>
      <c r="W1787" s="27">
        <f>IFERROR(VLOOKUP($D1787,BankOpTbl,4,0),"")</f>
        <v>0</v>
      </c>
      <c r="X1787" s="27">
        <f>IF($E1787="","",IFERROR(VLOOKUP($E1787,BankTbl,4,0),""))</f>
        <v>0</v>
      </c>
      <c r="Y1787" s="27">
        <f>IF($F1787="","",IFERROR(VLOOKUP($F1787,BankTbl,4,0),""))</f>
        <v>0</v>
      </c>
      <c r="Z1787" s="27">
        <f>IF($B1787="","",IF($V1787="PICK",LEFT($N1787,5),IF($V1787="FIXED",$W1787,IF($V1787="CODE",$H1787,""))))</f>
        <v>0</v>
      </c>
    </row>
    <row r="1788" spans="1:26" ht="21" customHeight="1">
      <c r="A1788" s="27">
        <f>IF($B1788="","",COUNTA($B$13:$B1788))</f>
        <v>0</v>
      </c>
      <c r="B1788" s="28"/>
      <c r="C1788" s="28"/>
      <c r="D1788" s="29"/>
      <c r="E1788" s="29"/>
      <c r="F1788" s="29"/>
      <c r="G1788" s="28"/>
      <c r="H1788" s="28"/>
      <c r="I1788" s="30">
        <f>IF($H1788="","",IFERROR(VLOOKUP($H1788,AcctTbl,2,0),"کد ناشناخته"))</f>
        <v>0</v>
      </c>
      <c r="J1788" s="27">
        <f>IF($H1788="","",IFERROR(VLOOKUP($H1788,AcctTbl,3,0),""))</f>
        <v>0</v>
      </c>
      <c r="K1788" s="29"/>
      <c r="L1788" s="28"/>
      <c r="M1788" s="31"/>
      <c r="N1788" s="29"/>
      <c r="O1788" s="32">
        <f>IF($B1788="",0,IF($U1788="IN",N($M1788),0))</f>
        <v>0</v>
      </c>
      <c r="P1788" s="32">
        <f>IF($B1788="",0,IF(OR($U1788="OUT",$U1788="TRF"),N($M1788),0))</f>
        <v>0</v>
      </c>
      <c r="Q1788" s="32">
        <f>IF($B1788="",0,IF(OR($U1788="OUT",$U1788="TRF"),N($M1788),0))</f>
        <v>0</v>
      </c>
      <c r="R1788" s="32">
        <f>IF($B1788="",0,IF($U1788="IN",N($M1788),0))</f>
        <v>0</v>
      </c>
      <c r="S1788" s="33">
        <f>IF($B1788="","",IF($M1788="","⚠ مبلغ",IF($E1788="","⚠ بانک عامل",IF(AND($U1788="TRF",$F1788=""),"⚠ بانک مقصد",IF(AND($V1788&lt;&gt;"NONE",$V1788&lt;&gt;"",$Z1788=""),"⚠ طرف حساب","✓")))))</f>
        <v>0</v>
      </c>
      <c r="T1788" s="29"/>
      <c r="U1788" s="27">
        <f>IFERROR(VLOOKUP($D1788,BankOpTbl,2,0),"")</f>
        <v>0</v>
      </c>
      <c r="V1788" s="27">
        <f>IFERROR(VLOOKUP($D1788,BankOpTbl,3,0),"")</f>
        <v>0</v>
      </c>
      <c r="W1788" s="27">
        <f>IFERROR(VLOOKUP($D1788,BankOpTbl,4,0),"")</f>
        <v>0</v>
      </c>
      <c r="X1788" s="27">
        <f>IF($E1788="","",IFERROR(VLOOKUP($E1788,BankTbl,4,0),""))</f>
        <v>0</v>
      </c>
      <c r="Y1788" s="27">
        <f>IF($F1788="","",IFERROR(VLOOKUP($F1788,BankTbl,4,0),""))</f>
        <v>0</v>
      </c>
      <c r="Z1788" s="27">
        <f>IF($B1788="","",IF($V1788="PICK",LEFT($N1788,5),IF($V1788="FIXED",$W1788,IF($V1788="CODE",$H1788,""))))</f>
        <v>0</v>
      </c>
    </row>
    <row r="1789" spans="1:26" ht="21" customHeight="1">
      <c r="A1789" s="27">
        <f>IF($B1789="","",COUNTA($B$13:$B1789))</f>
        <v>0</v>
      </c>
      <c r="B1789" s="28"/>
      <c r="C1789" s="28"/>
      <c r="D1789" s="29"/>
      <c r="E1789" s="29"/>
      <c r="F1789" s="29"/>
      <c r="G1789" s="28"/>
      <c r="H1789" s="28"/>
      <c r="I1789" s="30">
        <f>IF($H1789="","",IFERROR(VLOOKUP($H1789,AcctTbl,2,0),"کد ناشناخته"))</f>
        <v>0</v>
      </c>
      <c r="J1789" s="27">
        <f>IF($H1789="","",IFERROR(VLOOKUP($H1789,AcctTbl,3,0),""))</f>
        <v>0</v>
      </c>
      <c r="K1789" s="29"/>
      <c r="L1789" s="28"/>
      <c r="M1789" s="31"/>
      <c r="N1789" s="29"/>
      <c r="O1789" s="32">
        <f>IF($B1789="",0,IF($U1789="IN",N($M1789),0))</f>
        <v>0</v>
      </c>
      <c r="P1789" s="32">
        <f>IF($B1789="",0,IF(OR($U1789="OUT",$U1789="TRF"),N($M1789),0))</f>
        <v>0</v>
      </c>
      <c r="Q1789" s="32">
        <f>IF($B1789="",0,IF(OR($U1789="OUT",$U1789="TRF"),N($M1789),0))</f>
        <v>0</v>
      </c>
      <c r="R1789" s="32">
        <f>IF($B1789="",0,IF($U1789="IN",N($M1789),0))</f>
        <v>0</v>
      </c>
      <c r="S1789" s="33">
        <f>IF($B1789="","",IF($M1789="","⚠ مبلغ",IF($E1789="","⚠ بانک عامل",IF(AND($U1789="TRF",$F1789=""),"⚠ بانک مقصد",IF(AND($V1789&lt;&gt;"NONE",$V1789&lt;&gt;"",$Z1789=""),"⚠ طرف حساب","✓")))))</f>
        <v>0</v>
      </c>
      <c r="T1789" s="29"/>
      <c r="U1789" s="27">
        <f>IFERROR(VLOOKUP($D1789,BankOpTbl,2,0),"")</f>
        <v>0</v>
      </c>
      <c r="V1789" s="27">
        <f>IFERROR(VLOOKUP($D1789,BankOpTbl,3,0),"")</f>
        <v>0</v>
      </c>
      <c r="W1789" s="27">
        <f>IFERROR(VLOOKUP($D1789,BankOpTbl,4,0),"")</f>
        <v>0</v>
      </c>
      <c r="X1789" s="27">
        <f>IF($E1789="","",IFERROR(VLOOKUP($E1789,BankTbl,4,0),""))</f>
        <v>0</v>
      </c>
      <c r="Y1789" s="27">
        <f>IF($F1789="","",IFERROR(VLOOKUP($F1789,BankTbl,4,0),""))</f>
        <v>0</v>
      </c>
      <c r="Z1789" s="27">
        <f>IF($B1789="","",IF($V1789="PICK",LEFT($N1789,5),IF($V1789="FIXED",$W1789,IF($V1789="CODE",$H1789,""))))</f>
        <v>0</v>
      </c>
    </row>
    <row r="1790" spans="1:26" ht="21" customHeight="1">
      <c r="A1790" s="27">
        <f>IF($B1790="","",COUNTA($B$13:$B1790))</f>
        <v>0</v>
      </c>
      <c r="B1790" s="28"/>
      <c r="C1790" s="28"/>
      <c r="D1790" s="29"/>
      <c r="E1790" s="29"/>
      <c r="F1790" s="29"/>
      <c r="G1790" s="28"/>
      <c r="H1790" s="28"/>
      <c r="I1790" s="30">
        <f>IF($H1790="","",IFERROR(VLOOKUP($H1790,AcctTbl,2,0),"کد ناشناخته"))</f>
        <v>0</v>
      </c>
      <c r="J1790" s="27">
        <f>IF($H1790="","",IFERROR(VLOOKUP($H1790,AcctTbl,3,0),""))</f>
        <v>0</v>
      </c>
      <c r="K1790" s="29"/>
      <c r="L1790" s="28"/>
      <c r="M1790" s="31"/>
      <c r="N1790" s="29"/>
      <c r="O1790" s="32">
        <f>IF($B1790="",0,IF($U1790="IN",N($M1790),0))</f>
        <v>0</v>
      </c>
      <c r="P1790" s="32">
        <f>IF($B1790="",0,IF(OR($U1790="OUT",$U1790="TRF"),N($M1790),0))</f>
        <v>0</v>
      </c>
      <c r="Q1790" s="32">
        <f>IF($B1790="",0,IF(OR($U1790="OUT",$U1790="TRF"),N($M1790),0))</f>
        <v>0</v>
      </c>
      <c r="R1790" s="32">
        <f>IF($B1790="",0,IF($U1790="IN",N($M1790),0))</f>
        <v>0</v>
      </c>
      <c r="S1790" s="33">
        <f>IF($B1790="","",IF($M1790="","⚠ مبلغ",IF($E1790="","⚠ بانک عامل",IF(AND($U1790="TRF",$F1790=""),"⚠ بانک مقصد",IF(AND($V1790&lt;&gt;"NONE",$V1790&lt;&gt;"",$Z1790=""),"⚠ طرف حساب","✓")))))</f>
        <v>0</v>
      </c>
      <c r="T1790" s="29"/>
      <c r="U1790" s="27">
        <f>IFERROR(VLOOKUP($D1790,BankOpTbl,2,0),"")</f>
        <v>0</v>
      </c>
      <c r="V1790" s="27">
        <f>IFERROR(VLOOKUP($D1790,BankOpTbl,3,0),"")</f>
        <v>0</v>
      </c>
      <c r="W1790" s="27">
        <f>IFERROR(VLOOKUP($D1790,BankOpTbl,4,0),"")</f>
        <v>0</v>
      </c>
      <c r="X1790" s="27">
        <f>IF($E1790="","",IFERROR(VLOOKUP($E1790,BankTbl,4,0),""))</f>
        <v>0</v>
      </c>
      <c r="Y1790" s="27">
        <f>IF($F1790="","",IFERROR(VLOOKUP($F1790,BankTbl,4,0),""))</f>
        <v>0</v>
      </c>
      <c r="Z1790" s="27">
        <f>IF($B1790="","",IF($V1790="PICK",LEFT($N1790,5),IF($V1790="FIXED",$W1790,IF($V1790="CODE",$H1790,""))))</f>
        <v>0</v>
      </c>
    </row>
    <row r="1791" spans="1:26" ht="21" customHeight="1">
      <c r="A1791" s="27">
        <f>IF($B1791="","",COUNTA($B$13:$B1791))</f>
        <v>0</v>
      </c>
      <c r="B1791" s="28"/>
      <c r="C1791" s="28"/>
      <c r="D1791" s="29"/>
      <c r="E1791" s="29"/>
      <c r="F1791" s="29"/>
      <c r="G1791" s="28"/>
      <c r="H1791" s="28"/>
      <c r="I1791" s="30">
        <f>IF($H1791="","",IFERROR(VLOOKUP($H1791,AcctTbl,2,0),"کد ناشناخته"))</f>
        <v>0</v>
      </c>
      <c r="J1791" s="27">
        <f>IF($H1791="","",IFERROR(VLOOKUP($H1791,AcctTbl,3,0),""))</f>
        <v>0</v>
      </c>
      <c r="K1791" s="29"/>
      <c r="L1791" s="28"/>
      <c r="M1791" s="31"/>
      <c r="N1791" s="29"/>
      <c r="O1791" s="32">
        <f>IF($B1791="",0,IF($U1791="IN",N($M1791),0))</f>
        <v>0</v>
      </c>
      <c r="P1791" s="32">
        <f>IF($B1791="",0,IF(OR($U1791="OUT",$U1791="TRF"),N($M1791),0))</f>
        <v>0</v>
      </c>
      <c r="Q1791" s="32">
        <f>IF($B1791="",0,IF(OR($U1791="OUT",$U1791="TRF"),N($M1791),0))</f>
        <v>0</v>
      </c>
      <c r="R1791" s="32">
        <f>IF($B1791="",0,IF($U1791="IN",N($M1791),0))</f>
        <v>0</v>
      </c>
      <c r="S1791" s="33">
        <f>IF($B1791="","",IF($M1791="","⚠ مبلغ",IF($E1791="","⚠ بانک عامل",IF(AND($U1791="TRF",$F1791=""),"⚠ بانک مقصد",IF(AND($V1791&lt;&gt;"NONE",$V1791&lt;&gt;"",$Z1791=""),"⚠ طرف حساب","✓")))))</f>
        <v>0</v>
      </c>
      <c r="T1791" s="29"/>
      <c r="U1791" s="27">
        <f>IFERROR(VLOOKUP($D1791,BankOpTbl,2,0),"")</f>
        <v>0</v>
      </c>
      <c r="V1791" s="27">
        <f>IFERROR(VLOOKUP($D1791,BankOpTbl,3,0),"")</f>
        <v>0</v>
      </c>
      <c r="W1791" s="27">
        <f>IFERROR(VLOOKUP($D1791,BankOpTbl,4,0),"")</f>
        <v>0</v>
      </c>
      <c r="X1791" s="27">
        <f>IF($E1791="","",IFERROR(VLOOKUP($E1791,BankTbl,4,0),""))</f>
        <v>0</v>
      </c>
      <c r="Y1791" s="27">
        <f>IF($F1791="","",IFERROR(VLOOKUP($F1791,BankTbl,4,0),""))</f>
        <v>0</v>
      </c>
      <c r="Z1791" s="27">
        <f>IF($B1791="","",IF($V1791="PICK",LEFT($N1791,5),IF($V1791="FIXED",$W1791,IF($V1791="CODE",$H1791,""))))</f>
        <v>0</v>
      </c>
    </row>
    <row r="1792" spans="1:26" ht="21" customHeight="1">
      <c r="A1792" s="27">
        <f>IF($B1792="","",COUNTA($B$13:$B1792))</f>
        <v>0</v>
      </c>
      <c r="B1792" s="28"/>
      <c r="C1792" s="28"/>
      <c r="D1792" s="29"/>
      <c r="E1792" s="29"/>
      <c r="F1792" s="29"/>
      <c r="G1792" s="28"/>
      <c r="H1792" s="28"/>
      <c r="I1792" s="30">
        <f>IF($H1792="","",IFERROR(VLOOKUP($H1792,AcctTbl,2,0),"کد ناشناخته"))</f>
        <v>0</v>
      </c>
      <c r="J1792" s="27">
        <f>IF($H1792="","",IFERROR(VLOOKUP($H1792,AcctTbl,3,0),""))</f>
        <v>0</v>
      </c>
      <c r="K1792" s="29"/>
      <c r="L1792" s="28"/>
      <c r="M1792" s="31"/>
      <c r="N1792" s="29"/>
      <c r="O1792" s="32">
        <f>IF($B1792="",0,IF($U1792="IN",N($M1792),0))</f>
        <v>0</v>
      </c>
      <c r="P1792" s="32">
        <f>IF($B1792="",0,IF(OR($U1792="OUT",$U1792="TRF"),N($M1792),0))</f>
        <v>0</v>
      </c>
      <c r="Q1792" s="32">
        <f>IF($B1792="",0,IF(OR($U1792="OUT",$U1792="TRF"),N($M1792),0))</f>
        <v>0</v>
      </c>
      <c r="R1792" s="32">
        <f>IF($B1792="",0,IF($U1792="IN",N($M1792),0))</f>
        <v>0</v>
      </c>
      <c r="S1792" s="33">
        <f>IF($B1792="","",IF($M1792="","⚠ مبلغ",IF($E1792="","⚠ بانک عامل",IF(AND($U1792="TRF",$F1792=""),"⚠ بانک مقصد",IF(AND($V1792&lt;&gt;"NONE",$V1792&lt;&gt;"",$Z1792=""),"⚠ طرف حساب","✓")))))</f>
        <v>0</v>
      </c>
      <c r="T1792" s="29"/>
      <c r="U1792" s="27">
        <f>IFERROR(VLOOKUP($D1792,BankOpTbl,2,0),"")</f>
        <v>0</v>
      </c>
      <c r="V1792" s="27">
        <f>IFERROR(VLOOKUP($D1792,BankOpTbl,3,0),"")</f>
        <v>0</v>
      </c>
      <c r="W1792" s="27">
        <f>IFERROR(VLOOKUP($D1792,BankOpTbl,4,0),"")</f>
        <v>0</v>
      </c>
      <c r="X1792" s="27">
        <f>IF($E1792="","",IFERROR(VLOOKUP($E1792,BankTbl,4,0),""))</f>
        <v>0</v>
      </c>
      <c r="Y1792" s="27">
        <f>IF($F1792="","",IFERROR(VLOOKUP($F1792,BankTbl,4,0),""))</f>
        <v>0</v>
      </c>
      <c r="Z1792" s="27">
        <f>IF($B1792="","",IF($V1792="PICK",LEFT($N1792,5),IF($V1792="FIXED",$W1792,IF($V1792="CODE",$H1792,""))))</f>
        <v>0</v>
      </c>
    </row>
    <row r="1793" spans="1:26" ht="21" customHeight="1">
      <c r="A1793" s="27">
        <f>IF($B1793="","",COUNTA($B$13:$B1793))</f>
        <v>0</v>
      </c>
      <c r="B1793" s="28"/>
      <c r="C1793" s="28"/>
      <c r="D1793" s="29"/>
      <c r="E1793" s="29"/>
      <c r="F1793" s="29"/>
      <c r="G1793" s="28"/>
      <c r="H1793" s="28"/>
      <c r="I1793" s="30">
        <f>IF($H1793="","",IFERROR(VLOOKUP($H1793,AcctTbl,2,0),"کد ناشناخته"))</f>
        <v>0</v>
      </c>
      <c r="J1793" s="27">
        <f>IF($H1793="","",IFERROR(VLOOKUP($H1793,AcctTbl,3,0),""))</f>
        <v>0</v>
      </c>
      <c r="K1793" s="29"/>
      <c r="L1793" s="28"/>
      <c r="M1793" s="31"/>
      <c r="N1793" s="29"/>
      <c r="O1793" s="32">
        <f>IF($B1793="",0,IF($U1793="IN",N($M1793),0))</f>
        <v>0</v>
      </c>
      <c r="P1793" s="32">
        <f>IF($B1793="",0,IF(OR($U1793="OUT",$U1793="TRF"),N($M1793),0))</f>
        <v>0</v>
      </c>
      <c r="Q1793" s="32">
        <f>IF($B1793="",0,IF(OR($U1793="OUT",$U1793="TRF"),N($M1793),0))</f>
        <v>0</v>
      </c>
      <c r="R1793" s="32">
        <f>IF($B1793="",0,IF($U1793="IN",N($M1793),0))</f>
        <v>0</v>
      </c>
      <c r="S1793" s="33">
        <f>IF($B1793="","",IF($M1793="","⚠ مبلغ",IF($E1793="","⚠ بانک عامل",IF(AND($U1793="TRF",$F1793=""),"⚠ بانک مقصد",IF(AND($V1793&lt;&gt;"NONE",$V1793&lt;&gt;"",$Z1793=""),"⚠ طرف حساب","✓")))))</f>
        <v>0</v>
      </c>
      <c r="T1793" s="29"/>
      <c r="U1793" s="27">
        <f>IFERROR(VLOOKUP($D1793,BankOpTbl,2,0),"")</f>
        <v>0</v>
      </c>
      <c r="V1793" s="27">
        <f>IFERROR(VLOOKUP($D1793,BankOpTbl,3,0),"")</f>
        <v>0</v>
      </c>
      <c r="W1793" s="27">
        <f>IFERROR(VLOOKUP($D1793,BankOpTbl,4,0),"")</f>
        <v>0</v>
      </c>
      <c r="X1793" s="27">
        <f>IF($E1793="","",IFERROR(VLOOKUP($E1793,BankTbl,4,0),""))</f>
        <v>0</v>
      </c>
      <c r="Y1793" s="27">
        <f>IF($F1793="","",IFERROR(VLOOKUP($F1793,BankTbl,4,0),""))</f>
        <v>0</v>
      </c>
      <c r="Z1793" s="27">
        <f>IF($B1793="","",IF($V1793="PICK",LEFT($N1793,5),IF($V1793="FIXED",$W1793,IF($V1793="CODE",$H1793,""))))</f>
        <v>0</v>
      </c>
    </row>
    <row r="1794" spans="1:26" ht="21" customHeight="1">
      <c r="A1794" s="27">
        <f>IF($B1794="","",COUNTA($B$13:$B1794))</f>
        <v>0</v>
      </c>
      <c r="B1794" s="28"/>
      <c r="C1794" s="28"/>
      <c r="D1794" s="29"/>
      <c r="E1794" s="29"/>
      <c r="F1794" s="29"/>
      <c r="G1794" s="28"/>
      <c r="H1794" s="28"/>
      <c r="I1794" s="30">
        <f>IF($H1794="","",IFERROR(VLOOKUP($H1794,AcctTbl,2,0),"کد ناشناخته"))</f>
        <v>0</v>
      </c>
      <c r="J1794" s="27">
        <f>IF($H1794="","",IFERROR(VLOOKUP($H1794,AcctTbl,3,0),""))</f>
        <v>0</v>
      </c>
      <c r="K1794" s="29"/>
      <c r="L1794" s="28"/>
      <c r="M1794" s="31"/>
      <c r="N1794" s="29"/>
      <c r="O1794" s="32">
        <f>IF($B1794="",0,IF($U1794="IN",N($M1794),0))</f>
        <v>0</v>
      </c>
      <c r="P1794" s="32">
        <f>IF($B1794="",0,IF(OR($U1794="OUT",$U1794="TRF"),N($M1794),0))</f>
        <v>0</v>
      </c>
      <c r="Q1794" s="32">
        <f>IF($B1794="",0,IF(OR($U1794="OUT",$U1794="TRF"),N($M1794),0))</f>
        <v>0</v>
      </c>
      <c r="R1794" s="32">
        <f>IF($B1794="",0,IF($U1794="IN",N($M1794),0))</f>
        <v>0</v>
      </c>
      <c r="S1794" s="33">
        <f>IF($B1794="","",IF($M1794="","⚠ مبلغ",IF($E1794="","⚠ بانک عامل",IF(AND($U1794="TRF",$F1794=""),"⚠ بانک مقصد",IF(AND($V1794&lt;&gt;"NONE",$V1794&lt;&gt;"",$Z1794=""),"⚠ طرف حساب","✓")))))</f>
        <v>0</v>
      </c>
      <c r="T1794" s="29"/>
      <c r="U1794" s="27">
        <f>IFERROR(VLOOKUP($D1794,BankOpTbl,2,0),"")</f>
        <v>0</v>
      </c>
      <c r="V1794" s="27">
        <f>IFERROR(VLOOKUP($D1794,BankOpTbl,3,0),"")</f>
        <v>0</v>
      </c>
      <c r="W1794" s="27">
        <f>IFERROR(VLOOKUP($D1794,BankOpTbl,4,0),"")</f>
        <v>0</v>
      </c>
      <c r="X1794" s="27">
        <f>IF($E1794="","",IFERROR(VLOOKUP($E1794,BankTbl,4,0),""))</f>
        <v>0</v>
      </c>
      <c r="Y1794" s="27">
        <f>IF($F1794="","",IFERROR(VLOOKUP($F1794,BankTbl,4,0),""))</f>
        <v>0</v>
      </c>
      <c r="Z1794" s="27">
        <f>IF($B1794="","",IF($V1794="PICK",LEFT($N1794,5),IF($V1794="FIXED",$W1794,IF($V1794="CODE",$H1794,""))))</f>
        <v>0</v>
      </c>
    </row>
    <row r="1795" spans="1:26" ht="21" customHeight="1">
      <c r="A1795" s="27">
        <f>IF($B1795="","",COUNTA($B$13:$B1795))</f>
        <v>0</v>
      </c>
      <c r="B1795" s="28"/>
      <c r="C1795" s="28"/>
      <c r="D1795" s="29"/>
      <c r="E1795" s="29"/>
      <c r="F1795" s="29"/>
      <c r="G1795" s="28"/>
      <c r="H1795" s="28"/>
      <c r="I1795" s="30">
        <f>IF($H1795="","",IFERROR(VLOOKUP($H1795,AcctTbl,2,0),"کد ناشناخته"))</f>
        <v>0</v>
      </c>
      <c r="J1795" s="27">
        <f>IF($H1795="","",IFERROR(VLOOKUP($H1795,AcctTbl,3,0),""))</f>
        <v>0</v>
      </c>
      <c r="K1795" s="29"/>
      <c r="L1795" s="28"/>
      <c r="M1795" s="31"/>
      <c r="N1795" s="29"/>
      <c r="O1795" s="32">
        <f>IF($B1795="",0,IF($U1795="IN",N($M1795),0))</f>
        <v>0</v>
      </c>
      <c r="P1795" s="32">
        <f>IF($B1795="",0,IF(OR($U1795="OUT",$U1795="TRF"),N($M1795),0))</f>
        <v>0</v>
      </c>
      <c r="Q1795" s="32">
        <f>IF($B1795="",0,IF(OR($U1795="OUT",$U1795="TRF"),N($M1795),0))</f>
        <v>0</v>
      </c>
      <c r="R1795" s="32">
        <f>IF($B1795="",0,IF($U1795="IN",N($M1795),0))</f>
        <v>0</v>
      </c>
      <c r="S1795" s="33">
        <f>IF($B1795="","",IF($M1795="","⚠ مبلغ",IF($E1795="","⚠ بانک عامل",IF(AND($U1795="TRF",$F1795=""),"⚠ بانک مقصد",IF(AND($V1795&lt;&gt;"NONE",$V1795&lt;&gt;"",$Z1795=""),"⚠ طرف حساب","✓")))))</f>
        <v>0</v>
      </c>
      <c r="T1795" s="29"/>
      <c r="U1795" s="27">
        <f>IFERROR(VLOOKUP($D1795,BankOpTbl,2,0),"")</f>
        <v>0</v>
      </c>
      <c r="V1795" s="27">
        <f>IFERROR(VLOOKUP($D1795,BankOpTbl,3,0),"")</f>
        <v>0</v>
      </c>
      <c r="W1795" s="27">
        <f>IFERROR(VLOOKUP($D1795,BankOpTbl,4,0),"")</f>
        <v>0</v>
      </c>
      <c r="X1795" s="27">
        <f>IF($E1795="","",IFERROR(VLOOKUP($E1795,BankTbl,4,0),""))</f>
        <v>0</v>
      </c>
      <c r="Y1795" s="27">
        <f>IF($F1795="","",IFERROR(VLOOKUP($F1795,BankTbl,4,0),""))</f>
        <v>0</v>
      </c>
      <c r="Z1795" s="27">
        <f>IF($B1795="","",IF($V1795="PICK",LEFT($N1795,5),IF($V1795="FIXED",$W1795,IF($V1795="CODE",$H1795,""))))</f>
        <v>0</v>
      </c>
    </row>
    <row r="1796" spans="1:26" ht="21" customHeight="1">
      <c r="A1796" s="27">
        <f>IF($B1796="","",COUNTA($B$13:$B1796))</f>
        <v>0</v>
      </c>
      <c r="B1796" s="28"/>
      <c r="C1796" s="28"/>
      <c r="D1796" s="29"/>
      <c r="E1796" s="29"/>
      <c r="F1796" s="29"/>
      <c r="G1796" s="28"/>
      <c r="H1796" s="28"/>
      <c r="I1796" s="30">
        <f>IF($H1796="","",IFERROR(VLOOKUP($H1796,AcctTbl,2,0),"کد ناشناخته"))</f>
        <v>0</v>
      </c>
      <c r="J1796" s="27">
        <f>IF($H1796="","",IFERROR(VLOOKUP($H1796,AcctTbl,3,0),""))</f>
        <v>0</v>
      </c>
      <c r="K1796" s="29"/>
      <c r="L1796" s="28"/>
      <c r="M1796" s="31"/>
      <c r="N1796" s="29"/>
      <c r="O1796" s="32">
        <f>IF($B1796="",0,IF($U1796="IN",N($M1796),0))</f>
        <v>0</v>
      </c>
      <c r="P1796" s="32">
        <f>IF($B1796="",0,IF(OR($U1796="OUT",$U1796="TRF"),N($M1796),0))</f>
        <v>0</v>
      </c>
      <c r="Q1796" s="32">
        <f>IF($B1796="",0,IF(OR($U1796="OUT",$U1796="TRF"),N($M1796),0))</f>
        <v>0</v>
      </c>
      <c r="R1796" s="32">
        <f>IF($B1796="",0,IF($U1796="IN",N($M1796),0))</f>
        <v>0</v>
      </c>
      <c r="S1796" s="33">
        <f>IF($B1796="","",IF($M1796="","⚠ مبلغ",IF($E1796="","⚠ بانک عامل",IF(AND($U1796="TRF",$F1796=""),"⚠ بانک مقصد",IF(AND($V1796&lt;&gt;"NONE",$V1796&lt;&gt;"",$Z1796=""),"⚠ طرف حساب","✓")))))</f>
        <v>0</v>
      </c>
      <c r="T1796" s="29"/>
      <c r="U1796" s="27">
        <f>IFERROR(VLOOKUP($D1796,BankOpTbl,2,0),"")</f>
        <v>0</v>
      </c>
      <c r="V1796" s="27">
        <f>IFERROR(VLOOKUP($D1796,BankOpTbl,3,0),"")</f>
        <v>0</v>
      </c>
      <c r="W1796" s="27">
        <f>IFERROR(VLOOKUP($D1796,BankOpTbl,4,0),"")</f>
        <v>0</v>
      </c>
      <c r="X1796" s="27">
        <f>IF($E1796="","",IFERROR(VLOOKUP($E1796,BankTbl,4,0),""))</f>
        <v>0</v>
      </c>
      <c r="Y1796" s="27">
        <f>IF($F1796="","",IFERROR(VLOOKUP($F1796,BankTbl,4,0),""))</f>
        <v>0</v>
      </c>
      <c r="Z1796" s="27">
        <f>IF($B1796="","",IF($V1796="PICK",LEFT($N1796,5),IF($V1796="FIXED",$W1796,IF($V1796="CODE",$H1796,""))))</f>
        <v>0</v>
      </c>
    </row>
    <row r="1797" spans="1:26" ht="21" customHeight="1">
      <c r="A1797" s="27">
        <f>IF($B1797="","",COUNTA($B$13:$B1797))</f>
        <v>0</v>
      </c>
      <c r="B1797" s="28"/>
      <c r="C1797" s="28"/>
      <c r="D1797" s="29"/>
      <c r="E1797" s="29"/>
      <c r="F1797" s="29"/>
      <c r="G1797" s="28"/>
      <c r="H1797" s="28"/>
      <c r="I1797" s="30">
        <f>IF($H1797="","",IFERROR(VLOOKUP($H1797,AcctTbl,2,0),"کد ناشناخته"))</f>
        <v>0</v>
      </c>
      <c r="J1797" s="27">
        <f>IF($H1797="","",IFERROR(VLOOKUP($H1797,AcctTbl,3,0),""))</f>
        <v>0</v>
      </c>
      <c r="K1797" s="29"/>
      <c r="L1797" s="28"/>
      <c r="M1797" s="31"/>
      <c r="N1797" s="29"/>
      <c r="O1797" s="32">
        <f>IF($B1797="",0,IF($U1797="IN",N($M1797),0))</f>
        <v>0</v>
      </c>
      <c r="P1797" s="32">
        <f>IF($B1797="",0,IF(OR($U1797="OUT",$U1797="TRF"),N($M1797),0))</f>
        <v>0</v>
      </c>
      <c r="Q1797" s="32">
        <f>IF($B1797="",0,IF(OR($U1797="OUT",$U1797="TRF"),N($M1797),0))</f>
        <v>0</v>
      </c>
      <c r="R1797" s="32">
        <f>IF($B1797="",0,IF($U1797="IN",N($M1797),0))</f>
        <v>0</v>
      </c>
      <c r="S1797" s="33">
        <f>IF($B1797="","",IF($M1797="","⚠ مبلغ",IF($E1797="","⚠ بانک عامل",IF(AND($U1797="TRF",$F1797=""),"⚠ بانک مقصد",IF(AND($V1797&lt;&gt;"NONE",$V1797&lt;&gt;"",$Z1797=""),"⚠ طرف حساب","✓")))))</f>
        <v>0</v>
      </c>
      <c r="T1797" s="29"/>
      <c r="U1797" s="27">
        <f>IFERROR(VLOOKUP($D1797,BankOpTbl,2,0),"")</f>
        <v>0</v>
      </c>
      <c r="V1797" s="27">
        <f>IFERROR(VLOOKUP($D1797,BankOpTbl,3,0),"")</f>
        <v>0</v>
      </c>
      <c r="W1797" s="27">
        <f>IFERROR(VLOOKUP($D1797,BankOpTbl,4,0),"")</f>
        <v>0</v>
      </c>
      <c r="X1797" s="27">
        <f>IF($E1797="","",IFERROR(VLOOKUP($E1797,BankTbl,4,0),""))</f>
        <v>0</v>
      </c>
      <c r="Y1797" s="27">
        <f>IF($F1797="","",IFERROR(VLOOKUP($F1797,BankTbl,4,0),""))</f>
        <v>0</v>
      </c>
      <c r="Z1797" s="27">
        <f>IF($B1797="","",IF($V1797="PICK",LEFT($N1797,5),IF($V1797="FIXED",$W1797,IF($V1797="CODE",$H1797,""))))</f>
        <v>0</v>
      </c>
    </row>
    <row r="1798" spans="1:26" ht="21" customHeight="1">
      <c r="A1798" s="27">
        <f>IF($B1798="","",COUNTA($B$13:$B1798))</f>
        <v>0</v>
      </c>
      <c r="B1798" s="28"/>
      <c r="C1798" s="28"/>
      <c r="D1798" s="29"/>
      <c r="E1798" s="29"/>
      <c r="F1798" s="29"/>
      <c r="G1798" s="28"/>
      <c r="H1798" s="28"/>
      <c r="I1798" s="30">
        <f>IF($H1798="","",IFERROR(VLOOKUP($H1798,AcctTbl,2,0),"کد ناشناخته"))</f>
        <v>0</v>
      </c>
      <c r="J1798" s="27">
        <f>IF($H1798="","",IFERROR(VLOOKUP($H1798,AcctTbl,3,0),""))</f>
        <v>0</v>
      </c>
      <c r="K1798" s="29"/>
      <c r="L1798" s="28"/>
      <c r="M1798" s="31"/>
      <c r="N1798" s="29"/>
      <c r="O1798" s="32">
        <f>IF($B1798="",0,IF($U1798="IN",N($M1798),0))</f>
        <v>0</v>
      </c>
      <c r="P1798" s="32">
        <f>IF($B1798="",0,IF(OR($U1798="OUT",$U1798="TRF"),N($M1798),0))</f>
        <v>0</v>
      </c>
      <c r="Q1798" s="32">
        <f>IF($B1798="",0,IF(OR($U1798="OUT",$U1798="TRF"),N($M1798),0))</f>
        <v>0</v>
      </c>
      <c r="R1798" s="32">
        <f>IF($B1798="",0,IF($U1798="IN",N($M1798),0))</f>
        <v>0</v>
      </c>
      <c r="S1798" s="33">
        <f>IF($B1798="","",IF($M1798="","⚠ مبلغ",IF($E1798="","⚠ بانک عامل",IF(AND($U1798="TRF",$F1798=""),"⚠ بانک مقصد",IF(AND($V1798&lt;&gt;"NONE",$V1798&lt;&gt;"",$Z1798=""),"⚠ طرف حساب","✓")))))</f>
        <v>0</v>
      </c>
      <c r="T1798" s="29"/>
      <c r="U1798" s="27">
        <f>IFERROR(VLOOKUP($D1798,BankOpTbl,2,0),"")</f>
        <v>0</v>
      </c>
      <c r="V1798" s="27">
        <f>IFERROR(VLOOKUP($D1798,BankOpTbl,3,0),"")</f>
        <v>0</v>
      </c>
      <c r="W1798" s="27">
        <f>IFERROR(VLOOKUP($D1798,BankOpTbl,4,0),"")</f>
        <v>0</v>
      </c>
      <c r="X1798" s="27">
        <f>IF($E1798="","",IFERROR(VLOOKUP($E1798,BankTbl,4,0),""))</f>
        <v>0</v>
      </c>
      <c r="Y1798" s="27">
        <f>IF($F1798="","",IFERROR(VLOOKUP($F1798,BankTbl,4,0),""))</f>
        <v>0</v>
      </c>
      <c r="Z1798" s="27">
        <f>IF($B1798="","",IF($V1798="PICK",LEFT($N1798,5),IF($V1798="FIXED",$W1798,IF($V1798="CODE",$H1798,""))))</f>
        <v>0</v>
      </c>
    </row>
    <row r="1799" spans="1:26" ht="21" customHeight="1">
      <c r="A1799" s="27">
        <f>IF($B1799="","",COUNTA($B$13:$B1799))</f>
        <v>0</v>
      </c>
      <c r="B1799" s="28"/>
      <c r="C1799" s="28"/>
      <c r="D1799" s="29"/>
      <c r="E1799" s="29"/>
      <c r="F1799" s="29"/>
      <c r="G1799" s="28"/>
      <c r="H1799" s="28"/>
      <c r="I1799" s="30">
        <f>IF($H1799="","",IFERROR(VLOOKUP($H1799,AcctTbl,2,0),"کد ناشناخته"))</f>
        <v>0</v>
      </c>
      <c r="J1799" s="27">
        <f>IF($H1799="","",IFERROR(VLOOKUP($H1799,AcctTbl,3,0),""))</f>
        <v>0</v>
      </c>
      <c r="K1799" s="29"/>
      <c r="L1799" s="28"/>
      <c r="M1799" s="31"/>
      <c r="N1799" s="29"/>
      <c r="O1799" s="32">
        <f>IF($B1799="",0,IF($U1799="IN",N($M1799),0))</f>
        <v>0</v>
      </c>
      <c r="P1799" s="32">
        <f>IF($B1799="",0,IF(OR($U1799="OUT",$U1799="TRF"),N($M1799),0))</f>
        <v>0</v>
      </c>
      <c r="Q1799" s="32">
        <f>IF($B1799="",0,IF(OR($U1799="OUT",$U1799="TRF"),N($M1799),0))</f>
        <v>0</v>
      </c>
      <c r="R1799" s="32">
        <f>IF($B1799="",0,IF($U1799="IN",N($M1799),0))</f>
        <v>0</v>
      </c>
      <c r="S1799" s="33">
        <f>IF($B1799="","",IF($M1799="","⚠ مبلغ",IF($E1799="","⚠ بانک عامل",IF(AND($U1799="TRF",$F1799=""),"⚠ بانک مقصد",IF(AND($V1799&lt;&gt;"NONE",$V1799&lt;&gt;"",$Z1799=""),"⚠ طرف حساب","✓")))))</f>
        <v>0</v>
      </c>
      <c r="T1799" s="29"/>
      <c r="U1799" s="27">
        <f>IFERROR(VLOOKUP($D1799,BankOpTbl,2,0),"")</f>
        <v>0</v>
      </c>
      <c r="V1799" s="27">
        <f>IFERROR(VLOOKUP($D1799,BankOpTbl,3,0),"")</f>
        <v>0</v>
      </c>
      <c r="W1799" s="27">
        <f>IFERROR(VLOOKUP($D1799,BankOpTbl,4,0),"")</f>
        <v>0</v>
      </c>
      <c r="X1799" s="27">
        <f>IF($E1799="","",IFERROR(VLOOKUP($E1799,BankTbl,4,0),""))</f>
        <v>0</v>
      </c>
      <c r="Y1799" s="27">
        <f>IF($F1799="","",IFERROR(VLOOKUP($F1799,BankTbl,4,0),""))</f>
        <v>0</v>
      </c>
      <c r="Z1799" s="27">
        <f>IF($B1799="","",IF($V1799="PICK",LEFT($N1799,5),IF($V1799="FIXED",$W1799,IF($V1799="CODE",$H1799,""))))</f>
        <v>0</v>
      </c>
    </row>
    <row r="1800" spans="1:26" ht="21" customHeight="1">
      <c r="A1800" s="27">
        <f>IF($B1800="","",COUNTA($B$13:$B1800))</f>
        <v>0</v>
      </c>
      <c r="B1800" s="28"/>
      <c r="C1800" s="28"/>
      <c r="D1800" s="29"/>
      <c r="E1800" s="29"/>
      <c r="F1800" s="29"/>
      <c r="G1800" s="28"/>
      <c r="H1800" s="28"/>
      <c r="I1800" s="30">
        <f>IF($H1800="","",IFERROR(VLOOKUP($H1800,AcctTbl,2,0),"کد ناشناخته"))</f>
        <v>0</v>
      </c>
      <c r="J1800" s="27">
        <f>IF($H1800="","",IFERROR(VLOOKUP($H1800,AcctTbl,3,0),""))</f>
        <v>0</v>
      </c>
      <c r="K1800" s="29"/>
      <c r="L1800" s="28"/>
      <c r="M1800" s="31"/>
      <c r="N1800" s="29"/>
      <c r="O1800" s="32">
        <f>IF($B1800="",0,IF($U1800="IN",N($M1800),0))</f>
        <v>0</v>
      </c>
      <c r="P1800" s="32">
        <f>IF($B1800="",0,IF(OR($U1800="OUT",$U1800="TRF"),N($M1800),0))</f>
        <v>0</v>
      </c>
      <c r="Q1800" s="32">
        <f>IF($B1800="",0,IF(OR($U1800="OUT",$U1800="TRF"),N($M1800),0))</f>
        <v>0</v>
      </c>
      <c r="R1800" s="32">
        <f>IF($B1800="",0,IF($U1800="IN",N($M1800),0))</f>
        <v>0</v>
      </c>
      <c r="S1800" s="33">
        <f>IF($B1800="","",IF($M1800="","⚠ مبلغ",IF($E1800="","⚠ بانک عامل",IF(AND($U1800="TRF",$F1800=""),"⚠ بانک مقصد",IF(AND($V1800&lt;&gt;"NONE",$V1800&lt;&gt;"",$Z1800=""),"⚠ طرف حساب","✓")))))</f>
        <v>0</v>
      </c>
      <c r="T1800" s="29"/>
      <c r="U1800" s="27">
        <f>IFERROR(VLOOKUP($D1800,BankOpTbl,2,0),"")</f>
        <v>0</v>
      </c>
      <c r="V1800" s="27">
        <f>IFERROR(VLOOKUP($D1800,BankOpTbl,3,0),"")</f>
        <v>0</v>
      </c>
      <c r="W1800" s="27">
        <f>IFERROR(VLOOKUP($D1800,BankOpTbl,4,0),"")</f>
        <v>0</v>
      </c>
      <c r="X1800" s="27">
        <f>IF($E1800="","",IFERROR(VLOOKUP($E1800,BankTbl,4,0),""))</f>
        <v>0</v>
      </c>
      <c r="Y1800" s="27">
        <f>IF($F1800="","",IFERROR(VLOOKUP($F1800,BankTbl,4,0),""))</f>
        <v>0</v>
      </c>
      <c r="Z1800" s="27">
        <f>IF($B1800="","",IF($V1800="PICK",LEFT($N1800,5),IF($V1800="FIXED",$W1800,IF($V1800="CODE",$H1800,""))))</f>
        <v>0</v>
      </c>
    </row>
    <row r="1801" spans="1:26" ht="21" customHeight="1">
      <c r="A1801" s="27">
        <f>IF($B1801="","",COUNTA($B$13:$B1801))</f>
        <v>0</v>
      </c>
      <c r="B1801" s="28"/>
      <c r="C1801" s="28"/>
      <c r="D1801" s="29"/>
      <c r="E1801" s="29"/>
      <c r="F1801" s="29"/>
      <c r="G1801" s="28"/>
      <c r="H1801" s="28"/>
      <c r="I1801" s="30">
        <f>IF($H1801="","",IFERROR(VLOOKUP($H1801,AcctTbl,2,0),"کد ناشناخته"))</f>
        <v>0</v>
      </c>
      <c r="J1801" s="27">
        <f>IF($H1801="","",IFERROR(VLOOKUP($H1801,AcctTbl,3,0),""))</f>
        <v>0</v>
      </c>
      <c r="K1801" s="29"/>
      <c r="L1801" s="28"/>
      <c r="M1801" s="31"/>
      <c r="N1801" s="29"/>
      <c r="O1801" s="32">
        <f>IF($B1801="",0,IF($U1801="IN",N($M1801),0))</f>
        <v>0</v>
      </c>
      <c r="P1801" s="32">
        <f>IF($B1801="",0,IF(OR($U1801="OUT",$U1801="TRF"),N($M1801),0))</f>
        <v>0</v>
      </c>
      <c r="Q1801" s="32">
        <f>IF($B1801="",0,IF(OR($U1801="OUT",$U1801="TRF"),N($M1801),0))</f>
        <v>0</v>
      </c>
      <c r="R1801" s="32">
        <f>IF($B1801="",0,IF($U1801="IN",N($M1801),0))</f>
        <v>0</v>
      </c>
      <c r="S1801" s="33">
        <f>IF($B1801="","",IF($M1801="","⚠ مبلغ",IF($E1801="","⚠ بانک عامل",IF(AND($U1801="TRF",$F1801=""),"⚠ بانک مقصد",IF(AND($V1801&lt;&gt;"NONE",$V1801&lt;&gt;"",$Z1801=""),"⚠ طرف حساب","✓")))))</f>
        <v>0</v>
      </c>
      <c r="T1801" s="29"/>
      <c r="U1801" s="27">
        <f>IFERROR(VLOOKUP($D1801,BankOpTbl,2,0),"")</f>
        <v>0</v>
      </c>
      <c r="V1801" s="27">
        <f>IFERROR(VLOOKUP($D1801,BankOpTbl,3,0),"")</f>
        <v>0</v>
      </c>
      <c r="W1801" s="27">
        <f>IFERROR(VLOOKUP($D1801,BankOpTbl,4,0),"")</f>
        <v>0</v>
      </c>
      <c r="X1801" s="27">
        <f>IF($E1801="","",IFERROR(VLOOKUP($E1801,BankTbl,4,0),""))</f>
        <v>0</v>
      </c>
      <c r="Y1801" s="27">
        <f>IF($F1801="","",IFERROR(VLOOKUP($F1801,BankTbl,4,0),""))</f>
        <v>0</v>
      </c>
      <c r="Z1801" s="27">
        <f>IF($B1801="","",IF($V1801="PICK",LEFT($N1801,5),IF($V1801="FIXED",$W1801,IF($V1801="CODE",$H1801,""))))</f>
        <v>0</v>
      </c>
    </row>
    <row r="1802" spans="1:26" ht="21" customHeight="1">
      <c r="A1802" s="27">
        <f>IF($B1802="","",COUNTA($B$13:$B1802))</f>
        <v>0</v>
      </c>
      <c r="B1802" s="28"/>
      <c r="C1802" s="28"/>
      <c r="D1802" s="29"/>
      <c r="E1802" s="29"/>
      <c r="F1802" s="29"/>
      <c r="G1802" s="28"/>
      <c r="H1802" s="28"/>
      <c r="I1802" s="30">
        <f>IF($H1802="","",IFERROR(VLOOKUP($H1802,AcctTbl,2,0),"کد ناشناخته"))</f>
        <v>0</v>
      </c>
      <c r="J1802" s="27">
        <f>IF($H1802="","",IFERROR(VLOOKUP($H1802,AcctTbl,3,0),""))</f>
        <v>0</v>
      </c>
      <c r="K1802" s="29"/>
      <c r="L1802" s="28"/>
      <c r="M1802" s="31"/>
      <c r="N1802" s="29"/>
      <c r="O1802" s="32">
        <f>IF($B1802="",0,IF($U1802="IN",N($M1802),0))</f>
        <v>0</v>
      </c>
      <c r="P1802" s="32">
        <f>IF($B1802="",0,IF(OR($U1802="OUT",$U1802="TRF"),N($M1802),0))</f>
        <v>0</v>
      </c>
      <c r="Q1802" s="32">
        <f>IF($B1802="",0,IF(OR($U1802="OUT",$U1802="TRF"),N($M1802),0))</f>
        <v>0</v>
      </c>
      <c r="R1802" s="32">
        <f>IF($B1802="",0,IF($U1802="IN",N($M1802),0))</f>
        <v>0</v>
      </c>
      <c r="S1802" s="33">
        <f>IF($B1802="","",IF($M1802="","⚠ مبلغ",IF($E1802="","⚠ بانک عامل",IF(AND($U1802="TRF",$F1802=""),"⚠ بانک مقصد",IF(AND($V1802&lt;&gt;"NONE",$V1802&lt;&gt;"",$Z1802=""),"⚠ طرف حساب","✓")))))</f>
        <v>0</v>
      </c>
      <c r="T1802" s="29"/>
      <c r="U1802" s="27">
        <f>IFERROR(VLOOKUP($D1802,BankOpTbl,2,0),"")</f>
        <v>0</v>
      </c>
      <c r="V1802" s="27">
        <f>IFERROR(VLOOKUP($D1802,BankOpTbl,3,0),"")</f>
        <v>0</v>
      </c>
      <c r="W1802" s="27">
        <f>IFERROR(VLOOKUP($D1802,BankOpTbl,4,0),"")</f>
        <v>0</v>
      </c>
      <c r="X1802" s="27">
        <f>IF($E1802="","",IFERROR(VLOOKUP($E1802,BankTbl,4,0),""))</f>
        <v>0</v>
      </c>
      <c r="Y1802" s="27">
        <f>IF($F1802="","",IFERROR(VLOOKUP($F1802,BankTbl,4,0),""))</f>
        <v>0</v>
      </c>
      <c r="Z1802" s="27">
        <f>IF($B1802="","",IF($V1802="PICK",LEFT($N1802,5),IF($V1802="FIXED",$W1802,IF($V1802="CODE",$H1802,""))))</f>
        <v>0</v>
      </c>
    </row>
    <row r="1803" spans="1:26" ht="21" customHeight="1">
      <c r="A1803" s="27">
        <f>IF($B1803="","",COUNTA($B$13:$B1803))</f>
        <v>0</v>
      </c>
      <c r="B1803" s="28"/>
      <c r="C1803" s="28"/>
      <c r="D1803" s="29"/>
      <c r="E1803" s="29"/>
      <c r="F1803" s="29"/>
      <c r="G1803" s="28"/>
      <c r="H1803" s="28"/>
      <c r="I1803" s="30">
        <f>IF($H1803="","",IFERROR(VLOOKUP($H1803,AcctTbl,2,0),"کد ناشناخته"))</f>
        <v>0</v>
      </c>
      <c r="J1803" s="27">
        <f>IF($H1803="","",IFERROR(VLOOKUP($H1803,AcctTbl,3,0),""))</f>
        <v>0</v>
      </c>
      <c r="K1803" s="29"/>
      <c r="L1803" s="28"/>
      <c r="M1803" s="31"/>
      <c r="N1803" s="29"/>
      <c r="O1803" s="32">
        <f>IF($B1803="",0,IF($U1803="IN",N($M1803),0))</f>
        <v>0</v>
      </c>
      <c r="P1803" s="32">
        <f>IF($B1803="",0,IF(OR($U1803="OUT",$U1803="TRF"),N($M1803),0))</f>
        <v>0</v>
      </c>
      <c r="Q1803" s="32">
        <f>IF($B1803="",0,IF(OR($U1803="OUT",$U1803="TRF"),N($M1803),0))</f>
        <v>0</v>
      </c>
      <c r="R1803" s="32">
        <f>IF($B1803="",0,IF($U1803="IN",N($M1803),0))</f>
        <v>0</v>
      </c>
      <c r="S1803" s="33">
        <f>IF($B1803="","",IF($M1803="","⚠ مبلغ",IF($E1803="","⚠ بانک عامل",IF(AND($U1803="TRF",$F1803=""),"⚠ بانک مقصد",IF(AND($V1803&lt;&gt;"NONE",$V1803&lt;&gt;"",$Z1803=""),"⚠ طرف حساب","✓")))))</f>
        <v>0</v>
      </c>
      <c r="T1803" s="29"/>
      <c r="U1803" s="27">
        <f>IFERROR(VLOOKUP($D1803,BankOpTbl,2,0),"")</f>
        <v>0</v>
      </c>
      <c r="V1803" s="27">
        <f>IFERROR(VLOOKUP($D1803,BankOpTbl,3,0),"")</f>
        <v>0</v>
      </c>
      <c r="W1803" s="27">
        <f>IFERROR(VLOOKUP($D1803,BankOpTbl,4,0),"")</f>
        <v>0</v>
      </c>
      <c r="X1803" s="27">
        <f>IF($E1803="","",IFERROR(VLOOKUP($E1803,BankTbl,4,0),""))</f>
        <v>0</v>
      </c>
      <c r="Y1803" s="27">
        <f>IF($F1803="","",IFERROR(VLOOKUP($F1803,BankTbl,4,0),""))</f>
        <v>0</v>
      </c>
      <c r="Z1803" s="27">
        <f>IF($B1803="","",IF($V1803="PICK",LEFT($N1803,5),IF($V1803="FIXED",$W1803,IF($V1803="CODE",$H1803,""))))</f>
        <v>0</v>
      </c>
    </row>
    <row r="1804" spans="1:26" ht="21" customHeight="1">
      <c r="A1804" s="27">
        <f>IF($B1804="","",COUNTA($B$13:$B1804))</f>
        <v>0</v>
      </c>
      <c r="B1804" s="28"/>
      <c r="C1804" s="28"/>
      <c r="D1804" s="29"/>
      <c r="E1804" s="29"/>
      <c r="F1804" s="29"/>
      <c r="G1804" s="28"/>
      <c r="H1804" s="28"/>
      <c r="I1804" s="30">
        <f>IF($H1804="","",IFERROR(VLOOKUP($H1804,AcctTbl,2,0),"کد ناشناخته"))</f>
        <v>0</v>
      </c>
      <c r="J1804" s="27">
        <f>IF($H1804="","",IFERROR(VLOOKUP($H1804,AcctTbl,3,0),""))</f>
        <v>0</v>
      </c>
      <c r="K1804" s="29"/>
      <c r="L1804" s="28"/>
      <c r="M1804" s="31"/>
      <c r="N1804" s="29"/>
      <c r="O1804" s="32">
        <f>IF($B1804="",0,IF($U1804="IN",N($M1804),0))</f>
        <v>0</v>
      </c>
      <c r="P1804" s="32">
        <f>IF($B1804="",0,IF(OR($U1804="OUT",$U1804="TRF"),N($M1804),0))</f>
        <v>0</v>
      </c>
      <c r="Q1804" s="32">
        <f>IF($B1804="",0,IF(OR($U1804="OUT",$U1804="TRF"),N($M1804),0))</f>
        <v>0</v>
      </c>
      <c r="R1804" s="32">
        <f>IF($B1804="",0,IF($U1804="IN",N($M1804),0))</f>
        <v>0</v>
      </c>
      <c r="S1804" s="33">
        <f>IF($B1804="","",IF($M1804="","⚠ مبلغ",IF($E1804="","⚠ بانک عامل",IF(AND($U1804="TRF",$F1804=""),"⚠ بانک مقصد",IF(AND($V1804&lt;&gt;"NONE",$V1804&lt;&gt;"",$Z1804=""),"⚠ طرف حساب","✓")))))</f>
        <v>0</v>
      </c>
      <c r="T1804" s="29"/>
      <c r="U1804" s="27">
        <f>IFERROR(VLOOKUP($D1804,BankOpTbl,2,0),"")</f>
        <v>0</v>
      </c>
      <c r="V1804" s="27">
        <f>IFERROR(VLOOKUP($D1804,BankOpTbl,3,0),"")</f>
        <v>0</v>
      </c>
      <c r="W1804" s="27">
        <f>IFERROR(VLOOKUP($D1804,BankOpTbl,4,0),"")</f>
        <v>0</v>
      </c>
      <c r="X1804" s="27">
        <f>IF($E1804="","",IFERROR(VLOOKUP($E1804,BankTbl,4,0),""))</f>
        <v>0</v>
      </c>
      <c r="Y1804" s="27">
        <f>IF($F1804="","",IFERROR(VLOOKUP($F1804,BankTbl,4,0),""))</f>
        <v>0</v>
      </c>
      <c r="Z1804" s="27">
        <f>IF($B1804="","",IF($V1804="PICK",LEFT($N1804,5),IF($V1804="FIXED",$W1804,IF($V1804="CODE",$H1804,""))))</f>
        <v>0</v>
      </c>
    </row>
    <row r="1805" spans="1:26" ht="21" customHeight="1">
      <c r="A1805" s="27">
        <f>IF($B1805="","",COUNTA($B$13:$B1805))</f>
        <v>0</v>
      </c>
      <c r="B1805" s="28"/>
      <c r="C1805" s="28"/>
      <c r="D1805" s="29"/>
      <c r="E1805" s="29"/>
      <c r="F1805" s="29"/>
      <c r="G1805" s="28"/>
      <c r="H1805" s="28"/>
      <c r="I1805" s="30">
        <f>IF($H1805="","",IFERROR(VLOOKUP($H1805,AcctTbl,2,0),"کد ناشناخته"))</f>
        <v>0</v>
      </c>
      <c r="J1805" s="27">
        <f>IF($H1805="","",IFERROR(VLOOKUP($H1805,AcctTbl,3,0),""))</f>
        <v>0</v>
      </c>
      <c r="K1805" s="29"/>
      <c r="L1805" s="28"/>
      <c r="M1805" s="31"/>
      <c r="N1805" s="29"/>
      <c r="O1805" s="32">
        <f>IF($B1805="",0,IF($U1805="IN",N($M1805),0))</f>
        <v>0</v>
      </c>
      <c r="P1805" s="32">
        <f>IF($B1805="",0,IF(OR($U1805="OUT",$U1805="TRF"),N($M1805),0))</f>
        <v>0</v>
      </c>
      <c r="Q1805" s="32">
        <f>IF($B1805="",0,IF(OR($U1805="OUT",$U1805="TRF"),N($M1805),0))</f>
        <v>0</v>
      </c>
      <c r="R1805" s="32">
        <f>IF($B1805="",0,IF($U1805="IN",N($M1805),0))</f>
        <v>0</v>
      </c>
      <c r="S1805" s="33">
        <f>IF($B1805="","",IF($M1805="","⚠ مبلغ",IF($E1805="","⚠ بانک عامل",IF(AND($U1805="TRF",$F1805=""),"⚠ بانک مقصد",IF(AND($V1805&lt;&gt;"NONE",$V1805&lt;&gt;"",$Z1805=""),"⚠ طرف حساب","✓")))))</f>
        <v>0</v>
      </c>
      <c r="T1805" s="29"/>
      <c r="U1805" s="27">
        <f>IFERROR(VLOOKUP($D1805,BankOpTbl,2,0),"")</f>
        <v>0</v>
      </c>
      <c r="V1805" s="27">
        <f>IFERROR(VLOOKUP($D1805,BankOpTbl,3,0),"")</f>
        <v>0</v>
      </c>
      <c r="W1805" s="27">
        <f>IFERROR(VLOOKUP($D1805,BankOpTbl,4,0),"")</f>
        <v>0</v>
      </c>
      <c r="X1805" s="27">
        <f>IF($E1805="","",IFERROR(VLOOKUP($E1805,BankTbl,4,0),""))</f>
        <v>0</v>
      </c>
      <c r="Y1805" s="27">
        <f>IF($F1805="","",IFERROR(VLOOKUP($F1805,BankTbl,4,0),""))</f>
        <v>0</v>
      </c>
      <c r="Z1805" s="27">
        <f>IF($B1805="","",IF($V1805="PICK",LEFT($N1805,5),IF($V1805="FIXED",$W1805,IF($V1805="CODE",$H1805,""))))</f>
        <v>0</v>
      </c>
    </row>
    <row r="1806" spans="1:26" ht="21" customHeight="1">
      <c r="A1806" s="27">
        <f>IF($B1806="","",COUNTA($B$13:$B1806))</f>
        <v>0</v>
      </c>
      <c r="B1806" s="28"/>
      <c r="C1806" s="28"/>
      <c r="D1806" s="29"/>
      <c r="E1806" s="29"/>
      <c r="F1806" s="29"/>
      <c r="G1806" s="28"/>
      <c r="H1806" s="28"/>
      <c r="I1806" s="30">
        <f>IF($H1806="","",IFERROR(VLOOKUP($H1806,AcctTbl,2,0),"کد ناشناخته"))</f>
        <v>0</v>
      </c>
      <c r="J1806" s="27">
        <f>IF($H1806="","",IFERROR(VLOOKUP($H1806,AcctTbl,3,0),""))</f>
        <v>0</v>
      </c>
      <c r="K1806" s="29"/>
      <c r="L1806" s="28"/>
      <c r="M1806" s="31"/>
      <c r="N1806" s="29"/>
      <c r="O1806" s="32">
        <f>IF($B1806="",0,IF($U1806="IN",N($M1806),0))</f>
        <v>0</v>
      </c>
      <c r="P1806" s="32">
        <f>IF($B1806="",0,IF(OR($U1806="OUT",$U1806="TRF"),N($M1806),0))</f>
        <v>0</v>
      </c>
      <c r="Q1806" s="32">
        <f>IF($B1806="",0,IF(OR($U1806="OUT",$U1806="TRF"),N($M1806),0))</f>
        <v>0</v>
      </c>
      <c r="R1806" s="32">
        <f>IF($B1806="",0,IF($U1806="IN",N($M1806),0))</f>
        <v>0</v>
      </c>
      <c r="S1806" s="33">
        <f>IF($B1806="","",IF($M1806="","⚠ مبلغ",IF($E1806="","⚠ بانک عامل",IF(AND($U1806="TRF",$F1806=""),"⚠ بانک مقصد",IF(AND($V1806&lt;&gt;"NONE",$V1806&lt;&gt;"",$Z1806=""),"⚠ طرف حساب","✓")))))</f>
        <v>0</v>
      </c>
      <c r="T1806" s="29"/>
      <c r="U1806" s="27">
        <f>IFERROR(VLOOKUP($D1806,BankOpTbl,2,0),"")</f>
        <v>0</v>
      </c>
      <c r="V1806" s="27">
        <f>IFERROR(VLOOKUP($D1806,BankOpTbl,3,0),"")</f>
        <v>0</v>
      </c>
      <c r="W1806" s="27">
        <f>IFERROR(VLOOKUP($D1806,BankOpTbl,4,0),"")</f>
        <v>0</v>
      </c>
      <c r="X1806" s="27">
        <f>IF($E1806="","",IFERROR(VLOOKUP($E1806,BankTbl,4,0),""))</f>
        <v>0</v>
      </c>
      <c r="Y1806" s="27">
        <f>IF($F1806="","",IFERROR(VLOOKUP($F1806,BankTbl,4,0),""))</f>
        <v>0</v>
      </c>
      <c r="Z1806" s="27">
        <f>IF($B1806="","",IF($V1806="PICK",LEFT($N1806,5),IF($V1806="FIXED",$W1806,IF($V1806="CODE",$H1806,""))))</f>
        <v>0</v>
      </c>
    </row>
    <row r="1807" spans="1:26" ht="21" customHeight="1">
      <c r="A1807" s="27">
        <f>IF($B1807="","",COUNTA($B$13:$B1807))</f>
        <v>0</v>
      </c>
      <c r="B1807" s="28"/>
      <c r="C1807" s="28"/>
      <c r="D1807" s="29"/>
      <c r="E1807" s="29"/>
      <c r="F1807" s="29"/>
      <c r="G1807" s="28"/>
      <c r="H1807" s="28"/>
      <c r="I1807" s="30">
        <f>IF($H1807="","",IFERROR(VLOOKUP($H1807,AcctTbl,2,0),"کد ناشناخته"))</f>
        <v>0</v>
      </c>
      <c r="J1807" s="27">
        <f>IF($H1807="","",IFERROR(VLOOKUP($H1807,AcctTbl,3,0),""))</f>
        <v>0</v>
      </c>
      <c r="K1807" s="29"/>
      <c r="L1807" s="28"/>
      <c r="M1807" s="31"/>
      <c r="N1807" s="29"/>
      <c r="O1807" s="32">
        <f>IF($B1807="",0,IF($U1807="IN",N($M1807),0))</f>
        <v>0</v>
      </c>
      <c r="P1807" s="32">
        <f>IF($B1807="",0,IF(OR($U1807="OUT",$U1807="TRF"),N($M1807),0))</f>
        <v>0</v>
      </c>
      <c r="Q1807" s="32">
        <f>IF($B1807="",0,IF(OR($U1807="OUT",$U1807="TRF"),N($M1807),0))</f>
        <v>0</v>
      </c>
      <c r="R1807" s="32">
        <f>IF($B1807="",0,IF($U1807="IN",N($M1807),0))</f>
        <v>0</v>
      </c>
      <c r="S1807" s="33">
        <f>IF($B1807="","",IF($M1807="","⚠ مبلغ",IF($E1807="","⚠ بانک عامل",IF(AND($U1807="TRF",$F1807=""),"⚠ بانک مقصد",IF(AND($V1807&lt;&gt;"NONE",$V1807&lt;&gt;"",$Z1807=""),"⚠ طرف حساب","✓")))))</f>
        <v>0</v>
      </c>
      <c r="T1807" s="29"/>
      <c r="U1807" s="27">
        <f>IFERROR(VLOOKUP($D1807,BankOpTbl,2,0),"")</f>
        <v>0</v>
      </c>
      <c r="V1807" s="27">
        <f>IFERROR(VLOOKUP($D1807,BankOpTbl,3,0),"")</f>
        <v>0</v>
      </c>
      <c r="W1807" s="27">
        <f>IFERROR(VLOOKUP($D1807,BankOpTbl,4,0),"")</f>
        <v>0</v>
      </c>
      <c r="X1807" s="27">
        <f>IF($E1807="","",IFERROR(VLOOKUP($E1807,BankTbl,4,0),""))</f>
        <v>0</v>
      </c>
      <c r="Y1807" s="27">
        <f>IF($F1807="","",IFERROR(VLOOKUP($F1807,BankTbl,4,0),""))</f>
        <v>0</v>
      </c>
      <c r="Z1807" s="27">
        <f>IF($B1807="","",IF($V1807="PICK",LEFT($N1807,5),IF($V1807="FIXED",$W1807,IF($V1807="CODE",$H1807,""))))</f>
        <v>0</v>
      </c>
    </row>
    <row r="1808" spans="1:26" ht="21" customHeight="1">
      <c r="A1808" s="27">
        <f>IF($B1808="","",COUNTA($B$13:$B1808))</f>
        <v>0</v>
      </c>
      <c r="B1808" s="28"/>
      <c r="C1808" s="28"/>
      <c r="D1808" s="29"/>
      <c r="E1808" s="29"/>
      <c r="F1808" s="29"/>
      <c r="G1808" s="28"/>
      <c r="H1808" s="28"/>
      <c r="I1808" s="30">
        <f>IF($H1808="","",IFERROR(VLOOKUP($H1808,AcctTbl,2,0),"کد ناشناخته"))</f>
        <v>0</v>
      </c>
      <c r="J1808" s="27">
        <f>IF($H1808="","",IFERROR(VLOOKUP($H1808,AcctTbl,3,0),""))</f>
        <v>0</v>
      </c>
      <c r="K1808" s="29"/>
      <c r="L1808" s="28"/>
      <c r="M1808" s="31"/>
      <c r="N1808" s="29"/>
      <c r="O1808" s="32">
        <f>IF($B1808="",0,IF($U1808="IN",N($M1808),0))</f>
        <v>0</v>
      </c>
      <c r="P1808" s="32">
        <f>IF($B1808="",0,IF(OR($U1808="OUT",$U1808="TRF"),N($M1808),0))</f>
        <v>0</v>
      </c>
      <c r="Q1808" s="32">
        <f>IF($B1808="",0,IF(OR($U1808="OUT",$U1808="TRF"),N($M1808),0))</f>
        <v>0</v>
      </c>
      <c r="R1808" s="32">
        <f>IF($B1808="",0,IF($U1808="IN",N($M1808),0))</f>
        <v>0</v>
      </c>
      <c r="S1808" s="33">
        <f>IF($B1808="","",IF($M1808="","⚠ مبلغ",IF($E1808="","⚠ بانک عامل",IF(AND($U1808="TRF",$F1808=""),"⚠ بانک مقصد",IF(AND($V1808&lt;&gt;"NONE",$V1808&lt;&gt;"",$Z1808=""),"⚠ طرف حساب","✓")))))</f>
        <v>0</v>
      </c>
      <c r="T1808" s="29"/>
      <c r="U1808" s="27">
        <f>IFERROR(VLOOKUP($D1808,BankOpTbl,2,0),"")</f>
        <v>0</v>
      </c>
      <c r="V1808" s="27">
        <f>IFERROR(VLOOKUP($D1808,BankOpTbl,3,0),"")</f>
        <v>0</v>
      </c>
      <c r="W1808" s="27">
        <f>IFERROR(VLOOKUP($D1808,BankOpTbl,4,0),"")</f>
        <v>0</v>
      </c>
      <c r="X1808" s="27">
        <f>IF($E1808="","",IFERROR(VLOOKUP($E1808,BankTbl,4,0),""))</f>
        <v>0</v>
      </c>
      <c r="Y1808" s="27">
        <f>IF($F1808="","",IFERROR(VLOOKUP($F1808,BankTbl,4,0),""))</f>
        <v>0</v>
      </c>
      <c r="Z1808" s="27">
        <f>IF($B1808="","",IF($V1808="PICK",LEFT($N1808,5),IF($V1808="FIXED",$W1808,IF($V1808="CODE",$H1808,""))))</f>
        <v>0</v>
      </c>
    </row>
    <row r="1809" spans="1:26" ht="21" customHeight="1">
      <c r="A1809" s="27">
        <f>IF($B1809="","",COUNTA($B$13:$B1809))</f>
        <v>0</v>
      </c>
      <c r="B1809" s="28"/>
      <c r="C1809" s="28"/>
      <c r="D1809" s="29"/>
      <c r="E1809" s="29"/>
      <c r="F1809" s="29"/>
      <c r="G1809" s="28"/>
      <c r="H1809" s="28"/>
      <c r="I1809" s="30">
        <f>IF($H1809="","",IFERROR(VLOOKUP($H1809,AcctTbl,2,0),"کد ناشناخته"))</f>
        <v>0</v>
      </c>
      <c r="J1809" s="27">
        <f>IF($H1809="","",IFERROR(VLOOKUP($H1809,AcctTbl,3,0),""))</f>
        <v>0</v>
      </c>
      <c r="K1809" s="29"/>
      <c r="L1809" s="28"/>
      <c r="M1809" s="31"/>
      <c r="N1809" s="29"/>
      <c r="O1809" s="32">
        <f>IF($B1809="",0,IF($U1809="IN",N($M1809),0))</f>
        <v>0</v>
      </c>
      <c r="P1809" s="32">
        <f>IF($B1809="",0,IF(OR($U1809="OUT",$U1809="TRF"),N($M1809),0))</f>
        <v>0</v>
      </c>
      <c r="Q1809" s="32">
        <f>IF($B1809="",0,IF(OR($U1809="OUT",$U1809="TRF"),N($M1809),0))</f>
        <v>0</v>
      </c>
      <c r="R1809" s="32">
        <f>IF($B1809="",0,IF($U1809="IN",N($M1809),0))</f>
        <v>0</v>
      </c>
      <c r="S1809" s="33">
        <f>IF($B1809="","",IF($M1809="","⚠ مبلغ",IF($E1809="","⚠ بانک عامل",IF(AND($U1809="TRF",$F1809=""),"⚠ بانک مقصد",IF(AND($V1809&lt;&gt;"NONE",$V1809&lt;&gt;"",$Z1809=""),"⚠ طرف حساب","✓")))))</f>
        <v>0</v>
      </c>
      <c r="T1809" s="29"/>
      <c r="U1809" s="27">
        <f>IFERROR(VLOOKUP($D1809,BankOpTbl,2,0),"")</f>
        <v>0</v>
      </c>
      <c r="V1809" s="27">
        <f>IFERROR(VLOOKUP($D1809,BankOpTbl,3,0),"")</f>
        <v>0</v>
      </c>
      <c r="W1809" s="27">
        <f>IFERROR(VLOOKUP($D1809,BankOpTbl,4,0),"")</f>
        <v>0</v>
      </c>
      <c r="X1809" s="27">
        <f>IF($E1809="","",IFERROR(VLOOKUP($E1809,BankTbl,4,0),""))</f>
        <v>0</v>
      </c>
      <c r="Y1809" s="27">
        <f>IF($F1809="","",IFERROR(VLOOKUP($F1809,BankTbl,4,0),""))</f>
        <v>0</v>
      </c>
      <c r="Z1809" s="27">
        <f>IF($B1809="","",IF($V1809="PICK",LEFT($N1809,5),IF($V1809="FIXED",$W1809,IF($V1809="CODE",$H1809,""))))</f>
        <v>0</v>
      </c>
    </row>
    <row r="1810" spans="1:26" ht="21" customHeight="1">
      <c r="A1810" s="27">
        <f>IF($B1810="","",COUNTA($B$13:$B1810))</f>
        <v>0</v>
      </c>
      <c r="B1810" s="28"/>
      <c r="C1810" s="28"/>
      <c r="D1810" s="29"/>
      <c r="E1810" s="29"/>
      <c r="F1810" s="29"/>
      <c r="G1810" s="28"/>
      <c r="H1810" s="28"/>
      <c r="I1810" s="30">
        <f>IF($H1810="","",IFERROR(VLOOKUP($H1810,AcctTbl,2,0),"کد ناشناخته"))</f>
        <v>0</v>
      </c>
      <c r="J1810" s="27">
        <f>IF($H1810="","",IFERROR(VLOOKUP($H1810,AcctTbl,3,0),""))</f>
        <v>0</v>
      </c>
      <c r="K1810" s="29"/>
      <c r="L1810" s="28"/>
      <c r="M1810" s="31"/>
      <c r="N1810" s="29"/>
      <c r="O1810" s="32">
        <f>IF($B1810="",0,IF($U1810="IN",N($M1810),0))</f>
        <v>0</v>
      </c>
      <c r="P1810" s="32">
        <f>IF($B1810="",0,IF(OR($U1810="OUT",$U1810="TRF"),N($M1810),0))</f>
        <v>0</v>
      </c>
      <c r="Q1810" s="32">
        <f>IF($B1810="",0,IF(OR($U1810="OUT",$U1810="TRF"),N($M1810),0))</f>
        <v>0</v>
      </c>
      <c r="R1810" s="32">
        <f>IF($B1810="",0,IF($U1810="IN",N($M1810),0))</f>
        <v>0</v>
      </c>
      <c r="S1810" s="33">
        <f>IF($B1810="","",IF($M1810="","⚠ مبلغ",IF($E1810="","⚠ بانک عامل",IF(AND($U1810="TRF",$F1810=""),"⚠ بانک مقصد",IF(AND($V1810&lt;&gt;"NONE",$V1810&lt;&gt;"",$Z1810=""),"⚠ طرف حساب","✓")))))</f>
        <v>0</v>
      </c>
      <c r="T1810" s="29"/>
      <c r="U1810" s="27">
        <f>IFERROR(VLOOKUP($D1810,BankOpTbl,2,0),"")</f>
        <v>0</v>
      </c>
      <c r="V1810" s="27">
        <f>IFERROR(VLOOKUP($D1810,BankOpTbl,3,0),"")</f>
        <v>0</v>
      </c>
      <c r="W1810" s="27">
        <f>IFERROR(VLOOKUP($D1810,BankOpTbl,4,0),"")</f>
        <v>0</v>
      </c>
      <c r="X1810" s="27">
        <f>IF($E1810="","",IFERROR(VLOOKUP($E1810,BankTbl,4,0),""))</f>
        <v>0</v>
      </c>
      <c r="Y1810" s="27">
        <f>IF($F1810="","",IFERROR(VLOOKUP($F1810,BankTbl,4,0),""))</f>
        <v>0</v>
      </c>
      <c r="Z1810" s="27">
        <f>IF($B1810="","",IF($V1810="PICK",LEFT($N1810,5),IF($V1810="FIXED",$W1810,IF($V1810="CODE",$H1810,""))))</f>
        <v>0</v>
      </c>
    </row>
    <row r="1811" spans="1:26" ht="21" customHeight="1">
      <c r="A1811" s="27">
        <f>IF($B1811="","",COUNTA($B$13:$B1811))</f>
        <v>0</v>
      </c>
      <c r="B1811" s="28"/>
      <c r="C1811" s="28"/>
      <c r="D1811" s="29"/>
      <c r="E1811" s="29"/>
      <c r="F1811" s="29"/>
      <c r="G1811" s="28"/>
      <c r="H1811" s="28"/>
      <c r="I1811" s="30">
        <f>IF($H1811="","",IFERROR(VLOOKUP($H1811,AcctTbl,2,0),"کد ناشناخته"))</f>
        <v>0</v>
      </c>
      <c r="J1811" s="27">
        <f>IF($H1811="","",IFERROR(VLOOKUP($H1811,AcctTbl,3,0),""))</f>
        <v>0</v>
      </c>
      <c r="K1811" s="29"/>
      <c r="L1811" s="28"/>
      <c r="M1811" s="31"/>
      <c r="N1811" s="29"/>
      <c r="O1811" s="32">
        <f>IF($B1811="",0,IF($U1811="IN",N($M1811),0))</f>
        <v>0</v>
      </c>
      <c r="P1811" s="32">
        <f>IF($B1811="",0,IF(OR($U1811="OUT",$U1811="TRF"),N($M1811),0))</f>
        <v>0</v>
      </c>
      <c r="Q1811" s="32">
        <f>IF($B1811="",0,IF(OR($U1811="OUT",$U1811="TRF"),N($M1811),0))</f>
        <v>0</v>
      </c>
      <c r="R1811" s="32">
        <f>IF($B1811="",0,IF($U1811="IN",N($M1811),0))</f>
        <v>0</v>
      </c>
      <c r="S1811" s="33">
        <f>IF($B1811="","",IF($M1811="","⚠ مبلغ",IF($E1811="","⚠ بانک عامل",IF(AND($U1811="TRF",$F1811=""),"⚠ بانک مقصد",IF(AND($V1811&lt;&gt;"NONE",$V1811&lt;&gt;"",$Z1811=""),"⚠ طرف حساب","✓")))))</f>
        <v>0</v>
      </c>
      <c r="T1811" s="29"/>
      <c r="U1811" s="27">
        <f>IFERROR(VLOOKUP($D1811,BankOpTbl,2,0),"")</f>
        <v>0</v>
      </c>
      <c r="V1811" s="27">
        <f>IFERROR(VLOOKUP($D1811,BankOpTbl,3,0),"")</f>
        <v>0</v>
      </c>
      <c r="W1811" s="27">
        <f>IFERROR(VLOOKUP($D1811,BankOpTbl,4,0),"")</f>
        <v>0</v>
      </c>
      <c r="X1811" s="27">
        <f>IF($E1811="","",IFERROR(VLOOKUP($E1811,BankTbl,4,0),""))</f>
        <v>0</v>
      </c>
      <c r="Y1811" s="27">
        <f>IF($F1811="","",IFERROR(VLOOKUP($F1811,BankTbl,4,0),""))</f>
        <v>0</v>
      </c>
      <c r="Z1811" s="27">
        <f>IF($B1811="","",IF($V1811="PICK",LEFT($N1811,5),IF($V1811="FIXED",$W1811,IF($V1811="CODE",$H1811,""))))</f>
        <v>0</v>
      </c>
    </row>
    <row r="1812" spans="1:26" ht="21" customHeight="1">
      <c r="A1812" s="27">
        <f>IF($B1812="","",COUNTA($B$13:$B1812))</f>
        <v>0</v>
      </c>
      <c r="B1812" s="28"/>
      <c r="C1812" s="28"/>
      <c r="D1812" s="29"/>
      <c r="E1812" s="29"/>
      <c r="F1812" s="29"/>
      <c r="G1812" s="28"/>
      <c r="H1812" s="28"/>
      <c r="I1812" s="30">
        <f>IF($H1812="","",IFERROR(VLOOKUP($H1812,AcctTbl,2,0),"کد ناشناخته"))</f>
        <v>0</v>
      </c>
      <c r="J1812" s="27">
        <f>IF($H1812="","",IFERROR(VLOOKUP($H1812,AcctTbl,3,0),""))</f>
        <v>0</v>
      </c>
      <c r="K1812" s="29"/>
      <c r="L1812" s="28"/>
      <c r="M1812" s="31"/>
      <c r="N1812" s="29"/>
      <c r="O1812" s="32">
        <f>IF($B1812="",0,IF($U1812="IN",N($M1812),0))</f>
        <v>0</v>
      </c>
      <c r="P1812" s="32">
        <f>IF($B1812="",0,IF(OR($U1812="OUT",$U1812="TRF"),N($M1812),0))</f>
        <v>0</v>
      </c>
      <c r="Q1812" s="32">
        <f>IF($B1812="",0,IF(OR($U1812="OUT",$U1812="TRF"),N($M1812),0))</f>
        <v>0</v>
      </c>
      <c r="R1812" s="32">
        <f>IF($B1812="",0,IF($U1812="IN",N($M1812),0))</f>
        <v>0</v>
      </c>
      <c r="S1812" s="33">
        <f>IF($B1812="","",IF($M1812="","⚠ مبلغ",IF($E1812="","⚠ بانک عامل",IF(AND($U1812="TRF",$F1812=""),"⚠ بانک مقصد",IF(AND($V1812&lt;&gt;"NONE",$V1812&lt;&gt;"",$Z1812=""),"⚠ طرف حساب","✓")))))</f>
        <v>0</v>
      </c>
      <c r="T1812" s="29"/>
      <c r="U1812" s="27">
        <f>IFERROR(VLOOKUP($D1812,BankOpTbl,2,0),"")</f>
        <v>0</v>
      </c>
      <c r="V1812" s="27">
        <f>IFERROR(VLOOKUP($D1812,BankOpTbl,3,0),"")</f>
        <v>0</v>
      </c>
      <c r="W1812" s="27">
        <f>IFERROR(VLOOKUP($D1812,BankOpTbl,4,0),"")</f>
        <v>0</v>
      </c>
      <c r="X1812" s="27">
        <f>IF($E1812="","",IFERROR(VLOOKUP($E1812,BankTbl,4,0),""))</f>
        <v>0</v>
      </c>
      <c r="Y1812" s="27">
        <f>IF($F1812="","",IFERROR(VLOOKUP($F1812,BankTbl,4,0),""))</f>
        <v>0</v>
      </c>
      <c r="Z1812" s="27">
        <f>IF($B1812="","",IF($V1812="PICK",LEFT($N1812,5),IF($V1812="FIXED",$W1812,IF($V1812="CODE",$H1812,""))))</f>
        <v>0</v>
      </c>
    </row>
    <row r="1813" spans="1:26" ht="21" customHeight="1">
      <c r="A1813" s="27">
        <f>IF($B1813="","",COUNTA($B$13:$B1813))</f>
        <v>0</v>
      </c>
      <c r="B1813" s="28"/>
      <c r="C1813" s="28"/>
      <c r="D1813" s="29"/>
      <c r="E1813" s="29"/>
      <c r="F1813" s="29"/>
      <c r="G1813" s="28"/>
      <c r="H1813" s="28"/>
      <c r="I1813" s="30">
        <f>IF($H1813="","",IFERROR(VLOOKUP($H1813,AcctTbl,2,0),"کد ناشناخته"))</f>
        <v>0</v>
      </c>
      <c r="J1813" s="27">
        <f>IF($H1813="","",IFERROR(VLOOKUP($H1813,AcctTbl,3,0),""))</f>
        <v>0</v>
      </c>
      <c r="K1813" s="29"/>
      <c r="L1813" s="28"/>
      <c r="M1813" s="31"/>
      <c r="N1813" s="29"/>
      <c r="O1813" s="32">
        <f>IF($B1813="",0,IF($U1813="IN",N($M1813),0))</f>
        <v>0</v>
      </c>
      <c r="P1813" s="32">
        <f>IF($B1813="",0,IF(OR($U1813="OUT",$U1813="TRF"),N($M1813),0))</f>
        <v>0</v>
      </c>
      <c r="Q1813" s="32">
        <f>IF($B1813="",0,IF(OR($U1813="OUT",$U1813="TRF"),N($M1813),0))</f>
        <v>0</v>
      </c>
      <c r="R1813" s="32">
        <f>IF($B1813="",0,IF($U1813="IN",N($M1813),0))</f>
        <v>0</v>
      </c>
      <c r="S1813" s="33">
        <f>IF($B1813="","",IF($M1813="","⚠ مبلغ",IF($E1813="","⚠ بانک عامل",IF(AND($U1813="TRF",$F1813=""),"⚠ بانک مقصد",IF(AND($V1813&lt;&gt;"NONE",$V1813&lt;&gt;"",$Z1813=""),"⚠ طرف حساب","✓")))))</f>
        <v>0</v>
      </c>
      <c r="T1813" s="29"/>
      <c r="U1813" s="27">
        <f>IFERROR(VLOOKUP($D1813,BankOpTbl,2,0),"")</f>
        <v>0</v>
      </c>
      <c r="V1813" s="27">
        <f>IFERROR(VLOOKUP($D1813,BankOpTbl,3,0),"")</f>
        <v>0</v>
      </c>
      <c r="W1813" s="27">
        <f>IFERROR(VLOOKUP($D1813,BankOpTbl,4,0),"")</f>
        <v>0</v>
      </c>
      <c r="X1813" s="27">
        <f>IF($E1813="","",IFERROR(VLOOKUP($E1813,BankTbl,4,0),""))</f>
        <v>0</v>
      </c>
      <c r="Y1813" s="27">
        <f>IF($F1813="","",IFERROR(VLOOKUP($F1813,BankTbl,4,0),""))</f>
        <v>0</v>
      </c>
      <c r="Z1813" s="27">
        <f>IF($B1813="","",IF($V1813="PICK",LEFT($N1813,5),IF($V1813="FIXED",$W1813,IF($V1813="CODE",$H1813,""))))</f>
        <v>0</v>
      </c>
    </row>
    <row r="1814" spans="1:26" ht="21" customHeight="1">
      <c r="A1814" s="27">
        <f>IF($B1814="","",COUNTA($B$13:$B1814))</f>
        <v>0</v>
      </c>
      <c r="B1814" s="28"/>
      <c r="C1814" s="28"/>
      <c r="D1814" s="29"/>
      <c r="E1814" s="29"/>
      <c r="F1814" s="29"/>
      <c r="G1814" s="28"/>
      <c r="H1814" s="28"/>
      <c r="I1814" s="30">
        <f>IF($H1814="","",IFERROR(VLOOKUP($H1814,AcctTbl,2,0),"کد ناشناخته"))</f>
        <v>0</v>
      </c>
      <c r="J1814" s="27">
        <f>IF($H1814="","",IFERROR(VLOOKUP($H1814,AcctTbl,3,0),""))</f>
        <v>0</v>
      </c>
      <c r="K1814" s="29"/>
      <c r="L1814" s="28"/>
      <c r="M1814" s="31"/>
      <c r="N1814" s="29"/>
      <c r="O1814" s="32">
        <f>IF($B1814="",0,IF($U1814="IN",N($M1814),0))</f>
        <v>0</v>
      </c>
      <c r="P1814" s="32">
        <f>IF($B1814="",0,IF(OR($U1814="OUT",$U1814="TRF"),N($M1814),0))</f>
        <v>0</v>
      </c>
      <c r="Q1814" s="32">
        <f>IF($B1814="",0,IF(OR($U1814="OUT",$U1814="TRF"),N($M1814),0))</f>
        <v>0</v>
      </c>
      <c r="R1814" s="32">
        <f>IF($B1814="",0,IF($U1814="IN",N($M1814),0))</f>
        <v>0</v>
      </c>
      <c r="S1814" s="33">
        <f>IF($B1814="","",IF($M1814="","⚠ مبلغ",IF($E1814="","⚠ بانک عامل",IF(AND($U1814="TRF",$F1814=""),"⚠ بانک مقصد",IF(AND($V1814&lt;&gt;"NONE",$V1814&lt;&gt;"",$Z1814=""),"⚠ طرف حساب","✓")))))</f>
        <v>0</v>
      </c>
      <c r="T1814" s="29"/>
      <c r="U1814" s="27">
        <f>IFERROR(VLOOKUP($D1814,BankOpTbl,2,0),"")</f>
        <v>0</v>
      </c>
      <c r="V1814" s="27">
        <f>IFERROR(VLOOKUP($D1814,BankOpTbl,3,0),"")</f>
        <v>0</v>
      </c>
      <c r="W1814" s="27">
        <f>IFERROR(VLOOKUP($D1814,BankOpTbl,4,0),"")</f>
        <v>0</v>
      </c>
      <c r="X1814" s="27">
        <f>IF($E1814="","",IFERROR(VLOOKUP($E1814,BankTbl,4,0),""))</f>
        <v>0</v>
      </c>
      <c r="Y1814" s="27">
        <f>IF($F1814="","",IFERROR(VLOOKUP($F1814,BankTbl,4,0),""))</f>
        <v>0</v>
      </c>
      <c r="Z1814" s="27">
        <f>IF($B1814="","",IF($V1814="PICK",LEFT($N1814,5),IF($V1814="FIXED",$W1814,IF($V1814="CODE",$H1814,""))))</f>
        <v>0</v>
      </c>
    </row>
    <row r="1815" spans="1:26" ht="21" customHeight="1">
      <c r="A1815" s="27">
        <f>IF($B1815="","",COUNTA($B$13:$B1815))</f>
        <v>0</v>
      </c>
      <c r="B1815" s="28"/>
      <c r="C1815" s="28"/>
      <c r="D1815" s="29"/>
      <c r="E1815" s="29"/>
      <c r="F1815" s="29"/>
      <c r="G1815" s="28"/>
      <c r="H1815" s="28"/>
      <c r="I1815" s="30">
        <f>IF($H1815="","",IFERROR(VLOOKUP($H1815,AcctTbl,2,0),"کد ناشناخته"))</f>
        <v>0</v>
      </c>
      <c r="J1815" s="27">
        <f>IF($H1815="","",IFERROR(VLOOKUP($H1815,AcctTbl,3,0),""))</f>
        <v>0</v>
      </c>
      <c r="K1815" s="29"/>
      <c r="L1815" s="28"/>
      <c r="M1815" s="31"/>
      <c r="N1815" s="29"/>
      <c r="O1815" s="32">
        <f>IF($B1815="",0,IF($U1815="IN",N($M1815),0))</f>
        <v>0</v>
      </c>
      <c r="P1815" s="32">
        <f>IF($B1815="",0,IF(OR($U1815="OUT",$U1815="TRF"),N($M1815),0))</f>
        <v>0</v>
      </c>
      <c r="Q1815" s="32">
        <f>IF($B1815="",0,IF(OR($U1815="OUT",$U1815="TRF"),N($M1815),0))</f>
        <v>0</v>
      </c>
      <c r="R1815" s="32">
        <f>IF($B1815="",0,IF($U1815="IN",N($M1815),0))</f>
        <v>0</v>
      </c>
      <c r="S1815" s="33">
        <f>IF($B1815="","",IF($M1815="","⚠ مبلغ",IF($E1815="","⚠ بانک عامل",IF(AND($U1815="TRF",$F1815=""),"⚠ بانک مقصد",IF(AND($V1815&lt;&gt;"NONE",$V1815&lt;&gt;"",$Z1815=""),"⚠ طرف حساب","✓")))))</f>
        <v>0</v>
      </c>
      <c r="T1815" s="29"/>
      <c r="U1815" s="27">
        <f>IFERROR(VLOOKUP($D1815,BankOpTbl,2,0),"")</f>
        <v>0</v>
      </c>
      <c r="V1815" s="27">
        <f>IFERROR(VLOOKUP($D1815,BankOpTbl,3,0),"")</f>
        <v>0</v>
      </c>
      <c r="W1815" s="27">
        <f>IFERROR(VLOOKUP($D1815,BankOpTbl,4,0),"")</f>
        <v>0</v>
      </c>
      <c r="X1815" s="27">
        <f>IF($E1815="","",IFERROR(VLOOKUP($E1815,BankTbl,4,0),""))</f>
        <v>0</v>
      </c>
      <c r="Y1815" s="27">
        <f>IF($F1815="","",IFERROR(VLOOKUP($F1815,BankTbl,4,0),""))</f>
        <v>0</v>
      </c>
      <c r="Z1815" s="27">
        <f>IF($B1815="","",IF($V1815="PICK",LEFT($N1815,5),IF($V1815="FIXED",$W1815,IF($V1815="CODE",$H1815,""))))</f>
        <v>0</v>
      </c>
    </row>
    <row r="1816" spans="1:26" ht="21" customHeight="1">
      <c r="A1816" s="27">
        <f>IF($B1816="","",COUNTA($B$13:$B1816))</f>
        <v>0</v>
      </c>
      <c r="B1816" s="28"/>
      <c r="C1816" s="28"/>
      <c r="D1816" s="29"/>
      <c r="E1816" s="29"/>
      <c r="F1816" s="29"/>
      <c r="G1816" s="28"/>
      <c r="H1816" s="28"/>
      <c r="I1816" s="30">
        <f>IF($H1816="","",IFERROR(VLOOKUP($H1816,AcctTbl,2,0),"کد ناشناخته"))</f>
        <v>0</v>
      </c>
      <c r="J1816" s="27">
        <f>IF($H1816="","",IFERROR(VLOOKUP($H1816,AcctTbl,3,0),""))</f>
        <v>0</v>
      </c>
      <c r="K1816" s="29"/>
      <c r="L1816" s="28"/>
      <c r="M1816" s="31"/>
      <c r="N1816" s="29"/>
      <c r="O1816" s="32">
        <f>IF($B1816="",0,IF($U1816="IN",N($M1816),0))</f>
        <v>0</v>
      </c>
      <c r="P1816" s="32">
        <f>IF($B1816="",0,IF(OR($U1816="OUT",$U1816="TRF"),N($M1816),0))</f>
        <v>0</v>
      </c>
      <c r="Q1816" s="32">
        <f>IF($B1816="",0,IF(OR($U1816="OUT",$U1816="TRF"),N($M1816),0))</f>
        <v>0</v>
      </c>
      <c r="R1816" s="32">
        <f>IF($B1816="",0,IF($U1816="IN",N($M1816),0))</f>
        <v>0</v>
      </c>
      <c r="S1816" s="33">
        <f>IF($B1816="","",IF($M1816="","⚠ مبلغ",IF($E1816="","⚠ بانک عامل",IF(AND($U1816="TRF",$F1816=""),"⚠ بانک مقصد",IF(AND($V1816&lt;&gt;"NONE",$V1816&lt;&gt;"",$Z1816=""),"⚠ طرف حساب","✓")))))</f>
        <v>0</v>
      </c>
      <c r="T1816" s="29"/>
      <c r="U1816" s="27">
        <f>IFERROR(VLOOKUP($D1816,BankOpTbl,2,0),"")</f>
        <v>0</v>
      </c>
      <c r="V1816" s="27">
        <f>IFERROR(VLOOKUP($D1816,BankOpTbl,3,0),"")</f>
        <v>0</v>
      </c>
      <c r="W1816" s="27">
        <f>IFERROR(VLOOKUP($D1816,BankOpTbl,4,0),"")</f>
        <v>0</v>
      </c>
      <c r="X1816" s="27">
        <f>IF($E1816="","",IFERROR(VLOOKUP($E1816,BankTbl,4,0),""))</f>
        <v>0</v>
      </c>
      <c r="Y1816" s="27">
        <f>IF($F1816="","",IFERROR(VLOOKUP($F1816,BankTbl,4,0),""))</f>
        <v>0</v>
      </c>
      <c r="Z1816" s="27">
        <f>IF($B1816="","",IF($V1816="PICK",LEFT($N1816,5),IF($V1816="FIXED",$W1816,IF($V1816="CODE",$H1816,""))))</f>
        <v>0</v>
      </c>
    </row>
    <row r="1817" spans="1:26" ht="21" customHeight="1">
      <c r="A1817" s="27">
        <f>IF($B1817="","",COUNTA($B$13:$B1817))</f>
        <v>0</v>
      </c>
      <c r="B1817" s="28"/>
      <c r="C1817" s="28"/>
      <c r="D1817" s="29"/>
      <c r="E1817" s="29"/>
      <c r="F1817" s="29"/>
      <c r="G1817" s="28"/>
      <c r="H1817" s="28"/>
      <c r="I1817" s="30">
        <f>IF($H1817="","",IFERROR(VLOOKUP($H1817,AcctTbl,2,0),"کد ناشناخته"))</f>
        <v>0</v>
      </c>
      <c r="J1817" s="27">
        <f>IF($H1817="","",IFERROR(VLOOKUP($H1817,AcctTbl,3,0),""))</f>
        <v>0</v>
      </c>
      <c r="K1817" s="29"/>
      <c r="L1817" s="28"/>
      <c r="M1817" s="31"/>
      <c r="N1817" s="29"/>
      <c r="O1817" s="32">
        <f>IF($B1817="",0,IF($U1817="IN",N($M1817),0))</f>
        <v>0</v>
      </c>
      <c r="P1817" s="32">
        <f>IF($B1817="",0,IF(OR($U1817="OUT",$U1817="TRF"),N($M1817),0))</f>
        <v>0</v>
      </c>
      <c r="Q1817" s="32">
        <f>IF($B1817="",0,IF(OR($U1817="OUT",$U1817="TRF"),N($M1817),0))</f>
        <v>0</v>
      </c>
      <c r="R1817" s="32">
        <f>IF($B1817="",0,IF($U1817="IN",N($M1817),0))</f>
        <v>0</v>
      </c>
      <c r="S1817" s="33">
        <f>IF($B1817="","",IF($M1817="","⚠ مبلغ",IF($E1817="","⚠ بانک عامل",IF(AND($U1817="TRF",$F1817=""),"⚠ بانک مقصد",IF(AND($V1817&lt;&gt;"NONE",$V1817&lt;&gt;"",$Z1817=""),"⚠ طرف حساب","✓")))))</f>
        <v>0</v>
      </c>
      <c r="T1817" s="29"/>
      <c r="U1817" s="27">
        <f>IFERROR(VLOOKUP($D1817,BankOpTbl,2,0),"")</f>
        <v>0</v>
      </c>
      <c r="V1817" s="27">
        <f>IFERROR(VLOOKUP($D1817,BankOpTbl,3,0),"")</f>
        <v>0</v>
      </c>
      <c r="W1817" s="27">
        <f>IFERROR(VLOOKUP($D1817,BankOpTbl,4,0),"")</f>
        <v>0</v>
      </c>
      <c r="X1817" s="27">
        <f>IF($E1817="","",IFERROR(VLOOKUP($E1817,BankTbl,4,0),""))</f>
        <v>0</v>
      </c>
      <c r="Y1817" s="27">
        <f>IF($F1817="","",IFERROR(VLOOKUP($F1817,BankTbl,4,0),""))</f>
        <v>0</v>
      </c>
      <c r="Z1817" s="27">
        <f>IF($B1817="","",IF($V1817="PICK",LEFT($N1817,5),IF($V1817="FIXED",$W1817,IF($V1817="CODE",$H1817,""))))</f>
        <v>0</v>
      </c>
    </row>
    <row r="1818" spans="1:26" ht="21" customHeight="1">
      <c r="A1818" s="27">
        <f>IF($B1818="","",COUNTA($B$13:$B1818))</f>
        <v>0</v>
      </c>
      <c r="B1818" s="28"/>
      <c r="C1818" s="28"/>
      <c r="D1818" s="29"/>
      <c r="E1818" s="29"/>
      <c r="F1818" s="29"/>
      <c r="G1818" s="28"/>
      <c r="H1818" s="28"/>
      <c r="I1818" s="30">
        <f>IF($H1818="","",IFERROR(VLOOKUP($H1818,AcctTbl,2,0),"کد ناشناخته"))</f>
        <v>0</v>
      </c>
      <c r="J1818" s="27">
        <f>IF($H1818="","",IFERROR(VLOOKUP($H1818,AcctTbl,3,0),""))</f>
        <v>0</v>
      </c>
      <c r="K1818" s="29"/>
      <c r="L1818" s="28"/>
      <c r="M1818" s="31"/>
      <c r="N1818" s="29"/>
      <c r="O1818" s="32">
        <f>IF($B1818="",0,IF($U1818="IN",N($M1818),0))</f>
        <v>0</v>
      </c>
      <c r="P1818" s="32">
        <f>IF($B1818="",0,IF(OR($U1818="OUT",$U1818="TRF"),N($M1818),0))</f>
        <v>0</v>
      </c>
      <c r="Q1818" s="32">
        <f>IF($B1818="",0,IF(OR($U1818="OUT",$U1818="TRF"),N($M1818),0))</f>
        <v>0</v>
      </c>
      <c r="R1818" s="32">
        <f>IF($B1818="",0,IF($U1818="IN",N($M1818),0))</f>
        <v>0</v>
      </c>
      <c r="S1818" s="33">
        <f>IF($B1818="","",IF($M1818="","⚠ مبلغ",IF($E1818="","⚠ بانک عامل",IF(AND($U1818="TRF",$F1818=""),"⚠ بانک مقصد",IF(AND($V1818&lt;&gt;"NONE",$V1818&lt;&gt;"",$Z1818=""),"⚠ طرف حساب","✓")))))</f>
        <v>0</v>
      </c>
      <c r="T1818" s="29"/>
      <c r="U1818" s="27">
        <f>IFERROR(VLOOKUP($D1818,BankOpTbl,2,0),"")</f>
        <v>0</v>
      </c>
      <c r="V1818" s="27">
        <f>IFERROR(VLOOKUP($D1818,BankOpTbl,3,0),"")</f>
        <v>0</v>
      </c>
      <c r="W1818" s="27">
        <f>IFERROR(VLOOKUP($D1818,BankOpTbl,4,0),"")</f>
        <v>0</v>
      </c>
      <c r="X1818" s="27">
        <f>IF($E1818="","",IFERROR(VLOOKUP($E1818,BankTbl,4,0),""))</f>
        <v>0</v>
      </c>
      <c r="Y1818" s="27">
        <f>IF($F1818="","",IFERROR(VLOOKUP($F1818,BankTbl,4,0),""))</f>
        <v>0</v>
      </c>
      <c r="Z1818" s="27">
        <f>IF($B1818="","",IF($V1818="PICK",LEFT($N1818,5),IF($V1818="FIXED",$W1818,IF($V1818="CODE",$H1818,""))))</f>
        <v>0</v>
      </c>
    </row>
    <row r="1819" spans="1:26" ht="21" customHeight="1">
      <c r="A1819" s="27">
        <f>IF($B1819="","",COUNTA($B$13:$B1819))</f>
        <v>0</v>
      </c>
      <c r="B1819" s="28"/>
      <c r="C1819" s="28"/>
      <c r="D1819" s="29"/>
      <c r="E1819" s="29"/>
      <c r="F1819" s="29"/>
      <c r="G1819" s="28"/>
      <c r="H1819" s="28"/>
      <c r="I1819" s="30">
        <f>IF($H1819="","",IFERROR(VLOOKUP($H1819,AcctTbl,2,0),"کد ناشناخته"))</f>
        <v>0</v>
      </c>
      <c r="J1819" s="27">
        <f>IF($H1819="","",IFERROR(VLOOKUP($H1819,AcctTbl,3,0),""))</f>
        <v>0</v>
      </c>
      <c r="K1819" s="29"/>
      <c r="L1819" s="28"/>
      <c r="M1819" s="31"/>
      <c r="N1819" s="29"/>
      <c r="O1819" s="32">
        <f>IF($B1819="",0,IF($U1819="IN",N($M1819),0))</f>
        <v>0</v>
      </c>
      <c r="P1819" s="32">
        <f>IF($B1819="",0,IF(OR($U1819="OUT",$U1819="TRF"),N($M1819),0))</f>
        <v>0</v>
      </c>
      <c r="Q1819" s="32">
        <f>IF($B1819="",0,IF(OR($U1819="OUT",$U1819="TRF"),N($M1819),0))</f>
        <v>0</v>
      </c>
      <c r="R1819" s="32">
        <f>IF($B1819="",0,IF($U1819="IN",N($M1819),0))</f>
        <v>0</v>
      </c>
      <c r="S1819" s="33">
        <f>IF($B1819="","",IF($M1819="","⚠ مبلغ",IF($E1819="","⚠ بانک عامل",IF(AND($U1819="TRF",$F1819=""),"⚠ بانک مقصد",IF(AND($V1819&lt;&gt;"NONE",$V1819&lt;&gt;"",$Z1819=""),"⚠ طرف حساب","✓")))))</f>
        <v>0</v>
      </c>
      <c r="T1819" s="29"/>
      <c r="U1819" s="27">
        <f>IFERROR(VLOOKUP($D1819,BankOpTbl,2,0),"")</f>
        <v>0</v>
      </c>
      <c r="V1819" s="27">
        <f>IFERROR(VLOOKUP($D1819,BankOpTbl,3,0),"")</f>
        <v>0</v>
      </c>
      <c r="W1819" s="27">
        <f>IFERROR(VLOOKUP($D1819,BankOpTbl,4,0),"")</f>
        <v>0</v>
      </c>
      <c r="X1819" s="27">
        <f>IF($E1819="","",IFERROR(VLOOKUP($E1819,BankTbl,4,0),""))</f>
        <v>0</v>
      </c>
      <c r="Y1819" s="27">
        <f>IF($F1819="","",IFERROR(VLOOKUP($F1819,BankTbl,4,0),""))</f>
        <v>0</v>
      </c>
      <c r="Z1819" s="27">
        <f>IF($B1819="","",IF($V1819="PICK",LEFT($N1819,5),IF($V1819="FIXED",$W1819,IF($V1819="CODE",$H1819,""))))</f>
        <v>0</v>
      </c>
    </row>
    <row r="1820" spans="1:26" ht="21" customHeight="1">
      <c r="A1820" s="27">
        <f>IF($B1820="","",COUNTA($B$13:$B1820))</f>
        <v>0</v>
      </c>
      <c r="B1820" s="28"/>
      <c r="C1820" s="28"/>
      <c r="D1820" s="29"/>
      <c r="E1820" s="29"/>
      <c r="F1820" s="29"/>
      <c r="G1820" s="28"/>
      <c r="H1820" s="28"/>
      <c r="I1820" s="30">
        <f>IF($H1820="","",IFERROR(VLOOKUP($H1820,AcctTbl,2,0),"کد ناشناخته"))</f>
        <v>0</v>
      </c>
      <c r="J1820" s="27">
        <f>IF($H1820="","",IFERROR(VLOOKUP($H1820,AcctTbl,3,0),""))</f>
        <v>0</v>
      </c>
      <c r="K1820" s="29"/>
      <c r="L1820" s="28"/>
      <c r="M1820" s="31"/>
      <c r="N1820" s="29"/>
      <c r="O1820" s="32">
        <f>IF($B1820="",0,IF($U1820="IN",N($M1820),0))</f>
        <v>0</v>
      </c>
      <c r="P1820" s="32">
        <f>IF($B1820="",0,IF(OR($U1820="OUT",$U1820="TRF"),N($M1820),0))</f>
        <v>0</v>
      </c>
      <c r="Q1820" s="32">
        <f>IF($B1820="",0,IF(OR($U1820="OUT",$U1820="TRF"),N($M1820),0))</f>
        <v>0</v>
      </c>
      <c r="R1820" s="32">
        <f>IF($B1820="",0,IF($U1820="IN",N($M1820),0))</f>
        <v>0</v>
      </c>
      <c r="S1820" s="33">
        <f>IF($B1820="","",IF($M1820="","⚠ مبلغ",IF($E1820="","⚠ بانک عامل",IF(AND($U1820="TRF",$F1820=""),"⚠ بانک مقصد",IF(AND($V1820&lt;&gt;"NONE",$V1820&lt;&gt;"",$Z1820=""),"⚠ طرف حساب","✓")))))</f>
        <v>0</v>
      </c>
      <c r="T1820" s="29"/>
      <c r="U1820" s="27">
        <f>IFERROR(VLOOKUP($D1820,BankOpTbl,2,0),"")</f>
        <v>0</v>
      </c>
      <c r="V1820" s="27">
        <f>IFERROR(VLOOKUP($D1820,BankOpTbl,3,0),"")</f>
        <v>0</v>
      </c>
      <c r="W1820" s="27">
        <f>IFERROR(VLOOKUP($D1820,BankOpTbl,4,0),"")</f>
        <v>0</v>
      </c>
      <c r="X1820" s="27">
        <f>IF($E1820="","",IFERROR(VLOOKUP($E1820,BankTbl,4,0),""))</f>
        <v>0</v>
      </c>
      <c r="Y1820" s="27">
        <f>IF($F1820="","",IFERROR(VLOOKUP($F1820,BankTbl,4,0),""))</f>
        <v>0</v>
      </c>
      <c r="Z1820" s="27">
        <f>IF($B1820="","",IF($V1820="PICK",LEFT($N1820,5),IF($V1820="FIXED",$W1820,IF($V1820="CODE",$H1820,""))))</f>
        <v>0</v>
      </c>
    </row>
    <row r="1821" spans="1:26" ht="21" customHeight="1">
      <c r="A1821" s="27">
        <f>IF($B1821="","",COUNTA($B$13:$B1821))</f>
        <v>0</v>
      </c>
      <c r="B1821" s="28"/>
      <c r="C1821" s="28"/>
      <c r="D1821" s="29"/>
      <c r="E1821" s="29"/>
      <c r="F1821" s="29"/>
      <c r="G1821" s="28"/>
      <c r="H1821" s="28"/>
      <c r="I1821" s="30">
        <f>IF($H1821="","",IFERROR(VLOOKUP($H1821,AcctTbl,2,0),"کد ناشناخته"))</f>
        <v>0</v>
      </c>
      <c r="J1821" s="27">
        <f>IF($H1821="","",IFERROR(VLOOKUP($H1821,AcctTbl,3,0),""))</f>
        <v>0</v>
      </c>
      <c r="K1821" s="29"/>
      <c r="L1821" s="28"/>
      <c r="M1821" s="31"/>
      <c r="N1821" s="29"/>
      <c r="O1821" s="32">
        <f>IF($B1821="",0,IF($U1821="IN",N($M1821),0))</f>
        <v>0</v>
      </c>
      <c r="P1821" s="32">
        <f>IF($B1821="",0,IF(OR($U1821="OUT",$U1821="TRF"),N($M1821),0))</f>
        <v>0</v>
      </c>
      <c r="Q1821" s="32">
        <f>IF($B1821="",0,IF(OR($U1821="OUT",$U1821="TRF"),N($M1821),0))</f>
        <v>0</v>
      </c>
      <c r="R1821" s="32">
        <f>IF($B1821="",0,IF($U1821="IN",N($M1821),0))</f>
        <v>0</v>
      </c>
      <c r="S1821" s="33">
        <f>IF($B1821="","",IF($M1821="","⚠ مبلغ",IF($E1821="","⚠ بانک عامل",IF(AND($U1821="TRF",$F1821=""),"⚠ بانک مقصد",IF(AND($V1821&lt;&gt;"NONE",$V1821&lt;&gt;"",$Z1821=""),"⚠ طرف حساب","✓")))))</f>
        <v>0</v>
      </c>
      <c r="T1821" s="29"/>
      <c r="U1821" s="27">
        <f>IFERROR(VLOOKUP($D1821,BankOpTbl,2,0),"")</f>
        <v>0</v>
      </c>
      <c r="V1821" s="27">
        <f>IFERROR(VLOOKUP($D1821,BankOpTbl,3,0),"")</f>
        <v>0</v>
      </c>
      <c r="W1821" s="27">
        <f>IFERROR(VLOOKUP($D1821,BankOpTbl,4,0),"")</f>
        <v>0</v>
      </c>
      <c r="X1821" s="27">
        <f>IF($E1821="","",IFERROR(VLOOKUP($E1821,BankTbl,4,0),""))</f>
        <v>0</v>
      </c>
      <c r="Y1821" s="27">
        <f>IF($F1821="","",IFERROR(VLOOKUP($F1821,BankTbl,4,0),""))</f>
        <v>0</v>
      </c>
      <c r="Z1821" s="27">
        <f>IF($B1821="","",IF($V1821="PICK",LEFT($N1821,5),IF($V1821="FIXED",$W1821,IF($V1821="CODE",$H1821,""))))</f>
        <v>0</v>
      </c>
    </row>
    <row r="1822" spans="1:26" ht="21" customHeight="1">
      <c r="A1822" s="27">
        <f>IF($B1822="","",COUNTA($B$13:$B1822))</f>
        <v>0</v>
      </c>
      <c r="B1822" s="28"/>
      <c r="C1822" s="28"/>
      <c r="D1822" s="29"/>
      <c r="E1822" s="29"/>
      <c r="F1822" s="29"/>
      <c r="G1822" s="28"/>
      <c r="H1822" s="28"/>
      <c r="I1822" s="30">
        <f>IF($H1822="","",IFERROR(VLOOKUP($H1822,AcctTbl,2,0),"کد ناشناخته"))</f>
        <v>0</v>
      </c>
      <c r="J1822" s="27">
        <f>IF($H1822="","",IFERROR(VLOOKUP($H1822,AcctTbl,3,0),""))</f>
        <v>0</v>
      </c>
      <c r="K1822" s="29"/>
      <c r="L1822" s="28"/>
      <c r="M1822" s="31"/>
      <c r="N1822" s="29"/>
      <c r="O1822" s="32">
        <f>IF($B1822="",0,IF($U1822="IN",N($M1822),0))</f>
        <v>0</v>
      </c>
      <c r="P1822" s="32">
        <f>IF($B1822="",0,IF(OR($U1822="OUT",$U1822="TRF"),N($M1822),0))</f>
        <v>0</v>
      </c>
      <c r="Q1822" s="32">
        <f>IF($B1822="",0,IF(OR($U1822="OUT",$U1822="TRF"),N($M1822),0))</f>
        <v>0</v>
      </c>
      <c r="R1822" s="32">
        <f>IF($B1822="",0,IF($U1822="IN",N($M1822),0))</f>
        <v>0</v>
      </c>
      <c r="S1822" s="33">
        <f>IF($B1822="","",IF($M1822="","⚠ مبلغ",IF($E1822="","⚠ بانک عامل",IF(AND($U1822="TRF",$F1822=""),"⚠ بانک مقصد",IF(AND($V1822&lt;&gt;"NONE",$V1822&lt;&gt;"",$Z1822=""),"⚠ طرف حساب","✓")))))</f>
        <v>0</v>
      </c>
      <c r="T1822" s="29"/>
      <c r="U1822" s="27">
        <f>IFERROR(VLOOKUP($D1822,BankOpTbl,2,0),"")</f>
        <v>0</v>
      </c>
      <c r="V1822" s="27">
        <f>IFERROR(VLOOKUP($D1822,BankOpTbl,3,0),"")</f>
        <v>0</v>
      </c>
      <c r="W1822" s="27">
        <f>IFERROR(VLOOKUP($D1822,BankOpTbl,4,0),"")</f>
        <v>0</v>
      </c>
      <c r="X1822" s="27">
        <f>IF($E1822="","",IFERROR(VLOOKUP($E1822,BankTbl,4,0),""))</f>
        <v>0</v>
      </c>
      <c r="Y1822" s="27">
        <f>IF($F1822="","",IFERROR(VLOOKUP($F1822,BankTbl,4,0),""))</f>
        <v>0</v>
      </c>
      <c r="Z1822" s="27">
        <f>IF($B1822="","",IF($V1822="PICK",LEFT($N1822,5),IF($V1822="FIXED",$W1822,IF($V1822="CODE",$H1822,""))))</f>
        <v>0</v>
      </c>
    </row>
    <row r="1823" spans="1:26" ht="21" customHeight="1">
      <c r="A1823" s="27">
        <f>IF($B1823="","",COUNTA($B$13:$B1823))</f>
        <v>0</v>
      </c>
      <c r="B1823" s="28"/>
      <c r="C1823" s="28"/>
      <c r="D1823" s="29"/>
      <c r="E1823" s="29"/>
      <c r="F1823" s="29"/>
      <c r="G1823" s="28"/>
      <c r="H1823" s="28"/>
      <c r="I1823" s="30">
        <f>IF($H1823="","",IFERROR(VLOOKUP($H1823,AcctTbl,2,0),"کد ناشناخته"))</f>
        <v>0</v>
      </c>
      <c r="J1823" s="27">
        <f>IF($H1823="","",IFERROR(VLOOKUP($H1823,AcctTbl,3,0),""))</f>
        <v>0</v>
      </c>
      <c r="K1823" s="29"/>
      <c r="L1823" s="28"/>
      <c r="M1823" s="31"/>
      <c r="N1823" s="29"/>
      <c r="O1823" s="32">
        <f>IF($B1823="",0,IF($U1823="IN",N($M1823),0))</f>
        <v>0</v>
      </c>
      <c r="P1823" s="32">
        <f>IF($B1823="",0,IF(OR($U1823="OUT",$U1823="TRF"),N($M1823),0))</f>
        <v>0</v>
      </c>
      <c r="Q1823" s="32">
        <f>IF($B1823="",0,IF(OR($U1823="OUT",$U1823="TRF"),N($M1823),0))</f>
        <v>0</v>
      </c>
      <c r="R1823" s="32">
        <f>IF($B1823="",0,IF($U1823="IN",N($M1823),0))</f>
        <v>0</v>
      </c>
      <c r="S1823" s="33">
        <f>IF($B1823="","",IF($M1823="","⚠ مبلغ",IF($E1823="","⚠ بانک عامل",IF(AND($U1823="TRF",$F1823=""),"⚠ بانک مقصد",IF(AND($V1823&lt;&gt;"NONE",$V1823&lt;&gt;"",$Z1823=""),"⚠ طرف حساب","✓")))))</f>
        <v>0</v>
      </c>
      <c r="T1823" s="29"/>
      <c r="U1823" s="27">
        <f>IFERROR(VLOOKUP($D1823,BankOpTbl,2,0),"")</f>
        <v>0</v>
      </c>
      <c r="V1823" s="27">
        <f>IFERROR(VLOOKUP($D1823,BankOpTbl,3,0),"")</f>
        <v>0</v>
      </c>
      <c r="W1823" s="27">
        <f>IFERROR(VLOOKUP($D1823,BankOpTbl,4,0),"")</f>
        <v>0</v>
      </c>
      <c r="X1823" s="27">
        <f>IF($E1823="","",IFERROR(VLOOKUP($E1823,BankTbl,4,0),""))</f>
        <v>0</v>
      </c>
      <c r="Y1823" s="27">
        <f>IF($F1823="","",IFERROR(VLOOKUP($F1823,BankTbl,4,0),""))</f>
        <v>0</v>
      </c>
      <c r="Z1823" s="27">
        <f>IF($B1823="","",IF($V1823="PICK",LEFT($N1823,5),IF($V1823="FIXED",$W1823,IF($V1823="CODE",$H1823,""))))</f>
        <v>0</v>
      </c>
    </row>
    <row r="1824" spans="1:26" ht="21" customHeight="1">
      <c r="A1824" s="27">
        <f>IF($B1824="","",COUNTA($B$13:$B1824))</f>
        <v>0</v>
      </c>
      <c r="B1824" s="28"/>
      <c r="C1824" s="28"/>
      <c r="D1824" s="29"/>
      <c r="E1824" s="29"/>
      <c r="F1824" s="29"/>
      <c r="G1824" s="28"/>
      <c r="H1824" s="28"/>
      <c r="I1824" s="30">
        <f>IF($H1824="","",IFERROR(VLOOKUP($H1824,AcctTbl,2,0),"کد ناشناخته"))</f>
        <v>0</v>
      </c>
      <c r="J1824" s="27">
        <f>IF($H1824="","",IFERROR(VLOOKUP($H1824,AcctTbl,3,0),""))</f>
        <v>0</v>
      </c>
      <c r="K1824" s="29"/>
      <c r="L1824" s="28"/>
      <c r="M1824" s="31"/>
      <c r="N1824" s="29"/>
      <c r="O1824" s="32">
        <f>IF($B1824="",0,IF($U1824="IN",N($M1824),0))</f>
        <v>0</v>
      </c>
      <c r="P1824" s="32">
        <f>IF($B1824="",0,IF(OR($U1824="OUT",$U1824="TRF"),N($M1824),0))</f>
        <v>0</v>
      </c>
      <c r="Q1824" s="32">
        <f>IF($B1824="",0,IF(OR($U1824="OUT",$U1824="TRF"),N($M1824),0))</f>
        <v>0</v>
      </c>
      <c r="R1824" s="32">
        <f>IF($B1824="",0,IF($U1824="IN",N($M1824),0))</f>
        <v>0</v>
      </c>
      <c r="S1824" s="33">
        <f>IF($B1824="","",IF($M1824="","⚠ مبلغ",IF($E1824="","⚠ بانک عامل",IF(AND($U1824="TRF",$F1824=""),"⚠ بانک مقصد",IF(AND($V1824&lt;&gt;"NONE",$V1824&lt;&gt;"",$Z1824=""),"⚠ طرف حساب","✓")))))</f>
        <v>0</v>
      </c>
      <c r="T1824" s="29"/>
      <c r="U1824" s="27">
        <f>IFERROR(VLOOKUP($D1824,BankOpTbl,2,0),"")</f>
        <v>0</v>
      </c>
      <c r="V1824" s="27">
        <f>IFERROR(VLOOKUP($D1824,BankOpTbl,3,0),"")</f>
        <v>0</v>
      </c>
      <c r="W1824" s="27">
        <f>IFERROR(VLOOKUP($D1824,BankOpTbl,4,0),"")</f>
        <v>0</v>
      </c>
      <c r="X1824" s="27">
        <f>IF($E1824="","",IFERROR(VLOOKUP($E1824,BankTbl,4,0),""))</f>
        <v>0</v>
      </c>
      <c r="Y1824" s="27">
        <f>IF($F1824="","",IFERROR(VLOOKUP($F1824,BankTbl,4,0),""))</f>
        <v>0</v>
      </c>
      <c r="Z1824" s="27">
        <f>IF($B1824="","",IF($V1824="PICK",LEFT($N1824,5),IF($V1824="FIXED",$W1824,IF($V1824="CODE",$H1824,""))))</f>
        <v>0</v>
      </c>
    </row>
    <row r="1825" spans="1:26" ht="21" customHeight="1">
      <c r="A1825" s="27">
        <f>IF($B1825="","",COUNTA($B$13:$B1825))</f>
        <v>0</v>
      </c>
      <c r="B1825" s="28"/>
      <c r="C1825" s="28"/>
      <c r="D1825" s="29"/>
      <c r="E1825" s="29"/>
      <c r="F1825" s="29"/>
      <c r="G1825" s="28"/>
      <c r="H1825" s="28"/>
      <c r="I1825" s="30">
        <f>IF($H1825="","",IFERROR(VLOOKUP($H1825,AcctTbl,2,0),"کد ناشناخته"))</f>
        <v>0</v>
      </c>
      <c r="J1825" s="27">
        <f>IF($H1825="","",IFERROR(VLOOKUP($H1825,AcctTbl,3,0),""))</f>
        <v>0</v>
      </c>
      <c r="K1825" s="29"/>
      <c r="L1825" s="28"/>
      <c r="M1825" s="31"/>
      <c r="N1825" s="29"/>
      <c r="O1825" s="32">
        <f>IF($B1825="",0,IF($U1825="IN",N($M1825),0))</f>
        <v>0</v>
      </c>
      <c r="P1825" s="32">
        <f>IF($B1825="",0,IF(OR($U1825="OUT",$U1825="TRF"),N($M1825),0))</f>
        <v>0</v>
      </c>
      <c r="Q1825" s="32">
        <f>IF($B1825="",0,IF(OR($U1825="OUT",$U1825="TRF"),N($M1825),0))</f>
        <v>0</v>
      </c>
      <c r="R1825" s="32">
        <f>IF($B1825="",0,IF($U1825="IN",N($M1825),0))</f>
        <v>0</v>
      </c>
      <c r="S1825" s="33">
        <f>IF($B1825="","",IF($M1825="","⚠ مبلغ",IF($E1825="","⚠ بانک عامل",IF(AND($U1825="TRF",$F1825=""),"⚠ بانک مقصد",IF(AND($V1825&lt;&gt;"NONE",$V1825&lt;&gt;"",$Z1825=""),"⚠ طرف حساب","✓")))))</f>
        <v>0</v>
      </c>
      <c r="T1825" s="29"/>
      <c r="U1825" s="27">
        <f>IFERROR(VLOOKUP($D1825,BankOpTbl,2,0),"")</f>
        <v>0</v>
      </c>
      <c r="V1825" s="27">
        <f>IFERROR(VLOOKUP($D1825,BankOpTbl,3,0),"")</f>
        <v>0</v>
      </c>
      <c r="W1825" s="27">
        <f>IFERROR(VLOOKUP($D1825,BankOpTbl,4,0),"")</f>
        <v>0</v>
      </c>
      <c r="X1825" s="27">
        <f>IF($E1825="","",IFERROR(VLOOKUP($E1825,BankTbl,4,0),""))</f>
        <v>0</v>
      </c>
      <c r="Y1825" s="27">
        <f>IF($F1825="","",IFERROR(VLOOKUP($F1825,BankTbl,4,0),""))</f>
        <v>0</v>
      </c>
      <c r="Z1825" s="27">
        <f>IF($B1825="","",IF($V1825="PICK",LEFT($N1825,5),IF($V1825="FIXED",$W1825,IF($V1825="CODE",$H1825,""))))</f>
        <v>0</v>
      </c>
    </row>
    <row r="1826" spans="1:26" ht="21" customHeight="1">
      <c r="A1826" s="27">
        <f>IF($B1826="","",COUNTA($B$13:$B1826))</f>
        <v>0</v>
      </c>
      <c r="B1826" s="28"/>
      <c r="C1826" s="28"/>
      <c r="D1826" s="29"/>
      <c r="E1826" s="29"/>
      <c r="F1826" s="29"/>
      <c r="G1826" s="28"/>
      <c r="H1826" s="28"/>
      <c r="I1826" s="30">
        <f>IF($H1826="","",IFERROR(VLOOKUP($H1826,AcctTbl,2,0),"کد ناشناخته"))</f>
        <v>0</v>
      </c>
      <c r="J1826" s="27">
        <f>IF($H1826="","",IFERROR(VLOOKUP($H1826,AcctTbl,3,0),""))</f>
        <v>0</v>
      </c>
      <c r="K1826" s="29"/>
      <c r="L1826" s="28"/>
      <c r="M1826" s="31"/>
      <c r="N1826" s="29"/>
      <c r="O1826" s="32">
        <f>IF($B1826="",0,IF($U1826="IN",N($M1826),0))</f>
        <v>0</v>
      </c>
      <c r="P1826" s="32">
        <f>IF($B1826="",0,IF(OR($U1826="OUT",$U1826="TRF"),N($M1826),0))</f>
        <v>0</v>
      </c>
      <c r="Q1826" s="32">
        <f>IF($B1826="",0,IF(OR($U1826="OUT",$U1826="TRF"),N($M1826),0))</f>
        <v>0</v>
      </c>
      <c r="R1826" s="32">
        <f>IF($B1826="",0,IF($U1826="IN",N($M1826),0))</f>
        <v>0</v>
      </c>
      <c r="S1826" s="33">
        <f>IF($B1826="","",IF($M1826="","⚠ مبلغ",IF($E1826="","⚠ بانک عامل",IF(AND($U1826="TRF",$F1826=""),"⚠ بانک مقصد",IF(AND($V1826&lt;&gt;"NONE",$V1826&lt;&gt;"",$Z1826=""),"⚠ طرف حساب","✓")))))</f>
        <v>0</v>
      </c>
      <c r="T1826" s="29"/>
      <c r="U1826" s="27">
        <f>IFERROR(VLOOKUP($D1826,BankOpTbl,2,0),"")</f>
        <v>0</v>
      </c>
      <c r="V1826" s="27">
        <f>IFERROR(VLOOKUP($D1826,BankOpTbl,3,0),"")</f>
        <v>0</v>
      </c>
      <c r="W1826" s="27">
        <f>IFERROR(VLOOKUP($D1826,BankOpTbl,4,0),"")</f>
        <v>0</v>
      </c>
      <c r="X1826" s="27">
        <f>IF($E1826="","",IFERROR(VLOOKUP($E1826,BankTbl,4,0),""))</f>
        <v>0</v>
      </c>
      <c r="Y1826" s="27">
        <f>IF($F1826="","",IFERROR(VLOOKUP($F1826,BankTbl,4,0),""))</f>
        <v>0</v>
      </c>
      <c r="Z1826" s="27">
        <f>IF($B1826="","",IF($V1826="PICK",LEFT($N1826,5),IF($V1826="FIXED",$W1826,IF($V1826="CODE",$H1826,""))))</f>
        <v>0</v>
      </c>
    </row>
    <row r="1827" spans="1:26" ht="21" customHeight="1">
      <c r="A1827" s="27">
        <f>IF($B1827="","",COUNTA($B$13:$B1827))</f>
        <v>0</v>
      </c>
      <c r="B1827" s="28"/>
      <c r="C1827" s="28"/>
      <c r="D1827" s="29"/>
      <c r="E1827" s="29"/>
      <c r="F1827" s="29"/>
      <c r="G1827" s="28"/>
      <c r="H1827" s="28"/>
      <c r="I1827" s="30">
        <f>IF($H1827="","",IFERROR(VLOOKUP($H1827,AcctTbl,2,0),"کد ناشناخته"))</f>
        <v>0</v>
      </c>
      <c r="J1827" s="27">
        <f>IF($H1827="","",IFERROR(VLOOKUP($H1827,AcctTbl,3,0),""))</f>
        <v>0</v>
      </c>
      <c r="K1827" s="29"/>
      <c r="L1827" s="28"/>
      <c r="M1827" s="31"/>
      <c r="N1827" s="29"/>
      <c r="O1827" s="32">
        <f>IF($B1827="",0,IF($U1827="IN",N($M1827),0))</f>
        <v>0</v>
      </c>
      <c r="P1827" s="32">
        <f>IF($B1827="",0,IF(OR($U1827="OUT",$U1827="TRF"),N($M1827),0))</f>
        <v>0</v>
      </c>
      <c r="Q1827" s="32">
        <f>IF($B1827="",0,IF(OR($U1827="OUT",$U1827="TRF"),N($M1827),0))</f>
        <v>0</v>
      </c>
      <c r="R1827" s="32">
        <f>IF($B1827="",0,IF($U1827="IN",N($M1827),0))</f>
        <v>0</v>
      </c>
      <c r="S1827" s="33">
        <f>IF($B1827="","",IF($M1827="","⚠ مبلغ",IF($E1827="","⚠ بانک عامل",IF(AND($U1827="TRF",$F1827=""),"⚠ بانک مقصد",IF(AND($V1827&lt;&gt;"NONE",$V1827&lt;&gt;"",$Z1827=""),"⚠ طرف حساب","✓")))))</f>
        <v>0</v>
      </c>
      <c r="T1827" s="29"/>
      <c r="U1827" s="27">
        <f>IFERROR(VLOOKUP($D1827,BankOpTbl,2,0),"")</f>
        <v>0</v>
      </c>
      <c r="V1827" s="27">
        <f>IFERROR(VLOOKUP($D1827,BankOpTbl,3,0),"")</f>
        <v>0</v>
      </c>
      <c r="W1827" s="27">
        <f>IFERROR(VLOOKUP($D1827,BankOpTbl,4,0),"")</f>
        <v>0</v>
      </c>
      <c r="X1827" s="27">
        <f>IF($E1827="","",IFERROR(VLOOKUP($E1827,BankTbl,4,0),""))</f>
        <v>0</v>
      </c>
      <c r="Y1827" s="27">
        <f>IF($F1827="","",IFERROR(VLOOKUP($F1827,BankTbl,4,0),""))</f>
        <v>0</v>
      </c>
      <c r="Z1827" s="27">
        <f>IF($B1827="","",IF($V1827="PICK",LEFT($N1827,5),IF($V1827="FIXED",$W1827,IF($V1827="CODE",$H1827,""))))</f>
        <v>0</v>
      </c>
    </row>
    <row r="1828" spans="1:26" ht="21" customHeight="1">
      <c r="A1828" s="27">
        <f>IF($B1828="","",COUNTA($B$13:$B1828))</f>
        <v>0</v>
      </c>
      <c r="B1828" s="28"/>
      <c r="C1828" s="28"/>
      <c r="D1828" s="29"/>
      <c r="E1828" s="29"/>
      <c r="F1828" s="29"/>
      <c r="G1828" s="28"/>
      <c r="H1828" s="28"/>
      <c r="I1828" s="30">
        <f>IF($H1828="","",IFERROR(VLOOKUP($H1828,AcctTbl,2,0),"کد ناشناخته"))</f>
        <v>0</v>
      </c>
      <c r="J1828" s="27">
        <f>IF($H1828="","",IFERROR(VLOOKUP($H1828,AcctTbl,3,0),""))</f>
        <v>0</v>
      </c>
      <c r="K1828" s="29"/>
      <c r="L1828" s="28"/>
      <c r="M1828" s="31"/>
      <c r="N1828" s="29"/>
      <c r="O1828" s="32">
        <f>IF($B1828="",0,IF($U1828="IN",N($M1828),0))</f>
        <v>0</v>
      </c>
      <c r="P1828" s="32">
        <f>IF($B1828="",0,IF(OR($U1828="OUT",$U1828="TRF"),N($M1828),0))</f>
        <v>0</v>
      </c>
      <c r="Q1828" s="32">
        <f>IF($B1828="",0,IF(OR($U1828="OUT",$U1828="TRF"),N($M1828),0))</f>
        <v>0</v>
      </c>
      <c r="R1828" s="32">
        <f>IF($B1828="",0,IF($U1828="IN",N($M1828),0))</f>
        <v>0</v>
      </c>
      <c r="S1828" s="33">
        <f>IF($B1828="","",IF($M1828="","⚠ مبلغ",IF($E1828="","⚠ بانک عامل",IF(AND($U1828="TRF",$F1828=""),"⚠ بانک مقصد",IF(AND($V1828&lt;&gt;"NONE",$V1828&lt;&gt;"",$Z1828=""),"⚠ طرف حساب","✓")))))</f>
        <v>0</v>
      </c>
      <c r="T1828" s="29"/>
      <c r="U1828" s="27">
        <f>IFERROR(VLOOKUP($D1828,BankOpTbl,2,0),"")</f>
        <v>0</v>
      </c>
      <c r="V1828" s="27">
        <f>IFERROR(VLOOKUP($D1828,BankOpTbl,3,0),"")</f>
        <v>0</v>
      </c>
      <c r="W1828" s="27">
        <f>IFERROR(VLOOKUP($D1828,BankOpTbl,4,0),"")</f>
        <v>0</v>
      </c>
      <c r="X1828" s="27">
        <f>IF($E1828="","",IFERROR(VLOOKUP($E1828,BankTbl,4,0),""))</f>
        <v>0</v>
      </c>
      <c r="Y1828" s="27">
        <f>IF($F1828="","",IFERROR(VLOOKUP($F1828,BankTbl,4,0),""))</f>
        <v>0</v>
      </c>
      <c r="Z1828" s="27">
        <f>IF($B1828="","",IF($V1828="PICK",LEFT($N1828,5),IF($V1828="FIXED",$W1828,IF($V1828="CODE",$H1828,""))))</f>
        <v>0</v>
      </c>
    </row>
    <row r="1829" spans="1:26" ht="21" customHeight="1">
      <c r="A1829" s="27">
        <f>IF($B1829="","",COUNTA($B$13:$B1829))</f>
        <v>0</v>
      </c>
      <c r="B1829" s="28"/>
      <c r="C1829" s="28"/>
      <c r="D1829" s="29"/>
      <c r="E1829" s="29"/>
      <c r="F1829" s="29"/>
      <c r="G1829" s="28"/>
      <c r="H1829" s="28"/>
      <c r="I1829" s="30">
        <f>IF($H1829="","",IFERROR(VLOOKUP($H1829,AcctTbl,2,0),"کد ناشناخته"))</f>
        <v>0</v>
      </c>
      <c r="J1829" s="27">
        <f>IF($H1829="","",IFERROR(VLOOKUP($H1829,AcctTbl,3,0),""))</f>
        <v>0</v>
      </c>
      <c r="K1829" s="29"/>
      <c r="L1829" s="28"/>
      <c r="M1829" s="31"/>
      <c r="N1829" s="29"/>
      <c r="O1829" s="32">
        <f>IF($B1829="",0,IF($U1829="IN",N($M1829),0))</f>
        <v>0</v>
      </c>
      <c r="P1829" s="32">
        <f>IF($B1829="",0,IF(OR($U1829="OUT",$U1829="TRF"),N($M1829),0))</f>
        <v>0</v>
      </c>
      <c r="Q1829" s="32">
        <f>IF($B1829="",0,IF(OR($U1829="OUT",$U1829="TRF"),N($M1829),0))</f>
        <v>0</v>
      </c>
      <c r="R1829" s="32">
        <f>IF($B1829="",0,IF($U1829="IN",N($M1829),0))</f>
        <v>0</v>
      </c>
      <c r="S1829" s="33">
        <f>IF($B1829="","",IF($M1829="","⚠ مبلغ",IF($E1829="","⚠ بانک عامل",IF(AND($U1829="TRF",$F1829=""),"⚠ بانک مقصد",IF(AND($V1829&lt;&gt;"NONE",$V1829&lt;&gt;"",$Z1829=""),"⚠ طرف حساب","✓")))))</f>
        <v>0</v>
      </c>
      <c r="T1829" s="29"/>
      <c r="U1829" s="27">
        <f>IFERROR(VLOOKUP($D1829,BankOpTbl,2,0),"")</f>
        <v>0</v>
      </c>
      <c r="V1829" s="27">
        <f>IFERROR(VLOOKUP($D1829,BankOpTbl,3,0),"")</f>
        <v>0</v>
      </c>
      <c r="W1829" s="27">
        <f>IFERROR(VLOOKUP($D1829,BankOpTbl,4,0),"")</f>
        <v>0</v>
      </c>
      <c r="X1829" s="27">
        <f>IF($E1829="","",IFERROR(VLOOKUP($E1829,BankTbl,4,0),""))</f>
        <v>0</v>
      </c>
      <c r="Y1829" s="27">
        <f>IF($F1829="","",IFERROR(VLOOKUP($F1829,BankTbl,4,0),""))</f>
        <v>0</v>
      </c>
      <c r="Z1829" s="27">
        <f>IF($B1829="","",IF($V1829="PICK",LEFT($N1829,5),IF($V1829="FIXED",$W1829,IF($V1829="CODE",$H1829,""))))</f>
        <v>0</v>
      </c>
    </row>
    <row r="1830" spans="1:26" ht="21" customHeight="1">
      <c r="A1830" s="27">
        <f>IF($B1830="","",COUNTA($B$13:$B1830))</f>
        <v>0</v>
      </c>
      <c r="B1830" s="28"/>
      <c r="C1830" s="28"/>
      <c r="D1830" s="29"/>
      <c r="E1830" s="29"/>
      <c r="F1830" s="29"/>
      <c r="G1830" s="28"/>
      <c r="H1830" s="28"/>
      <c r="I1830" s="30">
        <f>IF($H1830="","",IFERROR(VLOOKUP($H1830,AcctTbl,2,0),"کد ناشناخته"))</f>
        <v>0</v>
      </c>
      <c r="J1830" s="27">
        <f>IF($H1830="","",IFERROR(VLOOKUP($H1830,AcctTbl,3,0),""))</f>
        <v>0</v>
      </c>
      <c r="K1830" s="29"/>
      <c r="L1830" s="28"/>
      <c r="M1830" s="31"/>
      <c r="N1830" s="29"/>
      <c r="O1830" s="32">
        <f>IF($B1830="",0,IF($U1830="IN",N($M1830),0))</f>
        <v>0</v>
      </c>
      <c r="P1830" s="32">
        <f>IF($B1830="",0,IF(OR($U1830="OUT",$U1830="TRF"),N($M1830),0))</f>
        <v>0</v>
      </c>
      <c r="Q1830" s="32">
        <f>IF($B1830="",0,IF(OR($U1830="OUT",$U1830="TRF"),N($M1830),0))</f>
        <v>0</v>
      </c>
      <c r="R1830" s="32">
        <f>IF($B1830="",0,IF($U1830="IN",N($M1830),0))</f>
        <v>0</v>
      </c>
      <c r="S1830" s="33">
        <f>IF($B1830="","",IF($M1830="","⚠ مبلغ",IF($E1830="","⚠ بانک عامل",IF(AND($U1830="TRF",$F1830=""),"⚠ بانک مقصد",IF(AND($V1830&lt;&gt;"NONE",$V1830&lt;&gt;"",$Z1830=""),"⚠ طرف حساب","✓")))))</f>
        <v>0</v>
      </c>
      <c r="T1830" s="29"/>
      <c r="U1830" s="27">
        <f>IFERROR(VLOOKUP($D1830,BankOpTbl,2,0),"")</f>
        <v>0</v>
      </c>
      <c r="V1830" s="27">
        <f>IFERROR(VLOOKUP($D1830,BankOpTbl,3,0),"")</f>
        <v>0</v>
      </c>
      <c r="W1830" s="27">
        <f>IFERROR(VLOOKUP($D1830,BankOpTbl,4,0),"")</f>
        <v>0</v>
      </c>
      <c r="X1830" s="27">
        <f>IF($E1830="","",IFERROR(VLOOKUP($E1830,BankTbl,4,0),""))</f>
        <v>0</v>
      </c>
      <c r="Y1830" s="27">
        <f>IF($F1830="","",IFERROR(VLOOKUP($F1830,BankTbl,4,0),""))</f>
        <v>0</v>
      </c>
      <c r="Z1830" s="27">
        <f>IF($B1830="","",IF($V1830="PICK",LEFT($N1830,5),IF($V1830="FIXED",$W1830,IF($V1830="CODE",$H1830,""))))</f>
        <v>0</v>
      </c>
    </row>
    <row r="1831" spans="1:26" ht="21" customHeight="1">
      <c r="A1831" s="27">
        <f>IF($B1831="","",COUNTA($B$13:$B1831))</f>
        <v>0</v>
      </c>
      <c r="B1831" s="28"/>
      <c r="C1831" s="28"/>
      <c r="D1831" s="29"/>
      <c r="E1831" s="29"/>
      <c r="F1831" s="29"/>
      <c r="G1831" s="28"/>
      <c r="H1831" s="28"/>
      <c r="I1831" s="30">
        <f>IF($H1831="","",IFERROR(VLOOKUP($H1831,AcctTbl,2,0),"کد ناشناخته"))</f>
        <v>0</v>
      </c>
      <c r="J1831" s="27">
        <f>IF($H1831="","",IFERROR(VLOOKUP($H1831,AcctTbl,3,0),""))</f>
        <v>0</v>
      </c>
      <c r="K1831" s="29"/>
      <c r="L1831" s="28"/>
      <c r="M1831" s="31"/>
      <c r="N1831" s="29"/>
      <c r="O1831" s="32">
        <f>IF($B1831="",0,IF($U1831="IN",N($M1831),0))</f>
        <v>0</v>
      </c>
      <c r="P1831" s="32">
        <f>IF($B1831="",0,IF(OR($U1831="OUT",$U1831="TRF"),N($M1831),0))</f>
        <v>0</v>
      </c>
      <c r="Q1831" s="32">
        <f>IF($B1831="",0,IF(OR($U1831="OUT",$U1831="TRF"),N($M1831),0))</f>
        <v>0</v>
      </c>
      <c r="R1831" s="32">
        <f>IF($B1831="",0,IF($U1831="IN",N($M1831),0))</f>
        <v>0</v>
      </c>
      <c r="S1831" s="33">
        <f>IF($B1831="","",IF($M1831="","⚠ مبلغ",IF($E1831="","⚠ بانک عامل",IF(AND($U1831="TRF",$F1831=""),"⚠ بانک مقصد",IF(AND($V1831&lt;&gt;"NONE",$V1831&lt;&gt;"",$Z1831=""),"⚠ طرف حساب","✓")))))</f>
        <v>0</v>
      </c>
      <c r="T1831" s="29"/>
      <c r="U1831" s="27">
        <f>IFERROR(VLOOKUP($D1831,BankOpTbl,2,0),"")</f>
        <v>0</v>
      </c>
      <c r="V1831" s="27">
        <f>IFERROR(VLOOKUP($D1831,BankOpTbl,3,0),"")</f>
        <v>0</v>
      </c>
      <c r="W1831" s="27">
        <f>IFERROR(VLOOKUP($D1831,BankOpTbl,4,0),"")</f>
        <v>0</v>
      </c>
      <c r="X1831" s="27">
        <f>IF($E1831="","",IFERROR(VLOOKUP($E1831,BankTbl,4,0),""))</f>
        <v>0</v>
      </c>
      <c r="Y1831" s="27">
        <f>IF($F1831="","",IFERROR(VLOOKUP($F1831,BankTbl,4,0),""))</f>
        <v>0</v>
      </c>
      <c r="Z1831" s="27">
        <f>IF($B1831="","",IF($V1831="PICK",LEFT($N1831,5),IF($V1831="FIXED",$W1831,IF($V1831="CODE",$H1831,""))))</f>
        <v>0</v>
      </c>
    </row>
    <row r="1832" spans="1:26" ht="21" customHeight="1">
      <c r="A1832" s="27">
        <f>IF($B1832="","",COUNTA($B$13:$B1832))</f>
        <v>0</v>
      </c>
      <c r="B1832" s="28"/>
      <c r="C1832" s="28"/>
      <c r="D1832" s="29"/>
      <c r="E1832" s="29"/>
      <c r="F1832" s="29"/>
      <c r="G1832" s="28"/>
      <c r="H1832" s="28"/>
      <c r="I1832" s="30">
        <f>IF($H1832="","",IFERROR(VLOOKUP($H1832,AcctTbl,2,0),"کد ناشناخته"))</f>
        <v>0</v>
      </c>
      <c r="J1832" s="27">
        <f>IF($H1832="","",IFERROR(VLOOKUP($H1832,AcctTbl,3,0),""))</f>
        <v>0</v>
      </c>
      <c r="K1832" s="29"/>
      <c r="L1832" s="28"/>
      <c r="M1832" s="31"/>
      <c r="N1832" s="29"/>
      <c r="O1832" s="32">
        <f>IF($B1832="",0,IF($U1832="IN",N($M1832),0))</f>
        <v>0</v>
      </c>
      <c r="P1832" s="32">
        <f>IF($B1832="",0,IF(OR($U1832="OUT",$U1832="TRF"),N($M1832),0))</f>
        <v>0</v>
      </c>
      <c r="Q1832" s="32">
        <f>IF($B1832="",0,IF(OR($U1832="OUT",$U1832="TRF"),N($M1832),0))</f>
        <v>0</v>
      </c>
      <c r="R1832" s="32">
        <f>IF($B1832="",0,IF($U1832="IN",N($M1832),0))</f>
        <v>0</v>
      </c>
      <c r="S1832" s="33">
        <f>IF($B1832="","",IF($M1832="","⚠ مبلغ",IF($E1832="","⚠ بانک عامل",IF(AND($U1832="TRF",$F1832=""),"⚠ بانک مقصد",IF(AND($V1832&lt;&gt;"NONE",$V1832&lt;&gt;"",$Z1832=""),"⚠ طرف حساب","✓")))))</f>
        <v>0</v>
      </c>
      <c r="T1832" s="29"/>
      <c r="U1832" s="27">
        <f>IFERROR(VLOOKUP($D1832,BankOpTbl,2,0),"")</f>
        <v>0</v>
      </c>
      <c r="V1832" s="27">
        <f>IFERROR(VLOOKUP($D1832,BankOpTbl,3,0),"")</f>
        <v>0</v>
      </c>
      <c r="W1832" s="27">
        <f>IFERROR(VLOOKUP($D1832,BankOpTbl,4,0),"")</f>
        <v>0</v>
      </c>
      <c r="X1832" s="27">
        <f>IF($E1832="","",IFERROR(VLOOKUP($E1832,BankTbl,4,0),""))</f>
        <v>0</v>
      </c>
      <c r="Y1832" s="27">
        <f>IF($F1832="","",IFERROR(VLOOKUP($F1832,BankTbl,4,0),""))</f>
        <v>0</v>
      </c>
      <c r="Z1832" s="27">
        <f>IF($B1832="","",IF($V1832="PICK",LEFT($N1832,5),IF($V1832="FIXED",$W1832,IF($V1832="CODE",$H1832,""))))</f>
        <v>0</v>
      </c>
    </row>
    <row r="1833" spans="1:26" ht="21" customHeight="1">
      <c r="A1833" s="27">
        <f>IF($B1833="","",COUNTA($B$13:$B1833))</f>
        <v>0</v>
      </c>
      <c r="B1833" s="28"/>
      <c r="C1833" s="28"/>
      <c r="D1833" s="29"/>
      <c r="E1833" s="29"/>
      <c r="F1833" s="29"/>
      <c r="G1833" s="28"/>
      <c r="H1833" s="28"/>
      <c r="I1833" s="30">
        <f>IF($H1833="","",IFERROR(VLOOKUP($H1833,AcctTbl,2,0),"کد ناشناخته"))</f>
        <v>0</v>
      </c>
      <c r="J1833" s="27">
        <f>IF($H1833="","",IFERROR(VLOOKUP($H1833,AcctTbl,3,0),""))</f>
        <v>0</v>
      </c>
      <c r="K1833" s="29"/>
      <c r="L1833" s="28"/>
      <c r="M1833" s="31"/>
      <c r="N1833" s="29"/>
      <c r="O1833" s="32">
        <f>IF($B1833="",0,IF($U1833="IN",N($M1833),0))</f>
        <v>0</v>
      </c>
      <c r="P1833" s="32">
        <f>IF($B1833="",0,IF(OR($U1833="OUT",$U1833="TRF"),N($M1833),0))</f>
        <v>0</v>
      </c>
      <c r="Q1833" s="32">
        <f>IF($B1833="",0,IF(OR($U1833="OUT",$U1833="TRF"),N($M1833),0))</f>
        <v>0</v>
      </c>
      <c r="R1833" s="32">
        <f>IF($B1833="",0,IF($U1833="IN",N($M1833),0))</f>
        <v>0</v>
      </c>
      <c r="S1833" s="33">
        <f>IF($B1833="","",IF($M1833="","⚠ مبلغ",IF($E1833="","⚠ بانک عامل",IF(AND($U1833="TRF",$F1833=""),"⚠ بانک مقصد",IF(AND($V1833&lt;&gt;"NONE",$V1833&lt;&gt;"",$Z1833=""),"⚠ طرف حساب","✓")))))</f>
        <v>0</v>
      </c>
      <c r="T1833" s="29"/>
      <c r="U1833" s="27">
        <f>IFERROR(VLOOKUP($D1833,BankOpTbl,2,0),"")</f>
        <v>0</v>
      </c>
      <c r="V1833" s="27">
        <f>IFERROR(VLOOKUP($D1833,BankOpTbl,3,0),"")</f>
        <v>0</v>
      </c>
      <c r="W1833" s="27">
        <f>IFERROR(VLOOKUP($D1833,BankOpTbl,4,0),"")</f>
        <v>0</v>
      </c>
      <c r="X1833" s="27">
        <f>IF($E1833="","",IFERROR(VLOOKUP($E1833,BankTbl,4,0),""))</f>
        <v>0</v>
      </c>
      <c r="Y1833" s="27">
        <f>IF($F1833="","",IFERROR(VLOOKUP($F1833,BankTbl,4,0),""))</f>
        <v>0</v>
      </c>
      <c r="Z1833" s="27">
        <f>IF($B1833="","",IF($V1833="PICK",LEFT($N1833,5),IF($V1833="FIXED",$W1833,IF($V1833="CODE",$H1833,""))))</f>
        <v>0</v>
      </c>
    </row>
    <row r="1834" spans="1:26" ht="21" customHeight="1">
      <c r="A1834" s="27">
        <f>IF($B1834="","",COUNTA($B$13:$B1834))</f>
        <v>0</v>
      </c>
      <c r="B1834" s="28"/>
      <c r="C1834" s="28"/>
      <c r="D1834" s="29"/>
      <c r="E1834" s="29"/>
      <c r="F1834" s="29"/>
      <c r="G1834" s="28"/>
      <c r="H1834" s="28"/>
      <c r="I1834" s="30">
        <f>IF($H1834="","",IFERROR(VLOOKUP($H1834,AcctTbl,2,0),"کد ناشناخته"))</f>
        <v>0</v>
      </c>
      <c r="J1834" s="27">
        <f>IF($H1834="","",IFERROR(VLOOKUP($H1834,AcctTbl,3,0),""))</f>
        <v>0</v>
      </c>
      <c r="K1834" s="29"/>
      <c r="L1834" s="28"/>
      <c r="M1834" s="31"/>
      <c r="N1834" s="29"/>
      <c r="O1834" s="32">
        <f>IF($B1834="",0,IF($U1834="IN",N($M1834),0))</f>
        <v>0</v>
      </c>
      <c r="P1834" s="32">
        <f>IF($B1834="",0,IF(OR($U1834="OUT",$U1834="TRF"),N($M1834),0))</f>
        <v>0</v>
      </c>
      <c r="Q1834" s="32">
        <f>IF($B1834="",0,IF(OR($U1834="OUT",$U1834="TRF"),N($M1834),0))</f>
        <v>0</v>
      </c>
      <c r="R1834" s="32">
        <f>IF($B1834="",0,IF($U1834="IN",N($M1834),0))</f>
        <v>0</v>
      </c>
      <c r="S1834" s="33">
        <f>IF($B1834="","",IF($M1834="","⚠ مبلغ",IF($E1834="","⚠ بانک عامل",IF(AND($U1834="TRF",$F1834=""),"⚠ بانک مقصد",IF(AND($V1834&lt;&gt;"NONE",$V1834&lt;&gt;"",$Z1834=""),"⚠ طرف حساب","✓")))))</f>
        <v>0</v>
      </c>
      <c r="T1834" s="29"/>
      <c r="U1834" s="27">
        <f>IFERROR(VLOOKUP($D1834,BankOpTbl,2,0),"")</f>
        <v>0</v>
      </c>
      <c r="V1834" s="27">
        <f>IFERROR(VLOOKUP($D1834,BankOpTbl,3,0),"")</f>
        <v>0</v>
      </c>
      <c r="W1834" s="27">
        <f>IFERROR(VLOOKUP($D1834,BankOpTbl,4,0),"")</f>
        <v>0</v>
      </c>
      <c r="X1834" s="27">
        <f>IF($E1834="","",IFERROR(VLOOKUP($E1834,BankTbl,4,0),""))</f>
        <v>0</v>
      </c>
      <c r="Y1834" s="27">
        <f>IF($F1834="","",IFERROR(VLOOKUP($F1834,BankTbl,4,0),""))</f>
        <v>0</v>
      </c>
      <c r="Z1834" s="27">
        <f>IF($B1834="","",IF($V1834="PICK",LEFT($N1834,5),IF($V1834="FIXED",$W1834,IF($V1834="CODE",$H1834,""))))</f>
        <v>0</v>
      </c>
    </row>
    <row r="1835" spans="1:26" ht="21" customHeight="1">
      <c r="A1835" s="27">
        <f>IF($B1835="","",COUNTA($B$13:$B1835))</f>
        <v>0</v>
      </c>
      <c r="B1835" s="28"/>
      <c r="C1835" s="28"/>
      <c r="D1835" s="29"/>
      <c r="E1835" s="29"/>
      <c r="F1835" s="29"/>
      <c r="G1835" s="28"/>
      <c r="H1835" s="28"/>
      <c r="I1835" s="30">
        <f>IF($H1835="","",IFERROR(VLOOKUP($H1835,AcctTbl,2,0),"کد ناشناخته"))</f>
        <v>0</v>
      </c>
      <c r="J1835" s="27">
        <f>IF($H1835="","",IFERROR(VLOOKUP($H1835,AcctTbl,3,0),""))</f>
        <v>0</v>
      </c>
      <c r="K1835" s="29"/>
      <c r="L1835" s="28"/>
      <c r="M1835" s="31"/>
      <c r="N1835" s="29"/>
      <c r="O1835" s="32">
        <f>IF($B1835="",0,IF($U1835="IN",N($M1835),0))</f>
        <v>0</v>
      </c>
      <c r="P1835" s="32">
        <f>IF($B1835="",0,IF(OR($U1835="OUT",$U1835="TRF"),N($M1835),0))</f>
        <v>0</v>
      </c>
      <c r="Q1835" s="32">
        <f>IF($B1835="",0,IF(OR($U1835="OUT",$U1835="TRF"),N($M1835),0))</f>
        <v>0</v>
      </c>
      <c r="R1835" s="32">
        <f>IF($B1835="",0,IF($U1835="IN",N($M1835),0))</f>
        <v>0</v>
      </c>
      <c r="S1835" s="33">
        <f>IF($B1835="","",IF($M1835="","⚠ مبلغ",IF($E1835="","⚠ بانک عامل",IF(AND($U1835="TRF",$F1835=""),"⚠ بانک مقصد",IF(AND($V1835&lt;&gt;"NONE",$V1835&lt;&gt;"",$Z1835=""),"⚠ طرف حساب","✓")))))</f>
        <v>0</v>
      </c>
      <c r="T1835" s="29"/>
      <c r="U1835" s="27">
        <f>IFERROR(VLOOKUP($D1835,BankOpTbl,2,0),"")</f>
        <v>0</v>
      </c>
      <c r="V1835" s="27">
        <f>IFERROR(VLOOKUP($D1835,BankOpTbl,3,0),"")</f>
        <v>0</v>
      </c>
      <c r="W1835" s="27">
        <f>IFERROR(VLOOKUP($D1835,BankOpTbl,4,0),"")</f>
        <v>0</v>
      </c>
      <c r="X1835" s="27">
        <f>IF($E1835="","",IFERROR(VLOOKUP($E1835,BankTbl,4,0),""))</f>
        <v>0</v>
      </c>
      <c r="Y1835" s="27">
        <f>IF($F1835="","",IFERROR(VLOOKUP($F1835,BankTbl,4,0),""))</f>
        <v>0</v>
      </c>
      <c r="Z1835" s="27">
        <f>IF($B1835="","",IF($V1835="PICK",LEFT($N1835,5),IF($V1835="FIXED",$W1835,IF($V1835="CODE",$H1835,""))))</f>
        <v>0</v>
      </c>
    </row>
    <row r="1836" spans="1:26" ht="21" customHeight="1">
      <c r="A1836" s="27">
        <f>IF($B1836="","",COUNTA($B$13:$B1836))</f>
        <v>0</v>
      </c>
      <c r="B1836" s="28"/>
      <c r="C1836" s="28"/>
      <c r="D1836" s="29"/>
      <c r="E1836" s="29"/>
      <c r="F1836" s="29"/>
      <c r="G1836" s="28"/>
      <c r="H1836" s="28"/>
      <c r="I1836" s="30">
        <f>IF($H1836="","",IFERROR(VLOOKUP($H1836,AcctTbl,2,0),"کد ناشناخته"))</f>
        <v>0</v>
      </c>
      <c r="J1836" s="27">
        <f>IF($H1836="","",IFERROR(VLOOKUP($H1836,AcctTbl,3,0),""))</f>
        <v>0</v>
      </c>
      <c r="K1836" s="29"/>
      <c r="L1836" s="28"/>
      <c r="M1836" s="31"/>
      <c r="N1836" s="29"/>
      <c r="O1836" s="32">
        <f>IF($B1836="",0,IF($U1836="IN",N($M1836),0))</f>
        <v>0</v>
      </c>
      <c r="P1836" s="32">
        <f>IF($B1836="",0,IF(OR($U1836="OUT",$U1836="TRF"),N($M1836),0))</f>
        <v>0</v>
      </c>
      <c r="Q1836" s="32">
        <f>IF($B1836="",0,IF(OR($U1836="OUT",$U1836="TRF"),N($M1836),0))</f>
        <v>0</v>
      </c>
      <c r="R1836" s="32">
        <f>IF($B1836="",0,IF($U1836="IN",N($M1836),0))</f>
        <v>0</v>
      </c>
      <c r="S1836" s="33">
        <f>IF($B1836="","",IF($M1836="","⚠ مبلغ",IF($E1836="","⚠ بانک عامل",IF(AND($U1836="TRF",$F1836=""),"⚠ بانک مقصد",IF(AND($V1836&lt;&gt;"NONE",$V1836&lt;&gt;"",$Z1836=""),"⚠ طرف حساب","✓")))))</f>
        <v>0</v>
      </c>
      <c r="T1836" s="29"/>
      <c r="U1836" s="27">
        <f>IFERROR(VLOOKUP($D1836,BankOpTbl,2,0),"")</f>
        <v>0</v>
      </c>
      <c r="V1836" s="27">
        <f>IFERROR(VLOOKUP($D1836,BankOpTbl,3,0),"")</f>
        <v>0</v>
      </c>
      <c r="W1836" s="27">
        <f>IFERROR(VLOOKUP($D1836,BankOpTbl,4,0),"")</f>
        <v>0</v>
      </c>
      <c r="X1836" s="27">
        <f>IF($E1836="","",IFERROR(VLOOKUP($E1836,BankTbl,4,0),""))</f>
        <v>0</v>
      </c>
      <c r="Y1836" s="27">
        <f>IF($F1836="","",IFERROR(VLOOKUP($F1836,BankTbl,4,0),""))</f>
        <v>0</v>
      </c>
      <c r="Z1836" s="27">
        <f>IF($B1836="","",IF($V1836="PICK",LEFT($N1836,5),IF($V1836="FIXED",$W1836,IF($V1836="CODE",$H1836,""))))</f>
        <v>0</v>
      </c>
    </row>
    <row r="1837" spans="1:26" ht="21" customHeight="1">
      <c r="A1837" s="27">
        <f>IF($B1837="","",COUNTA($B$13:$B1837))</f>
        <v>0</v>
      </c>
      <c r="B1837" s="28"/>
      <c r="C1837" s="28"/>
      <c r="D1837" s="29"/>
      <c r="E1837" s="29"/>
      <c r="F1837" s="29"/>
      <c r="G1837" s="28"/>
      <c r="H1837" s="28"/>
      <c r="I1837" s="30">
        <f>IF($H1837="","",IFERROR(VLOOKUP($H1837,AcctTbl,2,0),"کد ناشناخته"))</f>
        <v>0</v>
      </c>
      <c r="J1837" s="27">
        <f>IF($H1837="","",IFERROR(VLOOKUP($H1837,AcctTbl,3,0),""))</f>
        <v>0</v>
      </c>
      <c r="K1837" s="29"/>
      <c r="L1837" s="28"/>
      <c r="M1837" s="31"/>
      <c r="N1837" s="29"/>
      <c r="O1837" s="32">
        <f>IF($B1837="",0,IF($U1837="IN",N($M1837),0))</f>
        <v>0</v>
      </c>
      <c r="P1837" s="32">
        <f>IF($B1837="",0,IF(OR($U1837="OUT",$U1837="TRF"),N($M1837),0))</f>
        <v>0</v>
      </c>
      <c r="Q1837" s="32">
        <f>IF($B1837="",0,IF(OR($U1837="OUT",$U1837="TRF"),N($M1837),0))</f>
        <v>0</v>
      </c>
      <c r="R1837" s="32">
        <f>IF($B1837="",0,IF($U1837="IN",N($M1837),0))</f>
        <v>0</v>
      </c>
      <c r="S1837" s="33">
        <f>IF($B1837="","",IF($M1837="","⚠ مبلغ",IF($E1837="","⚠ بانک عامل",IF(AND($U1837="TRF",$F1837=""),"⚠ بانک مقصد",IF(AND($V1837&lt;&gt;"NONE",$V1837&lt;&gt;"",$Z1837=""),"⚠ طرف حساب","✓")))))</f>
        <v>0</v>
      </c>
      <c r="T1837" s="29"/>
      <c r="U1837" s="27">
        <f>IFERROR(VLOOKUP($D1837,BankOpTbl,2,0),"")</f>
        <v>0</v>
      </c>
      <c r="V1837" s="27">
        <f>IFERROR(VLOOKUP($D1837,BankOpTbl,3,0),"")</f>
        <v>0</v>
      </c>
      <c r="W1837" s="27">
        <f>IFERROR(VLOOKUP($D1837,BankOpTbl,4,0),"")</f>
        <v>0</v>
      </c>
      <c r="X1837" s="27">
        <f>IF($E1837="","",IFERROR(VLOOKUP($E1837,BankTbl,4,0),""))</f>
        <v>0</v>
      </c>
      <c r="Y1837" s="27">
        <f>IF($F1837="","",IFERROR(VLOOKUP($F1837,BankTbl,4,0),""))</f>
        <v>0</v>
      </c>
      <c r="Z1837" s="27">
        <f>IF($B1837="","",IF($V1837="PICK",LEFT($N1837,5),IF($V1837="FIXED",$W1837,IF($V1837="CODE",$H1837,""))))</f>
        <v>0</v>
      </c>
    </row>
    <row r="1838" spans="1:26" ht="21" customHeight="1">
      <c r="A1838" s="27">
        <f>IF($B1838="","",COUNTA($B$13:$B1838))</f>
        <v>0</v>
      </c>
      <c r="B1838" s="28"/>
      <c r="C1838" s="28"/>
      <c r="D1838" s="29"/>
      <c r="E1838" s="29"/>
      <c r="F1838" s="29"/>
      <c r="G1838" s="28"/>
      <c r="H1838" s="28"/>
      <c r="I1838" s="30">
        <f>IF($H1838="","",IFERROR(VLOOKUP($H1838,AcctTbl,2,0),"کد ناشناخته"))</f>
        <v>0</v>
      </c>
      <c r="J1838" s="27">
        <f>IF($H1838="","",IFERROR(VLOOKUP($H1838,AcctTbl,3,0),""))</f>
        <v>0</v>
      </c>
      <c r="K1838" s="29"/>
      <c r="L1838" s="28"/>
      <c r="M1838" s="31"/>
      <c r="N1838" s="29"/>
      <c r="O1838" s="32">
        <f>IF($B1838="",0,IF($U1838="IN",N($M1838),0))</f>
        <v>0</v>
      </c>
      <c r="P1838" s="32">
        <f>IF($B1838="",0,IF(OR($U1838="OUT",$U1838="TRF"),N($M1838),0))</f>
        <v>0</v>
      </c>
      <c r="Q1838" s="32">
        <f>IF($B1838="",0,IF(OR($U1838="OUT",$U1838="TRF"),N($M1838),0))</f>
        <v>0</v>
      </c>
      <c r="R1838" s="32">
        <f>IF($B1838="",0,IF($U1838="IN",N($M1838),0))</f>
        <v>0</v>
      </c>
      <c r="S1838" s="33">
        <f>IF($B1838="","",IF($M1838="","⚠ مبلغ",IF($E1838="","⚠ بانک عامل",IF(AND($U1838="TRF",$F1838=""),"⚠ بانک مقصد",IF(AND($V1838&lt;&gt;"NONE",$V1838&lt;&gt;"",$Z1838=""),"⚠ طرف حساب","✓")))))</f>
        <v>0</v>
      </c>
      <c r="T1838" s="29"/>
      <c r="U1838" s="27">
        <f>IFERROR(VLOOKUP($D1838,BankOpTbl,2,0),"")</f>
        <v>0</v>
      </c>
      <c r="V1838" s="27">
        <f>IFERROR(VLOOKUP($D1838,BankOpTbl,3,0),"")</f>
        <v>0</v>
      </c>
      <c r="W1838" s="27">
        <f>IFERROR(VLOOKUP($D1838,BankOpTbl,4,0),"")</f>
        <v>0</v>
      </c>
      <c r="X1838" s="27">
        <f>IF($E1838="","",IFERROR(VLOOKUP($E1838,BankTbl,4,0),""))</f>
        <v>0</v>
      </c>
      <c r="Y1838" s="27">
        <f>IF($F1838="","",IFERROR(VLOOKUP($F1838,BankTbl,4,0),""))</f>
        <v>0</v>
      </c>
      <c r="Z1838" s="27">
        <f>IF($B1838="","",IF($V1838="PICK",LEFT($N1838,5),IF($V1838="FIXED",$W1838,IF($V1838="CODE",$H1838,""))))</f>
        <v>0</v>
      </c>
    </row>
    <row r="1839" spans="1:26" ht="21" customHeight="1">
      <c r="A1839" s="27">
        <f>IF($B1839="","",COUNTA($B$13:$B1839))</f>
        <v>0</v>
      </c>
      <c r="B1839" s="28"/>
      <c r="C1839" s="28"/>
      <c r="D1839" s="29"/>
      <c r="E1839" s="29"/>
      <c r="F1839" s="29"/>
      <c r="G1839" s="28"/>
      <c r="H1839" s="28"/>
      <c r="I1839" s="30">
        <f>IF($H1839="","",IFERROR(VLOOKUP($H1839,AcctTbl,2,0),"کد ناشناخته"))</f>
        <v>0</v>
      </c>
      <c r="J1839" s="27">
        <f>IF($H1839="","",IFERROR(VLOOKUP($H1839,AcctTbl,3,0),""))</f>
        <v>0</v>
      </c>
      <c r="K1839" s="29"/>
      <c r="L1839" s="28"/>
      <c r="M1839" s="31"/>
      <c r="N1839" s="29"/>
      <c r="O1839" s="32">
        <f>IF($B1839="",0,IF($U1839="IN",N($M1839),0))</f>
        <v>0</v>
      </c>
      <c r="P1839" s="32">
        <f>IF($B1839="",0,IF(OR($U1839="OUT",$U1839="TRF"),N($M1839),0))</f>
        <v>0</v>
      </c>
      <c r="Q1839" s="32">
        <f>IF($B1839="",0,IF(OR($U1839="OUT",$U1839="TRF"),N($M1839),0))</f>
        <v>0</v>
      </c>
      <c r="R1839" s="32">
        <f>IF($B1839="",0,IF($U1839="IN",N($M1839),0))</f>
        <v>0</v>
      </c>
      <c r="S1839" s="33">
        <f>IF($B1839="","",IF($M1839="","⚠ مبلغ",IF($E1839="","⚠ بانک عامل",IF(AND($U1839="TRF",$F1839=""),"⚠ بانک مقصد",IF(AND($V1839&lt;&gt;"NONE",$V1839&lt;&gt;"",$Z1839=""),"⚠ طرف حساب","✓")))))</f>
        <v>0</v>
      </c>
      <c r="T1839" s="29"/>
      <c r="U1839" s="27">
        <f>IFERROR(VLOOKUP($D1839,BankOpTbl,2,0),"")</f>
        <v>0</v>
      </c>
      <c r="V1839" s="27">
        <f>IFERROR(VLOOKUP($D1839,BankOpTbl,3,0),"")</f>
        <v>0</v>
      </c>
      <c r="W1839" s="27">
        <f>IFERROR(VLOOKUP($D1839,BankOpTbl,4,0),"")</f>
        <v>0</v>
      </c>
      <c r="X1839" s="27">
        <f>IF($E1839="","",IFERROR(VLOOKUP($E1839,BankTbl,4,0),""))</f>
        <v>0</v>
      </c>
      <c r="Y1839" s="27">
        <f>IF($F1839="","",IFERROR(VLOOKUP($F1839,BankTbl,4,0),""))</f>
        <v>0</v>
      </c>
      <c r="Z1839" s="27">
        <f>IF($B1839="","",IF($V1839="PICK",LEFT($N1839,5),IF($V1839="FIXED",$W1839,IF($V1839="CODE",$H1839,""))))</f>
        <v>0</v>
      </c>
    </row>
    <row r="1840" spans="1:26" ht="21" customHeight="1">
      <c r="A1840" s="27">
        <f>IF($B1840="","",COUNTA($B$13:$B1840))</f>
        <v>0</v>
      </c>
      <c r="B1840" s="28"/>
      <c r="C1840" s="28"/>
      <c r="D1840" s="29"/>
      <c r="E1840" s="29"/>
      <c r="F1840" s="29"/>
      <c r="G1840" s="28"/>
      <c r="H1840" s="28"/>
      <c r="I1840" s="30">
        <f>IF($H1840="","",IFERROR(VLOOKUP($H1840,AcctTbl,2,0),"کد ناشناخته"))</f>
        <v>0</v>
      </c>
      <c r="J1840" s="27">
        <f>IF($H1840="","",IFERROR(VLOOKUP($H1840,AcctTbl,3,0),""))</f>
        <v>0</v>
      </c>
      <c r="K1840" s="29"/>
      <c r="L1840" s="28"/>
      <c r="M1840" s="31"/>
      <c r="N1840" s="29"/>
      <c r="O1840" s="32">
        <f>IF($B1840="",0,IF($U1840="IN",N($M1840),0))</f>
        <v>0</v>
      </c>
      <c r="P1840" s="32">
        <f>IF($B1840="",0,IF(OR($U1840="OUT",$U1840="TRF"),N($M1840),0))</f>
        <v>0</v>
      </c>
      <c r="Q1840" s="32">
        <f>IF($B1840="",0,IF(OR($U1840="OUT",$U1840="TRF"),N($M1840),0))</f>
        <v>0</v>
      </c>
      <c r="R1840" s="32">
        <f>IF($B1840="",0,IF($U1840="IN",N($M1840),0))</f>
        <v>0</v>
      </c>
      <c r="S1840" s="33">
        <f>IF($B1840="","",IF($M1840="","⚠ مبلغ",IF($E1840="","⚠ بانک عامل",IF(AND($U1840="TRF",$F1840=""),"⚠ بانک مقصد",IF(AND($V1840&lt;&gt;"NONE",$V1840&lt;&gt;"",$Z1840=""),"⚠ طرف حساب","✓")))))</f>
        <v>0</v>
      </c>
      <c r="T1840" s="29"/>
      <c r="U1840" s="27">
        <f>IFERROR(VLOOKUP($D1840,BankOpTbl,2,0),"")</f>
        <v>0</v>
      </c>
      <c r="V1840" s="27">
        <f>IFERROR(VLOOKUP($D1840,BankOpTbl,3,0),"")</f>
        <v>0</v>
      </c>
      <c r="W1840" s="27">
        <f>IFERROR(VLOOKUP($D1840,BankOpTbl,4,0),"")</f>
        <v>0</v>
      </c>
      <c r="X1840" s="27">
        <f>IF($E1840="","",IFERROR(VLOOKUP($E1840,BankTbl,4,0),""))</f>
        <v>0</v>
      </c>
      <c r="Y1840" s="27">
        <f>IF($F1840="","",IFERROR(VLOOKUP($F1840,BankTbl,4,0),""))</f>
        <v>0</v>
      </c>
      <c r="Z1840" s="27">
        <f>IF($B1840="","",IF($V1840="PICK",LEFT($N1840,5),IF($V1840="FIXED",$W1840,IF($V1840="CODE",$H1840,""))))</f>
        <v>0</v>
      </c>
    </row>
    <row r="1841" spans="1:26" ht="21" customHeight="1">
      <c r="A1841" s="27">
        <f>IF($B1841="","",COUNTA($B$13:$B1841))</f>
        <v>0</v>
      </c>
      <c r="B1841" s="28"/>
      <c r="C1841" s="28"/>
      <c r="D1841" s="29"/>
      <c r="E1841" s="29"/>
      <c r="F1841" s="29"/>
      <c r="G1841" s="28"/>
      <c r="H1841" s="28"/>
      <c r="I1841" s="30">
        <f>IF($H1841="","",IFERROR(VLOOKUP($H1841,AcctTbl,2,0),"کد ناشناخته"))</f>
        <v>0</v>
      </c>
      <c r="J1841" s="27">
        <f>IF($H1841="","",IFERROR(VLOOKUP($H1841,AcctTbl,3,0),""))</f>
        <v>0</v>
      </c>
      <c r="K1841" s="29"/>
      <c r="L1841" s="28"/>
      <c r="M1841" s="31"/>
      <c r="N1841" s="29"/>
      <c r="O1841" s="32">
        <f>IF($B1841="",0,IF($U1841="IN",N($M1841),0))</f>
        <v>0</v>
      </c>
      <c r="P1841" s="32">
        <f>IF($B1841="",0,IF(OR($U1841="OUT",$U1841="TRF"),N($M1841),0))</f>
        <v>0</v>
      </c>
      <c r="Q1841" s="32">
        <f>IF($B1841="",0,IF(OR($U1841="OUT",$U1841="TRF"),N($M1841),0))</f>
        <v>0</v>
      </c>
      <c r="R1841" s="32">
        <f>IF($B1841="",0,IF($U1841="IN",N($M1841),0))</f>
        <v>0</v>
      </c>
      <c r="S1841" s="33">
        <f>IF($B1841="","",IF($M1841="","⚠ مبلغ",IF($E1841="","⚠ بانک عامل",IF(AND($U1841="TRF",$F1841=""),"⚠ بانک مقصد",IF(AND($V1841&lt;&gt;"NONE",$V1841&lt;&gt;"",$Z1841=""),"⚠ طرف حساب","✓")))))</f>
        <v>0</v>
      </c>
      <c r="T1841" s="29"/>
      <c r="U1841" s="27">
        <f>IFERROR(VLOOKUP($D1841,BankOpTbl,2,0),"")</f>
        <v>0</v>
      </c>
      <c r="V1841" s="27">
        <f>IFERROR(VLOOKUP($D1841,BankOpTbl,3,0),"")</f>
        <v>0</v>
      </c>
      <c r="W1841" s="27">
        <f>IFERROR(VLOOKUP($D1841,BankOpTbl,4,0),"")</f>
        <v>0</v>
      </c>
      <c r="X1841" s="27">
        <f>IF($E1841="","",IFERROR(VLOOKUP($E1841,BankTbl,4,0),""))</f>
        <v>0</v>
      </c>
      <c r="Y1841" s="27">
        <f>IF($F1841="","",IFERROR(VLOOKUP($F1841,BankTbl,4,0),""))</f>
        <v>0</v>
      </c>
      <c r="Z1841" s="27">
        <f>IF($B1841="","",IF($V1841="PICK",LEFT($N1841,5),IF($V1841="FIXED",$W1841,IF($V1841="CODE",$H1841,""))))</f>
        <v>0</v>
      </c>
    </row>
    <row r="1842" spans="1:26" ht="21" customHeight="1">
      <c r="A1842" s="27">
        <f>IF($B1842="","",COUNTA($B$13:$B1842))</f>
        <v>0</v>
      </c>
      <c r="B1842" s="28"/>
      <c r="C1842" s="28"/>
      <c r="D1842" s="29"/>
      <c r="E1842" s="29"/>
      <c r="F1842" s="29"/>
      <c r="G1842" s="28"/>
      <c r="H1842" s="28"/>
      <c r="I1842" s="30">
        <f>IF($H1842="","",IFERROR(VLOOKUP($H1842,AcctTbl,2,0),"کد ناشناخته"))</f>
        <v>0</v>
      </c>
      <c r="J1842" s="27">
        <f>IF($H1842="","",IFERROR(VLOOKUP($H1842,AcctTbl,3,0),""))</f>
        <v>0</v>
      </c>
      <c r="K1842" s="29"/>
      <c r="L1842" s="28"/>
      <c r="M1842" s="31"/>
      <c r="N1842" s="29"/>
      <c r="O1842" s="32">
        <f>IF($B1842="",0,IF($U1842="IN",N($M1842),0))</f>
        <v>0</v>
      </c>
      <c r="P1842" s="32">
        <f>IF($B1842="",0,IF(OR($U1842="OUT",$U1842="TRF"),N($M1842),0))</f>
        <v>0</v>
      </c>
      <c r="Q1842" s="32">
        <f>IF($B1842="",0,IF(OR($U1842="OUT",$U1842="TRF"),N($M1842),0))</f>
        <v>0</v>
      </c>
      <c r="R1842" s="32">
        <f>IF($B1842="",0,IF($U1842="IN",N($M1842),0))</f>
        <v>0</v>
      </c>
      <c r="S1842" s="33">
        <f>IF($B1842="","",IF($M1842="","⚠ مبلغ",IF($E1842="","⚠ بانک عامل",IF(AND($U1842="TRF",$F1842=""),"⚠ بانک مقصد",IF(AND($V1842&lt;&gt;"NONE",$V1842&lt;&gt;"",$Z1842=""),"⚠ طرف حساب","✓")))))</f>
        <v>0</v>
      </c>
      <c r="T1842" s="29"/>
      <c r="U1842" s="27">
        <f>IFERROR(VLOOKUP($D1842,BankOpTbl,2,0),"")</f>
        <v>0</v>
      </c>
      <c r="V1842" s="27">
        <f>IFERROR(VLOOKUP($D1842,BankOpTbl,3,0),"")</f>
        <v>0</v>
      </c>
      <c r="W1842" s="27">
        <f>IFERROR(VLOOKUP($D1842,BankOpTbl,4,0),"")</f>
        <v>0</v>
      </c>
      <c r="X1842" s="27">
        <f>IF($E1842="","",IFERROR(VLOOKUP($E1842,BankTbl,4,0),""))</f>
        <v>0</v>
      </c>
      <c r="Y1842" s="27">
        <f>IF($F1842="","",IFERROR(VLOOKUP($F1842,BankTbl,4,0),""))</f>
        <v>0</v>
      </c>
      <c r="Z1842" s="27">
        <f>IF($B1842="","",IF($V1842="PICK",LEFT($N1842,5),IF($V1842="FIXED",$W1842,IF($V1842="CODE",$H1842,""))))</f>
        <v>0</v>
      </c>
    </row>
    <row r="1843" spans="1:26" ht="21" customHeight="1">
      <c r="A1843" s="27">
        <f>IF($B1843="","",COUNTA($B$13:$B1843))</f>
        <v>0</v>
      </c>
      <c r="B1843" s="28"/>
      <c r="C1843" s="28"/>
      <c r="D1843" s="29"/>
      <c r="E1843" s="29"/>
      <c r="F1843" s="29"/>
      <c r="G1843" s="28"/>
      <c r="H1843" s="28"/>
      <c r="I1843" s="30">
        <f>IF($H1843="","",IFERROR(VLOOKUP($H1843,AcctTbl,2,0),"کد ناشناخته"))</f>
        <v>0</v>
      </c>
      <c r="J1843" s="27">
        <f>IF($H1843="","",IFERROR(VLOOKUP($H1843,AcctTbl,3,0),""))</f>
        <v>0</v>
      </c>
      <c r="K1843" s="29"/>
      <c r="L1843" s="28"/>
      <c r="M1843" s="31"/>
      <c r="N1843" s="29"/>
      <c r="O1843" s="32">
        <f>IF($B1843="",0,IF($U1843="IN",N($M1843),0))</f>
        <v>0</v>
      </c>
      <c r="P1843" s="32">
        <f>IF($B1843="",0,IF(OR($U1843="OUT",$U1843="TRF"),N($M1843),0))</f>
        <v>0</v>
      </c>
      <c r="Q1843" s="32">
        <f>IF($B1843="",0,IF(OR($U1843="OUT",$U1843="TRF"),N($M1843),0))</f>
        <v>0</v>
      </c>
      <c r="R1843" s="32">
        <f>IF($B1843="",0,IF($U1843="IN",N($M1843),0))</f>
        <v>0</v>
      </c>
      <c r="S1843" s="33">
        <f>IF($B1843="","",IF($M1843="","⚠ مبلغ",IF($E1843="","⚠ بانک عامل",IF(AND($U1843="TRF",$F1843=""),"⚠ بانک مقصد",IF(AND($V1843&lt;&gt;"NONE",$V1843&lt;&gt;"",$Z1843=""),"⚠ طرف حساب","✓")))))</f>
        <v>0</v>
      </c>
      <c r="T1843" s="29"/>
      <c r="U1843" s="27">
        <f>IFERROR(VLOOKUP($D1843,BankOpTbl,2,0),"")</f>
        <v>0</v>
      </c>
      <c r="V1843" s="27">
        <f>IFERROR(VLOOKUP($D1843,BankOpTbl,3,0),"")</f>
        <v>0</v>
      </c>
      <c r="W1843" s="27">
        <f>IFERROR(VLOOKUP($D1843,BankOpTbl,4,0),"")</f>
        <v>0</v>
      </c>
      <c r="X1843" s="27">
        <f>IF($E1843="","",IFERROR(VLOOKUP($E1843,BankTbl,4,0),""))</f>
        <v>0</v>
      </c>
      <c r="Y1843" s="27">
        <f>IF($F1843="","",IFERROR(VLOOKUP($F1843,BankTbl,4,0),""))</f>
        <v>0</v>
      </c>
      <c r="Z1843" s="27">
        <f>IF($B1843="","",IF($V1843="PICK",LEFT($N1843,5),IF($V1843="FIXED",$W1843,IF($V1843="CODE",$H1843,""))))</f>
        <v>0</v>
      </c>
    </row>
    <row r="1844" spans="1:26" ht="21" customHeight="1">
      <c r="A1844" s="27">
        <f>IF($B1844="","",COUNTA($B$13:$B1844))</f>
        <v>0</v>
      </c>
      <c r="B1844" s="28"/>
      <c r="C1844" s="28"/>
      <c r="D1844" s="29"/>
      <c r="E1844" s="29"/>
      <c r="F1844" s="29"/>
      <c r="G1844" s="28"/>
      <c r="H1844" s="28"/>
      <c r="I1844" s="30">
        <f>IF($H1844="","",IFERROR(VLOOKUP($H1844,AcctTbl,2,0),"کد ناشناخته"))</f>
        <v>0</v>
      </c>
      <c r="J1844" s="27">
        <f>IF($H1844="","",IFERROR(VLOOKUP($H1844,AcctTbl,3,0),""))</f>
        <v>0</v>
      </c>
      <c r="K1844" s="29"/>
      <c r="L1844" s="28"/>
      <c r="M1844" s="31"/>
      <c r="N1844" s="29"/>
      <c r="O1844" s="32">
        <f>IF($B1844="",0,IF($U1844="IN",N($M1844),0))</f>
        <v>0</v>
      </c>
      <c r="P1844" s="32">
        <f>IF($B1844="",0,IF(OR($U1844="OUT",$U1844="TRF"),N($M1844),0))</f>
        <v>0</v>
      </c>
      <c r="Q1844" s="32">
        <f>IF($B1844="",0,IF(OR($U1844="OUT",$U1844="TRF"),N($M1844),0))</f>
        <v>0</v>
      </c>
      <c r="R1844" s="32">
        <f>IF($B1844="",0,IF($U1844="IN",N($M1844),0))</f>
        <v>0</v>
      </c>
      <c r="S1844" s="33">
        <f>IF($B1844="","",IF($M1844="","⚠ مبلغ",IF($E1844="","⚠ بانک عامل",IF(AND($U1844="TRF",$F1844=""),"⚠ بانک مقصد",IF(AND($V1844&lt;&gt;"NONE",$V1844&lt;&gt;"",$Z1844=""),"⚠ طرف حساب","✓")))))</f>
        <v>0</v>
      </c>
      <c r="T1844" s="29"/>
      <c r="U1844" s="27">
        <f>IFERROR(VLOOKUP($D1844,BankOpTbl,2,0),"")</f>
        <v>0</v>
      </c>
      <c r="V1844" s="27">
        <f>IFERROR(VLOOKUP($D1844,BankOpTbl,3,0),"")</f>
        <v>0</v>
      </c>
      <c r="W1844" s="27">
        <f>IFERROR(VLOOKUP($D1844,BankOpTbl,4,0),"")</f>
        <v>0</v>
      </c>
      <c r="X1844" s="27">
        <f>IF($E1844="","",IFERROR(VLOOKUP($E1844,BankTbl,4,0),""))</f>
        <v>0</v>
      </c>
      <c r="Y1844" s="27">
        <f>IF($F1844="","",IFERROR(VLOOKUP($F1844,BankTbl,4,0),""))</f>
        <v>0</v>
      </c>
      <c r="Z1844" s="27">
        <f>IF($B1844="","",IF($V1844="PICK",LEFT($N1844,5),IF($V1844="FIXED",$W1844,IF($V1844="CODE",$H1844,""))))</f>
        <v>0</v>
      </c>
    </row>
    <row r="1845" spans="1:26" ht="21" customHeight="1">
      <c r="A1845" s="27">
        <f>IF($B1845="","",COUNTA($B$13:$B1845))</f>
        <v>0</v>
      </c>
      <c r="B1845" s="28"/>
      <c r="C1845" s="28"/>
      <c r="D1845" s="29"/>
      <c r="E1845" s="29"/>
      <c r="F1845" s="29"/>
      <c r="G1845" s="28"/>
      <c r="H1845" s="28"/>
      <c r="I1845" s="30">
        <f>IF($H1845="","",IFERROR(VLOOKUP($H1845,AcctTbl,2,0),"کد ناشناخته"))</f>
        <v>0</v>
      </c>
      <c r="J1845" s="27">
        <f>IF($H1845="","",IFERROR(VLOOKUP($H1845,AcctTbl,3,0),""))</f>
        <v>0</v>
      </c>
      <c r="K1845" s="29"/>
      <c r="L1845" s="28"/>
      <c r="M1845" s="31"/>
      <c r="N1845" s="29"/>
      <c r="O1845" s="32">
        <f>IF($B1845="",0,IF($U1845="IN",N($M1845),0))</f>
        <v>0</v>
      </c>
      <c r="P1845" s="32">
        <f>IF($B1845="",0,IF(OR($U1845="OUT",$U1845="TRF"),N($M1845),0))</f>
        <v>0</v>
      </c>
      <c r="Q1845" s="32">
        <f>IF($B1845="",0,IF(OR($U1845="OUT",$U1845="TRF"),N($M1845),0))</f>
        <v>0</v>
      </c>
      <c r="R1845" s="32">
        <f>IF($B1845="",0,IF($U1845="IN",N($M1845),0))</f>
        <v>0</v>
      </c>
      <c r="S1845" s="33">
        <f>IF($B1845="","",IF($M1845="","⚠ مبلغ",IF($E1845="","⚠ بانک عامل",IF(AND($U1845="TRF",$F1845=""),"⚠ بانک مقصد",IF(AND($V1845&lt;&gt;"NONE",$V1845&lt;&gt;"",$Z1845=""),"⚠ طرف حساب","✓")))))</f>
        <v>0</v>
      </c>
      <c r="T1845" s="29"/>
      <c r="U1845" s="27">
        <f>IFERROR(VLOOKUP($D1845,BankOpTbl,2,0),"")</f>
        <v>0</v>
      </c>
      <c r="V1845" s="27">
        <f>IFERROR(VLOOKUP($D1845,BankOpTbl,3,0),"")</f>
        <v>0</v>
      </c>
      <c r="W1845" s="27">
        <f>IFERROR(VLOOKUP($D1845,BankOpTbl,4,0),"")</f>
        <v>0</v>
      </c>
      <c r="X1845" s="27">
        <f>IF($E1845="","",IFERROR(VLOOKUP($E1845,BankTbl,4,0),""))</f>
        <v>0</v>
      </c>
      <c r="Y1845" s="27">
        <f>IF($F1845="","",IFERROR(VLOOKUP($F1845,BankTbl,4,0),""))</f>
        <v>0</v>
      </c>
      <c r="Z1845" s="27">
        <f>IF($B1845="","",IF($V1845="PICK",LEFT($N1845,5),IF($V1845="FIXED",$W1845,IF($V1845="CODE",$H1845,""))))</f>
        <v>0</v>
      </c>
    </row>
    <row r="1846" spans="1:26" ht="21" customHeight="1">
      <c r="A1846" s="27">
        <f>IF($B1846="","",COUNTA($B$13:$B1846))</f>
        <v>0</v>
      </c>
      <c r="B1846" s="28"/>
      <c r="C1846" s="28"/>
      <c r="D1846" s="29"/>
      <c r="E1846" s="29"/>
      <c r="F1846" s="29"/>
      <c r="G1846" s="28"/>
      <c r="H1846" s="28"/>
      <c r="I1846" s="30">
        <f>IF($H1846="","",IFERROR(VLOOKUP($H1846,AcctTbl,2,0),"کد ناشناخته"))</f>
        <v>0</v>
      </c>
      <c r="J1846" s="27">
        <f>IF($H1846="","",IFERROR(VLOOKUP($H1846,AcctTbl,3,0),""))</f>
        <v>0</v>
      </c>
      <c r="K1846" s="29"/>
      <c r="L1846" s="28"/>
      <c r="M1846" s="31"/>
      <c r="N1846" s="29"/>
      <c r="O1846" s="32">
        <f>IF($B1846="",0,IF($U1846="IN",N($M1846),0))</f>
        <v>0</v>
      </c>
      <c r="P1846" s="32">
        <f>IF($B1846="",0,IF(OR($U1846="OUT",$U1846="TRF"),N($M1846),0))</f>
        <v>0</v>
      </c>
      <c r="Q1846" s="32">
        <f>IF($B1846="",0,IF(OR($U1846="OUT",$U1846="TRF"),N($M1846),0))</f>
        <v>0</v>
      </c>
      <c r="R1846" s="32">
        <f>IF($B1846="",0,IF($U1846="IN",N($M1846),0))</f>
        <v>0</v>
      </c>
      <c r="S1846" s="33">
        <f>IF($B1846="","",IF($M1846="","⚠ مبلغ",IF($E1846="","⚠ بانک عامل",IF(AND($U1846="TRF",$F1846=""),"⚠ بانک مقصد",IF(AND($V1846&lt;&gt;"NONE",$V1846&lt;&gt;"",$Z1846=""),"⚠ طرف حساب","✓")))))</f>
        <v>0</v>
      </c>
      <c r="T1846" s="29"/>
      <c r="U1846" s="27">
        <f>IFERROR(VLOOKUP($D1846,BankOpTbl,2,0),"")</f>
        <v>0</v>
      </c>
      <c r="V1846" s="27">
        <f>IFERROR(VLOOKUP($D1846,BankOpTbl,3,0),"")</f>
        <v>0</v>
      </c>
      <c r="W1846" s="27">
        <f>IFERROR(VLOOKUP($D1846,BankOpTbl,4,0),"")</f>
        <v>0</v>
      </c>
      <c r="X1846" s="27">
        <f>IF($E1846="","",IFERROR(VLOOKUP($E1846,BankTbl,4,0),""))</f>
        <v>0</v>
      </c>
      <c r="Y1846" s="27">
        <f>IF($F1846="","",IFERROR(VLOOKUP($F1846,BankTbl,4,0),""))</f>
        <v>0</v>
      </c>
      <c r="Z1846" s="27">
        <f>IF($B1846="","",IF($V1846="PICK",LEFT($N1846,5),IF($V1846="FIXED",$W1846,IF($V1846="CODE",$H1846,""))))</f>
        <v>0</v>
      </c>
    </row>
    <row r="1847" spans="1:26" ht="21" customHeight="1">
      <c r="A1847" s="27">
        <f>IF($B1847="","",COUNTA($B$13:$B1847))</f>
        <v>0</v>
      </c>
      <c r="B1847" s="28"/>
      <c r="C1847" s="28"/>
      <c r="D1847" s="29"/>
      <c r="E1847" s="29"/>
      <c r="F1847" s="29"/>
      <c r="G1847" s="28"/>
      <c r="H1847" s="28"/>
      <c r="I1847" s="30">
        <f>IF($H1847="","",IFERROR(VLOOKUP($H1847,AcctTbl,2,0),"کد ناشناخته"))</f>
        <v>0</v>
      </c>
      <c r="J1847" s="27">
        <f>IF($H1847="","",IFERROR(VLOOKUP($H1847,AcctTbl,3,0),""))</f>
        <v>0</v>
      </c>
      <c r="K1847" s="29"/>
      <c r="L1847" s="28"/>
      <c r="M1847" s="31"/>
      <c r="N1847" s="29"/>
      <c r="O1847" s="32">
        <f>IF($B1847="",0,IF($U1847="IN",N($M1847),0))</f>
        <v>0</v>
      </c>
      <c r="P1847" s="32">
        <f>IF($B1847="",0,IF(OR($U1847="OUT",$U1847="TRF"),N($M1847),0))</f>
        <v>0</v>
      </c>
      <c r="Q1847" s="32">
        <f>IF($B1847="",0,IF(OR($U1847="OUT",$U1847="TRF"),N($M1847),0))</f>
        <v>0</v>
      </c>
      <c r="R1847" s="32">
        <f>IF($B1847="",0,IF($U1847="IN",N($M1847),0))</f>
        <v>0</v>
      </c>
      <c r="S1847" s="33">
        <f>IF($B1847="","",IF($M1847="","⚠ مبلغ",IF($E1847="","⚠ بانک عامل",IF(AND($U1847="TRF",$F1847=""),"⚠ بانک مقصد",IF(AND($V1847&lt;&gt;"NONE",$V1847&lt;&gt;"",$Z1847=""),"⚠ طرف حساب","✓")))))</f>
        <v>0</v>
      </c>
      <c r="T1847" s="29"/>
      <c r="U1847" s="27">
        <f>IFERROR(VLOOKUP($D1847,BankOpTbl,2,0),"")</f>
        <v>0</v>
      </c>
      <c r="V1847" s="27">
        <f>IFERROR(VLOOKUP($D1847,BankOpTbl,3,0),"")</f>
        <v>0</v>
      </c>
      <c r="W1847" s="27">
        <f>IFERROR(VLOOKUP($D1847,BankOpTbl,4,0),"")</f>
        <v>0</v>
      </c>
      <c r="X1847" s="27">
        <f>IF($E1847="","",IFERROR(VLOOKUP($E1847,BankTbl,4,0),""))</f>
        <v>0</v>
      </c>
      <c r="Y1847" s="27">
        <f>IF($F1847="","",IFERROR(VLOOKUP($F1847,BankTbl,4,0),""))</f>
        <v>0</v>
      </c>
      <c r="Z1847" s="27">
        <f>IF($B1847="","",IF($V1847="PICK",LEFT($N1847,5),IF($V1847="FIXED",$W1847,IF($V1847="CODE",$H1847,""))))</f>
        <v>0</v>
      </c>
    </row>
    <row r="1848" spans="1:26" ht="21" customHeight="1">
      <c r="A1848" s="27">
        <f>IF($B1848="","",COUNTA($B$13:$B1848))</f>
        <v>0</v>
      </c>
      <c r="B1848" s="28"/>
      <c r="C1848" s="28"/>
      <c r="D1848" s="29"/>
      <c r="E1848" s="29"/>
      <c r="F1848" s="29"/>
      <c r="G1848" s="28"/>
      <c r="H1848" s="28"/>
      <c r="I1848" s="30">
        <f>IF($H1848="","",IFERROR(VLOOKUP($H1848,AcctTbl,2,0),"کد ناشناخته"))</f>
        <v>0</v>
      </c>
      <c r="J1848" s="27">
        <f>IF($H1848="","",IFERROR(VLOOKUP($H1848,AcctTbl,3,0),""))</f>
        <v>0</v>
      </c>
      <c r="K1848" s="29"/>
      <c r="L1848" s="28"/>
      <c r="M1848" s="31"/>
      <c r="N1848" s="29"/>
      <c r="O1848" s="32">
        <f>IF($B1848="",0,IF($U1848="IN",N($M1848),0))</f>
        <v>0</v>
      </c>
      <c r="P1848" s="32">
        <f>IF($B1848="",0,IF(OR($U1848="OUT",$U1848="TRF"),N($M1848),0))</f>
        <v>0</v>
      </c>
      <c r="Q1848" s="32">
        <f>IF($B1848="",0,IF(OR($U1848="OUT",$U1848="TRF"),N($M1848),0))</f>
        <v>0</v>
      </c>
      <c r="R1848" s="32">
        <f>IF($B1848="",0,IF($U1848="IN",N($M1848),0))</f>
        <v>0</v>
      </c>
      <c r="S1848" s="33">
        <f>IF($B1848="","",IF($M1848="","⚠ مبلغ",IF($E1848="","⚠ بانک عامل",IF(AND($U1848="TRF",$F1848=""),"⚠ بانک مقصد",IF(AND($V1848&lt;&gt;"NONE",$V1848&lt;&gt;"",$Z1848=""),"⚠ طرف حساب","✓")))))</f>
        <v>0</v>
      </c>
      <c r="T1848" s="29"/>
      <c r="U1848" s="27">
        <f>IFERROR(VLOOKUP($D1848,BankOpTbl,2,0),"")</f>
        <v>0</v>
      </c>
      <c r="V1848" s="27">
        <f>IFERROR(VLOOKUP($D1848,BankOpTbl,3,0),"")</f>
        <v>0</v>
      </c>
      <c r="W1848" s="27">
        <f>IFERROR(VLOOKUP($D1848,BankOpTbl,4,0),"")</f>
        <v>0</v>
      </c>
      <c r="X1848" s="27">
        <f>IF($E1848="","",IFERROR(VLOOKUP($E1848,BankTbl,4,0),""))</f>
        <v>0</v>
      </c>
      <c r="Y1848" s="27">
        <f>IF($F1848="","",IFERROR(VLOOKUP($F1848,BankTbl,4,0),""))</f>
        <v>0</v>
      </c>
      <c r="Z1848" s="27">
        <f>IF($B1848="","",IF($V1848="PICK",LEFT($N1848,5),IF($V1848="FIXED",$W1848,IF($V1848="CODE",$H1848,""))))</f>
        <v>0</v>
      </c>
    </row>
    <row r="1849" spans="1:26" ht="21" customHeight="1">
      <c r="A1849" s="27">
        <f>IF($B1849="","",COUNTA($B$13:$B1849))</f>
        <v>0</v>
      </c>
      <c r="B1849" s="28"/>
      <c r="C1849" s="28"/>
      <c r="D1849" s="29"/>
      <c r="E1849" s="29"/>
      <c r="F1849" s="29"/>
      <c r="G1849" s="28"/>
      <c r="H1849" s="28"/>
      <c r="I1849" s="30">
        <f>IF($H1849="","",IFERROR(VLOOKUP($H1849,AcctTbl,2,0),"کد ناشناخته"))</f>
        <v>0</v>
      </c>
      <c r="J1849" s="27">
        <f>IF($H1849="","",IFERROR(VLOOKUP($H1849,AcctTbl,3,0),""))</f>
        <v>0</v>
      </c>
      <c r="K1849" s="29"/>
      <c r="L1849" s="28"/>
      <c r="M1849" s="31"/>
      <c r="N1849" s="29"/>
      <c r="O1849" s="32">
        <f>IF($B1849="",0,IF($U1849="IN",N($M1849),0))</f>
        <v>0</v>
      </c>
      <c r="P1849" s="32">
        <f>IF($B1849="",0,IF(OR($U1849="OUT",$U1849="TRF"),N($M1849),0))</f>
        <v>0</v>
      </c>
      <c r="Q1849" s="32">
        <f>IF($B1849="",0,IF(OR($U1849="OUT",$U1849="TRF"),N($M1849),0))</f>
        <v>0</v>
      </c>
      <c r="R1849" s="32">
        <f>IF($B1849="",0,IF($U1849="IN",N($M1849),0))</f>
        <v>0</v>
      </c>
      <c r="S1849" s="33">
        <f>IF($B1849="","",IF($M1849="","⚠ مبلغ",IF($E1849="","⚠ بانک عامل",IF(AND($U1849="TRF",$F1849=""),"⚠ بانک مقصد",IF(AND($V1849&lt;&gt;"NONE",$V1849&lt;&gt;"",$Z1849=""),"⚠ طرف حساب","✓")))))</f>
        <v>0</v>
      </c>
      <c r="T1849" s="29"/>
      <c r="U1849" s="27">
        <f>IFERROR(VLOOKUP($D1849,BankOpTbl,2,0),"")</f>
        <v>0</v>
      </c>
      <c r="V1849" s="27">
        <f>IFERROR(VLOOKUP($D1849,BankOpTbl,3,0),"")</f>
        <v>0</v>
      </c>
      <c r="W1849" s="27">
        <f>IFERROR(VLOOKUP($D1849,BankOpTbl,4,0),"")</f>
        <v>0</v>
      </c>
      <c r="X1849" s="27">
        <f>IF($E1849="","",IFERROR(VLOOKUP($E1849,BankTbl,4,0),""))</f>
        <v>0</v>
      </c>
      <c r="Y1849" s="27">
        <f>IF($F1849="","",IFERROR(VLOOKUP($F1849,BankTbl,4,0),""))</f>
        <v>0</v>
      </c>
      <c r="Z1849" s="27">
        <f>IF($B1849="","",IF($V1849="PICK",LEFT($N1849,5),IF($V1849="FIXED",$W1849,IF($V1849="CODE",$H1849,""))))</f>
        <v>0</v>
      </c>
    </row>
    <row r="1850" spans="1:26" ht="21" customHeight="1">
      <c r="A1850" s="27">
        <f>IF($B1850="","",COUNTA($B$13:$B1850))</f>
        <v>0</v>
      </c>
      <c r="B1850" s="28"/>
      <c r="C1850" s="28"/>
      <c r="D1850" s="29"/>
      <c r="E1850" s="29"/>
      <c r="F1850" s="29"/>
      <c r="G1850" s="28"/>
      <c r="H1850" s="28"/>
      <c r="I1850" s="30">
        <f>IF($H1850="","",IFERROR(VLOOKUP($H1850,AcctTbl,2,0),"کد ناشناخته"))</f>
        <v>0</v>
      </c>
      <c r="J1850" s="27">
        <f>IF($H1850="","",IFERROR(VLOOKUP($H1850,AcctTbl,3,0),""))</f>
        <v>0</v>
      </c>
      <c r="K1850" s="29"/>
      <c r="L1850" s="28"/>
      <c r="M1850" s="31"/>
      <c r="N1850" s="29"/>
      <c r="O1850" s="32">
        <f>IF($B1850="",0,IF($U1850="IN",N($M1850),0))</f>
        <v>0</v>
      </c>
      <c r="P1850" s="32">
        <f>IF($B1850="",0,IF(OR($U1850="OUT",$U1850="TRF"),N($M1850),0))</f>
        <v>0</v>
      </c>
      <c r="Q1850" s="32">
        <f>IF($B1850="",0,IF(OR($U1850="OUT",$U1850="TRF"),N($M1850),0))</f>
        <v>0</v>
      </c>
      <c r="R1850" s="32">
        <f>IF($B1850="",0,IF($U1850="IN",N($M1850),0))</f>
        <v>0</v>
      </c>
      <c r="S1850" s="33">
        <f>IF($B1850="","",IF($M1850="","⚠ مبلغ",IF($E1850="","⚠ بانک عامل",IF(AND($U1850="TRF",$F1850=""),"⚠ بانک مقصد",IF(AND($V1850&lt;&gt;"NONE",$V1850&lt;&gt;"",$Z1850=""),"⚠ طرف حساب","✓")))))</f>
        <v>0</v>
      </c>
      <c r="T1850" s="29"/>
      <c r="U1850" s="27">
        <f>IFERROR(VLOOKUP($D1850,BankOpTbl,2,0),"")</f>
        <v>0</v>
      </c>
      <c r="V1850" s="27">
        <f>IFERROR(VLOOKUP($D1850,BankOpTbl,3,0),"")</f>
        <v>0</v>
      </c>
      <c r="W1850" s="27">
        <f>IFERROR(VLOOKUP($D1850,BankOpTbl,4,0),"")</f>
        <v>0</v>
      </c>
      <c r="X1850" s="27">
        <f>IF($E1850="","",IFERROR(VLOOKUP($E1850,BankTbl,4,0),""))</f>
        <v>0</v>
      </c>
      <c r="Y1850" s="27">
        <f>IF($F1850="","",IFERROR(VLOOKUP($F1850,BankTbl,4,0),""))</f>
        <v>0</v>
      </c>
      <c r="Z1850" s="27">
        <f>IF($B1850="","",IF($V1850="PICK",LEFT($N1850,5),IF($V1850="FIXED",$W1850,IF($V1850="CODE",$H1850,""))))</f>
        <v>0</v>
      </c>
    </row>
    <row r="1851" spans="1:26" ht="21" customHeight="1">
      <c r="A1851" s="27">
        <f>IF($B1851="","",COUNTA($B$13:$B1851))</f>
        <v>0</v>
      </c>
      <c r="B1851" s="28"/>
      <c r="C1851" s="28"/>
      <c r="D1851" s="29"/>
      <c r="E1851" s="29"/>
      <c r="F1851" s="29"/>
      <c r="G1851" s="28"/>
      <c r="H1851" s="28"/>
      <c r="I1851" s="30">
        <f>IF($H1851="","",IFERROR(VLOOKUP($H1851,AcctTbl,2,0),"کد ناشناخته"))</f>
        <v>0</v>
      </c>
      <c r="J1851" s="27">
        <f>IF($H1851="","",IFERROR(VLOOKUP($H1851,AcctTbl,3,0),""))</f>
        <v>0</v>
      </c>
      <c r="K1851" s="29"/>
      <c r="L1851" s="28"/>
      <c r="M1851" s="31"/>
      <c r="N1851" s="29"/>
      <c r="O1851" s="32">
        <f>IF($B1851="",0,IF($U1851="IN",N($M1851),0))</f>
        <v>0</v>
      </c>
      <c r="P1851" s="32">
        <f>IF($B1851="",0,IF(OR($U1851="OUT",$U1851="TRF"),N($M1851),0))</f>
        <v>0</v>
      </c>
      <c r="Q1851" s="32">
        <f>IF($B1851="",0,IF(OR($U1851="OUT",$U1851="TRF"),N($M1851),0))</f>
        <v>0</v>
      </c>
      <c r="R1851" s="32">
        <f>IF($B1851="",0,IF($U1851="IN",N($M1851),0))</f>
        <v>0</v>
      </c>
      <c r="S1851" s="33">
        <f>IF($B1851="","",IF($M1851="","⚠ مبلغ",IF($E1851="","⚠ بانک عامل",IF(AND($U1851="TRF",$F1851=""),"⚠ بانک مقصد",IF(AND($V1851&lt;&gt;"NONE",$V1851&lt;&gt;"",$Z1851=""),"⚠ طرف حساب","✓")))))</f>
        <v>0</v>
      </c>
      <c r="T1851" s="29"/>
      <c r="U1851" s="27">
        <f>IFERROR(VLOOKUP($D1851,BankOpTbl,2,0),"")</f>
        <v>0</v>
      </c>
      <c r="V1851" s="27">
        <f>IFERROR(VLOOKUP($D1851,BankOpTbl,3,0),"")</f>
        <v>0</v>
      </c>
      <c r="W1851" s="27">
        <f>IFERROR(VLOOKUP($D1851,BankOpTbl,4,0),"")</f>
        <v>0</v>
      </c>
      <c r="X1851" s="27">
        <f>IF($E1851="","",IFERROR(VLOOKUP($E1851,BankTbl,4,0),""))</f>
        <v>0</v>
      </c>
      <c r="Y1851" s="27">
        <f>IF($F1851="","",IFERROR(VLOOKUP($F1851,BankTbl,4,0),""))</f>
        <v>0</v>
      </c>
      <c r="Z1851" s="27">
        <f>IF($B1851="","",IF($V1851="PICK",LEFT($N1851,5),IF($V1851="FIXED",$W1851,IF($V1851="CODE",$H1851,""))))</f>
        <v>0</v>
      </c>
    </row>
    <row r="1852" spans="1:26" ht="21" customHeight="1">
      <c r="A1852" s="27">
        <f>IF($B1852="","",COUNTA($B$13:$B1852))</f>
        <v>0</v>
      </c>
      <c r="B1852" s="28"/>
      <c r="C1852" s="28"/>
      <c r="D1852" s="29"/>
      <c r="E1852" s="29"/>
      <c r="F1852" s="29"/>
      <c r="G1852" s="28"/>
      <c r="H1852" s="28"/>
      <c r="I1852" s="30">
        <f>IF($H1852="","",IFERROR(VLOOKUP($H1852,AcctTbl,2,0),"کد ناشناخته"))</f>
        <v>0</v>
      </c>
      <c r="J1852" s="27">
        <f>IF($H1852="","",IFERROR(VLOOKUP($H1852,AcctTbl,3,0),""))</f>
        <v>0</v>
      </c>
      <c r="K1852" s="29"/>
      <c r="L1852" s="28"/>
      <c r="M1852" s="31"/>
      <c r="N1852" s="29"/>
      <c r="O1852" s="32">
        <f>IF($B1852="",0,IF($U1852="IN",N($M1852),0))</f>
        <v>0</v>
      </c>
      <c r="P1852" s="32">
        <f>IF($B1852="",0,IF(OR($U1852="OUT",$U1852="TRF"),N($M1852),0))</f>
        <v>0</v>
      </c>
      <c r="Q1852" s="32">
        <f>IF($B1852="",0,IF(OR($U1852="OUT",$U1852="TRF"),N($M1852),0))</f>
        <v>0</v>
      </c>
      <c r="R1852" s="32">
        <f>IF($B1852="",0,IF($U1852="IN",N($M1852),0))</f>
        <v>0</v>
      </c>
      <c r="S1852" s="33">
        <f>IF($B1852="","",IF($M1852="","⚠ مبلغ",IF($E1852="","⚠ بانک عامل",IF(AND($U1852="TRF",$F1852=""),"⚠ بانک مقصد",IF(AND($V1852&lt;&gt;"NONE",$V1852&lt;&gt;"",$Z1852=""),"⚠ طرف حساب","✓")))))</f>
        <v>0</v>
      </c>
      <c r="T1852" s="29"/>
      <c r="U1852" s="27">
        <f>IFERROR(VLOOKUP($D1852,BankOpTbl,2,0),"")</f>
        <v>0</v>
      </c>
      <c r="V1852" s="27">
        <f>IFERROR(VLOOKUP($D1852,BankOpTbl,3,0),"")</f>
        <v>0</v>
      </c>
      <c r="W1852" s="27">
        <f>IFERROR(VLOOKUP($D1852,BankOpTbl,4,0),"")</f>
        <v>0</v>
      </c>
      <c r="X1852" s="27">
        <f>IF($E1852="","",IFERROR(VLOOKUP($E1852,BankTbl,4,0),""))</f>
        <v>0</v>
      </c>
      <c r="Y1852" s="27">
        <f>IF($F1852="","",IFERROR(VLOOKUP($F1852,BankTbl,4,0),""))</f>
        <v>0</v>
      </c>
      <c r="Z1852" s="27">
        <f>IF($B1852="","",IF($V1852="PICK",LEFT($N1852,5),IF($V1852="FIXED",$W1852,IF($V1852="CODE",$H1852,""))))</f>
        <v>0</v>
      </c>
    </row>
    <row r="1853" spans="1:26" ht="21" customHeight="1">
      <c r="A1853" s="27">
        <f>IF($B1853="","",COUNTA($B$13:$B1853))</f>
        <v>0</v>
      </c>
      <c r="B1853" s="28"/>
      <c r="C1853" s="28"/>
      <c r="D1853" s="29"/>
      <c r="E1853" s="29"/>
      <c r="F1853" s="29"/>
      <c r="G1853" s="28"/>
      <c r="H1853" s="28"/>
      <c r="I1853" s="30">
        <f>IF($H1853="","",IFERROR(VLOOKUP($H1853,AcctTbl,2,0),"کد ناشناخته"))</f>
        <v>0</v>
      </c>
      <c r="J1853" s="27">
        <f>IF($H1853="","",IFERROR(VLOOKUP($H1853,AcctTbl,3,0),""))</f>
        <v>0</v>
      </c>
      <c r="K1853" s="29"/>
      <c r="L1853" s="28"/>
      <c r="M1853" s="31"/>
      <c r="N1853" s="29"/>
      <c r="O1853" s="32">
        <f>IF($B1853="",0,IF($U1853="IN",N($M1853),0))</f>
        <v>0</v>
      </c>
      <c r="P1853" s="32">
        <f>IF($B1853="",0,IF(OR($U1853="OUT",$U1853="TRF"),N($M1853),0))</f>
        <v>0</v>
      </c>
      <c r="Q1853" s="32">
        <f>IF($B1853="",0,IF(OR($U1853="OUT",$U1853="TRF"),N($M1853),0))</f>
        <v>0</v>
      </c>
      <c r="R1853" s="32">
        <f>IF($B1853="",0,IF($U1853="IN",N($M1853),0))</f>
        <v>0</v>
      </c>
      <c r="S1853" s="33">
        <f>IF($B1853="","",IF($M1853="","⚠ مبلغ",IF($E1853="","⚠ بانک عامل",IF(AND($U1853="TRF",$F1853=""),"⚠ بانک مقصد",IF(AND($V1853&lt;&gt;"NONE",$V1853&lt;&gt;"",$Z1853=""),"⚠ طرف حساب","✓")))))</f>
        <v>0</v>
      </c>
      <c r="T1853" s="29"/>
      <c r="U1853" s="27">
        <f>IFERROR(VLOOKUP($D1853,BankOpTbl,2,0),"")</f>
        <v>0</v>
      </c>
      <c r="V1853" s="27">
        <f>IFERROR(VLOOKUP($D1853,BankOpTbl,3,0),"")</f>
        <v>0</v>
      </c>
      <c r="W1853" s="27">
        <f>IFERROR(VLOOKUP($D1853,BankOpTbl,4,0),"")</f>
        <v>0</v>
      </c>
      <c r="X1853" s="27">
        <f>IF($E1853="","",IFERROR(VLOOKUP($E1853,BankTbl,4,0),""))</f>
        <v>0</v>
      </c>
      <c r="Y1853" s="27">
        <f>IF($F1853="","",IFERROR(VLOOKUP($F1853,BankTbl,4,0),""))</f>
        <v>0</v>
      </c>
      <c r="Z1853" s="27">
        <f>IF($B1853="","",IF($V1853="PICK",LEFT($N1853,5),IF($V1853="FIXED",$W1853,IF($V1853="CODE",$H1853,""))))</f>
        <v>0</v>
      </c>
    </row>
    <row r="1854" spans="1:26" ht="21" customHeight="1">
      <c r="A1854" s="27">
        <f>IF($B1854="","",COUNTA($B$13:$B1854))</f>
        <v>0</v>
      </c>
      <c r="B1854" s="28"/>
      <c r="C1854" s="28"/>
      <c r="D1854" s="29"/>
      <c r="E1854" s="29"/>
      <c r="F1854" s="29"/>
      <c r="G1854" s="28"/>
      <c r="H1854" s="28"/>
      <c r="I1854" s="30">
        <f>IF($H1854="","",IFERROR(VLOOKUP($H1854,AcctTbl,2,0),"کد ناشناخته"))</f>
        <v>0</v>
      </c>
      <c r="J1854" s="27">
        <f>IF($H1854="","",IFERROR(VLOOKUP($H1854,AcctTbl,3,0),""))</f>
        <v>0</v>
      </c>
      <c r="K1854" s="29"/>
      <c r="L1854" s="28"/>
      <c r="M1854" s="31"/>
      <c r="N1854" s="29"/>
      <c r="O1854" s="32">
        <f>IF($B1854="",0,IF($U1854="IN",N($M1854),0))</f>
        <v>0</v>
      </c>
      <c r="P1854" s="32">
        <f>IF($B1854="",0,IF(OR($U1854="OUT",$U1854="TRF"),N($M1854),0))</f>
        <v>0</v>
      </c>
      <c r="Q1854" s="32">
        <f>IF($B1854="",0,IF(OR($U1854="OUT",$U1854="TRF"),N($M1854),0))</f>
        <v>0</v>
      </c>
      <c r="R1854" s="32">
        <f>IF($B1854="",0,IF($U1854="IN",N($M1854),0))</f>
        <v>0</v>
      </c>
      <c r="S1854" s="33">
        <f>IF($B1854="","",IF($M1854="","⚠ مبلغ",IF($E1854="","⚠ بانک عامل",IF(AND($U1854="TRF",$F1854=""),"⚠ بانک مقصد",IF(AND($V1854&lt;&gt;"NONE",$V1854&lt;&gt;"",$Z1854=""),"⚠ طرف حساب","✓")))))</f>
        <v>0</v>
      </c>
      <c r="T1854" s="29"/>
      <c r="U1854" s="27">
        <f>IFERROR(VLOOKUP($D1854,BankOpTbl,2,0),"")</f>
        <v>0</v>
      </c>
      <c r="V1854" s="27">
        <f>IFERROR(VLOOKUP($D1854,BankOpTbl,3,0),"")</f>
        <v>0</v>
      </c>
      <c r="W1854" s="27">
        <f>IFERROR(VLOOKUP($D1854,BankOpTbl,4,0),"")</f>
        <v>0</v>
      </c>
      <c r="X1854" s="27">
        <f>IF($E1854="","",IFERROR(VLOOKUP($E1854,BankTbl,4,0),""))</f>
        <v>0</v>
      </c>
      <c r="Y1854" s="27">
        <f>IF($F1854="","",IFERROR(VLOOKUP($F1854,BankTbl,4,0),""))</f>
        <v>0</v>
      </c>
      <c r="Z1854" s="27">
        <f>IF($B1854="","",IF($V1854="PICK",LEFT($N1854,5),IF($V1854="FIXED",$W1854,IF($V1854="CODE",$H1854,""))))</f>
        <v>0</v>
      </c>
    </row>
    <row r="1855" spans="1:26" ht="21" customHeight="1">
      <c r="A1855" s="27">
        <f>IF($B1855="","",COUNTA($B$13:$B1855))</f>
        <v>0</v>
      </c>
      <c r="B1855" s="28"/>
      <c r="C1855" s="28"/>
      <c r="D1855" s="29"/>
      <c r="E1855" s="29"/>
      <c r="F1855" s="29"/>
      <c r="G1855" s="28"/>
      <c r="H1855" s="28"/>
      <c r="I1855" s="30">
        <f>IF($H1855="","",IFERROR(VLOOKUP($H1855,AcctTbl,2,0),"کد ناشناخته"))</f>
        <v>0</v>
      </c>
      <c r="J1855" s="27">
        <f>IF($H1855="","",IFERROR(VLOOKUP($H1855,AcctTbl,3,0),""))</f>
        <v>0</v>
      </c>
      <c r="K1855" s="29"/>
      <c r="L1855" s="28"/>
      <c r="M1855" s="31"/>
      <c r="N1855" s="29"/>
      <c r="O1855" s="32">
        <f>IF($B1855="",0,IF($U1855="IN",N($M1855),0))</f>
        <v>0</v>
      </c>
      <c r="P1855" s="32">
        <f>IF($B1855="",0,IF(OR($U1855="OUT",$U1855="TRF"),N($M1855),0))</f>
        <v>0</v>
      </c>
      <c r="Q1855" s="32">
        <f>IF($B1855="",0,IF(OR($U1855="OUT",$U1855="TRF"),N($M1855),0))</f>
        <v>0</v>
      </c>
      <c r="R1855" s="32">
        <f>IF($B1855="",0,IF($U1855="IN",N($M1855),0))</f>
        <v>0</v>
      </c>
      <c r="S1855" s="33">
        <f>IF($B1855="","",IF($M1855="","⚠ مبلغ",IF($E1855="","⚠ بانک عامل",IF(AND($U1855="TRF",$F1855=""),"⚠ بانک مقصد",IF(AND($V1855&lt;&gt;"NONE",$V1855&lt;&gt;"",$Z1855=""),"⚠ طرف حساب","✓")))))</f>
        <v>0</v>
      </c>
      <c r="T1855" s="29"/>
      <c r="U1855" s="27">
        <f>IFERROR(VLOOKUP($D1855,BankOpTbl,2,0),"")</f>
        <v>0</v>
      </c>
      <c r="V1855" s="27">
        <f>IFERROR(VLOOKUP($D1855,BankOpTbl,3,0),"")</f>
        <v>0</v>
      </c>
      <c r="W1855" s="27">
        <f>IFERROR(VLOOKUP($D1855,BankOpTbl,4,0),"")</f>
        <v>0</v>
      </c>
      <c r="X1855" s="27">
        <f>IF($E1855="","",IFERROR(VLOOKUP($E1855,BankTbl,4,0),""))</f>
        <v>0</v>
      </c>
      <c r="Y1855" s="27">
        <f>IF($F1855="","",IFERROR(VLOOKUP($F1855,BankTbl,4,0),""))</f>
        <v>0</v>
      </c>
      <c r="Z1855" s="27">
        <f>IF($B1855="","",IF($V1855="PICK",LEFT($N1855,5),IF($V1855="FIXED",$W1855,IF($V1855="CODE",$H1855,""))))</f>
        <v>0</v>
      </c>
    </row>
    <row r="1856" spans="1:26" ht="21" customHeight="1">
      <c r="A1856" s="27">
        <f>IF($B1856="","",COUNTA($B$13:$B1856))</f>
        <v>0</v>
      </c>
      <c r="B1856" s="28"/>
      <c r="C1856" s="28"/>
      <c r="D1856" s="29"/>
      <c r="E1856" s="29"/>
      <c r="F1856" s="29"/>
      <c r="G1856" s="28"/>
      <c r="H1856" s="28"/>
      <c r="I1856" s="30">
        <f>IF($H1856="","",IFERROR(VLOOKUP($H1856,AcctTbl,2,0),"کد ناشناخته"))</f>
        <v>0</v>
      </c>
      <c r="J1856" s="27">
        <f>IF($H1856="","",IFERROR(VLOOKUP($H1856,AcctTbl,3,0),""))</f>
        <v>0</v>
      </c>
      <c r="K1856" s="29"/>
      <c r="L1856" s="28"/>
      <c r="M1856" s="31"/>
      <c r="N1856" s="29"/>
      <c r="O1856" s="32">
        <f>IF($B1856="",0,IF($U1856="IN",N($M1856),0))</f>
        <v>0</v>
      </c>
      <c r="P1856" s="32">
        <f>IF($B1856="",0,IF(OR($U1856="OUT",$U1856="TRF"),N($M1856),0))</f>
        <v>0</v>
      </c>
      <c r="Q1856" s="32">
        <f>IF($B1856="",0,IF(OR($U1856="OUT",$U1856="TRF"),N($M1856),0))</f>
        <v>0</v>
      </c>
      <c r="R1856" s="32">
        <f>IF($B1856="",0,IF($U1856="IN",N($M1856),0))</f>
        <v>0</v>
      </c>
      <c r="S1856" s="33">
        <f>IF($B1856="","",IF($M1856="","⚠ مبلغ",IF($E1856="","⚠ بانک عامل",IF(AND($U1856="TRF",$F1856=""),"⚠ بانک مقصد",IF(AND($V1856&lt;&gt;"NONE",$V1856&lt;&gt;"",$Z1856=""),"⚠ طرف حساب","✓")))))</f>
        <v>0</v>
      </c>
      <c r="T1856" s="29"/>
      <c r="U1856" s="27">
        <f>IFERROR(VLOOKUP($D1856,BankOpTbl,2,0),"")</f>
        <v>0</v>
      </c>
      <c r="V1856" s="27">
        <f>IFERROR(VLOOKUP($D1856,BankOpTbl,3,0),"")</f>
        <v>0</v>
      </c>
      <c r="W1856" s="27">
        <f>IFERROR(VLOOKUP($D1856,BankOpTbl,4,0),"")</f>
        <v>0</v>
      </c>
      <c r="X1856" s="27">
        <f>IF($E1856="","",IFERROR(VLOOKUP($E1856,BankTbl,4,0),""))</f>
        <v>0</v>
      </c>
      <c r="Y1856" s="27">
        <f>IF($F1856="","",IFERROR(VLOOKUP($F1856,BankTbl,4,0),""))</f>
        <v>0</v>
      </c>
      <c r="Z1856" s="27">
        <f>IF($B1856="","",IF($V1856="PICK",LEFT($N1856,5),IF($V1856="FIXED",$W1856,IF($V1856="CODE",$H1856,""))))</f>
        <v>0</v>
      </c>
    </row>
    <row r="1857" spans="1:26" ht="21" customHeight="1">
      <c r="A1857" s="27">
        <f>IF($B1857="","",COUNTA($B$13:$B1857))</f>
        <v>0</v>
      </c>
      <c r="B1857" s="28"/>
      <c r="C1857" s="28"/>
      <c r="D1857" s="29"/>
      <c r="E1857" s="29"/>
      <c r="F1857" s="29"/>
      <c r="G1857" s="28"/>
      <c r="H1857" s="28"/>
      <c r="I1857" s="30">
        <f>IF($H1857="","",IFERROR(VLOOKUP($H1857,AcctTbl,2,0),"کد ناشناخته"))</f>
        <v>0</v>
      </c>
      <c r="J1857" s="27">
        <f>IF($H1857="","",IFERROR(VLOOKUP($H1857,AcctTbl,3,0),""))</f>
        <v>0</v>
      </c>
      <c r="K1857" s="29"/>
      <c r="L1857" s="28"/>
      <c r="M1857" s="31"/>
      <c r="N1857" s="29"/>
      <c r="O1857" s="32">
        <f>IF($B1857="",0,IF($U1857="IN",N($M1857),0))</f>
        <v>0</v>
      </c>
      <c r="P1857" s="32">
        <f>IF($B1857="",0,IF(OR($U1857="OUT",$U1857="TRF"),N($M1857),0))</f>
        <v>0</v>
      </c>
      <c r="Q1857" s="32">
        <f>IF($B1857="",0,IF(OR($U1857="OUT",$U1857="TRF"),N($M1857),0))</f>
        <v>0</v>
      </c>
      <c r="R1857" s="32">
        <f>IF($B1857="",0,IF($U1857="IN",N($M1857),0))</f>
        <v>0</v>
      </c>
      <c r="S1857" s="33">
        <f>IF($B1857="","",IF($M1857="","⚠ مبلغ",IF($E1857="","⚠ بانک عامل",IF(AND($U1857="TRF",$F1857=""),"⚠ بانک مقصد",IF(AND($V1857&lt;&gt;"NONE",$V1857&lt;&gt;"",$Z1857=""),"⚠ طرف حساب","✓")))))</f>
        <v>0</v>
      </c>
      <c r="T1857" s="29"/>
      <c r="U1857" s="27">
        <f>IFERROR(VLOOKUP($D1857,BankOpTbl,2,0),"")</f>
        <v>0</v>
      </c>
      <c r="V1857" s="27">
        <f>IFERROR(VLOOKUP($D1857,BankOpTbl,3,0),"")</f>
        <v>0</v>
      </c>
      <c r="W1857" s="27">
        <f>IFERROR(VLOOKUP($D1857,BankOpTbl,4,0),"")</f>
        <v>0</v>
      </c>
      <c r="X1857" s="27">
        <f>IF($E1857="","",IFERROR(VLOOKUP($E1857,BankTbl,4,0),""))</f>
        <v>0</v>
      </c>
      <c r="Y1857" s="27">
        <f>IF($F1857="","",IFERROR(VLOOKUP($F1857,BankTbl,4,0),""))</f>
        <v>0</v>
      </c>
      <c r="Z1857" s="27">
        <f>IF($B1857="","",IF($V1857="PICK",LEFT($N1857,5),IF($V1857="FIXED",$W1857,IF($V1857="CODE",$H1857,""))))</f>
        <v>0</v>
      </c>
    </row>
    <row r="1858" spans="1:26" ht="21" customHeight="1">
      <c r="A1858" s="27">
        <f>IF($B1858="","",COUNTA($B$13:$B1858))</f>
        <v>0</v>
      </c>
      <c r="B1858" s="28"/>
      <c r="C1858" s="28"/>
      <c r="D1858" s="29"/>
      <c r="E1858" s="29"/>
      <c r="F1858" s="29"/>
      <c r="G1858" s="28"/>
      <c r="H1858" s="28"/>
      <c r="I1858" s="30">
        <f>IF($H1858="","",IFERROR(VLOOKUP($H1858,AcctTbl,2,0),"کد ناشناخته"))</f>
        <v>0</v>
      </c>
      <c r="J1858" s="27">
        <f>IF($H1858="","",IFERROR(VLOOKUP($H1858,AcctTbl,3,0),""))</f>
        <v>0</v>
      </c>
      <c r="K1858" s="29"/>
      <c r="L1858" s="28"/>
      <c r="M1858" s="31"/>
      <c r="N1858" s="29"/>
      <c r="O1858" s="32">
        <f>IF($B1858="",0,IF($U1858="IN",N($M1858),0))</f>
        <v>0</v>
      </c>
      <c r="P1858" s="32">
        <f>IF($B1858="",0,IF(OR($U1858="OUT",$U1858="TRF"),N($M1858),0))</f>
        <v>0</v>
      </c>
      <c r="Q1858" s="32">
        <f>IF($B1858="",0,IF(OR($U1858="OUT",$U1858="TRF"),N($M1858),0))</f>
        <v>0</v>
      </c>
      <c r="R1858" s="32">
        <f>IF($B1858="",0,IF($U1858="IN",N($M1858),0))</f>
        <v>0</v>
      </c>
      <c r="S1858" s="33">
        <f>IF($B1858="","",IF($M1858="","⚠ مبلغ",IF($E1858="","⚠ بانک عامل",IF(AND($U1858="TRF",$F1858=""),"⚠ بانک مقصد",IF(AND($V1858&lt;&gt;"NONE",$V1858&lt;&gt;"",$Z1858=""),"⚠ طرف حساب","✓")))))</f>
        <v>0</v>
      </c>
      <c r="T1858" s="29"/>
      <c r="U1858" s="27">
        <f>IFERROR(VLOOKUP($D1858,BankOpTbl,2,0),"")</f>
        <v>0</v>
      </c>
      <c r="V1858" s="27">
        <f>IFERROR(VLOOKUP($D1858,BankOpTbl,3,0),"")</f>
        <v>0</v>
      </c>
      <c r="W1858" s="27">
        <f>IFERROR(VLOOKUP($D1858,BankOpTbl,4,0),"")</f>
        <v>0</v>
      </c>
      <c r="X1858" s="27">
        <f>IF($E1858="","",IFERROR(VLOOKUP($E1858,BankTbl,4,0),""))</f>
        <v>0</v>
      </c>
      <c r="Y1858" s="27">
        <f>IF($F1858="","",IFERROR(VLOOKUP($F1858,BankTbl,4,0),""))</f>
        <v>0</v>
      </c>
      <c r="Z1858" s="27">
        <f>IF($B1858="","",IF($V1858="PICK",LEFT($N1858,5),IF($V1858="FIXED",$W1858,IF($V1858="CODE",$H1858,""))))</f>
        <v>0</v>
      </c>
    </row>
    <row r="1859" spans="1:26" ht="21" customHeight="1">
      <c r="A1859" s="27">
        <f>IF($B1859="","",COUNTA($B$13:$B1859))</f>
        <v>0</v>
      </c>
      <c r="B1859" s="28"/>
      <c r="C1859" s="28"/>
      <c r="D1859" s="29"/>
      <c r="E1859" s="29"/>
      <c r="F1859" s="29"/>
      <c r="G1859" s="28"/>
      <c r="H1859" s="28"/>
      <c r="I1859" s="30">
        <f>IF($H1859="","",IFERROR(VLOOKUP($H1859,AcctTbl,2,0),"کد ناشناخته"))</f>
        <v>0</v>
      </c>
      <c r="J1859" s="27">
        <f>IF($H1859="","",IFERROR(VLOOKUP($H1859,AcctTbl,3,0),""))</f>
        <v>0</v>
      </c>
      <c r="K1859" s="29"/>
      <c r="L1859" s="28"/>
      <c r="M1859" s="31"/>
      <c r="N1859" s="29"/>
      <c r="O1859" s="32">
        <f>IF($B1859="",0,IF($U1859="IN",N($M1859),0))</f>
        <v>0</v>
      </c>
      <c r="P1859" s="32">
        <f>IF($B1859="",0,IF(OR($U1859="OUT",$U1859="TRF"),N($M1859),0))</f>
        <v>0</v>
      </c>
      <c r="Q1859" s="32">
        <f>IF($B1859="",0,IF(OR($U1859="OUT",$U1859="TRF"),N($M1859),0))</f>
        <v>0</v>
      </c>
      <c r="R1859" s="32">
        <f>IF($B1859="",0,IF($U1859="IN",N($M1859),0))</f>
        <v>0</v>
      </c>
      <c r="S1859" s="33">
        <f>IF($B1859="","",IF($M1859="","⚠ مبلغ",IF($E1859="","⚠ بانک عامل",IF(AND($U1859="TRF",$F1859=""),"⚠ بانک مقصد",IF(AND($V1859&lt;&gt;"NONE",$V1859&lt;&gt;"",$Z1859=""),"⚠ طرف حساب","✓")))))</f>
        <v>0</v>
      </c>
      <c r="T1859" s="29"/>
      <c r="U1859" s="27">
        <f>IFERROR(VLOOKUP($D1859,BankOpTbl,2,0),"")</f>
        <v>0</v>
      </c>
      <c r="V1859" s="27">
        <f>IFERROR(VLOOKUP($D1859,BankOpTbl,3,0),"")</f>
        <v>0</v>
      </c>
      <c r="W1859" s="27">
        <f>IFERROR(VLOOKUP($D1859,BankOpTbl,4,0),"")</f>
        <v>0</v>
      </c>
      <c r="X1859" s="27">
        <f>IF($E1859="","",IFERROR(VLOOKUP($E1859,BankTbl,4,0),""))</f>
        <v>0</v>
      </c>
      <c r="Y1859" s="27">
        <f>IF($F1859="","",IFERROR(VLOOKUP($F1859,BankTbl,4,0),""))</f>
        <v>0</v>
      </c>
      <c r="Z1859" s="27">
        <f>IF($B1859="","",IF($V1859="PICK",LEFT($N1859,5),IF($V1859="FIXED",$W1859,IF($V1859="CODE",$H1859,""))))</f>
        <v>0</v>
      </c>
    </row>
    <row r="1860" spans="1:26" ht="21" customHeight="1">
      <c r="A1860" s="27">
        <f>IF($B1860="","",COUNTA($B$13:$B1860))</f>
        <v>0</v>
      </c>
      <c r="B1860" s="28"/>
      <c r="C1860" s="28"/>
      <c r="D1860" s="29"/>
      <c r="E1860" s="29"/>
      <c r="F1860" s="29"/>
      <c r="G1860" s="28"/>
      <c r="H1860" s="28"/>
      <c r="I1860" s="30">
        <f>IF($H1860="","",IFERROR(VLOOKUP($H1860,AcctTbl,2,0),"کد ناشناخته"))</f>
        <v>0</v>
      </c>
      <c r="J1860" s="27">
        <f>IF($H1860="","",IFERROR(VLOOKUP($H1860,AcctTbl,3,0),""))</f>
        <v>0</v>
      </c>
      <c r="K1860" s="29"/>
      <c r="L1860" s="28"/>
      <c r="M1860" s="31"/>
      <c r="N1860" s="29"/>
      <c r="O1860" s="32">
        <f>IF($B1860="",0,IF($U1860="IN",N($M1860),0))</f>
        <v>0</v>
      </c>
      <c r="P1860" s="32">
        <f>IF($B1860="",0,IF(OR($U1860="OUT",$U1860="TRF"),N($M1860),0))</f>
        <v>0</v>
      </c>
      <c r="Q1860" s="32">
        <f>IF($B1860="",0,IF(OR($U1860="OUT",$U1860="TRF"),N($M1860),0))</f>
        <v>0</v>
      </c>
      <c r="R1860" s="32">
        <f>IF($B1860="",0,IF($U1860="IN",N($M1860),0))</f>
        <v>0</v>
      </c>
      <c r="S1860" s="33">
        <f>IF($B1860="","",IF($M1860="","⚠ مبلغ",IF($E1860="","⚠ بانک عامل",IF(AND($U1860="TRF",$F1860=""),"⚠ بانک مقصد",IF(AND($V1860&lt;&gt;"NONE",$V1860&lt;&gt;"",$Z1860=""),"⚠ طرف حساب","✓")))))</f>
        <v>0</v>
      </c>
      <c r="T1860" s="29"/>
      <c r="U1860" s="27">
        <f>IFERROR(VLOOKUP($D1860,BankOpTbl,2,0),"")</f>
        <v>0</v>
      </c>
      <c r="V1860" s="27">
        <f>IFERROR(VLOOKUP($D1860,BankOpTbl,3,0),"")</f>
        <v>0</v>
      </c>
      <c r="W1860" s="27">
        <f>IFERROR(VLOOKUP($D1860,BankOpTbl,4,0),"")</f>
        <v>0</v>
      </c>
      <c r="X1860" s="27">
        <f>IF($E1860="","",IFERROR(VLOOKUP($E1860,BankTbl,4,0),""))</f>
        <v>0</v>
      </c>
      <c r="Y1860" s="27">
        <f>IF($F1860="","",IFERROR(VLOOKUP($F1860,BankTbl,4,0),""))</f>
        <v>0</v>
      </c>
      <c r="Z1860" s="27">
        <f>IF($B1860="","",IF($V1860="PICK",LEFT($N1860,5),IF($V1860="FIXED",$W1860,IF($V1860="CODE",$H1860,""))))</f>
        <v>0</v>
      </c>
    </row>
    <row r="1861" spans="1:26" ht="21" customHeight="1">
      <c r="A1861" s="27">
        <f>IF($B1861="","",COUNTA($B$13:$B1861))</f>
        <v>0</v>
      </c>
      <c r="B1861" s="28"/>
      <c r="C1861" s="28"/>
      <c r="D1861" s="29"/>
      <c r="E1861" s="29"/>
      <c r="F1861" s="29"/>
      <c r="G1861" s="28"/>
      <c r="H1861" s="28"/>
      <c r="I1861" s="30">
        <f>IF($H1861="","",IFERROR(VLOOKUP($H1861,AcctTbl,2,0),"کد ناشناخته"))</f>
        <v>0</v>
      </c>
      <c r="J1861" s="27">
        <f>IF($H1861="","",IFERROR(VLOOKUP($H1861,AcctTbl,3,0),""))</f>
        <v>0</v>
      </c>
      <c r="K1861" s="29"/>
      <c r="L1861" s="28"/>
      <c r="M1861" s="31"/>
      <c r="N1861" s="29"/>
      <c r="O1861" s="32">
        <f>IF($B1861="",0,IF($U1861="IN",N($M1861),0))</f>
        <v>0</v>
      </c>
      <c r="P1861" s="32">
        <f>IF($B1861="",0,IF(OR($U1861="OUT",$U1861="TRF"),N($M1861),0))</f>
        <v>0</v>
      </c>
      <c r="Q1861" s="32">
        <f>IF($B1861="",0,IF(OR($U1861="OUT",$U1861="TRF"),N($M1861),0))</f>
        <v>0</v>
      </c>
      <c r="R1861" s="32">
        <f>IF($B1861="",0,IF($U1861="IN",N($M1861),0))</f>
        <v>0</v>
      </c>
      <c r="S1861" s="33">
        <f>IF($B1861="","",IF($M1861="","⚠ مبلغ",IF($E1861="","⚠ بانک عامل",IF(AND($U1861="TRF",$F1861=""),"⚠ بانک مقصد",IF(AND($V1861&lt;&gt;"NONE",$V1861&lt;&gt;"",$Z1861=""),"⚠ طرف حساب","✓")))))</f>
        <v>0</v>
      </c>
      <c r="T1861" s="29"/>
      <c r="U1861" s="27">
        <f>IFERROR(VLOOKUP($D1861,BankOpTbl,2,0),"")</f>
        <v>0</v>
      </c>
      <c r="V1861" s="27">
        <f>IFERROR(VLOOKUP($D1861,BankOpTbl,3,0),"")</f>
        <v>0</v>
      </c>
      <c r="W1861" s="27">
        <f>IFERROR(VLOOKUP($D1861,BankOpTbl,4,0),"")</f>
        <v>0</v>
      </c>
      <c r="X1861" s="27">
        <f>IF($E1861="","",IFERROR(VLOOKUP($E1861,BankTbl,4,0),""))</f>
        <v>0</v>
      </c>
      <c r="Y1861" s="27">
        <f>IF($F1861="","",IFERROR(VLOOKUP($F1861,BankTbl,4,0),""))</f>
        <v>0</v>
      </c>
      <c r="Z1861" s="27">
        <f>IF($B1861="","",IF($V1861="PICK",LEFT($N1861,5),IF($V1861="FIXED",$W1861,IF($V1861="CODE",$H1861,""))))</f>
        <v>0</v>
      </c>
    </row>
    <row r="1862" spans="1:26" ht="21" customHeight="1">
      <c r="A1862" s="27">
        <f>IF($B1862="","",COUNTA($B$13:$B1862))</f>
        <v>0</v>
      </c>
      <c r="B1862" s="28"/>
      <c r="C1862" s="28"/>
      <c r="D1862" s="29"/>
      <c r="E1862" s="29"/>
      <c r="F1862" s="29"/>
      <c r="G1862" s="28"/>
      <c r="H1862" s="28"/>
      <c r="I1862" s="30">
        <f>IF($H1862="","",IFERROR(VLOOKUP($H1862,AcctTbl,2,0),"کد ناشناخته"))</f>
        <v>0</v>
      </c>
      <c r="J1862" s="27">
        <f>IF($H1862="","",IFERROR(VLOOKUP($H1862,AcctTbl,3,0),""))</f>
        <v>0</v>
      </c>
      <c r="K1862" s="29"/>
      <c r="L1862" s="28"/>
      <c r="M1862" s="31"/>
      <c r="N1862" s="29"/>
      <c r="O1862" s="32">
        <f>IF($B1862="",0,IF($U1862="IN",N($M1862),0))</f>
        <v>0</v>
      </c>
      <c r="P1862" s="32">
        <f>IF($B1862="",0,IF(OR($U1862="OUT",$U1862="TRF"),N($M1862),0))</f>
        <v>0</v>
      </c>
      <c r="Q1862" s="32">
        <f>IF($B1862="",0,IF(OR($U1862="OUT",$U1862="TRF"),N($M1862),0))</f>
        <v>0</v>
      </c>
      <c r="R1862" s="32">
        <f>IF($B1862="",0,IF($U1862="IN",N($M1862),0))</f>
        <v>0</v>
      </c>
      <c r="S1862" s="33">
        <f>IF($B1862="","",IF($M1862="","⚠ مبلغ",IF($E1862="","⚠ بانک عامل",IF(AND($U1862="TRF",$F1862=""),"⚠ بانک مقصد",IF(AND($V1862&lt;&gt;"NONE",$V1862&lt;&gt;"",$Z1862=""),"⚠ طرف حساب","✓")))))</f>
        <v>0</v>
      </c>
      <c r="T1862" s="29"/>
      <c r="U1862" s="27">
        <f>IFERROR(VLOOKUP($D1862,BankOpTbl,2,0),"")</f>
        <v>0</v>
      </c>
      <c r="V1862" s="27">
        <f>IFERROR(VLOOKUP($D1862,BankOpTbl,3,0),"")</f>
        <v>0</v>
      </c>
      <c r="W1862" s="27">
        <f>IFERROR(VLOOKUP($D1862,BankOpTbl,4,0),"")</f>
        <v>0</v>
      </c>
      <c r="X1862" s="27">
        <f>IF($E1862="","",IFERROR(VLOOKUP($E1862,BankTbl,4,0),""))</f>
        <v>0</v>
      </c>
      <c r="Y1862" s="27">
        <f>IF($F1862="","",IFERROR(VLOOKUP($F1862,BankTbl,4,0),""))</f>
        <v>0</v>
      </c>
      <c r="Z1862" s="27">
        <f>IF($B1862="","",IF($V1862="PICK",LEFT($N1862,5),IF($V1862="FIXED",$W1862,IF($V1862="CODE",$H1862,""))))</f>
        <v>0</v>
      </c>
    </row>
    <row r="1863" spans="1:26" ht="21" customHeight="1">
      <c r="A1863" s="27">
        <f>IF($B1863="","",COUNTA($B$13:$B1863))</f>
        <v>0</v>
      </c>
      <c r="B1863" s="28"/>
      <c r="C1863" s="28"/>
      <c r="D1863" s="29"/>
      <c r="E1863" s="29"/>
      <c r="F1863" s="29"/>
      <c r="G1863" s="28"/>
      <c r="H1863" s="28"/>
      <c r="I1863" s="30">
        <f>IF($H1863="","",IFERROR(VLOOKUP($H1863,AcctTbl,2,0),"کد ناشناخته"))</f>
        <v>0</v>
      </c>
      <c r="J1863" s="27">
        <f>IF($H1863="","",IFERROR(VLOOKUP($H1863,AcctTbl,3,0),""))</f>
        <v>0</v>
      </c>
      <c r="K1863" s="29"/>
      <c r="L1863" s="28"/>
      <c r="M1863" s="31"/>
      <c r="N1863" s="29"/>
      <c r="O1863" s="32">
        <f>IF($B1863="",0,IF($U1863="IN",N($M1863),0))</f>
        <v>0</v>
      </c>
      <c r="P1863" s="32">
        <f>IF($B1863="",0,IF(OR($U1863="OUT",$U1863="TRF"),N($M1863),0))</f>
        <v>0</v>
      </c>
      <c r="Q1863" s="32">
        <f>IF($B1863="",0,IF(OR($U1863="OUT",$U1863="TRF"),N($M1863),0))</f>
        <v>0</v>
      </c>
      <c r="R1863" s="32">
        <f>IF($B1863="",0,IF($U1863="IN",N($M1863),0))</f>
        <v>0</v>
      </c>
      <c r="S1863" s="33">
        <f>IF($B1863="","",IF($M1863="","⚠ مبلغ",IF($E1863="","⚠ بانک عامل",IF(AND($U1863="TRF",$F1863=""),"⚠ بانک مقصد",IF(AND($V1863&lt;&gt;"NONE",$V1863&lt;&gt;"",$Z1863=""),"⚠ طرف حساب","✓")))))</f>
        <v>0</v>
      </c>
      <c r="T1863" s="29"/>
      <c r="U1863" s="27">
        <f>IFERROR(VLOOKUP($D1863,BankOpTbl,2,0),"")</f>
        <v>0</v>
      </c>
      <c r="V1863" s="27">
        <f>IFERROR(VLOOKUP($D1863,BankOpTbl,3,0),"")</f>
        <v>0</v>
      </c>
      <c r="W1863" s="27">
        <f>IFERROR(VLOOKUP($D1863,BankOpTbl,4,0),"")</f>
        <v>0</v>
      </c>
      <c r="X1863" s="27">
        <f>IF($E1863="","",IFERROR(VLOOKUP($E1863,BankTbl,4,0),""))</f>
        <v>0</v>
      </c>
      <c r="Y1863" s="27">
        <f>IF($F1863="","",IFERROR(VLOOKUP($F1863,BankTbl,4,0),""))</f>
        <v>0</v>
      </c>
      <c r="Z1863" s="27">
        <f>IF($B1863="","",IF($V1863="PICK",LEFT($N1863,5),IF($V1863="FIXED",$W1863,IF($V1863="CODE",$H1863,""))))</f>
        <v>0</v>
      </c>
    </row>
    <row r="1864" spans="1:26" ht="21" customHeight="1">
      <c r="A1864" s="27">
        <f>IF($B1864="","",COUNTA($B$13:$B1864))</f>
        <v>0</v>
      </c>
      <c r="B1864" s="28"/>
      <c r="C1864" s="28"/>
      <c r="D1864" s="29"/>
      <c r="E1864" s="29"/>
      <c r="F1864" s="29"/>
      <c r="G1864" s="28"/>
      <c r="H1864" s="28"/>
      <c r="I1864" s="30">
        <f>IF($H1864="","",IFERROR(VLOOKUP($H1864,AcctTbl,2,0),"کد ناشناخته"))</f>
        <v>0</v>
      </c>
      <c r="J1864" s="27">
        <f>IF($H1864="","",IFERROR(VLOOKUP($H1864,AcctTbl,3,0),""))</f>
        <v>0</v>
      </c>
      <c r="K1864" s="29"/>
      <c r="L1864" s="28"/>
      <c r="M1864" s="31"/>
      <c r="N1864" s="29"/>
      <c r="O1864" s="32">
        <f>IF($B1864="",0,IF($U1864="IN",N($M1864),0))</f>
        <v>0</v>
      </c>
      <c r="P1864" s="32">
        <f>IF($B1864="",0,IF(OR($U1864="OUT",$U1864="TRF"),N($M1864),0))</f>
        <v>0</v>
      </c>
      <c r="Q1864" s="32">
        <f>IF($B1864="",0,IF(OR($U1864="OUT",$U1864="TRF"),N($M1864),0))</f>
        <v>0</v>
      </c>
      <c r="R1864" s="32">
        <f>IF($B1864="",0,IF($U1864="IN",N($M1864),0))</f>
        <v>0</v>
      </c>
      <c r="S1864" s="33">
        <f>IF($B1864="","",IF($M1864="","⚠ مبلغ",IF($E1864="","⚠ بانک عامل",IF(AND($U1864="TRF",$F1864=""),"⚠ بانک مقصد",IF(AND($V1864&lt;&gt;"NONE",$V1864&lt;&gt;"",$Z1864=""),"⚠ طرف حساب","✓")))))</f>
        <v>0</v>
      </c>
      <c r="T1864" s="29"/>
      <c r="U1864" s="27">
        <f>IFERROR(VLOOKUP($D1864,BankOpTbl,2,0),"")</f>
        <v>0</v>
      </c>
      <c r="V1864" s="27">
        <f>IFERROR(VLOOKUP($D1864,BankOpTbl,3,0),"")</f>
        <v>0</v>
      </c>
      <c r="W1864" s="27">
        <f>IFERROR(VLOOKUP($D1864,BankOpTbl,4,0),"")</f>
        <v>0</v>
      </c>
      <c r="X1864" s="27">
        <f>IF($E1864="","",IFERROR(VLOOKUP($E1864,BankTbl,4,0),""))</f>
        <v>0</v>
      </c>
      <c r="Y1864" s="27">
        <f>IF($F1864="","",IFERROR(VLOOKUP($F1864,BankTbl,4,0),""))</f>
        <v>0</v>
      </c>
      <c r="Z1864" s="27">
        <f>IF($B1864="","",IF($V1864="PICK",LEFT($N1864,5),IF($V1864="FIXED",$W1864,IF($V1864="CODE",$H1864,""))))</f>
        <v>0</v>
      </c>
    </row>
    <row r="1865" spans="1:26" ht="21" customHeight="1">
      <c r="A1865" s="27">
        <f>IF($B1865="","",COUNTA($B$13:$B1865))</f>
        <v>0</v>
      </c>
      <c r="B1865" s="28"/>
      <c r="C1865" s="28"/>
      <c r="D1865" s="29"/>
      <c r="E1865" s="29"/>
      <c r="F1865" s="29"/>
      <c r="G1865" s="28"/>
      <c r="H1865" s="28"/>
      <c r="I1865" s="30">
        <f>IF($H1865="","",IFERROR(VLOOKUP($H1865,AcctTbl,2,0),"کد ناشناخته"))</f>
        <v>0</v>
      </c>
      <c r="J1865" s="27">
        <f>IF($H1865="","",IFERROR(VLOOKUP($H1865,AcctTbl,3,0),""))</f>
        <v>0</v>
      </c>
      <c r="K1865" s="29"/>
      <c r="L1865" s="28"/>
      <c r="M1865" s="31"/>
      <c r="N1865" s="29"/>
      <c r="O1865" s="32">
        <f>IF($B1865="",0,IF($U1865="IN",N($M1865),0))</f>
        <v>0</v>
      </c>
      <c r="P1865" s="32">
        <f>IF($B1865="",0,IF(OR($U1865="OUT",$U1865="TRF"),N($M1865),0))</f>
        <v>0</v>
      </c>
      <c r="Q1865" s="32">
        <f>IF($B1865="",0,IF(OR($U1865="OUT",$U1865="TRF"),N($M1865),0))</f>
        <v>0</v>
      </c>
      <c r="R1865" s="32">
        <f>IF($B1865="",0,IF($U1865="IN",N($M1865),0))</f>
        <v>0</v>
      </c>
      <c r="S1865" s="33">
        <f>IF($B1865="","",IF($M1865="","⚠ مبلغ",IF($E1865="","⚠ بانک عامل",IF(AND($U1865="TRF",$F1865=""),"⚠ بانک مقصد",IF(AND($V1865&lt;&gt;"NONE",$V1865&lt;&gt;"",$Z1865=""),"⚠ طرف حساب","✓")))))</f>
        <v>0</v>
      </c>
      <c r="T1865" s="29"/>
      <c r="U1865" s="27">
        <f>IFERROR(VLOOKUP($D1865,BankOpTbl,2,0),"")</f>
        <v>0</v>
      </c>
      <c r="V1865" s="27">
        <f>IFERROR(VLOOKUP($D1865,BankOpTbl,3,0),"")</f>
        <v>0</v>
      </c>
      <c r="W1865" s="27">
        <f>IFERROR(VLOOKUP($D1865,BankOpTbl,4,0),"")</f>
        <v>0</v>
      </c>
      <c r="X1865" s="27">
        <f>IF($E1865="","",IFERROR(VLOOKUP($E1865,BankTbl,4,0),""))</f>
        <v>0</v>
      </c>
      <c r="Y1865" s="27">
        <f>IF($F1865="","",IFERROR(VLOOKUP($F1865,BankTbl,4,0),""))</f>
        <v>0</v>
      </c>
      <c r="Z1865" s="27">
        <f>IF($B1865="","",IF($V1865="PICK",LEFT($N1865,5),IF($V1865="FIXED",$W1865,IF($V1865="CODE",$H1865,""))))</f>
        <v>0</v>
      </c>
    </row>
    <row r="1866" spans="1:26" ht="21" customHeight="1">
      <c r="A1866" s="27">
        <f>IF($B1866="","",COUNTA($B$13:$B1866))</f>
        <v>0</v>
      </c>
      <c r="B1866" s="28"/>
      <c r="C1866" s="28"/>
      <c r="D1866" s="29"/>
      <c r="E1866" s="29"/>
      <c r="F1866" s="29"/>
      <c r="G1866" s="28"/>
      <c r="H1866" s="28"/>
      <c r="I1866" s="30">
        <f>IF($H1866="","",IFERROR(VLOOKUP($H1866,AcctTbl,2,0),"کد ناشناخته"))</f>
        <v>0</v>
      </c>
      <c r="J1866" s="27">
        <f>IF($H1866="","",IFERROR(VLOOKUP($H1866,AcctTbl,3,0),""))</f>
        <v>0</v>
      </c>
      <c r="K1866" s="29"/>
      <c r="L1866" s="28"/>
      <c r="M1866" s="31"/>
      <c r="N1866" s="29"/>
      <c r="O1866" s="32">
        <f>IF($B1866="",0,IF($U1866="IN",N($M1866),0))</f>
        <v>0</v>
      </c>
      <c r="P1866" s="32">
        <f>IF($B1866="",0,IF(OR($U1866="OUT",$U1866="TRF"),N($M1866),0))</f>
        <v>0</v>
      </c>
      <c r="Q1866" s="32">
        <f>IF($B1866="",0,IF(OR($U1866="OUT",$U1866="TRF"),N($M1866),0))</f>
        <v>0</v>
      </c>
      <c r="R1866" s="32">
        <f>IF($B1866="",0,IF($U1866="IN",N($M1866),0))</f>
        <v>0</v>
      </c>
      <c r="S1866" s="33">
        <f>IF($B1866="","",IF($M1866="","⚠ مبلغ",IF($E1866="","⚠ بانک عامل",IF(AND($U1866="TRF",$F1866=""),"⚠ بانک مقصد",IF(AND($V1866&lt;&gt;"NONE",$V1866&lt;&gt;"",$Z1866=""),"⚠ طرف حساب","✓")))))</f>
        <v>0</v>
      </c>
      <c r="T1866" s="29"/>
      <c r="U1866" s="27">
        <f>IFERROR(VLOOKUP($D1866,BankOpTbl,2,0),"")</f>
        <v>0</v>
      </c>
      <c r="V1866" s="27">
        <f>IFERROR(VLOOKUP($D1866,BankOpTbl,3,0),"")</f>
        <v>0</v>
      </c>
      <c r="W1866" s="27">
        <f>IFERROR(VLOOKUP($D1866,BankOpTbl,4,0),"")</f>
        <v>0</v>
      </c>
      <c r="X1866" s="27">
        <f>IF($E1866="","",IFERROR(VLOOKUP($E1866,BankTbl,4,0),""))</f>
        <v>0</v>
      </c>
      <c r="Y1866" s="27">
        <f>IF($F1866="","",IFERROR(VLOOKUP($F1866,BankTbl,4,0),""))</f>
        <v>0</v>
      </c>
      <c r="Z1866" s="27">
        <f>IF($B1866="","",IF($V1866="PICK",LEFT($N1866,5),IF($V1866="FIXED",$W1866,IF($V1866="CODE",$H1866,""))))</f>
        <v>0</v>
      </c>
    </row>
    <row r="1867" spans="1:26" ht="21" customHeight="1">
      <c r="A1867" s="27">
        <f>IF($B1867="","",COUNTA($B$13:$B1867))</f>
        <v>0</v>
      </c>
      <c r="B1867" s="28"/>
      <c r="C1867" s="28"/>
      <c r="D1867" s="29"/>
      <c r="E1867" s="29"/>
      <c r="F1867" s="29"/>
      <c r="G1867" s="28"/>
      <c r="H1867" s="28"/>
      <c r="I1867" s="30">
        <f>IF($H1867="","",IFERROR(VLOOKUP($H1867,AcctTbl,2,0),"کد ناشناخته"))</f>
        <v>0</v>
      </c>
      <c r="J1867" s="27">
        <f>IF($H1867="","",IFERROR(VLOOKUP($H1867,AcctTbl,3,0),""))</f>
        <v>0</v>
      </c>
      <c r="K1867" s="29"/>
      <c r="L1867" s="28"/>
      <c r="M1867" s="31"/>
      <c r="N1867" s="29"/>
      <c r="O1867" s="32">
        <f>IF($B1867="",0,IF($U1867="IN",N($M1867),0))</f>
        <v>0</v>
      </c>
      <c r="P1867" s="32">
        <f>IF($B1867="",0,IF(OR($U1867="OUT",$U1867="TRF"),N($M1867),0))</f>
        <v>0</v>
      </c>
      <c r="Q1867" s="32">
        <f>IF($B1867="",0,IF(OR($U1867="OUT",$U1867="TRF"),N($M1867),0))</f>
        <v>0</v>
      </c>
      <c r="R1867" s="32">
        <f>IF($B1867="",0,IF($U1867="IN",N($M1867),0))</f>
        <v>0</v>
      </c>
      <c r="S1867" s="33">
        <f>IF($B1867="","",IF($M1867="","⚠ مبلغ",IF($E1867="","⚠ بانک عامل",IF(AND($U1867="TRF",$F1867=""),"⚠ بانک مقصد",IF(AND($V1867&lt;&gt;"NONE",$V1867&lt;&gt;"",$Z1867=""),"⚠ طرف حساب","✓")))))</f>
        <v>0</v>
      </c>
      <c r="T1867" s="29"/>
      <c r="U1867" s="27">
        <f>IFERROR(VLOOKUP($D1867,BankOpTbl,2,0),"")</f>
        <v>0</v>
      </c>
      <c r="V1867" s="27">
        <f>IFERROR(VLOOKUP($D1867,BankOpTbl,3,0),"")</f>
        <v>0</v>
      </c>
      <c r="W1867" s="27">
        <f>IFERROR(VLOOKUP($D1867,BankOpTbl,4,0),"")</f>
        <v>0</v>
      </c>
      <c r="X1867" s="27">
        <f>IF($E1867="","",IFERROR(VLOOKUP($E1867,BankTbl,4,0),""))</f>
        <v>0</v>
      </c>
      <c r="Y1867" s="27">
        <f>IF($F1867="","",IFERROR(VLOOKUP($F1867,BankTbl,4,0),""))</f>
        <v>0</v>
      </c>
      <c r="Z1867" s="27">
        <f>IF($B1867="","",IF($V1867="PICK",LEFT($N1867,5),IF($V1867="FIXED",$W1867,IF($V1867="CODE",$H1867,""))))</f>
        <v>0</v>
      </c>
    </row>
    <row r="1868" spans="1:26" ht="21" customHeight="1">
      <c r="A1868" s="27">
        <f>IF($B1868="","",COUNTA($B$13:$B1868))</f>
        <v>0</v>
      </c>
      <c r="B1868" s="28"/>
      <c r="C1868" s="28"/>
      <c r="D1868" s="29"/>
      <c r="E1868" s="29"/>
      <c r="F1868" s="29"/>
      <c r="G1868" s="28"/>
      <c r="H1868" s="28"/>
      <c r="I1868" s="30">
        <f>IF($H1868="","",IFERROR(VLOOKUP($H1868,AcctTbl,2,0),"کد ناشناخته"))</f>
        <v>0</v>
      </c>
      <c r="J1868" s="27">
        <f>IF($H1868="","",IFERROR(VLOOKUP($H1868,AcctTbl,3,0),""))</f>
        <v>0</v>
      </c>
      <c r="K1868" s="29"/>
      <c r="L1868" s="28"/>
      <c r="M1868" s="31"/>
      <c r="N1868" s="29"/>
      <c r="O1868" s="32">
        <f>IF($B1868="",0,IF($U1868="IN",N($M1868),0))</f>
        <v>0</v>
      </c>
      <c r="P1868" s="32">
        <f>IF($B1868="",0,IF(OR($U1868="OUT",$U1868="TRF"),N($M1868),0))</f>
        <v>0</v>
      </c>
      <c r="Q1868" s="32">
        <f>IF($B1868="",0,IF(OR($U1868="OUT",$U1868="TRF"),N($M1868),0))</f>
        <v>0</v>
      </c>
      <c r="R1868" s="32">
        <f>IF($B1868="",0,IF($U1868="IN",N($M1868),0))</f>
        <v>0</v>
      </c>
      <c r="S1868" s="33">
        <f>IF($B1868="","",IF($M1868="","⚠ مبلغ",IF($E1868="","⚠ بانک عامل",IF(AND($U1868="TRF",$F1868=""),"⚠ بانک مقصد",IF(AND($V1868&lt;&gt;"NONE",$V1868&lt;&gt;"",$Z1868=""),"⚠ طرف حساب","✓")))))</f>
        <v>0</v>
      </c>
      <c r="T1868" s="29"/>
      <c r="U1868" s="27">
        <f>IFERROR(VLOOKUP($D1868,BankOpTbl,2,0),"")</f>
        <v>0</v>
      </c>
      <c r="V1868" s="27">
        <f>IFERROR(VLOOKUP($D1868,BankOpTbl,3,0),"")</f>
        <v>0</v>
      </c>
      <c r="W1868" s="27">
        <f>IFERROR(VLOOKUP($D1868,BankOpTbl,4,0),"")</f>
        <v>0</v>
      </c>
      <c r="X1868" s="27">
        <f>IF($E1868="","",IFERROR(VLOOKUP($E1868,BankTbl,4,0),""))</f>
        <v>0</v>
      </c>
      <c r="Y1868" s="27">
        <f>IF($F1868="","",IFERROR(VLOOKUP($F1868,BankTbl,4,0),""))</f>
        <v>0</v>
      </c>
      <c r="Z1868" s="27">
        <f>IF($B1868="","",IF($V1868="PICK",LEFT($N1868,5),IF($V1868="FIXED",$W1868,IF($V1868="CODE",$H1868,""))))</f>
        <v>0</v>
      </c>
    </row>
    <row r="1869" spans="1:26" ht="21" customHeight="1">
      <c r="A1869" s="27">
        <f>IF($B1869="","",COUNTA($B$13:$B1869))</f>
        <v>0</v>
      </c>
      <c r="B1869" s="28"/>
      <c r="C1869" s="28"/>
      <c r="D1869" s="29"/>
      <c r="E1869" s="29"/>
      <c r="F1869" s="29"/>
      <c r="G1869" s="28"/>
      <c r="H1869" s="28"/>
      <c r="I1869" s="30">
        <f>IF($H1869="","",IFERROR(VLOOKUP($H1869,AcctTbl,2,0),"کد ناشناخته"))</f>
        <v>0</v>
      </c>
      <c r="J1869" s="27">
        <f>IF($H1869="","",IFERROR(VLOOKUP($H1869,AcctTbl,3,0),""))</f>
        <v>0</v>
      </c>
      <c r="K1869" s="29"/>
      <c r="L1869" s="28"/>
      <c r="M1869" s="31"/>
      <c r="N1869" s="29"/>
      <c r="O1869" s="32">
        <f>IF($B1869="",0,IF($U1869="IN",N($M1869),0))</f>
        <v>0</v>
      </c>
      <c r="P1869" s="32">
        <f>IF($B1869="",0,IF(OR($U1869="OUT",$U1869="TRF"),N($M1869),0))</f>
        <v>0</v>
      </c>
      <c r="Q1869" s="32">
        <f>IF($B1869="",0,IF(OR($U1869="OUT",$U1869="TRF"),N($M1869),0))</f>
        <v>0</v>
      </c>
      <c r="R1869" s="32">
        <f>IF($B1869="",0,IF($U1869="IN",N($M1869),0))</f>
        <v>0</v>
      </c>
      <c r="S1869" s="33">
        <f>IF($B1869="","",IF($M1869="","⚠ مبلغ",IF($E1869="","⚠ بانک عامل",IF(AND($U1869="TRF",$F1869=""),"⚠ بانک مقصد",IF(AND($V1869&lt;&gt;"NONE",$V1869&lt;&gt;"",$Z1869=""),"⚠ طرف حساب","✓")))))</f>
        <v>0</v>
      </c>
      <c r="T1869" s="29"/>
      <c r="U1869" s="27">
        <f>IFERROR(VLOOKUP($D1869,BankOpTbl,2,0),"")</f>
        <v>0</v>
      </c>
      <c r="V1869" s="27">
        <f>IFERROR(VLOOKUP($D1869,BankOpTbl,3,0),"")</f>
        <v>0</v>
      </c>
      <c r="W1869" s="27">
        <f>IFERROR(VLOOKUP($D1869,BankOpTbl,4,0),"")</f>
        <v>0</v>
      </c>
      <c r="X1869" s="27">
        <f>IF($E1869="","",IFERROR(VLOOKUP($E1869,BankTbl,4,0),""))</f>
        <v>0</v>
      </c>
      <c r="Y1869" s="27">
        <f>IF($F1869="","",IFERROR(VLOOKUP($F1869,BankTbl,4,0),""))</f>
        <v>0</v>
      </c>
      <c r="Z1869" s="27">
        <f>IF($B1869="","",IF($V1869="PICK",LEFT($N1869,5),IF($V1869="FIXED",$W1869,IF($V1869="CODE",$H1869,""))))</f>
        <v>0</v>
      </c>
    </row>
    <row r="1870" spans="1:26" ht="21" customHeight="1">
      <c r="A1870" s="27">
        <f>IF($B1870="","",COUNTA($B$13:$B1870))</f>
        <v>0</v>
      </c>
      <c r="B1870" s="28"/>
      <c r="C1870" s="28"/>
      <c r="D1870" s="29"/>
      <c r="E1870" s="29"/>
      <c r="F1870" s="29"/>
      <c r="G1870" s="28"/>
      <c r="H1870" s="28"/>
      <c r="I1870" s="30">
        <f>IF($H1870="","",IFERROR(VLOOKUP($H1870,AcctTbl,2,0),"کد ناشناخته"))</f>
        <v>0</v>
      </c>
      <c r="J1870" s="27">
        <f>IF($H1870="","",IFERROR(VLOOKUP($H1870,AcctTbl,3,0),""))</f>
        <v>0</v>
      </c>
      <c r="K1870" s="29"/>
      <c r="L1870" s="28"/>
      <c r="M1870" s="31"/>
      <c r="N1870" s="29"/>
      <c r="O1870" s="32">
        <f>IF($B1870="",0,IF($U1870="IN",N($M1870),0))</f>
        <v>0</v>
      </c>
      <c r="P1870" s="32">
        <f>IF($B1870="",0,IF(OR($U1870="OUT",$U1870="TRF"),N($M1870),0))</f>
        <v>0</v>
      </c>
      <c r="Q1870" s="32">
        <f>IF($B1870="",0,IF(OR($U1870="OUT",$U1870="TRF"),N($M1870),0))</f>
        <v>0</v>
      </c>
      <c r="R1870" s="32">
        <f>IF($B1870="",0,IF($U1870="IN",N($M1870),0))</f>
        <v>0</v>
      </c>
      <c r="S1870" s="33">
        <f>IF($B1870="","",IF($M1870="","⚠ مبلغ",IF($E1870="","⚠ بانک عامل",IF(AND($U1870="TRF",$F1870=""),"⚠ بانک مقصد",IF(AND($V1870&lt;&gt;"NONE",$V1870&lt;&gt;"",$Z1870=""),"⚠ طرف حساب","✓")))))</f>
        <v>0</v>
      </c>
      <c r="T1870" s="29"/>
      <c r="U1870" s="27">
        <f>IFERROR(VLOOKUP($D1870,BankOpTbl,2,0),"")</f>
        <v>0</v>
      </c>
      <c r="V1870" s="27">
        <f>IFERROR(VLOOKUP($D1870,BankOpTbl,3,0),"")</f>
        <v>0</v>
      </c>
      <c r="W1870" s="27">
        <f>IFERROR(VLOOKUP($D1870,BankOpTbl,4,0),"")</f>
        <v>0</v>
      </c>
      <c r="X1870" s="27">
        <f>IF($E1870="","",IFERROR(VLOOKUP($E1870,BankTbl,4,0),""))</f>
        <v>0</v>
      </c>
      <c r="Y1870" s="27">
        <f>IF($F1870="","",IFERROR(VLOOKUP($F1870,BankTbl,4,0),""))</f>
        <v>0</v>
      </c>
      <c r="Z1870" s="27">
        <f>IF($B1870="","",IF($V1870="PICK",LEFT($N1870,5),IF($V1870="FIXED",$W1870,IF($V1870="CODE",$H1870,""))))</f>
        <v>0</v>
      </c>
    </row>
    <row r="1871" spans="1:26" ht="21" customHeight="1">
      <c r="A1871" s="27">
        <f>IF($B1871="","",COUNTA($B$13:$B1871))</f>
        <v>0</v>
      </c>
      <c r="B1871" s="28"/>
      <c r="C1871" s="28"/>
      <c r="D1871" s="29"/>
      <c r="E1871" s="29"/>
      <c r="F1871" s="29"/>
      <c r="G1871" s="28"/>
      <c r="H1871" s="28"/>
      <c r="I1871" s="30">
        <f>IF($H1871="","",IFERROR(VLOOKUP($H1871,AcctTbl,2,0),"کد ناشناخته"))</f>
        <v>0</v>
      </c>
      <c r="J1871" s="27">
        <f>IF($H1871="","",IFERROR(VLOOKUP($H1871,AcctTbl,3,0),""))</f>
        <v>0</v>
      </c>
      <c r="K1871" s="29"/>
      <c r="L1871" s="28"/>
      <c r="M1871" s="31"/>
      <c r="N1871" s="29"/>
      <c r="O1871" s="32">
        <f>IF($B1871="",0,IF($U1871="IN",N($M1871),0))</f>
        <v>0</v>
      </c>
      <c r="P1871" s="32">
        <f>IF($B1871="",0,IF(OR($U1871="OUT",$U1871="TRF"),N($M1871),0))</f>
        <v>0</v>
      </c>
      <c r="Q1871" s="32">
        <f>IF($B1871="",0,IF(OR($U1871="OUT",$U1871="TRF"),N($M1871),0))</f>
        <v>0</v>
      </c>
      <c r="R1871" s="32">
        <f>IF($B1871="",0,IF($U1871="IN",N($M1871),0))</f>
        <v>0</v>
      </c>
      <c r="S1871" s="33">
        <f>IF($B1871="","",IF($M1871="","⚠ مبلغ",IF($E1871="","⚠ بانک عامل",IF(AND($U1871="TRF",$F1871=""),"⚠ بانک مقصد",IF(AND($V1871&lt;&gt;"NONE",$V1871&lt;&gt;"",$Z1871=""),"⚠ طرف حساب","✓")))))</f>
        <v>0</v>
      </c>
      <c r="T1871" s="29"/>
      <c r="U1871" s="27">
        <f>IFERROR(VLOOKUP($D1871,BankOpTbl,2,0),"")</f>
        <v>0</v>
      </c>
      <c r="V1871" s="27">
        <f>IFERROR(VLOOKUP($D1871,BankOpTbl,3,0),"")</f>
        <v>0</v>
      </c>
      <c r="W1871" s="27">
        <f>IFERROR(VLOOKUP($D1871,BankOpTbl,4,0),"")</f>
        <v>0</v>
      </c>
      <c r="X1871" s="27">
        <f>IF($E1871="","",IFERROR(VLOOKUP($E1871,BankTbl,4,0),""))</f>
        <v>0</v>
      </c>
      <c r="Y1871" s="27">
        <f>IF($F1871="","",IFERROR(VLOOKUP($F1871,BankTbl,4,0),""))</f>
        <v>0</v>
      </c>
      <c r="Z1871" s="27">
        <f>IF($B1871="","",IF($V1871="PICK",LEFT($N1871,5),IF($V1871="FIXED",$W1871,IF($V1871="CODE",$H1871,""))))</f>
        <v>0</v>
      </c>
    </row>
    <row r="1872" spans="1:26" ht="21" customHeight="1">
      <c r="A1872" s="27">
        <f>IF($B1872="","",COUNTA($B$13:$B1872))</f>
        <v>0</v>
      </c>
      <c r="B1872" s="28"/>
      <c r="C1872" s="28"/>
      <c r="D1872" s="29"/>
      <c r="E1872" s="29"/>
      <c r="F1872" s="29"/>
      <c r="G1872" s="28"/>
      <c r="H1872" s="28"/>
      <c r="I1872" s="30">
        <f>IF($H1872="","",IFERROR(VLOOKUP($H1872,AcctTbl,2,0),"کد ناشناخته"))</f>
        <v>0</v>
      </c>
      <c r="J1872" s="27">
        <f>IF($H1872="","",IFERROR(VLOOKUP($H1872,AcctTbl,3,0),""))</f>
        <v>0</v>
      </c>
      <c r="K1872" s="29"/>
      <c r="L1872" s="28"/>
      <c r="M1872" s="31"/>
      <c r="N1872" s="29"/>
      <c r="O1872" s="32">
        <f>IF($B1872="",0,IF($U1872="IN",N($M1872),0))</f>
        <v>0</v>
      </c>
      <c r="P1872" s="32">
        <f>IF($B1872="",0,IF(OR($U1872="OUT",$U1872="TRF"),N($M1872),0))</f>
        <v>0</v>
      </c>
      <c r="Q1872" s="32">
        <f>IF($B1872="",0,IF(OR($U1872="OUT",$U1872="TRF"),N($M1872),0))</f>
        <v>0</v>
      </c>
      <c r="R1872" s="32">
        <f>IF($B1872="",0,IF($U1872="IN",N($M1872),0))</f>
        <v>0</v>
      </c>
      <c r="S1872" s="33">
        <f>IF($B1872="","",IF($M1872="","⚠ مبلغ",IF($E1872="","⚠ بانک عامل",IF(AND($U1872="TRF",$F1872=""),"⚠ بانک مقصد",IF(AND($V1872&lt;&gt;"NONE",$V1872&lt;&gt;"",$Z1872=""),"⚠ طرف حساب","✓")))))</f>
        <v>0</v>
      </c>
      <c r="T1872" s="29"/>
      <c r="U1872" s="27">
        <f>IFERROR(VLOOKUP($D1872,BankOpTbl,2,0),"")</f>
        <v>0</v>
      </c>
      <c r="V1872" s="27">
        <f>IFERROR(VLOOKUP($D1872,BankOpTbl,3,0),"")</f>
        <v>0</v>
      </c>
      <c r="W1872" s="27">
        <f>IFERROR(VLOOKUP($D1872,BankOpTbl,4,0),"")</f>
        <v>0</v>
      </c>
      <c r="X1872" s="27">
        <f>IF($E1872="","",IFERROR(VLOOKUP($E1872,BankTbl,4,0),""))</f>
        <v>0</v>
      </c>
      <c r="Y1872" s="27">
        <f>IF($F1872="","",IFERROR(VLOOKUP($F1872,BankTbl,4,0),""))</f>
        <v>0</v>
      </c>
      <c r="Z1872" s="27">
        <f>IF($B1872="","",IF($V1872="PICK",LEFT($N1872,5),IF($V1872="FIXED",$W1872,IF($V1872="CODE",$H1872,""))))</f>
        <v>0</v>
      </c>
    </row>
    <row r="1873" spans="1:26" ht="21" customHeight="1">
      <c r="A1873" s="27">
        <f>IF($B1873="","",COUNTA($B$13:$B1873))</f>
        <v>0</v>
      </c>
      <c r="B1873" s="28"/>
      <c r="C1873" s="28"/>
      <c r="D1873" s="29"/>
      <c r="E1873" s="29"/>
      <c r="F1873" s="29"/>
      <c r="G1873" s="28"/>
      <c r="H1873" s="28"/>
      <c r="I1873" s="30">
        <f>IF($H1873="","",IFERROR(VLOOKUP($H1873,AcctTbl,2,0),"کد ناشناخته"))</f>
        <v>0</v>
      </c>
      <c r="J1873" s="27">
        <f>IF($H1873="","",IFERROR(VLOOKUP($H1873,AcctTbl,3,0),""))</f>
        <v>0</v>
      </c>
      <c r="K1873" s="29"/>
      <c r="L1873" s="28"/>
      <c r="M1873" s="31"/>
      <c r="N1873" s="29"/>
      <c r="O1873" s="32">
        <f>IF($B1873="",0,IF($U1873="IN",N($M1873),0))</f>
        <v>0</v>
      </c>
      <c r="P1873" s="32">
        <f>IF($B1873="",0,IF(OR($U1873="OUT",$U1873="TRF"),N($M1873),0))</f>
        <v>0</v>
      </c>
      <c r="Q1873" s="32">
        <f>IF($B1873="",0,IF(OR($U1873="OUT",$U1873="TRF"),N($M1873),0))</f>
        <v>0</v>
      </c>
      <c r="R1873" s="32">
        <f>IF($B1873="",0,IF($U1873="IN",N($M1873),0))</f>
        <v>0</v>
      </c>
      <c r="S1873" s="33">
        <f>IF($B1873="","",IF($M1873="","⚠ مبلغ",IF($E1873="","⚠ بانک عامل",IF(AND($U1873="TRF",$F1873=""),"⚠ بانک مقصد",IF(AND($V1873&lt;&gt;"NONE",$V1873&lt;&gt;"",$Z1873=""),"⚠ طرف حساب","✓")))))</f>
        <v>0</v>
      </c>
      <c r="T1873" s="29"/>
      <c r="U1873" s="27">
        <f>IFERROR(VLOOKUP($D1873,BankOpTbl,2,0),"")</f>
        <v>0</v>
      </c>
      <c r="V1873" s="27">
        <f>IFERROR(VLOOKUP($D1873,BankOpTbl,3,0),"")</f>
        <v>0</v>
      </c>
      <c r="W1873" s="27">
        <f>IFERROR(VLOOKUP($D1873,BankOpTbl,4,0),"")</f>
        <v>0</v>
      </c>
      <c r="X1873" s="27">
        <f>IF($E1873="","",IFERROR(VLOOKUP($E1873,BankTbl,4,0),""))</f>
        <v>0</v>
      </c>
      <c r="Y1873" s="27">
        <f>IF($F1873="","",IFERROR(VLOOKUP($F1873,BankTbl,4,0),""))</f>
        <v>0</v>
      </c>
      <c r="Z1873" s="27">
        <f>IF($B1873="","",IF($V1873="PICK",LEFT($N1873,5),IF($V1873="FIXED",$W1873,IF($V1873="CODE",$H1873,""))))</f>
        <v>0</v>
      </c>
    </row>
    <row r="1874" spans="1:26" ht="21" customHeight="1">
      <c r="A1874" s="27">
        <f>IF($B1874="","",COUNTA($B$13:$B1874))</f>
        <v>0</v>
      </c>
      <c r="B1874" s="28"/>
      <c r="C1874" s="28"/>
      <c r="D1874" s="29"/>
      <c r="E1874" s="29"/>
      <c r="F1874" s="29"/>
      <c r="G1874" s="28"/>
      <c r="H1874" s="28"/>
      <c r="I1874" s="30">
        <f>IF($H1874="","",IFERROR(VLOOKUP($H1874,AcctTbl,2,0),"کد ناشناخته"))</f>
        <v>0</v>
      </c>
      <c r="J1874" s="27">
        <f>IF($H1874="","",IFERROR(VLOOKUP($H1874,AcctTbl,3,0),""))</f>
        <v>0</v>
      </c>
      <c r="K1874" s="29"/>
      <c r="L1874" s="28"/>
      <c r="M1874" s="31"/>
      <c r="N1874" s="29"/>
      <c r="O1874" s="32">
        <f>IF($B1874="",0,IF($U1874="IN",N($M1874),0))</f>
        <v>0</v>
      </c>
      <c r="P1874" s="32">
        <f>IF($B1874="",0,IF(OR($U1874="OUT",$U1874="TRF"),N($M1874),0))</f>
        <v>0</v>
      </c>
      <c r="Q1874" s="32">
        <f>IF($B1874="",0,IF(OR($U1874="OUT",$U1874="TRF"),N($M1874),0))</f>
        <v>0</v>
      </c>
      <c r="R1874" s="32">
        <f>IF($B1874="",0,IF($U1874="IN",N($M1874),0))</f>
        <v>0</v>
      </c>
      <c r="S1874" s="33">
        <f>IF($B1874="","",IF($M1874="","⚠ مبلغ",IF($E1874="","⚠ بانک عامل",IF(AND($U1874="TRF",$F1874=""),"⚠ بانک مقصد",IF(AND($V1874&lt;&gt;"NONE",$V1874&lt;&gt;"",$Z1874=""),"⚠ طرف حساب","✓")))))</f>
        <v>0</v>
      </c>
      <c r="T1874" s="29"/>
      <c r="U1874" s="27">
        <f>IFERROR(VLOOKUP($D1874,BankOpTbl,2,0),"")</f>
        <v>0</v>
      </c>
      <c r="V1874" s="27">
        <f>IFERROR(VLOOKUP($D1874,BankOpTbl,3,0),"")</f>
        <v>0</v>
      </c>
      <c r="W1874" s="27">
        <f>IFERROR(VLOOKUP($D1874,BankOpTbl,4,0),"")</f>
        <v>0</v>
      </c>
      <c r="X1874" s="27">
        <f>IF($E1874="","",IFERROR(VLOOKUP($E1874,BankTbl,4,0),""))</f>
        <v>0</v>
      </c>
      <c r="Y1874" s="27">
        <f>IF($F1874="","",IFERROR(VLOOKUP($F1874,BankTbl,4,0),""))</f>
        <v>0</v>
      </c>
      <c r="Z1874" s="27">
        <f>IF($B1874="","",IF($V1874="PICK",LEFT($N1874,5),IF($V1874="FIXED",$W1874,IF($V1874="CODE",$H1874,""))))</f>
        <v>0</v>
      </c>
    </row>
    <row r="1875" spans="1:26" ht="21" customHeight="1">
      <c r="A1875" s="27">
        <f>IF($B1875="","",COUNTA($B$13:$B1875))</f>
        <v>0</v>
      </c>
      <c r="B1875" s="28"/>
      <c r="C1875" s="28"/>
      <c r="D1875" s="29"/>
      <c r="E1875" s="29"/>
      <c r="F1875" s="29"/>
      <c r="G1875" s="28"/>
      <c r="H1875" s="28"/>
      <c r="I1875" s="30">
        <f>IF($H1875="","",IFERROR(VLOOKUP($H1875,AcctTbl,2,0),"کد ناشناخته"))</f>
        <v>0</v>
      </c>
      <c r="J1875" s="27">
        <f>IF($H1875="","",IFERROR(VLOOKUP($H1875,AcctTbl,3,0),""))</f>
        <v>0</v>
      </c>
      <c r="K1875" s="29"/>
      <c r="L1875" s="28"/>
      <c r="M1875" s="31"/>
      <c r="N1875" s="29"/>
      <c r="O1875" s="32">
        <f>IF($B1875="",0,IF($U1875="IN",N($M1875),0))</f>
        <v>0</v>
      </c>
      <c r="P1875" s="32">
        <f>IF($B1875="",0,IF(OR($U1875="OUT",$U1875="TRF"),N($M1875),0))</f>
        <v>0</v>
      </c>
      <c r="Q1875" s="32">
        <f>IF($B1875="",0,IF(OR($U1875="OUT",$U1875="TRF"),N($M1875),0))</f>
        <v>0</v>
      </c>
      <c r="R1875" s="32">
        <f>IF($B1875="",0,IF($U1875="IN",N($M1875),0))</f>
        <v>0</v>
      </c>
      <c r="S1875" s="33">
        <f>IF($B1875="","",IF($M1875="","⚠ مبلغ",IF($E1875="","⚠ بانک عامل",IF(AND($U1875="TRF",$F1875=""),"⚠ بانک مقصد",IF(AND($V1875&lt;&gt;"NONE",$V1875&lt;&gt;"",$Z1875=""),"⚠ طرف حساب","✓")))))</f>
        <v>0</v>
      </c>
      <c r="T1875" s="29"/>
      <c r="U1875" s="27">
        <f>IFERROR(VLOOKUP($D1875,BankOpTbl,2,0),"")</f>
        <v>0</v>
      </c>
      <c r="V1875" s="27">
        <f>IFERROR(VLOOKUP($D1875,BankOpTbl,3,0),"")</f>
        <v>0</v>
      </c>
      <c r="W1875" s="27">
        <f>IFERROR(VLOOKUP($D1875,BankOpTbl,4,0),"")</f>
        <v>0</v>
      </c>
      <c r="X1875" s="27">
        <f>IF($E1875="","",IFERROR(VLOOKUP($E1875,BankTbl,4,0),""))</f>
        <v>0</v>
      </c>
      <c r="Y1875" s="27">
        <f>IF($F1875="","",IFERROR(VLOOKUP($F1875,BankTbl,4,0),""))</f>
        <v>0</v>
      </c>
      <c r="Z1875" s="27">
        <f>IF($B1875="","",IF($V1875="PICK",LEFT($N1875,5),IF($V1875="FIXED",$W1875,IF($V1875="CODE",$H1875,""))))</f>
        <v>0</v>
      </c>
    </row>
    <row r="1876" spans="1:26" ht="21" customHeight="1">
      <c r="A1876" s="27">
        <f>IF($B1876="","",COUNTA($B$13:$B1876))</f>
        <v>0</v>
      </c>
      <c r="B1876" s="28"/>
      <c r="C1876" s="28"/>
      <c r="D1876" s="29"/>
      <c r="E1876" s="29"/>
      <c r="F1876" s="29"/>
      <c r="G1876" s="28"/>
      <c r="H1876" s="28"/>
      <c r="I1876" s="30">
        <f>IF($H1876="","",IFERROR(VLOOKUP($H1876,AcctTbl,2,0),"کد ناشناخته"))</f>
        <v>0</v>
      </c>
      <c r="J1876" s="27">
        <f>IF($H1876="","",IFERROR(VLOOKUP($H1876,AcctTbl,3,0),""))</f>
        <v>0</v>
      </c>
      <c r="K1876" s="29"/>
      <c r="L1876" s="28"/>
      <c r="M1876" s="31"/>
      <c r="N1876" s="29"/>
      <c r="O1876" s="32">
        <f>IF($B1876="",0,IF($U1876="IN",N($M1876),0))</f>
        <v>0</v>
      </c>
      <c r="P1876" s="32">
        <f>IF($B1876="",0,IF(OR($U1876="OUT",$U1876="TRF"),N($M1876),0))</f>
        <v>0</v>
      </c>
      <c r="Q1876" s="32">
        <f>IF($B1876="",0,IF(OR($U1876="OUT",$U1876="TRF"),N($M1876),0))</f>
        <v>0</v>
      </c>
      <c r="R1876" s="32">
        <f>IF($B1876="",0,IF($U1876="IN",N($M1876),0))</f>
        <v>0</v>
      </c>
      <c r="S1876" s="33">
        <f>IF($B1876="","",IF($M1876="","⚠ مبلغ",IF($E1876="","⚠ بانک عامل",IF(AND($U1876="TRF",$F1876=""),"⚠ بانک مقصد",IF(AND($V1876&lt;&gt;"NONE",$V1876&lt;&gt;"",$Z1876=""),"⚠ طرف حساب","✓")))))</f>
        <v>0</v>
      </c>
      <c r="T1876" s="29"/>
      <c r="U1876" s="27">
        <f>IFERROR(VLOOKUP($D1876,BankOpTbl,2,0),"")</f>
        <v>0</v>
      </c>
      <c r="V1876" s="27">
        <f>IFERROR(VLOOKUP($D1876,BankOpTbl,3,0),"")</f>
        <v>0</v>
      </c>
      <c r="W1876" s="27">
        <f>IFERROR(VLOOKUP($D1876,BankOpTbl,4,0),"")</f>
        <v>0</v>
      </c>
      <c r="X1876" s="27">
        <f>IF($E1876="","",IFERROR(VLOOKUP($E1876,BankTbl,4,0),""))</f>
        <v>0</v>
      </c>
      <c r="Y1876" s="27">
        <f>IF($F1876="","",IFERROR(VLOOKUP($F1876,BankTbl,4,0),""))</f>
        <v>0</v>
      </c>
      <c r="Z1876" s="27">
        <f>IF($B1876="","",IF($V1876="PICK",LEFT($N1876,5),IF($V1876="FIXED",$W1876,IF($V1876="CODE",$H1876,""))))</f>
        <v>0</v>
      </c>
    </row>
    <row r="1877" spans="1:26" ht="21" customHeight="1">
      <c r="A1877" s="27">
        <f>IF($B1877="","",COUNTA($B$13:$B1877))</f>
        <v>0</v>
      </c>
      <c r="B1877" s="28"/>
      <c r="C1877" s="28"/>
      <c r="D1877" s="29"/>
      <c r="E1877" s="29"/>
      <c r="F1877" s="29"/>
      <c r="G1877" s="28"/>
      <c r="H1877" s="28"/>
      <c r="I1877" s="30">
        <f>IF($H1877="","",IFERROR(VLOOKUP($H1877,AcctTbl,2,0),"کد ناشناخته"))</f>
        <v>0</v>
      </c>
      <c r="J1877" s="27">
        <f>IF($H1877="","",IFERROR(VLOOKUP($H1877,AcctTbl,3,0),""))</f>
        <v>0</v>
      </c>
      <c r="K1877" s="29"/>
      <c r="L1877" s="28"/>
      <c r="M1877" s="31"/>
      <c r="N1877" s="29"/>
      <c r="O1877" s="32">
        <f>IF($B1877="",0,IF($U1877="IN",N($M1877),0))</f>
        <v>0</v>
      </c>
      <c r="P1877" s="32">
        <f>IF($B1877="",0,IF(OR($U1877="OUT",$U1877="TRF"),N($M1877),0))</f>
        <v>0</v>
      </c>
      <c r="Q1877" s="32">
        <f>IF($B1877="",0,IF(OR($U1877="OUT",$U1877="TRF"),N($M1877),0))</f>
        <v>0</v>
      </c>
      <c r="R1877" s="32">
        <f>IF($B1877="",0,IF($U1877="IN",N($M1877),0))</f>
        <v>0</v>
      </c>
      <c r="S1877" s="33">
        <f>IF($B1877="","",IF($M1877="","⚠ مبلغ",IF($E1877="","⚠ بانک عامل",IF(AND($U1877="TRF",$F1877=""),"⚠ بانک مقصد",IF(AND($V1877&lt;&gt;"NONE",$V1877&lt;&gt;"",$Z1877=""),"⚠ طرف حساب","✓")))))</f>
        <v>0</v>
      </c>
      <c r="T1877" s="29"/>
      <c r="U1877" s="27">
        <f>IFERROR(VLOOKUP($D1877,BankOpTbl,2,0),"")</f>
        <v>0</v>
      </c>
      <c r="V1877" s="27">
        <f>IFERROR(VLOOKUP($D1877,BankOpTbl,3,0),"")</f>
        <v>0</v>
      </c>
      <c r="W1877" s="27">
        <f>IFERROR(VLOOKUP($D1877,BankOpTbl,4,0),"")</f>
        <v>0</v>
      </c>
      <c r="X1877" s="27">
        <f>IF($E1877="","",IFERROR(VLOOKUP($E1877,BankTbl,4,0),""))</f>
        <v>0</v>
      </c>
      <c r="Y1877" s="27">
        <f>IF($F1877="","",IFERROR(VLOOKUP($F1877,BankTbl,4,0),""))</f>
        <v>0</v>
      </c>
      <c r="Z1877" s="27">
        <f>IF($B1877="","",IF($V1877="PICK",LEFT($N1877,5),IF($V1877="FIXED",$W1877,IF($V1877="CODE",$H1877,""))))</f>
        <v>0</v>
      </c>
    </row>
    <row r="1878" spans="1:26" ht="21" customHeight="1">
      <c r="A1878" s="27">
        <f>IF($B1878="","",COUNTA($B$13:$B1878))</f>
        <v>0</v>
      </c>
      <c r="B1878" s="28"/>
      <c r="C1878" s="28"/>
      <c r="D1878" s="29"/>
      <c r="E1878" s="29"/>
      <c r="F1878" s="29"/>
      <c r="G1878" s="28"/>
      <c r="H1878" s="28"/>
      <c r="I1878" s="30">
        <f>IF($H1878="","",IFERROR(VLOOKUP($H1878,AcctTbl,2,0),"کد ناشناخته"))</f>
        <v>0</v>
      </c>
      <c r="J1878" s="27">
        <f>IF($H1878="","",IFERROR(VLOOKUP($H1878,AcctTbl,3,0),""))</f>
        <v>0</v>
      </c>
      <c r="K1878" s="29"/>
      <c r="L1878" s="28"/>
      <c r="M1878" s="31"/>
      <c r="N1878" s="29"/>
      <c r="O1878" s="32">
        <f>IF($B1878="",0,IF($U1878="IN",N($M1878),0))</f>
        <v>0</v>
      </c>
      <c r="P1878" s="32">
        <f>IF($B1878="",0,IF(OR($U1878="OUT",$U1878="TRF"),N($M1878),0))</f>
        <v>0</v>
      </c>
      <c r="Q1878" s="32">
        <f>IF($B1878="",0,IF(OR($U1878="OUT",$U1878="TRF"),N($M1878),0))</f>
        <v>0</v>
      </c>
      <c r="R1878" s="32">
        <f>IF($B1878="",0,IF($U1878="IN",N($M1878),0))</f>
        <v>0</v>
      </c>
      <c r="S1878" s="33">
        <f>IF($B1878="","",IF($M1878="","⚠ مبلغ",IF($E1878="","⚠ بانک عامل",IF(AND($U1878="TRF",$F1878=""),"⚠ بانک مقصد",IF(AND($V1878&lt;&gt;"NONE",$V1878&lt;&gt;"",$Z1878=""),"⚠ طرف حساب","✓")))))</f>
        <v>0</v>
      </c>
      <c r="T1878" s="29"/>
      <c r="U1878" s="27">
        <f>IFERROR(VLOOKUP($D1878,BankOpTbl,2,0),"")</f>
        <v>0</v>
      </c>
      <c r="V1878" s="27">
        <f>IFERROR(VLOOKUP($D1878,BankOpTbl,3,0),"")</f>
        <v>0</v>
      </c>
      <c r="W1878" s="27">
        <f>IFERROR(VLOOKUP($D1878,BankOpTbl,4,0),"")</f>
        <v>0</v>
      </c>
      <c r="X1878" s="27">
        <f>IF($E1878="","",IFERROR(VLOOKUP($E1878,BankTbl,4,0),""))</f>
        <v>0</v>
      </c>
      <c r="Y1878" s="27">
        <f>IF($F1878="","",IFERROR(VLOOKUP($F1878,BankTbl,4,0),""))</f>
        <v>0</v>
      </c>
      <c r="Z1878" s="27">
        <f>IF($B1878="","",IF($V1878="PICK",LEFT($N1878,5),IF($V1878="FIXED",$W1878,IF($V1878="CODE",$H1878,""))))</f>
        <v>0</v>
      </c>
    </row>
    <row r="1879" spans="1:26" ht="21" customHeight="1">
      <c r="A1879" s="27">
        <f>IF($B1879="","",COUNTA($B$13:$B1879))</f>
        <v>0</v>
      </c>
      <c r="B1879" s="28"/>
      <c r="C1879" s="28"/>
      <c r="D1879" s="29"/>
      <c r="E1879" s="29"/>
      <c r="F1879" s="29"/>
      <c r="G1879" s="28"/>
      <c r="H1879" s="28"/>
      <c r="I1879" s="30">
        <f>IF($H1879="","",IFERROR(VLOOKUP($H1879,AcctTbl,2,0),"کد ناشناخته"))</f>
        <v>0</v>
      </c>
      <c r="J1879" s="27">
        <f>IF($H1879="","",IFERROR(VLOOKUP($H1879,AcctTbl,3,0),""))</f>
        <v>0</v>
      </c>
      <c r="K1879" s="29"/>
      <c r="L1879" s="28"/>
      <c r="M1879" s="31"/>
      <c r="N1879" s="29"/>
      <c r="O1879" s="32">
        <f>IF($B1879="",0,IF($U1879="IN",N($M1879),0))</f>
        <v>0</v>
      </c>
      <c r="P1879" s="32">
        <f>IF($B1879="",0,IF(OR($U1879="OUT",$U1879="TRF"),N($M1879),0))</f>
        <v>0</v>
      </c>
      <c r="Q1879" s="32">
        <f>IF($B1879="",0,IF(OR($U1879="OUT",$U1879="TRF"),N($M1879),0))</f>
        <v>0</v>
      </c>
      <c r="R1879" s="32">
        <f>IF($B1879="",0,IF($U1879="IN",N($M1879),0))</f>
        <v>0</v>
      </c>
      <c r="S1879" s="33">
        <f>IF($B1879="","",IF($M1879="","⚠ مبلغ",IF($E1879="","⚠ بانک عامل",IF(AND($U1879="TRF",$F1879=""),"⚠ بانک مقصد",IF(AND($V1879&lt;&gt;"NONE",$V1879&lt;&gt;"",$Z1879=""),"⚠ طرف حساب","✓")))))</f>
        <v>0</v>
      </c>
      <c r="T1879" s="29"/>
      <c r="U1879" s="27">
        <f>IFERROR(VLOOKUP($D1879,BankOpTbl,2,0),"")</f>
        <v>0</v>
      </c>
      <c r="V1879" s="27">
        <f>IFERROR(VLOOKUP($D1879,BankOpTbl,3,0),"")</f>
        <v>0</v>
      </c>
      <c r="W1879" s="27">
        <f>IFERROR(VLOOKUP($D1879,BankOpTbl,4,0),"")</f>
        <v>0</v>
      </c>
      <c r="X1879" s="27">
        <f>IF($E1879="","",IFERROR(VLOOKUP($E1879,BankTbl,4,0),""))</f>
        <v>0</v>
      </c>
      <c r="Y1879" s="27">
        <f>IF($F1879="","",IFERROR(VLOOKUP($F1879,BankTbl,4,0),""))</f>
        <v>0</v>
      </c>
      <c r="Z1879" s="27">
        <f>IF($B1879="","",IF($V1879="PICK",LEFT($N1879,5),IF($V1879="FIXED",$W1879,IF($V1879="CODE",$H1879,""))))</f>
        <v>0</v>
      </c>
    </row>
    <row r="1880" spans="1:26" ht="21" customHeight="1">
      <c r="A1880" s="27">
        <f>IF($B1880="","",COUNTA($B$13:$B1880))</f>
        <v>0</v>
      </c>
      <c r="B1880" s="28"/>
      <c r="C1880" s="28"/>
      <c r="D1880" s="29"/>
      <c r="E1880" s="29"/>
      <c r="F1880" s="29"/>
      <c r="G1880" s="28"/>
      <c r="H1880" s="28"/>
      <c r="I1880" s="30">
        <f>IF($H1880="","",IFERROR(VLOOKUP($H1880,AcctTbl,2,0),"کد ناشناخته"))</f>
        <v>0</v>
      </c>
      <c r="J1880" s="27">
        <f>IF($H1880="","",IFERROR(VLOOKUP($H1880,AcctTbl,3,0),""))</f>
        <v>0</v>
      </c>
      <c r="K1880" s="29"/>
      <c r="L1880" s="28"/>
      <c r="M1880" s="31"/>
      <c r="N1880" s="29"/>
      <c r="O1880" s="32">
        <f>IF($B1880="",0,IF($U1880="IN",N($M1880),0))</f>
        <v>0</v>
      </c>
      <c r="P1880" s="32">
        <f>IF($B1880="",0,IF(OR($U1880="OUT",$U1880="TRF"),N($M1880),0))</f>
        <v>0</v>
      </c>
      <c r="Q1880" s="32">
        <f>IF($B1880="",0,IF(OR($U1880="OUT",$U1880="TRF"),N($M1880),0))</f>
        <v>0</v>
      </c>
      <c r="R1880" s="32">
        <f>IF($B1880="",0,IF($U1880="IN",N($M1880),0))</f>
        <v>0</v>
      </c>
      <c r="S1880" s="33">
        <f>IF($B1880="","",IF($M1880="","⚠ مبلغ",IF($E1880="","⚠ بانک عامل",IF(AND($U1880="TRF",$F1880=""),"⚠ بانک مقصد",IF(AND($V1880&lt;&gt;"NONE",$V1880&lt;&gt;"",$Z1880=""),"⚠ طرف حساب","✓")))))</f>
        <v>0</v>
      </c>
      <c r="T1880" s="29"/>
      <c r="U1880" s="27">
        <f>IFERROR(VLOOKUP($D1880,BankOpTbl,2,0),"")</f>
        <v>0</v>
      </c>
      <c r="V1880" s="27">
        <f>IFERROR(VLOOKUP($D1880,BankOpTbl,3,0),"")</f>
        <v>0</v>
      </c>
      <c r="W1880" s="27">
        <f>IFERROR(VLOOKUP($D1880,BankOpTbl,4,0),"")</f>
        <v>0</v>
      </c>
      <c r="X1880" s="27">
        <f>IF($E1880="","",IFERROR(VLOOKUP($E1880,BankTbl,4,0),""))</f>
        <v>0</v>
      </c>
      <c r="Y1880" s="27">
        <f>IF($F1880="","",IFERROR(VLOOKUP($F1880,BankTbl,4,0),""))</f>
        <v>0</v>
      </c>
      <c r="Z1880" s="27">
        <f>IF($B1880="","",IF($V1880="PICK",LEFT($N1880,5),IF($V1880="FIXED",$W1880,IF($V1880="CODE",$H1880,""))))</f>
        <v>0</v>
      </c>
    </row>
    <row r="1881" spans="1:26" ht="21" customHeight="1">
      <c r="A1881" s="27">
        <f>IF($B1881="","",COUNTA($B$13:$B1881))</f>
        <v>0</v>
      </c>
      <c r="B1881" s="28"/>
      <c r="C1881" s="28"/>
      <c r="D1881" s="29"/>
      <c r="E1881" s="29"/>
      <c r="F1881" s="29"/>
      <c r="G1881" s="28"/>
      <c r="H1881" s="28"/>
      <c r="I1881" s="30">
        <f>IF($H1881="","",IFERROR(VLOOKUP($H1881,AcctTbl,2,0),"کد ناشناخته"))</f>
        <v>0</v>
      </c>
      <c r="J1881" s="27">
        <f>IF($H1881="","",IFERROR(VLOOKUP($H1881,AcctTbl,3,0),""))</f>
        <v>0</v>
      </c>
      <c r="K1881" s="29"/>
      <c r="L1881" s="28"/>
      <c r="M1881" s="31"/>
      <c r="N1881" s="29"/>
      <c r="O1881" s="32">
        <f>IF($B1881="",0,IF($U1881="IN",N($M1881),0))</f>
        <v>0</v>
      </c>
      <c r="P1881" s="32">
        <f>IF($B1881="",0,IF(OR($U1881="OUT",$U1881="TRF"),N($M1881),0))</f>
        <v>0</v>
      </c>
      <c r="Q1881" s="32">
        <f>IF($B1881="",0,IF(OR($U1881="OUT",$U1881="TRF"),N($M1881),0))</f>
        <v>0</v>
      </c>
      <c r="R1881" s="32">
        <f>IF($B1881="",0,IF($U1881="IN",N($M1881),0))</f>
        <v>0</v>
      </c>
      <c r="S1881" s="33">
        <f>IF($B1881="","",IF($M1881="","⚠ مبلغ",IF($E1881="","⚠ بانک عامل",IF(AND($U1881="TRF",$F1881=""),"⚠ بانک مقصد",IF(AND($V1881&lt;&gt;"NONE",$V1881&lt;&gt;"",$Z1881=""),"⚠ طرف حساب","✓")))))</f>
        <v>0</v>
      </c>
      <c r="T1881" s="29"/>
      <c r="U1881" s="27">
        <f>IFERROR(VLOOKUP($D1881,BankOpTbl,2,0),"")</f>
        <v>0</v>
      </c>
      <c r="V1881" s="27">
        <f>IFERROR(VLOOKUP($D1881,BankOpTbl,3,0),"")</f>
        <v>0</v>
      </c>
      <c r="W1881" s="27">
        <f>IFERROR(VLOOKUP($D1881,BankOpTbl,4,0),"")</f>
        <v>0</v>
      </c>
      <c r="X1881" s="27">
        <f>IF($E1881="","",IFERROR(VLOOKUP($E1881,BankTbl,4,0),""))</f>
        <v>0</v>
      </c>
      <c r="Y1881" s="27">
        <f>IF($F1881="","",IFERROR(VLOOKUP($F1881,BankTbl,4,0),""))</f>
        <v>0</v>
      </c>
      <c r="Z1881" s="27">
        <f>IF($B1881="","",IF($V1881="PICK",LEFT($N1881,5),IF($V1881="FIXED",$W1881,IF($V1881="CODE",$H1881,""))))</f>
        <v>0</v>
      </c>
    </row>
    <row r="1882" spans="1:26" ht="21" customHeight="1">
      <c r="A1882" s="27">
        <f>IF($B1882="","",COUNTA($B$13:$B1882))</f>
        <v>0</v>
      </c>
      <c r="B1882" s="28"/>
      <c r="C1882" s="28"/>
      <c r="D1882" s="29"/>
      <c r="E1882" s="29"/>
      <c r="F1882" s="29"/>
      <c r="G1882" s="28"/>
      <c r="H1882" s="28"/>
      <c r="I1882" s="30">
        <f>IF($H1882="","",IFERROR(VLOOKUP($H1882,AcctTbl,2,0),"کد ناشناخته"))</f>
        <v>0</v>
      </c>
      <c r="J1882" s="27">
        <f>IF($H1882="","",IFERROR(VLOOKUP($H1882,AcctTbl,3,0),""))</f>
        <v>0</v>
      </c>
      <c r="K1882" s="29"/>
      <c r="L1882" s="28"/>
      <c r="M1882" s="31"/>
      <c r="N1882" s="29"/>
      <c r="O1882" s="32">
        <f>IF($B1882="",0,IF($U1882="IN",N($M1882),0))</f>
        <v>0</v>
      </c>
      <c r="P1882" s="32">
        <f>IF($B1882="",0,IF(OR($U1882="OUT",$U1882="TRF"),N($M1882),0))</f>
        <v>0</v>
      </c>
      <c r="Q1882" s="32">
        <f>IF($B1882="",0,IF(OR($U1882="OUT",$U1882="TRF"),N($M1882),0))</f>
        <v>0</v>
      </c>
      <c r="R1882" s="32">
        <f>IF($B1882="",0,IF($U1882="IN",N($M1882),0))</f>
        <v>0</v>
      </c>
      <c r="S1882" s="33">
        <f>IF($B1882="","",IF($M1882="","⚠ مبلغ",IF($E1882="","⚠ بانک عامل",IF(AND($U1882="TRF",$F1882=""),"⚠ بانک مقصد",IF(AND($V1882&lt;&gt;"NONE",$V1882&lt;&gt;"",$Z1882=""),"⚠ طرف حساب","✓")))))</f>
        <v>0</v>
      </c>
      <c r="T1882" s="29"/>
      <c r="U1882" s="27">
        <f>IFERROR(VLOOKUP($D1882,BankOpTbl,2,0),"")</f>
        <v>0</v>
      </c>
      <c r="V1882" s="27">
        <f>IFERROR(VLOOKUP($D1882,BankOpTbl,3,0),"")</f>
        <v>0</v>
      </c>
      <c r="W1882" s="27">
        <f>IFERROR(VLOOKUP($D1882,BankOpTbl,4,0),"")</f>
        <v>0</v>
      </c>
      <c r="X1882" s="27">
        <f>IF($E1882="","",IFERROR(VLOOKUP($E1882,BankTbl,4,0),""))</f>
        <v>0</v>
      </c>
      <c r="Y1882" s="27">
        <f>IF($F1882="","",IFERROR(VLOOKUP($F1882,BankTbl,4,0),""))</f>
        <v>0</v>
      </c>
      <c r="Z1882" s="27">
        <f>IF($B1882="","",IF($V1882="PICK",LEFT($N1882,5),IF($V1882="FIXED",$W1882,IF($V1882="CODE",$H1882,""))))</f>
        <v>0</v>
      </c>
    </row>
    <row r="1883" spans="1:26" ht="21" customHeight="1">
      <c r="A1883" s="27">
        <f>IF($B1883="","",COUNTA($B$13:$B1883))</f>
        <v>0</v>
      </c>
      <c r="B1883" s="28"/>
      <c r="C1883" s="28"/>
      <c r="D1883" s="29"/>
      <c r="E1883" s="29"/>
      <c r="F1883" s="29"/>
      <c r="G1883" s="28"/>
      <c r="H1883" s="28"/>
      <c r="I1883" s="30">
        <f>IF($H1883="","",IFERROR(VLOOKUP($H1883,AcctTbl,2,0),"کد ناشناخته"))</f>
        <v>0</v>
      </c>
      <c r="J1883" s="27">
        <f>IF($H1883="","",IFERROR(VLOOKUP($H1883,AcctTbl,3,0),""))</f>
        <v>0</v>
      </c>
      <c r="K1883" s="29"/>
      <c r="L1883" s="28"/>
      <c r="M1883" s="31"/>
      <c r="N1883" s="29"/>
      <c r="O1883" s="32">
        <f>IF($B1883="",0,IF($U1883="IN",N($M1883),0))</f>
        <v>0</v>
      </c>
      <c r="P1883" s="32">
        <f>IF($B1883="",0,IF(OR($U1883="OUT",$U1883="TRF"),N($M1883),0))</f>
        <v>0</v>
      </c>
      <c r="Q1883" s="32">
        <f>IF($B1883="",0,IF(OR($U1883="OUT",$U1883="TRF"),N($M1883),0))</f>
        <v>0</v>
      </c>
      <c r="R1883" s="32">
        <f>IF($B1883="",0,IF($U1883="IN",N($M1883),0))</f>
        <v>0</v>
      </c>
      <c r="S1883" s="33">
        <f>IF($B1883="","",IF($M1883="","⚠ مبلغ",IF($E1883="","⚠ بانک عامل",IF(AND($U1883="TRF",$F1883=""),"⚠ بانک مقصد",IF(AND($V1883&lt;&gt;"NONE",$V1883&lt;&gt;"",$Z1883=""),"⚠ طرف حساب","✓")))))</f>
        <v>0</v>
      </c>
      <c r="T1883" s="29"/>
      <c r="U1883" s="27">
        <f>IFERROR(VLOOKUP($D1883,BankOpTbl,2,0),"")</f>
        <v>0</v>
      </c>
      <c r="V1883" s="27">
        <f>IFERROR(VLOOKUP($D1883,BankOpTbl,3,0),"")</f>
        <v>0</v>
      </c>
      <c r="W1883" s="27">
        <f>IFERROR(VLOOKUP($D1883,BankOpTbl,4,0),"")</f>
        <v>0</v>
      </c>
      <c r="X1883" s="27">
        <f>IF($E1883="","",IFERROR(VLOOKUP($E1883,BankTbl,4,0),""))</f>
        <v>0</v>
      </c>
      <c r="Y1883" s="27">
        <f>IF($F1883="","",IFERROR(VLOOKUP($F1883,BankTbl,4,0),""))</f>
        <v>0</v>
      </c>
      <c r="Z1883" s="27">
        <f>IF($B1883="","",IF($V1883="PICK",LEFT($N1883,5),IF($V1883="FIXED",$W1883,IF($V1883="CODE",$H1883,""))))</f>
        <v>0</v>
      </c>
    </row>
    <row r="1884" spans="1:26" ht="21" customHeight="1">
      <c r="A1884" s="27">
        <f>IF($B1884="","",COUNTA($B$13:$B1884))</f>
        <v>0</v>
      </c>
      <c r="B1884" s="28"/>
      <c r="C1884" s="28"/>
      <c r="D1884" s="29"/>
      <c r="E1884" s="29"/>
      <c r="F1884" s="29"/>
      <c r="G1884" s="28"/>
      <c r="H1884" s="28"/>
      <c r="I1884" s="30">
        <f>IF($H1884="","",IFERROR(VLOOKUP($H1884,AcctTbl,2,0),"کد ناشناخته"))</f>
        <v>0</v>
      </c>
      <c r="J1884" s="27">
        <f>IF($H1884="","",IFERROR(VLOOKUP($H1884,AcctTbl,3,0),""))</f>
        <v>0</v>
      </c>
      <c r="K1884" s="29"/>
      <c r="L1884" s="28"/>
      <c r="M1884" s="31"/>
      <c r="N1884" s="29"/>
      <c r="O1884" s="32">
        <f>IF($B1884="",0,IF($U1884="IN",N($M1884),0))</f>
        <v>0</v>
      </c>
      <c r="P1884" s="32">
        <f>IF($B1884="",0,IF(OR($U1884="OUT",$U1884="TRF"),N($M1884),0))</f>
        <v>0</v>
      </c>
      <c r="Q1884" s="32">
        <f>IF($B1884="",0,IF(OR($U1884="OUT",$U1884="TRF"),N($M1884),0))</f>
        <v>0</v>
      </c>
      <c r="R1884" s="32">
        <f>IF($B1884="",0,IF($U1884="IN",N($M1884),0))</f>
        <v>0</v>
      </c>
      <c r="S1884" s="33">
        <f>IF($B1884="","",IF($M1884="","⚠ مبلغ",IF($E1884="","⚠ بانک عامل",IF(AND($U1884="TRF",$F1884=""),"⚠ بانک مقصد",IF(AND($V1884&lt;&gt;"NONE",$V1884&lt;&gt;"",$Z1884=""),"⚠ طرف حساب","✓")))))</f>
        <v>0</v>
      </c>
      <c r="T1884" s="29"/>
      <c r="U1884" s="27">
        <f>IFERROR(VLOOKUP($D1884,BankOpTbl,2,0),"")</f>
        <v>0</v>
      </c>
      <c r="V1884" s="27">
        <f>IFERROR(VLOOKUP($D1884,BankOpTbl,3,0),"")</f>
        <v>0</v>
      </c>
      <c r="W1884" s="27">
        <f>IFERROR(VLOOKUP($D1884,BankOpTbl,4,0),"")</f>
        <v>0</v>
      </c>
      <c r="X1884" s="27">
        <f>IF($E1884="","",IFERROR(VLOOKUP($E1884,BankTbl,4,0),""))</f>
        <v>0</v>
      </c>
      <c r="Y1884" s="27">
        <f>IF($F1884="","",IFERROR(VLOOKUP($F1884,BankTbl,4,0),""))</f>
        <v>0</v>
      </c>
      <c r="Z1884" s="27">
        <f>IF($B1884="","",IF($V1884="PICK",LEFT($N1884,5),IF($V1884="FIXED",$W1884,IF($V1884="CODE",$H1884,""))))</f>
        <v>0</v>
      </c>
    </row>
    <row r="1885" spans="1:26" ht="21" customHeight="1">
      <c r="A1885" s="27">
        <f>IF($B1885="","",COUNTA($B$13:$B1885))</f>
        <v>0</v>
      </c>
      <c r="B1885" s="28"/>
      <c r="C1885" s="28"/>
      <c r="D1885" s="29"/>
      <c r="E1885" s="29"/>
      <c r="F1885" s="29"/>
      <c r="G1885" s="28"/>
      <c r="H1885" s="28"/>
      <c r="I1885" s="30">
        <f>IF($H1885="","",IFERROR(VLOOKUP($H1885,AcctTbl,2,0),"کد ناشناخته"))</f>
        <v>0</v>
      </c>
      <c r="J1885" s="27">
        <f>IF($H1885="","",IFERROR(VLOOKUP($H1885,AcctTbl,3,0),""))</f>
        <v>0</v>
      </c>
      <c r="K1885" s="29"/>
      <c r="L1885" s="28"/>
      <c r="M1885" s="31"/>
      <c r="N1885" s="29"/>
      <c r="O1885" s="32">
        <f>IF($B1885="",0,IF($U1885="IN",N($M1885),0))</f>
        <v>0</v>
      </c>
      <c r="P1885" s="32">
        <f>IF($B1885="",0,IF(OR($U1885="OUT",$U1885="TRF"),N($M1885),0))</f>
        <v>0</v>
      </c>
      <c r="Q1885" s="32">
        <f>IF($B1885="",0,IF(OR($U1885="OUT",$U1885="TRF"),N($M1885),0))</f>
        <v>0</v>
      </c>
      <c r="R1885" s="32">
        <f>IF($B1885="",0,IF($U1885="IN",N($M1885),0))</f>
        <v>0</v>
      </c>
      <c r="S1885" s="33">
        <f>IF($B1885="","",IF($M1885="","⚠ مبلغ",IF($E1885="","⚠ بانک عامل",IF(AND($U1885="TRF",$F1885=""),"⚠ بانک مقصد",IF(AND($V1885&lt;&gt;"NONE",$V1885&lt;&gt;"",$Z1885=""),"⚠ طرف حساب","✓")))))</f>
        <v>0</v>
      </c>
      <c r="T1885" s="29"/>
      <c r="U1885" s="27">
        <f>IFERROR(VLOOKUP($D1885,BankOpTbl,2,0),"")</f>
        <v>0</v>
      </c>
      <c r="V1885" s="27">
        <f>IFERROR(VLOOKUP($D1885,BankOpTbl,3,0),"")</f>
        <v>0</v>
      </c>
      <c r="W1885" s="27">
        <f>IFERROR(VLOOKUP($D1885,BankOpTbl,4,0),"")</f>
        <v>0</v>
      </c>
      <c r="X1885" s="27">
        <f>IF($E1885="","",IFERROR(VLOOKUP($E1885,BankTbl,4,0),""))</f>
        <v>0</v>
      </c>
      <c r="Y1885" s="27">
        <f>IF($F1885="","",IFERROR(VLOOKUP($F1885,BankTbl,4,0),""))</f>
        <v>0</v>
      </c>
      <c r="Z1885" s="27">
        <f>IF($B1885="","",IF($V1885="PICK",LEFT($N1885,5),IF($V1885="FIXED",$W1885,IF($V1885="CODE",$H1885,""))))</f>
        <v>0</v>
      </c>
    </row>
    <row r="1886" spans="1:26" ht="21" customHeight="1">
      <c r="A1886" s="27">
        <f>IF($B1886="","",COUNTA($B$13:$B1886))</f>
        <v>0</v>
      </c>
      <c r="B1886" s="28"/>
      <c r="C1886" s="28"/>
      <c r="D1886" s="29"/>
      <c r="E1886" s="29"/>
      <c r="F1886" s="29"/>
      <c r="G1886" s="28"/>
      <c r="H1886" s="28"/>
      <c r="I1886" s="30">
        <f>IF($H1886="","",IFERROR(VLOOKUP($H1886,AcctTbl,2,0),"کد ناشناخته"))</f>
        <v>0</v>
      </c>
      <c r="J1886" s="27">
        <f>IF($H1886="","",IFERROR(VLOOKUP($H1886,AcctTbl,3,0),""))</f>
        <v>0</v>
      </c>
      <c r="K1886" s="29"/>
      <c r="L1886" s="28"/>
      <c r="M1886" s="31"/>
      <c r="N1886" s="29"/>
      <c r="O1886" s="32">
        <f>IF($B1886="",0,IF($U1886="IN",N($M1886),0))</f>
        <v>0</v>
      </c>
      <c r="P1886" s="32">
        <f>IF($B1886="",0,IF(OR($U1886="OUT",$U1886="TRF"),N($M1886),0))</f>
        <v>0</v>
      </c>
      <c r="Q1886" s="32">
        <f>IF($B1886="",0,IF(OR($U1886="OUT",$U1886="TRF"),N($M1886),0))</f>
        <v>0</v>
      </c>
      <c r="R1886" s="32">
        <f>IF($B1886="",0,IF($U1886="IN",N($M1886),0))</f>
        <v>0</v>
      </c>
      <c r="S1886" s="33">
        <f>IF($B1886="","",IF($M1886="","⚠ مبلغ",IF($E1886="","⚠ بانک عامل",IF(AND($U1886="TRF",$F1886=""),"⚠ بانک مقصد",IF(AND($V1886&lt;&gt;"NONE",$V1886&lt;&gt;"",$Z1886=""),"⚠ طرف حساب","✓")))))</f>
        <v>0</v>
      </c>
      <c r="T1886" s="29"/>
      <c r="U1886" s="27">
        <f>IFERROR(VLOOKUP($D1886,BankOpTbl,2,0),"")</f>
        <v>0</v>
      </c>
      <c r="V1886" s="27">
        <f>IFERROR(VLOOKUP($D1886,BankOpTbl,3,0),"")</f>
        <v>0</v>
      </c>
      <c r="W1886" s="27">
        <f>IFERROR(VLOOKUP($D1886,BankOpTbl,4,0),"")</f>
        <v>0</v>
      </c>
      <c r="X1886" s="27">
        <f>IF($E1886="","",IFERROR(VLOOKUP($E1886,BankTbl,4,0),""))</f>
        <v>0</v>
      </c>
      <c r="Y1886" s="27">
        <f>IF($F1886="","",IFERROR(VLOOKUP($F1886,BankTbl,4,0),""))</f>
        <v>0</v>
      </c>
      <c r="Z1886" s="27">
        <f>IF($B1886="","",IF($V1886="PICK",LEFT($N1886,5),IF($V1886="FIXED",$W1886,IF($V1886="CODE",$H1886,""))))</f>
        <v>0</v>
      </c>
    </row>
    <row r="1887" spans="1:26" ht="21" customHeight="1">
      <c r="A1887" s="27">
        <f>IF($B1887="","",COUNTA($B$13:$B1887))</f>
        <v>0</v>
      </c>
      <c r="B1887" s="28"/>
      <c r="C1887" s="28"/>
      <c r="D1887" s="29"/>
      <c r="E1887" s="29"/>
      <c r="F1887" s="29"/>
      <c r="G1887" s="28"/>
      <c r="H1887" s="28"/>
      <c r="I1887" s="30">
        <f>IF($H1887="","",IFERROR(VLOOKUP($H1887,AcctTbl,2,0),"کد ناشناخته"))</f>
        <v>0</v>
      </c>
      <c r="J1887" s="27">
        <f>IF($H1887="","",IFERROR(VLOOKUP($H1887,AcctTbl,3,0),""))</f>
        <v>0</v>
      </c>
      <c r="K1887" s="29"/>
      <c r="L1887" s="28"/>
      <c r="M1887" s="31"/>
      <c r="N1887" s="29"/>
      <c r="O1887" s="32">
        <f>IF($B1887="",0,IF($U1887="IN",N($M1887),0))</f>
        <v>0</v>
      </c>
      <c r="P1887" s="32">
        <f>IF($B1887="",0,IF(OR($U1887="OUT",$U1887="TRF"),N($M1887),0))</f>
        <v>0</v>
      </c>
      <c r="Q1887" s="32">
        <f>IF($B1887="",0,IF(OR($U1887="OUT",$U1887="TRF"),N($M1887),0))</f>
        <v>0</v>
      </c>
      <c r="R1887" s="32">
        <f>IF($B1887="",0,IF($U1887="IN",N($M1887),0))</f>
        <v>0</v>
      </c>
      <c r="S1887" s="33">
        <f>IF($B1887="","",IF($M1887="","⚠ مبلغ",IF($E1887="","⚠ بانک عامل",IF(AND($U1887="TRF",$F1887=""),"⚠ بانک مقصد",IF(AND($V1887&lt;&gt;"NONE",$V1887&lt;&gt;"",$Z1887=""),"⚠ طرف حساب","✓")))))</f>
        <v>0</v>
      </c>
      <c r="T1887" s="29"/>
      <c r="U1887" s="27">
        <f>IFERROR(VLOOKUP($D1887,BankOpTbl,2,0),"")</f>
        <v>0</v>
      </c>
      <c r="V1887" s="27">
        <f>IFERROR(VLOOKUP($D1887,BankOpTbl,3,0),"")</f>
        <v>0</v>
      </c>
      <c r="W1887" s="27">
        <f>IFERROR(VLOOKUP($D1887,BankOpTbl,4,0),"")</f>
        <v>0</v>
      </c>
      <c r="X1887" s="27">
        <f>IF($E1887="","",IFERROR(VLOOKUP($E1887,BankTbl,4,0),""))</f>
        <v>0</v>
      </c>
      <c r="Y1887" s="27">
        <f>IF($F1887="","",IFERROR(VLOOKUP($F1887,BankTbl,4,0),""))</f>
        <v>0</v>
      </c>
      <c r="Z1887" s="27">
        <f>IF($B1887="","",IF($V1887="PICK",LEFT($N1887,5),IF($V1887="FIXED",$W1887,IF($V1887="CODE",$H1887,""))))</f>
        <v>0</v>
      </c>
    </row>
    <row r="1888" spans="1:26" ht="21" customHeight="1">
      <c r="A1888" s="27">
        <f>IF($B1888="","",COUNTA($B$13:$B1888))</f>
        <v>0</v>
      </c>
      <c r="B1888" s="28"/>
      <c r="C1888" s="28"/>
      <c r="D1888" s="29"/>
      <c r="E1888" s="29"/>
      <c r="F1888" s="29"/>
      <c r="G1888" s="28"/>
      <c r="H1888" s="28"/>
      <c r="I1888" s="30">
        <f>IF($H1888="","",IFERROR(VLOOKUP($H1888,AcctTbl,2,0),"کد ناشناخته"))</f>
        <v>0</v>
      </c>
      <c r="J1888" s="27">
        <f>IF($H1888="","",IFERROR(VLOOKUP($H1888,AcctTbl,3,0),""))</f>
        <v>0</v>
      </c>
      <c r="K1888" s="29"/>
      <c r="L1888" s="28"/>
      <c r="M1888" s="31"/>
      <c r="N1888" s="29"/>
      <c r="O1888" s="32">
        <f>IF($B1888="",0,IF($U1888="IN",N($M1888),0))</f>
        <v>0</v>
      </c>
      <c r="P1888" s="32">
        <f>IF($B1888="",0,IF(OR($U1888="OUT",$U1888="TRF"),N($M1888),0))</f>
        <v>0</v>
      </c>
      <c r="Q1888" s="32">
        <f>IF($B1888="",0,IF(OR($U1888="OUT",$U1888="TRF"),N($M1888),0))</f>
        <v>0</v>
      </c>
      <c r="R1888" s="32">
        <f>IF($B1888="",0,IF($U1888="IN",N($M1888),0))</f>
        <v>0</v>
      </c>
      <c r="S1888" s="33">
        <f>IF($B1888="","",IF($M1888="","⚠ مبلغ",IF($E1888="","⚠ بانک عامل",IF(AND($U1888="TRF",$F1888=""),"⚠ بانک مقصد",IF(AND($V1888&lt;&gt;"NONE",$V1888&lt;&gt;"",$Z1888=""),"⚠ طرف حساب","✓")))))</f>
        <v>0</v>
      </c>
      <c r="T1888" s="29"/>
      <c r="U1888" s="27">
        <f>IFERROR(VLOOKUP($D1888,BankOpTbl,2,0),"")</f>
        <v>0</v>
      </c>
      <c r="V1888" s="27">
        <f>IFERROR(VLOOKUP($D1888,BankOpTbl,3,0),"")</f>
        <v>0</v>
      </c>
      <c r="W1888" s="27">
        <f>IFERROR(VLOOKUP($D1888,BankOpTbl,4,0),"")</f>
        <v>0</v>
      </c>
      <c r="X1888" s="27">
        <f>IF($E1888="","",IFERROR(VLOOKUP($E1888,BankTbl,4,0),""))</f>
        <v>0</v>
      </c>
      <c r="Y1888" s="27">
        <f>IF($F1888="","",IFERROR(VLOOKUP($F1888,BankTbl,4,0),""))</f>
        <v>0</v>
      </c>
      <c r="Z1888" s="27">
        <f>IF($B1888="","",IF($V1888="PICK",LEFT($N1888,5),IF($V1888="FIXED",$W1888,IF($V1888="CODE",$H1888,""))))</f>
        <v>0</v>
      </c>
    </row>
    <row r="1889" spans="1:26" ht="21" customHeight="1">
      <c r="A1889" s="27">
        <f>IF($B1889="","",COUNTA($B$13:$B1889))</f>
        <v>0</v>
      </c>
      <c r="B1889" s="28"/>
      <c r="C1889" s="28"/>
      <c r="D1889" s="29"/>
      <c r="E1889" s="29"/>
      <c r="F1889" s="29"/>
      <c r="G1889" s="28"/>
      <c r="H1889" s="28"/>
      <c r="I1889" s="30">
        <f>IF($H1889="","",IFERROR(VLOOKUP($H1889,AcctTbl,2,0),"کد ناشناخته"))</f>
        <v>0</v>
      </c>
      <c r="J1889" s="27">
        <f>IF($H1889="","",IFERROR(VLOOKUP($H1889,AcctTbl,3,0),""))</f>
        <v>0</v>
      </c>
      <c r="K1889" s="29"/>
      <c r="L1889" s="28"/>
      <c r="M1889" s="31"/>
      <c r="N1889" s="29"/>
      <c r="O1889" s="32">
        <f>IF($B1889="",0,IF($U1889="IN",N($M1889),0))</f>
        <v>0</v>
      </c>
      <c r="P1889" s="32">
        <f>IF($B1889="",0,IF(OR($U1889="OUT",$U1889="TRF"),N($M1889),0))</f>
        <v>0</v>
      </c>
      <c r="Q1889" s="32">
        <f>IF($B1889="",0,IF(OR($U1889="OUT",$U1889="TRF"),N($M1889),0))</f>
        <v>0</v>
      </c>
      <c r="R1889" s="32">
        <f>IF($B1889="",0,IF($U1889="IN",N($M1889),0))</f>
        <v>0</v>
      </c>
      <c r="S1889" s="33">
        <f>IF($B1889="","",IF($M1889="","⚠ مبلغ",IF($E1889="","⚠ بانک عامل",IF(AND($U1889="TRF",$F1889=""),"⚠ بانک مقصد",IF(AND($V1889&lt;&gt;"NONE",$V1889&lt;&gt;"",$Z1889=""),"⚠ طرف حساب","✓")))))</f>
        <v>0</v>
      </c>
      <c r="T1889" s="29"/>
      <c r="U1889" s="27">
        <f>IFERROR(VLOOKUP($D1889,BankOpTbl,2,0),"")</f>
        <v>0</v>
      </c>
      <c r="V1889" s="27">
        <f>IFERROR(VLOOKUP($D1889,BankOpTbl,3,0),"")</f>
        <v>0</v>
      </c>
      <c r="W1889" s="27">
        <f>IFERROR(VLOOKUP($D1889,BankOpTbl,4,0),"")</f>
        <v>0</v>
      </c>
      <c r="X1889" s="27">
        <f>IF($E1889="","",IFERROR(VLOOKUP($E1889,BankTbl,4,0),""))</f>
        <v>0</v>
      </c>
      <c r="Y1889" s="27">
        <f>IF($F1889="","",IFERROR(VLOOKUP($F1889,BankTbl,4,0),""))</f>
        <v>0</v>
      </c>
      <c r="Z1889" s="27">
        <f>IF($B1889="","",IF($V1889="PICK",LEFT($N1889,5),IF($V1889="FIXED",$W1889,IF($V1889="CODE",$H1889,""))))</f>
        <v>0</v>
      </c>
    </row>
    <row r="1890" spans="1:26" ht="21" customHeight="1">
      <c r="A1890" s="27">
        <f>IF($B1890="","",COUNTA($B$13:$B1890))</f>
        <v>0</v>
      </c>
      <c r="B1890" s="28"/>
      <c r="C1890" s="28"/>
      <c r="D1890" s="29"/>
      <c r="E1890" s="29"/>
      <c r="F1890" s="29"/>
      <c r="G1890" s="28"/>
      <c r="H1890" s="28"/>
      <c r="I1890" s="30">
        <f>IF($H1890="","",IFERROR(VLOOKUP($H1890,AcctTbl,2,0),"کد ناشناخته"))</f>
        <v>0</v>
      </c>
      <c r="J1890" s="27">
        <f>IF($H1890="","",IFERROR(VLOOKUP($H1890,AcctTbl,3,0),""))</f>
        <v>0</v>
      </c>
      <c r="K1890" s="29"/>
      <c r="L1890" s="28"/>
      <c r="M1890" s="31"/>
      <c r="N1890" s="29"/>
      <c r="O1890" s="32">
        <f>IF($B1890="",0,IF($U1890="IN",N($M1890),0))</f>
        <v>0</v>
      </c>
      <c r="P1890" s="32">
        <f>IF($B1890="",0,IF(OR($U1890="OUT",$U1890="TRF"),N($M1890),0))</f>
        <v>0</v>
      </c>
      <c r="Q1890" s="32">
        <f>IF($B1890="",0,IF(OR($U1890="OUT",$U1890="TRF"),N($M1890),0))</f>
        <v>0</v>
      </c>
      <c r="R1890" s="32">
        <f>IF($B1890="",0,IF($U1890="IN",N($M1890),0))</f>
        <v>0</v>
      </c>
      <c r="S1890" s="33">
        <f>IF($B1890="","",IF($M1890="","⚠ مبلغ",IF($E1890="","⚠ بانک عامل",IF(AND($U1890="TRF",$F1890=""),"⚠ بانک مقصد",IF(AND($V1890&lt;&gt;"NONE",$V1890&lt;&gt;"",$Z1890=""),"⚠ طرف حساب","✓")))))</f>
        <v>0</v>
      </c>
      <c r="T1890" s="29"/>
      <c r="U1890" s="27">
        <f>IFERROR(VLOOKUP($D1890,BankOpTbl,2,0),"")</f>
        <v>0</v>
      </c>
      <c r="V1890" s="27">
        <f>IFERROR(VLOOKUP($D1890,BankOpTbl,3,0),"")</f>
        <v>0</v>
      </c>
      <c r="W1890" s="27">
        <f>IFERROR(VLOOKUP($D1890,BankOpTbl,4,0),"")</f>
        <v>0</v>
      </c>
      <c r="X1890" s="27">
        <f>IF($E1890="","",IFERROR(VLOOKUP($E1890,BankTbl,4,0),""))</f>
        <v>0</v>
      </c>
      <c r="Y1890" s="27">
        <f>IF($F1890="","",IFERROR(VLOOKUP($F1890,BankTbl,4,0),""))</f>
        <v>0</v>
      </c>
      <c r="Z1890" s="27">
        <f>IF($B1890="","",IF($V1890="PICK",LEFT($N1890,5),IF($V1890="FIXED",$W1890,IF($V1890="CODE",$H1890,""))))</f>
        <v>0</v>
      </c>
    </row>
    <row r="1891" spans="1:26" ht="21" customHeight="1">
      <c r="A1891" s="27">
        <f>IF($B1891="","",COUNTA($B$13:$B1891))</f>
        <v>0</v>
      </c>
      <c r="B1891" s="28"/>
      <c r="C1891" s="28"/>
      <c r="D1891" s="29"/>
      <c r="E1891" s="29"/>
      <c r="F1891" s="29"/>
      <c r="G1891" s="28"/>
      <c r="H1891" s="28"/>
      <c r="I1891" s="30">
        <f>IF($H1891="","",IFERROR(VLOOKUP($H1891,AcctTbl,2,0),"کد ناشناخته"))</f>
        <v>0</v>
      </c>
      <c r="J1891" s="27">
        <f>IF($H1891="","",IFERROR(VLOOKUP($H1891,AcctTbl,3,0),""))</f>
        <v>0</v>
      </c>
      <c r="K1891" s="29"/>
      <c r="L1891" s="28"/>
      <c r="M1891" s="31"/>
      <c r="N1891" s="29"/>
      <c r="O1891" s="32">
        <f>IF($B1891="",0,IF($U1891="IN",N($M1891),0))</f>
        <v>0</v>
      </c>
      <c r="P1891" s="32">
        <f>IF($B1891="",0,IF(OR($U1891="OUT",$U1891="TRF"),N($M1891),0))</f>
        <v>0</v>
      </c>
      <c r="Q1891" s="32">
        <f>IF($B1891="",0,IF(OR($U1891="OUT",$U1891="TRF"),N($M1891),0))</f>
        <v>0</v>
      </c>
      <c r="R1891" s="32">
        <f>IF($B1891="",0,IF($U1891="IN",N($M1891),0))</f>
        <v>0</v>
      </c>
      <c r="S1891" s="33">
        <f>IF($B1891="","",IF($M1891="","⚠ مبلغ",IF($E1891="","⚠ بانک عامل",IF(AND($U1891="TRF",$F1891=""),"⚠ بانک مقصد",IF(AND($V1891&lt;&gt;"NONE",$V1891&lt;&gt;"",$Z1891=""),"⚠ طرف حساب","✓")))))</f>
        <v>0</v>
      </c>
      <c r="T1891" s="29"/>
      <c r="U1891" s="27">
        <f>IFERROR(VLOOKUP($D1891,BankOpTbl,2,0),"")</f>
        <v>0</v>
      </c>
      <c r="V1891" s="27">
        <f>IFERROR(VLOOKUP($D1891,BankOpTbl,3,0),"")</f>
        <v>0</v>
      </c>
      <c r="W1891" s="27">
        <f>IFERROR(VLOOKUP($D1891,BankOpTbl,4,0),"")</f>
        <v>0</v>
      </c>
      <c r="X1891" s="27">
        <f>IF($E1891="","",IFERROR(VLOOKUP($E1891,BankTbl,4,0),""))</f>
        <v>0</v>
      </c>
      <c r="Y1891" s="27">
        <f>IF($F1891="","",IFERROR(VLOOKUP($F1891,BankTbl,4,0),""))</f>
        <v>0</v>
      </c>
      <c r="Z1891" s="27">
        <f>IF($B1891="","",IF($V1891="PICK",LEFT($N1891,5),IF($V1891="FIXED",$W1891,IF($V1891="CODE",$H1891,""))))</f>
        <v>0</v>
      </c>
    </row>
    <row r="1892" spans="1:26" ht="21" customHeight="1">
      <c r="A1892" s="27">
        <f>IF($B1892="","",COUNTA($B$13:$B1892))</f>
        <v>0</v>
      </c>
      <c r="B1892" s="28"/>
      <c r="C1892" s="28"/>
      <c r="D1892" s="29"/>
      <c r="E1892" s="29"/>
      <c r="F1892" s="29"/>
      <c r="G1892" s="28"/>
      <c r="H1892" s="28"/>
      <c r="I1892" s="30">
        <f>IF($H1892="","",IFERROR(VLOOKUP($H1892,AcctTbl,2,0),"کد ناشناخته"))</f>
        <v>0</v>
      </c>
      <c r="J1892" s="27">
        <f>IF($H1892="","",IFERROR(VLOOKUP($H1892,AcctTbl,3,0),""))</f>
        <v>0</v>
      </c>
      <c r="K1892" s="29"/>
      <c r="L1892" s="28"/>
      <c r="M1892" s="31"/>
      <c r="N1892" s="29"/>
      <c r="O1892" s="32">
        <f>IF($B1892="",0,IF($U1892="IN",N($M1892),0))</f>
        <v>0</v>
      </c>
      <c r="P1892" s="32">
        <f>IF($B1892="",0,IF(OR($U1892="OUT",$U1892="TRF"),N($M1892),0))</f>
        <v>0</v>
      </c>
      <c r="Q1892" s="32">
        <f>IF($B1892="",0,IF(OR($U1892="OUT",$U1892="TRF"),N($M1892),0))</f>
        <v>0</v>
      </c>
      <c r="R1892" s="32">
        <f>IF($B1892="",0,IF($U1892="IN",N($M1892),0))</f>
        <v>0</v>
      </c>
      <c r="S1892" s="33">
        <f>IF($B1892="","",IF($M1892="","⚠ مبلغ",IF($E1892="","⚠ بانک عامل",IF(AND($U1892="TRF",$F1892=""),"⚠ بانک مقصد",IF(AND($V1892&lt;&gt;"NONE",$V1892&lt;&gt;"",$Z1892=""),"⚠ طرف حساب","✓")))))</f>
        <v>0</v>
      </c>
      <c r="T1892" s="29"/>
      <c r="U1892" s="27">
        <f>IFERROR(VLOOKUP($D1892,BankOpTbl,2,0),"")</f>
        <v>0</v>
      </c>
      <c r="V1892" s="27">
        <f>IFERROR(VLOOKUP($D1892,BankOpTbl,3,0),"")</f>
        <v>0</v>
      </c>
      <c r="W1892" s="27">
        <f>IFERROR(VLOOKUP($D1892,BankOpTbl,4,0),"")</f>
        <v>0</v>
      </c>
      <c r="X1892" s="27">
        <f>IF($E1892="","",IFERROR(VLOOKUP($E1892,BankTbl,4,0),""))</f>
        <v>0</v>
      </c>
      <c r="Y1892" s="27">
        <f>IF($F1892="","",IFERROR(VLOOKUP($F1892,BankTbl,4,0),""))</f>
        <v>0</v>
      </c>
      <c r="Z1892" s="27">
        <f>IF($B1892="","",IF($V1892="PICK",LEFT($N1892,5),IF($V1892="FIXED",$W1892,IF($V1892="CODE",$H1892,""))))</f>
        <v>0</v>
      </c>
    </row>
    <row r="1893" spans="1:26" ht="21" customHeight="1">
      <c r="A1893" s="27">
        <f>IF($B1893="","",COUNTA($B$13:$B1893))</f>
        <v>0</v>
      </c>
      <c r="B1893" s="28"/>
      <c r="C1893" s="28"/>
      <c r="D1893" s="29"/>
      <c r="E1893" s="29"/>
      <c r="F1893" s="29"/>
      <c r="G1893" s="28"/>
      <c r="H1893" s="28"/>
      <c r="I1893" s="30">
        <f>IF($H1893="","",IFERROR(VLOOKUP($H1893,AcctTbl,2,0),"کد ناشناخته"))</f>
        <v>0</v>
      </c>
      <c r="J1893" s="27">
        <f>IF($H1893="","",IFERROR(VLOOKUP($H1893,AcctTbl,3,0),""))</f>
        <v>0</v>
      </c>
      <c r="K1893" s="29"/>
      <c r="L1893" s="28"/>
      <c r="M1893" s="31"/>
      <c r="N1893" s="29"/>
      <c r="O1893" s="32">
        <f>IF($B1893="",0,IF($U1893="IN",N($M1893),0))</f>
        <v>0</v>
      </c>
      <c r="P1893" s="32">
        <f>IF($B1893="",0,IF(OR($U1893="OUT",$U1893="TRF"),N($M1893),0))</f>
        <v>0</v>
      </c>
      <c r="Q1893" s="32">
        <f>IF($B1893="",0,IF(OR($U1893="OUT",$U1893="TRF"),N($M1893),0))</f>
        <v>0</v>
      </c>
      <c r="R1893" s="32">
        <f>IF($B1893="",0,IF($U1893="IN",N($M1893),0))</f>
        <v>0</v>
      </c>
      <c r="S1893" s="33">
        <f>IF($B1893="","",IF($M1893="","⚠ مبلغ",IF($E1893="","⚠ بانک عامل",IF(AND($U1893="TRF",$F1893=""),"⚠ بانک مقصد",IF(AND($V1893&lt;&gt;"NONE",$V1893&lt;&gt;"",$Z1893=""),"⚠ طرف حساب","✓")))))</f>
        <v>0</v>
      </c>
      <c r="T1893" s="29"/>
      <c r="U1893" s="27">
        <f>IFERROR(VLOOKUP($D1893,BankOpTbl,2,0),"")</f>
        <v>0</v>
      </c>
      <c r="V1893" s="27">
        <f>IFERROR(VLOOKUP($D1893,BankOpTbl,3,0),"")</f>
        <v>0</v>
      </c>
      <c r="W1893" s="27">
        <f>IFERROR(VLOOKUP($D1893,BankOpTbl,4,0),"")</f>
        <v>0</v>
      </c>
      <c r="X1893" s="27">
        <f>IF($E1893="","",IFERROR(VLOOKUP($E1893,BankTbl,4,0),""))</f>
        <v>0</v>
      </c>
      <c r="Y1893" s="27">
        <f>IF($F1893="","",IFERROR(VLOOKUP($F1893,BankTbl,4,0),""))</f>
        <v>0</v>
      </c>
      <c r="Z1893" s="27">
        <f>IF($B1893="","",IF($V1893="PICK",LEFT($N1893,5),IF($V1893="FIXED",$W1893,IF($V1893="CODE",$H1893,""))))</f>
        <v>0</v>
      </c>
    </row>
    <row r="1894" spans="1:26" ht="21" customHeight="1">
      <c r="A1894" s="27">
        <f>IF($B1894="","",COUNTA($B$13:$B1894))</f>
        <v>0</v>
      </c>
      <c r="B1894" s="28"/>
      <c r="C1894" s="28"/>
      <c r="D1894" s="29"/>
      <c r="E1894" s="29"/>
      <c r="F1894" s="29"/>
      <c r="G1894" s="28"/>
      <c r="H1894" s="28"/>
      <c r="I1894" s="30">
        <f>IF($H1894="","",IFERROR(VLOOKUP($H1894,AcctTbl,2,0),"کد ناشناخته"))</f>
        <v>0</v>
      </c>
      <c r="J1894" s="27">
        <f>IF($H1894="","",IFERROR(VLOOKUP($H1894,AcctTbl,3,0),""))</f>
        <v>0</v>
      </c>
      <c r="K1894" s="29"/>
      <c r="L1894" s="28"/>
      <c r="M1894" s="31"/>
      <c r="N1894" s="29"/>
      <c r="O1894" s="32">
        <f>IF($B1894="",0,IF($U1894="IN",N($M1894),0))</f>
        <v>0</v>
      </c>
      <c r="P1894" s="32">
        <f>IF($B1894="",0,IF(OR($U1894="OUT",$U1894="TRF"),N($M1894),0))</f>
        <v>0</v>
      </c>
      <c r="Q1894" s="32">
        <f>IF($B1894="",0,IF(OR($U1894="OUT",$U1894="TRF"),N($M1894),0))</f>
        <v>0</v>
      </c>
      <c r="R1894" s="32">
        <f>IF($B1894="",0,IF($U1894="IN",N($M1894),0))</f>
        <v>0</v>
      </c>
      <c r="S1894" s="33">
        <f>IF($B1894="","",IF($M1894="","⚠ مبلغ",IF($E1894="","⚠ بانک عامل",IF(AND($U1894="TRF",$F1894=""),"⚠ بانک مقصد",IF(AND($V1894&lt;&gt;"NONE",$V1894&lt;&gt;"",$Z1894=""),"⚠ طرف حساب","✓")))))</f>
        <v>0</v>
      </c>
      <c r="T1894" s="29"/>
      <c r="U1894" s="27">
        <f>IFERROR(VLOOKUP($D1894,BankOpTbl,2,0),"")</f>
        <v>0</v>
      </c>
      <c r="V1894" s="27">
        <f>IFERROR(VLOOKUP($D1894,BankOpTbl,3,0),"")</f>
        <v>0</v>
      </c>
      <c r="W1894" s="27">
        <f>IFERROR(VLOOKUP($D1894,BankOpTbl,4,0),"")</f>
        <v>0</v>
      </c>
      <c r="X1894" s="27">
        <f>IF($E1894="","",IFERROR(VLOOKUP($E1894,BankTbl,4,0),""))</f>
        <v>0</v>
      </c>
      <c r="Y1894" s="27">
        <f>IF($F1894="","",IFERROR(VLOOKUP($F1894,BankTbl,4,0),""))</f>
        <v>0</v>
      </c>
      <c r="Z1894" s="27">
        <f>IF($B1894="","",IF($V1894="PICK",LEFT($N1894,5),IF($V1894="FIXED",$W1894,IF($V1894="CODE",$H1894,""))))</f>
        <v>0</v>
      </c>
    </row>
    <row r="1895" spans="1:26" ht="21" customHeight="1">
      <c r="A1895" s="27">
        <f>IF($B1895="","",COUNTA($B$13:$B1895))</f>
        <v>0</v>
      </c>
      <c r="B1895" s="28"/>
      <c r="C1895" s="28"/>
      <c r="D1895" s="29"/>
      <c r="E1895" s="29"/>
      <c r="F1895" s="29"/>
      <c r="G1895" s="28"/>
      <c r="H1895" s="28"/>
      <c r="I1895" s="30">
        <f>IF($H1895="","",IFERROR(VLOOKUP($H1895,AcctTbl,2,0),"کد ناشناخته"))</f>
        <v>0</v>
      </c>
      <c r="J1895" s="27">
        <f>IF($H1895="","",IFERROR(VLOOKUP($H1895,AcctTbl,3,0),""))</f>
        <v>0</v>
      </c>
      <c r="K1895" s="29"/>
      <c r="L1895" s="28"/>
      <c r="M1895" s="31"/>
      <c r="N1895" s="29"/>
      <c r="O1895" s="32">
        <f>IF($B1895="",0,IF($U1895="IN",N($M1895),0))</f>
        <v>0</v>
      </c>
      <c r="P1895" s="32">
        <f>IF($B1895="",0,IF(OR($U1895="OUT",$U1895="TRF"),N($M1895),0))</f>
        <v>0</v>
      </c>
      <c r="Q1895" s="32">
        <f>IF($B1895="",0,IF(OR($U1895="OUT",$U1895="TRF"),N($M1895),0))</f>
        <v>0</v>
      </c>
      <c r="R1895" s="32">
        <f>IF($B1895="",0,IF($U1895="IN",N($M1895),0))</f>
        <v>0</v>
      </c>
      <c r="S1895" s="33">
        <f>IF($B1895="","",IF($M1895="","⚠ مبلغ",IF($E1895="","⚠ بانک عامل",IF(AND($U1895="TRF",$F1895=""),"⚠ بانک مقصد",IF(AND($V1895&lt;&gt;"NONE",$V1895&lt;&gt;"",$Z1895=""),"⚠ طرف حساب","✓")))))</f>
        <v>0</v>
      </c>
      <c r="T1895" s="29"/>
      <c r="U1895" s="27">
        <f>IFERROR(VLOOKUP($D1895,BankOpTbl,2,0),"")</f>
        <v>0</v>
      </c>
      <c r="V1895" s="27">
        <f>IFERROR(VLOOKUP($D1895,BankOpTbl,3,0),"")</f>
        <v>0</v>
      </c>
      <c r="W1895" s="27">
        <f>IFERROR(VLOOKUP($D1895,BankOpTbl,4,0),"")</f>
        <v>0</v>
      </c>
      <c r="X1895" s="27">
        <f>IF($E1895="","",IFERROR(VLOOKUP($E1895,BankTbl,4,0),""))</f>
        <v>0</v>
      </c>
      <c r="Y1895" s="27">
        <f>IF($F1895="","",IFERROR(VLOOKUP($F1895,BankTbl,4,0),""))</f>
        <v>0</v>
      </c>
      <c r="Z1895" s="27">
        <f>IF($B1895="","",IF($V1895="PICK",LEFT($N1895,5),IF($V1895="FIXED",$W1895,IF($V1895="CODE",$H1895,""))))</f>
        <v>0</v>
      </c>
    </row>
    <row r="1896" spans="1:26" ht="21" customHeight="1">
      <c r="A1896" s="27">
        <f>IF($B1896="","",COUNTA($B$13:$B1896))</f>
        <v>0</v>
      </c>
      <c r="B1896" s="28"/>
      <c r="C1896" s="28"/>
      <c r="D1896" s="29"/>
      <c r="E1896" s="29"/>
      <c r="F1896" s="29"/>
      <c r="G1896" s="28"/>
      <c r="H1896" s="28"/>
      <c r="I1896" s="30">
        <f>IF($H1896="","",IFERROR(VLOOKUP($H1896,AcctTbl,2,0),"کد ناشناخته"))</f>
        <v>0</v>
      </c>
      <c r="J1896" s="27">
        <f>IF($H1896="","",IFERROR(VLOOKUP($H1896,AcctTbl,3,0),""))</f>
        <v>0</v>
      </c>
      <c r="K1896" s="29"/>
      <c r="L1896" s="28"/>
      <c r="M1896" s="31"/>
      <c r="N1896" s="29"/>
      <c r="O1896" s="32">
        <f>IF($B1896="",0,IF($U1896="IN",N($M1896),0))</f>
        <v>0</v>
      </c>
      <c r="P1896" s="32">
        <f>IF($B1896="",0,IF(OR($U1896="OUT",$U1896="TRF"),N($M1896),0))</f>
        <v>0</v>
      </c>
      <c r="Q1896" s="32">
        <f>IF($B1896="",0,IF(OR($U1896="OUT",$U1896="TRF"),N($M1896),0))</f>
        <v>0</v>
      </c>
      <c r="R1896" s="32">
        <f>IF($B1896="",0,IF($U1896="IN",N($M1896),0))</f>
        <v>0</v>
      </c>
      <c r="S1896" s="33">
        <f>IF($B1896="","",IF($M1896="","⚠ مبلغ",IF($E1896="","⚠ بانک عامل",IF(AND($U1896="TRF",$F1896=""),"⚠ بانک مقصد",IF(AND($V1896&lt;&gt;"NONE",$V1896&lt;&gt;"",$Z1896=""),"⚠ طرف حساب","✓")))))</f>
        <v>0</v>
      </c>
      <c r="T1896" s="29"/>
      <c r="U1896" s="27">
        <f>IFERROR(VLOOKUP($D1896,BankOpTbl,2,0),"")</f>
        <v>0</v>
      </c>
      <c r="V1896" s="27">
        <f>IFERROR(VLOOKUP($D1896,BankOpTbl,3,0),"")</f>
        <v>0</v>
      </c>
      <c r="W1896" s="27">
        <f>IFERROR(VLOOKUP($D1896,BankOpTbl,4,0),"")</f>
        <v>0</v>
      </c>
      <c r="X1896" s="27">
        <f>IF($E1896="","",IFERROR(VLOOKUP($E1896,BankTbl,4,0),""))</f>
        <v>0</v>
      </c>
      <c r="Y1896" s="27">
        <f>IF($F1896="","",IFERROR(VLOOKUP($F1896,BankTbl,4,0),""))</f>
        <v>0</v>
      </c>
      <c r="Z1896" s="27">
        <f>IF($B1896="","",IF($V1896="PICK",LEFT($N1896,5),IF($V1896="FIXED",$W1896,IF($V1896="CODE",$H1896,""))))</f>
        <v>0</v>
      </c>
    </row>
    <row r="1897" spans="1:26" ht="21" customHeight="1">
      <c r="A1897" s="27">
        <f>IF($B1897="","",COUNTA($B$13:$B1897))</f>
        <v>0</v>
      </c>
      <c r="B1897" s="28"/>
      <c r="C1897" s="28"/>
      <c r="D1897" s="29"/>
      <c r="E1897" s="29"/>
      <c r="F1897" s="29"/>
      <c r="G1897" s="28"/>
      <c r="H1897" s="28"/>
      <c r="I1897" s="30">
        <f>IF($H1897="","",IFERROR(VLOOKUP($H1897,AcctTbl,2,0),"کد ناشناخته"))</f>
        <v>0</v>
      </c>
      <c r="J1897" s="27">
        <f>IF($H1897="","",IFERROR(VLOOKUP($H1897,AcctTbl,3,0),""))</f>
        <v>0</v>
      </c>
      <c r="K1897" s="29"/>
      <c r="L1897" s="28"/>
      <c r="M1897" s="31"/>
      <c r="N1897" s="29"/>
      <c r="O1897" s="32">
        <f>IF($B1897="",0,IF($U1897="IN",N($M1897),0))</f>
        <v>0</v>
      </c>
      <c r="P1897" s="32">
        <f>IF($B1897="",0,IF(OR($U1897="OUT",$U1897="TRF"),N($M1897),0))</f>
        <v>0</v>
      </c>
      <c r="Q1897" s="32">
        <f>IF($B1897="",0,IF(OR($U1897="OUT",$U1897="TRF"),N($M1897),0))</f>
        <v>0</v>
      </c>
      <c r="R1897" s="32">
        <f>IF($B1897="",0,IF($U1897="IN",N($M1897),0))</f>
        <v>0</v>
      </c>
      <c r="S1897" s="33">
        <f>IF($B1897="","",IF($M1897="","⚠ مبلغ",IF($E1897="","⚠ بانک عامل",IF(AND($U1897="TRF",$F1897=""),"⚠ بانک مقصد",IF(AND($V1897&lt;&gt;"NONE",$V1897&lt;&gt;"",$Z1897=""),"⚠ طرف حساب","✓")))))</f>
        <v>0</v>
      </c>
      <c r="T1897" s="29"/>
      <c r="U1897" s="27">
        <f>IFERROR(VLOOKUP($D1897,BankOpTbl,2,0),"")</f>
        <v>0</v>
      </c>
      <c r="V1897" s="27">
        <f>IFERROR(VLOOKUP($D1897,BankOpTbl,3,0),"")</f>
        <v>0</v>
      </c>
      <c r="W1897" s="27">
        <f>IFERROR(VLOOKUP($D1897,BankOpTbl,4,0),"")</f>
        <v>0</v>
      </c>
      <c r="X1897" s="27">
        <f>IF($E1897="","",IFERROR(VLOOKUP($E1897,BankTbl,4,0),""))</f>
        <v>0</v>
      </c>
      <c r="Y1897" s="27">
        <f>IF($F1897="","",IFERROR(VLOOKUP($F1897,BankTbl,4,0),""))</f>
        <v>0</v>
      </c>
      <c r="Z1897" s="27">
        <f>IF($B1897="","",IF($V1897="PICK",LEFT($N1897,5),IF($V1897="FIXED",$W1897,IF($V1897="CODE",$H1897,""))))</f>
        <v>0</v>
      </c>
    </row>
    <row r="1898" spans="1:26" ht="21" customHeight="1">
      <c r="A1898" s="27">
        <f>IF($B1898="","",COUNTA($B$13:$B1898))</f>
        <v>0</v>
      </c>
      <c r="B1898" s="28"/>
      <c r="C1898" s="28"/>
      <c r="D1898" s="29"/>
      <c r="E1898" s="29"/>
      <c r="F1898" s="29"/>
      <c r="G1898" s="28"/>
      <c r="H1898" s="28"/>
      <c r="I1898" s="30">
        <f>IF($H1898="","",IFERROR(VLOOKUP($H1898,AcctTbl,2,0),"کد ناشناخته"))</f>
        <v>0</v>
      </c>
      <c r="J1898" s="27">
        <f>IF($H1898="","",IFERROR(VLOOKUP($H1898,AcctTbl,3,0),""))</f>
        <v>0</v>
      </c>
      <c r="K1898" s="29"/>
      <c r="L1898" s="28"/>
      <c r="M1898" s="31"/>
      <c r="N1898" s="29"/>
      <c r="O1898" s="32">
        <f>IF($B1898="",0,IF($U1898="IN",N($M1898),0))</f>
        <v>0</v>
      </c>
      <c r="P1898" s="32">
        <f>IF($B1898="",0,IF(OR($U1898="OUT",$U1898="TRF"),N($M1898),0))</f>
        <v>0</v>
      </c>
      <c r="Q1898" s="32">
        <f>IF($B1898="",0,IF(OR($U1898="OUT",$U1898="TRF"),N($M1898),0))</f>
        <v>0</v>
      </c>
      <c r="R1898" s="32">
        <f>IF($B1898="",0,IF($U1898="IN",N($M1898),0))</f>
        <v>0</v>
      </c>
      <c r="S1898" s="33">
        <f>IF($B1898="","",IF($M1898="","⚠ مبلغ",IF($E1898="","⚠ بانک عامل",IF(AND($U1898="TRF",$F1898=""),"⚠ بانک مقصد",IF(AND($V1898&lt;&gt;"NONE",$V1898&lt;&gt;"",$Z1898=""),"⚠ طرف حساب","✓")))))</f>
        <v>0</v>
      </c>
      <c r="T1898" s="29"/>
      <c r="U1898" s="27">
        <f>IFERROR(VLOOKUP($D1898,BankOpTbl,2,0),"")</f>
        <v>0</v>
      </c>
      <c r="V1898" s="27">
        <f>IFERROR(VLOOKUP($D1898,BankOpTbl,3,0),"")</f>
        <v>0</v>
      </c>
      <c r="W1898" s="27">
        <f>IFERROR(VLOOKUP($D1898,BankOpTbl,4,0),"")</f>
        <v>0</v>
      </c>
      <c r="X1898" s="27">
        <f>IF($E1898="","",IFERROR(VLOOKUP($E1898,BankTbl,4,0),""))</f>
        <v>0</v>
      </c>
      <c r="Y1898" s="27">
        <f>IF($F1898="","",IFERROR(VLOOKUP($F1898,BankTbl,4,0),""))</f>
        <v>0</v>
      </c>
      <c r="Z1898" s="27">
        <f>IF($B1898="","",IF($V1898="PICK",LEFT($N1898,5),IF($V1898="FIXED",$W1898,IF($V1898="CODE",$H1898,""))))</f>
        <v>0</v>
      </c>
    </row>
    <row r="1899" spans="1:26" ht="21" customHeight="1">
      <c r="A1899" s="27">
        <f>IF($B1899="","",COUNTA($B$13:$B1899))</f>
        <v>0</v>
      </c>
      <c r="B1899" s="28"/>
      <c r="C1899" s="28"/>
      <c r="D1899" s="29"/>
      <c r="E1899" s="29"/>
      <c r="F1899" s="29"/>
      <c r="G1899" s="28"/>
      <c r="H1899" s="28"/>
      <c r="I1899" s="30">
        <f>IF($H1899="","",IFERROR(VLOOKUP($H1899,AcctTbl,2,0),"کد ناشناخته"))</f>
        <v>0</v>
      </c>
      <c r="J1899" s="27">
        <f>IF($H1899="","",IFERROR(VLOOKUP($H1899,AcctTbl,3,0),""))</f>
        <v>0</v>
      </c>
      <c r="K1899" s="29"/>
      <c r="L1899" s="28"/>
      <c r="M1899" s="31"/>
      <c r="N1899" s="29"/>
      <c r="O1899" s="32">
        <f>IF($B1899="",0,IF($U1899="IN",N($M1899),0))</f>
        <v>0</v>
      </c>
      <c r="P1899" s="32">
        <f>IF($B1899="",0,IF(OR($U1899="OUT",$U1899="TRF"),N($M1899),0))</f>
        <v>0</v>
      </c>
      <c r="Q1899" s="32">
        <f>IF($B1899="",0,IF(OR($U1899="OUT",$U1899="TRF"),N($M1899),0))</f>
        <v>0</v>
      </c>
      <c r="R1899" s="32">
        <f>IF($B1899="",0,IF($U1899="IN",N($M1899),0))</f>
        <v>0</v>
      </c>
      <c r="S1899" s="33">
        <f>IF($B1899="","",IF($M1899="","⚠ مبلغ",IF($E1899="","⚠ بانک عامل",IF(AND($U1899="TRF",$F1899=""),"⚠ بانک مقصد",IF(AND($V1899&lt;&gt;"NONE",$V1899&lt;&gt;"",$Z1899=""),"⚠ طرف حساب","✓")))))</f>
        <v>0</v>
      </c>
      <c r="T1899" s="29"/>
      <c r="U1899" s="27">
        <f>IFERROR(VLOOKUP($D1899,BankOpTbl,2,0),"")</f>
        <v>0</v>
      </c>
      <c r="V1899" s="27">
        <f>IFERROR(VLOOKUP($D1899,BankOpTbl,3,0),"")</f>
        <v>0</v>
      </c>
      <c r="W1899" s="27">
        <f>IFERROR(VLOOKUP($D1899,BankOpTbl,4,0),"")</f>
        <v>0</v>
      </c>
      <c r="X1899" s="27">
        <f>IF($E1899="","",IFERROR(VLOOKUP($E1899,BankTbl,4,0),""))</f>
        <v>0</v>
      </c>
      <c r="Y1899" s="27">
        <f>IF($F1899="","",IFERROR(VLOOKUP($F1899,BankTbl,4,0),""))</f>
        <v>0</v>
      </c>
      <c r="Z1899" s="27">
        <f>IF($B1899="","",IF($V1899="PICK",LEFT($N1899,5),IF($V1899="FIXED",$W1899,IF($V1899="CODE",$H1899,""))))</f>
        <v>0</v>
      </c>
    </row>
    <row r="1900" spans="1:26" ht="21" customHeight="1">
      <c r="A1900" s="27">
        <f>IF($B1900="","",COUNTA($B$13:$B1900))</f>
        <v>0</v>
      </c>
      <c r="B1900" s="28"/>
      <c r="C1900" s="28"/>
      <c r="D1900" s="29"/>
      <c r="E1900" s="29"/>
      <c r="F1900" s="29"/>
      <c r="G1900" s="28"/>
      <c r="H1900" s="28"/>
      <c r="I1900" s="30">
        <f>IF($H1900="","",IFERROR(VLOOKUP($H1900,AcctTbl,2,0),"کد ناشناخته"))</f>
        <v>0</v>
      </c>
      <c r="J1900" s="27">
        <f>IF($H1900="","",IFERROR(VLOOKUP($H1900,AcctTbl,3,0),""))</f>
        <v>0</v>
      </c>
      <c r="K1900" s="29"/>
      <c r="L1900" s="28"/>
      <c r="M1900" s="31"/>
      <c r="N1900" s="29"/>
      <c r="O1900" s="32">
        <f>IF($B1900="",0,IF($U1900="IN",N($M1900),0))</f>
        <v>0</v>
      </c>
      <c r="P1900" s="32">
        <f>IF($B1900="",0,IF(OR($U1900="OUT",$U1900="TRF"),N($M1900),0))</f>
        <v>0</v>
      </c>
      <c r="Q1900" s="32">
        <f>IF($B1900="",0,IF(OR($U1900="OUT",$U1900="TRF"),N($M1900),0))</f>
        <v>0</v>
      </c>
      <c r="R1900" s="32">
        <f>IF($B1900="",0,IF($U1900="IN",N($M1900),0))</f>
        <v>0</v>
      </c>
      <c r="S1900" s="33">
        <f>IF($B1900="","",IF($M1900="","⚠ مبلغ",IF($E1900="","⚠ بانک عامل",IF(AND($U1900="TRF",$F1900=""),"⚠ بانک مقصد",IF(AND($V1900&lt;&gt;"NONE",$V1900&lt;&gt;"",$Z1900=""),"⚠ طرف حساب","✓")))))</f>
        <v>0</v>
      </c>
      <c r="T1900" s="29"/>
      <c r="U1900" s="27">
        <f>IFERROR(VLOOKUP($D1900,BankOpTbl,2,0),"")</f>
        <v>0</v>
      </c>
      <c r="V1900" s="27">
        <f>IFERROR(VLOOKUP($D1900,BankOpTbl,3,0),"")</f>
        <v>0</v>
      </c>
      <c r="W1900" s="27">
        <f>IFERROR(VLOOKUP($D1900,BankOpTbl,4,0),"")</f>
        <v>0</v>
      </c>
      <c r="X1900" s="27">
        <f>IF($E1900="","",IFERROR(VLOOKUP($E1900,BankTbl,4,0),""))</f>
        <v>0</v>
      </c>
      <c r="Y1900" s="27">
        <f>IF($F1900="","",IFERROR(VLOOKUP($F1900,BankTbl,4,0),""))</f>
        <v>0</v>
      </c>
      <c r="Z1900" s="27">
        <f>IF($B1900="","",IF($V1900="PICK",LEFT($N1900,5),IF($V1900="FIXED",$W1900,IF($V1900="CODE",$H1900,""))))</f>
        <v>0</v>
      </c>
    </row>
    <row r="1901" spans="1:26" ht="21" customHeight="1">
      <c r="A1901" s="27">
        <f>IF($B1901="","",COUNTA($B$13:$B1901))</f>
        <v>0</v>
      </c>
      <c r="B1901" s="28"/>
      <c r="C1901" s="28"/>
      <c r="D1901" s="29"/>
      <c r="E1901" s="29"/>
      <c r="F1901" s="29"/>
      <c r="G1901" s="28"/>
      <c r="H1901" s="28"/>
      <c r="I1901" s="30">
        <f>IF($H1901="","",IFERROR(VLOOKUP($H1901,AcctTbl,2,0),"کد ناشناخته"))</f>
        <v>0</v>
      </c>
      <c r="J1901" s="27">
        <f>IF($H1901="","",IFERROR(VLOOKUP($H1901,AcctTbl,3,0),""))</f>
        <v>0</v>
      </c>
      <c r="K1901" s="29"/>
      <c r="L1901" s="28"/>
      <c r="M1901" s="31"/>
      <c r="N1901" s="29"/>
      <c r="O1901" s="32">
        <f>IF($B1901="",0,IF($U1901="IN",N($M1901),0))</f>
        <v>0</v>
      </c>
      <c r="P1901" s="32">
        <f>IF($B1901="",0,IF(OR($U1901="OUT",$U1901="TRF"),N($M1901),0))</f>
        <v>0</v>
      </c>
      <c r="Q1901" s="32">
        <f>IF($B1901="",0,IF(OR($U1901="OUT",$U1901="TRF"),N($M1901),0))</f>
        <v>0</v>
      </c>
      <c r="R1901" s="32">
        <f>IF($B1901="",0,IF($U1901="IN",N($M1901),0))</f>
        <v>0</v>
      </c>
      <c r="S1901" s="33">
        <f>IF($B1901="","",IF($M1901="","⚠ مبلغ",IF($E1901="","⚠ بانک عامل",IF(AND($U1901="TRF",$F1901=""),"⚠ بانک مقصد",IF(AND($V1901&lt;&gt;"NONE",$V1901&lt;&gt;"",$Z1901=""),"⚠ طرف حساب","✓")))))</f>
        <v>0</v>
      </c>
      <c r="T1901" s="29"/>
      <c r="U1901" s="27">
        <f>IFERROR(VLOOKUP($D1901,BankOpTbl,2,0),"")</f>
        <v>0</v>
      </c>
      <c r="V1901" s="27">
        <f>IFERROR(VLOOKUP($D1901,BankOpTbl,3,0),"")</f>
        <v>0</v>
      </c>
      <c r="W1901" s="27">
        <f>IFERROR(VLOOKUP($D1901,BankOpTbl,4,0),"")</f>
        <v>0</v>
      </c>
      <c r="X1901" s="27">
        <f>IF($E1901="","",IFERROR(VLOOKUP($E1901,BankTbl,4,0),""))</f>
        <v>0</v>
      </c>
      <c r="Y1901" s="27">
        <f>IF($F1901="","",IFERROR(VLOOKUP($F1901,BankTbl,4,0),""))</f>
        <v>0</v>
      </c>
      <c r="Z1901" s="27">
        <f>IF($B1901="","",IF($V1901="PICK",LEFT($N1901,5),IF($V1901="FIXED",$W1901,IF($V1901="CODE",$H1901,""))))</f>
        <v>0</v>
      </c>
    </row>
    <row r="1902" spans="1:26" ht="21" customHeight="1">
      <c r="A1902" s="27">
        <f>IF($B1902="","",COUNTA($B$13:$B1902))</f>
        <v>0</v>
      </c>
      <c r="B1902" s="28"/>
      <c r="C1902" s="28"/>
      <c r="D1902" s="29"/>
      <c r="E1902" s="29"/>
      <c r="F1902" s="29"/>
      <c r="G1902" s="28"/>
      <c r="H1902" s="28"/>
      <c r="I1902" s="30">
        <f>IF($H1902="","",IFERROR(VLOOKUP($H1902,AcctTbl,2,0),"کد ناشناخته"))</f>
        <v>0</v>
      </c>
      <c r="J1902" s="27">
        <f>IF($H1902="","",IFERROR(VLOOKUP($H1902,AcctTbl,3,0),""))</f>
        <v>0</v>
      </c>
      <c r="K1902" s="29"/>
      <c r="L1902" s="28"/>
      <c r="M1902" s="31"/>
      <c r="N1902" s="29"/>
      <c r="O1902" s="32">
        <f>IF($B1902="",0,IF($U1902="IN",N($M1902),0))</f>
        <v>0</v>
      </c>
      <c r="P1902" s="32">
        <f>IF($B1902="",0,IF(OR($U1902="OUT",$U1902="TRF"),N($M1902),0))</f>
        <v>0</v>
      </c>
      <c r="Q1902" s="32">
        <f>IF($B1902="",0,IF(OR($U1902="OUT",$U1902="TRF"),N($M1902),0))</f>
        <v>0</v>
      </c>
      <c r="R1902" s="32">
        <f>IF($B1902="",0,IF($U1902="IN",N($M1902),0))</f>
        <v>0</v>
      </c>
      <c r="S1902" s="33">
        <f>IF($B1902="","",IF($M1902="","⚠ مبلغ",IF($E1902="","⚠ بانک عامل",IF(AND($U1902="TRF",$F1902=""),"⚠ بانک مقصد",IF(AND($V1902&lt;&gt;"NONE",$V1902&lt;&gt;"",$Z1902=""),"⚠ طرف حساب","✓")))))</f>
        <v>0</v>
      </c>
      <c r="T1902" s="29"/>
      <c r="U1902" s="27">
        <f>IFERROR(VLOOKUP($D1902,BankOpTbl,2,0),"")</f>
        <v>0</v>
      </c>
      <c r="V1902" s="27">
        <f>IFERROR(VLOOKUP($D1902,BankOpTbl,3,0),"")</f>
        <v>0</v>
      </c>
      <c r="W1902" s="27">
        <f>IFERROR(VLOOKUP($D1902,BankOpTbl,4,0),"")</f>
        <v>0</v>
      </c>
      <c r="X1902" s="27">
        <f>IF($E1902="","",IFERROR(VLOOKUP($E1902,BankTbl,4,0),""))</f>
        <v>0</v>
      </c>
      <c r="Y1902" s="27">
        <f>IF($F1902="","",IFERROR(VLOOKUP($F1902,BankTbl,4,0),""))</f>
        <v>0</v>
      </c>
      <c r="Z1902" s="27">
        <f>IF($B1902="","",IF($V1902="PICK",LEFT($N1902,5),IF($V1902="FIXED",$W1902,IF($V1902="CODE",$H1902,""))))</f>
        <v>0</v>
      </c>
    </row>
    <row r="1903" spans="1:26" ht="21" customHeight="1">
      <c r="A1903" s="27">
        <f>IF($B1903="","",COUNTA($B$13:$B1903))</f>
        <v>0</v>
      </c>
      <c r="B1903" s="28"/>
      <c r="C1903" s="28"/>
      <c r="D1903" s="29"/>
      <c r="E1903" s="29"/>
      <c r="F1903" s="29"/>
      <c r="G1903" s="28"/>
      <c r="H1903" s="28"/>
      <c r="I1903" s="30">
        <f>IF($H1903="","",IFERROR(VLOOKUP($H1903,AcctTbl,2,0),"کد ناشناخته"))</f>
        <v>0</v>
      </c>
      <c r="J1903" s="27">
        <f>IF($H1903="","",IFERROR(VLOOKUP($H1903,AcctTbl,3,0),""))</f>
        <v>0</v>
      </c>
      <c r="K1903" s="29"/>
      <c r="L1903" s="28"/>
      <c r="M1903" s="31"/>
      <c r="N1903" s="29"/>
      <c r="O1903" s="32">
        <f>IF($B1903="",0,IF($U1903="IN",N($M1903),0))</f>
        <v>0</v>
      </c>
      <c r="P1903" s="32">
        <f>IF($B1903="",0,IF(OR($U1903="OUT",$U1903="TRF"),N($M1903),0))</f>
        <v>0</v>
      </c>
      <c r="Q1903" s="32">
        <f>IF($B1903="",0,IF(OR($U1903="OUT",$U1903="TRF"),N($M1903),0))</f>
        <v>0</v>
      </c>
      <c r="R1903" s="32">
        <f>IF($B1903="",0,IF($U1903="IN",N($M1903),0))</f>
        <v>0</v>
      </c>
      <c r="S1903" s="33">
        <f>IF($B1903="","",IF($M1903="","⚠ مبلغ",IF($E1903="","⚠ بانک عامل",IF(AND($U1903="TRF",$F1903=""),"⚠ بانک مقصد",IF(AND($V1903&lt;&gt;"NONE",$V1903&lt;&gt;"",$Z1903=""),"⚠ طرف حساب","✓")))))</f>
        <v>0</v>
      </c>
      <c r="T1903" s="29"/>
      <c r="U1903" s="27">
        <f>IFERROR(VLOOKUP($D1903,BankOpTbl,2,0),"")</f>
        <v>0</v>
      </c>
      <c r="V1903" s="27">
        <f>IFERROR(VLOOKUP($D1903,BankOpTbl,3,0),"")</f>
        <v>0</v>
      </c>
      <c r="W1903" s="27">
        <f>IFERROR(VLOOKUP($D1903,BankOpTbl,4,0),"")</f>
        <v>0</v>
      </c>
      <c r="X1903" s="27">
        <f>IF($E1903="","",IFERROR(VLOOKUP($E1903,BankTbl,4,0),""))</f>
        <v>0</v>
      </c>
      <c r="Y1903" s="27">
        <f>IF($F1903="","",IFERROR(VLOOKUP($F1903,BankTbl,4,0),""))</f>
        <v>0</v>
      </c>
      <c r="Z1903" s="27">
        <f>IF($B1903="","",IF($V1903="PICK",LEFT($N1903,5),IF($V1903="FIXED",$W1903,IF($V1903="CODE",$H1903,""))))</f>
        <v>0</v>
      </c>
    </row>
    <row r="1904" spans="1:26" ht="21" customHeight="1">
      <c r="A1904" s="27">
        <f>IF($B1904="","",COUNTA($B$13:$B1904))</f>
        <v>0</v>
      </c>
      <c r="B1904" s="28"/>
      <c r="C1904" s="28"/>
      <c r="D1904" s="29"/>
      <c r="E1904" s="29"/>
      <c r="F1904" s="29"/>
      <c r="G1904" s="28"/>
      <c r="H1904" s="28"/>
      <c r="I1904" s="30">
        <f>IF($H1904="","",IFERROR(VLOOKUP($H1904,AcctTbl,2,0),"کد ناشناخته"))</f>
        <v>0</v>
      </c>
      <c r="J1904" s="27">
        <f>IF($H1904="","",IFERROR(VLOOKUP($H1904,AcctTbl,3,0),""))</f>
        <v>0</v>
      </c>
      <c r="K1904" s="29"/>
      <c r="L1904" s="28"/>
      <c r="M1904" s="31"/>
      <c r="N1904" s="29"/>
      <c r="O1904" s="32">
        <f>IF($B1904="",0,IF($U1904="IN",N($M1904),0))</f>
        <v>0</v>
      </c>
      <c r="P1904" s="32">
        <f>IF($B1904="",0,IF(OR($U1904="OUT",$U1904="TRF"),N($M1904),0))</f>
        <v>0</v>
      </c>
      <c r="Q1904" s="32">
        <f>IF($B1904="",0,IF(OR($U1904="OUT",$U1904="TRF"),N($M1904),0))</f>
        <v>0</v>
      </c>
      <c r="R1904" s="32">
        <f>IF($B1904="",0,IF($U1904="IN",N($M1904),0))</f>
        <v>0</v>
      </c>
      <c r="S1904" s="33">
        <f>IF($B1904="","",IF($M1904="","⚠ مبلغ",IF($E1904="","⚠ بانک عامل",IF(AND($U1904="TRF",$F1904=""),"⚠ بانک مقصد",IF(AND($V1904&lt;&gt;"NONE",$V1904&lt;&gt;"",$Z1904=""),"⚠ طرف حساب","✓")))))</f>
        <v>0</v>
      </c>
      <c r="T1904" s="29"/>
      <c r="U1904" s="27">
        <f>IFERROR(VLOOKUP($D1904,BankOpTbl,2,0),"")</f>
        <v>0</v>
      </c>
      <c r="V1904" s="27">
        <f>IFERROR(VLOOKUP($D1904,BankOpTbl,3,0),"")</f>
        <v>0</v>
      </c>
      <c r="W1904" s="27">
        <f>IFERROR(VLOOKUP($D1904,BankOpTbl,4,0),"")</f>
        <v>0</v>
      </c>
      <c r="X1904" s="27">
        <f>IF($E1904="","",IFERROR(VLOOKUP($E1904,BankTbl,4,0),""))</f>
        <v>0</v>
      </c>
      <c r="Y1904" s="27">
        <f>IF($F1904="","",IFERROR(VLOOKUP($F1904,BankTbl,4,0),""))</f>
        <v>0</v>
      </c>
      <c r="Z1904" s="27">
        <f>IF($B1904="","",IF($V1904="PICK",LEFT($N1904,5),IF($V1904="FIXED",$W1904,IF($V1904="CODE",$H1904,""))))</f>
        <v>0</v>
      </c>
    </row>
    <row r="1905" spans="1:26" ht="21" customHeight="1">
      <c r="A1905" s="27">
        <f>IF($B1905="","",COUNTA($B$13:$B1905))</f>
        <v>0</v>
      </c>
      <c r="B1905" s="28"/>
      <c r="C1905" s="28"/>
      <c r="D1905" s="29"/>
      <c r="E1905" s="29"/>
      <c r="F1905" s="29"/>
      <c r="G1905" s="28"/>
      <c r="H1905" s="28"/>
      <c r="I1905" s="30">
        <f>IF($H1905="","",IFERROR(VLOOKUP($H1905,AcctTbl,2,0),"کد ناشناخته"))</f>
        <v>0</v>
      </c>
      <c r="J1905" s="27">
        <f>IF($H1905="","",IFERROR(VLOOKUP($H1905,AcctTbl,3,0),""))</f>
        <v>0</v>
      </c>
      <c r="K1905" s="29"/>
      <c r="L1905" s="28"/>
      <c r="M1905" s="31"/>
      <c r="N1905" s="29"/>
      <c r="O1905" s="32">
        <f>IF($B1905="",0,IF($U1905="IN",N($M1905),0))</f>
        <v>0</v>
      </c>
      <c r="P1905" s="32">
        <f>IF($B1905="",0,IF(OR($U1905="OUT",$U1905="TRF"),N($M1905),0))</f>
        <v>0</v>
      </c>
      <c r="Q1905" s="32">
        <f>IF($B1905="",0,IF(OR($U1905="OUT",$U1905="TRF"),N($M1905),0))</f>
        <v>0</v>
      </c>
      <c r="R1905" s="32">
        <f>IF($B1905="",0,IF($U1905="IN",N($M1905),0))</f>
        <v>0</v>
      </c>
      <c r="S1905" s="33">
        <f>IF($B1905="","",IF($M1905="","⚠ مبلغ",IF($E1905="","⚠ بانک عامل",IF(AND($U1905="TRF",$F1905=""),"⚠ بانک مقصد",IF(AND($V1905&lt;&gt;"NONE",$V1905&lt;&gt;"",$Z1905=""),"⚠ طرف حساب","✓")))))</f>
        <v>0</v>
      </c>
      <c r="T1905" s="29"/>
      <c r="U1905" s="27">
        <f>IFERROR(VLOOKUP($D1905,BankOpTbl,2,0),"")</f>
        <v>0</v>
      </c>
      <c r="V1905" s="27">
        <f>IFERROR(VLOOKUP($D1905,BankOpTbl,3,0),"")</f>
        <v>0</v>
      </c>
      <c r="W1905" s="27">
        <f>IFERROR(VLOOKUP($D1905,BankOpTbl,4,0),"")</f>
        <v>0</v>
      </c>
      <c r="X1905" s="27">
        <f>IF($E1905="","",IFERROR(VLOOKUP($E1905,BankTbl,4,0),""))</f>
        <v>0</v>
      </c>
      <c r="Y1905" s="27">
        <f>IF($F1905="","",IFERROR(VLOOKUP($F1905,BankTbl,4,0),""))</f>
        <v>0</v>
      </c>
      <c r="Z1905" s="27">
        <f>IF($B1905="","",IF($V1905="PICK",LEFT($N1905,5),IF($V1905="FIXED",$W1905,IF($V1905="CODE",$H1905,""))))</f>
        <v>0</v>
      </c>
    </row>
    <row r="1906" spans="1:26" ht="21" customHeight="1">
      <c r="A1906" s="27">
        <f>IF($B1906="","",COUNTA($B$13:$B1906))</f>
        <v>0</v>
      </c>
      <c r="B1906" s="28"/>
      <c r="C1906" s="28"/>
      <c r="D1906" s="29"/>
      <c r="E1906" s="29"/>
      <c r="F1906" s="29"/>
      <c r="G1906" s="28"/>
      <c r="H1906" s="28"/>
      <c r="I1906" s="30">
        <f>IF($H1906="","",IFERROR(VLOOKUP($H1906,AcctTbl,2,0),"کد ناشناخته"))</f>
        <v>0</v>
      </c>
      <c r="J1906" s="27">
        <f>IF($H1906="","",IFERROR(VLOOKUP($H1906,AcctTbl,3,0),""))</f>
        <v>0</v>
      </c>
      <c r="K1906" s="29"/>
      <c r="L1906" s="28"/>
      <c r="M1906" s="31"/>
      <c r="N1906" s="29"/>
      <c r="O1906" s="32">
        <f>IF($B1906="",0,IF($U1906="IN",N($M1906),0))</f>
        <v>0</v>
      </c>
      <c r="P1906" s="32">
        <f>IF($B1906="",0,IF(OR($U1906="OUT",$U1906="TRF"),N($M1906),0))</f>
        <v>0</v>
      </c>
      <c r="Q1906" s="32">
        <f>IF($B1906="",0,IF(OR($U1906="OUT",$U1906="TRF"),N($M1906),0))</f>
        <v>0</v>
      </c>
      <c r="R1906" s="32">
        <f>IF($B1906="",0,IF($U1906="IN",N($M1906),0))</f>
        <v>0</v>
      </c>
      <c r="S1906" s="33">
        <f>IF($B1906="","",IF($M1906="","⚠ مبلغ",IF($E1906="","⚠ بانک عامل",IF(AND($U1906="TRF",$F1906=""),"⚠ بانک مقصد",IF(AND($V1906&lt;&gt;"NONE",$V1906&lt;&gt;"",$Z1906=""),"⚠ طرف حساب","✓")))))</f>
        <v>0</v>
      </c>
      <c r="T1906" s="29"/>
      <c r="U1906" s="27">
        <f>IFERROR(VLOOKUP($D1906,BankOpTbl,2,0),"")</f>
        <v>0</v>
      </c>
      <c r="V1906" s="27">
        <f>IFERROR(VLOOKUP($D1906,BankOpTbl,3,0),"")</f>
        <v>0</v>
      </c>
      <c r="W1906" s="27">
        <f>IFERROR(VLOOKUP($D1906,BankOpTbl,4,0),"")</f>
        <v>0</v>
      </c>
      <c r="X1906" s="27">
        <f>IF($E1906="","",IFERROR(VLOOKUP($E1906,BankTbl,4,0),""))</f>
        <v>0</v>
      </c>
      <c r="Y1906" s="27">
        <f>IF($F1906="","",IFERROR(VLOOKUP($F1906,BankTbl,4,0),""))</f>
        <v>0</v>
      </c>
      <c r="Z1906" s="27">
        <f>IF($B1906="","",IF($V1906="PICK",LEFT($N1906,5),IF($V1906="FIXED",$W1906,IF($V1906="CODE",$H1906,""))))</f>
        <v>0</v>
      </c>
    </row>
    <row r="1907" spans="1:26" ht="21" customHeight="1">
      <c r="A1907" s="27">
        <f>IF($B1907="","",COUNTA($B$13:$B1907))</f>
        <v>0</v>
      </c>
      <c r="B1907" s="28"/>
      <c r="C1907" s="28"/>
      <c r="D1907" s="29"/>
      <c r="E1907" s="29"/>
      <c r="F1907" s="29"/>
      <c r="G1907" s="28"/>
      <c r="H1907" s="28"/>
      <c r="I1907" s="30">
        <f>IF($H1907="","",IFERROR(VLOOKUP($H1907,AcctTbl,2,0),"کد ناشناخته"))</f>
        <v>0</v>
      </c>
      <c r="J1907" s="27">
        <f>IF($H1907="","",IFERROR(VLOOKUP($H1907,AcctTbl,3,0),""))</f>
        <v>0</v>
      </c>
      <c r="K1907" s="29"/>
      <c r="L1907" s="28"/>
      <c r="M1907" s="31"/>
      <c r="N1907" s="29"/>
      <c r="O1907" s="32">
        <f>IF($B1907="",0,IF($U1907="IN",N($M1907),0))</f>
        <v>0</v>
      </c>
      <c r="P1907" s="32">
        <f>IF($B1907="",0,IF(OR($U1907="OUT",$U1907="TRF"),N($M1907),0))</f>
        <v>0</v>
      </c>
      <c r="Q1907" s="32">
        <f>IF($B1907="",0,IF(OR($U1907="OUT",$U1907="TRF"),N($M1907),0))</f>
        <v>0</v>
      </c>
      <c r="R1907" s="32">
        <f>IF($B1907="",0,IF($U1907="IN",N($M1907),0))</f>
        <v>0</v>
      </c>
      <c r="S1907" s="33">
        <f>IF($B1907="","",IF($M1907="","⚠ مبلغ",IF($E1907="","⚠ بانک عامل",IF(AND($U1907="TRF",$F1907=""),"⚠ بانک مقصد",IF(AND($V1907&lt;&gt;"NONE",$V1907&lt;&gt;"",$Z1907=""),"⚠ طرف حساب","✓")))))</f>
        <v>0</v>
      </c>
      <c r="T1907" s="29"/>
      <c r="U1907" s="27">
        <f>IFERROR(VLOOKUP($D1907,BankOpTbl,2,0),"")</f>
        <v>0</v>
      </c>
      <c r="V1907" s="27">
        <f>IFERROR(VLOOKUP($D1907,BankOpTbl,3,0),"")</f>
        <v>0</v>
      </c>
      <c r="W1907" s="27">
        <f>IFERROR(VLOOKUP($D1907,BankOpTbl,4,0),"")</f>
        <v>0</v>
      </c>
      <c r="X1907" s="27">
        <f>IF($E1907="","",IFERROR(VLOOKUP($E1907,BankTbl,4,0),""))</f>
        <v>0</v>
      </c>
      <c r="Y1907" s="27">
        <f>IF($F1907="","",IFERROR(VLOOKUP($F1907,BankTbl,4,0),""))</f>
        <v>0</v>
      </c>
      <c r="Z1907" s="27">
        <f>IF($B1907="","",IF($V1907="PICK",LEFT($N1907,5),IF($V1907="FIXED",$W1907,IF($V1907="CODE",$H1907,""))))</f>
        <v>0</v>
      </c>
    </row>
    <row r="1908" spans="1:26" ht="21" customHeight="1">
      <c r="A1908" s="27">
        <f>IF($B1908="","",COUNTA($B$13:$B1908))</f>
        <v>0</v>
      </c>
      <c r="B1908" s="28"/>
      <c r="C1908" s="28"/>
      <c r="D1908" s="29"/>
      <c r="E1908" s="29"/>
      <c r="F1908" s="29"/>
      <c r="G1908" s="28"/>
      <c r="H1908" s="28"/>
      <c r="I1908" s="30">
        <f>IF($H1908="","",IFERROR(VLOOKUP($H1908,AcctTbl,2,0),"کد ناشناخته"))</f>
        <v>0</v>
      </c>
      <c r="J1908" s="27">
        <f>IF($H1908="","",IFERROR(VLOOKUP($H1908,AcctTbl,3,0),""))</f>
        <v>0</v>
      </c>
      <c r="K1908" s="29"/>
      <c r="L1908" s="28"/>
      <c r="M1908" s="31"/>
      <c r="N1908" s="29"/>
      <c r="O1908" s="32">
        <f>IF($B1908="",0,IF($U1908="IN",N($M1908),0))</f>
        <v>0</v>
      </c>
      <c r="P1908" s="32">
        <f>IF($B1908="",0,IF(OR($U1908="OUT",$U1908="TRF"),N($M1908),0))</f>
        <v>0</v>
      </c>
      <c r="Q1908" s="32">
        <f>IF($B1908="",0,IF(OR($U1908="OUT",$U1908="TRF"),N($M1908),0))</f>
        <v>0</v>
      </c>
      <c r="R1908" s="32">
        <f>IF($B1908="",0,IF($U1908="IN",N($M1908),0))</f>
        <v>0</v>
      </c>
      <c r="S1908" s="33">
        <f>IF($B1908="","",IF($M1908="","⚠ مبلغ",IF($E1908="","⚠ بانک عامل",IF(AND($U1908="TRF",$F1908=""),"⚠ بانک مقصد",IF(AND($V1908&lt;&gt;"NONE",$V1908&lt;&gt;"",$Z1908=""),"⚠ طرف حساب","✓")))))</f>
        <v>0</v>
      </c>
      <c r="T1908" s="29"/>
      <c r="U1908" s="27">
        <f>IFERROR(VLOOKUP($D1908,BankOpTbl,2,0),"")</f>
        <v>0</v>
      </c>
      <c r="V1908" s="27">
        <f>IFERROR(VLOOKUP($D1908,BankOpTbl,3,0),"")</f>
        <v>0</v>
      </c>
      <c r="W1908" s="27">
        <f>IFERROR(VLOOKUP($D1908,BankOpTbl,4,0),"")</f>
        <v>0</v>
      </c>
      <c r="X1908" s="27">
        <f>IF($E1908="","",IFERROR(VLOOKUP($E1908,BankTbl,4,0),""))</f>
        <v>0</v>
      </c>
      <c r="Y1908" s="27">
        <f>IF($F1908="","",IFERROR(VLOOKUP($F1908,BankTbl,4,0),""))</f>
        <v>0</v>
      </c>
      <c r="Z1908" s="27">
        <f>IF($B1908="","",IF($V1908="PICK",LEFT($N1908,5),IF($V1908="FIXED",$W1908,IF($V1908="CODE",$H1908,""))))</f>
        <v>0</v>
      </c>
    </row>
    <row r="1909" spans="1:26" ht="21" customHeight="1">
      <c r="A1909" s="27">
        <f>IF($B1909="","",COUNTA($B$13:$B1909))</f>
        <v>0</v>
      </c>
      <c r="B1909" s="28"/>
      <c r="C1909" s="28"/>
      <c r="D1909" s="29"/>
      <c r="E1909" s="29"/>
      <c r="F1909" s="29"/>
      <c r="G1909" s="28"/>
      <c r="H1909" s="28"/>
      <c r="I1909" s="30">
        <f>IF($H1909="","",IFERROR(VLOOKUP($H1909,AcctTbl,2,0),"کد ناشناخته"))</f>
        <v>0</v>
      </c>
      <c r="J1909" s="27">
        <f>IF($H1909="","",IFERROR(VLOOKUP($H1909,AcctTbl,3,0),""))</f>
        <v>0</v>
      </c>
      <c r="K1909" s="29"/>
      <c r="L1909" s="28"/>
      <c r="M1909" s="31"/>
      <c r="N1909" s="29"/>
      <c r="O1909" s="32">
        <f>IF($B1909="",0,IF($U1909="IN",N($M1909),0))</f>
        <v>0</v>
      </c>
      <c r="P1909" s="32">
        <f>IF($B1909="",0,IF(OR($U1909="OUT",$U1909="TRF"),N($M1909),0))</f>
        <v>0</v>
      </c>
      <c r="Q1909" s="32">
        <f>IF($B1909="",0,IF(OR($U1909="OUT",$U1909="TRF"),N($M1909),0))</f>
        <v>0</v>
      </c>
      <c r="R1909" s="32">
        <f>IF($B1909="",0,IF($U1909="IN",N($M1909),0))</f>
        <v>0</v>
      </c>
      <c r="S1909" s="33">
        <f>IF($B1909="","",IF($M1909="","⚠ مبلغ",IF($E1909="","⚠ بانک عامل",IF(AND($U1909="TRF",$F1909=""),"⚠ بانک مقصد",IF(AND($V1909&lt;&gt;"NONE",$V1909&lt;&gt;"",$Z1909=""),"⚠ طرف حساب","✓")))))</f>
        <v>0</v>
      </c>
      <c r="T1909" s="29"/>
      <c r="U1909" s="27">
        <f>IFERROR(VLOOKUP($D1909,BankOpTbl,2,0),"")</f>
        <v>0</v>
      </c>
      <c r="V1909" s="27">
        <f>IFERROR(VLOOKUP($D1909,BankOpTbl,3,0),"")</f>
        <v>0</v>
      </c>
      <c r="W1909" s="27">
        <f>IFERROR(VLOOKUP($D1909,BankOpTbl,4,0),"")</f>
        <v>0</v>
      </c>
      <c r="X1909" s="27">
        <f>IF($E1909="","",IFERROR(VLOOKUP($E1909,BankTbl,4,0),""))</f>
        <v>0</v>
      </c>
      <c r="Y1909" s="27">
        <f>IF($F1909="","",IFERROR(VLOOKUP($F1909,BankTbl,4,0),""))</f>
        <v>0</v>
      </c>
      <c r="Z1909" s="27">
        <f>IF($B1909="","",IF($V1909="PICK",LEFT($N1909,5),IF($V1909="FIXED",$W1909,IF($V1909="CODE",$H1909,""))))</f>
        <v>0</v>
      </c>
    </row>
    <row r="1910" spans="1:26" ht="21" customHeight="1">
      <c r="A1910" s="27">
        <f>IF($B1910="","",COUNTA($B$13:$B1910))</f>
        <v>0</v>
      </c>
      <c r="B1910" s="28"/>
      <c r="C1910" s="28"/>
      <c r="D1910" s="29"/>
      <c r="E1910" s="29"/>
      <c r="F1910" s="29"/>
      <c r="G1910" s="28"/>
      <c r="H1910" s="28"/>
      <c r="I1910" s="30">
        <f>IF($H1910="","",IFERROR(VLOOKUP($H1910,AcctTbl,2,0),"کد ناشناخته"))</f>
        <v>0</v>
      </c>
      <c r="J1910" s="27">
        <f>IF($H1910="","",IFERROR(VLOOKUP($H1910,AcctTbl,3,0),""))</f>
        <v>0</v>
      </c>
      <c r="K1910" s="29"/>
      <c r="L1910" s="28"/>
      <c r="M1910" s="31"/>
      <c r="N1910" s="29"/>
      <c r="O1910" s="32">
        <f>IF($B1910="",0,IF($U1910="IN",N($M1910),0))</f>
        <v>0</v>
      </c>
      <c r="P1910" s="32">
        <f>IF($B1910="",0,IF(OR($U1910="OUT",$U1910="TRF"),N($M1910),0))</f>
        <v>0</v>
      </c>
      <c r="Q1910" s="32">
        <f>IF($B1910="",0,IF(OR($U1910="OUT",$U1910="TRF"),N($M1910),0))</f>
        <v>0</v>
      </c>
      <c r="R1910" s="32">
        <f>IF($B1910="",0,IF($U1910="IN",N($M1910),0))</f>
        <v>0</v>
      </c>
      <c r="S1910" s="33">
        <f>IF($B1910="","",IF($M1910="","⚠ مبلغ",IF($E1910="","⚠ بانک عامل",IF(AND($U1910="TRF",$F1910=""),"⚠ بانک مقصد",IF(AND($V1910&lt;&gt;"NONE",$V1910&lt;&gt;"",$Z1910=""),"⚠ طرف حساب","✓")))))</f>
        <v>0</v>
      </c>
      <c r="T1910" s="29"/>
      <c r="U1910" s="27">
        <f>IFERROR(VLOOKUP($D1910,BankOpTbl,2,0),"")</f>
        <v>0</v>
      </c>
      <c r="V1910" s="27">
        <f>IFERROR(VLOOKUP($D1910,BankOpTbl,3,0),"")</f>
        <v>0</v>
      </c>
      <c r="W1910" s="27">
        <f>IFERROR(VLOOKUP($D1910,BankOpTbl,4,0),"")</f>
        <v>0</v>
      </c>
      <c r="X1910" s="27">
        <f>IF($E1910="","",IFERROR(VLOOKUP($E1910,BankTbl,4,0),""))</f>
        <v>0</v>
      </c>
      <c r="Y1910" s="27">
        <f>IF($F1910="","",IFERROR(VLOOKUP($F1910,BankTbl,4,0),""))</f>
        <v>0</v>
      </c>
      <c r="Z1910" s="27">
        <f>IF($B1910="","",IF($V1910="PICK",LEFT($N1910,5),IF($V1910="FIXED",$W1910,IF($V1910="CODE",$H1910,""))))</f>
        <v>0</v>
      </c>
    </row>
    <row r="1911" spans="1:26" ht="21" customHeight="1">
      <c r="A1911" s="27">
        <f>IF($B1911="","",COUNTA($B$13:$B1911))</f>
        <v>0</v>
      </c>
      <c r="B1911" s="28"/>
      <c r="C1911" s="28"/>
      <c r="D1911" s="29"/>
      <c r="E1911" s="29"/>
      <c r="F1911" s="29"/>
      <c r="G1911" s="28"/>
      <c r="H1911" s="28"/>
      <c r="I1911" s="30">
        <f>IF($H1911="","",IFERROR(VLOOKUP($H1911,AcctTbl,2,0),"کد ناشناخته"))</f>
        <v>0</v>
      </c>
      <c r="J1911" s="27">
        <f>IF($H1911="","",IFERROR(VLOOKUP($H1911,AcctTbl,3,0),""))</f>
        <v>0</v>
      </c>
      <c r="K1911" s="29"/>
      <c r="L1911" s="28"/>
      <c r="M1911" s="31"/>
      <c r="N1911" s="29"/>
      <c r="O1911" s="32">
        <f>IF($B1911="",0,IF($U1911="IN",N($M1911),0))</f>
        <v>0</v>
      </c>
      <c r="P1911" s="32">
        <f>IF($B1911="",0,IF(OR($U1911="OUT",$U1911="TRF"),N($M1911),0))</f>
        <v>0</v>
      </c>
      <c r="Q1911" s="32">
        <f>IF($B1911="",0,IF(OR($U1911="OUT",$U1911="TRF"),N($M1911),0))</f>
        <v>0</v>
      </c>
      <c r="R1911" s="32">
        <f>IF($B1911="",0,IF($U1911="IN",N($M1911),0))</f>
        <v>0</v>
      </c>
      <c r="S1911" s="33">
        <f>IF($B1911="","",IF($M1911="","⚠ مبلغ",IF($E1911="","⚠ بانک عامل",IF(AND($U1911="TRF",$F1911=""),"⚠ بانک مقصد",IF(AND($V1911&lt;&gt;"NONE",$V1911&lt;&gt;"",$Z1911=""),"⚠ طرف حساب","✓")))))</f>
        <v>0</v>
      </c>
      <c r="T1911" s="29"/>
      <c r="U1911" s="27">
        <f>IFERROR(VLOOKUP($D1911,BankOpTbl,2,0),"")</f>
        <v>0</v>
      </c>
      <c r="V1911" s="27">
        <f>IFERROR(VLOOKUP($D1911,BankOpTbl,3,0),"")</f>
        <v>0</v>
      </c>
      <c r="W1911" s="27">
        <f>IFERROR(VLOOKUP($D1911,BankOpTbl,4,0),"")</f>
        <v>0</v>
      </c>
      <c r="X1911" s="27">
        <f>IF($E1911="","",IFERROR(VLOOKUP($E1911,BankTbl,4,0),""))</f>
        <v>0</v>
      </c>
      <c r="Y1911" s="27">
        <f>IF($F1911="","",IFERROR(VLOOKUP($F1911,BankTbl,4,0),""))</f>
        <v>0</v>
      </c>
      <c r="Z1911" s="27">
        <f>IF($B1911="","",IF($V1911="PICK",LEFT($N1911,5),IF($V1911="FIXED",$W1911,IF($V1911="CODE",$H1911,""))))</f>
        <v>0</v>
      </c>
    </row>
    <row r="1912" spans="1:26" ht="21" customHeight="1">
      <c r="A1912" s="27">
        <f>IF($B1912="","",COUNTA($B$13:$B1912))</f>
        <v>0</v>
      </c>
      <c r="B1912" s="28"/>
      <c r="C1912" s="28"/>
      <c r="D1912" s="29"/>
      <c r="E1912" s="29"/>
      <c r="F1912" s="29"/>
      <c r="G1912" s="28"/>
      <c r="H1912" s="28"/>
      <c r="I1912" s="30">
        <f>IF($H1912="","",IFERROR(VLOOKUP($H1912,AcctTbl,2,0),"کد ناشناخته"))</f>
        <v>0</v>
      </c>
      <c r="J1912" s="27">
        <f>IF($H1912="","",IFERROR(VLOOKUP($H1912,AcctTbl,3,0),""))</f>
        <v>0</v>
      </c>
      <c r="K1912" s="29"/>
      <c r="L1912" s="28"/>
      <c r="M1912" s="31"/>
      <c r="N1912" s="29"/>
      <c r="O1912" s="32">
        <f>IF($B1912="",0,IF($U1912="IN",N($M1912),0))</f>
        <v>0</v>
      </c>
      <c r="P1912" s="32">
        <f>IF($B1912="",0,IF(OR($U1912="OUT",$U1912="TRF"),N($M1912),0))</f>
        <v>0</v>
      </c>
      <c r="Q1912" s="32">
        <f>IF($B1912="",0,IF(OR($U1912="OUT",$U1912="TRF"),N($M1912),0))</f>
        <v>0</v>
      </c>
      <c r="R1912" s="32">
        <f>IF($B1912="",0,IF($U1912="IN",N($M1912),0))</f>
        <v>0</v>
      </c>
      <c r="S1912" s="33">
        <f>IF($B1912="","",IF($M1912="","⚠ مبلغ",IF($E1912="","⚠ بانک عامل",IF(AND($U1912="TRF",$F1912=""),"⚠ بانک مقصد",IF(AND($V1912&lt;&gt;"NONE",$V1912&lt;&gt;"",$Z1912=""),"⚠ طرف حساب","✓")))))</f>
        <v>0</v>
      </c>
      <c r="T1912" s="29"/>
      <c r="U1912" s="27">
        <f>IFERROR(VLOOKUP($D1912,BankOpTbl,2,0),"")</f>
        <v>0</v>
      </c>
      <c r="V1912" s="27">
        <f>IFERROR(VLOOKUP($D1912,BankOpTbl,3,0),"")</f>
        <v>0</v>
      </c>
      <c r="W1912" s="27">
        <f>IFERROR(VLOOKUP($D1912,BankOpTbl,4,0),"")</f>
        <v>0</v>
      </c>
      <c r="X1912" s="27">
        <f>IF($E1912="","",IFERROR(VLOOKUP($E1912,BankTbl,4,0),""))</f>
        <v>0</v>
      </c>
      <c r="Y1912" s="27">
        <f>IF($F1912="","",IFERROR(VLOOKUP($F1912,BankTbl,4,0),""))</f>
        <v>0</v>
      </c>
      <c r="Z1912" s="27">
        <f>IF($B1912="","",IF($V1912="PICK",LEFT($N1912,5),IF($V1912="FIXED",$W1912,IF($V1912="CODE",$H1912,""))))</f>
        <v>0</v>
      </c>
    </row>
    <row r="1913" spans="1:26" ht="21" customHeight="1">
      <c r="A1913" s="27">
        <f>IF($B1913="","",COUNTA($B$13:$B1913))</f>
        <v>0</v>
      </c>
      <c r="B1913" s="28"/>
      <c r="C1913" s="28"/>
      <c r="D1913" s="29"/>
      <c r="E1913" s="29"/>
      <c r="F1913" s="29"/>
      <c r="G1913" s="28"/>
      <c r="H1913" s="28"/>
      <c r="I1913" s="30">
        <f>IF($H1913="","",IFERROR(VLOOKUP($H1913,AcctTbl,2,0),"کد ناشناخته"))</f>
        <v>0</v>
      </c>
      <c r="J1913" s="27">
        <f>IF($H1913="","",IFERROR(VLOOKUP($H1913,AcctTbl,3,0),""))</f>
        <v>0</v>
      </c>
      <c r="K1913" s="29"/>
      <c r="L1913" s="28"/>
      <c r="M1913" s="31"/>
      <c r="N1913" s="29"/>
      <c r="O1913" s="32">
        <f>IF($B1913="",0,IF($U1913="IN",N($M1913),0))</f>
        <v>0</v>
      </c>
      <c r="P1913" s="32">
        <f>IF($B1913="",0,IF(OR($U1913="OUT",$U1913="TRF"),N($M1913),0))</f>
        <v>0</v>
      </c>
      <c r="Q1913" s="32">
        <f>IF($B1913="",0,IF(OR($U1913="OUT",$U1913="TRF"),N($M1913),0))</f>
        <v>0</v>
      </c>
      <c r="R1913" s="32">
        <f>IF($B1913="",0,IF($U1913="IN",N($M1913),0))</f>
        <v>0</v>
      </c>
      <c r="S1913" s="33">
        <f>IF($B1913="","",IF($M1913="","⚠ مبلغ",IF($E1913="","⚠ بانک عامل",IF(AND($U1913="TRF",$F1913=""),"⚠ بانک مقصد",IF(AND($V1913&lt;&gt;"NONE",$V1913&lt;&gt;"",$Z1913=""),"⚠ طرف حساب","✓")))))</f>
        <v>0</v>
      </c>
      <c r="T1913" s="29"/>
      <c r="U1913" s="27">
        <f>IFERROR(VLOOKUP($D1913,BankOpTbl,2,0),"")</f>
        <v>0</v>
      </c>
      <c r="V1913" s="27">
        <f>IFERROR(VLOOKUP($D1913,BankOpTbl,3,0),"")</f>
        <v>0</v>
      </c>
      <c r="W1913" s="27">
        <f>IFERROR(VLOOKUP($D1913,BankOpTbl,4,0),"")</f>
        <v>0</v>
      </c>
      <c r="X1913" s="27">
        <f>IF($E1913="","",IFERROR(VLOOKUP($E1913,BankTbl,4,0),""))</f>
        <v>0</v>
      </c>
      <c r="Y1913" s="27">
        <f>IF($F1913="","",IFERROR(VLOOKUP($F1913,BankTbl,4,0),""))</f>
        <v>0</v>
      </c>
      <c r="Z1913" s="27">
        <f>IF($B1913="","",IF($V1913="PICK",LEFT($N1913,5),IF($V1913="FIXED",$W1913,IF($V1913="CODE",$H1913,""))))</f>
        <v>0</v>
      </c>
    </row>
    <row r="1914" spans="1:26" ht="21" customHeight="1">
      <c r="A1914" s="27">
        <f>IF($B1914="","",COUNTA($B$13:$B1914))</f>
        <v>0</v>
      </c>
      <c r="B1914" s="28"/>
      <c r="C1914" s="28"/>
      <c r="D1914" s="29"/>
      <c r="E1914" s="29"/>
      <c r="F1914" s="29"/>
      <c r="G1914" s="28"/>
      <c r="H1914" s="28"/>
      <c r="I1914" s="30">
        <f>IF($H1914="","",IFERROR(VLOOKUP($H1914,AcctTbl,2,0),"کد ناشناخته"))</f>
        <v>0</v>
      </c>
      <c r="J1914" s="27">
        <f>IF($H1914="","",IFERROR(VLOOKUP($H1914,AcctTbl,3,0),""))</f>
        <v>0</v>
      </c>
      <c r="K1914" s="29"/>
      <c r="L1914" s="28"/>
      <c r="M1914" s="31"/>
      <c r="N1914" s="29"/>
      <c r="O1914" s="32">
        <f>IF($B1914="",0,IF($U1914="IN",N($M1914),0))</f>
        <v>0</v>
      </c>
      <c r="P1914" s="32">
        <f>IF($B1914="",0,IF(OR($U1914="OUT",$U1914="TRF"),N($M1914),0))</f>
        <v>0</v>
      </c>
      <c r="Q1914" s="32">
        <f>IF($B1914="",0,IF(OR($U1914="OUT",$U1914="TRF"),N($M1914),0))</f>
        <v>0</v>
      </c>
      <c r="R1914" s="32">
        <f>IF($B1914="",0,IF($U1914="IN",N($M1914),0))</f>
        <v>0</v>
      </c>
      <c r="S1914" s="33">
        <f>IF($B1914="","",IF($M1914="","⚠ مبلغ",IF($E1914="","⚠ بانک عامل",IF(AND($U1914="TRF",$F1914=""),"⚠ بانک مقصد",IF(AND($V1914&lt;&gt;"NONE",$V1914&lt;&gt;"",$Z1914=""),"⚠ طرف حساب","✓")))))</f>
        <v>0</v>
      </c>
      <c r="T1914" s="29"/>
      <c r="U1914" s="27">
        <f>IFERROR(VLOOKUP($D1914,BankOpTbl,2,0),"")</f>
        <v>0</v>
      </c>
      <c r="V1914" s="27">
        <f>IFERROR(VLOOKUP($D1914,BankOpTbl,3,0),"")</f>
        <v>0</v>
      </c>
      <c r="W1914" s="27">
        <f>IFERROR(VLOOKUP($D1914,BankOpTbl,4,0),"")</f>
        <v>0</v>
      </c>
      <c r="X1914" s="27">
        <f>IF($E1914="","",IFERROR(VLOOKUP($E1914,BankTbl,4,0),""))</f>
        <v>0</v>
      </c>
      <c r="Y1914" s="27">
        <f>IF($F1914="","",IFERROR(VLOOKUP($F1914,BankTbl,4,0),""))</f>
        <v>0</v>
      </c>
      <c r="Z1914" s="27">
        <f>IF($B1914="","",IF($V1914="PICK",LEFT($N1914,5),IF($V1914="FIXED",$W1914,IF($V1914="CODE",$H1914,""))))</f>
        <v>0</v>
      </c>
    </row>
    <row r="1915" spans="1:26" ht="21" customHeight="1">
      <c r="A1915" s="27">
        <f>IF($B1915="","",COUNTA($B$13:$B1915))</f>
        <v>0</v>
      </c>
      <c r="B1915" s="28"/>
      <c r="C1915" s="28"/>
      <c r="D1915" s="29"/>
      <c r="E1915" s="29"/>
      <c r="F1915" s="29"/>
      <c r="G1915" s="28"/>
      <c r="H1915" s="28"/>
      <c r="I1915" s="30">
        <f>IF($H1915="","",IFERROR(VLOOKUP($H1915,AcctTbl,2,0),"کد ناشناخته"))</f>
        <v>0</v>
      </c>
      <c r="J1915" s="27">
        <f>IF($H1915="","",IFERROR(VLOOKUP($H1915,AcctTbl,3,0),""))</f>
        <v>0</v>
      </c>
      <c r="K1915" s="29"/>
      <c r="L1915" s="28"/>
      <c r="M1915" s="31"/>
      <c r="N1915" s="29"/>
      <c r="O1915" s="32">
        <f>IF($B1915="",0,IF($U1915="IN",N($M1915),0))</f>
        <v>0</v>
      </c>
      <c r="P1915" s="32">
        <f>IF($B1915="",0,IF(OR($U1915="OUT",$U1915="TRF"),N($M1915),0))</f>
        <v>0</v>
      </c>
      <c r="Q1915" s="32">
        <f>IF($B1915="",0,IF(OR($U1915="OUT",$U1915="TRF"),N($M1915),0))</f>
        <v>0</v>
      </c>
      <c r="R1915" s="32">
        <f>IF($B1915="",0,IF($U1915="IN",N($M1915),0))</f>
        <v>0</v>
      </c>
      <c r="S1915" s="33">
        <f>IF($B1915="","",IF($M1915="","⚠ مبلغ",IF($E1915="","⚠ بانک عامل",IF(AND($U1915="TRF",$F1915=""),"⚠ بانک مقصد",IF(AND($V1915&lt;&gt;"NONE",$V1915&lt;&gt;"",$Z1915=""),"⚠ طرف حساب","✓")))))</f>
        <v>0</v>
      </c>
      <c r="T1915" s="29"/>
      <c r="U1915" s="27">
        <f>IFERROR(VLOOKUP($D1915,BankOpTbl,2,0),"")</f>
        <v>0</v>
      </c>
      <c r="V1915" s="27">
        <f>IFERROR(VLOOKUP($D1915,BankOpTbl,3,0),"")</f>
        <v>0</v>
      </c>
      <c r="W1915" s="27">
        <f>IFERROR(VLOOKUP($D1915,BankOpTbl,4,0),"")</f>
        <v>0</v>
      </c>
      <c r="X1915" s="27">
        <f>IF($E1915="","",IFERROR(VLOOKUP($E1915,BankTbl,4,0),""))</f>
        <v>0</v>
      </c>
      <c r="Y1915" s="27">
        <f>IF($F1915="","",IFERROR(VLOOKUP($F1915,BankTbl,4,0),""))</f>
        <v>0</v>
      </c>
      <c r="Z1915" s="27">
        <f>IF($B1915="","",IF($V1915="PICK",LEFT($N1915,5),IF($V1915="FIXED",$W1915,IF($V1915="CODE",$H1915,""))))</f>
        <v>0</v>
      </c>
    </row>
    <row r="1916" spans="1:26" ht="21" customHeight="1">
      <c r="A1916" s="27">
        <f>IF($B1916="","",COUNTA($B$13:$B1916))</f>
        <v>0</v>
      </c>
      <c r="B1916" s="28"/>
      <c r="C1916" s="28"/>
      <c r="D1916" s="29"/>
      <c r="E1916" s="29"/>
      <c r="F1916" s="29"/>
      <c r="G1916" s="28"/>
      <c r="H1916" s="28"/>
      <c r="I1916" s="30">
        <f>IF($H1916="","",IFERROR(VLOOKUP($H1916,AcctTbl,2,0),"کد ناشناخته"))</f>
        <v>0</v>
      </c>
      <c r="J1916" s="27">
        <f>IF($H1916="","",IFERROR(VLOOKUP($H1916,AcctTbl,3,0),""))</f>
        <v>0</v>
      </c>
      <c r="K1916" s="29"/>
      <c r="L1916" s="28"/>
      <c r="M1916" s="31"/>
      <c r="N1916" s="29"/>
      <c r="O1916" s="32">
        <f>IF($B1916="",0,IF($U1916="IN",N($M1916),0))</f>
        <v>0</v>
      </c>
      <c r="P1916" s="32">
        <f>IF($B1916="",0,IF(OR($U1916="OUT",$U1916="TRF"),N($M1916),0))</f>
        <v>0</v>
      </c>
      <c r="Q1916" s="32">
        <f>IF($B1916="",0,IF(OR($U1916="OUT",$U1916="TRF"),N($M1916),0))</f>
        <v>0</v>
      </c>
      <c r="R1916" s="32">
        <f>IF($B1916="",0,IF($U1916="IN",N($M1916),0))</f>
        <v>0</v>
      </c>
      <c r="S1916" s="33">
        <f>IF($B1916="","",IF($M1916="","⚠ مبلغ",IF($E1916="","⚠ بانک عامل",IF(AND($U1916="TRF",$F1916=""),"⚠ بانک مقصد",IF(AND($V1916&lt;&gt;"NONE",$V1916&lt;&gt;"",$Z1916=""),"⚠ طرف حساب","✓")))))</f>
        <v>0</v>
      </c>
      <c r="T1916" s="29"/>
      <c r="U1916" s="27">
        <f>IFERROR(VLOOKUP($D1916,BankOpTbl,2,0),"")</f>
        <v>0</v>
      </c>
      <c r="V1916" s="27">
        <f>IFERROR(VLOOKUP($D1916,BankOpTbl,3,0),"")</f>
        <v>0</v>
      </c>
      <c r="W1916" s="27">
        <f>IFERROR(VLOOKUP($D1916,BankOpTbl,4,0),"")</f>
        <v>0</v>
      </c>
      <c r="X1916" s="27">
        <f>IF($E1916="","",IFERROR(VLOOKUP($E1916,BankTbl,4,0),""))</f>
        <v>0</v>
      </c>
      <c r="Y1916" s="27">
        <f>IF($F1916="","",IFERROR(VLOOKUP($F1916,BankTbl,4,0),""))</f>
        <v>0</v>
      </c>
      <c r="Z1916" s="27">
        <f>IF($B1916="","",IF($V1916="PICK",LEFT($N1916,5),IF($V1916="FIXED",$W1916,IF($V1916="CODE",$H1916,""))))</f>
        <v>0</v>
      </c>
    </row>
    <row r="1917" spans="1:26" ht="21" customHeight="1">
      <c r="A1917" s="27">
        <f>IF($B1917="","",COUNTA($B$13:$B1917))</f>
        <v>0</v>
      </c>
      <c r="B1917" s="28"/>
      <c r="C1917" s="28"/>
      <c r="D1917" s="29"/>
      <c r="E1917" s="29"/>
      <c r="F1917" s="29"/>
      <c r="G1917" s="28"/>
      <c r="H1917" s="28"/>
      <c r="I1917" s="30">
        <f>IF($H1917="","",IFERROR(VLOOKUP($H1917,AcctTbl,2,0),"کد ناشناخته"))</f>
        <v>0</v>
      </c>
      <c r="J1917" s="27">
        <f>IF($H1917="","",IFERROR(VLOOKUP($H1917,AcctTbl,3,0),""))</f>
        <v>0</v>
      </c>
      <c r="K1917" s="29"/>
      <c r="L1917" s="28"/>
      <c r="M1917" s="31"/>
      <c r="N1917" s="29"/>
      <c r="O1917" s="32">
        <f>IF($B1917="",0,IF($U1917="IN",N($M1917),0))</f>
        <v>0</v>
      </c>
      <c r="P1917" s="32">
        <f>IF($B1917="",0,IF(OR($U1917="OUT",$U1917="TRF"),N($M1917),0))</f>
        <v>0</v>
      </c>
      <c r="Q1917" s="32">
        <f>IF($B1917="",0,IF(OR($U1917="OUT",$U1917="TRF"),N($M1917),0))</f>
        <v>0</v>
      </c>
      <c r="R1917" s="32">
        <f>IF($B1917="",0,IF($U1917="IN",N($M1917),0))</f>
        <v>0</v>
      </c>
      <c r="S1917" s="33">
        <f>IF($B1917="","",IF($M1917="","⚠ مبلغ",IF($E1917="","⚠ بانک عامل",IF(AND($U1917="TRF",$F1917=""),"⚠ بانک مقصد",IF(AND($V1917&lt;&gt;"NONE",$V1917&lt;&gt;"",$Z1917=""),"⚠ طرف حساب","✓")))))</f>
        <v>0</v>
      </c>
      <c r="T1917" s="29"/>
      <c r="U1917" s="27">
        <f>IFERROR(VLOOKUP($D1917,BankOpTbl,2,0),"")</f>
        <v>0</v>
      </c>
      <c r="V1917" s="27">
        <f>IFERROR(VLOOKUP($D1917,BankOpTbl,3,0),"")</f>
        <v>0</v>
      </c>
      <c r="W1917" s="27">
        <f>IFERROR(VLOOKUP($D1917,BankOpTbl,4,0),"")</f>
        <v>0</v>
      </c>
      <c r="X1917" s="27">
        <f>IF($E1917="","",IFERROR(VLOOKUP($E1917,BankTbl,4,0),""))</f>
        <v>0</v>
      </c>
      <c r="Y1917" s="27">
        <f>IF($F1917="","",IFERROR(VLOOKUP($F1917,BankTbl,4,0),""))</f>
        <v>0</v>
      </c>
      <c r="Z1917" s="27">
        <f>IF($B1917="","",IF($V1917="PICK",LEFT($N1917,5),IF($V1917="FIXED",$W1917,IF($V1917="CODE",$H1917,""))))</f>
        <v>0</v>
      </c>
    </row>
    <row r="1918" spans="1:26" ht="21" customHeight="1">
      <c r="A1918" s="27">
        <f>IF($B1918="","",COUNTA($B$13:$B1918))</f>
        <v>0</v>
      </c>
      <c r="B1918" s="28"/>
      <c r="C1918" s="28"/>
      <c r="D1918" s="29"/>
      <c r="E1918" s="29"/>
      <c r="F1918" s="29"/>
      <c r="G1918" s="28"/>
      <c r="H1918" s="28"/>
      <c r="I1918" s="30">
        <f>IF($H1918="","",IFERROR(VLOOKUP($H1918,AcctTbl,2,0),"کد ناشناخته"))</f>
        <v>0</v>
      </c>
      <c r="J1918" s="27">
        <f>IF($H1918="","",IFERROR(VLOOKUP($H1918,AcctTbl,3,0),""))</f>
        <v>0</v>
      </c>
      <c r="K1918" s="29"/>
      <c r="L1918" s="28"/>
      <c r="M1918" s="31"/>
      <c r="N1918" s="29"/>
      <c r="O1918" s="32">
        <f>IF($B1918="",0,IF($U1918="IN",N($M1918),0))</f>
        <v>0</v>
      </c>
      <c r="P1918" s="32">
        <f>IF($B1918="",0,IF(OR($U1918="OUT",$U1918="TRF"),N($M1918),0))</f>
        <v>0</v>
      </c>
      <c r="Q1918" s="32">
        <f>IF($B1918="",0,IF(OR($U1918="OUT",$U1918="TRF"),N($M1918),0))</f>
        <v>0</v>
      </c>
      <c r="R1918" s="32">
        <f>IF($B1918="",0,IF($U1918="IN",N($M1918),0))</f>
        <v>0</v>
      </c>
      <c r="S1918" s="33">
        <f>IF($B1918="","",IF($M1918="","⚠ مبلغ",IF($E1918="","⚠ بانک عامل",IF(AND($U1918="TRF",$F1918=""),"⚠ بانک مقصد",IF(AND($V1918&lt;&gt;"NONE",$V1918&lt;&gt;"",$Z1918=""),"⚠ طرف حساب","✓")))))</f>
        <v>0</v>
      </c>
      <c r="T1918" s="29"/>
      <c r="U1918" s="27">
        <f>IFERROR(VLOOKUP($D1918,BankOpTbl,2,0),"")</f>
        <v>0</v>
      </c>
      <c r="V1918" s="27">
        <f>IFERROR(VLOOKUP($D1918,BankOpTbl,3,0),"")</f>
        <v>0</v>
      </c>
      <c r="W1918" s="27">
        <f>IFERROR(VLOOKUP($D1918,BankOpTbl,4,0),"")</f>
        <v>0</v>
      </c>
      <c r="X1918" s="27">
        <f>IF($E1918="","",IFERROR(VLOOKUP($E1918,BankTbl,4,0),""))</f>
        <v>0</v>
      </c>
      <c r="Y1918" s="27">
        <f>IF($F1918="","",IFERROR(VLOOKUP($F1918,BankTbl,4,0),""))</f>
        <v>0</v>
      </c>
      <c r="Z1918" s="27">
        <f>IF($B1918="","",IF($V1918="PICK",LEFT($N1918,5),IF($V1918="FIXED",$W1918,IF($V1918="CODE",$H1918,""))))</f>
        <v>0</v>
      </c>
    </row>
    <row r="1919" spans="1:26" ht="21" customHeight="1">
      <c r="A1919" s="27">
        <f>IF($B1919="","",COUNTA($B$13:$B1919))</f>
        <v>0</v>
      </c>
      <c r="B1919" s="28"/>
      <c r="C1919" s="28"/>
      <c r="D1919" s="29"/>
      <c r="E1919" s="29"/>
      <c r="F1919" s="29"/>
      <c r="G1919" s="28"/>
      <c r="H1919" s="28"/>
      <c r="I1919" s="30">
        <f>IF($H1919="","",IFERROR(VLOOKUP($H1919,AcctTbl,2,0),"کد ناشناخته"))</f>
        <v>0</v>
      </c>
      <c r="J1919" s="27">
        <f>IF($H1919="","",IFERROR(VLOOKUP($H1919,AcctTbl,3,0),""))</f>
        <v>0</v>
      </c>
      <c r="K1919" s="29"/>
      <c r="L1919" s="28"/>
      <c r="M1919" s="31"/>
      <c r="N1919" s="29"/>
      <c r="O1919" s="32">
        <f>IF($B1919="",0,IF($U1919="IN",N($M1919),0))</f>
        <v>0</v>
      </c>
      <c r="P1919" s="32">
        <f>IF($B1919="",0,IF(OR($U1919="OUT",$U1919="TRF"),N($M1919),0))</f>
        <v>0</v>
      </c>
      <c r="Q1919" s="32">
        <f>IF($B1919="",0,IF(OR($U1919="OUT",$U1919="TRF"),N($M1919),0))</f>
        <v>0</v>
      </c>
      <c r="R1919" s="32">
        <f>IF($B1919="",0,IF($U1919="IN",N($M1919),0))</f>
        <v>0</v>
      </c>
      <c r="S1919" s="33">
        <f>IF($B1919="","",IF($M1919="","⚠ مبلغ",IF($E1919="","⚠ بانک عامل",IF(AND($U1919="TRF",$F1919=""),"⚠ بانک مقصد",IF(AND($V1919&lt;&gt;"NONE",$V1919&lt;&gt;"",$Z1919=""),"⚠ طرف حساب","✓")))))</f>
        <v>0</v>
      </c>
      <c r="T1919" s="29"/>
      <c r="U1919" s="27">
        <f>IFERROR(VLOOKUP($D1919,BankOpTbl,2,0),"")</f>
        <v>0</v>
      </c>
      <c r="V1919" s="27">
        <f>IFERROR(VLOOKUP($D1919,BankOpTbl,3,0),"")</f>
        <v>0</v>
      </c>
      <c r="W1919" s="27">
        <f>IFERROR(VLOOKUP($D1919,BankOpTbl,4,0),"")</f>
        <v>0</v>
      </c>
      <c r="X1919" s="27">
        <f>IF($E1919="","",IFERROR(VLOOKUP($E1919,BankTbl,4,0),""))</f>
        <v>0</v>
      </c>
      <c r="Y1919" s="27">
        <f>IF($F1919="","",IFERROR(VLOOKUP($F1919,BankTbl,4,0),""))</f>
        <v>0</v>
      </c>
      <c r="Z1919" s="27">
        <f>IF($B1919="","",IF($V1919="PICK",LEFT($N1919,5),IF($V1919="FIXED",$W1919,IF($V1919="CODE",$H1919,""))))</f>
        <v>0</v>
      </c>
    </row>
    <row r="1920" spans="1:26" ht="21" customHeight="1">
      <c r="A1920" s="27">
        <f>IF($B1920="","",COUNTA($B$13:$B1920))</f>
        <v>0</v>
      </c>
      <c r="B1920" s="28"/>
      <c r="C1920" s="28"/>
      <c r="D1920" s="29"/>
      <c r="E1920" s="29"/>
      <c r="F1920" s="29"/>
      <c r="G1920" s="28"/>
      <c r="H1920" s="28"/>
      <c r="I1920" s="30">
        <f>IF($H1920="","",IFERROR(VLOOKUP($H1920,AcctTbl,2,0),"کد ناشناخته"))</f>
        <v>0</v>
      </c>
      <c r="J1920" s="27">
        <f>IF($H1920="","",IFERROR(VLOOKUP($H1920,AcctTbl,3,0),""))</f>
        <v>0</v>
      </c>
      <c r="K1920" s="29"/>
      <c r="L1920" s="28"/>
      <c r="M1920" s="31"/>
      <c r="N1920" s="29"/>
      <c r="O1920" s="32">
        <f>IF($B1920="",0,IF($U1920="IN",N($M1920),0))</f>
        <v>0</v>
      </c>
      <c r="P1920" s="32">
        <f>IF($B1920="",0,IF(OR($U1920="OUT",$U1920="TRF"),N($M1920),0))</f>
        <v>0</v>
      </c>
      <c r="Q1920" s="32">
        <f>IF($B1920="",0,IF(OR($U1920="OUT",$U1920="TRF"),N($M1920),0))</f>
        <v>0</v>
      </c>
      <c r="R1920" s="32">
        <f>IF($B1920="",0,IF($U1920="IN",N($M1920),0))</f>
        <v>0</v>
      </c>
      <c r="S1920" s="33">
        <f>IF($B1920="","",IF($M1920="","⚠ مبلغ",IF($E1920="","⚠ بانک عامل",IF(AND($U1920="TRF",$F1920=""),"⚠ بانک مقصد",IF(AND($V1920&lt;&gt;"NONE",$V1920&lt;&gt;"",$Z1920=""),"⚠ طرف حساب","✓")))))</f>
        <v>0</v>
      </c>
      <c r="T1920" s="29"/>
      <c r="U1920" s="27">
        <f>IFERROR(VLOOKUP($D1920,BankOpTbl,2,0),"")</f>
        <v>0</v>
      </c>
      <c r="V1920" s="27">
        <f>IFERROR(VLOOKUP($D1920,BankOpTbl,3,0),"")</f>
        <v>0</v>
      </c>
      <c r="W1920" s="27">
        <f>IFERROR(VLOOKUP($D1920,BankOpTbl,4,0),"")</f>
        <v>0</v>
      </c>
      <c r="X1920" s="27">
        <f>IF($E1920="","",IFERROR(VLOOKUP($E1920,BankTbl,4,0),""))</f>
        <v>0</v>
      </c>
      <c r="Y1920" s="27">
        <f>IF($F1920="","",IFERROR(VLOOKUP($F1920,BankTbl,4,0),""))</f>
        <v>0</v>
      </c>
      <c r="Z1920" s="27">
        <f>IF($B1920="","",IF($V1920="PICK",LEFT($N1920,5),IF($V1920="FIXED",$W1920,IF($V1920="CODE",$H1920,""))))</f>
        <v>0</v>
      </c>
    </row>
    <row r="1921" spans="1:26" ht="21" customHeight="1">
      <c r="A1921" s="27">
        <f>IF($B1921="","",COUNTA($B$13:$B1921))</f>
        <v>0</v>
      </c>
      <c r="B1921" s="28"/>
      <c r="C1921" s="28"/>
      <c r="D1921" s="29"/>
      <c r="E1921" s="29"/>
      <c r="F1921" s="29"/>
      <c r="G1921" s="28"/>
      <c r="H1921" s="28"/>
      <c r="I1921" s="30">
        <f>IF($H1921="","",IFERROR(VLOOKUP($H1921,AcctTbl,2,0),"کد ناشناخته"))</f>
        <v>0</v>
      </c>
      <c r="J1921" s="27">
        <f>IF($H1921="","",IFERROR(VLOOKUP($H1921,AcctTbl,3,0),""))</f>
        <v>0</v>
      </c>
      <c r="K1921" s="29"/>
      <c r="L1921" s="28"/>
      <c r="M1921" s="31"/>
      <c r="N1921" s="29"/>
      <c r="O1921" s="32">
        <f>IF($B1921="",0,IF($U1921="IN",N($M1921),0))</f>
        <v>0</v>
      </c>
      <c r="P1921" s="32">
        <f>IF($B1921="",0,IF(OR($U1921="OUT",$U1921="TRF"),N($M1921),0))</f>
        <v>0</v>
      </c>
      <c r="Q1921" s="32">
        <f>IF($B1921="",0,IF(OR($U1921="OUT",$U1921="TRF"),N($M1921),0))</f>
        <v>0</v>
      </c>
      <c r="R1921" s="32">
        <f>IF($B1921="",0,IF($U1921="IN",N($M1921),0))</f>
        <v>0</v>
      </c>
      <c r="S1921" s="33">
        <f>IF($B1921="","",IF($M1921="","⚠ مبلغ",IF($E1921="","⚠ بانک عامل",IF(AND($U1921="TRF",$F1921=""),"⚠ بانک مقصد",IF(AND($V1921&lt;&gt;"NONE",$V1921&lt;&gt;"",$Z1921=""),"⚠ طرف حساب","✓")))))</f>
        <v>0</v>
      </c>
      <c r="T1921" s="29"/>
      <c r="U1921" s="27">
        <f>IFERROR(VLOOKUP($D1921,BankOpTbl,2,0),"")</f>
        <v>0</v>
      </c>
      <c r="V1921" s="27">
        <f>IFERROR(VLOOKUP($D1921,BankOpTbl,3,0),"")</f>
        <v>0</v>
      </c>
      <c r="W1921" s="27">
        <f>IFERROR(VLOOKUP($D1921,BankOpTbl,4,0),"")</f>
        <v>0</v>
      </c>
      <c r="X1921" s="27">
        <f>IF($E1921="","",IFERROR(VLOOKUP($E1921,BankTbl,4,0),""))</f>
        <v>0</v>
      </c>
      <c r="Y1921" s="27">
        <f>IF($F1921="","",IFERROR(VLOOKUP($F1921,BankTbl,4,0),""))</f>
        <v>0</v>
      </c>
      <c r="Z1921" s="27">
        <f>IF($B1921="","",IF($V1921="PICK",LEFT($N1921,5),IF($V1921="FIXED",$W1921,IF($V1921="CODE",$H1921,""))))</f>
        <v>0</v>
      </c>
    </row>
    <row r="1922" spans="1:26" ht="21" customHeight="1">
      <c r="A1922" s="27">
        <f>IF($B1922="","",COUNTA($B$13:$B1922))</f>
        <v>0</v>
      </c>
      <c r="B1922" s="28"/>
      <c r="C1922" s="28"/>
      <c r="D1922" s="29"/>
      <c r="E1922" s="29"/>
      <c r="F1922" s="29"/>
      <c r="G1922" s="28"/>
      <c r="H1922" s="28"/>
      <c r="I1922" s="30">
        <f>IF($H1922="","",IFERROR(VLOOKUP($H1922,AcctTbl,2,0),"کد ناشناخته"))</f>
        <v>0</v>
      </c>
      <c r="J1922" s="27">
        <f>IF($H1922="","",IFERROR(VLOOKUP($H1922,AcctTbl,3,0),""))</f>
        <v>0</v>
      </c>
      <c r="K1922" s="29"/>
      <c r="L1922" s="28"/>
      <c r="M1922" s="31"/>
      <c r="N1922" s="29"/>
      <c r="O1922" s="32">
        <f>IF($B1922="",0,IF($U1922="IN",N($M1922),0))</f>
        <v>0</v>
      </c>
      <c r="P1922" s="32">
        <f>IF($B1922="",0,IF(OR($U1922="OUT",$U1922="TRF"),N($M1922),0))</f>
        <v>0</v>
      </c>
      <c r="Q1922" s="32">
        <f>IF($B1922="",0,IF(OR($U1922="OUT",$U1922="TRF"),N($M1922),0))</f>
        <v>0</v>
      </c>
      <c r="R1922" s="32">
        <f>IF($B1922="",0,IF($U1922="IN",N($M1922),0))</f>
        <v>0</v>
      </c>
      <c r="S1922" s="33">
        <f>IF($B1922="","",IF($M1922="","⚠ مبلغ",IF($E1922="","⚠ بانک عامل",IF(AND($U1922="TRF",$F1922=""),"⚠ بانک مقصد",IF(AND($V1922&lt;&gt;"NONE",$V1922&lt;&gt;"",$Z1922=""),"⚠ طرف حساب","✓")))))</f>
        <v>0</v>
      </c>
      <c r="T1922" s="29"/>
      <c r="U1922" s="27">
        <f>IFERROR(VLOOKUP($D1922,BankOpTbl,2,0),"")</f>
        <v>0</v>
      </c>
      <c r="V1922" s="27">
        <f>IFERROR(VLOOKUP($D1922,BankOpTbl,3,0),"")</f>
        <v>0</v>
      </c>
      <c r="W1922" s="27">
        <f>IFERROR(VLOOKUP($D1922,BankOpTbl,4,0),"")</f>
        <v>0</v>
      </c>
      <c r="X1922" s="27">
        <f>IF($E1922="","",IFERROR(VLOOKUP($E1922,BankTbl,4,0),""))</f>
        <v>0</v>
      </c>
      <c r="Y1922" s="27">
        <f>IF($F1922="","",IFERROR(VLOOKUP($F1922,BankTbl,4,0),""))</f>
        <v>0</v>
      </c>
      <c r="Z1922" s="27">
        <f>IF($B1922="","",IF($V1922="PICK",LEFT($N1922,5),IF($V1922="FIXED",$W1922,IF($V1922="CODE",$H1922,""))))</f>
        <v>0</v>
      </c>
    </row>
    <row r="1923" spans="1:26" ht="21" customHeight="1">
      <c r="A1923" s="27">
        <f>IF($B1923="","",COUNTA($B$13:$B1923))</f>
        <v>0</v>
      </c>
      <c r="B1923" s="28"/>
      <c r="C1923" s="28"/>
      <c r="D1923" s="29"/>
      <c r="E1923" s="29"/>
      <c r="F1923" s="29"/>
      <c r="G1923" s="28"/>
      <c r="H1923" s="28"/>
      <c r="I1923" s="30">
        <f>IF($H1923="","",IFERROR(VLOOKUP($H1923,AcctTbl,2,0),"کد ناشناخته"))</f>
        <v>0</v>
      </c>
      <c r="J1923" s="27">
        <f>IF($H1923="","",IFERROR(VLOOKUP($H1923,AcctTbl,3,0),""))</f>
        <v>0</v>
      </c>
      <c r="K1923" s="29"/>
      <c r="L1923" s="28"/>
      <c r="M1923" s="31"/>
      <c r="N1923" s="29"/>
      <c r="O1923" s="32">
        <f>IF($B1923="",0,IF($U1923="IN",N($M1923),0))</f>
        <v>0</v>
      </c>
      <c r="P1923" s="32">
        <f>IF($B1923="",0,IF(OR($U1923="OUT",$U1923="TRF"),N($M1923),0))</f>
        <v>0</v>
      </c>
      <c r="Q1923" s="32">
        <f>IF($B1923="",0,IF(OR($U1923="OUT",$U1923="TRF"),N($M1923),0))</f>
        <v>0</v>
      </c>
      <c r="R1923" s="32">
        <f>IF($B1923="",0,IF($U1923="IN",N($M1923),0))</f>
        <v>0</v>
      </c>
      <c r="S1923" s="33">
        <f>IF($B1923="","",IF($M1923="","⚠ مبلغ",IF($E1923="","⚠ بانک عامل",IF(AND($U1923="TRF",$F1923=""),"⚠ بانک مقصد",IF(AND($V1923&lt;&gt;"NONE",$V1923&lt;&gt;"",$Z1923=""),"⚠ طرف حساب","✓")))))</f>
        <v>0</v>
      </c>
      <c r="T1923" s="29"/>
      <c r="U1923" s="27">
        <f>IFERROR(VLOOKUP($D1923,BankOpTbl,2,0),"")</f>
        <v>0</v>
      </c>
      <c r="V1923" s="27">
        <f>IFERROR(VLOOKUP($D1923,BankOpTbl,3,0),"")</f>
        <v>0</v>
      </c>
      <c r="W1923" s="27">
        <f>IFERROR(VLOOKUP($D1923,BankOpTbl,4,0),"")</f>
        <v>0</v>
      </c>
      <c r="X1923" s="27">
        <f>IF($E1923="","",IFERROR(VLOOKUP($E1923,BankTbl,4,0),""))</f>
        <v>0</v>
      </c>
      <c r="Y1923" s="27">
        <f>IF($F1923="","",IFERROR(VLOOKUP($F1923,BankTbl,4,0),""))</f>
        <v>0</v>
      </c>
      <c r="Z1923" s="27">
        <f>IF($B1923="","",IF($V1923="PICK",LEFT($N1923,5),IF($V1923="FIXED",$W1923,IF($V1923="CODE",$H1923,""))))</f>
        <v>0</v>
      </c>
    </row>
    <row r="1924" spans="1:26" ht="21" customHeight="1">
      <c r="A1924" s="27">
        <f>IF($B1924="","",COUNTA($B$13:$B1924))</f>
        <v>0</v>
      </c>
      <c r="B1924" s="28"/>
      <c r="C1924" s="28"/>
      <c r="D1924" s="29"/>
      <c r="E1924" s="29"/>
      <c r="F1924" s="29"/>
      <c r="G1924" s="28"/>
      <c r="H1924" s="28"/>
      <c r="I1924" s="30">
        <f>IF($H1924="","",IFERROR(VLOOKUP($H1924,AcctTbl,2,0),"کد ناشناخته"))</f>
        <v>0</v>
      </c>
      <c r="J1924" s="27">
        <f>IF($H1924="","",IFERROR(VLOOKUP($H1924,AcctTbl,3,0),""))</f>
        <v>0</v>
      </c>
      <c r="K1924" s="29"/>
      <c r="L1924" s="28"/>
      <c r="M1924" s="31"/>
      <c r="N1924" s="29"/>
      <c r="O1924" s="32">
        <f>IF($B1924="",0,IF($U1924="IN",N($M1924),0))</f>
        <v>0</v>
      </c>
      <c r="P1924" s="32">
        <f>IF($B1924="",0,IF(OR($U1924="OUT",$U1924="TRF"),N($M1924),0))</f>
        <v>0</v>
      </c>
      <c r="Q1924" s="32">
        <f>IF($B1924="",0,IF(OR($U1924="OUT",$U1924="TRF"),N($M1924),0))</f>
        <v>0</v>
      </c>
      <c r="R1924" s="32">
        <f>IF($B1924="",0,IF($U1924="IN",N($M1924),0))</f>
        <v>0</v>
      </c>
      <c r="S1924" s="33">
        <f>IF($B1924="","",IF($M1924="","⚠ مبلغ",IF($E1924="","⚠ بانک عامل",IF(AND($U1924="TRF",$F1924=""),"⚠ بانک مقصد",IF(AND($V1924&lt;&gt;"NONE",$V1924&lt;&gt;"",$Z1924=""),"⚠ طرف حساب","✓")))))</f>
        <v>0</v>
      </c>
      <c r="T1924" s="29"/>
      <c r="U1924" s="27">
        <f>IFERROR(VLOOKUP($D1924,BankOpTbl,2,0),"")</f>
        <v>0</v>
      </c>
      <c r="V1924" s="27">
        <f>IFERROR(VLOOKUP($D1924,BankOpTbl,3,0),"")</f>
        <v>0</v>
      </c>
      <c r="W1924" s="27">
        <f>IFERROR(VLOOKUP($D1924,BankOpTbl,4,0),"")</f>
        <v>0</v>
      </c>
      <c r="X1924" s="27">
        <f>IF($E1924="","",IFERROR(VLOOKUP($E1924,BankTbl,4,0),""))</f>
        <v>0</v>
      </c>
      <c r="Y1924" s="27">
        <f>IF($F1924="","",IFERROR(VLOOKUP($F1924,BankTbl,4,0),""))</f>
        <v>0</v>
      </c>
      <c r="Z1924" s="27">
        <f>IF($B1924="","",IF($V1924="PICK",LEFT($N1924,5),IF($V1924="FIXED",$W1924,IF($V1924="CODE",$H1924,""))))</f>
        <v>0</v>
      </c>
    </row>
    <row r="1925" spans="1:26" ht="21" customHeight="1">
      <c r="A1925" s="27">
        <f>IF($B1925="","",COUNTA($B$13:$B1925))</f>
        <v>0</v>
      </c>
      <c r="B1925" s="28"/>
      <c r="C1925" s="28"/>
      <c r="D1925" s="29"/>
      <c r="E1925" s="29"/>
      <c r="F1925" s="29"/>
      <c r="G1925" s="28"/>
      <c r="H1925" s="28"/>
      <c r="I1925" s="30">
        <f>IF($H1925="","",IFERROR(VLOOKUP($H1925,AcctTbl,2,0),"کد ناشناخته"))</f>
        <v>0</v>
      </c>
      <c r="J1925" s="27">
        <f>IF($H1925="","",IFERROR(VLOOKUP($H1925,AcctTbl,3,0),""))</f>
        <v>0</v>
      </c>
      <c r="K1925" s="29"/>
      <c r="L1925" s="28"/>
      <c r="M1925" s="31"/>
      <c r="N1925" s="29"/>
      <c r="O1925" s="32">
        <f>IF($B1925="",0,IF($U1925="IN",N($M1925),0))</f>
        <v>0</v>
      </c>
      <c r="P1925" s="32">
        <f>IF($B1925="",0,IF(OR($U1925="OUT",$U1925="TRF"),N($M1925),0))</f>
        <v>0</v>
      </c>
      <c r="Q1925" s="32">
        <f>IF($B1925="",0,IF(OR($U1925="OUT",$U1925="TRF"),N($M1925),0))</f>
        <v>0</v>
      </c>
      <c r="R1925" s="32">
        <f>IF($B1925="",0,IF($U1925="IN",N($M1925),0))</f>
        <v>0</v>
      </c>
      <c r="S1925" s="33">
        <f>IF($B1925="","",IF($M1925="","⚠ مبلغ",IF($E1925="","⚠ بانک عامل",IF(AND($U1925="TRF",$F1925=""),"⚠ بانک مقصد",IF(AND($V1925&lt;&gt;"NONE",$V1925&lt;&gt;"",$Z1925=""),"⚠ طرف حساب","✓")))))</f>
        <v>0</v>
      </c>
      <c r="T1925" s="29"/>
      <c r="U1925" s="27">
        <f>IFERROR(VLOOKUP($D1925,BankOpTbl,2,0),"")</f>
        <v>0</v>
      </c>
      <c r="V1925" s="27">
        <f>IFERROR(VLOOKUP($D1925,BankOpTbl,3,0),"")</f>
        <v>0</v>
      </c>
      <c r="W1925" s="27">
        <f>IFERROR(VLOOKUP($D1925,BankOpTbl,4,0),"")</f>
        <v>0</v>
      </c>
      <c r="X1925" s="27">
        <f>IF($E1925="","",IFERROR(VLOOKUP($E1925,BankTbl,4,0),""))</f>
        <v>0</v>
      </c>
      <c r="Y1925" s="27">
        <f>IF($F1925="","",IFERROR(VLOOKUP($F1925,BankTbl,4,0),""))</f>
        <v>0</v>
      </c>
      <c r="Z1925" s="27">
        <f>IF($B1925="","",IF($V1925="PICK",LEFT($N1925,5),IF($V1925="FIXED",$W1925,IF($V1925="CODE",$H1925,""))))</f>
        <v>0</v>
      </c>
    </row>
    <row r="1926" spans="1:26" ht="21" customHeight="1">
      <c r="A1926" s="27">
        <f>IF($B1926="","",COUNTA($B$13:$B1926))</f>
        <v>0</v>
      </c>
      <c r="B1926" s="28"/>
      <c r="C1926" s="28"/>
      <c r="D1926" s="29"/>
      <c r="E1926" s="29"/>
      <c r="F1926" s="29"/>
      <c r="G1926" s="28"/>
      <c r="H1926" s="28"/>
      <c r="I1926" s="30">
        <f>IF($H1926="","",IFERROR(VLOOKUP($H1926,AcctTbl,2,0),"کد ناشناخته"))</f>
        <v>0</v>
      </c>
      <c r="J1926" s="27">
        <f>IF($H1926="","",IFERROR(VLOOKUP($H1926,AcctTbl,3,0),""))</f>
        <v>0</v>
      </c>
      <c r="K1926" s="29"/>
      <c r="L1926" s="28"/>
      <c r="M1926" s="31"/>
      <c r="N1926" s="29"/>
      <c r="O1926" s="32">
        <f>IF($B1926="",0,IF($U1926="IN",N($M1926),0))</f>
        <v>0</v>
      </c>
      <c r="P1926" s="32">
        <f>IF($B1926="",0,IF(OR($U1926="OUT",$U1926="TRF"),N($M1926),0))</f>
        <v>0</v>
      </c>
      <c r="Q1926" s="32">
        <f>IF($B1926="",0,IF(OR($U1926="OUT",$U1926="TRF"),N($M1926),0))</f>
        <v>0</v>
      </c>
      <c r="R1926" s="32">
        <f>IF($B1926="",0,IF($U1926="IN",N($M1926),0))</f>
        <v>0</v>
      </c>
      <c r="S1926" s="33">
        <f>IF($B1926="","",IF($M1926="","⚠ مبلغ",IF($E1926="","⚠ بانک عامل",IF(AND($U1926="TRF",$F1926=""),"⚠ بانک مقصد",IF(AND($V1926&lt;&gt;"NONE",$V1926&lt;&gt;"",$Z1926=""),"⚠ طرف حساب","✓")))))</f>
        <v>0</v>
      </c>
      <c r="T1926" s="29"/>
      <c r="U1926" s="27">
        <f>IFERROR(VLOOKUP($D1926,BankOpTbl,2,0),"")</f>
        <v>0</v>
      </c>
      <c r="V1926" s="27">
        <f>IFERROR(VLOOKUP($D1926,BankOpTbl,3,0),"")</f>
        <v>0</v>
      </c>
      <c r="W1926" s="27">
        <f>IFERROR(VLOOKUP($D1926,BankOpTbl,4,0),"")</f>
        <v>0</v>
      </c>
      <c r="X1926" s="27">
        <f>IF($E1926="","",IFERROR(VLOOKUP($E1926,BankTbl,4,0),""))</f>
        <v>0</v>
      </c>
      <c r="Y1926" s="27">
        <f>IF($F1926="","",IFERROR(VLOOKUP($F1926,BankTbl,4,0),""))</f>
        <v>0</v>
      </c>
      <c r="Z1926" s="27">
        <f>IF($B1926="","",IF($V1926="PICK",LEFT($N1926,5),IF($V1926="FIXED",$W1926,IF($V1926="CODE",$H1926,""))))</f>
        <v>0</v>
      </c>
    </row>
    <row r="1927" spans="1:26" ht="21" customHeight="1">
      <c r="A1927" s="27">
        <f>IF($B1927="","",COUNTA($B$13:$B1927))</f>
        <v>0</v>
      </c>
      <c r="B1927" s="28"/>
      <c r="C1927" s="28"/>
      <c r="D1927" s="29"/>
      <c r="E1927" s="29"/>
      <c r="F1927" s="29"/>
      <c r="G1927" s="28"/>
      <c r="H1927" s="28"/>
      <c r="I1927" s="30">
        <f>IF($H1927="","",IFERROR(VLOOKUP($H1927,AcctTbl,2,0),"کد ناشناخته"))</f>
        <v>0</v>
      </c>
      <c r="J1927" s="27">
        <f>IF($H1927="","",IFERROR(VLOOKUP($H1927,AcctTbl,3,0),""))</f>
        <v>0</v>
      </c>
      <c r="K1927" s="29"/>
      <c r="L1927" s="28"/>
      <c r="M1927" s="31"/>
      <c r="N1927" s="29"/>
      <c r="O1927" s="32">
        <f>IF($B1927="",0,IF($U1927="IN",N($M1927),0))</f>
        <v>0</v>
      </c>
      <c r="P1927" s="32">
        <f>IF($B1927="",0,IF(OR($U1927="OUT",$U1927="TRF"),N($M1927),0))</f>
        <v>0</v>
      </c>
      <c r="Q1927" s="32">
        <f>IF($B1927="",0,IF(OR($U1927="OUT",$U1927="TRF"),N($M1927),0))</f>
        <v>0</v>
      </c>
      <c r="R1927" s="32">
        <f>IF($B1927="",0,IF($U1927="IN",N($M1927),0))</f>
        <v>0</v>
      </c>
      <c r="S1927" s="33">
        <f>IF($B1927="","",IF($M1927="","⚠ مبلغ",IF($E1927="","⚠ بانک عامل",IF(AND($U1927="TRF",$F1927=""),"⚠ بانک مقصد",IF(AND($V1927&lt;&gt;"NONE",$V1927&lt;&gt;"",$Z1927=""),"⚠ طرف حساب","✓")))))</f>
        <v>0</v>
      </c>
      <c r="T1927" s="29"/>
      <c r="U1927" s="27">
        <f>IFERROR(VLOOKUP($D1927,BankOpTbl,2,0),"")</f>
        <v>0</v>
      </c>
      <c r="V1927" s="27">
        <f>IFERROR(VLOOKUP($D1927,BankOpTbl,3,0),"")</f>
        <v>0</v>
      </c>
      <c r="W1927" s="27">
        <f>IFERROR(VLOOKUP($D1927,BankOpTbl,4,0),"")</f>
        <v>0</v>
      </c>
      <c r="X1927" s="27">
        <f>IF($E1927="","",IFERROR(VLOOKUP($E1927,BankTbl,4,0),""))</f>
        <v>0</v>
      </c>
      <c r="Y1927" s="27">
        <f>IF($F1927="","",IFERROR(VLOOKUP($F1927,BankTbl,4,0),""))</f>
        <v>0</v>
      </c>
      <c r="Z1927" s="27">
        <f>IF($B1927="","",IF($V1927="PICK",LEFT($N1927,5),IF($V1927="FIXED",$W1927,IF($V1927="CODE",$H1927,""))))</f>
        <v>0</v>
      </c>
    </row>
    <row r="1928" spans="1:26" ht="21" customHeight="1">
      <c r="A1928" s="27">
        <f>IF($B1928="","",COUNTA($B$13:$B1928))</f>
        <v>0</v>
      </c>
      <c r="B1928" s="28"/>
      <c r="C1928" s="28"/>
      <c r="D1928" s="29"/>
      <c r="E1928" s="29"/>
      <c r="F1928" s="29"/>
      <c r="G1928" s="28"/>
      <c r="H1928" s="28"/>
      <c r="I1928" s="30">
        <f>IF($H1928="","",IFERROR(VLOOKUP($H1928,AcctTbl,2,0),"کد ناشناخته"))</f>
        <v>0</v>
      </c>
      <c r="J1928" s="27">
        <f>IF($H1928="","",IFERROR(VLOOKUP($H1928,AcctTbl,3,0),""))</f>
        <v>0</v>
      </c>
      <c r="K1928" s="29"/>
      <c r="L1928" s="28"/>
      <c r="M1928" s="31"/>
      <c r="N1928" s="29"/>
      <c r="O1928" s="32">
        <f>IF($B1928="",0,IF($U1928="IN",N($M1928),0))</f>
        <v>0</v>
      </c>
      <c r="P1928" s="32">
        <f>IF($B1928="",0,IF(OR($U1928="OUT",$U1928="TRF"),N($M1928),0))</f>
        <v>0</v>
      </c>
      <c r="Q1928" s="32">
        <f>IF($B1928="",0,IF(OR($U1928="OUT",$U1928="TRF"),N($M1928),0))</f>
        <v>0</v>
      </c>
      <c r="R1928" s="32">
        <f>IF($B1928="",0,IF($U1928="IN",N($M1928),0))</f>
        <v>0</v>
      </c>
      <c r="S1928" s="33">
        <f>IF($B1928="","",IF($M1928="","⚠ مبلغ",IF($E1928="","⚠ بانک عامل",IF(AND($U1928="TRF",$F1928=""),"⚠ بانک مقصد",IF(AND($V1928&lt;&gt;"NONE",$V1928&lt;&gt;"",$Z1928=""),"⚠ طرف حساب","✓")))))</f>
        <v>0</v>
      </c>
      <c r="T1928" s="29"/>
      <c r="U1928" s="27">
        <f>IFERROR(VLOOKUP($D1928,BankOpTbl,2,0),"")</f>
        <v>0</v>
      </c>
      <c r="V1928" s="27">
        <f>IFERROR(VLOOKUP($D1928,BankOpTbl,3,0),"")</f>
        <v>0</v>
      </c>
      <c r="W1928" s="27">
        <f>IFERROR(VLOOKUP($D1928,BankOpTbl,4,0),"")</f>
        <v>0</v>
      </c>
      <c r="X1928" s="27">
        <f>IF($E1928="","",IFERROR(VLOOKUP($E1928,BankTbl,4,0),""))</f>
        <v>0</v>
      </c>
      <c r="Y1928" s="27">
        <f>IF($F1928="","",IFERROR(VLOOKUP($F1928,BankTbl,4,0),""))</f>
        <v>0</v>
      </c>
      <c r="Z1928" s="27">
        <f>IF($B1928="","",IF($V1928="PICK",LEFT($N1928,5),IF($V1928="FIXED",$W1928,IF($V1928="CODE",$H1928,""))))</f>
        <v>0</v>
      </c>
    </row>
    <row r="1929" spans="1:26" ht="21" customHeight="1">
      <c r="A1929" s="27">
        <f>IF($B1929="","",COUNTA($B$13:$B1929))</f>
        <v>0</v>
      </c>
      <c r="B1929" s="28"/>
      <c r="C1929" s="28"/>
      <c r="D1929" s="29"/>
      <c r="E1929" s="29"/>
      <c r="F1929" s="29"/>
      <c r="G1929" s="28"/>
      <c r="H1929" s="28"/>
      <c r="I1929" s="30">
        <f>IF($H1929="","",IFERROR(VLOOKUP($H1929,AcctTbl,2,0),"کد ناشناخته"))</f>
        <v>0</v>
      </c>
      <c r="J1929" s="27">
        <f>IF($H1929="","",IFERROR(VLOOKUP($H1929,AcctTbl,3,0),""))</f>
        <v>0</v>
      </c>
      <c r="K1929" s="29"/>
      <c r="L1929" s="28"/>
      <c r="M1929" s="31"/>
      <c r="N1929" s="29"/>
      <c r="O1929" s="32">
        <f>IF($B1929="",0,IF($U1929="IN",N($M1929),0))</f>
        <v>0</v>
      </c>
      <c r="P1929" s="32">
        <f>IF($B1929="",0,IF(OR($U1929="OUT",$U1929="TRF"),N($M1929),0))</f>
        <v>0</v>
      </c>
      <c r="Q1929" s="32">
        <f>IF($B1929="",0,IF(OR($U1929="OUT",$U1929="TRF"),N($M1929),0))</f>
        <v>0</v>
      </c>
      <c r="R1929" s="32">
        <f>IF($B1929="",0,IF($U1929="IN",N($M1929),0))</f>
        <v>0</v>
      </c>
      <c r="S1929" s="33">
        <f>IF($B1929="","",IF($M1929="","⚠ مبلغ",IF($E1929="","⚠ بانک عامل",IF(AND($U1929="TRF",$F1929=""),"⚠ بانک مقصد",IF(AND($V1929&lt;&gt;"NONE",$V1929&lt;&gt;"",$Z1929=""),"⚠ طرف حساب","✓")))))</f>
        <v>0</v>
      </c>
      <c r="T1929" s="29"/>
      <c r="U1929" s="27">
        <f>IFERROR(VLOOKUP($D1929,BankOpTbl,2,0),"")</f>
        <v>0</v>
      </c>
      <c r="V1929" s="27">
        <f>IFERROR(VLOOKUP($D1929,BankOpTbl,3,0),"")</f>
        <v>0</v>
      </c>
      <c r="W1929" s="27">
        <f>IFERROR(VLOOKUP($D1929,BankOpTbl,4,0),"")</f>
        <v>0</v>
      </c>
      <c r="X1929" s="27">
        <f>IF($E1929="","",IFERROR(VLOOKUP($E1929,BankTbl,4,0),""))</f>
        <v>0</v>
      </c>
      <c r="Y1929" s="27">
        <f>IF($F1929="","",IFERROR(VLOOKUP($F1929,BankTbl,4,0),""))</f>
        <v>0</v>
      </c>
      <c r="Z1929" s="27">
        <f>IF($B1929="","",IF($V1929="PICK",LEFT($N1929,5),IF($V1929="FIXED",$W1929,IF($V1929="CODE",$H1929,""))))</f>
        <v>0</v>
      </c>
    </row>
    <row r="1930" spans="1:26" ht="21" customHeight="1">
      <c r="A1930" s="27">
        <f>IF($B1930="","",COUNTA($B$13:$B1930))</f>
        <v>0</v>
      </c>
      <c r="B1930" s="28"/>
      <c r="C1930" s="28"/>
      <c r="D1930" s="29"/>
      <c r="E1930" s="29"/>
      <c r="F1930" s="29"/>
      <c r="G1930" s="28"/>
      <c r="H1930" s="28"/>
      <c r="I1930" s="30">
        <f>IF($H1930="","",IFERROR(VLOOKUP($H1930,AcctTbl,2,0),"کد ناشناخته"))</f>
        <v>0</v>
      </c>
      <c r="J1930" s="27">
        <f>IF($H1930="","",IFERROR(VLOOKUP($H1930,AcctTbl,3,0),""))</f>
        <v>0</v>
      </c>
      <c r="K1930" s="29"/>
      <c r="L1930" s="28"/>
      <c r="M1930" s="31"/>
      <c r="N1930" s="29"/>
      <c r="O1930" s="32">
        <f>IF($B1930="",0,IF($U1930="IN",N($M1930),0))</f>
        <v>0</v>
      </c>
      <c r="P1930" s="32">
        <f>IF($B1930="",0,IF(OR($U1930="OUT",$U1930="TRF"),N($M1930),0))</f>
        <v>0</v>
      </c>
      <c r="Q1930" s="32">
        <f>IF($B1930="",0,IF(OR($U1930="OUT",$U1930="TRF"),N($M1930),0))</f>
        <v>0</v>
      </c>
      <c r="R1930" s="32">
        <f>IF($B1930="",0,IF($U1930="IN",N($M1930),0))</f>
        <v>0</v>
      </c>
      <c r="S1930" s="33">
        <f>IF($B1930="","",IF($M1930="","⚠ مبلغ",IF($E1930="","⚠ بانک عامل",IF(AND($U1930="TRF",$F1930=""),"⚠ بانک مقصد",IF(AND($V1930&lt;&gt;"NONE",$V1930&lt;&gt;"",$Z1930=""),"⚠ طرف حساب","✓")))))</f>
        <v>0</v>
      </c>
      <c r="T1930" s="29"/>
      <c r="U1930" s="27">
        <f>IFERROR(VLOOKUP($D1930,BankOpTbl,2,0),"")</f>
        <v>0</v>
      </c>
      <c r="V1930" s="27">
        <f>IFERROR(VLOOKUP($D1930,BankOpTbl,3,0),"")</f>
        <v>0</v>
      </c>
      <c r="W1930" s="27">
        <f>IFERROR(VLOOKUP($D1930,BankOpTbl,4,0),"")</f>
        <v>0</v>
      </c>
      <c r="X1930" s="27">
        <f>IF($E1930="","",IFERROR(VLOOKUP($E1930,BankTbl,4,0),""))</f>
        <v>0</v>
      </c>
      <c r="Y1930" s="27">
        <f>IF($F1930="","",IFERROR(VLOOKUP($F1930,BankTbl,4,0),""))</f>
        <v>0</v>
      </c>
      <c r="Z1930" s="27">
        <f>IF($B1930="","",IF($V1930="PICK",LEFT($N1930,5),IF($V1930="FIXED",$W1930,IF($V1930="CODE",$H1930,""))))</f>
        <v>0</v>
      </c>
    </row>
    <row r="1931" spans="1:26" ht="21" customHeight="1">
      <c r="A1931" s="27">
        <f>IF($B1931="","",COUNTA($B$13:$B1931))</f>
        <v>0</v>
      </c>
      <c r="B1931" s="28"/>
      <c r="C1931" s="28"/>
      <c r="D1931" s="29"/>
      <c r="E1931" s="29"/>
      <c r="F1931" s="29"/>
      <c r="G1931" s="28"/>
      <c r="H1931" s="28"/>
      <c r="I1931" s="30">
        <f>IF($H1931="","",IFERROR(VLOOKUP($H1931,AcctTbl,2,0),"کد ناشناخته"))</f>
        <v>0</v>
      </c>
      <c r="J1931" s="27">
        <f>IF($H1931="","",IFERROR(VLOOKUP($H1931,AcctTbl,3,0),""))</f>
        <v>0</v>
      </c>
      <c r="K1931" s="29"/>
      <c r="L1931" s="28"/>
      <c r="M1931" s="31"/>
      <c r="N1931" s="29"/>
      <c r="O1931" s="32">
        <f>IF($B1931="",0,IF($U1931="IN",N($M1931),0))</f>
        <v>0</v>
      </c>
      <c r="P1931" s="32">
        <f>IF($B1931="",0,IF(OR($U1931="OUT",$U1931="TRF"),N($M1931),0))</f>
        <v>0</v>
      </c>
      <c r="Q1931" s="32">
        <f>IF($B1931="",0,IF(OR($U1931="OUT",$U1931="TRF"),N($M1931),0))</f>
        <v>0</v>
      </c>
      <c r="R1931" s="32">
        <f>IF($B1931="",0,IF($U1931="IN",N($M1931),0))</f>
        <v>0</v>
      </c>
      <c r="S1931" s="33">
        <f>IF($B1931="","",IF($M1931="","⚠ مبلغ",IF($E1931="","⚠ بانک عامل",IF(AND($U1931="TRF",$F1931=""),"⚠ بانک مقصد",IF(AND($V1931&lt;&gt;"NONE",$V1931&lt;&gt;"",$Z1931=""),"⚠ طرف حساب","✓")))))</f>
        <v>0</v>
      </c>
      <c r="T1931" s="29"/>
      <c r="U1931" s="27">
        <f>IFERROR(VLOOKUP($D1931,BankOpTbl,2,0),"")</f>
        <v>0</v>
      </c>
      <c r="V1931" s="27">
        <f>IFERROR(VLOOKUP($D1931,BankOpTbl,3,0),"")</f>
        <v>0</v>
      </c>
      <c r="W1931" s="27">
        <f>IFERROR(VLOOKUP($D1931,BankOpTbl,4,0),"")</f>
        <v>0</v>
      </c>
      <c r="X1931" s="27">
        <f>IF($E1931="","",IFERROR(VLOOKUP($E1931,BankTbl,4,0),""))</f>
        <v>0</v>
      </c>
      <c r="Y1931" s="27">
        <f>IF($F1931="","",IFERROR(VLOOKUP($F1931,BankTbl,4,0),""))</f>
        <v>0</v>
      </c>
      <c r="Z1931" s="27">
        <f>IF($B1931="","",IF($V1931="PICK",LEFT($N1931,5),IF($V1931="FIXED",$W1931,IF($V1931="CODE",$H1931,""))))</f>
        <v>0</v>
      </c>
    </row>
    <row r="1932" spans="1:26" ht="21" customHeight="1">
      <c r="A1932" s="27">
        <f>IF($B1932="","",COUNTA($B$13:$B1932))</f>
        <v>0</v>
      </c>
      <c r="B1932" s="28"/>
      <c r="C1932" s="28"/>
      <c r="D1932" s="29"/>
      <c r="E1932" s="29"/>
      <c r="F1932" s="29"/>
      <c r="G1932" s="28"/>
      <c r="H1932" s="28"/>
      <c r="I1932" s="30">
        <f>IF($H1932="","",IFERROR(VLOOKUP($H1932,AcctTbl,2,0),"کد ناشناخته"))</f>
        <v>0</v>
      </c>
      <c r="J1932" s="27">
        <f>IF($H1932="","",IFERROR(VLOOKUP($H1932,AcctTbl,3,0),""))</f>
        <v>0</v>
      </c>
      <c r="K1932" s="29"/>
      <c r="L1932" s="28"/>
      <c r="M1932" s="31"/>
      <c r="N1932" s="29"/>
      <c r="O1932" s="32">
        <f>IF($B1932="",0,IF($U1932="IN",N($M1932),0))</f>
        <v>0</v>
      </c>
      <c r="P1932" s="32">
        <f>IF($B1932="",0,IF(OR($U1932="OUT",$U1932="TRF"),N($M1932),0))</f>
        <v>0</v>
      </c>
      <c r="Q1932" s="32">
        <f>IF($B1932="",0,IF(OR($U1932="OUT",$U1932="TRF"),N($M1932),0))</f>
        <v>0</v>
      </c>
      <c r="R1932" s="32">
        <f>IF($B1932="",0,IF($U1932="IN",N($M1932),0))</f>
        <v>0</v>
      </c>
      <c r="S1932" s="33">
        <f>IF($B1932="","",IF($M1932="","⚠ مبلغ",IF($E1932="","⚠ بانک عامل",IF(AND($U1932="TRF",$F1932=""),"⚠ بانک مقصد",IF(AND($V1932&lt;&gt;"NONE",$V1932&lt;&gt;"",$Z1932=""),"⚠ طرف حساب","✓")))))</f>
        <v>0</v>
      </c>
      <c r="T1932" s="29"/>
      <c r="U1932" s="27">
        <f>IFERROR(VLOOKUP($D1932,BankOpTbl,2,0),"")</f>
        <v>0</v>
      </c>
      <c r="V1932" s="27">
        <f>IFERROR(VLOOKUP($D1932,BankOpTbl,3,0),"")</f>
        <v>0</v>
      </c>
      <c r="W1932" s="27">
        <f>IFERROR(VLOOKUP($D1932,BankOpTbl,4,0),"")</f>
        <v>0</v>
      </c>
      <c r="X1932" s="27">
        <f>IF($E1932="","",IFERROR(VLOOKUP($E1932,BankTbl,4,0),""))</f>
        <v>0</v>
      </c>
      <c r="Y1932" s="27">
        <f>IF($F1932="","",IFERROR(VLOOKUP($F1932,BankTbl,4,0),""))</f>
        <v>0</v>
      </c>
      <c r="Z1932" s="27">
        <f>IF($B1932="","",IF($V1932="PICK",LEFT($N1932,5),IF($V1932="FIXED",$W1932,IF($V1932="CODE",$H1932,""))))</f>
        <v>0</v>
      </c>
    </row>
    <row r="1933" spans="1:26" ht="21" customHeight="1">
      <c r="A1933" s="27">
        <f>IF($B1933="","",COUNTA($B$13:$B1933))</f>
        <v>0</v>
      </c>
      <c r="B1933" s="28"/>
      <c r="C1933" s="28"/>
      <c r="D1933" s="29"/>
      <c r="E1933" s="29"/>
      <c r="F1933" s="29"/>
      <c r="G1933" s="28"/>
      <c r="H1933" s="28"/>
      <c r="I1933" s="30">
        <f>IF($H1933="","",IFERROR(VLOOKUP($H1933,AcctTbl,2,0),"کد ناشناخته"))</f>
        <v>0</v>
      </c>
      <c r="J1933" s="27">
        <f>IF($H1933="","",IFERROR(VLOOKUP($H1933,AcctTbl,3,0),""))</f>
        <v>0</v>
      </c>
      <c r="K1933" s="29"/>
      <c r="L1933" s="28"/>
      <c r="M1933" s="31"/>
      <c r="N1933" s="29"/>
      <c r="O1933" s="32">
        <f>IF($B1933="",0,IF($U1933="IN",N($M1933),0))</f>
        <v>0</v>
      </c>
      <c r="P1933" s="32">
        <f>IF($B1933="",0,IF(OR($U1933="OUT",$U1933="TRF"),N($M1933),0))</f>
        <v>0</v>
      </c>
      <c r="Q1933" s="32">
        <f>IF($B1933="",0,IF(OR($U1933="OUT",$U1933="TRF"),N($M1933),0))</f>
        <v>0</v>
      </c>
      <c r="R1933" s="32">
        <f>IF($B1933="",0,IF($U1933="IN",N($M1933),0))</f>
        <v>0</v>
      </c>
      <c r="S1933" s="33">
        <f>IF($B1933="","",IF($M1933="","⚠ مبلغ",IF($E1933="","⚠ بانک عامل",IF(AND($U1933="TRF",$F1933=""),"⚠ بانک مقصد",IF(AND($V1933&lt;&gt;"NONE",$V1933&lt;&gt;"",$Z1933=""),"⚠ طرف حساب","✓")))))</f>
        <v>0</v>
      </c>
      <c r="T1933" s="29"/>
      <c r="U1933" s="27">
        <f>IFERROR(VLOOKUP($D1933,BankOpTbl,2,0),"")</f>
        <v>0</v>
      </c>
      <c r="V1933" s="27">
        <f>IFERROR(VLOOKUP($D1933,BankOpTbl,3,0),"")</f>
        <v>0</v>
      </c>
      <c r="W1933" s="27">
        <f>IFERROR(VLOOKUP($D1933,BankOpTbl,4,0),"")</f>
        <v>0</v>
      </c>
      <c r="X1933" s="27">
        <f>IF($E1933="","",IFERROR(VLOOKUP($E1933,BankTbl,4,0),""))</f>
        <v>0</v>
      </c>
      <c r="Y1933" s="27">
        <f>IF($F1933="","",IFERROR(VLOOKUP($F1933,BankTbl,4,0),""))</f>
        <v>0</v>
      </c>
      <c r="Z1933" s="27">
        <f>IF($B1933="","",IF($V1933="PICK",LEFT($N1933,5),IF($V1933="FIXED",$W1933,IF($V1933="CODE",$H1933,""))))</f>
        <v>0</v>
      </c>
    </row>
    <row r="1934" spans="1:26" ht="21" customHeight="1">
      <c r="A1934" s="27">
        <f>IF($B1934="","",COUNTA($B$13:$B1934))</f>
        <v>0</v>
      </c>
      <c r="B1934" s="28"/>
      <c r="C1934" s="28"/>
      <c r="D1934" s="29"/>
      <c r="E1934" s="29"/>
      <c r="F1934" s="29"/>
      <c r="G1934" s="28"/>
      <c r="H1934" s="28"/>
      <c r="I1934" s="30">
        <f>IF($H1934="","",IFERROR(VLOOKUP($H1934,AcctTbl,2,0),"کد ناشناخته"))</f>
        <v>0</v>
      </c>
      <c r="J1934" s="27">
        <f>IF($H1934="","",IFERROR(VLOOKUP($H1934,AcctTbl,3,0),""))</f>
        <v>0</v>
      </c>
      <c r="K1934" s="29"/>
      <c r="L1934" s="28"/>
      <c r="M1934" s="31"/>
      <c r="N1934" s="29"/>
      <c r="O1934" s="32">
        <f>IF($B1934="",0,IF($U1934="IN",N($M1934),0))</f>
        <v>0</v>
      </c>
      <c r="P1934" s="32">
        <f>IF($B1934="",0,IF(OR($U1934="OUT",$U1934="TRF"),N($M1934),0))</f>
        <v>0</v>
      </c>
      <c r="Q1934" s="32">
        <f>IF($B1934="",0,IF(OR($U1934="OUT",$U1934="TRF"),N($M1934),0))</f>
        <v>0</v>
      </c>
      <c r="R1934" s="32">
        <f>IF($B1934="",0,IF($U1934="IN",N($M1934),0))</f>
        <v>0</v>
      </c>
      <c r="S1934" s="33">
        <f>IF($B1934="","",IF($M1934="","⚠ مبلغ",IF($E1934="","⚠ بانک عامل",IF(AND($U1934="TRF",$F1934=""),"⚠ بانک مقصد",IF(AND($V1934&lt;&gt;"NONE",$V1934&lt;&gt;"",$Z1934=""),"⚠ طرف حساب","✓")))))</f>
        <v>0</v>
      </c>
      <c r="T1934" s="29"/>
      <c r="U1934" s="27">
        <f>IFERROR(VLOOKUP($D1934,BankOpTbl,2,0),"")</f>
        <v>0</v>
      </c>
      <c r="V1934" s="27">
        <f>IFERROR(VLOOKUP($D1934,BankOpTbl,3,0),"")</f>
        <v>0</v>
      </c>
      <c r="W1934" s="27">
        <f>IFERROR(VLOOKUP($D1934,BankOpTbl,4,0),"")</f>
        <v>0</v>
      </c>
      <c r="X1934" s="27">
        <f>IF($E1934="","",IFERROR(VLOOKUP($E1934,BankTbl,4,0),""))</f>
        <v>0</v>
      </c>
      <c r="Y1934" s="27">
        <f>IF($F1934="","",IFERROR(VLOOKUP($F1934,BankTbl,4,0),""))</f>
        <v>0</v>
      </c>
      <c r="Z1934" s="27">
        <f>IF($B1934="","",IF($V1934="PICK",LEFT($N1934,5),IF($V1934="FIXED",$W1934,IF($V1934="CODE",$H1934,""))))</f>
        <v>0</v>
      </c>
    </row>
    <row r="1935" spans="1:26" ht="21" customHeight="1">
      <c r="A1935" s="27">
        <f>IF($B1935="","",COUNTA($B$13:$B1935))</f>
        <v>0</v>
      </c>
      <c r="B1935" s="28"/>
      <c r="C1935" s="28"/>
      <c r="D1935" s="29"/>
      <c r="E1935" s="29"/>
      <c r="F1935" s="29"/>
      <c r="G1935" s="28"/>
      <c r="H1935" s="28"/>
      <c r="I1935" s="30">
        <f>IF($H1935="","",IFERROR(VLOOKUP($H1935,AcctTbl,2,0),"کد ناشناخته"))</f>
        <v>0</v>
      </c>
      <c r="J1935" s="27">
        <f>IF($H1935="","",IFERROR(VLOOKUP($H1935,AcctTbl,3,0),""))</f>
        <v>0</v>
      </c>
      <c r="K1935" s="29"/>
      <c r="L1935" s="28"/>
      <c r="M1935" s="31"/>
      <c r="N1935" s="29"/>
      <c r="O1935" s="32">
        <f>IF($B1935="",0,IF($U1935="IN",N($M1935),0))</f>
        <v>0</v>
      </c>
      <c r="P1935" s="32">
        <f>IF($B1935="",0,IF(OR($U1935="OUT",$U1935="TRF"),N($M1935),0))</f>
        <v>0</v>
      </c>
      <c r="Q1935" s="32">
        <f>IF($B1935="",0,IF(OR($U1935="OUT",$U1935="TRF"),N($M1935),0))</f>
        <v>0</v>
      </c>
      <c r="R1935" s="32">
        <f>IF($B1935="",0,IF($U1935="IN",N($M1935),0))</f>
        <v>0</v>
      </c>
      <c r="S1935" s="33">
        <f>IF($B1935="","",IF($M1935="","⚠ مبلغ",IF($E1935="","⚠ بانک عامل",IF(AND($U1935="TRF",$F1935=""),"⚠ بانک مقصد",IF(AND($V1935&lt;&gt;"NONE",$V1935&lt;&gt;"",$Z1935=""),"⚠ طرف حساب","✓")))))</f>
        <v>0</v>
      </c>
      <c r="T1935" s="29"/>
      <c r="U1935" s="27">
        <f>IFERROR(VLOOKUP($D1935,BankOpTbl,2,0),"")</f>
        <v>0</v>
      </c>
      <c r="V1935" s="27">
        <f>IFERROR(VLOOKUP($D1935,BankOpTbl,3,0),"")</f>
        <v>0</v>
      </c>
      <c r="W1935" s="27">
        <f>IFERROR(VLOOKUP($D1935,BankOpTbl,4,0),"")</f>
        <v>0</v>
      </c>
      <c r="X1935" s="27">
        <f>IF($E1935="","",IFERROR(VLOOKUP($E1935,BankTbl,4,0),""))</f>
        <v>0</v>
      </c>
      <c r="Y1935" s="27">
        <f>IF($F1935="","",IFERROR(VLOOKUP($F1935,BankTbl,4,0),""))</f>
        <v>0</v>
      </c>
      <c r="Z1935" s="27">
        <f>IF($B1935="","",IF($V1935="PICK",LEFT($N1935,5),IF($V1935="FIXED",$W1935,IF($V1935="CODE",$H1935,""))))</f>
        <v>0</v>
      </c>
    </row>
    <row r="1936" spans="1:26" ht="21" customHeight="1">
      <c r="A1936" s="27">
        <f>IF($B1936="","",COUNTA($B$13:$B1936))</f>
        <v>0</v>
      </c>
      <c r="B1936" s="28"/>
      <c r="C1936" s="28"/>
      <c r="D1936" s="29"/>
      <c r="E1936" s="29"/>
      <c r="F1936" s="29"/>
      <c r="G1936" s="28"/>
      <c r="H1936" s="28"/>
      <c r="I1936" s="30">
        <f>IF($H1936="","",IFERROR(VLOOKUP($H1936,AcctTbl,2,0),"کد ناشناخته"))</f>
        <v>0</v>
      </c>
      <c r="J1936" s="27">
        <f>IF($H1936="","",IFERROR(VLOOKUP($H1936,AcctTbl,3,0),""))</f>
        <v>0</v>
      </c>
      <c r="K1936" s="29"/>
      <c r="L1936" s="28"/>
      <c r="M1936" s="31"/>
      <c r="N1936" s="29"/>
      <c r="O1936" s="32">
        <f>IF($B1936="",0,IF($U1936="IN",N($M1936),0))</f>
        <v>0</v>
      </c>
      <c r="P1936" s="32">
        <f>IF($B1936="",0,IF(OR($U1936="OUT",$U1936="TRF"),N($M1936),0))</f>
        <v>0</v>
      </c>
      <c r="Q1936" s="32">
        <f>IF($B1936="",0,IF(OR($U1936="OUT",$U1936="TRF"),N($M1936),0))</f>
        <v>0</v>
      </c>
      <c r="R1936" s="32">
        <f>IF($B1936="",0,IF($U1936="IN",N($M1936),0))</f>
        <v>0</v>
      </c>
      <c r="S1936" s="33">
        <f>IF($B1936="","",IF($M1936="","⚠ مبلغ",IF($E1936="","⚠ بانک عامل",IF(AND($U1936="TRF",$F1936=""),"⚠ بانک مقصد",IF(AND($V1936&lt;&gt;"NONE",$V1936&lt;&gt;"",$Z1936=""),"⚠ طرف حساب","✓")))))</f>
        <v>0</v>
      </c>
      <c r="T1936" s="29"/>
      <c r="U1936" s="27">
        <f>IFERROR(VLOOKUP($D1936,BankOpTbl,2,0),"")</f>
        <v>0</v>
      </c>
      <c r="V1936" s="27">
        <f>IFERROR(VLOOKUP($D1936,BankOpTbl,3,0),"")</f>
        <v>0</v>
      </c>
      <c r="W1936" s="27">
        <f>IFERROR(VLOOKUP($D1936,BankOpTbl,4,0),"")</f>
        <v>0</v>
      </c>
      <c r="X1936" s="27">
        <f>IF($E1936="","",IFERROR(VLOOKUP($E1936,BankTbl,4,0),""))</f>
        <v>0</v>
      </c>
      <c r="Y1936" s="27">
        <f>IF($F1936="","",IFERROR(VLOOKUP($F1936,BankTbl,4,0),""))</f>
        <v>0</v>
      </c>
      <c r="Z1936" s="27">
        <f>IF($B1936="","",IF($V1936="PICK",LEFT($N1936,5),IF($V1936="FIXED",$W1936,IF($V1936="CODE",$H1936,""))))</f>
        <v>0</v>
      </c>
    </row>
    <row r="1937" spans="1:26" ht="21" customHeight="1">
      <c r="A1937" s="27">
        <f>IF($B1937="","",COUNTA($B$13:$B1937))</f>
        <v>0</v>
      </c>
      <c r="B1937" s="28"/>
      <c r="C1937" s="28"/>
      <c r="D1937" s="29"/>
      <c r="E1937" s="29"/>
      <c r="F1937" s="29"/>
      <c r="G1937" s="28"/>
      <c r="H1937" s="28"/>
      <c r="I1937" s="30">
        <f>IF($H1937="","",IFERROR(VLOOKUP($H1937,AcctTbl,2,0),"کد ناشناخته"))</f>
        <v>0</v>
      </c>
      <c r="J1937" s="27">
        <f>IF($H1937="","",IFERROR(VLOOKUP($H1937,AcctTbl,3,0),""))</f>
        <v>0</v>
      </c>
      <c r="K1937" s="29"/>
      <c r="L1937" s="28"/>
      <c r="M1937" s="31"/>
      <c r="N1937" s="29"/>
      <c r="O1937" s="32">
        <f>IF($B1937="",0,IF($U1937="IN",N($M1937),0))</f>
        <v>0</v>
      </c>
      <c r="P1937" s="32">
        <f>IF($B1937="",0,IF(OR($U1937="OUT",$U1937="TRF"),N($M1937),0))</f>
        <v>0</v>
      </c>
      <c r="Q1937" s="32">
        <f>IF($B1937="",0,IF(OR($U1937="OUT",$U1937="TRF"),N($M1937),0))</f>
        <v>0</v>
      </c>
      <c r="R1937" s="32">
        <f>IF($B1937="",0,IF($U1937="IN",N($M1937),0))</f>
        <v>0</v>
      </c>
      <c r="S1937" s="33">
        <f>IF($B1937="","",IF($M1937="","⚠ مبلغ",IF($E1937="","⚠ بانک عامل",IF(AND($U1937="TRF",$F1937=""),"⚠ بانک مقصد",IF(AND($V1937&lt;&gt;"NONE",$V1937&lt;&gt;"",$Z1937=""),"⚠ طرف حساب","✓")))))</f>
        <v>0</v>
      </c>
      <c r="T1937" s="29"/>
      <c r="U1937" s="27">
        <f>IFERROR(VLOOKUP($D1937,BankOpTbl,2,0),"")</f>
        <v>0</v>
      </c>
      <c r="V1937" s="27">
        <f>IFERROR(VLOOKUP($D1937,BankOpTbl,3,0),"")</f>
        <v>0</v>
      </c>
      <c r="W1937" s="27">
        <f>IFERROR(VLOOKUP($D1937,BankOpTbl,4,0),"")</f>
        <v>0</v>
      </c>
      <c r="X1937" s="27">
        <f>IF($E1937="","",IFERROR(VLOOKUP($E1937,BankTbl,4,0),""))</f>
        <v>0</v>
      </c>
      <c r="Y1937" s="27">
        <f>IF($F1937="","",IFERROR(VLOOKUP($F1937,BankTbl,4,0),""))</f>
        <v>0</v>
      </c>
      <c r="Z1937" s="27">
        <f>IF($B1937="","",IF($V1937="PICK",LEFT($N1937,5),IF($V1937="FIXED",$W1937,IF($V1937="CODE",$H1937,""))))</f>
        <v>0</v>
      </c>
    </row>
    <row r="1938" spans="1:26" ht="21" customHeight="1">
      <c r="A1938" s="27">
        <f>IF($B1938="","",COUNTA($B$13:$B1938))</f>
        <v>0</v>
      </c>
      <c r="B1938" s="28"/>
      <c r="C1938" s="28"/>
      <c r="D1938" s="29"/>
      <c r="E1938" s="29"/>
      <c r="F1938" s="29"/>
      <c r="G1938" s="28"/>
      <c r="H1938" s="28"/>
      <c r="I1938" s="30">
        <f>IF($H1938="","",IFERROR(VLOOKUP($H1938,AcctTbl,2,0),"کد ناشناخته"))</f>
        <v>0</v>
      </c>
      <c r="J1938" s="27">
        <f>IF($H1938="","",IFERROR(VLOOKUP($H1938,AcctTbl,3,0),""))</f>
        <v>0</v>
      </c>
      <c r="K1938" s="29"/>
      <c r="L1938" s="28"/>
      <c r="M1938" s="31"/>
      <c r="N1938" s="29"/>
      <c r="O1938" s="32">
        <f>IF($B1938="",0,IF($U1938="IN",N($M1938),0))</f>
        <v>0</v>
      </c>
      <c r="P1938" s="32">
        <f>IF($B1938="",0,IF(OR($U1938="OUT",$U1938="TRF"),N($M1938),0))</f>
        <v>0</v>
      </c>
      <c r="Q1938" s="32">
        <f>IF($B1938="",0,IF(OR($U1938="OUT",$U1938="TRF"),N($M1938),0))</f>
        <v>0</v>
      </c>
      <c r="R1938" s="32">
        <f>IF($B1938="",0,IF($U1938="IN",N($M1938),0))</f>
        <v>0</v>
      </c>
      <c r="S1938" s="33">
        <f>IF($B1938="","",IF($M1938="","⚠ مبلغ",IF($E1938="","⚠ بانک عامل",IF(AND($U1938="TRF",$F1938=""),"⚠ بانک مقصد",IF(AND($V1938&lt;&gt;"NONE",$V1938&lt;&gt;"",$Z1938=""),"⚠ طرف حساب","✓")))))</f>
        <v>0</v>
      </c>
      <c r="T1938" s="29"/>
      <c r="U1938" s="27">
        <f>IFERROR(VLOOKUP($D1938,BankOpTbl,2,0),"")</f>
        <v>0</v>
      </c>
      <c r="V1938" s="27">
        <f>IFERROR(VLOOKUP($D1938,BankOpTbl,3,0),"")</f>
        <v>0</v>
      </c>
      <c r="W1938" s="27">
        <f>IFERROR(VLOOKUP($D1938,BankOpTbl,4,0),"")</f>
        <v>0</v>
      </c>
      <c r="X1938" s="27">
        <f>IF($E1938="","",IFERROR(VLOOKUP($E1938,BankTbl,4,0),""))</f>
        <v>0</v>
      </c>
      <c r="Y1938" s="27">
        <f>IF($F1938="","",IFERROR(VLOOKUP($F1938,BankTbl,4,0),""))</f>
        <v>0</v>
      </c>
      <c r="Z1938" s="27">
        <f>IF($B1938="","",IF($V1938="PICK",LEFT($N1938,5),IF($V1938="FIXED",$W1938,IF($V1938="CODE",$H1938,""))))</f>
        <v>0</v>
      </c>
    </row>
    <row r="1939" spans="1:26" ht="21" customHeight="1">
      <c r="A1939" s="27">
        <f>IF($B1939="","",COUNTA($B$13:$B1939))</f>
        <v>0</v>
      </c>
      <c r="B1939" s="28"/>
      <c r="C1939" s="28"/>
      <c r="D1939" s="29"/>
      <c r="E1939" s="29"/>
      <c r="F1939" s="29"/>
      <c r="G1939" s="28"/>
      <c r="H1939" s="28"/>
      <c r="I1939" s="30">
        <f>IF($H1939="","",IFERROR(VLOOKUP($H1939,AcctTbl,2,0),"کد ناشناخته"))</f>
        <v>0</v>
      </c>
      <c r="J1939" s="27">
        <f>IF($H1939="","",IFERROR(VLOOKUP($H1939,AcctTbl,3,0),""))</f>
        <v>0</v>
      </c>
      <c r="K1939" s="29"/>
      <c r="L1939" s="28"/>
      <c r="M1939" s="31"/>
      <c r="N1939" s="29"/>
      <c r="O1939" s="32">
        <f>IF($B1939="",0,IF($U1939="IN",N($M1939),0))</f>
        <v>0</v>
      </c>
      <c r="P1939" s="32">
        <f>IF($B1939="",0,IF(OR($U1939="OUT",$U1939="TRF"),N($M1939),0))</f>
        <v>0</v>
      </c>
      <c r="Q1939" s="32">
        <f>IF($B1939="",0,IF(OR($U1939="OUT",$U1939="TRF"),N($M1939),0))</f>
        <v>0</v>
      </c>
      <c r="R1939" s="32">
        <f>IF($B1939="",0,IF($U1939="IN",N($M1939),0))</f>
        <v>0</v>
      </c>
      <c r="S1939" s="33">
        <f>IF($B1939="","",IF($M1939="","⚠ مبلغ",IF($E1939="","⚠ بانک عامل",IF(AND($U1939="TRF",$F1939=""),"⚠ بانک مقصد",IF(AND($V1939&lt;&gt;"NONE",$V1939&lt;&gt;"",$Z1939=""),"⚠ طرف حساب","✓")))))</f>
        <v>0</v>
      </c>
      <c r="T1939" s="29"/>
      <c r="U1939" s="27">
        <f>IFERROR(VLOOKUP($D1939,BankOpTbl,2,0),"")</f>
        <v>0</v>
      </c>
      <c r="V1939" s="27">
        <f>IFERROR(VLOOKUP($D1939,BankOpTbl,3,0),"")</f>
        <v>0</v>
      </c>
      <c r="W1939" s="27">
        <f>IFERROR(VLOOKUP($D1939,BankOpTbl,4,0),"")</f>
        <v>0</v>
      </c>
      <c r="X1939" s="27">
        <f>IF($E1939="","",IFERROR(VLOOKUP($E1939,BankTbl,4,0),""))</f>
        <v>0</v>
      </c>
      <c r="Y1939" s="27">
        <f>IF($F1939="","",IFERROR(VLOOKUP($F1939,BankTbl,4,0),""))</f>
        <v>0</v>
      </c>
      <c r="Z1939" s="27">
        <f>IF($B1939="","",IF($V1939="PICK",LEFT($N1939,5),IF($V1939="FIXED",$W1939,IF($V1939="CODE",$H1939,""))))</f>
        <v>0</v>
      </c>
    </row>
    <row r="1940" spans="1:26" ht="21" customHeight="1">
      <c r="A1940" s="27">
        <f>IF($B1940="","",COUNTA($B$13:$B1940))</f>
        <v>0</v>
      </c>
      <c r="B1940" s="28"/>
      <c r="C1940" s="28"/>
      <c r="D1940" s="29"/>
      <c r="E1940" s="29"/>
      <c r="F1940" s="29"/>
      <c r="G1940" s="28"/>
      <c r="H1940" s="28"/>
      <c r="I1940" s="30">
        <f>IF($H1940="","",IFERROR(VLOOKUP($H1940,AcctTbl,2,0),"کد ناشناخته"))</f>
        <v>0</v>
      </c>
      <c r="J1940" s="27">
        <f>IF($H1940="","",IFERROR(VLOOKUP($H1940,AcctTbl,3,0),""))</f>
        <v>0</v>
      </c>
      <c r="K1940" s="29"/>
      <c r="L1940" s="28"/>
      <c r="M1940" s="31"/>
      <c r="N1940" s="29"/>
      <c r="O1940" s="32">
        <f>IF($B1940="",0,IF($U1940="IN",N($M1940),0))</f>
        <v>0</v>
      </c>
      <c r="P1940" s="32">
        <f>IF($B1940="",0,IF(OR($U1940="OUT",$U1940="TRF"),N($M1940),0))</f>
        <v>0</v>
      </c>
      <c r="Q1940" s="32">
        <f>IF($B1940="",0,IF(OR($U1940="OUT",$U1940="TRF"),N($M1940),0))</f>
        <v>0</v>
      </c>
      <c r="R1940" s="32">
        <f>IF($B1940="",0,IF($U1940="IN",N($M1940),0))</f>
        <v>0</v>
      </c>
      <c r="S1940" s="33">
        <f>IF($B1940="","",IF($M1940="","⚠ مبلغ",IF($E1940="","⚠ بانک عامل",IF(AND($U1940="TRF",$F1940=""),"⚠ بانک مقصد",IF(AND($V1940&lt;&gt;"NONE",$V1940&lt;&gt;"",$Z1940=""),"⚠ طرف حساب","✓")))))</f>
        <v>0</v>
      </c>
      <c r="T1940" s="29"/>
      <c r="U1940" s="27">
        <f>IFERROR(VLOOKUP($D1940,BankOpTbl,2,0),"")</f>
        <v>0</v>
      </c>
      <c r="V1940" s="27">
        <f>IFERROR(VLOOKUP($D1940,BankOpTbl,3,0),"")</f>
        <v>0</v>
      </c>
      <c r="W1940" s="27">
        <f>IFERROR(VLOOKUP($D1940,BankOpTbl,4,0),"")</f>
        <v>0</v>
      </c>
      <c r="X1940" s="27">
        <f>IF($E1940="","",IFERROR(VLOOKUP($E1940,BankTbl,4,0),""))</f>
        <v>0</v>
      </c>
      <c r="Y1940" s="27">
        <f>IF($F1940="","",IFERROR(VLOOKUP($F1940,BankTbl,4,0),""))</f>
        <v>0</v>
      </c>
      <c r="Z1940" s="27">
        <f>IF($B1940="","",IF($V1940="PICK",LEFT($N1940,5),IF($V1940="FIXED",$W1940,IF($V1940="CODE",$H1940,""))))</f>
        <v>0</v>
      </c>
    </row>
    <row r="1941" spans="1:26" ht="21" customHeight="1">
      <c r="A1941" s="27">
        <f>IF($B1941="","",COUNTA($B$13:$B1941))</f>
        <v>0</v>
      </c>
      <c r="B1941" s="28"/>
      <c r="C1941" s="28"/>
      <c r="D1941" s="29"/>
      <c r="E1941" s="29"/>
      <c r="F1941" s="29"/>
      <c r="G1941" s="28"/>
      <c r="H1941" s="28"/>
      <c r="I1941" s="30">
        <f>IF($H1941="","",IFERROR(VLOOKUP($H1941,AcctTbl,2,0),"کد ناشناخته"))</f>
        <v>0</v>
      </c>
      <c r="J1941" s="27">
        <f>IF($H1941="","",IFERROR(VLOOKUP($H1941,AcctTbl,3,0),""))</f>
        <v>0</v>
      </c>
      <c r="K1941" s="29"/>
      <c r="L1941" s="28"/>
      <c r="M1941" s="31"/>
      <c r="N1941" s="29"/>
      <c r="O1941" s="32">
        <f>IF($B1941="",0,IF($U1941="IN",N($M1941),0))</f>
        <v>0</v>
      </c>
      <c r="P1941" s="32">
        <f>IF($B1941="",0,IF(OR($U1941="OUT",$U1941="TRF"),N($M1941),0))</f>
        <v>0</v>
      </c>
      <c r="Q1941" s="32">
        <f>IF($B1941="",0,IF(OR($U1941="OUT",$U1941="TRF"),N($M1941),0))</f>
        <v>0</v>
      </c>
      <c r="R1941" s="32">
        <f>IF($B1941="",0,IF($U1941="IN",N($M1941),0))</f>
        <v>0</v>
      </c>
      <c r="S1941" s="33">
        <f>IF($B1941="","",IF($M1941="","⚠ مبلغ",IF($E1941="","⚠ بانک عامل",IF(AND($U1941="TRF",$F1941=""),"⚠ بانک مقصد",IF(AND($V1941&lt;&gt;"NONE",$V1941&lt;&gt;"",$Z1941=""),"⚠ طرف حساب","✓")))))</f>
        <v>0</v>
      </c>
      <c r="T1941" s="29"/>
      <c r="U1941" s="27">
        <f>IFERROR(VLOOKUP($D1941,BankOpTbl,2,0),"")</f>
        <v>0</v>
      </c>
      <c r="V1941" s="27">
        <f>IFERROR(VLOOKUP($D1941,BankOpTbl,3,0),"")</f>
        <v>0</v>
      </c>
      <c r="W1941" s="27">
        <f>IFERROR(VLOOKUP($D1941,BankOpTbl,4,0),"")</f>
        <v>0</v>
      </c>
      <c r="X1941" s="27">
        <f>IF($E1941="","",IFERROR(VLOOKUP($E1941,BankTbl,4,0),""))</f>
        <v>0</v>
      </c>
      <c r="Y1941" s="27">
        <f>IF($F1941="","",IFERROR(VLOOKUP($F1941,BankTbl,4,0),""))</f>
        <v>0</v>
      </c>
      <c r="Z1941" s="27">
        <f>IF($B1941="","",IF($V1941="PICK",LEFT($N1941,5),IF($V1941="FIXED",$W1941,IF($V1941="CODE",$H1941,""))))</f>
        <v>0</v>
      </c>
    </row>
    <row r="1942" spans="1:26" ht="21" customHeight="1">
      <c r="A1942" s="27">
        <f>IF($B1942="","",COUNTA($B$13:$B1942))</f>
        <v>0</v>
      </c>
      <c r="B1942" s="28"/>
      <c r="C1942" s="28"/>
      <c r="D1942" s="29"/>
      <c r="E1942" s="29"/>
      <c r="F1942" s="29"/>
      <c r="G1942" s="28"/>
      <c r="H1942" s="28"/>
      <c r="I1942" s="30">
        <f>IF($H1942="","",IFERROR(VLOOKUP($H1942,AcctTbl,2,0),"کد ناشناخته"))</f>
        <v>0</v>
      </c>
      <c r="J1942" s="27">
        <f>IF($H1942="","",IFERROR(VLOOKUP($H1942,AcctTbl,3,0),""))</f>
        <v>0</v>
      </c>
      <c r="K1942" s="29"/>
      <c r="L1942" s="28"/>
      <c r="M1942" s="31"/>
      <c r="N1942" s="29"/>
      <c r="O1942" s="32">
        <f>IF($B1942="",0,IF($U1942="IN",N($M1942),0))</f>
        <v>0</v>
      </c>
      <c r="P1942" s="32">
        <f>IF($B1942="",0,IF(OR($U1942="OUT",$U1942="TRF"),N($M1942),0))</f>
        <v>0</v>
      </c>
      <c r="Q1942" s="32">
        <f>IF($B1942="",0,IF(OR($U1942="OUT",$U1942="TRF"),N($M1942),0))</f>
        <v>0</v>
      </c>
      <c r="R1942" s="32">
        <f>IF($B1942="",0,IF($U1942="IN",N($M1942),0))</f>
        <v>0</v>
      </c>
      <c r="S1942" s="33">
        <f>IF($B1942="","",IF($M1942="","⚠ مبلغ",IF($E1942="","⚠ بانک عامل",IF(AND($U1942="TRF",$F1942=""),"⚠ بانک مقصد",IF(AND($V1942&lt;&gt;"NONE",$V1942&lt;&gt;"",$Z1942=""),"⚠ طرف حساب","✓")))))</f>
        <v>0</v>
      </c>
      <c r="T1942" s="29"/>
      <c r="U1942" s="27">
        <f>IFERROR(VLOOKUP($D1942,BankOpTbl,2,0),"")</f>
        <v>0</v>
      </c>
      <c r="V1942" s="27">
        <f>IFERROR(VLOOKUP($D1942,BankOpTbl,3,0),"")</f>
        <v>0</v>
      </c>
      <c r="W1942" s="27">
        <f>IFERROR(VLOOKUP($D1942,BankOpTbl,4,0),"")</f>
        <v>0</v>
      </c>
      <c r="X1942" s="27">
        <f>IF($E1942="","",IFERROR(VLOOKUP($E1942,BankTbl,4,0),""))</f>
        <v>0</v>
      </c>
      <c r="Y1942" s="27">
        <f>IF($F1942="","",IFERROR(VLOOKUP($F1942,BankTbl,4,0),""))</f>
        <v>0</v>
      </c>
      <c r="Z1942" s="27">
        <f>IF($B1942="","",IF($V1942="PICK",LEFT($N1942,5),IF($V1942="FIXED",$W1942,IF($V1942="CODE",$H1942,""))))</f>
        <v>0</v>
      </c>
    </row>
    <row r="1943" spans="1:26" ht="21" customHeight="1">
      <c r="A1943" s="27">
        <f>IF($B1943="","",COUNTA($B$13:$B1943))</f>
        <v>0</v>
      </c>
      <c r="B1943" s="28"/>
      <c r="C1943" s="28"/>
      <c r="D1943" s="29"/>
      <c r="E1943" s="29"/>
      <c r="F1943" s="29"/>
      <c r="G1943" s="28"/>
      <c r="H1943" s="28"/>
      <c r="I1943" s="30">
        <f>IF($H1943="","",IFERROR(VLOOKUP($H1943,AcctTbl,2,0),"کد ناشناخته"))</f>
        <v>0</v>
      </c>
      <c r="J1943" s="27">
        <f>IF($H1943="","",IFERROR(VLOOKUP($H1943,AcctTbl,3,0),""))</f>
        <v>0</v>
      </c>
      <c r="K1943" s="29"/>
      <c r="L1943" s="28"/>
      <c r="M1943" s="31"/>
      <c r="N1943" s="29"/>
      <c r="O1943" s="32">
        <f>IF($B1943="",0,IF($U1943="IN",N($M1943),0))</f>
        <v>0</v>
      </c>
      <c r="P1943" s="32">
        <f>IF($B1943="",0,IF(OR($U1943="OUT",$U1943="TRF"),N($M1943),0))</f>
        <v>0</v>
      </c>
      <c r="Q1943" s="32">
        <f>IF($B1943="",0,IF(OR($U1943="OUT",$U1943="TRF"),N($M1943),0))</f>
        <v>0</v>
      </c>
      <c r="R1943" s="32">
        <f>IF($B1943="",0,IF($U1943="IN",N($M1943),0))</f>
        <v>0</v>
      </c>
      <c r="S1943" s="33">
        <f>IF($B1943="","",IF($M1943="","⚠ مبلغ",IF($E1943="","⚠ بانک عامل",IF(AND($U1943="TRF",$F1943=""),"⚠ بانک مقصد",IF(AND($V1943&lt;&gt;"NONE",$V1943&lt;&gt;"",$Z1943=""),"⚠ طرف حساب","✓")))))</f>
        <v>0</v>
      </c>
      <c r="T1943" s="29"/>
      <c r="U1943" s="27">
        <f>IFERROR(VLOOKUP($D1943,BankOpTbl,2,0),"")</f>
        <v>0</v>
      </c>
      <c r="V1943" s="27">
        <f>IFERROR(VLOOKUP($D1943,BankOpTbl,3,0),"")</f>
        <v>0</v>
      </c>
      <c r="W1943" s="27">
        <f>IFERROR(VLOOKUP($D1943,BankOpTbl,4,0),"")</f>
        <v>0</v>
      </c>
      <c r="X1943" s="27">
        <f>IF($E1943="","",IFERROR(VLOOKUP($E1943,BankTbl,4,0),""))</f>
        <v>0</v>
      </c>
      <c r="Y1943" s="27">
        <f>IF($F1943="","",IFERROR(VLOOKUP($F1943,BankTbl,4,0),""))</f>
        <v>0</v>
      </c>
      <c r="Z1943" s="27">
        <f>IF($B1943="","",IF($V1943="PICK",LEFT($N1943,5),IF($V1943="FIXED",$W1943,IF($V1943="CODE",$H1943,""))))</f>
        <v>0</v>
      </c>
    </row>
    <row r="1944" spans="1:26" ht="21" customHeight="1">
      <c r="A1944" s="27">
        <f>IF($B1944="","",COUNTA($B$13:$B1944))</f>
        <v>0</v>
      </c>
      <c r="B1944" s="28"/>
      <c r="C1944" s="28"/>
      <c r="D1944" s="29"/>
      <c r="E1944" s="29"/>
      <c r="F1944" s="29"/>
      <c r="G1944" s="28"/>
      <c r="H1944" s="28"/>
      <c r="I1944" s="30">
        <f>IF($H1944="","",IFERROR(VLOOKUP($H1944,AcctTbl,2,0),"کد ناشناخته"))</f>
        <v>0</v>
      </c>
      <c r="J1944" s="27">
        <f>IF($H1944="","",IFERROR(VLOOKUP($H1944,AcctTbl,3,0),""))</f>
        <v>0</v>
      </c>
      <c r="K1944" s="29"/>
      <c r="L1944" s="28"/>
      <c r="M1944" s="31"/>
      <c r="N1944" s="29"/>
      <c r="O1944" s="32">
        <f>IF($B1944="",0,IF($U1944="IN",N($M1944),0))</f>
        <v>0</v>
      </c>
      <c r="P1944" s="32">
        <f>IF($B1944="",0,IF(OR($U1944="OUT",$U1944="TRF"),N($M1944),0))</f>
        <v>0</v>
      </c>
      <c r="Q1944" s="32">
        <f>IF($B1944="",0,IF(OR($U1944="OUT",$U1944="TRF"),N($M1944),0))</f>
        <v>0</v>
      </c>
      <c r="R1944" s="32">
        <f>IF($B1944="",0,IF($U1944="IN",N($M1944),0))</f>
        <v>0</v>
      </c>
      <c r="S1944" s="33">
        <f>IF($B1944="","",IF($M1944="","⚠ مبلغ",IF($E1944="","⚠ بانک عامل",IF(AND($U1944="TRF",$F1944=""),"⚠ بانک مقصد",IF(AND($V1944&lt;&gt;"NONE",$V1944&lt;&gt;"",$Z1944=""),"⚠ طرف حساب","✓")))))</f>
        <v>0</v>
      </c>
      <c r="T1944" s="29"/>
      <c r="U1944" s="27">
        <f>IFERROR(VLOOKUP($D1944,BankOpTbl,2,0),"")</f>
        <v>0</v>
      </c>
      <c r="V1944" s="27">
        <f>IFERROR(VLOOKUP($D1944,BankOpTbl,3,0),"")</f>
        <v>0</v>
      </c>
      <c r="W1944" s="27">
        <f>IFERROR(VLOOKUP($D1944,BankOpTbl,4,0),"")</f>
        <v>0</v>
      </c>
      <c r="X1944" s="27">
        <f>IF($E1944="","",IFERROR(VLOOKUP($E1944,BankTbl,4,0),""))</f>
        <v>0</v>
      </c>
      <c r="Y1944" s="27">
        <f>IF($F1944="","",IFERROR(VLOOKUP($F1944,BankTbl,4,0),""))</f>
        <v>0</v>
      </c>
      <c r="Z1944" s="27">
        <f>IF($B1944="","",IF($V1944="PICK",LEFT($N1944,5),IF($V1944="FIXED",$W1944,IF($V1944="CODE",$H1944,""))))</f>
        <v>0</v>
      </c>
    </row>
    <row r="1945" spans="1:26" ht="21" customHeight="1">
      <c r="A1945" s="27">
        <f>IF($B1945="","",COUNTA($B$13:$B1945))</f>
        <v>0</v>
      </c>
      <c r="B1945" s="28"/>
      <c r="C1945" s="28"/>
      <c r="D1945" s="29"/>
      <c r="E1945" s="29"/>
      <c r="F1945" s="29"/>
      <c r="G1945" s="28"/>
      <c r="H1945" s="28"/>
      <c r="I1945" s="30">
        <f>IF($H1945="","",IFERROR(VLOOKUP($H1945,AcctTbl,2,0),"کد ناشناخته"))</f>
        <v>0</v>
      </c>
      <c r="J1945" s="27">
        <f>IF($H1945="","",IFERROR(VLOOKUP($H1945,AcctTbl,3,0),""))</f>
        <v>0</v>
      </c>
      <c r="K1945" s="29"/>
      <c r="L1945" s="28"/>
      <c r="M1945" s="31"/>
      <c r="N1945" s="29"/>
      <c r="O1945" s="32">
        <f>IF($B1945="",0,IF($U1945="IN",N($M1945),0))</f>
        <v>0</v>
      </c>
      <c r="P1945" s="32">
        <f>IF($B1945="",0,IF(OR($U1945="OUT",$U1945="TRF"),N($M1945),0))</f>
        <v>0</v>
      </c>
      <c r="Q1945" s="32">
        <f>IF($B1945="",0,IF(OR($U1945="OUT",$U1945="TRF"),N($M1945),0))</f>
        <v>0</v>
      </c>
      <c r="R1945" s="32">
        <f>IF($B1945="",0,IF($U1945="IN",N($M1945),0))</f>
        <v>0</v>
      </c>
      <c r="S1945" s="33">
        <f>IF($B1945="","",IF($M1945="","⚠ مبلغ",IF($E1945="","⚠ بانک عامل",IF(AND($U1945="TRF",$F1945=""),"⚠ بانک مقصد",IF(AND($V1945&lt;&gt;"NONE",$V1945&lt;&gt;"",$Z1945=""),"⚠ طرف حساب","✓")))))</f>
        <v>0</v>
      </c>
      <c r="T1945" s="29"/>
      <c r="U1945" s="27">
        <f>IFERROR(VLOOKUP($D1945,BankOpTbl,2,0),"")</f>
        <v>0</v>
      </c>
      <c r="V1945" s="27">
        <f>IFERROR(VLOOKUP($D1945,BankOpTbl,3,0),"")</f>
        <v>0</v>
      </c>
      <c r="W1945" s="27">
        <f>IFERROR(VLOOKUP($D1945,BankOpTbl,4,0),"")</f>
        <v>0</v>
      </c>
      <c r="X1945" s="27">
        <f>IF($E1945="","",IFERROR(VLOOKUP($E1945,BankTbl,4,0),""))</f>
        <v>0</v>
      </c>
      <c r="Y1945" s="27">
        <f>IF($F1945="","",IFERROR(VLOOKUP($F1945,BankTbl,4,0),""))</f>
        <v>0</v>
      </c>
      <c r="Z1945" s="27">
        <f>IF($B1945="","",IF($V1945="PICK",LEFT($N1945,5),IF($V1945="FIXED",$W1945,IF($V1945="CODE",$H1945,""))))</f>
        <v>0</v>
      </c>
    </row>
    <row r="1946" spans="1:26" ht="21" customHeight="1">
      <c r="A1946" s="27">
        <f>IF($B1946="","",COUNTA($B$13:$B1946))</f>
        <v>0</v>
      </c>
      <c r="B1946" s="28"/>
      <c r="C1946" s="28"/>
      <c r="D1946" s="29"/>
      <c r="E1946" s="29"/>
      <c r="F1946" s="29"/>
      <c r="G1946" s="28"/>
      <c r="H1946" s="28"/>
      <c r="I1946" s="30">
        <f>IF($H1946="","",IFERROR(VLOOKUP($H1946,AcctTbl,2,0),"کد ناشناخته"))</f>
        <v>0</v>
      </c>
      <c r="J1946" s="27">
        <f>IF($H1946="","",IFERROR(VLOOKUP($H1946,AcctTbl,3,0),""))</f>
        <v>0</v>
      </c>
      <c r="K1946" s="29"/>
      <c r="L1946" s="28"/>
      <c r="M1946" s="31"/>
      <c r="N1946" s="29"/>
      <c r="O1946" s="32">
        <f>IF($B1946="",0,IF($U1946="IN",N($M1946),0))</f>
        <v>0</v>
      </c>
      <c r="P1946" s="32">
        <f>IF($B1946="",0,IF(OR($U1946="OUT",$U1946="TRF"),N($M1946),0))</f>
        <v>0</v>
      </c>
      <c r="Q1946" s="32">
        <f>IF($B1946="",0,IF(OR($U1946="OUT",$U1946="TRF"),N($M1946),0))</f>
        <v>0</v>
      </c>
      <c r="R1946" s="32">
        <f>IF($B1946="",0,IF($U1946="IN",N($M1946),0))</f>
        <v>0</v>
      </c>
      <c r="S1946" s="33">
        <f>IF($B1946="","",IF($M1946="","⚠ مبلغ",IF($E1946="","⚠ بانک عامل",IF(AND($U1946="TRF",$F1946=""),"⚠ بانک مقصد",IF(AND($V1946&lt;&gt;"NONE",$V1946&lt;&gt;"",$Z1946=""),"⚠ طرف حساب","✓")))))</f>
        <v>0</v>
      </c>
      <c r="T1946" s="29"/>
      <c r="U1946" s="27">
        <f>IFERROR(VLOOKUP($D1946,BankOpTbl,2,0),"")</f>
        <v>0</v>
      </c>
      <c r="V1946" s="27">
        <f>IFERROR(VLOOKUP($D1946,BankOpTbl,3,0),"")</f>
        <v>0</v>
      </c>
      <c r="W1946" s="27">
        <f>IFERROR(VLOOKUP($D1946,BankOpTbl,4,0),"")</f>
        <v>0</v>
      </c>
      <c r="X1946" s="27">
        <f>IF($E1946="","",IFERROR(VLOOKUP($E1946,BankTbl,4,0),""))</f>
        <v>0</v>
      </c>
      <c r="Y1946" s="27">
        <f>IF($F1946="","",IFERROR(VLOOKUP($F1946,BankTbl,4,0),""))</f>
        <v>0</v>
      </c>
      <c r="Z1946" s="27">
        <f>IF($B1946="","",IF($V1946="PICK",LEFT($N1946,5),IF($V1946="FIXED",$W1946,IF($V1946="CODE",$H1946,""))))</f>
        <v>0</v>
      </c>
    </row>
    <row r="1947" spans="1:26" ht="21" customHeight="1">
      <c r="A1947" s="27">
        <f>IF($B1947="","",COUNTA($B$13:$B1947))</f>
        <v>0</v>
      </c>
      <c r="B1947" s="28"/>
      <c r="C1947" s="28"/>
      <c r="D1947" s="29"/>
      <c r="E1947" s="29"/>
      <c r="F1947" s="29"/>
      <c r="G1947" s="28"/>
      <c r="H1947" s="28"/>
      <c r="I1947" s="30">
        <f>IF($H1947="","",IFERROR(VLOOKUP($H1947,AcctTbl,2,0),"کد ناشناخته"))</f>
        <v>0</v>
      </c>
      <c r="J1947" s="27">
        <f>IF($H1947="","",IFERROR(VLOOKUP($H1947,AcctTbl,3,0),""))</f>
        <v>0</v>
      </c>
      <c r="K1947" s="29"/>
      <c r="L1947" s="28"/>
      <c r="M1947" s="31"/>
      <c r="N1947" s="29"/>
      <c r="O1947" s="32">
        <f>IF($B1947="",0,IF($U1947="IN",N($M1947),0))</f>
        <v>0</v>
      </c>
      <c r="P1947" s="32">
        <f>IF($B1947="",0,IF(OR($U1947="OUT",$U1947="TRF"),N($M1947),0))</f>
        <v>0</v>
      </c>
      <c r="Q1947" s="32">
        <f>IF($B1947="",0,IF(OR($U1947="OUT",$U1947="TRF"),N($M1947),0))</f>
        <v>0</v>
      </c>
      <c r="R1947" s="32">
        <f>IF($B1947="",0,IF($U1947="IN",N($M1947),0))</f>
        <v>0</v>
      </c>
      <c r="S1947" s="33">
        <f>IF($B1947="","",IF($M1947="","⚠ مبلغ",IF($E1947="","⚠ بانک عامل",IF(AND($U1947="TRF",$F1947=""),"⚠ بانک مقصد",IF(AND($V1947&lt;&gt;"NONE",$V1947&lt;&gt;"",$Z1947=""),"⚠ طرف حساب","✓")))))</f>
        <v>0</v>
      </c>
      <c r="T1947" s="29"/>
      <c r="U1947" s="27">
        <f>IFERROR(VLOOKUP($D1947,BankOpTbl,2,0),"")</f>
        <v>0</v>
      </c>
      <c r="V1947" s="27">
        <f>IFERROR(VLOOKUP($D1947,BankOpTbl,3,0),"")</f>
        <v>0</v>
      </c>
      <c r="W1947" s="27">
        <f>IFERROR(VLOOKUP($D1947,BankOpTbl,4,0),"")</f>
        <v>0</v>
      </c>
      <c r="X1947" s="27">
        <f>IF($E1947="","",IFERROR(VLOOKUP($E1947,BankTbl,4,0),""))</f>
        <v>0</v>
      </c>
      <c r="Y1947" s="27">
        <f>IF($F1947="","",IFERROR(VLOOKUP($F1947,BankTbl,4,0),""))</f>
        <v>0</v>
      </c>
      <c r="Z1947" s="27">
        <f>IF($B1947="","",IF($V1947="PICK",LEFT($N1947,5),IF($V1947="FIXED",$W1947,IF($V1947="CODE",$H1947,""))))</f>
        <v>0</v>
      </c>
    </row>
    <row r="1948" spans="1:26" ht="21" customHeight="1">
      <c r="A1948" s="27">
        <f>IF($B1948="","",COUNTA($B$13:$B1948))</f>
        <v>0</v>
      </c>
      <c r="B1948" s="28"/>
      <c r="C1948" s="28"/>
      <c r="D1948" s="29"/>
      <c r="E1948" s="29"/>
      <c r="F1948" s="29"/>
      <c r="G1948" s="28"/>
      <c r="H1948" s="28"/>
      <c r="I1948" s="30">
        <f>IF($H1948="","",IFERROR(VLOOKUP($H1948,AcctTbl,2,0),"کد ناشناخته"))</f>
        <v>0</v>
      </c>
      <c r="J1948" s="27">
        <f>IF($H1948="","",IFERROR(VLOOKUP($H1948,AcctTbl,3,0),""))</f>
        <v>0</v>
      </c>
      <c r="K1948" s="29"/>
      <c r="L1948" s="28"/>
      <c r="M1948" s="31"/>
      <c r="N1948" s="29"/>
      <c r="O1948" s="32">
        <f>IF($B1948="",0,IF($U1948="IN",N($M1948),0))</f>
        <v>0</v>
      </c>
      <c r="P1948" s="32">
        <f>IF($B1948="",0,IF(OR($U1948="OUT",$U1948="TRF"),N($M1948),0))</f>
        <v>0</v>
      </c>
      <c r="Q1948" s="32">
        <f>IF($B1948="",0,IF(OR($U1948="OUT",$U1948="TRF"),N($M1948),0))</f>
        <v>0</v>
      </c>
      <c r="R1948" s="32">
        <f>IF($B1948="",0,IF($U1948="IN",N($M1948),0))</f>
        <v>0</v>
      </c>
      <c r="S1948" s="33">
        <f>IF($B1948="","",IF($M1948="","⚠ مبلغ",IF($E1948="","⚠ بانک عامل",IF(AND($U1948="TRF",$F1948=""),"⚠ بانک مقصد",IF(AND($V1948&lt;&gt;"NONE",$V1948&lt;&gt;"",$Z1948=""),"⚠ طرف حساب","✓")))))</f>
        <v>0</v>
      </c>
      <c r="T1948" s="29"/>
      <c r="U1948" s="27">
        <f>IFERROR(VLOOKUP($D1948,BankOpTbl,2,0),"")</f>
        <v>0</v>
      </c>
      <c r="V1948" s="27">
        <f>IFERROR(VLOOKUP($D1948,BankOpTbl,3,0),"")</f>
        <v>0</v>
      </c>
      <c r="W1948" s="27">
        <f>IFERROR(VLOOKUP($D1948,BankOpTbl,4,0),"")</f>
        <v>0</v>
      </c>
      <c r="X1948" s="27">
        <f>IF($E1948="","",IFERROR(VLOOKUP($E1948,BankTbl,4,0),""))</f>
        <v>0</v>
      </c>
      <c r="Y1948" s="27">
        <f>IF($F1948="","",IFERROR(VLOOKUP($F1948,BankTbl,4,0),""))</f>
        <v>0</v>
      </c>
      <c r="Z1948" s="27">
        <f>IF($B1948="","",IF($V1948="PICK",LEFT($N1948,5),IF($V1948="FIXED",$W1948,IF($V1948="CODE",$H1948,""))))</f>
        <v>0</v>
      </c>
    </row>
    <row r="1949" spans="1:26" ht="21" customHeight="1">
      <c r="A1949" s="27">
        <f>IF($B1949="","",COUNTA($B$13:$B1949))</f>
        <v>0</v>
      </c>
      <c r="B1949" s="28"/>
      <c r="C1949" s="28"/>
      <c r="D1949" s="29"/>
      <c r="E1949" s="29"/>
      <c r="F1949" s="29"/>
      <c r="G1949" s="28"/>
      <c r="H1949" s="28"/>
      <c r="I1949" s="30">
        <f>IF($H1949="","",IFERROR(VLOOKUP($H1949,AcctTbl,2,0),"کد ناشناخته"))</f>
        <v>0</v>
      </c>
      <c r="J1949" s="27">
        <f>IF($H1949="","",IFERROR(VLOOKUP($H1949,AcctTbl,3,0),""))</f>
        <v>0</v>
      </c>
      <c r="K1949" s="29"/>
      <c r="L1949" s="28"/>
      <c r="M1949" s="31"/>
      <c r="N1949" s="29"/>
      <c r="O1949" s="32">
        <f>IF($B1949="",0,IF($U1949="IN",N($M1949),0))</f>
        <v>0</v>
      </c>
      <c r="P1949" s="32">
        <f>IF($B1949="",0,IF(OR($U1949="OUT",$U1949="TRF"),N($M1949),0))</f>
        <v>0</v>
      </c>
      <c r="Q1949" s="32">
        <f>IF($B1949="",0,IF(OR($U1949="OUT",$U1949="TRF"),N($M1949),0))</f>
        <v>0</v>
      </c>
      <c r="R1949" s="32">
        <f>IF($B1949="",0,IF($U1949="IN",N($M1949),0))</f>
        <v>0</v>
      </c>
      <c r="S1949" s="33">
        <f>IF($B1949="","",IF($M1949="","⚠ مبلغ",IF($E1949="","⚠ بانک عامل",IF(AND($U1949="TRF",$F1949=""),"⚠ بانک مقصد",IF(AND($V1949&lt;&gt;"NONE",$V1949&lt;&gt;"",$Z1949=""),"⚠ طرف حساب","✓")))))</f>
        <v>0</v>
      </c>
      <c r="T1949" s="29"/>
      <c r="U1949" s="27">
        <f>IFERROR(VLOOKUP($D1949,BankOpTbl,2,0),"")</f>
        <v>0</v>
      </c>
      <c r="V1949" s="27">
        <f>IFERROR(VLOOKUP($D1949,BankOpTbl,3,0),"")</f>
        <v>0</v>
      </c>
      <c r="W1949" s="27">
        <f>IFERROR(VLOOKUP($D1949,BankOpTbl,4,0),"")</f>
        <v>0</v>
      </c>
      <c r="X1949" s="27">
        <f>IF($E1949="","",IFERROR(VLOOKUP($E1949,BankTbl,4,0),""))</f>
        <v>0</v>
      </c>
      <c r="Y1949" s="27">
        <f>IF($F1949="","",IFERROR(VLOOKUP($F1949,BankTbl,4,0),""))</f>
        <v>0</v>
      </c>
      <c r="Z1949" s="27">
        <f>IF($B1949="","",IF($V1949="PICK",LEFT($N1949,5),IF($V1949="FIXED",$W1949,IF($V1949="CODE",$H1949,""))))</f>
        <v>0</v>
      </c>
    </row>
    <row r="1950" spans="1:26" ht="21" customHeight="1">
      <c r="A1950" s="27">
        <f>IF($B1950="","",COUNTA($B$13:$B1950))</f>
        <v>0</v>
      </c>
      <c r="B1950" s="28"/>
      <c r="C1950" s="28"/>
      <c r="D1950" s="29"/>
      <c r="E1950" s="29"/>
      <c r="F1950" s="29"/>
      <c r="G1950" s="28"/>
      <c r="H1950" s="28"/>
      <c r="I1950" s="30">
        <f>IF($H1950="","",IFERROR(VLOOKUP($H1950,AcctTbl,2,0),"کد ناشناخته"))</f>
        <v>0</v>
      </c>
      <c r="J1950" s="27">
        <f>IF($H1950="","",IFERROR(VLOOKUP($H1950,AcctTbl,3,0),""))</f>
        <v>0</v>
      </c>
      <c r="K1950" s="29"/>
      <c r="L1950" s="28"/>
      <c r="M1950" s="31"/>
      <c r="N1950" s="29"/>
      <c r="O1950" s="32">
        <f>IF($B1950="",0,IF($U1950="IN",N($M1950),0))</f>
        <v>0</v>
      </c>
      <c r="P1950" s="32">
        <f>IF($B1950="",0,IF(OR($U1950="OUT",$U1950="TRF"),N($M1950),0))</f>
        <v>0</v>
      </c>
      <c r="Q1950" s="32">
        <f>IF($B1950="",0,IF(OR($U1950="OUT",$U1950="TRF"),N($M1950),0))</f>
        <v>0</v>
      </c>
      <c r="R1950" s="32">
        <f>IF($B1950="",0,IF($U1950="IN",N($M1950),0))</f>
        <v>0</v>
      </c>
      <c r="S1950" s="33">
        <f>IF($B1950="","",IF($M1950="","⚠ مبلغ",IF($E1950="","⚠ بانک عامل",IF(AND($U1950="TRF",$F1950=""),"⚠ بانک مقصد",IF(AND($V1950&lt;&gt;"NONE",$V1950&lt;&gt;"",$Z1950=""),"⚠ طرف حساب","✓")))))</f>
        <v>0</v>
      </c>
      <c r="T1950" s="29"/>
      <c r="U1950" s="27">
        <f>IFERROR(VLOOKUP($D1950,BankOpTbl,2,0),"")</f>
        <v>0</v>
      </c>
      <c r="V1950" s="27">
        <f>IFERROR(VLOOKUP($D1950,BankOpTbl,3,0),"")</f>
        <v>0</v>
      </c>
      <c r="W1950" s="27">
        <f>IFERROR(VLOOKUP($D1950,BankOpTbl,4,0),"")</f>
        <v>0</v>
      </c>
      <c r="X1950" s="27">
        <f>IF($E1950="","",IFERROR(VLOOKUP($E1950,BankTbl,4,0),""))</f>
        <v>0</v>
      </c>
      <c r="Y1950" s="27">
        <f>IF($F1950="","",IFERROR(VLOOKUP($F1950,BankTbl,4,0),""))</f>
        <v>0</v>
      </c>
      <c r="Z1950" s="27">
        <f>IF($B1950="","",IF($V1950="PICK",LEFT($N1950,5),IF($V1950="FIXED",$W1950,IF($V1950="CODE",$H1950,""))))</f>
        <v>0</v>
      </c>
    </row>
    <row r="1951" spans="1:26" ht="21" customHeight="1">
      <c r="A1951" s="27">
        <f>IF($B1951="","",COUNTA($B$13:$B1951))</f>
        <v>0</v>
      </c>
      <c r="B1951" s="28"/>
      <c r="C1951" s="28"/>
      <c r="D1951" s="29"/>
      <c r="E1951" s="29"/>
      <c r="F1951" s="29"/>
      <c r="G1951" s="28"/>
      <c r="H1951" s="28"/>
      <c r="I1951" s="30">
        <f>IF($H1951="","",IFERROR(VLOOKUP($H1951,AcctTbl,2,0),"کد ناشناخته"))</f>
        <v>0</v>
      </c>
      <c r="J1951" s="27">
        <f>IF($H1951="","",IFERROR(VLOOKUP($H1951,AcctTbl,3,0),""))</f>
        <v>0</v>
      </c>
      <c r="K1951" s="29"/>
      <c r="L1951" s="28"/>
      <c r="M1951" s="31"/>
      <c r="N1951" s="29"/>
      <c r="O1951" s="32">
        <f>IF($B1951="",0,IF($U1951="IN",N($M1951),0))</f>
        <v>0</v>
      </c>
      <c r="P1951" s="32">
        <f>IF($B1951="",0,IF(OR($U1951="OUT",$U1951="TRF"),N($M1951),0))</f>
        <v>0</v>
      </c>
      <c r="Q1951" s="32">
        <f>IF($B1951="",0,IF(OR($U1951="OUT",$U1951="TRF"),N($M1951),0))</f>
        <v>0</v>
      </c>
      <c r="R1951" s="32">
        <f>IF($B1951="",0,IF($U1951="IN",N($M1951),0))</f>
        <v>0</v>
      </c>
      <c r="S1951" s="33">
        <f>IF($B1951="","",IF($M1951="","⚠ مبلغ",IF($E1951="","⚠ بانک عامل",IF(AND($U1951="TRF",$F1951=""),"⚠ بانک مقصد",IF(AND($V1951&lt;&gt;"NONE",$V1951&lt;&gt;"",$Z1951=""),"⚠ طرف حساب","✓")))))</f>
        <v>0</v>
      </c>
      <c r="T1951" s="29"/>
      <c r="U1951" s="27">
        <f>IFERROR(VLOOKUP($D1951,BankOpTbl,2,0),"")</f>
        <v>0</v>
      </c>
      <c r="V1951" s="27">
        <f>IFERROR(VLOOKUP($D1951,BankOpTbl,3,0),"")</f>
        <v>0</v>
      </c>
      <c r="W1951" s="27">
        <f>IFERROR(VLOOKUP($D1951,BankOpTbl,4,0),"")</f>
        <v>0</v>
      </c>
      <c r="X1951" s="27">
        <f>IF($E1951="","",IFERROR(VLOOKUP($E1951,BankTbl,4,0),""))</f>
        <v>0</v>
      </c>
      <c r="Y1951" s="27">
        <f>IF($F1951="","",IFERROR(VLOOKUP($F1951,BankTbl,4,0),""))</f>
        <v>0</v>
      </c>
      <c r="Z1951" s="27">
        <f>IF($B1951="","",IF($V1951="PICK",LEFT($N1951,5),IF($V1951="FIXED",$W1951,IF($V1951="CODE",$H1951,""))))</f>
        <v>0</v>
      </c>
    </row>
    <row r="1952" spans="1:26" ht="21" customHeight="1">
      <c r="A1952" s="27">
        <f>IF($B1952="","",COUNTA($B$13:$B1952))</f>
        <v>0</v>
      </c>
      <c r="B1952" s="28"/>
      <c r="C1952" s="28"/>
      <c r="D1952" s="29"/>
      <c r="E1952" s="29"/>
      <c r="F1952" s="29"/>
      <c r="G1952" s="28"/>
      <c r="H1952" s="28"/>
      <c r="I1952" s="30">
        <f>IF($H1952="","",IFERROR(VLOOKUP($H1952,AcctTbl,2,0),"کد ناشناخته"))</f>
        <v>0</v>
      </c>
      <c r="J1952" s="27">
        <f>IF($H1952="","",IFERROR(VLOOKUP($H1952,AcctTbl,3,0),""))</f>
        <v>0</v>
      </c>
      <c r="K1952" s="29"/>
      <c r="L1952" s="28"/>
      <c r="M1952" s="31"/>
      <c r="N1952" s="29"/>
      <c r="O1952" s="32">
        <f>IF($B1952="",0,IF($U1952="IN",N($M1952),0))</f>
        <v>0</v>
      </c>
      <c r="P1952" s="32">
        <f>IF($B1952="",0,IF(OR($U1952="OUT",$U1952="TRF"),N($M1952),0))</f>
        <v>0</v>
      </c>
      <c r="Q1952" s="32">
        <f>IF($B1952="",0,IF(OR($U1952="OUT",$U1952="TRF"),N($M1952),0))</f>
        <v>0</v>
      </c>
      <c r="R1952" s="32">
        <f>IF($B1952="",0,IF($U1952="IN",N($M1952),0))</f>
        <v>0</v>
      </c>
      <c r="S1952" s="33">
        <f>IF($B1952="","",IF($M1952="","⚠ مبلغ",IF($E1952="","⚠ بانک عامل",IF(AND($U1952="TRF",$F1952=""),"⚠ بانک مقصد",IF(AND($V1952&lt;&gt;"NONE",$V1952&lt;&gt;"",$Z1952=""),"⚠ طرف حساب","✓")))))</f>
        <v>0</v>
      </c>
      <c r="T1952" s="29"/>
      <c r="U1952" s="27">
        <f>IFERROR(VLOOKUP($D1952,BankOpTbl,2,0),"")</f>
        <v>0</v>
      </c>
      <c r="V1952" s="27">
        <f>IFERROR(VLOOKUP($D1952,BankOpTbl,3,0),"")</f>
        <v>0</v>
      </c>
      <c r="W1952" s="27">
        <f>IFERROR(VLOOKUP($D1952,BankOpTbl,4,0),"")</f>
        <v>0</v>
      </c>
      <c r="X1952" s="27">
        <f>IF($E1952="","",IFERROR(VLOOKUP($E1952,BankTbl,4,0),""))</f>
        <v>0</v>
      </c>
      <c r="Y1952" s="27">
        <f>IF($F1952="","",IFERROR(VLOOKUP($F1952,BankTbl,4,0),""))</f>
        <v>0</v>
      </c>
      <c r="Z1952" s="27">
        <f>IF($B1952="","",IF($V1952="PICK",LEFT($N1952,5),IF($V1952="FIXED",$W1952,IF($V1952="CODE",$H1952,""))))</f>
        <v>0</v>
      </c>
    </row>
    <row r="1953" spans="1:26" ht="21" customHeight="1">
      <c r="A1953" s="27">
        <f>IF($B1953="","",COUNTA($B$13:$B1953))</f>
        <v>0</v>
      </c>
      <c r="B1953" s="28"/>
      <c r="C1953" s="28"/>
      <c r="D1953" s="29"/>
      <c r="E1953" s="29"/>
      <c r="F1953" s="29"/>
      <c r="G1953" s="28"/>
      <c r="H1953" s="28"/>
      <c r="I1953" s="30">
        <f>IF($H1953="","",IFERROR(VLOOKUP($H1953,AcctTbl,2,0),"کد ناشناخته"))</f>
        <v>0</v>
      </c>
      <c r="J1953" s="27">
        <f>IF($H1953="","",IFERROR(VLOOKUP($H1953,AcctTbl,3,0),""))</f>
        <v>0</v>
      </c>
      <c r="K1953" s="29"/>
      <c r="L1953" s="28"/>
      <c r="M1953" s="31"/>
      <c r="N1953" s="29"/>
      <c r="O1953" s="32">
        <f>IF($B1953="",0,IF($U1953="IN",N($M1953),0))</f>
        <v>0</v>
      </c>
      <c r="P1953" s="32">
        <f>IF($B1953="",0,IF(OR($U1953="OUT",$U1953="TRF"),N($M1953),0))</f>
        <v>0</v>
      </c>
      <c r="Q1953" s="32">
        <f>IF($B1953="",0,IF(OR($U1953="OUT",$U1953="TRF"),N($M1953),0))</f>
        <v>0</v>
      </c>
      <c r="R1953" s="32">
        <f>IF($B1953="",0,IF($U1953="IN",N($M1953),0))</f>
        <v>0</v>
      </c>
      <c r="S1953" s="33">
        <f>IF($B1953="","",IF($M1953="","⚠ مبلغ",IF($E1953="","⚠ بانک عامل",IF(AND($U1953="TRF",$F1953=""),"⚠ بانک مقصد",IF(AND($V1953&lt;&gt;"NONE",$V1953&lt;&gt;"",$Z1953=""),"⚠ طرف حساب","✓")))))</f>
        <v>0</v>
      </c>
      <c r="T1953" s="29"/>
      <c r="U1953" s="27">
        <f>IFERROR(VLOOKUP($D1953,BankOpTbl,2,0),"")</f>
        <v>0</v>
      </c>
      <c r="V1953" s="27">
        <f>IFERROR(VLOOKUP($D1953,BankOpTbl,3,0),"")</f>
        <v>0</v>
      </c>
      <c r="W1953" s="27">
        <f>IFERROR(VLOOKUP($D1953,BankOpTbl,4,0),"")</f>
        <v>0</v>
      </c>
      <c r="X1953" s="27">
        <f>IF($E1953="","",IFERROR(VLOOKUP($E1953,BankTbl,4,0),""))</f>
        <v>0</v>
      </c>
      <c r="Y1953" s="27">
        <f>IF($F1953="","",IFERROR(VLOOKUP($F1953,BankTbl,4,0),""))</f>
        <v>0</v>
      </c>
      <c r="Z1953" s="27">
        <f>IF($B1953="","",IF($V1953="PICK",LEFT($N1953,5),IF($V1953="FIXED",$W1953,IF($V1953="CODE",$H1953,""))))</f>
        <v>0</v>
      </c>
    </row>
    <row r="1954" spans="1:26" ht="21" customHeight="1">
      <c r="A1954" s="27">
        <f>IF($B1954="","",COUNTA($B$13:$B1954))</f>
        <v>0</v>
      </c>
      <c r="B1954" s="28"/>
      <c r="C1954" s="28"/>
      <c r="D1954" s="29"/>
      <c r="E1954" s="29"/>
      <c r="F1954" s="29"/>
      <c r="G1954" s="28"/>
      <c r="H1954" s="28"/>
      <c r="I1954" s="30">
        <f>IF($H1954="","",IFERROR(VLOOKUP($H1954,AcctTbl,2,0),"کد ناشناخته"))</f>
        <v>0</v>
      </c>
      <c r="J1954" s="27">
        <f>IF($H1954="","",IFERROR(VLOOKUP($H1954,AcctTbl,3,0),""))</f>
        <v>0</v>
      </c>
      <c r="K1954" s="29"/>
      <c r="L1954" s="28"/>
      <c r="M1954" s="31"/>
      <c r="N1954" s="29"/>
      <c r="O1954" s="32">
        <f>IF($B1954="",0,IF($U1954="IN",N($M1954),0))</f>
        <v>0</v>
      </c>
      <c r="P1954" s="32">
        <f>IF($B1954="",0,IF(OR($U1954="OUT",$U1954="TRF"),N($M1954),0))</f>
        <v>0</v>
      </c>
      <c r="Q1954" s="32">
        <f>IF($B1954="",0,IF(OR($U1954="OUT",$U1954="TRF"),N($M1954),0))</f>
        <v>0</v>
      </c>
      <c r="R1954" s="32">
        <f>IF($B1954="",0,IF($U1954="IN",N($M1954),0))</f>
        <v>0</v>
      </c>
      <c r="S1954" s="33">
        <f>IF($B1954="","",IF($M1954="","⚠ مبلغ",IF($E1954="","⚠ بانک عامل",IF(AND($U1954="TRF",$F1954=""),"⚠ بانک مقصد",IF(AND($V1954&lt;&gt;"NONE",$V1954&lt;&gt;"",$Z1954=""),"⚠ طرف حساب","✓")))))</f>
        <v>0</v>
      </c>
      <c r="T1954" s="29"/>
      <c r="U1954" s="27">
        <f>IFERROR(VLOOKUP($D1954,BankOpTbl,2,0),"")</f>
        <v>0</v>
      </c>
      <c r="V1954" s="27">
        <f>IFERROR(VLOOKUP($D1954,BankOpTbl,3,0),"")</f>
        <v>0</v>
      </c>
      <c r="W1954" s="27">
        <f>IFERROR(VLOOKUP($D1954,BankOpTbl,4,0),"")</f>
        <v>0</v>
      </c>
      <c r="X1954" s="27">
        <f>IF($E1954="","",IFERROR(VLOOKUP($E1954,BankTbl,4,0),""))</f>
        <v>0</v>
      </c>
      <c r="Y1954" s="27">
        <f>IF($F1954="","",IFERROR(VLOOKUP($F1954,BankTbl,4,0),""))</f>
        <v>0</v>
      </c>
      <c r="Z1954" s="27">
        <f>IF($B1954="","",IF($V1954="PICK",LEFT($N1954,5),IF($V1954="FIXED",$W1954,IF($V1954="CODE",$H1954,""))))</f>
        <v>0</v>
      </c>
    </row>
    <row r="1955" spans="1:26" ht="21" customHeight="1">
      <c r="A1955" s="27">
        <f>IF($B1955="","",COUNTA($B$13:$B1955))</f>
        <v>0</v>
      </c>
      <c r="B1955" s="28"/>
      <c r="C1955" s="28"/>
      <c r="D1955" s="29"/>
      <c r="E1955" s="29"/>
      <c r="F1955" s="29"/>
      <c r="G1955" s="28"/>
      <c r="H1955" s="28"/>
      <c r="I1955" s="30">
        <f>IF($H1955="","",IFERROR(VLOOKUP($H1955,AcctTbl,2,0),"کد ناشناخته"))</f>
        <v>0</v>
      </c>
      <c r="J1955" s="27">
        <f>IF($H1955="","",IFERROR(VLOOKUP($H1955,AcctTbl,3,0),""))</f>
        <v>0</v>
      </c>
      <c r="K1955" s="29"/>
      <c r="L1955" s="28"/>
      <c r="M1955" s="31"/>
      <c r="N1955" s="29"/>
      <c r="O1955" s="32">
        <f>IF($B1955="",0,IF($U1955="IN",N($M1955),0))</f>
        <v>0</v>
      </c>
      <c r="P1955" s="32">
        <f>IF($B1955="",0,IF(OR($U1955="OUT",$U1955="TRF"),N($M1955),0))</f>
        <v>0</v>
      </c>
      <c r="Q1955" s="32">
        <f>IF($B1955="",0,IF(OR($U1955="OUT",$U1955="TRF"),N($M1955),0))</f>
        <v>0</v>
      </c>
      <c r="R1955" s="32">
        <f>IF($B1955="",0,IF($U1955="IN",N($M1955),0))</f>
        <v>0</v>
      </c>
      <c r="S1955" s="33">
        <f>IF($B1955="","",IF($M1955="","⚠ مبلغ",IF($E1955="","⚠ بانک عامل",IF(AND($U1955="TRF",$F1955=""),"⚠ بانک مقصد",IF(AND($V1955&lt;&gt;"NONE",$V1955&lt;&gt;"",$Z1955=""),"⚠ طرف حساب","✓")))))</f>
        <v>0</v>
      </c>
      <c r="T1955" s="29"/>
      <c r="U1955" s="27">
        <f>IFERROR(VLOOKUP($D1955,BankOpTbl,2,0),"")</f>
        <v>0</v>
      </c>
      <c r="V1955" s="27">
        <f>IFERROR(VLOOKUP($D1955,BankOpTbl,3,0),"")</f>
        <v>0</v>
      </c>
      <c r="W1955" s="27">
        <f>IFERROR(VLOOKUP($D1955,BankOpTbl,4,0),"")</f>
        <v>0</v>
      </c>
      <c r="X1955" s="27">
        <f>IF($E1955="","",IFERROR(VLOOKUP($E1955,BankTbl,4,0),""))</f>
        <v>0</v>
      </c>
      <c r="Y1955" s="27">
        <f>IF($F1955="","",IFERROR(VLOOKUP($F1955,BankTbl,4,0),""))</f>
        <v>0</v>
      </c>
      <c r="Z1955" s="27">
        <f>IF($B1955="","",IF($V1955="PICK",LEFT($N1955,5),IF($V1955="FIXED",$W1955,IF($V1955="CODE",$H1955,""))))</f>
        <v>0</v>
      </c>
    </row>
    <row r="1956" spans="1:26" ht="21" customHeight="1">
      <c r="A1956" s="27">
        <f>IF($B1956="","",COUNTA($B$13:$B1956))</f>
        <v>0</v>
      </c>
      <c r="B1956" s="28"/>
      <c r="C1956" s="28"/>
      <c r="D1956" s="29"/>
      <c r="E1956" s="29"/>
      <c r="F1956" s="29"/>
      <c r="G1956" s="28"/>
      <c r="H1956" s="28"/>
      <c r="I1956" s="30">
        <f>IF($H1956="","",IFERROR(VLOOKUP($H1956,AcctTbl,2,0),"کد ناشناخته"))</f>
        <v>0</v>
      </c>
      <c r="J1956" s="27">
        <f>IF($H1956="","",IFERROR(VLOOKUP($H1956,AcctTbl,3,0),""))</f>
        <v>0</v>
      </c>
      <c r="K1956" s="29"/>
      <c r="L1956" s="28"/>
      <c r="M1956" s="31"/>
      <c r="N1956" s="29"/>
      <c r="O1956" s="32">
        <f>IF($B1956="",0,IF($U1956="IN",N($M1956),0))</f>
        <v>0</v>
      </c>
      <c r="P1956" s="32">
        <f>IF($B1956="",0,IF(OR($U1956="OUT",$U1956="TRF"),N($M1956),0))</f>
        <v>0</v>
      </c>
      <c r="Q1956" s="32">
        <f>IF($B1956="",0,IF(OR($U1956="OUT",$U1956="TRF"),N($M1956),0))</f>
        <v>0</v>
      </c>
      <c r="R1956" s="32">
        <f>IF($B1956="",0,IF($U1956="IN",N($M1956),0))</f>
        <v>0</v>
      </c>
      <c r="S1956" s="33">
        <f>IF($B1956="","",IF($M1956="","⚠ مبلغ",IF($E1956="","⚠ بانک عامل",IF(AND($U1956="TRF",$F1956=""),"⚠ بانک مقصد",IF(AND($V1956&lt;&gt;"NONE",$V1956&lt;&gt;"",$Z1956=""),"⚠ طرف حساب","✓")))))</f>
        <v>0</v>
      </c>
      <c r="T1956" s="29"/>
      <c r="U1956" s="27">
        <f>IFERROR(VLOOKUP($D1956,BankOpTbl,2,0),"")</f>
        <v>0</v>
      </c>
      <c r="V1956" s="27">
        <f>IFERROR(VLOOKUP($D1956,BankOpTbl,3,0),"")</f>
        <v>0</v>
      </c>
      <c r="W1956" s="27">
        <f>IFERROR(VLOOKUP($D1956,BankOpTbl,4,0),"")</f>
        <v>0</v>
      </c>
      <c r="X1956" s="27">
        <f>IF($E1956="","",IFERROR(VLOOKUP($E1956,BankTbl,4,0),""))</f>
        <v>0</v>
      </c>
      <c r="Y1956" s="27">
        <f>IF($F1956="","",IFERROR(VLOOKUP($F1956,BankTbl,4,0),""))</f>
        <v>0</v>
      </c>
      <c r="Z1956" s="27">
        <f>IF($B1956="","",IF($V1956="PICK",LEFT($N1956,5),IF($V1956="FIXED",$W1956,IF($V1956="CODE",$H1956,""))))</f>
        <v>0</v>
      </c>
    </row>
    <row r="1957" spans="1:26" ht="21" customHeight="1">
      <c r="A1957" s="27">
        <f>IF($B1957="","",COUNTA($B$13:$B1957))</f>
        <v>0</v>
      </c>
      <c r="B1957" s="28"/>
      <c r="C1957" s="28"/>
      <c r="D1957" s="29"/>
      <c r="E1957" s="29"/>
      <c r="F1957" s="29"/>
      <c r="G1957" s="28"/>
      <c r="H1957" s="28"/>
      <c r="I1957" s="30">
        <f>IF($H1957="","",IFERROR(VLOOKUP($H1957,AcctTbl,2,0),"کد ناشناخته"))</f>
        <v>0</v>
      </c>
      <c r="J1957" s="27">
        <f>IF($H1957="","",IFERROR(VLOOKUP($H1957,AcctTbl,3,0),""))</f>
        <v>0</v>
      </c>
      <c r="K1957" s="29"/>
      <c r="L1957" s="28"/>
      <c r="M1957" s="31"/>
      <c r="N1957" s="29"/>
      <c r="O1957" s="32">
        <f>IF($B1957="",0,IF($U1957="IN",N($M1957),0))</f>
        <v>0</v>
      </c>
      <c r="P1957" s="32">
        <f>IF($B1957="",0,IF(OR($U1957="OUT",$U1957="TRF"),N($M1957),0))</f>
        <v>0</v>
      </c>
      <c r="Q1957" s="32">
        <f>IF($B1957="",0,IF(OR($U1957="OUT",$U1957="TRF"),N($M1957),0))</f>
        <v>0</v>
      </c>
      <c r="R1957" s="32">
        <f>IF($B1957="",0,IF($U1957="IN",N($M1957),0))</f>
        <v>0</v>
      </c>
      <c r="S1957" s="33">
        <f>IF($B1957="","",IF($M1957="","⚠ مبلغ",IF($E1957="","⚠ بانک عامل",IF(AND($U1957="TRF",$F1957=""),"⚠ بانک مقصد",IF(AND($V1957&lt;&gt;"NONE",$V1957&lt;&gt;"",$Z1957=""),"⚠ طرف حساب","✓")))))</f>
        <v>0</v>
      </c>
      <c r="T1957" s="29"/>
      <c r="U1957" s="27">
        <f>IFERROR(VLOOKUP($D1957,BankOpTbl,2,0),"")</f>
        <v>0</v>
      </c>
      <c r="V1957" s="27">
        <f>IFERROR(VLOOKUP($D1957,BankOpTbl,3,0),"")</f>
        <v>0</v>
      </c>
      <c r="W1957" s="27">
        <f>IFERROR(VLOOKUP($D1957,BankOpTbl,4,0),"")</f>
        <v>0</v>
      </c>
      <c r="X1957" s="27">
        <f>IF($E1957="","",IFERROR(VLOOKUP($E1957,BankTbl,4,0),""))</f>
        <v>0</v>
      </c>
      <c r="Y1957" s="27">
        <f>IF($F1957="","",IFERROR(VLOOKUP($F1957,BankTbl,4,0),""))</f>
        <v>0</v>
      </c>
      <c r="Z1957" s="27">
        <f>IF($B1957="","",IF($V1957="PICK",LEFT($N1957,5),IF($V1957="FIXED",$W1957,IF($V1957="CODE",$H1957,""))))</f>
        <v>0</v>
      </c>
    </row>
    <row r="1958" spans="1:26" ht="21" customHeight="1">
      <c r="A1958" s="27">
        <f>IF($B1958="","",COUNTA($B$13:$B1958))</f>
        <v>0</v>
      </c>
      <c r="B1958" s="28"/>
      <c r="C1958" s="28"/>
      <c r="D1958" s="29"/>
      <c r="E1958" s="29"/>
      <c r="F1958" s="29"/>
      <c r="G1958" s="28"/>
      <c r="H1958" s="28"/>
      <c r="I1958" s="30">
        <f>IF($H1958="","",IFERROR(VLOOKUP($H1958,AcctTbl,2,0),"کد ناشناخته"))</f>
        <v>0</v>
      </c>
      <c r="J1958" s="27">
        <f>IF($H1958="","",IFERROR(VLOOKUP($H1958,AcctTbl,3,0),""))</f>
        <v>0</v>
      </c>
      <c r="K1958" s="29"/>
      <c r="L1958" s="28"/>
      <c r="M1958" s="31"/>
      <c r="N1958" s="29"/>
      <c r="O1958" s="32">
        <f>IF($B1958="",0,IF($U1958="IN",N($M1958),0))</f>
        <v>0</v>
      </c>
      <c r="P1958" s="32">
        <f>IF($B1958="",0,IF(OR($U1958="OUT",$U1958="TRF"),N($M1958),0))</f>
        <v>0</v>
      </c>
      <c r="Q1958" s="32">
        <f>IF($B1958="",0,IF(OR($U1958="OUT",$U1958="TRF"),N($M1958),0))</f>
        <v>0</v>
      </c>
      <c r="R1958" s="32">
        <f>IF($B1958="",0,IF($U1958="IN",N($M1958),0))</f>
        <v>0</v>
      </c>
      <c r="S1958" s="33">
        <f>IF($B1958="","",IF($M1958="","⚠ مبلغ",IF($E1958="","⚠ بانک عامل",IF(AND($U1958="TRF",$F1958=""),"⚠ بانک مقصد",IF(AND($V1958&lt;&gt;"NONE",$V1958&lt;&gt;"",$Z1958=""),"⚠ طرف حساب","✓")))))</f>
        <v>0</v>
      </c>
      <c r="T1958" s="29"/>
      <c r="U1958" s="27">
        <f>IFERROR(VLOOKUP($D1958,BankOpTbl,2,0),"")</f>
        <v>0</v>
      </c>
      <c r="V1958" s="27">
        <f>IFERROR(VLOOKUP($D1958,BankOpTbl,3,0),"")</f>
        <v>0</v>
      </c>
      <c r="W1958" s="27">
        <f>IFERROR(VLOOKUP($D1958,BankOpTbl,4,0),"")</f>
        <v>0</v>
      </c>
      <c r="X1958" s="27">
        <f>IF($E1958="","",IFERROR(VLOOKUP($E1958,BankTbl,4,0),""))</f>
        <v>0</v>
      </c>
      <c r="Y1958" s="27">
        <f>IF($F1958="","",IFERROR(VLOOKUP($F1958,BankTbl,4,0),""))</f>
        <v>0</v>
      </c>
      <c r="Z1958" s="27">
        <f>IF($B1958="","",IF($V1958="PICK",LEFT($N1958,5),IF($V1958="FIXED",$W1958,IF($V1958="CODE",$H1958,""))))</f>
        <v>0</v>
      </c>
    </row>
    <row r="1959" spans="1:26" ht="21" customHeight="1">
      <c r="A1959" s="27">
        <f>IF($B1959="","",COUNTA($B$13:$B1959))</f>
        <v>0</v>
      </c>
      <c r="B1959" s="28"/>
      <c r="C1959" s="28"/>
      <c r="D1959" s="29"/>
      <c r="E1959" s="29"/>
      <c r="F1959" s="29"/>
      <c r="G1959" s="28"/>
      <c r="H1959" s="28"/>
      <c r="I1959" s="30">
        <f>IF($H1959="","",IFERROR(VLOOKUP($H1959,AcctTbl,2,0),"کد ناشناخته"))</f>
        <v>0</v>
      </c>
      <c r="J1959" s="27">
        <f>IF($H1959="","",IFERROR(VLOOKUP($H1959,AcctTbl,3,0),""))</f>
        <v>0</v>
      </c>
      <c r="K1959" s="29"/>
      <c r="L1959" s="28"/>
      <c r="M1959" s="31"/>
      <c r="N1959" s="29"/>
      <c r="O1959" s="32">
        <f>IF($B1959="",0,IF($U1959="IN",N($M1959),0))</f>
        <v>0</v>
      </c>
      <c r="P1959" s="32">
        <f>IF($B1959="",0,IF(OR($U1959="OUT",$U1959="TRF"),N($M1959),0))</f>
        <v>0</v>
      </c>
      <c r="Q1959" s="32">
        <f>IF($B1959="",0,IF(OR($U1959="OUT",$U1959="TRF"),N($M1959),0))</f>
        <v>0</v>
      </c>
      <c r="R1959" s="32">
        <f>IF($B1959="",0,IF($U1959="IN",N($M1959),0))</f>
        <v>0</v>
      </c>
      <c r="S1959" s="33">
        <f>IF($B1959="","",IF($M1959="","⚠ مبلغ",IF($E1959="","⚠ بانک عامل",IF(AND($U1959="TRF",$F1959=""),"⚠ بانک مقصد",IF(AND($V1959&lt;&gt;"NONE",$V1959&lt;&gt;"",$Z1959=""),"⚠ طرف حساب","✓")))))</f>
        <v>0</v>
      </c>
      <c r="T1959" s="29"/>
      <c r="U1959" s="27">
        <f>IFERROR(VLOOKUP($D1959,BankOpTbl,2,0),"")</f>
        <v>0</v>
      </c>
      <c r="V1959" s="27">
        <f>IFERROR(VLOOKUP($D1959,BankOpTbl,3,0),"")</f>
        <v>0</v>
      </c>
      <c r="W1959" s="27">
        <f>IFERROR(VLOOKUP($D1959,BankOpTbl,4,0),"")</f>
        <v>0</v>
      </c>
      <c r="X1959" s="27">
        <f>IF($E1959="","",IFERROR(VLOOKUP($E1959,BankTbl,4,0),""))</f>
        <v>0</v>
      </c>
      <c r="Y1959" s="27">
        <f>IF($F1959="","",IFERROR(VLOOKUP($F1959,BankTbl,4,0),""))</f>
        <v>0</v>
      </c>
      <c r="Z1959" s="27">
        <f>IF($B1959="","",IF($V1959="PICK",LEFT($N1959,5),IF($V1959="FIXED",$W1959,IF($V1959="CODE",$H1959,""))))</f>
        <v>0</v>
      </c>
    </row>
    <row r="1960" spans="1:26" ht="21" customHeight="1">
      <c r="A1960" s="27">
        <f>IF($B1960="","",COUNTA($B$13:$B1960))</f>
        <v>0</v>
      </c>
      <c r="B1960" s="28"/>
      <c r="C1960" s="28"/>
      <c r="D1960" s="29"/>
      <c r="E1960" s="29"/>
      <c r="F1960" s="29"/>
      <c r="G1960" s="28"/>
      <c r="H1960" s="28"/>
      <c r="I1960" s="30">
        <f>IF($H1960="","",IFERROR(VLOOKUP($H1960,AcctTbl,2,0),"کد ناشناخته"))</f>
        <v>0</v>
      </c>
      <c r="J1960" s="27">
        <f>IF($H1960="","",IFERROR(VLOOKUP($H1960,AcctTbl,3,0),""))</f>
        <v>0</v>
      </c>
      <c r="K1960" s="29"/>
      <c r="L1960" s="28"/>
      <c r="M1960" s="31"/>
      <c r="N1960" s="29"/>
      <c r="O1960" s="32">
        <f>IF($B1960="",0,IF($U1960="IN",N($M1960),0))</f>
        <v>0</v>
      </c>
      <c r="P1960" s="32">
        <f>IF($B1960="",0,IF(OR($U1960="OUT",$U1960="TRF"),N($M1960),0))</f>
        <v>0</v>
      </c>
      <c r="Q1960" s="32">
        <f>IF($B1960="",0,IF(OR($U1960="OUT",$U1960="TRF"),N($M1960),0))</f>
        <v>0</v>
      </c>
      <c r="R1960" s="32">
        <f>IF($B1960="",0,IF($U1960="IN",N($M1960),0))</f>
        <v>0</v>
      </c>
      <c r="S1960" s="33">
        <f>IF($B1960="","",IF($M1960="","⚠ مبلغ",IF($E1960="","⚠ بانک عامل",IF(AND($U1960="TRF",$F1960=""),"⚠ بانک مقصد",IF(AND($V1960&lt;&gt;"NONE",$V1960&lt;&gt;"",$Z1960=""),"⚠ طرف حساب","✓")))))</f>
        <v>0</v>
      </c>
      <c r="T1960" s="29"/>
      <c r="U1960" s="27">
        <f>IFERROR(VLOOKUP($D1960,BankOpTbl,2,0),"")</f>
        <v>0</v>
      </c>
      <c r="V1960" s="27">
        <f>IFERROR(VLOOKUP($D1960,BankOpTbl,3,0),"")</f>
        <v>0</v>
      </c>
      <c r="W1960" s="27">
        <f>IFERROR(VLOOKUP($D1960,BankOpTbl,4,0),"")</f>
        <v>0</v>
      </c>
      <c r="X1960" s="27">
        <f>IF($E1960="","",IFERROR(VLOOKUP($E1960,BankTbl,4,0),""))</f>
        <v>0</v>
      </c>
      <c r="Y1960" s="27">
        <f>IF($F1960="","",IFERROR(VLOOKUP($F1960,BankTbl,4,0),""))</f>
        <v>0</v>
      </c>
      <c r="Z1960" s="27">
        <f>IF($B1960="","",IF($V1960="PICK",LEFT($N1960,5),IF($V1960="FIXED",$W1960,IF($V1960="CODE",$H1960,""))))</f>
        <v>0</v>
      </c>
    </row>
    <row r="1961" spans="1:26" ht="21" customHeight="1">
      <c r="A1961" s="27">
        <f>IF($B1961="","",COUNTA($B$13:$B1961))</f>
        <v>0</v>
      </c>
      <c r="B1961" s="28"/>
      <c r="C1961" s="28"/>
      <c r="D1961" s="29"/>
      <c r="E1961" s="29"/>
      <c r="F1961" s="29"/>
      <c r="G1961" s="28"/>
      <c r="H1961" s="28"/>
      <c r="I1961" s="30">
        <f>IF($H1961="","",IFERROR(VLOOKUP($H1961,AcctTbl,2,0),"کد ناشناخته"))</f>
        <v>0</v>
      </c>
      <c r="J1961" s="27">
        <f>IF($H1961="","",IFERROR(VLOOKUP($H1961,AcctTbl,3,0),""))</f>
        <v>0</v>
      </c>
      <c r="K1961" s="29"/>
      <c r="L1961" s="28"/>
      <c r="M1961" s="31"/>
      <c r="N1961" s="29"/>
      <c r="O1961" s="32">
        <f>IF($B1961="",0,IF($U1961="IN",N($M1961),0))</f>
        <v>0</v>
      </c>
      <c r="P1961" s="32">
        <f>IF($B1961="",0,IF(OR($U1961="OUT",$U1961="TRF"),N($M1961),0))</f>
        <v>0</v>
      </c>
      <c r="Q1961" s="32">
        <f>IF($B1961="",0,IF(OR($U1961="OUT",$U1961="TRF"),N($M1961),0))</f>
        <v>0</v>
      </c>
      <c r="R1961" s="32">
        <f>IF($B1961="",0,IF($U1961="IN",N($M1961),0))</f>
        <v>0</v>
      </c>
      <c r="S1961" s="33">
        <f>IF($B1961="","",IF($M1961="","⚠ مبلغ",IF($E1961="","⚠ بانک عامل",IF(AND($U1961="TRF",$F1961=""),"⚠ بانک مقصد",IF(AND($V1961&lt;&gt;"NONE",$V1961&lt;&gt;"",$Z1961=""),"⚠ طرف حساب","✓")))))</f>
        <v>0</v>
      </c>
      <c r="T1961" s="29"/>
      <c r="U1961" s="27">
        <f>IFERROR(VLOOKUP($D1961,BankOpTbl,2,0),"")</f>
        <v>0</v>
      </c>
      <c r="V1961" s="27">
        <f>IFERROR(VLOOKUP($D1961,BankOpTbl,3,0),"")</f>
        <v>0</v>
      </c>
      <c r="W1961" s="27">
        <f>IFERROR(VLOOKUP($D1961,BankOpTbl,4,0),"")</f>
        <v>0</v>
      </c>
      <c r="X1961" s="27">
        <f>IF($E1961="","",IFERROR(VLOOKUP($E1961,BankTbl,4,0),""))</f>
        <v>0</v>
      </c>
      <c r="Y1961" s="27">
        <f>IF($F1961="","",IFERROR(VLOOKUP($F1961,BankTbl,4,0),""))</f>
        <v>0</v>
      </c>
      <c r="Z1961" s="27">
        <f>IF($B1961="","",IF($V1961="PICK",LEFT($N1961,5),IF($V1961="FIXED",$W1961,IF($V1961="CODE",$H1961,""))))</f>
        <v>0</v>
      </c>
    </row>
    <row r="1962" spans="1:26" ht="21" customHeight="1">
      <c r="A1962" s="27">
        <f>IF($B1962="","",COUNTA($B$13:$B1962))</f>
        <v>0</v>
      </c>
      <c r="B1962" s="28"/>
      <c r="C1962" s="28"/>
      <c r="D1962" s="29"/>
      <c r="E1962" s="29"/>
      <c r="F1962" s="29"/>
      <c r="G1962" s="28"/>
      <c r="H1962" s="28"/>
      <c r="I1962" s="30">
        <f>IF($H1962="","",IFERROR(VLOOKUP($H1962,AcctTbl,2,0),"کد ناشناخته"))</f>
        <v>0</v>
      </c>
      <c r="J1962" s="27">
        <f>IF($H1962="","",IFERROR(VLOOKUP($H1962,AcctTbl,3,0),""))</f>
        <v>0</v>
      </c>
      <c r="K1962" s="29"/>
      <c r="L1962" s="28"/>
      <c r="M1962" s="31"/>
      <c r="N1962" s="29"/>
      <c r="O1962" s="32">
        <f>IF($B1962="",0,IF($U1962="IN",N($M1962),0))</f>
        <v>0</v>
      </c>
      <c r="P1962" s="32">
        <f>IF($B1962="",0,IF(OR($U1962="OUT",$U1962="TRF"),N($M1962),0))</f>
        <v>0</v>
      </c>
      <c r="Q1962" s="32">
        <f>IF($B1962="",0,IF(OR($U1962="OUT",$U1962="TRF"),N($M1962),0))</f>
        <v>0</v>
      </c>
      <c r="R1962" s="32">
        <f>IF($B1962="",0,IF($U1962="IN",N($M1962),0))</f>
        <v>0</v>
      </c>
      <c r="S1962" s="33">
        <f>IF($B1962="","",IF($M1962="","⚠ مبلغ",IF($E1962="","⚠ بانک عامل",IF(AND($U1962="TRF",$F1962=""),"⚠ بانک مقصد",IF(AND($V1962&lt;&gt;"NONE",$V1962&lt;&gt;"",$Z1962=""),"⚠ طرف حساب","✓")))))</f>
        <v>0</v>
      </c>
      <c r="T1962" s="29"/>
      <c r="U1962" s="27">
        <f>IFERROR(VLOOKUP($D1962,BankOpTbl,2,0),"")</f>
        <v>0</v>
      </c>
      <c r="V1962" s="27">
        <f>IFERROR(VLOOKUP($D1962,BankOpTbl,3,0),"")</f>
        <v>0</v>
      </c>
      <c r="W1962" s="27">
        <f>IFERROR(VLOOKUP($D1962,BankOpTbl,4,0),"")</f>
        <v>0</v>
      </c>
      <c r="X1962" s="27">
        <f>IF($E1962="","",IFERROR(VLOOKUP($E1962,BankTbl,4,0),""))</f>
        <v>0</v>
      </c>
      <c r="Y1962" s="27">
        <f>IF($F1962="","",IFERROR(VLOOKUP($F1962,BankTbl,4,0),""))</f>
        <v>0</v>
      </c>
      <c r="Z1962" s="27">
        <f>IF($B1962="","",IF($V1962="PICK",LEFT($N1962,5),IF($V1962="FIXED",$W1962,IF($V1962="CODE",$H1962,""))))</f>
        <v>0</v>
      </c>
    </row>
    <row r="1963" spans="1:26" ht="21" customHeight="1">
      <c r="A1963" s="27">
        <f>IF($B1963="","",COUNTA($B$13:$B1963))</f>
        <v>0</v>
      </c>
      <c r="B1963" s="28"/>
      <c r="C1963" s="28"/>
      <c r="D1963" s="29"/>
      <c r="E1963" s="29"/>
      <c r="F1963" s="29"/>
      <c r="G1963" s="28"/>
      <c r="H1963" s="28"/>
      <c r="I1963" s="30">
        <f>IF($H1963="","",IFERROR(VLOOKUP($H1963,AcctTbl,2,0),"کد ناشناخته"))</f>
        <v>0</v>
      </c>
      <c r="J1963" s="27">
        <f>IF($H1963="","",IFERROR(VLOOKUP($H1963,AcctTbl,3,0),""))</f>
        <v>0</v>
      </c>
      <c r="K1963" s="29"/>
      <c r="L1963" s="28"/>
      <c r="M1963" s="31"/>
      <c r="N1963" s="29"/>
      <c r="O1963" s="32">
        <f>IF($B1963="",0,IF($U1963="IN",N($M1963),0))</f>
        <v>0</v>
      </c>
      <c r="P1963" s="32">
        <f>IF($B1963="",0,IF(OR($U1963="OUT",$U1963="TRF"),N($M1963),0))</f>
        <v>0</v>
      </c>
      <c r="Q1963" s="32">
        <f>IF($B1963="",0,IF(OR($U1963="OUT",$U1963="TRF"),N($M1963),0))</f>
        <v>0</v>
      </c>
      <c r="R1963" s="32">
        <f>IF($B1963="",0,IF($U1963="IN",N($M1963),0))</f>
        <v>0</v>
      </c>
      <c r="S1963" s="33">
        <f>IF($B1963="","",IF($M1963="","⚠ مبلغ",IF($E1963="","⚠ بانک عامل",IF(AND($U1963="TRF",$F1963=""),"⚠ بانک مقصد",IF(AND($V1963&lt;&gt;"NONE",$V1963&lt;&gt;"",$Z1963=""),"⚠ طرف حساب","✓")))))</f>
        <v>0</v>
      </c>
      <c r="T1963" s="29"/>
      <c r="U1963" s="27">
        <f>IFERROR(VLOOKUP($D1963,BankOpTbl,2,0),"")</f>
        <v>0</v>
      </c>
      <c r="V1963" s="27">
        <f>IFERROR(VLOOKUP($D1963,BankOpTbl,3,0),"")</f>
        <v>0</v>
      </c>
      <c r="W1963" s="27">
        <f>IFERROR(VLOOKUP($D1963,BankOpTbl,4,0),"")</f>
        <v>0</v>
      </c>
      <c r="X1963" s="27">
        <f>IF($E1963="","",IFERROR(VLOOKUP($E1963,BankTbl,4,0),""))</f>
        <v>0</v>
      </c>
      <c r="Y1963" s="27">
        <f>IF($F1963="","",IFERROR(VLOOKUP($F1963,BankTbl,4,0),""))</f>
        <v>0</v>
      </c>
      <c r="Z1963" s="27">
        <f>IF($B1963="","",IF($V1963="PICK",LEFT($N1963,5),IF($V1963="FIXED",$W1963,IF($V1963="CODE",$H1963,""))))</f>
        <v>0</v>
      </c>
    </row>
    <row r="1964" spans="1:26" ht="21" customHeight="1">
      <c r="A1964" s="27">
        <f>IF($B1964="","",COUNTA($B$13:$B1964))</f>
        <v>0</v>
      </c>
      <c r="B1964" s="28"/>
      <c r="C1964" s="28"/>
      <c r="D1964" s="29"/>
      <c r="E1964" s="29"/>
      <c r="F1964" s="29"/>
      <c r="G1964" s="28"/>
      <c r="H1964" s="28"/>
      <c r="I1964" s="30">
        <f>IF($H1964="","",IFERROR(VLOOKUP($H1964,AcctTbl,2,0),"کد ناشناخته"))</f>
        <v>0</v>
      </c>
      <c r="J1964" s="27">
        <f>IF($H1964="","",IFERROR(VLOOKUP($H1964,AcctTbl,3,0),""))</f>
        <v>0</v>
      </c>
      <c r="K1964" s="29"/>
      <c r="L1964" s="28"/>
      <c r="M1964" s="31"/>
      <c r="N1964" s="29"/>
      <c r="O1964" s="32">
        <f>IF($B1964="",0,IF($U1964="IN",N($M1964),0))</f>
        <v>0</v>
      </c>
      <c r="P1964" s="32">
        <f>IF($B1964="",0,IF(OR($U1964="OUT",$U1964="TRF"),N($M1964),0))</f>
        <v>0</v>
      </c>
      <c r="Q1964" s="32">
        <f>IF($B1964="",0,IF(OR($U1964="OUT",$U1964="TRF"),N($M1964),0))</f>
        <v>0</v>
      </c>
      <c r="R1964" s="32">
        <f>IF($B1964="",0,IF($U1964="IN",N($M1964),0))</f>
        <v>0</v>
      </c>
      <c r="S1964" s="33">
        <f>IF($B1964="","",IF($M1964="","⚠ مبلغ",IF($E1964="","⚠ بانک عامل",IF(AND($U1964="TRF",$F1964=""),"⚠ بانک مقصد",IF(AND($V1964&lt;&gt;"NONE",$V1964&lt;&gt;"",$Z1964=""),"⚠ طرف حساب","✓")))))</f>
        <v>0</v>
      </c>
      <c r="T1964" s="29"/>
      <c r="U1964" s="27">
        <f>IFERROR(VLOOKUP($D1964,BankOpTbl,2,0),"")</f>
        <v>0</v>
      </c>
      <c r="V1964" s="27">
        <f>IFERROR(VLOOKUP($D1964,BankOpTbl,3,0),"")</f>
        <v>0</v>
      </c>
      <c r="W1964" s="27">
        <f>IFERROR(VLOOKUP($D1964,BankOpTbl,4,0),"")</f>
        <v>0</v>
      </c>
      <c r="X1964" s="27">
        <f>IF($E1964="","",IFERROR(VLOOKUP($E1964,BankTbl,4,0),""))</f>
        <v>0</v>
      </c>
      <c r="Y1964" s="27">
        <f>IF($F1964="","",IFERROR(VLOOKUP($F1964,BankTbl,4,0),""))</f>
        <v>0</v>
      </c>
      <c r="Z1964" s="27">
        <f>IF($B1964="","",IF($V1964="PICK",LEFT($N1964,5),IF($V1964="FIXED",$W1964,IF($V1964="CODE",$H1964,""))))</f>
        <v>0</v>
      </c>
    </row>
    <row r="1965" spans="1:26" ht="21" customHeight="1">
      <c r="A1965" s="27">
        <f>IF($B1965="","",COUNTA($B$13:$B1965))</f>
        <v>0</v>
      </c>
      <c r="B1965" s="28"/>
      <c r="C1965" s="28"/>
      <c r="D1965" s="29"/>
      <c r="E1965" s="29"/>
      <c r="F1965" s="29"/>
      <c r="G1965" s="28"/>
      <c r="H1965" s="28"/>
      <c r="I1965" s="30">
        <f>IF($H1965="","",IFERROR(VLOOKUP($H1965,AcctTbl,2,0),"کد ناشناخته"))</f>
        <v>0</v>
      </c>
      <c r="J1965" s="27">
        <f>IF($H1965="","",IFERROR(VLOOKUP($H1965,AcctTbl,3,0),""))</f>
        <v>0</v>
      </c>
      <c r="K1965" s="29"/>
      <c r="L1965" s="28"/>
      <c r="M1965" s="31"/>
      <c r="N1965" s="29"/>
      <c r="O1965" s="32">
        <f>IF($B1965="",0,IF($U1965="IN",N($M1965),0))</f>
        <v>0</v>
      </c>
      <c r="P1965" s="32">
        <f>IF($B1965="",0,IF(OR($U1965="OUT",$U1965="TRF"),N($M1965),0))</f>
        <v>0</v>
      </c>
      <c r="Q1965" s="32">
        <f>IF($B1965="",0,IF(OR($U1965="OUT",$U1965="TRF"),N($M1965),0))</f>
        <v>0</v>
      </c>
      <c r="R1965" s="32">
        <f>IF($B1965="",0,IF($U1965="IN",N($M1965),0))</f>
        <v>0</v>
      </c>
      <c r="S1965" s="33">
        <f>IF($B1965="","",IF($M1965="","⚠ مبلغ",IF($E1965="","⚠ بانک عامل",IF(AND($U1965="TRF",$F1965=""),"⚠ بانک مقصد",IF(AND($V1965&lt;&gt;"NONE",$V1965&lt;&gt;"",$Z1965=""),"⚠ طرف حساب","✓")))))</f>
        <v>0</v>
      </c>
      <c r="T1965" s="29"/>
      <c r="U1965" s="27">
        <f>IFERROR(VLOOKUP($D1965,BankOpTbl,2,0),"")</f>
        <v>0</v>
      </c>
      <c r="V1965" s="27">
        <f>IFERROR(VLOOKUP($D1965,BankOpTbl,3,0),"")</f>
        <v>0</v>
      </c>
      <c r="W1965" s="27">
        <f>IFERROR(VLOOKUP($D1965,BankOpTbl,4,0),"")</f>
        <v>0</v>
      </c>
      <c r="X1965" s="27">
        <f>IF($E1965="","",IFERROR(VLOOKUP($E1965,BankTbl,4,0),""))</f>
        <v>0</v>
      </c>
      <c r="Y1965" s="27">
        <f>IF($F1965="","",IFERROR(VLOOKUP($F1965,BankTbl,4,0),""))</f>
        <v>0</v>
      </c>
      <c r="Z1965" s="27">
        <f>IF($B1965="","",IF($V1965="PICK",LEFT($N1965,5),IF($V1965="FIXED",$W1965,IF($V1965="CODE",$H1965,""))))</f>
        <v>0</v>
      </c>
    </row>
    <row r="1966" spans="1:26" ht="21" customHeight="1">
      <c r="A1966" s="27">
        <f>IF($B1966="","",COUNTA($B$13:$B1966))</f>
        <v>0</v>
      </c>
      <c r="B1966" s="28"/>
      <c r="C1966" s="28"/>
      <c r="D1966" s="29"/>
      <c r="E1966" s="29"/>
      <c r="F1966" s="29"/>
      <c r="G1966" s="28"/>
      <c r="H1966" s="28"/>
      <c r="I1966" s="30">
        <f>IF($H1966="","",IFERROR(VLOOKUP($H1966,AcctTbl,2,0),"کد ناشناخته"))</f>
        <v>0</v>
      </c>
      <c r="J1966" s="27">
        <f>IF($H1966="","",IFERROR(VLOOKUP($H1966,AcctTbl,3,0),""))</f>
        <v>0</v>
      </c>
      <c r="K1966" s="29"/>
      <c r="L1966" s="28"/>
      <c r="M1966" s="31"/>
      <c r="N1966" s="29"/>
      <c r="O1966" s="32">
        <f>IF($B1966="",0,IF($U1966="IN",N($M1966),0))</f>
        <v>0</v>
      </c>
      <c r="P1966" s="32">
        <f>IF($B1966="",0,IF(OR($U1966="OUT",$U1966="TRF"),N($M1966),0))</f>
        <v>0</v>
      </c>
      <c r="Q1966" s="32">
        <f>IF($B1966="",0,IF(OR($U1966="OUT",$U1966="TRF"),N($M1966),0))</f>
        <v>0</v>
      </c>
      <c r="R1966" s="32">
        <f>IF($B1966="",0,IF($U1966="IN",N($M1966),0))</f>
        <v>0</v>
      </c>
      <c r="S1966" s="33">
        <f>IF($B1966="","",IF($M1966="","⚠ مبلغ",IF($E1966="","⚠ بانک عامل",IF(AND($U1966="TRF",$F1966=""),"⚠ بانک مقصد",IF(AND($V1966&lt;&gt;"NONE",$V1966&lt;&gt;"",$Z1966=""),"⚠ طرف حساب","✓")))))</f>
        <v>0</v>
      </c>
      <c r="T1966" s="29"/>
      <c r="U1966" s="27">
        <f>IFERROR(VLOOKUP($D1966,BankOpTbl,2,0),"")</f>
        <v>0</v>
      </c>
      <c r="V1966" s="27">
        <f>IFERROR(VLOOKUP($D1966,BankOpTbl,3,0),"")</f>
        <v>0</v>
      </c>
      <c r="W1966" s="27">
        <f>IFERROR(VLOOKUP($D1966,BankOpTbl,4,0),"")</f>
        <v>0</v>
      </c>
      <c r="X1966" s="27">
        <f>IF($E1966="","",IFERROR(VLOOKUP($E1966,BankTbl,4,0),""))</f>
        <v>0</v>
      </c>
      <c r="Y1966" s="27">
        <f>IF($F1966="","",IFERROR(VLOOKUP($F1966,BankTbl,4,0),""))</f>
        <v>0</v>
      </c>
      <c r="Z1966" s="27">
        <f>IF($B1966="","",IF($V1966="PICK",LEFT($N1966,5),IF($V1966="FIXED",$W1966,IF($V1966="CODE",$H1966,""))))</f>
        <v>0</v>
      </c>
    </row>
    <row r="1967" spans="1:26" ht="21" customHeight="1">
      <c r="A1967" s="27">
        <f>IF($B1967="","",COUNTA($B$13:$B1967))</f>
        <v>0</v>
      </c>
      <c r="B1967" s="28"/>
      <c r="C1967" s="28"/>
      <c r="D1967" s="29"/>
      <c r="E1967" s="29"/>
      <c r="F1967" s="29"/>
      <c r="G1967" s="28"/>
      <c r="H1967" s="28"/>
      <c r="I1967" s="30">
        <f>IF($H1967="","",IFERROR(VLOOKUP($H1967,AcctTbl,2,0),"کد ناشناخته"))</f>
        <v>0</v>
      </c>
      <c r="J1967" s="27">
        <f>IF($H1967="","",IFERROR(VLOOKUP($H1967,AcctTbl,3,0),""))</f>
        <v>0</v>
      </c>
      <c r="K1967" s="29"/>
      <c r="L1967" s="28"/>
      <c r="M1967" s="31"/>
      <c r="N1967" s="29"/>
      <c r="O1967" s="32">
        <f>IF($B1967="",0,IF($U1967="IN",N($M1967),0))</f>
        <v>0</v>
      </c>
      <c r="P1967" s="32">
        <f>IF($B1967="",0,IF(OR($U1967="OUT",$U1967="TRF"),N($M1967),0))</f>
        <v>0</v>
      </c>
      <c r="Q1967" s="32">
        <f>IF($B1967="",0,IF(OR($U1967="OUT",$U1967="TRF"),N($M1967),0))</f>
        <v>0</v>
      </c>
      <c r="R1967" s="32">
        <f>IF($B1967="",0,IF($U1967="IN",N($M1967),0))</f>
        <v>0</v>
      </c>
      <c r="S1967" s="33">
        <f>IF($B1967="","",IF($M1967="","⚠ مبلغ",IF($E1967="","⚠ بانک عامل",IF(AND($U1967="TRF",$F1967=""),"⚠ بانک مقصد",IF(AND($V1967&lt;&gt;"NONE",$V1967&lt;&gt;"",$Z1967=""),"⚠ طرف حساب","✓")))))</f>
        <v>0</v>
      </c>
      <c r="T1967" s="29"/>
      <c r="U1967" s="27">
        <f>IFERROR(VLOOKUP($D1967,BankOpTbl,2,0),"")</f>
        <v>0</v>
      </c>
      <c r="V1967" s="27">
        <f>IFERROR(VLOOKUP($D1967,BankOpTbl,3,0),"")</f>
        <v>0</v>
      </c>
      <c r="W1967" s="27">
        <f>IFERROR(VLOOKUP($D1967,BankOpTbl,4,0),"")</f>
        <v>0</v>
      </c>
      <c r="X1967" s="27">
        <f>IF($E1967="","",IFERROR(VLOOKUP($E1967,BankTbl,4,0),""))</f>
        <v>0</v>
      </c>
      <c r="Y1967" s="27">
        <f>IF($F1967="","",IFERROR(VLOOKUP($F1967,BankTbl,4,0),""))</f>
        <v>0</v>
      </c>
      <c r="Z1967" s="27">
        <f>IF($B1967="","",IF($V1967="PICK",LEFT($N1967,5),IF($V1967="FIXED",$W1967,IF($V1967="CODE",$H1967,""))))</f>
        <v>0</v>
      </c>
    </row>
    <row r="1968" spans="1:26" ht="21" customHeight="1">
      <c r="A1968" s="27">
        <f>IF($B1968="","",COUNTA($B$13:$B1968))</f>
        <v>0</v>
      </c>
      <c r="B1968" s="28"/>
      <c r="C1968" s="28"/>
      <c r="D1968" s="29"/>
      <c r="E1968" s="29"/>
      <c r="F1968" s="29"/>
      <c r="G1968" s="28"/>
      <c r="H1968" s="28"/>
      <c r="I1968" s="30">
        <f>IF($H1968="","",IFERROR(VLOOKUP($H1968,AcctTbl,2,0),"کد ناشناخته"))</f>
        <v>0</v>
      </c>
      <c r="J1968" s="27">
        <f>IF($H1968="","",IFERROR(VLOOKUP($H1968,AcctTbl,3,0),""))</f>
        <v>0</v>
      </c>
      <c r="K1968" s="29"/>
      <c r="L1968" s="28"/>
      <c r="M1968" s="31"/>
      <c r="N1968" s="29"/>
      <c r="O1968" s="32">
        <f>IF($B1968="",0,IF($U1968="IN",N($M1968),0))</f>
        <v>0</v>
      </c>
      <c r="P1968" s="32">
        <f>IF($B1968="",0,IF(OR($U1968="OUT",$U1968="TRF"),N($M1968),0))</f>
        <v>0</v>
      </c>
      <c r="Q1968" s="32">
        <f>IF($B1968="",0,IF(OR($U1968="OUT",$U1968="TRF"),N($M1968),0))</f>
        <v>0</v>
      </c>
      <c r="R1968" s="32">
        <f>IF($B1968="",0,IF($U1968="IN",N($M1968),0))</f>
        <v>0</v>
      </c>
      <c r="S1968" s="33">
        <f>IF($B1968="","",IF($M1968="","⚠ مبلغ",IF($E1968="","⚠ بانک عامل",IF(AND($U1968="TRF",$F1968=""),"⚠ بانک مقصد",IF(AND($V1968&lt;&gt;"NONE",$V1968&lt;&gt;"",$Z1968=""),"⚠ طرف حساب","✓")))))</f>
        <v>0</v>
      </c>
      <c r="T1968" s="29"/>
      <c r="U1968" s="27">
        <f>IFERROR(VLOOKUP($D1968,BankOpTbl,2,0),"")</f>
        <v>0</v>
      </c>
      <c r="V1968" s="27">
        <f>IFERROR(VLOOKUP($D1968,BankOpTbl,3,0),"")</f>
        <v>0</v>
      </c>
      <c r="W1968" s="27">
        <f>IFERROR(VLOOKUP($D1968,BankOpTbl,4,0),"")</f>
        <v>0</v>
      </c>
      <c r="X1968" s="27">
        <f>IF($E1968="","",IFERROR(VLOOKUP($E1968,BankTbl,4,0),""))</f>
        <v>0</v>
      </c>
      <c r="Y1968" s="27">
        <f>IF($F1968="","",IFERROR(VLOOKUP($F1968,BankTbl,4,0),""))</f>
        <v>0</v>
      </c>
      <c r="Z1968" s="27">
        <f>IF($B1968="","",IF($V1968="PICK",LEFT($N1968,5),IF($V1968="FIXED",$W1968,IF($V1968="CODE",$H1968,""))))</f>
        <v>0</v>
      </c>
    </row>
    <row r="1969" spans="1:26" ht="21" customHeight="1">
      <c r="A1969" s="27">
        <f>IF($B1969="","",COUNTA($B$13:$B1969))</f>
        <v>0</v>
      </c>
      <c r="B1969" s="28"/>
      <c r="C1969" s="28"/>
      <c r="D1969" s="29"/>
      <c r="E1969" s="29"/>
      <c r="F1969" s="29"/>
      <c r="G1969" s="28"/>
      <c r="H1969" s="28"/>
      <c r="I1969" s="30">
        <f>IF($H1969="","",IFERROR(VLOOKUP($H1969,AcctTbl,2,0),"کد ناشناخته"))</f>
        <v>0</v>
      </c>
      <c r="J1969" s="27">
        <f>IF($H1969="","",IFERROR(VLOOKUP($H1969,AcctTbl,3,0),""))</f>
        <v>0</v>
      </c>
      <c r="K1969" s="29"/>
      <c r="L1969" s="28"/>
      <c r="M1969" s="31"/>
      <c r="N1969" s="29"/>
      <c r="O1969" s="32">
        <f>IF($B1969="",0,IF($U1969="IN",N($M1969),0))</f>
        <v>0</v>
      </c>
      <c r="P1969" s="32">
        <f>IF($B1969="",0,IF(OR($U1969="OUT",$U1969="TRF"),N($M1969),0))</f>
        <v>0</v>
      </c>
      <c r="Q1969" s="32">
        <f>IF($B1969="",0,IF(OR($U1969="OUT",$U1969="TRF"),N($M1969),0))</f>
        <v>0</v>
      </c>
      <c r="R1969" s="32">
        <f>IF($B1969="",0,IF($U1969="IN",N($M1969),0))</f>
        <v>0</v>
      </c>
      <c r="S1969" s="33">
        <f>IF($B1969="","",IF($M1969="","⚠ مبلغ",IF($E1969="","⚠ بانک عامل",IF(AND($U1969="TRF",$F1969=""),"⚠ بانک مقصد",IF(AND($V1969&lt;&gt;"NONE",$V1969&lt;&gt;"",$Z1969=""),"⚠ طرف حساب","✓")))))</f>
        <v>0</v>
      </c>
      <c r="T1969" s="29"/>
      <c r="U1969" s="27">
        <f>IFERROR(VLOOKUP($D1969,BankOpTbl,2,0),"")</f>
        <v>0</v>
      </c>
      <c r="V1969" s="27">
        <f>IFERROR(VLOOKUP($D1969,BankOpTbl,3,0),"")</f>
        <v>0</v>
      </c>
      <c r="W1969" s="27">
        <f>IFERROR(VLOOKUP($D1969,BankOpTbl,4,0),"")</f>
        <v>0</v>
      </c>
      <c r="X1969" s="27">
        <f>IF($E1969="","",IFERROR(VLOOKUP($E1969,BankTbl,4,0),""))</f>
        <v>0</v>
      </c>
      <c r="Y1969" s="27">
        <f>IF($F1969="","",IFERROR(VLOOKUP($F1969,BankTbl,4,0),""))</f>
        <v>0</v>
      </c>
      <c r="Z1969" s="27">
        <f>IF($B1969="","",IF($V1969="PICK",LEFT($N1969,5),IF($V1969="FIXED",$W1969,IF($V1969="CODE",$H1969,""))))</f>
        <v>0</v>
      </c>
    </row>
    <row r="1970" spans="1:26" ht="21" customHeight="1">
      <c r="A1970" s="27">
        <f>IF($B1970="","",COUNTA($B$13:$B1970))</f>
        <v>0</v>
      </c>
      <c r="B1970" s="28"/>
      <c r="C1970" s="28"/>
      <c r="D1970" s="29"/>
      <c r="E1970" s="29"/>
      <c r="F1970" s="29"/>
      <c r="G1970" s="28"/>
      <c r="H1970" s="28"/>
      <c r="I1970" s="30">
        <f>IF($H1970="","",IFERROR(VLOOKUP($H1970,AcctTbl,2,0),"کد ناشناخته"))</f>
        <v>0</v>
      </c>
      <c r="J1970" s="27">
        <f>IF($H1970="","",IFERROR(VLOOKUP($H1970,AcctTbl,3,0),""))</f>
        <v>0</v>
      </c>
      <c r="K1970" s="29"/>
      <c r="L1970" s="28"/>
      <c r="M1970" s="31"/>
      <c r="N1970" s="29"/>
      <c r="O1970" s="32">
        <f>IF($B1970="",0,IF($U1970="IN",N($M1970),0))</f>
        <v>0</v>
      </c>
      <c r="P1970" s="32">
        <f>IF($B1970="",0,IF(OR($U1970="OUT",$U1970="TRF"),N($M1970),0))</f>
        <v>0</v>
      </c>
      <c r="Q1970" s="32">
        <f>IF($B1970="",0,IF(OR($U1970="OUT",$U1970="TRF"),N($M1970),0))</f>
        <v>0</v>
      </c>
      <c r="R1970" s="32">
        <f>IF($B1970="",0,IF($U1970="IN",N($M1970),0))</f>
        <v>0</v>
      </c>
      <c r="S1970" s="33">
        <f>IF($B1970="","",IF($M1970="","⚠ مبلغ",IF($E1970="","⚠ بانک عامل",IF(AND($U1970="TRF",$F1970=""),"⚠ بانک مقصد",IF(AND($V1970&lt;&gt;"NONE",$V1970&lt;&gt;"",$Z1970=""),"⚠ طرف حساب","✓")))))</f>
        <v>0</v>
      </c>
      <c r="T1970" s="29"/>
      <c r="U1970" s="27">
        <f>IFERROR(VLOOKUP($D1970,BankOpTbl,2,0),"")</f>
        <v>0</v>
      </c>
      <c r="V1970" s="27">
        <f>IFERROR(VLOOKUP($D1970,BankOpTbl,3,0),"")</f>
        <v>0</v>
      </c>
      <c r="W1970" s="27">
        <f>IFERROR(VLOOKUP($D1970,BankOpTbl,4,0),"")</f>
        <v>0</v>
      </c>
      <c r="X1970" s="27">
        <f>IF($E1970="","",IFERROR(VLOOKUP($E1970,BankTbl,4,0),""))</f>
        <v>0</v>
      </c>
      <c r="Y1970" s="27">
        <f>IF($F1970="","",IFERROR(VLOOKUP($F1970,BankTbl,4,0),""))</f>
        <v>0</v>
      </c>
      <c r="Z1970" s="27">
        <f>IF($B1970="","",IF($V1970="PICK",LEFT($N1970,5),IF($V1970="FIXED",$W1970,IF($V1970="CODE",$H1970,""))))</f>
        <v>0</v>
      </c>
    </row>
    <row r="1971" spans="1:26" ht="21" customHeight="1">
      <c r="A1971" s="27">
        <f>IF($B1971="","",COUNTA($B$13:$B1971))</f>
        <v>0</v>
      </c>
      <c r="B1971" s="28"/>
      <c r="C1971" s="28"/>
      <c r="D1971" s="29"/>
      <c r="E1971" s="29"/>
      <c r="F1971" s="29"/>
      <c r="G1971" s="28"/>
      <c r="H1971" s="28"/>
      <c r="I1971" s="30">
        <f>IF($H1971="","",IFERROR(VLOOKUP($H1971,AcctTbl,2,0),"کد ناشناخته"))</f>
        <v>0</v>
      </c>
      <c r="J1971" s="27">
        <f>IF($H1971="","",IFERROR(VLOOKUP($H1971,AcctTbl,3,0),""))</f>
        <v>0</v>
      </c>
      <c r="K1971" s="29"/>
      <c r="L1971" s="28"/>
      <c r="M1971" s="31"/>
      <c r="N1971" s="29"/>
      <c r="O1971" s="32">
        <f>IF($B1971="",0,IF($U1971="IN",N($M1971),0))</f>
        <v>0</v>
      </c>
      <c r="P1971" s="32">
        <f>IF($B1971="",0,IF(OR($U1971="OUT",$U1971="TRF"),N($M1971),0))</f>
        <v>0</v>
      </c>
      <c r="Q1971" s="32">
        <f>IF($B1971="",0,IF(OR($U1971="OUT",$U1971="TRF"),N($M1971),0))</f>
        <v>0</v>
      </c>
      <c r="R1971" s="32">
        <f>IF($B1971="",0,IF($U1971="IN",N($M1971),0))</f>
        <v>0</v>
      </c>
      <c r="S1971" s="33">
        <f>IF($B1971="","",IF($M1971="","⚠ مبلغ",IF($E1971="","⚠ بانک عامل",IF(AND($U1971="TRF",$F1971=""),"⚠ بانک مقصد",IF(AND($V1971&lt;&gt;"NONE",$V1971&lt;&gt;"",$Z1971=""),"⚠ طرف حساب","✓")))))</f>
        <v>0</v>
      </c>
      <c r="T1971" s="29"/>
      <c r="U1971" s="27">
        <f>IFERROR(VLOOKUP($D1971,BankOpTbl,2,0),"")</f>
        <v>0</v>
      </c>
      <c r="V1971" s="27">
        <f>IFERROR(VLOOKUP($D1971,BankOpTbl,3,0),"")</f>
        <v>0</v>
      </c>
      <c r="W1971" s="27">
        <f>IFERROR(VLOOKUP($D1971,BankOpTbl,4,0),"")</f>
        <v>0</v>
      </c>
      <c r="X1971" s="27">
        <f>IF($E1971="","",IFERROR(VLOOKUP($E1971,BankTbl,4,0),""))</f>
        <v>0</v>
      </c>
      <c r="Y1971" s="27">
        <f>IF($F1971="","",IFERROR(VLOOKUP($F1971,BankTbl,4,0),""))</f>
        <v>0</v>
      </c>
      <c r="Z1971" s="27">
        <f>IF($B1971="","",IF($V1971="PICK",LEFT($N1971,5),IF($V1971="FIXED",$W1971,IF($V1971="CODE",$H1971,""))))</f>
        <v>0</v>
      </c>
    </row>
    <row r="1972" spans="1:26" ht="21" customHeight="1">
      <c r="A1972" s="27">
        <f>IF($B1972="","",COUNTA($B$13:$B1972))</f>
        <v>0</v>
      </c>
      <c r="B1972" s="28"/>
      <c r="C1972" s="28"/>
      <c r="D1972" s="29"/>
      <c r="E1972" s="29"/>
      <c r="F1972" s="29"/>
      <c r="G1972" s="28"/>
      <c r="H1972" s="28"/>
      <c r="I1972" s="30">
        <f>IF($H1972="","",IFERROR(VLOOKUP($H1972,AcctTbl,2,0),"کد ناشناخته"))</f>
        <v>0</v>
      </c>
      <c r="J1972" s="27">
        <f>IF($H1972="","",IFERROR(VLOOKUP($H1972,AcctTbl,3,0),""))</f>
        <v>0</v>
      </c>
      <c r="K1972" s="29"/>
      <c r="L1972" s="28"/>
      <c r="M1972" s="31"/>
      <c r="N1972" s="29"/>
      <c r="O1972" s="32">
        <f>IF($B1972="",0,IF($U1972="IN",N($M1972),0))</f>
        <v>0</v>
      </c>
      <c r="P1972" s="32">
        <f>IF($B1972="",0,IF(OR($U1972="OUT",$U1972="TRF"),N($M1972),0))</f>
        <v>0</v>
      </c>
      <c r="Q1972" s="32">
        <f>IF($B1972="",0,IF(OR($U1972="OUT",$U1972="TRF"),N($M1972),0))</f>
        <v>0</v>
      </c>
      <c r="R1972" s="32">
        <f>IF($B1972="",0,IF($U1972="IN",N($M1972),0))</f>
        <v>0</v>
      </c>
      <c r="S1972" s="33">
        <f>IF($B1972="","",IF($M1972="","⚠ مبلغ",IF($E1972="","⚠ بانک عامل",IF(AND($U1972="TRF",$F1972=""),"⚠ بانک مقصد",IF(AND($V1972&lt;&gt;"NONE",$V1972&lt;&gt;"",$Z1972=""),"⚠ طرف حساب","✓")))))</f>
        <v>0</v>
      </c>
      <c r="T1972" s="29"/>
      <c r="U1972" s="27">
        <f>IFERROR(VLOOKUP($D1972,BankOpTbl,2,0),"")</f>
        <v>0</v>
      </c>
      <c r="V1972" s="27">
        <f>IFERROR(VLOOKUP($D1972,BankOpTbl,3,0),"")</f>
        <v>0</v>
      </c>
      <c r="W1972" s="27">
        <f>IFERROR(VLOOKUP($D1972,BankOpTbl,4,0),"")</f>
        <v>0</v>
      </c>
      <c r="X1972" s="27">
        <f>IF($E1972="","",IFERROR(VLOOKUP($E1972,BankTbl,4,0),""))</f>
        <v>0</v>
      </c>
      <c r="Y1972" s="27">
        <f>IF($F1972="","",IFERROR(VLOOKUP($F1972,BankTbl,4,0),""))</f>
        <v>0</v>
      </c>
      <c r="Z1972" s="27">
        <f>IF($B1972="","",IF($V1972="PICK",LEFT($N1972,5),IF($V1972="FIXED",$W1972,IF($V1972="CODE",$H1972,""))))</f>
        <v>0</v>
      </c>
    </row>
    <row r="1973" spans="1:26" ht="21" customHeight="1">
      <c r="A1973" s="27">
        <f>IF($B1973="","",COUNTA($B$13:$B1973))</f>
        <v>0</v>
      </c>
      <c r="B1973" s="28"/>
      <c r="C1973" s="28"/>
      <c r="D1973" s="29"/>
      <c r="E1973" s="29"/>
      <c r="F1973" s="29"/>
      <c r="G1973" s="28"/>
      <c r="H1973" s="28"/>
      <c r="I1973" s="30">
        <f>IF($H1973="","",IFERROR(VLOOKUP($H1973,AcctTbl,2,0),"کد ناشناخته"))</f>
        <v>0</v>
      </c>
      <c r="J1973" s="27">
        <f>IF($H1973="","",IFERROR(VLOOKUP($H1973,AcctTbl,3,0),""))</f>
        <v>0</v>
      </c>
      <c r="K1973" s="29"/>
      <c r="L1973" s="28"/>
      <c r="M1973" s="31"/>
      <c r="N1973" s="29"/>
      <c r="O1973" s="32">
        <f>IF($B1973="",0,IF($U1973="IN",N($M1973),0))</f>
        <v>0</v>
      </c>
      <c r="P1973" s="32">
        <f>IF($B1973="",0,IF(OR($U1973="OUT",$U1973="TRF"),N($M1973),0))</f>
        <v>0</v>
      </c>
      <c r="Q1973" s="32">
        <f>IF($B1973="",0,IF(OR($U1973="OUT",$U1973="TRF"),N($M1973),0))</f>
        <v>0</v>
      </c>
      <c r="R1973" s="32">
        <f>IF($B1973="",0,IF($U1973="IN",N($M1973),0))</f>
        <v>0</v>
      </c>
      <c r="S1973" s="33">
        <f>IF($B1973="","",IF($M1973="","⚠ مبلغ",IF($E1973="","⚠ بانک عامل",IF(AND($U1973="TRF",$F1973=""),"⚠ بانک مقصد",IF(AND($V1973&lt;&gt;"NONE",$V1973&lt;&gt;"",$Z1973=""),"⚠ طرف حساب","✓")))))</f>
        <v>0</v>
      </c>
      <c r="T1973" s="29"/>
      <c r="U1973" s="27">
        <f>IFERROR(VLOOKUP($D1973,BankOpTbl,2,0),"")</f>
        <v>0</v>
      </c>
      <c r="V1973" s="27">
        <f>IFERROR(VLOOKUP($D1973,BankOpTbl,3,0),"")</f>
        <v>0</v>
      </c>
      <c r="W1973" s="27">
        <f>IFERROR(VLOOKUP($D1973,BankOpTbl,4,0),"")</f>
        <v>0</v>
      </c>
      <c r="X1973" s="27">
        <f>IF($E1973="","",IFERROR(VLOOKUP($E1973,BankTbl,4,0),""))</f>
        <v>0</v>
      </c>
      <c r="Y1973" s="27">
        <f>IF($F1973="","",IFERROR(VLOOKUP($F1973,BankTbl,4,0),""))</f>
        <v>0</v>
      </c>
      <c r="Z1973" s="27">
        <f>IF($B1973="","",IF($V1973="PICK",LEFT($N1973,5),IF($V1973="FIXED",$W1973,IF($V1973="CODE",$H1973,""))))</f>
        <v>0</v>
      </c>
    </row>
    <row r="1974" spans="1:26" ht="21" customHeight="1">
      <c r="A1974" s="27">
        <f>IF($B1974="","",COUNTA($B$13:$B1974))</f>
        <v>0</v>
      </c>
      <c r="B1974" s="28"/>
      <c r="C1974" s="28"/>
      <c r="D1974" s="29"/>
      <c r="E1974" s="29"/>
      <c r="F1974" s="29"/>
      <c r="G1974" s="28"/>
      <c r="H1974" s="28"/>
      <c r="I1974" s="30">
        <f>IF($H1974="","",IFERROR(VLOOKUP($H1974,AcctTbl,2,0),"کد ناشناخته"))</f>
        <v>0</v>
      </c>
      <c r="J1974" s="27">
        <f>IF($H1974="","",IFERROR(VLOOKUP($H1974,AcctTbl,3,0),""))</f>
        <v>0</v>
      </c>
      <c r="K1974" s="29"/>
      <c r="L1974" s="28"/>
      <c r="M1974" s="31"/>
      <c r="N1974" s="29"/>
      <c r="O1974" s="32">
        <f>IF($B1974="",0,IF($U1974="IN",N($M1974),0))</f>
        <v>0</v>
      </c>
      <c r="P1974" s="32">
        <f>IF($B1974="",0,IF(OR($U1974="OUT",$U1974="TRF"),N($M1974),0))</f>
        <v>0</v>
      </c>
      <c r="Q1974" s="32">
        <f>IF($B1974="",0,IF(OR($U1974="OUT",$U1974="TRF"),N($M1974),0))</f>
        <v>0</v>
      </c>
      <c r="R1974" s="32">
        <f>IF($B1974="",0,IF($U1974="IN",N($M1974),0))</f>
        <v>0</v>
      </c>
      <c r="S1974" s="33">
        <f>IF($B1974="","",IF($M1974="","⚠ مبلغ",IF($E1974="","⚠ بانک عامل",IF(AND($U1974="TRF",$F1974=""),"⚠ بانک مقصد",IF(AND($V1974&lt;&gt;"NONE",$V1974&lt;&gt;"",$Z1974=""),"⚠ طرف حساب","✓")))))</f>
        <v>0</v>
      </c>
      <c r="T1974" s="29"/>
      <c r="U1974" s="27">
        <f>IFERROR(VLOOKUP($D1974,BankOpTbl,2,0),"")</f>
        <v>0</v>
      </c>
      <c r="V1974" s="27">
        <f>IFERROR(VLOOKUP($D1974,BankOpTbl,3,0),"")</f>
        <v>0</v>
      </c>
      <c r="W1974" s="27">
        <f>IFERROR(VLOOKUP($D1974,BankOpTbl,4,0),"")</f>
        <v>0</v>
      </c>
      <c r="X1974" s="27">
        <f>IF($E1974="","",IFERROR(VLOOKUP($E1974,BankTbl,4,0),""))</f>
        <v>0</v>
      </c>
      <c r="Y1974" s="27">
        <f>IF($F1974="","",IFERROR(VLOOKUP($F1974,BankTbl,4,0),""))</f>
        <v>0</v>
      </c>
      <c r="Z1974" s="27">
        <f>IF($B1974="","",IF($V1974="PICK",LEFT($N1974,5),IF($V1974="FIXED",$W1974,IF($V1974="CODE",$H1974,""))))</f>
        <v>0</v>
      </c>
    </row>
    <row r="1975" spans="1:26" ht="21" customHeight="1">
      <c r="A1975" s="27">
        <f>IF($B1975="","",COUNTA($B$13:$B1975))</f>
        <v>0</v>
      </c>
      <c r="B1975" s="28"/>
      <c r="C1975" s="28"/>
      <c r="D1975" s="29"/>
      <c r="E1975" s="29"/>
      <c r="F1975" s="29"/>
      <c r="G1975" s="28"/>
      <c r="H1975" s="28"/>
      <c r="I1975" s="30">
        <f>IF($H1975="","",IFERROR(VLOOKUP($H1975,AcctTbl,2,0),"کد ناشناخته"))</f>
        <v>0</v>
      </c>
      <c r="J1975" s="27">
        <f>IF($H1975="","",IFERROR(VLOOKUP($H1975,AcctTbl,3,0),""))</f>
        <v>0</v>
      </c>
      <c r="K1975" s="29"/>
      <c r="L1975" s="28"/>
      <c r="M1975" s="31"/>
      <c r="N1975" s="29"/>
      <c r="O1975" s="32">
        <f>IF($B1975="",0,IF($U1975="IN",N($M1975),0))</f>
        <v>0</v>
      </c>
      <c r="P1975" s="32">
        <f>IF($B1975="",0,IF(OR($U1975="OUT",$U1975="TRF"),N($M1975),0))</f>
        <v>0</v>
      </c>
      <c r="Q1975" s="32">
        <f>IF($B1975="",0,IF(OR($U1975="OUT",$U1975="TRF"),N($M1975),0))</f>
        <v>0</v>
      </c>
      <c r="R1975" s="32">
        <f>IF($B1975="",0,IF($U1975="IN",N($M1975),0))</f>
        <v>0</v>
      </c>
      <c r="S1975" s="33">
        <f>IF($B1975="","",IF($M1975="","⚠ مبلغ",IF($E1975="","⚠ بانک عامل",IF(AND($U1975="TRF",$F1975=""),"⚠ بانک مقصد",IF(AND($V1975&lt;&gt;"NONE",$V1975&lt;&gt;"",$Z1975=""),"⚠ طرف حساب","✓")))))</f>
        <v>0</v>
      </c>
      <c r="T1975" s="29"/>
      <c r="U1975" s="27">
        <f>IFERROR(VLOOKUP($D1975,BankOpTbl,2,0),"")</f>
        <v>0</v>
      </c>
      <c r="V1975" s="27">
        <f>IFERROR(VLOOKUP($D1975,BankOpTbl,3,0),"")</f>
        <v>0</v>
      </c>
      <c r="W1975" s="27">
        <f>IFERROR(VLOOKUP($D1975,BankOpTbl,4,0),"")</f>
        <v>0</v>
      </c>
      <c r="X1975" s="27">
        <f>IF($E1975="","",IFERROR(VLOOKUP($E1975,BankTbl,4,0),""))</f>
        <v>0</v>
      </c>
      <c r="Y1975" s="27">
        <f>IF($F1975="","",IFERROR(VLOOKUP($F1975,BankTbl,4,0),""))</f>
        <v>0</v>
      </c>
      <c r="Z1975" s="27">
        <f>IF($B1975="","",IF($V1975="PICK",LEFT($N1975,5),IF($V1975="FIXED",$W1975,IF($V1975="CODE",$H1975,""))))</f>
        <v>0</v>
      </c>
    </row>
    <row r="1976" spans="1:26" ht="21" customHeight="1">
      <c r="A1976" s="27">
        <f>IF($B1976="","",COUNTA($B$13:$B1976))</f>
        <v>0</v>
      </c>
      <c r="B1976" s="28"/>
      <c r="C1976" s="28"/>
      <c r="D1976" s="29"/>
      <c r="E1976" s="29"/>
      <c r="F1976" s="29"/>
      <c r="G1976" s="28"/>
      <c r="H1976" s="28"/>
      <c r="I1976" s="30">
        <f>IF($H1976="","",IFERROR(VLOOKUP($H1976,AcctTbl,2,0),"کد ناشناخته"))</f>
        <v>0</v>
      </c>
      <c r="J1976" s="27">
        <f>IF($H1976="","",IFERROR(VLOOKUP($H1976,AcctTbl,3,0),""))</f>
        <v>0</v>
      </c>
      <c r="K1976" s="29"/>
      <c r="L1976" s="28"/>
      <c r="M1976" s="31"/>
      <c r="N1976" s="29"/>
      <c r="O1976" s="32">
        <f>IF($B1976="",0,IF($U1976="IN",N($M1976),0))</f>
        <v>0</v>
      </c>
      <c r="P1976" s="32">
        <f>IF($B1976="",0,IF(OR($U1976="OUT",$U1976="TRF"),N($M1976),0))</f>
        <v>0</v>
      </c>
      <c r="Q1976" s="32">
        <f>IF($B1976="",0,IF(OR($U1976="OUT",$U1976="TRF"),N($M1976),0))</f>
        <v>0</v>
      </c>
      <c r="R1976" s="32">
        <f>IF($B1976="",0,IF($U1976="IN",N($M1976),0))</f>
        <v>0</v>
      </c>
      <c r="S1976" s="33">
        <f>IF($B1976="","",IF($M1976="","⚠ مبلغ",IF($E1976="","⚠ بانک عامل",IF(AND($U1976="TRF",$F1976=""),"⚠ بانک مقصد",IF(AND($V1976&lt;&gt;"NONE",$V1976&lt;&gt;"",$Z1976=""),"⚠ طرف حساب","✓")))))</f>
        <v>0</v>
      </c>
      <c r="T1976" s="29"/>
      <c r="U1976" s="27">
        <f>IFERROR(VLOOKUP($D1976,BankOpTbl,2,0),"")</f>
        <v>0</v>
      </c>
      <c r="V1976" s="27">
        <f>IFERROR(VLOOKUP($D1976,BankOpTbl,3,0),"")</f>
        <v>0</v>
      </c>
      <c r="W1976" s="27">
        <f>IFERROR(VLOOKUP($D1976,BankOpTbl,4,0),"")</f>
        <v>0</v>
      </c>
      <c r="X1976" s="27">
        <f>IF($E1976="","",IFERROR(VLOOKUP($E1976,BankTbl,4,0),""))</f>
        <v>0</v>
      </c>
      <c r="Y1976" s="27">
        <f>IF($F1976="","",IFERROR(VLOOKUP($F1976,BankTbl,4,0),""))</f>
        <v>0</v>
      </c>
      <c r="Z1976" s="27">
        <f>IF($B1976="","",IF($V1976="PICK",LEFT($N1976,5),IF($V1976="FIXED",$W1976,IF($V1976="CODE",$H1976,""))))</f>
        <v>0</v>
      </c>
    </row>
    <row r="1977" spans="1:26" ht="21" customHeight="1">
      <c r="A1977" s="27">
        <f>IF($B1977="","",COUNTA($B$13:$B1977))</f>
        <v>0</v>
      </c>
      <c r="B1977" s="28"/>
      <c r="C1977" s="28"/>
      <c r="D1977" s="29"/>
      <c r="E1977" s="29"/>
      <c r="F1977" s="29"/>
      <c r="G1977" s="28"/>
      <c r="H1977" s="28"/>
      <c r="I1977" s="30">
        <f>IF($H1977="","",IFERROR(VLOOKUP($H1977,AcctTbl,2,0),"کد ناشناخته"))</f>
        <v>0</v>
      </c>
      <c r="J1977" s="27">
        <f>IF($H1977="","",IFERROR(VLOOKUP($H1977,AcctTbl,3,0),""))</f>
        <v>0</v>
      </c>
      <c r="K1977" s="29"/>
      <c r="L1977" s="28"/>
      <c r="M1977" s="31"/>
      <c r="N1977" s="29"/>
      <c r="O1977" s="32">
        <f>IF($B1977="",0,IF($U1977="IN",N($M1977),0))</f>
        <v>0</v>
      </c>
      <c r="P1977" s="32">
        <f>IF($B1977="",0,IF(OR($U1977="OUT",$U1977="TRF"),N($M1977),0))</f>
        <v>0</v>
      </c>
      <c r="Q1977" s="32">
        <f>IF($B1977="",0,IF(OR($U1977="OUT",$U1977="TRF"),N($M1977),0))</f>
        <v>0</v>
      </c>
      <c r="R1977" s="32">
        <f>IF($B1977="",0,IF($U1977="IN",N($M1977),0))</f>
        <v>0</v>
      </c>
      <c r="S1977" s="33">
        <f>IF($B1977="","",IF($M1977="","⚠ مبلغ",IF($E1977="","⚠ بانک عامل",IF(AND($U1977="TRF",$F1977=""),"⚠ بانک مقصد",IF(AND($V1977&lt;&gt;"NONE",$V1977&lt;&gt;"",$Z1977=""),"⚠ طرف حساب","✓")))))</f>
        <v>0</v>
      </c>
      <c r="T1977" s="29"/>
      <c r="U1977" s="27">
        <f>IFERROR(VLOOKUP($D1977,BankOpTbl,2,0),"")</f>
        <v>0</v>
      </c>
      <c r="V1977" s="27">
        <f>IFERROR(VLOOKUP($D1977,BankOpTbl,3,0),"")</f>
        <v>0</v>
      </c>
      <c r="W1977" s="27">
        <f>IFERROR(VLOOKUP($D1977,BankOpTbl,4,0),"")</f>
        <v>0</v>
      </c>
      <c r="X1977" s="27">
        <f>IF($E1977="","",IFERROR(VLOOKUP($E1977,BankTbl,4,0),""))</f>
        <v>0</v>
      </c>
      <c r="Y1977" s="27">
        <f>IF($F1977="","",IFERROR(VLOOKUP($F1977,BankTbl,4,0),""))</f>
        <v>0</v>
      </c>
      <c r="Z1977" s="27">
        <f>IF($B1977="","",IF($V1977="PICK",LEFT($N1977,5),IF($V1977="FIXED",$W1977,IF($V1977="CODE",$H1977,""))))</f>
        <v>0</v>
      </c>
    </row>
    <row r="1978" spans="1:26" ht="21" customHeight="1">
      <c r="A1978" s="27">
        <f>IF($B1978="","",COUNTA($B$13:$B1978))</f>
        <v>0</v>
      </c>
      <c r="B1978" s="28"/>
      <c r="C1978" s="28"/>
      <c r="D1978" s="29"/>
      <c r="E1978" s="29"/>
      <c r="F1978" s="29"/>
      <c r="G1978" s="28"/>
      <c r="H1978" s="28"/>
      <c r="I1978" s="30">
        <f>IF($H1978="","",IFERROR(VLOOKUP($H1978,AcctTbl,2,0),"کد ناشناخته"))</f>
        <v>0</v>
      </c>
      <c r="J1978" s="27">
        <f>IF($H1978="","",IFERROR(VLOOKUP($H1978,AcctTbl,3,0),""))</f>
        <v>0</v>
      </c>
      <c r="K1978" s="29"/>
      <c r="L1978" s="28"/>
      <c r="M1978" s="31"/>
      <c r="N1978" s="29"/>
      <c r="O1978" s="32">
        <f>IF($B1978="",0,IF($U1978="IN",N($M1978),0))</f>
        <v>0</v>
      </c>
      <c r="P1978" s="32">
        <f>IF($B1978="",0,IF(OR($U1978="OUT",$U1978="TRF"),N($M1978),0))</f>
        <v>0</v>
      </c>
      <c r="Q1978" s="32">
        <f>IF($B1978="",0,IF(OR($U1978="OUT",$U1978="TRF"),N($M1978),0))</f>
        <v>0</v>
      </c>
      <c r="R1978" s="32">
        <f>IF($B1978="",0,IF($U1978="IN",N($M1978),0))</f>
        <v>0</v>
      </c>
      <c r="S1978" s="33">
        <f>IF($B1978="","",IF($M1978="","⚠ مبلغ",IF($E1978="","⚠ بانک عامل",IF(AND($U1978="TRF",$F1978=""),"⚠ بانک مقصد",IF(AND($V1978&lt;&gt;"NONE",$V1978&lt;&gt;"",$Z1978=""),"⚠ طرف حساب","✓")))))</f>
        <v>0</v>
      </c>
      <c r="T1978" s="29"/>
      <c r="U1978" s="27">
        <f>IFERROR(VLOOKUP($D1978,BankOpTbl,2,0),"")</f>
        <v>0</v>
      </c>
      <c r="V1978" s="27">
        <f>IFERROR(VLOOKUP($D1978,BankOpTbl,3,0),"")</f>
        <v>0</v>
      </c>
      <c r="W1978" s="27">
        <f>IFERROR(VLOOKUP($D1978,BankOpTbl,4,0),"")</f>
        <v>0</v>
      </c>
      <c r="X1978" s="27">
        <f>IF($E1978="","",IFERROR(VLOOKUP($E1978,BankTbl,4,0),""))</f>
        <v>0</v>
      </c>
      <c r="Y1978" s="27">
        <f>IF($F1978="","",IFERROR(VLOOKUP($F1978,BankTbl,4,0),""))</f>
        <v>0</v>
      </c>
      <c r="Z1978" s="27">
        <f>IF($B1978="","",IF($V1978="PICK",LEFT($N1978,5),IF($V1978="FIXED",$W1978,IF($V1978="CODE",$H1978,""))))</f>
        <v>0</v>
      </c>
    </row>
    <row r="1979" spans="1:26" ht="21" customHeight="1">
      <c r="A1979" s="27">
        <f>IF($B1979="","",COUNTA($B$13:$B1979))</f>
        <v>0</v>
      </c>
      <c r="B1979" s="28"/>
      <c r="C1979" s="28"/>
      <c r="D1979" s="29"/>
      <c r="E1979" s="29"/>
      <c r="F1979" s="29"/>
      <c r="G1979" s="28"/>
      <c r="H1979" s="28"/>
      <c r="I1979" s="30">
        <f>IF($H1979="","",IFERROR(VLOOKUP($H1979,AcctTbl,2,0),"کد ناشناخته"))</f>
        <v>0</v>
      </c>
      <c r="J1979" s="27">
        <f>IF($H1979="","",IFERROR(VLOOKUP($H1979,AcctTbl,3,0),""))</f>
        <v>0</v>
      </c>
      <c r="K1979" s="29"/>
      <c r="L1979" s="28"/>
      <c r="M1979" s="31"/>
      <c r="N1979" s="29"/>
      <c r="O1979" s="32">
        <f>IF($B1979="",0,IF($U1979="IN",N($M1979),0))</f>
        <v>0</v>
      </c>
      <c r="P1979" s="32">
        <f>IF($B1979="",0,IF(OR($U1979="OUT",$U1979="TRF"),N($M1979),0))</f>
        <v>0</v>
      </c>
      <c r="Q1979" s="32">
        <f>IF($B1979="",0,IF(OR($U1979="OUT",$U1979="TRF"),N($M1979),0))</f>
        <v>0</v>
      </c>
      <c r="R1979" s="32">
        <f>IF($B1979="",0,IF($U1979="IN",N($M1979),0))</f>
        <v>0</v>
      </c>
      <c r="S1979" s="33">
        <f>IF($B1979="","",IF($M1979="","⚠ مبلغ",IF($E1979="","⚠ بانک عامل",IF(AND($U1979="TRF",$F1979=""),"⚠ بانک مقصد",IF(AND($V1979&lt;&gt;"NONE",$V1979&lt;&gt;"",$Z1979=""),"⚠ طرف حساب","✓")))))</f>
        <v>0</v>
      </c>
      <c r="T1979" s="29"/>
      <c r="U1979" s="27">
        <f>IFERROR(VLOOKUP($D1979,BankOpTbl,2,0),"")</f>
        <v>0</v>
      </c>
      <c r="V1979" s="27">
        <f>IFERROR(VLOOKUP($D1979,BankOpTbl,3,0),"")</f>
        <v>0</v>
      </c>
      <c r="W1979" s="27">
        <f>IFERROR(VLOOKUP($D1979,BankOpTbl,4,0),"")</f>
        <v>0</v>
      </c>
      <c r="X1979" s="27">
        <f>IF($E1979="","",IFERROR(VLOOKUP($E1979,BankTbl,4,0),""))</f>
        <v>0</v>
      </c>
      <c r="Y1979" s="27">
        <f>IF($F1979="","",IFERROR(VLOOKUP($F1979,BankTbl,4,0),""))</f>
        <v>0</v>
      </c>
      <c r="Z1979" s="27">
        <f>IF($B1979="","",IF($V1979="PICK",LEFT($N1979,5),IF($V1979="FIXED",$W1979,IF($V1979="CODE",$H1979,""))))</f>
        <v>0</v>
      </c>
    </row>
    <row r="1980" spans="1:26" ht="21" customHeight="1">
      <c r="A1980" s="27">
        <f>IF($B1980="","",COUNTA($B$13:$B1980))</f>
        <v>0</v>
      </c>
      <c r="B1980" s="28"/>
      <c r="C1980" s="28"/>
      <c r="D1980" s="29"/>
      <c r="E1980" s="29"/>
      <c r="F1980" s="29"/>
      <c r="G1980" s="28"/>
      <c r="H1980" s="28"/>
      <c r="I1980" s="30">
        <f>IF($H1980="","",IFERROR(VLOOKUP($H1980,AcctTbl,2,0),"کد ناشناخته"))</f>
        <v>0</v>
      </c>
      <c r="J1980" s="27">
        <f>IF($H1980="","",IFERROR(VLOOKUP($H1980,AcctTbl,3,0),""))</f>
        <v>0</v>
      </c>
      <c r="K1980" s="29"/>
      <c r="L1980" s="28"/>
      <c r="M1980" s="31"/>
      <c r="N1980" s="29"/>
      <c r="O1980" s="32">
        <f>IF($B1980="",0,IF($U1980="IN",N($M1980),0))</f>
        <v>0</v>
      </c>
      <c r="P1980" s="32">
        <f>IF($B1980="",0,IF(OR($U1980="OUT",$U1980="TRF"),N($M1980),0))</f>
        <v>0</v>
      </c>
      <c r="Q1980" s="32">
        <f>IF($B1980="",0,IF(OR($U1980="OUT",$U1980="TRF"),N($M1980),0))</f>
        <v>0</v>
      </c>
      <c r="R1980" s="32">
        <f>IF($B1980="",0,IF($U1980="IN",N($M1980),0))</f>
        <v>0</v>
      </c>
      <c r="S1980" s="33">
        <f>IF($B1980="","",IF($M1980="","⚠ مبلغ",IF($E1980="","⚠ بانک عامل",IF(AND($U1980="TRF",$F1980=""),"⚠ بانک مقصد",IF(AND($V1980&lt;&gt;"NONE",$V1980&lt;&gt;"",$Z1980=""),"⚠ طرف حساب","✓")))))</f>
        <v>0</v>
      </c>
      <c r="T1980" s="29"/>
      <c r="U1980" s="27">
        <f>IFERROR(VLOOKUP($D1980,BankOpTbl,2,0),"")</f>
        <v>0</v>
      </c>
      <c r="V1980" s="27">
        <f>IFERROR(VLOOKUP($D1980,BankOpTbl,3,0),"")</f>
        <v>0</v>
      </c>
      <c r="W1980" s="27">
        <f>IFERROR(VLOOKUP($D1980,BankOpTbl,4,0),"")</f>
        <v>0</v>
      </c>
      <c r="X1980" s="27">
        <f>IF($E1980="","",IFERROR(VLOOKUP($E1980,BankTbl,4,0),""))</f>
        <v>0</v>
      </c>
      <c r="Y1980" s="27">
        <f>IF($F1980="","",IFERROR(VLOOKUP($F1980,BankTbl,4,0),""))</f>
        <v>0</v>
      </c>
      <c r="Z1980" s="27">
        <f>IF($B1980="","",IF($V1980="PICK",LEFT($N1980,5),IF($V1980="FIXED",$W1980,IF($V1980="CODE",$H1980,""))))</f>
        <v>0</v>
      </c>
    </row>
    <row r="1981" spans="1:26" ht="21" customHeight="1">
      <c r="A1981" s="27">
        <f>IF($B1981="","",COUNTA($B$13:$B1981))</f>
        <v>0</v>
      </c>
      <c r="B1981" s="28"/>
      <c r="C1981" s="28"/>
      <c r="D1981" s="29"/>
      <c r="E1981" s="29"/>
      <c r="F1981" s="29"/>
      <c r="G1981" s="28"/>
      <c r="H1981" s="28"/>
      <c r="I1981" s="30">
        <f>IF($H1981="","",IFERROR(VLOOKUP($H1981,AcctTbl,2,0),"کد ناشناخته"))</f>
        <v>0</v>
      </c>
      <c r="J1981" s="27">
        <f>IF($H1981="","",IFERROR(VLOOKUP($H1981,AcctTbl,3,0),""))</f>
        <v>0</v>
      </c>
      <c r="K1981" s="29"/>
      <c r="L1981" s="28"/>
      <c r="M1981" s="31"/>
      <c r="N1981" s="29"/>
      <c r="O1981" s="32">
        <f>IF($B1981="",0,IF($U1981="IN",N($M1981),0))</f>
        <v>0</v>
      </c>
      <c r="P1981" s="32">
        <f>IF($B1981="",0,IF(OR($U1981="OUT",$U1981="TRF"),N($M1981),0))</f>
        <v>0</v>
      </c>
      <c r="Q1981" s="32">
        <f>IF($B1981="",0,IF(OR($U1981="OUT",$U1981="TRF"),N($M1981),0))</f>
        <v>0</v>
      </c>
      <c r="R1981" s="32">
        <f>IF($B1981="",0,IF($U1981="IN",N($M1981),0))</f>
        <v>0</v>
      </c>
      <c r="S1981" s="33">
        <f>IF($B1981="","",IF($M1981="","⚠ مبلغ",IF($E1981="","⚠ بانک عامل",IF(AND($U1981="TRF",$F1981=""),"⚠ بانک مقصد",IF(AND($V1981&lt;&gt;"NONE",$V1981&lt;&gt;"",$Z1981=""),"⚠ طرف حساب","✓")))))</f>
        <v>0</v>
      </c>
      <c r="T1981" s="29"/>
      <c r="U1981" s="27">
        <f>IFERROR(VLOOKUP($D1981,BankOpTbl,2,0),"")</f>
        <v>0</v>
      </c>
      <c r="V1981" s="27">
        <f>IFERROR(VLOOKUP($D1981,BankOpTbl,3,0),"")</f>
        <v>0</v>
      </c>
      <c r="W1981" s="27">
        <f>IFERROR(VLOOKUP($D1981,BankOpTbl,4,0),"")</f>
        <v>0</v>
      </c>
      <c r="X1981" s="27">
        <f>IF($E1981="","",IFERROR(VLOOKUP($E1981,BankTbl,4,0),""))</f>
        <v>0</v>
      </c>
      <c r="Y1981" s="27">
        <f>IF($F1981="","",IFERROR(VLOOKUP($F1981,BankTbl,4,0),""))</f>
        <v>0</v>
      </c>
      <c r="Z1981" s="27">
        <f>IF($B1981="","",IF($V1981="PICK",LEFT($N1981,5),IF($V1981="FIXED",$W1981,IF($V1981="CODE",$H1981,""))))</f>
        <v>0</v>
      </c>
    </row>
    <row r="1982" spans="1:26" ht="21" customHeight="1">
      <c r="A1982" s="27">
        <f>IF($B1982="","",COUNTA($B$13:$B1982))</f>
        <v>0</v>
      </c>
      <c r="B1982" s="28"/>
      <c r="C1982" s="28"/>
      <c r="D1982" s="29"/>
      <c r="E1982" s="29"/>
      <c r="F1982" s="29"/>
      <c r="G1982" s="28"/>
      <c r="H1982" s="28"/>
      <c r="I1982" s="30">
        <f>IF($H1982="","",IFERROR(VLOOKUP($H1982,AcctTbl,2,0),"کد ناشناخته"))</f>
        <v>0</v>
      </c>
      <c r="J1982" s="27">
        <f>IF($H1982="","",IFERROR(VLOOKUP($H1982,AcctTbl,3,0),""))</f>
        <v>0</v>
      </c>
      <c r="K1982" s="29"/>
      <c r="L1982" s="28"/>
      <c r="M1982" s="31"/>
      <c r="N1982" s="29"/>
      <c r="O1982" s="32">
        <f>IF($B1982="",0,IF($U1982="IN",N($M1982),0))</f>
        <v>0</v>
      </c>
      <c r="P1982" s="32">
        <f>IF($B1982="",0,IF(OR($U1982="OUT",$U1982="TRF"),N($M1982),0))</f>
        <v>0</v>
      </c>
      <c r="Q1982" s="32">
        <f>IF($B1982="",0,IF(OR($U1982="OUT",$U1982="TRF"),N($M1982),0))</f>
        <v>0</v>
      </c>
      <c r="R1982" s="32">
        <f>IF($B1982="",0,IF($U1982="IN",N($M1982),0))</f>
        <v>0</v>
      </c>
      <c r="S1982" s="33">
        <f>IF($B1982="","",IF($M1982="","⚠ مبلغ",IF($E1982="","⚠ بانک عامل",IF(AND($U1982="TRF",$F1982=""),"⚠ بانک مقصد",IF(AND($V1982&lt;&gt;"NONE",$V1982&lt;&gt;"",$Z1982=""),"⚠ طرف حساب","✓")))))</f>
        <v>0</v>
      </c>
      <c r="T1982" s="29"/>
      <c r="U1982" s="27">
        <f>IFERROR(VLOOKUP($D1982,BankOpTbl,2,0),"")</f>
        <v>0</v>
      </c>
      <c r="V1982" s="27">
        <f>IFERROR(VLOOKUP($D1982,BankOpTbl,3,0),"")</f>
        <v>0</v>
      </c>
      <c r="W1982" s="27">
        <f>IFERROR(VLOOKUP($D1982,BankOpTbl,4,0),"")</f>
        <v>0</v>
      </c>
      <c r="X1982" s="27">
        <f>IF($E1982="","",IFERROR(VLOOKUP($E1982,BankTbl,4,0),""))</f>
        <v>0</v>
      </c>
      <c r="Y1982" s="27">
        <f>IF($F1982="","",IFERROR(VLOOKUP($F1982,BankTbl,4,0),""))</f>
        <v>0</v>
      </c>
      <c r="Z1982" s="27">
        <f>IF($B1982="","",IF($V1982="PICK",LEFT($N1982,5),IF($V1982="FIXED",$W1982,IF($V1982="CODE",$H1982,""))))</f>
        <v>0</v>
      </c>
    </row>
    <row r="1983" spans="1:26" ht="21" customHeight="1">
      <c r="A1983" s="27">
        <f>IF($B1983="","",COUNTA($B$13:$B1983))</f>
        <v>0</v>
      </c>
      <c r="B1983" s="28"/>
      <c r="C1983" s="28"/>
      <c r="D1983" s="29"/>
      <c r="E1983" s="29"/>
      <c r="F1983" s="29"/>
      <c r="G1983" s="28"/>
      <c r="H1983" s="28"/>
      <c r="I1983" s="30">
        <f>IF($H1983="","",IFERROR(VLOOKUP($H1983,AcctTbl,2,0),"کد ناشناخته"))</f>
        <v>0</v>
      </c>
      <c r="J1983" s="27">
        <f>IF($H1983="","",IFERROR(VLOOKUP($H1983,AcctTbl,3,0),""))</f>
        <v>0</v>
      </c>
      <c r="K1983" s="29"/>
      <c r="L1983" s="28"/>
      <c r="M1983" s="31"/>
      <c r="N1983" s="29"/>
      <c r="O1983" s="32">
        <f>IF($B1983="",0,IF($U1983="IN",N($M1983),0))</f>
        <v>0</v>
      </c>
      <c r="P1983" s="32">
        <f>IF($B1983="",0,IF(OR($U1983="OUT",$U1983="TRF"),N($M1983),0))</f>
        <v>0</v>
      </c>
      <c r="Q1983" s="32">
        <f>IF($B1983="",0,IF(OR($U1983="OUT",$U1983="TRF"),N($M1983),0))</f>
        <v>0</v>
      </c>
      <c r="R1983" s="32">
        <f>IF($B1983="",0,IF($U1983="IN",N($M1983),0))</f>
        <v>0</v>
      </c>
      <c r="S1983" s="33">
        <f>IF($B1983="","",IF($M1983="","⚠ مبلغ",IF($E1983="","⚠ بانک عامل",IF(AND($U1983="TRF",$F1983=""),"⚠ بانک مقصد",IF(AND($V1983&lt;&gt;"NONE",$V1983&lt;&gt;"",$Z1983=""),"⚠ طرف حساب","✓")))))</f>
        <v>0</v>
      </c>
      <c r="T1983" s="29"/>
      <c r="U1983" s="27">
        <f>IFERROR(VLOOKUP($D1983,BankOpTbl,2,0),"")</f>
        <v>0</v>
      </c>
      <c r="V1983" s="27">
        <f>IFERROR(VLOOKUP($D1983,BankOpTbl,3,0),"")</f>
        <v>0</v>
      </c>
      <c r="W1983" s="27">
        <f>IFERROR(VLOOKUP($D1983,BankOpTbl,4,0),"")</f>
        <v>0</v>
      </c>
      <c r="X1983" s="27">
        <f>IF($E1983="","",IFERROR(VLOOKUP($E1983,BankTbl,4,0),""))</f>
        <v>0</v>
      </c>
      <c r="Y1983" s="27">
        <f>IF($F1983="","",IFERROR(VLOOKUP($F1983,BankTbl,4,0),""))</f>
        <v>0</v>
      </c>
      <c r="Z1983" s="27">
        <f>IF($B1983="","",IF($V1983="PICK",LEFT($N1983,5),IF($V1983="FIXED",$W1983,IF($V1983="CODE",$H1983,""))))</f>
        <v>0</v>
      </c>
    </row>
    <row r="1984" spans="1:26" ht="21" customHeight="1">
      <c r="A1984" s="27">
        <f>IF($B1984="","",COUNTA($B$13:$B1984))</f>
        <v>0</v>
      </c>
      <c r="B1984" s="28"/>
      <c r="C1984" s="28"/>
      <c r="D1984" s="29"/>
      <c r="E1984" s="29"/>
      <c r="F1984" s="29"/>
      <c r="G1984" s="28"/>
      <c r="H1984" s="28"/>
      <c r="I1984" s="30">
        <f>IF($H1984="","",IFERROR(VLOOKUP($H1984,AcctTbl,2,0),"کد ناشناخته"))</f>
        <v>0</v>
      </c>
      <c r="J1984" s="27">
        <f>IF($H1984="","",IFERROR(VLOOKUP($H1984,AcctTbl,3,0),""))</f>
        <v>0</v>
      </c>
      <c r="K1984" s="29"/>
      <c r="L1984" s="28"/>
      <c r="M1984" s="31"/>
      <c r="N1984" s="29"/>
      <c r="O1984" s="32">
        <f>IF($B1984="",0,IF($U1984="IN",N($M1984),0))</f>
        <v>0</v>
      </c>
      <c r="P1984" s="32">
        <f>IF($B1984="",0,IF(OR($U1984="OUT",$U1984="TRF"),N($M1984),0))</f>
        <v>0</v>
      </c>
      <c r="Q1984" s="32">
        <f>IF($B1984="",0,IF(OR($U1984="OUT",$U1984="TRF"),N($M1984),0))</f>
        <v>0</v>
      </c>
      <c r="R1984" s="32">
        <f>IF($B1984="",0,IF($U1984="IN",N($M1984),0))</f>
        <v>0</v>
      </c>
      <c r="S1984" s="33">
        <f>IF($B1984="","",IF($M1984="","⚠ مبلغ",IF($E1984="","⚠ بانک عامل",IF(AND($U1984="TRF",$F1984=""),"⚠ بانک مقصد",IF(AND($V1984&lt;&gt;"NONE",$V1984&lt;&gt;"",$Z1984=""),"⚠ طرف حساب","✓")))))</f>
        <v>0</v>
      </c>
      <c r="T1984" s="29"/>
      <c r="U1984" s="27">
        <f>IFERROR(VLOOKUP($D1984,BankOpTbl,2,0),"")</f>
        <v>0</v>
      </c>
      <c r="V1984" s="27">
        <f>IFERROR(VLOOKUP($D1984,BankOpTbl,3,0),"")</f>
        <v>0</v>
      </c>
      <c r="W1984" s="27">
        <f>IFERROR(VLOOKUP($D1984,BankOpTbl,4,0),"")</f>
        <v>0</v>
      </c>
      <c r="X1984" s="27">
        <f>IF($E1984="","",IFERROR(VLOOKUP($E1984,BankTbl,4,0),""))</f>
        <v>0</v>
      </c>
      <c r="Y1984" s="27">
        <f>IF($F1984="","",IFERROR(VLOOKUP($F1984,BankTbl,4,0),""))</f>
        <v>0</v>
      </c>
      <c r="Z1984" s="27">
        <f>IF($B1984="","",IF($V1984="PICK",LEFT($N1984,5),IF($V1984="FIXED",$W1984,IF($V1984="CODE",$H1984,""))))</f>
        <v>0</v>
      </c>
    </row>
    <row r="1985" spans="1:26" ht="21" customHeight="1">
      <c r="A1985" s="27">
        <f>IF($B1985="","",COUNTA($B$13:$B1985))</f>
        <v>0</v>
      </c>
      <c r="B1985" s="28"/>
      <c r="C1985" s="28"/>
      <c r="D1985" s="29"/>
      <c r="E1985" s="29"/>
      <c r="F1985" s="29"/>
      <c r="G1985" s="28"/>
      <c r="H1985" s="28"/>
      <c r="I1985" s="30">
        <f>IF($H1985="","",IFERROR(VLOOKUP($H1985,AcctTbl,2,0),"کد ناشناخته"))</f>
        <v>0</v>
      </c>
      <c r="J1985" s="27">
        <f>IF($H1985="","",IFERROR(VLOOKUP($H1985,AcctTbl,3,0),""))</f>
        <v>0</v>
      </c>
      <c r="K1985" s="29"/>
      <c r="L1985" s="28"/>
      <c r="M1985" s="31"/>
      <c r="N1985" s="29"/>
      <c r="O1985" s="32">
        <f>IF($B1985="",0,IF($U1985="IN",N($M1985),0))</f>
        <v>0</v>
      </c>
      <c r="P1985" s="32">
        <f>IF($B1985="",0,IF(OR($U1985="OUT",$U1985="TRF"),N($M1985),0))</f>
        <v>0</v>
      </c>
      <c r="Q1985" s="32">
        <f>IF($B1985="",0,IF(OR($U1985="OUT",$U1985="TRF"),N($M1985),0))</f>
        <v>0</v>
      </c>
      <c r="R1985" s="32">
        <f>IF($B1985="",0,IF($U1985="IN",N($M1985),0))</f>
        <v>0</v>
      </c>
      <c r="S1985" s="33">
        <f>IF($B1985="","",IF($M1985="","⚠ مبلغ",IF($E1985="","⚠ بانک عامل",IF(AND($U1985="TRF",$F1985=""),"⚠ بانک مقصد",IF(AND($V1985&lt;&gt;"NONE",$V1985&lt;&gt;"",$Z1985=""),"⚠ طرف حساب","✓")))))</f>
        <v>0</v>
      </c>
      <c r="T1985" s="29"/>
      <c r="U1985" s="27">
        <f>IFERROR(VLOOKUP($D1985,BankOpTbl,2,0),"")</f>
        <v>0</v>
      </c>
      <c r="V1985" s="27">
        <f>IFERROR(VLOOKUP($D1985,BankOpTbl,3,0),"")</f>
        <v>0</v>
      </c>
      <c r="W1985" s="27">
        <f>IFERROR(VLOOKUP($D1985,BankOpTbl,4,0),"")</f>
        <v>0</v>
      </c>
      <c r="X1985" s="27">
        <f>IF($E1985="","",IFERROR(VLOOKUP($E1985,BankTbl,4,0),""))</f>
        <v>0</v>
      </c>
      <c r="Y1985" s="27">
        <f>IF($F1985="","",IFERROR(VLOOKUP($F1985,BankTbl,4,0),""))</f>
        <v>0</v>
      </c>
      <c r="Z1985" s="27">
        <f>IF($B1985="","",IF($V1985="PICK",LEFT($N1985,5),IF($V1985="FIXED",$W1985,IF($V1985="CODE",$H1985,""))))</f>
        <v>0</v>
      </c>
    </row>
    <row r="1986" spans="1:26" ht="21" customHeight="1">
      <c r="A1986" s="27">
        <f>IF($B1986="","",COUNTA($B$13:$B1986))</f>
        <v>0</v>
      </c>
      <c r="B1986" s="28"/>
      <c r="C1986" s="28"/>
      <c r="D1986" s="29"/>
      <c r="E1986" s="29"/>
      <c r="F1986" s="29"/>
      <c r="G1986" s="28"/>
      <c r="H1986" s="28"/>
      <c r="I1986" s="30">
        <f>IF($H1986="","",IFERROR(VLOOKUP($H1986,AcctTbl,2,0),"کد ناشناخته"))</f>
        <v>0</v>
      </c>
      <c r="J1986" s="27">
        <f>IF($H1986="","",IFERROR(VLOOKUP($H1986,AcctTbl,3,0),""))</f>
        <v>0</v>
      </c>
      <c r="K1986" s="29"/>
      <c r="L1986" s="28"/>
      <c r="M1986" s="31"/>
      <c r="N1986" s="29"/>
      <c r="O1986" s="32">
        <f>IF($B1986="",0,IF($U1986="IN",N($M1986),0))</f>
        <v>0</v>
      </c>
      <c r="P1986" s="32">
        <f>IF($B1986="",0,IF(OR($U1986="OUT",$U1986="TRF"),N($M1986),0))</f>
        <v>0</v>
      </c>
      <c r="Q1986" s="32">
        <f>IF($B1986="",0,IF(OR($U1986="OUT",$U1986="TRF"),N($M1986),0))</f>
        <v>0</v>
      </c>
      <c r="R1986" s="32">
        <f>IF($B1986="",0,IF($U1986="IN",N($M1986),0))</f>
        <v>0</v>
      </c>
      <c r="S1986" s="33">
        <f>IF($B1986="","",IF($M1986="","⚠ مبلغ",IF($E1986="","⚠ بانک عامل",IF(AND($U1986="TRF",$F1986=""),"⚠ بانک مقصد",IF(AND($V1986&lt;&gt;"NONE",$V1986&lt;&gt;"",$Z1986=""),"⚠ طرف حساب","✓")))))</f>
        <v>0</v>
      </c>
      <c r="T1986" s="29"/>
      <c r="U1986" s="27">
        <f>IFERROR(VLOOKUP($D1986,BankOpTbl,2,0),"")</f>
        <v>0</v>
      </c>
      <c r="V1986" s="27">
        <f>IFERROR(VLOOKUP($D1986,BankOpTbl,3,0),"")</f>
        <v>0</v>
      </c>
      <c r="W1986" s="27">
        <f>IFERROR(VLOOKUP($D1986,BankOpTbl,4,0),"")</f>
        <v>0</v>
      </c>
      <c r="X1986" s="27">
        <f>IF($E1986="","",IFERROR(VLOOKUP($E1986,BankTbl,4,0),""))</f>
        <v>0</v>
      </c>
      <c r="Y1986" s="27">
        <f>IF($F1986="","",IFERROR(VLOOKUP($F1986,BankTbl,4,0),""))</f>
        <v>0</v>
      </c>
      <c r="Z1986" s="27">
        <f>IF($B1986="","",IF($V1986="PICK",LEFT($N1986,5),IF($V1986="FIXED",$W1986,IF($V1986="CODE",$H1986,""))))</f>
        <v>0</v>
      </c>
    </row>
    <row r="1987" spans="1:26" ht="21" customHeight="1">
      <c r="A1987" s="27">
        <f>IF($B1987="","",COUNTA($B$13:$B1987))</f>
        <v>0</v>
      </c>
      <c r="B1987" s="28"/>
      <c r="C1987" s="28"/>
      <c r="D1987" s="29"/>
      <c r="E1987" s="29"/>
      <c r="F1987" s="29"/>
      <c r="G1987" s="28"/>
      <c r="H1987" s="28"/>
      <c r="I1987" s="30">
        <f>IF($H1987="","",IFERROR(VLOOKUP($H1987,AcctTbl,2,0),"کد ناشناخته"))</f>
        <v>0</v>
      </c>
      <c r="J1987" s="27">
        <f>IF($H1987="","",IFERROR(VLOOKUP($H1987,AcctTbl,3,0),""))</f>
        <v>0</v>
      </c>
      <c r="K1987" s="29"/>
      <c r="L1987" s="28"/>
      <c r="M1987" s="31"/>
      <c r="N1987" s="29"/>
      <c r="O1987" s="32">
        <f>IF($B1987="",0,IF($U1987="IN",N($M1987),0))</f>
        <v>0</v>
      </c>
      <c r="P1987" s="32">
        <f>IF($B1987="",0,IF(OR($U1987="OUT",$U1987="TRF"),N($M1987),0))</f>
        <v>0</v>
      </c>
      <c r="Q1987" s="32">
        <f>IF($B1987="",0,IF(OR($U1987="OUT",$U1987="TRF"),N($M1987),0))</f>
        <v>0</v>
      </c>
      <c r="R1987" s="32">
        <f>IF($B1987="",0,IF($U1987="IN",N($M1987),0))</f>
        <v>0</v>
      </c>
      <c r="S1987" s="33">
        <f>IF($B1987="","",IF($M1987="","⚠ مبلغ",IF($E1987="","⚠ بانک عامل",IF(AND($U1987="TRF",$F1987=""),"⚠ بانک مقصد",IF(AND($V1987&lt;&gt;"NONE",$V1987&lt;&gt;"",$Z1987=""),"⚠ طرف حساب","✓")))))</f>
        <v>0</v>
      </c>
      <c r="T1987" s="29"/>
      <c r="U1987" s="27">
        <f>IFERROR(VLOOKUP($D1987,BankOpTbl,2,0),"")</f>
        <v>0</v>
      </c>
      <c r="V1987" s="27">
        <f>IFERROR(VLOOKUP($D1987,BankOpTbl,3,0),"")</f>
        <v>0</v>
      </c>
      <c r="W1987" s="27">
        <f>IFERROR(VLOOKUP($D1987,BankOpTbl,4,0),"")</f>
        <v>0</v>
      </c>
      <c r="X1987" s="27">
        <f>IF($E1987="","",IFERROR(VLOOKUP($E1987,BankTbl,4,0),""))</f>
        <v>0</v>
      </c>
      <c r="Y1987" s="27">
        <f>IF($F1987="","",IFERROR(VLOOKUP($F1987,BankTbl,4,0),""))</f>
        <v>0</v>
      </c>
      <c r="Z1987" s="27">
        <f>IF($B1987="","",IF($V1987="PICK",LEFT($N1987,5),IF($V1987="FIXED",$W1987,IF($V1987="CODE",$H1987,""))))</f>
        <v>0</v>
      </c>
    </row>
    <row r="1988" spans="1:26" ht="21" customHeight="1">
      <c r="A1988" s="27">
        <f>IF($B1988="","",COUNTA($B$13:$B1988))</f>
        <v>0</v>
      </c>
      <c r="B1988" s="28"/>
      <c r="C1988" s="28"/>
      <c r="D1988" s="29"/>
      <c r="E1988" s="29"/>
      <c r="F1988" s="29"/>
      <c r="G1988" s="28"/>
      <c r="H1988" s="28"/>
      <c r="I1988" s="30">
        <f>IF($H1988="","",IFERROR(VLOOKUP($H1988,AcctTbl,2,0),"کد ناشناخته"))</f>
        <v>0</v>
      </c>
      <c r="J1988" s="27">
        <f>IF($H1988="","",IFERROR(VLOOKUP($H1988,AcctTbl,3,0),""))</f>
        <v>0</v>
      </c>
      <c r="K1988" s="29"/>
      <c r="L1988" s="28"/>
      <c r="M1988" s="31"/>
      <c r="N1988" s="29"/>
      <c r="O1988" s="32">
        <f>IF($B1988="",0,IF($U1988="IN",N($M1988),0))</f>
        <v>0</v>
      </c>
      <c r="P1988" s="32">
        <f>IF($B1988="",0,IF(OR($U1988="OUT",$U1988="TRF"),N($M1988),0))</f>
        <v>0</v>
      </c>
      <c r="Q1988" s="32">
        <f>IF($B1988="",0,IF(OR($U1988="OUT",$U1988="TRF"),N($M1988),0))</f>
        <v>0</v>
      </c>
      <c r="R1988" s="32">
        <f>IF($B1988="",0,IF($U1988="IN",N($M1988),0))</f>
        <v>0</v>
      </c>
      <c r="S1988" s="33">
        <f>IF($B1988="","",IF($M1988="","⚠ مبلغ",IF($E1988="","⚠ بانک عامل",IF(AND($U1988="TRF",$F1988=""),"⚠ بانک مقصد",IF(AND($V1988&lt;&gt;"NONE",$V1988&lt;&gt;"",$Z1988=""),"⚠ طرف حساب","✓")))))</f>
        <v>0</v>
      </c>
      <c r="T1988" s="29"/>
      <c r="U1988" s="27">
        <f>IFERROR(VLOOKUP($D1988,BankOpTbl,2,0),"")</f>
        <v>0</v>
      </c>
      <c r="V1988" s="27">
        <f>IFERROR(VLOOKUP($D1988,BankOpTbl,3,0),"")</f>
        <v>0</v>
      </c>
      <c r="W1988" s="27">
        <f>IFERROR(VLOOKUP($D1988,BankOpTbl,4,0),"")</f>
        <v>0</v>
      </c>
      <c r="X1988" s="27">
        <f>IF($E1988="","",IFERROR(VLOOKUP($E1988,BankTbl,4,0),""))</f>
        <v>0</v>
      </c>
      <c r="Y1988" s="27">
        <f>IF($F1988="","",IFERROR(VLOOKUP($F1988,BankTbl,4,0),""))</f>
        <v>0</v>
      </c>
      <c r="Z1988" s="27">
        <f>IF($B1988="","",IF($V1988="PICK",LEFT($N1988,5),IF($V1988="FIXED",$W1988,IF($V1988="CODE",$H1988,""))))</f>
        <v>0</v>
      </c>
    </row>
    <row r="1989" spans="1:26" ht="21" customHeight="1">
      <c r="A1989" s="27">
        <f>IF($B1989="","",COUNTA($B$13:$B1989))</f>
        <v>0</v>
      </c>
      <c r="B1989" s="28"/>
      <c r="C1989" s="28"/>
      <c r="D1989" s="29"/>
      <c r="E1989" s="29"/>
      <c r="F1989" s="29"/>
      <c r="G1989" s="28"/>
      <c r="H1989" s="28"/>
      <c r="I1989" s="30">
        <f>IF($H1989="","",IFERROR(VLOOKUP($H1989,AcctTbl,2,0),"کد ناشناخته"))</f>
        <v>0</v>
      </c>
      <c r="J1989" s="27">
        <f>IF($H1989="","",IFERROR(VLOOKUP($H1989,AcctTbl,3,0),""))</f>
        <v>0</v>
      </c>
      <c r="K1989" s="29"/>
      <c r="L1989" s="28"/>
      <c r="M1989" s="31"/>
      <c r="N1989" s="29"/>
      <c r="O1989" s="32">
        <f>IF($B1989="",0,IF($U1989="IN",N($M1989),0))</f>
        <v>0</v>
      </c>
      <c r="P1989" s="32">
        <f>IF($B1989="",0,IF(OR($U1989="OUT",$U1989="TRF"),N($M1989),0))</f>
        <v>0</v>
      </c>
      <c r="Q1989" s="32">
        <f>IF($B1989="",0,IF(OR($U1989="OUT",$U1989="TRF"),N($M1989),0))</f>
        <v>0</v>
      </c>
      <c r="R1989" s="32">
        <f>IF($B1989="",0,IF($U1989="IN",N($M1989),0))</f>
        <v>0</v>
      </c>
      <c r="S1989" s="33">
        <f>IF($B1989="","",IF($M1989="","⚠ مبلغ",IF($E1989="","⚠ بانک عامل",IF(AND($U1989="TRF",$F1989=""),"⚠ بانک مقصد",IF(AND($V1989&lt;&gt;"NONE",$V1989&lt;&gt;"",$Z1989=""),"⚠ طرف حساب","✓")))))</f>
        <v>0</v>
      </c>
      <c r="T1989" s="29"/>
      <c r="U1989" s="27">
        <f>IFERROR(VLOOKUP($D1989,BankOpTbl,2,0),"")</f>
        <v>0</v>
      </c>
      <c r="V1989" s="27">
        <f>IFERROR(VLOOKUP($D1989,BankOpTbl,3,0),"")</f>
        <v>0</v>
      </c>
      <c r="W1989" s="27">
        <f>IFERROR(VLOOKUP($D1989,BankOpTbl,4,0),"")</f>
        <v>0</v>
      </c>
      <c r="X1989" s="27">
        <f>IF($E1989="","",IFERROR(VLOOKUP($E1989,BankTbl,4,0),""))</f>
        <v>0</v>
      </c>
      <c r="Y1989" s="27">
        <f>IF($F1989="","",IFERROR(VLOOKUP($F1989,BankTbl,4,0),""))</f>
        <v>0</v>
      </c>
      <c r="Z1989" s="27">
        <f>IF($B1989="","",IF($V1989="PICK",LEFT($N1989,5),IF($V1989="FIXED",$W1989,IF($V1989="CODE",$H1989,""))))</f>
        <v>0</v>
      </c>
    </row>
    <row r="1990" spans="1:26" ht="21" customHeight="1">
      <c r="A1990" s="27">
        <f>IF($B1990="","",COUNTA($B$13:$B1990))</f>
        <v>0</v>
      </c>
      <c r="B1990" s="28"/>
      <c r="C1990" s="28"/>
      <c r="D1990" s="29"/>
      <c r="E1990" s="29"/>
      <c r="F1990" s="29"/>
      <c r="G1990" s="28"/>
      <c r="H1990" s="28"/>
      <c r="I1990" s="30">
        <f>IF($H1990="","",IFERROR(VLOOKUP($H1990,AcctTbl,2,0),"کد ناشناخته"))</f>
        <v>0</v>
      </c>
      <c r="J1990" s="27">
        <f>IF($H1990="","",IFERROR(VLOOKUP($H1990,AcctTbl,3,0),""))</f>
        <v>0</v>
      </c>
      <c r="K1990" s="29"/>
      <c r="L1990" s="28"/>
      <c r="M1990" s="31"/>
      <c r="N1990" s="29"/>
      <c r="O1990" s="32">
        <f>IF($B1990="",0,IF($U1990="IN",N($M1990),0))</f>
        <v>0</v>
      </c>
      <c r="P1990" s="32">
        <f>IF($B1990="",0,IF(OR($U1990="OUT",$U1990="TRF"),N($M1990),0))</f>
        <v>0</v>
      </c>
      <c r="Q1990" s="32">
        <f>IF($B1990="",0,IF(OR($U1990="OUT",$U1990="TRF"),N($M1990),0))</f>
        <v>0</v>
      </c>
      <c r="R1990" s="32">
        <f>IF($B1990="",0,IF($U1990="IN",N($M1990),0))</f>
        <v>0</v>
      </c>
      <c r="S1990" s="33">
        <f>IF($B1990="","",IF($M1990="","⚠ مبلغ",IF($E1990="","⚠ بانک عامل",IF(AND($U1990="TRF",$F1990=""),"⚠ بانک مقصد",IF(AND($V1990&lt;&gt;"NONE",$V1990&lt;&gt;"",$Z1990=""),"⚠ طرف حساب","✓")))))</f>
        <v>0</v>
      </c>
      <c r="T1990" s="29"/>
      <c r="U1990" s="27">
        <f>IFERROR(VLOOKUP($D1990,BankOpTbl,2,0),"")</f>
        <v>0</v>
      </c>
      <c r="V1990" s="27">
        <f>IFERROR(VLOOKUP($D1990,BankOpTbl,3,0),"")</f>
        <v>0</v>
      </c>
      <c r="W1990" s="27">
        <f>IFERROR(VLOOKUP($D1990,BankOpTbl,4,0),"")</f>
        <v>0</v>
      </c>
      <c r="X1990" s="27">
        <f>IF($E1990="","",IFERROR(VLOOKUP($E1990,BankTbl,4,0),""))</f>
        <v>0</v>
      </c>
      <c r="Y1990" s="27">
        <f>IF($F1990="","",IFERROR(VLOOKUP($F1990,BankTbl,4,0),""))</f>
        <v>0</v>
      </c>
      <c r="Z1990" s="27">
        <f>IF($B1990="","",IF($V1990="PICK",LEFT($N1990,5),IF($V1990="FIXED",$W1990,IF($V1990="CODE",$H1990,""))))</f>
        <v>0</v>
      </c>
    </row>
    <row r="1991" spans="1:26" ht="21" customHeight="1">
      <c r="A1991" s="27">
        <f>IF($B1991="","",COUNTA($B$13:$B1991))</f>
        <v>0</v>
      </c>
      <c r="B1991" s="28"/>
      <c r="C1991" s="28"/>
      <c r="D1991" s="29"/>
      <c r="E1991" s="29"/>
      <c r="F1991" s="29"/>
      <c r="G1991" s="28"/>
      <c r="H1991" s="28"/>
      <c r="I1991" s="30">
        <f>IF($H1991="","",IFERROR(VLOOKUP($H1991,AcctTbl,2,0),"کد ناشناخته"))</f>
        <v>0</v>
      </c>
      <c r="J1991" s="27">
        <f>IF($H1991="","",IFERROR(VLOOKUP($H1991,AcctTbl,3,0),""))</f>
        <v>0</v>
      </c>
      <c r="K1991" s="29"/>
      <c r="L1991" s="28"/>
      <c r="M1991" s="31"/>
      <c r="N1991" s="29"/>
      <c r="O1991" s="32">
        <f>IF($B1991="",0,IF($U1991="IN",N($M1991),0))</f>
        <v>0</v>
      </c>
      <c r="P1991" s="32">
        <f>IF($B1991="",0,IF(OR($U1991="OUT",$U1991="TRF"),N($M1991),0))</f>
        <v>0</v>
      </c>
      <c r="Q1991" s="32">
        <f>IF($B1991="",0,IF(OR($U1991="OUT",$U1991="TRF"),N($M1991),0))</f>
        <v>0</v>
      </c>
      <c r="R1991" s="32">
        <f>IF($B1991="",0,IF($U1991="IN",N($M1991),0))</f>
        <v>0</v>
      </c>
      <c r="S1991" s="33">
        <f>IF($B1991="","",IF($M1991="","⚠ مبلغ",IF($E1991="","⚠ بانک عامل",IF(AND($U1991="TRF",$F1991=""),"⚠ بانک مقصد",IF(AND($V1991&lt;&gt;"NONE",$V1991&lt;&gt;"",$Z1991=""),"⚠ طرف حساب","✓")))))</f>
        <v>0</v>
      </c>
      <c r="T1991" s="29"/>
      <c r="U1991" s="27">
        <f>IFERROR(VLOOKUP($D1991,BankOpTbl,2,0),"")</f>
        <v>0</v>
      </c>
      <c r="V1991" s="27">
        <f>IFERROR(VLOOKUP($D1991,BankOpTbl,3,0),"")</f>
        <v>0</v>
      </c>
      <c r="W1991" s="27">
        <f>IFERROR(VLOOKUP($D1991,BankOpTbl,4,0),"")</f>
        <v>0</v>
      </c>
      <c r="X1991" s="27">
        <f>IF($E1991="","",IFERROR(VLOOKUP($E1991,BankTbl,4,0),""))</f>
        <v>0</v>
      </c>
      <c r="Y1991" s="27">
        <f>IF($F1991="","",IFERROR(VLOOKUP($F1991,BankTbl,4,0),""))</f>
        <v>0</v>
      </c>
      <c r="Z1991" s="27">
        <f>IF($B1991="","",IF($V1991="PICK",LEFT($N1991,5),IF($V1991="FIXED",$W1991,IF($V1991="CODE",$H1991,""))))</f>
        <v>0</v>
      </c>
    </row>
    <row r="1992" spans="1:26" ht="21" customHeight="1">
      <c r="A1992" s="27">
        <f>IF($B1992="","",COUNTA($B$13:$B1992))</f>
        <v>0</v>
      </c>
      <c r="B1992" s="28"/>
      <c r="C1992" s="28"/>
      <c r="D1992" s="29"/>
      <c r="E1992" s="29"/>
      <c r="F1992" s="29"/>
      <c r="G1992" s="28"/>
      <c r="H1992" s="28"/>
      <c r="I1992" s="30">
        <f>IF($H1992="","",IFERROR(VLOOKUP($H1992,AcctTbl,2,0),"کد ناشناخته"))</f>
        <v>0</v>
      </c>
      <c r="J1992" s="27">
        <f>IF($H1992="","",IFERROR(VLOOKUP($H1992,AcctTbl,3,0),""))</f>
        <v>0</v>
      </c>
      <c r="K1992" s="29"/>
      <c r="L1992" s="28"/>
      <c r="M1992" s="31"/>
      <c r="N1992" s="29"/>
      <c r="O1992" s="32">
        <f>IF($B1992="",0,IF($U1992="IN",N($M1992),0))</f>
        <v>0</v>
      </c>
      <c r="P1992" s="32">
        <f>IF($B1992="",0,IF(OR($U1992="OUT",$U1992="TRF"),N($M1992),0))</f>
        <v>0</v>
      </c>
      <c r="Q1992" s="32">
        <f>IF($B1992="",0,IF(OR($U1992="OUT",$U1992="TRF"),N($M1992),0))</f>
        <v>0</v>
      </c>
      <c r="R1992" s="32">
        <f>IF($B1992="",0,IF($U1992="IN",N($M1992),0))</f>
        <v>0</v>
      </c>
      <c r="S1992" s="33">
        <f>IF($B1992="","",IF($M1992="","⚠ مبلغ",IF($E1992="","⚠ بانک عامل",IF(AND($U1992="TRF",$F1992=""),"⚠ بانک مقصد",IF(AND($V1992&lt;&gt;"NONE",$V1992&lt;&gt;"",$Z1992=""),"⚠ طرف حساب","✓")))))</f>
        <v>0</v>
      </c>
      <c r="T1992" s="29"/>
      <c r="U1992" s="27">
        <f>IFERROR(VLOOKUP($D1992,BankOpTbl,2,0),"")</f>
        <v>0</v>
      </c>
      <c r="V1992" s="27">
        <f>IFERROR(VLOOKUP($D1992,BankOpTbl,3,0),"")</f>
        <v>0</v>
      </c>
      <c r="W1992" s="27">
        <f>IFERROR(VLOOKUP($D1992,BankOpTbl,4,0),"")</f>
        <v>0</v>
      </c>
      <c r="X1992" s="27">
        <f>IF($E1992="","",IFERROR(VLOOKUP($E1992,BankTbl,4,0),""))</f>
        <v>0</v>
      </c>
      <c r="Y1992" s="27">
        <f>IF($F1992="","",IFERROR(VLOOKUP($F1992,BankTbl,4,0),""))</f>
        <v>0</v>
      </c>
      <c r="Z1992" s="27">
        <f>IF($B1992="","",IF($V1992="PICK",LEFT($N1992,5),IF($V1992="FIXED",$W1992,IF($V1992="CODE",$H1992,""))))</f>
        <v>0</v>
      </c>
    </row>
    <row r="1993" spans="1:26" ht="21" customHeight="1">
      <c r="A1993" s="27">
        <f>IF($B1993="","",COUNTA($B$13:$B1993))</f>
        <v>0</v>
      </c>
      <c r="B1993" s="28"/>
      <c r="C1993" s="28"/>
      <c r="D1993" s="29"/>
      <c r="E1993" s="29"/>
      <c r="F1993" s="29"/>
      <c r="G1993" s="28"/>
      <c r="H1993" s="28"/>
      <c r="I1993" s="30">
        <f>IF($H1993="","",IFERROR(VLOOKUP($H1993,AcctTbl,2,0),"کد ناشناخته"))</f>
        <v>0</v>
      </c>
      <c r="J1993" s="27">
        <f>IF($H1993="","",IFERROR(VLOOKUP($H1993,AcctTbl,3,0),""))</f>
        <v>0</v>
      </c>
      <c r="K1993" s="29"/>
      <c r="L1993" s="28"/>
      <c r="M1993" s="31"/>
      <c r="N1993" s="29"/>
      <c r="O1993" s="32">
        <f>IF($B1993="",0,IF($U1993="IN",N($M1993),0))</f>
        <v>0</v>
      </c>
      <c r="P1993" s="32">
        <f>IF($B1993="",0,IF(OR($U1993="OUT",$U1993="TRF"),N($M1993),0))</f>
        <v>0</v>
      </c>
      <c r="Q1993" s="32">
        <f>IF($B1993="",0,IF(OR($U1993="OUT",$U1993="TRF"),N($M1993),0))</f>
        <v>0</v>
      </c>
      <c r="R1993" s="32">
        <f>IF($B1993="",0,IF($U1993="IN",N($M1993),0))</f>
        <v>0</v>
      </c>
      <c r="S1993" s="33">
        <f>IF($B1993="","",IF($M1993="","⚠ مبلغ",IF($E1993="","⚠ بانک عامل",IF(AND($U1993="TRF",$F1993=""),"⚠ بانک مقصد",IF(AND($V1993&lt;&gt;"NONE",$V1993&lt;&gt;"",$Z1993=""),"⚠ طرف حساب","✓")))))</f>
        <v>0</v>
      </c>
      <c r="T1993" s="29"/>
      <c r="U1993" s="27">
        <f>IFERROR(VLOOKUP($D1993,BankOpTbl,2,0),"")</f>
        <v>0</v>
      </c>
      <c r="V1993" s="27">
        <f>IFERROR(VLOOKUP($D1993,BankOpTbl,3,0),"")</f>
        <v>0</v>
      </c>
      <c r="W1993" s="27">
        <f>IFERROR(VLOOKUP($D1993,BankOpTbl,4,0),"")</f>
        <v>0</v>
      </c>
      <c r="X1993" s="27">
        <f>IF($E1993="","",IFERROR(VLOOKUP($E1993,BankTbl,4,0),""))</f>
        <v>0</v>
      </c>
      <c r="Y1993" s="27">
        <f>IF($F1993="","",IFERROR(VLOOKUP($F1993,BankTbl,4,0),""))</f>
        <v>0</v>
      </c>
      <c r="Z1993" s="27">
        <f>IF($B1993="","",IF($V1993="PICK",LEFT($N1993,5),IF($V1993="FIXED",$W1993,IF($V1993="CODE",$H1993,""))))</f>
        <v>0</v>
      </c>
    </row>
    <row r="1994" spans="1:26" ht="21" customHeight="1">
      <c r="A1994" s="27">
        <f>IF($B1994="","",COUNTA($B$13:$B1994))</f>
        <v>0</v>
      </c>
      <c r="B1994" s="28"/>
      <c r="C1994" s="28"/>
      <c r="D1994" s="29"/>
      <c r="E1994" s="29"/>
      <c r="F1994" s="29"/>
      <c r="G1994" s="28"/>
      <c r="H1994" s="28"/>
      <c r="I1994" s="30">
        <f>IF($H1994="","",IFERROR(VLOOKUP($H1994,AcctTbl,2,0),"کد ناشناخته"))</f>
        <v>0</v>
      </c>
      <c r="J1994" s="27">
        <f>IF($H1994="","",IFERROR(VLOOKUP($H1994,AcctTbl,3,0),""))</f>
        <v>0</v>
      </c>
      <c r="K1994" s="29"/>
      <c r="L1994" s="28"/>
      <c r="M1994" s="31"/>
      <c r="N1994" s="29"/>
      <c r="O1994" s="32">
        <f>IF($B1994="",0,IF($U1994="IN",N($M1994),0))</f>
        <v>0</v>
      </c>
      <c r="P1994" s="32">
        <f>IF($B1994="",0,IF(OR($U1994="OUT",$U1994="TRF"),N($M1994),0))</f>
        <v>0</v>
      </c>
      <c r="Q1994" s="32">
        <f>IF($B1994="",0,IF(OR($U1994="OUT",$U1994="TRF"),N($M1994),0))</f>
        <v>0</v>
      </c>
      <c r="R1994" s="32">
        <f>IF($B1994="",0,IF($U1994="IN",N($M1994),0))</f>
        <v>0</v>
      </c>
      <c r="S1994" s="33">
        <f>IF($B1994="","",IF($M1994="","⚠ مبلغ",IF($E1994="","⚠ بانک عامل",IF(AND($U1994="TRF",$F1994=""),"⚠ بانک مقصد",IF(AND($V1994&lt;&gt;"NONE",$V1994&lt;&gt;"",$Z1994=""),"⚠ طرف حساب","✓")))))</f>
        <v>0</v>
      </c>
      <c r="T1994" s="29"/>
      <c r="U1994" s="27">
        <f>IFERROR(VLOOKUP($D1994,BankOpTbl,2,0),"")</f>
        <v>0</v>
      </c>
      <c r="V1994" s="27">
        <f>IFERROR(VLOOKUP($D1994,BankOpTbl,3,0),"")</f>
        <v>0</v>
      </c>
      <c r="W1994" s="27">
        <f>IFERROR(VLOOKUP($D1994,BankOpTbl,4,0),"")</f>
        <v>0</v>
      </c>
      <c r="X1994" s="27">
        <f>IF($E1994="","",IFERROR(VLOOKUP($E1994,BankTbl,4,0),""))</f>
        <v>0</v>
      </c>
      <c r="Y1994" s="27">
        <f>IF($F1994="","",IFERROR(VLOOKUP($F1994,BankTbl,4,0),""))</f>
        <v>0</v>
      </c>
      <c r="Z1994" s="27">
        <f>IF($B1994="","",IF($V1994="PICK",LEFT($N1994,5),IF($V1994="FIXED",$W1994,IF($V1994="CODE",$H1994,""))))</f>
        <v>0</v>
      </c>
    </row>
    <row r="1995" spans="1:26" ht="21" customHeight="1">
      <c r="A1995" s="27">
        <f>IF($B1995="","",COUNTA($B$13:$B1995))</f>
        <v>0</v>
      </c>
      <c r="B1995" s="28"/>
      <c r="C1995" s="28"/>
      <c r="D1995" s="29"/>
      <c r="E1995" s="29"/>
      <c r="F1995" s="29"/>
      <c r="G1995" s="28"/>
      <c r="H1995" s="28"/>
      <c r="I1995" s="30">
        <f>IF($H1995="","",IFERROR(VLOOKUP($H1995,AcctTbl,2,0),"کد ناشناخته"))</f>
        <v>0</v>
      </c>
      <c r="J1995" s="27">
        <f>IF($H1995="","",IFERROR(VLOOKUP($H1995,AcctTbl,3,0),""))</f>
        <v>0</v>
      </c>
      <c r="K1995" s="29"/>
      <c r="L1995" s="28"/>
      <c r="M1995" s="31"/>
      <c r="N1995" s="29"/>
      <c r="O1995" s="32">
        <f>IF($B1995="",0,IF($U1995="IN",N($M1995),0))</f>
        <v>0</v>
      </c>
      <c r="P1995" s="32">
        <f>IF($B1995="",0,IF(OR($U1995="OUT",$U1995="TRF"),N($M1995),0))</f>
        <v>0</v>
      </c>
      <c r="Q1995" s="32">
        <f>IF($B1995="",0,IF(OR($U1995="OUT",$U1995="TRF"),N($M1995),0))</f>
        <v>0</v>
      </c>
      <c r="R1995" s="32">
        <f>IF($B1995="",0,IF($U1995="IN",N($M1995),0))</f>
        <v>0</v>
      </c>
      <c r="S1995" s="33">
        <f>IF($B1995="","",IF($M1995="","⚠ مبلغ",IF($E1995="","⚠ بانک عامل",IF(AND($U1995="TRF",$F1995=""),"⚠ بانک مقصد",IF(AND($V1995&lt;&gt;"NONE",$V1995&lt;&gt;"",$Z1995=""),"⚠ طرف حساب","✓")))))</f>
        <v>0</v>
      </c>
      <c r="T1995" s="29"/>
      <c r="U1995" s="27">
        <f>IFERROR(VLOOKUP($D1995,BankOpTbl,2,0),"")</f>
        <v>0</v>
      </c>
      <c r="V1995" s="27">
        <f>IFERROR(VLOOKUP($D1995,BankOpTbl,3,0),"")</f>
        <v>0</v>
      </c>
      <c r="W1995" s="27">
        <f>IFERROR(VLOOKUP($D1995,BankOpTbl,4,0),"")</f>
        <v>0</v>
      </c>
      <c r="X1995" s="27">
        <f>IF($E1995="","",IFERROR(VLOOKUP($E1995,BankTbl,4,0),""))</f>
        <v>0</v>
      </c>
      <c r="Y1995" s="27">
        <f>IF($F1995="","",IFERROR(VLOOKUP($F1995,BankTbl,4,0),""))</f>
        <v>0</v>
      </c>
      <c r="Z1995" s="27">
        <f>IF($B1995="","",IF($V1995="PICK",LEFT($N1995,5),IF($V1995="FIXED",$W1995,IF($V1995="CODE",$H1995,""))))</f>
        <v>0</v>
      </c>
    </row>
    <row r="1996" spans="1:26" ht="21" customHeight="1">
      <c r="A1996" s="27">
        <f>IF($B1996="","",COUNTA($B$13:$B1996))</f>
        <v>0</v>
      </c>
      <c r="B1996" s="28"/>
      <c r="C1996" s="28"/>
      <c r="D1996" s="29"/>
      <c r="E1996" s="29"/>
      <c r="F1996" s="29"/>
      <c r="G1996" s="28"/>
      <c r="H1996" s="28"/>
      <c r="I1996" s="30">
        <f>IF($H1996="","",IFERROR(VLOOKUP($H1996,AcctTbl,2,0),"کد ناشناخته"))</f>
        <v>0</v>
      </c>
      <c r="J1996" s="27">
        <f>IF($H1996="","",IFERROR(VLOOKUP($H1996,AcctTbl,3,0),""))</f>
        <v>0</v>
      </c>
      <c r="K1996" s="29"/>
      <c r="L1996" s="28"/>
      <c r="M1996" s="31"/>
      <c r="N1996" s="29"/>
      <c r="O1996" s="32">
        <f>IF($B1996="",0,IF($U1996="IN",N($M1996),0))</f>
        <v>0</v>
      </c>
      <c r="P1996" s="32">
        <f>IF($B1996="",0,IF(OR($U1996="OUT",$U1996="TRF"),N($M1996),0))</f>
        <v>0</v>
      </c>
      <c r="Q1996" s="32">
        <f>IF($B1996="",0,IF(OR($U1996="OUT",$U1996="TRF"),N($M1996),0))</f>
        <v>0</v>
      </c>
      <c r="R1996" s="32">
        <f>IF($B1996="",0,IF($U1996="IN",N($M1996),0))</f>
        <v>0</v>
      </c>
      <c r="S1996" s="33">
        <f>IF($B1996="","",IF($M1996="","⚠ مبلغ",IF($E1996="","⚠ بانک عامل",IF(AND($U1996="TRF",$F1996=""),"⚠ بانک مقصد",IF(AND($V1996&lt;&gt;"NONE",$V1996&lt;&gt;"",$Z1996=""),"⚠ طرف حساب","✓")))))</f>
        <v>0</v>
      </c>
      <c r="T1996" s="29"/>
      <c r="U1996" s="27">
        <f>IFERROR(VLOOKUP($D1996,BankOpTbl,2,0),"")</f>
        <v>0</v>
      </c>
      <c r="V1996" s="27">
        <f>IFERROR(VLOOKUP($D1996,BankOpTbl,3,0),"")</f>
        <v>0</v>
      </c>
      <c r="W1996" s="27">
        <f>IFERROR(VLOOKUP($D1996,BankOpTbl,4,0),"")</f>
        <v>0</v>
      </c>
      <c r="X1996" s="27">
        <f>IF($E1996="","",IFERROR(VLOOKUP($E1996,BankTbl,4,0),""))</f>
        <v>0</v>
      </c>
      <c r="Y1996" s="27">
        <f>IF($F1996="","",IFERROR(VLOOKUP($F1996,BankTbl,4,0),""))</f>
        <v>0</v>
      </c>
      <c r="Z1996" s="27">
        <f>IF($B1996="","",IF($V1996="PICK",LEFT($N1996,5),IF($V1996="FIXED",$W1996,IF($V1996="CODE",$H1996,""))))</f>
        <v>0</v>
      </c>
    </row>
    <row r="1997" spans="1:26" ht="21" customHeight="1">
      <c r="A1997" s="27">
        <f>IF($B1997="","",COUNTA($B$13:$B1997))</f>
        <v>0</v>
      </c>
      <c r="B1997" s="28"/>
      <c r="C1997" s="28"/>
      <c r="D1997" s="29"/>
      <c r="E1997" s="29"/>
      <c r="F1997" s="29"/>
      <c r="G1997" s="28"/>
      <c r="H1997" s="28"/>
      <c r="I1997" s="30">
        <f>IF($H1997="","",IFERROR(VLOOKUP($H1997,AcctTbl,2,0),"کد ناشناخته"))</f>
        <v>0</v>
      </c>
      <c r="J1997" s="27">
        <f>IF($H1997="","",IFERROR(VLOOKUP($H1997,AcctTbl,3,0),""))</f>
        <v>0</v>
      </c>
      <c r="K1997" s="29"/>
      <c r="L1997" s="28"/>
      <c r="M1997" s="31"/>
      <c r="N1997" s="29"/>
      <c r="O1997" s="32">
        <f>IF($B1997="",0,IF($U1997="IN",N($M1997),0))</f>
        <v>0</v>
      </c>
      <c r="P1997" s="32">
        <f>IF($B1997="",0,IF(OR($U1997="OUT",$U1997="TRF"),N($M1997),0))</f>
        <v>0</v>
      </c>
      <c r="Q1997" s="32">
        <f>IF($B1997="",0,IF(OR($U1997="OUT",$U1997="TRF"),N($M1997),0))</f>
        <v>0</v>
      </c>
      <c r="R1997" s="32">
        <f>IF($B1997="",0,IF($U1997="IN",N($M1997),0))</f>
        <v>0</v>
      </c>
      <c r="S1997" s="33">
        <f>IF($B1997="","",IF($M1997="","⚠ مبلغ",IF($E1997="","⚠ بانک عامل",IF(AND($U1997="TRF",$F1997=""),"⚠ بانک مقصد",IF(AND($V1997&lt;&gt;"NONE",$V1997&lt;&gt;"",$Z1997=""),"⚠ طرف حساب","✓")))))</f>
        <v>0</v>
      </c>
      <c r="T1997" s="29"/>
      <c r="U1997" s="27">
        <f>IFERROR(VLOOKUP($D1997,BankOpTbl,2,0),"")</f>
        <v>0</v>
      </c>
      <c r="V1997" s="27">
        <f>IFERROR(VLOOKUP($D1997,BankOpTbl,3,0),"")</f>
        <v>0</v>
      </c>
      <c r="W1997" s="27">
        <f>IFERROR(VLOOKUP($D1997,BankOpTbl,4,0),"")</f>
        <v>0</v>
      </c>
      <c r="X1997" s="27">
        <f>IF($E1997="","",IFERROR(VLOOKUP($E1997,BankTbl,4,0),""))</f>
        <v>0</v>
      </c>
      <c r="Y1997" s="27">
        <f>IF($F1997="","",IFERROR(VLOOKUP($F1997,BankTbl,4,0),""))</f>
        <v>0</v>
      </c>
      <c r="Z1997" s="27">
        <f>IF($B1997="","",IF($V1997="PICK",LEFT($N1997,5),IF($V1997="FIXED",$W1997,IF($V1997="CODE",$H1997,""))))</f>
        <v>0</v>
      </c>
    </row>
    <row r="1998" spans="1:26" ht="21" customHeight="1">
      <c r="A1998" s="27">
        <f>IF($B1998="","",COUNTA($B$13:$B1998))</f>
        <v>0</v>
      </c>
      <c r="B1998" s="28"/>
      <c r="C1998" s="28"/>
      <c r="D1998" s="29"/>
      <c r="E1998" s="29"/>
      <c r="F1998" s="29"/>
      <c r="G1998" s="28"/>
      <c r="H1998" s="28"/>
      <c r="I1998" s="30">
        <f>IF($H1998="","",IFERROR(VLOOKUP($H1998,AcctTbl,2,0),"کد ناشناخته"))</f>
        <v>0</v>
      </c>
      <c r="J1998" s="27">
        <f>IF($H1998="","",IFERROR(VLOOKUP($H1998,AcctTbl,3,0),""))</f>
        <v>0</v>
      </c>
      <c r="K1998" s="29"/>
      <c r="L1998" s="28"/>
      <c r="M1998" s="31"/>
      <c r="N1998" s="29"/>
      <c r="O1998" s="32">
        <f>IF($B1998="",0,IF($U1998="IN",N($M1998),0))</f>
        <v>0</v>
      </c>
      <c r="P1998" s="32">
        <f>IF($B1998="",0,IF(OR($U1998="OUT",$U1998="TRF"),N($M1998),0))</f>
        <v>0</v>
      </c>
      <c r="Q1998" s="32">
        <f>IF($B1998="",0,IF(OR($U1998="OUT",$U1998="TRF"),N($M1998),0))</f>
        <v>0</v>
      </c>
      <c r="R1998" s="32">
        <f>IF($B1998="",0,IF($U1998="IN",N($M1998),0))</f>
        <v>0</v>
      </c>
      <c r="S1998" s="33">
        <f>IF($B1998="","",IF($M1998="","⚠ مبلغ",IF($E1998="","⚠ بانک عامل",IF(AND($U1998="TRF",$F1998=""),"⚠ بانک مقصد",IF(AND($V1998&lt;&gt;"NONE",$V1998&lt;&gt;"",$Z1998=""),"⚠ طرف حساب","✓")))))</f>
        <v>0</v>
      </c>
      <c r="T1998" s="29"/>
      <c r="U1998" s="27">
        <f>IFERROR(VLOOKUP($D1998,BankOpTbl,2,0),"")</f>
        <v>0</v>
      </c>
      <c r="V1998" s="27">
        <f>IFERROR(VLOOKUP($D1998,BankOpTbl,3,0),"")</f>
        <v>0</v>
      </c>
      <c r="W1998" s="27">
        <f>IFERROR(VLOOKUP($D1998,BankOpTbl,4,0),"")</f>
        <v>0</v>
      </c>
      <c r="X1998" s="27">
        <f>IF($E1998="","",IFERROR(VLOOKUP($E1998,BankTbl,4,0),""))</f>
        <v>0</v>
      </c>
      <c r="Y1998" s="27">
        <f>IF($F1998="","",IFERROR(VLOOKUP($F1998,BankTbl,4,0),""))</f>
        <v>0</v>
      </c>
      <c r="Z1998" s="27">
        <f>IF($B1998="","",IF($V1998="PICK",LEFT($N1998,5),IF($V1998="FIXED",$W1998,IF($V1998="CODE",$H1998,""))))</f>
        <v>0</v>
      </c>
    </row>
    <row r="1999" spans="1:26" ht="21" customHeight="1">
      <c r="A1999" s="27">
        <f>IF($B1999="","",COUNTA($B$13:$B1999))</f>
        <v>0</v>
      </c>
      <c r="B1999" s="28"/>
      <c r="C1999" s="28"/>
      <c r="D1999" s="29"/>
      <c r="E1999" s="29"/>
      <c r="F1999" s="29"/>
      <c r="G1999" s="28"/>
      <c r="H1999" s="28"/>
      <c r="I1999" s="30">
        <f>IF($H1999="","",IFERROR(VLOOKUP($H1999,AcctTbl,2,0),"کد ناشناخته"))</f>
        <v>0</v>
      </c>
      <c r="J1999" s="27">
        <f>IF($H1999="","",IFERROR(VLOOKUP($H1999,AcctTbl,3,0),""))</f>
        <v>0</v>
      </c>
      <c r="K1999" s="29"/>
      <c r="L1999" s="28"/>
      <c r="M1999" s="31"/>
      <c r="N1999" s="29"/>
      <c r="O1999" s="32">
        <f>IF($B1999="",0,IF($U1999="IN",N($M1999),0))</f>
        <v>0</v>
      </c>
      <c r="P1999" s="32">
        <f>IF($B1999="",0,IF(OR($U1999="OUT",$U1999="TRF"),N($M1999),0))</f>
        <v>0</v>
      </c>
      <c r="Q1999" s="32">
        <f>IF($B1999="",0,IF(OR($U1999="OUT",$U1999="TRF"),N($M1999),0))</f>
        <v>0</v>
      </c>
      <c r="R1999" s="32">
        <f>IF($B1999="",0,IF($U1999="IN",N($M1999),0))</f>
        <v>0</v>
      </c>
      <c r="S1999" s="33">
        <f>IF($B1999="","",IF($M1999="","⚠ مبلغ",IF($E1999="","⚠ بانک عامل",IF(AND($U1999="TRF",$F1999=""),"⚠ بانک مقصد",IF(AND($V1999&lt;&gt;"NONE",$V1999&lt;&gt;"",$Z1999=""),"⚠ طرف حساب","✓")))))</f>
        <v>0</v>
      </c>
      <c r="T1999" s="29"/>
      <c r="U1999" s="27">
        <f>IFERROR(VLOOKUP($D1999,BankOpTbl,2,0),"")</f>
        <v>0</v>
      </c>
      <c r="V1999" s="27">
        <f>IFERROR(VLOOKUP($D1999,BankOpTbl,3,0),"")</f>
        <v>0</v>
      </c>
      <c r="W1999" s="27">
        <f>IFERROR(VLOOKUP($D1999,BankOpTbl,4,0),"")</f>
        <v>0</v>
      </c>
      <c r="X1999" s="27">
        <f>IF($E1999="","",IFERROR(VLOOKUP($E1999,BankTbl,4,0),""))</f>
        <v>0</v>
      </c>
      <c r="Y1999" s="27">
        <f>IF($F1999="","",IFERROR(VLOOKUP($F1999,BankTbl,4,0),""))</f>
        <v>0</v>
      </c>
      <c r="Z1999" s="27">
        <f>IF($B1999="","",IF($V1999="PICK",LEFT($N1999,5),IF($V1999="FIXED",$W1999,IF($V1999="CODE",$H1999,""))))</f>
        <v>0</v>
      </c>
    </row>
    <row r="2000" spans="1:26" ht="21" customHeight="1">
      <c r="A2000" s="27">
        <f>IF($B2000="","",COUNTA($B$13:$B2000))</f>
        <v>0</v>
      </c>
      <c r="B2000" s="28"/>
      <c r="C2000" s="28"/>
      <c r="D2000" s="29"/>
      <c r="E2000" s="29"/>
      <c r="F2000" s="29"/>
      <c r="G2000" s="28"/>
      <c r="H2000" s="28"/>
      <c r="I2000" s="30">
        <f>IF($H2000="","",IFERROR(VLOOKUP($H2000,AcctTbl,2,0),"کد ناشناخته"))</f>
        <v>0</v>
      </c>
      <c r="J2000" s="27">
        <f>IF($H2000="","",IFERROR(VLOOKUP($H2000,AcctTbl,3,0),""))</f>
        <v>0</v>
      </c>
      <c r="K2000" s="29"/>
      <c r="L2000" s="28"/>
      <c r="M2000" s="31"/>
      <c r="N2000" s="29"/>
      <c r="O2000" s="32">
        <f>IF($B2000="",0,IF($U2000="IN",N($M2000),0))</f>
        <v>0</v>
      </c>
      <c r="P2000" s="32">
        <f>IF($B2000="",0,IF(OR($U2000="OUT",$U2000="TRF"),N($M2000),0))</f>
        <v>0</v>
      </c>
      <c r="Q2000" s="32">
        <f>IF($B2000="",0,IF(OR($U2000="OUT",$U2000="TRF"),N($M2000),0))</f>
        <v>0</v>
      </c>
      <c r="R2000" s="32">
        <f>IF($B2000="",0,IF($U2000="IN",N($M2000),0))</f>
        <v>0</v>
      </c>
      <c r="S2000" s="33">
        <f>IF($B2000="","",IF($M2000="","⚠ مبلغ",IF($E2000="","⚠ بانک عامل",IF(AND($U2000="TRF",$F2000=""),"⚠ بانک مقصد",IF(AND($V2000&lt;&gt;"NONE",$V2000&lt;&gt;"",$Z2000=""),"⚠ طرف حساب","✓")))))</f>
        <v>0</v>
      </c>
      <c r="T2000" s="29"/>
      <c r="U2000" s="27">
        <f>IFERROR(VLOOKUP($D2000,BankOpTbl,2,0),"")</f>
        <v>0</v>
      </c>
      <c r="V2000" s="27">
        <f>IFERROR(VLOOKUP($D2000,BankOpTbl,3,0),"")</f>
        <v>0</v>
      </c>
      <c r="W2000" s="27">
        <f>IFERROR(VLOOKUP($D2000,BankOpTbl,4,0),"")</f>
        <v>0</v>
      </c>
      <c r="X2000" s="27">
        <f>IF($E2000="","",IFERROR(VLOOKUP($E2000,BankTbl,4,0),""))</f>
        <v>0</v>
      </c>
      <c r="Y2000" s="27">
        <f>IF($F2000="","",IFERROR(VLOOKUP($F2000,BankTbl,4,0),""))</f>
        <v>0</v>
      </c>
      <c r="Z2000" s="27">
        <f>IF($B2000="","",IF($V2000="PICK",LEFT($N2000,5),IF($V2000="FIXED",$W2000,IF($V2000="CODE",$H2000,""))))</f>
        <v>0</v>
      </c>
    </row>
    <row r="2001" spans="1:26" ht="21" customHeight="1">
      <c r="A2001" s="27">
        <f>IF($B2001="","",COUNTA($B$13:$B2001))</f>
        <v>0</v>
      </c>
      <c r="B2001" s="28"/>
      <c r="C2001" s="28"/>
      <c r="D2001" s="29"/>
      <c r="E2001" s="29"/>
      <c r="F2001" s="29"/>
      <c r="G2001" s="28"/>
      <c r="H2001" s="28"/>
      <c r="I2001" s="30">
        <f>IF($H2001="","",IFERROR(VLOOKUP($H2001,AcctTbl,2,0),"کد ناشناخته"))</f>
        <v>0</v>
      </c>
      <c r="J2001" s="27">
        <f>IF($H2001="","",IFERROR(VLOOKUP($H2001,AcctTbl,3,0),""))</f>
        <v>0</v>
      </c>
      <c r="K2001" s="29"/>
      <c r="L2001" s="28"/>
      <c r="M2001" s="31"/>
      <c r="N2001" s="29"/>
      <c r="O2001" s="32">
        <f>IF($B2001="",0,IF($U2001="IN",N($M2001),0))</f>
        <v>0</v>
      </c>
      <c r="P2001" s="32">
        <f>IF($B2001="",0,IF(OR($U2001="OUT",$U2001="TRF"),N($M2001),0))</f>
        <v>0</v>
      </c>
      <c r="Q2001" s="32">
        <f>IF($B2001="",0,IF(OR($U2001="OUT",$U2001="TRF"),N($M2001),0))</f>
        <v>0</v>
      </c>
      <c r="R2001" s="32">
        <f>IF($B2001="",0,IF($U2001="IN",N($M2001),0))</f>
        <v>0</v>
      </c>
      <c r="S2001" s="33">
        <f>IF($B2001="","",IF($M2001="","⚠ مبلغ",IF($E2001="","⚠ بانک عامل",IF(AND($U2001="TRF",$F2001=""),"⚠ بانک مقصد",IF(AND($V2001&lt;&gt;"NONE",$V2001&lt;&gt;"",$Z2001=""),"⚠ طرف حساب","✓")))))</f>
        <v>0</v>
      </c>
      <c r="T2001" s="29"/>
      <c r="U2001" s="27">
        <f>IFERROR(VLOOKUP($D2001,BankOpTbl,2,0),"")</f>
        <v>0</v>
      </c>
      <c r="V2001" s="27">
        <f>IFERROR(VLOOKUP($D2001,BankOpTbl,3,0),"")</f>
        <v>0</v>
      </c>
      <c r="W2001" s="27">
        <f>IFERROR(VLOOKUP($D2001,BankOpTbl,4,0),"")</f>
        <v>0</v>
      </c>
      <c r="X2001" s="27">
        <f>IF($E2001="","",IFERROR(VLOOKUP($E2001,BankTbl,4,0),""))</f>
        <v>0</v>
      </c>
      <c r="Y2001" s="27">
        <f>IF($F2001="","",IFERROR(VLOOKUP($F2001,BankTbl,4,0),""))</f>
        <v>0</v>
      </c>
      <c r="Z2001" s="27">
        <f>IF($B2001="","",IF($V2001="PICK",LEFT($N2001,5),IF($V2001="FIXED",$W2001,IF($V2001="CODE",$H2001,""))))</f>
        <v>0</v>
      </c>
    </row>
    <row r="2002" spans="1:26" ht="21" customHeight="1">
      <c r="A2002" s="27">
        <f>IF($B2002="","",COUNTA($B$13:$B2002))</f>
        <v>0</v>
      </c>
      <c r="B2002" s="28"/>
      <c r="C2002" s="28"/>
      <c r="D2002" s="29"/>
      <c r="E2002" s="29"/>
      <c r="F2002" s="29"/>
      <c r="G2002" s="28"/>
      <c r="H2002" s="28"/>
      <c r="I2002" s="30">
        <f>IF($H2002="","",IFERROR(VLOOKUP($H2002,AcctTbl,2,0),"کد ناشناخته"))</f>
        <v>0</v>
      </c>
      <c r="J2002" s="27">
        <f>IF($H2002="","",IFERROR(VLOOKUP($H2002,AcctTbl,3,0),""))</f>
        <v>0</v>
      </c>
      <c r="K2002" s="29"/>
      <c r="L2002" s="28"/>
      <c r="M2002" s="31"/>
      <c r="N2002" s="29"/>
      <c r="O2002" s="32">
        <f>IF($B2002="",0,IF($U2002="IN",N($M2002),0))</f>
        <v>0</v>
      </c>
      <c r="P2002" s="32">
        <f>IF($B2002="",0,IF(OR($U2002="OUT",$U2002="TRF"),N($M2002),0))</f>
        <v>0</v>
      </c>
      <c r="Q2002" s="32">
        <f>IF($B2002="",0,IF(OR($U2002="OUT",$U2002="TRF"),N($M2002),0))</f>
        <v>0</v>
      </c>
      <c r="R2002" s="32">
        <f>IF($B2002="",0,IF($U2002="IN",N($M2002),0))</f>
        <v>0</v>
      </c>
      <c r="S2002" s="33">
        <f>IF($B2002="","",IF($M2002="","⚠ مبلغ",IF($E2002="","⚠ بانک عامل",IF(AND($U2002="TRF",$F2002=""),"⚠ بانک مقصد",IF(AND($V2002&lt;&gt;"NONE",$V2002&lt;&gt;"",$Z2002=""),"⚠ طرف حساب","✓")))))</f>
        <v>0</v>
      </c>
      <c r="T2002" s="29"/>
      <c r="U2002" s="27">
        <f>IFERROR(VLOOKUP($D2002,BankOpTbl,2,0),"")</f>
        <v>0</v>
      </c>
      <c r="V2002" s="27">
        <f>IFERROR(VLOOKUP($D2002,BankOpTbl,3,0),"")</f>
        <v>0</v>
      </c>
      <c r="W2002" s="27">
        <f>IFERROR(VLOOKUP($D2002,BankOpTbl,4,0),"")</f>
        <v>0</v>
      </c>
      <c r="X2002" s="27">
        <f>IF($E2002="","",IFERROR(VLOOKUP($E2002,BankTbl,4,0),""))</f>
        <v>0</v>
      </c>
      <c r="Y2002" s="27">
        <f>IF($F2002="","",IFERROR(VLOOKUP($F2002,BankTbl,4,0),""))</f>
        <v>0</v>
      </c>
      <c r="Z2002" s="27">
        <f>IF($B2002="","",IF($V2002="PICK",LEFT($N2002,5),IF($V2002="FIXED",$W2002,IF($V2002="CODE",$H2002,""))))</f>
        <v>0</v>
      </c>
    </row>
    <row r="2003" spans="1:26" ht="21" customHeight="1">
      <c r="A2003" s="27">
        <f>IF($B2003="","",COUNTA($B$13:$B2003))</f>
        <v>0</v>
      </c>
      <c r="B2003" s="28"/>
      <c r="C2003" s="28"/>
      <c r="D2003" s="29"/>
      <c r="E2003" s="29"/>
      <c r="F2003" s="29"/>
      <c r="G2003" s="28"/>
      <c r="H2003" s="28"/>
      <c r="I2003" s="30">
        <f>IF($H2003="","",IFERROR(VLOOKUP($H2003,AcctTbl,2,0),"کد ناشناخته"))</f>
        <v>0</v>
      </c>
      <c r="J2003" s="27">
        <f>IF($H2003="","",IFERROR(VLOOKUP($H2003,AcctTbl,3,0),""))</f>
        <v>0</v>
      </c>
      <c r="K2003" s="29"/>
      <c r="L2003" s="28"/>
      <c r="M2003" s="31"/>
      <c r="N2003" s="29"/>
      <c r="O2003" s="32">
        <f>IF($B2003="",0,IF($U2003="IN",N($M2003),0))</f>
        <v>0</v>
      </c>
      <c r="P2003" s="32">
        <f>IF($B2003="",0,IF(OR($U2003="OUT",$U2003="TRF"),N($M2003),0))</f>
        <v>0</v>
      </c>
      <c r="Q2003" s="32">
        <f>IF($B2003="",0,IF(OR($U2003="OUT",$U2003="TRF"),N($M2003),0))</f>
        <v>0</v>
      </c>
      <c r="R2003" s="32">
        <f>IF($B2003="",0,IF($U2003="IN",N($M2003),0))</f>
        <v>0</v>
      </c>
      <c r="S2003" s="33">
        <f>IF($B2003="","",IF($M2003="","⚠ مبلغ",IF($E2003="","⚠ بانک عامل",IF(AND($U2003="TRF",$F2003=""),"⚠ بانک مقصد",IF(AND($V2003&lt;&gt;"NONE",$V2003&lt;&gt;"",$Z2003=""),"⚠ طرف حساب","✓")))))</f>
        <v>0</v>
      </c>
      <c r="T2003" s="29"/>
      <c r="U2003" s="27">
        <f>IFERROR(VLOOKUP($D2003,BankOpTbl,2,0),"")</f>
        <v>0</v>
      </c>
      <c r="V2003" s="27">
        <f>IFERROR(VLOOKUP($D2003,BankOpTbl,3,0),"")</f>
        <v>0</v>
      </c>
      <c r="W2003" s="27">
        <f>IFERROR(VLOOKUP($D2003,BankOpTbl,4,0),"")</f>
        <v>0</v>
      </c>
      <c r="X2003" s="27">
        <f>IF($E2003="","",IFERROR(VLOOKUP($E2003,BankTbl,4,0),""))</f>
        <v>0</v>
      </c>
      <c r="Y2003" s="27">
        <f>IF($F2003="","",IFERROR(VLOOKUP($F2003,BankTbl,4,0),""))</f>
        <v>0</v>
      </c>
      <c r="Z2003" s="27">
        <f>IF($B2003="","",IF($V2003="PICK",LEFT($N2003,5),IF($V2003="FIXED",$W2003,IF($V2003="CODE",$H2003,""))))</f>
        <v>0</v>
      </c>
    </row>
    <row r="2004" spans="1:26" ht="21" customHeight="1">
      <c r="A2004" s="27">
        <f>IF($B2004="","",COUNTA($B$13:$B2004))</f>
        <v>0</v>
      </c>
      <c r="B2004" s="28"/>
      <c r="C2004" s="28"/>
      <c r="D2004" s="29"/>
      <c r="E2004" s="29"/>
      <c r="F2004" s="29"/>
      <c r="G2004" s="28"/>
      <c r="H2004" s="28"/>
      <c r="I2004" s="30">
        <f>IF($H2004="","",IFERROR(VLOOKUP($H2004,AcctTbl,2,0),"کد ناشناخته"))</f>
        <v>0</v>
      </c>
      <c r="J2004" s="27">
        <f>IF($H2004="","",IFERROR(VLOOKUP($H2004,AcctTbl,3,0),""))</f>
        <v>0</v>
      </c>
      <c r="K2004" s="29"/>
      <c r="L2004" s="28"/>
      <c r="M2004" s="31"/>
      <c r="N2004" s="29"/>
      <c r="O2004" s="32">
        <f>IF($B2004="",0,IF($U2004="IN",N($M2004),0))</f>
        <v>0</v>
      </c>
      <c r="P2004" s="32">
        <f>IF($B2004="",0,IF(OR($U2004="OUT",$U2004="TRF"),N($M2004),0))</f>
        <v>0</v>
      </c>
      <c r="Q2004" s="32">
        <f>IF($B2004="",0,IF(OR($U2004="OUT",$U2004="TRF"),N($M2004),0))</f>
        <v>0</v>
      </c>
      <c r="R2004" s="32">
        <f>IF($B2004="",0,IF($U2004="IN",N($M2004),0))</f>
        <v>0</v>
      </c>
      <c r="S2004" s="33">
        <f>IF($B2004="","",IF($M2004="","⚠ مبلغ",IF($E2004="","⚠ بانک عامل",IF(AND($U2004="TRF",$F2004=""),"⚠ بانک مقصد",IF(AND($V2004&lt;&gt;"NONE",$V2004&lt;&gt;"",$Z2004=""),"⚠ طرف حساب","✓")))))</f>
        <v>0</v>
      </c>
      <c r="T2004" s="29"/>
      <c r="U2004" s="27">
        <f>IFERROR(VLOOKUP($D2004,BankOpTbl,2,0),"")</f>
        <v>0</v>
      </c>
      <c r="V2004" s="27">
        <f>IFERROR(VLOOKUP($D2004,BankOpTbl,3,0),"")</f>
        <v>0</v>
      </c>
      <c r="W2004" s="27">
        <f>IFERROR(VLOOKUP($D2004,BankOpTbl,4,0),"")</f>
        <v>0</v>
      </c>
      <c r="X2004" s="27">
        <f>IF($E2004="","",IFERROR(VLOOKUP($E2004,BankTbl,4,0),""))</f>
        <v>0</v>
      </c>
      <c r="Y2004" s="27">
        <f>IF($F2004="","",IFERROR(VLOOKUP($F2004,BankTbl,4,0),""))</f>
        <v>0</v>
      </c>
      <c r="Z2004" s="27">
        <f>IF($B2004="","",IF($V2004="PICK",LEFT($N2004,5),IF($V2004="FIXED",$W2004,IF($V2004="CODE",$H2004,""))))</f>
        <v>0</v>
      </c>
    </row>
    <row r="2005" spans="1:26" ht="21" customHeight="1">
      <c r="A2005" s="27">
        <f>IF($B2005="","",COUNTA($B$13:$B2005))</f>
        <v>0</v>
      </c>
      <c r="B2005" s="28"/>
      <c r="C2005" s="28"/>
      <c r="D2005" s="29"/>
      <c r="E2005" s="29"/>
      <c r="F2005" s="29"/>
      <c r="G2005" s="28"/>
      <c r="H2005" s="28"/>
      <c r="I2005" s="30">
        <f>IF($H2005="","",IFERROR(VLOOKUP($H2005,AcctTbl,2,0),"کد ناشناخته"))</f>
        <v>0</v>
      </c>
      <c r="J2005" s="27">
        <f>IF($H2005="","",IFERROR(VLOOKUP($H2005,AcctTbl,3,0),""))</f>
        <v>0</v>
      </c>
      <c r="K2005" s="29"/>
      <c r="L2005" s="28"/>
      <c r="M2005" s="31"/>
      <c r="N2005" s="29"/>
      <c r="O2005" s="32">
        <f>IF($B2005="",0,IF($U2005="IN",N($M2005),0))</f>
        <v>0</v>
      </c>
      <c r="P2005" s="32">
        <f>IF($B2005="",0,IF(OR($U2005="OUT",$U2005="TRF"),N($M2005),0))</f>
        <v>0</v>
      </c>
      <c r="Q2005" s="32">
        <f>IF($B2005="",0,IF(OR($U2005="OUT",$U2005="TRF"),N($M2005),0))</f>
        <v>0</v>
      </c>
      <c r="R2005" s="32">
        <f>IF($B2005="",0,IF($U2005="IN",N($M2005),0))</f>
        <v>0</v>
      </c>
      <c r="S2005" s="33">
        <f>IF($B2005="","",IF($M2005="","⚠ مبلغ",IF($E2005="","⚠ بانک عامل",IF(AND($U2005="TRF",$F2005=""),"⚠ بانک مقصد",IF(AND($V2005&lt;&gt;"NONE",$V2005&lt;&gt;"",$Z2005=""),"⚠ طرف حساب","✓")))))</f>
        <v>0</v>
      </c>
      <c r="T2005" s="29"/>
      <c r="U2005" s="27">
        <f>IFERROR(VLOOKUP($D2005,BankOpTbl,2,0),"")</f>
        <v>0</v>
      </c>
      <c r="V2005" s="27">
        <f>IFERROR(VLOOKUP($D2005,BankOpTbl,3,0),"")</f>
        <v>0</v>
      </c>
      <c r="W2005" s="27">
        <f>IFERROR(VLOOKUP($D2005,BankOpTbl,4,0),"")</f>
        <v>0</v>
      </c>
      <c r="X2005" s="27">
        <f>IF($E2005="","",IFERROR(VLOOKUP($E2005,BankTbl,4,0),""))</f>
        <v>0</v>
      </c>
      <c r="Y2005" s="27">
        <f>IF($F2005="","",IFERROR(VLOOKUP($F2005,BankTbl,4,0),""))</f>
        <v>0</v>
      </c>
      <c r="Z2005" s="27">
        <f>IF($B2005="","",IF($V2005="PICK",LEFT($N2005,5),IF($V2005="FIXED",$W2005,IF($V2005="CODE",$H2005,""))))</f>
        <v>0</v>
      </c>
    </row>
    <row r="2006" spans="1:26" ht="21" customHeight="1">
      <c r="A2006" s="27">
        <f>IF($B2006="","",COUNTA($B$13:$B2006))</f>
        <v>0</v>
      </c>
      <c r="B2006" s="28"/>
      <c r="C2006" s="28"/>
      <c r="D2006" s="29"/>
      <c r="E2006" s="29"/>
      <c r="F2006" s="29"/>
      <c r="G2006" s="28"/>
      <c r="H2006" s="28"/>
      <c r="I2006" s="30">
        <f>IF($H2006="","",IFERROR(VLOOKUP($H2006,AcctTbl,2,0),"کد ناشناخته"))</f>
        <v>0</v>
      </c>
      <c r="J2006" s="27">
        <f>IF($H2006="","",IFERROR(VLOOKUP($H2006,AcctTbl,3,0),""))</f>
        <v>0</v>
      </c>
      <c r="K2006" s="29"/>
      <c r="L2006" s="28"/>
      <c r="M2006" s="31"/>
      <c r="N2006" s="29"/>
      <c r="O2006" s="32">
        <f>IF($B2006="",0,IF($U2006="IN",N($M2006),0))</f>
        <v>0</v>
      </c>
      <c r="P2006" s="32">
        <f>IF($B2006="",0,IF(OR($U2006="OUT",$U2006="TRF"),N($M2006),0))</f>
        <v>0</v>
      </c>
      <c r="Q2006" s="32">
        <f>IF($B2006="",0,IF(OR($U2006="OUT",$U2006="TRF"),N($M2006),0))</f>
        <v>0</v>
      </c>
      <c r="R2006" s="32">
        <f>IF($B2006="",0,IF($U2006="IN",N($M2006),0))</f>
        <v>0</v>
      </c>
      <c r="S2006" s="33">
        <f>IF($B2006="","",IF($M2006="","⚠ مبلغ",IF($E2006="","⚠ بانک عامل",IF(AND($U2006="TRF",$F2006=""),"⚠ بانک مقصد",IF(AND($V2006&lt;&gt;"NONE",$V2006&lt;&gt;"",$Z2006=""),"⚠ طرف حساب","✓")))))</f>
        <v>0</v>
      </c>
      <c r="T2006" s="29"/>
      <c r="U2006" s="27">
        <f>IFERROR(VLOOKUP($D2006,BankOpTbl,2,0),"")</f>
        <v>0</v>
      </c>
      <c r="V2006" s="27">
        <f>IFERROR(VLOOKUP($D2006,BankOpTbl,3,0),"")</f>
        <v>0</v>
      </c>
      <c r="W2006" s="27">
        <f>IFERROR(VLOOKUP($D2006,BankOpTbl,4,0),"")</f>
        <v>0</v>
      </c>
      <c r="X2006" s="27">
        <f>IF($E2006="","",IFERROR(VLOOKUP($E2006,BankTbl,4,0),""))</f>
        <v>0</v>
      </c>
      <c r="Y2006" s="27">
        <f>IF($F2006="","",IFERROR(VLOOKUP($F2006,BankTbl,4,0),""))</f>
        <v>0</v>
      </c>
      <c r="Z2006" s="27">
        <f>IF($B2006="","",IF($V2006="PICK",LEFT($N2006,5),IF($V2006="FIXED",$W2006,IF($V2006="CODE",$H2006,""))))</f>
        <v>0</v>
      </c>
    </row>
    <row r="2007" spans="1:26" ht="21" customHeight="1">
      <c r="A2007" s="27">
        <f>IF($B2007="","",COUNTA($B$13:$B2007))</f>
        <v>0</v>
      </c>
      <c r="B2007" s="28"/>
      <c r="C2007" s="28"/>
      <c r="D2007" s="29"/>
      <c r="E2007" s="29"/>
      <c r="F2007" s="29"/>
      <c r="G2007" s="28"/>
      <c r="H2007" s="28"/>
      <c r="I2007" s="30">
        <f>IF($H2007="","",IFERROR(VLOOKUP($H2007,AcctTbl,2,0),"کد ناشناخته"))</f>
        <v>0</v>
      </c>
      <c r="J2007" s="27">
        <f>IF($H2007="","",IFERROR(VLOOKUP($H2007,AcctTbl,3,0),""))</f>
        <v>0</v>
      </c>
      <c r="K2007" s="29"/>
      <c r="L2007" s="28"/>
      <c r="M2007" s="31"/>
      <c r="N2007" s="29"/>
      <c r="O2007" s="32">
        <f>IF($B2007="",0,IF($U2007="IN",N($M2007),0))</f>
        <v>0</v>
      </c>
      <c r="P2007" s="32">
        <f>IF($B2007="",0,IF(OR($U2007="OUT",$U2007="TRF"),N($M2007),0))</f>
        <v>0</v>
      </c>
      <c r="Q2007" s="32">
        <f>IF($B2007="",0,IF(OR($U2007="OUT",$U2007="TRF"),N($M2007),0))</f>
        <v>0</v>
      </c>
      <c r="R2007" s="32">
        <f>IF($B2007="",0,IF($U2007="IN",N($M2007),0))</f>
        <v>0</v>
      </c>
      <c r="S2007" s="33">
        <f>IF($B2007="","",IF($M2007="","⚠ مبلغ",IF($E2007="","⚠ بانک عامل",IF(AND($U2007="TRF",$F2007=""),"⚠ بانک مقصد",IF(AND($V2007&lt;&gt;"NONE",$V2007&lt;&gt;"",$Z2007=""),"⚠ طرف حساب","✓")))))</f>
        <v>0</v>
      </c>
      <c r="T2007" s="29"/>
      <c r="U2007" s="27">
        <f>IFERROR(VLOOKUP($D2007,BankOpTbl,2,0),"")</f>
        <v>0</v>
      </c>
      <c r="V2007" s="27">
        <f>IFERROR(VLOOKUP($D2007,BankOpTbl,3,0),"")</f>
        <v>0</v>
      </c>
      <c r="W2007" s="27">
        <f>IFERROR(VLOOKUP($D2007,BankOpTbl,4,0),"")</f>
        <v>0</v>
      </c>
      <c r="X2007" s="27">
        <f>IF($E2007="","",IFERROR(VLOOKUP($E2007,BankTbl,4,0),""))</f>
        <v>0</v>
      </c>
      <c r="Y2007" s="27">
        <f>IF($F2007="","",IFERROR(VLOOKUP($F2007,BankTbl,4,0),""))</f>
        <v>0</v>
      </c>
      <c r="Z2007" s="27">
        <f>IF($B2007="","",IF($V2007="PICK",LEFT($N2007,5),IF($V2007="FIXED",$W2007,IF($V2007="CODE",$H2007,""))))</f>
        <v>0</v>
      </c>
    </row>
    <row r="2008" spans="1:26" ht="21" customHeight="1">
      <c r="A2008" s="27">
        <f>IF($B2008="","",COUNTA($B$13:$B2008))</f>
        <v>0</v>
      </c>
      <c r="B2008" s="28"/>
      <c r="C2008" s="28"/>
      <c r="D2008" s="29"/>
      <c r="E2008" s="29"/>
      <c r="F2008" s="29"/>
      <c r="G2008" s="28"/>
      <c r="H2008" s="28"/>
      <c r="I2008" s="30">
        <f>IF($H2008="","",IFERROR(VLOOKUP($H2008,AcctTbl,2,0),"کد ناشناخته"))</f>
        <v>0</v>
      </c>
      <c r="J2008" s="27">
        <f>IF($H2008="","",IFERROR(VLOOKUP($H2008,AcctTbl,3,0),""))</f>
        <v>0</v>
      </c>
      <c r="K2008" s="29"/>
      <c r="L2008" s="28"/>
      <c r="M2008" s="31"/>
      <c r="N2008" s="29"/>
      <c r="O2008" s="32">
        <f>IF($B2008="",0,IF($U2008="IN",N($M2008),0))</f>
        <v>0</v>
      </c>
      <c r="P2008" s="32">
        <f>IF($B2008="",0,IF(OR($U2008="OUT",$U2008="TRF"),N($M2008),0))</f>
        <v>0</v>
      </c>
      <c r="Q2008" s="32">
        <f>IF($B2008="",0,IF(OR($U2008="OUT",$U2008="TRF"),N($M2008),0))</f>
        <v>0</v>
      </c>
      <c r="R2008" s="32">
        <f>IF($B2008="",0,IF($U2008="IN",N($M2008),0))</f>
        <v>0</v>
      </c>
      <c r="S2008" s="33">
        <f>IF($B2008="","",IF($M2008="","⚠ مبلغ",IF($E2008="","⚠ بانک عامل",IF(AND($U2008="TRF",$F2008=""),"⚠ بانک مقصد",IF(AND($V2008&lt;&gt;"NONE",$V2008&lt;&gt;"",$Z2008=""),"⚠ طرف حساب","✓")))))</f>
        <v>0</v>
      </c>
      <c r="T2008" s="29"/>
      <c r="U2008" s="27">
        <f>IFERROR(VLOOKUP($D2008,BankOpTbl,2,0),"")</f>
        <v>0</v>
      </c>
      <c r="V2008" s="27">
        <f>IFERROR(VLOOKUP($D2008,BankOpTbl,3,0),"")</f>
        <v>0</v>
      </c>
      <c r="W2008" s="27">
        <f>IFERROR(VLOOKUP($D2008,BankOpTbl,4,0),"")</f>
        <v>0</v>
      </c>
      <c r="X2008" s="27">
        <f>IF($E2008="","",IFERROR(VLOOKUP($E2008,BankTbl,4,0),""))</f>
        <v>0</v>
      </c>
      <c r="Y2008" s="27">
        <f>IF($F2008="","",IFERROR(VLOOKUP($F2008,BankTbl,4,0),""))</f>
        <v>0</v>
      </c>
      <c r="Z2008" s="27">
        <f>IF($B2008="","",IF($V2008="PICK",LEFT($N2008,5),IF($V2008="FIXED",$W2008,IF($V2008="CODE",$H2008,""))))</f>
        <v>0</v>
      </c>
    </row>
    <row r="2009" spans="1:26" ht="21" customHeight="1">
      <c r="A2009" s="27">
        <f>IF($B2009="","",COUNTA($B$13:$B2009))</f>
        <v>0</v>
      </c>
      <c r="B2009" s="28"/>
      <c r="C2009" s="28"/>
      <c r="D2009" s="29"/>
      <c r="E2009" s="29"/>
      <c r="F2009" s="29"/>
      <c r="G2009" s="28"/>
      <c r="H2009" s="28"/>
      <c r="I2009" s="30">
        <f>IF($H2009="","",IFERROR(VLOOKUP($H2009,AcctTbl,2,0),"کد ناشناخته"))</f>
        <v>0</v>
      </c>
      <c r="J2009" s="27">
        <f>IF($H2009="","",IFERROR(VLOOKUP($H2009,AcctTbl,3,0),""))</f>
        <v>0</v>
      </c>
      <c r="K2009" s="29"/>
      <c r="L2009" s="28"/>
      <c r="M2009" s="31"/>
      <c r="N2009" s="29"/>
      <c r="O2009" s="32">
        <f>IF($B2009="",0,IF($U2009="IN",N($M2009),0))</f>
        <v>0</v>
      </c>
      <c r="P2009" s="32">
        <f>IF($B2009="",0,IF(OR($U2009="OUT",$U2009="TRF"),N($M2009),0))</f>
        <v>0</v>
      </c>
      <c r="Q2009" s="32">
        <f>IF($B2009="",0,IF(OR($U2009="OUT",$U2009="TRF"),N($M2009),0))</f>
        <v>0</v>
      </c>
      <c r="R2009" s="32">
        <f>IF($B2009="",0,IF($U2009="IN",N($M2009),0))</f>
        <v>0</v>
      </c>
      <c r="S2009" s="33">
        <f>IF($B2009="","",IF($M2009="","⚠ مبلغ",IF($E2009="","⚠ بانک عامل",IF(AND($U2009="TRF",$F2009=""),"⚠ بانک مقصد",IF(AND($V2009&lt;&gt;"NONE",$V2009&lt;&gt;"",$Z2009=""),"⚠ طرف حساب","✓")))))</f>
        <v>0</v>
      </c>
      <c r="T2009" s="29"/>
      <c r="U2009" s="27">
        <f>IFERROR(VLOOKUP($D2009,BankOpTbl,2,0),"")</f>
        <v>0</v>
      </c>
      <c r="V2009" s="27">
        <f>IFERROR(VLOOKUP($D2009,BankOpTbl,3,0),"")</f>
        <v>0</v>
      </c>
      <c r="W2009" s="27">
        <f>IFERROR(VLOOKUP($D2009,BankOpTbl,4,0),"")</f>
        <v>0</v>
      </c>
      <c r="X2009" s="27">
        <f>IF($E2009="","",IFERROR(VLOOKUP($E2009,BankTbl,4,0),""))</f>
        <v>0</v>
      </c>
      <c r="Y2009" s="27">
        <f>IF($F2009="","",IFERROR(VLOOKUP($F2009,BankTbl,4,0),""))</f>
        <v>0</v>
      </c>
      <c r="Z2009" s="27">
        <f>IF($B2009="","",IF($V2009="PICK",LEFT($N2009,5),IF($V2009="FIXED",$W2009,IF($V2009="CODE",$H2009,""))))</f>
        <v>0</v>
      </c>
    </row>
    <row r="2010" spans="1:26" ht="21" customHeight="1">
      <c r="A2010" s="27">
        <f>IF($B2010="","",COUNTA($B$13:$B2010))</f>
        <v>0</v>
      </c>
      <c r="B2010" s="28"/>
      <c r="C2010" s="28"/>
      <c r="D2010" s="29"/>
      <c r="E2010" s="29"/>
      <c r="F2010" s="29"/>
      <c r="G2010" s="28"/>
      <c r="H2010" s="28"/>
      <c r="I2010" s="30">
        <f>IF($H2010="","",IFERROR(VLOOKUP($H2010,AcctTbl,2,0),"کد ناشناخته"))</f>
        <v>0</v>
      </c>
      <c r="J2010" s="27">
        <f>IF($H2010="","",IFERROR(VLOOKUP($H2010,AcctTbl,3,0),""))</f>
        <v>0</v>
      </c>
      <c r="K2010" s="29"/>
      <c r="L2010" s="28"/>
      <c r="M2010" s="31"/>
      <c r="N2010" s="29"/>
      <c r="O2010" s="32">
        <f>IF($B2010="",0,IF($U2010="IN",N($M2010),0))</f>
        <v>0</v>
      </c>
      <c r="P2010" s="32">
        <f>IF($B2010="",0,IF(OR($U2010="OUT",$U2010="TRF"),N($M2010),0))</f>
        <v>0</v>
      </c>
      <c r="Q2010" s="32">
        <f>IF($B2010="",0,IF(OR($U2010="OUT",$U2010="TRF"),N($M2010),0))</f>
        <v>0</v>
      </c>
      <c r="R2010" s="32">
        <f>IF($B2010="",0,IF($U2010="IN",N($M2010),0))</f>
        <v>0</v>
      </c>
      <c r="S2010" s="33">
        <f>IF($B2010="","",IF($M2010="","⚠ مبلغ",IF($E2010="","⚠ بانک عامل",IF(AND($U2010="TRF",$F2010=""),"⚠ بانک مقصد",IF(AND($V2010&lt;&gt;"NONE",$V2010&lt;&gt;"",$Z2010=""),"⚠ طرف حساب","✓")))))</f>
        <v>0</v>
      </c>
      <c r="T2010" s="29"/>
      <c r="U2010" s="27">
        <f>IFERROR(VLOOKUP($D2010,BankOpTbl,2,0),"")</f>
        <v>0</v>
      </c>
      <c r="V2010" s="27">
        <f>IFERROR(VLOOKUP($D2010,BankOpTbl,3,0),"")</f>
        <v>0</v>
      </c>
      <c r="W2010" s="27">
        <f>IFERROR(VLOOKUP($D2010,BankOpTbl,4,0),"")</f>
        <v>0</v>
      </c>
      <c r="X2010" s="27">
        <f>IF($E2010="","",IFERROR(VLOOKUP($E2010,BankTbl,4,0),""))</f>
        <v>0</v>
      </c>
      <c r="Y2010" s="27">
        <f>IF($F2010="","",IFERROR(VLOOKUP($F2010,BankTbl,4,0),""))</f>
        <v>0</v>
      </c>
      <c r="Z2010" s="27">
        <f>IF($B2010="","",IF($V2010="PICK",LEFT($N2010,5),IF($V2010="FIXED",$W2010,IF($V2010="CODE",$H2010,""))))</f>
        <v>0</v>
      </c>
    </row>
    <row r="2011" spans="1:26" ht="21" customHeight="1">
      <c r="A2011" s="27">
        <f>IF($B2011="","",COUNTA($B$13:$B2011))</f>
        <v>0</v>
      </c>
      <c r="B2011" s="28"/>
      <c r="C2011" s="28"/>
      <c r="D2011" s="29"/>
      <c r="E2011" s="29"/>
      <c r="F2011" s="29"/>
      <c r="G2011" s="28"/>
      <c r="H2011" s="28"/>
      <c r="I2011" s="30">
        <f>IF($H2011="","",IFERROR(VLOOKUP($H2011,AcctTbl,2,0),"کد ناشناخته"))</f>
        <v>0</v>
      </c>
      <c r="J2011" s="27">
        <f>IF($H2011="","",IFERROR(VLOOKUP($H2011,AcctTbl,3,0),""))</f>
        <v>0</v>
      </c>
      <c r="K2011" s="29"/>
      <c r="L2011" s="28"/>
      <c r="M2011" s="31"/>
      <c r="N2011" s="29"/>
      <c r="O2011" s="32">
        <f>IF($B2011="",0,IF($U2011="IN",N($M2011),0))</f>
        <v>0</v>
      </c>
      <c r="P2011" s="32">
        <f>IF($B2011="",0,IF(OR($U2011="OUT",$U2011="TRF"),N($M2011),0))</f>
        <v>0</v>
      </c>
      <c r="Q2011" s="32">
        <f>IF($B2011="",0,IF(OR($U2011="OUT",$U2011="TRF"),N($M2011),0))</f>
        <v>0</v>
      </c>
      <c r="R2011" s="32">
        <f>IF($B2011="",0,IF($U2011="IN",N($M2011),0))</f>
        <v>0</v>
      </c>
      <c r="S2011" s="33">
        <f>IF($B2011="","",IF($M2011="","⚠ مبلغ",IF($E2011="","⚠ بانک عامل",IF(AND($U2011="TRF",$F2011=""),"⚠ بانک مقصد",IF(AND($V2011&lt;&gt;"NONE",$V2011&lt;&gt;"",$Z2011=""),"⚠ طرف حساب","✓")))))</f>
        <v>0</v>
      </c>
      <c r="T2011" s="29"/>
      <c r="U2011" s="27">
        <f>IFERROR(VLOOKUP($D2011,BankOpTbl,2,0),"")</f>
        <v>0</v>
      </c>
      <c r="V2011" s="27">
        <f>IFERROR(VLOOKUP($D2011,BankOpTbl,3,0),"")</f>
        <v>0</v>
      </c>
      <c r="W2011" s="27">
        <f>IFERROR(VLOOKUP($D2011,BankOpTbl,4,0),"")</f>
        <v>0</v>
      </c>
      <c r="X2011" s="27">
        <f>IF($E2011="","",IFERROR(VLOOKUP($E2011,BankTbl,4,0),""))</f>
        <v>0</v>
      </c>
      <c r="Y2011" s="27">
        <f>IF($F2011="","",IFERROR(VLOOKUP($F2011,BankTbl,4,0),""))</f>
        <v>0</v>
      </c>
      <c r="Z2011" s="27">
        <f>IF($B2011="","",IF($V2011="PICK",LEFT($N2011,5),IF($V2011="FIXED",$W2011,IF($V2011="CODE",$H2011,""))))</f>
        <v>0</v>
      </c>
    </row>
    <row r="2012" spans="1:26" ht="21" customHeight="1">
      <c r="A2012" s="27">
        <f>IF($B2012="","",COUNTA($B$13:$B2012))</f>
        <v>0</v>
      </c>
      <c r="B2012" s="28"/>
      <c r="C2012" s="28"/>
      <c r="D2012" s="29"/>
      <c r="E2012" s="29"/>
      <c r="F2012" s="29"/>
      <c r="G2012" s="28"/>
      <c r="H2012" s="28"/>
      <c r="I2012" s="30">
        <f>IF($H2012="","",IFERROR(VLOOKUP($H2012,AcctTbl,2,0),"کد ناشناخته"))</f>
        <v>0</v>
      </c>
      <c r="J2012" s="27">
        <f>IF($H2012="","",IFERROR(VLOOKUP($H2012,AcctTbl,3,0),""))</f>
        <v>0</v>
      </c>
      <c r="K2012" s="29"/>
      <c r="L2012" s="28"/>
      <c r="M2012" s="31"/>
      <c r="N2012" s="29"/>
      <c r="O2012" s="32">
        <f>IF($B2012="",0,IF($U2012="IN",N($M2012),0))</f>
        <v>0</v>
      </c>
      <c r="P2012" s="32">
        <f>IF($B2012="",0,IF(OR($U2012="OUT",$U2012="TRF"),N($M2012),0))</f>
        <v>0</v>
      </c>
      <c r="Q2012" s="32">
        <f>IF($B2012="",0,IF(OR($U2012="OUT",$U2012="TRF"),N($M2012),0))</f>
        <v>0</v>
      </c>
      <c r="R2012" s="32">
        <f>IF($B2012="",0,IF($U2012="IN",N($M2012),0))</f>
        <v>0</v>
      </c>
      <c r="S2012" s="33">
        <f>IF($B2012="","",IF($M2012="","⚠ مبلغ",IF($E2012="","⚠ بانک عامل",IF(AND($U2012="TRF",$F2012=""),"⚠ بانک مقصد",IF(AND($V2012&lt;&gt;"NONE",$V2012&lt;&gt;"",$Z2012=""),"⚠ طرف حساب","✓")))))</f>
        <v>0</v>
      </c>
      <c r="T2012" s="29"/>
      <c r="U2012" s="27">
        <f>IFERROR(VLOOKUP($D2012,BankOpTbl,2,0),"")</f>
        <v>0</v>
      </c>
      <c r="V2012" s="27">
        <f>IFERROR(VLOOKUP($D2012,BankOpTbl,3,0),"")</f>
        <v>0</v>
      </c>
      <c r="W2012" s="27">
        <f>IFERROR(VLOOKUP($D2012,BankOpTbl,4,0),"")</f>
        <v>0</v>
      </c>
      <c r="X2012" s="27">
        <f>IF($E2012="","",IFERROR(VLOOKUP($E2012,BankTbl,4,0),""))</f>
        <v>0</v>
      </c>
      <c r="Y2012" s="27">
        <f>IF($F2012="","",IFERROR(VLOOKUP($F2012,BankTbl,4,0),""))</f>
        <v>0</v>
      </c>
      <c r="Z2012" s="27">
        <f>IF($B2012="","",IF($V2012="PICK",LEFT($N2012,5),IF($V2012="FIXED",$W2012,IF($V2012="CODE",$H2012,""))))</f>
        <v>0</v>
      </c>
    </row>
    <row r="2013" spans="1:26" ht="21" customHeight="1">
      <c r="A2013" s="27">
        <f>IF($B2013="","",COUNTA($B$13:$B2013))</f>
        <v>0</v>
      </c>
      <c r="B2013" s="28"/>
      <c r="C2013" s="28"/>
      <c r="D2013" s="29"/>
      <c r="E2013" s="29"/>
      <c r="F2013" s="29"/>
      <c r="G2013" s="28"/>
      <c r="H2013" s="28"/>
      <c r="I2013" s="30">
        <f>IF($H2013="","",IFERROR(VLOOKUP($H2013,AcctTbl,2,0),"کد ناشناخته"))</f>
        <v>0</v>
      </c>
      <c r="J2013" s="27">
        <f>IF($H2013="","",IFERROR(VLOOKUP($H2013,AcctTbl,3,0),""))</f>
        <v>0</v>
      </c>
      <c r="K2013" s="29"/>
      <c r="L2013" s="28"/>
      <c r="M2013" s="31"/>
      <c r="N2013" s="29"/>
      <c r="O2013" s="32">
        <f>IF($B2013="",0,IF($U2013="IN",N($M2013),0))</f>
        <v>0</v>
      </c>
      <c r="P2013" s="32">
        <f>IF($B2013="",0,IF(OR($U2013="OUT",$U2013="TRF"),N($M2013),0))</f>
        <v>0</v>
      </c>
      <c r="Q2013" s="32">
        <f>IF($B2013="",0,IF(OR($U2013="OUT",$U2013="TRF"),N($M2013),0))</f>
        <v>0</v>
      </c>
      <c r="R2013" s="32">
        <f>IF($B2013="",0,IF($U2013="IN",N($M2013),0))</f>
        <v>0</v>
      </c>
      <c r="S2013" s="33">
        <f>IF($B2013="","",IF($M2013="","⚠ مبلغ",IF($E2013="","⚠ بانک عامل",IF(AND($U2013="TRF",$F2013=""),"⚠ بانک مقصد",IF(AND($V2013&lt;&gt;"NONE",$V2013&lt;&gt;"",$Z2013=""),"⚠ طرف حساب","✓")))))</f>
        <v>0</v>
      </c>
      <c r="T2013" s="29"/>
      <c r="U2013" s="27">
        <f>IFERROR(VLOOKUP($D2013,BankOpTbl,2,0),"")</f>
        <v>0</v>
      </c>
      <c r="V2013" s="27">
        <f>IFERROR(VLOOKUP($D2013,BankOpTbl,3,0),"")</f>
        <v>0</v>
      </c>
      <c r="W2013" s="27">
        <f>IFERROR(VLOOKUP($D2013,BankOpTbl,4,0),"")</f>
        <v>0</v>
      </c>
      <c r="X2013" s="27">
        <f>IF($E2013="","",IFERROR(VLOOKUP($E2013,BankTbl,4,0),""))</f>
        <v>0</v>
      </c>
      <c r="Y2013" s="27">
        <f>IF($F2013="","",IFERROR(VLOOKUP($F2013,BankTbl,4,0),""))</f>
        <v>0</v>
      </c>
      <c r="Z2013" s="27">
        <f>IF($B2013="","",IF($V2013="PICK",LEFT($N2013,5),IF($V2013="FIXED",$W2013,IF($V2013="CODE",$H2013,""))))</f>
        <v>0</v>
      </c>
    </row>
    <row r="2014" spans="1:26" ht="21" customHeight="1">
      <c r="A2014" s="27">
        <f>IF($B2014="","",COUNTA($B$13:$B2014))</f>
        <v>0</v>
      </c>
      <c r="B2014" s="28"/>
      <c r="C2014" s="28"/>
      <c r="D2014" s="29"/>
      <c r="E2014" s="29"/>
      <c r="F2014" s="29"/>
      <c r="G2014" s="28"/>
      <c r="H2014" s="28"/>
      <c r="I2014" s="30">
        <f>IF($H2014="","",IFERROR(VLOOKUP($H2014,AcctTbl,2,0),"کد ناشناخته"))</f>
        <v>0</v>
      </c>
      <c r="J2014" s="27">
        <f>IF($H2014="","",IFERROR(VLOOKUP($H2014,AcctTbl,3,0),""))</f>
        <v>0</v>
      </c>
      <c r="K2014" s="29"/>
      <c r="L2014" s="28"/>
      <c r="M2014" s="31"/>
      <c r="N2014" s="29"/>
      <c r="O2014" s="32">
        <f>IF($B2014="",0,IF($U2014="IN",N($M2014),0))</f>
        <v>0</v>
      </c>
      <c r="P2014" s="32">
        <f>IF($B2014="",0,IF(OR($U2014="OUT",$U2014="TRF"),N($M2014),0))</f>
        <v>0</v>
      </c>
      <c r="Q2014" s="32">
        <f>IF($B2014="",0,IF(OR($U2014="OUT",$U2014="TRF"),N($M2014),0))</f>
        <v>0</v>
      </c>
      <c r="R2014" s="32">
        <f>IF($B2014="",0,IF($U2014="IN",N($M2014),0))</f>
        <v>0</v>
      </c>
      <c r="S2014" s="33">
        <f>IF($B2014="","",IF($M2014="","⚠ مبلغ",IF($E2014="","⚠ بانک عامل",IF(AND($U2014="TRF",$F2014=""),"⚠ بانک مقصد",IF(AND($V2014&lt;&gt;"NONE",$V2014&lt;&gt;"",$Z2014=""),"⚠ طرف حساب","✓")))))</f>
        <v>0</v>
      </c>
      <c r="T2014" s="29"/>
      <c r="U2014" s="27">
        <f>IFERROR(VLOOKUP($D2014,BankOpTbl,2,0),"")</f>
        <v>0</v>
      </c>
      <c r="V2014" s="27">
        <f>IFERROR(VLOOKUP($D2014,BankOpTbl,3,0),"")</f>
        <v>0</v>
      </c>
      <c r="W2014" s="27">
        <f>IFERROR(VLOOKUP($D2014,BankOpTbl,4,0),"")</f>
        <v>0</v>
      </c>
      <c r="X2014" s="27">
        <f>IF($E2014="","",IFERROR(VLOOKUP($E2014,BankTbl,4,0),""))</f>
        <v>0</v>
      </c>
      <c r="Y2014" s="27">
        <f>IF($F2014="","",IFERROR(VLOOKUP($F2014,BankTbl,4,0),""))</f>
        <v>0</v>
      </c>
      <c r="Z2014" s="27">
        <f>IF($B2014="","",IF($V2014="PICK",LEFT($N2014,5),IF($V2014="FIXED",$W2014,IF($V2014="CODE",$H2014,""))))</f>
        <v>0</v>
      </c>
    </row>
    <row r="2015" spans="1:26" ht="21" customHeight="1">
      <c r="A2015" s="27">
        <f>IF($B2015="","",COUNTA($B$13:$B2015))</f>
        <v>0</v>
      </c>
      <c r="B2015" s="28"/>
      <c r="C2015" s="28"/>
      <c r="D2015" s="29"/>
      <c r="E2015" s="29"/>
      <c r="F2015" s="29"/>
      <c r="G2015" s="28"/>
      <c r="H2015" s="28"/>
      <c r="I2015" s="30">
        <f>IF($H2015="","",IFERROR(VLOOKUP($H2015,AcctTbl,2,0),"کد ناشناخته"))</f>
        <v>0</v>
      </c>
      <c r="J2015" s="27">
        <f>IF($H2015="","",IFERROR(VLOOKUP($H2015,AcctTbl,3,0),""))</f>
        <v>0</v>
      </c>
      <c r="K2015" s="29"/>
      <c r="L2015" s="28"/>
      <c r="M2015" s="31"/>
      <c r="N2015" s="29"/>
      <c r="O2015" s="32">
        <f>IF($B2015="",0,IF($U2015="IN",N($M2015),0))</f>
        <v>0</v>
      </c>
      <c r="P2015" s="32">
        <f>IF($B2015="",0,IF(OR($U2015="OUT",$U2015="TRF"),N($M2015),0))</f>
        <v>0</v>
      </c>
      <c r="Q2015" s="32">
        <f>IF($B2015="",0,IF(OR($U2015="OUT",$U2015="TRF"),N($M2015),0))</f>
        <v>0</v>
      </c>
      <c r="R2015" s="32">
        <f>IF($B2015="",0,IF($U2015="IN",N($M2015),0))</f>
        <v>0</v>
      </c>
      <c r="S2015" s="33">
        <f>IF($B2015="","",IF($M2015="","⚠ مبلغ",IF($E2015="","⚠ بانک عامل",IF(AND($U2015="TRF",$F2015=""),"⚠ بانک مقصد",IF(AND($V2015&lt;&gt;"NONE",$V2015&lt;&gt;"",$Z2015=""),"⚠ طرف حساب","✓")))))</f>
        <v>0</v>
      </c>
      <c r="T2015" s="29"/>
      <c r="U2015" s="27">
        <f>IFERROR(VLOOKUP($D2015,BankOpTbl,2,0),"")</f>
        <v>0</v>
      </c>
      <c r="V2015" s="27">
        <f>IFERROR(VLOOKUP($D2015,BankOpTbl,3,0),"")</f>
        <v>0</v>
      </c>
      <c r="W2015" s="27">
        <f>IFERROR(VLOOKUP($D2015,BankOpTbl,4,0),"")</f>
        <v>0</v>
      </c>
      <c r="X2015" s="27">
        <f>IF($E2015="","",IFERROR(VLOOKUP($E2015,BankTbl,4,0),""))</f>
        <v>0</v>
      </c>
      <c r="Y2015" s="27">
        <f>IF($F2015="","",IFERROR(VLOOKUP($F2015,BankTbl,4,0),""))</f>
        <v>0</v>
      </c>
      <c r="Z2015" s="27">
        <f>IF($B2015="","",IF($V2015="PICK",LEFT($N2015,5),IF($V2015="FIXED",$W2015,IF($V2015="CODE",$H2015,""))))</f>
        <v>0</v>
      </c>
    </row>
    <row r="2016" spans="1:26" ht="21" customHeight="1">
      <c r="A2016" s="27">
        <f>IF($B2016="","",COUNTA($B$13:$B2016))</f>
        <v>0</v>
      </c>
      <c r="B2016" s="28"/>
      <c r="C2016" s="28"/>
      <c r="D2016" s="29"/>
      <c r="E2016" s="29"/>
      <c r="F2016" s="29"/>
      <c r="G2016" s="28"/>
      <c r="H2016" s="28"/>
      <c r="I2016" s="30">
        <f>IF($H2016="","",IFERROR(VLOOKUP($H2016,AcctTbl,2,0),"کد ناشناخته"))</f>
        <v>0</v>
      </c>
      <c r="J2016" s="27">
        <f>IF($H2016="","",IFERROR(VLOOKUP($H2016,AcctTbl,3,0),""))</f>
        <v>0</v>
      </c>
      <c r="K2016" s="29"/>
      <c r="L2016" s="28"/>
      <c r="M2016" s="31"/>
      <c r="N2016" s="29"/>
      <c r="O2016" s="32">
        <f>IF($B2016="",0,IF($U2016="IN",N($M2016),0))</f>
        <v>0</v>
      </c>
      <c r="P2016" s="32">
        <f>IF($B2016="",0,IF(OR($U2016="OUT",$U2016="TRF"),N($M2016),0))</f>
        <v>0</v>
      </c>
      <c r="Q2016" s="32">
        <f>IF($B2016="",0,IF(OR($U2016="OUT",$U2016="TRF"),N($M2016),0))</f>
        <v>0</v>
      </c>
      <c r="R2016" s="32">
        <f>IF($B2016="",0,IF($U2016="IN",N($M2016),0))</f>
        <v>0</v>
      </c>
      <c r="S2016" s="33">
        <f>IF($B2016="","",IF($M2016="","⚠ مبلغ",IF($E2016="","⚠ بانک عامل",IF(AND($U2016="TRF",$F2016=""),"⚠ بانک مقصد",IF(AND($V2016&lt;&gt;"NONE",$V2016&lt;&gt;"",$Z2016=""),"⚠ طرف حساب","✓")))))</f>
        <v>0</v>
      </c>
      <c r="T2016" s="29"/>
      <c r="U2016" s="27">
        <f>IFERROR(VLOOKUP($D2016,BankOpTbl,2,0),"")</f>
        <v>0</v>
      </c>
      <c r="V2016" s="27">
        <f>IFERROR(VLOOKUP($D2016,BankOpTbl,3,0),"")</f>
        <v>0</v>
      </c>
      <c r="W2016" s="27">
        <f>IFERROR(VLOOKUP($D2016,BankOpTbl,4,0),"")</f>
        <v>0</v>
      </c>
      <c r="X2016" s="27">
        <f>IF($E2016="","",IFERROR(VLOOKUP($E2016,BankTbl,4,0),""))</f>
        <v>0</v>
      </c>
      <c r="Y2016" s="27">
        <f>IF($F2016="","",IFERROR(VLOOKUP($F2016,BankTbl,4,0),""))</f>
        <v>0</v>
      </c>
      <c r="Z2016" s="27">
        <f>IF($B2016="","",IF($V2016="PICK",LEFT($N2016,5),IF($V2016="FIXED",$W2016,IF($V2016="CODE",$H2016,""))))</f>
        <v>0</v>
      </c>
    </row>
    <row r="2017" spans="1:26" ht="21" customHeight="1">
      <c r="A2017" s="27">
        <f>IF($B2017="","",COUNTA($B$13:$B2017))</f>
        <v>0</v>
      </c>
      <c r="B2017" s="28"/>
      <c r="C2017" s="28"/>
      <c r="D2017" s="29"/>
      <c r="E2017" s="29"/>
      <c r="F2017" s="29"/>
      <c r="G2017" s="28"/>
      <c r="H2017" s="28"/>
      <c r="I2017" s="30">
        <f>IF($H2017="","",IFERROR(VLOOKUP($H2017,AcctTbl,2,0),"کد ناشناخته"))</f>
        <v>0</v>
      </c>
      <c r="J2017" s="27">
        <f>IF($H2017="","",IFERROR(VLOOKUP($H2017,AcctTbl,3,0),""))</f>
        <v>0</v>
      </c>
      <c r="K2017" s="29"/>
      <c r="L2017" s="28"/>
      <c r="M2017" s="31"/>
      <c r="N2017" s="29"/>
      <c r="O2017" s="32">
        <f>IF($B2017="",0,IF($U2017="IN",N($M2017),0))</f>
        <v>0</v>
      </c>
      <c r="P2017" s="32">
        <f>IF($B2017="",0,IF(OR($U2017="OUT",$U2017="TRF"),N($M2017),0))</f>
        <v>0</v>
      </c>
      <c r="Q2017" s="32">
        <f>IF($B2017="",0,IF(OR($U2017="OUT",$U2017="TRF"),N($M2017),0))</f>
        <v>0</v>
      </c>
      <c r="R2017" s="32">
        <f>IF($B2017="",0,IF($U2017="IN",N($M2017),0))</f>
        <v>0</v>
      </c>
      <c r="S2017" s="33">
        <f>IF($B2017="","",IF($M2017="","⚠ مبلغ",IF($E2017="","⚠ بانک عامل",IF(AND($U2017="TRF",$F2017=""),"⚠ بانک مقصد",IF(AND($V2017&lt;&gt;"NONE",$V2017&lt;&gt;"",$Z2017=""),"⚠ طرف حساب","✓")))))</f>
        <v>0</v>
      </c>
      <c r="T2017" s="29"/>
      <c r="U2017" s="27">
        <f>IFERROR(VLOOKUP($D2017,BankOpTbl,2,0),"")</f>
        <v>0</v>
      </c>
      <c r="V2017" s="27">
        <f>IFERROR(VLOOKUP($D2017,BankOpTbl,3,0),"")</f>
        <v>0</v>
      </c>
      <c r="W2017" s="27">
        <f>IFERROR(VLOOKUP($D2017,BankOpTbl,4,0),"")</f>
        <v>0</v>
      </c>
      <c r="X2017" s="27">
        <f>IF($E2017="","",IFERROR(VLOOKUP($E2017,BankTbl,4,0),""))</f>
        <v>0</v>
      </c>
      <c r="Y2017" s="27">
        <f>IF($F2017="","",IFERROR(VLOOKUP($F2017,BankTbl,4,0),""))</f>
        <v>0</v>
      </c>
      <c r="Z2017" s="27">
        <f>IF($B2017="","",IF($V2017="PICK",LEFT($N2017,5),IF($V2017="FIXED",$W2017,IF($V2017="CODE",$H2017,""))))</f>
        <v>0</v>
      </c>
    </row>
    <row r="2018" spans="1:26" ht="21" customHeight="1">
      <c r="A2018" s="27">
        <f>IF($B2018="","",COUNTA($B$13:$B2018))</f>
        <v>0</v>
      </c>
      <c r="B2018" s="28"/>
      <c r="C2018" s="28"/>
      <c r="D2018" s="29"/>
      <c r="E2018" s="29"/>
      <c r="F2018" s="29"/>
      <c r="G2018" s="28"/>
      <c r="H2018" s="28"/>
      <c r="I2018" s="30">
        <f>IF($H2018="","",IFERROR(VLOOKUP($H2018,AcctTbl,2,0),"کد ناشناخته"))</f>
        <v>0</v>
      </c>
      <c r="J2018" s="27">
        <f>IF($H2018="","",IFERROR(VLOOKUP($H2018,AcctTbl,3,0),""))</f>
        <v>0</v>
      </c>
      <c r="K2018" s="29"/>
      <c r="L2018" s="28"/>
      <c r="M2018" s="31"/>
      <c r="N2018" s="29"/>
      <c r="O2018" s="32">
        <f>IF($B2018="",0,IF($U2018="IN",N($M2018),0))</f>
        <v>0</v>
      </c>
      <c r="P2018" s="32">
        <f>IF($B2018="",0,IF(OR($U2018="OUT",$U2018="TRF"),N($M2018),0))</f>
        <v>0</v>
      </c>
      <c r="Q2018" s="32">
        <f>IF($B2018="",0,IF(OR($U2018="OUT",$U2018="TRF"),N($M2018),0))</f>
        <v>0</v>
      </c>
      <c r="R2018" s="32">
        <f>IF($B2018="",0,IF($U2018="IN",N($M2018),0))</f>
        <v>0</v>
      </c>
      <c r="S2018" s="33">
        <f>IF($B2018="","",IF($M2018="","⚠ مبلغ",IF($E2018="","⚠ بانک عامل",IF(AND($U2018="TRF",$F2018=""),"⚠ بانک مقصد",IF(AND($V2018&lt;&gt;"NONE",$V2018&lt;&gt;"",$Z2018=""),"⚠ طرف حساب","✓")))))</f>
        <v>0</v>
      </c>
      <c r="T2018" s="29"/>
      <c r="U2018" s="27">
        <f>IFERROR(VLOOKUP($D2018,BankOpTbl,2,0),"")</f>
        <v>0</v>
      </c>
      <c r="V2018" s="27">
        <f>IFERROR(VLOOKUP($D2018,BankOpTbl,3,0),"")</f>
        <v>0</v>
      </c>
      <c r="W2018" s="27">
        <f>IFERROR(VLOOKUP($D2018,BankOpTbl,4,0),"")</f>
        <v>0</v>
      </c>
      <c r="X2018" s="27">
        <f>IF($E2018="","",IFERROR(VLOOKUP($E2018,BankTbl,4,0),""))</f>
        <v>0</v>
      </c>
      <c r="Y2018" s="27">
        <f>IF($F2018="","",IFERROR(VLOOKUP($F2018,BankTbl,4,0),""))</f>
        <v>0</v>
      </c>
      <c r="Z2018" s="27">
        <f>IF($B2018="","",IF($V2018="PICK",LEFT($N2018,5),IF($V2018="FIXED",$W2018,IF($V2018="CODE",$H2018,""))))</f>
        <v>0</v>
      </c>
    </row>
    <row r="2019" spans="1:26" ht="21" customHeight="1">
      <c r="A2019" s="27">
        <f>IF($B2019="","",COUNTA($B$13:$B2019))</f>
        <v>0</v>
      </c>
      <c r="B2019" s="28"/>
      <c r="C2019" s="28"/>
      <c r="D2019" s="29"/>
      <c r="E2019" s="29"/>
      <c r="F2019" s="29"/>
      <c r="G2019" s="28"/>
      <c r="H2019" s="28"/>
      <c r="I2019" s="30">
        <f>IF($H2019="","",IFERROR(VLOOKUP($H2019,AcctTbl,2,0),"کد ناشناخته"))</f>
        <v>0</v>
      </c>
      <c r="J2019" s="27">
        <f>IF($H2019="","",IFERROR(VLOOKUP($H2019,AcctTbl,3,0),""))</f>
        <v>0</v>
      </c>
      <c r="K2019" s="29"/>
      <c r="L2019" s="28"/>
      <c r="M2019" s="31"/>
      <c r="N2019" s="29"/>
      <c r="O2019" s="32">
        <f>IF($B2019="",0,IF($U2019="IN",N($M2019),0))</f>
        <v>0</v>
      </c>
      <c r="P2019" s="32">
        <f>IF($B2019="",0,IF(OR($U2019="OUT",$U2019="TRF"),N($M2019),0))</f>
        <v>0</v>
      </c>
      <c r="Q2019" s="32">
        <f>IF($B2019="",0,IF(OR($U2019="OUT",$U2019="TRF"),N($M2019),0))</f>
        <v>0</v>
      </c>
      <c r="R2019" s="32">
        <f>IF($B2019="",0,IF($U2019="IN",N($M2019),0))</f>
        <v>0</v>
      </c>
      <c r="S2019" s="33">
        <f>IF($B2019="","",IF($M2019="","⚠ مبلغ",IF($E2019="","⚠ بانک عامل",IF(AND($U2019="TRF",$F2019=""),"⚠ بانک مقصد",IF(AND($V2019&lt;&gt;"NONE",$V2019&lt;&gt;"",$Z2019=""),"⚠ طرف حساب","✓")))))</f>
        <v>0</v>
      </c>
      <c r="T2019" s="29"/>
      <c r="U2019" s="27">
        <f>IFERROR(VLOOKUP($D2019,BankOpTbl,2,0),"")</f>
        <v>0</v>
      </c>
      <c r="V2019" s="27">
        <f>IFERROR(VLOOKUP($D2019,BankOpTbl,3,0),"")</f>
        <v>0</v>
      </c>
      <c r="W2019" s="27">
        <f>IFERROR(VLOOKUP($D2019,BankOpTbl,4,0),"")</f>
        <v>0</v>
      </c>
      <c r="X2019" s="27">
        <f>IF($E2019="","",IFERROR(VLOOKUP($E2019,BankTbl,4,0),""))</f>
        <v>0</v>
      </c>
      <c r="Y2019" s="27">
        <f>IF($F2019="","",IFERROR(VLOOKUP($F2019,BankTbl,4,0),""))</f>
        <v>0</v>
      </c>
      <c r="Z2019" s="27">
        <f>IF($B2019="","",IF($V2019="PICK",LEFT($N2019,5),IF($V2019="FIXED",$W2019,IF($V2019="CODE",$H2019,""))))</f>
        <v>0</v>
      </c>
    </row>
    <row r="2020" spans="1:26" ht="21" customHeight="1">
      <c r="A2020" s="27">
        <f>IF($B2020="","",COUNTA($B$13:$B2020))</f>
        <v>0</v>
      </c>
      <c r="B2020" s="28"/>
      <c r="C2020" s="28"/>
      <c r="D2020" s="29"/>
      <c r="E2020" s="29"/>
      <c r="F2020" s="29"/>
      <c r="G2020" s="28"/>
      <c r="H2020" s="28"/>
      <c r="I2020" s="30">
        <f>IF($H2020="","",IFERROR(VLOOKUP($H2020,AcctTbl,2,0),"کد ناشناخته"))</f>
        <v>0</v>
      </c>
      <c r="J2020" s="27">
        <f>IF($H2020="","",IFERROR(VLOOKUP($H2020,AcctTbl,3,0),""))</f>
        <v>0</v>
      </c>
      <c r="K2020" s="29"/>
      <c r="L2020" s="28"/>
      <c r="M2020" s="31"/>
      <c r="N2020" s="29"/>
      <c r="O2020" s="32">
        <f>IF($B2020="",0,IF($U2020="IN",N($M2020),0))</f>
        <v>0</v>
      </c>
      <c r="P2020" s="32">
        <f>IF($B2020="",0,IF(OR($U2020="OUT",$U2020="TRF"),N($M2020),0))</f>
        <v>0</v>
      </c>
      <c r="Q2020" s="32">
        <f>IF($B2020="",0,IF(OR($U2020="OUT",$U2020="TRF"),N($M2020),0))</f>
        <v>0</v>
      </c>
      <c r="R2020" s="32">
        <f>IF($B2020="",0,IF($U2020="IN",N($M2020),0))</f>
        <v>0</v>
      </c>
      <c r="S2020" s="33">
        <f>IF($B2020="","",IF($M2020="","⚠ مبلغ",IF($E2020="","⚠ بانک عامل",IF(AND($U2020="TRF",$F2020=""),"⚠ بانک مقصد",IF(AND($V2020&lt;&gt;"NONE",$V2020&lt;&gt;"",$Z2020=""),"⚠ طرف حساب","✓")))))</f>
        <v>0</v>
      </c>
      <c r="T2020" s="29"/>
      <c r="U2020" s="27">
        <f>IFERROR(VLOOKUP($D2020,BankOpTbl,2,0),"")</f>
        <v>0</v>
      </c>
      <c r="V2020" s="27">
        <f>IFERROR(VLOOKUP($D2020,BankOpTbl,3,0),"")</f>
        <v>0</v>
      </c>
      <c r="W2020" s="27">
        <f>IFERROR(VLOOKUP($D2020,BankOpTbl,4,0),"")</f>
        <v>0</v>
      </c>
      <c r="X2020" s="27">
        <f>IF($E2020="","",IFERROR(VLOOKUP($E2020,BankTbl,4,0),""))</f>
        <v>0</v>
      </c>
      <c r="Y2020" s="27">
        <f>IF($F2020="","",IFERROR(VLOOKUP($F2020,BankTbl,4,0),""))</f>
        <v>0</v>
      </c>
      <c r="Z2020" s="27">
        <f>IF($B2020="","",IF($V2020="PICK",LEFT($N2020,5),IF($V2020="FIXED",$W2020,IF($V2020="CODE",$H2020,""))))</f>
        <v>0</v>
      </c>
    </row>
    <row r="2021" spans="1:26" ht="21" customHeight="1">
      <c r="A2021" s="27">
        <f>IF($B2021="","",COUNTA($B$13:$B2021))</f>
        <v>0</v>
      </c>
      <c r="B2021" s="28"/>
      <c r="C2021" s="28"/>
      <c r="D2021" s="29"/>
      <c r="E2021" s="29"/>
      <c r="F2021" s="29"/>
      <c r="G2021" s="28"/>
      <c r="H2021" s="28"/>
      <c r="I2021" s="30">
        <f>IF($H2021="","",IFERROR(VLOOKUP($H2021,AcctTbl,2,0),"کد ناشناخته"))</f>
        <v>0</v>
      </c>
      <c r="J2021" s="27">
        <f>IF($H2021="","",IFERROR(VLOOKUP($H2021,AcctTbl,3,0),""))</f>
        <v>0</v>
      </c>
      <c r="K2021" s="29"/>
      <c r="L2021" s="28"/>
      <c r="M2021" s="31"/>
      <c r="N2021" s="29"/>
      <c r="O2021" s="32">
        <f>IF($B2021="",0,IF($U2021="IN",N($M2021),0))</f>
        <v>0</v>
      </c>
      <c r="P2021" s="32">
        <f>IF($B2021="",0,IF(OR($U2021="OUT",$U2021="TRF"),N($M2021),0))</f>
        <v>0</v>
      </c>
      <c r="Q2021" s="32">
        <f>IF($B2021="",0,IF(OR($U2021="OUT",$U2021="TRF"),N($M2021),0))</f>
        <v>0</v>
      </c>
      <c r="R2021" s="32">
        <f>IF($B2021="",0,IF($U2021="IN",N($M2021),0))</f>
        <v>0</v>
      </c>
      <c r="S2021" s="33">
        <f>IF($B2021="","",IF($M2021="","⚠ مبلغ",IF($E2021="","⚠ بانک عامل",IF(AND($U2021="TRF",$F2021=""),"⚠ بانک مقصد",IF(AND($V2021&lt;&gt;"NONE",$V2021&lt;&gt;"",$Z2021=""),"⚠ طرف حساب","✓")))))</f>
        <v>0</v>
      </c>
      <c r="T2021" s="29"/>
      <c r="U2021" s="27">
        <f>IFERROR(VLOOKUP($D2021,BankOpTbl,2,0),"")</f>
        <v>0</v>
      </c>
      <c r="V2021" s="27">
        <f>IFERROR(VLOOKUP($D2021,BankOpTbl,3,0),"")</f>
        <v>0</v>
      </c>
      <c r="W2021" s="27">
        <f>IFERROR(VLOOKUP($D2021,BankOpTbl,4,0),"")</f>
        <v>0</v>
      </c>
      <c r="X2021" s="27">
        <f>IF($E2021="","",IFERROR(VLOOKUP($E2021,BankTbl,4,0),""))</f>
        <v>0</v>
      </c>
      <c r="Y2021" s="27">
        <f>IF($F2021="","",IFERROR(VLOOKUP($F2021,BankTbl,4,0),""))</f>
        <v>0</v>
      </c>
      <c r="Z2021" s="27">
        <f>IF($B2021="","",IF($V2021="PICK",LEFT($N2021,5),IF($V2021="FIXED",$W2021,IF($V2021="CODE",$H2021,""))))</f>
        <v>0</v>
      </c>
    </row>
    <row r="2022" spans="1:26" ht="21" customHeight="1">
      <c r="A2022" s="27">
        <f>IF($B2022="","",COUNTA($B$13:$B2022))</f>
        <v>0</v>
      </c>
      <c r="B2022" s="28"/>
      <c r="C2022" s="28"/>
      <c r="D2022" s="29"/>
      <c r="E2022" s="29"/>
      <c r="F2022" s="29"/>
      <c r="G2022" s="28"/>
      <c r="H2022" s="28"/>
      <c r="I2022" s="30">
        <f>IF($H2022="","",IFERROR(VLOOKUP($H2022,AcctTbl,2,0),"کد ناشناخته"))</f>
        <v>0</v>
      </c>
      <c r="J2022" s="27">
        <f>IF($H2022="","",IFERROR(VLOOKUP($H2022,AcctTbl,3,0),""))</f>
        <v>0</v>
      </c>
      <c r="K2022" s="29"/>
      <c r="L2022" s="28"/>
      <c r="M2022" s="31"/>
      <c r="N2022" s="29"/>
      <c r="O2022" s="32">
        <f>IF($B2022="",0,IF($U2022="IN",N($M2022),0))</f>
        <v>0</v>
      </c>
      <c r="P2022" s="32">
        <f>IF($B2022="",0,IF(OR($U2022="OUT",$U2022="TRF"),N($M2022),0))</f>
        <v>0</v>
      </c>
      <c r="Q2022" s="32">
        <f>IF($B2022="",0,IF(OR($U2022="OUT",$U2022="TRF"),N($M2022),0))</f>
        <v>0</v>
      </c>
      <c r="R2022" s="32">
        <f>IF($B2022="",0,IF($U2022="IN",N($M2022),0))</f>
        <v>0</v>
      </c>
      <c r="S2022" s="33">
        <f>IF($B2022="","",IF($M2022="","⚠ مبلغ",IF($E2022="","⚠ بانک عامل",IF(AND($U2022="TRF",$F2022=""),"⚠ بانک مقصد",IF(AND($V2022&lt;&gt;"NONE",$V2022&lt;&gt;"",$Z2022=""),"⚠ طرف حساب","✓")))))</f>
        <v>0</v>
      </c>
      <c r="T2022" s="29"/>
      <c r="U2022" s="27">
        <f>IFERROR(VLOOKUP($D2022,BankOpTbl,2,0),"")</f>
        <v>0</v>
      </c>
      <c r="V2022" s="27">
        <f>IFERROR(VLOOKUP($D2022,BankOpTbl,3,0),"")</f>
        <v>0</v>
      </c>
      <c r="W2022" s="27">
        <f>IFERROR(VLOOKUP($D2022,BankOpTbl,4,0),"")</f>
        <v>0</v>
      </c>
      <c r="X2022" s="27">
        <f>IF($E2022="","",IFERROR(VLOOKUP($E2022,BankTbl,4,0),""))</f>
        <v>0</v>
      </c>
      <c r="Y2022" s="27">
        <f>IF($F2022="","",IFERROR(VLOOKUP($F2022,BankTbl,4,0),""))</f>
        <v>0</v>
      </c>
      <c r="Z2022" s="27">
        <f>IF($B2022="","",IF($V2022="PICK",LEFT($N2022,5),IF($V2022="FIXED",$W2022,IF($V2022="CODE",$H2022,""))))</f>
        <v>0</v>
      </c>
    </row>
    <row r="2023" spans="1:26" ht="21" customHeight="1">
      <c r="A2023" s="27">
        <f>IF($B2023="","",COUNTA($B$13:$B2023))</f>
        <v>0</v>
      </c>
      <c r="B2023" s="28"/>
      <c r="C2023" s="28"/>
      <c r="D2023" s="29"/>
      <c r="E2023" s="29"/>
      <c r="F2023" s="29"/>
      <c r="G2023" s="28"/>
      <c r="H2023" s="28"/>
      <c r="I2023" s="30">
        <f>IF($H2023="","",IFERROR(VLOOKUP($H2023,AcctTbl,2,0),"کد ناشناخته"))</f>
        <v>0</v>
      </c>
      <c r="J2023" s="27">
        <f>IF($H2023="","",IFERROR(VLOOKUP($H2023,AcctTbl,3,0),""))</f>
        <v>0</v>
      </c>
      <c r="K2023" s="29"/>
      <c r="L2023" s="28"/>
      <c r="M2023" s="31"/>
      <c r="N2023" s="29"/>
      <c r="O2023" s="32">
        <f>IF($B2023="",0,IF($U2023="IN",N($M2023),0))</f>
        <v>0</v>
      </c>
      <c r="P2023" s="32">
        <f>IF($B2023="",0,IF(OR($U2023="OUT",$U2023="TRF"),N($M2023),0))</f>
        <v>0</v>
      </c>
      <c r="Q2023" s="32">
        <f>IF($B2023="",0,IF(OR($U2023="OUT",$U2023="TRF"),N($M2023),0))</f>
        <v>0</v>
      </c>
      <c r="R2023" s="32">
        <f>IF($B2023="",0,IF($U2023="IN",N($M2023),0))</f>
        <v>0</v>
      </c>
      <c r="S2023" s="33">
        <f>IF($B2023="","",IF($M2023="","⚠ مبلغ",IF($E2023="","⚠ بانک عامل",IF(AND($U2023="TRF",$F2023=""),"⚠ بانک مقصد",IF(AND($V2023&lt;&gt;"NONE",$V2023&lt;&gt;"",$Z2023=""),"⚠ طرف حساب","✓")))))</f>
        <v>0</v>
      </c>
      <c r="T2023" s="29"/>
      <c r="U2023" s="27">
        <f>IFERROR(VLOOKUP($D2023,BankOpTbl,2,0),"")</f>
        <v>0</v>
      </c>
      <c r="V2023" s="27">
        <f>IFERROR(VLOOKUP($D2023,BankOpTbl,3,0),"")</f>
        <v>0</v>
      </c>
      <c r="W2023" s="27">
        <f>IFERROR(VLOOKUP($D2023,BankOpTbl,4,0),"")</f>
        <v>0</v>
      </c>
      <c r="X2023" s="27">
        <f>IF($E2023="","",IFERROR(VLOOKUP($E2023,BankTbl,4,0),""))</f>
        <v>0</v>
      </c>
      <c r="Y2023" s="27">
        <f>IF($F2023="","",IFERROR(VLOOKUP($F2023,BankTbl,4,0),""))</f>
        <v>0</v>
      </c>
      <c r="Z2023" s="27">
        <f>IF($B2023="","",IF($V2023="PICK",LEFT($N2023,5),IF($V2023="FIXED",$W2023,IF($V2023="CODE",$H2023,""))))</f>
        <v>0</v>
      </c>
    </row>
    <row r="2024" spans="1:26" ht="21" customHeight="1">
      <c r="A2024" s="27">
        <f>IF($B2024="","",COUNTA($B$13:$B2024))</f>
        <v>0</v>
      </c>
      <c r="B2024" s="28"/>
      <c r="C2024" s="28"/>
      <c r="D2024" s="29"/>
      <c r="E2024" s="29"/>
      <c r="F2024" s="29"/>
      <c r="G2024" s="28"/>
      <c r="H2024" s="28"/>
      <c r="I2024" s="30">
        <f>IF($H2024="","",IFERROR(VLOOKUP($H2024,AcctTbl,2,0),"کد ناشناخته"))</f>
        <v>0</v>
      </c>
      <c r="J2024" s="27">
        <f>IF($H2024="","",IFERROR(VLOOKUP($H2024,AcctTbl,3,0),""))</f>
        <v>0</v>
      </c>
      <c r="K2024" s="29"/>
      <c r="L2024" s="28"/>
      <c r="M2024" s="31"/>
      <c r="N2024" s="29"/>
      <c r="O2024" s="32">
        <f>IF($B2024="",0,IF($U2024="IN",N($M2024),0))</f>
        <v>0</v>
      </c>
      <c r="P2024" s="32">
        <f>IF($B2024="",0,IF(OR($U2024="OUT",$U2024="TRF"),N($M2024),0))</f>
        <v>0</v>
      </c>
      <c r="Q2024" s="32">
        <f>IF($B2024="",0,IF(OR($U2024="OUT",$U2024="TRF"),N($M2024),0))</f>
        <v>0</v>
      </c>
      <c r="R2024" s="32">
        <f>IF($B2024="",0,IF($U2024="IN",N($M2024),0))</f>
        <v>0</v>
      </c>
      <c r="S2024" s="33">
        <f>IF($B2024="","",IF($M2024="","⚠ مبلغ",IF($E2024="","⚠ بانک عامل",IF(AND($U2024="TRF",$F2024=""),"⚠ بانک مقصد",IF(AND($V2024&lt;&gt;"NONE",$V2024&lt;&gt;"",$Z2024=""),"⚠ طرف حساب","✓")))))</f>
        <v>0</v>
      </c>
      <c r="T2024" s="29"/>
      <c r="U2024" s="27">
        <f>IFERROR(VLOOKUP($D2024,BankOpTbl,2,0),"")</f>
        <v>0</v>
      </c>
      <c r="V2024" s="27">
        <f>IFERROR(VLOOKUP($D2024,BankOpTbl,3,0),"")</f>
        <v>0</v>
      </c>
      <c r="W2024" s="27">
        <f>IFERROR(VLOOKUP($D2024,BankOpTbl,4,0),"")</f>
        <v>0</v>
      </c>
      <c r="X2024" s="27">
        <f>IF($E2024="","",IFERROR(VLOOKUP($E2024,BankTbl,4,0),""))</f>
        <v>0</v>
      </c>
      <c r="Y2024" s="27">
        <f>IF($F2024="","",IFERROR(VLOOKUP($F2024,BankTbl,4,0),""))</f>
        <v>0</v>
      </c>
      <c r="Z2024" s="27">
        <f>IF($B2024="","",IF($V2024="PICK",LEFT($N2024,5),IF($V2024="FIXED",$W2024,IF($V2024="CODE",$H2024,""))))</f>
        <v>0</v>
      </c>
    </row>
    <row r="2025" spans="1:26" ht="21" customHeight="1">
      <c r="A2025" s="27">
        <f>IF($B2025="","",COUNTA($B$13:$B2025))</f>
        <v>0</v>
      </c>
      <c r="B2025" s="28"/>
      <c r="C2025" s="28"/>
      <c r="D2025" s="29"/>
      <c r="E2025" s="29"/>
      <c r="F2025" s="29"/>
      <c r="G2025" s="28"/>
      <c r="H2025" s="28"/>
      <c r="I2025" s="30">
        <f>IF($H2025="","",IFERROR(VLOOKUP($H2025,AcctTbl,2,0),"کد ناشناخته"))</f>
        <v>0</v>
      </c>
      <c r="J2025" s="27">
        <f>IF($H2025="","",IFERROR(VLOOKUP($H2025,AcctTbl,3,0),""))</f>
        <v>0</v>
      </c>
      <c r="K2025" s="29"/>
      <c r="L2025" s="28"/>
      <c r="M2025" s="31"/>
      <c r="N2025" s="29"/>
      <c r="O2025" s="32">
        <f>IF($B2025="",0,IF($U2025="IN",N($M2025),0))</f>
        <v>0</v>
      </c>
      <c r="P2025" s="32">
        <f>IF($B2025="",0,IF(OR($U2025="OUT",$U2025="TRF"),N($M2025),0))</f>
        <v>0</v>
      </c>
      <c r="Q2025" s="32">
        <f>IF($B2025="",0,IF(OR($U2025="OUT",$U2025="TRF"),N($M2025),0))</f>
        <v>0</v>
      </c>
      <c r="R2025" s="32">
        <f>IF($B2025="",0,IF($U2025="IN",N($M2025),0))</f>
        <v>0</v>
      </c>
      <c r="S2025" s="33">
        <f>IF($B2025="","",IF($M2025="","⚠ مبلغ",IF($E2025="","⚠ بانک عامل",IF(AND($U2025="TRF",$F2025=""),"⚠ بانک مقصد",IF(AND($V2025&lt;&gt;"NONE",$V2025&lt;&gt;"",$Z2025=""),"⚠ طرف حساب","✓")))))</f>
        <v>0</v>
      </c>
      <c r="T2025" s="29"/>
      <c r="U2025" s="27">
        <f>IFERROR(VLOOKUP($D2025,BankOpTbl,2,0),"")</f>
        <v>0</v>
      </c>
      <c r="V2025" s="27">
        <f>IFERROR(VLOOKUP($D2025,BankOpTbl,3,0),"")</f>
        <v>0</v>
      </c>
      <c r="W2025" s="27">
        <f>IFERROR(VLOOKUP($D2025,BankOpTbl,4,0),"")</f>
        <v>0</v>
      </c>
      <c r="X2025" s="27">
        <f>IF($E2025="","",IFERROR(VLOOKUP($E2025,BankTbl,4,0),""))</f>
        <v>0</v>
      </c>
      <c r="Y2025" s="27">
        <f>IF($F2025="","",IFERROR(VLOOKUP($F2025,BankTbl,4,0),""))</f>
        <v>0</v>
      </c>
      <c r="Z2025" s="27">
        <f>IF($B2025="","",IF($V2025="PICK",LEFT($N2025,5),IF($V2025="FIXED",$W2025,IF($V2025="CODE",$H2025,""))))</f>
        <v>0</v>
      </c>
    </row>
    <row r="2026" spans="1:26" ht="21" customHeight="1">
      <c r="A2026" s="27">
        <f>IF($B2026="","",COUNTA($B$13:$B2026))</f>
        <v>0</v>
      </c>
      <c r="B2026" s="28"/>
      <c r="C2026" s="28"/>
      <c r="D2026" s="29"/>
      <c r="E2026" s="29"/>
      <c r="F2026" s="29"/>
      <c r="G2026" s="28"/>
      <c r="H2026" s="28"/>
      <c r="I2026" s="30">
        <f>IF($H2026="","",IFERROR(VLOOKUP($H2026,AcctTbl,2,0),"کد ناشناخته"))</f>
        <v>0</v>
      </c>
      <c r="J2026" s="27">
        <f>IF($H2026="","",IFERROR(VLOOKUP($H2026,AcctTbl,3,0),""))</f>
        <v>0</v>
      </c>
      <c r="K2026" s="29"/>
      <c r="L2026" s="28"/>
      <c r="M2026" s="31"/>
      <c r="N2026" s="29"/>
      <c r="O2026" s="32">
        <f>IF($B2026="",0,IF($U2026="IN",N($M2026),0))</f>
        <v>0</v>
      </c>
      <c r="P2026" s="32">
        <f>IF($B2026="",0,IF(OR($U2026="OUT",$U2026="TRF"),N($M2026),0))</f>
        <v>0</v>
      </c>
      <c r="Q2026" s="32">
        <f>IF($B2026="",0,IF(OR($U2026="OUT",$U2026="TRF"),N($M2026),0))</f>
        <v>0</v>
      </c>
      <c r="R2026" s="32">
        <f>IF($B2026="",0,IF($U2026="IN",N($M2026),0))</f>
        <v>0</v>
      </c>
      <c r="S2026" s="33">
        <f>IF($B2026="","",IF($M2026="","⚠ مبلغ",IF($E2026="","⚠ بانک عامل",IF(AND($U2026="TRF",$F2026=""),"⚠ بانک مقصد",IF(AND($V2026&lt;&gt;"NONE",$V2026&lt;&gt;"",$Z2026=""),"⚠ طرف حساب","✓")))))</f>
        <v>0</v>
      </c>
      <c r="T2026" s="29"/>
      <c r="U2026" s="27">
        <f>IFERROR(VLOOKUP($D2026,BankOpTbl,2,0),"")</f>
        <v>0</v>
      </c>
      <c r="V2026" s="27">
        <f>IFERROR(VLOOKUP($D2026,BankOpTbl,3,0),"")</f>
        <v>0</v>
      </c>
      <c r="W2026" s="27">
        <f>IFERROR(VLOOKUP($D2026,BankOpTbl,4,0),"")</f>
        <v>0</v>
      </c>
      <c r="X2026" s="27">
        <f>IF($E2026="","",IFERROR(VLOOKUP($E2026,BankTbl,4,0),""))</f>
        <v>0</v>
      </c>
      <c r="Y2026" s="27">
        <f>IF($F2026="","",IFERROR(VLOOKUP($F2026,BankTbl,4,0),""))</f>
        <v>0</v>
      </c>
      <c r="Z2026" s="27">
        <f>IF($B2026="","",IF($V2026="PICK",LEFT($N2026,5),IF($V2026="FIXED",$W2026,IF($V2026="CODE",$H2026,""))))</f>
        <v>0</v>
      </c>
    </row>
    <row r="2027" spans="1:26" ht="21" customHeight="1">
      <c r="A2027" s="27">
        <f>IF($B2027="","",COUNTA($B$13:$B2027))</f>
        <v>0</v>
      </c>
      <c r="B2027" s="28"/>
      <c r="C2027" s="28"/>
      <c r="D2027" s="29"/>
      <c r="E2027" s="29"/>
      <c r="F2027" s="29"/>
      <c r="G2027" s="28"/>
      <c r="H2027" s="28"/>
      <c r="I2027" s="30">
        <f>IF($H2027="","",IFERROR(VLOOKUP($H2027,AcctTbl,2,0),"کد ناشناخته"))</f>
        <v>0</v>
      </c>
      <c r="J2027" s="27">
        <f>IF($H2027="","",IFERROR(VLOOKUP($H2027,AcctTbl,3,0),""))</f>
        <v>0</v>
      </c>
      <c r="K2027" s="29"/>
      <c r="L2027" s="28"/>
      <c r="M2027" s="31"/>
      <c r="N2027" s="29"/>
      <c r="O2027" s="32">
        <f>IF($B2027="",0,IF($U2027="IN",N($M2027),0))</f>
        <v>0</v>
      </c>
      <c r="P2027" s="32">
        <f>IF($B2027="",0,IF(OR($U2027="OUT",$U2027="TRF"),N($M2027),0))</f>
        <v>0</v>
      </c>
      <c r="Q2027" s="32">
        <f>IF($B2027="",0,IF(OR($U2027="OUT",$U2027="TRF"),N($M2027),0))</f>
        <v>0</v>
      </c>
      <c r="R2027" s="32">
        <f>IF($B2027="",0,IF($U2027="IN",N($M2027),0))</f>
        <v>0</v>
      </c>
      <c r="S2027" s="33">
        <f>IF($B2027="","",IF($M2027="","⚠ مبلغ",IF($E2027="","⚠ بانک عامل",IF(AND($U2027="TRF",$F2027=""),"⚠ بانک مقصد",IF(AND($V2027&lt;&gt;"NONE",$V2027&lt;&gt;"",$Z2027=""),"⚠ طرف حساب","✓")))))</f>
        <v>0</v>
      </c>
      <c r="T2027" s="29"/>
      <c r="U2027" s="27">
        <f>IFERROR(VLOOKUP($D2027,BankOpTbl,2,0),"")</f>
        <v>0</v>
      </c>
      <c r="V2027" s="27">
        <f>IFERROR(VLOOKUP($D2027,BankOpTbl,3,0),"")</f>
        <v>0</v>
      </c>
      <c r="W2027" s="27">
        <f>IFERROR(VLOOKUP($D2027,BankOpTbl,4,0),"")</f>
        <v>0</v>
      </c>
      <c r="X2027" s="27">
        <f>IF($E2027="","",IFERROR(VLOOKUP($E2027,BankTbl,4,0),""))</f>
        <v>0</v>
      </c>
      <c r="Y2027" s="27">
        <f>IF($F2027="","",IFERROR(VLOOKUP($F2027,BankTbl,4,0),""))</f>
        <v>0</v>
      </c>
      <c r="Z2027" s="27">
        <f>IF($B2027="","",IF($V2027="PICK",LEFT($N2027,5),IF($V2027="FIXED",$W2027,IF($V2027="CODE",$H2027,""))))</f>
        <v>0</v>
      </c>
    </row>
    <row r="2028" spans="1:26" ht="21" customHeight="1">
      <c r="A2028" s="27">
        <f>IF($B2028="","",COUNTA($B$13:$B2028))</f>
        <v>0</v>
      </c>
      <c r="B2028" s="28"/>
      <c r="C2028" s="28"/>
      <c r="D2028" s="29"/>
      <c r="E2028" s="29"/>
      <c r="F2028" s="29"/>
      <c r="G2028" s="28"/>
      <c r="H2028" s="28"/>
      <c r="I2028" s="30">
        <f>IF($H2028="","",IFERROR(VLOOKUP($H2028,AcctTbl,2,0),"کد ناشناخته"))</f>
        <v>0</v>
      </c>
      <c r="J2028" s="27">
        <f>IF($H2028="","",IFERROR(VLOOKUP($H2028,AcctTbl,3,0),""))</f>
        <v>0</v>
      </c>
      <c r="K2028" s="29"/>
      <c r="L2028" s="28"/>
      <c r="M2028" s="31"/>
      <c r="N2028" s="29"/>
      <c r="O2028" s="32">
        <f>IF($B2028="",0,IF($U2028="IN",N($M2028),0))</f>
        <v>0</v>
      </c>
      <c r="P2028" s="32">
        <f>IF($B2028="",0,IF(OR($U2028="OUT",$U2028="TRF"),N($M2028),0))</f>
        <v>0</v>
      </c>
      <c r="Q2028" s="32">
        <f>IF($B2028="",0,IF(OR($U2028="OUT",$U2028="TRF"),N($M2028),0))</f>
        <v>0</v>
      </c>
      <c r="R2028" s="32">
        <f>IF($B2028="",0,IF($U2028="IN",N($M2028),0))</f>
        <v>0</v>
      </c>
      <c r="S2028" s="33">
        <f>IF($B2028="","",IF($M2028="","⚠ مبلغ",IF($E2028="","⚠ بانک عامل",IF(AND($U2028="TRF",$F2028=""),"⚠ بانک مقصد",IF(AND($V2028&lt;&gt;"NONE",$V2028&lt;&gt;"",$Z2028=""),"⚠ طرف حساب","✓")))))</f>
        <v>0</v>
      </c>
      <c r="T2028" s="29"/>
      <c r="U2028" s="27">
        <f>IFERROR(VLOOKUP($D2028,BankOpTbl,2,0),"")</f>
        <v>0</v>
      </c>
      <c r="V2028" s="27">
        <f>IFERROR(VLOOKUP($D2028,BankOpTbl,3,0),"")</f>
        <v>0</v>
      </c>
      <c r="W2028" s="27">
        <f>IFERROR(VLOOKUP($D2028,BankOpTbl,4,0),"")</f>
        <v>0</v>
      </c>
      <c r="X2028" s="27">
        <f>IF($E2028="","",IFERROR(VLOOKUP($E2028,BankTbl,4,0),""))</f>
        <v>0</v>
      </c>
      <c r="Y2028" s="27">
        <f>IF($F2028="","",IFERROR(VLOOKUP($F2028,BankTbl,4,0),""))</f>
        <v>0</v>
      </c>
      <c r="Z2028" s="27">
        <f>IF($B2028="","",IF($V2028="PICK",LEFT($N2028,5),IF($V2028="FIXED",$W2028,IF($V2028="CODE",$H2028,""))))</f>
        <v>0</v>
      </c>
    </row>
    <row r="2029" spans="1:26" ht="21" customHeight="1">
      <c r="A2029" s="27">
        <f>IF($B2029="","",COUNTA($B$13:$B2029))</f>
        <v>0</v>
      </c>
      <c r="B2029" s="28"/>
      <c r="C2029" s="28"/>
      <c r="D2029" s="29"/>
      <c r="E2029" s="29"/>
      <c r="F2029" s="29"/>
      <c r="G2029" s="28"/>
      <c r="H2029" s="28"/>
      <c r="I2029" s="30">
        <f>IF($H2029="","",IFERROR(VLOOKUP($H2029,AcctTbl,2,0),"کد ناشناخته"))</f>
        <v>0</v>
      </c>
      <c r="J2029" s="27">
        <f>IF($H2029="","",IFERROR(VLOOKUP($H2029,AcctTbl,3,0),""))</f>
        <v>0</v>
      </c>
      <c r="K2029" s="29"/>
      <c r="L2029" s="28"/>
      <c r="M2029" s="31"/>
      <c r="N2029" s="29"/>
      <c r="O2029" s="32">
        <f>IF($B2029="",0,IF($U2029="IN",N($M2029),0))</f>
        <v>0</v>
      </c>
      <c r="P2029" s="32">
        <f>IF($B2029="",0,IF(OR($U2029="OUT",$U2029="TRF"),N($M2029),0))</f>
        <v>0</v>
      </c>
      <c r="Q2029" s="32">
        <f>IF($B2029="",0,IF(OR($U2029="OUT",$U2029="TRF"),N($M2029),0))</f>
        <v>0</v>
      </c>
      <c r="R2029" s="32">
        <f>IF($B2029="",0,IF($U2029="IN",N($M2029),0))</f>
        <v>0</v>
      </c>
      <c r="S2029" s="33">
        <f>IF($B2029="","",IF($M2029="","⚠ مبلغ",IF($E2029="","⚠ بانک عامل",IF(AND($U2029="TRF",$F2029=""),"⚠ بانک مقصد",IF(AND($V2029&lt;&gt;"NONE",$V2029&lt;&gt;"",$Z2029=""),"⚠ طرف حساب","✓")))))</f>
        <v>0</v>
      </c>
      <c r="T2029" s="29"/>
      <c r="U2029" s="27">
        <f>IFERROR(VLOOKUP($D2029,BankOpTbl,2,0),"")</f>
        <v>0</v>
      </c>
      <c r="V2029" s="27">
        <f>IFERROR(VLOOKUP($D2029,BankOpTbl,3,0),"")</f>
        <v>0</v>
      </c>
      <c r="W2029" s="27">
        <f>IFERROR(VLOOKUP($D2029,BankOpTbl,4,0),"")</f>
        <v>0</v>
      </c>
      <c r="X2029" s="27">
        <f>IF($E2029="","",IFERROR(VLOOKUP($E2029,BankTbl,4,0),""))</f>
        <v>0</v>
      </c>
      <c r="Y2029" s="27">
        <f>IF($F2029="","",IFERROR(VLOOKUP($F2029,BankTbl,4,0),""))</f>
        <v>0</v>
      </c>
      <c r="Z2029" s="27">
        <f>IF($B2029="","",IF($V2029="PICK",LEFT($N2029,5),IF($V2029="FIXED",$W2029,IF($V2029="CODE",$H2029,""))))</f>
        <v>0</v>
      </c>
    </row>
    <row r="2030" spans="1:26" ht="21" customHeight="1">
      <c r="A2030" s="27">
        <f>IF($B2030="","",COUNTA($B$13:$B2030))</f>
        <v>0</v>
      </c>
      <c r="B2030" s="28"/>
      <c r="C2030" s="28"/>
      <c r="D2030" s="29"/>
      <c r="E2030" s="29"/>
      <c r="F2030" s="29"/>
      <c r="G2030" s="28"/>
      <c r="H2030" s="28"/>
      <c r="I2030" s="30">
        <f>IF($H2030="","",IFERROR(VLOOKUP($H2030,AcctTbl,2,0),"کد ناشناخته"))</f>
        <v>0</v>
      </c>
      <c r="J2030" s="27">
        <f>IF($H2030="","",IFERROR(VLOOKUP($H2030,AcctTbl,3,0),""))</f>
        <v>0</v>
      </c>
      <c r="K2030" s="29"/>
      <c r="L2030" s="28"/>
      <c r="M2030" s="31"/>
      <c r="N2030" s="29"/>
      <c r="O2030" s="32">
        <f>IF($B2030="",0,IF($U2030="IN",N($M2030),0))</f>
        <v>0</v>
      </c>
      <c r="P2030" s="32">
        <f>IF($B2030="",0,IF(OR($U2030="OUT",$U2030="TRF"),N($M2030),0))</f>
        <v>0</v>
      </c>
      <c r="Q2030" s="32">
        <f>IF($B2030="",0,IF(OR($U2030="OUT",$U2030="TRF"),N($M2030),0))</f>
        <v>0</v>
      </c>
      <c r="R2030" s="32">
        <f>IF($B2030="",0,IF($U2030="IN",N($M2030),0))</f>
        <v>0</v>
      </c>
      <c r="S2030" s="33">
        <f>IF($B2030="","",IF($M2030="","⚠ مبلغ",IF($E2030="","⚠ بانک عامل",IF(AND($U2030="TRF",$F2030=""),"⚠ بانک مقصد",IF(AND($V2030&lt;&gt;"NONE",$V2030&lt;&gt;"",$Z2030=""),"⚠ طرف حساب","✓")))))</f>
        <v>0</v>
      </c>
      <c r="T2030" s="29"/>
      <c r="U2030" s="27">
        <f>IFERROR(VLOOKUP($D2030,BankOpTbl,2,0),"")</f>
        <v>0</v>
      </c>
      <c r="V2030" s="27">
        <f>IFERROR(VLOOKUP($D2030,BankOpTbl,3,0),"")</f>
        <v>0</v>
      </c>
      <c r="W2030" s="27">
        <f>IFERROR(VLOOKUP($D2030,BankOpTbl,4,0),"")</f>
        <v>0</v>
      </c>
      <c r="X2030" s="27">
        <f>IF($E2030="","",IFERROR(VLOOKUP($E2030,BankTbl,4,0),""))</f>
        <v>0</v>
      </c>
      <c r="Y2030" s="27">
        <f>IF($F2030="","",IFERROR(VLOOKUP($F2030,BankTbl,4,0),""))</f>
        <v>0</v>
      </c>
      <c r="Z2030" s="27">
        <f>IF($B2030="","",IF($V2030="PICK",LEFT($N2030,5),IF($V2030="FIXED",$W2030,IF($V2030="CODE",$H2030,""))))</f>
        <v>0</v>
      </c>
    </row>
    <row r="2031" spans="1:26" ht="21" customHeight="1">
      <c r="A2031" s="27">
        <f>IF($B2031="","",COUNTA($B$13:$B2031))</f>
        <v>0</v>
      </c>
      <c r="B2031" s="28"/>
      <c r="C2031" s="28"/>
      <c r="D2031" s="29"/>
      <c r="E2031" s="29"/>
      <c r="F2031" s="29"/>
      <c r="G2031" s="28"/>
      <c r="H2031" s="28"/>
      <c r="I2031" s="30">
        <f>IF($H2031="","",IFERROR(VLOOKUP($H2031,AcctTbl,2,0),"کد ناشناخته"))</f>
        <v>0</v>
      </c>
      <c r="J2031" s="27">
        <f>IF($H2031="","",IFERROR(VLOOKUP($H2031,AcctTbl,3,0),""))</f>
        <v>0</v>
      </c>
      <c r="K2031" s="29"/>
      <c r="L2031" s="28"/>
      <c r="M2031" s="31"/>
      <c r="N2031" s="29"/>
      <c r="O2031" s="32">
        <f>IF($B2031="",0,IF($U2031="IN",N($M2031),0))</f>
        <v>0</v>
      </c>
      <c r="P2031" s="32">
        <f>IF($B2031="",0,IF(OR($U2031="OUT",$U2031="TRF"),N($M2031),0))</f>
        <v>0</v>
      </c>
      <c r="Q2031" s="32">
        <f>IF($B2031="",0,IF(OR($U2031="OUT",$U2031="TRF"),N($M2031),0))</f>
        <v>0</v>
      </c>
      <c r="R2031" s="32">
        <f>IF($B2031="",0,IF($U2031="IN",N($M2031),0))</f>
        <v>0</v>
      </c>
      <c r="S2031" s="33">
        <f>IF($B2031="","",IF($M2031="","⚠ مبلغ",IF($E2031="","⚠ بانک عامل",IF(AND($U2031="TRF",$F2031=""),"⚠ بانک مقصد",IF(AND($V2031&lt;&gt;"NONE",$V2031&lt;&gt;"",$Z2031=""),"⚠ طرف حساب","✓")))))</f>
        <v>0</v>
      </c>
      <c r="T2031" s="29"/>
      <c r="U2031" s="27">
        <f>IFERROR(VLOOKUP($D2031,BankOpTbl,2,0),"")</f>
        <v>0</v>
      </c>
      <c r="V2031" s="27">
        <f>IFERROR(VLOOKUP($D2031,BankOpTbl,3,0),"")</f>
        <v>0</v>
      </c>
      <c r="W2031" s="27">
        <f>IFERROR(VLOOKUP($D2031,BankOpTbl,4,0),"")</f>
        <v>0</v>
      </c>
      <c r="X2031" s="27">
        <f>IF($E2031="","",IFERROR(VLOOKUP($E2031,BankTbl,4,0),""))</f>
        <v>0</v>
      </c>
      <c r="Y2031" s="27">
        <f>IF($F2031="","",IFERROR(VLOOKUP($F2031,BankTbl,4,0),""))</f>
        <v>0</v>
      </c>
      <c r="Z2031" s="27">
        <f>IF($B2031="","",IF($V2031="PICK",LEFT($N2031,5),IF($V2031="FIXED",$W2031,IF($V2031="CODE",$H2031,""))))</f>
        <v>0</v>
      </c>
    </row>
    <row r="2032" spans="1:26" ht="21" customHeight="1">
      <c r="A2032" s="27">
        <f>IF($B2032="","",COUNTA($B$13:$B2032))</f>
        <v>0</v>
      </c>
      <c r="B2032" s="28"/>
      <c r="C2032" s="28"/>
      <c r="D2032" s="29"/>
      <c r="E2032" s="29"/>
      <c r="F2032" s="29"/>
      <c r="G2032" s="28"/>
      <c r="H2032" s="28"/>
      <c r="I2032" s="30">
        <f>IF($H2032="","",IFERROR(VLOOKUP($H2032,AcctTbl,2,0),"کد ناشناخته"))</f>
        <v>0</v>
      </c>
      <c r="J2032" s="27">
        <f>IF($H2032="","",IFERROR(VLOOKUP($H2032,AcctTbl,3,0),""))</f>
        <v>0</v>
      </c>
      <c r="K2032" s="29"/>
      <c r="L2032" s="28"/>
      <c r="M2032" s="31"/>
      <c r="N2032" s="29"/>
      <c r="O2032" s="32">
        <f>IF($B2032="",0,IF($U2032="IN",N($M2032),0))</f>
        <v>0</v>
      </c>
      <c r="P2032" s="32">
        <f>IF($B2032="",0,IF(OR($U2032="OUT",$U2032="TRF"),N($M2032),0))</f>
        <v>0</v>
      </c>
      <c r="Q2032" s="32">
        <f>IF($B2032="",0,IF(OR($U2032="OUT",$U2032="TRF"),N($M2032),0))</f>
        <v>0</v>
      </c>
      <c r="R2032" s="32">
        <f>IF($B2032="",0,IF($U2032="IN",N($M2032),0))</f>
        <v>0</v>
      </c>
      <c r="S2032" s="33">
        <f>IF($B2032="","",IF($M2032="","⚠ مبلغ",IF($E2032="","⚠ بانک عامل",IF(AND($U2032="TRF",$F2032=""),"⚠ بانک مقصد",IF(AND($V2032&lt;&gt;"NONE",$V2032&lt;&gt;"",$Z2032=""),"⚠ طرف حساب","✓")))))</f>
        <v>0</v>
      </c>
      <c r="T2032" s="29"/>
      <c r="U2032" s="27">
        <f>IFERROR(VLOOKUP($D2032,BankOpTbl,2,0),"")</f>
        <v>0</v>
      </c>
      <c r="V2032" s="27">
        <f>IFERROR(VLOOKUP($D2032,BankOpTbl,3,0),"")</f>
        <v>0</v>
      </c>
      <c r="W2032" s="27">
        <f>IFERROR(VLOOKUP($D2032,BankOpTbl,4,0),"")</f>
        <v>0</v>
      </c>
      <c r="X2032" s="27">
        <f>IF($E2032="","",IFERROR(VLOOKUP($E2032,BankTbl,4,0),""))</f>
        <v>0</v>
      </c>
      <c r="Y2032" s="27">
        <f>IF($F2032="","",IFERROR(VLOOKUP($F2032,BankTbl,4,0),""))</f>
        <v>0</v>
      </c>
      <c r="Z2032" s="27">
        <f>IF($B2032="","",IF($V2032="PICK",LEFT($N2032,5),IF($V2032="FIXED",$W2032,IF($V2032="CODE",$H2032,""))))</f>
        <v>0</v>
      </c>
    </row>
    <row r="2033" spans="1:26" ht="21" customHeight="1">
      <c r="A2033" s="27">
        <f>IF($B2033="","",COUNTA($B$13:$B2033))</f>
        <v>0</v>
      </c>
      <c r="B2033" s="28"/>
      <c r="C2033" s="28"/>
      <c r="D2033" s="29"/>
      <c r="E2033" s="29"/>
      <c r="F2033" s="29"/>
      <c r="G2033" s="28"/>
      <c r="H2033" s="28"/>
      <c r="I2033" s="30">
        <f>IF($H2033="","",IFERROR(VLOOKUP($H2033,AcctTbl,2,0),"کد ناشناخته"))</f>
        <v>0</v>
      </c>
      <c r="J2033" s="27">
        <f>IF($H2033="","",IFERROR(VLOOKUP($H2033,AcctTbl,3,0),""))</f>
        <v>0</v>
      </c>
      <c r="K2033" s="29"/>
      <c r="L2033" s="28"/>
      <c r="M2033" s="31"/>
      <c r="N2033" s="29"/>
      <c r="O2033" s="32">
        <f>IF($B2033="",0,IF($U2033="IN",N($M2033),0))</f>
        <v>0</v>
      </c>
      <c r="P2033" s="32">
        <f>IF($B2033="",0,IF(OR($U2033="OUT",$U2033="TRF"),N($M2033),0))</f>
        <v>0</v>
      </c>
      <c r="Q2033" s="32">
        <f>IF($B2033="",0,IF(OR($U2033="OUT",$U2033="TRF"),N($M2033),0))</f>
        <v>0</v>
      </c>
      <c r="R2033" s="32">
        <f>IF($B2033="",0,IF($U2033="IN",N($M2033),0))</f>
        <v>0</v>
      </c>
      <c r="S2033" s="33">
        <f>IF($B2033="","",IF($M2033="","⚠ مبلغ",IF($E2033="","⚠ بانک عامل",IF(AND($U2033="TRF",$F2033=""),"⚠ بانک مقصد",IF(AND($V2033&lt;&gt;"NONE",$V2033&lt;&gt;"",$Z2033=""),"⚠ طرف حساب","✓")))))</f>
        <v>0</v>
      </c>
      <c r="T2033" s="29"/>
      <c r="U2033" s="27">
        <f>IFERROR(VLOOKUP($D2033,BankOpTbl,2,0),"")</f>
        <v>0</v>
      </c>
      <c r="V2033" s="27">
        <f>IFERROR(VLOOKUP($D2033,BankOpTbl,3,0),"")</f>
        <v>0</v>
      </c>
      <c r="W2033" s="27">
        <f>IFERROR(VLOOKUP($D2033,BankOpTbl,4,0),"")</f>
        <v>0</v>
      </c>
      <c r="X2033" s="27">
        <f>IF($E2033="","",IFERROR(VLOOKUP($E2033,BankTbl,4,0),""))</f>
        <v>0</v>
      </c>
      <c r="Y2033" s="27">
        <f>IF($F2033="","",IFERROR(VLOOKUP($F2033,BankTbl,4,0),""))</f>
        <v>0</v>
      </c>
      <c r="Z2033" s="27">
        <f>IF($B2033="","",IF($V2033="PICK",LEFT($N2033,5),IF($V2033="FIXED",$W2033,IF($V2033="CODE",$H2033,""))))</f>
        <v>0</v>
      </c>
    </row>
    <row r="2034" spans="1:26" ht="21" customHeight="1">
      <c r="A2034" s="27">
        <f>IF($B2034="","",COUNTA($B$13:$B2034))</f>
        <v>0</v>
      </c>
      <c r="B2034" s="28"/>
      <c r="C2034" s="28"/>
      <c r="D2034" s="29"/>
      <c r="E2034" s="29"/>
      <c r="F2034" s="29"/>
      <c r="G2034" s="28"/>
      <c r="H2034" s="28"/>
      <c r="I2034" s="30">
        <f>IF($H2034="","",IFERROR(VLOOKUP($H2034,AcctTbl,2,0),"کد ناشناخته"))</f>
        <v>0</v>
      </c>
      <c r="J2034" s="27">
        <f>IF($H2034="","",IFERROR(VLOOKUP($H2034,AcctTbl,3,0),""))</f>
        <v>0</v>
      </c>
      <c r="K2034" s="29"/>
      <c r="L2034" s="28"/>
      <c r="M2034" s="31"/>
      <c r="N2034" s="29"/>
      <c r="O2034" s="32">
        <f>IF($B2034="",0,IF($U2034="IN",N($M2034),0))</f>
        <v>0</v>
      </c>
      <c r="P2034" s="32">
        <f>IF($B2034="",0,IF(OR($U2034="OUT",$U2034="TRF"),N($M2034),0))</f>
        <v>0</v>
      </c>
      <c r="Q2034" s="32">
        <f>IF($B2034="",0,IF(OR($U2034="OUT",$U2034="TRF"),N($M2034),0))</f>
        <v>0</v>
      </c>
      <c r="R2034" s="32">
        <f>IF($B2034="",0,IF($U2034="IN",N($M2034),0))</f>
        <v>0</v>
      </c>
      <c r="S2034" s="33">
        <f>IF($B2034="","",IF($M2034="","⚠ مبلغ",IF($E2034="","⚠ بانک عامل",IF(AND($U2034="TRF",$F2034=""),"⚠ بانک مقصد",IF(AND($V2034&lt;&gt;"NONE",$V2034&lt;&gt;"",$Z2034=""),"⚠ طرف حساب","✓")))))</f>
        <v>0</v>
      </c>
      <c r="T2034" s="29"/>
      <c r="U2034" s="27">
        <f>IFERROR(VLOOKUP($D2034,BankOpTbl,2,0),"")</f>
        <v>0</v>
      </c>
      <c r="V2034" s="27">
        <f>IFERROR(VLOOKUP($D2034,BankOpTbl,3,0),"")</f>
        <v>0</v>
      </c>
      <c r="W2034" s="27">
        <f>IFERROR(VLOOKUP($D2034,BankOpTbl,4,0),"")</f>
        <v>0</v>
      </c>
      <c r="X2034" s="27">
        <f>IF($E2034="","",IFERROR(VLOOKUP($E2034,BankTbl,4,0),""))</f>
        <v>0</v>
      </c>
      <c r="Y2034" s="27">
        <f>IF($F2034="","",IFERROR(VLOOKUP($F2034,BankTbl,4,0),""))</f>
        <v>0</v>
      </c>
      <c r="Z2034" s="27">
        <f>IF($B2034="","",IF($V2034="PICK",LEFT($N2034,5),IF($V2034="FIXED",$W2034,IF($V2034="CODE",$H2034,""))))</f>
        <v>0</v>
      </c>
    </row>
    <row r="2035" spans="1:26" ht="21" customHeight="1">
      <c r="A2035" s="27">
        <f>IF($B2035="","",COUNTA($B$13:$B2035))</f>
        <v>0</v>
      </c>
      <c r="B2035" s="28"/>
      <c r="C2035" s="28"/>
      <c r="D2035" s="29"/>
      <c r="E2035" s="29"/>
      <c r="F2035" s="29"/>
      <c r="G2035" s="28"/>
      <c r="H2035" s="28"/>
      <c r="I2035" s="30">
        <f>IF($H2035="","",IFERROR(VLOOKUP($H2035,AcctTbl,2,0),"کد ناشناخته"))</f>
        <v>0</v>
      </c>
      <c r="J2035" s="27">
        <f>IF($H2035="","",IFERROR(VLOOKUP($H2035,AcctTbl,3,0),""))</f>
        <v>0</v>
      </c>
      <c r="K2035" s="29"/>
      <c r="L2035" s="28"/>
      <c r="M2035" s="31"/>
      <c r="N2035" s="29"/>
      <c r="O2035" s="32">
        <f>IF($B2035="",0,IF($U2035="IN",N($M2035),0))</f>
        <v>0</v>
      </c>
      <c r="P2035" s="32">
        <f>IF($B2035="",0,IF(OR($U2035="OUT",$U2035="TRF"),N($M2035),0))</f>
        <v>0</v>
      </c>
      <c r="Q2035" s="32">
        <f>IF($B2035="",0,IF(OR($U2035="OUT",$U2035="TRF"),N($M2035),0))</f>
        <v>0</v>
      </c>
      <c r="R2035" s="32">
        <f>IF($B2035="",0,IF($U2035="IN",N($M2035),0))</f>
        <v>0</v>
      </c>
      <c r="S2035" s="33">
        <f>IF($B2035="","",IF($M2035="","⚠ مبلغ",IF($E2035="","⚠ بانک عامل",IF(AND($U2035="TRF",$F2035=""),"⚠ بانک مقصد",IF(AND($V2035&lt;&gt;"NONE",$V2035&lt;&gt;"",$Z2035=""),"⚠ طرف حساب","✓")))))</f>
        <v>0</v>
      </c>
      <c r="T2035" s="29"/>
      <c r="U2035" s="27">
        <f>IFERROR(VLOOKUP($D2035,BankOpTbl,2,0),"")</f>
        <v>0</v>
      </c>
      <c r="V2035" s="27">
        <f>IFERROR(VLOOKUP($D2035,BankOpTbl,3,0),"")</f>
        <v>0</v>
      </c>
      <c r="W2035" s="27">
        <f>IFERROR(VLOOKUP($D2035,BankOpTbl,4,0),"")</f>
        <v>0</v>
      </c>
      <c r="X2035" s="27">
        <f>IF($E2035="","",IFERROR(VLOOKUP($E2035,BankTbl,4,0),""))</f>
        <v>0</v>
      </c>
      <c r="Y2035" s="27">
        <f>IF($F2035="","",IFERROR(VLOOKUP($F2035,BankTbl,4,0),""))</f>
        <v>0</v>
      </c>
      <c r="Z2035" s="27">
        <f>IF($B2035="","",IF($V2035="PICK",LEFT($N2035,5),IF($V2035="FIXED",$W2035,IF($V2035="CODE",$H2035,""))))</f>
        <v>0</v>
      </c>
    </row>
    <row r="2036" spans="1:26" ht="21" customHeight="1">
      <c r="A2036" s="27">
        <f>IF($B2036="","",COUNTA($B$13:$B2036))</f>
        <v>0</v>
      </c>
      <c r="B2036" s="28"/>
      <c r="C2036" s="28"/>
      <c r="D2036" s="29"/>
      <c r="E2036" s="29"/>
      <c r="F2036" s="29"/>
      <c r="G2036" s="28"/>
      <c r="H2036" s="28"/>
      <c r="I2036" s="30">
        <f>IF($H2036="","",IFERROR(VLOOKUP($H2036,AcctTbl,2,0),"کد ناشناخته"))</f>
        <v>0</v>
      </c>
      <c r="J2036" s="27">
        <f>IF($H2036="","",IFERROR(VLOOKUP($H2036,AcctTbl,3,0),""))</f>
        <v>0</v>
      </c>
      <c r="K2036" s="29"/>
      <c r="L2036" s="28"/>
      <c r="M2036" s="31"/>
      <c r="N2036" s="29"/>
      <c r="O2036" s="32">
        <f>IF($B2036="",0,IF($U2036="IN",N($M2036),0))</f>
        <v>0</v>
      </c>
      <c r="P2036" s="32">
        <f>IF($B2036="",0,IF(OR($U2036="OUT",$U2036="TRF"),N($M2036),0))</f>
        <v>0</v>
      </c>
      <c r="Q2036" s="32">
        <f>IF($B2036="",0,IF(OR($U2036="OUT",$U2036="TRF"),N($M2036),0))</f>
        <v>0</v>
      </c>
      <c r="R2036" s="32">
        <f>IF($B2036="",0,IF($U2036="IN",N($M2036),0))</f>
        <v>0</v>
      </c>
      <c r="S2036" s="33">
        <f>IF($B2036="","",IF($M2036="","⚠ مبلغ",IF($E2036="","⚠ بانک عامل",IF(AND($U2036="TRF",$F2036=""),"⚠ بانک مقصد",IF(AND($V2036&lt;&gt;"NONE",$V2036&lt;&gt;"",$Z2036=""),"⚠ طرف حساب","✓")))))</f>
        <v>0</v>
      </c>
      <c r="T2036" s="29"/>
      <c r="U2036" s="27">
        <f>IFERROR(VLOOKUP($D2036,BankOpTbl,2,0),"")</f>
        <v>0</v>
      </c>
      <c r="V2036" s="27">
        <f>IFERROR(VLOOKUP($D2036,BankOpTbl,3,0),"")</f>
        <v>0</v>
      </c>
      <c r="W2036" s="27">
        <f>IFERROR(VLOOKUP($D2036,BankOpTbl,4,0),"")</f>
        <v>0</v>
      </c>
      <c r="X2036" s="27">
        <f>IF($E2036="","",IFERROR(VLOOKUP($E2036,BankTbl,4,0),""))</f>
        <v>0</v>
      </c>
      <c r="Y2036" s="27">
        <f>IF($F2036="","",IFERROR(VLOOKUP($F2036,BankTbl,4,0),""))</f>
        <v>0</v>
      </c>
      <c r="Z2036" s="27">
        <f>IF($B2036="","",IF($V2036="PICK",LEFT($N2036,5),IF($V2036="FIXED",$W2036,IF($V2036="CODE",$H2036,""))))</f>
        <v>0</v>
      </c>
    </row>
    <row r="2037" spans="1:26" ht="21" customHeight="1">
      <c r="A2037" s="27">
        <f>IF($B2037="","",COUNTA($B$13:$B2037))</f>
        <v>0</v>
      </c>
      <c r="B2037" s="28"/>
      <c r="C2037" s="28"/>
      <c r="D2037" s="29"/>
      <c r="E2037" s="29"/>
      <c r="F2037" s="29"/>
      <c r="G2037" s="28"/>
      <c r="H2037" s="28"/>
      <c r="I2037" s="30">
        <f>IF($H2037="","",IFERROR(VLOOKUP($H2037,AcctTbl,2,0),"کد ناشناخته"))</f>
        <v>0</v>
      </c>
      <c r="J2037" s="27">
        <f>IF($H2037="","",IFERROR(VLOOKUP($H2037,AcctTbl,3,0),""))</f>
        <v>0</v>
      </c>
      <c r="K2037" s="29"/>
      <c r="L2037" s="28"/>
      <c r="M2037" s="31"/>
      <c r="N2037" s="29"/>
      <c r="O2037" s="32">
        <f>IF($B2037="",0,IF($U2037="IN",N($M2037),0))</f>
        <v>0</v>
      </c>
      <c r="P2037" s="32">
        <f>IF($B2037="",0,IF(OR($U2037="OUT",$U2037="TRF"),N($M2037),0))</f>
        <v>0</v>
      </c>
      <c r="Q2037" s="32">
        <f>IF($B2037="",0,IF(OR($U2037="OUT",$U2037="TRF"),N($M2037),0))</f>
        <v>0</v>
      </c>
      <c r="R2037" s="32">
        <f>IF($B2037="",0,IF($U2037="IN",N($M2037),0))</f>
        <v>0</v>
      </c>
      <c r="S2037" s="33">
        <f>IF($B2037="","",IF($M2037="","⚠ مبلغ",IF($E2037="","⚠ بانک عامل",IF(AND($U2037="TRF",$F2037=""),"⚠ بانک مقصد",IF(AND($V2037&lt;&gt;"NONE",$V2037&lt;&gt;"",$Z2037=""),"⚠ طرف حساب","✓")))))</f>
        <v>0</v>
      </c>
      <c r="T2037" s="29"/>
      <c r="U2037" s="27">
        <f>IFERROR(VLOOKUP($D2037,BankOpTbl,2,0),"")</f>
        <v>0</v>
      </c>
      <c r="V2037" s="27">
        <f>IFERROR(VLOOKUP($D2037,BankOpTbl,3,0),"")</f>
        <v>0</v>
      </c>
      <c r="W2037" s="27">
        <f>IFERROR(VLOOKUP($D2037,BankOpTbl,4,0),"")</f>
        <v>0</v>
      </c>
      <c r="X2037" s="27">
        <f>IF($E2037="","",IFERROR(VLOOKUP($E2037,BankTbl,4,0),""))</f>
        <v>0</v>
      </c>
      <c r="Y2037" s="27">
        <f>IF($F2037="","",IFERROR(VLOOKUP($F2037,BankTbl,4,0),""))</f>
        <v>0</v>
      </c>
      <c r="Z2037" s="27">
        <f>IF($B2037="","",IF($V2037="PICK",LEFT($N2037,5),IF($V2037="FIXED",$W2037,IF($V2037="CODE",$H2037,""))))</f>
        <v>0</v>
      </c>
    </row>
    <row r="2038" spans="1:26" ht="21" customHeight="1">
      <c r="A2038" s="27">
        <f>IF($B2038="","",COUNTA($B$13:$B2038))</f>
        <v>0</v>
      </c>
      <c r="B2038" s="28"/>
      <c r="C2038" s="28"/>
      <c r="D2038" s="29"/>
      <c r="E2038" s="29"/>
      <c r="F2038" s="29"/>
      <c r="G2038" s="28"/>
      <c r="H2038" s="28"/>
      <c r="I2038" s="30">
        <f>IF($H2038="","",IFERROR(VLOOKUP($H2038,AcctTbl,2,0),"کد ناشناخته"))</f>
        <v>0</v>
      </c>
      <c r="J2038" s="27">
        <f>IF($H2038="","",IFERROR(VLOOKUP($H2038,AcctTbl,3,0),""))</f>
        <v>0</v>
      </c>
      <c r="K2038" s="29"/>
      <c r="L2038" s="28"/>
      <c r="M2038" s="31"/>
      <c r="N2038" s="29"/>
      <c r="O2038" s="32">
        <f>IF($B2038="",0,IF($U2038="IN",N($M2038),0))</f>
        <v>0</v>
      </c>
      <c r="P2038" s="32">
        <f>IF($B2038="",0,IF(OR($U2038="OUT",$U2038="TRF"),N($M2038),0))</f>
        <v>0</v>
      </c>
      <c r="Q2038" s="32">
        <f>IF($B2038="",0,IF(OR($U2038="OUT",$U2038="TRF"),N($M2038),0))</f>
        <v>0</v>
      </c>
      <c r="R2038" s="32">
        <f>IF($B2038="",0,IF($U2038="IN",N($M2038),0))</f>
        <v>0</v>
      </c>
      <c r="S2038" s="33">
        <f>IF($B2038="","",IF($M2038="","⚠ مبلغ",IF($E2038="","⚠ بانک عامل",IF(AND($U2038="TRF",$F2038=""),"⚠ بانک مقصد",IF(AND($V2038&lt;&gt;"NONE",$V2038&lt;&gt;"",$Z2038=""),"⚠ طرف حساب","✓")))))</f>
        <v>0</v>
      </c>
      <c r="T2038" s="29"/>
      <c r="U2038" s="27">
        <f>IFERROR(VLOOKUP($D2038,BankOpTbl,2,0),"")</f>
        <v>0</v>
      </c>
      <c r="V2038" s="27">
        <f>IFERROR(VLOOKUP($D2038,BankOpTbl,3,0),"")</f>
        <v>0</v>
      </c>
      <c r="W2038" s="27">
        <f>IFERROR(VLOOKUP($D2038,BankOpTbl,4,0),"")</f>
        <v>0</v>
      </c>
      <c r="X2038" s="27">
        <f>IF($E2038="","",IFERROR(VLOOKUP($E2038,BankTbl,4,0),""))</f>
        <v>0</v>
      </c>
      <c r="Y2038" s="27">
        <f>IF($F2038="","",IFERROR(VLOOKUP($F2038,BankTbl,4,0),""))</f>
        <v>0</v>
      </c>
      <c r="Z2038" s="27">
        <f>IF($B2038="","",IF($V2038="PICK",LEFT($N2038,5),IF($V2038="FIXED",$W2038,IF($V2038="CODE",$H2038,""))))</f>
        <v>0</v>
      </c>
    </row>
    <row r="2039" spans="1:26" ht="21" customHeight="1">
      <c r="A2039" s="27">
        <f>IF($B2039="","",COUNTA($B$13:$B2039))</f>
        <v>0</v>
      </c>
      <c r="B2039" s="28"/>
      <c r="C2039" s="28"/>
      <c r="D2039" s="29"/>
      <c r="E2039" s="29"/>
      <c r="F2039" s="29"/>
      <c r="G2039" s="28"/>
      <c r="H2039" s="28"/>
      <c r="I2039" s="30">
        <f>IF($H2039="","",IFERROR(VLOOKUP($H2039,AcctTbl,2,0),"کد ناشناخته"))</f>
        <v>0</v>
      </c>
      <c r="J2039" s="27">
        <f>IF($H2039="","",IFERROR(VLOOKUP($H2039,AcctTbl,3,0),""))</f>
        <v>0</v>
      </c>
      <c r="K2039" s="29"/>
      <c r="L2039" s="28"/>
      <c r="M2039" s="31"/>
      <c r="N2039" s="29"/>
      <c r="O2039" s="32">
        <f>IF($B2039="",0,IF($U2039="IN",N($M2039),0))</f>
        <v>0</v>
      </c>
      <c r="P2039" s="32">
        <f>IF($B2039="",0,IF(OR($U2039="OUT",$U2039="TRF"),N($M2039),0))</f>
        <v>0</v>
      </c>
      <c r="Q2039" s="32">
        <f>IF($B2039="",0,IF(OR($U2039="OUT",$U2039="TRF"),N($M2039),0))</f>
        <v>0</v>
      </c>
      <c r="R2039" s="32">
        <f>IF($B2039="",0,IF($U2039="IN",N($M2039),0))</f>
        <v>0</v>
      </c>
      <c r="S2039" s="33">
        <f>IF($B2039="","",IF($M2039="","⚠ مبلغ",IF($E2039="","⚠ بانک عامل",IF(AND($U2039="TRF",$F2039=""),"⚠ بانک مقصد",IF(AND($V2039&lt;&gt;"NONE",$V2039&lt;&gt;"",$Z2039=""),"⚠ طرف حساب","✓")))))</f>
        <v>0</v>
      </c>
      <c r="T2039" s="29"/>
      <c r="U2039" s="27">
        <f>IFERROR(VLOOKUP($D2039,BankOpTbl,2,0),"")</f>
        <v>0</v>
      </c>
      <c r="V2039" s="27">
        <f>IFERROR(VLOOKUP($D2039,BankOpTbl,3,0),"")</f>
        <v>0</v>
      </c>
      <c r="W2039" s="27">
        <f>IFERROR(VLOOKUP($D2039,BankOpTbl,4,0),"")</f>
        <v>0</v>
      </c>
      <c r="X2039" s="27">
        <f>IF($E2039="","",IFERROR(VLOOKUP($E2039,BankTbl,4,0),""))</f>
        <v>0</v>
      </c>
      <c r="Y2039" s="27">
        <f>IF($F2039="","",IFERROR(VLOOKUP($F2039,BankTbl,4,0),""))</f>
        <v>0</v>
      </c>
      <c r="Z2039" s="27">
        <f>IF($B2039="","",IF($V2039="PICK",LEFT($N2039,5),IF($V2039="FIXED",$W2039,IF($V2039="CODE",$H2039,""))))</f>
        <v>0</v>
      </c>
    </row>
    <row r="2040" spans="1:26" ht="21" customHeight="1">
      <c r="A2040" s="27">
        <f>IF($B2040="","",COUNTA($B$13:$B2040))</f>
        <v>0</v>
      </c>
      <c r="B2040" s="28"/>
      <c r="C2040" s="28"/>
      <c r="D2040" s="29"/>
      <c r="E2040" s="29"/>
      <c r="F2040" s="29"/>
      <c r="G2040" s="28"/>
      <c r="H2040" s="28"/>
      <c r="I2040" s="30">
        <f>IF($H2040="","",IFERROR(VLOOKUP($H2040,AcctTbl,2,0),"کد ناشناخته"))</f>
        <v>0</v>
      </c>
      <c r="J2040" s="27">
        <f>IF($H2040="","",IFERROR(VLOOKUP($H2040,AcctTbl,3,0),""))</f>
        <v>0</v>
      </c>
      <c r="K2040" s="29"/>
      <c r="L2040" s="28"/>
      <c r="M2040" s="31"/>
      <c r="N2040" s="29"/>
      <c r="O2040" s="32">
        <f>IF($B2040="",0,IF($U2040="IN",N($M2040),0))</f>
        <v>0</v>
      </c>
      <c r="P2040" s="32">
        <f>IF($B2040="",0,IF(OR($U2040="OUT",$U2040="TRF"),N($M2040),0))</f>
        <v>0</v>
      </c>
      <c r="Q2040" s="32">
        <f>IF($B2040="",0,IF(OR($U2040="OUT",$U2040="TRF"),N($M2040),0))</f>
        <v>0</v>
      </c>
      <c r="R2040" s="32">
        <f>IF($B2040="",0,IF($U2040="IN",N($M2040),0))</f>
        <v>0</v>
      </c>
      <c r="S2040" s="33">
        <f>IF($B2040="","",IF($M2040="","⚠ مبلغ",IF($E2040="","⚠ بانک عامل",IF(AND($U2040="TRF",$F2040=""),"⚠ بانک مقصد",IF(AND($V2040&lt;&gt;"NONE",$V2040&lt;&gt;"",$Z2040=""),"⚠ طرف حساب","✓")))))</f>
        <v>0</v>
      </c>
      <c r="T2040" s="29"/>
      <c r="U2040" s="27">
        <f>IFERROR(VLOOKUP($D2040,BankOpTbl,2,0),"")</f>
        <v>0</v>
      </c>
      <c r="V2040" s="27">
        <f>IFERROR(VLOOKUP($D2040,BankOpTbl,3,0),"")</f>
        <v>0</v>
      </c>
      <c r="W2040" s="27">
        <f>IFERROR(VLOOKUP($D2040,BankOpTbl,4,0),"")</f>
        <v>0</v>
      </c>
      <c r="X2040" s="27">
        <f>IF($E2040="","",IFERROR(VLOOKUP($E2040,BankTbl,4,0),""))</f>
        <v>0</v>
      </c>
      <c r="Y2040" s="27">
        <f>IF($F2040="","",IFERROR(VLOOKUP($F2040,BankTbl,4,0),""))</f>
        <v>0</v>
      </c>
      <c r="Z2040" s="27">
        <f>IF($B2040="","",IF($V2040="PICK",LEFT($N2040,5),IF($V2040="FIXED",$W2040,IF($V2040="CODE",$H2040,""))))</f>
        <v>0</v>
      </c>
    </row>
    <row r="2041" spans="1:26" ht="21" customHeight="1">
      <c r="A2041" s="27">
        <f>IF($B2041="","",COUNTA($B$13:$B2041))</f>
        <v>0</v>
      </c>
      <c r="B2041" s="28"/>
      <c r="C2041" s="28"/>
      <c r="D2041" s="29"/>
      <c r="E2041" s="29"/>
      <c r="F2041" s="29"/>
      <c r="G2041" s="28"/>
      <c r="H2041" s="28"/>
      <c r="I2041" s="30">
        <f>IF($H2041="","",IFERROR(VLOOKUP($H2041,AcctTbl,2,0),"کد ناشناخته"))</f>
        <v>0</v>
      </c>
      <c r="J2041" s="27">
        <f>IF($H2041="","",IFERROR(VLOOKUP($H2041,AcctTbl,3,0),""))</f>
        <v>0</v>
      </c>
      <c r="K2041" s="29"/>
      <c r="L2041" s="28"/>
      <c r="M2041" s="31"/>
      <c r="N2041" s="29"/>
      <c r="O2041" s="32">
        <f>IF($B2041="",0,IF($U2041="IN",N($M2041),0))</f>
        <v>0</v>
      </c>
      <c r="P2041" s="32">
        <f>IF($B2041="",0,IF(OR($U2041="OUT",$U2041="TRF"),N($M2041),0))</f>
        <v>0</v>
      </c>
      <c r="Q2041" s="32">
        <f>IF($B2041="",0,IF(OR($U2041="OUT",$U2041="TRF"),N($M2041),0))</f>
        <v>0</v>
      </c>
      <c r="R2041" s="32">
        <f>IF($B2041="",0,IF($U2041="IN",N($M2041),0))</f>
        <v>0</v>
      </c>
      <c r="S2041" s="33">
        <f>IF($B2041="","",IF($M2041="","⚠ مبلغ",IF($E2041="","⚠ بانک عامل",IF(AND($U2041="TRF",$F2041=""),"⚠ بانک مقصد",IF(AND($V2041&lt;&gt;"NONE",$V2041&lt;&gt;"",$Z2041=""),"⚠ طرف حساب","✓")))))</f>
        <v>0</v>
      </c>
      <c r="T2041" s="29"/>
      <c r="U2041" s="27">
        <f>IFERROR(VLOOKUP($D2041,BankOpTbl,2,0),"")</f>
        <v>0</v>
      </c>
      <c r="V2041" s="27">
        <f>IFERROR(VLOOKUP($D2041,BankOpTbl,3,0),"")</f>
        <v>0</v>
      </c>
      <c r="W2041" s="27">
        <f>IFERROR(VLOOKUP($D2041,BankOpTbl,4,0),"")</f>
        <v>0</v>
      </c>
      <c r="X2041" s="27">
        <f>IF($E2041="","",IFERROR(VLOOKUP($E2041,BankTbl,4,0),""))</f>
        <v>0</v>
      </c>
      <c r="Y2041" s="27">
        <f>IF($F2041="","",IFERROR(VLOOKUP($F2041,BankTbl,4,0),""))</f>
        <v>0</v>
      </c>
      <c r="Z2041" s="27">
        <f>IF($B2041="","",IF($V2041="PICK",LEFT($N2041,5),IF($V2041="FIXED",$W2041,IF($V2041="CODE",$H2041,""))))</f>
        <v>0</v>
      </c>
    </row>
    <row r="2042" spans="1:26" ht="21" customHeight="1">
      <c r="A2042" s="27">
        <f>IF($B2042="","",COUNTA($B$13:$B2042))</f>
        <v>0</v>
      </c>
      <c r="B2042" s="28"/>
      <c r="C2042" s="28"/>
      <c r="D2042" s="29"/>
      <c r="E2042" s="29"/>
      <c r="F2042" s="29"/>
      <c r="G2042" s="28"/>
      <c r="H2042" s="28"/>
      <c r="I2042" s="30">
        <f>IF($H2042="","",IFERROR(VLOOKUP($H2042,AcctTbl,2,0),"کد ناشناخته"))</f>
        <v>0</v>
      </c>
      <c r="J2042" s="27">
        <f>IF($H2042="","",IFERROR(VLOOKUP($H2042,AcctTbl,3,0),""))</f>
        <v>0</v>
      </c>
      <c r="K2042" s="29"/>
      <c r="L2042" s="28"/>
      <c r="M2042" s="31"/>
      <c r="N2042" s="29"/>
      <c r="O2042" s="32">
        <f>IF($B2042="",0,IF($U2042="IN",N($M2042),0))</f>
        <v>0</v>
      </c>
      <c r="P2042" s="32">
        <f>IF($B2042="",0,IF(OR($U2042="OUT",$U2042="TRF"),N($M2042),0))</f>
        <v>0</v>
      </c>
      <c r="Q2042" s="32">
        <f>IF($B2042="",0,IF(OR($U2042="OUT",$U2042="TRF"),N($M2042),0))</f>
        <v>0</v>
      </c>
      <c r="R2042" s="32">
        <f>IF($B2042="",0,IF($U2042="IN",N($M2042),0))</f>
        <v>0</v>
      </c>
      <c r="S2042" s="33">
        <f>IF($B2042="","",IF($M2042="","⚠ مبلغ",IF($E2042="","⚠ بانک عامل",IF(AND($U2042="TRF",$F2042=""),"⚠ بانک مقصد",IF(AND($V2042&lt;&gt;"NONE",$V2042&lt;&gt;"",$Z2042=""),"⚠ طرف حساب","✓")))))</f>
        <v>0</v>
      </c>
      <c r="T2042" s="29"/>
      <c r="U2042" s="27">
        <f>IFERROR(VLOOKUP($D2042,BankOpTbl,2,0),"")</f>
        <v>0</v>
      </c>
      <c r="V2042" s="27">
        <f>IFERROR(VLOOKUP($D2042,BankOpTbl,3,0),"")</f>
        <v>0</v>
      </c>
      <c r="W2042" s="27">
        <f>IFERROR(VLOOKUP($D2042,BankOpTbl,4,0),"")</f>
        <v>0</v>
      </c>
      <c r="X2042" s="27">
        <f>IF($E2042="","",IFERROR(VLOOKUP($E2042,BankTbl,4,0),""))</f>
        <v>0</v>
      </c>
      <c r="Y2042" s="27">
        <f>IF($F2042="","",IFERROR(VLOOKUP($F2042,BankTbl,4,0),""))</f>
        <v>0</v>
      </c>
      <c r="Z2042" s="27">
        <f>IF($B2042="","",IF($V2042="PICK",LEFT($N2042,5),IF($V2042="FIXED",$W2042,IF($V2042="CODE",$H2042,""))))</f>
        <v>0</v>
      </c>
    </row>
    <row r="2043" spans="1:26" ht="21" customHeight="1">
      <c r="A2043" s="27">
        <f>IF($B2043="","",COUNTA($B$13:$B2043))</f>
        <v>0</v>
      </c>
      <c r="B2043" s="28"/>
      <c r="C2043" s="28"/>
      <c r="D2043" s="29"/>
      <c r="E2043" s="29"/>
      <c r="F2043" s="29"/>
      <c r="G2043" s="28"/>
      <c r="H2043" s="28"/>
      <c r="I2043" s="30">
        <f>IF($H2043="","",IFERROR(VLOOKUP($H2043,AcctTbl,2,0),"کد ناشناخته"))</f>
        <v>0</v>
      </c>
      <c r="J2043" s="27">
        <f>IF($H2043="","",IFERROR(VLOOKUP($H2043,AcctTbl,3,0),""))</f>
        <v>0</v>
      </c>
      <c r="K2043" s="29"/>
      <c r="L2043" s="28"/>
      <c r="M2043" s="31"/>
      <c r="N2043" s="29"/>
      <c r="O2043" s="32">
        <f>IF($B2043="",0,IF($U2043="IN",N($M2043),0))</f>
        <v>0</v>
      </c>
      <c r="P2043" s="32">
        <f>IF($B2043="",0,IF(OR($U2043="OUT",$U2043="TRF"),N($M2043),0))</f>
        <v>0</v>
      </c>
      <c r="Q2043" s="32">
        <f>IF($B2043="",0,IF(OR($U2043="OUT",$U2043="TRF"),N($M2043),0))</f>
        <v>0</v>
      </c>
      <c r="R2043" s="32">
        <f>IF($B2043="",0,IF($U2043="IN",N($M2043),0))</f>
        <v>0</v>
      </c>
      <c r="S2043" s="33">
        <f>IF($B2043="","",IF($M2043="","⚠ مبلغ",IF($E2043="","⚠ بانک عامل",IF(AND($U2043="TRF",$F2043=""),"⚠ بانک مقصد",IF(AND($V2043&lt;&gt;"NONE",$V2043&lt;&gt;"",$Z2043=""),"⚠ طرف حساب","✓")))))</f>
        <v>0</v>
      </c>
      <c r="T2043" s="29"/>
      <c r="U2043" s="27">
        <f>IFERROR(VLOOKUP($D2043,BankOpTbl,2,0),"")</f>
        <v>0</v>
      </c>
      <c r="V2043" s="27">
        <f>IFERROR(VLOOKUP($D2043,BankOpTbl,3,0),"")</f>
        <v>0</v>
      </c>
      <c r="W2043" s="27">
        <f>IFERROR(VLOOKUP($D2043,BankOpTbl,4,0),"")</f>
        <v>0</v>
      </c>
      <c r="X2043" s="27">
        <f>IF($E2043="","",IFERROR(VLOOKUP($E2043,BankTbl,4,0),""))</f>
        <v>0</v>
      </c>
      <c r="Y2043" s="27">
        <f>IF($F2043="","",IFERROR(VLOOKUP($F2043,BankTbl,4,0),""))</f>
        <v>0</v>
      </c>
      <c r="Z2043" s="27">
        <f>IF($B2043="","",IF($V2043="PICK",LEFT($N2043,5),IF($V2043="FIXED",$W2043,IF($V2043="CODE",$H2043,""))))</f>
        <v>0</v>
      </c>
    </row>
    <row r="2044" spans="1:26" ht="21" customHeight="1">
      <c r="A2044" s="27">
        <f>IF($B2044="","",COUNTA($B$13:$B2044))</f>
        <v>0</v>
      </c>
      <c r="B2044" s="28"/>
      <c r="C2044" s="28"/>
      <c r="D2044" s="29"/>
      <c r="E2044" s="29"/>
      <c r="F2044" s="29"/>
      <c r="G2044" s="28"/>
      <c r="H2044" s="28"/>
      <c r="I2044" s="30">
        <f>IF($H2044="","",IFERROR(VLOOKUP($H2044,AcctTbl,2,0),"کد ناشناخته"))</f>
        <v>0</v>
      </c>
      <c r="J2044" s="27">
        <f>IF($H2044="","",IFERROR(VLOOKUP($H2044,AcctTbl,3,0),""))</f>
        <v>0</v>
      </c>
      <c r="K2044" s="29"/>
      <c r="L2044" s="28"/>
      <c r="M2044" s="31"/>
      <c r="N2044" s="29"/>
      <c r="O2044" s="32">
        <f>IF($B2044="",0,IF($U2044="IN",N($M2044),0))</f>
        <v>0</v>
      </c>
      <c r="P2044" s="32">
        <f>IF($B2044="",0,IF(OR($U2044="OUT",$U2044="TRF"),N($M2044),0))</f>
        <v>0</v>
      </c>
      <c r="Q2044" s="32">
        <f>IF($B2044="",0,IF(OR($U2044="OUT",$U2044="TRF"),N($M2044),0))</f>
        <v>0</v>
      </c>
      <c r="R2044" s="32">
        <f>IF($B2044="",0,IF($U2044="IN",N($M2044),0))</f>
        <v>0</v>
      </c>
      <c r="S2044" s="33">
        <f>IF($B2044="","",IF($M2044="","⚠ مبلغ",IF($E2044="","⚠ بانک عامل",IF(AND($U2044="TRF",$F2044=""),"⚠ بانک مقصد",IF(AND($V2044&lt;&gt;"NONE",$V2044&lt;&gt;"",$Z2044=""),"⚠ طرف حساب","✓")))))</f>
        <v>0</v>
      </c>
      <c r="T2044" s="29"/>
      <c r="U2044" s="27">
        <f>IFERROR(VLOOKUP($D2044,BankOpTbl,2,0),"")</f>
        <v>0</v>
      </c>
      <c r="V2044" s="27">
        <f>IFERROR(VLOOKUP($D2044,BankOpTbl,3,0),"")</f>
        <v>0</v>
      </c>
      <c r="W2044" s="27">
        <f>IFERROR(VLOOKUP($D2044,BankOpTbl,4,0),"")</f>
        <v>0</v>
      </c>
      <c r="X2044" s="27">
        <f>IF($E2044="","",IFERROR(VLOOKUP($E2044,BankTbl,4,0),""))</f>
        <v>0</v>
      </c>
      <c r="Y2044" s="27">
        <f>IF($F2044="","",IFERROR(VLOOKUP($F2044,BankTbl,4,0),""))</f>
        <v>0</v>
      </c>
      <c r="Z2044" s="27">
        <f>IF($B2044="","",IF($V2044="PICK",LEFT($N2044,5),IF($V2044="FIXED",$W2044,IF($V2044="CODE",$H2044,""))))</f>
        <v>0</v>
      </c>
    </row>
    <row r="2045" spans="1:26" ht="21" customHeight="1">
      <c r="A2045" s="27">
        <f>IF($B2045="","",COUNTA($B$13:$B2045))</f>
        <v>0</v>
      </c>
      <c r="B2045" s="28"/>
      <c r="C2045" s="28"/>
      <c r="D2045" s="29"/>
      <c r="E2045" s="29"/>
      <c r="F2045" s="29"/>
      <c r="G2045" s="28"/>
      <c r="H2045" s="28"/>
      <c r="I2045" s="30">
        <f>IF($H2045="","",IFERROR(VLOOKUP($H2045,AcctTbl,2,0),"کد ناشناخته"))</f>
        <v>0</v>
      </c>
      <c r="J2045" s="27">
        <f>IF($H2045="","",IFERROR(VLOOKUP($H2045,AcctTbl,3,0),""))</f>
        <v>0</v>
      </c>
      <c r="K2045" s="29"/>
      <c r="L2045" s="28"/>
      <c r="M2045" s="31"/>
      <c r="N2045" s="29"/>
      <c r="O2045" s="32">
        <f>IF($B2045="",0,IF($U2045="IN",N($M2045),0))</f>
        <v>0</v>
      </c>
      <c r="P2045" s="32">
        <f>IF($B2045="",0,IF(OR($U2045="OUT",$U2045="TRF"),N($M2045),0))</f>
        <v>0</v>
      </c>
      <c r="Q2045" s="32">
        <f>IF($B2045="",0,IF(OR($U2045="OUT",$U2045="TRF"),N($M2045),0))</f>
        <v>0</v>
      </c>
      <c r="R2045" s="32">
        <f>IF($B2045="",0,IF($U2045="IN",N($M2045),0))</f>
        <v>0</v>
      </c>
      <c r="S2045" s="33">
        <f>IF($B2045="","",IF($M2045="","⚠ مبلغ",IF($E2045="","⚠ بانک عامل",IF(AND($U2045="TRF",$F2045=""),"⚠ بانک مقصد",IF(AND($V2045&lt;&gt;"NONE",$V2045&lt;&gt;"",$Z2045=""),"⚠ طرف حساب","✓")))))</f>
        <v>0</v>
      </c>
      <c r="T2045" s="29"/>
      <c r="U2045" s="27">
        <f>IFERROR(VLOOKUP($D2045,BankOpTbl,2,0),"")</f>
        <v>0</v>
      </c>
      <c r="V2045" s="27">
        <f>IFERROR(VLOOKUP($D2045,BankOpTbl,3,0),"")</f>
        <v>0</v>
      </c>
      <c r="W2045" s="27">
        <f>IFERROR(VLOOKUP($D2045,BankOpTbl,4,0),"")</f>
        <v>0</v>
      </c>
      <c r="X2045" s="27">
        <f>IF($E2045="","",IFERROR(VLOOKUP($E2045,BankTbl,4,0),""))</f>
        <v>0</v>
      </c>
      <c r="Y2045" s="27">
        <f>IF($F2045="","",IFERROR(VLOOKUP($F2045,BankTbl,4,0),""))</f>
        <v>0</v>
      </c>
      <c r="Z2045" s="27">
        <f>IF($B2045="","",IF($V2045="PICK",LEFT($N2045,5),IF($V2045="FIXED",$W2045,IF($V2045="CODE",$H2045,""))))</f>
        <v>0</v>
      </c>
    </row>
    <row r="2046" spans="1:26" ht="21" customHeight="1">
      <c r="A2046" s="27">
        <f>IF($B2046="","",COUNTA($B$13:$B2046))</f>
        <v>0</v>
      </c>
      <c r="B2046" s="28"/>
      <c r="C2046" s="28"/>
      <c r="D2046" s="29"/>
      <c r="E2046" s="29"/>
      <c r="F2046" s="29"/>
      <c r="G2046" s="28"/>
      <c r="H2046" s="28"/>
      <c r="I2046" s="30">
        <f>IF($H2046="","",IFERROR(VLOOKUP($H2046,AcctTbl,2,0),"کد ناشناخته"))</f>
        <v>0</v>
      </c>
      <c r="J2046" s="27">
        <f>IF($H2046="","",IFERROR(VLOOKUP($H2046,AcctTbl,3,0),""))</f>
        <v>0</v>
      </c>
      <c r="K2046" s="29"/>
      <c r="L2046" s="28"/>
      <c r="M2046" s="31"/>
      <c r="N2046" s="29"/>
      <c r="O2046" s="32">
        <f>IF($B2046="",0,IF($U2046="IN",N($M2046),0))</f>
        <v>0</v>
      </c>
      <c r="P2046" s="32">
        <f>IF($B2046="",0,IF(OR($U2046="OUT",$U2046="TRF"),N($M2046),0))</f>
        <v>0</v>
      </c>
      <c r="Q2046" s="32">
        <f>IF($B2046="",0,IF(OR($U2046="OUT",$U2046="TRF"),N($M2046),0))</f>
        <v>0</v>
      </c>
      <c r="R2046" s="32">
        <f>IF($B2046="",0,IF($U2046="IN",N($M2046),0))</f>
        <v>0</v>
      </c>
      <c r="S2046" s="33">
        <f>IF($B2046="","",IF($M2046="","⚠ مبلغ",IF($E2046="","⚠ بانک عامل",IF(AND($U2046="TRF",$F2046=""),"⚠ بانک مقصد",IF(AND($V2046&lt;&gt;"NONE",$V2046&lt;&gt;"",$Z2046=""),"⚠ طرف حساب","✓")))))</f>
        <v>0</v>
      </c>
      <c r="T2046" s="29"/>
      <c r="U2046" s="27">
        <f>IFERROR(VLOOKUP($D2046,BankOpTbl,2,0),"")</f>
        <v>0</v>
      </c>
      <c r="V2046" s="27">
        <f>IFERROR(VLOOKUP($D2046,BankOpTbl,3,0),"")</f>
        <v>0</v>
      </c>
      <c r="W2046" s="27">
        <f>IFERROR(VLOOKUP($D2046,BankOpTbl,4,0),"")</f>
        <v>0</v>
      </c>
      <c r="X2046" s="27">
        <f>IF($E2046="","",IFERROR(VLOOKUP($E2046,BankTbl,4,0),""))</f>
        <v>0</v>
      </c>
      <c r="Y2046" s="27">
        <f>IF($F2046="","",IFERROR(VLOOKUP($F2046,BankTbl,4,0),""))</f>
        <v>0</v>
      </c>
      <c r="Z2046" s="27">
        <f>IF($B2046="","",IF($V2046="PICK",LEFT($N2046,5),IF($V2046="FIXED",$W2046,IF($V2046="CODE",$H2046,""))))</f>
        <v>0</v>
      </c>
    </row>
    <row r="2047" spans="1:26" ht="21" customHeight="1">
      <c r="A2047" s="27">
        <f>IF($B2047="","",COUNTA($B$13:$B2047))</f>
        <v>0</v>
      </c>
      <c r="B2047" s="28"/>
      <c r="C2047" s="28"/>
      <c r="D2047" s="29"/>
      <c r="E2047" s="29"/>
      <c r="F2047" s="29"/>
      <c r="G2047" s="28"/>
      <c r="H2047" s="28"/>
      <c r="I2047" s="30">
        <f>IF($H2047="","",IFERROR(VLOOKUP($H2047,AcctTbl,2,0),"کد ناشناخته"))</f>
        <v>0</v>
      </c>
      <c r="J2047" s="27">
        <f>IF($H2047="","",IFERROR(VLOOKUP($H2047,AcctTbl,3,0),""))</f>
        <v>0</v>
      </c>
      <c r="K2047" s="29"/>
      <c r="L2047" s="28"/>
      <c r="M2047" s="31"/>
      <c r="N2047" s="29"/>
      <c r="O2047" s="32">
        <f>IF($B2047="",0,IF($U2047="IN",N($M2047),0))</f>
        <v>0</v>
      </c>
      <c r="P2047" s="32">
        <f>IF($B2047="",0,IF(OR($U2047="OUT",$U2047="TRF"),N($M2047),0))</f>
        <v>0</v>
      </c>
      <c r="Q2047" s="32">
        <f>IF($B2047="",0,IF(OR($U2047="OUT",$U2047="TRF"),N($M2047),0))</f>
        <v>0</v>
      </c>
      <c r="R2047" s="32">
        <f>IF($B2047="",0,IF($U2047="IN",N($M2047),0))</f>
        <v>0</v>
      </c>
      <c r="S2047" s="33">
        <f>IF($B2047="","",IF($M2047="","⚠ مبلغ",IF($E2047="","⚠ بانک عامل",IF(AND($U2047="TRF",$F2047=""),"⚠ بانک مقصد",IF(AND($V2047&lt;&gt;"NONE",$V2047&lt;&gt;"",$Z2047=""),"⚠ طرف حساب","✓")))))</f>
        <v>0</v>
      </c>
      <c r="T2047" s="29"/>
      <c r="U2047" s="27">
        <f>IFERROR(VLOOKUP($D2047,BankOpTbl,2,0),"")</f>
        <v>0</v>
      </c>
      <c r="V2047" s="27">
        <f>IFERROR(VLOOKUP($D2047,BankOpTbl,3,0),"")</f>
        <v>0</v>
      </c>
      <c r="W2047" s="27">
        <f>IFERROR(VLOOKUP($D2047,BankOpTbl,4,0),"")</f>
        <v>0</v>
      </c>
      <c r="X2047" s="27">
        <f>IF($E2047="","",IFERROR(VLOOKUP($E2047,BankTbl,4,0),""))</f>
        <v>0</v>
      </c>
      <c r="Y2047" s="27">
        <f>IF($F2047="","",IFERROR(VLOOKUP($F2047,BankTbl,4,0),""))</f>
        <v>0</v>
      </c>
      <c r="Z2047" s="27">
        <f>IF($B2047="","",IF($V2047="PICK",LEFT($N2047,5),IF($V2047="FIXED",$W2047,IF($V2047="CODE",$H2047,""))))</f>
        <v>0</v>
      </c>
    </row>
    <row r="2048" spans="1:26" ht="21" customHeight="1">
      <c r="A2048" s="27">
        <f>IF($B2048="","",COUNTA($B$13:$B2048))</f>
        <v>0</v>
      </c>
      <c r="B2048" s="28"/>
      <c r="C2048" s="28"/>
      <c r="D2048" s="29"/>
      <c r="E2048" s="29"/>
      <c r="F2048" s="29"/>
      <c r="G2048" s="28"/>
      <c r="H2048" s="28"/>
      <c r="I2048" s="30">
        <f>IF($H2048="","",IFERROR(VLOOKUP($H2048,AcctTbl,2,0),"کد ناشناخته"))</f>
        <v>0</v>
      </c>
      <c r="J2048" s="27">
        <f>IF($H2048="","",IFERROR(VLOOKUP($H2048,AcctTbl,3,0),""))</f>
        <v>0</v>
      </c>
      <c r="K2048" s="29"/>
      <c r="L2048" s="28"/>
      <c r="M2048" s="31"/>
      <c r="N2048" s="29"/>
      <c r="O2048" s="32">
        <f>IF($B2048="",0,IF($U2048="IN",N($M2048),0))</f>
        <v>0</v>
      </c>
      <c r="P2048" s="32">
        <f>IF($B2048="",0,IF(OR($U2048="OUT",$U2048="TRF"),N($M2048),0))</f>
        <v>0</v>
      </c>
      <c r="Q2048" s="32">
        <f>IF($B2048="",0,IF(OR($U2048="OUT",$U2048="TRF"),N($M2048),0))</f>
        <v>0</v>
      </c>
      <c r="R2048" s="32">
        <f>IF($B2048="",0,IF($U2048="IN",N($M2048),0))</f>
        <v>0</v>
      </c>
      <c r="S2048" s="33">
        <f>IF($B2048="","",IF($M2048="","⚠ مبلغ",IF($E2048="","⚠ بانک عامل",IF(AND($U2048="TRF",$F2048=""),"⚠ بانک مقصد",IF(AND($V2048&lt;&gt;"NONE",$V2048&lt;&gt;"",$Z2048=""),"⚠ طرف حساب","✓")))))</f>
        <v>0</v>
      </c>
      <c r="T2048" s="29"/>
      <c r="U2048" s="27">
        <f>IFERROR(VLOOKUP($D2048,BankOpTbl,2,0),"")</f>
        <v>0</v>
      </c>
      <c r="V2048" s="27">
        <f>IFERROR(VLOOKUP($D2048,BankOpTbl,3,0),"")</f>
        <v>0</v>
      </c>
      <c r="W2048" s="27">
        <f>IFERROR(VLOOKUP($D2048,BankOpTbl,4,0),"")</f>
        <v>0</v>
      </c>
      <c r="X2048" s="27">
        <f>IF($E2048="","",IFERROR(VLOOKUP($E2048,BankTbl,4,0),""))</f>
        <v>0</v>
      </c>
      <c r="Y2048" s="27">
        <f>IF($F2048="","",IFERROR(VLOOKUP($F2048,BankTbl,4,0),""))</f>
        <v>0</v>
      </c>
      <c r="Z2048" s="27">
        <f>IF($B2048="","",IF($V2048="PICK",LEFT($N2048,5),IF($V2048="FIXED",$W2048,IF($V2048="CODE",$H2048,""))))</f>
        <v>0</v>
      </c>
    </row>
    <row r="2049" spans="1:26" ht="21" customHeight="1">
      <c r="A2049" s="27">
        <f>IF($B2049="","",COUNTA($B$13:$B2049))</f>
        <v>0</v>
      </c>
      <c r="B2049" s="28"/>
      <c r="C2049" s="28"/>
      <c r="D2049" s="29"/>
      <c r="E2049" s="29"/>
      <c r="F2049" s="29"/>
      <c r="G2049" s="28"/>
      <c r="H2049" s="28"/>
      <c r="I2049" s="30">
        <f>IF($H2049="","",IFERROR(VLOOKUP($H2049,AcctTbl,2,0),"کد ناشناخته"))</f>
        <v>0</v>
      </c>
      <c r="J2049" s="27">
        <f>IF($H2049="","",IFERROR(VLOOKUP($H2049,AcctTbl,3,0),""))</f>
        <v>0</v>
      </c>
      <c r="K2049" s="29"/>
      <c r="L2049" s="28"/>
      <c r="M2049" s="31"/>
      <c r="N2049" s="29"/>
      <c r="O2049" s="32">
        <f>IF($B2049="",0,IF($U2049="IN",N($M2049),0))</f>
        <v>0</v>
      </c>
      <c r="P2049" s="32">
        <f>IF($B2049="",0,IF(OR($U2049="OUT",$U2049="TRF"),N($M2049),0))</f>
        <v>0</v>
      </c>
      <c r="Q2049" s="32">
        <f>IF($B2049="",0,IF(OR($U2049="OUT",$U2049="TRF"),N($M2049),0))</f>
        <v>0</v>
      </c>
      <c r="R2049" s="32">
        <f>IF($B2049="",0,IF($U2049="IN",N($M2049),0))</f>
        <v>0</v>
      </c>
      <c r="S2049" s="33">
        <f>IF($B2049="","",IF($M2049="","⚠ مبلغ",IF($E2049="","⚠ بانک عامل",IF(AND($U2049="TRF",$F2049=""),"⚠ بانک مقصد",IF(AND($V2049&lt;&gt;"NONE",$V2049&lt;&gt;"",$Z2049=""),"⚠ طرف حساب","✓")))))</f>
        <v>0</v>
      </c>
      <c r="T2049" s="29"/>
      <c r="U2049" s="27">
        <f>IFERROR(VLOOKUP($D2049,BankOpTbl,2,0),"")</f>
        <v>0</v>
      </c>
      <c r="V2049" s="27">
        <f>IFERROR(VLOOKUP($D2049,BankOpTbl,3,0),"")</f>
        <v>0</v>
      </c>
      <c r="W2049" s="27">
        <f>IFERROR(VLOOKUP($D2049,BankOpTbl,4,0),"")</f>
        <v>0</v>
      </c>
      <c r="X2049" s="27">
        <f>IF($E2049="","",IFERROR(VLOOKUP($E2049,BankTbl,4,0),""))</f>
        <v>0</v>
      </c>
      <c r="Y2049" s="27">
        <f>IF($F2049="","",IFERROR(VLOOKUP($F2049,BankTbl,4,0),""))</f>
        <v>0</v>
      </c>
      <c r="Z2049" s="27">
        <f>IF($B2049="","",IF($V2049="PICK",LEFT($N2049,5),IF($V2049="FIXED",$W2049,IF($V2049="CODE",$H2049,""))))</f>
        <v>0</v>
      </c>
    </row>
    <row r="2050" spans="1:26" ht="21" customHeight="1">
      <c r="A2050" s="27">
        <f>IF($B2050="","",COUNTA($B$13:$B2050))</f>
        <v>0</v>
      </c>
      <c r="B2050" s="28"/>
      <c r="C2050" s="28"/>
      <c r="D2050" s="29"/>
      <c r="E2050" s="29"/>
      <c r="F2050" s="29"/>
      <c r="G2050" s="28"/>
      <c r="H2050" s="28"/>
      <c r="I2050" s="30">
        <f>IF($H2050="","",IFERROR(VLOOKUP($H2050,AcctTbl,2,0),"کد ناشناخته"))</f>
        <v>0</v>
      </c>
      <c r="J2050" s="27">
        <f>IF($H2050="","",IFERROR(VLOOKUP($H2050,AcctTbl,3,0),""))</f>
        <v>0</v>
      </c>
      <c r="K2050" s="29"/>
      <c r="L2050" s="28"/>
      <c r="M2050" s="31"/>
      <c r="N2050" s="29"/>
      <c r="O2050" s="32">
        <f>IF($B2050="",0,IF($U2050="IN",N($M2050),0))</f>
        <v>0</v>
      </c>
      <c r="P2050" s="32">
        <f>IF($B2050="",0,IF(OR($U2050="OUT",$U2050="TRF"),N($M2050),0))</f>
        <v>0</v>
      </c>
      <c r="Q2050" s="32">
        <f>IF($B2050="",0,IF(OR($U2050="OUT",$U2050="TRF"),N($M2050),0))</f>
        <v>0</v>
      </c>
      <c r="R2050" s="32">
        <f>IF($B2050="",0,IF($U2050="IN",N($M2050),0))</f>
        <v>0</v>
      </c>
      <c r="S2050" s="33">
        <f>IF($B2050="","",IF($M2050="","⚠ مبلغ",IF($E2050="","⚠ بانک عامل",IF(AND($U2050="TRF",$F2050=""),"⚠ بانک مقصد",IF(AND($V2050&lt;&gt;"NONE",$V2050&lt;&gt;"",$Z2050=""),"⚠ طرف حساب","✓")))))</f>
        <v>0</v>
      </c>
      <c r="T2050" s="29"/>
      <c r="U2050" s="27">
        <f>IFERROR(VLOOKUP($D2050,BankOpTbl,2,0),"")</f>
        <v>0</v>
      </c>
      <c r="V2050" s="27">
        <f>IFERROR(VLOOKUP($D2050,BankOpTbl,3,0),"")</f>
        <v>0</v>
      </c>
      <c r="W2050" s="27">
        <f>IFERROR(VLOOKUP($D2050,BankOpTbl,4,0),"")</f>
        <v>0</v>
      </c>
      <c r="X2050" s="27">
        <f>IF($E2050="","",IFERROR(VLOOKUP($E2050,BankTbl,4,0),""))</f>
        <v>0</v>
      </c>
      <c r="Y2050" s="27">
        <f>IF($F2050="","",IFERROR(VLOOKUP($F2050,BankTbl,4,0),""))</f>
        <v>0</v>
      </c>
      <c r="Z2050" s="27">
        <f>IF($B2050="","",IF($V2050="PICK",LEFT($N2050,5),IF($V2050="FIXED",$W2050,IF($V2050="CODE",$H2050,""))))</f>
        <v>0</v>
      </c>
    </row>
    <row r="2051" spans="1:26" ht="21" customHeight="1">
      <c r="A2051" s="27">
        <f>IF($B2051="","",COUNTA($B$13:$B2051))</f>
        <v>0</v>
      </c>
      <c r="B2051" s="28"/>
      <c r="C2051" s="28"/>
      <c r="D2051" s="29"/>
      <c r="E2051" s="29"/>
      <c r="F2051" s="29"/>
      <c r="G2051" s="28"/>
      <c r="H2051" s="28"/>
      <c r="I2051" s="30">
        <f>IF($H2051="","",IFERROR(VLOOKUP($H2051,AcctTbl,2,0),"کد ناشناخته"))</f>
        <v>0</v>
      </c>
      <c r="J2051" s="27">
        <f>IF($H2051="","",IFERROR(VLOOKUP($H2051,AcctTbl,3,0),""))</f>
        <v>0</v>
      </c>
      <c r="K2051" s="29"/>
      <c r="L2051" s="28"/>
      <c r="M2051" s="31"/>
      <c r="N2051" s="29"/>
      <c r="O2051" s="32">
        <f>IF($B2051="",0,IF($U2051="IN",N($M2051),0))</f>
        <v>0</v>
      </c>
      <c r="P2051" s="32">
        <f>IF($B2051="",0,IF(OR($U2051="OUT",$U2051="TRF"),N($M2051),0))</f>
        <v>0</v>
      </c>
      <c r="Q2051" s="32">
        <f>IF($B2051="",0,IF(OR($U2051="OUT",$U2051="TRF"),N($M2051),0))</f>
        <v>0</v>
      </c>
      <c r="R2051" s="32">
        <f>IF($B2051="",0,IF($U2051="IN",N($M2051),0))</f>
        <v>0</v>
      </c>
      <c r="S2051" s="33">
        <f>IF($B2051="","",IF($M2051="","⚠ مبلغ",IF($E2051="","⚠ بانک عامل",IF(AND($U2051="TRF",$F2051=""),"⚠ بانک مقصد",IF(AND($V2051&lt;&gt;"NONE",$V2051&lt;&gt;"",$Z2051=""),"⚠ طرف حساب","✓")))))</f>
        <v>0</v>
      </c>
      <c r="T2051" s="29"/>
      <c r="U2051" s="27">
        <f>IFERROR(VLOOKUP($D2051,BankOpTbl,2,0),"")</f>
        <v>0</v>
      </c>
      <c r="V2051" s="27">
        <f>IFERROR(VLOOKUP($D2051,BankOpTbl,3,0),"")</f>
        <v>0</v>
      </c>
      <c r="W2051" s="27">
        <f>IFERROR(VLOOKUP($D2051,BankOpTbl,4,0),"")</f>
        <v>0</v>
      </c>
      <c r="X2051" s="27">
        <f>IF($E2051="","",IFERROR(VLOOKUP($E2051,BankTbl,4,0),""))</f>
        <v>0</v>
      </c>
      <c r="Y2051" s="27">
        <f>IF($F2051="","",IFERROR(VLOOKUP($F2051,BankTbl,4,0),""))</f>
        <v>0</v>
      </c>
      <c r="Z2051" s="27">
        <f>IF($B2051="","",IF($V2051="PICK",LEFT($N2051,5),IF($V2051="FIXED",$W2051,IF($V2051="CODE",$H2051,""))))</f>
        <v>0</v>
      </c>
    </row>
    <row r="2052" spans="1:26" ht="21" customHeight="1">
      <c r="A2052" s="27">
        <f>IF($B2052="","",COUNTA($B$13:$B2052))</f>
        <v>0</v>
      </c>
      <c r="B2052" s="28"/>
      <c r="C2052" s="28"/>
      <c r="D2052" s="29"/>
      <c r="E2052" s="29"/>
      <c r="F2052" s="29"/>
      <c r="G2052" s="28"/>
      <c r="H2052" s="28"/>
      <c r="I2052" s="30">
        <f>IF($H2052="","",IFERROR(VLOOKUP($H2052,AcctTbl,2,0),"کد ناشناخته"))</f>
        <v>0</v>
      </c>
      <c r="J2052" s="27">
        <f>IF($H2052="","",IFERROR(VLOOKUP($H2052,AcctTbl,3,0),""))</f>
        <v>0</v>
      </c>
      <c r="K2052" s="29"/>
      <c r="L2052" s="28"/>
      <c r="M2052" s="31"/>
      <c r="N2052" s="29"/>
      <c r="O2052" s="32">
        <f>IF($B2052="",0,IF($U2052="IN",N($M2052),0))</f>
        <v>0</v>
      </c>
      <c r="P2052" s="32">
        <f>IF($B2052="",0,IF(OR($U2052="OUT",$U2052="TRF"),N($M2052),0))</f>
        <v>0</v>
      </c>
      <c r="Q2052" s="32">
        <f>IF($B2052="",0,IF(OR($U2052="OUT",$U2052="TRF"),N($M2052),0))</f>
        <v>0</v>
      </c>
      <c r="R2052" s="32">
        <f>IF($B2052="",0,IF($U2052="IN",N($M2052),0))</f>
        <v>0</v>
      </c>
      <c r="S2052" s="33">
        <f>IF($B2052="","",IF($M2052="","⚠ مبلغ",IF($E2052="","⚠ بانک عامل",IF(AND($U2052="TRF",$F2052=""),"⚠ بانک مقصد",IF(AND($V2052&lt;&gt;"NONE",$V2052&lt;&gt;"",$Z2052=""),"⚠ طرف حساب","✓")))))</f>
        <v>0</v>
      </c>
      <c r="T2052" s="29"/>
      <c r="U2052" s="27">
        <f>IFERROR(VLOOKUP($D2052,BankOpTbl,2,0),"")</f>
        <v>0</v>
      </c>
      <c r="V2052" s="27">
        <f>IFERROR(VLOOKUP($D2052,BankOpTbl,3,0),"")</f>
        <v>0</v>
      </c>
      <c r="W2052" s="27">
        <f>IFERROR(VLOOKUP($D2052,BankOpTbl,4,0),"")</f>
        <v>0</v>
      </c>
      <c r="X2052" s="27">
        <f>IF($E2052="","",IFERROR(VLOOKUP($E2052,BankTbl,4,0),""))</f>
        <v>0</v>
      </c>
      <c r="Y2052" s="27">
        <f>IF($F2052="","",IFERROR(VLOOKUP($F2052,BankTbl,4,0),""))</f>
        <v>0</v>
      </c>
      <c r="Z2052" s="27">
        <f>IF($B2052="","",IF($V2052="PICK",LEFT($N2052,5),IF($V2052="FIXED",$W2052,IF($V2052="CODE",$H2052,""))))</f>
        <v>0</v>
      </c>
    </row>
    <row r="2053" spans="1:26" ht="21" customHeight="1">
      <c r="A2053" s="27">
        <f>IF($B2053="","",COUNTA($B$13:$B2053))</f>
        <v>0</v>
      </c>
      <c r="B2053" s="28"/>
      <c r="C2053" s="28"/>
      <c r="D2053" s="29"/>
      <c r="E2053" s="29"/>
      <c r="F2053" s="29"/>
      <c r="G2053" s="28"/>
      <c r="H2053" s="28"/>
      <c r="I2053" s="30">
        <f>IF($H2053="","",IFERROR(VLOOKUP($H2053,AcctTbl,2,0),"کد ناشناخته"))</f>
        <v>0</v>
      </c>
      <c r="J2053" s="27">
        <f>IF($H2053="","",IFERROR(VLOOKUP($H2053,AcctTbl,3,0),""))</f>
        <v>0</v>
      </c>
      <c r="K2053" s="29"/>
      <c r="L2053" s="28"/>
      <c r="M2053" s="31"/>
      <c r="N2053" s="29"/>
      <c r="O2053" s="32">
        <f>IF($B2053="",0,IF($U2053="IN",N($M2053),0))</f>
        <v>0</v>
      </c>
      <c r="P2053" s="32">
        <f>IF($B2053="",0,IF(OR($U2053="OUT",$U2053="TRF"),N($M2053),0))</f>
        <v>0</v>
      </c>
      <c r="Q2053" s="32">
        <f>IF($B2053="",0,IF(OR($U2053="OUT",$U2053="TRF"),N($M2053),0))</f>
        <v>0</v>
      </c>
      <c r="R2053" s="32">
        <f>IF($B2053="",0,IF($U2053="IN",N($M2053),0))</f>
        <v>0</v>
      </c>
      <c r="S2053" s="33">
        <f>IF($B2053="","",IF($M2053="","⚠ مبلغ",IF($E2053="","⚠ بانک عامل",IF(AND($U2053="TRF",$F2053=""),"⚠ بانک مقصد",IF(AND($V2053&lt;&gt;"NONE",$V2053&lt;&gt;"",$Z2053=""),"⚠ طرف حساب","✓")))))</f>
        <v>0</v>
      </c>
      <c r="T2053" s="29"/>
      <c r="U2053" s="27">
        <f>IFERROR(VLOOKUP($D2053,BankOpTbl,2,0),"")</f>
        <v>0</v>
      </c>
      <c r="V2053" s="27">
        <f>IFERROR(VLOOKUP($D2053,BankOpTbl,3,0),"")</f>
        <v>0</v>
      </c>
      <c r="W2053" s="27">
        <f>IFERROR(VLOOKUP($D2053,BankOpTbl,4,0),"")</f>
        <v>0</v>
      </c>
      <c r="X2053" s="27">
        <f>IF($E2053="","",IFERROR(VLOOKUP($E2053,BankTbl,4,0),""))</f>
        <v>0</v>
      </c>
      <c r="Y2053" s="27">
        <f>IF($F2053="","",IFERROR(VLOOKUP($F2053,BankTbl,4,0),""))</f>
        <v>0</v>
      </c>
      <c r="Z2053" s="27">
        <f>IF($B2053="","",IF($V2053="PICK",LEFT($N2053,5),IF($V2053="FIXED",$W2053,IF($V2053="CODE",$H2053,""))))</f>
        <v>0</v>
      </c>
    </row>
    <row r="2054" spans="1:26" ht="21" customHeight="1">
      <c r="A2054" s="27">
        <f>IF($B2054="","",COUNTA($B$13:$B2054))</f>
        <v>0</v>
      </c>
      <c r="B2054" s="28"/>
      <c r="C2054" s="28"/>
      <c r="D2054" s="29"/>
      <c r="E2054" s="29"/>
      <c r="F2054" s="29"/>
      <c r="G2054" s="28"/>
      <c r="H2054" s="28"/>
      <c r="I2054" s="30">
        <f>IF($H2054="","",IFERROR(VLOOKUP($H2054,AcctTbl,2,0),"کد ناشناخته"))</f>
        <v>0</v>
      </c>
      <c r="J2054" s="27">
        <f>IF($H2054="","",IFERROR(VLOOKUP($H2054,AcctTbl,3,0),""))</f>
        <v>0</v>
      </c>
      <c r="K2054" s="29"/>
      <c r="L2054" s="28"/>
      <c r="M2054" s="31"/>
      <c r="N2054" s="29"/>
      <c r="O2054" s="32">
        <f>IF($B2054="",0,IF($U2054="IN",N($M2054),0))</f>
        <v>0</v>
      </c>
      <c r="P2054" s="32">
        <f>IF($B2054="",0,IF(OR($U2054="OUT",$U2054="TRF"),N($M2054),0))</f>
        <v>0</v>
      </c>
      <c r="Q2054" s="32">
        <f>IF($B2054="",0,IF(OR($U2054="OUT",$U2054="TRF"),N($M2054),0))</f>
        <v>0</v>
      </c>
      <c r="R2054" s="32">
        <f>IF($B2054="",0,IF($U2054="IN",N($M2054),0))</f>
        <v>0</v>
      </c>
      <c r="S2054" s="33">
        <f>IF($B2054="","",IF($M2054="","⚠ مبلغ",IF($E2054="","⚠ بانک عامل",IF(AND($U2054="TRF",$F2054=""),"⚠ بانک مقصد",IF(AND($V2054&lt;&gt;"NONE",$V2054&lt;&gt;"",$Z2054=""),"⚠ طرف حساب","✓")))))</f>
        <v>0</v>
      </c>
      <c r="T2054" s="29"/>
      <c r="U2054" s="27">
        <f>IFERROR(VLOOKUP($D2054,BankOpTbl,2,0),"")</f>
        <v>0</v>
      </c>
      <c r="V2054" s="27">
        <f>IFERROR(VLOOKUP($D2054,BankOpTbl,3,0),"")</f>
        <v>0</v>
      </c>
      <c r="W2054" s="27">
        <f>IFERROR(VLOOKUP($D2054,BankOpTbl,4,0),"")</f>
        <v>0</v>
      </c>
      <c r="X2054" s="27">
        <f>IF($E2054="","",IFERROR(VLOOKUP($E2054,BankTbl,4,0),""))</f>
        <v>0</v>
      </c>
      <c r="Y2054" s="27">
        <f>IF($F2054="","",IFERROR(VLOOKUP($F2054,BankTbl,4,0),""))</f>
        <v>0</v>
      </c>
      <c r="Z2054" s="27">
        <f>IF($B2054="","",IF($V2054="PICK",LEFT($N2054,5),IF($V2054="FIXED",$W2054,IF($V2054="CODE",$H2054,""))))</f>
        <v>0</v>
      </c>
    </row>
    <row r="2055" spans="1:26" ht="21" customHeight="1">
      <c r="A2055" s="27">
        <f>IF($B2055="","",COUNTA($B$13:$B2055))</f>
        <v>0</v>
      </c>
      <c r="B2055" s="28"/>
      <c r="C2055" s="28"/>
      <c r="D2055" s="29"/>
      <c r="E2055" s="29"/>
      <c r="F2055" s="29"/>
      <c r="G2055" s="28"/>
      <c r="H2055" s="28"/>
      <c r="I2055" s="30">
        <f>IF($H2055="","",IFERROR(VLOOKUP($H2055,AcctTbl,2,0),"کد ناشناخته"))</f>
        <v>0</v>
      </c>
      <c r="J2055" s="27">
        <f>IF($H2055="","",IFERROR(VLOOKUP($H2055,AcctTbl,3,0),""))</f>
        <v>0</v>
      </c>
      <c r="K2055" s="29"/>
      <c r="L2055" s="28"/>
      <c r="M2055" s="31"/>
      <c r="N2055" s="29"/>
      <c r="O2055" s="32">
        <f>IF($B2055="",0,IF($U2055="IN",N($M2055),0))</f>
        <v>0</v>
      </c>
      <c r="P2055" s="32">
        <f>IF($B2055="",0,IF(OR($U2055="OUT",$U2055="TRF"),N($M2055),0))</f>
        <v>0</v>
      </c>
      <c r="Q2055" s="32">
        <f>IF($B2055="",0,IF(OR($U2055="OUT",$U2055="TRF"),N($M2055),0))</f>
        <v>0</v>
      </c>
      <c r="R2055" s="32">
        <f>IF($B2055="",0,IF($U2055="IN",N($M2055),0))</f>
        <v>0</v>
      </c>
      <c r="S2055" s="33">
        <f>IF($B2055="","",IF($M2055="","⚠ مبلغ",IF($E2055="","⚠ بانک عامل",IF(AND($U2055="TRF",$F2055=""),"⚠ بانک مقصد",IF(AND($V2055&lt;&gt;"NONE",$V2055&lt;&gt;"",$Z2055=""),"⚠ طرف حساب","✓")))))</f>
        <v>0</v>
      </c>
      <c r="T2055" s="29"/>
      <c r="U2055" s="27">
        <f>IFERROR(VLOOKUP($D2055,BankOpTbl,2,0),"")</f>
        <v>0</v>
      </c>
      <c r="V2055" s="27">
        <f>IFERROR(VLOOKUP($D2055,BankOpTbl,3,0),"")</f>
        <v>0</v>
      </c>
      <c r="W2055" s="27">
        <f>IFERROR(VLOOKUP($D2055,BankOpTbl,4,0),"")</f>
        <v>0</v>
      </c>
      <c r="X2055" s="27">
        <f>IF($E2055="","",IFERROR(VLOOKUP($E2055,BankTbl,4,0),""))</f>
        <v>0</v>
      </c>
      <c r="Y2055" s="27">
        <f>IF($F2055="","",IFERROR(VLOOKUP($F2055,BankTbl,4,0),""))</f>
        <v>0</v>
      </c>
      <c r="Z2055" s="27">
        <f>IF($B2055="","",IF($V2055="PICK",LEFT($N2055,5),IF($V2055="FIXED",$W2055,IF($V2055="CODE",$H2055,""))))</f>
        <v>0</v>
      </c>
    </row>
    <row r="2056" spans="1:26" ht="21" customHeight="1">
      <c r="A2056" s="27">
        <f>IF($B2056="","",COUNTA($B$13:$B2056))</f>
        <v>0</v>
      </c>
      <c r="B2056" s="28"/>
      <c r="C2056" s="28"/>
      <c r="D2056" s="29"/>
      <c r="E2056" s="29"/>
      <c r="F2056" s="29"/>
      <c r="G2056" s="28"/>
      <c r="H2056" s="28"/>
      <c r="I2056" s="30">
        <f>IF($H2056="","",IFERROR(VLOOKUP($H2056,AcctTbl,2,0),"کد ناشناخته"))</f>
        <v>0</v>
      </c>
      <c r="J2056" s="27">
        <f>IF($H2056="","",IFERROR(VLOOKUP($H2056,AcctTbl,3,0),""))</f>
        <v>0</v>
      </c>
      <c r="K2056" s="29"/>
      <c r="L2056" s="28"/>
      <c r="M2056" s="31"/>
      <c r="N2056" s="29"/>
      <c r="O2056" s="32">
        <f>IF($B2056="",0,IF($U2056="IN",N($M2056),0))</f>
        <v>0</v>
      </c>
      <c r="P2056" s="32">
        <f>IF($B2056="",0,IF(OR($U2056="OUT",$U2056="TRF"),N($M2056),0))</f>
        <v>0</v>
      </c>
      <c r="Q2056" s="32">
        <f>IF($B2056="",0,IF(OR($U2056="OUT",$U2056="TRF"),N($M2056),0))</f>
        <v>0</v>
      </c>
      <c r="R2056" s="32">
        <f>IF($B2056="",0,IF($U2056="IN",N($M2056),0))</f>
        <v>0</v>
      </c>
      <c r="S2056" s="33">
        <f>IF($B2056="","",IF($M2056="","⚠ مبلغ",IF($E2056="","⚠ بانک عامل",IF(AND($U2056="TRF",$F2056=""),"⚠ بانک مقصد",IF(AND($V2056&lt;&gt;"NONE",$V2056&lt;&gt;"",$Z2056=""),"⚠ طرف حساب","✓")))))</f>
        <v>0</v>
      </c>
      <c r="T2056" s="29"/>
      <c r="U2056" s="27">
        <f>IFERROR(VLOOKUP($D2056,BankOpTbl,2,0),"")</f>
        <v>0</v>
      </c>
      <c r="V2056" s="27">
        <f>IFERROR(VLOOKUP($D2056,BankOpTbl,3,0),"")</f>
        <v>0</v>
      </c>
      <c r="W2056" s="27">
        <f>IFERROR(VLOOKUP($D2056,BankOpTbl,4,0),"")</f>
        <v>0</v>
      </c>
      <c r="X2056" s="27">
        <f>IF($E2056="","",IFERROR(VLOOKUP($E2056,BankTbl,4,0),""))</f>
        <v>0</v>
      </c>
      <c r="Y2056" s="27">
        <f>IF($F2056="","",IFERROR(VLOOKUP($F2056,BankTbl,4,0),""))</f>
        <v>0</v>
      </c>
      <c r="Z2056" s="27">
        <f>IF($B2056="","",IF($V2056="PICK",LEFT($N2056,5),IF($V2056="FIXED",$W2056,IF($V2056="CODE",$H2056,""))))</f>
        <v>0</v>
      </c>
    </row>
    <row r="2057" spans="1:26" ht="21" customHeight="1">
      <c r="A2057" s="27">
        <f>IF($B2057="","",COUNTA($B$13:$B2057))</f>
        <v>0</v>
      </c>
      <c r="B2057" s="28"/>
      <c r="C2057" s="28"/>
      <c r="D2057" s="29"/>
      <c r="E2057" s="29"/>
      <c r="F2057" s="29"/>
      <c r="G2057" s="28"/>
      <c r="H2057" s="28"/>
      <c r="I2057" s="30">
        <f>IF($H2057="","",IFERROR(VLOOKUP($H2057,AcctTbl,2,0),"کد ناشناخته"))</f>
        <v>0</v>
      </c>
      <c r="J2057" s="27">
        <f>IF($H2057="","",IFERROR(VLOOKUP($H2057,AcctTbl,3,0),""))</f>
        <v>0</v>
      </c>
      <c r="K2057" s="29"/>
      <c r="L2057" s="28"/>
      <c r="M2057" s="31"/>
      <c r="N2057" s="29"/>
      <c r="O2057" s="32">
        <f>IF($B2057="",0,IF($U2057="IN",N($M2057),0))</f>
        <v>0</v>
      </c>
      <c r="P2057" s="32">
        <f>IF($B2057="",0,IF(OR($U2057="OUT",$U2057="TRF"),N($M2057),0))</f>
        <v>0</v>
      </c>
      <c r="Q2057" s="32">
        <f>IF($B2057="",0,IF(OR($U2057="OUT",$U2057="TRF"),N($M2057),0))</f>
        <v>0</v>
      </c>
      <c r="R2057" s="32">
        <f>IF($B2057="",0,IF($U2057="IN",N($M2057),0))</f>
        <v>0</v>
      </c>
      <c r="S2057" s="33">
        <f>IF($B2057="","",IF($M2057="","⚠ مبلغ",IF($E2057="","⚠ بانک عامل",IF(AND($U2057="TRF",$F2057=""),"⚠ بانک مقصد",IF(AND($V2057&lt;&gt;"NONE",$V2057&lt;&gt;"",$Z2057=""),"⚠ طرف حساب","✓")))))</f>
        <v>0</v>
      </c>
      <c r="T2057" s="29"/>
      <c r="U2057" s="27">
        <f>IFERROR(VLOOKUP($D2057,BankOpTbl,2,0),"")</f>
        <v>0</v>
      </c>
      <c r="V2057" s="27">
        <f>IFERROR(VLOOKUP($D2057,BankOpTbl,3,0),"")</f>
        <v>0</v>
      </c>
      <c r="W2057" s="27">
        <f>IFERROR(VLOOKUP($D2057,BankOpTbl,4,0),"")</f>
        <v>0</v>
      </c>
      <c r="X2057" s="27">
        <f>IF($E2057="","",IFERROR(VLOOKUP($E2057,BankTbl,4,0),""))</f>
        <v>0</v>
      </c>
      <c r="Y2057" s="27">
        <f>IF($F2057="","",IFERROR(VLOOKUP($F2057,BankTbl,4,0),""))</f>
        <v>0</v>
      </c>
      <c r="Z2057" s="27">
        <f>IF($B2057="","",IF($V2057="PICK",LEFT($N2057,5),IF($V2057="FIXED",$W2057,IF($V2057="CODE",$H2057,""))))</f>
        <v>0</v>
      </c>
    </row>
    <row r="2058" spans="1:26" ht="21" customHeight="1">
      <c r="A2058" s="27">
        <f>IF($B2058="","",COUNTA($B$13:$B2058))</f>
        <v>0</v>
      </c>
      <c r="B2058" s="28"/>
      <c r="C2058" s="28"/>
      <c r="D2058" s="29"/>
      <c r="E2058" s="29"/>
      <c r="F2058" s="29"/>
      <c r="G2058" s="28"/>
      <c r="H2058" s="28"/>
      <c r="I2058" s="30">
        <f>IF($H2058="","",IFERROR(VLOOKUP($H2058,AcctTbl,2,0),"کد ناشناخته"))</f>
        <v>0</v>
      </c>
      <c r="J2058" s="27">
        <f>IF($H2058="","",IFERROR(VLOOKUP($H2058,AcctTbl,3,0),""))</f>
        <v>0</v>
      </c>
      <c r="K2058" s="29"/>
      <c r="L2058" s="28"/>
      <c r="M2058" s="31"/>
      <c r="N2058" s="29"/>
      <c r="O2058" s="32">
        <f>IF($B2058="",0,IF($U2058="IN",N($M2058),0))</f>
        <v>0</v>
      </c>
      <c r="P2058" s="32">
        <f>IF($B2058="",0,IF(OR($U2058="OUT",$U2058="TRF"),N($M2058),0))</f>
        <v>0</v>
      </c>
      <c r="Q2058" s="32">
        <f>IF($B2058="",0,IF(OR($U2058="OUT",$U2058="TRF"),N($M2058),0))</f>
        <v>0</v>
      </c>
      <c r="R2058" s="32">
        <f>IF($B2058="",0,IF($U2058="IN",N($M2058),0))</f>
        <v>0</v>
      </c>
      <c r="S2058" s="33">
        <f>IF($B2058="","",IF($M2058="","⚠ مبلغ",IF($E2058="","⚠ بانک عامل",IF(AND($U2058="TRF",$F2058=""),"⚠ بانک مقصد",IF(AND($V2058&lt;&gt;"NONE",$V2058&lt;&gt;"",$Z2058=""),"⚠ طرف حساب","✓")))))</f>
        <v>0</v>
      </c>
      <c r="T2058" s="29"/>
      <c r="U2058" s="27">
        <f>IFERROR(VLOOKUP($D2058,BankOpTbl,2,0),"")</f>
        <v>0</v>
      </c>
      <c r="V2058" s="27">
        <f>IFERROR(VLOOKUP($D2058,BankOpTbl,3,0),"")</f>
        <v>0</v>
      </c>
      <c r="W2058" s="27">
        <f>IFERROR(VLOOKUP($D2058,BankOpTbl,4,0),"")</f>
        <v>0</v>
      </c>
      <c r="X2058" s="27">
        <f>IF($E2058="","",IFERROR(VLOOKUP($E2058,BankTbl,4,0),""))</f>
        <v>0</v>
      </c>
      <c r="Y2058" s="27">
        <f>IF($F2058="","",IFERROR(VLOOKUP($F2058,BankTbl,4,0),""))</f>
        <v>0</v>
      </c>
      <c r="Z2058" s="27">
        <f>IF($B2058="","",IF($V2058="PICK",LEFT($N2058,5),IF($V2058="FIXED",$W2058,IF($V2058="CODE",$H2058,""))))</f>
        <v>0</v>
      </c>
    </row>
    <row r="2059" spans="1:26" ht="21" customHeight="1">
      <c r="A2059" s="27">
        <f>IF($B2059="","",COUNTA($B$13:$B2059))</f>
        <v>0</v>
      </c>
      <c r="B2059" s="28"/>
      <c r="C2059" s="28"/>
      <c r="D2059" s="29"/>
      <c r="E2059" s="29"/>
      <c r="F2059" s="29"/>
      <c r="G2059" s="28"/>
      <c r="H2059" s="28"/>
      <c r="I2059" s="30">
        <f>IF($H2059="","",IFERROR(VLOOKUP($H2059,AcctTbl,2,0),"کد ناشناخته"))</f>
        <v>0</v>
      </c>
      <c r="J2059" s="27">
        <f>IF($H2059="","",IFERROR(VLOOKUP($H2059,AcctTbl,3,0),""))</f>
        <v>0</v>
      </c>
      <c r="K2059" s="29"/>
      <c r="L2059" s="28"/>
      <c r="M2059" s="31"/>
      <c r="N2059" s="29"/>
      <c r="O2059" s="32">
        <f>IF($B2059="",0,IF($U2059="IN",N($M2059),0))</f>
        <v>0</v>
      </c>
      <c r="P2059" s="32">
        <f>IF($B2059="",0,IF(OR($U2059="OUT",$U2059="TRF"),N($M2059),0))</f>
        <v>0</v>
      </c>
      <c r="Q2059" s="32">
        <f>IF($B2059="",0,IF(OR($U2059="OUT",$U2059="TRF"),N($M2059),0))</f>
        <v>0</v>
      </c>
      <c r="R2059" s="32">
        <f>IF($B2059="",0,IF($U2059="IN",N($M2059),0))</f>
        <v>0</v>
      </c>
      <c r="S2059" s="33">
        <f>IF($B2059="","",IF($M2059="","⚠ مبلغ",IF($E2059="","⚠ بانک عامل",IF(AND($U2059="TRF",$F2059=""),"⚠ بانک مقصد",IF(AND($V2059&lt;&gt;"NONE",$V2059&lt;&gt;"",$Z2059=""),"⚠ طرف حساب","✓")))))</f>
        <v>0</v>
      </c>
      <c r="T2059" s="29"/>
      <c r="U2059" s="27">
        <f>IFERROR(VLOOKUP($D2059,BankOpTbl,2,0),"")</f>
        <v>0</v>
      </c>
      <c r="V2059" s="27">
        <f>IFERROR(VLOOKUP($D2059,BankOpTbl,3,0),"")</f>
        <v>0</v>
      </c>
      <c r="W2059" s="27">
        <f>IFERROR(VLOOKUP($D2059,BankOpTbl,4,0),"")</f>
        <v>0</v>
      </c>
      <c r="X2059" s="27">
        <f>IF($E2059="","",IFERROR(VLOOKUP($E2059,BankTbl,4,0),""))</f>
        <v>0</v>
      </c>
      <c r="Y2059" s="27">
        <f>IF($F2059="","",IFERROR(VLOOKUP($F2059,BankTbl,4,0),""))</f>
        <v>0</v>
      </c>
      <c r="Z2059" s="27">
        <f>IF($B2059="","",IF($V2059="PICK",LEFT($N2059,5),IF($V2059="FIXED",$W2059,IF($V2059="CODE",$H2059,""))))</f>
        <v>0</v>
      </c>
    </row>
    <row r="2060" spans="1:26" ht="21" customHeight="1">
      <c r="A2060" s="27">
        <f>IF($B2060="","",COUNTA($B$13:$B2060))</f>
        <v>0</v>
      </c>
      <c r="B2060" s="28"/>
      <c r="C2060" s="28"/>
      <c r="D2060" s="29"/>
      <c r="E2060" s="29"/>
      <c r="F2060" s="29"/>
      <c r="G2060" s="28"/>
      <c r="H2060" s="28"/>
      <c r="I2060" s="30">
        <f>IF($H2060="","",IFERROR(VLOOKUP($H2060,AcctTbl,2,0),"کد ناشناخته"))</f>
        <v>0</v>
      </c>
      <c r="J2060" s="27">
        <f>IF($H2060="","",IFERROR(VLOOKUP($H2060,AcctTbl,3,0),""))</f>
        <v>0</v>
      </c>
      <c r="K2060" s="29"/>
      <c r="L2060" s="28"/>
      <c r="M2060" s="31"/>
      <c r="N2060" s="29"/>
      <c r="O2060" s="32">
        <f>IF($B2060="",0,IF($U2060="IN",N($M2060),0))</f>
        <v>0</v>
      </c>
      <c r="P2060" s="32">
        <f>IF($B2060="",0,IF(OR($U2060="OUT",$U2060="TRF"),N($M2060),0))</f>
        <v>0</v>
      </c>
      <c r="Q2060" s="32">
        <f>IF($B2060="",0,IF(OR($U2060="OUT",$U2060="TRF"),N($M2060),0))</f>
        <v>0</v>
      </c>
      <c r="R2060" s="32">
        <f>IF($B2060="",0,IF($U2060="IN",N($M2060),0))</f>
        <v>0</v>
      </c>
      <c r="S2060" s="33">
        <f>IF($B2060="","",IF($M2060="","⚠ مبلغ",IF($E2060="","⚠ بانک عامل",IF(AND($U2060="TRF",$F2060=""),"⚠ بانک مقصد",IF(AND($V2060&lt;&gt;"NONE",$V2060&lt;&gt;"",$Z2060=""),"⚠ طرف حساب","✓")))))</f>
        <v>0</v>
      </c>
      <c r="T2060" s="29"/>
      <c r="U2060" s="27">
        <f>IFERROR(VLOOKUP($D2060,BankOpTbl,2,0),"")</f>
        <v>0</v>
      </c>
      <c r="V2060" s="27">
        <f>IFERROR(VLOOKUP($D2060,BankOpTbl,3,0),"")</f>
        <v>0</v>
      </c>
      <c r="W2060" s="27">
        <f>IFERROR(VLOOKUP($D2060,BankOpTbl,4,0),"")</f>
        <v>0</v>
      </c>
      <c r="X2060" s="27">
        <f>IF($E2060="","",IFERROR(VLOOKUP($E2060,BankTbl,4,0),""))</f>
        <v>0</v>
      </c>
      <c r="Y2060" s="27">
        <f>IF($F2060="","",IFERROR(VLOOKUP($F2060,BankTbl,4,0),""))</f>
        <v>0</v>
      </c>
      <c r="Z2060" s="27">
        <f>IF($B2060="","",IF($V2060="PICK",LEFT($N2060,5),IF($V2060="FIXED",$W2060,IF($V2060="CODE",$H2060,""))))</f>
        <v>0</v>
      </c>
    </row>
    <row r="2061" spans="1:26" ht="21" customHeight="1">
      <c r="A2061" s="27">
        <f>IF($B2061="","",COUNTA($B$13:$B2061))</f>
        <v>0</v>
      </c>
      <c r="B2061" s="28"/>
      <c r="C2061" s="28"/>
      <c r="D2061" s="29"/>
      <c r="E2061" s="29"/>
      <c r="F2061" s="29"/>
      <c r="G2061" s="28"/>
      <c r="H2061" s="28"/>
      <c r="I2061" s="30">
        <f>IF($H2061="","",IFERROR(VLOOKUP($H2061,AcctTbl,2,0),"کد ناشناخته"))</f>
        <v>0</v>
      </c>
      <c r="J2061" s="27">
        <f>IF($H2061="","",IFERROR(VLOOKUP($H2061,AcctTbl,3,0),""))</f>
        <v>0</v>
      </c>
      <c r="K2061" s="29"/>
      <c r="L2061" s="28"/>
      <c r="M2061" s="31"/>
      <c r="N2061" s="29"/>
      <c r="O2061" s="32">
        <f>IF($B2061="",0,IF($U2061="IN",N($M2061),0))</f>
        <v>0</v>
      </c>
      <c r="P2061" s="32">
        <f>IF($B2061="",0,IF(OR($U2061="OUT",$U2061="TRF"),N($M2061),0))</f>
        <v>0</v>
      </c>
      <c r="Q2061" s="32">
        <f>IF($B2061="",0,IF(OR($U2061="OUT",$U2061="TRF"),N($M2061),0))</f>
        <v>0</v>
      </c>
      <c r="R2061" s="32">
        <f>IF($B2061="",0,IF($U2061="IN",N($M2061),0))</f>
        <v>0</v>
      </c>
      <c r="S2061" s="33">
        <f>IF($B2061="","",IF($M2061="","⚠ مبلغ",IF($E2061="","⚠ بانک عامل",IF(AND($U2061="TRF",$F2061=""),"⚠ بانک مقصد",IF(AND($V2061&lt;&gt;"NONE",$V2061&lt;&gt;"",$Z2061=""),"⚠ طرف حساب","✓")))))</f>
        <v>0</v>
      </c>
      <c r="T2061" s="29"/>
      <c r="U2061" s="27">
        <f>IFERROR(VLOOKUP($D2061,BankOpTbl,2,0),"")</f>
        <v>0</v>
      </c>
      <c r="V2061" s="27">
        <f>IFERROR(VLOOKUP($D2061,BankOpTbl,3,0),"")</f>
        <v>0</v>
      </c>
      <c r="W2061" s="27">
        <f>IFERROR(VLOOKUP($D2061,BankOpTbl,4,0),"")</f>
        <v>0</v>
      </c>
      <c r="X2061" s="27">
        <f>IF($E2061="","",IFERROR(VLOOKUP($E2061,BankTbl,4,0),""))</f>
        <v>0</v>
      </c>
      <c r="Y2061" s="27">
        <f>IF($F2061="","",IFERROR(VLOOKUP($F2061,BankTbl,4,0),""))</f>
        <v>0</v>
      </c>
      <c r="Z2061" s="27">
        <f>IF($B2061="","",IF($V2061="PICK",LEFT($N2061,5),IF($V2061="FIXED",$W2061,IF($V2061="CODE",$H2061,""))))</f>
        <v>0</v>
      </c>
    </row>
    <row r="2062" spans="1:26" ht="21" customHeight="1">
      <c r="A2062" s="27">
        <f>IF($B2062="","",COUNTA($B$13:$B2062))</f>
        <v>0</v>
      </c>
      <c r="B2062" s="28"/>
      <c r="C2062" s="28"/>
      <c r="D2062" s="29"/>
      <c r="E2062" s="29"/>
      <c r="F2062" s="29"/>
      <c r="G2062" s="28"/>
      <c r="H2062" s="28"/>
      <c r="I2062" s="30">
        <f>IF($H2062="","",IFERROR(VLOOKUP($H2062,AcctTbl,2,0),"کد ناشناخته"))</f>
        <v>0</v>
      </c>
      <c r="J2062" s="27">
        <f>IF($H2062="","",IFERROR(VLOOKUP($H2062,AcctTbl,3,0),""))</f>
        <v>0</v>
      </c>
      <c r="K2062" s="29"/>
      <c r="L2062" s="28"/>
      <c r="M2062" s="31"/>
      <c r="N2062" s="29"/>
      <c r="O2062" s="32">
        <f>IF($B2062="",0,IF($U2062="IN",N($M2062),0))</f>
        <v>0</v>
      </c>
      <c r="P2062" s="32">
        <f>IF($B2062="",0,IF(OR($U2062="OUT",$U2062="TRF"),N($M2062),0))</f>
        <v>0</v>
      </c>
      <c r="Q2062" s="32">
        <f>IF($B2062="",0,IF(OR($U2062="OUT",$U2062="TRF"),N($M2062),0))</f>
        <v>0</v>
      </c>
      <c r="R2062" s="32">
        <f>IF($B2062="",0,IF($U2062="IN",N($M2062),0))</f>
        <v>0</v>
      </c>
      <c r="S2062" s="33">
        <f>IF($B2062="","",IF($M2062="","⚠ مبلغ",IF($E2062="","⚠ بانک عامل",IF(AND($U2062="TRF",$F2062=""),"⚠ بانک مقصد",IF(AND($V2062&lt;&gt;"NONE",$V2062&lt;&gt;"",$Z2062=""),"⚠ طرف حساب","✓")))))</f>
        <v>0</v>
      </c>
      <c r="T2062" s="29"/>
      <c r="U2062" s="27">
        <f>IFERROR(VLOOKUP($D2062,BankOpTbl,2,0),"")</f>
        <v>0</v>
      </c>
      <c r="V2062" s="27">
        <f>IFERROR(VLOOKUP($D2062,BankOpTbl,3,0),"")</f>
        <v>0</v>
      </c>
      <c r="W2062" s="27">
        <f>IFERROR(VLOOKUP($D2062,BankOpTbl,4,0),"")</f>
        <v>0</v>
      </c>
      <c r="X2062" s="27">
        <f>IF($E2062="","",IFERROR(VLOOKUP($E2062,BankTbl,4,0),""))</f>
        <v>0</v>
      </c>
      <c r="Y2062" s="27">
        <f>IF($F2062="","",IFERROR(VLOOKUP($F2062,BankTbl,4,0),""))</f>
        <v>0</v>
      </c>
      <c r="Z2062" s="27">
        <f>IF($B2062="","",IF($V2062="PICK",LEFT($N2062,5),IF($V2062="FIXED",$W2062,IF($V2062="CODE",$H2062,""))))</f>
        <v>0</v>
      </c>
    </row>
    <row r="2063" spans="1:26" ht="21" customHeight="1">
      <c r="A2063" s="27">
        <f>IF($B2063="","",COUNTA($B$13:$B2063))</f>
        <v>0</v>
      </c>
      <c r="B2063" s="28"/>
      <c r="C2063" s="28"/>
      <c r="D2063" s="29"/>
      <c r="E2063" s="29"/>
      <c r="F2063" s="29"/>
      <c r="G2063" s="28"/>
      <c r="H2063" s="28"/>
      <c r="I2063" s="30">
        <f>IF($H2063="","",IFERROR(VLOOKUP($H2063,AcctTbl,2,0),"کد ناشناخته"))</f>
        <v>0</v>
      </c>
      <c r="J2063" s="27">
        <f>IF($H2063="","",IFERROR(VLOOKUP($H2063,AcctTbl,3,0),""))</f>
        <v>0</v>
      </c>
      <c r="K2063" s="29"/>
      <c r="L2063" s="28"/>
      <c r="M2063" s="31"/>
      <c r="N2063" s="29"/>
      <c r="O2063" s="32">
        <f>IF($B2063="",0,IF($U2063="IN",N($M2063),0))</f>
        <v>0</v>
      </c>
      <c r="P2063" s="32">
        <f>IF($B2063="",0,IF(OR($U2063="OUT",$U2063="TRF"),N($M2063),0))</f>
        <v>0</v>
      </c>
      <c r="Q2063" s="32">
        <f>IF($B2063="",0,IF(OR($U2063="OUT",$U2063="TRF"),N($M2063),0))</f>
        <v>0</v>
      </c>
      <c r="R2063" s="32">
        <f>IF($B2063="",0,IF($U2063="IN",N($M2063),0))</f>
        <v>0</v>
      </c>
      <c r="S2063" s="33">
        <f>IF($B2063="","",IF($M2063="","⚠ مبلغ",IF($E2063="","⚠ بانک عامل",IF(AND($U2063="TRF",$F2063=""),"⚠ بانک مقصد",IF(AND($V2063&lt;&gt;"NONE",$V2063&lt;&gt;"",$Z2063=""),"⚠ طرف حساب","✓")))))</f>
        <v>0</v>
      </c>
      <c r="T2063" s="29"/>
      <c r="U2063" s="27">
        <f>IFERROR(VLOOKUP($D2063,BankOpTbl,2,0),"")</f>
        <v>0</v>
      </c>
      <c r="V2063" s="27">
        <f>IFERROR(VLOOKUP($D2063,BankOpTbl,3,0),"")</f>
        <v>0</v>
      </c>
      <c r="W2063" s="27">
        <f>IFERROR(VLOOKUP($D2063,BankOpTbl,4,0),"")</f>
        <v>0</v>
      </c>
      <c r="X2063" s="27">
        <f>IF($E2063="","",IFERROR(VLOOKUP($E2063,BankTbl,4,0),""))</f>
        <v>0</v>
      </c>
      <c r="Y2063" s="27">
        <f>IF($F2063="","",IFERROR(VLOOKUP($F2063,BankTbl,4,0),""))</f>
        <v>0</v>
      </c>
      <c r="Z2063" s="27">
        <f>IF($B2063="","",IF($V2063="PICK",LEFT($N2063,5),IF($V2063="FIXED",$W2063,IF($V2063="CODE",$H2063,""))))</f>
        <v>0</v>
      </c>
    </row>
    <row r="2064" spans="1:26" ht="21" customHeight="1">
      <c r="A2064" s="27">
        <f>IF($B2064="","",COUNTA($B$13:$B2064))</f>
        <v>0</v>
      </c>
      <c r="B2064" s="28"/>
      <c r="C2064" s="28"/>
      <c r="D2064" s="29"/>
      <c r="E2064" s="29"/>
      <c r="F2064" s="29"/>
      <c r="G2064" s="28"/>
      <c r="H2064" s="28"/>
      <c r="I2064" s="30">
        <f>IF($H2064="","",IFERROR(VLOOKUP($H2064,AcctTbl,2,0),"کد ناشناخته"))</f>
        <v>0</v>
      </c>
      <c r="J2064" s="27">
        <f>IF($H2064="","",IFERROR(VLOOKUP($H2064,AcctTbl,3,0),""))</f>
        <v>0</v>
      </c>
      <c r="K2064" s="29"/>
      <c r="L2064" s="28"/>
      <c r="M2064" s="31"/>
      <c r="N2064" s="29"/>
      <c r="O2064" s="32">
        <f>IF($B2064="",0,IF($U2064="IN",N($M2064),0))</f>
        <v>0</v>
      </c>
      <c r="P2064" s="32">
        <f>IF($B2064="",0,IF(OR($U2064="OUT",$U2064="TRF"),N($M2064),0))</f>
        <v>0</v>
      </c>
      <c r="Q2064" s="32">
        <f>IF($B2064="",0,IF(OR($U2064="OUT",$U2064="TRF"),N($M2064),0))</f>
        <v>0</v>
      </c>
      <c r="R2064" s="32">
        <f>IF($B2064="",0,IF($U2064="IN",N($M2064),0))</f>
        <v>0</v>
      </c>
      <c r="S2064" s="33">
        <f>IF($B2064="","",IF($M2064="","⚠ مبلغ",IF($E2064="","⚠ بانک عامل",IF(AND($U2064="TRF",$F2064=""),"⚠ بانک مقصد",IF(AND($V2064&lt;&gt;"NONE",$V2064&lt;&gt;"",$Z2064=""),"⚠ طرف حساب","✓")))))</f>
        <v>0</v>
      </c>
      <c r="T2064" s="29"/>
      <c r="U2064" s="27">
        <f>IFERROR(VLOOKUP($D2064,BankOpTbl,2,0),"")</f>
        <v>0</v>
      </c>
      <c r="V2064" s="27">
        <f>IFERROR(VLOOKUP($D2064,BankOpTbl,3,0),"")</f>
        <v>0</v>
      </c>
      <c r="W2064" s="27">
        <f>IFERROR(VLOOKUP($D2064,BankOpTbl,4,0),"")</f>
        <v>0</v>
      </c>
      <c r="X2064" s="27">
        <f>IF($E2064="","",IFERROR(VLOOKUP($E2064,BankTbl,4,0),""))</f>
        <v>0</v>
      </c>
      <c r="Y2064" s="27">
        <f>IF($F2064="","",IFERROR(VLOOKUP($F2064,BankTbl,4,0),""))</f>
        <v>0</v>
      </c>
      <c r="Z2064" s="27">
        <f>IF($B2064="","",IF($V2064="PICK",LEFT($N2064,5),IF($V2064="FIXED",$W2064,IF($V2064="CODE",$H2064,""))))</f>
        <v>0</v>
      </c>
    </row>
    <row r="2065" spans="1:26" ht="21" customHeight="1">
      <c r="A2065" s="27">
        <f>IF($B2065="","",COUNTA($B$13:$B2065))</f>
        <v>0</v>
      </c>
      <c r="B2065" s="28"/>
      <c r="C2065" s="28"/>
      <c r="D2065" s="29"/>
      <c r="E2065" s="29"/>
      <c r="F2065" s="29"/>
      <c r="G2065" s="28"/>
      <c r="H2065" s="28"/>
      <c r="I2065" s="30">
        <f>IF($H2065="","",IFERROR(VLOOKUP($H2065,AcctTbl,2,0),"کد ناشناخته"))</f>
        <v>0</v>
      </c>
      <c r="J2065" s="27">
        <f>IF($H2065="","",IFERROR(VLOOKUP($H2065,AcctTbl,3,0),""))</f>
        <v>0</v>
      </c>
      <c r="K2065" s="29"/>
      <c r="L2065" s="28"/>
      <c r="M2065" s="31"/>
      <c r="N2065" s="29"/>
      <c r="O2065" s="32">
        <f>IF($B2065="",0,IF($U2065="IN",N($M2065),0))</f>
        <v>0</v>
      </c>
      <c r="P2065" s="32">
        <f>IF($B2065="",0,IF(OR($U2065="OUT",$U2065="TRF"),N($M2065),0))</f>
        <v>0</v>
      </c>
      <c r="Q2065" s="32">
        <f>IF($B2065="",0,IF(OR($U2065="OUT",$U2065="TRF"),N($M2065),0))</f>
        <v>0</v>
      </c>
      <c r="R2065" s="32">
        <f>IF($B2065="",0,IF($U2065="IN",N($M2065),0))</f>
        <v>0</v>
      </c>
      <c r="S2065" s="33">
        <f>IF($B2065="","",IF($M2065="","⚠ مبلغ",IF($E2065="","⚠ بانک عامل",IF(AND($U2065="TRF",$F2065=""),"⚠ بانک مقصد",IF(AND($V2065&lt;&gt;"NONE",$V2065&lt;&gt;"",$Z2065=""),"⚠ طرف حساب","✓")))))</f>
        <v>0</v>
      </c>
      <c r="T2065" s="29"/>
      <c r="U2065" s="27">
        <f>IFERROR(VLOOKUP($D2065,BankOpTbl,2,0),"")</f>
        <v>0</v>
      </c>
      <c r="V2065" s="27">
        <f>IFERROR(VLOOKUP($D2065,BankOpTbl,3,0),"")</f>
        <v>0</v>
      </c>
      <c r="W2065" s="27">
        <f>IFERROR(VLOOKUP($D2065,BankOpTbl,4,0),"")</f>
        <v>0</v>
      </c>
      <c r="X2065" s="27">
        <f>IF($E2065="","",IFERROR(VLOOKUP($E2065,BankTbl,4,0),""))</f>
        <v>0</v>
      </c>
      <c r="Y2065" s="27">
        <f>IF($F2065="","",IFERROR(VLOOKUP($F2065,BankTbl,4,0),""))</f>
        <v>0</v>
      </c>
      <c r="Z2065" s="27">
        <f>IF($B2065="","",IF($V2065="PICK",LEFT($N2065,5),IF($V2065="FIXED",$W2065,IF($V2065="CODE",$H2065,""))))</f>
        <v>0</v>
      </c>
    </row>
    <row r="2066" spans="1:26" ht="21" customHeight="1">
      <c r="A2066" s="27">
        <f>IF($B2066="","",COUNTA($B$13:$B2066))</f>
        <v>0</v>
      </c>
      <c r="B2066" s="28"/>
      <c r="C2066" s="28"/>
      <c r="D2066" s="29"/>
      <c r="E2066" s="29"/>
      <c r="F2066" s="29"/>
      <c r="G2066" s="28"/>
      <c r="H2066" s="28"/>
      <c r="I2066" s="30">
        <f>IF($H2066="","",IFERROR(VLOOKUP($H2066,AcctTbl,2,0),"کد ناشناخته"))</f>
        <v>0</v>
      </c>
      <c r="J2066" s="27">
        <f>IF($H2066="","",IFERROR(VLOOKUP($H2066,AcctTbl,3,0),""))</f>
        <v>0</v>
      </c>
      <c r="K2066" s="29"/>
      <c r="L2066" s="28"/>
      <c r="M2066" s="31"/>
      <c r="N2066" s="29"/>
      <c r="O2066" s="32">
        <f>IF($B2066="",0,IF($U2066="IN",N($M2066),0))</f>
        <v>0</v>
      </c>
      <c r="P2066" s="32">
        <f>IF($B2066="",0,IF(OR($U2066="OUT",$U2066="TRF"),N($M2066),0))</f>
        <v>0</v>
      </c>
      <c r="Q2066" s="32">
        <f>IF($B2066="",0,IF(OR($U2066="OUT",$U2066="TRF"),N($M2066),0))</f>
        <v>0</v>
      </c>
      <c r="R2066" s="32">
        <f>IF($B2066="",0,IF($U2066="IN",N($M2066),0))</f>
        <v>0</v>
      </c>
      <c r="S2066" s="33">
        <f>IF($B2066="","",IF($M2066="","⚠ مبلغ",IF($E2066="","⚠ بانک عامل",IF(AND($U2066="TRF",$F2066=""),"⚠ بانک مقصد",IF(AND($V2066&lt;&gt;"NONE",$V2066&lt;&gt;"",$Z2066=""),"⚠ طرف حساب","✓")))))</f>
        <v>0</v>
      </c>
      <c r="T2066" s="29"/>
      <c r="U2066" s="27">
        <f>IFERROR(VLOOKUP($D2066,BankOpTbl,2,0),"")</f>
        <v>0</v>
      </c>
      <c r="V2066" s="27">
        <f>IFERROR(VLOOKUP($D2066,BankOpTbl,3,0),"")</f>
        <v>0</v>
      </c>
      <c r="W2066" s="27">
        <f>IFERROR(VLOOKUP($D2066,BankOpTbl,4,0),"")</f>
        <v>0</v>
      </c>
      <c r="X2066" s="27">
        <f>IF($E2066="","",IFERROR(VLOOKUP($E2066,BankTbl,4,0),""))</f>
        <v>0</v>
      </c>
      <c r="Y2066" s="27">
        <f>IF($F2066="","",IFERROR(VLOOKUP($F2066,BankTbl,4,0),""))</f>
        <v>0</v>
      </c>
      <c r="Z2066" s="27">
        <f>IF($B2066="","",IF($V2066="PICK",LEFT($N2066,5),IF($V2066="FIXED",$W2066,IF($V2066="CODE",$H2066,""))))</f>
        <v>0</v>
      </c>
    </row>
    <row r="2067" spans="1:26" ht="21" customHeight="1">
      <c r="A2067" s="27">
        <f>IF($B2067="","",COUNTA($B$13:$B2067))</f>
        <v>0</v>
      </c>
      <c r="B2067" s="28"/>
      <c r="C2067" s="28"/>
      <c r="D2067" s="29"/>
      <c r="E2067" s="29"/>
      <c r="F2067" s="29"/>
      <c r="G2067" s="28"/>
      <c r="H2067" s="28"/>
      <c r="I2067" s="30">
        <f>IF($H2067="","",IFERROR(VLOOKUP($H2067,AcctTbl,2,0),"کد ناشناخته"))</f>
        <v>0</v>
      </c>
      <c r="J2067" s="27">
        <f>IF($H2067="","",IFERROR(VLOOKUP($H2067,AcctTbl,3,0),""))</f>
        <v>0</v>
      </c>
      <c r="K2067" s="29"/>
      <c r="L2067" s="28"/>
      <c r="M2067" s="31"/>
      <c r="N2067" s="29"/>
      <c r="O2067" s="32">
        <f>IF($B2067="",0,IF($U2067="IN",N($M2067),0))</f>
        <v>0</v>
      </c>
      <c r="P2067" s="32">
        <f>IF($B2067="",0,IF(OR($U2067="OUT",$U2067="TRF"),N($M2067),0))</f>
        <v>0</v>
      </c>
      <c r="Q2067" s="32">
        <f>IF($B2067="",0,IF(OR($U2067="OUT",$U2067="TRF"),N($M2067),0))</f>
        <v>0</v>
      </c>
      <c r="R2067" s="32">
        <f>IF($B2067="",0,IF($U2067="IN",N($M2067),0))</f>
        <v>0</v>
      </c>
      <c r="S2067" s="33">
        <f>IF($B2067="","",IF($M2067="","⚠ مبلغ",IF($E2067="","⚠ بانک عامل",IF(AND($U2067="TRF",$F2067=""),"⚠ بانک مقصد",IF(AND($V2067&lt;&gt;"NONE",$V2067&lt;&gt;"",$Z2067=""),"⚠ طرف حساب","✓")))))</f>
        <v>0</v>
      </c>
      <c r="T2067" s="29"/>
      <c r="U2067" s="27">
        <f>IFERROR(VLOOKUP($D2067,BankOpTbl,2,0),"")</f>
        <v>0</v>
      </c>
      <c r="V2067" s="27">
        <f>IFERROR(VLOOKUP($D2067,BankOpTbl,3,0),"")</f>
        <v>0</v>
      </c>
      <c r="W2067" s="27">
        <f>IFERROR(VLOOKUP($D2067,BankOpTbl,4,0),"")</f>
        <v>0</v>
      </c>
      <c r="X2067" s="27">
        <f>IF($E2067="","",IFERROR(VLOOKUP($E2067,BankTbl,4,0),""))</f>
        <v>0</v>
      </c>
      <c r="Y2067" s="27">
        <f>IF($F2067="","",IFERROR(VLOOKUP($F2067,BankTbl,4,0),""))</f>
        <v>0</v>
      </c>
      <c r="Z2067" s="27">
        <f>IF($B2067="","",IF($V2067="PICK",LEFT($N2067,5),IF($V2067="FIXED",$W2067,IF($V2067="CODE",$H2067,""))))</f>
        <v>0</v>
      </c>
    </row>
    <row r="2068" spans="1:26" ht="21" customHeight="1">
      <c r="A2068" s="27">
        <f>IF($B2068="","",COUNTA($B$13:$B2068))</f>
        <v>0</v>
      </c>
      <c r="B2068" s="28"/>
      <c r="C2068" s="28"/>
      <c r="D2068" s="29"/>
      <c r="E2068" s="29"/>
      <c r="F2068" s="29"/>
      <c r="G2068" s="28"/>
      <c r="H2068" s="28"/>
      <c r="I2068" s="30">
        <f>IF($H2068="","",IFERROR(VLOOKUP($H2068,AcctTbl,2,0),"کد ناشناخته"))</f>
        <v>0</v>
      </c>
      <c r="J2068" s="27">
        <f>IF($H2068="","",IFERROR(VLOOKUP($H2068,AcctTbl,3,0),""))</f>
        <v>0</v>
      </c>
      <c r="K2068" s="29"/>
      <c r="L2068" s="28"/>
      <c r="M2068" s="31"/>
      <c r="N2068" s="29"/>
      <c r="O2068" s="32">
        <f>IF($B2068="",0,IF($U2068="IN",N($M2068),0))</f>
        <v>0</v>
      </c>
      <c r="P2068" s="32">
        <f>IF($B2068="",0,IF(OR($U2068="OUT",$U2068="TRF"),N($M2068),0))</f>
        <v>0</v>
      </c>
      <c r="Q2068" s="32">
        <f>IF($B2068="",0,IF(OR($U2068="OUT",$U2068="TRF"),N($M2068),0))</f>
        <v>0</v>
      </c>
      <c r="R2068" s="32">
        <f>IF($B2068="",0,IF($U2068="IN",N($M2068),0))</f>
        <v>0</v>
      </c>
      <c r="S2068" s="33">
        <f>IF($B2068="","",IF($M2068="","⚠ مبلغ",IF($E2068="","⚠ بانک عامل",IF(AND($U2068="TRF",$F2068=""),"⚠ بانک مقصد",IF(AND($V2068&lt;&gt;"NONE",$V2068&lt;&gt;"",$Z2068=""),"⚠ طرف حساب","✓")))))</f>
        <v>0</v>
      </c>
      <c r="T2068" s="29"/>
      <c r="U2068" s="27">
        <f>IFERROR(VLOOKUP($D2068,BankOpTbl,2,0),"")</f>
        <v>0</v>
      </c>
      <c r="V2068" s="27">
        <f>IFERROR(VLOOKUP($D2068,BankOpTbl,3,0),"")</f>
        <v>0</v>
      </c>
      <c r="W2068" s="27">
        <f>IFERROR(VLOOKUP($D2068,BankOpTbl,4,0),"")</f>
        <v>0</v>
      </c>
      <c r="X2068" s="27">
        <f>IF($E2068="","",IFERROR(VLOOKUP($E2068,BankTbl,4,0),""))</f>
        <v>0</v>
      </c>
      <c r="Y2068" s="27">
        <f>IF($F2068="","",IFERROR(VLOOKUP($F2068,BankTbl,4,0),""))</f>
        <v>0</v>
      </c>
      <c r="Z2068" s="27">
        <f>IF($B2068="","",IF($V2068="PICK",LEFT($N2068,5),IF($V2068="FIXED",$W2068,IF($V2068="CODE",$H2068,""))))</f>
        <v>0</v>
      </c>
    </row>
    <row r="2069" spans="1:26" ht="21" customHeight="1">
      <c r="A2069" s="27">
        <f>IF($B2069="","",COUNTA($B$13:$B2069))</f>
        <v>0</v>
      </c>
      <c r="B2069" s="28"/>
      <c r="C2069" s="28"/>
      <c r="D2069" s="29"/>
      <c r="E2069" s="29"/>
      <c r="F2069" s="29"/>
      <c r="G2069" s="28"/>
      <c r="H2069" s="28"/>
      <c r="I2069" s="30">
        <f>IF($H2069="","",IFERROR(VLOOKUP($H2069,AcctTbl,2,0),"کد ناشناخته"))</f>
        <v>0</v>
      </c>
      <c r="J2069" s="27">
        <f>IF($H2069="","",IFERROR(VLOOKUP($H2069,AcctTbl,3,0),""))</f>
        <v>0</v>
      </c>
      <c r="K2069" s="29"/>
      <c r="L2069" s="28"/>
      <c r="M2069" s="31"/>
      <c r="N2069" s="29"/>
      <c r="O2069" s="32">
        <f>IF($B2069="",0,IF($U2069="IN",N($M2069),0))</f>
        <v>0</v>
      </c>
      <c r="P2069" s="32">
        <f>IF($B2069="",0,IF(OR($U2069="OUT",$U2069="TRF"),N($M2069),0))</f>
        <v>0</v>
      </c>
      <c r="Q2069" s="32">
        <f>IF($B2069="",0,IF(OR($U2069="OUT",$U2069="TRF"),N($M2069),0))</f>
        <v>0</v>
      </c>
      <c r="R2069" s="32">
        <f>IF($B2069="",0,IF($U2069="IN",N($M2069),0))</f>
        <v>0</v>
      </c>
      <c r="S2069" s="33">
        <f>IF($B2069="","",IF($M2069="","⚠ مبلغ",IF($E2069="","⚠ بانک عامل",IF(AND($U2069="TRF",$F2069=""),"⚠ بانک مقصد",IF(AND($V2069&lt;&gt;"NONE",$V2069&lt;&gt;"",$Z2069=""),"⚠ طرف حساب","✓")))))</f>
        <v>0</v>
      </c>
      <c r="T2069" s="29"/>
      <c r="U2069" s="27">
        <f>IFERROR(VLOOKUP($D2069,BankOpTbl,2,0),"")</f>
        <v>0</v>
      </c>
      <c r="V2069" s="27">
        <f>IFERROR(VLOOKUP($D2069,BankOpTbl,3,0),"")</f>
        <v>0</v>
      </c>
      <c r="W2069" s="27">
        <f>IFERROR(VLOOKUP($D2069,BankOpTbl,4,0),"")</f>
        <v>0</v>
      </c>
      <c r="X2069" s="27">
        <f>IF($E2069="","",IFERROR(VLOOKUP($E2069,BankTbl,4,0),""))</f>
        <v>0</v>
      </c>
      <c r="Y2069" s="27">
        <f>IF($F2069="","",IFERROR(VLOOKUP($F2069,BankTbl,4,0),""))</f>
        <v>0</v>
      </c>
      <c r="Z2069" s="27">
        <f>IF($B2069="","",IF($V2069="PICK",LEFT($N2069,5),IF($V2069="FIXED",$W2069,IF($V2069="CODE",$H2069,""))))</f>
        <v>0</v>
      </c>
    </row>
    <row r="2070" spans="1:26" ht="21" customHeight="1">
      <c r="A2070" s="27">
        <f>IF($B2070="","",COUNTA($B$13:$B2070))</f>
        <v>0</v>
      </c>
      <c r="B2070" s="28"/>
      <c r="C2070" s="28"/>
      <c r="D2070" s="29"/>
      <c r="E2070" s="29"/>
      <c r="F2070" s="29"/>
      <c r="G2070" s="28"/>
      <c r="H2070" s="28"/>
      <c r="I2070" s="30">
        <f>IF($H2070="","",IFERROR(VLOOKUP($H2070,AcctTbl,2,0),"کد ناشناخته"))</f>
        <v>0</v>
      </c>
      <c r="J2070" s="27">
        <f>IF($H2070="","",IFERROR(VLOOKUP($H2070,AcctTbl,3,0),""))</f>
        <v>0</v>
      </c>
      <c r="K2070" s="29"/>
      <c r="L2070" s="28"/>
      <c r="M2070" s="31"/>
      <c r="N2070" s="29"/>
      <c r="O2070" s="32">
        <f>IF($B2070="",0,IF($U2070="IN",N($M2070),0))</f>
        <v>0</v>
      </c>
      <c r="P2070" s="32">
        <f>IF($B2070="",0,IF(OR($U2070="OUT",$U2070="TRF"),N($M2070),0))</f>
        <v>0</v>
      </c>
      <c r="Q2070" s="32">
        <f>IF($B2070="",0,IF(OR($U2070="OUT",$U2070="TRF"),N($M2070),0))</f>
        <v>0</v>
      </c>
      <c r="R2070" s="32">
        <f>IF($B2070="",0,IF($U2070="IN",N($M2070),0))</f>
        <v>0</v>
      </c>
      <c r="S2070" s="33">
        <f>IF($B2070="","",IF($M2070="","⚠ مبلغ",IF($E2070="","⚠ بانک عامل",IF(AND($U2070="TRF",$F2070=""),"⚠ بانک مقصد",IF(AND($V2070&lt;&gt;"NONE",$V2070&lt;&gt;"",$Z2070=""),"⚠ طرف حساب","✓")))))</f>
        <v>0</v>
      </c>
      <c r="T2070" s="29"/>
      <c r="U2070" s="27">
        <f>IFERROR(VLOOKUP($D2070,BankOpTbl,2,0),"")</f>
        <v>0</v>
      </c>
      <c r="V2070" s="27">
        <f>IFERROR(VLOOKUP($D2070,BankOpTbl,3,0),"")</f>
        <v>0</v>
      </c>
      <c r="W2070" s="27">
        <f>IFERROR(VLOOKUP($D2070,BankOpTbl,4,0),"")</f>
        <v>0</v>
      </c>
      <c r="X2070" s="27">
        <f>IF($E2070="","",IFERROR(VLOOKUP($E2070,BankTbl,4,0),""))</f>
        <v>0</v>
      </c>
      <c r="Y2070" s="27">
        <f>IF($F2070="","",IFERROR(VLOOKUP($F2070,BankTbl,4,0),""))</f>
        <v>0</v>
      </c>
      <c r="Z2070" s="27">
        <f>IF($B2070="","",IF($V2070="PICK",LEFT($N2070,5),IF($V2070="FIXED",$W2070,IF($V2070="CODE",$H2070,""))))</f>
        <v>0</v>
      </c>
    </row>
    <row r="2071" spans="1:26" ht="21" customHeight="1">
      <c r="A2071" s="27">
        <f>IF($B2071="","",COUNTA($B$13:$B2071))</f>
        <v>0</v>
      </c>
      <c r="B2071" s="28"/>
      <c r="C2071" s="28"/>
      <c r="D2071" s="29"/>
      <c r="E2071" s="29"/>
      <c r="F2071" s="29"/>
      <c r="G2071" s="28"/>
      <c r="H2071" s="28"/>
      <c r="I2071" s="30">
        <f>IF($H2071="","",IFERROR(VLOOKUP($H2071,AcctTbl,2,0),"کد ناشناخته"))</f>
        <v>0</v>
      </c>
      <c r="J2071" s="27">
        <f>IF($H2071="","",IFERROR(VLOOKUP($H2071,AcctTbl,3,0),""))</f>
        <v>0</v>
      </c>
      <c r="K2071" s="29"/>
      <c r="L2071" s="28"/>
      <c r="M2071" s="31"/>
      <c r="N2071" s="29"/>
      <c r="O2071" s="32">
        <f>IF($B2071="",0,IF($U2071="IN",N($M2071),0))</f>
        <v>0</v>
      </c>
      <c r="P2071" s="32">
        <f>IF($B2071="",0,IF(OR($U2071="OUT",$U2071="TRF"),N($M2071),0))</f>
        <v>0</v>
      </c>
      <c r="Q2071" s="32">
        <f>IF($B2071="",0,IF(OR($U2071="OUT",$U2071="TRF"),N($M2071),0))</f>
        <v>0</v>
      </c>
      <c r="R2071" s="32">
        <f>IF($B2071="",0,IF($U2071="IN",N($M2071),0))</f>
        <v>0</v>
      </c>
      <c r="S2071" s="33">
        <f>IF($B2071="","",IF($M2071="","⚠ مبلغ",IF($E2071="","⚠ بانک عامل",IF(AND($U2071="TRF",$F2071=""),"⚠ بانک مقصد",IF(AND($V2071&lt;&gt;"NONE",$V2071&lt;&gt;"",$Z2071=""),"⚠ طرف حساب","✓")))))</f>
        <v>0</v>
      </c>
      <c r="T2071" s="29"/>
      <c r="U2071" s="27">
        <f>IFERROR(VLOOKUP($D2071,BankOpTbl,2,0),"")</f>
        <v>0</v>
      </c>
      <c r="V2071" s="27">
        <f>IFERROR(VLOOKUP($D2071,BankOpTbl,3,0),"")</f>
        <v>0</v>
      </c>
      <c r="W2071" s="27">
        <f>IFERROR(VLOOKUP($D2071,BankOpTbl,4,0),"")</f>
        <v>0</v>
      </c>
      <c r="X2071" s="27">
        <f>IF($E2071="","",IFERROR(VLOOKUP($E2071,BankTbl,4,0),""))</f>
        <v>0</v>
      </c>
      <c r="Y2071" s="27">
        <f>IF($F2071="","",IFERROR(VLOOKUP($F2071,BankTbl,4,0),""))</f>
        <v>0</v>
      </c>
      <c r="Z2071" s="27">
        <f>IF($B2071="","",IF($V2071="PICK",LEFT($N2071,5),IF($V2071="FIXED",$W2071,IF($V2071="CODE",$H2071,""))))</f>
        <v>0</v>
      </c>
    </row>
    <row r="2072" spans="1:26" ht="21" customHeight="1">
      <c r="A2072" s="27">
        <f>IF($B2072="","",COUNTA($B$13:$B2072))</f>
        <v>0</v>
      </c>
      <c r="B2072" s="28"/>
      <c r="C2072" s="28"/>
      <c r="D2072" s="29"/>
      <c r="E2072" s="29"/>
      <c r="F2072" s="29"/>
      <c r="G2072" s="28"/>
      <c r="H2072" s="28"/>
      <c r="I2072" s="30">
        <f>IF($H2072="","",IFERROR(VLOOKUP($H2072,AcctTbl,2,0),"کد ناشناخته"))</f>
        <v>0</v>
      </c>
      <c r="J2072" s="27">
        <f>IF($H2072="","",IFERROR(VLOOKUP($H2072,AcctTbl,3,0),""))</f>
        <v>0</v>
      </c>
      <c r="K2072" s="29"/>
      <c r="L2072" s="28"/>
      <c r="M2072" s="31"/>
      <c r="N2072" s="29"/>
      <c r="O2072" s="32">
        <f>IF($B2072="",0,IF($U2072="IN",N($M2072),0))</f>
        <v>0</v>
      </c>
      <c r="P2072" s="32">
        <f>IF($B2072="",0,IF(OR($U2072="OUT",$U2072="TRF"),N($M2072),0))</f>
        <v>0</v>
      </c>
      <c r="Q2072" s="32">
        <f>IF($B2072="",0,IF(OR($U2072="OUT",$U2072="TRF"),N($M2072),0))</f>
        <v>0</v>
      </c>
      <c r="R2072" s="32">
        <f>IF($B2072="",0,IF($U2072="IN",N($M2072),0))</f>
        <v>0</v>
      </c>
      <c r="S2072" s="33">
        <f>IF($B2072="","",IF($M2072="","⚠ مبلغ",IF($E2072="","⚠ بانک عامل",IF(AND($U2072="TRF",$F2072=""),"⚠ بانک مقصد",IF(AND($V2072&lt;&gt;"NONE",$V2072&lt;&gt;"",$Z2072=""),"⚠ طرف حساب","✓")))))</f>
        <v>0</v>
      </c>
      <c r="T2072" s="29"/>
      <c r="U2072" s="27">
        <f>IFERROR(VLOOKUP($D2072,BankOpTbl,2,0),"")</f>
        <v>0</v>
      </c>
      <c r="V2072" s="27">
        <f>IFERROR(VLOOKUP($D2072,BankOpTbl,3,0),"")</f>
        <v>0</v>
      </c>
      <c r="W2072" s="27">
        <f>IFERROR(VLOOKUP($D2072,BankOpTbl,4,0),"")</f>
        <v>0</v>
      </c>
      <c r="X2072" s="27">
        <f>IF($E2072="","",IFERROR(VLOOKUP($E2072,BankTbl,4,0),""))</f>
        <v>0</v>
      </c>
      <c r="Y2072" s="27">
        <f>IF($F2072="","",IFERROR(VLOOKUP($F2072,BankTbl,4,0),""))</f>
        <v>0</v>
      </c>
      <c r="Z2072" s="27">
        <f>IF($B2072="","",IF($V2072="PICK",LEFT($N2072,5),IF($V2072="FIXED",$W2072,IF($V2072="CODE",$H2072,""))))</f>
        <v>0</v>
      </c>
    </row>
    <row r="2073" spans="1:26" ht="21" customHeight="1">
      <c r="A2073" s="27">
        <f>IF($B2073="","",COUNTA($B$13:$B2073))</f>
        <v>0</v>
      </c>
      <c r="B2073" s="28"/>
      <c r="C2073" s="28"/>
      <c r="D2073" s="29"/>
      <c r="E2073" s="29"/>
      <c r="F2073" s="29"/>
      <c r="G2073" s="28"/>
      <c r="H2073" s="28"/>
      <c r="I2073" s="30">
        <f>IF($H2073="","",IFERROR(VLOOKUP($H2073,AcctTbl,2,0),"کد ناشناخته"))</f>
        <v>0</v>
      </c>
      <c r="J2073" s="27">
        <f>IF($H2073="","",IFERROR(VLOOKUP($H2073,AcctTbl,3,0),""))</f>
        <v>0</v>
      </c>
      <c r="K2073" s="29"/>
      <c r="L2073" s="28"/>
      <c r="M2073" s="31"/>
      <c r="N2073" s="29"/>
      <c r="O2073" s="32">
        <f>IF($B2073="",0,IF($U2073="IN",N($M2073),0))</f>
        <v>0</v>
      </c>
      <c r="P2073" s="32">
        <f>IF($B2073="",0,IF(OR($U2073="OUT",$U2073="TRF"),N($M2073),0))</f>
        <v>0</v>
      </c>
      <c r="Q2073" s="32">
        <f>IF($B2073="",0,IF(OR($U2073="OUT",$U2073="TRF"),N($M2073),0))</f>
        <v>0</v>
      </c>
      <c r="R2073" s="32">
        <f>IF($B2073="",0,IF($U2073="IN",N($M2073),0))</f>
        <v>0</v>
      </c>
      <c r="S2073" s="33">
        <f>IF($B2073="","",IF($M2073="","⚠ مبلغ",IF($E2073="","⚠ بانک عامل",IF(AND($U2073="TRF",$F2073=""),"⚠ بانک مقصد",IF(AND($V2073&lt;&gt;"NONE",$V2073&lt;&gt;"",$Z2073=""),"⚠ طرف حساب","✓")))))</f>
        <v>0</v>
      </c>
      <c r="T2073" s="29"/>
      <c r="U2073" s="27">
        <f>IFERROR(VLOOKUP($D2073,BankOpTbl,2,0),"")</f>
        <v>0</v>
      </c>
      <c r="V2073" s="27">
        <f>IFERROR(VLOOKUP($D2073,BankOpTbl,3,0),"")</f>
        <v>0</v>
      </c>
      <c r="W2073" s="27">
        <f>IFERROR(VLOOKUP($D2073,BankOpTbl,4,0),"")</f>
        <v>0</v>
      </c>
      <c r="X2073" s="27">
        <f>IF($E2073="","",IFERROR(VLOOKUP($E2073,BankTbl,4,0),""))</f>
        <v>0</v>
      </c>
      <c r="Y2073" s="27">
        <f>IF($F2073="","",IFERROR(VLOOKUP($F2073,BankTbl,4,0),""))</f>
        <v>0</v>
      </c>
      <c r="Z2073" s="27">
        <f>IF($B2073="","",IF($V2073="PICK",LEFT($N2073,5),IF($V2073="FIXED",$W2073,IF($V2073="CODE",$H2073,""))))</f>
        <v>0</v>
      </c>
    </row>
    <row r="2074" spans="1:26" ht="21" customHeight="1">
      <c r="A2074" s="27">
        <f>IF($B2074="","",COUNTA($B$13:$B2074))</f>
        <v>0</v>
      </c>
      <c r="B2074" s="28"/>
      <c r="C2074" s="28"/>
      <c r="D2074" s="29"/>
      <c r="E2074" s="29"/>
      <c r="F2074" s="29"/>
      <c r="G2074" s="28"/>
      <c r="H2074" s="28"/>
      <c r="I2074" s="30">
        <f>IF($H2074="","",IFERROR(VLOOKUP($H2074,AcctTbl,2,0),"کد ناشناخته"))</f>
        <v>0</v>
      </c>
      <c r="J2074" s="27">
        <f>IF($H2074="","",IFERROR(VLOOKUP($H2074,AcctTbl,3,0),""))</f>
        <v>0</v>
      </c>
      <c r="K2074" s="29"/>
      <c r="L2074" s="28"/>
      <c r="M2074" s="31"/>
      <c r="N2074" s="29"/>
      <c r="O2074" s="32">
        <f>IF($B2074="",0,IF($U2074="IN",N($M2074),0))</f>
        <v>0</v>
      </c>
      <c r="P2074" s="32">
        <f>IF($B2074="",0,IF(OR($U2074="OUT",$U2074="TRF"),N($M2074),0))</f>
        <v>0</v>
      </c>
      <c r="Q2074" s="32">
        <f>IF($B2074="",0,IF(OR($U2074="OUT",$U2074="TRF"),N($M2074),0))</f>
        <v>0</v>
      </c>
      <c r="R2074" s="32">
        <f>IF($B2074="",0,IF($U2074="IN",N($M2074),0))</f>
        <v>0</v>
      </c>
      <c r="S2074" s="33">
        <f>IF($B2074="","",IF($M2074="","⚠ مبلغ",IF($E2074="","⚠ بانک عامل",IF(AND($U2074="TRF",$F2074=""),"⚠ بانک مقصد",IF(AND($V2074&lt;&gt;"NONE",$V2074&lt;&gt;"",$Z2074=""),"⚠ طرف حساب","✓")))))</f>
        <v>0</v>
      </c>
      <c r="T2074" s="29"/>
      <c r="U2074" s="27">
        <f>IFERROR(VLOOKUP($D2074,BankOpTbl,2,0),"")</f>
        <v>0</v>
      </c>
      <c r="V2074" s="27">
        <f>IFERROR(VLOOKUP($D2074,BankOpTbl,3,0),"")</f>
        <v>0</v>
      </c>
      <c r="W2074" s="27">
        <f>IFERROR(VLOOKUP($D2074,BankOpTbl,4,0),"")</f>
        <v>0</v>
      </c>
      <c r="X2074" s="27">
        <f>IF($E2074="","",IFERROR(VLOOKUP($E2074,BankTbl,4,0),""))</f>
        <v>0</v>
      </c>
      <c r="Y2074" s="27">
        <f>IF($F2074="","",IFERROR(VLOOKUP($F2074,BankTbl,4,0),""))</f>
        <v>0</v>
      </c>
      <c r="Z2074" s="27">
        <f>IF($B2074="","",IF($V2074="PICK",LEFT($N2074,5),IF($V2074="FIXED",$W2074,IF($V2074="CODE",$H2074,""))))</f>
        <v>0</v>
      </c>
    </row>
    <row r="2075" spans="1:26" ht="21" customHeight="1">
      <c r="A2075" s="27">
        <f>IF($B2075="","",COUNTA($B$13:$B2075))</f>
        <v>0</v>
      </c>
      <c r="B2075" s="28"/>
      <c r="C2075" s="28"/>
      <c r="D2075" s="29"/>
      <c r="E2075" s="29"/>
      <c r="F2075" s="29"/>
      <c r="G2075" s="28"/>
      <c r="H2075" s="28"/>
      <c r="I2075" s="30">
        <f>IF($H2075="","",IFERROR(VLOOKUP($H2075,AcctTbl,2,0),"کد ناشناخته"))</f>
        <v>0</v>
      </c>
      <c r="J2075" s="27">
        <f>IF($H2075="","",IFERROR(VLOOKUP($H2075,AcctTbl,3,0),""))</f>
        <v>0</v>
      </c>
      <c r="K2075" s="29"/>
      <c r="L2075" s="28"/>
      <c r="M2075" s="31"/>
      <c r="N2075" s="29"/>
      <c r="O2075" s="32">
        <f>IF($B2075="",0,IF($U2075="IN",N($M2075),0))</f>
        <v>0</v>
      </c>
      <c r="P2075" s="32">
        <f>IF($B2075="",0,IF(OR($U2075="OUT",$U2075="TRF"),N($M2075),0))</f>
        <v>0</v>
      </c>
      <c r="Q2075" s="32">
        <f>IF($B2075="",0,IF(OR($U2075="OUT",$U2075="TRF"),N($M2075),0))</f>
        <v>0</v>
      </c>
      <c r="R2075" s="32">
        <f>IF($B2075="",0,IF($U2075="IN",N($M2075),0))</f>
        <v>0</v>
      </c>
      <c r="S2075" s="33">
        <f>IF($B2075="","",IF($M2075="","⚠ مبلغ",IF($E2075="","⚠ بانک عامل",IF(AND($U2075="TRF",$F2075=""),"⚠ بانک مقصد",IF(AND($V2075&lt;&gt;"NONE",$V2075&lt;&gt;"",$Z2075=""),"⚠ طرف حساب","✓")))))</f>
        <v>0</v>
      </c>
      <c r="T2075" s="29"/>
      <c r="U2075" s="27">
        <f>IFERROR(VLOOKUP($D2075,BankOpTbl,2,0),"")</f>
        <v>0</v>
      </c>
      <c r="V2075" s="27">
        <f>IFERROR(VLOOKUP($D2075,BankOpTbl,3,0),"")</f>
        <v>0</v>
      </c>
      <c r="W2075" s="27">
        <f>IFERROR(VLOOKUP($D2075,BankOpTbl,4,0),"")</f>
        <v>0</v>
      </c>
      <c r="X2075" s="27">
        <f>IF($E2075="","",IFERROR(VLOOKUP($E2075,BankTbl,4,0),""))</f>
        <v>0</v>
      </c>
      <c r="Y2075" s="27">
        <f>IF($F2075="","",IFERROR(VLOOKUP($F2075,BankTbl,4,0),""))</f>
        <v>0</v>
      </c>
      <c r="Z2075" s="27">
        <f>IF($B2075="","",IF($V2075="PICK",LEFT($N2075,5),IF($V2075="FIXED",$W2075,IF($V2075="CODE",$H2075,""))))</f>
        <v>0</v>
      </c>
    </row>
    <row r="2076" spans="1:26" ht="21" customHeight="1">
      <c r="A2076" s="27">
        <f>IF($B2076="","",COUNTA($B$13:$B2076))</f>
        <v>0</v>
      </c>
      <c r="B2076" s="28"/>
      <c r="C2076" s="28"/>
      <c r="D2076" s="29"/>
      <c r="E2076" s="29"/>
      <c r="F2076" s="29"/>
      <c r="G2076" s="28"/>
      <c r="H2076" s="28"/>
      <c r="I2076" s="30">
        <f>IF($H2076="","",IFERROR(VLOOKUP($H2076,AcctTbl,2,0),"کد ناشناخته"))</f>
        <v>0</v>
      </c>
      <c r="J2076" s="27">
        <f>IF($H2076="","",IFERROR(VLOOKUP($H2076,AcctTbl,3,0),""))</f>
        <v>0</v>
      </c>
      <c r="K2076" s="29"/>
      <c r="L2076" s="28"/>
      <c r="M2076" s="31"/>
      <c r="N2076" s="29"/>
      <c r="O2076" s="32">
        <f>IF($B2076="",0,IF($U2076="IN",N($M2076),0))</f>
        <v>0</v>
      </c>
      <c r="P2076" s="32">
        <f>IF($B2076="",0,IF(OR($U2076="OUT",$U2076="TRF"),N($M2076),0))</f>
        <v>0</v>
      </c>
      <c r="Q2076" s="32">
        <f>IF($B2076="",0,IF(OR($U2076="OUT",$U2076="TRF"),N($M2076),0))</f>
        <v>0</v>
      </c>
      <c r="R2076" s="32">
        <f>IF($B2076="",0,IF($U2076="IN",N($M2076),0))</f>
        <v>0</v>
      </c>
      <c r="S2076" s="33">
        <f>IF($B2076="","",IF($M2076="","⚠ مبلغ",IF($E2076="","⚠ بانک عامل",IF(AND($U2076="TRF",$F2076=""),"⚠ بانک مقصد",IF(AND($V2076&lt;&gt;"NONE",$V2076&lt;&gt;"",$Z2076=""),"⚠ طرف حساب","✓")))))</f>
        <v>0</v>
      </c>
      <c r="T2076" s="29"/>
      <c r="U2076" s="27">
        <f>IFERROR(VLOOKUP($D2076,BankOpTbl,2,0),"")</f>
        <v>0</v>
      </c>
      <c r="V2076" s="27">
        <f>IFERROR(VLOOKUP($D2076,BankOpTbl,3,0),"")</f>
        <v>0</v>
      </c>
      <c r="W2076" s="27">
        <f>IFERROR(VLOOKUP($D2076,BankOpTbl,4,0),"")</f>
        <v>0</v>
      </c>
      <c r="X2076" s="27">
        <f>IF($E2076="","",IFERROR(VLOOKUP($E2076,BankTbl,4,0),""))</f>
        <v>0</v>
      </c>
      <c r="Y2076" s="27">
        <f>IF($F2076="","",IFERROR(VLOOKUP($F2076,BankTbl,4,0),""))</f>
        <v>0</v>
      </c>
      <c r="Z2076" s="27">
        <f>IF($B2076="","",IF($V2076="PICK",LEFT($N2076,5),IF($V2076="FIXED",$W2076,IF($V2076="CODE",$H2076,""))))</f>
        <v>0</v>
      </c>
    </row>
    <row r="2077" spans="1:26" ht="21" customHeight="1">
      <c r="A2077" s="27">
        <f>IF($B2077="","",COUNTA($B$13:$B2077))</f>
        <v>0</v>
      </c>
      <c r="B2077" s="28"/>
      <c r="C2077" s="28"/>
      <c r="D2077" s="29"/>
      <c r="E2077" s="29"/>
      <c r="F2077" s="29"/>
      <c r="G2077" s="28"/>
      <c r="H2077" s="28"/>
      <c r="I2077" s="30">
        <f>IF($H2077="","",IFERROR(VLOOKUP($H2077,AcctTbl,2,0),"کد ناشناخته"))</f>
        <v>0</v>
      </c>
      <c r="J2077" s="27">
        <f>IF($H2077="","",IFERROR(VLOOKUP($H2077,AcctTbl,3,0),""))</f>
        <v>0</v>
      </c>
      <c r="K2077" s="29"/>
      <c r="L2077" s="28"/>
      <c r="M2077" s="31"/>
      <c r="N2077" s="29"/>
      <c r="O2077" s="32">
        <f>IF($B2077="",0,IF($U2077="IN",N($M2077),0))</f>
        <v>0</v>
      </c>
      <c r="P2077" s="32">
        <f>IF($B2077="",0,IF(OR($U2077="OUT",$U2077="TRF"),N($M2077),0))</f>
        <v>0</v>
      </c>
      <c r="Q2077" s="32">
        <f>IF($B2077="",0,IF(OR($U2077="OUT",$U2077="TRF"),N($M2077),0))</f>
        <v>0</v>
      </c>
      <c r="R2077" s="32">
        <f>IF($B2077="",0,IF($U2077="IN",N($M2077),0))</f>
        <v>0</v>
      </c>
      <c r="S2077" s="33">
        <f>IF($B2077="","",IF($M2077="","⚠ مبلغ",IF($E2077="","⚠ بانک عامل",IF(AND($U2077="TRF",$F2077=""),"⚠ بانک مقصد",IF(AND($V2077&lt;&gt;"NONE",$V2077&lt;&gt;"",$Z2077=""),"⚠ طرف حساب","✓")))))</f>
        <v>0</v>
      </c>
      <c r="T2077" s="29"/>
      <c r="U2077" s="27">
        <f>IFERROR(VLOOKUP($D2077,BankOpTbl,2,0),"")</f>
        <v>0</v>
      </c>
      <c r="V2077" s="27">
        <f>IFERROR(VLOOKUP($D2077,BankOpTbl,3,0),"")</f>
        <v>0</v>
      </c>
      <c r="W2077" s="27">
        <f>IFERROR(VLOOKUP($D2077,BankOpTbl,4,0),"")</f>
        <v>0</v>
      </c>
      <c r="X2077" s="27">
        <f>IF($E2077="","",IFERROR(VLOOKUP($E2077,BankTbl,4,0),""))</f>
        <v>0</v>
      </c>
      <c r="Y2077" s="27">
        <f>IF($F2077="","",IFERROR(VLOOKUP($F2077,BankTbl,4,0),""))</f>
        <v>0</v>
      </c>
      <c r="Z2077" s="27">
        <f>IF($B2077="","",IF($V2077="PICK",LEFT($N2077,5),IF($V2077="FIXED",$W2077,IF($V2077="CODE",$H2077,""))))</f>
        <v>0</v>
      </c>
    </row>
    <row r="2078" spans="1:26" ht="21" customHeight="1">
      <c r="A2078" s="27">
        <f>IF($B2078="","",COUNTA($B$13:$B2078))</f>
        <v>0</v>
      </c>
      <c r="B2078" s="28"/>
      <c r="C2078" s="28"/>
      <c r="D2078" s="29"/>
      <c r="E2078" s="29"/>
      <c r="F2078" s="29"/>
      <c r="G2078" s="28"/>
      <c r="H2078" s="28"/>
      <c r="I2078" s="30">
        <f>IF($H2078="","",IFERROR(VLOOKUP($H2078,AcctTbl,2,0),"کد ناشناخته"))</f>
        <v>0</v>
      </c>
      <c r="J2078" s="27">
        <f>IF($H2078="","",IFERROR(VLOOKUP($H2078,AcctTbl,3,0),""))</f>
        <v>0</v>
      </c>
      <c r="K2078" s="29"/>
      <c r="L2078" s="28"/>
      <c r="M2078" s="31"/>
      <c r="N2078" s="29"/>
      <c r="O2078" s="32">
        <f>IF($B2078="",0,IF($U2078="IN",N($M2078),0))</f>
        <v>0</v>
      </c>
      <c r="P2078" s="32">
        <f>IF($B2078="",0,IF(OR($U2078="OUT",$U2078="TRF"),N($M2078),0))</f>
        <v>0</v>
      </c>
      <c r="Q2078" s="32">
        <f>IF($B2078="",0,IF(OR($U2078="OUT",$U2078="TRF"),N($M2078),0))</f>
        <v>0</v>
      </c>
      <c r="R2078" s="32">
        <f>IF($B2078="",0,IF($U2078="IN",N($M2078),0))</f>
        <v>0</v>
      </c>
      <c r="S2078" s="33">
        <f>IF($B2078="","",IF($M2078="","⚠ مبلغ",IF($E2078="","⚠ بانک عامل",IF(AND($U2078="TRF",$F2078=""),"⚠ بانک مقصد",IF(AND($V2078&lt;&gt;"NONE",$V2078&lt;&gt;"",$Z2078=""),"⚠ طرف حساب","✓")))))</f>
        <v>0</v>
      </c>
      <c r="T2078" s="29"/>
      <c r="U2078" s="27">
        <f>IFERROR(VLOOKUP($D2078,BankOpTbl,2,0),"")</f>
        <v>0</v>
      </c>
      <c r="V2078" s="27">
        <f>IFERROR(VLOOKUP($D2078,BankOpTbl,3,0),"")</f>
        <v>0</v>
      </c>
      <c r="W2078" s="27">
        <f>IFERROR(VLOOKUP($D2078,BankOpTbl,4,0),"")</f>
        <v>0</v>
      </c>
      <c r="X2078" s="27">
        <f>IF($E2078="","",IFERROR(VLOOKUP($E2078,BankTbl,4,0),""))</f>
        <v>0</v>
      </c>
      <c r="Y2078" s="27">
        <f>IF($F2078="","",IFERROR(VLOOKUP($F2078,BankTbl,4,0),""))</f>
        <v>0</v>
      </c>
      <c r="Z2078" s="27">
        <f>IF($B2078="","",IF($V2078="PICK",LEFT($N2078,5),IF($V2078="FIXED",$W2078,IF($V2078="CODE",$H2078,""))))</f>
        <v>0</v>
      </c>
    </row>
    <row r="2079" spans="1:26" ht="21" customHeight="1">
      <c r="A2079" s="27">
        <f>IF($B2079="","",COUNTA($B$13:$B2079))</f>
        <v>0</v>
      </c>
      <c r="B2079" s="28"/>
      <c r="C2079" s="28"/>
      <c r="D2079" s="29"/>
      <c r="E2079" s="29"/>
      <c r="F2079" s="29"/>
      <c r="G2079" s="28"/>
      <c r="H2079" s="28"/>
      <c r="I2079" s="30">
        <f>IF($H2079="","",IFERROR(VLOOKUP($H2079,AcctTbl,2,0),"کد ناشناخته"))</f>
        <v>0</v>
      </c>
      <c r="J2079" s="27">
        <f>IF($H2079="","",IFERROR(VLOOKUP($H2079,AcctTbl,3,0),""))</f>
        <v>0</v>
      </c>
      <c r="K2079" s="29"/>
      <c r="L2079" s="28"/>
      <c r="M2079" s="31"/>
      <c r="N2079" s="29"/>
      <c r="O2079" s="32">
        <f>IF($B2079="",0,IF($U2079="IN",N($M2079),0))</f>
        <v>0</v>
      </c>
      <c r="P2079" s="32">
        <f>IF($B2079="",0,IF(OR($U2079="OUT",$U2079="TRF"),N($M2079),0))</f>
        <v>0</v>
      </c>
      <c r="Q2079" s="32">
        <f>IF($B2079="",0,IF(OR($U2079="OUT",$U2079="TRF"),N($M2079),0))</f>
        <v>0</v>
      </c>
      <c r="R2079" s="32">
        <f>IF($B2079="",0,IF($U2079="IN",N($M2079),0))</f>
        <v>0</v>
      </c>
      <c r="S2079" s="33">
        <f>IF($B2079="","",IF($M2079="","⚠ مبلغ",IF($E2079="","⚠ بانک عامل",IF(AND($U2079="TRF",$F2079=""),"⚠ بانک مقصد",IF(AND($V2079&lt;&gt;"NONE",$V2079&lt;&gt;"",$Z2079=""),"⚠ طرف حساب","✓")))))</f>
        <v>0</v>
      </c>
      <c r="T2079" s="29"/>
      <c r="U2079" s="27">
        <f>IFERROR(VLOOKUP($D2079,BankOpTbl,2,0),"")</f>
        <v>0</v>
      </c>
      <c r="V2079" s="27">
        <f>IFERROR(VLOOKUP($D2079,BankOpTbl,3,0),"")</f>
        <v>0</v>
      </c>
      <c r="W2079" s="27">
        <f>IFERROR(VLOOKUP($D2079,BankOpTbl,4,0),"")</f>
        <v>0</v>
      </c>
      <c r="X2079" s="27">
        <f>IF($E2079="","",IFERROR(VLOOKUP($E2079,BankTbl,4,0),""))</f>
        <v>0</v>
      </c>
      <c r="Y2079" s="27">
        <f>IF($F2079="","",IFERROR(VLOOKUP($F2079,BankTbl,4,0),""))</f>
        <v>0</v>
      </c>
      <c r="Z2079" s="27">
        <f>IF($B2079="","",IF($V2079="PICK",LEFT($N2079,5),IF($V2079="FIXED",$W2079,IF($V2079="CODE",$H2079,""))))</f>
        <v>0</v>
      </c>
    </row>
    <row r="2080" spans="1:26" ht="21" customHeight="1">
      <c r="A2080" s="27">
        <f>IF($B2080="","",COUNTA($B$13:$B2080))</f>
        <v>0</v>
      </c>
      <c r="B2080" s="28"/>
      <c r="C2080" s="28"/>
      <c r="D2080" s="29"/>
      <c r="E2080" s="29"/>
      <c r="F2080" s="29"/>
      <c r="G2080" s="28"/>
      <c r="H2080" s="28"/>
      <c r="I2080" s="30">
        <f>IF($H2080="","",IFERROR(VLOOKUP($H2080,AcctTbl,2,0),"کد ناشناخته"))</f>
        <v>0</v>
      </c>
      <c r="J2080" s="27">
        <f>IF($H2080="","",IFERROR(VLOOKUP($H2080,AcctTbl,3,0),""))</f>
        <v>0</v>
      </c>
      <c r="K2080" s="29"/>
      <c r="L2080" s="28"/>
      <c r="M2080" s="31"/>
      <c r="N2080" s="29"/>
      <c r="O2080" s="32">
        <f>IF($B2080="",0,IF($U2080="IN",N($M2080),0))</f>
        <v>0</v>
      </c>
      <c r="P2080" s="32">
        <f>IF($B2080="",0,IF(OR($U2080="OUT",$U2080="TRF"),N($M2080),0))</f>
        <v>0</v>
      </c>
      <c r="Q2080" s="32">
        <f>IF($B2080="",0,IF(OR($U2080="OUT",$U2080="TRF"),N($M2080),0))</f>
        <v>0</v>
      </c>
      <c r="R2080" s="32">
        <f>IF($B2080="",0,IF($U2080="IN",N($M2080),0))</f>
        <v>0</v>
      </c>
      <c r="S2080" s="33">
        <f>IF($B2080="","",IF($M2080="","⚠ مبلغ",IF($E2080="","⚠ بانک عامل",IF(AND($U2080="TRF",$F2080=""),"⚠ بانک مقصد",IF(AND($V2080&lt;&gt;"NONE",$V2080&lt;&gt;"",$Z2080=""),"⚠ طرف حساب","✓")))))</f>
        <v>0</v>
      </c>
      <c r="T2080" s="29"/>
      <c r="U2080" s="27">
        <f>IFERROR(VLOOKUP($D2080,BankOpTbl,2,0),"")</f>
        <v>0</v>
      </c>
      <c r="V2080" s="27">
        <f>IFERROR(VLOOKUP($D2080,BankOpTbl,3,0),"")</f>
        <v>0</v>
      </c>
      <c r="W2080" s="27">
        <f>IFERROR(VLOOKUP($D2080,BankOpTbl,4,0),"")</f>
        <v>0</v>
      </c>
      <c r="X2080" s="27">
        <f>IF($E2080="","",IFERROR(VLOOKUP($E2080,BankTbl,4,0),""))</f>
        <v>0</v>
      </c>
      <c r="Y2080" s="27">
        <f>IF($F2080="","",IFERROR(VLOOKUP($F2080,BankTbl,4,0),""))</f>
        <v>0</v>
      </c>
      <c r="Z2080" s="27">
        <f>IF($B2080="","",IF($V2080="PICK",LEFT($N2080,5),IF($V2080="FIXED",$W2080,IF($V2080="CODE",$H2080,""))))</f>
        <v>0</v>
      </c>
    </row>
    <row r="2081" spans="1:26" ht="21" customHeight="1">
      <c r="A2081" s="27">
        <f>IF($B2081="","",COUNTA($B$13:$B2081))</f>
        <v>0</v>
      </c>
      <c r="B2081" s="28"/>
      <c r="C2081" s="28"/>
      <c r="D2081" s="29"/>
      <c r="E2081" s="29"/>
      <c r="F2081" s="29"/>
      <c r="G2081" s="28"/>
      <c r="H2081" s="28"/>
      <c r="I2081" s="30">
        <f>IF($H2081="","",IFERROR(VLOOKUP($H2081,AcctTbl,2,0),"کد ناشناخته"))</f>
        <v>0</v>
      </c>
      <c r="J2081" s="27">
        <f>IF($H2081="","",IFERROR(VLOOKUP($H2081,AcctTbl,3,0),""))</f>
        <v>0</v>
      </c>
      <c r="K2081" s="29"/>
      <c r="L2081" s="28"/>
      <c r="M2081" s="31"/>
      <c r="N2081" s="29"/>
      <c r="O2081" s="32">
        <f>IF($B2081="",0,IF($U2081="IN",N($M2081),0))</f>
        <v>0</v>
      </c>
      <c r="P2081" s="32">
        <f>IF($B2081="",0,IF(OR($U2081="OUT",$U2081="TRF"),N($M2081),0))</f>
        <v>0</v>
      </c>
      <c r="Q2081" s="32">
        <f>IF($B2081="",0,IF(OR($U2081="OUT",$U2081="TRF"),N($M2081),0))</f>
        <v>0</v>
      </c>
      <c r="R2081" s="32">
        <f>IF($B2081="",0,IF($U2081="IN",N($M2081),0))</f>
        <v>0</v>
      </c>
      <c r="S2081" s="33">
        <f>IF($B2081="","",IF($M2081="","⚠ مبلغ",IF($E2081="","⚠ بانک عامل",IF(AND($U2081="TRF",$F2081=""),"⚠ بانک مقصد",IF(AND($V2081&lt;&gt;"NONE",$V2081&lt;&gt;"",$Z2081=""),"⚠ طرف حساب","✓")))))</f>
        <v>0</v>
      </c>
      <c r="T2081" s="29"/>
      <c r="U2081" s="27">
        <f>IFERROR(VLOOKUP($D2081,BankOpTbl,2,0),"")</f>
        <v>0</v>
      </c>
      <c r="V2081" s="27">
        <f>IFERROR(VLOOKUP($D2081,BankOpTbl,3,0),"")</f>
        <v>0</v>
      </c>
      <c r="W2081" s="27">
        <f>IFERROR(VLOOKUP($D2081,BankOpTbl,4,0),"")</f>
        <v>0</v>
      </c>
      <c r="X2081" s="27">
        <f>IF($E2081="","",IFERROR(VLOOKUP($E2081,BankTbl,4,0),""))</f>
        <v>0</v>
      </c>
      <c r="Y2081" s="27">
        <f>IF($F2081="","",IFERROR(VLOOKUP($F2081,BankTbl,4,0),""))</f>
        <v>0</v>
      </c>
      <c r="Z2081" s="27">
        <f>IF($B2081="","",IF($V2081="PICK",LEFT($N2081,5),IF($V2081="FIXED",$W2081,IF($V2081="CODE",$H2081,""))))</f>
        <v>0</v>
      </c>
    </row>
    <row r="2082" spans="1:26" ht="21" customHeight="1">
      <c r="A2082" s="27">
        <f>IF($B2082="","",COUNTA($B$13:$B2082))</f>
        <v>0</v>
      </c>
      <c r="B2082" s="28"/>
      <c r="C2082" s="28"/>
      <c r="D2082" s="29"/>
      <c r="E2082" s="29"/>
      <c r="F2082" s="29"/>
      <c r="G2082" s="28"/>
      <c r="H2082" s="28"/>
      <c r="I2082" s="30">
        <f>IF($H2082="","",IFERROR(VLOOKUP($H2082,AcctTbl,2,0),"کد ناشناخته"))</f>
        <v>0</v>
      </c>
      <c r="J2082" s="27">
        <f>IF($H2082="","",IFERROR(VLOOKUP($H2082,AcctTbl,3,0),""))</f>
        <v>0</v>
      </c>
      <c r="K2082" s="29"/>
      <c r="L2082" s="28"/>
      <c r="M2082" s="31"/>
      <c r="N2082" s="29"/>
      <c r="O2082" s="32">
        <f>IF($B2082="",0,IF($U2082="IN",N($M2082),0))</f>
        <v>0</v>
      </c>
      <c r="P2082" s="32">
        <f>IF($B2082="",0,IF(OR($U2082="OUT",$U2082="TRF"),N($M2082),0))</f>
        <v>0</v>
      </c>
      <c r="Q2082" s="32">
        <f>IF($B2082="",0,IF(OR($U2082="OUT",$U2082="TRF"),N($M2082),0))</f>
        <v>0</v>
      </c>
      <c r="R2082" s="32">
        <f>IF($B2082="",0,IF($U2082="IN",N($M2082),0))</f>
        <v>0</v>
      </c>
      <c r="S2082" s="33">
        <f>IF($B2082="","",IF($M2082="","⚠ مبلغ",IF($E2082="","⚠ بانک عامل",IF(AND($U2082="TRF",$F2082=""),"⚠ بانک مقصد",IF(AND($V2082&lt;&gt;"NONE",$V2082&lt;&gt;"",$Z2082=""),"⚠ طرف حساب","✓")))))</f>
        <v>0</v>
      </c>
      <c r="T2082" s="29"/>
      <c r="U2082" s="27">
        <f>IFERROR(VLOOKUP($D2082,BankOpTbl,2,0),"")</f>
        <v>0</v>
      </c>
      <c r="V2082" s="27">
        <f>IFERROR(VLOOKUP($D2082,BankOpTbl,3,0),"")</f>
        <v>0</v>
      </c>
      <c r="W2082" s="27">
        <f>IFERROR(VLOOKUP($D2082,BankOpTbl,4,0),"")</f>
        <v>0</v>
      </c>
      <c r="X2082" s="27">
        <f>IF($E2082="","",IFERROR(VLOOKUP($E2082,BankTbl,4,0),""))</f>
        <v>0</v>
      </c>
      <c r="Y2082" s="27">
        <f>IF($F2082="","",IFERROR(VLOOKUP($F2082,BankTbl,4,0),""))</f>
        <v>0</v>
      </c>
      <c r="Z2082" s="27">
        <f>IF($B2082="","",IF($V2082="PICK",LEFT($N2082,5),IF($V2082="FIXED",$W2082,IF($V2082="CODE",$H2082,""))))</f>
        <v>0</v>
      </c>
    </row>
    <row r="2083" spans="1:26" ht="21" customHeight="1">
      <c r="A2083" s="27">
        <f>IF($B2083="","",COUNTA($B$13:$B2083))</f>
        <v>0</v>
      </c>
      <c r="B2083" s="28"/>
      <c r="C2083" s="28"/>
      <c r="D2083" s="29"/>
      <c r="E2083" s="29"/>
      <c r="F2083" s="29"/>
      <c r="G2083" s="28"/>
      <c r="H2083" s="28"/>
      <c r="I2083" s="30">
        <f>IF($H2083="","",IFERROR(VLOOKUP($H2083,AcctTbl,2,0),"کد ناشناخته"))</f>
        <v>0</v>
      </c>
      <c r="J2083" s="27">
        <f>IF($H2083="","",IFERROR(VLOOKUP($H2083,AcctTbl,3,0),""))</f>
        <v>0</v>
      </c>
      <c r="K2083" s="29"/>
      <c r="L2083" s="28"/>
      <c r="M2083" s="31"/>
      <c r="N2083" s="29"/>
      <c r="O2083" s="32">
        <f>IF($B2083="",0,IF($U2083="IN",N($M2083),0))</f>
        <v>0</v>
      </c>
      <c r="P2083" s="32">
        <f>IF($B2083="",0,IF(OR($U2083="OUT",$U2083="TRF"),N($M2083),0))</f>
        <v>0</v>
      </c>
      <c r="Q2083" s="32">
        <f>IF($B2083="",0,IF(OR($U2083="OUT",$U2083="TRF"),N($M2083),0))</f>
        <v>0</v>
      </c>
      <c r="R2083" s="32">
        <f>IF($B2083="",0,IF($U2083="IN",N($M2083),0))</f>
        <v>0</v>
      </c>
      <c r="S2083" s="33">
        <f>IF($B2083="","",IF($M2083="","⚠ مبلغ",IF($E2083="","⚠ بانک عامل",IF(AND($U2083="TRF",$F2083=""),"⚠ بانک مقصد",IF(AND($V2083&lt;&gt;"NONE",$V2083&lt;&gt;"",$Z2083=""),"⚠ طرف حساب","✓")))))</f>
        <v>0</v>
      </c>
      <c r="T2083" s="29"/>
      <c r="U2083" s="27">
        <f>IFERROR(VLOOKUP($D2083,BankOpTbl,2,0),"")</f>
        <v>0</v>
      </c>
      <c r="V2083" s="27">
        <f>IFERROR(VLOOKUP($D2083,BankOpTbl,3,0),"")</f>
        <v>0</v>
      </c>
      <c r="W2083" s="27">
        <f>IFERROR(VLOOKUP($D2083,BankOpTbl,4,0),"")</f>
        <v>0</v>
      </c>
      <c r="X2083" s="27">
        <f>IF($E2083="","",IFERROR(VLOOKUP($E2083,BankTbl,4,0),""))</f>
        <v>0</v>
      </c>
      <c r="Y2083" s="27">
        <f>IF($F2083="","",IFERROR(VLOOKUP($F2083,BankTbl,4,0),""))</f>
        <v>0</v>
      </c>
      <c r="Z2083" s="27">
        <f>IF($B2083="","",IF($V2083="PICK",LEFT($N2083,5),IF($V2083="FIXED",$W2083,IF($V2083="CODE",$H2083,""))))</f>
        <v>0</v>
      </c>
    </row>
    <row r="2084" spans="1:26" ht="21" customHeight="1">
      <c r="A2084" s="27">
        <f>IF($B2084="","",COUNTA($B$13:$B2084))</f>
        <v>0</v>
      </c>
      <c r="B2084" s="28"/>
      <c r="C2084" s="28"/>
      <c r="D2084" s="29"/>
      <c r="E2084" s="29"/>
      <c r="F2084" s="29"/>
      <c r="G2084" s="28"/>
      <c r="H2084" s="28"/>
      <c r="I2084" s="30">
        <f>IF($H2084="","",IFERROR(VLOOKUP($H2084,AcctTbl,2,0),"کد ناشناخته"))</f>
        <v>0</v>
      </c>
      <c r="J2084" s="27">
        <f>IF($H2084="","",IFERROR(VLOOKUP($H2084,AcctTbl,3,0),""))</f>
        <v>0</v>
      </c>
      <c r="K2084" s="29"/>
      <c r="L2084" s="28"/>
      <c r="M2084" s="31"/>
      <c r="N2084" s="29"/>
      <c r="O2084" s="32">
        <f>IF($B2084="",0,IF($U2084="IN",N($M2084),0))</f>
        <v>0</v>
      </c>
      <c r="P2084" s="32">
        <f>IF($B2084="",0,IF(OR($U2084="OUT",$U2084="TRF"),N($M2084),0))</f>
        <v>0</v>
      </c>
      <c r="Q2084" s="32">
        <f>IF($B2084="",0,IF(OR($U2084="OUT",$U2084="TRF"),N($M2084),0))</f>
        <v>0</v>
      </c>
      <c r="R2084" s="32">
        <f>IF($B2084="",0,IF($U2084="IN",N($M2084),0))</f>
        <v>0</v>
      </c>
      <c r="S2084" s="33">
        <f>IF($B2084="","",IF($M2084="","⚠ مبلغ",IF($E2084="","⚠ بانک عامل",IF(AND($U2084="TRF",$F2084=""),"⚠ بانک مقصد",IF(AND($V2084&lt;&gt;"NONE",$V2084&lt;&gt;"",$Z2084=""),"⚠ طرف حساب","✓")))))</f>
        <v>0</v>
      </c>
      <c r="T2084" s="29"/>
      <c r="U2084" s="27">
        <f>IFERROR(VLOOKUP($D2084,BankOpTbl,2,0),"")</f>
        <v>0</v>
      </c>
      <c r="V2084" s="27">
        <f>IFERROR(VLOOKUP($D2084,BankOpTbl,3,0),"")</f>
        <v>0</v>
      </c>
      <c r="W2084" s="27">
        <f>IFERROR(VLOOKUP($D2084,BankOpTbl,4,0),"")</f>
        <v>0</v>
      </c>
      <c r="X2084" s="27">
        <f>IF($E2084="","",IFERROR(VLOOKUP($E2084,BankTbl,4,0),""))</f>
        <v>0</v>
      </c>
      <c r="Y2084" s="27">
        <f>IF($F2084="","",IFERROR(VLOOKUP($F2084,BankTbl,4,0),""))</f>
        <v>0</v>
      </c>
      <c r="Z2084" s="27">
        <f>IF($B2084="","",IF($V2084="PICK",LEFT($N2084,5),IF($V2084="FIXED",$W2084,IF($V2084="CODE",$H2084,""))))</f>
        <v>0</v>
      </c>
    </row>
    <row r="2085" spans="1:26" ht="21" customHeight="1">
      <c r="A2085" s="27">
        <f>IF($B2085="","",COUNTA($B$13:$B2085))</f>
        <v>0</v>
      </c>
      <c r="B2085" s="28"/>
      <c r="C2085" s="28"/>
      <c r="D2085" s="29"/>
      <c r="E2085" s="29"/>
      <c r="F2085" s="29"/>
      <c r="G2085" s="28"/>
      <c r="H2085" s="28"/>
      <c r="I2085" s="30">
        <f>IF($H2085="","",IFERROR(VLOOKUP($H2085,AcctTbl,2,0),"کد ناشناخته"))</f>
        <v>0</v>
      </c>
      <c r="J2085" s="27">
        <f>IF($H2085="","",IFERROR(VLOOKUP($H2085,AcctTbl,3,0),""))</f>
        <v>0</v>
      </c>
      <c r="K2085" s="29"/>
      <c r="L2085" s="28"/>
      <c r="M2085" s="31"/>
      <c r="N2085" s="29"/>
      <c r="O2085" s="32">
        <f>IF($B2085="",0,IF($U2085="IN",N($M2085),0))</f>
        <v>0</v>
      </c>
      <c r="P2085" s="32">
        <f>IF($B2085="",0,IF(OR($U2085="OUT",$U2085="TRF"),N($M2085),0))</f>
        <v>0</v>
      </c>
      <c r="Q2085" s="32">
        <f>IF($B2085="",0,IF(OR($U2085="OUT",$U2085="TRF"),N($M2085),0))</f>
        <v>0</v>
      </c>
      <c r="R2085" s="32">
        <f>IF($B2085="",0,IF($U2085="IN",N($M2085),0))</f>
        <v>0</v>
      </c>
      <c r="S2085" s="33">
        <f>IF($B2085="","",IF($M2085="","⚠ مبلغ",IF($E2085="","⚠ بانک عامل",IF(AND($U2085="TRF",$F2085=""),"⚠ بانک مقصد",IF(AND($V2085&lt;&gt;"NONE",$V2085&lt;&gt;"",$Z2085=""),"⚠ طرف حساب","✓")))))</f>
        <v>0</v>
      </c>
      <c r="T2085" s="29"/>
      <c r="U2085" s="27">
        <f>IFERROR(VLOOKUP($D2085,BankOpTbl,2,0),"")</f>
        <v>0</v>
      </c>
      <c r="V2085" s="27">
        <f>IFERROR(VLOOKUP($D2085,BankOpTbl,3,0),"")</f>
        <v>0</v>
      </c>
      <c r="W2085" s="27">
        <f>IFERROR(VLOOKUP($D2085,BankOpTbl,4,0),"")</f>
        <v>0</v>
      </c>
      <c r="X2085" s="27">
        <f>IF($E2085="","",IFERROR(VLOOKUP($E2085,BankTbl,4,0),""))</f>
        <v>0</v>
      </c>
      <c r="Y2085" s="27">
        <f>IF($F2085="","",IFERROR(VLOOKUP($F2085,BankTbl,4,0),""))</f>
        <v>0</v>
      </c>
      <c r="Z2085" s="27">
        <f>IF($B2085="","",IF($V2085="PICK",LEFT($N2085,5),IF($V2085="FIXED",$W2085,IF($V2085="CODE",$H2085,""))))</f>
        <v>0</v>
      </c>
    </row>
    <row r="2086" spans="1:26" ht="21" customHeight="1">
      <c r="A2086" s="27">
        <f>IF($B2086="","",COUNTA($B$13:$B2086))</f>
        <v>0</v>
      </c>
      <c r="B2086" s="28"/>
      <c r="C2086" s="28"/>
      <c r="D2086" s="29"/>
      <c r="E2086" s="29"/>
      <c r="F2086" s="29"/>
      <c r="G2086" s="28"/>
      <c r="H2086" s="28"/>
      <c r="I2086" s="30">
        <f>IF($H2086="","",IFERROR(VLOOKUP($H2086,AcctTbl,2,0),"کد ناشناخته"))</f>
        <v>0</v>
      </c>
      <c r="J2086" s="27">
        <f>IF($H2086="","",IFERROR(VLOOKUP($H2086,AcctTbl,3,0),""))</f>
        <v>0</v>
      </c>
      <c r="K2086" s="29"/>
      <c r="L2086" s="28"/>
      <c r="M2086" s="31"/>
      <c r="N2086" s="29"/>
      <c r="O2086" s="32">
        <f>IF($B2086="",0,IF($U2086="IN",N($M2086),0))</f>
        <v>0</v>
      </c>
      <c r="P2086" s="32">
        <f>IF($B2086="",0,IF(OR($U2086="OUT",$U2086="TRF"),N($M2086),0))</f>
        <v>0</v>
      </c>
      <c r="Q2086" s="32">
        <f>IF($B2086="",0,IF(OR($U2086="OUT",$U2086="TRF"),N($M2086),0))</f>
        <v>0</v>
      </c>
      <c r="R2086" s="32">
        <f>IF($B2086="",0,IF($U2086="IN",N($M2086),0))</f>
        <v>0</v>
      </c>
      <c r="S2086" s="33">
        <f>IF($B2086="","",IF($M2086="","⚠ مبلغ",IF($E2086="","⚠ بانک عامل",IF(AND($U2086="TRF",$F2086=""),"⚠ بانک مقصد",IF(AND($V2086&lt;&gt;"NONE",$V2086&lt;&gt;"",$Z2086=""),"⚠ طرف حساب","✓")))))</f>
        <v>0</v>
      </c>
      <c r="T2086" s="29"/>
      <c r="U2086" s="27">
        <f>IFERROR(VLOOKUP($D2086,BankOpTbl,2,0),"")</f>
        <v>0</v>
      </c>
      <c r="V2086" s="27">
        <f>IFERROR(VLOOKUP($D2086,BankOpTbl,3,0),"")</f>
        <v>0</v>
      </c>
      <c r="W2086" s="27">
        <f>IFERROR(VLOOKUP($D2086,BankOpTbl,4,0),"")</f>
        <v>0</v>
      </c>
      <c r="X2086" s="27">
        <f>IF($E2086="","",IFERROR(VLOOKUP($E2086,BankTbl,4,0),""))</f>
        <v>0</v>
      </c>
      <c r="Y2086" s="27">
        <f>IF($F2086="","",IFERROR(VLOOKUP($F2086,BankTbl,4,0),""))</f>
        <v>0</v>
      </c>
      <c r="Z2086" s="27">
        <f>IF($B2086="","",IF($V2086="PICK",LEFT($N2086,5),IF($V2086="FIXED",$W2086,IF($V2086="CODE",$H2086,""))))</f>
        <v>0</v>
      </c>
    </row>
    <row r="2087" spans="1:26" ht="21" customHeight="1">
      <c r="A2087" s="27">
        <f>IF($B2087="","",COUNTA($B$13:$B2087))</f>
        <v>0</v>
      </c>
      <c r="B2087" s="28"/>
      <c r="C2087" s="28"/>
      <c r="D2087" s="29"/>
      <c r="E2087" s="29"/>
      <c r="F2087" s="29"/>
      <c r="G2087" s="28"/>
      <c r="H2087" s="28"/>
      <c r="I2087" s="30">
        <f>IF($H2087="","",IFERROR(VLOOKUP($H2087,AcctTbl,2,0),"کد ناشناخته"))</f>
        <v>0</v>
      </c>
      <c r="J2087" s="27">
        <f>IF($H2087="","",IFERROR(VLOOKUP($H2087,AcctTbl,3,0),""))</f>
        <v>0</v>
      </c>
      <c r="K2087" s="29"/>
      <c r="L2087" s="28"/>
      <c r="M2087" s="31"/>
      <c r="N2087" s="29"/>
      <c r="O2087" s="32">
        <f>IF($B2087="",0,IF($U2087="IN",N($M2087),0))</f>
        <v>0</v>
      </c>
      <c r="P2087" s="32">
        <f>IF($B2087="",0,IF(OR($U2087="OUT",$U2087="TRF"),N($M2087),0))</f>
        <v>0</v>
      </c>
      <c r="Q2087" s="32">
        <f>IF($B2087="",0,IF(OR($U2087="OUT",$U2087="TRF"),N($M2087),0))</f>
        <v>0</v>
      </c>
      <c r="R2087" s="32">
        <f>IF($B2087="",0,IF($U2087="IN",N($M2087),0))</f>
        <v>0</v>
      </c>
      <c r="S2087" s="33">
        <f>IF($B2087="","",IF($M2087="","⚠ مبلغ",IF($E2087="","⚠ بانک عامل",IF(AND($U2087="TRF",$F2087=""),"⚠ بانک مقصد",IF(AND($V2087&lt;&gt;"NONE",$V2087&lt;&gt;"",$Z2087=""),"⚠ طرف حساب","✓")))))</f>
        <v>0</v>
      </c>
      <c r="T2087" s="29"/>
      <c r="U2087" s="27">
        <f>IFERROR(VLOOKUP($D2087,BankOpTbl,2,0),"")</f>
        <v>0</v>
      </c>
      <c r="V2087" s="27">
        <f>IFERROR(VLOOKUP($D2087,BankOpTbl,3,0),"")</f>
        <v>0</v>
      </c>
      <c r="W2087" s="27">
        <f>IFERROR(VLOOKUP($D2087,BankOpTbl,4,0),"")</f>
        <v>0</v>
      </c>
      <c r="X2087" s="27">
        <f>IF($E2087="","",IFERROR(VLOOKUP($E2087,BankTbl,4,0),""))</f>
        <v>0</v>
      </c>
      <c r="Y2087" s="27">
        <f>IF($F2087="","",IFERROR(VLOOKUP($F2087,BankTbl,4,0),""))</f>
        <v>0</v>
      </c>
      <c r="Z2087" s="27">
        <f>IF($B2087="","",IF($V2087="PICK",LEFT($N2087,5),IF($V2087="FIXED",$W2087,IF($V2087="CODE",$H2087,""))))</f>
        <v>0</v>
      </c>
    </row>
    <row r="2088" spans="1:26" ht="21" customHeight="1">
      <c r="A2088" s="27">
        <f>IF($B2088="","",COUNTA($B$13:$B2088))</f>
        <v>0</v>
      </c>
      <c r="B2088" s="28"/>
      <c r="C2088" s="28"/>
      <c r="D2088" s="29"/>
      <c r="E2088" s="29"/>
      <c r="F2088" s="29"/>
      <c r="G2088" s="28"/>
      <c r="H2088" s="28"/>
      <c r="I2088" s="30">
        <f>IF($H2088="","",IFERROR(VLOOKUP($H2088,AcctTbl,2,0),"کد ناشناخته"))</f>
        <v>0</v>
      </c>
      <c r="J2088" s="27">
        <f>IF($H2088="","",IFERROR(VLOOKUP($H2088,AcctTbl,3,0),""))</f>
        <v>0</v>
      </c>
      <c r="K2088" s="29"/>
      <c r="L2088" s="28"/>
      <c r="M2088" s="31"/>
      <c r="N2088" s="29"/>
      <c r="O2088" s="32">
        <f>IF($B2088="",0,IF($U2088="IN",N($M2088),0))</f>
        <v>0</v>
      </c>
      <c r="P2088" s="32">
        <f>IF($B2088="",0,IF(OR($U2088="OUT",$U2088="TRF"),N($M2088),0))</f>
        <v>0</v>
      </c>
      <c r="Q2088" s="32">
        <f>IF($B2088="",0,IF(OR($U2088="OUT",$U2088="TRF"),N($M2088),0))</f>
        <v>0</v>
      </c>
      <c r="R2088" s="32">
        <f>IF($B2088="",0,IF($U2088="IN",N($M2088),0))</f>
        <v>0</v>
      </c>
      <c r="S2088" s="33">
        <f>IF($B2088="","",IF($M2088="","⚠ مبلغ",IF($E2088="","⚠ بانک عامل",IF(AND($U2088="TRF",$F2088=""),"⚠ بانک مقصد",IF(AND($V2088&lt;&gt;"NONE",$V2088&lt;&gt;"",$Z2088=""),"⚠ طرف حساب","✓")))))</f>
        <v>0</v>
      </c>
      <c r="T2088" s="29"/>
      <c r="U2088" s="27">
        <f>IFERROR(VLOOKUP($D2088,BankOpTbl,2,0),"")</f>
        <v>0</v>
      </c>
      <c r="V2088" s="27">
        <f>IFERROR(VLOOKUP($D2088,BankOpTbl,3,0),"")</f>
        <v>0</v>
      </c>
      <c r="W2088" s="27">
        <f>IFERROR(VLOOKUP($D2088,BankOpTbl,4,0),"")</f>
        <v>0</v>
      </c>
      <c r="X2088" s="27">
        <f>IF($E2088="","",IFERROR(VLOOKUP($E2088,BankTbl,4,0),""))</f>
        <v>0</v>
      </c>
      <c r="Y2088" s="27">
        <f>IF($F2088="","",IFERROR(VLOOKUP($F2088,BankTbl,4,0),""))</f>
        <v>0</v>
      </c>
      <c r="Z2088" s="27">
        <f>IF($B2088="","",IF($V2088="PICK",LEFT($N2088,5),IF($V2088="FIXED",$W2088,IF($V2088="CODE",$H2088,""))))</f>
        <v>0</v>
      </c>
    </row>
    <row r="2089" spans="1:26" ht="21" customHeight="1">
      <c r="A2089" s="27">
        <f>IF($B2089="","",COUNTA($B$13:$B2089))</f>
        <v>0</v>
      </c>
      <c r="B2089" s="28"/>
      <c r="C2089" s="28"/>
      <c r="D2089" s="29"/>
      <c r="E2089" s="29"/>
      <c r="F2089" s="29"/>
      <c r="G2089" s="28"/>
      <c r="H2089" s="28"/>
      <c r="I2089" s="30">
        <f>IF($H2089="","",IFERROR(VLOOKUP($H2089,AcctTbl,2,0),"کد ناشناخته"))</f>
        <v>0</v>
      </c>
      <c r="J2089" s="27">
        <f>IF($H2089="","",IFERROR(VLOOKUP($H2089,AcctTbl,3,0),""))</f>
        <v>0</v>
      </c>
      <c r="K2089" s="29"/>
      <c r="L2089" s="28"/>
      <c r="M2089" s="31"/>
      <c r="N2089" s="29"/>
      <c r="O2089" s="32">
        <f>IF($B2089="",0,IF($U2089="IN",N($M2089),0))</f>
        <v>0</v>
      </c>
      <c r="P2089" s="32">
        <f>IF($B2089="",0,IF(OR($U2089="OUT",$U2089="TRF"),N($M2089),0))</f>
        <v>0</v>
      </c>
      <c r="Q2089" s="32">
        <f>IF($B2089="",0,IF(OR($U2089="OUT",$U2089="TRF"),N($M2089),0))</f>
        <v>0</v>
      </c>
      <c r="R2089" s="32">
        <f>IF($B2089="",0,IF($U2089="IN",N($M2089),0))</f>
        <v>0</v>
      </c>
      <c r="S2089" s="33">
        <f>IF($B2089="","",IF($M2089="","⚠ مبلغ",IF($E2089="","⚠ بانک عامل",IF(AND($U2089="TRF",$F2089=""),"⚠ بانک مقصد",IF(AND($V2089&lt;&gt;"NONE",$V2089&lt;&gt;"",$Z2089=""),"⚠ طرف حساب","✓")))))</f>
        <v>0</v>
      </c>
      <c r="T2089" s="29"/>
      <c r="U2089" s="27">
        <f>IFERROR(VLOOKUP($D2089,BankOpTbl,2,0),"")</f>
        <v>0</v>
      </c>
      <c r="V2089" s="27">
        <f>IFERROR(VLOOKUP($D2089,BankOpTbl,3,0),"")</f>
        <v>0</v>
      </c>
      <c r="W2089" s="27">
        <f>IFERROR(VLOOKUP($D2089,BankOpTbl,4,0),"")</f>
        <v>0</v>
      </c>
      <c r="X2089" s="27">
        <f>IF($E2089="","",IFERROR(VLOOKUP($E2089,BankTbl,4,0),""))</f>
        <v>0</v>
      </c>
      <c r="Y2089" s="27">
        <f>IF($F2089="","",IFERROR(VLOOKUP($F2089,BankTbl,4,0),""))</f>
        <v>0</v>
      </c>
      <c r="Z2089" s="27">
        <f>IF($B2089="","",IF($V2089="PICK",LEFT($N2089,5),IF($V2089="FIXED",$W2089,IF($V2089="CODE",$H2089,""))))</f>
        <v>0</v>
      </c>
    </row>
    <row r="2090" spans="1:26" ht="21" customHeight="1">
      <c r="A2090" s="27">
        <f>IF($B2090="","",COUNTA($B$13:$B2090))</f>
        <v>0</v>
      </c>
      <c r="B2090" s="28"/>
      <c r="C2090" s="28"/>
      <c r="D2090" s="29"/>
      <c r="E2090" s="29"/>
      <c r="F2090" s="29"/>
      <c r="G2090" s="28"/>
      <c r="H2090" s="28"/>
      <c r="I2090" s="30">
        <f>IF($H2090="","",IFERROR(VLOOKUP($H2090,AcctTbl,2,0),"کد ناشناخته"))</f>
        <v>0</v>
      </c>
      <c r="J2090" s="27">
        <f>IF($H2090="","",IFERROR(VLOOKUP($H2090,AcctTbl,3,0),""))</f>
        <v>0</v>
      </c>
      <c r="K2090" s="29"/>
      <c r="L2090" s="28"/>
      <c r="M2090" s="31"/>
      <c r="N2090" s="29"/>
      <c r="O2090" s="32">
        <f>IF($B2090="",0,IF($U2090="IN",N($M2090),0))</f>
        <v>0</v>
      </c>
      <c r="P2090" s="32">
        <f>IF($B2090="",0,IF(OR($U2090="OUT",$U2090="TRF"),N($M2090),0))</f>
        <v>0</v>
      </c>
      <c r="Q2090" s="32">
        <f>IF($B2090="",0,IF(OR($U2090="OUT",$U2090="TRF"),N($M2090),0))</f>
        <v>0</v>
      </c>
      <c r="R2090" s="32">
        <f>IF($B2090="",0,IF($U2090="IN",N($M2090),0))</f>
        <v>0</v>
      </c>
      <c r="S2090" s="33">
        <f>IF($B2090="","",IF($M2090="","⚠ مبلغ",IF($E2090="","⚠ بانک عامل",IF(AND($U2090="TRF",$F2090=""),"⚠ بانک مقصد",IF(AND($V2090&lt;&gt;"NONE",$V2090&lt;&gt;"",$Z2090=""),"⚠ طرف حساب","✓")))))</f>
        <v>0</v>
      </c>
      <c r="T2090" s="29"/>
      <c r="U2090" s="27">
        <f>IFERROR(VLOOKUP($D2090,BankOpTbl,2,0),"")</f>
        <v>0</v>
      </c>
      <c r="V2090" s="27">
        <f>IFERROR(VLOOKUP($D2090,BankOpTbl,3,0),"")</f>
        <v>0</v>
      </c>
      <c r="W2090" s="27">
        <f>IFERROR(VLOOKUP($D2090,BankOpTbl,4,0),"")</f>
        <v>0</v>
      </c>
      <c r="X2090" s="27">
        <f>IF($E2090="","",IFERROR(VLOOKUP($E2090,BankTbl,4,0),""))</f>
        <v>0</v>
      </c>
      <c r="Y2090" s="27">
        <f>IF($F2090="","",IFERROR(VLOOKUP($F2090,BankTbl,4,0),""))</f>
        <v>0</v>
      </c>
      <c r="Z2090" s="27">
        <f>IF($B2090="","",IF($V2090="PICK",LEFT($N2090,5),IF($V2090="FIXED",$W2090,IF($V2090="CODE",$H2090,""))))</f>
        <v>0</v>
      </c>
    </row>
    <row r="2091" spans="1:26" ht="21" customHeight="1">
      <c r="A2091" s="27">
        <f>IF($B2091="","",COUNTA($B$13:$B2091))</f>
        <v>0</v>
      </c>
      <c r="B2091" s="28"/>
      <c r="C2091" s="28"/>
      <c r="D2091" s="29"/>
      <c r="E2091" s="29"/>
      <c r="F2091" s="29"/>
      <c r="G2091" s="28"/>
      <c r="H2091" s="28"/>
      <c r="I2091" s="30">
        <f>IF($H2091="","",IFERROR(VLOOKUP($H2091,AcctTbl,2,0),"کد ناشناخته"))</f>
        <v>0</v>
      </c>
      <c r="J2091" s="27">
        <f>IF($H2091="","",IFERROR(VLOOKUP($H2091,AcctTbl,3,0),""))</f>
        <v>0</v>
      </c>
      <c r="K2091" s="29"/>
      <c r="L2091" s="28"/>
      <c r="M2091" s="31"/>
      <c r="N2091" s="29"/>
      <c r="O2091" s="32">
        <f>IF($B2091="",0,IF($U2091="IN",N($M2091),0))</f>
        <v>0</v>
      </c>
      <c r="P2091" s="32">
        <f>IF($B2091="",0,IF(OR($U2091="OUT",$U2091="TRF"),N($M2091),0))</f>
        <v>0</v>
      </c>
      <c r="Q2091" s="32">
        <f>IF($B2091="",0,IF(OR($U2091="OUT",$U2091="TRF"),N($M2091),0))</f>
        <v>0</v>
      </c>
      <c r="R2091" s="32">
        <f>IF($B2091="",0,IF($U2091="IN",N($M2091),0))</f>
        <v>0</v>
      </c>
      <c r="S2091" s="33">
        <f>IF($B2091="","",IF($M2091="","⚠ مبلغ",IF($E2091="","⚠ بانک عامل",IF(AND($U2091="TRF",$F2091=""),"⚠ بانک مقصد",IF(AND($V2091&lt;&gt;"NONE",$V2091&lt;&gt;"",$Z2091=""),"⚠ طرف حساب","✓")))))</f>
        <v>0</v>
      </c>
      <c r="T2091" s="29"/>
      <c r="U2091" s="27">
        <f>IFERROR(VLOOKUP($D2091,BankOpTbl,2,0),"")</f>
        <v>0</v>
      </c>
      <c r="V2091" s="27">
        <f>IFERROR(VLOOKUP($D2091,BankOpTbl,3,0),"")</f>
        <v>0</v>
      </c>
      <c r="W2091" s="27">
        <f>IFERROR(VLOOKUP($D2091,BankOpTbl,4,0),"")</f>
        <v>0</v>
      </c>
      <c r="X2091" s="27">
        <f>IF($E2091="","",IFERROR(VLOOKUP($E2091,BankTbl,4,0),""))</f>
        <v>0</v>
      </c>
      <c r="Y2091" s="27">
        <f>IF($F2091="","",IFERROR(VLOOKUP($F2091,BankTbl,4,0),""))</f>
        <v>0</v>
      </c>
      <c r="Z2091" s="27">
        <f>IF($B2091="","",IF($V2091="PICK",LEFT($N2091,5),IF($V2091="FIXED",$W2091,IF($V2091="CODE",$H2091,""))))</f>
        <v>0</v>
      </c>
    </row>
    <row r="2092" spans="1:26" ht="21" customHeight="1">
      <c r="A2092" s="27">
        <f>IF($B2092="","",COUNTA($B$13:$B2092))</f>
        <v>0</v>
      </c>
      <c r="B2092" s="28"/>
      <c r="C2092" s="28"/>
      <c r="D2092" s="29"/>
      <c r="E2092" s="29"/>
      <c r="F2092" s="29"/>
      <c r="G2092" s="28"/>
      <c r="H2092" s="28"/>
      <c r="I2092" s="30">
        <f>IF($H2092="","",IFERROR(VLOOKUP($H2092,AcctTbl,2,0),"کد ناشناخته"))</f>
        <v>0</v>
      </c>
      <c r="J2092" s="27">
        <f>IF($H2092="","",IFERROR(VLOOKUP($H2092,AcctTbl,3,0),""))</f>
        <v>0</v>
      </c>
      <c r="K2092" s="29"/>
      <c r="L2092" s="28"/>
      <c r="M2092" s="31"/>
      <c r="N2092" s="29"/>
      <c r="O2092" s="32">
        <f>IF($B2092="",0,IF($U2092="IN",N($M2092),0))</f>
        <v>0</v>
      </c>
      <c r="P2092" s="32">
        <f>IF($B2092="",0,IF(OR($U2092="OUT",$U2092="TRF"),N($M2092),0))</f>
        <v>0</v>
      </c>
      <c r="Q2092" s="32">
        <f>IF($B2092="",0,IF(OR($U2092="OUT",$U2092="TRF"),N($M2092),0))</f>
        <v>0</v>
      </c>
      <c r="R2092" s="32">
        <f>IF($B2092="",0,IF($U2092="IN",N($M2092),0))</f>
        <v>0</v>
      </c>
      <c r="S2092" s="33">
        <f>IF($B2092="","",IF($M2092="","⚠ مبلغ",IF($E2092="","⚠ بانک عامل",IF(AND($U2092="TRF",$F2092=""),"⚠ بانک مقصد",IF(AND($V2092&lt;&gt;"NONE",$V2092&lt;&gt;"",$Z2092=""),"⚠ طرف حساب","✓")))))</f>
        <v>0</v>
      </c>
      <c r="T2092" s="29"/>
      <c r="U2092" s="27">
        <f>IFERROR(VLOOKUP($D2092,BankOpTbl,2,0),"")</f>
        <v>0</v>
      </c>
      <c r="V2092" s="27">
        <f>IFERROR(VLOOKUP($D2092,BankOpTbl,3,0),"")</f>
        <v>0</v>
      </c>
      <c r="W2092" s="27">
        <f>IFERROR(VLOOKUP($D2092,BankOpTbl,4,0),"")</f>
        <v>0</v>
      </c>
      <c r="X2092" s="27">
        <f>IF($E2092="","",IFERROR(VLOOKUP($E2092,BankTbl,4,0),""))</f>
        <v>0</v>
      </c>
      <c r="Y2092" s="27">
        <f>IF($F2092="","",IFERROR(VLOOKUP($F2092,BankTbl,4,0),""))</f>
        <v>0</v>
      </c>
      <c r="Z2092" s="27">
        <f>IF($B2092="","",IF($V2092="PICK",LEFT($N2092,5),IF($V2092="FIXED",$W2092,IF($V2092="CODE",$H2092,""))))</f>
        <v>0</v>
      </c>
    </row>
    <row r="2093" spans="1:26" ht="21" customHeight="1">
      <c r="A2093" s="27">
        <f>IF($B2093="","",COUNTA($B$13:$B2093))</f>
        <v>0</v>
      </c>
      <c r="B2093" s="28"/>
      <c r="C2093" s="28"/>
      <c r="D2093" s="29"/>
      <c r="E2093" s="29"/>
      <c r="F2093" s="29"/>
      <c r="G2093" s="28"/>
      <c r="H2093" s="28"/>
      <c r="I2093" s="30">
        <f>IF($H2093="","",IFERROR(VLOOKUP($H2093,AcctTbl,2,0),"کد ناشناخته"))</f>
        <v>0</v>
      </c>
      <c r="J2093" s="27">
        <f>IF($H2093="","",IFERROR(VLOOKUP($H2093,AcctTbl,3,0),""))</f>
        <v>0</v>
      </c>
      <c r="K2093" s="29"/>
      <c r="L2093" s="28"/>
      <c r="M2093" s="31"/>
      <c r="N2093" s="29"/>
      <c r="O2093" s="32">
        <f>IF($B2093="",0,IF($U2093="IN",N($M2093),0))</f>
        <v>0</v>
      </c>
      <c r="P2093" s="32">
        <f>IF($B2093="",0,IF(OR($U2093="OUT",$U2093="TRF"),N($M2093),0))</f>
        <v>0</v>
      </c>
      <c r="Q2093" s="32">
        <f>IF($B2093="",0,IF(OR($U2093="OUT",$U2093="TRF"),N($M2093),0))</f>
        <v>0</v>
      </c>
      <c r="R2093" s="32">
        <f>IF($B2093="",0,IF($U2093="IN",N($M2093),0))</f>
        <v>0</v>
      </c>
      <c r="S2093" s="33">
        <f>IF($B2093="","",IF($M2093="","⚠ مبلغ",IF($E2093="","⚠ بانک عامل",IF(AND($U2093="TRF",$F2093=""),"⚠ بانک مقصد",IF(AND($V2093&lt;&gt;"NONE",$V2093&lt;&gt;"",$Z2093=""),"⚠ طرف حساب","✓")))))</f>
        <v>0</v>
      </c>
      <c r="T2093" s="29"/>
      <c r="U2093" s="27">
        <f>IFERROR(VLOOKUP($D2093,BankOpTbl,2,0),"")</f>
        <v>0</v>
      </c>
      <c r="V2093" s="27">
        <f>IFERROR(VLOOKUP($D2093,BankOpTbl,3,0),"")</f>
        <v>0</v>
      </c>
      <c r="W2093" s="27">
        <f>IFERROR(VLOOKUP($D2093,BankOpTbl,4,0),"")</f>
        <v>0</v>
      </c>
      <c r="X2093" s="27">
        <f>IF($E2093="","",IFERROR(VLOOKUP($E2093,BankTbl,4,0),""))</f>
        <v>0</v>
      </c>
      <c r="Y2093" s="27">
        <f>IF($F2093="","",IFERROR(VLOOKUP($F2093,BankTbl,4,0),""))</f>
        <v>0</v>
      </c>
      <c r="Z2093" s="27">
        <f>IF($B2093="","",IF($V2093="PICK",LEFT($N2093,5),IF($V2093="FIXED",$W2093,IF($V2093="CODE",$H2093,""))))</f>
        <v>0</v>
      </c>
    </row>
    <row r="2094" spans="1:26" ht="21" customHeight="1">
      <c r="A2094" s="27">
        <f>IF($B2094="","",COUNTA($B$13:$B2094))</f>
        <v>0</v>
      </c>
      <c r="B2094" s="28"/>
      <c r="C2094" s="28"/>
      <c r="D2094" s="29"/>
      <c r="E2094" s="29"/>
      <c r="F2094" s="29"/>
      <c r="G2094" s="28"/>
      <c r="H2094" s="28"/>
      <c r="I2094" s="30">
        <f>IF($H2094="","",IFERROR(VLOOKUP($H2094,AcctTbl,2,0),"کد ناشناخته"))</f>
        <v>0</v>
      </c>
      <c r="J2094" s="27">
        <f>IF($H2094="","",IFERROR(VLOOKUP($H2094,AcctTbl,3,0),""))</f>
        <v>0</v>
      </c>
      <c r="K2094" s="29"/>
      <c r="L2094" s="28"/>
      <c r="M2094" s="31"/>
      <c r="N2094" s="29"/>
      <c r="O2094" s="32">
        <f>IF($B2094="",0,IF($U2094="IN",N($M2094),0))</f>
        <v>0</v>
      </c>
      <c r="P2094" s="32">
        <f>IF($B2094="",0,IF(OR($U2094="OUT",$U2094="TRF"),N($M2094),0))</f>
        <v>0</v>
      </c>
      <c r="Q2094" s="32">
        <f>IF($B2094="",0,IF(OR($U2094="OUT",$U2094="TRF"),N($M2094),0))</f>
        <v>0</v>
      </c>
      <c r="R2094" s="32">
        <f>IF($B2094="",0,IF($U2094="IN",N($M2094),0))</f>
        <v>0</v>
      </c>
      <c r="S2094" s="33">
        <f>IF($B2094="","",IF($M2094="","⚠ مبلغ",IF($E2094="","⚠ بانک عامل",IF(AND($U2094="TRF",$F2094=""),"⚠ بانک مقصد",IF(AND($V2094&lt;&gt;"NONE",$V2094&lt;&gt;"",$Z2094=""),"⚠ طرف حساب","✓")))))</f>
        <v>0</v>
      </c>
      <c r="T2094" s="29"/>
      <c r="U2094" s="27">
        <f>IFERROR(VLOOKUP($D2094,BankOpTbl,2,0),"")</f>
        <v>0</v>
      </c>
      <c r="V2094" s="27">
        <f>IFERROR(VLOOKUP($D2094,BankOpTbl,3,0),"")</f>
        <v>0</v>
      </c>
      <c r="W2094" s="27">
        <f>IFERROR(VLOOKUP($D2094,BankOpTbl,4,0),"")</f>
        <v>0</v>
      </c>
      <c r="X2094" s="27">
        <f>IF($E2094="","",IFERROR(VLOOKUP($E2094,BankTbl,4,0),""))</f>
        <v>0</v>
      </c>
      <c r="Y2094" s="27">
        <f>IF($F2094="","",IFERROR(VLOOKUP($F2094,BankTbl,4,0),""))</f>
        <v>0</v>
      </c>
      <c r="Z2094" s="27">
        <f>IF($B2094="","",IF($V2094="PICK",LEFT($N2094,5),IF($V2094="FIXED",$W2094,IF($V2094="CODE",$H2094,""))))</f>
        <v>0</v>
      </c>
    </row>
    <row r="2095" spans="1:26" ht="21" customHeight="1">
      <c r="A2095" s="27">
        <f>IF($B2095="","",COUNTA($B$13:$B2095))</f>
        <v>0</v>
      </c>
      <c r="B2095" s="28"/>
      <c r="C2095" s="28"/>
      <c r="D2095" s="29"/>
      <c r="E2095" s="29"/>
      <c r="F2095" s="29"/>
      <c r="G2095" s="28"/>
      <c r="H2095" s="28"/>
      <c r="I2095" s="30">
        <f>IF($H2095="","",IFERROR(VLOOKUP($H2095,AcctTbl,2,0),"کد ناشناخته"))</f>
        <v>0</v>
      </c>
      <c r="J2095" s="27">
        <f>IF($H2095="","",IFERROR(VLOOKUP($H2095,AcctTbl,3,0),""))</f>
        <v>0</v>
      </c>
      <c r="K2095" s="29"/>
      <c r="L2095" s="28"/>
      <c r="M2095" s="31"/>
      <c r="N2095" s="29"/>
      <c r="O2095" s="32">
        <f>IF($B2095="",0,IF($U2095="IN",N($M2095),0))</f>
        <v>0</v>
      </c>
      <c r="P2095" s="32">
        <f>IF($B2095="",0,IF(OR($U2095="OUT",$U2095="TRF"),N($M2095),0))</f>
        <v>0</v>
      </c>
      <c r="Q2095" s="32">
        <f>IF($B2095="",0,IF(OR($U2095="OUT",$U2095="TRF"),N($M2095),0))</f>
        <v>0</v>
      </c>
      <c r="R2095" s="32">
        <f>IF($B2095="",0,IF($U2095="IN",N($M2095),0))</f>
        <v>0</v>
      </c>
      <c r="S2095" s="33">
        <f>IF($B2095="","",IF($M2095="","⚠ مبلغ",IF($E2095="","⚠ بانک عامل",IF(AND($U2095="TRF",$F2095=""),"⚠ بانک مقصد",IF(AND($V2095&lt;&gt;"NONE",$V2095&lt;&gt;"",$Z2095=""),"⚠ طرف حساب","✓")))))</f>
        <v>0</v>
      </c>
      <c r="T2095" s="29"/>
      <c r="U2095" s="27">
        <f>IFERROR(VLOOKUP($D2095,BankOpTbl,2,0),"")</f>
        <v>0</v>
      </c>
      <c r="V2095" s="27">
        <f>IFERROR(VLOOKUP($D2095,BankOpTbl,3,0),"")</f>
        <v>0</v>
      </c>
      <c r="W2095" s="27">
        <f>IFERROR(VLOOKUP($D2095,BankOpTbl,4,0),"")</f>
        <v>0</v>
      </c>
      <c r="X2095" s="27">
        <f>IF($E2095="","",IFERROR(VLOOKUP($E2095,BankTbl,4,0),""))</f>
        <v>0</v>
      </c>
      <c r="Y2095" s="27">
        <f>IF($F2095="","",IFERROR(VLOOKUP($F2095,BankTbl,4,0),""))</f>
        <v>0</v>
      </c>
      <c r="Z2095" s="27">
        <f>IF($B2095="","",IF($V2095="PICK",LEFT($N2095,5),IF($V2095="FIXED",$W2095,IF($V2095="CODE",$H2095,""))))</f>
        <v>0</v>
      </c>
    </row>
    <row r="2096" spans="1:26" ht="21" customHeight="1">
      <c r="A2096" s="27">
        <f>IF($B2096="","",COUNTA($B$13:$B2096))</f>
        <v>0</v>
      </c>
      <c r="B2096" s="28"/>
      <c r="C2096" s="28"/>
      <c r="D2096" s="29"/>
      <c r="E2096" s="29"/>
      <c r="F2096" s="29"/>
      <c r="G2096" s="28"/>
      <c r="H2096" s="28"/>
      <c r="I2096" s="30">
        <f>IF($H2096="","",IFERROR(VLOOKUP($H2096,AcctTbl,2,0),"کد ناشناخته"))</f>
        <v>0</v>
      </c>
      <c r="J2096" s="27">
        <f>IF($H2096="","",IFERROR(VLOOKUP($H2096,AcctTbl,3,0),""))</f>
        <v>0</v>
      </c>
      <c r="K2096" s="29"/>
      <c r="L2096" s="28"/>
      <c r="M2096" s="31"/>
      <c r="N2096" s="29"/>
      <c r="O2096" s="32">
        <f>IF($B2096="",0,IF($U2096="IN",N($M2096),0))</f>
        <v>0</v>
      </c>
      <c r="P2096" s="32">
        <f>IF($B2096="",0,IF(OR($U2096="OUT",$U2096="TRF"),N($M2096),0))</f>
        <v>0</v>
      </c>
      <c r="Q2096" s="32">
        <f>IF($B2096="",0,IF(OR($U2096="OUT",$U2096="TRF"),N($M2096),0))</f>
        <v>0</v>
      </c>
      <c r="R2096" s="32">
        <f>IF($B2096="",0,IF($U2096="IN",N($M2096),0))</f>
        <v>0</v>
      </c>
      <c r="S2096" s="33">
        <f>IF($B2096="","",IF($M2096="","⚠ مبلغ",IF($E2096="","⚠ بانک عامل",IF(AND($U2096="TRF",$F2096=""),"⚠ بانک مقصد",IF(AND($V2096&lt;&gt;"NONE",$V2096&lt;&gt;"",$Z2096=""),"⚠ طرف حساب","✓")))))</f>
        <v>0</v>
      </c>
      <c r="T2096" s="29"/>
      <c r="U2096" s="27">
        <f>IFERROR(VLOOKUP($D2096,BankOpTbl,2,0),"")</f>
        <v>0</v>
      </c>
      <c r="V2096" s="27">
        <f>IFERROR(VLOOKUP($D2096,BankOpTbl,3,0),"")</f>
        <v>0</v>
      </c>
      <c r="W2096" s="27">
        <f>IFERROR(VLOOKUP($D2096,BankOpTbl,4,0),"")</f>
        <v>0</v>
      </c>
      <c r="X2096" s="27">
        <f>IF($E2096="","",IFERROR(VLOOKUP($E2096,BankTbl,4,0),""))</f>
        <v>0</v>
      </c>
      <c r="Y2096" s="27">
        <f>IF($F2096="","",IFERROR(VLOOKUP($F2096,BankTbl,4,0),""))</f>
        <v>0</v>
      </c>
      <c r="Z2096" s="27">
        <f>IF($B2096="","",IF($V2096="PICK",LEFT($N2096,5),IF($V2096="FIXED",$W2096,IF($V2096="CODE",$H2096,""))))</f>
        <v>0</v>
      </c>
    </row>
    <row r="2097" spans="1:26" ht="21" customHeight="1">
      <c r="A2097" s="27">
        <f>IF($B2097="","",COUNTA($B$13:$B2097))</f>
        <v>0</v>
      </c>
      <c r="B2097" s="28"/>
      <c r="C2097" s="28"/>
      <c r="D2097" s="29"/>
      <c r="E2097" s="29"/>
      <c r="F2097" s="29"/>
      <c r="G2097" s="28"/>
      <c r="H2097" s="28"/>
      <c r="I2097" s="30">
        <f>IF($H2097="","",IFERROR(VLOOKUP($H2097,AcctTbl,2,0),"کد ناشناخته"))</f>
        <v>0</v>
      </c>
      <c r="J2097" s="27">
        <f>IF($H2097="","",IFERROR(VLOOKUP($H2097,AcctTbl,3,0),""))</f>
        <v>0</v>
      </c>
      <c r="K2097" s="29"/>
      <c r="L2097" s="28"/>
      <c r="M2097" s="31"/>
      <c r="N2097" s="29"/>
      <c r="O2097" s="32">
        <f>IF($B2097="",0,IF($U2097="IN",N($M2097),0))</f>
        <v>0</v>
      </c>
      <c r="P2097" s="32">
        <f>IF($B2097="",0,IF(OR($U2097="OUT",$U2097="TRF"),N($M2097),0))</f>
        <v>0</v>
      </c>
      <c r="Q2097" s="32">
        <f>IF($B2097="",0,IF(OR($U2097="OUT",$U2097="TRF"),N($M2097),0))</f>
        <v>0</v>
      </c>
      <c r="R2097" s="32">
        <f>IF($B2097="",0,IF($U2097="IN",N($M2097),0))</f>
        <v>0</v>
      </c>
      <c r="S2097" s="33">
        <f>IF($B2097="","",IF($M2097="","⚠ مبلغ",IF($E2097="","⚠ بانک عامل",IF(AND($U2097="TRF",$F2097=""),"⚠ بانک مقصد",IF(AND($V2097&lt;&gt;"NONE",$V2097&lt;&gt;"",$Z2097=""),"⚠ طرف حساب","✓")))))</f>
        <v>0</v>
      </c>
      <c r="T2097" s="29"/>
      <c r="U2097" s="27">
        <f>IFERROR(VLOOKUP($D2097,BankOpTbl,2,0),"")</f>
        <v>0</v>
      </c>
      <c r="V2097" s="27">
        <f>IFERROR(VLOOKUP($D2097,BankOpTbl,3,0),"")</f>
        <v>0</v>
      </c>
      <c r="W2097" s="27">
        <f>IFERROR(VLOOKUP($D2097,BankOpTbl,4,0),"")</f>
        <v>0</v>
      </c>
      <c r="X2097" s="27">
        <f>IF($E2097="","",IFERROR(VLOOKUP($E2097,BankTbl,4,0),""))</f>
        <v>0</v>
      </c>
      <c r="Y2097" s="27">
        <f>IF($F2097="","",IFERROR(VLOOKUP($F2097,BankTbl,4,0),""))</f>
        <v>0</v>
      </c>
      <c r="Z2097" s="27">
        <f>IF($B2097="","",IF($V2097="PICK",LEFT($N2097,5),IF($V2097="FIXED",$W2097,IF($V2097="CODE",$H2097,""))))</f>
        <v>0</v>
      </c>
    </row>
    <row r="2098" spans="1:26" ht="21" customHeight="1">
      <c r="A2098" s="27">
        <f>IF($B2098="","",COUNTA($B$13:$B2098))</f>
        <v>0</v>
      </c>
      <c r="B2098" s="28"/>
      <c r="C2098" s="28"/>
      <c r="D2098" s="29"/>
      <c r="E2098" s="29"/>
      <c r="F2098" s="29"/>
      <c r="G2098" s="28"/>
      <c r="H2098" s="28"/>
      <c r="I2098" s="30">
        <f>IF($H2098="","",IFERROR(VLOOKUP($H2098,AcctTbl,2,0),"کد ناشناخته"))</f>
        <v>0</v>
      </c>
      <c r="J2098" s="27">
        <f>IF($H2098="","",IFERROR(VLOOKUP($H2098,AcctTbl,3,0),""))</f>
        <v>0</v>
      </c>
      <c r="K2098" s="29"/>
      <c r="L2098" s="28"/>
      <c r="M2098" s="31"/>
      <c r="N2098" s="29"/>
      <c r="O2098" s="32">
        <f>IF($B2098="",0,IF($U2098="IN",N($M2098),0))</f>
        <v>0</v>
      </c>
      <c r="P2098" s="32">
        <f>IF($B2098="",0,IF(OR($U2098="OUT",$U2098="TRF"),N($M2098),0))</f>
        <v>0</v>
      </c>
      <c r="Q2098" s="32">
        <f>IF($B2098="",0,IF(OR($U2098="OUT",$U2098="TRF"),N($M2098),0))</f>
        <v>0</v>
      </c>
      <c r="R2098" s="32">
        <f>IF($B2098="",0,IF($U2098="IN",N($M2098),0))</f>
        <v>0</v>
      </c>
      <c r="S2098" s="33">
        <f>IF($B2098="","",IF($M2098="","⚠ مبلغ",IF($E2098="","⚠ بانک عامل",IF(AND($U2098="TRF",$F2098=""),"⚠ بانک مقصد",IF(AND($V2098&lt;&gt;"NONE",$V2098&lt;&gt;"",$Z2098=""),"⚠ طرف حساب","✓")))))</f>
        <v>0</v>
      </c>
      <c r="T2098" s="29"/>
      <c r="U2098" s="27">
        <f>IFERROR(VLOOKUP($D2098,BankOpTbl,2,0),"")</f>
        <v>0</v>
      </c>
      <c r="V2098" s="27">
        <f>IFERROR(VLOOKUP($D2098,BankOpTbl,3,0),"")</f>
        <v>0</v>
      </c>
      <c r="W2098" s="27">
        <f>IFERROR(VLOOKUP($D2098,BankOpTbl,4,0),"")</f>
        <v>0</v>
      </c>
      <c r="X2098" s="27">
        <f>IF($E2098="","",IFERROR(VLOOKUP($E2098,BankTbl,4,0),""))</f>
        <v>0</v>
      </c>
      <c r="Y2098" s="27">
        <f>IF($F2098="","",IFERROR(VLOOKUP($F2098,BankTbl,4,0),""))</f>
        <v>0</v>
      </c>
      <c r="Z2098" s="27">
        <f>IF($B2098="","",IF($V2098="PICK",LEFT($N2098,5),IF($V2098="FIXED",$W2098,IF($V2098="CODE",$H2098,""))))</f>
        <v>0</v>
      </c>
    </row>
    <row r="2099" spans="1:26" ht="21" customHeight="1">
      <c r="A2099" s="27">
        <f>IF($B2099="","",COUNTA($B$13:$B2099))</f>
        <v>0</v>
      </c>
      <c r="B2099" s="28"/>
      <c r="C2099" s="28"/>
      <c r="D2099" s="29"/>
      <c r="E2099" s="29"/>
      <c r="F2099" s="29"/>
      <c r="G2099" s="28"/>
      <c r="H2099" s="28"/>
      <c r="I2099" s="30">
        <f>IF($H2099="","",IFERROR(VLOOKUP($H2099,AcctTbl,2,0),"کد ناشناخته"))</f>
        <v>0</v>
      </c>
      <c r="J2099" s="27">
        <f>IF($H2099="","",IFERROR(VLOOKUP($H2099,AcctTbl,3,0),""))</f>
        <v>0</v>
      </c>
      <c r="K2099" s="29"/>
      <c r="L2099" s="28"/>
      <c r="M2099" s="31"/>
      <c r="N2099" s="29"/>
      <c r="O2099" s="32">
        <f>IF($B2099="",0,IF($U2099="IN",N($M2099),0))</f>
        <v>0</v>
      </c>
      <c r="P2099" s="32">
        <f>IF($B2099="",0,IF(OR($U2099="OUT",$U2099="TRF"),N($M2099),0))</f>
        <v>0</v>
      </c>
      <c r="Q2099" s="32">
        <f>IF($B2099="",0,IF(OR($U2099="OUT",$U2099="TRF"),N($M2099),0))</f>
        <v>0</v>
      </c>
      <c r="R2099" s="32">
        <f>IF($B2099="",0,IF($U2099="IN",N($M2099),0))</f>
        <v>0</v>
      </c>
      <c r="S2099" s="33">
        <f>IF($B2099="","",IF($M2099="","⚠ مبلغ",IF($E2099="","⚠ بانک عامل",IF(AND($U2099="TRF",$F2099=""),"⚠ بانک مقصد",IF(AND($V2099&lt;&gt;"NONE",$V2099&lt;&gt;"",$Z2099=""),"⚠ طرف حساب","✓")))))</f>
        <v>0</v>
      </c>
      <c r="T2099" s="29"/>
      <c r="U2099" s="27">
        <f>IFERROR(VLOOKUP($D2099,BankOpTbl,2,0),"")</f>
        <v>0</v>
      </c>
      <c r="V2099" s="27">
        <f>IFERROR(VLOOKUP($D2099,BankOpTbl,3,0),"")</f>
        <v>0</v>
      </c>
      <c r="W2099" s="27">
        <f>IFERROR(VLOOKUP($D2099,BankOpTbl,4,0),"")</f>
        <v>0</v>
      </c>
      <c r="X2099" s="27">
        <f>IF($E2099="","",IFERROR(VLOOKUP($E2099,BankTbl,4,0),""))</f>
        <v>0</v>
      </c>
      <c r="Y2099" s="27">
        <f>IF($F2099="","",IFERROR(VLOOKUP($F2099,BankTbl,4,0),""))</f>
        <v>0</v>
      </c>
      <c r="Z2099" s="27">
        <f>IF($B2099="","",IF($V2099="PICK",LEFT($N2099,5),IF($V2099="FIXED",$W2099,IF($V2099="CODE",$H2099,""))))</f>
        <v>0</v>
      </c>
    </row>
    <row r="2100" spans="1:26" ht="21" customHeight="1">
      <c r="A2100" s="27">
        <f>IF($B2100="","",COUNTA($B$13:$B2100))</f>
        <v>0</v>
      </c>
      <c r="B2100" s="28"/>
      <c r="C2100" s="28"/>
      <c r="D2100" s="29"/>
      <c r="E2100" s="29"/>
      <c r="F2100" s="29"/>
      <c r="G2100" s="28"/>
      <c r="H2100" s="28"/>
      <c r="I2100" s="30">
        <f>IF($H2100="","",IFERROR(VLOOKUP($H2100,AcctTbl,2,0),"کد ناشناخته"))</f>
        <v>0</v>
      </c>
      <c r="J2100" s="27">
        <f>IF($H2100="","",IFERROR(VLOOKUP($H2100,AcctTbl,3,0),""))</f>
        <v>0</v>
      </c>
      <c r="K2100" s="29"/>
      <c r="L2100" s="28"/>
      <c r="M2100" s="31"/>
      <c r="N2100" s="29"/>
      <c r="O2100" s="32">
        <f>IF($B2100="",0,IF($U2100="IN",N($M2100),0))</f>
        <v>0</v>
      </c>
      <c r="P2100" s="32">
        <f>IF($B2100="",0,IF(OR($U2100="OUT",$U2100="TRF"),N($M2100),0))</f>
        <v>0</v>
      </c>
      <c r="Q2100" s="32">
        <f>IF($B2100="",0,IF(OR($U2100="OUT",$U2100="TRF"),N($M2100),0))</f>
        <v>0</v>
      </c>
      <c r="R2100" s="32">
        <f>IF($B2100="",0,IF($U2100="IN",N($M2100),0))</f>
        <v>0</v>
      </c>
      <c r="S2100" s="33">
        <f>IF($B2100="","",IF($M2100="","⚠ مبلغ",IF($E2100="","⚠ بانک عامل",IF(AND($U2100="TRF",$F2100=""),"⚠ بانک مقصد",IF(AND($V2100&lt;&gt;"NONE",$V2100&lt;&gt;"",$Z2100=""),"⚠ طرف حساب","✓")))))</f>
        <v>0</v>
      </c>
      <c r="T2100" s="29"/>
      <c r="U2100" s="27">
        <f>IFERROR(VLOOKUP($D2100,BankOpTbl,2,0),"")</f>
        <v>0</v>
      </c>
      <c r="V2100" s="27">
        <f>IFERROR(VLOOKUP($D2100,BankOpTbl,3,0),"")</f>
        <v>0</v>
      </c>
      <c r="W2100" s="27">
        <f>IFERROR(VLOOKUP($D2100,BankOpTbl,4,0),"")</f>
        <v>0</v>
      </c>
      <c r="X2100" s="27">
        <f>IF($E2100="","",IFERROR(VLOOKUP($E2100,BankTbl,4,0),""))</f>
        <v>0</v>
      </c>
      <c r="Y2100" s="27">
        <f>IF($F2100="","",IFERROR(VLOOKUP($F2100,BankTbl,4,0),""))</f>
        <v>0</v>
      </c>
      <c r="Z2100" s="27">
        <f>IF($B2100="","",IF($V2100="PICK",LEFT($N2100,5),IF($V2100="FIXED",$W2100,IF($V2100="CODE",$H2100,""))))</f>
        <v>0</v>
      </c>
    </row>
    <row r="2101" spans="1:26" ht="21" customHeight="1">
      <c r="A2101" s="27">
        <f>IF($B2101="","",COUNTA($B$13:$B2101))</f>
        <v>0</v>
      </c>
      <c r="B2101" s="28"/>
      <c r="C2101" s="28"/>
      <c r="D2101" s="29"/>
      <c r="E2101" s="29"/>
      <c r="F2101" s="29"/>
      <c r="G2101" s="28"/>
      <c r="H2101" s="28"/>
      <c r="I2101" s="30">
        <f>IF($H2101="","",IFERROR(VLOOKUP($H2101,AcctTbl,2,0),"کد ناشناخته"))</f>
        <v>0</v>
      </c>
      <c r="J2101" s="27">
        <f>IF($H2101="","",IFERROR(VLOOKUP($H2101,AcctTbl,3,0),""))</f>
        <v>0</v>
      </c>
      <c r="K2101" s="29"/>
      <c r="L2101" s="28"/>
      <c r="M2101" s="31"/>
      <c r="N2101" s="29"/>
      <c r="O2101" s="32">
        <f>IF($B2101="",0,IF($U2101="IN",N($M2101),0))</f>
        <v>0</v>
      </c>
      <c r="P2101" s="32">
        <f>IF($B2101="",0,IF(OR($U2101="OUT",$U2101="TRF"),N($M2101),0))</f>
        <v>0</v>
      </c>
      <c r="Q2101" s="32">
        <f>IF($B2101="",0,IF(OR($U2101="OUT",$U2101="TRF"),N($M2101),0))</f>
        <v>0</v>
      </c>
      <c r="R2101" s="32">
        <f>IF($B2101="",0,IF($U2101="IN",N($M2101),0))</f>
        <v>0</v>
      </c>
      <c r="S2101" s="33">
        <f>IF($B2101="","",IF($M2101="","⚠ مبلغ",IF($E2101="","⚠ بانک عامل",IF(AND($U2101="TRF",$F2101=""),"⚠ بانک مقصد",IF(AND($V2101&lt;&gt;"NONE",$V2101&lt;&gt;"",$Z2101=""),"⚠ طرف حساب","✓")))))</f>
        <v>0</v>
      </c>
      <c r="T2101" s="29"/>
      <c r="U2101" s="27">
        <f>IFERROR(VLOOKUP($D2101,BankOpTbl,2,0),"")</f>
        <v>0</v>
      </c>
      <c r="V2101" s="27">
        <f>IFERROR(VLOOKUP($D2101,BankOpTbl,3,0),"")</f>
        <v>0</v>
      </c>
      <c r="W2101" s="27">
        <f>IFERROR(VLOOKUP($D2101,BankOpTbl,4,0),"")</f>
        <v>0</v>
      </c>
      <c r="X2101" s="27">
        <f>IF($E2101="","",IFERROR(VLOOKUP($E2101,BankTbl,4,0),""))</f>
        <v>0</v>
      </c>
      <c r="Y2101" s="27">
        <f>IF($F2101="","",IFERROR(VLOOKUP($F2101,BankTbl,4,0),""))</f>
        <v>0</v>
      </c>
      <c r="Z2101" s="27">
        <f>IF($B2101="","",IF($V2101="PICK",LEFT($N2101,5),IF($V2101="FIXED",$W2101,IF($V2101="CODE",$H2101,""))))</f>
        <v>0</v>
      </c>
    </row>
    <row r="2102" spans="1:26" ht="21" customHeight="1">
      <c r="A2102" s="27">
        <f>IF($B2102="","",COUNTA($B$13:$B2102))</f>
        <v>0</v>
      </c>
      <c r="B2102" s="28"/>
      <c r="C2102" s="28"/>
      <c r="D2102" s="29"/>
      <c r="E2102" s="29"/>
      <c r="F2102" s="29"/>
      <c r="G2102" s="28"/>
      <c r="H2102" s="28"/>
      <c r="I2102" s="30">
        <f>IF($H2102="","",IFERROR(VLOOKUP($H2102,AcctTbl,2,0),"کد ناشناخته"))</f>
        <v>0</v>
      </c>
      <c r="J2102" s="27">
        <f>IF($H2102="","",IFERROR(VLOOKUP($H2102,AcctTbl,3,0),""))</f>
        <v>0</v>
      </c>
      <c r="K2102" s="29"/>
      <c r="L2102" s="28"/>
      <c r="M2102" s="31"/>
      <c r="N2102" s="29"/>
      <c r="O2102" s="32">
        <f>IF($B2102="",0,IF($U2102="IN",N($M2102),0))</f>
        <v>0</v>
      </c>
      <c r="P2102" s="32">
        <f>IF($B2102="",0,IF(OR($U2102="OUT",$U2102="TRF"),N($M2102),0))</f>
        <v>0</v>
      </c>
      <c r="Q2102" s="32">
        <f>IF($B2102="",0,IF(OR($U2102="OUT",$U2102="TRF"),N($M2102),0))</f>
        <v>0</v>
      </c>
      <c r="R2102" s="32">
        <f>IF($B2102="",0,IF($U2102="IN",N($M2102),0))</f>
        <v>0</v>
      </c>
      <c r="S2102" s="33">
        <f>IF($B2102="","",IF($M2102="","⚠ مبلغ",IF($E2102="","⚠ بانک عامل",IF(AND($U2102="TRF",$F2102=""),"⚠ بانک مقصد",IF(AND($V2102&lt;&gt;"NONE",$V2102&lt;&gt;"",$Z2102=""),"⚠ طرف حساب","✓")))))</f>
        <v>0</v>
      </c>
      <c r="T2102" s="29"/>
      <c r="U2102" s="27">
        <f>IFERROR(VLOOKUP($D2102,BankOpTbl,2,0),"")</f>
        <v>0</v>
      </c>
      <c r="V2102" s="27">
        <f>IFERROR(VLOOKUP($D2102,BankOpTbl,3,0),"")</f>
        <v>0</v>
      </c>
      <c r="W2102" s="27">
        <f>IFERROR(VLOOKUP($D2102,BankOpTbl,4,0),"")</f>
        <v>0</v>
      </c>
      <c r="X2102" s="27">
        <f>IF($E2102="","",IFERROR(VLOOKUP($E2102,BankTbl,4,0),""))</f>
        <v>0</v>
      </c>
      <c r="Y2102" s="27">
        <f>IF($F2102="","",IFERROR(VLOOKUP($F2102,BankTbl,4,0),""))</f>
        <v>0</v>
      </c>
      <c r="Z2102" s="27">
        <f>IF($B2102="","",IF($V2102="PICK",LEFT($N2102,5),IF($V2102="FIXED",$W2102,IF($V2102="CODE",$H2102,""))))</f>
        <v>0</v>
      </c>
    </row>
    <row r="2103" spans="1:26" ht="21" customHeight="1">
      <c r="A2103" s="27">
        <f>IF($B2103="","",COUNTA($B$13:$B2103))</f>
        <v>0</v>
      </c>
      <c r="B2103" s="28"/>
      <c r="C2103" s="28"/>
      <c r="D2103" s="29"/>
      <c r="E2103" s="29"/>
      <c r="F2103" s="29"/>
      <c r="G2103" s="28"/>
      <c r="H2103" s="28"/>
      <c r="I2103" s="30">
        <f>IF($H2103="","",IFERROR(VLOOKUP($H2103,AcctTbl,2,0),"کد ناشناخته"))</f>
        <v>0</v>
      </c>
      <c r="J2103" s="27">
        <f>IF($H2103="","",IFERROR(VLOOKUP($H2103,AcctTbl,3,0),""))</f>
        <v>0</v>
      </c>
      <c r="K2103" s="29"/>
      <c r="L2103" s="28"/>
      <c r="M2103" s="31"/>
      <c r="N2103" s="29"/>
      <c r="O2103" s="32">
        <f>IF($B2103="",0,IF($U2103="IN",N($M2103),0))</f>
        <v>0</v>
      </c>
      <c r="P2103" s="32">
        <f>IF($B2103="",0,IF(OR($U2103="OUT",$U2103="TRF"),N($M2103),0))</f>
        <v>0</v>
      </c>
      <c r="Q2103" s="32">
        <f>IF($B2103="",0,IF(OR($U2103="OUT",$U2103="TRF"),N($M2103),0))</f>
        <v>0</v>
      </c>
      <c r="R2103" s="32">
        <f>IF($B2103="",0,IF($U2103="IN",N($M2103),0))</f>
        <v>0</v>
      </c>
      <c r="S2103" s="33">
        <f>IF($B2103="","",IF($M2103="","⚠ مبلغ",IF($E2103="","⚠ بانک عامل",IF(AND($U2103="TRF",$F2103=""),"⚠ بانک مقصد",IF(AND($V2103&lt;&gt;"NONE",$V2103&lt;&gt;"",$Z2103=""),"⚠ طرف حساب","✓")))))</f>
        <v>0</v>
      </c>
      <c r="T2103" s="29"/>
      <c r="U2103" s="27">
        <f>IFERROR(VLOOKUP($D2103,BankOpTbl,2,0),"")</f>
        <v>0</v>
      </c>
      <c r="V2103" s="27">
        <f>IFERROR(VLOOKUP($D2103,BankOpTbl,3,0),"")</f>
        <v>0</v>
      </c>
      <c r="W2103" s="27">
        <f>IFERROR(VLOOKUP($D2103,BankOpTbl,4,0),"")</f>
        <v>0</v>
      </c>
      <c r="X2103" s="27">
        <f>IF($E2103="","",IFERROR(VLOOKUP($E2103,BankTbl,4,0),""))</f>
        <v>0</v>
      </c>
      <c r="Y2103" s="27">
        <f>IF($F2103="","",IFERROR(VLOOKUP($F2103,BankTbl,4,0),""))</f>
        <v>0</v>
      </c>
      <c r="Z2103" s="27">
        <f>IF($B2103="","",IF($V2103="PICK",LEFT($N2103,5),IF($V2103="FIXED",$W2103,IF($V2103="CODE",$H2103,""))))</f>
        <v>0</v>
      </c>
    </row>
    <row r="2104" spans="1:26" ht="21" customHeight="1">
      <c r="A2104" s="27">
        <f>IF($B2104="","",COUNTA($B$13:$B2104))</f>
        <v>0</v>
      </c>
      <c r="B2104" s="28"/>
      <c r="C2104" s="28"/>
      <c r="D2104" s="29"/>
      <c r="E2104" s="29"/>
      <c r="F2104" s="29"/>
      <c r="G2104" s="28"/>
      <c r="H2104" s="28"/>
      <c r="I2104" s="30">
        <f>IF($H2104="","",IFERROR(VLOOKUP($H2104,AcctTbl,2,0),"کد ناشناخته"))</f>
        <v>0</v>
      </c>
      <c r="J2104" s="27">
        <f>IF($H2104="","",IFERROR(VLOOKUP($H2104,AcctTbl,3,0),""))</f>
        <v>0</v>
      </c>
      <c r="K2104" s="29"/>
      <c r="L2104" s="28"/>
      <c r="M2104" s="31"/>
      <c r="N2104" s="29"/>
      <c r="O2104" s="32">
        <f>IF($B2104="",0,IF($U2104="IN",N($M2104),0))</f>
        <v>0</v>
      </c>
      <c r="P2104" s="32">
        <f>IF($B2104="",0,IF(OR($U2104="OUT",$U2104="TRF"),N($M2104),0))</f>
        <v>0</v>
      </c>
      <c r="Q2104" s="32">
        <f>IF($B2104="",0,IF(OR($U2104="OUT",$U2104="TRF"),N($M2104),0))</f>
        <v>0</v>
      </c>
      <c r="R2104" s="32">
        <f>IF($B2104="",0,IF($U2104="IN",N($M2104),0))</f>
        <v>0</v>
      </c>
      <c r="S2104" s="33">
        <f>IF($B2104="","",IF($M2104="","⚠ مبلغ",IF($E2104="","⚠ بانک عامل",IF(AND($U2104="TRF",$F2104=""),"⚠ بانک مقصد",IF(AND($V2104&lt;&gt;"NONE",$V2104&lt;&gt;"",$Z2104=""),"⚠ طرف حساب","✓")))))</f>
        <v>0</v>
      </c>
      <c r="T2104" s="29"/>
      <c r="U2104" s="27">
        <f>IFERROR(VLOOKUP($D2104,BankOpTbl,2,0),"")</f>
        <v>0</v>
      </c>
      <c r="V2104" s="27">
        <f>IFERROR(VLOOKUP($D2104,BankOpTbl,3,0),"")</f>
        <v>0</v>
      </c>
      <c r="W2104" s="27">
        <f>IFERROR(VLOOKUP($D2104,BankOpTbl,4,0),"")</f>
        <v>0</v>
      </c>
      <c r="X2104" s="27">
        <f>IF($E2104="","",IFERROR(VLOOKUP($E2104,BankTbl,4,0),""))</f>
        <v>0</v>
      </c>
      <c r="Y2104" s="27">
        <f>IF($F2104="","",IFERROR(VLOOKUP($F2104,BankTbl,4,0),""))</f>
        <v>0</v>
      </c>
      <c r="Z2104" s="27">
        <f>IF($B2104="","",IF($V2104="PICK",LEFT($N2104,5),IF($V2104="FIXED",$W2104,IF($V2104="CODE",$H2104,""))))</f>
        <v>0</v>
      </c>
    </row>
    <row r="2105" spans="1:26" ht="21" customHeight="1">
      <c r="A2105" s="27">
        <f>IF($B2105="","",COUNTA($B$13:$B2105))</f>
        <v>0</v>
      </c>
      <c r="B2105" s="28"/>
      <c r="C2105" s="28"/>
      <c r="D2105" s="29"/>
      <c r="E2105" s="29"/>
      <c r="F2105" s="29"/>
      <c r="G2105" s="28"/>
      <c r="H2105" s="28"/>
      <c r="I2105" s="30">
        <f>IF($H2105="","",IFERROR(VLOOKUP($H2105,AcctTbl,2,0),"کد ناشناخته"))</f>
        <v>0</v>
      </c>
      <c r="J2105" s="27">
        <f>IF($H2105="","",IFERROR(VLOOKUP($H2105,AcctTbl,3,0),""))</f>
        <v>0</v>
      </c>
      <c r="K2105" s="29"/>
      <c r="L2105" s="28"/>
      <c r="M2105" s="31"/>
      <c r="N2105" s="29"/>
      <c r="O2105" s="32">
        <f>IF($B2105="",0,IF($U2105="IN",N($M2105),0))</f>
        <v>0</v>
      </c>
      <c r="P2105" s="32">
        <f>IF($B2105="",0,IF(OR($U2105="OUT",$U2105="TRF"),N($M2105),0))</f>
        <v>0</v>
      </c>
      <c r="Q2105" s="32">
        <f>IF($B2105="",0,IF(OR($U2105="OUT",$U2105="TRF"),N($M2105),0))</f>
        <v>0</v>
      </c>
      <c r="R2105" s="32">
        <f>IF($B2105="",0,IF($U2105="IN",N($M2105),0))</f>
        <v>0</v>
      </c>
      <c r="S2105" s="33">
        <f>IF($B2105="","",IF($M2105="","⚠ مبلغ",IF($E2105="","⚠ بانک عامل",IF(AND($U2105="TRF",$F2105=""),"⚠ بانک مقصد",IF(AND($V2105&lt;&gt;"NONE",$V2105&lt;&gt;"",$Z2105=""),"⚠ طرف حساب","✓")))))</f>
        <v>0</v>
      </c>
      <c r="T2105" s="29"/>
      <c r="U2105" s="27">
        <f>IFERROR(VLOOKUP($D2105,BankOpTbl,2,0),"")</f>
        <v>0</v>
      </c>
      <c r="V2105" s="27">
        <f>IFERROR(VLOOKUP($D2105,BankOpTbl,3,0),"")</f>
        <v>0</v>
      </c>
      <c r="W2105" s="27">
        <f>IFERROR(VLOOKUP($D2105,BankOpTbl,4,0),"")</f>
        <v>0</v>
      </c>
      <c r="X2105" s="27">
        <f>IF($E2105="","",IFERROR(VLOOKUP($E2105,BankTbl,4,0),""))</f>
        <v>0</v>
      </c>
      <c r="Y2105" s="27">
        <f>IF($F2105="","",IFERROR(VLOOKUP($F2105,BankTbl,4,0),""))</f>
        <v>0</v>
      </c>
      <c r="Z2105" s="27">
        <f>IF($B2105="","",IF($V2105="PICK",LEFT($N2105,5),IF($V2105="FIXED",$W2105,IF($V2105="CODE",$H2105,""))))</f>
        <v>0</v>
      </c>
    </row>
    <row r="2106" spans="1:26" ht="21" customHeight="1">
      <c r="A2106" s="27">
        <f>IF($B2106="","",COUNTA($B$13:$B2106))</f>
        <v>0</v>
      </c>
      <c r="B2106" s="28"/>
      <c r="C2106" s="28"/>
      <c r="D2106" s="29"/>
      <c r="E2106" s="29"/>
      <c r="F2106" s="29"/>
      <c r="G2106" s="28"/>
      <c r="H2106" s="28"/>
      <c r="I2106" s="30">
        <f>IF($H2106="","",IFERROR(VLOOKUP($H2106,AcctTbl,2,0),"کد ناشناخته"))</f>
        <v>0</v>
      </c>
      <c r="J2106" s="27">
        <f>IF($H2106="","",IFERROR(VLOOKUP($H2106,AcctTbl,3,0),""))</f>
        <v>0</v>
      </c>
      <c r="K2106" s="29"/>
      <c r="L2106" s="28"/>
      <c r="M2106" s="31"/>
      <c r="N2106" s="29"/>
      <c r="O2106" s="32">
        <f>IF($B2106="",0,IF($U2106="IN",N($M2106),0))</f>
        <v>0</v>
      </c>
      <c r="P2106" s="32">
        <f>IF($B2106="",0,IF(OR($U2106="OUT",$U2106="TRF"),N($M2106),0))</f>
        <v>0</v>
      </c>
      <c r="Q2106" s="32">
        <f>IF($B2106="",0,IF(OR($U2106="OUT",$U2106="TRF"),N($M2106),0))</f>
        <v>0</v>
      </c>
      <c r="R2106" s="32">
        <f>IF($B2106="",0,IF($U2106="IN",N($M2106),0))</f>
        <v>0</v>
      </c>
      <c r="S2106" s="33">
        <f>IF($B2106="","",IF($M2106="","⚠ مبلغ",IF($E2106="","⚠ بانک عامل",IF(AND($U2106="TRF",$F2106=""),"⚠ بانک مقصد",IF(AND($V2106&lt;&gt;"NONE",$V2106&lt;&gt;"",$Z2106=""),"⚠ طرف حساب","✓")))))</f>
        <v>0</v>
      </c>
      <c r="T2106" s="29"/>
      <c r="U2106" s="27">
        <f>IFERROR(VLOOKUP($D2106,BankOpTbl,2,0),"")</f>
        <v>0</v>
      </c>
      <c r="V2106" s="27">
        <f>IFERROR(VLOOKUP($D2106,BankOpTbl,3,0),"")</f>
        <v>0</v>
      </c>
      <c r="W2106" s="27">
        <f>IFERROR(VLOOKUP($D2106,BankOpTbl,4,0),"")</f>
        <v>0</v>
      </c>
      <c r="X2106" s="27">
        <f>IF($E2106="","",IFERROR(VLOOKUP($E2106,BankTbl,4,0),""))</f>
        <v>0</v>
      </c>
      <c r="Y2106" s="27">
        <f>IF($F2106="","",IFERROR(VLOOKUP($F2106,BankTbl,4,0),""))</f>
        <v>0</v>
      </c>
      <c r="Z2106" s="27">
        <f>IF($B2106="","",IF($V2106="PICK",LEFT($N2106,5),IF($V2106="FIXED",$W2106,IF($V2106="CODE",$H2106,""))))</f>
        <v>0</v>
      </c>
    </row>
    <row r="2107" spans="1:26" ht="21" customHeight="1">
      <c r="A2107" s="27">
        <f>IF($B2107="","",COUNTA($B$13:$B2107))</f>
        <v>0</v>
      </c>
      <c r="B2107" s="28"/>
      <c r="C2107" s="28"/>
      <c r="D2107" s="29"/>
      <c r="E2107" s="29"/>
      <c r="F2107" s="29"/>
      <c r="G2107" s="28"/>
      <c r="H2107" s="28"/>
      <c r="I2107" s="30">
        <f>IF($H2107="","",IFERROR(VLOOKUP($H2107,AcctTbl,2,0),"کد ناشناخته"))</f>
        <v>0</v>
      </c>
      <c r="J2107" s="27">
        <f>IF($H2107="","",IFERROR(VLOOKUP($H2107,AcctTbl,3,0),""))</f>
        <v>0</v>
      </c>
      <c r="K2107" s="29"/>
      <c r="L2107" s="28"/>
      <c r="M2107" s="31"/>
      <c r="N2107" s="29"/>
      <c r="O2107" s="32">
        <f>IF($B2107="",0,IF($U2107="IN",N($M2107),0))</f>
        <v>0</v>
      </c>
      <c r="P2107" s="32">
        <f>IF($B2107="",0,IF(OR($U2107="OUT",$U2107="TRF"),N($M2107),0))</f>
        <v>0</v>
      </c>
      <c r="Q2107" s="32">
        <f>IF($B2107="",0,IF(OR($U2107="OUT",$U2107="TRF"),N($M2107),0))</f>
        <v>0</v>
      </c>
      <c r="R2107" s="32">
        <f>IF($B2107="",0,IF($U2107="IN",N($M2107),0))</f>
        <v>0</v>
      </c>
      <c r="S2107" s="33">
        <f>IF($B2107="","",IF($M2107="","⚠ مبلغ",IF($E2107="","⚠ بانک عامل",IF(AND($U2107="TRF",$F2107=""),"⚠ بانک مقصد",IF(AND($V2107&lt;&gt;"NONE",$V2107&lt;&gt;"",$Z2107=""),"⚠ طرف حساب","✓")))))</f>
        <v>0</v>
      </c>
      <c r="T2107" s="29"/>
      <c r="U2107" s="27">
        <f>IFERROR(VLOOKUP($D2107,BankOpTbl,2,0),"")</f>
        <v>0</v>
      </c>
      <c r="V2107" s="27">
        <f>IFERROR(VLOOKUP($D2107,BankOpTbl,3,0),"")</f>
        <v>0</v>
      </c>
      <c r="W2107" s="27">
        <f>IFERROR(VLOOKUP($D2107,BankOpTbl,4,0),"")</f>
        <v>0</v>
      </c>
      <c r="X2107" s="27">
        <f>IF($E2107="","",IFERROR(VLOOKUP($E2107,BankTbl,4,0),""))</f>
        <v>0</v>
      </c>
      <c r="Y2107" s="27">
        <f>IF($F2107="","",IFERROR(VLOOKUP($F2107,BankTbl,4,0),""))</f>
        <v>0</v>
      </c>
      <c r="Z2107" s="27">
        <f>IF($B2107="","",IF($V2107="PICK",LEFT($N2107,5),IF($V2107="FIXED",$W2107,IF($V2107="CODE",$H2107,""))))</f>
        <v>0</v>
      </c>
    </row>
    <row r="2108" spans="1:26" ht="21" customHeight="1">
      <c r="A2108" s="27">
        <f>IF($B2108="","",COUNTA($B$13:$B2108))</f>
        <v>0</v>
      </c>
      <c r="B2108" s="28"/>
      <c r="C2108" s="28"/>
      <c r="D2108" s="29"/>
      <c r="E2108" s="29"/>
      <c r="F2108" s="29"/>
      <c r="G2108" s="28"/>
      <c r="H2108" s="28"/>
      <c r="I2108" s="30">
        <f>IF($H2108="","",IFERROR(VLOOKUP($H2108,AcctTbl,2,0),"کد ناشناخته"))</f>
        <v>0</v>
      </c>
      <c r="J2108" s="27">
        <f>IF($H2108="","",IFERROR(VLOOKUP($H2108,AcctTbl,3,0),""))</f>
        <v>0</v>
      </c>
      <c r="K2108" s="29"/>
      <c r="L2108" s="28"/>
      <c r="M2108" s="31"/>
      <c r="N2108" s="29"/>
      <c r="O2108" s="32">
        <f>IF($B2108="",0,IF($U2108="IN",N($M2108),0))</f>
        <v>0</v>
      </c>
      <c r="P2108" s="32">
        <f>IF($B2108="",0,IF(OR($U2108="OUT",$U2108="TRF"),N($M2108),0))</f>
        <v>0</v>
      </c>
      <c r="Q2108" s="32">
        <f>IF($B2108="",0,IF(OR($U2108="OUT",$U2108="TRF"),N($M2108),0))</f>
        <v>0</v>
      </c>
      <c r="R2108" s="32">
        <f>IF($B2108="",0,IF($U2108="IN",N($M2108),0))</f>
        <v>0</v>
      </c>
      <c r="S2108" s="33">
        <f>IF($B2108="","",IF($M2108="","⚠ مبلغ",IF($E2108="","⚠ بانک عامل",IF(AND($U2108="TRF",$F2108=""),"⚠ بانک مقصد",IF(AND($V2108&lt;&gt;"NONE",$V2108&lt;&gt;"",$Z2108=""),"⚠ طرف حساب","✓")))))</f>
        <v>0</v>
      </c>
      <c r="T2108" s="29"/>
      <c r="U2108" s="27">
        <f>IFERROR(VLOOKUP($D2108,BankOpTbl,2,0),"")</f>
        <v>0</v>
      </c>
      <c r="V2108" s="27">
        <f>IFERROR(VLOOKUP($D2108,BankOpTbl,3,0),"")</f>
        <v>0</v>
      </c>
      <c r="W2108" s="27">
        <f>IFERROR(VLOOKUP($D2108,BankOpTbl,4,0),"")</f>
        <v>0</v>
      </c>
      <c r="X2108" s="27">
        <f>IF($E2108="","",IFERROR(VLOOKUP($E2108,BankTbl,4,0),""))</f>
        <v>0</v>
      </c>
      <c r="Y2108" s="27">
        <f>IF($F2108="","",IFERROR(VLOOKUP($F2108,BankTbl,4,0),""))</f>
        <v>0</v>
      </c>
      <c r="Z2108" s="27">
        <f>IF($B2108="","",IF($V2108="PICK",LEFT($N2108,5),IF($V2108="FIXED",$W2108,IF($V2108="CODE",$H2108,""))))</f>
        <v>0</v>
      </c>
    </row>
    <row r="2109" spans="1:26" ht="21" customHeight="1">
      <c r="A2109" s="27">
        <f>IF($B2109="","",COUNTA($B$13:$B2109))</f>
        <v>0</v>
      </c>
      <c r="B2109" s="28"/>
      <c r="C2109" s="28"/>
      <c r="D2109" s="29"/>
      <c r="E2109" s="29"/>
      <c r="F2109" s="29"/>
      <c r="G2109" s="28"/>
      <c r="H2109" s="28"/>
      <c r="I2109" s="30">
        <f>IF($H2109="","",IFERROR(VLOOKUP($H2109,AcctTbl,2,0),"کد ناشناخته"))</f>
        <v>0</v>
      </c>
      <c r="J2109" s="27">
        <f>IF($H2109="","",IFERROR(VLOOKUP($H2109,AcctTbl,3,0),""))</f>
        <v>0</v>
      </c>
      <c r="K2109" s="29"/>
      <c r="L2109" s="28"/>
      <c r="M2109" s="31"/>
      <c r="N2109" s="29"/>
      <c r="O2109" s="32">
        <f>IF($B2109="",0,IF($U2109="IN",N($M2109),0))</f>
        <v>0</v>
      </c>
      <c r="P2109" s="32">
        <f>IF($B2109="",0,IF(OR($U2109="OUT",$U2109="TRF"),N($M2109),0))</f>
        <v>0</v>
      </c>
      <c r="Q2109" s="32">
        <f>IF($B2109="",0,IF(OR($U2109="OUT",$U2109="TRF"),N($M2109),0))</f>
        <v>0</v>
      </c>
      <c r="R2109" s="32">
        <f>IF($B2109="",0,IF($U2109="IN",N($M2109),0))</f>
        <v>0</v>
      </c>
      <c r="S2109" s="33">
        <f>IF($B2109="","",IF($M2109="","⚠ مبلغ",IF($E2109="","⚠ بانک عامل",IF(AND($U2109="TRF",$F2109=""),"⚠ بانک مقصد",IF(AND($V2109&lt;&gt;"NONE",$V2109&lt;&gt;"",$Z2109=""),"⚠ طرف حساب","✓")))))</f>
        <v>0</v>
      </c>
      <c r="T2109" s="29"/>
      <c r="U2109" s="27">
        <f>IFERROR(VLOOKUP($D2109,BankOpTbl,2,0),"")</f>
        <v>0</v>
      </c>
      <c r="V2109" s="27">
        <f>IFERROR(VLOOKUP($D2109,BankOpTbl,3,0),"")</f>
        <v>0</v>
      </c>
      <c r="W2109" s="27">
        <f>IFERROR(VLOOKUP($D2109,BankOpTbl,4,0),"")</f>
        <v>0</v>
      </c>
      <c r="X2109" s="27">
        <f>IF($E2109="","",IFERROR(VLOOKUP($E2109,BankTbl,4,0),""))</f>
        <v>0</v>
      </c>
      <c r="Y2109" s="27">
        <f>IF($F2109="","",IFERROR(VLOOKUP($F2109,BankTbl,4,0),""))</f>
        <v>0</v>
      </c>
      <c r="Z2109" s="27">
        <f>IF($B2109="","",IF($V2109="PICK",LEFT($N2109,5),IF($V2109="FIXED",$W2109,IF($V2109="CODE",$H2109,""))))</f>
        <v>0</v>
      </c>
    </row>
    <row r="2110" spans="1:26" ht="21" customHeight="1">
      <c r="A2110" s="27">
        <f>IF($B2110="","",COUNTA($B$13:$B2110))</f>
        <v>0</v>
      </c>
      <c r="B2110" s="28"/>
      <c r="C2110" s="28"/>
      <c r="D2110" s="29"/>
      <c r="E2110" s="29"/>
      <c r="F2110" s="29"/>
      <c r="G2110" s="28"/>
      <c r="H2110" s="28"/>
      <c r="I2110" s="30">
        <f>IF($H2110="","",IFERROR(VLOOKUP($H2110,AcctTbl,2,0),"کد ناشناخته"))</f>
        <v>0</v>
      </c>
      <c r="J2110" s="27">
        <f>IF($H2110="","",IFERROR(VLOOKUP($H2110,AcctTbl,3,0),""))</f>
        <v>0</v>
      </c>
      <c r="K2110" s="29"/>
      <c r="L2110" s="28"/>
      <c r="M2110" s="31"/>
      <c r="N2110" s="29"/>
      <c r="O2110" s="32">
        <f>IF($B2110="",0,IF($U2110="IN",N($M2110),0))</f>
        <v>0</v>
      </c>
      <c r="P2110" s="32">
        <f>IF($B2110="",0,IF(OR($U2110="OUT",$U2110="TRF"),N($M2110),0))</f>
        <v>0</v>
      </c>
      <c r="Q2110" s="32">
        <f>IF($B2110="",0,IF(OR($U2110="OUT",$U2110="TRF"),N($M2110),0))</f>
        <v>0</v>
      </c>
      <c r="R2110" s="32">
        <f>IF($B2110="",0,IF($U2110="IN",N($M2110),0))</f>
        <v>0</v>
      </c>
      <c r="S2110" s="33">
        <f>IF($B2110="","",IF($M2110="","⚠ مبلغ",IF($E2110="","⚠ بانک عامل",IF(AND($U2110="TRF",$F2110=""),"⚠ بانک مقصد",IF(AND($V2110&lt;&gt;"NONE",$V2110&lt;&gt;"",$Z2110=""),"⚠ طرف حساب","✓")))))</f>
        <v>0</v>
      </c>
      <c r="T2110" s="29"/>
      <c r="U2110" s="27">
        <f>IFERROR(VLOOKUP($D2110,BankOpTbl,2,0),"")</f>
        <v>0</v>
      </c>
      <c r="V2110" s="27">
        <f>IFERROR(VLOOKUP($D2110,BankOpTbl,3,0),"")</f>
        <v>0</v>
      </c>
      <c r="W2110" s="27">
        <f>IFERROR(VLOOKUP($D2110,BankOpTbl,4,0),"")</f>
        <v>0</v>
      </c>
      <c r="X2110" s="27">
        <f>IF($E2110="","",IFERROR(VLOOKUP($E2110,BankTbl,4,0),""))</f>
        <v>0</v>
      </c>
      <c r="Y2110" s="27">
        <f>IF($F2110="","",IFERROR(VLOOKUP($F2110,BankTbl,4,0),""))</f>
        <v>0</v>
      </c>
      <c r="Z2110" s="27">
        <f>IF($B2110="","",IF($V2110="PICK",LEFT($N2110,5),IF($V2110="FIXED",$W2110,IF($V2110="CODE",$H2110,""))))</f>
        <v>0</v>
      </c>
    </row>
    <row r="2111" spans="1:26" ht="21" customHeight="1">
      <c r="A2111" s="27">
        <f>IF($B2111="","",COUNTA($B$13:$B2111))</f>
        <v>0</v>
      </c>
      <c r="B2111" s="28"/>
      <c r="C2111" s="28"/>
      <c r="D2111" s="29"/>
      <c r="E2111" s="29"/>
      <c r="F2111" s="29"/>
      <c r="G2111" s="28"/>
      <c r="H2111" s="28"/>
      <c r="I2111" s="30">
        <f>IF($H2111="","",IFERROR(VLOOKUP($H2111,AcctTbl,2,0),"کد ناشناخته"))</f>
        <v>0</v>
      </c>
      <c r="J2111" s="27">
        <f>IF($H2111="","",IFERROR(VLOOKUP($H2111,AcctTbl,3,0),""))</f>
        <v>0</v>
      </c>
      <c r="K2111" s="29"/>
      <c r="L2111" s="28"/>
      <c r="M2111" s="31"/>
      <c r="N2111" s="29"/>
      <c r="O2111" s="32">
        <f>IF($B2111="",0,IF($U2111="IN",N($M2111),0))</f>
        <v>0</v>
      </c>
      <c r="P2111" s="32">
        <f>IF($B2111="",0,IF(OR($U2111="OUT",$U2111="TRF"),N($M2111),0))</f>
        <v>0</v>
      </c>
      <c r="Q2111" s="32">
        <f>IF($B2111="",0,IF(OR($U2111="OUT",$U2111="TRF"),N($M2111),0))</f>
        <v>0</v>
      </c>
      <c r="R2111" s="32">
        <f>IF($B2111="",0,IF($U2111="IN",N($M2111),0))</f>
        <v>0</v>
      </c>
      <c r="S2111" s="33">
        <f>IF($B2111="","",IF($M2111="","⚠ مبلغ",IF($E2111="","⚠ بانک عامل",IF(AND($U2111="TRF",$F2111=""),"⚠ بانک مقصد",IF(AND($V2111&lt;&gt;"NONE",$V2111&lt;&gt;"",$Z2111=""),"⚠ طرف حساب","✓")))))</f>
        <v>0</v>
      </c>
      <c r="T2111" s="29"/>
      <c r="U2111" s="27">
        <f>IFERROR(VLOOKUP($D2111,BankOpTbl,2,0),"")</f>
        <v>0</v>
      </c>
      <c r="V2111" s="27">
        <f>IFERROR(VLOOKUP($D2111,BankOpTbl,3,0),"")</f>
        <v>0</v>
      </c>
      <c r="W2111" s="27">
        <f>IFERROR(VLOOKUP($D2111,BankOpTbl,4,0),"")</f>
        <v>0</v>
      </c>
      <c r="X2111" s="27">
        <f>IF($E2111="","",IFERROR(VLOOKUP($E2111,BankTbl,4,0),""))</f>
        <v>0</v>
      </c>
      <c r="Y2111" s="27">
        <f>IF($F2111="","",IFERROR(VLOOKUP($F2111,BankTbl,4,0),""))</f>
        <v>0</v>
      </c>
      <c r="Z2111" s="27">
        <f>IF($B2111="","",IF($V2111="PICK",LEFT($N2111,5),IF($V2111="FIXED",$W2111,IF($V2111="CODE",$H2111,""))))</f>
        <v>0</v>
      </c>
    </row>
    <row r="2112" spans="1:26" ht="21" customHeight="1">
      <c r="A2112" s="27">
        <f>IF($B2112="","",COUNTA($B$13:$B2112))</f>
        <v>0</v>
      </c>
      <c r="B2112" s="28"/>
      <c r="C2112" s="28"/>
      <c r="D2112" s="29"/>
      <c r="E2112" s="29"/>
      <c r="F2112" s="29"/>
      <c r="G2112" s="28"/>
      <c r="H2112" s="28"/>
      <c r="I2112" s="30">
        <f>IF($H2112="","",IFERROR(VLOOKUP($H2112,AcctTbl,2,0),"کد ناشناخته"))</f>
        <v>0</v>
      </c>
      <c r="J2112" s="27">
        <f>IF($H2112="","",IFERROR(VLOOKUP($H2112,AcctTbl,3,0),""))</f>
        <v>0</v>
      </c>
      <c r="K2112" s="29"/>
      <c r="L2112" s="28"/>
      <c r="M2112" s="31"/>
      <c r="N2112" s="29"/>
      <c r="O2112" s="32">
        <f>IF($B2112="",0,IF($U2112="IN",N($M2112),0))</f>
        <v>0</v>
      </c>
      <c r="P2112" s="32">
        <f>IF($B2112="",0,IF(OR($U2112="OUT",$U2112="TRF"),N($M2112),0))</f>
        <v>0</v>
      </c>
      <c r="Q2112" s="32">
        <f>IF($B2112="",0,IF(OR($U2112="OUT",$U2112="TRF"),N($M2112),0))</f>
        <v>0</v>
      </c>
      <c r="R2112" s="32">
        <f>IF($B2112="",0,IF($U2112="IN",N($M2112),0))</f>
        <v>0</v>
      </c>
      <c r="S2112" s="33">
        <f>IF($B2112="","",IF($M2112="","⚠ مبلغ",IF($E2112="","⚠ بانک عامل",IF(AND($U2112="TRF",$F2112=""),"⚠ بانک مقصد",IF(AND($V2112&lt;&gt;"NONE",$V2112&lt;&gt;"",$Z2112=""),"⚠ طرف حساب","✓")))))</f>
        <v>0</v>
      </c>
      <c r="T2112" s="29"/>
      <c r="U2112" s="27">
        <f>IFERROR(VLOOKUP($D2112,BankOpTbl,2,0),"")</f>
        <v>0</v>
      </c>
      <c r="V2112" s="27">
        <f>IFERROR(VLOOKUP($D2112,BankOpTbl,3,0),"")</f>
        <v>0</v>
      </c>
      <c r="W2112" s="27">
        <f>IFERROR(VLOOKUP($D2112,BankOpTbl,4,0),"")</f>
        <v>0</v>
      </c>
      <c r="X2112" s="27">
        <f>IF($E2112="","",IFERROR(VLOOKUP($E2112,BankTbl,4,0),""))</f>
        <v>0</v>
      </c>
      <c r="Y2112" s="27">
        <f>IF($F2112="","",IFERROR(VLOOKUP($F2112,BankTbl,4,0),""))</f>
        <v>0</v>
      </c>
      <c r="Z2112" s="27">
        <f>IF($B2112="","",IF($V2112="PICK",LEFT($N2112,5),IF($V2112="FIXED",$W2112,IF($V2112="CODE",$H2112,""))))</f>
        <v>0</v>
      </c>
    </row>
    <row r="2113" spans="1:26" ht="21" customHeight="1">
      <c r="A2113" s="27">
        <f>IF($B2113="","",COUNTA($B$13:$B2113))</f>
        <v>0</v>
      </c>
      <c r="B2113" s="28"/>
      <c r="C2113" s="28"/>
      <c r="D2113" s="29"/>
      <c r="E2113" s="29"/>
      <c r="F2113" s="29"/>
      <c r="G2113" s="28"/>
      <c r="H2113" s="28"/>
      <c r="I2113" s="30">
        <f>IF($H2113="","",IFERROR(VLOOKUP($H2113,AcctTbl,2,0),"کد ناشناخته"))</f>
        <v>0</v>
      </c>
      <c r="J2113" s="27">
        <f>IF($H2113="","",IFERROR(VLOOKUP($H2113,AcctTbl,3,0),""))</f>
        <v>0</v>
      </c>
      <c r="K2113" s="29"/>
      <c r="L2113" s="28"/>
      <c r="M2113" s="31"/>
      <c r="N2113" s="29"/>
      <c r="O2113" s="32">
        <f>IF($B2113="",0,IF($U2113="IN",N($M2113),0))</f>
        <v>0</v>
      </c>
      <c r="P2113" s="32">
        <f>IF($B2113="",0,IF(OR($U2113="OUT",$U2113="TRF"),N($M2113),0))</f>
        <v>0</v>
      </c>
      <c r="Q2113" s="32">
        <f>IF($B2113="",0,IF(OR($U2113="OUT",$U2113="TRF"),N($M2113),0))</f>
        <v>0</v>
      </c>
      <c r="R2113" s="32">
        <f>IF($B2113="",0,IF($U2113="IN",N($M2113),0))</f>
        <v>0</v>
      </c>
      <c r="S2113" s="33">
        <f>IF($B2113="","",IF($M2113="","⚠ مبلغ",IF($E2113="","⚠ بانک عامل",IF(AND($U2113="TRF",$F2113=""),"⚠ بانک مقصد",IF(AND($V2113&lt;&gt;"NONE",$V2113&lt;&gt;"",$Z2113=""),"⚠ طرف حساب","✓")))))</f>
        <v>0</v>
      </c>
      <c r="T2113" s="29"/>
      <c r="U2113" s="27">
        <f>IFERROR(VLOOKUP($D2113,BankOpTbl,2,0),"")</f>
        <v>0</v>
      </c>
      <c r="V2113" s="27">
        <f>IFERROR(VLOOKUP($D2113,BankOpTbl,3,0),"")</f>
        <v>0</v>
      </c>
      <c r="W2113" s="27">
        <f>IFERROR(VLOOKUP($D2113,BankOpTbl,4,0),"")</f>
        <v>0</v>
      </c>
      <c r="X2113" s="27">
        <f>IF($E2113="","",IFERROR(VLOOKUP($E2113,BankTbl,4,0),""))</f>
        <v>0</v>
      </c>
      <c r="Y2113" s="27">
        <f>IF($F2113="","",IFERROR(VLOOKUP($F2113,BankTbl,4,0),""))</f>
        <v>0</v>
      </c>
      <c r="Z2113" s="27">
        <f>IF($B2113="","",IF($V2113="PICK",LEFT($N2113,5),IF($V2113="FIXED",$W2113,IF($V2113="CODE",$H2113,""))))</f>
        <v>0</v>
      </c>
    </row>
    <row r="2114" spans="1:26" ht="21" customHeight="1">
      <c r="A2114" s="27">
        <f>IF($B2114="","",COUNTA($B$13:$B2114))</f>
        <v>0</v>
      </c>
      <c r="B2114" s="28"/>
      <c r="C2114" s="28"/>
      <c r="D2114" s="29"/>
      <c r="E2114" s="29"/>
      <c r="F2114" s="29"/>
      <c r="G2114" s="28"/>
      <c r="H2114" s="28"/>
      <c r="I2114" s="30">
        <f>IF($H2114="","",IFERROR(VLOOKUP($H2114,AcctTbl,2,0),"کد ناشناخته"))</f>
        <v>0</v>
      </c>
      <c r="J2114" s="27">
        <f>IF($H2114="","",IFERROR(VLOOKUP($H2114,AcctTbl,3,0),""))</f>
        <v>0</v>
      </c>
      <c r="K2114" s="29"/>
      <c r="L2114" s="28"/>
      <c r="M2114" s="31"/>
      <c r="N2114" s="29"/>
      <c r="O2114" s="32">
        <f>IF($B2114="",0,IF($U2114="IN",N($M2114),0))</f>
        <v>0</v>
      </c>
      <c r="P2114" s="32">
        <f>IF($B2114="",0,IF(OR($U2114="OUT",$U2114="TRF"),N($M2114),0))</f>
        <v>0</v>
      </c>
      <c r="Q2114" s="32">
        <f>IF($B2114="",0,IF(OR($U2114="OUT",$U2114="TRF"),N($M2114),0))</f>
        <v>0</v>
      </c>
      <c r="R2114" s="32">
        <f>IF($B2114="",0,IF($U2114="IN",N($M2114),0))</f>
        <v>0</v>
      </c>
      <c r="S2114" s="33">
        <f>IF($B2114="","",IF($M2114="","⚠ مبلغ",IF($E2114="","⚠ بانک عامل",IF(AND($U2114="TRF",$F2114=""),"⚠ بانک مقصد",IF(AND($V2114&lt;&gt;"NONE",$V2114&lt;&gt;"",$Z2114=""),"⚠ طرف حساب","✓")))))</f>
        <v>0</v>
      </c>
      <c r="T2114" s="29"/>
      <c r="U2114" s="27">
        <f>IFERROR(VLOOKUP($D2114,BankOpTbl,2,0),"")</f>
        <v>0</v>
      </c>
      <c r="V2114" s="27">
        <f>IFERROR(VLOOKUP($D2114,BankOpTbl,3,0),"")</f>
        <v>0</v>
      </c>
      <c r="W2114" s="27">
        <f>IFERROR(VLOOKUP($D2114,BankOpTbl,4,0),"")</f>
        <v>0</v>
      </c>
      <c r="X2114" s="27">
        <f>IF($E2114="","",IFERROR(VLOOKUP($E2114,BankTbl,4,0),""))</f>
        <v>0</v>
      </c>
      <c r="Y2114" s="27">
        <f>IF($F2114="","",IFERROR(VLOOKUP($F2114,BankTbl,4,0),""))</f>
        <v>0</v>
      </c>
      <c r="Z2114" s="27">
        <f>IF($B2114="","",IF($V2114="PICK",LEFT($N2114,5),IF($V2114="FIXED",$W2114,IF($V2114="CODE",$H2114,""))))</f>
        <v>0</v>
      </c>
    </row>
    <row r="2115" spans="1:26" ht="21" customHeight="1">
      <c r="A2115" s="27">
        <f>IF($B2115="","",COUNTA($B$13:$B2115))</f>
        <v>0</v>
      </c>
      <c r="B2115" s="28"/>
      <c r="C2115" s="28"/>
      <c r="D2115" s="29"/>
      <c r="E2115" s="29"/>
      <c r="F2115" s="29"/>
      <c r="G2115" s="28"/>
      <c r="H2115" s="28"/>
      <c r="I2115" s="30">
        <f>IF($H2115="","",IFERROR(VLOOKUP($H2115,AcctTbl,2,0),"کد ناشناخته"))</f>
        <v>0</v>
      </c>
      <c r="J2115" s="27">
        <f>IF($H2115="","",IFERROR(VLOOKUP($H2115,AcctTbl,3,0),""))</f>
        <v>0</v>
      </c>
      <c r="K2115" s="29"/>
      <c r="L2115" s="28"/>
      <c r="M2115" s="31"/>
      <c r="N2115" s="29"/>
      <c r="O2115" s="32">
        <f>IF($B2115="",0,IF($U2115="IN",N($M2115),0))</f>
        <v>0</v>
      </c>
      <c r="P2115" s="32">
        <f>IF($B2115="",0,IF(OR($U2115="OUT",$U2115="TRF"),N($M2115),0))</f>
        <v>0</v>
      </c>
      <c r="Q2115" s="32">
        <f>IF($B2115="",0,IF(OR($U2115="OUT",$U2115="TRF"),N($M2115),0))</f>
        <v>0</v>
      </c>
      <c r="R2115" s="32">
        <f>IF($B2115="",0,IF($U2115="IN",N($M2115),0))</f>
        <v>0</v>
      </c>
      <c r="S2115" s="33">
        <f>IF($B2115="","",IF($M2115="","⚠ مبلغ",IF($E2115="","⚠ بانک عامل",IF(AND($U2115="TRF",$F2115=""),"⚠ بانک مقصد",IF(AND($V2115&lt;&gt;"NONE",$V2115&lt;&gt;"",$Z2115=""),"⚠ طرف حساب","✓")))))</f>
        <v>0</v>
      </c>
      <c r="T2115" s="29"/>
      <c r="U2115" s="27">
        <f>IFERROR(VLOOKUP($D2115,BankOpTbl,2,0),"")</f>
        <v>0</v>
      </c>
      <c r="V2115" s="27">
        <f>IFERROR(VLOOKUP($D2115,BankOpTbl,3,0),"")</f>
        <v>0</v>
      </c>
      <c r="W2115" s="27">
        <f>IFERROR(VLOOKUP($D2115,BankOpTbl,4,0),"")</f>
        <v>0</v>
      </c>
      <c r="X2115" s="27">
        <f>IF($E2115="","",IFERROR(VLOOKUP($E2115,BankTbl,4,0),""))</f>
        <v>0</v>
      </c>
      <c r="Y2115" s="27">
        <f>IF($F2115="","",IFERROR(VLOOKUP($F2115,BankTbl,4,0),""))</f>
        <v>0</v>
      </c>
      <c r="Z2115" s="27">
        <f>IF($B2115="","",IF($V2115="PICK",LEFT($N2115,5),IF($V2115="FIXED",$W2115,IF($V2115="CODE",$H2115,""))))</f>
        <v>0</v>
      </c>
    </row>
    <row r="2116" spans="1:26" ht="21" customHeight="1">
      <c r="A2116" s="27">
        <f>IF($B2116="","",COUNTA($B$13:$B2116))</f>
        <v>0</v>
      </c>
      <c r="B2116" s="28"/>
      <c r="C2116" s="28"/>
      <c r="D2116" s="29"/>
      <c r="E2116" s="29"/>
      <c r="F2116" s="29"/>
      <c r="G2116" s="28"/>
      <c r="H2116" s="28"/>
      <c r="I2116" s="30">
        <f>IF($H2116="","",IFERROR(VLOOKUP($H2116,AcctTbl,2,0),"کد ناشناخته"))</f>
        <v>0</v>
      </c>
      <c r="J2116" s="27">
        <f>IF($H2116="","",IFERROR(VLOOKUP($H2116,AcctTbl,3,0),""))</f>
        <v>0</v>
      </c>
      <c r="K2116" s="29"/>
      <c r="L2116" s="28"/>
      <c r="M2116" s="31"/>
      <c r="N2116" s="29"/>
      <c r="O2116" s="32">
        <f>IF($B2116="",0,IF($U2116="IN",N($M2116),0))</f>
        <v>0</v>
      </c>
      <c r="P2116" s="32">
        <f>IF($B2116="",0,IF(OR($U2116="OUT",$U2116="TRF"),N($M2116),0))</f>
        <v>0</v>
      </c>
      <c r="Q2116" s="32">
        <f>IF($B2116="",0,IF(OR($U2116="OUT",$U2116="TRF"),N($M2116),0))</f>
        <v>0</v>
      </c>
      <c r="R2116" s="32">
        <f>IF($B2116="",0,IF($U2116="IN",N($M2116),0))</f>
        <v>0</v>
      </c>
      <c r="S2116" s="33">
        <f>IF($B2116="","",IF($M2116="","⚠ مبلغ",IF($E2116="","⚠ بانک عامل",IF(AND($U2116="TRF",$F2116=""),"⚠ بانک مقصد",IF(AND($V2116&lt;&gt;"NONE",$V2116&lt;&gt;"",$Z2116=""),"⚠ طرف حساب","✓")))))</f>
        <v>0</v>
      </c>
      <c r="T2116" s="29"/>
      <c r="U2116" s="27">
        <f>IFERROR(VLOOKUP($D2116,BankOpTbl,2,0),"")</f>
        <v>0</v>
      </c>
      <c r="V2116" s="27">
        <f>IFERROR(VLOOKUP($D2116,BankOpTbl,3,0),"")</f>
        <v>0</v>
      </c>
      <c r="W2116" s="27">
        <f>IFERROR(VLOOKUP($D2116,BankOpTbl,4,0),"")</f>
        <v>0</v>
      </c>
      <c r="X2116" s="27">
        <f>IF($E2116="","",IFERROR(VLOOKUP($E2116,BankTbl,4,0),""))</f>
        <v>0</v>
      </c>
      <c r="Y2116" s="27">
        <f>IF($F2116="","",IFERROR(VLOOKUP($F2116,BankTbl,4,0),""))</f>
        <v>0</v>
      </c>
      <c r="Z2116" s="27">
        <f>IF($B2116="","",IF($V2116="PICK",LEFT($N2116,5),IF($V2116="FIXED",$W2116,IF($V2116="CODE",$H2116,""))))</f>
        <v>0</v>
      </c>
    </row>
    <row r="2117" spans="1:26" ht="21" customHeight="1">
      <c r="A2117" s="27">
        <f>IF($B2117="","",COUNTA($B$13:$B2117))</f>
        <v>0</v>
      </c>
      <c r="B2117" s="28"/>
      <c r="C2117" s="28"/>
      <c r="D2117" s="29"/>
      <c r="E2117" s="29"/>
      <c r="F2117" s="29"/>
      <c r="G2117" s="28"/>
      <c r="H2117" s="28"/>
      <c r="I2117" s="30">
        <f>IF($H2117="","",IFERROR(VLOOKUP($H2117,AcctTbl,2,0),"کد ناشناخته"))</f>
        <v>0</v>
      </c>
      <c r="J2117" s="27">
        <f>IF($H2117="","",IFERROR(VLOOKUP($H2117,AcctTbl,3,0),""))</f>
        <v>0</v>
      </c>
      <c r="K2117" s="29"/>
      <c r="L2117" s="28"/>
      <c r="M2117" s="31"/>
      <c r="N2117" s="29"/>
      <c r="O2117" s="32">
        <f>IF($B2117="",0,IF($U2117="IN",N($M2117),0))</f>
        <v>0</v>
      </c>
      <c r="P2117" s="32">
        <f>IF($B2117="",0,IF(OR($U2117="OUT",$U2117="TRF"),N($M2117),0))</f>
        <v>0</v>
      </c>
      <c r="Q2117" s="32">
        <f>IF($B2117="",0,IF(OR($U2117="OUT",$U2117="TRF"),N($M2117),0))</f>
        <v>0</v>
      </c>
      <c r="R2117" s="32">
        <f>IF($B2117="",0,IF($U2117="IN",N($M2117),0))</f>
        <v>0</v>
      </c>
      <c r="S2117" s="33">
        <f>IF($B2117="","",IF($M2117="","⚠ مبلغ",IF($E2117="","⚠ بانک عامل",IF(AND($U2117="TRF",$F2117=""),"⚠ بانک مقصد",IF(AND($V2117&lt;&gt;"NONE",$V2117&lt;&gt;"",$Z2117=""),"⚠ طرف حساب","✓")))))</f>
        <v>0</v>
      </c>
      <c r="T2117" s="29"/>
      <c r="U2117" s="27">
        <f>IFERROR(VLOOKUP($D2117,BankOpTbl,2,0),"")</f>
        <v>0</v>
      </c>
      <c r="V2117" s="27">
        <f>IFERROR(VLOOKUP($D2117,BankOpTbl,3,0),"")</f>
        <v>0</v>
      </c>
      <c r="W2117" s="27">
        <f>IFERROR(VLOOKUP($D2117,BankOpTbl,4,0),"")</f>
        <v>0</v>
      </c>
      <c r="X2117" s="27">
        <f>IF($E2117="","",IFERROR(VLOOKUP($E2117,BankTbl,4,0),""))</f>
        <v>0</v>
      </c>
      <c r="Y2117" s="27">
        <f>IF($F2117="","",IFERROR(VLOOKUP($F2117,BankTbl,4,0),""))</f>
        <v>0</v>
      </c>
      <c r="Z2117" s="27">
        <f>IF($B2117="","",IF($V2117="PICK",LEFT($N2117,5),IF($V2117="FIXED",$W2117,IF($V2117="CODE",$H2117,""))))</f>
        <v>0</v>
      </c>
    </row>
    <row r="2118" spans="1:26" ht="21" customHeight="1">
      <c r="A2118" s="27">
        <f>IF($B2118="","",COUNTA($B$13:$B2118))</f>
        <v>0</v>
      </c>
      <c r="B2118" s="28"/>
      <c r="C2118" s="28"/>
      <c r="D2118" s="29"/>
      <c r="E2118" s="29"/>
      <c r="F2118" s="29"/>
      <c r="G2118" s="28"/>
      <c r="H2118" s="28"/>
      <c r="I2118" s="30">
        <f>IF($H2118="","",IFERROR(VLOOKUP($H2118,AcctTbl,2,0),"کد ناشناخته"))</f>
        <v>0</v>
      </c>
      <c r="J2118" s="27">
        <f>IF($H2118="","",IFERROR(VLOOKUP($H2118,AcctTbl,3,0),""))</f>
        <v>0</v>
      </c>
      <c r="K2118" s="29"/>
      <c r="L2118" s="28"/>
      <c r="M2118" s="31"/>
      <c r="N2118" s="29"/>
      <c r="O2118" s="32">
        <f>IF($B2118="",0,IF($U2118="IN",N($M2118),0))</f>
        <v>0</v>
      </c>
      <c r="P2118" s="32">
        <f>IF($B2118="",0,IF(OR($U2118="OUT",$U2118="TRF"),N($M2118),0))</f>
        <v>0</v>
      </c>
      <c r="Q2118" s="32">
        <f>IF($B2118="",0,IF(OR($U2118="OUT",$U2118="TRF"),N($M2118),0))</f>
        <v>0</v>
      </c>
      <c r="R2118" s="32">
        <f>IF($B2118="",0,IF($U2118="IN",N($M2118),0))</f>
        <v>0</v>
      </c>
      <c r="S2118" s="33">
        <f>IF($B2118="","",IF($M2118="","⚠ مبلغ",IF($E2118="","⚠ بانک عامل",IF(AND($U2118="TRF",$F2118=""),"⚠ بانک مقصد",IF(AND($V2118&lt;&gt;"NONE",$V2118&lt;&gt;"",$Z2118=""),"⚠ طرف حساب","✓")))))</f>
        <v>0</v>
      </c>
      <c r="T2118" s="29"/>
      <c r="U2118" s="27">
        <f>IFERROR(VLOOKUP($D2118,BankOpTbl,2,0),"")</f>
        <v>0</v>
      </c>
      <c r="V2118" s="27">
        <f>IFERROR(VLOOKUP($D2118,BankOpTbl,3,0),"")</f>
        <v>0</v>
      </c>
      <c r="W2118" s="27">
        <f>IFERROR(VLOOKUP($D2118,BankOpTbl,4,0),"")</f>
        <v>0</v>
      </c>
      <c r="X2118" s="27">
        <f>IF($E2118="","",IFERROR(VLOOKUP($E2118,BankTbl,4,0),""))</f>
        <v>0</v>
      </c>
      <c r="Y2118" s="27">
        <f>IF($F2118="","",IFERROR(VLOOKUP($F2118,BankTbl,4,0),""))</f>
        <v>0</v>
      </c>
      <c r="Z2118" s="27">
        <f>IF($B2118="","",IF($V2118="PICK",LEFT($N2118,5),IF($V2118="FIXED",$W2118,IF($V2118="CODE",$H2118,""))))</f>
        <v>0</v>
      </c>
    </row>
    <row r="2119" spans="1:26" ht="21" customHeight="1">
      <c r="A2119" s="27">
        <f>IF($B2119="","",COUNTA($B$13:$B2119))</f>
        <v>0</v>
      </c>
      <c r="B2119" s="28"/>
      <c r="C2119" s="28"/>
      <c r="D2119" s="29"/>
      <c r="E2119" s="29"/>
      <c r="F2119" s="29"/>
      <c r="G2119" s="28"/>
      <c r="H2119" s="28"/>
      <c r="I2119" s="30">
        <f>IF($H2119="","",IFERROR(VLOOKUP($H2119,AcctTbl,2,0),"کد ناشناخته"))</f>
        <v>0</v>
      </c>
      <c r="J2119" s="27">
        <f>IF($H2119="","",IFERROR(VLOOKUP($H2119,AcctTbl,3,0),""))</f>
        <v>0</v>
      </c>
      <c r="K2119" s="29"/>
      <c r="L2119" s="28"/>
      <c r="M2119" s="31"/>
      <c r="N2119" s="29"/>
      <c r="O2119" s="32">
        <f>IF($B2119="",0,IF($U2119="IN",N($M2119),0))</f>
        <v>0</v>
      </c>
      <c r="P2119" s="32">
        <f>IF($B2119="",0,IF(OR($U2119="OUT",$U2119="TRF"),N($M2119),0))</f>
        <v>0</v>
      </c>
      <c r="Q2119" s="32">
        <f>IF($B2119="",0,IF(OR($U2119="OUT",$U2119="TRF"),N($M2119),0))</f>
        <v>0</v>
      </c>
      <c r="R2119" s="32">
        <f>IF($B2119="",0,IF($U2119="IN",N($M2119),0))</f>
        <v>0</v>
      </c>
      <c r="S2119" s="33">
        <f>IF($B2119="","",IF($M2119="","⚠ مبلغ",IF($E2119="","⚠ بانک عامل",IF(AND($U2119="TRF",$F2119=""),"⚠ بانک مقصد",IF(AND($V2119&lt;&gt;"NONE",$V2119&lt;&gt;"",$Z2119=""),"⚠ طرف حساب","✓")))))</f>
        <v>0</v>
      </c>
      <c r="T2119" s="29"/>
      <c r="U2119" s="27">
        <f>IFERROR(VLOOKUP($D2119,BankOpTbl,2,0),"")</f>
        <v>0</v>
      </c>
      <c r="V2119" s="27">
        <f>IFERROR(VLOOKUP($D2119,BankOpTbl,3,0),"")</f>
        <v>0</v>
      </c>
      <c r="W2119" s="27">
        <f>IFERROR(VLOOKUP($D2119,BankOpTbl,4,0),"")</f>
        <v>0</v>
      </c>
      <c r="X2119" s="27">
        <f>IF($E2119="","",IFERROR(VLOOKUP($E2119,BankTbl,4,0),""))</f>
        <v>0</v>
      </c>
      <c r="Y2119" s="27">
        <f>IF($F2119="","",IFERROR(VLOOKUP($F2119,BankTbl,4,0),""))</f>
        <v>0</v>
      </c>
      <c r="Z2119" s="27">
        <f>IF($B2119="","",IF($V2119="PICK",LEFT($N2119,5),IF($V2119="FIXED",$W2119,IF($V2119="CODE",$H2119,""))))</f>
        <v>0</v>
      </c>
    </row>
    <row r="2120" spans="1:26" ht="21" customHeight="1">
      <c r="A2120" s="27">
        <f>IF($B2120="","",COUNTA($B$13:$B2120))</f>
        <v>0</v>
      </c>
      <c r="B2120" s="28"/>
      <c r="C2120" s="28"/>
      <c r="D2120" s="29"/>
      <c r="E2120" s="29"/>
      <c r="F2120" s="29"/>
      <c r="G2120" s="28"/>
      <c r="H2120" s="28"/>
      <c r="I2120" s="30">
        <f>IF($H2120="","",IFERROR(VLOOKUP($H2120,AcctTbl,2,0),"کد ناشناخته"))</f>
        <v>0</v>
      </c>
      <c r="J2120" s="27">
        <f>IF($H2120="","",IFERROR(VLOOKUP($H2120,AcctTbl,3,0),""))</f>
        <v>0</v>
      </c>
      <c r="K2120" s="29"/>
      <c r="L2120" s="28"/>
      <c r="M2120" s="31"/>
      <c r="N2120" s="29"/>
      <c r="O2120" s="32">
        <f>IF($B2120="",0,IF($U2120="IN",N($M2120),0))</f>
        <v>0</v>
      </c>
      <c r="P2120" s="32">
        <f>IF($B2120="",0,IF(OR($U2120="OUT",$U2120="TRF"),N($M2120),0))</f>
        <v>0</v>
      </c>
      <c r="Q2120" s="32">
        <f>IF($B2120="",0,IF(OR($U2120="OUT",$U2120="TRF"),N($M2120),0))</f>
        <v>0</v>
      </c>
      <c r="R2120" s="32">
        <f>IF($B2120="",0,IF($U2120="IN",N($M2120),0))</f>
        <v>0</v>
      </c>
      <c r="S2120" s="33">
        <f>IF($B2120="","",IF($M2120="","⚠ مبلغ",IF($E2120="","⚠ بانک عامل",IF(AND($U2120="TRF",$F2120=""),"⚠ بانک مقصد",IF(AND($V2120&lt;&gt;"NONE",$V2120&lt;&gt;"",$Z2120=""),"⚠ طرف حساب","✓")))))</f>
        <v>0</v>
      </c>
      <c r="T2120" s="29"/>
      <c r="U2120" s="27">
        <f>IFERROR(VLOOKUP($D2120,BankOpTbl,2,0),"")</f>
        <v>0</v>
      </c>
      <c r="V2120" s="27">
        <f>IFERROR(VLOOKUP($D2120,BankOpTbl,3,0),"")</f>
        <v>0</v>
      </c>
      <c r="W2120" s="27">
        <f>IFERROR(VLOOKUP($D2120,BankOpTbl,4,0),"")</f>
        <v>0</v>
      </c>
      <c r="X2120" s="27">
        <f>IF($E2120="","",IFERROR(VLOOKUP($E2120,BankTbl,4,0),""))</f>
        <v>0</v>
      </c>
      <c r="Y2120" s="27">
        <f>IF($F2120="","",IFERROR(VLOOKUP($F2120,BankTbl,4,0),""))</f>
        <v>0</v>
      </c>
      <c r="Z2120" s="27">
        <f>IF($B2120="","",IF($V2120="PICK",LEFT($N2120,5),IF($V2120="FIXED",$W2120,IF($V2120="CODE",$H2120,""))))</f>
        <v>0</v>
      </c>
    </row>
    <row r="2121" spans="1:26" ht="21" customHeight="1">
      <c r="A2121" s="27">
        <f>IF($B2121="","",COUNTA($B$13:$B2121))</f>
        <v>0</v>
      </c>
      <c r="B2121" s="28"/>
      <c r="C2121" s="28"/>
      <c r="D2121" s="29"/>
      <c r="E2121" s="29"/>
      <c r="F2121" s="29"/>
      <c r="G2121" s="28"/>
      <c r="H2121" s="28"/>
      <c r="I2121" s="30">
        <f>IF($H2121="","",IFERROR(VLOOKUP($H2121,AcctTbl,2,0),"کد ناشناخته"))</f>
        <v>0</v>
      </c>
      <c r="J2121" s="27">
        <f>IF($H2121="","",IFERROR(VLOOKUP($H2121,AcctTbl,3,0),""))</f>
        <v>0</v>
      </c>
      <c r="K2121" s="29"/>
      <c r="L2121" s="28"/>
      <c r="M2121" s="31"/>
      <c r="N2121" s="29"/>
      <c r="O2121" s="32">
        <f>IF($B2121="",0,IF($U2121="IN",N($M2121),0))</f>
        <v>0</v>
      </c>
      <c r="P2121" s="32">
        <f>IF($B2121="",0,IF(OR($U2121="OUT",$U2121="TRF"),N($M2121),0))</f>
        <v>0</v>
      </c>
      <c r="Q2121" s="32">
        <f>IF($B2121="",0,IF(OR($U2121="OUT",$U2121="TRF"),N($M2121),0))</f>
        <v>0</v>
      </c>
      <c r="R2121" s="32">
        <f>IF($B2121="",0,IF($U2121="IN",N($M2121),0))</f>
        <v>0</v>
      </c>
      <c r="S2121" s="33">
        <f>IF($B2121="","",IF($M2121="","⚠ مبلغ",IF($E2121="","⚠ بانک عامل",IF(AND($U2121="TRF",$F2121=""),"⚠ بانک مقصد",IF(AND($V2121&lt;&gt;"NONE",$V2121&lt;&gt;"",$Z2121=""),"⚠ طرف حساب","✓")))))</f>
        <v>0</v>
      </c>
      <c r="T2121" s="29"/>
      <c r="U2121" s="27">
        <f>IFERROR(VLOOKUP($D2121,BankOpTbl,2,0),"")</f>
        <v>0</v>
      </c>
      <c r="V2121" s="27">
        <f>IFERROR(VLOOKUP($D2121,BankOpTbl,3,0),"")</f>
        <v>0</v>
      </c>
      <c r="W2121" s="27">
        <f>IFERROR(VLOOKUP($D2121,BankOpTbl,4,0),"")</f>
        <v>0</v>
      </c>
      <c r="X2121" s="27">
        <f>IF($E2121="","",IFERROR(VLOOKUP($E2121,BankTbl,4,0),""))</f>
        <v>0</v>
      </c>
      <c r="Y2121" s="27">
        <f>IF($F2121="","",IFERROR(VLOOKUP($F2121,BankTbl,4,0),""))</f>
        <v>0</v>
      </c>
      <c r="Z2121" s="27">
        <f>IF($B2121="","",IF($V2121="PICK",LEFT($N2121,5),IF($V2121="FIXED",$W2121,IF($V2121="CODE",$H2121,""))))</f>
        <v>0</v>
      </c>
    </row>
    <row r="2122" spans="1:26" ht="21" customHeight="1">
      <c r="A2122" s="27">
        <f>IF($B2122="","",COUNTA($B$13:$B2122))</f>
        <v>0</v>
      </c>
      <c r="B2122" s="28"/>
      <c r="C2122" s="28"/>
      <c r="D2122" s="29"/>
      <c r="E2122" s="29"/>
      <c r="F2122" s="29"/>
      <c r="G2122" s="28"/>
      <c r="H2122" s="28"/>
      <c r="I2122" s="30">
        <f>IF($H2122="","",IFERROR(VLOOKUP($H2122,AcctTbl,2,0),"کد ناشناخته"))</f>
        <v>0</v>
      </c>
      <c r="J2122" s="27">
        <f>IF($H2122="","",IFERROR(VLOOKUP($H2122,AcctTbl,3,0),""))</f>
        <v>0</v>
      </c>
      <c r="K2122" s="29"/>
      <c r="L2122" s="28"/>
      <c r="M2122" s="31"/>
      <c r="N2122" s="29"/>
      <c r="O2122" s="32">
        <f>IF($B2122="",0,IF($U2122="IN",N($M2122),0))</f>
        <v>0</v>
      </c>
      <c r="P2122" s="32">
        <f>IF($B2122="",0,IF(OR($U2122="OUT",$U2122="TRF"),N($M2122),0))</f>
        <v>0</v>
      </c>
      <c r="Q2122" s="32">
        <f>IF($B2122="",0,IF(OR($U2122="OUT",$U2122="TRF"),N($M2122),0))</f>
        <v>0</v>
      </c>
      <c r="R2122" s="32">
        <f>IF($B2122="",0,IF($U2122="IN",N($M2122),0))</f>
        <v>0</v>
      </c>
      <c r="S2122" s="33">
        <f>IF($B2122="","",IF($M2122="","⚠ مبلغ",IF($E2122="","⚠ بانک عامل",IF(AND($U2122="TRF",$F2122=""),"⚠ بانک مقصد",IF(AND($V2122&lt;&gt;"NONE",$V2122&lt;&gt;"",$Z2122=""),"⚠ طرف حساب","✓")))))</f>
        <v>0</v>
      </c>
      <c r="T2122" s="29"/>
      <c r="U2122" s="27">
        <f>IFERROR(VLOOKUP($D2122,BankOpTbl,2,0),"")</f>
        <v>0</v>
      </c>
      <c r="V2122" s="27">
        <f>IFERROR(VLOOKUP($D2122,BankOpTbl,3,0),"")</f>
        <v>0</v>
      </c>
      <c r="W2122" s="27">
        <f>IFERROR(VLOOKUP($D2122,BankOpTbl,4,0),"")</f>
        <v>0</v>
      </c>
      <c r="X2122" s="27">
        <f>IF($E2122="","",IFERROR(VLOOKUP($E2122,BankTbl,4,0),""))</f>
        <v>0</v>
      </c>
      <c r="Y2122" s="27">
        <f>IF($F2122="","",IFERROR(VLOOKUP($F2122,BankTbl,4,0),""))</f>
        <v>0</v>
      </c>
      <c r="Z2122" s="27">
        <f>IF($B2122="","",IF($V2122="PICK",LEFT($N2122,5),IF($V2122="FIXED",$W2122,IF($V2122="CODE",$H2122,""))))</f>
        <v>0</v>
      </c>
    </row>
    <row r="2123" spans="1:26" ht="21" customHeight="1">
      <c r="A2123" s="27">
        <f>IF($B2123="","",COUNTA($B$13:$B2123))</f>
        <v>0</v>
      </c>
      <c r="B2123" s="28"/>
      <c r="C2123" s="28"/>
      <c r="D2123" s="29"/>
      <c r="E2123" s="29"/>
      <c r="F2123" s="29"/>
      <c r="G2123" s="28"/>
      <c r="H2123" s="28"/>
      <c r="I2123" s="30">
        <f>IF($H2123="","",IFERROR(VLOOKUP($H2123,AcctTbl,2,0),"کد ناشناخته"))</f>
        <v>0</v>
      </c>
      <c r="J2123" s="27">
        <f>IF($H2123="","",IFERROR(VLOOKUP($H2123,AcctTbl,3,0),""))</f>
        <v>0</v>
      </c>
      <c r="K2123" s="29"/>
      <c r="L2123" s="28"/>
      <c r="M2123" s="31"/>
      <c r="N2123" s="29"/>
      <c r="O2123" s="32">
        <f>IF($B2123="",0,IF($U2123="IN",N($M2123),0))</f>
        <v>0</v>
      </c>
      <c r="P2123" s="32">
        <f>IF($B2123="",0,IF(OR($U2123="OUT",$U2123="TRF"),N($M2123),0))</f>
        <v>0</v>
      </c>
      <c r="Q2123" s="32">
        <f>IF($B2123="",0,IF(OR($U2123="OUT",$U2123="TRF"),N($M2123),0))</f>
        <v>0</v>
      </c>
      <c r="R2123" s="32">
        <f>IF($B2123="",0,IF($U2123="IN",N($M2123),0))</f>
        <v>0</v>
      </c>
      <c r="S2123" s="33">
        <f>IF($B2123="","",IF($M2123="","⚠ مبلغ",IF($E2123="","⚠ بانک عامل",IF(AND($U2123="TRF",$F2123=""),"⚠ بانک مقصد",IF(AND($V2123&lt;&gt;"NONE",$V2123&lt;&gt;"",$Z2123=""),"⚠ طرف حساب","✓")))))</f>
        <v>0</v>
      </c>
      <c r="T2123" s="29"/>
      <c r="U2123" s="27">
        <f>IFERROR(VLOOKUP($D2123,BankOpTbl,2,0),"")</f>
        <v>0</v>
      </c>
      <c r="V2123" s="27">
        <f>IFERROR(VLOOKUP($D2123,BankOpTbl,3,0),"")</f>
        <v>0</v>
      </c>
      <c r="W2123" s="27">
        <f>IFERROR(VLOOKUP($D2123,BankOpTbl,4,0),"")</f>
        <v>0</v>
      </c>
      <c r="X2123" s="27">
        <f>IF($E2123="","",IFERROR(VLOOKUP($E2123,BankTbl,4,0),""))</f>
        <v>0</v>
      </c>
      <c r="Y2123" s="27">
        <f>IF($F2123="","",IFERROR(VLOOKUP($F2123,BankTbl,4,0),""))</f>
        <v>0</v>
      </c>
      <c r="Z2123" s="27">
        <f>IF($B2123="","",IF($V2123="PICK",LEFT($N2123,5),IF($V2123="FIXED",$W2123,IF($V2123="CODE",$H2123,""))))</f>
        <v>0</v>
      </c>
    </row>
    <row r="2124" spans="1:26" ht="21" customHeight="1">
      <c r="A2124" s="27">
        <f>IF($B2124="","",COUNTA($B$13:$B2124))</f>
        <v>0</v>
      </c>
      <c r="B2124" s="28"/>
      <c r="C2124" s="28"/>
      <c r="D2124" s="29"/>
      <c r="E2124" s="29"/>
      <c r="F2124" s="29"/>
      <c r="G2124" s="28"/>
      <c r="H2124" s="28"/>
      <c r="I2124" s="30">
        <f>IF($H2124="","",IFERROR(VLOOKUP($H2124,AcctTbl,2,0),"کد ناشناخته"))</f>
        <v>0</v>
      </c>
      <c r="J2124" s="27">
        <f>IF($H2124="","",IFERROR(VLOOKUP($H2124,AcctTbl,3,0),""))</f>
        <v>0</v>
      </c>
      <c r="K2124" s="29"/>
      <c r="L2124" s="28"/>
      <c r="M2124" s="31"/>
      <c r="N2124" s="29"/>
      <c r="O2124" s="32">
        <f>IF($B2124="",0,IF($U2124="IN",N($M2124),0))</f>
        <v>0</v>
      </c>
      <c r="P2124" s="32">
        <f>IF($B2124="",0,IF(OR($U2124="OUT",$U2124="TRF"),N($M2124),0))</f>
        <v>0</v>
      </c>
      <c r="Q2124" s="32">
        <f>IF($B2124="",0,IF(OR($U2124="OUT",$U2124="TRF"),N($M2124),0))</f>
        <v>0</v>
      </c>
      <c r="R2124" s="32">
        <f>IF($B2124="",0,IF($U2124="IN",N($M2124),0))</f>
        <v>0</v>
      </c>
      <c r="S2124" s="33">
        <f>IF($B2124="","",IF($M2124="","⚠ مبلغ",IF($E2124="","⚠ بانک عامل",IF(AND($U2124="TRF",$F2124=""),"⚠ بانک مقصد",IF(AND($V2124&lt;&gt;"NONE",$V2124&lt;&gt;"",$Z2124=""),"⚠ طرف حساب","✓")))))</f>
        <v>0</v>
      </c>
      <c r="T2124" s="29"/>
      <c r="U2124" s="27">
        <f>IFERROR(VLOOKUP($D2124,BankOpTbl,2,0),"")</f>
        <v>0</v>
      </c>
      <c r="V2124" s="27">
        <f>IFERROR(VLOOKUP($D2124,BankOpTbl,3,0),"")</f>
        <v>0</v>
      </c>
      <c r="W2124" s="27">
        <f>IFERROR(VLOOKUP($D2124,BankOpTbl,4,0),"")</f>
        <v>0</v>
      </c>
      <c r="X2124" s="27">
        <f>IF($E2124="","",IFERROR(VLOOKUP($E2124,BankTbl,4,0),""))</f>
        <v>0</v>
      </c>
      <c r="Y2124" s="27">
        <f>IF($F2124="","",IFERROR(VLOOKUP($F2124,BankTbl,4,0),""))</f>
        <v>0</v>
      </c>
      <c r="Z2124" s="27">
        <f>IF($B2124="","",IF($V2124="PICK",LEFT($N2124,5),IF($V2124="FIXED",$W2124,IF($V2124="CODE",$H2124,""))))</f>
        <v>0</v>
      </c>
    </row>
    <row r="2125" spans="1:26" ht="21" customHeight="1">
      <c r="A2125" s="27">
        <f>IF($B2125="","",COUNTA($B$13:$B2125))</f>
        <v>0</v>
      </c>
      <c r="B2125" s="28"/>
      <c r="C2125" s="28"/>
      <c r="D2125" s="29"/>
      <c r="E2125" s="29"/>
      <c r="F2125" s="29"/>
      <c r="G2125" s="28"/>
      <c r="H2125" s="28"/>
      <c r="I2125" s="30">
        <f>IF($H2125="","",IFERROR(VLOOKUP($H2125,AcctTbl,2,0),"کد ناشناخته"))</f>
        <v>0</v>
      </c>
      <c r="J2125" s="27">
        <f>IF($H2125="","",IFERROR(VLOOKUP($H2125,AcctTbl,3,0),""))</f>
        <v>0</v>
      </c>
      <c r="K2125" s="29"/>
      <c r="L2125" s="28"/>
      <c r="M2125" s="31"/>
      <c r="N2125" s="29"/>
      <c r="O2125" s="32">
        <f>IF($B2125="",0,IF($U2125="IN",N($M2125),0))</f>
        <v>0</v>
      </c>
      <c r="P2125" s="32">
        <f>IF($B2125="",0,IF(OR($U2125="OUT",$U2125="TRF"),N($M2125),0))</f>
        <v>0</v>
      </c>
      <c r="Q2125" s="32">
        <f>IF($B2125="",0,IF(OR($U2125="OUT",$U2125="TRF"),N($M2125),0))</f>
        <v>0</v>
      </c>
      <c r="R2125" s="32">
        <f>IF($B2125="",0,IF($U2125="IN",N($M2125),0))</f>
        <v>0</v>
      </c>
      <c r="S2125" s="33">
        <f>IF($B2125="","",IF($M2125="","⚠ مبلغ",IF($E2125="","⚠ بانک عامل",IF(AND($U2125="TRF",$F2125=""),"⚠ بانک مقصد",IF(AND($V2125&lt;&gt;"NONE",$V2125&lt;&gt;"",$Z2125=""),"⚠ طرف حساب","✓")))))</f>
        <v>0</v>
      </c>
      <c r="T2125" s="29"/>
      <c r="U2125" s="27">
        <f>IFERROR(VLOOKUP($D2125,BankOpTbl,2,0),"")</f>
        <v>0</v>
      </c>
      <c r="V2125" s="27">
        <f>IFERROR(VLOOKUP($D2125,BankOpTbl,3,0),"")</f>
        <v>0</v>
      </c>
      <c r="W2125" s="27">
        <f>IFERROR(VLOOKUP($D2125,BankOpTbl,4,0),"")</f>
        <v>0</v>
      </c>
      <c r="X2125" s="27">
        <f>IF($E2125="","",IFERROR(VLOOKUP($E2125,BankTbl,4,0),""))</f>
        <v>0</v>
      </c>
      <c r="Y2125" s="27">
        <f>IF($F2125="","",IFERROR(VLOOKUP($F2125,BankTbl,4,0),""))</f>
        <v>0</v>
      </c>
      <c r="Z2125" s="27">
        <f>IF($B2125="","",IF($V2125="PICK",LEFT($N2125,5),IF($V2125="FIXED",$W2125,IF($V2125="CODE",$H2125,""))))</f>
        <v>0</v>
      </c>
    </row>
    <row r="2126" spans="1:26" ht="21" customHeight="1">
      <c r="A2126" s="27">
        <f>IF($B2126="","",COUNTA($B$13:$B2126))</f>
        <v>0</v>
      </c>
      <c r="B2126" s="28"/>
      <c r="C2126" s="28"/>
      <c r="D2126" s="29"/>
      <c r="E2126" s="29"/>
      <c r="F2126" s="29"/>
      <c r="G2126" s="28"/>
      <c r="H2126" s="28"/>
      <c r="I2126" s="30">
        <f>IF($H2126="","",IFERROR(VLOOKUP($H2126,AcctTbl,2,0),"کد ناشناخته"))</f>
        <v>0</v>
      </c>
      <c r="J2126" s="27">
        <f>IF($H2126="","",IFERROR(VLOOKUP($H2126,AcctTbl,3,0),""))</f>
        <v>0</v>
      </c>
      <c r="K2126" s="29"/>
      <c r="L2126" s="28"/>
      <c r="M2126" s="31"/>
      <c r="N2126" s="29"/>
      <c r="O2126" s="32">
        <f>IF($B2126="",0,IF($U2126="IN",N($M2126),0))</f>
        <v>0</v>
      </c>
      <c r="P2126" s="32">
        <f>IF($B2126="",0,IF(OR($U2126="OUT",$U2126="TRF"),N($M2126),0))</f>
        <v>0</v>
      </c>
      <c r="Q2126" s="32">
        <f>IF($B2126="",0,IF(OR($U2126="OUT",$U2126="TRF"),N($M2126),0))</f>
        <v>0</v>
      </c>
      <c r="R2126" s="32">
        <f>IF($B2126="",0,IF($U2126="IN",N($M2126),0))</f>
        <v>0</v>
      </c>
      <c r="S2126" s="33">
        <f>IF($B2126="","",IF($M2126="","⚠ مبلغ",IF($E2126="","⚠ بانک عامل",IF(AND($U2126="TRF",$F2126=""),"⚠ بانک مقصد",IF(AND($V2126&lt;&gt;"NONE",$V2126&lt;&gt;"",$Z2126=""),"⚠ طرف حساب","✓")))))</f>
        <v>0</v>
      </c>
      <c r="T2126" s="29"/>
      <c r="U2126" s="27">
        <f>IFERROR(VLOOKUP($D2126,BankOpTbl,2,0),"")</f>
        <v>0</v>
      </c>
      <c r="V2126" s="27">
        <f>IFERROR(VLOOKUP($D2126,BankOpTbl,3,0),"")</f>
        <v>0</v>
      </c>
      <c r="W2126" s="27">
        <f>IFERROR(VLOOKUP($D2126,BankOpTbl,4,0),"")</f>
        <v>0</v>
      </c>
      <c r="X2126" s="27">
        <f>IF($E2126="","",IFERROR(VLOOKUP($E2126,BankTbl,4,0),""))</f>
        <v>0</v>
      </c>
      <c r="Y2126" s="27">
        <f>IF($F2126="","",IFERROR(VLOOKUP($F2126,BankTbl,4,0),""))</f>
        <v>0</v>
      </c>
      <c r="Z2126" s="27">
        <f>IF($B2126="","",IF($V2126="PICK",LEFT($N2126,5),IF($V2126="FIXED",$W2126,IF($V2126="CODE",$H2126,""))))</f>
        <v>0</v>
      </c>
    </row>
    <row r="2127" spans="1:26" ht="21" customHeight="1">
      <c r="A2127" s="27">
        <f>IF($B2127="","",COUNTA($B$13:$B2127))</f>
        <v>0</v>
      </c>
      <c r="B2127" s="28"/>
      <c r="C2127" s="28"/>
      <c r="D2127" s="29"/>
      <c r="E2127" s="29"/>
      <c r="F2127" s="29"/>
      <c r="G2127" s="28"/>
      <c r="H2127" s="28"/>
      <c r="I2127" s="30">
        <f>IF($H2127="","",IFERROR(VLOOKUP($H2127,AcctTbl,2,0),"کد ناشناخته"))</f>
        <v>0</v>
      </c>
      <c r="J2127" s="27">
        <f>IF($H2127="","",IFERROR(VLOOKUP($H2127,AcctTbl,3,0),""))</f>
        <v>0</v>
      </c>
      <c r="K2127" s="29"/>
      <c r="L2127" s="28"/>
      <c r="M2127" s="31"/>
      <c r="N2127" s="29"/>
      <c r="O2127" s="32">
        <f>IF($B2127="",0,IF($U2127="IN",N($M2127),0))</f>
        <v>0</v>
      </c>
      <c r="P2127" s="32">
        <f>IF($B2127="",0,IF(OR($U2127="OUT",$U2127="TRF"),N($M2127),0))</f>
        <v>0</v>
      </c>
      <c r="Q2127" s="32">
        <f>IF($B2127="",0,IF(OR($U2127="OUT",$U2127="TRF"),N($M2127),0))</f>
        <v>0</v>
      </c>
      <c r="R2127" s="32">
        <f>IF($B2127="",0,IF($U2127="IN",N($M2127),0))</f>
        <v>0</v>
      </c>
      <c r="S2127" s="33">
        <f>IF($B2127="","",IF($M2127="","⚠ مبلغ",IF($E2127="","⚠ بانک عامل",IF(AND($U2127="TRF",$F2127=""),"⚠ بانک مقصد",IF(AND($V2127&lt;&gt;"NONE",$V2127&lt;&gt;"",$Z2127=""),"⚠ طرف حساب","✓")))))</f>
        <v>0</v>
      </c>
      <c r="T2127" s="29"/>
      <c r="U2127" s="27">
        <f>IFERROR(VLOOKUP($D2127,BankOpTbl,2,0),"")</f>
        <v>0</v>
      </c>
      <c r="V2127" s="27">
        <f>IFERROR(VLOOKUP($D2127,BankOpTbl,3,0),"")</f>
        <v>0</v>
      </c>
      <c r="W2127" s="27">
        <f>IFERROR(VLOOKUP($D2127,BankOpTbl,4,0),"")</f>
        <v>0</v>
      </c>
      <c r="X2127" s="27">
        <f>IF($E2127="","",IFERROR(VLOOKUP($E2127,BankTbl,4,0),""))</f>
        <v>0</v>
      </c>
      <c r="Y2127" s="27">
        <f>IF($F2127="","",IFERROR(VLOOKUP($F2127,BankTbl,4,0),""))</f>
        <v>0</v>
      </c>
      <c r="Z2127" s="27">
        <f>IF($B2127="","",IF($V2127="PICK",LEFT($N2127,5),IF($V2127="FIXED",$W2127,IF($V2127="CODE",$H2127,""))))</f>
        <v>0</v>
      </c>
    </row>
    <row r="2128" spans="1:26" ht="21" customHeight="1">
      <c r="A2128" s="27">
        <f>IF($B2128="","",COUNTA($B$13:$B2128))</f>
        <v>0</v>
      </c>
      <c r="B2128" s="28"/>
      <c r="C2128" s="28"/>
      <c r="D2128" s="29"/>
      <c r="E2128" s="29"/>
      <c r="F2128" s="29"/>
      <c r="G2128" s="28"/>
      <c r="H2128" s="28"/>
      <c r="I2128" s="30">
        <f>IF($H2128="","",IFERROR(VLOOKUP($H2128,AcctTbl,2,0),"کد ناشناخته"))</f>
        <v>0</v>
      </c>
      <c r="J2128" s="27">
        <f>IF($H2128="","",IFERROR(VLOOKUP($H2128,AcctTbl,3,0),""))</f>
        <v>0</v>
      </c>
      <c r="K2128" s="29"/>
      <c r="L2128" s="28"/>
      <c r="M2128" s="31"/>
      <c r="N2128" s="29"/>
      <c r="O2128" s="32">
        <f>IF($B2128="",0,IF($U2128="IN",N($M2128),0))</f>
        <v>0</v>
      </c>
      <c r="P2128" s="32">
        <f>IF($B2128="",0,IF(OR($U2128="OUT",$U2128="TRF"),N($M2128),0))</f>
        <v>0</v>
      </c>
      <c r="Q2128" s="32">
        <f>IF($B2128="",0,IF(OR($U2128="OUT",$U2128="TRF"),N($M2128),0))</f>
        <v>0</v>
      </c>
      <c r="R2128" s="32">
        <f>IF($B2128="",0,IF($U2128="IN",N($M2128),0))</f>
        <v>0</v>
      </c>
      <c r="S2128" s="33">
        <f>IF($B2128="","",IF($M2128="","⚠ مبلغ",IF($E2128="","⚠ بانک عامل",IF(AND($U2128="TRF",$F2128=""),"⚠ بانک مقصد",IF(AND($V2128&lt;&gt;"NONE",$V2128&lt;&gt;"",$Z2128=""),"⚠ طرف حساب","✓")))))</f>
        <v>0</v>
      </c>
      <c r="T2128" s="29"/>
      <c r="U2128" s="27">
        <f>IFERROR(VLOOKUP($D2128,BankOpTbl,2,0),"")</f>
        <v>0</v>
      </c>
      <c r="V2128" s="27">
        <f>IFERROR(VLOOKUP($D2128,BankOpTbl,3,0),"")</f>
        <v>0</v>
      </c>
      <c r="W2128" s="27">
        <f>IFERROR(VLOOKUP($D2128,BankOpTbl,4,0),"")</f>
        <v>0</v>
      </c>
      <c r="X2128" s="27">
        <f>IF($E2128="","",IFERROR(VLOOKUP($E2128,BankTbl,4,0),""))</f>
        <v>0</v>
      </c>
      <c r="Y2128" s="27">
        <f>IF($F2128="","",IFERROR(VLOOKUP($F2128,BankTbl,4,0),""))</f>
        <v>0</v>
      </c>
      <c r="Z2128" s="27">
        <f>IF($B2128="","",IF($V2128="PICK",LEFT($N2128,5),IF($V2128="FIXED",$W2128,IF($V2128="CODE",$H2128,""))))</f>
        <v>0</v>
      </c>
    </row>
    <row r="2129" spans="1:26" ht="21" customHeight="1">
      <c r="A2129" s="27">
        <f>IF($B2129="","",COUNTA($B$13:$B2129))</f>
        <v>0</v>
      </c>
      <c r="B2129" s="28"/>
      <c r="C2129" s="28"/>
      <c r="D2129" s="29"/>
      <c r="E2129" s="29"/>
      <c r="F2129" s="29"/>
      <c r="G2129" s="28"/>
      <c r="H2129" s="28"/>
      <c r="I2129" s="30">
        <f>IF($H2129="","",IFERROR(VLOOKUP($H2129,AcctTbl,2,0),"کد ناشناخته"))</f>
        <v>0</v>
      </c>
      <c r="J2129" s="27">
        <f>IF($H2129="","",IFERROR(VLOOKUP($H2129,AcctTbl,3,0),""))</f>
        <v>0</v>
      </c>
      <c r="K2129" s="29"/>
      <c r="L2129" s="28"/>
      <c r="M2129" s="31"/>
      <c r="N2129" s="29"/>
      <c r="O2129" s="32">
        <f>IF($B2129="",0,IF($U2129="IN",N($M2129),0))</f>
        <v>0</v>
      </c>
      <c r="P2129" s="32">
        <f>IF($B2129="",0,IF(OR($U2129="OUT",$U2129="TRF"),N($M2129),0))</f>
        <v>0</v>
      </c>
      <c r="Q2129" s="32">
        <f>IF($B2129="",0,IF(OR($U2129="OUT",$U2129="TRF"),N($M2129),0))</f>
        <v>0</v>
      </c>
      <c r="R2129" s="32">
        <f>IF($B2129="",0,IF($U2129="IN",N($M2129),0))</f>
        <v>0</v>
      </c>
      <c r="S2129" s="33">
        <f>IF($B2129="","",IF($M2129="","⚠ مبلغ",IF($E2129="","⚠ بانک عامل",IF(AND($U2129="TRF",$F2129=""),"⚠ بانک مقصد",IF(AND($V2129&lt;&gt;"NONE",$V2129&lt;&gt;"",$Z2129=""),"⚠ طرف حساب","✓")))))</f>
        <v>0</v>
      </c>
      <c r="T2129" s="29"/>
      <c r="U2129" s="27">
        <f>IFERROR(VLOOKUP($D2129,BankOpTbl,2,0),"")</f>
        <v>0</v>
      </c>
      <c r="V2129" s="27">
        <f>IFERROR(VLOOKUP($D2129,BankOpTbl,3,0),"")</f>
        <v>0</v>
      </c>
      <c r="W2129" s="27">
        <f>IFERROR(VLOOKUP($D2129,BankOpTbl,4,0),"")</f>
        <v>0</v>
      </c>
      <c r="X2129" s="27">
        <f>IF($E2129="","",IFERROR(VLOOKUP($E2129,BankTbl,4,0),""))</f>
        <v>0</v>
      </c>
      <c r="Y2129" s="27">
        <f>IF($F2129="","",IFERROR(VLOOKUP($F2129,BankTbl,4,0),""))</f>
        <v>0</v>
      </c>
      <c r="Z2129" s="27">
        <f>IF($B2129="","",IF($V2129="PICK",LEFT($N2129,5),IF($V2129="FIXED",$W2129,IF($V2129="CODE",$H2129,""))))</f>
        <v>0</v>
      </c>
    </row>
    <row r="2130" spans="1:26" ht="21" customHeight="1">
      <c r="A2130" s="27">
        <f>IF($B2130="","",COUNTA($B$13:$B2130))</f>
        <v>0</v>
      </c>
      <c r="B2130" s="28"/>
      <c r="C2130" s="28"/>
      <c r="D2130" s="29"/>
      <c r="E2130" s="29"/>
      <c r="F2130" s="29"/>
      <c r="G2130" s="28"/>
      <c r="H2130" s="28"/>
      <c r="I2130" s="30">
        <f>IF($H2130="","",IFERROR(VLOOKUP($H2130,AcctTbl,2,0),"کد ناشناخته"))</f>
        <v>0</v>
      </c>
      <c r="J2130" s="27">
        <f>IF($H2130="","",IFERROR(VLOOKUP($H2130,AcctTbl,3,0),""))</f>
        <v>0</v>
      </c>
      <c r="K2130" s="29"/>
      <c r="L2130" s="28"/>
      <c r="M2130" s="31"/>
      <c r="N2130" s="29"/>
      <c r="O2130" s="32">
        <f>IF($B2130="",0,IF($U2130="IN",N($M2130),0))</f>
        <v>0</v>
      </c>
      <c r="P2130" s="32">
        <f>IF($B2130="",0,IF(OR($U2130="OUT",$U2130="TRF"),N($M2130),0))</f>
        <v>0</v>
      </c>
      <c r="Q2130" s="32">
        <f>IF($B2130="",0,IF(OR($U2130="OUT",$U2130="TRF"),N($M2130),0))</f>
        <v>0</v>
      </c>
      <c r="R2130" s="32">
        <f>IF($B2130="",0,IF($U2130="IN",N($M2130),0))</f>
        <v>0</v>
      </c>
      <c r="S2130" s="33">
        <f>IF($B2130="","",IF($M2130="","⚠ مبلغ",IF($E2130="","⚠ بانک عامل",IF(AND($U2130="TRF",$F2130=""),"⚠ بانک مقصد",IF(AND($V2130&lt;&gt;"NONE",$V2130&lt;&gt;"",$Z2130=""),"⚠ طرف حساب","✓")))))</f>
        <v>0</v>
      </c>
      <c r="T2130" s="29"/>
      <c r="U2130" s="27">
        <f>IFERROR(VLOOKUP($D2130,BankOpTbl,2,0),"")</f>
        <v>0</v>
      </c>
      <c r="V2130" s="27">
        <f>IFERROR(VLOOKUP($D2130,BankOpTbl,3,0),"")</f>
        <v>0</v>
      </c>
      <c r="W2130" s="27">
        <f>IFERROR(VLOOKUP($D2130,BankOpTbl,4,0),"")</f>
        <v>0</v>
      </c>
      <c r="X2130" s="27">
        <f>IF($E2130="","",IFERROR(VLOOKUP($E2130,BankTbl,4,0),""))</f>
        <v>0</v>
      </c>
      <c r="Y2130" s="27">
        <f>IF($F2130="","",IFERROR(VLOOKUP($F2130,BankTbl,4,0),""))</f>
        <v>0</v>
      </c>
      <c r="Z2130" s="27">
        <f>IF($B2130="","",IF($V2130="PICK",LEFT($N2130,5),IF($V2130="FIXED",$W2130,IF($V2130="CODE",$H2130,""))))</f>
        <v>0</v>
      </c>
    </row>
    <row r="2131" spans="1:26" ht="21" customHeight="1">
      <c r="A2131" s="27">
        <f>IF($B2131="","",COUNTA($B$13:$B2131))</f>
        <v>0</v>
      </c>
      <c r="B2131" s="28"/>
      <c r="C2131" s="28"/>
      <c r="D2131" s="29"/>
      <c r="E2131" s="29"/>
      <c r="F2131" s="29"/>
      <c r="G2131" s="28"/>
      <c r="H2131" s="28"/>
      <c r="I2131" s="30">
        <f>IF($H2131="","",IFERROR(VLOOKUP($H2131,AcctTbl,2,0),"کد ناشناخته"))</f>
        <v>0</v>
      </c>
      <c r="J2131" s="27">
        <f>IF($H2131="","",IFERROR(VLOOKUP($H2131,AcctTbl,3,0),""))</f>
        <v>0</v>
      </c>
      <c r="K2131" s="29"/>
      <c r="L2131" s="28"/>
      <c r="M2131" s="31"/>
      <c r="N2131" s="29"/>
      <c r="O2131" s="32">
        <f>IF($B2131="",0,IF($U2131="IN",N($M2131),0))</f>
        <v>0</v>
      </c>
      <c r="P2131" s="32">
        <f>IF($B2131="",0,IF(OR($U2131="OUT",$U2131="TRF"),N($M2131),0))</f>
        <v>0</v>
      </c>
      <c r="Q2131" s="32">
        <f>IF($B2131="",0,IF(OR($U2131="OUT",$U2131="TRF"),N($M2131),0))</f>
        <v>0</v>
      </c>
      <c r="R2131" s="32">
        <f>IF($B2131="",0,IF($U2131="IN",N($M2131),0))</f>
        <v>0</v>
      </c>
      <c r="S2131" s="33">
        <f>IF($B2131="","",IF($M2131="","⚠ مبلغ",IF($E2131="","⚠ بانک عامل",IF(AND($U2131="TRF",$F2131=""),"⚠ بانک مقصد",IF(AND($V2131&lt;&gt;"NONE",$V2131&lt;&gt;"",$Z2131=""),"⚠ طرف حساب","✓")))))</f>
        <v>0</v>
      </c>
      <c r="T2131" s="29"/>
      <c r="U2131" s="27">
        <f>IFERROR(VLOOKUP($D2131,BankOpTbl,2,0),"")</f>
        <v>0</v>
      </c>
      <c r="V2131" s="27">
        <f>IFERROR(VLOOKUP($D2131,BankOpTbl,3,0),"")</f>
        <v>0</v>
      </c>
      <c r="W2131" s="27">
        <f>IFERROR(VLOOKUP($D2131,BankOpTbl,4,0),"")</f>
        <v>0</v>
      </c>
      <c r="X2131" s="27">
        <f>IF($E2131="","",IFERROR(VLOOKUP($E2131,BankTbl,4,0),""))</f>
        <v>0</v>
      </c>
      <c r="Y2131" s="27">
        <f>IF($F2131="","",IFERROR(VLOOKUP($F2131,BankTbl,4,0),""))</f>
        <v>0</v>
      </c>
      <c r="Z2131" s="27">
        <f>IF($B2131="","",IF($V2131="PICK",LEFT($N2131,5),IF($V2131="FIXED",$W2131,IF($V2131="CODE",$H2131,""))))</f>
        <v>0</v>
      </c>
    </row>
    <row r="2132" spans="1:26" ht="21" customHeight="1">
      <c r="A2132" s="27">
        <f>IF($B2132="","",COUNTA($B$13:$B2132))</f>
        <v>0</v>
      </c>
      <c r="B2132" s="28"/>
      <c r="C2132" s="28"/>
      <c r="D2132" s="29"/>
      <c r="E2132" s="29"/>
      <c r="F2132" s="29"/>
      <c r="G2132" s="28"/>
      <c r="H2132" s="28"/>
      <c r="I2132" s="30">
        <f>IF($H2132="","",IFERROR(VLOOKUP($H2132,AcctTbl,2,0),"کد ناشناخته"))</f>
        <v>0</v>
      </c>
      <c r="J2132" s="27">
        <f>IF($H2132="","",IFERROR(VLOOKUP($H2132,AcctTbl,3,0),""))</f>
        <v>0</v>
      </c>
      <c r="K2132" s="29"/>
      <c r="L2132" s="28"/>
      <c r="M2132" s="31"/>
      <c r="N2132" s="29"/>
      <c r="O2132" s="32">
        <f>IF($B2132="",0,IF($U2132="IN",N($M2132),0))</f>
        <v>0</v>
      </c>
      <c r="P2132" s="32">
        <f>IF($B2132="",0,IF(OR($U2132="OUT",$U2132="TRF"),N($M2132),0))</f>
        <v>0</v>
      </c>
      <c r="Q2132" s="32">
        <f>IF($B2132="",0,IF(OR($U2132="OUT",$U2132="TRF"),N($M2132),0))</f>
        <v>0</v>
      </c>
      <c r="R2132" s="32">
        <f>IF($B2132="",0,IF($U2132="IN",N($M2132),0))</f>
        <v>0</v>
      </c>
      <c r="S2132" s="33">
        <f>IF($B2132="","",IF($M2132="","⚠ مبلغ",IF($E2132="","⚠ بانک عامل",IF(AND($U2132="TRF",$F2132=""),"⚠ بانک مقصد",IF(AND($V2132&lt;&gt;"NONE",$V2132&lt;&gt;"",$Z2132=""),"⚠ طرف حساب","✓")))))</f>
        <v>0</v>
      </c>
      <c r="T2132" s="29"/>
      <c r="U2132" s="27">
        <f>IFERROR(VLOOKUP($D2132,BankOpTbl,2,0),"")</f>
        <v>0</v>
      </c>
      <c r="V2132" s="27">
        <f>IFERROR(VLOOKUP($D2132,BankOpTbl,3,0),"")</f>
        <v>0</v>
      </c>
      <c r="W2132" s="27">
        <f>IFERROR(VLOOKUP($D2132,BankOpTbl,4,0),"")</f>
        <v>0</v>
      </c>
      <c r="X2132" s="27">
        <f>IF($E2132="","",IFERROR(VLOOKUP($E2132,BankTbl,4,0),""))</f>
        <v>0</v>
      </c>
      <c r="Y2132" s="27">
        <f>IF($F2132="","",IFERROR(VLOOKUP($F2132,BankTbl,4,0),""))</f>
        <v>0</v>
      </c>
      <c r="Z2132" s="27">
        <f>IF($B2132="","",IF($V2132="PICK",LEFT($N2132,5),IF($V2132="FIXED",$W2132,IF($V2132="CODE",$H2132,""))))</f>
        <v>0</v>
      </c>
    </row>
    <row r="2133" spans="1:26" ht="21" customHeight="1">
      <c r="A2133" s="27">
        <f>IF($B2133="","",COUNTA($B$13:$B2133))</f>
        <v>0</v>
      </c>
      <c r="B2133" s="28"/>
      <c r="C2133" s="28"/>
      <c r="D2133" s="29"/>
      <c r="E2133" s="29"/>
      <c r="F2133" s="29"/>
      <c r="G2133" s="28"/>
      <c r="H2133" s="28"/>
      <c r="I2133" s="30">
        <f>IF($H2133="","",IFERROR(VLOOKUP($H2133,AcctTbl,2,0),"کد ناشناخته"))</f>
        <v>0</v>
      </c>
      <c r="J2133" s="27">
        <f>IF($H2133="","",IFERROR(VLOOKUP($H2133,AcctTbl,3,0),""))</f>
        <v>0</v>
      </c>
      <c r="K2133" s="29"/>
      <c r="L2133" s="28"/>
      <c r="M2133" s="31"/>
      <c r="N2133" s="29"/>
      <c r="O2133" s="32">
        <f>IF($B2133="",0,IF($U2133="IN",N($M2133),0))</f>
        <v>0</v>
      </c>
      <c r="P2133" s="32">
        <f>IF($B2133="",0,IF(OR($U2133="OUT",$U2133="TRF"),N($M2133),0))</f>
        <v>0</v>
      </c>
      <c r="Q2133" s="32">
        <f>IF($B2133="",0,IF(OR($U2133="OUT",$U2133="TRF"),N($M2133),0))</f>
        <v>0</v>
      </c>
      <c r="R2133" s="32">
        <f>IF($B2133="",0,IF($U2133="IN",N($M2133),0))</f>
        <v>0</v>
      </c>
      <c r="S2133" s="33">
        <f>IF($B2133="","",IF($M2133="","⚠ مبلغ",IF($E2133="","⚠ بانک عامل",IF(AND($U2133="TRF",$F2133=""),"⚠ بانک مقصد",IF(AND($V2133&lt;&gt;"NONE",$V2133&lt;&gt;"",$Z2133=""),"⚠ طرف حساب","✓")))))</f>
        <v>0</v>
      </c>
      <c r="T2133" s="29"/>
      <c r="U2133" s="27">
        <f>IFERROR(VLOOKUP($D2133,BankOpTbl,2,0),"")</f>
        <v>0</v>
      </c>
      <c r="V2133" s="27">
        <f>IFERROR(VLOOKUP($D2133,BankOpTbl,3,0),"")</f>
        <v>0</v>
      </c>
      <c r="W2133" s="27">
        <f>IFERROR(VLOOKUP($D2133,BankOpTbl,4,0),"")</f>
        <v>0</v>
      </c>
      <c r="X2133" s="27">
        <f>IF($E2133="","",IFERROR(VLOOKUP($E2133,BankTbl,4,0),""))</f>
        <v>0</v>
      </c>
      <c r="Y2133" s="27">
        <f>IF($F2133="","",IFERROR(VLOOKUP($F2133,BankTbl,4,0),""))</f>
        <v>0</v>
      </c>
      <c r="Z2133" s="27">
        <f>IF($B2133="","",IF($V2133="PICK",LEFT($N2133,5),IF($V2133="FIXED",$W2133,IF($V2133="CODE",$H2133,""))))</f>
        <v>0</v>
      </c>
    </row>
    <row r="2134" spans="1:26" ht="21" customHeight="1">
      <c r="A2134" s="27">
        <f>IF($B2134="","",COUNTA($B$13:$B2134))</f>
        <v>0</v>
      </c>
      <c r="B2134" s="28"/>
      <c r="C2134" s="28"/>
      <c r="D2134" s="29"/>
      <c r="E2134" s="29"/>
      <c r="F2134" s="29"/>
      <c r="G2134" s="28"/>
      <c r="H2134" s="28"/>
      <c r="I2134" s="30">
        <f>IF($H2134="","",IFERROR(VLOOKUP($H2134,AcctTbl,2,0),"کد ناشناخته"))</f>
        <v>0</v>
      </c>
      <c r="J2134" s="27">
        <f>IF($H2134="","",IFERROR(VLOOKUP($H2134,AcctTbl,3,0),""))</f>
        <v>0</v>
      </c>
      <c r="K2134" s="29"/>
      <c r="L2134" s="28"/>
      <c r="M2134" s="31"/>
      <c r="N2134" s="29"/>
      <c r="O2134" s="32">
        <f>IF($B2134="",0,IF($U2134="IN",N($M2134),0))</f>
        <v>0</v>
      </c>
      <c r="P2134" s="32">
        <f>IF($B2134="",0,IF(OR($U2134="OUT",$U2134="TRF"),N($M2134),0))</f>
        <v>0</v>
      </c>
      <c r="Q2134" s="32">
        <f>IF($B2134="",0,IF(OR($U2134="OUT",$U2134="TRF"),N($M2134),0))</f>
        <v>0</v>
      </c>
      <c r="R2134" s="32">
        <f>IF($B2134="",0,IF($U2134="IN",N($M2134),0))</f>
        <v>0</v>
      </c>
      <c r="S2134" s="33">
        <f>IF($B2134="","",IF($M2134="","⚠ مبلغ",IF($E2134="","⚠ بانک عامل",IF(AND($U2134="TRF",$F2134=""),"⚠ بانک مقصد",IF(AND($V2134&lt;&gt;"NONE",$V2134&lt;&gt;"",$Z2134=""),"⚠ طرف حساب","✓")))))</f>
        <v>0</v>
      </c>
      <c r="T2134" s="29"/>
      <c r="U2134" s="27">
        <f>IFERROR(VLOOKUP($D2134,BankOpTbl,2,0),"")</f>
        <v>0</v>
      </c>
      <c r="V2134" s="27">
        <f>IFERROR(VLOOKUP($D2134,BankOpTbl,3,0),"")</f>
        <v>0</v>
      </c>
      <c r="W2134" s="27">
        <f>IFERROR(VLOOKUP($D2134,BankOpTbl,4,0),"")</f>
        <v>0</v>
      </c>
      <c r="X2134" s="27">
        <f>IF($E2134="","",IFERROR(VLOOKUP($E2134,BankTbl,4,0),""))</f>
        <v>0</v>
      </c>
      <c r="Y2134" s="27">
        <f>IF($F2134="","",IFERROR(VLOOKUP($F2134,BankTbl,4,0),""))</f>
        <v>0</v>
      </c>
      <c r="Z2134" s="27">
        <f>IF($B2134="","",IF($V2134="PICK",LEFT($N2134,5),IF($V2134="FIXED",$W2134,IF($V2134="CODE",$H2134,""))))</f>
        <v>0</v>
      </c>
    </row>
    <row r="2135" spans="1:26" ht="21" customHeight="1">
      <c r="A2135" s="27">
        <f>IF($B2135="","",COUNTA($B$13:$B2135))</f>
        <v>0</v>
      </c>
      <c r="B2135" s="28"/>
      <c r="C2135" s="28"/>
      <c r="D2135" s="29"/>
      <c r="E2135" s="29"/>
      <c r="F2135" s="29"/>
      <c r="G2135" s="28"/>
      <c r="H2135" s="28"/>
      <c r="I2135" s="30">
        <f>IF($H2135="","",IFERROR(VLOOKUP($H2135,AcctTbl,2,0),"کد ناشناخته"))</f>
        <v>0</v>
      </c>
      <c r="J2135" s="27">
        <f>IF($H2135="","",IFERROR(VLOOKUP($H2135,AcctTbl,3,0),""))</f>
        <v>0</v>
      </c>
      <c r="K2135" s="29"/>
      <c r="L2135" s="28"/>
      <c r="M2135" s="31"/>
      <c r="N2135" s="29"/>
      <c r="O2135" s="32">
        <f>IF($B2135="",0,IF($U2135="IN",N($M2135),0))</f>
        <v>0</v>
      </c>
      <c r="P2135" s="32">
        <f>IF($B2135="",0,IF(OR($U2135="OUT",$U2135="TRF"),N($M2135),0))</f>
        <v>0</v>
      </c>
      <c r="Q2135" s="32">
        <f>IF($B2135="",0,IF(OR($U2135="OUT",$U2135="TRF"),N($M2135),0))</f>
        <v>0</v>
      </c>
      <c r="R2135" s="32">
        <f>IF($B2135="",0,IF($U2135="IN",N($M2135),0))</f>
        <v>0</v>
      </c>
      <c r="S2135" s="33">
        <f>IF($B2135="","",IF($M2135="","⚠ مبلغ",IF($E2135="","⚠ بانک عامل",IF(AND($U2135="TRF",$F2135=""),"⚠ بانک مقصد",IF(AND($V2135&lt;&gt;"NONE",$V2135&lt;&gt;"",$Z2135=""),"⚠ طرف حساب","✓")))))</f>
        <v>0</v>
      </c>
      <c r="T2135" s="29"/>
      <c r="U2135" s="27">
        <f>IFERROR(VLOOKUP($D2135,BankOpTbl,2,0),"")</f>
        <v>0</v>
      </c>
      <c r="V2135" s="27">
        <f>IFERROR(VLOOKUP($D2135,BankOpTbl,3,0),"")</f>
        <v>0</v>
      </c>
      <c r="W2135" s="27">
        <f>IFERROR(VLOOKUP($D2135,BankOpTbl,4,0),"")</f>
        <v>0</v>
      </c>
      <c r="X2135" s="27">
        <f>IF($E2135="","",IFERROR(VLOOKUP($E2135,BankTbl,4,0),""))</f>
        <v>0</v>
      </c>
      <c r="Y2135" s="27">
        <f>IF($F2135="","",IFERROR(VLOOKUP($F2135,BankTbl,4,0),""))</f>
        <v>0</v>
      </c>
      <c r="Z2135" s="27">
        <f>IF($B2135="","",IF($V2135="PICK",LEFT($N2135,5),IF($V2135="FIXED",$W2135,IF($V2135="CODE",$H2135,""))))</f>
        <v>0</v>
      </c>
    </row>
    <row r="2136" spans="1:26" ht="21" customHeight="1">
      <c r="A2136" s="27">
        <f>IF($B2136="","",COUNTA($B$13:$B2136))</f>
        <v>0</v>
      </c>
      <c r="B2136" s="28"/>
      <c r="C2136" s="28"/>
      <c r="D2136" s="29"/>
      <c r="E2136" s="29"/>
      <c r="F2136" s="29"/>
      <c r="G2136" s="28"/>
      <c r="H2136" s="28"/>
      <c r="I2136" s="30">
        <f>IF($H2136="","",IFERROR(VLOOKUP($H2136,AcctTbl,2,0),"کد ناشناخته"))</f>
        <v>0</v>
      </c>
      <c r="J2136" s="27">
        <f>IF($H2136="","",IFERROR(VLOOKUP($H2136,AcctTbl,3,0),""))</f>
        <v>0</v>
      </c>
      <c r="K2136" s="29"/>
      <c r="L2136" s="28"/>
      <c r="M2136" s="31"/>
      <c r="N2136" s="29"/>
      <c r="O2136" s="32">
        <f>IF($B2136="",0,IF($U2136="IN",N($M2136),0))</f>
        <v>0</v>
      </c>
      <c r="P2136" s="32">
        <f>IF($B2136="",0,IF(OR($U2136="OUT",$U2136="TRF"),N($M2136),0))</f>
        <v>0</v>
      </c>
      <c r="Q2136" s="32">
        <f>IF($B2136="",0,IF(OR($U2136="OUT",$U2136="TRF"),N($M2136),0))</f>
        <v>0</v>
      </c>
      <c r="R2136" s="32">
        <f>IF($B2136="",0,IF($U2136="IN",N($M2136),0))</f>
        <v>0</v>
      </c>
      <c r="S2136" s="33">
        <f>IF($B2136="","",IF($M2136="","⚠ مبلغ",IF($E2136="","⚠ بانک عامل",IF(AND($U2136="TRF",$F2136=""),"⚠ بانک مقصد",IF(AND($V2136&lt;&gt;"NONE",$V2136&lt;&gt;"",$Z2136=""),"⚠ طرف حساب","✓")))))</f>
        <v>0</v>
      </c>
      <c r="T2136" s="29"/>
      <c r="U2136" s="27">
        <f>IFERROR(VLOOKUP($D2136,BankOpTbl,2,0),"")</f>
        <v>0</v>
      </c>
      <c r="V2136" s="27">
        <f>IFERROR(VLOOKUP($D2136,BankOpTbl,3,0),"")</f>
        <v>0</v>
      </c>
      <c r="W2136" s="27">
        <f>IFERROR(VLOOKUP($D2136,BankOpTbl,4,0),"")</f>
        <v>0</v>
      </c>
      <c r="X2136" s="27">
        <f>IF($E2136="","",IFERROR(VLOOKUP($E2136,BankTbl,4,0),""))</f>
        <v>0</v>
      </c>
      <c r="Y2136" s="27">
        <f>IF($F2136="","",IFERROR(VLOOKUP($F2136,BankTbl,4,0),""))</f>
        <v>0</v>
      </c>
      <c r="Z2136" s="27">
        <f>IF($B2136="","",IF($V2136="PICK",LEFT($N2136,5),IF($V2136="FIXED",$W2136,IF($V2136="CODE",$H2136,""))))</f>
        <v>0</v>
      </c>
    </row>
    <row r="2137" spans="1:26" ht="21" customHeight="1">
      <c r="A2137" s="27">
        <f>IF($B2137="","",COUNTA($B$13:$B2137))</f>
        <v>0</v>
      </c>
      <c r="B2137" s="28"/>
      <c r="C2137" s="28"/>
      <c r="D2137" s="29"/>
      <c r="E2137" s="29"/>
      <c r="F2137" s="29"/>
      <c r="G2137" s="28"/>
      <c r="H2137" s="28"/>
      <c r="I2137" s="30">
        <f>IF($H2137="","",IFERROR(VLOOKUP($H2137,AcctTbl,2,0),"کد ناشناخته"))</f>
        <v>0</v>
      </c>
      <c r="J2137" s="27">
        <f>IF($H2137="","",IFERROR(VLOOKUP($H2137,AcctTbl,3,0),""))</f>
        <v>0</v>
      </c>
      <c r="K2137" s="29"/>
      <c r="L2137" s="28"/>
      <c r="M2137" s="31"/>
      <c r="N2137" s="29"/>
      <c r="O2137" s="32">
        <f>IF($B2137="",0,IF($U2137="IN",N($M2137),0))</f>
        <v>0</v>
      </c>
      <c r="P2137" s="32">
        <f>IF($B2137="",0,IF(OR($U2137="OUT",$U2137="TRF"),N($M2137),0))</f>
        <v>0</v>
      </c>
      <c r="Q2137" s="32">
        <f>IF($B2137="",0,IF(OR($U2137="OUT",$U2137="TRF"),N($M2137),0))</f>
        <v>0</v>
      </c>
      <c r="R2137" s="32">
        <f>IF($B2137="",0,IF($U2137="IN",N($M2137),0))</f>
        <v>0</v>
      </c>
      <c r="S2137" s="33">
        <f>IF($B2137="","",IF($M2137="","⚠ مبلغ",IF($E2137="","⚠ بانک عامل",IF(AND($U2137="TRF",$F2137=""),"⚠ بانک مقصد",IF(AND($V2137&lt;&gt;"NONE",$V2137&lt;&gt;"",$Z2137=""),"⚠ طرف حساب","✓")))))</f>
        <v>0</v>
      </c>
      <c r="T2137" s="29"/>
      <c r="U2137" s="27">
        <f>IFERROR(VLOOKUP($D2137,BankOpTbl,2,0),"")</f>
        <v>0</v>
      </c>
      <c r="V2137" s="27">
        <f>IFERROR(VLOOKUP($D2137,BankOpTbl,3,0),"")</f>
        <v>0</v>
      </c>
      <c r="W2137" s="27">
        <f>IFERROR(VLOOKUP($D2137,BankOpTbl,4,0),"")</f>
        <v>0</v>
      </c>
      <c r="X2137" s="27">
        <f>IF($E2137="","",IFERROR(VLOOKUP($E2137,BankTbl,4,0),""))</f>
        <v>0</v>
      </c>
      <c r="Y2137" s="27">
        <f>IF($F2137="","",IFERROR(VLOOKUP($F2137,BankTbl,4,0),""))</f>
        <v>0</v>
      </c>
      <c r="Z2137" s="27">
        <f>IF($B2137="","",IF($V2137="PICK",LEFT($N2137,5),IF($V2137="FIXED",$W2137,IF($V2137="CODE",$H2137,""))))</f>
        <v>0</v>
      </c>
    </row>
    <row r="2138" spans="1:26" ht="21" customHeight="1">
      <c r="A2138" s="27">
        <f>IF($B2138="","",COUNTA($B$13:$B2138))</f>
        <v>0</v>
      </c>
      <c r="B2138" s="28"/>
      <c r="C2138" s="28"/>
      <c r="D2138" s="29"/>
      <c r="E2138" s="29"/>
      <c r="F2138" s="29"/>
      <c r="G2138" s="28"/>
      <c r="H2138" s="28"/>
      <c r="I2138" s="30">
        <f>IF($H2138="","",IFERROR(VLOOKUP($H2138,AcctTbl,2,0),"کد ناشناخته"))</f>
        <v>0</v>
      </c>
      <c r="J2138" s="27">
        <f>IF($H2138="","",IFERROR(VLOOKUP($H2138,AcctTbl,3,0),""))</f>
        <v>0</v>
      </c>
      <c r="K2138" s="29"/>
      <c r="L2138" s="28"/>
      <c r="M2138" s="31"/>
      <c r="N2138" s="29"/>
      <c r="O2138" s="32">
        <f>IF($B2138="",0,IF($U2138="IN",N($M2138),0))</f>
        <v>0</v>
      </c>
      <c r="P2138" s="32">
        <f>IF($B2138="",0,IF(OR($U2138="OUT",$U2138="TRF"),N($M2138),0))</f>
        <v>0</v>
      </c>
      <c r="Q2138" s="32">
        <f>IF($B2138="",0,IF(OR($U2138="OUT",$U2138="TRF"),N($M2138),0))</f>
        <v>0</v>
      </c>
      <c r="R2138" s="32">
        <f>IF($B2138="",0,IF($U2138="IN",N($M2138),0))</f>
        <v>0</v>
      </c>
      <c r="S2138" s="33">
        <f>IF($B2138="","",IF($M2138="","⚠ مبلغ",IF($E2138="","⚠ بانک عامل",IF(AND($U2138="TRF",$F2138=""),"⚠ بانک مقصد",IF(AND($V2138&lt;&gt;"NONE",$V2138&lt;&gt;"",$Z2138=""),"⚠ طرف حساب","✓")))))</f>
        <v>0</v>
      </c>
      <c r="T2138" s="29"/>
      <c r="U2138" s="27">
        <f>IFERROR(VLOOKUP($D2138,BankOpTbl,2,0),"")</f>
        <v>0</v>
      </c>
      <c r="V2138" s="27">
        <f>IFERROR(VLOOKUP($D2138,BankOpTbl,3,0),"")</f>
        <v>0</v>
      </c>
      <c r="W2138" s="27">
        <f>IFERROR(VLOOKUP($D2138,BankOpTbl,4,0),"")</f>
        <v>0</v>
      </c>
      <c r="X2138" s="27">
        <f>IF($E2138="","",IFERROR(VLOOKUP($E2138,BankTbl,4,0),""))</f>
        <v>0</v>
      </c>
      <c r="Y2138" s="27">
        <f>IF($F2138="","",IFERROR(VLOOKUP($F2138,BankTbl,4,0),""))</f>
        <v>0</v>
      </c>
      <c r="Z2138" s="27">
        <f>IF($B2138="","",IF($V2138="PICK",LEFT($N2138,5),IF($V2138="FIXED",$W2138,IF($V2138="CODE",$H2138,""))))</f>
        <v>0</v>
      </c>
    </row>
    <row r="2139" spans="1:26" ht="21" customHeight="1">
      <c r="A2139" s="27">
        <f>IF($B2139="","",COUNTA($B$13:$B2139))</f>
        <v>0</v>
      </c>
      <c r="B2139" s="28"/>
      <c r="C2139" s="28"/>
      <c r="D2139" s="29"/>
      <c r="E2139" s="29"/>
      <c r="F2139" s="29"/>
      <c r="G2139" s="28"/>
      <c r="H2139" s="28"/>
      <c r="I2139" s="30">
        <f>IF($H2139="","",IFERROR(VLOOKUP($H2139,AcctTbl,2,0),"کد ناشناخته"))</f>
        <v>0</v>
      </c>
      <c r="J2139" s="27">
        <f>IF($H2139="","",IFERROR(VLOOKUP($H2139,AcctTbl,3,0),""))</f>
        <v>0</v>
      </c>
      <c r="K2139" s="29"/>
      <c r="L2139" s="28"/>
      <c r="M2139" s="31"/>
      <c r="N2139" s="29"/>
      <c r="O2139" s="32">
        <f>IF($B2139="",0,IF($U2139="IN",N($M2139),0))</f>
        <v>0</v>
      </c>
      <c r="P2139" s="32">
        <f>IF($B2139="",0,IF(OR($U2139="OUT",$U2139="TRF"),N($M2139),0))</f>
        <v>0</v>
      </c>
      <c r="Q2139" s="32">
        <f>IF($B2139="",0,IF(OR($U2139="OUT",$U2139="TRF"),N($M2139),0))</f>
        <v>0</v>
      </c>
      <c r="R2139" s="32">
        <f>IF($B2139="",0,IF($U2139="IN",N($M2139),0))</f>
        <v>0</v>
      </c>
      <c r="S2139" s="33">
        <f>IF($B2139="","",IF($M2139="","⚠ مبلغ",IF($E2139="","⚠ بانک عامل",IF(AND($U2139="TRF",$F2139=""),"⚠ بانک مقصد",IF(AND($V2139&lt;&gt;"NONE",$V2139&lt;&gt;"",$Z2139=""),"⚠ طرف حساب","✓")))))</f>
        <v>0</v>
      </c>
      <c r="T2139" s="29"/>
      <c r="U2139" s="27">
        <f>IFERROR(VLOOKUP($D2139,BankOpTbl,2,0),"")</f>
        <v>0</v>
      </c>
      <c r="V2139" s="27">
        <f>IFERROR(VLOOKUP($D2139,BankOpTbl,3,0),"")</f>
        <v>0</v>
      </c>
      <c r="W2139" s="27">
        <f>IFERROR(VLOOKUP($D2139,BankOpTbl,4,0),"")</f>
        <v>0</v>
      </c>
      <c r="X2139" s="27">
        <f>IF($E2139="","",IFERROR(VLOOKUP($E2139,BankTbl,4,0),""))</f>
        <v>0</v>
      </c>
      <c r="Y2139" s="27">
        <f>IF($F2139="","",IFERROR(VLOOKUP($F2139,BankTbl,4,0),""))</f>
        <v>0</v>
      </c>
      <c r="Z2139" s="27">
        <f>IF($B2139="","",IF($V2139="PICK",LEFT($N2139,5),IF($V2139="FIXED",$W2139,IF($V2139="CODE",$H2139,""))))</f>
        <v>0</v>
      </c>
    </row>
    <row r="2140" spans="1:26" ht="21" customHeight="1">
      <c r="A2140" s="27">
        <f>IF($B2140="","",COUNTA($B$13:$B2140))</f>
        <v>0</v>
      </c>
      <c r="B2140" s="28"/>
      <c r="C2140" s="28"/>
      <c r="D2140" s="29"/>
      <c r="E2140" s="29"/>
      <c r="F2140" s="29"/>
      <c r="G2140" s="28"/>
      <c r="H2140" s="28"/>
      <c r="I2140" s="30">
        <f>IF($H2140="","",IFERROR(VLOOKUP($H2140,AcctTbl,2,0),"کد ناشناخته"))</f>
        <v>0</v>
      </c>
      <c r="J2140" s="27">
        <f>IF($H2140="","",IFERROR(VLOOKUP($H2140,AcctTbl,3,0),""))</f>
        <v>0</v>
      </c>
      <c r="K2140" s="29"/>
      <c r="L2140" s="28"/>
      <c r="M2140" s="31"/>
      <c r="N2140" s="29"/>
      <c r="O2140" s="32">
        <f>IF($B2140="",0,IF($U2140="IN",N($M2140),0))</f>
        <v>0</v>
      </c>
      <c r="P2140" s="32">
        <f>IF($B2140="",0,IF(OR($U2140="OUT",$U2140="TRF"),N($M2140),0))</f>
        <v>0</v>
      </c>
      <c r="Q2140" s="32">
        <f>IF($B2140="",0,IF(OR($U2140="OUT",$U2140="TRF"),N($M2140),0))</f>
        <v>0</v>
      </c>
      <c r="R2140" s="32">
        <f>IF($B2140="",0,IF($U2140="IN",N($M2140),0))</f>
        <v>0</v>
      </c>
      <c r="S2140" s="33">
        <f>IF($B2140="","",IF($M2140="","⚠ مبلغ",IF($E2140="","⚠ بانک عامل",IF(AND($U2140="TRF",$F2140=""),"⚠ بانک مقصد",IF(AND($V2140&lt;&gt;"NONE",$V2140&lt;&gt;"",$Z2140=""),"⚠ طرف حساب","✓")))))</f>
        <v>0</v>
      </c>
      <c r="T2140" s="29"/>
      <c r="U2140" s="27">
        <f>IFERROR(VLOOKUP($D2140,BankOpTbl,2,0),"")</f>
        <v>0</v>
      </c>
      <c r="V2140" s="27">
        <f>IFERROR(VLOOKUP($D2140,BankOpTbl,3,0),"")</f>
        <v>0</v>
      </c>
      <c r="W2140" s="27">
        <f>IFERROR(VLOOKUP($D2140,BankOpTbl,4,0),"")</f>
        <v>0</v>
      </c>
      <c r="X2140" s="27">
        <f>IF($E2140="","",IFERROR(VLOOKUP($E2140,BankTbl,4,0),""))</f>
        <v>0</v>
      </c>
      <c r="Y2140" s="27">
        <f>IF($F2140="","",IFERROR(VLOOKUP($F2140,BankTbl,4,0),""))</f>
        <v>0</v>
      </c>
      <c r="Z2140" s="27">
        <f>IF($B2140="","",IF($V2140="PICK",LEFT($N2140,5),IF($V2140="FIXED",$W2140,IF($V2140="CODE",$H2140,""))))</f>
        <v>0</v>
      </c>
    </row>
    <row r="2141" spans="1:26" ht="21" customHeight="1">
      <c r="A2141" s="27">
        <f>IF($B2141="","",COUNTA($B$13:$B2141))</f>
        <v>0</v>
      </c>
      <c r="B2141" s="28"/>
      <c r="C2141" s="28"/>
      <c r="D2141" s="29"/>
      <c r="E2141" s="29"/>
      <c r="F2141" s="29"/>
      <c r="G2141" s="28"/>
      <c r="H2141" s="28"/>
      <c r="I2141" s="30">
        <f>IF($H2141="","",IFERROR(VLOOKUP($H2141,AcctTbl,2,0),"کد ناشناخته"))</f>
        <v>0</v>
      </c>
      <c r="J2141" s="27">
        <f>IF($H2141="","",IFERROR(VLOOKUP($H2141,AcctTbl,3,0),""))</f>
        <v>0</v>
      </c>
      <c r="K2141" s="29"/>
      <c r="L2141" s="28"/>
      <c r="M2141" s="31"/>
      <c r="N2141" s="29"/>
      <c r="O2141" s="32">
        <f>IF($B2141="",0,IF($U2141="IN",N($M2141),0))</f>
        <v>0</v>
      </c>
      <c r="P2141" s="32">
        <f>IF($B2141="",0,IF(OR($U2141="OUT",$U2141="TRF"),N($M2141),0))</f>
        <v>0</v>
      </c>
      <c r="Q2141" s="32">
        <f>IF($B2141="",0,IF(OR($U2141="OUT",$U2141="TRF"),N($M2141),0))</f>
        <v>0</v>
      </c>
      <c r="R2141" s="32">
        <f>IF($B2141="",0,IF($U2141="IN",N($M2141),0))</f>
        <v>0</v>
      </c>
      <c r="S2141" s="33">
        <f>IF($B2141="","",IF($M2141="","⚠ مبلغ",IF($E2141="","⚠ بانک عامل",IF(AND($U2141="TRF",$F2141=""),"⚠ بانک مقصد",IF(AND($V2141&lt;&gt;"NONE",$V2141&lt;&gt;"",$Z2141=""),"⚠ طرف حساب","✓")))))</f>
        <v>0</v>
      </c>
      <c r="T2141" s="29"/>
      <c r="U2141" s="27">
        <f>IFERROR(VLOOKUP($D2141,BankOpTbl,2,0),"")</f>
        <v>0</v>
      </c>
      <c r="V2141" s="27">
        <f>IFERROR(VLOOKUP($D2141,BankOpTbl,3,0),"")</f>
        <v>0</v>
      </c>
      <c r="W2141" s="27">
        <f>IFERROR(VLOOKUP($D2141,BankOpTbl,4,0),"")</f>
        <v>0</v>
      </c>
      <c r="X2141" s="27">
        <f>IF($E2141="","",IFERROR(VLOOKUP($E2141,BankTbl,4,0),""))</f>
        <v>0</v>
      </c>
      <c r="Y2141" s="27">
        <f>IF($F2141="","",IFERROR(VLOOKUP($F2141,BankTbl,4,0),""))</f>
        <v>0</v>
      </c>
      <c r="Z2141" s="27">
        <f>IF($B2141="","",IF($V2141="PICK",LEFT($N2141,5),IF($V2141="FIXED",$W2141,IF($V2141="CODE",$H2141,""))))</f>
        <v>0</v>
      </c>
    </row>
    <row r="2142" spans="1:26" ht="21" customHeight="1">
      <c r="A2142" s="27">
        <f>IF($B2142="","",COUNTA($B$13:$B2142))</f>
        <v>0</v>
      </c>
      <c r="B2142" s="28"/>
      <c r="C2142" s="28"/>
      <c r="D2142" s="29"/>
      <c r="E2142" s="29"/>
      <c r="F2142" s="29"/>
      <c r="G2142" s="28"/>
      <c r="H2142" s="28"/>
      <c r="I2142" s="30">
        <f>IF($H2142="","",IFERROR(VLOOKUP($H2142,AcctTbl,2,0),"کد ناشناخته"))</f>
        <v>0</v>
      </c>
      <c r="J2142" s="27">
        <f>IF($H2142="","",IFERROR(VLOOKUP($H2142,AcctTbl,3,0),""))</f>
        <v>0</v>
      </c>
      <c r="K2142" s="29"/>
      <c r="L2142" s="28"/>
      <c r="M2142" s="31"/>
      <c r="N2142" s="29"/>
      <c r="O2142" s="32">
        <f>IF($B2142="",0,IF($U2142="IN",N($M2142),0))</f>
        <v>0</v>
      </c>
      <c r="P2142" s="32">
        <f>IF($B2142="",0,IF(OR($U2142="OUT",$U2142="TRF"),N($M2142),0))</f>
        <v>0</v>
      </c>
      <c r="Q2142" s="32">
        <f>IF($B2142="",0,IF(OR($U2142="OUT",$U2142="TRF"),N($M2142),0))</f>
        <v>0</v>
      </c>
      <c r="R2142" s="32">
        <f>IF($B2142="",0,IF($U2142="IN",N($M2142),0))</f>
        <v>0</v>
      </c>
      <c r="S2142" s="33">
        <f>IF($B2142="","",IF($M2142="","⚠ مبلغ",IF($E2142="","⚠ بانک عامل",IF(AND($U2142="TRF",$F2142=""),"⚠ بانک مقصد",IF(AND($V2142&lt;&gt;"NONE",$V2142&lt;&gt;"",$Z2142=""),"⚠ طرف حساب","✓")))))</f>
        <v>0</v>
      </c>
      <c r="T2142" s="29"/>
      <c r="U2142" s="27">
        <f>IFERROR(VLOOKUP($D2142,BankOpTbl,2,0),"")</f>
        <v>0</v>
      </c>
      <c r="V2142" s="27">
        <f>IFERROR(VLOOKUP($D2142,BankOpTbl,3,0),"")</f>
        <v>0</v>
      </c>
      <c r="W2142" s="27">
        <f>IFERROR(VLOOKUP($D2142,BankOpTbl,4,0),"")</f>
        <v>0</v>
      </c>
      <c r="X2142" s="27">
        <f>IF($E2142="","",IFERROR(VLOOKUP($E2142,BankTbl,4,0),""))</f>
        <v>0</v>
      </c>
      <c r="Y2142" s="27">
        <f>IF($F2142="","",IFERROR(VLOOKUP($F2142,BankTbl,4,0),""))</f>
        <v>0</v>
      </c>
      <c r="Z2142" s="27">
        <f>IF($B2142="","",IF($V2142="PICK",LEFT($N2142,5),IF($V2142="FIXED",$W2142,IF($V2142="CODE",$H2142,""))))</f>
        <v>0</v>
      </c>
    </row>
    <row r="2143" spans="1:26" ht="21" customHeight="1">
      <c r="A2143" s="27">
        <f>IF($B2143="","",COUNTA($B$13:$B2143))</f>
        <v>0</v>
      </c>
      <c r="B2143" s="28"/>
      <c r="C2143" s="28"/>
      <c r="D2143" s="29"/>
      <c r="E2143" s="29"/>
      <c r="F2143" s="29"/>
      <c r="G2143" s="28"/>
      <c r="H2143" s="28"/>
      <c r="I2143" s="30">
        <f>IF($H2143="","",IFERROR(VLOOKUP($H2143,AcctTbl,2,0),"کد ناشناخته"))</f>
        <v>0</v>
      </c>
      <c r="J2143" s="27">
        <f>IF($H2143="","",IFERROR(VLOOKUP($H2143,AcctTbl,3,0),""))</f>
        <v>0</v>
      </c>
      <c r="K2143" s="29"/>
      <c r="L2143" s="28"/>
      <c r="M2143" s="31"/>
      <c r="N2143" s="29"/>
      <c r="O2143" s="32">
        <f>IF($B2143="",0,IF($U2143="IN",N($M2143),0))</f>
        <v>0</v>
      </c>
      <c r="P2143" s="32">
        <f>IF($B2143="",0,IF(OR($U2143="OUT",$U2143="TRF"),N($M2143),0))</f>
        <v>0</v>
      </c>
      <c r="Q2143" s="32">
        <f>IF($B2143="",0,IF(OR($U2143="OUT",$U2143="TRF"),N($M2143),0))</f>
        <v>0</v>
      </c>
      <c r="R2143" s="32">
        <f>IF($B2143="",0,IF($U2143="IN",N($M2143),0))</f>
        <v>0</v>
      </c>
      <c r="S2143" s="33">
        <f>IF($B2143="","",IF($M2143="","⚠ مبلغ",IF($E2143="","⚠ بانک عامل",IF(AND($U2143="TRF",$F2143=""),"⚠ بانک مقصد",IF(AND($V2143&lt;&gt;"NONE",$V2143&lt;&gt;"",$Z2143=""),"⚠ طرف حساب","✓")))))</f>
        <v>0</v>
      </c>
      <c r="T2143" s="29"/>
      <c r="U2143" s="27">
        <f>IFERROR(VLOOKUP($D2143,BankOpTbl,2,0),"")</f>
        <v>0</v>
      </c>
      <c r="V2143" s="27">
        <f>IFERROR(VLOOKUP($D2143,BankOpTbl,3,0),"")</f>
        <v>0</v>
      </c>
      <c r="W2143" s="27">
        <f>IFERROR(VLOOKUP($D2143,BankOpTbl,4,0),"")</f>
        <v>0</v>
      </c>
      <c r="X2143" s="27">
        <f>IF($E2143="","",IFERROR(VLOOKUP($E2143,BankTbl,4,0),""))</f>
        <v>0</v>
      </c>
      <c r="Y2143" s="27">
        <f>IF($F2143="","",IFERROR(VLOOKUP($F2143,BankTbl,4,0),""))</f>
        <v>0</v>
      </c>
      <c r="Z2143" s="27">
        <f>IF($B2143="","",IF($V2143="PICK",LEFT($N2143,5),IF($V2143="FIXED",$W2143,IF($V2143="CODE",$H2143,""))))</f>
        <v>0</v>
      </c>
    </row>
    <row r="2144" spans="1:26" ht="21" customHeight="1">
      <c r="A2144" s="27">
        <f>IF($B2144="","",COUNTA($B$13:$B2144))</f>
        <v>0</v>
      </c>
      <c r="B2144" s="28"/>
      <c r="C2144" s="28"/>
      <c r="D2144" s="29"/>
      <c r="E2144" s="29"/>
      <c r="F2144" s="29"/>
      <c r="G2144" s="28"/>
      <c r="H2144" s="28"/>
      <c r="I2144" s="30">
        <f>IF($H2144="","",IFERROR(VLOOKUP($H2144,AcctTbl,2,0),"کد ناشناخته"))</f>
        <v>0</v>
      </c>
      <c r="J2144" s="27">
        <f>IF($H2144="","",IFERROR(VLOOKUP($H2144,AcctTbl,3,0),""))</f>
        <v>0</v>
      </c>
      <c r="K2144" s="29"/>
      <c r="L2144" s="28"/>
      <c r="M2144" s="31"/>
      <c r="N2144" s="29"/>
      <c r="O2144" s="32">
        <f>IF($B2144="",0,IF($U2144="IN",N($M2144),0))</f>
        <v>0</v>
      </c>
      <c r="P2144" s="32">
        <f>IF($B2144="",0,IF(OR($U2144="OUT",$U2144="TRF"),N($M2144),0))</f>
        <v>0</v>
      </c>
      <c r="Q2144" s="32">
        <f>IF($B2144="",0,IF(OR($U2144="OUT",$U2144="TRF"),N($M2144),0))</f>
        <v>0</v>
      </c>
      <c r="R2144" s="32">
        <f>IF($B2144="",0,IF($U2144="IN",N($M2144),0))</f>
        <v>0</v>
      </c>
      <c r="S2144" s="33">
        <f>IF($B2144="","",IF($M2144="","⚠ مبلغ",IF($E2144="","⚠ بانک عامل",IF(AND($U2144="TRF",$F2144=""),"⚠ بانک مقصد",IF(AND($V2144&lt;&gt;"NONE",$V2144&lt;&gt;"",$Z2144=""),"⚠ طرف حساب","✓")))))</f>
        <v>0</v>
      </c>
      <c r="T2144" s="29"/>
      <c r="U2144" s="27">
        <f>IFERROR(VLOOKUP($D2144,BankOpTbl,2,0),"")</f>
        <v>0</v>
      </c>
      <c r="V2144" s="27">
        <f>IFERROR(VLOOKUP($D2144,BankOpTbl,3,0),"")</f>
        <v>0</v>
      </c>
      <c r="W2144" s="27">
        <f>IFERROR(VLOOKUP($D2144,BankOpTbl,4,0),"")</f>
        <v>0</v>
      </c>
      <c r="X2144" s="27">
        <f>IF($E2144="","",IFERROR(VLOOKUP($E2144,BankTbl,4,0),""))</f>
        <v>0</v>
      </c>
      <c r="Y2144" s="27">
        <f>IF($F2144="","",IFERROR(VLOOKUP($F2144,BankTbl,4,0),""))</f>
        <v>0</v>
      </c>
      <c r="Z2144" s="27">
        <f>IF($B2144="","",IF($V2144="PICK",LEFT($N2144,5),IF($V2144="FIXED",$W2144,IF($V2144="CODE",$H2144,""))))</f>
        <v>0</v>
      </c>
    </row>
    <row r="2145" spans="1:26" ht="21" customHeight="1">
      <c r="A2145" s="27">
        <f>IF($B2145="","",COUNTA($B$13:$B2145))</f>
        <v>0</v>
      </c>
      <c r="B2145" s="28"/>
      <c r="C2145" s="28"/>
      <c r="D2145" s="29"/>
      <c r="E2145" s="29"/>
      <c r="F2145" s="29"/>
      <c r="G2145" s="28"/>
      <c r="H2145" s="28"/>
      <c r="I2145" s="30">
        <f>IF($H2145="","",IFERROR(VLOOKUP($H2145,AcctTbl,2,0),"کد ناشناخته"))</f>
        <v>0</v>
      </c>
      <c r="J2145" s="27">
        <f>IF($H2145="","",IFERROR(VLOOKUP($H2145,AcctTbl,3,0),""))</f>
        <v>0</v>
      </c>
      <c r="K2145" s="29"/>
      <c r="L2145" s="28"/>
      <c r="M2145" s="31"/>
      <c r="N2145" s="29"/>
      <c r="O2145" s="32">
        <f>IF($B2145="",0,IF($U2145="IN",N($M2145),0))</f>
        <v>0</v>
      </c>
      <c r="P2145" s="32">
        <f>IF($B2145="",0,IF(OR($U2145="OUT",$U2145="TRF"),N($M2145),0))</f>
        <v>0</v>
      </c>
      <c r="Q2145" s="32">
        <f>IF($B2145="",0,IF(OR($U2145="OUT",$U2145="TRF"),N($M2145),0))</f>
        <v>0</v>
      </c>
      <c r="R2145" s="32">
        <f>IF($B2145="",0,IF($U2145="IN",N($M2145),0))</f>
        <v>0</v>
      </c>
      <c r="S2145" s="33">
        <f>IF($B2145="","",IF($M2145="","⚠ مبلغ",IF($E2145="","⚠ بانک عامل",IF(AND($U2145="TRF",$F2145=""),"⚠ بانک مقصد",IF(AND($V2145&lt;&gt;"NONE",$V2145&lt;&gt;"",$Z2145=""),"⚠ طرف حساب","✓")))))</f>
        <v>0</v>
      </c>
      <c r="T2145" s="29"/>
      <c r="U2145" s="27">
        <f>IFERROR(VLOOKUP($D2145,BankOpTbl,2,0),"")</f>
        <v>0</v>
      </c>
      <c r="V2145" s="27">
        <f>IFERROR(VLOOKUP($D2145,BankOpTbl,3,0),"")</f>
        <v>0</v>
      </c>
      <c r="W2145" s="27">
        <f>IFERROR(VLOOKUP($D2145,BankOpTbl,4,0),"")</f>
        <v>0</v>
      </c>
      <c r="X2145" s="27">
        <f>IF($E2145="","",IFERROR(VLOOKUP($E2145,BankTbl,4,0),""))</f>
        <v>0</v>
      </c>
      <c r="Y2145" s="27">
        <f>IF($F2145="","",IFERROR(VLOOKUP($F2145,BankTbl,4,0),""))</f>
        <v>0</v>
      </c>
      <c r="Z2145" s="27">
        <f>IF($B2145="","",IF($V2145="PICK",LEFT($N2145,5),IF($V2145="FIXED",$W2145,IF($V2145="CODE",$H2145,""))))</f>
        <v>0</v>
      </c>
    </row>
    <row r="2146" spans="1:26" ht="21" customHeight="1">
      <c r="A2146" s="27">
        <f>IF($B2146="","",COUNTA($B$13:$B2146))</f>
        <v>0</v>
      </c>
      <c r="B2146" s="28"/>
      <c r="C2146" s="28"/>
      <c r="D2146" s="29"/>
      <c r="E2146" s="29"/>
      <c r="F2146" s="29"/>
      <c r="G2146" s="28"/>
      <c r="H2146" s="28"/>
      <c r="I2146" s="30">
        <f>IF($H2146="","",IFERROR(VLOOKUP($H2146,AcctTbl,2,0),"کد ناشناخته"))</f>
        <v>0</v>
      </c>
      <c r="J2146" s="27">
        <f>IF($H2146="","",IFERROR(VLOOKUP($H2146,AcctTbl,3,0),""))</f>
        <v>0</v>
      </c>
      <c r="K2146" s="29"/>
      <c r="L2146" s="28"/>
      <c r="M2146" s="31"/>
      <c r="N2146" s="29"/>
      <c r="O2146" s="32">
        <f>IF($B2146="",0,IF($U2146="IN",N($M2146),0))</f>
        <v>0</v>
      </c>
      <c r="P2146" s="32">
        <f>IF($B2146="",0,IF(OR($U2146="OUT",$U2146="TRF"),N($M2146),0))</f>
        <v>0</v>
      </c>
      <c r="Q2146" s="32">
        <f>IF($B2146="",0,IF(OR($U2146="OUT",$U2146="TRF"),N($M2146),0))</f>
        <v>0</v>
      </c>
      <c r="R2146" s="32">
        <f>IF($B2146="",0,IF($U2146="IN",N($M2146),0))</f>
        <v>0</v>
      </c>
      <c r="S2146" s="33">
        <f>IF($B2146="","",IF($M2146="","⚠ مبلغ",IF($E2146="","⚠ بانک عامل",IF(AND($U2146="TRF",$F2146=""),"⚠ بانک مقصد",IF(AND($V2146&lt;&gt;"NONE",$V2146&lt;&gt;"",$Z2146=""),"⚠ طرف حساب","✓")))))</f>
        <v>0</v>
      </c>
      <c r="T2146" s="29"/>
      <c r="U2146" s="27">
        <f>IFERROR(VLOOKUP($D2146,BankOpTbl,2,0),"")</f>
        <v>0</v>
      </c>
      <c r="V2146" s="27">
        <f>IFERROR(VLOOKUP($D2146,BankOpTbl,3,0),"")</f>
        <v>0</v>
      </c>
      <c r="W2146" s="27">
        <f>IFERROR(VLOOKUP($D2146,BankOpTbl,4,0),"")</f>
        <v>0</v>
      </c>
      <c r="X2146" s="27">
        <f>IF($E2146="","",IFERROR(VLOOKUP($E2146,BankTbl,4,0),""))</f>
        <v>0</v>
      </c>
      <c r="Y2146" s="27">
        <f>IF($F2146="","",IFERROR(VLOOKUP($F2146,BankTbl,4,0),""))</f>
        <v>0</v>
      </c>
      <c r="Z2146" s="27">
        <f>IF($B2146="","",IF($V2146="PICK",LEFT($N2146,5),IF($V2146="FIXED",$W2146,IF($V2146="CODE",$H2146,""))))</f>
        <v>0</v>
      </c>
    </row>
    <row r="2147" spans="1:26" ht="21" customHeight="1">
      <c r="A2147" s="27">
        <f>IF($B2147="","",COUNTA($B$13:$B2147))</f>
        <v>0</v>
      </c>
      <c r="B2147" s="28"/>
      <c r="C2147" s="28"/>
      <c r="D2147" s="29"/>
      <c r="E2147" s="29"/>
      <c r="F2147" s="29"/>
      <c r="G2147" s="28"/>
      <c r="H2147" s="28"/>
      <c r="I2147" s="30">
        <f>IF($H2147="","",IFERROR(VLOOKUP($H2147,AcctTbl,2,0),"کد ناشناخته"))</f>
        <v>0</v>
      </c>
      <c r="J2147" s="27">
        <f>IF($H2147="","",IFERROR(VLOOKUP($H2147,AcctTbl,3,0),""))</f>
        <v>0</v>
      </c>
      <c r="K2147" s="29"/>
      <c r="L2147" s="28"/>
      <c r="M2147" s="31"/>
      <c r="N2147" s="29"/>
      <c r="O2147" s="32">
        <f>IF($B2147="",0,IF($U2147="IN",N($M2147),0))</f>
        <v>0</v>
      </c>
      <c r="P2147" s="32">
        <f>IF($B2147="",0,IF(OR($U2147="OUT",$U2147="TRF"),N($M2147),0))</f>
        <v>0</v>
      </c>
      <c r="Q2147" s="32">
        <f>IF($B2147="",0,IF(OR($U2147="OUT",$U2147="TRF"),N($M2147),0))</f>
        <v>0</v>
      </c>
      <c r="R2147" s="32">
        <f>IF($B2147="",0,IF($U2147="IN",N($M2147),0))</f>
        <v>0</v>
      </c>
      <c r="S2147" s="33">
        <f>IF($B2147="","",IF($M2147="","⚠ مبلغ",IF($E2147="","⚠ بانک عامل",IF(AND($U2147="TRF",$F2147=""),"⚠ بانک مقصد",IF(AND($V2147&lt;&gt;"NONE",$V2147&lt;&gt;"",$Z2147=""),"⚠ طرف حساب","✓")))))</f>
        <v>0</v>
      </c>
      <c r="T2147" s="29"/>
      <c r="U2147" s="27">
        <f>IFERROR(VLOOKUP($D2147,BankOpTbl,2,0),"")</f>
        <v>0</v>
      </c>
      <c r="V2147" s="27">
        <f>IFERROR(VLOOKUP($D2147,BankOpTbl,3,0),"")</f>
        <v>0</v>
      </c>
      <c r="W2147" s="27">
        <f>IFERROR(VLOOKUP($D2147,BankOpTbl,4,0),"")</f>
        <v>0</v>
      </c>
      <c r="X2147" s="27">
        <f>IF($E2147="","",IFERROR(VLOOKUP($E2147,BankTbl,4,0),""))</f>
        <v>0</v>
      </c>
      <c r="Y2147" s="27">
        <f>IF($F2147="","",IFERROR(VLOOKUP($F2147,BankTbl,4,0),""))</f>
        <v>0</v>
      </c>
      <c r="Z2147" s="27">
        <f>IF($B2147="","",IF($V2147="PICK",LEFT($N2147,5),IF($V2147="FIXED",$W2147,IF($V2147="CODE",$H2147,""))))</f>
        <v>0</v>
      </c>
    </row>
    <row r="2148" spans="1:26" ht="21" customHeight="1">
      <c r="A2148" s="27">
        <f>IF($B2148="","",COUNTA($B$13:$B2148))</f>
        <v>0</v>
      </c>
      <c r="B2148" s="28"/>
      <c r="C2148" s="28"/>
      <c r="D2148" s="29"/>
      <c r="E2148" s="29"/>
      <c r="F2148" s="29"/>
      <c r="G2148" s="28"/>
      <c r="H2148" s="28"/>
      <c r="I2148" s="30">
        <f>IF($H2148="","",IFERROR(VLOOKUP($H2148,AcctTbl,2,0),"کد ناشناخته"))</f>
        <v>0</v>
      </c>
      <c r="J2148" s="27">
        <f>IF($H2148="","",IFERROR(VLOOKUP($H2148,AcctTbl,3,0),""))</f>
        <v>0</v>
      </c>
      <c r="K2148" s="29"/>
      <c r="L2148" s="28"/>
      <c r="M2148" s="31"/>
      <c r="N2148" s="29"/>
      <c r="O2148" s="32">
        <f>IF($B2148="",0,IF($U2148="IN",N($M2148),0))</f>
        <v>0</v>
      </c>
      <c r="P2148" s="32">
        <f>IF($B2148="",0,IF(OR($U2148="OUT",$U2148="TRF"),N($M2148),0))</f>
        <v>0</v>
      </c>
      <c r="Q2148" s="32">
        <f>IF($B2148="",0,IF(OR($U2148="OUT",$U2148="TRF"),N($M2148),0))</f>
        <v>0</v>
      </c>
      <c r="R2148" s="32">
        <f>IF($B2148="",0,IF($U2148="IN",N($M2148),0))</f>
        <v>0</v>
      </c>
      <c r="S2148" s="33">
        <f>IF($B2148="","",IF($M2148="","⚠ مبلغ",IF($E2148="","⚠ بانک عامل",IF(AND($U2148="TRF",$F2148=""),"⚠ بانک مقصد",IF(AND($V2148&lt;&gt;"NONE",$V2148&lt;&gt;"",$Z2148=""),"⚠ طرف حساب","✓")))))</f>
        <v>0</v>
      </c>
      <c r="T2148" s="29"/>
      <c r="U2148" s="27">
        <f>IFERROR(VLOOKUP($D2148,BankOpTbl,2,0),"")</f>
        <v>0</v>
      </c>
      <c r="V2148" s="27">
        <f>IFERROR(VLOOKUP($D2148,BankOpTbl,3,0),"")</f>
        <v>0</v>
      </c>
      <c r="W2148" s="27">
        <f>IFERROR(VLOOKUP($D2148,BankOpTbl,4,0),"")</f>
        <v>0</v>
      </c>
      <c r="X2148" s="27">
        <f>IF($E2148="","",IFERROR(VLOOKUP($E2148,BankTbl,4,0),""))</f>
        <v>0</v>
      </c>
      <c r="Y2148" s="27">
        <f>IF($F2148="","",IFERROR(VLOOKUP($F2148,BankTbl,4,0),""))</f>
        <v>0</v>
      </c>
      <c r="Z2148" s="27">
        <f>IF($B2148="","",IF($V2148="PICK",LEFT($N2148,5),IF($V2148="FIXED",$W2148,IF($V2148="CODE",$H2148,""))))</f>
        <v>0</v>
      </c>
    </row>
    <row r="2149" spans="1:26" ht="21" customHeight="1">
      <c r="A2149" s="27">
        <f>IF($B2149="","",COUNTA($B$13:$B2149))</f>
        <v>0</v>
      </c>
      <c r="B2149" s="28"/>
      <c r="C2149" s="28"/>
      <c r="D2149" s="29"/>
      <c r="E2149" s="29"/>
      <c r="F2149" s="29"/>
      <c r="G2149" s="28"/>
      <c r="H2149" s="28"/>
      <c r="I2149" s="30">
        <f>IF($H2149="","",IFERROR(VLOOKUP($H2149,AcctTbl,2,0),"کد ناشناخته"))</f>
        <v>0</v>
      </c>
      <c r="J2149" s="27">
        <f>IF($H2149="","",IFERROR(VLOOKUP($H2149,AcctTbl,3,0),""))</f>
        <v>0</v>
      </c>
      <c r="K2149" s="29"/>
      <c r="L2149" s="28"/>
      <c r="M2149" s="31"/>
      <c r="N2149" s="29"/>
      <c r="O2149" s="32">
        <f>IF($B2149="",0,IF($U2149="IN",N($M2149),0))</f>
        <v>0</v>
      </c>
      <c r="P2149" s="32">
        <f>IF($B2149="",0,IF(OR($U2149="OUT",$U2149="TRF"),N($M2149),0))</f>
        <v>0</v>
      </c>
      <c r="Q2149" s="32">
        <f>IF($B2149="",0,IF(OR($U2149="OUT",$U2149="TRF"),N($M2149),0))</f>
        <v>0</v>
      </c>
      <c r="R2149" s="32">
        <f>IF($B2149="",0,IF($U2149="IN",N($M2149),0))</f>
        <v>0</v>
      </c>
      <c r="S2149" s="33">
        <f>IF($B2149="","",IF($M2149="","⚠ مبلغ",IF($E2149="","⚠ بانک عامل",IF(AND($U2149="TRF",$F2149=""),"⚠ بانک مقصد",IF(AND($V2149&lt;&gt;"NONE",$V2149&lt;&gt;"",$Z2149=""),"⚠ طرف حساب","✓")))))</f>
        <v>0</v>
      </c>
      <c r="T2149" s="29"/>
      <c r="U2149" s="27">
        <f>IFERROR(VLOOKUP($D2149,BankOpTbl,2,0),"")</f>
        <v>0</v>
      </c>
      <c r="V2149" s="27">
        <f>IFERROR(VLOOKUP($D2149,BankOpTbl,3,0),"")</f>
        <v>0</v>
      </c>
      <c r="W2149" s="27">
        <f>IFERROR(VLOOKUP($D2149,BankOpTbl,4,0),"")</f>
        <v>0</v>
      </c>
      <c r="X2149" s="27">
        <f>IF($E2149="","",IFERROR(VLOOKUP($E2149,BankTbl,4,0),""))</f>
        <v>0</v>
      </c>
      <c r="Y2149" s="27">
        <f>IF($F2149="","",IFERROR(VLOOKUP($F2149,BankTbl,4,0),""))</f>
        <v>0</v>
      </c>
      <c r="Z2149" s="27">
        <f>IF($B2149="","",IF($V2149="PICK",LEFT($N2149,5),IF($V2149="FIXED",$W2149,IF($V2149="CODE",$H2149,""))))</f>
        <v>0</v>
      </c>
    </row>
    <row r="2150" spans="1:26" ht="21" customHeight="1">
      <c r="A2150" s="27">
        <f>IF($B2150="","",COUNTA($B$13:$B2150))</f>
        <v>0</v>
      </c>
      <c r="B2150" s="28"/>
      <c r="C2150" s="28"/>
      <c r="D2150" s="29"/>
      <c r="E2150" s="29"/>
      <c r="F2150" s="29"/>
      <c r="G2150" s="28"/>
      <c r="H2150" s="28"/>
      <c r="I2150" s="30">
        <f>IF($H2150="","",IFERROR(VLOOKUP($H2150,AcctTbl,2,0),"کد ناشناخته"))</f>
        <v>0</v>
      </c>
      <c r="J2150" s="27">
        <f>IF($H2150="","",IFERROR(VLOOKUP($H2150,AcctTbl,3,0),""))</f>
        <v>0</v>
      </c>
      <c r="K2150" s="29"/>
      <c r="L2150" s="28"/>
      <c r="M2150" s="31"/>
      <c r="N2150" s="29"/>
      <c r="O2150" s="32">
        <f>IF($B2150="",0,IF($U2150="IN",N($M2150),0))</f>
        <v>0</v>
      </c>
      <c r="P2150" s="32">
        <f>IF($B2150="",0,IF(OR($U2150="OUT",$U2150="TRF"),N($M2150),0))</f>
        <v>0</v>
      </c>
      <c r="Q2150" s="32">
        <f>IF($B2150="",0,IF(OR($U2150="OUT",$U2150="TRF"),N($M2150),0))</f>
        <v>0</v>
      </c>
      <c r="R2150" s="32">
        <f>IF($B2150="",0,IF($U2150="IN",N($M2150),0))</f>
        <v>0</v>
      </c>
      <c r="S2150" s="33">
        <f>IF($B2150="","",IF($M2150="","⚠ مبلغ",IF($E2150="","⚠ بانک عامل",IF(AND($U2150="TRF",$F2150=""),"⚠ بانک مقصد",IF(AND($V2150&lt;&gt;"NONE",$V2150&lt;&gt;"",$Z2150=""),"⚠ طرف حساب","✓")))))</f>
        <v>0</v>
      </c>
      <c r="T2150" s="29"/>
      <c r="U2150" s="27">
        <f>IFERROR(VLOOKUP($D2150,BankOpTbl,2,0),"")</f>
        <v>0</v>
      </c>
      <c r="V2150" s="27">
        <f>IFERROR(VLOOKUP($D2150,BankOpTbl,3,0),"")</f>
        <v>0</v>
      </c>
      <c r="W2150" s="27">
        <f>IFERROR(VLOOKUP($D2150,BankOpTbl,4,0),"")</f>
        <v>0</v>
      </c>
      <c r="X2150" s="27">
        <f>IF($E2150="","",IFERROR(VLOOKUP($E2150,BankTbl,4,0),""))</f>
        <v>0</v>
      </c>
      <c r="Y2150" s="27">
        <f>IF($F2150="","",IFERROR(VLOOKUP($F2150,BankTbl,4,0),""))</f>
        <v>0</v>
      </c>
      <c r="Z2150" s="27">
        <f>IF($B2150="","",IF($V2150="PICK",LEFT($N2150,5),IF($V2150="FIXED",$W2150,IF($V2150="CODE",$H2150,""))))</f>
        <v>0</v>
      </c>
    </row>
    <row r="2151" spans="1:26" ht="21" customHeight="1">
      <c r="A2151" s="27">
        <f>IF($B2151="","",COUNTA($B$13:$B2151))</f>
        <v>0</v>
      </c>
      <c r="B2151" s="28"/>
      <c r="C2151" s="28"/>
      <c r="D2151" s="29"/>
      <c r="E2151" s="29"/>
      <c r="F2151" s="29"/>
      <c r="G2151" s="28"/>
      <c r="H2151" s="28"/>
      <c r="I2151" s="30">
        <f>IF($H2151="","",IFERROR(VLOOKUP($H2151,AcctTbl,2,0),"کد ناشناخته"))</f>
        <v>0</v>
      </c>
      <c r="J2151" s="27">
        <f>IF($H2151="","",IFERROR(VLOOKUP($H2151,AcctTbl,3,0),""))</f>
        <v>0</v>
      </c>
      <c r="K2151" s="29"/>
      <c r="L2151" s="28"/>
      <c r="M2151" s="31"/>
      <c r="N2151" s="29"/>
      <c r="O2151" s="32">
        <f>IF($B2151="",0,IF($U2151="IN",N($M2151),0))</f>
        <v>0</v>
      </c>
      <c r="P2151" s="32">
        <f>IF($B2151="",0,IF(OR($U2151="OUT",$U2151="TRF"),N($M2151),0))</f>
        <v>0</v>
      </c>
      <c r="Q2151" s="32">
        <f>IF($B2151="",0,IF(OR($U2151="OUT",$U2151="TRF"),N($M2151),0))</f>
        <v>0</v>
      </c>
      <c r="R2151" s="32">
        <f>IF($B2151="",0,IF($U2151="IN",N($M2151),0))</f>
        <v>0</v>
      </c>
      <c r="S2151" s="33">
        <f>IF($B2151="","",IF($M2151="","⚠ مبلغ",IF($E2151="","⚠ بانک عامل",IF(AND($U2151="TRF",$F2151=""),"⚠ بانک مقصد",IF(AND($V2151&lt;&gt;"NONE",$V2151&lt;&gt;"",$Z2151=""),"⚠ طرف حساب","✓")))))</f>
        <v>0</v>
      </c>
      <c r="T2151" s="29"/>
      <c r="U2151" s="27">
        <f>IFERROR(VLOOKUP($D2151,BankOpTbl,2,0),"")</f>
        <v>0</v>
      </c>
      <c r="V2151" s="27">
        <f>IFERROR(VLOOKUP($D2151,BankOpTbl,3,0),"")</f>
        <v>0</v>
      </c>
      <c r="W2151" s="27">
        <f>IFERROR(VLOOKUP($D2151,BankOpTbl,4,0),"")</f>
        <v>0</v>
      </c>
      <c r="X2151" s="27">
        <f>IF($E2151="","",IFERROR(VLOOKUP($E2151,BankTbl,4,0),""))</f>
        <v>0</v>
      </c>
      <c r="Y2151" s="27">
        <f>IF($F2151="","",IFERROR(VLOOKUP($F2151,BankTbl,4,0),""))</f>
        <v>0</v>
      </c>
      <c r="Z2151" s="27">
        <f>IF($B2151="","",IF($V2151="PICK",LEFT($N2151,5),IF($V2151="FIXED",$W2151,IF($V2151="CODE",$H2151,""))))</f>
        <v>0</v>
      </c>
    </row>
    <row r="2152" spans="1:26" ht="21" customHeight="1">
      <c r="A2152" s="27">
        <f>IF($B2152="","",COUNTA($B$13:$B2152))</f>
        <v>0</v>
      </c>
      <c r="B2152" s="28"/>
      <c r="C2152" s="28"/>
      <c r="D2152" s="29"/>
      <c r="E2152" s="29"/>
      <c r="F2152" s="29"/>
      <c r="G2152" s="28"/>
      <c r="H2152" s="28"/>
      <c r="I2152" s="30">
        <f>IF($H2152="","",IFERROR(VLOOKUP($H2152,AcctTbl,2,0),"کد ناشناخته"))</f>
        <v>0</v>
      </c>
      <c r="J2152" s="27">
        <f>IF($H2152="","",IFERROR(VLOOKUP($H2152,AcctTbl,3,0),""))</f>
        <v>0</v>
      </c>
      <c r="K2152" s="29"/>
      <c r="L2152" s="28"/>
      <c r="M2152" s="31"/>
      <c r="N2152" s="29"/>
      <c r="O2152" s="32">
        <f>IF($B2152="",0,IF($U2152="IN",N($M2152),0))</f>
        <v>0</v>
      </c>
      <c r="P2152" s="32">
        <f>IF($B2152="",0,IF(OR($U2152="OUT",$U2152="TRF"),N($M2152),0))</f>
        <v>0</v>
      </c>
      <c r="Q2152" s="32">
        <f>IF($B2152="",0,IF(OR($U2152="OUT",$U2152="TRF"),N($M2152),0))</f>
        <v>0</v>
      </c>
      <c r="R2152" s="32">
        <f>IF($B2152="",0,IF($U2152="IN",N($M2152),0))</f>
        <v>0</v>
      </c>
      <c r="S2152" s="33">
        <f>IF($B2152="","",IF($M2152="","⚠ مبلغ",IF($E2152="","⚠ بانک عامل",IF(AND($U2152="TRF",$F2152=""),"⚠ بانک مقصد",IF(AND($V2152&lt;&gt;"NONE",$V2152&lt;&gt;"",$Z2152=""),"⚠ طرف حساب","✓")))))</f>
        <v>0</v>
      </c>
      <c r="T2152" s="29"/>
      <c r="U2152" s="27">
        <f>IFERROR(VLOOKUP($D2152,BankOpTbl,2,0),"")</f>
        <v>0</v>
      </c>
      <c r="V2152" s="27">
        <f>IFERROR(VLOOKUP($D2152,BankOpTbl,3,0),"")</f>
        <v>0</v>
      </c>
      <c r="W2152" s="27">
        <f>IFERROR(VLOOKUP($D2152,BankOpTbl,4,0),"")</f>
        <v>0</v>
      </c>
      <c r="X2152" s="27">
        <f>IF($E2152="","",IFERROR(VLOOKUP($E2152,BankTbl,4,0),""))</f>
        <v>0</v>
      </c>
      <c r="Y2152" s="27">
        <f>IF($F2152="","",IFERROR(VLOOKUP($F2152,BankTbl,4,0),""))</f>
        <v>0</v>
      </c>
      <c r="Z2152" s="27">
        <f>IF($B2152="","",IF($V2152="PICK",LEFT($N2152,5),IF($V2152="FIXED",$W2152,IF($V2152="CODE",$H2152,""))))</f>
        <v>0</v>
      </c>
    </row>
    <row r="2153" spans="1:26" ht="21" customHeight="1">
      <c r="A2153" s="27">
        <f>IF($B2153="","",COUNTA($B$13:$B2153))</f>
        <v>0</v>
      </c>
      <c r="B2153" s="28"/>
      <c r="C2153" s="28"/>
      <c r="D2153" s="29"/>
      <c r="E2153" s="29"/>
      <c r="F2153" s="29"/>
      <c r="G2153" s="28"/>
      <c r="H2153" s="28"/>
      <c r="I2153" s="30">
        <f>IF($H2153="","",IFERROR(VLOOKUP($H2153,AcctTbl,2,0),"کد ناشناخته"))</f>
        <v>0</v>
      </c>
      <c r="J2153" s="27">
        <f>IF($H2153="","",IFERROR(VLOOKUP($H2153,AcctTbl,3,0),""))</f>
        <v>0</v>
      </c>
      <c r="K2153" s="29"/>
      <c r="L2153" s="28"/>
      <c r="M2153" s="31"/>
      <c r="N2153" s="29"/>
      <c r="O2153" s="32">
        <f>IF($B2153="",0,IF($U2153="IN",N($M2153),0))</f>
        <v>0</v>
      </c>
      <c r="P2153" s="32">
        <f>IF($B2153="",0,IF(OR($U2153="OUT",$U2153="TRF"),N($M2153),0))</f>
        <v>0</v>
      </c>
      <c r="Q2153" s="32">
        <f>IF($B2153="",0,IF(OR($U2153="OUT",$U2153="TRF"),N($M2153),0))</f>
        <v>0</v>
      </c>
      <c r="R2153" s="32">
        <f>IF($B2153="",0,IF($U2153="IN",N($M2153),0))</f>
        <v>0</v>
      </c>
      <c r="S2153" s="33">
        <f>IF($B2153="","",IF($M2153="","⚠ مبلغ",IF($E2153="","⚠ بانک عامل",IF(AND($U2153="TRF",$F2153=""),"⚠ بانک مقصد",IF(AND($V2153&lt;&gt;"NONE",$V2153&lt;&gt;"",$Z2153=""),"⚠ طرف حساب","✓")))))</f>
        <v>0</v>
      </c>
      <c r="T2153" s="29"/>
      <c r="U2153" s="27">
        <f>IFERROR(VLOOKUP($D2153,BankOpTbl,2,0),"")</f>
        <v>0</v>
      </c>
      <c r="V2153" s="27">
        <f>IFERROR(VLOOKUP($D2153,BankOpTbl,3,0),"")</f>
        <v>0</v>
      </c>
      <c r="W2153" s="27">
        <f>IFERROR(VLOOKUP($D2153,BankOpTbl,4,0),"")</f>
        <v>0</v>
      </c>
      <c r="X2153" s="27">
        <f>IF($E2153="","",IFERROR(VLOOKUP($E2153,BankTbl,4,0),""))</f>
        <v>0</v>
      </c>
      <c r="Y2153" s="27">
        <f>IF($F2153="","",IFERROR(VLOOKUP($F2153,BankTbl,4,0),""))</f>
        <v>0</v>
      </c>
      <c r="Z2153" s="27">
        <f>IF($B2153="","",IF($V2153="PICK",LEFT($N2153,5),IF($V2153="FIXED",$W2153,IF($V2153="CODE",$H2153,""))))</f>
        <v>0</v>
      </c>
    </row>
    <row r="2154" spans="1:26" ht="21" customHeight="1">
      <c r="A2154" s="27">
        <f>IF($B2154="","",COUNTA($B$13:$B2154))</f>
        <v>0</v>
      </c>
      <c r="B2154" s="28"/>
      <c r="C2154" s="28"/>
      <c r="D2154" s="29"/>
      <c r="E2154" s="29"/>
      <c r="F2154" s="29"/>
      <c r="G2154" s="28"/>
      <c r="H2154" s="28"/>
      <c r="I2154" s="30">
        <f>IF($H2154="","",IFERROR(VLOOKUP($H2154,AcctTbl,2,0),"کد ناشناخته"))</f>
        <v>0</v>
      </c>
      <c r="J2154" s="27">
        <f>IF($H2154="","",IFERROR(VLOOKUP($H2154,AcctTbl,3,0),""))</f>
        <v>0</v>
      </c>
      <c r="K2154" s="29"/>
      <c r="L2154" s="28"/>
      <c r="M2154" s="31"/>
      <c r="N2154" s="29"/>
      <c r="O2154" s="32">
        <f>IF($B2154="",0,IF($U2154="IN",N($M2154),0))</f>
        <v>0</v>
      </c>
      <c r="P2154" s="32">
        <f>IF($B2154="",0,IF(OR($U2154="OUT",$U2154="TRF"),N($M2154),0))</f>
        <v>0</v>
      </c>
      <c r="Q2154" s="32">
        <f>IF($B2154="",0,IF(OR($U2154="OUT",$U2154="TRF"),N($M2154),0))</f>
        <v>0</v>
      </c>
      <c r="R2154" s="32">
        <f>IF($B2154="",0,IF($U2154="IN",N($M2154),0))</f>
        <v>0</v>
      </c>
      <c r="S2154" s="33">
        <f>IF($B2154="","",IF($M2154="","⚠ مبلغ",IF($E2154="","⚠ بانک عامل",IF(AND($U2154="TRF",$F2154=""),"⚠ بانک مقصد",IF(AND($V2154&lt;&gt;"NONE",$V2154&lt;&gt;"",$Z2154=""),"⚠ طرف حساب","✓")))))</f>
        <v>0</v>
      </c>
      <c r="T2154" s="29"/>
      <c r="U2154" s="27">
        <f>IFERROR(VLOOKUP($D2154,BankOpTbl,2,0),"")</f>
        <v>0</v>
      </c>
      <c r="V2154" s="27">
        <f>IFERROR(VLOOKUP($D2154,BankOpTbl,3,0),"")</f>
        <v>0</v>
      </c>
      <c r="W2154" s="27">
        <f>IFERROR(VLOOKUP($D2154,BankOpTbl,4,0),"")</f>
        <v>0</v>
      </c>
      <c r="X2154" s="27">
        <f>IF($E2154="","",IFERROR(VLOOKUP($E2154,BankTbl,4,0),""))</f>
        <v>0</v>
      </c>
      <c r="Y2154" s="27">
        <f>IF($F2154="","",IFERROR(VLOOKUP($F2154,BankTbl,4,0),""))</f>
        <v>0</v>
      </c>
      <c r="Z2154" s="27">
        <f>IF($B2154="","",IF($V2154="PICK",LEFT($N2154,5),IF($V2154="FIXED",$W2154,IF($V2154="CODE",$H2154,""))))</f>
        <v>0</v>
      </c>
    </row>
    <row r="2155" spans="1:26" ht="21" customHeight="1">
      <c r="A2155" s="27">
        <f>IF($B2155="","",COUNTA($B$13:$B2155))</f>
        <v>0</v>
      </c>
      <c r="B2155" s="28"/>
      <c r="C2155" s="28"/>
      <c r="D2155" s="29"/>
      <c r="E2155" s="29"/>
      <c r="F2155" s="29"/>
      <c r="G2155" s="28"/>
      <c r="H2155" s="28"/>
      <c r="I2155" s="30">
        <f>IF($H2155="","",IFERROR(VLOOKUP($H2155,AcctTbl,2,0),"کد ناشناخته"))</f>
        <v>0</v>
      </c>
      <c r="J2155" s="27">
        <f>IF($H2155="","",IFERROR(VLOOKUP($H2155,AcctTbl,3,0),""))</f>
        <v>0</v>
      </c>
      <c r="K2155" s="29"/>
      <c r="L2155" s="28"/>
      <c r="M2155" s="31"/>
      <c r="N2155" s="29"/>
      <c r="O2155" s="32">
        <f>IF($B2155="",0,IF($U2155="IN",N($M2155),0))</f>
        <v>0</v>
      </c>
      <c r="P2155" s="32">
        <f>IF($B2155="",0,IF(OR($U2155="OUT",$U2155="TRF"),N($M2155),0))</f>
        <v>0</v>
      </c>
      <c r="Q2155" s="32">
        <f>IF($B2155="",0,IF(OR($U2155="OUT",$U2155="TRF"),N($M2155),0))</f>
        <v>0</v>
      </c>
      <c r="R2155" s="32">
        <f>IF($B2155="",0,IF($U2155="IN",N($M2155),0))</f>
        <v>0</v>
      </c>
      <c r="S2155" s="33">
        <f>IF($B2155="","",IF($M2155="","⚠ مبلغ",IF($E2155="","⚠ بانک عامل",IF(AND($U2155="TRF",$F2155=""),"⚠ بانک مقصد",IF(AND($V2155&lt;&gt;"NONE",$V2155&lt;&gt;"",$Z2155=""),"⚠ طرف حساب","✓")))))</f>
        <v>0</v>
      </c>
      <c r="T2155" s="29"/>
      <c r="U2155" s="27">
        <f>IFERROR(VLOOKUP($D2155,BankOpTbl,2,0),"")</f>
        <v>0</v>
      </c>
      <c r="V2155" s="27">
        <f>IFERROR(VLOOKUP($D2155,BankOpTbl,3,0),"")</f>
        <v>0</v>
      </c>
      <c r="W2155" s="27">
        <f>IFERROR(VLOOKUP($D2155,BankOpTbl,4,0),"")</f>
        <v>0</v>
      </c>
      <c r="X2155" s="27">
        <f>IF($E2155="","",IFERROR(VLOOKUP($E2155,BankTbl,4,0),""))</f>
        <v>0</v>
      </c>
      <c r="Y2155" s="27">
        <f>IF($F2155="","",IFERROR(VLOOKUP($F2155,BankTbl,4,0),""))</f>
        <v>0</v>
      </c>
      <c r="Z2155" s="27">
        <f>IF($B2155="","",IF($V2155="PICK",LEFT($N2155,5),IF($V2155="FIXED",$W2155,IF($V2155="CODE",$H2155,""))))</f>
        <v>0</v>
      </c>
    </row>
    <row r="2156" spans="1:26" ht="21" customHeight="1">
      <c r="A2156" s="27">
        <f>IF($B2156="","",COUNTA($B$13:$B2156))</f>
        <v>0</v>
      </c>
      <c r="B2156" s="28"/>
      <c r="C2156" s="28"/>
      <c r="D2156" s="29"/>
      <c r="E2156" s="29"/>
      <c r="F2156" s="29"/>
      <c r="G2156" s="28"/>
      <c r="H2156" s="28"/>
      <c r="I2156" s="30">
        <f>IF($H2156="","",IFERROR(VLOOKUP($H2156,AcctTbl,2,0),"کد ناشناخته"))</f>
        <v>0</v>
      </c>
      <c r="J2156" s="27">
        <f>IF($H2156="","",IFERROR(VLOOKUP($H2156,AcctTbl,3,0),""))</f>
        <v>0</v>
      </c>
      <c r="K2156" s="29"/>
      <c r="L2156" s="28"/>
      <c r="M2156" s="31"/>
      <c r="N2156" s="29"/>
      <c r="O2156" s="32">
        <f>IF($B2156="",0,IF($U2156="IN",N($M2156),0))</f>
        <v>0</v>
      </c>
      <c r="P2156" s="32">
        <f>IF($B2156="",0,IF(OR($U2156="OUT",$U2156="TRF"),N($M2156),0))</f>
        <v>0</v>
      </c>
      <c r="Q2156" s="32">
        <f>IF($B2156="",0,IF(OR($U2156="OUT",$U2156="TRF"),N($M2156),0))</f>
        <v>0</v>
      </c>
      <c r="R2156" s="32">
        <f>IF($B2156="",0,IF($U2156="IN",N($M2156),0))</f>
        <v>0</v>
      </c>
      <c r="S2156" s="33">
        <f>IF($B2156="","",IF($M2156="","⚠ مبلغ",IF($E2156="","⚠ بانک عامل",IF(AND($U2156="TRF",$F2156=""),"⚠ بانک مقصد",IF(AND($V2156&lt;&gt;"NONE",$V2156&lt;&gt;"",$Z2156=""),"⚠ طرف حساب","✓")))))</f>
        <v>0</v>
      </c>
      <c r="T2156" s="29"/>
      <c r="U2156" s="27">
        <f>IFERROR(VLOOKUP($D2156,BankOpTbl,2,0),"")</f>
        <v>0</v>
      </c>
      <c r="V2156" s="27">
        <f>IFERROR(VLOOKUP($D2156,BankOpTbl,3,0),"")</f>
        <v>0</v>
      </c>
      <c r="W2156" s="27">
        <f>IFERROR(VLOOKUP($D2156,BankOpTbl,4,0),"")</f>
        <v>0</v>
      </c>
      <c r="X2156" s="27">
        <f>IF($E2156="","",IFERROR(VLOOKUP($E2156,BankTbl,4,0),""))</f>
        <v>0</v>
      </c>
      <c r="Y2156" s="27">
        <f>IF($F2156="","",IFERROR(VLOOKUP($F2156,BankTbl,4,0),""))</f>
        <v>0</v>
      </c>
      <c r="Z2156" s="27">
        <f>IF($B2156="","",IF($V2156="PICK",LEFT($N2156,5),IF($V2156="FIXED",$W2156,IF($V2156="CODE",$H2156,""))))</f>
        <v>0</v>
      </c>
    </row>
    <row r="2157" spans="1:26" ht="21" customHeight="1">
      <c r="A2157" s="27">
        <f>IF($B2157="","",COUNTA($B$13:$B2157))</f>
        <v>0</v>
      </c>
      <c r="B2157" s="28"/>
      <c r="C2157" s="28"/>
      <c r="D2157" s="29"/>
      <c r="E2157" s="29"/>
      <c r="F2157" s="29"/>
      <c r="G2157" s="28"/>
      <c r="H2157" s="28"/>
      <c r="I2157" s="30">
        <f>IF($H2157="","",IFERROR(VLOOKUP($H2157,AcctTbl,2,0),"کد ناشناخته"))</f>
        <v>0</v>
      </c>
      <c r="J2157" s="27">
        <f>IF($H2157="","",IFERROR(VLOOKUP($H2157,AcctTbl,3,0),""))</f>
        <v>0</v>
      </c>
      <c r="K2157" s="29"/>
      <c r="L2157" s="28"/>
      <c r="M2157" s="31"/>
      <c r="N2157" s="29"/>
      <c r="O2157" s="32">
        <f>IF($B2157="",0,IF($U2157="IN",N($M2157),0))</f>
        <v>0</v>
      </c>
      <c r="P2157" s="32">
        <f>IF($B2157="",0,IF(OR($U2157="OUT",$U2157="TRF"),N($M2157),0))</f>
        <v>0</v>
      </c>
      <c r="Q2157" s="32">
        <f>IF($B2157="",0,IF(OR($U2157="OUT",$U2157="TRF"),N($M2157),0))</f>
        <v>0</v>
      </c>
      <c r="R2157" s="32">
        <f>IF($B2157="",0,IF($U2157="IN",N($M2157),0))</f>
        <v>0</v>
      </c>
      <c r="S2157" s="33">
        <f>IF($B2157="","",IF($M2157="","⚠ مبلغ",IF($E2157="","⚠ بانک عامل",IF(AND($U2157="TRF",$F2157=""),"⚠ بانک مقصد",IF(AND($V2157&lt;&gt;"NONE",$V2157&lt;&gt;"",$Z2157=""),"⚠ طرف حساب","✓")))))</f>
        <v>0</v>
      </c>
      <c r="T2157" s="29"/>
      <c r="U2157" s="27">
        <f>IFERROR(VLOOKUP($D2157,BankOpTbl,2,0),"")</f>
        <v>0</v>
      </c>
      <c r="V2157" s="27">
        <f>IFERROR(VLOOKUP($D2157,BankOpTbl,3,0),"")</f>
        <v>0</v>
      </c>
      <c r="W2157" s="27">
        <f>IFERROR(VLOOKUP($D2157,BankOpTbl,4,0),"")</f>
        <v>0</v>
      </c>
      <c r="X2157" s="27">
        <f>IF($E2157="","",IFERROR(VLOOKUP($E2157,BankTbl,4,0),""))</f>
        <v>0</v>
      </c>
      <c r="Y2157" s="27">
        <f>IF($F2157="","",IFERROR(VLOOKUP($F2157,BankTbl,4,0),""))</f>
        <v>0</v>
      </c>
      <c r="Z2157" s="27">
        <f>IF($B2157="","",IF($V2157="PICK",LEFT($N2157,5),IF($V2157="FIXED",$W2157,IF($V2157="CODE",$H2157,""))))</f>
        <v>0</v>
      </c>
    </row>
    <row r="2158" spans="1:26" ht="21" customHeight="1">
      <c r="A2158" s="27">
        <f>IF($B2158="","",COUNTA($B$13:$B2158))</f>
        <v>0</v>
      </c>
      <c r="B2158" s="28"/>
      <c r="C2158" s="28"/>
      <c r="D2158" s="29"/>
      <c r="E2158" s="29"/>
      <c r="F2158" s="29"/>
      <c r="G2158" s="28"/>
      <c r="H2158" s="28"/>
      <c r="I2158" s="30">
        <f>IF($H2158="","",IFERROR(VLOOKUP($H2158,AcctTbl,2,0),"کد ناشناخته"))</f>
        <v>0</v>
      </c>
      <c r="J2158" s="27">
        <f>IF($H2158="","",IFERROR(VLOOKUP($H2158,AcctTbl,3,0),""))</f>
        <v>0</v>
      </c>
      <c r="K2158" s="29"/>
      <c r="L2158" s="28"/>
      <c r="M2158" s="31"/>
      <c r="N2158" s="29"/>
      <c r="O2158" s="32">
        <f>IF($B2158="",0,IF($U2158="IN",N($M2158),0))</f>
        <v>0</v>
      </c>
      <c r="P2158" s="32">
        <f>IF($B2158="",0,IF(OR($U2158="OUT",$U2158="TRF"),N($M2158),0))</f>
        <v>0</v>
      </c>
      <c r="Q2158" s="32">
        <f>IF($B2158="",0,IF(OR($U2158="OUT",$U2158="TRF"),N($M2158),0))</f>
        <v>0</v>
      </c>
      <c r="R2158" s="32">
        <f>IF($B2158="",0,IF($U2158="IN",N($M2158),0))</f>
        <v>0</v>
      </c>
      <c r="S2158" s="33">
        <f>IF($B2158="","",IF($M2158="","⚠ مبلغ",IF($E2158="","⚠ بانک عامل",IF(AND($U2158="TRF",$F2158=""),"⚠ بانک مقصد",IF(AND($V2158&lt;&gt;"NONE",$V2158&lt;&gt;"",$Z2158=""),"⚠ طرف حساب","✓")))))</f>
        <v>0</v>
      </c>
      <c r="T2158" s="29"/>
      <c r="U2158" s="27">
        <f>IFERROR(VLOOKUP($D2158,BankOpTbl,2,0),"")</f>
        <v>0</v>
      </c>
      <c r="V2158" s="27">
        <f>IFERROR(VLOOKUP($D2158,BankOpTbl,3,0),"")</f>
        <v>0</v>
      </c>
      <c r="W2158" s="27">
        <f>IFERROR(VLOOKUP($D2158,BankOpTbl,4,0),"")</f>
        <v>0</v>
      </c>
      <c r="X2158" s="27">
        <f>IF($E2158="","",IFERROR(VLOOKUP($E2158,BankTbl,4,0),""))</f>
        <v>0</v>
      </c>
      <c r="Y2158" s="27">
        <f>IF($F2158="","",IFERROR(VLOOKUP($F2158,BankTbl,4,0),""))</f>
        <v>0</v>
      </c>
      <c r="Z2158" s="27">
        <f>IF($B2158="","",IF($V2158="PICK",LEFT($N2158,5),IF($V2158="FIXED",$W2158,IF($V2158="CODE",$H2158,""))))</f>
        <v>0</v>
      </c>
    </row>
    <row r="2159" spans="1:26" ht="21" customHeight="1">
      <c r="A2159" s="27">
        <f>IF($B2159="","",COUNTA($B$13:$B2159))</f>
        <v>0</v>
      </c>
      <c r="B2159" s="28"/>
      <c r="C2159" s="28"/>
      <c r="D2159" s="29"/>
      <c r="E2159" s="29"/>
      <c r="F2159" s="29"/>
      <c r="G2159" s="28"/>
      <c r="H2159" s="28"/>
      <c r="I2159" s="30">
        <f>IF($H2159="","",IFERROR(VLOOKUP($H2159,AcctTbl,2,0),"کد ناشناخته"))</f>
        <v>0</v>
      </c>
      <c r="J2159" s="27">
        <f>IF($H2159="","",IFERROR(VLOOKUP($H2159,AcctTbl,3,0),""))</f>
        <v>0</v>
      </c>
      <c r="K2159" s="29"/>
      <c r="L2159" s="28"/>
      <c r="M2159" s="31"/>
      <c r="N2159" s="29"/>
      <c r="O2159" s="32">
        <f>IF($B2159="",0,IF($U2159="IN",N($M2159),0))</f>
        <v>0</v>
      </c>
      <c r="P2159" s="32">
        <f>IF($B2159="",0,IF(OR($U2159="OUT",$U2159="TRF"),N($M2159),0))</f>
        <v>0</v>
      </c>
      <c r="Q2159" s="32">
        <f>IF($B2159="",0,IF(OR($U2159="OUT",$U2159="TRF"),N($M2159),0))</f>
        <v>0</v>
      </c>
      <c r="R2159" s="32">
        <f>IF($B2159="",0,IF($U2159="IN",N($M2159),0))</f>
        <v>0</v>
      </c>
      <c r="S2159" s="33">
        <f>IF($B2159="","",IF($M2159="","⚠ مبلغ",IF($E2159="","⚠ بانک عامل",IF(AND($U2159="TRF",$F2159=""),"⚠ بانک مقصد",IF(AND($V2159&lt;&gt;"NONE",$V2159&lt;&gt;"",$Z2159=""),"⚠ طرف حساب","✓")))))</f>
        <v>0</v>
      </c>
      <c r="T2159" s="29"/>
      <c r="U2159" s="27">
        <f>IFERROR(VLOOKUP($D2159,BankOpTbl,2,0),"")</f>
        <v>0</v>
      </c>
      <c r="V2159" s="27">
        <f>IFERROR(VLOOKUP($D2159,BankOpTbl,3,0),"")</f>
        <v>0</v>
      </c>
      <c r="W2159" s="27">
        <f>IFERROR(VLOOKUP($D2159,BankOpTbl,4,0),"")</f>
        <v>0</v>
      </c>
      <c r="X2159" s="27">
        <f>IF($E2159="","",IFERROR(VLOOKUP($E2159,BankTbl,4,0),""))</f>
        <v>0</v>
      </c>
      <c r="Y2159" s="27">
        <f>IF($F2159="","",IFERROR(VLOOKUP($F2159,BankTbl,4,0),""))</f>
        <v>0</v>
      </c>
      <c r="Z2159" s="27">
        <f>IF($B2159="","",IF($V2159="PICK",LEFT($N2159,5),IF($V2159="FIXED",$W2159,IF($V2159="CODE",$H2159,""))))</f>
        <v>0</v>
      </c>
    </row>
    <row r="2160" spans="1:26" ht="21" customHeight="1">
      <c r="A2160" s="27">
        <f>IF($B2160="","",COUNTA($B$13:$B2160))</f>
        <v>0</v>
      </c>
      <c r="B2160" s="28"/>
      <c r="C2160" s="28"/>
      <c r="D2160" s="29"/>
      <c r="E2160" s="29"/>
      <c r="F2160" s="29"/>
      <c r="G2160" s="28"/>
      <c r="H2160" s="28"/>
      <c r="I2160" s="30">
        <f>IF($H2160="","",IFERROR(VLOOKUP($H2160,AcctTbl,2,0),"کد ناشناخته"))</f>
        <v>0</v>
      </c>
      <c r="J2160" s="27">
        <f>IF($H2160="","",IFERROR(VLOOKUP($H2160,AcctTbl,3,0),""))</f>
        <v>0</v>
      </c>
      <c r="K2160" s="29"/>
      <c r="L2160" s="28"/>
      <c r="M2160" s="31"/>
      <c r="N2160" s="29"/>
      <c r="O2160" s="32">
        <f>IF($B2160="",0,IF($U2160="IN",N($M2160),0))</f>
        <v>0</v>
      </c>
      <c r="P2160" s="32">
        <f>IF($B2160="",0,IF(OR($U2160="OUT",$U2160="TRF"),N($M2160),0))</f>
        <v>0</v>
      </c>
      <c r="Q2160" s="32">
        <f>IF($B2160="",0,IF(OR($U2160="OUT",$U2160="TRF"),N($M2160),0))</f>
        <v>0</v>
      </c>
      <c r="R2160" s="32">
        <f>IF($B2160="",0,IF($U2160="IN",N($M2160),0))</f>
        <v>0</v>
      </c>
      <c r="S2160" s="33">
        <f>IF($B2160="","",IF($M2160="","⚠ مبلغ",IF($E2160="","⚠ بانک عامل",IF(AND($U2160="TRF",$F2160=""),"⚠ بانک مقصد",IF(AND($V2160&lt;&gt;"NONE",$V2160&lt;&gt;"",$Z2160=""),"⚠ طرف حساب","✓")))))</f>
        <v>0</v>
      </c>
      <c r="T2160" s="29"/>
      <c r="U2160" s="27">
        <f>IFERROR(VLOOKUP($D2160,BankOpTbl,2,0),"")</f>
        <v>0</v>
      </c>
      <c r="V2160" s="27">
        <f>IFERROR(VLOOKUP($D2160,BankOpTbl,3,0),"")</f>
        <v>0</v>
      </c>
      <c r="W2160" s="27">
        <f>IFERROR(VLOOKUP($D2160,BankOpTbl,4,0),"")</f>
        <v>0</v>
      </c>
      <c r="X2160" s="27">
        <f>IF($E2160="","",IFERROR(VLOOKUP($E2160,BankTbl,4,0),""))</f>
        <v>0</v>
      </c>
      <c r="Y2160" s="27">
        <f>IF($F2160="","",IFERROR(VLOOKUP($F2160,BankTbl,4,0),""))</f>
        <v>0</v>
      </c>
      <c r="Z2160" s="27">
        <f>IF($B2160="","",IF($V2160="PICK",LEFT($N2160,5),IF($V2160="FIXED",$W2160,IF($V2160="CODE",$H2160,""))))</f>
        <v>0</v>
      </c>
    </row>
    <row r="2161" spans="1:26" ht="21" customHeight="1">
      <c r="A2161" s="27">
        <f>IF($B2161="","",COUNTA($B$13:$B2161))</f>
        <v>0</v>
      </c>
      <c r="B2161" s="28"/>
      <c r="C2161" s="28"/>
      <c r="D2161" s="29"/>
      <c r="E2161" s="29"/>
      <c r="F2161" s="29"/>
      <c r="G2161" s="28"/>
      <c r="H2161" s="28"/>
      <c r="I2161" s="30">
        <f>IF($H2161="","",IFERROR(VLOOKUP($H2161,AcctTbl,2,0),"کد ناشناخته"))</f>
        <v>0</v>
      </c>
      <c r="J2161" s="27">
        <f>IF($H2161="","",IFERROR(VLOOKUP($H2161,AcctTbl,3,0),""))</f>
        <v>0</v>
      </c>
      <c r="K2161" s="29"/>
      <c r="L2161" s="28"/>
      <c r="M2161" s="31"/>
      <c r="N2161" s="29"/>
      <c r="O2161" s="32">
        <f>IF($B2161="",0,IF($U2161="IN",N($M2161),0))</f>
        <v>0</v>
      </c>
      <c r="P2161" s="32">
        <f>IF($B2161="",0,IF(OR($U2161="OUT",$U2161="TRF"),N($M2161),0))</f>
        <v>0</v>
      </c>
      <c r="Q2161" s="32">
        <f>IF($B2161="",0,IF(OR($U2161="OUT",$U2161="TRF"),N($M2161),0))</f>
        <v>0</v>
      </c>
      <c r="R2161" s="32">
        <f>IF($B2161="",0,IF($U2161="IN",N($M2161),0))</f>
        <v>0</v>
      </c>
      <c r="S2161" s="33">
        <f>IF($B2161="","",IF($M2161="","⚠ مبلغ",IF($E2161="","⚠ بانک عامل",IF(AND($U2161="TRF",$F2161=""),"⚠ بانک مقصد",IF(AND($V2161&lt;&gt;"NONE",$V2161&lt;&gt;"",$Z2161=""),"⚠ طرف حساب","✓")))))</f>
        <v>0</v>
      </c>
      <c r="T2161" s="29"/>
      <c r="U2161" s="27">
        <f>IFERROR(VLOOKUP($D2161,BankOpTbl,2,0),"")</f>
        <v>0</v>
      </c>
      <c r="V2161" s="27">
        <f>IFERROR(VLOOKUP($D2161,BankOpTbl,3,0),"")</f>
        <v>0</v>
      </c>
      <c r="W2161" s="27">
        <f>IFERROR(VLOOKUP($D2161,BankOpTbl,4,0),"")</f>
        <v>0</v>
      </c>
      <c r="X2161" s="27">
        <f>IF($E2161="","",IFERROR(VLOOKUP($E2161,BankTbl,4,0),""))</f>
        <v>0</v>
      </c>
      <c r="Y2161" s="27">
        <f>IF($F2161="","",IFERROR(VLOOKUP($F2161,BankTbl,4,0),""))</f>
        <v>0</v>
      </c>
      <c r="Z2161" s="27">
        <f>IF($B2161="","",IF($V2161="PICK",LEFT($N2161,5),IF($V2161="FIXED",$W2161,IF($V2161="CODE",$H2161,""))))</f>
        <v>0</v>
      </c>
    </row>
    <row r="2162" spans="1:26" ht="21" customHeight="1">
      <c r="A2162" s="27">
        <f>IF($B2162="","",COUNTA($B$13:$B2162))</f>
        <v>0</v>
      </c>
      <c r="B2162" s="28"/>
      <c r="C2162" s="28"/>
      <c r="D2162" s="29"/>
      <c r="E2162" s="29"/>
      <c r="F2162" s="29"/>
      <c r="G2162" s="28"/>
      <c r="H2162" s="28"/>
      <c r="I2162" s="30">
        <f>IF($H2162="","",IFERROR(VLOOKUP($H2162,AcctTbl,2,0),"کد ناشناخته"))</f>
        <v>0</v>
      </c>
      <c r="J2162" s="27">
        <f>IF($H2162="","",IFERROR(VLOOKUP($H2162,AcctTbl,3,0),""))</f>
        <v>0</v>
      </c>
      <c r="K2162" s="29"/>
      <c r="L2162" s="28"/>
      <c r="M2162" s="31"/>
      <c r="N2162" s="29"/>
      <c r="O2162" s="32">
        <f>IF($B2162="",0,IF($U2162="IN",N($M2162),0))</f>
        <v>0</v>
      </c>
      <c r="P2162" s="32">
        <f>IF($B2162="",0,IF(OR($U2162="OUT",$U2162="TRF"),N($M2162),0))</f>
        <v>0</v>
      </c>
      <c r="Q2162" s="32">
        <f>IF($B2162="",0,IF(OR($U2162="OUT",$U2162="TRF"),N($M2162),0))</f>
        <v>0</v>
      </c>
      <c r="R2162" s="32">
        <f>IF($B2162="",0,IF($U2162="IN",N($M2162),0))</f>
        <v>0</v>
      </c>
      <c r="S2162" s="33">
        <f>IF($B2162="","",IF($M2162="","⚠ مبلغ",IF($E2162="","⚠ بانک عامل",IF(AND($U2162="TRF",$F2162=""),"⚠ بانک مقصد",IF(AND($V2162&lt;&gt;"NONE",$V2162&lt;&gt;"",$Z2162=""),"⚠ طرف حساب","✓")))))</f>
        <v>0</v>
      </c>
      <c r="T2162" s="29"/>
      <c r="U2162" s="27">
        <f>IFERROR(VLOOKUP($D2162,BankOpTbl,2,0),"")</f>
        <v>0</v>
      </c>
      <c r="V2162" s="27">
        <f>IFERROR(VLOOKUP($D2162,BankOpTbl,3,0),"")</f>
        <v>0</v>
      </c>
      <c r="W2162" s="27">
        <f>IFERROR(VLOOKUP($D2162,BankOpTbl,4,0),"")</f>
        <v>0</v>
      </c>
      <c r="X2162" s="27">
        <f>IF($E2162="","",IFERROR(VLOOKUP($E2162,BankTbl,4,0),""))</f>
        <v>0</v>
      </c>
      <c r="Y2162" s="27">
        <f>IF($F2162="","",IFERROR(VLOOKUP($F2162,BankTbl,4,0),""))</f>
        <v>0</v>
      </c>
      <c r="Z2162" s="27">
        <f>IF($B2162="","",IF($V2162="PICK",LEFT($N2162,5),IF($V2162="FIXED",$W2162,IF($V2162="CODE",$H2162,""))))</f>
        <v>0</v>
      </c>
    </row>
    <row r="2163" spans="1:26" ht="21" customHeight="1">
      <c r="A2163" s="27">
        <f>IF($B2163="","",COUNTA($B$13:$B2163))</f>
        <v>0</v>
      </c>
      <c r="B2163" s="28"/>
      <c r="C2163" s="28"/>
      <c r="D2163" s="29"/>
      <c r="E2163" s="29"/>
      <c r="F2163" s="29"/>
      <c r="G2163" s="28"/>
      <c r="H2163" s="28"/>
      <c r="I2163" s="30">
        <f>IF($H2163="","",IFERROR(VLOOKUP($H2163,AcctTbl,2,0),"کد ناشناخته"))</f>
        <v>0</v>
      </c>
      <c r="J2163" s="27">
        <f>IF($H2163="","",IFERROR(VLOOKUP($H2163,AcctTbl,3,0),""))</f>
        <v>0</v>
      </c>
      <c r="K2163" s="29"/>
      <c r="L2163" s="28"/>
      <c r="M2163" s="31"/>
      <c r="N2163" s="29"/>
      <c r="O2163" s="32">
        <f>IF($B2163="",0,IF($U2163="IN",N($M2163),0))</f>
        <v>0</v>
      </c>
      <c r="P2163" s="32">
        <f>IF($B2163="",0,IF(OR($U2163="OUT",$U2163="TRF"),N($M2163),0))</f>
        <v>0</v>
      </c>
      <c r="Q2163" s="32">
        <f>IF($B2163="",0,IF(OR($U2163="OUT",$U2163="TRF"),N($M2163),0))</f>
        <v>0</v>
      </c>
      <c r="R2163" s="32">
        <f>IF($B2163="",0,IF($U2163="IN",N($M2163),0))</f>
        <v>0</v>
      </c>
      <c r="S2163" s="33">
        <f>IF($B2163="","",IF($M2163="","⚠ مبلغ",IF($E2163="","⚠ بانک عامل",IF(AND($U2163="TRF",$F2163=""),"⚠ بانک مقصد",IF(AND($V2163&lt;&gt;"NONE",$V2163&lt;&gt;"",$Z2163=""),"⚠ طرف حساب","✓")))))</f>
        <v>0</v>
      </c>
      <c r="T2163" s="29"/>
      <c r="U2163" s="27">
        <f>IFERROR(VLOOKUP($D2163,BankOpTbl,2,0),"")</f>
        <v>0</v>
      </c>
      <c r="V2163" s="27">
        <f>IFERROR(VLOOKUP($D2163,BankOpTbl,3,0),"")</f>
        <v>0</v>
      </c>
      <c r="W2163" s="27">
        <f>IFERROR(VLOOKUP($D2163,BankOpTbl,4,0),"")</f>
        <v>0</v>
      </c>
      <c r="X2163" s="27">
        <f>IF($E2163="","",IFERROR(VLOOKUP($E2163,BankTbl,4,0),""))</f>
        <v>0</v>
      </c>
      <c r="Y2163" s="27">
        <f>IF($F2163="","",IFERROR(VLOOKUP($F2163,BankTbl,4,0),""))</f>
        <v>0</v>
      </c>
      <c r="Z2163" s="27">
        <f>IF($B2163="","",IF($V2163="PICK",LEFT($N2163,5),IF($V2163="FIXED",$W2163,IF($V2163="CODE",$H2163,""))))</f>
        <v>0</v>
      </c>
    </row>
    <row r="2164" spans="1:26" ht="21" customHeight="1">
      <c r="A2164" s="27">
        <f>IF($B2164="","",COUNTA($B$13:$B2164))</f>
        <v>0</v>
      </c>
      <c r="B2164" s="28"/>
      <c r="C2164" s="28"/>
      <c r="D2164" s="29"/>
      <c r="E2164" s="29"/>
      <c r="F2164" s="29"/>
      <c r="G2164" s="28"/>
      <c r="H2164" s="28"/>
      <c r="I2164" s="30">
        <f>IF($H2164="","",IFERROR(VLOOKUP($H2164,AcctTbl,2,0),"کد ناشناخته"))</f>
        <v>0</v>
      </c>
      <c r="J2164" s="27">
        <f>IF($H2164="","",IFERROR(VLOOKUP($H2164,AcctTbl,3,0),""))</f>
        <v>0</v>
      </c>
      <c r="K2164" s="29"/>
      <c r="L2164" s="28"/>
      <c r="M2164" s="31"/>
      <c r="N2164" s="29"/>
      <c r="O2164" s="32">
        <f>IF($B2164="",0,IF($U2164="IN",N($M2164),0))</f>
        <v>0</v>
      </c>
      <c r="P2164" s="32">
        <f>IF($B2164="",0,IF(OR($U2164="OUT",$U2164="TRF"),N($M2164),0))</f>
        <v>0</v>
      </c>
      <c r="Q2164" s="32">
        <f>IF($B2164="",0,IF(OR($U2164="OUT",$U2164="TRF"),N($M2164),0))</f>
        <v>0</v>
      </c>
      <c r="R2164" s="32">
        <f>IF($B2164="",0,IF($U2164="IN",N($M2164),0))</f>
        <v>0</v>
      </c>
      <c r="S2164" s="33">
        <f>IF($B2164="","",IF($M2164="","⚠ مبلغ",IF($E2164="","⚠ بانک عامل",IF(AND($U2164="TRF",$F2164=""),"⚠ بانک مقصد",IF(AND($V2164&lt;&gt;"NONE",$V2164&lt;&gt;"",$Z2164=""),"⚠ طرف حساب","✓")))))</f>
        <v>0</v>
      </c>
      <c r="T2164" s="29"/>
      <c r="U2164" s="27">
        <f>IFERROR(VLOOKUP($D2164,BankOpTbl,2,0),"")</f>
        <v>0</v>
      </c>
      <c r="V2164" s="27">
        <f>IFERROR(VLOOKUP($D2164,BankOpTbl,3,0),"")</f>
        <v>0</v>
      </c>
      <c r="W2164" s="27">
        <f>IFERROR(VLOOKUP($D2164,BankOpTbl,4,0),"")</f>
        <v>0</v>
      </c>
      <c r="X2164" s="27">
        <f>IF($E2164="","",IFERROR(VLOOKUP($E2164,BankTbl,4,0),""))</f>
        <v>0</v>
      </c>
      <c r="Y2164" s="27">
        <f>IF($F2164="","",IFERROR(VLOOKUP($F2164,BankTbl,4,0),""))</f>
        <v>0</v>
      </c>
      <c r="Z2164" s="27">
        <f>IF($B2164="","",IF($V2164="PICK",LEFT($N2164,5),IF($V2164="FIXED",$W2164,IF($V2164="CODE",$H2164,""))))</f>
        <v>0</v>
      </c>
    </row>
    <row r="2165" spans="1:26" ht="21" customHeight="1">
      <c r="A2165" s="27">
        <f>IF($B2165="","",COUNTA($B$13:$B2165))</f>
        <v>0</v>
      </c>
      <c r="B2165" s="28"/>
      <c r="C2165" s="28"/>
      <c r="D2165" s="29"/>
      <c r="E2165" s="29"/>
      <c r="F2165" s="29"/>
      <c r="G2165" s="28"/>
      <c r="H2165" s="28"/>
      <c r="I2165" s="30">
        <f>IF($H2165="","",IFERROR(VLOOKUP($H2165,AcctTbl,2,0),"کد ناشناخته"))</f>
        <v>0</v>
      </c>
      <c r="J2165" s="27">
        <f>IF($H2165="","",IFERROR(VLOOKUP($H2165,AcctTbl,3,0),""))</f>
        <v>0</v>
      </c>
      <c r="K2165" s="29"/>
      <c r="L2165" s="28"/>
      <c r="M2165" s="31"/>
      <c r="N2165" s="29"/>
      <c r="O2165" s="32">
        <f>IF($B2165="",0,IF($U2165="IN",N($M2165),0))</f>
        <v>0</v>
      </c>
      <c r="P2165" s="32">
        <f>IF($B2165="",0,IF(OR($U2165="OUT",$U2165="TRF"),N($M2165),0))</f>
        <v>0</v>
      </c>
      <c r="Q2165" s="32">
        <f>IF($B2165="",0,IF(OR($U2165="OUT",$U2165="TRF"),N($M2165),0))</f>
        <v>0</v>
      </c>
      <c r="R2165" s="32">
        <f>IF($B2165="",0,IF($U2165="IN",N($M2165),0))</f>
        <v>0</v>
      </c>
      <c r="S2165" s="33">
        <f>IF($B2165="","",IF($M2165="","⚠ مبلغ",IF($E2165="","⚠ بانک عامل",IF(AND($U2165="TRF",$F2165=""),"⚠ بانک مقصد",IF(AND($V2165&lt;&gt;"NONE",$V2165&lt;&gt;"",$Z2165=""),"⚠ طرف حساب","✓")))))</f>
        <v>0</v>
      </c>
      <c r="T2165" s="29"/>
      <c r="U2165" s="27">
        <f>IFERROR(VLOOKUP($D2165,BankOpTbl,2,0),"")</f>
        <v>0</v>
      </c>
      <c r="V2165" s="27">
        <f>IFERROR(VLOOKUP($D2165,BankOpTbl,3,0),"")</f>
        <v>0</v>
      </c>
      <c r="W2165" s="27">
        <f>IFERROR(VLOOKUP($D2165,BankOpTbl,4,0),"")</f>
        <v>0</v>
      </c>
      <c r="X2165" s="27">
        <f>IF($E2165="","",IFERROR(VLOOKUP($E2165,BankTbl,4,0),""))</f>
        <v>0</v>
      </c>
      <c r="Y2165" s="27">
        <f>IF($F2165="","",IFERROR(VLOOKUP($F2165,BankTbl,4,0),""))</f>
        <v>0</v>
      </c>
      <c r="Z2165" s="27">
        <f>IF($B2165="","",IF($V2165="PICK",LEFT($N2165,5),IF($V2165="FIXED",$W2165,IF($V2165="CODE",$H2165,""))))</f>
        <v>0</v>
      </c>
    </row>
    <row r="2166" spans="1:26" ht="21" customHeight="1">
      <c r="A2166" s="27">
        <f>IF($B2166="","",COUNTA($B$13:$B2166))</f>
        <v>0</v>
      </c>
      <c r="B2166" s="28"/>
      <c r="C2166" s="28"/>
      <c r="D2166" s="29"/>
      <c r="E2166" s="29"/>
      <c r="F2166" s="29"/>
      <c r="G2166" s="28"/>
      <c r="H2166" s="28"/>
      <c r="I2166" s="30">
        <f>IF($H2166="","",IFERROR(VLOOKUP($H2166,AcctTbl,2,0),"کد ناشناخته"))</f>
        <v>0</v>
      </c>
      <c r="J2166" s="27">
        <f>IF($H2166="","",IFERROR(VLOOKUP($H2166,AcctTbl,3,0),""))</f>
        <v>0</v>
      </c>
      <c r="K2166" s="29"/>
      <c r="L2166" s="28"/>
      <c r="M2166" s="31"/>
      <c r="N2166" s="29"/>
      <c r="O2166" s="32">
        <f>IF($B2166="",0,IF($U2166="IN",N($M2166),0))</f>
        <v>0</v>
      </c>
      <c r="P2166" s="32">
        <f>IF($B2166="",0,IF(OR($U2166="OUT",$U2166="TRF"),N($M2166),0))</f>
        <v>0</v>
      </c>
      <c r="Q2166" s="32">
        <f>IF($B2166="",0,IF(OR($U2166="OUT",$U2166="TRF"),N($M2166),0))</f>
        <v>0</v>
      </c>
      <c r="R2166" s="32">
        <f>IF($B2166="",0,IF($U2166="IN",N($M2166),0))</f>
        <v>0</v>
      </c>
      <c r="S2166" s="33">
        <f>IF($B2166="","",IF($M2166="","⚠ مبلغ",IF($E2166="","⚠ بانک عامل",IF(AND($U2166="TRF",$F2166=""),"⚠ بانک مقصد",IF(AND($V2166&lt;&gt;"NONE",$V2166&lt;&gt;"",$Z2166=""),"⚠ طرف حساب","✓")))))</f>
        <v>0</v>
      </c>
      <c r="T2166" s="29"/>
      <c r="U2166" s="27">
        <f>IFERROR(VLOOKUP($D2166,BankOpTbl,2,0),"")</f>
        <v>0</v>
      </c>
      <c r="V2166" s="27">
        <f>IFERROR(VLOOKUP($D2166,BankOpTbl,3,0),"")</f>
        <v>0</v>
      </c>
      <c r="W2166" s="27">
        <f>IFERROR(VLOOKUP($D2166,BankOpTbl,4,0),"")</f>
        <v>0</v>
      </c>
      <c r="X2166" s="27">
        <f>IF($E2166="","",IFERROR(VLOOKUP($E2166,BankTbl,4,0),""))</f>
        <v>0</v>
      </c>
      <c r="Y2166" s="27">
        <f>IF($F2166="","",IFERROR(VLOOKUP($F2166,BankTbl,4,0),""))</f>
        <v>0</v>
      </c>
      <c r="Z2166" s="27">
        <f>IF($B2166="","",IF($V2166="PICK",LEFT($N2166,5),IF($V2166="FIXED",$W2166,IF($V2166="CODE",$H2166,""))))</f>
        <v>0</v>
      </c>
    </row>
    <row r="2167" spans="1:26" ht="21" customHeight="1">
      <c r="A2167" s="27">
        <f>IF($B2167="","",COUNTA($B$13:$B2167))</f>
        <v>0</v>
      </c>
      <c r="B2167" s="28"/>
      <c r="C2167" s="28"/>
      <c r="D2167" s="29"/>
      <c r="E2167" s="29"/>
      <c r="F2167" s="29"/>
      <c r="G2167" s="28"/>
      <c r="H2167" s="28"/>
      <c r="I2167" s="30">
        <f>IF($H2167="","",IFERROR(VLOOKUP($H2167,AcctTbl,2,0),"کد ناشناخته"))</f>
        <v>0</v>
      </c>
      <c r="J2167" s="27">
        <f>IF($H2167="","",IFERROR(VLOOKUP($H2167,AcctTbl,3,0),""))</f>
        <v>0</v>
      </c>
      <c r="K2167" s="29"/>
      <c r="L2167" s="28"/>
      <c r="M2167" s="31"/>
      <c r="N2167" s="29"/>
      <c r="O2167" s="32">
        <f>IF($B2167="",0,IF($U2167="IN",N($M2167),0))</f>
        <v>0</v>
      </c>
      <c r="P2167" s="32">
        <f>IF($B2167="",0,IF(OR($U2167="OUT",$U2167="TRF"),N($M2167),0))</f>
        <v>0</v>
      </c>
      <c r="Q2167" s="32">
        <f>IF($B2167="",0,IF(OR($U2167="OUT",$U2167="TRF"),N($M2167),0))</f>
        <v>0</v>
      </c>
      <c r="R2167" s="32">
        <f>IF($B2167="",0,IF($U2167="IN",N($M2167),0))</f>
        <v>0</v>
      </c>
      <c r="S2167" s="33">
        <f>IF($B2167="","",IF($M2167="","⚠ مبلغ",IF($E2167="","⚠ بانک عامل",IF(AND($U2167="TRF",$F2167=""),"⚠ بانک مقصد",IF(AND($V2167&lt;&gt;"NONE",$V2167&lt;&gt;"",$Z2167=""),"⚠ طرف حساب","✓")))))</f>
        <v>0</v>
      </c>
      <c r="T2167" s="29"/>
      <c r="U2167" s="27">
        <f>IFERROR(VLOOKUP($D2167,BankOpTbl,2,0),"")</f>
        <v>0</v>
      </c>
      <c r="V2167" s="27">
        <f>IFERROR(VLOOKUP($D2167,BankOpTbl,3,0),"")</f>
        <v>0</v>
      </c>
      <c r="W2167" s="27">
        <f>IFERROR(VLOOKUP($D2167,BankOpTbl,4,0),"")</f>
        <v>0</v>
      </c>
      <c r="X2167" s="27">
        <f>IF($E2167="","",IFERROR(VLOOKUP($E2167,BankTbl,4,0),""))</f>
        <v>0</v>
      </c>
      <c r="Y2167" s="27">
        <f>IF($F2167="","",IFERROR(VLOOKUP($F2167,BankTbl,4,0),""))</f>
        <v>0</v>
      </c>
      <c r="Z2167" s="27">
        <f>IF($B2167="","",IF($V2167="PICK",LEFT($N2167,5),IF($V2167="FIXED",$W2167,IF($V2167="CODE",$H2167,""))))</f>
        <v>0</v>
      </c>
    </row>
    <row r="2168" spans="1:26" ht="21" customHeight="1">
      <c r="A2168" s="27">
        <f>IF($B2168="","",COUNTA($B$13:$B2168))</f>
        <v>0</v>
      </c>
      <c r="B2168" s="28"/>
      <c r="C2168" s="28"/>
      <c r="D2168" s="29"/>
      <c r="E2168" s="29"/>
      <c r="F2168" s="29"/>
      <c r="G2168" s="28"/>
      <c r="H2168" s="28"/>
      <c r="I2168" s="30">
        <f>IF($H2168="","",IFERROR(VLOOKUP($H2168,AcctTbl,2,0),"کد ناشناخته"))</f>
        <v>0</v>
      </c>
      <c r="J2168" s="27">
        <f>IF($H2168="","",IFERROR(VLOOKUP($H2168,AcctTbl,3,0),""))</f>
        <v>0</v>
      </c>
      <c r="K2168" s="29"/>
      <c r="L2168" s="28"/>
      <c r="M2168" s="31"/>
      <c r="N2168" s="29"/>
      <c r="O2168" s="32">
        <f>IF($B2168="",0,IF($U2168="IN",N($M2168),0))</f>
        <v>0</v>
      </c>
      <c r="P2168" s="32">
        <f>IF($B2168="",0,IF(OR($U2168="OUT",$U2168="TRF"),N($M2168),0))</f>
        <v>0</v>
      </c>
      <c r="Q2168" s="32">
        <f>IF($B2168="",0,IF(OR($U2168="OUT",$U2168="TRF"),N($M2168),0))</f>
        <v>0</v>
      </c>
      <c r="R2168" s="32">
        <f>IF($B2168="",0,IF($U2168="IN",N($M2168),0))</f>
        <v>0</v>
      </c>
      <c r="S2168" s="33">
        <f>IF($B2168="","",IF($M2168="","⚠ مبلغ",IF($E2168="","⚠ بانک عامل",IF(AND($U2168="TRF",$F2168=""),"⚠ بانک مقصد",IF(AND($V2168&lt;&gt;"NONE",$V2168&lt;&gt;"",$Z2168=""),"⚠ طرف حساب","✓")))))</f>
        <v>0</v>
      </c>
      <c r="T2168" s="29"/>
      <c r="U2168" s="27">
        <f>IFERROR(VLOOKUP($D2168,BankOpTbl,2,0),"")</f>
        <v>0</v>
      </c>
      <c r="V2168" s="27">
        <f>IFERROR(VLOOKUP($D2168,BankOpTbl,3,0),"")</f>
        <v>0</v>
      </c>
      <c r="W2168" s="27">
        <f>IFERROR(VLOOKUP($D2168,BankOpTbl,4,0),"")</f>
        <v>0</v>
      </c>
      <c r="X2168" s="27">
        <f>IF($E2168="","",IFERROR(VLOOKUP($E2168,BankTbl,4,0),""))</f>
        <v>0</v>
      </c>
      <c r="Y2168" s="27">
        <f>IF($F2168="","",IFERROR(VLOOKUP($F2168,BankTbl,4,0),""))</f>
        <v>0</v>
      </c>
      <c r="Z2168" s="27">
        <f>IF($B2168="","",IF($V2168="PICK",LEFT($N2168,5),IF($V2168="FIXED",$W2168,IF($V2168="CODE",$H2168,""))))</f>
        <v>0</v>
      </c>
    </row>
    <row r="2169" spans="1:26" ht="21" customHeight="1">
      <c r="A2169" s="27">
        <f>IF($B2169="","",COUNTA($B$13:$B2169))</f>
        <v>0</v>
      </c>
      <c r="B2169" s="28"/>
      <c r="C2169" s="28"/>
      <c r="D2169" s="29"/>
      <c r="E2169" s="29"/>
      <c r="F2169" s="29"/>
      <c r="G2169" s="28"/>
      <c r="H2169" s="28"/>
      <c r="I2169" s="30">
        <f>IF($H2169="","",IFERROR(VLOOKUP($H2169,AcctTbl,2,0),"کد ناشناخته"))</f>
        <v>0</v>
      </c>
      <c r="J2169" s="27">
        <f>IF($H2169="","",IFERROR(VLOOKUP($H2169,AcctTbl,3,0),""))</f>
        <v>0</v>
      </c>
      <c r="K2169" s="29"/>
      <c r="L2169" s="28"/>
      <c r="M2169" s="31"/>
      <c r="N2169" s="29"/>
      <c r="O2169" s="32">
        <f>IF($B2169="",0,IF($U2169="IN",N($M2169),0))</f>
        <v>0</v>
      </c>
      <c r="P2169" s="32">
        <f>IF($B2169="",0,IF(OR($U2169="OUT",$U2169="TRF"),N($M2169),0))</f>
        <v>0</v>
      </c>
      <c r="Q2169" s="32">
        <f>IF($B2169="",0,IF(OR($U2169="OUT",$U2169="TRF"),N($M2169),0))</f>
        <v>0</v>
      </c>
      <c r="R2169" s="32">
        <f>IF($B2169="",0,IF($U2169="IN",N($M2169),0))</f>
        <v>0</v>
      </c>
      <c r="S2169" s="33">
        <f>IF($B2169="","",IF($M2169="","⚠ مبلغ",IF($E2169="","⚠ بانک عامل",IF(AND($U2169="TRF",$F2169=""),"⚠ بانک مقصد",IF(AND($V2169&lt;&gt;"NONE",$V2169&lt;&gt;"",$Z2169=""),"⚠ طرف حساب","✓")))))</f>
        <v>0</v>
      </c>
      <c r="T2169" s="29"/>
      <c r="U2169" s="27">
        <f>IFERROR(VLOOKUP($D2169,BankOpTbl,2,0),"")</f>
        <v>0</v>
      </c>
      <c r="V2169" s="27">
        <f>IFERROR(VLOOKUP($D2169,BankOpTbl,3,0),"")</f>
        <v>0</v>
      </c>
      <c r="W2169" s="27">
        <f>IFERROR(VLOOKUP($D2169,BankOpTbl,4,0),"")</f>
        <v>0</v>
      </c>
      <c r="X2169" s="27">
        <f>IF($E2169="","",IFERROR(VLOOKUP($E2169,BankTbl,4,0),""))</f>
        <v>0</v>
      </c>
      <c r="Y2169" s="27">
        <f>IF($F2169="","",IFERROR(VLOOKUP($F2169,BankTbl,4,0),""))</f>
        <v>0</v>
      </c>
      <c r="Z2169" s="27">
        <f>IF($B2169="","",IF($V2169="PICK",LEFT($N2169,5),IF($V2169="FIXED",$W2169,IF($V2169="CODE",$H2169,""))))</f>
        <v>0</v>
      </c>
    </row>
    <row r="2170" spans="1:26" ht="21" customHeight="1">
      <c r="A2170" s="27">
        <f>IF($B2170="","",COUNTA($B$13:$B2170))</f>
        <v>0</v>
      </c>
      <c r="B2170" s="28"/>
      <c r="C2170" s="28"/>
      <c r="D2170" s="29"/>
      <c r="E2170" s="29"/>
      <c r="F2170" s="29"/>
      <c r="G2170" s="28"/>
      <c r="H2170" s="28"/>
      <c r="I2170" s="30">
        <f>IF($H2170="","",IFERROR(VLOOKUP($H2170,AcctTbl,2,0),"کد ناشناخته"))</f>
        <v>0</v>
      </c>
      <c r="J2170" s="27">
        <f>IF($H2170="","",IFERROR(VLOOKUP($H2170,AcctTbl,3,0),""))</f>
        <v>0</v>
      </c>
      <c r="K2170" s="29"/>
      <c r="L2170" s="28"/>
      <c r="M2170" s="31"/>
      <c r="N2170" s="29"/>
      <c r="O2170" s="32">
        <f>IF($B2170="",0,IF($U2170="IN",N($M2170),0))</f>
        <v>0</v>
      </c>
      <c r="P2170" s="32">
        <f>IF($B2170="",0,IF(OR($U2170="OUT",$U2170="TRF"),N($M2170),0))</f>
        <v>0</v>
      </c>
      <c r="Q2170" s="32">
        <f>IF($B2170="",0,IF(OR($U2170="OUT",$U2170="TRF"),N($M2170),0))</f>
        <v>0</v>
      </c>
      <c r="R2170" s="32">
        <f>IF($B2170="",0,IF($U2170="IN",N($M2170),0))</f>
        <v>0</v>
      </c>
      <c r="S2170" s="33">
        <f>IF($B2170="","",IF($M2170="","⚠ مبلغ",IF($E2170="","⚠ بانک عامل",IF(AND($U2170="TRF",$F2170=""),"⚠ بانک مقصد",IF(AND($V2170&lt;&gt;"NONE",$V2170&lt;&gt;"",$Z2170=""),"⚠ طرف حساب","✓")))))</f>
        <v>0</v>
      </c>
      <c r="T2170" s="29"/>
      <c r="U2170" s="27">
        <f>IFERROR(VLOOKUP($D2170,BankOpTbl,2,0),"")</f>
        <v>0</v>
      </c>
      <c r="V2170" s="27">
        <f>IFERROR(VLOOKUP($D2170,BankOpTbl,3,0),"")</f>
        <v>0</v>
      </c>
      <c r="W2170" s="27">
        <f>IFERROR(VLOOKUP($D2170,BankOpTbl,4,0),"")</f>
        <v>0</v>
      </c>
      <c r="X2170" s="27">
        <f>IF($E2170="","",IFERROR(VLOOKUP($E2170,BankTbl,4,0),""))</f>
        <v>0</v>
      </c>
      <c r="Y2170" s="27">
        <f>IF($F2170="","",IFERROR(VLOOKUP($F2170,BankTbl,4,0),""))</f>
        <v>0</v>
      </c>
      <c r="Z2170" s="27">
        <f>IF($B2170="","",IF($V2170="PICK",LEFT($N2170,5),IF($V2170="FIXED",$W2170,IF($V2170="CODE",$H2170,""))))</f>
        <v>0</v>
      </c>
    </row>
    <row r="2171" spans="1:26" ht="21" customHeight="1">
      <c r="A2171" s="27">
        <f>IF($B2171="","",COUNTA($B$13:$B2171))</f>
        <v>0</v>
      </c>
      <c r="B2171" s="28"/>
      <c r="C2171" s="28"/>
      <c r="D2171" s="29"/>
      <c r="E2171" s="29"/>
      <c r="F2171" s="29"/>
      <c r="G2171" s="28"/>
      <c r="H2171" s="28"/>
      <c r="I2171" s="30">
        <f>IF($H2171="","",IFERROR(VLOOKUP($H2171,AcctTbl,2,0),"کد ناشناخته"))</f>
        <v>0</v>
      </c>
      <c r="J2171" s="27">
        <f>IF($H2171="","",IFERROR(VLOOKUP($H2171,AcctTbl,3,0),""))</f>
        <v>0</v>
      </c>
      <c r="K2171" s="29"/>
      <c r="L2171" s="28"/>
      <c r="M2171" s="31"/>
      <c r="N2171" s="29"/>
      <c r="O2171" s="32">
        <f>IF($B2171="",0,IF($U2171="IN",N($M2171),0))</f>
        <v>0</v>
      </c>
      <c r="P2171" s="32">
        <f>IF($B2171="",0,IF(OR($U2171="OUT",$U2171="TRF"),N($M2171),0))</f>
        <v>0</v>
      </c>
      <c r="Q2171" s="32">
        <f>IF($B2171="",0,IF(OR($U2171="OUT",$U2171="TRF"),N($M2171),0))</f>
        <v>0</v>
      </c>
      <c r="R2171" s="32">
        <f>IF($B2171="",0,IF($U2171="IN",N($M2171),0))</f>
        <v>0</v>
      </c>
      <c r="S2171" s="33">
        <f>IF($B2171="","",IF($M2171="","⚠ مبلغ",IF($E2171="","⚠ بانک عامل",IF(AND($U2171="TRF",$F2171=""),"⚠ بانک مقصد",IF(AND($V2171&lt;&gt;"NONE",$V2171&lt;&gt;"",$Z2171=""),"⚠ طرف حساب","✓")))))</f>
        <v>0</v>
      </c>
      <c r="T2171" s="29"/>
      <c r="U2171" s="27">
        <f>IFERROR(VLOOKUP($D2171,BankOpTbl,2,0),"")</f>
        <v>0</v>
      </c>
      <c r="V2171" s="27">
        <f>IFERROR(VLOOKUP($D2171,BankOpTbl,3,0),"")</f>
        <v>0</v>
      </c>
      <c r="W2171" s="27">
        <f>IFERROR(VLOOKUP($D2171,BankOpTbl,4,0),"")</f>
        <v>0</v>
      </c>
      <c r="X2171" s="27">
        <f>IF($E2171="","",IFERROR(VLOOKUP($E2171,BankTbl,4,0),""))</f>
        <v>0</v>
      </c>
      <c r="Y2171" s="27">
        <f>IF($F2171="","",IFERROR(VLOOKUP($F2171,BankTbl,4,0),""))</f>
        <v>0</v>
      </c>
      <c r="Z2171" s="27">
        <f>IF($B2171="","",IF($V2171="PICK",LEFT($N2171,5),IF($V2171="FIXED",$W2171,IF($V2171="CODE",$H2171,""))))</f>
        <v>0</v>
      </c>
    </row>
    <row r="2172" spans="1:26" ht="21" customHeight="1">
      <c r="A2172" s="27">
        <f>IF($B2172="","",COUNTA($B$13:$B2172))</f>
        <v>0</v>
      </c>
      <c r="B2172" s="28"/>
      <c r="C2172" s="28"/>
      <c r="D2172" s="29"/>
      <c r="E2172" s="29"/>
      <c r="F2172" s="29"/>
      <c r="G2172" s="28"/>
      <c r="H2172" s="28"/>
      <c r="I2172" s="30">
        <f>IF($H2172="","",IFERROR(VLOOKUP($H2172,AcctTbl,2,0),"کد ناشناخته"))</f>
        <v>0</v>
      </c>
      <c r="J2172" s="27">
        <f>IF($H2172="","",IFERROR(VLOOKUP($H2172,AcctTbl,3,0),""))</f>
        <v>0</v>
      </c>
      <c r="K2172" s="29"/>
      <c r="L2172" s="28"/>
      <c r="M2172" s="31"/>
      <c r="N2172" s="29"/>
      <c r="O2172" s="32">
        <f>IF($B2172="",0,IF($U2172="IN",N($M2172),0))</f>
        <v>0</v>
      </c>
      <c r="P2172" s="32">
        <f>IF($B2172="",0,IF(OR($U2172="OUT",$U2172="TRF"),N($M2172),0))</f>
        <v>0</v>
      </c>
      <c r="Q2172" s="32">
        <f>IF($B2172="",0,IF(OR($U2172="OUT",$U2172="TRF"),N($M2172),0))</f>
        <v>0</v>
      </c>
      <c r="R2172" s="32">
        <f>IF($B2172="",0,IF($U2172="IN",N($M2172),0))</f>
        <v>0</v>
      </c>
      <c r="S2172" s="33">
        <f>IF($B2172="","",IF($M2172="","⚠ مبلغ",IF($E2172="","⚠ بانک عامل",IF(AND($U2172="TRF",$F2172=""),"⚠ بانک مقصد",IF(AND($V2172&lt;&gt;"NONE",$V2172&lt;&gt;"",$Z2172=""),"⚠ طرف حساب","✓")))))</f>
        <v>0</v>
      </c>
      <c r="T2172" s="29"/>
      <c r="U2172" s="27">
        <f>IFERROR(VLOOKUP($D2172,BankOpTbl,2,0),"")</f>
        <v>0</v>
      </c>
      <c r="V2172" s="27">
        <f>IFERROR(VLOOKUP($D2172,BankOpTbl,3,0),"")</f>
        <v>0</v>
      </c>
      <c r="W2172" s="27">
        <f>IFERROR(VLOOKUP($D2172,BankOpTbl,4,0),"")</f>
        <v>0</v>
      </c>
      <c r="X2172" s="27">
        <f>IF($E2172="","",IFERROR(VLOOKUP($E2172,BankTbl,4,0),""))</f>
        <v>0</v>
      </c>
      <c r="Y2172" s="27">
        <f>IF($F2172="","",IFERROR(VLOOKUP($F2172,BankTbl,4,0),""))</f>
        <v>0</v>
      </c>
      <c r="Z2172" s="27">
        <f>IF($B2172="","",IF($V2172="PICK",LEFT($N2172,5),IF($V2172="FIXED",$W2172,IF($V2172="CODE",$H2172,""))))</f>
        <v>0</v>
      </c>
    </row>
    <row r="2173" spans="1:26" ht="21" customHeight="1">
      <c r="A2173" s="27">
        <f>IF($B2173="","",COUNTA($B$13:$B2173))</f>
        <v>0</v>
      </c>
      <c r="B2173" s="28"/>
      <c r="C2173" s="28"/>
      <c r="D2173" s="29"/>
      <c r="E2173" s="29"/>
      <c r="F2173" s="29"/>
      <c r="G2173" s="28"/>
      <c r="H2173" s="28"/>
      <c r="I2173" s="30">
        <f>IF($H2173="","",IFERROR(VLOOKUP($H2173,AcctTbl,2,0),"کد ناشناخته"))</f>
        <v>0</v>
      </c>
      <c r="J2173" s="27">
        <f>IF($H2173="","",IFERROR(VLOOKUP($H2173,AcctTbl,3,0),""))</f>
        <v>0</v>
      </c>
      <c r="K2173" s="29"/>
      <c r="L2173" s="28"/>
      <c r="M2173" s="31"/>
      <c r="N2173" s="29"/>
      <c r="O2173" s="32">
        <f>IF($B2173="",0,IF($U2173="IN",N($M2173),0))</f>
        <v>0</v>
      </c>
      <c r="P2173" s="32">
        <f>IF($B2173="",0,IF(OR($U2173="OUT",$U2173="TRF"),N($M2173),0))</f>
        <v>0</v>
      </c>
      <c r="Q2173" s="32">
        <f>IF($B2173="",0,IF(OR($U2173="OUT",$U2173="TRF"),N($M2173),0))</f>
        <v>0</v>
      </c>
      <c r="R2173" s="32">
        <f>IF($B2173="",0,IF($U2173="IN",N($M2173),0))</f>
        <v>0</v>
      </c>
      <c r="S2173" s="33">
        <f>IF($B2173="","",IF($M2173="","⚠ مبلغ",IF($E2173="","⚠ بانک عامل",IF(AND($U2173="TRF",$F2173=""),"⚠ بانک مقصد",IF(AND($V2173&lt;&gt;"NONE",$V2173&lt;&gt;"",$Z2173=""),"⚠ طرف حساب","✓")))))</f>
        <v>0</v>
      </c>
      <c r="T2173" s="29"/>
      <c r="U2173" s="27">
        <f>IFERROR(VLOOKUP($D2173,BankOpTbl,2,0),"")</f>
        <v>0</v>
      </c>
      <c r="V2173" s="27">
        <f>IFERROR(VLOOKUP($D2173,BankOpTbl,3,0),"")</f>
        <v>0</v>
      </c>
      <c r="W2173" s="27">
        <f>IFERROR(VLOOKUP($D2173,BankOpTbl,4,0),"")</f>
        <v>0</v>
      </c>
      <c r="X2173" s="27">
        <f>IF($E2173="","",IFERROR(VLOOKUP($E2173,BankTbl,4,0),""))</f>
        <v>0</v>
      </c>
      <c r="Y2173" s="27">
        <f>IF($F2173="","",IFERROR(VLOOKUP($F2173,BankTbl,4,0),""))</f>
        <v>0</v>
      </c>
      <c r="Z2173" s="27">
        <f>IF($B2173="","",IF($V2173="PICK",LEFT($N2173,5),IF($V2173="FIXED",$W2173,IF($V2173="CODE",$H2173,""))))</f>
        <v>0</v>
      </c>
    </row>
    <row r="2174" spans="1:26" ht="21" customHeight="1">
      <c r="A2174" s="27">
        <f>IF($B2174="","",COUNTA($B$13:$B2174))</f>
        <v>0</v>
      </c>
      <c r="B2174" s="28"/>
      <c r="C2174" s="28"/>
      <c r="D2174" s="29"/>
      <c r="E2174" s="29"/>
      <c r="F2174" s="29"/>
      <c r="G2174" s="28"/>
      <c r="H2174" s="28"/>
      <c r="I2174" s="30">
        <f>IF($H2174="","",IFERROR(VLOOKUP($H2174,AcctTbl,2,0),"کد ناشناخته"))</f>
        <v>0</v>
      </c>
      <c r="J2174" s="27">
        <f>IF($H2174="","",IFERROR(VLOOKUP($H2174,AcctTbl,3,0),""))</f>
        <v>0</v>
      </c>
      <c r="K2174" s="29"/>
      <c r="L2174" s="28"/>
      <c r="M2174" s="31"/>
      <c r="N2174" s="29"/>
      <c r="O2174" s="32">
        <f>IF($B2174="",0,IF($U2174="IN",N($M2174),0))</f>
        <v>0</v>
      </c>
      <c r="P2174" s="32">
        <f>IF($B2174="",0,IF(OR($U2174="OUT",$U2174="TRF"),N($M2174),0))</f>
        <v>0</v>
      </c>
      <c r="Q2174" s="32">
        <f>IF($B2174="",0,IF(OR($U2174="OUT",$U2174="TRF"),N($M2174),0))</f>
        <v>0</v>
      </c>
      <c r="R2174" s="32">
        <f>IF($B2174="",0,IF($U2174="IN",N($M2174),0))</f>
        <v>0</v>
      </c>
      <c r="S2174" s="33">
        <f>IF($B2174="","",IF($M2174="","⚠ مبلغ",IF($E2174="","⚠ بانک عامل",IF(AND($U2174="TRF",$F2174=""),"⚠ بانک مقصد",IF(AND($V2174&lt;&gt;"NONE",$V2174&lt;&gt;"",$Z2174=""),"⚠ طرف حساب","✓")))))</f>
        <v>0</v>
      </c>
      <c r="T2174" s="29"/>
      <c r="U2174" s="27">
        <f>IFERROR(VLOOKUP($D2174,BankOpTbl,2,0),"")</f>
        <v>0</v>
      </c>
      <c r="V2174" s="27">
        <f>IFERROR(VLOOKUP($D2174,BankOpTbl,3,0),"")</f>
        <v>0</v>
      </c>
      <c r="W2174" s="27">
        <f>IFERROR(VLOOKUP($D2174,BankOpTbl,4,0),"")</f>
        <v>0</v>
      </c>
      <c r="X2174" s="27">
        <f>IF($E2174="","",IFERROR(VLOOKUP($E2174,BankTbl,4,0),""))</f>
        <v>0</v>
      </c>
      <c r="Y2174" s="27">
        <f>IF($F2174="","",IFERROR(VLOOKUP($F2174,BankTbl,4,0),""))</f>
        <v>0</v>
      </c>
      <c r="Z2174" s="27">
        <f>IF($B2174="","",IF($V2174="PICK",LEFT($N2174,5),IF($V2174="FIXED",$W2174,IF($V2174="CODE",$H2174,""))))</f>
        <v>0</v>
      </c>
    </row>
    <row r="2175" spans="1:26" ht="21" customHeight="1">
      <c r="A2175" s="27">
        <f>IF($B2175="","",COUNTA($B$13:$B2175))</f>
        <v>0</v>
      </c>
      <c r="B2175" s="28"/>
      <c r="C2175" s="28"/>
      <c r="D2175" s="29"/>
      <c r="E2175" s="29"/>
      <c r="F2175" s="29"/>
      <c r="G2175" s="28"/>
      <c r="H2175" s="28"/>
      <c r="I2175" s="30">
        <f>IF($H2175="","",IFERROR(VLOOKUP($H2175,AcctTbl,2,0),"کد ناشناخته"))</f>
        <v>0</v>
      </c>
      <c r="J2175" s="27">
        <f>IF($H2175="","",IFERROR(VLOOKUP($H2175,AcctTbl,3,0),""))</f>
        <v>0</v>
      </c>
      <c r="K2175" s="29"/>
      <c r="L2175" s="28"/>
      <c r="M2175" s="31"/>
      <c r="N2175" s="29"/>
      <c r="O2175" s="32">
        <f>IF($B2175="",0,IF($U2175="IN",N($M2175),0))</f>
        <v>0</v>
      </c>
      <c r="P2175" s="32">
        <f>IF($B2175="",0,IF(OR($U2175="OUT",$U2175="TRF"),N($M2175),0))</f>
        <v>0</v>
      </c>
      <c r="Q2175" s="32">
        <f>IF($B2175="",0,IF(OR($U2175="OUT",$U2175="TRF"),N($M2175),0))</f>
        <v>0</v>
      </c>
      <c r="R2175" s="32">
        <f>IF($B2175="",0,IF($U2175="IN",N($M2175),0))</f>
        <v>0</v>
      </c>
      <c r="S2175" s="33">
        <f>IF($B2175="","",IF($M2175="","⚠ مبلغ",IF($E2175="","⚠ بانک عامل",IF(AND($U2175="TRF",$F2175=""),"⚠ بانک مقصد",IF(AND($V2175&lt;&gt;"NONE",$V2175&lt;&gt;"",$Z2175=""),"⚠ طرف حساب","✓")))))</f>
        <v>0</v>
      </c>
      <c r="T2175" s="29"/>
      <c r="U2175" s="27">
        <f>IFERROR(VLOOKUP($D2175,BankOpTbl,2,0),"")</f>
        <v>0</v>
      </c>
      <c r="V2175" s="27">
        <f>IFERROR(VLOOKUP($D2175,BankOpTbl,3,0),"")</f>
        <v>0</v>
      </c>
      <c r="W2175" s="27">
        <f>IFERROR(VLOOKUP($D2175,BankOpTbl,4,0),"")</f>
        <v>0</v>
      </c>
      <c r="X2175" s="27">
        <f>IF($E2175="","",IFERROR(VLOOKUP($E2175,BankTbl,4,0),""))</f>
        <v>0</v>
      </c>
      <c r="Y2175" s="27">
        <f>IF($F2175="","",IFERROR(VLOOKUP($F2175,BankTbl,4,0),""))</f>
        <v>0</v>
      </c>
      <c r="Z2175" s="27">
        <f>IF($B2175="","",IF($V2175="PICK",LEFT($N2175,5),IF($V2175="FIXED",$W2175,IF($V2175="CODE",$H2175,""))))</f>
        <v>0</v>
      </c>
    </row>
    <row r="2176" spans="1:26" ht="21" customHeight="1">
      <c r="A2176" s="27">
        <f>IF($B2176="","",COUNTA($B$13:$B2176))</f>
        <v>0</v>
      </c>
      <c r="B2176" s="28"/>
      <c r="C2176" s="28"/>
      <c r="D2176" s="29"/>
      <c r="E2176" s="29"/>
      <c r="F2176" s="29"/>
      <c r="G2176" s="28"/>
      <c r="H2176" s="28"/>
      <c r="I2176" s="30">
        <f>IF($H2176="","",IFERROR(VLOOKUP($H2176,AcctTbl,2,0),"کد ناشناخته"))</f>
        <v>0</v>
      </c>
      <c r="J2176" s="27">
        <f>IF($H2176="","",IFERROR(VLOOKUP($H2176,AcctTbl,3,0),""))</f>
        <v>0</v>
      </c>
      <c r="K2176" s="29"/>
      <c r="L2176" s="28"/>
      <c r="M2176" s="31"/>
      <c r="N2176" s="29"/>
      <c r="O2176" s="32">
        <f>IF($B2176="",0,IF($U2176="IN",N($M2176),0))</f>
        <v>0</v>
      </c>
      <c r="P2176" s="32">
        <f>IF($B2176="",0,IF(OR($U2176="OUT",$U2176="TRF"),N($M2176),0))</f>
        <v>0</v>
      </c>
      <c r="Q2176" s="32">
        <f>IF($B2176="",0,IF(OR($U2176="OUT",$U2176="TRF"),N($M2176),0))</f>
        <v>0</v>
      </c>
      <c r="R2176" s="32">
        <f>IF($B2176="",0,IF($U2176="IN",N($M2176),0))</f>
        <v>0</v>
      </c>
      <c r="S2176" s="33">
        <f>IF($B2176="","",IF($M2176="","⚠ مبلغ",IF($E2176="","⚠ بانک عامل",IF(AND($U2176="TRF",$F2176=""),"⚠ بانک مقصد",IF(AND($V2176&lt;&gt;"NONE",$V2176&lt;&gt;"",$Z2176=""),"⚠ طرف حساب","✓")))))</f>
        <v>0</v>
      </c>
      <c r="T2176" s="29"/>
      <c r="U2176" s="27">
        <f>IFERROR(VLOOKUP($D2176,BankOpTbl,2,0),"")</f>
        <v>0</v>
      </c>
      <c r="V2176" s="27">
        <f>IFERROR(VLOOKUP($D2176,BankOpTbl,3,0),"")</f>
        <v>0</v>
      </c>
      <c r="W2176" s="27">
        <f>IFERROR(VLOOKUP($D2176,BankOpTbl,4,0),"")</f>
        <v>0</v>
      </c>
      <c r="X2176" s="27">
        <f>IF($E2176="","",IFERROR(VLOOKUP($E2176,BankTbl,4,0),""))</f>
        <v>0</v>
      </c>
      <c r="Y2176" s="27">
        <f>IF($F2176="","",IFERROR(VLOOKUP($F2176,BankTbl,4,0),""))</f>
        <v>0</v>
      </c>
      <c r="Z2176" s="27">
        <f>IF($B2176="","",IF($V2176="PICK",LEFT($N2176,5),IF($V2176="FIXED",$W2176,IF($V2176="CODE",$H2176,""))))</f>
        <v>0</v>
      </c>
    </row>
    <row r="2177" spans="1:26" ht="21" customHeight="1">
      <c r="A2177" s="27">
        <f>IF($B2177="","",COUNTA($B$13:$B2177))</f>
        <v>0</v>
      </c>
      <c r="B2177" s="28"/>
      <c r="C2177" s="28"/>
      <c r="D2177" s="29"/>
      <c r="E2177" s="29"/>
      <c r="F2177" s="29"/>
      <c r="G2177" s="28"/>
      <c r="H2177" s="28"/>
      <c r="I2177" s="30">
        <f>IF($H2177="","",IFERROR(VLOOKUP($H2177,AcctTbl,2,0),"کد ناشناخته"))</f>
        <v>0</v>
      </c>
      <c r="J2177" s="27">
        <f>IF($H2177="","",IFERROR(VLOOKUP($H2177,AcctTbl,3,0),""))</f>
        <v>0</v>
      </c>
      <c r="K2177" s="29"/>
      <c r="L2177" s="28"/>
      <c r="M2177" s="31"/>
      <c r="N2177" s="29"/>
      <c r="O2177" s="32">
        <f>IF($B2177="",0,IF($U2177="IN",N($M2177),0))</f>
        <v>0</v>
      </c>
      <c r="P2177" s="32">
        <f>IF($B2177="",0,IF(OR($U2177="OUT",$U2177="TRF"),N($M2177),0))</f>
        <v>0</v>
      </c>
      <c r="Q2177" s="32">
        <f>IF($B2177="",0,IF(OR($U2177="OUT",$U2177="TRF"),N($M2177),0))</f>
        <v>0</v>
      </c>
      <c r="R2177" s="32">
        <f>IF($B2177="",0,IF($U2177="IN",N($M2177),0))</f>
        <v>0</v>
      </c>
      <c r="S2177" s="33">
        <f>IF($B2177="","",IF($M2177="","⚠ مبلغ",IF($E2177="","⚠ بانک عامل",IF(AND($U2177="TRF",$F2177=""),"⚠ بانک مقصد",IF(AND($V2177&lt;&gt;"NONE",$V2177&lt;&gt;"",$Z2177=""),"⚠ طرف حساب","✓")))))</f>
        <v>0</v>
      </c>
      <c r="T2177" s="29"/>
      <c r="U2177" s="27">
        <f>IFERROR(VLOOKUP($D2177,BankOpTbl,2,0),"")</f>
        <v>0</v>
      </c>
      <c r="V2177" s="27">
        <f>IFERROR(VLOOKUP($D2177,BankOpTbl,3,0),"")</f>
        <v>0</v>
      </c>
      <c r="W2177" s="27">
        <f>IFERROR(VLOOKUP($D2177,BankOpTbl,4,0),"")</f>
        <v>0</v>
      </c>
      <c r="X2177" s="27">
        <f>IF($E2177="","",IFERROR(VLOOKUP($E2177,BankTbl,4,0),""))</f>
        <v>0</v>
      </c>
      <c r="Y2177" s="27">
        <f>IF($F2177="","",IFERROR(VLOOKUP($F2177,BankTbl,4,0),""))</f>
        <v>0</v>
      </c>
      <c r="Z2177" s="27">
        <f>IF($B2177="","",IF($V2177="PICK",LEFT($N2177,5),IF($V2177="FIXED",$W2177,IF($V2177="CODE",$H2177,""))))</f>
        <v>0</v>
      </c>
    </row>
    <row r="2178" spans="1:26" ht="21" customHeight="1">
      <c r="A2178" s="27">
        <f>IF($B2178="","",COUNTA($B$13:$B2178))</f>
        <v>0</v>
      </c>
      <c r="B2178" s="28"/>
      <c r="C2178" s="28"/>
      <c r="D2178" s="29"/>
      <c r="E2178" s="29"/>
      <c r="F2178" s="29"/>
      <c r="G2178" s="28"/>
      <c r="H2178" s="28"/>
      <c r="I2178" s="30">
        <f>IF($H2178="","",IFERROR(VLOOKUP($H2178,AcctTbl,2,0),"کد ناشناخته"))</f>
        <v>0</v>
      </c>
      <c r="J2178" s="27">
        <f>IF($H2178="","",IFERROR(VLOOKUP($H2178,AcctTbl,3,0),""))</f>
        <v>0</v>
      </c>
      <c r="K2178" s="29"/>
      <c r="L2178" s="28"/>
      <c r="M2178" s="31"/>
      <c r="N2178" s="29"/>
      <c r="O2178" s="32">
        <f>IF($B2178="",0,IF($U2178="IN",N($M2178),0))</f>
        <v>0</v>
      </c>
      <c r="P2178" s="32">
        <f>IF($B2178="",0,IF(OR($U2178="OUT",$U2178="TRF"),N($M2178),0))</f>
        <v>0</v>
      </c>
      <c r="Q2178" s="32">
        <f>IF($B2178="",0,IF(OR($U2178="OUT",$U2178="TRF"),N($M2178),0))</f>
        <v>0</v>
      </c>
      <c r="R2178" s="32">
        <f>IF($B2178="",0,IF($U2178="IN",N($M2178),0))</f>
        <v>0</v>
      </c>
      <c r="S2178" s="33">
        <f>IF($B2178="","",IF($M2178="","⚠ مبلغ",IF($E2178="","⚠ بانک عامل",IF(AND($U2178="TRF",$F2178=""),"⚠ بانک مقصد",IF(AND($V2178&lt;&gt;"NONE",$V2178&lt;&gt;"",$Z2178=""),"⚠ طرف حساب","✓")))))</f>
        <v>0</v>
      </c>
      <c r="T2178" s="29"/>
      <c r="U2178" s="27">
        <f>IFERROR(VLOOKUP($D2178,BankOpTbl,2,0),"")</f>
        <v>0</v>
      </c>
      <c r="V2178" s="27">
        <f>IFERROR(VLOOKUP($D2178,BankOpTbl,3,0),"")</f>
        <v>0</v>
      </c>
      <c r="W2178" s="27">
        <f>IFERROR(VLOOKUP($D2178,BankOpTbl,4,0),"")</f>
        <v>0</v>
      </c>
      <c r="X2178" s="27">
        <f>IF($E2178="","",IFERROR(VLOOKUP($E2178,BankTbl,4,0),""))</f>
        <v>0</v>
      </c>
      <c r="Y2178" s="27">
        <f>IF($F2178="","",IFERROR(VLOOKUP($F2178,BankTbl,4,0),""))</f>
        <v>0</v>
      </c>
      <c r="Z2178" s="27">
        <f>IF($B2178="","",IF($V2178="PICK",LEFT($N2178,5),IF($V2178="FIXED",$W2178,IF($V2178="CODE",$H2178,""))))</f>
        <v>0</v>
      </c>
    </row>
    <row r="2179" spans="1:26" ht="21" customHeight="1">
      <c r="A2179" s="27">
        <f>IF($B2179="","",COUNTA($B$13:$B2179))</f>
        <v>0</v>
      </c>
      <c r="B2179" s="28"/>
      <c r="C2179" s="28"/>
      <c r="D2179" s="29"/>
      <c r="E2179" s="29"/>
      <c r="F2179" s="29"/>
      <c r="G2179" s="28"/>
      <c r="H2179" s="28"/>
      <c r="I2179" s="30">
        <f>IF($H2179="","",IFERROR(VLOOKUP($H2179,AcctTbl,2,0),"کد ناشناخته"))</f>
        <v>0</v>
      </c>
      <c r="J2179" s="27">
        <f>IF($H2179="","",IFERROR(VLOOKUP($H2179,AcctTbl,3,0),""))</f>
        <v>0</v>
      </c>
      <c r="K2179" s="29"/>
      <c r="L2179" s="28"/>
      <c r="M2179" s="31"/>
      <c r="N2179" s="29"/>
      <c r="O2179" s="32">
        <f>IF($B2179="",0,IF($U2179="IN",N($M2179),0))</f>
        <v>0</v>
      </c>
      <c r="P2179" s="32">
        <f>IF($B2179="",0,IF(OR($U2179="OUT",$U2179="TRF"),N($M2179),0))</f>
        <v>0</v>
      </c>
      <c r="Q2179" s="32">
        <f>IF($B2179="",0,IF(OR($U2179="OUT",$U2179="TRF"),N($M2179),0))</f>
        <v>0</v>
      </c>
      <c r="R2179" s="32">
        <f>IF($B2179="",0,IF($U2179="IN",N($M2179),0))</f>
        <v>0</v>
      </c>
      <c r="S2179" s="33">
        <f>IF($B2179="","",IF($M2179="","⚠ مبلغ",IF($E2179="","⚠ بانک عامل",IF(AND($U2179="TRF",$F2179=""),"⚠ بانک مقصد",IF(AND($V2179&lt;&gt;"NONE",$V2179&lt;&gt;"",$Z2179=""),"⚠ طرف حساب","✓")))))</f>
        <v>0</v>
      </c>
      <c r="T2179" s="29"/>
      <c r="U2179" s="27">
        <f>IFERROR(VLOOKUP($D2179,BankOpTbl,2,0),"")</f>
        <v>0</v>
      </c>
      <c r="V2179" s="27">
        <f>IFERROR(VLOOKUP($D2179,BankOpTbl,3,0),"")</f>
        <v>0</v>
      </c>
      <c r="W2179" s="27">
        <f>IFERROR(VLOOKUP($D2179,BankOpTbl,4,0),"")</f>
        <v>0</v>
      </c>
      <c r="X2179" s="27">
        <f>IF($E2179="","",IFERROR(VLOOKUP($E2179,BankTbl,4,0),""))</f>
        <v>0</v>
      </c>
      <c r="Y2179" s="27">
        <f>IF($F2179="","",IFERROR(VLOOKUP($F2179,BankTbl,4,0),""))</f>
        <v>0</v>
      </c>
      <c r="Z2179" s="27">
        <f>IF($B2179="","",IF($V2179="PICK",LEFT($N2179,5),IF($V2179="FIXED",$W2179,IF($V2179="CODE",$H2179,""))))</f>
        <v>0</v>
      </c>
    </row>
    <row r="2180" spans="1:26" ht="21" customHeight="1">
      <c r="A2180" s="27">
        <f>IF($B2180="","",COUNTA($B$13:$B2180))</f>
        <v>0</v>
      </c>
      <c r="B2180" s="28"/>
      <c r="C2180" s="28"/>
      <c r="D2180" s="29"/>
      <c r="E2180" s="29"/>
      <c r="F2180" s="29"/>
      <c r="G2180" s="28"/>
      <c r="H2180" s="28"/>
      <c r="I2180" s="30">
        <f>IF($H2180="","",IFERROR(VLOOKUP($H2180,AcctTbl,2,0),"کد ناشناخته"))</f>
        <v>0</v>
      </c>
      <c r="J2180" s="27">
        <f>IF($H2180="","",IFERROR(VLOOKUP($H2180,AcctTbl,3,0),""))</f>
        <v>0</v>
      </c>
      <c r="K2180" s="29"/>
      <c r="L2180" s="28"/>
      <c r="M2180" s="31"/>
      <c r="N2180" s="29"/>
      <c r="O2180" s="32">
        <f>IF($B2180="",0,IF($U2180="IN",N($M2180),0))</f>
        <v>0</v>
      </c>
      <c r="P2180" s="32">
        <f>IF($B2180="",0,IF(OR($U2180="OUT",$U2180="TRF"),N($M2180),0))</f>
        <v>0</v>
      </c>
      <c r="Q2180" s="32">
        <f>IF($B2180="",0,IF(OR($U2180="OUT",$U2180="TRF"),N($M2180),0))</f>
        <v>0</v>
      </c>
      <c r="R2180" s="32">
        <f>IF($B2180="",0,IF($U2180="IN",N($M2180),0))</f>
        <v>0</v>
      </c>
      <c r="S2180" s="33">
        <f>IF($B2180="","",IF($M2180="","⚠ مبلغ",IF($E2180="","⚠ بانک عامل",IF(AND($U2180="TRF",$F2180=""),"⚠ بانک مقصد",IF(AND($V2180&lt;&gt;"NONE",$V2180&lt;&gt;"",$Z2180=""),"⚠ طرف حساب","✓")))))</f>
        <v>0</v>
      </c>
      <c r="T2180" s="29"/>
      <c r="U2180" s="27">
        <f>IFERROR(VLOOKUP($D2180,BankOpTbl,2,0),"")</f>
        <v>0</v>
      </c>
      <c r="V2180" s="27">
        <f>IFERROR(VLOOKUP($D2180,BankOpTbl,3,0),"")</f>
        <v>0</v>
      </c>
      <c r="W2180" s="27">
        <f>IFERROR(VLOOKUP($D2180,BankOpTbl,4,0),"")</f>
        <v>0</v>
      </c>
      <c r="X2180" s="27">
        <f>IF($E2180="","",IFERROR(VLOOKUP($E2180,BankTbl,4,0),""))</f>
        <v>0</v>
      </c>
      <c r="Y2180" s="27">
        <f>IF($F2180="","",IFERROR(VLOOKUP($F2180,BankTbl,4,0),""))</f>
        <v>0</v>
      </c>
      <c r="Z2180" s="27">
        <f>IF($B2180="","",IF($V2180="PICK",LEFT($N2180,5),IF($V2180="FIXED",$W2180,IF($V2180="CODE",$H2180,""))))</f>
        <v>0</v>
      </c>
    </row>
    <row r="2181" spans="1:26" ht="21" customHeight="1">
      <c r="A2181" s="27">
        <f>IF($B2181="","",COUNTA($B$13:$B2181))</f>
        <v>0</v>
      </c>
      <c r="B2181" s="28"/>
      <c r="C2181" s="28"/>
      <c r="D2181" s="29"/>
      <c r="E2181" s="29"/>
      <c r="F2181" s="29"/>
      <c r="G2181" s="28"/>
      <c r="H2181" s="28"/>
      <c r="I2181" s="30">
        <f>IF($H2181="","",IFERROR(VLOOKUP($H2181,AcctTbl,2,0),"کد ناشناخته"))</f>
        <v>0</v>
      </c>
      <c r="J2181" s="27">
        <f>IF($H2181="","",IFERROR(VLOOKUP($H2181,AcctTbl,3,0),""))</f>
        <v>0</v>
      </c>
      <c r="K2181" s="29"/>
      <c r="L2181" s="28"/>
      <c r="M2181" s="31"/>
      <c r="N2181" s="29"/>
      <c r="O2181" s="32">
        <f>IF($B2181="",0,IF($U2181="IN",N($M2181),0))</f>
        <v>0</v>
      </c>
      <c r="P2181" s="32">
        <f>IF($B2181="",0,IF(OR($U2181="OUT",$U2181="TRF"),N($M2181),0))</f>
        <v>0</v>
      </c>
      <c r="Q2181" s="32">
        <f>IF($B2181="",0,IF(OR($U2181="OUT",$U2181="TRF"),N($M2181),0))</f>
        <v>0</v>
      </c>
      <c r="R2181" s="32">
        <f>IF($B2181="",0,IF($U2181="IN",N($M2181),0))</f>
        <v>0</v>
      </c>
      <c r="S2181" s="33">
        <f>IF($B2181="","",IF($M2181="","⚠ مبلغ",IF($E2181="","⚠ بانک عامل",IF(AND($U2181="TRF",$F2181=""),"⚠ بانک مقصد",IF(AND($V2181&lt;&gt;"NONE",$V2181&lt;&gt;"",$Z2181=""),"⚠ طرف حساب","✓")))))</f>
        <v>0</v>
      </c>
      <c r="T2181" s="29"/>
      <c r="U2181" s="27">
        <f>IFERROR(VLOOKUP($D2181,BankOpTbl,2,0),"")</f>
        <v>0</v>
      </c>
      <c r="V2181" s="27">
        <f>IFERROR(VLOOKUP($D2181,BankOpTbl,3,0),"")</f>
        <v>0</v>
      </c>
      <c r="W2181" s="27">
        <f>IFERROR(VLOOKUP($D2181,BankOpTbl,4,0),"")</f>
        <v>0</v>
      </c>
      <c r="X2181" s="27">
        <f>IF($E2181="","",IFERROR(VLOOKUP($E2181,BankTbl,4,0),""))</f>
        <v>0</v>
      </c>
      <c r="Y2181" s="27">
        <f>IF($F2181="","",IFERROR(VLOOKUP($F2181,BankTbl,4,0),""))</f>
        <v>0</v>
      </c>
      <c r="Z2181" s="27">
        <f>IF($B2181="","",IF($V2181="PICK",LEFT($N2181,5),IF($V2181="FIXED",$W2181,IF($V2181="CODE",$H2181,""))))</f>
        <v>0</v>
      </c>
    </row>
    <row r="2182" spans="1:26" ht="21" customHeight="1">
      <c r="A2182" s="27">
        <f>IF($B2182="","",COUNTA($B$13:$B2182))</f>
        <v>0</v>
      </c>
      <c r="B2182" s="28"/>
      <c r="C2182" s="28"/>
      <c r="D2182" s="29"/>
      <c r="E2182" s="29"/>
      <c r="F2182" s="29"/>
      <c r="G2182" s="28"/>
      <c r="H2182" s="28"/>
      <c r="I2182" s="30">
        <f>IF($H2182="","",IFERROR(VLOOKUP($H2182,AcctTbl,2,0),"کد ناشناخته"))</f>
        <v>0</v>
      </c>
      <c r="J2182" s="27">
        <f>IF($H2182="","",IFERROR(VLOOKUP($H2182,AcctTbl,3,0),""))</f>
        <v>0</v>
      </c>
      <c r="K2182" s="29"/>
      <c r="L2182" s="28"/>
      <c r="M2182" s="31"/>
      <c r="N2182" s="29"/>
      <c r="O2182" s="32">
        <f>IF($B2182="",0,IF($U2182="IN",N($M2182),0))</f>
        <v>0</v>
      </c>
      <c r="P2182" s="32">
        <f>IF($B2182="",0,IF(OR($U2182="OUT",$U2182="TRF"),N($M2182),0))</f>
        <v>0</v>
      </c>
      <c r="Q2182" s="32">
        <f>IF($B2182="",0,IF(OR($U2182="OUT",$U2182="TRF"),N($M2182),0))</f>
        <v>0</v>
      </c>
      <c r="R2182" s="32">
        <f>IF($B2182="",0,IF($U2182="IN",N($M2182),0))</f>
        <v>0</v>
      </c>
      <c r="S2182" s="33">
        <f>IF($B2182="","",IF($M2182="","⚠ مبلغ",IF($E2182="","⚠ بانک عامل",IF(AND($U2182="TRF",$F2182=""),"⚠ بانک مقصد",IF(AND($V2182&lt;&gt;"NONE",$V2182&lt;&gt;"",$Z2182=""),"⚠ طرف حساب","✓")))))</f>
        <v>0</v>
      </c>
      <c r="T2182" s="29"/>
      <c r="U2182" s="27">
        <f>IFERROR(VLOOKUP($D2182,BankOpTbl,2,0),"")</f>
        <v>0</v>
      </c>
      <c r="V2182" s="27">
        <f>IFERROR(VLOOKUP($D2182,BankOpTbl,3,0),"")</f>
        <v>0</v>
      </c>
      <c r="W2182" s="27">
        <f>IFERROR(VLOOKUP($D2182,BankOpTbl,4,0),"")</f>
        <v>0</v>
      </c>
      <c r="X2182" s="27">
        <f>IF($E2182="","",IFERROR(VLOOKUP($E2182,BankTbl,4,0),""))</f>
        <v>0</v>
      </c>
      <c r="Y2182" s="27">
        <f>IF($F2182="","",IFERROR(VLOOKUP($F2182,BankTbl,4,0),""))</f>
        <v>0</v>
      </c>
      <c r="Z2182" s="27">
        <f>IF($B2182="","",IF($V2182="PICK",LEFT($N2182,5),IF($V2182="FIXED",$W2182,IF($V2182="CODE",$H2182,""))))</f>
        <v>0</v>
      </c>
    </row>
    <row r="2183" spans="1:26" ht="21" customHeight="1">
      <c r="A2183" s="27">
        <f>IF($B2183="","",COUNTA($B$13:$B2183))</f>
        <v>0</v>
      </c>
      <c r="B2183" s="28"/>
      <c r="C2183" s="28"/>
      <c r="D2183" s="29"/>
      <c r="E2183" s="29"/>
      <c r="F2183" s="29"/>
      <c r="G2183" s="28"/>
      <c r="H2183" s="28"/>
      <c r="I2183" s="30">
        <f>IF($H2183="","",IFERROR(VLOOKUP($H2183,AcctTbl,2,0),"کد ناشناخته"))</f>
        <v>0</v>
      </c>
      <c r="J2183" s="27">
        <f>IF($H2183="","",IFERROR(VLOOKUP($H2183,AcctTbl,3,0),""))</f>
        <v>0</v>
      </c>
      <c r="K2183" s="29"/>
      <c r="L2183" s="28"/>
      <c r="M2183" s="31"/>
      <c r="N2183" s="29"/>
      <c r="O2183" s="32">
        <f>IF($B2183="",0,IF($U2183="IN",N($M2183),0))</f>
        <v>0</v>
      </c>
      <c r="P2183" s="32">
        <f>IF($B2183="",0,IF(OR($U2183="OUT",$U2183="TRF"),N($M2183),0))</f>
        <v>0</v>
      </c>
      <c r="Q2183" s="32">
        <f>IF($B2183="",0,IF(OR($U2183="OUT",$U2183="TRF"),N($M2183),0))</f>
        <v>0</v>
      </c>
      <c r="R2183" s="32">
        <f>IF($B2183="",0,IF($U2183="IN",N($M2183),0))</f>
        <v>0</v>
      </c>
      <c r="S2183" s="33">
        <f>IF($B2183="","",IF($M2183="","⚠ مبلغ",IF($E2183="","⚠ بانک عامل",IF(AND($U2183="TRF",$F2183=""),"⚠ بانک مقصد",IF(AND($V2183&lt;&gt;"NONE",$V2183&lt;&gt;"",$Z2183=""),"⚠ طرف حساب","✓")))))</f>
        <v>0</v>
      </c>
      <c r="T2183" s="29"/>
      <c r="U2183" s="27">
        <f>IFERROR(VLOOKUP($D2183,BankOpTbl,2,0),"")</f>
        <v>0</v>
      </c>
      <c r="V2183" s="27">
        <f>IFERROR(VLOOKUP($D2183,BankOpTbl,3,0),"")</f>
        <v>0</v>
      </c>
      <c r="W2183" s="27">
        <f>IFERROR(VLOOKUP($D2183,BankOpTbl,4,0),"")</f>
        <v>0</v>
      </c>
      <c r="X2183" s="27">
        <f>IF($E2183="","",IFERROR(VLOOKUP($E2183,BankTbl,4,0),""))</f>
        <v>0</v>
      </c>
      <c r="Y2183" s="27">
        <f>IF($F2183="","",IFERROR(VLOOKUP($F2183,BankTbl,4,0),""))</f>
        <v>0</v>
      </c>
      <c r="Z2183" s="27">
        <f>IF($B2183="","",IF($V2183="PICK",LEFT($N2183,5),IF($V2183="FIXED",$W2183,IF($V2183="CODE",$H2183,""))))</f>
        <v>0</v>
      </c>
    </row>
    <row r="2184" spans="1:26" ht="21" customHeight="1">
      <c r="A2184" s="27">
        <f>IF($B2184="","",COUNTA($B$13:$B2184))</f>
        <v>0</v>
      </c>
      <c r="B2184" s="28"/>
      <c r="C2184" s="28"/>
      <c r="D2184" s="29"/>
      <c r="E2184" s="29"/>
      <c r="F2184" s="29"/>
      <c r="G2184" s="28"/>
      <c r="H2184" s="28"/>
      <c r="I2184" s="30">
        <f>IF($H2184="","",IFERROR(VLOOKUP($H2184,AcctTbl,2,0),"کد ناشناخته"))</f>
        <v>0</v>
      </c>
      <c r="J2184" s="27">
        <f>IF($H2184="","",IFERROR(VLOOKUP($H2184,AcctTbl,3,0),""))</f>
        <v>0</v>
      </c>
      <c r="K2184" s="29"/>
      <c r="L2184" s="28"/>
      <c r="M2184" s="31"/>
      <c r="N2184" s="29"/>
      <c r="O2184" s="32">
        <f>IF($B2184="",0,IF($U2184="IN",N($M2184),0))</f>
        <v>0</v>
      </c>
      <c r="P2184" s="32">
        <f>IF($B2184="",0,IF(OR($U2184="OUT",$U2184="TRF"),N($M2184),0))</f>
        <v>0</v>
      </c>
      <c r="Q2184" s="32">
        <f>IF($B2184="",0,IF(OR($U2184="OUT",$U2184="TRF"),N($M2184),0))</f>
        <v>0</v>
      </c>
      <c r="R2184" s="32">
        <f>IF($B2184="",0,IF($U2184="IN",N($M2184),0))</f>
        <v>0</v>
      </c>
      <c r="S2184" s="33">
        <f>IF($B2184="","",IF($M2184="","⚠ مبلغ",IF($E2184="","⚠ بانک عامل",IF(AND($U2184="TRF",$F2184=""),"⚠ بانک مقصد",IF(AND($V2184&lt;&gt;"NONE",$V2184&lt;&gt;"",$Z2184=""),"⚠ طرف حساب","✓")))))</f>
        <v>0</v>
      </c>
      <c r="T2184" s="29"/>
      <c r="U2184" s="27">
        <f>IFERROR(VLOOKUP($D2184,BankOpTbl,2,0),"")</f>
        <v>0</v>
      </c>
      <c r="V2184" s="27">
        <f>IFERROR(VLOOKUP($D2184,BankOpTbl,3,0),"")</f>
        <v>0</v>
      </c>
      <c r="W2184" s="27">
        <f>IFERROR(VLOOKUP($D2184,BankOpTbl,4,0),"")</f>
        <v>0</v>
      </c>
      <c r="X2184" s="27">
        <f>IF($E2184="","",IFERROR(VLOOKUP($E2184,BankTbl,4,0),""))</f>
        <v>0</v>
      </c>
      <c r="Y2184" s="27">
        <f>IF($F2184="","",IFERROR(VLOOKUP($F2184,BankTbl,4,0),""))</f>
        <v>0</v>
      </c>
      <c r="Z2184" s="27">
        <f>IF($B2184="","",IF($V2184="PICK",LEFT($N2184,5),IF($V2184="FIXED",$W2184,IF($V2184="CODE",$H2184,""))))</f>
        <v>0</v>
      </c>
    </row>
    <row r="2185" spans="1:26" ht="21" customHeight="1">
      <c r="A2185" s="27">
        <f>IF($B2185="","",COUNTA($B$13:$B2185))</f>
        <v>0</v>
      </c>
      <c r="B2185" s="28"/>
      <c r="C2185" s="28"/>
      <c r="D2185" s="29"/>
      <c r="E2185" s="29"/>
      <c r="F2185" s="29"/>
      <c r="G2185" s="28"/>
      <c r="H2185" s="28"/>
      <c r="I2185" s="30">
        <f>IF($H2185="","",IFERROR(VLOOKUP($H2185,AcctTbl,2,0),"کد ناشناخته"))</f>
        <v>0</v>
      </c>
      <c r="J2185" s="27">
        <f>IF($H2185="","",IFERROR(VLOOKUP($H2185,AcctTbl,3,0),""))</f>
        <v>0</v>
      </c>
      <c r="K2185" s="29"/>
      <c r="L2185" s="28"/>
      <c r="M2185" s="31"/>
      <c r="N2185" s="29"/>
      <c r="O2185" s="32">
        <f>IF($B2185="",0,IF($U2185="IN",N($M2185),0))</f>
        <v>0</v>
      </c>
      <c r="P2185" s="32">
        <f>IF($B2185="",0,IF(OR($U2185="OUT",$U2185="TRF"),N($M2185),0))</f>
        <v>0</v>
      </c>
      <c r="Q2185" s="32">
        <f>IF($B2185="",0,IF(OR($U2185="OUT",$U2185="TRF"),N($M2185),0))</f>
        <v>0</v>
      </c>
      <c r="R2185" s="32">
        <f>IF($B2185="",0,IF($U2185="IN",N($M2185),0))</f>
        <v>0</v>
      </c>
      <c r="S2185" s="33">
        <f>IF($B2185="","",IF($M2185="","⚠ مبلغ",IF($E2185="","⚠ بانک عامل",IF(AND($U2185="TRF",$F2185=""),"⚠ بانک مقصد",IF(AND($V2185&lt;&gt;"NONE",$V2185&lt;&gt;"",$Z2185=""),"⚠ طرف حساب","✓")))))</f>
        <v>0</v>
      </c>
      <c r="T2185" s="29"/>
      <c r="U2185" s="27">
        <f>IFERROR(VLOOKUP($D2185,BankOpTbl,2,0),"")</f>
        <v>0</v>
      </c>
      <c r="V2185" s="27">
        <f>IFERROR(VLOOKUP($D2185,BankOpTbl,3,0),"")</f>
        <v>0</v>
      </c>
      <c r="W2185" s="27">
        <f>IFERROR(VLOOKUP($D2185,BankOpTbl,4,0),"")</f>
        <v>0</v>
      </c>
      <c r="X2185" s="27">
        <f>IF($E2185="","",IFERROR(VLOOKUP($E2185,BankTbl,4,0),""))</f>
        <v>0</v>
      </c>
      <c r="Y2185" s="27">
        <f>IF($F2185="","",IFERROR(VLOOKUP($F2185,BankTbl,4,0),""))</f>
        <v>0</v>
      </c>
      <c r="Z2185" s="27">
        <f>IF($B2185="","",IF($V2185="PICK",LEFT($N2185,5),IF($V2185="FIXED",$W2185,IF($V2185="CODE",$H2185,""))))</f>
        <v>0</v>
      </c>
    </row>
    <row r="2186" spans="1:26" ht="21" customHeight="1">
      <c r="A2186" s="27">
        <f>IF($B2186="","",COUNTA($B$13:$B2186))</f>
        <v>0</v>
      </c>
      <c r="B2186" s="28"/>
      <c r="C2186" s="28"/>
      <c r="D2186" s="29"/>
      <c r="E2186" s="29"/>
      <c r="F2186" s="29"/>
      <c r="G2186" s="28"/>
      <c r="H2186" s="28"/>
      <c r="I2186" s="30">
        <f>IF($H2186="","",IFERROR(VLOOKUP($H2186,AcctTbl,2,0),"کد ناشناخته"))</f>
        <v>0</v>
      </c>
      <c r="J2186" s="27">
        <f>IF($H2186="","",IFERROR(VLOOKUP($H2186,AcctTbl,3,0),""))</f>
        <v>0</v>
      </c>
      <c r="K2186" s="29"/>
      <c r="L2186" s="28"/>
      <c r="M2186" s="31"/>
      <c r="N2186" s="29"/>
      <c r="O2186" s="32">
        <f>IF($B2186="",0,IF($U2186="IN",N($M2186),0))</f>
        <v>0</v>
      </c>
      <c r="P2186" s="32">
        <f>IF($B2186="",0,IF(OR($U2186="OUT",$U2186="TRF"),N($M2186),0))</f>
        <v>0</v>
      </c>
      <c r="Q2186" s="32">
        <f>IF($B2186="",0,IF(OR($U2186="OUT",$U2186="TRF"),N($M2186),0))</f>
        <v>0</v>
      </c>
      <c r="R2186" s="32">
        <f>IF($B2186="",0,IF($U2186="IN",N($M2186),0))</f>
        <v>0</v>
      </c>
      <c r="S2186" s="33">
        <f>IF($B2186="","",IF($M2186="","⚠ مبلغ",IF($E2186="","⚠ بانک عامل",IF(AND($U2186="TRF",$F2186=""),"⚠ بانک مقصد",IF(AND($V2186&lt;&gt;"NONE",$V2186&lt;&gt;"",$Z2186=""),"⚠ طرف حساب","✓")))))</f>
        <v>0</v>
      </c>
      <c r="T2186" s="29"/>
      <c r="U2186" s="27">
        <f>IFERROR(VLOOKUP($D2186,BankOpTbl,2,0),"")</f>
        <v>0</v>
      </c>
      <c r="V2186" s="27">
        <f>IFERROR(VLOOKUP($D2186,BankOpTbl,3,0),"")</f>
        <v>0</v>
      </c>
      <c r="W2186" s="27">
        <f>IFERROR(VLOOKUP($D2186,BankOpTbl,4,0),"")</f>
        <v>0</v>
      </c>
      <c r="X2186" s="27">
        <f>IF($E2186="","",IFERROR(VLOOKUP($E2186,BankTbl,4,0),""))</f>
        <v>0</v>
      </c>
      <c r="Y2186" s="27">
        <f>IF($F2186="","",IFERROR(VLOOKUP($F2186,BankTbl,4,0),""))</f>
        <v>0</v>
      </c>
      <c r="Z2186" s="27">
        <f>IF($B2186="","",IF($V2186="PICK",LEFT($N2186,5),IF($V2186="FIXED",$W2186,IF($V2186="CODE",$H2186,""))))</f>
        <v>0</v>
      </c>
    </row>
    <row r="2187" spans="1:26" ht="21" customHeight="1">
      <c r="A2187" s="27">
        <f>IF($B2187="","",COUNTA($B$13:$B2187))</f>
        <v>0</v>
      </c>
      <c r="B2187" s="28"/>
      <c r="C2187" s="28"/>
      <c r="D2187" s="29"/>
      <c r="E2187" s="29"/>
      <c r="F2187" s="29"/>
      <c r="G2187" s="28"/>
      <c r="H2187" s="28"/>
      <c r="I2187" s="30">
        <f>IF($H2187="","",IFERROR(VLOOKUP($H2187,AcctTbl,2,0),"کد ناشناخته"))</f>
        <v>0</v>
      </c>
      <c r="J2187" s="27">
        <f>IF($H2187="","",IFERROR(VLOOKUP($H2187,AcctTbl,3,0),""))</f>
        <v>0</v>
      </c>
      <c r="K2187" s="29"/>
      <c r="L2187" s="28"/>
      <c r="M2187" s="31"/>
      <c r="N2187" s="29"/>
      <c r="O2187" s="32">
        <f>IF($B2187="",0,IF($U2187="IN",N($M2187),0))</f>
        <v>0</v>
      </c>
      <c r="P2187" s="32">
        <f>IF($B2187="",0,IF(OR($U2187="OUT",$U2187="TRF"),N($M2187),0))</f>
        <v>0</v>
      </c>
      <c r="Q2187" s="32">
        <f>IF($B2187="",0,IF(OR($U2187="OUT",$U2187="TRF"),N($M2187),0))</f>
        <v>0</v>
      </c>
      <c r="R2187" s="32">
        <f>IF($B2187="",0,IF($U2187="IN",N($M2187),0))</f>
        <v>0</v>
      </c>
      <c r="S2187" s="33">
        <f>IF($B2187="","",IF($M2187="","⚠ مبلغ",IF($E2187="","⚠ بانک عامل",IF(AND($U2187="TRF",$F2187=""),"⚠ بانک مقصد",IF(AND($V2187&lt;&gt;"NONE",$V2187&lt;&gt;"",$Z2187=""),"⚠ طرف حساب","✓")))))</f>
        <v>0</v>
      </c>
      <c r="T2187" s="29"/>
      <c r="U2187" s="27">
        <f>IFERROR(VLOOKUP($D2187,BankOpTbl,2,0),"")</f>
        <v>0</v>
      </c>
      <c r="V2187" s="27">
        <f>IFERROR(VLOOKUP($D2187,BankOpTbl,3,0),"")</f>
        <v>0</v>
      </c>
      <c r="W2187" s="27">
        <f>IFERROR(VLOOKUP($D2187,BankOpTbl,4,0),"")</f>
        <v>0</v>
      </c>
      <c r="X2187" s="27">
        <f>IF($E2187="","",IFERROR(VLOOKUP($E2187,BankTbl,4,0),""))</f>
        <v>0</v>
      </c>
      <c r="Y2187" s="27">
        <f>IF($F2187="","",IFERROR(VLOOKUP($F2187,BankTbl,4,0),""))</f>
        <v>0</v>
      </c>
      <c r="Z2187" s="27">
        <f>IF($B2187="","",IF($V2187="PICK",LEFT($N2187,5),IF($V2187="FIXED",$W2187,IF($V2187="CODE",$H2187,""))))</f>
        <v>0</v>
      </c>
    </row>
    <row r="2188" spans="1:26" ht="21" customHeight="1">
      <c r="A2188" s="27">
        <f>IF($B2188="","",COUNTA($B$13:$B2188))</f>
        <v>0</v>
      </c>
      <c r="B2188" s="28"/>
      <c r="C2188" s="28"/>
      <c r="D2188" s="29"/>
      <c r="E2188" s="29"/>
      <c r="F2188" s="29"/>
      <c r="G2188" s="28"/>
      <c r="H2188" s="28"/>
      <c r="I2188" s="30">
        <f>IF($H2188="","",IFERROR(VLOOKUP($H2188,AcctTbl,2,0),"کد ناشناخته"))</f>
        <v>0</v>
      </c>
      <c r="J2188" s="27">
        <f>IF($H2188="","",IFERROR(VLOOKUP($H2188,AcctTbl,3,0),""))</f>
        <v>0</v>
      </c>
      <c r="K2188" s="29"/>
      <c r="L2188" s="28"/>
      <c r="M2188" s="31"/>
      <c r="N2188" s="29"/>
      <c r="O2188" s="32">
        <f>IF($B2188="",0,IF($U2188="IN",N($M2188),0))</f>
        <v>0</v>
      </c>
      <c r="P2188" s="32">
        <f>IF($B2188="",0,IF(OR($U2188="OUT",$U2188="TRF"),N($M2188),0))</f>
        <v>0</v>
      </c>
      <c r="Q2188" s="32">
        <f>IF($B2188="",0,IF(OR($U2188="OUT",$U2188="TRF"),N($M2188),0))</f>
        <v>0</v>
      </c>
      <c r="R2188" s="32">
        <f>IF($B2188="",0,IF($U2188="IN",N($M2188),0))</f>
        <v>0</v>
      </c>
      <c r="S2188" s="33">
        <f>IF($B2188="","",IF($M2188="","⚠ مبلغ",IF($E2188="","⚠ بانک عامل",IF(AND($U2188="TRF",$F2188=""),"⚠ بانک مقصد",IF(AND($V2188&lt;&gt;"NONE",$V2188&lt;&gt;"",$Z2188=""),"⚠ طرف حساب","✓")))))</f>
        <v>0</v>
      </c>
      <c r="T2188" s="29"/>
      <c r="U2188" s="27">
        <f>IFERROR(VLOOKUP($D2188,BankOpTbl,2,0),"")</f>
        <v>0</v>
      </c>
      <c r="V2188" s="27">
        <f>IFERROR(VLOOKUP($D2188,BankOpTbl,3,0),"")</f>
        <v>0</v>
      </c>
      <c r="W2188" s="27">
        <f>IFERROR(VLOOKUP($D2188,BankOpTbl,4,0),"")</f>
        <v>0</v>
      </c>
      <c r="X2188" s="27">
        <f>IF($E2188="","",IFERROR(VLOOKUP($E2188,BankTbl,4,0),""))</f>
        <v>0</v>
      </c>
      <c r="Y2188" s="27">
        <f>IF($F2188="","",IFERROR(VLOOKUP($F2188,BankTbl,4,0),""))</f>
        <v>0</v>
      </c>
      <c r="Z2188" s="27">
        <f>IF($B2188="","",IF($V2188="PICK",LEFT($N2188,5),IF($V2188="FIXED",$W2188,IF($V2188="CODE",$H2188,""))))</f>
        <v>0</v>
      </c>
    </row>
    <row r="2189" spans="1:26" ht="21" customHeight="1">
      <c r="A2189" s="27">
        <f>IF($B2189="","",COUNTA($B$13:$B2189))</f>
        <v>0</v>
      </c>
      <c r="B2189" s="28"/>
      <c r="C2189" s="28"/>
      <c r="D2189" s="29"/>
      <c r="E2189" s="29"/>
      <c r="F2189" s="29"/>
      <c r="G2189" s="28"/>
      <c r="H2189" s="28"/>
      <c r="I2189" s="30">
        <f>IF($H2189="","",IFERROR(VLOOKUP($H2189,AcctTbl,2,0),"کد ناشناخته"))</f>
        <v>0</v>
      </c>
      <c r="J2189" s="27">
        <f>IF($H2189="","",IFERROR(VLOOKUP($H2189,AcctTbl,3,0),""))</f>
        <v>0</v>
      </c>
      <c r="K2189" s="29"/>
      <c r="L2189" s="28"/>
      <c r="M2189" s="31"/>
      <c r="N2189" s="29"/>
      <c r="O2189" s="32">
        <f>IF($B2189="",0,IF($U2189="IN",N($M2189),0))</f>
        <v>0</v>
      </c>
      <c r="P2189" s="32">
        <f>IF($B2189="",0,IF(OR($U2189="OUT",$U2189="TRF"),N($M2189),0))</f>
        <v>0</v>
      </c>
      <c r="Q2189" s="32">
        <f>IF($B2189="",0,IF(OR($U2189="OUT",$U2189="TRF"),N($M2189),0))</f>
        <v>0</v>
      </c>
      <c r="R2189" s="32">
        <f>IF($B2189="",0,IF($U2189="IN",N($M2189),0))</f>
        <v>0</v>
      </c>
      <c r="S2189" s="33">
        <f>IF($B2189="","",IF($M2189="","⚠ مبلغ",IF($E2189="","⚠ بانک عامل",IF(AND($U2189="TRF",$F2189=""),"⚠ بانک مقصد",IF(AND($V2189&lt;&gt;"NONE",$V2189&lt;&gt;"",$Z2189=""),"⚠ طرف حساب","✓")))))</f>
        <v>0</v>
      </c>
      <c r="T2189" s="29"/>
      <c r="U2189" s="27">
        <f>IFERROR(VLOOKUP($D2189,BankOpTbl,2,0),"")</f>
        <v>0</v>
      </c>
      <c r="V2189" s="27">
        <f>IFERROR(VLOOKUP($D2189,BankOpTbl,3,0),"")</f>
        <v>0</v>
      </c>
      <c r="W2189" s="27">
        <f>IFERROR(VLOOKUP($D2189,BankOpTbl,4,0),"")</f>
        <v>0</v>
      </c>
      <c r="X2189" s="27">
        <f>IF($E2189="","",IFERROR(VLOOKUP($E2189,BankTbl,4,0),""))</f>
        <v>0</v>
      </c>
      <c r="Y2189" s="27">
        <f>IF($F2189="","",IFERROR(VLOOKUP($F2189,BankTbl,4,0),""))</f>
        <v>0</v>
      </c>
      <c r="Z2189" s="27">
        <f>IF($B2189="","",IF($V2189="PICK",LEFT($N2189,5),IF($V2189="FIXED",$W2189,IF($V2189="CODE",$H2189,""))))</f>
        <v>0</v>
      </c>
    </row>
    <row r="2190" spans="1:26" ht="21" customHeight="1">
      <c r="A2190" s="27">
        <f>IF($B2190="","",COUNTA($B$13:$B2190))</f>
        <v>0</v>
      </c>
      <c r="B2190" s="28"/>
      <c r="C2190" s="28"/>
      <c r="D2190" s="29"/>
      <c r="E2190" s="29"/>
      <c r="F2190" s="29"/>
      <c r="G2190" s="28"/>
      <c r="H2190" s="28"/>
      <c r="I2190" s="30">
        <f>IF($H2190="","",IFERROR(VLOOKUP($H2190,AcctTbl,2,0),"کد ناشناخته"))</f>
        <v>0</v>
      </c>
      <c r="J2190" s="27">
        <f>IF($H2190="","",IFERROR(VLOOKUP($H2190,AcctTbl,3,0),""))</f>
        <v>0</v>
      </c>
      <c r="K2190" s="29"/>
      <c r="L2190" s="28"/>
      <c r="M2190" s="31"/>
      <c r="N2190" s="29"/>
      <c r="O2190" s="32">
        <f>IF($B2190="",0,IF($U2190="IN",N($M2190),0))</f>
        <v>0</v>
      </c>
      <c r="P2190" s="32">
        <f>IF($B2190="",0,IF(OR($U2190="OUT",$U2190="TRF"),N($M2190),0))</f>
        <v>0</v>
      </c>
      <c r="Q2190" s="32">
        <f>IF($B2190="",0,IF(OR($U2190="OUT",$U2190="TRF"),N($M2190),0))</f>
        <v>0</v>
      </c>
      <c r="R2190" s="32">
        <f>IF($B2190="",0,IF($U2190="IN",N($M2190),0))</f>
        <v>0</v>
      </c>
      <c r="S2190" s="33">
        <f>IF($B2190="","",IF($M2190="","⚠ مبلغ",IF($E2190="","⚠ بانک عامل",IF(AND($U2190="TRF",$F2190=""),"⚠ بانک مقصد",IF(AND($V2190&lt;&gt;"NONE",$V2190&lt;&gt;"",$Z2190=""),"⚠ طرف حساب","✓")))))</f>
        <v>0</v>
      </c>
      <c r="T2190" s="29"/>
      <c r="U2190" s="27">
        <f>IFERROR(VLOOKUP($D2190,BankOpTbl,2,0),"")</f>
        <v>0</v>
      </c>
      <c r="V2190" s="27">
        <f>IFERROR(VLOOKUP($D2190,BankOpTbl,3,0),"")</f>
        <v>0</v>
      </c>
      <c r="W2190" s="27">
        <f>IFERROR(VLOOKUP($D2190,BankOpTbl,4,0),"")</f>
        <v>0</v>
      </c>
      <c r="X2190" s="27">
        <f>IF($E2190="","",IFERROR(VLOOKUP($E2190,BankTbl,4,0),""))</f>
        <v>0</v>
      </c>
      <c r="Y2190" s="27">
        <f>IF($F2190="","",IFERROR(VLOOKUP($F2190,BankTbl,4,0),""))</f>
        <v>0</v>
      </c>
      <c r="Z2190" s="27">
        <f>IF($B2190="","",IF($V2190="PICK",LEFT($N2190,5),IF($V2190="FIXED",$W2190,IF($V2190="CODE",$H2190,""))))</f>
        <v>0</v>
      </c>
    </row>
    <row r="2191" spans="1:26" ht="21" customHeight="1">
      <c r="A2191" s="27">
        <f>IF($B2191="","",COUNTA($B$13:$B2191))</f>
        <v>0</v>
      </c>
      <c r="B2191" s="28"/>
      <c r="C2191" s="28"/>
      <c r="D2191" s="29"/>
      <c r="E2191" s="29"/>
      <c r="F2191" s="29"/>
      <c r="G2191" s="28"/>
      <c r="H2191" s="28"/>
      <c r="I2191" s="30">
        <f>IF($H2191="","",IFERROR(VLOOKUP($H2191,AcctTbl,2,0),"کد ناشناخته"))</f>
        <v>0</v>
      </c>
      <c r="J2191" s="27">
        <f>IF($H2191="","",IFERROR(VLOOKUP($H2191,AcctTbl,3,0),""))</f>
        <v>0</v>
      </c>
      <c r="K2191" s="29"/>
      <c r="L2191" s="28"/>
      <c r="M2191" s="31"/>
      <c r="N2191" s="29"/>
      <c r="O2191" s="32">
        <f>IF($B2191="",0,IF($U2191="IN",N($M2191),0))</f>
        <v>0</v>
      </c>
      <c r="P2191" s="32">
        <f>IF($B2191="",0,IF(OR($U2191="OUT",$U2191="TRF"),N($M2191),0))</f>
        <v>0</v>
      </c>
      <c r="Q2191" s="32">
        <f>IF($B2191="",0,IF(OR($U2191="OUT",$U2191="TRF"),N($M2191),0))</f>
        <v>0</v>
      </c>
      <c r="R2191" s="32">
        <f>IF($B2191="",0,IF($U2191="IN",N($M2191),0))</f>
        <v>0</v>
      </c>
      <c r="S2191" s="33">
        <f>IF($B2191="","",IF($M2191="","⚠ مبلغ",IF($E2191="","⚠ بانک عامل",IF(AND($U2191="TRF",$F2191=""),"⚠ بانک مقصد",IF(AND($V2191&lt;&gt;"NONE",$V2191&lt;&gt;"",$Z2191=""),"⚠ طرف حساب","✓")))))</f>
        <v>0</v>
      </c>
      <c r="T2191" s="29"/>
      <c r="U2191" s="27">
        <f>IFERROR(VLOOKUP($D2191,BankOpTbl,2,0),"")</f>
        <v>0</v>
      </c>
      <c r="V2191" s="27">
        <f>IFERROR(VLOOKUP($D2191,BankOpTbl,3,0),"")</f>
        <v>0</v>
      </c>
      <c r="W2191" s="27">
        <f>IFERROR(VLOOKUP($D2191,BankOpTbl,4,0),"")</f>
        <v>0</v>
      </c>
      <c r="X2191" s="27">
        <f>IF($E2191="","",IFERROR(VLOOKUP($E2191,BankTbl,4,0),""))</f>
        <v>0</v>
      </c>
      <c r="Y2191" s="27">
        <f>IF($F2191="","",IFERROR(VLOOKUP($F2191,BankTbl,4,0),""))</f>
        <v>0</v>
      </c>
      <c r="Z2191" s="27">
        <f>IF($B2191="","",IF($V2191="PICK",LEFT($N2191,5),IF($V2191="FIXED",$W2191,IF($V2191="CODE",$H2191,""))))</f>
        <v>0</v>
      </c>
    </row>
    <row r="2192" spans="1:26" ht="21" customHeight="1">
      <c r="A2192" s="27">
        <f>IF($B2192="","",COUNTA($B$13:$B2192))</f>
        <v>0</v>
      </c>
      <c r="B2192" s="28"/>
      <c r="C2192" s="28"/>
      <c r="D2192" s="29"/>
      <c r="E2192" s="29"/>
      <c r="F2192" s="29"/>
      <c r="G2192" s="28"/>
      <c r="H2192" s="28"/>
      <c r="I2192" s="30">
        <f>IF($H2192="","",IFERROR(VLOOKUP($H2192,AcctTbl,2,0),"کد ناشناخته"))</f>
        <v>0</v>
      </c>
      <c r="J2192" s="27">
        <f>IF($H2192="","",IFERROR(VLOOKUP($H2192,AcctTbl,3,0),""))</f>
        <v>0</v>
      </c>
      <c r="K2192" s="29"/>
      <c r="L2192" s="28"/>
      <c r="M2192" s="31"/>
      <c r="N2192" s="29"/>
      <c r="O2192" s="32">
        <f>IF($B2192="",0,IF($U2192="IN",N($M2192),0))</f>
        <v>0</v>
      </c>
      <c r="P2192" s="32">
        <f>IF($B2192="",0,IF(OR($U2192="OUT",$U2192="TRF"),N($M2192),0))</f>
        <v>0</v>
      </c>
      <c r="Q2192" s="32">
        <f>IF($B2192="",0,IF(OR($U2192="OUT",$U2192="TRF"),N($M2192),0))</f>
        <v>0</v>
      </c>
      <c r="R2192" s="32">
        <f>IF($B2192="",0,IF($U2192="IN",N($M2192),0))</f>
        <v>0</v>
      </c>
      <c r="S2192" s="33">
        <f>IF($B2192="","",IF($M2192="","⚠ مبلغ",IF($E2192="","⚠ بانک عامل",IF(AND($U2192="TRF",$F2192=""),"⚠ بانک مقصد",IF(AND($V2192&lt;&gt;"NONE",$V2192&lt;&gt;"",$Z2192=""),"⚠ طرف حساب","✓")))))</f>
        <v>0</v>
      </c>
      <c r="T2192" s="29"/>
      <c r="U2192" s="27">
        <f>IFERROR(VLOOKUP($D2192,BankOpTbl,2,0),"")</f>
        <v>0</v>
      </c>
      <c r="V2192" s="27">
        <f>IFERROR(VLOOKUP($D2192,BankOpTbl,3,0),"")</f>
        <v>0</v>
      </c>
      <c r="W2192" s="27">
        <f>IFERROR(VLOOKUP($D2192,BankOpTbl,4,0),"")</f>
        <v>0</v>
      </c>
      <c r="X2192" s="27">
        <f>IF($E2192="","",IFERROR(VLOOKUP($E2192,BankTbl,4,0),""))</f>
        <v>0</v>
      </c>
      <c r="Y2192" s="27">
        <f>IF($F2192="","",IFERROR(VLOOKUP($F2192,BankTbl,4,0),""))</f>
        <v>0</v>
      </c>
      <c r="Z2192" s="27">
        <f>IF($B2192="","",IF($V2192="PICK",LEFT($N2192,5),IF($V2192="FIXED",$W2192,IF($V2192="CODE",$H2192,""))))</f>
        <v>0</v>
      </c>
    </row>
    <row r="2193" spans="1:26" ht="21" customHeight="1">
      <c r="A2193" s="27">
        <f>IF($B2193="","",COUNTA($B$13:$B2193))</f>
        <v>0</v>
      </c>
      <c r="B2193" s="28"/>
      <c r="C2193" s="28"/>
      <c r="D2193" s="29"/>
      <c r="E2193" s="29"/>
      <c r="F2193" s="29"/>
      <c r="G2193" s="28"/>
      <c r="H2193" s="28"/>
      <c r="I2193" s="30">
        <f>IF($H2193="","",IFERROR(VLOOKUP($H2193,AcctTbl,2,0),"کد ناشناخته"))</f>
        <v>0</v>
      </c>
      <c r="J2193" s="27">
        <f>IF($H2193="","",IFERROR(VLOOKUP($H2193,AcctTbl,3,0),""))</f>
        <v>0</v>
      </c>
      <c r="K2193" s="29"/>
      <c r="L2193" s="28"/>
      <c r="M2193" s="31"/>
      <c r="N2193" s="29"/>
      <c r="O2193" s="32">
        <f>IF($B2193="",0,IF($U2193="IN",N($M2193),0))</f>
        <v>0</v>
      </c>
      <c r="P2193" s="32">
        <f>IF($B2193="",0,IF(OR($U2193="OUT",$U2193="TRF"),N($M2193),0))</f>
        <v>0</v>
      </c>
      <c r="Q2193" s="32">
        <f>IF($B2193="",0,IF(OR($U2193="OUT",$U2193="TRF"),N($M2193),0))</f>
        <v>0</v>
      </c>
      <c r="R2193" s="32">
        <f>IF($B2193="",0,IF($U2193="IN",N($M2193),0))</f>
        <v>0</v>
      </c>
      <c r="S2193" s="33">
        <f>IF($B2193="","",IF($M2193="","⚠ مبلغ",IF($E2193="","⚠ بانک عامل",IF(AND($U2193="TRF",$F2193=""),"⚠ بانک مقصد",IF(AND($V2193&lt;&gt;"NONE",$V2193&lt;&gt;"",$Z2193=""),"⚠ طرف حساب","✓")))))</f>
        <v>0</v>
      </c>
      <c r="T2193" s="29"/>
      <c r="U2193" s="27">
        <f>IFERROR(VLOOKUP($D2193,BankOpTbl,2,0),"")</f>
        <v>0</v>
      </c>
      <c r="V2193" s="27">
        <f>IFERROR(VLOOKUP($D2193,BankOpTbl,3,0),"")</f>
        <v>0</v>
      </c>
      <c r="W2193" s="27">
        <f>IFERROR(VLOOKUP($D2193,BankOpTbl,4,0),"")</f>
        <v>0</v>
      </c>
      <c r="X2193" s="27">
        <f>IF($E2193="","",IFERROR(VLOOKUP($E2193,BankTbl,4,0),""))</f>
        <v>0</v>
      </c>
      <c r="Y2193" s="27">
        <f>IF($F2193="","",IFERROR(VLOOKUP($F2193,BankTbl,4,0),""))</f>
        <v>0</v>
      </c>
      <c r="Z2193" s="27">
        <f>IF($B2193="","",IF($V2193="PICK",LEFT($N2193,5),IF($V2193="FIXED",$W2193,IF($V2193="CODE",$H2193,""))))</f>
        <v>0</v>
      </c>
    </row>
    <row r="2194" spans="1:26" ht="21" customHeight="1">
      <c r="A2194" s="27">
        <f>IF($B2194="","",COUNTA($B$13:$B2194))</f>
        <v>0</v>
      </c>
      <c r="B2194" s="28"/>
      <c r="C2194" s="28"/>
      <c r="D2194" s="29"/>
      <c r="E2194" s="29"/>
      <c r="F2194" s="29"/>
      <c r="G2194" s="28"/>
      <c r="H2194" s="28"/>
      <c r="I2194" s="30">
        <f>IF($H2194="","",IFERROR(VLOOKUP($H2194,AcctTbl,2,0),"کد ناشناخته"))</f>
        <v>0</v>
      </c>
      <c r="J2194" s="27">
        <f>IF($H2194="","",IFERROR(VLOOKUP($H2194,AcctTbl,3,0),""))</f>
        <v>0</v>
      </c>
      <c r="K2194" s="29"/>
      <c r="L2194" s="28"/>
      <c r="M2194" s="31"/>
      <c r="N2194" s="29"/>
      <c r="O2194" s="32">
        <f>IF($B2194="",0,IF($U2194="IN",N($M2194),0))</f>
        <v>0</v>
      </c>
      <c r="P2194" s="32">
        <f>IF($B2194="",0,IF(OR($U2194="OUT",$U2194="TRF"),N($M2194),0))</f>
        <v>0</v>
      </c>
      <c r="Q2194" s="32">
        <f>IF($B2194="",0,IF(OR($U2194="OUT",$U2194="TRF"),N($M2194),0))</f>
        <v>0</v>
      </c>
      <c r="R2194" s="32">
        <f>IF($B2194="",0,IF($U2194="IN",N($M2194),0))</f>
        <v>0</v>
      </c>
      <c r="S2194" s="33">
        <f>IF($B2194="","",IF($M2194="","⚠ مبلغ",IF($E2194="","⚠ بانک عامل",IF(AND($U2194="TRF",$F2194=""),"⚠ بانک مقصد",IF(AND($V2194&lt;&gt;"NONE",$V2194&lt;&gt;"",$Z2194=""),"⚠ طرف حساب","✓")))))</f>
        <v>0</v>
      </c>
      <c r="T2194" s="29"/>
      <c r="U2194" s="27">
        <f>IFERROR(VLOOKUP($D2194,BankOpTbl,2,0),"")</f>
        <v>0</v>
      </c>
      <c r="V2194" s="27">
        <f>IFERROR(VLOOKUP($D2194,BankOpTbl,3,0),"")</f>
        <v>0</v>
      </c>
      <c r="W2194" s="27">
        <f>IFERROR(VLOOKUP($D2194,BankOpTbl,4,0),"")</f>
        <v>0</v>
      </c>
      <c r="X2194" s="27">
        <f>IF($E2194="","",IFERROR(VLOOKUP($E2194,BankTbl,4,0),""))</f>
        <v>0</v>
      </c>
      <c r="Y2194" s="27">
        <f>IF($F2194="","",IFERROR(VLOOKUP($F2194,BankTbl,4,0),""))</f>
        <v>0</v>
      </c>
      <c r="Z2194" s="27">
        <f>IF($B2194="","",IF($V2194="PICK",LEFT($N2194,5),IF($V2194="FIXED",$W2194,IF($V2194="CODE",$H2194,""))))</f>
        <v>0</v>
      </c>
    </row>
    <row r="2195" spans="1:26" ht="21" customHeight="1">
      <c r="A2195" s="27">
        <f>IF($B2195="","",COUNTA($B$13:$B2195))</f>
        <v>0</v>
      </c>
      <c r="B2195" s="28"/>
      <c r="C2195" s="28"/>
      <c r="D2195" s="29"/>
      <c r="E2195" s="29"/>
      <c r="F2195" s="29"/>
      <c r="G2195" s="28"/>
      <c r="H2195" s="28"/>
      <c r="I2195" s="30">
        <f>IF($H2195="","",IFERROR(VLOOKUP($H2195,AcctTbl,2,0),"کد ناشناخته"))</f>
        <v>0</v>
      </c>
      <c r="J2195" s="27">
        <f>IF($H2195="","",IFERROR(VLOOKUP($H2195,AcctTbl,3,0),""))</f>
        <v>0</v>
      </c>
      <c r="K2195" s="29"/>
      <c r="L2195" s="28"/>
      <c r="M2195" s="31"/>
      <c r="N2195" s="29"/>
      <c r="O2195" s="32">
        <f>IF($B2195="",0,IF($U2195="IN",N($M2195),0))</f>
        <v>0</v>
      </c>
      <c r="P2195" s="32">
        <f>IF($B2195="",0,IF(OR($U2195="OUT",$U2195="TRF"),N($M2195),0))</f>
        <v>0</v>
      </c>
      <c r="Q2195" s="32">
        <f>IF($B2195="",0,IF(OR($U2195="OUT",$U2195="TRF"),N($M2195),0))</f>
        <v>0</v>
      </c>
      <c r="R2195" s="32">
        <f>IF($B2195="",0,IF($U2195="IN",N($M2195),0))</f>
        <v>0</v>
      </c>
      <c r="S2195" s="33">
        <f>IF($B2195="","",IF($M2195="","⚠ مبلغ",IF($E2195="","⚠ بانک عامل",IF(AND($U2195="TRF",$F2195=""),"⚠ بانک مقصد",IF(AND($V2195&lt;&gt;"NONE",$V2195&lt;&gt;"",$Z2195=""),"⚠ طرف حساب","✓")))))</f>
        <v>0</v>
      </c>
      <c r="T2195" s="29"/>
      <c r="U2195" s="27">
        <f>IFERROR(VLOOKUP($D2195,BankOpTbl,2,0),"")</f>
        <v>0</v>
      </c>
      <c r="V2195" s="27">
        <f>IFERROR(VLOOKUP($D2195,BankOpTbl,3,0),"")</f>
        <v>0</v>
      </c>
      <c r="W2195" s="27">
        <f>IFERROR(VLOOKUP($D2195,BankOpTbl,4,0),"")</f>
        <v>0</v>
      </c>
      <c r="X2195" s="27">
        <f>IF($E2195="","",IFERROR(VLOOKUP($E2195,BankTbl,4,0),""))</f>
        <v>0</v>
      </c>
      <c r="Y2195" s="27">
        <f>IF($F2195="","",IFERROR(VLOOKUP($F2195,BankTbl,4,0),""))</f>
        <v>0</v>
      </c>
      <c r="Z2195" s="27">
        <f>IF($B2195="","",IF($V2195="PICK",LEFT($N2195,5),IF($V2195="FIXED",$W2195,IF($V2195="CODE",$H2195,""))))</f>
        <v>0</v>
      </c>
    </row>
    <row r="2196" spans="1:26" ht="21" customHeight="1">
      <c r="A2196" s="27">
        <f>IF($B2196="","",COUNTA($B$13:$B2196))</f>
        <v>0</v>
      </c>
      <c r="B2196" s="28"/>
      <c r="C2196" s="28"/>
      <c r="D2196" s="29"/>
      <c r="E2196" s="29"/>
      <c r="F2196" s="29"/>
      <c r="G2196" s="28"/>
      <c r="H2196" s="28"/>
      <c r="I2196" s="30">
        <f>IF($H2196="","",IFERROR(VLOOKUP($H2196,AcctTbl,2,0),"کد ناشناخته"))</f>
        <v>0</v>
      </c>
      <c r="J2196" s="27">
        <f>IF($H2196="","",IFERROR(VLOOKUP($H2196,AcctTbl,3,0),""))</f>
        <v>0</v>
      </c>
      <c r="K2196" s="29"/>
      <c r="L2196" s="28"/>
      <c r="M2196" s="31"/>
      <c r="N2196" s="29"/>
      <c r="O2196" s="32">
        <f>IF($B2196="",0,IF($U2196="IN",N($M2196),0))</f>
        <v>0</v>
      </c>
      <c r="P2196" s="32">
        <f>IF($B2196="",0,IF(OR($U2196="OUT",$U2196="TRF"),N($M2196),0))</f>
        <v>0</v>
      </c>
      <c r="Q2196" s="32">
        <f>IF($B2196="",0,IF(OR($U2196="OUT",$U2196="TRF"),N($M2196),0))</f>
        <v>0</v>
      </c>
      <c r="R2196" s="32">
        <f>IF($B2196="",0,IF($U2196="IN",N($M2196),0))</f>
        <v>0</v>
      </c>
      <c r="S2196" s="33">
        <f>IF($B2196="","",IF($M2196="","⚠ مبلغ",IF($E2196="","⚠ بانک عامل",IF(AND($U2196="TRF",$F2196=""),"⚠ بانک مقصد",IF(AND($V2196&lt;&gt;"NONE",$V2196&lt;&gt;"",$Z2196=""),"⚠ طرف حساب","✓")))))</f>
        <v>0</v>
      </c>
      <c r="T2196" s="29"/>
      <c r="U2196" s="27">
        <f>IFERROR(VLOOKUP($D2196,BankOpTbl,2,0),"")</f>
        <v>0</v>
      </c>
      <c r="V2196" s="27">
        <f>IFERROR(VLOOKUP($D2196,BankOpTbl,3,0),"")</f>
        <v>0</v>
      </c>
      <c r="W2196" s="27">
        <f>IFERROR(VLOOKUP($D2196,BankOpTbl,4,0),"")</f>
        <v>0</v>
      </c>
      <c r="X2196" s="27">
        <f>IF($E2196="","",IFERROR(VLOOKUP($E2196,BankTbl,4,0),""))</f>
        <v>0</v>
      </c>
      <c r="Y2196" s="27">
        <f>IF($F2196="","",IFERROR(VLOOKUP($F2196,BankTbl,4,0),""))</f>
        <v>0</v>
      </c>
      <c r="Z2196" s="27">
        <f>IF($B2196="","",IF($V2196="PICK",LEFT($N2196,5),IF($V2196="FIXED",$W2196,IF($V2196="CODE",$H2196,""))))</f>
        <v>0</v>
      </c>
    </row>
    <row r="2197" spans="1:26" ht="21" customHeight="1">
      <c r="A2197" s="27">
        <f>IF($B2197="","",COUNTA($B$13:$B2197))</f>
        <v>0</v>
      </c>
      <c r="B2197" s="28"/>
      <c r="C2197" s="28"/>
      <c r="D2197" s="29"/>
      <c r="E2197" s="29"/>
      <c r="F2197" s="29"/>
      <c r="G2197" s="28"/>
      <c r="H2197" s="28"/>
      <c r="I2197" s="30">
        <f>IF($H2197="","",IFERROR(VLOOKUP($H2197,AcctTbl,2,0),"کد ناشناخته"))</f>
        <v>0</v>
      </c>
      <c r="J2197" s="27">
        <f>IF($H2197="","",IFERROR(VLOOKUP($H2197,AcctTbl,3,0),""))</f>
        <v>0</v>
      </c>
      <c r="K2197" s="29"/>
      <c r="L2197" s="28"/>
      <c r="M2197" s="31"/>
      <c r="N2197" s="29"/>
      <c r="O2197" s="32">
        <f>IF($B2197="",0,IF($U2197="IN",N($M2197),0))</f>
        <v>0</v>
      </c>
      <c r="P2197" s="32">
        <f>IF($B2197="",0,IF(OR($U2197="OUT",$U2197="TRF"),N($M2197),0))</f>
        <v>0</v>
      </c>
      <c r="Q2197" s="32">
        <f>IF($B2197="",0,IF(OR($U2197="OUT",$U2197="TRF"),N($M2197),0))</f>
        <v>0</v>
      </c>
      <c r="R2197" s="32">
        <f>IF($B2197="",0,IF($U2197="IN",N($M2197),0))</f>
        <v>0</v>
      </c>
      <c r="S2197" s="33">
        <f>IF($B2197="","",IF($M2197="","⚠ مبلغ",IF($E2197="","⚠ بانک عامل",IF(AND($U2197="TRF",$F2197=""),"⚠ بانک مقصد",IF(AND($V2197&lt;&gt;"NONE",$V2197&lt;&gt;"",$Z2197=""),"⚠ طرف حساب","✓")))))</f>
        <v>0</v>
      </c>
      <c r="T2197" s="29"/>
      <c r="U2197" s="27">
        <f>IFERROR(VLOOKUP($D2197,BankOpTbl,2,0),"")</f>
        <v>0</v>
      </c>
      <c r="V2197" s="27">
        <f>IFERROR(VLOOKUP($D2197,BankOpTbl,3,0),"")</f>
        <v>0</v>
      </c>
      <c r="W2197" s="27">
        <f>IFERROR(VLOOKUP($D2197,BankOpTbl,4,0),"")</f>
        <v>0</v>
      </c>
      <c r="X2197" s="27">
        <f>IF($E2197="","",IFERROR(VLOOKUP($E2197,BankTbl,4,0),""))</f>
        <v>0</v>
      </c>
      <c r="Y2197" s="27">
        <f>IF($F2197="","",IFERROR(VLOOKUP($F2197,BankTbl,4,0),""))</f>
        <v>0</v>
      </c>
      <c r="Z2197" s="27">
        <f>IF($B2197="","",IF($V2197="PICK",LEFT($N2197,5),IF($V2197="FIXED",$W2197,IF($V2197="CODE",$H2197,""))))</f>
        <v>0</v>
      </c>
    </row>
    <row r="2198" spans="1:26" ht="21" customHeight="1">
      <c r="A2198" s="27">
        <f>IF($B2198="","",COUNTA($B$13:$B2198))</f>
        <v>0</v>
      </c>
      <c r="B2198" s="28"/>
      <c r="C2198" s="28"/>
      <c r="D2198" s="29"/>
      <c r="E2198" s="29"/>
      <c r="F2198" s="29"/>
      <c r="G2198" s="28"/>
      <c r="H2198" s="28"/>
      <c r="I2198" s="30">
        <f>IF($H2198="","",IFERROR(VLOOKUP($H2198,AcctTbl,2,0),"کد ناشناخته"))</f>
        <v>0</v>
      </c>
      <c r="J2198" s="27">
        <f>IF($H2198="","",IFERROR(VLOOKUP($H2198,AcctTbl,3,0),""))</f>
        <v>0</v>
      </c>
      <c r="K2198" s="29"/>
      <c r="L2198" s="28"/>
      <c r="M2198" s="31"/>
      <c r="N2198" s="29"/>
      <c r="O2198" s="32">
        <f>IF($B2198="",0,IF($U2198="IN",N($M2198),0))</f>
        <v>0</v>
      </c>
      <c r="P2198" s="32">
        <f>IF($B2198="",0,IF(OR($U2198="OUT",$U2198="TRF"),N($M2198),0))</f>
        <v>0</v>
      </c>
      <c r="Q2198" s="32">
        <f>IF($B2198="",0,IF(OR($U2198="OUT",$U2198="TRF"),N($M2198),0))</f>
        <v>0</v>
      </c>
      <c r="R2198" s="32">
        <f>IF($B2198="",0,IF($U2198="IN",N($M2198),0))</f>
        <v>0</v>
      </c>
      <c r="S2198" s="33">
        <f>IF($B2198="","",IF($M2198="","⚠ مبلغ",IF($E2198="","⚠ بانک عامل",IF(AND($U2198="TRF",$F2198=""),"⚠ بانک مقصد",IF(AND($V2198&lt;&gt;"NONE",$V2198&lt;&gt;"",$Z2198=""),"⚠ طرف حساب","✓")))))</f>
        <v>0</v>
      </c>
      <c r="T2198" s="29"/>
      <c r="U2198" s="27">
        <f>IFERROR(VLOOKUP($D2198,BankOpTbl,2,0),"")</f>
        <v>0</v>
      </c>
      <c r="V2198" s="27">
        <f>IFERROR(VLOOKUP($D2198,BankOpTbl,3,0),"")</f>
        <v>0</v>
      </c>
      <c r="W2198" s="27">
        <f>IFERROR(VLOOKUP($D2198,BankOpTbl,4,0),"")</f>
        <v>0</v>
      </c>
      <c r="X2198" s="27">
        <f>IF($E2198="","",IFERROR(VLOOKUP($E2198,BankTbl,4,0),""))</f>
        <v>0</v>
      </c>
      <c r="Y2198" s="27">
        <f>IF($F2198="","",IFERROR(VLOOKUP($F2198,BankTbl,4,0),""))</f>
        <v>0</v>
      </c>
      <c r="Z2198" s="27">
        <f>IF($B2198="","",IF($V2198="PICK",LEFT($N2198,5),IF($V2198="FIXED",$W2198,IF($V2198="CODE",$H2198,""))))</f>
        <v>0</v>
      </c>
    </row>
    <row r="2199" spans="1:26" ht="21" customHeight="1">
      <c r="A2199" s="27">
        <f>IF($B2199="","",COUNTA($B$13:$B2199))</f>
        <v>0</v>
      </c>
      <c r="B2199" s="28"/>
      <c r="C2199" s="28"/>
      <c r="D2199" s="29"/>
      <c r="E2199" s="29"/>
      <c r="F2199" s="29"/>
      <c r="G2199" s="28"/>
      <c r="H2199" s="28"/>
      <c r="I2199" s="30">
        <f>IF($H2199="","",IFERROR(VLOOKUP($H2199,AcctTbl,2,0),"کد ناشناخته"))</f>
        <v>0</v>
      </c>
      <c r="J2199" s="27">
        <f>IF($H2199="","",IFERROR(VLOOKUP($H2199,AcctTbl,3,0),""))</f>
        <v>0</v>
      </c>
      <c r="K2199" s="29"/>
      <c r="L2199" s="28"/>
      <c r="M2199" s="31"/>
      <c r="N2199" s="29"/>
      <c r="O2199" s="32">
        <f>IF($B2199="",0,IF($U2199="IN",N($M2199),0))</f>
        <v>0</v>
      </c>
      <c r="P2199" s="32">
        <f>IF($B2199="",0,IF(OR($U2199="OUT",$U2199="TRF"),N($M2199),0))</f>
        <v>0</v>
      </c>
      <c r="Q2199" s="32">
        <f>IF($B2199="",0,IF(OR($U2199="OUT",$U2199="TRF"),N($M2199),0))</f>
        <v>0</v>
      </c>
      <c r="R2199" s="32">
        <f>IF($B2199="",0,IF($U2199="IN",N($M2199),0))</f>
        <v>0</v>
      </c>
      <c r="S2199" s="33">
        <f>IF($B2199="","",IF($M2199="","⚠ مبلغ",IF($E2199="","⚠ بانک عامل",IF(AND($U2199="TRF",$F2199=""),"⚠ بانک مقصد",IF(AND($V2199&lt;&gt;"NONE",$V2199&lt;&gt;"",$Z2199=""),"⚠ طرف حساب","✓")))))</f>
        <v>0</v>
      </c>
      <c r="T2199" s="29"/>
      <c r="U2199" s="27">
        <f>IFERROR(VLOOKUP($D2199,BankOpTbl,2,0),"")</f>
        <v>0</v>
      </c>
      <c r="V2199" s="27">
        <f>IFERROR(VLOOKUP($D2199,BankOpTbl,3,0),"")</f>
        <v>0</v>
      </c>
      <c r="W2199" s="27">
        <f>IFERROR(VLOOKUP($D2199,BankOpTbl,4,0),"")</f>
        <v>0</v>
      </c>
      <c r="X2199" s="27">
        <f>IF($E2199="","",IFERROR(VLOOKUP($E2199,BankTbl,4,0),""))</f>
        <v>0</v>
      </c>
      <c r="Y2199" s="27">
        <f>IF($F2199="","",IFERROR(VLOOKUP($F2199,BankTbl,4,0),""))</f>
        <v>0</v>
      </c>
      <c r="Z2199" s="27">
        <f>IF($B2199="","",IF($V2199="PICK",LEFT($N2199,5),IF($V2199="FIXED",$W2199,IF($V2199="CODE",$H2199,""))))</f>
        <v>0</v>
      </c>
    </row>
    <row r="2200" spans="1:26" ht="21" customHeight="1">
      <c r="A2200" s="27">
        <f>IF($B2200="","",COUNTA($B$13:$B2200))</f>
        <v>0</v>
      </c>
      <c r="B2200" s="28"/>
      <c r="C2200" s="28"/>
      <c r="D2200" s="29"/>
      <c r="E2200" s="29"/>
      <c r="F2200" s="29"/>
      <c r="G2200" s="28"/>
      <c r="H2200" s="28"/>
      <c r="I2200" s="30">
        <f>IF($H2200="","",IFERROR(VLOOKUP($H2200,AcctTbl,2,0),"کد ناشناخته"))</f>
        <v>0</v>
      </c>
      <c r="J2200" s="27">
        <f>IF($H2200="","",IFERROR(VLOOKUP($H2200,AcctTbl,3,0),""))</f>
        <v>0</v>
      </c>
      <c r="K2200" s="29"/>
      <c r="L2200" s="28"/>
      <c r="M2200" s="31"/>
      <c r="N2200" s="29"/>
      <c r="O2200" s="32">
        <f>IF($B2200="",0,IF($U2200="IN",N($M2200),0))</f>
        <v>0</v>
      </c>
      <c r="P2200" s="32">
        <f>IF($B2200="",0,IF(OR($U2200="OUT",$U2200="TRF"),N($M2200),0))</f>
        <v>0</v>
      </c>
      <c r="Q2200" s="32">
        <f>IF($B2200="",0,IF(OR($U2200="OUT",$U2200="TRF"),N($M2200),0))</f>
        <v>0</v>
      </c>
      <c r="R2200" s="32">
        <f>IF($B2200="",0,IF($U2200="IN",N($M2200),0))</f>
        <v>0</v>
      </c>
      <c r="S2200" s="33">
        <f>IF($B2200="","",IF($M2200="","⚠ مبلغ",IF($E2200="","⚠ بانک عامل",IF(AND($U2200="TRF",$F2200=""),"⚠ بانک مقصد",IF(AND($V2200&lt;&gt;"NONE",$V2200&lt;&gt;"",$Z2200=""),"⚠ طرف حساب","✓")))))</f>
        <v>0</v>
      </c>
      <c r="T2200" s="29"/>
      <c r="U2200" s="27">
        <f>IFERROR(VLOOKUP($D2200,BankOpTbl,2,0),"")</f>
        <v>0</v>
      </c>
      <c r="V2200" s="27">
        <f>IFERROR(VLOOKUP($D2200,BankOpTbl,3,0),"")</f>
        <v>0</v>
      </c>
      <c r="W2200" s="27">
        <f>IFERROR(VLOOKUP($D2200,BankOpTbl,4,0),"")</f>
        <v>0</v>
      </c>
      <c r="X2200" s="27">
        <f>IF($E2200="","",IFERROR(VLOOKUP($E2200,BankTbl,4,0),""))</f>
        <v>0</v>
      </c>
      <c r="Y2200" s="27">
        <f>IF($F2200="","",IFERROR(VLOOKUP($F2200,BankTbl,4,0),""))</f>
        <v>0</v>
      </c>
      <c r="Z2200" s="27">
        <f>IF($B2200="","",IF($V2200="PICK",LEFT($N2200,5),IF($V2200="FIXED",$W2200,IF($V2200="CODE",$H2200,""))))</f>
        <v>0</v>
      </c>
    </row>
    <row r="2201" spans="1:26" ht="21" customHeight="1">
      <c r="A2201" s="27">
        <f>IF($B2201="","",COUNTA($B$13:$B2201))</f>
        <v>0</v>
      </c>
      <c r="B2201" s="28"/>
      <c r="C2201" s="28"/>
      <c r="D2201" s="29"/>
      <c r="E2201" s="29"/>
      <c r="F2201" s="29"/>
      <c r="G2201" s="28"/>
      <c r="H2201" s="28"/>
      <c r="I2201" s="30">
        <f>IF($H2201="","",IFERROR(VLOOKUP($H2201,AcctTbl,2,0),"کد ناشناخته"))</f>
        <v>0</v>
      </c>
      <c r="J2201" s="27">
        <f>IF($H2201="","",IFERROR(VLOOKUP($H2201,AcctTbl,3,0),""))</f>
        <v>0</v>
      </c>
      <c r="K2201" s="29"/>
      <c r="L2201" s="28"/>
      <c r="M2201" s="31"/>
      <c r="N2201" s="29"/>
      <c r="O2201" s="32">
        <f>IF($B2201="",0,IF($U2201="IN",N($M2201),0))</f>
        <v>0</v>
      </c>
      <c r="P2201" s="32">
        <f>IF($B2201="",0,IF(OR($U2201="OUT",$U2201="TRF"),N($M2201),0))</f>
        <v>0</v>
      </c>
      <c r="Q2201" s="32">
        <f>IF($B2201="",0,IF(OR($U2201="OUT",$U2201="TRF"),N($M2201),0))</f>
        <v>0</v>
      </c>
      <c r="R2201" s="32">
        <f>IF($B2201="",0,IF($U2201="IN",N($M2201),0))</f>
        <v>0</v>
      </c>
      <c r="S2201" s="33">
        <f>IF($B2201="","",IF($M2201="","⚠ مبلغ",IF($E2201="","⚠ بانک عامل",IF(AND($U2201="TRF",$F2201=""),"⚠ بانک مقصد",IF(AND($V2201&lt;&gt;"NONE",$V2201&lt;&gt;"",$Z2201=""),"⚠ طرف حساب","✓")))))</f>
        <v>0</v>
      </c>
      <c r="T2201" s="29"/>
      <c r="U2201" s="27">
        <f>IFERROR(VLOOKUP($D2201,BankOpTbl,2,0),"")</f>
        <v>0</v>
      </c>
      <c r="V2201" s="27">
        <f>IFERROR(VLOOKUP($D2201,BankOpTbl,3,0),"")</f>
        <v>0</v>
      </c>
      <c r="W2201" s="27">
        <f>IFERROR(VLOOKUP($D2201,BankOpTbl,4,0),"")</f>
        <v>0</v>
      </c>
      <c r="X2201" s="27">
        <f>IF($E2201="","",IFERROR(VLOOKUP($E2201,BankTbl,4,0),""))</f>
        <v>0</v>
      </c>
      <c r="Y2201" s="27">
        <f>IF($F2201="","",IFERROR(VLOOKUP($F2201,BankTbl,4,0),""))</f>
        <v>0</v>
      </c>
      <c r="Z2201" s="27">
        <f>IF($B2201="","",IF($V2201="PICK",LEFT($N2201,5),IF($V2201="FIXED",$W2201,IF($V2201="CODE",$H2201,""))))</f>
        <v>0</v>
      </c>
    </row>
    <row r="2202" spans="1:26" ht="21" customHeight="1">
      <c r="A2202" s="27">
        <f>IF($B2202="","",COUNTA($B$13:$B2202))</f>
        <v>0</v>
      </c>
      <c r="B2202" s="28"/>
      <c r="C2202" s="28"/>
      <c r="D2202" s="29"/>
      <c r="E2202" s="29"/>
      <c r="F2202" s="29"/>
      <c r="G2202" s="28"/>
      <c r="H2202" s="28"/>
      <c r="I2202" s="30">
        <f>IF($H2202="","",IFERROR(VLOOKUP($H2202,AcctTbl,2,0),"کد ناشناخته"))</f>
        <v>0</v>
      </c>
      <c r="J2202" s="27">
        <f>IF($H2202="","",IFERROR(VLOOKUP($H2202,AcctTbl,3,0),""))</f>
        <v>0</v>
      </c>
      <c r="K2202" s="29"/>
      <c r="L2202" s="28"/>
      <c r="M2202" s="31"/>
      <c r="N2202" s="29"/>
      <c r="O2202" s="32">
        <f>IF($B2202="",0,IF($U2202="IN",N($M2202),0))</f>
        <v>0</v>
      </c>
      <c r="P2202" s="32">
        <f>IF($B2202="",0,IF(OR($U2202="OUT",$U2202="TRF"),N($M2202),0))</f>
        <v>0</v>
      </c>
      <c r="Q2202" s="32">
        <f>IF($B2202="",0,IF(OR($U2202="OUT",$U2202="TRF"),N($M2202),0))</f>
        <v>0</v>
      </c>
      <c r="R2202" s="32">
        <f>IF($B2202="",0,IF($U2202="IN",N($M2202),0))</f>
        <v>0</v>
      </c>
      <c r="S2202" s="33">
        <f>IF($B2202="","",IF($M2202="","⚠ مبلغ",IF($E2202="","⚠ بانک عامل",IF(AND($U2202="TRF",$F2202=""),"⚠ بانک مقصد",IF(AND($V2202&lt;&gt;"NONE",$V2202&lt;&gt;"",$Z2202=""),"⚠ طرف حساب","✓")))))</f>
        <v>0</v>
      </c>
      <c r="T2202" s="29"/>
      <c r="U2202" s="27">
        <f>IFERROR(VLOOKUP($D2202,BankOpTbl,2,0),"")</f>
        <v>0</v>
      </c>
      <c r="V2202" s="27">
        <f>IFERROR(VLOOKUP($D2202,BankOpTbl,3,0),"")</f>
        <v>0</v>
      </c>
      <c r="W2202" s="27">
        <f>IFERROR(VLOOKUP($D2202,BankOpTbl,4,0),"")</f>
        <v>0</v>
      </c>
      <c r="X2202" s="27">
        <f>IF($E2202="","",IFERROR(VLOOKUP($E2202,BankTbl,4,0),""))</f>
        <v>0</v>
      </c>
      <c r="Y2202" s="27">
        <f>IF($F2202="","",IFERROR(VLOOKUP($F2202,BankTbl,4,0),""))</f>
        <v>0</v>
      </c>
      <c r="Z2202" s="27">
        <f>IF($B2202="","",IF($V2202="PICK",LEFT($N2202,5),IF($V2202="FIXED",$W2202,IF($V2202="CODE",$H2202,""))))</f>
        <v>0</v>
      </c>
    </row>
    <row r="2203" spans="1:26" ht="21" customHeight="1">
      <c r="A2203" s="27">
        <f>IF($B2203="","",COUNTA($B$13:$B2203))</f>
        <v>0</v>
      </c>
      <c r="B2203" s="28"/>
      <c r="C2203" s="28"/>
      <c r="D2203" s="29"/>
      <c r="E2203" s="29"/>
      <c r="F2203" s="29"/>
      <c r="G2203" s="28"/>
      <c r="H2203" s="28"/>
      <c r="I2203" s="30">
        <f>IF($H2203="","",IFERROR(VLOOKUP($H2203,AcctTbl,2,0),"کد ناشناخته"))</f>
        <v>0</v>
      </c>
      <c r="J2203" s="27">
        <f>IF($H2203="","",IFERROR(VLOOKUP($H2203,AcctTbl,3,0),""))</f>
        <v>0</v>
      </c>
      <c r="K2203" s="29"/>
      <c r="L2203" s="28"/>
      <c r="M2203" s="31"/>
      <c r="N2203" s="29"/>
      <c r="O2203" s="32">
        <f>IF($B2203="",0,IF($U2203="IN",N($M2203),0))</f>
        <v>0</v>
      </c>
      <c r="P2203" s="32">
        <f>IF($B2203="",0,IF(OR($U2203="OUT",$U2203="TRF"),N($M2203),0))</f>
        <v>0</v>
      </c>
      <c r="Q2203" s="32">
        <f>IF($B2203="",0,IF(OR($U2203="OUT",$U2203="TRF"),N($M2203),0))</f>
        <v>0</v>
      </c>
      <c r="R2203" s="32">
        <f>IF($B2203="",0,IF($U2203="IN",N($M2203),0))</f>
        <v>0</v>
      </c>
      <c r="S2203" s="33">
        <f>IF($B2203="","",IF($M2203="","⚠ مبلغ",IF($E2203="","⚠ بانک عامل",IF(AND($U2203="TRF",$F2203=""),"⚠ بانک مقصد",IF(AND($V2203&lt;&gt;"NONE",$V2203&lt;&gt;"",$Z2203=""),"⚠ طرف حساب","✓")))))</f>
        <v>0</v>
      </c>
      <c r="T2203" s="29"/>
      <c r="U2203" s="27">
        <f>IFERROR(VLOOKUP($D2203,BankOpTbl,2,0),"")</f>
        <v>0</v>
      </c>
      <c r="V2203" s="27">
        <f>IFERROR(VLOOKUP($D2203,BankOpTbl,3,0),"")</f>
        <v>0</v>
      </c>
      <c r="W2203" s="27">
        <f>IFERROR(VLOOKUP($D2203,BankOpTbl,4,0),"")</f>
        <v>0</v>
      </c>
      <c r="X2203" s="27">
        <f>IF($E2203="","",IFERROR(VLOOKUP($E2203,BankTbl,4,0),""))</f>
        <v>0</v>
      </c>
      <c r="Y2203" s="27">
        <f>IF($F2203="","",IFERROR(VLOOKUP($F2203,BankTbl,4,0),""))</f>
        <v>0</v>
      </c>
      <c r="Z2203" s="27">
        <f>IF($B2203="","",IF($V2203="PICK",LEFT($N2203,5),IF($V2203="FIXED",$W2203,IF($V2203="CODE",$H2203,""))))</f>
        <v>0</v>
      </c>
    </row>
    <row r="2204" spans="1:26" ht="21" customHeight="1">
      <c r="A2204" s="27">
        <f>IF($B2204="","",COUNTA($B$13:$B2204))</f>
        <v>0</v>
      </c>
      <c r="B2204" s="28"/>
      <c r="C2204" s="28"/>
      <c r="D2204" s="29"/>
      <c r="E2204" s="29"/>
      <c r="F2204" s="29"/>
      <c r="G2204" s="28"/>
      <c r="H2204" s="28"/>
      <c r="I2204" s="30">
        <f>IF($H2204="","",IFERROR(VLOOKUP($H2204,AcctTbl,2,0),"کد ناشناخته"))</f>
        <v>0</v>
      </c>
      <c r="J2204" s="27">
        <f>IF($H2204="","",IFERROR(VLOOKUP($H2204,AcctTbl,3,0),""))</f>
        <v>0</v>
      </c>
      <c r="K2204" s="29"/>
      <c r="L2204" s="28"/>
      <c r="M2204" s="31"/>
      <c r="N2204" s="29"/>
      <c r="O2204" s="32">
        <f>IF($B2204="",0,IF($U2204="IN",N($M2204),0))</f>
        <v>0</v>
      </c>
      <c r="P2204" s="32">
        <f>IF($B2204="",0,IF(OR($U2204="OUT",$U2204="TRF"),N($M2204),0))</f>
        <v>0</v>
      </c>
      <c r="Q2204" s="32">
        <f>IF($B2204="",0,IF(OR($U2204="OUT",$U2204="TRF"),N($M2204),0))</f>
        <v>0</v>
      </c>
      <c r="R2204" s="32">
        <f>IF($B2204="",0,IF($U2204="IN",N($M2204),0))</f>
        <v>0</v>
      </c>
      <c r="S2204" s="33">
        <f>IF($B2204="","",IF($M2204="","⚠ مبلغ",IF($E2204="","⚠ بانک عامل",IF(AND($U2204="TRF",$F2204=""),"⚠ بانک مقصد",IF(AND($V2204&lt;&gt;"NONE",$V2204&lt;&gt;"",$Z2204=""),"⚠ طرف حساب","✓")))))</f>
        <v>0</v>
      </c>
      <c r="T2204" s="29"/>
      <c r="U2204" s="27">
        <f>IFERROR(VLOOKUP($D2204,BankOpTbl,2,0),"")</f>
        <v>0</v>
      </c>
      <c r="V2204" s="27">
        <f>IFERROR(VLOOKUP($D2204,BankOpTbl,3,0),"")</f>
        <v>0</v>
      </c>
      <c r="W2204" s="27">
        <f>IFERROR(VLOOKUP($D2204,BankOpTbl,4,0),"")</f>
        <v>0</v>
      </c>
      <c r="X2204" s="27">
        <f>IF($E2204="","",IFERROR(VLOOKUP($E2204,BankTbl,4,0),""))</f>
        <v>0</v>
      </c>
      <c r="Y2204" s="27">
        <f>IF($F2204="","",IFERROR(VLOOKUP($F2204,BankTbl,4,0),""))</f>
        <v>0</v>
      </c>
      <c r="Z2204" s="27">
        <f>IF($B2204="","",IF($V2204="PICK",LEFT($N2204,5),IF($V2204="FIXED",$W2204,IF($V2204="CODE",$H2204,""))))</f>
        <v>0</v>
      </c>
    </row>
    <row r="2205" spans="1:26" ht="21" customHeight="1">
      <c r="A2205" s="27">
        <f>IF($B2205="","",COUNTA($B$13:$B2205))</f>
        <v>0</v>
      </c>
      <c r="B2205" s="28"/>
      <c r="C2205" s="28"/>
      <c r="D2205" s="29"/>
      <c r="E2205" s="29"/>
      <c r="F2205" s="29"/>
      <c r="G2205" s="28"/>
      <c r="H2205" s="28"/>
      <c r="I2205" s="30">
        <f>IF($H2205="","",IFERROR(VLOOKUP($H2205,AcctTbl,2,0),"کد ناشناخته"))</f>
        <v>0</v>
      </c>
      <c r="J2205" s="27">
        <f>IF($H2205="","",IFERROR(VLOOKUP($H2205,AcctTbl,3,0),""))</f>
        <v>0</v>
      </c>
      <c r="K2205" s="29"/>
      <c r="L2205" s="28"/>
      <c r="M2205" s="31"/>
      <c r="N2205" s="29"/>
      <c r="O2205" s="32">
        <f>IF($B2205="",0,IF($U2205="IN",N($M2205),0))</f>
        <v>0</v>
      </c>
      <c r="P2205" s="32">
        <f>IF($B2205="",0,IF(OR($U2205="OUT",$U2205="TRF"),N($M2205),0))</f>
        <v>0</v>
      </c>
      <c r="Q2205" s="32">
        <f>IF($B2205="",0,IF(OR($U2205="OUT",$U2205="TRF"),N($M2205),0))</f>
        <v>0</v>
      </c>
      <c r="R2205" s="32">
        <f>IF($B2205="",0,IF($U2205="IN",N($M2205),0))</f>
        <v>0</v>
      </c>
      <c r="S2205" s="33">
        <f>IF($B2205="","",IF($M2205="","⚠ مبلغ",IF($E2205="","⚠ بانک عامل",IF(AND($U2205="TRF",$F2205=""),"⚠ بانک مقصد",IF(AND($V2205&lt;&gt;"NONE",$V2205&lt;&gt;"",$Z2205=""),"⚠ طرف حساب","✓")))))</f>
        <v>0</v>
      </c>
      <c r="T2205" s="29"/>
      <c r="U2205" s="27">
        <f>IFERROR(VLOOKUP($D2205,BankOpTbl,2,0),"")</f>
        <v>0</v>
      </c>
      <c r="V2205" s="27">
        <f>IFERROR(VLOOKUP($D2205,BankOpTbl,3,0),"")</f>
        <v>0</v>
      </c>
      <c r="W2205" s="27">
        <f>IFERROR(VLOOKUP($D2205,BankOpTbl,4,0),"")</f>
        <v>0</v>
      </c>
      <c r="X2205" s="27">
        <f>IF($E2205="","",IFERROR(VLOOKUP($E2205,BankTbl,4,0),""))</f>
        <v>0</v>
      </c>
      <c r="Y2205" s="27">
        <f>IF($F2205="","",IFERROR(VLOOKUP($F2205,BankTbl,4,0),""))</f>
        <v>0</v>
      </c>
      <c r="Z2205" s="27">
        <f>IF($B2205="","",IF($V2205="PICK",LEFT($N2205,5),IF($V2205="FIXED",$W2205,IF($V2205="CODE",$H2205,""))))</f>
        <v>0</v>
      </c>
    </row>
    <row r="2206" spans="1:26" ht="21" customHeight="1">
      <c r="A2206" s="27">
        <f>IF($B2206="","",COUNTA($B$13:$B2206))</f>
        <v>0</v>
      </c>
      <c r="B2206" s="28"/>
      <c r="C2206" s="28"/>
      <c r="D2206" s="29"/>
      <c r="E2206" s="29"/>
      <c r="F2206" s="29"/>
      <c r="G2206" s="28"/>
      <c r="H2206" s="28"/>
      <c r="I2206" s="30">
        <f>IF($H2206="","",IFERROR(VLOOKUP($H2206,AcctTbl,2,0),"کد ناشناخته"))</f>
        <v>0</v>
      </c>
      <c r="J2206" s="27">
        <f>IF($H2206="","",IFERROR(VLOOKUP($H2206,AcctTbl,3,0),""))</f>
        <v>0</v>
      </c>
      <c r="K2206" s="29"/>
      <c r="L2206" s="28"/>
      <c r="M2206" s="31"/>
      <c r="N2206" s="29"/>
      <c r="O2206" s="32">
        <f>IF($B2206="",0,IF($U2206="IN",N($M2206),0))</f>
        <v>0</v>
      </c>
      <c r="P2206" s="32">
        <f>IF($B2206="",0,IF(OR($U2206="OUT",$U2206="TRF"),N($M2206),0))</f>
        <v>0</v>
      </c>
      <c r="Q2206" s="32">
        <f>IF($B2206="",0,IF(OR($U2206="OUT",$U2206="TRF"),N($M2206),0))</f>
        <v>0</v>
      </c>
      <c r="R2206" s="32">
        <f>IF($B2206="",0,IF($U2206="IN",N($M2206),0))</f>
        <v>0</v>
      </c>
      <c r="S2206" s="33">
        <f>IF($B2206="","",IF($M2206="","⚠ مبلغ",IF($E2206="","⚠ بانک عامل",IF(AND($U2206="TRF",$F2206=""),"⚠ بانک مقصد",IF(AND($V2206&lt;&gt;"NONE",$V2206&lt;&gt;"",$Z2206=""),"⚠ طرف حساب","✓")))))</f>
        <v>0</v>
      </c>
      <c r="T2206" s="29"/>
      <c r="U2206" s="27">
        <f>IFERROR(VLOOKUP($D2206,BankOpTbl,2,0),"")</f>
        <v>0</v>
      </c>
      <c r="V2206" s="27">
        <f>IFERROR(VLOOKUP($D2206,BankOpTbl,3,0),"")</f>
        <v>0</v>
      </c>
      <c r="W2206" s="27">
        <f>IFERROR(VLOOKUP($D2206,BankOpTbl,4,0),"")</f>
        <v>0</v>
      </c>
      <c r="X2206" s="27">
        <f>IF($E2206="","",IFERROR(VLOOKUP($E2206,BankTbl,4,0),""))</f>
        <v>0</v>
      </c>
      <c r="Y2206" s="27">
        <f>IF($F2206="","",IFERROR(VLOOKUP($F2206,BankTbl,4,0),""))</f>
        <v>0</v>
      </c>
      <c r="Z2206" s="27">
        <f>IF($B2206="","",IF($V2206="PICK",LEFT($N2206,5),IF($V2206="FIXED",$W2206,IF($V2206="CODE",$H2206,""))))</f>
        <v>0</v>
      </c>
    </row>
    <row r="2207" spans="1:26" ht="21" customHeight="1">
      <c r="A2207" s="27">
        <f>IF($B2207="","",COUNTA($B$13:$B2207))</f>
        <v>0</v>
      </c>
      <c r="B2207" s="28"/>
      <c r="C2207" s="28"/>
      <c r="D2207" s="29"/>
      <c r="E2207" s="29"/>
      <c r="F2207" s="29"/>
      <c r="G2207" s="28"/>
      <c r="H2207" s="28"/>
      <c r="I2207" s="30">
        <f>IF($H2207="","",IFERROR(VLOOKUP($H2207,AcctTbl,2,0),"کد ناشناخته"))</f>
        <v>0</v>
      </c>
      <c r="J2207" s="27">
        <f>IF($H2207="","",IFERROR(VLOOKUP($H2207,AcctTbl,3,0),""))</f>
        <v>0</v>
      </c>
      <c r="K2207" s="29"/>
      <c r="L2207" s="28"/>
      <c r="M2207" s="31"/>
      <c r="N2207" s="29"/>
      <c r="O2207" s="32">
        <f>IF($B2207="",0,IF($U2207="IN",N($M2207),0))</f>
        <v>0</v>
      </c>
      <c r="P2207" s="32">
        <f>IF($B2207="",0,IF(OR($U2207="OUT",$U2207="TRF"),N($M2207),0))</f>
        <v>0</v>
      </c>
      <c r="Q2207" s="32">
        <f>IF($B2207="",0,IF(OR($U2207="OUT",$U2207="TRF"),N($M2207),0))</f>
        <v>0</v>
      </c>
      <c r="R2207" s="32">
        <f>IF($B2207="",0,IF($U2207="IN",N($M2207),0))</f>
        <v>0</v>
      </c>
      <c r="S2207" s="33">
        <f>IF($B2207="","",IF($M2207="","⚠ مبلغ",IF($E2207="","⚠ بانک عامل",IF(AND($U2207="TRF",$F2207=""),"⚠ بانک مقصد",IF(AND($V2207&lt;&gt;"NONE",$V2207&lt;&gt;"",$Z2207=""),"⚠ طرف حساب","✓")))))</f>
        <v>0</v>
      </c>
      <c r="T2207" s="29"/>
      <c r="U2207" s="27">
        <f>IFERROR(VLOOKUP($D2207,BankOpTbl,2,0),"")</f>
        <v>0</v>
      </c>
      <c r="V2207" s="27">
        <f>IFERROR(VLOOKUP($D2207,BankOpTbl,3,0),"")</f>
        <v>0</v>
      </c>
      <c r="W2207" s="27">
        <f>IFERROR(VLOOKUP($D2207,BankOpTbl,4,0),"")</f>
        <v>0</v>
      </c>
      <c r="X2207" s="27">
        <f>IF($E2207="","",IFERROR(VLOOKUP($E2207,BankTbl,4,0),""))</f>
        <v>0</v>
      </c>
      <c r="Y2207" s="27">
        <f>IF($F2207="","",IFERROR(VLOOKUP($F2207,BankTbl,4,0),""))</f>
        <v>0</v>
      </c>
      <c r="Z2207" s="27">
        <f>IF($B2207="","",IF($V2207="PICK",LEFT($N2207,5),IF($V2207="FIXED",$W2207,IF($V2207="CODE",$H2207,""))))</f>
        <v>0</v>
      </c>
    </row>
    <row r="2208" spans="1:26" ht="21" customHeight="1">
      <c r="A2208" s="27">
        <f>IF($B2208="","",COUNTA($B$13:$B2208))</f>
        <v>0</v>
      </c>
      <c r="B2208" s="28"/>
      <c r="C2208" s="28"/>
      <c r="D2208" s="29"/>
      <c r="E2208" s="29"/>
      <c r="F2208" s="29"/>
      <c r="G2208" s="28"/>
      <c r="H2208" s="28"/>
      <c r="I2208" s="30">
        <f>IF($H2208="","",IFERROR(VLOOKUP($H2208,AcctTbl,2,0),"کد ناشناخته"))</f>
        <v>0</v>
      </c>
      <c r="J2208" s="27">
        <f>IF($H2208="","",IFERROR(VLOOKUP($H2208,AcctTbl,3,0),""))</f>
        <v>0</v>
      </c>
      <c r="K2208" s="29"/>
      <c r="L2208" s="28"/>
      <c r="M2208" s="31"/>
      <c r="N2208" s="29"/>
      <c r="O2208" s="32">
        <f>IF($B2208="",0,IF($U2208="IN",N($M2208),0))</f>
        <v>0</v>
      </c>
      <c r="P2208" s="32">
        <f>IF($B2208="",0,IF(OR($U2208="OUT",$U2208="TRF"),N($M2208),0))</f>
        <v>0</v>
      </c>
      <c r="Q2208" s="32">
        <f>IF($B2208="",0,IF(OR($U2208="OUT",$U2208="TRF"),N($M2208),0))</f>
        <v>0</v>
      </c>
      <c r="R2208" s="32">
        <f>IF($B2208="",0,IF($U2208="IN",N($M2208),0))</f>
        <v>0</v>
      </c>
      <c r="S2208" s="33">
        <f>IF($B2208="","",IF($M2208="","⚠ مبلغ",IF($E2208="","⚠ بانک عامل",IF(AND($U2208="TRF",$F2208=""),"⚠ بانک مقصد",IF(AND($V2208&lt;&gt;"NONE",$V2208&lt;&gt;"",$Z2208=""),"⚠ طرف حساب","✓")))))</f>
        <v>0</v>
      </c>
      <c r="T2208" s="29"/>
      <c r="U2208" s="27">
        <f>IFERROR(VLOOKUP($D2208,BankOpTbl,2,0),"")</f>
        <v>0</v>
      </c>
      <c r="V2208" s="27">
        <f>IFERROR(VLOOKUP($D2208,BankOpTbl,3,0),"")</f>
        <v>0</v>
      </c>
      <c r="W2208" s="27">
        <f>IFERROR(VLOOKUP($D2208,BankOpTbl,4,0),"")</f>
        <v>0</v>
      </c>
      <c r="X2208" s="27">
        <f>IF($E2208="","",IFERROR(VLOOKUP($E2208,BankTbl,4,0),""))</f>
        <v>0</v>
      </c>
      <c r="Y2208" s="27">
        <f>IF($F2208="","",IFERROR(VLOOKUP($F2208,BankTbl,4,0),""))</f>
        <v>0</v>
      </c>
      <c r="Z2208" s="27">
        <f>IF($B2208="","",IF($V2208="PICK",LEFT($N2208,5),IF($V2208="FIXED",$W2208,IF($V2208="CODE",$H2208,""))))</f>
        <v>0</v>
      </c>
    </row>
    <row r="2209" spans="1:26" ht="21" customHeight="1">
      <c r="A2209" s="27">
        <f>IF($B2209="","",COUNTA($B$13:$B2209))</f>
        <v>0</v>
      </c>
      <c r="B2209" s="28"/>
      <c r="C2209" s="28"/>
      <c r="D2209" s="29"/>
      <c r="E2209" s="29"/>
      <c r="F2209" s="29"/>
      <c r="G2209" s="28"/>
      <c r="H2209" s="28"/>
      <c r="I2209" s="30">
        <f>IF($H2209="","",IFERROR(VLOOKUP($H2209,AcctTbl,2,0),"کد ناشناخته"))</f>
        <v>0</v>
      </c>
      <c r="J2209" s="27">
        <f>IF($H2209="","",IFERROR(VLOOKUP($H2209,AcctTbl,3,0),""))</f>
        <v>0</v>
      </c>
      <c r="K2209" s="29"/>
      <c r="L2209" s="28"/>
      <c r="M2209" s="31"/>
      <c r="N2209" s="29"/>
      <c r="O2209" s="32">
        <f>IF($B2209="",0,IF($U2209="IN",N($M2209),0))</f>
        <v>0</v>
      </c>
      <c r="P2209" s="32">
        <f>IF($B2209="",0,IF(OR($U2209="OUT",$U2209="TRF"),N($M2209),0))</f>
        <v>0</v>
      </c>
      <c r="Q2209" s="32">
        <f>IF($B2209="",0,IF(OR($U2209="OUT",$U2209="TRF"),N($M2209),0))</f>
        <v>0</v>
      </c>
      <c r="R2209" s="32">
        <f>IF($B2209="",0,IF($U2209="IN",N($M2209),0))</f>
        <v>0</v>
      </c>
      <c r="S2209" s="33">
        <f>IF($B2209="","",IF($M2209="","⚠ مبلغ",IF($E2209="","⚠ بانک عامل",IF(AND($U2209="TRF",$F2209=""),"⚠ بانک مقصد",IF(AND($V2209&lt;&gt;"NONE",$V2209&lt;&gt;"",$Z2209=""),"⚠ طرف حساب","✓")))))</f>
        <v>0</v>
      </c>
      <c r="T2209" s="29"/>
      <c r="U2209" s="27">
        <f>IFERROR(VLOOKUP($D2209,BankOpTbl,2,0),"")</f>
        <v>0</v>
      </c>
      <c r="V2209" s="27">
        <f>IFERROR(VLOOKUP($D2209,BankOpTbl,3,0),"")</f>
        <v>0</v>
      </c>
      <c r="W2209" s="27">
        <f>IFERROR(VLOOKUP($D2209,BankOpTbl,4,0),"")</f>
        <v>0</v>
      </c>
      <c r="X2209" s="27">
        <f>IF($E2209="","",IFERROR(VLOOKUP($E2209,BankTbl,4,0),""))</f>
        <v>0</v>
      </c>
      <c r="Y2209" s="27">
        <f>IF($F2209="","",IFERROR(VLOOKUP($F2209,BankTbl,4,0),""))</f>
        <v>0</v>
      </c>
      <c r="Z2209" s="27">
        <f>IF($B2209="","",IF($V2209="PICK",LEFT($N2209,5),IF($V2209="FIXED",$W2209,IF($V2209="CODE",$H2209,""))))</f>
        <v>0</v>
      </c>
    </row>
    <row r="2210" spans="1:26" ht="21" customHeight="1">
      <c r="A2210" s="27">
        <f>IF($B2210="","",COUNTA($B$13:$B2210))</f>
        <v>0</v>
      </c>
      <c r="B2210" s="28"/>
      <c r="C2210" s="28"/>
      <c r="D2210" s="29"/>
      <c r="E2210" s="29"/>
      <c r="F2210" s="29"/>
      <c r="G2210" s="28"/>
      <c r="H2210" s="28"/>
      <c r="I2210" s="30">
        <f>IF($H2210="","",IFERROR(VLOOKUP($H2210,AcctTbl,2,0),"کد ناشناخته"))</f>
        <v>0</v>
      </c>
      <c r="J2210" s="27">
        <f>IF($H2210="","",IFERROR(VLOOKUP($H2210,AcctTbl,3,0),""))</f>
        <v>0</v>
      </c>
      <c r="K2210" s="29"/>
      <c r="L2210" s="28"/>
      <c r="M2210" s="31"/>
      <c r="N2210" s="29"/>
      <c r="O2210" s="32">
        <f>IF($B2210="",0,IF($U2210="IN",N($M2210),0))</f>
        <v>0</v>
      </c>
      <c r="P2210" s="32">
        <f>IF($B2210="",0,IF(OR($U2210="OUT",$U2210="TRF"),N($M2210),0))</f>
        <v>0</v>
      </c>
      <c r="Q2210" s="32">
        <f>IF($B2210="",0,IF(OR($U2210="OUT",$U2210="TRF"),N($M2210),0))</f>
        <v>0</v>
      </c>
      <c r="R2210" s="32">
        <f>IF($B2210="",0,IF($U2210="IN",N($M2210),0))</f>
        <v>0</v>
      </c>
      <c r="S2210" s="33">
        <f>IF($B2210="","",IF($M2210="","⚠ مبلغ",IF($E2210="","⚠ بانک عامل",IF(AND($U2210="TRF",$F2210=""),"⚠ بانک مقصد",IF(AND($V2210&lt;&gt;"NONE",$V2210&lt;&gt;"",$Z2210=""),"⚠ طرف حساب","✓")))))</f>
        <v>0</v>
      </c>
      <c r="T2210" s="29"/>
      <c r="U2210" s="27">
        <f>IFERROR(VLOOKUP($D2210,BankOpTbl,2,0),"")</f>
        <v>0</v>
      </c>
      <c r="V2210" s="27">
        <f>IFERROR(VLOOKUP($D2210,BankOpTbl,3,0),"")</f>
        <v>0</v>
      </c>
      <c r="W2210" s="27">
        <f>IFERROR(VLOOKUP($D2210,BankOpTbl,4,0),"")</f>
        <v>0</v>
      </c>
      <c r="X2210" s="27">
        <f>IF($E2210="","",IFERROR(VLOOKUP($E2210,BankTbl,4,0),""))</f>
        <v>0</v>
      </c>
      <c r="Y2210" s="27">
        <f>IF($F2210="","",IFERROR(VLOOKUP($F2210,BankTbl,4,0),""))</f>
        <v>0</v>
      </c>
      <c r="Z2210" s="27">
        <f>IF($B2210="","",IF($V2210="PICK",LEFT($N2210,5),IF($V2210="FIXED",$W2210,IF($V2210="CODE",$H2210,""))))</f>
        <v>0</v>
      </c>
    </row>
    <row r="2211" spans="1:26" ht="21" customHeight="1">
      <c r="A2211" s="27">
        <f>IF($B2211="","",COUNTA($B$13:$B2211))</f>
        <v>0</v>
      </c>
      <c r="B2211" s="28"/>
      <c r="C2211" s="28"/>
      <c r="D2211" s="29"/>
      <c r="E2211" s="29"/>
      <c r="F2211" s="29"/>
      <c r="G2211" s="28"/>
      <c r="H2211" s="28"/>
      <c r="I2211" s="30">
        <f>IF($H2211="","",IFERROR(VLOOKUP($H2211,AcctTbl,2,0),"کد ناشناخته"))</f>
        <v>0</v>
      </c>
      <c r="J2211" s="27">
        <f>IF($H2211="","",IFERROR(VLOOKUP($H2211,AcctTbl,3,0),""))</f>
        <v>0</v>
      </c>
      <c r="K2211" s="29"/>
      <c r="L2211" s="28"/>
      <c r="M2211" s="31"/>
      <c r="N2211" s="29"/>
      <c r="O2211" s="32">
        <f>IF($B2211="",0,IF($U2211="IN",N($M2211),0))</f>
        <v>0</v>
      </c>
      <c r="P2211" s="32">
        <f>IF($B2211="",0,IF(OR($U2211="OUT",$U2211="TRF"),N($M2211),0))</f>
        <v>0</v>
      </c>
      <c r="Q2211" s="32">
        <f>IF($B2211="",0,IF(OR($U2211="OUT",$U2211="TRF"),N($M2211),0))</f>
        <v>0</v>
      </c>
      <c r="R2211" s="32">
        <f>IF($B2211="",0,IF($U2211="IN",N($M2211),0))</f>
        <v>0</v>
      </c>
      <c r="S2211" s="33">
        <f>IF($B2211="","",IF($M2211="","⚠ مبلغ",IF($E2211="","⚠ بانک عامل",IF(AND($U2211="TRF",$F2211=""),"⚠ بانک مقصد",IF(AND($V2211&lt;&gt;"NONE",$V2211&lt;&gt;"",$Z2211=""),"⚠ طرف حساب","✓")))))</f>
        <v>0</v>
      </c>
      <c r="T2211" s="29"/>
      <c r="U2211" s="27">
        <f>IFERROR(VLOOKUP($D2211,BankOpTbl,2,0),"")</f>
        <v>0</v>
      </c>
      <c r="V2211" s="27">
        <f>IFERROR(VLOOKUP($D2211,BankOpTbl,3,0),"")</f>
        <v>0</v>
      </c>
      <c r="W2211" s="27">
        <f>IFERROR(VLOOKUP($D2211,BankOpTbl,4,0),"")</f>
        <v>0</v>
      </c>
      <c r="X2211" s="27">
        <f>IF($E2211="","",IFERROR(VLOOKUP($E2211,BankTbl,4,0),""))</f>
        <v>0</v>
      </c>
      <c r="Y2211" s="27">
        <f>IF($F2211="","",IFERROR(VLOOKUP($F2211,BankTbl,4,0),""))</f>
        <v>0</v>
      </c>
      <c r="Z2211" s="27">
        <f>IF($B2211="","",IF($V2211="PICK",LEFT($N2211,5),IF($V2211="FIXED",$W2211,IF($V2211="CODE",$H2211,""))))</f>
        <v>0</v>
      </c>
    </row>
    <row r="2212" spans="1:26" ht="21" customHeight="1">
      <c r="A2212" s="27">
        <f>IF($B2212="","",COUNTA($B$13:$B2212))</f>
        <v>0</v>
      </c>
      <c r="B2212" s="28"/>
      <c r="C2212" s="28"/>
      <c r="D2212" s="29"/>
      <c r="E2212" s="29"/>
      <c r="F2212" s="29"/>
      <c r="G2212" s="28"/>
      <c r="H2212" s="28"/>
      <c r="I2212" s="30">
        <f>IF($H2212="","",IFERROR(VLOOKUP($H2212,AcctTbl,2,0),"کد ناشناخته"))</f>
        <v>0</v>
      </c>
      <c r="J2212" s="27">
        <f>IF($H2212="","",IFERROR(VLOOKUP($H2212,AcctTbl,3,0),""))</f>
        <v>0</v>
      </c>
      <c r="K2212" s="29"/>
      <c r="L2212" s="28"/>
      <c r="M2212" s="31"/>
      <c r="N2212" s="29"/>
      <c r="O2212" s="32">
        <f>IF($B2212="",0,IF($U2212="IN",N($M2212),0))</f>
        <v>0</v>
      </c>
      <c r="P2212" s="32">
        <f>IF($B2212="",0,IF(OR($U2212="OUT",$U2212="TRF"),N($M2212),0))</f>
        <v>0</v>
      </c>
      <c r="Q2212" s="32">
        <f>IF($B2212="",0,IF(OR($U2212="OUT",$U2212="TRF"),N($M2212),0))</f>
        <v>0</v>
      </c>
      <c r="R2212" s="32">
        <f>IF($B2212="",0,IF($U2212="IN",N($M2212),0))</f>
        <v>0</v>
      </c>
      <c r="S2212" s="33">
        <f>IF($B2212="","",IF($M2212="","⚠ مبلغ",IF($E2212="","⚠ بانک عامل",IF(AND($U2212="TRF",$F2212=""),"⚠ بانک مقصد",IF(AND($V2212&lt;&gt;"NONE",$V2212&lt;&gt;"",$Z2212=""),"⚠ طرف حساب","✓")))))</f>
        <v>0</v>
      </c>
      <c r="T2212" s="29"/>
      <c r="U2212" s="27">
        <f>IFERROR(VLOOKUP($D2212,BankOpTbl,2,0),"")</f>
        <v>0</v>
      </c>
      <c r="V2212" s="27">
        <f>IFERROR(VLOOKUP($D2212,BankOpTbl,3,0),"")</f>
        <v>0</v>
      </c>
      <c r="W2212" s="27">
        <f>IFERROR(VLOOKUP($D2212,BankOpTbl,4,0),"")</f>
        <v>0</v>
      </c>
      <c r="X2212" s="27">
        <f>IF($E2212="","",IFERROR(VLOOKUP($E2212,BankTbl,4,0),""))</f>
        <v>0</v>
      </c>
      <c r="Y2212" s="27">
        <f>IF($F2212="","",IFERROR(VLOOKUP($F2212,BankTbl,4,0),""))</f>
        <v>0</v>
      </c>
      <c r="Z2212" s="27">
        <f>IF($B2212="","",IF($V2212="PICK",LEFT($N2212,5),IF($V2212="FIXED",$W2212,IF($V2212="CODE",$H2212,""))))</f>
        <v>0</v>
      </c>
    </row>
    <row r="2213" spans="1:26" ht="21" customHeight="1">
      <c r="A2213" s="27">
        <f>IF($B2213="","",COUNTA($B$13:$B2213))</f>
        <v>0</v>
      </c>
      <c r="B2213" s="28"/>
      <c r="C2213" s="28"/>
      <c r="D2213" s="29"/>
      <c r="E2213" s="29"/>
      <c r="F2213" s="29"/>
      <c r="G2213" s="28"/>
      <c r="H2213" s="28"/>
      <c r="I2213" s="30">
        <f>IF($H2213="","",IFERROR(VLOOKUP($H2213,AcctTbl,2,0),"کد ناشناخته"))</f>
        <v>0</v>
      </c>
      <c r="J2213" s="27">
        <f>IF($H2213="","",IFERROR(VLOOKUP($H2213,AcctTbl,3,0),""))</f>
        <v>0</v>
      </c>
      <c r="K2213" s="29"/>
      <c r="L2213" s="28"/>
      <c r="M2213" s="31"/>
      <c r="N2213" s="29"/>
      <c r="O2213" s="32">
        <f>IF($B2213="",0,IF($U2213="IN",N($M2213),0))</f>
        <v>0</v>
      </c>
      <c r="P2213" s="32">
        <f>IF($B2213="",0,IF(OR($U2213="OUT",$U2213="TRF"),N($M2213),0))</f>
        <v>0</v>
      </c>
      <c r="Q2213" s="32">
        <f>IF($B2213="",0,IF(OR($U2213="OUT",$U2213="TRF"),N($M2213),0))</f>
        <v>0</v>
      </c>
      <c r="R2213" s="32">
        <f>IF($B2213="",0,IF($U2213="IN",N($M2213),0))</f>
        <v>0</v>
      </c>
      <c r="S2213" s="33">
        <f>IF($B2213="","",IF($M2213="","⚠ مبلغ",IF($E2213="","⚠ بانک عامل",IF(AND($U2213="TRF",$F2213=""),"⚠ بانک مقصد",IF(AND($V2213&lt;&gt;"NONE",$V2213&lt;&gt;"",$Z2213=""),"⚠ طرف حساب","✓")))))</f>
        <v>0</v>
      </c>
      <c r="T2213" s="29"/>
      <c r="U2213" s="27">
        <f>IFERROR(VLOOKUP($D2213,BankOpTbl,2,0),"")</f>
        <v>0</v>
      </c>
      <c r="V2213" s="27">
        <f>IFERROR(VLOOKUP($D2213,BankOpTbl,3,0),"")</f>
        <v>0</v>
      </c>
      <c r="W2213" s="27">
        <f>IFERROR(VLOOKUP($D2213,BankOpTbl,4,0),"")</f>
        <v>0</v>
      </c>
      <c r="X2213" s="27">
        <f>IF($E2213="","",IFERROR(VLOOKUP($E2213,BankTbl,4,0),""))</f>
        <v>0</v>
      </c>
      <c r="Y2213" s="27">
        <f>IF($F2213="","",IFERROR(VLOOKUP($F2213,BankTbl,4,0),""))</f>
        <v>0</v>
      </c>
      <c r="Z2213" s="27">
        <f>IF($B2213="","",IF($V2213="PICK",LEFT($N2213,5),IF($V2213="FIXED",$W2213,IF($V2213="CODE",$H2213,""))))</f>
        <v>0</v>
      </c>
    </row>
    <row r="2214" spans="1:26" ht="21" customHeight="1">
      <c r="A2214" s="27">
        <f>IF($B2214="","",COUNTA($B$13:$B2214))</f>
        <v>0</v>
      </c>
      <c r="B2214" s="28"/>
      <c r="C2214" s="28"/>
      <c r="D2214" s="29"/>
      <c r="E2214" s="29"/>
      <c r="F2214" s="29"/>
      <c r="G2214" s="28"/>
      <c r="H2214" s="28"/>
      <c r="I2214" s="30">
        <f>IF($H2214="","",IFERROR(VLOOKUP($H2214,AcctTbl,2,0),"کد ناشناخته"))</f>
        <v>0</v>
      </c>
      <c r="J2214" s="27">
        <f>IF($H2214="","",IFERROR(VLOOKUP($H2214,AcctTbl,3,0),""))</f>
        <v>0</v>
      </c>
      <c r="K2214" s="29"/>
      <c r="L2214" s="28"/>
      <c r="M2214" s="31"/>
      <c r="N2214" s="29"/>
      <c r="O2214" s="32">
        <f>IF($B2214="",0,IF($U2214="IN",N($M2214),0))</f>
        <v>0</v>
      </c>
      <c r="P2214" s="32">
        <f>IF($B2214="",0,IF(OR($U2214="OUT",$U2214="TRF"),N($M2214),0))</f>
        <v>0</v>
      </c>
      <c r="Q2214" s="32">
        <f>IF($B2214="",0,IF(OR($U2214="OUT",$U2214="TRF"),N($M2214),0))</f>
        <v>0</v>
      </c>
      <c r="R2214" s="32">
        <f>IF($B2214="",0,IF($U2214="IN",N($M2214),0))</f>
        <v>0</v>
      </c>
      <c r="S2214" s="33">
        <f>IF($B2214="","",IF($M2214="","⚠ مبلغ",IF($E2214="","⚠ بانک عامل",IF(AND($U2214="TRF",$F2214=""),"⚠ بانک مقصد",IF(AND($V2214&lt;&gt;"NONE",$V2214&lt;&gt;"",$Z2214=""),"⚠ طرف حساب","✓")))))</f>
        <v>0</v>
      </c>
      <c r="T2214" s="29"/>
      <c r="U2214" s="27">
        <f>IFERROR(VLOOKUP($D2214,BankOpTbl,2,0),"")</f>
        <v>0</v>
      </c>
      <c r="V2214" s="27">
        <f>IFERROR(VLOOKUP($D2214,BankOpTbl,3,0),"")</f>
        <v>0</v>
      </c>
      <c r="W2214" s="27">
        <f>IFERROR(VLOOKUP($D2214,BankOpTbl,4,0),"")</f>
        <v>0</v>
      </c>
      <c r="X2214" s="27">
        <f>IF($E2214="","",IFERROR(VLOOKUP($E2214,BankTbl,4,0),""))</f>
        <v>0</v>
      </c>
      <c r="Y2214" s="27">
        <f>IF($F2214="","",IFERROR(VLOOKUP($F2214,BankTbl,4,0),""))</f>
        <v>0</v>
      </c>
      <c r="Z2214" s="27">
        <f>IF($B2214="","",IF($V2214="PICK",LEFT($N2214,5),IF($V2214="FIXED",$W2214,IF($V2214="CODE",$H2214,""))))</f>
        <v>0</v>
      </c>
    </row>
    <row r="2215" spans="1:26" ht="21" customHeight="1">
      <c r="A2215" s="27">
        <f>IF($B2215="","",COUNTA($B$13:$B2215))</f>
        <v>0</v>
      </c>
      <c r="B2215" s="28"/>
      <c r="C2215" s="28"/>
      <c r="D2215" s="29"/>
      <c r="E2215" s="29"/>
      <c r="F2215" s="29"/>
      <c r="G2215" s="28"/>
      <c r="H2215" s="28"/>
      <c r="I2215" s="30">
        <f>IF($H2215="","",IFERROR(VLOOKUP($H2215,AcctTbl,2,0),"کد ناشناخته"))</f>
        <v>0</v>
      </c>
      <c r="J2215" s="27">
        <f>IF($H2215="","",IFERROR(VLOOKUP($H2215,AcctTbl,3,0),""))</f>
        <v>0</v>
      </c>
      <c r="K2215" s="29"/>
      <c r="L2215" s="28"/>
      <c r="M2215" s="31"/>
      <c r="N2215" s="29"/>
      <c r="O2215" s="32">
        <f>IF($B2215="",0,IF($U2215="IN",N($M2215),0))</f>
        <v>0</v>
      </c>
      <c r="P2215" s="32">
        <f>IF($B2215="",0,IF(OR($U2215="OUT",$U2215="TRF"),N($M2215),0))</f>
        <v>0</v>
      </c>
      <c r="Q2215" s="32">
        <f>IF($B2215="",0,IF(OR($U2215="OUT",$U2215="TRF"),N($M2215),0))</f>
        <v>0</v>
      </c>
      <c r="R2215" s="32">
        <f>IF($B2215="",0,IF($U2215="IN",N($M2215),0))</f>
        <v>0</v>
      </c>
      <c r="S2215" s="33">
        <f>IF($B2215="","",IF($M2215="","⚠ مبلغ",IF($E2215="","⚠ بانک عامل",IF(AND($U2215="TRF",$F2215=""),"⚠ بانک مقصد",IF(AND($V2215&lt;&gt;"NONE",$V2215&lt;&gt;"",$Z2215=""),"⚠ طرف حساب","✓")))))</f>
        <v>0</v>
      </c>
      <c r="T2215" s="29"/>
      <c r="U2215" s="27">
        <f>IFERROR(VLOOKUP($D2215,BankOpTbl,2,0),"")</f>
        <v>0</v>
      </c>
      <c r="V2215" s="27">
        <f>IFERROR(VLOOKUP($D2215,BankOpTbl,3,0),"")</f>
        <v>0</v>
      </c>
      <c r="W2215" s="27">
        <f>IFERROR(VLOOKUP($D2215,BankOpTbl,4,0),"")</f>
        <v>0</v>
      </c>
      <c r="X2215" s="27">
        <f>IF($E2215="","",IFERROR(VLOOKUP($E2215,BankTbl,4,0),""))</f>
        <v>0</v>
      </c>
      <c r="Y2215" s="27">
        <f>IF($F2215="","",IFERROR(VLOOKUP($F2215,BankTbl,4,0),""))</f>
        <v>0</v>
      </c>
      <c r="Z2215" s="27">
        <f>IF($B2215="","",IF($V2215="PICK",LEFT($N2215,5),IF($V2215="FIXED",$W2215,IF($V2215="CODE",$H2215,""))))</f>
        <v>0</v>
      </c>
    </row>
    <row r="2216" spans="1:26" ht="21" customHeight="1">
      <c r="A2216" s="27">
        <f>IF($B2216="","",COUNTA($B$13:$B2216))</f>
        <v>0</v>
      </c>
      <c r="B2216" s="28"/>
      <c r="C2216" s="28"/>
      <c r="D2216" s="29"/>
      <c r="E2216" s="29"/>
      <c r="F2216" s="29"/>
      <c r="G2216" s="28"/>
      <c r="H2216" s="28"/>
      <c r="I2216" s="30">
        <f>IF($H2216="","",IFERROR(VLOOKUP($H2216,AcctTbl,2,0),"کد ناشناخته"))</f>
        <v>0</v>
      </c>
      <c r="J2216" s="27">
        <f>IF($H2216="","",IFERROR(VLOOKUP($H2216,AcctTbl,3,0),""))</f>
        <v>0</v>
      </c>
      <c r="K2216" s="29"/>
      <c r="L2216" s="28"/>
      <c r="M2216" s="31"/>
      <c r="N2216" s="29"/>
      <c r="O2216" s="32">
        <f>IF($B2216="",0,IF($U2216="IN",N($M2216),0))</f>
        <v>0</v>
      </c>
      <c r="P2216" s="32">
        <f>IF($B2216="",0,IF(OR($U2216="OUT",$U2216="TRF"),N($M2216),0))</f>
        <v>0</v>
      </c>
      <c r="Q2216" s="32">
        <f>IF($B2216="",0,IF(OR($U2216="OUT",$U2216="TRF"),N($M2216),0))</f>
        <v>0</v>
      </c>
      <c r="R2216" s="32">
        <f>IF($B2216="",0,IF($U2216="IN",N($M2216),0))</f>
        <v>0</v>
      </c>
      <c r="S2216" s="33">
        <f>IF($B2216="","",IF($M2216="","⚠ مبلغ",IF($E2216="","⚠ بانک عامل",IF(AND($U2216="TRF",$F2216=""),"⚠ بانک مقصد",IF(AND($V2216&lt;&gt;"NONE",$V2216&lt;&gt;"",$Z2216=""),"⚠ طرف حساب","✓")))))</f>
        <v>0</v>
      </c>
      <c r="T2216" s="29"/>
      <c r="U2216" s="27">
        <f>IFERROR(VLOOKUP($D2216,BankOpTbl,2,0),"")</f>
        <v>0</v>
      </c>
      <c r="V2216" s="27">
        <f>IFERROR(VLOOKUP($D2216,BankOpTbl,3,0),"")</f>
        <v>0</v>
      </c>
      <c r="W2216" s="27">
        <f>IFERROR(VLOOKUP($D2216,BankOpTbl,4,0),"")</f>
        <v>0</v>
      </c>
      <c r="X2216" s="27">
        <f>IF($E2216="","",IFERROR(VLOOKUP($E2216,BankTbl,4,0),""))</f>
        <v>0</v>
      </c>
      <c r="Y2216" s="27">
        <f>IF($F2216="","",IFERROR(VLOOKUP($F2216,BankTbl,4,0),""))</f>
        <v>0</v>
      </c>
      <c r="Z2216" s="27">
        <f>IF($B2216="","",IF($V2216="PICK",LEFT($N2216,5),IF($V2216="FIXED",$W2216,IF($V2216="CODE",$H2216,""))))</f>
        <v>0</v>
      </c>
    </row>
    <row r="2217" spans="1:26" ht="21" customHeight="1">
      <c r="A2217" s="27">
        <f>IF($B2217="","",COUNTA($B$13:$B2217))</f>
        <v>0</v>
      </c>
      <c r="B2217" s="28"/>
      <c r="C2217" s="28"/>
      <c r="D2217" s="29"/>
      <c r="E2217" s="29"/>
      <c r="F2217" s="29"/>
      <c r="G2217" s="28"/>
      <c r="H2217" s="28"/>
      <c r="I2217" s="30">
        <f>IF($H2217="","",IFERROR(VLOOKUP($H2217,AcctTbl,2,0),"کد ناشناخته"))</f>
        <v>0</v>
      </c>
      <c r="J2217" s="27">
        <f>IF($H2217="","",IFERROR(VLOOKUP($H2217,AcctTbl,3,0),""))</f>
        <v>0</v>
      </c>
      <c r="K2217" s="29"/>
      <c r="L2217" s="28"/>
      <c r="M2217" s="31"/>
      <c r="N2217" s="29"/>
      <c r="O2217" s="32">
        <f>IF($B2217="",0,IF($U2217="IN",N($M2217),0))</f>
        <v>0</v>
      </c>
      <c r="P2217" s="32">
        <f>IF($B2217="",0,IF(OR($U2217="OUT",$U2217="TRF"),N($M2217),0))</f>
        <v>0</v>
      </c>
      <c r="Q2217" s="32">
        <f>IF($B2217="",0,IF(OR($U2217="OUT",$U2217="TRF"),N($M2217),0))</f>
        <v>0</v>
      </c>
      <c r="R2217" s="32">
        <f>IF($B2217="",0,IF($U2217="IN",N($M2217),0))</f>
        <v>0</v>
      </c>
      <c r="S2217" s="33">
        <f>IF($B2217="","",IF($M2217="","⚠ مبلغ",IF($E2217="","⚠ بانک عامل",IF(AND($U2217="TRF",$F2217=""),"⚠ بانک مقصد",IF(AND($V2217&lt;&gt;"NONE",$V2217&lt;&gt;"",$Z2217=""),"⚠ طرف حساب","✓")))))</f>
        <v>0</v>
      </c>
      <c r="T2217" s="29"/>
      <c r="U2217" s="27">
        <f>IFERROR(VLOOKUP($D2217,BankOpTbl,2,0),"")</f>
        <v>0</v>
      </c>
      <c r="V2217" s="27">
        <f>IFERROR(VLOOKUP($D2217,BankOpTbl,3,0),"")</f>
        <v>0</v>
      </c>
      <c r="W2217" s="27">
        <f>IFERROR(VLOOKUP($D2217,BankOpTbl,4,0),"")</f>
        <v>0</v>
      </c>
      <c r="X2217" s="27">
        <f>IF($E2217="","",IFERROR(VLOOKUP($E2217,BankTbl,4,0),""))</f>
        <v>0</v>
      </c>
      <c r="Y2217" s="27">
        <f>IF($F2217="","",IFERROR(VLOOKUP($F2217,BankTbl,4,0),""))</f>
        <v>0</v>
      </c>
      <c r="Z2217" s="27">
        <f>IF($B2217="","",IF($V2217="PICK",LEFT($N2217,5),IF($V2217="FIXED",$W2217,IF($V2217="CODE",$H2217,""))))</f>
        <v>0</v>
      </c>
    </row>
    <row r="2218" spans="1:26" ht="21" customHeight="1">
      <c r="A2218" s="27">
        <f>IF($B2218="","",COUNTA($B$13:$B2218))</f>
        <v>0</v>
      </c>
      <c r="B2218" s="28"/>
      <c r="C2218" s="28"/>
      <c r="D2218" s="29"/>
      <c r="E2218" s="29"/>
      <c r="F2218" s="29"/>
      <c r="G2218" s="28"/>
      <c r="H2218" s="28"/>
      <c r="I2218" s="30">
        <f>IF($H2218="","",IFERROR(VLOOKUP($H2218,AcctTbl,2,0),"کد ناشناخته"))</f>
        <v>0</v>
      </c>
      <c r="J2218" s="27">
        <f>IF($H2218="","",IFERROR(VLOOKUP($H2218,AcctTbl,3,0),""))</f>
        <v>0</v>
      </c>
      <c r="K2218" s="29"/>
      <c r="L2218" s="28"/>
      <c r="M2218" s="31"/>
      <c r="N2218" s="29"/>
      <c r="O2218" s="32">
        <f>IF($B2218="",0,IF($U2218="IN",N($M2218),0))</f>
        <v>0</v>
      </c>
      <c r="P2218" s="32">
        <f>IF($B2218="",0,IF(OR($U2218="OUT",$U2218="TRF"),N($M2218),0))</f>
        <v>0</v>
      </c>
      <c r="Q2218" s="32">
        <f>IF($B2218="",0,IF(OR($U2218="OUT",$U2218="TRF"),N($M2218),0))</f>
        <v>0</v>
      </c>
      <c r="R2218" s="32">
        <f>IF($B2218="",0,IF($U2218="IN",N($M2218),0))</f>
        <v>0</v>
      </c>
      <c r="S2218" s="33">
        <f>IF($B2218="","",IF($M2218="","⚠ مبلغ",IF($E2218="","⚠ بانک عامل",IF(AND($U2218="TRF",$F2218=""),"⚠ بانک مقصد",IF(AND($V2218&lt;&gt;"NONE",$V2218&lt;&gt;"",$Z2218=""),"⚠ طرف حساب","✓")))))</f>
        <v>0</v>
      </c>
      <c r="T2218" s="29"/>
      <c r="U2218" s="27">
        <f>IFERROR(VLOOKUP($D2218,BankOpTbl,2,0),"")</f>
        <v>0</v>
      </c>
      <c r="V2218" s="27">
        <f>IFERROR(VLOOKUP($D2218,BankOpTbl,3,0),"")</f>
        <v>0</v>
      </c>
      <c r="W2218" s="27">
        <f>IFERROR(VLOOKUP($D2218,BankOpTbl,4,0),"")</f>
        <v>0</v>
      </c>
      <c r="X2218" s="27">
        <f>IF($E2218="","",IFERROR(VLOOKUP($E2218,BankTbl,4,0),""))</f>
        <v>0</v>
      </c>
      <c r="Y2218" s="27">
        <f>IF($F2218="","",IFERROR(VLOOKUP($F2218,BankTbl,4,0),""))</f>
        <v>0</v>
      </c>
      <c r="Z2218" s="27">
        <f>IF($B2218="","",IF($V2218="PICK",LEFT($N2218,5),IF($V2218="FIXED",$W2218,IF($V2218="CODE",$H2218,""))))</f>
        <v>0</v>
      </c>
    </row>
    <row r="2219" spans="1:26" ht="21" customHeight="1">
      <c r="A2219" s="27">
        <f>IF($B2219="","",COUNTA($B$13:$B2219))</f>
        <v>0</v>
      </c>
      <c r="B2219" s="28"/>
      <c r="C2219" s="28"/>
      <c r="D2219" s="29"/>
      <c r="E2219" s="29"/>
      <c r="F2219" s="29"/>
      <c r="G2219" s="28"/>
      <c r="H2219" s="28"/>
      <c r="I2219" s="30">
        <f>IF($H2219="","",IFERROR(VLOOKUP($H2219,AcctTbl,2,0),"کد ناشناخته"))</f>
        <v>0</v>
      </c>
      <c r="J2219" s="27">
        <f>IF($H2219="","",IFERROR(VLOOKUP($H2219,AcctTbl,3,0),""))</f>
        <v>0</v>
      </c>
      <c r="K2219" s="29"/>
      <c r="L2219" s="28"/>
      <c r="M2219" s="31"/>
      <c r="N2219" s="29"/>
      <c r="O2219" s="32">
        <f>IF($B2219="",0,IF($U2219="IN",N($M2219),0))</f>
        <v>0</v>
      </c>
      <c r="P2219" s="32">
        <f>IF($B2219="",0,IF(OR($U2219="OUT",$U2219="TRF"),N($M2219),0))</f>
        <v>0</v>
      </c>
      <c r="Q2219" s="32">
        <f>IF($B2219="",0,IF(OR($U2219="OUT",$U2219="TRF"),N($M2219),0))</f>
        <v>0</v>
      </c>
      <c r="R2219" s="32">
        <f>IF($B2219="",0,IF($U2219="IN",N($M2219),0))</f>
        <v>0</v>
      </c>
      <c r="S2219" s="33">
        <f>IF($B2219="","",IF($M2219="","⚠ مبلغ",IF($E2219="","⚠ بانک عامل",IF(AND($U2219="TRF",$F2219=""),"⚠ بانک مقصد",IF(AND($V2219&lt;&gt;"NONE",$V2219&lt;&gt;"",$Z2219=""),"⚠ طرف حساب","✓")))))</f>
        <v>0</v>
      </c>
      <c r="T2219" s="29"/>
      <c r="U2219" s="27">
        <f>IFERROR(VLOOKUP($D2219,BankOpTbl,2,0),"")</f>
        <v>0</v>
      </c>
      <c r="V2219" s="27">
        <f>IFERROR(VLOOKUP($D2219,BankOpTbl,3,0),"")</f>
        <v>0</v>
      </c>
      <c r="W2219" s="27">
        <f>IFERROR(VLOOKUP($D2219,BankOpTbl,4,0),"")</f>
        <v>0</v>
      </c>
      <c r="X2219" s="27">
        <f>IF($E2219="","",IFERROR(VLOOKUP($E2219,BankTbl,4,0),""))</f>
        <v>0</v>
      </c>
      <c r="Y2219" s="27">
        <f>IF($F2219="","",IFERROR(VLOOKUP($F2219,BankTbl,4,0),""))</f>
        <v>0</v>
      </c>
      <c r="Z2219" s="27">
        <f>IF($B2219="","",IF($V2219="PICK",LEFT($N2219,5),IF($V2219="FIXED",$W2219,IF($V2219="CODE",$H2219,""))))</f>
        <v>0</v>
      </c>
    </row>
    <row r="2220" spans="1:26" ht="21" customHeight="1">
      <c r="A2220" s="27">
        <f>IF($B2220="","",COUNTA($B$13:$B2220))</f>
        <v>0</v>
      </c>
      <c r="B2220" s="28"/>
      <c r="C2220" s="28"/>
      <c r="D2220" s="29"/>
      <c r="E2220" s="29"/>
      <c r="F2220" s="29"/>
      <c r="G2220" s="28"/>
      <c r="H2220" s="28"/>
      <c r="I2220" s="30">
        <f>IF($H2220="","",IFERROR(VLOOKUP($H2220,AcctTbl,2,0),"کد ناشناخته"))</f>
        <v>0</v>
      </c>
      <c r="J2220" s="27">
        <f>IF($H2220="","",IFERROR(VLOOKUP($H2220,AcctTbl,3,0),""))</f>
        <v>0</v>
      </c>
      <c r="K2220" s="29"/>
      <c r="L2220" s="28"/>
      <c r="M2220" s="31"/>
      <c r="N2220" s="29"/>
      <c r="O2220" s="32">
        <f>IF($B2220="",0,IF($U2220="IN",N($M2220),0))</f>
        <v>0</v>
      </c>
      <c r="P2220" s="32">
        <f>IF($B2220="",0,IF(OR($U2220="OUT",$U2220="TRF"),N($M2220),0))</f>
        <v>0</v>
      </c>
      <c r="Q2220" s="32">
        <f>IF($B2220="",0,IF(OR($U2220="OUT",$U2220="TRF"),N($M2220),0))</f>
        <v>0</v>
      </c>
      <c r="R2220" s="32">
        <f>IF($B2220="",0,IF($U2220="IN",N($M2220),0))</f>
        <v>0</v>
      </c>
      <c r="S2220" s="33">
        <f>IF($B2220="","",IF($M2220="","⚠ مبلغ",IF($E2220="","⚠ بانک عامل",IF(AND($U2220="TRF",$F2220=""),"⚠ بانک مقصد",IF(AND($V2220&lt;&gt;"NONE",$V2220&lt;&gt;"",$Z2220=""),"⚠ طرف حساب","✓")))))</f>
        <v>0</v>
      </c>
      <c r="T2220" s="29"/>
      <c r="U2220" s="27">
        <f>IFERROR(VLOOKUP($D2220,BankOpTbl,2,0),"")</f>
        <v>0</v>
      </c>
      <c r="V2220" s="27">
        <f>IFERROR(VLOOKUP($D2220,BankOpTbl,3,0),"")</f>
        <v>0</v>
      </c>
      <c r="W2220" s="27">
        <f>IFERROR(VLOOKUP($D2220,BankOpTbl,4,0),"")</f>
        <v>0</v>
      </c>
      <c r="X2220" s="27">
        <f>IF($E2220="","",IFERROR(VLOOKUP($E2220,BankTbl,4,0),""))</f>
        <v>0</v>
      </c>
      <c r="Y2220" s="27">
        <f>IF($F2220="","",IFERROR(VLOOKUP($F2220,BankTbl,4,0),""))</f>
        <v>0</v>
      </c>
      <c r="Z2220" s="27">
        <f>IF($B2220="","",IF($V2220="PICK",LEFT($N2220,5),IF($V2220="FIXED",$W2220,IF($V2220="CODE",$H2220,""))))</f>
        <v>0</v>
      </c>
    </row>
    <row r="2221" spans="1:26" ht="21" customHeight="1">
      <c r="A2221" s="27">
        <f>IF($B2221="","",COUNTA($B$13:$B2221))</f>
        <v>0</v>
      </c>
      <c r="B2221" s="28"/>
      <c r="C2221" s="28"/>
      <c r="D2221" s="29"/>
      <c r="E2221" s="29"/>
      <c r="F2221" s="29"/>
      <c r="G2221" s="28"/>
      <c r="H2221" s="28"/>
      <c r="I2221" s="30">
        <f>IF($H2221="","",IFERROR(VLOOKUP($H2221,AcctTbl,2,0),"کد ناشناخته"))</f>
        <v>0</v>
      </c>
      <c r="J2221" s="27">
        <f>IF($H2221="","",IFERROR(VLOOKUP($H2221,AcctTbl,3,0),""))</f>
        <v>0</v>
      </c>
      <c r="K2221" s="29"/>
      <c r="L2221" s="28"/>
      <c r="M2221" s="31"/>
      <c r="N2221" s="29"/>
      <c r="O2221" s="32">
        <f>IF($B2221="",0,IF($U2221="IN",N($M2221),0))</f>
        <v>0</v>
      </c>
      <c r="P2221" s="32">
        <f>IF($B2221="",0,IF(OR($U2221="OUT",$U2221="TRF"),N($M2221),0))</f>
        <v>0</v>
      </c>
      <c r="Q2221" s="32">
        <f>IF($B2221="",0,IF(OR($U2221="OUT",$U2221="TRF"),N($M2221),0))</f>
        <v>0</v>
      </c>
      <c r="R2221" s="32">
        <f>IF($B2221="",0,IF($U2221="IN",N($M2221),0))</f>
        <v>0</v>
      </c>
      <c r="S2221" s="33">
        <f>IF($B2221="","",IF($M2221="","⚠ مبلغ",IF($E2221="","⚠ بانک عامل",IF(AND($U2221="TRF",$F2221=""),"⚠ بانک مقصد",IF(AND($V2221&lt;&gt;"NONE",$V2221&lt;&gt;"",$Z2221=""),"⚠ طرف حساب","✓")))))</f>
        <v>0</v>
      </c>
      <c r="T2221" s="29"/>
      <c r="U2221" s="27">
        <f>IFERROR(VLOOKUP($D2221,BankOpTbl,2,0),"")</f>
        <v>0</v>
      </c>
      <c r="V2221" s="27">
        <f>IFERROR(VLOOKUP($D2221,BankOpTbl,3,0),"")</f>
        <v>0</v>
      </c>
      <c r="W2221" s="27">
        <f>IFERROR(VLOOKUP($D2221,BankOpTbl,4,0),"")</f>
        <v>0</v>
      </c>
      <c r="X2221" s="27">
        <f>IF($E2221="","",IFERROR(VLOOKUP($E2221,BankTbl,4,0),""))</f>
        <v>0</v>
      </c>
      <c r="Y2221" s="27">
        <f>IF($F2221="","",IFERROR(VLOOKUP($F2221,BankTbl,4,0),""))</f>
        <v>0</v>
      </c>
      <c r="Z2221" s="27">
        <f>IF($B2221="","",IF($V2221="PICK",LEFT($N2221,5),IF($V2221="FIXED",$W2221,IF($V2221="CODE",$H2221,""))))</f>
        <v>0</v>
      </c>
    </row>
    <row r="2222" spans="1:26" ht="21" customHeight="1">
      <c r="A2222" s="27">
        <f>IF($B2222="","",COUNTA($B$13:$B2222))</f>
        <v>0</v>
      </c>
      <c r="B2222" s="28"/>
      <c r="C2222" s="28"/>
      <c r="D2222" s="29"/>
      <c r="E2222" s="29"/>
      <c r="F2222" s="29"/>
      <c r="G2222" s="28"/>
      <c r="H2222" s="28"/>
      <c r="I2222" s="30">
        <f>IF($H2222="","",IFERROR(VLOOKUP($H2222,AcctTbl,2,0),"کد ناشناخته"))</f>
        <v>0</v>
      </c>
      <c r="J2222" s="27">
        <f>IF($H2222="","",IFERROR(VLOOKUP($H2222,AcctTbl,3,0),""))</f>
        <v>0</v>
      </c>
      <c r="K2222" s="29"/>
      <c r="L2222" s="28"/>
      <c r="M2222" s="31"/>
      <c r="N2222" s="29"/>
      <c r="O2222" s="32">
        <f>IF($B2222="",0,IF($U2222="IN",N($M2222),0))</f>
        <v>0</v>
      </c>
      <c r="P2222" s="32">
        <f>IF($B2222="",0,IF(OR($U2222="OUT",$U2222="TRF"),N($M2222),0))</f>
        <v>0</v>
      </c>
      <c r="Q2222" s="32">
        <f>IF($B2222="",0,IF(OR($U2222="OUT",$U2222="TRF"),N($M2222),0))</f>
        <v>0</v>
      </c>
      <c r="R2222" s="32">
        <f>IF($B2222="",0,IF($U2222="IN",N($M2222),0))</f>
        <v>0</v>
      </c>
      <c r="S2222" s="33">
        <f>IF($B2222="","",IF($M2222="","⚠ مبلغ",IF($E2222="","⚠ بانک عامل",IF(AND($U2222="TRF",$F2222=""),"⚠ بانک مقصد",IF(AND($V2222&lt;&gt;"NONE",$V2222&lt;&gt;"",$Z2222=""),"⚠ طرف حساب","✓")))))</f>
        <v>0</v>
      </c>
      <c r="T2222" s="29"/>
      <c r="U2222" s="27">
        <f>IFERROR(VLOOKUP($D2222,BankOpTbl,2,0),"")</f>
        <v>0</v>
      </c>
      <c r="V2222" s="27">
        <f>IFERROR(VLOOKUP($D2222,BankOpTbl,3,0),"")</f>
        <v>0</v>
      </c>
      <c r="W2222" s="27">
        <f>IFERROR(VLOOKUP($D2222,BankOpTbl,4,0),"")</f>
        <v>0</v>
      </c>
      <c r="X2222" s="27">
        <f>IF($E2222="","",IFERROR(VLOOKUP($E2222,BankTbl,4,0),""))</f>
        <v>0</v>
      </c>
      <c r="Y2222" s="27">
        <f>IF($F2222="","",IFERROR(VLOOKUP($F2222,BankTbl,4,0),""))</f>
        <v>0</v>
      </c>
      <c r="Z2222" s="27">
        <f>IF($B2222="","",IF($V2222="PICK",LEFT($N2222,5),IF($V2222="FIXED",$W2222,IF($V2222="CODE",$H2222,""))))</f>
        <v>0</v>
      </c>
    </row>
    <row r="2223" spans="1:26" ht="21" customHeight="1">
      <c r="A2223" s="27">
        <f>IF($B2223="","",COUNTA($B$13:$B2223))</f>
        <v>0</v>
      </c>
      <c r="B2223" s="28"/>
      <c r="C2223" s="28"/>
      <c r="D2223" s="29"/>
      <c r="E2223" s="29"/>
      <c r="F2223" s="29"/>
      <c r="G2223" s="28"/>
      <c r="H2223" s="28"/>
      <c r="I2223" s="30">
        <f>IF($H2223="","",IFERROR(VLOOKUP($H2223,AcctTbl,2,0),"کد ناشناخته"))</f>
        <v>0</v>
      </c>
      <c r="J2223" s="27">
        <f>IF($H2223="","",IFERROR(VLOOKUP($H2223,AcctTbl,3,0),""))</f>
        <v>0</v>
      </c>
      <c r="K2223" s="29"/>
      <c r="L2223" s="28"/>
      <c r="M2223" s="31"/>
      <c r="N2223" s="29"/>
      <c r="O2223" s="32">
        <f>IF($B2223="",0,IF($U2223="IN",N($M2223),0))</f>
        <v>0</v>
      </c>
      <c r="P2223" s="32">
        <f>IF($B2223="",0,IF(OR($U2223="OUT",$U2223="TRF"),N($M2223),0))</f>
        <v>0</v>
      </c>
      <c r="Q2223" s="32">
        <f>IF($B2223="",0,IF(OR($U2223="OUT",$U2223="TRF"),N($M2223),0))</f>
        <v>0</v>
      </c>
      <c r="R2223" s="32">
        <f>IF($B2223="",0,IF($U2223="IN",N($M2223),0))</f>
        <v>0</v>
      </c>
      <c r="S2223" s="33">
        <f>IF($B2223="","",IF($M2223="","⚠ مبلغ",IF($E2223="","⚠ بانک عامل",IF(AND($U2223="TRF",$F2223=""),"⚠ بانک مقصد",IF(AND($V2223&lt;&gt;"NONE",$V2223&lt;&gt;"",$Z2223=""),"⚠ طرف حساب","✓")))))</f>
        <v>0</v>
      </c>
      <c r="T2223" s="29"/>
      <c r="U2223" s="27">
        <f>IFERROR(VLOOKUP($D2223,BankOpTbl,2,0),"")</f>
        <v>0</v>
      </c>
      <c r="V2223" s="27">
        <f>IFERROR(VLOOKUP($D2223,BankOpTbl,3,0),"")</f>
        <v>0</v>
      </c>
      <c r="W2223" s="27">
        <f>IFERROR(VLOOKUP($D2223,BankOpTbl,4,0),"")</f>
        <v>0</v>
      </c>
      <c r="X2223" s="27">
        <f>IF($E2223="","",IFERROR(VLOOKUP($E2223,BankTbl,4,0),""))</f>
        <v>0</v>
      </c>
      <c r="Y2223" s="27">
        <f>IF($F2223="","",IFERROR(VLOOKUP($F2223,BankTbl,4,0),""))</f>
        <v>0</v>
      </c>
      <c r="Z2223" s="27">
        <f>IF($B2223="","",IF($V2223="PICK",LEFT($N2223,5),IF($V2223="FIXED",$W2223,IF($V2223="CODE",$H2223,""))))</f>
        <v>0</v>
      </c>
    </row>
    <row r="2224" spans="1:26" ht="21" customHeight="1">
      <c r="A2224" s="27">
        <f>IF($B2224="","",COUNTA($B$13:$B2224))</f>
        <v>0</v>
      </c>
      <c r="B2224" s="28"/>
      <c r="C2224" s="28"/>
      <c r="D2224" s="29"/>
      <c r="E2224" s="29"/>
      <c r="F2224" s="29"/>
      <c r="G2224" s="28"/>
      <c r="H2224" s="28"/>
      <c r="I2224" s="30">
        <f>IF($H2224="","",IFERROR(VLOOKUP($H2224,AcctTbl,2,0),"کد ناشناخته"))</f>
        <v>0</v>
      </c>
      <c r="J2224" s="27">
        <f>IF($H2224="","",IFERROR(VLOOKUP($H2224,AcctTbl,3,0),""))</f>
        <v>0</v>
      </c>
      <c r="K2224" s="29"/>
      <c r="L2224" s="28"/>
      <c r="M2224" s="31"/>
      <c r="N2224" s="29"/>
      <c r="O2224" s="32">
        <f>IF($B2224="",0,IF($U2224="IN",N($M2224),0))</f>
        <v>0</v>
      </c>
      <c r="P2224" s="32">
        <f>IF($B2224="",0,IF(OR($U2224="OUT",$U2224="TRF"),N($M2224),0))</f>
        <v>0</v>
      </c>
      <c r="Q2224" s="32">
        <f>IF($B2224="",0,IF(OR($U2224="OUT",$U2224="TRF"),N($M2224),0))</f>
        <v>0</v>
      </c>
      <c r="R2224" s="32">
        <f>IF($B2224="",0,IF($U2224="IN",N($M2224),0))</f>
        <v>0</v>
      </c>
      <c r="S2224" s="33">
        <f>IF($B2224="","",IF($M2224="","⚠ مبلغ",IF($E2224="","⚠ بانک عامل",IF(AND($U2224="TRF",$F2224=""),"⚠ بانک مقصد",IF(AND($V2224&lt;&gt;"NONE",$V2224&lt;&gt;"",$Z2224=""),"⚠ طرف حساب","✓")))))</f>
        <v>0</v>
      </c>
      <c r="T2224" s="29"/>
      <c r="U2224" s="27">
        <f>IFERROR(VLOOKUP($D2224,BankOpTbl,2,0),"")</f>
        <v>0</v>
      </c>
      <c r="V2224" s="27">
        <f>IFERROR(VLOOKUP($D2224,BankOpTbl,3,0),"")</f>
        <v>0</v>
      </c>
      <c r="W2224" s="27">
        <f>IFERROR(VLOOKUP($D2224,BankOpTbl,4,0),"")</f>
        <v>0</v>
      </c>
      <c r="X2224" s="27">
        <f>IF($E2224="","",IFERROR(VLOOKUP($E2224,BankTbl,4,0),""))</f>
        <v>0</v>
      </c>
      <c r="Y2224" s="27">
        <f>IF($F2224="","",IFERROR(VLOOKUP($F2224,BankTbl,4,0),""))</f>
        <v>0</v>
      </c>
      <c r="Z2224" s="27">
        <f>IF($B2224="","",IF($V2224="PICK",LEFT($N2224,5),IF($V2224="FIXED",$W2224,IF($V2224="CODE",$H2224,""))))</f>
        <v>0</v>
      </c>
    </row>
    <row r="2225" spans="1:26" ht="21" customHeight="1">
      <c r="A2225" s="27">
        <f>IF($B2225="","",COUNTA($B$13:$B2225))</f>
        <v>0</v>
      </c>
      <c r="B2225" s="28"/>
      <c r="C2225" s="28"/>
      <c r="D2225" s="29"/>
      <c r="E2225" s="29"/>
      <c r="F2225" s="29"/>
      <c r="G2225" s="28"/>
      <c r="H2225" s="28"/>
      <c r="I2225" s="30">
        <f>IF($H2225="","",IFERROR(VLOOKUP($H2225,AcctTbl,2,0),"کد ناشناخته"))</f>
        <v>0</v>
      </c>
      <c r="J2225" s="27">
        <f>IF($H2225="","",IFERROR(VLOOKUP($H2225,AcctTbl,3,0),""))</f>
        <v>0</v>
      </c>
      <c r="K2225" s="29"/>
      <c r="L2225" s="28"/>
      <c r="M2225" s="31"/>
      <c r="N2225" s="29"/>
      <c r="O2225" s="32">
        <f>IF($B2225="",0,IF($U2225="IN",N($M2225),0))</f>
        <v>0</v>
      </c>
      <c r="P2225" s="32">
        <f>IF($B2225="",0,IF(OR($U2225="OUT",$U2225="TRF"),N($M2225),0))</f>
        <v>0</v>
      </c>
      <c r="Q2225" s="32">
        <f>IF($B2225="",0,IF(OR($U2225="OUT",$U2225="TRF"),N($M2225),0))</f>
        <v>0</v>
      </c>
      <c r="R2225" s="32">
        <f>IF($B2225="",0,IF($U2225="IN",N($M2225),0))</f>
        <v>0</v>
      </c>
      <c r="S2225" s="33">
        <f>IF($B2225="","",IF($M2225="","⚠ مبلغ",IF($E2225="","⚠ بانک عامل",IF(AND($U2225="TRF",$F2225=""),"⚠ بانک مقصد",IF(AND($V2225&lt;&gt;"NONE",$V2225&lt;&gt;"",$Z2225=""),"⚠ طرف حساب","✓")))))</f>
        <v>0</v>
      </c>
      <c r="T2225" s="29"/>
      <c r="U2225" s="27">
        <f>IFERROR(VLOOKUP($D2225,BankOpTbl,2,0),"")</f>
        <v>0</v>
      </c>
      <c r="V2225" s="27">
        <f>IFERROR(VLOOKUP($D2225,BankOpTbl,3,0),"")</f>
        <v>0</v>
      </c>
      <c r="W2225" s="27">
        <f>IFERROR(VLOOKUP($D2225,BankOpTbl,4,0),"")</f>
        <v>0</v>
      </c>
      <c r="X2225" s="27">
        <f>IF($E2225="","",IFERROR(VLOOKUP($E2225,BankTbl,4,0),""))</f>
        <v>0</v>
      </c>
      <c r="Y2225" s="27">
        <f>IF($F2225="","",IFERROR(VLOOKUP($F2225,BankTbl,4,0),""))</f>
        <v>0</v>
      </c>
      <c r="Z2225" s="27">
        <f>IF($B2225="","",IF($V2225="PICK",LEFT($N2225,5),IF($V2225="FIXED",$W2225,IF($V2225="CODE",$H2225,""))))</f>
        <v>0</v>
      </c>
    </row>
    <row r="2226" spans="1:26" ht="21" customHeight="1">
      <c r="A2226" s="27">
        <f>IF($B2226="","",COUNTA($B$13:$B2226))</f>
        <v>0</v>
      </c>
      <c r="B2226" s="28"/>
      <c r="C2226" s="28"/>
      <c r="D2226" s="29"/>
      <c r="E2226" s="29"/>
      <c r="F2226" s="29"/>
      <c r="G2226" s="28"/>
      <c r="H2226" s="28"/>
      <c r="I2226" s="30">
        <f>IF($H2226="","",IFERROR(VLOOKUP($H2226,AcctTbl,2,0),"کد ناشناخته"))</f>
        <v>0</v>
      </c>
      <c r="J2226" s="27">
        <f>IF($H2226="","",IFERROR(VLOOKUP($H2226,AcctTbl,3,0),""))</f>
        <v>0</v>
      </c>
      <c r="K2226" s="29"/>
      <c r="L2226" s="28"/>
      <c r="M2226" s="31"/>
      <c r="N2226" s="29"/>
      <c r="O2226" s="32">
        <f>IF($B2226="",0,IF($U2226="IN",N($M2226),0))</f>
        <v>0</v>
      </c>
      <c r="P2226" s="32">
        <f>IF($B2226="",0,IF(OR($U2226="OUT",$U2226="TRF"),N($M2226),0))</f>
        <v>0</v>
      </c>
      <c r="Q2226" s="32">
        <f>IF($B2226="",0,IF(OR($U2226="OUT",$U2226="TRF"),N($M2226),0))</f>
        <v>0</v>
      </c>
      <c r="R2226" s="32">
        <f>IF($B2226="",0,IF($U2226="IN",N($M2226),0))</f>
        <v>0</v>
      </c>
      <c r="S2226" s="33">
        <f>IF($B2226="","",IF($M2226="","⚠ مبلغ",IF($E2226="","⚠ بانک عامل",IF(AND($U2226="TRF",$F2226=""),"⚠ بانک مقصد",IF(AND($V2226&lt;&gt;"NONE",$V2226&lt;&gt;"",$Z2226=""),"⚠ طرف حساب","✓")))))</f>
        <v>0</v>
      </c>
      <c r="T2226" s="29"/>
      <c r="U2226" s="27">
        <f>IFERROR(VLOOKUP($D2226,BankOpTbl,2,0),"")</f>
        <v>0</v>
      </c>
      <c r="V2226" s="27">
        <f>IFERROR(VLOOKUP($D2226,BankOpTbl,3,0),"")</f>
        <v>0</v>
      </c>
      <c r="W2226" s="27">
        <f>IFERROR(VLOOKUP($D2226,BankOpTbl,4,0),"")</f>
        <v>0</v>
      </c>
      <c r="X2226" s="27">
        <f>IF($E2226="","",IFERROR(VLOOKUP($E2226,BankTbl,4,0),""))</f>
        <v>0</v>
      </c>
      <c r="Y2226" s="27">
        <f>IF($F2226="","",IFERROR(VLOOKUP($F2226,BankTbl,4,0),""))</f>
        <v>0</v>
      </c>
      <c r="Z2226" s="27">
        <f>IF($B2226="","",IF($V2226="PICK",LEFT($N2226,5),IF($V2226="FIXED",$W2226,IF($V2226="CODE",$H2226,""))))</f>
        <v>0</v>
      </c>
    </row>
    <row r="2227" spans="1:26" ht="21" customHeight="1">
      <c r="A2227" s="27">
        <f>IF($B2227="","",COUNTA($B$13:$B2227))</f>
        <v>0</v>
      </c>
      <c r="B2227" s="28"/>
      <c r="C2227" s="28"/>
      <c r="D2227" s="29"/>
      <c r="E2227" s="29"/>
      <c r="F2227" s="29"/>
      <c r="G2227" s="28"/>
      <c r="H2227" s="28"/>
      <c r="I2227" s="30">
        <f>IF($H2227="","",IFERROR(VLOOKUP($H2227,AcctTbl,2,0),"کد ناشناخته"))</f>
        <v>0</v>
      </c>
      <c r="J2227" s="27">
        <f>IF($H2227="","",IFERROR(VLOOKUP($H2227,AcctTbl,3,0),""))</f>
        <v>0</v>
      </c>
      <c r="K2227" s="29"/>
      <c r="L2227" s="28"/>
      <c r="M2227" s="31"/>
      <c r="N2227" s="29"/>
      <c r="O2227" s="32">
        <f>IF($B2227="",0,IF($U2227="IN",N($M2227),0))</f>
        <v>0</v>
      </c>
      <c r="P2227" s="32">
        <f>IF($B2227="",0,IF(OR($U2227="OUT",$U2227="TRF"),N($M2227),0))</f>
        <v>0</v>
      </c>
      <c r="Q2227" s="32">
        <f>IF($B2227="",0,IF(OR($U2227="OUT",$U2227="TRF"),N($M2227),0))</f>
        <v>0</v>
      </c>
      <c r="R2227" s="32">
        <f>IF($B2227="",0,IF($U2227="IN",N($M2227),0))</f>
        <v>0</v>
      </c>
      <c r="S2227" s="33">
        <f>IF($B2227="","",IF($M2227="","⚠ مبلغ",IF($E2227="","⚠ بانک عامل",IF(AND($U2227="TRF",$F2227=""),"⚠ بانک مقصد",IF(AND($V2227&lt;&gt;"NONE",$V2227&lt;&gt;"",$Z2227=""),"⚠ طرف حساب","✓")))))</f>
        <v>0</v>
      </c>
      <c r="T2227" s="29"/>
      <c r="U2227" s="27">
        <f>IFERROR(VLOOKUP($D2227,BankOpTbl,2,0),"")</f>
        <v>0</v>
      </c>
      <c r="V2227" s="27">
        <f>IFERROR(VLOOKUP($D2227,BankOpTbl,3,0),"")</f>
        <v>0</v>
      </c>
      <c r="W2227" s="27">
        <f>IFERROR(VLOOKUP($D2227,BankOpTbl,4,0),"")</f>
        <v>0</v>
      </c>
      <c r="X2227" s="27">
        <f>IF($E2227="","",IFERROR(VLOOKUP($E2227,BankTbl,4,0),""))</f>
        <v>0</v>
      </c>
      <c r="Y2227" s="27">
        <f>IF($F2227="","",IFERROR(VLOOKUP($F2227,BankTbl,4,0),""))</f>
        <v>0</v>
      </c>
      <c r="Z2227" s="27">
        <f>IF($B2227="","",IF($V2227="PICK",LEFT($N2227,5),IF($V2227="FIXED",$W2227,IF($V2227="CODE",$H2227,""))))</f>
        <v>0</v>
      </c>
    </row>
    <row r="2228" spans="1:26" ht="21" customHeight="1">
      <c r="A2228" s="27">
        <f>IF($B2228="","",COUNTA($B$13:$B2228))</f>
        <v>0</v>
      </c>
      <c r="B2228" s="28"/>
      <c r="C2228" s="28"/>
      <c r="D2228" s="29"/>
      <c r="E2228" s="29"/>
      <c r="F2228" s="29"/>
      <c r="G2228" s="28"/>
      <c r="H2228" s="28"/>
      <c r="I2228" s="30">
        <f>IF($H2228="","",IFERROR(VLOOKUP($H2228,AcctTbl,2,0),"کد ناشناخته"))</f>
        <v>0</v>
      </c>
      <c r="J2228" s="27">
        <f>IF($H2228="","",IFERROR(VLOOKUP($H2228,AcctTbl,3,0),""))</f>
        <v>0</v>
      </c>
      <c r="K2228" s="29"/>
      <c r="L2228" s="28"/>
      <c r="M2228" s="31"/>
      <c r="N2228" s="29"/>
      <c r="O2228" s="32">
        <f>IF($B2228="",0,IF($U2228="IN",N($M2228),0))</f>
        <v>0</v>
      </c>
      <c r="P2228" s="32">
        <f>IF($B2228="",0,IF(OR($U2228="OUT",$U2228="TRF"),N($M2228),0))</f>
        <v>0</v>
      </c>
      <c r="Q2228" s="32">
        <f>IF($B2228="",0,IF(OR($U2228="OUT",$U2228="TRF"),N($M2228),0))</f>
        <v>0</v>
      </c>
      <c r="R2228" s="32">
        <f>IF($B2228="",0,IF($U2228="IN",N($M2228),0))</f>
        <v>0</v>
      </c>
      <c r="S2228" s="33">
        <f>IF($B2228="","",IF($M2228="","⚠ مبلغ",IF($E2228="","⚠ بانک عامل",IF(AND($U2228="TRF",$F2228=""),"⚠ بانک مقصد",IF(AND($V2228&lt;&gt;"NONE",$V2228&lt;&gt;"",$Z2228=""),"⚠ طرف حساب","✓")))))</f>
        <v>0</v>
      </c>
      <c r="T2228" s="29"/>
      <c r="U2228" s="27">
        <f>IFERROR(VLOOKUP($D2228,BankOpTbl,2,0),"")</f>
        <v>0</v>
      </c>
      <c r="V2228" s="27">
        <f>IFERROR(VLOOKUP($D2228,BankOpTbl,3,0),"")</f>
        <v>0</v>
      </c>
      <c r="W2228" s="27">
        <f>IFERROR(VLOOKUP($D2228,BankOpTbl,4,0),"")</f>
        <v>0</v>
      </c>
      <c r="X2228" s="27">
        <f>IF($E2228="","",IFERROR(VLOOKUP($E2228,BankTbl,4,0),""))</f>
        <v>0</v>
      </c>
      <c r="Y2228" s="27">
        <f>IF($F2228="","",IFERROR(VLOOKUP($F2228,BankTbl,4,0),""))</f>
        <v>0</v>
      </c>
      <c r="Z2228" s="27">
        <f>IF($B2228="","",IF($V2228="PICK",LEFT($N2228,5),IF($V2228="FIXED",$W2228,IF($V2228="CODE",$H2228,""))))</f>
        <v>0</v>
      </c>
    </row>
    <row r="2229" spans="1:26" ht="21" customHeight="1">
      <c r="A2229" s="27">
        <f>IF($B2229="","",COUNTA($B$13:$B2229))</f>
        <v>0</v>
      </c>
      <c r="B2229" s="28"/>
      <c r="C2229" s="28"/>
      <c r="D2229" s="29"/>
      <c r="E2229" s="29"/>
      <c r="F2229" s="29"/>
      <c r="G2229" s="28"/>
      <c r="H2229" s="28"/>
      <c r="I2229" s="30">
        <f>IF($H2229="","",IFERROR(VLOOKUP($H2229,AcctTbl,2,0),"کد ناشناخته"))</f>
        <v>0</v>
      </c>
      <c r="J2229" s="27">
        <f>IF($H2229="","",IFERROR(VLOOKUP($H2229,AcctTbl,3,0),""))</f>
        <v>0</v>
      </c>
      <c r="K2229" s="29"/>
      <c r="L2229" s="28"/>
      <c r="M2229" s="31"/>
      <c r="N2229" s="29"/>
      <c r="O2229" s="32">
        <f>IF($B2229="",0,IF($U2229="IN",N($M2229),0))</f>
        <v>0</v>
      </c>
      <c r="P2229" s="32">
        <f>IF($B2229="",0,IF(OR($U2229="OUT",$U2229="TRF"),N($M2229),0))</f>
        <v>0</v>
      </c>
      <c r="Q2229" s="32">
        <f>IF($B2229="",0,IF(OR($U2229="OUT",$U2229="TRF"),N($M2229),0))</f>
        <v>0</v>
      </c>
      <c r="R2229" s="32">
        <f>IF($B2229="",0,IF($U2229="IN",N($M2229),0))</f>
        <v>0</v>
      </c>
      <c r="S2229" s="33">
        <f>IF($B2229="","",IF($M2229="","⚠ مبلغ",IF($E2229="","⚠ بانک عامل",IF(AND($U2229="TRF",$F2229=""),"⚠ بانک مقصد",IF(AND($V2229&lt;&gt;"NONE",$V2229&lt;&gt;"",$Z2229=""),"⚠ طرف حساب","✓")))))</f>
        <v>0</v>
      </c>
      <c r="T2229" s="29"/>
      <c r="U2229" s="27">
        <f>IFERROR(VLOOKUP($D2229,BankOpTbl,2,0),"")</f>
        <v>0</v>
      </c>
      <c r="V2229" s="27">
        <f>IFERROR(VLOOKUP($D2229,BankOpTbl,3,0),"")</f>
        <v>0</v>
      </c>
      <c r="W2229" s="27">
        <f>IFERROR(VLOOKUP($D2229,BankOpTbl,4,0),"")</f>
        <v>0</v>
      </c>
      <c r="X2229" s="27">
        <f>IF($E2229="","",IFERROR(VLOOKUP($E2229,BankTbl,4,0),""))</f>
        <v>0</v>
      </c>
      <c r="Y2229" s="27">
        <f>IF($F2229="","",IFERROR(VLOOKUP($F2229,BankTbl,4,0),""))</f>
        <v>0</v>
      </c>
      <c r="Z2229" s="27">
        <f>IF($B2229="","",IF($V2229="PICK",LEFT($N2229,5),IF($V2229="FIXED",$W2229,IF($V2229="CODE",$H2229,""))))</f>
        <v>0</v>
      </c>
    </row>
    <row r="2230" spans="1:26" ht="21" customHeight="1">
      <c r="A2230" s="27">
        <f>IF($B2230="","",COUNTA($B$13:$B2230))</f>
        <v>0</v>
      </c>
      <c r="B2230" s="28"/>
      <c r="C2230" s="28"/>
      <c r="D2230" s="29"/>
      <c r="E2230" s="29"/>
      <c r="F2230" s="29"/>
      <c r="G2230" s="28"/>
      <c r="H2230" s="28"/>
      <c r="I2230" s="30">
        <f>IF($H2230="","",IFERROR(VLOOKUP($H2230,AcctTbl,2,0),"کد ناشناخته"))</f>
        <v>0</v>
      </c>
      <c r="J2230" s="27">
        <f>IF($H2230="","",IFERROR(VLOOKUP($H2230,AcctTbl,3,0),""))</f>
        <v>0</v>
      </c>
      <c r="K2230" s="29"/>
      <c r="L2230" s="28"/>
      <c r="M2230" s="31"/>
      <c r="N2230" s="29"/>
      <c r="O2230" s="32">
        <f>IF($B2230="",0,IF($U2230="IN",N($M2230),0))</f>
        <v>0</v>
      </c>
      <c r="P2230" s="32">
        <f>IF($B2230="",0,IF(OR($U2230="OUT",$U2230="TRF"),N($M2230),0))</f>
        <v>0</v>
      </c>
      <c r="Q2230" s="32">
        <f>IF($B2230="",0,IF(OR($U2230="OUT",$U2230="TRF"),N($M2230),0))</f>
        <v>0</v>
      </c>
      <c r="R2230" s="32">
        <f>IF($B2230="",0,IF($U2230="IN",N($M2230),0))</f>
        <v>0</v>
      </c>
      <c r="S2230" s="33">
        <f>IF($B2230="","",IF($M2230="","⚠ مبلغ",IF($E2230="","⚠ بانک عامل",IF(AND($U2230="TRF",$F2230=""),"⚠ بانک مقصد",IF(AND($V2230&lt;&gt;"NONE",$V2230&lt;&gt;"",$Z2230=""),"⚠ طرف حساب","✓")))))</f>
        <v>0</v>
      </c>
      <c r="T2230" s="29"/>
      <c r="U2230" s="27">
        <f>IFERROR(VLOOKUP($D2230,BankOpTbl,2,0),"")</f>
        <v>0</v>
      </c>
      <c r="V2230" s="27">
        <f>IFERROR(VLOOKUP($D2230,BankOpTbl,3,0),"")</f>
        <v>0</v>
      </c>
      <c r="W2230" s="27">
        <f>IFERROR(VLOOKUP($D2230,BankOpTbl,4,0),"")</f>
        <v>0</v>
      </c>
      <c r="X2230" s="27">
        <f>IF($E2230="","",IFERROR(VLOOKUP($E2230,BankTbl,4,0),""))</f>
        <v>0</v>
      </c>
      <c r="Y2230" s="27">
        <f>IF($F2230="","",IFERROR(VLOOKUP($F2230,BankTbl,4,0),""))</f>
        <v>0</v>
      </c>
      <c r="Z2230" s="27">
        <f>IF($B2230="","",IF($V2230="PICK",LEFT($N2230,5),IF($V2230="FIXED",$W2230,IF($V2230="CODE",$H2230,""))))</f>
        <v>0</v>
      </c>
    </row>
    <row r="2231" spans="1:26" ht="21" customHeight="1">
      <c r="A2231" s="27">
        <f>IF($B2231="","",COUNTA($B$13:$B2231))</f>
        <v>0</v>
      </c>
      <c r="B2231" s="28"/>
      <c r="C2231" s="28"/>
      <c r="D2231" s="29"/>
      <c r="E2231" s="29"/>
      <c r="F2231" s="29"/>
      <c r="G2231" s="28"/>
      <c r="H2231" s="28"/>
      <c r="I2231" s="30">
        <f>IF($H2231="","",IFERROR(VLOOKUP($H2231,AcctTbl,2,0),"کد ناشناخته"))</f>
        <v>0</v>
      </c>
      <c r="J2231" s="27">
        <f>IF($H2231="","",IFERROR(VLOOKUP($H2231,AcctTbl,3,0),""))</f>
        <v>0</v>
      </c>
      <c r="K2231" s="29"/>
      <c r="L2231" s="28"/>
      <c r="M2231" s="31"/>
      <c r="N2231" s="29"/>
      <c r="O2231" s="32">
        <f>IF($B2231="",0,IF($U2231="IN",N($M2231),0))</f>
        <v>0</v>
      </c>
      <c r="P2231" s="32">
        <f>IF($B2231="",0,IF(OR($U2231="OUT",$U2231="TRF"),N($M2231),0))</f>
        <v>0</v>
      </c>
      <c r="Q2231" s="32">
        <f>IF($B2231="",0,IF(OR($U2231="OUT",$U2231="TRF"),N($M2231),0))</f>
        <v>0</v>
      </c>
      <c r="R2231" s="32">
        <f>IF($B2231="",0,IF($U2231="IN",N($M2231),0))</f>
        <v>0</v>
      </c>
      <c r="S2231" s="33">
        <f>IF($B2231="","",IF($M2231="","⚠ مبلغ",IF($E2231="","⚠ بانک عامل",IF(AND($U2231="TRF",$F2231=""),"⚠ بانک مقصد",IF(AND($V2231&lt;&gt;"NONE",$V2231&lt;&gt;"",$Z2231=""),"⚠ طرف حساب","✓")))))</f>
        <v>0</v>
      </c>
      <c r="T2231" s="29"/>
      <c r="U2231" s="27">
        <f>IFERROR(VLOOKUP($D2231,BankOpTbl,2,0),"")</f>
        <v>0</v>
      </c>
      <c r="V2231" s="27">
        <f>IFERROR(VLOOKUP($D2231,BankOpTbl,3,0),"")</f>
        <v>0</v>
      </c>
      <c r="W2231" s="27">
        <f>IFERROR(VLOOKUP($D2231,BankOpTbl,4,0),"")</f>
        <v>0</v>
      </c>
      <c r="X2231" s="27">
        <f>IF($E2231="","",IFERROR(VLOOKUP($E2231,BankTbl,4,0),""))</f>
        <v>0</v>
      </c>
      <c r="Y2231" s="27">
        <f>IF($F2231="","",IFERROR(VLOOKUP($F2231,BankTbl,4,0),""))</f>
        <v>0</v>
      </c>
      <c r="Z2231" s="27">
        <f>IF($B2231="","",IF($V2231="PICK",LEFT($N2231,5),IF($V2231="FIXED",$W2231,IF($V2231="CODE",$H2231,""))))</f>
        <v>0</v>
      </c>
    </row>
    <row r="2232" spans="1:26" ht="21" customHeight="1">
      <c r="A2232" s="27">
        <f>IF($B2232="","",COUNTA($B$13:$B2232))</f>
        <v>0</v>
      </c>
      <c r="B2232" s="28"/>
      <c r="C2232" s="28"/>
      <c r="D2232" s="29"/>
      <c r="E2232" s="29"/>
      <c r="F2232" s="29"/>
      <c r="G2232" s="28"/>
      <c r="H2232" s="28"/>
      <c r="I2232" s="30">
        <f>IF($H2232="","",IFERROR(VLOOKUP($H2232,AcctTbl,2,0),"کد ناشناخته"))</f>
        <v>0</v>
      </c>
      <c r="J2232" s="27">
        <f>IF($H2232="","",IFERROR(VLOOKUP($H2232,AcctTbl,3,0),""))</f>
        <v>0</v>
      </c>
      <c r="K2232" s="29"/>
      <c r="L2232" s="28"/>
      <c r="M2232" s="31"/>
      <c r="N2232" s="29"/>
      <c r="O2232" s="32">
        <f>IF($B2232="",0,IF($U2232="IN",N($M2232),0))</f>
        <v>0</v>
      </c>
      <c r="P2232" s="32">
        <f>IF($B2232="",0,IF(OR($U2232="OUT",$U2232="TRF"),N($M2232),0))</f>
        <v>0</v>
      </c>
      <c r="Q2232" s="32">
        <f>IF($B2232="",0,IF(OR($U2232="OUT",$U2232="TRF"),N($M2232),0))</f>
        <v>0</v>
      </c>
      <c r="R2232" s="32">
        <f>IF($B2232="",0,IF($U2232="IN",N($M2232),0))</f>
        <v>0</v>
      </c>
      <c r="S2232" s="33">
        <f>IF($B2232="","",IF($M2232="","⚠ مبلغ",IF($E2232="","⚠ بانک عامل",IF(AND($U2232="TRF",$F2232=""),"⚠ بانک مقصد",IF(AND($V2232&lt;&gt;"NONE",$V2232&lt;&gt;"",$Z2232=""),"⚠ طرف حساب","✓")))))</f>
        <v>0</v>
      </c>
      <c r="T2232" s="29"/>
      <c r="U2232" s="27">
        <f>IFERROR(VLOOKUP($D2232,BankOpTbl,2,0),"")</f>
        <v>0</v>
      </c>
      <c r="V2232" s="27">
        <f>IFERROR(VLOOKUP($D2232,BankOpTbl,3,0),"")</f>
        <v>0</v>
      </c>
      <c r="W2232" s="27">
        <f>IFERROR(VLOOKUP($D2232,BankOpTbl,4,0),"")</f>
        <v>0</v>
      </c>
      <c r="X2232" s="27">
        <f>IF($E2232="","",IFERROR(VLOOKUP($E2232,BankTbl,4,0),""))</f>
        <v>0</v>
      </c>
      <c r="Y2232" s="27">
        <f>IF($F2232="","",IFERROR(VLOOKUP($F2232,BankTbl,4,0),""))</f>
        <v>0</v>
      </c>
      <c r="Z2232" s="27">
        <f>IF($B2232="","",IF($V2232="PICK",LEFT($N2232,5),IF($V2232="FIXED",$W2232,IF($V2232="CODE",$H2232,""))))</f>
        <v>0</v>
      </c>
    </row>
    <row r="2233" spans="1:26" ht="21" customHeight="1">
      <c r="A2233" s="27">
        <f>IF($B2233="","",COUNTA($B$13:$B2233))</f>
        <v>0</v>
      </c>
      <c r="B2233" s="28"/>
      <c r="C2233" s="28"/>
      <c r="D2233" s="29"/>
      <c r="E2233" s="29"/>
      <c r="F2233" s="29"/>
      <c r="G2233" s="28"/>
      <c r="H2233" s="28"/>
      <c r="I2233" s="30">
        <f>IF($H2233="","",IFERROR(VLOOKUP($H2233,AcctTbl,2,0),"کد ناشناخته"))</f>
        <v>0</v>
      </c>
      <c r="J2233" s="27">
        <f>IF($H2233="","",IFERROR(VLOOKUP($H2233,AcctTbl,3,0),""))</f>
        <v>0</v>
      </c>
      <c r="K2233" s="29"/>
      <c r="L2233" s="28"/>
      <c r="M2233" s="31"/>
      <c r="N2233" s="29"/>
      <c r="O2233" s="32">
        <f>IF($B2233="",0,IF($U2233="IN",N($M2233),0))</f>
        <v>0</v>
      </c>
      <c r="P2233" s="32">
        <f>IF($B2233="",0,IF(OR($U2233="OUT",$U2233="TRF"),N($M2233),0))</f>
        <v>0</v>
      </c>
      <c r="Q2233" s="32">
        <f>IF($B2233="",0,IF(OR($U2233="OUT",$U2233="TRF"),N($M2233),0))</f>
        <v>0</v>
      </c>
      <c r="R2233" s="32">
        <f>IF($B2233="",0,IF($U2233="IN",N($M2233),0))</f>
        <v>0</v>
      </c>
      <c r="S2233" s="33">
        <f>IF($B2233="","",IF($M2233="","⚠ مبلغ",IF($E2233="","⚠ بانک عامل",IF(AND($U2233="TRF",$F2233=""),"⚠ بانک مقصد",IF(AND($V2233&lt;&gt;"NONE",$V2233&lt;&gt;"",$Z2233=""),"⚠ طرف حساب","✓")))))</f>
        <v>0</v>
      </c>
      <c r="T2233" s="29"/>
      <c r="U2233" s="27">
        <f>IFERROR(VLOOKUP($D2233,BankOpTbl,2,0),"")</f>
        <v>0</v>
      </c>
      <c r="V2233" s="27">
        <f>IFERROR(VLOOKUP($D2233,BankOpTbl,3,0),"")</f>
        <v>0</v>
      </c>
      <c r="W2233" s="27">
        <f>IFERROR(VLOOKUP($D2233,BankOpTbl,4,0),"")</f>
        <v>0</v>
      </c>
      <c r="X2233" s="27">
        <f>IF($E2233="","",IFERROR(VLOOKUP($E2233,BankTbl,4,0),""))</f>
        <v>0</v>
      </c>
      <c r="Y2233" s="27">
        <f>IF($F2233="","",IFERROR(VLOOKUP($F2233,BankTbl,4,0),""))</f>
        <v>0</v>
      </c>
      <c r="Z2233" s="27">
        <f>IF($B2233="","",IF($V2233="PICK",LEFT($N2233,5),IF($V2233="FIXED",$W2233,IF($V2233="CODE",$H2233,""))))</f>
        <v>0</v>
      </c>
    </row>
    <row r="2234" spans="1:26" ht="21" customHeight="1">
      <c r="A2234" s="27">
        <f>IF($B2234="","",COUNTA($B$13:$B2234))</f>
        <v>0</v>
      </c>
      <c r="B2234" s="28"/>
      <c r="C2234" s="28"/>
      <c r="D2234" s="29"/>
      <c r="E2234" s="29"/>
      <c r="F2234" s="29"/>
      <c r="G2234" s="28"/>
      <c r="H2234" s="28"/>
      <c r="I2234" s="30">
        <f>IF($H2234="","",IFERROR(VLOOKUP($H2234,AcctTbl,2,0),"کد ناشناخته"))</f>
        <v>0</v>
      </c>
      <c r="J2234" s="27">
        <f>IF($H2234="","",IFERROR(VLOOKUP($H2234,AcctTbl,3,0),""))</f>
        <v>0</v>
      </c>
      <c r="K2234" s="29"/>
      <c r="L2234" s="28"/>
      <c r="M2234" s="31"/>
      <c r="N2234" s="29"/>
      <c r="O2234" s="32">
        <f>IF($B2234="",0,IF($U2234="IN",N($M2234),0))</f>
        <v>0</v>
      </c>
      <c r="P2234" s="32">
        <f>IF($B2234="",0,IF(OR($U2234="OUT",$U2234="TRF"),N($M2234),0))</f>
        <v>0</v>
      </c>
      <c r="Q2234" s="32">
        <f>IF($B2234="",0,IF(OR($U2234="OUT",$U2234="TRF"),N($M2234),0))</f>
        <v>0</v>
      </c>
      <c r="R2234" s="32">
        <f>IF($B2234="",0,IF($U2234="IN",N($M2234),0))</f>
        <v>0</v>
      </c>
      <c r="S2234" s="33">
        <f>IF($B2234="","",IF($M2234="","⚠ مبلغ",IF($E2234="","⚠ بانک عامل",IF(AND($U2234="TRF",$F2234=""),"⚠ بانک مقصد",IF(AND($V2234&lt;&gt;"NONE",$V2234&lt;&gt;"",$Z2234=""),"⚠ طرف حساب","✓")))))</f>
        <v>0</v>
      </c>
      <c r="T2234" s="29"/>
      <c r="U2234" s="27">
        <f>IFERROR(VLOOKUP($D2234,BankOpTbl,2,0),"")</f>
        <v>0</v>
      </c>
      <c r="V2234" s="27">
        <f>IFERROR(VLOOKUP($D2234,BankOpTbl,3,0),"")</f>
        <v>0</v>
      </c>
      <c r="W2234" s="27">
        <f>IFERROR(VLOOKUP($D2234,BankOpTbl,4,0),"")</f>
        <v>0</v>
      </c>
      <c r="X2234" s="27">
        <f>IF($E2234="","",IFERROR(VLOOKUP($E2234,BankTbl,4,0),""))</f>
        <v>0</v>
      </c>
      <c r="Y2234" s="27">
        <f>IF($F2234="","",IFERROR(VLOOKUP($F2234,BankTbl,4,0),""))</f>
        <v>0</v>
      </c>
      <c r="Z2234" s="27">
        <f>IF($B2234="","",IF($V2234="PICK",LEFT($N2234,5),IF($V2234="FIXED",$W2234,IF($V2234="CODE",$H2234,""))))</f>
        <v>0</v>
      </c>
    </row>
    <row r="2235" spans="1:26" ht="21" customHeight="1">
      <c r="A2235" s="27">
        <f>IF($B2235="","",COUNTA($B$13:$B2235))</f>
        <v>0</v>
      </c>
      <c r="B2235" s="28"/>
      <c r="C2235" s="28"/>
      <c r="D2235" s="29"/>
      <c r="E2235" s="29"/>
      <c r="F2235" s="29"/>
      <c r="G2235" s="28"/>
      <c r="H2235" s="28"/>
      <c r="I2235" s="30">
        <f>IF($H2235="","",IFERROR(VLOOKUP($H2235,AcctTbl,2,0),"کد ناشناخته"))</f>
        <v>0</v>
      </c>
      <c r="J2235" s="27">
        <f>IF($H2235="","",IFERROR(VLOOKUP($H2235,AcctTbl,3,0),""))</f>
        <v>0</v>
      </c>
      <c r="K2235" s="29"/>
      <c r="L2235" s="28"/>
      <c r="M2235" s="31"/>
      <c r="N2235" s="29"/>
      <c r="O2235" s="32">
        <f>IF($B2235="",0,IF($U2235="IN",N($M2235),0))</f>
        <v>0</v>
      </c>
      <c r="P2235" s="32">
        <f>IF($B2235="",0,IF(OR($U2235="OUT",$U2235="TRF"),N($M2235),0))</f>
        <v>0</v>
      </c>
      <c r="Q2235" s="32">
        <f>IF($B2235="",0,IF(OR($U2235="OUT",$U2235="TRF"),N($M2235),0))</f>
        <v>0</v>
      </c>
      <c r="R2235" s="32">
        <f>IF($B2235="",0,IF($U2235="IN",N($M2235),0))</f>
        <v>0</v>
      </c>
      <c r="S2235" s="33">
        <f>IF($B2235="","",IF($M2235="","⚠ مبلغ",IF($E2235="","⚠ بانک عامل",IF(AND($U2235="TRF",$F2235=""),"⚠ بانک مقصد",IF(AND($V2235&lt;&gt;"NONE",$V2235&lt;&gt;"",$Z2235=""),"⚠ طرف حساب","✓")))))</f>
        <v>0</v>
      </c>
      <c r="T2235" s="29"/>
      <c r="U2235" s="27">
        <f>IFERROR(VLOOKUP($D2235,BankOpTbl,2,0),"")</f>
        <v>0</v>
      </c>
      <c r="V2235" s="27">
        <f>IFERROR(VLOOKUP($D2235,BankOpTbl,3,0),"")</f>
        <v>0</v>
      </c>
      <c r="W2235" s="27">
        <f>IFERROR(VLOOKUP($D2235,BankOpTbl,4,0),"")</f>
        <v>0</v>
      </c>
      <c r="X2235" s="27">
        <f>IF($E2235="","",IFERROR(VLOOKUP($E2235,BankTbl,4,0),""))</f>
        <v>0</v>
      </c>
      <c r="Y2235" s="27">
        <f>IF($F2235="","",IFERROR(VLOOKUP($F2235,BankTbl,4,0),""))</f>
        <v>0</v>
      </c>
      <c r="Z2235" s="27">
        <f>IF($B2235="","",IF($V2235="PICK",LEFT($N2235,5),IF($V2235="FIXED",$W2235,IF($V2235="CODE",$H2235,""))))</f>
        <v>0</v>
      </c>
    </row>
    <row r="2236" spans="1:26" ht="21" customHeight="1">
      <c r="A2236" s="27">
        <f>IF($B2236="","",COUNTA($B$13:$B2236))</f>
        <v>0</v>
      </c>
      <c r="B2236" s="28"/>
      <c r="C2236" s="28"/>
      <c r="D2236" s="29"/>
      <c r="E2236" s="29"/>
      <c r="F2236" s="29"/>
      <c r="G2236" s="28"/>
      <c r="H2236" s="28"/>
      <c r="I2236" s="30">
        <f>IF($H2236="","",IFERROR(VLOOKUP($H2236,AcctTbl,2,0),"کد ناشناخته"))</f>
        <v>0</v>
      </c>
      <c r="J2236" s="27">
        <f>IF($H2236="","",IFERROR(VLOOKUP($H2236,AcctTbl,3,0),""))</f>
        <v>0</v>
      </c>
      <c r="K2236" s="29"/>
      <c r="L2236" s="28"/>
      <c r="M2236" s="31"/>
      <c r="N2236" s="29"/>
      <c r="O2236" s="32">
        <f>IF($B2236="",0,IF($U2236="IN",N($M2236),0))</f>
        <v>0</v>
      </c>
      <c r="P2236" s="32">
        <f>IF($B2236="",0,IF(OR($U2236="OUT",$U2236="TRF"),N($M2236),0))</f>
        <v>0</v>
      </c>
      <c r="Q2236" s="32">
        <f>IF($B2236="",0,IF(OR($U2236="OUT",$U2236="TRF"),N($M2236),0))</f>
        <v>0</v>
      </c>
      <c r="R2236" s="32">
        <f>IF($B2236="",0,IF($U2236="IN",N($M2236),0))</f>
        <v>0</v>
      </c>
      <c r="S2236" s="33">
        <f>IF($B2236="","",IF($M2236="","⚠ مبلغ",IF($E2236="","⚠ بانک عامل",IF(AND($U2236="TRF",$F2236=""),"⚠ بانک مقصد",IF(AND($V2236&lt;&gt;"NONE",$V2236&lt;&gt;"",$Z2236=""),"⚠ طرف حساب","✓")))))</f>
        <v>0</v>
      </c>
      <c r="T2236" s="29"/>
      <c r="U2236" s="27">
        <f>IFERROR(VLOOKUP($D2236,BankOpTbl,2,0),"")</f>
        <v>0</v>
      </c>
      <c r="V2236" s="27">
        <f>IFERROR(VLOOKUP($D2236,BankOpTbl,3,0),"")</f>
        <v>0</v>
      </c>
      <c r="W2236" s="27">
        <f>IFERROR(VLOOKUP($D2236,BankOpTbl,4,0),"")</f>
        <v>0</v>
      </c>
      <c r="X2236" s="27">
        <f>IF($E2236="","",IFERROR(VLOOKUP($E2236,BankTbl,4,0),""))</f>
        <v>0</v>
      </c>
      <c r="Y2236" s="27">
        <f>IF($F2236="","",IFERROR(VLOOKUP($F2236,BankTbl,4,0),""))</f>
        <v>0</v>
      </c>
      <c r="Z2236" s="27">
        <f>IF($B2236="","",IF($V2236="PICK",LEFT($N2236,5),IF($V2236="FIXED",$W2236,IF($V2236="CODE",$H2236,""))))</f>
        <v>0</v>
      </c>
    </row>
    <row r="2237" spans="1:26" ht="21" customHeight="1">
      <c r="A2237" s="27">
        <f>IF($B2237="","",COUNTA($B$13:$B2237))</f>
        <v>0</v>
      </c>
      <c r="B2237" s="28"/>
      <c r="C2237" s="28"/>
      <c r="D2237" s="29"/>
      <c r="E2237" s="29"/>
      <c r="F2237" s="29"/>
      <c r="G2237" s="28"/>
      <c r="H2237" s="28"/>
      <c r="I2237" s="30">
        <f>IF($H2237="","",IFERROR(VLOOKUP($H2237,AcctTbl,2,0),"کد ناشناخته"))</f>
        <v>0</v>
      </c>
      <c r="J2237" s="27">
        <f>IF($H2237="","",IFERROR(VLOOKUP($H2237,AcctTbl,3,0),""))</f>
        <v>0</v>
      </c>
      <c r="K2237" s="29"/>
      <c r="L2237" s="28"/>
      <c r="M2237" s="31"/>
      <c r="N2237" s="29"/>
      <c r="O2237" s="32">
        <f>IF($B2237="",0,IF($U2237="IN",N($M2237),0))</f>
        <v>0</v>
      </c>
      <c r="P2237" s="32">
        <f>IF($B2237="",0,IF(OR($U2237="OUT",$U2237="TRF"),N($M2237),0))</f>
        <v>0</v>
      </c>
      <c r="Q2237" s="32">
        <f>IF($B2237="",0,IF(OR($U2237="OUT",$U2237="TRF"),N($M2237),0))</f>
        <v>0</v>
      </c>
      <c r="R2237" s="32">
        <f>IF($B2237="",0,IF($U2237="IN",N($M2237),0))</f>
        <v>0</v>
      </c>
      <c r="S2237" s="33">
        <f>IF($B2237="","",IF($M2237="","⚠ مبلغ",IF($E2237="","⚠ بانک عامل",IF(AND($U2237="TRF",$F2237=""),"⚠ بانک مقصد",IF(AND($V2237&lt;&gt;"NONE",$V2237&lt;&gt;"",$Z2237=""),"⚠ طرف حساب","✓")))))</f>
        <v>0</v>
      </c>
      <c r="T2237" s="29"/>
      <c r="U2237" s="27">
        <f>IFERROR(VLOOKUP($D2237,BankOpTbl,2,0),"")</f>
        <v>0</v>
      </c>
      <c r="V2237" s="27">
        <f>IFERROR(VLOOKUP($D2237,BankOpTbl,3,0),"")</f>
        <v>0</v>
      </c>
      <c r="W2237" s="27">
        <f>IFERROR(VLOOKUP($D2237,BankOpTbl,4,0),"")</f>
        <v>0</v>
      </c>
      <c r="X2237" s="27">
        <f>IF($E2237="","",IFERROR(VLOOKUP($E2237,BankTbl,4,0),""))</f>
        <v>0</v>
      </c>
      <c r="Y2237" s="27">
        <f>IF($F2237="","",IFERROR(VLOOKUP($F2237,BankTbl,4,0),""))</f>
        <v>0</v>
      </c>
      <c r="Z2237" s="27">
        <f>IF($B2237="","",IF($V2237="PICK",LEFT($N2237,5),IF($V2237="FIXED",$W2237,IF($V2237="CODE",$H2237,""))))</f>
        <v>0</v>
      </c>
    </row>
    <row r="2238" spans="1:26" ht="21" customHeight="1">
      <c r="A2238" s="27">
        <f>IF($B2238="","",COUNTA($B$13:$B2238))</f>
        <v>0</v>
      </c>
      <c r="B2238" s="28"/>
      <c r="C2238" s="28"/>
      <c r="D2238" s="29"/>
      <c r="E2238" s="29"/>
      <c r="F2238" s="29"/>
      <c r="G2238" s="28"/>
      <c r="H2238" s="28"/>
      <c r="I2238" s="30">
        <f>IF($H2238="","",IFERROR(VLOOKUP($H2238,AcctTbl,2,0),"کد ناشناخته"))</f>
        <v>0</v>
      </c>
      <c r="J2238" s="27">
        <f>IF($H2238="","",IFERROR(VLOOKUP($H2238,AcctTbl,3,0),""))</f>
        <v>0</v>
      </c>
      <c r="K2238" s="29"/>
      <c r="L2238" s="28"/>
      <c r="M2238" s="31"/>
      <c r="N2238" s="29"/>
      <c r="O2238" s="32">
        <f>IF($B2238="",0,IF($U2238="IN",N($M2238),0))</f>
        <v>0</v>
      </c>
      <c r="P2238" s="32">
        <f>IF($B2238="",0,IF(OR($U2238="OUT",$U2238="TRF"),N($M2238),0))</f>
        <v>0</v>
      </c>
      <c r="Q2238" s="32">
        <f>IF($B2238="",0,IF(OR($U2238="OUT",$U2238="TRF"),N($M2238),0))</f>
        <v>0</v>
      </c>
      <c r="R2238" s="32">
        <f>IF($B2238="",0,IF($U2238="IN",N($M2238),0))</f>
        <v>0</v>
      </c>
      <c r="S2238" s="33">
        <f>IF($B2238="","",IF($M2238="","⚠ مبلغ",IF($E2238="","⚠ بانک عامل",IF(AND($U2238="TRF",$F2238=""),"⚠ بانک مقصد",IF(AND($V2238&lt;&gt;"NONE",$V2238&lt;&gt;"",$Z2238=""),"⚠ طرف حساب","✓")))))</f>
        <v>0</v>
      </c>
      <c r="T2238" s="29"/>
      <c r="U2238" s="27">
        <f>IFERROR(VLOOKUP($D2238,BankOpTbl,2,0),"")</f>
        <v>0</v>
      </c>
      <c r="V2238" s="27">
        <f>IFERROR(VLOOKUP($D2238,BankOpTbl,3,0),"")</f>
        <v>0</v>
      </c>
      <c r="W2238" s="27">
        <f>IFERROR(VLOOKUP($D2238,BankOpTbl,4,0),"")</f>
        <v>0</v>
      </c>
      <c r="X2238" s="27">
        <f>IF($E2238="","",IFERROR(VLOOKUP($E2238,BankTbl,4,0),""))</f>
        <v>0</v>
      </c>
      <c r="Y2238" s="27">
        <f>IF($F2238="","",IFERROR(VLOOKUP($F2238,BankTbl,4,0),""))</f>
        <v>0</v>
      </c>
      <c r="Z2238" s="27">
        <f>IF($B2238="","",IF($V2238="PICK",LEFT($N2238,5),IF($V2238="FIXED",$W2238,IF($V2238="CODE",$H2238,""))))</f>
        <v>0</v>
      </c>
    </row>
    <row r="2239" spans="1:26" ht="21" customHeight="1">
      <c r="A2239" s="27">
        <f>IF($B2239="","",COUNTA($B$13:$B2239))</f>
        <v>0</v>
      </c>
      <c r="B2239" s="28"/>
      <c r="C2239" s="28"/>
      <c r="D2239" s="29"/>
      <c r="E2239" s="29"/>
      <c r="F2239" s="29"/>
      <c r="G2239" s="28"/>
      <c r="H2239" s="28"/>
      <c r="I2239" s="30">
        <f>IF($H2239="","",IFERROR(VLOOKUP($H2239,AcctTbl,2,0),"کد ناشناخته"))</f>
        <v>0</v>
      </c>
      <c r="J2239" s="27">
        <f>IF($H2239="","",IFERROR(VLOOKUP($H2239,AcctTbl,3,0),""))</f>
        <v>0</v>
      </c>
      <c r="K2239" s="29"/>
      <c r="L2239" s="28"/>
      <c r="M2239" s="31"/>
      <c r="N2239" s="29"/>
      <c r="O2239" s="32">
        <f>IF($B2239="",0,IF($U2239="IN",N($M2239),0))</f>
        <v>0</v>
      </c>
      <c r="P2239" s="32">
        <f>IF($B2239="",0,IF(OR($U2239="OUT",$U2239="TRF"),N($M2239),0))</f>
        <v>0</v>
      </c>
      <c r="Q2239" s="32">
        <f>IF($B2239="",0,IF(OR($U2239="OUT",$U2239="TRF"),N($M2239),0))</f>
        <v>0</v>
      </c>
      <c r="R2239" s="32">
        <f>IF($B2239="",0,IF($U2239="IN",N($M2239),0))</f>
        <v>0</v>
      </c>
      <c r="S2239" s="33">
        <f>IF($B2239="","",IF($M2239="","⚠ مبلغ",IF($E2239="","⚠ بانک عامل",IF(AND($U2239="TRF",$F2239=""),"⚠ بانک مقصد",IF(AND($V2239&lt;&gt;"NONE",$V2239&lt;&gt;"",$Z2239=""),"⚠ طرف حساب","✓")))))</f>
        <v>0</v>
      </c>
      <c r="T2239" s="29"/>
      <c r="U2239" s="27">
        <f>IFERROR(VLOOKUP($D2239,BankOpTbl,2,0),"")</f>
        <v>0</v>
      </c>
      <c r="V2239" s="27">
        <f>IFERROR(VLOOKUP($D2239,BankOpTbl,3,0),"")</f>
        <v>0</v>
      </c>
      <c r="W2239" s="27">
        <f>IFERROR(VLOOKUP($D2239,BankOpTbl,4,0),"")</f>
        <v>0</v>
      </c>
      <c r="X2239" s="27">
        <f>IF($E2239="","",IFERROR(VLOOKUP($E2239,BankTbl,4,0),""))</f>
        <v>0</v>
      </c>
      <c r="Y2239" s="27">
        <f>IF($F2239="","",IFERROR(VLOOKUP($F2239,BankTbl,4,0),""))</f>
        <v>0</v>
      </c>
      <c r="Z2239" s="27">
        <f>IF($B2239="","",IF($V2239="PICK",LEFT($N2239,5),IF($V2239="FIXED",$W2239,IF($V2239="CODE",$H2239,""))))</f>
        <v>0</v>
      </c>
    </row>
    <row r="2240" spans="1:26" ht="21" customHeight="1">
      <c r="A2240" s="27">
        <f>IF($B2240="","",COUNTA($B$13:$B2240))</f>
        <v>0</v>
      </c>
      <c r="B2240" s="28"/>
      <c r="C2240" s="28"/>
      <c r="D2240" s="29"/>
      <c r="E2240" s="29"/>
      <c r="F2240" s="29"/>
      <c r="G2240" s="28"/>
      <c r="H2240" s="28"/>
      <c r="I2240" s="30">
        <f>IF($H2240="","",IFERROR(VLOOKUP($H2240,AcctTbl,2,0),"کد ناشناخته"))</f>
        <v>0</v>
      </c>
      <c r="J2240" s="27">
        <f>IF($H2240="","",IFERROR(VLOOKUP($H2240,AcctTbl,3,0),""))</f>
        <v>0</v>
      </c>
      <c r="K2240" s="29"/>
      <c r="L2240" s="28"/>
      <c r="M2240" s="31"/>
      <c r="N2240" s="29"/>
      <c r="O2240" s="32">
        <f>IF($B2240="",0,IF($U2240="IN",N($M2240),0))</f>
        <v>0</v>
      </c>
      <c r="P2240" s="32">
        <f>IF($B2240="",0,IF(OR($U2240="OUT",$U2240="TRF"),N($M2240),0))</f>
        <v>0</v>
      </c>
      <c r="Q2240" s="32">
        <f>IF($B2240="",0,IF(OR($U2240="OUT",$U2240="TRF"),N($M2240),0))</f>
        <v>0</v>
      </c>
      <c r="R2240" s="32">
        <f>IF($B2240="",0,IF($U2240="IN",N($M2240),0))</f>
        <v>0</v>
      </c>
      <c r="S2240" s="33">
        <f>IF($B2240="","",IF($M2240="","⚠ مبلغ",IF($E2240="","⚠ بانک عامل",IF(AND($U2240="TRF",$F2240=""),"⚠ بانک مقصد",IF(AND($V2240&lt;&gt;"NONE",$V2240&lt;&gt;"",$Z2240=""),"⚠ طرف حساب","✓")))))</f>
        <v>0</v>
      </c>
      <c r="T2240" s="29"/>
      <c r="U2240" s="27">
        <f>IFERROR(VLOOKUP($D2240,BankOpTbl,2,0),"")</f>
        <v>0</v>
      </c>
      <c r="V2240" s="27">
        <f>IFERROR(VLOOKUP($D2240,BankOpTbl,3,0),"")</f>
        <v>0</v>
      </c>
      <c r="W2240" s="27">
        <f>IFERROR(VLOOKUP($D2240,BankOpTbl,4,0),"")</f>
        <v>0</v>
      </c>
      <c r="X2240" s="27">
        <f>IF($E2240="","",IFERROR(VLOOKUP($E2240,BankTbl,4,0),""))</f>
        <v>0</v>
      </c>
      <c r="Y2240" s="27">
        <f>IF($F2240="","",IFERROR(VLOOKUP($F2240,BankTbl,4,0),""))</f>
        <v>0</v>
      </c>
      <c r="Z2240" s="27">
        <f>IF($B2240="","",IF($V2240="PICK",LEFT($N2240,5),IF($V2240="FIXED",$W2240,IF($V2240="CODE",$H2240,""))))</f>
        <v>0</v>
      </c>
    </row>
    <row r="2241" spans="1:26" ht="21" customHeight="1">
      <c r="A2241" s="27">
        <f>IF($B2241="","",COUNTA($B$13:$B2241))</f>
        <v>0</v>
      </c>
      <c r="B2241" s="28"/>
      <c r="C2241" s="28"/>
      <c r="D2241" s="29"/>
      <c r="E2241" s="29"/>
      <c r="F2241" s="29"/>
      <c r="G2241" s="28"/>
      <c r="H2241" s="28"/>
      <c r="I2241" s="30">
        <f>IF($H2241="","",IFERROR(VLOOKUP($H2241,AcctTbl,2,0),"کد ناشناخته"))</f>
        <v>0</v>
      </c>
      <c r="J2241" s="27">
        <f>IF($H2241="","",IFERROR(VLOOKUP($H2241,AcctTbl,3,0),""))</f>
        <v>0</v>
      </c>
      <c r="K2241" s="29"/>
      <c r="L2241" s="28"/>
      <c r="M2241" s="31"/>
      <c r="N2241" s="29"/>
      <c r="O2241" s="32">
        <f>IF($B2241="",0,IF($U2241="IN",N($M2241),0))</f>
        <v>0</v>
      </c>
      <c r="P2241" s="32">
        <f>IF($B2241="",0,IF(OR($U2241="OUT",$U2241="TRF"),N($M2241),0))</f>
        <v>0</v>
      </c>
      <c r="Q2241" s="32">
        <f>IF($B2241="",0,IF(OR($U2241="OUT",$U2241="TRF"),N($M2241),0))</f>
        <v>0</v>
      </c>
      <c r="R2241" s="32">
        <f>IF($B2241="",0,IF($U2241="IN",N($M2241),0))</f>
        <v>0</v>
      </c>
      <c r="S2241" s="33">
        <f>IF($B2241="","",IF($M2241="","⚠ مبلغ",IF($E2241="","⚠ بانک عامل",IF(AND($U2241="TRF",$F2241=""),"⚠ بانک مقصد",IF(AND($V2241&lt;&gt;"NONE",$V2241&lt;&gt;"",$Z2241=""),"⚠ طرف حساب","✓")))))</f>
        <v>0</v>
      </c>
      <c r="T2241" s="29"/>
      <c r="U2241" s="27">
        <f>IFERROR(VLOOKUP($D2241,BankOpTbl,2,0),"")</f>
        <v>0</v>
      </c>
      <c r="V2241" s="27">
        <f>IFERROR(VLOOKUP($D2241,BankOpTbl,3,0),"")</f>
        <v>0</v>
      </c>
      <c r="W2241" s="27">
        <f>IFERROR(VLOOKUP($D2241,BankOpTbl,4,0),"")</f>
        <v>0</v>
      </c>
      <c r="X2241" s="27">
        <f>IF($E2241="","",IFERROR(VLOOKUP($E2241,BankTbl,4,0),""))</f>
        <v>0</v>
      </c>
      <c r="Y2241" s="27">
        <f>IF($F2241="","",IFERROR(VLOOKUP($F2241,BankTbl,4,0),""))</f>
        <v>0</v>
      </c>
      <c r="Z2241" s="27">
        <f>IF($B2241="","",IF($V2241="PICK",LEFT($N2241,5),IF($V2241="FIXED",$W2241,IF($V2241="CODE",$H2241,""))))</f>
        <v>0</v>
      </c>
    </row>
    <row r="2242" spans="1:26" ht="21" customHeight="1">
      <c r="A2242" s="27">
        <f>IF($B2242="","",COUNTA($B$13:$B2242))</f>
        <v>0</v>
      </c>
      <c r="B2242" s="28"/>
      <c r="C2242" s="28"/>
      <c r="D2242" s="29"/>
      <c r="E2242" s="29"/>
      <c r="F2242" s="29"/>
      <c r="G2242" s="28"/>
      <c r="H2242" s="28"/>
      <c r="I2242" s="30">
        <f>IF($H2242="","",IFERROR(VLOOKUP($H2242,AcctTbl,2,0),"کد ناشناخته"))</f>
        <v>0</v>
      </c>
      <c r="J2242" s="27">
        <f>IF($H2242="","",IFERROR(VLOOKUP($H2242,AcctTbl,3,0),""))</f>
        <v>0</v>
      </c>
      <c r="K2242" s="29"/>
      <c r="L2242" s="28"/>
      <c r="M2242" s="31"/>
      <c r="N2242" s="29"/>
      <c r="O2242" s="32">
        <f>IF($B2242="",0,IF($U2242="IN",N($M2242),0))</f>
        <v>0</v>
      </c>
      <c r="P2242" s="32">
        <f>IF($B2242="",0,IF(OR($U2242="OUT",$U2242="TRF"),N($M2242),0))</f>
        <v>0</v>
      </c>
      <c r="Q2242" s="32">
        <f>IF($B2242="",0,IF(OR($U2242="OUT",$U2242="TRF"),N($M2242),0))</f>
        <v>0</v>
      </c>
      <c r="R2242" s="32">
        <f>IF($B2242="",0,IF($U2242="IN",N($M2242),0))</f>
        <v>0</v>
      </c>
      <c r="S2242" s="33">
        <f>IF($B2242="","",IF($M2242="","⚠ مبلغ",IF($E2242="","⚠ بانک عامل",IF(AND($U2242="TRF",$F2242=""),"⚠ بانک مقصد",IF(AND($V2242&lt;&gt;"NONE",$V2242&lt;&gt;"",$Z2242=""),"⚠ طرف حساب","✓")))))</f>
        <v>0</v>
      </c>
      <c r="T2242" s="29"/>
      <c r="U2242" s="27">
        <f>IFERROR(VLOOKUP($D2242,BankOpTbl,2,0),"")</f>
        <v>0</v>
      </c>
      <c r="V2242" s="27">
        <f>IFERROR(VLOOKUP($D2242,BankOpTbl,3,0),"")</f>
        <v>0</v>
      </c>
      <c r="W2242" s="27">
        <f>IFERROR(VLOOKUP($D2242,BankOpTbl,4,0),"")</f>
        <v>0</v>
      </c>
      <c r="X2242" s="27">
        <f>IF($E2242="","",IFERROR(VLOOKUP($E2242,BankTbl,4,0),""))</f>
        <v>0</v>
      </c>
      <c r="Y2242" s="27">
        <f>IF($F2242="","",IFERROR(VLOOKUP($F2242,BankTbl,4,0),""))</f>
        <v>0</v>
      </c>
      <c r="Z2242" s="27">
        <f>IF($B2242="","",IF($V2242="PICK",LEFT($N2242,5),IF($V2242="FIXED",$W2242,IF($V2242="CODE",$H2242,""))))</f>
        <v>0</v>
      </c>
    </row>
    <row r="2243" spans="1:26" ht="21" customHeight="1">
      <c r="A2243" s="27">
        <f>IF($B2243="","",COUNTA($B$13:$B2243))</f>
        <v>0</v>
      </c>
      <c r="B2243" s="28"/>
      <c r="C2243" s="28"/>
      <c r="D2243" s="29"/>
      <c r="E2243" s="29"/>
      <c r="F2243" s="29"/>
      <c r="G2243" s="28"/>
      <c r="H2243" s="28"/>
      <c r="I2243" s="30">
        <f>IF($H2243="","",IFERROR(VLOOKUP($H2243,AcctTbl,2,0),"کد ناشناخته"))</f>
        <v>0</v>
      </c>
      <c r="J2243" s="27">
        <f>IF($H2243="","",IFERROR(VLOOKUP($H2243,AcctTbl,3,0),""))</f>
        <v>0</v>
      </c>
      <c r="K2243" s="29"/>
      <c r="L2243" s="28"/>
      <c r="M2243" s="31"/>
      <c r="N2243" s="29"/>
      <c r="O2243" s="32">
        <f>IF($B2243="",0,IF($U2243="IN",N($M2243),0))</f>
        <v>0</v>
      </c>
      <c r="P2243" s="32">
        <f>IF($B2243="",0,IF(OR($U2243="OUT",$U2243="TRF"),N($M2243),0))</f>
        <v>0</v>
      </c>
      <c r="Q2243" s="32">
        <f>IF($B2243="",0,IF(OR($U2243="OUT",$U2243="TRF"),N($M2243),0))</f>
        <v>0</v>
      </c>
      <c r="R2243" s="32">
        <f>IF($B2243="",0,IF($U2243="IN",N($M2243),0))</f>
        <v>0</v>
      </c>
      <c r="S2243" s="33">
        <f>IF($B2243="","",IF($M2243="","⚠ مبلغ",IF($E2243="","⚠ بانک عامل",IF(AND($U2243="TRF",$F2243=""),"⚠ بانک مقصد",IF(AND($V2243&lt;&gt;"NONE",$V2243&lt;&gt;"",$Z2243=""),"⚠ طرف حساب","✓")))))</f>
        <v>0</v>
      </c>
      <c r="T2243" s="29"/>
      <c r="U2243" s="27">
        <f>IFERROR(VLOOKUP($D2243,BankOpTbl,2,0),"")</f>
        <v>0</v>
      </c>
      <c r="V2243" s="27">
        <f>IFERROR(VLOOKUP($D2243,BankOpTbl,3,0),"")</f>
        <v>0</v>
      </c>
      <c r="W2243" s="27">
        <f>IFERROR(VLOOKUP($D2243,BankOpTbl,4,0),"")</f>
        <v>0</v>
      </c>
      <c r="X2243" s="27">
        <f>IF($E2243="","",IFERROR(VLOOKUP($E2243,BankTbl,4,0),""))</f>
        <v>0</v>
      </c>
      <c r="Y2243" s="27">
        <f>IF($F2243="","",IFERROR(VLOOKUP($F2243,BankTbl,4,0),""))</f>
        <v>0</v>
      </c>
      <c r="Z2243" s="27">
        <f>IF($B2243="","",IF($V2243="PICK",LEFT($N2243,5),IF($V2243="FIXED",$W2243,IF($V2243="CODE",$H2243,""))))</f>
        <v>0</v>
      </c>
    </row>
    <row r="2244" spans="1:26" ht="21" customHeight="1">
      <c r="A2244" s="27">
        <f>IF($B2244="","",COUNTA($B$13:$B2244))</f>
        <v>0</v>
      </c>
      <c r="B2244" s="28"/>
      <c r="C2244" s="28"/>
      <c r="D2244" s="29"/>
      <c r="E2244" s="29"/>
      <c r="F2244" s="29"/>
      <c r="G2244" s="28"/>
      <c r="H2244" s="28"/>
      <c r="I2244" s="30">
        <f>IF($H2244="","",IFERROR(VLOOKUP($H2244,AcctTbl,2,0),"کد ناشناخته"))</f>
        <v>0</v>
      </c>
      <c r="J2244" s="27">
        <f>IF($H2244="","",IFERROR(VLOOKUP($H2244,AcctTbl,3,0),""))</f>
        <v>0</v>
      </c>
      <c r="K2244" s="29"/>
      <c r="L2244" s="28"/>
      <c r="M2244" s="31"/>
      <c r="N2244" s="29"/>
      <c r="O2244" s="32">
        <f>IF($B2244="",0,IF($U2244="IN",N($M2244),0))</f>
        <v>0</v>
      </c>
      <c r="P2244" s="32">
        <f>IF($B2244="",0,IF(OR($U2244="OUT",$U2244="TRF"),N($M2244),0))</f>
        <v>0</v>
      </c>
      <c r="Q2244" s="32">
        <f>IF($B2244="",0,IF(OR($U2244="OUT",$U2244="TRF"),N($M2244),0))</f>
        <v>0</v>
      </c>
      <c r="R2244" s="32">
        <f>IF($B2244="",0,IF($U2244="IN",N($M2244),0))</f>
        <v>0</v>
      </c>
      <c r="S2244" s="33">
        <f>IF($B2244="","",IF($M2244="","⚠ مبلغ",IF($E2244="","⚠ بانک عامل",IF(AND($U2244="TRF",$F2244=""),"⚠ بانک مقصد",IF(AND($V2244&lt;&gt;"NONE",$V2244&lt;&gt;"",$Z2244=""),"⚠ طرف حساب","✓")))))</f>
        <v>0</v>
      </c>
      <c r="T2244" s="29"/>
      <c r="U2244" s="27">
        <f>IFERROR(VLOOKUP($D2244,BankOpTbl,2,0),"")</f>
        <v>0</v>
      </c>
      <c r="V2244" s="27">
        <f>IFERROR(VLOOKUP($D2244,BankOpTbl,3,0),"")</f>
        <v>0</v>
      </c>
      <c r="W2244" s="27">
        <f>IFERROR(VLOOKUP($D2244,BankOpTbl,4,0),"")</f>
        <v>0</v>
      </c>
      <c r="X2244" s="27">
        <f>IF($E2244="","",IFERROR(VLOOKUP($E2244,BankTbl,4,0),""))</f>
        <v>0</v>
      </c>
      <c r="Y2244" s="27">
        <f>IF($F2244="","",IFERROR(VLOOKUP($F2244,BankTbl,4,0),""))</f>
        <v>0</v>
      </c>
      <c r="Z2244" s="27">
        <f>IF($B2244="","",IF($V2244="PICK",LEFT($N2244,5),IF($V2244="FIXED",$W2244,IF($V2244="CODE",$H2244,""))))</f>
        <v>0</v>
      </c>
    </row>
    <row r="2245" spans="1:26" ht="21" customHeight="1">
      <c r="A2245" s="27">
        <f>IF($B2245="","",COUNTA($B$13:$B2245))</f>
        <v>0</v>
      </c>
      <c r="B2245" s="28"/>
      <c r="C2245" s="28"/>
      <c r="D2245" s="29"/>
      <c r="E2245" s="29"/>
      <c r="F2245" s="29"/>
      <c r="G2245" s="28"/>
      <c r="H2245" s="28"/>
      <c r="I2245" s="30">
        <f>IF($H2245="","",IFERROR(VLOOKUP($H2245,AcctTbl,2,0),"کد ناشناخته"))</f>
        <v>0</v>
      </c>
      <c r="J2245" s="27">
        <f>IF($H2245="","",IFERROR(VLOOKUP($H2245,AcctTbl,3,0),""))</f>
        <v>0</v>
      </c>
      <c r="K2245" s="29"/>
      <c r="L2245" s="28"/>
      <c r="M2245" s="31"/>
      <c r="N2245" s="29"/>
      <c r="O2245" s="32">
        <f>IF($B2245="",0,IF($U2245="IN",N($M2245),0))</f>
        <v>0</v>
      </c>
      <c r="P2245" s="32">
        <f>IF($B2245="",0,IF(OR($U2245="OUT",$U2245="TRF"),N($M2245),0))</f>
        <v>0</v>
      </c>
      <c r="Q2245" s="32">
        <f>IF($B2245="",0,IF(OR($U2245="OUT",$U2245="TRF"),N($M2245),0))</f>
        <v>0</v>
      </c>
      <c r="R2245" s="32">
        <f>IF($B2245="",0,IF($U2245="IN",N($M2245),0))</f>
        <v>0</v>
      </c>
      <c r="S2245" s="33">
        <f>IF($B2245="","",IF($M2245="","⚠ مبلغ",IF($E2245="","⚠ بانک عامل",IF(AND($U2245="TRF",$F2245=""),"⚠ بانک مقصد",IF(AND($V2245&lt;&gt;"NONE",$V2245&lt;&gt;"",$Z2245=""),"⚠ طرف حساب","✓")))))</f>
        <v>0</v>
      </c>
      <c r="T2245" s="29"/>
      <c r="U2245" s="27">
        <f>IFERROR(VLOOKUP($D2245,BankOpTbl,2,0),"")</f>
        <v>0</v>
      </c>
      <c r="V2245" s="27">
        <f>IFERROR(VLOOKUP($D2245,BankOpTbl,3,0),"")</f>
        <v>0</v>
      </c>
      <c r="W2245" s="27">
        <f>IFERROR(VLOOKUP($D2245,BankOpTbl,4,0),"")</f>
        <v>0</v>
      </c>
      <c r="X2245" s="27">
        <f>IF($E2245="","",IFERROR(VLOOKUP($E2245,BankTbl,4,0),""))</f>
        <v>0</v>
      </c>
      <c r="Y2245" s="27">
        <f>IF($F2245="","",IFERROR(VLOOKUP($F2245,BankTbl,4,0),""))</f>
        <v>0</v>
      </c>
      <c r="Z2245" s="27">
        <f>IF($B2245="","",IF($V2245="PICK",LEFT($N2245,5),IF($V2245="FIXED",$W2245,IF($V2245="CODE",$H2245,""))))</f>
        <v>0</v>
      </c>
    </row>
    <row r="2246" spans="1:26" ht="21" customHeight="1">
      <c r="A2246" s="27">
        <f>IF($B2246="","",COUNTA($B$13:$B2246))</f>
        <v>0</v>
      </c>
      <c r="B2246" s="28"/>
      <c r="C2246" s="28"/>
      <c r="D2246" s="29"/>
      <c r="E2246" s="29"/>
      <c r="F2246" s="29"/>
      <c r="G2246" s="28"/>
      <c r="H2246" s="28"/>
      <c r="I2246" s="30">
        <f>IF($H2246="","",IFERROR(VLOOKUP($H2246,AcctTbl,2,0),"کد ناشناخته"))</f>
        <v>0</v>
      </c>
      <c r="J2246" s="27">
        <f>IF($H2246="","",IFERROR(VLOOKUP($H2246,AcctTbl,3,0),""))</f>
        <v>0</v>
      </c>
      <c r="K2246" s="29"/>
      <c r="L2246" s="28"/>
      <c r="M2246" s="31"/>
      <c r="N2246" s="29"/>
      <c r="O2246" s="32">
        <f>IF($B2246="",0,IF($U2246="IN",N($M2246),0))</f>
        <v>0</v>
      </c>
      <c r="P2246" s="32">
        <f>IF($B2246="",0,IF(OR($U2246="OUT",$U2246="TRF"),N($M2246),0))</f>
        <v>0</v>
      </c>
      <c r="Q2246" s="32">
        <f>IF($B2246="",0,IF(OR($U2246="OUT",$U2246="TRF"),N($M2246),0))</f>
        <v>0</v>
      </c>
      <c r="R2246" s="32">
        <f>IF($B2246="",0,IF($U2246="IN",N($M2246),0))</f>
        <v>0</v>
      </c>
      <c r="S2246" s="33">
        <f>IF($B2246="","",IF($M2246="","⚠ مبلغ",IF($E2246="","⚠ بانک عامل",IF(AND($U2246="TRF",$F2246=""),"⚠ بانک مقصد",IF(AND($V2246&lt;&gt;"NONE",$V2246&lt;&gt;"",$Z2246=""),"⚠ طرف حساب","✓")))))</f>
        <v>0</v>
      </c>
      <c r="T2246" s="29"/>
      <c r="U2246" s="27">
        <f>IFERROR(VLOOKUP($D2246,BankOpTbl,2,0),"")</f>
        <v>0</v>
      </c>
      <c r="V2246" s="27">
        <f>IFERROR(VLOOKUP($D2246,BankOpTbl,3,0),"")</f>
        <v>0</v>
      </c>
      <c r="W2246" s="27">
        <f>IFERROR(VLOOKUP($D2246,BankOpTbl,4,0),"")</f>
        <v>0</v>
      </c>
      <c r="X2246" s="27">
        <f>IF($E2246="","",IFERROR(VLOOKUP($E2246,BankTbl,4,0),""))</f>
        <v>0</v>
      </c>
      <c r="Y2246" s="27">
        <f>IF($F2246="","",IFERROR(VLOOKUP($F2246,BankTbl,4,0),""))</f>
        <v>0</v>
      </c>
      <c r="Z2246" s="27">
        <f>IF($B2246="","",IF($V2246="PICK",LEFT($N2246,5),IF($V2246="FIXED",$W2246,IF($V2246="CODE",$H2246,""))))</f>
        <v>0</v>
      </c>
    </row>
    <row r="2247" spans="1:26" ht="21" customHeight="1">
      <c r="A2247" s="27">
        <f>IF($B2247="","",COUNTA($B$13:$B2247))</f>
        <v>0</v>
      </c>
      <c r="B2247" s="28"/>
      <c r="C2247" s="28"/>
      <c r="D2247" s="29"/>
      <c r="E2247" s="29"/>
      <c r="F2247" s="29"/>
      <c r="G2247" s="28"/>
      <c r="H2247" s="28"/>
      <c r="I2247" s="30">
        <f>IF($H2247="","",IFERROR(VLOOKUP($H2247,AcctTbl,2,0),"کد ناشناخته"))</f>
        <v>0</v>
      </c>
      <c r="J2247" s="27">
        <f>IF($H2247="","",IFERROR(VLOOKUP($H2247,AcctTbl,3,0),""))</f>
        <v>0</v>
      </c>
      <c r="K2247" s="29"/>
      <c r="L2247" s="28"/>
      <c r="M2247" s="31"/>
      <c r="N2247" s="29"/>
      <c r="O2247" s="32">
        <f>IF($B2247="",0,IF($U2247="IN",N($M2247),0))</f>
        <v>0</v>
      </c>
      <c r="P2247" s="32">
        <f>IF($B2247="",0,IF(OR($U2247="OUT",$U2247="TRF"),N($M2247),0))</f>
        <v>0</v>
      </c>
      <c r="Q2247" s="32">
        <f>IF($B2247="",0,IF(OR($U2247="OUT",$U2247="TRF"),N($M2247),0))</f>
        <v>0</v>
      </c>
      <c r="R2247" s="32">
        <f>IF($B2247="",0,IF($U2247="IN",N($M2247),0))</f>
        <v>0</v>
      </c>
      <c r="S2247" s="33">
        <f>IF($B2247="","",IF($M2247="","⚠ مبلغ",IF($E2247="","⚠ بانک عامل",IF(AND($U2247="TRF",$F2247=""),"⚠ بانک مقصد",IF(AND($V2247&lt;&gt;"NONE",$V2247&lt;&gt;"",$Z2247=""),"⚠ طرف حساب","✓")))))</f>
        <v>0</v>
      </c>
      <c r="T2247" s="29"/>
      <c r="U2247" s="27">
        <f>IFERROR(VLOOKUP($D2247,BankOpTbl,2,0),"")</f>
        <v>0</v>
      </c>
      <c r="V2247" s="27">
        <f>IFERROR(VLOOKUP($D2247,BankOpTbl,3,0),"")</f>
        <v>0</v>
      </c>
      <c r="W2247" s="27">
        <f>IFERROR(VLOOKUP($D2247,BankOpTbl,4,0),"")</f>
        <v>0</v>
      </c>
      <c r="X2247" s="27">
        <f>IF($E2247="","",IFERROR(VLOOKUP($E2247,BankTbl,4,0),""))</f>
        <v>0</v>
      </c>
      <c r="Y2247" s="27">
        <f>IF($F2247="","",IFERROR(VLOOKUP($F2247,BankTbl,4,0),""))</f>
        <v>0</v>
      </c>
      <c r="Z2247" s="27">
        <f>IF($B2247="","",IF($V2247="PICK",LEFT($N2247,5),IF($V2247="FIXED",$W2247,IF($V2247="CODE",$H2247,""))))</f>
        <v>0</v>
      </c>
    </row>
    <row r="2248" spans="1:26" ht="21" customHeight="1">
      <c r="A2248" s="27">
        <f>IF($B2248="","",COUNTA($B$13:$B2248))</f>
        <v>0</v>
      </c>
      <c r="B2248" s="28"/>
      <c r="C2248" s="28"/>
      <c r="D2248" s="29"/>
      <c r="E2248" s="29"/>
      <c r="F2248" s="29"/>
      <c r="G2248" s="28"/>
      <c r="H2248" s="28"/>
      <c r="I2248" s="30">
        <f>IF($H2248="","",IFERROR(VLOOKUP($H2248,AcctTbl,2,0),"کد ناشناخته"))</f>
        <v>0</v>
      </c>
      <c r="J2248" s="27">
        <f>IF($H2248="","",IFERROR(VLOOKUP($H2248,AcctTbl,3,0),""))</f>
        <v>0</v>
      </c>
      <c r="K2248" s="29"/>
      <c r="L2248" s="28"/>
      <c r="M2248" s="31"/>
      <c r="N2248" s="29"/>
      <c r="O2248" s="32">
        <f>IF($B2248="",0,IF($U2248="IN",N($M2248),0))</f>
        <v>0</v>
      </c>
      <c r="P2248" s="32">
        <f>IF($B2248="",0,IF(OR($U2248="OUT",$U2248="TRF"),N($M2248),0))</f>
        <v>0</v>
      </c>
      <c r="Q2248" s="32">
        <f>IF($B2248="",0,IF(OR($U2248="OUT",$U2248="TRF"),N($M2248),0))</f>
        <v>0</v>
      </c>
      <c r="R2248" s="32">
        <f>IF($B2248="",0,IF($U2248="IN",N($M2248),0))</f>
        <v>0</v>
      </c>
      <c r="S2248" s="33">
        <f>IF($B2248="","",IF($M2248="","⚠ مبلغ",IF($E2248="","⚠ بانک عامل",IF(AND($U2248="TRF",$F2248=""),"⚠ بانک مقصد",IF(AND($V2248&lt;&gt;"NONE",$V2248&lt;&gt;"",$Z2248=""),"⚠ طرف حساب","✓")))))</f>
        <v>0</v>
      </c>
      <c r="T2248" s="29"/>
      <c r="U2248" s="27">
        <f>IFERROR(VLOOKUP($D2248,BankOpTbl,2,0),"")</f>
        <v>0</v>
      </c>
      <c r="V2248" s="27">
        <f>IFERROR(VLOOKUP($D2248,BankOpTbl,3,0),"")</f>
        <v>0</v>
      </c>
      <c r="W2248" s="27">
        <f>IFERROR(VLOOKUP($D2248,BankOpTbl,4,0),"")</f>
        <v>0</v>
      </c>
      <c r="X2248" s="27">
        <f>IF($E2248="","",IFERROR(VLOOKUP($E2248,BankTbl,4,0),""))</f>
        <v>0</v>
      </c>
      <c r="Y2248" s="27">
        <f>IF($F2248="","",IFERROR(VLOOKUP($F2248,BankTbl,4,0),""))</f>
        <v>0</v>
      </c>
      <c r="Z2248" s="27">
        <f>IF($B2248="","",IF($V2248="PICK",LEFT($N2248,5),IF($V2248="FIXED",$W2248,IF($V2248="CODE",$H2248,""))))</f>
        <v>0</v>
      </c>
    </row>
    <row r="2249" spans="1:26" ht="21" customHeight="1">
      <c r="A2249" s="27">
        <f>IF($B2249="","",COUNTA($B$13:$B2249))</f>
        <v>0</v>
      </c>
      <c r="B2249" s="28"/>
      <c r="C2249" s="28"/>
      <c r="D2249" s="29"/>
      <c r="E2249" s="29"/>
      <c r="F2249" s="29"/>
      <c r="G2249" s="28"/>
      <c r="H2249" s="28"/>
      <c r="I2249" s="30">
        <f>IF($H2249="","",IFERROR(VLOOKUP($H2249,AcctTbl,2,0),"کد ناشناخته"))</f>
        <v>0</v>
      </c>
      <c r="J2249" s="27">
        <f>IF($H2249="","",IFERROR(VLOOKUP($H2249,AcctTbl,3,0),""))</f>
        <v>0</v>
      </c>
      <c r="K2249" s="29"/>
      <c r="L2249" s="28"/>
      <c r="M2249" s="31"/>
      <c r="N2249" s="29"/>
      <c r="O2249" s="32">
        <f>IF($B2249="",0,IF($U2249="IN",N($M2249),0))</f>
        <v>0</v>
      </c>
      <c r="P2249" s="32">
        <f>IF($B2249="",0,IF(OR($U2249="OUT",$U2249="TRF"),N($M2249),0))</f>
        <v>0</v>
      </c>
      <c r="Q2249" s="32">
        <f>IF($B2249="",0,IF(OR($U2249="OUT",$U2249="TRF"),N($M2249),0))</f>
        <v>0</v>
      </c>
      <c r="R2249" s="32">
        <f>IF($B2249="",0,IF($U2249="IN",N($M2249),0))</f>
        <v>0</v>
      </c>
      <c r="S2249" s="33">
        <f>IF($B2249="","",IF($M2249="","⚠ مبلغ",IF($E2249="","⚠ بانک عامل",IF(AND($U2249="TRF",$F2249=""),"⚠ بانک مقصد",IF(AND($V2249&lt;&gt;"NONE",$V2249&lt;&gt;"",$Z2249=""),"⚠ طرف حساب","✓")))))</f>
        <v>0</v>
      </c>
      <c r="T2249" s="29"/>
      <c r="U2249" s="27">
        <f>IFERROR(VLOOKUP($D2249,BankOpTbl,2,0),"")</f>
        <v>0</v>
      </c>
      <c r="V2249" s="27">
        <f>IFERROR(VLOOKUP($D2249,BankOpTbl,3,0),"")</f>
        <v>0</v>
      </c>
      <c r="W2249" s="27">
        <f>IFERROR(VLOOKUP($D2249,BankOpTbl,4,0),"")</f>
        <v>0</v>
      </c>
      <c r="X2249" s="27">
        <f>IF($E2249="","",IFERROR(VLOOKUP($E2249,BankTbl,4,0),""))</f>
        <v>0</v>
      </c>
      <c r="Y2249" s="27">
        <f>IF($F2249="","",IFERROR(VLOOKUP($F2249,BankTbl,4,0),""))</f>
        <v>0</v>
      </c>
      <c r="Z2249" s="27">
        <f>IF($B2249="","",IF($V2249="PICK",LEFT($N2249,5),IF($V2249="FIXED",$W2249,IF($V2249="CODE",$H2249,""))))</f>
        <v>0</v>
      </c>
    </row>
    <row r="2250" spans="1:26" ht="21" customHeight="1">
      <c r="A2250" s="27">
        <f>IF($B2250="","",COUNTA($B$13:$B2250))</f>
        <v>0</v>
      </c>
      <c r="B2250" s="28"/>
      <c r="C2250" s="28"/>
      <c r="D2250" s="29"/>
      <c r="E2250" s="29"/>
      <c r="F2250" s="29"/>
      <c r="G2250" s="28"/>
      <c r="H2250" s="28"/>
      <c r="I2250" s="30">
        <f>IF($H2250="","",IFERROR(VLOOKUP($H2250,AcctTbl,2,0),"کد ناشناخته"))</f>
        <v>0</v>
      </c>
      <c r="J2250" s="27">
        <f>IF($H2250="","",IFERROR(VLOOKUP($H2250,AcctTbl,3,0),""))</f>
        <v>0</v>
      </c>
      <c r="K2250" s="29"/>
      <c r="L2250" s="28"/>
      <c r="M2250" s="31"/>
      <c r="N2250" s="29"/>
      <c r="O2250" s="32">
        <f>IF($B2250="",0,IF($U2250="IN",N($M2250),0))</f>
        <v>0</v>
      </c>
      <c r="P2250" s="32">
        <f>IF($B2250="",0,IF(OR($U2250="OUT",$U2250="TRF"),N($M2250),0))</f>
        <v>0</v>
      </c>
      <c r="Q2250" s="32">
        <f>IF($B2250="",0,IF(OR($U2250="OUT",$U2250="TRF"),N($M2250),0))</f>
        <v>0</v>
      </c>
      <c r="R2250" s="32">
        <f>IF($B2250="",0,IF($U2250="IN",N($M2250),0))</f>
        <v>0</v>
      </c>
      <c r="S2250" s="33">
        <f>IF($B2250="","",IF($M2250="","⚠ مبلغ",IF($E2250="","⚠ بانک عامل",IF(AND($U2250="TRF",$F2250=""),"⚠ بانک مقصد",IF(AND($V2250&lt;&gt;"NONE",$V2250&lt;&gt;"",$Z2250=""),"⚠ طرف حساب","✓")))))</f>
        <v>0</v>
      </c>
      <c r="T2250" s="29"/>
      <c r="U2250" s="27">
        <f>IFERROR(VLOOKUP($D2250,BankOpTbl,2,0),"")</f>
        <v>0</v>
      </c>
      <c r="V2250" s="27">
        <f>IFERROR(VLOOKUP($D2250,BankOpTbl,3,0),"")</f>
        <v>0</v>
      </c>
      <c r="W2250" s="27">
        <f>IFERROR(VLOOKUP($D2250,BankOpTbl,4,0),"")</f>
        <v>0</v>
      </c>
      <c r="X2250" s="27">
        <f>IF($E2250="","",IFERROR(VLOOKUP($E2250,BankTbl,4,0),""))</f>
        <v>0</v>
      </c>
      <c r="Y2250" s="27">
        <f>IF($F2250="","",IFERROR(VLOOKUP($F2250,BankTbl,4,0),""))</f>
        <v>0</v>
      </c>
      <c r="Z2250" s="27">
        <f>IF($B2250="","",IF($V2250="PICK",LEFT($N2250,5),IF($V2250="FIXED",$W2250,IF($V2250="CODE",$H2250,""))))</f>
        <v>0</v>
      </c>
    </row>
    <row r="2251" spans="1:26" ht="21" customHeight="1">
      <c r="A2251" s="27">
        <f>IF($B2251="","",COUNTA($B$13:$B2251))</f>
        <v>0</v>
      </c>
      <c r="B2251" s="28"/>
      <c r="C2251" s="28"/>
      <c r="D2251" s="29"/>
      <c r="E2251" s="29"/>
      <c r="F2251" s="29"/>
      <c r="G2251" s="28"/>
      <c r="H2251" s="28"/>
      <c r="I2251" s="30">
        <f>IF($H2251="","",IFERROR(VLOOKUP($H2251,AcctTbl,2,0),"کد ناشناخته"))</f>
        <v>0</v>
      </c>
      <c r="J2251" s="27">
        <f>IF($H2251="","",IFERROR(VLOOKUP($H2251,AcctTbl,3,0),""))</f>
        <v>0</v>
      </c>
      <c r="K2251" s="29"/>
      <c r="L2251" s="28"/>
      <c r="M2251" s="31"/>
      <c r="N2251" s="29"/>
      <c r="O2251" s="32">
        <f>IF($B2251="",0,IF($U2251="IN",N($M2251),0))</f>
        <v>0</v>
      </c>
      <c r="P2251" s="32">
        <f>IF($B2251="",0,IF(OR($U2251="OUT",$U2251="TRF"),N($M2251),0))</f>
        <v>0</v>
      </c>
      <c r="Q2251" s="32">
        <f>IF($B2251="",0,IF(OR($U2251="OUT",$U2251="TRF"),N($M2251),0))</f>
        <v>0</v>
      </c>
      <c r="R2251" s="32">
        <f>IF($B2251="",0,IF($U2251="IN",N($M2251),0))</f>
        <v>0</v>
      </c>
      <c r="S2251" s="33">
        <f>IF($B2251="","",IF($M2251="","⚠ مبلغ",IF($E2251="","⚠ بانک عامل",IF(AND($U2251="TRF",$F2251=""),"⚠ بانک مقصد",IF(AND($V2251&lt;&gt;"NONE",$V2251&lt;&gt;"",$Z2251=""),"⚠ طرف حساب","✓")))))</f>
        <v>0</v>
      </c>
      <c r="T2251" s="29"/>
      <c r="U2251" s="27">
        <f>IFERROR(VLOOKUP($D2251,BankOpTbl,2,0),"")</f>
        <v>0</v>
      </c>
      <c r="V2251" s="27">
        <f>IFERROR(VLOOKUP($D2251,BankOpTbl,3,0),"")</f>
        <v>0</v>
      </c>
      <c r="W2251" s="27">
        <f>IFERROR(VLOOKUP($D2251,BankOpTbl,4,0),"")</f>
        <v>0</v>
      </c>
      <c r="X2251" s="27">
        <f>IF($E2251="","",IFERROR(VLOOKUP($E2251,BankTbl,4,0),""))</f>
        <v>0</v>
      </c>
      <c r="Y2251" s="27">
        <f>IF($F2251="","",IFERROR(VLOOKUP($F2251,BankTbl,4,0),""))</f>
        <v>0</v>
      </c>
      <c r="Z2251" s="27">
        <f>IF($B2251="","",IF($V2251="PICK",LEFT($N2251,5),IF($V2251="FIXED",$W2251,IF($V2251="CODE",$H2251,""))))</f>
        <v>0</v>
      </c>
    </row>
    <row r="2252" spans="1:26" ht="21" customHeight="1">
      <c r="A2252" s="27">
        <f>IF($B2252="","",COUNTA($B$13:$B2252))</f>
        <v>0</v>
      </c>
      <c r="B2252" s="28"/>
      <c r="C2252" s="28"/>
      <c r="D2252" s="29"/>
      <c r="E2252" s="29"/>
      <c r="F2252" s="29"/>
      <c r="G2252" s="28"/>
      <c r="H2252" s="28"/>
      <c r="I2252" s="30">
        <f>IF($H2252="","",IFERROR(VLOOKUP($H2252,AcctTbl,2,0),"کد ناشناخته"))</f>
        <v>0</v>
      </c>
      <c r="J2252" s="27">
        <f>IF($H2252="","",IFERROR(VLOOKUP($H2252,AcctTbl,3,0),""))</f>
        <v>0</v>
      </c>
      <c r="K2252" s="29"/>
      <c r="L2252" s="28"/>
      <c r="M2252" s="31"/>
      <c r="N2252" s="29"/>
      <c r="O2252" s="32">
        <f>IF($B2252="",0,IF($U2252="IN",N($M2252),0))</f>
        <v>0</v>
      </c>
      <c r="P2252" s="32">
        <f>IF($B2252="",0,IF(OR($U2252="OUT",$U2252="TRF"),N($M2252),0))</f>
        <v>0</v>
      </c>
      <c r="Q2252" s="32">
        <f>IF($B2252="",0,IF(OR($U2252="OUT",$U2252="TRF"),N($M2252),0))</f>
        <v>0</v>
      </c>
      <c r="R2252" s="32">
        <f>IF($B2252="",0,IF($U2252="IN",N($M2252),0))</f>
        <v>0</v>
      </c>
      <c r="S2252" s="33">
        <f>IF($B2252="","",IF($M2252="","⚠ مبلغ",IF($E2252="","⚠ بانک عامل",IF(AND($U2252="TRF",$F2252=""),"⚠ بانک مقصد",IF(AND($V2252&lt;&gt;"NONE",$V2252&lt;&gt;"",$Z2252=""),"⚠ طرف حساب","✓")))))</f>
        <v>0</v>
      </c>
      <c r="T2252" s="29"/>
      <c r="U2252" s="27">
        <f>IFERROR(VLOOKUP($D2252,BankOpTbl,2,0),"")</f>
        <v>0</v>
      </c>
      <c r="V2252" s="27">
        <f>IFERROR(VLOOKUP($D2252,BankOpTbl,3,0),"")</f>
        <v>0</v>
      </c>
      <c r="W2252" s="27">
        <f>IFERROR(VLOOKUP($D2252,BankOpTbl,4,0),"")</f>
        <v>0</v>
      </c>
      <c r="X2252" s="27">
        <f>IF($E2252="","",IFERROR(VLOOKUP($E2252,BankTbl,4,0),""))</f>
        <v>0</v>
      </c>
      <c r="Y2252" s="27">
        <f>IF($F2252="","",IFERROR(VLOOKUP($F2252,BankTbl,4,0),""))</f>
        <v>0</v>
      </c>
      <c r="Z2252" s="27">
        <f>IF($B2252="","",IF($V2252="PICK",LEFT($N2252,5),IF($V2252="FIXED",$W2252,IF($V2252="CODE",$H2252,""))))</f>
        <v>0</v>
      </c>
    </row>
    <row r="2253" spans="1:26" ht="21" customHeight="1">
      <c r="A2253" s="27">
        <f>IF($B2253="","",COUNTA($B$13:$B2253))</f>
        <v>0</v>
      </c>
      <c r="B2253" s="28"/>
      <c r="C2253" s="28"/>
      <c r="D2253" s="29"/>
      <c r="E2253" s="29"/>
      <c r="F2253" s="29"/>
      <c r="G2253" s="28"/>
      <c r="H2253" s="28"/>
      <c r="I2253" s="30">
        <f>IF($H2253="","",IFERROR(VLOOKUP($H2253,AcctTbl,2,0),"کد ناشناخته"))</f>
        <v>0</v>
      </c>
      <c r="J2253" s="27">
        <f>IF($H2253="","",IFERROR(VLOOKUP($H2253,AcctTbl,3,0),""))</f>
        <v>0</v>
      </c>
      <c r="K2253" s="29"/>
      <c r="L2253" s="28"/>
      <c r="M2253" s="31"/>
      <c r="N2253" s="29"/>
      <c r="O2253" s="32">
        <f>IF($B2253="",0,IF($U2253="IN",N($M2253),0))</f>
        <v>0</v>
      </c>
      <c r="P2253" s="32">
        <f>IF($B2253="",0,IF(OR($U2253="OUT",$U2253="TRF"),N($M2253),0))</f>
        <v>0</v>
      </c>
      <c r="Q2253" s="32">
        <f>IF($B2253="",0,IF(OR($U2253="OUT",$U2253="TRF"),N($M2253),0))</f>
        <v>0</v>
      </c>
      <c r="R2253" s="32">
        <f>IF($B2253="",0,IF($U2253="IN",N($M2253),0))</f>
        <v>0</v>
      </c>
      <c r="S2253" s="33">
        <f>IF($B2253="","",IF($M2253="","⚠ مبلغ",IF($E2253="","⚠ بانک عامل",IF(AND($U2253="TRF",$F2253=""),"⚠ بانک مقصد",IF(AND($V2253&lt;&gt;"NONE",$V2253&lt;&gt;"",$Z2253=""),"⚠ طرف حساب","✓")))))</f>
        <v>0</v>
      </c>
      <c r="T2253" s="29"/>
      <c r="U2253" s="27">
        <f>IFERROR(VLOOKUP($D2253,BankOpTbl,2,0),"")</f>
        <v>0</v>
      </c>
      <c r="V2253" s="27">
        <f>IFERROR(VLOOKUP($D2253,BankOpTbl,3,0),"")</f>
        <v>0</v>
      </c>
      <c r="W2253" s="27">
        <f>IFERROR(VLOOKUP($D2253,BankOpTbl,4,0),"")</f>
        <v>0</v>
      </c>
      <c r="X2253" s="27">
        <f>IF($E2253="","",IFERROR(VLOOKUP($E2253,BankTbl,4,0),""))</f>
        <v>0</v>
      </c>
      <c r="Y2253" s="27">
        <f>IF($F2253="","",IFERROR(VLOOKUP($F2253,BankTbl,4,0),""))</f>
        <v>0</v>
      </c>
      <c r="Z2253" s="27">
        <f>IF($B2253="","",IF($V2253="PICK",LEFT($N2253,5),IF($V2253="FIXED",$W2253,IF($V2253="CODE",$H2253,""))))</f>
        <v>0</v>
      </c>
    </row>
    <row r="2254" spans="1:26" ht="21" customHeight="1">
      <c r="A2254" s="27">
        <f>IF($B2254="","",COUNTA($B$13:$B2254))</f>
        <v>0</v>
      </c>
      <c r="B2254" s="28"/>
      <c r="C2254" s="28"/>
      <c r="D2254" s="29"/>
      <c r="E2254" s="29"/>
      <c r="F2254" s="29"/>
      <c r="G2254" s="28"/>
      <c r="H2254" s="28"/>
      <c r="I2254" s="30">
        <f>IF($H2254="","",IFERROR(VLOOKUP($H2254,AcctTbl,2,0),"کد ناشناخته"))</f>
        <v>0</v>
      </c>
      <c r="J2254" s="27">
        <f>IF($H2254="","",IFERROR(VLOOKUP($H2254,AcctTbl,3,0),""))</f>
        <v>0</v>
      </c>
      <c r="K2254" s="29"/>
      <c r="L2254" s="28"/>
      <c r="M2254" s="31"/>
      <c r="N2254" s="29"/>
      <c r="O2254" s="32">
        <f>IF($B2254="",0,IF($U2254="IN",N($M2254),0))</f>
        <v>0</v>
      </c>
      <c r="P2254" s="32">
        <f>IF($B2254="",0,IF(OR($U2254="OUT",$U2254="TRF"),N($M2254),0))</f>
        <v>0</v>
      </c>
      <c r="Q2254" s="32">
        <f>IF($B2254="",0,IF(OR($U2254="OUT",$U2254="TRF"),N($M2254),0))</f>
        <v>0</v>
      </c>
      <c r="R2254" s="32">
        <f>IF($B2254="",0,IF($U2254="IN",N($M2254),0))</f>
        <v>0</v>
      </c>
      <c r="S2254" s="33">
        <f>IF($B2254="","",IF($M2254="","⚠ مبلغ",IF($E2254="","⚠ بانک عامل",IF(AND($U2254="TRF",$F2254=""),"⚠ بانک مقصد",IF(AND($V2254&lt;&gt;"NONE",$V2254&lt;&gt;"",$Z2254=""),"⚠ طرف حساب","✓")))))</f>
        <v>0</v>
      </c>
      <c r="T2254" s="29"/>
      <c r="U2254" s="27">
        <f>IFERROR(VLOOKUP($D2254,BankOpTbl,2,0),"")</f>
        <v>0</v>
      </c>
      <c r="V2254" s="27">
        <f>IFERROR(VLOOKUP($D2254,BankOpTbl,3,0),"")</f>
        <v>0</v>
      </c>
      <c r="W2254" s="27">
        <f>IFERROR(VLOOKUP($D2254,BankOpTbl,4,0),"")</f>
        <v>0</v>
      </c>
      <c r="X2254" s="27">
        <f>IF($E2254="","",IFERROR(VLOOKUP($E2254,BankTbl,4,0),""))</f>
        <v>0</v>
      </c>
      <c r="Y2254" s="27">
        <f>IF($F2254="","",IFERROR(VLOOKUP($F2254,BankTbl,4,0),""))</f>
        <v>0</v>
      </c>
      <c r="Z2254" s="27">
        <f>IF($B2254="","",IF($V2254="PICK",LEFT($N2254,5),IF($V2254="FIXED",$W2254,IF($V2254="CODE",$H2254,""))))</f>
        <v>0</v>
      </c>
    </row>
    <row r="2255" spans="1:26" ht="21" customHeight="1">
      <c r="A2255" s="27">
        <f>IF($B2255="","",COUNTA($B$13:$B2255))</f>
        <v>0</v>
      </c>
      <c r="B2255" s="28"/>
      <c r="C2255" s="28"/>
      <c r="D2255" s="29"/>
      <c r="E2255" s="29"/>
      <c r="F2255" s="29"/>
      <c r="G2255" s="28"/>
      <c r="H2255" s="28"/>
      <c r="I2255" s="30">
        <f>IF($H2255="","",IFERROR(VLOOKUP($H2255,AcctTbl,2,0),"کد ناشناخته"))</f>
        <v>0</v>
      </c>
      <c r="J2255" s="27">
        <f>IF($H2255="","",IFERROR(VLOOKUP($H2255,AcctTbl,3,0),""))</f>
        <v>0</v>
      </c>
      <c r="K2255" s="29"/>
      <c r="L2255" s="28"/>
      <c r="M2255" s="31"/>
      <c r="N2255" s="29"/>
      <c r="O2255" s="32">
        <f>IF($B2255="",0,IF($U2255="IN",N($M2255),0))</f>
        <v>0</v>
      </c>
      <c r="P2255" s="32">
        <f>IF($B2255="",0,IF(OR($U2255="OUT",$U2255="TRF"),N($M2255),0))</f>
        <v>0</v>
      </c>
      <c r="Q2255" s="32">
        <f>IF($B2255="",0,IF(OR($U2255="OUT",$U2255="TRF"),N($M2255),0))</f>
        <v>0</v>
      </c>
      <c r="R2255" s="32">
        <f>IF($B2255="",0,IF($U2255="IN",N($M2255),0))</f>
        <v>0</v>
      </c>
      <c r="S2255" s="33">
        <f>IF($B2255="","",IF($M2255="","⚠ مبلغ",IF($E2255="","⚠ بانک عامل",IF(AND($U2255="TRF",$F2255=""),"⚠ بانک مقصد",IF(AND($V2255&lt;&gt;"NONE",$V2255&lt;&gt;"",$Z2255=""),"⚠ طرف حساب","✓")))))</f>
        <v>0</v>
      </c>
      <c r="T2255" s="29"/>
      <c r="U2255" s="27">
        <f>IFERROR(VLOOKUP($D2255,BankOpTbl,2,0),"")</f>
        <v>0</v>
      </c>
      <c r="V2255" s="27">
        <f>IFERROR(VLOOKUP($D2255,BankOpTbl,3,0),"")</f>
        <v>0</v>
      </c>
      <c r="W2255" s="27">
        <f>IFERROR(VLOOKUP($D2255,BankOpTbl,4,0),"")</f>
        <v>0</v>
      </c>
      <c r="X2255" s="27">
        <f>IF($E2255="","",IFERROR(VLOOKUP($E2255,BankTbl,4,0),""))</f>
        <v>0</v>
      </c>
      <c r="Y2255" s="27">
        <f>IF($F2255="","",IFERROR(VLOOKUP($F2255,BankTbl,4,0),""))</f>
        <v>0</v>
      </c>
      <c r="Z2255" s="27">
        <f>IF($B2255="","",IF($V2255="PICK",LEFT($N2255,5),IF($V2255="FIXED",$W2255,IF($V2255="CODE",$H2255,""))))</f>
        <v>0</v>
      </c>
    </row>
    <row r="2256" spans="1:26" ht="21" customHeight="1">
      <c r="A2256" s="27">
        <f>IF($B2256="","",COUNTA($B$13:$B2256))</f>
        <v>0</v>
      </c>
      <c r="B2256" s="28"/>
      <c r="C2256" s="28"/>
      <c r="D2256" s="29"/>
      <c r="E2256" s="29"/>
      <c r="F2256" s="29"/>
      <c r="G2256" s="28"/>
      <c r="H2256" s="28"/>
      <c r="I2256" s="30">
        <f>IF($H2256="","",IFERROR(VLOOKUP($H2256,AcctTbl,2,0),"کد ناشناخته"))</f>
        <v>0</v>
      </c>
      <c r="J2256" s="27">
        <f>IF($H2256="","",IFERROR(VLOOKUP($H2256,AcctTbl,3,0),""))</f>
        <v>0</v>
      </c>
      <c r="K2256" s="29"/>
      <c r="L2256" s="28"/>
      <c r="M2256" s="31"/>
      <c r="N2256" s="29"/>
      <c r="O2256" s="32">
        <f>IF($B2256="",0,IF($U2256="IN",N($M2256),0))</f>
        <v>0</v>
      </c>
      <c r="P2256" s="32">
        <f>IF($B2256="",0,IF(OR($U2256="OUT",$U2256="TRF"),N($M2256),0))</f>
        <v>0</v>
      </c>
      <c r="Q2256" s="32">
        <f>IF($B2256="",0,IF(OR($U2256="OUT",$U2256="TRF"),N($M2256),0))</f>
        <v>0</v>
      </c>
      <c r="R2256" s="32">
        <f>IF($B2256="",0,IF($U2256="IN",N($M2256),0))</f>
        <v>0</v>
      </c>
      <c r="S2256" s="33">
        <f>IF($B2256="","",IF($M2256="","⚠ مبلغ",IF($E2256="","⚠ بانک عامل",IF(AND($U2256="TRF",$F2256=""),"⚠ بانک مقصد",IF(AND($V2256&lt;&gt;"NONE",$V2256&lt;&gt;"",$Z2256=""),"⚠ طرف حساب","✓")))))</f>
        <v>0</v>
      </c>
      <c r="T2256" s="29"/>
      <c r="U2256" s="27">
        <f>IFERROR(VLOOKUP($D2256,BankOpTbl,2,0),"")</f>
        <v>0</v>
      </c>
      <c r="V2256" s="27">
        <f>IFERROR(VLOOKUP($D2256,BankOpTbl,3,0),"")</f>
        <v>0</v>
      </c>
      <c r="W2256" s="27">
        <f>IFERROR(VLOOKUP($D2256,BankOpTbl,4,0),"")</f>
        <v>0</v>
      </c>
      <c r="X2256" s="27">
        <f>IF($E2256="","",IFERROR(VLOOKUP($E2256,BankTbl,4,0),""))</f>
        <v>0</v>
      </c>
      <c r="Y2256" s="27">
        <f>IF($F2256="","",IFERROR(VLOOKUP($F2256,BankTbl,4,0),""))</f>
        <v>0</v>
      </c>
      <c r="Z2256" s="27">
        <f>IF($B2256="","",IF($V2256="PICK",LEFT($N2256,5),IF($V2256="FIXED",$W2256,IF($V2256="CODE",$H2256,""))))</f>
        <v>0</v>
      </c>
    </row>
    <row r="2257" spans="1:26" ht="21" customHeight="1">
      <c r="A2257" s="27">
        <f>IF($B2257="","",COUNTA($B$13:$B2257))</f>
        <v>0</v>
      </c>
      <c r="B2257" s="28"/>
      <c r="C2257" s="28"/>
      <c r="D2257" s="29"/>
      <c r="E2257" s="29"/>
      <c r="F2257" s="29"/>
      <c r="G2257" s="28"/>
      <c r="H2257" s="28"/>
      <c r="I2257" s="30">
        <f>IF($H2257="","",IFERROR(VLOOKUP($H2257,AcctTbl,2,0),"کد ناشناخته"))</f>
        <v>0</v>
      </c>
      <c r="J2257" s="27">
        <f>IF($H2257="","",IFERROR(VLOOKUP($H2257,AcctTbl,3,0),""))</f>
        <v>0</v>
      </c>
      <c r="K2257" s="29"/>
      <c r="L2257" s="28"/>
      <c r="M2257" s="31"/>
      <c r="N2257" s="29"/>
      <c r="O2257" s="32">
        <f>IF($B2257="",0,IF($U2257="IN",N($M2257),0))</f>
        <v>0</v>
      </c>
      <c r="P2257" s="32">
        <f>IF($B2257="",0,IF(OR($U2257="OUT",$U2257="TRF"),N($M2257),0))</f>
        <v>0</v>
      </c>
      <c r="Q2257" s="32">
        <f>IF($B2257="",0,IF(OR($U2257="OUT",$U2257="TRF"),N($M2257),0))</f>
        <v>0</v>
      </c>
      <c r="R2257" s="32">
        <f>IF($B2257="",0,IF($U2257="IN",N($M2257),0))</f>
        <v>0</v>
      </c>
      <c r="S2257" s="33">
        <f>IF($B2257="","",IF($M2257="","⚠ مبلغ",IF($E2257="","⚠ بانک عامل",IF(AND($U2257="TRF",$F2257=""),"⚠ بانک مقصد",IF(AND($V2257&lt;&gt;"NONE",$V2257&lt;&gt;"",$Z2257=""),"⚠ طرف حساب","✓")))))</f>
        <v>0</v>
      </c>
      <c r="T2257" s="29"/>
      <c r="U2257" s="27">
        <f>IFERROR(VLOOKUP($D2257,BankOpTbl,2,0),"")</f>
        <v>0</v>
      </c>
      <c r="V2257" s="27">
        <f>IFERROR(VLOOKUP($D2257,BankOpTbl,3,0),"")</f>
        <v>0</v>
      </c>
      <c r="W2257" s="27">
        <f>IFERROR(VLOOKUP($D2257,BankOpTbl,4,0),"")</f>
        <v>0</v>
      </c>
      <c r="X2257" s="27">
        <f>IF($E2257="","",IFERROR(VLOOKUP($E2257,BankTbl,4,0),""))</f>
        <v>0</v>
      </c>
      <c r="Y2257" s="27">
        <f>IF($F2257="","",IFERROR(VLOOKUP($F2257,BankTbl,4,0),""))</f>
        <v>0</v>
      </c>
      <c r="Z2257" s="27">
        <f>IF($B2257="","",IF($V2257="PICK",LEFT($N2257,5),IF($V2257="FIXED",$W2257,IF($V2257="CODE",$H2257,""))))</f>
        <v>0</v>
      </c>
    </row>
    <row r="2258" spans="1:26" ht="21" customHeight="1">
      <c r="A2258" s="27">
        <f>IF($B2258="","",COUNTA($B$13:$B2258))</f>
        <v>0</v>
      </c>
      <c r="B2258" s="28"/>
      <c r="C2258" s="28"/>
      <c r="D2258" s="29"/>
      <c r="E2258" s="29"/>
      <c r="F2258" s="29"/>
      <c r="G2258" s="28"/>
      <c r="H2258" s="28"/>
      <c r="I2258" s="30">
        <f>IF($H2258="","",IFERROR(VLOOKUP($H2258,AcctTbl,2,0),"کد ناشناخته"))</f>
        <v>0</v>
      </c>
      <c r="J2258" s="27">
        <f>IF($H2258="","",IFERROR(VLOOKUP($H2258,AcctTbl,3,0),""))</f>
        <v>0</v>
      </c>
      <c r="K2258" s="29"/>
      <c r="L2258" s="28"/>
      <c r="M2258" s="31"/>
      <c r="N2258" s="29"/>
      <c r="O2258" s="32">
        <f>IF($B2258="",0,IF($U2258="IN",N($M2258),0))</f>
        <v>0</v>
      </c>
      <c r="P2258" s="32">
        <f>IF($B2258="",0,IF(OR($U2258="OUT",$U2258="TRF"),N($M2258),0))</f>
        <v>0</v>
      </c>
      <c r="Q2258" s="32">
        <f>IF($B2258="",0,IF(OR($U2258="OUT",$U2258="TRF"),N($M2258),0))</f>
        <v>0</v>
      </c>
      <c r="R2258" s="32">
        <f>IF($B2258="",0,IF($U2258="IN",N($M2258),0))</f>
        <v>0</v>
      </c>
      <c r="S2258" s="33">
        <f>IF($B2258="","",IF($M2258="","⚠ مبلغ",IF($E2258="","⚠ بانک عامل",IF(AND($U2258="TRF",$F2258=""),"⚠ بانک مقصد",IF(AND($V2258&lt;&gt;"NONE",$V2258&lt;&gt;"",$Z2258=""),"⚠ طرف حساب","✓")))))</f>
        <v>0</v>
      </c>
      <c r="T2258" s="29"/>
      <c r="U2258" s="27">
        <f>IFERROR(VLOOKUP($D2258,BankOpTbl,2,0),"")</f>
        <v>0</v>
      </c>
      <c r="V2258" s="27">
        <f>IFERROR(VLOOKUP($D2258,BankOpTbl,3,0),"")</f>
        <v>0</v>
      </c>
      <c r="W2258" s="27">
        <f>IFERROR(VLOOKUP($D2258,BankOpTbl,4,0),"")</f>
        <v>0</v>
      </c>
      <c r="X2258" s="27">
        <f>IF($E2258="","",IFERROR(VLOOKUP($E2258,BankTbl,4,0),""))</f>
        <v>0</v>
      </c>
      <c r="Y2258" s="27">
        <f>IF($F2258="","",IFERROR(VLOOKUP($F2258,BankTbl,4,0),""))</f>
        <v>0</v>
      </c>
      <c r="Z2258" s="27">
        <f>IF($B2258="","",IF($V2258="PICK",LEFT($N2258,5),IF($V2258="FIXED",$W2258,IF($V2258="CODE",$H2258,""))))</f>
        <v>0</v>
      </c>
    </row>
    <row r="2259" spans="1:26" ht="21" customHeight="1">
      <c r="A2259" s="27">
        <f>IF($B2259="","",COUNTA($B$13:$B2259))</f>
        <v>0</v>
      </c>
      <c r="B2259" s="28"/>
      <c r="C2259" s="28"/>
      <c r="D2259" s="29"/>
      <c r="E2259" s="29"/>
      <c r="F2259" s="29"/>
      <c r="G2259" s="28"/>
      <c r="H2259" s="28"/>
      <c r="I2259" s="30">
        <f>IF($H2259="","",IFERROR(VLOOKUP($H2259,AcctTbl,2,0),"کد ناشناخته"))</f>
        <v>0</v>
      </c>
      <c r="J2259" s="27">
        <f>IF($H2259="","",IFERROR(VLOOKUP($H2259,AcctTbl,3,0),""))</f>
        <v>0</v>
      </c>
      <c r="K2259" s="29"/>
      <c r="L2259" s="28"/>
      <c r="M2259" s="31"/>
      <c r="N2259" s="29"/>
      <c r="O2259" s="32">
        <f>IF($B2259="",0,IF($U2259="IN",N($M2259),0))</f>
        <v>0</v>
      </c>
      <c r="P2259" s="32">
        <f>IF($B2259="",0,IF(OR($U2259="OUT",$U2259="TRF"),N($M2259),0))</f>
        <v>0</v>
      </c>
      <c r="Q2259" s="32">
        <f>IF($B2259="",0,IF(OR($U2259="OUT",$U2259="TRF"),N($M2259),0))</f>
        <v>0</v>
      </c>
      <c r="R2259" s="32">
        <f>IF($B2259="",0,IF($U2259="IN",N($M2259),0))</f>
        <v>0</v>
      </c>
      <c r="S2259" s="33">
        <f>IF($B2259="","",IF($M2259="","⚠ مبلغ",IF($E2259="","⚠ بانک عامل",IF(AND($U2259="TRF",$F2259=""),"⚠ بانک مقصد",IF(AND($V2259&lt;&gt;"NONE",$V2259&lt;&gt;"",$Z2259=""),"⚠ طرف حساب","✓")))))</f>
        <v>0</v>
      </c>
      <c r="T2259" s="29"/>
      <c r="U2259" s="27">
        <f>IFERROR(VLOOKUP($D2259,BankOpTbl,2,0),"")</f>
        <v>0</v>
      </c>
      <c r="V2259" s="27">
        <f>IFERROR(VLOOKUP($D2259,BankOpTbl,3,0),"")</f>
        <v>0</v>
      </c>
      <c r="W2259" s="27">
        <f>IFERROR(VLOOKUP($D2259,BankOpTbl,4,0),"")</f>
        <v>0</v>
      </c>
      <c r="X2259" s="27">
        <f>IF($E2259="","",IFERROR(VLOOKUP($E2259,BankTbl,4,0),""))</f>
        <v>0</v>
      </c>
      <c r="Y2259" s="27">
        <f>IF($F2259="","",IFERROR(VLOOKUP($F2259,BankTbl,4,0),""))</f>
        <v>0</v>
      </c>
      <c r="Z2259" s="27">
        <f>IF($B2259="","",IF($V2259="PICK",LEFT($N2259,5),IF($V2259="FIXED",$W2259,IF($V2259="CODE",$H2259,""))))</f>
        <v>0</v>
      </c>
    </row>
    <row r="2260" spans="1:26" ht="21" customHeight="1">
      <c r="A2260" s="27">
        <f>IF($B2260="","",COUNTA($B$13:$B2260))</f>
        <v>0</v>
      </c>
      <c r="B2260" s="28"/>
      <c r="C2260" s="28"/>
      <c r="D2260" s="29"/>
      <c r="E2260" s="29"/>
      <c r="F2260" s="29"/>
      <c r="G2260" s="28"/>
      <c r="H2260" s="28"/>
      <c r="I2260" s="30">
        <f>IF($H2260="","",IFERROR(VLOOKUP($H2260,AcctTbl,2,0),"کد ناشناخته"))</f>
        <v>0</v>
      </c>
      <c r="J2260" s="27">
        <f>IF($H2260="","",IFERROR(VLOOKUP($H2260,AcctTbl,3,0),""))</f>
        <v>0</v>
      </c>
      <c r="K2260" s="29"/>
      <c r="L2260" s="28"/>
      <c r="M2260" s="31"/>
      <c r="N2260" s="29"/>
      <c r="O2260" s="32">
        <f>IF($B2260="",0,IF($U2260="IN",N($M2260),0))</f>
        <v>0</v>
      </c>
      <c r="P2260" s="32">
        <f>IF($B2260="",0,IF(OR($U2260="OUT",$U2260="TRF"),N($M2260),0))</f>
        <v>0</v>
      </c>
      <c r="Q2260" s="32">
        <f>IF($B2260="",0,IF(OR($U2260="OUT",$U2260="TRF"),N($M2260),0))</f>
        <v>0</v>
      </c>
      <c r="R2260" s="32">
        <f>IF($B2260="",0,IF($U2260="IN",N($M2260),0))</f>
        <v>0</v>
      </c>
      <c r="S2260" s="33">
        <f>IF($B2260="","",IF($M2260="","⚠ مبلغ",IF($E2260="","⚠ بانک عامل",IF(AND($U2260="TRF",$F2260=""),"⚠ بانک مقصد",IF(AND($V2260&lt;&gt;"NONE",$V2260&lt;&gt;"",$Z2260=""),"⚠ طرف حساب","✓")))))</f>
        <v>0</v>
      </c>
      <c r="T2260" s="29"/>
      <c r="U2260" s="27">
        <f>IFERROR(VLOOKUP($D2260,BankOpTbl,2,0),"")</f>
        <v>0</v>
      </c>
      <c r="V2260" s="27">
        <f>IFERROR(VLOOKUP($D2260,BankOpTbl,3,0),"")</f>
        <v>0</v>
      </c>
      <c r="W2260" s="27">
        <f>IFERROR(VLOOKUP($D2260,BankOpTbl,4,0),"")</f>
        <v>0</v>
      </c>
      <c r="X2260" s="27">
        <f>IF($E2260="","",IFERROR(VLOOKUP($E2260,BankTbl,4,0),""))</f>
        <v>0</v>
      </c>
      <c r="Y2260" s="27">
        <f>IF($F2260="","",IFERROR(VLOOKUP($F2260,BankTbl,4,0),""))</f>
        <v>0</v>
      </c>
      <c r="Z2260" s="27">
        <f>IF($B2260="","",IF($V2260="PICK",LEFT($N2260,5),IF($V2260="FIXED",$W2260,IF($V2260="CODE",$H2260,""))))</f>
        <v>0</v>
      </c>
    </row>
    <row r="2261" spans="1:26" ht="21" customHeight="1">
      <c r="A2261" s="27">
        <f>IF($B2261="","",COUNTA($B$13:$B2261))</f>
        <v>0</v>
      </c>
      <c r="B2261" s="28"/>
      <c r="C2261" s="28"/>
      <c r="D2261" s="29"/>
      <c r="E2261" s="29"/>
      <c r="F2261" s="29"/>
      <c r="G2261" s="28"/>
      <c r="H2261" s="28"/>
      <c r="I2261" s="30">
        <f>IF($H2261="","",IFERROR(VLOOKUP($H2261,AcctTbl,2,0),"کد ناشناخته"))</f>
        <v>0</v>
      </c>
      <c r="J2261" s="27">
        <f>IF($H2261="","",IFERROR(VLOOKUP($H2261,AcctTbl,3,0),""))</f>
        <v>0</v>
      </c>
      <c r="K2261" s="29"/>
      <c r="L2261" s="28"/>
      <c r="M2261" s="31"/>
      <c r="N2261" s="29"/>
      <c r="O2261" s="32">
        <f>IF($B2261="",0,IF($U2261="IN",N($M2261),0))</f>
        <v>0</v>
      </c>
      <c r="P2261" s="32">
        <f>IF($B2261="",0,IF(OR($U2261="OUT",$U2261="TRF"),N($M2261),0))</f>
        <v>0</v>
      </c>
      <c r="Q2261" s="32">
        <f>IF($B2261="",0,IF(OR($U2261="OUT",$U2261="TRF"),N($M2261),0))</f>
        <v>0</v>
      </c>
      <c r="R2261" s="32">
        <f>IF($B2261="",0,IF($U2261="IN",N($M2261),0))</f>
        <v>0</v>
      </c>
      <c r="S2261" s="33">
        <f>IF($B2261="","",IF($M2261="","⚠ مبلغ",IF($E2261="","⚠ بانک عامل",IF(AND($U2261="TRF",$F2261=""),"⚠ بانک مقصد",IF(AND($V2261&lt;&gt;"NONE",$V2261&lt;&gt;"",$Z2261=""),"⚠ طرف حساب","✓")))))</f>
        <v>0</v>
      </c>
      <c r="T2261" s="29"/>
      <c r="U2261" s="27">
        <f>IFERROR(VLOOKUP($D2261,BankOpTbl,2,0),"")</f>
        <v>0</v>
      </c>
      <c r="V2261" s="27">
        <f>IFERROR(VLOOKUP($D2261,BankOpTbl,3,0),"")</f>
        <v>0</v>
      </c>
      <c r="W2261" s="27">
        <f>IFERROR(VLOOKUP($D2261,BankOpTbl,4,0),"")</f>
        <v>0</v>
      </c>
      <c r="X2261" s="27">
        <f>IF($E2261="","",IFERROR(VLOOKUP($E2261,BankTbl,4,0),""))</f>
        <v>0</v>
      </c>
      <c r="Y2261" s="27">
        <f>IF($F2261="","",IFERROR(VLOOKUP($F2261,BankTbl,4,0),""))</f>
        <v>0</v>
      </c>
      <c r="Z2261" s="27">
        <f>IF($B2261="","",IF($V2261="PICK",LEFT($N2261,5),IF($V2261="FIXED",$W2261,IF($V2261="CODE",$H2261,""))))</f>
        <v>0</v>
      </c>
    </row>
    <row r="2262" spans="1:26" ht="21" customHeight="1">
      <c r="A2262" s="27">
        <f>IF($B2262="","",COUNTA($B$13:$B2262))</f>
        <v>0</v>
      </c>
      <c r="B2262" s="28"/>
      <c r="C2262" s="28"/>
      <c r="D2262" s="29"/>
      <c r="E2262" s="29"/>
      <c r="F2262" s="29"/>
      <c r="G2262" s="28"/>
      <c r="H2262" s="28"/>
      <c r="I2262" s="30">
        <f>IF($H2262="","",IFERROR(VLOOKUP($H2262,AcctTbl,2,0),"کد ناشناخته"))</f>
        <v>0</v>
      </c>
      <c r="J2262" s="27">
        <f>IF($H2262="","",IFERROR(VLOOKUP($H2262,AcctTbl,3,0),""))</f>
        <v>0</v>
      </c>
      <c r="K2262" s="29"/>
      <c r="L2262" s="28"/>
      <c r="M2262" s="31"/>
      <c r="N2262" s="29"/>
      <c r="O2262" s="32">
        <f>IF($B2262="",0,IF($U2262="IN",N($M2262),0))</f>
        <v>0</v>
      </c>
      <c r="P2262" s="32">
        <f>IF($B2262="",0,IF(OR($U2262="OUT",$U2262="TRF"),N($M2262),0))</f>
        <v>0</v>
      </c>
      <c r="Q2262" s="32">
        <f>IF($B2262="",0,IF(OR($U2262="OUT",$U2262="TRF"),N($M2262),0))</f>
        <v>0</v>
      </c>
      <c r="R2262" s="32">
        <f>IF($B2262="",0,IF($U2262="IN",N($M2262),0))</f>
        <v>0</v>
      </c>
      <c r="S2262" s="33">
        <f>IF($B2262="","",IF($M2262="","⚠ مبلغ",IF($E2262="","⚠ بانک عامل",IF(AND($U2262="TRF",$F2262=""),"⚠ بانک مقصد",IF(AND($V2262&lt;&gt;"NONE",$V2262&lt;&gt;"",$Z2262=""),"⚠ طرف حساب","✓")))))</f>
        <v>0</v>
      </c>
      <c r="T2262" s="29"/>
      <c r="U2262" s="27">
        <f>IFERROR(VLOOKUP($D2262,BankOpTbl,2,0),"")</f>
        <v>0</v>
      </c>
      <c r="V2262" s="27">
        <f>IFERROR(VLOOKUP($D2262,BankOpTbl,3,0),"")</f>
        <v>0</v>
      </c>
      <c r="W2262" s="27">
        <f>IFERROR(VLOOKUP($D2262,BankOpTbl,4,0),"")</f>
        <v>0</v>
      </c>
      <c r="X2262" s="27">
        <f>IF($E2262="","",IFERROR(VLOOKUP($E2262,BankTbl,4,0),""))</f>
        <v>0</v>
      </c>
      <c r="Y2262" s="27">
        <f>IF($F2262="","",IFERROR(VLOOKUP($F2262,BankTbl,4,0),""))</f>
        <v>0</v>
      </c>
      <c r="Z2262" s="27">
        <f>IF($B2262="","",IF($V2262="PICK",LEFT($N2262,5),IF($V2262="FIXED",$W2262,IF($V2262="CODE",$H2262,""))))</f>
        <v>0</v>
      </c>
    </row>
    <row r="2263" spans="1:26" ht="21" customHeight="1">
      <c r="A2263" s="27">
        <f>IF($B2263="","",COUNTA($B$13:$B2263))</f>
        <v>0</v>
      </c>
      <c r="B2263" s="28"/>
      <c r="C2263" s="28"/>
      <c r="D2263" s="29"/>
      <c r="E2263" s="29"/>
      <c r="F2263" s="29"/>
      <c r="G2263" s="28"/>
      <c r="H2263" s="28"/>
      <c r="I2263" s="30">
        <f>IF($H2263="","",IFERROR(VLOOKUP($H2263,AcctTbl,2,0),"کد ناشناخته"))</f>
        <v>0</v>
      </c>
      <c r="J2263" s="27">
        <f>IF($H2263="","",IFERROR(VLOOKUP($H2263,AcctTbl,3,0),""))</f>
        <v>0</v>
      </c>
      <c r="K2263" s="29"/>
      <c r="L2263" s="28"/>
      <c r="M2263" s="31"/>
      <c r="N2263" s="29"/>
      <c r="O2263" s="32">
        <f>IF($B2263="",0,IF($U2263="IN",N($M2263),0))</f>
        <v>0</v>
      </c>
      <c r="P2263" s="32">
        <f>IF($B2263="",0,IF(OR($U2263="OUT",$U2263="TRF"),N($M2263),0))</f>
        <v>0</v>
      </c>
      <c r="Q2263" s="32">
        <f>IF($B2263="",0,IF(OR($U2263="OUT",$U2263="TRF"),N($M2263),0))</f>
        <v>0</v>
      </c>
      <c r="R2263" s="32">
        <f>IF($B2263="",0,IF($U2263="IN",N($M2263),0))</f>
        <v>0</v>
      </c>
      <c r="S2263" s="33">
        <f>IF($B2263="","",IF($M2263="","⚠ مبلغ",IF($E2263="","⚠ بانک عامل",IF(AND($U2263="TRF",$F2263=""),"⚠ بانک مقصد",IF(AND($V2263&lt;&gt;"NONE",$V2263&lt;&gt;"",$Z2263=""),"⚠ طرف حساب","✓")))))</f>
        <v>0</v>
      </c>
      <c r="T2263" s="29"/>
      <c r="U2263" s="27">
        <f>IFERROR(VLOOKUP($D2263,BankOpTbl,2,0),"")</f>
        <v>0</v>
      </c>
      <c r="V2263" s="27">
        <f>IFERROR(VLOOKUP($D2263,BankOpTbl,3,0),"")</f>
        <v>0</v>
      </c>
      <c r="W2263" s="27">
        <f>IFERROR(VLOOKUP($D2263,BankOpTbl,4,0),"")</f>
        <v>0</v>
      </c>
      <c r="X2263" s="27">
        <f>IF($E2263="","",IFERROR(VLOOKUP($E2263,BankTbl,4,0),""))</f>
        <v>0</v>
      </c>
      <c r="Y2263" s="27">
        <f>IF($F2263="","",IFERROR(VLOOKUP($F2263,BankTbl,4,0),""))</f>
        <v>0</v>
      </c>
      <c r="Z2263" s="27">
        <f>IF($B2263="","",IF($V2263="PICK",LEFT($N2263,5),IF($V2263="FIXED",$W2263,IF($V2263="CODE",$H2263,""))))</f>
        <v>0</v>
      </c>
    </row>
    <row r="2264" spans="1:26" ht="21" customHeight="1">
      <c r="A2264" s="27">
        <f>IF($B2264="","",COUNTA($B$13:$B2264))</f>
        <v>0</v>
      </c>
      <c r="B2264" s="28"/>
      <c r="C2264" s="28"/>
      <c r="D2264" s="29"/>
      <c r="E2264" s="29"/>
      <c r="F2264" s="29"/>
      <c r="G2264" s="28"/>
      <c r="H2264" s="28"/>
      <c r="I2264" s="30">
        <f>IF($H2264="","",IFERROR(VLOOKUP($H2264,AcctTbl,2,0),"کد ناشناخته"))</f>
        <v>0</v>
      </c>
      <c r="J2264" s="27">
        <f>IF($H2264="","",IFERROR(VLOOKUP($H2264,AcctTbl,3,0),""))</f>
        <v>0</v>
      </c>
      <c r="K2264" s="29"/>
      <c r="L2264" s="28"/>
      <c r="M2264" s="31"/>
      <c r="N2264" s="29"/>
      <c r="O2264" s="32">
        <f>IF($B2264="",0,IF($U2264="IN",N($M2264),0))</f>
        <v>0</v>
      </c>
      <c r="P2264" s="32">
        <f>IF($B2264="",0,IF(OR($U2264="OUT",$U2264="TRF"),N($M2264),0))</f>
        <v>0</v>
      </c>
      <c r="Q2264" s="32">
        <f>IF($B2264="",0,IF(OR($U2264="OUT",$U2264="TRF"),N($M2264),0))</f>
        <v>0</v>
      </c>
      <c r="R2264" s="32">
        <f>IF($B2264="",0,IF($U2264="IN",N($M2264),0))</f>
        <v>0</v>
      </c>
      <c r="S2264" s="33">
        <f>IF($B2264="","",IF($M2264="","⚠ مبلغ",IF($E2264="","⚠ بانک عامل",IF(AND($U2264="TRF",$F2264=""),"⚠ بانک مقصد",IF(AND($V2264&lt;&gt;"NONE",$V2264&lt;&gt;"",$Z2264=""),"⚠ طرف حساب","✓")))))</f>
        <v>0</v>
      </c>
      <c r="T2264" s="29"/>
      <c r="U2264" s="27">
        <f>IFERROR(VLOOKUP($D2264,BankOpTbl,2,0),"")</f>
        <v>0</v>
      </c>
      <c r="V2264" s="27">
        <f>IFERROR(VLOOKUP($D2264,BankOpTbl,3,0),"")</f>
        <v>0</v>
      </c>
      <c r="W2264" s="27">
        <f>IFERROR(VLOOKUP($D2264,BankOpTbl,4,0),"")</f>
        <v>0</v>
      </c>
      <c r="X2264" s="27">
        <f>IF($E2264="","",IFERROR(VLOOKUP($E2264,BankTbl,4,0),""))</f>
        <v>0</v>
      </c>
      <c r="Y2264" s="27">
        <f>IF($F2264="","",IFERROR(VLOOKUP($F2264,BankTbl,4,0),""))</f>
        <v>0</v>
      </c>
      <c r="Z2264" s="27">
        <f>IF($B2264="","",IF($V2264="PICK",LEFT($N2264,5),IF($V2264="FIXED",$W2264,IF($V2264="CODE",$H2264,""))))</f>
        <v>0</v>
      </c>
    </row>
    <row r="2265" spans="1:26" ht="21" customHeight="1">
      <c r="A2265" s="27">
        <f>IF($B2265="","",COUNTA($B$13:$B2265))</f>
        <v>0</v>
      </c>
      <c r="B2265" s="28"/>
      <c r="C2265" s="28"/>
      <c r="D2265" s="29"/>
      <c r="E2265" s="29"/>
      <c r="F2265" s="29"/>
      <c r="G2265" s="28"/>
      <c r="H2265" s="28"/>
      <c r="I2265" s="30">
        <f>IF($H2265="","",IFERROR(VLOOKUP($H2265,AcctTbl,2,0),"کد ناشناخته"))</f>
        <v>0</v>
      </c>
      <c r="J2265" s="27">
        <f>IF($H2265="","",IFERROR(VLOOKUP($H2265,AcctTbl,3,0),""))</f>
        <v>0</v>
      </c>
      <c r="K2265" s="29"/>
      <c r="L2265" s="28"/>
      <c r="M2265" s="31"/>
      <c r="N2265" s="29"/>
      <c r="O2265" s="32">
        <f>IF($B2265="",0,IF($U2265="IN",N($M2265),0))</f>
        <v>0</v>
      </c>
      <c r="P2265" s="32">
        <f>IF($B2265="",0,IF(OR($U2265="OUT",$U2265="TRF"),N($M2265),0))</f>
        <v>0</v>
      </c>
      <c r="Q2265" s="32">
        <f>IF($B2265="",0,IF(OR($U2265="OUT",$U2265="TRF"),N($M2265),0))</f>
        <v>0</v>
      </c>
      <c r="R2265" s="32">
        <f>IF($B2265="",0,IF($U2265="IN",N($M2265),0))</f>
        <v>0</v>
      </c>
      <c r="S2265" s="33">
        <f>IF($B2265="","",IF($M2265="","⚠ مبلغ",IF($E2265="","⚠ بانک عامل",IF(AND($U2265="TRF",$F2265=""),"⚠ بانک مقصد",IF(AND($V2265&lt;&gt;"NONE",$V2265&lt;&gt;"",$Z2265=""),"⚠ طرف حساب","✓")))))</f>
        <v>0</v>
      </c>
      <c r="T2265" s="29"/>
      <c r="U2265" s="27">
        <f>IFERROR(VLOOKUP($D2265,BankOpTbl,2,0),"")</f>
        <v>0</v>
      </c>
      <c r="V2265" s="27">
        <f>IFERROR(VLOOKUP($D2265,BankOpTbl,3,0),"")</f>
        <v>0</v>
      </c>
      <c r="W2265" s="27">
        <f>IFERROR(VLOOKUP($D2265,BankOpTbl,4,0),"")</f>
        <v>0</v>
      </c>
      <c r="X2265" s="27">
        <f>IF($E2265="","",IFERROR(VLOOKUP($E2265,BankTbl,4,0),""))</f>
        <v>0</v>
      </c>
      <c r="Y2265" s="27">
        <f>IF($F2265="","",IFERROR(VLOOKUP($F2265,BankTbl,4,0),""))</f>
        <v>0</v>
      </c>
      <c r="Z2265" s="27">
        <f>IF($B2265="","",IF($V2265="PICK",LEFT($N2265,5),IF($V2265="FIXED",$W2265,IF($V2265="CODE",$H2265,""))))</f>
        <v>0</v>
      </c>
    </row>
    <row r="2266" spans="1:26" ht="21" customHeight="1">
      <c r="A2266" s="27">
        <f>IF($B2266="","",COUNTA($B$13:$B2266))</f>
        <v>0</v>
      </c>
      <c r="B2266" s="28"/>
      <c r="C2266" s="28"/>
      <c r="D2266" s="29"/>
      <c r="E2266" s="29"/>
      <c r="F2266" s="29"/>
      <c r="G2266" s="28"/>
      <c r="H2266" s="28"/>
      <c r="I2266" s="30">
        <f>IF($H2266="","",IFERROR(VLOOKUP($H2266,AcctTbl,2,0),"کد ناشناخته"))</f>
        <v>0</v>
      </c>
      <c r="J2266" s="27">
        <f>IF($H2266="","",IFERROR(VLOOKUP($H2266,AcctTbl,3,0),""))</f>
        <v>0</v>
      </c>
      <c r="K2266" s="29"/>
      <c r="L2266" s="28"/>
      <c r="M2266" s="31"/>
      <c r="N2266" s="29"/>
      <c r="O2266" s="32">
        <f>IF($B2266="",0,IF($U2266="IN",N($M2266),0))</f>
        <v>0</v>
      </c>
      <c r="P2266" s="32">
        <f>IF($B2266="",0,IF(OR($U2266="OUT",$U2266="TRF"),N($M2266),0))</f>
        <v>0</v>
      </c>
      <c r="Q2266" s="32">
        <f>IF($B2266="",0,IF(OR($U2266="OUT",$U2266="TRF"),N($M2266),0))</f>
        <v>0</v>
      </c>
      <c r="R2266" s="32">
        <f>IF($B2266="",0,IF($U2266="IN",N($M2266),0))</f>
        <v>0</v>
      </c>
      <c r="S2266" s="33">
        <f>IF($B2266="","",IF($M2266="","⚠ مبلغ",IF($E2266="","⚠ بانک عامل",IF(AND($U2266="TRF",$F2266=""),"⚠ بانک مقصد",IF(AND($V2266&lt;&gt;"NONE",$V2266&lt;&gt;"",$Z2266=""),"⚠ طرف حساب","✓")))))</f>
        <v>0</v>
      </c>
      <c r="T2266" s="29"/>
      <c r="U2266" s="27">
        <f>IFERROR(VLOOKUP($D2266,BankOpTbl,2,0),"")</f>
        <v>0</v>
      </c>
      <c r="V2266" s="27">
        <f>IFERROR(VLOOKUP($D2266,BankOpTbl,3,0),"")</f>
        <v>0</v>
      </c>
      <c r="W2266" s="27">
        <f>IFERROR(VLOOKUP($D2266,BankOpTbl,4,0),"")</f>
        <v>0</v>
      </c>
      <c r="X2266" s="27">
        <f>IF($E2266="","",IFERROR(VLOOKUP($E2266,BankTbl,4,0),""))</f>
        <v>0</v>
      </c>
      <c r="Y2266" s="27">
        <f>IF($F2266="","",IFERROR(VLOOKUP($F2266,BankTbl,4,0),""))</f>
        <v>0</v>
      </c>
      <c r="Z2266" s="27">
        <f>IF($B2266="","",IF($V2266="PICK",LEFT($N2266,5),IF($V2266="FIXED",$W2266,IF($V2266="CODE",$H2266,""))))</f>
        <v>0</v>
      </c>
    </row>
    <row r="2267" spans="1:26" ht="21" customHeight="1">
      <c r="A2267" s="27">
        <f>IF($B2267="","",COUNTA($B$13:$B2267))</f>
        <v>0</v>
      </c>
      <c r="B2267" s="28"/>
      <c r="C2267" s="28"/>
      <c r="D2267" s="29"/>
      <c r="E2267" s="29"/>
      <c r="F2267" s="29"/>
      <c r="G2267" s="28"/>
      <c r="H2267" s="28"/>
      <c r="I2267" s="30">
        <f>IF($H2267="","",IFERROR(VLOOKUP($H2267,AcctTbl,2,0),"کد ناشناخته"))</f>
        <v>0</v>
      </c>
      <c r="J2267" s="27">
        <f>IF($H2267="","",IFERROR(VLOOKUP($H2267,AcctTbl,3,0),""))</f>
        <v>0</v>
      </c>
      <c r="K2267" s="29"/>
      <c r="L2267" s="28"/>
      <c r="M2267" s="31"/>
      <c r="N2267" s="29"/>
      <c r="O2267" s="32">
        <f>IF($B2267="",0,IF($U2267="IN",N($M2267),0))</f>
        <v>0</v>
      </c>
      <c r="P2267" s="32">
        <f>IF($B2267="",0,IF(OR($U2267="OUT",$U2267="TRF"),N($M2267),0))</f>
        <v>0</v>
      </c>
      <c r="Q2267" s="32">
        <f>IF($B2267="",0,IF(OR($U2267="OUT",$U2267="TRF"),N($M2267),0))</f>
        <v>0</v>
      </c>
      <c r="R2267" s="32">
        <f>IF($B2267="",0,IF($U2267="IN",N($M2267),0))</f>
        <v>0</v>
      </c>
      <c r="S2267" s="33">
        <f>IF($B2267="","",IF($M2267="","⚠ مبلغ",IF($E2267="","⚠ بانک عامل",IF(AND($U2267="TRF",$F2267=""),"⚠ بانک مقصد",IF(AND($V2267&lt;&gt;"NONE",$V2267&lt;&gt;"",$Z2267=""),"⚠ طرف حساب","✓")))))</f>
        <v>0</v>
      </c>
      <c r="T2267" s="29"/>
      <c r="U2267" s="27">
        <f>IFERROR(VLOOKUP($D2267,BankOpTbl,2,0),"")</f>
        <v>0</v>
      </c>
      <c r="V2267" s="27">
        <f>IFERROR(VLOOKUP($D2267,BankOpTbl,3,0),"")</f>
        <v>0</v>
      </c>
      <c r="W2267" s="27">
        <f>IFERROR(VLOOKUP($D2267,BankOpTbl,4,0),"")</f>
        <v>0</v>
      </c>
      <c r="X2267" s="27">
        <f>IF($E2267="","",IFERROR(VLOOKUP($E2267,BankTbl,4,0),""))</f>
        <v>0</v>
      </c>
      <c r="Y2267" s="27">
        <f>IF($F2267="","",IFERROR(VLOOKUP($F2267,BankTbl,4,0),""))</f>
        <v>0</v>
      </c>
      <c r="Z2267" s="27">
        <f>IF($B2267="","",IF($V2267="PICK",LEFT($N2267,5),IF($V2267="FIXED",$W2267,IF($V2267="CODE",$H2267,""))))</f>
        <v>0</v>
      </c>
    </row>
    <row r="2268" spans="1:26" ht="21" customHeight="1">
      <c r="A2268" s="27">
        <f>IF($B2268="","",COUNTA($B$13:$B2268))</f>
        <v>0</v>
      </c>
      <c r="B2268" s="28"/>
      <c r="C2268" s="28"/>
      <c r="D2268" s="29"/>
      <c r="E2268" s="29"/>
      <c r="F2268" s="29"/>
      <c r="G2268" s="28"/>
      <c r="H2268" s="28"/>
      <c r="I2268" s="30">
        <f>IF($H2268="","",IFERROR(VLOOKUP($H2268,AcctTbl,2,0),"کد ناشناخته"))</f>
        <v>0</v>
      </c>
      <c r="J2268" s="27">
        <f>IF($H2268="","",IFERROR(VLOOKUP($H2268,AcctTbl,3,0),""))</f>
        <v>0</v>
      </c>
      <c r="K2268" s="29"/>
      <c r="L2268" s="28"/>
      <c r="M2268" s="31"/>
      <c r="N2268" s="29"/>
      <c r="O2268" s="32">
        <f>IF($B2268="",0,IF($U2268="IN",N($M2268),0))</f>
        <v>0</v>
      </c>
      <c r="P2268" s="32">
        <f>IF($B2268="",0,IF(OR($U2268="OUT",$U2268="TRF"),N($M2268),0))</f>
        <v>0</v>
      </c>
      <c r="Q2268" s="32">
        <f>IF($B2268="",0,IF(OR($U2268="OUT",$U2268="TRF"),N($M2268),0))</f>
        <v>0</v>
      </c>
      <c r="R2268" s="32">
        <f>IF($B2268="",0,IF($U2268="IN",N($M2268),0))</f>
        <v>0</v>
      </c>
      <c r="S2268" s="33">
        <f>IF($B2268="","",IF($M2268="","⚠ مبلغ",IF($E2268="","⚠ بانک عامل",IF(AND($U2268="TRF",$F2268=""),"⚠ بانک مقصد",IF(AND($V2268&lt;&gt;"NONE",$V2268&lt;&gt;"",$Z2268=""),"⚠ طرف حساب","✓")))))</f>
        <v>0</v>
      </c>
      <c r="T2268" s="29"/>
      <c r="U2268" s="27">
        <f>IFERROR(VLOOKUP($D2268,BankOpTbl,2,0),"")</f>
        <v>0</v>
      </c>
      <c r="V2268" s="27">
        <f>IFERROR(VLOOKUP($D2268,BankOpTbl,3,0),"")</f>
        <v>0</v>
      </c>
      <c r="W2268" s="27">
        <f>IFERROR(VLOOKUP($D2268,BankOpTbl,4,0),"")</f>
        <v>0</v>
      </c>
      <c r="X2268" s="27">
        <f>IF($E2268="","",IFERROR(VLOOKUP($E2268,BankTbl,4,0),""))</f>
        <v>0</v>
      </c>
      <c r="Y2268" s="27">
        <f>IF($F2268="","",IFERROR(VLOOKUP($F2268,BankTbl,4,0),""))</f>
        <v>0</v>
      </c>
      <c r="Z2268" s="27">
        <f>IF($B2268="","",IF($V2268="PICK",LEFT($N2268,5),IF($V2268="FIXED",$W2268,IF($V2268="CODE",$H2268,""))))</f>
        <v>0</v>
      </c>
    </row>
    <row r="2269" spans="1:26" ht="21" customHeight="1">
      <c r="A2269" s="27">
        <f>IF($B2269="","",COUNTA($B$13:$B2269))</f>
        <v>0</v>
      </c>
      <c r="B2269" s="28"/>
      <c r="C2269" s="28"/>
      <c r="D2269" s="29"/>
      <c r="E2269" s="29"/>
      <c r="F2269" s="29"/>
      <c r="G2269" s="28"/>
      <c r="H2269" s="28"/>
      <c r="I2269" s="30">
        <f>IF($H2269="","",IFERROR(VLOOKUP($H2269,AcctTbl,2,0),"کد ناشناخته"))</f>
        <v>0</v>
      </c>
      <c r="J2269" s="27">
        <f>IF($H2269="","",IFERROR(VLOOKUP($H2269,AcctTbl,3,0),""))</f>
        <v>0</v>
      </c>
      <c r="K2269" s="29"/>
      <c r="L2269" s="28"/>
      <c r="M2269" s="31"/>
      <c r="N2269" s="29"/>
      <c r="O2269" s="32">
        <f>IF($B2269="",0,IF($U2269="IN",N($M2269),0))</f>
        <v>0</v>
      </c>
      <c r="P2269" s="32">
        <f>IF($B2269="",0,IF(OR($U2269="OUT",$U2269="TRF"),N($M2269),0))</f>
        <v>0</v>
      </c>
      <c r="Q2269" s="32">
        <f>IF($B2269="",0,IF(OR($U2269="OUT",$U2269="TRF"),N($M2269),0))</f>
        <v>0</v>
      </c>
      <c r="R2269" s="32">
        <f>IF($B2269="",0,IF($U2269="IN",N($M2269),0))</f>
        <v>0</v>
      </c>
      <c r="S2269" s="33">
        <f>IF($B2269="","",IF($M2269="","⚠ مبلغ",IF($E2269="","⚠ بانک عامل",IF(AND($U2269="TRF",$F2269=""),"⚠ بانک مقصد",IF(AND($V2269&lt;&gt;"NONE",$V2269&lt;&gt;"",$Z2269=""),"⚠ طرف حساب","✓")))))</f>
        <v>0</v>
      </c>
      <c r="T2269" s="29"/>
      <c r="U2269" s="27">
        <f>IFERROR(VLOOKUP($D2269,BankOpTbl,2,0),"")</f>
        <v>0</v>
      </c>
      <c r="V2269" s="27">
        <f>IFERROR(VLOOKUP($D2269,BankOpTbl,3,0),"")</f>
        <v>0</v>
      </c>
      <c r="W2269" s="27">
        <f>IFERROR(VLOOKUP($D2269,BankOpTbl,4,0),"")</f>
        <v>0</v>
      </c>
      <c r="X2269" s="27">
        <f>IF($E2269="","",IFERROR(VLOOKUP($E2269,BankTbl,4,0),""))</f>
        <v>0</v>
      </c>
      <c r="Y2269" s="27">
        <f>IF($F2269="","",IFERROR(VLOOKUP($F2269,BankTbl,4,0),""))</f>
        <v>0</v>
      </c>
      <c r="Z2269" s="27">
        <f>IF($B2269="","",IF($V2269="PICK",LEFT($N2269,5),IF($V2269="FIXED",$W2269,IF($V2269="CODE",$H2269,""))))</f>
        <v>0</v>
      </c>
    </row>
    <row r="2270" spans="1:26" ht="21" customHeight="1">
      <c r="A2270" s="27">
        <f>IF($B2270="","",COUNTA($B$13:$B2270))</f>
        <v>0</v>
      </c>
      <c r="B2270" s="28"/>
      <c r="C2270" s="28"/>
      <c r="D2270" s="29"/>
      <c r="E2270" s="29"/>
      <c r="F2270" s="29"/>
      <c r="G2270" s="28"/>
      <c r="H2270" s="28"/>
      <c r="I2270" s="30">
        <f>IF($H2270="","",IFERROR(VLOOKUP($H2270,AcctTbl,2,0),"کد ناشناخته"))</f>
        <v>0</v>
      </c>
      <c r="J2270" s="27">
        <f>IF($H2270="","",IFERROR(VLOOKUP($H2270,AcctTbl,3,0),""))</f>
        <v>0</v>
      </c>
      <c r="K2270" s="29"/>
      <c r="L2270" s="28"/>
      <c r="M2270" s="31"/>
      <c r="N2270" s="29"/>
      <c r="O2270" s="32">
        <f>IF($B2270="",0,IF($U2270="IN",N($M2270),0))</f>
        <v>0</v>
      </c>
      <c r="P2270" s="32">
        <f>IF($B2270="",0,IF(OR($U2270="OUT",$U2270="TRF"),N($M2270),0))</f>
        <v>0</v>
      </c>
      <c r="Q2270" s="32">
        <f>IF($B2270="",0,IF(OR($U2270="OUT",$U2270="TRF"),N($M2270),0))</f>
        <v>0</v>
      </c>
      <c r="R2270" s="32">
        <f>IF($B2270="",0,IF($U2270="IN",N($M2270),0))</f>
        <v>0</v>
      </c>
      <c r="S2270" s="33">
        <f>IF($B2270="","",IF($M2270="","⚠ مبلغ",IF($E2270="","⚠ بانک عامل",IF(AND($U2270="TRF",$F2270=""),"⚠ بانک مقصد",IF(AND($V2270&lt;&gt;"NONE",$V2270&lt;&gt;"",$Z2270=""),"⚠ طرف حساب","✓")))))</f>
        <v>0</v>
      </c>
      <c r="T2270" s="29"/>
      <c r="U2270" s="27">
        <f>IFERROR(VLOOKUP($D2270,BankOpTbl,2,0),"")</f>
        <v>0</v>
      </c>
      <c r="V2270" s="27">
        <f>IFERROR(VLOOKUP($D2270,BankOpTbl,3,0),"")</f>
        <v>0</v>
      </c>
      <c r="W2270" s="27">
        <f>IFERROR(VLOOKUP($D2270,BankOpTbl,4,0),"")</f>
        <v>0</v>
      </c>
      <c r="X2270" s="27">
        <f>IF($E2270="","",IFERROR(VLOOKUP($E2270,BankTbl,4,0),""))</f>
        <v>0</v>
      </c>
      <c r="Y2270" s="27">
        <f>IF($F2270="","",IFERROR(VLOOKUP($F2270,BankTbl,4,0),""))</f>
        <v>0</v>
      </c>
      <c r="Z2270" s="27">
        <f>IF($B2270="","",IF($V2270="PICK",LEFT($N2270,5),IF($V2270="FIXED",$W2270,IF($V2270="CODE",$H2270,""))))</f>
        <v>0</v>
      </c>
    </row>
    <row r="2271" spans="1:26" ht="21" customHeight="1">
      <c r="A2271" s="27">
        <f>IF($B2271="","",COUNTA($B$13:$B2271))</f>
        <v>0</v>
      </c>
      <c r="B2271" s="28"/>
      <c r="C2271" s="28"/>
      <c r="D2271" s="29"/>
      <c r="E2271" s="29"/>
      <c r="F2271" s="29"/>
      <c r="G2271" s="28"/>
      <c r="H2271" s="28"/>
      <c r="I2271" s="30">
        <f>IF($H2271="","",IFERROR(VLOOKUP($H2271,AcctTbl,2,0),"کد ناشناخته"))</f>
        <v>0</v>
      </c>
      <c r="J2271" s="27">
        <f>IF($H2271="","",IFERROR(VLOOKUP($H2271,AcctTbl,3,0),""))</f>
        <v>0</v>
      </c>
      <c r="K2271" s="29"/>
      <c r="L2271" s="28"/>
      <c r="M2271" s="31"/>
      <c r="N2271" s="29"/>
      <c r="O2271" s="32">
        <f>IF($B2271="",0,IF($U2271="IN",N($M2271),0))</f>
        <v>0</v>
      </c>
      <c r="P2271" s="32">
        <f>IF($B2271="",0,IF(OR($U2271="OUT",$U2271="TRF"),N($M2271),0))</f>
        <v>0</v>
      </c>
      <c r="Q2271" s="32">
        <f>IF($B2271="",0,IF(OR($U2271="OUT",$U2271="TRF"),N($M2271),0))</f>
        <v>0</v>
      </c>
      <c r="R2271" s="32">
        <f>IF($B2271="",0,IF($U2271="IN",N($M2271),0))</f>
        <v>0</v>
      </c>
      <c r="S2271" s="33">
        <f>IF($B2271="","",IF($M2271="","⚠ مبلغ",IF($E2271="","⚠ بانک عامل",IF(AND($U2271="TRF",$F2271=""),"⚠ بانک مقصد",IF(AND($V2271&lt;&gt;"NONE",$V2271&lt;&gt;"",$Z2271=""),"⚠ طرف حساب","✓")))))</f>
        <v>0</v>
      </c>
      <c r="T2271" s="29"/>
      <c r="U2271" s="27">
        <f>IFERROR(VLOOKUP($D2271,BankOpTbl,2,0),"")</f>
        <v>0</v>
      </c>
      <c r="V2271" s="27">
        <f>IFERROR(VLOOKUP($D2271,BankOpTbl,3,0),"")</f>
        <v>0</v>
      </c>
      <c r="W2271" s="27">
        <f>IFERROR(VLOOKUP($D2271,BankOpTbl,4,0),"")</f>
        <v>0</v>
      </c>
      <c r="X2271" s="27">
        <f>IF($E2271="","",IFERROR(VLOOKUP($E2271,BankTbl,4,0),""))</f>
        <v>0</v>
      </c>
      <c r="Y2271" s="27">
        <f>IF($F2271="","",IFERROR(VLOOKUP($F2271,BankTbl,4,0),""))</f>
        <v>0</v>
      </c>
      <c r="Z2271" s="27">
        <f>IF($B2271="","",IF($V2271="PICK",LEFT($N2271,5),IF($V2271="FIXED",$W2271,IF($V2271="CODE",$H2271,""))))</f>
        <v>0</v>
      </c>
    </row>
    <row r="2272" spans="1:26" ht="21" customHeight="1">
      <c r="A2272" s="27">
        <f>IF($B2272="","",COUNTA($B$13:$B2272))</f>
        <v>0</v>
      </c>
      <c r="B2272" s="28"/>
      <c r="C2272" s="28"/>
      <c r="D2272" s="29"/>
      <c r="E2272" s="29"/>
      <c r="F2272" s="29"/>
      <c r="G2272" s="28"/>
      <c r="H2272" s="28"/>
      <c r="I2272" s="30">
        <f>IF($H2272="","",IFERROR(VLOOKUP($H2272,AcctTbl,2,0),"کد ناشناخته"))</f>
        <v>0</v>
      </c>
      <c r="J2272" s="27">
        <f>IF($H2272="","",IFERROR(VLOOKUP($H2272,AcctTbl,3,0),""))</f>
        <v>0</v>
      </c>
      <c r="K2272" s="29"/>
      <c r="L2272" s="28"/>
      <c r="M2272" s="31"/>
      <c r="N2272" s="29"/>
      <c r="O2272" s="32">
        <f>IF($B2272="",0,IF($U2272="IN",N($M2272),0))</f>
        <v>0</v>
      </c>
      <c r="P2272" s="32">
        <f>IF($B2272="",0,IF(OR($U2272="OUT",$U2272="TRF"),N($M2272),0))</f>
        <v>0</v>
      </c>
      <c r="Q2272" s="32">
        <f>IF($B2272="",0,IF(OR($U2272="OUT",$U2272="TRF"),N($M2272),0))</f>
        <v>0</v>
      </c>
      <c r="R2272" s="32">
        <f>IF($B2272="",0,IF($U2272="IN",N($M2272),0))</f>
        <v>0</v>
      </c>
      <c r="S2272" s="33">
        <f>IF($B2272="","",IF($M2272="","⚠ مبلغ",IF($E2272="","⚠ بانک عامل",IF(AND($U2272="TRF",$F2272=""),"⚠ بانک مقصد",IF(AND($V2272&lt;&gt;"NONE",$V2272&lt;&gt;"",$Z2272=""),"⚠ طرف حساب","✓")))))</f>
        <v>0</v>
      </c>
      <c r="T2272" s="29"/>
      <c r="U2272" s="27">
        <f>IFERROR(VLOOKUP($D2272,BankOpTbl,2,0),"")</f>
        <v>0</v>
      </c>
      <c r="V2272" s="27">
        <f>IFERROR(VLOOKUP($D2272,BankOpTbl,3,0),"")</f>
        <v>0</v>
      </c>
      <c r="W2272" s="27">
        <f>IFERROR(VLOOKUP($D2272,BankOpTbl,4,0),"")</f>
        <v>0</v>
      </c>
      <c r="X2272" s="27">
        <f>IF($E2272="","",IFERROR(VLOOKUP($E2272,BankTbl,4,0),""))</f>
        <v>0</v>
      </c>
      <c r="Y2272" s="27">
        <f>IF($F2272="","",IFERROR(VLOOKUP($F2272,BankTbl,4,0),""))</f>
        <v>0</v>
      </c>
      <c r="Z2272" s="27">
        <f>IF($B2272="","",IF($V2272="PICK",LEFT($N2272,5),IF($V2272="FIXED",$W2272,IF($V2272="CODE",$H2272,""))))</f>
        <v>0</v>
      </c>
    </row>
    <row r="2273" spans="1:26" ht="21" customHeight="1">
      <c r="A2273" s="27">
        <f>IF($B2273="","",COUNTA($B$13:$B2273))</f>
        <v>0</v>
      </c>
      <c r="B2273" s="28"/>
      <c r="C2273" s="28"/>
      <c r="D2273" s="29"/>
      <c r="E2273" s="29"/>
      <c r="F2273" s="29"/>
      <c r="G2273" s="28"/>
      <c r="H2273" s="28"/>
      <c r="I2273" s="30">
        <f>IF($H2273="","",IFERROR(VLOOKUP($H2273,AcctTbl,2,0),"کد ناشناخته"))</f>
        <v>0</v>
      </c>
      <c r="J2273" s="27">
        <f>IF($H2273="","",IFERROR(VLOOKUP($H2273,AcctTbl,3,0),""))</f>
        <v>0</v>
      </c>
      <c r="K2273" s="29"/>
      <c r="L2273" s="28"/>
      <c r="M2273" s="31"/>
      <c r="N2273" s="29"/>
      <c r="O2273" s="32">
        <f>IF($B2273="",0,IF($U2273="IN",N($M2273),0))</f>
        <v>0</v>
      </c>
      <c r="P2273" s="32">
        <f>IF($B2273="",0,IF(OR($U2273="OUT",$U2273="TRF"),N($M2273),0))</f>
        <v>0</v>
      </c>
      <c r="Q2273" s="32">
        <f>IF($B2273="",0,IF(OR($U2273="OUT",$U2273="TRF"),N($M2273),0))</f>
        <v>0</v>
      </c>
      <c r="R2273" s="32">
        <f>IF($B2273="",0,IF($U2273="IN",N($M2273),0))</f>
        <v>0</v>
      </c>
      <c r="S2273" s="33">
        <f>IF($B2273="","",IF($M2273="","⚠ مبلغ",IF($E2273="","⚠ بانک عامل",IF(AND($U2273="TRF",$F2273=""),"⚠ بانک مقصد",IF(AND($V2273&lt;&gt;"NONE",$V2273&lt;&gt;"",$Z2273=""),"⚠ طرف حساب","✓")))))</f>
        <v>0</v>
      </c>
      <c r="T2273" s="29"/>
      <c r="U2273" s="27">
        <f>IFERROR(VLOOKUP($D2273,BankOpTbl,2,0),"")</f>
        <v>0</v>
      </c>
      <c r="V2273" s="27">
        <f>IFERROR(VLOOKUP($D2273,BankOpTbl,3,0),"")</f>
        <v>0</v>
      </c>
      <c r="W2273" s="27">
        <f>IFERROR(VLOOKUP($D2273,BankOpTbl,4,0),"")</f>
        <v>0</v>
      </c>
      <c r="X2273" s="27">
        <f>IF($E2273="","",IFERROR(VLOOKUP($E2273,BankTbl,4,0),""))</f>
        <v>0</v>
      </c>
      <c r="Y2273" s="27">
        <f>IF($F2273="","",IFERROR(VLOOKUP($F2273,BankTbl,4,0),""))</f>
        <v>0</v>
      </c>
      <c r="Z2273" s="27">
        <f>IF($B2273="","",IF($V2273="PICK",LEFT($N2273,5),IF($V2273="FIXED",$W2273,IF($V2273="CODE",$H2273,""))))</f>
        <v>0</v>
      </c>
    </row>
    <row r="2274" spans="1:26" ht="21" customHeight="1">
      <c r="A2274" s="27">
        <f>IF($B2274="","",COUNTA($B$13:$B2274))</f>
        <v>0</v>
      </c>
      <c r="B2274" s="28"/>
      <c r="C2274" s="28"/>
      <c r="D2274" s="29"/>
      <c r="E2274" s="29"/>
      <c r="F2274" s="29"/>
      <c r="G2274" s="28"/>
      <c r="H2274" s="28"/>
      <c r="I2274" s="30">
        <f>IF($H2274="","",IFERROR(VLOOKUP($H2274,AcctTbl,2,0),"کد ناشناخته"))</f>
        <v>0</v>
      </c>
      <c r="J2274" s="27">
        <f>IF($H2274="","",IFERROR(VLOOKUP($H2274,AcctTbl,3,0),""))</f>
        <v>0</v>
      </c>
      <c r="K2274" s="29"/>
      <c r="L2274" s="28"/>
      <c r="M2274" s="31"/>
      <c r="N2274" s="29"/>
      <c r="O2274" s="32">
        <f>IF($B2274="",0,IF($U2274="IN",N($M2274),0))</f>
        <v>0</v>
      </c>
      <c r="P2274" s="32">
        <f>IF($B2274="",0,IF(OR($U2274="OUT",$U2274="TRF"),N($M2274),0))</f>
        <v>0</v>
      </c>
      <c r="Q2274" s="32">
        <f>IF($B2274="",0,IF(OR($U2274="OUT",$U2274="TRF"),N($M2274),0))</f>
        <v>0</v>
      </c>
      <c r="R2274" s="32">
        <f>IF($B2274="",0,IF($U2274="IN",N($M2274),0))</f>
        <v>0</v>
      </c>
      <c r="S2274" s="33">
        <f>IF($B2274="","",IF($M2274="","⚠ مبلغ",IF($E2274="","⚠ بانک عامل",IF(AND($U2274="TRF",$F2274=""),"⚠ بانک مقصد",IF(AND($V2274&lt;&gt;"NONE",$V2274&lt;&gt;"",$Z2274=""),"⚠ طرف حساب","✓")))))</f>
        <v>0</v>
      </c>
      <c r="T2274" s="29"/>
      <c r="U2274" s="27">
        <f>IFERROR(VLOOKUP($D2274,BankOpTbl,2,0),"")</f>
        <v>0</v>
      </c>
      <c r="V2274" s="27">
        <f>IFERROR(VLOOKUP($D2274,BankOpTbl,3,0),"")</f>
        <v>0</v>
      </c>
      <c r="W2274" s="27">
        <f>IFERROR(VLOOKUP($D2274,BankOpTbl,4,0),"")</f>
        <v>0</v>
      </c>
      <c r="X2274" s="27">
        <f>IF($E2274="","",IFERROR(VLOOKUP($E2274,BankTbl,4,0),""))</f>
        <v>0</v>
      </c>
      <c r="Y2274" s="27">
        <f>IF($F2274="","",IFERROR(VLOOKUP($F2274,BankTbl,4,0),""))</f>
        <v>0</v>
      </c>
      <c r="Z2274" s="27">
        <f>IF($B2274="","",IF($V2274="PICK",LEFT($N2274,5),IF($V2274="FIXED",$W2274,IF($V2274="CODE",$H2274,""))))</f>
        <v>0</v>
      </c>
    </row>
    <row r="2275" spans="1:26" ht="21" customHeight="1">
      <c r="A2275" s="27">
        <f>IF($B2275="","",COUNTA($B$13:$B2275))</f>
        <v>0</v>
      </c>
      <c r="B2275" s="28"/>
      <c r="C2275" s="28"/>
      <c r="D2275" s="29"/>
      <c r="E2275" s="29"/>
      <c r="F2275" s="29"/>
      <c r="G2275" s="28"/>
      <c r="H2275" s="28"/>
      <c r="I2275" s="30">
        <f>IF($H2275="","",IFERROR(VLOOKUP($H2275,AcctTbl,2,0),"کد ناشناخته"))</f>
        <v>0</v>
      </c>
      <c r="J2275" s="27">
        <f>IF($H2275="","",IFERROR(VLOOKUP($H2275,AcctTbl,3,0),""))</f>
        <v>0</v>
      </c>
      <c r="K2275" s="29"/>
      <c r="L2275" s="28"/>
      <c r="M2275" s="31"/>
      <c r="N2275" s="29"/>
      <c r="O2275" s="32">
        <f>IF($B2275="",0,IF($U2275="IN",N($M2275),0))</f>
        <v>0</v>
      </c>
      <c r="P2275" s="32">
        <f>IF($B2275="",0,IF(OR($U2275="OUT",$U2275="TRF"),N($M2275),0))</f>
        <v>0</v>
      </c>
      <c r="Q2275" s="32">
        <f>IF($B2275="",0,IF(OR($U2275="OUT",$U2275="TRF"),N($M2275),0))</f>
        <v>0</v>
      </c>
      <c r="R2275" s="32">
        <f>IF($B2275="",0,IF($U2275="IN",N($M2275),0))</f>
        <v>0</v>
      </c>
      <c r="S2275" s="33">
        <f>IF($B2275="","",IF($M2275="","⚠ مبلغ",IF($E2275="","⚠ بانک عامل",IF(AND($U2275="TRF",$F2275=""),"⚠ بانک مقصد",IF(AND($V2275&lt;&gt;"NONE",$V2275&lt;&gt;"",$Z2275=""),"⚠ طرف حساب","✓")))))</f>
        <v>0</v>
      </c>
      <c r="T2275" s="29"/>
      <c r="U2275" s="27">
        <f>IFERROR(VLOOKUP($D2275,BankOpTbl,2,0),"")</f>
        <v>0</v>
      </c>
      <c r="V2275" s="27">
        <f>IFERROR(VLOOKUP($D2275,BankOpTbl,3,0),"")</f>
        <v>0</v>
      </c>
      <c r="W2275" s="27">
        <f>IFERROR(VLOOKUP($D2275,BankOpTbl,4,0),"")</f>
        <v>0</v>
      </c>
      <c r="X2275" s="27">
        <f>IF($E2275="","",IFERROR(VLOOKUP($E2275,BankTbl,4,0),""))</f>
        <v>0</v>
      </c>
      <c r="Y2275" s="27">
        <f>IF($F2275="","",IFERROR(VLOOKUP($F2275,BankTbl,4,0),""))</f>
        <v>0</v>
      </c>
      <c r="Z2275" s="27">
        <f>IF($B2275="","",IF($V2275="PICK",LEFT($N2275,5),IF($V2275="FIXED",$W2275,IF($V2275="CODE",$H2275,""))))</f>
        <v>0</v>
      </c>
    </row>
    <row r="2276" spans="1:26" ht="21" customHeight="1">
      <c r="A2276" s="27">
        <f>IF($B2276="","",COUNTA($B$13:$B2276))</f>
        <v>0</v>
      </c>
      <c r="B2276" s="28"/>
      <c r="C2276" s="28"/>
      <c r="D2276" s="29"/>
      <c r="E2276" s="29"/>
      <c r="F2276" s="29"/>
      <c r="G2276" s="28"/>
      <c r="H2276" s="28"/>
      <c r="I2276" s="30">
        <f>IF($H2276="","",IFERROR(VLOOKUP($H2276,AcctTbl,2,0),"کد ناشناخته"))</f>
        <v>0</v>
      </c>
      <c r="J2276" s="27">
        <f>IF($H2276="","",IFERROR(VLOOKUP($H2276,AcctTbl,3,0),""))</f>
        <v>0</v>
      </c>
      <c r="K2276" s="29"/>
      <c r="L2276" s="28"/>
      <c r="M2276" s="31"/>
      <c r="N2276" s="29"/>
      <c r="O2276" s="32">
        <f>IF($B2276="",0,IF($U2276="IN",N($M2276),0))</f>
        <v>0</v>
      </c>
      <c r="P2276" s="32">
        <f>IF($B2276="",0,IF(OR($U2276="OUT",$U2276="TRF"),N($M2276),0))</f>
        <v>0</v>
      </c>
      <c r="Q2276" s="32">
        <f>IF($B2276="",0,IF(OR($U2276="OUT",$U2276="TRF"),N($M2276),0))</f>
        <v>0</v>
      </c>
      <c r="R2276" s="32">
        <f>IF($B2276="",0,IF($U2276="IN",N($M2276),0))</f>
        <v>0</v>
      </c>
      <c r="S2276" s="33">
        <f>IF($B2276="","",IF($M2276="","⚠ مبلغ",IF($E2276="","⚠ بانک عامل",IF(AND($U2276="TRF",$F2276=""),"⚠ بانک مقصد",IF(AND($V2276&lt;&gt;"NONE",$V2276&lt;&gt;"",$Z2276=""),"⚠ طرف حساب","✓")))))</f>
        <v>0</v>
      </c>
      <c r="T2276" s="29"/>
      <c r="U2276" s="27">
        <f>IFERROR(VLOOKUP($D2276,BankOpTbl,2,0),"")</f>
        <v>0</v>
      </c>
      <c r="V2276" s="27">
        <f>IFERROR(VLOOKUP($D2276,BankOpTbl,3,0),"")</f>
        <v>0</v>
      </c>
      <c r="W2276" s="27">
        <f>IFERROR(VLOOKUP($D2276,BankOpTbl,4,0),"")</f>
        <v>0</v>
      </c>
      <c r="X2276" s="27">
        <f>IF($E2276="","",IFERROR(VLOOKUP($E2276,BankTbl,4,0),""))</f>
        <v>0</v>
      </c>
      <c r="Y2276" s="27">
        <f>IF($F2276="","",IFERROR(VLOOKUP($F2276,BankTbl,4,0),""))</f>
        <v>0</v>
      </c>
      <c r="Z2276" s="27">
        <f>IF($B2276="","",IF($V2276="PICK",LEFT($N2276,5),IF($V2276="FIXED",$W2276,IF($V2276="CODE",$H2276,""))))</f>
        <v>0</v>
      </c>
    </row>
    <row r="2277" spans="1:26" ht="21" customHeight="1">
      <c r="A2277" s="27">
        <f>IF($B2277="","",COUNTA($B$13:$B2277))</f>
        <v>0</v>
      </c>
      <c r="B2277" s="28"/>
      <c r="C2277" s="28"/>
      <c r="D2277" s="29"/>
      <c r="E2277" s="29"/>
      <c r="F2277" s="29"/>
      <c r="G2277" s="28"/>
      <c r="H2277" s="28"/>
      <c r="I2277" s="30">
        <f>IF($H2277="","",IFERROR(VLOOKUP($H2277,AcctTbl,2,0),"کد ناشناخته"))</f>
        <v>0</v>
      </c>
      <c r="J2277" s="27">
        <f>IF($H2277="","",IFERROR(VLOOKUP($H2277,AcctTbl,3,0),""))</f>
        <v>0</v>
      </c>
      <c r="K2277" s="29"/>
      <c r="L2277" s="28"/>
      <c r="M2277" s="31"/>
      <c r="N2277" s="29"/>
      <c r="O2277" s="32">
        <f>IF($B2277="",0,IF($U2277="IN",N($M2277),0))</f>
        <v>0</v>
      </c>
      <c r="P2277" s="32">
        <f>IF($B2277="",0,IF(OR($U2277="OUT",$U2277="TRF"),N($M2277),0))</f>
        <v>0</v>
      </c>
      <c r="Q2277" s="32">
        <f>IF($B2277="",0,IF(OR($U2277="OUT",$U2277="TRF"),N($M2277),0))</f>
        <v>0</v>
      </c>
      <c r="R2277" s="32">
        <f>IF($B2277="",0,IF($U2277="IN",N($M2277),0))</f>
        <v>0</v>
      </c>
      <c r="S2277" s="33">
        <f>IF($B2277="","",IF($M2277="","⚠ مبلغ",IF($E2277="","⚠ بانک عامل",IF(AND($U2277="TRF",$F2277=""),"⚠ بانک مقصد",IF(AND($V2277&lt;&gt;"NONE",$V2277&lt;&gt;"",$Z2277=""),"⚠ طرف حساب","✓")))))</f>
        <v>0</v>
      </c>
      <c r="T2277" s="29"/>
      <c r="U2277" s="27">
        <f>IFERROR(VLOOKUP($D2277,BankOpTbl,2,0),"")</f>
        <v>0</v>
      </c>
      <c r="V2277" s="27">
        <f>IFERROR(VLOOKUP($D2277,BankOpTbl,3,0),"")</f>
        <v>0</v>
      </c>
      <c r="W2277" s="27">
        <f>IFERROR(VLOOKUP($D2277,BankOpTbl,4,0),"")</f>
        <v>0</v>
      </c>
      <c r="X2277" s="27">
        <f>IF($E2277="","",IFERROR(VLOOKUP($E2277,BankTbl,4,0),""))</f>
        <v>0</v>
      </c>
      <c r="Y2277" s="27">
        <f>IF($F2277="","",IFERROR(VLOOKUP($F2277,BankTbl,4,0),""))</f>
        <v>0</v>
      </c>
      <c r="Z2277" s="27">
        <f>IF($B2277="","",IF($V2277="PICK",LEFT($N2277,5),IF($V2277="FIXED",$W2277,IF($V2277="CODE",$H2277,""))))</f>
        <v>0</v>
      </c>
    </row>
    <row r="2278" spans="1:26" ht="21" customHeight="1">
      <c r="A2278" s="27">
        <f>IF($B2278="","",COUNTA($B$13:$B2278))</f>
        <v>0</v>
      </c>
      <c r="B2278" s="28"/>
      <c r="C2278" s="28"/>
      <c r="D2278" s="29"/>
      <c r="E2278" s="29"/>
      <c r="F2278" s="29"/>
      <c r="G2278" s="28"/>
      <c r="H2278" s="28"/>
      <c r="I2278" s="30">
        <f>IF($H2278="","",IFERROR(VLOOKUP($H2278,AcctTbl,2,0),"کد ناشناخته"))</f>
        <v>0</v>
      </c>
      <c r="J2278" s="27">
        <f>IF($H2278="","",IFERROR(VLOOKUP($H2278,AcctTbl,3,0),""))</f>
        <v>0</v>
      </c>
      <c r="K2278" s="29"/>
      <c r="L2278" s="28"/>
      <c r="M2278" s="31"/>
      <c r="N2278" s="29"/>
      <c r="O2278" s="32">
        <f>IF($B2278="",0,IF($U2278="IN",N($M2278),0))</f>
        <v>0</v>
      </c>
      <c r="P2278" s="32">
        <f>IF($B2278="",0,IF(OR($U2278="OUT",$U2278="TRF"),N($M2278),0))</f>
        <v>0</v>
      </c>
      <c r="Q2278" s="32">
        <f>IF($B2278="",0,IF(OR($U2278="OUT",$U2278="TRF"),N($M2278),0))</f>
        <v>0</v>
      </c>
      <c r="R2278" s="32">
        <f>IF($B2278="",0,IF($U2278="IN",N($M2278),0))</f>
        <v>0</v>
      </c>
      <c r="S2278" s="33">
        <f>IF($B2278="","",IF($M2278="","⚠ مبلغ",IF($E2278="","⚠ بانک عامل",IF(AND($U2278="TRF",$F2278=""),"⚠ بانک مقصد",IF(AND($V2278&lt;&gt;"NONE",$V2278&lt;&gt;"",$Z2278=""),"⚠ طرف حساب","✓")))))</f>
        <v>0</v>
      </c>
      <c r="T2278" s="29"/>
      <c r="U2278" s="27">
        <f>IFERROR(VLOOKUP($D2278,BankOpTbl,2,0),"")</f>
        <v>0</v>
      </c>
      <c r="V2278" s="27">
        <f>IFERROR(VLOOKUP($D2278,BankOpTbl,3,0),"")</f>
        <v>0</v>
      </c>
      <c r="W2278" s="27">
        <f>IFERROR(VLOOKUP($D2278,BankOpTbl,4,0),"")</f>
        <v>0</v>
      </c>
      <c r="X2278" s="27">
        <f>IF($E2278="","",IFERROR(VLOOKUP($E2278,BankTbl,4,0),""))</f>
        <v>0</v>
      </c>
      <c r="Y2278" s="27">
        <f>IF($F2278="","",IFERROR(VLOOKUP($F2278,BankTbl,4,0),""))</f>
        <v>0</v>
      </c>
      <c r="Z2278" s="27">
        <f>IF($B2278="","",IF($V2278="PICK",LEFT($N2278,5),IF($V2278="FIXED",$W2278,IF($V2278="CODE",$H2278,""))))</f>
        <v>0</v>
      </c>
    </row>
    <row r="2279" spans="1:26" ht="21" customHeight="1">
      <c r="A2279" s="27">
        <f>IF($B2279="","",COUNTA($B$13:$B2279))</f>
        <v>0</v>
      </c>
      <c r="B2279" s="28"/>
      <c r="C2279" s="28"/>
      <c r="D2279" s="29"/>
      <c r="E2279" s="29"/>
      <c r="F2279" s="29"/>
      <c r="G2279" s="28"/>
      <c r="H2279" s="28"/>
      <c r="I2279" s="30">
        <f>IF($H2279="","",IFERROR(VLOOKUP($H2279,AcctTbl,2,0),"کد ناشناخته"))</f>
        <v>0</v>
      </c>
      <c r="J2279" s="27">
        <f>IF($H2279="","",IFERROR(VLOOKUP($H2279,AcctTbl,3,0),""))</f>
        <v>0</v>
      </c>
      <c r="K2279" s="29"/>
      <c r="L2279" s="28"/>
      <c r="M2279" s="31"/>
      <c r="N2279" s="29"/>
      <c r="O2279" s="32">
        <f>IF($B2279="",0,IF($U2279="IN",N($M2279),0))</f>
        <v>0</v>
      </c>
      <c r="P2279" s="32">
        <f>IF($B2279="",0,IF(OR($U2279="OUT",$U2279="TRF"),N($M2279),0))</f>
        <v>0</v>
      </c>
      <c r="Q2279" s="32">
        <f>IF($B2279="",0,IF(OR($U2279="OUT",$U2279="TRF"),N($M2279),0))</f>
        <v>0</v>
      </c>
      <c r="R2279" s="32">
        <f>IF($B2279="",0,IF($U2279="IN",N($M2279),0))</f>
        <v>0</v>
      </c>
      <c r="S2279" s="33">
        <f>IF($B2279="","",IF($M2279="","⚠ مبلغ",IF($E2279="","⚠ بانک عامل",IF(AND($U2279="TRF",$F2279=""),"⚠ بانک مقصد",IF(AND($V2279&lt;&gt;"NONE",$V2279&lt;&gt;"",$Z2279=""),"⚠ طرف حساب","✓")))))</f>
        <v>0</v>
      </c>
      <c r="T2279" s="29"/>
      <c r="U2279" s="27">
        <f>IFERROR(VLOOKUP($D2279,BankOpTbl,2,0),"")</f>
        <v>0</v>
      </c>
      <c r="V2279" s="27">
        <f>IFERROR(VLOOKUP($D2279,BankOpTbl,3,0),"")</f>
        <v>0</v>
      </c>
      <c r="W2279" s="27">
        <f>IFERROR(VLOOKUP($D2279,BankOpTbl,4,0),"")</f>
        <v>0</v>
      </c>
      <c r="X2279" s="27">
        <f>IF($E2279="","",IFERROR(VLOOKUP($E2279,BankTbl,4,0),""))</f>
        <v>0</v>
      </c>
      <c r="Y2279" s="27">
        <f>IF($F2279="","",IFERROR(VLOOKUP($F2279,BankTbl,4,0),""))</f>
        <v>0</v>
      </c>
      <c r="Z2279" s="27">
        <f>IF($B2279="","",IF($V2279="PICK",LEFT($N2279,5),IF($V2279="FIXED",$W2279,IF($V2279="CODE",$H2279,""))))</f>
        <v>0</v>
      </c>
    </row>
    <row r="2280" spans="1:26" ht="21" customHeight="1">
      <c r="A2280" s="27">
        <f>IF($B2280="","",COUNTA($B$13:$B2280))</f>
        <v>0</v>
      </c>
      <c r="B2280" s="28"/>
      <c r="C2280" s="28"/>
      <c r="D2280" s="29"/>
      <c r="E2280" s="29"/>
      <c r="F2280" s="29"/>
      <c r="G2280" s="28"/>
      <c r="H2280" s="28"/>
      <c r="I2280" s="30">
        <f>IF($H2280="","",IFERROR(VLOOKUP($H2280,AcctTbl,2,0),"کد ناشناخته"))</f>
        <v>0</v>
      </c>
      <c r="J2280" s="27">
        <f>IF($H2280="","",IFERROR(VLOOKUP($H2280,AcctTbl,3,0),""))</f>
        <v>0</v>
      </c>
      <c r="K2280" s="29"/>
      <c r="L2280" s="28"/>
      <c r="M2280" s="31"/>
      <c r="N2280" s="29"/>
      <c r="O2280" s="32">
        <f>IF($B2280="",0,IF($U2280="IN",N($M2280),0))</f>
        <v>0</v>
      </c>
      <c r="P2280" s="32">
        <f>IF($B2280="",0,IF(OR($U2280="OUT",$U2280="TRF"),N($M2280),0))</f>
        <v>0</v>
      </c>
      <c r="Q2280" s="32">
        <f>IF($B2280="",0,IF(OR($U2280="OUT",$U2280="TRF"),N($M2280),0))</f>
        <v>0</v>
      </c>
      <c r="R2280" s="32">
        <f>IF($B2280="",0,IF($U2280="IN",N($M2280),0))</f>
        <v>0</v>
      </c>
      <c r="S2280" s="33">
        <f>IF($B2280="","",IF($M2280="","⚠ مبلغ",IF($E2280="","⚠ بانک عامل",IF(AND($U2280="TRF",$F2280=""),"⚠ بانک مقصد",IF(AND($V2280&lt;&gt;"NONE",$V2280&lt;&gt;"",$Z2280=""),"⚠ طرف حساب","✓")))))</f>
        <v>0</v>
      </c>
      <c r="T2280" s="29"/>
      <c r="U2280" s="27">
        <f>IFERROR(VLOOKUP($D2280,BankOpTbl,2,0),"")</f>
        <v>0</v>
      </c>
      <c r="V2280" s="27">
        <f>IFERROR(VLOOKUP($D2280,BankOpTbl,3,0),"")</f>
        <v>0</v>
      </c>
      <c r="W2280" s="27">
        <f>IFERROR(VLOOKUP($D2280,BankOpTbl,4,0),"")</f>
        <v>0</v>
      </c>
      <c r="X2280" s="27">
        <f>IF($E2280="","",IFERROR(VLOOKUP($E2280,BankTbl,4,0),""))</f>
        <v>0</v>
      </c>
      <c r="Y2280" s="27">
        <f>IF($F2280="","",IFERROR(VLOOKUP($F2280,BankTbl,4,0),""))</f>
        <v>0</v>
      </c>
      <c r="Z2280" s="27">
        <f>IF($B2280="","",IF($V2280="PICK",LEFT($N2280,5),IF($V2280="FIXED",$W2280,IF($V2280="CODE",$H2280,""))))</f>
        <v>0</v>
      </c>
    </row>
    <row r="2281" spans="1:26" ht="21" customHeight="1">
      <c r="A2281" s="27">
        <f>IF($B2281="","",COUNTA($B$13:$B2281))</f>
        <v>0</v>
      </c>
      <c r="B2281" s="28"/>
      <c r="C2281" s="28"/>
      <c r="D2281" s="29"/>
      <c r="E2281" s="29"/>
      <c r="F2281" s="29"/>
      <c r="G2281" s="28"/>
      <c r="H2281" s="28"/>
      <c r="I2281" s="30">
        <f>IF($H2281="","",IFERROR(VLOOKUP($H2281,AcctTbl,2,0),"کد ناشناخته"))</f>
        <v>0</v>
      </c>
      <c r="J2281" s="27">
        <f>IF($H2281="","",IFERROR(VLOOKUP($H2281,AcctTbl,3,0),""))</f>
        <v>0</v>
      </c>
      <c r="K2281" s="29"/>
      <c r="L2281" s="28"/>
      <c r="M2281" s="31"/>
      <c r="N2281" s="29"/>
      <c r="O2281" s="32">
        <f>IF($B2281="",0,IF($U2281="IN",N($M2281),0))</f>
        <v>0</v>
      </c>
      <c r="P2281" s="32">
        <f>IF($B2281="",0,IF(OR($U2281="OUT",$U2281="TRF"),N($M2281),0))</f>
        <v>0</v>
      </c>
      <c r="Q2281" s="32">
        <f>IF($B2281="",0,IF(OR($U2281="OUT",$U2281="TRF"),N($M2281),0))</f>
        <v>0</v>
      </c>
      <c r="R2281" s="32">
        <f>IF($B2281="",0,IF($U2281="IN",N($M2281),0))</f>
        <v>0</v>
      </c>
      <c r="S2281" s="33">
        <f>IF($B2281="","",IF($M2281="","⚠ مبلغ",IF($E2281="","⚠ بانک عامل",IF(AND($U2281="TRF",$F2281=""),"⚠ بانک مقصد",IF(AND($V2281&lt;&gt;"NONE",$V2281&lt;&gt;"",$Z2281=""),"⚠ طرف حساب","✓")))))</f>
        <v>0</v>
      </c>
      <c r="T2281" s="29"/>
      <c r="U2281" s="27">
        <f>IFERROR(VLOOKUP($D2281,BankOpTbl,2,0),"")</f>
        <v>0</v>
      </c>
      <c r="V2281" s="27">
        <f>IFERROR(VLOOKUP($D2281,BankOpTbl,3,0),"")</f>
        <v>0</v>
      </c>
      <c r="W2281" s="27">
        <f>IFERROR(VLOOKUP($D2281,BankOpTbl,4,0),"")</f>
        <v>0</v>
      </c>
      <c r="X2281" s="27">
        <f>IF($E2281="","",IFERROR(VLOOKUP($E2281,BankTbl,4,0),""))</f>
        <v>0</v>
      </c>
      <c r="Y2281" s="27">
        <f>IF($F2281="","",IFERROR(VLOOKUP($F2281,BankTbl,4,0),""))</f>
        <v>0</v>
      </c>
      <c r="Z2281" s="27">
        <f>IF($B2281="","",IF($V2281="PICK",LEFT($N2281,5),IF($V2281="FIXED",$W2281,IF($V2281="CODE",$H2281,""))))</f>
        <v>0</v>
      </c>
    </row>
    <row r="2282" spans="1:26" ht="21" customHeight="1">
      <c r="A2282" s="27">
        <f>IF($B2282="","",COUNTA($B$13:$B2282))</f>
        <v>0</v>
      </c>
      <c r="B2282" s="28"/>
      <c r="C2282" s="28"/>
      <c r="D2282" s="29"/>
      <c r="E2282" s="29"/>
      <c r="F2282" s="29"/>
      <c r="G2282" s="28"/>
      <c r="H2282" s="28"/>
      <c r="I2282" s="30">
        <f>IF($H2282="","",IFERROR(VLOOKUP($H2282,AcctTbl,2,0),"کد ناشناخته"))</f>
        <v>0</v>
      </c>
      <c r="J2282" s="27">
        <f>IF($H2282="","",IFERROR(VLOOKUP($H2282,AcctTbl,3,0),""))</f>
        <v>0</v>
      </c>
      <c r="K2282" s="29"/>
      <c r="L2282" s="28"/>
      <c r="M2282" s="31"/>
      <c r="N2282" s="29"/>
      <c r="O2282" s="32">
        <f>IF($B2282="",0,IF($U2282="IN",N($M2282),0))</f>
        <v>0</v>
      </c>
      <c r="P2282" s="32">
        <f>IF($B2282="",0,IF(OR($U2282="OUT",$U2282="TRF"),N($M2282),0))</f>
        <v>0</v>
      </c>
      <c r="Q2282" s="32">
        <f>IF($B2282="",0,IF(OR($U2282="OUT",$U2282="TRF"),N($M2282),0))</f>
        <v>0</v>
      </c>
      <c r="R2282" s="32">
        <f>IF($B2282="",0,IF($U2282="IN",N($M2282),0))</f>
        <v>0</v>
      </c>
      <c r="S2282" s="33">
        <f>IF($B2282="","",IF($M2282="","⚠ مبلغ",IF($E2282="","⚠ بانک عامل",IF(AND($U2282="TRF",$F2282=""),"⚠ بانک مقصد",IF(AND($V2282&lt;&gt;"NONE",$V2282&lt;&gt;"",$Z2282=""),"⚠ طرف حساب","✓")))))</f>
        <v>0</v>
      </c>
      <c r="T2282" s="29"/>
      <c r="U2282" s="27">
        <f>IFERROR(VLOOKUP($D2282,BankOpTbl,2,0),"")</f>
        <v>0</v>
      </c>
      <c r="V2282" s="27">
        <f>IFERROR(VLOOKUP($D2282,BankOpTbl,3,0),"")</f>
        <v>0</v>
      </c>
      <c r="W2282" s="27">
        <f>IFERROR(VLOOKUP($D2282,BankOpTbl,4,0),"")</f>
        <v>0</v>
      </c>
      <c r="X2282" s="27">
        <f>IF($E2282="","",IFERROR(VLOOKUP($E2282,BankTbl,4,0),""))</f>
        <v>0</v>
      </c>
      <c r="Y2282" s="27">
        <f>IF($F2282="","",IFERROR(VLOOKUP($F2282,BankTbl,4,0),""))</f>
        <v>0</v>
      </c>
      <c r="Z2282" s="27">
        <f>IF($B2282="","",IF($V2282="PICK",LEFT($N2282,5),IF($V2282="FIXED",$W2282,IF($V2282="CODE",$H2282,""))))</f>
        <v>0</v>
      </c>
    </row>
    <row r="2283" spans="1:26" ht="21" customHeight="1">
      <c r="A2283" s="27">
        <f>IF($B2283="","",COUNTA($B$13:$B2283))</f>
        <v>0</v>
      </c>
      <c r="B2283" s="28"/>
      <c r="C2283" s="28"/>
      <c r="D2283" s="29"/>
      <c r="E2283" s="29"/>
      <c r="F2283" s="29"/>
      <c r="G2283" s="28"/>
      <c r="H2283" s="28"/>
      <c r="I2283" s="30">
        <f>IF($H2283="","",IFERROR(VLOOKUP($H2283,AcctTbl,2,0),"کد ناشناخته"))</f>
        <v>0</v>
      </c>
      <c r="J2283" s="27">
        <f>IF($H2283="","",IFERROR(VLOOKUP($H2283,AcctTbl,3,0),""))</f>
        <v>0</v>
      </c>
      <c r="K2283" s="29"/>
      <c r="L2283" s="28"/>
      <c r="M2283" s="31"/>
      <c r="N2283" s="29"/>
      <c r="O2283" s="32">
        <f>IF($B2283="",0,IF($U2283="IN",N($M2283),0))</f>
        <v>0</v>
      </c>
      <c r="P2283" s="32">
        <f>IF($B2283="",0,IF(OR($U2283="OUT",$U2283="TRF"),N($M2283),0))</f>
        <v>0</v>
      </c>
      <c r="Q2283" s="32">
        <f>IF($B2283="",0,IF(OR($U2283="OUT",$U2283="TRF"),N($M2283),0))</f>
        <v>0</v>
      </c>
      <c r="R2283" s="32">
        <f>IF($B2283="",0,IF($U2283="IN",N($M2283),0))</f>
        <v>0</v>
      </c>
      <c r="S2283" s="33">
        <f>IF($B2283="","",IF($M2283="","⚠ مبلغ",IF($E2283="","⚠ بانک عامل",IF(AND($U2283="TRF",$F2283=""),"⚠ بانک مقصد",IF(AND($V2283&lt;&gt;"NONE",$V2283&lt;&gt;"",$Z2283=""),"⚠ طرف حساب","✓")))))</f>
        <v>0</v>
      </c>
      <c r="T2283" s="29"/>
      <c r="U2283" s="27">
        <f>IFERROR(VLOOKUP($D2283,BankOpTbl,2,0),"")</f>
        <v>0</v>
      </c>
      <c r="V2283" s="27">
        <f>IFERROR(VLOOKUP($D2283,BankOpTbl,3,0),"")</f>
        <v>0</v>
      </c>
      <c r="W2283" s="27">
        <f>IFERROR(VLOOKUP($D2283,BankOpTbl,4,0),"")</f>
        <v>0</v>
      </c>
      <c r="X2283" s="27">
        <f>IF($E2283="","",IFERROR(VLOOKUP($E2283,BankTbl,4,0),""))</f>
        <v>0</v>
      </c>
      <c r="Y2283" s="27">
        <f>IF($F2283="","",IFERROR(VLOOKUP($F2283,BankTbl,4,0),""))</f>
        <v>0</v>
      </c>
      <c r="Z2283" s="27">
        <f>IF($B2283="","",IF($V2283="PICK",LEFT($N2283,5),IF($V2283="FIXED",$W2283,IF($V2283="CODE",$H2283,""))))</f>
        <v>0</v>
      </c>
    </row>
    <row r="2284" spans="1:26" ht="21" customHeight="1">
      <c r="A2284" s="27">
        <f>IF($B2284="","",COUNTA($B$13:$B2284))</f>
        <v>0</v>
      </c>
      <c r="B2284" s="28"/>
      <c r="C2284" s="28"/>
      <c r="D2284" s="29"/>
      <c r="E2284" s="29"/>
      <c r="F2284" s="29"/>
      <c r="G2284" s="28"/>
      <c r="H2284" s="28"/>
      <c r="I2284" s="30">
        <f>IF($H2284="","",IFERROR(VLOOKUP($H2284,AcctTbl,2,0),"کد ناشناخته"))</f>
        <v>0</v>
      </c>
      <c r="J2284" s="27">
        <f>IF($H2284="","",IFERROR(VLOOKUP($H2284,AcctTbl,3,0),""))</f>
        <v>0</v>
      </c>
      <c r="K2284" s="29"/>
      <c r="L2284" s="28"/>
      <c r="M2284" s="31"/>
      <c r="N2284" s="29"/>
      <c r="O2284" s="32">
        <f>IF($B2284="",0,IF($U2284="IN",N($M2284),0))</f>
        <v>0</v>
      </c>
      <c r="P2284" s="32">
        <f>IF($B2284="",0,IF(OR($U2284="OUT",$U2284="TRF"),N($M2284),0))</f>
        <v>0</v>
      </c>
      <c r="Q2284" s="32">
        <f>IF($B2284="",0,IF(OR($U2284="OUT",$U2284="TRF"),N($M2284),0))</f>
        <v>0</v>
      </c>
      <c r="R2284" s="32">
        <f>IF($B2284="",0,IF($U2284="IN",N($M2284),0))</f>
        <v>0</v>
      </c>
      <c r="S2284" s="33">
        <f>IF($B2284="","",IF($M2284="","⚠ مبلغ",IF($E2284="","⚠ بانک عامل",IF(AND($U2284="TRF",$F2284=""),"⚠ بانک مقصد",IF(AND($V2284&lt;&gt;"NONE",$V2284&lt;&gt;"",$Z2284=""),"⚠ طرف حساب","✓")))))</f>
        <v>0</v>
      </c>
      <c r="T2284" s="29"/>
      <c r="U2284" s="27">
        <f>IFERROR(VLOOKUP($D2284,BankOpTbl,2,0),"")</f>
        <v>0</v>
      </c>
      <c r="V2284" s="27">
        <f>IFERROR(VLOOKUP($D2284,BankOpTbl,3,0),"")</f>
        <v>0</v>
      </c>
      <c r="W2284" s="27">
        <f>IFERROR(VLOOKUP($D2284,BankOpTbl,4,0),"")</f>
        <v>0</v>
      </c>
      <c r="X2284" s="27">
        <f>IF($E2284="","",IFERROR(VLOOKUP($E2284,BankTbl,4,0),""))</f>
        <v>0</v>
      </c>
      <c r="Y2284" s="27">
        <f>IF($F2284="","",IFERROR(VLOOKUP($F2284,BankTbl,4,0),""))</f>
        <v>0</v>
      </c>
      <c r="Z2284" s="27">
        <f>IF($B2284="","",IF($V2284="PICK",LEFT($N2284,5),IF($V2284="FIXED",$W2284,IF($V2284="CODE",$H2284,""))))</f>
        <v>0</v>
      </c>
    </row>
    <row r="2285" spans="1:26" ht="21" customHeight="1">
      <c r="A2285" s="27">
        <f>IF($B2285="","",COUNTA($B$13:$B2285))</f>
        <v>0</v>
      </c>
      <c r="B2285" s="28"/>
      <c r="C2285" s="28"/>
      <c r="D2285" s="29"/>
      <c r="E2285" s="29"/>
      <c r="F2285" s="29"/>
      <c r="G2285" s="28"/>
      <c r="H2285" s="28"/>
      <c r="I2285" s="30">
        <f>IF($H2285="","",IFERROR(VLOOKUP($H2285,AcctTbl,2,0),"کد ناشناخته"))</f>
        <v>0</v>
      </c>
      <c r="J2285" s="27">
        <f>IF($H2285="","",IFERROR(VLOOKUP($H2285,AcctTbl,3,0),""))</f>
        <v>0</v>
      </c>
      <c r="K2285" s="29"/>
      <c r="L2285" s="28"/>
      <c r="M2285" s="31"/>
      <c r="N2285" s="29"/>
      <c r="O2285" s="32">
        <f>IF($B2285="",0,IF($U2285="IN",N($M2285),0))</f>
        <v>0</v>
      </c>
      <c r="P2285" s="32">
        <f>IF($B2285="",0,IF(OR($U2285="OUT",$U2285="TRF"),N($M2285),0))</f>
        <v>0</v>
      </c>
      <c r="Q2285" s="32">
        <f>IF($B2285="",0,IF(OR($U2285="OUT",$U2285="TRF"),N($M2285),0))</f>
        <v>0</v>
      </c>
      <c r="R2285" s="32">
        <f>IF($B2285="",0,IF($U2285="IN",N($M2285),0))</f>
        <v>0</v>
      </c>
      <c r="S2285" s="33">
        <f>IF($B2285="","",IF($M2285="","⚠ مبلغ",IF($E2285="","⚠ بانک عامل",IF(AND($U2285="TRF",$F2285=""),"⚠ بانک مقصد",IF(AND($V2285&lt;&gt;"NONE",$V2285&lt;&gt;"",$Z2285=""),"⚠ طرف حساب","✓")))))</f>
        <v>0</v>
      </c>
      <c r="T2285" s="29"/>
      <c r="U2285" s="27">
        <f>IFERROR(VLOOKUP($D2285,BankOpTbl,2,0),"")</f>
        <v>0</v>
      </c>
      <c r="V2285" s="27">
        <f>IFERROR(VLOOKUP($D2285,BankOpTbl,3,0),"")</f>
        <v>0</v>
      </c>
      <c r="W2285" s="27">
        <f>IFERROR(VLOOKUP($D2285,BankOpTbl,4,0),"")</f>
        <v>0</v>
      </c>
      <c r="X2285" s="27">
        <f>IF($E2285="","",IFERROR(VLOOKUP($E2285,BankTbl,4,0),""))</f>
        <v>0</v>
      </c>
      <c r="Y2285" s="27">
        <f>IF($F2285="","",IFERROR(VLOOKUP($F2285,BankTbl,4,0),""))</f>
        <v>0</v>
      </c>
      <c r="Z2285" s="27">
        <f>IF($B2285="","",IF($V2285="PICK",LEFT($N2285,5),IF($V2285="FIXED",$W2285,IF($V2285="CODE",$H2285,""))))</f>
        <v>0</v>
      </c>
    </row>
    <row r="2286" spans="1:26" ht="21" customHeight="1">
      <c r="A2286" s="27">
        <f>IF($B2286="","",COUNTA($B$13:$B2286))</f>
        <v>0</v>
      </c>
      <c r="B2286" s="28"/>
      <c r="C2286" s="28"/>
      <c r="D2286" s="29"/>
      <c r="E2286" s="29"/>
      <c r="F2286" s="29"/>
      <c r="G2286" s="28"/>
      <c r="H2286" s="28"/>
      <c r="I2286" s="30">
        <f>IF($H2286="","",IFERROR(VLOOKUP($H2286,AcctTbl,2,0),"کد ناشناخته"))</f>
        <v>0</v>
      </c>
      <c r="J2286" s="27">
        <f>IF($H2286="","",IFERROR(VLOOKUP($H2286,AcctTbl,3,0),""))</f>
        <v>0</v>
      </c>
      <c r="K2286" s="29"/>
      <c r="L2286" s="28"/>
      <c r="M2286" s="31"/>
      <c r="N2286" s="29"/>
      <c r="O2286" s="32">
        <f>IF($B2286="",0,IF($U2286="IN",N($M2286),0))</f>
        <v>0</v>
      </c>
      <c r="P2286" s="32">
        <f>IF($B2286="",0,IF(OR($U2286="OUT",$U2286="TRF"),N($M2286),0))</f>
        <v>0</v>
      </c>
      <c r="Q2286" s="32">
        <f>IF($B2286="",0,IF(OR($U2286="OUT",$U2286="TRF"),N($M2286),0))</f>
        <v>0</v>
      </c>
      <c r="R2286" s="32">
        <f>IF($B2286="",0,IF($U2286="IN",N($M2286),0))</f>
        <v>0</v>
      </c>
      <c r="S2286" s="33">
        <f>IF($B2286="","",IF($M2286="","⚠ مبلغ",IF($E2286="","⚠ بانک عامل",IF(AND($U2286="TRF",$F2286=""),"⚠ بانک مقصد",IF(AND($V2286&lt;&gt;"NONE",$V2286&lt;&gt;"",$Z2286=""),"⚠ طرف حساب","✓")))))</f>
        <v>0</v>
      </c>
      <c r="T2286" s="29"/>
      <c r="U2286" s="27">
        <f>IFERROR(VLOOKUP($D2286,BankOpTbl,2,0),"")</f>
        <v>0</v>
      </c>
      <c r="V2286" s="27">
        <f>IFERROR(VLOOKUP($D2286,BankOpTbl,3,0),"")</f>
        <v>0</v>
      </c>
      <c r="W2286" s="27">
        <f>IFERROR(VLOOKUP($D2286,BankOpTbl,4,0),"")</f>
        <v>0</v>
      </c>
      <c r="X2286" s="27">
        <f>IF($E2286="","",IFERROR(VLOOKUP($E2286,BankTbl,4,0),""))</f>
        <v>0</v>
      </c>
      <c r="Y2286" s="27">
        <f>IF($F2286="","",IFERROR(VLOOKUP($F2286,BankTbl,4,0),""))</f>
        <v>0</v>
      </c>
      <c r="Z2286" s="27">
        <f>IF($B2286="","",IF($V2286="PICK",LEFT($N2286,5),IF($V2286="FIXED",$W2286,IF($V2286="CODE",$H2286,""))))</f>
        <v>0</v>
      </c>
    </row>
    <row r="2287" spans="1:26" ht="21" customHeight="1">
      <c r="A2287" s="27">
        <f>IF($B2287="","",COUNTA($B$13:$B2287))</f>
        <v>0</v>
      </c>
      <c r="B2287" s="28"/>
      <c r="C2287" s="28"/>
      <c r="D2287" s="29"/>
      <c r="E2287" s="29"/>
      <c r="F2287" s="29"/>
      <c r="G2287" s="28"/>
      <c r="H2287" s="28"/>
      <c r="I2287" s="30">
        <f>IF($H2287="","",IFERROR(VLOOKUP($H2287,AcctTbl,2,0),"کد ناشناخته"))</f>
        <v>0</v>
      </c>
      <c r="J2287" s="27">
        <f>IF($H2287="","",IFERROR(VLOOKUP($H2287,AcctTbl,3,0),""))</f>
        <v>0</v>
      </c>
      <c r="K2287" s="29"/>
      <c r="L2287" s="28"/>
      <c r="M2287" s="31"/>
      <c r="N2287" s="29"/>
      <c r="O2287" s="32">
        <f>IF($B2287="",0,IF($U2287="IN",N($M2287),0))</f>
        <v>0</v>
      </c>
      <c r="P2287" s="32">
        <f>IF($B2287="",0,IF(OR($U2287="OUT",$U2287="TRF"),N($M2287),0))</f>
        <v>0</v>
      </c>
      <c r="Q2287" s="32">
        <f>IF($B2287="",0,IF(OR($U2287="OUT",$U2287="TRF"),N($M2287),0))</f>
        <v>0</v>
      </c>
      <c r="R2287" s="32">
        <f>IF($B2287="",0,IF($U2287="IN",N($M2287),0))</f>
        <v>0</v>
      </c>
      <c r="S2287" s="33">
        <f>IF($B2287="","",IF($M2287="","⚠ مبلغ",IF($E2287="","⚠ بانک عامل",IF(AND($U2287="TRF",$F2287=""),"⚠ بانک مقصد",IF(AND($V2287&lt;&gt;"NONE",$V2287&lt;&gt;"",$Z2287=""),"⚠ طرف حساب","✓")))))</f>
        <v>0</v>
      </c>
      <c r="T2287" s="29"/>
      <c r="U2287" s="27">
        <f>IFERROR(VLOOKUP($D2287,BankOpTbl,2,0),"")</f>
        <v>0</v>
      </c>
      <c r="V2287" s="27">
        <f>IFERROR(VLOOKUP($D2287,BankOpTbl,3,0),"")</f>
        <v>0</v>
      </c>
      <c r="W2287" s="27">
        <f>IFERROR(VLOOKUP($D2287,BankOpTbl,4,0),"")</f>
        <v>0</v>
      </c>
      <c r="X2287" s="27">
        <f>IF($E2287="","",IFERROR(VLOOKUP($E2287,BankTbl,4,0),""))</f>
        <v>0</v>
      </c>
      <c r="Y2287" s="27">
        <f>IF($F2287="","",IFERROR(VLOOKUP($F2287,BankTbl,4,0),""))</f>
        <v>0</v>
      </c>
      <c r="Z2287" s="27">
        <f>IF($B2287="","",IF($V2287="PICK",LEFT($N2287,5),IF($V2287="FIXED",$W2287,IF($V2287="CODE",$H2287,""))))</f>
        <v>0</v>
      </c>
    </row>
    <row r="2288" spans="1:26" ht="21" customHeight="1">
      <c r="A2288" s="27">
        <f>IF($B2288="","",COUNTA($B$13:$B2288))</f>
        <v>0</v>
      </c>
      <c r="B2288" s="28"/>
      <c r="C2288" s="28"/>
      <c r="D2288" s="29"/>
      <c r="E2288" s="29"/>
      <c r="F2288" s="29"/>
      <c r="G2288" s="28"/>
      <c r="H2288" s="28"/>
      <c r="I2288" s="30">
        <f>IF($H2288="","",IFERROR(VLOOKUP($H2288,AcctTbl,2,0),"کد ناشناخته"))</f>
        <v>0</v>
      </c>
      <c r="J2288" s="27">
        <f>IF($H2288="","",IFERROR(VLOOKUP($H2288,AcctTbl,3,0),""))</f>
        <v>0</v>
      </c>
      <c r="K2288" s="29"/>
      <c r="L2288" s="28"/>
      <c r="M2288" s="31"/>
      <c r="N2288" s="29"/>
      <c r="O2288" s="32">
        <f>IF($B2288="",0,IF($U2288="IN",N($M2288),0))</f>
        <v>0</v>
      </c>
      <c r="P2288" s="32">
        <f>IF($B2288="",0,IF(OR($U2288="OUT",$U2288="TRF"),N($M2288),0))</f>
        <v>0</v>
      </c>
      <c r="Q2288" s="32">
        <f>IF($B2288="",0,IF(OR($U2288="OUT",$U2288="TRF"),N($M2288),0))</f>
        <v>0</v>
      </c>
      <c r="R2288" s="32">
        <f>IF($B2288="",0,IF($U2288="IN",N($M2288),0))</f>
        <v>0</v>
      </c>
      <c r="S2288" s="33">
        <f>IF($B2288="","",IF($M2288="","⚠ مبلغ",IF($E2288="","⚠ بانک عامل",IF(AND($U2288="TRF",$F2288=""),"⚠ بانک مقصد",IF(AND($V2288&lt;&gt;"NONE",$V2288&lt;&gt;"",$Z2288=""),"⚠ طرف حساب","✓")))))</f>
        <v>0</v>
      </c>
      <c r="T2288" s="29"/>
      <c r="U2288" s="27">
        <f>IFERROR(VLOOKUP($D2288,BankOpTbl,2,0),"")</f>
        <v>0</v>
      </c>
      <c r="V2288" s="27">
        <f>IFERROR(VLOOKUP($D2288,BankOpTbl,3,0),"")</f>
        <v>0</v>
      </c>
      <c r="W2288" s="27">
        <f>IFERROR(VLOOKUP($D2288,BankOpTbl,4,0),"")</f>
        <v>0</v>
      </c>
      <c r="X2288" s="27">
        <f>IF($E2288="","",IFERROR(VLOOKUP($E2288,BankTbl,4,0),""))</f>
        <v>0</v>
      </c>
      <c r="Y2288" s="27">
        <f>IF($F2288="","",IFERROR(VLOOKUP($F2288,BankTbl,4,0),""))</f>
        <v>0</v>
      </c>
      <c r="Z2288" s="27">
        <f>IF($B2288="","",IF($V2288="PICK",LEFT($N2288,5),IF($V2288="FIXED",$W2288,IF($V2288="CODE",$H2288,""))))</f>
        <v>0</v>
      </c>
    </row>
    <row r="2289" spans="1:26" ht="21" customHeight="1">
      <c r="A2289" s="27">
        <f>IF($B2289="","",COUNTA($B$13:$B2289))</f>
        <v>0</v>
      </c>
      <c r="B2289" s="28"/>
      <c r="C2289" s="28"/>
      <c r="D2289" s="29"/>
      <c r="E2289" s="29"/>
      <c r="F2289" s="29"/>
      <c r="G2289" s="28"/>
      <c r="H2289" s="28"/>
      <c r="I2289" s="30">
        <f>IF($H2289="","",IFERROR(VLOOKUP($H2289,AcctTbl,2,0),"کد ناشناخته"))</f>
        <v>0</v>
      </c>
      <c r="J2289" s="27">
        <f>IF($H2289="","",IFERROR(VLOOKUP($H2289,AcctTbl,3,0),""))</f>
        <v>0</v>
      </c>
      <c r="K2289" s="29"/>
      <c r="L2289" s="28"/>
      <c r="M2289" s="31"/>
      <c r="N2289" s="29"/>
      <c r="O2289" s="32">
        <f>IF($B2289="",0,IF($U2289="IN",N($M2289),0))</f>
        <v>0</v>
      </c>
      <c r="P2289" s="32">
        <f>IF($B2289="",0,IF(OR($U2289="OUT",$U2289="TRF"),N($M2289),0))</f>
        <v>0</v>
      </c>
      <c r="Q2289" s="32">
        <f>IF($B2289="",0,IF(OR($U2289="OUT",$U2289="TRF"),N($M2289),0))</f>
        <v>0</v>
      </c>
      <c r="R2289" s="32">
        <f>IF($B2289="",0,IF($U2289="IN",N($M2289),0))</f>
        <v>0</v>
      </c>
      <c r="S2289" s="33">
        <f>IF($B2289="","",IF($M2289="","⚠ مبلغ",IF($E2289="","⚠ بانک عامل",IF(AND($U2289="TRF",$F2289=""),"⚠ بانک مقصد",IF(AND($V2289&lt;&gt;"NONE",$V2289&lt;&gt;"",$Z2289=""),"⚠ طرف حساب","✓")))))</f>
        <v>0</v>
      </c>
      <c r="T2289" s="29"/>
      <c r="U2289" s="27">
        <f>IFERROR(VLOOKUP($D2289,BankOpTbl,2,0),"")</f>
        <v>0</v>
      </c>
      <c r="V2289" s="27">
        <f>IFERROR(VLOOKUP($D2289,BankOpTbl,3,0),"")</f>
        <v>0</v>
      </c>
      <c r="W2289" s="27">
        <f>IFERROR(VLOOKUP($D2289,BankOpTbl,4,0),"")</f>
        <v>0</v>
      </c>
      <c r="X2289" s="27">
        <f>IF($E2289="","",IFERROR(VLOOKUP($E2289,BankTbl,4,0),""))</f>
        <v>0</v>
      </c>
      <c r="Y2289" s="27">
        <f>IF($F2289="","",IFERROR(VLOOKUP($F2289,BankTbl,4,0),""))</f>
        <v>0</v>
      </c>
      <c r="Z2289" s="27">
        <f>IF($B2289="","",IF($V2289="PICK",LEFT($N2289,5),IF($V2289="FIXED",$W2289,IF($V2289="CODE",$H2289,""))))</f>
        <v>0</v>
      </c>
    </row>
    <row r="2290" spans="1:26" ht="21" customHeight="1">
      <c r="A2290" s="27">
        <f>IF($B2290="","",COUNTA($B$13:$B2290))</f>
        <v>0</v>
      </c>
      <c r="B2290" s="28"/>
      <c r="C2290" s="28"/>
      <c r="D2290" s="29"/>
      <c r="E2290" s="29"/>
      <c r="F2290" s="29"/>
      <c r="G2290" s="28"/>
      <c r="H2290" s="28"/>
      <c r="I2290" s="30">
        <f>IF($H2290="","",IFERROR(VLOOKUP($H2290,AcctTbl,2,0),"کد ناشناخته"))</f>
        <v>0</v>
      </c>
      <c r="J2290" s="27">
        <f>IF($H2290="","",IFERROR(VLOOKUP($H2290,AcctTbl,3,0),""))</f>
        <v>0</v>
      </c>
      <c r="K2290" s="29"/>
      <c r="L2290" s="28"/>
      <c r="M2290" s="31"/>
      <c r="N2290" s="29"/>
      <c r="O2290" s="32">
        <f>IF($B2290="",0,IF($U2290="IN",N($M2290),0))</f>
        <v>0</v>
      </c>
      <c r="P2290" s="32">
        <f>IF($B2290="",0,IF(OR($U2290="OUT",$U2290="TRF"),N($M2290),0))</f>
        <v>0</v>
      </c>
      <c r="Q2290" s="32">
        <f>IF($B2290="",0,IF(OR($U2290="OUT",$U2290="TRF"),N($M2290),0))</f>
        <v>0</v>
      </c>
      <c r="R2290" s="32">
        <f>IF($B2290="",0,IF($U2290="IN",N($M2290),0))</f>
        <v>0</v>
      </c>
      <c r="S2290" s="33">
        <f>IF($B2290="","",IF($M2290="","⚠ مبلغ",IF($E2290="","⚠ بانک عامل",IF(AND($U2290="TRF",$F2290=""),"⚠ بانک مقصد",IF(AND($V2290&lt;&gt;"NONE",$V2290&lt;&gt;"",$Z2290=""),"⚠ طرف حساب","✓")))))</f>
        <v>0</v>
      </c>
      <c r="T2290" s="29"/>
      <c r="U2290" s="27">
        <f>IFERROR(VLOOKUP($D2290,BankOpTbl,2,0),"")</f>
        <v>0</v>
      </c>
      <c r="V2290" s="27">
        <f>IFERROR(VLOOKUP($D2290,BankOpTbl,3,0),"")</f>
        <v>0</v>
      </c>
      <c r="W2290" s="27">
        <f>IFERROR(VLOOKUP($D2290,BankOpTbl,4,0),"")</f>
        <v>0</v>
      </c>
      <c r="X2290" s="27">
        <f>IF($E2290="","",IFERROR(VLOOKUP($E2290,BankTbl,4,0),""))</f>
        <v>0</v>
      </c>
      <c r="Y2290" s="27">
        <f>IF($F2290="","",IFERROR(VLOOKUP($F2290,BankTbl,4,0),""))</f>
        <v>0</v>
      </c>
      <c r="Z2290" s="27">
        <f>IF($B2290="","",IF($V2290="PICK",LEFT($N2290,5),IF($V2290="FIXED",$W2290,IF($V2290="CODE",$H2290,""))))</f>
        <v>0</v>
      </c>
    </row>
    <row r="2291" spans="1:26" ht="21" customHeight="1">
      <c r="A2291" s="27">
        <f>IF($B2291="","",COUNTA($B$13:$B2291))</f>
        <v>0</v>
      </c>
      <c r="B2291" s="28"/>
      <c r="C2291" s="28"/>
      <c r="D2291" s="29"/>
      <c r="E2291" s="29"/>
      <c r="F2291" s="29"/>
      <c r="G2291" s="28"/>
      <c r="H2291" s="28"/>
      <c r="I2291" s="30">
        <f>IF($H2291="","",IFERROR(VLOOKUP($H2291,AcctTbl,2,0),"کد ناشناخته"))</f>
        <v>0</v>
      </c>
      <c r="J2291" s="27">
        <f>IF($H2291="","",IFERROR(VLOOKUP($H2291,AcctTbl,3,0),""))</f>
        <v>0</v>
      </c>
      <c r="K2291" s="29"/>
      <c r="L2291" s="28"/>
      <c r="M2291" s="31"/>
      <c r="N2291" s="29"/>
      <c r="O2291" s="32">
        <f>IF($B2291="",0,IF($U2291="IN",N($M2291),0))</f>
        <v>0</v>
      </c>
      <c r="P2291" s="32">
        <f>IF($B2291="",0,IF(OR($U2291="OUT",$U2291="TRF"),N($M2291),0))</f>
        <v>0</v>
      </c>
      <c r="Q2291" s="32">
        <f>IF($B2291="",0,IF(OR($U2291="OUT",$U2291="TRF"),N($M2291),0))</f>
        <v>0</v>
      </c>
      <c r="R2291" s="32">
        <f>IF($B2291="",0,IF($U2291="IN",N($M2291),0))</f>
        <v>0</v>
      </c>
      <c r="S2291" s="33">
        <f>IF($B2291="","",IF($M2291="","⚠ مبلغ",IF($E2291="","⚠ بانک عامل",IF(AND($U2291="TRF",$F2291=""),"⚠ بانک مقصد",IF(AND($V2291&lt;&gt;"NONE",$V2291&lt;&gt;"",$Z2291=""),"⚠ طرف حساب","✓")))))</f>
        <v>0</v>
      </c>
      <c r="T2291" s="29"/>
      <c r="U2291" s="27">
        <f>IFERROR(VLOOKUP($D2291,BankOpTbl,2,0),"")</f>
        <v>0</v>
      </c>
      <c r="V2291" s="27">
        <f>IFERROR(VLOOKUP($D2291,BankOpTbl,3,0),"")</f>
        <v>0</v>
      </c>
      <c r="W2291" s="27">
        <f>IFERROR(VLOOKUP($D2291,BankOpTbl,4,0),"")</f>
        <v>0</v>
      </c>
      <c r="X2291" s="27">
        <f>IF($E2291="","",IFERROR(VLOOKUP($E2291,BankTbl,4,0),""))</f>
        <v>0</v>
      </c>
      <c r="Y2291" s="27">
        <f>IF($F2291="","",IFERROR(VLOOKUP($F2291,BankTbl,4,0),""))</f>
        <v>0</v>
      </c>
      <c r="Z2291" s="27">
        <f>IF($B2291="","",IF($V2291="PICK",LEFT($N2291,5),IF($V2291="FIXED",$W2291,IF($V2291="CODE",$H2291,""))))</f>
        <v>0</v>
      </c>
    </row>
    <row r="2292" spans="1:26" ht="21" customHeight="1">
      <c r="A2292" s="27">
        <f>IF($B2292="","",COUNTA($B$13:$B2292))</f>
        <v>0</v>
      </c>
      <c r="B2292" s="28"/>
      <c r="C2292" s="28"/>
      <c r="D2292" s="29"/>
      <c r="E2292" s="29"/>
      <c r="F2292" s="29"/>
      <c r="G2292" s="28"/>
      <c r="H2292" s="28"/>
      <c r="I2292" s="30">
        <f>IF($H2292="","",IFERROR(VLOOKUP($H2292,AcctTbl,2,0),"کد ناشناخته"))</f>
        <v>0</v>
      </c>
      <c r="J2292" s="27">
        <f>IF($H2292="","",IFERROR(VLOOKUP($H2292,AcctTbl,3,0),""))</f>
        <v>0</v>
      </c>
      <c r="K2292" s="29"/>
      <c r="L2292" s="28"/>
      <c r="M2292" s="31"/>
      <c r="N2292" s="29"/>
      <c r="O2292" s="32">
        <f>IF($B2292="",0,IF($U2292="IN",N($M2292),0))</f>
        <v>0</v>
      </c>
      <c r="P2292" s="32">
        <f>IF($B2292="",0,IF(OR($U2292="OUT",$U2292="TRF"),N($M2292),0))</f>
        <v>0</v>
      </c>
      <c r="Q2292" s="32">
        <f>IF($B2292="",0,IF(OR($U2292="OUT",$U2292="TRF"),N($M2292),0))</f>
        <v>0</v>
      </c>
      <c r="R2292" s="32">
        <f>IF($B2292="",0,IF($U2292="IN",N($M2292),0))</f>
        <v>0</v>
      </c>
      <c r="S2292" s="33">
        <f>IF($B2292="","",IF($M2292="","⚠ مبلغ",IF($E2292="","⚠ بانک عامل",IF(AND($U2292="TRF",$F2292=""),"⚠ بانک مقصد",IF(AND($V2292&lt;&gt;"NONE",$V2292&lt;&gt;"",$Z2292=""),"⚠ طرف حساب","✓")))))</f>
        <v>0</v>
      </c>
      <c r="T2292" s="29"/>
      <c r="U2292" s="27">
        <f>IFERROR(VLOOKUP($D2292,BankOpTbl,2,0),"")</f>
        <v>0</v>
      </c>
      <c r="V2292" s="27">
        <f>IFERROR(VLOOKUP($D2292,BankOpTbl,3,0),"")</f>
        <v>0</v>
      </c>
      <c r="W2292" s="27">
        <f>IFERROR(VLOOKUP($D2292,BankOpTbl,4,0),"")</f>
        <v>0</v>
      </c>
      <c r="X2292" s="27">
        <f>IF($E2292="","",IFERROR(VLOOKUP($E2292,BankTbl,4,0),""))</f>
        <v>0</v>
      </c>
      <c r="Y2292" s="27">
        <f>IF($F2292="","",IFERROR(VLOOKUP($F2292,BankTbl,4,0),""))</f>
        <v>0</v>
      </c>
      <c r="Z2292" s="27">
        <f>IF($B2292="","",IF($V2292="PICK",LEFT($N2292,5),IF($V2292="FIXED",$W2292,IF($V2292="CODE",$H2292,""))))</f>
        <v>0</v>
      </c>
    </row>
    <row r="2293" spans="1:26" ht="21" customHeight="1">
      <c r="A2293" s="27">
        <f>IF($B2293="","",COUNTA($B$13:$B2293))</f>
        <v>0</v>
      </c>
      <c r="B2293" s="28"/>
      <c r="C2293" s="28"/>
      <c r="D2293" s="29"/>
      <c r="E2293" s="29"/>
      <c r="F2293" s="29"/>
      <c r="G2293" s="28"/>
      <c r="H2293" s="28"/>
      <c r="I2293" s="30">
        <f>IF($H2293="","",IFERROR(VLOOKUP($H2293,AcctTbl,2,0),"کد ناشناخته"))</f>
        <v>0</v>
      </c>
      <c r="J2293" s="27">
        <f>IF($H2293="","",IFERROR(VLOOKUP($H2293,AcctTbl,3,0),""))</f>
        <v>0</v>
      </c>
      <c r="K2293" s="29"/>
      <c r="L2293" s="28"/>
      <c r="M2293" s="31"/>
      <c r="N2293" s="29"/>
      <c r="O2293" s="32">
        <f>IF($B2293="",0,IF($U2293="IN",N($M2293),0))</f>
        <v>0</v>
      </c>
      <c r="P2293" s="32">
        <f>IF($B2293="",0,IF(OR($U2293="OUT",$U2293="TRF"),N($M2293),0))</f>
        <v>0</v>
      </c>
      <c r="Q2293" s="32">
        <f>IF($B2293="",0,IF(OR($U2293="OUT",$U2293="TRF"),N($M2293),0))</f>
        <v>0</v>
      </c>
      <c r="R2293" s="32">
        <f>IF($B2293="",0,IF($U2293="IN",N($M2293),0))</f>
        <v>0</v>
      </c>
      <c r="S2293" s="33">
        <f>IF($B2293="","",IF($M2293="","⚠ مبلغ",IF($E2293="","⚠ بانک عامل",IF(AND($U2293="TRF",$F2293=""),"⚠ بانک مقصد",IF(AND($V2293&lt;&gt;"NONE",$V2293&lt;&gt;"",$Z2293=""),"⚠ طرف حساب","✓")))))</f>
        <v>0</v>
      </c>
      <c r="T2293" s="29"/>
      <c r="U2293" s="27">
        <f>IFERROR(VLOOKUP($D2293,BankOpTbl,2,0),"")</f>
        <v>0</v>
      </c>
      <c r="V2293" s="27">
        <f>IFERROR(VLOOKUP($D2293,BankOpTbl,3,0),"")</f>
        <v>0</v>
      </c>
      <c r="W2293" s="27">
        <f>IFERROR(VLOOKUP($D2293,BankOpTbl,4,0),"")</f>
        <v>0</v>
      </c>
      <c r="X2293" s="27">
        <f>IF($E2293="","",IFERROR(VLOOKUP($E2293,BankTbl,4,0),""))</f>
        <v>0</v>
      </c>
      <c r="Y2293" s="27">
        <f>IF($F2293="","",IFERROR(VLOOKUP($F2293,BankTbl,4,0),""))</f>
        <v>0</v>
      </c>
      <c r="Z2293" s="27">
        <f>IF($B2293="","",IF($V2293="PICK",LEFT($N2293,5),IF($V2293="FIXED",$W2293,IF($V2293="CODE",$H2293,""))))</f>
        <v>0</v>
      </c>
    </row>
    <row r="2294" spans="1:26" ht="21" customHeight="1">
      <c r="A2294" s="27">
        <f>IF($B2294="","",COUNTA($B$13:$B2294))</f>
        <v>0</v>
      </c>
      <c r="B2294" s="28"/>
      <c r="C2294" s="28"/>
      <c r="D2294" s="29"/>
      <c r="E2294" s="29"/>
      <c r="F2294" s="29"/>
      <c r="G2294" s="28"/>
      <c r="H2294" s="28"/>
      <c r="I2294" s="30">
        <f>IF($H2294="","",IFERROR(VLOOKUP($H2294,AcctTbl,2,0),"کد ناشناخته"))</f>
        <v>0</v>
      </c>
      <c r="J2294" s="27">
        <f>IF($H2294="","",IFERROR(VLOOKUP($H2294,AcctTbl,3,0),""))</f>
        <v>0</v>
      </c>
      <c r="K2294" s="29"/>
      <c r="L2294" s="28"/>
      <c r="M2294" s="31"/>
      <c r="N2294" s="29"/>
      <c r="O2294" s="32">
        <f>IF($B2294="",0,IF($U2294="IN",N($M2294),0))</f>
        <v>0</v>
      </c>
      <c r="P2294" s="32">
        <f>IF($B2294="",0,IF(OR($U2294="OUT",$U2294="TRF"),N($M2294),0))</f>
        <v>0</v>
      </c>
      <c r="Q2294" s="32">
        <f>IF($B2294="",0,IF(OR($U2294="OUT",$U2294="TRF"),N($M2294),0))</f>
        <v>0</v>
      </c>
      <c r="R2294" s="32">
        <f>IF($B2294="",0,IF($U2294="IN",N($M2294),0))</f>
        <v>0</v>
      </c>
      <c r="S2294" s="33">
        <f>IF($B2294="","",IF($M2294="","⚠ مبلغ",IF($E2294="","⚠ بانک عامل",IF(AND($U2294="TRF",$F2294=""),"⚠ بانک مقصد",IF(AND($V2294&lt;&gt;"NONE",$V2294&lt;&gt;"",$Z2294=""),"⚠ طرف حساب","✓")))))</f>
        <v>0</v>
      </c>
      <c r="T2294" s="29"/>
      <c r="U2294" s="27">
        <f>IFERROR(VLOOKUP($D2294,BankOpTbl,2,0),"")</f>
        <v>0</v>
      </c>
      <c r="V2294" s="27">
        <f>IFERROR(VLOOKUP($D2294,BankOpTbl,3,0),"")</f>
        <v>0</v>
      </c>
      <c r="W2294" s="27">
        <f>IFERROR(VLOOKUP($D2294,BankOpTbl,4,0),"")</f>
        <v>0</v>
      </c>
      <c r="X2294" s="27">
        <f>IF($E2294="","",IFERROR(VLOOKUP($E2294,BankTbl,4,0),""))</f>
        <v>0</v>
      </c>
      <c r="Y2294" s="27">
        <f>IF($F2294="","",IFERROR(VLOOKUP($F2294,BankTbl,4,0),""))</f>
        <v>0</v>
      </c>
      <c r="Z2294" s="27">
        <f>IF($B2294="","",IF($V2294="PICK",LEFT($N2294,5),IF($V2294="FIXED",$W2294,IF($V2294="CODE",$H2294,""))))</f>
        <v>0</v>
      </c>
    </row>
    <row r="2295" spans="1:26" ht="21" customHeight="1">
      <c r="A2295" s="27">
        <f>IF($B2295="","",COUNTA($B$13:$B2295))</f>
        <v>0</v>
      </c>
      <c r="B2295" s="28"/>
      <c r="C2295" s="28"/>
      <c r="D2295" s="29"/>
      <c r="E2295" s="29"/>
      <c r="F2295" s="29"/>
      <c r="G2295" s="28"/>
      <c r="H2295" s="28"/>
      <c r="I2295" s="30">
        <f>IF($H2295="","",IFERROR(VLOOKUP($H2295,AcctTbl,2,0),"کد ناشناخته"))</f>
        <v>0</v>
      </c>
      <c r="J2295" s="27">
        <f>IF($H2295="","",IFERROR(VLOOKUP($H2295,AcctTbl,3,0),""))</f>
        <v>0</v>
      </c>
      <c r="K2295" s="29"/>
      <c r="L2295" s="28"/>
      <c r="M2295" s="31"/>
      <c r="N2295" s="29"/>
      <c r="O2295" s="32">
        <f>IF($B2295="",0,IF($U2295="IN",N($M2295),0))</f>
        <v>0</v>
      </c>
      <c r="P2295" s="32">
        <f>IF($B2295="",0,IF(OR($U2295="OUT",$U2295="TRF"),N($M2295),0))</f>
        <v>0</v>
      </c>
      <c r="Q2295" s="32">
        <f>IF($B2295="",0,IF(OR($U2295="OUT",$U2295="TRF"),N($M2295),0))</f>
        <v>0</v>
      </c>
      <c r="R2295" s="32">
        <f>IF($B2295="",0,IF($U2295="IN",N($M2295),0))</f>
        <v>0</v>
      </c>
      <c r="S2295" s="33">
        <f>IF($B2295="","",IF($M2295="","⚠ مبلغ",IF($E2295="","⚠ بانک عامل",IF(AND($U2295="TRF",$F2295=""),"⚠ بانک مقصد",IF(AND($V2295&lt;&gt;"NONE",$V2295&lt;&gt;"",$Z2295=""),"⚠ طرف حساب","✓")))))</f>
        <v>0</v>
      </c>
      <c r="T2295" s="29"/>
      <c r="U2295" s="27">
        <f>IFERROR(VLOOKUP($D2295,BankOpTbl,2,0),"")</f>
        <v>0</v>
      </c>
      <c r="V2295" s="27">
        <f>IFERROR(VLOOKUP($D2295,BankOpTbl,3,0),"")</f>
        <v>0</v>
      </c>
      <c r="W2295" s="27">
        <f>IFERROR(VLOOKUP($D2295,BankOpTbl,4,0),"")</f>
        <v>0</v>
      </c>
      <c r="X2295" s="27">
        <f>IF($E2295="","",IFERROR(VLOOKUP($E2295,BankTbl,4,0),""))</f>
        <v>0</v>
      </c>
      <c r="Y2295" s="27">
        <f>IF($F2295="","",IFERROR(VLOOKUP($F2295,BankTbl,4,0),""))</f>
        <v>0</v>
      </c>
      <c r="Z2295" s="27">
        <f>IF($B2295="","",IF($V2295="PICK",LEFT($N2295,5),IF($V2295="FIXED",$W2295,IF($V2295="CODE",$H2295,""))))</f>
        <v>0</v>
      </c>
    </row>
    <row r="2296" spans="1:26" ht="21" customHeight="1">
      <c r="A2296" s="27">
        <f>IF($B2296="","",COUNTA($B$13:$B2296))</f>
        <v>0</v>
      </c>
      <c r="B2296" s="28"/>
      <c r="C2296" s="28"/>
      <c r="D2296" s="29"/>
      <c r="E2296" s="29"/>
      <c r="F2296" s="29"/>
      <c r="G2296" s="28"/>
      <c r="H2296" s="28"/>
      <c r="I2296" s="30">
        <f>IF($H2296="","",IFERROR(VLOOKUP($H2296,AcctTbl,2,0),"کد ناشناخته"))</f>
        <v>0</v>
      </c>
      <c r="J2296" s="27">
        <f>IF($H2296="","",IFERROR(VLOOKUP($H2296,AcctTbl,3,0),""))</f>
        <v>0</v>
      </c>
      <c r="K2296" s="29"/>
      <c r="L2296" s="28"/>
      <c r="M2296" s="31"/>
      <c r="N2296" s="29"/>
      <c r="O2296" s="32">
        <f>IF($B2296="",0,IF($U2296="IN",N($M2296),0))</f>
        <v>0</v>
      </c>
      <c r="P2296" s="32">
        <f>IF($B2296="",0,IF(OR($U2296="OUT",$U2296="TRF"),N($M2296),0))</f>
        <v>0</v>
      </c>
      <c r="Q2296" s="32">
        <f>IF($B2296="",0,IF(OR($U2296="OUT",$U2296="TRF"),N($M2296),0))</f>
        <v>0</v>
      </c>
      <c r="R2296" s="32">
        <f>IF($B2296="",0,IF($U2296="IN",N($M2296),0))</f>
        <v>0</v>
      </c>
      <c r="S2296" s="33">
        <f>IF($B2296="","",IF($M2296="","⚠ مبلغ",IF($E2296="","⚠ بانک عامل",IF(AND($U2296="TRF",$F2296=""),"⚠ بانک مقصد",IF(AND($V2296&lt;&gt;"NONE",$V2296&lt;&gt;"",$Z2296=""),"⚠ طرف حساب","✓")))))</f>
        <v>0</v>
      </c>
      <c r="T2296" s="29"/>
      <c r="U2296" s="27">
        <f>IFERROR(VLOOKUP($D2296,BankOpTbl,2,0),"")</f>
        <v>0</v>
      </c>
      <c r="V2296" s="27">
        <f>IFERROR(VLOOKUP($D2296,BankOpTbl,3,0),"")</f>
        <v>0</v>
      </c>
      <c r="W2296" s="27">
        <f>IFERROR(VLOOKUP($D2296,BankOpTbl,4,0),"")</f>
        <v>0</v>
      </c>
      <c r="X2296" s="27">
        <f>IF($E2296="","",IFERROR(VLOOKUP($E2296,BankTbl,4,0),""))</f>
        <v>0</v>
      </c>
      <c r="Y2296" s="27">
        <f>IF($F2296="","",IFERROR(VLOOKUP($F2296,BankTbl,4,0),""))</f>
        <v>0</v>
      </c>
      <c r="Z2296" s="27">
        <f>IF($B2296="","",IF($V2296="PICK",LEFT($N2296,5),IF($V2296="FIXED",$W2296,IF($V2296="CODE",$H2296,""))))</f>
        <v>0</v>
      </c>
    </row>
    <row r="2297" spans="1:26" ht="21" customHeight="1">
      <c r="A2297" s="27">
        <f>IF($B2297="","",COUNTA($B$13:$B2297))</f>
        <v>0</v>
      </c>
      <c r="B2297" s="28"/>
      <c r="C2297" s="28"/>
      <c r="D2297" s="29"/>
      <c r="E2297" s="29"/>
      <c r="F2297" s="29"/>
      <c r="G2297" s="28"/>
      <c r="H2297" s="28"/>
      <c r="I2297" s="30">
        <f>IF($H2297="","",IFERROR(VLOOKUP($H2297,AcctTbl,2,0),"کد ناشناخته"))</f>
        <v>0</v>
      </c>
      <c r="J2297" s="27">
        <f>IF($H2297="","",IFERROR(VLOOKUP($H2297,AcctTbl,3,0),""))</f>
        <v>0</v>
      </c>
      <c r="K2297" s="29"/>
      <c r="L2297" s="28"/>
      <c r="M2297" s="31"/>
      <c r="N2297" s="29"/>
      <c r="O2297" s="32">
        <f>IF($B2297="",0,IF($U2297="IN",N($M2297),0))</f>
        <v>0</v>
      </c>
      <c r="P2297" s="32">
        <f>IF($B2297="",0,IF(OR($U2297="OUT",$U2297="TRF"),N($M2297),0))</f>
        <v>0</v>
      </c>
      <c r="Q2297" s="32">
        <f>IF($B2297="",0,IF(OR($U2297="OUT",$U2297="TRF"),N($M2297),0))</f>
        <v>0</v>
      </c>
      <c r="R2297" s="32">
        <f>IF($B2297="",0,IF($U2297="IN",N($M2297),0))</f>
        <v>0</v>
      </c>
      <c r="S2297" s="33">
        <f>IF($B2297="","",IF($M2297="","⚠ مبلغ",IF($E2297="","⚠ بانک عامل",IF(AND($U2297="TRF",$F2297=""),"⚠ بانک مقصد",IF(AND($V2297&lt;&gt;"NONE",$V2297&lt;&gt;"",$Z2297=""),"⚠ طرف حساب","✓")))))</f>
        <v>0</v>
      </c>
      <c r="T2297" s="29"/>
      <c r="U2297" s="27">
        <f>IFERROR(VLOOKUP($D2297,BankOpTbl,2,0),"")</f>
        <v>0</v>
      </c>
      <c r="V2297" s="27">
        <f>IFERROR(VLOOKUP($D2297,BankOpTbl,3,0),"")</f>
        <v>0</v>
      </c>
      <c r="W2297" s="27">
        <f>IFERROR(VLOOKUP($D2297,BankOpTbl,4,0),"")</f>
        <v>0</v>
      </c>
      <c r="X2297" s="27">
        <f>IF($E2297="","",IFERROR(VLOOKUP($E2297,BankTbl,4,0),""))</f>
        <v>0</v>
      </c>
      <c r="Y2297" s="27">
        <f>IF($F2297="","",IFERROR(VLOOKUP($F2297,BankTbl,4,0),""))</f>
        <v>0</v>
      </c>
      <c r="Z2297" s="27">
        <f>IF($B2297="","",IF($V2297="PICK",LEFT($N2297,5),IF($V2297="FIXED",$W2297,IF($V2297="CODE",$H2297,""))))</f>
        <v>0</v>
      </c>
    </row>
    <row r="2298" spans="1:26" ht="21" customHeight="1">
      <c r="A2298" s="27">
        <f>IF($B2298="","",COUNTA($B$13:$B2298))</f>
        <v>0</v>
      </c>
      <c r="B2298" s="28"/>
      <c r="C2298" s="28"/>
      <c r="D2298" s="29"/>
      <c r="E2298" s="29"/>
      <c r="F2298" s="29"/>
      <c r="G2298" s="28"/>
      <c r="H2298" s="28"/>
      <c r="I2298" s="30">
        <f>IF($H2298="","",IFERROR(VLOOKUP($H2298,AcctTbl,2,0),"کد ناشناخته"))</f>
        <v>0</v>
      </c>
      <c r="J2298" s="27">
        <f>IF($H2298="","",IFERROR(VLOOKUP($H2298,AcctTbl,3,0),""))</f>
        <v>0</v>
      </c>
      <c r="K2298" s="29"/>
      <c r="L2298" s="28"/>
      <c r="M2298" s="31"/>
      <c r="N2298" s="29"/>
      <c r="O2298" s="32">
        <f>IF($B2298="",0,IF($U2298="IN",N($M2298),0))</f>
        <v>0</v>
      </c>
      <c r="P2298" s="32">
        <f>IF($B2298="",0,IF(OR($U2298="OUT",$U2298="TRF"),N($M2298),0))</f>
        <v>0</v>
      </c>
      <c r="Q2298" s="32">
        <f>IF($B2298="",0,IF(OR($U2298="OUT",$U2298="TRF"),N($M2298),0))</f>
        <v>0</v>
      </c>
      <c r="R2298" s="32">
        <f>IF($B2298="",0,IF($U2298="IN",N($M2298),0))</f>
        <v>0</v>
      </c>
      <c r="S2298" s="33">
        <f>IF($B2298="","",IF($M2298="","⚠ مبلغ",IF($E2298="","⚠ بانک عامل",IF(AND($U2298="TRF",$F2298=""),"⚠ بانک مقصد",IF(AND($V2298&lt;&gt;"NONE",$V2298&lt;&gt;"",$Z2298=""),"⚠ طرف حساب","✓")))))</f>
        <v>0</v>
      </c>
      <c r="T2298" s="29"/>
      <c r="U2298" s="27">
        <f>IFERROR(VLOOKUP($D2298,BankOpTbl,2,0),"")</f>
        <v>0</v>
      </c>
      <c r="V2298" s="27">
        <f>IFERROR(VLOOKUP($D2298,BankOpTbl,3,0),"")</f>
        <v>0</v>
      </c>
      <c r="W2298" s="27">
        <f>IFERROR(VLOOKUP($D2298,BankOpTbl,4,0),"")</f>
        <v>0</v>
      </c>
      <c r="X2298" s="27">
        <f>IF($E2298="","",IFERROR(VLOOKUP($E2298,BankTbl,4,0),""))</f>
        <v>0</v>
      </c>
      <c r="Y2298" s="27">
        <f>IF($F2298="","",IFERROR(VLOOKUP($F2298,BankTbl,4,0),""))</f>
        <v>0</v>
      </c>
      <c r="Z2298" s="27">
        <f>IF($B2298="","",IF($V2298="PICK",LEFT($N2298,5),IF($V2298="FIXED",$W2298,IF($V2298="CODE",$H2298,""))))</f>
        <v>0</v>
      </c>
    </row>
    <row r="2299" spans="1:26" ht="21" customHeight="1">
      <c r="A2299" s="27">
        <f>IF($B2299="","",COUNTA($B$13:$B2299))</f>
        <v>0</v>
      </c>
      <c r="B2299" s="28"/>
      <c r="C2299" s="28"/>
      <c r="D2299" s="29"/>
      <c r="E2299" s="29"/>
      <c r="F2299" s="29"/>
      <c r="G2299" s="28"/>
      <c r="H2299" s="28"/>
      <c r="I2299" s="30">
        <f>IF($H2299="","",IFERROR(VLOOKUP($H2299,AcctTbl,2,0),"کد ناشناخته"))</f>
        <v>0</v>
      </c>
      <c r="J2299" s="27">
        <f>IF($H2299="","",IFERROR(VLOOKUP($H2299,AcctTbl,3,0),""))</f>
        <v>0</v>
      </c>
      <c r="K2299" s="29"/>
      <c r="L2299" s="28"/>
      <c r="M2299" s="31"/>
      <c r="N2299" s="29"/>
      <c r="O2299" s="32">
        <f>IF($B2299="",0,IF($U2299="IN",N($M2299),0))</f>
        <v>0</v>
      </c>
      <c r="P2299" s="32">
        <f>IF($B2299="",0,IF(OR($U2299="OUT",$U2299="TRF"),N($M2299),0))</f>
        <v>0</v>
      </c>
      <c r="Q2299" s="32">
        <f>IF($B2299="",0,IF(OR($U2299="OUT",$U2299="TRF"),N($M2299),0))</f>
        <v>0</v>
      </c>
      <c r="R2299" s="32">
        <f>IF($B2299="",0,IF($U2299="IN",N($M2299),0))</f>
        <v>0</v>
      </c>
      <c r="S2299" s="33">
        <f>IF($B2299="","",IF($M2299="","⚠ مبلغ",IF($E2299="","⚠ بانک عامل",IF(AND($U2299="TRF",$F2299=""),"⚠ بانک مقصد",IF(AND($V2299&lt;&gt;"NONE",$V2299&lt;&gt;"",$Z2299=""),"⚠ طرف حساب","✓")))))</f>
        <v>0</v>
      </c>
      <c r="T2299" s="29"/>
      <c r="U2299" s="27">
        <f>IFERROR(VLOOKUP($D2299,BankOpTbl,2,0),"")</f>
        <v>0</v>
      </c>
      <c r="V2299" s="27">
        <f>IFERROR(VLOOKUP($D2299,BankOpTbl,3,0),"")</f>
        <v>0</v>
      </c>
      <c r="W2299" s="27">
        <f>IFERROR(VLOOKUP($D2299,BankOpTbl,4,0),"")</f>
        <v>0</v>
      </c>
      <c r="X2299" s="27">
        <f>IF($E2299="","",IFERROR(VLOOKUP($E2299,BankTbl,4,0),""))</f>
        <v>0</v>
      </c>
      <c r="Y2299" s="27">
        <f>IF($F2299="","",IFERROR(VLOOKUP($F2299,BankTbl,4,0),""))</f>
        <v>0</v>
      </c>
      <c r="Z2299" s="27">
        <f>IF($B2299="","",IF($V2299="PICK",LEFT($N2299,5),IF($V2299="FIXED",$W2299,IF($V2299="CODE",$H2299,""))))</f>
        <v>0</v>
      </c>
    </row>
    <row r="2300" spans="1:26" ht="21" customHeight="1">
      <c r="A2300" s="27">
        <f>IF($B2300="","",COUNTA($B$13:$B2300))</f>
        <v>0</v>
      </c>
      <c r="B2300" s="28"/>
      <c r="C2300" s="28"/>
      <c r="D2300" s="29"/>
      <c r="E2300" s="29"/>
      <c r="F2300" s="29"/>
      <c r="G2300" s="28"/>
      <c r="H2300" s="28"/>
      <c r="I2300" s="30">
        <f>IF($H2300="","",IFERROR(VLOOKUP($H2300,AcctTbl,2,0),"کد ناشناخته"))</f>
        <v>0</v>
      </c>
      <c r="J2300" s="27">
        <f>IF($H2300="","",IFERROR(VLOOKUP($H2300,AcctTbl,3,0),""))</f>
        <v>0</v>
      </c>
      <c r="K2300" s="29"/>
      <c r="L2300" s="28"/>
      <c r="M2300" s="31"/>
      <c r="N2300" s="29"/>
      <c r="O2300" s="32">
        <f>IF($B2300="",0,IF($U2300="IN",N($M2300),0))</f>
        <v>0</v>
      </c>
      <c r="P2300" s="32">
        <f>IF($B2300="",0,IF(OR($U2300="OUT",$U2300="TRF"),N($M2300),0))</f>
        <v>0</v>
      </c>
      <c r="Q2300" s="32">
        <f>IF($B2300="",0,IF(OR($U2300="OUT",$U2300="TRF"),N($M2300),0))</f>
        <v>0</v>
      </c>
      <c r="R2300" s="32">
        <f>IF($B2300="",0,IF($U2300="IN",N($M2300),0))</f>
        <v>0</v>
      </c>
      <c r="S2300" s="33">
        <f>IF($B2300="","",IF($M2300="","⚠ مبلغ",IF($E2300="","⚠ بانک عامل",IF(AND($U2300="TRF",$F2300=""),"⚠ بانک مقصد",IF(AND($V2300&lt;&gt;"NONE",$V2300&lt;&gt;"",$Z2300=""),"⚠ طرف حساب","✓")))))</f>
        <v>0</v>
      </c>
      <c r="T2300" s="29"/>
      <c r="U2300" s="27">
        <f>IFERROR(VLOOKUP($D2300,BankOpTbl,2,0),"")</f>
        <v>0</v>
      </c>
      <c r="V2300" s="27">
        <f>IFERROR(VLOOKUP($D2300,BankOpTbl,3,0),"")</f>
        <v>0</v>
      </c>
      <c r="W2300" s="27">
        <f>IFERROR(VLOOKUP($D2300,BankOpTbl,4,0),"")</f>
        <v>0</v>
      </c>
      <c r="X2300" s="27">
        <f>IF($E2300="","",IFERROR(VLOOKUP($E2300,BankTbl,4,0),""))</f>
        <v>0</v>
      </c>
      <c r="Y2300" s="27">
        <f>IF($F2300="","",IFERROR(VLOOKUP($F2300,BankTbl,4,0),""))</f>
        <v>0</v>
      </c>
      <c r="Z2300" s="27">
        <f>IF($B2300="","",IF($V2300="PICK",LEFT($N2300,5),IF($V2300="FIXED",$W2300,IF($V2300="CODE",$H2300,""))))</f>
        <v>0</v>
      </c>
    </row>
    <row r="2301" spans="1:26" ht="21" customHeight="1">
      <c r="A2301" s="27">
        <f>IF($B2301="","",COUNTA($B$13:$B2301))</f>
        <v>0</v>
      </c>
      <c r="B2301" s="28"/>
      <c r="C2301" s="28"/>
      <c r="D2301" s="29"/>
      <c r="E2301" s="29"/>
      <c r="F2301" s="29"/>
      <c r="G2301" s="28"/>
      <c r="H2301" s="28"/>
      <c r="I2301" s="30">
        <f>IF($H2301="","",IFERROR(VLOOKUP($H2301,AcctTbl,2,0),"کد ناشناخته"))</f>
        <v>0</v>
      </c>
      <c r="J2301" s="27">
        <f>IF($H2301="","",IFERROR(VLOOKUP($H2301,AcctTbl,3,0),""))</f>
        <v>0</v>
      </c>
      <c r="K2301" s="29"/>
      <c r="L2301" s="28"/>
      <c r="M2301" s="31"/>
      <c r="N2301" s="29"/>
      <c r="O2301" s="32">
        <f>IF($B2301="",0,IF($U2301="IN",N($M2301),0))</f>
        <v>0</v>
      </c>
      <c r="P2301" s="32">
        <f>IF($B2301="",0,IF(OR($U2301="OUT",$U2301="TRF"),N($M2301),0))</f>
        <v>0</v>
      </c>
      <c r="Q2301" s="32">
        <f>IF($B2301="",0,IF(OR($U2301="OUT",$U2301="TRF"),N($M2301),0))</f>
        <v>0</v>
      </c>
      <c r="R2301" s="32">
        <f>IF($B2301="",0,IF($U2301="IN",N($M2301),0))</f>
        <v>0</v>
      </c>
      <c r="S2301" s="33">
        <f>IF($B2301="","",IF($M2301="","⚠ مبلغ",IF($E2301="","⚠ بانک عامل",IF(AND($U2301="TRF",$F2301=""),"⚠ بانک مقصد",IF(AND($V2301&lt;&gt;"NONE",$V2301&lt;&gt;"",$Z2301=""),"⚠ طرف حساب","✓")))))</f>
        <v>0</v>
      </c>
      <c r="T2301" s="29"/>
      <c r="U2301" s="27">
        <f>IFERROR(VLOOKUP($D2301,BankOpTbl,2,0),"")</f>
        <v>0</v>
      </c>
      <c r="V2301" s="27">
        <f>IFERROR(VLOOKUP($D2301,BankOpTbl,3,0),"")</f>
        <v>0</v>
      </c>
      <c r="W2301" s="27">
        <f>IFERROR(VLOOKUP($D2301,BankOpTbl,4,0),"")</f>
        <v>0</v>
      </c>
      <c r="X2301" s="27">
        <f>IF($E2301="","",IFERROR(VLOOKUP($E2301,BankTbl,4,0),""))</f>
        <v>0</v>
      </c>
      <c r="Y2301" s="27">
        <f>IF($F2301="","",IFERROR(VLOOKUP($F2301,BankTbl,4,0),""))</f>
        <v>0</v>
      </c>
      <c r="Z2301" s="27">
        <f>IF($B2301="","",IF($V2301="PICK",LEFT($N2301,5),IF($V2301="FIXED",$W2301,IF($V2301="CODE",$H2301,""))))</f>
        <v>0</v>
      </c>
    </row>
    <row r="2302" spans="1:26" ht="21" customHeight="1">
      <c r="A2302" s="27">
        <f>IF($B2302="","",COUNTA($B$13:$B2302))</f>
        <v>0</v>
      </c>
      <c r="B2302" s="28"/>
      <c r="C2302" s="28"/>
      <c r="D2302" s="29"/>
      <c r="E2302" s="29"/>
      <c r="F2302" s="29"/>
      <c r="G2302" s="28"/>
      <c r="H2302" s="28"/>
      <c r="I2302" s="30">
        <f>IF($H2302="","",IFERROR(VLOOKUP($H2302,AcctTbl,2,0),"کد ناشناخته"))</f>
        <v>0</v>
      </c>
      <c r="J2302" s="27">
        <f>IF($H2302="","",IFERROR(VLOOKUP($H2302,AcctTbl,3,0),""))</f>
        <v>0</v>
      </c>
      <c r="K2302" s="29"/>
      <c r="L2302" s="28"/>
      <c r="M2302" s="31"/>
      <c r="N2302" s="29"/>
      <c r="O2302" s="32">
        <f>IF($B2302="",0,IF($U2302="IN",N($M2302),0))</f>
        <v>0</v>
      </c>
      <c r="P2302" s="32">
        <f>IF($B2302="",0,IF(OR($U2302="OUT",$U2302="TRF"),N($M2302),0))</f>
        <v>0</v>
      </c>
      <c r="Q2302" s="32">
        <f>IF($B2302="",0,IF(OR($U2302="OUT",$U2302="TRF"),N($M2302),0))</f>
        <v>0</v>
      </c>
      <c r="R2302" s="32">
        <f>IF($B2302="",0,IF($U2302="IN",N($M2302),0))</f>
        <v>0</v>
      </c>
      <c r="S2302" s="33">
        <f>IF($B2302="","",IF($M2302="","⚠ مبلغ",IF($E2302="","⚠ بانک عامل",IF(AND($U2302="TRF",$F2302=""),"⚠ بانک مقصد",IF(AND($V2302&lt;&gt;"NONE",$V2302&lt;&gt;"",$Z2302=""),"⚠ طرف حساب","✓")))))</f>
        <v>0</v>
      </c>
      <c r="T2302" s="29"/>
      <c r="U2302" s="27">
        <f>IFERROR(VLOOKUP($D2302,BankOpTbl,2,0),"")</f>
        <v>0</v>
      </c>
      <c r="V2302" s="27">
        <f>IFERROR(VLOOKUP($D2302,BankOpTbl,3,0),"")</f>
        <v>0</v>
      </c>
      <c r="W2302" s="27">
        <f>IFERROR(VLOOKUP($D2302,BankOpTbl,4,0),"")</f>
        <v>0</v>
      </c>
      <c r="X2302" s="27">
        <f>IF($E2302="","",IFERROR(VLOOKUP($E2302,BankTbl,4,0),""))</f>
        <v>0</v>
      </c>
      <c r="Y2302" s="27">
        <f>IF($F2302="","",IFERROR(VLOOKUP($F2302,BankTbl,4,0),""))</f>
        <v>0</v>
      </c>
      <c r="Z2302" s="27">
        <f>IF($B2302="","",IF($V2302="PICK",LEFT($N2302,5),IF($V2302="FIXED",$W2302,IF($V2302="CODE",$H2302,""))))</f>
        <v>0</v>
      </c>
    </row>
    <row r="2303" spans="1:26" ht="21" customHeight="1">
      <c r="A2303" s="27">
        <f>IF($B2303="","",COUNTA($B$13:$B2303))</f>
        <v>0</v>
      </c>
      <c r="B2303" s="28"/>
      <c r="C2303" s="28"/>
      <c r="D2303" s="29"/>
      <c r="E2303" s="29"/>
      <c r="F2303" s="29"/>
      <c r="G2303" s="28"/>
      <c r="H2303" s="28"/>
      <c r="I2303" s="30">
        <f>IF($H2303="","",IFERROR(VLOOKUP($H2303,AcctTbl,2,0),"کد ناشناخته"))</f>
        <v>0</v>
      </c>
      <c r="J2303" s="27">
        <f>IF($H2303="","",IFERROR(VLOOKUP($H2303,AcctTbl,3,0),""))</f>
        <v>0</v>
      </c>
      <c r="K2303" s="29"/>
      <c r="L2303" s="28"/>
      <c r="M2303" s="31"/>
      <c r="N2303" s="29"/>
      <c r="O2303" s="32">
        <f>IF($B2303="",0,IF($U2303="IN",N($M2303),0))</f>
        <v>0</v>
      </c>
      <c r="P2303" s="32">
        <f>IF($B2303="",0,IF(OR($U2303="OUT",$U2303="TRF"),N($M2303),0))</f>
        <v>0</v>
      </c>
      <c r="Q2303" s="32">
        <f>IF($B2303="",0,IF(OR($U2303="OUT",$U2303="TRF"),N($M2303),0))</f>
        <v>0</v>
      </c>
      <c r="R2303" s="32">
        <f>IF($B2303="",0,IF($U2303="IN",N($M2303),0))</f>
        <v>0</v>
      </c>
      <c r="S2303" s="33">
        <f>IF($B2303="","",IF($M2303="","⚠ مبلغ",IF($E2303="","⚠ بانک عامل",IF(AND($U2303="TRF",$F2303=""),"⚠ بانک مقصد",IF(AND($V2303&lt;&gt;"NONE",$V2303&lt;&gt;"",$Z2303=""),"⚠ طرف حساب","✓")))))</f>
        <v>0</v>
      </c>
      <c r="T2303" s="29"/>
      <c r="U2303" s="27">
        <f>IFERROR(VLOOKUP($D2303,BankOpTbl,2,0),"")</f>
        <v>0</v>
      </c>
      <c r="V2303" s="27">
        <f>IFERROR(VLOOKUP($D2303,BankOpTbl,3,0),"")</f>
        <v>0</v>
      </c>
      <c r="W2303" s="27">
        <f>IFERROR(VLOOKUP($D2303,BankOpTbl,4,0),"")</f>
        <v>0</v>
      </c>
      <c r="X2303" s="27">
        <f>IF($E2303="","",IFERROR(VLOOKUP($E2303,BankTbl,4,0),""))</f>
        <v>0</v>
      </c>
      <c r="Y2303" s="27">
        <f>IF($F2303="","",IFERROR(VLOOKUP($F2303,BankTbl,4,0),""))</f>
        <v>0</v>
      </c>
      <c r="Z2303" s="27">
        <f>IF($B2303="","",IF($V2303="PICK",LEFT($N2303,5),IF($V2303="FIXED",$W2303,IF($V2303="CODE",$H2303,""))))</f>
        <v>0</v>
      </c>
    </row>
    <row r="2304" spans="1:26" ht="21" customHeight="1">
      <c r="A2304" s="27">
        <f>IF($B2304="","",COUNTA($B$13:$B2304))</f>
        <v>0</v>
      </c>
      <c r="B2304" s="28"/>
      <c r="C2304" s="28"/>
      <c r="D2304" s="29"/>
      <c r="E2304" s="29"/>
      <c r="F2304" s="29"/>
      <c r="G2304" s="28"/>
      <c r="H2304" s="28"/>
      <c r="I2304" s="30">
        <f>IF($H2304="","",IFERROR(VLOOKUP($H2304,AcctTbl,2,0),"کد ناشناخته"))</f>
        <v>0</v>
      </c>
      <c r="J2304" s="27">
        <f>IF($H2304="","",IFERROR(VLOOKUP($H2304,AcctTbl,3,0),""))</f>
        <v>0</v>
      </c>
      <c r="K2304" s="29"/>
      <c r="L2304" s="28"/>
      <c r="M2304" s="31"/>
      <c r="N2304" s="29"/>
      <c r="O2304" s="32">
        <f>IF($B2304="",0,IF($U2304="IN",N($M2304),0))</f>
        <v>0</v>
      </c>
      <c r="P2304" s="32">
        <f>IF($B2304="",0,IF(OR($U2304="OUT",$U2304="TRF"),N($M2304),0))</f>
        <v>0</v>
      </c>
      <c r="Q2304" s="32">
        <f>IF($B2304="",0,IF(OR($U2304="OUT",$U2304="TRF"),N($M2304),0))</f>
        <v>0</v>
      </c>
      <c r="R2304" s="32">
        <f>IF($B2304="",0,IF($U2304="IN",N($M2304),0))</f>
        <v>0</v>
      </c>
      <c r="S2304" s="33">
        <f>IF($B2304="","",IF($M2304="","⚠ مبلغ",IF($E2304="","⚠ بانک عامل",IF(AND($U2304="TRF",$F2304=""),"⚠ بانک مقصد",IF(AND($V2304&lt;&gt;"NONE",$V2304&lt;&gt;"",$Z2304=""),"⚠ طرف حساب","✓")))))</f>
        <v>0</v>
      </c>
      <c r="T2304" s="29"/>
      <c r="U2304" s="27">
        <f>IFERROR(VLOOKUP($D2304,BankOpTbl,2,0),"")</f>
        <v>0</v>
      </c>
      <c r="V2304" s="27">
        <f>IFERROR(VLOOKUP($D2304,BankOpTbl,3,0),"")</f>
        <v>0</v>
      </c>
      <c r="W2304" s="27">
        <f>IFERROR(VLOOKUP($D2304,BankOpTbl,4,0),"")</f>
        <v>0</v>
      </c>
      <c r="X2304" s="27">
        <f>IF($E2304="","",IFERROR(VLOOKUP($E2304,BankTbl,4,0),""))</f>
        <v>0</v>
      </c>
      <c r="Y2304" s="27">
        <f>IF($F2304="","",IFERROR(VLOOKUP($F2304,BankTbl,4,0),""))</f>
        <v>0</v>
      </c>
      <c r="Z2304" s="27">
        <f>IF($B2304="","",IF($V2304="PICK",LEFT($N2304,5),IF($V2304="FIXED",$W2304,IF($V2304="CODE",$H2304,""))))</f>
        <v>0</v>
      </c>
    </row>
    <row r="2305" spans="1:26" ht="21" customHeight="1">
      <c r="A2305" s="27">
        <f>IF($B2305="","",COUNTA($B$13:$B2305))</f>
        <v>0</v>
      </c>
      <c r="B2305" s="28"/>
      <c r="C2305" s="28"/>
      <c r="D2305" s="29"/>
      <c r="E2305" s="29"/>
      <c r="F2305" s="29"/>
      <c r="G2305" s="28"/>
      <c r="H2305" s="28"/>
      <c r="I2305" s="30">
        <f>IF($H2305="","",IFERROR(VLOOKUP($H2305,AcctTbl,2,0),"کد ناشناخته"))</f>
        <v>0</v>
      </c>
      <c r="J2305" s="27">
        <f>IF($H2305="","",IFERROR(VLOOKUP($H2305,AcctTbl,3,0),""))</f>
        <v>0</v>
      </c>
      <c r="K2305" s="29"/>
      <c r="L2305" s="28"/>
      <c r="M2305" s="31"/>
      <c r="N2305" s="29"/>
      <c r="O2305" s="32">
        <f>IF($B2305="",0,IF($U2305="IN",N($M2305),0))</f>
        <v>0</v>
      </c>
      <c r="P2305" s="32">
        <f>IF($B2305="",0,IF(OR($U2305="OUT",$U2305="TRF"),N($M2305),0))</f>
        <v>0</v>
      </c>
      <c r="Q2305" s="32">
        <f>IF($B2305="",0,IF(OR($U2305="OUT",$U2305="TRF"),N($M2305),0))</f>
        <v>0</v>
      </c>
      <c r="R2305" s="32">
        <f>IF($B2305="",0,IF($U2305="IN",N($M2305),0))</f>
        <v>0</v>
      </c>
      <c r="S2305" s="33">
        <f>IF($B2305="","",IF($M2305="","⚠ مبلغ",IF($E2305="","⚠ بانک عامل",IF(AND($U2305="TRF",$F2305=""),"⚠ بانک مقصد",IF(AND($V2305&lt;&gt;"NONE",$V2305&lt;&gt;"",$Z2305=""),"⚠ طرف حساب","✓")))))</f>
        <v>0</v>
      </c>
      <c r="T2305" s="29"/>
      <c r="U2305" s="27">
        <f>IFERROR(VLOOKUP($D2305,BankOpTbl,2,0),"")</f>
        <v>0</v>
      </c>
      <c r="V2305" s="27">
        <f>IFERROR(VLOOKUP($D2305,BankOpTbl,3,0),"")</f>
        <v>0</v>
      </c>
      <c r="W2305" s="27">
        <f>IFERROR(VLOOKUP($D2305,BankOpTbl,4,0),"")</f>
        <v>0</v>
      </c>
      <c r="X2305" s="27">
        <f>IF($E2305="","",IFERROR(VLOOKUP($E2305,BankTbl,4,0),""))</f>
        <v>0</v>
      </c>
      <c r="Y2305" s="27">
        <f>IF($F2305="","",IFERROR(VLOOKUP($F2305,BankTbl,4,0),""))</f>
        <v>0</v>
      </c>
      <c r="Z2305" s="27">
        <f>IF($B2305="","",IF($V2305="PICK",LEFT($N2305,5),IF($V2305="FIXED",$W2305,IF($V2305="CODE",$H2305,""))))</f>
        <v>0</v>
      </c>
    </row>
    <row r="2306" spans="1:26" ht="21" customHeight="1">
      <c r="A2306" s="27">
        <f>IF($B2306="","",COUNTA($B$13:$B2306))</f>
        <v>0</v>
      </c>
      <c r="B2306" s="28"/>
      <c r="C2306" s="28"/>
      <c r="D2306" s="29"/>
      <c r="E2306" s="29"/>
      <c r="F2306" s="29"/>
      <c r="G2306" s="28"/>
      <c r="H2306" s="28"/>
      <c r="I2306" s="30">
        <f>IF($H2306="","",IFERROR(VLOOKUP($H2306,AcctTbl,2,0),"کد ناشناخته"))</f>
        <v>0</v>
      </c>
      <c r="J2306" s="27">
        <f>IF($H2306="","",IFERROR(VLOOKUP($H2306,AcctTbl,3,0),""))</f>
        <v>0</v>
      </c>
      <c r="K2306" s="29"/>
      <c r="L2306" s="28"/>
      <c r="M2306" s="31"/>
      <c r="N2306" s="29"/>
      <c r="O2306" s="32">
        <f>IF($B2306="",0,IF($U2306="IN",N($M2306),0))</f>
        <v>0</v>
      </c>
      <c r="P2306" s="32">
        <f>IF($B2306="",0,IF(OR($U2306="OUT",$U2306="TRF"),N($M2306),0))</f>
        <v>0</v>
      </c>
      <c r="Q2306" s="32">
        <f>IF($B2306="",0,IF(OR($U2306="OUT",$U2306="TRF"),N($M2306),0))</f>
        <v>0</v>
      </c>
      <c r="R2306" s="32">
        <f>IF($B2306="",0,IF($U2306="IN",N($M2306),0))</f>
        <v>0</v>
      </c>
      <c r="S2306" s="33">
        <f>IF($B2306="","",IF($M2306="","⚠ مبلغ",IF($E2306="","⚠ بانک عامل",IF(AND($U2306="TRF",$F2306=""),"⚠ بانک مقصد",IF(AND($V2306&lt;&gt;"NONE",$V2306&lt;&gt;"",$Z2306=""),"⚠ طرف حساب","✓")))))</f>
        <v>0</v>
      </c>
      <c r="T2306" s="29"/>
      <c r="U2306" s="27">
        <f>IFERROR(VLOOKUP($D2306,BankOpTbl,2,0),"")</f>
        <v>0</v>
      </c>
      <c r="V2306" s="27">
        <f>IFERROR(VLOOKUP($D2306,BankOpTbl,3,0),"")</f>
        <v>0</v>
      </c>
      <c r="W2306" s="27">
        <f>IFERROR(VLOOKUP($D2306,BankOpTbl,4,0),"")</f>
        <v>0</v>
      </c>
      <c r="X2306" s="27">
        <f>IF($E2306="","",IFERROR(VLOOKUP($E2306,BankTbl,4,0),""))</f>
        <v>0</v>
      </c>
      <c r="Y2306" s="27">
        <f>IF($F2306="","",IFERROR(VLOOKUP($F2306,BankTbl,4,0),""))</f>
        <v>0</v>
      </c>
      <c r="Z2306" s="27">
        <f>IF($B2306="","",IF($V2306="PICK",LEFT($N2306,5),IF($V2306="FIXED",$W2306,IF($V2306="CODE",$H2306,""))))</f>
        <v>0</v>
      </c>
    </row>
    <row r="2307" spans="1:26" ht="21" customHeight="1">
      <c r="A2307" s="27">
        <f>IF($B2307="","",COUNTA($B$13:$B2307))</f>
        <v>0</v>
      </c>
      <c r="B2307" s="28"/>
      <c r="C2307" s="28"/>
      <c r="D2307" s="29"/>
      <c r="E2307" s="29"/>
      <c r="F2307" s="29"/>
      <c r="G2307" s="28"/>
      <c r="H2307" s="28"/>
      <c r="I2307" s="30">
        <f>IF($H2307="","",IFERROR(VLOOKUP($H2307,AcctTbl,2,0),"کد ناشناخته"))</f>
        <v>0</v>
      </c>
      <c r="J2307" s="27">
        <f>IF($H2307="","",IFERROR(VLOOKUP($H2307,AcctTbl,3,0),""))</f>
        <v>0</v>
      </c>
      <c r="K2307" s="29"/>
      <c r="L2307" s="28"/>
      <c r="M2307" s="31"/>
      <c r="N2307" s="29"/>
      <c r="O2307" s="32">
        <f>IF($B2307="",0,IF($U2307="IN",N($M2307),0))</f>
        <v>0</v>
      </c>
      <c r="P2307" s="32">
        <f>IF($B2307="",0,IF(OR($U2307="OUT",$U2307="TRF"),N($M2307),0))</f>
        <v>0</v>
      </c>
      <c r="Q2307" s="32">
        <f>IF($B2307="",0,IF(OR($U2307="OUT",$U2307="TRF"),N($M2307),0))</f>
        <v>0</v>
      </c>
      <c r="R2307" s="32">
        <f>IF($B2307="",0,IF($U2307="IN",N($M2307),0))</f>
        <v>0</v>
      </c>
      <c r="S2307" s="33">
        <f>IF($B2307="","",IF($M2307="","⚠ مبلغ",IF($E2307="","⚠ بانک عامل",IF(AND($U2307="TRF",$F2307=""),"⚠ بانک مقصد",IF(AND($V2307&lt;&gt;"NONE",$V2307&lt;&gt;"",$Z2307=""),"⚠ طرف حساب","✓")))))</f>
        <v>0</v>
      </c>
      <c r="T2307" s="29"/>
      <c r="U2307" s="27">
        <f>IFERROR(VLOOKUP($D2307,BankOpTbl,2,0),"")</f>
        <v>0</v>
      </c>
      <c r="V2307" s="27">
        <f>IFERROR(VLOOKUP($D2307,BankOpTbl,3,0),"")</f>
        <v>0</v>
      </c>
      <c r="W2307" s="27">
        <f>IFERROR(VLOOKUP($D2307,BankOpTbl,4,0),"")</f>
        <v>0</v>
      </c>
      <c r="X2307" s="27">
        <f>IF($E2307="","",IFERROR(VLOOKUP($E2307,BankTbl,4,0),""))</f>
        <v>0</v>
      </c>
      <c r="Y2307" s="27">
        <f>IF($F2307="","",IFERROR(VLOOKUP($F2307,BankTbl,4,0),""))</f>
        <v>0</v>
      </c>
      <c r="Z2307" s="27">
        <f>IF($B2307="","",IF($V2307="PICK",LEFT($N2307,5),IF($V2307="FIXED",$W2307,IF($V2307="CODE",$H2307,""))))</f>
        <v>0</v>
      </c>
    </row>
    <row r="2308" spans="1:26" ht="21" customHeight="1">
      <c r="A2308" s="27">
        <f>IF($B2308="","",COUNTA($B$13:$B2308))</f>
        <v>0</v>
      </c>
      <c r="B2308" s="28"/>
      <c r="C2308" s="28"/>
      <c r="D2308" s="29"/>
      <c r="E2308" s="29"/>
      <c r="F2308" s="29"/>
      <c r="G2308" s="28"/>
      <c r="H2308" s="28"/>
      <c r="I2308" s="30">
        <f>IF($H2308="","",IFERROR(VLOOKUP($H2308,AcctTbl,2,0),"کد ناشناخته"))</f>
        <v>0</v>
      </c>
      <c r="J2308" s="27">
        <f>IF($H2308="","",IFERROR(VLOOKUP($H2308,AcctTbl,3,0),""))</f>
        <v>0</v>
      </c>
      <c r="K2308" s="29"/>
      <c r="L2308" s="28"/>
      <c r="M2308" s="31"/>
      <c r="N2308" s="29"/>
      <c r="O2308" s="32">
        <f>IF($B2308="",0,IF($U2308="IN",N($M2308),0))</f>
        <v>0</v>
      </c>
      <c r="P2308" s="32">
        <f>IF($B2308="",0,IF(OR($U2308="OUT",$U2308="TRF"),N($M2308),0))</f>
        <v>0</v>
      </c>
      <c r="Q2308" s="32">
        <f>IF($B2308="",0,IF(OR($U2308="OUT",$U2308="TRF"),N($M2308),0))</f>
        <v>0</v>
      </c>
      <c r="R2308" s="32">
        <f>IF($B2308="",0,IF($U2308="IN",N($M2308),0))</f>
        <v>0</v>
      </c>
      <c r="S2308" s="33">
        <f>IF($B2308="","",IF($M2308="","⚠ مبلغ",IF($E2308="","⚠ بانک عامل",IF(AND($U2308="TRF",$F2308=""),"⚠ بانک مقصد",IF(AND($V2308&lt;&gt;"NONE",$V2308&lt;&gt;"",$Z2308=""),"⚠ طرف حساب","✓")))))</f>
        <v>0</v>
      </c>
      <c r="T2308" s="29"/>
      <c r="U2308" s="27">
        <f>IFERROR(VLOOKUP($D2308,BankOpTbl,2,0),"")</f>
        <v>0</v>
      </c>
      <c r="V2308" s="27">
        <f>IFERROR(VLOOKUP($D2308,BankOpTbl,3,0),"")</f>
        <v>0</v>
      </c>
      <c r="W2308" s="27">
        <f>IFERROR(VLOOKUP($D2308,BankOpTbl,4,0),"")</f>
        <v>0</v>
      </c>
      <c r="X2308" s="27">
        <f>IF($E2308="","",IFERROR(VLOOKUP($E2308,BankTbl,4,0),""))</f>
        <v>0</v>
      </c>
      <c r="Y2308" s="27">
        <f>IF($F2308="","",IFERROR(VLOOKUP($F2308,BankTbl,4,0),""))</f>
        <v>0</v>
      </c>
      <c r="Z2308" s="27">
        <f>IF($B2308="","",IF($V2308="PICK",LEFT($N2308,5),IF($V2308="FIXED",$W2308,IF($V2308="CODE",$H2308,""))))</f>
        <v>0</v>
      </c>
    </row>
    <row r="2309" spans="1:26" ht="21" customHeight="1">
      <c r="A2309" s="27">
        <f>IF($B2309="","",COUNTA($B$13:$B2309))</f>
        <v>0</v>
      </c>
      <c r="B2309" s="28"/>
      <c r="C2309" s="28"/>
      <c r="D2309" s="29"/>
      <c r="E2309" s="29"/>
      <c r="F2309" s="29"/>
      <c r="G2309" s="28"/>
      <c r="H2309" s="28"/>
      <c r="I2309" s="30">
        <f>IF($H2309="","",IFERROR(VLOOKUP($H2309,AcctTbl,2,0),"کد ناشناخته"))</f>
        <v>0</v>
      </c>
      <c r="J2309" s="27">
        <f>IF($H2309="","",IFERROR(VLOOKUP($H2309,AcctTbl,3,0),""))</f>
        <v>0</v>
      </c>
      <c r="K2309" s="29"/>
      <c r="L2309" s="28"/>
      <c r="M2309" s="31"/>
      <c r="N2309" s="29"/>
      <c r="O2309" s="32">
        <f>IF($B2309="",0,IF($U2309="IN",N($M2309),0))</f>
        <v>0</v>
      </c>
      <c r="P2309" s="32">
        <f>IF($B2309="",0,IF(OR($U2309="OUT",$U2309="TRF"),N($M2309),0))</f>
        <v>0</v>
      </c>
      <c r="Q2309" s="32">
        <f>IF($B2309="",0,IF(OR($U2309="OUT",$U2309="TRF"),N($M2309),0))</f>
        <v>0</v>
      </c>
      <c r="R2309" s="32">
        <f>IF($B2309="",0,IF($U2309="IN",N($M2309),0))</f>
        <v>0</v>
      </c>
      <c r="S2309" s="33">
        <f>IF($B2309="","",IF($M2309="","⚠ مبلغ",IF($E2309="","⚠ بانک عامل",IF(AND($U2309="TRF",$F2309=""),"⚠ بانک مقصد",IF(AND($V2309&lt;&gt;"NONE",$V2309&lt;&gt;"",$Z2309=""),"⚠ طرف حساب","✓")))))</f>
        <v>0</v>
      </c>
      <c r="T2309" s="29"/>
      <c r="U2309" s="27">
        <f>IFERROR(VLOOKUP($D2309,BankOpTbl,2,0),"")</f>
        <v>0</v>
      </c>
      <c r="V2309" s="27">
        <f>IFERROR(VLOOKUP($D2309,BankOpTbl,3,0),"")</f>
        <v>0</v>
      </c>
      <c r="W2309" s="27">
        <f>IFERROR(VLOOKUP($D2309,BankOpTbl,4,0),"")</f>
        <v>0</v>
      </c>
      <c r="X2309" s="27">
        <f>IF($E2309="","",IFERROR(VLOOKUP($E2309,BankTbl,4,0),""))</f>
        <v>0</v>
      </c>
      <c r="Y2309" s="27">
        <f>IF($F2309="","",IFERROR(VLOOKUP($F2309,BankTbl,4,0),""))</f>
        <v>0</v>
      </c>
      <c r="Z2309" s="27">
        <f>IF($B2309="","",IF($V2309="PICK",LEFT($N2309,5),IF($V2309="FIXED",$W2309,IF($V2309="CODE",$H2309,""))))</f>
        <v>0</v>
      </c>
    </row>
    <row r="2310" spans="1:26" ht="21" customHeight="1">
      <c r="A2310" s="27">
        <f>IF($B2310="","",COUNTA($B$13:$B2310))</f>
        <v>0</v>
      </c>
      <c r="B2310" s="28"/>
      <c r="C2310" s="28"/>
      <c r="D2310" s="29"/>
      <c r="E2310" s="29"/>
      <c r="F2310" s="29"/>
      <c r="G2310" s="28"/>
      <c r="H2310" s="28"/>
      <c r="I2310" s="30">
        <f>IF($H2310="","",IFERROR(VLOOKUP($H2310,AcctTbl,2,0),"کد ناشناخته"))</f>
        <v>0</v>
      </c>
      <c r="J2310" s="27">
        <f>IF($H2310="","",IFERROR(VLOOKUP($H2310,AcctTbl,3,0),""))</f>
        <v>0</v>
      </c>
      <c r="K2310" s="29"/>
      <c r="L2310" s="28"/>
      <c r="M2310" s="31"/>
      <c r="N2310" s="29"/>
      <c r="O2310" s="32">
        <f>IF($B2310="",0,IF($U2310="IN",N($M2310),0))</f>
        <v>0</v>
      </c>
      <c r="P2310" s="32">
        <f>IF($B2310="",0,IF(OR($U2310="OUT",$U2310="TRF"),N($M2310),0))</f>
        <v>0</v>
      </c>
      <c r="Q2310" s="32">
        <f>IF($B2310="",0,IF(OR($U2310="OUT",$U2310="TRF"),N($M2310),0))</f>
        <v>0</v>
      </c>
      <c r="R2310" s="32">
        <f>IF($B2310="",0,IF($U2310="IN",N($M2310),0))</f>
        <v>0</v>
      </c>
      <c r="S2310" s="33">
        <f>IF($B2310="","",IF($M2310="","⚠ مبلغ",IF($E2310="","⚠ بانک عامل",IF(AND($U2310="TRF",$F2310=""),"⚠ بانک مقصد",IF(AND($V2310&lt;&gt;"NONE",$V2310&lt;&gt;"",$Z2310=""),"⚠ طرف حساب","✓")))))</f>
        <v>0</v>
      </c>
      <c r="T2310" s="29"/>
      <c r="U2310" s="27">
        <f>IFERROR(VLOOKUP($D2310,BankOpTbl,2,0),"")</f>
        <v>0</v>
      </c>
      <c r="V2310" s="27">
        <f>IFERROR(VLOOKUP($D2310,BankOpTbl,3,0),"")</f>
        <v>0</v>
      </c>
      <c r="W2310" s="27">
        <f>IFERROR(VLOOKUP($D2310,BankOpTbl,4,0),"")</f>
        <v>0</v>
      </c>
      <c r="X2310" s="27">
        <f>IF($E2310="","",IFERROR(VLOOKUP($E2310,BankTbl,4,0),""))</f>
        <v>0</v>
      </c>
      <c r="Y2310" s="27">
        <f>IF($F2310="","",IFERROR(VLOOKUP($F2310,BankTbl,4,0),""))</f>
        <v>0</v>
      </c>
      <c r="Z2310" s="27">
        <f>IF($B2310="","",IF($V2310="PICK",LEFT($N2310,5),IF($V2310="FIXED",$W2310,IF($V2310="CODE",$H2310,""))))</f>
        <v>0</v>
      </c>
    </row>
    <row r="2311" spans="1:26" ht="21" customHeight="1">
      <c r="A2311" s="27">
        <f>IF($B2311="","",COUNTA($B$13:$B2311))</f>
        <v>0</v>
      </c>
      <c r="B2311" s="28"/>
      <c r="C2311" s="28"/>
      <c r="D2311" s="29"/>
      <c r="E2311" s="29"/>
      <c r="F2311" s="29"/>
      <c r="G2311" s="28"/>
      <c r="H2311" s="28"/>
      <c r="I2311" s="30">
        <f>IF($H2311="","",IFERROR(VLOOKUP($H2311,AcctTbl,2,0),"کد ناشناخته"))</f>
        <v>0</v>
      </c>
      <c r="J2311" s="27">
        <f>IF($H2311="","",IFERROR(VLOOKUP($H2311,AcctTbl,3,0),""))</f>
        <v>0</v>
      </c>
      <c r="K2311" s="29"/>
      <c r="L2311" s="28"/>
      <c r="M2311" s="31"/>
      <c r="N2311" s="29"/>
      <c r="O2311" s="32">
        <f>IF($B2311="",0,IF($U2311="IN",N($M2311),0))</f>
        <v>0</v>
      </c>
      <c r="P2311" s="32">
        <f>IF($B2311="",0,IF(OR($U2311="OUT",$U2311="TRF"),N($M2311),0))</f>
        <v>0</v>
      </c>
      <c r="Q2311" s="32">
        <f>IF($B2311="",0,IF(OR($U2311="OUT",$U2311="TRF"),N($M2311),0))</f>
        <v>0</v>
      </c>
      <c r="R2311" s="32">
        <f>IF($B2311="",0,IF($U2311="IN",N($M2311),0))</f>
        <v>0</v>
      </c>
      <c r="S2311" s="33">
        <f>IF($B2311="","",IF($M2311="","⚠ مبلغ",IF($E2311="","⚠ بانک عامل",IF(AND($U2311="TRF",$F2311=""),"⚠ بانک مقصد",IF(AND($V2311&lt;&gt;"NONE",$V2311&lt;&gt;"",$Z2311=""),"⚠ طرف حساب","✓")))))</f>
        <v>0</v>
      </c>
      <c r="T2311" s="29"/>
      <c r="U2311" s="27">
        <f>IFERROR(VLOOKUP($D2311,BankOpTbl,2,0),"")</f>
        <v>0</v>
      </c>
      <c r="V2311" s="27">
        <f>IFERROR(VLOOKUP($D2311,BankOpTbl,3,0),"")</f>
        <v>0</v>
      </c>
      <c r="W2311" s="27">
        <f>IFERROR(VLOOKUP($D2311,BankOpTbl,4,0),"")</f>
        <v>0</v>
      </c>
      <c r="X2311" s="27">
        <f>IF($E2311="","",IFERROR(VLOOKUP($E2311,BankTbl,4,0),""))</f>
        <v>0</v>
      </c>
      <c r="Y2311" s="27">
        <f>IF($F2311="","",IFERROR(VLOOKUP($F2311,BankTbl,4,0),""))</f>
        <v>0</v>
      </c>
      <c r="Z2311" s="27">
        <f>IF($B2311="","",IF($V2311="PICK",LEFT($N2311,5),IF($V2311="FIXED",$W2311,IF($V2311="CODE",$H2311,""))))</f>
        <v>0</v>
      </c>
    </row>
    <row r="2312" spans="1:26" ht="21" customHeight="1">
      <c r="A2312" s="27">
        <f>IF($B2312="","",COUNTA($B$13:$B2312))</f>
        <v>0</v>
      </c>
      <c r="B2312" s="28"/>
      <c r="C2312" s="28"/>
      <c r="D2312" s="29"/>
      <c r="E2312" s="29"/>
      <c r="F2312" s="29"/>
      <c r="G2312" s="28"/>
      <c r="H2312" s="28"/>
      <c r="I2312" s="30">
        <f>IF($H2312="","",IFERROR(VLOOKUP($H2312,AcctTbl,2,0),"کد ناشناخته"))</f>
        <v>0</v>
      </c>
      <c r="J2312" s="27">
        <f>IF($H2312="","",IFERROR(VLOOKUP($H2312,AcctTbl,3,0),""))</f>
        <v>0</v>
      </c>
      <c r="K2312" s="29"/>
      <c r="L2312" s="28"/>
      <c r="M2312" s="31"/>
      <c r="N2312" s="29"/>
      <c r="O2312" s="32">
        <f>IF($B2312="",0,IF($U2312="IN",N($M2312),0))</f>
        <v>0</v>
      </c>
      <c r="P2312" s="32">
        <f>IF($B2312="",0,IF(OR($U2312="OUT",$U2312="TRF"),N($M2312),0))</f>
        <v>0</v>
      </c>
      <c r="Q2312" s="32">
        <f>IF($B2312="",0,IF(OR($U2312="OUT",$U2312="TRF"),N($M2312),0))</f>
        <v>0</v>
      </c>
      <c r="R2312" s="32">
        <f>IF($B2312="",0,IF($U2312="IN",N($M2312),0))</f>
        <v>0</v>
      </c>
      <c r="S2312" s="33">
        <f>IF($B2312="","",IF($M2312="","⚠ مبلغ",IF($E2312="","⚠ بانک عامل",IF(AND($U2312="TRF",$F2312=""),"⚠ بانک مقصد",IF(AND($V2312&lt;&gt;"NONE",$V2312&lt;&gt;"",$Z2312=""),"⚠ طرف حساب","✓")))))</f>
        <v>0</v>
      </c>
      <c r="T2312" s="29"/>
      <c r="U2312" s="27">
        <f>IFERROR(VLOOKUP($D2312,BankOpTbl,2,0),"")</f>
        <v>0</v>
      </c>
      <c r="V2312" s="27">
        <f>IFERROR(VLOOKUP($D2312,BankOpTbl,3,0),"")</f>
        <v>0</v>
      </c>
      <c r="W2312" s="27">
        <f>IFERROR(VLOOKUP($D2312,BankOpTbl,4,0),"")</f>
        <v>0</v>
      </c>
      <c r="X2312" s="27">
        <f>IF($E2312="","",IFERROR(VLOOKUP($E2312,BankTbl,4,0),""))</f>
        <v>0</v>
      </c>
      <c r="Y2312" s="27">
        <f>IF($F2312="","",IFERROR(VLOOKUP($F2312,BankTbl,4,0),""))</f>
        <v>0</v>
      </c>
      <c r="Z2312" s="27">
        <f>IF($B2312="","",IF($V2312="PICK",LEFT($N2312,5),IF($V2312="FIXED",$W2312,IF($V2312="CODE",$H2312,""))))</f>
        <v>0</v>
      </c>
    </row>
    <row r="2313" spans="1:26" ht="21" customHeight="1">
      <c r="A2313" s="27">
        <f>IF($B2313="","",COUNTA($B$13:$B2313))</f>
        <v>0</v>
      </c>
      <c r="B2313" s="28"/>
      <c r="C2313" s="28"/>
      <c r="D2313" s="29"/>
      <c r="E2313" s="29"/>
      <c r="F2313" s="29"/>
      <c r="G2313" s="28"/>
      <c r="H2313" s="28"/>
      <c r="I2313" s="30">
        <f>IF($H2313="","",IFERROR(VLOOKUP($H2313,AcctTbl,2,0),"کد ناشناخته"))</f>
        <v>0</v>
      </c>
      <c r="J2313" s="27">
        <f>IF($H2313="","",IFERROR(VLOOKUP($H2313,AcctTbl,3,0),""))</f>
        <v>0</v>
      </c>
      <c r="K2313" s="29"/>
      <c r="L2313" s="28"/>
      <c r="M2313" s="31"/>
      <c r="N2313" s="29"/>
      <c r="O2313" s="32">
        <f>IF($B2313="",0,IF($U2313="IN",N($M2313),0))</f>
        <v>0</v>
      </c>
      <c r="P2313" s="32">
        <f>IF($B2313="",0,IF(OR($U2313="OUT",$U2313="TRF"),N($M2313),0))</f>
        <v>0</v>
      </c>
      <c r="Q2313" s="32">
        <f>IF($B2313="",0,IF(OR($U2313="OUT",$U2313="TRF"),N($M2313),0))</f>
        <v>0</v>
      </c>
      <c r="R2313" s="32">
        <f>IF($B2313="",0,IF($U2313="IN",N($M2313),0))</f>
        <v>0</v>
      </c>
      <c r="S2313" s="33">
        <f>IF($B2313="","",IF($M2313="","⚠ مبلغ",IF($E2313="","⚠ بانک عامل",IF(AND($U2313="TRF",$F2313=""),"⚠ بانک مقصد",IF(AND($V2313&lt;&gt;"NONE",$V2313&lt;&gt;"",$Z2313=""),"⚠ طرف حساب","✓")))))</f>
        <v>0</v>
      </c>
      <c r="T2313" s="29"/>
      <c r="U2313" s="27">
        <f>IFERROR(VLOOKUP($D2313,BankOpTbl,2,0),"")</f>
        <v>0</v>
      </c>
      <c r="V2313" s="27">
        <f>IFERROR(VLOOKUP($D2313,BankOpTbl,3,0),"")</f>
        <v>0</v>
      </c>
      <c r="W2313" s="27">
        <f>IFERROR(VLOOKUP($D2313,BankOpTbl,4,0),"")</f>
        <v>0</v>
      </c>
      <c r="X2313" s="27">
        <f>IF($E2313="","",IFERROR(VLOOKUP($E2313,BankTbl,4,0),""))</f>
        <v>0</v>
      </c>
      <c r="Y2313" s="27">
        <f>IF($F2313="","",IFERROR(VLOOKUP($F2313,BankTbl,4,0),""))</f>
        <v>0</v>
      </c>
      <c r="Z2313" s="27">
        <f>IF($B2313="","",IF($V2313="PICK",LEFT($N2313,5),IF($V2313="FIXED",$W2313,IF($V2313="CODE",$H2313,""))))</f>
        <v>0</v>
      </c>
    </row>
    <row r="2314" spans="1:26" ht="21" customHeight="1">
      <c r="A2314" s="27">
        <f>IF($B2314="","",COUNTA($B$13:$B2314))</f>
        <v>0</v>
      </c>
      <c r="B2314" s="28"/>
      <c r="C2314" s="28"/>
      <c r="D2314" s="29"/>
      <c r="E2314" s="29"/>
      <c r="F2314" s="29"/>
      <c r="G2314" s="28"/>
      <c r="H2314" s="28"/>
      <c r="I2314" s="30">
        <f>IF($H2314="","",IFERROR(VLOOKUP($H2314,AcctTbl,2,0),"کد ناشناخته"))</f>
        <v>0</v>
      </c>
      <c r="J2314" s="27">
        <f>IF($H2314="","",IFERROR(VLOOKUP($H2314,AcctTbl,3,0),""))</f>
        <v>0</v>
      </c>
      <c r="K2314" s="29"/>
      <c r="L2314" s="28"/>
      <c r="M2314" s="31"/>
      <c r="N2314" s="29"/>
      <c r="O2314" s="32">
        <f>IF($B2314="",0,IF($U2314="IN",N($M2314),0))</f>
        <v>0</v>
      </c>
      <c r="P2314" s="32">
        <f>IF($B2314="",0,IF(OR($U2314="OUT",$U2314="TRF"),N($M2314),0))</f>
        <v>0</v>
      </c>
      <c r="Q2314" s="32">
        <f>IF($B2314="",0,IF(OR($U2314="OUT",$U2314="TRF"),N($M2314),0))</f>
        <v>0</v>
      </c>
      <c r="R2314" s="32">
        <f>IF($B2314="",0,IF($U2314="IN",N($M2314),0))</f>
        <v>0</v>
      </c>
      <c r="S2314" s="33">
        <f>IF($B2314="","",IF($M2314="","⚠ مبلغ",IF($E2314="","⚠ بانک عامل",IF(AND($U2314="TRF",$F2314=""),"⚠ بانک مقصد",IF(AND($V2314&lt;&gt;"NONE",$V2314&lt;&gt;"",$Z2314=""),"⚠ طرف حساب","✓")))))</f>
        <v>0</v>
      </c>
      <c r="T2314" s="29"/>
      <c r="U2314" s="27">
        <f>IFERROR(VLOOKUP($D2314,BankOpTbl,2,0),"")</f>
        <v>0</v>
      </c>
      <c r="V2314" s="27">
        <f>IFERROR(VLOOKUP($D2314,BankOpTbl,3,0),"")</f>
        <v>0</v>
      </c>
      <c r="W2314" s="27">
        <f>IFERROR(VLOOKUP($D2314,BankOpTbl,4,0),"")</f>
        <v>0</v>
      </c>
      <c r="X2314" s="27">
        <f>IF($E2314="","",IFERROR(VLOOKUP($E2314,BankTbl,4,0),""))</f>
        <v>0</v>
      </c>
      <c r="Y2314" s="27">
        <f>IF($F2314="","",IFERROR(VLOOKUP($F2314,BankTbl,4,0),""))</f>
        <v>0</v>
      </c>
      <c r="Z2314" s="27">
        <f>IF($B2314="","",IF($V2314="PICK",LEFT($N2314,5),IF($V2314="FIXED",$W2314,IF($V2314="CODE",$H2314,""))))</f>
        <v>0</v>
      </c>
    </row>
    <row r="2315" spans="1:26" ht="21" customHeight="1">
      <c r="A2315" s="27">
        <f>IF($B2315="","",COUNTA($B$13:$B2315))</f>
        <v>0</v>
      </c>
      <c r="B2315" s="28"/>
      <c r="C2315" s="28"/>
      <c r="D2315" s="29"/>
      <c r="E2315" s="29"/>
      <c r="F2315" s="29"/>
      <c r="G2315" s="28"/>
      <c r="H2315" s="28"/>
      <c r="I2315" s="30">
        <f>IF($H2315="","",IFERROR(VLOOKUP($H2315,AcctTbl,2,0),"کد ناشناخته"))</f>
        <v>0</v>
      </c>
      <c r="J2315" s="27">
        <f>IF($H2315="","",IFERROR(VLOOKUP($H2315,AcctTbl,3,0),""))</f>
        <v>0</v>
      </c>
      <c r="K2315" s="29"/>
      <c r="L2315" s="28"/>
      <c r="M2315" s="31"/>
      <c r="N2315" s="29"/>
      <c r="O2315" s="32">
        <f>IF($B2315="",0,IF($U2315="IN",N($M2315),0))</f>
        <v>0</v>
      </c>
      <c r="P2315" s="32">
        <f>IF($B2315="",0,IF(OR($U2315="OUT",$U2315="TRF"),N($M2315),0))</f>
        <v>0</v>
      </c>
      <c r="Q2315" s="32">
        <f>IF($B2315="",0,IF(OR($U2315="OUT",$U2315="TRF"),N($M2315),0))</f>
        <v>0</v>
      </c>
      <c r="R2315" s="32">
        <f>IF($B2315="",0,IF($U2315="IN",N($M2315),0))</f>
        <v>0</v>
      </c>
      <c r="S2315" s="33">
        <f>IF($B2315="","",IF($M2315="","⚠ مبلغ",IF($E2315="","⚠ بانک عامل",IF(AND($U2315="TRF",$F2315=""),"⚠ بانک مقصد",IF(AND($V2315&lt;&gt;"NONE",$V2315&lt;&gt;"",$Z2315=""),"⚠ طرف حساب","✓")))))</f>
        <v>0</v>
      </c>
      <c r="T2315" s="29"/>
      <c r="U2315" s="27">
        <f>IFERROR(VLOOKUP($D2315,BankOpTbl,2,0),"")</f>
        <v>0</v>
      </c>
      <c r="V2315" s="27">
        <f>IFERROR(VLOOKUP($D2315,BankOpTbl,3,0),"")</f>
        <v>0</v>
      </c>
      <c r="W2315" s="27">
        <f>IFERROR(VLOOKUP($D2315,BankOpTbl,4,0),"")</f>
        <v>0</v>
      </c>
      <c r="X2315" s="27">
        <f>IF($E2315="","",IFERROR(VLOOKUP($E2315,BankTbl,4,0),""))</f>
        <v>0</v>
      </c>
      <c r="Y2315" s="27">
        <f>IF($F2315="","",IFERROR(VLOOKUP($F2315,BankTbl,4,0),""))</f>
        <v>0</v>
      </c>
      <c r="Z2315" s="27">
        <f>IF($B2315="","",IF($V2315="PICK",LEFT($N2315,5),IF($V2315="FIXED",$W2315,IF($V2315="CODE",$H2315,""))))</f>
        <v>0</v>
      </c>
    </row>
    <row r="2316" spans="1:26" ht="21" customHeight="1">
      <c r="A2316" s="27">
        <f>IF($B2316="","",COUNTA($B$13:$B2316))</f>
        <v>0</v>
      </c>
      <c r="B2316" s="28"/>
      <c r="C2316" s="28"/>
      <c r="D2316" s="29"/>
      <c r="E2316" s="29"/>
      <c r="F2316" s="29"/>
      <c r="G2316" s="28"/>
      <c r="H2316" s="28"/>
      <c r="I2316" s="30">
        <f>IF($H2316="","",IFERROR(VLOOKUP($H2316,AcctTbl,2,0),"کد ناشناخته"))</f>
        <v>0</v>
      </c>
      <c r="J2316" s="27">
        <f>IF($H2316="","",IFERROR(VLOOKUP($H2316,AcctTbl,3,0),""))</f>
        <v>0</v>
      </c>
      <c r="K2316" s="29"/>
      <c r="L2316" s="28"/>
      <c r="M2316" s="31"/>
      <c r="N2316" s="29"/>
      <c r="O2316" s="32">
        <f>IF($B2316="",0,IF($U2316="IN",N($M2316),0))</f>
        <v>0</v>
      </c>
      <c r="P2316" s="32">
        <f>IF($B2316="",0,IF(OR($U2316="OUT",$U2316="TRF"),N($M2316),0))</f>
        <v>0</v>
      </c>
      <c r="Q2316" s="32">
        <f>IF($B2316="",0,IF(OR($U2316="OUT",$U2316="TRF"),N($M2316),0))</f>
        <v>0</v>
      </c>
      <c r="R2316" s="32">
        <f>IF($B2316="",0,IF($U2316="IN",N($M2316),0))</f>
        <v>0</v>
      </c>
      <c r="S2316" s="33">
        <f>IF($B2316="","",IF($M2316="","⚠ مبلغ",IF($E2316="","⚠ بانک عامل",IF(AND($U2316="TRF",$F2316=""),"⚠ بانک مقصد",IF(AND($V2316&lt;&gt;"NONE",$V2316&lt;&gt;"",$Z2316=""),"⚠ طرف حساب","✓")))))</f>
        <v>0</v>
      </c>
      <c r="T2316" s="29"/>
      <c r="U2316" s="27">
        <f>IFERROR(VLOOKUP($D2316,BankOpTbl,2,0),"")</f>
        <v>0</v>
      </c>
      <c r="V2316" s="27">
        <f>IFERROR(VLOOKUP($D2316,BankOpTbl,3,0),"")</f>
        <v>0</v>
      </c>
      <c r="W2316" s="27">
        <f>IFERROR(VLOOKUP($D2316,BankOpTbl,4,0),"")</f>
        <v>0</v>
      </c>
      <c r="X2316" s="27">
        <f>IF($E2316="","",IFERROR(VLOOKUP($E2316,BankTbl,4,0),""))</f>
        <v>0</v>
      </c>
      <c r="Y2316" s="27">
        <f>IF($F2316="","",IFERROR(VLOOKUP($F2316,BankTbl,4,0),""))</f>
        <v>0</v>
      </c>
      <c r="Z2316" s="27">
        <f>IF($B2316="","",IF($V2316="PICK",LEFT($N2316,5),IF($V2316="FIXED",$W2316,IF($V2316="CODE",$H2316,""))))</f>
        <v>0</v>
      </c>
    </row>
    <row r="2317" spans="1:26" ht="21" customHeight="1">
      <c r="A2317" s="27">
        <f>IF($B2317="","",COUNTA($B$13:$B2317))</f>
        <v>0</v>
      </c>
      <c r="B2317" s="28"/>
      <c r="C2317" s="28"/>
      <c r="D2317" s="29"/>
      <c r="E2317" s="29"/>
      <c r="F2317" s="29"/>
      <c r="G2317" s="28"/>
      <c r="H2317" s="28"/>
      <c r="I2317" s="30">
        <f>IF($H2317="","",IFERROR(VLOOKUP($H2317,AcctTbl,2,0),"کد ناشناخته"))</f>
        <v>0</v>
      </c>
      <c r="J2317" s="27">
        <f>IF($H2317="","",IFERROR(VLOOKUP($H2317,AcctTbl,3,0),""))</f>
        <v>0</v>
      </c>
      <c r="K2317" s="29"/>
      <c r="L2317" s="28"/>
      <c r="M2317" s="31"/>
      <c r="N2317" s="29"/>
      <c r="O2317" s="32">
        <f>IF($B2317="",0,IF($U2317="IN",N($M2317),0))</f>
        <v>0</v>
      </c>
      <c r="P2317" s="32">
        <f>IF($B2317="",0,IF(OR($U2317="OUT",$U2317="TRF"),N($M2317),0))</f>
        <v>0</v>
      </c>
      <c r="Q2317" s="32">
        <f>IF($B2317="",0,IF(OR($U2317="OUT",$U2317="TRF"),N($M2317),0))</f>
        <v>0</v>
      </c>
      <c r="R2317" s="32">
        <f>IF($B2317="",0,IF($U2317="IN",N($M2317),0))</f>
        <v>0</v>
      </c>
      <c r="S2317" s="33">
        <f>IF($B2317="","",IF($M2317="","⚠ مبلغ",IF($E2317="","⚠ بانک عامل",IF(AND($U2317="TRF",$F2317=""),"⚠ بانک مقصد",IF(AND($V2317&lt;&gt;"NONE",$V2317&lt;&gt;"",$Z2317=""),"⚠ طرف حساب","✓")))))</f>
        <v>0</v>
      </c>
      <c r="T2317" s="29"/>
      <c r="U2317" s="27">
        <f>IFERROR(VLOOKUP($D2317,BankOpTbl,2,0),"")</f>
        <v>0</v>
      </c>
      <c r="V2317" s="27">
        <f>IFERROR(VLOOKUP($D2317,BankOpTbl,3,0),"")</f>
        <v>0</v>
      </c>
      <c r="W2317" s="27">
        <f>IFERROR(VLOOKUP($D2317,BankOpTbl,4,0),"")</f>
        <v>0</v>
      </c>
      <c r="X2317" s="27">
        <f>IF($E2317="","",IFERROR(VLOOKUP($E2317,BankTbl,4,0),""))</f>
        <v>0</v>
      </c>
      <c r="Y2317" s="27">
        <f>IF($F2317="","",IFERROR(VLOOKUP($F2317,BankTbl,4,0),""))</f>
        <v>0</v>
      </c>
      <c r="Z2317" s="27">
        <f>IF($B2317="","",IF($V2317="PICK",LEFT($N2317,5),IF($V2317="FIXED",$W2317,IF($V2317="CODE",$H2317,""))))</f>
        <v>0</v>
      </c>
    </row>
    <row r="2318" spans="1:26" ht="21" customHeight="1">
      <c r="A2318" s="27">
        <f>IF($B2318="","",COUNTA($B$13:$B2318))</f>
        <v>0</v>
      </c>
      <c r="B2318" s="28"/>
      <c r="C2318" s="28"/>
      <c r="D2318" s="29"/>
      <c r="E2318" s="29"/>
      <c r="F2318" s="29"/>
      <c r="G2318" s="28"/>
      <c r="H2318" s="28"/>
      <c r="I2318" s="30">
        <f>IF($H2318="","",IFERROR(VLOOKUP($H2318,AcctTbl,2,0),"کد ناشناخته"))</f>
        <v>0</v>
      </c>
      <c r="J2318" s="27">
        <f>IF($H2318="","",IFERROR(VLOOKUP($H2318,AcctTbl,3,0),""))</f>
        <v>0</v>
      </c>
      <c r="K2318" s="29"/>
      <c r="L2318" s="28"/>
      <c r="M2318" s="31"/>
      <c r="N2318" s="29"/>
      <c r="O2318" s="32">
        <f>IF($B2318="",0,IF($U2318="IN",N($M2318),0))</f>
        <v>0</v>
      </c>
      <c r="P2318" s="32">
        <f>IF($B2318="",0,IF(OR($U2318="OUT",$U2318="TRF"),N($M2318),0))</f>
        <v>0</v>
      </c>
      <c r="Q2318" s="32">
        <f>IF($B2318="",0,IF(OR($U2318="OUT",$U2318="TRF"),N($M2318),0))</f>
        <v>0</v>
      </c>
      <c r="R2318" s="32">
        <f>IF($B2318="",0,IF($U2318="IN",N($M2318),0))</f>
        <v>0</v>
      </c>
      <c r="S2318" s="33">
        <f>IF($B2318="","",IF($M2318="","⚠ مبلغ",IF($E2318="","⚠ بانک عامل",IF(AND($U2318="TRF",$F2318=""),"⚠ بانک مقصد",IF(AND($V2318&lt;&gt;"NONE",$V2318&lt;&gt;"",$Z2318=""),"⚠ طرف حساب","✓")))))</f>
        <v>0</v>
      </c>
      <c r="T2318" s="29"/>
      <c r="U2318" s="27">
        <f>IFERROR(VLOOKUP($D2318,BankOpTbl,2,0),"")</f>
        <v>0</v>
      </c>
      <c r="V2318" s="27">
        <f>IFERROR(VLOOKUP($D2318,BankOpTbl,3,0),"")</f>
        <v>0</v>
      </c>
      <c r="W2318" s="27">
        <f>IFERROR(VLOOKUP($D2318,BankOpTbl,4,0),"")</f>
        <v>0</v>
      </c>
      <c r="X2318" s="27">
        <f>IF($E2318="","",IFERROR(VLOOKUP($E2318,BankTbl,4,0),""))</f>
        <v>0</v>
      </c>
      <c r="Y2318" s="27">
        <f>IF($F2318="","",IFERROR(VLOOKUP($F2318,BankTbl,4,0),""))</f>
        <v>0</v>
      </c>
      <c r="Z2318" s="27">
        <f>IF($B2318="","",IF($V2318="PICK",LEFT($N2318,5),IF($V2318="FIXED",$W2318,IF($V2318="CODE",$H2318,""))))</f>
        <v>0</v>
      </c>
    </row>
    <row r="2319" spans="1:26" ht="21" customHeight="1">
      <c r="A2319" s="27">
        <f>IF($B2319="","",COUNTA($B$13:$B2319))</f>
        <v>0</v>
      </c>
      <c r="B2319" s="28"/>
      <c r="C2319" s="28"/>
      <c r="D2319" s="29"/>
      <c r="E2319" s="29"/>
      <c r="F2319" s="29"/>
      <c r="G2319" s="28"/>
      <c r="H2319" s="28"/>
      <c r="I2319" s="30">
        <f>IF($H2319="","",IFERROR(VLOOKUP($H2319,AcctTbl,2,0),"کد ناشناخته"))</f>
        <v>0</v>
      </c>
      <c r="J2319" s="27">
        <f>IF($H2319="","",IFERROR(VLOOKUP($H2319,AcctTbl,3,0),""))</f>
        <v>0</v>
      </c>
      <c r="K2319" s="29"/>
      <c r="L2319" s="28"/>
      <c r="M2319" s="31"/>
      <c r="N2319" s="29"/>
      <c r="O2319" s="32">
        <f>IF($B2319="",0,IF($U2319="IN",N($M2319),0))</f>
        <v>0</v>
      </c>
      <c r="P2319" s="32">
        <f>IF($B2319="",0,IF(OR($U2319="OUT",$U2319="TRF"),N($M2319),0))</f>
        <v>0</v>
      </c>
      <c r="Q2319" s="32">
        <f>IF($B2319="",0,IF(OR($U2319="OUT",$U2319="TRF"),N($M2319),0))</f>
        <v>0</v>
      </c>
      <c r="R2319" s="32">
        <f>IF($B2319="",0,IF($U2319="IN",N($M2319),0))</f>
        <v>0</v>
      </c>
      <c r="S2319" s="33">
        <f>IF($B2319="","",IF($M2319="","⚠ مبلغ",IF($E2319="","⚠ بانک عامل",IF(AND($U2319="TRF",$F2319=""),"⚠ بانک مقصد",IF(AND($V2319&lt;&gt;"NONE",$V2319&lt;&gt;"",$Z2319=""),"⚠ طرف حساب","✓")))))</f>
        <v>0</v>
      </c>
      <c r="T2319" s="29"/>
      <c r="U2319" s="27">
        <f>IFERROR(VLOOKUP($D2319,BankOpTbl,2,0),"")</f>
        <v>0</v>
      </c>
      <c r="V2319" s="27">
        <f>IFERROR(VLOOKUP($D2319,BankOpTbl,3,0),"")</f>
        <v>0</v>
      </c>
      <c r="W2319" s="27">
        <f>IFERROR(VLOOKUP($D2319,BankOpTbl,4,0),"")</f>
        <v>0</v>
      </c>
      <c r="X2319" s="27">
        <f>IF($E2319="","",IFERROR(VLOOKUP($E2319,BankTbl,4,0),""))</f>
        <v>0</v>
      </c>
      <c r="Y2319" s="27">
        <f>IF($F2319="","",IFERROR(VLOOKUP($F2319,BankTbl,4,0),""))</f>
        <v>0</v>
      </c>
      <c r="Z2319" s="27">
        <f>IF($B2319="","",IF($V2319="PICK",LEFT($N2319,5),IF($V2319="FIXED",$W2319,IF($V2319="CODE",$H2319,""))))</f>
        <v>0</v>
      </c>
    </row>
    <row r="2320" spans="1:26" ht="21" customHeight="1">
      <c r="A2320" s="27">
        <f>IF($B2320="","",COUNTA($B$13:$B2320))</f>
        <v>0</v>
      </c>
      <c r="B2320" s="28"/>
      <c r="C2320" s="28"/>
      <c r="D2320" s="29"/>
      <c r="E2320" s="29"/>
      <c r="F2320" s="29"/>
      <c r="G2320" s="28"/>
      <c r="H2320" s="28"/>
      <c r="I2320" s="30">
        <f>IF($H2320="","",IFERROR(VLOOKUP($H2320,AcctTbl,2,0),"کد ناشناخته"))</f>
        <v>0</v>
      </c>
      <c r="J2320" s="27">
        <f>IF($H2320="","",IFERROR(VLOOKUP($H2320,AcctTbl,3,0),""))</f>
        <v>0</v>
      </c>
      <c r="K2320" s="29"/>
      <c r="L2320" s="28"/>
      <c r="M2320" s="31"/>
      <c r="N2320" s="29"/>
      <c r="O2320" s="32">
        <f>IF($B2320="",0,IF($U2320="IN",N($M2320),0))</f>
        <v>0</v>
      </c>
      <c r="P2320" s="32">
        <f>IF($B2320="",0,IF(OR($U2320="OUT",$U2320="TRF"),N($M2320),0))</f>
        <v>0</v>
      </c>
      <c r="Q2320" s="32">
        <f>IF($B2320="",0,IF(OR($U2320="OUT",$U2320="TRF"),N($M2320),0))</f>
        <v>0</v>
      </c>
      <c r="R2320" s="32">
        <f>IF($B2320="",0,IF($U2320="IN",N($M2320),0))</f>
        <v>0</v>
      </c>
      <c r="S2320" s="33">
        <f>IF($B2320="","",IF($M2320="","⚠ مبلغ",IF($E2320="","⚠ بانک عامل",IF(AND($U2320="TRF",$F2320=""),"⚠ بانک مقصد",IF(AND($V2320&lt;&gt;"NONE",$V2320&lt;&gt;"",$Z2320=""),"⚠ طرف حساب","✓")))))</f>
        <v>0</v>
      </c>
      <c r="T2320" s="29"/>
      <c r="U2320" s="27">
        <f>IFERROR(VLOOKUP($D2320,BankOpTbl,2,0),"")</f>
        <v>0</v>
      </c>
      <c r="V2320" s="27">
        <f>IFERROR(VLOOKUP($D2320,BankOpTbl,3,0),"")</f>
        <v>0</v>
      </c>
      <c r="W2320" s="27">
        <f>IFERROR(VLOOKUP($D2320,BankOpTbl,4,0),"")</f>
        <v>0</v>
      </c>
      <c r="X2320" s="27">
        <f>IF($E2320="","",IFERROR(VLOOKUP($E2320,BankTbl,4,0),""))</f>
        <v>0</v>
      </c>
      <c r="Y2320" s="27">
        <f>IF($F2320="","",IFERROR(VLOOKUP($F2320,BankTbl,4,0),""))</f>
        <v>0</v>
      </c>
      <c r="Z2320" s="27">
        <f>IF($B2320="","",IF($V2320="PICK",LEFT($N2320,5),IF($V2320="FIXED",$W2320,IF($V2320="CODE",$H2320,""))))</f>
        <v>0</v>
      </c>
    </row>
    <row r="2321" spans="1:26" ht="21" customHeight="1">
      <c r="A2321" s="27">
        <f>IF($B2321="","",COUNTA($B$13:$B2321))</f>
        <v>0</v>
      </c>
      <c r="B2321" s="28"/>
      <c r="C2321" s="28"/>
      <c r="D2321" s="29"/>
      <c r="E2321" s="29"/>
      <c r="F2321" s="29"/>
      <c r="G2321" s="28"/>
      <c r="H2321" s="28"/>
      <c r="I2321" s="30">
        <f>IF($H2321="","",IFERROR(VLOOKUP($H2321,AcctTbl,2,0),"کد ناشناخته"))</f>
        <v>0</v>
      </c>
      <c r="J2321" s="27">
        <f>IF($H2321="","",IFERROR(VLOOKUP($H2321,AcctTbl,3,0),""))</f>
        <v>0</v>
      </c>
      <c r="K2321" s="29"/>
      <c r="L2321" s="28"/>
      <c r="M2321" s="31"/>
      <c r="N2321" s="29"/>
      <c r="O2321" s="32">
        <f>IF($B2321="",0,IF($U2321="IN",N($M2321),0))</f>
        <v>0</v>
      </c>
      <c r="P2321" s="32">
        <f>IF($B2321="",0,IF(OR($U2321="OUT",$U2321="TRF"),N($M2321),0))</f>
        <v>0</v>
      </c>
      <c r="Q2321" s="32">
        <f>IF($B2321="",0,IF(OR($U2321="OUT",$U2321="TRF"),N($M2321),0))</f>
        <v>0</v>
      </c>
      <c r="R2321" s="32">
        <f>IF($B2321="",0,IF($U2321="IN",N($M2321),0))</f>
        <v>0</v>
      </c>
      <c r="S2321" s="33">
        <f>IF($B2321="","",IF($M2321="","⚠ مبلغ",IF($E2321="","⚠ بانک عامل",IF(AND($U2321="TRF",$F2321=""),"⚠ بانک مقصد",IF(AND($V2321&lt;&gt;"NONE",$V2321&lt;&gt;"",$Z2321=""),"⚠ طرف حساب","✓")))))</f>
        <v>0</v>
      </c>
      <c r="T2321" s="29"/>
      <c r="U2321" s="27">
        <f>IFERROR(VLOOKUP($D2321,BankOpTbl,2,0),"")</f>
        <v>0</v>
      </c>
      <c r="V2321" s="27">
        <f>IFERROR(VLOOKUP($D2321,BankOpTbl,3,0),"")</f>
        <v>0</v>
      </c>
      <c r="W2321" s="27">
        <f>IFERROR(VLOOKUP($D2321,BankOpTbl,4,0),"")</f>
        <v>0</v>
      </c>
      <c r="X2321" s="27">
        <f>IF($E2321="","",IFERROR(VLOOKUP($E2321,BankTbl,4,0),""))</f>
        <v>0</v>
      </c>
      <c r="Y2321" s="27">
        <f>IF($F2321="","",IFERROR(VLOOKUP($F2321,BankTbl,4,0),""))</f>
        <v>0</v>
      </c>
      <c r="Z2321" s="27">
        <f>IF($B2321="","",IF($V2321="PICK",LEFT($N2321,5),IF($V2321="FIXED",$W2321,IF($V2321="CODE",$H2321,""))))</f>
        <v>0</v>
      </c>
    </row>
    <row r="2322" spans="1:26" ht="21" customHeight="1">
      <c r="A2322" s="27">
        <f>IF($B2322="","",COUNTA($B$13:$B2322))</f>
        <v>0</v>
      </c>
      <c r="B2322" s="28"/>
      <c r="C2322" s="28"/>
      <c r="D2322" s="29"/>
      <c r="E2322" s="29"/>
      <c r="F2322" s="29"/>
      <c r="G2322" s="28"/>
      <c r="H2322" s="28"/>
      <c r="I2322" s="30">
        <f>IF($H2322="","",IFERROR(VLOOKUP($H2322,AcctTbl,2,0),"کد ناشناخته"))</f>
        <v>0</v>
      </c>
      <c r="J2322" s="27">
        <f>IF($H2322="","",IFERROR(VLOOKUP($H2322,AcctTbl,3,0),""))</f>
        <v>0</v>
      </c>
      <c r="K2322" s="29"/>
      <c r="L2322" s="28"/>
      <c r="M2322" s="31"/>
      <c r="N2322" s="29"/>
      <c r="O2322" s="32">
        <f>IF($B2322="",0,IF($U2322="IN",N($M2322),0))</f>
        <v>0</v>
      </c>
      <c r="P2322" s="32">
        <f>IF($B2322="",0,IF(OR($U2322="OUT",$U2322="TRF"),N($M2322),0))</f>
        <v>0</v>
      </c>
      <c r="Q2322" s="32">
        <f>IF($B2322="",0,IF(OR($U2322="OUT",$U2322="TRF"),N($M2322),0))</f>
        <v>0</v>
      </c>
      <c r="R2322" s="32">
        <f>IF($B2322="",0,IF($U2322="IN",N($M2322),0))</f>
        <v>0</v>
      </c>
      <c r="S2322" s="33">
        <f>IF($B2322="","",IF($M2322="","⚠ مبلغ",IF($E2322="","⚠ بانک عامل",IF(AND($U2322="TRF",$F2322=""),"⚠ بانک مقصد",IF(AND($V2322&lt;&gt;"NONE",$V2322&lt;&gt;"",$Z2322=""),"⚠ طرف حساب","✓")))))</f>
        <v>0</v>
      </c>
      <c r="T2322" s="29"/>
      <c r="U2322" s="27">
        <f>IFERROR(VLOOKUP($D2322,BankOpTbl,2,0),"")</f>
        <v>0</v>
      </c>
      <c r="V2322" s="27">
        <f>IFERROR(VLOOKUP($D2322,BankOpTbl,3,0),"")</f>
        <v>0</v>
      </c>
      <c r="W2322" s="27">
        <f>IFERROR(VLOOKUP($D2322,BankOpTbl,4,0),"")</f>
        <v>0</v>
      </c>
      <c r="X2322" s="27">
        <f>IF($E2322="","",IFERROR(VLOOKUP($E2322,BankTbl,4,0),""))</f>
        <v>0</v>
      </c>
      <c r="Y2322" s="27">
        <f>IF($F2322="","",IFERROR(VLOOKUP($F2322,BankTbl,4,0),""))</f>
        <v>0</v>
      </c>
      <c r="Z2322" s="27">
        <f>IF($B2322="","",IF($V2322="PICK",LEFT($N2322,5),IF($V2322="FIXED",$W2322,IF($V2322="CODE",$H2322,""))))</f>
        <v>0</v>
      </c>
    </row>
    <row r="2323" spans="1:26" ht="21" customHeight="1">
      <c r="A2323" s="27">
        <f>IF($B2323="","",COUNTA($B$13:$B2323))</f>
        <v>0</v>
      </c>
      <c r="B2323" s="28"/>
      <c r="C2323" s="28"/>
      <c r="D2323" s="29"/>
      <c r="E2323" s="29"/>
      <c r="F2323" s="29"/>
      <c r="G2323" s="28"/>
      <c r="H2323" s="28"/>
      <c r="I2323" s="30">
        <f>IF($H2323="","",IFERROR(VLOOKUP($H2323,AcctTbl,2,0),"کد ناشناخته"))</f>
        <v>0</v>
      </c>
      <c r="J2323" s="27">
        <f>IF($H2323="","",IFERROR(VLOOKUP($H2323,AcctTbl,3,0),""))</f>
        <v>0</v>
      </c>
      <c r="K2323" s="29"/>
      <c r="L2323" s="28"/>
      <c r="M2323" s="31"/>
      <c r="N2323" s="29"/>
      <c r="O2323" s="32">
        <f>IF($B2323="",0,IF($U2323="IN",N($M2323),0))</f>
        <v>0</v>
      </c>
      <c r="P2323" s="32">
        <f>IF($B2323="",0,IF(OR($U2323="OUT",$U2323="TRF"),N($M2323),0))</f>
        <v>0</v>
      </c>
      <c r="Q2323" s="32">
        <f>IF($B2323="",0,IF(OR($U2323="OUT",$U2323="TRF"),N($M2323),0))</f>
        <v>0</v>
      </c>
      <c r="R2323" s="32">
        <f>IF($B2323="",0,IF($U2323="IN",N($M2323),0))</f>
        <v>0</v>
      </c>
      <c r="S2323" s="33">
        <f>IF($B2323="","",IF($M2323="","⚠ مبلغ",IF($E2323="","⚠ بانک عامل",IF(AND($U2323="TRF",$F2323=""),"⚠ بانک مقصد",IF(AND($V2323&lt;&gt;"NONE",$V2323&lt;&gt;"",$Z2323=""),"⚠ طرف حساب","✓")))))</f>
        <v>0</v>
      </c>
      <c r="T2323" s="29"/>
      <c r="U2323" s="27">
        <f>IFERROR(VLOOKUP($D2323,BankOpTbl,2,0),"")</f>
        <v>0</v>
      </c>
      <c r="V2323" s="27">
        <f>IFERROR(VLOOKUP($D2323,BankOpTbl,3,0),"")</f>
        <v>0</v>
      </c>
      <c r="W2323" s="27">
        <f>IFERROR(VLOOKUP($D2323,BankOpTbl,4,0),"")</f>
        <v>0</v>
      </c>
      <c r="X2323" s="27">
        <f>IF($E2323="","",IFERROR(VLOOKUP($E2323,BankTbl,4,0),""))</f>
        <v>0</v>
      </c>
      <c r="Y2323" s="27">
        <f>IF($F2323="","",IFERROR(VLOOKUP($F2323,BankTbl,4,0),""))</f>
        <v>0</v>
      </c>
      <c r="Z2323" s="27">
        <f>IF($B2323="","",IF($V2323="PICK",LEFT($N2323,5),IF($V2323="FIXED",$W2323,IF($V2323="CODE",$H2323,""))))</f>
        <v>0</v>
      </c>
    </row>
    <row r="2324" spans="1:26" ht="21" customHeight="1">
      <c r="A2324" s="27">
        <f>IF($B2324="","",COUNTA($B$13:$B2324))</f>
        <v>0</v>
      </c>
      <c r="B2324" s="28"/>
      <c r="C2324" s="28"/>
      <c r="D2324" s="29"/>
      <c r="E2324" s="29"/>
      <c r="F2324" s="29"/>
      <c r="G2324" s="28"/>
      <c r="H2324" s="28"/>
      <c r="I2324" s="30">
        <f>IF($H2324="","",IFERROR(VLOOKUP($H2324,AcctTbl,2,0),"کد ناشناخته"))</f>
        <v>0</v>
      </c>
      <c r="J2324" s="27">
        <f>IF($H2324="","",IFERROR(VLOOKUP($H2324,AcctTbl,3,0),""))</f>
        <v>0</v>
      </c>
      <c r="K2324" s="29"/>
      <c r="L2324" s="28"/>
      <c r="M2324" s="31"/>
      <c r="N2324" s="29"/>
      <c r="O2324" s="32">
        <f>IF($B2324="",0,IF($U2324="IN",N($M2324),0))</f>
        <v>0</v>
      </c>
      <c r="P2324" s="32">
        <f>IF($B2324="",0,IF(OR($U2324="OUT",$U2324="TRF"),N($M2324),0))</f>
        <v>0</v>
      </c>
      <c r="Q2324" s="32">
        <f>IF($B2324="",0,IF(OR($U2324="OUT",$U2324="TRF"),N($M2324),0))</f>
        <v>0</v>
      </c>
      <c r="R2324" s="32">
        <f>IF($B2324="",0,IF($U2324="IN",N($M2324),0))</f>
        <v>0</v>
      </c>
      <c r="S2324" s="33">
        <f>IF($B2324="","",IF($M2324="","⚠ مبلغ",IF($E2324="","⚠ بانک عامل",IF(AND($U2324="TRF",$F2324=""),"⚠ بانک مقصد",IF(AND($V2324&lt;&gt;"NONE",$V2324&lt;&gt;"",$Z2324=""),"⚠ طرف حساب","✓")))))</f>
        <v>0</v>
      </c>
      <c r="T2324" s="29"/>
      <c r="U2324" s="27">
        <f>IFERROR(VLOOKUP($D2324,BankOpTbl,2,0),"")</f>
        <v>0</v>
      </c>
      <c r="V2324" s="27">
        <f>IFERROR(VLOOKUP($D2324,BankOpTbl,3,0),"")</f>
        <v>0</v>
      </c>
      <c r="W2324" s="27">
        <f>IFERROR(VLOOKUP($D2324,BankOpTbl,4,0),"")</f>
        <v>0</v>
      </c>
      <c r="X2324" s="27">
        <f>IF($E2324="","",IFERROR(VLOOKUP($E2324,BankTbl,4,0),""))</f>
        <v>0</v>
      </c>
      <c r="Y2324" s="27">
        <f>IF($F2324="","",IFERROR(VLOOKUP($F2324,BankTbl,4,0),""))</f>
        <v>0</v>
      </c>
      <c r="Z2324" s="27">
        <f>IF($B2324="","",IF($V2324="PICK",LEFT($N2324,5),IF($V2324="FIXED",$W2324,IF($V2324="CODE",$H2324,""))))</f>
        <v>0</v>
      </c>
    </row>
    <row r="2325" spans="1:26" ht="21" customHeight="1">
      <c r="A2325" s="27">
        <f>IF($B2325="","",COUNTA($B$13:$B2325))</f>
        <v>0</v>
      </c>
      <c r="B2325" s="28"/>
      <c r="C2325" s="28"/>
      <c r="D2325" s="29"/>
      <c r="E2325" s="29"/>
      <c r="F2325" s="29"/>
      <c r="G2325" s="28"/>
      <c r="H2325" s="28"/>
      <c r="I2325" s="30">
        <f>IF($H2325="","",IFERROR(VLOOKUP($H2325,AcctTbl,2,0),"کد ناشناخته"))</f>
        <v>0</v>
      </c>
      <c r="J2325" s="27">
        <f>IF($H2325="","",IFERROR(VLOOKUP($H2325,AcctTbl,3,0),""))</f>
        <v>0</v>
      </c>
      <c r="K2325" s="29"/>
      <c r="L2325" s="28"/>
      <c r="M2325" s="31"/>
      <c r="N2325" s="29"/>
      <c r="O2325" s="32">
        <f>IF($B2325="",0,IF($U2325="IN",N($M2325),0))</f>
        <v>0</v>
      </c>
      <c r="P2325" s="32">
        <f>IF($B2325="",0,IF(OR($U2325="OUT",$U2325="TRF"),N($M2325),0))</f>
        <v>0</v>
      </c>
      <c r="Q2325" s="32">
        <f>IF($B2325="",0,IF(OR($U2325="OUT",$U2325="TRF"),N($M2325),0))</f>
        <v>0</v>
      </c>
      <c r="R2325" s="32">
        <f>IF($B2325="",0,IF($U2325="IN",N($M2325),0))</f>
        <v>0</v>
      </c>
      <c r="S2325" s="33">
        <f>IF($B2325="","",IF($M2325="","⚠ مبلغ",IF($E2325="","⚠ بانک عامل",IF(AND($U2325="TRF",$F2325=""),"⚠ بانک مقصد",IF(AND($V2325&lt;&gt;"NONE",$V2325&lt;&gt;"",$Z2325=""),"⚠ طرف حساب","✓")))))</f>
        <v>0</v>
      </c>
      <c r="T2325" s="29"/>
      <c r="U2325" s="27">
        <f>IFERROR(VLOOKUP($D2325,BankOpTbl,2,0),"")</f>
        <v>0</v>
      </c>
      <c r="V2325" s="27">
        <f>IFERROR(VLOOKUP($D2325,BankOpTbl,3,0),"")</f>
        <v>0</v>
      </c>
      <c r="W2325" s="27">
        <f>IFERROR(VLOOKUP($D2325,BankOpTbl,4,0),"")</f>
        <v>0</v>
      </c>
      <c r="X2325" s="27">
        <f>IF($E2325="","",IFERROR(VLOOKUP($E2325,BankTbl,4,0),""))</f>
        <v>0</v>
      </c>
      <c r="Y2325" s="27">
        <f>IF($F2325="","",IFERROR(VLOOKUP($F2325,BankTbl,4,0),""))</f>
        <v>0</v>
      </c>
      <c r="Z2325" s="27">
        <f>IF($B2325="","",IF($V2325="PICK",LEFT($N2325,5),IF($V2325="FIXED",$W2325,IF($V2325="CODE",$H2325,""))))</f>
        <v>0</v>
      </c>
    </row>
    <row r="2326" spans="1:26" ht="21" customHeight="1">
      <c r="A2326" s="27">
        <f>IF($B2326="","",COUNTA($B$13:$B2326))</f>
        <v>0</v>
      </c>
      <c r="B2326" s="28"/>
      <c r="C2326" s="28"/>
      <c r="D2326" s="29"/>
      <c r="E2326" s="29"/>
      <c r="F2326" s="29"/>
      <c r="G2326" s="28"/>
      <c r="H2326" s="28"/>
      <c r="I2326" s="30">
        <f>IF($H2326="","",IFERROR(VLOOKUP($H2326,AcctTbl,2,0),"کد ناشناخته"))</f>
        <v>0</v>
      </c>
      <c r="J2326" s="27">
        <f>IF($H2326="","",IFERROR(VLOOKUP($H2326,AcctTbl,3,0),""))</f>
        <v>0</v>
      </c>
      <c r="K2326" s="29"/>
      <c r="L2326" s="28"/>
      <c r="M2326" s="31"/>
      <c r="N2326" s="29"/>
      <c r="O2326" s="32">
        <f>IF($B2326="",0,IF($U2326="IN",N($M2326),0))</f>
        <v>0</v>
      </c>
      <c r="P2326" s="32">
        <f>IF($B2326="",0,IF(OR($U2326="OUT",$U2326="TRF"),N($M2326),0))</f>
        <v>0</v>
      </c>
      <c r="Q2326" s="32">
        <f>IF($B2326="",0,IF(OR($U2326="OUT",$U2326="TRF"),N($M2326),0))</f>
        <v>0</v>
      </c>
      <c r="R2326" s="32">
        <f>IF($B2326="",0,IF($U2326="IN",N($M2326),0))</f>
        <v>0</v>
      </c>
      <c r="S2326" s="33">
        <f>IF($B2326="","",IF($M2326="","⚠ مبلغ",IF($E2326="","⚠ بانک عامل",IF(AND($U2326="TRF",$F2326=""),"⚠ بانک مقصد",IF(AND($V2326&lt;&gt;"NONE",$V2326&lt;&gt;"",$Z2326=""),"⚠ طرف حساب","✓")))))</f>
        <v>0</v>
      </c>
      <c r="T2326" s="29"/>
      <c r="U2326" s="27">
        <f>IFERROR(VLOOKUP($D2326,BankOpTbl,2,0),"")</f>
        <v>0</v>
      </c>
      <c r="V2326" s="27">
        <f>IFERROR(VLOOKUP($D2326,BankOpTbl,3,0),"")</f>
        <v>0</v>
      </c>
      <c r="W2326" s="27">
        <f>IFERROR(VLOOKUP($D2326,BankOpTbl,4,0),"")</f>
        <v>0</v>
      </c>
      <c r="X2326" s="27">
        <f>IF($E2326="","",IFERROR(VLOOKUP($E2326,BankTbl,4,0),""))</f>
        <v>0</v>
      </c>
      <c r="Y2326" s="27">
        <f>IF($F2326="","",IFERROR(VLOOKUP($F2326,BankTbl,4,0),""))</f>
        <v>0</v>
      </c>
      <c r="Z2326" s="27">
        <f>IF($B2326="","",IF($V2326="PICK",LEFT($N2326,5),IF($V2326="FIXED",$W2326,IF($V2326="CODE",$H2326,""))))</f>
        <v>0</v>
      </c>
    </row>
    <row r="2327" spans="1:26" ht="21" customHeight="1">
      <c r="A2327" s="27">
        <f>IF($B2327="","",COUNTA($B$13:$B2327))</f>
        <v>0</v>
      </c>
      <c r="B2327" s="28"/>
      <c r="C2327" s="28"/>
      <c r="D2327" s="29"/>
      <c r="E2327" s="29"/>
      <c r="F2327" s="29"/>
      <c r="G2327" s="28"/>
      <c r="H2327" s="28"/>
      <c r="I2327" s="30">
        <f>IF($H2327="","",IFERROR(VLOOKUP($H2327,AcctTbl,2,0),"کد ناشناخته"))</f>
        <v>0</v>
      </c>
      <c r="J2327" s="27">
        <f>IF($H2327="","",IFERROR(VLOOKUP($H2327,AcctTbl,3,0),""))</f>
        <v>0</v>
      </c>
      <c r="K2327" s="29"/>
      <c r="L2327" s="28"/>
      <c r="M2327" s="31"/>
      <c r="N2327" s="29"/>
      <c r="O2327" s="32">
        <f>IF($B2327="",0,IF($U2327="IN",N($M2327),0))</f>
        <v>0</v>
      </c>
      <c r="P2327" s="32">
        <f>IF($B2327="",0,IF(OR($U2327="OUT",$U2327="TRF"),N($M2327),0))</f>
        <v>0</v>
      </c>
      <c r="Q2327" s="32">
        <f>IF($B2327="",0,IF(OR($U2327="OUT",$U2327="TRF"),N($M2327),0))</f>
        <v>0</v>
      </c>
      <c r="R2327" s="32">
        <f>IF($B2327="",0,IF($U2327="IN",N($M2327),0))</f>
        <v>0</v>
      </c>
      <c r="S2327" s="33">
        <f>IF($B2327="","",IF($M2327="","⚠ مبلغ",IF($E2327="","⚠ بانک عامل",IF(AND($U2327="TRF",$F2327=""),"⚠ بانک مقصد",IF(AND($V2327&lt;&gt;"NONE",$V2327&lt;&gt;"",$Z2327=""),"⚠ طرف حساب","✓")))))</f>
        <v>0</v>
      </c>
      <c r="T2327" s="29"/>
      <c r="U2327" s="27">
        <f>IFERROR(VLOOKUP($D2327,BankOpTbl,2,0),"")</f>
        <v>0</v>
      </c>
      <c r="V2327" s="27">
        <f>IFERROR(VLOOKUP($D2327,BankOpTbl,3,0),"")</f>
        <v>0</v>
      </c>
      <c r="W2327" s="27">
        <f>IFERROR(VLOOKUP($D2327,BankOpTbl,4,0),"")</f>
        <v>0</v>
      </c>
      <c r="X2327" s="27">
        <f>IF($E2327="","",IFERROR(VLOOKUP($E2327,BankTbl,4,0),""))</f>
        <v>0</v>
      </c>
      <c r="Y2327" s="27">
        <f>IF($F2327="","",IFERROR(VLOOKUP($F2327,BankTbl,4,0),""))</f>
        <v>0</v>
      </c>
      <c r="Z2327" s="27">
        <f>IF($B2327="","",IF($V2327="PICK",LEFT($N2327,5),IF($V2327="FIXED",$W2327,IF($V2327="CODE",$H2327,""))))</f>
        <v>0</v>
      </c>
    </row>
    <row r="2328" spans="1:26" ht="21" customHeight="1">
      <c r="A2328" s="27">
        <f>IF($B2328="","",COUNTA($B$13:$B2328))</f>
        <v>0</v>
      </c>
      <c r="B2328" s="28"/>
      <c r="C2328" s="28"/>
      <c r="D2328" s="29"/>
      <c r="E2328" s="29"/>
      <c r="F2328" s="29"/>
      <c r="G2328" s="28"/>
      <c r="H2328" s="28"/>
      <c r="I2328" s="30">
        <f>IF($H2328="","",IFERROR(VLOOKUP($H2328,AcctTbl,2,0),"کد ناشناخته"))</f>
        <v>0</v>
      </c>
      <c r="J2328" s="27">
        <f>IF($H2328="","",IFERROR(VLOOKUP($H2328,AcctTbl,3,0),""))</f>
        <v>0</v>
      </c>
      <c r="K2328" s="29"/>
      <c r="L2328" s="28"/>
      <c r="M2328" s="31"/>
      <c r="N2328" s="29"/>
      <c r="O2328" s="32">
        <f>IF($B2328="",0,IF($U2328="IN",N($M2328),0))</f>
        <v>0</v>
      </c>
      <c r="P2328" s="32">
        <f>IF($B2328="",0,IF(OR($U2328="OUT",$U2328="TRF"),N($M2328),0))</f>
        <v>0</v>
      </c>
      <c r="Q2328" s="32">
        <f>IF($B2328="",0,IF(OR($U2328="OUT",$U2328="TRF"),N($M2328),0))</f>
        <v>0</v>
      </c>
      <c r="R2328" s="32">
        <f>IF($B2328="",0,IF($U2328="IN",N($M2328),0))</f>
        <v>0</v>
      </c>
      <c r="S2328" s="33">
        <f>IF($B2328="","",IF($M2328="","⚠ مبلغ",IF($E2328="","⚠ بانک عامل",IF(AND($U2328="TRF",$F2328=""),"⚠ بانک مقصد",IF(AND($V2328&lt;&gt;"NONE",$V2328&lt;&gt;"",$Z2328=""),"⚠ طرف حساب","✓")))))</f>
        <v>0</v>
      </c>
      <c r="T2328" s="29"/>
      <c r="U2328" s="27">
        <f>IFERROR(VLOOKUP($D2328,BankOpTbl,2,0),"")</f>
        <v>0</v>
      </c>
      <c r="V2328" s="27">
        <f>IFERROR(VLOOKUP($D2328,BankOpTbl,3,0),"")</f>
        <v>0</v>
      </c>
      <c r="W2328" s="27">
        <f>IFERROR(VLOOKUP($D2328,BankOpTbl,4,0),"")</f>
        <v>0</v>
      </c>
      <c r="X2328" s="27">
        <f>IF($E2328="","",IFERROR(VLOOKUP($E2328,BankTbl,4,0),""))</f>
        <v>0</v>
      </c>
      <c r="Y2328" s="27">
        <f>IF($F2328="","",IFERROR(VLOOKUP($F2328,BankTbl,4,0),""))</f>
        <v>0</v>
      </c>
      <c r="Z2328" s="27">
        <f>IF($B2328="","",IF($V2328="PICK",LEFT($N2328,5),IF($V2328="FIXED",$W2328,IF($V2328="CODE",$H2328,""))))</f>
        <v>0</v>
      </c>
    </row>
    <row r="2329" spans="1:26" ht="21" customHeight="1">
      <c r="A2329" s="27">
        <f>IF($B2329="","",COUNTA($B$13:$B2329))</f>
        <v>0</v>
      </c>
      <c r="B2329" s="28"/>
      <c r="C2329" s="28"/>
      <c r="D2329" s="29"/>
      <c r="E2329" s="29"/>
      <c r="F2329" s="29"/>
      <c r="G2329" s="28"/>
      <c r="H2329" s="28"/>
      <c r="I2329" s="30">
        <f>IF($H2329="","",IFERROR(VLOOKUP($H2329,AcctTbl,2,0),"کد ناشناخته"))</f>
        <v>0</v>
      </c>
      <c r="J2329" s="27">
        <f>IF($H2329="","",IFERROR(VLOOKUP($H2329,AcctTbl,3,0),""))</f>
        <v>0</v>
      </c>
      <c r="K2329" s="29"/>
      <c r="L2329" s="28"/>
      <c r="M2329" s="31"/>
      <c r="N2329" s="29"/>
      <c r="O2329" s="32">
        <f>IF($B2329="",0,IF($U2329="IN",N($M2329),0))</f>
        <v>0</v>
      </c>
      <c r="P2329" s="32">
        <f>IF($B2329="",0,IF(OR($U2329="OUT",$U2329="TRF"),N($M2329),0))</f>
        <v>0</v>
      </c>
      <c r="Q2329" s="32">
        <f>IF($B2329="",0,IF(OR($U2329="OUT",$U2329="TRF"),N($M2329),0))</f>
        <v>0</v>
      </c>
      <c r="R2329" s="32">
        <f>IF($B2329="",0,IF($U2329="IN",N($M2329),0))</f>
        <v>0</v>
      </c>
      <c r="S2329" s="33">
        <f>IF($B2329="","",IF($M2329="","⚠ مبلغ",IF($E2329="","⚠ بانک عامل",IF(AND($U2329="TRF",$F2329=""),"⚠ بانک مقصد",IF(AND($V2329&lt;&gt;"NONE",$V2329&lt;&gt;"",$Z2329=""),"⚠ طرف حساب","✓")))))</f>
        <v>0</v>
      </c>
      <c r="T2329" s="29"/>
      <c r="U2329" s="27">
        <f>IFERROR(VLOOKUP($D2329,BankOpTbl,2,0),"")</f>
        <v>0</v>
      </c>
      <c r="V2329" s="27">
        <f>IFERROR(VLOOKUP($D2329,BankOpTbl,3,0),"")</f>
        <v>0</v>
      </c>
      <c r="W2329" s="27">
        <f>IFERROR(VLOOKUP($D2329,BankOpTbl,4,0),"")</f>
        <v>0</v>
      </c>
      <c r="X2329" s="27">
        <f>IF($E2329="","",IFERROR(VLOOKUP($E2329,BankTbl,4,0),""))</f>
        <v>0</v>
      </c>
      <c r="Y2329" s="27">
        <f>IF($F2329="","",IFERROR(VLOOKUP($F2329,BankTbl,4,0),""))</f>
        <v>0</v>
      </c>
      <c r="Z2329" s="27">
        <f>IF($B2329="","",IF($V2329="PICK",LEFT($N2329,5),IF($V2329="FIXED",$W2329,IF($V2329="CODE",$H2329,""))))</f>
        <v>0</v>
      </c>
    </row>
    <row r="2330" spans="1:26" ht="21" customHeight="1">
      <c r="A2330" s="27">
        <f>IF($B2330="","",COUNTA($B$13:$B2330))</f>
        <v>0</v>
      </c>
      <c r="B2330" s="28"/>
      <c r="C2330" s="28"/>
      <c r="D2330" s="29"/>
      <c r="E2330" s="29"/>
      <c r="F2330" s="29"/>
      <c r="G2330" s="28"/>
      <c r="H2330" s="28"/>
      <c r="I2330" s="30">
        <f>IF($H2330="","",IFERROR(VLOOKUP($H2330,AcctTbl,2,0),"کد ناشناخته"))</f>
        <v>0</v>
      </c>
      <c r="J2330" s="27">
        <f>IF($H2330="","",IFERROR(VLOOKUP($H2330,AcctTbl,3,0),""))</f>
        <v>0</v>
      </c>
      <c r="K2330" s="29"/>
      <c r="L2330" s="28"/>
      <c r="M2330" s="31"/>
      <c r="N2330" s="29"/>
      <c r="O2330" s="32">
        <f>IF($B2330="",0,IF($U2330="IN",N($M2330),0))</f>
        <v>0</v>
      </c>
      <c r="P2330" s="32">
        <f>IF($B2330="",0,IF(OR($U2330="OUT",$U2330="TRF"),N($M2330),0))</f>
        <v>0</v>
      </c>
      <c r="Q2330" s="32">
        <f>IF($B2330="",0,IF(OR($U2330="OUT",$U2330="TRF"),N($M2330),0))</f>
        <v>0</v>
      </c>
      <c r="R2330" s="32">
        <f>IF($B2330="",0,IF($U2330="IN",N($M2330),0))</f>
        <v>0</v>
      </c>
      <c r="S2330" s="33">
        <f>IF($B2330="","",IF($M2330="","⚠ مبلغ",IF($E2330="","⚠ بانک عامل",IF(AND($U2330="TRF",$F2330=""),"⚠ بانک مقصد",IF(AND($V2330&lt;&gt;"NONE",$V2330&lt;&gt;"",$Z2330=""),"⚠ طرف حساب","✓")))))</f>
        <v>0</v>
      </c>
      <c r="T2330" s="29"/>
      <c r="U2330" s="27">
        <f>IFERROR(VLOOKUP($D2330,BankOpTbl,2,0),"")</f>
        <v>0</v>
      </c>
      <c r="V2330" s="27">
        <f>IFERROR(VLOOKUP($D2330,BankOpTbl,3,0),"")</f>
        <v>0</v>
      </c>
      <c r="W2330" s="27">
        <f>IFERROR(VLOOKUP($D2330,BankOpTbl,4,0),"")</f>
        <v>0</v>
      </c>
      <c r="X2330" s="27">
        <f>IF($E2330="","",IFERROR(VLOOKUP($E2330,BankTbl,4,0),""))</f>
        <v>0</v>
      </c>
      <c r="Y2330" s="27">
        <f>IF($F2330="","",IFERROR(VLOOKUP($F2330,BankTbl,4,0),""))</f>
        <v>0</v>
      </c>
      <c r="Z2330" s="27">
        <f>IF($B2330="","",IF($V2330="PICK",LEFT($N2330,5),IF($V2330="FIXED",$W2330,IF($V2330="CODE",$H2330,""))))</f>
        <v>0</v>
      </c>
    </row>
    <row r="2331" spans="1:26" ht="21" customHeight="1">
      <c r="A2331" s="27">
        <f>IF($B2331="","",COUNTA($B$13:$B2331))</f>
        <v>0</v>
      </c>
      <c r="B2331" s="28"/>
      <c r="C2331" s="28"/>
      <c r="D2331" s="29"/>
      <c r="E2331" s="29"/>
      <c r="F2331" s="29"/>
      <c r="G2331" s="28"/>
      <c r="H2331" s="28"/>
      <c r="I2331" s="30">
        <f>IF($H2331="","",IFERROR(VLOOKUP($H2331,AcctTbl,2,0),"کد ناشناخته"))</f>
        <v>0</v>
      </c>
      <c r="J2331" s="27">
        <f>IF($H2331="","",IFERROR(VLOOKUP($H2331,AcctTbl,3,0),""))</f>
        <v>0</v>
      </c>
      <c r="K2331" s="29"/>
      <c r="L2331" s="28"/>
      <c r="M2331" s="31"/>
      <c r="N2331" s="29"/>
      <c r="O2331" s="32">
        <f>IF($B2331="",0,IF($U2331="IN",N($M2331),0))</f>
        <v>0</v>
      </c>
      <c r="P2331" s="32">
        <f>IF($B2331="",0,IF(OR($U2331="OUT",$U2331="TRF"),N($M2331),0))</f>
        <v>0</v>
      </c>
      <c r="Q2331" s="32">
        <f>IF($B2331="",0,IF(OR($U2331="OUT",$U2331="TRF"),N($M2331),0))</f>
        <v>0</v>
      </c>
      <c r="R2331" s="32">
        <f>IF($B2331="",0,IF($U2331="IN",N($M2331),0))</f>
        <v>0</v>
      </c>
      <c r="S2331" s="33">
        <f>IF($B2331="","",IF($M2331="","⚠ مبلغ",IF($E2331="","⚠ بانک عامل",IF(AND($U2331="TRF",$F2331=""),"⚠ بانک مقصد",IF(AND($V2331&lt;&gt;"NONE",$V2331&lt;&gt;"",$Z2331=""),"⚠ طرف حساب","✓")))))</f>
        <v>0</v>
      </c>
      <c r="T2331" s="29"/>
      <c r="U2331" s="27">
        <f>IFERROR(VLOOKUP($D2331,BankOpTbl,2,0),"")</f>
        <v>0</v>
      </c>
      <c r="V2331" s="27">
        <f>IFERROR(VLOOKUP($D2331,BankOpTbl,3,0),"")</f>
        <v>0</v>
      </c>
      <c r="W2331" s="27">
        <f>IFERROR(VLOOKUP($D2331,BankOpTbl,4,0),"")</f>
        <v>0</v>
      </c>
      <c r="X2331" s="27">
        <f>IF($E2331="","",IFERROR(VLOOKUP($E2331,BankTbl,4,0),""))</f>
        <v>0</v>
      </c>
      <c r="Y2331" s="27">
        <f>IF($F2331="","",IFERROR(VLOOKUP($F2331,BankTbl,4,0),""))</f>
        <v>0</v>
      </c>
      <c r="Z2331" s="27">
        <f>IF($B2331="","",IF($V2331="PICK",LEFT($N2331,5),IF($V2331="FIXED",$W2331,IF($V2331="CODE",$H2331,""))))</f>
        <v>0</v>
      </c>
    </row>
    <row r="2332" spans="1:26" ht="21" customHeight="1">
      <c r="A2332" s="27">
        <f>IF($B2332="","",COUNTA($B$13:$B2332))</f>
        <v>0</v>
      </c>
      <c r="B2332" s="28"/>
      <c r="C2332" s="28"/>
      <c r="D2332" s="29"/>
      <c r="E2332" s="29"/>
      <c r="F2332" s="29"/>
      <c r="G2332" s="28"/>
      <c r="H2332" s="28"/>
      <c r="I2332" s="30">
        <f>IF($H2332="","",IFERROR(VLOOKUP($H2332,AcctTbl,2,0),"کد ناشناخته"))</f>
        <v>0</v>
      </c>
      <c r="J2332" s="27">
        <f>IF($H2332="","",IFERROR(VLOOKUP($H2332,AcctTbl,3,0),""))</f>
        <v>0</v>
      </c>
      <c r="K2332" s="29"/>
      <c r="L2332" s="28"/>
      <c r="M2332" s="31"/>
      <c r="N2332" s="29"/>
      <c r="O2332" s="32">
        <f>IF($B2332="",0,IF($U2332="IN",N($M2332),0))</f>
        <v>0</v>
      </c>
      <c r="P2332" s="32">
        <f>IF($B2332="",0,IF(OR($U2332="OUT",$U2332="TRF"),N($M2332),0))</f>
        <v>0</v>
      </c>
      <c r="Q2332" s="32">
        <f>IF($B2332="",0,IF(OR($U2332="OUT",$U2332="TRF"),N($M2332),0))</f>
        <v>0</v>
      </c>
      <c r="R2332" s="32">
        <f>IF($B2332="",0,IF($U2332="IN",N($M2332),0))</f>
        <v>0</v>
      </c>
      <c r="S2332" s="33">
        <f>IF($B2332="","",IF($M2332="","⚠ مبلغ",IF($E2332="","⚠ بانک عامل",IF(AND($U2332="TRF",$F2332=""),"⚠ بانک مقصد",IF(AND($V2332&lt;&gt;"NONE",$V2332&lt;&gt;"",$Z2332=""),"⚠ طرف حساب","✓")))))</f>
        <v>0</v>
      </c>
      <c r="T2332" s="29"/>
      <c r="U2332" s="27">
        <f>IFERROR(VLOOKUP($D2332,BankOpTbl,2,0),"")</f>
        <v>0</v>
      </c>
      <c r="V2332" s="27">
        <f>IFERROR(VLOOKUP($D2332,BankOpTbl,3,0),"")</f>
        <v>0</v>
      </c>
      <c r="W2332" s="27">
        <f>IFERROR(VLOOKUP($D2332,BankOpTbl,4,0),"")</f>
        <v>0</v>
      </c>
      <c r="X2332" s="27">
        <f>IF($E2332="","",IFERROR(VLOOKUP($E2332,BankTbl,4,0),""))</f>
        <v>0</v>
      </c>
      <c r="Y2332" s="27">
        <f>IF($F2332="","",IFERROR(VLOOKUP($F2332,BankTbl,4,0),""))</f>
        <v>0</v>
      </c>
      <c r="Z2332" s="27">
        <f>IF($B2332="","",IF($V2332="PICK",LEFT($N2332,5),IF($V2332="FIXED",$W2332,IF($V2332="CODE",$H2332,""))))</f>
        <v>0</v>
      </c>
    </row>
    <row r="2333" spans="1:26" ht="21" customHeight="1">
      <c r="A2333" s="27">
        <f>IF($B2333="","",COUNTA($B$13:$B2333))</f>
        <v>0</v>
      </c>
      <c r="B2333" s="28"/>
      <c r="C2333" s="28"/>
      <c r="D2333" s="29"/>
      <c r="E2333" s="29"/>
      <c r="F2333" s="29"/>
      <c r="G2333" s="28"/>
      <c r="H2333" s="28"/>
      <c r="I2333" s="30">
        <f>IF($H2333="","",IFERROR(VLOOKUP($H2333,AcctTbl,2,0),"کد ناشناخته"))</f>
        <v>0</v>
      </c>
      <c r="J2333" s="27">
        <f>IF($H2333="","",IFERROR(VLOOKUP($H2333,AcctTbl,3,0),""))</f>
        <v>0</v>
      </c>
      <c r="K2333" s="29"/>
      <c r="L2333" s="28"/>
      <c r="M2333" s="31"/>
      <c r="N2333" s="29"/>
      <c r="O2333" s="32">
        <f>IF($B2333="",0,IF($U2333="IN",N($M2333),0))</f>
        <v>0</v>
      </c>
      <c r="P2333" s="32">
        <f>IF($B2333="",0,IF(OR($U2333="OUT",$U2333="TRF"),N($M2333),0))</f>
        <v>0</v>
      </c>
      <c r="Q2333" s="32">
        <f>IF($B2333="",0,IF(OR($U2333="OUT",$U2333="TRF"),N($M2333),0))</f>
        <v>0</v>
      </c>
      <c r="R2333" s="32">
        <f>IF($B2333="",0,IF($U2333="IN",N($M2333),0))</f>
        <v>0</v>
      </c>
      <c r="S2333" s="33">
        <f>IF($B2333="","",IF($M2333="","⚠ مبلغ",IF($E2333="","⚠ بانک عامل",IF(AND($U2333="TRF",$F2333=""),"⚠ بانک مقصد",IF(AND($V2333&lt;&gt;"NONE",$V2333&lt;&gt;"",$Z2333=""),"⚠ طرف حساب","✓")))))</f>
        <v>0</v>
      </c>
      <c r="T2333" s="29"/>
      <c r="U2333" s="27">
        <f>IFERROR(VLOOKUP($D2333,BankOpTbl,2,0),"")</f>
        <v>0</v>
      </c>
      <c r="V2333" s="27">
        <f>IFERROR(VLOOKUP($D2333,BankOpTbl,3,0),"")</f>
        <v>0</v>
      </c>
      <c r="W2333" s="27">
        <f>IFERROR(VLOOKUP($D2333,BankOpTbl,4,0),"")</f>
        <v>0</v>
      </c>
      <c r="X2333" s="27">
        <f>IF($E2333="","",IFERROR(VLOOKUP($E2333,BankTbl,4,0),""))</f>
        <v>0</v>
      </c>
      <c r="Y2333" s="27">
        <f>IF($F2333="","",IFERROR(VLOOKUP($F2333,BankTbl,4,0),""))</f>
        <v>0</v>
      </c>
      <c r="Z2333" s="27">
        <f>IF($B2333="","",IF($V2333="PICK",LEFT($N2333,5),IF($V2333="FIXED",$W2333,IF($V2333="CODE",$H2333,""))))</f>
        <v>0</v>
      </c>
    </row>
    <row r="2334" spans="1:26" ht="21" customHeight="1">
      <c r="A2334" s="27">
        <f>IF($B2334="","",COUNTA($B$13:$B2334))</f>
        <v>0</v>
      </c>
      <c r="B2334" s="28"/>
      <c r="C2334" s="28"/>
      <c r="D2334" s="29"/>
      <c r="E2334" s="29"/>
      <c r="F2334" s="29"/>
      <c r="G2334" s="28"/>
      <c r="H2334" s="28"/>
      <c r="I2334" s="30">
        <f>IF($H2334="","",IFERROR(VLOOKUP($H2334,AcctTbl,2,0),"کد ناشناخته"))</f>
        <v>0</v>
      </c>
      <c r="J2334" s="27">
        <f>IF($H2334="","",IFERROR(VLOOKUP($H2334,AcctTbl,3,0),""))</f>
        <v>0</v>
      </c>
      <c r="K2334" s="29"/>
      <c r="L2334" s="28"/>
      <c r="M2334" s="31"/>
      <c r="N2334" s="29"/>
      <c r="O2334" s="32">
        <f>IF($B2334="",0,IF($U2334="IN",N($M2334),0))</f>
        <v>0</v>
      </c>
      <c r="P2334" s="32">
        <f>IF($B2334="",0,IF(OR($U2334="OUT",$U2334="TRF"),N($M2334),0))</f>
        <v>0</v>
      </c>
      <c r="Q2334" s="32">
        <f>IF($B2334="",0,IF(OR($U2334="OUT",$U2334="TRF"),N($M2334),0))</f>
        <v>0</v>
      </c>
      <c r="R2334" s="32">
        <f>IF($B2334="",0,IF($U2334="IN",N($M2334),0))</f>
        <v>0</v>
      </c>
      <c r="S2334" s="33">
        <f>IF($B2334="","",IF($M2334="","⚠ مبلغ",IF($E2334="","⚠ بانک عامل",IF(AND($U2334="TRF",$F2334=""),"⚠ بانک مقصد",IF(AND($V2334&lt;&gt;"NONE",$V2334&lt;&gt;"",$Z2334=""),"⚠ طرف حساب","✓")))))</f>
        <v>0</v>
      </c>
      <c r="T2334" s="29"/>
      <c r="U2334" s="27">
        <f>IFERROR(VLOOKUP($D2334,BankOpTbl,2,0),"")</f>
        <v>0</v>
      </c>
      <c r="V2334" s="27">
        <f>IFERROR(VLOOKUP($D2334,BankOpTbl,3,0),"")</f>
        <v>0</v>
      </c>
      <c r="W2334" s="27">
        <f>IFERROR(VLOOKUP($D2334,BankOpTbl,4,0),"")</f>
        <v>0</v>
      </c>
      <c r="X2334" s="27">
        <f>IF($E2334="","",IFERROR(VLOOKUP($E2334,BankTbl,4,0),""))</f>
        <v>0</v>
      </c>
      <c r="Y2334" s="27">
        <f>IF($F2334="","",IFERROR(VLOOKUP($F2334,BankTbl,4,0),""))</f>
        <v>0</v>
      </c>
      <c r="Z2334" s="27">
        <f>IF($B2334="","",IF($V2334="PICK",LEFT($N2334,5),IF($V2334="FIXED",$W2334,IF($V2334="CODE",$H2334,""))))</f>
        <v>0</v>
      </c>
    </row>
    <row r="2335" spans="1:26" ht="21" customHeight="1">
      <c r="A2335" s="27">
        <f>IF($B2335="","",COUNTA($B$13:$B2335))</f>
        <v>0</v>
      </c>
      <c r="B2335" s="28"/>
      <c r="C2335" s="28"/>
      <c r="D2335" s="29"/>
      <c r="E2335" s="29"/>
      <c r="F2335" s="29"/>
      <c r="G2335" s="28"/>
      <c r="H2335" s="28"/>
      <c r="I2335" s="30">
        <f>IF($H2335="","",IFERROR(VLOOKUP($H2335,AcctTbl,2,0),"کد ناشناخته"))</f>
        <v>0</v>
      </c>
      <c r="J2335" s="27">
        <f>IF($H2335="","",IFERROR(VLOOKUP($H2335,AcctTbl,3,0),""))</f>
        <v>0</v>
      </c>
      <c r="K2335" s="29"/>
      <c r="L2335" s="28"/>
      <c r="M2335" s="31"/>
      <c r="N2335" s="29"/>
      <c r="O2335" s="32">
        <f>IF($B2335="",0,IF($U2335="IN",N($M2335),0))</f>
        <v>0</v>
      </c>
      <c r="P2335" s="32">
        <f>IF($B2335="",0,IF(OR($U2335="OUT",$U2335="TRF"),N($M2335),0))</f>
        <v>0</v>
      </c>
      <c r="Q2335" s="32">
        <f>IF($B2335="",0,IF(OR($U2335="OUT",$U2335="TRF"),N($M2335),0))</f>
        <v>0</v>
      </c>
      <c r="R2335" s="32">
        <f>IF($B2335="",0,IF($U2335="IN",N($M2335),0))</f>
        <v>0</v>
      </c>
      <c r="S2335" s="33">
        <f>IF($B2335="","",IF($M2335="","⚠ مبلغ",IF($E2335="","⚠ بانک عامل",IF(AND($U2335="TRF",$F2335=""),"⚠ بانک مقصد",IF(AND($V2335&lt;&gt;"NONE",$V2335&lt;&gt;"",$Z2335=""),"⚠ طرف حساب","✓")))))</f>
        <v>0</v>
      </c>
      <c r="T2335" s="29"/>
      <c r="U2335" s="27">
        <f>IFERROR(VLOOKUP($D2335,BankOpTbl,2,0),"")</f>
        <v>0</v>
      </c>
      <c r="V2335" s="27">
        <f>IFERROR(VLOOKUP($D2335,BankOpTbl,3,0),"")</f>
        <v>0</v>
      </c>
      <c r="W2335" s="27">
        <f>IFERROR(VLOOKUP($D2335,BankOpTbl,4,0),"")</f>
        <v>0</v>
      </c>
      <c r="X2335" s="27">
        <f>IF($E2335="","",IFERROR(VLOOKUP($E2335,BankTbl,4,0),""))</f>
        <v>0</v>
      </c>
      <c r="Y2335" s="27">
        <f>IF($F2335="","",IFERROR(VLOOKUP($F2335,BankTbl,4,0),""))</f>
        <v>0</v>
      </c>
      <c r="Z2335" s="27">
        <f>IF($B2335="","",IF($V2335="PICK",LEFT($N2335,5),IF($V2335="FIXED",$W2335,IF($V2335="CODE",$H2335,""))))</f>
        <v>0</v>
      </c>
    </row>
    <row r="2336" spans="1:26" ht="21" customHeight="1">
      <c r="A2336" s="27">
        <f>IF($B2336="","",COUNTA($B$13:$B2336))</f>
        <v>0</v>
      </c>
      <c r="B2336" s="28"/>
      <c r="C2336" s="28"/>
      <c r="D2336" s="29"/>
      <c r="E2336" s="29"/>
      <c r="F2336" s="29"/>
      <c r="G2336" s="28"/>
      <c r="H2336" s="28"/>
      <c r="I2336" s="30">
        <f>IF($H2336="","",IFERROR(VLOOKUP($H2336,AcctTbl,2,0),"کد ناشناخته"))</f>
        <v>0</v>
      </c>
      <c r="J2336" s="27">
        <f>IF($H2336="","",IFERROR(VLOOKUP($H2336,AcctTbl,3,0),""))</f>
        <v>0</v>
      </c>
      <c r="K2336" s="29"/>
      <c r="L2336" s="28"/>
      <c r="M2336" s="31"/>
      <c r="N2336" s="29"/>
      <c r="O2336" s="32">
        <f>IF($B2336="",0,IF($U2336="IN",N($M2336),0))</f>
        <v>0</v>
      </c>
      <c r="P2336" s="32">
        <f>IF($B2336="",0,IF(OR($U2336="OUT",$U2336="TRF"),N($M2336),0))</f>
        <v>0</v>
      </c>
      <c r="Q2336" s="32">
        <f>IF($B2336="",0,IF(OR($U2336="OUT",$U2336="TRF"),N($M2336),0))</f>
        <v>0</v>
      </c>
      <c r="R2336" s="32">
        <f>IF($B2336="",0,IF($U2336="IN",N($M2336),0))</f>
        <v>0</v>
      </c>
      <c r="S2336" s="33">
        <f>IF($B2336="","",IF($M2336="","⚠ مبلغ",IF($E2336="","⚠ بانک عامل",IF(AND($U2336="TRF",$F2336=""),"⚠ بانک مقصد",IF(AND($V2336&lt;&gt;"NONE",$V2336&lt;&gt;"",$Z2336=""),"⚠ طرف حساب","✓")))))</f>
        <v>0</v>
      </c>
      <c r="T2336" s="29"/>
      <c r="U2336" s="27">
        <f>IFERROR(VLOOKUP($D2336,BankOpTbl,2,0),"")</f>
        <v>0</v>
      </c>
      <c r="V2336" s="27">
        <f>IFERROR(VLOOKUP($D2336,BankOpTbl,3,0),"")</f>
        <v>0</v>
      </c>
      <c r="W2336" s="27">
        <f>IFERROR(VLOOKUP($D2336,BankOpTbl,4,0),"")</f>
        <v>0</v>
      </c>
      <c r="X2336" s="27">
        <f>IF($E2336="","",IFERROR(VLOOKUP($E2336,BankTbl,4,0),""))</f>
        <v>0</v>
      </c>
      <c r="Y2336" s="27">
        <f>IF($F2336="","",IFERROR(VLOOKUP($F2336,BankTbl,4,0),""))</f>
        <v>0</v>
      </c>
      <c r="Z2336" s="27">
        <f>IF($B2336="","",IF($V2336="PICK",LEFT($N2336,5),IF($V2336="FIXED",$W2336,IF($V2336="CODE",$H2336,""))))</f>
        <v>0</v>
      </c>
    </row>
    <row r="2337" spans="1:26" ht="21" customHeight="1">
      <c r="A2337" s="27">
        <f>IF($B2337="","",COUNTA($B$13:$B2337))</f>
        <v>0</v>
      </c>
      <c r="B2337" s="28"/>
      <c r="C2337" s="28"/>
      <c r="D2337" s="29"/>
      <c r="E2337" s="29"/>
      <c r="F2337" s="29"/>
      <c r="G2337" s="28"/>
      <c r="H2337" s="28"/>
      <c r="I2337" s="30">
        <f>IF($H2337="","",IFERROR(VLOOKUP($H2337,AcctTbl,2,0),"کد ناشناخته"))</f>
        <v>0</v>
      </c>
      <c r="J2337" s="27">
        <f>IF($H2337="","",IFERROR(VLOOKUP($H2337,AcctTbl,3,0),""))</f>
        <v>0</v>
      </c>
      <c r="K2337" s="29"/>
      <c r="L2337" s="28"/>
      <c r="M2337" s="31"/>
      <c r="N2337" s="29"/>
      <c r="O2337" s="32">
        <f>IF($B2337="",0,IF($U2337="IN",N($M2337),0))</f>
        <v>0</v>
      </c>
      <c r="P2337" s="32">
        <f>IF($B2337="",0,IF(OR($U2337="OUT",$U2337="TRF"),N($M2337),0))</f>
        <v>0</v>
      </c>
      <c r="Q2337" s="32">
        <f>IF($B2337="",0,IF(OR($U2337="OUT",$U2337="TRF"),N($M2337),0))</f>
        <v>0</v>
      </c>
      <c r="R2337" s="32">
        <f>IF($B2337="",0,IF($U2337="IN",N($M2337),0))</f>
        <v>0</v>
      </c>
      <c r="S2337" s="33">
        <f>IF($B2337="","",IF($M2337="","⚠ مبلغ",IF($E2337="","⚠ بانک عامل",IF(AND($U2337="TRF",$F2337=""),"⚠ بانک مقصد",IF(AND($V2337&lt;&gt;"NONE",$V2337&lt;&gt;"",$Z2337=""),"⚠ طرف حساب","✓")))))</f>
        <v>0</v>
      </c>
      <c r="T2337" s="29"/>
      <c r="U2337" s="27">
        <f>IFERROR(VLOOKUP($D2337,BankOpTbl,2,0),"")</f>
        <v>0</v>
      </c>
      <c r="V2337" s="27">
        <f>IFERROR(VLOOKUP($D2337,BankOpTbl,3,0),"")</f>
        <v>0</v>
      </c>
      <c r="W2337" s="27">
        <f>IFERROR(VLOOKUP($D2337,BankOpTbl,4,0),"")</f>
        <v>0</v>
      </c>
      <c r="X2337" s="27">
        <f>IF($E2337="","",IFERROR(VLOOKUP($E2337,BankTbl,4,0),""))</f>
        <v>0</v>
      </c>
      <c r="Y2337" s="27">
        <f>IF($F2337="","",IFERROR(VLOOKUP($F2337,BankTbl,4,0),""))</f>
        <v>0</v>
      </c>
      <c r="Z2337" s="27">
        <f>IF($B2337="","",IF($V2337="PICK",LEFT($N2337,5),IF($V2337="FIXED",$W2337,IF($V2337="CODE",$H2337,""))))</f>
        <v>0</v>
      </c>
    </row>
    <row r="2338" spans="1:26" ht="21" customHeight="1">
      <c r="A2338" s="27">
        <f>IF($B2338="","",COUNTA($B$13:$B2338))</f>
        <v>0</v>
      </c>
      <c r="B2338" s="28"/>
      <c r="C2338" s="28"/>
      <c r="D2338" s="29"/>
      <c r="E2338" s="29"/>
      <c r="F2338" s="29"/>
      <c r="G2338" s="28"/>
      <c r="H2338" s="28"/>
      <c r="I2338" s="30">
        <f>IF($H2338="","",IFERROR(VLOOKUP($H2338,AcctTbl,2,0),"کد ناشناخته"))</f>
        <v>0</v>
      </c>
      <c r="J2338" s="27">
        <f>IF($H2338="","",IFERROR(VLOOKUP($H2338,AcctTbl,3,0),""))</f>
        <v>0</v>
      </c>
      <c r="K2338" s="29"/>
      <c r="L2338" s="28"/>
      <c r="M2338" s="31"/>
      <c r="N2338" s="29"/>
      <c r="O2338" s="32">
        <f>IF($B2338="",0,IF($U2338="IN",N($M2338),0))</f>
        <v>0</v>
      </c>
      <c r="P2338" s="32">
        <f>IF($B2338="",0,IF(OR($U2338="OUT",$U2338="TRF"),N($M2338),0))</f>
        <v>0</v>
      </c>
      <c r="Q2338" s="32">
        <f>IF($B2338="",0,IF(OR($U2338="OUT",$U2338="TRF"),N($M2338),0))</f>
        <v>0</v>
      </c>
      <c r="R2338" s="32">
        <f>IF($B2338="",0,IF($U2338="IN",N($M2338),0))</f>
        <v>0</v>
      </c>
      <c r="S2338" s="33">
        <f>IF($B2338="","",IF($M2338="","⚠ مبلغ",IF($E2338="","⚠ بانک عامل",IF(AND($U2338="TRF",$F2338=""),"⚠ بانک مقصد",IF(AND($V2338&lt;&gt;"NONE",$V2338&lt;&gt;"",$Z2338=""),"⚠ طرف حساب","✓")))))</f>
        <v>0</v>
      </c>
      <c r="T2338" s="29"/>
      <c r="U2338" s="27">
        <f>IFERROR(VLOOKUP($D2338,BankOpTbl,2,0),"")</f>
        <v>0</v>
      </c>
      <c r="V2338" s="27">
        <f>IFERROR(VLOOKUP($D2338,BankOpTbl,3,0),"")</f>
        <v>0</v>
      </c>
      <c r="W2338" s="27">
        <f>IFERROR(VLOOKUP($D2338,BankOpTbl,4,0),"")</f>
        <v>0</v>
      </c>
      <c r="X2338" s="27">
        <f>IF($E2338="","",IFERROR(VLOOKUP($E2338,BankTbl,4,0),""))</f>
        <v>0</v>
      </c>
      <c r="Y2338" s="27">
        <f>IF($F2338="","",IFERROR(VLOOKUP($F2338,BankTbl,4,0),""))</f>
        <v>0</v>
      </c>
      <c r="Z2338" s="27">
        <f>IF($B2338="","",IF($V2338="PICK",LEFT($N2338,5),IF($V2338="FIXED",$W2338,IF($V2338="CODE",$H2338,""))))</f>
        <v>0</v>
      </c>
    </row>
    <row r="2339" spans="1:26" ht="21" customHeight="1">
      <c r="A2339" s="27">
        <f>IF($B2339="","",COUNTA($B$13:$B2339))</f>
        <v>0</v>
      </c>
      <c r="B2339" s="28"/>
      <c r="C2339" s="28"/>
      <c r="D2339" s="29"/>
      <c r="E2339" s="29"/>
      <c r="F2339" s="29"/>
      <c r="G2339" s="28"/>
      <c r="H2339" s="28"/>
      <c r="I2339" s="30">
        <f>IF($H2339="","",IFERROR(VLOOKUP($H2339,AcctTbl,2,0),"کد ناشناخته"))</f>
        <v>0</v>
      </c>
      <c r="J2339" s="27">
        <f>IF($H2339="","",IFERROR(VLOOKUP($H2339,AcctTbl,3,0),""))</f>
        <v>0</v>
      </c>
      <c r="K2339" s="29"/>
      <c r="L2339" s="28"/>
      <c r="M2339" s="31"/>
      <c r="N2339" s="29"/>
      <c r="O2339" s="32">
        <f>IF($B2339="",0,IF($U2339="IN",N($M2339),0))</f>
        <v>0</v>
      </c>
      <c r="P2339" s="32">
        <f>IF($B2339="",0,IF(OR($U2339="OUT",$U2339="TRF"),N($M2339),0))</f>
        <v>0</v>
      </c>
      <c r="Q2339" s="32">
        <f>IF($B2339="",0,IF(OR($U2339="OUT",$U2339="TRF"),N($M2339),0))</f>
        <v>0</v>
      </c>
      <c r="R2339" s="32">
        <f>IF($B2339="",0,IF($U2339="IN",N($M2339),0))</f>
        <v>0</v>
      </c>
      <c r="S2339" s="33">
        <f>IF($B2339="","",IF($M2339="","⚠ مبلغ",IF($E2339="","⚠ بانک عامل",IF(AND($U2339="TRF",$F2339=""),"⚠ بانک مقصد",IF(AND($V2339&lt;&gt;"NONE",$V2339&lt;&gt;"",$Z2339=""),"⚠ طرف حساب","✓")))))</f>
        <v>0</v>
      </c>
      <c r="T2339" s="29"/>
      <c r="U2339" s="27">
        <f>IFERROR(VLOOKUP($D2339,BankOpTbl,2,0),"")</f>
        <v>0</v>
      </c>
      <c r="V2339" s="27">
        <f>IFERROR(VLOOKUP($D2339,BankOpTbl,3,0),"")</f>
        <v>0</v>
      </c>
      <c r="W2339" s="27">
        <f>IFERROR(VLOOKUP($D2339,BankOpTbl,4,0),"")</f>
        <v>0</v>
      </c>
      <c r="X2339" s="27">
        <f>IF($E2339="","",IFERROR(VLOOKUP($E2339,BankTbl,4,0),""))</f>
        <v>0</v>
      </c>
      <c r="Y2339" s="27">
        <f>IF($F2339="","",IFERROR(VLOOKUP($F2339,BankTbl,4,0),""))</f>
        <v>0</v>
      </c>
      <c r="Z2339" s="27">
        <f>IF($B2339="","",IF($V2339="PICK",LEFT($N2339,5),IF($V2339="FIXED",$W2339,IF($V2339="CODE",$H2339,""))))</f>
        <v>0</v>
      </c>
    </row>
    <row r="2340" spans="1:26" ht="21" customHeight="1">
      <c r="A2340" s="27">
        <f>IF($B2340="","",COUNTA($B$13:$B2340))</f>
        <v>0</v>
      </c>
      <c r="B2340" s="28"/>
      <c r="C2340" s="28"/>
      <c r="D2340" s="29"/>
      <c r="E2340" s="29"/>
      <c r="F2340" s="29"/>
      <c r="G2340" s="28"/>
      <c r="H2340" s="28"/>
      <c r="I2340" s="30">
        <f>IF($H2340="","",IFERROR(VLOOKUP($H2340,AcctTbl,2,0),"کد ناشناخته"))</f>
        <v>0</v>
      </c>
      <c r="J2340" s="27">
        <f>IF($H2340="","",IFERROR(VLOOKUP($H2340,AcctTbl,3,0),""))</f>
        <v>0</v>
      </c>
      <c r="K2340" s="29"/>
      <c r="L2340" s="28"/>
      <c r="M2340" s="31"/>
      <c r="N2340" s="29"/>
      <c r="O2340" s="32">
        <f>IF($B2340="",0,IF($U2340="IN",N($M2340),0))</f>
        <v>0</v>
      </c>
      <c r="P2340" s="32">
        <f>IF($B2340="",0,IF(OR($U2340="OUT",$U2340="TRF"),N($M2340),0))</f>
        <v>0</v>
      </c>
      <c r="Q2340" s="32">
        <f>IF($B2340="",0,IF(OR($U2340="OUT",$U2340="TRF"),N($M2340),0))</f>
        <v>0</v>
      </c>
      <c r="R2340" s="32">
        <f>IF($B2340="",0,IF($U2340="IN",N($M2340),0))</f>
        <v>0</v>
      </c>
      <c r="S2340" s="33">
        <f>IF($B2340="","",IF($M2340="","⚠ مبلغ",IF($E2340="","⚠ بانک عامل",IF(AND($U2340="TRF",$F2340=""),"⚠ بانک مقصد",IF(AND($V2340&lt;&gt;"NONE",$V2340&lt;&gt;"",$Z2340=""),"⚠ طرف حساب","✓")))))</f>
        <v>0</v>
      </c>
      <c r="T2340" s="29"/>
      <c r="U2340" s="27">
        <f>IFERROR(VLOOKUP($D2340,BankOpTbl,2,0),"")</f>
        <v>0</v>
      </c>
      <c r="V2340" s="27">
        <f>IFERROR(VLOOKUP($D2340,BankOpTbl,3,0),"")</f>
        <v>0</v>
      </c>
      <c r="W2340" s="27">
        <f>IFERROR(VLOOKUP($D2340,BankOpTbl,4,0),"")</f>
        <v>0</v>
      </c>
      <c r="X2340" s="27">
        <f>IF($E2340="","",IFERROR(VLOOKUP($E2340,BankTbl,4,0),""))</f>
        <v>0</v>
      </c>
      <c r="Y2340" s="27">
        <f>IF($F2340="","",IFERROR(VLOOKUP($F2340,BankTbl,4,0),""))</f>
        <v>0</v>
      </c>
      <c r="Z2340" s="27">
        <f>IF($B2340="","",IF($V2340="PICK",LEFT($N2340,5),IF($V2340="FIXED",$W2340,IF($V2340="CODE",$H2340,""))))</f>
        <v>0</v>
      </c>
    </row>
    <row r="2341" spans="1:26" ht="21" customHeight="1">
      <c r="A2341" s="27">
        <f>IF($B2341="","",COUNTA($B$13:$B2341))</f>
        <v>0</v>
      </c>
      <c r="B2341" s="28"/>
      <c r="C2341" s="28"/>
      <c r="D2341" s="29"/>
      <c r="E2341" s="29"/>
      <c r="F2341" s="29"/>
      <c r="G2341" s="28"/>
      <c r="H2341" s="28"/>
      <c r="I2341" s="30">
        <f>IF($H2341="","",IFERROR(VLOOKUP($H2341,AcctTbl,2,0),"کد ناشناخته"))</f>
        <v>0</v>
      </c>
      <c r="J2341" s="27">
        <f>IF($H2341="","",IFERROR(VLOOKUP($H2341,AcctTbl,3,0),""))</f>
        <v>0</v>
      </c>
      <c r="K2341" s="29"/>
      <c r="L2341" s="28"/>
      <c r="M2341" s="31"/>
      <c r="N2341" s="29"/>
      <c r="O2341" s="32">
        <f>IF($B2341="",0,IF($U2341="IN",N($M2341),0))</f>
        <v>0</v>
      </c>
      <c r="P2341" s="32">
        <f>IF($B2341="",0,IF(OR($U2341="OUT",$U2341="TRF"),N($M2341),0))</f>
        <v>0</v>
      </c>
      <c r="Q2341" s="32">
        <f>IF($B2341="",0,IF(OR($U2341="OUT",$U2341="TRF"),N($M2341),0))</f>
        <v>0</v>
      </c>
      <c r="R2341" s="32">
        <f>IF($B2341="",0,IF($U2341="IN",N($M2341),0))</f>
        <v>0</v>
      </c>
      <c r="S2341" s="33">
        <f>IF($B2341="","",IF($M2341="","⚠ مبلغ",IF($E2341="","⚠ بانک عامل",IF(AND($U2341="TRF",$F2341=""),"⚠ بانک مقصد",IF(AND($V2341&lt;&gt;"NONE",$V2341&lt;&gt;"",$Z2341=""),"⚠ طرف حساب","✓")))))</f>
        <v>0</v>
      </c>
      <c r="T2341" s="29"/>
      <c r="U2341" s="27">
        <f>IFERROR(VLOOKUP($D2341,BankOpTbl,2,0),"")</f>
        <v>0</v>
      </c>
      <c r="V2341" s="27">
        <f>IFERROR(VLOOKUP($D2341,BankOpTbl,3,0),"")</f>
        <v>0</v>
      </c>
      <c r="W2341" s="27">
        <f>IFERROR(VLOOKUP($D2341,BankOpTbl,4,0),"")</f>
        <v>0</v>
      </c>
      <c r="X2341" s="27">
        <f>IF($E2341="","",IFERROR(VLOOKUP($E2341,BankTbl,4,0),""))</f>
        <v>0</v>
      </c>
      <c r="Y2341" s="27">
        <f>IF($F2341="","",IFERROR(VLOOKUP($F2341,BankTbl,4,0),""))</f>
        <v>0</v>
      </c>
      <c r="Z2341" s="27">
        <f>IF($B2341="","",IF($V2341="PICK",LEFT($N2341,5),IF($V2341="FIXED",$W2341,IF($V2341="CODE",$H2341,""))))</f>
        <v>0</v>
      </c>
    </row>
    <row r="2342" spans="1:26" ht="21" customHeight="1">
      <c r="A2342" s="27">
        <f>IF($B2342="","",COUNTA($B$13:$B2342))</f>
        <v>0</v>
      </c>
      <c r="B2342" s="28"/>
      <c r="C2342" s="28"/>
      <c r="D2342" s="29"/>
      <c r="E2342" s="29"/>
      <c r="F2342" s="29"/>
      <c r="G2342" s="28"/>
      <c r="H2342" s="28"/>
      <c r="I2342" s="30">
        <f>IF($H2342="","",IFERROR(VLOOKUP($H2342,AcctTbl,2,0),"کد ناشناخته"))</f>
        <v>0</v>
      </c>
      <c r="J2342" s="27">
        <f>IF($H2342="","",IFERROR(VLOOKUP($H2342,AcctTbl,3,0),""))</f>
        <v>0</v>
      </c>
      <c r="K2342" s="29"/>
      <c r="L2342" s="28"/>
      <c r="M2342" s="31"/>
      <c r="N2342" s="29"/>
      <c r="O2342" s="32">
        <f>IF($B2342="",0,IF($U2342="IN",N($M2342),0))</f>
        <v>0</v>
      </c>
      <c r="P2342" s="32">
        <f>IF($B2342="",0,IF(OR($U2342="OUT",$U2342="TRF"),N($M2342),0))</f>
        <v>0</v>
      </c>
      <c r="Q2342" s="32">
        <f>IF($B2342="",0,IF(OR($U2342="OUT",$U2342="TRF"),N($M2342),0))</f>
        <v>0</v>
      </c>
      <c r="R2342" s="32">
        <f>IF($B2342="",0,IF($U2342="IN",N($M2342),0))</f>
        <v>0</v>
      </c>
      <c r="S2342" s="33">
        <f>IF($B2342="","",IF($M2342="","⚠ مبلغ",IF($E2342="","⚠ بانک عامل",IF(AND($U2342="TRF",$F2342=""),"⚠ بانک مقصد",IF(AND($V2342&lt;&gt;"NONE",$V2342&lt;&gt;"",$Z2342=""),"⚠ طرف حساب","✓")))))</f>
        <v>0</v>
      </c>
      <c r="T2342" s="29"/>
      <c r="U2342" s="27">
        <f>IFERROR(VLOOKUP($D2342,BankOpTbl,2,0),"")</f>
        <v>0</v>
      </c>
      <c r="V2342" s="27">
        <f>IFERROR(VLOOKUP($D2342,BankOpTbl,3,0),"")</f>
        <v>0</v>
      </c>
      <c r="W2342" s="27">
        <f>IFERROR(VLOOKUP($D2342,BankOpTbl,4,0),"")</f>
        <v>0</v>
      </c>
      <c r="X2342" s="27">
        <f>IF($E2342="","",IFERROR(VLOOKUP($E2342,BankTbl,4,0),""))</f>
        <v>0</v>
      </c>
      <c r="Y2342" s="27">
        <f>IF($F2342="","",IFERROR(VLOOKUP($F2342,BankTbl,4,0),""))</f>
        <v>0</v>
      </c>
      <c r="Z2342" s="27">
        <f>IF($B2342="","",IF($V2342="PICK",LEFT($N2342,5),IF($V2342="FIXED",$W2342,IF($V2342="CODE",$H2342,""))))</f>
        <v>0</v>
      </c>
    </row>
    <row r="2343" spans="1:26" ht="21" customHeight="1">
      <c r="A2343" s="27">
        <f>IF($B2343="","",COUNTA($B$13:$B2343))</f>
        <v>0</v>
      </c>
      <c r="B2343" s="28"/>
      <c r="C2343" s="28"/>
      <c r="D2343" s="29"/>
      <c r="E2343" s="29"/>
      <c r="F2343" s="29"/>
      <c r="G2343" s="28"/>
      <c r="H2343" s="28"/>
      <c r="I2343" s="30">
        <f>IF($H2343="","",IFERROR(VLOOKUP($H2343,AcctTbl,2,0),"کد ناشناخته"))</f>
        <v>0</v>
      </c>
      <c r="J2343" s="27">
        <f>IF($H2343="","",IFERROR(VLOOKUP($H2343,AcctTbl,3,0),""))</f>
        <v>0</v>
      </c>
      <c r="K2343" s="29"/>
      <c r="L2343" s="28"/>
      <c r="M2343" s="31"/>
      <c r="N2343" s="29"/>
      <c r="O2343" s="32">
        <f>IF($B2343="",0,IF($U2343="IN",N($M2343),0))</f>
        <v>0</v>
      </c>
      <c r="P2343" s="32">
        <f>IF($B2343="",0,IF(OR($U2343="OUT",$U2343="TRF"),N($M2343),0))</f>
        <v>0</v>
      </c>
      <c r="Q2343" s="32">
        <f>IF($B2343="",0,IF(OR($U2343="OUT",$U2343="TRF"),N($M2343),0))</f>
        <v>0</v>
      </c>
      <c r="R2343" s="32">
        <f>IF($B2343="",0,IF($U2343="IN",N($M2343),0))</f>
        <v>0</v>
      </c>
      <c r="S2343" s="33">
        <f>IF($B2343="","",IF($M2343="","⚠ مبلغ",IF($E2343="","⚠ بانک عامل",IF(AND($U2343="TRF",$F2343=""),"⚠ بانک مقصد",IF(AND($V2343&lt;&gt;"NONE",$V2343&lt;&gt;"",$Z2343=""),"⚠ طرف حساب","✓")))))</f>
        <v>0</v>
      </c>
      <c r="T2343" s="29"/>
      <c r="U2343" s="27">
        <f>IFERROR(VLOOKUP($D2343,BankOpTbl,2,0),"")</f>
        <v>0</v>
      </c>
      <c r="V2343" s="27">
        <f>IFERROR(VLOOKUP($D2343,BankOpTbl,3,0),"")</f>
        <v>0</v>
      </c>
      <c r="W2343" s="27">
        <f>IFERROR(VLOOKUP($D2343,BankOpTbl,4,0),"")</f>
        <v>0</v>
      </c>
      <c r="X2343" s="27">
        <f>IF($E2343="","",IFERROR(VLOOKUP($E2343,BankTbl,4,0),""))</f>
        <v>0</v>
      </c>
      <c r="Y2343" s="27">
        <f>IF($F2343="","",IFERROR(VLOOKUP($F2343,BankTbl,4,0),""))</f>
        <v>0</v>
      </c>
      <c r="Z2343" s="27">
        <f>IF($B2343="","",IF($V2343="PICK",LEFT($N2343,5),IF($V2343="FIXED",$W2343,IF($V2343="CODE",$H2343,""))))</f>
        <v>0</v>
      </c>
    </row>
    <row r="2344" spans="1:26" ht="21" customHeight="1">
      <c r="A2344" s="27">
        <f>IF($B2344="","",COUNTA($B$13:$B2344))</f>
        <v>0</v>
      </c>
      <c r="B2344" s="28"/>
      <c r="C2344" s="28"/>
      <c r="D2344" s="29"/>
      <c r="E2344" s="29"/>
      <c r="F2344" s="29"/>
      <c r="G2344" s="28"/>
      <c r="H2344" s="28"/>
      <c r="I2344" s="30">
        <f>IF($H2344="","",IFERROR(VLOOKUP($H2344,AcctTbl,2,0),"کد ناشناخته"))</f>
        <v>0</v>
      </c>
      <c r="J2344" s="27">
        <f>IF($H2344="","",IFERROR(VLOOKUP($H2344,AcctTbl,3,0),""))</f>
        <v>0</v>
      </c>
      <c r="K2344" s="29"/>
      <c r="L2344" s="28"/>
      <c r="M2344" s="31"/>
      <c r="N2344" s="29"/>
      <c r="O2344" s="32">
        <f>IF($B2344="",0,IF($U2344="IN",N($M2344),0))</f>
        <v>0</v>
      </c>
      <c r="P2344" s="32">
        <f>IF($B2344="",0,IF(OR($U2344="OUT",$U2344="TRF"),N($M2344),0))</f>
        <v>0</v>
      </c>
      <c r="Q2344" s="32">
        <f>IF($B2344="",0,IF(OR($U2344="OUT",$U2344="TRF"),N($M2344),0))</f>
        <v>0</v>
      </c>
      <c r="R2344" s="32">
        <f>IF($B2344="",0,IF($U2344="IN",N($M2344),0))</f>
        <v>0</v>
      </c>
      <c r="S2344" s="33">
        <f>IF($B2344="","",IF($M2344="","⚠ مبلغ",IF($E2344="","⚠ بانک عامل",IF(AND($U2344="TRF",$F2344=""),"⚠ بانک مقصد",IF(AND($V2344&lt;&gt;"NONE",$V2344&lt;&gt;"",$Z2344=""),"⚠ طرف حساب","✓")))))</f>
        <v>0</v>
      </c>
      <c r="T2344" s="29"/>
      <c r="U2344" s="27">
        <f>IFERROR(VLOOKUP($D2344,BankOpTbl,2,0),"")</f>
        <v>0</v>
      </c>
      <c r="V2344" s="27">
        <f>IFERROR(VLOOKUP($D2344,BankOpTbl,3,0),"")</f>
        <v>0</v>
      </c>
      <c r="W2344" s="27">
        <f>IFERROR(VLOOKUP($D2344,BankOpTbl,4,0),"")</f>
        <v>0</v>
      </c>
      <c r="X2344" s="27">
        <f>IF($E2344="","",IFERROR(VLOOKUP($E2344,BankTbl,4,0),""))</f>
        <v>0</v>
      </c>
      <c r="Y2344" s="27">
        <f>IF($F2344="","",IFERROR(VLOOKUP($F2344,BankTbl,4,0),""))</f>
        <v>0</v>
      </c>
      <c r="Z2344" s="27">
        <f>IF($B2344="","",IF($V2344="PICK",LEFT($N2344,5),IF($V2344="FIXED",$W2344,IF($V2344="CODE",$H2344,""))))</f>
        <v>0</v>
      </c>
    </row>
    <row r="2345" spans="1:26" ht="21" customHeight="1">
      <c r="A2345" s="27">
        <f>IF($B2345="","",COUNTA($B$13:$B2345))</f>
        <v>0</v>
      </c>
      <c r="B2345" s="28"/>
      <c r="C2345" s="28"/>
      <c r="D2345" s="29"/>
      <c r="E2345" s="29"/>
      <c r="F2345" s="29"/>
      <c r="G2345" s="28"/>
      <c r="H2345" s="28"/>
      <c r="I2345" s="30">
        <f>IF($H2345="","",IFERROR(VLOOKUP($H2345,AcctTbl,2,0),"کد ناشناخته"))</f>
        <v>0</v>
      </c>
      <c r="J2345" s="27">
        <f>IF($H2345="","",IFERROR(VLOOKUP($H2345,AcctTbl,3,0),""))</f>
        <v>0</v>
      </c>
      <c r="K2345" s="29"/>
      <c r="L2345" s="28"/>
      <c r="M2345" s="31"/>
      <c r="N2345" s="29"/>
      <c r="O2345" s="32">
        <f>IF($B2345="",0,IF($U2345="IN",N($M2345),0))</f>
        <v>0</v>
      </c>
      <c r="P2345" s="32">
        <f>IF($B2345="",0,IF(OR($U2345="OUT",$U2345="TRF"),N($M2345),0))</f>
        <v>0</v>
      </c>
      <c r="Q2345" s="32">
        <f>IF($B2345="",0,IF(OR($U2345="OUT",$U2345="TRF"),N($M2345),0))</f>
        <v>0</v>
      </c>
      <c r="R2345" s="32">
        <f>IF($B2345="",0,IF($U2345="IN",N($M2345),0))</f>
        <v>0</v>
      </c>
      <c r="S2345" s="33">
        <f>IF($B2345="","",IF($M2345="","⚠ مبلغ",IF($E2345="","⚠ بانک عامل",IF(AND($U2345="TRF",$F2345=""),"⚠ بانک مقصد",IF(AND($V2345&lt;&gt;"NONE",$V2345&lt;&gt;"",$Z2345=""),"⚠ طرف حساب","✓")))))</f>
        <v>0</v>
      </c>
      <c r="T2345" s="29"/>
      <c r="U2345" s="27">
        <f>IFERROR(VLOOKUP($D2345,BankOpTbl,2,0),"")</f>
        <v>0</v>
      </c>
      <c r="V2345" s="27">
        <f>IFERROR(VLOOKUP($D2345,BankOpTbl,3,0),"")</f>
        <v>0</v>
      </c>
      <c r="W2345" s="27">
        <f>IFERROR(VLOOKUP($D2345,BankOpTbl,4,0),"")</f>
        <v>0</v>
      </c>
      <c r="X2345" s="27">
        <f>IF($E2345="","",IFERROR(VLOOKUP($E2345,BankTbl,4,0),""))</f>
        <v>0</v>
      </c>
      <c r="Y2345" s="27">
        <f>IF($F2345="","",IFERROR(VLOOKUP($F2345,BankTbl,4,0),""))</f>
        <v>0</v>
      </c>
      <c r="Z2345" s="27">
        <f>IF($B2345="","",IF($V2345="PICK",LEFT($N2345,5),IF($V2345="FIXED",$W2345,IF($V2345="CODE",$H2345,""))))</f>
        <v>0</v>
      </c>
    </row>
    <row r="2346" spans="1:26" ht="21" customHeight="1">
      <c r="A2346" s="27">
        <f>IF($B2346="","",COUNTA($B$13:$B2346))</f>
        <v>0</v>
      </c>
      <c r="B2346" s="28"/>
      <c r="C2346" s="28"/>
      <c r="D2346" s="29"/>
      <c r="E2346" s="29"/>
      <c r="F2346" s="29"/>
      <c r="G2346" s="28"/>
      <c r="H2346" s="28"/>
      <c r="I2346" s="30">
        <f>IF($H2346="","",IFERROR(VLOOKUP($H2346,AcctTbl,2,0),"کد ناشناخته"))</f>
        <v>0</v>
      </c>
      <c r="J2346" s="27">
        <f>IF($H2346="","",IFERROR(VLOOKUP($H2346,AcctTbl,3,0),""))</f>
        <v>0</v>
      </c>
      <c r="K2346" s="29"/>
      <c r="L2346" s="28"/>
      <c r="M2346" s="31"/>
      <c r="N2346" s="29"/>
      <c r="O2346" s="32">
        <f>IF($B2346="",0,IF($U2346="IN",N($M2346),0))</f>
        <v>0</v>
      </c>
      <c r="P2346" s="32">
        <f>IF($B2346="",0,IF(OR($U2346="OUT",$U2346="TRF"),N($M2346),0))</f>
        <v>0</v>
      </c>
      <c r="Q2346" s="32">
        <f>IF($B2346="",0,IF(OR($U2346="OUT",$U2346="TRF"),N($M2346),0))</f>
        <v>0</v>
      </c>
      <c r="R2346" s="32">
        <f>IF($B2346="",0,IF($U2346="IN",N($M2346),0))</f>
        <v>0</v>
      </c>
      <c r="S2346" s="33">
        <f>IF($B2346="","",IF($M2346="","⚠ مبلغ",IF($E2346="","⚠ بانک عامل",IF(AND($U2346="TRF",$F2346=""),"⚠ بانک مقصد",IF(AND($V2346&lt;&gt;"NONE",$V2346&lt;&gt;"",$Z2346=""),"⚠ طرف حساب","✓")))))</f>
        <v>0</v>
      </c>
      <c r="T2346" s="29"/>
      <c r="U2346" s="27">
        <f>IFERROR(VLOOKUP($D2346,BankOpTbl,2,0),"")</f>
        <v>0</v>
      </c>
      <c r="V2346" s="27">
        <f>IFERROR(VLOOKUP($D2346,BankOpTbl,3,0),"")</f>
        <v>0</v>
      </c>
      <c r="W2346" s="27">
        <f>IFERROR(VLOOKUP($D2346,BankOpTbl,4,0),"")</f>
        <v>0</v>
      </c>
      <c r="X2346" s="27">
        <f>IF($E2346="","",IFERROR(VLOOKUP($E2346,BankTbl,4,0),""))</f>
        <v>0</v>
      </c>
      <c r="Y2346" s="27">
        <f>IF($F2346="","",IFERROR(VLOOKUP($F2346,BankTbl,4,0),""))</f>
        <v>0</v>
      </c>
      <c r="Z2346" s="27">
        <f>IF($B2346="","",IF($V2346="PICK",LEFT($N2346,5),IF($V2346="FIXED",$W2346,IF($V2346="CODE",$H2346,""))))</f>
        <v>0</v>
      </c>
    </row>
    <row r="2347" spans="1:26" ht="21" customHeight="1">
      <c r="A2347" s="27">
        <f>IF($B2347="","",COUNTA($B$13:$B2347))</f>
        <v>0</v>
      </c>
      <c r="B2347" s="28"/>
      <c r="C2347" s="28"/>
      <c r="D2347" s="29"/>
      <c r="E2347" s="29"/>
      <c r="F2347" s="29"/>
      <c r="G2347" s="28"/>
      <c r="H2347" s="28"/>
      <c r="I2347" s="30">
        <f>IF($H2347="","",IFERROR(VLOOKUP($H2347,AcctTbl,2,0),"کد ناشناخته"))</f>
        <v>0</v>
      </c>
      <c r="J2347" s="27">
        <f>IF($H2347="","",IFERROR(VLOOKUP($H2347,AcctTbl,3,0),""))</f>
        <v>0</v>
      </c>
      <c r="K2347" s="29"/>
      <c r="L2347" s="28"/>
      <c r="M2347" s="31"/>
      <c r="N2347" s="29"/>
      <c r="O2347" s="32">
        <f>IF($B2347="",0,IF($U2347="IN",N($M2347),0))</f>
        <v>0</v>
      </c>
      <c r="P2347" s="32">
        <f>IF($B2347="",0,IF(OR($U2347="OUT",$U2347="TRF"),N($M2347),0))</f>
        <v>0</v>
      </c>
      <c r="Q2347" s="32">
        <f>IF($B2347="",0,IF(OR($U2347="OUT",$U2347="TRF"),N($M2347),0))</f>
        <v>0</v>
      </c>
      <c r="R2347" s="32">
        <f>IF($B2347="",0,IF($U2347="IN",N($M2347),0))</f>
        <v>0</v>
      </c>
      <c r="S2347" s="33">
        <f>IF($B2347="","",IF($M2347="","⚠ مبلغ",IF($E2347="","⚠ بانک عامل",IF(AND($U2347="TRF",$F2347=""),"⚠ بانک مقصد",IF(AND($V2347&lt;&gt;"NONE",$V2347&lt;&gt;"",$Z2347=""),"⚠ طرف حساب","✓")))))</f>
        <v>0</v>
      </c>
      <c r="T2347" s="29"/>
      <c r="U2347" s="27">
        <f>IFERROR(VLOOKUP($D2347,BankOpTbl,2,0),"")</f>
        <v>0</v>
      </c>
      <c r="V2347" s="27">
        <f>IFERROR(VLOOKUP($D2347,BankOpTbl,3,0),"")</f>
        <v>0</v>
      </c>
      <c r="W2347" s="27">
        <f>IFERROR(VLOOKUP($D2347,BankOpTbl,4,0),"")</f>
        <v>0</v>
      </c>
      <c r="X2347" s="27">
        <f>IF($E2347="","",IFERROR(VLOOKUP($E2347,BankTbl,4,0),""))</f>
        <v>0</v>
      </c>
      <c r="Y2347" s="27">
        <f>IF($F2347="","",IFERROR(VLOOKUP($F2347,BankTbl,4,0),""))</f>
        <v>0</v>
      </c>
      <c r="Z2347" s="27">
        <f>IF($B2347="","",IF($V2347="PICK",LEFT($N2347,5),IF($V2347="FIXED",$W2347,IF($V2347="CODE",$H2347,""))))</f>
        <v>0</v>
      </c>
    </row>
    <row r="2348" spans="1:26" ht="21" customHeight="1">
      <c r="A2348" s="27">
        <f>IF($B2348="","",COUNTA($B$13:$B2348))</f>
        <v>0</v>
      </c>
      <c r="B2348" s="28"/>
      <c r="C2348" s="28"/>
      <c r="D2348" s="29"/>
      <c r="E2348" s="29"/>
      <c r="F2348" s="29"/>
      <c r="G2348" s="28"/>
      <c r="H2348" s="28"/>
      <c r="I2348" s="30">
        <f>IF($H2348="","",IFERROR(VLOOKUP($H2348,AcctTbl,2,0),"کد ناشناخته"))</f>
        <v>0</v>
      </c>
      <c r="J2348" s="27">
        <f>IF($H2348="","",IFERROR(VLOOKUP($H2348,AcctTbl,3,0),""))</f>
        <v>0</v>
      </c>
      <c r="K2348" s="29"/>
      <c r="L2348" s="28"/>
      <c r="M2348" s="31"/>
      <c r="N2348" s="29"/>
      <c r="O2348" s="32">
        <f>IF($B2348="",0,IF($U2348="IN",N($M2348),0))</f>
        <v>0</v>
      </c>
      <c r="P2348" s="32">
        <f>IF($B2348="",0,IF(OR($U2348="OUT",$U2348="TRF"),N($M2348),0))</f>
        <v>0</v>
      </c>
      <c r="Q2348" s="32">
        <f>IF($B2348="",0,IF(OR($U2348="OUT",$U2348="TRF"),N($M2348),0))</f>
        <v>0</v>
      </c>
      <c r="R2348" s="32">
        <f>IF($B2348="",0,IF($U2348="IN",N($M2348),0))</f>
        <v>0</v>
      </c>
      <c r="S2348" s="33">
        <f>IF($B2348="","",IF($M2348="","⚠ مبلغ",IF($E2348="","⚠ بانک عامل",IF(AND($U2348="TRF",$F2348=""),"⚠ بانک مقصد",IF(AND($V2348&lt;&gt;"NONE",$V2348&lt;&gt;"",$Z2348=""),"⚠ طرف حساب","✓")))))</f>
        <v>0</v>
      </c>
      <c r="T2348" s="29"/>
      <c r="U2348" s="27">
        <f>IFERROR(VLOOKUP($D2348,BankOpTbl,2,0),"")</f>
        <v>0</v>
      </c>
      <c r="V2348" s="27">
        <f>IFERROR(VLOOKUP($D2348,BankOpTbl,3,0),"")</f>
        <v>0</v>
      </c>
      <c r="W2348" s="27">
        <f>IFERROR(VLOOKUP($D2348,BankOpTbl,4,0),"")</f>
        <v>0</v>
      </c>
      <c r="X2348" s="27">
        <f>IF($E2348="","",IFERROR(VLOOKUP($E2348,BankTbl,4,0),""))</f>
        <v>0</v>
      </c>
      <c r="Y2348" s="27">
        <f>IF($F2348="","",IFERROR(VLOOKUP($F2348,BankTbl,4,0),""))</f>
        <v>0</v>
      </c>
      <c r="Z2348" s="27">
        <f>IF($B2348="","",IF($V2348="PICK",LEFT($N2348,5),IF($V2348="FIXED",$W2348,IF($V2348="CODE",$H2348,""))))</f>
        <v>0</v>
      </c>
    </row>
    <row r="2349" spans="1:26" ht="21" customHeight="1">
      <c r="A2349" s="27">
        <f>IF($B2349="","",COUNTA($B$13:$B2349))</f>
        <v>0</v>
      </c>
      <c r="B2349" s="28"/>
      <c r="C2349" s="28"/>
      <c r="D2349" s="29"/>
      <c r="E2349" s="29"/>
      <c r="F2349" s="29"/>
      <c r="G2349" s="28"/>
      <c r="H2349" s="28"/>
      <c r="I2349" s="30">
        <f>IF($H2349="","",IFERROR(VLOOKUP($H2349,AcctTbl,2,0),"کد ناشناخته"))</f>
        <v>0</v>
      </c>
      <c r="J2349" s="27">
        <f>IF($H2349="","",IFERROR(VLOOKUP($H2349,AcctTbl,3,0),""))</f>
        <v>0</v>
      </c>
      <c r="K2349" s="29"/>
      <c r="L2349" s="28"/>
      <c r="M2349" s="31"/>
      <c r="N2349" s="29"/>
      <c r="O2349" s="32">
        <f>IF($B2349="",0,IF($U2349="IN",N($M2349),0))</f>
        <v>0</v>
      </c>
      <c r="P2349" s="32">
        <f>IF($B2349="",0,IF(OR($U2349="OUT",$U2349="TRF"),N($M2349),0))</f>
        <v>0</v>
      </c>
      <c r="Q2349" s="32">
        <f>IF($B2349="",0,IF(OR($U2349="OUT",$U2349="TRF"),N($M2349),0))</f>
        <v>0</v>
      </c>
      <c r="R2349" s="32">
        <f>IF($B2349="",0,IF($U2349="IN",N($M2349),0))</f>
        <v>0</v>
      </c>
      <c r="S2349" s="33">
        <f>IF($B2349="","",IF($M2349="","⚠ مبلغ",IF($E2349="","⚠ بانک عامل",IF(AND($U2349="TRF",$F2349=""),"⚠ بانک مقصد",IF(AND($V2349&lt;&gt;"NONE",$V2349&lt;&gt;"",$Z2349=""),"⚠ طرف حساب","✓")))))</f>
        <v>0</v>
      </c>
      <c r="T2349" s="29"/>
      <c r="U2349" s="27">
        <f>IFERROR(VLOOKUP($D2349,BankOpTbl,2,0),"")</f>
        <v>0</v>
      </c>
      <c r="V2349" s="27">
        <f>IFERROR(VLOOKUP($D2349,BankOpTbl,3,0),"")</f>
        <v>0</v>
      </c>
      <c r="W2349" s="27">
        <f>IFERROR(VLOOKUP($D2349,BankOpTbl,4,0),"")</f>
        <v>0</v>
      </c>
      <c r="X2349" s="27">
        <f>IF($E2349="","",IFERROR(VLOOKUP($E2349,BankTbl,4,0),""))</f>
        <v>0</v>
      </c>
      <c r="Y2349" s="27">
        <f>IF($F2349="","",IFERROR(VLOOKUP($F2349,BankTbl,4,0),""))</f>
        <v>0</v>
      </c>
      <c r="Z2349" s="27">
        <f>IF($B2349="","",IF($V2349="PICK",LEFT($N2349,5),IF($V2349="FIXED",$W2349,IF($V2349="CODE",$H2349,""))))</f>
        <v>0</v>
      </c>
    </row>
    <row r="2350" spans="1:26" ht="21" customHeight="1">
      <c r="A2350" s="27">
        <f>IF($B2350="","",COUNTA($B$13:$B2350))</f>
        <v>0</v>
      </c>
      <c r="B2350" s="28"/>
      <c r="C2350" s="28"/>
      <c r="D2350" s="29"/>
      <c r="E2350" s="29"/>
      <c r="F2350" s="29"/>
      <c r="G2350" s="28"/>
      <c r="H2350" s="28"/>
      <c r="I2350" s="30">
        <f>IF($H2350="","",IFERROR(VLOOKUP($H2350,AcctTbl,2,0),"کد ناشناخته"))</f>
        <v>0</v>
      </c>
      <c r="J2350" s="27">
        <f>IF($H2350="","",IFERROR(VLOOKUP($H2350,AcctTbl,3,0),""))</f>
        <v>0</v>
      </c>
      <c r="K2350" s="29"/>
      <c r="L2350" s="28"/>
      <c r="M2350" s="31"/>
      <c r="N2350" s="29"/>
      <c r="O2350" s="32">
        <f>IF($B2350="",0,IF($U2350="IN",N($M2350),0))</f>
        <v>0</v>
      </c>
      <c r="P2350" s="32">
        <f>IF($B2350="",0,IF(OR($U2350="OUT",$U2350="TRF"),N($M2350),0))</f>
        <v>0</v>
      </c>
      <c r="Q2350" s="32">
        <f>IF($B2350="",0,IF(OR($U2350="OUT",$U2350="TRF"),N($M2350),0))</f>
        <v>0</v>
      </c>
      <c r="R2350" s="32">
        <f>IF($B2350="",0,IF($U2350="IN",N($M2350),0))</f>
        <v>0</v>
      </c>
      <c r="S2350" s="33">
        <f>IF($B2350="","",IF($M2350="","⚠ مبلغ",IF($E2350="","⚠ بانک عامل",IF(AND($U2350="TRF",$F2350=""),"⚠ بانک مقصد",IF(AND($V2350&lt;&gt;"NONE",$V2350&lt;&gt;"",$Z2350=""),"⚠ طرف حساب","✓")))))</f>
        <v>0</v>
      </c>
      <c r="T2350" s="29"/>
      <c r="U2350" s="27">
        <f>IFERROR(VLOOKUP($D2350,BankOpTbl,2,0),"")</f>
        <v>0</v>
      </c>
      <c r="V2350" s="27">
        <f>IFERROR(VLOOKUP($D2350,BankOpTbl,3,0),"")</f>
        <v>0</v>
      </c>
      <c r="W2350" s="27">
        <f>IFERROR(VLOOKUP($D2350,BankOpTbl,4,0),"")</f>
        <v>0</v>
      </c>
      <c r="X2350" s="27">
        <f>IF($E2350="","",IFERROR(VLOOKUP($E2350,BankTbl,4,0),""))</f>
        <v>0</v>
      </c>
      <c r="Y2350" s="27">
        <f>IF($F2350="","",IFERROR(VLOOKUP($F2350,BankTbl,4,0),""))</f>
        <v>0</v>
      </c>
      <c r="Z2350" s="27">
        <f>IF($B2350="","",IF($V2350="PICK",LEFT($N2350,5),IF($V2350="FIXED",$W2350,IF($V2350="CODE",$H2350,""))))</f>
        <v>0</v>
      </c>
    </row>
    <row r="2351" spans="1:26" ht="21" customHeight="1">
      <c r="A2351" s="27">
        <f>IF($B2351="","",COUNTA($B$13:$B2351))</f>
        <v>0</v>
      </c>
      <c r="B2351" s="28"/>
      <c r="C2351" s="28"/>
      <c r="D2351" s="29"/>
      <c r="E2351" s="29"/>
      <c r="F2351" s="29"/>
      <c r="G2351" s="28"/>
      <c r="H2351" s="28"/>
      <c r="I2351" s="30">
        <f>IF($H2351="","",IFERROR(VLOOKUP($H2351,AcctTbl,2,0),"کد ناشناخته"))</f>
        <v>0</v>
      </c>
      <c r="J2351" s="27">
        <f>IF($H2351="","",IFERROR(VLOOKUP($H2351,AcctTbl,3,0),""))</f>
        <v>0</v>
      </c>
      <c r="K2351" s="29"/>
      <c r="L2351" s="28"/>
      <c r="M2351" s="31"/>
      <c r="N2351" s="29"/>
      <c r="O2351" s="32">
        <f>IF($B2351="",0,IF($U2351="IN",N($M2351),0))</f>
        <v>0</v>
      </c>
      <c r="P2351" s="32">
        <f>IF($B2351="",0,IF(OR($U2351="OUT",$U2351="TRF"),N($M2351),0))</f>
        <v>0</v>
      </c>
      <c r="Q2351" s="32">
        <f>IF($B2351="",0,IF(OR($U2351="OUT",$U2351="TRF"),N($M2351),0))</f>
        <v>0</v>
      </c>
      <c r="R2351" s="32">
        <f>IF($B2351="",0,IF($U2351="IN",N($M2351),0))</f>
        <v>0</v>
      </c>
      <c r="S2351" s="33">
        <f>IF($B2351="","",IF($M2351="","⚠ مبلغ",IF($E2351="","⚠ بانک عامل",IF(AND($U2351="TRF",$F2351=""),"⚠ بانک مقصد",IF(AND($V2351&lt;&gt;"NONE",$V2351&lt;&gt;"",$Z2351=""),"⚠ طرف حساب","✓")))))</f>
        <v>0</v>
      </c>
      <c r="T2351" s="29"/>
      <c r="U2351" s="27">
        <f>IFERROR(VLOOKUP($D2351,BankOpTbl,2,0),"")</f>
        <v>0</v>
      </c>
      <c r="V2351" s="27">
        <f>IFERROR(VLOOKUP($D2351,BankOpTbl,3,0),"")</f>
        <v>0</v>
      </c>
      <c r="W2351" s="27">
        <f>IFERROR(VLOOKUP($D2351,BankOpTbl,4,0),"")</f>
        <v>0</v>
      </c>
      <c r="X2351" s="27">
        <f>IF($E2351="","",IFERROR(VLOOKUP($E2351,BankTbl,4,0),""))</f>
        <v>0</v>
      </c>
      <c r="Y2351" s="27">
        <f>IF($F2351="","",IFERROR(VLOOKUP($F2351,BankTbl,4,0),""))</f>
        <v>0</v>
      </c>
      <c r="Z2351" s="27">
        <f>IF($B2351="","",IF($V2351="PICK",LEFT($N2351,5),IF($V2351="FIXED",$W2351,IF($V2351="CODE",$H2351,""))))</f>
        <v>0</v>
      </c>
    </row>
    <row r="2352" spans="1:26" ht="21" customHeight="1">
      <c r="A2352" s="27">
        <f>IF($B2352="","",COUNTA($B$13:$B2352))</f>
        <v>0</v>
      </c>
      <c r="B2352" s="28"/>
      <c r="C2352" s="28"/>
      <c r="D2352" s="29"/>
      <c r="E2352" s="29"/>
      <c r="F2352" s="29"/>
      <c r="G2352" s="28"/>
      <c r="H2352" s="28"/>
      <c r="I2352" s="30">
        <f>IF($H2352="","",IFERROR(VLOOKUP($H2352,AcctTbl,2,0),"کد ناشناخته"))</f>
        <v>0</v>
      </c>
      <c r="J2352" s="27">
        <f>IF($H2352="","",IFERROR(VLOOKUP($H2352,AcctTbl,3,0),""))</f>
        <v>0</v>
      </c>
      <c r="K2352" s="29"/>
      <c r="L2352" s="28"/>
      <c r="M2352" s="31"/>
      <c r="N2352" s="29"/>
      <c r="O2352" s="32">
        <f>IF($B2352="",0,IF($U2352="IN",N($M2352),0))</f>
        <v>0</v>
      </c>
      <c r="P2352" s="32">
        <f>IF($B2352="",0,IF(OR($U2352="OUT",$U2352="TRF"),N($M2352),0))</f>
        <v>0</v>
      </c>
      <c r="Q2352" s="32">
        <f>IF($B2352="",0,IF(OR($U2352="OUT",$U2352="TRF"),N($M2352),0))</f>
        <v>0</v>
      </c>
      <c r="R2352" s="32">
        <f>IF($B2352="",0,IF($U2352="IN",N($M2352),0))</f>
        <v>0</v>
      </c>
      <c r="S2352" s="33">
        <f>IF($B2352="","",IF($M2352="","⚠ مبلغ",IF($E2352="","⚠ بانک عامل",IF(AND($U2352="TRF",$F2352=""),"⚠ بانک مقصد",IF(AND($V2352&lt;&gt;"NONE",$V2352&lt;&gt;"",$Z2352=""),"⚠ طرف حساب","✓")))))</f>
        <v>0</v>
      </c>
      <c r="T2352" s="29"/>
      <c r="U2352" s="27">
        <f>IFERROR(VLOOKUP($D2352,BankOpTbl,2,0),"")</f>
        <v>0</v>
      </c>
      <c r="V2352" s="27">
        <f>IFERROR(VLOOKUP($D2352,BankOpTbl,3,0),"")</f>
        <v>0</v>
      </c>
      <c r="W2352" s="27">
        <f>IFERROR(VLOOKUP($D2352,BankOpTbl,4,0),"")</f>
        <v>0</v>
      </c>
      <c r="X2352" s="27">
        <f>IF($E2352="","",IFERROR(VLOOKUP($E2352,BankTbl,4,0),""))</f>
        <v>0</v>
      </c>
      <c r="Y2352" s="27">
        <f>IF($F2352="","",IFERROR(VLOOKUP($F2352,BankTbl,4,0),""))</f>
        <v>0</v>
      </c>
      <c r="Z2352" s="27">
        <f>IF($B2352="","",IF($V2352="PICK",LEFT($N2352,5),IF($V2352="FIXED",$W2352,IF($V2352="CODE",$H2352,""))))</f>
        <v>0</v>
      </c>
    </row>
    <row r="2353" spans="1:26" ht="21" customHeight="1">
      <c r="A2353" s="27">
        <f>IF($B2353="","",COUNTA($B$13:$B2353))</f>
        <v>0</v>
      </c>
      <c r="B2353" s="28"/>
      <c r="C2353" s="28"/>
      <c r="D2353" s="29"/>
      <c r="E2353" s="29"/>
      <c r="F2353" s="29"/>
      <c r="G2353" s="28"/>
      <c r="H2353" s="28"/>
      <c r="I2353" s="30">
        <f>IF($H2353="","",IFERROR(VLOOKUP($H2353,AcctTbl,2,0),"کد ناشناخته"))</f>
        <v>0</v>
      </c>
      <c r="J2353" s="27">
        <f>IF($H2353="","",IFERROR(VLOOKUP($H2353,AcctTbl,3,0),""))</f>
        <v>0</v>
      </c>
      <c r="K2353" s="29"/>
      <c r="L2353" s="28"/>
      <c r="M2353" s="31"/>
      <c r="N2353" s="29"/>
      <c r="O2353" s="32">
        <f>IF($B2353="",0,IF($U2353="IN",N($M2353),0))</f>
        <v>0</v>
      </c>
      <c r="P2353" s="32">
        <f>IF($B2353="",0,IF(OR($U2353="OUT",$U2353="TRF"),N($M2353),0))</f>
        <v>0</v>
      </c>
      <c r="Q2353" s="32">
        <f>IF($B2353="",0,IF(OR($U2353="OUT",$U2353="TRF"),N($M2353),0))</f>
        <v>0</v>
      </c>
      <c r="R2353" s="32">
        <f>IF($B2353="",0,IF($U2353="IN",N($M2353),0))</f>
        <v>0</v>
      </c>
      <c r="S2353" s="33">
        <f>IF($B2353="","",IF($M2353="","⚠ مبلغ",IF($E2353="","⚠ بانک عامل",IF(AND($U2353="TRF",$F2353=""),"⚠ بانک مقصد",IF(AND($V2353&lt;&gt;"NONE",$V2353&lt;&gt;"",$Z2353=""),"⚠ طرف حساب","✓")))))</f>
        <v>0</v>
      </c>
      <c r="T2353" s="29"/>
      <c r="U2353" s="27">
        <f>IFERROR(VLOOKUP($D2353,BankOpTbl,2,0),"")</f>
        <v>0</v>
      </c>
      <c r="V2353" s="27">
        <f>IFERROR(VLOOKUP($D2353,BankOpTbl,3,0),"")</f>
        <v>0</v>
      </c>
      <c r="W2353" s="27">
        <f>IFERROR(VLOOKUP($D2353,BankOpTbl,4,0),"")</f>
        <v>0</v>
      </c>
      <c r="X2353" s="27">
        <f>IF($E2353="","",IFERROR(VLOOKUP($E2353,BankTbl,4,0),""))</f>
        <v>0</v>
      </c>
      <c r="Y2353" s="27">
        <f>IF($F2353="","",IFERROR(VLOOKUP($F2353,BankTbl,4,0),""))</f>
        <v>0</v>
      </c>
      <c r="Z2353" s="27">
        <f>IF($B2353="","",IF($V2353="PICK",LEFT($N2353,5),IF($V2353="FIXED",$W2353,IF($V2353="CODE",$H2353,""))))</f>
        <v>0</v>
      </c>
    </row>
    <row r="2354" spans="1:26" ht="21" customHeight="1">
      <c r="A2354" s="27">
        <f>IF($B2354="","",COUNTA($B$13:$B2354))</f>
        <v>0</v>
      </c>
      <c r="B2354" s="28"/>
      <c r="C2354" s="28"/>
      <c r="D2354" s="29"/>
      <c r="E2354" s="29"/>
      <c r="F2354" s="29"/>
      <c r="G2354" s="28"/>
      <c r="H2354" s="28"/>
      <c r="I2354" s="30">
        <f>IF($H2354="","",IFERROR(VLOOKUP($H2354,AcctTbl,2,0),"کد ناشناخته"))</f>
        <v>0</v>
      </c>
      <c r="J2354" s="27">
        <f>IF($H2354="","",IFERROR(VLOOKUP($H2354,AcctTbl,3,0),""))</f>
        <v>0</v>
      </c>
      <c r="K2354" s="29"/>
      <c r="L2354" s="28"/>
      <c r="M2354" s="31"/>
      <c r="N2354" s="29"/>
      <c r="O2354" s="32">
        <f>IF($B2354="",0,IF($U2354="IN",N($M2354),0))</f>
        <v>0</v>
      </c>
      <c r="P2354" s="32">
        <f>IF($B2354="",0,IF(OR($U2354="OUT",$U2354="TRF"),N($M2354),0))</f>
        <v>0</v>
      </c>
      <c r="Q2354" s="32">
        <f>IF($B2354="",0,IF(OR($U2354="OUT",$U2354="TRF"),N($M2354),0))</f>
        <v>0</v>
      </c>
      <c r="R2354" s="32">
        <f>IF($B2354="",0,IF($U2354="IN",N($M2354),0))</f>
        <v>0</v>
      </c>
      <c r="S2354" s="33">
        <f>IF($B2354="","",IF($M2354="","⚠ مبلغ",IF($E2354="","⚠ بانک عامل",IF(AND($U2354="TRF",$F2354=""),"⚠ بانک مقصد",IF(AND($V2354&lt;&gt;"NONE",$V2354&lt;&gt;"",$Z2354=""),"⚠ طرف حساب","✓")))))</f>
        <v>0</v>
      </c>
      <c r="T2354" s="29"/>
      <c r="U2354" s="27">
        <f>IFERROR(VLOOKUP($D2354,BankOpTbl,2,0),"")</f>
        <v>0</v>
      </c>
      <c r="V2354" s="27">
        <f>IFERROR(VLOOKUP($D2354,BankOpTbl,3,0),"")</f>
        <v>0</v>
      </c>
      <c r="W2354" s="27">
        <f>IFERROR(VLOOKUP($D2354,BankOpTbl,4,0),"")</f>
        <v>0</v>
      </c>
      <c r="X2354" s="27">
        <f>IF($E2354="","",IFERROR(VLOOKUP($E2354,BankTbl,4,0),""))</f>
        <v>0</v>
      </c>
      <c r="Y2354" s="27">
        <f>IF($F2354="","",IFERROR(VLOOKUP($F2354,BankTbl,4,0),""))</f>
        <v>0</v>
      </c>
      <c r="Z2354" s="27">
        <f>IF($B2354="","",IF($V2354="PICK",LEFT($N2354,5),IF($V2354="FIXED",$W2354,IF($V2354="CODE",$H2354,""))))</f>
        <v>0</v>
      </c>
    </row>
    <row r="2355" spans="1:26" ht="21" customHeight="1">
      <c r="A2355" s="27">
        <f>IF($B2355="","",COUNTA($B$13:$B2355))</f>
        <v>0</v>
      </c>
      <c r="B2355" s="28"/>
      <c r="C2355" s="28"/>
      <c r="D2355" s="29"/>
      <c r="E2355" s="29"/>
      <c r="F2355" s="29"/>
      <c r="G2355" s="28"/>
      <c r="H2355" s="28"/>
      <c r="I2355" s="30">
        <f>IF($H2355="","",IFERROR(VLOOKUP($H2355,AcctTbl,2,0),"کد ناشناخته"))</f>
        <v>0</v>
      </c>
      <c r="J2355" s="27">
        <f>IF($H2355="","",IFERROR(VLOOKUP($H2355,AcctTbl,3,0),""))</f>
        <v>0</v>
      </c>
      <c r="K2355" s="29"/>
      <c r="L2355" s="28"/>
      <c r="M2355" s="31"/>
      <c r="N2355" s="29"/>
      <c r="O2355" s="32">
        <f>IF($B2355="",0,IF($U2355="IN",N($M2355),0))</f>
        <v>0</v>
      </c>
      <c r="P2355" s="32">
        <f>IF($B2355="",0,IF(OR($U2355="OUT",$U2355="TRF"),N($M2355),0))</f>
        <v>0</v>
      </c>
      <c r="Q2355" s="32">
        <f>IF($B2355="",0,IF(OR($U2355="OUT",$U2355="TRF"),N($M2355),0))</f>
        <v>0</v>
      </c>
      <c r="R2355" s="32">
        <f>IF($B2355="",0,IF($U2355="IN",N($M2355),0))</f>
        <v>0</v>
      </c>
      <c r="S2355" s="33">
        <f>IF($B2355="","",IF($M2355="","⚠ مبلغ",IF($E2355="","⚠ بانک عامل",IF(AND($U2355="TRF",$F2355=""),"⚠ بانک مقصد",IF(AND($V2355&lt;&gt;"NONE",$V2355&lt;&gt;"",$Z2355=""),"⚠ طرف حساب","✓")))))</f>
        <v>0</v>
      </c>
      <c r="T2355" s="29"/>
      <c r="U2355" s="27">
        <f>IFERROR(VLOOKUP($D2355,BankOpTbl,2,0),"")</f>
        <v>0</v>
      </c>
      <c r="V2355" s="27">
        <f>IFERROR(VLOOKUP($D2355,BankOpTbl,3,0),"")</f>
        <v>0</v>
      </c>
      <c r="W2355" s="27">
        <f>IFERROR(VLOOKUP($D2355,BankOpTbl,4,0),"")</f>
        <v>0</v>
      </c>
      <c r="X2355" s="27">
        <f>IF($E2355="","",IFERROR(VLOOKUP($E2355,BankTbl,4,0),""))</f>
        <v>0</v>
      </c>
      <c r="Y2355" s="27">
        <f>IF($F2355="","",IFERROR(VLOOKUP($F2355,BankTbl,4,0),""))</f>
        <v>0</v>
      </c>
      <c r="Z2355" s="27">
        <f>IF($B2355="","",IF($V2355="PICK",LEFT($N2355,5),IF($V2355="FIXED",$W2355,IF($V2355="CODE",$H2355,""))))</f>
        <v>0</v>
      </c>
    </row>
    <row r="2356" spans="1:26" ht="21" customHeight="1">
      <c r="A2356" s="27">
        <f>IF($B2356="","",COUNTA($B$13:$B2356))</f>
        <v>0</v>
      </c>
      <c r="B2356" s="28"/>
      <c r="C2356" s="28"/>
      <c r="D2356" s="29"/>
      <c r="E2356" s="29"/>
      <c r="F2356" s="29"/>
      <c r="G2356" s="28"/>
      <c r="H2356" s="28"/>
      <c r="I2356" s="30">
        <f>IF($H2356="","",IFERROR(VLOOKUP($H2356,AcctTbl,2,0),"کد ناشناخته"))</f>
        <v>0</v>
      </c>
      <c r="J2356" s="27">
        <f>IF($H2356="","",IFERROR(VLOOKUP($H2356,AcctTbl,3,0),""))</f>
        <v>0</v>
      </c>
      <c r="K2356" s="29"/>
      <c r="L2356" s="28"/>
      <c r="M2356" s="31"/>
      <c r="N2356" s="29"/>
      <c r="O2356" s="32">
        <f>IF($B2356="",0,IF($U2356="IN",N($M2356),0))</f>
        <v>0</v>
      </c>
      <c r="P2356" s="32">
        <f>IF($B2356="",0,IF(OR($U2356="OUT",$U2356="TRF"),N($M2356),0))</f>
        <v>0</v>
      </c>
      <c r="Q2356" s="32">
        <f>IF($B2356="",0,IF(OR($U2356="OUT",$U2356="TRF"),N($M2356),0))</f>
        <v>0</v>
      </c>
      <c r="R2356" s="32">
        <f>IF($B2356="",0,IF($U2356="IN",N($M2356),0))</f>
        <v>0</v>
      </c>
      <c r="S2356" s="33">
        <f>IF($B2356="","",IF($M2356="","⚠ مبلغ",IF($E2356="","⚠ بانک عامل",IF(AND($U2356="TRF",$F2356=""),"⚠ بانک مقصد",IF(AND($V2356&lt;&gt;"NONE",$V2356&lt;&gt;"",$Z2356=""),"⚠ طرف حساب","✓")))))</f>
        <v>0</v>
      </c>
      <c r="T2356" s="29"/>
      <c r="U2356" s="27">
        <f>IFERROR(VLOOKUP($D2356,BankOpTbl,2,0),"")</f>
        <v>0</v>
      </c>
      <c r="V2356" s="27">
        <f>IFERROR(VLOOKUP($D2356,BankOpTbl,3,0),"")</f>
        <v>0</v>
      </c>
      <c r="W2356" s="27">
        <f>IFERROR(VLOOKUP($D2356,BankOpTbl,4,0),"")</f>
        <v>0</v>
      </c>
      <c r="X2356" s="27">
        <f>IF($E2356="","",IFERROR(VLOOKUP($E2356,BankTbl,4,0),""))</f>
        <v>0</v>
      </c>
      <c r="Y2356" s="27">
        <f>IF($F2356="","",IFERROR(VLOOKUP($F2356,BankTbl,4,0),""))</f>
        <v>0</v>
      </c>
      <c r="Z2356" s="27">
        <f>IF($B2356="","",IF($V2356="PICK",LEFT($N2356,5),IF($V2356="FIXED",$W2356,IF($V2356="CODE",$H2356,""))))</f>
        <v>0</v>
      </c>
    </row>
    <row r="2357" spans="1:26" ht="21" customHeight="1">
      <c r="A2357" s="27">
        <f>IF($B2357="","",COUNTA($B$13:$B2357))</f>
        <v>0</v>
      </c>
      <c r="B2357" s="28"/>
      <c r="C2357" s="28"/>
      <c r="D2357" s="29"/>
      <c r="E2357" s="29"/>
      <c r="F2357" s="29"/>
      <c r="G2357" s="28"/>
      <c r="H2357" s="28"/>
      <c r="I2357" s="30">
        <f>IF($H2357="","",IFERROR(VLOOKUP($H2357,AcctTbl,2,0),"کد ناشناخته"))</f>
        <v>0</v>
      </c>
      <c r="J2357" s="27">
        <f>IF($H2357="","",IFERROR(VLOOKUP($H2357,AcctTbl,3,0),""))</f>
        <v>0</v>
      </c>
      <c r="K2357" s="29"/>
      <c r="L2357" s="28"/>
      <c r="M2357" s="31"/>
      <c r="N2357" s="29"/>
      <c r="O2357" s="32">
        <f>IF($B2357="",0,IF($U2357="IN",N($M2357),0))</f>
        <v>0</v>
      </c>
      <c r="P2357" s="32">
        <f>IF($B2357="",0,IF(OR($U2357="OUT",$U2357="TRF"),N($M2357),0))</f>
        <v>0</v>
      </c>
      <c r="Q2357" s="32">
        <f>IF($B2357="",0,IF(OR($U2357="OUT",$U2357="TRF"),N($M2357),0))</f>
        <v>0</v>
      </c>
      <c r="R2357" s="32">
        <f>IF($B2357="",0,IF($U2357="IN",N($M2357),0))</f>
        <v>0</v>
      </c>
      <c r="S2357" s="33">
        <f>IF($B2357="","",IF($M2357="","⚠ مبلغ",IF($E2357="","⚠ بانک عامل",IF(AND($U2357="TRF",$F2357=""),"⚠ بانک مقصد",IF(AND($V2357&lt;&gt;"NONE",$V2357&lt;&gt;"",$Z2357=""),"⚠ طرف حساب","✓")))))</f>
        <v>0</v>
      </c>
      <c r="T2357" s="29"/>
      <c r="U2357" s="27">
        <f>IFERROR(VLOOKUP($D2357,BankOpTbl,2,0),"")</f>
        <v>0</v>
      </c>
      <c r="V2357" s="27">
        <f>IFERROR(VLOOKUP($D2357,BankOpTbl,3,0),"")</f>
        <v>0</v>
      </c>
      <c r="W2357" s="27">
        <f>IFERROR(VLOOKUP($D2357,BankOpTbl,4,0),"")</f>
        <v>0</v>
      </c>
      <c r="X2357" s="27">
        <f>IF($E2357="","",IFERROR(VLOOKUP($E2357,BankTbl,4,0),""))</f>
        <v>0</v>
      </c>
      <c r="Y2357" s="27">
        <f>IF($F2357="","",IFERROR(VLOOKUP($F2357,BankTbl,4,0),""))</f>
        <v>0</v>
      </c>
      <c r="Z2357" s="27">
        <f>IF($B2357="","",IF($V2357="PICK",LEFT($N2357,5),IF($V2357="FIXED",$W2357,IF($V2357="CODE",$H2357,""))))</f>
        <v>0</v>
      </c>
    </row>
    <row r="2358" spans="1:26" ht="21" customHeight="1">
      <c r="A2358" s="27">
        <f>IF($B2358="","",COUNTA($B$13:$B2358))</f>
        <v>0</v>
      </c>
      <c r="B2358" s="28"/>
      <c r="C2358" s="28"/>
      <c r="D2358" s="29"/>
      <c r="E2358" s="29"/>
      <c r="F2358" s="29"/>
      <c r="G2358" s="28"/>
      <c r="H2358" s="28"/>
      <c r="I2358" s="30">
        <f>IF($H2358="","",IFERROR(VLOOKUP($H2358,AcctTbl,2,0),"کد ناشناخته"))</f>
        <v>0</v>
      </c>
      <c r="J2358" s="27">
        <f>IF($H2358="","",IFERROR(VLOOKUP($H2358,AcctTbl,3,0),""))</f>
        <v>0</v>
      </c>
      <c r="K2358" s="29"/>
      <c r="L2358" s="28"/>
      <c r="M2358" s="31"/>
      <c r="N2358" s="29"/>
      <c r="O2358" s="32">
        <f>IF($B2358="",0,IF($U2358="IN",N($M2358),0))</f>
        <v>0</v>
      </c>
      <c r="P2358" s="32">
        <f>IF($B2358="",0,IF(OR($U2358="OUT",$U2358="TRF"),N($M2358),0))</f>
        <v>0</v>
      </c>
      <c r="Q2358" s="32">
        <f>IF($B2358="",0,IF(OR($U2358="OUT",$U2358="TRF"),N($M2358),0))</f>
        <v>0</v>
      </c>
      <c r="R2358" s="32">
        <f>IF($B2358="",0,IF($U2358="IN",N($M2358),0))</f>
        <v>0</v>
      </c>
      <c r="S2358" s="33">
        <f>IF($B2358="","",IF($M2358="","⚠ مبلغ",IF($E2358="","⚠ بانک عامل",IF(AND($U2358="TRF",$F2358=""),"⚠ بانک مقصد",IF(AND($V2358&lt;&gt;"NONE",$V2358&lt;&gt;"",$Z2358=""),"⚠ طرف حساب","✓")))))</f>
        <v>0</v>
      </c>
      <c r="T2358" s="29"/>
      <c r="U2358" s="27">
        <f>IFERROR(VLOOKUP($D2358,BankOpTbl,2,0),"")</f>
        <v>0</v>
      </c>
      <c r="V2358" s="27">
        <f>IFERROR(VLOOKUP($D2358,BankOpTbl,3,0),"")</f>
        <v>0</v>
      </c>
      <c r="W2358" s="27">
        <f>IFERROR(VLOOKUP($D2358,BankOpTbl,4,0),"")</f>
        <v>0</v>
      </c>
      <c r="X2358" s="27">
        <f>IF($E2358="","",IFERROR(VLOOKUP($E2358,BankTbl,4,0),""))</f>
        <v>0</v>
      </c>
      <c r="Y2358" s="27">
        <f>IF($F2358="","",IFERROR(VLOOKUP($F2358,BankTbl,4,0),""))</f>
        <v>0</v>
      </c>
      <c r="Z2358" s="27">
        <f>IF($B2358="","",IF($V2358="PICK",LEFT($N2358,5),IF($V2358="FIXED",$W2358,IF($V2358="CODE",$H2358,""))))</f>
        <v>0</v>
      </c>
    </row>
    <row r="2359" spans="1:26" ht="21" customHeight="1">
      <c r="A2359" s="27">
        <f>IF($B2359="","",COUNTA($B$13:$B2359))</f>
        <v>0</v>
      </c>
      <c r="B2359" s="28"/>
      <c r="C2359" s="28"/>
      <c r="D2359" s="29"/>
      <c r="E2359" s="29"/>
      <c r="F2359" s="29"/>
      <c r="G2359" s="28"/>
      <c r="H2359" s="28"/>
      <c r="I2359" s="30">
        <f>IF($H2359="","",IFERROR(VLOOKUP($H2359,AcctTbl,2,0),"کد ناشناخته"))</f>
        <v>0</v>
      </c>
      <c r="J2359" s="27">
        <f>IF($H2359="","",IFERROR(VLOOKUP($H2359,AcctTbl,3,0),""))</f>
        <v>0</v>
      </c>
      <c r="K2359" s="29"/>
      <c r="L2359" s="28"/>
      <c r="M2359" s="31"/>
      <c r="N2359" s="29"/>
      <c r="O2359" s="32">
        <f>IF($B2359="",0,IF($U2359="IN",N($M2359),0))</f>
        <v>0</v>
      </c>
      <c r="P2359" s="32">
        <f>IF($B2359="",0,IF(OR($U2359="OUT",$U2359="TRF"),N($M2359),0))</f>
        <v>0</v>
      </c>
      <c r="Q2359" s="32">
        <f>IF($B2359="",0,IF(OR($U2359="OUT",$U2359="TRF"),N($M2359),0))</f>
        <v>0</v>
      </c>
      <c r="R2359" s="32">
        <f>IF($B2359="",0,IF($U2359="IN",N($M2359),0))</f>
        <v>0</v>
      </c>
      <c r="S2359" s="33">
        <f>IF($B2359="","",IF($M2359="","⚠ مبلغ",IF($E2359="","⚠ بانک عامل",IF(AND($U2359="TRF",$F2359=""),"⚠ بانک مقصد",IF(AND($V2359&lt;&gt;"NONE",$V2359&lt;&gt;"",$Z2359=""),"⚠ طرف حساب","✓")))))</f>
        <v>0</v>
      </c>
      <c r="T2359" s="29"/>
      <c r="U2359" s="27">
        <f>IFERROR(VLOOKUP($D2359,BankOpTbl,2,0),"")</f>
        <v>0</v>
      </c>
      <c r="V2359" s="27">
        <f>IFERROR(VLOOKUP($D2359,BankOpTbl,3,0),"")</f>
        <v>0</v>
      </c>
      <c r="W2359" s="27">
        <f>IFERROR(VLOOKUP($D2359,BankOpTbl,4,0),"")</f>
        <v>0</v>
      </c>
      <c r="X2359" s="27">
        <f>IF($E2359="","",IFERROR(VLOOKUP($E2359,BankTbl,4,0),""))</f>
        <v>0</v>
      </c>
      <c r="Y2359" s="27">
        <f>IF($F2359="","",IFERROR(VLOOKUP($F2359,BankTbl,4,0),""))</f>
        <v>0</v>
      </c>
      <c r="Z2359" s="27">
        <f>IF($B2359="","",IF($V2359="PICK",LEFT($N2359,5),IF($V2359="FIXED",$W2359,IF($V2359="CODE",$H2359,""))))</f>
        <v>0</v>
      </c>
    </row>
    <row r="2360" spans="1:26" ht="21" customHeight="1">
      <c r="A2360" s="27">
        <f>IF($B2360="","",COUNTA($B$13:$B2360))</f>
        <v>0</v>
      </c>
      <c r="B2360" s="28"/>
      <c r="C2360" s="28"/>
      <c r="D2360" s="29"/>
      <c r="E2360" s="29"/>
      <c r="F2360" s="29"/>
      <c r="G2360" s="28"/>
      <c r="H2360" s="28"/>
      <c r="I2360" s="30">
        <f>IF($H2360="","",IFERROR(VLOOKUP($H2360,AcctTbl,2,0),"کد ناشناخته"))</f>
        <v>0</v>
      </c>
      <c r="J2360" s="27">
        <f>IF($H2360="","",IFERROR(VLOOKUP($H2360,AcctTbl,3,0),""))</f>
        <v>0</v>
      </c>
      <c r="K2360" s="29"/>
      <c r="L2360" s="28"/>
      <c r="M2360" s="31"/>
      <c r="N2360" s="29"/>
      <c r="O2360" s="32">
        <f>IF($B2360="",0,IF($U2360="IN",N($M2360),0))</f>
        <v>0</v>
      </c>
      <c r="P2360" s="32">
        <f>IF($B2360="",0,IF(OR($U2360="OUT",$U2360="TRF"),N($M2360),0))</f>
        <v>0</v>
      </c>
      <c r="Q2360" s="32">
        <f>IF($B2360="",0,IF(OR($U2360="OUT",$U2360="TRF"),N($M2360),0))</f>
        <v>0</v>
      </c>
      <c r="R2360" s="32">
        <f>IF($B2360="",0,IF($U2360="IN",N($M2360),0))</f>
        <v>0</v>
      </c>
      <c r="S2360" s="33">
        <f>IF($B2360="","",IF($M2360="","⚠ مبلغ",IF($E2360="","⚠ بانک عامل",IF(AND($U2360="TRF",$F2360=""),"⚠ بانک مقصد",IF(AND($V2360&lt;&gt;"NONE",$V2360&lt;&gt;"",$Z2360=""),"⚠ طرف حساب","✓")))))</f>
        <v>0</v>
      </c>
      <c r="T2360" s="29"/>
      <c r="U2360" s="27">
        <f>IFERROR(VLOOKUP($D2360,BankOpTbl,2,0),"")</f>
        <v>0</v>
      </c>
      <c r="V2360" s="27">
        <f>IFERROR(VLOOKUP($D2360,BankOpTbl,3,0),"")</f>
        <v>0</v>
      </c>
      <c r="W2360" s="27">
        <f>IFERROR(VLOOKUP($D2360,BankOpTbl,4,0),"")</f>
        <v>0</v>
      </c>
      <c r="X2360" s="27">
        <f>IF($E2360="","",IFERROR(VLOOKUP($E2360,BankTbl,4,0),""))</f>
        <v>0</v>
      </c>
      <c r="Y2360" s="27">
        <f>IF($F2360="","",IFERROR(VLOOKUP($F2360,BankTbl,4,0),""))</f>
        <v>0</v>
      </c>
      <c r="Z2360" s="27">
        <f>IF($B2360="","",IF($V2360="PICK",LEFT($N2360,5),IF($V2360="FIXED",$W2360,IF($V2360="CODE",$H2360,""))))</f>
        <v>0</v>
      </c>
    </row>
    <row r="2361" spans="1:26" ht="21" customHeight="1">
      <c r="A2361" s="27">
        <f>IF($B2361="","",COUNTA($B$13:$B2361))</f>
        <v>0</v>
      </c>
      <c r="B2361" s="28"/>
      <c r="C2361" s="28"/>
      <c r="D2361" s="29"/>
      <c r="E2361" s="29"/>
      <c r="F2361" s="29"/>
      <c r="G2361" s="28"/>
      <c r="H2361" s="28"/>
      <c r="I2361" s="30">
        <f>IF($H2361="","",IFERROR(VLOOKUP($H2361,AcctTbl,2,0),"کد ناشناخته"))</f>
        <v>0</v>
      </c>
      <c r="J2361" s="27">
        <f>IF($H2361="","",IFERROR(VLOOKUP($H2361,AcctTbl,3,0),""))</f>
        <v>0</v>
      </c>
      <c r="K2361" s="29"/>
      <c r="L2361" s="28"/>
      <c r="M2361" s="31"/>
      <c r="N2361" s="29"/>
      <c r="O2361" s="32">
        <f>IF($B2361="",0,IF($U2361="IN",N($M2361),0))</f>
        <v>0</v>
      </c>
      <c r="P2361" s="32">
        <f>IF($B2361="",0,IF(OR($U2361="OUT",$U2361="TRF"),N($M2361),0))</f>
        <v>0</v>
      </c>
      <c r="Q2361" s="32">
        <f>IF($B2361="",0,IF(OR($U2361="OUT",$U2361="TRF"),N($M2361),0))</f>
        <v>0</v>
      </c>
      <c r="R2361" s="32">
        <f>IF($B2361="",0,IF($U2361="IN",N($M2361),0))</f>
        <v>0</v>
      </c>
      <c r="S2361" s="33">
        <f>IF($B2361="","",IF($M2361="","⚠ مبلغ",IF($E2361="","⚠ بانک عامل",IF(AND($U2361="TRF",$F2361=""),"⚠ بانک مقصد",IF(AND($V2361&lt;&gt;"NONE",$V2361&lt;&gt;"",$Z2361=""),"⚠ طرف حساب","✓")))))</f>
        <v>0</v>
      </c>
      <c r="T2361" s="29"/>
      <c r="U2361" s="27">
        <f>IFERROR(VLOOKUP($D2361,BankOpTbl,2,0),"")</f>
        <v>0</v>
      </c>
      <c r="V2361" s="27">
        <f>IFERROR(VLOOKUP($D2361,BankOpTbl,3,0),"")</f>
        <v>0</v>
      </c>
      <c r="W2361" s="27">
        <f>IFERROR(VLOOKUP($D2361,BankOpTbl,4,0),"")</f>
        <v>0</v>
      </c>
      <c r="X2361" s="27">
        <f>IF($E2361="","",IFERROR(VLOOKUP($E2361,BankTbl,4,0),""))</f>
        <v>0</v>
      </c>
      <c r="Y2361" s="27">
        <f>IF($F2361="","",IFERROR(VLOOKUP($F2361,BankTbl,4,0),""))</f>
        <v>0</v>
      </c>
      <c r="Z2361" s="27">
        <f>IF($B2361="","",IF($V2361="PICK",LEFT($N2361,5),IF($V2361="FIXED",$W2361,IF($V2361="CODE",$H2361,""))))</f>
        <v>0</v>
      </c>
    </row>
    <row r="2362" spans="1:26" ht="21" customHeight="1">
      <c r="A2362" s="27">
        <f>IF($B2362="","",COUNTA($B$13:$B2362))</f>
        <v>0</v>
      </c>
      <c r="B2362" s="28"/>
      <c r="C2362" s="28"/>
      <c r="D2362" s="29"/>
      <c r="E2362" s="29"/>
      <c r="F2362" s="29"/>
      <c r="G2362" s="28"/>
      <c r="H2362" s="28"/>
      <c r="I2362" s="30">
        <f>IF($H2362="","",IFERROR(VLOOKUP($H2362,AcctTbl,2,0),"کد ناشناخته"))</f>
        <v>0</v>
      </c>
      <c r="J2362" s="27">
        <f>IF($H2362="","",IFERROR(VLOOKUP($H2362,AcctTbl,3,0),""))</f>
        <v>0</v>
      </c>
      <c r="K2362" s="29"/>
      <c r="L2362" s="28"/>
      <c r="M2362" s="31"/>
      <c r="N2362" s="29"/>
      <c r="O2362" s="32">
        <f>IF($B2362="",0,IF($U2362="IN",N($M2362),0))</f>
        <v>0</v>
      </c>
      <c r="P2362" s="32">
        <f>IF($B2362="",0,IF(OR($U2362="OUT",$U2362="TRF"),N($M2362),0))</f>
        <v>0</v>
      </c>
      <c r="Q2362" s="32">
        <f>IF($B2362="",0,IF(OR($U2362="OUT",$U2362="TRF"),N($M2362),0))</f>
        <v>0</v>
      </c>
      <c r="R2362" s="32">
        <f>IF($B2362="",0,IF($U2362="IN",N($M2362),0))</f>
        <v>0</v>
      </c>
      <c r="S2362" s="33">
        <f>IF($B2362="","",IF($M2362="","⚠ مبلغ",IF($E2362="","⚠ بانک عامل",IF(AND($U2362="TRF",$F2362=""),"⚠ بانک مقصد",IF(AND($V2362&lt;&gt;"NONE",$V2362&lt;&gt;"",$Z2362=""),"⚠ طرف حساب","✓")))))</f>
        <v>0</v>
      </c>
      <c r="T2362" s="29"/>
      <c r="U2362" s="27">
        <f>IFERROR(VLOOKUP($D2362,BankOpTbl,2,0),"")</f>
        <v>0</v>
      </c>
      <c r="V2362" s="27">
        <f>IFERROR(VLOOKUP($D2362,BankOpTbl,3,0),"")</f>
        <v>0</v>
      </c>
      <c r="W2362" s="27">
        <f>IFERROR(VLOOKUP($D2362,BankOpTbl,4,0),"")</f>
        <v>0</v>
      </c>
      <c r="X2362" s="27">
        <f>IF($E2362="","",IFERROR(VLOOKUP($E2362,BankTbl,4,0),""))</f>
        <v>0</v>
      </c>
      <c r="Y2362" s="27">
        <f>IF($F2362="","",IFERROR(VLOOKUP($F2362,BankTbl,4,0),""))</f>
        <v>0</v>
      </c>
      <c r="Z2362" s="27">
        <f>IF($B2362="","",IF($V2362="PICK",LEFT($N2362,5),IF($V2362="FIXED",$W2362,IF($V2362="CODE",$H2362,""))))</f>
        <v>0</v>
      </c>
    </row>
    <row r="2363" spans="1:26" ht="21" customHeight="1">
      <c r="A2363" s="27">
        <f>IF($B2363="","",COUNTA($B$13:$B2363))</f>
        <v>0</v>
      </c>
      <c r="B2363" s="28"/>
      <c r="C2363" s="28"/>
      <c r="D2363" s="29"/>
      <c r="E2363" s="29"/>
      <c r="F2363" s="29"/>
      <c r="G2363" s="28"/>
      <c r="H2363" s="28"/>
      <c r="I2363" s="30">
        <f>IF($H2363="","",IFERROR(VLOOKUP($H2363,AcctTbl,2,0),"کد ناشناخته"))</f>
        <v>0</v>
      </c>
      <c r="J2363" s="27">
        <f>IF($H2363="","",IFERROR(VLOOKUP($H2363,AcctTbl,3,0),""))</f>
        <v>0</v>
      </c>
      <c r="K2363" s="29"/>
      <c r="L2363" s="28"/>
      <c r="M2363" s="31"/>
      <c r="N2363" s="29"/>
      <c r="O2363" s="32">
        <f>IF($B2363="",0,IF($U2363="IN",N($M2363),0))</f>
        <v>0</v>
      </c>
      <c r="P2363" s="32">
        <f>IF($B2363="",0,IF(OR($U2363="OUT",$U2363="TRF"),N($M2363),0))</f>
        <v>0</v>
      </c>
      <c r="Q2363" s="32">
        <f>IF($B2363="",0,IF(OR($U2363="OUT",$U2363="TRF"),N($M2363),0))</f>
        <v>0</v>
      </c>
      <c r="R2363" s="32">
        <f>IF($B2363="",0,IF($U2363="IN",N($M2363),0))</f>
        <v>0</v>
      </c>
      <c r="S2363" s="33">
        <f>IF($B2363="","",IF($M2363="","⚠ مبلغ",IF($E2363="","⚠ بانک عامل",IF(AND($U2363="TRF",$F2363=""),"⚠ بانک مقصد",IF(AND($V2363&lt;&gt;"NONE",$V2363&lt;&gt;"",$Z2363=""),"⚠ طرف حساب","✓")))))</f>
        <v>0</v>
      </c>
      <c r="T2363" s="29"/>
      <c r="U2363" s="27">
        <f>IFERROR(VLOOKUP($D2363,BankOpTbl,2,0),"")</f>
        <v>0</v>
      </c>
      <c r="V2363" s="27">
        <f>IFERROR(VLOOKUP($D2363,BankOpTbl,3,0),"")</f>
        <v>0</v>
      </c>
      <c r="W2363" s="27">
        <f>IFERROR(VLOOKUP($D2363,BankOpTbl,4,0),"")</f>
        <v>0</v>
      </c>
      <c r="X2363" s="27">
        <f>IF($E2363="","",IFERROR(VLOOKUP($E2363,BankTbl,4,0),""))</f>
        <v>0</v>
      </c>
      <c r="Y2363" s="27">
        <f>IF($F2363="","",IFERROR(VLOOKUP($F2363,BankTbl,4,0),""))</f>
        <v>0</v>
      </c>
      <c r="Z2363" s="27">
        <f>IF($B2363="","",IF($V2363="PICK",LEFT($N2363,5),IF($V2363="FIXED",$W2363,IF($V2363="CODE",$H2363,""))))</f>
        <v>0</v>
      </c>
    </row>
    <row r="2364" spans="1:26" ht="21" customHeight="1">
      <c r="A2364" s="27">
        <f>IF($B2364="","",COUNTA($B$13:$B2364))</f>
        <v>0</v>
      </c>
      <c r="B2364" s="28"/>
      <c r="C2364" s="28"/>
      <c r="D2364" s="29"/>
      <c r="E2364" s="29"/>
      <c r="F2364" s="29"/>
      <c r="G2364" s="28"/>
      <c r="H2364" s="28"/>
      <c r="I2364" s="30">
        <f>IF($H2364="","",IFERROR(VLOOKUP($H2364,AcctTbl,2,0),"کد ناشناخته"))</f>
        <v>0</v>
      </c>
      <c r="J2364" s="27">
        <f>IF($H2364="","",IFERROR(VLOOKUP($H2364,AcctTbl,3,0),""))</f>
        <v>0</v>
      </c>
      <c r="K2364" s="29"/>
      <c r="L2364" s="28"/>
      <c r="M2364" s="31"/>
      <c r="N2364" s="29"/>
      <c r="O2364" s="32">
        <f>IF($B2364="",0,IF($U2364="IN",N($M2364),0))</f>
        <v>0</v>
      </c>
      <c r="P2364" s="32">
        <f>IF($B2364="",0,IF(OR($U2364="OUT",$U2364="TRF"),N($M2364),0))</f>
        <v>0</v>
      </c>
      <c r="Q2364" s="32">
        <f>IF($B2364="",0,IF(OR($U2364="OUT",$U2364="TRF"),N($M2364),0))</f>
        <v>0</v>
      </c>
      <c r="R2364" s="32">
        <f>IF($B2364="",0,IF($U2364="IN",N($M2364),0))</f>
        <v>0</v>
      </c>
      <c r="S2364" s="33">
        <f>IF($B2364="","",IF($M2364="","⚠ مبلغ",IF($E2364="","⚠ بانک عامل",IF(AND($U2364="TRF",$F2364=""),"⚠ بانک مقصد",IF(AND($V2364&lt;&gt;"NONE",$V2364&lt;&gt;"",$Z2364=""),"⚠ طرف حساب","✓")))))</f>
        <v>0</v>
      </c>
      <c r="T2364" s="29"/>
      <c r="U2364" s="27">
        <f>IFERROR(VLOOKUP($D2364,BankOpTbl,2,0),"")</f>
        <v>0</v>
      </c>
      <c r="V2364" s="27">
        <f>IFERROR(VLOOKUP($D2364,BankOpTbl,3,0),"")</f>
        <v>0</v>
      </c>
      <c r="W2364" s="27">
        <f>IFERROR(VLOOKUP($D2364,BankOpTbl,4,0),"")</f>
        <v>0</v>
      </c>
      <c r="X2364" s="27">
        <f>IF($E2364="","",IFERROR(VLOOKUP($E2364,BankTbl,4,0),""))</f>
        <v>0</v>
      </c>
      <c r="Y2364" s="27">
        <f>IF($F2364="","",IFERROR(VLOOKUP($F2364,BankTbl,4,0),""))</f>
        <v>0</v>
      </c>
      <c r="Z2364" s="27">
        <f>IF($B2364="","",IF($V2364="PICK",LEFT($N2364,5),IF($V2364="FIXED",$W2364,IF($V2364="CODE",$H2364,""))))</f>
        <v>0</v>
      </c>
    </row>
    <row r="2365" spans="1:26" ht="21" customHeight="1">
      <c r="A2365" s="27">
        <f>IF($B2365="","",COUNTA($B$13:$B2365))</f>
        <v>0</v>
      </c>
      <c r="B2365" s="28"/>
      <c r="C2365" s="28"/>
      <c r="D2365" s="29"/>
      <c r="E2365" s="29"/>
      <c r="F2365" s="29"/>
      <c r="G2365" s="28"/>
      <c r="H2365" s="28"/>
      <c r="I2365" s="30">
        <f>IF($H2365="","",IFERROR(VLOOKUP($H2365,AcctTbl,2,0),"کد ناشناخته"))</f>
        <v>0</v>
      </c>
      <c r="J2365" s="27">
        <f>IF($H2365="","",IFERROR(VLOOKUP($H2365,AcctTbl,3,0),""))</f>
        <v>0</v>
      </c>
      <c r="K2365" s="29"/>
      <c r="L2365" s="28"/>
      <c r="M2365" s="31"/>
      <c r="N2365" s="29"/>
      <c r="O2365" s="32">
        <f>IF($B2365="",0,IF($U2365="IN",N($M2365),0))</f>
        <v>0</v>
      </c>
      <c r="P2365" s="32">
        <f>IF($B2365="",0,IF(OR($U2365="OUT",$U2365="TRF"),N($M2365),0))</f>
        <v>0</v>
      </c>
      <c r="Q2365" s="32">
        <f>IF($B2365="",0,IF(OR($U2365="OUT",$U2365="TRF"),N($M2365),0))</f>
        <v>0</v>
      </c>
      <c r="R2365" s="32">
        <f>IF($B2365="",0,IF($U2365="IN",N($M2365),0))</f>
        <v>0</v>
      </c>
      <c r="S2365" s="33">
        <f>IF($B2365="","",IF($M2365="","⚠ مبلغ",IF($E2365="","⚠ بانک عامل",IF(AND($U2365="TRF",$F2365=""),"⚠ بانک مقصد",IF(AND($V2365&lt;&gt;"NONE",$V2365&lt;&gt;"",$Z2365=""),"⚠ طرف حساب","✓")))))</f>
        <v>0</v>
      </c>
      <c r="T2365" s="29"/>
      <c r="U2365" s="27">
        <f>IFERROR(VLOOKUP($D2365,BankOpTbl,2,0),"")</f>
        <v>0</v>
      </c>
      <c r="V2365" s="27">
        <f>IFERROR(VLOOKUP($D2365,BankOpTbl,3,0),"")</f>
        <v>0</v>
      </c>
      <c r="W2365" s="27">
        <f>IFERROR(VLOOKUP($D2365,BankOpTbl,4,0),"")</f>
        <v>0</v>
      </c>
      <c r="X2365" s="27">
        <f>IF($E2365="","",IFERROR(VLOOKUP($E2365,BankTbl,4,0),""))</f>
        <v>0</v>
      </c>
      <c r="Y2365" s="27">
        <f>IF($F2365="","",IFERROR(VLOOKUP($F2365,BankTbl,4,0),""))</f>
        <v>0</v>
      </c>
      <c r="Z2365" s="27">
        <f>IF($B2365="","",IF($V2365="PICK",LEFT($N2365,5),IF($V2365="FIXED",$W2365,IF($V2365="CODE",$H2365,""))))</f>
        <v>0</v>
      </c>
    </row>
    <row r="2366" spans="1:26" ht="21" customHeight="1">
      <c r="A2366" s="27">
        <f>IF($B2366="","",COUNTA($B$13:$B2366))</f>
        <v>0</v>
      </c>
      <c r="B2366" s="28"/>
      <c r="C2366" s="28"/>
      <c r="D2366" s="29"/>
      <c r="E2366" s="29"/>
      <c r="F2366" s="29"/>
      <c r="G2366" s="28"/>
      <c r="H2366" s="28"/>
      <c r="I2366" s="30">
        <f>IF($H2366="","",IFERROR(VLOOKUP($H2366,AcctTbl,2,0),"کد ناشناخته"))</f>
        <v>0</v>
      </c>
      <c r="J2366" s="27">
        <f>IF($H2366="","",IFERROR(VLOOKUP($H2366,AcctTbl,3,0),""))</f>
        <v>0</v>
      </c>
      <c r="K2366" s="29"/>
      <c r="L2366" s="28"/>
      <c r="M2366" s="31"/>
      <c r="N2366" s="29"/>
      <c r="O2366" s="32">
        <f>IF($B2366="",0,IF($U2366="IN",N($M2366),0))</f>
        <v>0</v>
      </c>
      <c r="P2366" s="32">
        <f>IF($B2366="",0,IF(OR($U2366="OUT",$U2366="TRF"),N($M2366),0))</f>
        <v>0</v>
      </c>
      <c r="Q2366" s="32">
        <f>IF($B2366="",0,IF(OR($U2366="OUT",$U2366="TRF"),N($M2366),0))</f>
        <v>0</v>
      </c>
      <c r="R2366" s="32">
        <f>IF($B2366="",0,IF($U2366="IN",N($M2366),0))</f>
        <v>0</v>
      </c>
      <c r="S2366" s="33">
        <f>IF($B2366="","",IF($M2366="","⚠ مبلغ",IF($E2366="","⚠ بانک عامل",IF(AND($U2366="TRF",$F2366=""),"⚠ بانک مقصد",IF(AND($V2366&lt;&gt;"NONE",$V2366&lt;&gt;"",$Z2366=""),"⚠ طرف حساب","✓")))))</f>
        <v>0</v>
      </c>
      <c r="T2366" s="29"/>
      <c r="U2366" s="27">
        <f>IFERROR(VLOOKUP($D2366,BankOpTbl,2,0),"")</f>
        <v>0</v>
      </c>
      <c r="V2366" s="27">
        <f>IFERROR(VLOOKUP($D2366,BankOpTbl,3,0),"")</f>
        <v>0</v>
      </c>
      <c r="W2366" s="27">
        <f>IFERROR(VLOOKUP($D2366,BankOpTbl,4,0),"")</f>
        <v>0</v>
      </c>
      <c r="X2366" s="27">
        <f>IF($E2366="","",IFERROR(VLOOKUP($E2366,BankTbl,4,0),""))</f>
        <v>0</v>
      </c>
      <c r="Y2366" s="27">
        <f>IF($F2366="","",IFERROR(VLOOKUP($F2366,BankTbl,4,0),""))</f>
        <v>0</v>
      </c>
      <c r="Z2366" s="27">
        <f>IF($B2366="","",IF($V2366="PICK",LEFT($N2366,5),IF($V2366="FIXED",$W2366,IF($V2366="CODE",$H2366,""))))</f>
        <v>0</v>
      </c>
    </row>
    <row r="2367" spans="1:26" ht="21" customHeight="1">
      <c r="A2367" s="27">
        <f>IF($B2367="","",COUNTA($B$13:$B2367))</f>
        <v>0</v>
      </c>
      <c r="B2367" s="28"/>
      <c r="C2367" s="28"/>
      <c r="D2367" s="29"/>
      <c r="E2367" s="29"/>
      <c r="F2367" s="29"/>
      <c r="G2367" s="28"/>
      <c r="H2367" s="28"/>
      <c r="I2367" s="30">
        <f>IF($H2367="","",IFERROR(VLOOKUP($H2367,AcctTbl,2,0),"کد ناشناخته"))</f>
        <v>0</v>
      </c>
      <c r="J2367" s="27">
        <f>IF($H2367="","",IFERROR(VLOOKUP($H2367,AcctTbl,3,0),""))</f>
        <v>0</v>
      </c>
      <c r="K2367" s="29"/>
      <c r="L2367" s="28"/>
      <c r="M2367" s="31"/>
      <c r="N2367" s="29"/>
      <c r="O2367" s="32">
        <f>IF($B2367="",0,IF($U2367="IN",N($M2367),0))</f>
        <v>0</v>
      </c>
      <c r="P2367" s="32">
        <f>IF($B2367="",0,IF(OR($U2367="OUT",$U2367="TRF"),N($M2367),0))</f>
        <v>0</v>
      </c>
      <c r="Q2367" s="32">
        <f>IF($B2367="",0,IF(OR($U2367="OUT",$U2367="TRF"),N($M2367),0))</f>
        <v>0</v>
      </c>
      <c r="R2367" s="32">
        <f>IF($B2367="",0,IF($U2367="IN",N($M2367),0))</f>
        <v>0</v>
      </c>
      <c r="S2367" s="33">
        <f>IF($B2367="","",IF($M2367="","⚠ مبلغ",IF($E2367="","⚠ بانک عامل",IF(AND($U2367="TRF",$F2367=""),"⚠ بانک مقصد",IF(AND($V2367&lt;&gt;"NONE",$V2367&lt;&gt;"",$Z2367=""),"⚠ طرف حساب","✓")))))</f>
        <v>0</v>
      </c>
      <c r="T2367" s="29"/>
      <c r="U2367" s="27">
        <f>IFERROR(VLOOKUP($D2367,BankOpTbl,2,0),"")</f>
        <v>0</v>
      </c>
      <c r="V2367" s="27">
        <f>IFERROR(VLOOKUP($D2367,BankOpTbl,3,0),"")</f>
        <v>0</v>
      </c>
      <c r="W2367" s="27">
        <f>IFERROR(VLOOKUP($D2367,BankOpTbl,4,0),"")</f>
        <v>0</v>
      </c>
      <c r="X2367" s="27">
        <f>IF($E2367="","",IFERROR(VLOOKUP($E2367,BankTbl,4,0),""))</f>
        <v>0</v>
      </c>
      <c r="Y2367" s="27">
        <f>IF($F2367="","",IFERROR(VLOOKUP($F2367,BankTbl,4,0),""))</f>
        <v>0</v>
      </c>
      <c r="Z2367" s="27">
        <f>IF($B2367="","",IF($V2367="PICK",LEFT($N2367,5),IF($V2367="FIXED",$W2367,IF($V2367="CODE",$H2367,""))))</f>
        <v>0</v>
      </c>
    </row>
    <row r="2368" spans="1:26" ht="21" customHeight="1">
      <c r="A2368" s="27">
        <f>IF($B2368="","",COUNTA($B$13:$B2368))</f>
        <v>0</v>
      </c>
      <c r="B2368" s="28"/>
      <c r="C2368" s="28"/>
      <c r="D2368" s="29"/>
      <c r="E2368" s="29"/>
      <c r="F2368" s="29"/>
      <c r="G2368" s="28"/>
      <c r="H2368" s="28"/>
      <c r="I2368" s="30">
        <f>IF($H2368="","",IFERROR(VLOOKUP($H2368,AcctTbl,2,0),"کد ناشناخته"))</f>
        <v>0</v>
      </c>
      <c r="J2368" s="27">
        <f>IF($H2368="","",IFERROR(VLOOKUP($H2368,AcctTbl,3,0),""))</f>
        <v>0</v>
      </c>
      <c r="K2368" s="29"/>
      <c r="L2368" s="28"/>
      <c r="M2368" s="31"/>
      <c r="N2368" s="29"/>
      <c r="O2368" s="32">
        <f>IF($B2368="",0,IF($U2368="IN",N($M2368),0))</f>
        <v>0</v>
      </c>
      <c r="P2368" s="32">
        <f>IF($B2368="",0,IF(OR($U2368="OUT",$U2368="TRF"),N($M2368),0))</f>
        <v>0</v>
      </c>
      <c r="Q2368" s="32">
        <f>IF($B2368="",0,IF(OR($U2368="OUT",$U2368="TRF"),N($M2368),0))</f>
        <v>0</v>
      </c>
      <c r="R2368" s="32">
        <f>IF($B2368="",0,IF($U2368="IN",N($M2368),0))</f>
        <v>0</v>
      </c>
      <c r="S2368" s="33">
        <f>IF($B2368="","",IF($M2368="","⚠ مبلغ",IF($E2368="","⚠ بانک عامل",IF(AND($U2368="TRF",$F2368=""),"⚠ بانک مقصد",IF(AND($V2368&lt;&gt;"NONE",$V2368&lt;&gt;"",$Z2368=""),"⚠ طرف حساب","✓")))))</f>
        <v>0</v>
      </c>
      <c r="T2368" s="29"/>
      <c r="U2368" s="27">
        <f>IFERROR(VLOOKUP($D2368,BankOpTbl,2,0),"")</f>
        <v>0</v>
      </c>
      <c r="V2368" s="27">
        <f>IFERROR(VLOOKUP($D2368,BankOpTbl,3,0),"")</f>
        <v>0</v>
      </c>
      <c r="W2368" s="27">
        <f>IFERROR(VLOOKUP($D2368,BankOpTbl,4,0),"")</f>
        <v>0</v>
      </c>
      <c r="X2368" s="27">
        <f>IF($E2368="","",IFERROR(VLOOKUP($E2368,BankTbl,4,0),""))</f>
        <v>0</v>
      </c>
      <c r="Y2368" s="27">
        <f>IF($F2368="","",IFERROR(VLOOKUP($F2368,BankTbl,4,0),""))</f>
        <v>0</v>
      </c>
      <c r="Z2368" s="27">
        <f>IF($B2368="","",IF($V2368="PICK",LEFT($N2368,5),IF($V2368="FIXED",$W2368,IF($V2368="CODE",$H2368,""))))</f>
        <v>0</v>
      </c>
    </row>
    <row r="2369" spans="1:26" ht="21" customHeight="1">
      <c r="A2369" s="27">
        <f>IF($B2369="","",COUNTA($B$13:$B2369))</f>
        <v>0</v>
      </c>
      <c r="B2369" s="28"/>
      <c r="C2369" s="28"/>
      <c r="D2369" s="29"/>
      <c r="E2369" s="29"/>
      <c r="F2369" s="29"/>
      <c r="G2369" s="28"/>
      <c r="H2369" s="28"/>
      <c r="I2369" s="30">
        <f>IF($H2369="","",IFERROR(VLOOKUP($H2369,AcctTbl,2,0),"کد ناشناخته"))</f>
        <v>0</v>
      </c>
      <c r="J2369" s="27">
        <f>IF($H2369="","",IFERROR(VLOOKUP($H2369,AcctTbl,3,0),""))</f>
        <v>0</v>
      </c>
      <c r="K2369" s="29"/>
      <c r="L2369" s="28"/>
      <c r="M2369" s="31"/>
      <c r="N2369" s="29"/>
      <c r="O2369" s="32">
        <f>IF($B2369="",0,IF($U2369="IN",N($M2369),0))</f>
        <v>0</v>
      </c>
      <c r="P2369" s="32">
        <f>IF($B2369="",0,IF(OR($U2369="OUT",$U2369="TRF"),N($M2369),0))</f>
        <v>0</v>
      </c>
      <c r="Q2369" s="32">
        <f>IF($B2369="",0,IF(OR($U2369="OUT",$U2369="TRF"),N($M2369),0))</f>
        <v>0</v>
      </c>
      <c r="R2369" s="32">
        <f>IF($B2369="",0,IF($U2369="IN",N($M2369),0))</f>
        <v>0</v>
      </c>
      <c r="S2369" s="33">
        <f>IF($B2369="","",IF($M2369="","⚠ مبلغ",IF($E2369="","⚠ بانک عامل",IF(AND($U2369="TRF",$F2369=""),"⚠ بانک مقصد",IF(AND($V2369&lt;&gt;"NONE",$V2369&lt;&gt;"",$Z2369=""),"⚠ طرف حساب","✓")))))</f>
        <v>0</v>
      </c>
      <c r="T2369" s="29"/>
      <c r="U2369" s="27">
        <f>IFERROR(VLOOKUP($D2369,BankOpTbl,2,0),"")</f>
        <v>0</v>
      </c>
      <c r="V2369" s="27">
        <f>IFERROR(VLOOKUP($D2369,BankOpTbl,3,0),"")</f>
        <v>0</v>
      </c>
      <c r="W2369" s="27">
        <f>IFERROR(VLOOKUP($D2369,BankOpTbl,4,0),"")</f>
        <v>0</v>
      </c>
      <c r="X2369" s="27">
        <f>IF($E2369="","",IFERROR(VLOOKUP($E2369,BankTbl,4,0),""))</f>
        <v>0</v>
      </c>
      <c r="Y2369" s="27">
        <f>IF($F2369="","",IFERROR(VLOOKUP($F2369,BankTbl,4,0),""))</f>
        <v>0</v>
      </c>
      <c r="Z2369" s="27">
        <f>IF($B2369="","",IF($V2369="PICK",LEFT($N2369,5),IF($V2369="FIXED",$W2369,IF($V2369="CODE",$H2369,""))))</f>
        <v>0</v>
      </c>
    </row>
    <row r="2370" spans="1:26" ht="21" customHeight="1">
      <c r="A2370" s="27">
        <f>IF($B2370="","",COUNTA($B$13:$B2370))</f>
        <v>0</v>
      </c>
      <c r="B2370" s="28"/>
      <c r="C2370" s="28"/>
      <c r="D2370" s="29"/>
      <c r="E2370" s="29"/>
      <c r="F2370" s="29"/>
      <c r="G2370" s="28"/>
      <c r="H2370" s="28"/>
      <c r="I2370" s="30">
        <f>IF($H2370="","",IFERROR(VLOOKUP($H2370,AcctTbl,2,0),"کد ناشناخته"))</f>
        <v>0</v>
      </c>
      <c r="J2370" s="27">
        <f>IF($H2370="","",IFERROR(VLOOKUP($H2370,AcctTbl,3,0),""))</f>
        <v>0</v>
      </c>
      <c r="K2370" s="29"/>
      <c r="L2370" s="28"/>
      <c r="M2370" s="31"/>
      <c r="N2370" s="29"/>
      <c r="O2370" s="32">
        <f>IF($B2370="",0,IF($U2370="IN",N($M2370),0))</f>
        <v>0</v>
      </c>
      <c r="P2370" s="32">
        <f>IF($B2370="",0,IF(OR($U2370="OUT",$U2370="TRF"),N($M2370),0))</f>
        <v>0</v>
      </c>
      <c r="Q2370" s="32">
        <f>IF($B2370="",0,IF(OR($U2370="OUT",$U2370="TRF"),N($M2370),0))</f>
        <v>0</v>
      </c>
      <c r="R2370" s="32">
        <f>IF($B2370="",0,IF($U2370="IN",N($M2370),0))</f>
        <v>0</v>
      </c>
      <c r="S2370" s="33">
        <f>IF($B2370="","",IF($M2370="","⚠ مبلغ",IF($E2370="","⚠ بانک عامل",IF(AND($U2370="TRF",$F2370=""),"⚠ بانک مقصد",IF(AND($V2370&lt;&gt;"NONE",$V2370&lt;&gt;"",$Z2370=""),"⚠ طرف حساب","✓")))))</f>
        <v>0</v>
      </c>
      <c r="T2370" s="29"/>
      <c r="U2370" s="27">
        <f>IFERROR(VLOOKUP($D2370,BankOpTbl,2,0),"")</f>
        <v>0</v>
      </c>
      <c r="V2370" s="27">
        <f>IFERROR(VLOOKUP($D2370,BankOpTbl,3,0),"")</f>
        <v>0</v>
      </c>
      <c r="W2370" s="27">
        <f>IFERROR(VLOOKUP($D2370,BankOpTbl,4,0),"")</f>
        <v>0</v>
      </c>
      <c r="X2370" s="27">
        <f>IF($E2370="","",IFERROR(VLOOKUP($E2370,BankTbl,4,0),""))</f>
        <v>0</v>
      </c>
      <c r="Y2370" s="27">
        <f>IF($F2370="","",IFERROR(VLOOKUP($F2370,BankTbl,4,0),""))</f>
        <v>0</v>
      </c>
      <c r="Z2370" s="27">
        <f>IF($B2370="","",IF($V2370="PICK",LEFT($N2370,5),IF($V2370="FIXED",$W2370,IF($V2370="CODE",$H2370,""))))</f>
        <v>0</v>
      </c>
    </row>
    <row r="2371" spans="1:26" ht="21" customHeight="1">
      <c r="A2371" s="27">
        <f>IF($B2371="","",COUNTA($B$13:$B2371))</f>
        <v>0</v>
      </c>
      <c r="B2371" s="28"/>
      <c r="C2371" s="28"/>
      <c r="D2371" s="29"/>
      <c r="E2371" s="29"/>
      <c r="F2371" s="29"/>
      <c r="G2371" s="28"/>
      <c r="H2371" s="28"/>
      <c r="I2371" s="30">
        <f>IF($H2371="","",IFERROR(VLOOKUP($H2371,AcctTbl,2,0),"کد ناشناخته"))</f>
        <v>0</v>
      </c>
      <c r="J2371" s="27">
        <f>IF($H2371="","",IFERROR(VLOOKUP($H2371,AcctTbl,3,0),""))</f>
        <v>0</v>
      </c>
      <c r="K2371" s="29"/>
      <c r="L2371" s="28"/>
      <c r="M2371" s="31"/>
      <c r="N2371" s="29"/>
      <c r="O2371" s="32">
        <f>IF($B2371="",0,IF($U2371="IN",N($M2371),0))</f>
        <v>0</v>
      </c>
      <c r="P2371" s="32">
        <f>IF($B2371="",0,IF(OR($U2371="OUT",$U2371="TRF"),N($M2371),0))</f>
        <v>0</v>
      </c>
      <c r="Q2371" s="32">
        <f>IF($B2371="",0,IF(OR($U2371="OUT",$U2371="TRF"),N($M2371),0))</f>
        <v>0</v>
      </c>
      <c r="R2371" s="32">
        <f>IF($B2371="",0,IF($U2371="IN",N($M2371),0))</f>
        <v>0</v>
      </c>
      <c r="S2371" s="33">
        <f>IF($B2371="","",IF($M2371="","⚠ مبلغ",IF($E2371="","⚠ بانک عامل",IF(AND($U2371="TRF",$F2371=""),"⚠ بانک مقصد",IF(AND($V2371&lt;&gt;"NONE",$V2371&lt;&gt;"",$Z2371=""),"⚠ طرف حساب","✓")))))</f>
        <v>0</v>
      </c>
      <c r="T2371" s="29"/>
      <c r="U2371" s="27">
        <f>IFERROR(VLOOKUP($D2371,BankOpTbl,2,0),"")</f>
        <v>0</v>
      </c>
      <c r="V2371" s="27">
        <f>IFERROR(VLOOKUP($D2371,BankOpTbl,3,0),"")</f>
        <v>0</v>
      </c>
      <c r="W2371" s="27">
        <f>IFERROR(VLOOKUP($D2371,BankOpTbl,4,0),"")</f>
        <v>0</v>
      </c>
      <c r="X2371" s="27">
        <f>IF($E2371="","",IFERROR(VLOOKUP($E2371,BankTbl,4,0),""))</f>
        <v>0</v>
      </c>
      <c r="Y2371" s="27">
        <f>IF($F2371="","",IFERROR(VLOOKUP($F2371,BankTbl,4,0),""))</f>
        <v>0</v>
      </c>
      <c r="Z2371" s="27">
        <f>IF($B2371="","",IF($V2371="PICK",LEFT($N2371,5),IF($V2371="FIXED",$W2371,IF($V2371="CODE",$H2371,""))))</f>
        <v>0</v>
      </c>
    </row>
    <row r="2372" spans="1:26" ht="21" customHeight="1">
      <c r="A2372" s="27">
        <f>IF($B2372="","",COUNTA($B$13:$B2372))</f>
        <v>0</v>
      </c>
      <c r="B2372" s="28"/>
      <c r="C2372" s="28"/>
      <c r="D2372" s="29"/>
      <c r="E2372" s="29"/>
      <c r="F2372" s="29"/>
      <c r="G2372" s="28"/>
      <c r="H2372" s="28"/>
      <c r="I2372" s="30">
        <f>IF($H2372="","",IFERROR(VLOOKUP($H2372,AcctTbl,2,0),"کد ناشناخته"))</f>
        <v>0</v>
      </c>
      <c r="J2372" s="27">
        <f>IF($H2372="","",IFERROR(VLOOKUP($H2372,AcctTbl,3,0),""))</f>
        <v>0</v>
      </c>
      <c r="K2372" s="29"/>
      <c r="L2372" s="28"/>
      <c r="M2372" s="31"/>
      <c r="N2372" s="29"/>
      <c r="O2372" s="32">
        <f>IF($B2372="",0,IF($U2372="IN",N($M2372),0))</f>
        <v>0</v>
      </c>
      <c r="P2372" s="32">
        <f>IF($B2372="",0,IF(OR($U2372="OUT",$U2372="TRF"),N($M2372),0))</f>
        <v>0</v>
      </c>
      <c r="Q2372" s="32">
        <f>IF($B2372="",0,IF(OR($U2372="OUT",$U2372="TRF"),N($M2372),0))</f>
        <v>0</v>
      </c>
      <c r="R2372" s="32">
        <f>IF($B2372="",0,IF($U2372="IN",N($M2372),0))</f>
        <v>0</v>
      </c>
      <c r="S2372" s="33">
        <f>IF($B2372="","",IF($M2372="","⚠ مبلغ",IF($E2372="","⚠ بانک عامل",IF(AND($U2372="TRF",$F2372=""),"⚠ بانک مقصد",IF(AND($V2372&lt;&gt;"NONE",$V2372&lt;&gt;"",$Z2372=""),"⚠ طرف حساب","✓")))))</f>
        <v>0</v>
      </c>
      <c r="T2372" s="29"/>
      <c r="U2372" s="27">
        <f>IFERROR(VLOOKUP($D2372,BankOpTbl,2,0),"")</f>
        <v>0</v>
      </c>
      <c r="V2372" s="27">
        <f>IFERROR(VLOOKUP($D2372,BankOpTbl,3,0),"")</f>
        <v>0</v>
      </c>
      <c r="W2372" s="27">
        <f>IFERROR(VLOOKUP($D2372,BankOpTbl,4,0),"")</f>
        <v>0</v>
      </c>
      <c r="X2372" s="27">
        <f>IF($E2372="","",IFERROR(VLOOKUP($E2372,BankTbl,4,0),""))</f>
        <v>0</v>
      </c>
      <c r="Y2372" s="27">
        <f>IF($F2372="","",IFERROR(VLOOKUP($F2372,BankTbl,4,0),""))</f>
        <v>0</v>
      </c>
      <c r="Z2372" s="27">
        <f>IF($B2372="","",IF($V2372="PICK",LEFT($N2372,5),IF($V2372="FIXED",$W2372,IF($V2372="CODE",$H2372,""))))</f>
        <v>0</v>
      </c>
    </row>
    <row r="2373" spans="1:26" ht="21" customHeight="1">
      <c r="A2373" s="27">
        <f>IF($B2373="","",COUNTA($B$13:$B2373))</f>
        <v>0</v>
      </c>
      <c r="B2373" s="28"/>
      <c r="C2373" s="28"/>
      <c r="D2373" s="29"/>
      <c r="E2373" s="29"/>
      <c r="F2373" s="29"/>
      <c r="G2373" s="28"/>
      <c r="H2373" s="28"/>
      <c r="I2373" s="30">
        <f>IF($H2373="","",IFERROR(VLOOKUP($H2373,AcctTbl,2,0),"کد ناشناخته"))</f>
        <v>0</v>
      </c>
      <c r="J2373" s="27">
        <f>IF($H2373="","",IFERROR(VLOOKUP($H2373,AcctTbl,3,0),""))</f>
        <v>0</v>
      </c>
      <c r="K2373" s="29"/>
      <c r="L2373" s="28"/>
      <c r="M2373" s="31"/>
      <c r="N2373" s="29"/>
      <c r="O2373" s="32">
        <f>IF($B2373="",0,IF($U2373="IN",N($M2373),0))</f>
        <v>0</v>
      </c>
      <c r="P2373" s="32">
        <f>IF($B2373="",0,IF(OR($U2373="OUT",$U2373="TRF"),N($M2373),0))</f>
        <v>0</v>
      </c>
      <c r="Q2373" s="32">
        <f>IF($B2373="",0,IF(OR($U2373="OUT",$U2373="TRF"),N($M2373),0))</f>
        <v>0</v>
      </c>
      <c r="R2373" s="32">
        <f>IF($B2373="",0,IF($U2373="IN",N($M2373),0))</f>
        <v>0</v>
      </c>
      <c r="S2373" s="33">
        <f>IF($B2373="","",IF($M2373="","⚠ مبلغ",IF($E2373="","⚠ بانک عامل",IF(AND($U2373="TRF",$F2373=""),"⚠ بانک مقصد",IF(AND($V2373&lt;&gt;"NONE",$V2373&lt;&gt;"",$Z2373=""),"⚠ طرف حساب","✓")))))</f>
        <v>0</v>
      </c>
      <c r="T2373" s="29"/>
      <c r="U2373" s="27">
        <f>IFERROR(VLOOKUP($D2373,BankOpTbl,2,0),"")</f>
        <v>0</v>
      </c>
      <c r="V2373" s="27">
        <f>IFERROR(VLOOKUP($D2373,BankOpTbl,3,0),"")</f>
        <v>0</v>
      </c>
      <c r="W2373" s="27">
        <f>IFERROR(VLOOKUP($D2373,BankOpTbl,4,0),"")</f>
        <v>0</v>
      </c>
      <c r="X2373" s="27">
        <f>IF($E2373="","",IFERROR(VLOOKUP($E2373,BankTbl,4,0),""))</f>
        <v>0</v>
      </c>
      <c r="Y2373" s="27">
        <f>IF($F2373="","",IFERROR(VLOOKUP($F2373,BankTbl,4,0),""))</f>
        <v>0</v>
      </c>
      <c r="Z2373" s="27">
        <f>IF($B2373="","",IF($V2373="PICK",LEFT($N2373,5),IF($V2373="FIXED",$W2373,IF($V2373="CODE",$H2373,""))))</f>
        <v>0</v>
      </c>
    </row>
    <row r="2374" spans="1:26" ht="21" customHeight="1">
      <c r="A2374" s="27">
        <f>IF($B2374="","",COUNTA($B$13:$B2374))</f>
        <v>0</v>
      </c>
      <c r="B2374" s="28"/>
      <c r="C2374" s="28"/>
      <c r="D2374" s="29"/>
      <c r="E2374" s="29"/>
      <c r="F2374" s="29"/>
      <c r="G2374" s="28"/>
      <c r="H2374" s="28"/>
      <c r="I2374" s="30">
        <f>IF($H2374="","",IFERROR(VLOOKUP($H2374,AcctTbl,2,0),"کد ناشناخته"))</f>
        <v>0</v>
      </c>
      <c r="J2374" s="27">
        <f>IF($H2374="","",IFERROR(VLOOKUP($H2374,AcctTbl,3,0),""))</f>
        <v>0</v>
      </c>
      <c r="K2374" s="29"/>
      <c r="L2374" s="28"/>
      <c r="M2374" s="31"/>
      <c r="N2374" s="29"/>
      <c r="O2374" s="32">
        <f>IF($B2374="",0,IF($U2374="IN",N($M2374),0))</f>
        <v>0</v>
      </c>
      <c r="P2374" s="32">
        <f>IF($B2374="",0,IF(OR($U2374="OUT",$U2374="TRF"),N($M2374),0))</f>
        <v>0</v>
      </c>
      <c r="Q2374" s="32">
        <f>IF($B2374="",0,IF(OR($U2374="OUT",$U2374="TRF"),N($M2374),0))</f>
        <v>0</v>
      </c>
      <c r="R2374" s="32">
        <f>IF($B2374="",0,IF($U2374="IN",N($M2374),0))</f>
        <v>0</v>
      </c>
      <c r="S2374" s="33">
        <f>IF($B2374="","",IF($M2374="","⚠ مبلغ",IF($E2374="","⚠ بانک عامل",IF(AND($U2374="TRF",$F2374=""),"⚠ بانک مقصد",IF(AND($V2374&lt;&gt;"NONE",$V2374&lt;&gt;"",$Z2374=""),"⚠ طرف حساب","✓")))))</f>
        <v>0</v>
      </c>
      <c r="T2374" s="29"/>
      <c r="U2374" s="27">
        <f>IFERROR(VLOOKUP($D2374,BankOpTbl,2,0),"")</f>
        <v>0</v>
      </c>
      <c r="V2374" s="27">
        <f>IFERROR(VLOOKUP($D2374,BankOpTbl,3,0),"")</f>
        <v>0</v>
      </c>
      <c r="W2374" s="27">
        <f>IFERROR(VLOOKUP($D2374,BankOpTbl,4,0),"")</f>
        <v>0</v>
      </c>
      <c r="X2374" s="27">
        <f>IF($E2374="","",IFERROR(VLOOKUP($E2374,BankTbl,4,0),""))</f>
        <v>0</v>
      </c>
      <c r="Y2374" s="27">
        <f>IF($F2374="","",IFERROR(VLOOKUP($F2374,BankTbl,4,0),""))</f>
        <v>0</v>
      </c>
      <c r="Z2374" s="27">
        <f>IF($B2374="","",IF($V2374="PICK",LEFT($N2374,5),IF($V2374="FIXED",$W2374,IF($V2374="CODE",$H2374,""))))</f>
        <v>0</v>
      </c>
    </row>
    <row r="2375" spans="1:26" ht="21" customHeight="1">
      <c r="A2375" s="27">
        <f>IF($B2375="","",COUNTA($B$13:$B2375))</f>
        <v>0</v>
      </c>
      <c r="B2375" s="28"/>
      <c r="C2375" s="28"/>
      <c r="D2375" s="29"/>
      <c r="E2375" s="29"/>
      <c r="F2375" s="29"/>
      <c r="G2375" s="28"/>
      <c r="H2375" s="28"/>
      <c r="I2375" s="30">
        <f>IF($H2375="","",IFERROR(VLOOKUP($H2375,AcctTbl,2,0),"کد ناشناخته"))</f>
        <v>0</v>
      </c>
      <c r="J2375" s="27">
        <f>IF($H2375="","",IFERROR(VLOOKUP($H2375,AcctTbl,3,0),""))</f>
        <v>0</v>
      </c>
      <c r="K2375" s="29"/>
      <c r="L2375" s="28"/>
      <c r="M2375" s="31"/>
      <c r="N2375" s="29"/>
      <c r="O2375" s="32">
        <f>IF($B2375="",0,IF($U2375="IN",N($M2375),0))</f>
        <v>0</v>
      </c>
      <c r="P2375" s="32">
        <f>IF($B2375="",0,IF(OR($U2375="OUT",$U2375="TRF"),N($M2375),0))</f>
        <v>0</v>
      </c>
      <c r="Q2375" s="32">
        <f>IF($B2375="",0,IF(OR($U2375="OUT",$U2375="TRF"),N($M2375),0))</f>
        <v>0</v>
      </c>
      <c r="R2375" s="32">
        <f>IF($B2375="",0,IF($U2375="IN",N($M2375),0))</f>
        <v>0</v>
      </c>
      <c r="S2375" s="33">
        <f>IF($B2375="","",IF($M2375="","⚠ مبلغ",IF($E2375="","⚠ بانک عامل",IF(AND($U2375="TRF",$F2375=""),"⚠ بانک مقصد",IF(AND($V2375&lt;&gt;"NONE",$V2375&lt;&gt;"",$Z2375=""),"⚠ طرف حساب","✓")))))</f>
        <v>0</v>
      </c>
      <c r="T2375" s="29"/>
      <c r="U2375" s="27">
        <f>IFERROR(VLOOKUP($D2375,BankOpTbl,2,0),"")</f>
        <v>0</v>
      </c>
      <c r="V2375" s="27">
        <f>IFERROR(VLOOKUP($D2375,BankOpTbl,3,0),"")</f>
        <v>0</v>
      </c>
      <c r="W2375" s="27">
        <f>IFERROR(VLOOKUP($D2375,BankOpTbl,4,0),"")</f>
        <v>0</v>
      </c>
      <c r="X2375" s="27">
        <f>IF($E2375="","",IFERROR(VLOOKUP($E2375,BankTbl,4,0),""))</f>
        <v>0</v>
      </c>
      <c r="Y2375" s="27">
        <f>IF($F2375="","",IFERROR(VLOOKUP($F2375,BankTbl,4,0),""))</f>
        <v>0</v>
      </c>
      <c r="Z2375" s="27">
        <f>IF($B2375="","",IF($V2375="PICK",LEFT($N2375,5),IF($V2375="FIXED",$W2375,IF($V2375="CODE",$H2375,""))))</f>
        <v>0</v>
      </c>
    </row>
    <row r="2376" spans="1:26" ht="21" customHeight="1">
      <c r="A2376" s="27">
        <f>IF($B2376="","",COUNTA($B$13:$B2376))</f>
        <v>0</v>
      </c>
      <c r="B2376" s="28"/>
      <c r="C2376" s="28"/>
      <c r="D2376" s="29"/>
      <c r="E2376" s="29"/>
      <c r="F2376" s="29"/>
      <c r="G2376" s="28"/>
      <c r="H2376" s="28"/>
      <c r="I2376" s="30">
        <f>IF($H2376="","",IFERROR(VLOOKUP($H2376,AcctTbl,2,0),"کد ناشناخته"))</f>
        <v>0</v>
      </c>
      <c r="J2376" s="27">
        <f>IF($H2376="","",IFERROR(VLOOKUP($H2376,AcctTbl,3,0),""))</f>
        <v>0</v>
      </c>
      <c r="K2376" s="29"/>
      <c r="L2376" s="28"/>
      <c r="M2376" s="31"/>
      <c r="N2376" s="29"/>
      <c r="O2376" s="32">
        <f>IF($B2376="",0,IF($U2376="IN",N($M2376),0))</f>
        <v>0</v>
      </c>
      <c r="P2376" s="32">
        <f>IF($B2376="",0,IF(OR($U2376="OUT",$U2376="TRF"),N($M2376),0))</f>
        <v>0</v>
      </c>
      <c r="Q2376" s="32">
        <f>IF($B2376="",0,IF(OR($U2376="OUT",$U2376="TRF"),N($M2376),0))</f>
        <v>0</v>
      </c>
      <c r="R2376" s="32">
        <f>IF($B2376="",0,IF($U2376="IN",N($M2376),0))</f>
        <v>0</v>
      </c>
      <c r="S2376" s="33">
        <f>IF($B2376="","",IF($M2376="","⚠ مبلغ",IF($E2376="","⚠ بانک عامل",IF(AND($U2376="TRF",$F2376=""),"⚠ بانک مقصد",IF(AND($V2376&lt;&gt;"NONE",$V2376&lt;&gt;"",$Z2376=""),"⚠ طرف حساب","✓")))))</f>
        <v>0</v>
      </c>
      <c r="T2376" s="29"/>
      <c r="U2376" s="27">
        <f>IFERROR(VLOOKUP($D2376,BankOpTbl,2,0),"")</f>
        <v>0</v>
      </c>
      <c r="V2376" s="27">
        <f>IFERROR(VLOOKUP($D2376,BankOpTbl,3,0),"")</f>
        <v>0</v>
      </c>
      <c r="W2376" s="27">
        <f>IFERROR(VLOOKUP($D2376,BankOpTbl,4,0),"")</f>
        <v>0</v>
      </c>
      <c r="X2376" s="27">
        <f>IF($E2376="","",IFERROR(VLOOKUP($E2376,BankTbl,4,0),""))</f>
        <v>0</v>
      </c>
      <c r="Y2376" s="27">
        <f>IF($F2376="","",IFERROR(VLOOKUP($F2376,BankTbl,4,0),""))</f>
        <v>0</v>
      </c>
      <c r="Z2376" s="27">
        <f>IF($B2376="","",IF($V2376="PICK",LEFT($N2376,5),IF($V2376="FIXED",$W2376,IF($V2376="CODE",$H2376,""))))</f>
        <v>0</v>
      </c>
    </row>
    <row r="2377" spans="1:26" ht="21" customHeight="1">
      <c r="A2377" s="27">
        <f>IF($B2377="","",COUNTA($B$13:$B2377))</f>
        <v>0</v>
      </c>
      <c r="B2377" s="28"/>
      <c r="C2377" s="28"/>
      <c r="D2377" s="29"/>
      <c r="E2377" s="29"/>
      <c r="F2377" s="29"/>
      <c r="G2377" s="28"/>
      <c r="H2377" s="28"/>
      <c r="I2377" s="30">
        <f>IF($H2377="","",IFERROR(VLOOKUP($H2377,AcctTbl,2,0),"کد ناشناخته"))</f>
        <v>0</v>
      </c>
      <c r="J2377" s="27">
        <f>IF($H2377="","",IFERROR(VLOOKUP($H2377,AcctTbl,3,0),""))</f>
        <v>0</v>
      </c>
      <c r="K2377" s="29"/>
      <c r="L2377" s="28"/>
      <c r="M2377" s="31"/>
      <c r="N2377" s="29"/>
      <c r="O2377" s="32">
        <f>IF($B2377="",0,IF($U2377="IN",N($M2377),0))</f>
        <v>0</v>
      </c>
      <c r="P2377" s="32">
        <f>IF($B2377="",0,IF(OR($U2377="OUT",$U2377="TRF"),N($M2377),0))</f>
        <v>0</v>
      </c>
      <c r="Q2377" s="32">
        <f>IF($B2377="",0,IF(OR($U2377="OUT",$U2377="TRF"),N($M2377),0))</f>
        <v>0</v>
      </c>
      <c r="R2377" s="32">
        <f>IF($B2377="",0,IF($U2377="IN",N($M2377),0))</f>
        <v>0</v>
      </c>
      <c r="S2377" s="33">
        <f>IF($B2377="","",IF($M2377="","⚠ مبلغ",IF($E2377="","⚠ بانک عامل",IF(AND($U2377="TRF",$F2377=""),"⚠ بانک مقصد",IF(AND($V2377&lt;&gt;"NONE",$V2377&lt;&gt;"",$Z2377=""),"⚠ طرف حساب","✓")))))</f>
        <v>0</v>
      </c>
      <c r="T2377" s="29"/>
      <c r="U2377" s="27">
        <f>IFERROR(VLOOKUP($D2377,BankOpTbl,2,0),"")</f>
        <v>0</v>
      </c>
      <c r="V2377" s="27">
        <f>IFERROR(VLOOKUP($D2377,BankOpTbl,3,0),"")</f>
        <v>0</v>
      </c>
      <c r="W2377" s="27">
        <f>IFERROR(VLOOKUP($D2377,BankOpTbl,4,0),"")</f>
        <v>0</v>
      </c>
      <c r="X2377" s="27">
        <f>IF($E2377="","",IFERROR(VLOOKUP($E2377,BankTbl,4,0),""))</f>
        <v>0</v>
      </c>
      <c r="Y2377" s="27">
        <f>IF($F2377="","",IFERROR(VLOOKUP($F2377,BankTbl,4,0),""))</f>
        <v>0</v>
      </c>
      <c r="Z2377" s="27">
        <f>IF($B2377="","",IF($V2377="PICK",LEFT($N2377,5),IF($V2377="FIXED",$W2377,IF($V2377="CODE",$H2377,""))))</f>
        <v>0</v>
      </c>
    </row>
    <row r="2378" spans="1:26" ht="21" customHeight="1">
      <c r="A2378" s="27">
        <f>IF($B2378="","",COUNTA($B$13:$B2378))</f>
        <v>0</v>
      </c>
      <c r="B2378" s="28"/>
      <c r="C2378" s="28"/>
      <c r="D2378" s="29"/>
      <c r="E2378" s="29"/>
      <c r="F2378" s="29"/>
      <c r="G2378" s="28"/>
      <c r="H2378" s="28"/>
      <c r="I2378" s="30">
        <f>IF($H2378="","",IFERROR(VLOOKUP($H2378,AcctTbl,2,0),"کد ناشناخته"))</f>
        <v>0</v>
      </c>
      <c r="J2378" s="27">
        <f>IF($H2378="","",IFERROR(VLOOKUP($H2378,AcctTbl,3,0),""))</f>
        <v>0</v>
      </c>
      <c r="K2378" s="29"/>
      <c r="L2378" s="28"/>
      <c r="M2378" s="31"/>
      <c r="N2378" s="29"/>
      <c r="O2378" s="32">
        <f>IF($B2378="",0,IF($U2378="IN",N($M2378),0))</f>
        <v>0</v>
      </c>
      <c r="P2378" s="32">
        <f>IF($B2378="",0,IF(OR($U2378="OUT",$U2378="TRF"),N($M2378),0))</f>
        <v>0</v>
      </c>
      <c r="Q2378" s="32">
        <f>IF($B2378="",0,IF(OR($U2378="OUT",$U2378="TRF"),N($M2378),0))</f>
        <v>0</v>
      </c>
      <c r="R2378" s="32">
        <f>IF($B2378="",0,IF($U2378="IN",N($M2378),0))</f>
        <v>0</v>
      </c>
      <c r="S2378" s="33">
        <f>IF($B2378="","",IF($M2378="","⚠ مبلغ",IF($E2378="","⚠ بانک عامل",IF(AND($U2378="TRF",$F2378=""),"⚠ بانک مقصد",IF(AND($V2378&lt;&gt;"NONE",$V2378&lt;&gt;"",$Z2378=""),"⚠ طرف حساب","✓")))))</f>
        <v>0</v>
      </c>
      <c r="T2378" s="29"/>
      <c r="U2378" s="27">
        <f>IFERROR(VLOOKUP($D2378,BankOpTbl,2,0),"")</f>
        <v>0</v>
      </c>
      <c r="V2378" s="27">
        <f>IFERROR(VLOOKUP($D2378,BankOpTbl,3,0),"")</f>
        <v>0</v>
      </c>
      <c r="W2378" s="27">
        <f>IFERROR(VLOOKUP($D2378,BankOpTbl,4,0),"")</f>
        <v>0</v>
      </c>
      <c r="X2378" s="27">
        <f>IF($E2378="","",IFERROR(VLOOKUP($E2378,BankTbl,4,0),""))</f>
        <v>0</v>
      </c>
      <c r="Y2378" s="27">
        <f>IF($F2378="","",IFERROR(VLOOKUP($F2378,BankTbl,4,0),""))</f>
        <v>0</v>
      </c>
      <c r="Z2378" s="27">
        <f>IF($B2378="","",IF($V2378="PICK",LEFT($N2378,5),IF($V2378="FIXED",$W2378,IF($V2378="CODE",$H2378,""))))</f>
        <v>0</v>
      </c>
    </row>
    <row r="2379" spans="1:26" ht="21" customHeight="1">
      <c r="A2379" s="27">
        <f>IF($B2379="","",COUNTA($B$13:$B2379))</f>
        <v>0</v>
      </c>
      <c r="B2379" s="28"/>
      <c r="C2379" s="28"/>
      <c r="D2379" s="29"/>
      <c r="E2379" s="29"/>
      <c r="F2379" s="29"/>
      <c r="G2379" s="28"/>
      <c r="H2379" s="28"/>
      <c r="I2379" s="30">
        <f>IF($H2379="","",IFERROR(VLOOKUP($H2379,AcctTbl,2,0),"کد ناشناخته"))</f>
        <v>0</v>
      </c>
      <c r="J2379" s="27">
        <f>IF($H2379="","",IFERROR(VLOOKUP($H2379,AcctTbl,3,0),""))</f>
        <v>0</v>
      </c>
      <c r="K2379" s="29"/>
      <c r="L2379" s="28"/>
      <c r="M2379" s="31"/>
      <c r="N2379" s="29"/>
      <c r="O2379" s="32">
        <f>IF($B2379="",0,IF($U2379="IN",N($M2379),0))</f>
        <v>0</v>
      </c>
      <c r="P2379" s="32">
        <f>IF($B2379="",0,IF(OR($U2379="OUT",$U2379="TRF"),N($M2379),0))</f>
        <v>0</v>
      </c>
      <c r="Q2379" s="32">
        <f>IF($B2379="",0,IF(OR($U2379="OUT",$U2379="TRF"),N($M2379),0))</f>
        <v>0</v>
      </c>
      <c r="R2379" s="32">
        <f>IF($B2379="",0,IF($U2379="IN",N($M2379),0))</f>
        <v>0</v>
      </c>
      <c r="S2379" s="33">
        <f>IF($B2379="","",IF($M2379="","⚠ مبلغ",IF($E2379="","⚠ بانک عامل",IF(AND($U2379="TRF",$F2379=""),"⚠ بانک مقصد",IF(AND($V2379&lt;&gt;"NONE",$V2379&lt;&gt;"",$Z2379=""),"⚠ طرف حساب","✓")))))</f>
        <v>0</v>
      </c>
      <c r="T2379" s="29"/>
      <c r="U2379" s="27">
        <f>IFERROR(VLOOKUP($D2379,BankOpTbl,2,0),"")</f>
        <v>0</v>
      </c>
      <c r="V2379" s="27">
        <f>IFERROR(VLOOKUP($D2379,BankOpTbl,3,0),"")</f>
        <v>0</v>
      </c>
      <c r="W2379" s="27">
        <f>IFERROR(VLOOKUP($D2379,BankOpTbl,4,0),"")</f>
        <v>0</v>
      </c>
      <c r="X2379" s="27">
        <f>IF($E2379="","",IFERROR(VLOOKUP($E2379,BankTbl,4,0),""))</f>
        <v>0</v>
      </c>
      <c r="Y2379" s="27">
        <f>IF($F2379="","",IFERROR(VLOOKUP($F2379,BankTbl,4,0),""))</f>
        <v>0</v>
      </c>
      <c r="Z2379" s="27">
        <f>IF($B2379="","",IF($V2379="PICK",LEFT($N2379,5),IF($V2379="FIXED",$W2379,IF($V2379="CODE",$H2379,""))))</f>
        <v>0</v>
      </c>
    </row>
    <row r="2380" spans="1:26" ht="21" customHeight="1">
      <c r="A2380" s="27">
        <f>IF($B2380="","",COUNTA($B$13:$B2380))</f>
        <v>0</v>
      </c>
      <c r="B2380" s="28"/>
      <c r="C2380" s="28"/>
      <c r="D2380" s="29"/>
      <c r="E2380" s="29"/>
      <c r="F2380" s="29"/>
      <c r="G2380" s="28"/>
      <c r="H2380" s="28"/>
      <c r="I2380" s="30">
        <f>IF($H2380="","",IFERROR(VLOOKUP($H2380,AcctTbl,2,0),"کد ناشناخته"))</f>
        <v>0</v>
      </c>
      <c r="J2380" s="27">
        <f>IF($H2380="","",IFERROR(VLOOKUP($H2380,AcctTbl,3,0),""))</f>
        <v>0</v>
      </c>
      <c r="K2380" s="29"/>
      <c r="L2380" s="28"/>
      <c r="M2380" s="31"/>
      <c r="N2380" s="29"/>
      <c r="O2380" s="32">
        <f>IF($B2380="",0,IF($U2380="IN",N($M2380),0))</f>
        <v>0</v>
      </c>
      <c r="P2380" s="32">
        <f>IF($B2380="",0,IF(OR($U2380="OUT",$U2380="TRF"),N($M2380),0))</f>
        <v>0</v>
      </c>
      <c r="Q2380" s="32">
        <f>IF($B2380="",0,IF(OR($U2380="OUT",$U2380="TRF"),N($M2380),0))</f>
        <v>0</v>
      </c>
      <c r="R2380" s="32">
        <f>IF($B2380="",0,IF($U2380="IN",N($M2380),0))</f>
        <v>0</v>
      </c>
      <c r="S2380" s="33">
        <f>IF($B2380="","",IF($M2380="","⚠ مبلغ",IF($E2380="","⚠ بانک عامل",IF(AND($U2380="TRF",$F2380=""),"⚠ بانک مقصد",IF(AND($V2380&lt;&gt;"NONE",$V2380&lt;&gt;"",$Z2380=""),"⚠ طرف حساب","✓")))))</f>
        <v>0</v>
      </c>
      <c r="T2380" s="29"/>
      <c r="U2380" s="27">
        <f>IFERROR(VLOOKUP($D2380,BankOpTbl,2,0),"")</f>
        <v>0</v>
      </c>
      <c r="V2380" s="27">
        <f>IFERROR(VLOOKUP($D2380,BankOpTbl,3,0),"")</f>
        <v>0</v>
      </c>
      <c r="W2380" s="27">
        <f>IFERROR(VLOOKUP($D2380,BankOpTbl,4,0),"")</f>
        <v>0</v>
      </c>
      <c r="X2380" s="27">
        <f>IF($E2380="","",IFERROR(VLOOKUP($E2380,BankTbl,4,0),""))</f>
        <v>0</v>
      </c>
      <c r="Y2380" s="27">
        <f>IF($F2380="","",IFERROR(VLOOKUP($F2380,BankTbl,4,0),""))</f>
        <v>0</v>
      </c>
      <c r="Z2380" s="27">
        <f>IF($B2380="","",IF($V2380="PICK",LEFT($N2380,5),IF($V2380="FIXED",$W2380,IF($V2380="CODE",$H2380,""))))</f>
        <v>0</v>
      </c>
    </row>
    <row r="2381" spans="1:26" ht="21" customHeight="1">
      <c r="A2381" s="27">
        <f>IF($B2381="","",COUNTA($B$13:$B2381))</f>
        <v>0</v>
      </c>
      <c r="B2381" s="28"/>
      <c r="C2381" s="28"/>
      <c r="D2381" s="29"/>
      <c r="E2381" s="29"/>
      <c r="F2381" s="29"/>
      <c r="G2381" s="28"/>
      <c r="H2381" s="28"/>
      <c r="I2381" s="30">
        <f>IF($H2381="","",IFERROR(VLOOKUP($H2381,AcctTbl,2,0),"کد ناشناخته"))</f>
        <v>0</v>
      </c>
      <c r="J2381" s="27">
        <f>IF($H2381="","",IFERROR(VLOOKUP($H2381,AcctTbl,3,0),""))</f>
        <v>0</v>
      </c>
      <c r="K2381" s="29"/>
      <c r="L2381" s="28"/>
      <c r="M2381" s="31"/>
      <c r="N2381" s="29"/>
      <c r="O2381" s="32">
        <f>IF($B2381="",0,IF($U2381="IN",N($M2381),0))</f>
        <v>0</v>
      </c>
      <c r="P2381" s="32">
        <f>IF($B2381="",0,IF(OR($U2381="OUT",$U2381="TRF"),N($M2381),0))</f>
        <v>0</v>
      </c>
      <c r="Q2381" s="32">
        <f>IF($B2381="",0,IF(OR($U2381="OUT",$U2381="TRF"),N($M2381),0))</f>
        <v>0</v>
      </c>
      <c r="R2381" s="32">
        <f>IF($B2381="",0,IF($U2381="IN",N($M2381),0))</f>
        <v>0</v>
      </c>
      <c r="S2381" s="33">
        <f>IF($B2381="","",IF($M2381="","⚠ مبلغ",IF($E2381="","⚠ بانک عامل",IF(AND($U2381="TRF",$F2381=""),"⚠ بانک مقصد",IF(AND($V2381&lt;&gt;"NONE",$V2381&lt;&gt;"",$Z2381=""),"⚠ طرف حساب","✓")))))</f>
        <v>0</v>
      </c>
      <c r="T2381" s="29"/>
      <c r="U2381" s="27">
        <f>IFERROR(VLOOKUP($D2381,BankOpTbl,2,0),"")</f>
        <v>0</v>
      </c>
      <c r="V2381" s="27">
        <f>IFERROR(VLOOKUP($D2381,BankOpTbl,3,0),"")</f>
        <v>0</v>
      </c>
      <c r="W2381" s="27">
        <f>IFERROR(VLOOKUP($D2381,BankOpTbl,4,0),"")</f>
        <v>0</v>
      </c>
      <c r="X2381" s="27">
        <f>IF($E2381="","",IFERROR(VLOOKUP($E2381,BankTbl,4,0),""))</f>
        <v>0</v>
      </c>
      <c r="Y2381" s="27">
        <f>IF($F2381="","",IFERROR(VLOOKUP($F2381,BankTbl,4,0),""))</f>
        <v>0</v>
      </c>
      <c r="Z2381" s="27">
        <f>IF($B2381="","",IF($V2381="PICK",LEFT($N2381,5),IF($V2381="FIXED",$W2381,IF($V2381="CODE",$H2381,""))))</f>
        <v>0</v>
      </c>
    </row>
    <row r="2382" spans="1:26" ht="21" customHeight="1">
      <c r="A2382" s="27">
        <f>IF($B2382="","",COUNTA($B$13:$B2382))</f>
        <v>0</v>
      </c>
      <c r="B2382" s="28"/>
      <c r="C2382" s="28"/>
      <c r="D2382" s="29"/>
      <c r="E2382" s="29"/>
      <c r="F2382" s="29"/>
      <c r="G2382" s="28"/>
      <c r="H2382" s="28"/>
      <c r="I2382" s="30">
        <f>IF($H2382="","",IFERROR(VLOOKUP($H2382,AcctTbl,2,0),"کد ناشناخته"))</f>
        <v>0</v>
      </c>
      <c r="J2382" s="27">
        <f>IF($H2382="","",IFERROR(VLOOKUP($H2382,AcctTbl,3,0),""))</f>
        <v>0</v>
      </c>
      <c r="K2382" s="29"/>
      <c r="L2382" s="28"/>
      <c r="M2382" s="31"/>
      <c r="N2382" s="29"/>
      <c r="O2382" s="32">
        <f>IF($B2382="",0,IF($U2382="IN",N($M2382),0))</f>
        <v>0</v>
      </c>
      <c r="P2382" s="32">
        <f>IF($B2382="",0,IF(OR($U2382="OUT",$U2382="TRF"),N($M2382),0))</f>
        <v>0</v>
      </c>
      <c r="Q2382" s="32">
        <f>IF($B2382="",0,IF(OR($U2382="OUT",$U2382="TRF"),N($M2382),0))</f>
        <v>0</v>
      </c>
      <c r="R2382" s="32">
        <f>IF($B2382="",0,IF($U2382="IN",N($M2382),0))</f>
        <v>0</v>
      </c>
      <c r="S2382" s="33">
        <f>IF($B2382="","",IF($M2382="","⚠ مبلغ",IF($E2382="","⚠ بانک عامل",IF(AND($U2382="TRF",$F2382=""),"⚠ بانک مقصد",IF(AND($V2382&lt;&gt;"NONE",$V2382&lt;&gt;"",$Z2382=""),"⚠ طرف حساب","✓")))))</f>
        <v>0</v>
      </c>
      <c r="T2382" s="29"/>
      <c r="U2382" s="27">
        <f>IFERROR(VLOOKUP($D2382,BankOpTbl,2,0),"")</f>
        <v>0</v>
      </c>
      <c r="V2382" s="27">
        <f>IFERROR(VLOOKUP($D2382,BankOpTbl,3,0),"")</f>
        <v>0</v>
      </c>
      <c r="W2382" s="27">
        <f>IFERROR(VLOOKUP($D2382,BankOpTbl,4,0),"")</f>
        <v>0</v>
      </c>
      <c r="X2382" s="27">
        <f>IF($E2382="","",IFERROR(VLOOKUP($E2382,BankTbl,4,0),""))</f>
        <v>0</v>
      </c>
      <c r="Y2382" s="27">
        <f>IF($F2382="","",IFERROR(VLOOKUP($F2382,BankTbl,4,0),""))</f>
        <v>0</v>
      </c>
      <c r="Z2382" s="27">
        <f>IF($B2382="","",IF($V2382="PICK",LEFT($N2382,5),IF($V2382="FIXED",$W2382,IF($V2382="CODE",$H2382,""))))</f>
        <v>0</v>
      </c>
    </row>
    <row r="2383" spans="1:26" ht="21" customHeight="1">
      <c r="A2383" s="27">
        <f>IF($B2383="","",COUNTA($B$13:$B2383))</f>
        <v>0</v>
      </c>
      <c r="B2383" s="28"/>
      <c r="C2383" s="28"/>
      <c r="D2383" s="29"/>
      <c r="E2383" s="29"/>
      <c r="F2383" s="29"/>
      <c r="G2383" s="28"/>
      <c r="H2383" s="28"/>
      <c r="I2383" s="30">
        <f>IF($H2383="","",IFERROR(VLOOKUP($H2383,AcctTbl,2,0),"کد ناشناخته"))</f>
        <v>0</v>
      </c>
      <c r="J2383" s="27">
        <f>IF($H2383="","",IFERROR(VLOOKUP($H2383,AcctTbl,3,0),""))</f>
        <v>0</v>
      </c>
      <c r="K2383" s="29"/>
      <c r="L2383" s="28"/>
      <c r="M2383" s="31"/>
      <c r="N2383" s="29"/>
      <c r="O2383" s="32">
        <f>IF($B2383="",0,IF($U2383="IN",N($M2383),0))</f>
        <v>0</v>
      </c>
      <c r="P2383" s="32">
        <f>IF($B2383="",0,IF(OR($U2383="OUT",$U2383="TRF"),N($M2383),0))</f>
        <v>0</v>
      </c>
      <c r="Q2383" s="32">
        <f>IF($B2383="",0,IF(OR($U2383="OUT",$U2383="TRF"),N($M2383),0))</f>
        <v>0</v>
      </c>
      <c r="R2383" s="32">
        <f>IF($B2383="",0,IF($U2383="IN",N($M2383),0))</f>
        <v>0</v>
      </c>
      <c r="S2383" s="33">
        <f>IF($B2383="","",IF($M2383="","⚠ مبلغ",IF($E2383="","⚠ بانک عامل",IF(AND($U2383="TRF",$F2383=""),"⚠ بانک مقصد",IF(AND($V2383&lt;&gt;"NONE",$V2383&lt;&gt;"",$Z2383=""),"⚠ طرف حساب","✓")))))</f>
        <v>0</v>
      </c>
      <c r="T2383" s="29"/>
      <c r="U2383" s="27">
        <f>IFERROR(VLOOKUP($D2383,BankOpTbl,2,0),"")</f>
        <v>0</v>
      </c>
      <c r="V2383" s="27">
        <f>IFERROR(VLOOKUP($D2383,BankOpTbl,3,0),"")</f>
        <v>0</v>
      </c>
      <c r="W2383" s="27">
        <f>IFERROR(VLOOKUP($D2383,BankOpTbl,4,0),"")</f>
        <v>0</v>
      </c>
      <c r="X2383" s="27">
        <f>IF($E2383="","",IFERROR(VLOOKUP($E2383,BankTbl,4,0),""))</f>
        <v>0</v>
      </c>
      <c r="Y2383" s="27">
        <f>IF($F2383="","",IFERROR(VLOOKUP($F2383,BankTbl,4,0),""))</f>
        <v>0</v>
      </c>
      <c r="Z2383" s="27">
        <f>IF($B2383="","",IF($V2383="PICK",LEFT($N2383,5),IF($V2383="FIXED",$W2383,IF($V2383="CODE",$H2383,""))))</f>
        <v>0</v>
      </c>
    </row>
    <row r="2384" spans="1:26" ht="21" customHeight="1">
      <c r="A2384" s="27">
        <f>IF($B2384="","",COUNTA($B$13:$B2384))</f>
        <v>0</v>
      </c>
      <c r="B2384" s="28"/>
      <c r="C2384" s="28"/>
      <c r="D2384" s="29"/>
      <c r="E2384" s="29"/>
      <c r="F2384" s="29"/>
      <c r="G2384" s="28"/>
      <c r="H2384" s="28"/>
      <c r="I2384" s="30">
        <f>IF($H2384="","",IFERROR(VLOOKUP($H2384,AcctTbl,2,0),"کد ناشناخته"))</f>
        <v>0</v>
      </c>
      <c r="J2384" s="27">
        <f>IF($H2384="","",IFERROR(VLOOKUP($H2384,AcctTbl,3,0),""))</f>
        <v>0</v>
      </c>
      <c r="K2384" s="29"/>
      <c r="L2384" s="28"/>
      <c r="M2384" s="31"/>
      <c r="N2384" s="29"/>
      <c r="O2384" s="32">
        <f>IF($B2384="",0,IF($U2384="IN",N($M2384),0))</f>
        <v>0</v>
      </c>
      <c r="P2384" s="32">
        <f>IF($B2384="",0,IF(OR($U2384="OUT",$U2384="TRF"),N($M2384),0))</f>
        <v>0</v>
      </c>
      <c r="Q2384" s="32">
        <f>IF($B2384="",0,IF(OR($U2384="OUT",$U2384="TRF"),N($M2384),0))</f>
        <v>0</v>
      </c>
      <c r="R2384" s="32">
        <f>IF($B2384="",0,IF($U2384="IN",N($M2384),0))</f>
        <v>0</v>
      </c>
      <c r="S2384" s="33">
        <f>IF($B2384="","",IF($M2384="","⚠ مبلغ",IF($E2384="","⚠ بانک عامل",IF(AND($U2384="TRF",$F2384=""),"⚠ بانک مقصد",IF(AND($V2384&lt;&gt;"NONE",$V2384&lt;&gt;"",$Z2384=""),"⚠ طرف حساب","✓")))))</f>
        <v>0</v>
      </c>
      <c r="T2384" s="29"/>
      <c r="U2384" s="27">
        <f>IFERROR(VLOOKUP($D2384,BankOpTbl,2,0),"")</f>
        <v>0</v>
      </c>
      <c r="V2384" s="27">
        <f>IFERROR(VLOOKUP($D2384,BankOpTbl,3,0),"")</f>
        <v>0</v>
      </c>
      <c r="W2384" s="27">
        <f>IFERROR(VLOOKUP($D2384,BankOpTbl,4,0),"")</f>
        <v>0</v>
      </c>
      <c r="X2384" s="27">
        <f>IF($E2384="","",IFERROR(VLOOKUP($E2384,BankTbl,4,0),""))</f>
        <v>0</v>
      </c>
      <c r="Y2384" s="27">
        <f>IF($F2384="","",IFERROR(VLOOKUP($F2384,BankTbl,4,0),""))</f>
        <v>0</v>
      </c>
      <c r="Z2384" s="27">
        <f>IF($B2384="","",IF($V2384="PICK",LEFT($N2384,5),IF($V2384="FIXED",$W2384,IF($V2384="CODE",$H2384,""))))</f>
        <v>0</v>
      </c>
    </row>
    <row r="2385" spans="1:26" ht="21" customHeight="1">
      <c r="A2385" s="27">
        <f>IF($B2385="","",COUNTA($B$13:$B2385))</f>
        <v>0</v>
      </c>
      <c r="B2385" s="28"/>
      <c r="C2385" s="28"/>
      <c r="D2385" s="29"/>
      <c r="E2385" s="29"/>
      <c r="F2385" s="29"/>
      <c r="G2385" s="28"/>
      <c r="H2385" s="28"/>
      <c r="I2385" s="30">
        <f>IF($H2385="","",IFERROR(VLOOKUP($H2385,AcctTbl,2,0),"کد ناشناخته"))</f>
        <v>0</v>
      </c>
      <c r="J2385" s="27">
        <f>IF($H2385="","",IFERROR(VLOOKUP($H2385,AcctTbl,3,0),""))</f>
        <v>0</v>
      </c>
      <c r="K2385" s="29"/>
      <c r="L2385" s="28"/>
      <c r="M2385" s="31"/>
      <c r="N2385" s="29"/>
      <c r="O2385" s="32">
        <f>IF($B2385="",0,IF($U2385="IN",N($M2385),0))</f>
        <v>0</v>
      </c>
      <c r="P2385" s="32">
        <f>IF($B2385="",0,IF(OR($U2385="OUT",$U2385="TRF"),N($M2385),0))</f>
        <v>0</v>
      </c>
      <c r="Q2385" s="32">
        <f>IF($B2385="",0,IF(OR($U2385="OUT",$U2385="TRF"),N($M2385),0))</f>
        <v>0</v>
      </c>
      <c r="R2385" s="32">
        <f>IF($B2385="",0,IF($U2385="IN",N($M2385),0))</f>
        <v>0</v>
      </c>
      <c r="S2385" s="33">
        <f>IF($B2385="","",IF($M2385="","⚠ مبلغ",IF($E2385="","⚠ بانک عامل",IF(AND($U2385="TRF",$F2385=""),"⚠ بانک مقصد",IF(AND($V2385&lt;&gt;"NONE",$V2385&lt;&gt;"",$Z2385=""),"⚠ طرف حساب","✓")))))</f>
        <v>0</v>
      </c>
      <c r="T2385" s="29"/>
      <c r="U2385" s="27">
        <f>IFERROR(VLOOKUP($D2385,BankOpTbl,2,0),"")</f>
        <v>0</v>
      </c>
      <c r="V2385" s="27">
        <f>IFERROR(VLOOKUP($D2385,BankOpTbl,3,0),"")</f>
        <v>0</v>
      </c>
      <c r="W2385" s="27">
        <f>IFERROR(VLOOKUP($D2385,BankOpTbl,4,0),"")</f>
        <v>0</v>
      </c>
      <c r="X2385" s="27">
        <f>IF($E2385="","",IFERROR(VLOOKUP($E2385,BankTbl,4,0),""))</f>
        <v>0</v>
      </c>
      <c r="Y2385" s="27">
        <f>IF($F2385="","",IFERROR(VLOOKUP($F2385,BankTbl,4,0),""))</f>
        <v>0</v>
      </c>
      <c r="Z2385" s="27">
        <f>IF($B2385="","",IF($V2385="PICK",LEFT($N2385,5),IF($V2385="FIXED",$W2385,IF($V2385="CODE",$H2385,""))))</f>
        <v>0</v>
      </c>
    </row>
    <row r="2386" spans="1:26" ht="21" customHeight="1">
      <c r="A2386" s="27">
        <f>IF($B2386="","",COUNTA($B$13:$B2386))</f>
        <v>0</v>
      </c>
      <c r="B2386" s="28"/>
      <c r="C2386" s="28"/>
      <c r="D2386" s="29"/>
      <c r="E2386" s="29"/>
      <c r="F2386" s="29"/>
      <c r="G2386" s="28"/>
      <c r="H2386" s="28"/>
      <c r="I2386" s="30">
        <f>IF($H2386="","",IFERROR(VLOOKUP($H2386,AcctTbl,2,0),"کد ناشناخته"))</f>
        <v>0</v>
      </c>
      <c r="J2386" s="27">
        <f>IF($H2386="","",IFERROR(VLOOKUP($H2386,AcctTbl,3,0),""))</f>
        <v>0</v>
      </c>
      <c r="K2386" s="29"/>
      <c r="L2386" s="28"/>
      <c r="M2386" s="31"/>
      <c r="N2386" s="29"/>
      <c r="O2386" s="32">
        <f>IF($B2386="",0,IF($U2386="IN",N($M2386),0))</f>
        <v>0</v>
      </c>
      <c r="P2386" s="32">
        <f>IF($B2386="",0,IF(OR($U2386="OUT",$U2386="TRF"),N($M2386),0))</f>
        <v>0</v>
      </c>
      <c r="Q2386" s="32">
        <f>IF($B2386="",0,IF(OR($U2386="OUT",$U2386="TRF"),N($M2386),0))</f>
        <v>0</v>
      </c>
      <c r="R2386" s="32">
        <f>IF($B2386="",0,IF($U2386="IN",N($M2386),0))</f>
        <v>0</v>
      </c>
      <c r="S2386" s="33">
        <f>IF($B2386="","",IF($M2386="","⚠ مبلغ",IF($E2386="","⚠ بانک عامل",IF(AND($U2386="TRF",$F2386=""),"⚠ بانک مقصد",IF(AND($V2386&lt;&gt;"NONE",$V2386&lt;&gt;"",$Z2386=""),"⚠ طرف حساب","✓")))))</f>
        <v>0</v>
      </c>
      <c r="T2386" s="29"/>
      <c r="U2386" s="27">
        <f>IFERROR(VLOOKUP($D2386,BankOpTbl,2,0),"")</f>
        <v>0</v>
      </c>
      <c r="V2386" s="27">
        <f>IFERROR(VLOOKUP($D2386,BankOpTbl,3,0),"")</f>
        <v>0</v>
      </c>
      <c r="W2386" s="27">
        <f>IFERROR(VLOOKUP($D2386,BankOpTbl,4,0),"")</f>
        <v>0</v>
      </c>
      <c r="X2386" s="27">
        <f>IF($E2386="","",IFERROR(VLOOKUP($E2386,BankTbl,4,0),""))</f>
        <v>0</v>
      </c>
      <c r="Y2386" s="27">
        <f>IF($F2386="","",IFERROR(VLOOKUP($F2386,BankTbl,4,0),""))</f>
        <v>0</v>
      </c>
      <c r="Z2386" s="27">
        <f>IF($B2386="","",IF($V2386="PICK",LEFT($N2386,5),IF($V2386="FIXED",$W2386,IF($V2386="CODE",$H2386,""))))</f>
        <v>0</v>
      </c>
    </row>
    <row r="2387" spans="1:26" ht="21" customHeight="1">
      <c r="A2387" s="27">
        <f>IF($B2387="","",COUNTA($B$13:$B2387))</f>
        <v>0</v>
      </c>
      <c r="B2387" s="28"/>
      <c r="C2387" s="28"/>
      <c r="D2387" s="29"/>
      <c r="E2387" s="29"/>
      <c r="F2387" s="29"/>
      <c r="G2387" s="28"/>
      <c r="H2387" s="28"/>
      <c r="I2387" s="30">
        <f>IF($H2387="","",IFERROR(VLOOKUP($H2387,AcctTbl,2,0),"کد ناشناخته"))</f>
        <v>0</v>
      </c>
      <c r="J2387" s="27">
        <f>IF($H2387="","",IFERROR(VLOOKUP($H2387,AcctTbl,3,0),""))</f>
        <v>0</v>
      </c>
      <c r="K2387" s="29"/>
      <c r="L2387" s="28"/>
      <c r="M2387" s="31"/>
      <c r="N2387" s="29"/>
      <c r="O2387" s="32">
        <f>IF($B2387="",0,IF($U2387="IN",N($M2387),0))</f>
        <v>0</v>
      </c>
      <c r="P2387" s="32">
        <f>IF($B2387="",0,IF(OR($U2387="OUT",$U2387="TRF"),N($M2387),0))</f>
        <v>0</v>
      </c>
      <c r="Q2387" s="32">
        <f>IF($B2387="",0,IF(OR($U2387="OUT",$U2387="TRF"),N($M2387),0))</f>
        <v>0</v>
      </c>
      <c r="R2387" s="32">
        <f>IF($B2387="",0,IF($U2387="IN",N($M2387),0))</f>
        <v>0</v>
      </c>
      <c r="S2387" s="33">
        <f>IF($B2387="","",IF($M2387="","⚠ مبلغ",IF($E2387="","⚠ بانک عامل",IF(AND($U2387="TRF",$F2387=""),"⚠ بانک مقصد",IF(AND($V2387&lt;&gt;"NONE",$V2387&lt;&gt;"",$Z2387=""),"⚠ طرف حساب","✓")))))</f>
        <v>0</v>
      </c>
      <c r="T2387" s="29"/>
      <c r="U2387" s="27">
        <f>IFERROR(VLOOKUP($D2387,BankOpTbl,2,0),"")</f>
        <v>0</v>
      </c>
      <c r="V2387" s="27">
        <f>IFERROR(VLOOKUP($D2387,BankOpTbl,3,0),"")</f>
        <v>0</v>
      </c>
      <c r="W2387" s="27">
        <f>IFERROR(VLOOKUP($D2387,BankOpTbl,4,0),"")</f>
        <v>0</v>
      </c>
      <c r="X2387" s="27">
        <f>IF($E2387="","",IFERROR(VLOOKUP($E2387,BankTbl,4,0),""))</f>
        <v>0</v>
      </c>
      <c r="Y2387" s="27">
        <f>IF($F2387="","",IFERROR(VLOOKUP($F2387,BankTbl,4,0),""))</f>
        <v>0</v>
      </c>
      <c r="Z2387" s="27">
        <f>IF($B2387="","",IF($V2387="PICK",LEFT($N2387,5),IF($V2387="FIXED",$W2387,IF($V2387="CODE",$H2387,""))))</f>
        <v>0</v>
      </c>
    </row>
    <row r="2388" spans="1:26" ht="21" customHeight="1">
      <c r="A2388" s="27">
        <f>IF($B2388="","",COUNTA($B$13:$B2388))</f>
        <v>0</v>
      </c>
      <c r="B2388" s="28"/>
      <c r="C2388" s="28"/>
      <c r="D2388" s="29"/>
      <c r="E2388" s="29"/>
      <c r="F2388" s="29"/>
      <c r="G2388" s="28"/>
      <c r="H2388" s="28"/>
      <c r="I2388" s="30">
        <f>IF($H2388="","",IFERROR(VLOOKUP($H2388,AcctTbl,2,0),"کد ناشناخته"))</f>
        <v>0</v>
      </c>
      <c r="J2388" s="27">
        <f>IF($H2388="","",IFERROR(VLOOKUP($H2388,AcctTbl,3,0),""))</f>
        <v>0</v>
      </c>
      <c r="K2388" s="29"/>
      <c r="L2388" s="28"/>
      <c r="M2388" s="31"/>
      <c r="N2388" s="29"/>
      <c r="O2388" s="32">
        <f>IF($B2388="",0,IF($U2388="IN",N($M2388),0))</f>
        <v>0</v>
      </c>
      <c r="P2388" s="32">
        <f>IF($B2388="",0,IF(OR($U2388="OUT",$U2388="TRF"),N($M2388),0))</f>
        <v>0</v>
      </c>
      <c r="Q2388" s="32">
        <f>IF($B2388="",0,IF(OR($U2388="OUT",$U2388="TRF"),N($M2388),0))</f>
        <v>0</v>
      </c>
      <c r="R2388" s="32">
        <f>IF($B2388="",0,IF($U2388="IN",N($M2388),0))</f>
        <v>0</v>
      </c>
      <c r="S2388" s="33">
        <f>IF($B2388="","",IF($M2388="","⚠ مبلغ",IF($E2388="","⚠ بانک عامل",IF(AND($U2388="TRF",$F2388=""),"⚠ بانک مقصد",IF(AND($V2388&lt;&gt;"NONE",$V2388&lt;&gt;"",$Z2388=""),"⚠ طرف حساب","✓")))))</f>
        <v>0</v>
      </c>
      <c r="T2388" s="29"/>
      <c r="U2388" s="27">
        <f>IFERROR(VLOOKUP($D2388,BankOpTbl,2,0),"")</f>
        <v>0</v>
      </c>
      <c r="V2388" s="27">
        <f>IFERROR(VLOOKUP($D2388,BankOpTbl,3,0),"")</f>
        <v>0</v>
      </c>
      <c r="W2388" s="27">
        <f>IFERROR(VLOOKUP($D2388,BankOpTbl,4,0),"")</f>
        <v>0</v>
      </c>
      <c r="X2388" s="27">
        <f>IF($E2388="","",IFERROR(VLOOKUP($E2388,BankTbl,4,0),""))</f>
        <v>0</v>
      </c>
      <c r="Y2388" s="27">
        <f>IF($F2388="","",IFERROR(VLOOKUP($F2388,BankTbl,4,0),""))</f>
        <v>0</v>
      </c>
      <c r="Z2388" s="27">
        <f>IF($B2388="","",IF($V2388="PICK",LEFT($N2388,5),IF($V2388="FIXED",$W2388,IF($V2388="CODE",$H2388,""))))</f>
        <v>0</v>
      </c>
    </row>
    <row r="2389" spans="1:26" ht="21" customHeight="1">
      <c r="A2389" s="27">
        <f>IF($B2389="","",COUNTA($B$13:$B2389))</f>
        <v>0</v>
      </c>
      <c r="B2389" s="28"/>
      <c r="C2389" s="28"/>
      <c r="D2389" s="29"/>
      <c r="E2389" s="29"/>
      <c r="F2389" s="29"/>
      <c r="G2389" s="28"/>
      <c r="H2389" s="28"/>
      <c r="I2389" s="30">
        <f>IF($H2389="","",IFERROR(VLOOKUP($H2389,AcctTbl,2,0),"کد ناشناخته"))</f>
        <v>0</v>
      </c>
      <c r="J2389" s="27">
        <f>IF($H2389="","",IFERROR(VLOOKUP($H2389,AcctTbl,3,0),""))</f>
        <v>0</v>
      </c>
      <c r="K2389" s="29"/>
      <c r="L2389" s="28"/>
      <c r="M2389" s="31"/>
      <c r="N2389" s="29"/>
      <c r="O2389" s="32">
        <f>IF($B2389="",0,IF($U2389="IN",N($M2389),0))</f>
        <v>0</v>
      </c>
      <c r="P2389" s="32">
        <f>IF($B2389="",0,IF(OR($U2389="OUT",$U2389="TRF"),N($M2389),0))</f>
        <v>0</v>
      </c>
      <c r="Q2389" s="32">
        <f>IF($B2389="",0,IF(OR($U2389="OUT",$U2389="TRF"),N($M2389),0))</f>
        <v>0</v>
      </c>
      <c r="R2389" s="32">
        <f>IF($B2389="",0,IF($U2389="IN",N($M2389),0))</f>
        <v>0</v>
      </c>
      <c r="S2389" s="33">
        <f>IF($B2389="","",IF($M2389="","⚠ مبلغ",IF($E2389="","⚠ بانک عامل",IF(AND($U2389="TRF",$F2389=""),"⚠ بانک مقصد",IF(AND($V2389&lt;&gt;"NONE",$V2389&lt;&gt;"",$Z2389=""),"⚠ طرف حساب","✓")))))</f>
        <v>0</v>
      </c>
      <c r="T2389" s="29"/>
      <c r="U2389" s="27">
        <f>IFERROR(VLOOKUP($D2389,BankOpTbl,2,0),"")</f>
        <v>0</v>
      </c>
      <c r="V2389" s="27">
        <f>IFERROR(VLOOKUP($D2389,BankOpTbl,3,0),"")</f>
        <v>0</v>
      </c>
      <c r="W2389" s="27">
        <f>IFERROR(VLOOKUP($D2389,BankOpTbl,4,0),"")</f>
        <v>0</v>
      </c>
      <c r="X2389" s="27">
        <f>IF($E2389="","",IFERROR(VLOOKUP($E2389,BankTbl,4,0),""))</f>
        <v>0</v>
      </c>
      <c r="Y2389" s="27">
        <f>IF($F2389="","",IFERROR(VLOOKUP($F2389,BankTbl,4,0),""))</f>
        <v>0</v>
      </c>
      <c r="Z2389" s="27">
        <f>IF($B2389="","",IF($V2389="PICK",LEFT($N2389,5),IF($V2389="FIXED",$W2389,IF($V2389="CODE",$H2389,""))))</f>
        <v>0</v>
      </c>
    </row>
    <row r="2390" spans="1:26" ht="21" customHeight="1">
      <c r="A2390" s="27">
        <f>IF($B2390="","",COUNTA($B$13:$B2390))</f>
        <v>0</v>
      </c>
      <c r="B2390" s="28"/>
      <c r="C2390" s="28"/>
      <c r="D2390" s="29"/>
      <c r="E2390" s="29"/>
      <c r="F2390" s="29"/>
      <c r="G2390" s="28"/>
      <c r="H2390" s="28"/>
      <c r="I2390" s="30">
        <f>IF($H2390="","",IFERROR(VLOOKUP($H2390,AcctTbl,2,0),"کد ناشناخته"))</f>
        <v>0</v>
      </c>
      <c r="J2390" s="27">
        <f>IF($H2390="","",IFERROR(VLOOKUP($H2390,AcctTbl,3,0),""))</f>
        <v>0</v>
      </c>
      <c r="K2390" s="29"/>
      <c r="L2390" s="28"/>
      <c r="M2390" s="31"/>
      <c r="N2390" s="29"/>
      <c r="O2390" s="32">
        <f>IF($B2390="",0,IF($U2390="IN",N($M2390),0))</f>
        <v>0</v>
      </c>
      <c r="P2390" s="32">
        <f>IF($B2390="",0,IF(OR($U2390="OUT",$U2390="TRF"),N($M2390),0))</f>
        <v>0</v>
      </c>
      <c r="Q2390" s="32">
        <f>IF($B2390="",0,IF(OR($U2390="OUT",$U2390="TRF"),N($M2390),0))</f>
        <v>0</v>
      </c>
      <c r="R2390" s="32">
        <f>IF($B2390="",0,IF($U2390="IN",N($M2390),0))</f>
        <v>0</v>
      </c>
      <c r="S2390" s="33">
        <f>IF($B2390="","",IF($M2390="","⚠ مبلغ",IF($E2390="","⚠ بانک عامل",IF(AND($U2390="TRF",$F2390=""),"⚠ بانک مقصد",IF(AND($V2390&lt;&gt;"NONE",$V2390&lt;&gt;"",$Z2390=""),"⚠ طرف حساب","✓")))))</f>
        <v>0</v>
      </c>
      <c r="T2390" s="29"/>
      <c r="U2390" s="27">
        <f>IFERROR(VLOOKUP($D2390,BankOpTbl,2,0),"")</f>
        <v>0</v>
      </c>
      <c r="V2390" s="27">
        <f>IFERROR(VLOOKUP($D2390,BankOpTbl,3,0),"")</f>
        <v>0</v>
      </c>
      <c r="W2390" s="27">
        <f>IFERROR(VLOOKUP($D2390,BankOpTbl,4,0),"")</f>
        <v>0</v>
      </c>
      <c r="X2390" s="27">
        <f>IF($E2390="","",IFERROR(VLOOKUP($E2390,BankTbl,4,0),""))</f>
        <v>0</v>
      </c>
      <c r="Y2390" s="27">
        <f>IF($F2390="","",IFERROR(VLOOKUP($F2390,BankTbl,4,0),""))</f>
        <v>0</v>
      </c>
      <c r="Z2390" s="27">
        <f>IF($B2390="","",IF($V2390="PICK",LEFT($N2390,5),IF($V2390="FIXED",$W2390,IF($V2390="CODE",$H2390,""))))</f>
        <v>0</v>
      </c>
    </row>
    <row r="2391" spans="1:26" ht="21" customHeight="1">
      <c r="A2391" s="27">
        <f>IF($B2391="","",COUNTA($B$13:$B2391))</f>
        <v>0</v>
      </c>
      <c r="B2391" s="28"/>
      <c r="C2391" s="28"/>
      <c r="D2391" s="29"/>
      <c r="E2391" s="29"/>
      <c r="F2391" s="29"/>
      <c r="G2391" s="28"/>
      <c r="H2391" s="28"/>
      <c r="I2391" s="30">
        <f>IF($H2391="","",IFERROR(VLOOKUP($H2391,AcctTbl,2,0),"کد ناشناخته"))</f>
        <v>0</v>
      </c>
      <c r="J2391" s="27">
        <f>IF($H2391="","",IFERROR(VLOOKUP($H2391,AcctTbl,3,0),""))</f>
        <v>0</v>
      </c>
      <c r="K2391" s="29"/>
      <c r="L2391" s="28"/>
      <c r="M2391" s="31"/>
      <c r="N2391" s="29"/>
      <c r="O2391" s="32">
        <f>IF($B2391="",0,IF($U2391="IN",N($M2391),0))</f>
        <v>0</v>
      </c>
      <c r="P2391" s="32">
        <f>IF($B2391="",0,IF(OR($U2391="OUT",$U2391="TRF"),N($M2391),0))</f>
        <v>0</v>
      </c>
      <c r="Q2391" s="32">
        <f>IF($B2391="",0,IF(OR($U2391="OUT",$U2391="TRF"),N($M2391),0))</f>
        <v>0</v>
      </c>
      <c r="R2391" s="32">
        <f>IF($B2391="",0,IF($U2391="IN",N($M2391),0))</f>
        <v>0</v>
      </c>
      <c r="S2391" s="33">
        <f>IF($B2391="","",IF($M2391="","⚠ مبلغ",IF($E2391="","⚠ بانک عامل",IF(AND($U2391="TRF",$F2391=""),"⚠ بانک مقصد",IF(AND($V2391&lt;&gt;"NONE",$V2391&lt;&gt;"",$Z2391=""),"⚠ طرف حساب","✓")))))</f>
        <v>0</v>
      </c>
      <c r="T2391" s="29"/>
      <c r="U2391" s="27">
        <f>IFERROR(VLOOKUP($D2391,BankOpTbl,2,0),"")</f>
        <v>0</v>
      </c>
      <c r="V2391" s="27">
        <f>IFERROR(VLOOKUP($D2391,BankOpTbl,3,0),"")</f>
        <v>0</v>
      </c>
      <c r="W2391" s="27">
        <f>IFERROR(VLOOKUP($D2391,BankOpTbl,4,0),"")</f>
        <v>0</v>
      </c>
      <c r="X2391" s="27">
        <f>IF($E2391="","",IFERROR(VLOOKUP($E2391,BankTbl,4,0),""))</f>
        <v>0</v>
      </c>
      <c r="Y2391" s="27">
        <f>IF($F2391="","",IFERROR(VLOOKUP($F2391,BankTbl,4,0),""))</f>
        <v>0</v>
      </c>
      <c r="Z2391" s="27">
        <f>IF($B2391="","",IF($V2391="PICK",LEFT($N2391,5),IF($V2391="FIXED",$W2391,IF($V2391="CODE",$H2391,""))))</f>
        <v>0</v>
      </c>
    </row>
    <row r="2392" spans="1:26" ht="21" customHeight="1">
      <c r="A2392" s="27">
        <f>IF($B2392="","",COUNTA($B$13:$B2392))</f>
        <v>0</v>
      </c>
      <c r="B2392" s="28"/>
      <c r="C2392" s="28"/>
      <c r="D2392" s="29"/>
      <c r="E2392" s="29"/>
      <c r="F2392" s="29"/>
      <c r="G2392" s="28"/>
      <c r="H2392" s="28"/>
      <c r="I2392" s="30">
        <f>IF($H2392="","",IFERROR(VLOOKUP($H2392,AcctTbl,2,0),"کد ناشناخته"))</f>
        <v>0</v>
      </c>
      <c r="J2392" s="27">
        <f>IF($H2392="","",IFERROR(VLOOKUP($H2392,AcctTbl,3,0),""))</f>
        <v>0</v>
      </c>
      <c r="K2392" s="29"/>
      <c r="L2392" s="28"/>
      <c r="M2392" s="31"/>
      <c r="N2392" s="29"/>
      <c r="O2392" s="32">
        <f>IF($B2392="",0,IF($U2392="IN",N($M2392),0))</f>
        <v>0</v>
      </c>
      <c r="P2392" s="32">
        <f>IF($B2392="",0,IF(OR($U2392="OUT",$U2392="TRF"),N($M2392),0))</f>
        <v>0</v>
      </c>
      <c r="Q2392" s="32">
        <f>IF($B2392="",0,IF(OR($U2392="OUT",$U2392="TRF"),N($M2392),0))</f>
        <v>0</v>
      </c>
      <c r="R2392" s="32">
        <f>IF($B2392="",0,IF($U2392="IN",N($M2392),0))</f>
        <v>0</v>
      </c>
      <c r="S2392" s="33">
        <f>IF($B2392="","",IF($M2392="","⚠ مبلغ",IF($E2392="","⚠ بانک عامل",IF(AND($U2392="TRF",$F2392=""),"⚠ بانک مقصد",IF(AND($V2392&lt;&gt;"NONE",$V2392&lt;&gt;"",$Z2392=""),"⚠ طرف حساب","✓")))))</f>
        <v>0</v>
      </c>
      <c r="T2392" s="29"/>
      <c r="U2392" s="27">
        <f>IFERROR(VLOOKUP($D2392,BankOpTbl,2,0),"")</f>
        <v>0</v>
      </c>
      <c r="V2392" s="27">
        <f>IFERROR(VLOOKUP($D2392,BankOpTbl,3,0),"")</f>
        <v>0</v>
      </c>
      <c r="W2392" s="27">
        <f>IFERROR(VLOOKUP($D2392,BankOpTbl,4,0),"")</f>
        <v>0</v>
      </c>
      <c r="X2392" s="27">
        <f>IF($E2392="","",IFERROR(VLOOKUP($E2392,BankTbl,4,0),""))</f>
        <v>0</v>
      </c>
      <c r="Y2392" s="27">
        <f>IF($F2392="","",IFERROR(VLOOKUP($F2392,BankTbl,4,0),""))</f>
        <v>0</v>
      </c>
      <c r="Z2392" s="27">
        <f>IF($B2392="","",IF($V2392="PICK",LEFT($N2392,5),IF($V2392="FIXED",$W2392,IF($V2392="CODE",$H2392,""))))</f>
        <v>0</v>
      </c>
    </row>
    <row r="2393" spans="1:26" ht="21" customHeight="1">
      <c r="A2393" s="27">
        <f>IF($B2393="","",COUNTA($B$13:$B2393))</f>
        <v>0</v>
      </c>
      <c r="B2393" s="28"/>
      <c r="C2393" s="28"/>
      <c r="D2393" s="29"/>
      <c r="E2393" s="29"/>
      <c r="F2393" s="29"/>
      <c r="G2393" s="28"/>
      <c r="H2393" s="28"/>
      <c r="I2393" s="30">
        <f>IF($H2393="","",IFERROR(VLOOKUP($H2393,AcctTbl,2,0),"کد ناشناخته"))</f>
        <v>0</v>
      </c>
      <c r="J2393" s="27">
        <f>IF($H2393="","",IFERROR(VLOOKUP($H2393,AcctTbl,3,0),""))</f>
        <v>0</v>
      </c>
      <c r="K2393" s="29"/>
      <c r="L2393" s="28"/>
      <c r="M2393" s="31"/>
      <c r="N2393" s="29"/>
      <c r="O2393" s="32">
        <f>IF($B2393="",0,IF($U2393="IN",N($M2393),0))</f>
        <v>0</v>
      </c>
      <c r="P2393" s="32">
        <f>IF($B2393="",0,IF(OR($U2393="OUT",$U2393="TRF"),N($M2393),0))</f>
        <v>0</v>
      </c>
      <c r="Q2393" s="32">
        <f>IF($B2393="",0,IF(OR($U2393="OUT",$U2393="TRF"),N($M2393),0))</f>
        <v>0</v>
      </c>
      <c r="R2393" s="32">
        <f>IF($B2393="",0,IF($U2393="IN",N($M2393),0))</f>
        <v>0</v>
      </c>
      <c r="S2393" s="33">
        <f>IF($B2393="","",IF($M2393="","⚠ مبلغ",IF($E2393="","⚠ بانک عامل",IF(AND($U2393="TRF",$F2393=""),"⚠ بانک مقصد",IF(AND($V2393&lt;&gt;"NONE",$V2393&lt;&gt;"",$Z2393=""),"⚠ طرف حساب","✓")))))</f>
        <v>0</v>
      </c>
      <c r="T2393" s="29"/>
      <c r="U2393" s="27">
        <f>IFERROR(VLOOKUP($D2393,BankOpTbl,2,0),"")</f>
        <v>0</v>
      </c>
      <c r="V2393" s="27">
        <f>IFERROR(VLOOKUP($D2393,BankOpTbl,3,0),"")</f>
        <v>0</v>
      </c>
      <c r="W2393" s="27">
        <f>IFERROR(VLOOKUP($D2393,BankOpTbl,4,0),"")</f>
        <v>0</v>
      </c>
      <c r="X2393" s="27">
        <f>IF($E2393="","",IFERROR(VLOOKUP($E2393,BankTbl,4,0),""))</f>
        <v>0</v>
      </c>
      <c r="Y2393" s="27">
        <f>IF($F2393="","",IFERROR(VLOOKUP($F2393,BankTbl,4,0),""))</f>
        <v>0</v>
      </c>
      <c r="Z2393" s="27">
        <f>IF($B2393="","",IF($V2393="PICK",LEFT($N2393,5),IF($V2393="FIXED",$W2393,IF($V2393="CODE",$H2393,""))))</f>
        <v>0</v>
      </c>
    </row>
    <row r="2394" spans="1:26" ht="21" customHeight="1">
      <c r="A2394" s="27">
        <f>IF($B2394="","",COUNTA($B$13:$B2394))</f>
        <v>0</v>
      </c>
      <c r="B2394" s="28"/>
      <c r="C2394" s="28"/>
      <c r="D2394" s="29"/>
      <c r="E2394" s="29"/>
      <c r="F2394" s="29"/>
      <c r="G2394" s="28"/>
      <c r="H2394" s="28"/>
      <c r="I2394" s="30">
        <f>IF($H2394="","",IFERROR(VLOOKUP($H2394,AcctTbl,2,0),"کد ناشناخته"))</f>
        <v>0</v>
      </c>
      <c r="J2394" s="27">
        <f>IF($H2394="","",IFERROR(VLOOKUP($H2394,AcctTbl,3,0),""))</f>
        <v>0</v>
      </c>
      <c r="K2394" s="29"/>
      <c r="L2394" s="28"/>
      <c r="M2394" s="31"/>
      <c r="N2394" s="29"/>
      <c r="O2394" s="32">
        <f>IF($B2394="",0,IF($U2394="IN",N($M2394),0))</f>
        <v>0</v>
      </c>
      <c r="P2394" s="32">
        <f>IF($B2394="",0,IF(OR($U2394="OUT",$U2394="TRF"),N($M2394),0))</f>
        <v>0</v>
      </c>
      <c r="Q2394" s="32">
        <f>IF($B2394="",0,IF(OR($U2394="OUT",$U2394="TRF"),N($M2394),0))</f>
        <v>0</v>
      </c>
      <c r="R2394" s="32">
        <f>IF($B2394="",0,IF($U2394="IN",N($M2394),0))</f>
        <v>0</v>
      </c>
      <c r="S2394" s="33">
        <f>IF($B2394="","",IF($M2394="","⚠ مبلغ",IF($E2394="","⚠ بانک عامل",IF(AND($U2394="TRF",$F2394=""),"⚠ بانک مقصد",IF(AND($V2394&lt;&gt;"NONE",$V2394&lt;&gt;"",$Z2394=""),"⚠ طرف حساب","✓")))))</f>
        <v>0</v>
      </c>
      <c r="T2394" s="29"/>
      <c r="U2394" s="27">
        <f>IFERROR(VLOOKUP($D2394,BankOpTbl,2,0),"")</f>
        <v>0</v>
      </c>
      <c r="V2394" s="27">
        <f>IFERROR(VLOOKUP($D2394,BankOpTbl,3,0),"")</f>
        <v>0</v>
      </c>
      <c r="W2394" s="27">
        <f>IFERROR(VLOOKUP($D2394,BankOpTbl,4,0),"")</f>
        <v>0</v>
      </c>
      <c r="X2394" s="27">
        <f>IF($E2394="","",IFERROR(VLOOKUP($E2394,BankTbl,4,0),""))</f>
        <v>0</v>
      </c>
      <c r="Y2394" s="27">
        <f>IF($F2394="","",IFERROR(VLOOKUP($F2394,BankTbl,4,0),""))</f>
        <v>0</v>
      </c>
      <c r="Z2394" s="27">
        <f>IF($B2394="","",IF($V2394="PICK",LEFT($N2394,5),IF($V2394="FIXED",$W2394,IF($V2394="CODE",$H2394,""))))</f>
        <v>0</v>
      </c>
    </row>
    <row r="2395" spans="1:26" ht="21" customHeight="1">
      <c r="A2395" s="27">
        <f>IF($B2395="","",COUNTA($B$13:$B2395))</f>
        <v>0</v>
      </c>
      <c r="B2395" s="28"/>
      <c r="C2395" s="28"/>
      <c r="D2395" s="29"/>
      <c r="E2395" s="29"/>
      <c r="F2395" s="29"/>
      <c r="G2395" s="28"/>
      <c r="H2395" s="28"/>
      <c r="I2395" s="30">
        <f>IF($H2395="","",IFERROR(VLOOKUP($H2395,AcctTbl,2,0),"کد ناشناخته"))</f>
        <v>0</v>
      </c>
      <c r="J2395" s="27">
        <f>IF($H2395="","",IFERROR(VLOOKUP($H2395,AcctTbl,3,0),""))</f>
        <v>0</v>
      </c>
      <c r="K2395" s="29"/>
      <c r="L2395" s="28"/>
      <c r="M2395" s="31"/>
      <c r="N2395" s="29"/>
      <c r="O2395" s="32">
        <f>IF($B2395="",0,IF($U2395="IN",N($M2395),0))</f>
        <v>0</v>
      </c>
      <c r="P2395" s="32">
        <f>IF($B2395="",0,IF(OR($U2395="OUT",$U2395="TRF"),N($M2395),0))</f>
        <v>0</v>
      </c>
      <c r="Q2395" s="32">
        <f>IF($B2395="",0,IF(OR($U2395="OUT",$U2395="TRF"),N($M2395),0))</f>
        <v>0</v>
      </c>
      <c r="R2395" s="32">
        <f>IF($B2395="",0,IF($U2395="IN",N($M2395),0))</f>
        <v>0</v>
      </c>
      <c r="S2395" s="33">
        <f>IF($B2395="","",IF($M2395="","⚠ مبلغ",IF($E2395="","⚠ بانک عامل",IF(AND($U2395="TRF",$F2395=""),"⚠ بانک مقصد",IF(AND($V2395&lt;&gt;"NONE",$V2395&lt;&gt;"",$Z2395=""),"⚠ طرف حساب","✓")))))</f>
        <v>0</v>
      </c>
      <c r="T2395" s="29"/>
      <c r="U2395" s="27">
        <f>IFERROR(VLOOKUP($D2395,BankOpTbl,2,0),"")</f>
        <v>0</v>
      </c>
      <c r="V2395" s="27">
        <f>IFERROR(VLOOKUP($D2395,BankOpTbl,3,0),"")</f>
        <v>0</v>
      </c>
      <c r="W2395" s="27">
        <f>IFERROR(VLOOKUP($D2395,BankOpTbl,4,0),"")</f>
        <v>0</v>
      </c>
      <c r="X2395" s="27">
        <f>IF($E2395="","",IFERROR(VLOOKUP($E2395,BankTbl,4,0),""))</f>
        <v>0</v>
      </c>
      <c r="Y2395" s="27">
        <f>IF($F2395="","",IFERROR(VLOOKUP($F2395,BankTbl,4,0),""))</f>
        <v>0</v>
      </c>
      <c r="Z2395" s="27">
        <f>IF($B2395="","",IF($V2395="PICK",LEFT($N2395,5),IF($V2395="FIXED",$W2395,IF($V2395="CODE",$H2395,""))))</f>
        <v>0</v>
      </c>
    </row>
    <row r="2396" spans="1:26" ht="21" customHeight="1">
      <c r="A2396" s="27">
        <f>IF($B2396="","",COUNTA($B$13:$B2396))</f>
        <v>0</v>
      </c>
      <c r="B2396" s="28"/>
      <c r="C2396" s="28"/>
      <c r="D2396" s="29"/>
      <c r="E2396" s="29"/>
      <c r="F2396" s="29"/>
      <c r="G2396" s="28"/>
      <c r="H2396" s="28"/>
      <c r="I2396" s="30">
        <f>IF($H2396="","",IFERROR(VLOOKUP($H2396,AcctTbl,2,0),"کد ناشناخته"))</f>
        <v>0</v>
      </c>
      <c r="J2396" s="27">
        <f>IF($H2396="","",IFERROR(VLOOKUP($H2396,AcctTbl,3,0),""))</f>
        <v>0</v>
      </c>
      <c r="K2396" s="29"/>
      <c r="L2396" s="28"/>
      <c r="M2396" s="31"/>
      <c r="N2396" s="29"/>
      <c r="O2396" s="32">
        <f>IF($B2396="",0,IF($U2396="IN",N($M2396),0))</f>
        <v>0</v>
      </c>
      <c r="P2396" s="32">
        <f>IF($B2396="",0,IF(OR($U2396="OUT",$U2396="TRF"),N($M2396),0))</f>
        <v>0</v>
      </c>
      <c r="Q2396" s="32">
        <f>IF($B2396="",0,IF(OR($U2396="OUT",$U2396="TRF"),N($M2396),0))</f>
        <v>0</v>
      </c>
      <c r="R2396" s="32">
        <f>IF($B2396="",0,IF($U2396="IN",N($M2396),0))</f>
        <v>0</v>
      </c>
      <c r="S2396" s="33">
        <f>IF($B2396="","",IF($M2396="","⚠ مبلغ",IF($E2396="","⚠ بانک عامل",IF(AND($U2396="TRF",$F2396=""),"⚠ بانک مقصد",IF(AND($V2396&lt;&gt;"NONE",$V2396&lt;&gt;"",$Z2396=""),"⚠ طرف حساب","✓")))))</f>
        <v>0</v>
      </c>
      <c r="T2396" s="29"/>
      <c r="U2396" s="27">
        <f>IFERROR(VLOOKUP($D2396,BankOpTbl,2,0),"")</f>
        <v>0</v>
      </c>
      <c r="V2396" s="27">
        <f>IFERROR(VLOOKUP($D2396,BankOpTbl,3,0),"")</f>
        <v>0</v>
      </c>
      <c r="W2396" s="27">
        <f>IFERROR(VLOOKUP($D2396,BankOpTbl,4,0),"")</f>
        <v>0</v>
      </c>
      <c r="X2396" s="27">
        <f>IF($E2396="","",IFERROR(VLOOKUP($E2396,BankTbl,4,0),""))</f>
        <v>0</v>
      </c>
      <c r="Y2396" s="27">
        <f>IF($F2396="","",IFERROR(VLOOKUP($F2396,BankTbl,4,0),""))</f>
        <v>0</v>
      </c>
      <c r="Z2396" s="27">
        <f>IF($B2396="","",IF($V2396="PICK",LEFT($N2396,5),IF($V2396="FIXED",$W2396,IF($V2396="CODE",$H2396,""))))</f>
        <v>0</v>
      </c>
    </row>
    <row r="2397" spans="1:26" ht="21" customHeight="1">
      <c r="A2397" s="27">
        <f>IF($B2397="","",COUNTA($B$13:$B2397))</f>
        <v>0</v>
      </c>
      <c r="B2397" s="28"/>
      <c r="C2397" s="28"/>
      <c r="D2397" s="29"/>
      <c r="E2397" s="29"/>
      <c r="F2397" s="29"/>
      <c r="G2397" s="28"/>
      <c r="H2397" s="28"/>
      <c r="I2397" s="30">
        <f>IF($H2397="","",IFERROR(VLOOKUP($H2397,AcctTbl,2,0),"کد ناشناخته"))</f>
        <v>0</v>
      </c>
      <c r="J2397" s="27">
        <f>IF($H2397="","",IFERROR(VLOOKUP($H2397,AcctTbl,3,0),""))</f>
        <v>0</v>
      </c>
      <c r="K2397" s="29"/>
      <c r="L2397" s="28"/>
      <c r="M2397" s="31"/>
      <c r="N2397" s="29"/>
      <c r="O2397" s="32">
        <f>IF($B2397="",0,IF($U2397="IN",N($M2397),0))</f>
        <v>0</v>
      </c>
      <c r="P2397" s="32">
        <f>IF($B2397="",0,IF(OR($U2397="OUT",$U2397="TRF"),N($M2397),0))</f>
        <v>0</v>
      </c>
      <c r="Q2397" s="32">
        <f>IF($B2397="",0,IF(OR($U2397="OUT",$U2397="TRF"),N($M2397),0))</f>
        <v>0</v>
      </c>
      <c r="R2397" s="32">
        <f>IF($B2397="",0,IF($U2397="IN",N($M2397),0))</f>
        <v>0</v>
      </c>
      <c r="S2397" s="33">
        <f>IF($B2397="","",IF($M2397="","⚠ مبلغ",IF($E2397="","⚠ بانک عامل",IF(AND($U2397="TRF",$F2397=""),"⚠ بانک مقصد",IF(AND($V2397&lt;&gt;"NONE",$V2397&lt;&gt;"",$Z2397=""),"⚠ طرف حساب","✓")))))</f>
        <v>0</v>
      </c>
      <c r="T2397" s="29"/>
      <c r="U2397" s="27">
        <f>IFERROR(VLOOKUP($D2397,BankOpTbl,2,0),"")</f>
        <v>0</v>
      </c>
      <c r="V2397" s="27">
        <f>IFERROR(VLOOKUP($D2397,BankOpTbl,3,0),"")</f>
        <v>0</v>
      </c>
      <c r="W2397" s="27">
        <f>IFERROR(VLOOKUP($D2397,BankOpTbl,4,0),"")</f>
        <v>0</v>
      </c>
      <c r="X2397" s="27">
        <f>IF($E2397="","",IFERROR(VLOOKUP($E2397,BankTbl,4,0),""))</f>
        <v>0</v>
      </c>
      <c r="Y2397" s="27">
        <f>IF($F2397="","",IFERROR(VLOOKUP($F2397,BankTbl,4,0),""))</f>
        <v>0</v>
      </c>
      <c r="Z2397" s="27">
        <f>IF($B2397="","",IF($V2397="PICK",LEFT($N2397,5),IF($V2397="FIXED",$W2397,IF($V2397="CODE",$H2397,""))))</f>
        <v>0</v>
      </c>
    </row>
    <row r="2398" spans="1:26" ht="21" customHeight="1">
      <c r="A2398" s="27">
        <f>IF($B2398="","",COUNTA($B$13:$B2398))</f>
        <v>0</v>
      </c>
      <c r="B2398" s="28"/>
      <c r="C2398" s="28"/>
      <c r="D2398" s="29"/>
      <c r="E2398" s="29"/>
      <c r="F2398" s="29"/>
      <c r="G2398" s="28"/>
      <c r="H2398" s="28"/>
      <c r="I2398" s="30">
        <f>IF($H2398="","",IFERROR(VLOOKUP($H2398,AcctTbl,2,0),"کد ناشناخته"))</f>
        <v>0</v>
      </c>
      <c r="J2398" s="27">
        <f>IF($H2398="","",IFERROR(VLOOKUP($H2398,AcctTbl,3,0),""))</f>
        <v>0</v>
      </c>
      <c r="K2398" s="29"/>
      <c r="L2398" s="28"/>
      <c r="M2398" s="31"/>
      <c r="N2398" s="29"/>
      <c r="O2398" s="32">
        <f>IF($B2398="",0,IF($U2398="IN",N($M2398),0))</f>
        <v>0</v>
      </c>
      <c r="P2398" s="32">
        <f>IF($B2398="",0,IF(OR($U2398="OUT",$U2398="TRF"),N($M2398),0))</f>
        <v>0</v>
      </c>
      <c r="Q2398" s="32">
        <f>IF($B2398="",0,IF(OR($U2398="OUT",$U2398="TRF"),N($M2398),0))</f>
        <v>0</v>
      </c>
      <c r="R2398" s="32">
        <f>IF($B2398="",0,IF($U2398="IN",N($M2398),0))</f>
        <v>0</v>
      </c>
      <c r="S2398" s="33">
        <f>IF($B2398="","",IF($M2398="","⚠ مبلغ",IF($E2398="","⚠ بانک عامل",IF(AND($U2398="TRF",$F2398=""),"⚠ بانک مقصد",IF(AND($V2398&lt;&gt;"NONE",$V2398&lt;&gt;"",$Z2398=""),"⚠ طرف حساب","✓")))))</f>
        <v>0</v>
      </c>
      <c r="T2398" s="29"/>
      <c r="U2398" s="27">
        <f>IFERROR(VLOOKUP($D2398,BankOpTbl,2,0),"")</f>
        <v>0</v>
      </c>
      <c r="V2398" s="27">
        <f>IFERROR(VLOOKUP($D2398,BankOpTbl,3,0),"")</f>
        <v>0</v>
      </c>
      <c r="W2398" s="27">
        <f>IFERROR(VLOOKUP($D2398,BankOpTbl,4,0),"")</f>
        <v>0</v>
      </c>
      <c r="X2398" s="27">
        <f>IF($E2398="","",IFERROR(VLOOKUP($E2398,BankTbl,4,0),""))</f>
        <v>0</v>
      </c>
      <c r="Y2398" s="27">
        <f>IF($F2398="","",IFERROR(VLOOKUP($F2398,BankTbl,4,0),""))</f>
        <v>0</v>
      </c>
      <c r="Z2398" s="27">
        <f>IF($B2398="","",IF($V2398="PICK",LEFT($N2398,5),IF($V2398="FIXED",$W2398,IF($V2398="CODE",$H2398,""))))</f>
        <v>0</v>
      </c>
    </row>
    <row r="2399" spans="1:26" ht="21" customHeight="1">
      <c r="A2399" s="27">
        <f>IF($B2399="","",COUNTA($B$13:$B2399))</f>
        <v>0</v>
      </c>
      <c r="B2399" s="28"/>
      <c r="C2399" s="28"/>
      <c r="D2399" s="29"/>
      <c r="E2399" s="29"/>
      <c r="F2399" s="29"/>
      <c r="G2399" s="28"/>
      <c r="H2399" s="28"/>
      <c r="I2399" s="30">
        <f>IF($H2399="","",IFERROR(VLOOKUP($H2399,AcctTbl,2,0),"کد ناشناخته"))</f>
        <v>0</v>
      </c>
      <c r="J2399" s="27">
        <f>IF($H2399="","",IFERROR(VLOOKUP($H2399,AcctTbl,3,0),""))</f>
        <v>0</v>
      </c>
      <c r="K2399" s="29"/>
      <c r="L2399" s="28"/>
      <c r="M2399" s="31"/>
      <c r="N2399" s="29"/>
      <c r="O2399" s="32">
        <f>IF($B2399="",0,IF($U2399="IN",N($M2399),0))</f>
        <v>0</v>
      </c>
      <c r="P2399" s="32">
        <f>IF($B2399="",0,IF(OR($U2399="OUT",$U2399="TRF"),N($M2399),0))</f>
        <v>0</v>
      </c>
      <c r="Q2399" s="32">
        <f>IF($B2399="",0,IF(OR($U2399="OUT",$U2399="TRF"),N($M2399),0))</f>
        <v>0</v>
      </c>
      <c r="R2399" s="32">
        <f>IF($B2399="",0,IF($U2399="IN",N($M2399),0))</f>
        <v>0</v>
      </c>
      <c r="S2399" s="33">
        <f>IF($B2399="","",IF($M2399="","⚠ مبلغ",IF($E2399="","⚠ بانک عامل",IF(AND($U2399="TRF",$F2399=""),"⚠ بانک مقصد",IF(AND($V2399&lt;&gt;"NONE",$V2399&lt;&gt;"",$Z2399=""),"⚠ طرف حساب","✓")))))</f>
        <v>0</v>
      </c>
      <c r="T2399" s="29"/>
      <c r="U2399" s="27">
        <f>IFERROR(VLOOKUP($D2399,BankOpTbl,2,0),"")</f>
        <v>0</v>
      </c>
      <c r="V2399" s="27">
        <f>IFERROR(VLOOKUP($D2399,BankOpTbl,3,0),"")</f>
        <v>0</v>
      </c>
      <c r="W2399" s="27">
        <f>IFERROR(VLOOKUP($D2399,BankOpTbl,4,0),"")</f>
        <v>0</v>
      </c>
      <c r="X2399" s="27">
        <f>IF($E2399="","",IFERROR(VLOOKUP($E2399,BankTbl,4,0),""))</f>
        <v>0</v>
      </c>
      <c r="Y2399" s="27">
        <f>IF($F2399="","",IFERROR(VLOOKUP($F2399,BankTbl,4,0),""))</f>
        <v>0</v>
      </c>
      <c r="Z2399" s="27">
        <f>IF($B2399="","",IF($V2399="PICK",LEFT($N2399,5),IF($V2399="FIXED",$W2399,IF($V2399="CODE",$H2399,""))))</f>
        <v>0</v>
      </c>
    </row>
    <row r="2400" spans="1:26" ht="21" customHeight="1">
      <c r="A2400" s="27">
        <f>IF($B2400="","",COUNTA($B$13:$B2400))</f>
        <v>0</v>
      </c>
      <c r="B2400" s="28"/>
      <c r="C2400" s="28"/>
      <c r="D2400" s="29"/>
      <c r="E2400" s="29"/>
      <c r="F2400" s="29"/>
      <c r="G2400" s="28"/>
      <c r="H2400" s="28"/>
      <c r="I2400" s="30">
        <f>IF($H2400="","",IFERROR(VLOOKUP($H2400,AcctTbl,2,0),"کد ناشناخته"))</f>
        <v>0</v>
      </c>
      <c r="J2400" s="27">
        <f>IF($H2400="","",IFERROR(VLOOKUP($H2400,AcctTbl,3,0),""))</f>
        <v>0</v>
      </c>
      <c r="K2400" s="29"/>
      <c r="L2400" s="28"/>
      <c r="M2400" s="31"/>
      <c r="N2400" s="29"/>
      <c r="O2400" s="32">
        <f>IF($B2400="",0,IF($U2400="IN",N($M2400),0))</f>
        <v>0</v>
      </c>
      <c r="P2400" s="32">
        <f>IF($B2400="",0,IF(OR($U2400="OUT",$U2400="TRF"),N($M2400),0))</f>
        <v>0</v>
      </c>
      <c r="Q2400" s="32">
        <f>IF($B2400="",0,IF(OR($U2400="OUT",$U2400="TRF"),N($M2400),0))</f>
        <v>0</v>
      </c>
      <c r="R2400" s="32">
        <f>IF($B2400="",0,IF($U2400="IN",N($M2400),0))</f>
        <v>0</v>
      </c>
      <c r="S2400" s="33">
        <f>IF($B2400="","",IF($M2400="","⚠ مبلغ",IF($E2400="","⚠ بانک عامل",IF(AND($U2400="TRF",$F2400=""),"⚠ بانک مقصد",IF(AND($V2400&lt;&gt;"NONE",$V2400&lt;&gt;"",$Z2400=""),"⚠ طرف حساب","✓")))))</f>
        <v>0</v>
      </c>
      <c r="T2400" s="29"/>
      <c r="U2400" s="27">
        <f>IFERROR(VLOOKUP($D2400,BankOpTbl,2,0),"")</f>
        <v>0</v>
      </c>
      <c r="V2400" s="27">
        <f>IFERROR(VLOOKUP($D2400,BankOpTbl,3,0),"")</f>
        <v>0</v>
      </c>
      <c r="W2400" s="27">
        <f>IFERROR(VLOOKUP($D2400,BankOpTbl,4,0),"")</f>
        <v>0</v>
      </c>
      <c r="X2400" s="27">
        <f>IF($E2400="","",IFERROR(VLOOKUP($E2400,BankTbl,4,0),""))</f>
        <v>0</v>
      </c>
      <c r="Y2400" s="27">
        <f>IF($F2400="","",IFERROR(VLOOKUP($F2400,BankTbl,4,0),""))</f>
        <v>0</v>
      </c>
      <c r="Z2400" s="27">
        <f>IF($B2400="","",IF($V2400="PICK",LEFT($N2400,5),IF($V2400="FIXED",$W2400,IF($V2400="CODE",$H2400,""))))</f>
        <v>0</v>
      </c>
    </row>
    <row r="2401" spans="1:26" ht="21" customHeight="1">
      <c r="A2401" s="27">
        <f>IF($B2401="","",COUNTA($B$13:$B2401))</f>
        <v>0</v>
      </c>
      <c r="B2401" s="28"/>
      <c r="C2401" s="28"/>
      <c r="D2401" s="29"/>
      <c r="E2401" s="29"/>
      <c r="F2401" s="29"/>
      <c r="G2401" s="28"/>
      <c r="H2401" s="28"/>
      <c r="I2401" s="30">
        <f>IF($H2401="","",IFERROR(VLOOKUP($H2401,AcctTbl,2,0),"کد ناشناخته"))</f>
        <v>0</v>
      </c>
      <c r="J2401" s="27">
        <f>IF($H2401="","",IFERROR(VLOOKUP($H2401,AcctTbl,3,0),""))</f>
        <v>0</v>
      </c>
      <c r="K2401" s="29"/>
      <c r="L2401" s="28"/>
      <c r="M2401" s="31"/>
      <c r="N2401" s="29"/>
      <c r="O2401" s="32">
        <f>IF($B2401="",0,IF($U2401="IN",N($M2401),0))</f>
        <v>0</v>
      </c>
      <c r="P2401" s="32">
        <f>IF($B2401="",0,IF(OR($U2401="OUT",$U2401="TRF"),N($M2401),0))</f>
        <v>0</v>
      </c>
      <c r="Q2401" s="32">
        <f>IF($B2401="",0,IF(OR($U2401="OUT",$U2401="TRF"),N($M2401),0))</f>
        <v>0</v>
      </c>
      <c r="R2401" s="32">
        <f>IF($B2401="",0,IF($U2401="IN",N($M2401),0))</f>
        <v>0</v>
      </c>
      <c r="S2401" s="33">
        <f>IF($B2401="","",IF($M2401="","⚠ مبلغ",IF($E2401="","⚠ بانک عامل",IF(AND($U2401="TRF",$F2401=""),"⚠ بانک مقصد",IF(AND($V2401&lt;&gt;"NONE",$V2401&lt;&gt;"",$Z2401=""),"⚠ طرف حساب","✓")))))</f>
        <v>0</v>
      </c>
      <c r="T2401" s="29"/>
      <c r="U2401" s="27">
        <f>IFERROR(VLOOKUP($D2401,BankOpTbl,2,0),"")</f>
        <v>0</v>
      </c>
      <c r="V2401" s="27">
        <f>IFERROR(VLOOKUP($D2401,BankOpTbl,3,0),"")</f>
        <v>0</v>
      </c>
      <c r="W2401" s="27">
        <f>IFERROR(VLOOKUP($D2401,BankOpTbl,4,0),"")</f>
        <v>0</v>
      </c>
      <c r="X2401" s="27">
        <f>IF($E2401="","",IFERROR(VLOOKUP($E2401,BankTbl,4,0),""))</f>
        <v>0</v>
      </c>
      <c r="Y2401" s="27">
        <f>IF($F2401="","",IFERROR(VLOOKUP($F2401,BankTbl,4,0),""))</f>
        <v>0</v>
      </c>
      <c r="Z2401" s="27">
        <f>IF($B2401="","",IF($V2401="PICK",LEFT($N2401,5),IF($V2401="FIXED",$W2401,IF($V2401="CODE",$H2401,""))))</f>
        <v>0</v>
      </c>
    </row>
    <row r="2402" spans="1:26" ht="21" customHeight="1">
      <c r="A2402" s="27">
        <f>IF($B2402="","",COUNTA($B$13:$B2402))</f>
        <v>0</v>
      </c>
      <c r="B2402" s="28"/>
      <c r="C2402" s="28"/>
      <c r="D2402" s="29"/>
      <c r="E2402" s="29"/>
      <c r="F2402" s="29"/>
      <c r="G2402" s="28"/>
      <c r="H2402" s="28"/>
      <c r="I2402" s="30">
        <f>IF($H2402="","",IFERROR(VLOOKUP($H2402,AcctTbl,2,0),"کد ناشناخته"))</f>
        <v>0</v>
      </c>
      <c r="J2402" s="27">
        <f>IF($H2402="","",IFERROR(VLOOKUP($H2402,AcctTbl,3,0),""))</f>
        <v>0</v>
      </c>
      <c r="K2402" s="29"/>
      <c r="L2402" s="28"/>
      <c r="M2402" s="31"/>
      <c r="N2402" s="29"/>
      <c r="O2402" s="32">
        <f>IF($B2402="",0,IF($U2402="IN",N($M2402),0))</f>
        <v>0</v>
      </c>
      <c r="P2402" s="32">
        <f>IF($B2402="",0,IF(OR($U2402="OUT",$U2402="TRF"),N($M2402),0))</f>
        <v>0</v>
      </c>
      <c r="Q2402" s="32">
        <f>IF($B2402="",0,IF(OR($U2402="OUT",$U2402="TRF"),N($M2402),0))</f>
        <v>0</v>
      </c>
      <c r="R2402" s="32">
        <f>IF($B2402="",0,IF($U2402="IN",N($M2402),0))</f>
        <v>0</v>
      </c>
      <c r="S2402" s="33">
        <f>IF($B2402="","",IF($M2402="","⚠ مبلغ",IF($E2402="","⚠ بانک عامل",IF(AND($U2402="TRF",$F2402=""),"⚠ بانک مقصد",IF(AND($V2402&lt;&gt;"NONE",$V2402&lt;&gt;"",$Z2402=""),"⚠ طرف حساب","✓")))))</f>
        <v>0</v>
      </c>
      <c r="T2402" s="29"/>
      <c r="U2402" s="27">
        <f>IFERROR(VLOOKUP($D2402,BankOpTbl,2,0),"")</f>
        <v>0</v>
      </c>
      <c r="V2402" s="27">
        <f>IFERROR(VLOOKUP($D2402,BankOpTbl,3,0),"")</f>
        <v>0</v>
      </c>
      <c r="W2402" s="27">
        <f>IFERROR(VLOOKUP($D2402,BankOpTbl,4,0),"")</f>
        <v>0</v>
      </c>
      <c r="X2402" s="27">
        <f>IF($E2402="","",IFERROR(VLOOKUP($E2402,BankTbl,4,0),""))</f>
        <v>0</v>
      </c>
      <c r="Y2402" s="27">
        <f>IF($F2402="","",IFERROR(VLOOKUP($F2402,BankTbl,4,0),""))</f>
        <v>0</v>
      </c>
      <c r="Z2402" s="27">
        <f>IF($B2402="","",IF($V2402="PICK",LEFT($N2402,5),IF($V2402="FIXED",$W2402,IF($V2402="CODE",$H2402,""))))</f>
        <v>0</v>
      </c>
    </row>
    <row r="2403" spans="1:26" ht="21" customHeight="1">
      <c r="A2403" s="27">
        <f>IF($B2403="","",COUNTA($B$13:$B2403))</f>
        <v>0</v>
      </c>
      <c r="B2403" s="28"/>
      <c r="C2403" s="28"/>
      <c r="D2403" s="29"/>
      <c r="E2403" s="29"/>
      <c r="F2403" s="29"/>
      <c r="G2403" s="28"/>
      <c r="H2403" s="28"/>
      <c r="I2403" s="30">
        <f>IF($H2403="","",IFERROR(VLOOKUP($H2403,AcctTbl,2,0),"کد ناشناخته"))</f>
        <v>0</v>
      </c>
      <c r="J2403" s="27">
        <f>IF($H2403="","",IFERROR(VLOOKUP($H2403,AcctTbl,3,0),""))</f>
        <v>0</v>
      </c>
      <c r="K2403" s="29"/>
      <c r="L2403" s="28"/>
      <c r="M2403" s="31"/>
      <c r="N2403" s="29"/>
      <c r="O2403" s="32">
        <f>IF($B2403="",0,IF($U2403="IN",N($M2403),0))</f>
        <v>0</v>
      </c>
      <c r="P2403" s="32">
        <f>IF($B2403="",0,IF(OR($U2403="OUT",$U2403="TRF"),N($M2403),0))</f>
        <v>0</v>
      </c>
      <c r="Q2403" s="32">
        <f>IF($B2403="",0,IF(OR($U2403="OUT",$U2403="TRF"),N($M2403),0))</f>
        <v>0</v>
      </c>
      <c r="R2403" s="32">
        <f>IF($B2403="",0,IF($U2403="IN",N($M2403),0))</f>
        <v>0</v>
      </c>
      <c r="S2403" s="33">
        <f>IF($B2403="","",IF($M2403="","⚠ مبلغ",IF($E2403="","⚠ بانک عامل",IF(AND($U2403="TRF",$F2403=""),"⚠ بانک مقصد",IF(AND($V2403&lt;&gt;"NONE",$V2403&lt;&gt;"",$Z2403=""),"⚠ طرف حساب","✓")))))</f>
        <v>0</v>
      </c>
      <c r="T2403" s="29"/>
      <c r="U2403" s="27">
        <f>IFERROR(VLOOKUP($D2403,BankOpTbl,2,0),"")</f>
        <v>0</v>
      </c>
      <c r="V2403" s="27">
        <f>IFERROR(VLOOKUP($D2403,BankOpTbl,3,0),"")</f>
        <v>0</v>
      </c>
      <c r="W2403" s="27">
        <f>IFERROR(VLOOKUP($D2403,BankOpTbl,4,0),"")</f>
        <v>0</v>
      </c>
      <c r="X2403" s="27">
        <f>IF($E2403="","",IFERROR(VLOOKUP($E2403,BankTbl,4,0),""))</f>
        <v>0</v>
      </c>
      <c r="Y2403" s="27">
        <f>IF($F2403="","",IFERROR(VLOOKUP($F2403,BankTbl,4,0),""))</f>
        <v>0</v>
      </c>
      <c r="Z2403" s="27">
        <f>IF($B2403="","",IF($V2403="PICK",LEFT($N2403,5),IF($V2403="FIXED",$W2403,IF($V2403="CODE",$H2403,""))))</f>
        <v>0</v>
      </c>
    </row>
    <row r="2404" spans="1:26" ht="21" customHeight="1">
      <c r="A2404" s="27">
        <f>IF($B2404="","",COUNTA($B$13:$B2404))</f>
        <v>0</v>
      </c>
      <c r="B2404" s="28"/>
      <c r="C2404" s="28"/>
      <c r="D2404" s="29"/>
      <c r="E2404" s="29"/>
      <c r="F2404" s="29"/>
      <c r="G2404" s="28"/>
      <c r="H2404" s="28"/>
      <c r="I2404" s="30">
        <f>IF($H2404="","",IFERROR(VLOOKUP($H2404,AcctTbl,2,0),"کد ناشناخته"))</f>
        <v>0</v>
      </c>
      <c r="J2404" s="27">
        <f>IF($H2404="","",IFERROR(VLOOKUP($H2404,AcctTbl,3,0),""))</f>
        <v>0</v>
      </c>
      <c r="K2404" s="29"/>
      <c r="L2404" s="28"/>
      <c r="M2404" s="31"/>
      <c r="N2404" s="29"/>
      <c r="O2404" s="32">
        <f>IF($B2404="",0,IF($U2404="IN",N($M2404),0))</f>
        <v>0</v>
      </c>
      <c r="P2404" s="32">
        <f>IF($B2404="",0,IF(OR($U2404="OUT",$U2404="TRF"),N($M2404),0))</f>
        <v>0</v>
      </c>
      <c r="Q2404" s="32">
        <f>IF($B2404="",0,IF(OR($U2404="OUT",$U2404="TRF"),N($M2404),0))</f>
        <v>0</v>
      </c>
      <c r="R2404" s="32">
        <f>IF($B2404="",0,IF($U2404="IN",N($M2404),0))</f>
        <v>0</v>
      </c>
      <c r="S2404" s="33">
        <f>IF($B2404="","",IF($M2404="","⚠ مبلغ",IF($E2404="","⚠ بانک عامل",IF(AND($U2404="TRF",$F2404=""),"⚠ بانک مقصد",IF(AND($V2404&lt;&gt;"NONE",$V2404&lt;&gt;"",$Z2404=""),"⚠ طرف حساب","✓")))))</f>
        <v>0</v>
      </c>
      <c r="T2404" s="29"/>
      <c r="U2404" s="27">
        <f>IFERROR(VLOOKUP($D2404,BankOpTbl,2,0),"")</f>
        <v>0</v>
      </c>
      <c r="V2404" s="27">
        <f>IFERROR(VLOOKUP($D2404,BankOpTbl,3,0),"")</f>
        <v>0</v>
      </c>
      <c r="W2404" s="27">
        <f>IFERROR(VLOOKUP($D2404,BankOpTbl,4,0),"")</f>
        <v>0</v>
      </c>
      <c r="X2404" s="27">
        <f>IF($E2404="","",IFERROR(VLOOKUP($E2404,BankTbl,4,0),""))</f>
        <v>0</v>
      </c>
      <c r="Y2404" s="27">
        <f>IF($F2404="","",IFERROR(VLOOKUP($F2404,BankTbl,4,0),""))</f>
        <v>0</v>
      </c>
      <c r="Z2404" s="27">
        <f>IF($B2404="","",IF($V2404="PICK",LEFT($N2404,5),IF($V2404="FIXED",$W2404,IF($V2404="CODE",$H2404,""))))</f>
        <v>0</v>
      </c>
    </row>
    <row r="2405" spans="1:26" ht="21" customHeight="1">
      <c r="A2405" s="27">
        <f>IF($B2405="","",COUNTA($B$13:$B2405))</f>
        <v>0</v>
      </c>
      <c r="B2405" s="28"/>
      <c r="C2405" s="28"/>
      <c r="D2405" s="29"/>
      <c r="E2405" s="29"/>
      <c r="F2405" s="29"/>
      <c r="G2405" s="28"/>
      <c r="H2405" s="28"/>
      <c r="I2405" s="30">
        <f>IF($H2405="","",IFERROR(VLOOKUP($H2405,AcctTbl,2,0),"کد ناشناخته"))</f>
        <v>0</v>
      </c>
      <c r="J2405" s="27">
        <f>IF($H2405="","",IFERROR(VLOOKUP($H2405,AcctTbl,3,0),""))</f>
        <v>0</v>
      </c>
      <c r="K2405" s="29"/>
      <c r="L2405" s="28"/>
      <c r="M2405" s="31"/>
      <c r="N2405" s="29"/>
      <c r="O2405" s="32">
        <f>IF($B2405="",0,IF($U2405="IN",N($M2405),0))</f>
        <v>0</v>
      </c>
      <c r="P2405" s="32">
        <f>IF($B2405="",0,IF(OR($U2405="OUT",$U2405="TRF"),N($M2405),0))</f>
        <v>0</v>
      </c>
      <c r="Q2405" s="32">
        <f>IF($B2405="",0,IF(OR($U2405="OUT",$U2405="TRF"),N($M2405),0))</f>
        <v>0</v>
      </c>
      <c r="R2405" s="32">
        <f>IF($B2405="",0,IF($U2405="IN",N($M2405),0))</f>
        <v>0</v>
      </c>
      <c r="S2405" s="33">
        <f>IF($B2405="","",IF($M2405="","⚠ مبلغ",IF($E2405="","⚠ بانک عامل",IF(AND($U2405="TRF",$F2405=""),"⚠ بانک مقصد",IF(AND($V2405&lt;&gt;"NONE",$V2405&lt;&gt;"",$Z2405=""),"⚠ طرف حساب","✓")))))</f>
        <v>0</v>
      </c>
      <c r="T2405" s="29"/>
      <c r="U2405" s="27">
        <f>IFERROR(VLOOKUP($D2405,BankOpTbl,2,0),"")</f>
        <v>0</v>
      </c>
      <c r="V2405" s="27">
        <f>IFERROR(VLOOKUP($D2405,BankOpTbl,3,0),"")</f>
        <v>0</v>
      </c>
      <c r="W2405" s="27">
        <f>IFERROR(VLOOKUP($D2405,BankOpTbl,4,0),"")</f>
        <v>0</v>
      </c>
      <c r="X2405" s="27">
        <f>IF($E2405="","",IFERROR(VLOOKUP($E2405,BankTbl,4,0),""))</f>
        <v>0</v>
      </c>
      <c r="Y2405" s="27">
        <f>IF($F2405="","",IFERROR(VLOOKUP($F2405,BankTbl,4,0),""))</f>
        <v>0</v>
      </c>
      <c r="Z2405" s="27">
        <f>IF($B2405="","",IF($V2405="PICK",LEFT($N2405,5),IF($V2405="FIXED",$W2405,IF($V2405="CODE",$H2405,""))))</f>
        <v>0</v>
      </c>
    </row>
    <row r="2406" spans="1:26" ht="21" customHeight="1">
      <c r="A2406" s="27">
        <f>IF($B2406="","",COUNTA($B$13:$B2406))</f>
        <v>0</v>
      </c>
      <c r="B2406" s="28"/>
      <c r="C2406" s="28"/>
      <c r="D2406" s="29"/>
      <c r="E2406" s="29"/>
      <c r="F2406" s="29"/>
      <c r="G2406" s="28"/>
      <c r="H2406" s="28"/>
      <c r="I2406" s="30">
        <f>IF($H2406="","",IFERROR(VLOOKUP($H2406,AcctTbl,2,0),"کد ناشناخته"))</f>
        <v>0</v>
      </c>
      <c r="J2406" s="27">
        <f>IF($H2406="","",IFERROR(VLOOKUP($H2406,AcctTbl,3,0),""))</f>
        <v>0</v>
      </c>
      <c r="K2406" s="29"/>
      <c r="L2406" s="28"/>
      <c r="M2406" s="31"/>
      <c r="N2406" s="29"/>
      <c r="O2406" s="32">
        <f>IF($B2406="",0,IF($U2406="IN",N($M2406),0))</f>
        <v>0</v>
      </c>
      <c r="P2406" s="32">
        <f>IF($B2406="",0,IF(OR($U2406="OUT",$U2406="TRF"),N($M2406),0))</f>
        <v>0</v>
      </c>
      <c r="Q2406" s="32">
        <f>IF($B2406="",0,IF(OR($U2406="OUT",$U2406="TRF"),N($M2406),0))</f>
        <v>0</v>
      </c>
      <c r="R2406" s="32">
        <f>IF($B2406="",0,IF($U2406="IN",N($M2406),0))</f>
        <v>0</v>
      </c>
      <c r="S2406" s="33">
        <f>IF($B2406="","",IF($M2406="","⚠ مبلغ",IF($E2406="","⚠ بانک عامل",IF(AND($U2406="TRF",$F2406=""),"⚠ بانک مقصد",IF(AND($V2406&lt;&gt;"NONE",$V2406&lt;&gt;"",$Z2406=""),"⚠ طرف حساب","✓")))))</f>
        <v>0</v>
      </c>
      <c r="T2406" s="29"/>
      <c r="U2406" s="27">
        <f>IFERROR(VLOOKUP($D2406,BankOpTbl,2,0),"")</f>
        <v>0</v>
      </c>
      <c r="V2406" s="27">
        <f>IFERROR(VLOOKUP($D2406,BankOpTbl,3,0),"")</f>
        <v>0</v>
      </c>
      <c r="W2406" s="27">
        <f>IFERROR(VLOOKUP($D2406,BankOpTbl,4,0),"")</f>
        <v>0</v>
      </c>
      <c r="X2406" s="27">
        <f>IF($E2406="","",IFERROR(VLOOKUP($E2406,BankTbl,4,0),""))</f>
        <v>0</v>
      </c>
      <c r="Y2406" s="27">
        <f>IF($F2406="","",IFERROR(VLOOKUP($F2406,BankTbl,4,0),""))</f>
        <v>0</v>
      </c>
      <c r="Z2406" s="27">
        <f>IF($B2406="","",IF($V2406="PICK",LEFT($N2406,5),IF($V2406="FIXED",$W2406,IF($V2406="CODE",$H2406,""))))</f>
        <v>0</v>
      </c>
    </row>
    <row r="2407" spans="1:26" ht="21" customHeight="1">
      <c r="A2407" s="27">
        <f>IF($B2407="","",COUNTA($B$13:$B2407))</f>
        <v>0</v>
      </c>
      <c r="B2407" s="28"/>
      <c r="C2407" s="28"/>
      <c r="D2407" s="29"/>
      <c r="E2407" s="29"/>
      <c r="F2407" s="29"/>
      <c r="G2407" s="28"/>
      <c r="H2407" s="28"/>
      <c r="I2407" s="30">
        <f>IF($H2407="","",IFERROR(VLOOKUP($H2407,AcctTbl,2,0),"کد ناشناخته"))</f>
        <v>0</v>
      </c>
      <c r="J2407" s="27">
        <f>IF($H2407="","",IFERROR(VLOOKUP($H2407,AcctTbl,3,0),""))</f>
        <v>0</v>
      </c>
      <c r="K2407" s="29"/>
      <c r="L2407" s="28"/>
      <c r="M2407" s="31"/>
      <c r="N2407" s="29"/>
      <c r="O2407" s="32">
        <f>IF($B2407="",0,IF($U2407="IN",N($M2407),0))</f>
        <v>0</v>
      </c>
      <c r="P2407" s="32">
        <f>IF($B2407="",0,IF(OR($U2407="OUT",$U2407="TRF"),N($M2407),0))</f>
        <v>0</v>
      </c>
      <c r="Q2407" s="32">
        <f>IF($B2407="",0,IF(OR($U2407="OUT",$U2407="TRF"),N($M2407),0))</f>
        <v>0</v>
      </c>
      <c r="R2407" s="32">
        <f>IF($B2407="",0,IF($U2407="IN",N($M2407),0))</f>
        <v>0</v>
      </c>
      <c r="S2407" s="33">
        <f>IF($B2407="","",IF($M2407="","⚠ مبلغ",IF($E2407="","⚠ بانک عامل",IF(AND($U2407="TRF",$F2407=""),"⚠ بانک مقصد",IF(AND($V2407&lt;&gt;"NONE",$V2407&lt;&gt;"",$Z2407=""),"⚠ طرف حساب","✓")))))</f>
        <v>0</v>
      </c>
      <c r="T2407" s="29"/>
      <c r="U2407" s="27">
        <f>IFERROR(VLOOKUP($D2407,BankOpTbl,2,0),"")</f>
        <v>0</v>
      </c>
      <c r="V2407" s="27">
        <f>IFERROR(VLOOKUP($D2407,BankOpTbl,3,0),"")</f>
        <v>0</v>
      </c>
      <c r="W2407" s="27">
        <f>IFERROR(VLOOKUP($D2407,BankOpTbl,4,0),"")</f>
        <v>0</v>
      </c>
      <c r="X2407" s="27">
        <f>IF($E2407="","",IFERROR(VLOOKUP($E2407,BankTbl,4,0),""))</f>
        <v>0</v>
      </c>
      <c r="Y2407" s="27">
        <f>IF($F2407="","",IFERROR(VLOOKUP($F2407,BankTbl,4,0),""))</f>
        <v>0</v>
      </c>
      <c r="Z2407" s="27">
        <f>IF($B2407="","",IF($V2407="PICK",LEFT($N2407,5),IF($V2407="FIXED",$W2407,IF($V2407="CODE",$H2407,""))))</f>
        <v>0</v>
      </c>
    </row>
    <row r="2408" spans="1:26" ht="21" customHeight="1">
      <c r="A2408" s="27">
        <f>IF($B2408="","",COUNTA($B$13:$B2408))</f>
        <v>0</v>
      </c>
      <c r="B2408" s="28"/>
      <c r="C2408" s="28"/>
      <c r="D2408" s="29"/>
      <c r="E2408" s="29"/>
      <c r="F2408" s="29"/>
      <c r="G2408" s="28"/>
      <c r="H2408" s="28"/>
      <c r="I2408" s="30">
        <f>IF($H2408="","",IFERROR(VLOOKUP($H2408,AcctTbl,2,0),"کد ناشناخته"))</f>
        <v>0</v>
      </c>
      <c r="J2408" s="27">
        <f>IF($H2408="","",IFERROR(VLOOKUP($H2408,AcctTbl,3,0),""))</f>
        <v>0</v>
      </c>
      <c r="K2408" s="29"/>
      <c r="L2408" s="28"/>
      <c r="M2408" s="31"/>
      <c r="N2408" s="29"/>
      <c r="O2408" s="32">
        <f>IF($B2408="",0,IF($U2408="IN",N($M2408),0))</f>
        <v>0</v>
      </c>
      <c r="P2408" s="32">
        <f>IF($B2408="",0,IF(OR($U2408="OUT",$U2408="TRF"),N($M2408),0))</f>
        <v>0</v>
      </c>
      <c r="Q2408" s="32">
        <f>IF($B2408="",0,IF(OR($U2408="OUT",$U2408="TRF"),N($M2408),0))</f>
        <v>0</v>
      </c>
      <c r="R2408" s="32">
        <f>IF($B2408="",0,IF($U2408="IN",N($M2408),0))</f>
        <v>0</v>
      </c>
      <c r="S2408" s="33">
        <f>IF($B2408="","",IF($M2408="","⚠ مبلغ",IF($E2408="","⚠ بانک عامل",IF(AND($U2408="TRF",$F2408=""),"⚠ بانک مقصد",IF(AND($V2408&lt;&gt;"NONE",$V2408&lt;&gt;"",$Z2408=""),"⚠ طرف حساب","✓")))))</f>
        <v>0</v>
      </c>
      <c r="T2408" s="29"/>
      <c r="U2408" s="27">
        <f>IFERROR(VLOOKUP($D2408,BankOpTbl,2,0),"")</f>
        <v>0</v>
      </c>
      <c r="V2408" s="27">
        <f>IFERROR(VLOOKUP($D2408,BankOpTbl,3,0),"")</f>
        <v>0</v>
      </c>
      <c r="W2408" s="27">
        <f>IFERROR(VLOOKUP($D2408,BankOpTbl,4,0),"")</f>
        <v>0</v>
      </c>
      <c r="X2408" s="27">
        <f>IF($E2408="","",IFERROR(VLOOKUP($E2408,BankTbl,4,0),""))</f>
        <v>0</v>
      </c>
      <c r="Y2408" s="27">
        <f>IF($F2408="","",IFERROR(VLOOKUP($F2408,BankTbl,4,0),""))</f>
        <v>0</v>
      </c>
      <c r="Z2408" s="27">
        <f>IF($B2408="","",IF($V2408="PICK",LEFT($N2408,5),IF($V2408="FIXED",$W2408,IF($V2408="CODE",$H2408,""))))</f>
        <v>0</v>
      </c>
    </row>
    <row r="2409" spans="1:26" ht="21" customHeight="1">
      <c r="A2409" s="27">
        <f>IF($B2409="","",COUNTA($B$13:$B2409))</f>
        <v>0</v>
      </c>
      <c r="B2409" s="28"/>
      <c r="C2409" s="28"/>
      <c r="D2409" s="29"/>
      <c r="E2409" s="29"/>
      <c r="F2409" s="29"/>
      <c r="G2409" s="28"/>
      <c r="H2409" s="28"/>
      <c r="I2409" s="30">
        <f>IF($H2409="","",IFERROR(VLOOKUP($H2409,AcctTbl,2,0),"کد ناشناخته"))</f>
        <v>0</v>
      </c>
      <c r="J2409" s="27">
        <f>IF($H2409="","",IFERROR(VLOOKUP($H2409,AcctTbl,3,0),""))</f>
        <v>0</v>
      </c>
      <c r="K2409" s="29"/>
      <c r="L2409" s="28"/>
      <c r="M2409" s="31"/>
      <c r="N2409" s="29"/>
      <c r="O2409" s="32">
        <f>IF($B2409="",0,IF($U2409="IN",N($M2409),0))</f>
        <v>0</v>
      </c>
      <c r="P2409" s="32">
        <f>IF($B2409="",0,IF(OR($U2409="OUT",$U2409="TRF"),N($M2409),0))</f>
        <v>0</v>
      </c>
      <c r="Q2409" s="32">
        <f>IF($B2409="",0,IF(OR($U2409="OUT",$U2409="TRF"),N($M2409),0))</f>
        <v>0</v>
      </c>
      <c r="R2409" s="32">
        <f>IF($B2409="",0,IF($U2409="IN",N($M2409),0))</f>
        <v>0</v>
      </c>
      <c r="S2409" s="33">
        <f>IF($B2409="","",IF($M2409="","⚠ مبلغ",IF($E2409="","⚠ بانک عامل",IF(AND($U2409="TRF",$F2409=""),"⚠ بانک مقصد",IF(AND($V2409&lt;&gt;"NONE",$V2409&lt;&gt;"",$Z2409=""),"⚠ طرف حساب","✓")))))</f>
        <v>0</v>
      </c>
      <c r="T2409" s="29"/>
      <c r="U2409" s="27">
        <f>IFERROR(VLOOKUP($D2409,BankOpTbl,2,0),"")</f>
        <v>0</v>
      </c>
      <c r="V2409" s="27">
        <f>IFERROR(VLOOKUP($D2409,BankOpTbl,3,0),"")</f>
        <v>0</v>
      </c>
      <c r="W2409" s="27">
        <f>IFERROR(VLOOKUP($D2409,BankOpTbl,4,0),"")</f>
        <v>0</v>
      </c>
      <c r="X2409" s="27">
        <f>IF($E2409="","",IFERROR(VLOOKUP($E2409,BankTbl,4,0),""))</f>
        <v>0</v>
      </c>
      <c r="Y2409" s="27">
        <f>IF($F2409="","",IFERROR(VLOOKUP($F2409,BankTbl,4,0),""))</f>
        <v>0</v>
      </c>
      <c r="Z2409" s="27">
        <f>IF($B2409="","",IF($V2409="PICK",LEFT($N2409,5),IF($V2409="FIXED",$W2409,IF($V2409="CODE",$H2409,""))))</f>
        <v>0</v>
      </c>
    </row>
    <row r="2410" spans="1:26" ht="21" customHeight="1">
      <c r="A2410" s="27">
        <f>IF($B2410="","",COUNTA($B$13:$B2410))</f>
        <v>0</v>
      </c>
      <c r="B2410" s="28"/>
      <c r="C2410" s="28"/>
      <c r="D2410" s="29"/>
      <c r="E2410" s="29"/>
      <c r="F2410" s="29"/>
      <c r="G2410" s="28"/>
      <c r="H2410" s="28"/>
      <c r="I2410" s="30">
        <f>IF($H2410="","",IFERROR(VLOOKUP($H2410,AcctTbl,2,0),"کد ناشناخته"))</f>
        <v>0</v>
      </c>
      <c r="J2410" s="27">
        <f>IF($H2410="","",IFERROR(VLOOKUP($H2410,AcctTbl,3,0),""))</f>
        <v>0</v>
      </c>
      <c r="K2410" s="29"/>
      <c r="L2410" s="28"/>
      <c r="M2410" s="31"/>
      <c r="N2410" s="29"/>
      <c r="O2410" s="32">
        <f>IF($B2410="",0,IF($U2410="IN",N($M2410),0))</f>
        <v>0</v>
      </c>
      <c r="P2410" s="32">
        <f>IF($B2410="",0,IF(OR($U2410="OUT",$U2410="TRF"),N($M2410),0))</f>
        <v>0</v>
      </c>
      <c r="Q2410" s="32">
        <f>IF($B2410="",0,IF(OR($U2410="OUT",$U2410="TRF"),N($M2410),0))</f>
        <v>0</v>
      </c>
      <c r="R2410" s="32">
        <f>IF($B2410="",0,IF($U2410="IN",N($M2410),0))</f>
        <v>0</v>
      </c>
      <c r="S2410" s="33">
        <f>IF($B2410="","",IF($M2410="","⚠ مبلغ",IF($E2410="","⚠ بانک عامل",IF(AND($U2410="TRF",$F2410=""),"⚠ بانک مقصد",IF(AND($V2410&lt;&gt;"NONE",$V2410&lt;&gt;"",$Z2410=""),"⚠ طرف حساب","✓")))))</f>
        <v>0</v>
      </c>
      <c r="T2410" s="29"/>
      <c r="U2410" s="27">
        <f>IFERROR(VLOOKUP($D2410,BankOpTbl,2,0),"")</f>
        <v>0</v>
      </c>
      <c r="V2410" s="27">
        <f>IFERROR(VLOOKUP($D2410,BankOpTbl,3,0),"")</f>
        <v>0</v>
      </c>
      <c r="W2410" s="27">
        <f>IFERROR(VLOOKUP($D2410,BankOpTbl,4,0),"")</f>
        <v>0</v>
      </c>
      <c r="X2410" s="27">
        <f>IF($E2410="","",IFERROR(VLOOKUP($E2410,BankTbl,4,0),""))</f>
        <v>0</v>
      </c>
      <c r="Y2410" s="27">
        <f>IF($F2410="","",IFERROR(VLOOKUP($F2410,BankTbl,4,0),""))</f>
        <v>0</v>
      </c>
      <c r="Z2410" s="27">
        <f>IF($B2410="","",IF($V2410="PICK",LEFT($N2410,5),IF($V2410="FIXED",$W2410,IF($V2410="CODE",$H2410,""))))</f>
        <v>0</v>
      </c>
    </row>
    <row r="2411" spans="1:26" ht="21" customHeight="1">
      <c r="A2411" s="27">
        <f>IF($B2411="","",COUNTA($B$13:$B2411))</f>
        <v>0</v>
      </c>
      <c r="B2411" s="28"/>
      <c r="C2411" s="28"/>
      <c r="D2411" s="29"/>
      <c r="E2411" s="29"/>
      <c r="F2411" s="29"/>
      <c r="G2411" s="28"/>
      <c r="H2411" s="28"/>
      <c r="I2411" s="30">
        <f>IF($H2411="","",IFERROR(VLOOKUP($H2411,AcctTbl,2,0),"کد ناشناخته"))</f>
        <v>0</v>
      </c>
      <c r="J2411" s="27">
        <f>IF($H2411="","",IFERROR(VLOOKUP($H2411,AcctTbl,3,0),""))</f>
        <v>0</v>
      </c>
      <c r="K2411" s="29"/>
      <c r="L2411" s="28"/>
      <c r="M2411" s="31"/>
      <c r="N2411" s="29"/>
      <c r="O2411" s="32">
        <f>IF($B2411="",0,IF($U2411="IN",N($M2411),0))</f>
        <v>0</v>
      </c>
      <c r="P2411" s="32">
        <f>IF($B2411="",0,IF(OR($U2411="OUT",$U2411="TRF"),N($M2411),0))</f>
        <v>0</v>
      </c>
      <c r="Q2411" s="32">
        <f>IF($B2411="",0,IF(OR($U2411="OUT",$U2411="TRF"),N($M2411),0))</f>
        <v>0</v>
      </c>
      <c r="R2411" s="32">
        <f>IF($B2411="",0,IF($U2411="IN",N($M2411),0))</f>
        <v>0</v>
      </c>
      <c r="S2411" s="33">
        <f>IF($B2411="","",IF($M2411="","⚠ مبلغ",IF($E2411="","⚠ بانک عامل",IF(AND($U2411="TRF",$F2411=""),"⚠ بانک مقصد",IF(AND($V2411&lt;&gt;"NONE",$V2411&lt;&gt;"",$Z2411=""),"⚠ طرف حساب","✓")))))</f>
        <v>0</v>
      </c>
      <c r="T2411" s="29"/>
      <c r="U2411" s="27">
        <f>IFERROR(VLOOKUP($D2411,BankOpTbl,2,0),"")</f>
        <v>0</v>
      </c>
      <c r="V2411" s="27">
        <f>IFERROR(VLOOKUP($D2411,BankOpTbl,3,0),"")</f>
        <v>0</v>
      </c>
      <c r="W2411" s="27">
        <f>IFERROR(VLOOKUP($D2411,BankOpTbl,4,0),"")</f>
        <v>0</v>
      </c>
      <c r="X2411" s="27">
        <f>IF($E2411="","",IFERROR(VLOOKUP($E2411,BankTbl,4,0),""))</f>
        <v>0</v>
      </c>
      <c r="Y2411" s="27">
        <f>IF($F2411="","",IFERROR(VLOOKUP($F2411,BankTbl,4,0),""))</f>
        <v>0</v>
      </c>
      <c r="Z2411" s="27">
        <f>IF($B2411="","",IF($V2411="PICK",LEFT($N2411,5),IF($V2411="FIXED",$W2411,IF($V2411="CODE",$H2411,""))))</f>
        <v>0</v>
      </c>
    </row>
    <row r="2412" spans="1:26" ht="21" customHeight="1">
      <c r="A2412" s="27">
        <f>IF($B2412="","",COUNTA($B$13:$B2412))</f>
        <v>0</v>
      </c>
      <c r="B2412" s="28"/>
      <c r="C2412" s="28"/>
      <c r="D2412" s="29"/>
      <c r="E2412" s="29"/>
      <c r="F2412" s="29"/>
      <c r="G2412" s="28"/>
      <c r="H2412" s="28"/>
      <c r="I2412" s="30">
        <f>IF($H2412="","",IFERROR(VLOOKUP($H2412,AcctTbl,2,0),"کد ناشناخته"))</f>
        <v>0</v>
      </c>
      <c r="J2412" s="27">
        <f>IF($H2412="","",IFERROR(VLOOKUP($H2412,AcctTbl,3,0),""))</f>
        <v>0</v>
      </c>
      <c r="K2412" s="29"/>
      <c r="L2412" s="28"/>
      <c r="M2412" s="31"/>
      <c r="N2412" s="29"/>
      <c r="O2412" s="32">
        <f>IF($B2412="",0,IF($U2412="IN",N($M2412),0))</f>
        <v>0</v>
      </c>
      <c r="P2412" s="32">
        <f>IF($B2412="",0,IF(OR($U2412="OUT",$U2412="TRF"),N($M2412),0))</f>
        <v>0</v>
      </c>
      <c r="Q2412" s="32">
        <f>IF($B2412="",0,IF(OR($U2412="OUT",$U2412="TRF"),N($M2412),0))</f>
        <v>0</v>
      </c>
      <c r="R2412" s="32">
        <f>IF($B2412="",0,IF($U2412="IN",N($M2412),0))</f>
        <v>0</v>
      </c>
      <c r="S2412" s="33">
        <f>IF($B2412="","",IF($M2412="","⚠ مبلغ",IF($E2412="","⚠ بانک عامل",IF(AND($U2412="TRF",$F2412=""),"⚠ بانک مقصد",IF(AND($V2412&lt;&gt;"NONE",$V2412&lt;&gt;"",$Z2412=""),"⚠ طرف حساب","✓")))))</f>
        <v>0</v>
      </c>
      <c r="T2412" s="29"/>
      <c r="U2412" s="27">
        <f>IFERROR(VLOOKUP($D2412,BankOpTbl,2,0),"")</f>
        <v>0</v>
      </c>
      <c r="V2412" s="27">
        <f>IFERROR(VLOOKUP($D2412,BankOpTbl,3,0),"")</f>
        <v>0</v>
      </c>
      <c r="W2412" s="27">
        <f>IFERROR(VLOOKUP($D2412,BankOpTbl,4,0),"")</f>
        <v>0</v>
      </c>
      <c r="X2412" s="27">
        <f>IF($E2412="","",IFERROR(VLOOKUP($E2412,BankTbl,4,0),""))</f>
        <v>0</v>
      </c>
      <c r="Y2412" s="27">
        <f>IF($F2412="","",IFERROR(VLOOKUP($F2412,BankTbl,4,0),""))</f>
        <v>0</v>
      </c>
      <c r="Z2412" s="27">
        <f>IF($B2412="","",IF($V2412="PICK",LEFT($N2412,5),IF($V2412="FIXED",$W2412,IF($V2412="CODE",$H2412,""))))</f>
        <v>0</v>
      </c>
    </row>
    <row r="2413" spans="1:26" ht="21" customHeight="1">
      <c r="A2413" s="27">
        <f>IF($B2413="","",COUNTA($B$13:$B2413))</f>
        <v>0</v>
      </c>
      <c r="B2413" s="28"/>
      <c r="C2413" s="28"/>
      <c r="D2413" s="29"/>
      <c r="E2413" s="29"/>
      <c r="F2413" s="29"/>
      <c r="G2413" s="28"/>
      <c r="H2413" s="28"/>
      <c r="I2413" s="30">
        <f>IF($H2413="","",IFERROR(VLOOKUP($H2413,AcctTbl,2,0),"کد ناشناخته"))</f>
        <v>0</v>
      </c>
      <c r="J2413" s="27">
        <f>IF($H2413="","",IFERROR(VLOOKUP($H2413,AcctTbl,3,0),""))</f>
        <v>0</v>
      </c>
      <c r="K2413" s="29"/>
      <c r="L2413" s="28"/>
      <c r="M2413" s="31"/>
      <c r="N2413" s="29"/>
      <c r="O2413" s="32">
        <f>IF($B2413="",0,IF($U2413="IN",N($M2413),0))</f>
        <v>0</v>
      </c>
      <c r="P2413" s="32">
        <f>IF($B2413="",0,IF(OR($U2413="OUT",$U2413="TRF"),N($M2413),0))</f>
        <v>0</v>
      </c>
      <c r="Q2413" s="32">
        <f>IF($B2413="",0,IF(OR($U2413="OUT",$U2413="TRF"),N($M2413),0))</f>
        <v>0</v>
      </c>
      <c r="R2413" s="32">
        <f>IF($B2413="",0,IF($U2413="IN",N($M2413),0))</f>
        <v>0</v>
      </c>
      <c r="S2413" s="33">
        <f>IF($B2413="","",IF($M2413="","⚠ مبلغ",IF($E2413="","⚠ بانک عامل",IF(AND($U2413="TRF",$F2413=""),"⚠ بانک مقصد",IF(AND($V2413&lt;&gt;"NONE",$V2413&lt;&gt;"",$Z2413=""),"⚠ طرف حساب","✓")))))</f>
        <v>0</v>
      </c>
      <c r="T2413" s="29"/>
      <c r="U2413" s="27">
        <f>IFERROR(VLOOKUP($D2413,BankOpTbl,2,0),"")</f>
        <v>0</v>
      </c>
      <c r="V2413" s="27">
        <f>IFERROR(VLOOKUP($D2413,BankOpTbl,3,0),"")</f>
        <v>0</v>
      </c>
      <c r="W2413" s="27">
        <f>IFERROR(VLOOKUP($D2413,BankOpTbl,4,0),"")</f>
        <v>0</v>
      </c>
      <c r="X2413" s="27">
        <f>IF($E2413="","",IFERROR(VLOOKUP($E2413,BankTbl,4,0),""))</f>
        <v>0</v>
      </c>
      <c r="Y2413" s="27">
        <f>IF($F2413="","",IFERROR(VLOOKUP($F2413,BankTbl,4,0),""))</f>
        <v>0</v>
      </c>
      <c r="Z2413" s="27">
        <f>IF($B2413="","",IF($V2413="PICK",LEFT($N2413,5),IF($V2413="FIXED",$W2413,IF($V2413="CODE",$H2413,""))))</f>
        <v>0</v>
      </c>
    </row>
    <row r="2414" spans="1:26" ht="21" customHeight="1">
      <c r="A2414" s="27">
        <f>IF($B2414="","",COUNTA($B$13:$B2414))</f>
        <v>0</v>
      </c>
      <c r="B2414" s="28"/>
      <c r="C2414" s="28"/>
      <c r="D2414" s="29"/>
      <c r="E2414" s="29"/>
      <c r="F2414" s="29"/>
      <c r="G2414" s="28"/>
      <c r="H2414" s="28"/>
      <c r="I2414" s="30">
        <f>IF($H2414="","",IFERROR(VLOOKUP($H2414,AcctTbl,2,0),"کد ناشناخته"))</f>
        <v>0</v>
      </c>
      <c r="J2414" s="27">
        <f>IF($H2414="","",IFERROR(VLOOKUP($H2414,AcctTbl,3,0),""))</f>
        <v>0</v>
      </c>
      <c r="K2414" s="29"/>
      <c r="L2414" s="28"/>
      <c r="M2414" s="31"/>
      <c r="N2414" s="29"/>
      <c r="O2414" s="32">
        <f>IF($B2414="",0,IF($U2414="IN",N($M2414),0))</f>
        <v>0</v>
      </c>
      <c r="P2414" s="32">
        <f>IF($B2414="",0,IF(OR($U2414="OUT",$U2414="TRF"),N($M2414),0))</f>
        <v>0</v>
      </c>
      <c r="Q2414" s="32">
        <f>IF($B2414="",0,IF(OR($U2414="OUT",$U2414="TRF"),N($M2414),0))</f>
        <v>0</v>
      </c>
      <c r="R2414" s="32">
        <f>IF($B2414="",0,IF($U2414="IN",N($M2414),0))</f>
        <v>0</v>
      </c>
      <c r="S2414" s="33">
        <f>IF($B2414="","",IF($M2414="","⚠ مبلغ",IF($E2414="","⚠ بانک عامل",IF(AND($U2414="TRF",$F2414=""),"⚠ بانک مقصد",IF(AND($V2414&lt;&gt;"NONE",$V2414&lt;&gt;"",$Z2414=""),"⚠ طرف حساب","✓")))))</f>
        <v>0</v>
      </c>
      <c r="T2414" s="29"/>
      <c r="U2414" s="27">
        <f>IFERROR(VLOOKUP($D2414,BankOpTbl,2,0),"")</f>
        <v>0</v>
      </c>
      <c r="V2414" s="27">
        <f>IFERROR(VLOOKUP($D2414,BankOpTbl,3,0),"")</f>
        <v>0</v>
      </c>
      <c r="W2414" s="27">
        <f>IFERROR(VLOOKUP($D2414,BankOpTbl,4,0),"")</f>
        <v>0</v>
      </c>
      <c r="X2414" s="27">
        <f>IF($E2414="","",IFERROR(VLOOKUP($E2414,BankTbl,4,0),""))</f>
        <v>0</v>
      </c>
      <c r="Y2414" s="27">
        <f>IF($F2414="","",IFERROR(VLOOKUP($F2414,BankTbl,4,0),""))</f>
        <v>0</v>
      </c>
      <c r="Z2414" s="27">
        <f>IF($B2414="","",IF($V2414="PICK",LEFT($N2414,5),IF($V2414="FIXED",$W2414,IF($V2414="CODE",$H2414,""))))</f>
        <v>0</v>
      </c>
    </row>
    <row r="2415" spans="1:26" ht="21" customHeight="1">
      <c r="A2415" s="27">
        <f>IF($B2415="","",COUNTA($B$13:$B2415))</f>
        <v>0</v>
      </c>
      <c r="B2415" s="28"/>
      <c r="C2415" s="28"/>
      <c r="D2415" s="29"/>
      <c r="E2415" s="29"/>
      <c r="F2415" s="29"/>
      <c r="G2415" s="28"/>
      <c r="H2415" s="28"/>
      <c r="I2415" s="30">
        <f>IF($H2415="","",IFERROR(VLOOKUP($H2415,AcctTbl,2,0),"کد ناشناخته"))</f>
        <v>0</v>
      </c>
      <c r="J2415" s="27">
        <f>IF($H2415="","",IFERROR(VLOOKUP($H2415,AcctTbl,3,0),""))</f>
        <v>0</v>
      </c>
      <c r="K2415" s="29"/>
      <c r="L2415" s="28"/>
      <c r="M2415" s="31"/>
      <c r="N2415" s="29"/>
      <c r="O2415" s="32">
        <f>IF($B2415="",0,IF($U2415="IN",N($M2415),0))</f>
        <v>0</v>
      </c>
      <c r="P2415" s="32">
        <f>IF($B2415="",0,IF(OR($U2415="OUT",$U2415="TRF"),N($M2415),0))</f>
        <v>0</v>
      </c>
      <c r="Q2415" s="32">
        <f>IF($B2415="",0,IF(OR($U2415="OUT",$U2415="TRF"),N($M2415),0))</f>
        <v>0</v>
      </c>
      <c r="R2415" s="32">
        <f>IF($B2415="",0,IF($U2415="IN",N($M2415),0))</f>
        <v>0</v>
      </c>
      <c r="S2415" s="33">
        <f>IF($B2415="","",IF($M2415="","⚠ مبلغ",IF($E2415="","⚠ بانک عامل",IF(AND($U2415="TRF",$F2415=""),"⚠ بانک مقصد",IF(AND($V2415&lt;&gt;"NONE",$V2415&lt;&gt;"",$Z2415=""),"⚠ طرف حساب","✓")))))</f>
        <v>0</v>
      </c>
      <c r="T2415" s="29"/>
      <c r="U2415" s="27">
        <f>IFERROR(VLOOKUP($D2415,BankOpTbl,2,0),"")</f>
        <v>0</v>
      </c>
      <c r="V2415" s="27">
        <f>IFERROR(VLOOKUP($D2415,BankOpTbl,3,0),"")</f>
        <v>0</v>
      </c>
      <c r="W2415" s="27">
        <f>IFERROR(VLOOKUP($D2415,BankOpTbl,4,0),"")</f>
        <v>0</v>
      </c>
      <c r="X2415" s="27">
        <f>IF($E2415="","",IFERROR(VLOOKUP($E2415,BankTbl,4,0),""))</f>
        <v>0</v>
      </c>
      <c r="Y2415" s="27">
        <f>IF($F2415="","",IFERROR(VLOOKUP($F2415,BankTbl,4,0),""))</f>
        <v>0</v>
      </c>
      <c r="Z2415" s="27">
        <f>IF($B2415="","",IF($V2415="PICK",LEFT($N2415,5),IF($V2415="FIXED",$W2415,IF($V2415="CODE",$H2415,""))))</f>
        <v>0</v>
      </c>
    </row>
    <row r="2416" spans="1:26" ht="21" customHeight="1">
      <c r="A2416" s="27">
        <f>IF($B2416="","",COUNTA($B$13:$B2416))</f>
        <v>0</v>
      </c>
      <c r="B2416" s="28"/>
      <c r="C2416" s="28"/>
      <c r="D2416" s="29"/>
      <c r="E2416" s="29"/>
      <c r="F2416" s="29"/>
      <c r="G2416" s="28"/>
      <c r="H2416" s="28"/>
      <c r="I2416" s="30">
        <f>IF($H2416="","",IFERROR(VLOOKUP($H2416,AcctTbl,2,0),"کد ناشناخته"))</f>
        <v>0</v>
      </c>
      <c r="J2416" s="27">
        <f>IF($H2416="","",IFERROR(VLOOKUP($H2416,AcctTbl,3,0),""))</f>
        <v>0</v>
      </c>
      <c r="K2416" s="29"/>
      <c r="L2416" s="28"/>
      <c r="M2416" s="31"/>
      <c r="N2416" s="29"/>
      <c r="O2416" s="32">
        <f>IF($B2416="",0,IF($U2416="IN",N($M2416),0))</f>
        <v>0</v>
      </c>
      <c r="P2416" s="32">
        <f>IF($B2416="",0,IF(OR($U2416="OUT",$U2416="TRF"),N($M2416),0))</f>
        <v>0</v>
      </c>
      <c r="Q2416" s="32">
        <f>IF($B2416="",0,IF(OR($U2416="OUT",$U2416="TRF"),N($M2416),0))</f>
        <v>0</v>
      </c>
      <c r="R2416" s="32">
        <f>IF($B2416="",0,IF($U2416="IN",N($M2416),0))</f>
        <v>0</v>
      </c>
      <c r="S2416" s="33">
        <f>IF($B2416="","",IF($M2416="","⚠ مبلغ",IF($E2416="","⚠ بانک عامل",IF(AND($U2416="TRF",$F2416=""),"⚠ بانک مقصد",IF(AND($V2416&lt;&gt;"NONE",$V2416&lt;&gt;"",$Z2416=""),"⚠ طرف حساب","✓")))))</f>
        <v>0</v>
      </c>
      <c r="T2416" s="29"/>
      <c r="U2416" s="27">
        <f>IFERROR(VLOOKUP($D2416,BankOpTbl,2,0),"")</f>
        <v>0</v>
      </c>
      <c r="V2416" s="27">
        <f>IFERROR(VLOOKUP($D2416,BankOpTbl,3,0),"")</f>
        <v>0</v>
      </c>
      <c r="W2416" s="27">
        <f>IFERROR(VLOOKUP($D2416,BankOpTbl,4,0),"")</f>
        <v>0</v>
      </c>
      <c r="X2416" s="27">
        <f>IF($E2416="","",IFERROR(VLOOKUP($E2416,BankTbl,4,0),""))</f>
        <v>0</v>
      </c>
      <c r="Y2416" s="27">
        <f>IF($F2416="","",IFERROR(VLOOKUP($F2416,BankTbl,4,0),""))</f>
        <v>0</v>
      </c>
      <c r="Z2416" s="27">
        <f>IF($B2416="","",IF($V2416="PICK",LEFT($N2416,5),IF($V2416="FIXED",$W2416,IF($V2416="CODE",$H2416,""))))</f>
        <v>0</v>
      </c>
    </row>
    <row r="2417" spans="1:26" ht="21" customHeight="1">
      <c r="A2417" s="27">
        <f>IF($B2417="","",COUNTA($B$13:$B2417))</f>
        <v>0</v>
      </c>
      <c r="B2417" s="28"/>
      <c r="C2417" s="28"/>
      <c r="D2417" s="29"/>
      <c r="E2417" s="29"/>
      <c r="F2417" s="29"/>
      <c r="G2417" s="28"/>
      <c r="H2417" s="28"/>
      <c r="I2417" s="30">
        <f>IF($H2417="","",IFERROR(VLOOKUP($H2417,AcctTbl,2,0),"کد ناشناخته"))</f>
        <v>0</v>
      </c>
      <c r="J2417" s="27">
        <f>IF($H2417="","",IFERROR(VLOOKUP($H2417,AcctTbl,3,0),""))</f>
        <v>0</v>
      </c>
      <c r="K2417" s="29"/>
      <c r="L2417" s="28"/>
      <c r="M2417" s="31"/>
      <c r="N2417" s="29"/>
      <c r="O2417" s="32">
        <f>IF($B2417="",0,IF($U2417="IN",N($M2417),0))</f>
        <v>0</v>
      </c>
      <c r="P2417" s="32">
        <f>IF($B2417="",0,IF(OR($U2417="OUT",$U2417="TRF"),N($M2417),0))</f>
        <v>0</v>
      </c>
      <c r="Q2417" s="32">
        <f>IF($B2417="",0,IF(OR($U2417="OUT",$U2417="TRF"),N($M2417),0))</f>
        <v>0</v>
      </c>
      <c r="R2417" s="32">
        <f>IF($B2417="",0,IF($U2417="IN",N($M2417),0))</f>
        <v>0</v>
      </c>
      <c r="S2417" s="33">
        <f>IF($B2417="","",IF($M2417="","⚠ مبلغ",IF($E2417="","⚠ بانک عامل",IF(AND($U2417="TRF",$F2417=""),"⚠ بانک مقصد",IF(AND($V2417&lt;&gt;"NONE",$V2417&lt;&gt;"",$Z2417=""),"⚠ طرف حساب","✓")))))</f>
        <v>0</v>
      </c>
      <c r="T2417" s="29"/>
      <c r="U2417" s="27">
        <f>IFERROR(VLOOKUP($D2417,BankOpTbl,2,0),"")</f>
        <v>0</v>
      </c>
      <c r="V2417" s="27">
        <f>IFERROR(VLOOKUP($D2417,BankOpTbl,3,0),"")</f>
        <v>0</v>
      </c>
      <c r="W2417" s="27">
        <f>IFERROR(VLOOKUP($D2417,BankOpTbl,4,0),"")</f>
        <v>0</v>
      </c>
      <c r="X2417" s="27">
        <f>IF($E2417="","",IFERROR(VLOOKUP($E2417,BankTbl,4,0),""))</f>
        <v>0</v>
      </c>
      <c r="Y2417" s="27">
        <f>IF($F2417="","",IFERROR(VLOOKUP($F2417,BankTbl,4,0),""))</f>
        <v>0</v>
      </c>
      <c r="Z2417" s="27">
        <f>IF($B2417="","",IF($V2417="PICK",LEFT($N2417,5),IF($V2417="FIXED",$W2417,IF($V2417="CODE",$H2417,""))))</f>
        <v>0</v>
      </c>
    </row>
    <row r="2418" spans="1:26" ht="21" customHeight="1">
      <c r="A2418" s="27">
        <f>IF($B2418="","",COUNTA($B$13:$B2418))</f>
        <v>0</v>
      </c>
      <c r="B2418" s="28"/>
      <c r="C2418" s="28"/>
      <c r="D2418" s="29"/>
      <c r="E2418" s="29"/>
      <c r="F2418" s="29"/>
      <c r="G2418" s="28"/>
      <c r="H2418" s="28"/>
      <c r="I2418" s="30">
        <f>IF($H2418="","",IFERROR(VLOOKUP($H2418,AcctTbl,2,0),"کد ناشناخته"))</f>
        <v>0</v>
      </c>
      <c r="J2418" s="27">
        <f>IF($H2418="","",IFERROR(VLOOKUP($H2418,AcctTbl,3,0),""))</f>
        <v>0</v>
      </c>
      <c r="K2418" s="29"/>
      <c r="L2418" s="28"/>
      <c r="M2418" s="31"/>
      <c r="N2418" s="29"/>
      <c r="O2418" s="32">
        <f>IF($B2418="",0,IF($U2418="IN",N($M2418),0))</f>
        <v>0</v>
      </c>
      <c r="P2418" s="32">
        <f>IF($B2418="",0,IF(OR($U2418="OUT",$U2418="TRF"),N($M2418),0))</f>
        <v>0</v>
      </c>
      <c r="Q2418" s="32">
        <f>IF($B2418="",0,IF(OR($U2418="OUT",$U2418="TRF"),N($M2418),0))</f>
        <v>0</v>
      </c>
      <c r="R2418" s="32">
        <f>IF($B2418="",0,IF($U2418="IN",N($M2418),0))</f>
        <v>0</v>
      </c>
      <c r="S2418" s="33">
        <f>IF($B2418="","",IF($M2418="","⚠ مبلغ",IF($E2418="","⚠ بانک عامل",IF(AND($U2418="TRF",$F2418=""),"⚠ بانک مقصد",IF(AND($V2418&lt;&gt;"NONE",$V2418&lt;&gt;"",$Z2418=""),"⚠ طرف حساب","✓")))))</f>
        <v>0</v>
      </c>
      <c r="T2418" s="29"/>
      <c r="U2418" s="27">
        <f>IFERROR(VLOOKUP($D2418,BankOpTbl,2,0),"")</f>
        <v>0</v>
      </c>
      <c r="V2418" s="27">
        <f>IFERROR(VLOOKUP($D2418,BankOpTbl,3,0),"")</f>
        <v>0</v>
      </c>
      <c r="W2418" s="27">
        <f>IFERROR(VLOOKUP($D2418,BankOpTbl,4,0),"")</f>
        <v>0</v>
      </c>
      <c r="X2418" s="27">
        <f>IF($E2418="","",IFERROR(VLOOKUP($E2418,BankTbl,4,0),""))</f>
        <v>0</v>
      </c>
      <c r="Y2418" s="27">
        <f>IF($F2418="","",IFERROR(VLOOKUP($F2418,BankTbl,4,0),""))</f>
        <v>0</v>
      </c>
      <c r="Z2418" s="27">
        <f>IF($B2418="","",IF($V2418="PICK",LEFT($N2418,5),IF($V2418="FIXED",$W2418,IF($V2418="CODE",$H2418,""))))</f>
        <v>0</v>
      </c>
    </row>
    <row r="2419" spans="1:26" ht="21" customHeight="1">
      <c r="A2419" s="27">
        <f>IF($B2419="","",COUNTA($B$13:$B2419))</f>
        <v>0</v>
      </c>
      <c r="B2419" s="28"/>
      <c r="C2419" s="28"/>
      <c r="D2419" s="29"/>
      <c r="E2419" s="29"/>
      <c r="F2419" s="29"/>
      <c r="G2419" s="28"/>
      <c r="H2419" s="28"/>
      <c r="I2419" s="30">
        <f>IF($H2419="","",IFERROR(VLOOKUP($H2419,AcctTbl,2,0),"کد ناشناخته"))</f>
        <v>0</v>
      </c>
      <c r="J2419" s="27">
        <f>IF($H2419="","",IFERROR(VLOOKUP($H2419,AcctTbl,3,0),""))</f>
        <v>0</v>
      </c>
      <c r="K2419" s="29"/>
      <c r="L2419" s="28"/>
      <c r="M2419" s="31"/>
      <c r="N2419" s="29"/>
      <c r="O2419" s="32">
        <f>IF($B2419="",0,IF($U2419="IN",N($M2419),0))</f>
        <v>0</v>
      </c>
      <c r="P2419" s="32">
        <f>IF($B2419="",0,IF(OR($U2419="OUT",$U2419="TRF"),N($M2419),0))</f>
        <v>0</v>
      </c>
      <c r="Q2419" s="32">
        <f>IF($B2419="",0,IF(OR($U2419="OUT",$U2419="TRF"),N($M2419),0))</f>
        <v>0</v>
      </c>
      <c r="R2419" s="32">
        <f>IF($B2419="",0,IF($U2419="IN",N($M2419),0))</f>
        <v>0</v>
      </c>
      <c r="S2419" s="33">
        <f>IF($B2419="","",IF($M2419="","⚠ مبلغ",IF($E2419="","⚠ بانک عامل",IF(AND($U2419="TRF",$F2419=""),"⚠ بانک مقصد",IF(AND($V2419&lt;&gt;"NONE",$V2419&lt;&gt;"",$Z2419=""),"⚠ طرف حساب","✓")))))</f>
        <v>0</v>
      </c>
      <c r="T2419" s="29"/>
      <c r="U2419" s="27">
        <f>IFERROR(VLOOKUP($D2419,BankOpTbl,2,0),"")</f>
        <v>0</v>
      </c>
      <c r="V2419" s="27">
        <f>IFERROR(VLOOKUP($D2419,BankOpTbl,3,0),"")</f>
        <v>0</v>
      </c>
      <c r="W2419" s="27">
        <f>IFERROR(VLOOKUP($D2419,BankOpTbl,4,0),"")</f>
        <v>0</v>
      </c>
      <c r="X2419" s="27">
        <f>IF($E2419="","",IFERROR(VLOOKUP($E2419,BankTbl,4,0),""))</f>
        <v>0</v>
      </c>
      <c r="Y2419" s="27">
        <f>IF($F2419="","",IFERROR(VLOOKUP($F2419,BankTbl,4,0),""))</f>
        <v>0</v>
      </c>
      <c r="Z2419" s="27">
        <f>IF($B2419="","",IF($V2419="PICK",LEFT($N2419,5),IF($V2419="FIXED",$W2419,IF($V2419="CODE",$H2419,""))))</f>
        <v>0</v>
      </c>
    </row>
    <row r="2420" spans="1:26" ht="21" customHeight="1">
      <c r="A2420" s="27">
        <f>IF($B2420="","",COUNTA($B$13:$B2420))</f>
        <v>0</v>
      </c>
      <c r="B2420" s="28"/>
      <c r="C2420" s="28"/>
      <c r="D2420" s="29"/>
      <c r="E2420" s="29"/>
      <c r="F2420" s="29"/>
      <c r="G2420" s="28"/>
      <c r="H2420" s="28"/>
      <c r="I2420" s="30">
        <f>IF($H2420="","",IFERROR(VLOOKUP($H2420,AcctTbl,2,0),"کد ناشناخته"))</f>
        <v>0</v>
      </c>
      <c r="J2420" s="27">
        <f>IF($H2420="","",IFERROR(VLOOKUP($H2420,AcctTbl,3,0),""))</f>
        <v>0</v>
      </c>
      <c r="K2420" s="29"/>
      <c r="L2420" s="28"/>
      <c r="M2420" s="31"/>
      <c r="N2420" s="29"/>
      <c r="O2420" s="32">
        <f>IF($B2420="",0,IF($U2420="IN",N($M2420),0))</f>
        <v>0</v>
      </c>
      <c r="P2420" s="32">
        <f>IF($B2420="",0,IF(OR($U2420="OUT",$U2420="TRF"),N($M2420),0))</f>
        <v>0</v>
      </c>
      <c r="Q2420" s="32">
        <f>IF($B2420="",0,IF(OR($U2420="OUT",$U2420="TRF"),N($M2420),0))</f>
        <v>0</v>
      </c>
      <c r="R2420" s="32">
        <f>IF($B2420="",0,IF($U2420="IN",N($M2420),0))</f>
        <v>0</v>
      </c>
      <c r="S2420" s="33">
        <f>IF($B2420="","",IF($M2420="","⚠ مبلغ",IF($E2420="","⚠ بانک عامل",IF(AND($U2420="TRF",$F2420=""),"⚠ بانک مقصد",IF(AND($V2420&lt;&gt;"NONE",$V2420&lt;&gt;"",$Z2420=""),"⚠ طرف حساب","✓")))))</f>
        <v>0</v>
      </c>
      <c r="T2420" s="29"/>
      <c r="U2420" s="27">
        <f>IFERROR(VLOOKUP($D2420,BankOpTbl,2,0),"")</f>
        <v>0</v>
      </c>
      <c r="V2420" s="27">
        <f>IFERROR(VLOOKUP($D2420,BankOpTbl,3,0),"")</f>
        <v>0</v>
      </c>
      <c r="W2420" s="27">
        <f>IFERROR(VLOOKUP($D2420,BankOpTbl,4,0),"")</f>
        <v>0</v>
      </c>
      <c r="X2420" s="27">
        <f>IF($E2420="","",IFERROR(VLOOKUP($E2420,BankTbl,4,0),""))</f>
        <v>0</v>
      </c>
      <c r="Y2420" s="27">
        <f>IF($F2420="","",IFERROR(VLOOKUP($F2420,BankTbl,4,0),""))</f>
        <v>0</v>
      </c>
      <c r="Z2420" s="27">
        <f>IF($B2420="","",IF($V2420="PICK",LEFT($N2420,5),IF($V2420="FIXED",$W2420,IF($V2420="CODE",$H2420,""))))</f>
        <v>0</v>
      </c>
    </row>
    <row r="2421" spans="1:26" ht="21" customHeight="1">
      <c r="A2421" s="27">
        <f>IF($B2421="","",COUNTA($B$13:$B2421))</f>
        <v>0</v>
      </c>
      <c r="B2421" s="28"/>
      <c r="C2421" s="28"/>
      <c r="D2421" s="29"/>
      <c r="E2421" s="29"/>
      <c r="F2421" s="29"/>
      <c r="G2421" s="28"/>
      <c r="H2421" s="28"/>
      <c r="I2421" s="30">
        <f>IF($H2421="","",IFERROR(VLOOKUP($H2421,AcctTbl,2,0),"کد ناشناخته"))</f>
        <v>0</v>
      </c>
      <c r="J2421" s="27">
        <f>IF($H2421="","",IFERROR(VLOOKUP($H2421,AcctTbl,3,0),""))</f>
        <v>0</v>
      </c>
      <c r="K2421" s="29"/>
      <c r="L2421" s="28"/>
      <c r="M2421" s="31"/>
      <c r="N2421" s="29"/>
      <c r="O2421" s="32">
        <f>IF($B2421="",0,IF($U2421="IN",N($M2421),0))</f>
        <v>0</v>
      </c>
      <c r="P2421" s="32">
        <f>IF($B2421="",0,IF(OR($U2421="OUT",$U2421="TRF"),N($M2421),0))</f>
        <v>0</v>
      </c>
      <c r="Q2421" s="32">
        <f>IF($B2421="",0,IF(OR($U2421="OUT",$U2421="TRF"),N($M2421),0))</f>
        <v>0</v>
      </c>
      <c r="R2421" s="32">
        <f>IF($B2421="",0,IF($U2421="IN",N($M2421),0))</f>
        <v>0</v>
      </c>
      <c r="S2421" s="33">
        <f>IF($B2421="","",IF($M2421="","⚠ مبلغ",IF($E2421="","⚠ بانک عامل",IF(AND($U2421="TRF",$F2421=""),"⚠ بانک مقصد",IF(AND($V2421&lt;&gt;"NONE",$V2421&lt;&gt;"",$Z2421=""),"⚠ طرف حساب","✓")))))</f>
        <v>0</v>
      </c>
      <c r="T2421" s="29"/>
      <c r="U2421" s="27">
        <f>IFERROR(VLOOKUP($D2421,BankOpTbl,2,0),"")</f>
        <v>0</v>
      </c>
      <c r="V2421" s="27">
        <f>IFERROR(VLOOKUP($D2421,BankOpTbl,3,0),"")</f>
        <v>0</v>
      </c>
      <c r="W2421" s="27">
        <f>IFERROR(VLOOKUP($D2421,BankOpTbl,4,0),"")</f>
        <v>0</v>
      </c>
      <c r="X2421" s="27">
        <f>IF($E2421="","",IFERROR(VLOOKUP($E2421,BankTbl,4,0),""))</f>
        <v>0</v>
      </c>
      <c r="Y2421" s="27">
        <f>IF($F2421="","",IFERROR(VLOOKUP($F2421,BankTbl,4,0),""))</f>
        <v>0</v>
      </c>
      <c r="Z2421" s="27">
        <f>IF($B2421="","",IF($V2421="PICK",LEFT($N2421,5),IF($V2421="FIXED",$W2421,IF($V2421="CODE",$H2421,""))))</f>
        <v>0</v>
      </c>
    </row>
    <row r="2422" spans="1:26" ht="21" customHeight="1">
      <c r="A2422" s="27">
        <f>IF($B2422="","",COUNTA($B$13:$B2422))</f>
        <v>0</v>
      </c>
      <c r="B2422" s="28"/>
      <c r="C2422" s="28"/>
      <c r="D2422" s="29"/>
      <c r="E2422" s="29"/>
      <c r="F2422" s="29"/>
      <c r="G2422" s="28"/>
      <c r="H2422" s="28"/>
      <c r="I2422" s="30">
        <f>IF($H2422="","",IFERROR(VLOOKUP($H2422,AcctTbl,2,0),"کد ناشناخته"))</f>
        <v>0</v>
      </c>
      <c r="J2422" s="27">
        <f>IF($H2422="","",IFERROR(VLOOKUP($H2422,AcctTbl,3,0),""))</f>
        <v>0</v>
      </c>
      <c r="K2422" s="29"/>
      <c r="L2422" s="28"/>
      <c r="M2422" s="31"/>
      <c r="N2422" s="29"/>
      <c r="O2422" s="32">
        <f>IF($B2422="",0,IF($U2422="IN",N($M2422),0))</f>
        <v>0</v>
      </c>
      <c r="P2422" s="32">
        <f>IF($B2422="",0,IF(OR($U2422="OUT",$U2422="TRF"),N($M2422),0))</f>
        <v>0</v>
      </c>
      <c r="Q2422" s="32">
        <f>IF($B2422="",0,IF(OR($U2422="OUT",$U2422="TRF"),N($M2422),0))</f>
        <v>0</v>
      </c>
      <c r="R2422" s="32">
        <f>IF($B2422="",0,IF($U2422="IN",N($M2422),0))</f>
        <v>0</v>
      </c>
      <c r="S2422" s="33">
        <f>IF($B2422="","",IF($M2422="","⚠ مبلغ",IF($E2422="","⚠ بانک عامل",IF(AND($U2422="TRF",$F2422=""),"⚠ بانک مقصد",IF(AND($V2422&lt;&gt;"NONE",$V2422&lt;&gt;"",$Z2422=""),"⚠ طرف حساب","✓")))))</f>
        <v>0</v>
      </c>
      <c r="T2422" s="29"/>
      <c r="U2422" s="27">
        <f>IFERROR(VLOOKUP($D2422,BankOpTbl,2,0),"")</f>
        <v>0</v>
      </c>
      <c r="V2422" s="27">
        <f>IFERROR(VLOOKUP($D2422,BankOpTbl,3,0),"")</f>
        <v>0</v>
      </c>
      <c r="W2422" s="27">
        <f>IFERROR(VLOOKUP($D2422,BankOpTbl,4,0),"")</f>
        <v>0</v>
      </c>
      <c r="X2422" s="27">
        <f>IF($E2422="","",IFERROR(VLOOKUP($E2422,BankTbl,4,0),""))</f>
        <v>0</v>
      </c>
      <c r="Y2422" s="27">
        <f>IF($F2422="","",IFERROR(VLOOKUP($F2422,BankTbl,4,0),""))</f>
        <v>0</v>
      </c>
      <c r="Z2422" s="27">
        <f>IF($B2422="","",IF($V2422="PICK",LEFT($N2422,5),IF($V2422="FIXED",$W2422,IF($V2422="CODE",$H2422,""))))</f>
        <v>0</v>
      </c>
    </row>
    <row r="2423" spans="1:26" ht="21" customHeight="1">
      <c r="A2423" s="27">
        <f>IF($B2423="","",COUNTA($B$13:$B2423))</f>
        <v>0</v>
      </c>
      <c r="B2423" s="28"/>
      <c r="C2423" s="28"/>
      <c r="D2423" s="29"/>
      <c r="E2423" s="29"/>
      <c r="F2423" s="29"/>
      <c r="G2423" s="28"/>
      <c r="H2423" s="28"/>
      <c r="I2423" s="30">
        <f>IF($H2423="","",IFERROR(VLOOKUP($H2423,AcctTbl,2,0),"کد ناشناخته"))</f>
        <v>0</v>
      </c>
      <c r="J2423" s="27">
        <f>IF($H2423="","",IFERROR(VLOOKUP($H2423,AcctTbl,3,0),""))</f>
        <v>0</v>
      </c>
      <c r="K2423" s="29"/>
      <c r="L2423" s="28"/>
      <c r="M2423" s="31"/>
      <c r="N2423" s="29"/>
      <c r="O2423" s="32">
        <f>IF($B2423="",0,IF($U2423="IN",N($M2423),0))</f>
        <v>0</v>
      </c>
      <c r="P2423" s="32">
        <f>IF($B2423="",0,IF(OR($U2423="OUT",$U2423="TRF"),N($M2423),0))</f>
        <v>0</v>
      </c>
      <c r="Q2423" s="32">
        <f>IF($B2423="",0,IF(OR($U2423="OUT",$U2423="TRF"),N($M2423),0))</f>
        <v>0</v>
      </c>
      <c r="R2423" s="32">
        <f>IF($B2423="",0,IF($U2423="IN",N($M2423),0))</f>
        <v>0</v>
      </c>
      <c r="S2423" s="33">
        <f>IF($B2423="","",IF($M2423="","⚠ مبلغ",IF($E2423="","⚠ بانک عامل",IF(AND($U2423="TRF",$F2423=""),"⚠ بانک مقصد",IF(AND($V2423&lt;&gt;"NONE",$V2423&lt;&gt;"",$Z2423=""),"⚠ طرف حساب","✓")))))</f>
        <v>0</v>
      </c>
      <c r="T2423" s="29"/>
      <c r="U2423" s="27">
        <f>IFERROR(VLOOKUP($D2423,BankOpTbl,2,0),"")</f>
        <v>0</v>
      </c>
      <c r="V2423" s="27">
        <f>IFERROR(VLOOKUP($D2423,BankOpTbl,3,0),"")</f>
        <v>0</v>
      </c>
      <c r="W2423" s="27">
        <f>IFERROR(VLOOKUP($D2423,BankOpTbl,4,0),"")</f>
        <v>0</v>
      </c>
      <c r="X2423" s="27">
        <f>IF($E2423="","",IFERROR(VLOOKUP($E2423,BankTbl,4,0),""))</f>
        <v>0</v>
      </c>
      <c r="Y2423" s="27">
        <f>IF($F2423="","",IFERROR(VLOOKUP($F2423,BankTbl,4,0),""))</f>
        <v>0</v>
      </c>
      <c r="Z2423" s="27">
        <f>IF($B2423="","",IF($V2423="PICK",LEFT($N2423,5),IF($V2423="FIXED",$W2423,IF($V2423="CODE",$H2423,""))))</f>
        <v>0</v>
      </c>
    </row>
    <row r="2424" spans="1:26" ht="21" customHeight="1">
      <c r="A2424" s="27">
        <f>IF($B2424="","",COUNTA($B$13:$B2424))</f>
        <v>0</v>
      </c>
      <c r="B2424" s="28"/>
      <c r="C2424" s="28"/>
      <c r="D2424" s="29"/>
      <c r="E2424" s="29"/>
      <c r="F2424" s="29"/>
      <c r="G2424" s="28"/>
      <c r="H2424" s="28"/>
      <c r="I2424" s="30">
        <f>IF($H2424="","",IFERROR(VLOOKUP($H2424,AcctTbl,2,0),"کد ناشناخته"))</f>
        <v>0</v>
      </c>
      <c r="J2424" s="27">
        <f>IF($H2424="","",IFERROR(VLOOKUP($H2424,AcctTbl,3,0),""))</f>
        <v>0</v>
      </c>
      <c r="K2424" s="29"/>
      <c r="L2424" s="28"/>
      <c r="M2424" s="31"/>
      <c r="N2424" s="29"/>
      <c r="O2424" s="32">
        <f>IF($B2424="",0,IF($U2424="IN",N($M2424),0))</f>
        <v>0</v>
      </c>
      <c r="P2424" s="32">
        <f>IF($B2424="",0,IF(OR($U2424="OUT",$U2424="TRF"),N($M2424),0))</f>
        <v>0</v>
      </c>
      <c r="Q2424" s="32">
        <f>IF($B2424="",0,IF(OR($U2424="OUT",$U2424="TRF"),N($M2424),0))</f>
        <v>0</v>
      </c>
      <c r="R2424" s="32">
        <f>IF($B2424="",0,IF($U2424="IN",N($M2424),0))</f>
        <v>0</v>
      </c>
      <c r="S2424" s="33">
        <f>IF($B2424="","",IF($M2424="","⚠ مبلغ",IF($E2424="","⚠ بانک عامل",IF(AND($U2424="TRF",$F2424=""),"⚠ بانک مقصد",IF(AND($V2424&lt;&gt;"NONE",$V2424&lt;&gt;"",$Z2424=""),"⚠ طرف حساب","✓")))))</f>
        <v>0</v>
      </c>
      <c r="T2424" s="29"/>
      <c r="U2424" s="27">
        <f>IFERROR(VLOOKUP($D2424,BankOpTbl,2,0),"")</f>
        <v>0</v>
      </c>
      <c r="V2424" s="27">
        <f>IFERROR(VLOOKUP($D2424,BankOpTbl,3,0),"")</f>
        <v>0</v>
      </c>
      <c r="W2424" s="27">
        <f>IFERROR(VLOOKUP($D2424,BankOpTbl,4,0),"")</f>
        <v>0</v>
      </c>
      <c r="X2424" s="27">
        <f>IF($E2424="","",IFERROR(VLOOKUP($E2424,BankTbl,4,0),""))</f>
        <v>0</v>
      </c>
      <c r="Y2424" s="27">
        <f>IF($F2424="","",IFERROR(VLOOKUP($F2424,BankTbl,4,0),""))</f>
        <v>0</v>
      </c>
      <c r="Z2424" s="27">
        <f>IF($B2424="","",IF($V2424="PICK",LEFT($N2424,5),IF($V2424="FIXED",$W2424,IF($V2424="CODE",$H2424,""))))</f>
        <v>0</v>
      </c>
    </row>
    <row r="2425" spans="1:26" ht="21" customHeight="1">
      <c r="A2425" s="27">
        <f>IF($B2425="","",COUNTA($B$13:$B2425))</f>
        <v>0</v>
      </c>
      <c r="B2425" s="28"/>
      <c r="C2425" s="28"/>
      <c r="D2425" s="29"/>
      <c r="E2425" s="29"/>
      <c r="F2425" s="29"/>
      <c r="G2425" s="28"/>
      <c r="H2425" s="28"/>
      <c r="I2425" s="30">
        <f>IF($H2425="","",IFERROR(VLOOKUP($H2425,AcctTbl,2,0),"کد ناشناخته"))</f>
        <v>0</v>
      </c>
      <c r="J2425" s="27">
        <f>IF($H2425="","",IFERROR(VLOOKUP($H2425,AcctTbl,3,0),""))</f>
        <v>0</v>
      </c>
      <c r="K2425" s="29"/>
      <c r="L2425" s="28"/>
      <c r="M2425" s="31"/>
      <c r="N2425" s="29"/>
      <c r="O2425" s="32">
        <f>IF($B2425="",0,IF($U2425="IN",N($M2425),0))</f>
        <v>0</v>
      </c>
      <c r="P2425" s="32">
        <f>IF($B2425="",0,IF(OR($U2425="OUT",$U2425="TRF"),N($M2425),0))</f>
        <v>0</v>
      </c>
      <c r="Q2425" s="32">
        <f>IF($B2425="",0,IF(OR($U2425="OUT",$U2425="TRF"),N($M2425),0))</f>
        <v>0</v>
      </c>
      <c r="R2425" s="32">
        <f>IF($B2425="",0,IF($U2425="IN",N($M2425),0))</f>
        <v>0</v>
      </c>
      <c r="S2425" s="33">
        <f>IF($B2425="","",IF($M2425="","⚠ مبلغ",IF($E2425="","⚠ بانک عامل",IF(AND($U2425="TRF",$F2425=""),"⚠ بانک مقصد",IF(AND($V2425&lt;&gt;"NONE",$V2425&lt;&gt;"",$Z2425=""),"⚠ طرف حساب","✓")))))</f>
        <v>0</v>
      </c>
      <c r="T2425" s="29"/>
      <c r="U2425" s="27">
        <f>IFERROR(VLOOKUP($D2425,BankOpTbl,2,0),"")</f>
        <v>0</v>
      </c>
      <c r="V2425" s="27">
        <f>IFERROR(VLOOKUP($D2425,BankOpTbl,3,0),"")</f>
        <v>0</v>
      </c>
      <c r="W2425" s="27">
        <f>IFERROR(VLOOKUP($D2425,BankOpTbl,4,0),"")</f>
        <v>0</v>
      </c>
      <c r="X2425" s="27">
        <f>IF($E2425="","",IFERROR(VLOOKUP($E2425,BankTbl,4,0),""))</f>
        <v>0</v>
      </c>
      <c r="Y2425" s="27">
        <f>IF($F2425="","",IFERROR(VLOOKUP($F2425,BankTbl,4,0),""))</f>
        <v>0</v>
      </c>
      <c r="Z2425" s="27">
        <f>IF($B2425="","",IF($V2425="PICK",LEFT($N2425,5),IF($V2425="FIXED",$W2425,IF($V2425="CODE",$H2425,""))))</f>
        <v>0</v>
      </c>
    </row>
    <row r="2426" spans="1:26" ht="21" customHeight="1">
      <c r="A2426" s="27">
        <f>IF($B2426="","",COUNTA($B$13:$B2426))</f>
        <v>0</v>
      </c>
      <c r="B2426" s="28"/>
      <c r="C2426" s="28"/>
      <c r="D2426" s="29"/>
      <c r="E2426" s="29"/>
      <c r="F2426" s="29"/>
      <c r="G2426" s="28"/>
      <c r="H2426" s="28"/>
      <c r="I2426" s="30">
        <f>IF($H2426="","",IFERROR(VLOOKUP($H2426,AcctTbl,2,0),"کد ناشناخته"))</f>
        <v>0</v>
      </c>
      <c r="J2426" s="27">
        <f>IF($H2426="","",IFERROR(VLOOKUP($H2426,AcctTbl,3,0),""))</f>
        <v>0</v>
      </c>
      <c r="K2426" s="29"/>
      <c r="L2426" s="28"/>
      <c r="M2426" s="31"/>
      <c r="N2426" s="29"/>
      <c r="O2426" s="32">
        <f>IF($B2426="",0,IF($U2426="IN",N($M2426),0))</f>
        <v>0</v>
      </c>
      <c r="P2426" s="32">
        <f>IF($B2426="",0,IF(OR($U2426="OUT",$U2426="TRF"),N($M2426),0))</f>
        <v>0</v>
      </c>
      <c r="Q2426" s="32">
        <f>IF($B2426="",0,IF(OR($U2426="OUT",$U2426="TRF"),N($M2426),0))</f>
        <v>0</v>
      </c>
      <c r="R2426" s="32">
        <f>IF($B2426="",0,IF($U2426="IN",N($M2426),0))</f>
        <v>0</v>
      </c>
      <c r="S2426" s="33">
        <f>IF($B2426="","",IF($M2426="","⚠ مبلغ",IF($E2426="","⚠ بانک عامل",IF(AND($U2426="TRF",$F2426=""),"⚠ بانک مقصد",IF(AND($V2426&lt;&gt;"NONE",$V2426&lt;&gt;"",$Z2426=""),"⚠ طرف حساب","✓")))))</f>
        <v>0</v>
      </c>
      <c r="T2426" s="29"/>
      <c r="U2426" s="27">
        <f>IFERROR(VLOOKUP($D2426,BankOpTbl,2,0),"")</f>
        <v>0</v>
      </c>
      <c r="V2426" s="27">
        <f>IFERROR(VLOOKUP($D2426,BankOpTbl,3,0),"")</f>
        <v>0</v>
      </c>
      <c r="W2426" s="27">
        <f>IFERROR(VLOOKUP($D2426,BankOpTbl,4,0),"")</f>
        <v>0</v>
      </c>
      <c r="X2426" s="27">
        <f>IF($E2426="","",IFERROR(VLOOKUP($E2426,BankTbl,4,0),""))</f>
        <v>0</v>
      </c>
      <c r="Y2426" s="27">
        <f>IF($F2426="","",IFERROR(VLOOKUP($F2426,BankTbl,4,0),""))</f>
        <v>0</v>
      </c>
      <c r="Z2426" s="27">
        <f>IF($B2426="","",IF($V2426="PICK",LEFT($N2426,5),IF($V2426="FIXED",$W2426,IF($V2426="CODE",$H2426,""))))</f>
        <v>0</v>
      </c>
    </row>
    <row r="2427" spans="1:26" ht="21" customHeight="1">
      <c r="A2427" s="27">
        <f>IF($B2427="","",COUNTA($B$13:$B2427))</f>
        <v>0</v>
      </c>
      <c r="B2427" s="28"/>
      <c r="C2427" s="28"/>
      <c r="D2427" s="29"/>
      <c r="E2427" s="29"/>
      <c r="F2427" s="29"/>
      <c r="G2427" s="28"/>
      <c r="H2427" s="28"/>
      <c r="I2427" s="30">
        <f>IF($H2427="","",IFERROR(VLOOKUP($H2427,AcctTbl,2,0),"کد ناشناخته"))</f>
        <v>0</v>
      </c>
      <c r="J2427" s="27">
        <f>IF($H2427="","",IFERROR(VLOOKUP($H2427,AcctTbl,3,0),""))</f>
        <v>0</v>
      </c>
      <c r="K2427" s="29"/>
      <c r="L2427" s="28"/>
      <c r="M2427" s="31"/>
      <c r="N2427" s="29"/>
      <c r="O2427" s="32">
        <f>IF($B2427="",0,IF($U2427="IN",N($M2427),0))</f>
        <v>0</v>
      </c>
      <c r="P2427" s="32">
        <f>IF($B2427="",0,IF(OR($U2427="OUT",$U2427="TRF"),N($M2427),0))</f>
        <v>0</v>
      </c>
      <c r="Q2427" s="32">
        <f>IF($B2427="",0,IF(OR($U2427="OUT",$U2427="TRF"),N($M2427),0))</f>
        <v>0</v>
      </c>
      <c r="R2427" s="32">
        <f>IF($B2427="",0,IF($U2427="IN",N($M2427),0))</f>
        <v>0</v>
      </c>
      <c r="S2427" s="33">
        <f>IF($B2427="","",IF($M2427="","⚠ مبلغ",IF($E2427="","⚠ بانک عامل",IF(AND($U2427="TRF",$F2427=""),"⚠ بانک مقصد",IF(AND($V2427&lt;&gt;"NONE",$V2427&lt;&gt;"",$Z2427=""),"⚠ طرف حساب","✓")))))</f>
        <v>0</v>
      </c>
      <c r="T2427" s="29"/>
      <c r="U2427" s="27">
        <f>IFERROR(VLOOKUP($D2427,BankOpTbl,2,0),"")</f>
        <v>0</v>
      </c>
      <c r="V2427" s="27">
        <f>IFERROR(VLOOKUP($D2427,BankOpTbl,3,0),"")</f>
        <v>0</v>
      </c>
      <c r="W2427" s="27">
        <f>IFERROR(VLOOKUP($D2427,BankOpTbl,4,0),"")</f>
        <v>0</v>
      </c>
      <c r="X2427" s="27">
        <f>IF($E2427="","",IFERROR(VLOOKUP($E2427,BankTbl,4,0),""))</f>
        <v>0</v>
      </c>
      <c r="Y2427" s="27">
        <f>IF($F2427="","",IFERROR(VLOOKUP($F2427,BankTbl,4,0),""))</f>
        <v>0</v>
      </c>
      <c r="Z2427" s="27">
        <f>IF($B2427="","",IF($V2427="PICK",LEFT($N2427,5),IF($V2427="FIXED",$W2427,IF($V2427="CODE",$H2427,""))))</f>
        <v>0</v>
      </c>
    </row>
    <row r="2428" spans="1:26" ht="21" customHeight="1">
      <c r="A2428" s="27">
        <f>IF($B2428="","",COUNTA($B$13:$B2428))</f>
        <v>0</v>
      </c>
      <c r="B2428" s="28"/>
      <c r="C2428" s="28"/>
      <c r="D2428" s="29"/>
      <c r="E2428" s="29"/>
      <c r="F2428" s="29"/>
      <c r="G2428" s="28"/>
      <c r="H2428" s="28"/>
      <c r="I2428" s="30">
        <f>IF($H2428="","",IFERROR(VLOOKUP($H2428,AcctTbl,2,0),"کد ناشناخته"))</f>
        <v>0</v>
      </c>
      <c r="J2428" s="27">
        <f>IF($H2428="","",IFERROR(VLOOKUP($H2428,AcctTbl,3,0),""))</f>
        <v>0</v>
      </c>
      <c r="K2428" s="29"/>
      <c r="L2428" s="28"/>
      <c r="M2428" s="31"/>
      <c r="N2428" s="29"/>
      <c r="O2428" s="32">
        <f>IF($B2428="",0,IF($U2428="IN",N($M2428),0))</f>
        <v>0</v>
      </c>
      <c r="P2428" s="32">
        <f>IF($B2428="",0,IF(OR($U2428="OUT",$U2428="TRF"),N($M2428),0))</f>
        <v>0</v>
      </c>
      <c r="Q2428" s="32">
        <f>IF($B2428="",0,IF(OR($U2428="OUT",$U2428="TRF"),N($M2428),0))</f>
        <v>0</v>
      </c>
      <c r="R2428" s="32">
        <f>IF($B2428="",0,IF($U2428="IN",N($M2428),0))</f>
        <v>0</v>
      </c>
      <c r="S2428" s="33">
        <f>IF($B2428="","",IF($M2428="","⚠ مبلغ",IF($E2428="","⚠ بانک عامل",IF(AND($U2428="TRF",$F2428=""),"⚠ بانک مقصد",IF(AND($V2428&lt;&gt;"NONE",$V2428&lt;&gt;"",$Z2428=""),"⚠ طرف حساب","✓")))))</f>
        <v>0</v>
      </c>
      <c r="T2428" s="29"/>
      <c r="U2428" s="27">
        <f>IFERROR(VLOOKUP($D2428,BankOpTbl,2,0),"")</f>
        <v>0</v>
      </c>
      <c r="V2428" s="27">
        <f>IFERROR(VLOOKUP($D2428,BankOpTbl,3,0),"")</f>
        <v>0</v>
      </c>
      <c r="W2428" s="27">
        <f>IFERROR(VLOOKUP($D2428,BankOpTbl,4,0),"")</f>
        <v>0</v>
      </c>
      <c r="X2428" s="27">
        <f>IF($E2428="","",IFERROR(VLOOKUP($E2428,BankTbl,4,0),""))</f>
        <v>0</v>
      </c>
      <c r="Y2428" s="27">
        <f>IF($F2428="","",IFERROR(VLOOKUP($F2428,BankTbl,4,0),""))</f>
        <v>0</v>
      </c>
      <c r="Z2428" s="27">
        <f>IF($B2428="","",IF($V2428="PICK",LEFT($N2428,5),IF($V2428="FIXED",$W2428,IF($V2428="CODE",$H2428,""))))</f>
        <v>0</v>
      </c>
    </row>
    <row r="2429" spans="1:26" ht="21" customHeight="1">
      <c r="A2429" s="27">
        <f>IF($B2429="","",COUNTA($B$13:$B2429))</f>
        <v>0</v>
      </c>
      <c r="B2429" s="28"/>
      <c r="C2429" s="28"/>
      <c r="D2429" s="29"/>
      <c r="E2429" s="29"/>
      <c r="F2429" s="29"/>
      <c r="G2429" s="28"/>
      <c r="H2429" s="28"/>
      <c r="I2429" s="30">
        <f>IF($H2429="","",IFERROR(VLOOKUP($H2429,AcctTbl,2,0),"کد ناشناخته"))</f>
        <v>0</v>
      </c>
      <c r="J2429" s="27">
        <f>IF($H2429="","",IFERROR(VLOOKUP($H2429,AcctTbl,3,0),""))</f>
        <v>0</v>
      </c>
      <c r="K2429" s="29"/>
      <c r="L2429" s="28"/>
      <c r="M2429" s="31"/>
      <c r="N2429" s="29"/>
      <c r="O2429" s="32">
        <f>IF($B2429="",0,IF($U2429="IN",N($M2429),0))</f>
        <v>0</v>
      </c>
      <c r="P2429" s="32">
        <f>IF($B2429="",0,IF(OR($U2429="OUT",$U2429="TRF"),N($M2429),0))</f>
        <v>0</v>
      </c>
      <c r="Q2429" s="32">
        <f>IF($B2429="",0,IF(OR($U2429="OUT",$U2429="TRF"),N($M2429),0))</f>
        <v>0</v>
      </c>
      <c r="R2429" s="32">
        <f>IF($B2429="",0,IF($U2429="IN",N($M2429),0))</f>
        <v>0</v>
      </c>
      <c r="S2429" s="33">
        <f>IF($B2429="","",IF($M2429="","⚠ مبلغ",IF($E2429="","⚠ بانک عامل",IF(AND($U2429="TRF",$F2429=""),"⚠ بانک مقصد",IF(AND($V2429&lt;&gt;"NONE",$V2429&lt;&gt;"",$Z2429=""),"⚠ طرف حساب","✓")))))</f>
        <v>0</v>
      </c>
      <c r="T2429" s="29"/>
      <c r="U2429" s="27">
        <f>IFERROR(VLOOKUP($D2429,BankOpTbl,2,0),"")</f>
        <v>0</v>
      </c>
      <c r="V2429" s="27">
        <f>IFERROR(VLOOKUP($D2429,BankOpTbl,3,0),"")</f>
        <v>0</v>
      </c>
      <c r="W2429" s="27">
        <f>IFERROR(VLOOKUP($D2429,BankOpTbl,4,0),"")</f>
        <v>0</v>
      </c>
      <c r="X2429" s="27">
        <f>IF($E2429="","",IFERROR(VLOOKUP($E2429,BankTbl,4,0),""))</f>
        <v>0</v>
      </c>
      <c r="Y2429" s="27">
        <f>IF($F2429="","",IFERROR(VLOOKUP($F2429,BankTbl,4,0),""))</f>
        <v>0</v>
      </c>
      <c r="Z2429" s="27">
        <f>IF($B2429="","",IF($V2429="PICK",LEFT($N2429,5),IF($V2429="FIXED",$W2429,IF($V2429="CODE",$H2429,""))))</f>
        <v>0</v>
      </c>
    </row>
    <row r="2430" spans="1:26" ht="21" customHeight="1">
      <c r="A2430" s="27">
        <f>IF($B2430="","",COUNTA($B$13:$B2430))</f>
        <v>0</v>
      </c>
      <c r="B2430" s="28"/>
      <c r="C2430" s="28"/>
      <c r="D2430" s="29"/>
      <c r="E2430" s="29"/>
      <c r="F2430" s="29"/>
      <c r="G2430" s="28"/>
      <c r="H2430" s="28"/>
      <c r="I2430" s="30">
        <f>IF($H2430="","",IFERROR(VLOOKUP($H2430,AcctTbl,2,0),"کد ناشناخته"))</f>
        <v>0</v>
      </c>
      <c r="J2430" s="27">
        <f>IF($H2430="","",IFERROR(VLOOKUP($H2430,AcctTbl,3,0),""))</f>
        <v>0</v>
      </c>
      <c r="K2430" s="29"/>
      <c r="L2430" s="28"/>
      <c r="M2430" s="31"/>
      <c r="N2430" s="29"/>
      <c r="O2430" s="32">
        <f>IF($B2430="",0,IF($U2430="IN",N($M2430),0))</f>
        <v>0</v>
      </c>
      <c r="P2430" s="32">
        <f>IF($B2430="",0,IF(OR($U2430="OUT",$U2430="TRF"),N($M2430),0))</f>
        <v>0</v>
      </c>
      <c r="Q2430" s="32">
        <f>IF($B2430="",0,IF(OR($U2430="OUT",$U2430="TRF"),N($M2430),0))</f>
        <v>0</v>
      </c>
      <c r="R2430" s="32">
        <f>IF($B2430="",0,IF($U2430="IN",N($M2430),0))</f>
        <v>0</v>
      </c>
      <c r="S2430" s="33">
        <f>IF($B2430="","",IF($M2430="","⚠ مبلغ",IF($E2430="","⚠ بانک عامل",IF(AND($U2430="TRF",$F2430=""),"⚠ بانک مقصد",IF(AND($V2430&lt;&gt;"NONE",$V2430&lt;&gt;"",$Z2430=""),"⚠ طرف حساب","✓")))))</f>
        <v>0</v>
      </c>
      <c r="T2430" s="29"/>
      <c r="U2430" s="27">
        <f>IFERROR(VLOOKUP($D2430,BankOpTbl,2,0),"")</f>
        <v>0</v>
      </c>
      <c r="V2430" s="27">
        <f>IFERROR(VLOOKUP($D2430,BankOpTbl,3,0),"")</f>
        <v>0</v>
      </c>
      <c r="W2430" s="27">
        <f>IFERROR(VLOOKUP($D2430,BankOpTbl,4,0),"")</f>
        <v>0</v>
      </c>
      <c r="X2430" s="27">
        <f>IF($E2430="","",IFERROR(VLOOKUP($E2430,BankTbl,4,0),""))</f>
        <v>0</v>
      </c>
      <c r="Y2430" s="27">
        <f>IF($F2430="","",IFERROR(VLOOKUP($F2430,BankTbl,4,0),""))</f>
        <v>0</v>
      </c>
      <c r="Z2430" s="27">
        <f>IF($B2430="","",IF($V2430="PICK",LEFT($N2430,5),IF($V2430="FIXED",$W2430,IF($V2430="CODE",$H2430,""))))</f>
        <v>0</v>
      </c>
    </row>
    <row r="2431" spans="1:26" ht="21" customHeight="1">
      <c r="A2431" s="27">
        <f>IF($B2431="","",COUNTA($B$13:$B2431))</f>
        <v>0</v>
      </c>
      <c r="B2431" s="28"/>
      <c r="C2431" s="28"/>
      <c r="D2431" s="29"/>
      <c r="E2431" s="29"/>
      <c r="F2431" s="29"/>
      <c r="G2431" s="28"/>
      <c r="H2431" s="28"/>
      <c r="I2431" s="30">
        <f>IF($H2431="","",IFERROR(VLOOKUP($H2431,AcctTbl,2,0),"کد ناشناخته"))</f>
        <v>0</v>
      </c>
      <c r="J2431" s="27">
        <f>IF($H2431="","",IFERROR(VLOOKUP($H2431,AcctTbl,3,0),""))</f>
        <v>0</v>
      </c>
      <c r="K2431" s="29"/>
      <c r="L2431" s="28"/>
      <c r="M2431" s="31"/>
      <c r="N2431" s="29"/>
      <c r="O2431" s="32">
        <f>IF($B2431="",0,IF($U2431="IN",N($M2431),0))</f>
        <v>0</v>
      </c>
      <c r="P2431" s="32">
        <f>IF($B2431="",0,IF(OR($U2431="OUT",$U2431="TRF"),N($M2431),0))</f>
        <v>0</v>
      </c>
      <c r="Q2431" s="32">
        <f>IF($B2431="",0,IF(OR($U2431="OUT",$U2431="TRF"),N($M2431),0))</f>
        <v>0</v>
      </c>
      <c r="R2431" s="32">
        <f>IF($B2431="",0,IF($U2431="IN",N($M2431),0))</f>
        <v>0</v>
      </c>
      <c r="S2431" s="33">
        <f>IF($B2431="","",IF($M2431="","⚠ مبلغ",IF($E2431="","⚠ بانک عامل",IF(AND($U2431="TRF",$F2431=""),"⚠ بانک مقصد",IF(AND($V2431&lt;&gt;"NONE",$V2431&lt;&gt;"",$Z2431=""),"⚠ طرف حساب","✓")))))</f>
        <v>0</v>
      </c>
      <c r="T2431" s="29"/>
      <c r="U2431" s="27">
        <f>IFERROR(VLOOKUP($D2431,BankOpTbl,2,0),"")</f>
        <v>0</v>
      </c>
      <c r="V2431" s="27">
        <f>IFERROR(VLOOKUP($D2431,BankOpTbl,3,0),"")</f>
        <v>0</v>
      </c>
      <c r="W2431" s="27">
        <f>IFERROR(VLOOKUP($D2431,BankOpTbl,4,0),"")</f>
        <v>0</v>
      </c>
      <c r="X2431" s="27">
        <f>IF($E2431="","",IFERROR(VLOOKUP($E2431,BankTbl,4,0),""))</f>
        <v>0</v>
      </c>
      <c r="Y2431" s="27">
        <f>IF($F2431="","",IFERROR(VLOOKUP($F2431,BankTbl,4,0),""))</f>
        <v>0</v>
      </c>
      <c r="Z2431" s="27">
        <f>IF($B2431="","",IF($V2431="PICK",LEFT($N2431,5),IF($V2431="FIXED",$W2431,IF($V2431="CODE",$H2431,""))))</f>
        <v>0</v>
      </c>
    </row>
    <row r="2432" spans="1:26" ht="21" customHeight="1">
      <c r="A2432" s="27">
        <f>IF($B2432="","",COUNTA($B$13:$B2432))</f>
        <v>0</v>
      </c>
      <c r="B2432" s="28"/>
      <c r="C2432" s="28"/>
      <c r="D2432" s="29"/>
      <c r="E2432" s="29"/>
      <c r="F2432" s="29"/>
      <c r="G2432" s="28"/>
      <c r="H2432" s="28"/>
      <c r="I2432" s="30">
        <f>IF($H2432="","",IFERROR(VLOOKUP($H2432,AcctTbl,2,0),"کد ناشناخته"))</f>
        <v>0</v>
      </c>
      <c r="J2432" s="27">
        <f>IF($H2432="","",IFERROR(VLOOKUP($H2432,AcctTbl,3,0),""))</f>
        <v>0</v>
      </c>
      <c r="K2432" s="29"/>
      <c r="L2432" s="28"/>
      <c r="M2432" s="31"/>
      <c r="N2432" s="29"/>
      <c r="O2432" s="32">
        <f>IF($B2432="",0,IF($U2432="IN",N($M2432),0))</f>
        <v>0</v>
      </c>
      <c r="P2432" s="32">
        <f>IF($B2432="",0,IF(OR($U2432="OUT",$U2432="TRF"),N($M2432),0))</f>
        <v>0</v>
      </c>
      <c r="Q2432" s="32">
        <f>IF($B2432="",0,IF(OR($U2432="OUT",$U2432="TRF"),N($M2432),0))</f>
        <v>0</v>
      </c>
      <c r="R2432" s="32">
        <f>IF($B2432="",0,IF($U2432="IN",N($M2432),0))</f>
        <v>0</v>
      </c>
      <c r="S2432" s="33">
        <f>IF($B2432="","",IF($M2432="","⚠ مبلغ",IF($E2432="","⚠ بانک عامل",IF(AND($U2432="TRF",$F2432=""),"⚠ بانک مقصد",IF(AND($V2432&lt;&gt;"NONE",$V2432&lt;&gt;"",$Z2432=""),"⚠ طرف حساب","✓")))))</f>
        <v>0</v>
      </c>
      <c r="T2432" s="29"/>
      <c r="U2432" s="27">
        <f>IFERROR(VLOOKUP($D2432,BankOpTbl,2,0),"")</f>
        <v>0</v>
      </c>
      <c r="V2432" s="27">
        <f>IFERROR(VLOOKUP($D2432,BankOpTbl,3,0),"")</f>
        <v>0</v>
      </c>
      <c r="W2432" s="27">
        <f>IFERROR(VLOOKUP($D2432,BankOpTbl,4,0),"")</f>
        <v>0</v>
      </c>
      <c r="X2432" s="27">
        <f>IF($E2432="","",IFERROR(VLOOKUP($E2432,BankTbl,4,0),""))</f>
        <v>0</v>
      </c>
      <c r="Y2432" s="27">
        <f>IF($F2432="","",IFERROR(VLOOKUP($F2432,BankTbl,4,0),""))</f>
        <v>0</v>
      </c>
      <c r="Z2432" s="27">
        <f>IF($B2432="","",IF($V2432="PICK",LEFT($N2432,5),IF($V2432="FIXED",$W2432,IF($V2432="CODE",$H2432,""))))</f>
        <v>0</v>
      </c>
    </row>
    <row r="2433" spans="1:26" ht="21" customHeight="1">
      <c r="A2433" s="27">
        <f>IF($B2433="","",COUNTA($B$13:$B2433))</f>
        <v>0</v>
      </c>
      <c r="B2433" s="28"/>
      <c r="C2433" s="28"/>
      <c r="D2433" s="29"/>
      <c r="E2433" s="29"/>
      <c r="F2433" s="29"/>
      <c r="G2433" s="28"/>
      <c r="H2433" s="28"/>
      <c r="I2433" s="30">
        <f>IF($H2433="","",IFERROR(VLOOKUP($H2433,AcctTbl,2,0),"کد ناشناخته"))</f>
        <v>0</v>
      </c>
      <c r="J2433" s="27">
        <f>IF($H2433="","",IFERROR(VLOOKUP($H2433,AcctTbl,3,0),""))</f>
        <v>0</v>
      </c>
      <c r="K2433" s="29"/>
      <c r="L2433" s="28"/>
      <c r="M2433" s="31"/>
      <c r="N2433" s="29"/>
      <c r="O2433" s="32">
        <f>IF($B2433="",0,IF($U2433="IN",N($M2433),0))</f>
        <v>0</v>
      </c>
      <c r="P2433" s="32">
        <f>IF($B2433="",0,IF(OR($U2433="OUT",$U2433="TRF"),N($M2433),0))</f>
        <v>0</v>
      </c>
      <c r="Q2433" s="32">
        <f>IF($B2433="",0,IF(OR($U2433="OUT",$U2433="TRF"),N($M2433),0))</f>
        <v>0</v>
      </c>
      <c r="R2433" s="32">
        <f>IF($B2433="",0,IF($U2433="IN",N($M2433),0))</f>
        <v>0</v>
      </c>
      <c r="S2433" s="33">
        <f>IF($B2433="","",IF($M2433="","⚠ مبلغ",IF($E2433="","⚠ بانک عامل",IF(AND($U2433="TRF",$F2433=""),"⚠ بانک مقصد",IF(AND($V2433&lt;&gt;"NONE",$V2433&lt;&gt;"",$Z2433=""),"⚠ طرف حساب","✓")))))</f>
        <v>0</v>
      </c>
      <c r="T2433" s="29"/>
      <c r="U2433" s="27">
        <f>IFERROR(VLOOKUP($D2433,BankOpTbl,2,0),"")</f>
        <v>0</v>
      </c>
      <c r="V2433" s="27">
        <f>IFERROR(VLOOKUP($D2433,BankOpTbl,3,0),"")</f>
        <v>0</v>
      </c>
      <c r="W2433" s="27">
        <f>IFERROR(VLOOKUP($D2433,BankOpTbl,4,0),"")</f>
        <v>0</v>
      </c>
      <c r="X2433" s="27">
        <f>IF($E2433="","",IFERROR(VLOOKUP($E2433,BankTbl,4,0),""))</f>
        <v>0</v>
      </c>
      <c r="Y2433" s="27">
        <f>IF($F2433="","",IFERROR(VLOOKUP($F2433,BankTbl,4,0),""))</f>
        <v>0</v>
      </c>
      <c r="Z2433" s="27">
        <f>IF($B2433="","",IF($V2433="PICK",LEFT($N2433,5),IF($V2433="FIXED",$W2433,IF($V2433="CODE",$H2433,""))))</f>
        <v>0</v>
      </c>
    </row>
    <row r="2434" spans="1:26" ht="21" customHeight="1">
      <c r="A2434" s="27">
        <f>IF($B2434="","",COUNTA($B$13:$B2434))</f>
        <v>0</v>
      </c>
      <c r="B2434" s="28"/>
      <c r="C2434" s="28"/>
      <c r="D2434" s="29"/>
      <c r="E2434" s="29"/>
      <c r="F2434" s="29"/>
      <c r="G2434" s="28"/>
      <c r="H2434" s="28"/>
      <c r="I2434" s="30">
        <f>IF($H2434="","",IFERROR(VLOOKUP($H2434,AcctTbl,2,0),"کد ناشناخته"))</f>
        <v>0</v>
      </c>
      <c r="J2434" s="27">
        <f>IF($H2434="","",IFERROR(VLOOKUP($H2434,AcctTbl,3,0),""))</f>
        <v>0</v>
      </c>
      <c r="K2434" s="29"/>
      <c r="L2434" s="28"/>
      <c r="M2434" s="31"/>
      <c r="N2434" s="29"/>
      <c r="O2434" s="32">
        <f>IF($B2434="",0,IF($U2434="IN",N($M2434),0))</f>
        <v>0</v>
      </c>
      <c r="P2434" s="32">
        <f>IF($B2434="",0,IF(OR($U2434="OUT",$U2434="TRF"),N($M2434),0))</f>
        <v>0</v>
      </c>
      <c r="Q2434" s="32">
        <f>IF($B2434="",0,IF(OR($U2434="OUT",$U2434="TRF"),N($M2434),0))</f>
        <v>0</v>
      </c>
      <c r="R2434" s="32">
        <f>IF($B2434="",0,IF($U2434="IN",N($M2434),0))</f>
        <v>0</v>
      </c>
      <c r="S2434" s="33">
        <f>IF($B2434="","",IF($M2434="","⚠ مبلغ",IF($E2434="","⚠ بانک عامل",IF(AND($U2434="TRF",$F2434=""),"⚠ بانک مقصد",IF(AND($V2434&lt;&gt;"NONE",$V2434&lt;&gt;"",$Z2434=""),"⚠ طرف حساب","✓")))))</f>
        <v>0</v>
      </c>
      <c r="T2434" s="29"/>
      <c r="U2434" s="27">
        <f>IFERROR(VLOOKUP($D2434,BankOpTbl,2,0),"")</f>
        <v>0</v>
      </c>
      <c r="V2434" s="27">
        <f>IFERROR(VLOOKUP($D2434,BankOpTbl,3,0),"")</f>
        <v>0</v>
      </c>
      <c r="W2434" s="27">
        <f>IFERROR(VLOOKUP($D2434,BankOpTbl,4,0),"")</f>
        <v>0</v>
      </c>
      <c r="X2434" s="27">
        <f>IF($E2434="","",IFERROR(VLOOKUP($E2434,BankTbl,4,0),""))</f>
        <v>0</v>
      </c>
      <c r="Y2434" s="27">
        <f>IF($F2434="","",IFERROR(VLOOKUP($F2434,BankTbl,4,0),""))</f>
        <v>0</v>
      </c>
      <c r="Z2434" s="27">
        <f>IF($B2434="","",IF($V2434="PICK",LEFT($N2434,5),IF($V2434="FIXED",$W2434,IF($V2434="CODE",$H2434,""))))</f>
        <v>0</v>
      </c>
    </row>
    <row r="2435" spans="1:26" ht="21" customHeight="1">
      <c r="A2435" s="27">
        <f>IF($B2435="","",COUNTA($B$13:$B2435))</f>
        <v>0</v>
      </c>
      <c r="B2435" s="28"/>
      <c r="C2435" s="28"/>
      <c r="D2435" s="29"/>
      <c r="E2435" s="29"/>
      <c r="F2435" s="29"/>
      <c r="G2435" s="28"/>
      <c r="H2435" s="28"/>
      <c r="I2435" s="30">
        <f>IF($H2435="","",IFERROR(VLOOKUP($H2435,AcctTbl,2,0),"کد ناشناخته"))</f>
        <v>0</v>
      </c>
      <c r="J2435" s="27">
        <f>IF($H2435="","",IFERROR(VLOOKUP($H2435,AcctTbl,3,0),""))</f>
        <v>0</v>
      </c>
      <c r="K2435" s="29"/>
      <c r="L2435" s="28"/>
      <c r="M2435" s="31"/>
      <c r="N2435" s="29"/>
      <c r="O2435" s="32">
        <f>IF($B2435="",0,IF($U2435="IN",N($M2435),0))</f>
        <v>0</v>
      </c>
      <c r="P2435" s="32">
        <f>IF($B2435="",0,IF(OR($U2435="OUT",$U2435="TRF"),N($M2435),0))</f>
        <v>0</v>
      </c>
      <c r="Q2435" s="32">
        <f>IF($B2435="",0,IF(OR($U2435="OUT",$U2435="TRF"),N($M2435),0))</f>
        <v>0</v>
      </c>
      <c r="R2435" s="32">
        <f>IF($B2435="",0,IF($U2435="IN",N($M2435),0))</f>
        <v>0</v>
      </c>
      <c r="S2435" s="33">
        <f>IF($B2435="","",IF($M2435="","⚠ مبلغ",IF($E2435="","⚠ بانک عامل",IF(AND($U2435="TRF",$F2435=""),"⚠ بانک مقصد",IF(AND($V2435&lt;&gt;"NONE",$V2435&lt;&gt;"",$Z2435=""),"⚠ طرف حساب","✓")))))</f>
        <v>0</v>
      </c>
      <c r="T2435" s="29"/>
      <c r="U2435" s="27">
        <f>IFERROR(VLOOKUP($D2435,BankOpTbl,2,0),"")</f>
        <v>0</v>
      </c>
      <c r="V2435" s="27">
        <f>IFERROR(VLOOKUP($D2435,BankOpTbl,3,0),"")</f>
        <v>0</v>
      </c>
      <c r="W2435" s="27">
        <f>IFERROR(VLOOKUP($D2435,BankOpTbl,4,0),"")</f>
        <v>0</v>
      </c>
      <c r="X2435" s="27">
        <f>IF($E2435="","",IFERROR(VLOOKUP($E2435,BankTbl,4,0),""))</f>
        <v>0</v>
      </c>
      <c r="Y2435" s="27">
        <f>IF($F2435="","",IFERROR(VLOOKUP($F2435,BankTbl,4,0),""))</f>
        <v>0</v>
      </c>
      <c r="Z2435" s="27">
        <f>IF($B2435="","",IF($V2435="PICK",LEFT($N2435,5),IF($V2435="FIXED",$W2435,IF($V2435="CODE",$H2435,""))))</f>
        <v>0</v>
      </c>
    </row>
    <row r="2436" spans="1:26" ht="21" customHeight="1">
      <c r="A2436" s="27">
        <f>IF($B2436="","",COUNTA($B$13:$B2436))</f>
        <v>0</v>
      </c>
      <c r="B2436" s="28"/>
      <c r="C2436" s="28"/>
      <c r="D2436" s="29"/>
      <c r="E2436" s="29"/>
      <c r="F2436" s="29"/>
      <c r="G2436" s="28"/>
      <c r="H2436" s="28"/>
      <c r="I2436" s="30">
        <f>IF($H2436="","",IFERROR(VLOOKUP($H2436,AcctTbl,2,0),"کد ناشناخته"))</f>
        <v>0</v>
      </c>
      <c r="J2436" s="27">
        <f>IF($H2436="","",IFERROR(VLOOKUP($H2436,AcctTbl,3,0),""))</f>
        <v>0</v>
      </c>
      <c r="K2436" s="29"/>
      <c r="L2436" s="28"/>
      <c r="M2436" s="31"/>
      <c r="N2436" s="29"/>
      <c r="O2436" s="32">
        <f>IF($B2436="",0,IF($U2436="IN",N($M2436),0))</f>
        <v>0</v>
      </c>
      <c r="P2436" s="32">
        <f>IF($B2436="",0,IF(OR($U2436="OUT",$U2436="TRF"),N($M2436),0))</f>
        <v>0</v>
      </c>
      <c r="Q2436" s="32">
        <f>IF($B2436="",0,IF(OR($U2436="OUT",$U2436="TRF"),N($M2436),0))</f>
        <v>0</v>
      </c>
      <c r="R2436" s="32">
        <f>IF($B2436="",0,IF($U2436="IN",N($M2436),0))</f>
        <v>0</v>
      </c>
      <c r="S2436" s="33">
        <f>IF($B2436="","",IF($M2436="","⚠ مبلغ",IF($E2436="","⚠ بانک عامل",IF(AND($U2436="TRF",$F2436=""),"⚠ بانک مقصد",IF(AND($V2436&lt;&gt;"NONE",$V2436&lt;&gt;"",$Z2436=""),"⚠ طرف حساب","✓")))))</f>
        <v>0</v>
      </c>
      <c r="T2436" s="29"/>
      <c r="U2436" s="27">
        <f>IFERROR(VLOOKUP($D2436,BankOpTbl,2,0),"")</f>
        <v>0</v>
      </c>
      <c r="V2436" s="27">
        <f>IFERROR(VLOOKUP($D2436,BankOpTbl,3,0),"")</f>
        <v>0</v>
      </c>
      <c r="W2436" s="27">
        <f>IFERROR(VLOOKUP($D2436,BankOpTbl,4,0),"")</f>
        <v>0</v>
      </c>
      <c r="X2436" s="27">
        <f>IF($E2436="","",IFERROR(VLOOKUP($E2436,BankTbl,4,0),""))</f>
        <v>0</v>
      </c>
      <c r="Y2436" s="27">
        <f>IF($F2436="","",IFERROR(VLOOKUP($F2436,BankTbl,4,0),""))</f>
        <v>0</v>
      </c>
      <c r="Z2436" s="27">
        <f>IF($B2436="","",IF($V2436="PICK",LEFT($N2436,5),IF($V2436="FIXED",$W2436,IF($V2436="CODE",$H2436,""))))</f>
        <v>0</v>
      </c>
    </row>
    <row r="2437" spans="1:26" ht="21" customHeight="1">
      <c r="A2437" s="27">
        <f>IF($B2437="","",COUNTA($B$13:$B2437))</f>
        <v>0</v>
      </c>
      <c r="B2437" s="28"/>
      <c r="C2437" s="28"/>
      <c r="D2437" s="29"/>
      <c r="E2437" s="29"/>
      <c r="F2437" s="29"/>
      <c r="G2437" s="28"/>
      <c r="H2437" s="28"/>
      <c r="I2437" s="30">
        <f>IF($H2437="","",IFERROR(VLOOKUP($H2437,AcctTbl,2,0),"کد ناشناخته"))</f>
        <v>0</v>
      </c>
      <c r="J2437" s="27">
        <f>IF($H2437="","",IFERROR(VLOOKUP($H2437,AcctTbl,3,0),""))</f>
        <v>0</v>
      </c>
      <c r="K2437" s="29"/>
      <c r="L2437" s="28"/>
      <c r="M2437" s="31"/>
      <c r="N2437" s="29"/>
      <c r="O2437" s="32">
        <f>IF($B2437="",0,IF($U2437="IN",N($M2437),0))</f>
        <v>0</v>
      </c>
      <c r="P2437" s="32">
        <f>IF($B2437="",0,IF(OR($U2437="OUT",$U2437="TRF"),N($M2437),0))</f>
        <v>0</v>
      </c>
      <c r="Q2437" s="32">
        <f>IF($B2437="",0,IF(OR($U2437="OUT",$U2437="TRF"),N($M2437),0))</f>
        <v>0</v>
      </c>
      <c r="R2437" s="32">
        <f>IF($B2437="",0,IF($U2437="IN",N($M2437),0))</f>
        <v>0</v>
      </c>
      <c r="S2437" s="33">
        <f>IF($B2437="","",IF($M2437="","⚠ مبلغ",IF($E2437="","⚠ بانک عامل",IF(AND($U2437="TRF",$F2437=""),"⚠ بانک مقصد",IF(AND($V2437&lt;&gt;"NONE",$V2437&lt;&gt;"",$Z2437=""),"⚠ طرف حساب","✓")))))</f>
        <v>0</v>
      </c>
      <c r="T2437" s="29"/>
      <c r="U2437" s="27">
        <f>IFERROR(VLOOKUP($D2437,BankOpTbl,2,0),"")</f>
        <v>0</v>
      </c>
      <c r="V2437" s="27">
        <f>IFERROR(VLOOKUP($D2437,BankOpTbl,3,0),"")</f>
        <v>0</v>
      </c>
      <c r="W2437" s="27">
        <f>IFERROR(VLOOKUP($D2437,BankOpTbl,4,0),"")</f>
        <v>0</v>
      </c>
      <c r="X2437" s="27">
        <f>IF($E2437="","",IFERROR(VLOOKUP($E2437,BankTbl,4,0),""))</f>
        <v>0</v>
      </c>
      <c r="Y2437" s="27">
        <f>IF($F2437="","",IFERROR(VLOOKUP($F2437,BankTbl,4,0),""))</f>
        <v>0</v>
      </c>
      <c r="Z2437" s="27">
        <f>IF($B2437="","",IF($V2437="PICK",LEFT($N2437,5),IF($V2437="FIXED",$W2437,IF($V2437="CODE",$H2437,""))))</f>
        <v>0</v>
      </c>
    </row>
    <row r="2438" spans="1:26" ht="21" customHeight="1">
      <c r="A2438" s="27">
        <f>IF($B2438="","",COUNTA($B$13:$B2438))</f>
        <v>0</v>
      </c>
      <c r="B2438" s="28"/>
      <c r="C2438" s="28"/>
      <c r="D2438" s="29"/>
      <c r="E2438" s="29"/>
      <c r="F2438" s="29"/>
      <c r="G2438" s="28"/>
      <c r="H2438" s="28"/>
      <c r="I2438" s="30">
        <f>IF($H2438="","",IFERROR(VLOOKUP($H2438,AcctTbl,2,0),"کد ناشناخته"))</f>
        <v>0</v>
      </c>
      <c r="J2438" s="27">
        <f>IF($H2438="","",IFERROR(VLOOKUP($H2438,AcctTbl,3,0),""))</f>
        <v>0</v>
      </c>
      <c r="K2438" s="29"/>
      <c r="L2438" s="28"/>
      <c r="M2438" s="31"/>
      <c r="N2438" s="29"/>
      <c r="O2438" s="32">
        <f>IF($B2438="",0,IF($U2438="IN",N($M2438),0))</f>
        <v>0</v>
      </c>
      <c r="P2438" s="32">
        <f>IF($B2438="",0,IF(OR($U2438="OUT",$U2438="TRF"),N($M2438),0))</f>
        <v>0</v>
      </c>
      <c r="Q2438" s="32">
        <f>IF($B2438="",0,IF(OR($U2438="OUT",$U2438="TRF"),N($M2438),0))</f>
        <v>0</v>
      </c>
      <c r="R2438" s="32">
        <f>IF($B2438="",0,IF($U2438="IN",N($M2438),0))</f>
        <v>0</v>
      </c>
      <c r="S2438" s="33">
        <f>IF($B2438="","",IF($M2438="","⚠ مبلغ",IF($E2438="","⚠ بانک عامل",IF(AND($U2438="TRF",$F2438=""),"⚠ بانک مقصد",IF(AND($V2438&lt;&gt;"NONE",$V2438&lt;&gt;"",$Z2438=""),"⚠ طرف حساب","✓")))))</f>
        <v>0</v>
      </c>
      <c r="T2438" s="29"/>
      <c r="U2438" s="27">
        <f>IFERROR(VLOOKUP($D2438,BankOpTbl,2,0),"")</f>
        <v>0</v>
      </c>
      <c r="V2438" s="27">
        <f>IFERROR(VLOOKUP($D2438,BankOpTbl,3,0),"")</f>
        <v>0</v>
      </c>
      <c r="W2438" s="27">
        <f>IFERROR(VLOOKUP($D2438,BankOpTbl,4,0),"")</f>
        <v>0</v>
      </c>
      <c r="X2438" s="27">
        <f>IF($E2438="","",IFERROR(VLOOKUP($E2438,BankTbl,4,0),""))</f>
        <v>0</v>
      </c>
      <c r="Y2438" s="27">
        <f>IF($F2438="","",IFERROR(VLOOKUP($F2438,BankTbl,4,0),""))</f>
        <v>0</v>
      </c>
      <c r="Z2438" s="27">
        <f>IF($B2438="","",IF($V2438="PICK",LEFT($N2438,5),IF($V2438="FIXED",$W2438,IF($V2438="CODE",$H2438,""))))</f>
        <v>0</v>
      </c>
    </row>
    <row r="2439" spans="1:26" ht="21" customHeight="1">
      <c r="A2439" s="27">
        <f>IF($B2439="","",COUNTA($B$13:$B2439))</f>
        <v>0</v>
      </c>
      <c r="B2439" s="28"/>
      <c r="C2439" s="28"/>
      <c r="D2439" s="29"/>
      <c r="E2439" s="29"/>
      <c r="F2439" s="29"/>
      <c r="G2439" s="28"/>
      <c r="H2439" s="28"/>
      <c r="I2439" s="30">
        <f>IF($H2439="","",IFERROR(VLOOKUP($H2439,AcctTbl,2,0),"کد ناشناخته"))</f>
        <v>0</v>
      </c>
      <c r="J2439" s="27">
        <f>IF($H2439="","",IFERROR(VLOOKUP($H2439,AcctTbl,3,0),""))</f>
        <v>0</v>
      </c>
      <c r="K2439" s="29"/>
      <c r="L2439" s="28"/>
      <c r="M2439" s="31"/>
      <c r="N2439" s="29"/>
      <c r="O2439" s="32">
        <f>IF($B2439="",0,IF($U2439="IN",N($M2439),0))</f>
        <v>0</v>
      </c>
      <c r="P2439" s="32">
        <f>IF($B2439="",0,IF(OR($U2439="OUT",$U2439="TRF"),N($M2439),0))</f>
        <v>0</v>
      </c>
      <c r="Q2439" s="32">
        <f>IF($B2439="",0,IF(OR($U2439="OUT",$U2439="TRF"),N($M2439),0))</f>
        <v>0</v>
      </c>
      <c r="R2439" s="32">
        <f>IF($B2439="",0,IF($U2439="IN",N($M2439),0))</f>
        <v>0</v>
      </c>
      <c r="S2439" s="33">
        <f>IF($B2439="","",IF($M2439="","⚠ مبلغ",IF($E2439="","⚠ بانک عامل",IF(AND($U2439="TRF",$F2439=""),"⚠ بانک مقصد",IF(AND($V2439&lt;&gt;"NONE",$V2439&lt;&gt;"",$Z2439=""),"⚠ طرف حساب","✓")))))</f>
        <v>0</v>
      </c>
      <c r="T2439" s="29"/>
      <c r="U2439" s="27">
        <f>IFERROR(VLOOKUP($D2439,BankOpTbl,2,0),"")</f>
        <v>0</v>
      </c>
      <c r="V2439" s="27">
        <f>IFERROR(VLOOKUP($D2439,BankOpTbl,3,0),"")</f>
        <v>0</v>
      </c>
      <c r="W2439" s="27">
        <f>IFERROR(VLOOKUP($D2439,BankOpTbl,4,0),"")</f>
        <v>0</v>
      </c>
      <c r="X2439" s="27">
        <f>IF($E2439="","",IFERROR(VLOOKUP($E2439,BankTbl,4,0),""))</f>
        <v>0</v>
      </c>
      <c r="Y2439" s="27">
        <f>IF($F2439="","",IFERROR(VLOOKUP($F2439,BankTbl,4,0),""))</f>
        <v>0</v>
      </c>
      <c r="Z2439" s="27">
        <f>IF($B2439="","",IF($V2439="PICK",LEFT($N2439,5),IF($V2439="FIXED",$W2439,IF($V2439="CODE",$H2439,""))))</f>
        <v>0</v>
      </c>
    </row>
    <row r="2440" spans="1:26" ht="21" customHeight="1">
      <c r="A2440" s="27">
        <f>IF($B2440="","",COUNTA($B$13:$B2440))</f>
        <v>0</v>
      </c>
      <c r="B2440" s="28"/>
      <c r="C2440" s="28"/>
      <c r="D2440" s="29"/>
      <c r="E2440" s="29"/>
      <c r="F2440" s="29"/>
      <c r="G2440" s="28"/>
      <c r="H2440" s="28"/>
      <c r="I2440" s="30">
        <f>IF($H2440="","",IFERROR(VLOOKUP($H2440,AcctTbl,2,0),"کد ناشناخته"))</f>
        <v>0</v>
      </c>
      <c r="J2440" s="27">
        <f>IF($H2440="","",IFERROR(VLOOKUP($H2440,AcctTbl,3,0),""))</f>
        <v>0</v>
      </c>
      <c r="K2440" s="29"/>
      <c r="L2440" s="28"/>
      <c r="M2440" s="31"/>
      <c r="N2440" s="29"/>
      <c r="O2440" s="32">
        <f>IF($B2440="",0,IF($U2440="IN",N($M2440),0))</f>
        <v>0</v>
      </c>
      <c r="P2440" s="32">
        <f>IF($B2440="",0,IF(OR($U2440="OUT",$U2440="TRF"),N($M2440),0))</f>
        <v>0</v>
      </c>
      <c r="Q2440" s="32">
        <f>IF($B2440="",0,IF(OR($U2440="OUT",$U2440="TRF"),N($M2440),0))</f>
        <v>0</v>
      </c>
      <c r="R2440" s="32">
        <f>IF($B2440="",0,IF($U2440="IN",N($M2440),0))</f>
        <v>0</v>
      </c>
      <c r="S2440" s="33">
        <f>IF($B2440="","",IF($M2440="","⚠ مبلغ",IF($E2440="","⚠ بانک عامل",IF(AND($U2440="TRF",$F2440=""),"⚠ بانک مقصد",IF(AND($V2440&lt;&gt;"NONE",$V2440&lt;&gt;"",$Z2440=""),"⚠ طرف حساب","✓")))))</f>
        <v>0</v>
      </c>
      <c r="T2440" s="29"/>
      <c r="U2440" s="27">
        <f>IFERROR(VLOOKUP($D2440,BankOpTbl,2,0),"")</f>
        <v>0</v>
      </c>
      <c r="V2440" s="27">
        <f>IFERROR(VLOOKUP($D2440,BankOpTbl,3,0),"")</f>
        <v>0</v>
      </c>
      <c r="W2440" s="27">
        <f>IFERROR(VLOOKUP($D2440,BankOpTbl,4,0),"")</f>
        <v>0</v>
      </c>
      <c r="X2440" s="27">
        <f>IF($E2440="","",IFERROR(VLOOKUP($E2440,BankTbl,4,0),""))</f>
        <v>0</v>
      </c>
      <c r="Y2440" s="27">
        <f>IF($F2440="","",IFERROR(VLOOKUP($F2440,BankTbl,4,0),""))</f>
        <v>0</v>
      </c>
      <c r="Z2440" s="27">
        <f>IF($B2440="","",IF($V2440="PICK",LEFT($N2440,5),IF($V2440="FIXED",$W2440,IF($V2440="CODE",$H2440,""))))</f>
        <v>0</v>
      </c>
    </row>
    <row r="2441" spans="1:26" ht="21" customHeight="1">
      <c r="A2441" s="27">
        <f>IF($B2441="","",COUNTA($B$13:$B2441))</f>
        <v>0</v>
      </c>
      <c r="B2441" s="28"/>
      <c r="C2441" s="28"/>
      <c r="D2441" s="29"/>
      <c r="E2441" s="29"/>
      <c r="F2441" s="29"/>
      <c r="G2441" s="28"/>
      <c r="H2441" s="28"/>
      <c r="I2441" s="30">
        <f>IF($H2441="","",IFERROR(VLOOKUP($H2441,AcctTbl,2,0),"کد ناشناخته"))</f>
        <v>0</v>
      </c>
      <c r="J2441" s="27">
        <f>IF($H2441="","",IFERROR(VLOOKUP($H2441,AcctTbl,3,0),""))</f>
        <v>0</v>
      </c>
      <c r="K2441" s="29"/>
      <c r="L2441" s="28"/>
      <c r="M2441" s="31"/>
      <c r="N2441" s="29"/>
      <c r="O2441" s="32">
        <f>IF($B2441="",0,IF($U2441="IN",N($M2441),0))</f>
        <v>0</v>
      </c>
      <c r="P2441" s="32">
        <f>IF($B2441="",0,IF(OR($U2441="OUT",$U2441="TRF"),N($M2441),0))</f>
        <v>0</v>
      </c>
      <c r="Q2441" s="32">
        <f>IF($B2441="",0,IF(OR($U2441="OUT",$U2441="TRF"),N($M2441),0))</f>
        <v>0</v>
      </c>
      <c r="R2441" s="32">
        <f>IF($B2441="",0,IF($U2441="IN",N($M2441),0))</f>
        <v>0</v>
      </c>
      <c r="S2441" s="33">
        <f>IF($B2441="","",IF($M2441="","⚠ مبلغ",IF($E2441="","⚠ بانک عامل",IF(AND($U2441="TRF",$F2441=""),"⚠ بانک مقصد",IF(AND($V2441&lt;&gt;"NONE",$V2441&lt;&gt;"",$Z2441=""),"⚠ طرف حساب","✓")))))</f>
        <v>0</v>
      </c>
      <c r="T2441" s="29"/>
      <c r="U2441" s="27">
        <f>IFERROR(VLOOKUP($D2441,BankOpTbl,2,0),"")</f>
        <v>0</v>
      </c>
      <c r="V2441" s="27">
        <f>IFERROR(VLOOKUP($D2441,BankOpTbl,3,0),"")</f>
        <v>0</v>
      </c>
      <c r="W2441" s="27">
        <f>IFERROR(VLOOKUP($D2441,BankOpTbl,4,0),"")</f>
        <v>0</v>
      </c>
      <c r="X2441" s="27">
        <f>IF($E2441="","",IFERROR(VLOOKUP($E2441,BankTbl,4,0),""))</f>
        <v>0</v>
      </c>
      <c r="Y2441" s="27">
        <f>IF($F2441="","",IFERROR(VLOOKUP($F2441,BankTbl,4,0),""))</f>
        <v>0</v>
      </c>
      <c r="Z2441" s="27">
        <f>IF($B2441="","",IF($V2441="PICK",LEFT($N2441,5),IF($V2441="FIXED",$W2441,IF($V2441="CODE",$H2441,""))))</f>
        <v>0</v>
      </c>
    </row>
    <row r="2442" spans="1:26" ht="21" customHeight="1">
      <c r="A2442" s="27">
        <f>IF($B2442="","",COUNTA($B$13:$B2442))</f>
        <v>0</v>
      </c>
      <c r="B2442" s="28"/>
      <c r="C2442" s="28"/>
      <c r="D2442" s="29"/>
      <c r="E2442" s="29"/>
      <c r="F2442" s="29"/>
      <c r="G2442" s="28"/>
      <c r="H2442" s="28"/>
      <c r="I2442" s="30">
        <f>IF($H2442="","",IFERROR(VLOOKUP($H2442,AcctTbl,2,0),"کد ناشناخته"))</f>
        <v>0</v>
      </c>
      <c r="J2442" s="27">
        <f>IF($H2442="","",IFERROR(VLOOKUP($H2442,AcctTbl,3,0),""))</f>
        <v>0</v>
      </c>
      <c r="K2442" s="29"/>
      <c r="L2442" s="28"/>
      <c r="M2442" s="31"/>
      <c r="N2442" s="29"/>
      <c r="O2442" s="32">
        <f>IF($B2442="",0,IF($U2442="IN",N($M2442),0))</f>
        <v>0</v>
      </c>
      <c r="P2442" s="32">
        <f>IF($B2442="",0,IF(OR($U2442="OUT",$U2442="TRF"),N($M2442),0))</f>
        <v>0</v>
      </c>
      <c r="Q2442" s="32">
        <f>IF($B2442="",0,IF(OR($U2442="OUT",$U2442="TRF"),N($M2442),0))</f>
        <v>0</v>
      </c>
      <c r="R2442" s="32">
        <f>IF($B2442="",0,IF($U2442="IN",N($M2442),0))</f>
        <v>0</v>
      </c>
      <c r="S2442" s="33">
        <f>IF($B2442="","",IF($M2442="","⚠ مبلغ",IF($E2442="","⚠ بانک عامل",IF(AND($U2442="TRF",$F2442=""),"⚠ بانک مقصد",IF(AND($V2442&lt;&gt;"NONE",$V2442&lt;&gt;"",$Z2442=""),"⚠ طرف حساب","✓")))))</f>
        <v>0</v>
      </c>
      <c r="T2442" s="29"/>
      <c r="U2442" s="27">
        <f>IFERROR(VLOOKUP($D2442,BankOpTbl,2,0),"")</f>
        <v>0</v>
      </c>
      <c r="V2442" s="27">
        <f>IFERROR(VLOOKUP($D2442,BankOpTbl,3,0),"")</f>
        <v>0</v>
      </c>
      <c r="W2442" s="27">
        <f>IFERROR(VLOOKUP($D2442,BankOpTbl,4,0),"")</f>
        <v>0</v>
      </c>
      <c r="X2442" s="27">
        <f>IF($E2442="","",IFERROR(VLOOKUP($E2442,BankTbl,4,0),""))</f>
        <v>0</v>
      </c>
      <c r="Y2442" s="27">
        <f>IF($F2442="","",IFERROR(VLOOKUP($F2442,BankTbl,4,0),""))</f>
        <v>0</v>
      </c>
      <c r="Z2442" s="27">
        <f>IF($B2442="","",IF($V2442="PICK",LEFT($N2442,5),IF($V2442="FIXED",$W2442,IF($V2442="CODE",$H2442,""))))</f>
        <v>0</v>
      </c>
    </row>
    <row r="2443" spans="1:26" ht="21" customHeight="1">
      <c r="A2443" s="27">
        <f>IF($B2443="","",COUNTA($B$13:$B2443))</f>
        <v>0</v>
      </c>
      <c r="B2443" s="28"/>
      <c r="C2443" s="28"/>
      <c r="D2443" s="29"/>
      <c r="E2443" s="29"/>
      <c r="F2443" s="29"/>
      <c r="G2443" s="28"/>
      <c r="H2443" s="28"/>
      <c r="I2443" s="30">
        <f>IF($H2443="","",IFERROR(VLOOKUP($H2443,AcctTbl,2,0),"کد ناشناخته"))</f>
        <v>0</v>
      </c>
      <c r="J2443" s="27">
        <f>IF($H2443="","",IFERROR(VLOOKUP($H2443,AcctTbl,3,0),""))</f>
        <v>0</v>
      </c>
      <c r="K2443" s="29"/>
      <c r="L2443" s="28"/>
      <c r="M2443" s="31"/>
      <c r="N2443" s="29"/>
      <c r="O2443" s="32">
        <f>IF($B2443="",0,IF($U2443="IN",N($M2443),0))</f>
        <v>0</v>
      </c>
      <c r="P2443" s="32">
        <f>IF($B2443="",0,IF(OR($U2443="OUT",$U2443="TRF"),N($M2443),0))</f>
        <v>0</v>
      </c>
      <c r="Q2443" s="32">
        <f>IF($B2443="",0,IF(OR($U2443="OUT",$U2443="TRF"),N($M2443),0))</f>
        <v>0</v>
      </c>
      <c r="R2443" s="32">
        <f>IF($B2443="",0,IF($U2443="IN",N($M2443),0))</f>
        <v>0</v>
      </c>
      <c r="S2443" s="33">
        <f>IF($B2443="","",IF($M2443="","⚠ مبلغ",IF($E2443="","⚠ بانک عامل",IF(AND($U2443="TRF",$F2443=""),"⚠ بانک مقصد",IF(AND($V2443&lt;&gt;"NONE",$V2443&lt;&gt;"",$Z2443=""),"⚠ طرف حساب","✓")))))</f>
        <v>0</v>
      </c>
      <c r="T2443" s="29"/>
      <c r="U2443" s="27">
        <f>IFERROR(VLOOKUP($D2443,BankOpTbl,2,0),"")</f>
        <v>0</v>
      </c>
      <c r="V2443" s="27">
        <f>IFERROR(VLOOKUP($D2443,BankOpTbl,3,0),"")</f>
        <v>0</v>
      </c>
      <c r="W2443" s="27">
        <f>IFERROR(VLOOKUP($D2443,BankOpTbl,4,0),"")</f>
        <v>0</v>
      </c>
      <c r="X2443" s="27">
        <f>IF($E2443="","",IFERROR(VLOOKUP($E2443,BankTbl,4,0),""))</f>
        <v>0</v>
      </c>
      <c r="Y2443" s="27">
        <f>IF($F2443="","",IFERROR(VLOOKUP($F2443,BankTbl,4,0),""))</f>
        <v>0</v>
      </c>
      <c r="Z2443" s="27">
        <f>IF($B2443="","",IF($V2443="PICK",LEFT($N2443,5),IF($V2443="FIXED",$W2443,IF($V2443="CODE",$H2443,""))))</f>
        <v>0</v>
      </c>
    </row>
    <row r="2444" spans="1:26" ht="21" customHeight="1">
      <c r="A2444" s="27">
        <f>IF($B2444="","",COUNTA($B$13:$B2444))</f>
        <v>0</v>
      </c>
      <c r="B2444" s="28"/>
      <c r="C2444" s="28"/>
      <c r="D2444" s="29"/>
      <c r="E2444" s="29"/>
      <c r="F2444" s="29"/>
      <c r="G2444" s="28"/>
      <c r="H2444" s="28"/>
      <c r="I2444" s="30">
        <f>IF($H2444="","",IFERROR(VLOOKUP($H2444,AcctTbl,2,0),"کد ناشناخته"))</f>
        <v>0</v>
      </c>
      <c r="J2444" s="27">
        <f>IF($H2444="","",IFERROR(VLOOKUP($H2444,AcctTbl,3,0),""))</f>
        <v>0</v>
      </c>
      <c r="K2444" s="29"/>
      <c r="L2444" s="28"/>
      <c r="M2444" s="31"/>
      <c r="N2444" s="29"/>
      <c r="O2444" s="32">
        <f>IF($B2444="",0,IF($U2444="IN",N($M2444),0))</f>
        <v>0</v>
      </c>
      <c r="P2444" s="32">
        <f>IF($B2444="",0,IF(OR($U2444="OUT",$U2444="TRF"),N($M2444),0))</f>
        <v>0</v>
      </c>
      <c r="Q2444" s="32">
        <f>IF($B2444="",0,IF(OR($U2444="OUT",$U2444="TRF"),N($M2444),0))</f>
        <v>0</v>
      </c>
      <c r="R2444" s="32">
        <f>IF($B2444="",0,IF($U2444="IN",N($M2444),0))</f>
        <v>0</v>
      </c>
      <c r="S2444" s="33">
        <f>IF($B2444="","",IF($M2444="","⚠ مبلغ",IF($E2444="","⚠ بانک عامل",IF(AND($U2444="TRF",$F2444=""),"⚠ بانک مقصد",IF(AND($V2444&lt;&gt;"NONE",$V2444&lt;&gt;"",$Z2444=""),"⚠ طرف حساب","✓")))))</f>
        <v>0</v>
      </c>
      <c r="T2444" s="29"/>
      <c r="U2444" s="27">
        <f>IFERROR(VLOOKUP($D2444,BankOpTbl,2,0),"")</f>
        <v>0</v>
      </c>
      <c r="V2444" s="27">
        <f>IFERROR(VLOOKUP($D2444,BankOpTbl,3,0),"")</f>
        <v>0</v>
      </c>
      <c r="W2444" s="27">
        <f>IFERROR(VLOOKUP($D2444,BankOpTbl,4,0),"")</f>
        <v>0</v>
      </c>
      <c r="X2444" s="27">
        <f>IF($E2444="","",IFERROR(VLOOKUP($E2444,BankTbl,4,0),""))</f>
        <v>0</v>
      </c>
      <c r="Y2444" s="27">
        <f>IF($F2444="","",IFERROR(VLOOKUP($F2444,BankTbl,4,0),""))</f>
        <v>0</v>
      </c>
      <c r="Z2444" s="27">
        <f>IF($B2444="","",IF($V2444="PICK",LEFT($N2444,5),IF($V2444="FIXED",$W2444,IF($V2444="CODE",$H2444,""))))</f>
        <v>0</v>
      </c>
    </row>
    <row r="2445" spans="1:26" ht="21" customHeight="1">
      <c r="A2445" s="27">
        <f>IF($B2445="","",COUNTA($B$13:$B2445))</f>
        <v>0</v>
      </c>
      <c r="B2445" s="28"/>
      <c r="C2445" s="28"/>
      <c r="D2445" s="29"/>
      <c r="E2445" s="29"/>
      <c r="F2445" s="29"/>
      <c r="G2445" s="28"/>
      <c r="H2445" s="28"/>
      <c r="I2445" s="30">
        <f>IF($H2445="","",IFERROR(VLOOKUP($H2445,AcctTbl,2,0),"کد ناشناخته"))</f>
        <v>0</v>
      </c>
      <c r="J2445" s="27">
        <f>IF($H2445="","",IFERROR(VLOOKUP($H2445,AcctTbl,3,0),""))</f>
        <v>0</v>
      </c>
      <c r="K2445" s="29"/>
      <c r="L2445" s="28"/>
      <c r="M2445" s="31"/>
      <c r="N2445" s="29"/>
      <c r="O2445" s="32">
        <f>IF($B2445="",0,IF($U2445="IN",N($M2445),0))</f>
        <v>0</v>
      </c>
      <c r="P2445" s="32">
        <f>IF($B2445="",0,IF(OR($U2445="OUT",$U2445="TRF"),N($M2445),0))</f>
        <v>0</v>
      </c>
      <c r="Q2445" s="32">
        <f>IF($B2445="",0,IF(OR($U2445="OUT",$U2445="TRF"),N($M2445),0))</f>
        <v>0</v>
      </c>
      <c r="R2445" s="32">
        <f>IF($B2445="",0,IF($U2445="IN",N($M2445),0))</f>
        <v>0</v>
      </c>
      <c r="S2445" s="33">
        <f>IF($B2445="","",IF($M2445="","⚠ مبلغ",IF($E2445="","⚠ بانک عامل",IF(AND($U2445="TRF",$F2445=""),"⚠ بانک مقصد",IF(AND($V2445&lt;&gt;"NONE",$V2445&lt;&gt;"",$Z2445=""),"⚠ طرف حساب","✓")))))</f>
        <v>0</v>
      </c>
      <c r="T2445" s="29"/>
      <c r="U2445" s="27">
        <f>IFERROR(VLOOKUP($D2445,BankOpTbl,2,0),"")</f>
        <v>0</v>
      </c>
      <c r="V2445" s="27">
        <f>IFERROR(VLOOKUP($D2445,BankOpTbl,3,0),"")</f>
        <v>0</v>
      </c>
      <c r="W2445" s="27">
        <f>IFERROR(VLOOKUP($D2445,BankOpTbl,4,0),"")</f>
        <v>0</v>
      </c>
      <c r="X2445" s="27">
        <f>IF($E2445="","",IFERROR(VLOOKUP($E2445,BankTbl,4,0),""))</f>
        <v>0</v>
      </c>
      <c r="Y2445" s="27">
        <f>IF($F2445="","",IFERROR(VLOOKUP($F2445,BankTbl,4,0),""))</f>
        <v>0</v>
      </c>
      <c r="Z2445" s="27">
        <f>IF($B2445="","",IF($V2445="PICK",LEFT($N2445,5),IF($V2445="FIXED",$W2445,IF($V2445="CODE",$H2445,""))))</f>
        <v>0</v>
      </c>
    </row>
    <row r="2446" spans="1:26" ht="21" customHeight="1">
      <c r="A2446" s="27">
        <f>IF($B2446="","",COUNTA($B$13:$B2446))</f>
        <v>0</v>
      </c>
      <c r="B2446" s="28"/>
      <c r="C2446" s="28"/>
      <c r="D2446" s="29"/>
      <c r="E2446" s="29"/>
      <c r="F2446" s="29"/>
      <c r="G2446" s="28"/>
      <c r="H2446" s="28"/>
      <c r="I2446" s="30">
        <f>IF($H2446="","",IFERROR(VLOOKUP($H2446,AcctTbl,2,0),"کد ناشناخته"))</f>
        <v>0</v>
      </c>
      <c r="J2446" s="27">
        <f>IF($H2446="","",IFERROR(VLOOKUP($H2446,AcctTbl,3,0),""))</f>
        <v>0</v>
      </c>
      <c r="K2446" s="29"/>
      <c r="L2446" s="28"/>
      <c r="M2446" s="31"/>
      <c r="N2446" s="29"/>
      <c r="O2446" s="32">
        <f>IF($B2446="",0,IF($U2446="IN",N($M2446),0))</f>
        <v>0</v>
      </c>
      <c r="P2446" s="32">
        <f>IF($B2446="",0,IF(OR($U2446="OUT",$U2446="TRF"),N($M2446),0))</f>
        <v>0</v>
      </c>
      <c r="Q2446" s="32">
        <f>IF($B2446="",0,IF(OR($U2446="OUT",$U2446="TRF"),N($M2446),0))</f>
        <v>0</v>
      </c>
      <c r="R2446" s="32">
        <f>IF($B2446="",0,IF($U2446="IN",N($M2446),0))</f>
        <v>0</v>
      </c>
      <c r="S2446" s="33">
        <f>IF($B2446="","",IF($M2446="","⚠ مبلغ",IF($E2446="","⚠ بانک عامل",IF(AND($U2446="TRF",$F2446=""),"⚠ بانک مقصد",IF(AND($V2446&lt;&gt;"NONE",$V2446&lt;&gt;"",$Z2446=""),"⚠ طرف حساب","✓")))))</f>
        <v>0</v>
      </c>
      <c r="T2446" s="29"/>
      <c r="U2446" s="27">
        <f>IFERROR(VLOOKUP($D2446,BankOpTbl,2,0),"")</f>
        <v>0</v>
      </c>
      <c r="V2446" s="27">
        <f>IFERROR(VLOOKUP($D2446,BankOpTbl,3,0),"")</f>
        <v>0</v>
      </c>
      <c r="W2446" s="27">
        <f>IFERROR(VLOOKUP($D2446,BankOpTbl,4,0),"")</f>
        <v>0</v>
      </c>
      <c r="X2446" s="27">
        <f>IF($E2446="","",IFERROR(VLOOKUP($E2446,BankTbl,4,0),""))</f>
        <v>0</v>
      </c>
      <c r="Y2446" s="27">
        <f>IF($F2446="","",IFERROR(VLOOKUP($F2446,BankTbl,4,0),""))</f>
        <v>0</v>
      </c>
      <c r="Z2446" s="27">
        <f>IF($B2446="","",IF($V2446="PICK",LEFT($N2446,5),IF($V2446="FIXED",$W2446,IF($V2446="CODE",$H2446,""))))</f>
        <v>0</v>
      </c>
    </row>
    <row r="2447" spans="1:26" ht="21" customHeight="1">
      <c r="A2447" s="27">
        <f>IF($B2447="","",COUNTA($B$13:$B2447))</f>
        <v>0</v>
      </c>
      <c r="B2447" s="28"/>
      <c r="C2447" s="28"/>
      <c r="D2447" s="29"/>
      <c r="E2447" s="29"/>
      <c r="F2447" s="29"/>
      <c r="G2447" s="28"/>
      <c r="H2447" s="28"/>
      <c r="I2447" s="30">
        <f>IF($H2447="","",IFERROR(VLOOKUP($H2447,AcctTbl,2,0),"کد ناشناخته"))</f>
        <v>0</v>
      </c>
      <c r="J2447" s="27">
        <f>IF($H2447="","",IFERROR(VLOOKUP($H2447,AcctTbl,3,0),""))</f>
        <v>0</v>
      </c>
      <c r="K2447" s="29"/>
      <c r="L2447" s="28"/>
      <c r="M2447" s="31"/>
      <c r="N2447" s="29"/>
      <c r="O2447" s="32">
        <f>IF($B2447="",0,IF($U2447="IN",N($M2447),0))</f>
        <v>0</v>
      </c>
      <c r="P2447" s="32">
        <f>IF($B2447="",0,IF(OR($U2447="OUT",$U2447="TRF"),N($M2447),0))</f>
        <v>0</v>
      </c>
      <c r="Q2447" s="32">
        <f>IF($B2447="",0,IF(OR($U2447="OUT",$U2447="TRF"),N($M2447),0))</f>
        <v>0</v>
      </c>
      <c r="R2447" s="32">
        <f>IF($B2447="",0,IF($U2447="IN",N($M2447),0))</f>
        <v>0</v>
      </c>
      <c r="S2447" s="33">
        <f>IF($B2447="","",IF($M2447="","⚠ مبلغ",IF($E2447="","⚠ بانک عامل",IF(AND($U2447="TRF",$F2447=""),"⚠ بانک مقصد",IF(AND($V2447&lt;&gt;"NONE",$V2447&lt;&gt;"",$Z2447=""),"⚠ طرف حساب","✓")))))</f>
        <v>0</v>
      </c>
      <c r="T2447" s="29"/>
      <c r="U2447" s="27">
        <f>IFERROR(VLOOKUP($D2447,BankOpTbl,2,0),"")</f>
        <v>0</v>
      </c>
      <c r="V2447" s="27">
        <f>IFERROR(VLOOKUP($D2447,BankOpTbl,3,0),"")</f>
        <v>0</v>
      </c>
      <c r="W2447" s="27">
        <f>IFERROR(VLOOKUP($D2447,BankOpTbl,4,0),"")</f>
        <v>0</v>
      </c>
      <c r="X2447" s="27">
        <f>IF($E2447="","",IFERROR(VLOOKUP($E2447,BankTbl,4,0),""))</f>
        <v>0</v>
      </c>
      <c r="Y2447" s="27">
        <f>IF($F2447="","",IFERROR(VLOOKUP($F2447,BankTbl,4,0),""))</f>
        <v>0</v>
      </c>
      <c r="Z2447" s="27">
        <f>IF($B2447="","",IF($V2447="PICK",LEFT($N2447,5),IF($V2447="FIXED",$W2447,IF($V2447="CODE",$H2447,""))))</f>
        <v>0</v>
      </c>
    </row>
    <row r="2448" spans="1:26" ht="21" customHeight="1">
      <c r="A2448" s="27">
        <f>IF($B2448="","",COUNTA($B$13:$B2448))</f>
        <v>0</v>
      </c>
      <c r="B2448" s="28"/>
      <c r="C2448" s="28"/>
      <c r="D2448" s="29"/>
      <c r="E2448" s="29"/>
      <c r="F2448" s="29"/>
      <c r="G2448" s="28"/>
      <c r="H2448" s="28"/>
      <c r="I2448" s="30">
        <f>IF($H2448="","",IFERROR(VLOOKUP($H2448,AcctTbl,2,0),"کد ناشناخته"))</f>
        <v>0</v>
      </c>
      <c r="J2448" s="27">
        <f>IF($H2448="","",IFERROR(VLOOKUP($H2448,AcctTbl,3,0),""))</f>
        <v>0</v>
      </c>
      <c r="K2448" s="29"/>
      <c r="L2448" s="28"/>
      <c r="M2448" s="31"/>
      <c r="N2448" s="29"/>
      <c r="O2448" s="32">
        <f>IF($B2448="",0,IF($U2448="IN",N($M2448),0))</f>
        <v>0</v>
      </c>
      <c r="P2448" s="32">
        <f>IF($B2448="",0,IF(OR($U2448="OUT",$U2448="TRF"),N($M2448),0))</f>
        <v>0</v>
      </c>
      <c r="Q2448" s="32">
        <f>IF($B2448="",0,IF(OR($U2448="OUT",$U2448="TRF"),N($M2448),0))</f>
        <v>0</v>
      </c>
      <c r="R2448" s="32">
        <f>IF($B2448="",0,IF($U2448="IN",N($M2448),0))</f>
        <v>0</v>
      </c>
      <c r="S2448" s="33">
        <f>IF($B2448="","",IF($M2448="","⚠ مبلغ",IF($E2448="","⚠ بانک عامل",IF(AND($U2448="TRF",$F2448=""),"⚠ بانک مقصد",IF(AND($V2448&lt;&gt;"NONE",$V2448&lt;&gt;"",$Z2448=""),"⚠ طرف حساب","✓")))))</f>
        <v>0</v>
      </c>
      <c r="T2448" s="29"/>
      <c r="U2448" s="27">
        <f>IFERROR(VLOOKUP($D2448,BankOpTbl,2,0),"")</f>
        <v>0</v>
      </c>
      <c r="V2448" s="27">
        <f>IFERROR(VLOOKUP($D2448,BankOpTbl,3,0),"")</f>
        <v>0</v>
      </c>
      <c r="W2448" s="27">
        <f>IFERROR(VLOOKUP($D2448,BankOpTbl,4,0),"")</f>
        <v>0</v>
      </c>
      <c r="X2448" s="27">
        <f>IF($E2448="","",IFERROR(VLOOKUP($E2448,BankTbl,4,0),""))</f>
        <v>0</v>
      </c>
      <c r="Y2448" s="27">
        <f>IF($F2448="","",IFERROR(VLOOKUP($F2448,BankTbl,4,0),""))</f>
        <v>0</v>
      </c>
      <c r="Z2448" s="27">
        <f>IF($B2448="","",IF($V2448="PICK",LEFT($N2448,5),IF($V2448="FIXED",$W2448,IF($V2448="CODE",$H2448,""))))</f>
        <v>0</v>
      </c>
    </row>
    <row r="2449" spans="1:26" ht="21" customHeight="1">
      <c r="A2449" s="27">
        <f>IF($B2449="","",COUNTA($B$13:$B2449))</f>
        <v>0</v>
      </c>
      <c r="B2449" s="28"/>
      <c r="C2449" s="28"/>
      <c r="D2449" s="29"/>
      <c r="E2449" s="29"/>
      <c r="F2449" s="29"/>
      <c r="G2449" s="28"/>
      <c r="H2449" s="28"/>
      <c r="I2449" s="30">
        <f>IF($H2449="","",IFERROR(VLOOKUP($H2449,AcctTbl,2,0),"کد ناشناخته"))</f>
        <v>0</v>
      </c>
      <c r="J2449" s="27">
        <f>IF($H2449="","",IFERROR(VLOOKUP($H2449,AcctTbl,3,0),""))</f>
        <v>0</v>
      </c>
      <c r="K2449" s="29"/>
      <c r="L2449" s="28"/>
      <c r="M2449" s="31"/>
      <c r="N2449" s="29"/>
      <c r="O2449" s="32">
        <f>IF($B2449="",0,IF($U2449="IN",N($M2449),0))</f>
        <v>0</v>
      </c>
      <c r="P2449" s="32">
        <f>IF($B2449="",0,IF(OR($U2449="OUT",$U2449="TRF"),N($M2449),0))</f>
        <v>0</v>
      </c>
      <c r="Q2449" s="32">
        <f>IF($B2449="",0,IF(OR($U2449="OUT",$U2449="TRF"),N($M2449),0))</f>
        <v>0</v>
      </c>
      <c r="R2449" s="32">
        <f>IF($B2449="",0,IF($U2449="IN",N($M2449),0))</f>
        <v>0</v>
      </c>
      <c r="S2449" s="33">
        <f>IF($B2449="","",IF($M2449="","⚠ مبلغ",IF($E2449="","⚠ بانک عامل",IF(AND($U2449="TRF",$F2449=""),"⚠ بانک مقصد",IF(AND($V2449&lt;&gt;"NONE",$V2449&lt;&gt;"",$Z2449=""),"⚠ طرف حساب","✓")))))</f>
        <v>0</v>
      </c>
      <c r="T2449" s="29"/>
      <c r="U2449" s="27">
        <f>IFERROR(VLOOKUP($D2449,BankOpTbl,2,0),"")</f>
        <v>0</v>
      </c>
      <c r="V2449" s="27">
        <f>IFERROR(VLOOKUP($D2449,BankOpTbl,3,0),"")</f>
        <v>0</v>
      </c>
      <c r="W2449" s="27">
        <f>IFERROR(VLOOKUP($D2449,BankOpTbl,4,0),"")</f>
        <v>0</v>
      </c>
      <c r="X2449" s="27">
        <f>IF($E2449="","",IFERROR(VLOOKUP($E2449,BankTbl,4,0),""))</f>
        <v>0</v>
      </c>
      <c r="Y2449" s="27">
        <f>IF($F2449="","",IFERROR(VLOOKUP($F2449,BankTbl,4,0),""))</f>
        <v>0</v>
      </c>
      <c r="Z2449" s="27">
        <f>IF($B2449="","",IF($V2449="PICK",LEFT($N2449,5),IF($V2449="FIXED",$W2449,IF($V2449="CODE",$H2449,""))))</f>
        <v>0</v>
      </c>
    </row>
    <row r="2450" spans="1:26" ht="21" customHeight="1">
      <c r="A2450" s="27">
        <f>IF($B2450="","",COUNTA($B$13:$B2450))</f>
        <v>0</v>
      </c>
      <c r="B2450" s="28"/>
      <c r="C2450" s="28"/>
      <c r="D2450" s="29"/>
      <c r="E2450" s="29"/>
      <c r="F2450" s="29"/>
      <c r="G2450" s="28"/>
      <c r="H2450" s="28"/>
      <c r="I2450" s="30">
        <f>IF($H2450="","",IFERROR(VLOOKUP($H2450,AcctTbl,2,0),"کد ناشناخته"))</f>
        <v>0</v>
      </c>
      <c r="J2450" s="27">
        <f>IF($H2450="","",IFERROR(VLOOKUP($H2450,AcctTbl,3,0),""))</f>
        <v>0</v>
      </c>
      <c r="K2450" s="29"/>
      <c r="L2450" s="28"/>
      <c r="M2450" s="31"/>
      <c r="N2450" s="29"/>
      <c r="O2450" s="32">
        <f>IF($B2450="",0,IF($U2450="IN",N($M2450),0))</f>
        <v>0</v>
      </c>
      <c r="P2450" s="32">
        <f>IF($B2450="",0,IF(OR($U2450="OUT",$U2450="TRF"),N($M2450),0))</f>
        <v>0</v>
      </c>
      <c r="Q2450" s="32">
        <f>IF($B2450="",0,IF(OR($U2450="OUT",$U2450="TRF"),N($M2450),0))</f>
        <v>0</v>
      </c>
      <c r="R2450" s="32">
        <f>IF($B2450="",0,IF($U2450="IN",N($M2450),0))</f>
        <v>0</v>
      </c>
      <c r="S2450" s="33">
        <f>IF($B2450="","",IF($M2450="","⚠ مبلغ",IF($E2450="","⚠ بانک عامل",IF(AND($U2450="TRF",$F2450=""),"⚠ بانک مقصد",IF(AND($V2450&lt;&gt;"NONE",$V2450&lt;&gt;"",$Z2450=""),"⚠ طرف حساب","✓")))))</f>
        <v>0</v>
      </c>
      <c r="T2450" s="29"/>
      <c r="U2450" s="27">
        <f>IFERROR(VLOOKUP($D2450,BankOpTbl,2,0),"")</f>
        <v>0</v>
      </c>
      <c r="V2450" s="27">
        <f>IFERROR(VLOOKUP($D2450,BankOpTbl,3,0),"")</f>
        <v>0</v>
      </c>
      <c r="W2450" s="27">
        <f>IFERROR(VLOOKUP($D2450,BankOpTbl,4,0),"")</f>
        <v>0</v>
      </c>
      <c r="X2450" s="27">
        <f>IF($E2450="","",IFERROR(VLOOKUP($E2450,BankTbl,4,0),""))</f>
        <v>0</v>
      </c>
      <c r="Y2450" s="27">
        <f>IF($F2450="","",IFERROR(VLOOKUP($F2450,BankTbl,4,0),""))</f>
        <v>0</v>
      </c>
      <c r="Z2450" s="27">
        <f>IF($B2450="","",IF($V2450="PICK",LEFT($N2450,5),IF($V2450="FIXED",$W2450,IF($V2450="CODE",$H2450,""))))</f>
        <v>0</v>
      </c>
    </row>
    <row r="2451" spans="1:26" ht="21" customHeight="1">
      <c r="A2451" s="27">
        <f>IF($B2451="","",COUNTA($B$13:$B2451))</f>
        <v>0</v>
      </c>
      <c r="B2451" s="28"/>
      <c r="C2451" s="28"/>
      <c r="D2451" s="29"/>
      <c r="E2451" s="29"/>
      <c r="F2451" s="29"/>
      <c r="G2451" s="28"/>
      <c r="H2451" s="28"/>
      <c r="I2451" s="30">
        <f>IF($H2451="","",IFERROR(VLOOKUP($H2451,AcctTbl,2,0),"کد ناشناخته"))</f>
        <v>0</v>
      </c>
      <c r="J2451" s="27">
        <f>IF($H2451="","",IFERROR(VLOOKUP($H2451,AcctTbl,3,0),""))</f>
        <v>0</v>
      </c>
      <c r="K2451" s="29"/>
      <c r="L2451" s="28"/>
      <c r="M2451" s="31"/>
      <c r="N2451" s="29"/>
      <c r="O2451" s="32">
        <f>IF($B2451="",0,IF($U2451="IN",N($M2451),0))</f>
        <v>0</v>
      </c>
      <c r="P2451" s="32">
        <f>IF($B2451="",0,IF(OR($U2451="OUT",$U2451="TRF"),N($M2451),0))</f>
        <v>0</v>
      </c>
      <c r="Q2451" s="32">
        <f>IF($B2451="",0,IF(OR($U2451="OUT",$U2451="TRF"),N($M2451),0))</f>
        <v>0</v>
      </c>
      <c r="R2451" s="32">
        <f>IF($B2451="",0,IF($U2451="IN",N($M2451),0))</f>
        <v>0</v>
      </c>
      <c r="S2451" s="33">
        <f>IF($B2451="","",IF($M2451="","⚠ مبلغ",IF($E2451="","⚠ بانک عامل",IF(AND($U2451="TRF",$F2451=""),"⚠ بانک مقصد",IF(AND($V2451&lt;&gt;"NONE",$V2451&lt;&gt;"",$Z2451=""),"⚠ طرف حساب","✓")))))</f>
        <v>0</v>
      </c>
      <c r="T2451" s="29"/>
      <c r="U2451" s="27">
        <f>IFERROR(VLOOKUP($D2451,BankOpTbl,2,0),"")</f>
        <v>0</v>
      </c>
      <c r="V2451" s="27">
        <f>IFERROR(VLOOKUP($D2451,BankOpTbl,3,0),"")</f>
        <v>0</v>
      </c>
      <c r="W2451" s="27">
        <f>IFERROR(VLOOKUP($D2451,BankOpTbl,4,0),"")</f>
        <v>0</v>
      </c>
      <c r="X2451" s="27">
        <f>IF($E2451="","",IFERROR(VLOOKUP($E2451,BankTbl,4,0),""))</f>
        <v>0</v>
      </c>
      <c r="Y2451" s="27">
        <f>IF($F2451="","",IFERROR(VLOOKUP($F2451,BankTbl,4,0),""))</f>
        <v>0</v>
      </c>
      <c r="Z2451" s="27">
        <f>IF($B2451="","",IF($V2451="PICK",LEFT($N2451,5),IF($V2451="FIXED",$W2451,IF($V2451="CODE",$H2451,""))))</f>
        <v>0</v>
      </c>
    </row>
    <row r="2452" spans="1:26" ht="21" customHeight="1">
      <c r="A2452" s="27">
        <f>IF($B2452="","",COUNTA($B$13:$B2452))</f>
        <v>0</v>
      </c>
      <c r="B2452" s="28"/>
      <c r="C2452" s="28"/>
      <c r="D2452" s="29"/>
      <c r="E2452" s="29"/>
      <c r="F2452" s="29"/>
      <c r="G2452" s="28"/>
      <c r="H2452" s="28"/>
      <c r="I2452" s="30">
        <f>IF($H2452="","",IFERROR(VLOOKUP($H2452,AcctTbl,2,0),"کد ناشناخته"))</f>
        <v>0</v>
      </c>
      <c r="J2452" s="27">
        <f>IF($H2452="","",IFERROR(VLOOKUP($H2452,AcctTbl,3,0),""))</f>
        <v>0</v>
      </c>
      <c r="K2452" s="29"/>
      <c r="L2452" s="28"/>
      <c r="M2452" s="31"/>
      <c r="N2452" s="29"/>
      <c r="O2452" s="32">
        <f>IF($B2452="",0,IF($U2452="IN",N($M2452),0))</f>
        <v>0</v>
      </c>
      <c r="P2452" s="32">
        <f>IF($B2452="",0,IF(OR($U2452="OUT",$U2452="TRF"),N($M2452),0))</f>
        <v>0</v>
      </c>
      <c r="Q2452" s="32">
        <f>IF($B2452="",0,IF(OR($U2452="OUT",$U2452="TRF"),N($M2452),0))</f>
        <v>0</v>
      </c>
      <c r="R2452" s="32">
        <f>IF($B2452="",0,IF($U2452="IN",N($M2452),0))</f>
        <v>0</v>
      </c>
      <c r="S2452" s="33">
        <f>IF($B2452="","",IF($M2452="","⚠ مبلغ",IF($E2452="","⚠ بانک عامل",IF(AND($U2452="TRF",$F2452=""),"⚠ بانک مقصد",IF(AND($V2452&lt;&gt;"NONE",$V2452&lt;&gt;"",$Z2452=""),"⚠ طرف حساب","✓")))))</f>
        <v>0</v>
      </c>
      <c r="T2452" s="29"/>
      <c r="U2452" s="27">
        <f>IFERROR(VLOOKUP($D2452,BankOpTbl,2,0),"")</f>
        <v>0</v>
      </c>
      <c r="V2452" s="27">
        <f>IFERROR(VLOOKUP($D2452,BankOpTbl,3,0),"")</f>
        <v>0</v>
      </c>
      <c r="W2452" s="27">
        <f>IFERROR(VLOOKUP($D2452,BankOpTbl,4,0),"")</f>
        <v>0</v>
      </c>
      <c r="X2452" s="27">
        <f>IF($E2452="","",IFERROR(VLOOKUP($E2452,BankTbl,4,0),""))</f>
        <v>0</v>
      </c>
      <c r="Y2452" s="27">
        <f>IF($F2452="","",IFERROR(VLOOKUP($F2452,BankTbl,4,0),""))</f>
        <v>0</v>
      </c>
      <c r="Z2452" s="27">
        <f>IF($B2452="","",IF($V2452="PICK",LEFT($N2452,5),IF($V2452="FIXED",$W2452,IF($V2452="CODE",$H2452,""))))</f>
        <v>0</v>
      </c>
    </row>
    <row r="2453" spans="1:26" ht="21" customHeight="1">
      <c r="A2453" s="27">
        <f>IF($B2453="","",COUNTA($B$13:$B2453))</f>
        <v>0</v>
      </c>
      <c r="B2453" s="28"/>
      <c r="C2453" s="28"/>
      <c r="D2453" s="29"/>
      <c r="E2453" s="29"/>
      <c r="F2453" s="29"/>
      <c r="G2453" s="28"/>
      <c r="H2453" s="28"/>
      <c r="I2453" s="30">
        <f>IF($H2453="","",IFERROR(VLOOKUP($H2453,AcctTbl,2,0),"کد ناشناخته"))</f>
        <v>0</v>
      </c>
      <c r="J2453" s="27">
        <f>IF($H2453="","",IFERROR(VLOOKUP($H2453,AcctTbl,3,0),""))</f>
        <v>0</v>
      </c>
      <c r="K2453" s="29"/>
      <c r="L2453" s="28"/>
      <c r="M2453" s="31"/>
      <c r="N2453" s="29"/>
      <c r="O2453" s="32">
        <f>IF($B2453="",0,IF($U2453="IN",N($M2453),0))</f>
        <v>0</v>
      </c>
      <c r="P2453" s="32">
        <f>IF($B2453="",0,IF(OR($U2453="OUT",$U2453="TRF"),N($M2453),0))</f>
        <v>0</v>
      </c>
      <c r="Q2453" s="32">
        <f>IF($B2453="",0,IF(OR($U2453="OUT",$U2453="TRF"),N($M2453),0))</f>
        <v>0</v>
      </c>
      <c r="R2453" s="32">
        <f>IF($B2453="",0,IF($U2453="IN",N($M2453),0))</f>
        <v>0</v>
      </c>
      <c r="S2453" s="33">
        <f>IF($B2453="","",IF($M2453="","⚠ مبلغ",IF($E2453="","⚠ بانک عامل",IF(AND($U2453="TRF",$F2453=""),"⚠ بانک مقصد",IF(AND($V2453&lt;&gt;"NONE",$V2453&lt;&gt;"",$Z2453=""),"⚠ طرف حساب","✓")))))</f>
        <v>0</v>
      </c>
      <c r="T2453" s="29"/>
      <c r="U2453" s="27">
        <f>IFERROR(VLOOKUP($D2453,BankOpTbl,2,0),"")</f>
        <v>0</v>
      </c>
      <c r="V2453" s="27">
        <f>IFERROR(VLOOKUP($D2453,BankOpTbl,3,0),"")</f>
        <v>0</v>
      </c>
      <c r="W2453" s="27">
        <f>IFERROR(VLOOKUP($D2453,BankOpTbl,4,0),"")</f>
        <v>0</v>
      </c>
      <c r="X2453" s="27">
        <f>IF($E2453="","",IFERROR(VLOOKUP($E2453,BankTbl,4,0),""))</f>
        <v>0</v>
      </c>
      <c r="Y2453" s="27">
        <f>IF($F2453="","",IFERROR(VLOOKUP($F2453,BankTbl,4,0),""))</f>
        <v>0</v>
      </c>
      <c r="Z2453" s="27">
        <f>IF($B2453="","",IF($V2453="PICK",LEFT($N2453,5),IF($V2453="FIXED",$W2453,IF($V2453="CODE",$H2453,""))))</f>
        <v>0</v>
      </c>
    </row>
    <row r="2454" spans="1:26" ht="21" customHeight="1">
      <c r="A2454" s="27">
        <f>IF($B2454="","",COUNTA($B$13:$B2454))</f>
        <v>0</v>
      </c>
      <c r="B2454" s="28"/>
      <c r="C2454" s="28"/>
      <c r="D2454" s="29"/>
      <c r="E2454" s="29"/>
      <c r="F2454" s="29"/>
      <c r="G2454" s="28"/>
      <c r="H2454" s="28"/>
      <c r="I2454" s="30">
        <f>IF($H2454="","",IFERROR(VLOOKUP($H2454,AcctTbl,2,0),"کد ناشناخته"))</f>
        <v>0</v>
      </c>
      <c r="J2454" s="27">
        <f>IF($H2454="","",IFERROR(VLOOKUP($H2454,AcctTbl,3,0),""))</f>
        <v>0</v>
      </c>
      <c r="K2454" s="29"/>
      <c r="L2454" s="28"/>
      <c r="M2454" s="31"/>
      <c r="N2454" s="29"/>
      <c r="O2454" s="32">
        <f>IF($B2454="",0,IF($U2454="IN",N($M2454),0))</f>
        <v>0</v>
      </c>
      <c r="P2454" s="32">
        <f>IF($B2454="",0,IF(OR($U2454="OUT",$U2454="TRF"),N($M2454),0))</f>
        <v>0</v>
      </c>
      <c r="Q2454" s="32">
        <f>IF($B2454="",0,IF(OR($U2454="OUT",$U2454="TRF"),N($M2454),0))</f>
        <v>0</v>
      </c>
      <c r="R2454" s="32">
        <f>IF($B2454="",0,IF($U2454="IN",N($M2454),0))</f>
        <v>0</v>
      </c>
      <c r="S2454" s="33">
        <f>IF($B2454="","",IF($M2454="","⚠ مبلغ",IF($E2454="","⚠ بانک عامل",IF(AND($U2454="TRF",$F2454=""),"⚠ بانک مقصد",IF(AND($V2454&lt;&gt;"NONE",$V2454&lt;&gt;"",$Z2454=""),"⚠ طرف حساب","✓")))))</f>
        <v>0</v>
      </c>
      <c r="T2454" s="29"/>
      <c r="U2454" s="27">
        <f>IFERROR(VLOOKUP($D2454,BankOpTbl,2,0),"")</f>
        <v>0</v>
      </c>
      <c r="V2454" s="27">
        <f>IFERROR(VLOOKUP($D2454,BankOpTbl,3,0),"")</f>
        <v>0</v>
      </c>
      <c r="W2454" s="27">
        <f>IFERROR(VLOOKUP($D2454,BankOpTbl,4,0),"")</f>
        <v>0</v>
      </c>
      <c r="X2454" s="27">
        <f>IF($E2454="","",IFERROR(VLOOKUP($E2454,BankTbl,4,0),""))</f>
        <v>0</v>
      </c>
      <c r="Y2454" s="27">
        <f>IF($F2454="","",IFERROR(VLOOKUP($F2454,BankTbl,4,0),""))</f>
        <v>0</v>
      </c>
      <c r="Z2454" s="27">
        <f>IF($B2454="","",IF($V2454="PICK",LEFT($N2454,5),IF($V2454="FIXED",$W2454,IF($V2454="CODE",$H2454,""))))</f>
        <v>0</v>
      </c>
    </row>
    <row r="2455" spans="1:26" ht="21" customHeight="1">
      <c r="A2455" s="27">
        <f>IF($B2455="","",COUNTA($B$13:$B2455))</f>
        <v>0</v>
      </c>
      <c r="B2455" s="28"/>
      <c r="C2455" s="28"/>
      <c r="D2455" s="29"/>
      <c r="E2455" s="29"/>
      <c r="F2455" s="29"/>
      <c r="G2455" s="28"/>
      <c r="H2455" s="28"/>
      <c r="I2455" s="30">
        <f>IF($H2455="","",IFERROR(VLOOKUP($H2455,AcctTbl,2,0),"کد ناشناخته"))</f>
        <v>0</v>
      </c>
      <c r="J2455" s="27">
        <f>IF($H2455="","",IFERROR(VLOOKUP($H2455,AcctTbl,3,0),""))</f>
        <v>0</v>
      </c>
      <c r="K2455" s="29"/>
      <c r="L2455" s="28"/>
      <c r="M2455" s="31"/>
      <c r="N2455" s="29"/>
      <c r="O2455" s="32">
        <f>IF($B2455="",0,IF($U2455="IN",N($M2455),0))</f>
        <v>0</v>
      </c>
      <c r="P2455" s="32">
        <f>IF($B2455="",0,IF(OR($U2455="OUT",$U2455="TRF"),N($M2455),0))</f>
        <v>0</v>
      </c>
      <c r="Q2455" s="32">
        <f>IF($B2455="",0,IF(OR($U2455="OUT",$U2455="TRF"),N($M2455),0))</f>
        <v>0</v>
      </c>
      <c r="R2455" s="32">
        <f>IF($B2455="",0,IF($U2455="IN",N($M2455),0))</f>
        <v>0</v>
      </c>
      <c r="S2455" s="33">
        <f>IF($B2455="","",IF($M2455="","⚠ مبلغ",IF($E2455="","⚠ بانک عامل",IF(AND($U2455="TRF",$F2455=""),"⚠ بانک مقصد",IF(AND($V2455&lt;&gt;"NONE",$V2455&lt;&gt;"",$Z2455=""),"⚠ طرف حساب","✓")))))</f>
        <v>0</v>
      </c>
      <c r="T2455" s="29"/>
      <c r="U2455" s="27">
        <f>IFERROR(VLOOKUP($D2455,BankOpTbl,2,0),"")</f>
        <v>0</v>
      </c>
      <c r="V2455" s="27">
        <f>IFERROR(VLOOKUP($D2455,BankOpTbl,3,0),"")</f>
        <v>0</v>
      </c>
      <c r="W2455" s="27">
        <f>IFERROR(VLOOKUP($D2455,BankOpTbl,4,0),"")</f>
        <v>0</v>
      </c>
      <c r="X2455" s="27">
        <f>IF($E2455="","",IFERROR(VLOOKUP($E2455,BankTbl,4,0),""))</f>
        <v>0</v>
      </c>
      <c r="Y2455" s="27">
        <f>IF($F2455="","",IFERROR(VLOOKUP($F2455,BankTbl,4,0),""))</f>
        <v>0</v>
      </c>
      <c r="Z2455" s="27">
        <f>IF($B2455="","",IF($V2455="PICK",LEFT($N2455,5),IF($V2455="FIXED",$W2455,IF($V2455="CODE",$H2455,""))))</f>
        <v>0</v>
      </c>
    </row>
    <row r="2456" spans="1:26" ht="21" customHeight="1">
      <c r="A2456" s="27">
        <f>IF($B2456="","",COUNTA($B$13:$B2456))</f>
        <v>0</v>
      </c>
      <c r="B2456" s="28"/>
      <c r="C2456" s="28"/>
      <c r="D2456" s="29"/>
      <c r="E2456" s="29"/>
      <c r="F2456" s="29"/>
      <c r="G2456" s="28"/>
      <c r="H2456" s="28"/>
      <c r="I2456" s="30">
        <f>IF($H2456="","",IFERROR(VLOOKUP($H2456,AcctTbl,2,0),"کد ناشناخته"))</f>
        <v>0</v>
      </c>
      <c r="J2456" s="27">
        <f>IF($H2456="","",IFERROR(VLOOKUP($H2456,AcctTbl,3,0),""))</f>
        <v>0</v>
      </c>
      <c r="K2456" s="29"/>
      <c r="L2456" s="28"/>
      <c r="M2456" s="31"/>
      <c r="N2456" s="29"/>
      <c r="O2456" s="32">
        <f>IF($B2456="",0,IF($U2456="IN",N($M2456),0))</f>
        <v>0</v>
      </c>
      <c r="P2456" s="32">
        <f>IF($B2456="",0,IF(OR($U2456="OUT",$U2456="TRF"),N($M2456),0))</f>
        <v>0</v>
      </c>
      <c r="Q2456" s="32">
        <f>IF($B2456="",0,IF(OR($U2456="OUT",$U2456="TRF"),N($M2456),0))</f>
        <v>0</v>
      </c>
      <c r="R2456" s="32">
        <f>IF($B2456="",0,IF($U2456="IN",N($M2456),0))</f>
        <v>0</v>
      </c>
      <c r="S2456" s="33">
        <f>IF($B2456="","",IF($M2456="","⚠ مبلغ",IF($E2456="","⚠ بانک عامل",IF(AND($U2456="TRF",$F2456=""),"⚠ بانک مقصد",IF(AND($V2456&lt;&gt;"NONE",$V2456&lt;&gt;"",$Z2456=""),"⚠ طرف حساب","✓")))))</f>
        <v>0</v>
      </c>
      <c r="T2456" s="29"/>
      <c r="U2456" s="27">
        <f>IFERROR(VLOOKUP($D2456,BankOpTbl,2,0),"")</f>
        <v>0</v>
      </c>
      <c r="V2456" s="27">
        <f>IFERROR(VLOOKUP($D2456,BankOpTbl,3,0),"")</f>
        <v>0</v>
      </c>
      <c r="W2456" s="27">
        <f>IFERROR(VLOOKUP($D2456,BankOpTbl,4,0),"")</f>
        <v>0</v>
      </c>
      <c r="X2456" s="27">
        <f>IF($E2456="","",IFERROR(VLOOKUP($E2456,BankTbl,4,0),""))</f>
        <v>0</v>
      </c>
      <c r="Y2456" s="27">
        <f>IF($F2456="","",IFERROR(VLOOKUP($F2456,BankTbl,4,0),""))</f>
        <v>0</v>
      </c>
      <c r="Z2456" s="27">
        <f>IF($B2456="","",IF($V2456="PICK",LEFT($N2456,5),IF($V2456="FIXED",$W2456,IF($V2456="CODE",$H2456,""))))</f>
        <v>0</v>
      </c>
    </row>
    <row r="2457" spans="1:26" ht="21" customHeight="1">
      <c r="A2457" s="27">
        <f>IF($B2457="","",COUNTA($B$13:$B2457))</f>
        <v>0</v>
      </c>
      <c r="B2457" s="28"/>
      <c r="C2457" s="28"/>
      <c r="D2457" s="29"/>
      <c r="E2457" s="29"/>
      <c r="F2457" s="29"/>
      <c r="G2457" s="28"/>
      <c r="H2457" s="28"/>
      <c r="I2457" s="30">
        <f>IF($H2457="","",IFERROR(VLOOKUP($H2457,AcctTbl,2,0),"کد ناشناخته"))</f>
        <v>0</v>
      </c>
      <c r="J2457" s="27">
        <f>IF($H2457="","",IFERROR(VLOOKUP($H2457,AcctTbl,3,0),""))</f>
        <v>0</v>
      </c>
      <c r="K2457" s="29"/>
      <c r="L2457" s="28"/>
      <c r="M2457" s="31"/>
      <c r="N2457" s="29"/>
      <c r="O2457" s="32">
        <f>IF($B2457="",0,IF($U2457="IN",N($M2457),0))</f>
        <v>0</v>
      </c>
      <c r="P2457" s="32">
        <f>IF($B2457="",0,IF(OR($U2457="OUT",$U2457="TRF"),N($M2457),0))</f>
        <v>0</v>
      </c>
      <c r="Q2457" s="32">
        <f>IF($B2457="",0,IF(OR($U2457="OUT",$U2457="TRF"),N($M2457),0))</f>
        <v>0</v>
      </c>
      <c r="R2457" s="32">
        <f>IF($B2457="",0,IF($U2457="IN",N($M2457),0))</f>
        <v>0</v>
      </c>
      <c r="S2457" s="33">
        <f>IF($B2457="","",IF($M2457="","⚠ مبلغ",IF($E2457="","⚠ بانک عامل",IF(AND($U2457="TRF",$F2457=""),"⚠ بانک مقصد",IF(AND($V2457&lt;&gt;"NONE",$V2457&lt;&gt;"",$Z2457=""),"⚠ طرف حساب","✓")))))</f>
        <v>0</v>
      </c>
      <c r="T2457" s="29"/>
      <c r="U2457" s="27">
        <f>IFERROR(VLOOKUP($D2457,BankOpTbl,2,0),"")</f>
        <v>0</v>
      </c>
      <c r="V2457" s="27">
        <f>IFERROR(VLOOKUP($D2457,BankOpTbl,3,0),"")</f>
        <v>0</v>
      </c>
      <c r="W2457" s="27">
        <f>IFERROR(VLOOKUP($D2457,BankOpTbl,4,0),"")</f>
        <v>0</v>
      </c>
      <c r="X2457" s="27">
        <f>IF($E2457="","",IFERROR(VLOOKUP($E2457,BankTbl,4,0),""))</f>
        <v>0</v>
      </c>
      <c r="Y2457" s="27">
        <f>IF($F2457="","",IFERROR(VLOOKUP($F2457,BankTbl,4,0),""))</f>
        <v>0</v>
      </c>
      <c r="Z2457" s="27">
        <f>IF($B2457="","",IF($V2457="PICK",LEFT($N2457,5),IF($V2457="FIXED",$W2457,IF($V2457="CODE",$H2457,""))))</f>
        <v>0</v>
      </c>
    </row>
    <row r="2458" spans="1:26" ht="21" customHeight="1">
      <c r="A2458" s="27">
        <f>IF($B2458="","",COUNTA($B$13:$B2458))</f>
        <v>0</v>
      </c>
      <c r="B2458" s="28"/>
      <c r="C2458" s="28"/>
      <c r="D2458" s="29"/>
      <c r="E2458" s="29"/>
      <c r="F2458" s="29"/>
      <c r="G2458" s="28"/>
      <c r="H2458" s="28"/>
      <c r="I2458" s="30">
        <f>IF($H2458="","",IFERROR(VLOOKUP($H2458,AcctTbl,2,0),"کد ناشناخته"))</f>
        <v>0</v>
      </c>
      <c r="J2458" s="27">
        <f>IF($H2458="","",IFERROR(VLOOKUP($H2458,AcctTbl,3,0),""))</f>
        <v>0</v>
      </c>
      <c r="K2458" s="29"/>
      <c r="L2458" s="28"/>
      <c r="M2458" s="31"/>
      <c r="N2458" s="29"/>
      <c r="O2458" s="32">
        <f>IF($B2458="",0,IF($U2458="IN",N($M2458),0))</f>
        <v>0</v>
      </c>
      <c r="P2458" s="32">
        <f>IF($B2458="",0,IF(OR($U2458="OUT",$U2458="TRF"),N($M2458),0))</f>
        <v>0</v>
      </c>
      <c r="Q2458" s="32">
        <f>IF($B2458="",0,IF(OR($U2458="OUT",$U2458="TRF"),N($M2458),0))</f>
        <v>0</v>
      </c>
      <c r="R2458" s="32">
        <f>IF($B2458="",0,IF($U2458="IN",N($M2458),0))</f>
        <v>0</v>
      </c>
      <c r="S2458" s="33">
        <f>IF($B2458="","",IF($M2458="","⚠ مبلغ",IF($E2458="","⚠ بانک عامل",IF(AND($U2458="TRF",$F2458=""),"⚠ بانک مقصد",IF(AND($V2458&lt;&gt;"NONE",$V2458&lt;&gt;"",$Z2458=""),"⚠ طرف حساب","✓")))))</f>
        <v>0</v>
      </c>
      <c r="T2458" s="29"/>
      <c r="U2458" s="27">
        <f>IFERROR(VLOOKUP($D2458,BankOpTbl,2,0),"")</f>
        <v>0</v>
      </c>
      <c r="V2458" s="27">
        <f>IFERROR(VLOOKUP($D2458,BankOpTbl,3,0),"")</f>
        <v>0</v>
      </c>
      <c r="W2458" s="27">
        <f>IFERROR(VLOOKUP($D2458,BankOpTbl,4,0),"")</f>
        <v>0</v>
      </c>
      <c r="X2458" s="27">
        <f>IF($E2458="","",IFERROR(VLOOKUP($E2458,BankTbl,4,0),""))</f>
        <v>0</v>
      </c>
      <c r="Y2458" s="27">
        <f>IF($F2458="","",IFERROR(VLOOKUP($F2458,BankTbl,4,0),""))</f>
        <v>0</v>
      </c>
      <c r="Z2458" s="27">
        <f>IF($B2458="","",IF($V2458="PICK",LEFT($N2458,5),IF($V2458="FIXED",$W2458,IF($V2458="CODE",$H2458,""))))</f>
        <v>0</v>
      </c>
    </row>
    <row r="2459" spans="1:26" ht="21" customHeight="1">
      <c r="A2459" s="27">
        <f>IF($B2459="","",COUNTA($B$13:$B2459))</f>
        <v>0</v>
      </c>
      <c r="B2459" s="28"/>
      <c r="C2459" s="28"/>
      <c r="D2459" s="29"/>
      <c r="E2459" s="29"/>
      <c r="F2459" s="29"/>
      <c r="G2459" s="28"/>
      <c r="H2459" s="28"/>
      <c r="I2459" s="30">
        <f>IF($H2459="","",IFERROR(VLOOKUP($H2459,AcctTbl,2,0),"کد ناشناخته"))</f>
        <v>0</v>
      </c>
      <c r="J2459" s="27">
        <f>IF($H2459="","",IFERROR(VLOOKUP($H2459,AcctTbl,3,0),""))</f>
        <v>0</v>
      </c>
      <c r="K2459" s="29"/>
      <c r="L2459" s="28"/>
      <c r="M2459" s="31"/>
      <c r="N2459" s="29"/>
      <c r="O2459" s="32">
        <f>IF($B2459="",0,IF($U2459="IN",N($M2459),0))</f>
        <v>0</v>
      </c>
      <c r="P2459" s="32">
        <f>IF($B2459="",0,IF(OR($U2459="OUT",$U2459="TRF"),N($M2459),0))</f>
        <v>0</v>
      </c>
      <c r="Q2459" s="32">
        <f>IF($B2459="",0,IF(OR($U2459="OUT",$U2459="TRF"),N($M2459),0))</f>
        <v>0</v>
      </c>
      <c r="R2459" s="32">
        <f>IF($B2459="",0,IF($U2459="IN",N($M2459),0))</f>
        <v>0</v>
      </c>
      <c r="S2459" s="33">
        <f>IF($B2459="","",IF($M2459="","⚠ مبلغ",IF($E2459="","⚠ بانک عامل",IF(AND($U2459="TRF",$F2459=""),"⚠ بانک مقصد",IF(AND($V2459&lt;&gt;"NONE",$V2459&lt;&gt;"",$Z2459=""),"⚠ طرف حساب","✓")))))</f>
        <v>0</v>
      </c>
      <c r="T2459" s="29"/>
      <c r="U2459" s="27">
        <f>IFERROR(VLOOKUP($D2459,BankOpTbl,2,0),"")</f>
        <v>0</v>
      </c>
      <c r="V2459" s="27">
        <f>IFERROR(VLOOKUP($D2459,BankOpTbl,3,0),"")</f>
        <v>0</v>
      </c>
      <c r="W2459" s="27">
        <f>IFERROR(VLOOKUP($D2459,BankOpTbl,4,0),"")</f>
        <v>0</v>
      </c>
      <c r="X2459" s="27">
        <f>IF($E2459="","",IFERROR(VLOOKUP($E2459,BankTbl,4,0),""))</f>
        <v>0</v>
      </c>
      <c r="Y2459" s="27">
        <f>IF($F2459="","",IFERROR(VLOOKUP($F2459,BankTbl,4,0),""))</f>
        <v>0</v>
      </c>
      <c r="Z2459" s="27">
        <f>IF($B2459="","",IF($V2459="PICK",LEFT($N2459,5),IF($V2459="FIXED",$W2459,IF($V2459="CODE",$H2459,""))))</f>
        <v>0</v>
      </c>
    </row>
    <row r="2460" spans="1:26" ht="21" customHeight="1">
      <c r="A2460" s="27">
        <f>IF($B2460="","",COUNTA($B$13:$B2460))</f>
        <v>0</v>
      </c>
      <c r="B2460" s="28"/>
      <c r="C2460" s="28"/>
      <c r="D2460" s="29"/>
      <c r="E2460" s="29"/>
      <c r="F2460" s="29"/>
      <c r="G2460" s="28"/>
      <c r="H2460" s="28"/>
      <c r="I2460" s="30">
        <f>IF($H2460="","",IFERROR(VLOOKUP($H2460,AcctTbl,2,0),"کد ناشناخته"))</f>
        <v>0</v>
      </c>
      <c r="J2460" s="27">
        <f>IF($H2460="","",IFERROR(VLOOKUP($H2460,AcctTbl,3,0),""))</f>
        <v>0</v>
      </c>
      <c r="K2460" s="29"/>
      <c r="L2460" s="28"/>
      <c r="M2460" s="31"/>
      <c r="N2460" s="29"/>
      <c r="O2460" s="32">
        <f>IF($B2460="",0,IF($U2460="IN",N($M2460),0))</f>
        <v>0</v>
      </c>
      <c r="P2460" s="32">
        <f>IF($B2460="",0,IF(OR($U2460="OUT",$U2460="TRF"),N($M2460),0))</f>
        <v>0</v>
      </c>
      <c r="Q2460" s="32">
        <f>IF($B2460="",0,IF(OR($U2460="OUT",$U2460="TRF"),N($M2460),0))</f>
        <v>0</v>
      </c>
      <c r="R2460" s="32">
        <f>IF($B2460="",0,IF($U2460="IN",N($M2460),0))</f>
        <v>0</v>
      </c>
      <c r="S2460" s="33">
        <f>IF($B2460="","",IF($M2460="","⚠ مبلغ",IF($E2460="","⚠ بانک عامل",IF(AND($U2460="TRF",$F2460=""),"⚠ بانک مقصد",IF(AND($V2460&lt;&gt;"NONE",$V2460&lt;&gt;"",$Z2460=""),"⚠ طرف حساب","✓")))))</f>
        <v>0</v>
      </c>
      <c r="T2460" s="29"/>
      <c r="U2460" s="27">
        <f>IFERROR(VLOOKUP($D2460,BankOpTbl,2,0),"")</f>
        <v>0</v>
      </c>
      <c r="V2460" s="27">
        <f>IFERROR(VLOOKUP($D2460,BankOpTbl,3,0),"")</f>
        <v>0</v>
      </c>
      <c r="W2460" s="27">
        <f>IFERROR(VLOOKUP($D2460,BankOpTbl,4,0),"")</f>
        <v>0</v>
      </c>
      <c r="X2460" s="27">
        <f>IF($E2460="","",IFERROR(VLOOKUP($E2460,BankTbl,4,0),""))</f>
        <v>0</v>
      </c>
      <c r="Y2460" s="27">
        <f>IF($F2460="","",IFERROR(VLOOKUP($F2460,BankTbl,4,0),""))</f>
        <v>0</v>
      </c>
      <c r="Z2460" s="27">
        <f>IF($B2460="","",IF($V2460="PICK",LEFT($N2460,5),IF($V2460="FIXED",$W2460,IF($V2460="CODE",$H2460,""))))</f>
        <v>0</v>
      </c>
    </row>
    <row r="2461" spans="1:26" ht="21" customHeight="1">
      <c r="A2461" s="27">
        <f>IF($B2461="","",COUNTA($B$13:$B2461))</f>
        <v>0</v>
      </c>
      <c r="B2461" s="28"/>
      <c r="C2461" s="28"/>
      <c r="D2461" s="29"/>
      <c r="E2461" s="29"/>
      <c r="F2461" s="29"/>
      <c r="G2461" s="28"/>
      <c r="H2461" s="28"/>
      <c r="I2461" s="30">
        <f>IF($H2461="","",IFERROR(VLOOKUP($H2461,AcctTbl,2,0),"کد ناشناخته"))</f>
        <v>0</v>
      </c>
      <c r="J2461" s="27">
        <f>IF($H2461="","",IFERROR(VLOOKUP($H2461,AcctTbl,3,0),""))</f>
        <v>0</v>
      </c>
      <c r="K2461" s="29"/>
      <c r="L2461" s="28"/>
      <c r="M2461" s="31"/>
      <c r="N2461" s="29"/>
      <c r="O2461" s="32">
        <f>IF($B2461="",0,IF($U2461="IN",N($M2461),0))</f>
        <v>0</v>
      </c>
      <c r="P2461" s="32">
        <f>IF($B2461="",0,IF(OR($U2461="OUT",$U2461="TRF"),N($M2461),0))</f>
        <v>0</v>
      </c>
      <c r="Q2461" s="32">
        <f>IF($B2461="",0,IF(OR($U2461="OUT",$U2461="TRF"),N($M2461),0))</f>
        <v>0</v>
      </c>
      <c r="R2461" s="32">
        <f>IF($B2461="",0,IF($U2461="IN",N($M2461),0))</f>
        <v>0</v>
      </c>
      <c r="S2461" s="33">
        <f>IF($B2461="","",IF($M2461="","⚠ مبلغ",IF($E2461="","⚠ بانک عامل",IF(AND($U2461="TRF",$F2461=""),"⚠ بانک مقصد",IF(AND($V2461&lt;&gt;"NONE",$V2461&lt;&gt;"",$Z2461=""),"⚠ طرف حساب","✓")))))</f>
        <v>0</v>
      </c>
      <c r="T2461" s="29"/>
      <c r="U2461" s="27">
        <f>IFERROR(VLOOKUP($D2461,BankOpTbl,2,0),"")</f>
        <v>0</v>
      </c>
      <c r="V2461" s="27">
        <f>IFERROR(VLOOKUP($D2461,BankOpTbl,3,0),"")</f>
        <v>0</v>
      </c>
      <c r="W2461" s="27">
        <f>IFERROR(VLOOKUP($D2461,BankOpTbl,4,0),"")</f>
        <v>0</v>
      </c>
      <c r="X2461" s="27">
        <f>IF($E2461="","",IFERROR(VLOOKUP($E2461,BankTbl,4,0),""))</f>
        <v>0</v>
      </c>
      <c r="Y2461" s="27">
        <f>IF($F2461="","",IFERROR(VLOOKUP($F2461,BankTbl,4,0),""))</f>
        <v>0</v>
      </c>
      <c r="Z2461" s="27">
        <f>IF($B2461="","",IF($V2461="PICK",LEFT($N2461,5),IF($V2461="FIXED",$W2461,IF($V2461="CODE",$H2461,""))))</f>
        <v>0</v>
      </c>
    </row>
    <row r="2462" spans="1:26" ht="21" customHeight="1">
      <c r="A2462" s="27">
        <f>IF($B2462="","",COUNTA($B$13:$B2462))</f>
        <v>0</v>
      </c>
      <c r="B2462" s="28"/>
      <c r="C2462" s="28"/>
      <c r="D2462" s="29"/>
      <c r="E2462" s="29"/>
      <c r="F2462" s="29"/>
      <c r="G2462" s="28"/>
      <c r="H2462" s="28"/>
      <c r="I2462" s="30">
        <f>IF($H2462="","",IFERROR(VLOOKUP($H2462,AcctTbl,2,0),"کد ناشناخته"))</f>
        <v>0</v>
      </c>
      <c r="J2462" s="27">
        <f>IF($H2462="","",IFERROR(VLOOKUP($H2462,AcctTbl,3,0),""))</f>
        <v>0</v>
      </c>
      <c r="K2462" s="29"/>
      <c r="L2462" s="28"/>
      <c r="M2462" s="31"/>
      <c r="N2462" s="29"/>
      <c r="O2462" s="32">
        <f>IF($B2462="",0,IF($U2462="IN",N($M2462),0))</f>
        <v>0</v>
      </c>
      <c r="P2462" s="32">
        <f>IF($B2462="",0,IF(OR($U2462="OUT",$U2462="TRF"),N($M2462),0))</f>
        <v>0</v>
      </c>
      <c r="Q2462" s="32">
        <f>IF($B2462="",0,IF(OR($U2462="OUT",$U2462="TRF"),N($M2462),0))</f>
        <v>0</v>
      </c>
      <c r="R2462" s="32">
        <f>IF($B2462="",0,IF($U2462="IN",N($M2462),0))</f>
        <v>0</v>
      </c>
      <c r="S2462" s="33">
        <f>IF($B2462="","",IF($M2462="","⚠ مبلغ",IF($E2462="","⚠ بانک عامل",IF(AND($U2462="TRF",$F2462=""),"⚠ بانک مقصد",IF(AND($V2462&lt;&gt;"NONE",$V2462&lt;&gt;"",$Z2462=""),"⚠ طرف حساب","✓")))))</f>
        <v>0</v>
      </c>
      <c r="T2462" s="29"/>
      <c r="U2462" s="27">
        <f>IFERROR(VLOOKUP($D2462,BankOpTbl,2,0),"")</f>
        <v>0</v>
      </c>
      <c r="V2462" s="27">
        <f>IFERROR(VLOOKUP($D2462,BankOpTbl,3,0),"")</f>
        <v>0</v>
      </c>
      <c r="W2462" s="27">
        <f>IFERROR(VLOOKUP($D2462,BankOpTbl,4,0),"")</f>
        <v>0</v>
      </c>
      <c r="X2462" s="27">
        <f>IF($E2462="","",IFERROR(VLOOKUP($E2462,BankTbl,4,0),""))</f>
        <v>0</v>
      </c>
      <c r="Y2462" s="27">
        <f>IF($F2462="","",IFERROR(VLOOKUP($F2462,BankTbl,4,0),""))</f>
        <v>0</v>
      </c>
      <c r="Z2462" s="27">
        <f>IF($B2462="","",IF($V2462="PICK",LEFT($N2462,5),IF($V2462="FIXED",$W2462,IF($V2462="CODE",$H2462,""))))</f>
        <v>0</v>
      </c>
    </row>
    <row r="2463" spans="1:26" ht="21" customHeight="1">
      <c r="A2463" s="27">
        <f>IF($B2463="","",COUNTA($B$13:$B2463))</f>
        <v>0</v>
      </c>
      <c r="B2463" s="28"/>
      <c r="C2463" s="28"/>
      <c r="D2463" s="29"/>
      <c r="E2463" s="29"/>
      <c r="F2463" s="29"/>
      <c r="G2463" s="28"/>
      <c r="H2463" s="28"/>
      <c r="I2463" s="30">
        <f>IF($H2463="","",IFERROR(VLOOKUP($H2463,AcctTbl,2,0),"کد ناشناخته"))</f>
        <v>0</v>
      </c>
      <c r="J2463" s="27">
        <f>IF($H2463="","",IFERROR(VLOOKUP($H2463,AcctTbl,3,0),""))</f>
        <v>0</v>
      </c>
      <c r="K2463" s="29"/>
      <c r="L2463" s="28"/>
      <c r="M2463" s="31"/>
      <c r="N2463" s="29"/>
      <c r="O2463" s="32">
        <f>IF($B2463="",0,IF($U2463="IN",N($M2463),0))</f>
        <v>0</v>
      </c>
      <c r="P2463" s="32">
        <f>IF($B2463="",0,IF(OR($U2463="OUT",$U2463="TRF"),N($M2463),0))</f>
        <v>0</v>
      </c>
      <c r="Q2463" s="32">
        <f>IF($B2463="",0,IF(OR($U2463="OUT",$U2463="TRF"),N($M2463),0))</f>
        <v>0</v>
      </c>
      <c r="R2463" s="32">
        <f>IF($B2463="",0,IF($U2463="IN",N($M2463),0))</f>
        <v>0</v>
      </c>
      <c r="S2463" s="33">
        <f>IF($B2463="","",IF($M2463="","⚠ مبلغ",IF($E2463="","⚠ بانک عامل",IF(AND($U2463="TRF",$F2463=""),"⚠ بانک مقصد",IF(AND($V2463&lt;&gt;"NONE",$V2463&lt;&gt;"",$Z2463=""),"⚠ طرف حساب","✓")))))</f>
        <v>0</v>
      </c>
      <c r="T2463" s="29"/>
      <c r="U2463" s="27">
        <f>IFERROR(VLOOKUP($D2463,BankOpTbl,2,0),"")</f>
        <v>0</v>
      </c>
      <c r="V2463" s="27">
        <f>IFERROR(VLOOKUP($D2463,BankOpTbl,3,0),"")</f>
        <v>0</v>
      </c>
      <c r="W2463" s="27">
        <f>IFERROR(VLOOKUP($D2463,BankOpTbl,4,0),"")</f>
        <v>0</v>
      </c>
      <c r="X2463" s="27">
        <f>IF($E2463="","",IFERROR(VLOOKUP($E2463,BankTbl,4,0),""))</f>
        <v>0</v>
      </c>
      <c r="Y2463" s="27">
        <f>IF($F2463="","",IFERROR(VLOOKUP($F2463,BankTbl,4,0),""))</f>
        <v>0</v>
      </c>
      <c r="Z2463" s="27">
        <f>IF($B2463="","",IF($V2463="PICK",LEFT($N2463,5),IF($V2463="FIXED",$W2463,IF($V2463="CODE",$H2463,""))))</f>
        <v>0</v>
      </c>
    </row>
    <row r="2464" spans="1:26" ht="21" customHeight="1">
      <c r="A2464" s="27">
        <f>IF($B2464="","",COUNTA($B$13:$B2464))</f>
        <v>0</v>
      </c>
      <c r="B2464" s="28"/>
      <c r="C2464" s="28"/>
      <c r="D2464" s="29"/>
      <c r="E2464" s="29"/>
      <c r="F2464" s="29"/>
      <c r="G2464" s="28"/>
      <c r="H2464" s="28"/>
      <c r="I2464" s="30">
        <f>IF($H2464="","",IFERROR(VLOOKUP($H2464,AcctTbl,2,0),"کد ناشناخته"))</f>
        <v>0</v>
      </c>
      <c r="J2464" s="27">
        <f>IF($H2464="","",IFERROR(VLOOKUP($H2464,AcctTbl,3,0),""))</f>
        <v>0</v>
      </c>
      <c r="K2464" s="29"/>
      <c r="L2464" s="28"/>
      <c r="M2464" s="31"/>
      <c r="N2464" s="29"/>
      <c r="O2464" s="32">
        <f>IF($B2464="",0,IF($U2464="IN",N($M2464),0))</f>
        <v>0</v>
      </c>
      <c r="P2464" s="32">
        <f>IF($B2464="",0,IF(OR($U2464="OUT",$U2464="TRF"),N($M2464),0))</f>
        <v>0</v>
      </c>
      <c r="Q2464" s="32">
        <f>IF($B2464="",0,IF(OR($U2464="OUT",$U2464="TRF"),N($M2464),0))</f>
        <v>0</v>
      </c>
      <c r="R2464" s="32">
        <f>IF($B2464="",0,IF($U2464="IN",N($M2464),0))</f>
        <v>0</v>
      </c>
      <c r="S2464" s="33">
        <f>IF($B2464="","",IF($M2464="","⚠ مبلغ",IF($E2464="","⚠ بانک عامل",IF(AND($U2464="TRF",$F2464=""),"⚠ بانک مقصد",IF(AND($V2464&lt;&gt;"NONE",$V2464&lt;&gt;"",$Z2464=""),"⚠ طرف حساب","✓")))))</f>
        <v>0</v>
      </c>
      <c r="T2464" s="29"/>
      <c r="U2464" s="27">
        <f>IFERROR(VLOOKUP($D2464,BankOpTbl,2,0),"")</f>
        <v>0</v>
      </c>
      <c r="V2464" s="27">
        <f>IFERROR(VLOOKUP($D2464,BankOpTbl,3,0),"")</f>
        <v>0</v>
      </c>
      <c r="W2464" s="27">
        <f>IFERROR(VLOOKUP($D2464,BankOpTbl,4,0),"")</f>
        <v>0</v>
      </c>
      <c r="X2464" s="27">
        <f>IF($E2464="","",IFERROR(VLOOKUP($E2464,BankTbl,4,0),""))</f>
        <v>0</v>
      </c>
      <c r="Y2464" s="27">
        <f>IF($F2464="","",IFERROR(VLOOKUP($F2464,BankTbl,4,0),""))</f>
        <v>0</v>
      </c>
      <c r="Z2464" s="27">
        <f>IF($B2464="","",IF($V2464="PICK",LEFT($N2464,5),IF($V2464="FIXED",$W2464,IF($V2464="CODE",$H2464,""))))</f>
        <v>0</v>
      </c>
    </row>
    <row r="2465" spans="1:26" ht="21" customHeight="1">
      <c r="A2465" s="27">
        <f>IF($B2465="","",COUNTA($B$13:$B2465))</f>
        <v>0</v>
      </c>
      <c r="B2465" s="28"/>
      <c r="C2465" s="28"/>
      <c r="D2465" s="29"/>
      <c r="E2465" s="29"/>
      <c r="F2465" s="29"/>
      <c r="G2465" s="28"/>
      <c r="H2465" s="28"/>
      <c r="I2465" s="30">
        <f>IF($H2465="","",IFERROR(VLOOKUP($H2465,AcctTbl,2,0),"کد ناشناخته"))</f>
        <v>0</v>
      </c>
      <c r="J2465" s="27">
        <f>IF($H2465="","",IFERROR(VLOOKUP($H2465,AcctTbl,3,0),""))</f>
        <v>0</v>
      </c>
      <c r="K2465" s="29"/>
      <c r="L2465" s="28"/>
      <c r="M2465" s="31"/>
      <c r="N2465" s="29"/>
      <c r="O2465" s="32">
        <f>IF($B2465="",0,IF($U2465="IN",N($M2465),0))</f>
        <v>0</v>
      </c>
      <c r="P2465" s="32">
        <f>IF($B2465="",0,IF(OR($U2465="OUT",$U2465="TRF"),N($M2465),0))</f>
        <v>0</v>
      </c>
      <c r="Q2465" s="32">
        <f>IF($B2465="",0,IF(OR($U2465="OUT",$U2465="TRF"),N($M2465),0))</f>
        <v>0</v>
      </c>
      <c r="R2465" s="32">
        <f>IF($B2465="",0,IF($U2465="IN",N($M2465),0))</f>
        <v>0</v>
      </c>
      <c r="S2465" s="33">
        <f>IF($B2465="","",IF($M2465="","⚠ مبلغ",IF($E2465="","⚠ بانک عامل",IF(AND($U2465="TRF",$F2465=""),"⚠ بانک مقصد",IF(AND($V2465&lt;&gt;"NONE",$V2465&lt;&gt;"",$Z2465=""),"⚠ طرف حساب","✓")))))</f>
        <v>0</v>
      </c>
      <c r="T2465" s="29"/>
      <c r="U2465" s="27">
        <f>IFERROR(VLOOKUP($D2465,BankOpTbl,2,0),"")</f>
        <v>0</v>
      </c>
      <c r="V2465" s="27">
        <f>IFERROR(VLOOKUP($D2465,BankOpTbl,3,0),"")</f>
        <v>0</v>
      </c>
      <c r="W2465" s="27">
        <f>IFERROR(VLOOKUP($D2465,BankOpTbl,4,0),"")</f>
        <v>0</v>
      </c>
      <c r="X2465" s="27">
        <f>IF($E2465="","",IFERROR(VLOOKUP($E2465,BankTbl,4,0),""))</f>
        <v>0</v>
      </c>
      <c r="Y2465" s="27">
        <f>IF($F2465="","",IFERROR(VLOOKUP($F2465,BankTbl,4,0),""))</f>
        <v>0</v>
      </c>
      <c r="Z2465" s="27">
        <f>IF($B2465="","",IF($V2465="PICK",LEFT($N2465,5),IF($V2465="FIXED",$W2465,IF($V2465="CODE",$H2465,""))))</f>
        <v>0</v>
      </c>
    </row>
    <row r="2466" spans="1:26" ht="21" customHeight="1">
      <c r="A2466" s="27">
        <f>IF($B2466="","",COUNTA($B$13:$B2466))</f>
        <v>0</v>
      </c>
      <c r="B2466" s="28"/>
      <c r="C2466" s="28"/>
      <c r="D2466" s="29"/>
      <c r="E2466" s="29"/>
      <c r="F2466" s="29"/>
      <c r="G2466" s="28"/>
      <c r="H2466" s="28"/>
      <c r="I2466" s="30">
        <f>IF($H2466="","",IFERROR(VLOOKUP($H2466,AcctTbl,2,0),"کد ناشناخته"))</f>
        <v>0</v>
      </c>
      <c r="J2466" s="27">
        <f>IF($H2466="","",IFERROR(VLOOKUP($H2466,AcctTbl,3,0),""))</f>
        <v>0</v>
      </c>
      <c r="K2466" s="29"/>
      <c r="L2466" s="28"/>
      <c r="M2466" s="31"/>
      <c r="N2466" s="29"/>
      <c r="O2466" s="32">
        <f>IF($B2466="",0,IF($U2466="IN",N($M2466),0))</f>
        <v>0</v>
      </c>
      <c r="P2466" s="32">
        <f>IF($B2466="",0,IF(OR($U2466="OUT",$U2466="TRF"),N($M2466),0))</f>
        <v>0</v>
      </c>
      <c r="Q2466" s="32">
        <f>IF($B2466="",0,IF(OR($U2466="OUT",$U2466="TRF"),N($M2466),0))</f>
        <v>0</v>
      </c>
      <c r="R2466" s="32">
        <f>IF($B2466="",0,IF($U2466="IN",N($M2466),0))</f>
        <v>0</v>
      </c>
      <c r="S2466" s="33">
        <f>IF($B2466="","",IF($M2466="","⚠ مبلغ",IF($E2466="","⚠ بانک عامل",IF(AND($U2466="TRF",$F2466=""),"⚠ بانک مقصد",IF(AND($V2466&lt;&gt;"NONE",$V2466&lt;&gt;"",$Z2466=""),"⚠ طرف حساب","✓")))))</f>
        <v>0</v>
      </c>
      <c r="T2466" s="29"/>
      <c r="U2466" s="27">
        <f>IFERROR(VLOOKUP($D2466,BankOpTbl,2,0),"")</f>
        <v>0</v>
      </c>
      <c r="V2466" s="27">
        <f>IFERROR(VLOOKUP($D2466,BankOpTbl,3,0),"")</f>
        <v>0</v>
      </c>
      <c r="W2466" s="27">
        <f>IFERROR(VLOOKUP($D2466,BankOpTbl,4,0),"")</f>
        <v>0</v>
      </c>
      <c r="X2466" s="27">
        <f>IF($E2466="","",IFERROR(VLOOKUP($E2466,BankTbl,4,0),""))</f>
        <v>0</v>
      </c>
      <c r="Y2466" s="27">
        <f>IF($F2466="","",IFERROR(VLOOKUP($F2466,BankTbl,4,0),""))</f>
        <v>0</v>
      </c>
      <c r="Z2466" s="27">
        <f>IF($B2466="","",IF($V2466="PICK",LEFT($N2466,5),IF($V2466="FIXED",$W2466,IF($V2466="CODE",$H2466,""))))</f>
        <v>0</v>
      </c>
    </row>
    <row r="2467" spans="1:26" ht="21" customHeight="1">
      <c r="A2467" s="27">
        <f>IF($B2467="","",COUNTA($B$13:$B2467))</f>
        <v>0</v>
      </c>
      <c r="B2467" s="28"/>
      <c r="C2467" s="28"/>
      <c r="D2467" s="29"/>
      <c r="E2467" s="29"/>
      <c r="F2467" s="29"/>
      <c r="G2467" s="28"/>
      <c r="H2467" s="28"/>
      <c r="I2467" s="30">
        <f>IF($H2467="","",IFERROR(VLOOKUP($H2467,AcctTbl,2,0),"کد ناشناخته"))</f>
        <v>0</v>
      </c>
      <c r="J2467" s="27">
        <f>IF($H2467="","",IFERROR(VLOOKUP($H2467,AcctTbl,3,0),""))</f>
        <v>0</v>
      </c>
      <c r="K2467" s="29"/>
      <c r="L2467" s="28"/>
      <c r="M2467" s="31"/>
      <c r="N2467" s="29"/>
      <c r="O2467" s="32">
        <f>IF($B2467="",0,IF($U2467="IN",N($M2467),0))</f>
        <v>0</v>
      </c>
      <c r="P2467" s="32">
        <f>IF($B2467="",0,IF(OR($U2467="OUT",$U2467="TRF"),N($M2467),0))</f>
        <v>0</v>
      </c>
      <c r="Q2467" s="32">
        <f>IF($B2467="",0,IF(OR($U2467="OUT",$U2467="TRF"),N($M2467),0))</f>
        <v>0</v>
      </c>
      <c r="R2467" s="32">
        <f>IF($B2467="",0,IF($U2467="IN",N($M2467),0))</f>
        <v>0</v>
      </c>
      <c r="S2467" s="33">
        <f>IF($B2467="","",IF($M2467="","⚠ مبلغ",IF($E2467="","⚠ بانک عامل",IF(AND($U2467="TRF",$F2467=""),"⚠ بانک مقصد",IF(AND($V2467&lt;&gt;"NONE",$V2467&lt;&gt;"",$Z2467=""),"⚠ طرف حساب","✓")))))</f>
        <v>0</v>
      </c>
      <c r="T2467" s="29"/>
      <c r="U2467" s="27">
        <f>IFERROR(VLOOKUP($D2467,BankOpTbl,2,0),"")</f>
        <v>0</v>
      </c>
      <c r="V2467" s="27">
        <f>IFERROR(VLOOKUP($D2467,BankOpTbl,3,0),"")</f>
        <v>0</v>
      </c>
      <c r="W2467" s="27">
        <f>IFERROR(VLOOKUP($D2467,BankOpTbl,4,0),"")</f>
        <v>0</v>
      </c>
      <c r="X2467" s="27">
        <f>IF($E2467="","",IFERROR(VLOOKUP($E2467,BankTbl,4,0),""))</f>
        <v>0</v>
      </c>
      <c r="Y2467" s="27">
        <f>IF($F2467="","",IFERROR(VLOOKUP($F2467,BankTbl,4,0),""))</f>
        <v>0</v>
      </c>
      <c r="Z2467" s="27">
        <f>IF($B2467="","",IF($V2467="PICK",LEFT($N2467,5),IF($V2467="FIXED",$W2467,IF($V2467="CODE",$H2467,""))))</f>
        <v>0</v>
      </c>
    </row>
    <row r="2468" spans="1:26" ht="21" customHeight="1">
      <c r="A2468" s="27">
        <f>IF($B2468="","",COUNTA($B$13:$B2468))</f>
        <v>0</v>
      </c>
      <c r="B2468" s="28"/>
      <c r="C2468" s="28"/>
      <c r="D2468" s="29"/>
      <c r="E2468" s="29"/>
      <c r="F2468" s="29"/>
      <c r="G2468" s="28"/>
      <c r="H2468" s="28"/>
      <c r="I2468" s="30">
        <f>IF($H2468="","",IFERROR(VLOOKUP($H2468,AcctTbl,2,0),"کد ناشناخته"))</f>
        <v>0</v>
      </c>
      <c r="J2468" s="27">
        <f>IF($H2468="","",IFERROR(VLOOKUP($H2468,AcctTbl,3,0),""))</f>
        <v>0</v>
      </c>
      <c r="K2468" s="29"/>
      <c r="L2468" s="28"/>
      <c r="M2468" s="31"/>
      <c r="N2468" s="29"/>
      <c r="O2468" s="32">
        <f>IF($B2468="",0,IF($U2468="IN",N($M2468),0))</f>
        <v>0</v>
      </c>
      <c r="P2468" s="32">
        <f>IF($B2468="",0,IF(OR($U2468="OUT",$U2468="TRF"),N($M2468),0))</f>
        <v>0</v>
      </c>
      <c r="Q2468" s="32">
        <f>IF($B2468="",0,IF(OR($U2468="OUT",$U2468="TRF"),N($M2468),0))</f>
        <v>0</v>
      </c>
      <c r="R2468" s="32">
        <f>IF($B2468="",0,IF($U2468="IN",N($M2468),0))</f>
        <v>0</v>
      </c>
      <c r="S2468" s="33">
        <f>IF($B2468="","",IF($M2468="","⚠ مبلغ",IF($E2468="","⚠ بانک عامل",IF(AND($U2468="TRF",$F2468=""),"⚠ بانک مقصد",IF(AND($V2468&lt;&gt;"NONE",$V2468&lt;&gt;"",$Z2468=""),"⚠ طرف حساب","✓")))))</f>
        <v>0</v>
      </c>
      <c r="T2468" s="29"/>
      <c r="U2468" s="27">
        <f>IFERROR(VLOOKUP($D2468,BankOpTbl,2,0),"")</f>
        <v>0</v>
      </c>
      <c r="V2468" s="27">
        <f>IFERROR(VLOOKUP($D2468,BankOpTbl,3,0),"")</f>
        <v>0</v>
      </c>
      <c r="W2468" s="27">
        <f>IFERROR(VLOOKUP($D2468,BankOpTbl,4,0),"")</f>
        <v>0</v>
      </c>
      <c r="X2468" s="27">
        <f>IF($E2468="","",IFERROR(VLOOKUP($E2468,BankTbl,4,0),""))</f>
        <v>0</v>
      </c>
      <c r="Y2468" s="27">
        <f>IF($F2468="","",IFERROR(VLOOKUP($F2468,BankTbl,4,0),""))</f>
        <v>0</v>
      </c>
      <c r="Z2468" s="27">
        <f>IF($B2468="","",IF($V2468="PICK",LEFT($N2468,5),IF($V2468="FIXED",$W2468,IF($V2468="CODE",$H2468,""))))</f>
        <v>0</v>
      </c>
    </row>
    <row r="2469" spans="1:26" ht="21" customHeight="1">
      <c r="A2469" s="27">
        <f>IF($B2469="","",COUNTA($B$13:$B2469))</f>
        <v>0</v>
      </c>
      <c r="B2469" s="28"/>
      <c r="C2469" s="28"/>
      <c r="D2469" s="29"/>
      <c r="E2469" s="29"/>
      <c r="F2469" s="29"/>
      <c r="G2469" s="28"/>
      <c r="H2469" s="28"/>
      <c r="I2469" s="30">
        <f>IF($H2469="","",IFERROR(VLOOKUP($H2469,AcctTbl,2,0),"کد ناشناخته"))</f>
        <v>0</v>
      </c>
      <c r="J2469" s="27">
        <f>IF($H2469="","",IFERROR(VLOOKUP($H2469,AcctTbl,3,0),""))</f>
        <v>0</v>
      </c>
      <c r="K2469" s="29"/>
      <c r="L2469" s="28"/>
      <c r="M2469" s="31"/>
      <c r="N2469" s="29"/>
      <c r="O2469" s="32">
        <f>IF($B2469="",0,IF($U2469="IN",N($M2469),0))</f>
        <v>0</v>
      </c>
      <c r="P2469" s="32">
        <f>IF($B2469="",0,IF(OR($U2469="OUT",$U2469="TRF"),N($M2469),0))</f>
        <v>0</v>
      </c>
      <c r="Q2469" s="32">
        <f>IF($B2469="",0,IF(OR($U2469="OUT",$U2469="TRF"),N($M2469),0))</f>
        <v>0</v>
      </c>
      <c r="R2469" s="32">
        <f>IF($B2469="",0,IF($U2469="IN",N($M2469),0))</f>
        <v>0</v>
      </c>
      <c r="S2469" s="33">
        <f>IF($B2469="","",IF($M2469="","⚠ مبلغ",IF($E2469="","⚠ بانک عامل",IF(AND($U2469="TRF",$F2469=""),"⚠ بانک مقصد",IF(AND($V2469&lt;&gt;"NONE",$V2469&lt;&gt;"",$Z2469=""),"⚠ طرف حساب","✓")))))</f>
        <v>0</v>
      </c>
      <c r="T2469" s="29"/>
      <c r="U2469" s="27">
        <f>IFERROR(VLOOKUP($D2469,BankOpTbl,2,0),"")</f>
        <v>0</v>
      </c>
      <c r="V2469" s="27">
        <f>IFERROR(VLOOKUP($D2469,BankOpTbl,3,0),"")</f>
        <v>0</v>
      </c>
      <c r="W2469" s="27">
        <f>IFERROR(VLOOKUP($D2469,BankOpTbl,4,0),"")</f>
        <v>0</v>
      </c>
      <c r="X2469" s="27">
        <f>IF($E2469="","",IFERROR(VLOOKUP($E2469,BankTbl,4,0),""))</f>
        <v>0</v>
      </c>
      <c r="Y2469" s="27">
        <f>IF($F2469="","",IFERROR(VLOOKUP($F2469,BankTbl,4,0),""))</f>
        <v>0</v>
      </c>
      <c r="Z2469" s="27">
        <f>IF($B2469="","",IF($V2469="PICK",LEFT($N2469,5),IF($V2469="FIXED",$W2469,IF($V2469="CODE",$H2469,""))))</f>
        <v>0</v>
      </c>
    </row>
    <row r="2470" spans="1:26" ht="21" customHeight="1">
      <c r="A2470" s="27">
        <f>IF($B2470="","",COUNTA($B$13:$B2470))</f>
        <v>0</v>
      </c>
      <c r="B2470" s="28"/>
      <c r="C2470" s="28"/>
      <c r="D2470" s="29"/>
      <c r="E2470" s="29"/>
      <c r="F2470" s="29"/>
      <c r="G2470" s="28"/>
      <c r="H2470" s="28"/>
      <c r="I2470" s="30">
        <f>IF($H2470="","",IFERROR(VLOOKUP($H2470,AcctTbl,2,0),"کد ناشناخته"))</f>
        <v>0</v>
      </c>
      <c r="J2470" s="27">
        <f>IF($H2470="","",IFERROR(VLOOKUP($H2470,AcctTbl,3,0),""))</f>
        <v>0</v>
      </c>
      <c r="K2470" s="29"/>
      <c r="L2470" s="28"/>
      <c r="M2470" s="31"/>
      <c r="N2470" s="29"/>
      <c r="O2470" s="32">
        <f>IF($B2470="",0,IF($U2470="IN",N($M2470),0))</f>
        <v>0</v>
      </c>
      <c r="P2470" s="32">
        <f>IF($B2470="",0,IF(OR($U2470="OUT",$U2470="TRF"),N($M2470),0))</f>
        <v>0</v>
      </c>
      <c r="Q2470" s="32">
        <f>IF($B2470="",0,IF(OR($U2470="OUT",$U2470="TRF"),N($M2470),0))</f>
        <v>0</v>
      </c>
      <c r="R2470" s="32">
        <f>IF($B2470="",0,IF($U2470="IN",N($M2470),0))</f>
        <v>0</v>
      </c>
      <c r="S2470" s="33">
        <f>IF($B2470="","",IF($M2470="","⚠ مبلغ",IF($E2470="","⚠ بانک عامل",IF(AND($U2470="TRF",$F2470=""),"⚠ بانک مقصد",IF(AND($V2470&lt;&gt;"NONE",$V2470&lt;&gt;"",$Z2470=""),"⚠ طرف حساب","✓")))))</f>
        <v>0</v>
      </c>
      <c r="T2470" s="29"/>
      <c r="U2470" s="27">
        <f>IFERROR(VLOOKUP($D2470,BankOpTbl,2,0),"")</f>
        <v>0</v>
      </c>
      <c r="V2470" s="27">
        <f>IFERROR(VLOOKUP($D2470,BankOpTbl,3,0),"")</f>
        <v>0</v>
      </c>
      <c r="W2470" s="27">
        <f>IFERROR(VLOOKUP($D2470,BankOpTbl,4,0),"")</f>
        <v>0</v>
      </c>
      <c r="X2470" s="27">
        <f>IF($E2470="","",IFERROR(VLOOKUP($E2470,BankTbl,4,0),""))</f>
        <v>0</v>
      </c>
      <c r="Y2470" s="27">
        <f>IF($F2470="","",IFERROR(VLOOKUP($F2470,BankTbl,4,0),""))</f>
        <v>0</v>
      </c>
      <c r="Z2470" s="27">
        <f>IF($B2470="","",IF($V2470="PICK",LEFT($N2470,5),IF($V2470="FIXED",$W2470,IF($V2470="CODE",$H2470,""))))</f>
        <v>0</v>
      </c>
    </row>
    <row r="2471" spans="1:26" ht="21" customHeight="1">
      <c r="A2471" s="27">
        <f>IF($B2471="","",COUNTA($B$13:$B2471))</f>
        <v>0</v>
      </c>
      <c r="B2471" s="28"/>
      <c r="C2471" s="28"/>
      <c r="D2471" s="29"/>
      <c r="E2471" s="29"/>
      <c r="F2471" s="29"/>
      <c r="G2471" s="28"/>
      <c r="H2471" s="28"/>
      <c r="I2471" s="30">
        <f>IF($H2471="","",IFERROR(VLOOKUP($H2471,AcctTbl,2,0),"کد ناشناخته"))</f>
        <v>0</v>
      </c>
      <c r="J2471" s="27">
        <f>IF($H2471="","",IFERROR(VLOOKUP($H2471,AcctTbl,3,0),""))</f>
        <v>0</v>
      </c>
      <c r="K2471" s="29"/>
      <c r="L2471" s="28"/>
      <c r="M2471" s="31"/>
      <c r="N2471" s="29"/>
      <c r="O2471" s="32">
        <f>IF($B2471="",0,IF($U2471="IN",N($M2471),0))</f>
        <v>0</v>
      </c>
      <c r="P2471" s="32">
        <f>IF($B2471="",0,IF(OR($U2471="OUT",$U2471="TRF"),N($M2471),0))</f>
        <v>0</v>
      </c>
      <c r="Q2471" s="32">
        <f>IF($B2471="",0,IF(OR($U2471="OUT",$U2471="TRF"),N($M2471),0))</f>
        <v>0</v>
      </c>
      <c r="R2471" s="32">
        <f>IF($B2471="",0,IF($U2471="IN",N($M2471),0))</f>
        <v>0</v>
      </c>
      <c r="S2471" s="33">
        <f>IF($B2471="","",IF($M2471="","⚠ مبلغ",IF($E2471="","⚠ بانک عامل",IF(AND($U2471="TRF",$F2471=""),"⚠ بانک مقصد",IF(AND($V2471&lt;&gt;"NONE",$V2471&lt;&gt;"",$Z2471=""),"⚠ طرف حساب","✓")))))</f>
        <v>0</v>
      </c>
      <c r="T2471" s="29"/>
      <c r="U2471" s="27">
        <f>IFERROR(VLOOKUP($D2471,BankOpTbl,2,0),"")</f>
        <v>0</v>
      </c>
      <c r="V2471" s="27">
        <f>IFERROR(VLOOKUP($D2471,BankOpTbl,3,0),"")</f>
        <v>0</v>
      </c>
      <c r="W2471" s="27">
        <f>IFERROR(VLOOKUP($D2471,BankOpTbl,4,0),"")</f>
        <v>0</v>
      </c>
      <c r="X2471" s="27">
        <f>IF($E2471="","",IFERROR(VLOOKUP($E2471,BankTbl,4,0),""))</f>
        <v>0</v>
      </c>
      <c r="Y2471" s="27">
        <f>IF($F2471="","",IFERROR(VLOOKUP($F2471,BankTbl,4,0),""))</f>
        <v>0</v>
      </c>
      <c r="Z2471" s="27">
        <f>IF($B2471="","",IF($V2471="PICK",LEFT($N2471,5),IF($V2471="FIXED",$W2471,IF($V2471="CODE",$H2471,""))))</f>
        <v>0</v>
      </c>
    </row>
    <row r="2472" spans="1:26" ht="21" customHeight="1">
      <c r="A2472" s="27">
        <f>IF($B2472="","",COUNTA($B$13:$B2472))</f>
        <v>0</v>
      </c>
      <c r="B2472" s="28"/>
      <c r="C2472" s="28"/>
      <c r="D2472" s="29"/>
      <c r="E2472" s="29"/>
      <c r="F2472" s="29"/>
      <c r="G2472" s="28"/>
      <c r="H2472" s="28"/>
      <c r="I2472" s="30">
        <f>IF($H2472="","",IFERROR(VLOOKUP($H2472,AcctTbl,2,0),"کد ناشناخته"))</f>
        <v>0</v>
      </c>
      <c r="J2472" s="27">
        <f>IF($H2472="","",IFERROR(VLOOKUP($H2472,AcctTbl,3,0),""))</f>
        <v>0</v>
      </c>
      <c r="K2472" s="29"/>
      <c r="L2472" s="28"/>
      <c r="M2472" s="31"/>
      <c r="N2472" s="29"/>
      <c r="O2472" s="32">
        <f>IF($B2472="",0,IF($U2472="IN",N($M2472),0))</f>
        <v>0</v>
      </c>
      <c r="P2472" s="32">
        <f>IF($B2472="",0,IF(OR($U2472="OUT",$U2472="TRF"),N($M2472),0))</f>
        <v>0</v>
      </c>
      <c r="Q2472" s="32">
        <f>IF($B2472="",0,IF(OR($U2472="OUT",$U2472="TRF"),N($M2472),0))</f>
        <v>0</v>
      </c>
      <c r="R2472" s="32">
        <f>IF($B2472="",0,IF($U2472="IN",N($M2472),0))</f>
        <v>0</v>
      </c>
      <c r="S2472" s="33">
        <f>IF($B2472="","",IF($M2472="","⚠ مبلغ",IF($E2472="","⚠ بانک عامل",IF(AND($U2472="TRF",$F2472=""),"⚠ بانک مقصد",IF(AND($V2472&lt;&gt;"NONE",$V2472&lt;&gt;"",$Z2472=""),"⚠ طرف حساب","✓")))))</f>
        <v>0</v>
      </c>
      <c r="T2472" s="29"/>
      <c r="U2472" s="27">
        <f>IFERROR(VLOOKUP($D2472,BankOpTbl,2,0),"")</f>
        <v>0</v>
      </c>
      <c r="V2472" s="27">
        <f>IFERROR(VLOOKUP($D2472,BankOpTbl,3,0),"")</f>
        <v>0</v>
      </c>
      <c r="W2472" s="27">
        <f>IFERROR(VLOOKUP($D2472,BankOpTbl,4,0),"")</f>
        <v>0</v>
      </c>
      <c r="X2472" s="27">
        <f>IF($E2472="","",IFERROR(VLOOKUP($E2472,BankTbl,4,0),""))</f>
        <v>0</v>
      </c>
      <c r="Y2472" s="27">
        <f>IF($F2472="","",IFERROR(VLOOKUP($F2472,BankTbl,4,0),""))</f>
        <v>0</v>
      </c>
      <c r="Z2472" s="27">
        <f>IF($B2472="","",IF($V2472="PICK",LEFT($N2472,5),IF($V2472="FIXED",$W2472,IF($V2472="CODE",$H2472,""))))</f>
        <v>0</v>
      </c>
    </row>
    <row r="2473" spans="1:26" ht="21" customHeight="1">
      <c r="A2473" s="27">
        <f>IF($B2473="","",COUNTA($B$13:$B2473))</f>
        <v>0</v>
      </c>
      <c r="B2473" s="28"/>
      <c r="C2473" s="28"/>
      <c r="D2473" s="29"/>
      <c r="E2473" s="29"/>
      <c r="F2473" s="29"/>
      <c r="G2473" s="28"/>
      <c r="H2473" s="28"/>
      <c r="I2473" s="30">
        <f>IF($H2473="","",IFERROR(VLOOKUP($H2473,AcctTbl,2,0),"کد ناشناخته"))</f>
        <v>0</v>
      </c>
      <c r="J2473" s="27">
        <f>IF($H2473="","",IFERROR(VLOOKUP($H2473,AcctTbl,3,0),""))</f>
        <v>0</v>
      </c>
      <c r="K2473" s="29"/>
      <c r="L2473" s="28"/>
      <c r="M2473" s="31"/>
      <c r="N2473" s="29"/>
      <c r="O2473" s="32">
        <f>IF($B2473="",0,IF($U2473="IN",N($M2473),0))</f>
        <v>0</v>
      </c>
      <c r="P2473" s="32">
        <f>IF($B2473="",0,IF(OR($U2473="OUT",$U2473="TRF"),N($M2473),0))</f>
        <v>0</v>
      </c>
      <c r="Q2473" s="32">
        <f>IF($B2473="",0,IF(OR($U2473="OUT",$U2473="TRF"),N($M2473),0))</f>
        <v>0</v>
      </c>
      <c r="R2473" s="32">
        <f>IF($B2473="",0,IF($U2473="IN",N($M2473),0))</f>
        <v>0</v>
      </c>
      <c r="S2473" s="33">
        <f>IF($B2473="","",IF($M2473="","⚠ مبلغ",IF($E2473="","⚠ بانک عامل",IF(AND($U2473="TRF",$F2473=""),"⚠ بانک مقصد",IF(AND($V2473&lt;&gt;"NONE",$V2473&lt;&gt;"",$Z2473=""),"⚠ طرف حساب","✓")))))</f>
        <v>0</v>
      </c>
      <c r="T2473" s="29"/>
      <c r="U2473" s="27">
        <f>IFERROR(VLOOKUP($D2473,BankOpTbl,2,0),"")</f>
        <v>0</v>
      </c>
      <c r="V2473" s="27">
        <f>IFERROR(VLOOKUP($D2473,BankOpTbl,3,0),"")</f>
        <v>0</v>
      </c>
      <c r="W2473" s="27">
        <f>IFERROR(VLOOKUP($D2473,BankOpTbl,4,0),"")</f>
        <v>0</v>
      </c>
      <c r="X2473" s="27">
        <f>IF($E2473="","",IFERROR(VLOOKUP($E2473,BankTbl,4,0),""))</f>
        <v>0</v>
      </c>
      <c r="Y2473" s="27">
        <f>IF($F2473="","",IFERROR(VLOOKUP($F2473,BankTbl,4,0),""))</f>
        <v>0</v>
      </c>
      <c r="Z2473" s="27">
        <f>IF($B2473="","",IF($V2473="PICK",LEFT($N2473,5),IF($V2473="FIXED",$W2473,IF($V2473="CODE",$H2473,""))))</f>
        <v>0</v>
      </c>
    </row>
    <row r="2474" spans="1:26" ht="21" customHeight="1">
      <c r="A2474" s="27">
        <f>IF($B2474="","",COUNTA($B$13:$B2474))</f>
        <v>0</v>
      </c>
      <c r="B2474" s="28"/>
      <c r="C2474" s="28"/>
      <c r="D2474" s="29"/>
      <c r="E2474" s="29"/>
      <c r="F2474" s="29"/>
      <c r="G2474" s="28"/>
      <c r="H2474" s="28"/>
      <c r="I2474" s="30">
        <f>IF($H2474="","",IFERROR(VLOOKUP($H2474,AcctTbl,2,0),"کد ناشناخته"))</f>
        <v>0</v>
      </c>
      <c r="J2474" s="27">
        <f>IF($H2474="","",IFERROR(VLOOKUP($H2474,AcctTbl,3,0),""))</f>
        <v>0</v>
      </c>
      <c r="K2474" s="29"/>
      <c r="L2474" s="28"/>
      <c r="M2474" s="31"/>
      <c r="N2474" s="29"/>
      <c r="O2474" s="32">
        <f>IF($B2474="",0,IF($U2474="IN",N($M2474),0))</f>
        <v>0</v>
      </c>
      <c r="P2474" s="32">
        <f>IF($B2474="",0,IF(OR($U2474="OUT",$U2474="TRF"),N($M2474),0))</f>
        <v>0</v>
      </c>
      <c r="Q2474" s="32">
        <f>IF($B2474="",0,IF(OR($U2474="OUT",$U2474="TRF"),N($M2474),0))</f>
        <v>0</v>
      </c>
      <c r="R2474" s="32">
        <f>IF($B2474="",0,IF($U2474="IN",N($M2474),0))</f>
        <v>0</v>
      </c>
      <c r="S2474" s="33">
        <f>IF($B2474="","",IF($M2474="","⚠ مبلغ",IF($E2474="","⚠ بانک عامل",IF(AND($U2474="TRF",$F2474=""),"⚠ بانک مقصد",IF(AND($V2474&lt;&gt;"NONE",$V2474&lt;&gt;"",$Z2474=""),"⚠ طرف حساب","✓")))))</f>
        <v>0</v>
      </c>
      <c r="T2474" s="29"/>
      <c r="U2474" s="27">
        <f>IFERROR(VLOOKUP($D2474,BankOpTbl,2,0),"")</f>
        <v>0</v>
      </c>
      <c r="V2474" s="27">
        <f>IFERROR(VLOOKUP($D2474,BankOpTbl,3,0),"")</f>
        <v>0</v>
      </c>
      <c r="W2474" s="27">
        <f>IFERROR(VLOOKUP($D2474,BankOpTbl,4,0),"")</f>
        <v>0</v>
      </c>
      <c r="X2474" s="27">
        <f>IF($E2474="","",IFERROR(VLOOKUP($E2474,BankTbl,4,0),""))</f>
        <v>0</v>
      </c>
      <c r="Y2474" s="27">
        <f>IF($F2474="","",IFERROR(VLOOKUP($F2474,BankTbl,4,0),""))</f>
        <v>0</v>
      </c>
      <c r="Z2474" s="27">
        <f>IF($B2474="","",IF($V2474="PICK",LEFT($N2474,5),IF($V2474="FIXED",$W2474,IF($V2474="CODE",$H2474,""))))</f>
        <v>0</v>
      </c>
    </row>
    <row r="2475" spans="1:26" ht="21" customHeight="1">
      <c r="A2475" s="27">
        <f>IF($B2475="","",COUNTA($B$13:$B2475))</f>
        <v>0</v>
      </c>
      <c r="B2475" s="28"/>
      <c r="C2475" s="28"/>
      <c r="D2475" s="29"/>
      <c r="E2475" s="29"/>
      <c r="F2475" s="29"/>
      <c r="G2475" s="28"/>
      <c r="H2475" s="28"/>
      <c r="I2475" s="30">
        <f>IF($H2475="","",IFERROR(VLOOKUP($H2475,AcctTbl,2,0),"کد ناشناخته"))</f>
        <v>0</v>
      </c>
      <c r="J2475" s="27">
        <f>IF($H2475="","",IFERROR(VLOOKUP($H2475,AcctTbl,3,0),""))</f>
        <v>0</v>
      </c>
      <c r="K2475" s="29"/>
      <c r="L2475" s="28"/>
      <c r="M2475" s="31"/>
      <c r="N2475" s="29"/>
      <c r="O2475" s="32">
        <f>IF($B2475="",0,IF($U2475="IN",N($M2475),0))</f>
        <v>0</v>
      </c>
      <c r="P2475" s="32">
        <f>IF($B2475="",0,IF(OR($U2475="OUT",$U2475="TRF"),N($M2475),0))</f>
        <v>0</v>
      </c>
      <c r="Q2475" s="32">
        <f>IF($B2475="",0,IF(OR($U2475="OUT",$U2475="TRF"),N($M2475),0))</f>
        <v>0</v>
      </c>
      <c r="R2475" s="32">
        <f>IF($B2475="",0,IF($U2475="IN",N($M2475),0))</f>
        <v>0</v>
      </c>
      <c r="S2475" s="33">
        <f>IF($B2475="","",IF($M2475="","⚠ مبلغ",IF($E2475="","⚠ بانک عامل",IF(AND($U2475="TRF",$F2475=""),"⚠ بانک مقصد",IF(AND($V2475&lt;&gt;"NONE",$V2475&lt;&gt;"",$Z2475=""),"⚠ طرف حساب","✓")))))</f>
        <v>0</v>
      </c>
      <c r="T2475" s="29"/>
      <c r="U2475" s="27">
        <f>IFERROR(VLOOKUP($D2475,BankOpTbl,2,0),"")</f>
        <v>0</v>
      </c>
      <c r="V2475" s="27">
        <f>IFERROR(VLOOKUP($D2475,BankOpTbl,3,0),"")</f>
        <v>0</v>
      </c>
      <c r="W2475" s="27">
        <f>IFERROR(VLOOKUP($D2475,BankOpTbl,4,0),"")</f>
        <v>0</v>
      </c>
      <c r="X2475" s="27">
        <f>IF($E2475="","",IFERROR(VLOOKUP($E2475,BankTbl,4,0),""))</f>
        <v>0</v>
      </c>
      <c r="Y2475" s="27">
        <f>IF($F2475="","",IFERROR(VLOOKUP($F2475,BankTbl,4,0),""))</f>
        <v>0</v>
      </c>
      <c r="Z2475" s="27">
        <f>IF($B2475="","",IF($V2475="PICK",LEFT($N2475,5),IF($V2475="FIXED",$W2475,IF($V2475="CODE",$H2475,""))))</f>
        <v>0</v>
      </c>
    </row>
    <row r="2476" spans="1:26" ht="21" customHeight="1">
      <c r="A2476" s="27">
        <f>IF($B2476="","",COUNTA($B$13:$B2476))</f>
        <v>0</v>
      </c>
      <c r="B2476" s="28"/>
      <c r="C2476" s="28"/>
      <c r="D2476" s="29"/>
      <c r="E2476" s="29"/>
      <c r="F2476" s="29"/>
      <c r="G2476" s="28"/>
      <c r="H2476" s="28"/>
      <c r="I2476" s="30">
        <f>IF($H2476="","",IFERROR(VLOOKUP($H2476,AcctTbl,2,0),"کد ناشناخته"))</f>
        <v>0</v>
      </c>
      <c r="J2476" s="27">
        <f>IF($H2476="","",IFERROR(VLOOKUP($H2476,AcctTbl,3,0),""))</f>
        <v>0</v>
      </c>
      <c r="K2476" s="29"/>
      <c r="L2476" s="28"/>
      <c r="M2476" s="31"/>
      <c r="N2476" s="29"/>
      <c r="O2476" s="32">
        <f>IF($B2476="",0,IF($U2476="IN",N($M2476),0))</f>
        <v>0</v>
      </c>
      <c r="P2476" s="32">
        <f>IF($B2476="",0,IF(OR($U2476="OUT",$U2476="TRF"),N($M2476),0))</f>
        <v>0</v>
      </c>
      <c r="Q2476" s="32">
        <f>IF($B2476="",0,IF(OR($U2476="OUT",$U2476="TRF"),N($M2476),0))</f>
        <v>0</v>
      </c>
      <c r="R2476" s="32">
        <f>IF($B2476="",0,IF($U2476="IN",N($M2476),0))</f>
        <v>0</v>
      </c>
      <c r="S2476" s="33">
        <f>IF($B2476="","",IF($M2476="","⚠ مبلغ",IF($E2476="","⚠ بانک عامل",IF(AND($U2476="TRF",$F2476=""),"⚠ بانک مقصد",IF(AND($V2476&lt;&gt;"NONE",$V2476&lt;&gt;"",$Z2476=""),"⚠ طرف حساب","✓")))))</f>
        <v>0</v>
      </c>
      <c r="T2476" s="29"/>
      <c r="U2476" s="27">
        <f>IFERROR(VLOOKUP($D2476,BankOpTbl,2,0),"")</f>
        <v>0</v>
      </c>
      <c r="V2476" s="27">
        <f>IFERROR(VLOOKUP($D2476,BankOpTbl,3,0),"")</f>
        <v>0</v>
      </c>
      <c r="W2476" s="27">
        <f>IFERROR(VLOOKUP($D2476,BankOpTbl,4,0),"")</f>
        <v>0</v>
      </c>
      <c r="X2476" s="27">
        <f>IF($E2476="","",IFERROR(VLOOKUP($E2476,BankTbl,4,0),""))</f>
        <v>0</v>
      </c>
      <c r="Y2476" s="27">
        <f>IF($F2476="","",IFERROR(VLOOKUP($F2476,BankTbl,4,0),""))</f>
        <v>0</v>
      </c>
      <c r="Z2476" s="27">
        <f>IF($B2476="","",IF($V2476="PICK",LEFT($N2476,5),IF($V2476="FIXED",$W2476,IF($V2476="CODE",$H2476,""))))</f>
        <v>0</v>
      </c>
    </row>
    <row r="2477" spans="1:26" ht="21" customHeight="1">
      <c r="A2477" s="27">
        <f>IF($B2477="","",COUNTA($B$13:$B2477))</f>
        <v>0</v>
      </c>
      <c r="B2477" s="28"/>
      <c r="C2477" s="28"/>
      <c r="D2477" s="29"/>
      <c r="E2477" s="29"/>
      <c r="F2477" s="29"/>
      <c r="G2477" s="28"/>
      <c r="H2477" s="28"/>
      <c r="I2477" s="30">
        <f>IF($H2477="","",IFERROR(VLOOKUP($H2477,AcctTbl,2,0),"کد ناشناخته"))</f>
        <v>0</v>
      </c>
      <c r="J2477" s="27">
        <f>IF($H2477="","",IFERROR(VLOOKUP($H2477,AcctTbl,3,0),""))</f>
        <v>0</v>
      </c>
      <c r="K2477" s="29"/>
      <c r="L2477" s="28"/>
      <c r="M2477" s="31"/>
      <c r="N2477" s="29"/>
      <c r="O2477" s="32">
        <f>IF($B2477="",0,IF($U2477="IN",N($M2477),0))</f>
        <v>0</v>
      </c>
      <c r="P2477" s="32">
        <f>IF($B2477="",0,IF(OR($U2477="OUT",$U2477="TRF"),N($M2477),0))</f>
        <v>0</v>
      </c>
      <c r="Q2477" s="32">
        <f>IF($B2477="",0,IF(OR($U2477="OUT",$U2477="TRF"),N($M2477),0))</f>
        <v>0</v>
      </c>
      <c r="R2477" s="32">
        <f>IF($B2477="",0,IF($U2477="IN",N($M2477),0))</f>
        <v>0</v>
      </c>
      <c r="S2477" s="33">
        <f>IF($B2477="","",IF($M2477="","⚠ مبلغ",IF($E2477="","⚠ بانک عامل",IF(AND($U2477="TRF",$F2477=""),"⚠ بانک مقصد",IF(AND($V2477&lt;&gt;"NONE",$V2477&lt;&gt;"",$Z2477=""),"⚠ طرف حساب","✓")))))</f>
        <v>0</v>
      </c>
      <c r="T2477" s="29"/>
      <c r="U2477" s="27">
        <f>IFERROR(VLOOKUP($D2477,BankOpTbl,2,0),"")</f>
        <v>0</v>
      </c>
      <c r="V2477" s="27">
        <f>IFERROR(VLOOKUP($D2477,BankOpTbl,3,0),"")</f>
        <v>0</v>
      </c>
      <c r="W2477" s="27">
        <f>IFERROR(VLOOKUP($D2477,BankOpTbl,4,0),"")</f>
        <v>0</v>
      </c>
      <c r="X2477" s="27">
        <f>IF($E2477="","",IFERROR(VLOOKUP($E2477,BankTbl,4,0),""))</f>
        <v>0</v>
      </c>
      <c r="Y2477" s="27">
        <f>IF($F2477="","",IFERROR(VLOOKUP($F2477,BankTbl,4,0),""))</f>
        <v>0</v>
      </c>
      <c r="Z2477" s="27">
        <f>IF($B2477="","",IF($V2477="PICK",LEFT($N2477,5),IF($V2477="FIXED",$W2477,IF($V2477="CODE",$H2477,""))))</f>
        <v>0</v>
      </c>
    </row>
    <row r="2478" spans="1:26" ht="21" customHeight="1">
      <c r="A2478" s="27">
        <f>IF($B2478="","",COUNTA($B$13:$B2478))</f>
        <v>0</v>
      </c>
      <c r="B2478" s="28"/>
      <c r="C2478" s="28"/>
      <c r="D2478" s="29"/>
      <c r="E2478" s="29"/>
      <c r="F2478" s="29"/>
      <c r="G2478" s="28"/>
      <c r="H2478" s="28"/>
      <c r="I2478" s="30">
        <f>IF($H2478="","",IFERROR(VLOOKUP($H2478,AcctTbl,2,0),"کد ناشناخته"))</f>
        <v>0</v>
      </c>
      <c r="J2478" s="27">
        <f>IF($H2478="","",IFERROR(VLOOKUP($H2478,AcctTbl,3,0),""))</f>
        <v>0</v>
      </c>
      <c r="K2478" s="29"/>
      <c r="L2478" s="28"/>
      <c r="M2478" s="31"/>
      <c r="N2478" s="29"/>
      <c r="O2478" s="32">
        <f>IF($B2478="",0,IF($U2478="IN",N($M2478),0))</f>
        <v>0</v>
      </c>
      <c r="P2478" s="32">
        <f>IF($B2478="",0,IF(OR($U2478="OUT",$U2478="TRF"),N($M2478),0))</f>
        <v>0</v>
      </c>
      <c r="Q2478" s="32">
        <f>IF($B2478="",0,IF(OR($U2478="OUT",$U2478="TRF"),N($M2478),0))</f>
        <v>0</v>
      </c>
      <c r="R2478" s="32">
        <f>IF($B2478="",0,IF($U2478="IN",N($M2478),0))</f>
        <v>0</v>
      </c>
      <c r="S2478" s="33">
        <f>IF($B2478="","",IF($M2478="","⚠ مبلغ",IF($E2478="","⚠ بانک عامل",IF(AND($U2478="TRF",$F2478=""),"⚠ بانک مقصد",IF(AND($V2478&lt;&gt;"NONE",$V2478&lt;&gt;"",$Z2478=""),"⚠ طرف حساب","✓")))))</f>
        <v>0</v>
      </c>
      <c r="T2478" s="29"/>
      <c r="U2478" s="27">
        <f>IFERROR(VLOOKUP($D2478,BankOpTbl,2,0),"")</f>
        <v>0</v>
      </c>
      <c r="V2478" s="27">
        <f>IFERROR(VLOOKUP($D2478,BankOpTbl,3,0),"")</f>
        <v>0</v>
      </c>
      <c r="W2478" s="27">
        <f>IFERROR(VLOOKUP($D2478,BankOpTbl,4,0),"")</f>
        <v>0</v>
      </c>
      <c r="X2478" s="27">
        <f>IF($E2478="","",IFERROR(VLOOKUP($E2478,BankTbl,4,0),""))</f>
        <v>0</v>
      </c>
      <c r="Y2478" s="27">
        <f>IF($F2478="","",IFERROR(VLOOKUP($F2478,BankTbl,4,0),""))</f>
        <v>0</v>
      </c>
      <c r="Z2478" s="27">
        <f>IF($B2478="","",IF($V2478="PICK",LEFT($N2478,5),IF($V2478="FIXED",$W2478,IF($V2478="CODE",$H2478,""))))</f>
        <v>0</v>
      </c>
    </row>
    <row r="2479" spans="1:26" ht="21" customHeight="1">
      <c r="A2479" s="27">
        <f>IF($B2479="","",COUNTA($B$13:$B2479))</f>
        <v>0</v>
      </c>
      <c r="B2479" s="28"/>
      <c r="C2479" s="28"/>
      <c r="D2479" s="29"/>
      <c r="E2479" s="29"/>
      <c r="F2479" s="29"/>
      <c r="G2479" s="28"/>
      <c r="H2479" s="28"/>
      <c r="I2479" s="30">
        <f>IF($H2479="","",IFERROR(VLOOKUP($H2479,AcctTbl,2,0),"کد ناشناخته"))</f>
        <v>0</v>
      </c>
      <c r="J2479" s="27">
        <f>IF($H2479="","",IFERROR(VLOOKUP($H2479,AcctTbl,3,0),""))</f>
        <v>0</v>
      </c>
      <c r="K2479" s="29"/>
      <c r="L2479" s="28"/>
      <c r="M2479" s="31"/>
      <c r="N2479" s="29"/>
      <c r="O2479" s="32">
        <f>IF($B2479="",0,IF($U2479="IN",N($M2479),0))</f>
        <v>0</v>
      </c>
      <c r="P2479" s="32">
        <f>IF($B2479="",0,IF(OR($U2479="OUT",$U2479="TRF"),N($M2479),0))</f>
        <v>0</v>
      </c>
      <c r="Q2479" s="32">
        <f>IF($B2479="",0,IF(OR($U2479="OUT",$U2479="TRF"),N($M2479),0))</f>
        <v>0</v>
      </c>
      <c r="R2479" s="32">
        <f>IF($B2479="",0,IF($U2479="IN",N($M2479),0))</f>
        <v>0</v>
      </c>
      <c r="S2479" s="33">
        <f>IF($B2479="","",IF($M2479="","⚠ مبلغ",IF($E2479="","⚠ بانک عامل",IF(AND($U2479="TRF",$F2479=""),"⚠ بانک مقصد",IF(AND($V2479&lt;&gt;"NONE",$V2479&lt;&gt;"",$Z2479=""),"⚠ طرف حساب","✓")))))</f>
        <v>0</v>
      </c>
      <c r="T2479" s="29"/>
      <c r="U2479" s="27">
        <f>IFERROR(VLOOKUP($D2479,BankOpTbl,2,0),"")</f>
        <v>0</v>
      </c>
      <c r="V2479" s="27">
        <f>IFERROR(VLOOKUP($D2479,BankOpTbl,3,0),"")</f>
        <v>0</v>
      </c>
      <c r="W2479" s="27">
        <f>IFERROR(VLOOKUP($D2479,BankOpTbl,4,0),"")</f>
        <v>0</v>
      </c>
      <c r="X2479" s="27">
        <f>IF($E2479="","",IFERROR(VLOOKUP($E2479,BankTbl,4,0),""))</f>
        <v>0</v>
      </c>
      <c r="Y2479" s="27">
        <f>IF($F2479="","",IFERROR(VLOOKUP($F2479,BankTbl,4,0),""))</f>
        <v>0</v>
      </c>
      <c r="Z2479" s="27">
        <f>IF($B2479="","",IF($V2479="PICK",LEFT($N2479,5),IF($V2479="FIXED",$W2479,IF($V2479="CODE",$H2479,""))))</f>
        <v>0</v>
      </c>
    </row>
    <row r="2480" spans="1:26" ht="21" customHeight="1">
      <c r="A2480" s="27">
        <f>IF($B2480="","",COUNTA($B$13:$B2480))</f>
        <v>0</v>
      </c>
      <c r="B2480" s="28"/>
      <c r="C2480" s="28"/>
      <c r="D2480" s="29"/>
      <c r="E2480" s="29"/>
      <c r="F2480" s="29"/>
      <c r="G2480" s="28"/>
      <c r="H2480" s="28"/>
      <c r="I2480" s="30">
        <f>IF($H2480="","",IFERROR(VLOOKUP($H2480,AcctTbl,2,0),"کد ناشناخته"))</f>
        <v>0</v>
      </c>
      <c r="J2480" s="27">
        <f>IF($H2480="","",IFERROR(VLOOKUP($H2480,AcctTbl,3,0),""))</f>
        <v>0</v>
      </c>
      <c r="K2480" s="29"/>
      <c r="L2480" s="28"/>
      <c r="M2480" s="31"/>
      <c r="N2480" s="29"/>
      <c r="O2480" s="32">
        <f>IF($B2480="",0,IF($U2480="IN",N($M2480),0))</f>
        <v>0</v>
      </c>
      <c r="P2480" s="32">
        <f>IF($B2480="",0,IF(OR($U2480="OUT",$U2480="TRF"),N($M2480),0))</f>
        <v>0</v>
      </c>
      <c r="Q2480" s="32">
        <f>IF($B2480="",0,IF(OR($U2480="OUT",$U2480="TRF"),N($M2480),0))</f>
        <v>0</v>
      </c>
      <c r="R2480" s="32">
        <f>IF($B2480="",0,IF($U2480="IN",N($M2480),0))</f>
        <v>0</v>
      </c>
      <c r="S2480" s="33">
        <f>IF($B2480="","",IF($M2480="","⚠ مبلغ",IF($E2480="","⚠ بانک عامل",IF(AND($U2480="TRF",$F2480=""),"⚠ بانک مقصد",IF(AND($V2480&lt;&gt;"NONE",$V2480&lt;&gt;"",$Z2480=""),"⚠ طرف حساب","✓")))))</f>
        <v>0</v>
      </c>
      <c r="T2480" s="29"/>
      <c r="U2480" s="27">
        <f>IFERROR(VLOOKUP($D2480,BankOpTbl,2,0),"")</f>
        <v>0</v>
      </c>
      <c r="V2480" s="27">
        <f>IFERROR(VLOOKUP($D2480,BankOpTbl,3,0),"")</f>
        <v>0</v>
      </c>
      <c r="W2480" s="27">
        <f>IFERROR(VLOOKUP($D2480,BankOpTbl,4,0),"")</f>
        <v>0</v>
      </c>
      <c r="X2480" s="27">
        <f>IF($E2480="","",IFERROR(VLOOKUP($E2480,BankTbl,4,0),""))</f>
        <v>0</v>
      </c>
      <c r="Y2480" s="27">
        <f>IF($F2480="","",IFERROR(VLOOKUP($F2480,BankTbl,4,0),""))</f>
        <v>0</v>
      </c>
      <c r="Z2480" s="27">
        <f>IF($B2480="","",IF($V2480="PICK",LEFT($N2480,5),IF($V2480="FIXED",$W2480,IF($V2480="CODE",$H2480,""))))</f>
        <v>0</v>
      </c>
    </row>
    <row r="2481" spans="1:26" ht="21" customHeight="1">
      <c r="A2481" s="27">
        <f>IF($B2481="","",COUNTA($B$13:$B2481))</f>
        <v>0</v>
      </c>
      <c r="B2481" s="28"/>
      <c r="C2481" s="28"/>
      <c r="D2481" s="29"/>
      <c r="E2481" s="29"/>
      <c r="F2481" s="29"/>
      <c r="G2481" s="28"/>
      <c r="H2481" s="28"/>
      <c r="I2481" s="30">
        <f>IF($H2481="","",IFERROR(VLOOKUP($H2481,AcctTbl,2,0),"کد ناشناخته"))</f>
        <v>0</v>
      </c>
      <c r="J2481" s="27">
        <f>IF($H2481="","",IFERROR(VLOOKUP($H2481,AcctTbl,3,0),""))</f>
        <v>0</v>
      </c>
      <c r="K2481" s="29"/>
      <c r="L2481" s="28"/>
      <c r="M2481" s="31"/>
      <c r="N2481" s="29"/>
      <c r="O2481" s="32">
        <f>IF($B2481="",0,IF($U2481="IN",N($M2481),0))</f>
        <v>0</v>
      </c>
      <c r="P2481" s="32">
        <f>IF($B2481="",0,IF(OR($U2481="OUT",$U2481="TRF"),N($M2481),0))</f>
        <v>0</v>
      </c>
      <c r="Q2481" s="32">
        <f>IF($B2481="",0,IF(OR($U2481="OUT",$U2481="TRF"),N($M2481),0))</f>
        <v>0</v>
      </c>
      <c r="R2481" s="32">
        <f>IF($B2481="",0,IF($U2481="IN",N($M2481),0))</f>
        <v>0</v>
      </c>
      <c r="S2481" s="33">
        <f>IF($B2481="","",IF($M2481="","⚠ مبلغ",IF($E2481="","⚠ بانک عامل",IF(AND($U2481="TRF",$F2481=""),"⚠ بانک مقصد",IF(AND($V2481&lt;&gt;"NONE",$V2481&lt;&gt;"",$Z2481=""),"⚠ طرف حساب","✓")))))</f>
        <v>0</v>
      </c>
      <c r="T2481" s="29"/>
      <c r="U2481" s="27">
        <f>IFERROR(VLOOKUP($D2481,BankOpTbl,2,0),"")</f>
        <v>0</v>
      </c>
      <c r="V2481" s="27">
        <f>IFERROR(VLOOKUP($D2481,BankOpTbl,3,0),"")</f>
        <v>0</v>
      </c>
      <c r="W2481" s="27">
        <f>IFERROR(VLOOKUP($D2481,BankOpTbl,4,0),"")</f>
        <v>0</v>
      </c>
      <c r="X2481" s="27">
        <f>IF($E2481="","",IFERROR(VLOOKUP($E2481,BankTbl,4,0),""))</f>
        <v>0</v>
      </c>
      <c r="Y2481" s="27">
        <f>IF($F2481="","",IFERROR(VLOOKUP($F2481,BankTbl,4,0),""))</f>
        <v>0</v>
      </c>
      <c r="Z2481" s="27">
        <f>IF($B2481="","",IF($V2481="PICK",LEFT($N2481,5),IF($V2481="FIXED",$W2481,IF($V2481="CODE",$H2481,""))))</f>
        <v>0</v>
      </c>
    </row>
    <row r="2482" spans="1:26" ht="21" customHeight="1">
      <c r="A2482" s="27">
        <f>IF($B2482="","",COUNTA($B$13:$B2482))</f>
        <v>0</v>
      </c>
      <c r="B2482" s="28"/>
      <c r="C2482" s="28"/>
      <c r="D2482" s="29"/>
      <c r="E2482" s="29"/>
      <c r="F2482" s="29"/>
      <c r="G2482" s="28"/>
      <c r="H2482" s="28"/>
      <c r="I2482" s="30">
        <f>IF($H2482="","",IFERROR(VLOOKUP($H2482,AcctTbl,2,0),"کد ناشناخته"))</f>
        <v>0</v>
      </c>
      <c r="J2482" s="27">
        <f>IF($H2482="","",IFERROR(VLOOKUP($H2482,AcctTbl,3,0),""))</f>
        <v>0</v>
      </c>
      <c r="K2482" s="29"/>
      <c r="L2482" s="28"/>
      <c r="M2482" s="31"/>
      <c r="N2482" s="29"/>
      <c r="O2482" s="32">
        <f>IF($B2482="",0,IF($U2482="IN",N($M2482),0))</f>
        <v>0</v>
      </c>
      <c r="P2482" s="32">
        <f>IF($B2482="",0,IF(OR($U2482="OUT",$U2482="TRF"),N($M2482),0))</f>
        <v>0</v>
      </c>
      <c r="Q2482" s="32">
        <f>IF($B2482="",0,IF(OR($U2482="OUT",$U2482="TRF"),N($M2482),0))</f>
        <v>0</v>
      </c>
      <c r="R2482" s="32">
        <f>IF($B2482="",0,IF($U2482="IN",N($M2482),0))</f>
        <v>0</v>
      </c>
      <c r="S2482" s="33">
        <f>IF($B2482="","",IF($M2482="","⚠ مبلغ",IF($E2482="","⚠ بانک عامل",IF(AND($U2482="TRF",$F2482=""),"⚠ بانک مقصد",IF(AND($V2482&lt;&gt;"NONE",$V2482&lt;&gt;"",$Z2482=""),"⚠ طرف حساب","✓")))))</f>
        <v>0</v>
      </c>
      <c r="T2482" s="29"/>
      <c r="U2482" s="27">
        <f>IFERROR(VLOOKUP($D2482,BankOpTbl,2,0),"")</f>
        <v>0</v>
      </c>
      <c r="V2482" s="27">
        <f>IFERROR(VLOOKUP($D2482,BankOpTbl,3,0),"")</f>
        <v>0</v>
      </c>
      <c r="W2482" s="27">
        <f>IFERROR(VLOOKUP($D2482,BankOpTbl,4,0),"")</f>
        <v>0</v>
      </c>
      <c r="X2482" s="27">
        <f>IF($E2482="","",IFERROR(VLOOKUP($E2482,BankTbl,4,0),""))</f>
        <v>0</v>
      </c>
      <c r="Y2482" s="27">
        <f>IF($F2482="","",IFERROR(VLOOKUP($F2482,BankTbl,4,0),""))</f>
        <v>0</v>
      </c>
      <c r="Z2482" s="27">
        <f>IF($B2482="","",IF($V2482="PICK",LEFT($N2482,5),IF($V2482="FIXED",$W2482,IF($V2482="CODE",$H2482,""))))</f>
        <v>0</v>
      </c>
    </row>
    <row r="2483" spans="1:26" ht="21" customHeight="1">
      <c r="A2483" s="27">
        <f>IF($B2483="","",COUNTA($B$13:$B2483))</f>
        <v>0</v>
      </c>
      <c r="B2483" s="28"/>
      <c r="C2483" s="28"/>
      <c r="D2483" s="29"/>
      <c r="E2483" s="29"/>
      <c r="F2483" s="29"/>
      <c r="G2483" s="28"/>
      <c r="H2483" s="28"/>
      <c r="I2483" s="30">
        <f>IF($H2483="","",IFERROR(VLOOKUP($H2483,AcctTbl,2,0),"کد ناشناخته"))</f>
        <v>0</v>
      </c>
      <c r="J2483" s="27">
        <f>IF($H2483="","",IFERROR(VLOOKUP($H2483,AcctTbl,3,0),""))</f>
        <v>0</v>
      </c>
      <c r="K2483" s="29"/>
      <c r="L2483" s="28"/>
      <c r="M2483" s="31"/>
      <c r="N2483" s="29"/>
      <c r="O2483" s="32">
        <f>IF($B2483="",0,IF($U2483="IN",N($M2483),0))</f>
        <v>0</v>
      </c>
      <c r="P2483" s="32">
        <f>IF($B2483="",0,IF(OR($U2483="OUT",$U2483="TRF"),N($M2483),0))</f>
        <v>0</v>
      </c>
      <c r="Q2483" s="32">
        <f>IF($B2483="",0,IF(OR($U2483="OUT",$U2483="TRF"),N($M2483),0))</f>
        <v>0</v>
      </c>
      <c r="R2483" s="32">
        <f>IF($B2483="",0,IF($U2483="IN",N($M2483),0))</f>
        <v>0</v>
      </c>
      <c r="S2483" s="33">
        <f>IF($B2483="","",IF($M2483="","⚠ مبلغ",IF($E2483="","⚠ بانک عامل",IF(AND($U2483="TRF",$F2483=""),"⚠ بانک مقصد",IF(AND($V2483&lt;&gt;"NONE",$V2483&lt;&gt;"",$Z2483=""),"⚠ طرف حساب","✓")))))</f>
        <v>0</v>
      </c>
      <c r="T2483" s="29"/>
      <c r="U2483" s="27">
        <f>IFERROR(VLOOKUP($D2483,BankOpTbl,2,0),"")</f>
        <v>0</v>
      </c>
      <c r="V2483" s="27">
        <f>IFERROR(VLOOKUP($D2483,BankOpTbl,3,0),"")</f>
        <v>0</v>
      </c>
      <c r="W2483" s="27">
        <f>IFERROR(VLOOKUP($D2483,BankOpTbl,4,0),"")</f>
        <v>0</v>
      </c>
      <c r="X2483" s="27">
        <f>IF($E2483="","",IFERROR(VLOOKUP($E2483,BankTbl,4,0),""))</f>
        <v>0</v>
      </c>
      <c r="Y2483" s="27">
        <f>IF($F2483="","",IFERROR(VLOOKUP($F2483,BankTbl,4,0),""))</f>
        <v>0</v>
      </c>
      <c r="Z2483" s="27">
        <f>IF($B2483="","",IF($V2483="PICK",LEFT($N2483,5),IF($V2483="FIXED",$W2483,IF($V2483="CODE",$H2483,""))))</f>
        <v>0</v>
      </c>
    </row>
    <row r="2484" spans="1:26" ht="21" customHeight="1">
      <c r="A2484" s="27">
        <f>IF($B2484="","",COUNTA($B$13:$B2484))</f>
        <v>0</v>
      </c>
      <c r="B2484" s="28"/>
      <c r="C2484" s="28"/>
      <c r="D2484" s="29"/>
      <c r="E2484" s="29"/>
      <c r="F2484" s="29"/>
      <c r="G2484" s="28"/>
      <c r="H2484" s="28"/>
      <c r="I2484" s="30">
        <f>IF($H2484="","",IFERROR(VLOOKUP($H2484,AcctTbl,2,0),"کد ناشناخته"))</f>
        <v>0</v>
      </c>
      <c r="J2484" s="27">
        <f>IF($H2484="","",IFERROR(VLOOKUP($H2484,AcctTbl,3,0),""))</f>
        <v>0</v>
      </c>
      <c r="K2484" s="29"/>
      <c r="L2484" s="28"/>
      <c r="M2484" s="31"/>
      <c r="N2484" s="29"/>
      <c r="O2484" s="32">
        <f>IF($B2484="",0,IF($U2484="IN",N($M2484),0))</f>
        <v>0</v>
      </c>
      <c r="P2484" s="32">
        <f>IF($B2484="",0,IF(OR($U2484="OUT",$U2484="TRF"),N($M2484),0))</f>
        <v>0</v>
      </c>
      <c r="Q2484" s="32">
        <f>IF($B2484="",0,IF(OR($U2484="OUT",$U2484="TRF"),N($M2484),0))</f>
        <v>0</v>
      </c>
      <c r="R2484" s="32">
        <f>IF($B2484="",0,IF($U2484="IN",N($M2484),0))</f>
        <v>0</v>
      </c>
      <c r="S2484" s="33">
        <f>IF($B2484="","",IF($M2484="","⚠ مبلغ",IF($E2484="","⚠ بانک عامل",IF(AND($U2484="TRF",$F2484=""),"⚠ بانک مقصد",IF(AND($V2484&lt;&gt;"NONE",$V2484&lt;&gt;"",$Z2484=""),"⚠ طرف حساب","✓")))))</f>
        <v>0</v>
      </c>
      <c r="T2484" s="29"/>
      <c r="U2484" s="27">
        <f>IFERROR(VLOOKUP($D2484,BankOpTbl,2,0),"")</f>
        <v>0</v>
      </c>
      <c r="V2484" s="27">
        <f>IFERROR(VLOOKUP($D2484,BankOpTbl,3,0),"")</f>
        <v>0</v>
      </c>
      <c r="W2484" s="27">
        <f>IFERROR(VLOOKUP($D2484,BankOpTbl,4,0),"")</f>
        <v>0</v>
      </c>
      <c r="X2484" s="27">
        <f>IF($E2484="","",IFERROR(VLOOKUP($E2484,BankTbl,4,0),""))</f>
        <v>0</v>
      </c>
      <c r="Y2484" s="27">
        <f>IF($F2484="","",IFERROR(VLOOKUP($F2484,BankTbl,4,0),""))</f>
        <v>0</v>
      </c>
      <c r="Z2484" s="27">
        <f>IF($B2484="","",IF($V2484="PICK",LEFT($N2484,5),IF($V2484="FIXED",$W2484,IF($V2484="CODE",$H2484,""))))</f>
        <v>0</v>
      </c>
    </row>
    <row r="2485" spans="1:26" ht="21" customHeight="1">
      <c r="A2485" s="27">
        <f>IF($B2485="","",COUNTA($B$13:$B2485))</f>
        <v>0</v>
      </c>
      <c r="B2485" s="28"/>
      <c r="C2485" s="28"/>
      <c r="D2485" s="29"/>
      <c r="E2485" s="29"/>
      <c r="F2485" s="29"/>
      <c r="G2485" s="28"/>
      <c r="H2485" s="28"/>
      <c r="I2485" s="30">
        <f>IF($H2485="","",IFERROR(VLOOKUP($H2485,AcctTbl,2,0),"کد ناشناخته"))</f>
        <v>0</v>
      </c>
      <c r="J2485" s="27">
        <f>IF($H2485="","",IFERROR(VLOOKUP($H2485,AcctTbl,3,0),""))</f>
        <v>0</v>
      </c>
      <c r="K2485" s="29"/>
      <c r="L2485" s="28"/>
      <c r="M2485" s="31"/>
      <c r="N2485" s="29"/>
      <c r="O2485" s="32">
        <f>IF($B2485="",0,IF($U2485="IN",N($M2485),0))</f>
        <v>0</v>
      </c>
      <c r="P2485" s="32">
        <f>IF($B2485="",0,IF(OR($U2485="OUT",$U2485="TRF"),N($M2485),0))</f>
        <v>0</v>
      </c>
      <c r="Q2485" s="32">
        <f>IF($B2485="",0,IF(OR($U2485="OUT",$U2485="TRF"),N($M2485),0))</f>
        <v>0</v>
      </c>
      <c r="R2485" s="32">
        <f>IF($B2485="",0,IF($U2485="IN",N($M2485),0))</f>
        <v>0</v>
      </c>
      <c r="S2485" s="33">
        <f>IF($B2485="","",IF($M2485="","⚠ مبلغ",IF($E2485="","⚠ بانک عامل",IF(AND($U2485="TRF",$F2485=""),"⚠ بانک مقصد",IF(AND($V2485&lt;&gt;"NONE",$V2485&lt;&gt;"",$Z2485=""),"⚠ طرف حساب","✓")))))</f>
        <v>0</v>
      </c>
      <c r="T2485" s="29"/>
      <c r="U2485" s="27">
        <f>IFERROR(VLOOKUP($D2485,BankOpTbl,2,0),"")</f>
        <v>0</v>
      </c>
      <c r="V2485" s="27">
        <f>IFERROR(VLOOKUP($D2485,BankOpTbl,3,0),"")</f>
        <v>0</v>
      </c>
      <c r="W2485" s="27">
        <f>IFERROR(VLOOKUP($D2485,BankOpTbl,4,0),"")</f>
        <v>0</v>
      </c>
      <c r="X2485" s="27">
        <f>IF($E2485="","",IFERROR(VLOOKUP($E2485,BankTbl,4,0),""))</f>
        <v>0</v>
      </c>
      <c r="Y2485" s="27">
        <f>IF($F2485="","",IFERROR(VLOOKUP($F2485,BankTbl,4,0),""))</f>
        <v>0</v>
      </c>
      <c r="Z2485" s="27">
        <f>IF($B2485="","",IF($V2485="PICK",LEFT($N2485,5),IF($V2485="FIXED",$W2485,IF($V2485="CODE",$H2485,""))))</f>
        <v>0</v>
      </c>
    </row>
    <row r="2486" spans="1:26" ht="21" customHeight="1">
      <c r="A2486" s="27">
        <f>IF($B2486="","",COUNTA($B$13:$B2486))</f>
        <v>0</v>
      </c>
      <c r="B2486" s="28"/>
      <c r="C2486" s="28"/>
      <c r="D2486" s="29"/>
      <c r="E2486" s="29"/>
      <c r="F2486" s="29"/>
      <c r="G2486" s="28"/>
      <c r="H2486" s="28"/>
      <c r="I2486" s="30">
        <f>IF($H2486="","",IFERROR(VLOOKUP($H2486,AcctTbl,2,0),"کد ناشناخته"))</f>
        <v>0</v>
      </c>
      <c r="J2486" s="27">
        <f>IF($H2486="","",IFERROR(VLOOKUP($H2486,AcctTbl,3,0),""))</f>
        <v>0</v>
      </c>
      <c r="K2486" s="29"/>
      <c r="L2486" s="28"/>
      <c r="M2486" s="31"/>
      <c r="N2486" s="29"/>
      <c r="O2486" s="32">
        <f>IF($B2486="",0,IF($U2486="IN",N($M2486),0))</f>
        <v>0</v>
      </c>
      <c r="P2486" s="32">
        <f>IF($B2486="",0,IF(OR($U2486="OUT",$U2486="TRF"),N($M2486),0))</f>
        <v>0</v>
      </c>
      <c r="Q2486" s="32">
        <f>IF($B2486="",0,IF(OR($U2486="OUT",$U2486="TRF"),N($M2486),0))</f>
        <v>0</v>
      </c>
      <c r="R2486" s="32">
        <f>IF($B2486="",0,IF($U2486="IN",N($M2486),0))</f>
        <v>0</v>
      </c>
      <c r="S2486" s="33">
        <f>IF($B2486="","",IF($M2486="","⚠ مبلغ",IF($E2486="","⚠ بانک عامل",IF(AND($U2486="TRF",$F2486=""),"⚠ بانک مقصد",IF(AND($V2486&lt;&gt;"NONE",$V2486&lt;&gt;"",$Z2486=""),"⚠ طرف حساب","✓")))))</f>
        <v>0</v>
      </c>
      <c r="T2486" s="29"/>
      <c r="U2486" s="27">
        <f>IFERROR(VLOOKUP($D2486,BankOpTbl,2,0),"")</f>
        <v>0</v>
      </c>
      <c r="V2486" s="27">
        <f>IFERROR(VLOOKUP($D2486,BankOpTbl,3,0),"")</f>
        <v>0</v>
      </c>
      <c r="W2486" s="27">
        <f>IFERROR(VLOOKUP($D2486,BankOpTbl,4,0),"")</f>
        <v>0</v>
      </c>
      <c r="X2486" s="27">
        <f>IF($E2486="","",IFERROR(VLOOKUP($E2486,BankTbl,4,0),""))</f>
        <v>0</v>
      </c>
      <c r="Y2486" s="27">
        <f>IF($F2486="","",IFERROR(VLOOKUP($F2486,BankTbl,4,0),""))</f>
        <v>0</v>
      </c>
      <c r="Z2486" s="27">
        <f>IF($B2486="","",IF($V2486="PICK",LEFT($N2486,5),IF($V2486="FIXED",$W2486,IF($V2486="CODE",$H2486,""))))</f>
        <v>0</v>
      </c>
    </row>
    <row r="2487" spans="1:26" ht="21" customHeight="1">
      <c r="A2487" s="27">
        <f>IF($B2487="","",COUNTA($B$13:$B2487))</f>
        <v>0</v>
      </c>
      <c r="B2487" s="28"/>
      <c r="C2487" s="28"/>
      <c r="D2487" s="29"/>
      <c r="E2487" s="29"/>
      <c r="F2487" s="29"/>
      <c r="G2487" s="28"/>
      <c r="H2487" s="28"/>
      <c r="I2487" s="30">
        <f>IF($H2487="","",IFERROR(VLOOKUP($H2487,AcctTbl,2,0),"کد ناشناخته"))</f>
        <v>0</v>
      </c>
      <c r="J2487" s="27">
        <f>IF($H2487="","",IFERROR(VLOOKUP($H2487,AcctTbl,3,0),""))</f>
        <v>0</v>
      </c>
      <c r="K2487" s="29"/>
      <c r="L2487" s="28"/>
      <c r="M2487" s="31"/>
      <c r="N2487" s="29"/>
      <c r="O2487" s="32">
        <f>IF($B2487="",0,IF($U2487="IN",N($M2487),0))</f>
        <v>0</v>
      </c>
      <c r="P2487" s="32">
        <f>IF($B2487="",0,IF(OR($U2487="OUT",$U2487="TRF"),N($M2487),0))</f>
        <v>0</v>
      </c>
      <c r="Q2487" s="32">
        <f>IF($B2487="",0,IF(OR($U2487="OUT",$U2487="TRF"),N($M2487),0))</f>
        <v>0</v>
      </c>
      <c r="R2487" s="32">
        <f>IF($B2487="",0,IF($U2487="IN",N($M2487),0))</f>
        <v>0</v>
      </c>
      <c r="S2487" s="33">
        <f>IF($B2487="","",IF($M2487="","⚠ مبلغ",IF($E2487="","⚠ بانک عامل",IF(AND($U2487="TRF",$F2487=""),"⚠ بانک مقصد",IF(AND($V2487&lt;&gt;"NONE",$V2487&lt;&gt;"",$Z2487=""),"⚠ طرف حساب","✓")))))</f>
        <v>0</v>
      </c>
      <c r="T2487" s="29"/>
      <c r="U2487" s="27">
        <f>IFERROR(VLOOKUP($D2487,BankOpTbl,2,0),"")</f>
        <v>0</v>
      </c>
      <c r="V2487" s="27">
        <f>IFERROR(VLOOKUP($D2487,BankOpTbl,3,0),"")</f>
        <v>0</v>
      </c>
      <c r="W2487" s="27">
        <f>IFERROR(VLOOKUP($D2487,BankOpTbl,4,0),"")</f>
        <v>0</v>
      </c>
      <c r="X2487" s="27">
        <f>IF($E2487="","",IFERROR(VLOOKUP($E2487,BankTbl,4,0),""))</f>
        <v>0</v>
      </c>
      <c r="Y2487" s="27">
        <f>IF($F2487="","",IFERROR(VLOOKUP($F2487,BankTbl,4,0),""))</f>
        <v>0</v>
      </c>
      <c r="Z2487" s="27">
        <f>IF($B2487="","",IF($V2487="PICK",LEFT($N2487,5),IF($V2487="FIXED",$W2487,IF($V2487="CODE",$H2487,""))))</f>
        <v>0</v>
      </c>
    </row>
    <row r="2488" spans="1:26" ht="21" customHeight="1">
      <c r="A2488" s="27">
        <f>IF($B2488="","",COUNTA($B$13:$B2488))</f>
        <v>0</v>
      </c>
      <c r="B2488" s="28"/>
      <c r="C2488" s="28"/>
      <c r="D2488" s="29"/>
      <c r="E2488" s="29"/>
      <c r="F2488" s="29"/>
      <c r="G2488" s="28"/>
      <c r="H2488" s="28"/>
      <c r="I2488" s="30">
        <f>IF($H2488="","",IFERROR(VLOOKUP($H2488,AcctTbl,2,0),"کد ناشناخته"))</f>
        <v>0</v>
      </c>
      <c r="J2488" s="27">
        <f>IF($H2488="","",IFERROR(VLOOKUP($H2488,AcctTbl,3,0),""))</f>
        <v>0</v>
      </c>
      <c r="K2488" s="29"/>
      <c r="L2488" s="28"/>
      <c r="M2488" s="31"/>
      <c r="N2488" s="29"/>
      <c r="O2488" s="32">
        <f>IF($B2488="",0,IF($U2488="IN",N($M2488),0))</f>
        <v>0</v>
      </c>
      <c r="P2488" s="32">
        <f>IF($B2488="",0,IF(OR($U2488="OUT",$U2488="TRF"),N($M2488),0))</f>
        <v>0</v>
      </c>
      <c r="Q2488" s="32">
        <f>IF($B2488="",0,IF(OR($U2488="OUT",$U2488="TRF"),N($M2488),0))</f>
        <v>0</v>
      </c>
      <c r="R2488" s="32">
        <f>IF($B2488="",0,IF($U2488="IN",N($M2488),0))</f>
        <v>0</v>
      </c>
      <c r="S2488" s="33">
        <f>IF($B2488="","",IF($M2488="","⚠ مبلغ",IF($E2488="","⚠ بانک عامل",IF(AND($U2488="TRF",$F2488=""),"⚠ بانک مقصد",IF(AND($V2488&lt;&gt;"NONE",$V2488&lt;&gt;"",$Z2488=""),"⚠ طرف حساب","✓")))))</f>
        <v>0</v>
      </c>
      <c r="T2488" s="29"/>
      <c r="U2488" s="27">
        <f>IFERROR(VLOOKUP($D2488,BankOpTbl,2,0),"")</f>
        <v>0</v>
      </c>
      <c r="V2488" s="27">
        <f>IFERROR(VLOOKUP($D2488,BankOpTbl,3,0),"")</f>
        <v>0</v>
      </c>
      <c r="W2488" s="27">
        <f>IFERROR(VLOOKUP($D2488,BankOpTbl,4,0),"")</f>
        <v>0</v>
      </c>
      <c r="X2488" s="27">
        <f>IF($E2488="","",IFERROR(VLOOKUP($E2488,BankTbl,4,0),""))</f>
        <v>0</v>
      </c>
      <c r="Y2488" s="27">
        <f>IF($F2488="","",IFERROR(VLOOKUP($F2488,BankTbl,4,0),""))</f>
        <v>0</v>
      </c>
      <c r="Z2488" s="27">
        <f>IF($B2488="","",IF($V2488="PICK",LEFT($N2488,5),IF($V2488="FIXED",$W2488,IF($V2488="CODE",$H2488,""))))</f>
        <v>0</v>
      </c>
    </row>
    <row r="2489" spans="1:26" ht="21" customHeight="1">
      <c r="A2489" s="27">
        <f>IF($B2489="","",COUNTA($B$13:$B2489))</f>
        <v>0</v>
      </c>
      <c r="B2489" s="28"/>
      <c r="C2489" s="28"/>
      <c r="D2489" s="29"/>
      <c r="E2489" s="29"/>
      <c r="F2489" s="29"/>
      <c r="G2489" s="28"/>
      <c r="H2489" s="28"/>
      <c r="I2489" s="30">
        <f>IF($H2489="","",IFERROR(VLOOKUP($H2489,AcctTbl,2,0),"کد ناشناخته"))</f>
        <v>0</v>
      </c>
      <c r="J2489" s="27">
        <f>IF($H2489="","",IFERROR(VLOOKUP($H2489,AcctTbl,3,0),""))</f>
        <v>0</v>
      </c>
      <c r="K2489" s="29"/>
      <c r="L2489" s="28"/>
      <c r="M2489" s="31"/>
      <c r="N2489" s="29"/>
      <c r="O2489" s="32">
        <f>IF($B2489="",0,IF($U2489="IN",N($M2489),0))</f>
        <v>0</v>
      </c>
      <c r="P2489" s="32">
        <f>IF($B2489="",0,IF(OR($U2489="OUT",$U2489="TRF"),N($M2489),0))</f>
        <v>0</v>
      </c>
      <c r="Q2489" s="32">
        <f>IF($B2489="",0,IF(OR($U2489="OUT",$U2489="TRF"),N($M2489),0))</f>
        <v>0</v>
      </c>
      <c r="R2489" s="32">
        <f>IF($B2489="",0,IF($U2489="IN",N($M2489),0))</f>
        <v>0</v>
      </c>
      <c r="S2489" s="33">
        <f>IF($B2489="","",IF($M2489="","⚠ مبلغ",IF($E2489="","⚠ بانک عامل",IF(AND($U2489="TRF",$F2489=""),"⚠ بانک مقصد",IF(AND($V2489&lt;&gt;"NONE",$V2489&lt;&gt;"",$Z2489=""),"⚠ طرف حساب","✓")))))</f>
        <v>0</v>
      </c>
      <c r="T2489" s="29"/>
      <c r="U2489" s="27">
        <f>IFERROR(VLOOKUP($D2489,BankOpTbl,2,0),"")</f>
        <v>0</v>
      </c>
      <c r="V2489" s="27">
        <f>IFERROR(VLOOKUP($D2489,BankOpTbl,3,0),"")</f>
        <v>0</v>
      </c>
      <c r="W2489" s="27">
        <f>IFERROR(VLOOKUP($D2489,BankOpTbl,4,0),"")</f>
        <v>0</v>
      </c>
      <c r="X2489" s="27">
        <f>IF($E2489="","",IFERROR(VLOOKUP($E2489,BankTbl,4,0),""))</f>
        <v>0</v>
      </c>
      <c r="Y2489" s="27">
        <f>IF($F2489="","",IFERROR(VLOOKUP($F2489,BankTbl,4,0),""))</f>
        <v>0</v>
      </c>
      <c r="Z2489" s="27">
        <f>IF($B2489="","",IF($V2489="PICK",LEFT($N2489,5),IF($V2489="FIXED",$W2489,IF($V2489="CODE",$H2489,""))))</f>
        <v>0</v>
      </c>
    </row>
    <row r="2490" spans="1:26" ht="21" customHeight="1">
      <c r="A2490" s="27">
        <f>IF($B2490="","",COUNTA($B$13:$B2490))</f>
        <v>0</v>
      </c>
      <c r="B2490" s="28"/>
      <c r="C2490" s="28"/>
      <c r="D2490" s="29"/>
      <c r="E2490" s="29"/>
      <c r="F2490" s="29"/>
      <c r="G2490" s="28"/>
      <c r="H2490" s="28"/>
      <c r="I2490" s="30">
        <f>IF($H2490="","",IFERROR(VLOOKUP($H2490,AcctTbl,2,0),"کد ناشناخته"))</f>
        <v>0</v>
      </c>
      <c r="J2490" s="27">
        <f>IF($H2490="","",IFERROR(VLOOKUP($H2490,AcctTbl,3,0),""))</f>
        <v>0</v>
      </c>
      <c r="K2490" s="29"/>
      <c r="L2490" s="28"/>
      <c r="M2490" s="31"/>
      <c r="N2490" s="29"/>
      <c r="O2490" s="32">
        <f>IF($B2490="",0,IF($U2490="IN",N($M2490),0))</f>
        <v>0</v>
      </c>
      <c r="P2490" s="32">
        <f>IF($B2490="",0,IF(OR($U2490="OUT",$U2490="TRF"),N($M2490),0))</f>
        <v>0</v>
      </c>
      <c r="Q2490" s="32">
        <f>IF($B2490="",0,IF(OR($U2490="OUT",$U2490="TRF"),N($M2490),0))</f>
        <v>0</v>
      </c>
      <c r="R2490" s="32">
        <f>IF($B2490="",0,IF($U2490="IN",N($M2490),0))</f>
        <v>0</v>
      </c>
      <c r="S2490" s="33">
        <f>IF($B2490="","",IF($M2490="","⚠ مبلغ",IF($E2490="","⚠ بانک عامل",IF(AND($U2490="TRF",$F2490=""),"⚠ بانک مقصد",IF(AND($V2490&lt;&gt;"NONE",$V2490&lt;&gt;"",$Z2490=""),"⚠ طرف حساب","✓")))))</f>
        <v>0</v>
      </c>
      <c r="T2490" s="29"/>
      <c r="U2490" s="27">
        <f>IFERROR(VLOOKUP($D2490,BankOpTbl,2,0),"")</f>
        <v>0</v>
      </c>
      <c r="V2490" s="27">
        <f>IFERROR(VLOOKUP($D2490,BankOpTbl,3,0),"")</f>
        <v>0</v>
      </c>
      <c r="W2490" s="27">
        <f>IFERROR(VLOOKUP($D2490,BankOpTbl,4,0),"")</f>
        <v>0</v>
      </c>
      <c r="X2490" s="27">
        <f>IF($E2490="","",IFERROR(VLOOKUP($E2490,BankTbl,4,0),""))</f>
        <v>0</v>
      </c>
      <c r="Y2490" s="27">
        <f>IF($F2490="","",IFERROR(VLOOKUP($F2490,BankTbl,4,0),""))</f>
        <v>0</v>
      </c>
      <c r="Z2490" s="27">
        <f>IF($B2490="","",IF($V2490="PICK",LEFT($N2490,5),IF($V2490="FIXED",$W2490,IF($V2490="CODE",$H2490,""))))</f>
        <v>0</v>
      </c>
    </row>
    <row r="2491" spans="1:26" ht="21" customHeight="1">
      <c r="A2491" s="27">
        <f>IF($B2491="","",COUNTA($B$13:$B2491))</f>
        <v>0</v>
      </c>
      <c r="B2491" s="28"/>
      <c r="C2491" s="28"/>
      <c r="D2491" s="29"/>
      <c r="E2491" s="29"/>
      <c r="F2491" s="29"/>
      <c r="G2491" s="28"/>
      <c r="H2491" s="28"/>
      <c r="I2491" s="30">
        <f>IF($H2491="","",IFERROR(VLOOKUP($H2491,AcctTbl,2,0),"کد ناشناخته"))</f>
        <v>0</v>
      </c>
      <c r="J2491" s="27">
        <f>IF($H2491="","",IFERROR(VLOOKUP($H2491,AcctTbl,3,0),""))</f>
        <v>0</v>
      </c>
      <c r="K2491" s="29"/>
      <c r="L2491" s="28"/>
      <c r="M2491" s="31"/>
      <c r="N2491" s="29"/>
      <c r="O2491" s="32">
        <f>IF($B2491="",0,IF($U2491="IN",N($M2491),0))</f>
        <v>0</v>
      </c>
      <c r="P2491" s="32">
        <f>IF($B2491="",0,IF(OR($U2491="OUT",$U2491="TRF"),N($M2491),0))</f>
        <v>0</v>
      </c>
      <c r="Q2491" s="32">
        <f>IF($B2491="",0,IF(OR($U2491="OUT",$U2491="TRF"),N($M2491),0))</f>
        <v>0</v>
      </c>
      <c r="R2491" s="32">
        <f>IF($B2491="",0,IF($U2491="IN",N($M2491),0))</f>
        <v>0</v>
      </c>
      <c r="S2491" s="33">
        <f>IF($B2491="","",IF($M2491="","⚠ مبلغ",IF($E2491="","⚠ بانک عامل",IF(AND($U2491="TRF",$F2491=""),"⚠ بانک مقصد",IF(AND($V2491&lt;&gt;"NONE",$V2491&lt;&gt;"",$Z2491=""),"⚠ طرف حساب","✓")))))</f>
        <v>0</v>
      </c>
      <c r="T2491" s="29"/>
      <c r="U2491" s="27">
        <f>IFERROR(VLOOKUP($D2491,BankOpTbl,2,0),"")</f>
        <v>0</v>
      </c>
      <c r="V2491" s="27">
        <f>IFERROR(VLOOKUP($D2491,BankOpTbl,3,0),"")</f>
        <v>0</v>
      </c>
      <c r="W2491" s="27">
        <f>IFERROR(VLOOKUP($D2491,BankOpTbl,4,0),"")</f>
        <v>0</v>
      </c>
      <c r="X2491" s="27">
        <f>IF($E2491="","",IFERROR(VLOOKUP($E2491,BankTbl,4,0),""))</f>
        <v>0</v>
      </c>
      <c r="Y2491" s="27">
        <f>IF($F2491="","",IFERROR(VLOOKUP($F2491,BankTbl,4,0),""))</f>
        <v>0</v>
      </c>
      <c r="Z2491" s="27">
        <f>IF($B2491="","",IF($V2491="PICK",LEFT($N2491,5),IF($V2491="FIXED",$W2491,IF($V2491="CODE",$H2491,""))))</f>
        <v>0</v>
      </c>
    </row>
    <row r="2492" spans="1:26" ht="21" customHeight="1">
      <c r="A2492" s="27">
        <f>IF($B2492="","",COUNTA($B$13:$B2492))</f>
        <v>0</v>
      </c>
      <c r="B2492" s="28"/>
      <c r="C2492" s="28"/>
      <c r="D2492" s="29"/>
      <c r="E2492" s="29"/>
      <c r="F2492" s="29"/>
      <c r="G2492" s="28"/>
      <c r="H2492" s="28"/>
      <c r="I2492" s="30">
        <f>IF($H2492="","",IFERROR(VLOOKUP($H2492,AcctTbl,2,0),"کد ناشناخته"))</f>
        <v>0</v>
      </c>
      <c r="J2492" s="27">
        <f>IF($H2492="","",IFERROR(VLOOKUP($H2492,AcctTbl,3,0),""))</f>
        <v>0</v>
      </c>
      <c r="K2492" s="29"/>
      <c r="L2492" s="28"/>
      <c r="M2492" s="31"/>
      <c r="N2492" s="29"/>
      <c r="O2492" s="32">
        <f>IF($B2492="",0,IF($U2492="IN",N($M2492),0))</f>
        <v>0</v>
      </c>
      <c r="P2492" s="32">
        <f>IF($B2492="",0,IF(OR($U2492="OUT",$U2492="TRF"),N($M2492),0))</f>
        <v>0</v>
      </c>
      <c r="Q2492" s="32">
        <f>IF($B2492="",0,IF(OR($U2492="OUT",$U2492="TRF"),N($M2492),0))</f>
        <v>0</v>
      </c>
      <c r="R2492" s="32">
        <f>IF($B2492="",0,IF($U2492="IN",N($M2492),0))</f>
        <v>0</v>
      </c>
      <c r="S2492" s="33">
        <f>IF($B2492="","",IF($M2492="","⚠ مبلغ",IF($E2492="","⚠ بانک عامل",IF(AND($U2492="TRF",$F2492=""),"⚠ بانک مقصد",IF(AND($V2492&lt;&gt;"NONE",$V2492&lt;&gt;"",$Z2492=""),"⚠ طرف حساب","✓")))))</f>
        <v>0</v>
      </c>
      <c r="T2492" s="29"/>
      <c r="U2492" s="27">
        <f>IFERROR(VLOOKUP($D2492,BankOpTbl,2,0),"")</f>
        <v>0</v>
      </c>
      <c r="V2492" s="27">
        <f>IFERROR(VLOOKUP($D2492,BankOpTbl,3,0),"")</f>
        <v>0</v>
      </c>
      <c r="W2492" s="27">
        <f>IFERROR(VLOOKUP($D2492,BankOpTbl,4,0),"")</f>
        <v>0</v>
      </c>
      <c r="X2492" s="27">
        <f>IF($E2492="","",IFERROR(VLOOKUP($E2492,BankTbl,4,0),""))</f>
        <v>0</v>
      </c>
      <c r="Y2492" s="27">
        <f>IF($F2492="","",IFERROR(VLOOKUP($F2492,BankTbl,4,0),""))</f>
        <v>0</v>
      </c>
      <c r="Z2492" s="27">
        <f>IF($B2492="","",IF($V2492="PICK",LEFT($N2492,5),IF($V2492="FIXED",$W2492,IF($V2492="CODE",$H2492,""))))</f>
        <v>0</v>
      </c>
    </row>
    <row r="2493" spans="1:26" ht="21" customHeight="1">
      <c r="A2493" s="27">
        <f>IF($B2493="","",COUNTA($B$13:$B2493))</f>
        <v>0</v>
      </c>
      <c r="B2493" s="28"/>
      <c r="C2493" s="28"/>
      <c r="D2493" s="29"/>
      <c r="E2493" s="29"/>
      <c r="F2493" s="29"/>
      <c r="G2493" s="28"/>
      <c r="H2493" s="28"/>
      <c r="I2493" s="30">
        <f>IF($H2493="","",IFERROR(VLOOKUP($H2493,AcctTbl,2,0),"کد ناشناخته"))</f>
        <v>0</v>
      </c>
      <c r="J2493" s="27">
        <f>IF($H2493="","",IFERROR(VLOOKUP($H2493,AcctTbl,3,0),""))</f>
        <v>0</v>
      </c>
      <c r="K2493" s="29"/>
      <c r="L2493" s="28"/>
      <c r="M2493" s="31"/>
      <c r="N2493" s="29"/>
      <c r="O2493" s="32">
        <f>IF($B2493="",0,IF($U2493="IN",N($M2493),0))</f>
        <v>0</v>
      </c>
      <c r="P2493" s="32">
        <f>IF($B2493="",0,IF(OR($U2493="OUT",$U2493="TRF"),N($M2493),0))</f>
        <v>0</v>
      </c>
      <c r="Q2493" s="32">
        <f>IF($B2493="",0,IF(OR($U2493="OUT",$U2493="TRF"),N($M2493),0))</f>
        <v>0</v>
      </c>
      <c r="R2493" s="32">
        <f>IF($B2493="",0,IF($U2493="IN",N($M2493),0))</f>
        <v>0</v>
      </c>
      <c r="S2493" s="33">
        <f>IF($B2493="","",IF($M2493="","⚠ مبلغ",IF($E2493="","⚠ بانک عامل",IF(AND($U2493="TRF",$F2493=""),"⚠ بانک مقصد",IF(AND($V2493&lt;&gt;"NONE",$V2493&lt;&gt;"",$Z2493=""),"⚠ طرف حساب","✓")))))</f>
        <v>0</v>
      </c>
      <c r="T2493" s="29"/>
      <c r="U2493" s="27">
        <f>IFERROR(VLOOKUP($D2493,BankOpTbl,2,0),"")</f>
        <v>0</v>
      </c>
      <c r="V2493" s="27">
        <f>IFERROR(VLOOKUP($D2493,BankOpTbl,3,0),"")</f>
        <v>0</v>
      </c>
      <c r="W2493" s="27">
        <f>IFERROR(VLOOKUP($D2493,BankOpTbl,4,0),"")</f>
        <v>0</v>
      </c>
      <c r="X2493" s="27">
        <f>IF($E2493="","",IFERROR(VLOOKUP($E2493,BankTbl,4,0),""))</f>
        <v>0</v>
      </c>
      <c r="Y2493" s="27">
        <f>IF($F2493="","",IFERROR(VLOOKUP($F2493,BankTbl,4,0),""))</f>
        <v>0</v>
      </c>
      <c r="Z2493" s="27">
        <f>IF($B2493="","",IF($V2493="PICK",LEFT($N2493,5),IF($V2493="FIXED",$W2493,IF($V2493="CODE",$H2493,""))))</f>
        <v>0</v>
      </c>
    </row>
    <row r="2494" spans="1:26" ht="21" customHeight="1">
      <c r="A2494" s="27">
        <f>IF($B2494="","",COUNTA($B$13:$B2494))</f>
        <v>0</v>
      </c>
      <c r="B2494" s="28"/>
      <c r="C2494" s="28"/>
      <c r="D2494" s="29"/>
      <c r="E2494" s="29"/>
      <c r="F2494" s="29"/>
      <c r="G2494" s="28"/>
      <c r="H2494" s="28"/>
      <c r="I2494" s="30">
        <f>IF($H2494="","",IFERROR(VLOOKUP($H2494,AcctTbl,2,0),"کد ناشناخته"))</f>
        <v>0</v>
      </c>
      <c r="J2494" s="27">
        <f>IF($H2494="","",IFERROR(VLOOKUP($H2494,AcctTbl,3,0),""))</f>
        <v>0</v>
      </c>
      <c r="K2494" s="29"/>
      <c r="L2494" s="28"/>
      <c r="M2494" s="31"/>
      <c r="N2494" s="29"/>
      <c r="O2494" s="32">
        <f>IF($B2494="",0,IF($U2494="IN",N($M2494),0))</f>
        <v>0</v>
      </c>
      <c r="P2494" s="32">
        <f>IF($B2494="",0,IF(OR($U2494="OUT",$U2494="TRF"),N($M2494),0))</f>
        <v>0</v>
      </c>
      <c r="Q2494" s="32">
        <f>IF($B2494="",0,IF(OR($U2494="OUT",$U2494="TRF"),N($M2494),0))</f>
        <v>0</v>
      </c>
      <c r="R2494" s="32">
        <f>IF($B2494="",0,IF($U2494="IN",N($M2494),0))</f>
        <v>0</v>
      </c>
      <c r="S2494" s="33">
        <f>IF($B2494="","",IF($M2494="","⚠ مبلغ",IF($E2494="","⚠ بانک عامل",IF(AND($U2494="TRF",$F2494=""),"⚠ بانک مقصد",IF(AND($V2494&lt;&gt;"NONE",$V2494&lt;&gt;"",$Z2494=""),"⚠ طرف حساب","✓")))))</f>
        <v>0</v>
      </c>
      <c r="T2494" s="29"/>
      <c r="U2494" s="27">
        <f>IFERROR(VLOOKUP($D2494,BankOpTbl,2,0),"")</f>
        <v>0</v>
      </c>
      <c r="V2494" s="27">
        <f>IFERROR(VLOOKUP($D2494,BankOpTbl,3,0),"")</f>
        <v>0</v>
      </c>
      <c r="W2494" s="27">
        <f>IFERROR(VLOOKUP($D2494,BankOpTbl,4,0),"")</f>
        <v>0</v>
      </c>
      <c r="X2494" s="27">
        <f>IF($E2494="","",IFERROR(VLOOKUP($E2494,BankTbl,4,0),""))</f>
        <v>0</v>
      </c>
      <c r="Y2494" s="27">
        <f>IF($F2494="","",IFERROR(VLOOKUP($F2494,BankTbl,4,0),""))</f>
        <v>0</v>
      </c>
      <c r="Z2494" s="27">
        <f>IF($B2494="","",IF($V2494="PICK",LEFT($N2494,5),IF($V2494="FIXED",$W2494,IF($V2494="CODE",$H2494,""))))</f>
        <v>0</v>
      </c>
    </row>
    <row r="2495" spans="1:26" ht="21" customHeight="1">
      <c r="A2495" s="27">
        <f>IF($B2495="","",COUNTA($B$13:$B2495))</f>
        <v>0</v>
      </c>
      <c r="B2495" s="28"/>
      <c r="C2495" s="28"/>
      <c r="D2495" s="29"/>
      <c r="E2495" s="29"/>
      <c r="F2495" s="29"/>
      <c r="G2495" s="28"/>
      <c r="H2495" s="28"/>
      <c r="I2495" s="30">
        <f>IF($H2495="","",IFERROR(VLOOKUP($H2495,AcctTbl,2,0),"کد ناشناخته"))</f>
        <v>0</v>
      </c>
      <c r="J2495" s="27">
        <f>IF($H2495="","",IFERROR(VLOOKUP($H2495,AcctTbl,3,0),""))</f>
        <v>0</v>
      </c>
      <c r="K2495" s="29"/>
      <c r="L2495" s="28"/>
      <c r="M2495" s="31"/>
      <c r="N2495" s="29"/>
      <c r="O2495" s="32">
        <f>IF($B2495="",0,IF($U2495="IN",N($M2495),0))</f>
        <v>0</v>
      </c>
      <c r="P2495" s="32">
        <f>IF($B2495="",0,IF(OR($U2495="OUT",$U2495="TRF"),N($M2495),0))</f>
        <v>0</v>
      </c>
      <c r="Q2495" s="32">
        <f>IF($B2495="",0,IF(OR($U2495="OUT",$U2495="TRF"),N($M2495),0))</f>
        <v>0</v>
      </c>
      <c r="R2495" s="32">
        <f>IF($B2495="",0,IF($U2495="IN",N($M2495),0))</f>
        <v>0</v>
      </c>
      <c r="S2495" s="33">
        <f>IF($B2495="","",IF($M2495="","⚠ مبلغ",IF($E2495="","⚠ بانک عامل",IF(AND($U2495="TRF",$F2495=""),"⚠ بانک مقصد",IF(AND($V2495&lt;&gt;"NONE",$V2495&lt;&gt;"",$Z2495=""),"⚠ طرف حساب","✓")))))</f>
        <v>0</v>
      </c>
      <c r="T2495" s="29"/>
      <c r="U2495" s="27">
        <f>IFERROR(VLOOKUP($D2495,BankOpTbl,2,0),"")</f>
        <v>0</v>
      </c>
      <c r="V2495" s="27">
        <f>IFERROR(VLOOKUP($D2495,BankOpTbl,3,0),"")</f>
        <v>0</v>
      </c>
      <c r="W2495" s="27">
        <f>IFERROR(VLOOKUP($D2495,BankOpTbl,4,0),"")</f>
        <v>0</v>
      </c>
      <c r="X2495" s="27">
        <f>IF($E2495="","",IFERROR(VLOOKUP($E2495,BankTbl,4,0),""))</f>
        <v>0</v>
      </c>
      <c r="Y2495" s="27">
        <f>IF($F2495="","",IFERROR(VLOOKUP($F2495,BankTbl,4,0),""))</f>
        <v>0</v>
      </c>
      <c r="Z2495" s="27">
        <f>IF($B2495="","",IF($V2495="PICK",LEFT($N2495,5),IF($V2495="FIXED",$W2495,IF($V2495="CODE",$H2495,""))))</f>
        <v>0</v>
      </c>
    </row>
    <row r="2496" spans="1:26" ht="21" customHeight="1">
      <c r="A2496" s="27">
        <f>IF($B2496="","",COUNTA($B$13:$B2496))</f>
        <v>0</v>
      </c>
      <c r="B2496" s="28"/>
      <c r="C2496" s="28"/>
      <c r="D2496" s="29"/>
      <c r="E2496" s="29"/>
      <c r="F2496" s="29"/>
      <c r="G2496" s="28"/>
      <c r="H2496" s="28"/>
      <c r="I2496" s="30">
        <f>IF($H2496="","",IFERROR(VLOOKUP($H2496,AcctTbl,2,0),"کد ناشناخته"))</f>
        <v>0</v>
      </c>
      <c r="J2496" s="27">
        <f>IF($H2496="","",IFERROR(VLOOKUP($H2496,AcctTbl,3,0),""))</f>
        <v>0</v>
      </c>
      <c r="K2496" s="29"/>
      <c r="L2496" s="28"/>
      <c r="M2496" s="31"/>
      <c r="N2496" s="29"/>
      <c r="O2496" s="32">
        <f>IF($B2496="",0,IF($U2496="IN",N($M2496),0))</f>
        <v>0</v>
      </c>
      <c r="P2496" s="32">
        <f>IF($B2496="",0,IF(OR($U2496="OUT",$U2496="TRF"),N($M2496),0))</f>
        <v>0</v>
      </c>
      <c r="Q2496" s="32">
        <f>IF($B2496="",0,IF(OR($U2496="OUT",$U2496="TRF"),N($M2496),0))</f>
        <v>0</v>
      </c>
      <c r="R2496" s="32">
        <f>IF($B2496="",0,IF($U2496="IN",N($M2496),0))</f>
        <v>0</v>
      </c>
      <c r="S2496" s="33">
        <f>IF($B2496="","",IF($M2496="","⚠ مبلغ",IF($E2496="","⚠ بانک عامل",IF(AND($U2496="TRF",$F2496=""),"⚠ بانک مقصد",IF(AND($V2496&lt;&gt;"NONE",$V2496&lt;&gt;"",$Z2496=""),"⚠ طرف حساب","✓")))))</f>
        <v>0</v>
      </c>
      <c r="T2496" s="29"/>
      <c r="U2496" s="27">
        <f>IFERROR(VLOOKUP($D2496,BankOpTbl,2,0),"")</f>
        <v>0</v>
      </c>
      <c r="V2496" s="27">
        <f>IFERROR(VLOOKUP($D2496,BankOpTbl,3,0),"")</f>
        <v>0</v>
      </c>
      <c r="W2496" s="27">
        <f>IFERROR(VLOOKUP($D2496,BankOpTbl,4,0),"")</f>
        <v>0</v>
      </c>
      <c r="X2496" s="27">
        <f>IF($E2496="","",IFERROR(VLOOKUP($E2496,BankTbl,4,0),""))</f>
        <v>0</v>
      </c>
      <c r="Y2496" s="27">
        <f>IF($F2496="","",IFERROR(VLOOKUP($F2496,BankTbl,4,0),""))</f>
        <v>0</v>
      </c>
      <c r="Z2496" s="27">
        <f>IF($B2496="","",IF($V2496="PICK",LEFT($N2496,5),IF($V2496="FIXED",$W2496,IF($V2496="CODE",$H2496,""))))</f>
        <v>0</v>
      </c>
    </row>
    <row r="2497" spans="1:26" ht="21" customHeight="1">
      <c r="A2497" s="27">
        <f>IF($B2497="","",COUNTA($B$13:$B2497))</f>
        <v>0</v>
      </c>
      <c r="B2497" s="28"/>
      <c r="C2497" s="28"/>
      <c r="D2497" s="29"/>
      <c r="E2497" s="29"/>
      <c r="F2497" s="29"/>
      <c r="G2497" s="28"/>
      <c r="H2497" s="28"/>
      <c r="I2497" s="30">
        <f>IF($H2497="","",IFERROR(VLOOKUP($H2497,AcctTbl,2,0),"کد ناشناخته"))</f>
        <v>0</v>
      </c>
      <c r="J2497" s="27">
        <f>IF($H2497="","",IFERROR(VLOOKUP($H2497,AcctTbl,3,0),""))</f>
        <v>0</v>
      </c>
      <c r="K2497" s="29"/>
      <c r="L2497" s="28"/>
      <c r="M2497" s="31"/>
      <c r="N2497" s="29"/>
      <c r="O2497" s="32">
        <f>IF($B2497="",0,IF($U2497="IN",N($M2497),0))</f>
        <v>0</v>
      </c>
      <c r="P2497" s="32">
        <f>IF($B2497="",0,IF(OR($U2497="OUT",$U2497="TRF"),N($M2497),0))</f>
        <v>0</v>
      </c>
      <c r="Q2497" s="32">
        <f>IF($B2497="",0,IF(OR($U2497="OUT",$U2497="TRF"),N($M2497),0))</f>
        <v>0</v>
      </c>
      <c r="R2497" s="32">
        <f>IF($B2497="",0,IF($U2497="IN",N($M2497),0))</f>
        <v>0</v>
      </c>
      <c r="S2497" s="33">
        <f>IF($B2497="","",IF($M2497="","⚠ مبلغ",IF($E2497="","⚠ بانک عامل",IF(AND($U2497="TRF",$F2497=""),"⚠ بانک مقصد",IF(AND($V2497&lt;&gt;"NONE",$V2497&lt;&gt;"",$Z2497=""),"⚠ طرف حساب","✓")))))</f>
        <v>0</v>
      </c>
      <c r="T2497" s="29"/>
      <c r="U2497" s="27">
        <f>IFERROR(VLOOKUP($D2497,BankOpTbl,2,0),"")</f>
        <v>0</v>
      </c>
      <c r="V2497" s="27">
        <f>IFERROR(VLOOKUP($D2497,BankOpTbl,3,0),"")</f>
        <v>0</v>
      </c>
      <c r="W2497" s="27">
        <f>IFERROR(VLOOKUP($D2497,BankOpTbl,4,0),"")</f>
        <v>0</v>
      </c>
      <c r="X2497" s="27">
        <f>IF($E2497="","",IFERROR(VLOOKUP($E2497,BankTbl,4,0),""))</f>
        <v>0</v>
      </c>
      <c r="Y2497" s="27">
        <f>IF($F2497="","",IFERROR(VLOOKUP($F2497,BankTbl,4,0),""))</f>
        <v>0</v>
      </c>
      <c r="Z2497" s="27">
        <f>IF($B2497="","",IF($V2497="PICK",LEFT($N2497,5),IF($V2497="FIXED",$W2497,IF($V2497="CODE",$H2497,""))))</f>
        <v>0</v>
      </c>
    </row>
    <row r="2498" spans="1:26" ht="21" customHeight="1">
      <c r="A2498" s="27">
        <f>IF($B2498="","",COUNTA($B$13:$B2498))</f>
        <v>0</v>
      </c>
      <c r="B2498" s="28"/>
      <c r="C2498" s="28"/>
      <c r="D2498" s="29"/>
      <c r="E2498" s="29"/>
      <c r="F2498" s="29"/>
      <c r="G2498" s="28"/>
      <c r="H2498" s="28"/>
      <c r="I2498" s="30">
        <f>IF($H2498="","",IFERROR(VLOOKUP($H2498,AcctTbl,2,0),"کد ناشناخته"))</f>
        <v>0</v>
      </c>
      <c r="J2498" s="27">
        <f>IF($H2498="","",IFERROR(VLOOKUP($H2498,AcctTbl,3,0),""))</f>
        <v>0</v>
      </c>
      <c r="K2498" s="29"/>
      <c r="L2498" s="28"/>
      <c r="M2498" s="31"/>
      <c r="N2498" s="29"/>
      <c r="O2498" s="32">
        <f>IF($B2498="",0,IF($U2498="IN",N($M2498),0))</f>
        <v>0</v>
      </c>
      <c r="P2498" s="32">
        <f>IF($B2498="",0,IF(OR($U2498="OUT",$U2498="TRF"),N($M2498),0))</f>
        <v>0</v>
      </c>
      <c r="Q2498" s="32">
        <f>IF($B2498="",0,IF(OR($U2498="OUT",$U2498="TRF"),N($M2498),0))</f>
        <v>0</v>
      </c>
      <c r="R2498" s="32">
        <f>IF($B2498="",0,IF($U2498="IN",N($M2498),0))</f>
        <v>0</v>
      </c>
      <c r="S2498" s="33">
        <f>IF($B2498="","",IF($M2498="","⚠ مبلغ",IF($E2498="","⚠ بانک عامل",IF(AND($U2498="TRF",$F2498=""),"⚠ بانک مقصد",IF(AND($V2498&lt;&gt;"NONE",$V2498&lt;&gt;"",$Z2498=""),"⚠ طرف حساب","✓")))))</f>
        <v>0</v>
      </c>
      <c r="T2498" s="29"/>
      <c r="U2498" s="27">
        <f>IFERROR(VLOOKUP($D2498,BankOpTbl,2,0),"")</f>
        <v>0</v>
      </c>
      <c r="V2498" s="27">
        <f>IFERROR(VLOOKUP($D2498,BankOpTbl,3,0),"")</f>
        <v>0</v>
      </c>
      <c r="W2498" s="27">
        <f>IFERROR(VLOOKUP($D2498,BankOpTbl,4,0),"")</f>
        <v>0</v>
      </c>
      <c r="X2498" s="27">
        <f>IF($E2498="","",IFERROR(VLOOKUP($E2498,BankTbl,4,0),""))</f>
        <v>0</v>
      </c>
      <c r="Y2498" s="27">
        <f>IF($F2498="","",IFERROR(VLOOKUP($F2498,BankTbl,4,0),""))</f>
        <v>0</v>
      </c>
      <c r="Z2498" s="27">
        <f>IF($B2498="","",IF($V2498="PICK",LEFT($N2498,5),IF($V2498="FIXED",$W2498,IF($V2498="CODE",$H2498,""))))</f>
        <v>0</v>
      </c>
    </row>
    <row r="2499" spans="1:26" ht="21" customHeight="1">
      <c r="A2499" s="27">
        <f>IF($B2499="","",COUNTA($B$13:$B2499))</f>
        <v>0</v>
      </c>
      <c r="B2499" s="28"/>
      <c r="C2499" s="28"/>
      <c r="D2499" s="29"/>
      <c r="E2499" s="29"/>
      <c r="F2499" s="29"/>
      <c r="G2499" s="28"/>
      <c r="H2499" s="28"/>
      <c r="I2499" s="30">
        <f>IF($H2499="","",IFERROR(VLOOKUP($H2499,AcctTbl,2,0),"کد ناشناخته"))</f>
        <v>0</v>
      </c>
      <c r="J2499" s="27">
        <f>IF($H2499="","",IFERROR(VLOOKUP($H2499,AcctTbl,3,0),""))</f>
        <v>0</v>
      </c>
      <c r="K2499" s="29"/>
      <c r="L2499" s="28"/>
      <c r="M2499" s="31"/>
      <c r="N2499" s="29"/>
      <c r="O2499" s="32">
        <f>IF($B2499="",0,IF($U2499="IN",N($M2499),0))</f>
        <v>0</v>
      </c>
      <c r="P2499" s="32">
        <f>IF($B2499="",0,IF(OR($U2499="OUT",$U2499="TRF"),N($M2499),0))</f>
        <v>0</v>
      </c>
      <c r="Q2499" s="32">
        <f>IF($B2499="",0,IF(OR($U2499="OUT",$U2499="TRF"),N($M2499),0))</f>
        <v>0</v>
      </c>
      <c r="R2499" s="32">
        <f>IF($B2499="",0,IF($U2499="IN",N($M2499),0))</f>
        <v>0</v>
      </c>
      <c r="S2499" s="33">
        <f>IF($B2499="","",IF($M2499="","⚠ مبلغ",IF($E2499="","⚠ بانک عامل",IF(AND($U2499="TRF",$F2499=""),"⚠ بانک مقصد",IF(AND($V2499&lt;&gt;"NONE",$V2499&lt;&gt;"",$Z2499=""),"⚠ طرف حساب","✓")))))</f>
        <v>0</v>
      </c>
      <c r="T2499" s="29"/>
      <c r="U2499" s="27">
        <f>IFERROR(VLOOKUP($D2499,BankOpTbl,2,0),"")</f>
        <v>0</v>
      </c>
      <c r="V2499" s="27">
        <f>IFERROR(VLOOKUP($D2499,BankOpTbl,3,0),"")</f>
        <v>0</v>
      </c>
      <c r="W2499" s="27">
        <f>IFERROR(VLOOKUP($D2499,BankOpTbl,4,0),"")</f>
        <v>0</v>
      </c>
      <c r="X2499" s="27">
        <f>IF($E2499="","",IFERROR(VLOOKUP($E2499,BankTbl,4,0),""))</f>
        <v>0</v>
      </c>
      <c r="Y2499" s="27">
        <f>IF($F2499="","",IFERROR(VLOOKUP($F2499,BankTbl,4,0),""))</f>
        <v>0</v>
      </c>
      <c r="Z2499" s="27">
        <f>IF($B2499="","",IF($V2499="PICK",LEFT($N2499,5),IF($V2499="FIXED",$W2499,IF($V2499="CODE",$H2499,""))))</f>
        <v>0</v>
      </c>
    </row>
    <row r="2500" spans="1:26" ht="21" customHeight="1">
      <c r="A2500" s="27">
        <f>IF($B2500="","",COUNTA($B$13:$B2500))</f>
        <v>0</v>
      </c>
      <c r="B2500" s="28"/>
      <c r="C2500" s="28"/>
      <c r="D2500" s="29"/>
      <c r="E2500" s="29"/>
      <c r="F2500" s="29"/>
      <c r="G2500" s="28"/>
      <c r="H2500" s="28"/>
      <c r="I2500" s="30">
        <f>IF($H2500="","",IFERROR(VLOOKUP($H2500,AcctTbl,2,0),"کد ناشناخته"))</f>
        <v>0</v>
      </c>
      <c r="J2500" s="27">
        <f>IF($H2500="","",IFERROR(VLOOKUP($H2500,AcctTbl,3,0),""))</f>
        <v>0</v>
      </c>
      <c r="K2500" s="29"/>
      <c r="L2500" s="28"/>
      <c r="M2500" s="31"/>
      <c r="N2500" s="29"/>
      <c r="O2500" s="32">
        <f>IF($B2500="",0,IF($U2500="IN",N($M2500),0))</f>
        <v>0</v>
      </c>
      <c r="P2500" s="32">
        <f>IF($B2500="",0,IF(OR($U2500="OUT",$U2500="TRF"),N($M2500),0))</f>
        <v>0</v>
      </c>
      <c r="Q2500" s="32">
        <f>IF($B2500="",0,IF(OR($U2500="OUT",$U2500="TRF"),N($M2500),0))</f>
        <v>0</v>
      </c>
      <c r="R2500" s="32">
        <f>IF($B2500="",0,IF($U2500="IN",N($M2500),0))</f>
        <v>0</v>
      </c>
      <c r="S2500" s="33">
        <f>IF($B2500="","",IF($M2500="","⚠ مبلغ",IF($E2500="","⚠ بانک عامل",IF(AND($U2500="TRF",$F2500=""),"⚠ بانک مقصد",IF(AND($V2500&lt;&gt;"NONE",$V2500&lt;&gt;"",$Z2500=""),"⚠ طرف حساب","✓")))))</f>
        <v>0</v>
      </c>
      <c r="T2500" s="29"/>
      <c r="U2500" s="27">
        <f>IFERROR(VLOOKUP($D2500,BankOpTbl,2,0),"")</f>
        <v>0</v>
      </c>
      <c r="V2500" s="27">
        <f>IFERROR(VLOOKUP($D2500,BankOpTbl,3,0),"")</f>
        <v>0</v>
      </c>
      <c r="W2500" s="27">
        <f>IFERROR(VLOOKUP($D2500,BankOpTbl,4,0),"")</f>
        <v>0</v>
      </c>
      <c r="X2500" s="27">
        <f>IF($E2500="","",IFERROR(VLOOKUP($E2500,BankTbl,4,0),""))</f>
        <v>0</v>
      </c>
      <c r="Y2500" s="27">
        <f>IF($F2500="","",IFERROR(VLOOKUP($F2500,BankTbl,4,0),""))</f>
        <v>0</v>
      </c>
      <c r="Z2500" s="27">
        <f>IF($B2500="","",IF($V2500="PICK",LEFT($N2500,5),IF($V2500="FIXED",$W2500,IF($V2500="CODE",$H2500,""))))</f>
        <v>0</v>
      </c>
    </row>
    <row r="2501" spans="1:26" ht="21" customHeight="1">
      <c r="A2501" s="27">
        <f>IF($B2501="","",COUNTA($B$13:$B2501))</f>
        <v>0</v>
      </c>
      <c r="B2501" s="28"/>
      <c r="C2501" s="28"/>
      <c r="D2501" s="29"/>
      <c r="E2501" s="29"/>
      <c r="F2501" s="29"/>
      <c r="G2501" s="28"/>
      <c r="H2501" s="28"/>
      <c r="I2501" s="30">
        <f>IF($H2501="","",IFERROR(VLOOKUP($H2501,AcctTbl,2,0),"کد ناشناخته"))</f>
        <v>0</v>
      </c>
      <c r="J2501" s="27">
        <f>IF($H2501="","",IFERROR(VLOOKUP($H2501,AcctTbl,3,0),""))</f>
        <v>0</v>
      </c>
      <c r="K2501" s="29"/>
      <c r="L2501" s="28"/>
      <c r="M2501" s="31"/>
      <c r="N2501" s="29"/>
      <c r="O2501" s="32">
        <f>IF($B2501="",0,IF($U2501="IN",N($M2501),0))</f>
        <v>0</v>
      </c>
      <c r="P2501" s="32">
        <f>IF($B2501="",0,IF(OR($U2501="OUT",$U2501="TRF"),N($M2501),0))</f>
        <v>0</v>
      </c>
      <c r="Q2501" s="32">
        <f>IF($B2501="",0,IF(OR($U2501="OUT",$U2501="TRF"),N($M2501),0))</f>
        <v>0</v>
      </c>
      <c r="R2501" s="32">
        <f>IF($B2501="",0,IF($U2501="IN",N($M2501),0))</f>
        <v>0</v>
      </c>
      <c r="S2501" s="33">
        <f>IF($B2501="","",IF($M2501="","⚠ مبلغ",IF($E2501="","⚠ بانک عامل",IF(AND($U2501="TRF",$F2501=""),"⚠ بانک مقصد",IF(AND($V2501&lt;&gt;"NONE",$V2501&lt;&gt;"",$Z2501=""),"⚠ طرف حساب","✓")))))</f>
        <v>0</v>
      </c>
      <c r="T2501" s="29"/>
      <c r="U2501" s="27">
        <f>IFERROR(VLOOKUP($D2501,BankOpTbl,2,0),"")</f>
        <v>0</v>
      </c>
      <c r="V2501" s="27">
        <f>IFERROR(VLOOKUP($D2501,BankOpTbl,3,0),"")</f>
        <v>0</v>
      </c>
      <c r="W2501" s="27">
        <f>IFERROR(VLOOKUP($D2501,BankOpTbl,4,0),"")</f>
        <v>0</v>
      </c>
      <c r="X2501" s="27">
        <f>IF($E2501="","",IFERROR(VLOOKUP($E2501,BankTbl,4,0),""))</f>
        <v>0</v>
      </c>
      <c r="Y2501" s="27">
        <f>IF($F2501="","",IFERROR(VLOOKUP($F2501,BankTbl,4,0),""))</f>
        <v>0</v>
      </c>
      <c r="Z2501" s="27">
        <f>IF($B2501="","",IF($V2501="PICK",LEFT($N2501,5),IF($V2501="FIXED",$W2501,IF($V2501="CODE",$H2501,""))))</f>
        <v>0</v>
      </c>
    </row>
    <row r="2502" spans="1:26" ht="21" customHeight="1">
      <c r="A2502" s="27">
        <f>IF($B2502="","",COUNTA($B$13:$B2502))</f>
        <v>0</v>
      </c>
      <c r="B2502" s="28"/>
      <c r="C2502" s="28"/>
      <c r="D2502" s="29"/>
      <c r="E2502" s="29"/>
      <c r="F2502" s="29"/>
      <c r="G2502" s="28"/>
      <c r="H2502" s="28"/>
      <c r="I2502" s="30">
        <f>IF($H2502="","",IFERROR(VLOOKUP($H2502,AcctTbl,2,0),"کد ناشناخته"))</f>
        <v>0</v>
      </c>
      <c r="J2502" s="27">
        <f>IF($H2502="","",IFERROR(VLOOKUP($H2502,AcctTbl,3,0),""))</f>
        <v>0</v>
      </c>
      <c r="K2502" s="29"/>
      <c r="L2502" s="28"/>
      <c r="M2502" s="31"/>
      <c r="N2502" s="29"/>
      <c r="O2502" s="32">
        <f>IF($B2502="",0,IF($U2502="IN",N($M2502),0))</f>
        <v>0</v>
      </c>
      <c r="P2502" s="32">
        <f>IF($B2502="",0,IF(OR($U2502="OUT",$U2502="TRF"),N($M2502),0))</f>
        <v>0</v>
      </c>
      <c r="Q2502" s="32">
        <f>IF($B2502="",0,IF(OR($U2502="OUT",$U2502="TRF"),N($M2502),0))</f>
        <v>0</v>
      </c>
      <c r="R2502" s="32">
        <f>IF($B2502="",0,IF($U2502="IN",N($M2502),0))</f>
        <v>0</v>
      </c>
      <c r="S2502" s="33">
        <f>IF($B2502="","",IF($M2502="","⚠ مبلغ",IF($E2502="","⚠ بانک عامل",IF(AND($U2502="TRF",$F2502=""),"⚠ بانک مقصد",IF(AND($V2502&lt;&gt;"NONE",$V2502&lt;&gt;"",$Z2502=""),"⚠ طرف حساب","✓")))))</f>
        <v>0</v>
      </c>
      <c r="T2502" s="29"/>
      <c r="U2502" s="27">
        <f>IFERROR(VLOOKUP($D2502,BankOpTbl,2,0),"")</f>
        <v>0</v>
      </c>
      <c r="V2502" s="27">
        <f>IFERROR(VLOOKUP($D2502,BankOpTbl,3,0),"")</f>
        <v>0</v>
      </c>
      <c r="W2502" s="27">
        <f>IFERROR(VLOOKUP($D2502,BankOpTbl,4,0),"")</f>
        <v>0</v>
      </c>
      <c r="X2502" s="27">
        <f>IF($E2502="","",IFERROR(VLOOKUP($E2502,BankTbl,4,0),""))</f>
        <v>0</v>
      </c>
      <c r="Y2502" s="27">
        <f>IF($F2502="","",IFERROR(VLOOKUP($F2502,BankTbl,4,0),""))</f>
        <v>0</v>
      </c>
      <c r="Z2502" s="27">
        <f>IF($B2502="","",IF($V2502="PICK",LEFT($N2502,5),IF($V2502="FIXED",$W2502,IF($V2502="CODE",$H2502,""))))</f>
        <v>0</v>
      </c>
    </row>
    <row r="2503" spans="1:26" ht="21" customHeight="1">
      <c r="A2503" s="27">
        <f>IF($B2503="","",COUNTA($B$13:$B2503))</f>
        <v>0</v>
      </c>
      <c r="B2503" s="28"/>
      <c r="C2503" s="28"/>
      <c r="D2503" s="29"/>
      <c r="E2503" s="29"/>
      <c r="F2503" s="29"/>
      <c r="G2503" s="28"/>
      <c r="H2503" s="28"/>
      <c r="I2503" s="30">
        <f>IF($H2503="","",IFERROR(VLOOKUP($H2503,AcctTbl,2,0),"کد ناشناخته"))</f>
        <v>0</v>
      </c>
      <c r="J2503" s="27">
        <f>IF($H2503="","",IFERROR(VLOOKUP($H2503,AcctTbl,3,0),""))</f>
        <v>0</v>
      </c>
      <c r="K2503" s="29"/>
      <c r="L2503" s="28"/>
      <c r="M2503" s="31"/>
      <c r="N2503" s="29"/>
      <c r="O2503" s="32">
        <f>IF($B2503="",0,IF($U2503="IN",N($M2503),0))</f>
        <v>0</v>
      </c>
      <c r="P2503" s="32">
        <f>IF($B2503="",0,IF(OR($U2503="OUT",$U2503="TRF"),N($M2503),0))</f>
        <v>0</v>
      </c>
      <c r="Q2503" s="32">
        <f>IF($B2503="",0,IF(OR($U2503="OUT",$U2503="TRF"),N($M2503),0))</f>
        <v>0</v>
      </c>
      <c r="R2503" s="32">
        <f>IF($B2503="",0,IF($U2503="IN",N($M2503),0))</f>
        <v>0</v>
      </c>
      <c r="S2503" s="33">
        <f>IF($B2503="","",IF($M2503="","⚠ مبلغ",IF($E2503="","⚠ بانک عامل",IF(AND($U2503="TRF",$F2503=""),"⚠ بانک مقصد",IF(AND($V2503&lt;&gt;"NONE",$V2503&lt;&gt;"",$Z2503=""),"⚠ طرف حساب","✓")))))</f>
        <v>0</v>
      </c>
      <c r="T2503" s="29"/>
      <c r="U2503" s="27">
        <f>IFERROR(VLOOKUP($D2503,BankOpTbl,2,0),"")</f>
        <v>0</v>
      </c>
      <c r="V2503" s="27">
        <f>IFERROR(VLOOKUP($D2503,BankOpTbl,3,0),"")</f>
        <v>0</v>
      </c>
      <c r="W2503" s="27">
        <f>IFERROR(VLOOKUP($D2503,BankOpTbl,4,0),"")</f>
        <v>0</v>
      </c>
      <c r="X2503" s="27">
        <f>IF($E2503="","",IFERROR(VLOOKUP($E2503,BankTbl,4,0),""))</f>
        <v>0</v>
      </c>
      <c r="Y2503" s="27">
        <f>IF($F2503="","",IFERROR(VLOOKUP($F2503,BankTbl,4,0),""))</f>
        <v>0</v>
      </c>
      <c r="Z2503" s="27">
        <f>IF($B2503="","",IF($V2503="PICK",LEFT($N2503,5),IF($V2503="FIXED",$W2503,IF($V2503="CODE",$H2503,""))))</f>
        <v>0</v>
      </c>
    </row>
    <row r="2504" spans="1:26" ht="21" customHeight="1">
      <c r="A2504" s="27">
        <f>IF($B2504="","",COUNTA($B$13:$B2504))</f>
        <v>0</v>
      </c>
      <c r="B2504" s="28"/>
      <c r="C2504" s="28"/>
      <c r="D2504" s="29"/>
      <c r="E2504" s="29"/>
      <c r="F2504" s="29"/>
      <c r="G2504" s="28"/>
      <c r="H2504" s="28"/>
      <c r="I2504" s="30">
        <f>IF($H2504="","",IFERROR(VLOOKUP($H2504,AcctTbl,2,0),"کد ناشناخته"))</f>
        <v>0</v>
      </c>
      <c r="J2504" s="27">
        <f>IF($H2504="","",IFERROR(VLOOKUP($H2504,AcctTbl,3,0),""))</f>
        <v>0</v>
      </c>
      <c r="K2504" s="29"/>
      <c r="L2504" s="28"/>
      <c r="M2504" s="31"/>
      <c r="N2504" s="29"/>
      <c r="O2504" s="32">
        <f>IF($B2504="",0,IF($U2504="IN",N($M2504),0))</f>
        <v>0</v>
      </c>
      <c r="P2504" s="32">
        <f>IF($B2504="",0,IF(OR($U2504="OUT",$U2504="TRF"),N($M2504),0))</f>
        <v>0</v>
      </c>
      <c r="Q2504" s="32">
        <f>IF($B2504="",0,IF(OR($U2504="OUT",$U2504="TRF"),N($M2504),0))</f>
        <v>0</v>
      </c>
      <c r="R2504" s="32">
        <f>IF($B2504="",0,IF($U2504="IN",N($M2504),0))</f>
        <v>0</v>
      </c>
      <c r="S2504" s="33">
        <f>IF($B2504="","",IF($M2504="","⚠ مبلغ",IF($E2504="","⚠ بانک عامل",IF(AND($U2504="TRF",$F2504=""),"⚠ بانک مقصد",IF(AND($V2504&lt;&gt;"NONE",$V2504&lt;&gt;"",$Z2504=""),"⚠ طرف حساب","✓")))))</f>
        <v>0</v>
      </c>
      <c r="T2504" s="29"/>
      <c r="U2504" s="27">
        <f>IFERROR(VLOOKUP($D2504,BankOpTbl,2,0),"")</f>
        <v>0</v>
      </c>
      <c r="V2504" s="27">
        <f>IFERROR(VLOOKUP($D2504,BankOpTbl,3,0),"")</f>
        <v>0</v>
      </c>
      <c r="W2504" s="27">
        <f>IFERROR(VLOOKUP($D2504,BankOpTbl,4,0),"")</f>
        <v>0</v>
      </c>
      <c r="X2504" s="27">
        <f>IF($E2504="","",IFERROR(VLOOKUP($E2504,BankTbl,4,0),""))</f>
        <v>0</v>
      </c>
      <c r="Y2504" s="27">
        <f>IF($F2504="","",IFERROR(VLOOKUP($F2504,BankTbl,4,0),""))</f>
        <v>0</v>
      </c>
      <c r="Z2504" s="27">
        <f>IF($B2504="","",IF($V2504="PICK",LEFT($N2504,5),IF($V2504="FIXED",$W2504,IF($V2504="CODE",$H2504,""))))</f>
        <v>0</v>
      </c>
    </row>
    <row r="2505" spans="1:26" ht="21" customHeight="1">
      <c r="A2505" s="27">
        <f>IF($B2505="","",COUNTA($B$13:$B2505))</f>
        <v>0</v>
      </c>
      <c r="B2505" s="28"/>
      <c r="C2505" s="28"/>
      <c r="D2505" s="29"/>
      <c r="E2505" s="29"/>
      <c r="F2505" s="29"/>
      <c r="G2505" s="28"/>
      <c r="H2505" s="28"/>
      <c r="I2505" s="30">
        <f>IF($H2505="","",IFERROR(VLOOKUP($H2505,AcctTbl,2,0),"کد ناشناخته"))</f>
        <v>0</v>
      </c>
      <c r="J2505" s="27">
        <f>IF($H2505="","",IFERROR(VLOOKUP($H2505,AcctTbl,3,0),""))</f>
        <v>0</v>
      </c>
      <c r="K2505" s="29"/>
      <c r="L2505" s="28"/>
      <c r="M2505" s="31"/>
      <c r="N2505" s="29"/>
      <c r="O2505" s="32">
        <f>IF($B2505="",0,IF($U2505="IN",N($M2505),0))</f>
        <v>0</v>
      </c>
      <c r="P2505" s="32">
        <f>IF($B2505="",0,IF(OR($U2505="OUT",$U2505="TRF"),N($M2505),0))</f>
        <v>0</v>
      </c>
      <c r="Q2505" s="32">
        <f>IF($B2505="",0,IF(OR($U2505="OUT",$U2505="TRF"),N($M2505),0))</f>
        <v>0</v>
      </c>
      <c r="R2505" s="32">
        <f>IF($B2505="",0,IF($U2505="IN",N($M2505),0))</f>
        <v>0</v>
      </c>
      <c r="S2505" s="33">
        <f>IF($B2505="","",IF($M2505="","⚠ مبلغ",IF($E2505="","⚠ بانک عامل",IF(AND($U2505="TRF",$F2505=""),"⚠ بانک مقصد",IF(AND($V2505&lt;&gt;"NONE",$V2505&lt;&gt;"",$Z2505=""),"⚠ طرف حساب","✓")))))</f>
        <v>0</v>
      </c>
      <c r="T2505" s="29"/>
      <c r="U2505" s="27">
        <f>IFERROR(VLOOKUP($D2505,BankOpTbl,2,0),"")</f>
        <v>0</v>
      </c>
      <c r="V2505" s="27">
        <f>IFERROR(VLOOKUP($D2505,BankOpTbl,3,0),"")</f>
        <v>0</v>
      </c>
      <c r="W2505" s="27">
        <f>IFERROR(VLOOKUP($D2505,BankOpTbl,4,0),"")</f>
        <v>0</v>
      </c>
      <c r="X2505" s="27">
        <f>IF($E2505="","",IFERROR(VLOOKUP($E2505,BankTbl,4,0),""))</f>
        <v>0</v>
      </c>
      <c r="Y2505" s="27">
        <f>IF($F2505="","",IFERROR(VLOOKUP($F2505,BankTbl,4,0),""))</f>
        <v>0</v>
      </c>
      <c r="Z2505" s="27">
        <f>IF($B2505="","",IF($V2505="PICK",LEFT($N2505,5),IF($V2505="FIXED",$W2505,IF($V2505="CODE",$H2505,""))))</f>
        <v>0</v>
      </c>
    </row>
    <row r="2506" spans="1:26" ht="21" customHeight="1">
      <c r="A2506" s="27">
        <f>IF($B2506="","",COUNTA($B$13:$B2506))</f>
        <v>0</v>
      </c>
      <c r="B2506" s="28"/>
      <c r="C2506" s="28"/>
      <c r="D2506" s="29"/>
      <c r="E2506" s="29"/>
      <c r="F2506" s="29"/>
      <c r="G2506" s="28"/>
      <c r="H2506" s="28"/>
      <c r="I2506" s="30">
        <f>IF($H2506="","",IFERROR(VLOOKUP($H2506,AcctTbl,2,0),"کد ناشناخته"))</f>
        <v>0</v>
      </c>
      <c r="J2506" s="27">
        <f>IF($H2506="","",IFERROR(VLOOKUP($H2506,AcctTbl,3,0),""))</f>
        <v>0</v>
      </c>
      <c r="K2506" s="29"/>
      <c r="L2506" s="28"/>
      <c r="M2506" s="31"/>
      <c r="N2506" s="29"/>
      <c r="O2506" s="32">
        <f>IF($B2506="",0,IF($U2506="IN",N($M2506),0))</f>
        <v>0</v>
      </c>
      <c r="P2506" s="32">
        <f>IF($B2506="",0,IF(OR($U2506="OUT",$U2506="TRF"),N($M2506),0))</f>
        <v>0</v>
      </c>
      <c r="Q2506" s="32">
        <f>IF($B2506="",0,IF(OR($U2506="OUT",$U2506="TRF"),N($M2506),0))</f>
        <v>0</v>
      </c>
      <c r="R2506" s="32">
        <f>IF($B2506="",0,IF($U2506="IN",N($M2506),0))</f>
        <v>0</v>
      </c>
      <c r="S2506" s="33">
        <f>IF($B2506="","",IF($M2506="","⚠ مبلغ",IF($E2506="","⚠ بانک عامل",IF(AND($U2506="TRF",$F2506=""),"⚠ بانک مقصد",IF(AND($V2506&lt;&gt;"NONE",$V2506&lt;&gt;"",$Z2506=""),"⚠ طرف حساب","✓")))))</f>
        <v>0</v>
      </c>
      <c r="T2506" s="29"/>
      <c r="U2506" s="27">
        <f>IFERROR(VLOOKUP($D2506,BankOpTbl,2,0),"")</f>
        <v>0</v>
      </c>
      <c r="V2506" s="27">
        <f>IFERROR(VLOOKUP($D2506,BankOpTbl,3,0),"")</f>
        <v>0</v>
      </c>
      <c r="W2506" s="27">
        <f>IFERROR(VLOOKUP($D2506,BankOpTbl,4,0),"")</f>
        <v>0</v>
      </c>
      <c r="X2506" s="27">
        <f>IF($E2506="","",IFERROR(VLOOKUP($E2506,BankTbl,4,0),""))</f>
        <v>0</v>
      </c>
      <c r="Y2506" s="27">
        <f>IF($F2506="","",IFERROR(VLOOKUP($F2506,BankTbl,4,0),""))</f>
        <v>0</v>
      </c>
      <c r="Z2506" s="27">
        <f>IF($B2506="","",IF($V2506="PICK",LEFT($N2506,5),IF($V2506="FIXED",$W2506,IF($V2506="CODE",$H2506,""))))</f>
        <v>0</v>
      </c>
    </row>
    <row r="2507" spans="1:26" ht="21" customHeight="1">
      <c r="A2507" s="27">
        <f>IF($B2507="","",COUNTA($B$13:$B2507))</f>
        <v>0</v>
      </c>
      <c r="B2507" s="28"/>
      <c r="C2507" s="28"/>
      <c r="D2507" s="29"/>
      <c r="E2507" s="29"/>
      <c r="F2507" s="29"/>
      <c r="G2507" s="28"/>
      <c r="H2507" s="28"/>
      <c r="I2507" s="30">
        <f>IF($H2507="","",IFERROR(VLOOKUP($H2507,AcctTbl,2,0),"کد ناشناخته"))</f>
        <v>0</v>
      </c>
      <c r="J2507" s="27">
        <f>IF($H2507="","",IFERROR(VLOOKUP($H2507,AcctTbl,3,0),""))</f>
        <v>0</v>
      </c>
      <c r="K2507" s="29"/>
      <c r="L2507" s="28"/>
      <c r="M2507" s="31"/>
      <c r="N2507" s="29"/>
      <c r="O2507" s="32">
        <f>IF($B2507="",0,IF($U2507="IN",N($M2507),0))</f>
        <v>0</v>
      </c>
      <c r="P2507" s="32">
        <f>IF($B2507="",0,IF(OR($U2507="OUT",$U2507="TRF"),N($M2507),0))</f>
        <v>0</v>
      </c>
      <c r="Q2507" s="32">
        <f>IF($B2507="",0,IF(OR($U2507="OUT",$U2507="TRF"),N($M2507),0))</f>
        <v>0</v>
      </c>
      <c r="R2507" s="32">
        <f>IF($B2507="",0,IF($U2507="IN",N($M2507),0))</f>
        <v>0</v>
      </c>
      <c r="S2507" s="33">
        <f>IF($B2507="","",IF($M2507="","⚠ مبلغ",IF($E2507="","⚠ بانک عامل",IF(AND($U2507="TRF",$F2507=""),"⚠ بانک مقصد",IF(AND($V2507&lt;&gt;"NONE",$V2507&lt;&gt;"",$Z2507=""),"⚠ طرف حساب","✓")))))</f>
        <v>0</v>
      </c>
      <c r="T2507" s="29"/>
      <c r="U2507" s="27">
        <f>IFERROR(VLOOKUP($D2507,BankOpTbl,2,0),"")</f>
        <v>0</v>
      </c>
      <c r="V2507" s="27">
        <f>IFERROR(VLOOKUP($D2507,BankOpTbl,3,0),"")</f>
        <v>0</v>
      </c>
      <c r="W2507" s="27">
        <f>IFERROR(VLOOKUP($D2507,BankOpTbl,4,0),"")</f>
        <v>0</v>
      </c>
      <c r="X2507" s="27">
        <f>IF($E2507="","",IFERROR(VLOOKUP($E2507,BankTbl,4,0),""))</f>
        <v>0</v>
      </c>
      <c r="Y2507" s="27">
        <f>IF($F2507="","",IFERROR(VLOOKUP($F2507,BankTbl,4,0),""))</f>
        <v>0</v>
      </c>
      <c r="Z2507" s="27">
        <f>IF($B2507="","",IF($V2507="PICK",LEFT($N2507,5),IF($V2507="FIXED",$W2507,IF($V2507="CODE",$H2507,""))))</f>
        <v>0</v>
      </c>
    </row>
    <row r="2508" spans="1:26" ht="21" customHeight="1">
      <c r="A2508" s="27">
        <f>IF($B2508="","",COUNTA($B$13:$B2508))</f>
        <v>0</v>
      </c>
      <c r="B2508" s="28"/>
      <c r="C2508" s="28"/>
      <c r="D2508" s="29"/>
      <c r="E2508" s="29"/>
      <c r="F2508" s="29"/>
      <c r="G2508" s="28"/>
      <c r="H2508" s="28"/>
      <c r="I2508" s="30">
        <f>IF($H2508="","",IFERROR(VLOOKUP($H2508,AcctTbl,2,0),"کد ناشناخته"))</f>
        <v>0</v>
      </c>
      <c r="J2508" s="27">
        <f>IF($H2508="","",IFERROR(VLOOKUP($H2508,AcctTbl,3,0),""))</f>
        <v>0</v>
      </c>
      <c r="K2508" s="29"/>
      <c r="L2508" s="28"/>
      <c r="M2508" s="31"/>
      <c r="N2508" s="29"/>
      <c r="O2508" s="32">
        <f>IF($B2508="",0,IF($U2508="IN",N($M2508),0))</f>
        <v>0</v>
      </c>
      <c r="P2508" s="32">
        <f>IF($B2508="",0,IF(OR($U2508="OUT",$U2508="TRF"),N($M2508),0))</f>
        <v>0</v>
      </c>
      <c r="Q2508" s="32">
        <f>IF($B2508="",0,IF(OR($U2508="OUT",$U2508="TRF"),N($M2508),0))</f>
        <v>0</v>
      </c>
      <c r="R2508" s="32">
        <f>IF($B2508="",0,IF($U2508="IN",N($M2508),0))</f>
        <v>0</v>
      </c>
      <c r="S2508" s="33">
        <f>IF($B2508="","",IF($M2508="","⚠ مبلغ",IF($E2508="","⚠ بانک عامل",IF(AND($U2508="TRF",$F2508=""),"⚠ بانک مقصد",IF(AND($V2508&lt;&gt;"NONE",$V2508&lt;&gt;"",$Z2508=""),"⚠ طرف حساب","✓")))))</f>
        <v>0</v>
      </c>
      <c r="T2508" s="29"/>
      <c r="U2508" s="27">
        <f>IFERROR(VLOOKUP($D2508,BankOpTbl,2,0),"")</f>
        <v>0</v>
      </c>
      <c r="V2508" s="27">
        <f>IFERROR(VLOOKUP($D2508,BankOpTbl,3,0),"")</f>
        <v>0</v>
      </c>
      <c r="W2508" s="27">
        <f>IFERROR(VLOOKUP($D2508,BankOpTbl,4,0),"")</f>
        <v>0</v>
      </c>
      <c r="X2508" s="27">
        <f>IF($E2508="","",IFERROR(VLOOKUP($E2508,BankTbl,4,0),""))</f>
        <v>0</v>
      </c>
      <c r="Y2508" s="27">
        <f>IF($F2508="","",IFERROR(VLOOKUP($F2508,BankTbl,4,0),""))</f>
        <v>0</v>
      </c>
      <c r="Z2508" s="27">
        <f>IF($B2508="","",IF($V2508="PICK",LEFT($N2508,5),IF($V2508="FIXED",$W2508,IF($V2508="CODE",$H2508,""))))</f>
        <v>0</v>
      </c>
    </row>
    <row r="2509" spans="1:26" ht="21" customHeight="1">
      <c r="A2509" s="27">
        <f>IF($B2509="","",COUNTA($B$13:$B2509))</f>
        <v>0</v>
      </c>
      <c r="B2509" s="28"/>
      <c r="C2509" s="28"/>
      <c r="D2509" s="29"/>
      <c r="E2509" s="29"/>
      <c r="F2509" s="29"/>
      <c r="G2509" s="28"/>
      <c r="H2509" s="28"/>
      <c r="I2509" s="30">
        <f>IF($H2509="","",IFERROR(VLOOKUP($H2509,AcctTbl,2,0),"کد ناشناخته"))</f>
        <v>0</v>
      </c>
      <c r="J2509" s="27">
        <f>IF($H2509="","",IFERROR(VLOOKUP($H2509,AcctTbl,3,0),""))</f>
        <v>0</v>
      </c>
      <c r="K2509" s="29"/>
      <c r="L2509" s="28"/>
      <c r="M2509" s="31"/>
      <c r="N2509" s="29"/>
      <c r="O2509" s="32">
        <f>IF($B2509="",0,IF($U2509="IN",N($M2509),0))</f>
        <v>0</v>
      </c>
      <c r="P2509" s="32">
        <f>IF($B2509="",0,IF(OR($U2509="OUT",$U2509="TRF"),N($M2509),0))</f>
        <v>0</v>
      </c>
      <c r="Q2509" s="32">
        <f>IF($B2509="",0,IF(OR($U2509="OUT",$U2509="TRF"),N($M2509),0))</f>
        <v>0</v>
      </c>
      <c r="R2509" s="32">
        <f>IF($B2509="",0,IF($U2509="IN",N($M2509),0))</f>
        <v>0</v>
      </c>
      <c r="S2509" s="33">
        <f>IF($B2509="","",IF($M2509="","⚠ مبلغ",IF($E2509="","⚠ بانک عامل",IF(AND($U2509="TRF",$F2509=""),"⚠ بانک مقصد",IF(AND($V2509&lt;&gt;"NONE",$V2509&lt;&gt;"",$Z2509=""),"⚠ طرف حساب","✓")))))</f>
        <v>0</v>
      </c>
      <c r="T2509" s="29"/>
      <c r="U2509" s="27">
        <f>IFERROR(VLOOKUP($D2509,BankOpTbl,2,0),"")</f>
        <v>0</v>
      </c>
      <c r="V2509" s="27">
        <f>IFERROR(VLOOKUP($D2509,BankOpTbl,3,0),"")</f>
        <v>0</v>
      </c>
      <c r="W2509" s="27">
        <f>IFERROR(VLOOKUP($D2509,BankOpTbl,4,0),"")</f>
        <v>0</v>
      </c>
      <c r="X2509" s="27">
        <f>IF($E2509="","",IFERROR(VLOOKUP($E2509,BankTbl,4,0),""))</f>
        <v>0</v>
      </c>
      <c r="Y2509" s="27">
        <f>IF($F2509="","",IFERROR(VLOOKUP($F2509,BankTbl,4,0),""))</f>
        <v>0</v>
      </c>
      <c r="Z2509" s="27">
        <f>IF($B2509="","",IF($V2509="PICK",LEFT($N2509,5),IF($V2509="FIXED",$W2509,IF($V2509="CODE",$H2509,""))))</f>
        <v>0</v>
      </c>
    </row>
    <row r="2510" spans="1:26" ht="21" customHeight="1">
      <c r="A2510" s="27">
        <f>IF($B2510="","",COUNTA($B$13:$B2510))</f>
        <v>0</v>
      </c>
      <c r="B2510" s="28"/>
      <c r="C2510" s="28"/>
      <c r="D2510" s="29"/>
      <c r="E2510" s="29"/>
      <c r="F2510" s="29"/>
      <c r="G2510" s="28"/>
      <c r="H2510" s="28"/>
      <c r="I2510" s="30">
        <f>IF($H2510="","",IFERROR(VLOOKUP($H2510,AcctTbl,2,0),"کد ناشناخته"))</f>
        <v>0</v>
      </c>
      <c r="J2510" s="27">
        <f>IF($H2510="","",IFERROR(VLOOKUP($H2510,AcctTbl,3,0),""))</f>
        <v>0</v>
      </c>
      <c r="K2510" s="29"/>
      <c r="L2510" s="28"/>
      <c r="M2510" s="31"/>
      <c r="N2510" s="29"/>
      <c r="O2510" s="32">
        <f>IF($B2510="",0,IF($U2510="IN",N($M2510),0))</f>
        <v>0</v>
      </c>
      <c r="P2510" s="32">
        <f>IF($B2510="",0,IF(OR($U2510="OUT",$U2510="TRF"),N($M2510),0))</f>
        <v>0</v>
      </c>
      <c r="Q2510" s="32">
        <f>IF($B2510="",0,IF(OR($U2510="OUT",$U2510="TRF"),N($M2510),0))</f>
        <v>0</v>
      </c>
      <c r="R2510" s="32">
        <f>IF($B2510="",0,IF($U2510="IN",N($M2510),0))</f>
        <v>0</v>
      </c>
      <c r="S2510" s="33">
        <f>IF($B2510="","",IF($M2510="","⚠ مبلغ",IF($E2510="","⚠ بانک عامل",IF(AND($U2510="TRF",$F2510=""),"⚠ بانک مقصد",IF(AND($V2510&lt;&gt;"NONE",$V2510&lt;&gt;"",$Z2510=""),"⚠ طرف حساب","✓")))))</f>
        <v>0</v>
      </c>
      <c r="T2510" s="29"/>
      <c r="U2510" s="27">
        <f>IFERROR(VLOOKUP($D2510,BankOpTbl,2,0),"")</f>
        <v>0</v>
      </c>
      <c r="V2510" s="27">
        <f>IFERROR(VLOOKUP($D2510,BankOpTbl,3,0),"")</f>
        <v>0</v>
      </c>
      <c r="W2510" s="27">
        <f>IFERROR(VLOOKUP($D2510,BankOpTbl,4,0),"")</f>
        <v>0</v>
      </c>
      <c r="X2510" s="27">
        <f>IF($E2510="","",IFERROR(VLOOKUP($E2510,BankTbl,4,0),""))</f>
        <v>0</v>
      </c>
      <c r="Y2510" s="27">
        <f>IF($F2510="","",IFERROR(VLOOKUP($F2510,BankTbl,4,0),""))</f>
        <v>0</v>
      </c>
      <c r="Z2510" s="27">
        <f>IF($B2510="","",IF($V2510="PICK",LEFT($N2510,5),IF($V2510="FIXED",$W2510,IF($V2510="CODE",$H2510,""))))</f>
        <v>0</v>
      </c>
    </row>
    <row r="2511" spans="1:26" ht="21" customHeight="1">
      <c r="A2511" s="27">
        <f>IF($B2511="","",COUNTA($B$13:$B2511))</f>
        <v>0</v>
      </c>
      <c r="B2511" s="28"/>
      <c r="C2511" s="28"/>
      <c r="D2511" s="29"/>
      <c r="E2511" s="29"/>
      <c r="F2511" s="29"/>
      <c r="G2511" s="28"/>
      <c r="H2511" s="28"/>
      <c r="I2511" s="30">
        <f>IF($H2511="","",IFERROR(VLOOKUP($H2511,AcctTbl,2,0),"کد ناشناخته"))</f>
        <v>0</v>
      </c>
      <c r="J2511" s="27">
        <f>IF($H2511="","",IFERROR(VLOOKUP($H2511,AcctTbl,3,0),""))</f>
        <v>0</v>
      </c>
      <c r="K2511" s="29"/>
      <c r="L2511" s="28"/>
      <c r="M2511" s="31"/>
      <c r="N2511" s="29"/>
      <c r="O2511" s="32">
        <f>IF($B2511="",0,IF($U2511="IN",N($M2511),0))</f>
        <v>0</v>
      </c>
      <c r="P2511" s="32">
        <f>IF($B2511="",0,IF(OR($U2511="OUT",$U2511="TRF"),N($M2511),0))</f>
        <v>0</v>
      </c>
      <c r="Q2511" s="32">
        <f>IF($B2511="",0,IF(OR($U2511="OUT",$U2511="TRF"),N($M2511),0))</f>
        <v>0</v>
      </c>
      <c r="R2511" s="32">
        <f>IF($B2511="",0,IF($U2511="IN",N($M2511),0))</f>
        <v>0</v>
      </c>
      <c r="S2511" s="33">
        <f>IF($B2511="","",IF($M2511="","⚠ مبلغ",IF($E2511="","⚠ بانک عامل",IF(AND($U2511="TRF",$F2511=""),"⚠ بانک مقصد",IF(AND($V2511&lt;&gt;"NONE",$V2511&lt;&gt;"",$Z2511=""),"⚠ طرف حساب","✓")))))</f>
        <v>0</v>
      </c>
      <c r="T2511" s="29"/>
      <c r="U2511" s="27">
        <f>IFERROR(VLOOKUP($D2511,BankOpTbl,2,0),"")</f>
        <v>0</v>
      </c>
      <c r="V2511" s="27">
        <f>IFERROR(VLOOKUP($D2511,BankOpTbl,3,0),"")</f>
        <v>0</v>
      </c>
      <c r="W2511" s="27">
        <f>IFERROR(VLOOKUP($D2511,BankOpTbl,4,0),"")</f>
        <v>0</v>
      </c>
      <c r="X2511" s="27">
        <f>IF($E2511="","",IFERROR(VLOOKUP($E2511,BankTbl,4,0),""))</f>
        <v>0</v>
      </c>
      <c r="Y2511" s="27">
        <f>IF($F2511="","",IFERROR(VLOOKUP($F2511,BankTbl,4,0),""))</f>
        <v>0</v>
      </c>
      <c r="Z2511" s="27">
        <f>IF($B2511="","",IF($V2511="PICK",LEFT($N2511,5),IF($V2511="FIXED",$W2511,IF($V2511="CODE",$H2511,""))))</f>
        <v>0</v>
      </c>
    </row>
    <row r="2512" spans="1:26" ht="21" customHeight="1">
      <c r="A2512" s="27">
        <f>IF($B2512="","",COUNTA($B$13:$B2512))</f>
        <v>0</v>
      </c>
      <c r="B2512" s="28"/>
      <c r="C2512" s="28"/>
      <c r="D2512" s="29"/>
      <c r="E2512" s="29"/>
      <c r="F2512" s="29"/>
      <c r="G2512" s="28"/>
      <c r="H2512" s="28"/>
      <c r="I2512" s="30">
        <f>IF($H2512="","",IFERROR(VLOOKUP($H2512,AcctTbl,2,0),"کد ناشناخته"))</f>
        <v>0</v>
      </c>
      <c r="J2512" s="27">
        <f>IF($H2512="","",IFERROR(VLOOKUP($H2512,AcctTbl,3,0),""))</f>
        <v>0</v>
      </c>
      <c r="K2512" s="29"/>
      <c r="L2512" s="28"/>
      <c r="M2512" s="31"/>
      <c r="N2512" s="29"/>
      <c r="O2512" s="32">
        <f>IF($B2512="",0,IF($U2512="IN",N($M2512),0))</f>
        <v>0</v>
      </c>
      <c r="P2512" s="32">
        <f>IF($B2512="",0,IF(OR($U2512="OUT",$U2512="TRF"),N($M2512),0))</f>
        <v>0</v>
      </c>
      <c r="Q2512" s="32">
        <f>IF($B2512="",0,IF(OR($U2512="OUT",$U2512="TRF"),N($M2512),0))</f>
        <v>0</v>
      </c>
      <c r="R2512" s="32">
        <f>IF($B2512="",0,IF($U2512="IN",N($M2512),0))</f>
        <v>0</v>
      </c>
      <c r="S2512" s="33">
        <f>IF($B2512="","",IF($M2512="","⚠ مبلغ",IF($E2512="","⚠ بانک عامل",IF(AND($U2512="TRF",$F2512=""),"⚠ بانک مقصد",IF(AND($V2512&lt;&gt;"NONE",$V2512&lt;&gt;"",$Z2512=""),"⚠ طرف حساب","✓")))))</f>
        <v>0</v>
      </c>
      <c r="T2512" s="29"/>
      <c r="U2512" s="27">
        <f>IFERROR(VLOOKUP($D2512,BankOpTbl,2,0),"")</f>
        <v>0</v>
      </c>
      <c r="V2512" s="27">
        <f>IFERROR(VLOOKUP($D2512,BankOpTbl,3,0),"")</f>
        <v>0</v>
      </c>
      <c r="W2512" s="27">
        <f>IFERROR(VLOOKUP($D2512,BankOpTbl,4,0),"")</f>
        <v>0</v>
      </c>
      <c r="X2512" s="27">
        <f>IF($E2512="","",IFERROR(VLOOKUP($E2512,BankTbl,4,0),""))</f>
        <v>0</v>
      </c>
      <c r="Y2512" s="27">
        <f>IF($F2512="","",IFERROR(VLOOKUP($F2512,BankTbl,4,0),""))</f>
        <v>0</v>
      </c>
      <c r="Z2512" s="27">
        <f>IF($B2512="","",IF($V2512="PICK",LEFT($N2512,5),IF($V2512="FIXED",$W2512,IF($V2512="CODE",$H2512,""))))</f>
        <v>0</v>
      </c>
    </row>
    <row r="2513" spans="1:26" ht="21" customHeight="1">
      <c r="A2513" s="27">
        <f>IF($B2513="","",COUNTA($B$13:$B2513))</f>
        <v>0</v>
      </c>
      <c r="B2513" s="28"/>
      <c r="C2513" s="28"/>
      <c r="D2513" s="29"/>
      <c r="E2513" s="29"/>
      <c r="F2513" s="29"/>
      <c r="G2513" s="28"/>
      <c r="H2513" s="28"/>
      <c r="I2513" s="30">
        <f>IF($H2513="","",IFERROR(VLOOKUP($H2513,AcctTbl,2,0),"کد ناشناخته"))</f>
        <v>0</v>
      </c>
      <c r="J2513" s="27">
        <f>IF($H2513="","",IFERROR(VLOOKUP($H2513,AcctTbl,3,0),""))</f>
        <v>0</v>
      </c>
      <c r="K2513" s="29"/>
      <c r="L2513" s="28"/>
      <c r="M2513" s="31"/>
      <c r="N2513" s="29"/>
      <c r="O2513" s="32">
        <f>IF($B2513="",0,IF($U2513="IN",N($M2513),0))</f>
        <v>0</v>
      </c>
      <c r="P2513" s="32">
        <f>IF($B2513="",0,IF(OR($U2513="OUT",$U2513="TRF"),N($M2513),0))</f>
        <v>0</v>
      </c>
      <c r="Q2513" s="32">
        <f>IF($B2513="",0,IF(OR($U2513="OUT",$U2513="TRF"),N($M2513),0))</f>
        <v>0</v>
      </c>
      <c r="R2513" s="32">
        <f>IF($B2513="",0,IF($U2513="IN",N($M2513),0))</f>
        <v>0</v>
      </c>
      <c r="S2513" s="33">
        <f>IF($B2513="","",IF($M2513="","⚠ مبلغ",IF($E2513="","⚠ بانک عامل",IF(AND($U2513="TRF",$F2513=""),"⚠ بانک مقصد",IF(AND($V2513&lt;&gt;"NONE",$V2513&lt;&gt;"",$Z2513=""),"⚠ طرف حساب","✓")))))</f>
        <v>0</v>
      </c>
      <c r="T2513" s="29"/>
      <c r="U2513" s="27">
        <f>IFERROR(VLOOKUP($D2513,BankOpTbl,2,0),"")</f>
        <v>0</v>
      </c>
      <c r="V2513" s="27">
        <f>IFERROR(VLOOKUP($D2513,BankOpTbl,3,0),"")</f>
        <v>0</v>
      </c>
      <c r="W2513" s="27">
        <f>IFERROR(VLOOKUP($D2513,BankOpTbl,4,0),"")</f>
        <v>0</v>
      </c>
      <c r="X2513" s="27">
        <f>IF($E2513="","",IFERROR(VLOOKUP($E2513,BankTbl,4,0),""))</f>
        <v>0</v>
      </c>
      <c r="Y2513" s="27">
        <f>IF($F2513="","",IFERROR(VLOOKUP($F2513,BankTbl,4,0),""))</f>
        <v>0</v>
      </c>
      <c r="Z2513" s="27">
        <f>IF($B2513="","",IF($V2513="PICK",LEFT($N2513,5),IF($V2513="FIXED",$W2513,IF($V2513="CODE",$H2513,""))))</f>
        <v>0</v>
      </c>
    </row>
    <row r="2514" spans="1:26" ht="21" customHeight="1">
      <c r="A2514" s="27">
        <f>IF($B2514="","",COUNTA($B$13:$B2514))</f>
        <v>0</v>
      </c>
      <c r="B2514" s="28"/>
      <c r="C2514" s="28"/>
      <c r="D2514" s="29"/>
      <c r="E2514" s="29"/>
      <c r="F2514" s="29"/>
      <c r="G2514" s="28"/>
      <c r="H2514" s="28"/>
      <c r="I2514" s="30">
        <f>IF($H2514="","",IFERROR(VLOOKUP($H2514,AcctTbl,2,0),"کد ناشناخته"))</f>
        <v>0</v>
      </c>
      <c r="J2514" s="27">
        <f>IF($H2514="","",IFERROR(VLOOKUP($H2514,AcctTbl,3,0),""))</f>
        <v>0</v>
      </c>
      <c r="K2514" s="29"/>
      <c r="L2514" s="28"/>
      <c r="M2514" s="31"/>
      <c r="N2514" s="29"/>
      <c r="O2514" s="32">
        <f>IF($B2514="",0,IF($U2514="IN",N($M2514),0))</f>
        <v>0</v>
      </c>
      <c r="P2514" s="32">
        <f>IF($B2514="",0,IF(OR($U2514="OUT",$U2514="TRF"),N($M2514),0))</f>
        <v>0</v>
      </c>
      <c r="Q2514" s="32">
        <f>IF($B2514="",0,IF(OR($U2514="OUT",$U2514="TRF"),N($M2514),0))</f>
        <v>0</v>
      </c>
      <c r="R2514" s="32">
        <f>IF($B2514="",0,IF($U2514="IN",N($M2514),0))</f>
        <v>0</v>
      </c>
      <c r="S2514" s="33">
        <f>IF($B2514="","",IF($M2514="","⚠ مبلغ",IF($E2514="","⚠ بانک عامل",IF(AND($U2514="TRF",$F2514=""),"⚠ بانک مقصد",IF(AND($V2514&lt;&gt;"NONE",$V2514&lt;&gt;"",$Z2514=""),"⚠ طرف حساب","✓")))))</f>
        <v>0</v>
      </c>
      <c r="T2514" s="29"/>
      <c r="U2514" s="27">
        <f>IFERROR(VLOOKUP($D2514,BankOpTbl,2,0),"")</f>
        <v>0</v>
      </c>
      <c r="V2514" s="27">
        <f>IFERROR(VLOOKUP($D2514,BankOpTbl,3,0),"")</f>
        <v>0</v>
      </c>
      <c r="W2514" s="27">
        <f>IFERROR(VLOOKUP($D2514,BankOpTbl,4,0),"")</f>
        <v>0</v>
      </c>
      <c r="X2514" s="27">
        <f>IF($E2514="","",IFERROR(VLOOKUP($E2514,BankTbl,4,0),""))</f>
        <v>0</v>
      </c>
      <c r="Y2514" s="27">
        <f>IF($F2514="","",IFERROR(VLOOKUP($F2514,BankTbl,4,0),""))</f>
        <v>0</v>
      </c>
      <c r="Z2514" s="27">
        <f>IF($B2514="","",IF($V2514="PICK",LEFT($N2514,5),IF($V2514="FIXED",$W2514,IF($V2514="CODE",$H2514,""))))</f>
        <v>0</v>
      </c>
    </row>
    <row r="2515" spans="1:26" ht="21" customHeight="1">
      <c r="A2515" s="27">
        <f>IF($B2515="","",COUNTA($B$13:$B2515))</f>
        <v>0</v>
      </c>
      <c r="B2515" s="28"/>
      <c r="C2515" s="28"/>
      <c r="D2515" s="29"/>
      <c r="E2515" s="29"/>
      <c r="F2515" s="29"/>
      <c r="G2515" s="28"/>
      <c r="H2515" s="28"/>
      <c r="I2515" s="30">
        <f>IF($H2515="","",IFERROR(VLOOKUP($H2515,AcctTbl,2,0),"کد ناشناخته"))</f>
        <v>0</v>
      </c>
      <c r="J2515" s="27">
        <f>IF($H2515="","",IFERROR(VLOOKUP($H2515,AcctTbl,3,0),""))</f>
        <v>0</v>
      </c>
      <c r="K2515" s="29"/>
      <c r="L2515" s="28"/>
      <c r="M2515" s="31"/>
      <c r="N2515" s="29"/>
      <c r="O2515" s="32">
        <f>IF($B2515="",0,IF($U2515="IN",N($M2515),0))</f>
        <v>0</v>
      </c>
      <c r="P2515" s="32">
        <f>IF($B2515="",0,IF(OR($U2515="OUT",$U2515="TRF"),N($M2515),0))</f>
        <v>0</v>
      </c>
      <c r="Q2515" s="32">
        <f>IF($B2515="",0,IF(OR($U2515="OUT",$U2515="TRF"),N($M2515),0))</f>
        <v>0</v>
      </c>
      <c r="R2515" s="32">
        <f>IF($B2515="",0,IF($U2515="IN",N($M2515),0))</f>
        <v>0</v>
      </c>
      <c r="S2515" s="33">
        <f>IF($B2515="","",IF($M2515="","⚠ مبلغ",IF($E2515="","⚠ بانک عامل",IF(AND($U2515="TRF",$F2515=""),"⚠ بانک مقصد",IF(AND($V2515&lt;&gt;"NONE",$V2515&lt;&gt;"",$Z2515=""),"⚠ طرف حساب","✓")))))</f>
        <v>0</v>
      </c>
      <c r="T2515" s="29"/>
      <c r="U2515" s="27">
        <f>IFERROR(VLOOKUP($D2515,BankOpTbl,2,0),"")</f>
        <v>0</v>
      </c>
      <c r="V2515" s="27">
        <f>IFERROR(VLOOKUP($D2515,BankOpTbl,3,0),"")</f>
        <v>0</v>
      </c>
      <c r="W2515" s="27">
        <f>IFERROR(VLOOKUP($D2515,BankOpTbl,4,0),"")</f>
        <v>0</v>
      </c>
      <c r="X2515" s="27">
        <f>IF($E2515="","",IFERROR(VLOOKUP($E2515,BankTbl,4,0),""))</f>
        <v>0</v>
      </c>
      <c r="Y2515" s="27">
        <f>IF($F2515="","",IFERROR(VLOOKUP($F2515,BankTbl,4,0),""))</f>
        <v>0</v>
      </c>
      <c r="Z2515" s="27">
        <f>IF($B2515="","",IF($V2515="PICK",LEFT($N2515,5),IF($V2515="FIXED",$W2515,IF($V2515="CODE",$H2515,""))))</f>
        <v>0</v>
      </c>
    </row>
    <row r="2516" spans="1:26" ht="21" customHeight="1">
      <c r="A2516" s="27">
        <f>IF($B2516="","",COUNTA($B$13:$B2516))</f>
        <v>0</v>
      </c>
      <c r="B2516" s="28"/>
      <c r="C2516" s="28"/>
      <c r="D2516" s="29"/>
      <c r="E2516" s="29"/>
      <c r="F2516" s="29"/>
      <c r="G2516" s="28"/>
      <c r="H2516" s="28"/>
      <c r="I2516" s="30">
        <f>IF($H2516="","",IFERROR(VLOOKUP($H2516,AcctTbl,2,0),"کد ناشناخته"))</f>
        <v>0</v>
      </c>
      <c r="J2516" s="27">
        <f>IF($H2516="","",IFERROR(VLOOKUP($H2516,AcctTbl,3,0),""))</f>
        <v>0</v>
      </c>
      <c r="K2516" s="29"/>
      <c r="L2516" s="28"/>
      <c r="M2516" s="31"/>
      <c r="N2516" s="29"/>
      <c r="O2516" s="32">
        <f>IF($B2516="",0,IF($U2516="IN",N($M2516),0))</f>
        <v>0</v>
      </c>
      <c r="P2516" s="32">
        <f>IF($B2516="",0,IF(OR($U2516="OUT",$U2516="TRF"),N($M2516),0))</f>
        <v>0</v>
      </c>
      <c r="Q2516" s="32">
        <f>IF($B2516="",0,IF(OR($U2516="OUT",$U2516="TRF"),N($M2516),0))</f>
        <v>0</v>
      </c>
      <c r="R2516" s="32">
        <f>IF($B2516="",0,IF($U2516="IN",N($M2516),0))</f>
        <v>0</v>
      </c>
      <c r="S2516" s="33">
        <f>IF($B2516="","",IF($M2516="","⚠ مبلغ",IF($E2516="","⚠ بانک عامل",IF(AND($U2516="TRF",$F2516=""),"⚠ بانک مقصد",IF(AND($V2516&lt;&gt;"NONE",$V2516&lt;&gt;"",$Z2516=""),"⚠ طرف حساب","✓")))))</f>
        <v>0</v>
      </c>
      <c r="T2516" s="29"/>
      <c r="U2516" s="27">
        <f>IFERROR(VLOOKUP($D2516,BankOpTbl,2,0),"")</f>
        <v>0</v>
      </c>
      <c r="V2516" s="27">
        <f>IFERROR(VLOOKUP($D2516,BankOpTbl,3,0),"")</f>
        <v>0</v>
      </c>
      <c r="W2516" s="27">
        <f>IFERROR(VLOOKUP($D2516,BankOpTbl,4,0),"")</f>
        <v>0</v>
      </c>
      <c r="X2516" s="27">
        <f>IF($E2516="","",IFERROR(VLOOKUP($E2516,BankTbl,4,0),""))</f>
        <v>0</v>
      </c>
      <c r="Y2516" s="27">
        <f>IF($F2516="","",IFERROR(VLOOKUP($F2516,BankTbl,4,0),""))</f>
        <v>0</v>
      </c>
      <c r="Z2516" s="27">
        <f>IF($B2516="","",IF($V2516="PICK",LEFT($N2516,5),IF($V2516="FIXED",$W2516,IF($V2516="CODE",$H2516,""))))</f>
        <v>0</v>
      </c>
    </row>
    <row r="2517" spans="1:26" ht="21" customHeight="1">
      <c r="A2517" s="27">
        <f>IF($B2517="","",COUNTA($B$13:$B2517))</f>
        <v>0</v>
      </c>
      <c r="B2517" s="28"/>
      <c r="C2517" s="28"/>
      <c r="D2517" s="29"/>
      <c r="E2517" s="29"/>
      <c r="F2517" s="29"/>
      <c r="G2517" s="28"/>
      <c r="H2517" s="28"/>
      <c r="I2517" s="30">
        <f>IF($H2517="","",IFERROR(VLOOKUP($H2517,AcctTbl,2,0),"کد ناشناخته"))</f>
        <v>0</v>
      </c>
      <c r="J2517" s="27">
        <f>IF($H2517="","",IFERROR(VLOOKUP($H2517,AcctTbl,3,0),""))</f>
        <v>0</v>
      </c>
      <c r="K2517" s="29"/>
      <c r="L2517" s="28"/>
      <c r="M2517" s="31"/>
      <c r="N2517" s="29"/>
      <c r="O2517" s="32">
        <f>IF($B2517="",0,IF($U2517="IN",N($M2517),0))</f>
        <v>0</v>
      </c>
      <c r="P2517" s="32">
        <f>IF($B2517="",0,IF(OR($U2517="OUT",$U2517="TRF"),N($M2517),0))</f>
        <v>0</v>
      </c>
      <c r="Q2517" s="32">
        <f>IF($B2517="",0,IF(OR($U2517="OUT",$U2517="TRF"),N($M2517),0))</f>
        <v>0</v>
      </c>
      <c r="R2517" s="32">
        <f>IF($B2517="",0,IF($U2517="IN",N($M2517),0))</f>
        <v>0</v>
      </c>
      <c r="S2517" s="33">
        <f>IF($B2517="","",IF($M2517="","⚠ مبلغ",IF($E2517="","⚠ بانک عامل",IF(AND($U2517="TRF",$F2517=""),"⚠ بانک مقصد",IF(AND($V2517&lt;&gt;"NONE",$V2517&lt;&gt;"",$Z2517=""),"⚠ طرف حساب","✓")))))</f>
        <v>0</v>
      </c>
      <c r="T2517" s="29"/>
      <c r="U2517" s="27">
        <f>IFERROR(VLOOKUP($D2517,BankOpTbl,2,0),"")</f>
        <v>0</v>
      </c>
      <c r="V2517" s="27">
        <f>IFERROR(VLOOKUP($D2517,BankOpTbl,3,0),"")</f>
        <v>0</v>
      </c>
      <c r="W2517" s="27">
        <f>IFERROR(VLOOKUP($D2517,BankOpTbl,4,0),"")</f>
        <v>0</v>
      </c>
      <c r="X2517" s="27">
        <f>IF($E2517="","",IFERROR(VLOOKUP($E2517,BankTbl,4,0),""))</f>
        <v>0</v>
      </c>
      <c r="Y2517" s="27">
        <f>IF($F2517="","",IFERROR(VLOOKUP($F2517,BankTbl,4,0),""))</f>
        <v>0</v>
      </c>
      <c r="Z2517" s="27">
        <f>IF($B2517="","",IF($V2517="PICK",LEFT($N2517,5),IF($V2517="FIXED",$W2517,IF($V2517="CODE",$H2517,""))))</f>
        <v>0</v>
      </c>
    </row>
    <row r="2518" spans="1:26" ht="21" customHeight="1">
      <c r="A2518" s="27">
        <f>IF($B2518="","",COUNTA($B$13:$B2518))</f>
        <v>0</v>
      </c>
      <c r="B2518" s="28"/>
      <c r="C2518" s="28"/>
      <c r="D2518" s="29"/>
      <c r="E2518" s="29"/>
      <c r="F2518" s="29"/>
      <c r="G2518" s="28"/>
      <c r="H2518" s="28"/>
      <c r="I2518" s="30">
        <f>IF($H2518="","",IFERROR(VLOOKUP($H2518,AcctTbl,2,0),"کد ناشناخته"))</f>
        <v>0</v>
      </c>
      <c r="J2518" s="27">
        <f>IF($H2518="","",IFERROR(VLOOKUP($H2518,AcctTbl,3,0),""))</f>
        <v>0</v>
      </c>
      <c r="K2518" s="29"/>
      <c r="L2518" s="28"/>
      <c r="M2518" s="31"/>
      <c r="N2518" s="29"/>
      <c r="O2518" s="32">
        <f>IF($B2518="",0,IF($U2518="IN",N($M2518),0))</f>
        <v>0</v>
      </c>
      <c r="P2518" s="32">
        <f>IF($B2518="",0,IF(OR($U2518="OUT",$U2518="TRF"),N($M2518),0))</f>
        <v>0</v>
      </c>
      <c r="Q2518" s="32">
        <f>IF($B2518="",0,IF(OR($U2518="OUT",$U2518="TRF"),N($M2518),0))</f>
        <v>0</v>
      </c>
      <c r="R2518" s="32">
        <f>IF($B2518="",0,IF($U2518="IN",N($M2518),0))</f>
        <v>0</v>
      </c>
      <c r="S2518" s="33">
        <f>IF($B2518="","",IF($M2518="","⚠ مبلغ",IF($E2518="","⚠ بانک عامل",IF(AND($U2518="TRF",$F2518=""),"⚠ بانک مقصد",IF(AND($V2518&lt;&gt;"NONE",$V2518&lt;&gt;"",$Z2518=""),"⚠ طرف حساب","✓")))))</f>
        <v>0</v>
      </c>
      <c r="T2518" s="29"/>
      <c r="U2518" s="27">
        <f>IFERROR(VLOOKUP($D2518,BankOpTbl,2,0),"")</f>
        <v>0</v>
      </c>
      <c r="V2518" s="27">
        <f>IFERROR(VLOOKUP($D2518,BankOpTbl,3,0),"")</f>
        <v>0</v>
      </c>
      <c r="W2518" s="27">
        <f>IFERROR(VLOOKUP($D2518,BankOpTbl,4,0),"")</f>
        <v>0</v>
      </c>
      <c r="X2518" s="27">
        <f>IF($E2518="","",IFERROR(VLOOKUP($E2518,BankTbl,4,0),""))</f>
        <v>0</v>
      </c>
      <c r="Y2518" s="27">
        <f>IF($F2518="","",IFERROR(VLOOKUP($F2518,BankTbl,4,0),""))</f>
        <v>0</v>
      </c>
      <c r="Z2518" s="27">
        <f>IF($B2518="","",IF($V2518="PICK",LEFT($N2518,5),IF($V2518="FIXED",$W2518,IF($V2518="CODE",$H2518,""))))</f>
        <v>0</v>
      </c>
    </row>
    <row r="2519" spans="1:26" ht="21" customHeight="1">
      <c r="A2519" s="27">
        <f>IF($B2519="","",COUNTA($B$13:$B2519))</f>
        <v>0</v>
      </c>
      <c r="B2519" s="28"/>
      <c r="C2519" s="28"/>
      <c r="D2519" s="29"/>
      <c r="E2519" s="29"/>
      <c r="F2519" s="29"/>
      <c r="G2519" s="28"/>
      <c r="H2519" s="28"/>
      <c r="I2519" s="30">
        <f>IF($H2519="","",IFERROR(VLOOKUP($H2519,AcctTbl,2,0),"کد ناشناخته"))</f>
        <v>0</v>
      </c>
      <c r="J2519" s="27">
        <f>IF($H2519="","",IFERROR(VLOOKUP($H2519,AcctTbl,3,0),""))</f>
        <v>0</v>
      </c>
      <c r="K2519" s="29"/>
      <c r="L2519" s="28"/>
      <c r="M2519" s="31"/>
      <c r="N2519" s="29"/>
      <c r="O2519" s="32">
        <f>IF($B2519="",0,IF($U2519="IN",N($M2519),0))</f>
        <v>0</v>
      </c>
      <c r="P2519" s="32">
        <f>IF($B2519="",0,IF(OR($U2519="OUT",$U2519="TRF"),N($M2519),0))</f>
        <v>0</v>
      </c>
      <c r="Q2519" s="32">
        <f>IF($B2519="",0,IF(OR($U2519="OUT",$U2519="TRF"),N($M2519),0))</f>
        <v>0</v>
      </c>
      <c r="R2519" s="32">
        <f>IF($B2519="",0,IF($U2519="IN",N($M2519),0))</f>
        <v>0</v>
      </c>
      <c r="S2519" s="33">
        <f>IF($B2519="","",IF($M2519="","⚠ مبلغ",IF($E2519="","⚠ بانک عامل",IF(AND($U2519="TRF",$F2519=""),"⚠ بانک مقصد",IF(AND($V2519&lt;&gt;"NONE",$V2519&lt;&gt;"",$Z2519=""),"⚠ طرف حساب","✓")))))</f>
        <v>0</v>
      </c>
      <c r="T2519" s="29"/>
      <c r="U2519" s="27">
        <f>IFERROR(VLOOKUP($D2519,BankOpTbl,2,0),"")</f>
        <v>0</v>
      </c>
      <c r="V2519" s="27">
        <f>IFERROR(VLOOKUP($D2519,BankOpTbl,3,0),"")</f>
        <v>0</v>
      </c>
      <c r="W2519" s="27">
        <f>IFERROR(VLOOKUP($D2519,BankOpTbl,4,0),"")</f>
        <v>0</v>
      </c>
      <c r="X2519" s="27">
        <f>IF($E2519="","",IFERROR(VLOOKUP($E2519,BankTbl,4,0),""))</f>
        <v>0</v>
      </c>
      <c r="Y2519" s="27">
        <f>IF($F2519="","",IFERROR(VLOOKUP($F2519,BankTbl,4,0),""))</f>
        <v>0</v>
      </c>
      <c r="Z2519" s="27">
        <f>IF($B2519="","",IF($V2519="PICK",LEFT($N2519,5),IF($V2519="FIXED",$W2519,IF($V2519="CODE",$H2519,""))))</f>
        <v>0</v>
      </c>
    </row>
    <row r="2520" spans="1:26" ht="21" customHeight="1">
      <c r="A2520" s="27">
        <f>IF($B2520="","",COUNTA($B$13:$B2520))</f>
        <v>0</v>
      </c>
      <c r="B2520" s="28"/>
      <c r="C2520" s="28"/>
      <c r="D2520" s="29"/>
      <c r="E2520" s="29"/>
      <c r="F2520" s="29"/>
      <c r="G2520" s="28"/>
      <c r="H2520" s="28"/>
      <c r="I2520" s="30">
        <f>IF($H2520="","",IFERROR(VLOOKUP($H2520,AcctTbl,2,0),"کد ناشناخته"))</f>
        <v>0</v>
      </c>
      <c r="J2520" s="27">
        <f>IF($H2520="","",IFERROR(VLOOKUP($H2520,AcctTbl,3,0),""))</f>
        <v>0</v>
      </c>
      <c r="K2520" s="29"/>
      <c r="L2520" s="28"/>
      <c r="M2520" s="31"/>
      <c r="N2520" s="29"/>
      <c r="O2520" s="32">
        <f>IF($B2520="",0,IF($U2520="IN",N($M2520),0))</f>
        <v>0</v>
      </c>
      <c r="P2520" s="32">
        <f>IF($B2520="",0,IF(OR($U2520="OUT",$U2520="TRF"),N($M2520),0))</f>
        <v>0</v>
      </c>
      <c r="Q2520" s="32">
        <f>IF($B2520="",0,IF(OR($U2520="OUT",$U2520="TRF"),N($M2520),0))</f>
        <v>0</v>
      </c>
      <c r="R2520" s="32">
        <f>IF($B2520="",0,IF($U2520="IN",N($M2520),0))</f>
        <v>0</v>
      </c>
      <c r="S2520" s="33">
        <f>IF($B2520="","",IF($M2520="","⚠ مبلغ",IF($E2520="","⚠ بانک عامل",IF(AND($U2520="TRF",$F2520=""),"⚠ بانک مقصد",IF(AND($V2520&lt;&gt;"NONE",$V2520&lt;&gt;"",$Z2520=""),"⚠ طرف حساب","✓")))))</f>
        <v>0</v>
      </c>
      <c r="T2520" s="29"/>
      <c r="U2520" s="27">
        <f>IFERROR(VLOOKUP($D2520,BankOpTbl,2,0),"")</f>
        <v>0</v>
      </c>
      <c r="V2520" s="27">
        <f>IFERROR(VLOOKUP($D2520,BankOpTbl,3,0),"")</f>
        <v>0</v>
      </c>
      <c r="W2520" s="27">
        <f>IFERROR(VLOOKUP($D2520,BankOpTbl,4,0),"")</f>
        <v>0</v>
      </c>
      <c r="X2520" s="27">
        <f>IF($E2520="","",IFERROR(VLOOKUP($E2520,BankTbl,4,0),""))</f>
        <v>0</v>
      </c>
      <c r="Y2520" s="27">
        <f>IF($F2520="","",IFERROR(VLOOKUP($F2520,BankTbl,4,0),""))</f>
        <v>0</v>
      </c>
      <c r="Z2520" s="27">
        <f>IF($B2520="","",IF($V2520="PICK",LEFT($N2520,5),IF($V2520="FIXED",$W2520,IF($V2520="CODE",$H2520,""))))</f>
        <v>0</v>
      </c>
    </row>
    <row r="2521" spans="1:26" ht="21" customHeight="1">
      <c r="A2521" s="27">
        <f>IF($B2521="","",COUNTA($B$13:$B2521))</f>
        <v>0</v>
      </c>
      <c r="B2521" s="28"/>
      <c r="C2521" s="28"/>
      <c r="D2521" s="29"/>
      <c r="E2521" s="29"/>
      <c r="F2521" s="29"/>
      <c r="G2521" s="28"/>
      <c r="H2521" s="28"/>
      <c r="I2521" s="30">
        <f>IF($H2521="","",IFERROR(VLOOKUP($H2521,AcctTbl,2,0),"کد ناشناخته"))</f>
        <v>0</v>
      </c>
      <c r="J2521" s="27">
        <f>IF($H2521="","",IFERROR(VLOOKUP($H2521,AcctTbl,3,0),""))</f>
        <v>0</v>
      </c>
      <c r="K2521" s="29"/>
      <c r="L2521" s="28"/>
      <c r="M2521" s="31"/>
      <c r="N2521" s="29"/>
      <c r="O2521" s="32">
        <f>IF($B2521="",0,IF($U2521="IN",N($M2521),0))</f>
        <v>0</v>
      </c>
      <c r="P2521" s="32">
        <f>IF($B2521="",0,IF(OR($U2521="OUT",$U2521="TRF"),N($M2521),0))</f>
        <v>0</v>
      </c>
      <c r="Q2521" s="32">
        <f>IF($B2521="",0,IF(OR($U2521="OUT",$U2521="TRF"),N($M2521),0))</f>
        <v>0</v>
      </c>
      <c r="R2521" s="32">
        <f>IF($B2521="",0,IF($U2521="IN",N($M2521),0))</f>
        <v>0</v>
      </c>
      <c r="S2521" s="33">
        <f>IF($B2521="","",IF($M2521="","⚠ مبلغ",IF($E2521="","⚠ بانک عامل",IF(AND($U2521="TRF",$F2521=""),"⚠ بانک مقصد",IF(AND($V2521&lt;&gt;"NONE",$V2521&lt;&gt;"",$Z2521=""),"⚠ طرف حساب","✓")))))</f>
        <v>0</v>
      </c>
      <c r="T2521" s="29"/>
      <c r="U2521" s="27">
        <f>IFERROR(VLOOKUP($D2521,BankOpTbl,2,0),"")</f>
        <v>0</v>
      </c>
      <c r="V2521" s="27">
        <f>IFERROR(VLOOKUP($D2521,BankOpTbl,3,0),"")</f>
        <v>0</v>
      </c>
      <c r="W2521" s="27">
        <f>IFERROR(VLOOKUP($D2521,BankOpTbl,4,0),"")</f>
        <v>0</v>
      </c>
      <c r="X2521" s="27">
        <f>IF($E2521="","",IFERROR(VLOOKUP($E2521,BankTbl,4,0),""))</f>
        <v>0</v>
      </c>
      <c r="Y2521" s="27">
        <f>IF($F2521="","",IFERROR(VLOOKUP($F2521,BankTbl,4,0),""))</f>
        <v>0</v>
      </c>
      <c r="Z2521" s="27">
        <f>IF($B2521="","",IF($V2521="PICK",LEFT($N2521,5),IF($V2521="FIXED",$W2521,IF($V2521="CODE",$H2521,""))))</f>
        <v>0</v>
      </c>
    </row>
    <row r="2522" spans="1:26" ht="21" customHeight="1">
      <c r="A2522" s="27">
        <f>IF($B2522="","",COUNTA($B$13:$B2522))</f>
        <v>0</v>
      </c>
      <c r="B2522" s="28"/>
      <c r="C2522" s="28"/>
      <c r="D2522" s="29"/>
      <c r="E2522" s="29"/>
      <c r="F2522" s="29"/>
      <c r="G2522" s="28"/>
      <c r="H2522" s="28"/>
      <c r="I2522" s="30">
        <f>IF($H2522="","",IFERROR(VLOOKUP($H2522,AcctTbl,2,0),"کد ناشناخته"))</f>
        <v>0</v>
      </c>
      <c r="J2522" s="27">
        <f>IF($H2522="","",IFERROR(VLOOKUP($H2522,AcctTbl,3,0),""))</f>
        <v>0</v>
      </c>
      <c r="K2522" s="29"/>
      <c r="L2522" s="28"/>
      <c r="M2522" s="31"/>
      <c r="N2522" s="29"/>
      <c r="O2522" s="32">
        <f>IF($B2522="",0,IF($U2522="IN",N($M2522),0))</f>
        <v>0</v>
      </c>
      <c r="P2522" s="32">
        <f>IF($B2522="",0,IF(OR($U2522="OUT",$U2522="TRF"),N($M2522),0))</f>
        <v>0</v>
      </c>
      <c r="Q2522" s="32">
        <f>IF($B2522="",0,IF(OR($U2522="OUT",$U2522="TRF"),N($M2522),0))</f>
        <v>0</v>
      </c>
      <c r="R2522" s="32">
        <f>IF($B2522="",0,IF($U2522="IN",N($M2522),0))</f>
        <v>0</v>
      </c>
      <c r="S2522" s="33">
        <f>IF($B2522="","",IF($M2522="","⚠ مبلغ",IF($E2522="","⚠ بانک عامل",IF(AND($U2522="TRF",$F2522=""),"⚠ بانک مقصد",IF(AND($V2522&lt;&gt;"NONE",$V2522&lt;&gt;"",$Z2522=""),"⚠ طرف حساب","✓")))))</f>
        <v>0</v>
      </c>
      <c r="T2522" s="29"/>
      <c r="U2522" s="27">
        <f>IFERROR(VLOOKUP($D2522,BankOpTbl,2,0),"")</f>
        <v>0</v>
      </c>
      <c r="V2522" s="27">
        <f>IFERROR(VLOOKUP($D2522,BankOpTbl,3,0),"")</f>
        <v>0</v>
      </c>
      <c r="W2522" s="27">
        <f>IFERROR(VLOOKUP($D2522,BankOpTbl,4,0),"")</f>
        <v>0</v>
      </c>
      <c r="X2522" s="27">
        <f>IF($E2522="","",IFERROR(VLOOKUP($E2522,BankTbl,4,0),""))</f>
        <v>0</v>
      </c>
      <c r="Y2522" s="27">
        <f>IF($F2522="","",IFERROR(VLOOKUP($F2522,BankTbl,4,0),""))</f>
        <v>0</v>
      </c>
      <c r="Z2522" s="27">
        <f>IF($B2522="","",IF($V2522="PICK",LEFT($N2522,5),IF($V2522="FIXED",$W2522,IF($V2522="CODE",$H2522,""))))</f>
        <v>0</v>
      </c>
    </row>
    <row r="2523" spans="1:26" ht="21" customHeight="1">
      <c r="A2523" s="27">
        <f>IF($B2523="","",COUNTA($B$13:$B2523))</f>
        <v>0</v>
      </c>
      <c r="B2523" s="28"/>
      <c r="C2523" s="28"/>
      <c r="D2523" s="29"/>
      <c r="E2523" s="29"/>
      <c r="F2523" s="29"/>
      <c r="G2523" s="28"/>
      <c r="H2523" s="28"/>
      <c r="I2523" s="30">
        <f>IF($H2523="","",IFERROR(VLOOKUP($H2523,AcctTbl,2,0),"کد ناشناخته"))</f>
        <v>0</v>
      </c>
      <c r="J2523" s="27">
        <f>IF($H2523="","",IFERROR(VLOOKUP($H2523,AcctTbl,3,0),""))</f>
        <v>0</v>
      </c>
      <c r="K2523" s="29"/>
      <c r="L2523" s="28"/>
      <c r="M2523" s="31"/>
      <c r="N2523" s="29"/>
      <c r="O2523" s="32">
        <f>IF($B2523="",0,IF($U2523="IN",N($M2523),0))</f>
        <v>0</v>
      </c>
      <c r="P2523" s="32">
        <f>IF($B2523="",0,IF(OR($U2523="OUT",$U2523="TRF"),N($M2523),0))</f>
        <v>0</v>
      </c>
      <c r="Q2523" s="32">
        <f>IF($B2523="",0,IF(OR($U2523="OUT",$U2523="TRF"),N($M2523),0))</f>
        <v>0</v>
      </c>
      <c r="R2523" s="32">
        <f>IF($B2523="",0,IF($U2523="IN",N($M2523),0))</f>
        <v>0</v>
      </c>
      <c r="S2523" s="33">
        <f>IF($B2523="","",IF($M2523="","⚠ مبلغ",IF($E2523="","⚠ بانک عامل",IF(AND($U2523="TRF",$F2523=""),"⚠ بانک مقصد",IF(AND($V2523&lt;&gt;"NONE",$V2523&lt;&gt;"",$Z2523=""),"⚠ طرف حساب","✓")))))</f>
        <v>0</v>
      </c>
      <c r="T2523" s="29"/>
      <c r="U2523" s="27">
        <f>IFERROR(VLOOKUP($D2523,BankOpTbl,2,0),"")</f>
        <v>0</v>
      </c>
      <c r="V2523" s="27">
        <f>IFERROR(VLOOKUP($D2523,BankOpTbl,3,0),"")</f>
        <v>0</v>
      </c>
      <c r="W2523" s="27">
        <f>IFERROR(VLOOKUP($D2523,BankOpTbl,4,0),"")</f>
        <v>0</v>
      </c>
      <c r="X2523" s="27">
        <f>IF($E2523="","",IFERROR(VLOOKUP($E2523,BankTbl,4,0),""))</f>
        <v>0</v>
      </c>
      <c r="Y2523" s="27">
        <f>IF($F2523="","",IFERROR(VLOOKUP($F2523,BankTbl,4,0),""))</f>
        <v>0</v>
      </c>
      <c r="Z2523" s="27">
        <f>IF($B2523="","",IF($V2523="PICK",LEFT($N2523,5),IF($V2523="FIXED",$W2523,IF($V2523="CODE",$H2523,""))))</f>
        <v>0</v>
      </c>
    </row>
    <row r="2524" spans="1:26" ht="21" customHeight="1">
      <c r="A2524" s="27">
        <f>IF($B2524="","",COUNTA($B$13:$B2524))</f>
        <v>0</v>
      </c>
      <c r="B2524" s="28"/>
      <c r="C2524" s="28"/>
      <c r="D2524" s="29"/>
      <c r="E2524" s="29"/>
      <c r="F2524" s="29"/>
      <c r="G2524" s="28"/>
      <c r="H2524" s="28"/>
      <c r="I2524" s="30">
        <f>IF($H2524="","",IFERROR(VLOOKUP($H2524,AcctTbl,2,0),"کد ناشناخته"))</f>
        <v>0</v>
      </c>
      <c r="J2524" s="27">
        <f>IF($H2524="","",IFERROR(VLOOKUP($H2524,AcctTbl,3,0),""))</f>
        <v>0</v>
      </c>
      <c r="K2524" s="29"/>
      <c r="L2524" s="28"/>
      <c r="M2524" s="31"/>
      <c r="N2524" s="29"/>
      <c r="O2524" s="32">
        <f>IF($B2524="",0,IF($U2524="IN",N($M2524),0))</f>
        <v>0</v>
      </c>
      <c r="P2524" s="32">
        <f>IF($B2524="",0,IF(OR($U2524="OUT",$U2524="TRF"),N($M2524),0))</f>
        <v>0</v>
      </c>
      <c r="Q2524" s="32">
        <f>IF($B2524="",0,IF(OR($U2524="OUT",$U2524="TRF"),N($M2524),0))</f>
        <v>0</v>
      </c>
      <c r="R2524" s="32">
        <f>IF($B2524="",0,IF($U2524="IN",N($M2524),0))</f>
        <v>0</v>
      </c>
      <c r="S2524" s="33">
        <f>IF($B2524="","",IF($M2524="","⚠ مبلغ",IF($E2524="","⚠ بانک عامل",IF(AND($U2524="TRF",$F2524=""),"⚠ بانک مقصد",IF(AND($V2524&lt;&gt;"NONE",$V2524&lt;&gt;"",$Z2524=""),"⚠ طرف حساب","✓")))))</f>
        <v>0</v>
      </c>
      <c r="T2524" s="29"/>
      <c r="U2524" s="27">
        <f>IFERROR(VLOOKUP($D2524,BankOpTbl,2,0),"")</f>
        <v>0</v>
      </c>
      <c r="V2524" s="27">
        <f>IFERROR(VLOOKUP($D2524,BankOpTbl,3,0),"")</f>
        <v>0</v>
      </c>
      <c r="W2524" s="27">
        <f>IFERROR(VLOOKUP($D2524,BankOpTbl,4,0),"")</f>
        <v>0</v>
      </c>
      <c r="X2524" s="27">
        <f>IF($E2524="","",IFERROR(VLOOKUP($E2524,BankTbl,4,0),""))</f>
        <v>0</v>
      </c>
      <c r="Y2524" s="27">
        <f>IF($F2524="","",IFERROR(VLOOKUP($F2524,BankTbl,4,0),""))</f>
        <v>0</v>
      </c>
      <c r="Z2524" s="27">
        <f>IF($B2524="","",IF($V2524="PICK",LEFT($N2524,5),IF($V2524="FIXED",$W2524,IF($V2524="CODE",$H2524,""))))</f>
        <v>0</v>
      </c>
    </row>
    <row r="2525" spans="1:26" ht="21" customHeight="1">
      <c r="A2525" s="27">
        <f>IF($B2525="","",COUNTA($B$13:$B2525))</f>
        <v>0</v>
      </c>
      <c r="B2525" s="28"/>
      <c r="C2525" s="28"/>
      <c r="D2525" s="29"/>
      <c r="E2525" s="29"/>
      <c r="F2525" s="29"/>
      <c r="G2525" s="28"/>
      <c r="H2525" s="28"/>
      <c r="I2525" s="30">
        <f>IF($H2525="","",IFERROR(VLOOKUP($H2525,AcctTbl,2,0),"کد ناشناخته"))</f>
        <v>0</v>
      </c>
      <c r="J2525" s="27">
        <f>IF($H2525="","",IFERROR(VLOOKUP($H2525,AcctTbl,3,0),""))</f>
        <v>0</v>
      </c>
      <c r="K2525" s="29"/>
      <c r="L2525" s="28"/>
      <c r="M2525" s="31"/>
      <c r="N2525" s="29"/>
      <c r="O2525" s="32">
        <f>IF($B2525="",0,IF($U2525="IN",N($M2525),0))</f>
        <v>0</v>
      </c>
      <c r="P2525" s="32">
        <f>IF($B2525="",0,IF(OR($U2525="OUT",$U2525="TRF"),N($M2525),0))</f>
        <v>0</v>
      </c>
      <c r="Q2525" s="32">
        <f>IF($B2525="",0,IF(OR($U2525="OUT",$U2525="TRF"),N($M2525),0))</f>
        <v>0</v>
      </c>
      <c r="R2525" s="32">
        <f>IF($B2525="",0,IF($U2525="IN",N($M2525),0))</f>
        <v>0</v>
      </c>
      <c r="S2525" s="33">
        <f>IF($B2525="","",IF($M2525="","⚠ مبلغ",IF($E2525="","⚠ بانک عامل",IF(AND($U2525="TRF",$F2525=""),"⚠ بانک مقصد",IF(AND($V2525&lt;&gt;"NONE",$V2525&lt;&gt;"",$Z2525=""),"⚠ طرف حساب","✓")))))</f>
        <v>0</v>
      </c>
      <c r="T2525" s="29"/>
      <c r="U2525" s="27">
        <f>IFERROR(VLOOKUP($D2525,BankOpTbl,2,0),"")</f>
        <v>0</v>
      </c>
      <c r="V2525" s="27">
        <f>IFERROR(VLOOKUP($D2525,BankOpTbl,3,0),"")</f>
        <v>0</v>
      </c>
      <c r="W2525" s="27">
        <f>IFERROR(VLOOKUP($D2525,BankOpTbl,4,0),"")</f>
        <v>0</v>
      </c>
      <c r="X2525" s="27">
        <f>IF($E2525="","",IFERROR(VLOOKUP($E2525,BankTbl,4,0),""))</f>
        <v>0</v>
      </c>
      <c r="Y2525" s="27">
        <f>IF($F2525="","",IFERROR(VLOOKUP($F2525,BankTbl,4,0),""))</f>
        <v>0</v>
      </c>
      <c r="Z2525" s="27">
        <f>IF($B2525="","",IF($V2525="PICK",LEFT($N2525,5),IF($V2525="FIXED",$W2525,IF($V2525="CODE",$H2525,""))))</f>
        <v>0</v>
      </c>
    </row>
    <row r="2526" spans="1:26" ht="21" customHeight="1">
      <c r="A2526" s="27">
        <f>IF($B2526="","",COUNTA($B$13:$B2526))</f>
        <v>0</v>
      </c>
      <c r="B2526" s="28"/>
      <c r="C2526" s="28"/>
      <c r="D2526" s="29"/>
      <c r="E2526" s="29"/>
      <c r="F2526" s="29"/>
      <c r="G2526" s="28"/>
      <c r="H2526" s="28"/>
      <c r="I2526" s="30">
        <f>IF($H2526="","",IFERROR(VLOOKUP($H2526,AcctTbl,2,0),"کد ناشناخته"))</f>
        <v>0</v>
      </c>
      <c r="J2526" s="27">
        <f>IF($H2526="","",IFERROR(VLOOKUP($H2526,AcctTbl,3,0),""))</f>
        <v>0</v>
      </c>
      <c r="K2526" s="29"/>
      <c r="L2526" s="28"/>
      <c r="M2526" s="31"/>
      <c r="N2526" s="29"/>
      <c r="O2526" s="32">
        <f>IF($B2526="",0,IF($U2526="IN",N($M2526),0))</f>
        <v>0</v>
      </c>
      <c r="P2526" s="32">
        <f>IF($B2526="",0,IF(OR($U2526="OUT",$U2526="TRF"),N($M2526),0))</f>
        <v>0</v>
      </c>
      <c r="Q2526" s="32">
        <f>IF($B2526="",0,IF(OR($U2526="OUT",$U2526="TRF"),N($M2526),0))</f>
        <v>0</v>
      </c>
      <c r="R2526" s="32">
        <f>IF($B2526="",0,IF($U2526="IN",N($M2526),0))</f>
        <v>0</v>
      </c>
      <c r="S2526" s="33">
        <f>IF($B2526="","",IF($M2526="","⚠ مبلغ",IF($E2526="","⚠ بانک عامل",IF(AND($U2526="TRF",$F2526=""),"⚠ بانک مقصد",IF(AND($V2526&lt;&gt;"NONE",$V2526&lt;&gt;"",$Z2526=""),"⚠ طرف حساب","✓")))))</f>
        <v>0</v>
      </c>
      <c r="T2526" s="29"/>
      <c r="U2526" s="27">
        <f>IFERROR(VLOOKUP($D2526,BankOpTbl,2,0),"")</f>
        <v>0</v>
      </c>
      <c r="V2526" s="27">
        <f>IFERROR(VLOOKUP($D2526,BankOpTbl,3,0),"")</f>
        <v>0</v>
      </c>
      <c r="W2526" s="27">
        <f>IFERROR(VLOOKUP($D2526,BankOpTbl,4,0),"")</f>
        <v>0</v>
      </c>
      <c r="X2526" s="27">
        <f>IF($E2526="","",IFERROR(VLOOKUP($E2526,BankTbl,4,0),""))</f>
        <v>0</v>
      </c>
      <c r="Y2526" s="27">
        <f>IF($F2526="","",IFERROR(VLOOKUP($F2526,BankTbl,4,0),""))</f>
        <v>0</v>
      </c>
      <c r="Z2526" s="27">
        <f>IF($B2526="","",IF($V2526="PICK",LEFT($N2526,5),IF($V2526="FIXED",$W2526,IF($V2526="CODE",$H2526,""))))</f>
        <v>0</v>
      </c>
    </row>
    <row r="2527" spans="1:26" ht="21" customHeight="1">
      <c r="A2527" s="27">
        <f>IF($B2527="","",COUNTA($B$13:$B2527))</f>
        <v>0</v>
      </c>
      <c r="B2527" s="28"/>
      <c r="C2527" s="28"/>
      <c r="D2527" s="29"/>
      <c r="E2527" s="29"/>
      <c r="F2527" s="29"/>
      <c r="G2527" s="28"/>
      <c r="H2527" s="28"/>
      <c r="I2527" s="30">
        <f>IF($H2527="","",IFERROR(VLOOKUP($H2527,AcctTbl,2,0),"کد ناشناخته"))</f>
        <v>0</v>
      </c>
      <c r="J2527" s="27">
        <f>IF($H2527="","",IFERROR(VLOOKUP($H2527,AcctTbl,3,0),""))</f>
        <v>0</v>
      </c>
      <c r="K2527" s="29"/>
      <c r="L2527" s="28"/>
      <c r="M2527" s="31"/>
      <c r="N2527" s="29"/>
      <c r="O2527" s="32">
        <f>IF($B2527="",0,IF($U2527="IN",N($M2527),0))</f>
        <v>0</v>
      </c>
      <c r="P2527" s="32">
        <f>IF($B2527="",0,IF(OR($U2527="OUT",$U2527="TRF"),N($M2527),0))</f>
        <v>0</v>
      </c>
      <c r="Q2527" s="32">
        <f>IF($B2527="",0,IF(OR($U2527="OUT",$U2527="TRF"),N($M2527),0))</f>
        <v>0</v>
      </c>
      <c r="R2527" s="32">
        <f>IF($B2527="",0,IF($U2527="IN",N($M2527),0))</f>
        <v>0</v>
      </c>
      <c r="S2527" s="33">
        <f>IF($B2527="","",IF($M2527="","⚠ مبلغ",IF($E2527="","⚠ بانک عامل",IF(AND($U2527="TRF",$F2527=""),"⚠ بانک مقصد",IF(AND($V2527&lt;&gt;"NONE",$V2527&lt;&gt;"",$Z2527=""),"⚠ طرف حساب","✓")))))</f>
        <v>0</v>
      </c>
      <c r="T2527" s="29"/>
      <c r="U2527" s="27">
        <f>IFERROR(VLOOKUP($D2527,BankOpTbl,2,0),"")</f>
        <v>0</v>
      </c>
      <c r="V2527" s="27">
        <f>IFERROR(VLOOKUP($D2527,BankOpTbl,3,0),"")</f>
        <v>0</v>
      </c>
      <c r="W2527" s="27">
        <f>IFERROR(VLOOKUP($D2527,BankOpTbl,4,0),"")</f>
        <v>0</v>
      </c>
      <c r="X2527" s="27">
        <f>IF($E2527="","",IFERROR(VLOOKUP($E2527,BankTbl,4,0),""))</f>
        <v>0</v>
      </c>
      <c r="Y2527" s="27">
        <f>IF($F2527="","",IFERROR(VLOOKUP($F2527,BankTbl,4,0),""))</f>
        <v>0</v>
      </c>
      <c r="Z2527" s="27">
        <f>IF($B2527="","",IF($V2527="PICK",LEFT($N2527,5),IF($V2527="FIXED",$W2527,IF($V2527="CODE",$H2527,""))))</f>
        <v>0</v>
      </c>
    </row>
    <row r="2528" spans="1:26" ht="21" customHeight="1">
      <c r="A2528" s="27">
        <f>IF($B2528="","",COUNTA($B$13:$B2528))</f>
        <v>0</v>
      </c>
      <c r="B2528" s="28"/>
      <c r="C2528" s="28"/>
      <c r="D2528" s="29"/>
      <c r="E2528" s="29"/>
      <c r="F2528" s="29"/>
      <c r="G2528" s="28"/>
      <c r="H2528" s="28"/>
      <c r="I2528" s="30">
        <f>IF($H2528="","",IFERROR(VLOOKUP($H2528,AcctTbl,2,0),"کد ناشناخته"))</f>
        <v>0</v>
      </c>
      <c r="J2528" s="27">
        <f>IF($H2528="","",IFERROR(VLOOKUP($H2528,AcctTbl,3,0),""))</f>
        <v>0</v>
      </c>
      <c r="K2528" s="29"/>
      <c r="L2528" s="28"/>
      <c r="M2528" s="31"/>
      <c r="N2528" s="29"/>
      <c r="O2528" s="32">
        <f>IF($B2528="",0,IF($U2528="IN",N($M2528),0))</f>
        <v>0</v>
      </c>
      <c r="P2528" s="32">
        <f>IF($B2528="",0,IF(OR($U2528="OUT",$U2528="TRF"),N($M2528),0))</f>
        <v>0</v>
      </c>
      <c r="Q2528" s="32">
        <f>IF($B2528="",0,IF(OR($U2528="OUT",$U2528="TRF"),N($M2528),0))</f>
        <v>0</v>
      </c>
      <c r="R2528" s="32">
        <f>IF($B2528="",0,IF($U2528="IN",N($M2528),0))</f>
        <v>0</v>
      </c>
      <c r="S2528" s="33">
        <f>IF($B2528="","",IF($M2528="","⚠ مبلغ",IF($E2528="","⚠ بانک عامل",IF(AND($U2528="TRF",$F2528=""),"⚠ بانک مقصد",IF(AND($V2528&lt;&gt;"NONE",$V2528&lt;&gt;"",$Z2528=""),"⚠ طرف حساب","✓")))))</f>
        <v>0</v>
      </c>
      <c r="T2528" s="29"/>
      <c r="U2528" s="27">
        <f>IFERROR(VLOOKUP($D2528,BankOpTbl,2,0),"")</f>
        <v>0</v>
      </c>
      <c r="V2528" s="27">
        <f>IFERROR(VLOOKUP($D2528,BankOpTbl,3,0),"")</f>
        <v>0</v>
      </c>
      <c r="W2528" s="27">
        <f>IFERROR(VLOOKUP($D2528,BankOpTbl,4,0),"")</f>
        <v>0</v>
      </c>
      <c r="X2528" s="27">
        <f>IF($E2528="","",IFERROR(VLOOKUP($E2528,BankTbl,4,0),""))</f>
        <v>0</v>
      </c>
      <c r="Y2528" s="27">
        <f>IF($F2528="","",IFERROR(VLOOKUP($F2528,BankTbl,4,0),""))</f>
        <v>0</v>
      </c>
      <c r="Z2528" s="27">
        <f>IF($B2528="","",IF($V2528="PICK",LEFT($N2528,5),IF($V2528="FIXED",$W2528,IF($V2528="CODE",$H2528,""))))</f>
        <v>0</v>
      </c>
    </row>
    <row r="2529" spans="1:26" ht="21" customHeight="1">
      <c r="A2529" s="27">
        <f>IF($B2529="","",COUNTA($B$13:$B2529))</f>
        <v>0</v>
      </c>
      <c r="B2529" s="28"/>
      <c r="C2529" s="28"/>
      <c r="D2529" s="29"/>
      <c r="E2529" s="29"/>
      <c r="F2529" s="29"/>
      <c r="G2529" s="28"/>
      <c r="H2529" s="28"/>
      <c r="I2529" s="30">
        <f>IF($H2529="","",IFERROR(VLOOKUP($H2529,AcctTbl,2,0),"کد ناشناخته"))</f>
        <v>0</v>
      </c>
      <c r="J2529" s="27">
        <f>IF($H2529="","",IFERROR(VLOOKUP($H2529,AcctTbl,3,0),""))</f>
        <v>0</v>
      </c>
      <c r="K2529" s="29"/>
      <c r="L2529" s="28"/>
      <c r="M2529" s="31"/>
      <c r="N2529" s="29"/>
      <c r="O2529" s="32">
        <f>IF($B2529="",0,IF($U2529="IN",N($M2529),0))</f>
        <v>0</v>
      </c>
      <c r="P2529" s="32">
        <f>IF($B2529="",0,IF(OR($U2529="OUT",$U2529="TRF"),N($M2529),0))</f>
        <v>0</v>
      </c>
      <c r="Q2529" s="32">
        <f>IF($B2529="",0,IF(OR($U2529="OUT",$U2529="TRF"),N($M2529),0))</f>
        <v>0</v>
      </c>
      <c r="R2529" s="32">
        <f>IF($B2529="",0,IF($U2529="IN",N($M2529),0))</f>
        <v>0</v>
      </c>
      <c r="S2529" s="33">
        <f>IF($B2529="","",IF($M2529="","⚠ مبلغ",IF($E2529="","⚠ بانک عامل",IF(AND($U2529="TRF",$F2529=""),"⚠ بانک مقصد",IF(AND($V2529&lt;&gt;"NONE",$V2529&lt;&gt;"",$Z2529=""),"⚠ طرف حساب","✓")))))</f>
        <v>0</v>
      </c>
      <c r="T2529" s="29"/>
      <c r="U2529" s="27">
        <f>IFERROR(VLOOKUP($D2529,BankOpTbl,2,0),"")</f>
        <v>0</v>
      </c>
      <c r="V2529" s="27">
        <f>IFERROR(VLOOKUP($D2529,BankOpTbl,3,0),"")</f>
        <v>0</v>
      </c>
      <c r="W2529" s="27">
        <f>IFERROR(VLOOKUP($D2529,BankOpTbl,4,0),"")</f>
        <v>0</v>
      </c>
      <c r="X2529" s="27">
        <f>IF($E2529="","",IFERROR(VLOOKUP($E2529,BankTbl,4,0),""))</f>
        <v>0</v>
      </c>
      <c r="Y2529" s="27">
        <f>IF($F2529="","",IFERROR(VLOOKUP($F2529,BankTbl,4,0),""))</f>
        <v>0</v>
      </c>
      <c r="Z2529" s="27">
        <f>IF($B2529="","",IF($V2529="PICK",LEFT($N2529,5),IF($V2529="FIXED",$W2529,IF($V2529="CODE",$H2529,""))))</f>
        <v>0</v>
      </c>
    </row>
    <row r="2530" spans="1:26" ht="21" customHeight="1">
      <c r="A2530" s="27">
        <f>IF($B2530="","",COUNTA($B$13:$B2530))</f>
        <v>0</v>
      </c>
      <c r="B2530" s="28"/>
      <c r="C2530" s="28"/>
      <c r="D2530" s="29"/>
      <c r="E2530" s="29"/>
      <c r="F2530" s="29"/>
      <c r="G2530" s="28"/>
      <c r="H2530" s="28"/>
      <c r="I2530" s="30">
        <f>IF($H2530="","",IFERROR(VLOOKUP($H2530,AcctTbl,2,0),"کد ناشناخته"))</f>
        <v>0</v>
      </c>
      <c r="J2530" s="27">
        <f>IF($H2530="","",IFERROR(VLOOKUP($H2530,AcctTbl,3,0),""))</f>
        <v>0</v>
      </c>
      <c r="K2530" s="29"/>
      <c r="L2530" s="28"/>
      <c r="M2530" s="31"/>
      <c r="N2530" s="29"/>
      <c r="O2530" s="32">
        <f>IF($B2530="",0,IF($U2530="IN",N($M2530),0))</f>
        <v>0</v>
      </c>
      <c r="P2530" s="32">
        <f>IF($B2530="",0,IF(OR($U2530="OUT",$U2530="TRF"),N($M2530),0))</f>
        <v>0</v>
      </c>
      <c r="Q2530" s="32">
        <f>IF($B2530="",0,IF(OR($U2530="OUT",$U2530="TRF"),N($M2530),0))</f>
        <v>0</v>
      </c>
      <c r="R2530" s="32">
        <f>IF($B2530="",0,IF($U2530="IN",N($M2530),0))</f>
        <v>0</v>
      </c>
      <c r="S2530" s="33">
        <f>IF($B2530="","",IF($M2530="","⚠ مبلغ",IF($E2530="","⚠ بانک عامل",IF(AND($U2530="TRF",$F2530=""),"⚠ بانک مقصد",IF(AND($V2530&lt;&gt;"NONE",$V2530&lt;&gt;"",$Z2530=""),"⚠ طرف حساب","✓")))))</f>
        <v>0</v>
      </c>
      <c r="T2530" s="29"/>
      <c r="U2530" s="27">
        <f>IFERROR(VLOOKUP($D2530,BankOpTbl,2,0),"")</f>
        <v>0</v>
      </c>
      <c r="V2530" s="27">
        <f>IFERROR(VLOOKUP($D2530,BankOpTbl,3,0),"")</f>
        <v>0</v>
      </c>
      <c r="W2530" s="27">
        <f>IFERROR(VLOOKUP($D2530,BankOpTbl,4,0),"")</f>
        <v>0</v>
      </c>
      <c r="X2530" s="27">
        <f>IF($E2530="","",IFERROR(VLOOKUP($E2530,BankTbl,4,0),""))</f>
        <v>0</v>
      </c>
      <c r="Y2530" s="27">
        <f>IF($F2530="","",IFERROR(VLOOKUP($F2530,BankTbl,4,0),""))</f>
        <v>0</v>
      </c>
      <c r="Z2530" s="27">
        <f>IF($B2530="","",IF($V2530="PICK",LEFT($N2530,5),IF($V2530="FIXED",$W2530,IF($V2530="CODE",$H2530,""))))</f>
        <v>0</v>
      </c>
    </row>
    <row r="2531" spans="1:26" ht="21" customHeight="1">
      <c r="A2531" s="27">
        <f>IF($B2531="","",COUNTA($B$13:$B2531))</f>
        <v>0</v>
      </c>
      <c r="B2531" s="28"/>
      <c r="C2531" s="28"/>
      <c r="D2531" s="29"/>
      <c r="E2531" s="29"/>
      <c r="F2531" s="29"/>
      <c r="G2531" s="28"/>
      <c r="H2531" s="28"/>
      <c r="I2531" s="30">
        <f>IF($H2531="","",IFERROR(VLOOKUP($H2531,AcctTbl,2,0),"کد ناشناخته"))</f>
        <v>0</v>
      </c>
      <c r="J2531" s="27">
        <f>IF($H2531="","",IFERROR(VLOOKUP($H2531,AcctTbl,3,0),""))</f>
        <v>0</v>
      </c>
      <c r="K2531" s="29"/>
      <c r="L2531" s="28"/>
      <c r="M2531" s="31"/>
      <c r="N2531" s="29"/>
      <c r="O2531" s="32">
        <f>IF($B2531="",0,IF($U2531="IN",N($M2531),0))</f>
        <v>0</v>
      </c>
      <c r="P2531" s="32">
        <f>IF($B2531="",0,IF(OR($U2531="OUT",$U2531="TRF"),N($M2531),0))</f>
        <v>0</v>
      </c>
      <c r="Q2531" s="32">
        <f>IF($B2531="",0,IF(OR($U2531="OUT",$U2531="TRF"),N($M2531),0))</f>
        <v>0</v>
      </c>
      <c r="R2531" s="32">
        <f>IF($B2531="",0,IF($U2531="IN",N($M2531),0))</f>
        <v>0</v>
      </c>
      <c r="S2531" s="33">
        <f>IF($B2531="","",IF($M2531="","⚠ مبلغ",IF($E2531="","⚠ بانک عامل",IF(AND($U2531="TRF",$F2531=""),"⚠ بانک مقصد",IF(AND($V2531&lt;&gt;"NONE",$V2531&lt;&gt;"",$Z2531=""),"⚠ طرف حساب","✓")))))</f>
        <v>0</v>
      </c>
      <c r="T2531" s="29"/>
      <c r="U2531" s="27">
        <f>IFERROR(VLOOKUP($D2531,BankOpTbl,2,0),"")</f>
        <v>0</v>
      </c>
      <c r="V2531" s="27">
        <f>IFERROR(VLOOKUP($D2531,BankOpTbl,3,0),"")</f>
        <v>0</v>
      </c>
      <c r="W2531" s="27">
        <f>IFERROR(VLOOKUP($D2531,BankOpTbl,4,0),"")</f>
        <v>0</v>
      </c>
      <c r="X2531" s="27">
        <f>IF($E2531="","",IFERROR(VLOOKUP($E2531,BankTbl,4,0),""))</f>
        <v>0</v>
      </c>
      <c r="Y2531" s="27">
        <f>IF($F2531="","",IFERROR(VLOOKUP($F2531,BankTbl,4,0),""))</f>
        <v>0</v>
      </c>
      <c r="Z2531" s="27">
        <f>IF($B2531="","",IF($V2531="PICK",LEFT($N2531,5),IF($V2531="FIXED",$W2531,IF($V2531="CODE",$H2531,""))))</f>
        <v>0</v>
      </c>
    </row>
    <row r="2532" spans="1:26" ht="21" customHeight="1">
      <c r="A2532" s="27">
        <f>IF($B2532="","",COUNTA($B$13:$B2532))</f>
        <v>0</v>
      </c>
      <c r="B2532" s="28"/>
      <c r="C2532" s="28"/>
      <c r="D2532" s="29"/>
      <c r="E2532" s="29"/>
      <c r="F2532" s="29"/>
      <c r="G2532" s="28"/>
      <c r="H2532" s="28"/>
      <c r="I2532" s="30">
        <f>IF($H2532="","",IFERROR(VLOOKUP($H2532,AcctTbl,2,0),"کد ناشناخته"))</f>
        <v>0</v>
      </c>
      <c r="J2532" s="27">
        <f>IF($H2532="","",IFERROR(VLOOKUP($H2532,AcctTbl,3,0),""))</f>
        <v>0</v>
      </c>
      <c r="K2532" s="29"/>
      <c r="L2532" s="28"/>
      <c r="M2532" s="31"/>
      <c r="N2532" s="29"/>
      <c r="O2532" s="32">
        <f>IF($B2532="",0,IF($U2532="IN",N($M2532),0))</f>
        <v>0</v>
      </c>
      <c r="P2532" s="32">
        <f>IF($B2532="",0,IF(OR($U2532="OUT",$U2532="TRF"),N($M2532),0))</f>
        <v>0</v>
      </c>
      <c r="Q2532" s="32">
        <f>IF($B2532="",0,IF(OR($U2532="OUT",$U2532="TRF"),N($M2532),0))</f>
        <v>0</v>
      </c>
      <c r="R2532" s="32">
        <f>IF($B2532="",0,IF($U2532="IN",N($M2532),0))</f>
        <v>0</v>
      </c>
      <c r="S2532" s="33">
        <f>IF($B2532="","",IF($M2532="","⚠ مبلغ",IF($E2532="","⚠ بانک عامل",IF(AND($U2532="TRF",$F2532=""),"⚠ بانک مقصد",IF(AND($V2532&lt;&gt;"NONE",$V2532&lt;&gt;"",$Z2532=""),"⚠ طرف حساب","✓")))))</f>
        <v>0</v>
      </c>
      <c r="T2532" s="29"/>
      <c r="U2532" s="27">
        <f>IFERROR(VLOOKUP($D2532,BankOpTbl,2,0),"")</f>
        <v>0</v>
      </c>
      <c r="V2532" s="27">
        <f>IFERROR(VLOOKUP($D2532,BankOpTbl,3,0),"")</f>
        <v>0</v>
      </c>
      <c r="W2532" s="27">
        <f>IFERROR(VLOOKUP($D2532,BankOpTbl,4,0),"")</f>
        <v>0</v>
      </c>
      <c r="X2532" s="27">
        <f>IF($E2532="","",IFERROR(VLOOKUP($E2532,BankTbl,4,0),""))</f>
        <v>0</v>
      </c>
      <c r="Y2532" s="27">
        <f>IF($F2532="","",IFERROR(VLOOKUP($F2532,BankTbl,4,0),""))</f>
        <v>0</v>
      </c>
      <c r="Z2532" s="27">
        <f>IF($B2532="","",IF($V2532="PICK",LEFT($N2532,5),IF($V2532="FIXED",$W2532,IF($V2532="CODE",$H2532,""))))</f>
        <v>0</v>
      </c>
    </row>
    <row r="2533" spans="1:26" ht="21" customHeight="1">
      <c r="A2533" s="27">
        <f>IF($B2533="","",COUNTA($B$13:$B2533))</f>
        <v>0</v>
      </c>
      <c r="B2533" s="28"/>
      <c r="C2533" s="28"/>
      <c r="D2533" s="29"/>
      <c r="E2533" s="29"/>
      <c r="F2533" s="29"/>
      <c r="G2533" s="28"/>
      <c r="H2533" s="28"/>
      <c r="I2533" s="30">
        <f>IF($H2533="","",IFERROR(VLOOKUP($H2533,AcctTbl,2,0),"کد ناشناخته"))</f>
        <v>0</v>
      </c>
      <c r="J2533" s="27">
        <f>IF($H2533="","",IFERROR(VLOOKUP($H2533,AcctTbl,3,0),""))</f>
        <v>0</v>
      </c>
      <c r="K2533" s="29"/>
      <c r="L2533" s="28"/>
      <c r="M2533" s="31"/>
      <c r="N2533" s="29"/>
      <c r="O2533" s="32">
        <f>IF($B2533="",0,IF($U2533="IN",N($M2533),0))</f>
        <v>0</v>
      </c>
      <c r="P2533" s="32">
        <f>IF($B2533="",0,IF(OR($U2533="OUT",$U2533="TRF"),N($M2533),0))</f>
        <v>0</v>
      </c>
      <c r="Q2533" s="32">
        <f>IF($B2533="",0,IF(OR($U2533="OUT",$U2533="TRF"),N($M2533),0))</f>
        <v>0</v>
      </c>
      <c r="R2533" s="32">
        <f>IF($B2533="",0,IF($U2533="IN",N($M2533),0))</f>
        <v>0</v>
      </c>
      <c r="S2533" s="33">
        <f>IF($B2533="","",IF($M2533="","⚠ مبلغ",IF($E2533="","⚠ بانک عامل",IF(AND($U2533="TRF",$F2533=""),"⚠ بانک مقصد",IF(AND($V2533&lt;&gt;"NONE",$V2533&lt;&gt;"",$Z2533=""),"⚠ طرف حساب","✓")))))</f>
        <v>0</v>
      </c>
      <c r="T2533" s="29"/>
      <c r="U2533" s="27">
        <f>IFERROR(VLOOKUP($D2533,BankOpTbl,2,0),"")</f>
        <v>0</v>
      </c>
      <c r="V2533" s="27">
        <f>IFERROR(VLOOKUP($D2533,BankOpTbl,3,0),"")</f>
        <v>0</v>
      </c>
      <c r="W2533" s="27">
        <f>IFERROR(VLOOKUP($D2533,BankOpTbl,4,0),"")</f>
        <v>0</v>
      </c>
      <c r="X2533" s="27">
        <f>IF($E2533="","",IFERROR(VLOOKUP($E2533,BankTbl,4,0),""))</f>
        <v>0</v>
      </c>
      <c r="Y2533" s="27">
        <f>IF($F2533="","",IFERROR(VLOOKUP($F2533,BankTbl,4,0),""))</f>
        <v>0</v>
      </c>
      <c r="Z2533" s="27">
        <f>IF($B2533="","",IF($V2533="PICK",LEFT($N2533,5),IF($V2533="FIXED",$W2533,IF($V2533="CODE",$H2533,""))))</f>
        <v>0</v>
      </c>
    </row>
    <row r="2534" spans="1:26" ht="21" customHeight="1">
      <c r="A2534" s="27">
        <f>IF($B2534="","",COUNTA($B$13:$B2534))</f>
        <v>0</v>
      </c>
      <c r="B2534" s="28"/>
      <c r="C2534" s="28"/>
      <c r="D2534" s="29"/>
      <c r="E2534" s="29"/>
      <c r="F2534" s="29"/>
      <c r="G2534" s="28"/>
      <c r="H2534" s="28"/>
      <c r="I2534" s="30">
        <f>IF($H2534="","",IFERROR(VLOOKUP($H2534,AcctTbl,2,0),"کد ناشناخته"))</f>
        <v>0</v>
      </c>
      <c r="J2534" s="27">
        <f>IF($H2534="","",IFERROR(VLOOKUP($H2534,AcctTbl,3,0),""))</f>
        <v>0</v>
      </c>
      <c r="K2534" s="29"/>
      <c r="L2534" s="28"/>
      <c r="M2534" s="31"/>
      <c r="N2534" s="29"/>
      <c r="O2534" s="32">
        <f>IF($B2534="",0,IF($U2534="IN",N($M2534),0))</f>
        <v>0</v>
      </c>
      <c r="P2534" s="32">
        <f>IF($B2534="",0,IF(OR($U2534="OUT",$U2534="TRF"),N($M2534),0))</f>
        <v>0</v>
      </c>
      <c r="Q2534" s="32">
        <f>IF($B2534="",0,IF(OR($U2534="OUT",$U2534="TRF"),N($M2534),0))</f>
        <v>0</v>
      </c>
      <c r="R2534" s="32">
        <f>IF($B2534="",0,IF($U2534="IN",N($M2534),0))</f>
        <v>0</v>
      </c>
      <c r="S2534" s="33">
        <f>IF($B2534="","",IF($M2534="","⚠ مبلغ",IF($E2534="","⚠ بانک عامل",IF(AND($U2534="TRF",$F2534=""),"⚠ بانک مقصد",IF(AND($V2534&lt;&gt;"NONE",$V2534&lt;&gt;"",$Z2534=""),"⚠ طرف حساب","✓")))))</f>
        <v>0</v>
      </c>
      <c r="T2534" s="29"/>
      <c r="U2534" s="27">
        <f>IFERROR(VLOOKUP($D2534,BankOpTbl,2,0),"")</f>
        <v>0</v>
      </c>
      <c r="V2534" s="27">
        <f>IFERROR(VLOOKUP($D2534,BankOpTbl,3,0),"")</f>
        <v>0</v>
      </c>
      <c r="W2534" s="27">
        <f>IFERROR(VLOOKUP($D2534,BankOpTbl,4,0),"")</f>
        <v>0</v>
      </c>
      <c r="X2534" s="27">
        <f>IF($E2534="","",IFERROR(VLOOKUP($E2534,BankTbl,4,0),""))</f>
        <v>0</v>
      </c>
      <c r="Y2534" s="27">
        <f>IF($F2534="","",IFERROR(VLOOKUP($F2534,BankTbl,4,0),""))</f>
        <v>0</v>
      </c>
      <c r="Z2534" s="27">
        <f>IF($B2534="","",IF($V2534="PICK",LEFT($N2534,5),IF($V2534="FIXED",$W2534,IF($V2534="CODE",$H2534,""))))</f>
        <v>0</v>
      </c>
    </row>
    <row r="2535" spans="1:26" ht="21" customHeight="1">
      <c r="A2535" s="27">
        <f>IF($B2535="","",COUNTA($B$13:$B2535))</f>
        <v>0</v>
      </c>
      <c r="B2535" s="28"/>
      <c r="C2535" s="28"/>
      <c r="D2535" s="29"/>
      <c r="E2535" s="29"/>
      <c r="F2535" s="29"/>
      <c r="G2535" s="28"/>
      <c r="H2535" s="28"/>
      <c r="I2535" s="30">
        <f>IF($H2535="","",IFERROR(VLOOKUP($H2535,AcctTbl,2,0),"کد ناشناخته"))</f>
        <v>0</v>
      </c>
      <c r="J2535" s="27">
        <f>IF($H2535="","",IFERROR(VLOOKUP($H2535,AcctTbl,3,0),""))</f>
        <v>0</v>
      </c>
      <c r="K2535" s="29"/>
      <c r="L2535" s="28"/>
      <c r="M2535" s="31"/>
      <c r="N2535" s="29"/>
      <c r="O2535" s="32">
        <f>IF($B2535="",0,IF($U2535="IN",N($M2535),0))</f>
        <v>0</v>
      </c>
      <c r="P2535" s="32">
        <f>IF($B2535="",0,IF(OR($U2535="OUT",$U2535="TRF"),N($M2535),0))</f>
        <v>0</v>
      </c>
      <c r="Q2535" s="32">
        <f>IF($B2535="",0,IF(OR($U2535="OUT",$U2535="TRF"),N($M2535),0))</f>
        <v>0</v>
      </c>
      <c r="R2535" s="32">
        <f>IF($B2535="",0,IF($U2535="IN",N($M2535),0))</f>
        <v>0</v>
      </c>
      <c r="S2535" s="33">
        <f>IF($B2535="","",IF($M2535="","⚠ مبلغ",IF($E2535="","⚠ بانک عامل",IF(AND($U2535="TRF",$F2535=""),"⚠ بانک مقصد",IF(AND($V2535&lt;&gt;"NONE",$V2535&lt;&gt;"",$Z2535=""),"⚠ طرف حساب","✓")))))</f>
        <v>0</v>
      </c>
      <c r="T2535" s="29"/>
      <c r="U2535" s="27">
        <f>IFERROR(VLOOKUP($D2535,BankOpTbl,2,0),"")</f>
        <v>0</v>
      </c>
      <c r="V2535" s="27">
        <f>IFERROR(VLOOKUP($D2535,BankOpTbl,3,0),"")</f>
        <v>0</v>
      </c>
      <c r="W2535" s="27">
        <f>IFERROR(VLOOKUP($D2535,BankOpTbl,4,0),"")</f>
        <v>0</v>
      </c>
      <c r="X2535" s="27">
        <f>IF($E2535="","",IFERROR(VLOOKUP($E2535,BankTbl,4,0),""))</f>
        <v>0</v>
      </c>
      <c r="Y2535" s="27">
        <f>IF($F2535="","",IFERROR(VLOOKUP($F2535,BankTbl,4,0),""))</f>
        <v>0</v>
      </c>
      <c r="Z2535" s="27">
        <f>IF($B2535="","",IF($V2535="PICK",LEFT($N2535,5),IF($V2535="FIXED",$W2535,IF($V2535="CODE",$H2535,""))))</f>
        <v>0</v>
      </c>
    </row>
    <row r="2536" spans="1:26" ht="21" customHeight="1">
      <c r="A2536" s="27">
        <f>IF($B2536="","",COUNTA($B$13:$B2536))</f>
        <v>0</v>
      </c>
      <c r="B2536" s="28"/>
      <c r="C2536" s="28"/>
      <c r="D2536" s="29"/>
      <c r="E2536" s="29"/>
      <c r="F2536" s="29"/>
      <c r="G2536" s="28"/>
      <c r="H2536" s="28"/>
      <c r="I2536" s="30">
        <f>IF($H2536="","",IFERROR(VLOOKUP($H2536,AcctTbl,2,0),"کد ناشناخته"))</f>
        <v>0</v>
      </c>
      <c r="J2536" s="27">
        <f>IF($H2536="","",IFERROR(VLOOKUP($H2536,AcctTbl,3,0),""))</f>
        <v>0</v>
      </c>
      <c r="K2536" s="29"/>
      <c r="L2536" s="28"/>
      <c r="M2536" s="31"/>
      <c r="N2536" s="29"/>
      <c r="O2536" s="32">
        <f>IF($B2536="",0,IF($U2536="IN",N($M2536),0))</f>
        <v>0</v>
      </c>
      <c r="P2536" s="32">
        <f>IF($B2536="",0,IF(OR($U2536="OUT",$U2536="TRF"),N($M2536),0))</f>
        <v>0</v>
      </c>
      <c r="Q2536" s="32">
        <f>IF($B2536="",0,IF(OR($U2536="OUT",$U2536="TRF"),N($M2536),0))</f>
        <v>0</v>
      </c>
      <c r="R2536" s="32">
        <f>IF($B2536="",0,IF($U2536="IN",N($M2536),0))</f>
        <v>0</v>
      </c>
      <c r="S2536" s="33">
        <f>IF($B2536="","",IF($M2536="","⚠ مبلغ",IF($E2536="","⚠ بانک عامل",IF(AND($U2536="TRF",$F2536=""),"⚠ بانک مقصد",IF(AND($V2536&lt;&gt;"NONE",$V2536&lt;&gt;"",$Z2536=""),"⚠ طرف حساب","✓")))))</f>
        <v>0</v>
      </c>
      <c r="T2536" s="29"/>
      <c r="U2536" s="27">
        <f>IFERROR(VLOOKUP($D2536,BankOpTbl,2,0),"")</f>
        <v>0</v>
      </c>
      <c r="V2536" s="27">
        <f>IFERROR(VLOOKUP($D2536,BankOpTbl,3,0),"")</f>
        <v>0</v>
      </c>
      <c r="W2536" s="27">
        <f>IFERROR(VLOOKUP($D2536,BankOpTbl,4,0),"")</f>
        <v>0</v>
      </c>
      <c r="X2536" s="27">
        <f>IF($E2536="","",IFERROR(VLOOKUP($E2536,BankTbl,4,0),""))</f>
        <v>0</v>
      </c>
      <c r="Y2536" s="27">
        <f>IF($F2536="","",IFERROR(VLOOKUP($F2536,BankTbl,4,0),""))</f>
        <v>0</v>
      </c>
      <c r="Z2536" s="27">
        <f>IF($B2536="","",IF($V2536="PICK",LEFT($N2536,5),IF($V2536="FIXED",$W2536,IF($V2536="CODE",$H2536,""))))</f>
        <v>0</v>
      </c>
    </row>
    <row r="2537" spans="1:26" ht="21" customHeight="1">
      <c r="A2537" s="27">
        <f>IF($B2537="","",COUNTA($B$13:$B2537))</f>
        <v>0</v>
      </c>
      <c r="B2537" s="28"/>
      <c r="C2537" s="28"/>
      <c r="D2537" s="29"/>
      <c r="E2537" s="29"/>
      <c r="F2537" s="29"/>
      <c r="G2537" s="28"/>
      <c r="H2537" s="28"/>
      <c r="I2537" s="30">
        <f>IF($H2537="","",IFERROR(VLOOKUP($H2537,AcctTbl,2,0),"کد ناشناخته"))</f>
        <v>0</v>
      </c>
      <c r="J2537" s="27">
        <f>IF($H2537="","",IFERROR(VLOOKUP($H2537,AcctTbl,3,0),""))</f>
        <v>0</v>
      </c>
      <c r="K2537" s="29"/>
      <c r="L2537" s="28"/>
      <c r="M2537" s="31"/>
      <c r="N2537" s="29"/>
      <c r="O2537" s="32">
        <f>IF($B2537="",0,IF($U2537="IN",N($M2537),0))</f>
        <v>0</v>
      </c>
      <c r="P2537" s="32">
        <f>IF($B2537="",0,IF(OR($U2537="OUT",$U2537="TRF"),N($M2537),0))</f>
        <v>0</v>
      </c>
      <c r="Q2537" s="32">
        <f>IF($B2537="",0,IF(OR($U2537="OUT",$U2537="TRF"),N($M2537),0))</f>
        <v>0</v>
      </c>
      <c r="R2537" s="32">
        <f>IF($B2537="",0,IF($U2537="IN",N($M2537),0))</f>
        <v>0</v>
      </c>
      <c r="S2537" s="33">
        <f>IF($B2537="","",IF($M2537="","⚠ مبلغ",IF($E2537="","⚠ بانک عامل",IF(AND($U2537="TRF",$F2537=""),"⚠ بانک مقصد",IF(AND($V2537&lt;&gt;"NONE",$V2537&lt;&gt;"",$Z2537=""),"⚠ طرف حساب","✓")))))</f>
        <v>0</v>
      </c>
      <c r="T2537" s="29"/>
      <c r="U2537" s="27">
        <f>IFERROR(VLOOKUP($D2537,BankOpTbl,2,0),"")</f>
        <v>0</v>
      </c>
      <c r="V2537" s="27">
        <f>IFERROR(VLOOKUP($D2537,BankOpTbl,3,0),"")</f>
        <v>0</v>
      </c>
      <c r="W2537" s="27">
        <f>IFERROR(VLOOKUP($D2537,BankOpTbl,4,0),"")</f>
        <v>0</v>
      </c>
      <c r="X2537" s="27">
        <f>IF($E2537="","",IFERROR(VLOOKUP($E2537,BankTbl,4,0),""))</f>
        <v>0</v>
      </c>
      <c r="Y2537" s="27">
        <f>IF($F2537="","",IFERROR(VLOOKUP($F2537,BankTbl,4,0),""))</f>
        <v>0</v>
      </c>
      <c r="Z2537" s="27">
        <f>IF($B2537="","",IF($V2537="PICK",LEFT($N2537,5),IF($V2537="FIXED",$W2537,IF($V2537="CODE",$H2537,""))))</f>
        <v>0</v>
      </c>
    </row>
    <row r="2538" spans="1:26" ht="21" customHeight="1">
      <c r="A2538" s="27">
        <f>IF($B2538="","",COUNTA($B$13:$B2538))</f>
        <v>0</v>
      </c>
      <c r="B2538" s="28"/>
      <c r="C2538" s="28"/>
      <c r="D2538" s="29"/>
      <c r="E2538" s="29"/>
      <c r="F2538" s="29"/>
      <c r="G2538" s="28"/>
      <c r="H2538" s="28"/>
      <c r="I2538" s="30">
        <f>IF($H2538="","",IFERROR(VLOOKUP($H2538,AcctTbl,2,0),"کد ناشناخته"))</f>
        <v>0</v>
      </c>
      <c r="J2538" s="27">
        <f>IF($H2538="","",IFERROR(VLOOKUP($H2538,AcctTbl,3,0),""))</f>
        <v>0</v>
      </c>
      <c r="K2538" s="29"/>
      <c r="L2538" s="28"/>
      <c r="M2538" s="31"/>
      <c r="N2538" s="29"/>
      <c r="O2538" s="32">
        <f>IF($B2538="",0,IF($U2538="IN",N($M2538),0))</f>
        <v>0</v>
      </c>
      <c r="P2538" s="32">
        <f>IF($B2538="",0,IF(OR($U2538="OUT",$U2538="TRF"),N($M2538),0))</f>
        <v>0</v>
      </c>
      <c r="Q2538" s="32">
        <f>IF($B2538="",0,IF(OR($U2538="OUT",$U2538="TRF"),N($M2538),0))</f>
        <v>0</v>
      </c>
      <c r="R2538" s="32">
        <f>IF($B2538="",0,IF($U2538="IN",N($M2538),0))</f>
        <v>0</v>
      </c>
      <c r="S2538" s="33">
        <f>IF($B2538="","",IF($M2538="","⚠ مبلغ",IF($E2538="","⚠ بانک عامل",IF(AND($U2538="TRF",$F2538=""),"⚠ بانک مقصد",IF(AND($V2538&lt;&gt;"NONE",$V2538&lt;&gt;"",$Z2538=""),"⚠ طرف حساب","✓")))))</f>
        <v>0</v>
      </c>
      <c r="T2538" s="29"/>
      <c r="U2538" s="27">
        <f>IFERROR(VLOOKUP($D2538,BankOpTbl,2,0),"")</f>
        <v>0</v>
      </c>
      <c r="V2538" s="27">
        <f>IFERROR(VLOOKUP($D2538,BankOpTbl,3,0),"")</f>
        <v>0</v>
      </c>
      <c r="W2538" s="27">
        <f>IFERROR(VLOOKUP($D2538,BankOpTbl,4,0),"")</f>
        <v>0</v>
      </c>
      <c r="X2538" s="27">
        <f>IF($E2538="","",IFERROR(VLOOKUP($E2538,BankTbl,4,0),""))</f>
        <v>0</v>
      </c>
      <c r="Y2538" s="27">
        <f>IF($F2538="","",IFERROR(VLOOKUP($F2538,BankTbl,4,0),""))</f>
        <v>0</v>
      </c>
      <c r="Z2538" s="27">
        <f>IF($B2538="","",IF($V2538="PICK",LEFT($N2538,5),IF($V2538="FIXED",$W2538,IF($V2538="CODE",$H2538,""))))</f>
        <v>0</v>
      </c>
    </row>
    <row r="2539" spans="1:26" ht="21" customHeight="1">
      <c r="A2539" s="27">
        <f>IF($B2539="","",COUNTA($B$13:$B2539))</f>
        <v>0</v>
      </c>
      <c r="B2539" s="28"/>
      <c r="C2539" s="28"/>
      <c r="D2539" s="29"/>
      <c r="E2539" s="29"/>
      <c r="F2539" s="29"/>
      <c r="G2539" s="28"/>
      <c r="H2539" s="28"/>
      <c r="I2539" s="30">
        <f>IF($H2539="","",IFERROR(VLOOKUP($H2539,AcctTbl,2,0),"کد ناشناخته"))</f>
        <v>0</v>
      </c>
      <c r="J2539" s="27">
        <f>IF($H2539="","",IFERROR(VLOOKUP($H2539,AcctTbl,3,0),""))</f>
        <v>0</v>
      </c>
      <c r="K2539" s="29"/>
      <c r="L2539" s="28"/>
      <c r="M2539" s="31"/>
      <c r="N2539" s="29"/>
      <c r="O2539" s="32">
        <f>IF($B2539="",0,IF($U2539="IN",N($M2539),0))</f>
        <v>0</v>
      </c>
      <c r="P2539" s="32">
        <f>IF($B2539="",0,IF(OR($U2539="OUT",$U2539="TRF"),N($M2539),0))</f>
        <v>0</v>
      </c>
      <c r="Q2539" s="32">
        <f>IF($B2539="",0,IF(OR($U2539="OUT",$U2539="TRF"),N($M2539),0))</f>
        <v>0</v>
      </c>
      <c r="R2539" s="32">
        <f>IF($B2539="",0,IF($U2539="IN",N($M2539),0))</f>
        <v>0</v>
      </c>
      <c r="S2539" s="33">
        <f>IF($B2539="","",IF($M2539="","⚠ مبلغ",IF($E2539="","⚠ بانک عامل",IF(AND($U2539="TRF",$F2539=""),"⚠ بانک مقصد",IF(AND($V2539&lt;&gt;"NONE",$V2539&lt;&gt;"",$Z2539=""),"⚠ طرف حساب","✓")))))</f>
        <v>0</v>
      </c>
      <c r="T2539" s="29"/>
      <c r="U2539" s="27">
        <f>IFERROR(VLOOKUP($D2539,BankOpTbl,2,0),"")</f>
        <v>0</v>
      </c>
      <c r="V2539" s="27">
        <f>IFERROR(VLOOKUP($D2539,BankOpTbl,3,0),"")</f>
        <v>0</v>
      </c>
      <c r="W2539" s="27">
        <f>IFERROR(VLOOKUP($D2539,BankOpTbl,4,0),"")</f>
        <v>0</v>
      </c>
      <c r="X2539" s="27">
        <f>IF($E2539="","",IFERROR(VLOOKUP($E2539,BankTbl,4,0),""))</f>
        <v>0</v>
      </c>
      <c r="Y2539" s="27">
        <f>IF($F2539="","",IFERROR(VLOOKUP($F2539,BankTbl,4,0),""))</f>
        <v>0</v>
      </c>
      <c r="Z2539" s="27">
        <f>IF($B2539="","",IF($V2539="PICK",LEFT($N2539,5),IF($V2539="FIXED",$W2539,IF($V2539="CODE",$H2539,""))))</f>
        <v>0</v>
      </c>
    </row>
    <row r="2540" spans="1:26" ht="21" customHeight="1">
      <c r="A2540" s="27">
        <f>IF($B2540="","",COUNTA($B$13:$B2540))</f>
        <v>0</v>
      </c>
      <c r="B2540" s="28"/>
      <c r="C2540" s="28"/>
      <c r="D2540" s="29"/>
      <c r="E2540" s="29"/>
      <c r="F2540" s="29"/>
      <c r="G2540" s="28"/>
      <c r="H2540" s="28"/>
      <c r="I2540" s="30">
        <f>IF($H2540="","",IFERROR(VLOOKUP($H2540,AcctTbl,2,0),"کد ناشناخته"))</f>
        <v>0</v>
      </c>
      <c r="J2540" s="27">
        <f>IF($H2540="","",IFERROR(VLOOKUP($H2540,AcctTbl,3,0),""))</f>
        <v>0</v>
      </c>
      <c r="K2540" s="29"/>
      <c r="L2540" s="28"/>
      <c r="M2540" s="31"/>
      <c r="N2540" s="29"/>
      <c r="O2540" s="32">
        <f>IF($B2540="",0,IF($U2540="IN",N($M2540),0))</f>
        <v>0</v>
      </c>
      <c r="P2540" s="32">
        <f>IF($B2540="",0,IF(OR($U2540="OUT",$U2540="TRF"),N($M2540),0))</f>
        <v>0</v>
      </c>
      <c r="Q2540" s="32">
        <f>IF($B2540="",0,IF(OR($U2540="OUT",$U2540="TRF"),N($M2540),0))</f>
        <v>0</v>
      </c>
      <c r="R2540" s="32">
        <f>IF($B2540="",0,IF($U2540="IN",N($M2540),0))</f>
        <v>0</v>
      </c>
      <c r="S2540" s="33">
        <f>IF($B2540="","",IF($M2540="","⚠ مبلغ",IF($E2540="","⚠ بانک عامل",IF(AND($U2540="TRF",$F2540=""),"⚠ بانک مقصد",IF(AND($V2540&lt;&gt;"NONE",$V2540&lt;&gt;"",$Z2540=""),"⚠ طرف حساب","✓")))))</f>
        <v>0</v>
      </c>
      <c r="T2540" s="29"/>
      <c r="U2540" s="27">
        <f>IFERROR(VLOOKUP($D2540,BankOpTbl,2,0),"")</f>
        <v>0</v>
      </c>
      <c r="V2540" s="27">
        <f>IFERROR(VLOOKUP($D2540,BankOpTbl,3,0),"")</f>
        <v>0</v>
      </c>
      <c r="W2540" s="27">
        <f>IFERROR(VLOOKUP($D2540,BankOpTbl,4,0),"")</f>
        <v>0</v>
      </c>
      <c r="X2540" s="27">
        <f>IF($E2540="","",IFERROR(VLOOKUP($E2540,BankTbl,4,0),""))</f>
        <v>0</v>
      </c>
      <c r="Y2540" s="27">
        <f>IF($F2540="","",IFERROR(VLOOKUP($F2540,BankTbl,4,0),""))</f>
        <v>0</v>
      </c>
      <c r="Z2540" s="27">
        <f>IF($B2540="","",IF($V2540="PICK",LEFT($N2540,5),IF($V2540="FIXED",$W2540,IF($V2540="CODE",$H2540,""))))</f>
        <v>0</v>
      </c>
    </row>
    <row r="2541" spans="1:26" ht="21" customHeight="1">
      <c r="A2541" s="27">
        <f>IF($B2541="","",COUNTA($B$13:$B2541))</f>
        <v>0</v>
      </c>
      <c r="B2541" s="28"/>
      <c r="C2541" s="28"/>
      <c r="D2541" s="29"/>
      <c r="E2541" s="29"/>
      <c r="F2541" s="29"/>
      <c r="G2541" s="28"/>
      <c r="H2541" s="28"/>
      <c r="I2541" s="30">
        <f>IF($H2541="","",IFERROR(VLOOKUP($H2541,AcctTbl,2,0),"کد ناشناخته"))</f>
        <v>0</v>
      </c>
      <c r="J2541" s="27">
        <f>IF($H2541="","",IFERROR(VLOOKUP($H2541,AcctTbl,3,0),""))</f>
        <v>0</v>
      </c>
      <c r="K2541" s="29"/>
      <c r="L2541" s="28"/>
      <c r="M2541" s="31"/>
      <c r="N2541" s="29"/>
      <c r="O2541" s="32">
        <f>IF($B2541="",0,IF($U2541="IN",N($M2541),0))</f>
        <v>0</v>
      </c>
      <c r="P2541" s="32">
        <f>IF($B2541="",0,IF(OR($U2541="OUT",$U2541="TRF"),N($M2541),0))</f>
        <v>0</v>
      </c>
      <c r="Q2541" s="32">
        <f>IF($B2541="",0,IF(OR($U2541="OUT",$U2541="TRF"),N($M2541),0))</f>
        <v>0</v>
      </c>
      <c r="R2541" s="32">
        <f>IF($B2541="",0,IF($U2541="IN",N($M2541),0))</f>
        <v>0</v>
      </c>
      <c r="S2541" s="33">
        <f>IF($B2541="","",IF($M2541="","⚠ مبلغ",IF($E2541="","⚠ بانک عامل",IF(AND($U2541="TRF",$F2541=""),"⚠ بانک مقصد",IF(AND($V2541&lt;&gt;"NONE",$V2541&lt;&gt;"",$Z2541=""),"⚠ طرف حساب","✓")))))</f>
        <v>0</v>
      </c>
      <c r="T2541" s="29"/>
      <c r="U2541" s="27">
        <f>IFERROR(VLOOKUP($D2541,BankOpTbl,2,0),"")</f>
        <v>0</v>
      </c>
      <c r="V2541" s="27">
        <f>IFERROR(VLOOKUP($D2541,BankOpTbl,3,0),"")</f>
        <v>0</v>
      </c>
      <c r="W2541" s="27">
        <f>IFERROR(VLOOKUP($D2541,BankOpTbl,4,0),"")</f>
        <v>0</v>
      </c>
      <c r="X2541" s="27">
        <f>IF($E2541="","",IFERROR(VLOOKUP($E2541,BankTbl,4,0),""))</f>
        <v>0</v>
      </c>
      <c r="Y2541" s="27">
        <f>IF($F2541="","",IFERROR(VLOOKUP($F2541,BankTbl,4,0),""))</f>
        <v>0</v>
      </c>
      <c r="Z2541" s="27">
        <f>IF($B2541="","",IF($V2541="PICK",LEFT($N2541,5),IF($V2541="FIXED",$W2541,IF($V2541="CODE",$H2541,""))))</f>
        <v>0</v>
      </c>
    </row>
    <row r="2542" spans="1:26" ht="21" customHeight="1">
      <c r="A2542" s="27">
        <f>IF($B2542="","",COUNTA($B$13:$B2542))</f>
        <v>0</v>
      </c>
      <c r="B2542" s="28"/>
      <c r="C2542" s="28"/>
      <c r="D2542" s="29"/>
      <c r="E2542" s="29"/>
      <c r="F2542" s="29"/>
      <c r="G2542" s="28"/>
      <c r="H2542" s="28"/>
      <c r="I2542" s="30">
        <f>IF($H2542="","",IFERROR(VLOOKUP($H2542,AcctTbl,2,0),"کد ناشناخته"))</f>
        <v>0</v>
      </c>
      <c r="J2542" s="27">
        <f>IF($H2542="","",IFERROR(VLOOKUP($H2542,AcctTbl,3,0),""))</f>
        <v>0</v>
      </c>
      <c r="K2542" s="29"/>
      <c r="L2542" s="28"/>
      <c r="M2542" s="31"/>
      <c r="N2542" s="29"/>
      <c r="O2542" s="32">
        <f>IF($B2542="",0,IF($U2542="IN",N($M2542),0))</f>
        <v>0</v>
      </c>
      <c r="P2542" s="32">
        <f>IF($B2542="",0,IF(OR($U2542="OUT",$U2542="TRF"),N($M2542),0))</f>
        <v>0</v>
      </c>
      <c r="Q2542" s="32">
        <f>IF($B2542="",0,IF(OR($U2542="OUT",$U2542="TRF"),N($M2542),0))</f>
        <v>0</v>
      </c>
      <c r="R2542" s="32">
        <f>IF($B2542="",0,IF($U2542="IN",N($M2542),0))</f>
        <v>0</v>
      </c>
      <c r="S2542" s="33">
        <f>IF($B2542="","",IF($M2542="","⚠ مبلغ",IF($E2542="","⚠ بانک عامل",IF(AND($U2542="TRF",$F2542=""),"⚠ بانک مقصد",IF(AND($V2542&lt;&gt;"NONE",$V2542&lt;&gt;"",$Z2542=""),"⚠ طرف حساب","✓")))))</f>
        <v>0</v>
      </c>
      <c r="T2542" s="29"/>
      <c r="U2542" s="27">
        <f>IFERROR(VLOOKUP($D2542,BankOpTbl,2,0),"")</f>
        <v>0</v>
      </c>
      <c r="V2542" s="27">
        <f>IFERROR(VLOOKUP($D2542,BankOpTbl,3,0),"")</f>
        <v>0</v>
      </c>
      <c r="W2542" s="27">
        <f>IFERROR(VLOOKUP($D2542,BankOpTbl,4,0),"")</f>
        <v>0</v>
      </c>
      <c r="X2542" s="27">
        <f>IF($E2542="","",IFERROR(VLOOKUP($E2542,BankTbl,4,0),""))</f>
        <v>0</v>
      </c>
      <c r="Y2542" s="27">
        <f>IF($F2542="","",IFERROR(VLOOKUP($F2542,BankTbl,4,0),""))</f>
        <v>0</v>
      </c>
      <c r="Z2542" s="27">
        <f>IF($B2542="","",IF($V2542="PICK",LEFT($N2542,5),IF($V2542="FIXED",$W2542,IF($V2542="CODE",$H2542,""))))</f>
        <v>0</v>
      </c>
    </row>
    <row r="2543" spans="1:26" ht="21" customHeight="1">
      <c r="A2543" s="27">
        <f>IF($B2543="","",COUNTA($B$13:$B2543))</f>
        <v>0</v>
      </c>
      <c r="B2543" s="28"/>
      <c r="C2543" s="28"/>
      <c r="D2543" s="29"/>
      <c r="E2543" s="29"/>
      <c r="F2543" s="29"/>
      <c r="G2543" s="28"/>
      <c r="H2543" s="28"/>
      <c r="I2543" s="30">
        <f>IF($H2543="","",IFERROR(VLOOKUP($H2543,AcctTbl,2,0),"کد ناشناخته"))</f>
        <v>0</v>
      </c>
      <c r="J2543" s="27">
        <f>IF($H2543="","",IFERROR(VLOOKUP($H2543,AcctTbl,3,0),""))</f>
        <v>0</v>
      </c>
      <c r="K2543" s="29"/>
      <c r="L2543" s="28"/>
      <c r="M2543" s="31"/>
      <c r="N2543" s="29"/>
      <c r="O2543" s="32">
        <f>IF($B2543="",0,IF($U2543="IN",N($M2543),0))</f>
        <v>0</v>
      </c>
      <c r="P2543" s="32">
        <f>IF($B2543="",0,IF(OR($U2543="OUT",$U2543="TRF"),N($M2543),0))</f>
        <v>0</v>
      </c>
      <c r="Q2543" s="32">
        <f>IF($B2543="",0,IF(OR($U2543="OUT",$U2543="TRF"),N($M2543),0))</f>
        <v>0</v>
      </c>
      <c r="R2543" s="32">
        <f>IF($B2543="",0,IF($U2543="IN",N($M2543),0))</f>
        <v>0</v>
      </c>
      <c r="S2543" s="33">
        <f>IF($B2543="","",IF($M2543="","⚠ مبلغ",IF($E2543="","⚠ بانک عامل",IF(AND($U2543="TRF",$F2543=""),"⚠ بانک مقصد",IF(AND($V2543&lt;&gt;"NONE",$V2543&lt;&gt;"",$Z2543=""),"⚠ طرف حساب","✓")))))</f>
        <v>0</v>
      </c>
      <c r="T2543" s="29"/>
      <c r="U2543" s="27">
        <f>IFERROR(VLOOKUP($D2543,BankOpTbl,2,0),"")</f>
        <v>0</v>
      </c>
      <c r="V2543" s="27">
        <f>IFERROR(VLOOKUP($D2543,BankOpTbl,3,0),"")</f>
        <v>0</v>
      </c>
      <c r="W2543" s="27">
        <f>IFERROR(VLOOKUP($D2543,BankOpTbl,4,0),"")</f>
        <v>0</v>
      </c>
      <c r="X2543" s="27">
        <f>IF($E2543="","",IFERROR(VLOOKUP($E2543,BankTbl,4,0),""))</f>
        <v>0</v>
      </c>
      <c r="Y2543" s="27">
        <f>IF($F2543="","",IFERROR(VLOOKUP($F2543,BankTbl,4,0),""))</f>
        <v>0</v>
      </c>
      <c r="Z2543" s="27">
        <f>IF($B2543="","",IF($V2543="PICK",LEFT($N2543,5),IF($V2543="FIXED",$W2543,IF($V2543="CODE",$H2543,""))))</f>
        <v>0</v>
      </c>
    </row>
    <row r="2544" spans="1:26" ht="21" customHeight="1">
      <c r="A2544" s="27">
        <f>IF($B2544="","",COUNTA($B$13:$B2544))</f>
        <v>0</v>
      </c>
      <c r="B2544" s="28"/>
      <c r="C2544" s="28"/>
      <c r="D2544" s="29"/>
      <c r="E2544" s="29"/>
      <c r="F2544" s="29"/>
      <c r="G2544" s="28"/>
      <c r="H2544" s="28"/>
      <c r="I2544" s="30">
        <f>IF($H2544="","",IFERROR(VLOOKUP($H2544,AcctTbl,2,0),"کد ناشناخته"))</f>
        <v>0</v>
      </c>
      <c r="J2544" s="27">
        <f>IF($H2544="","",IFERROR(VLOOKUP($H2544,AcctTbl,3,0),""))</f>
        <v>0</v>
      </c>
      <c r="K2544" s="29"/>
      <c r="L2544" s="28"/>
      <c r="M2544" s="31"/>
      <c r="N2544" s="29"/>
      <c r="O2544" s="32">
        <f>IF($B2544="",0,IF($U2544="IN",N($M2544),0))</f>
        <v>0</v>
      </c>
      <c r="P2544" s="32">
        <f>IF($B2544="",0,IF(OR($U2544="OUT",$U2544="TRF"),N($M2544),0))</f>
        <v>0</v>
      </c>
      <c r="Q2544" s="32">
        <f>IF($B2544="",0,IF(OR($U2544="OUT",$U2544="TRF"),N($M2544),0))</f>
        <v>0</v>
      </c>
      <c r="R2544" s="32">
        <f>IF($B2544="",0,IF($U2544="IN",N($M2544),0))</f>
        <v>0</v>
      </c>
      <c r="S2544" s="33">
        <f>IF($B2544="","",IF($M2544="","⚠ مبلغ",IF($E2544="","⚠ بانک عامل",IF(AND($U2544="TRF",$F2544=""),"⚠ بانک مقصد",IF(AND($V2544&lt;&gt;"NONE",$V2544&lt;&gt;"",$Z2544=""),"⚠ طرف حساب","✓")))))</f>
        <v>0</v>
      </c>
      <c r="T2544" s="29"/>
      <c r="U2544" s="27">
        <f>IFERROR(VLOOKUP($D2544,BankOpTbl,2,0),"")</f>
        <v>0</v>
      </c>
      <c r="V2544" s="27">
        <f>IFERROR(VLOOKUP($D2544,BankOpTbl,3,0),"")</f>
        <v>0</v>
      </c>
      <c r="W2544" s="27">
        <f>IFERROR(VLOOKUP($D2544,BankOpTbl,4,0),"")</f>
        <v>0</v>
      </c>
      <c r="X2544" s="27">
        <f>IF($E2544="","",IFERROR(VLOOKUP($E2544,BankTbl,4,0),""))</f>
        <v>0</v>
      </c>
      <c r="Y2544" s="27">
        <f>IF($F2544="","",IFERROR(VLOOKUP($F2544,BankTbl,4,0),""))</f>
        <v>0</v>
      </c>
      <c r="Z2544" s="27">
        <f>IF($B2544="","",IF($V2544="PICK",LEFT($N2544,5),IF($V2544="FIXED",$W2544,IF($V2544="CODE",$H2544,""))))</f>
        <v>0</v>
      </c>
    </row>
    <row r="2545" spans="1:26" ht="21" customHeight="1">
      <c r="A2545" s="27">
        <f>IF($B2545="","",COUNTA($B$13:$B2545))</f>
        <v>0</v>
      </c>
      <c r="B2545" s="28"/>
      <c r="C2545" s="28"/>
      <c r="D2545" s="29"/>
      <c r="E2545" s="29"/>
      <c r="F2545" s="29"/>
      <c r="G2545" s="28"/>
      <c r="H2545" s="28"/>
      <c r="I2545" s="30">
        <f>IF($H2545="","",IFERROR(VLOOKUP($H2545,AcctTbl,2,0),"کد ناشناخته"))</f>
        <v>0</v>
      </c>
      <c r="J2545" s="27">
        <f>IF($H2545="","",IFERROR(VLOOKUP($H2545,AcctTbl,3,0),""))</f>
        <v>0</v>
      </c>
      <c r="K2545" s="29"/>
      <c r="L2545" s="28"/>
      <c r="M2545" s="31"/>
      <c r="N2545" s="29"/>
      <c r="O2545" s="32">
        <f>IF($B2545="",0,IF($U2545="IN",N($M2545),0))</f>
        <v>0</v>
      </c>
      <c r="P2545" s="32">
        <f>IF($B2545="",0,IF(OR($U2545="OUT",$U2545="TRF"),N($M2545),0))</f>
        <v>0</v>
      </c>
      <c r="Q2545" s="32">
        <f>IF($B2545="",0,IF(OR($U2545="OUT",$U2545="TRF"),N($M2545),0))</f>
        <v>0</v>
      </c>
      <c r="R2545" s="32">
        <f>IF($B2545="",0,IF($U2545="IN",N($M2545),0))</f>
        <v>0</v>
      </c>
      <c r="S2545" s="33">
        <f>IF($B2545="","",IF($M2545="","⚠ مبلغ",IF($E2545="","⚠ بانک عامل",IF(AND($U2545="TRF",$F2545=""),"⚠ بانک مقصد",IF(AND($V2545&lt;&gt;"NONE",$V2545&lt;&gt;"",$Z2545=""),"⚠ طرف حساب","✓")))))</f>
        <v>0</v>
      </c>
      <c r="T2545" s="29"/>
      <c r="U2545" s="27">
        <f>IFERROR(VLOOKUP($D2545,BankOpTbl,2,0),"")</f>
        <v>0</v>
      </c>
      <c r="V2545" s="27">
        <f>IFERROR(VLOOKUP($D2545,BankOpTbl,3,0),"")</f>
        <v>0</v>
      </c>
      <c r="W2545" s="27">
        <f>IFERROR(VLOOKUP($D2545,BankOpTbl,4,0),"")</f>
        <v>0</v>
      </c>
      <c r="X2545" s="27">
        <f>IF($E2545="","",IFERROR(VLOOKUP($E2545,BankTbl,4,0),""))</f>
        <v>0</v>
      </c>
      <c r="Y2545" s="27">
        <f>IF($F2545="","",IFERROR(VLOOKUP($F2545,BankTbl,4,0),""))</f>
        <v>0</v>
      </c>
      <c r="Z2545" s="27">
        <f>IF($B2545="","",IF($V2545="PICK",LEFT($N2545,5),IF($V2545="FIXED",$W2545,IF($V2545="CODE",$H2545,""))))</f>
        <v>0</v>
      </c>
    </row>
    <row r="2546" spans="1:26" ht="21" customHeight="1">
      <c r="A2546" s="27">
        <f>IF($B2546="","",COUNTA($B$13:$B2546))</f>
        <v>0</v>
      </c>
      <c r="B2546" s="28"/>
      <c r="C2546" s="28"/>
      <c r="D2546" s="29"/>
      <c r="E2546" s="29"/>
      <c r="F2546" s="29"/>
      <c r="G2546" s="28"/>
      <c r="H2546" s="28"/>
      <c r="I2546" s="30">
        <f>IF($H2546="","",IFERROR(VLOOKUP($H2546,AcctTbl,2,0),"کد ناشناخته"))</f>
        <v>0</v>
      </c>
      <c r="J2546" s="27">
        <f>IF($H2546="","",IFERROR(VLOOKUP($H2546,AcctTbl,3,0),""))</f>
        <v>0</v>
      </c>
      <c r="K2546" s="29"/>
      <c r="L2546" s="28"/>
      <c r="M2546" s="31"/>
      <c r="N2546" s="29"/>
      <c r="O2546" s="32">
        <f>IF($B2546="",0,IF($U2546="IN",N($M2546),0))</f>
        <v>0</v>
      </c>
      <c r="P2546" s="32">
        <f>IF($B2546="",0,IF(OR($U2546="OUT",$U2546="TRF"),N($M2546),0))</f>
        <v>0</v>
      </c>
      <c r="Q2546" s="32">
        <f>IF($B2546="",0,IF(OR($U2546="OUT",$U2546="TRF"),N($M2546),0))</f>
        <v>0</v>
      </c>
      <c r="R2546" s="32">
        <f>IF($B2546="",0,IF($U2546="IN",N($M2546),0))</f>
        <v>0</v>
      </c>
      <c r="S2546" s="33">
        <f>IF($B2546="","",IF($M2546="","⚠ مبلغ",IF($E2546="","⚠ بانک عامل",IF(AND($U2546="TRF",$F2546=""),"⚠ بانک مقصد",IF(AND($V2546&lt;&gt;"NONE",$V2546&lt;&gt;"",$Z2546=""),"⚠ طرف حساب","✓")))))</f>
        <v>0</v>
      </c>
      <c r="T2546" s="29"/>
      <c r="U2546" s="27">
        <f>IFERROR(VLOOKUP($D2546,BankOpTbl,2,0),"")</f>
        <v>0</v>
      </c>
      <c r="V2546" s="27">
        <f>IFERROR(VLOOKUP($D2546,BankOpTbl,3,0),"")</f>
        <v>0</v>
      </c>
      <c r="W2546" s="27">
        <f>IFERROR(VLOOKUP($D2546,BankOpTbl,4,0),"")</f>
        <v>0</v>
      </c>
      <c r="X2546" s="27">
        <f>IF($E2546="","",IFERROR(VLOOKUP($E2546,BankTbl,4,0),""))</f>
        <v>0</v>
      </c>
      <c r="Y2546" s="27">
        <f>IF($F2546="","",IFERROR(VLOOKUP($F2546,BankTbl,4,0),""))</f>
        <v>0</v>
      </c>
      <c r="Z2546" s="27">
        <f>IF($B2546="","",IF($V2546="PICK",LEFT($N2546,5),IF($V2546="FIXED",$W2546,IF($V2546="CODE",$H2546,""))))</f>
        <v>0</v>
      </c>
    </row>
    <row r="2547" spans="1:26" ht="21" customHeight="1">
      <c r="A2547" s="27">
        <f>IF($B2547="","",COUNTA($B$13:$B2547))</f>
        <v>0</v>
      </c>
      <c r="B2547" s="28"/>
      <c r="C2547" s="28"/>
      <c r="D2547" s="29"/>
      <c r="E2547" s="29"/>
      <c r="F2547" s="29"/>
      <c r="G2547" s="28"/>
      <c r="H2547" s="28"/>
      <c r="I2547" s="30">
        <f>IF($H2547="","",IFERROR(VLOOKUP($H2547,AcctTbl,2,0),"کد ناشناخته"))</f>
        <v>0</v>
      </c>
      <c r="J2547" s="27">
        <f>IF($H2547="","",IFERROR(VLOOKUP($H2547,AcctTbl,3,0),""))</f>
        <v>0</v>
      </c>
      <c r="K2547" s="29"/>
      <c r="L2547" s="28"/>
      <c r="M2547" s="31"/>
      <c r="N2547" s="29"/>
      <c r="O2547" s="32">
        <f>IF($B2547="",0,IF($U2547="IN",N($M2547),0))</f>
        <v>0</v>
      </c>
      <c r="P2547" s="32">
        <f>IF($B2547="",0,IF(OR($U2547="OUT",$U2547="TRF"),N($M2547),0))</f>
        <v>0</v>
      </c>
      <c r="Q2547" s="32">
        <f>IF($B2547="",0,IF(OR($U2547="OUT",$U2547="TRF"),N($M2547),0))</f>
        <v>0</v>
      </c>
      <c r="R2547" s="32">
        <f>IF($B2547="",0,IF($U2547="IN",N($M2547),0))</f>
        <v>0</v>
      </c>
      <c r="S2547" s="33">
        <f>IF($B2547="","",IF($M2547="","⚠ مبلغ",IF($E2547="","⚠ بانک عامل",IF(AND($U2547="TRF",$F2547=""),"⚠ بانک مقصد",IF(AND($V2547&lt;&gt;"NONE",$V2547&lt;&gt;"",$Z2547=""),"⚠ طرف حساب","✓")))))</f>
        <v>0</v>
      </c>
      <c r="T2547" s="29"/>
      <c r="U2547" s="27">
        <f>IFERROR(VLOOKUP($D2547,BankOpTbl,2,0),"")</f>
        <v>0</v>
      </c>
      <c r="V2547" s="27">
        <f>IFERROR(VLOOKUP($D2547,BankOpTbl,3,0),"")</f>
        <v>0</v>
      </c>
      <c r="W2547" s="27">
        <f>IFERROR(VLOOKUP($D2547,BankOpTbl,4,0),"")</f>
        <v>0</v>
      </c>
      <c r="X2547" s="27">
        <f>IF($E2547="","",IFERROR(VLOOKUP($E2547,BankTbl,4,0),""))</f>
        <v>0</v>
      </c>
      <c r="Y2547" s="27">
        <f>IF($F2547="","",IFERROR(VLOOKUP($F2547,BankTbl,4,0),""))</f>
        <v>0</v>
      </c>
      <c r="Z2547" s="27">
        <f>IF($B2547="","",IF($V2547="PICK",LEFT($N2547,5),IF($V2547="FIXED",$W2547,IF($V2547="CODE",$H2547,""))))</f>
        <v>0</v>
      </c>
    </row>
    <row r="2548" spans="1:26" ht="21" customHeight="1">
      <c r="A2548" s="27">
        <f>IF($B2548="","",COUNTA($B$13:$B2548))</f>
        <v>0</v>
      </c>
      <c r="B2548" s="28"/>
      <c r="C2548" s="28"/>
      <c r="D2548" s="29"/>
      <c r="E2548" s="29"/>
      <c r="F2548" s="29"/>
      <c r="G2548" s="28"/>
      <c r="H2548" s="28"/>
      <c r="I2548" s="30">
        <f>IF($H2548="","",IFERROR(VLOOKUP($H2548,AcctTbl,2,0),"کد ناشناخته"))</f>
        <v>0</v>
      </c>
      <c r="J2548" s="27">
        <f>IF($H2548="","",IFERROR(VLOOKUP($H2548,AcctTbl,3,0),""))</f>
        <v>0</v>
      </c>
      <c r="K2548" s="29"/>
      <c r="L2548" s="28"/>
      <c r="M2548" s="31"/>
      <c r="N2548" s="29"/>
      <c r="O2548" s="32">
        <f>IF($B2548="",0,IF($U2548="IN",N($M2548),0))</f>
        <v>0</v>
      </c>
      <c r="P2548" s="32">
        <f>IF($B2548="",0,IF(OR($U2548="OUT",$U2548="TRF"),N($M2548),0))</f>
        <v>0</v>
      </c>
      <c r="Q2548" s="32">
        <f>IF($B2548="",0,IF(OR($U2548="OUT",$U2548="TRF"),N($M2548),0))</f>
        <v>0</v>
      </c>
      <c r="R2548" s="32">
        <f>IF($B2548="",0,IF($U2548="IN",N($M2548),0))</f>
        <v>0</v>
      </c>
      <c r="S2548" s="33">
        <f>IF($B2548="","",IF($M2548="","⚠ مبلغ",IF($E2548="","⚠ بانک عامل",IF(AND($U2548="TRF",$F2548=""),"⚠ بانک مقصد",IF(AND($V2548&lt;&gt;"NONE",$V2548&lt;&gt;"",$Z2548=""),"⚠ طرف حساب","✓")))))</f>
        <v>0</v>
      </c>
      <c r="T2548" s="29"/>
      <c r="U2548" s="27">
        <f>IFERROR(VLOOKUP($D2548,BankOpTbl,2,0),"")</f>
        <v>0</v>
      </c>
      <c r="V2548" s="27">
        <f>IFERROR(VLOOKUP($D2548,BankOpTbl,3,0),"")</f>
        <v>0</v>
      </c>
      <c r="W2548" s="27">
        <f>IFERROR(VLOOKUP($D2548,BankOpTbl,4,0),"")</f>
        <v>0</v>
      </c>
      <c r="X2548" s="27">
        <f>IF($E2548="","",IFERROR(VLOOKUP($E2548,BankTbl,4,0),""))</f>
        <v>0</v>
      </c>
      <c r="Y2548" s="27">
        <f>IF($F2548="","",IFERROR(VLOOKUP($F2548,BankTbl,4,0),""))</f>
        <v>0</v>
      </c>
      <c r="Z2548" s="27">
        <f>IF($B2548="","",IF($V2548="PICK",LEFT($N2548,5),IF($V2548="FIXED",$W2548,IF($V2548="CODE",$H2548,""))))</f>
        <v>0</v>
      </c>
    </row>
    <row r="2549" spans="1:26" ht="21" customHeight="1">
      <c r="A2549" s="27">
        <f>IF($B2549="","",COUNTA($B$13:$B2549))</f>
        <v>0</v>
      </c>
      <c r="B2549" s="28"/>
      <c r="C2549" s="28"/>
      <c r="D2549" s="29"/>
      <c r="E2549" s="29"/>
      <c r="F2549" s="29"/>
      <c r="G2549" s="28"/>
      <c r="H2549" s="28"/>
      <c r="I2549" s="30">
        <f>IF($H2549="","",IFERROR(VLOOKUP($H2549,AcctTbl,2,0),"کد ناشناخته"))</f>
        <v>0</v>
      </c>
      <c r="J2549" s="27">
        <f>IF($H2549="","",IFERROR(VLOOKUP($H2549,AcctTbl,3,0),""))</f>
        <v>0</v>
      </c>
      <c r="K2549" s="29"/>
      <c r="L2549" s="28"/>
      <c r="M2549" s="31"/>
      <c r="N2549" s="29"/>
      <c r="O2549" s="32">
        <f>IF($B2549="",0,IF($U2549="IN",N($M2549),0))</f>
        <v>0</v>
      </c>
      <c r="P2549" s="32">
        <f>IF($B2549="",0,IF(OR($U2549="OUT",$U2549="TRF"),N($M2549),0))</f>
        <v>0</v>
      </c>
      <c r="Q2549" s="32">
        <f>IF($B2549="",0,IF(OR($U2549="OUT",$U2549="TRF"),N($M2549),0))</f>
        <v>0</v>
      </c>
      <c r="R2549" s="32">
        <f>IF($B2549="",0,IF($U2549="IN",N($M2549),0))</f>
        <v>0</v>
      </c>
      <c r="S2549" s="33">
        <f>IF($B2549="","",IF($M2549="","⚠ مبلغ",IF($E2549="","⚠ بانک عامل",IF(AND($U2549="TRF",$F2549=""),"⚠ بانک مقصد",IF(AND($V2549&lt;&gt;"NONE",$V2549&lt;&gt;"",$Z2549=""),"⚠ طرف حساب","✓")))))</f>
        <v>0</v>
      </c>
      <c r="T2549" s="29"/>
      <c r="U2549" s="27">
        <f>IFERROR(VLOOKUP($D2549,BankOpTbl,2,0),"")</f>
        <v>0</v>
      </c>
      <c r="V2549" s="27">
        <f>IFERROR(VLOOKUP($D2549,BankOpTbl,3,0),"")</f>
        <v>0</v>
      </c>
      <c r="W2549" s="27">
        <f>IFERROR(VLOOKUP($D2549,BankOpTbl,4,0),"")</f>
        <v>0</v>
      </c>
      <c r="X2549" s="27">
        <f>IF($E2549="","",IFERROR(VLOOKUP($E2549,BankTbl,4,0),""))</f>
        <v>0</v>
      </c>
      <c r="Y2549" s="27">
        <f>IF($F2549="","",IFERROR(VLOOKUP($F2549,BankTbl,4,0),""))</f>
        <v>0</v>
      </c>
      <c r="Z2549" s="27">
        <f>IF($B2549="","",IF($V2549="PICK",LEFT($N2549,5),IF($V2549="FIXED",$W2549,IF($V2549="CODE",$H2549,""))))</f>
        <v>0</v>
      </c>
    </row>
    <row r="2550" spans="1:26" ht="21" customHeight="1">
      <c r="A2550" s="27">
        <f>IF($B2550="","",COUNTA($B$13:$B2550))</f>
        <v>0</v>
      </c>
      <c r="B2550" s="28"/>
      <c r="C2550" s="28"/>
      <c r="D2550" s="29"/>
      <c r="E2550" s="29"/>
      <c r="F2550" s="29"/>
      <c r="G2550" s="28"/>
      <c r="H2550" s="28"/>
      <c r="I2550" s="30">
        <f>IF($H2550="","",IFERROR(VLOOKUP($H2550,AcctTbl,2,0),"کد ناشناخته"))</f>
        <v>0</v>
      </c>
      <c r="J2550" s="27">
        <f>IF($H2550="","",IFERROR(VLOOKUP($H2550,AcctTbl,3,0),""))</f>
        <v>0</v>
      </c>
      <c r="K2550" s="29"/>
      <c r="L2550" s="28"/>
      <c r="M2550" s="31"/>
      <c r="N2550" s="29"/>
      <c r="O2550" s="32">
        <f>IF($B2550="",0,IF($U2550="IN",N($M2550),0))</f>
        <v>0</v>
      </c>
      <c r="P2550" s="32">
        <f>IF($B2550="",0,IF(OR($U2550="OUT",$U2550="TRF"),N($M2550),0))</f>
        <v>0</v>
      </c>
      <c r="Q2550" s="32">
        <f>IF($B2550="",0,IF(OR($U2550="OUT",$U2550="TRF"),N($M2550),0))</f>
        <v>0</v>
      </c>
      <c r="R2550" s="32">
        <f>IF($B2550="",0,IF($U2550="IN",N($M2550),0))</f>
        <v>0</v>
      </c>
      <c r="S2550" s="33">
        <f>IF($B2550="","",IF($M2550="","⚠ مبلغ",IF($E2550="","⚠ بانک عامل",IF(AND($U2550="TRF",$F2550=""),"⚠ بانک مقصد",IF(AND($V2550&lt;&gt;"NONE",$V2550&lt;&gt;"",$Z2550=""),"⚠ طرف حساب","✓")))))</f>
        <v>0</v>
      </c>
      <c r="T2550" s="29"/>
      <c r="U2550" s="27">
        <f>IFERROR(VLOOKUP($D2550,BankOpTbl,2,0),"")</f>
        <v>0</v>
      </c>
      <c r="V2550" s="27">
        <f>IFERROR(VLOOKUP($D2550,BankOpTbl,3,0),"")</f>
        <v>0</v>
      </c>
      <c r="W2550" s="27">
        <f>IFERROR(VLOOKUP($D2550,BankOpTbl,4,0),"")</f>
        <v>0</v>
      </c>
      <c r="X2550" s="27">
        <f>IF($E2550="","",IFERROR(VLOOKUP($E2550,BankTbl,4,0),""))</f>
        <v>0</v>
      </c>
      <c r="Y2550" s="27">
        <f>IF($F2550="","",IFERROR(VLOOKUP($F2550,BankTbl,4,0),""))</f>
        <v>0</v>
      </c>
      <c r="Z2550" s="27">
        <f>IF($B2550="","",IF($V2550="PICK",LEFT($N2550,5),IF($V2550="FIXED",$W2550,IF($V2550="CODE",$H2550,""))))</f>
        <v>0</v>
      </c>
    </row>
    <row r="2551" spans="1:26" ht="21" customHeight="1">
      <c r="A2551" s="27">
        <f>IF($B2551="","",COUNTA($B$13:$B2551))</f>
        <v>0</v>
      </c>
      <c r="B2551" s="28"/>
      <c r="C2551" s="28"/>
      <c r="D2551" s="29"/>
      <c r="E2551" s="29"/>
      <c r="F2551" s="29"/>
      <c r="G2551" s="28"/>
      <c r="H2551" s="28"/>
      <c r="I2551" s="30">
        <f>IF($H2551="","",IFERROR(VLOOKUP($H2551,AcctTbl,2,0),"کد ناشناخته"))</f>
        <v>0</v>
      </c>
      <c r="J2551" s="27">
        <f>IF($H2551="","",IFERROR(VLOOKUP($H2551,AcctTbl,3,0),""))</f>
        <v>0</v>
      </c>
      <c r="K2551" s="29"/>
      <c r="L2551" s="28"/>
      <c r="M2551" s="31"/>
      <c r="N2551" s="29"/>
      <c r="O2551" s="32">
        <f>IF($B2551="",0,IF($U2551="IN",N($M2551),0))</f>
        <v>0</v>
      </c>
      <c r="P2551" s="32">
        <f>IF($B2551="",0,IF(OR($U2551="OUT",$U2551="TRF"),N($M2551),0))</f>
        <v>0</v>
      </c>
      <c r="Q2551" s="32">
        <f>IF($B2551="",0,IF(OR($U2551="OUT",$U2551="TRF"),N($M2551),0))</f>
        <v>0</v>
      </c>
      <c r="R2551" s="32">
        <f>IF($B2551="",0,IF($U2551="IN",N($M2551),0))</f>
        <v>0</v>
      </c>
      <c r="S2551" s="33">
        <f>IF($B2551="","",IF($M2551="","⚠ مبلغ",IF($E2551="","⚠ بانک عامل",IF(AND($U2551="TRF",$F2551=""),"⚠ بانک مقصد",IF(AND($V2551&lt;&gt;"NONE",$V2551&lt;&gt;"",$Z2551=""),"⚠ طرف حساب","✓")))))</f>
        <v>0</v>
      </c>
      <c r="T2551" s="29"/>
      <c r="U2551" s="27">
        <f>IFERROR(VLOOKUP($D2551,BankOpTbl,2,0),"")</f>
        <v>0</v>
      </c>
      <c r="V2551" s="27">
        <f>IFERROR(VLOOKUP($D2551,BankOpTbl,3,0),"")</f>
        <v>0</v>
      </c>
      <c r="W2551" s="27">
        <f>IFERROR(VLOOKUP($D2551,BankOpTbl,4,0),"")</f>
        <v>0</v>
      </c>
      <c r="X2551" s="27">
        <f>IF($E2551="","",IFERROR(VLOOKUP($E2551,BankTbl,4,0),""))</f>
        <v>0</v>
      </c>
      <c r="Y2551" s="27">
        <f>IF($F2551="","",IFERROR(VLOOKUP($F2551,BankTbl,4,0),""))</f>
        <v>0</v>
      </c>
      <c r="Z2551" s="27">
        <f>IF($B2551="","",IF($V2551="PICK",LEFT($N2551,5),IF($V2551="FIXED",$W2551,IF($V2551="CODE",$H2551,""))))</f>
        <v>0</v>
      </c>
    </row>
    <row r="2552" spans="1:26" ht="21" customHeight="1">
      <c r="A2552" s="27">
        <f>IF($B2552="","",COUNTA($B$13:$B2552))</f>
        <v>0</v>
      </c>
      <c r="B2552" s="28"/>
      <c r="C2552" s="28"/>
      <c r="D2552" s="29"/>
      <c r="E2552" s="29"/>
      <c r="F2552" s="29"/>
      <c r="G2552" s="28"/>
      <c r="H2552" s="28"/>
      <c r="I2552" s="30">
        <f>IF($H2552="","",IFERROR(VLOOKUP($H2552,AcctTbl,2,0),"کد ناشناخته"))</f>
        <v>0</v>
      </c>
      <c r="J2552" s="27">
        <f>IF($H2552="","",IFERROR(VLOOKUP($H2552,AcctTbl,3,0),""))</f>
        <v>0</v>
      </c>
      <c r="K2552" s="29"/>
      <c r="L2552" s="28"/>
      <c r="M2552" s="31"/>
      <c r="N2552" s="29"/>
      <c r="O2552" s="32">
        <f>IF($B2552="",0,IF($U2552="IN",N($M2552),0))</f>
        <v>0</v>
      </c>
      <c r="P2552" s="32">
        <f>IF($B2552="",0,IF(OR($U2552="OUT",$U2552="TRF"),N($M2552),0))</f>
        <v>0</v>
      </c>
      <c r="Q2552" s="32">
        <f>IF($B2552="",0,IF(OR($U2552="OUT",$U2552="TRF"),N($M2552),0))</f>
        <v>0</v>
      </c>
      <c r="R2552" s="32">
        <f>IF($B2552="",0,IF($U2552="IN",N($M2552),0))</f>
        <v>0</v>
      </c>
      <c r="S2552" s="33">
        <f>IF($B2552="","",IF($M2552="","⚠ مبلغ",IF($E2552="","⚠ بانک عامل",IF(AND($U2552="TRF",$F2552=""),"⚠ بانک مقصد",IF(AND($V2552&lt;&gt;"NONE",$V2552&lt;&gt;"",$Z2552=""),"⚠ طرف حساب","✓")))))</f>
        <v>0</v>
      </c>
      <c r="T2552" s="29"/>
      <c r="U2552" s="27">
        <f>IFERROR(VLOOKUP($D2552,BankOpTbl,2,0),"")</f>
        <v>0</v>
      </c>
      <c r="V2552" s="27">
        <f>IFERROR(VLOOKUP($D2552,BankOpTbl,3,0),"")</f>
        <v>0</v>
      </c>
      <c r="W2552" s="27">
        <f>IFERROR(VLOOKUP($D2552,BankOpTbl,4,0),"")</f>
        <v>0</v>
      </c>
      <c r="X2552" s="27">
        <f>IF($E2552="","",IFERROR(VLOOKUP($E2552,BankTbl,4,0),""))</f>
        <v>0</v>
      </c>
      <c r="Y2552" s="27">
        <f>IF($F2552="","",IFERROR(VLOOKUP($F2552,BankTbl,4,0),""))</f>
        <v>0</v>
      </c>
      <c r="Z2552" s="27">
        <f>IF($B2552="","",IF($V2552="PICK",LEFT($N2552,5),IF($V2552="FIXED",$W2552,IF($V2552="CODE",$H2552,""))))</f>
        <v>0</v>
      </c>
    </row>
    <row r="2553" spans="1:26" ht="21" customHeight="1">
      <c r="A2553" s="27">
        <f>IF($B2553="","",COUNTA($B$13:$B2553))</f>
        <v>0</v>
      </c>
      <c r="B2553" s="28"/>
      <c r="C2553" s="28"/>
      <c r="D2553" s="29"/>
      <c r="E2553" s="29"/>
      <c r="F2553" s="29"/>
      <c r="G2553" s="28"/>
      <c r="H2553" s="28"/>
      <c r="I2553" s="30">
        <f>IF($H2553="","",IFERROR(VLOOKUP($H2553,AcctTbl,2,0),"کد ناشناخته"))</f>
        <v>0</v>
      </c>
      <c r="J2553" s="27">
        <f>IF($H2553="","",IFERROR(VLOOKUP($H2553,AcctTbl,3,0),""))</f>
        <v>0</v>
      </c>
      <c r="K2553" s="29"/>
      <c r="L2553" s="28"/>
      <c r="M2553" s="31"/>
      <c r="N2553" s="29"/>
      <c r="O2553" s="32">
        <f>IF($B2553="",0,IF($U2553="IN",N($M2553),0))</f>
        <v>0</v>
      </c>
      <c r="P2553" s="32">
        <f>IF($B2553="",0,IF(OR($U2553="OUT",$U2553="TRF"),N($M2553),0))</f>
        <v>0</v>
      </c>
      <c r="Q2553" s="32">
        <f>IF($B2553="",0,IF(OR($U2553="OUT",$U2553="TRF"),N($M2553),0))</f>
        <v>0</v>
      </c>
      <c r="R2553" s="32">
        <f>IF($B2553="",0,IF($U2553="IN",N($M2553),0))</f>
        <v>0</v>
      </c>
      <c r="S2553" s="33">
        <f>IF($B2553="","",IF($M2553="","⚠ مبلغ",IF($E2553="","⚠ بانک عامل",IF(AND($U2553="TRF",$F2553=""),"⚠ بانک مقصد",IF(AND($V2553&lt;&gt;"NONE",$V2553&lt;&gt;"",$Z2553=""),"⚠ طرف حساب","✓")))))</f>
        <v>0</v>
      </c>
      <c r="T2553" s="29"/>
      <c r="U2553" s="27">
        <f>IFERROR(VLOOKUP($D2553,BankOpTbl,2,0),"")</f>
        <v>0</v>
      </c>
      <c r="V2553" s="27">
        <f>IFERROR(VLOOKUP($D2553,BankOpTbl,3,0),"")</f>
        <v>0</v>
      </c>
      <c r="W2553" s="27">
        <f>IFERROR(VLOOKUP($D2553,BankOpTbl,4,0),"")</f>
        <v>0</v>
      </c>
      <c r="X2553" s="27">
        <f>IF($E2553="","",IFERROR(VLOOKUP($E2553,BankTbl,4,0),""))</f>
        <v>0</v>
      </c>
      <c r="Y2553" s="27">
        <f>IF($F2553="","",IFERROR(VLOOKUP($F2553,BankTbl,4,0),""))</f>
        <v>0</v>
      </c>
      <c r="Z2553" s="27">
        <f>IF($B2553="","",IF($V2553="PICK",LEFT($N2553,5),IF($V2553="FIXED",$W2553,IF($V2553="CODE",$H2553,""))))</f>
        <v>0</v>
      </c>
    </row>
    <row r="2554" spans="1:26" ht="21" customHeight="1">
      <c r="A2554" s="27">
        <f>IF($B2554="","",COUNTA($B$13:$B2554))</f>
        <v>0</v>
      </c>
      <c r="B2554" s="28"/>
      <c r="C2554" s="28"/>
      <c r="D2554" s="29"/>
      <c r="E2554" s="29"/>
      <c r="F2554" s="29"/>
      <c r="G2554" s="28"/>
      <c r="H2554" s="28"/>
      <c r="I2554" s="30">
        <f>IF($H2554="","",IFERROR(VLOOKUP($H2554,AcctTbl,2,0),"کد ناشناخته"))</f>
        <v>0</v>
      </c>
      <c r="J2554" s="27">
        <f>IF($H2554="","",IFERROR(VLOOKUP($H2554,AcctTbl,3,0),""))</f>
        <v>0</v>
      </c>
      <c r="K2554" s="29"/>
      <c r="L2554" s="28"/>
      <c r="M2554" s="31"/>
      <c r="N2554" s="29"/>
      <c r="O2554" s="32">
        <f>IF($B2554="",0,IF($U2554="IN",N($M2554),0))</f>
        <v>0</v>
      </c>
      <c r="P2554" s="32">
        <f>IF($B2554="",0,IF(OR($U2554="OUT",$U2554="TRF"),N($M2554),0))</f>
        <v>0</v>
      </c>
      <c r="Q2554" s="32">
        <f>IF($B2554="",0,IF(OR($U2554="OUT",$U2554="TRF"),N($M2554),0))</f>
        <v>0</v>
      </c>
      <c r="R2554" s="32">
        <f>IF($B2554="",0,IF($U2554="IN",N($M2554),0))</f>
        <v>0</v>
      </c>
      <c r="S2554" s="33">
        <f>IF($B2554="","",IF($M2554="","⚠ مبلغ",IF($E2554="","⚠ بانک عامل",IF(AND($U2554="TRF",$F2554=""),"⚠ بانک مقصد",IF(AND($V2554&lt;&gt;"NONE",$V2554&lt;&gt;"",$Z2554=""),"⚠ طرف حساب","✓")))))</f>
        <v>0</v>
      </c>
      <c r="T2554" s="29"/>
      <c r="U2554" s="27">
        <f>IFERROR(VLOOKUP($D2554,BankOpTbl,2,0),"")</f>
        <v>0</v>
      </c>
      <c r="V2554" s="27">
        <f>IFERROR(VLOOKUP($D2554,BankOpTbl,3,0),"")</f>
        <v>0</v>
      </c>
      <c r="W2554" s="27">
        <f>IFERROR(VLOOKUP($D2554,BankOpTbl,4,0),"")</f>
        <v>0</v>
      </c>
      <c r="X2554" s="27">
        <f>IF($E2554="","",IFERROR(VLOOKUP($E2554,BankTbl,4,0),""))</f>
        <v>0</v>
      </c>
      <c r="Y2554" s="27">
        <f>IF($F2554="","",IFERROR(VLOOKUP($F2554,BankTbl,4,0),""))</f>
        <v>0</v>
      </c>
      <c r="Z2554" s="27">
        <f>IF($B2554="","",IF($V2554="PICK",LEFT($N2554,5),IF($V2554="FIXED",$W2554,IF($V2554="CODE",$H2554,""))))</f>
        <v>0</v>
      </c>
    </row>
    <row r="2555" spans="1:26" ht="21" customHeight="1">
      <c r="A2555" s="27">
        <f>IF($B2555="","",COUNTA($B$13:$B2555))</f>
        <v>0</v>
      </c>
      <c r="B2555" s="28"/>
      <c r="C2555" s="28"/>
      <c r="D2555" s="29"/>
      <c r="E2555" s="29"/>
      <c r="F2555" s="29"/>
      <c r="G2555" s="28"/>
      <c r="H2555" s="28"/>
      <c r="I2555" s="30">
        <f>IF($H2555="","",IFERROR(VLOOKUP($H2555,AcctTbl,2,0),"کد ناشناخته"))</f>
        <v>0</v>
      </c>
      <c r="J2555" s="27">
        <f>IF($H2555="","",IFERROR(VLOOKUP($H2555,AcctTbl,3,0),""))</f>
        <v>0</v>
      </c>
      <c r="K2555" s="29"/>
      <c r="L2555" s="28"/>
      <c r="M2555" s="31"/>
      <c r="N2555" s="29"/>
      <c r="O2555" s="32">
        <f>IF($B2555="",0,IF($U2555="IN",N($M2555),0))</f>
        <v>0</v>
      </c>
      <c r="P2555" s="32">
        <f>IF($B2555="",0,IF(OR($U2555="OUT",$U2555="TRF"),N($M2555),0))</f>
        <v>0</v>
      </c>
      <c r="Q2555" s="32">
        <f>IF($B2555="",0,IF(OR($U2555="OUT",$U2555="TRF"),N($M2555),0))</f>
        <v>0</v>
      </c>
      <c r="R2555" s="32">
        <f>IF($B2555="",0,IF($U2555="IN",N($M2555),0))</f>
        <v>0</v>
      </c>
      <c r="S2555" s="33">
        <f>IF($B2555="","",IF($M2555="","⚠ مبلغ",IF($E2555="","⚠ بانک عامل",IF(AND($U2555="TRF",$F2555=""),"⚠ بانک مقصد",IF(AND($V2555&lt;&gt;"NONE",$V2555&lt;&gt;"",$Z2555=""),"⚠ طرف حساب","✓")))))</f>
        <v>0</v>
      </c>
      <c r="T2555" s="29"/>
      <c r="U2555" s="27">
        <f>IFERROR(VLOOKUP($D2555,BankOpTbl,2,0),"")</f>
        <v>0</v>
      </c>
      <c r="V2555" s="27">
        <f>IFERROR(VLOOKUP($D2555,BankOpTbl,3,0),"")</f>
        <v>0</v>
      </c>
      <c r="W2555" s="27">
        <f>IFERROR(VLOOKUP($D2555,BankOpTbl,4,0),"")</f>
        <v>0</v>
      </c>
      <c r="X2555" s="27">
        <f>IF($E2555="","",IFERROR(VLOOKUP($E2555,BankTbl,4,0),""))</f>
        <v>0</v>
      </c>
      <c r="Y2555" s="27">
        <f>IF($F2555="","",IFERROR(VLOOKUP($F2555,BankTbl,4,0),""))</f>
        <v>0</v>
      </c>
      <c r="Z2555" s="27">
        <f>IF($B2555="","",IF($V2555="PICK",LEFT($N2555,5),IF($V2555="FIXED",$W2555,IF($V2555="CODE",$H2555,""))))</f>
        <v>0</v>
      </c>
    </row>
    <row r="2556" spans="1:26" ht="21" customHeight="1">
      <c r="A2556" s="27">
        <f>IF($B2556="","",COUNTA($B$13:$B2556))</f>
        <v>0</v>
      </c>
      <c r="B2556" s="28"/>
      <c r="C2556" s="28"/>
      <c r="D2556" s="29"/>
      <c r="E2556" s="29"/>
      <c r="F2556" s="29"/>
      <c r="G2556" s="28"/>
      <c r="H2556" s="28"/>
      <c r="I2556" s="30">
        <f>IF($H2556="","",IFERROR(VLOOKUP($H2556,AcctTbl,2,0),"کد ناشناخته"))</f>
        <v>0</v>
      </c>
      <c r="J2556" s="27">
        <f>IF($H2556="","",IFERROR(VLOOKUP($H2556,AcctTbl,3,0),""))</f>
        <v>0</v>
      </c>
      <c r="K2556" s="29"/>
      <c r="L2556" s="28"/>
      <c r="M2556" s="31"/>
      <c r="N2556" s="29"/>
      <c r="O2556" s="32">
        <f>IF($B2556="",0,IF($U2556="IN",N($M2556),0))</f>
        <v>0</v>
      </c>
      <c r="P2556" s="32">
        <f>IF($B2556="",0,IF(OR($U2556="OUT",$U2556="TRF"),N($M2556),0))</f>
        <v>0</v>
      </c>
      <c r="Q2556" s="32">
        <f>IF($B2556="",0,IF(OR($U2556="OUT",$U2556="TRF"),N($M2556),0))</f>
        <v>0</v>
      </c>
      <c r="R2556" s="32">
        <f>IF($B2556="",0,IF($U2556="IN",N($M2556),0))</f>
        <v>0</v>
      </c>
      <c r="S2556" s="33">
        <f>IF($B2556="","",IF($M2556="","⚠ مبلغ",IF($E2556="","⚠ بانک عامل",IF(AND($U2556="TRF",$F2556=""),"⚠ بانک مقصد",IF(AND($V2556&lt;&gt;"NONE",$V2556&lt;&gt;"",$Z2556=""),"⚠ طرف حساب","✓")))))</f>
        <v>0</v>
      </c>
      <c r="T2556" s="29"/>
      <c r="U2556" s="27">
        <f>IFERROR(VLOOKUP($D2556,BankOpTbl,2,0),"")</f>
        <v>0</v>
      </c>
      <c r="V2556" s="27">
        <f>IFERROR(VLOOKUP($D2556,BankOpTbl,3,0),"")</f>
        <v>0</v>
      </c>
      <c r="W2556" s="27">
        <f>IFERROR(VLOOKUP($D2556,BankOpTbl,4,0),"")</f>
        <v>0</v>
      </c>
      <c r="X2556" s="27">
        <f>IF($E2556="","",IFERROR(VLOOKUP($E2556,BankTbl,4,0),""))</f>
        <v>0</v>
      </c>
      <c r="Y2556" s="27">
        <f>IF($F2556="","",IFERROR(VLOOKUP($F2556,BankTbl,4,0),""))</f>
        <v>0</v>
      </c>
      <c r="Z2556" s="27">
        <f>IF($B2556="","",IF($V2556="PICK",LEFT($N2556,5),IF($V2556="FIXED",$W2556,IF($V2556="CODE",$H2556,""))))</f>
        <v>0</v>
      </c>
    </row>
    <row r="2557" spans="1:26" ht="21" customHeight="1">
      <c r="A2557" s="27">
        <f>IF($B2557="","",COUNTA($B$13:$B2557))</f>
        <v>0</v>
      </c>
      <c r="B2557" s="28"/>
      <c r="C2557" s="28"/>
      <c r="D2557" s="29"/>
      <c r="E2557" s="29"/>
      <c r="F2557" s="29"/>
      <c r="G2557" s="28"/>
      <c r="H2557" s="28"/>
      <c r="I2557" s="30">
        <f>IF($H2557="","",IFERROR(VLOOKUP($H2557,AcctTbl,2,0),"کد ناشناخته"))</f>
        <v>0</v>
      </c>
      <c r="J2557" s="27">
        <f>IF($H2557="","",IFERROR(VLOOKUP($H2557,AcctTbl,3,0),""))</f>
        <v>0</v>
      </c>
      <c r="K2557" s="29"/>
      <c r="L2557" s="28"/>
      <c r="M2557" s="31"/>
      <c r="N2557" s="29"/>
      <c r="O2557" s="32">
        <f>IF($B2557="",0,IF($U2557="IN",N($M2557),0))</f>
        <v>0</v>
      </c>
      <c r="P2557" s="32">
        <f>IF($B2557="",0,IF(OR($U2557="OUT",$U2557="TRF"),N($M2557),0))</f>
        <v>0</v>
      </c>
      <c r="Q2557" s="32">
        <f>IF($B2557="",0,IF(OR($U2557="OUT",$U2557="TRF"),N($M2557),0))</f>
        <v>0</v>
      </c>
      <c r="R2557" s="32">
        <f>IF($B2557="",0,IF($U2557="IN",N($M2557),0))</f>
        <v>0</v>
      </c>
      <c r="S2557" s="33">
        <f>IF($B2557="","",IF($M2557="","⚠ مبلغ",IF($E2557="","⚠ بانک عامل",IF(AND($U2557="TRF",$F2557=""),"⚠ بانک مقصد",IF(AND($V2557&lt;&gt;"NONE",$V2557&lt;&gt;"",$Z2557=""),"⚠ طرف حساب","✓")))))</f>
        <v>0</v>
      </c>
      <c r="T2557" s="29"/>
      <c r="U2557" s="27">
        <f>IFERROR(VLOOKUP($D2557,BankOpTbl,2,0),"")</f>
        <v>0</v>
      </c>
      <c r="V2557" s="27">
        <f>IFERROR(VLOOKUP($D2557,BankOpTbl,3,0),"")</f>
        <v>0</v>
      </c>
      <c r="W2557" s="27">
        <f>IFERROR(VLOOKUP($D2557,BankOpTbl,4,0),"")</f>
        <v>0</v>
      </c>
      <c r="X2557" s="27">
        <f>IF($E2557="","",IFERROR(VLOOKUP($E2557,BankTbl,4,0),""))</f>
        <v>0</v>
      </c>
      <c r="Y2557" s="27">
        <f>IF($F2557="","",IFERROR(VLOOKUP($F2557,BankTbl,4,0),""))</f>
        <v>0</v>
      </c>
      <c r="Z2557" s="27">
        <f>IF($B2557="","",IF($V2557="PICK",LEFT($N2557,5),IF($V2557="FIXED",$W2557,IF($V2557="CODE",$H2557,""))))</f>
        <v>0</v>
      </c>
    </row>
    <row r="2558" spans="1:26" ht="21" customHeight="1">
      <c r="A2558" s="27">
        <f>IF($B2558="","",COUNTA($B$13:$B2558))</f>
        <v>0</v>
      </c>
      <c r="B2558" s="28"/>
      <c r="C2558" s="28"/>
      <c r="D2558" s="29"/>
      <c r="E2558" s="29"/>
      <c r="F2558" s="29"/>
      <c r="G2558" s="28"/>
      <c r="H2558" s="28"/>
      <c r="I2558" s="30">
        <f>IF($H2558="","",IFERROR(VLOOKUP($H2558,AcctTbl,2,0),"کد ناشناخته"))</f>
        <v>0</v>
      </c>
      <c r="J2558" s="27">
        <f>IF($H2558="","",IFERROR(VLOOKUP($H2558,AcctTbl,3,0),""))</f>
        <v>0</v>
      </c>
      <c r="K2558" s="29"/>
      <c r="L2558" s="28"/>
      <c r="M2558" s="31"/>
      <c r="N2558" s="29"/>
      <c r="O2558" s="32">
        <f>IF($B2558="",0,IF($U2558="IN",N($M2558),0))</f>
        <v>0</v>
      </c>
      <c r="P2558" s="32">
        <f>IF($B2558="",0,IF(OR($U2558="OUT",$U2558="TRF"),N($M2558),0))</f>
        <v>0</v>
      </c>
      <c r="Q2558" s="32">
        <f>IF($B2558="",0,IF(OR($U2558="OUT",$U2558="TRF"),N($M2558),0))</f>
        <v>0</v>
      </c>
      <c r="R2558" s="32">
        <f>IF($B2558="",0,IF($U2558="IN",N($M2558),0))</f>
        <v>0</v>
      </c>
      <c r="S2558" s="33">
        <f>IF($B2558="","",IF($M2558="","⚠ مبلغ",IF($E2558="","⚠ بانک عامل",IF(AND($U2558="TRF",$F2558=""),"⚠ بانک مقصد",IF(AND($V2558&lt;&gt;"NONE",$V2558&lt;&gt;"",$Z2558=""),"⚠ طرف حساب","✓")))))</f>
        <v>0</v>
      </c>
      <c r="T2558" s="29"/>
      <c r="U2558" s="27">
        <f>IFERROR(VLOOKUP($D2558,BankOpTbl,2,0),"")</f>
        <v>0</v>
      </c>
      <c r="V2558" s="27">
        <f>IFERROR(VLOOKUP($D2558,BankOpTbl,3,0),"")</f>
        <v>0</v>
      </c>
      <c r="W2558" s="27">
        <f>IFERROR(VLOOKUP($D2558,BankOpTbl,4,0),"")</f>
        <v>0</v>
      </c>
      <c r="X2558" s="27">
        <f>IF($E2558="","",IFERROR(VLOOKUP($E2558,BankTbl,4,0),""))</f>
        <v>0</v>
      </c>
      <c r="Y2558" s="27">
        <f>IF($F2558="","",IFERROR(VLOOKUP($F2558,BankTbl,4,0),""))</f>
        <v>0</v>
      </c>
      <c r="Z2558" s="27">
        <f>IF($B2558="","",IF($V2558="PICK",LEFT($N2558,5),IF($V2558="FIXED",$W2558,IF($V2558="CODE",$H2558,""))))</f>
        <v>0</v>
      </c>
    </row>
    <row r="2559" spans="1:26" ht="21" customHeight="1">
      <c r="A2559" s="27">
        <f>IF($B2559="","",COUNTA($B$13:$B2559))</f>
        <v>0</v>
      </c>
      <c r="B2559" s="28"/>
      <c r="C2559" s="28"/>
      <c r="D2559" s="29"/>
      <c r="E2559" s="29"/>
      <c r="F2559" s="29"/>
      <c r="G2559" s="28"/>
      <c r="H2559" s="28"/>
      <c r="I2559" s="30">
        <f>IF($H2559="","",IFERROR(VLOOKUP($H2559,AcctTbl,2,0),"کد ناشناخته"))</f>
        <v>0</v>
      </c>
      <c r="J2559" s="27">
        <f>IF($H2559="","",IFERROR(VLOOKUP($H2559,AcctTbl,3,0),""))</f>
        <v>0</v>
      </c>
      <c r="K2559" s="29"/>
      <c r="L2559" s="28"/>
      <c r="M2559" s="31"/>
      <c r="N2559" s="29"/>
      <c r="O2559" s="32">
        <f>IF($B2559="",0,IF($U2559="IN",N($M2559),0))</f>
        <v>0</v>
      </c>
      <c r="P2559" s="32">
        <f>IF($B2559="",0,IF(OR($U2559="OUT",$U2559="TRF"),N($M2559),0))</f>
        <v>0</v>
      </c>
      <c r="Q2559" s="32">
        <f>IF($B2559="",0,IF(OR($U2559="OUT",$U2559="TRF"),N($M2559),0))</f>
        <v>0</v>
      </c>
      <c r="R2559" s="32">
        <f>IF($B2559="",0,IF($U2559="IN",N($M2559),0))</f>
        <v>0</v>
      </c>
      <c r="S2559" s="33">
        <f>IF($B2559="","",IF($M2559="","⚠ مبلغ",IF($E2559="","⚠ بانک عامل",IF(AND($U2559="TRF",$F2559=""),"⚠ بانک مقصد",IF(AND($V2559&lt;&gt;"NONE",$V2559&lt;&gt;"",$Z2559=""),"⚠ طرف حساب","✓")))))</f>
        <v>0</v>
      </c>
      <c r="T2559" s="29"/>
      <c r="U2559" s="27">
        <f>IFERROR(VLOOKUP($D2559,BankOpTbl,2,0),"")</f>
        <v>0</v>
      </c>
      <c r="V2559" s="27">
        <f>IFERROR(VLOOKUP($D2559,BankOpTbl,3,0),"")</f>
        <v>0</v>
      </c>
      <c r="W2559" s="27">
        <f>IFERROR(VLOOKUP($D2559,BankOpTbl,4,0),"")</f>
        <v>0</v>
      </c>
      <c r="X2559" s="27">
        <f>IF($E2559="","",IFERROR(VLOOKUP($E2559,BankTbl,4,0),""))</f>
        <v>0</v>
      </c>
      <c r="Y2559" s="27">
        <f>IF($F2559="","",IFERROR(VLOOKUP($F2559,BankTbl,4,0),""))</f>
        <v>0</v>
      </c>
      <c r="Z2559" s="27">
        <f>IF($B2559="","",IF($V2559="PICK",LEFT($N2559,5),IF($V2559="FIXED",$W2559,IF($V2559="CODE",$H2559,""))))</f>
        <v>0</v>
      </c>
    </row>
    <row r="2560" spans="1:26" ht="21" customHeight="1">
      <c r="A2560" s="27">
        <f>IF($B2560="","",COUNTA($B$13:$B2560))</f>
        <v>0</v>
      </c>
      <c r="B2560" s="28"/>
      <c r="C2560" s="28"/>
      <c r="D2560" s="29"/>
      <c r="E2560" s="29"/>
      <c r="F2560" s="29"/>
      <c r="G2560" s="28"/>
      <c r="H2560" s="28"/>
      <c r="I2560" s="30">
        <f>IF($H2560="","",IFERROR(VLOOKUP($H2560,AcctTbl,2,0),"کد ناشناخته"))</f>
        <v>0</v>
      </c>
      <c r="J2560" s="27">
        <f>IF($H2560="","",IFERROR(VLOOKUP($H2560,AcctTbl,3,0),""))</f>
        <v>0</v>
      </c>
      <c r="K2560" s="29"/>
      <c r="L2560" s="28"/>
      <c r="M2560" s="31"/>
      <c r="N2560" s="29"/>
      <c r="O2560" s="32">
        <f>IF($B2560="",0,IF($U2560="IN",N($M2560),0))</f>
        <v>0</v>
      </c>
      <c r="P2560" s="32">
        <f>IF($B2560="",0,IF(OR($U2560="OUT",$U2560="TRF"),N($M2560),0))</f>
        <v>0</v>
      </c>
      <c r="Q2560" s="32">
        <f>IF($B2560="",0,IF(OR($U2560="OUT",$U2560="TRF"),N($M2560),0))</f>
        <v>0</v>
      </c>
      <c r="R2560" s="32">
        <f>IF($B2560="",0,IF($U2560="IN",N($M2560),0))</f>
        <v>0</v>
      </c>
      <c r="S2560" s="33">
        <f>IF($B2560="","",IF($M2560="","⚠ مبلغ",IF($E2560="","⚠ بانک عامل",IF(AND($U2560="TRF",$F2560=""),"⚠ بانک مقصد",IF(AND($V2560&lt;&gt;"NONE",$V2560&lt;&gt;"",$Z2560=""),"⚠ طرف حساب","✓")))))</f>
        <v>0</v>
      </c>
      <c r="T2560" s="29"/>
      <c r="U2560" s="27">
        <f>IFERROR(VLOOKUP($D2560,BankOpTbl,2,0),"")</f>
        <v>0</v>
      </c>
      <c r="V2560" s="27">
        <f>IFERROR(VLOOKUP($D2560,BankOpTbl,3,0),"")</f>
        <v>0</v>
      </c>
      <c r="W2560" s="27">
        <f>IFERROR(VLOOKUP($D2560,BankOpTbl,4,0),"")</f>
        <v>0</v>
      </c>
      <c r="X2560" s="27">
        <f>IF($E2560="","",IFERROR(VLOOKUP($E2560,BankTbl,4,0),""))</f>
        <v>0</v>
      </c>
      <c r="Y2560" s="27">
        <f>IF($F2560="","",IFERROR(VLOOKUP($F2560,BankTbl,4,0),""))</f>
        <v>0</v>
      </c>
      <c r="Z2560" s="27">
        <f>IF($B2560="","",IF($V2560="PICK",LEFT($N2560,5),IF($V2560="FIXED",$W2560,IF($V2560="CODE",$H2560,""))))</f>
        <v>0</v>
      </c>
    </row>
    <row r="2561" spans="1:26" ht="21" customHeight="1">
      <c r="A2561" s="27">
        <f>IF($B2561="","",COUNTA($B$13:$B2561))</f>
        <v>0</v>
      </c>
      <c r="B2561" s="28"/>
      <c r="C2561" s="28"/>
      <c r="D2561" s="29"/>
      <c r="E2561" s="29"/>
      <c r="F2561" s="29"/>
      <c r="G2561" s="28"/>
      <c r="H2561" s="28"/>
      <c r="I2561" s="30">
        <f>IF($H2561="","",IFERROR(VLOOKUP($H2561,AcctTbl,2,0),"کد ناشناخته"))</f>
        <v>0</v>
      </c>
      <c r="J2561" s="27">
        <f>IF($H2561="","",IFERROR(VLOOKUP($H2561,AcctTbl,3,0),""))</f>
        <v>0</v>
      </c>
      <c r="K2561" s="29"/>
      <c r="L2561" s="28"/>
      <c r="M2561" s="31"/>
      <c r="N2561" s="29"/>
      <c r="O2561" s="32">
        <f>IF($B2561="",0,IF($U2561="IN",N($M2561),0))</f>
        <v>0</v>
      </c>
      <c r="P2561" s="32">
        <f>IF($B2561="",0,IF(OR($U2561="OUT",$U2561="TRF"),N($M2561),0))</f>
        <v>0</v>
      </c>
      <c r="Q2561" s="32">
        <f>IF($B2561="",0,IF(OR($U2561="OUT",$U2561="TRF"),N($M2561),0))</f>
        <v>0</v>
      </c>
      <c r="R2561" s="32">
        <f>IF($B2561="",0,IF($U2561="IN",N($M2561),0))</f>
        <v>0</v>
      </c>
      <c r="S2561" s="33">
        <f>IF($B2561="","",IF($M2561="","⚠ مبلغ",IF($E2561="","⚠ بانک عامل",IF(AND($U2561="TRF",$F2561=""),"⚠ بانک مقصد",IF(AND($V2561&lt;&gt;"NONE",$V2561&lt;&gt;"",$Z2561=""),"⚠ طرف حساب","✓")))))</f>
        <v>0</v>
      </c>
      <c r="T2561" s="29"/>
      <c r="U2561" s="27">
        <f>IFERROR(VLOOKUP($D2561,BankOpTbl,2,0),"")</f>
        <v>0</v>
      </c>
      <c r="V2561" s="27">
        <f>IFERROR(VLOOKUP($D2561,BankOpTbl,3,0),"")</f>
        <v>0</v>
      </c>
      <c r="W2561" s="27">
        <f>IFERROR(VLOOKUP($D2561,BankOpTbl,4,0),"")</f>
        <v>0</v>
      </c>
      <c r="X2561" s="27">
        <f>IF($E2561="","",IFERROR(VLOOKUP($E2561,BankTbl,4,0),""))</f>
        <v>0</v>
      </c>
      <c r="Y2561" s="27">
        <f>IF($F2561="","",IFERROR(VLOOKUP($F2561,BankTbl,4,0),""))</f>
        <v>0</v>
      </c>
      <c r="Z2561" s="27">
        <f>IF($B2561="","",IF($V2561="PICK",LEFT($N2561,5),IF($V2561="FIXED",$W2561,IF($V2561="CODE",$H2561,""))))</f>
        <v>0</v>
      </c>
    </row>
    <row r="2562" spans="1:26" ht="21" customHeight="1">
      <c r="A2562" s="27">
        <f>IF($B2562="","",COUNTA($B$13:$B2562))</f>
        <v>0</v>
      </c>
      <c r="B2562" s="28"/>
      <c r="C2562" s="28"/>
      <c r="D2562" s="29"/>
      <c r="E2562" s="29"/>
      <c r="F2562" s="29"/>
      <c r="G2562" s="28"/>
      <c r="H2562" s="28"/>
      <c r="I2562" s="30">
        <f>IF($H2562="","",IFERROR(VLOOKUP($H2562,AcctTbl,2,0),"کد ناشناخته"))</f>
        <v>0</v>
      </c>
      <c r="J2562" s="27">
        <f>IF($H2562="","",IFERROR(VLOOKUP($H2562,AcctTbl,3,0),""))</f>
        <v>0</v>
      </c>
      <c r="K2562" s="29"/>
      <c r="L2562" s="28"/>
      <c r="M2562" s="31"/>
      <c r="N2562" s="29"/>
      <c r="O2562" s="32">
        <f>IF($B2562="",0,IF($U2562="IN",N($M2562),0))</f>
        <v>0</v>
      </c>
      <c r="P2562" s="32">
        <f>IF($B2562="",0,IF(OR($U2562="OUT",$U2562="TRF"),N($M2562),0))</f>
        <v>0</v>
      </c>
      <c r="Q2562" s="32">
        <f>IF($B2562="",0,IF(OR($U2562="OUT",$U2562="TRF"),N($M2562),0))</f>
        <v>0</v>
      </c>
      <c r="R2562" s="32">
        <f>IF($B2562="",0,IF($U2562="IN",N($M2562),0))</f>
        <v>0</v>
      </c>
      <c r="S2562" s="33">
        <f>IF($B2562="","",IF($M2562="","⚠ مبلغ",IF($E2562="","⚠ بانک عامل",IF(AND($U2562="TRF",$F2562=""),"⚠ بانک مقصد",IF(AND($V2562&lt;&gt;"NONE",$V2562&lt;&gt;"",$Z2562=""),"⚠ طرف حساب","✓")))))</f>
        <v>0</v>
      </c>
      <c r="T2562" s="29"/>
      <c r="U2562" s="27">
        <f>IFERROR(VLOOKUP($D2562,BankOpTbl,2,0),"")</f>
        <v>0</v>
      </c>
      <c r="V2562" s="27">
        <f>IFERROR(VLOOKUP($D2562,BankOpTbl,3,0),"")</f>
        <v>0</v>
      </c>
      <c r="W2562" s="27">
        <f>IFERROR(VLOOKUP($D2562,BankOpTbl,4,0),"")</f>
        <v>0</v>
      </c>
      <c r="X2562" s="27">
        <f>IF($E2562="","",IFERROR(VLOOKUP($E2562,BankTbl,4,0),""))</f>
        <v>0</v>
      </c>
      <c r="Y2562" s="27">
        <f>IF($F2562="","",IFERROR(VLOOKUP($F2562,BankTbl,4,0),""))</f>
        <v>0</v>
      </c>
      <c r="Z2562" s="27">
        <f>IF($B2562="","",IF($V2562="PICK",LEFT($N2562,5),IF($V2562="FIXED",$W2562,IF($V2562="CODE",$H2562,""))))</f>
        <v>0</v>
      </c>
    </row>
    <row r="2563" spans="1:26" ht="21" customHeight="1">
      <c r="A2563" s="27">
        <f>IF($B2563="","",COUNTA($B$13:$B2563))</f>
        <v>0</v>
      </c>
      <c r="B2563" s="28"/>
      <c r="C2563" s="28"/>
      <c r="D2563" s="29"/>
      <c r="E2563" s="29"/>
      <c r="F2563" s="29"/>
      <c r="G2563" s="28"/>
      <c r="H2563" s="28"/>
      <c r="I2563" s="30">
        <f>IF($H2563="","",IFERROR(VLOOKUP($H2563,AcctTbl,2,0),"کد ناشناخته"))</f>
        <v>0</v>
      </c>
      <c r="J2563" s="27">
        <f>IF($H2563="","",IFERROR(VLOOKUP($H2563,AcctTbl,3,0),""))</f>
        <v>0</v>
      </c>
      <c r="K2563" s="29"/>
      <c r="L2563" s="28"/>
      <c r="M2563" s="31"/>
      <c r="N2563" s="29"/>
      <c r="O2563" s="32">
        <f>IF($B2563="",0,IF($U2563="IN",N($M2563),0))</f>
        <v>0</v>
      </c>
      <c r="P2563" s="32">
        <f>IF($B2563="",0,IF(OR($U2563="OUT",$U2563="TRF"),N($M2563),0))</f>
        <v>0</v>
      </c>
      <c r="Q2563" s="32">
        <f>IF($B2563="",0,IF(OR($U2563="OUT",$U2563="TRF"),N($M2563),0))</f>
        <v>0</v>
      </c>
      <c r="R2563" s="32">
        <f>IF($B2563="",0,IF($U2563="IN",N($M2563),0))</f>
        <v>0</v>
      </c>
      <c r="S2563" s="33">
        <f>IF($B2563="","",IF($M2563="","⚠ مبلغ",IF($E2563="","⚠ بانک عامل",IF(AND($U2563="TRF",$F2563=""),"⚠ بانک مقصد",IF(AND($V2563&lt;&gt;"NONE",$V2563&lt;&gt;"",$Z2563=""),"⚠ طرف حساب","✓")))))</f>
        <v>0</v>
      </c>
      <c r="T2563" s="29"/>
      <c r="U2563" s="27">
        <f>IFERROR(VLOOKUP($D2563,BankOpTbl,2,0),"")</f>
        <v>0</v>
      </c>
      <c r="V2563" s="27">
        <f>IFERROR(VLOOKUP($D2563,BankOpTbl,3,0),"")</f>
        <v>0</v>
      </c>
      <c r="W2563" s="27">
        <f>IFERROR(VLOOKUP($D2563,BankOpTbl,4,0),"")</f>
        <v>0</v>
      </c>
      <c r="X2563" s="27">
        <f>IF($E2563="","",IFERROR(VLOOKUP($E2563,BankTbl,4,0),""))</f>
        <v>0</v>
      </c>
      <c r="Y2563" s="27">
        <f>IF($F2563="","",IFERROR(VLOOKUP($F2563,BankTbl,4,0),""))</f>
        <v>0</v>
      </c>
      <c r="Z2563" s="27">
        <f>IF($B2563="","",IF($V2563="PICK",LEFT($N2563,5),IF($V2563="FIXED",$W2563,IF($V2563="CODE",$H2563,""))))</f>
        <v>0</v>
      </c>
    </row>
    <row r="2564" spans="1:26" ht="21" customHeight="1">
      <c r="A2564" s="27">
        <f>IF($B2564="","",COUNTA($B$13:$B2564))</f>
        <v>0</v>
      </c>
      <c r="B2564" s="28"/>
      <c r="C2564" s="28"/>
      <c r="D2564" s="29"/>
      <c r="E2564" s="29"/>
      <c r="F2564" s="29"/>
      <c r="G2564" s="28"/>
      <c r="H2564" s="28"/>
      <c r="I2564" s="30">
        <f>IF($H2564="","",IFERROR(VLOOKUP($H2564,AcctTbl,2,0),"کد ناشناخته"))</f>
        <v>0</v>
      </c>
      <c r="J2564" s="27">
        <f>IF($H2564="","",IFERROR(VLOOKUP($H2564,AcctTbl,3,0),""))</f>
        <v>0</v>
      </c>
      <c r="K2564" s="29"/>
      <c r="L2564" s="28"/>
      <c r="M2564" s="31"/>
      <c r="N2564" s="29"/>
      <c r="O2564" s="32">
        <f>IF($B2564="",0,IF($U2564="IN",N($M2564),0))</f>
        <v>0</v>
      </c>
      <c r="P2564" s="32">
        <f>IF($B2564="",0,IF(OR($U2564="OUT",$U2564="TRF"),N($M2564),0))</f>
        <v>0</v>
      </c>
      <c r="Q2564" s="32">
        <f>IF($B2564="",0,IF(OR($U2564="OUT",$U2564="TRF"),N($M2564),0))</f>
        <v>0</v>
      </c>
      <c r="R2564" s="32">
        <f>IF($B2564="",0,IF($U2564="IN",N($M2564),0))</f>
        <v>0</v>
      </c>
      <c r="S2564" s="33">
        <f>IF($B2564="","",IF($M2564="","⚠ مبلغ",IF($E2564="","⚠ بانک عامل",IF(AND($U2564="TRF",$F2564=""),"⚠ بانک مقصد",IF(AND($V2564&lt;&gt;"NONE",$V2564&lt;&gt;"",$Z2564=""),"⚠ طرف حساب","✓")))))</f>
        <v>0</v>
      </c>
      <c r="T2564" s="29"/>
      <c r="U2564" s="27">
        <f>IFERROR(VLOOKUP($D2564,BankOpTbl,2,0),"")</f>
        <v>0</v>
      </c>
      <c r="V2564" s="27">
        <f>IFERROR(VLOOKUP($D2564,BankOpTbl,3,0),"")</f>
        <v>0</v>
      </c>
      <c r="W2564" s="27">
        <f>IFERROR(VLOOKUP($D2564,BankOpTbl,4,0),"")</f>
        <v>0</v>
      </c>
      <c r="X2564" s="27">
        <f>IF($E2564="","",IFERROR(VLOOKUP($E2564,BankTbl,4,0),""))</f>
        <v>0</v>
      </c>
      <c r="Y2564" s="27">
        <f>IF($F2564="","",IFERROR(VLOOKUP($F2564,BankTbl,4,0),""))</f>
        <v>0</v>
      </c>
      <c r="Z2564" s="27">
        <f>IF($B2564="","",IF($V2564="PICK",LEFT($N2564,5),IF($V2564="FIXED",$W2564,IF($V2564="CODE",$H2564,""))))</f>
        <v>0</v>
      </c>
    </row>
    <row r="2565" spans="1:26" ht="21" customHeight="1">
      <c r="A2565" s="27">
        <f>IF($B2565="","",COUNTA($B$13:$B2565))</f>
        <v>0</v>
      </c>
      <c r="B2565" s="28"/>
      <c r="C2565" s="28"/>
      <c r="D2565" s="29"/>
      <c r="E2565" s="29"/>
      <c r="F2565" s="29"/>
      <c r="G2565" s="28"/>
      <c r="H2565" s="28"/>
      <c r="I2565" s="30">
        <f>IF($H2565="","",IFERROR(VLOOKUP($H2565,AcctTbl,2,0),"کد ناشناخته"))</f>
        <v>0</v>
      </c>
      <c r="J2565" s="27">
        <f>IF($H2565="","",IFERROR(VLOOKUP($H2565,AcctTbl,3,0),""))</f>
        <v>0</v>
      </c>
      <c r="K2565" s="29"/>
      <c r="L2565" s="28"/>
      <c r="M2565" s="31"/>
      <c r="N2565" s="29"/>
      <c r="O2565" s="32">
        <f>IF($B2565="",0,IF($U2565="IN",N($M2565),0))</f>
        <v>0</v>
      </c>
      <c r="P2565" s="32">
        <f>IF($B2565="",0,IF(OR($U2565="OUT",$U2565="TRF"),N($M2565),0))</f>
        <v>0</v>
      </c>
      <c r="Q2565" s="32">
        <f>IF($B2565="",0,IF(OR($U2565="OUT",$U2565="TRF"),N($M2565),0))</f>
        <v>0</v>
      </c>
      <c r="R2565" s="32">
        <f>IF($B2565="",0,IF($U2565="IN",N($M2565),0))</f>
        <v>0</v>
      </c>
      <c r="S2565" s="33">
        <f>IF($B2565="","",IF($M2565="","⚠ مبلغ",IF($E2565="","⚠ بانک عامل",IF(AND($U2565="TRF",$F2565=""),"⚠ بانک مقصد",IF(AND($V2565&lt;&gt;"NONE",$V2565&lt;&gt;"",$Z2565=""),"⚠ طرف حساب","✓")))))</f>
        <v>0</v>
      </c>
      <c r="T2565" s="29"/>
      <c r="U2565" s="27">
        <f>IFERROR(VLOOKUP($D2565,BankOpTbl,2,0),"")</f>
        <v>0</v>
      </c>
      <c r="V2565" s="27">
        <f>IFERROR(VLOOKUP($D2565,BankOpTbl,3,0),"")</f>
        <v>0</v>
      </c>
      <c r="W2565" s="27">
        <f>IFERROR(VLOOKUP($D2565,BankOpTbl,4,0),"")</f>
        <v>0</v>
      </c>
      <c r="X2565" s="27">
        <f>IF($E2565="","",IFERROR(VLOOKUP($E2565,BankTbl,4,0),""))</f>
        <v>0</v>
      </c>
      <c r="Y2565" s="27">
        <f>IF($F2565="","",IFERROR(VLOOKUP($F2565,BankTbl,4,0),""))</f>
        <v>0</v>
      </c>
      <c r="Z2565" s="27">
        <f>IF($B2565="","",IF($V2565="PICK",LEFT($N2565,5),IF($V2565="FIXED",$W2565,IF($V2565="CODE",$H2565,""))))</f>
        <v>0</v>
      </c>
    </row>
    <row r="2566" spans="1:26" ht="21" customHeight="1">
      <c r="A2566" s="27">
        <f>IF($B2566="","",COUNTA($B$13:$B2566))</f>
        <v>0</v>
      </c>
      <c r="B2566" s="28"/>
      <c r="C2566" s="28"/>
      <c r="D2566" s="29"/>
      <c r="E2566" s="29"/>
      <c r="F2566" s="29"/>
      <c r="G2566" s="28"/>
      <c r="H2566" s="28"/>
      <c r="I2566" s="30">
        <f>IF($H2566="","",IFERROR(VLOOKUP($H2566,AcctTbl,2,0),"کد ناشناخته"))</f>
        <v>0</v>
      </c>
      <c r="J2566" s="27">
        <f>IF($H2566="","",IFERROR(VLOOKUP($H2566,AcctTbl,3,0),""))</f>
        <v>0</v>
      </c>
      <c r="K2566" s="29"/>
      <c r="L2566" s="28"/>
      <c r="M2566" s="31"/>
      <c r="N2566" s="29"/>
      <c r="O2566" s="32">
        <f>IF($B2566="",0,IF($U2566="IN",N($M2566),0))</f>
        <v>0</v>
      </c>
      <c r="P2566" s="32">
        <f>IF($B2566="",0,IF(OR($U2566="OUT",$U2566="TRF"),N($M2566),0))</f>
        <v>0</v>
      </c>
      <c r="Q2566" s="32">
        <f>IF($B2566="",0,IF(OR($U2566="OUT",$U2566="TRF"),N($M2566),0))</f>
        <v>0</v>
      </c>
      <c r="R2566" s="32">
        <f>IF($B2566="",0,IF($U2566="IN",N($M2566),0))</f>
        <v>0</v>
      </c>
      <c r="S2566" s="33">
        <f>IF($B2566="","",IF($M2566="","⚠ مبلغ",IF($E2566="","⚠ بانک عامل",IF(AND($U2566="TRF",$F2566=""),"⚠ بانک مقصد",IF(AND($V2566&lt;&gt;"NONE",$V2566&lt;&gt;"",$Z2566=""),"⚠ طرف حساب","✓")))))</f>
        <v>0</v>
      </c>
      <c r="T2566" s="29"/>
      <c r="U2566" s="27">
        <f>IFERROR(VLOOKUP($D2566,BankOpTbl,2,0),"")</f>
        <v>0</v>
      </c>
      <c r="V2566" s="27">
        <f>IFERROR(VLOOKUP($D2566,BankOpTbl,3,0),"")</f>
        <v>0</v>
      </c>
      <c r="W2566" s="27">
        <f>IFERROR(VLOOKUP($D2566,BankOpTbl,4,0),"")</f>
        <v>0</v>
      </c>
      <c r="X2566" s="27">
        <f>IF($E2566="","",IFERROR(VLOOKUP($E2566,BankTbl,4,0),""))</f>
        <v>0</v>
      </c>
      <c r="Y2566" s="27">
        <f>IF($F2566="","",IFERROR(VLOOKUP($F2566,BankTbl,4,0),""))</f>
        <v>0</v>
      </c>
      <c r="Z2566" s="27">
        <f>IF($B2566="","",IF($V2566="PICK",LEFT($N2566,5),IF($V2566="FIXED",$W2566,IF($V2566="CODE",$H2566,""))))</f>
        <v>0</v>
      </c>
    </row>
    <row r="2567" spans="1:26" ht="21" customHeight="1">
      <c r="A2567" s="27">
        <f>IF($B2567="","",COUNTA($B$13:$B2567))</f>
        <v>0</v>
      </c>
      <c r="B2567" s="28"/>
      <c r="C2567" s="28"/>
      <c r="D2567" s="29"/>
      <c r="E2567" s="29"/>
      <c r="F2567" s="29"/>
      <c r="G2567" s="28"/>
      <c r="H2567" s="28"/>
      <c r="I2567" s="30">
        <f>IF($H2567="","",IFERROR(VLOOKUP($H2567,AcctTbl,2,0),"کد ناشناخته"))</f>
        <v>0</v>
      </c>
      <c r="J2567" s="27">
        <f>IF($H2567="","",IFERROR(VLOOKUP($H2567,AcctTbl,3,0),""))</f>
        <v>0</v>
      </c>
      <c r="K2567" s="29"/>
      <c r="L2567" s="28"/>
      <c r="M2567" s="31"/>
      <c r="N2567" s="29"/>
      <c r="O2567" s="32">
        <f>IF($B2567="",0,IF($U2567="IN",N($M2567),0))</f>
        <v>0</v>
      </c>
      <c r="P2567" s="32">
        <f>IF($B2567="",0,IF(OR($U2567="OUT",$U2567="TRF"),N($M2567),0))</f>
        <v>0</v>
      </c>
      <c r="Q2567" s="32">
        <f>IF($B2567="",0,IF(OR($U2567="OUT",$U2567="TRF"),N($M2567),0))</f>
        <v>0</v>
      </c>
      <c r="R2567" s="32">
        <f>IF($B2567="",0,IF($U2567="IN",N($M2567),0))</f>
        <v>0</v>
      </c>
      <c r="S2567" s="33">
        <f>IF($B2567="","",IF($M2567="","⚠ مبلغ",IF($E2567="","⚠ بانک عامل",IF(AND($U2567="TRF",$F2567=""),"⚠ بانک مقصد",IF(AND($V2567&lt;&gt;"NONE",$V2567&lt;&gt;"",$Z2567=""),"⚠ طرف حساب","✓")))))</f>
        <v>0</v>
      </c>
      <c r="T2567" s="29"/>
      <c r="U2567" s="27">
        <f>IFERROR(VLOOKUP($D2567,BankOpTbl,2,0),"")</f>
        <v>0</v>
      </c>
      <c r="V2567" s="27">
        <f>IFERROR(VLOOKUP($D2567,BankOpTbl,3,0),"")</f>
        <v>0</v>
      </c>
      <c r="W2567" s="27">
        <f>IFERROR(VLOOKUP($D2567,BankOpTbl,4,0),"")</f>
        <v>0</v>
      </c>
      <c r="X2567" s="27">
        <f>IF($E2567="","",IFERROR(VLOOKUP($E2567,BankTbl,4,0),""))</f>
        <v>0</v>
      </c>
      <c r="Y2567" s="27">
        <f>IF($F2567="","",IFERROR(VLOOKUP($F2567,BankTbl,4,0),""))</f>
        <v>0</v>
      </c>
      <c r="Z2567" s="27">
        <f>IF($B2567="","",IF($V2567="PICK",LEFT($N2567,5),IF($V2567="FIXED",$W2567,IF($V2567="CODE",$H2567,""))))</f>
        <v>0</v>
      </c>
    </row>
    <row r="2568" spans="1:26" ht="21" customHeight="1">
      <c r="A2568" s="27">
        <f>IF($B2568="","",COUNTA($B$13:$B2568))</f>
        <v>0</v>
      </c>
      <c r="B2568" s="28"/>
      <c r="C2568" s="28"/>
      <c r="D2568" s="29"/>
      <c r="E2568" s="29"/>
      <c r="F2568" s="29"/>
      <c r="G2568" s="28"/>
      <c r="H2568" s="28"/>
      <c r="I2568" s="30">
        <f>IF($H2568="","",IFERROR(VLOOKUP($H2568,AcctTbl,2,0),"کد ناشناخته"))</f>
        <v>0</v>
      </c>
      <c r="J2568" s="27">
        <f>IF($H2568="","",IFERROR(VLOOKUP($H2568,AcctTbl,3,0),""))</f>
        <v>0</v>
      </c>
      <c r="K2568" s="29"/>
      <c r="L2568" s="28"/>
      <c r="M2568" s="31"/>
      <c r="N2568" s="29"/>
      <c r="O2568" s="32">
        <f>IF($B2568="",0,IF($U2568="IN",N($M2568),0))</f>
        <v>0</v>
      </c>
      <c r="P2568" s="32">
        <f>IF($B2568="",0,IF(OR($U2568="OUT",$U2568="TRF"),N($M2568),0))</f>
        <v>0</v>
      </c>
      <c r="Q2568" s="32">
        <f>IF($B2568="",0,IF(OR($U2568="OUT",$U2568="TRF"),N($M2568),0))</f>
        <v>0</v>
      </c>
      <c r="R2568" s="32">
        <f>IF($B2568="",0,IF($U2568="IN",N($M2568),0))</f>
        <v>0</v>
      </c>
      <c r="S2568" s="33">
        <f>IF($B2568="","",IF($M2568="","⚠ مبلغ",IF($E2568="","⚠ بانک عامل",IF(AND($U2568="TRF",$F2568=""),"⚠ بانک مقصد",IF(AND($V2568&lt;&gt;"NONE",$V2568&lt;&gt;"",$Z2568=""),"⚠ طرف حساب","✓")))))</f>
        <v>0</v>
      </c>
      <c r="T2568" s="29"/>
      <c r="U2568" s="27">
        <f>IFERROR(VLOOKUP($D2568,BankOpTbl,2,0),"")</f>
        <v>0</v>
      </c>
      <c r="V2568" s="27">
        <f>IFERROR(VLOOKUP($D2568,BankOpTbl,3,0),"")</f>
        <v>0</v>
      </c>
      <c r="W2568" s="27">
        <f>IFERROR(VLOOKUP($D2568,BankOpTbl,4,0),"")</f>
        <v>0</v>
      </c>
      <c r="X2568" s="27">
        <f>IF($E2568="","",IFERROR(VLOOKUP($E2568,BankTbl,4,0),""))</f>
        <v>0</v>
      </c>
      <c r="Y2568" s="27">
        <f>IF($F2568="","",IFERROR(VLOOKUP($F2568,BankTbl,4,0),""))</f>
        <v>0</v>
      </c>
      <c r="Z2568" s="27">
        <f>IF($B2568="","",IF($V2568="PICK",LEFT($N2568,5),IF($V2568="FIXED",$W2568,IF($V2568="CODE",$H2568,""))))</f>
        <v>0</v>
      </c>
    </row>
    <row r="2569" spans="1:26" ht="21" customHeight="1">
      <c r="A2569" s="27">
        <f>IF($B2569="","",COUNTA($B$13:$B2569))</f>
        <v>0</v>
      </c>
      <c r="B2569" s="28"/>
      <c r="C2569" s="28"/>
      <c r="D2569" s="29"/>
      <c r="E2569" s="29"/>
      <c r="F2569" s="29"/>
      <c r="G2569" s="28"/>
      <c r="H2569" s="28"/>
      <c r="I2569" s="30">
        <f>IF($H2569="","",IFERROR(VLOOKUP($H2569,AcctTbl,2,0),"کد ناشناخته"))</f>
        <v>0</v>
      </c>
      <c r="J2569" s="27">
        <f>IF($H2569="","",IFERROR(VLOOKUP($H2569,AcctTbl,3,0),""))</f>
        <v>0</v>
      </c>
      <c r="K2569" s="29"/>
      <c r="L2569" s="28"/>
      <c r="M2569" s="31"/>
      <c r="N2569" s="29"/>
      <c r="O2569" s="32">
        <f>IF($B2569="",0,IF($U2569="IN",N($M2569),0))</f>
        <v>0</v>
      </c>
      <c r="P2569" s="32">
        <f>IF($B2569="",0,IF(OR($U2569="OUT",$U2569="TRF"),N($M2569),0))</f>
        <v>0</v>
      </c>
      <c r="Q2569" s="32">
        <f>IF($B2569="",0,IF(OR($U2569="OUT",$U2569="TRF"),N($M2569),0))</f>
        <v>0</v>
      </c>
      <c r="R2569" s="32">
        <f>IF($B2569="",0,IF($U2569="IN",N($M2569),0))</f>
        <v>0</v>
      </c>
      <c r="S2569" s="33">
        <f>IF($B2569="","",IF($M2569="","⚠ مبلغ",IF($E2569="","⚠ بانک عامل",IF(AND($U2569="TRF",$F2569=""),"⚠ بانک مقصد",IF(AND($V2569&lt;&gt;"NONE",$V2569&lt;&gt;"",$Z2569=""),"⚠ طرف حساب","✓")))))</f>
        <v>0</v>
      </c>
      <c r="T2569" s="29"/>
      <c r="U2569" s="27">
        <f>IFERROR(VLOOKUP($D2569,BankOpTbl,2,0),"")</f>
        <v>0</v>
      </c>
      <c r="V2569" s="27">
        <f>IFERROR(VLOOKUP($D2569,BankOpTbl,3,0),"")</f>
        <v>0</v>
      </c>
      <c r="W2569" s="27">
        <f>IFERROR(VLOOKUP($D2569,BankOpTbl,4,0),"")</f>
        <v>0</v>
      </c>
      <c r="X2569" s="27">
        <f>IF($E2569="","",IFERROR(VLOOKUP($E2569,BankTbl,4,0),""))</f>
        <v>0</v>
      </c>
      <c r="Y2569" s="27">
        <f>IF($F2569="","",IFERROR(VLOOKUP($F2569,BankTbl,4,0),""))</f>
        <v>0</v>
      </c>
      <c r="Z2569" s="27">
        <f>IF($B2569="","",IF($V2569="PICK",LEFT($N2569,5),IF($V2569="FIXED",$W2569,IF($V2569="CODE",$H2569,""))))</f>
        <v>0</v>
      </c>
    </row>
    <row r="2570" spans="1:26" ht="21" customHeight="1">
      <c r="A2570" s="27">
        <f>IF($B2570="","",COUNTA($B$13:$B2570))</f>
        <v>0</v>
      </c>
      <c r="B2570" s="28"/>
      <c r="C2570" s="28"/>
      <c r="D2570" s="29"/>
      <c r="E2570" s="29"/>
      <c r="F2570" s="29"/>
      <c r="G2570" s="28"/>
      <c r="H2570" s="28"/>
      <c r="I2570" s="30">
        <f>IF($H2570="","",IFERROR(VLOOKUP($H2570,AcctTbl,2,0),"کد ناشناخته"))</f>
        <v>0</v>
      </c>
      <c r="J2570" s="27">
        <f>IF($H2570="","",IFERROR(VLOOKUP($H2570,AcctTbl,3,0),""))</f>
        <v>0</v>
      </c>
      <c r="K2570" s="29"/>
      <c r="L2570" s="28"/>
      <c r="M2570" s="31"/>
      <c r="N2570" s="29"/>
      <c r="O2570" s="32">
        <f>IF($B2570="",0,IF($U2570="IN",N($M2570),0))</f>
        <v>0</v>
      </c>
      <c r="P2570" s="32">
        <f>IF($B2570="",0,IF(OR($U2570="OUT",$U2570="TRF"),N($M2570),0))</f>
        <v>0</v>
      </c>
      <c r="Q2570" s="32">
        <f>IF($B2570="",0,IF(OR($U2570="OUT",$U2570="TRF"),N($M2570),0))</f>
        <v>0</v>
      </c>
      <c r="R2570" s="32">
        <f>IF($B2570="",0,IF($U2570="IN",N($M2570),0))</f>
        <v>0</v>
      </c>
      <c r="S2570" s="33">
        <f>IF($B2570="","",IF($M2570="","⚠ مبلغ",IF($E2570="","⚠ بانک عامل",IF(AND($U2570="TRF",$F2570=""),"⚠ بانک مقصد",IF(AND($V2570&lt;&gt;"NONE",$V2570&lt;&gt;"",$Z2570=""),"⚠ طرف حساب","✓")))))</f>
        <v>0</v>
      </c>
      <c r="T2570" s="29"/>
      <c r="U2570" s="27">
        <f>IFERROR(VLOOKUP($D2570,BankOpTbl,2,0),"")</f>
        <v>0</v>
      </c>
      <c r="V2570" s="27">
        <f>IFERROR(VLOOKUP($D2570,BankOpTbl,3,0),"")</f>
        <v>0</v>
      </c>
      <c r="W2570" s="27">
        <f>IFERROR(VLOOKUP($D2570,BankOpTbl,4,0),"")</f>
        <v>0</v>
      </c>
      <c r="X2570" s="27">
        <f>IF($E2570="","",IFERROR(VLOOKUP($E2570,BankTbl,4,0),""))</f>
        <v>0</v>
      </c>
      <c r="Y2570" s="27">
        <f>IF($F2570="","",IFERROR(VLOOKUP($F2570,BankTbl,4,0),""))</f>
        <v>0</v>
      </c>
      <c r="Z2570" s="27">
        <f>IF($B2570="","",IF($V2570="PICK",LEFT($N2570,5),IF($V2570="FIXED",$W2570,IF($V2570="CODE",$H2570,""))))</f>
        <v>0</v>
      </c>
    </row>
    <row r="2571" spans="1:26" ht="21" customHeight="1">
      <c r="A2571" s="27">
        <f>IF($B2571="","",COUNTA($B$13:$B2571))</f>
        <v>0</v>
      </c>
      <c r="B2571" s="28"/>
      <c r="C2571" s="28"/>
      <c r="D2571" s="29"/>
      <c r="E2571" s="29"/>
      <c r="F2571" s="29"/>
      <c r="G2571" s="28"/>
      <c r="H2571" s="28"/>
      <c r="I2571" s="30">
        <f>IF($H2571="","",IFERROR(VLOOKUP($H2571,AcctTbl,2,0),"کد ناشناخته"))</f>
        <v>0</v>
      </c>
      <c r="J2571" s="27">
        <f>IF($H2571="","",IFERROR(VLOOKUP($H2571,AcctTbl,3,0),""))</f>
        <v>0</v>
      </c>
      <c r="K2571" s="29"/>
      <c r="L2571" s="28"/>
      <c r="M2571" s="31"/>
      <c r="N2571" s="29"/>
      <c r="O2571" s="32">
        <f>IF($B2571="",0,IF($U2571="IN",N($M2571),0))</f>
        <v>0</v>
      </c>
      <c r="P2571" s="32">
        <f>IF($B2571="",0,IF(OR($U2571="OUT",$U2571="TRF"),N($M2571),0))</f>
        <v>0</v>
      </c>
      <c r="Q2571" s="32">
        <f>IF($B2571="",0,IF(OR($U2571="OUT",$U2571="TRF"),N($M2571),0))</f>
        <v>0</v>
      </c>
      <c r="R2571" s="32">
        <f>IF($B2571="",0,IF($U2571="IN",N($M2571),0))</f>
        <v>0</v>
      </c>
      <c r="S2571" s="33">
        <f>IF($B2571="","",IF($M2571="","⚠ مبلغ",IF($E2571="","⚠ بانک عامل",IF(AND($U2571="TRF",$F2571=""),"⚠ بانک مقصد",IF(AND($V2571&lt;&gt;"NONE",$V2571&lt;&gt;"",$Z2571=""),"⚠ طرف حساب","✓")))))</f>
        <v>0</v>
      </c>
      <c r="T2571" s="29"/>
      <c r="U2571" s="27">
        <f>IFERROR(VLOOKUP($D2571,BankOpTbl,2,0),"")</f>
        <v>0</v>
      </c>
      <c r="V2571" s="27">
        <f>IFERROR(VLOOKUP($D2571,BankOpTbl,3,0),"")</f>
        <v>0</v>
      </c>
      <c r="W2571" s="27">
        <f>IFERROR(VLOOKUP($D2571,BankOpTbl,4,0),"")</f>
        <v>0</v>
      </c>
      <c r="X2571" s="27">
        <f>IF($E2571="","",IFERROR(VLOOKUP($E2571,BankTbl,4,0),""))</f>
        <v>0</v>
      </c>
      <c r="Y2571" s="27">
        <f>IF($F2571="","",IFERROR(VLOOKUP($F2571,BankTbl,4,0),""))</f>
        <v>0</v>
      </c>
      <c r="Z2571" s="27">
        <f>IF($B2571="","",IF($V2571="PICK",LEFT($N2571,5),IF($V2571="FIXED",$W2571,IF($V2571="CODE",$H2571,""))))</f>
        <v>0</v>
      </c>
    </row>
    <row r="2572" spans="1:26" ht="21" customHeight="1">
      <c r="A2572" s="27">
        <f>IF($B2572="","",COUNTA($B$13:$B2572))</f>
        <v>0</v>
      </c>
      <c r="B2572" s="28"/>
      <c r="C2572" s="28"/>
      <c r="D2572" s="29"/>
      <c r="E2572" s="29"/>
      <c r="F2572" s="29"/>
      <c r="G2572" s="28"/>
      <c r="H2572" s="28"/>
      <c r="I2572" s="30">
        <f>IF($H2572="","",IFERROR(VLOOKUP($H2572,AcctTbl,2,0),"کد ناشناخته"))</f>
        <v>0</v>
      </c>
      <c r="J2572" s="27">
        <f>IF($H2572="","",IFERROR(VLOOKUP($H2572,AcctTbl,3,0),""))</f>
        <v>0</v>
      </c>
      <c r="K2572" s="29"/>
      <c r="L2572" s="28"/>
      <c r="M2572" s="31"/>
      <c r="N2572" s="29"/>
      <c r="O2572" s="32">
        <f>IF($B2572="",0,IF($U2572="IN",N($M2572),0))</f>
        <v>0</v>
      </c>
      <c r="P2572" s="32">
        <f>IF($B2572="",0,IF(OR($U2572="OUT",$U2572="TRF"),N($M2572),0))</f>
        <v>0</v>
      </c>
      <c r="Q2572" s="32">
        <f>IF($B2572="",0,IF(OR($U2572="OUT",$U2572="TRF"),N($M2572),0))</f>
        <v>0</v>
      </c>
      <c r="R2572" s="32">
        <f>IF($B2572="",0,IF($U2572="IN",N($M2572),0))</f>
        <v>0</v>
      </c>
      <c r="S2572" s="33">
        <f>IF($B2572="","",IF($M2572="","⚠ مبلغ",IF($E2572="","⚠ بانک عامل",IF(AND($U2572="TRF",$F2572=""),"⚠ بانک مقصد",IF(AND($V2572&lt;&gt;"NONE",$V2572&lt;&gt;"",$Z2572=""),"⚠ طرف حساب","✓")))))</f>
        <v>0</v>
      </c>
      <c r="T2572" s="29"/>
      <c r="U2572" s="27">
        <f>IFERROR(VLOOKUP($D2572,BankOpTbl,2,0),"")</f>
        <v>0</v>
      </c>
      <c r="V2572" s="27">
        <f>IFERROR(VLOOKUP($D2572,BankOpTbl,3,0),"")</f>
        <v>0</v>
      </c>
      <c r="W2572" s="27">
        <f>IFERROR(VLOOKUP($D2572,BankOpTbl,4,0),"")</f>
        <v>0</v>
      </c>
      <c r="X2572" s="27">
        <f>IF($E2572="","",IFERROR(VLOOKUP($E2572,BankTbl,4,0),""))</f>
        <v>0</v>
      </c>
      <c r="Y2572" s="27">
        <f>IF($F2572="","",IFERROR(VLOOKUP($F2572,BankTbl,4,0),""))</f>
        <v>0</v>
      </c>
      <c r="Z2572" s="27">
        <f>IF($B2572="","",IF($V2572="PICK",LEFT($N2572,5),IF($V2572="FIXED",$W2572,IF($V2572="CODE",$H2572,""))))</f>
        <v>0</v>
      </c>
    </row>
    <row r="2573" spans="1:26" ht="21" customHeight="1">
      <c r="A2573" s="27">
        <f>IF($B2573="","",COUNTA($B$13:$B2573))</f>
        <v>0</v>
      </c>
      <c r="B2573" s="28"/>
      <c r="C2573" s="28"/>
      <c r="D2573" s="29"/>
      <c r="E2573" s="29"/>
      <c r="F2573" s="29"/>
      <c r="G2573" s="28"/>
      <c r="H2573" s="28"/>
      <c r="I2573" s="30">
        <f>IF($H2573="","",IFERROR(VLOOKUP($H2573,AcctTbl,2,0),"کد ناشناخته"))</f>
        <v>0</v>
      </c>
      <c r="J2573" s="27">
        <f>IF($H2573="","",IFERROR(VLOOKUP($H2573,AcctTbl,3,0),""))</f>
        <v>0</v>
      </c>
      <c r="K2573" s="29"/>
      <c r="L2573" s="28"/>
      <c r="M2573" s="31"/>
      <c r="N2573" s="29"/>
      <c r="O2573" s="32">
        <f>IF($B2573="",0,IF($U2573="IN",N($M2573),0))</f>
        <v>0</v>
      </c>
      <c r="P2573" s="32">
        <f>IF($B2573="",0,IF(OR($U2573="OUT",$U2573="TRF"),N($M2573),0))</f>
        <v>0</v>
      </c>
      <c r="Q2573" s="32">
        <f>IF($B2573="",0,IF(OR($U2573="OUT",$U2573="TRF"),N($M2573),0))</f>
        <v>0</v>
      </c>
      <c r="R2573" s="32">
        <f>IF($B2573="",0,IF($U2573="IN",N($M2573),0))</f>
        <v>0</v>
      </c>
      <c r="S2573" s="33">
        <f>IF($B2573="","",IF($M2573="","⚠ مبلغ",IF($E2573="","⚠ بانک عامل",IF(AND($U2573="TRF",$F2573=""),"⚠ بانک مقصد",IF(AND($V2573&lt;&gt;"NONE",$V2573&lt;&gt;"",$Z2573=""),"⚠ طرف حساب","✓")))))</f>
        <v>0</v>
      </c>
      <c r="T2573" s="29"/>
      <c r="U2573" s="27">
        <f>IFERROR(VLOOKUP($D2573,BankOpTbl,2,0),"")</f>
        <v>0</v>
      </c>
      <c r="V2573" s="27">
        <f>IFERROR(VLOOKUP($D2573,BankOpTbl,3,0),"")</f>
        <v>0</v>
      </c>
      <c r="W2573" s="27">
        <f>IFERROR(VLOOKUP($D2573,BankOpTbl,4,0),"")</f>
        <v>0</v>
      </c>
      <c r="X2573" s="27">
        <f>IF($E2573="","",IFERROR(VLOOKUP($E2573,BankTbl,4,0),""))</f>
        <v>0</v>
      </c>
      <c r="Y2573" s="27">
        <f>IF($F2573="","",IFERROR(VLOOKUP($F2573,BankTbl,4,0),""))</f>
        <v>0</v>
      </c>
      <c r="Z2573" s="27">
        <f>IF($B2573="","",IF($V2573="PICK",LEFT($N2573,5),IF($V2573="FIXED",$W2573,IF($V2573="CODE",$H2573,""))))</f>
        <v>0</v>
      </c>
    </row>
    <row r="2574" spans="1:26" ht="21" customHeight="1">
      <c r="A2574" s="27">
        <f>IF($B2574="","",COUNTA($B$13:$B2574))</f>
        <v>0</v>
      </c>
      <c r="B2574" s="28"/>
      <c r="C2574" s="28"/>
      <c r="D2574" s="29"/>
      <c r="E2574" s="29"/>
      <c r="F2574" s="29"/>
      <c r="G2574" s="28"/>
      <c r="H2574" s="28"/>
      <c r="I2574" s="30">
        <f>IF($H2574="","",IFERROR(VLOOKUP($H2574,AcctTbl,2,0),"کد ناشناخته"))</f>
        <v>0</v>
      </c>
      <c r="J2574" s="27">
        <f>IF($H2574="","",IFERROR(VLOOKUP($H2574,AcctTbl,3,0),""))</f>
        <v>0</v>
      </c>
      <c r="K2574" s="29"/>
      <c r="L2574" s="28"/>
      <c r="M2574" s="31"/>
      <c r="N2574" s="29"/>
      <c r="O2574" s="32">
        <f>IF($B2574="",0,IF($U2574="IN",N($M2574),0))</f>
        <v>0</v>
      </c>
      <c r="P2574" s="32">
        <f>IF($B2574="",0,IF(OR($U2574="OUT",$U2574="TRF"),N($M2574),0))</f>
        <v>0</v>
      </c>
      <c r="Q2574" s="32">
        <f>IF($B2574="",0,IF(OR($U2574="OUT",$U2574="TRF"),N($M2574),0))</f>
        <v>0</v>
      </c>
      <c r="R2574" s="32">
        <f>IF($B2574="",0,IF($U2574="IN",N($M2574),0))</f>
        <v>0</v>
      </c>
      <c r="S2574" s="33">
        <f>IF($B2574="","",IF($M2574="","⚠ مبلغ",IF($E2574="","⚠ بانک عامل",IF(AND($U2574="TRF",$F2574=""),"⚠ بانک مقصد",IF(AND($V2574&lt;&gt;"NONE",$V2574&lt;&gt;"",$Z2574=""),"⚠ طرف حساب","✓")))))</f>
        <v>0</v>
      </c>
      <c r="T2574" s="29"/>
      <c r="U2574" s="27">
        <f>IFERROR(VLOOKUP($D2574,BankOpTbl,2,0),"")</f>
        <v>0</v>
      </c>
      <c r="V2574" s="27">
        <f>IFERROR(VLOOKUP($D2574,BankOpTbl,3,0),"")</f>
        <v>0</v>
      </c>
      <c r="W2574" s="27">
        <f>IFERROR(VLOOKUP($D2574,BankOpTbl,4,0),"")</f>
        <v>0</v>
      </c>
      <c r="X2574" s="27">
        <f>IF($E2574="","",IFERROR(VLOOKUP($E2574,BankTbl,4,0),""))</f>
        <v>0</v>
      </c>
      <c r="Y2574" s="27">
        <f>IF($F2574="","",IFERROR(VLOOKUP($F2574,BankTbl,4,0),""))</f>
        <v>0</v>
      </c>
      <c r="Z2574" s="27">
        <f>IF($B2574="","",IF($V2574="PICK",LEFT($N2574,5),IF($V2574="FIXED",$W2574,IF($V2574="CODE",$H2574,""))))</f>
        <v>0</v>
      </c>
    </row>
    <row r="2575" spans="1:26" ht="21" customHeight="1">
      <c r="A2575" s="27">
        <f>IF($B2575="","",COUNTA($B$13:$B2575))</f>
        <v>0</v>
      </c>
      <c r="B2575" s="28"/>
      <c r="C2575" s="28"/>
      <c r="D2575" s="29"/>
      <c r="E2575" s="29"/>
      <c r="F2575" s="29"/>
      <c r="G2575" s="28"/>
      <c r="H2575" s="28"/>
      <c r="I2575" s="30">
        <f>IF($H2575="","",IFERROR(VLOOKUP($H2575,AcctTbl,2,0),"کد ناشناخته"))</f>
        <v>0</v>
      </c>
      <c r="J2575" s="27">
        <f>IF($H2575="","",IFERROR(VLOOKUP($H2575,AcctTbl,3,0),""))</f>
        <v>0</v>
      </c>
      <c r="K2575" s="29"/>
      <c r="L2575" s="28"/>
      <c r="M2575" s="31"/>
      <c r="N2575" s="29"/>
      <c r="O2575" s="32">
        <f>IF($B2575="",0,IF($U2575="IN",N($M2575),0))</f>
        <v>0</v>
      </c>
      <c r="P2575" s="32">
        <f>IF($B2575="",0,IF(OR($U2575="OUT",$U2575="TRF"),N($M2575),0))</f>
        <v>0</v>
      </c>
      <c r="Q2575" s="32">
        <f>IF($B2575="",0,IF(OR($U2575="OUT",$U2575="TRF"),N($M2575),0))</f>
        <v>0</v>
      </c>
      <c r="R2575" s="32">
        <f>IF($B2575="",0,IF($U2575="IN",N($M2575),0))</f>
        <v>0</v>
      </c>
      <c r="S2575" s="33">
        <f>IF($B2575="","",IF($M2575="","⚠ مبلغ",IF($E2575="","⚠ بانک عامل",IF(AND($U2575="TRF",$F2575=""),"⚠ بانک مقصد",IF(AND($V2575&lt;&gt;"NONE",$V2575&lt;&gt;"",$Z2575=""),"⚠ طرف حساب","✓")))))</f>
        <v>0</v>
      </c>
      <c r="T2575" s="29"/>
      <c r="U2575" s="27">
        <f>IFERROR(VLOOKUP($D2575,BankOpTbl,2,0),"")</f>
        <v>0</v>
      </c>
      <c r="V2575" s="27">
        <f>IFERROR(VLOOKUP($D2575,BankOpTbl,3,0),"")</f>
        <v>0</v>
      </c>
      <c r="W2575" s="27">
        <f>IFERROR(VLOOKUP($D2575,BankOpTbl,4,0),"")</f>
        <v>0</v>
      </c>
      <c r="X2575" s="27">
        <f>IF($E2575="","",IFERROR(VLOOKUP($E2575,BankTbl,4,0),""))</f>
        <v>0</v>
      </c>
      <c r="Y2575" s="27">
        <f>IF($F2575="","",IFERROR(VLOOKUP($F2575,BankTbl,4,0),""))</f>
        <v>0</v>
      </c>
      <c r="Z2575" s="27">
        <f>IF($B2575="","",IF($V2575="PICK",LEFT($N2575,5),IF($V2575="FIXED",$W2575,IF($V2575="CODE",$H2575,""))))</f>
        <v>0</v>
      </c>
    </row>
    <row r="2576" spans="1:26" ht="21" customHeight="1">
      <c r="A2576" s="27">
        <f>IF($B2576="","",COUNTA($B$13:$B2576))</f>
        <v>0</v>
      </c>
      <c r="B2576" s="28"/>
      <c r="C2576" s="28"/>
      <c r="D2576" s="29"/>
      <c r="E2576" s="29"/>
      <c r="F2576" s="29"/>
      <c r="G2576" s="28"/>
      <c r="H2576" s="28"/>
      <c r="I2576" s="30">
        <f>IF($H2576="","",IFERROR(VLOOKUP($H2576,AcctTbl,2,0),"کد ناشناخته"))</f>
        <v>0</v>
      </c>
      <c r="J2576" s="27">
        <f>IF($H2576="","",IFERROR(VLOOKUP($H2576,AcctTbl,3,0),""))</f>
        <v>0</v>
      </c>
      <c r="K2576" s="29"/>
      <c r="L2576" s="28"/>
      <c r="M2576" s="31"/>
      <c r="N2576" s="29"/>
      <c r="O2576" s="32">
        <f>IF($B2576="",0,IF($U2576="IN",N($M2576),0))</f>
        <v>0</v>
      </c>
      <c r="P2576" s="32">
        <f>IF($B2576="",0,IF(OR($U2576="OUT",$U2576="TRF"),N($M2576),0))</f>
        <v>0</v>
      </c>
      <c r="Q2576" s="32">
        <f>IF($B2576="",0,IF(OR($U2576="OUT",$U2576="TRF"),N($M2576),0))</f>
        <v>0</v>
      </c>
      <c r="R2576" s="32">
        <f>IF($B2576="",0,IF($U2576="IN",N($M2576),0))</f>
        <v>0</v>
      </c>
      <c r="S2576" s="33">
        <f>IF($B2576="","",IF($M2576="","⚠ مبلغ",IF($E2576="","⚠ بانک عامل",IF(AND($U2576="TRF",$F2576=""),"⚠ بانک مقصد",IF(AND($V2576&lt;&gt;"NONE",$V2576&lt;&gt;"",$Z2576=""),"⚠ طرف حساب","✓")))))</f>
        <v>0</v>
      </c>
      <c r="T2576" s="29"/>
      <c r="U2576" s="27">
        <f>IFERROR(VLOOKUP($D2576,BankOpTbl,2,0),"")</f>
        <v>0</v>
      </c>
      <c r="V2576" s="27">
        <f>IFERROR(VLOOKUP($D2576,BankOpTbl,3,0),"")</f>
        <v>0</v>
      </c>
      <c r="W2576" s="27">
        <f>IFERROR(VLOOKUP($D2576,BankOpTbl,4,0),"")</f>
        <v>0</v>
      </c>
      <c r="X2576" s="27">
        <f>IF($E2576="","",IFERROR(VLOOKUP($E2576,BankTbl,4,0),""))</f>
        <v>0</v>
      </c>
      <c r="Y2576" s="27">
        <f>IF($F2576="","",IFERROR(VLOOKUP($F2576,BankTbl,4,0),""))</f>
        <v>0</v>
      </c>
      <c r="Z2576" s="27">
        <f>IF($B2576="","",IF($V2576="PICK",LEFT($N2576,5),IF($V2576="FIXED",$W2576,IF($V2576="CODE",$H2576,""))))</f>
        <v>0</v>
      </c>
    </row>
    <row r="2577" spans="1:26" ht="21" customHeight="1">
      <c r="A2577" s="27">
        <f>IF($B2577="","",COUNTA($B$13:$B2577))</f>
        <v>0</v>
      </c>
      <c r="B2577" s="28"/>
      <c r="C2577" s="28"/>
      <c r="D2577" s="29"/>
      <c r="E2577" s="29"/>
      <c r="F2577" s="29"/>
      <c r="G2577" s="28"/>
      <c r="H2577" s="28"/>
      <c r="I2577" s="30">
        <f>IF($H2577="","",IFERROR(VLOOKUP($H2577,AcctTbl,2,0),"کد ناشناخته"))</f>
        <v>0</v>
      </c>
      <c r="J2577" s="27">
        <f>IF($H2577="","",IFERROR(VLOOKUP($H2577,AcctTbl,3,0),""))</f>
        <v>0</v>
      </c>
      <c r="K2577" s="29"/>
      <c r="L2577" s="28"/>
      <c r="M2577" s="31"/>
      <c r="N2577" s="29"/>
      <c r="O2577" s="32">
        <f>IF($B2577="",0,IF($U2577="IN",N($M2577),0))</f>
        <v>0</v>
      </c>
      <c r="P2577" s="32">
        <f>IF($B2577="",0,IF(OR($U2577="OUT",$U2577="TRF"),N($M2577),0))</f>
        <v>0</v>
      </c>
      <c r="Q2577" s="32">
        <f>IF($B2577="",0,IF(OR($U2577="OUT",$U2577="TRF"),N($M2577),0))</f>
        <v>0</v>
      </c>
      <c r="R2577" s="32">
        <f>IF($B2577="",0,IF($U2577="IN",N($M2577),0))</f>
        <v>0</v>
      </c>
      <c r="S2577" s="33">
        <f>IF($B2577="","",IF($M2577="","⚠ مبلغ",IF($E2577="","⚠ بانک عامل",IF(AND($U2577="TRF",$F2577=""),"⚠ بانک مقصد",IF(AND($V2577&lt;&gt;"NONE",$V2577&lt;&gt;"",$Z2577=""),"⚠ طرف حساب","✓")))))</f>
        <v>0</v>
      </c>
      <c r="T2577" s="29"/>
      <c r="U2577" s="27">
        <f>IFERROR(VLOOKUP($D2577,BankOpTbl,2,0),"")</f>
        <v>0</v>
      </c>
      <c r="V2577" s="27">
        <f>IFERROR(VLOOKUP($D2577,BankOpTbl,3,0),"")</f>
        <v>0</v>
      </c>
      <c r="W2577" s="27">
        <f>IFERROR(VLOOKUP($D2577,BankOpTbl,4,0),"")</f>
        <v>0</v>
      </c>
      <c r="X2577" s="27">
        <f>IF($E2577="","",IFERROR(VLOOKUP($E2577,BankTbl,4,0),""))</f>
        <v>0</v>
      </c>
      <c r="Y2577" s="27">
        <f>IF($F2577="","",IFERROR(VLOOKUP($F2577,BankTbl,4,0),""))</f>
        <v>0</v>
      </c>
      <c r="Z2577" s="27">
        <f>IF($B2577="","",IF($V2577="PICK",LEFT($N2577,5),IF($V2577="FIXED",$W2577,IF($V2577="CODE",$H2577,""))))</f>
        <v>0</v>
      </c>
    </row>
    <row r="2578" spans="1:26" ht="21" customHeight="1">
      <c r="A2578" s="27">
        <f>IF($B2578="","",COUNTA($B$13:$B2578))</f>
        <v>0</v>
      </c>
      <c r="B2578" s="28"/>
      <c r="C2578" s="28"/>
      <c r="D2578" s="29"/>
      <c r="E2578" s="29"/>
      <c r="F2578" s="29"/>
      <c r="G2578" s="28"/>
      <c r="H2578" s="28"/>
      <c r="I2578" s="30">
        <f>IF($H2578="","",IFERROR(VLOOKUP($H2578,AcctTbl,2,0),"کد ناشناخته"))</f>
        <v>0</v>
      </c>
      <c r="J2578" s="27">
        <f>IF($H2578="","",IFERROR(VLOOKUP($H2578,AcctTbl,3,0),""))</f>
        <v>0</v>
      </c>
      <c r="K2578" s="29"/>
      <c r="L2578" s="28"/>
      <c r="M2578" s="31"/>
      <c r="N2578" s="29"/>
      <c r="O2578" s="32">
        <f>IF($B2578="",0,IF($U2578="IN",N($M2578),0))</f>
        <v>0</v>
      </c>
      <c r="P2578" s="32">
        <f>IF($B2578="",0,IF(OR($U2578="OUT",$U2578="TRF"),N($M2578),0))</f>
        <v>0</v>
      </c>
      <c r="Q2578" s="32">
        <f>IF($B2578="",0,IF(OR($U2578="OUT",$U2578="TRF"),N($M2578),0))</f>
        <v>0</v>
      </c>
      <c r="R2578" s="32">
        <f>IF($B2578="",0,IF($U2578="IN",N($M2578),0))</f>
        <v>0</v>
      </c>
      <c r="S2578" s="33">
        <f>IF($B2578="","",IF($M2578="","⚠ مبلغ",IF($E2578="","⚠ بانک عامل",IF(AND($U2578="TRF",$F2578=""),"⚠ بانک مقصد",IF(AND($V2578&lt;&gt;"NONE",$V2578&lt;&gt;"",$Z2578=""),"⚠ طرف حساب","✓")))))</f>
        <v>0</v>
      </c>
      <c r="T2578" s="29"/>
      <c r="U2578" s="27">
        <f>IFERROR(VLOOKUP($D2578,BankOpTbl,2,0),"")</f>
        <v>0</v>
      </c>
      <c r="V2578" s="27">
        <f>IFERROR(VLOOKUP($D2578,BankOpTbl,3,0),"")</f>
        <v>0</v>
      </c>
      <c r="W2578" s="27">
        <f>IFERROR(VLOOKUP($D2578,BankOpTbl,4,0),"")</f>
        <v>0</v>
      </c>
      <c r="X2578" s="27">
        <f>IF($E2578="","",IFERROR(VLOOKUP($E2578,BankTbl,4,0),""))</f>
        <v>0</v>
      </c>
      <c r="Y2578" s="27">
        <f>IF($F2578="","",IFERROR(VLOOKUP($F2578,BankTbl,4,0),""))</f>
        <v>0</v>
      </c>
      <c r="Z2578" s="27">
        <f>IF($B2578="","",IF($V2578="PICK",LEFT($N2578,5),IF($V2578="FIXED",$W2578,IF($V2578="CODE",$H2578,""))))</f>
        <v>0</v>
      </c>
    </row>
    <row r="2579" spans="1:26" ht="21" customHeight="1">
      <c r="A2579" s="27">
        <f>IF($B2579="","",COUNTA($B$13:$B2579))</f>
        <v>0</v>
      </c>
      <c r="B2579" s="28"/>
      <c r="C2579" s="28"/>
      <c r="D2579" s="29"/>
      <c r="E2579" s="29"/>
      <c r="F2579" s="29"/>
      <c r="G2579" s="28"/>
      <c r="H2579" s="28"/>
      <c r="I2579" s="30">
        <f>IF($H2579="","",IFERROR(VLOOKUP($H2579,AcctTbl,2,0),"کد ناشناخته"))</f>
        <v>0</v>
      </c>
      <c r="J2579" s="27">
        <f>IF($H2579="","",IFERROR(VLOOKUP($H2579,AcctTbl,3,0),""))</f>
        <v>0</v>
      </c>
      <c r="K2579" s="29"/>
      <c r="L2579" s="28"/>
      <c r="M2579" s="31"/>
      <c r="N2579" s="29"/>
      <c r="O2579" s="32">
        <f>IF($B2579="",0,IF($U2579="IN",N($M2579),0))</f>
        <v>0</v>
      </c>
      <c r="P2579" s="32">
        <f>IF($B2579="",0,IF(OR($U2579="OUT",$U2579="TRF"),N($M2579),0))</f>
        <v>0</v>
      </c>
      <c r="Q2579" s="32">
        <f>IF($B2579="",0,IF(OR($U2579="OUT",$U2579="TRF"),N($M2579),0))</f>
        <v>0</v>
      </c>
      <c r="R2579" s="32">
        <f>IF($B2579="",0,IF($U2579="IN",N($M2579),0))</f>
        <v>0</v>
      </c>
      <c r="S2579" s="33">
        <f>IF($B2579="","",IF($M2579="","⚠ مبلغ",IF($E2579="","⚠ بانک عامل",IF(AND($U2579="TRF",$F2579=""),"⚠ بانک مقصد",IF(AND($V2579&lt;&gt;"NONE",$V2579&lt;&gt;"",$Z2579=""),"⚠ طرف حساب","✓")))))</f>
        <v>0</v>
      </c>
      <c r="T2579" s="29"/>
      <c r="U2579" s="27">
        <f>IFERROR(VLOOKUP($D2579,BankOpTbl,2,0),"")</f>
        <v>0</v>
      </c>
      <c r="V2579" s="27">
        <f>IFERROR(VLOOKUP($D2579,BankOpTbl,3,0),"")</f>
        <v>0</v>
      </c>
      <c r="W2579" s="27">
        <f>IFERROR(VLOOKUP($D2579,BankOpTbl,4,0),"")</f>
        <v>0</v>
      </c>
      <c r="X2579" s="27">
        <f>IF($E2579="","",IFERROR(VLOOKUP($E2579,BankTbl,4,0),""))</f>
        <v>0</v>
      </c>
      <c r="Y2579" s="27">
        <f>IF($F2579="","",IFERROR(VLOOKUP($F2579,BankTbl,4,0),""))</f>
        <v>0</v>
      </c>
      <c r="Z2579" s="27">
        <f>IF($B2579="","",IF($V2579="PICK",LEFT($N2579,5),IF($V2579="FIXED",$W2579,IF($V2579="CODE",$H2579,""))))</f>
        <v>0</v>
      </c>
    </row>
    <row r="2580" spans="1:26" ht="21" customHeight="1">
      <c r="A2580" s="27">
        <f>IF($B2580="","",COUNTA($B$13:$B2580))</f>
        <v>0</v>
      </c>
      <c r="B2580" s="28"/>
      <c r="C2580" s="28"/>
      <c r="D2580" s="29"/>
      <c r="E2580" s="29"/>
      <c r="F2580" s="29"/>
      <c r="G2580" s="28"/>
      <c r="H2580" s="28"/>
      <c r="I2580" s="30">
        <f>IF($H2580="","",IFERROR(VLOOKUP($H2580,AcctTbl,2,0),"کد ناشناخته"))</f>
        <v>0</v>
      </c>
      <c r="J2580" s="27">
        <f>IF($H2580="","",IFERROR(VLOOKUP($H2580,AcctTbl,3,0),""))</f>
        <v>0</v>
      </c>
      <c r="K2580" s="29"/>
      <c r="L2580" s="28"/>
      <c r="M2580" s="31"/>
      <c r="N2580" s="29"/>
      <c r="O2580" s="32">
        <f>IF($B2580="",0,IF($U2580="IN",N($M2580),0))</f>
        <v>0</v>
      </c>
      <c r="P2580" s="32">
        <f>IF($B2580="",0,IF(OR($U2580="OUT",$U2580="TRF"),N($M2580),0))</f>
        <v>0</v>
      </c>
      <c r="Q2580" s="32">
        <f>IF($B2580="",0,IF(OR($U2580="OUT",$U2580="TRF"),N($M2580),0))</f>
        <v>0</v>
      </c>
      <c r="R2580" s="32">
        <f>IF($B2580="",0,IF($U2580="IN",N($M2580),0))</f>
        <v>0</v>
      </c>
      <c r="S2580" s="33">
        <f>IF($B2580="","",IF($M2580="","⚠ مبلغ",IF($E2580="","⚠ بانک عامل",IF(AND($U2580="TRF",$F2580=""),"⚠ بانک مقصد",IF(AND($V2580&lt;&gt;"NONE",$V2580&lt;&gt;"",$Z2580=""),"⚠ طرف حساب","✓")))))</f>
        <v>0</v>
      </c>
      <c r="T2580" s="29"/>
      <c r="U2580" s="27">
        <f>IFERROR(VLOOKUP($D2580,BankOpTbl,2,0),"")</f>
        <v>0</v>
      </c>
      <c r="V2580" s="27">
        <f>IFERROR(VLOOKUP($D2580,BankOpTbl,3,0),"")</f>
        <v>0</v>
      </c>
      <c r="W2580" s="27">
        <f>IFERROR(VLOOKUP($D2580,BankOpTbl,4,0),"")</f>
        <v>0</v>
      </c>
      <c r="X2580" s="27">
        <f>IF($E2580="","",IFERROR(VLOOKUP($E2580,BankTbl,4,0),""))</f>
        <v>0</v>
      </c>
      <c r="Y2580" s="27">
        <f>IF($F2580="","",IFERROR(VLOOKUP($F2580,BankTbl,4,0),""))</f>
        <v>0</v>
      </c>
      <c r="Z2580" s="27">
        <f>IF($B2580="","",IF($V2580="PICK",LEFT($N2580,5),IF($V2580="FIXED",$W2580,IF($V2580="CODE",$H2580,""))))</f>
        <v>0</v>
      </c>
    </row>
    <row r="2581" spans="1:26" ht="21" customHeight="1">
      <c r="A2581" s="27">
        <f>IF($B2581="","",COUNTA($B$13:$B2581))</f>
        <v>0</v>
      </c>
      <c r="B2581" s="28"/>
      <c r="C2581" s="28"/>
      <c r="D2581" s="29"/>
      <c r="E2581" s="29"/>
      <c r="F2581" s="29"/>
      <c r="G2581" s="28"/>
      <c r="H2581" s="28"/>
      <c r="I2581" s="30">
        <f>IF($H2581="","",IFERROR(VLOOKUP($H2581,AcctTbl,2,0),"کد ناشناخته"))</f>
        <v>0</v>
      </c>
      <c r="J2581" s="27">
        <f>IF($H2581="","",IFERROR(VLOOKUP($H2581,AcctTbl,3,0),""))</f>
        <v>0</v>
      </c>
      <c r="K2581" s="29"/>
      <c r="L2581" s="28"/>
      <c r="M2581" s="31"/>
      <c r="N2581" s="29"/>
      <c r="O2581" s="32">
        <f>IF($B2581="",0,IF($U2581="IN",N($M2581),0))</f>
        <v>0</v>
      </c>
      <c r="P2581" s="32">
        <f>IF($B2581="",0,IF(OR($U2581="OUT",$U2581="TRF"),N($M2581),0))</f>
        <v>0</v>
      </c>
      <c r="Q2581" s="32">
        <f>IF($B2581="",0,IF(OR($U2581="OUT",$U2581="TRF"),N($M2581),0))</f>
        <v>0</v>
      </c>
      <c r="R2581" s="32">
        <f>IF($B2581="",0,IF($U2581="IN",N($M2581),0))</f>
        <v>0</v>
      </c>
      <c r="S2581" s="33">
        <f>IF($B2581="","",IF($M2581="","⚠ مبلغ",IF($E2581="","⚠ بانک عامل",IF(AND($U2581="TRF",$F2581=""),"⚠ بانک مقصد",IF(AND($V2581&lt;&gt;"NONE",$V2581&lt;&gt;"",$Z2581=""),"⚠ طرف حساب","✓")))))</f>
        <v>0</v>
      </c>
      <c r="T2581" s="29"/>
      <c r="U2581" s="27">
        <f>IFERROR(VLOOKUP($D2581,BankOpTbl,2,0),"")</f>
        <v>0</v>
      </c>
      <c r="V2581" s="27">
        <f>IFERROR(VLOOKUP($D2581,BankOpTbl,3,0),"")</f>
        <v>0</v>
      </c>
      <c r="W2581" s="27">
        <f>IFERROR(VLOOKUP($D2581,BankOpTbl,4,0),"")</f>
        <v>0</v>
      </c>
      <c r="X2581" s="27">
        <f>IF($E2581="","",IFERROR(VLOOKUP($E2581,BankTbl,4,0),""))</f>
        <v>0</v>
      </c>
      <c r="Y2581" s="27">
        <f>IF($F2581="","",IFERROR(VLOOKUP($F2581,BankTbl,4,0),""))</f>
        <v>0</v>
      </c>
      <c r="Z2581" s="27">
        <f>IF($B2581="","",IF($V2581="PICK",LEFT($N2581,5),IF($V2581="FIXED",$W2581,IF($V2581="CODE",$H2581,""))))</f>
        <v>0</v>
      </c>
    </row>
    <row r="2582" spans="1:26" ht="21" customHeight="1">
      <c r="A2582" s="27">
        <f>IF($B2582="","",COUNTA($B$13:$B2582))</f>
        <v>0</v>
      </c>
      <c r="B2582" s="28"/>
      <c r="C2582" s="28"/>
      <c r="D2582" s="29"/>
      <c r="E2582" s="29"/>
      <c r="F2582" s="29"/>
      <c r="G2582" s="28"/>
      <c r="H2582" s="28"/>
      <c r="I2582" s="30">
        <f>IF($H2582="","",IFERROR(VLOOKUP($H2582,AcctTbl,2,0),"کد ناشناخته"))</f>
        <v>0</v>
      </c>
      <c r="J2582" s="27">
        <f>IF($H2582="","",IFERROR(VLOOKUP($H2582,AcctTbl,3,0),""))</f>
        <v>0</v>
      </c>
      <c r="K2582" s="29"/>
      <c r="L2582" s="28"/>
      <c r="M2582" s="31"/>
      <c r="N2582" s="29"/>
      <c r="O2582" s="32">
        <f>IF($B2582="",0,IF($U2582="IN",N($M2582),0))</f>
        <v>0</v>
      </c>
      <c r="P2582" s="32">
        <f>IF($B2582="",0,IF(OR($U2582="OUT",$U2582="TRF"),N($M2582),0))</f>
        <v>0</v>
      </c>
      <c r="Q2582" s="32">
        <f>IF($B2582="",0,IF(OR($U2582="OUT",$U2582="TRF"),N($M2582),0))</f>
        <v>0</v>
      </c>
      <c r="R2582" s="32">
        <f>IF($B2582="",0,IF($U2582="IN",N($M2582),0))</f>
        <v>0</v>
      </c>
      <c r="S2582" s="33">
        <f>IF($B2582="","",IF($M2582="","⚠ مبلغ",IF($E2582="","⚠ بانک عامل",IF(AND($U2582="TRF",$F2582=""),"⚠ بانک مقصد",IF(AND($V2582&lt;&gt;"NONE",$V2582&lt;&gt;"",$Z2582=""),"⚠ طرف حساب","✓")))))</f>
        <v>0</v>
      </c>
      <c r="T2582" s="29"/>
      <c r="U2582" s="27">
        <f>IFERROR(VLOOKUP($D2582,BankOpTbl,2,0),"")</f>
        <v>0</v>
      </c>
      <c r="V2582" s="27">
        <f>IFERROR(VLOOKUP($D2582,BankOpTbl,3,0),"")</f>
        <v>0</v>
      </c>
      <c r="W2582" s="27">
        <f>IFERROR(VLOOKUP($D2582,BankOpTbl,4,0),"")</f>
        <v>0</v>
      </c>
      <c r="X2582" s="27">
        <f>IF($E2582="","",IFERROR(VLOOKUP($E2582,BankTbl,4,0),""))</f>
        <v>0</v>
      </c>
      <c r="Y2582" s="27">
        <f>IF($F2582="","",IFERROR(VLOOKUP($F2582,BankTbl,4,0),""))</f>
        <v>0</v>
      </c>
      <c r="Z2582" s="27">
        <f>IF($B2582="","",IF($V2582="PICK",LEFT($N2582,5),IF($V2582="FIXED",$W2582,IF($V2582="CODE",$H2582,""))))</f>
        <v>0</v>
      </c>
    </row>
    <row r="2583" spans="1:26" ht="21" customHeight="1">
      <c r="A2583" s="27">
        <f>IF($B2583="","",COUNTA($B$13:$B2583))</f>
        <v>0</v>
      </c>
      <c r="B2583" s="28"/>
      <c r="C2583" s="28"/>
      <c r="D2583" s="29"/>
      <c r="E2583" s="29"/>
      <c r="F2583" s="29"/>
      <c r="G2583" s="28"/>
      <c r="H2583" s="28"/>
      <c r="I2583" s="30">
        <f>IF($H2583="","",IFERROR(VLOOKUP($H2583,AcctTbl,2,0),"کد ناشناخته"))</f>
        <v>0</v>
      </c>
      <c r="J2583" s="27">
        <f>IF($H2583="","",IFERROR(VLOOKUP($H2583,AcctTbl,3,0),""))</f>
        <v>0</v>
      </c>
      <c r="K2583" s="29"/>
      <c r="L2583" s="28"/>
      <c r="M2583" s="31"/>
      <c r="N2583" s="29"/>
      <c r="O2583" s="32">
        <f>IF($B2583="",0,IF($U2583="IN",N($M2583),0))</f>
        <v>0</v>
      </c>
      <c r="P2583" s="32">
        <f>IF($B2583="",0,IF(OR($U2583="OUT",$U2583="TRF"),N($M2583),0))</f>
        <v>0</v>
      </c>
      <c r="Q2583" s="32">
        <f>IF($B2583="",0,IF(OR($U2583="OUT",$U2583="TRF"),N($M2583),0))</f>
        <v>0</v>
      </c>
      <c r="R2583" s="32">
        <f>IF($B2583="",0,IF($U2583="IN",N($M2583),0))</f>
        <v>0</v>
      </c>
      <c r="S2583" s="33">
        <f>IF($B2583="","",IF($M2583="","⚠ مبلغ",IF($E2583="","⚠ بانک عامل",IF(AND($U2583="TRF",$F2583=""),"⚠ بانک مقصد",IF(AND($V2583&lt;&gt;"NONE",$V2583&lt;&gt;"",$Z2583=""),"⚠ طرف حساب","✓")))))</f>
        <v>0</v>
      </c>
      <c r="T2583" s="29"/>
      <c r="U2583" s="27">
        <f>IFERROR(VLOOKUP($D2583,BankOpTbl,2,0),"")</f>
        <v>0</v>
      </c>
      <c r="V2583" s="27">
        <f>IFERROR(VLOOKUP($D2583,BankOpTbl,3,0),"")</f>
        <v>0</v>
      </c>
      <c r="W2583" s="27">
        <f>IFERROR(VLOOKUP($D2583,BankOpTbl,4,0),"")</f>
        <v>0</v>
      </c>
      <c r="X2583" s="27">
        <f>IF($E2583="","",IFERROR(VLOOKUP($E2583,BankTbl,4,0),""))</f>
        <v>0</v>
      </c>
      <c r="Y2583" s="27">
        <f>IF($F2583="","",IFERROR(VLOOKUP($F2583,BankTbl,4,0),""))</f>
        <v>0</v>
      </c>
      <c r="Z2583" s="27">
        <f>IF($B2583="","",IF($V2583="PICK",LEFT($N2583,5),IF($V2583="FIXED",$W2583,IF($V2583="CODE",$H2583,""))))</f>
        <v>0</v>
      </c>
    </row>
    <row r="2584" spans="1:26" ht="21" customHeight="1">
      <c r="A2584" s="27">
        <f>IF($B2584="","",COUNTA($B$13:$B2584))</f>
        <v>0</v>
      </c>
      <c r="B2584" s="28"/>
      <c r="C2584" s="28"/>
      <c r="D2584" s="29"/>
      <c r="E2584" s="29"/>
      <c r="F2584" s="29"/>
      <c r="G2584" s="28"/>
      <c r="H2584" s="28"/>
      <c r="I2584" s="30">
        <f>IF($H2584="","",IFERROR(VLOOKUP($H2584,AcctTbl,2,0),"کد ناشناخته"))</f>
        <v>0</v>
      </c>
      <c r="J2584" s="27">
        <f>IF($H2584="","",IFERROR(VLOOKUP($H2584,AcctTbl,3,0),""))</f>
        <v>0</v>
      </c>
      <c r="K2584" s="29"/>
      <c r="L2584" s="28"/>
      <c r="M2584" s="31"/>
      <c r="N2584" s="29"/>
      <c r="O2584" s="32">
        <f>IF($B2584="",0,IF($U2584="IN",N($M2584),0))</f>
        <v>0</v>
      </c>
      <c r="P2584" s="32">
        <f>IF($B2584="",0,IF(OR($U2584="OUT",$U2584="TRF"),N($M2584),0))</f>
        <v>0</v>
      </c>
      <c r="Q2584" s="32">
        <f>IF($B2584="",0,IF(OR($U2584="OUT",$U2584="TRF"),N($M2584),0))</f>
        <v>0</v>
      </c>
      <c r="R2584" s="32">
        <f>IF($B2584="",0,IF($U2584="IN",N($M2584),0))</f>
        <v>0</v>
      </c>
      <c r="S2584" s="33">
        <f>IF($B2584="","",IF($M2584="","⚠ مبلغ",IF($E2584="","⚠ بانک عامل",IF(AND($U2584="TRF",$F2584=""),"⚠ بانک مقصد",IF(AND($V2584&lt;&gt;"NONE",$V2584&lt;&gt;"",$Z2584=""),"⚠ طرف حساب","✓")))))</f>
        <v>0</v>
      </c>
      <c r="T2584" s="29"/>
      <c r="U2584" s="27">
        <f>IFERROR(VLOOKUP($D2584,BankOpTbl,2,0),"")</f>
        <v>0</v>
      </c>
      <c r="V2584" s="27">
        <f>IFERROR(VLOOKUP($D2584,BankOpTbl,3,0),"")</f>
        <v>0</v>
      </c>
      <c r="W2584" s="27">
        <f>IFERROR(VLOOKUP($D2584,BankOpTbl,4,0),"")</f>
        <v>0</v>
      </c>
      <c r="X2584" s="27">
        <f>IF($E2584="","",IFERROR(VLOOKUP($E2584,BankTbl,4,0),""))</f>
        <v>0</v>
      </c>
      <c r="Y2584" s="27">
        <f>IF($F2584="","",IFERROR(VLOOKUP($F2584,BankTbl,4,0),""))</f>
        <v>0</v>
      </c>
      <c r="Z2584" s="27">
        <f>IF($B2584="","",IF($V2584="PICK",LEFT($N2584,5),IF($V2584="FIXED",$W2584,IF($V2584="CODE",$H2584,""))))</f>
        <v>0</v>
      </c>
    </row>
    <row r="2585" spans="1:26" ht="21" customHeight="1">
      <c r="A2585" s="27">
        <f>IF($B2585="","",COUNTA($B$13:$B2585))</f>
        <v>0</v>
      </c>
      <c r="B2585" s="28"/>
      <c r="C2585" s="28"/>
      <c r="D2585" s="29"/>
      <c r="E2585" s="29"/>
      <c r="F2585" s="29"/>
      <c r="G2585" s="28"/>
      <c r="H2585" s="28"/>
      <c r="I2585" s="30">
        <f>IF($H2585="","",IFERROR(VLOOKUP($H2585,AcctTbl,2,0),"کد ناشناخته"))</f>
        <v>0</v>
      </c>
      <c r="J2585" s="27">
        <f>IF($H2585="","",IFERROR(VLOOKUP($H2585,AcctTbl,3,0),""))</f>
        <v>0</v>
      </c>
      <c r="K2585" s="29"/>
      <c r="L2585" s="28"/>
      <c r="M2585" s="31"/>
      <c r="N2585" s="29"/>
      <c r="O2585" s="32">
        <f>IF($B2585="",0,IF($U2585="IN",N($M2585),0))</f>
        <v>0</v>
      </c>
      <c r="P2585" s="32">
        <f>IF($B2585="",0,IF(OR($U2585="OUT",$U2585="TRF"),N($M2585),0))</f>
        <v>0</v>
      </c>
      <c r="Q2585" s="32">
        <f>IF($B2585="",0,IF(OR($U2585="OUT",$U2585="TRF"),N($M2585),0))</f>
        <v>0</v>
      </c>
      <c r="R2585" s="32">
        <f>IF($B2585="",0,IF($U2585="IN",N($M2585),0))</f>
        <v>0</v>
      </c>
      <c r="S2585" s="33">
        <f>IF($B2585="","",IF($M2585="","⚠ مبلغ",IF($E2585="","⚠ بانک عامل",IF(AND($U2585="TRF",$F2585=""),"⚠ بانک مقصد",IF(AND($V2585&lt;&gt;"NONE",$V2585&lt;&gt;"",$Z2585=""),"⚠ طرف حساب","✓")))))</f>
        <v>0</v>
      </c>
      <c r="T2585" s="29"/>
      <c r="U2585" s="27">
        <f>IFERROR(VLOOKUP($D2585,BankOpTbl,2,0),"")</f>
        <v>0</v>
      </c>
      <c r="V2585" s="27">
        <f>IFERROR(VLOOKUP($D2585,BankOpTbl,3,0),"")</f>
        <v>0</v>
      </c>
      <c r="W2585" s="27">
        <f>IFERROR(VLOOKUP($D2585,BankOpTbl,4,0),"")</f>
        <v>0</v>
      </c>
      <c r="X2585" s="27">
        <f>IF($E2585="","",IFERROR(VLOOKUP($E2585,BankTbl,4,0),""))</f>
        <v>0</v>
      </c>
      <c r="Y2585" s="27">
        <f>IF($F2585="","",IFERROR(VLOOKUP($F2585,BankTbl,4,0),""))</f>
        <v>0</v>
      </c>
      <c r="Z2585" s="27">
        <f>IF($B2585="","",IF($V2585="PICK",LEFT($N2585,5),IF($V2585="FIXED",$W2585,IF($V2585="CODE",$H2585,""))))</f>
        <v>0</v>
      </c>
    </row>
    <row r="2586" spans="1:26" ht="21" customHeight="1">
      <c r="A2586" s="27">
        <f>IF($B2586="","",COUNTA($B$13:$B2586))</f>
        <v>0</v>
      </c>
      <c r="B2586" s="28"/>
      <c r="C2586" s="28"/>
      <c r="D2586" s="29"/>
      <c r="E2586" s="29"/>
      <c r="F2586" s="29"/>
      <c r="G2586" s="28"/>
      <c r="H2586" s="28"/>
      <c r="I2586" s="30">
        <f>IF($H2586="","",IFERROR(VLOOKUP($H2586,AcctTbl,2,0),"کد ناشناخته"))</f>
        <v>0</v>
      </c>
      <c r="J2586" s="27">
        <f>IF($H2586="","",IFERROR(VLOOKUP($H2586,AcctTbl,3,0),""))</f>
        <v>0</v>
      </c>
      <c r="K2586" s="29"/>
      <c r="L2586" s="28"/>
      <c r="M2586" s="31"/>
      <c r="N2586" s="29"/>
      <c r="O2586" s="32">
        <f>IF($B2586="",0,IF($U2586="IN",N($M2586),0))</f>
        <v>0</v>
      </c>
      <c r="P2586" s="32">
        <f>IF($B2586="",0,IF(OR($U2586="OUT",$U2586="TRF"),N($M2586),0))</f>
        <v>0</v>
      </c>
      <c r="Q2586" s="32">
        <f>IF($B2586="",0,IF(OR($U2586="OUT",$U2586="TRF"),N($M2586),0))</f>
        <v>0</v>
      </c>
      <c r="R2586" s="32">
        <f>IF($B2586="",0,IF($U2586="IN",N($M2586),0))</f>
        <v>0</v>
      </c>
      <c r="S2586" s="33">
        <f>IF($B2586="","",IF($M2586="","⚠ مبلغ",IF($E2586="","⚠ بانک عامل",IF(AND($U2586="TRF",$F2586=""),"⚠ بانک مقصد",IF(AND($V2586&lt;&gt;"NONE",$V2586&lt;&gt;"",$Z2586=""),"⚠ طرف حساب","✓")))))</f>
        <v>0</v>
      </c>
      <c r="T2586" s="29"/>
      <c r="U2586" s="27">
        <f>IFERROR(VLOOKUP($D2586,BankOpTbl,2,0),"")</f>
        <v>0</v>
      </c>
      <c r="V2586" s="27">
        <f>IFERROR(VLOOKUP($D2586,BankOpTbl,3,0),"")</f>
        <v>0</v>
      </c>
      <c r="W2586" s="27">
        <f>IFERROR(VLOOKUP($D2586,BankOpTbl,4,0),"")</f>
        <v>0</v>
      </c>
      <c r="X2586" s="27">
        <f>IF($E2586="","",IFERROR(VLOOKUP($E2586,BankTbl,4,0),""))</f>
        <v>0</v>
      </c>
      <c r="Y2586" s="27">
        <f>IF($F2586="","",IFERROR(VLOOKUP($F2586,BankTbl,4,0),""))</f>
        <v>0</v>
      </c>
      <c r="Z2586" s="27">
        <f>IF($B2586="","",IF($V2586="PICK",LEFT($N2586,5),IF($V2586="FIXED",$W2586,IF($V2586="CODE",$H2586,""))))</f>
        <v>0</v>
      </c>
    </row>
    <row r="2587" spans="1:26" ht="21" customHeight="1">
      <c r="A2587" s="27">
        <f>IF($B2587="","",COUNTA($B$13:$B2587))</f>
        <v>0</v>
      </c>
      <c r="B2587" s="28"/>
      <c r="C2587" s="28"/>
      <c r="D2587" s="29"/>
      <c r="E2587" s="29"/>
      <c r="F2587" s="29"/>
      <c r="G2587" s="28"/>
      <c r="H2587" s="28"/>
      <c r="I2587" s="30">
        <f>IF($H2587="","",IFERROR(VLOOKUP($H2587,AcctTbl,2,0),"کد ناشناخته"))</f>
        <v>0</v>
      </c>
      <c r="J2587" s="27">
        <f>IF($H2587="","",IFERROR(VLOOKUP($H2587,AcctTbl,3,0),""))</f>
        <v>0</v>
      </c>
      <c r="K2587" s="29"/>
      <c r="L2587" s="28"/>
      <c r="M2587" s="31"/>
      <c r="N2587" s="29"/>
      <c r="O2587" s="32">
        <f>IF($B2587="",0,IF($U2587="IN",N($M2587),0))</f>
        <v>0</v>
      </c>
      <c r="P2587" s="32">
        <f>IF($B2587="",0,IF(OR($U2587="OUT",$U2587="TRF"),N($M2587),0))</f>
        <v>0</v>
      </c>
      <c r="Q2587" s="32">
        <f>IF($B2587="",0,IF(OR($U2587="OUT",$U2587="TRF"),N($M2587),0))</f>
        <v>0</v>
      </c>
      <c r="R2587" s="32">
        <f>IF($B2587="",0,IF($U2587="IN",N($M2587),0))</f>
        <v>0</v>
      </c>
      <c r="S2587" s="33">
        <f>IF($B2587="","",IF($M2587="","⚠ مبلغ",IF($E2587="","⚠ بانک عامل",IF(AND($U2587="TRF",$F2587=""),"⚠ بانک مقصد",IF(AND($V2587&lt;&gt;"NONE",$V2587&lt;&gt;"",$Z2587=""),"⚠ طرف حساب","✓")))))</f>
        <v>0</v>
      </c>
      <c r="T2587" s="29"/>
      <c r="U2587" s="27">
        <f>IFERROR(VLOOKUP($D2587,BankOpTbl,2,0),"")</f>
        <v>0</v>
      </c>
      <c r="V2587" s="27">
        <f>IFERROR(VLOOKUP($D2587,BankOpTbl,3,0),"")</f>
        <v>0</v>
      </c>
      <c r="W2587" s="27">
        <f>IFERROR(VLOOKUP($D2587,BankOpTbl,4,0),"")</f>
        <v>0</v>
      </c>
      <c r="X2587" s="27">
        <f>IF($E2587="","",IFERROR(VLOOKUP($E2587,BankTbl,4,0),""))</f>
        <v>0</v>
      </c>
      <c r="Y2587" s="27">
        <f>IF($F2587="","",IFERROR(VLOOKUP($F2587,BankTbl,4,0),""))</f>
        <v>0</v>
      </c>
      <c r="Z2587" s="27">
        <f>IF($B2587="","",IF($V2587="PICK",LEFT($N2587,5),IF($V2587="FIXED",$W2587,IF($V2587="CODE",$H2587,""))))</f>
        <v>0</v>
      </c>
    </row>
    <row r="2588" spans="1:26" ht="21" customHeight="1">
      <c r="A2588" s="27">
        <f>IF($B2588="","",COUNTA($B$13:$B2588))</f>
        <v>0</v>
      </c>
      <c r="B2588" s="28"/>
      <c r="C2588" s="28"/>
      <c r="D2588" s="29"/>
      <c r="E2588" s="29"/>
      <c r="F2588" s="29"/>
      <c r="G2588" s="28"/>
      <c r="H2588" s="28"/>
      <c r="I2588" s="30">
        <f>IF($H2588="","",IFERROR(VLOOKUP($H2588,AcctTbl,2,0),"کد ناشناخته"))</f>
        <v>0</v>
      </c>
      <c r="J2588" s="27">
        <f>IF($H2588="","",IFERROR(VLOOKUP($H2588,AcctTbl,3,0),""))</f>
        <v>0</v>
      </c>
      <c r="K2588" s="29"/>
      <c r="L2588" s="28"/>
      <c r="M2588" s="31"/>
      <c r="N2588" s="29"/>
      <c r="O2588" s="32">
        <f>IF($B2588="",0,IF($U2588="IN",N($M2588),0))</f>
        <v>0</v>
      </c>
      <c r="P2588" s="32">
        <f>IF($B2588="",0,IF(OR($U2588="OUT",$U2588="TRF"),N($M2588),0))</f>
        <v>0</v>
      </c>
      <c r="Q2588" s="32">
        <f>IF($B2588="",0,IF(OR($U2588="OUT",$U2588="TRF"),N($M2588),0))</f>
        <v>0</v>
      </c>
      <c r="R2588" s="32">
        <f>IF($B2588="",0,IF($U2588="IN",N($M2588),0))</f>
        <v>0</v>
      </c>
      <c r="S2588" s="33">
        <f>IF($B2588="","",IF($M2588="","⚠ مبلغ",IF($E2588="","⚠ بانک عامل",IF(AND($U2588="TRF",$F2588=""),"⚠ بانک مقصد",IF(AND($V2588&lt;&gt;"NONE",$V2588&lt;&gt;"",$Z2588=""),"⚠ طرف حساب","✓")))))</f>
        <v>0</v>
      </c>
      <c r="T2588" s="29"/>
      <c r="U2588" s="27">
        <f>IFERROR(VLOOKUP($D2588,BankOpTbl,2,0),"")</f>
        <v>0</v>
      </c>
      <c r="V2588" s="27">
        <f>IFERROR(VLOOKUP($D2588,BankOpTbl,3,0),"")</f>
        <v>0</v>
      </c>
      <c r="W2588" s="27">
        <f>IFERROR(VLOOKUP($D2588,BankOpTbl,4,0),"")</f>
        <v>0</v>
      </c>
      <c r="X2588" s="27">
        <f>IF($E2588="","",IFERROR(VLOOKUP($E2588,BankTbl,4,0),""))</f>
        <v>0</v>
      </c>
      <c r="Y2588" s="27">
        <f>IF($F2588="","",IFERROR(VLOOKUP($F2588,BankTbl,4,0),""))</f>
        <v>0</v>
      </c>
      <c r="Z2588" s="27">
        <f>IF($B2588="","",IF($V2588="PICK",LEFT($N2588,5),IF($V2588="FIXED",$W2588,IF($V2588="CODE",$H2588,""))))</f>
        <v>0</v>
      </c>
    </row>
    <row r="2589" spans="1:26" ht="21" customHeight="1">
      <c r="A2589" s="27">
        <f>IF($B2589="","",COUNTA($B$13:$B2589))</f>
        <v>0</v>
      </c>
      <c r="B2589" s="28"/>
      <c r="C2589" s="28"/>
      <c r="D2589" s="29"/>
      <c r="E2589" s="29"/>
      <c r="F2589" s="29"/>
      <c r="G2589" s="28"/>
      <c r="H2589" s="28"/>
      <c r="I2589" s="30">
        <f>IF($H2589="","",IFERROR(VLOOKUP($H2589,AcctTbl,2,0),"کد ناشناخته"))</f>
        <v>0</v>
      </c>
      <c r="J2589" s="27">
        <f>IF($H2589="","",IFERROR(VLOOKUP($H2589,AcctTbl,3,0),""))</f>
        <v>0</v>
      </c>
      <c r="K2589" s="29"/>
      <c r="L2589" s="28"/>
      <c r="M2589" s="31"/>
      <c r="N2589" s="29"/>
      <c r="O2589" s="32">
        <f>IF($B2589="",0,IF($U2589="IN",N($M2589),0))</f>
        <v>0</v>
      </c>
      <c r="P2589" s="32">
        <f>IF($B2589="",0,IF(OR($U2589="OUT",$U2589="TRF"),N($M2589),0))</f>
        <v>0</v>
      </c>
      <c r="Q2589" s="32">
        <f>IF($B2589="",0,IF(OR($U2589="OUT",$U2589="TRF"),N($M2589),0))</f>
        <v>0</v>
      </c>
      <c r="R2589" s="32">
        <f>IF($B2589="",0,IF($U2589="IN",N($M2589),0))</f>
        <v>0</v>
      </c>
      <c r="S2589" s="33">
        <f>IF($B2589="","",IF($M2589="","⚠ مبلغ",IF($E2589="","⚠ بانک عامل",IF(AND($U2589="TRF",$F2589=""),"⚠ بانک مقصد",IF(AND($V2589&lt;&gt;"NONE",$V2589&lt;&gt;"",$Z2589=""),"⚠ طرف حساب","✓")))))</f>
        <v>0</v>
      </c>
      <c r="T2589" s="29"/>
      <c r="U2589" s="27">
        <f>IFERROR(VLOOKUP($D2589,BankOpTbl,2,0),"")</f>
        <v>0</v>
      </c>
      <c r="V2589" s="27">
        <f>IFERROR(VLOOKUP($D2589,BankOpTbl,3,0),"")</f>
        <v>0</v>
      </c>
      <c r="W2589" s="27">
        <f>IFERROR(VLOOKUP($D2589,BankOpTbl,4,0),"")</f>
        <v>0</v>
      </c>
      <c r="X2589" s="27">
        <f>IF($E2589="","",IFERROR(VLOOKUP($E2589,BankTbl,4,0),""))</f>
        <v>0</v>
      </c>
      <c r="Y2589" s="27">
        <f>IF($F2589="","",IFERROR(VLOOKUP($F2589,BankTbl,4,0),""))</f>
        <v>0</v>
      </c>
      <c r="Z2589" s="27">
        <f>IF($B2589="","",IF($V2589="PICK",LEFT($N2589,5),IF($V2589="FIXED",$W2589,IF($V2589="CODE",$H2589,""))))</f>
        <v>0</v>
      </c>
    </row>
    <row r="2590" spans="1:26" ht="21" customHeight="1">
      <c r="A2590" s="27">
        <f>IF($B2590="","",COUNTA($B$13:$B2590))</f>
        <v>0</v>
      </c>
      <c r="B2590" s="28"/>
      <c r="C2590" s="28"/>
      <c r="D2590" s="29"/>
      <c r="E2590" s="29"/>
      <c r="F2590" s="29"/>
      <c r="G2590" s="28"/>
      <c r="H2590" s="28"/>
      <c r="I2590" s="30">
        <f>IF($H2590="","",IFERROR(VLOOKUP($H2590,AcctTbl,2,0),"کد ناشناخته"))</f>
        <v>0</v>
      </c>
      <c r="J2590" s="27">
        <f>IF($H2590="","",IFERROR(VLOOKUP($H2590,AcctTbl,3,0),""))</f>
        <v>0</v>
      </c>
      <c r="K2590" s="29"/>
      <c r="L2590" s="28"/>
      <c r="M2590" s="31"/>
      <c r="N2590" s="29"/>
      <c r="O2590" s="32">
        <f>IF($B2590="",0,IF($U2590="IN",N($M2590),0))</f>
        <v>0</v>
      </c>
      <c r="P2590" s="32">
        <f>IF($B2590="",0,IF(OR($U2590="OUT",$U2590="TRF"),N($M2590),0))</f>
        <v>0</v>
      </c>
      <c r="Q2590" s="32">
        <f>IF($B2590="",0,IF(OR($U2590="OUT",$U2590="TRF"),N($M2590),0))</f>
        <v>0</v>
      </c>
      <c r="R2590" s="32">
        <f>IF($B2590="",0,IF($U2590="IN",N($M2590),0))</f>
        <v>0</v>
      </c>
      <c r="S2590" s="33">
        <f>IF($B2590="","",IF($M2590="","⚠ مبلغ",IF($E2590="","⚠ بانک عامل",IF(AND($U2590="TRF",$F2590=""),"⚠ بانک مقصد",IF(AND($V2590&lt;&gt;"NONE",$V2590&lt;&gt;"",$Z2590=""),"⚠ طرف حساب","✓")))))</f>
        <v>0</v>
      </c>
      <c r="T2590" s="29"/>
      <c r="U2590" s="27">
        <f>IFERROR(VLOOKUP($D2590,BankOpTbl,2,0),"")</f>
        <v>0</v>
      </c>
      <c r="V2590" s="27">
        <f>IFERROR(VLOOKUP($D2590,BankOpTbl,3,0),"")</f>
        <v>0</v>
      </c>
      <c r="W2590" s="27">
        <f>IFERROR(VLOOKUP($D2590,BankOpTbl,4,0),"")</f>
        <v>0</v>
      </c>
      <c r="X2590" s="27">
        <f>IF($E2590="","",IFERROR(VLOOKUP($E2590,BankTbl,4,0),""))</f>
        <v>0</v>
      </c>
      <c r="Y2590" s="27">
        <f>IF($F2590="","",IFERROR(VLOOKUP($F2590,BankTbl,4,0),""))</f>
        <v>0</v>
      </c>
      <c r="Z2590" s="27">
        <f>IF($B2590="","",IF($V2590="PICK",LEFT($N2590,5),IF($V2590="FIXED",$W2590,IF($V2590="CODE",$H2590,""))))</f>
        <v>0</v>
      </c>
    </row>
    <row r="2591" spans="1:26" ht="21" customHeight="1">
      <c r="A2591" s="27">
        <f>IF($B2591="","",COUNTA($B$13:$B2591))</f>
        <v>0</v>
      </c>
      <c r="B2591" s="28"/>
      <c r="C2591" s="28"/>
      <c r="D2591" s="29"/>
      <c r="E2591" s="29"/>
      <c r="F2591" s="29"/>
      <c r="G2591" s="28"/>
      <c r="H2591" s="28"/>
      <c r="I2591" s="30">
        <f>IF($H2591="","",IFERROR(VLOOKUP($H2591,AcctTbl,2,0),"کد ناشناخته"))</f>
        <v>0</v>
      </c>
      <c r="J2591" s="27">
        <f>IF($H2591="","",IFERROR(VLOOKUP($H2591,AcctTbl,3,0),""))</f>
        <v>0</v>
      </c>
      <c r="K2591" s="29"/>
      <c r="L2591" s="28"/>
      <c r="M2591" s="31"/>
      <c r="N2591" s="29"/>
      <c r="O2591" s="32">
        <f>IF($B2591="",0,IF($U2591="IN",N($M2591),0))</f>
        <v>0</v>
      </c>
      <c r="P2591" s="32">
        <f>IF($B2591="",0,IF(OR($U2591="OUT",$U2591="TRF"),N($M2591),0))</f>
        <v>0</v>
      </c>
      <c r="Q2591" s="32">
        <f>IF($B2591="",0,IF(OR($U2591="OUT",$U2591="TRF"),N($M2591),0))</f>
        <v>0</v>
      </c>
      <c r="R2591" s="32">
        <f>IF($B2591="",0,IF($U2591="IN",N($M2591),0))</f>
        <v>0</v>
      </c>
      <c r="S2591" s="33">
        <f>IF($B2591="","",IF($M2591="","⚠ مبلغ",IF($E2591="","⚠ بانک عامل",IF(AND($U2591="TRF",$F2591=""),"⚠ بانک مقصد",IF(AND($V2591&lt;&gt;"NONE",$V2591&lt;&gt;"",$Z2591=""),"⚠ طرف حساب","✓")))))</f>
        <v>0</v>
      </c>
      <c r="T2591" s="29"/>
      <c r="U2591" s="27">
        <f>IFERROR(VLOOKUP($D2591,BankOpTbl,2,0),"")</f>
        <v>0</v>
      </c>
      <c r="V2591" s="27">
        <f>IFERROR(VLOOKUP($D2591,BankOpTbl,3,0),"")</f>
        <v>0</v>
      </c>
      <c r="W2591" s="27">
        <f>IFERROR(VLOOKUP($D2591,BankOpTbl,4,0),"")</f>
        <v>0</v>
      </c>
      <c r="X2591" s="27">
        <f>IF($E2591="","",IFERROR(VLOOKUP($E2591,BankTbl,4,0),""))</f>
        <v>0</v>
      </c>
      <c r="Y2591" s="27">
        <f>IF($F2591="","",IFERROR(VLOOKUP($F2591,BankTbl,4,0),""))</f>
        <v>0</v>
      </c>
      <c r="Z2591" s="27">
        <f>IF($B2591="","",IF($V2591="PICK",LEFT($N2591,5),IF($V2591="FIXED",$W2591,IF($V2591="CODE",$H2591,""))))</f>
        <v>0</v>
      </c>
    </row>
    <row r="2592" spans="1:26" ht="21" customHeight="1">
      <c r="A2592" s="27">
        <f>IF($B2592="","",COUNTA($B$13:$B2592))</f>
        <v>0</v>
      </c>
      <c r="B2592" s="28"/>
      <c r="C2592" s="28"/>
      <c r="D2592" s="29"/>
      <c r="E2592" s="29"/>
      <c r="F2592" s="29"/>
      <c r="G2592" s="28"/>
      <c r="H2592" s="28"/>
      <c r="I2592" s="30">
        <f>IF($H2592="","",IFERROR(VLOOKUP($H2592,AcctTbl,2,0),"کد ناشناخته"))</f>
        <v>0</v>
      </c>
      <c r="J2592" s="27">
        <f>IF($H2592="","",IFERROR(VLOOKUP($H2592,AcctTbl,3,0),""))</f>
        <v>0</v>
      </c>
      <c r="K2592" s="29"/>
      <c r="L2592" s="28"/>
      <c r="M2592" s="31"/>
      <c r="N2592" s="29"/>
      <c r="O2592" s="32">
        <f>IF($B2592="",0,IF($U2592="IN",N($M2592),0))</f>
        <v>0</v>
      </c>
      <c r="P2592" s="32">
        <f>IF($B2592="",0,IF(OR($U2592="OUT",$U2592="TRF"),N($M2592),0))</f>
        <v>0</v>
      </c>
      <c r="Q2592" s="32">
        <f>IF($B2592="",0,IF(OR($U2592="OUT",$U2592="TRF"),N($M2592),0))</f>
        <v>0</v>
      </c>
      <c r="R2592" s="32">
        <f>IF($B2592="",0,IF($U2592="IN",N($M2592),0))</f>
        <v>0</v>
      </c>
      <c r="S2592" s="33">
        <f>IF($B2592="","",IF($M2592="","⚠ مبلغ",IF($E2592="","⚠ بانک عامل",IF(AND($U2592="TRF",$F2592=""),"⚠ بانک مقصد",IF(AND($V2592&lt;&gt;"NONE",$V2592&lt;&gt;"",$Z2592=""),"⚠ طرف حساب","✓")))))</f>
        <v>0</v>
      </c>
      <c r="T2592" s="29"/>
      <c r="U2592" s="27">
        <f>IFERROR(VLOOKUP($D2592,BankOpTbl,2,0),"")</f>
        <v>0</v>
      </c>
      <c r="V2592" s="27">
        <f>IFERROR(VLOOKUP($D2592,BankOpTbl,3,0),"")</f>
        <v>0</v>
      </c>
      <c r="W2592" s="27">
        <f>IFERROR(VLOOKUP($D2592,BankOpTbl,4,0),"")</f>
        <v>0</v>
      </c>
      <c r="X2592" s="27">
        <f>IF($E2592="","",IFERROR(VLOOKUP($E2592,BankTbl,4,0),""))</f>
        <v>0</v>
      </c>
      <c r="Y2592" s="27">
        <f>IF($F2592="","",IFERROR(VLOOKUP($F2592,BankTbl,4,0),""))</f>
        <v>0</v>
      </c>
      <c r="Z2592" s="27">
        <f>IF($B2592="","",IF($V2592="PICK",LEFT($N2592,5),IF($V2592="FIXED",$W2592,IF($V2592="CODE",$H2592,""))))</f>
        <v>0</v>
      </c>
    </row>
    <row r="2593" spans="1:26" ht="21" customHeight="1">
      <c r="A2593" s="27">
        <f>IF($B2593="","",COUNTA($B$13:$B2593))</f>
        <v>0</v>
      </c>
      <c r="B2593" s="28"/>
      <c r="C2593" s="28"/>
      <c r="D2593" s="29"/>
      <c r="E2593" s="29"/>
      <c r="F2593" s="29"/>
      <c r="G2593" s="28"/>
      <c r="H2593" s="28"/>
      <c r="I2593" s="30">
        <f>IF($H2593="","",IFERROR(VLOOKUP($H2593,AcctTbl,2,0),"کد ناشناخته"))</f>
        <v>0</v>
      </c>
      <c r="J2593" s="27">
        <f>IF($H2593="","",IFERROR(VLOOKUP($H2593,AcctTbl,3,0),""))</f>
        <v>0</v>
      </c>
      <c r="K2593" s="29"/>
      <c r="L2593" s="28"/>
      <c r="M2593" s="31"/>
      <c r="N2593" s="29"/>
      <c r="O2593" s="32">
        <f>IF($B2593="",0,IF($U2593="IN",N($M2593),0))</f>
        <v>0</v>
      </c>
      <c r="P2593" s="32">
        <f>IF($B2593="",0,IF(OR($U2593="OUT",$U2593="TRF"),N($M2593),0))</f>
        <v>0</v>
      </c>
      <c r="Q2593" s="32">
        <f>IF($B2593="",0,IF(OR($U2593="OUT",$U2593="TRF"),N($M2593),0))</f>
        <v>0</v>
      </c>
      <c r="R2593" s="32">
        <f>IF($B2593="",0,IF($U2593="IN",N($M2593),0))</f>
        <v>0</v>
      </c>
      <c r="S2593" s="33">
        <f>IF($B2593="","",IF($M2593="","⚠ مبلغ",IF($E2593="","⚠ بانک عامل",IF(AND($U2593="TRF",$F2593=""),"⚠ بانک مقصد",IF(AND($V2593&lt;&gt;"NONE",$V2593&lt;&gt;"",$Z2593=""),"⚠ طرف حساب","✓")))))</f>
        <v>0</v>
      </c>
      <c r="T2593" s="29"/>
      <c r="U2593" s="27">
        <f>IFERROR(VLOOKUP($D2593,BankOpTbl,2,0),"")</f>
        <v>0</v>
      </c>
      <c r="V2593" s="27">
        <f>IFERROR(VLOOKUP($D2593,BankOpTbl,3,0),"")</f>
        <v>0</v>
      </c>
      <c r="W2593" s="27">
        <f>IFERROR(VLOOKUP($D2593,BankOpTbl,4,0),"")</f>
        <v>0</v>
      </c>
      <c r="X2593" s="27">
        <f>IF($E2593="","",IFERROR(VLOOKUP($E2593,BankTbl,4,0),""))</f>
        <v>0</v>
      </c>
      <c r="Y2593" s="27">
        <f>IF($F2593="","",IFERROR(VLOOKUP($F2593,BankTbl,4,0),""))</f>
        <v>0</v>
      </c>
      <c r="Z2593" s="27">
        <f>IF($B2593="","",IF($V2593="PICK",LEFT($N2593,5),IF($V2593="FIXED",$W2593,IF($V2593="CODE",$H2593,""))))</f>
        <v>0</v>
      </c>
    </row>
    <row r="2594" spans="1:26" ht="21" customHeight="1">
      <c r="A2594" s="27">
        <f>IF($B2594="","",COUNTA($B$13:$B2594))</f>
        <v>0</v>
      </c>
      <c r="B2594" s="28"/>
      <c r="C2594" s="28"/>
      <c r="D2594" s="29"/>
      <c r="E2594" s="29"/>
      <c r="F2594" s="29"/>
      <c r="G2594" s="28"/>
      <c r="H2594" s="28"/>
      <c r="I2594" s="30">
        <f>IF($H2594="","",IFERROR(VLOOKUP($H2594,AcctTbl,2,0),"کد ناشناخته"))</f>
        <v>0</v>
      </c>
      <c r="J2594" s="27">
        <f>IF($H2594="","",IFERROR(VLOOKUP($H2594,AcctTbl,3,0),""))</f>
        <v>0</v>
      </c>
      <c r="K2594" s="29"/>
      <c r="L2594" s="28"/>
      <c r="M2594" s="31"/>
      <c r="N2594" s="29"/>
      <c r="O2594" s="32">
        <f>IF($B2594="",0,IF($U2594="IN",N($M2594),0))</f>
        <v>0</v>
      </c>
      <c r="P2594" s="32">
        <f>IF($B2594="",0,IF(OR($U2594="OUT",$U2594="TRF"),N($M2594),0))</f>
        <v>0</v>
      </c>
      <c r="Q2594" s="32">
        <f>IF($B2594="",0,IF(OR($U2594="OUT",$U2594="TRF"),N($M2594),0))</f>
        <v>0</v>
      </c>
      <c r="R2594" s="32">
        <f>IF($B2594="",0,IF($U2594="IN",N($M2594),0))</f>
        <v>0</v>
      </c>
      <c r="S2594" s="33">
        <f>IF($B2594="","",IF($M2594="","⚠ مبلغ",IF($E2594="","⚠ بانک عامل",IF(AND($U2594="TRF",$F2594=""),"⚠ بانک مقصد",IF(AND($V2594&lt;&gt;"NONE",$V2594&lt;&gt;"",$Z2594=""),"⚠ طرف حساب","✓")))))</f>
        <v>0</v>
      </c>
      <c r="T2594" s="29"/>
      <c r="U2594" s="27">
        <f>IFERROR(VLOOKUP($D2594,BankOpTbl,2,0),"")</f>
        <v>0</v>
      </c>
      <c r="V2594" s="27">
        <f>IFERROR(VLOOKUP($D2594,BankOpTbl,3,0),"")</f>
        <v>0</v>
      </c>
      <c r="W2594" s="27">
        <f>IFERROR(VLOOKUP($D2594,BankOpTbl,4,0),"")</f>
        <v>0</v>
      </c>
      <c r="X2594" s="27">
        <f>IF($E2594="","",IFERROR(VLOOKUP($E2594,BankTbl,4,0),""))</f>
        <v>0</v>
      </c>
      <c r="Y2594" s="27">
        <f>IF($F2594="","",IFERROR(VLOOKUP($F2594,BankTbl,4,0),""))</f>
        <v>0</v>
      </c>
      <c r="Z2594" s="27">
        <f>IF($B2594="","",IF($V2594="PICK",LEFT($N2594,5),IF($V2594="FIXED",$W2594,IF($V2594="CODE",$H2594,""))))</f>
        <v>0</v>
      </c>
    </row>
    <row r="2595" spans="1:26" ht="21" customHeight="1">
      <c r="A2595" s="27">
        <f>IF($B2595="","",COUNTA($B$13:$B2595))</f>
        <v>0</v>
      </c>
      <c r="B2595" s="28"/>
      <c r="C2595" s="28"/>
      <c r="D2595" s="29"/>
      <c r="E2595" s="29"/>
      <c r="F2595" s="29"/>
      <c r="G2595" s="28"/>
      <c r="H2595" s="28"/>
      <c r="I2595" s="30">
        <f>IF($H2595="","",IFERROR(VLOOKUP($H2595,AcctTbl,2,0),"کد ناشناخته"))</f>
        <v>0</v>
      </c>
      <c r="J2595" s="27">
        <f>IF($H2595="","",IFERROR(VLOOKUP($H2595,AcctTbl,3,0),""))</f>
        <v>0</v>
      </c>
      <c r="K2595" s="29"/>
      <c r="L2595" s="28"/>
      <c r="M2595" s="31"/>
      <c r="N2595" s="29"/>
      <c r="O2595" s="32">
        <f>IF($B2595="",0,IF($U2595="IN",N($M2595),0))</f>
        <v>0</v>
      </c>
      <c r="P2595" s="32">
        <f>IF($B2595="",0,IF(OR($U2595="OUT",$U2595="TRF"),N($M2595),0))</f>
        <v>0</v>
      </c>
      <c r="Q2595" s="32">
        <f>IF($B2595="",0,IF(OR($U2595="OUT",$U2595="TRF"),N($M2595),0))</f>
        <v>0</v>
      </c>
      <c r="R2595" s="32">
        <f>IF($B2595="",0,IF($U2595="IN",N($M2595),0))</f>
        <v>0</v>
      </c>
      <c r="S2595" s="33">
        <f>IF($B2595="","",IF($M2595="","⚠ مبلغ",IF($E2595="","⚠ بانک عامل",IF(AND($U2595="TRF",$F2595=""),"⚠ بانک مقصد",IF(AND($V2595&lt;&gt;"NONE",$V2595&lt;&gt;"",$Z2595=""),"⚠ طرف حساب","✓")))))</f>
        <v>0</v>
      </c>
      <c r="T2595" s="29"/>
      <c r="U2595" s="27">
        <f>IFERROR(VLOOKUP($D2595,BankOpTbl,2,0),"")</f>
        <v>0</v>
      </c>
      <c r="V2595" s="27">
        <f>IFERROR(VLOOKUP($D2595,BankOpTbl,3,0),"")</f>
        <v>0</v>
      </c>
      <c r="W2595" s="27">
        <f>IFERROR(VLOOKUP($D2595,BankOpTbl,4,0),"")</f>
        <v>0</v>
      </c>
      <c r="X2595" s="27">
        <f>IF($E2595="","",IFERROR(VLOOKUP($E2595,BankTbl,4,0),""))</f>
        <v>0</v>
      </c>
      <c r="Y2595" s="27">
        <f>IF($F2595="","",IFERROR(VLOOKUP($F2595,BankTbl,4,0),""))</f>
        <v>0</v>
      </c>
      <c r="Z2595" s="27">
        <f>IF($B2595="","",IF($V2595="PICK",LEFT($N2595,5),IF($V2595="FIXED",$W2595,IF($V2595="CODE",$H2595,""))))</f>
        <v>0</v>
      </c>
    </row>
    <row r="2596" spans="1:26" ht="21" customHeight="1">
      <c r="A2596" s="27">
        <f>IF($B2596="","",COUNTA($B$13:$B2596))</f>
        <v>0</v>
      </c>
      <c r="B2596" s="28"/>
      <c r="C2596" s="28"/>
      <c r="D2596" s="29"/>
      <c r="E2596" s="29"/>
      <c r="F2596" s="29"/>
      <c r="G2596" s="28"/>
      <c r="H2596" s="28"/>
      <c r="I2596" s="30">
        <f>IF($H2596="","",IFERROR(VLOOKUP($H2596,AcctTbl,2,0),"کد ناشناخته"))</f>
        <v>0</v>
      </c>
      <c r="J2596" s="27">
        <f>IF($H2596="","",IFERROR(VLOOKUP($H2596,AcctTbl,3,0),""))</f>
        <v>0</v>
      </c>
      <c r="K2596" s="29"/>
      <c r="L2596" s="28"/>
      <c r="M2596" s="31"/>
      <c r="N2596" s="29"/>
      <c r="O2596" s="32">
        <f>IF($B2596="",0,IF($U2596="IN",N($M2596),0))</f>
        <v>0</v>
      </c>
      <c r="P2596" s="32">
        <f>IF($B2596="",0,IF(OR($U2596="OUT",$U2596="TRF"),N($M2596),0))</f>
        <v>0</v>
      </c>
      <c r="Q2596" s="32">
        <f>IF($B2596="",0,IF(OR($U2596="OUT",$U2596="TRF"),N($M2596),0))</f>
        <v>0</v>
      </c>
      <c r="R2596" s="32">
        <f>IF($B2596="",0,IF($U2596="IN",N($M2596),0))</f>
        <v>0</v>
      </c>
      <c r="S2596" s="33">
        <f>IF($B2596="","",IF($M2596="","⚠ مبلغ",IF($E2596="","⚠ بانک عامل",IF(AND($U2596="TRF",$F2596=""),"⚠ بانک مقصد",IF(AND($V2596&lt;&gt;"NONE",$V2596&lt;&gt;"",$Z2596=""),"⚠ طرف حساب","✓")))))</f>
        <v>0</v>
      </c>
      <c r="T2596" s="29"/>
      <c r="U2596" s="27">
        <f>IFERROR(VLOOKUP($D2596,BankOpTbl,2,0),"")</f>
        <v>0</v>
      </c>
      <c r="V2596" s="27">
        <f>IFERROR(VLOOKUP($D2596,BankOpTbl,3,0),"")</f>
        <v>0</v>
      </c>
      <c r="W2596" s="27">
        <f>IFERROR(VLOOKUP($D2596,BankOpTbl,4,0),"")</f>
        <v>0</v>
      </c>
      <c r="X2596" s="27">
        <f>IF($E2596="","",IFERROR(VLOOKUP($E2596,BankTbl,4,0),""))</f>
        <v>0</v>
      </c>
      <c r="Y2596" s="27">
        <f>IF($F2596="","",IFERROR(VLOOKUP($F2596,BankTbl,4,0),""))</f>
        <v>0</v>
      </c>
      <c r="Z2596" s="27">
        <f>IF($B2596="","",IF($V2596="PICK",LEFT($N2596,5),IF($V2596="FIXED",$W2596,IF($V2596="CODE",$H2596,""))))</f>
        <v>0</v>
      </c>
    </row>
    <row r="2597" spans="1:26" ht="21" customHeight="1">
      <c r="A2597" s="27">
        <f>IF($B2597="","",COUNTA($B$13:$B2597))</f>
        <v>0</v>
      </c>
      <c r="B2597" s="28"/>
      <c r="C2597" s="28"/>
      <c r="D2597" s="29"/>
      <c r="E2597" s="29"/>
      <c r="F2597" s="29"/>
      <c r="G2597" s="28"/>
      <c r="H2597" s="28"/>
      <c r="I2597" s="30">
        <f>IF($H2597="","",IFERROR(VLOOKUP($H2597,AcctTbl,2,0),"کد ناشناخته"))</f>
        <v>0</v>
      </c>
      <c r="J2597" s="27">
        <f>IF($H2597="","",IFERROR(VLOOKUP($H2597,AcctTbl,3,0),""))</f>
        <v>0</v>
      </c>
      <c r="K2597" s="29"/>
      <c r="L2597" s="28"/>
      <c r="M2597" s="31"/>
      <c r="N2597" s="29"/>
      <c r="O2597" s="32">
        <f>IF($B2597="",0,IF($U2597="IN",N($M2597),0))</f>
        <v>0</v>
      </c>
      <c r="P2597" s="32">
        <f>IF($B2597="",0,IF(OR($U2597="OUT",$U2597="TRF"),N($M2597),0))</f>
        <v>0</v>
      </c>
      <c r="Q2597" s="32">
        <f>IF($B2597="",0,IF(OR($U2597="OUT",$U2597="TRF"),N($M2597),0))</f>
        <v>0</v>
      </c>
      <c r="R2597" s="32">
        <f>IF($B2597="",0,IF($U2597="IN",N($M2597),0))</f>
        <v>0</v>
      </c>
      <c r="S2597" s="33">
        <f>IF($B2597="","",IF($M2597="","⚠ مبلغ",IF($E2597="","⚠ بانک عامل",IF(AND($U2597="TRF",$F2597=""),"⚠ بانک مقصد",IF(AND($V2597&lt;&gt;"NONE",$V2597&lt;&gt;"",$Z2597=""),"⚠ طرف حساب","✓")))))</f>
        <v>0</v>
      </c>
      <c r="T2597" s="29"/>
      <c r="U2597" s="27">
        <f>IFERROR(VLOOKUP($D2597,BankOpTbl,2,0),"")</f>
        <v>0</v>
      </c>
      <c r="V2597" s="27">
        <f>IFERROR(VLOOKUP($D2597,BankOpTbl,3,0),"")</f>
        <v>0</v>
      </c>
      <c r="W2597" s="27">
        <f>IFERROR(VLOOKUP($D2597,BankOpTbl,4,0),"")</f>
        <v>0</v>
      </c>
      <c r="X2597" s="27">
        <f>IF($E2597="","",IFERROR(VLOOKUP($E2597,BankTbl,4,0),""))</f>
        <v>0</v>
      </c>
      <c r="Y2597" s="27">
        <f>IF($F2597="","",IFERROR(VLOOKUP($F2597,BankTbl,4,0),""))</f>
        <v>0</v>
      </c>
      <c r="Z2597" s="27">
        <f>IF($B2597="","",IF($V2597="PICK",LEFT($N2597,5),IF($V2597="FIXED",$W2597,IF($V2597="CODE",$H2597,""))))</f>
        <v>0</v>
      </c>
    </row>
    <row r="2598" spans="1:26" ht="21" customHeight="1">
      <c r="A2598" s="27">
        <f>IF($B2598="","",COUNTA($B$13:$B2598))</f>
        <v>0</v>
      </c>
      <c r="B2598" s="28"/>
      <c r="C2598" s="28"/>
      <c r="D2598" s="29"/>
      <c r="E2598" s="29"/>
      <c r="F2598" s="29"/>
      <c r="G2598" s="28"/>
      <c r="H2598" s="28"/>
      <c r="I2598" s="30">
        <f>IF($H2598="","",IFERROR(VLOOKUP($H2598,AcctTbl,2,0),"کد ناشناخته"))</f>
        <v>0</v>
      </c>
      <c r="J2598" s="27">
        <f>IF($H2598="","",IFERROR(VLOOKUP($H2598,AcctTbl,3,0),""))</f>
        <v>0</v>
      </c>
      <c r="K2598" s="29"/>
      <c r="L2598" s="28"/>
      <c r="M2598" s="31"/>
      <c r="N2598" s="29"/>
      <c r="O2598" s="32">
        <f>IF($B2598="",0,IF($U2598="IN",N($M2598),0))</f>
        <v>0</v>
      </c>
      <c r="P2598" s="32">
        <f>IF($B2598="",0,IF(OR($U2598="OUT",$U2598="TRF"),N($M2598),0))</f>
        <v>0</v>
      </c>
      <c r="Q2598" s="32">
        <f>IF($B2598="",0,IF(OR($U2598="OUT",$U2598="TRF"),N($M2598),0))</f>
        <v>0</v>
      </c>
      <c r="R2598" s="32">
        <f>IF($B2598="",0,IF($U2598="IN",N($M2598),0))</f>
        <v>0</v>
      </c>
      <c r="S2598" s="33">
        <f>IF($B2598="","",IF($M2598="","⚠ مبلغ",IF($E2598="","⚠ بانک عامل",IF(AND($U2598="TRF",$F2598=""),"⚠ بانک مقصد",IF(AND($V2598&lt;&gt;"NONE",$V2598&lt;&gt;"",$Z2598=""),"⚠ طرف حساب","✓")))))</f>
        <v>0</v>
      </c>
      <c r="T2598" s="29"/>
      <c r="U2598" s="27">
        <f>IFERROR(VLOOKUP($D2598,BankOpTbl,2,0),"")</f>
        <v>0</v>
      </c>
      <c r="V2598" s="27">
        <f>IFERROR(VLOOKUP($D2598,BankOpTbl,3,0),"")</f>
        <v>0</v>
      </c>
      <c r="W2598" s="27">
        <f>IFERROR(VLOOKUP($D2598,BankOpTbl,4,0),"")</f>
        <v>0</v>
      </c>
      <c r="X2598" s="27">
        <f>IF($E2598="","",IFERROR(VLOOKUP($E2598,BankTbl,4,0),""))</f>
        <v>0</v>
      </c>
      <c r="Y2598" s="27">
        <f>IF($F2598="","",IFERROR(VLOOKUP($F2598,BankTbl,4,0),""))</f>
        <v>0</v>
      </c>
      <c r="Z2598" s="27">
        <f>IF($B2598="","",IF($V2598="PICK",LEFT($N2598,5),IF($V2598="FIXED",$W2598,IF($V2598="CODE",$H2598,""))))</f>
        <v>0</v>
      </c>
    </row>
    <row r="2599" spans="1:26" ht="21" customHeight="1">
      <c r="A2599" s="27">
        <f>IF($B2599="","",COUNTA($B$13:$B2599))</f>
        <v>0</v>
      </c>
      <c r="B2599" s="28"/>
      <c r="C2599" s="28"/>
      <c r="D2599" s="29"/>
      <c r="E2599" s="29"/>
      <c r="F2599" s="29"/>
      <c r="G2599" s="28"/>
      <c r="H2599" s="28"/>
      <c r="I2599" s="30">
        <f>IF($H2599="","",IFERROR(VLOOKUP($H2599,AcctTbl,2,0),"کد ناشناخته"))</f>
        <v>0</v>
      </c>
      <c r="J2599" s="27">
        <f>IF($H2599="","",IFERROR(VLOOKUP($H2599,AcctTbl,3,0),""))</f>
        <v>0</v>
      </c>
      <c r="K2599" s="29"/>
      <c r="L2599" s="28"/>
      <c r="M2599" s="31"/>
      <c r="N2599" s="29"/>
      <c r="O2599" s="32">
        <f>IF($B2599="",0,IF($U2599="IN",N($M2599),0))</f>
        <v>0</v>
      </c>
      <c r="P2599" s="32">
        <f>IF($B2599="",0,IF(OR($U2599="OUT",$U2599="TRF"),N($M2599),0))</f>
        <v>0</v>
      </c>
      <c r="Q2599" s="32">
        <f>IF($B2599="",0,IF(OR($U2599="OUT",$U2599="TRF"),N($M2599),0))</f>
        <v>0</v>
      </c>
      <c r="R2599" s="32">
        <f>IF($B2599="",0,IF($U2599="IN",N($M2599),0))</f>
        <v>0</v>
      </c>
      <c r="S2599" s="33">
        <f>IF($B2599="","",IF($M2599="","⚠ مبلغ",IF($E2599="","⚠ بانک عامل",IF(AND($U2599="TRF",$F2599=""),"⚠ بانک مقصد",IF(AND($V2599&lt;&gt;"NONE",$V2599&lt;&gt;"",$Z2599=""),"⚠ طرف حساب","✓")))))</f>
        <v>0</v>
      </c>
      <c r="T2599" s="29"/>
      <c r="U2599" s="27">
        <f>IFERROR(VLOOKUP($D2599,BankOpTbl,2,0),"")</f>
        <v>0</v>
      </c>
      <c r="V2599" s="27">
        <f>IFERROR(VLOOKUP($D2599,BankOpTbl,3,0),"")</f>
        <v>0</v>
      </c>
      <c r="W2599" s="27">
        <f>IFERROR(VLOOKUP($D2599,BankOpTbl,4,0),"")</f>
        <v>0</v>
      </c>
      <c r="X2599" s="27">
        <f>IF($E2599="","",IFERROR(VLOOKUP($E2599,BankTbl,4,0),""))</f>
        <v>0</v>
      </c>
      <c r="Y2599" s="27">
        <f>IF($F2599="","",IFERROR(VLOOKUP($F2599,BankTbl,4,0),""))</f>
        <v>0</v>
      </c>
      <c r="Z2599" s="27">
        <f>IF($B2599="","",IF($V2599="PICK",LEFT($N2599,5),IF($V2599="FIXED",$W2599,IF($V2599="CODE",$H2599,""))))</f>
        <v>0</v>
      </c>
    </row>
    <row r="2600" spans="1:26" ht="21" customHeight="1">
      <c r="A2600" s="27">
        <f>IF($B2600="","",COUNTA($B$13:$B2600))</f>
        <v>0</v>
      </c>
      <c r="B2600" s="28"/>
      <c r="C2600" s="28"/>
      <c r="D2600" s="29"/>
      <c r="E2600" s="29"/>
      <c r="F2600" s="29"/>
      <c r="G2600" s="28"/>
      <c r="H2600" s="28"/>
      <c r="I2600" s="30">
        <f>IF($H2600="","",IFERROR(VLOOKUP($H2600,AcctTbl,2,0),"کد ناشناخته"))</f>
        <v>0</v>
      </c>
      <c r="J2600" s="27">
        <f>IF($H2600="","",IFERROR(VLOOKUP($H2600,AcctTbl,3,0),""))</f>
        <v>0</v>
      </c>
      <c r="K2600" s="29"/>
      <c r="L2600" s="28"/>
      <c r="M2600" s="31"/>
      <c r="N2600" s="29"/>
      <c r="O2600" s="32">
        <f>IF($B2600="",0,IF($U2600="IN",N($M2600),0))</f>
        <v>0</v>
      </c>
      <c r="P2600" s="32">
        <f>IF($B2600="",0,IF(OR($U2600="OUT",$U2600="TRF"),N($M2600),0))</f>
        <v>0</v>
      </c>
      <c r="Q2600" s="32">
        <f>IF($B2600="",0,IF(OR($U2600="OUT",$U2600="TRF"),N($M2600),0))</f>
        <v>0</v>
      </c>
      <c r="R2600" s="32">
        <f>IF($B2600="",0,IF($U2600="IN",N($M2600),0))</f>
        <v>0</v>
      </c>
      <c r="S2600" s="33">
        <f>IF($B2600="","",IF($M2600="","⚠ مبلغ",IF($E2600="","⚠ بانک عامل",IF(AND($U2600="TRF",$F2600=""),"⚠ بانک مقصد",IF(AND($V2600&lt;&gt;"NONE",$V2600&lt;&gt;"",$Z2600=""),"⚠ طرف حساب","✓")))))</f>
        <v>0</v>
      </c>
      <c r="T2600" s="29"/>
      <c r="U2600" s="27">
        <f>IFERROR(VLOOKUP($D2600,BankOpTbl,2,0),"")</f>
        <v>0</v>
      </c>
      <c r="V2600" s="27">
        <f>IFERROR(VLOOKUP($D2600,BankOpTbl,3,0),"")</f>
        <v>0</v>
      </c>
      <c r="W2600" s="27">
        <f>IFERROR(VLOOKUP($D2600,BankOpTbl,4,0),"")</f>
        <v>0</v>
      </c>
      <c r="X2600" s="27">
        <f>IF($E2600="","",IFERROR(VLOOKUP($E2600,BankTbl,4,0),""))</f>
        <v>0</v>
      </c>
      <c r="Y2600" s="27">
        <f>IF($F2600="","",IFERROR(VLOOKUP($F2600,BankTbl,4,0),""))</f>
        <v>0</v>
      </c>
      <c r="Z2600" s="27">
        <f>IF($B2600="","",IF($V2600="PICK",LEFT($N2600,5),IF($V2600="FIXED",$W2600,IF($V2600="CODE",$H2600,""))))</f>
        <v>0</v>
      </c>
    </row>
    <row r="2601" spans="1:26" ht="21" customHeight="1">
      <c r="A2601" s="27">
        <f>IF($B2601="","",COUNTA($B$13:$B2601))</f>
        <v>0</v>
      </c>
      <c r="B2601" s="28"/>
      <c r="C2601" s="28"/>
      <c r="D2601" s="29"/>
      <c r="E2601" s="29"/>
      <c r="F2601" s="29"/>
      <c r="G2601" s="28"/>
      <c r="H2601" s="28"/>
      <c r="I2601" s="30">
        <f>IF($H2601="","",IFERROR(VLOOKUP($H2601,AcctTbl,2,0),"کد ناشناخته"))</f>
        <v>0</v>
      </c>
      <c r="J2601" s="27">
        <f>IF($H2601="","",IFERROR(VLOOKUP($H2601,AcctTbl,3,0),""))</f>
        <v>0</v>
      </c>
      <c r="K2601" s="29"/>
      <c r="L2601" s="28"/>
      <c r="M2601" s="31"/>
      <c r="N2601" s="29"/>
      <c r="O2601" s="32">
        <f>IF($B2601="",0,IF($U2601="IN",N($M2601),0))</f>
        <v>0</v>
      </c>
      <c r="P2601" s="32">
        <f>IF($B2601="",0,IF(OR($U2601="OUT",$U2601="TRF"),N($M2601),0))</f>
        <v>0</v>
      </c>
      <c r="Q2601" s="32">
        <f>IF($B2601="",0,IF(OR($U2601="OUT",$U2601="TRF"),N($M2601),0))</f>
        <v>0</v>
      </c>
      <c r="R2601" s="32">
        <f>IF($B2601="",0,IF($U2601="IN",N($M2601),0))</f>
        <v>0</v>
      </c>
      <c r="S2601" s="33">
        <f>IF($B2601="","",IF($M2601="","⚠ مبلغ",IF($E2601="","⚠ بانک عامل",IF(AND($U2601="TRF",$F2601=""),"⚠ بانک مقصد",IF(AND($V2601&lt;&gt;"NONE",$V2601&lt;&gt;"",$Z2601=""),"⚠ طرف حساب","✓")))))</f>
        <v>0</v>
      </c>
      <c r="T2601" s="29"/>
      <c r="U2601" s="27">
        <f>IFERROR(VLOOKUP($D2601,BankOpTbl,2,0),"")</f>
        <v>0</v>
      </c>
      <c r="V2601" s="27">
        <f>IFERROR(VLOOKUP($D2601,BankOpTbl,3,0),"")</f>
        <v>0</v>
      </c>
      <c r="W2601" s="27">
        <f>IFERROR(VLOOKUP($D2601,BankOpTbl,4,0),"")</f>
        <v>0</v>
      </c>
      <c r="X2601" s="27">
        <f>IF($E2601="","",IFERROR(VLOOKUP($E2601,BankTbl,4,0),""))</f>
        <v>0</v>
      </c>
      <c r="Y2601" s="27">
        <f>IF($F2601="","",IFERROR(VLOOKUP($F2601,BankTbl,4,0),""))</f>
        <v>0</v>
      </c>
      <c r="Z2601" s="27">
        <f>IF($B2601="","",IF($V2601="PICK",LEFT($N2601,5),IF($V2601="FIXED",$W2601,IF($V2601="CODE",$H2601,""))))</f>
        <v>0</v>
      </c>
    </row>
    <row r="2602" spans="1:26" ht="21" customHeight="1">
      <c r="A2602" s="27">
        <f>IF($B2602="","",COUNTA($B$13:$B2602))</f>
        <v>0</v>
      </c>
      <c r="B2602" s="28"/>
      <c r="C2602" s="28"/>
      <c r="D2602" s="29"/>
      <c r="E2602" s="29"/>
      <c r="F2602" s="29"/>
      <c r="G2602" s="28"/>
      <c r="H2602" s="28"/>
      <c r="I2602" s="30">
        <f>IF($H2602="","",IFERROR(VLOOKUP($H2602,AcctTbl,2,0),"کد ناشناخته"))</f>
        <v>0</v>
      </c>
      <c r="J2602" s="27">
        <f>IF($H2602="","",IFERROR(VLOOKUP($H2602,AcctTbl,3,0),""))</f>
        <v>0</v>
      </c>
      <c r="K2602" s="29"/>
      <c r="L2602" s="28"/>
      <c r="M2602" s="31"/>
      <c r="N2602" s="29"/>
      <c r="O2602" s="32">
        <f>IF($B2602="",0,IF($U2602="IN",N($M2602),0))</f>
        <v>0</v>
      </c>
      <c r="P2602" s="32">
        <f>IF($B2602="",0,IF(OR($U2602="OUT",$U2602="TRF"),N($M2602),0))</f>
        <v>0</v>
      </c>
      <c r="Q2602" s="32">
        <f>IF($B2602="",0,IF(OR($U2602="OUT",$U2602="TRF"),N($M2602),0))</f>
        <v>0</v>
      </c>
      <c r="R2602" s="32">
        <f>IF($B2602="",0,IF($U2602="IN",N($M2602),0))</f>
        <v>0</v>
      </c>
      <c r="S2602" s="33">
        <f>IF($B2602="","",IF($M2602="","⚠ مبلغ",IF($E2602="","⚠ بانک عامل",IF(AND($U2602="TRF",$F2602=""),"⚠ بانک مقصد",IF(AND($V2602&lt;&gt;"NONE",$V2602&lt;&gt;"",$Z2602=""),"⚠ طرف حساب","✓")))))</f>
        <v>0</v>
      </c>
      <c r="T2602" s="29"/>
      <c r="U2602" s="27">
        <f>IFERROR(VLOOKUP($D2602,BankOpTbl,2,0),"")</f>
        <v>0</v>
      </c>
      <c r="V2602" s="27">
        <f>IFERROR(VLOOKUP($D2602,BankOpTbl,3,0),"")</f>
        <v>0</v>
      </c>
      <c r="W2602" s="27">
        <f>IFERROR(VLOOKUP($D2602,BankOpTbl,4,0),"")</f>
        <v>0</v>
      </c>
      <c r="X2602" s="27">
        <f>IF($E2602="","",IFERROR(VLOOKUP($E2602,BankTbl,4,0),""))</f>
        <v>0</v>
      </c>
      <c r="Y2602" s="27">
        <f>IF($F2602="","",IFERROR(VLOOKUP($F2602,BankTbl,4,0),""))</f>
        <v>0</v>
      </c>
      <c r="Z2602" s="27">
        <f>IF($B2602="","",IF($V2602="PICK",LEFT($N2602,5),IF($V2602="FIXED",$W2602,IF($V2602="CODE",$H2602,""))))</f>
        <v>0</v>
      </c>
    </row>
    <row r="2603" spans="1:26" ht="21" customHeight="1">
      <c r="A2603" s="27">
        <f>IF($B2603="","",COUNTA($B$13:$B2603))</f>
        <v>0</v>
      </c>
      <c r="B2603" s="28"/>
      <c r="C2603" s="28"/>
      <c r="D2603" s="29"/>
      <c r="E2603" s="29"/>
      <c r="F2603" s="29"/>
      <c r="G2603" s="28"/>
      <c r="H2603" s="28"/>
      <c r="I2603" s="30">
        <f>IF($H2603="","",IFERROR(VLOOKUP($H2603,AcctTbl,2,0),"کد ناشناخته"))</f>
        <v>0</v>
      </c>
      <c r="J2603" s="27">
        <f>IF($H2603="","",IFERROR(VLOOKUP($H2603,AcctTbl,3,0),""))</f>
        <v>0</v>
      </c>
      <c r="K2603" s="29"/>
      <c r="L2603" s="28"/>
      <c r="M2603" s="31"/>
      <c r="N2603" s="29"/>
      <c r="O2603" s="32">
        <f>IF($B2603="",0,IF($U2603="IN",N($M2603),0))</f>
        <v>0</v>
      </c>
      <c r="P2603" s="32">
        <f>IF($B2603="",0,IF(OR($U2603="OUT",$U2603="TRF"),N($M2603),0))</f>
        <v>0</v>
      </c>
      <c r="Q2603" s="32">
        <f>IF($B2603="",0,IF(OR($U2603="OUT",$U2603="TRF"),N($M2603),0))</f>
        <v>0</v>
      </c>
      <c r="R2603" s="32">
        <f>IF($B2603="",0,IF($U2603="IN",N($M2603),0))</f>
        <v>0</v>
      </c>
      <c r="S2603" s="33">
        <f>IF($B2603="","",IF($M2603="","⚠ مبلغ",IF($E2603="","⚠ بانک عامل",IF(AND($U2603="TRF",$F2603=""),"⚠ بانک مقصد",IF(AND($V2603&lt;&gt;"NONE",$V2603&lt;&gt;"",$Z2603=""),"⚠ طرف حساب","✓")))))</f>
        <v>0</v>
      </c>
      <c r="T2603" s="29"/>
      <c r="U2603" s="27">
        <f>IFERROR(VLOOKUP($D2603,BankOpTbl,2,0),"")</f>
        <v>0</v>
      </c>
      <c r="V2603" s="27">
        <f>IFERROR(VLOOKUP($D2603,BankOpTbl,3,0),"")</f>
        <v>0</v>
      </c>
      <c r="W2603" s="27">
        <f>IFERROR(VLOOKUP($D2603,BankOpTbl,4,0),"")</f>
        <v>0</v>
      </c>
      <c r="X2603" s="27">
        <f>IF($E2603="","",IFERROR(VLOOKUP($E2603,BankTbl,4,0),""))</f>
        <v>0</v>
      </c>
      <c r="Y2603" s="27">
        <f>IF($F2603="","",IFERROR(VLOOKUP($F2603,BankTbl,4,0),""))</f>
        <v>0</v>
      </c>
      <c r="Z2603" s="27">
        <f>IF($B2603="","",IF($V2603="PICK",LEFT($N2603,5),IF($V2603="FIXED",$W2603,IF($V2603="CODE",$H2603,""))))</f>
        <v>0</v>
      </c>
    </row>
    <row r="2604" spans="1:26" ht="21" customHeight="1">
      <c r="A2604" s="27">
        <f>IF($B2604="","",COUNTA($B$13:$B2604))</f>
        <v>0</v>
      </c>
      <c r="B2604" s="28"/>
      <c r="C2604" s="28"/>
      <c r="D2604" s="29"/>
      <c r="E2604" s="29"/>
      <c r="F2604" s="29"/>
      <c r="G2604" s="28"/>
      <c r="H2604" s="28"/>
      <c r="I2604" s="30">
        <f>IF($H2604="","",IFERROR(VLOOKUP($H2604,AcctTbl,2,0),"کد ناشناخته"))</f>
        <v>0</v>
      </c>
      <c r="J2604" s="27">
        <f>IF($H2604="","",IFERROR(VLOOKUP($H2604,AcctTbl,3,0),""))</f>
        <v>0</v>
      </c>
      <c r="K2604" s="29"/>
      <c r="L2604" s="28"/>
      <c r="M2604" s="31"/>
      <c r="N2604" s="29"/>
      <c r="O2604" s="32">
        <f>IF($B2604="",0,IF($U2604="IN",N($M2604),0))</f>
        <v>0</v>
      </c>
      <c r="P2604" s="32">
        <f>IF($B2604="",0,IF(OR($U2604="OUT",$U2604="TRF"),N($M2604),0))</f>
        <v>0</v>
      </c>
      <c r="Q2604" s="32">
        <f>IF($B2604="",0,IF(OR($U2604="OUT",$U2604="TRF"),N($M2604),0))</f>
        <v>0</v>
      </c>
      <c r="R2604" s="32">
        <f>IF($B2604="",0,IF($U2604="IN",N($M2604),0))</f>
        <v>0</v>
      </c>
      <c r="S2604" s="33">
        <f>IF($B2604="","",IF($M2604="","⚠ مبلغ",IF($E2604="","⚠ بانک عامل",IF(AND($U2604="TRF",$F2604=""),"⚠ بانک مقصد",IF(AND($V2604&lt;&gt;"NONE",$V2604&lt;&gt;"",$Z2604=""),"⚠ طرف حساب","✓")))))</f>
        <v>0</v>
      </c>
      <c r="T2604" s="29"/>
      <c r="U2604" s="27">
        <f>IFERROR(VLOOKUP($D2604,BankOpTbl,2,0),"")</f>
        <v>0</v>
      </c>
      <c r="V2604" s="27">
        <f>IFERROR(VLOOKUP($D2604,BankOpTbl,3,0),"")</f>
        <v>0</v>
      </c>
      <c r="W2604" s="27">
        <f>IFERROR(VLOOKUP($D2604,BankOpTbl,4,0),"")</f>
        <v>0</v>
      </c>
      <c r="X2604" s="27">
        <f>IF($E2604="","",IFERROR(VLOOKUP($E2604,BankTbl,4,0),""))</f>
        <v>0</v>
      </c>
      <c r="Y2604" s="27">
        <f>IF($F2604="","",IFERROR(VLOOKUP($F2604,BankTbl,4,0),""))</f>
        <v>0</v>
      </c>
      <c r="Z2604" s="27">
        <f>IF($B2604="","",IF($V2604="PICK",LEFT($N2604,5),IF($V2604="FIXED",$W2604,IF($V2604="CODE",$H2604,""))))</f>
        <v>0</v>
      </c>
    </row>
    <row r="2605" spans="1:26" ht="21" customHeight="1">
      <c r="A2605" s="27">
        <f>IF($B2605="","",COUNTA($B$13:$B2605))</f>
        <v>0</v>
      </c>
      <c r="B2605" s="28"/>
      <c r="C2605" s="28"/>
      <c r="D2605" s="29"/>
      <c r="E2605" s="29"/>
      <c r="F2605" s="29"/>
      <c r="G2605" s="28"/>
      <c r="H2605" s="28"/>
      <c r="I2605" s="30">
        <f>IF($H2605="","",IFERROR(VLOOKUP($H2605,AcctTbl,2,0),"کد ناشناخته"))</f>
        <v>0</v>
      </c>
      <c r="J2605" s="27">
        <f>IF($H2605="","",IFERROR(VLOOKUP($H2605,AcctTbl,3,0),""))</f>
        <v>0</v>
      </c>
      <c r="K2605" s="29"/>
      <c r="L2605" s="28"/>
      <c r="M2605" s="31"/>
      <c r="N2605" s="29"/>
      <c r="O2605" s="32">
        <f>IF($B2605="",0,IF($U2605="IN",N($M2605),0))</f>
        <v>0</v>
      </c>
      <c r="P2605" s="32">
        <f>IF($B2605="",0,IF(OR($U2605="OUT",$U2605="TRF"),N($M2605),0))</f>
        <v>0</v>
      </c>
      <c r="Q2605" s="32">
        <f>IF($B2605="",0,IF(OR($U2605="OUT",$U2605="TRF"),N($M2605),0))</f>
        <v>0</v>
      </c>
      <c r="R2605" s="32">
        <f>IF($B2605="",0,IF($U2605="IN",N($M2605),0))</f>
        <v>0</v>
      </c>
      <c r="S2605" s="33">
        <f>IF($B2605="","",IF($M2605="","⚠ مبلغ",IF($E2605="","⚠ بانک عامل",IF(AND($U2605="TRF",$F2605=""),"⚠ بانک مقصد",IF(AND($V2605&lt;&gt;"NONE",$V2605&lt;&gt;"",$Z2605=""),"⚠ طرف حساب","✓")))))</f>
        <v>0</v>
      </c>
      <c r="T2605" s="29"/>
      <c r="U2605" s="27">
        <f>IFERROR(VLOOKUP($D2605,BankOpTbl,2,0),"")</f>
        <v>0</v>
      </c>
      <c r="V2605" s="27">
        <f>IFERROR(VLOOKUP($D2605,BankOpTbl,3,0),"")</f>
        <v>0</v>
      </c>
      <c r="W2605" s="27">
        <f>IFERROR(VLOOKUP($D2605,BankOpTbl,4,0),"")</f>
        <v>0</v>
      </c>
      <c r="X2605" s="27">
        <f>IF($E2605="","",IFERROR(VLOOKUP($E2605,BankTbl,4,0),""))</f>
        <v>0</v>
      </c>
      <c r="Y2605" s="27">
        <f>IF($F2605="","",IFERROR(VLOOKUP($F2605,BankTbl,4,0),""))</f>
        <v>0</v>
      </c>
      <c r="Z2605" s="27">
        <f>IF($B2605="","",IF($V2605="PICK",LEFT($N2605,5),IF($V2605="FIXED",$W2605,IF($V2605="CODE",$H2605,""))))</f>
        <v>0</v>
      </c>
    </row>
    <row r="2606" spans="1:26" ht="21" customHeight="1">
      <c r="A2606" s="27">
        <f>IF($B2606="","",COUNTA($B$13:$B2606))</f>
        <v>0</v>
      </c>
      <c r="B2606" s="28"/>
      <c r="C2606" s="28"/>
      <c r="D2606" s="29"/>
      <c r="E2606" s="29"/>
      <c r="F2606" s="29"/>
      <c r="G2606" s="28"/>
      <c r="H2606" s="28"/>
      <c r="I2606" s="30">
        <f>IF($H2606="","",IFERROR(VLOOKUP($H2606,AcctTbl,2,0),"کد ناشناخته"))</f>
        <v>0</v>
      </c>
      <c r="J2606" s="27">
        <f>IF($H2606="","",IFERROR(VLOOKUP($H2606,AcctTbl,3,0),""))</f>
        <v>0</v>
      </c>
      <c r="K2606" s="29"/>
      <c r="L2606" s="28"/>
      <c r="M2606" s="31"/>
      <c r="N2606" s="29"/>
      <c r="O2606" s="32">
        <f>IF($B2606="",0,IF($U2606="IN",N($M2606),0))</f>
        <v>0</v>
      </c>
      <c r="P2606" s="32">
        <f>IF($B2606="",0,IF(OR($U2606="OUT",$U2606="TRF"),N($M2606),0))</f>
        <v>0</v>
      </c>
      <c r="Q2606" s="32">
        <f>IF($B2606="",0,IF(OR($U2606="OUT",$U2606="TRF"),N($M2606),0))</f>
        <v>0</v>
      </c>
      <c r="R2606" s="32">
        <f>IF($B2606="",0,IF($U2606="IN",N($M2606),0))</f>
        <v>0</v>
      </c>
      <c r="S2606" s="33">
        <f>IF($B2606="","",IF($M2606="","⚠ مبلغ",IF($E2606="","⚠ بانک عامل",IF(AND($U2606="TRF",$F2606=""),"⚠ بانک مقصد",IF(AND($V2606&lt;&gt;"NONE",$V2606&lt;&gt;"",$Z2606=""),"⚠ طرف حساب","✓")))))</f>
        <v>0</v>
      </c>
      <c r="T2606" s="29"/>
      <c r="U2606" s="27">
        <f>IFERROR(VLOOKUP($D2606,BankOpTbl,2,0),"")</f>
        <v>0</v>
      </c>
      <c r="V2606" s="27">
        <f>IFERROR(VLOOKUP($D2606,BankOpTbl,3,0),"")</f>
        <v>0</v>
      </c>
      <c r="W2606" s="27">
        <f>IFERROR(VLOOKUP($D2606,BankOpTbl,4,0),"")</f>
        <v>0</v>
      </c>
      <c r="X2606" s="27">
        <f>IF($E2606="","",IFERROR(VLOOKUP($E2606,BankTbl,4,0),""))</f>
        <v>0</v>
      </c>
      <c r="Y2606" s="27">
        <f>IF($F2606="","",IFERROR(VLOOKUP($F2606,BankTbl,4,0),""))</f>
        <v>0</v>
      </c>
      <c r="Z2606" s="27">
        <f>IF($B2606="","",IF($V2606="PICK",LEFT($N2606,5),IF($V2606="FIXED",$W2606,IF($V2606="CODE",$H2606,""))))</f>
        <v>0</v>
      </c>
    </row>
    <row r="2607" spans="1:26" ht="21" customHeight="1">
      <c r="A2607" s="27">
        <f>IF($B2607="","",COUNTA($B$13:$B2607))</f>
        <v>0</v>
      </c>
      <c r="B2607" s="28"/>
      <c r="C2607" s="28"/>
      <c r="D2607" s="29"/>
      <c r="E2607" s="29"/>
      <c r="F2607" s="29"/>
      <c r="G2607" s="28"/>
      <c r="H2607" s="28"/>
      <c r="I2607" s="30">
        <f>IF($H2607="","",IFERROR(VLOOKUP($H2607,AcctTbl,2,0),"کد ناشناخته"))</f>
        <v>0</v>
      </c>
      <c r="J2607" s="27">
        <f>IF($H2607="","",IFERROR(VLOOKUP($H2607,AcctTbl,3,0),""))</f>
        <v>0</v>
      </c>
      <c r="K2607" s="29"/>
      <c r="L2607" s="28"/>
      <c r="M2607" s="31"/>
      <c r="N2607" s="29"/>
      <c r="O2607" s="32">
        <f>IF($B2607="",0,IF($U2607="IN",N($M2607),0))</f>
        <v>0</v>
      </c>
      <c r="P2607" s="32">
        <f>IF($B2607="",0,IF(OR($U2607="OUT",$U2607="TRF"),N($M2607),0))</f>
        <v>0</v>
      </c>
      <c r="Q2607" s="32">
        <f>IF($B2607="",0,IF(OR($U2607="OUT",$U2607="TRF"),N($M2607),0))</f>
        <v>0</v>
      </c>
      <c r="R2607" s="32">
        <f>IF($B2607="",0,IF($U2607="IN",N($M2607),0))</f>
        <v>0</v>
      </c>
      <c r="S2607" s="33">
        <f>IF($B2607="","",IF($M2607="","⚠ مبلغ",IF($E2607="","⚠ بانک عامل",IF(AND($U2607="TRF",$F2607=""),"⚠ بانک مقصد",IF(AND($V2607&lt;&gt;"NONE",$V2607&lt;&gt;"",$Z2607=""),"⚠ طرف حساب","✓")))))</f>
        <v>0</v>
      </c>
      <c r="T2607" s="29"/>
      <c r="U2607" s="27">
        <f>IFERROR(VLOOKUP($D2607,BankOpTbl,2,0),"")</f>
        <v>0</v>
      </c>
      <c r="V2607" s="27">
        <f>IFERROR(VLOOKUP($D2607,BankOpTbl,3,0),"")</f>
        <v>0</v>
      </c>
      <c r="W2607" s="27">
        <f>IFERROR(VLOOKUP($D2607,BankOpTbl,4,0),"")</f>
        <v>0</v>
      </c>
      <c r="X2607" s="27">
        <f>IF($E2607="","",IFERROR(VLOOKUP($E2607,BankTbl,4,0),""))</f>
        <v>0</v>
      </c>
      <c r="Y2607" s="27">
        <f>IF($F2607="","",IFERROR(VLOOKUP($F2607,BankTbl,4,0),""))</f>
        <v>0</v>
      </c>
      <c r="Z2607" s="27">
        <f>IF($B2607="","",IF($V2607="PICK",LEFT($N2607,5),IF($V2607="FIXED",$W2607,IF($V2607="CODE",$H2607,""))))</f>
        <v>0</v>
      </c>
    </row>
    <row r="2608" spans="1:26" ht="21" customHeight="1">
      <c r="A2608" s="27">
        <f>IF($B2608="","",COUNTA($B$13:$B2608))</f>
        <v>0</v>
      </c>
      <c r="B2608" s="28"/>
      <c r="C2608" s="28"/>
      <c r="D2608" s="29"/>
      <c r="E2608" s="29"/>
      <c r="F2608" s="29"/>
      <c r="G2608" s="28"/>
      <c r="H2608" s="28"/>
      <c r="I2608" s="30">
        <f>IF($H2608="","",IFERROR(VLOOKUP($H2608,AcctTbl,2,0),"کد ناشناخته"))</f>
        <v>0</v>
      </c>
      <c r="J2608" s="27">
        <f>IF($H2608="","",IFERROR(VLOOKUP($H2608,AcctTbl,3,0),""))</f>
        <v>0</v>
      </c>
      <c r="K2608" s="29"/>
      <c r="L2608" s="28"/>
      <c r="M2608" s="31"/>
      <c r="N2608" s="29"/>
      <c r="O2608" s="32">
        <f>IF($B2608="",0,IF($U2608="IN",N($M2608),0))</f>
        <v>0</v>
      </c>
      <c r="P2608" s="32">
        <f>IF($B2608="",0,IF(OR($U2608="OUT",$U2608="TRF"),N($M2608),0))</f>
        <v>0</v>
      </c>
      <c r="Q2608" s="32">
        <f>IF($B2608="",0,IF(OR($U2608="OUT",$U2608="TRF"),N($M2608),0))</f>
        <v>0</v>
      </c>
      <c r="R2608" s="32">
        <f>IF($B2608="",0,IF($U2608="IN",N($M2608),0))</f>
        <v>0</v>
      </c>
      <c r="S2608" s="33">
        <f>IF($B2608="","",IF($M2608="","⚠ مبلغ",IF($E2608="","⚠ بانک عامل",IF(AND($U2608="TRF",$F2608=""),"⚠ بانک مقصد",IF(AND($V2608&lt;&gt;"NONE",$V2608&lt;&gt;"",$Z2608=""),"⚠ طرف حساب","✓")))))</f>
        <v>0</v>
      </c>
      <c r="T2608" s="29"/>
      <c r="U2608" s="27">
        <f>IFERROR(VLOOKUP($D2608,BankOpTbl,2,0),"")</f>
        <v>0</v>
      </c>
      <c r="V2608" s="27">
        <f>IFERROR(VLOOKUP($D2608,BankOpTbl,3,0),"")</f>
        <v>0</v>
      </c>
      <c r="W2608" s="27">
        <f>IFERROR(VLOOKUP($D2608,BankOpTbl,4,0),"")</f>
        <v>0</v>
      </c>
      <c r="X2608" s="27">
        <f>IF($E2608="","",IFERROR(VLOOKUP($E2608,BankTbl,4,0),""))</f>
        <v>0</v>
      </c>
      <c r="Y2608" s="27">
        <f>IF($F2608="","",IFERROR(VLOOKUP($F2608,BankTbl,4,0),""))</f>
        <v>0</v>
      </c>
      <c r="Z2608" s="27">
        <f>IF($B2608="","",IF($V2608="PICK",LEFT($N2608,5),IF($V2608="FIXED",$W2608,IF($V2608="CODE",$H2608,""))))</f>
        <v>0</v>
      </c>
    </row>
    <row r="2609" spans="1:26" ht="21" customHeight="1">
      <c r="A2609" s="27">
        <f>IF($B2609="","",COUNTA($B$13:$B2609))</f>
        <v>0</v>
      </c>
      <c r="B2609" s="28"/>
      <c r="C2609" s="28"/>
      <c r="D2609" s="29"/>
      <c r="E2609" s="29"/>
      <c r="F2609" s="29"/>
      <c r="G2609" s="28"/>
      <c r="H2609" s="28"/>
      <c r="I2609" s="30">
        <f>IF($H2609="","",IFERROR(VLOOKUP($H2609,AcctTbl,2,0),"کد ناشناخته"))</f>
        <v>0</v>
      </c>
      <c r="J2609" s="27">
        <f>IF($H2609="","",IFERROR(VLOOKUP($H2609,AcctTbl,3,0),""))</f>
        <v>0</v>
      </c>
      <c r="K2609" s="29"/>
      <c r="L2609" s="28"/>
      <c r="M2609" s="31"/>
      <c r="N2609" s="29"/>
      <c r="O2609" s="32">
        <f>IF($B2609="",0,IF($U2609="IN",N($M2609),0))</f>
        <v>0</v>
      </c>
      <c r="P2609" s="32">
        <f>IF($B2609="",0,IF(OR($U2609="OUT",$U2609="TRF"),N($M2609),0))</f>
        <v>0</v>
      </c>
      <c r="Q2609" s="32">
        <f>IF($B2609="",0,IF(OR($U2609="OUT",$U2609="TRF"),N($M2609),0))</f>
        <v>0</v>
      </c>
      <c r="R2609" s="32">
        <f>IF($B2609="",0,IF($U2609="IN",N($M2609),0))</f>
        <v>0</v>
      </c>
      <c r="S2609" s="33">
        <f>IF($B2609="","",IF($M2609="","⚠ مبلغ",IF($E2609="","⚠ بانک عامل",IF(AND($U2609="TRF",$F2609=""),"⚠ بانک مقصد",IF(AND($V2609&lt;&gt;"NONE",$V2609&lt;&gt;"",$Z2609=""),"⚠ طرف حساب","✓")))))</f>
        <v>0</v>
      </c>
      <c r="T2609" s="29"/>
      <c r="U2609" s="27">
        <f>IFERROR(VLOOKUP($D2609,BankOpTbl,2,0),"")</f>
        <v>0</v>
      </c>
      <c r="V2609" s="27">
        <f>IFERROR(VLOOKUP($D2609,BankOpTbl,3,0),"")</f>
        <v>0</v>
      </c>
      <c r="W2609" s="27">
        <f>IFERROR(VLOOKUP($D2609,BankOpTbl,4,0),"")</f>
        <v>0</v>
      </c>
      <c r="X2609" s="27">
        <f>IF($E2609="","",IFERROR(VLOOKUP($E2609,BankTbl,4,0),""))</f>
        <v>0</v>
      </c>
      <c r="Y2609" s="27">
        <f>IF($F2609="","",IFERROR(VLOOKUP($F2609,BankTbl,4,0),""))</f>
        <v>0</v>
      </c>
      <c r="Z2609" s="27">
        <f>IF($B2609="","",IF($V2609="PICK",LEFT($N2609,5),IF($V2609="FIXED",$W2609,IF($V2609="CODE",$H2609,""))))</f>
        <v>0</v>
      </c>
    </row>
    <row r="2610" spans="1:26" ht="21" customHeight="1">
      <c r="A2610" s="27">
        <f>IF($B2610="","",COUNTA($B$13:$B2610))</f>
        <v>0</v>
      </c>
      <c r="B2610" s="28"/>
      <c r="C2610" s="28"/>
      <c r="D2610" s="29"/>
      <c r="E2610" s="29"/>
      <c r="F2610" s="29"/>
      <c r="G2610" s="28"/>
      <c r="H2610" s="28"/>
      <c r="I2610" s="30">
        <f>IF($H2610="","",IFERROR(VLOOKUP($H2610,AcctTbl,2,0),"کد ناشناخته"))</f>
        <v>0</v>
      </c>
      <c r="J2610" s="27">
        <f>IF($H2610="","",IFERROR(VLOOKUP($H2610,AcctTbl,3,0),""))</f>
        <v>0</v>
      </c>
      <c r="K2610" s="29"/>
      <c r="L2610" s="28"/>
      <c r="M2610" s="31"/>
      <c r="N2610" s="29"/>
      <c r="O2610" s="32">
        <f>IF($B2610="",0,IF($U2610="IN",N($M2610),0))</f>
        <v>0</v>
      </c>
      <c r="P2610" s="32">
        <f>IF($B2610="",0,IF(OR($U2610="OUT",$U2610="TRF"),N($M2610),0))</f>
        <v>0</v>
      </c>
      <c r="Q2610" s="32">
        <f>IF($B2610="",0,IF(OR($U2610="OUT",$U2610="TRF"),N($M2610),0))</f>
        <v>0</v>
      </c>
      <c r="R2610" s="32">
        <f>IF($B2610="",0,IF($U2610="IN",N($M2610),0))</f>
        <v>0</v>
      </c>
      <c r="S2610" s="33">
        <f>IF($B2610="","",IF($M2610="","⚠ مبلغ",IF($E2610="","⚠ بانک عامل",IF(AND($U2610="TRF",$F2610=""),"⚠ بانک مقصد",IF(AND($V2610&lt;&gt;"NONE",$V2610&lt;&gt;"",$Z2610=""),"⚠ طرف حساب","✓")))))</f>
        <v>0</v>
      </c>
      <c r="T2610" s="29"/>
      <c r="U2610" s="27">
        <f>IFERROR(VLOOKUP($D2610,BankOpTbl,2,0),"")</f>
        <v>0</v>
      </c>
      <c r="V2610" s="27">
        <f>IFERROR(VLOOKUP($D2610,BankOpTbl,3,0),"")</f>
        <v>0</v>
      </c>
      <c r="W2610" s="27">
        <f>IFERROR(VLOOKUP($D2610,BankOpTbl,4,0),"")</f>
        <v>0</v>
      </c>
      <c r="X2610" s="27">
        <f>IF($E2610="","",IFERROR(VLOOKUP($E2610,BankTbl,4,0),""))</f>
        <v>0</v>
      </c>
      <c r="Y2610" s="27">
        <f>IF($F2610="","",IFERROR(VLOOKUP($F2610,BankTbl,4,0),""))</f>
        <v>0</v>
      </c>
      <c r="Z2610" s="27">
        <f>IF($B2610="","",IF($V2610="PICK",LEFT($N2610,5),IF($V2610="FIXED",$W2610,IF($V2610="CODE",$H2610,""))))</f>
        <v>0</v>
      </c>
    </row>
    <row r="2611" spans="1:26" ht="21" customHeight="1">
      <c r="A2611" s="27">
        <f>IF($B2611="","",COUNTA($B$13:$B2611))</f>
        <v>0</v>
      </c>
      <c r="B2611" s="28"/>
      <c r="C2611" s="28"/>
      <c r="D2611" s="29"/>
      <c r="E2611" s="29"/>
      <c r="F2611" s="29"/>
      <c r="G2611" s="28"/>
      <c r="H2611" s="28"/>
      <c r="I2611" s="30">
        <f>IF($H2611="","",IFERROR(VLOOKUP($H2611,AcctTbl,2,0),"کد ناشناخته"))</f>
        <v>0</v>
      </c>
      <c r="J2611" s="27">
        <f>IF($H2611="","",IFERROR(VLOOKUP($H2611,AcctTbl,3,0),""))</f>
        <v>0</v>
      </c>
      <c r="K2611" s="29"/>
      <c r="L2611" s="28"/>
      <c r="M2611" s="31"/>
      <c r="N2611" s="29"/>
      <c r="O2611" s="32">
        <f>IF($B2611="",0,IF($U2611="IN",N($M2611),0))</f>
        <v>0</v>
      </c>
      <c r="P2611" s="32">
        <f>IF($B2611="",0,IF(OR($U2611="OUT",$U2611="TRF"),N($M2611),0))</f>
        <v>0</v>
      </c>
      <c r="Q2611" s="32">
        <f>IF($B2611="",0,IF(OR($U2611="OUT",$U2611="TRF"),N($M2611),0))</f>
        <v>0</v>
      </c>
      <c r="R2611" s="32">
        <f>IF($B2611="",0,IF($U2611="IN",N($M2611),0))</f>
        <v>0</v>
      </c>
      <c r="S2611" s="33">
        <f>IF($B2611="","",IF($M2611="","⚠ مبلغ",IF($E2611="","⚠ بانک عامل",IF(AND($U2611="TRF",$F2611=""),"⚠ بانک مقصد",IF(AND($V2611&lt;&gt;"NONE",$V2611&lt;&gt;"",$Z2611=""),"⚠ طرف حساب","✓")))))</f>
        <v>0</v>
      </c>
      <c r="T2611" s="29"/>
      <c r="U2611" s="27">
        <f>IFERROR(VLOOKUP($D2611,BankOpTbl,2,0),"")</f>
        <v>0</v>
      </c>
      <c r="V2611" s="27">
        <f>IFERROR(VLOOKUP($D2611,BankOpTbl,3,0),"")</f>
        <v>0</v>
      </c>
      <c r="W2611" s="27">
        <f>IFERROR(VLOOKUP($D2611,BankOpTbl,4,0),"")</f>
        <v>0</v>
      </c>
      <c r="X2611" s="27">
        <f>IF($E2611="","",IFERROR(VLOOKUP($E2611,BankTbl,4,0),""))</f>
        <v>0</v>
      </c>
      <c r="Y2611" s="27">
        <f>IF($F2611="","",IFERROR(VLOOKUP($F2611,BankTbl,4,0),""))</f>
        <v>0</v>
      </c>
      <c r="Z2611" s="27">
        <f>IF($B2611="","",IF($V2611="PICK",LEFT($N2611,5),IF($V2611="FIXED",$W2611,IF($V2611="CODE",$H2611,""))))</f>
        <v>0</v>
      </c>
    </row>
    <row r="2612" spans="1:26" ht="21" customHeight="1">
      <c r="A2612" s="27">
        <f>IF($B2612="","",COUNTA($B$13:$B2612))</f>
        <v>0</v>
      </c>
      <c r="B2612" s="28"/>
      <c r="C2612" s="28"/>
      <c r="D2612" s="29"/>
      <c r="E2612" s="29"/>
      <c r="F2612" s="29"/>
      <c r="G2612" s="28"/>
      <c r="H2612" s="28"/>
      <c r="I2612" s="30">
        <f>IF($H2612="","",IFERROR(VLOOKUP($H2612,AcctTbl,2,0),"کد ناشناخته"))</f>
        <v>0</v>
      </c>
      <c r="J2612" s="27">
        <f>IF($H2612="","",IFERROR(VLOOKUP($H2612,AcctTbl,3,0),""))</f>
        <v>0</v>
      </c>
      <c r="K2612" s="29"/>
      <c r="L2612" s="28"/>
      <c r="M2612" s="31"/>
      <c r="N2612" s="29"/>
      <c r="O2612" s="32">
        <f>IF($B2612="",0,IF($U2612="IN",N($M2612),0))</f>
        <v>0</v>
      </c>
      <c r="P2612" s="32">
        <f>IF($B2612="",0,IF(OR($U2612="OUT",$U2612="TRF"),N($M2612),0))</f>
        <v>0</v>
      </c>
      <c r="Q2612" s="32">
        <f>IF($B2612="",0,IF(OR($U2612="OUT",$U2612="TRF"),N($M2612),0))</f>
        <v>0</v>
      </c>
      <c r="R2612" s="32">
        <f>IF($B2612="",0,IF($U2612="IN",N($M2612),0))</f>
        <v>0</v>
      </c>
      <c r="S2612" s="33">
        <f>IF($B2612="","",IF($M2612="","⚠ مبلغ",IF($E2612="","⚠ بانک عامل",IF(AND($U2612="TRF",$F2612=""),"⚠ بانک مقصد",IF(AND($V2612&lt;&gt;"NONE",$V2612&lt;&gt;"",$Z2612=""),"⚠ طرف حساب","✓")))))</f>
        <v>0</v>
      </c>
      <c r="T2612" s="29"/>
      <c r="U2612" s="27">
        <f>IFERROR(VLOOKUP($D2612,BankOpTbl,2,0),"")</f>
        <v>0</v>
      </c>
      <c r="V2612" s="27">
        <f>IFERROR(VLOOKUP($D2612,BankOpTbl,3,0),"")</f>
        <v>0</v>
      </c>
      <c r="W2612" s="27">
        <f>IFERROR(VLOOKUP($D2612,BankOpTbl,4,0),"")</f>
        <v>0</v>
      </c>
      <c r="X2612" s="27">
        <f>IF($E2612="","",IFERROR(VLOOKUP($E2612,BankTbl,4,0),""))</f>
        <v>0</v>
      </c>
      <c r="Y2612" s="27">
        <f>IF($F2612="","",IFERROR(VLOOKUP($F2612,BankTbl,4,0),""))</f>
        <v>0</v>
      </c>
      <c r="Z2612" s="27">
        <f>IF($B2612="","",IF($V2612="PICK",LEFT($N2612,5),IF($V2612="FIXED",$W2612,IF($V2612="CODE",$H2612,""))))</f>
        <v>0</v>
      </c>
    </row>
    <row r="2613" spans="1:26" ht="21" customHeight="1">
      <c r="A2613" s="27">
        <f>IF($B2613="","",COUNTA($B$13:$B2613))</f>
        <v>0</v>
      </c>
      <c r="B2613" s="28"/>
      <c r="C2613" s="28"/>
      <c r="D2613" s="29"/>
      <c r="E2613" s="29"/>
      <c r="F2613" s="29"/>
      <c r="G2613" s="28"/>
      <c r="H2613" s="28"/>
      <c r="I2613" s="30">
        <f>IF($H2613="","",IFERROR(VLOOKUP($H2613,AcctTbl,2,0),"کد ناشناخته"))</f>
        <v>0</v>
      </c>
      <c r="J2613" s="27">
        <f>IF($H2613="","",IFERROR(VLOOKUP($H2613,AcctTbl,3,0),""))</f>
        <v>0</v>
      </c>
      <c r="K2613" s="29"/>
      <c r="L2613" s="28"/>
      <c r="M2613" s="31"/>
      <c r="N2613" s="29"/>
      <c r="O2613" s="32">
        <f>IF($B2613="",0,IF($U2613="IN",N($M2613),0))</f>
        <v>0</v>
      </c>
      <c r="P2613" s="32">
        <f>IF($B2613="",0,IF(OR($U2613="OUT",$U2613="TRF"),N($M2613),0))</f>
        <v>0</v>
      </c>
      <c r="Q2613" s="32">
        <f>IF($B2613="",0,IF(OR($U2613="OUT",$U2613="TRF"),N($M2613),0))</f>
        <v>0</v>
      </c>
      <c r="R2613" s="32">
        <f>IF($B2613="",0,IF($U2613="IN",N($M2613),0))</f>
        <v>0</v>
      </c>
      <c r="S2613" s="33">
        <f>IF($B2613="","",IF($M2613="","⚠ مبلغ",IF($E2613="","⚠ بانک عامل",IF(AND($U2613="TRF",$F2613=""),"⚠ بانک مقصد",IF(AND($V2613&lt;&gt;"NONE",$V2613&lt;&gt;"",$Z2613=""),"⚠ طرف حساب","✓")))))</f>
        <v>0</v>
      </c>
      <c r="T2613" s="29"/>
      <c r="U2613" s="27">
        <f>IFERROR(VLOOKUP($D2613,BankOpTbl,2,0),"")</f>
        <v>0</v>
      </c>
      <c r="V2613" s="27">
        <f>IFERROR(VLOOKUP($D2613,BankOpTbl,3,0),"")</f>
        <v>0</v>
      </c>
      <c r="W2613" s="27">
        <f>IFERROR(VLOOKUP($D2613,BankOpTbl,4,0),"")</f>
        <v>0</v>
      </c>
      <c r="X2613" s="27">
        <f>IF($E2613="","",IFERROR(VLOOKUP($E2613,BankTbl,4,0),""))</f>
        <v>0</v>
      </c>
      <c r="Y2613" s="27">
        <f>IF($F2613="","",IFERROR(VLOOKUP($F2613,BankTbl,4,0),""))</f>
        <v>0</v>
      </c>
      <c r="Z2613" s="27">
        <f>IF($B2613="","",IF($V2613="PICK",LEFT($N2613,5),IF($V2613="FIXED",$W2613,IF($V2613="CODE",$H2613,""))))</f>
        <v>0</v>
      </c>
    </row>
    <row r="2614" spans="1:26" ht="21" customHeight="1">
      <c r="A2614" s="27">
        <f>IF($B2614="","",COUNTA($B$13:$B2614))</f>
        <v>0</v>
      </c>
      <c r="B2614" s="28"/>
      <c r="C2614" s="28"/>
      <c r="D2614" s="29"/>
      <c r="E2614" s="29"/>
      <c r="F2614" s="29"/>
      <c r="G2614" s="28"/>
      <c r="H2614" s="28"/>
      <c r="I2614" s="30">
        <f>IF($H2614="","",IFERROR(VLOOKUP($H2614,AcctTbl,2,0),"کد ناشناخته"))</f>
        <v>0</v>
      </c>
      <c r="J2614" s="27">
        <f>IF($H2614="","",IFERROR(VLOOKUP($H2614,AcctTbl,3,0),""))</f>
        <v>0</v>
      </c>
      <c r="K2614" s="29"/>
      <c r="L2614" s="28"/>
      <c r="M2614" s="31"/>
      <c r="N2614" s="29"/>
      <c r="O2614" s="32">
        <f>IF($B2614="",0,IF($U2614="IN",N($M2614),0))</f>
        <v>0</v>
      </c>
      <c r="P2614" s="32">
        <f>IF($B2614="",0,IF(OR($U2614="OUT",$U2614="TRF"),N($M2614),0))</f>
        <v>0</v>
      </c>
      <c r="Q2614" s="32">
        <f>IF($B2614="",0,IF(OR($U2614="OUT",$U2614="TRF"),N($M2614),0))</f>
        <v>0</v>
      </c>
      <c r="R2614" s="32">
        <f>IF($B2614="",0,IF($U2614="IN",N($M2614),0))</f>
        <v>0</v>
      </c>
      <c r="S2614" s="33">
        <f>IF($B2614="","",IF($M2614="","⚠ مبلغ",IF($E2614="","⚠ بانک عامل",IF(AND($U2614="TRF",$F2614=""),"⚠ بانک مقصد",IF(AND($V2614&lt;&gt;"NONE",$V2614&lt;&gt;"",$Z2614=""),"⚠ طرف حساب","✓")))))</f>
        <v>0</v>
      </c>
      <c r="T2614" s="29"/>
      <c r="U2614" s="27">
        <f>IFERROR(VLOOKUP($D2614,BankOpTbl,2,0),"")</f>
        <v>0</v>
      </c>
      <c r="V2614" s="27">
        <f>IFERROR(VLOOKUP($D2614,BankOpTbl,3,0),"")</f>
        <v>0</v>
      </c>
      <c r="W2614" s="27">
        <f>IFERROR(VLOOKUP($D2614,BankOpTbl,4,0),"")</f>
        <v>0</v>
      </c>
      <c r="X2614" s="27">
        <f>IF($E2614="","",IFERROR(VLOOKUP($E2614,BankTbl,4,0),""))</f>
        <v>0</v>
      </c>
      <c r="Y2614" s="27">
        <f>IF($F2614="","",IFERROR(VLOOKUP($F2614,BankTbl,4,0),""))</f>
        <v>0</v>
      </c>
      <c r="Z2614" s="27">
        <f>IF($B2614="","",IF($V2614="PICK",LEFT($N2614,5),IF($V2614="FIXED",$W2614,IF($V2614="CODE",$H2614,""))))</f>
        <v>0</v>
      </c>
    </row>
    <row r="2615" spans="1:26" ht="21" customHeight="1">
      <c r="A2615" s="27">
        <f>IF($B2615="","",COUNTA($B$13:$B2615))</f>
        <v>0</v>
      </c>
      <c r="B2615" s="28"/>
      <c r="C2615" s="28"/>
      <c r="D2615" s="29"/>
      <c r="E2615" s="29"/>
      <c r="F2615" s="29"/>
      <c r="G2615" s="28"/>
      <c r="H2615" s="28"/>
      <c r="I2615" s="30">
        <f>IF($H2615="","",IFERROR(VLOOKUP($H2615,AcctTbl,2,0),"کد ناشناخته"))</f>
        <v>0</v>
      </c>
      <c r="J2615" s="27">
        <f>IF($H2615="","",IFERROR(VLOOKUP($H2615,AcctTbl,3,0),""))</f>
        <v>0</v>
      </c>
      <c r="K2615" s="29"/>
      <c r="L2615" s="28"/>
      <c r="M2615" s="31"/>
      <c r="N2615" s="29"/>
      <c r="O2615" s="32">
        <f>IF($B2615="",0,IF($U2615="IN",N($M2615),0))</f>
        <v>0</v>
      </c>
      <c r="P2615" s="32">
        <f>IF($B2615="",0,IF(OR($U2615="OUT",$U2615="TRF"),N($M2615),0))</f>
        <v>0</v>
      </c>
      <c r="Q2615" s="32">
        <f>IF($B2615="",0,IF(OR($U2615="OUT",$U2615="TRF"),N($M2615),0))</f>
        <v>0</v>
      </c>
      <c r="R2615" s="32">
        <f>IF($B2615="",0,IF($U2615="IN",N($M2615),0))</f>
        <v>0</v>
      </c>
      <c r="S2615" s="33">
        <f>IF($B2615="","",IF($M2615="","⚠ مبلغ",IF($E2615="","⚠ بانک عامل",IF(AND($U2615="TRF",$F2615=""),"⚠ بانک مقصد",IF(AND($V2615&lt;&gt;"NONE",$V2615&lt;&gt;"",$Z2615=""),"⚠ طرف حساب","✓")))))</f>
        <v>0</v>
      </c>
      <c r="T2615" s="29"/>
      <c r="U2615" s="27">
        <f>IFERROR(VLOOKUP($D2615,BankOpTbl,2,0),"")</f>
        <v>0</v>
      </c>
      <c r="V2615" s="27">
        <f>IFERROR(VLOOKUP($D2615,BankOpTbl,3,0),"")</f>
        <v>0</v>
      </c>
      <c r="W2615" s="27">
        <f>IFERROR(VLOOKUP($D2615,BankOpTbl,4,0),"")</f>
        <v>0</v>
      </c>
      <c r="X2615" s="27">
        <f>IF($E2615="","",IFERROR(VLOOKUP($E2615,BankTbl,4,0),""))</f>
        <v>0</v>
      </c>
      <c r="Y2615" s="27">
        <f>IF($F2615="","",IFERROR(VLOOKUP($F2615,BankTbl,4,0),""))</f>
        <v>0</v>
      </c>
      <c r="Z2615" s="27">
        <f>IF($B2615="","",IF($V2615="PICK",LEFT($N2615,5),IF($V2615="FIXED",$W2615,IF($V2615="CODE",$H2615,""))))</f>
        <v>0</v>
      </c>
    </row>
    <row r="2616" spans="1:26" ht="21" customHeight="1">
      <c r="A2616" s="27">
        <f>IF($B2616="","",COUNTA($B$13:$B2616))</f>
        <v>0</v>
      </c>
      <c r="B2616" s="28"/>
      <c r="C2616" s="28"/>
      <c r="D2616" s="29"/>
      <c r="E2616" s="29"/>
      <c r="F2616" s="29"/>
      <c r="G2616" s="28"/>
      <c r="H2616" s="28"/>
      <c r="I2616" s="30">
        <f>IF($H2616="","",IFERROR(VLOOKUP($H2616,AcctTbl,2,0),"کد ناشناخته"))</f>
        <v>0</v>
      </c>
      <c r="J2616" s="27">
        <f>IF($H2616="","",IFERROR(VLOOKUP($H2616,AcctTbl,3,0),""))</f>
        <v>0</v>
      </c>
      <c r="K2616" s="29"/>
      <c r="L2616" s="28"/>
      <c r="M2616" s="31"/>
      <c r="N2616" s="29"/>
      <c r="O2616" s="32">
        <f>IF($B2616="",0,IF($U2616="IN",N($M2616),0))</f>
        <v>0</v>
      </c>
      <c r="P2616" s="32">
        <f>IF($B2616="",0,IF(OR($U2616="OUT",$U2616="TRF"),N($M2616),0))</f>
        <v>0</v>
      </c>
      <c r="Q2616" s="32">
        <f>IF($B2616="",0,IF(OR($U2616="OUT",$U2616="TRF"),N($M2616),0))</f>
        <v>0</v>
      </c>
      <c r="R2616" s="32">
        <f>IF($B2616="",0,IF($U2616="IN",N($M2616),0))</f>
        <v>0</v>
      </c>
      <c r="S2616" s="33">
        <f>IF($B2616="","",IF($M2616="","⚠ مبلغ",IF($E2616="","⚠ بانک عامل",IF(AND($U2616="TRF",$F2616=""),"⚠ بانک مقصد",IF(AND($V2616&lt;&gt;"NONE",$V2616&lt;&gt;"",$Z2616=""),"⚠ طرف حساب","✓")))))</f>
        <v>0</v>
      </c>
      <c r="T2616" s="29"/>
      <c r="U2616" s="27">
        <f>IFERROR(VLOOKUP($D2616,BankOpTbl,2,0),"")</f>
        <v>0</v>
      </c>
      <c r="V2616" s="27">
        <f>IFERROR(VLOOKUP($D2616,BankOpTbl,3,0),"")</f>
        <v>0</v>
      </c>
      <c r="W2616" s="27">
        <f>IFERROR(VLOOKUP($D2616,BankOpTbl,4,0),"")</f>
        <v>0</v>
      </c>
      <c r="X2616" s="27">
        <f>IF($E2616="","",IFERROR(VLOOKUP($E2616,BankTbl,4,0),""))</f>
        <v>0</v>
      </c>
      <c r="Y2616" s="27">
        <f>IF($F2616="","",IFERROR(VLOOKUP($F2616,BankTbl,4,0),""))</f>
        <v>0</v>
      </c>
      <c r="Z2616" s="27">
        <f>IF($B2616="","",IF($V2616="PICK",LEFT($N2616,5),IF($V2616="FIXED",$W2616,IF($V2616="CODE",$H2616,""))))</f>
        <v>0</v>
      </c>
    </row>
    <row r="2617" spans="1:26" ht="21" customHeight="1">
      <c r="A2617" s="27">
        <f>IF($B2617="","",COUNTA($B$13:$B2617))</f>
        <v>0</v>
      </c>
      <c r="B2617" s="28"/>
      <c r="C2617" s="28"/>
      <c r="D2617" s="29"/>
      <c r="E2617" s="29"/>
      <c r="F2617" s="29"/>
      <c r="G2617" s="28"/>
      <c r="H2617" s="28"/>
      <c r="I2617" s="30">
        <f>IF($H2617="","",IFERROR(VLOOKUP($H2617,AcctTbl,2,0),"کد ناشناخته"))</f>
        <v>0</v>
      </c>
      <c r="J2617" s="27">
        <f>IF($H2617="","",IFERROR(VLOOKUP($H2617,AcctTbl,3,0),""))</f>
        <v>0</v>
      </c>
      <c r="K2617" s="29"/>
      <c r="L2617" s="28"/>
      <c r="M2617" s="31"/>
      <c r="N2617" s="29"/>
      <c r="O2617" s="32">
        <f>IF($B2617="",0,IF($U2617="IN",N($M2617),0))</f>
        <v>0</v>
      </c>
      <c r="P2617" s="32">
        <f>IF($B2617="",0,IF(OR($U2617="OUT",$U2617="TRF"),N($M2617),0))</f>
        <v>0</v>
      </c>
      <c r="Q2617" s="32">
        <f>IF($B2617="",0,IF(OR($U2617="OUT",$U2617="TRF"),N($M2617),0))</f>
        <v>0</v>
      </c>
      <c r="R2617" s="32">
        <f>IF($B2617="",0,IF($U2617="IN",N($M2617),0))</f>
        <v>0</v>
      </c>
      <c r="S2617" s="33">
        <f>IF($B2617="","",IF($M2617="","⚠ مبلغ",IF($E2617="","⚠ بانک عامل",IF(AND($U2617="TRF",$F2617=""),"⚠ بانک مقصد",IF(AND($V2617&lt;&gt;"NONE",$V2617&lt;&gt;"",$Z2617=""),"⚠ طرف حساب","✓")))))</f>
        <v>0</v>
      </c>
      <c r="T2617" s="29"/>
      <c r="U2617" s="27">
        <f>IFERROR(VLOOKUP($D2617,BankOpTbl,2,0),"")</f>
        <v>0</v>
      </c>
      <c r="V2617" s="27">
        <f>IFERROR(VLOOKUP($D2617,BankOpTbl,3,0),"")</f>
        <v>0</v>
      </c>
      <c r="W2617" s="27">
        <f>IFERROR(VLOOKUP($D2617,BankOpTbl,4,0),"")</f>
        <v>0</v>
      </c>
      <c r="X2617" s="27">
        <f>IF($E2617="","",IFERROR(VLOOKUP($E2617,BankTbl,4,0),""))</f>
        <v>0</v>
      </c>
      <c r="Y2617" s="27">
        <f>IF($F2617="","",IFERROR(VLOOKUP($F2617,BankTbl,4,0),""))</f>
        <v>0</v>
      </c>
      <c r="Z2617" s="27">
        <f>IF($B2617="","",IF($V2617="PICK",LEFT($N2617,5),IF($V2617="FIXED",$W2617,IF($V2617="CODE",$H2617,""))))</f>
        <v>0</v>
      </c>
    </row>
    <row r="2618" spans="1:26" ht="21" customHeight="1">
      <c r="A2618" s="27">
        <f>IF($B2618="","",COUNTA($B$13:$B2618))</f>
        <v>0</v>
      </c>
      <c r="B2618" s="28"/>
      <c r="C2618" s="28"/>
      <c r="D2618" s="29"/>
      <c r="E2618" s="29"/>
      <c r="F2618" s="29"/>
      <c r="G2618" s="28"/>
      <c r="H2618" s="28"/>
      <c r="I2618" s="30">
        <f>IF($H2618="","",IFERROR(VLOOKUP($H2618,AcctTbl,2,0),"کد ناشناخته"))</f>
        <v>0</v>
      </c>
      <c r="J2618" s="27">
        <f>IF($H2618="","",IFERROR(VLOOKUP($H2618,AcctTbl,3,0),""))</f>
        <v>0</v>
      </c>
      <c r="K2618" s="29"/>
      <c r="L2618" s="28"/>
      <c r="M2618" s="31"/>
      <c r="N2618" s="29"/>
      <c r="O2618" s="32">
        <f>IF($B2618="",0,IF($U2618="IN",N($M2618),0))</f>
        <v>0</v>
      </c>
      <c r="P2618" s="32">
        <f>IF($B2618="",0,IF(OR($U2618="OUT",$U2618="TRF"),N($M2618),0))</f>
        <v>0</v>
      </c>
      <c r="Q2618" s="32">
        <f>IF($B2618="",0,IF(OR($U2618="OUT",$U2618="TRF"),N($M2618),0))</f>
        <v>0</v>
      </c>
      <c r="R2618" s="32">
        <f>IF($B2618="",0,IF($U2618="IN",N($M2618),0))</f>
        <v>0</v>
      </c>
      <c r="S2618" s="33">
        <f>IF($B2618="","",IF($M2618="","⚠ مبلغ",IF($E2618="","⚠ بانک عامل",IF(AND($U2618="TRF",$F2618=""),"⚠ بانک مقصد",IF(AND($V2618&lt;&gt;"NONE",$V2618&lt;&gt;"",$Z2618=""),"⚠ طرف حساب","✓")))))</f>
        <v>0</v>
      </c>
      <c r="T2618" s="29"/>
      <c r="U2618" s="27">
        <f>IFERROR(VLOOKUP($D2618,BankOpTbl,2,0),"")</f>
        <v>0</v>
      </c>
      <c r="V2618" s="27">
        <f>IFERROR(VLOOKUP($D2618,BankOpTbl,3,0),"")</f>
        <v>0</v>
      </c>
      <c r="W2618" s="27">
        <f>IFERROR(VLOOKUP($D2618,BankOpTbl,4,0),"")</f>
        <v>0</v>
      </c>
      <c r="X2618" s="27">
        <f>IF($E2618="","",IFERROR(VLOOKUP($E2618,BankTbl,4,0),""))</f>
        <v>0</v>
      </c>
      <c r="Y2618" s="27">
        <f>IF($F2618="","",IFERROR(VLOOKUP($F2618,BankTbl,4,0),""))</f>
        <v>0</v>
      </c>
      <c r="Z2618" s="27">
        <f>IF($B2618="","",IF($V2618="PICK",LEFT($N2618,5),IF($V2618="FIXED",$W2618,IF($V2618="CODE",$H2618,""))))</f>
        <v>0</v>
      </c>
    </row>
    <row r="2619" spans="1:26" ht="21" customHeight="1">
      <c r="A2619" s="27">
        <f>IF($B2619="","",COUNTA($B$13:$B2619))</f>
        <v>0</v>
      </c>
      <c r="B2619" s="28"/>
      <c r="C2619" s="28"/>
      <c r="D2619" s="29"/>
      <c r="E2619" s="29"/>
      <c r="F2619" s="29"/>
      <c r="G2619" s="28"/>
      <c r="H2619" s="28"/>
      <c r="I2619" s="30">
        <f>IF($H2619="","",IFERROR(VLOOKUP($H2619,AcctTbl,2,0),"کد ناشناخته"))</f>
        <v>0</v>
      </c>
      <c r="J2619" s="27">
        <f>IF($H2619="","",IFERROR(VLOOKUP($H2619,AcctTbl,3,0),""))</f>
        <v>0</v>
      </c>
      <c r="K2619" s="29"/>
      <c r="L2619" s="28"/>
      <c r="M2619" s="31"/>
      <c r="N2619" s="29"/>
      <c r="O2619" s="32">
        <f>IF($B2619="",0,IF($U2619="IN",N($M2619),0))</f>
        <v>0</v>
      </c>
      <c r="P2619" s="32">
        <f>IF($B2619="",0,IF(OR($U2619="OUT",$U2619="TRF"),N($M2619),0))</f>
        <v>0</v>
      </c>
      <c r="Q2619" s="32">
        <f>IF($B2619="",0,IF(OR($U2619="OUT",$U2619="TRF"),N($M2619),0))</f>
        <v>0</v>
      </c>
      <c r="R2619" s="32">
        <f>IF($B2619="",0,IF($U2619="IN",N($M2619),0))</f>
        <v>0</v>
      </c>
      <c r="S2619" s="33">
        <f>IF($B2619="","",IF($M2619="","⚠ مبلغ",IF($E2619="","⚠ بانک عامل",IF(AND($U2619="TRF",$F2619=""),"⚠ بانک مقصد",IF(AND($V2619&lt;&gt;"NONE",$V2619&lt;&gt;"",$Z2619=""),"⚠ طرف حساب","✓")))))</f>
        <v>0</v>
      </c>
      <c r="T2619" s="29"/>
      <c r="U2619" s="27">
        <f>IFERROR(VLOOKUP($D2619,BankOpTbl,2,0),"")</f>
        <v>0</v>
      </c>
      <c r="V2619" s="27">
        <f>IFERROR(VLOOKUP($D2619,BankOpTbl,3,0),"")</f>
        <v>0</v>
      </c>
      <c r="W2619" s="27">
        <f>IFERROR(VLOOKUP($D2619,BankOpTbl,4,0),"")</f>
        <v>0</v>
      </c>
      <c r="X2619" s="27">
        <f>IF($E2619="","",IFERROR(VLOOKUP($E2619,BankTbl,4,0),""))</f>
        <v>0</v>
      </c>
      <c r="Y2619" s="27">
        <f>IF($F2619="","",IFERROR(VLOOKUP($F2619,BankTbl,4,0),""))</f>
        <v>0</v>
      </c>
      <c r="Z2619" s="27">
        <f>IF($B2619="","",IF($V2619="PICK",LEFT($N2619,5),IF($V2619="FIXED",$W2619,IF($V2619="CODE",$H2619,""))))</f>
        <v>0</v>
      </c>
    </row>
    <row r="2620" spans="1:26" ht="21" customHeight="1">
      <c r="A2620" s="27">
        <f>IF($B2620="","",COUNTA($B$13:$B2620))</f>
        <v>0</v>
      </c>
      <c r="B2620" s="28"/>
      <c r="C2620" s="28"/>
      <c r="D2620" s="29"/>
      <c r="E2620" s="29"/>
      <c r="F2620" s="29"/>
      <c r="G2620" s="28"/>
      <c r="H2620" s="28"/>
      <c r="I2620" s="30">
        <f>IF($H2620="","",IFERROR(VLOOKUP($H2620,AcctTbl,2,0),"کد ناشناخته"))</f>
        <v>0</v>
      </c>
      <c r="J2620" s="27">
        <f>IF($H2620="","",IFERROR(VLOOKUP($H2620,AcctTbl,3,0),""))</f>
        <v>0</v>
      </c>
      <c r="K2620" s="29"/>
      <c r="L2620" s="28"/>
      <c r="M2620" s="31"/>
      <c r="N2620" s="29"/>
      <c r="O2620" s="32">
        <f>IF($B2620="",0,IF($U2620="IN",N($M2620),0))</f>
        <v>0</v>
      </c>
      <c r="P2620" s="32">
        <f>IF($B2620="",0,IF(OR($U2620="OUT",$U2620="TRF"),N($M2620),0))</f>
        <v>0</v>
      </c>
      <c r="Q2620" s="32">
        <f>IF($B2620="",0,IF(OR($U2620="OUT",$U2620="TRF"),N($M2620),0))</f>
        <v>0</v>
      </c>
      <c r="R2620" s="32">
        <f>IF($B2620="",0,IF($U2620="IN",N($M2620),0))</f>
        <v>0</v>
      </c>
      <c r="S2620" s="33">
        <f>IF($B2620="","",IF($M2620="","⚠ مبلغ",IF($E2620="","⚠ بانک عامل",IF(AND($U2620="TRF",$F2620=""),"⚠ بانک مقصد",IF(AND($V2620&lt;&gt;"NONE",$V2620&lt;&gt;"",$Z2620=""),"⚠ طرف حساب","✓")))))</f>
        <v>0</v>
      </c>
      <c r="T2620" s="29"/>
      <c r="U2620" s="27">
        <f>IFERROR(VLOOKUP($D2620,BankOpTbl,2,0),"")</f>
        <v>0</v>
      </c>
      <c r="V2620" s="27">
        <f>IFERROR(VLOOKUP($D2620,BankOpTbl,3,0),"")</f>
        <v>0</v>
      </c>
      <c r="W2620" s="27">
        <f>IFERROR(VLOOKUP($D2620,BankOpTbl,4,0),"")</f>
        <v>0</v>
      </c>
      <c r="X2620" s="27">
        <f>IF($E2620="","",IFERROR(VLOOKUP($E2620,BankTbl,4,0),""))</f>
        <v>0</v>
      </c>
      <c r="Y2620" s="27">
        <f>IF($F2620="","",IFERROR(VLOOKUP($F2620,BankTbl,4,0),""))</f>
        <v>0</v>
      </c>
      <c r="Z2620" s="27">
        <f>IF($B2620="","",IF($V2620="PICK",LEFT($N2620,5),IF($V2620="FIXED",$W2620,IF($V2620="CODE",$H2620,""))))</f>
        <v>0</v>
      </c>
    </row>
    <row r="2621" spans="1:26" ht="21" customHeight="1">
      <c r="A2621" s="27">
        <f>IF($B2621="","",COUNTA($B$13:$B2621))</f>
        <v>0</v>
      </c>
      <c r="B2621" s="28"/>
      <c r="C2621" s="28"/>
      <c r="D2621" s="29"/>
      <c r="E2621" s="29"/>
      <c r="F2621" s="29"/>
      <c r="G2621" s="28"/>
      <c r="H2621" s="28"/>
      <c r="I2621" s="30">
        <f>IF($H2621="","",IFERROR(VLOOKUP($H2621,AcctTbl,2,0),"کد ناشناخته"))</f>
        <v>0</v>
      </c>
      <c r="J2621" s="27">
        <f>IF($H2621="","",IFERROR(VLOOKUP($H2621,AcctTbl,3,0),""))</f>
        <v>0</v>
      </c>
      <c r="K2621" s="29"/>
      <c r="L2621" s="28"/>
      <c r="M2621" s="31"/>
      <c r="N2621" s="29"/>
      <c r="O2621" s="32">
        <f>IF($B2621="",0,IF($U2621="IN",N($M2621),0))</f>
        <v>0</v>
      </c>
      <c r="P2621" s="32">
        <f>IF($B2621="",0,IF(OR($U2621="OUT",$U2621="TRF"),N($M2621),0))</f>
        <v>0</v>
      </c>
      <c r="Q2621" s="32">
        <f>IF($B2621="",0,IF(OR($U2621="OUT",$U2621="TRF"),N($M2621),0))</f>
        <v>0</v>
      </c>
      <c r="R2621" s="32">
        <f>IF($B2621="",0,IF($U2621="IN",N($M2621),0))</f>
        <v>0</v>
      </c>
      <c r="S2621" s="33">
        <f>IF($B2621="","",IF($M2621="","⚠ مبلغ",IF($E2621="","⚠ بانک عامل",IF(AND($U2621="TRF",$F2621=""),"⚠ بانک مقصد",IF(AND($V2621&lt;&gt;"NONE",$V2621&lt;&gt;"",$Z2621=""),"⚠ طرف حساب","✓")))))</f>
        <v>0</v>
      </c>
      <c r="T2621" s="29"/>
      <c r="U2621" s="27">
        <f>IFERROR(VLOOKUP($D2621,BankOpTbl,2,0),"")</f>
        <v>0</v>
      </c>
      <c r="V2621" s="27">
        <f>IFERROR(VLOOKUP($D2621,BankOpTbl,3,0),"")</f>
        <v>0</v>
      </c>
      <c r="W2621" s="27">
        <f>IFERROR(VLOOKUP($D2621,BankOpTbl,4,0),"")</f>
        <v>0</v>
      </c>
      <c r="X2621" s="27">
        <f>IF($E2621="","",IFERROR(VLOOKUP($E2621,BankTbl,4,0),""))</f>
        <v>0</v>
      </c>
      <c r="Y2621" s="27">
        <f>IF($F2621="","",IFERROR(VLOOKUP($F2621,BankTbl,4,0),""))</f>
        <v>0</v>
      </c>
      <c r="Z2621" s="27">
        <f>IF($B2621="","",IF($V2621="PICK",LEFT($N2621,5),IF($V2621="FIXED",$W2621,IF($V2621="CODE",$H2621,""))))</f>
        <v>0</v>
      </c>
    </row>
    <row r="2622" spans="1:26" ht="21" customHeight="1">
      <c r="A2622" s="27">
        <f>IF($B2622="","",COUNTA($B$13:$B2622))</f>
        <v>0</v>
      </c>
      <c r="B2622" s="28"/>
      <c r="C2622" s="28"/>
      <c r="D2622" s="29"/>
      <c r="E2622" s="29"/>
      <c r="F2622" s="29"/>
      <c r="G2622" s="28"/>
      <c r="H2622" s="28"/>
      <c r="I2622" s="30">
        <f>IF($H2622="","",IFERROR(VLOOKUP($H2622,AcctTbl,2,0),"کد ناشناخته"))</f>
        <v>0</v>
      </c>
      <c r="J2622" s="27">
        <f>IF($H2622="","",IFERROR(VLOOKUP($H2622,AcctTbl,3,0),""))</f>
        <v>0</v>
      </c>
      <c r="K2622" s="29"/>
      <c r="L2622" s="28"/>
      <c r="M2622" s="31"/>
      <c r="N2622" s="29"/>
      <c r="O2622" s="32">
        <f>IF($B2622="",0,IF($U2622="IN",N($M2622),0))</f>
        <v>0</v>
      </c>
      <c r="P2622" s="32">
        <f>IF($B2622="",0,IF(OR($U2622="OUT",$U2622="TRF"),N($M2622),0))</f>
        <v>0</v>
      </c>
      <c r="Q2622" s="32">
        <f>IF($B2622="",0,IF(OR($U2622="OUT",$U2622="TRF"),N($M2622),0))</f>
        <v>0</v>
      </c>
      <c r="R2622" s="32">
        <f>IF($B2622="",0,IF($U2622="IN",N($M2622),0))</f>
        <v>0</v>
      </c>
      <c r="S2622" s="33">
        <f>IF($B2622="","",IF($M2622="","⚠ مبلغ",IF($E2622="","⚠ بانک عامل",IF(AND($U2622="TRF",$F2622=""),"⚠ بانک مقصد",IF(AND($V2622&lt;&gt;"NONE",$V2622&lt;&gt;"",$Z2622=""),"⚠ طرف حساب","✓")))))</f>
        <v>0</v>
      </c>
      <c r="T2622" s="29"/>
      <c r="U2622" s="27">
        <f>IFERROR(VLOOKUP($D2622,BankOpTbl,2,0),"")</f>
        <v>0</v>
      </c>
      <c r="V2622" s="27">
        <f>IFERROR(VLOOKUP($D2622,BankOpTbl,3,0),"")</f>
        <v>0</v>
      </c>
      <c r="W2622" s="27">
        <f>IFERROR(VLOOKUP($D2622,BankOpTbl,4,0),"")</f>
        <v>0</v>
      </c>
      <c r="X2622" s="27">
        <f>IF($E2622="","",IFERROR(VLOOKUP($E2622,BankTbl,4,0),""))</f>
        <v>0</v>
      </c>
      <c r="Y2622" s="27">
        <f>IF($F2622="","",IFERROR(VLOOKUP($F2622,BankTbl,4,0),""))</f>
        <v>0</v>
      </c>
      <c r="Z2622" s="27">
        <f>IF($B2622="","",IF($V2622="PICK",LEFT($N2622,5),IF($V2622="FIXED",$W2622,IF($V2622="CODE",$H2622,""))))</f>
        <v>0</v>
      </c>
    </row>
    <row r="2623" spans="1:26" ht="21" customHeight="1">
      <c r="A2623" s="27">
        <f>IF($B2623="","",COUNTA($B$13:$B2623))</f>
        <v>0</v>
      </c>
      <c r="B2623" s="28"/>
      <c r="C2623" s="28"/>
      <c r="D2623" s="29"/>
      <c r="E2623" s="29"/>
      <c r="F2623" s="29"/>
      <c r="G2623" s="28"/>
      <c r="H2623" s="28"/>
      <c r="I2623" s="30">
        <f>IF($H2623="","",IFERROR(VLOOKUP($H2623,AcctTbl,2,0),"کد ناشناخته"))</f>
        <v>0</v>
      </c>
      <c r="J2623" s="27">
        <f>IF($H2623="","",IFERROR(VLOOKUP($H2623,AcctTbl,3,0),""))</f>
        <v>0</v>
      </c>
      <c r="K2623" s="29"/>
      <c r="L2623" s="28"/>
      <c r="M2623" s="31"/>
      <c r="N2623" s="29"/>
      <c r="O2623" s="32">
        <f>IF($B2623="",0,IF($U2623="IN",N($M2623),0))</f>
        <v>0</v>
      </c>
      <c r="P2623" s="32">
        <f>IF($B2623="",0,IF(OR($U2623="OUT",$U2623="TRF"),N($M2623),0))</f>
        <v>0</v>
      </c>
      <c r="Q2623" s="32">
        <f>IF($B2623="",0,IF(OR($U2623="OUT",$U2623="TRF"),N($M2623),0))</f>
        <v>0</v>
      </c>
      <c r="R2623" s="32">
        <f>IF($B2623="",0,IF($U2623="IN",N($M2623),0))</f>
        <v>0</v>
      </c>
      <c r="S2623" s="33">
        <f>IF($B2623="","",IF($M2623="","⚠ مبلغ",IF($E2623="","⚠ بانک عامل",IF(AND($U2623="TRF",$F2623=""),"⚠ بانک مقصد",IF(AND($V2623&lt;&gt;"NONE",$V2623&lt;&gt;"",$Z2623=""),"⚠ طرف حساب","✓")))))</f>
        <v>0</v>
      </c>
      <c r="T2623" s="29"/>
      <c r="U2623" s="27">
        <f>IFERROR(VLOOKUP($D2623,BankOpTbl,2,0),"")</f>
        <v>0</v>
      </c>
      <c r="V2623" s="27">
        <f>IFERROR(VLOOKUP($D2623,BankOpTbl,3,0),"")</f>
        <v>0</v>
      </c>
      <c r="W2623" s="27">
        <f>IFERROR(VLOOKUP($D2623,BankOpTbl,4,0),"")</f>
        <v>0</v>
      </c>
      <c r="X2623" s="27">
        <f>IF($E2623="","",IFERROR(VLOOKUP($E2623,BankTbl,4,0),""))</f>
        <v>0</v>
      </c>
      <c r="Y2623" s="27">
        <f>IF($F2623="","",IFERROR(VLOOKUP($F2623,BankTbl,4,0),""))</f>
        <v>0</v>
      </c>
      <c r="Z2623" s="27">
        <f>IF($B2623="","",IF($V2623="PICK",LEFT($N2623,5),IF($V2623="FIXED",$W2623,IF($V2623="CODE",$H2623,""))))</f>
        <v>0</v>
      </c>
    </row>
    <row r="2624" spans="1:26" ht="21" customHeight="1">
      <c r="A2624" s="27">
        <f>IF($B2624="","",COUNTA($B$13:$B2624))</f>
        <v>0</v>
      </c>
      <c r="B2624" s="28"/>
      <c r="C2624" s="28"/>
      <c r="D2624" s="29"/>
      <c r="E2624" s="29"/>
      <c r="F2624" s="29"/>
      <c r="G2624" s="28"/>
      <c r="H2624" s="28"/>
      <c r="I2624" s="30">
        <f>IF($H2624="","",IFERROR(VLOOKUP($H2624,AcctTbl,2,0),"کد ناشناخته"))</f>
        <v>0</v>
      </c>
      <c r="J2624" s="27">
        <f>IF($H2624="","",IFERROR(VLOOKUP($H2624,AcctTbl,3,0),""))</f>
        <v>0</v>
      </c>
      <c r="K2624" s="29"/>
      <c r="L2624" s="28"/>
      <c r="M2624" s="31"/>
      <c r="N2624" s="29"/>
      <c r="O2624" s="32">
        <f>IF($B2624="",0,IF($U2624="IN",N($M2624),0))</f>
        <v>0</v>
      </c>
      <c r="P2624" s="32">
        <f>IF($B2624="",0,IF(OR($U2624="OUT",$U2624="TRF"),N($M2624),0))</f>
        <v>0</v>
      </c>
      <c r="Q2624" s="32">
        <f>IF($B2624="",0,IF(OR($U2624="OUT",$U2624="TRF"),N($M2624),0))</f>
        <v>0</v>
      </c>
      <c r="R2624" s="32">
        <f>IF($B2624="",0,IF($U2624="IN",N($M2624),0))</f>
        <v>0</v>
      </c>
      <c r="S2624" s="33">
        <f>IF($B2624="","",IF($M2624="","⚠ مبلغ",IF($E2624="","⚠ بانک عامل",IF(AND($U2624="TRF",$F2624=""),"⚠ بانک مقصد",IF(AND($V2624&lt;&gt;"NONE",$V2624&lt;&gt;"",$Z2624=""),"⚠ طرف حساب","✓")))))</f>
        <v>0</v>
      </c>
      <c r="T2624" s="29"/>
      <c r="U2624" s="27">
        <f>IFERROR(VLOOKUP($D2624,BankOpTbl,2,0),"")</f>
        <v>0</v>
      </c>
      <c r="V2624" s="27">
        <f>IFERROR(VLOOKUP($D2624,BankOpTbl,3,0),"")</f>
        <v>0</v>
      </c>
      <c r="W2624" s="27">
        <f>IFERROR(VLOOKUP($D2624,BankOpTbl,4,0),"")</f>
        <v>0</v>
      </c>
      <c r="X2624" s="27">
        <f>IF($E2624="","",IFERROR(VLOOKUP($E2624,BankTbl,4,0),""))</f>
        <v>0</v>
      </c>
      <c r="Y2624" s="27">
        <f>IF($F2624="","",IFERROR(VLOOKUP($F2624,BankTbl,4,0),""))</f>
        <v>0</v>
      </c>
      <c r="Z2624" s="27">
        <f>IF($B2624="","",IF($V2624="PICK",LEFT($N2624,5),IF($V2624="FIXED",$W2624,IF($V2624="CODE",$H2624,""))))</f>
        <v>0</v>
      </c>
    </row>
    <row r="2625" spans="1:26" ht="21" customHeight="1">
      <c r="A2625" s="27">
        <f>IF($B2625="","",COUNTA($B$13:$B2625))</f>
        <v>0</v>
      </c>
      <c r="B2625" s="28"/>
      <c r="C2625" s="28"/>
      <c r="D2625" s="29"/>
      <c r="E2625" s="29"/>
      <c r="F2625" s="29"/>
      <c r="G2625" s="28"/>
      <c r="H2625" s="28"/>
      <c r="I2625" s="30">
        <f>IF($H2625="","",IFERROR(VLOOKUP($H2625,AcctTbl,2,0),"کد ناشناخته"))</f>
        <v>0</v>
      </c>
      <c r="J2625" s="27">
        <f>IF($H2625="","",IFERROR(VLOOKUP($H2625,AcctTbl,3,0),""))</f>
        <v>0</v>
      </c>
      <c r="K2625" s="29"/>
      <c r="L2625" s="28"/>
      <c r="M2625" s="31"/>
      <c r="N2625" s="29"/>
      <c r="O2625" s="32">
        <f>IF($B2625="",0,IF($U2625="IN",N($M2625),0))</f>
        <v>0</v>
      </c>
      <c r="P2625" s="32">
        <f>IF($B2625="",0,IF(OR($U2625="OUT",$U2625="TRF"),N($M2625),0))</f>
        <v>0</v>
      </c>
      <c r="Q2625" s="32">
        <f>IF($B2625="",0,IF(OR($U2625="OUT",$U2625="TRF"),N($M2625),0))</f>
        <v>0</v>
      </c>
      <c r="R2625" s="32">
        <f>IF($B2625="",0,IF($U2625="IN",N($M2625),0))</f>
        <v>0</v>
      </c>
      <c r="S2625" s="33">
        <f>IF($B2625="","",IF($M2625="","⚠ مبلغ",IF($E2625="","⚠ بانک عامل",IF(AND($U2625="TRF",$F2625=""),"⚠ بانک مقصد",IF(AND($V2625&lt;&gt;"NONE",$V2625&lt;&gt;"",$Z2625=""),"⚠ طرف حساب","✓")))))</f>
        <v>0</v>
      </c>
      <c r="T2625" s="29"/>
      <c r="U2625" s="27">
        <f>IFERROR(VLOOKUP($D2625,BankOpTbl,2,0),"")</f>
        <v>0</v>
      </c>
      <c r="V2625" s="27">
        <f>IFERROR(VLOOKUP($D2625,BankOpTbl,3,0),"")</f>
        <v>0</v>
      </c>
      <c r="W2625" s="27">
        <f>IFERROR(VLOOKUP($D2625,BankOpTbl,4,0),"")</f>
        <v>0</v>
      </c>
      <c r="X2625" s="27">
        <f>IF($E2625="","",IFERROR(VLOOKUP($E2625,BankTbl,4,0),""))</f>
        <v>0</v>
      </c>
      <c r="Y2625" s="27">
        <f>IF($F2625="","",IFERROR(VLOOKUP($F2625,BankTbl,4,0),""))</f>
        <v>0</v>
      </c>
      <c r="Z2625" s="27">
        <f>IF($B2625="","",IF($V2625="PICK",LEFT($N2625,5),IF($V2625="FIXED",$W2625,IF($V2625="CODE",$H2625,""))))</f>
        <v>0</v>
      </c>
    </row>
    <row r="2626" spans="1:26" ht="21" customHeight="1">
      <c r="A2626" s="27">
        <f>IF($B2626="","",COUNTA($B$13:$B2626))</f>
        <v>0</v>
      </c>
      <c r="B2626" s="28"/>
      <c r="C2626" s="28"/>
      <c r="D2626" s="29"/>
      <c r="E2626" s="29"/>
      <c r="F2626" s="29"/>
      <c r="G2626" s="28"/>
      <c r="H2626" s="28"/>
      <c r="I2626" s="30">
        <f>IF($H2626="","",IFERROR(VLOOKUP($H2626,AcctTbl,2,0),"کد ناشناخته"))</f>
        <v>0</v>
      </c>
      <c r="J2626" s="27">
        <f>IF($H2626="","",IFERROR(VLOOKUP($H2626,AcctTbl,3,0),""))</f>
        <v>0</v>
      </c>
      <c r="K2626" s="29"/>
      <c r="L2626" s="28"/>
      <c r="M2626" s="31"/>
      <c r="N2626" s="29"/>
      <c r="O2626" s="32">
        <f>IF($B2626="",0,IF($U2626="IN",N($M2626),0))</f>
        <v>0</v>
      </c>
      <c r="P2626" s="32">
        <f>IF($B2626="",0,IF(OR($U2626="OUT",$U2626="TRF"),N($M2626),0))</f>
        <v>0</v>
      </c>
      <c r="Q2626" s="32">
        <f>IF($B2626="",0,IF(OR($U2626="OUT",$U2626="TRF"),N($M2626),0))</f>
        <v>0</v>
      </c>
      <c r="R2626" s="32">
        <f>IF($B2626="",0,IF($U2626="IN",N($M2626),0))</f>
        <v>0</v>
      </c>
      <c r="S2626" s="33">
        <f>IF($B2626="","",IF($M2626="","⚠ مبلغ",IF($E2626="","⚠ بانک عامل",IF(AND($U2626="TRF",$F2626=""),"⚠ بانک مقصد",IF(AND($V2626&lt;&gt;"NONE",$V2626&lt;&gt;"",$Z2626=""),"⚠ طرف حساب","✓")))))</f>
        <v>0</v>
      </c>
      <c r="T2626" s="29"/>
      <c r="U2626" s="27">
        <f>IFERROR(VLOOKUP($D2626,BankOpTbl,2,0),"")</f>
        <v>0</v>
      </c>
      <c r="V2626" s="27">
        <f>IFERROR(VLOOKUP($D2626,BankOpTbl,3,0),"")</f>
        <v>0</v>
      </c>
      <c r="W2626" s="27">
        <f>IFERROR(VLOOKUP($D2626,BankOpTbl,4,0),"")</f>
        <v>0</v>
      </c>
      <c r="X2626" s="27">
        <f>IF($E2626="","",IFERROR(VLOOKUP($E2626,BankTbl,4,0),""))</f>
        <v>0</v>
      </c>
      <c r="Y2626" s="27">
        <f>IF($F2626="","",IFERROR(VLOOKUP($F2626,BankTbl,4,0),""))</f>
        <v>0</v>
      </c>
      <c r="Z2626" s="27">
        <f>IF($B2626="","",IF($V2626="PICK",LEFT($N2626,5),IF($V2626="FIXED",$W2626,IF($V2626="CODE",$H2626,""))))</f>
        <v>0</v>
      </c>
    </row>
    <row r="2627" spans="1:26" ht="21" customHeight="1">
      <c r="A2627" s="27">
        <f>IF($B2627="","",COUNTA($B$13:$B2627))</f>
        <v>0</v>
      </c>
      <c r="B2627" s="28"/>
      <c r="C2627" s="28"/>
      <c r="D2627" s="29"/>
      <c r="E2627" s="29"/>
      <c r="F2627" s="29"/>
      <c r="G2627" s="28"/>
      <c r="H2627" s="28"/>
      <c r="I2627" s="30">
        <f>IF($H2627="","",IFERROR(VLOOKUP($H2627,AcctTbl,2,0),"کد ناشناخته"))</f>
        <v>0</v>
      </c>
      <c r="J2627" s="27">
        <f>IF($H2627="","",IFERROR(VLOOKUP($H2627,AcctTbl,3,0),""))</f>
        <v>0</v>
      </c>
      <c r="K2627" s="29"/>
      <c r="L2627" s="28"/>
      <c r="M2627" s="31"/>
      <c r="N2627" s="29"/>
      <c r="O2627" s="32">
        <f>IF($B2627="",0,IF($U2627="IN",N($M2627),0))</f>
        <v>0</v>
      </c>
      <c r="P2627" s="32">
        <f>IF($B2627="",0,IF(OR($U2627="OUT",$U2627="TRF"),N($M2627),0))</f>
        <v>0</v>
      </c>
      <c r="Q2627" s="32">
        <f>IF($B2627="",0,IF(OR($U2627="OUT",$U2627="TRF"),N($M2627),0))</f>
        <v>0</v>
      </c>
      <c r="R2627" s="32">
        <f>IF($B2627="",0,IF($U2627="IN",N($M2627),0))</f>
        <v>0</v>
      </c>
      <c r="S2627" s="33">
        <f>IF($B2627="","",IF($M2627="","⚠ مبلغ",IF($E2627="","⚠ بانک عامل",IF(AND($U2627="TRF",$F2627=""),"⚠ بانک مقصد",IF(AND($V2627&lt;&gt;"NONE",$V2627&lt;&gt;"",$Z2627=""),"⚠ طرف حساب","✓")))))</f>
        <v>0</v>
      </c>
      <c r="T2627" s="29"/>
      <c r="U2627" s="27">
        <f>IFERROR(VLOOKUP($D2627,BankOpTbl,2,0),"")</f>
        <v>0</v>
      </c>
      <c r="V2627" s="27">
        <f>IFERROR(VLOOKUP($D2627,BankOpTbl,3,0),"")</f>
        <v>0</v>
      </c>
      <c r="W2627" s="27">
        <f>IFERROR(VLOOKUP($D2627,BankOpTbl,4,0),"")</f>
        <v>0</v>
      </c>
      <c r="X2627" s="27">
        <f>IF($E2627="","",IFERROR(VLOOKUP($E2627,BankTbl,4,0),""))</f>
        <v>0</v>
      </c>
      <c r="Y2627" s="27">
        <f>IF($F2627="","",IFERROR(VLOOKUP($F2627,BankTbl,4,0),""))</f>
        <v>0</v>
      </c>
      <c r="Z2627" s="27">
        <f>IF($B2627="","",IF($V2627="PICK",LEFT($N2627,5),IF($V2627="FIXED",$W2627,IF($V2627="CODE",$H2627,""))))</f>
        <v>0</v>
      </c>
    </row>
    <row r="2628" spans="1:26" ht="21" customHeight="1">
      <c r="A2628" s="27">
        <f>IF($B2628="","",COUNTA($B$13:$B2628))</f>
        <v>0</v>
      </c>
      <c r="B2628" s="28"/>
      <c r="C2628" s="28"/>
      <c r="D2628" s="29"/>
      <c r="E2628" s="29"/>
      <c r="F2628" s="29"/>
      <c r="G2628" s="28"/>
      <c r="H2628" s="28"/>
      <c r="I2628" s="30">
        <f>IF($H2628="","",IFERROR(VLOOKUP($H2628,AcctTbl,2,0),"کد ناشناخته"))</f>
        <v>0</v>
      </c>
      <c r="J2628" s="27">
        <f>IF($H2628="","",IFERROR(VLOOKUP($H2628,AcctTbl,3,0),""))</f>
        <v>0</v>
      </c>
      <c r="K2628" s="29"/>
      <c r="L2628" s="28"/>
      <c r="M2628" s="31"/>
      <c r="N2628" s="29"/>
      <c r="O2628" s="32">
        <f>IF($B2628="",0,IF($U2628="IN",N($M2628),0))</f>
        <v>0</v>
      </c>
      <c r="P2628" s="32">
        <f>IF($B2628="",0,IF(OR($U2628="OUT",$U2628="TRF"),N($M2628),0))</f>
        <v>0</v>
      </c>
      <c r="Q2628" s="32">
        <f>IF($B2628="",0,IF(OR($U2628="OUT",$U2628="TRF"),N($M2628),0))</f>
        <v>0</v>
      </c>
      <c r="R2628" s="32">
        <f>IF($B2628="",0,IF($U2628="IN",N($M2628),0))</f>
        <v>0</v>
      </c>
      <c r="S2628" s="33">
        <f>IF($B2628="","",IF($M2628="","⚠ مبلغ",IF($E2628="","⚠ بانک عامل",IF(AND($U2628="TRF",$F2628=""),"⚠ بانک مقصد",IF(AND($V2628&lt;&gt;"NONE",$V2628&lt;&gt;"",$Z2628=""),"⚠ طرف حساب","✓")))))</f>
        <v>0</v>
      </c>
      <c r="T2628" s="29"/>
      <c r="U2628" s="27">
        <f>IFERROR(VLOOKUP($D2628,BankOpTbl,2,0),"")</f>
        <v>0</v>
      </c>
      <c r="V2628" s="27">
        <f>IFERROR(VLOOKUP($D2628,BankOpTbl,3,0),"")</f>
        <v>0</v>
      </c>
      <c r="W2628" s="27">
        <f>IFERROR(VLOOKUP($D2628,BankOpTbl,4,0),"")</f>
        <v>0</v>
      </c>
      <c r="X2628" s="27">
        <f>IF($E2628="","",IFERROR(VLOOKUP($E2628,BankTbl,4,0),""))</f>
        <v>0</v>
      </c>
      <c r="Y2628" s="27">
        <f>IF($F2628="","",IFERROR(VLOOKUP($F2628,BankTbl,4,0),""))</f>
        <v>0</v>
      </c>
      <c r="Z2628" s="27">
        <f>IF($B2628="","",IF($V2628="PICK",LEFT($N2628,5),IF($V2628="FIXED",$W2628,IF($V2628="CODE",$H2628,""))))</f>
        <v>0</v>
      </c>
    </row>
    <row r="2629" spans="1:26" ht="21" customHeight="1">
      <c r="A2629" s="27">
        <f>IF($B2629="","",COUNTA($B$13:$B2629))</f>
        <v>0</v>
      </c>
      <c r="B2629" s="28"/>
      <c r="C2629" s="28"/>
      <c r="D2629" s="29"/>
      <c r="E2629" s="29"/>
      <c r="F2629" s="29"/>
      <c r="G2629" s="28"/>
      <c r="H2629" s="28"/>
      <c r="I2629" s="30">
        <f>IF($H2629="","",IFERROR(VLOOKUP($H2629,AcctTbl,2,0),"کد ناشناخته"))</f>
        <v>0</v>
      </c>
      <c r="J2629" s="27">
        <f>IF($H2629="","",IFERROR(VLOOKUP($H2629,AcctTbl,3,0),""))</f>
        <v>0</v>
      </c>
      <c r="K2629" s="29"/>
      <c r="L2629" s="28"/>
      <c r="M2629" s="31"/>
      <c r="N2629" s="29"/>
      <c r="O2629" s="32">
        <f>IF($B2629="",0,IF($U2629="IN",N($M2629),0))</f>
        <v>0</v>
      </c>
      <c r="P2629" s="32">
        <f>IF($B2629="",0,IF(OR($U2629="OUT",$U2629="TRF"),N($M2629),0))</f>
        <v>0</v>
      </c>
      <c r="Q2629" s="32">
        <f>IF($B2629="",0,IF(OR($U2629="OUT",$U2629="TRF"),N($M2629),0))</f>
        <v>0</v>
      </c>
      <c r="R2629" s="32">
        <f>IF($B2629="",0,IF($U2629="IN",N($M2629),0))</f>
        <v>0</v>
      </c>
      <c r="S2629" s="33">
        <f>IF($B2629="","",IF($M2629="","⚠ مبلغ",IF($E2629="","⚠ بانک عامل",IF(AND($U2629="TRF",$F2629=""),"⚠ بانک مقصد",IF(AND($V2629&lt;&gt;"NONE",$V2629&lt;&gt;"",$Z2629=""),"⚠ طرف حساب","✓")))))</f>
        <v>0</v>
      </c>
      <c r="T2629" s="29"/>
      <c r="U2629" s="27">
        <f>IFERROR(VLOOKUP($D2629,BankOpTbl,2,0),"")</f>
        <v>0</v>
      </c>
      <c r="V2629" s="27">
        <f>IFERROR(VLOOKUP($D2629,BankOpTbl,3,0),"")</f>
        <v>0</v>
      </c>
      <c r="W2629" s="27">
        <f>IFERROR(VLOOKUP($D2629,BankOpTbl,4,0),"")</f>
        <v>0</v>
      </c>
      <c r="X2629" s="27">
        <f>IF($E2629="","",IFERROR(VLOOKUP($E2629,BankTbl,4,0),""))</f>
        <v>0</v>
      </c>
      <c r="Y2629" s="27">
        <f>IF($F2629="","",IFERROR(VLOOKUP($F2629,BankTbl,4,0),""))</f>
        <v>0</v>
      </c>
      <c r="Z2629" s="27">
        <f>IF($B2629="","",IF($V2629="PICK",LEFT($N2629,5),IF($V2629="FIXED",$W2629,IF($V2629="CODE",$H2629,""))))</f>
        <v>0</v>
      </c>
    </row>
    <row r="2630" spans="1:26" ht="21" customHeight="1">
      <c r="A2630" s="27">
        <f>IF($B2630="","",COUNTA($B$13:$B2630))</f>
        <v>0</v>
      </c>
      <c r="B2630" s="28"/>
      <c r="C2630" s="28"/>
      <c r="D2630" s="29"/>
      <c r="E2630" s="29"/>
      <c r="F2630" s="29"/>
      <c r="G2630" s="28"/>
      <c r="H2630" s="28"/>
      <c r="I2630" s="30">
        <f>IF($H2630="","",IFERROR(VLOOKUP($H2630,AcctTbl,2,0),"کد ناشناخته"))</f>
        <v>0</v>
      </c>
      <c r="J2630" s="27">
        <f>IF($H2630="","",IFERROR(VLOOKUP($H2630,AcctTbl,3,0),""))</f>
        <v>0</v>
      </c>
      <c r="K2630" s="29"/>
      <c r="L2630" s="28"/>
      <c r="M2630" s="31"/>
      <c r="N2630" s="29"/>
      <c r="O2630" s="32">
        <f>IF($B2630="",0,IF($U2630="IN",N($M2630),0))</f>
        <v>0</v>
      </c>
      <c r="P2630" s="32">
        <f>IF($B2630="",0,IF(OR($U2630="OUT",$U2630="TRF"),N($M2630),0))</f>
        <v>0</v>
      </c>
      <c r="Q2630" s="32">
        <f>IF($B2630="",0,IF(OR($U2630="OUT",$U2630="TRF"),N($M2630),0))</f>
        <v>0</v>
      </c>
      <c r="R2630" s="32">
        <f>IF($B2630="",0,IF($U2630="IN",N($M2630),0))</f>
        <v>0</v>
      </c>
      <c r="S2630" s="33">
        <f>IF($B2630="","",IF($M2630="","⚠ مبلغ",IF($E2630="","⚠ بانک عامل",IF(AND($U2630="TRF",$F2630=""),"⚠ بانک مقصد",IF(AND($V2630&lt;&gt;"NONE",$V2630&lt;&gt;"",$Z2630=""),"⚠ طرف حساب","✓")))))</f>
        <v>0</v>
      </c>
      <c r="T2630" s="29"/>
      <c r="U2630" s="27">
        <f>IFERROR(VLOOKUP($D2630,BankOpTbl,2,0),"")</f>
        <v>0</v>
      </c>
      <c r="V2630" s="27">
        <f>IFERROR(VLOOKUP($D2630,BankOpTbl,3,0),"")</f>
        <v>0</v>
      </c>
      <c r="W2630" s="27">
        <f>IFERROR(VLOOKUP($D2630,BankOpTbl,4,0),"")</f>
        <v>0</v>
      </c>
      <c r="X2630" s="27">
        <f>IF($E2630="","",IFERROR(VLOOKUP($E2630,BankTbl,4,0),""))</f>
        <v>0</v>
      </c>
      <c r="Y2630" s="27">
        <f>IF($F2630="","",IFERROR(VLOOKUP($F2630,BankTbl,4,0),""))</f>
        <v>0</v>
      </c>
      <c r="Z2630" s="27">
        <f>IF($B2630="","",IF($V2630="PICK",LEFT($N2630,5),IF($V2630="FIXED",$W2630,IF($V2630="CODE",$H2630,""))))</f>
        <v>0</v>
      </c>
    </row>
    <row r="2631" spans="1:26" ht="21" customHeight="1">
      <c r="A2631" s="27">
        <f>IF($B2631="","",COUNTA($B$13:$B2631))</f>
        <v>0</v>
      </c>
      <c r="B2631" s="28"/>
      <c r="C2631" s="28"/>
      <c r="D2631" s="29"/>
      <c r="E2631" s="29"/>
      <c r="F2631" s="29"/>
      <c r="G2631" s="28"/>
      <c r="H2631" s="28"/>
      <c r="I2631" s="30">
        <f>IF($H2631="","",IFERROR(VLOOKUP($H2631,AcctTbl,2,0),"کد ناشناخته"))</f>
        <v>0</v>
      </c>
      <c r="J2631" s="27">
        <f>IF($H2631="","",IFERROR(VLOOKUP($H2631,AcctTbl,3,0),""))</f>
        <v>0</v>
      </c>
      <c r="K2631" s="29"/>
      <c r="L2631" s="28"/>
      <c r="M2631" s="31"/>
      <c r="N2631" s="29"/>
      <c r="O2631" s="32">
        <f>IF($B2631="",0,IF($U2631="IN",N($M2631),0))</f>
        <v>0</v>
      </c>
      <c r="P2631" s="32">
        <f>IF($B2631="",0,IF(OR($U2631="OUT",$U2631="TRF"),N($M2631),0))</f>
        <v>0</v>
      </c>
      <c r="Q2631" s="32">
        <f>IF($B2631="",0,IF(OR($U2631="OUT",$U2631="TRF"),N($M2631),0))</f>
        <v>0</v>
      </c>
      <c r="R2631" s="32">
        <f>IF($B2631="",0,IF($U2631="IN",N($M2631),0))</f>
        <v>0</v>
      </c>
      <c r="S2631" s="33">
        <f>IF($B2631="","",IF($M2631="","⚠ مبلغ",IF($E2631="","⚠ بانک عامل",IF(AND($U2631="TRF",$F2631=""),"⚠ بانک مقصد",IF(AND($V2631&lt;&gt;"NONE",$V2631&lt;&gt;"",$Z2631=""),"⚠ طرف حساب","✓")))))</f>
        <v>0</v>
      </c>
      <c r="T2631" s="29"/>
      <c r="U2631" s="27">
        <f>IFERROR(VLOOKUP($D2631,BankOpTbl,2,0),"")</f>
        <v>0</v>
      </c>
      <c r="V2631" s="27">
        <f>IFERROR(VLOOKUP($D2631,BankOpTbl,3,0),"")</f>
        <v>0</v>
      </c>
      <c r="W2631" s="27">
        <f>IFERROR(VLOOKUP($D2631,BankOpTbl,4,0),"")</f>
        <v>0</v>
      </c>
      <c r="X2631" s="27">
        <f>IF($E2631="","",IFERROR(VLOOKUP($E2631,BankTbl,4,0),""))</f>
        <v>0</v>
      </c>
      <c r="Y2631" s="27">
        <f>IF($F2631="","",IFERROR(VLOOKUP($F2631,BankTbl,4,0),""))</f>
        <v>0</v>
      </c>
      <c r="Z2631" s="27">
        <f>IF($B2631="","",IF($V2631="PICK",LEFT($N2631,5),IF($V2631="FIXED",$W2631,IF($V2631="CODE",$H2631,""))))</f>
        <v>0</v>
      </c>
    </row>
    <row r="2632" spans="1:26" ht="21" customHeight="1">
      <c r="A2632" s="27">
        <f>IF($B2632="","",COUNTA($B$13:$B2632))</f>
        <v>0</v>
      </c>
      <c r="B2632" s="28"/>
      <c r="C2632" s="28"/>
      <c r="D2632" s="29"/>
      <c r="E2632" s="29"/>
      <c r="F2632" s="29"/>
      <c r="G2632" s="28"/>
      <c r="H2632" s="28"/>
      <c r="I2632" s="30">
        <f>IF($H2632="","",IFERROR(VLOOKUP($H2632,AcctTbl,2,0),"کد ناشناخته"))</f>
        <v>0</v>
      </c>
      <c r="J2632" s="27">
        <f>IF($H2632="","",IFERROR(VLOOKUP($H2632,AcctTbl,3,0),""))</f>
        <v>0</v>
      </c>
      <c r="K2632" s="29"/>
      <c r="L2632" s="28"/>
      <c r="M2632" s="31"/>
      <c r="N2632" s="29"/>
      <c r="O2632" s="32">
        <f>IF($B2632="",0,IF($U2632="IN",N($M2632),0))</f>
        <v>0</v>
      </c>
      <c r="P2632" s="32">
        <f>IF($B2632="",0,IF(OR($U2632="OUT",$U2632="TRF"),N($M2632),0))</f>
        <v>0</v>
      </c>
      <c r="Q2632" s="32">
        <f>IF($B2632="",0,IF(OR($U2632="OUT",$U2632="TRF"),N($M2632),0))</f>
        <v>0</v>
      </c>
      <c r="R2632" s="32">
        <f>IF($B2632="",0,IF($U2632="IN",N($M2632),0))</f>
        <v>0</v>
      </c>
      <c r="S2632" s="33">
        <f>IF($B2632="","",IF($M2632="","⚠ مبلغ",IF($E2632="","⚠ بانک عامل",IF(AND($U2632="TRF",$F2632=""),"⚠ بانک مقصد",IF(AND($V2632&lt;&gt;"NONE",$V2632&lt;&gt;"",$Z2632=""),"⚠ طرف حساب","✓")))))</f>
        <v>0</v>
      </c>
      <c r="T2632" s="29"/>
      <c r="U2632" s="27">
        <f>IFERROR(VLOOKUP($D2632,BankOpTbl,2,0),"")</f>
        <v>0</v>
      </c>
      <c r="V2632" s="27">
        <f>IFERROR(VLOOKUP($D2632,BankOpTbl,3,0),"")</f>
        <v>0</v>
      </c>
      <c r="W2632" s="27">
        <f>IFERROR(VLOOKUP($D2632,BankOpTbl,4,0),"")</f>
        <v>0</v>
      </c>
      <c r="X2632" s="27">
        <f>IF($E2632="","",IFERROR(VLOOKUP($E2632,BankTbl,4,0),""))</f>
        <v>0</v>
      </c>
      <c r="Y2632" s="27">
        <f>IF($F2632="","",IFERROR(VLOOKUP($F2632,BankTbl,4,0),""))</f>
        <v>0</v>
      </c>
      <c r="Z2632" s="27">
        <f>IF($B2632="","",IF($V2632="PICK",LEFT($N2632,5),IF($V2632="FIXED",$W2632,IF($V2632="CODE",$H2632,""))))</f>
        <v>0</v>
      </c>
    </row>
    <row r="2633" spans="1:26" ht="21" customHeight="1">
      <c r="A2633" s="27">
        <f>IF($B2633="","",COUNTA($B$13:$B2633))</f>
        <v>0</v>
      </c>
      <c r="B2633" s="28"/>
      <c r="C2633" s="28"/>
      <c r="D2633" s="29"/>
      <c r="E2633" s="29"/>
      <c r="F2633" s="29"/>
      <c r="G2633" s="28"/>
      <c r="H2633" s="28"/>
      <c r="I2633" s="30">
        <f>IF($H2633="","",IFERROR(VLOOKUP($H2633,AcctTbl,2,0),"کد ناشناخته"))</f>
        <v>0</v>
      </c>
      <c r="J2633" s="27">
        <f>IF($H2633="","",IFERROR(VLOOKUP($H2633,AcctTbl,3,0),""))</f>
        <v>0</v>
      </c>
      <c r="K2633" s="29"/>
      <c r="L2633" s="28"/>
      <c r="M2633" s="31"/>
      <c r="N2633" s="29"/>
      <c r="O2633" s="32">
        <f>IF($B2633="",0,IF($U2633="IN",N($M2633),0))</f>
        <v>0</v>
      </c>
      <c r="P2633" s="32">
        <f>IF($B2633="",0,IF(OR($U2633="OUT",$U2633="TRF"),N($M2633),0))</f>
        <v>0</v>
      </c>
      <c r="Q2633" s="32">
        <f>IF($B2633="",0,IF(OR($U2633="OUT",$U2633="TRF"),N($M2633),0))</f>
        <v>0</v>
      </c>
      <c r="R2633" s="32">
        <f>IF($B2633="",0,IF($U2633="IN",N($M2633),0))</f>
        <v>0</v>
      </c>
      <c r="S2633" s="33">
        <f>IF($B2633="","",IF($M2633="","⚠ مبلغ",IF($E2633="","⚠ بانک عامل",IF(AND($U2633="TRF",$F2633=""),"⚠ بانک مقصد",IF(AND($V2633&lt;&gt;"NONE",$V2633&lt;&gt;"",$Z2633=""),"⚠ طرف حساب","✓")))))</f>
        <v>0</v>
      </c>
      <c r="T2633" s="29"/>
      <c r="U2633" s="27">
        <f>IFERROR(VLOOKUP($D2633,BankOpTbl,2,0),"")</f>
        <v>0</v>
      </c>
      <c r="V2633" s="27">
        <f>IFERROR(VLOOKUP($D2633,BankOpTbl,3,0),"")</f>
        <v>0</v>
      </c>
      <c r="W2633" s="27">
        <f>IFERROR(VLOOKUP($D2633,BankOpTbl,4,0),"")</f>
        <v>0</v>
      </c>
      <c r="X2633" s="27">
        <f>IF($E2633="","",IFERROR(VLOOKUP($E2633,BankTbl,4,0),""))</f>
        <v>0</v>
      </c>
      <c r="Y2633" s="27">
        <f>IF($F2633="","",IFERROR(VLOOKUP($F2633,BankTbl,4,0),""))</f>
        <v>0</v>
      </c>
      <c r="Z2633" s="27">
        <f>IF($B2633="","",IF($V2633="PICK",LEFT($N2633,5),IF($V2633="FIXED",$W2633,IF($V2633="CODE",$H2633,""))))</f>
        <v>0</v>
      </c>
    </row>
    <row r="2634" spans="1:26" ht="21" customHeight="1">
      <c r="A2634" s="27">
        <f>IF($B2634="","",COUNTA($B$13:$B2634))</f>
        <v>0</v>
      </c>
      <c r="B2634" s="28"/>
      <c r="C2634" s="28"/>
      <c r="D2634" s="29"/>
      <c r="E2634" s="29"/>
      <c r="F2634" s="29"/>
      <c r="G2634" s="28"/>
      <c r="H2634" s="28"/>
      <c r="I2634" s="30">
        <f>IF($H2634="","",IFERROR(VLOOKUP($H2634,AcctTbl,2,0),"کد ناشناخته"))</f>
        <v>0</v>
      </c>
      <c r="J2634" s="27">
        <f>IF($H2634="","",IFERROR(VLOOKUP($H2634,AcctTbl,3,0),""))</f>
        <v>0</v>
      </c>
      <c r="K2634" s="29"/>
      <c r="L2634" s="28"/>
      <c r="M2634" s="31"/>
      <c r="N2634" s="29"/>
      <c r="O2634" s="32">
        <f>IF($B2634="",0,IF($U2634="IN",N($M2634),0))</f>
        <v>0</v>
      </c>
      <c r="P2634" s="32">
        <f>IF($B2634="",0,IF(OR($U2634="OUT",$U2634="TRF"),N($M2634),0))</f>
        <v>0</v>
      </c>
      <c r="Q2634" s="32">
        <f>IF($B2634="",0,IF(OR($U2634="OUT",$U2634="TRF"),N($M2634),0))</f>
        <v>0</v>
      </c>
      <c r="R2634" s="32">
        <f>IF($B2634="",0,IF($U2634="IN",N($M2634),0))</f>
        <v>0</v>
      </c>
      <c r="S2634" s="33">
        <f>IF($B2634="","",IF($M2634="","⚠ مبلغ",IF($E2634="","⚠ بانک عامل",IF(AND($U2634="TRF",$F2634=""),"⚠ بانک مقصد",IF(AND($V2634&lt;&gt;"NONE",$V2634&lt;&gt;"",$Z2634=""),"⚠ طرف حساب","✓")))))</f>
        <v>0</v>
      </c>
      <c r="T2634" s="29"/>
      <c r="U2634" s="27">
        <f>IFERROR(VLOOKUP($D2634,BankOpTbl,2,0),"")</f>
        <v>0</v>
      </c>
      <c r="V2634" s="27">
        <f>IFERROR(VLOOKUP($D2634,BankOpTbl,3,0),"")</f>
        <v>0</v>
      </c>
      <c r="W2634" s="27">
        <f>IFERROR(VLOOKUP($D2634,BankOpTbl,4,0),"")</f>
        <v>0</v>
      </c>
      <c r="X2634" s="27">
        <f>IF($E2634="","",IFERROR(VLOOKUP($E2634,BankTbl,4,0),""))</f>
        <v>0</v>
      </c>
      <c r="Y2634" s="27">
        <f>IF($F2634="","",IFERROR(VLOOKUP($F2634,BankTbl,4,0),""))</f>
        <v>0</v>
      </c>
      <c r="Z2634" s="27">
        <f>IF($B2634="","",IF($V2634="PICK",LEFT($N2634,5),IF($V2634="FIXED",$W2634,IF($V2634="CODE",$H2634,""))))</f>
        <v>0</v>
      </c>
    </row>
    <row r="2635" spans="1:26" ht="21" customHeight="1">
      <c r="A2635" s="27">
        <f>IF($B2635="","",COUNTA($B$13:$B2635))</f>
        <v>0</v>
      </c>
      <c r="B2635" s="28"/>
      <c r="C2635" s="28"/>
      <c r="D2635" s="29"/>
      <c r="E2635" s="29"/>
      <c r="F2635" s="29"/>
      <c r="G2635" s="28"/>
      <c r="H2635" s="28"/>
      <c r="I2635" s="30">
        <f>IF($H2635="","",IFERROR(VLOOKUP($H2635,AcctTbl,2,0),"کد ناشناخته"))</f>
        <v>0</v>
      </c>
      <c r="J2635" s="27">
        <f>IF($H2635="","",IFERROR(VLOOKUP($H2635,AcctTbl,3,0),""))</f>
        <v>0</v>
      </c>
      <c r="K2635" s="29"/>
      <c r="L2635" s="28"/>
      <c r="M2635" s="31"/>
      <c r="N2635" s="29"/>
      <c r="O2635" s="32">
        <f>IF($B2635="",0,IF($U2635="IN",N($M2635),0))</f>
        <v>0</v>
      </c>
      <c r="P2635" s="32">
        <f>IF($B2635="",0,IF(OR($U2635="OUT",$U2635="TRF"),N($M2635),0))</f>
        <v>0</v>
      </c>
      <c r="Q2635" s="32">
        <f>IF($B2635="",0,IF(OR($U2635="OUT",$U2635="TRF"),N($M2635),0))</f>
        <v>0</v>
      </c>
      <c r="R2635" s="32">
        <f>IF($B2635="",0,IF($U2635="IN",N($M2635),0))</f>
        <v>0</v>
      </c>
      <c r="S2635" s="33">
        <f>IF($B2635="","",IF($M2635="","⚠ مبلغ",IF($E2635="","⚠ بانک عامل",IF(AND($U2635="TRF",$F2635=""),"⚠ بانک مقصد",IF(AND($V2635&lt;&gt;"NONE",$V2635&lt;&gt;"",$Z2635=""),"⚠ طرف حساب","✓")))))</f>
        <v>0</v>
      </c>
      <c r="T2635" s="29"/>
      <c r="U2635" s="27">
        <f>IFERROR(VLOOKUP($D2635,BankOpTbl,2,0),"")</f>
        <v>0</v>
      </c>
      <c r="V2635" s="27">
        <f>IFERROR(VLOOKUP($D2635,BankOpTbl,3,0),"")</f>
        <v>0</v>
      </c>
      <c r="W2635" s="27">
        <f>IFERROR(VLOOKUP($D2635,BankOpTbl,4,0),"")</f>
        <v>0</v>
      </c>
      <c r="X2635" s="27">
        <f>IF($E2635="","",IFERROR(VLOOKUP($E2635,BankTbl,4,0),""))</f>
        <v>0</v>
      </c>
      <c r="Y2635" s="27">
        <f>IF($F2635="","",IFERROR(VLOOKUP($F2635,BankTbl,4,0),""))</f>
        <v>0</v>
      </c>
      <c r="Z2635" s="27">
        <f>IF($B2635="","",IF($V2635="PICK",LEFT($N2635,5),IF($V2635="FIXED",$W2635,IF($V2635="CODE",$H2635,""))))</f>
        <v>0</v>
      </c>
    </row>
    <row r="2636" spans="1:26" ht="21" customHeight="1">
      <c r="A2636" s="27">
        <f>IF($B2636="","",COUNTA($B$13:$B2636))</f>
        <v>0</v>
      </c>
      <c r="B2636" s="28"/>
      <c r="C2636" s="28"/>
      <c r="D2636" s="29"/>
      <c r="E2636" s="29"/>
      <c r="F2636" s="29"/>
      <c r="G2636" s="28"/>
      <c r="H2636" s="28"/>
      <c r="I2636" s="30">
        <f>IF($H2636="","",IFERROR(VLOOKUP($H2636,AcctTbl,2,0),"کد ناشناخته"))</f>
        <v>0</v>
      </c>
      <c r="J2636" s="27">
        <f>IF($H2636="","",IFERROR(VLOOKUP($H2636,AcctTbl,3,0),""))</f>
        <v>0</v>
      </c>
      <c r="K2636" s="29"/>
      <c r="L2636" s="28"/>
      <c r="M2636" s="31"/>
      <c r="N2636" s="29"/>
      <c r="O2636" s="32">
        <f>IF($B2636="",0,IF($U2636="IN",N($M2636),0))</f>
        <v>0</v>
      </c>
      <c r="P2636" s="32">
        <f>IF($B2636="",0,IF(OR($U2636="OUT",$U2636="TRF"),N($M2636),0))</f>
        <v>0</v>
      </c>
      <c r="Q2636" s="32">
        <f>IF($B2636="",0,IF(OR($U2636="OUT",$U2636="TRF"),N($M2636),0))</f>
        <v>0</v>
      </c>
      <c r="R2636" s="32">
        <f>IF($B2636="",0,IF($U2636="IN",N($M2636),0))</f>
        <v>0</v>
      </c>
      <c r="S2636" s="33">
        <f>IF($B2636="","",IF($M2636="","⚠ مبلغ",IF($E2636="","⚠ بانک عامل",IF(AND($U2636="TRF",$F2636=""),"⚠ بانک مقصد",IF(AND($V2636&lt;&gt;"NONE",$V2636&lt;&gt;"",$Z2636=""),"⚠ طرف حساب","✓")))))</f>
        <v>0</v>
      </c>
      <c r="T2636" s="29"/>
      <c r="U2636" s="27">
        <f>IFERROR(VLOOKUP($D2636,BankOpTbl,2,0),"")</f>
        <v>0</v>
      </c>
      <c r="V2636" s="27">
        <f>IFERROR(VLOOKUP($D2636,BankOpTbl,3,0),"")</f>
        <v>0</v>
      </c>
      <c r="W2636" s="27">
        <f>IFERROR(VLOOKUP($D2636,BankOpTbl,4,0),"")</f>
        <v>0</v>
      </c>
      <c r="X2636" s="27">
        <f>IF($E2636="","",IFERROR(VLOOKUP($E2636,BankTbl,4,0),""))</f>
        <v>0</v>
      </c>
      <c r="Y2636" s="27">
        <f>IF($F2636="","",IFERROR(VLOOKUP($F2636,BankTbl,4,0),""))</f>
        <v>0</v>
      </c>
      <c r="Z2636" s="27">
        <f>IF($B2636="","",IF($V2636="PICK",LEFT($N2636,5),IF($V2636="FIXED",$W2636,IF($V2636="CODE",$H2636,""))))</f>
        <v>0</v>
      </c>
    </row>
    <row r="2637" spans="1:26" ht="21" customHeight="1">
      <c r="A2637" s="27">
        <f>IF($B2637="","",COUNTA($B$13:$B2637))</f>
        <v>0</v>
      </c>
      <c r="B2637" s="28"/>
      <c r="C2637" s="28"/>
      <c r="D2637" s="29"/>
      <c r="E2637" s="29"/>
      <c r="F2637" s="29"/>
      <c r="G2637" s="28"/>
      <c r="H2637" s="28"/>
      <c r="I2637" s="30">
        <f>IF($H2637="","",IFERROR(VLOOKUP($H2637,AcctTbl,2,0),"کد ناشناخته"))</f>
        <v>0</v>
      </c>
      <c r="J2637" s="27">
        <f>IF($H2637="","",IFERROR(VLOOKUP($H2637,AcctTbl,3,0),""))</f>
        <v>0</v>
      </c>
      <c r="K2637" s="29"/>
      <c r="L2637" s="28"/>
      <c r="M2637" s="31"/>
      <c r="N2637" s="29"/>
      <c r="O2637" s="32">
        <f>IF($B2637="",0,IF($U2637="IN",N($M2637),0))</f>
        <v>0</v>
      </c>
      <c r="P2637" s="32">
        <f>IF($B2637="",0,IF(OR($U2637="OUT",$U2637="TRF"),N($M2637),0))</f>
        <v>0</v>
      </c>
      <c r="Q2637" s="32">
        <f>IF($B2637="",0,IF(OR($U2637="OUT",$U2637="TRF"),N($M2637),0))</f>
        <v>0</v>
      </c>
      <c r="R2637" s="32">
        <f>IF($B2637="",0,IF($U2637="IN",N($M2637),0))</f>
        <v>0</v>
      </c>
      <c r="S2637" s="33">
        <f>IF($B2637="","",IF($M2637="","⚠ مبلغ",IF($E2637="","⚠ بانک عامل",IF(AND($U2637="TRF",$F2637=""),"⚠ بانک مقصد",IF(AND($V2637&lt;&gt;"NONE",$V2637&lt;&gt;"",$Z2637=""),"⚠ طرف حساب","✓")))))</f>
        <v>0</v>
      </c>
      <c r="T2637" s="29"/>
      <c r="U2637" s="27">
        <f>IFERROR(VLOOKUP($D2637,BankOpTbl,2,0),"")</f>
        <v>0</v>
      </c>
      <c r="V2637" s="27">
        <f>IFERROR(VLOOKUP($D2637,BankOpTbl,3,0),"")</f>
        <v>0</v>
      </c>
      <c r="W2637" s="27">
        <f>IFERROR(VLOOKUP($D2637,BankOpTbl,4,0),"")</f>
        <v>0</v>
      </c>
      <c r="X2637" s="27">
        <f>IF($E2637="","",IFERROR(VLOOKUP($E2637,BankTbl,4,0),""))</f>
        <v>0</v>
      </c>
      <c r="Y2637" s="27">
        <f>IF($F2637="","",IFERROR(VLOOKUP($F2637,BankTbl,4,0),""))</f>
        <v>0</v>
      </c>
      <c r="Z2637" s="27">
        <f>IF($B2637="","",IF($V2637="PICK",LEFT($N2637,5),IF($V2637="FIXED",$W2637,IF($V2637="CODE",$H2637,""))))</f>
        <v>0</v>
      </c>
    </row>
    <row r="2638" spans="1:26" ht="21" customHeight="1">
      <c r="A2638" s="27">
        <f>IF($B2638="","",COUNTA($B$13:$B2638))</f>
        <v>0</v>
      </c>
      <c r="B2638" s="28"/>
      <c r="C2638" s="28"/>
      <c r="D2638" s="29"/>
      <c r="E2638" s="29"/>
      <c r="F2638" s="29"/>
      <c r="G2638" s="28"/>
      <c r="H2638" s="28"/>
      <c r="I2638" s="30">
        <f>IF($H2638="","",IFERROR(VLOOKUP($H2638,AcctTbl,2,0),"کد ناشناخته"))</f>
        <v>0</v>
      </c>
      <c r="J2638" s="27">
        <f>IF($H2638="","",IFERROR(VLOOKUP($H2638,AcctTbl,3,0),""))</f>
        <v>0</v>
      </c>
      <c r="K2638" s="29"/>
      <c r="L2638" s="28"/>
      <c r="M2638" s="31"/>
      <c r="N2638" s="29"/>
      <c r="O2638" s="32">
        <f>IF($B2638="",0,IF($U2638="IN",N($M2638),0))</f>
        <v>0</v>
      </c>
      <c r="P2638" s="32">
        <f>IF($B2638="",0,IF(OR($U2638="OUT",$U2638="TRF"),N($M2638),0))</f>
        <v>0</v>
      </c>
      <c r="Q2638" s="32">
        <f>IF($B2638="",0,IF(OR($U2638="OUT",$U2638="TRF"),N($M2638),0))</f>
        <v>0</v>
      </c>
      <c r="R2638" s="32">
        <f>IF($B2638="",0,IF($U2638="IN",N($M2638),0))</f>
        <v>0</v>
      </c>
      <c r="S2638" s="33">
        <f>IF($B2638="","",IF($M2638="","⚠ مبلغ",IF($E2638="","⚠ بانک عامل",IF(AND($U2638="TRF",$F2638=""),"⚠ بانک مقصد",IF(AND($V2638&lt;&gt;"NONE",$V2638&lt;&gt;"",$Z2638=""),"⚠ طرف حساب","✓")))))</f>
        <v>0</v>
      </c>
      <c r="T2638" s="29"/>
      <c r="U2638" s="27">
        <f>IFERROR(VLOOKUP($D2638,BankOpTbl,2,0),"")</f>
        <v>0</v>
      </c>
      <c r="V2638" s="27">
        <f>IFERROR(VLOOKUP($D2638,BankOpTbl,3,0),"")</f>
        <v>0</v>
      </c>
      <c r="W2638" s="27">
        <f>IFERROR(VLOOKUP($D2638,BankOpTbl,4,0),"")</f>
        <v>0</v>
      </c>
      <c r="X2638" s="27">
        <f>IF($E2638="","",IFERROR(VLOOKUP($E2638,BankTbl,4,0),""))</f>
        <v>0</v>
      </c>
      <c r="Y2638" s="27">
        <f>IF($F2638="","",IFERROR(VLOOKUP($F2638,BankTbl,4,0),""))</f>
        <v>0</v>
      </c>
      <c r="Z2638" s="27">
        <f>IF($B2638="","",IF($V2638="PICK",LEFT($N2638,5),IF($V2638="FIXED",$W2638,IF($V2638="CODE",$H2638,""))))</f>
        <v>0</v>
      </c>
    </row>
    <row r="2639" spans="1:26" ht="21" customHeight="1">
      <c r="A2639" s="27">
        <f>IF($B2639="","",COUNTA($B$13:$B2639))</f>
        <v>0</v>
      </c>
      <c r="B2639" s="28"/>
      <c r="C2639" s="28"/>
      <c r="D2639" s="29"/>
      <c r="E2639" s="29"/>
      <c r="F2639" s="29"/>
      <c r="G2639" s="28"/>
      <c r="H2639" s="28"/>
      <c r="I2639" s="30">
        <f>IF($H2639="","",IFERROR(VLOOKUP($H2639,AcctTbl,2,0),"کد ناشناخته"))</f>
        <v>0</v>
      </c>
      <c r="J2639" s="27">
        <f>IF($H2639="","",IFERROR(VLOOKUP($H2639,AcctTbl,3,0),""))</f>
        <v>0</v>
      </c>
      <c r="K2639" s="29"/>
      <c r="L2639" s="28"/>
      <c r="M2639" s="31"/>
      <c r="N2639" s="29"/>
      <c r="O2639" s="32">
        <f>IF($B2639="",0,IF($U2639="IN",N($M2639),0))</f>
        <v>0</v>
      </c>
      <c r="P2639" s="32">
        <f>IF($B2639="",0,IF(OR($U2639="OUT",$U2639="TRF"),N($M2639),0))</f>
        <v>0</v>
      </c>
      <c r="Q2639" s="32">
        <f>IF($B2639="",0,IF(OR($U2639="OUT",$U2639="TRF"),N($M2639),0))</f>
        <v>0</v>
      </c>
      <c r="R2639" s="32">
        <f>IF($B2639="",0,IF($U2639="IN",N($M2639),0))</f>
        <v>0</v>
      </c>
      <c r="S2639" s="33">
        <f>IF($B2639="","",IF($M2639="","⚠ مبلغ",IF($E2639="","⚠ بانک عامل",IF(AND($U2639="TRF",$F2639=""),"⚠ بانک مقصد",IF(AND($V2639&lt;&gt;"NONE",$V2639&lt;&gt;"",$Z2639=""),"⚠ طرف حساب","✓")))))</f>
        <v>0</v>
      </c>
      <c r="T2639" s="29"/>
      <c r="U2639" s="27">
        <f>IFERROR(VLOOKUP($D2639,BankOpTbl,2,0),"")</f>
        <v>0</v>
      </c>
      <c r="V2639" s="27">
        <f>IFERROR(VLOOKUP($D2639,BankOpTbl,3,0),"")</f>
        <v>0</v>
      </c>
      <c r="W2639" s="27">
        <f>IFERROR(VLOOKUP($D2639,BankOpTbl,4,0),"")</f>
        <v>0</v>
      </c>
      <c r="X2639" s="27">
        <f>IF($E2639="","",IFERROR(VLOOKUP($E2639,BankTbl,4,0),""))</f>
        <v>0</v>
      </c>
      <c r="Y2639" s="27">
        <f>IF($F2639="","",IFERROR(VLOOKUP($F2639,BankTbl,4,0),""))</f>
        <v>0</v>
      </c>
      <c r="Z2639" s="27">
        <f>IF($B2639="","",IF($V2639="PICK",LEFT($N2639,5),IF($V2639="FIXED",$W2639,IF($V2639="CODE",$H2639,""))))</f>
        <v>0</v>
      </c>
    </row>
    <row r="2640" spans="1:26" ht="21" customHeight="1">
      <c r="A2640" s="27">
        <f>IF($B2640="","",COUNTA($B$13:$B2640))</f>
        <v>0</v>
      </c>
      <c r="B2640" s="28"/>
      <c r="C2640" s="28"/>
      <c r="D2640" s="29"/>
      <c r="E2640" s="29"/>
      <c r="F2640" s="29"/>
      <c r="G2640" s="28"/>
      <c r="H2640" s="28"/>
      <c r="I2640" s="30">
        <f>IF($H2640="","",IFERROR(VLOOKUP($H2640,AcctTbl,2,0),"کد ناشناخته"))</f>
        <v>0</v>
      </c>
      <c r="J2640" s="27">
        <f>IF($H2640="","",IFERROR(VLOOKUP($H2640,AcctTbl,3,0),""))</f>
        <v>0</v>
      </c>
      <c r="K2640" s="29"/>
      <c r="L2640" s="28"/>
      <c r="M2640" s="31"/>
      <c r="N2640" s="29"/>
      <c r="O2640" s="32">
        <f>IF($B2640="",0,IF($U2640="IN",N($M2640),0))</f>
        <v>0</v>
      </c>
      <c r="P2640" s="32">
        <f>IF($B2640="",0,IF(OR($U2640="OUT",$U2640="TRF"),N($M2640),0))</f>
        <v>0</v>
      </c>
      <c r="Q2640" s="32">
        <f>IF($B2640="",0,IF(OR($U2640="OUT",$U2640="TRF"),N($M2640),0))</f>
        <v>0</v>
      </c>
      <c r="R2640" s="32">
        <f>IF($B2640="",0,IF($U2640="IN",N($M2640),0))</f>
        <v>0</v>
      </c>
      <c r="S2640" s="33">
        <f>IF($B2640="","",IF($M2640="","⚠ مبلغ",IF($E2640="","⚠ بانک عامل",IF(AND($U2640="TRF",$F2640=""),"⚠ بانک مقصد",IF(AND($V2640&lt;&gt;"NONE",$V2640&lt;&gt;"",$Z2640=""),"⚠ طرف حساب","✓")))))</f>
        <v>0</v>
      </c>
      <c r="T2640" s="29"/>
      <c r="U2640" s="27">
        <f>IFERROR(VLOOKUP($D2640,BankOpTbl,2,0),"")</f>
        <v>0</v>
      </c>
      <c r="V2640" s="27">
        <f>IFERROR(VLOOKUP($D2640,BankOpTbl,3,0),"")</f>
        <v>0</v>
      </c>
      <c r="W2640" s="27">
        <f>IFERROR(VLOOKUP($D2640,BankOpTbl,4,0),"")</f>
        <v>0</v>
      </c>
      <c r="X2640" s="27">
        <f>IF($E2640="","",IFERROR(VLOOKUP($E2640,BankTbl,4,0),""))</f>
        <v>0</v>
      </c>
      <c r="Y2640" s="27">
        <f>IF($F2640="","",IFERROR(VLOOKUP($F2640,BankTbl,4,0),""))</f>
        <v>0</v>
      </c>
      <c r="Z2640" s="27">
        <f>IF($B2640="","",IF($V2640="PICK",LEFT($N2640,5),IF($V2640="FIXED",$W2640,IF($V2640="CODE",$H2640,""))))</f>
        <v>0</v>
      </c>
    </row>
    <row r="2641" spans="1:26" ht="21" customHeight="1">
      <c r="A2641" s="27">
        <f>IF($B2641="","",COUNTA($B$13:$B2641))</f>
        <v>0</v>
      </c>
      <c r="B2641" s="28"/>
      <c r="C2641" s="28"/>
      <c r="D2641" s="29"/>
      <c r="E2641" s="29"/>
      <c r="F2641" s="29"/>
      <c r="G2641" s="28"/>
      <c r="H2641" s="28"/>
      <c r="I2641" s="30">
        <f>IF($H2641="","",IFERROR(VLOOKUP($H2641,AcctTbl,2,0),"کد ناشناخته"))</f>
        <v>0</v>
      </c>
      <c r="J2641" s="27">
        <f>IF($H2641="","",IFERROR(VLOOKUP($H2641,AcctTbl,3,0),""))</f>
        <v>0</v>
      </c>
      <c r="K2641" s="29"/>
      <c r="L2641" s="28"/>
      <c r="M2641" s="31"/>
      <c r="N2641" s="29"/>
      <c r="O2641" s="32">
        <f>IF($B2641="",0,IF($U2641="IN",N($M2641),0))</f>
        <v>0</v>
      </c>
      <c r="P2641" s="32">
        <f>IF($B2641="",0,IF(OR($U2641="OUT",$U2641="TRF"),N($M2641),0))</f>
        <v>0</v>
      </c>
      <c r="Q2641" s="32">
        <f>IF($B2641="",0,IF(OR($U2641="OUT",$U2641="TRF"),N($M2641),0))</f>
        <v>0</v>
      </c>
      <c r="R2641" s="32">
        <f>IF($B2641="",0,IF($U2641="IN",N($M2641),0))</f>
        <v>0</v>
      </c>
      <c r="S2641" s="33">
        <f>IF($B2641="","",IF($M2641="","⚠ مبلغ",IF($E2641="","⚠ بانک عامل",IF(AND($U2641="TRF",$F2641=""),"⚠ بانک مقصد",IF(AND($V2641&lt;&gt;"NONE",$V2641&lt;&gt;"",$Z2641=""),"⚠ طرف حساب","✓")))))</f>
        <v>0</v>
      </c>
      <c r="T2641" s="29"/>
      <c r="U2641" s="27">
        <f>IFERROR(VLOOKUP($D2641,BankOpTbl,2,0),"")</f>
        <v>0</v>
      </c>
      <c r="V2641" s="27">
        <f>IFERROR(VLOOKUP($D2641,BankOpTbl,3,0),"")</f>
        <v>0</v>
      </c>
      <c r="W2641" s="27">
        <f>IFERROR(VLOOKUP($D2641,BankOpTbl,4,0),"")</f>
        <v>0</v>
      </c>
      <c r="X2641" s="27">
        <f>IF($E2641="","",IFERROR(VLOOKUP($E2641,BankTbl,4,0),""))</f>
        <v>0</v>
      </c>
      <c r="Y2641" s="27">
        <f>IF($F2641="","",IFERROR(VLOOKUP($F2641,BankTbl,4,0),""))</f>
        <v>0</v>
      </c>
      <c r="Z2641" s="27">
        <f>IF($B2641="","",IF($V2641="PICK",LEFT($N2641,5),IF($V2641="FIXED",$W2641,IF($V2641="CODE",$H2641,""))))</f>
        <v>0</v>
      </c>
    </row>
    <row r="2642" spans="1:26" ht="21" customHeight="1">
      <c r="A2642" s="27">
        <f>IF($B2642="","",COUNTA($B$13:$B2642))</f>
        <v>0</v>
      </c>
      <c r="B2642" s="28"/>
      <c r="C2642" s="28"/>
      <c r="D2642" s="29"/>
      <c r="E2642" s="29"/>
      <c r="F2642" s="29"/>
      <c r="G2642" s="28"/>
      <c r="H2642" s="28"/>
      <c r="I2642" s="30">
        <f>IF($H2642="","",IFERROR(VLOOKUP($H2642,AcctTbl,2,0),"کد ناشناخته"))</f>
        <v>0</v>
      </c>
      <c r="J2642" s="27">
        <f>IF($H2642="","",IFERROR(VLOOKUP($H2642,AcctTbl,3,0),""))</f>
        <v>0</v>
      </c>
      <c r="K2642" s="29"/>
      <c r="L2642" s="28"/>
      <c r="M2642" s="31"/>
      <c r="N2642" s="29"/>
      <c r="O2642" s="32">
        <f>IF($B2642="",0,IF($U2642="IN",N($M2642),0))</f>
        <v>0</v>
      </c>
      <c r="P2642" s="32">
        <f>IF($B2642="",0,IF(OR($U2642="OUT",$U2642="TRF"),N($M2642),0))</f>
        <v>0</v>
      </c>
      <c r="Q2642" s="32">
        <f>IF($B2642="",0,IF(OR($U2642="OUT",$U2642="TRF"),N($M2642),0))</f>
        <v>0</v>
      </c>
      <c r="R2642" s="32">
        <f>IF($B2642="",0,IF($U2642="IN",N($M2642),0))</f>
        <v>0</v>
      </c>
      <c r="S2642" s="33">
        <f>IF($B2642="","",IF($M2642="","⚠ مبلغ",IF($E2642="","⚠ بانک عامل",IF(AND($U2642="TRF",$F2642=""),"⚠ بانک مقصد",IF(AND($V2642&lt;&gt;"NONE",$V2642&lt;&gt;"",$Z2642=""),"⚠ طرف حساب","✓")))))</f>
        <v>0</v>
      </c>
      <c r="T2642" s="29"/>
      <c r="U2642" s="27">
        <f>IFERROR(VLOOKUP($D2642,BankOpTbl,2,0),"")</f>
        <v>0</v>
      </c>
      <c r="V2642" s="27">
        <f>IFERROR(VLOOKUP($D2642,BankOpTbl,3,0),"")</f>
        <v>0</v>
      </c>
      <c r="W2642" s="27">
        <f>IFERROR(VLOOKUP($D2642,BankOpTbl,4,0),"")</f>
        <v>0</v>
      </c>
      <c r="X2642" s="27">
        <f>IF($E2642="","",IFERROR(VLOOKUP($E2642,BankTbl,4,0),""))</f>
        <v>0</v>
      </c>
      <c r="Y2642" s="27">
        <f>IF($F2642="","",IFERROR(VLOOKUP($F2642,BankTbl,4,0),""))</f>
        <v>0</v>
      </c>
      <c r="Z2642" s="27">
        <f>IF($B2642="","",IF($V2642="PICK",LEFT($N2642,5),IF($V2642="FIXED",$W2642,IF($V2642="CODE",$H2642,""))))</f>
        <v>0</v>
      </c>
    </row>
    <row r="2643" spans="1:26" ht="21" customHeight="1">
      <c r="A2643" s="27">
        <f>IF($B2643="","",COUNTA($B$13:$B2643))</f>
        <v>0</v>
      </c>
      <c r="B2643" s="28"/>
      <c r="C2643" s="28"/>
      <c r="D2643" s="29"/>
      <c r="E2643" s="29"/>
      <c r="F2643" s="29"/>
      <c r="G2643" s="28"/>
      <c r="H2643" s="28"/>
      <c r="I2643" s="30">
        <f>IF($H2643="","",IFERROR(VLOOKUP($H2643,AcctTbl,2,0),"کد ناشناخته"))</f>
        <v>0</v>
      </c>
      <c r="J2643" s="27">
        <f>IF($H2643="","",IFERROR(VLOOKUP($H2643,AcctTbl,3,0),""))</f>
        <v>0</v>
      </c>
      <c r="K2643" s="29"/>
      <c r="L2643" s="28"/>
      <c r="M2643" s="31"/>
      <c r="N2643" s="29"/>
      <c r="O2643" s="32">
        <f>IF($B2643="",0,IF($U2643="IN",N($M2643),0))</f>
        <v>0</v>
      </c>
      <c r="P2643" s="32">
        <f>IF($B2643="",0,IF(OR($U2643="OUT",$U2643="TRF"),N($M2643),0))</f>
        <v>0</v>
      </c>
      <c r="Q2643" s="32">
        <f>IF($B2643="",0,IF(OR($U2643="OUT",$U2643="TRF"),N($M2643),0))</f>
        <v>0</v>
      </c>
      <c r="R2643" s="32">
        <f>IF($B2643="",0,IF($U2643="IN",N($M2643),0))</f>
        <v>0</v>
      </c>
      <c r="S2643" s="33">
        <f>IF($B2643="","",IF($M2643="","⚠ مبلغ",IF($E2643="","⚠ بانک عامل",IF(AND($U2643="TRF",$F2643=""),"⚠ بانک مقصد",IF(AND($V2643&lt;&gt;"NONE",$V2643&lt;&gt;"",$Z2643=""),"⚠ طرف حساب","✓")))))</f>
        <v>0</v>
      </c>
      <c r="T2643" s="29"/>
      <c r="U2643" s="27">
        <f>IFERROR(VLOOKUP($D2643,BankOpTbl,2,0),"")</f>
        <v>0</v>
      </c>
      <c r="V2643" s="27">
        <f>IFERROR(VLOOKUP($D2643,BankOpTbl,3,0),"")</f>
        <v>0</v>
      </c>
      <c r="W2643" s="27">
        <f>IFERROR(VLOOKUP($D2643,BankOpTbl,4,0),"")</f>
        <v>0</v>
      </c>
      <c r="X2643" s="27">
        <f>IF($E2643="","",IFERROR(VLOOKUP($E2643,BankTbl,4,0),""))</f>
        <v>0</v>
      </c>
      <c r="Y2643" s="27">
        <f>IF($F2643="","",IFERROR(VLOOKUP($F2643,BankTbl,4,0),""))</f>
        <v>0</v>
      </c>
      <c r="Z2643" s="27">
        <f>IF($B2643="","",IF($V2643="PICK",LEFT($N2643,5),IF($V2643="FIXED",$W2643,IF($V2643="CODE",$H2643,""))))</f>
        <v>0</v>
      </c>
    </row>
    <row r="2644" spans="1:26" ht="21" customHeight="1">
      <c r="A2644" s="27">
        <f>IF($B2644="","",COUNTA($B$13:$B2644))</f>
        <v>0</v>
      </c>
      <c r="B2644" s="28"/>
      <c r="C2644" s="28"/>
      <c r="D2644" s="29"/>
      <c r="E2644" s="29"/>
      <c r="F2644" s="29"/>
      <c r="G2644" s="28"/>
      <c r="H2644" s="28"/>
      <c r="I2644" s="30">
        <f>IF($H2644="","",IFERROR(VLOOKUP($H2644,AcctTbl,2,0),"کد ناشناخته"))</f>
        <v>0</v>
      </c>
      <c r="J2644" s="27">
        <f>IF($H2644="","",IFERROR(VLOOKUP($H2644,AcctTbl,3,0),""))</f>
        <v>0</v>
      </c>
      <c r="K2644" s="29"/>
      <c r="L2644" s="28"/>
      <c r="M2644" s="31"/>
      <c r="N2644" s="29"/>
      <c r="O2644" s="32">
        <f>IF($B2644="",0,IF($U2644="IN",N($M2644),0))</f>
        <v>0</v>
      </c>
      <c r="P2644" s="32">
        <f>IF($B2644="",0,IF(OR($U2644="OUT",$U2644="TRF"),N($M2644),0))</f>
        <v>0</v>
      </c>
      <c r="Q2644" s="32">
        <f>IF($B2644="",0,IF(OR($U2644="OUT",$U2644="TRF"),N($M2644),0))</f>
        <v>0</v>
      </c>
      <c r="R2644" s="32">
        <f>IF($B2644="",0,IF($U2644="IN",N($M2644),0))</f>
        <v>0</v>
      </c>
      <c r="S2644" s="33">
        <f>IF($B2644="","",IF($M2644="","⚠ مبلغ",IF($E2644="","⚠ بانک عامل",IF(AND($U2644="TRF",$F2644=""),"⚠ بانک مقصد",IF(AND($V2644&lt;&gt;"NONE",$V2644&lt;&gt;"",$Z2644=""),"⚠ طرف حساب","✓")))))</f>
        <v>0</v>
      </c>
      <c r="T2644" s="29"/>
      <c r="U2644" s="27">
        <f>IFERROR(VLOOKUP($D2644,BankOpTbl,2,0),"")</f>
        <v>0</v>
      </c>
      <c r="V2644" s="27">
        <f>IFERROR(VLOOKUP($D2644,BankOpTbl,3,0),"")</f>
        <v>0</v>
      </c>
      <c r="W2644" s="27">
        <f>IFERROR(VLOOKUP($D2644,BankOpTbl,4,0),"")</f>
        <v>0</v>
      </c>
      <c r="X2644" s="27">
        <f>IF($E2644="","",IFERROR(VLOOKUP($E2644,BankTbl,4,0),""))</f>
        <v>0</v>
      </c>
      <c r="Y2644" s="27">
        <f>IF($F2644="","",IFERROR(VLOOKUP($F2644,BankTbl,4,0),""))</f>
        <v>0</v>
      </c>
      <c r="Z2644" s="27">
        <f>IF($B2644="","",IF($V2644="PICK",LEFT($N2644,5),IF($V2644="FIXED",$W2644,IF($V2644="CODE",$H2644,""))))</f>
        <v>0</v>
      </c>
    </row>
    <row r="2645" spans="1:26" ht="21" customHeight="1">
      <c r="A2645" s="27">
        <f>IF($B2645="","",COUNTA($B$13:$B2645))</f>
        <v>0</v>
      </c>
      <c r="B2645" s="28"/>
      <c r="C2645" s="28"/>
      <c r="D2645" s="29"/>
      <c r="E2645" s="29"/>
      <c r="F2645" s="29"/>
      <c r="G2645" s="28"/>
      <c r="H2645" s="28"/>
      <c r="I2645" s="30">
        <f>IF($H2645="","",IFERROR(VLOOKUP($H2645,AcctTbl,2,0),"کد ناشناخته"))</f>
        <v>0</v>
      </c>
      <c r="J2645" s="27">
        <f>IF($H2645="","",IFERROR(VLOOKUP($H2645,AcctTbl,3,0),""))</f>
        <v>0</v>
      </c>
      <c r="K2645" s="29"/>
      <c r="L2645" s="28"/>
      <c r="M2645" s="31"/>
      <c r="N2645" s="29"/>
      <c r="O2645" s="32">
        <f>IF($B2645="",0,IF($U2645="IN",N($M2645),0))</f>
        <v>0</v>
      </c>
      <c r="P2645" s="32">
        <f>IF($B2645="",0,IF(OR($U2645="OUT",$U2645="TRF"),N($M2645),0))</f>
        <v>0</v>
      </c>
      <c r="Q2645" s="32">
        <f>IF($B2645="",0,IF(OR($U2645="OUT",$U2645="TRF"),N($M2645),0))</f>
        <v>0</v>
      </c>
      <c r="R2645" s="32">
        <f>IF($B2645="",0,IF($U2645="IN",N($M2645),0))</f>
        <v>0</v>
      </c>
      <c r="S2645" s="33">
        <f>IF($B2645="","",IF($M2645="","⚠ مبلغ",IF($E2645="","⚠ بانک عامل",IF(AND($U2645="TRF",$F2645=""),"⚠ بانک مقصد",IF(AND($V2645&lt;&gt;"NONE",$V2645&lt;&gt;"",$Z2645=""),"⚠ طرف حساب","✓")))))</f>
        <v>0</v>
      </c>
      <c r="T2645" s="29"/>
      <c r="U2645" s="27">
        <f>IFERROR(VLOOKUP($D2645,BankOpTbl,2,0),"")</f>
        <v>0</v>
      </c>
      <c r="V2645" s="27">
        <f>IFERROR(VLOOKUP($D2645,BankOpTbl,3,0),"")</f>
        <v>0</v>
      </c>
      <c r="W2645" s="27">
        <f>IFERROR(VLOOKUP($D2645,BankOpTbl,4,0),"")</f>
        <v>0</v>
      </c>
      <c r="X2645" s="27">
        <f>IF($E2645="","",IFERROR(VLOOKUP($E2645,BankTbl,4,0),""))</f>
        <v>0</v>
      </c>
      <c r="Y2645" s="27">
        <f>IF($F2645="","",IFERROR(VLOOKUP($F2645,BankTbl,4,0),""))</f>
        <v>0</v>
      </c>
      <c r="Z2645" s="27">
        <f>IF($B2645="","",IF($V2645="PICK",LEFT($N2645,5),IF($V2645="FIXED",$W2645,IF($V2645="CODE",$H2645,""))))</f>
        <v>0</v>
      </c>
    </row>
    <row r="2646" spans="1:26" ht="21" customHeight="1">
      <c r="A2646" s="27">
        <f>IF($B2646="","",COUNTA($B$13:$B2646))</f>
        <v>0</v>
      </c>
      <c r="B2646" s="28"/>
      <c r="C2646" s="28"/>
      <c r="D2646" s="29"/>
      <c r="E2646" s="29"/>
      <c r="F2646" s="29"/>
      <c r="G2646" s="28"/>
      <c r="H2646" s="28"/>
      <c r="I2646" s="30">
        <f>IF($H2646="","",IFERROR(VLOOKUP($H2646,AcctTbl,2,0),"کد ناشناخته"))</f>
        <v>0</v>
      </c>
      <c r="J2646" s="27">
        <f>IF($H2646="","",IFERROR(VLOOKUP($H2646,AcctTbl,3,0),""))</f>
        <v>0</v>
      </c>
      <c r="K2646" s="29"/>
      <c r="L2646" s="28"/>
      <c r="M2646" s="31"/>
      <c r="N2646" s="29"/>
      <c r="O2646" s="32">
        <f>IF($B2646="",0,IF($U2646="IN",N($M2646),0))</f>
        <v>0</v>
      </c>
      <c r="P2646" s="32">
        <f>IF($B2646="",0,IF(OR($U2646="OUT",$U2646="TRF"),N($M2646),0))</f>
        <v>0</v>
      </c>
      <c r="Q2646" s="32">
        <f>IF($B2646="",0,IF(OR($U2646="OUT",$U2646="TRF"),N($M2646),0))</f>
        <v>0</v>
      </c>
      <c r="R2646" s="32">
        <f>IF($B2646="",0,IF($U2646="IN",N($M2646),0))</f>
        <v>0</v>
      </c>
      <c r="S2646" s="33">
        <f>IF($B2646="","",IF($M2646="","⚠ مبلغ",IF($E2646="","⚠ بانک عامل",IF(AND($U2646="TRF",$F2646=""),"⚠ بانک مقصد",IF(AND($V2646&lt;&gt;"NONE",$V2646&lt;&gt;"",$Z2646=""),"⚠ طرف حساب","✓")))))</f>
        <v>0</v>
      </c>
      <c r="T2646" s="29"/>
      <c r="U2646" s="27">
        <f>IFERROR(VLOOKUP($D2646,BankOpTbl,2,0),"")</f>
        <v>0</v>
      </c>
      <c r="V2646" s="27">
        <f>IFERROR(VLOOKUP($D2646,BankOpTbl,3,0),"")</f>
        <v>0</v>
      </c>
      <c r="W2646" s="27">
        <f>IFERROR(VLOOKUP($D2646,BankOpTbl,4,0),"")</f>
        <v>0</v>
      </c>
      <c r="X2646" s="27">
        <f>IF($E2646="","",IFERROR(VLOOKUP($E2646,BankTbl,4,0),""))</f>
        <v>0</v>
      </c>
      <c r="Y2646" s="27">
        <f>IF($F2646="","",IFERROR(VLOOKUP($F2646,BankTbl,4,0),""))</f>
        <v>0</v>
      </c>
      <c r="Z2646" s="27">
        <f>IF($B2646="","",IF($V2646="PICK",LEFT($N2646,5),IF($V2646="FIXED",$W2646,IF($V2646="CODE",$H2646,""))))</f>
        <v>0</v>
      </c>
    </row>
    <row r="2647" spans="1:26" ht="21" customHeight="1">
      <c r="A2647" s="27">
        <f>IF($B2647="","",COUNTA($B$13:$B2647))</f>
        <v>0</v>
      </c>
      <c r="B2647" s="28"/>
      <c r="C2647" s="28"/>
      <c r="D2647" s="29"/>
      <c r="E2647" s="29"/>
      <c r="F2647" s="29"/>
      <c r="G2647" s="28"/>
      <c r="H2647" s="28"/>
      <c r="I2647" s="30">
        <f>IF($H2647="","",IFERROR(VLOOKUP($H2647,AcctTbl,2,0),"کد ناشناخته"))</f>
        <v>0</v>
      </c>
      <c r="J2647" s="27">
        <f>IF($H2647="","",IFERROR(VLOOKUP($H2647,AcctTbl,3,0),""))</f>
        <v>0</v>
      </c>
      <c r="K2647" s="29"/>
      <c r="L2647" s="28"/>
      <c r="M2647" s="31"/>
      <c r="N2647" s="29"/>
      <c r="O2647" s="32">
        <f>IF($B2647="",0,IF($U2647="IN",N($M2647),0))</f>
        <v>0</v>
      </c>
      <c r="P2647" s="32">
        <f>IF($B2647="",0,IF(OR($U2647="OUT",$U2647="TRF"),N($M2647),0))</f>
        <v>0</v>
      </c>
      <c r="Q2647" s="32">
        <f>IF($B2647="",0,IF(OR($U2647="OUT",$U2647="TRF"),N($M2647),0))</f>
        <v>0</v>
      </c>
      <c r="R2647" s="32">
        <f>IF($B2647="",0,IF($U2647="IN",N($M2647),0))</f>
        <v>0</v>
      </c>
      <c r="S2647" s="33">
        <f>IF($B2647="","",IF($M2647="","⚠ مبلغ",IF($E2647="","⚠ بانک عامل",IF(AND($U2647="TRF",$F2647=""),"⚠ بانک مقصد",IF(AND($V2647&lt;&gt;"NONE",$V2647&lt;&gt;"",$Z2647=""),"⚠ طرف حساب","✓")))))</f>
        <v>0</v>
      </c>
      <c r="T2647" s="29"/>
      <c r="U2647" s="27">
        <f>IFERROR(VLOOKUP($D2647,BankOpTbl,2,0),"")</f>
        <v>0</v>
      </c>
      <c r="V2647" s="27">
        <f>IFERROR(VLOOKUP($D2647,BankOpTbl,3,0),"")</f>
        <v>0</v>
      </c>
      <c r="W2647" s="27">
        <f>IFERROR(VLOOKUP($D2647,BankOpTbl,4,0),"")</f>
        <v>0</v>
      </c>
      <c r="X2647" s="27">
        <f>IF($E2647="","",IFERROR(VLOOKUP($E2647,BankTbl,4,0),""))</f>
        <v>0</v>
      </c>
      <c r="Y2647" s="27">
        <f>IF($F2647="","",IFERROR(VLOOKUP($F2647,BankTbl,4,0),""))</f>
        <v>0</v>
      </c>
      <c r="Z2647" s="27">
        <f>IF($B2647="","",IF($V2647="PICK",LEFT($N2647,5),IF($V2647="FIXED",$W2647,IF($V2647="CODE",$H2647,""))))</f>
        <v>0</v>
      </c>
    </row>
    <row r="2648" spans="1:26" ht="21" customHeight="1">
      <c r="A2648" s="27">
        <f>IF($B2648="","",COUNTA($B$13:$B2648))</f>
        <v>0</v>
      </c>
      <c r="B2648" s="28"/>
      <c r="C2648" s="28"/>
      <c r="D2648" s="29"/>
      <c r="E2648" s="29"/>
      <c r="F2648" s="29"/>
      <c r="G2648" s="28"/>
      <c r="H2648" s="28"/>
      <c r="I2648" s="30">
        <f>IF($H2648="","",IFERROR(VLOOKUP($H2648,AcctTbl,2,0),"کد ناشناخته"))</f>
        <v>0</v>
      </c>
      <c r="J2648" s="27">
        <f>IF($H2648="","",IFERROR(VLOOKUP($H2648,AcctTbl,3,0),""))</f>
        <v>0</v>
      </c>
      <c r="K2648" s="29"/>
      <c r="L2648" s="28"/>
      <c r="M2648" s="31"/>
      <c r="N2648" s="29"/>
      <c r="O2648" s="32">
        <f>IF($B2648="",0,IF($U2648="IN",N($M2648),0))</f>
        <v>0</v>
      </c>
      <c r="P2648" s="32">
        <f>IF($B2648="",0,IF(OR($U2648="OUT",$U2648="TRF"),N($M2648),0))</f>
        <v>0</v>
      </c>
      <c r="Q2648" s="32">
        <f>IF($B2648="",0,IF(OR($U2648="OUT",$U2648="TRF"),N($M2648),0))</f>
        <v>0</v>
      </c>
      <c r="R2648" s="32">
        <f>IF($B2648="",0,IF($U2648="IN",N($M2648),0))</f>
        <v>0</v>
      </c>
      <c r="S2648" s="33">
        <f>IF($B2648="","",IF($M2648="","⚠ مبلغ",IF($E2648="","⚠ بانک عامل",IF(AND($U2648="TRF",$F2648=""),"⚠ بانک مقصد",IF(AND($V2648&lt;&gt;"NONE",$V2648&lt;&gt;"",$Z2648=""),"⚠ طرف حساب","✓")))))</f>
        <v>0</v>
      </c>
      <c r="T2648" s="29"/>
      <c r="U2648" s="27">
        <f>IFERROR(VLOOKUP($D2648,BankOpTbl,2,0),"")</f>
        <v>0</v>
      </c>
      <c r="V2648" s="27">
        <f>IFERROR(VLOOKUP($D2648,BankOpTbl,3,0),"")</f>
        <v>0</v>
      </c>
      <c r="W2648" s="27">
        <f>IFERROR(VLOOKUP($D2648,BankOpTbl,4,0),"")</f>
        <v>0</v>
      </c>
      <c r="X2648" s="27">
        <f>IF($E2648="","",IFERROR(VLOOKUP($E2648,BankTbl,4,0),""))</f>
        <v>0</v>
      </c>
      <c r="Y2648" s="27">
        <f>IF($F2648="","",IFERROR(VLOOKUP($F2648,BankTbl,4,0),""))</f>
        <v>0</v>
      </c>
      <c r="Z2648" s="27">
        <f>IF($B2648="","",IF($V2648="PICK",LEFT($N2648,5),IF($V2648="FIXED",$W2648,IF($V2648="CODE",$H2648,""))))</f>
        <v>0</v>
      </c>
    </row>
    <row r="2649" spans="1:26" ht="21" customHeight="1">
      <c r="A2649" s="27">
        <f>IF($B2649="","",COUNTA($B$13:$B2649))</f>
        <v>0</v>
      </c>
      <c r="B2649" s="28"/>
      <c r="C2649" s="28"/>
      <c r="D2649" s="29"/>
      <c r="E2649" s="29"/>
      <c r="F2649" s="29"/>
      <c r="G2649" s="28"/>
      <c r="H2649" s="28"/>
      <c r="I2649" s="30">
        <f>IF($H2649="","",IFERROR(VLOOKUP($H2649,AcctTbl,2,0),"کد ناشناخته"))</f>
        <v>0</v>
      </c>
      <c r="J2649" s="27">
        <f>IF($H2649="","",IFERROR(VLOOKUP($H2649,AcctTbl,3,0),""))</f>
        <v>0</v>
      </c>
      <c r="K2649" s="29"/>
      <c r="L2649" s="28"/>
      <c r="M2649" s="31"/>
      <c r="N2649" s="29"/>
      <c r="O2649" s="32">
        <f>IF($B2649="",0,IF($U2649="IN",N($M2649),0))</f>
        <v>0</v>
      </c>
      <c r="P2649" s="32">
        <f>IF($B2649="",0,IF(OR($U2649="OUT",$U2649="TRF"),N($M2649),0))</f>
        <v>0</v>
      </c>
      <c r="Q2649" s="32">
        <f>IF($B2649="",0,IF(OR($U2649="OUT",$U2649="TRF"),N($M2649),0))</f>
        <v>0</v>
      </c>
      <c r="R2649" s="32">
        <f>IF($B2649="",0,IF($U2649="IN",N($M2649),0))</f>
        <v>0</v>
      </c>
      <c r="S2649" s="33">
        <f>IF($B2649="","",IF($M2649="","⚠ مبلغ",IF($E2649="","⚠ بانک عامل",IF(AND($U2649="TRF",$F2649=""),"⚠ بانک مقصد",IF(AND($V2649&lt;&gt;"NONE",$V2649&lt;&gt;"",$Z2649=""),"⚠ طرف حساب","✓")))))</f>
        <v>0</v>
      </c>
      <c r="T2649" s="29"/>
      <c r="U2649" s="27">
        <f>IFERROR(VLOOKUP($D2649,BankOpTbl,2,0),"")</f>
        <v>0</v>
      </c>
      <c r="V2649" s="27">
        <f>IFERROR(VLOOKUP($D2649,BankOpTbl,3,0),"")</f>
        <v>0</v>
      </c>
      <c r="W2649" s="27">
        <f>IFERROR(VLOOKUP($D2649,BankOpTbl,4,0),"")</f>
        <v>0</v>
      </c>
      <c r="X2649" s="27">
        <f>IF($E2649="","",IFERROR(VLOOKUP($E2649,BankTbl,4,0),""))</f>
        <v>0</v>
      </c>
      <c r="Y2649" s="27">
        <f>IF($F2649="","",IFERROR(VLOOKUP($F2649,BankTbl,4,0),""))</f>
        <v>0</v>
      </c>
      <c r="Z2649" s="27">
        <f>IF($B2649="","",IF($V2649="PICK",LEFT($N2649,5),IF($V2649="FIXED",$W2649,IF($V2649="CODE",$H2649,""))))</f>
        <v>0</v>
      </c>
    </row>
    <row r="2650" spans="1:26" ht="21" customHeight="1">
      <c r="A2650" s="27">
        <f>IF($B2650="","",COUNTA($B$13:$B2650))</f>
        <v>0</v>
      </c>
      <c r="B2650" s="28"/>
      <c r="C2650" s="28"/>
      <c r="D2650" s="29"/>
      <c r="E2650" s="29"/>
      <c r="F2650" s="29"/>
      <c r="G2650" s="28"/>
      <c r="H2650" s="28"/>
      <c r="I2650" s="30">
        <f>IF($H2650="","",IFERROR(VLOOKUP($H2650,AcctTbl,2,0),"کد ناشناخته"))</f>
        <v>0</v>
      </c>
      <c r="J2650" s="27">
        <f>IF($H2650="","",IFERROR(VLOOKUP($H2650,AcctTbl,3,0),""))</f>
        <v>0</v>
      </c>
      <c r="K2650" s="29"/>
      <c r="L2650" s="28"/>
      <c r="M2650" s="31"/>
      <c r="N2650" s="29"/>
      <c r="O2650" s="32">
        <f>IF($B2650="",0,IF($U2650="IN",N($M2650),0))</f>
        <v>0</v>
      </c>
      <c r="P2650" s="32">
        <f>IF($B2650="",0,IF(OR($U2650="OUT",$U2650="TRF"),N($M2650),0))</f>
        <v>0</v>
      </c>
      <c r="Q2650" s="32">
        <f>IF($B2650="",0,IF(OR($U2650="OUT",$U2650="TRF"),N($M2650),0))</f>
        <v>0</v>
      </c>
      <c r="R2650" s="32">
        <f>IF($B2650="",0,IF($U2650="IN",N($M2650),0))</f>
        <v>0</v>
      </c>
      <c r="S2650" s="33">
        <f>IF($B2650="","",IF($M2650="","⚠ مبلغ",IF($E2650="","⚠ بانک عامل",IF(AND($U2650="TRF",$F2650=""),"⚠ بانک مقصد",IF(AND($V2650&lt;&gt;"NONE",$V2650&lt;&gt;"",$Z2650=""),"⚠ طرف حساب","✓")))))</f>
        <v>0</v>
      </c>
      <c r="T2650" s="29"/>
      <c r="U2650" s="27">
        <f>IFERROR(VLOOKUP($D2650,BankOpTbl,2,0),"")</f>
        <v>0</v>
      </c>
      <c r="V2650" s="27">
        <f>IFERROR(VLOOKUP($D2650,BankOpTbl,3,0),"")</f>
        <v>0</v>
      </c>
      <c r="W2650" s="27">
        <f>IFERROR(VLOOKUP($D2650,BankOpTbl,4,0),"")</f>
        <v>0</v>
      </c>
      <c r="X2650" s="27">
        <f>IF($E2650="","",IFERROR(VLOOKUP($E2650,BankTbl,4,0),""))</f>
        <v>0</v>
      </c>
      <c r="Y2650" s="27">
        <f>IF($F2650="","",IFERROR(VLOOKUP($F2650,BankTbl,4,0),""))</f>
        <v>0</v>
      </c>
      <c r="Z2650" s="27">
        <f>IF($B2650="","",IF($V2650="PICK",LEFT($N2650,5),IF($V2650="FIXED",$W2650,IF($V2650="CODE",$H2650,""))))</f>
        <v>0</v>
      </c>
    </row>
    <row r="2651" spans="1:26" ht="21" customHeight="1">
      <c r="A2651" s="27">
        <f>IF($B2651="","",COUNTA($B$13:$B2651))</f>
        <v>0</v>
      </c>
      <c r="B2651" s="28"/>
      <c r="C2651" s="28"/>
      <c r="D2651" s="29"/>
      <c r="E2651" s="29"/>
      <c r="F2651" s="29"/>
      <c r="G2651" s="28"/>
      <c r="H2651" s="28"/>
      <c r="I2651" s="30">
        <f>IF($H2651="","",IFERROR(VLOOKUP($H2651,AcctTbl,2,0),"کد ناشناخته"))</f>
        <v>0</v>
      </c>
      <c r="J2651" s="27">
        <f>IF($H2651="","",IFERROR(VLOOKUP($H2651,AcctTbl,3,0),""))</f>
        <v>0</v>
      </c>
      <c r="K2651" s="29"/>
      <c r="L2651" s="28"/>
      <c r="M2651" s="31"/>
      <c r="N2651" s="29"/>
      <c r="O2651" s="32">
        <f>IF($B2651="",0,IF($U2651="IN",N($M2651),0))</f>
        <v>0</v>
      </c>
      <c r="P2651" s="32">
        <f>IF($B2651="",0,IF(OR($U2651="OUT",$U2651="TRF"),N($M2651),0))</f>
        <v>0</v>
      </c>
      <c r="Q2651" s="32">
        <f>IF($B2651="",0,IF(OR($U2651="OUT",$U2651="TRF"),N($M2651),0))</f>
        <v>0</v>
      </c>
      <c r="R2651" s="32">
        <f>IF($B2651="",0,IF($U2651="IN",N($M2651),0))</f>
        <v>0</v>
      </c>
      <c r="S2651" s="33">
        <f>IF($B2651="","",IF($M2651="","⚠ مبلغ",IF($E2651="","⚠ بانک عامل",IF(AND($U2651="TRF",$F2651=""),"⚠ بانک مقصد",IF(AND($V2651&lt;&gt;"NONE",$V2651&lt;&gt;"",$Z2651=""),"⚠ طرف حساب","✓")))))</f>
        <v>0</v>
      </c>
      <c r="T2651" s="29"/>
      <c r="U2651" s="27">
        <f>IFERROR(VLOOKUP($D2651,BankOpTbl,2,0),"")</f>
        <v>0</v>
      </c>
      <c r="V2651" s="27">
        <f>IFERROR(VLOOKUP($D2651,BankOpTbl,3,0),"")</f>
        <v>0</v>
      </c>
      <c r="W2651" s="27">
        <f>IFERROR(VLOOKUP($D2651,BankOpTbl,4,0),"")</f>
        <v>0</v>
      </c>
      <c r="X2651" s="27">
        <f>IF($E2651="","",IFERROR(VLOOKUP($E2651,BankTbl,4,0),""))</f>
        <v>0</v>
      </c>
      <c r="Y2651" s="27">
        <f>IF($F2651="","",IFERROR(VLOOKUP($F2651,BankTbl,4,0),""))</f>
        <v>0</v>
      </c>
      <c r="Z2651" s="27">
        <f>IF($B2651="","",IF($V2651="PICK",LEFT($N2651,5),IF($V2651="FIXED",$W2651,IF($V2651="CODE",$H2651,""))))</f>
        <v>0</v>
      </c>
    </row>
    <row r="2652" spans="1:26" ht="21" customHeight="1">
      <c r="A2652" s="27">
        <f>IF($B2652="","",COUNTA($B$13:$B2652))</f>
        <v>0</v>
      </c>
      <c r="B2652" s="28"/>
      <c r="C2652" s="28"/>
      <c r="D2652" s="29"/>
      <c r="E2652" s="29"/>
      <c r="F2652" s="29"/>
      <c r="G2652" s="28"/>
      <c r="H2652" s="28"/>
      <c r="I2652" s="30">
        <f>IF($H2652="","",IFERROR(VLOOKUP($H2652,AcctTbl,2,0),"کد ناشناخته"))</f>
        <v>0</v>
      </c>
      <c r="J2652" s="27">
        <f>IF($H2652="","",IFERROR(VLOOKUP($H2652,AcctTbl,3,0),""))</f>
        <v>0</v>
      </c>
      <c r="K2652" s="29"/>
      <c r="L2652" s="28"/>
      <c r="M2652" s="31"/>
      <c r="N2652" s="29"/>
      <c r="O2652" s="32">
        <f>IF($B2652="",0,IF($U2652="IN",N($M2652),0))</f>
        <v>0</v>
      </c>
      <c r="P2652" s="32">
        <f>IF($B2652="",0,IF(OR($U2652="OUT",$U2652="TRF"),N($M2652),0))</f>
        <v>0</v>
      </c>
      <c r="Q2652" s="32">
        <f>IF($B2652="",0,IF(OR($U2652="OUT",$U2652="TRF"),N($M2652),0))</f>
        <v>0</v>
      </c>
      <c r="R2652" s="32">
        <f>IF($B2652="",0,IF($U2652="IN",N($M2652),0))</f>
        <v>0</v>
      </c>
      <c r="S2652" s="33">
        <f>IF($B2652="","",IF($M2652="","⚠ مبلغ",IF($E2652="","⚠ بانک عامل",IF(AND($U2652="TRF",$F2652=""),"⚠ بانک مقصد",IF(AND($V2652&lt;&gt;"NONE",$V2652&lt;&gt;"",$Z2652=""),"⚠ طرف حساب","✓")))))</f>
        <v>0</v>
      </c>
      <c r="T2652" s="29"/>
      <c r="U2652" s="27">
        <f>IFERROR(VLOOKUP($D2652,BankOpTbl,2,0),"")</f>
        <v>0</v>
      </c>
      <c r="V2652" s="27">
        <f>IFERROR(VLOOKUP($D2652,BankOpTbl,3,0),"")</f>
        <v>0</v>
      </c>
      <c r="W2652" s="27">
        <f>IFERROR(VLOOKUP($D2652,BankOpTbl,4,0),"")</f>
        <v>0</v>
      </c>
      <c r="X2652" s="27">
        <f>IF($E2652="","",IFERROR(VLOOKUP($E2652,BankTbl,4,0),""))</f>
        <v>0</v>
      </c>
      <c r="Y2652" s="27">
        <f>IF($F2652="","",IFERROR(VLOOKUP($F2652,BankTbl,4,0),""))</f>
        <v>0</v>
      </c>
      <c r="Z2652" s="27">
        <f>IF($B2652="","",IF($V2652="PICK",LEFT($N2652,5),IF($V2652="FIXED",$W2652,IF($V2652="CODE",$H2652,""))))</f>
        <v>0</v>
      </c>
    </row>
    <row r="2653" spans="1:26" ht="21" customHeight="1">
      <c r="A2653" s="27">
        <f>IF($B2653="","",COUNTA($B$13:$B2653))</f>
        <v>0</v>
      </c>
      <c r="B2653" s="28"/>
      <c r="C2653" s="28"/>
      <c r="D2653" s="29"/>
      <c r="E2653" s="29"/>
      <c r="F2653" s="29"/>
      <c r="G2653" s="28"/>
      <c r="H2653" s="28"/>
      <c r="I2653" s="30">
        <f>IF($H2653="","",IFERROR(VLOOKUP($H2653,AcctTbl,2,0),"کد ناشناخته"))</f>
        <v>0</v>
      </c>
      <c r="J2653" s="27">
        <f>IF($H2653="","",IFERROR(VLOOKUP($H2653,AcctTbl,3,0),""))</f>
        <v>0</v>
      </c>
      <c r="K2653" s="29"/>
      <c r="L2653" s="28"/>
      <c r="M2653" s="31"/>
      <c r="N2653" s="29"/>
      <c r="O2653" s="32">
        <f>IF($B2653="",0,IF($U2653="IN",N($M2653),0))</f>
        <v>0</v>
      </c>
      <c r="P2653" s="32">
        <f>IF($B2653="",0,IF(OR($U2653="OUT",$U2653="TRF"),N($M2653),0))</f>
        <v>0</v>
      </c>
      <c r="Q2653" s="32">
        <f>IF($B2653="",0,IF(OR($U2653="OUT",$U2653="TRF"),N($M2653),0))</f>
        <v>0</v>
      </c>
      <c r="R2653" s="32">
        <f>IF($B2653="",0,IF($U2653="IN",N($M2653),0))</f>
        <v>0</v>
      </c>
      <c r="S2653" s="33">
        <f>IF($B2653="","",IF($M2653="","⚠ مبلغ",IF($E2653="","⚠ بانک عامل",IF(AND($U2653="TRF",$F2653=""),"⚠ بانک مقصد",IF(AND($V2653&lt;&gt;"NONE",$V2653&lt;&gt;"",$Z2653=""),"⚠ طرف حساب","✓")))))</f>
        <v>0</v>
      </c>
      <c r="T2653" s="29"/>
      <c r="U2653" s="27">
        <f>IFERROR(VLOOKUP($D2653,BankOpTbl,2,0),"")</f>
        <v>0</v>
      </c>
      <c r="V2653" s="27">
        <f>IFERROR(VLOOKUP($D2653,BankOpTbl,3,0),"")</f>
        <v>0</v>
      </c>
      <c r="W2653" s="27">
        <f>IFERROR(VLOOKUP($D2653,BankOpTbl,4,0),"")</f>
        <v>0</v>
      </c>
      <c r="X2653" s="27">
        <f>IF($E2653="","",IFERROR(VLOOKUP($E2653,BankTbl,4,0),""))</f>
        <v>0</v>
      </c>
      <c r="Y2653" s="27">
        <f>IF($F2653="","",IFERROR(VLOOKUP($F2653,BankTbl,4,0),""))</f>
        <v>0</v>
      </c>
      <c r="Z2653" s="27">
        <f>IF($B2653="","",IF($V2653="PICK",LEFT($N2653,5),IF($V2653="FIXED",$W2653,IF($V2653="CODE",$H2653,""))))</f>
        <v>0</v>
      </c>
    </row>
    <row r="2654" spans="1:26" ht="21" customHeight="1">
      <c r="A2654" s="27">
        <f>IF($B2654="","",COUNTA($B$13:$B2654))</f>
        <v>0</v>
      </c>
      <c r="B2654" s="28"/>
      <c r="C2654" s="28"/>
      <c r="D2654" s="29"/>
      <c r="E2654" s="29"/>
      <c r="F2654" s="29"/>
      <c r="G2654" s="28"/>
      <c r="H2654" s="28"/>
      <c r="I2654" s="30">
        <f>IF($H2654="","",IFERROR(VLOOKUP($H2654,AcctTbl,2,0),"کد ناشناخته"))</f>
        <v>0</v>
      </c>
      <c r="J2654" s="27">
        <f>IF($H2654="","",IFERROR(VLOOKUP($H2654,AcctTbl,3,0),""))</f>
        <v>0</v>
      </c>
      <c r="K2654" s="29"/>
      <c r="L2654" s="28"/>
      <c r="M2654" s="31"/>
      <c r="N2654" s="29"/>
      <c r="O2654" s="32">
        <f>IF($B2654="",0,IF($U2654="IN",N($M2654),0))</f>
        <v>0</v>
      </c>
      <c r="P2654" s="32">
        <f>IF($B2654="",0,IF(OR($U2654="OUT",$U2654="TRF"),N($M2654),0))</f>
        <v>0</v>
      </c>
      <c r="Q2654" s="32">
        <f>IF($B2654="",0,IF(OR($U2654="OUT",$U2654="TRF"),N($M2654),0))</f>
        <v>0</v>
      </c>
      <c r="R2654" s="32">
        <f>IF($B2654="",0,IF($U2654="IN",N($M2654),0))</f>
        <v>0</v>
      </c>
      <c r="S2654" s="33">
        <f>IF($B2654="","",IF($M2654="","⚠ مبلغ",IF($E2654="","⚠ بانک عامل",IF(AND($U2654="TRF",$F2654=""),"⚠ بانک مقصد",IF(AND($V2654&lt;&gt;"NONE",$V2654&lt;&gt;"",$Z2654=""),"⚠ طرف حساب","✓")))))</f>
        <v>0</v>
      </c>
      <c r="T2654" s="29"/>
      <c r="U2654" s="27">
        <f>IFERROR(VLOOKUP($D2654,BankOpTbl,2,0),"")</f>
        <v>0</v>
      </c>
      <c r="V2654" s="27">
        <f>IFERROR(VLOOKUP($D2654,BankOpTbl,3,0),"")</f>
        <v>0</v>
      </c>
      <c r="W2654" s="27">
        <f>IFERROR(VLOOKUP($D2654,BankOpTbl,4,0),"")</f>
        <v>0</v>
      </c>
      <c r="X2654" s="27">
        <f>IF($E2654="","",IFERROR(VLOOKUP($E2654,BankTbl,4,0),""))</f>
        <v>0</v>
      </c>
      <c r="Y2654" s="27">
        <f>IF($F2654="","",IFERROR(VLOOKUP($F2654,BankTbl,4,0),""))</f>
        <v>0</v>
      </c>
      <c r="Z2654" s="27">
        <f>IF($B2654="","",IF($V2654="PICK",LEFT($N2654,5),IF($V2654="FIXED",$W2654,IF($V2654="CODE",$H2654,""))))</f>
        <v>0</v>
      </c>
    </row>
    <row r="2655" spans="1:26" ht="21" customHeight="1">
      <c r="A2655" s="27">
        <f>IF($B2655="","",COUNTA($B$13:$B2655))</f>
        <v>0</v>
      </c>
      <c r="B2655" s="28"/>
      <c r="C2655" s="28"/>
      <c r="D2655" s="29"/>
      <c r="E2655" s="29"/>
      <c r="F2655" s="29"/>
      <c r="G2655" s="28"/>
      <c r="H2655" s="28"/>
      <c r="I2655" s="30">
        <f>IF($H2655="","",IFERROR(VLOOKUP($H2655,AcctTbl,2,0),"کد ناشناخته"))</f>
        <v>0</v>
      </c>
      <c r="J2655" s="27">
        <f>IF($H2655="","",IFERROR(VLOOKUP($H2655,AcctTbl,3,0),""))</f>
        <v>0</v>
      </c>
      <c r="K2655" s="29"/>
      <c r="L2655" s="28"/>
      <c r="M2655" s="31"/>
      <c r="N2655" s="29"/>
      <c r="O2655" s="32">
        <f>IF($B2655="",0,IF($U2655="IN",N($M2655),0))</f>
        <v>0</v>
      </c>
      <c r="P2655" s="32">
        <f>IF($B2655="",0,IF(OR($U2655="OUT",$U2655="TRF"),N($M2655),0))</f>
        <v>0</v>
      </c>
      <c r="Q2655" s="32">
        <f>IF($B2655="",0,IF(OR($U2655="OUT",$U2655="TRF"),N($M2655),0))</f>
        <v>0</v>
      </c>
      <c r="R2655" s="32">
        <f>IF($B2655="",0,IF($U2655="IN",N($M2655),0))</f>
        <v>0</v>
      </c>
      <c r="S2655" s="33">
        <f>IF($B2655="","",IF($M2655="","⚠ مبلغ",IF($E2655="","⚠ بانک عامل",IF(AND($U2655="TRF",$F2655=""),"⚠ بانک مقصد",IF(AND($V2655&lt;&gt;"NONE",$V2655&lt;&gt;"",$Z2655=""),"⚠ طرف حساب","✓")))))</f>
        <v>0</v>
      </c>
      <c r="T2655" s="29"/>
      <c r="U2655" s="27">
        <f>IFERROR(VLOOKUP($D2655,BankOpTbl,2,0),"")</f>
        <v>0</v>
      </c>
      <c r="V2655" s="27">
        <f>IFERROR(VLOOKUP($D2655,BankOpTbl,3,0),"")</f>
        <v>0</v>
      </c>
      <c r="W2655" s="27">
        <f>IFERROR(VLOOKUP($D2655,BankOpTbl,4,0),"")</f>
        <v>0</v>
      </c>
      <c r="X2655" s="27">
        <f>IF($E2655="","",IFERROR(VLOOKUP($E2655,BankTbl,4,0),""))</f>
        <v>0</v>
      </c>
      <c r="Y2655" s="27">
        <f>IF($F2655="","",IFERROR(VLOOKUP($F2655,BankTbl,4,0),""))</f>
        <v>0</v>
      </c>
      <c r="Z2655" s="27">
        <f>IF($B2655="","",IF($V2655="PICK",LEFT($N2655,5),IF($V2655="FIXED",$W2655,IF($V2655="CODE",$H2655,""))))</f>
        <v>0</v>
      </c>
    </row>
    <row r="2656" spans="1:26" ht="21" customHeight="1">
      <c r="A2656" s="27">
        <f>IF($B2656="","",COUNTA($B$13:$B2656))</f>
        <v>0</v>
      </c>
      <c r="B2656" s="28"/>
      <c r="C2656" s="28"/>
      <c r="D2656" s="29"/>
      <c r="E2656" s="29"/>
      <c r="F2656" s="29"/>
      <c r="G2656" s="28"/>
      <c r="H2656" s="28"/>
      <c r="I2656" s="30">
        <f>IF($H2656="","",IFERROR(VLOOKUP($H2656,AcctTbl,2,0),"کد ناشناخته"))</f>
        <v>0</v>
      </c>
      <c r="J2656" s="27">
        <f>IF($H2656="","",IFERROR(VLOOKUP($H2656,AcctTbl,3,0),""))</f>
        <v>0</v>
      </c>
      <c r="K2656" s="29"/>
      <c r="L2656" s="28"/>
      <c r="M2656" s="31"/>
      <c r="N2656" s="29"/>
      <c r="O2656" s="32">
        <f>IF($B2656="",0,IF($U2656="IN",N($M2656),0))</f>
        <v>0</v>
      </c>
      <c r="P2656" s="32">
        <f>IF($B2656="",0,IF(OR($U2656="OUT",$U2656="TRF"),N($M2656),0))</f>
        <v>0</v>
      </c>
      <c r="Q2656" s="32">
        <f>IF($B2656="",0,IF(OR($U2656="OUT",$U2656="TRF"),N($M2656),0))</f>
        <v>0</v>
      </c>
      <c r="R2656" s="32">
        <f>IF($B2656="",0,IF($U2656="IN",N($M2656),0))</f>
        <v>0</v>
      </c>
      <c r="S2656" s="33">
        <f>IF($B2656="","",IF($M2656="","⚠ مبلغ",IF($E2656="","⚠ بانک عامل",IF(AND($U2656="TRF",$F2656=""),"⚠ بانک مقصد",IF(AND($V2656&lt;&gt;"NONE",$V2656&lt;&gt;"",$Z2656=""),"⚠ طرف حساب","✓")))))</f>
        <v>0</v>
      </c>
      <c r="T2656" s="29"/>
      <c r="U2656" s="27">
        <f>IFERROR(VLOOKUP($D2656,BankOpTbl,2,0),"")</f>
        <v>0</v>
      </c>
      <c r="V2656" s="27">
        <f>IFERROR(VLOOKUP($D2656,BankOpTbl,3,0),"")</f>
        <v>0</v>
      </c>
      <c r="W2656" s="27">
        <f>IFERROR(VLOOKUP($D2656,BankOpTbl,4,0),"")</f>
        <v>0</v>
      </c>
      <c r="X2656" s="27">
        <f>IF($E2656="","",IFERROR(VLOOKUP($E2656,BankTbl,4,0),""))</f>
        <v>0</v>
      </c>
      <c r="Y2656" s="27">
        <f>IF($F2656="","",IFERROR(VLOOKUP($F2656,BankTbl,4,0),""))</f>
        <v>0</v>
      </c>
      <c r="Z2656" s="27">
        <f>IF($B2656="","",IF($V2656="PICK",LEFT($N2656,5),IF($V2656="FIXED",$W2656,IF($V2656="CODE",$H2656,""))))</f>
        <v>0</v>
      </c>
    </row>
    <row r="2657" spans="1:26" ht="21" customHeight="1">
      <c r="A2657" s="27">
        <f>IF($B2657="","",COUNTA($B$13:$B2657))</f>
        <v>0</v>
      </c>
      <c r="B2657" s="28"/>
      <c r="C2657" s="28"/>
      <c r="D2657" s="29"/>
      <c r="E2657" s="29"/>
      <c r="F2657" s="29"/>
      <c r="G2657" s="28"/>
      <c r="H2657" s="28"/>
      <c r="I2657" s="30">
        <f>IF($H2657="","",IFERROR(VLOOKUP($H2657,AcctTbl,2,0),"کد ناشناخته"))</f>
        <v>0</v>
      </c>
      <c r="J2657" s="27">
        <f>IF($H2657="","",IFERROR(VLOOKUP($H2657,AcctTbl,3,0),""))</f>
        <v>0</v>
      </c>
      <c r="K2657" s="29"/>
      <c r="L2657" s="28"/>
      <c r="M2657" s="31"/>
      <c r="N2657" s="29"/>
      <c r="O2657" s="32">
        <f>IF($B2657="",0,IF($U2657="IN",N($M2657),0))</f>
        <v>0</v>
      </c>
      <c r="P2657" s="32">
        <f>IF($B2657="",0,IF(OR($U2657="OUT",$U2657="TRF"),N($M2657),0))</f>
        <v>0</v>
      </c>
      <c r="Q2657" s="32">
        <f>IF($B2657="",0,IF(OR($U2657="OUT",$U2657="TRF"),N($M2657),0))</f>
        <v>0</v>
      </c>
      <c r="R2657" s="32">
        <f>IF($B2657="",0,IF($U2657="IN",N($M2657),0))</f>
        <v>0</v>
      </c>
      <c r="S2657" s="33">
        <f>IF($B2657="","",IF($M2657="","⚠ مبلغ",IF($E2657="","⚠ بانک عامل",IF(AND($U2657="TRF",$F2657=""),"⚠ بانک مقصد",IF(AND($V2657&lt;&gt;"NONE",$V2657&lt;&gt;"",$Z2657=""),"⚠ طرف حساب","✓")))))</f>
        <v>0</v>
      </c>
      <c r="T2657" s="29"/>
      <c r="U2657" s="27">
        <f>IFERROR(VLOOKUP($D2657,BankOpTbl,2,0),"")</f>
        <v>0</v>
      </c>
      <c r="V2657" s="27">
        <f>IFERROR(VLOOKUP($D2657,BankOpTbl,3,0),"")</f>
        <v>0</v>
      </c>
      <c r="W2657" s="27">
        <f>IFERROR(VLOOKUP($D2657,BankOpTbl,4,0),"")</f>
        <v>0</v>
      </c>
      <c r="X2657" s="27">
        <f>IF($E2657="","",IFERROR(VLOOKUP($E2657,BankTbl,4,0),""))</f>
        <v>0</v>
      </c>
      <c r="Y2657" s="27">
        <f>IF($F2657="","",IFERROR(VLOOKUP($F2657,BankTbl,4,0),""))</f>
        <v>0</v>
      </c>
      <c r="Z2657" s="27">
        <f>IF($B2657="","",IF($V2657="PICK",LEFT($N2657,5),IF($V2657="FIXED",$W2657,IF($V2657="CODE",$H2657,""))))</f>
        <v>0</v>
      </c>
    </row>
    <row r="2658" spans="1:26" ht="21" customHeight="1">
      <c r="A2658" s="27">
        <f>IF($B2658="","",COUNTA($B$13:$B2658))</f>
        <v>0</v>
      </c>
      <c r="B2658" s="28"/>
      <c r="C2658" s="28"/>
      <c r="D2658" s="29"/>
      <c r="E2658" s="29"/>
      <c r="F2658" s="29"/>
      <c r="G2658" s="28"/>
      <c r="H2658" s="28"/>
      <c r="I2658" s="30">
        <f>IF($H2658="","",IFERROR(VLOOKUP($H2658,AcctTbl,2,0),"کد ناشناخته"))</f>
        <v>0</v>
      </c>
      <c r="J2658" s="27">
        <f>IF($H2658="","",IFERROR(VLOOKUP($H2658,AcctTbl,3,0),""))</f>
        <v>0</v>
      </c>
      <c r="K2658" s="29"/>
      <c r="L2658" s="28"/>
      <c r="M2658" s="31"/>
      <c r="N2658" s="29"/>
      <c r="O2658" s="32">
        <f>IF($B2658="",0,IF($U2658="IN",N($M2658),0))</f>
        <v>0</v>
      </c>
      <c r="P2658" s="32">
        <f>IF($B2658="",0,IF(OR($U2658="OUT",$U2658="TRF"),N($M2658),0))</f>
        <v>0</v>
      </c>
      <c r="Q2658" s="32">
        <f>IF($B2658="",0,IF(OR($U2658="OUT",$U2658="TRF"),N($M2658),0))</f>
        <v>0</v>
      </c>
      <c r="R2658" s="32">
        <f>IF($B2658="",0,IF($U2658="IN",N($M2658),0))</f>
        <v>0</v>
      </c>
      <c r="S2658" s="33">
        <f>IF($B2658="","",IF($M2658="","⚠ مبلغ",IF($E2658="","⚠ بانک عامل",IF(AND($U2658="TRF",$F2658=""),"⚠ بانک مقصد",IF(AND($V2658&lt;&gt;"NONE",$V2658&lt;&gt;"",$Z2658=""),"⚠ طرف حساب","✓")))))</f>
        <v>0</v>
      </c>
      <c r="T2658" s="29"/>
      <c r="U2658" s="27">
        <f>IFERROR(VLOOKUP($D2658,BankOpTbl,2,0),"")</f>
        <v>0</v>
      </c>
      <c r="V2658" s="27">
        <f>IFERROR(VLOOKUP($D2658,BankOpTbl,3,0),"")</f>
        <v>0</v>
      </c>
      <c r="W2658" s="27">
        <f>IFERROR(VLOOKUP($D2658,BankOpTbl,4,0),"")</f>
        <v>0</v>
      </c>
      <c r="X2658" s="27">
        <f>IF($E2658="","",IFERROR(VLOOKUP($E2658,BankTbl,4,0),""))</f>
        <v>0</v>
      </c>
      <c r="Y2658" s="27">
        <f>IF($F2658="","",IFERROR(VLOOKUP($F2658,BankTbl,4,0),""))</f>
        <v>0</v>
      </c>
      <c r="Z2658" s="27">
        <f>IF($B2658="","",IF($V2658="PICK",LEFT($N2658,5),IF($V2658="FIXED",$W2658,IF($V2658="CODE",$H2658,""))))</f>
        <v>0</v>
      </c>
    </row>
    <row r="2659" spans="1:26" ht="21" customHeight="1">
      <c r="A2659" s="27">
        <f>IF($B2659="","",COUNTA($B$13:$B2659))</f>
        <v>0</v>
      </c>
      <c r="B2659" s="28"/>
      <c r="C2659" s="28"/>
      <c r="D2659" s="29"/>
      <c r="E2659" s="29"/>
      <c r="F2659" s="29"/>
      <c r="G2659" s="28"/>
      <c r="H2659" s="28"/>
      <c r="I2659" s="30">
        <f>IF($H2659="","",IFERROR(VLOOKUP($H2659,AcctTbl,2,0),"کد ناشناخته"))</f>
        <v>0</v>
      </c>
      <c r="J2659" s="27">
        <f>IF($H2659="","",IFERROR(VLOOKUP($H2659,AcctTbl,3,0),""))</f>
        <v>0</v>
      </c>
      <c r="K2659" s="29"/>
      <c r="L2659" s="28"/>
      <c r="M2659" s="31"/>
      <c r="N2659" s="29"/>
      <c r="O2659" s="32">
        <f>IF($B2659="",0,IF($U2659="IN",N($M2659),0))</f>
        <v>0</v>
      </c>
      <c r="P2659" s="32">
        <f>IF($B2659="",0,IF(OR($U2659="OUT",$U2659="TRF"),N($M2659),0))</f>
        <v>0</v>
      </c>
      <c r="Q2659" s="32">
        <f>IF($B2659="",0,IF(OR($U2659="OUT",$U2659="TRF"),N($M2659),0))</f>
        <v>0</v>
      </c>
      <c r="R2659" s="32">
        <f>IF($B2659="",0,IF($U2659="IN",N($M2659),0))</f>
        <v>0</v>
      </c>
      <c r="S2659" s="33">
        <f>IF($B2659="","",IF($M2659="","⚠ مبلغ",IF($E2659="","⚠ بانک عامل",IF(AND($U2659="TRF",$F2659=""),"⚠ بانک مقصد",IF(AND($V2659&lt;&gt;"NONE",$V2659&lt;&gt;"",$Z2659=""),"⚠ طرف حساب","✓")))))</f>
        <v>0</v>
      </c>
      <c r="T2659" s="29"/>
      <c r="U2659" s="27">
        <f>IFERROR(VLOOKUP($D2659,BankOpTbl,2,0),"")</f>
        <v>0</v>
      </c>
      <c r="V2659" s="27">
        <f>IFERROR(VLOOKUP($D2659,BankOpTbl,3,0),"")</f>
        <v>0</v>
      </c>
      <c r="W2659" s="27">
        <f>IFERROR(VLOOKUP($D2659,BankOpTbl,4,0),"")</f>
        <v>0</v>
      </c>
      <c r="X2659" s="27">
        <f>IF($E2659="","",IFERROR(VLOOKUP($E2659,BankTbl,4,0),""))</f>
        <v>0</v>
      </c>
      <c r="Y2659" s="27">
        <f>IF($F2659="","",IFERROR(VLOOKUP($F2659,BankTbl,4,0),""))</f>
        <v>0</v>
      </c>
      <c r="Z2659" s="27">
        <f>IF($B2659="","",IF($V2659="PICK",LEFT($N2659,5),IF($V2659="FIXED",$W2659,IF($V2659="CODE",$H2659,""))))</f>
        <v>0</v>
      </c>
    </row>
    <row r="2660" spans="1:26" ht="21" customHeight="1">
      <c r="A2660" s="27">
        <f>IF($B2660="","",COUNTA($B$13:$B2660))</f>
        <v>0</v>
      </c>
      <c r="B2660" s="28"/>
      <c r="C2660" s="28"/>
      <c r="D2660" s="29"/>
      <c r="E2660" s="29"/>
      <c r="F2660" s="29"/>
      <c r="G2660" s="28"/>
      <c r="H2660" s="28"/>
      <c r="I2660" s="30">
        <f>IF($H2660="","",IFERROR(VLOOKUP($H2660,AcctTbl,2,0),"کد ناشناخته"))</f>
        <v>0</v>
      </c>
      <c r="J2660" s="27">
        <f>IF($H2660="","",IFERROR(VLOOKUP($H2660,AcctTbl,3,0),""))</f>
        <v>0</v>
      </c>
      <c r="K2660" s="29"/>
      <c r="L2660" s="28"/>
      <c r="M2660" s="31"/>
      <c r="N2660" s="29"/>
      <c r="O2660" s="32">
        <f>IF($B2660="",0,IF($U2660="IN",N($M2660),0))</f>
        <v>0</v>
      </c>
      <c r="P2660" s="32">
        <f>IF($B2660="",0,IF(OR($U2660="OUT",$U2660="TRF"),N($M2660),0))</f>
        <v>0</v>
      </c>
      <c r="Q2660" s="32">
        <f>IF($B2660="",0,IF(OR($U2660="OUT",$U2660="TRF"),N($M2660),0))</f>
        <v>0</v>
      </c>
      <c r="R2660" s="32">
        <f>IF($B2660="",0,IF($U2660="IN",N($M2660),0))</f>
        <v>0</v>
      </c>
      <c r="S2660" s="33">
        <f>IF($B2660="","",IF($M2660="","⚠ مبلغ",IF($E2660="","⚠ بانک عامل",IF(AND($U2660="TRF",$F2660=""),"⚠ بانک مقصد",IF(AND($V2660&lt;&gt;"NONE",$V2660&lt;&gt;"",$Z2660=""),"⚠ طرف حساب","✓")))))</f>
        <v>0</v>
      </c>
      <c r="T2660" s="29"/>
      <c r="U2660" s="27">
        <f>IFERROR(VLOOKUP($D2660,BankOpTbl,2,0),"")</f>
        <v>0</v>
      </c>
      <c r="V2660" s="27">
        <f>IFERROR(VLOOKUP($D2660,BankOpTbl,3,0),"")</f>
        <v>0</v>
      </c>
      <c r="W2660" s="27">
        <f>IFERROR(VLOOKUP($D2660,BankOpTbl,4,0),"")</f>
        <v>0</v>
      </c>
      <c r="X2660" s="27">
        <f>IF($E2660="","",IFERROR(VLOOKUP($E2660,BankTbl,4,0),""))</f>
        <v>0</v>
      </c>
      <c r="Y2660" s="27">
        <f>IF($F2660="","",IFERROR(VLOOKUP($F2660,BankTbl,4,0),""))</f>
        <v>0</v>
      </c>
      <c r="Z2660" s="27">
        <f>IF($B2660="","",IF($V2660="PICK",LEFT($N2660,5),IF($V2660="FIXED",$W2660,IF($V2660="CODE",$H2660,""))))</f>
        <v>0</v>
      </c>
    </row>
    <row r="2661" spans="1:26" ht="21" customHeight="1">
      <c r="A2661" s="27">
        <f>IF($B2661="","",COUNTA($B$13:$B2661))</f>
        <v>0</v>
      </c>
      <c r="B2661" s="28"/>
      <c r="C2661" s="28"/>
      <c r="D2661" s="29"/>
      <c r="E2661" s="29"/>
      <c r="F2661" s="29"/>
      <c r="G2661" s="28"/>
      <c r="H2661" s="28"/>
      <c r="I2661" s="30">
        <f>IF($H2661="","",IFERROR(VLOOKUP($H2661,AcctTbl,2,0),"کد ناشناخته"))</f>
        <v>0</v>
      </c>
      <c r="J2661" s="27">
        <f>IF($H2661="","",IFERROR(VLOOKUP($H2661,AcctTbl,3,0),""))</f>
        <v>0</v>
      </c>
      <c r="K2661" s="29"/>
      <c r="L2661" s="28"/>
      <c r="M2661" s="31"/>
      <c r="N2661" s="29"/>
      <c r="O2661" s="32">
        <f>IF($B2661="",0,IF($U2661="IN",N($M2661),0))</f>
        <v>0</v>
      </c>
      <c r="P2661" s="32">
        <f>IF($B2661="",0,IF(OR($U2661="OUT",$U2661="TRF"),N($M2661),0))</f>
        <v>0</v>
      </c>
      <c r="Q2661" s="32">
        <f>IF($B2661="",0,IF(OR($U2661="OUT",$U2661="TRF"),N($M2661),0))</f>
        <v>0</v>
      </c>
      <c r="R2661" s="32">
        <f>IF($B2661="",0,IF($U2661="IN",N($M2661),0))</f>
        <v>0</v>
      </c>
      <c r="S2661" s="33">
        <f>IF($B2661="","",IF($M2661="","⚠ مبلغ",IF($E2661="","⚠ بانک عامل",IF(AND($U2661="TRF",$F2661=""),"⚠ بانک مقصد",IF(AND($V2661&lt;&gt;"NONE",$V2661&lt;&gt;"",$Z2661=""),"⚠ طرف حساب","✓")))))</f>
        <v>0</v>
      </c>
      <c r="T2661" s="29"/>
      <c r="U2661" s="27">
        <f>IFERROR(VLOOKUP($D2661,BankOpTbl,2,0),"")</f>
        <v>0</v>
      </c>
      <c r="V2661" s="27">
        <f>IFERROR(VLOOKUP($D2661,BankOpTbl,3,0),"")</f>
        <v>0</v>
      </c>
      <c r="W2661" s="27">
        <f>IFERROR(VLOOKUP($D2661,BankOpTbl,4,0),"")</f>
        <v>0</v>
      </c>
      <c r="X2661" s="27">
        <f>IF($E2661="","",IFERROR(VLOOKUP($E2661,BankTbl,4,0),""))</f>
        <v>0</v>
      </c>
      <c r="Y2661" s="27">
        <f>IF($F2661="","",IFERROR(VLOOKUP($F2661,BankTbl,4,0),""))</f>
        <v>0</v>
      </c>
      <c r="Z2661" s="27">
        <f>IF($B2661="","",IF($V2661="PICK",LEFT($N2661,5),IF($V2661="FIXED",$W2661,IF($V2661="CODE",$H2661,""))))</f>
        <v>0</v>
      </c>
    </row>
    <row r="2662" spans="1:26" ht="21" customHeight="1">
      <c r="A2662" s="27">
        <f>IF($B2662="","",COUNTA($B$13:$B2662))</f>
        <v>0</v>
      </c>
      <c r="B2662" s="28"/>
      <c r="C2662" s="28"/>
      <c r="D2662" s="29"/>
      <c r="E2662" s="29"/>
      <c r="F2662" s="29"/>
      <c r="G2662" s="28"/>
      <c r="H2662" s="28"/>
      <c r="I2662" s="30">
        <f>IF($H2662="","",IFERROR(VLOOKUP($H2662,AcctTbl,2,0),"کد ناشناخته"))</f>
        <v>0</v>
      </c>
      <c r="J2662" s="27">
        <f>IF($H2662="","",IFERROR(VLOOKUP($H2662,AcctTbl,3,0),""))</f>
        <v>0</v>
      </c>
      <c r="K2662" s="29"/>
      <c r="L2662" s="28"/>
      <c r="M2662" s="31"/>
      <c r="N2662" s="29"/>
      <c r="O2662" s="32">
        <f>IF($B2662="",0,IF($U2662="IN",N($M2662),0))</f>
        <v>0</v>
      </c>
      <c r="P2662" s="32">
        <f>IF($B2662="",0,IF(OR($U2662="OUT",$U2662="TRF"),N($M2662),0))</f>
        <v>0</v>
      </c>
      <c r="Q2662" s="32">
        <f>IF($B2662="",0,IF(OR($U2662="OUT",$U2662="TRF"),N($M2662),0))</f>
        <v>0</v>
      </c>
      <c r="R2662" s="32">
        <f>IF($B2662="",0,IF($U2662="IN",N($M2662),0))</f>
        <v>0</v>
      </c>
      <c r="S2662" s="33">
        <f>IF($B2662="","",IF($M2662="","⚠ مبلغ",IF($E2662="","⚠ بانک عامل",IF(AND($U2662="TRF",$F2662=""),"⚠ بانک مقصد",IF(AND($V2662&lt;&gt;"NONE",$V2662&lt;&gt;"",$Z2662=""),"⚠ طرف حساب","✓")))))</f>
        <v>0</v>
      </c>
      <c r="T2662" s="29"/>
      <c r="U2662" s="27">
        <f>IFERROR(VLOOKUP($D2662,BankOpTbl,2,0),"")</f>
        <v>0</v>
      </c>
      <c r="V2662" s="27">
        <f>IFERROR(VLOOKUP($D2662,BankOpTbl,3,0),"")</f>
        <v>0</v>
      </c>
      <c r="W2662" s="27">
        <f>IFERROR(VLOOKUP($D2662,BankOpTbl,4,0),"")</f>
        <v>0</v>
      </c>
      <c r="X2662" s="27">
        <f>IF($E2662="","",IFERROR(VLOOKUP($E2662,BankTbl,4,0),""))</f>
        <v>0</v>
      </c>
      <c r="Y2662" s="27">
        <f>IF($F2662="","",IFERROR(VLOOKUP($F2662,BankTbl,4,0),""))</f>
        <v>0</v>
      </c>
      <c r="Z2662" s="27">
        <f>IF($B2662="","",IF($V2662="PICK",LEFT($N2662,5),IF($V2662="FIXED",$W2662,IF($V2662="CODE",$H2662,""))))</f>
        <v>0</v>
      </c>
    </row>
    <row r="2663" spans="1:26" ht="21" customHeight="1">
      <c r="A2663" s="27">
        <f>IF($B2663="","",COUNTA($B$13:$B2663))</f>
        <v>0</v>
      </c>
      <c r="B2663" s="28"/>
      <c r="C2663" s="28"/>
      <c r="D2663" s="29"/>
      <c r="E2663" s="29"/>
      <c r="F2663" s="29"/>
      <c r="G2663" s="28"/>
      <c r="H2663" s="28"/>
      <c r="I2663" s="30">
        <f>IF($H2663="","",IFERROR(VLOOKUP($H2663,AcctTbl,2,0),"کد ناشناخته"))</f>
        <v>0</v>
      </c>
      <c r="J2663" s="27">
        <f>IF($H2663="","",IFERROR(VLOOKUP($H2663,AcctTbl,3,0),""))</f>
        <v>0</v>
      </c>
      <c r="K2663" s="29"/>
      <c r="L2663" s="28"/>
      <c r="M2663" s="31"/>
      <c r="N2663" s="29"/>
      <c r="O2663" s="32">
        <f>IF($B2663="",0,IF($U2663="IN",N($M2663),0))</f>
        <v>0</v>
      </c>
      <c r="P2663" s="32">
        <f>IF($B2663="",0,IF(OR($U2663="OUT",$U2663="TRF"),N($M2663),0))</f>
        <v>0</v>
      </c>
      <c r="Q2663" s="32">
        <f>IF($B2663="",0,IF(OR($U2663="OUT",$U2663="TRF"),N($M2663),0))</f>
        <v>0</v>
      </c>
      <c r="R2663" s="32">
        <f>IF($B2663="",0,IF($U2663="IN",N($M2663),0))</f>
        <v>0</v>
      </c>
      <c r="S2663" s="33">
        <f>IF($B2663="","",IF($M2663="","⚠ مبلغ",IF($E2663="","⚠ بانک عامل",IF(AND($U2663="TRF",$F2663=""),"⚠ بانک مقصد",IF(AND($V2663&lt;&gt;"NONE",$V2663&lt;&gt;"",$Z2663=""),"⚠ طرف حساب","✓")))))</f>
        <v>0</v>
      </c>
      <c r="T2663" s="29"/>
      <c r="U2663" s="27">
        <f>IFERROR(VLOOKUP($D2663,BankOpTbl,2,0),"")</f>
        <v>0</v>
      </c>
      <c r="V2663" s="27">
        <f>IFERROR(VLOOKUP($D2663,BankOpTbl,3,0),"")</f>
        <v>0</v>
      </c>
      <c r="W2663" s="27">
        <f>IFERROR(VLOOKUP($D2663,BankOpTbl,4,0),"")</f>
        <v>0</v>
      </c>
      <c r="X2663" s="27">
        <f>IF($E2663="","",IFERROR(VLOOKUP($E2663,BankTbl,4,0),""))</f>
        <v>0</v>
      </c>
      <c r="Y2663" s="27">
        <f>IF($F2663="","",IFERROR(VLOOKUP($F2663,BankTbl,4,0),""))</f>
        <v>0</v>
      </c>
      <c r="Z2663" s="27">
        <f>IF($B2663="","",IF($V2663="PICK",LEFT($N2663,5),IF($V2663="FIXED",$W2663,IF($V2663="CODE",$H2663,""))))</f>
        <v>0</v>
      </c>
    </row>
    <row r="2664" spans="1:26" ht="21" customHeight="1">
      <c r="A2664" s="27">
        <f>IF($B2664="","",COUNTA($B$13:$B2664))</f>
        <v>0</v>
      </c>
      <c r="B2664" s="28"/>
      <c r="C2664" s="28"/>
      <c r="D2664" s="29"/>
      <c r="E2664" s="29"/>
      <c r="F2664" s="29"/>
      <c r="G2664" s="28"/>
      <c r="H2664" s="28"/>
      <c r="I2664" s="30">
        <f>IF($H2664="","",IFERROR(VLOOKUP($H2664,AcctTbl,2,0),"کد ناشناخته"))</f>
        <v>0</v>
      </c>
      <c r="J2664" s="27">
        <f>IF($H2664="","",IFERROR(VLOOKUP($H2664,AcctTbl,3,0),""))</f>
        <v>0</v>
      </c>
      <c r="K2664" s="29"/>
      <c r="L2664" s="28"/>
      <c r="M2664" s="31"/>
      <c r="N2664" s="29"/>
      <c r="O2664" s="32">
        <f>IF($B2664="",0,IF($U2664="IN",N($M2664),0))</f>
        <v>0</v>
      </c>
      <c r="P2664" s="32">
        <f>IF($B2664="",0,IF(OR($U2664="OUT",$U2664="TRF"),N($M2664),0))</f>
        <v>0</v>
      </c>
      <c r="Q2664" s="32">
        <f>IF($B2664="",0,IF(OR($U2664="OUT",$U2664="TRF"),N($M2664),0))</f>
        <v>0</v>
      </c>
      <c r="R2664" s="32">
        <f>IF($B2664="",0,IF($U2664="IN",N($M2664),0))</f>
        <v>0</v>
      </c>
      <c r="S2664" s="33">
        <f>IF($B2664="","",IF($M2664="","⚠ مبلغ",IF($E2664="","⚠ بانک عامل",IF(AND($U2664="TRF",$F2664=""),"⚠ بانک مقصد",IF(AND($V2664&lt;&gt;"NONE",$V2664&lt;&gt;"",$Z2664=""),"⚠ طرف حساب","✓")))))</f>
        <v>0</v>
      </c>
      <c r="T2664" s="29"/>
      <c r="U2664" s="27">
        <f>IFERROR(VLOOKUP($D2664,BankOpTbl,2,0),"")</f>
        <v>0</v>
      </c>
      <c r="V2664" s="27">
        <f>IFERROR(VLOOKUP($D2664,BankOpTbl,3,0),"")</f>
        <v>0</v>
      </c>
      <c r="W2664" s="27">
        <f>IFERROR(VLOOKUP($D2664,BankOpTbl,4,0),"")</f>
        <v>0</v>
      </c>
      <c r="X2664" s="27">
        <f>IF($E2664="","",IFERROR(VLOOKUP($E2664,BankTbl,4,0),""))</f>
        <v>0</v>
      </c>
      <c r="Y2664" s="27">
        <f>IF($F2664="","",IFERROR(VLOOKUP($F2664,BankTbl,4,0),""))</f>
        <v>0</v>
      </c>
      <c r="Z2664" s="27">
        <f>IF($B2664="","",IF($V2664="PICK",LEFT($N2664,5),IF($V2664="FIXED",$W2664,IF($V2664="CODE",$H2664,""))))</f>
        <v>0</v>
      </c>
    </row>
    <row r="2665" spans="1:26" ht="21" customHeight="1">
      <c r="A2665" s="27">
        <f>IF($B2665="","",COUNTA($B$13:$B2665))</f>
        <v>0</v>
      </c>
      <c r="B2665" s="28"/>
      <c r="C2665" s="28"/>
      <c r="D2665" s="29"/>
      <c r="E2665" s="29"/>
      <c r="F2665" s="29"/>
      <c r="G2665" s="28"/>
      <c r="H2665" s="28"/>
      <c r="I2665" s="30">
        <f>IF($H2665="","",IFERROR(VLOOKUP($H2665,AcctTbl,2,0),"کد ناشناخته"))</f>
        <v>0</v>
      </c>
      <c r="J2665" s="27">
        <f>IF($H2665="","",IFERROR(VLOOKUP($H2665,AcctTbl,3,0),""))</f>
        <v>0</v>
      </c>
      <c r="K2665" s="29"/>
      <c r="L2665" s="28"/>
      <c r="M2665" s="31"/>
      <c r="N2665" s="29"/>
      <c r="O2665" s="32">
        <f>IF($B2665="",0,IF($U2665="IN",N($M2665),0))</f>
        <v>0</v>
      </c>
      <c r="P2665" s="32">
        <f>IF($B2665="",0,IF(OR($U2665="OUT",$U2665="TRF"),N($M2665),0))</f>
        <v>0</v>
      </c>
      <c r="Q2665" s="32">
        <f>IF($B2665="",0,IF(OR($U2665="OUT",$U2665="TRF"),N($M2665),0))</f>
        <v>0</v>
      </c>
      <c r="R2665" s="32">
        <f>IF($B2665="",0,IF($U2665="IN",N($M2665),0))</f>
        <v>0</v>
      </c>
      <c r="S2665" s="33">
        <f>IF($B2665="","",IF($M2665="","⚠ مبلغ",IF($E2665="","⚠ بانک عامل",IF(AND($U2665="TRF",$F2665=""),"⚠ بانک مقصد",IF(AND($V2665&lt;&gt;"NONE",$V2665&lt;&gt;"",$Z2665=""),"⚠ طرف حساب","✓")))))</f>
        <v>0</v>
      </c>
      <c r="T2665" s="29"/>
      <c r="U2665" s="27">
        <f>IFERROR(VLOOKUP($D2665,BankOpTbl,2,0),"")</f>
        <v>0</v>
      </c>
      <c r="V2665" s="27">
        <f>IFERROR(VLOOKUP($D2665,BankOpTbl,3,0),"")</f>
        <v>0</v>
      </c>
      <c r="W2665" s="27">
        <f>IFERROR(VLOOKUP($D2665,BankOpTbl,4,0),"")</f>
        <v>0</v>
      </c>
      <c r="X2665" s="27">
        <f>IF($E2665="","",IFERROR(VLOOKUP($E2665,BankTbl,4,0),""))</f>
        <v>0</v>
      </c>
      <c r="Y2665" s="27">
        <f>IF($F2665="","",IFERROR(VLOOKUP($F2665,BankTbl,4,0),""))</f>
        <v>0</v>
      </c>
      <c r="Z2665" s="27">
        <f>IF($B2665="","",IF($V2665="PICK",LEFT($N2665,5),IF($V2665="FIXED",$W2665,IF($V2665="CODE",$H2665,""))))</f>
        <v>0</v>
      </c>
    </row>
    <row r="2666" spans="1:26" ht="21" customHeight="1">
      <c r="A2666" s="27">
        <f>IF($B2666="","",COUNTA($B$13:$B2666))</f>
        <v>0</v>
      </c>
      <c r="B2666" s="28"/>
      <c r="C2666" s="28"/>
      <c r="D2666" s="29"/>
      <c r="E2666" s="29"/>
      <c r="F2666" s="29"/>
      <c r="G2666" s="28"/>
      <c r="H2666" s="28"/>
      <c r="I2666" s="30">
        <f>IF($H2666="","",IFERROR(VLOOKUP($H2666,AcctTbl,2,0),"کد ناشناخته"))</f>
        <v>0</v>
      </c>
      <c r="J2666" s="27">
        <f>IF($H2666="","",IFERROR(VLOOKUP($H2666,AcctTbl,3,0),""))</f>
        <v>0</v>
      </c>
      <c r="K2666" s="29"/>
      <c r="L2666" s="28"/>
      <c r="M2666" s="31"/>
      <c r="N2666" s="29"/>
      <c r="O2666" s="32">
        <f>IF($B2666="",0,IF($U2666="IN",N($M2666),0))</f>
        <v>0</v>
      </c>
      <c r="P2666" s="32">
        <f>IF($B2666="",0,IF(OR($U2666="OUT",$U2666="TRF"),N($M2666),0))</f>
        <v>0</v>
      </c>
      <c r="Q2666" s="32">
        <f>IF($B2666="",0,IF(OR($U2666="OUT",$U2666="TRF"),N($M2666),0))</f>
        <v>0</v>
      </c>
      <c r="R2666" s="32">
        <f>IF($B2666="",0,IF($U2666="IN",N($M2666),0))</f>
        <v>0</v>
      </c>
      <c r="S2666" s="33">
        <f>IF($B2666="","",IF($M2666="","⚠ مبلغ",IF($E2666="","⚠ بانک عامل",IF(AND($U2666="TRF",$F2666=""),"⚠ بانک مقصد",IF(AND($V2666&lt;&gt;"NONE",$V2666&lt;&gt;"",$Z2666=""),"⚠ طرف حساب","✓")))))</f>
        <v>0</v>
      </c>
      <c r="T2666" s="29"/>
      <c r="U2666" s="27">
        <f>IFERROR(VLOOKUP($D2666,BankOpTbl,2,0),"")</f>
        <v>0</v>
      </c>
      <c r="V2666" s="27">
        <f>IFERROR(VLOOKUP($D2666,BankOpTbl,3,0),"")</f>
        <v>0</v>
      </c>
      <c r="W2666" s="27">
        <f>IFERROR(VLOOKUP($D2666,BankOpTbl,4,0),"")</f>
        <v>0</v>
      </c>
      <c r="X2666" s="27">
        <f>IF($E2666="","",IFERROR(VLOOKUP($E2666,BankTbl,4,0),""))</f>
        <v>0</v>
      </c>
      <c r="Y2666" s="27">
        <f>IF($F2666="","",IFERROR(VLOOKUP($F2666,BankTbl,4,0),""))</f>
        <v>0</v>
      </c>
      <c r="Z2666" s="27">
        <f>IF($B2666="","",IF($V2666="PICK",LEFT($N2666,5),IF($V2666="FIXED",$W2666,IF($V2666="CODE",$H2666,""))))</f>
        <v>0</v>
      </c>
    </row>
    <row r="2667" spans="1:26" ht="21" customHeight="1">
      <c r="A2667" s="27">
        <f>IF($B2667="","",COUNTA($B$13:$B2667))</f>
        <v>0</v>
      </c>
      <c r="B2667" s="28"/>
      <c r="C2667" s="28"/>
      <c r="D2667" s="29"/>
      <c r="E2667" s="29"/>
      <c r="F2667" s="29"/>
      <c r="G2667" s="28"/>
      <c r="H2667" s="28"/>
      <c r="I2667" s="30">
        <f>IF($H2667="","",IFERROR(VLOOKUP($H2667,AcctTbl,2,0),"کد ناشناخته"))</f>
        <v>0</v>
      </c>
      <c r="J2667" s="27">
        <f>IF($H2667="","",IFERROR(VLOOKUP($H2667,AcctTbl,3,0),""))</f>
        <v>0</v>
      </c>
      <c r="K2667" s="29"/>
      <c r="L2667" s="28"/>
      <c r="M2667" s="31"/>
      <c r="N2667" s="29"/>
      <c r="O2667" s="32">
        <f>IF($B2667="",0,IF($U2667="IN",N($M2667),0))</f>
        <v>0</v>
      </c>
      <c r="P2667" s="32">
        <f>IF($B2667="",0,IF(OR($U2667="OUT",$U2667="TRF"),N($M2667),0))</f>
        <v>0</v>
      </c>
      <c r="Q2667" s="32">
        <f>IF($B2667="",0,IF(OR($U2667="OUT",$U2667="TRF"),N($M2667),0))</f>
        <v>0</v>
      </c>
      <c r="R2667" s="32">
        <f>IF($B2667="",0,IF($U2667="IN",N($M2667),0))</f>
        <v>0</v>
      </c>
      <c r="S2667" s="33">
        <f>IF($B2667="","",IF($M2667="","⚠ مبلغ",IF($E2667="","⚠ بانک عامل",IF(AND($U2667="TRF",$F2667=""),"⚠ بانک مقصد",IF(AND($V2667&lt;&gt;"NONE",$V2667&lt;&gt;"",$Z2667=""),"⚠ طرف حساب","✓")))))</f>
        <v>0</v>
      </c>
      <c r="T2667" s="29"/>
      <c r="U2667" s="27">
        <f>IFERROR(VLOOKUP($D2667,BankOpTbl,2,0),"")</f>
        <v>0</v>
      </c>
      <c r="V2667" s="27">
        <f>IFERROR(VLOOKUP($D2667,BankOpTbl,3,0),"")</f>
        <v>0</v>
      </c>
      <c r="W2667" s="27">
        <f>IFERROR(VLOOKUP($D2667,BankOpTbl,4,0),"")</f>
        <v>0</v>
      </c>
      <c r="X2667" s="27">
        <f>IF($E2667="","",IFERROR(VLOOKUP($E2667,BankTbl,4,0),""))</f>
        <v>0</v>
      </c>
      <c r="Y2667" s="27">
        <f>IF($F2667="","",IFERROR(VLOOKUP($F2667,BankTbl,4,0),""))</f>
        <v>0</v>
      </c>
      <c r="Z2667" s="27">
        <f>IF($B2667="","",IF($V2667="PICK",LEFT($N2667,5),IF($V2667="FIXED",$W2667,IF($V2667="CODE",$H2667,""))))</f>
        <v>0</v>
      </c>
    </row>
    <row r="2668" spans="1:26" ht="21" customHeight="1">
      <c r="A2668" s="27">
        <f>IF($B2668="","",COUNTA($B$13:$B2668))</f>
        <v>0</v>
      </c>
      <c r="B2668" s="28"/>
      <c r="C2668" s="28"/>
      <c r="D2668" s="29"/>
      <c r="E2668" s="29"/>
      <c r="F2668" s="29"/>
      <c r="G2668" s="28"/>
      <c r="H2668" s="28"/>
      <c r="I2668" s="30">
        <f>IF($H2668="","",IFERROR(VLOOKUP($H2668,AcctTbl,2,0),"کد ناشناخته"))</f>
        <v>0</v>
      </c>
      <c r="J2668" s="27">
        <f>IF($H2668="","",IFERROR(VLOOKUP($H2668,AcctTbl,3,0),""))</f>
        <v>0</v>
      </c>
      <c r="K2668" s="29"/>
      <c r="L2668" s="28"/>
      <c r="M2668" s="31"/>
      <c r="N2668" s="29"/>
      <c r="O2668" s="32">
        <f>IF($B2668="",0,IF($U2668="IN",N($M2668),0))</f>
        <v>0</v>
      </c>
      <c r="P2668" s="32">
        <f>IF($B2668="",0,IF(OR($U2668="OUT",$U2668="TRF"),N($M2668),0))</f>
        <v>0</v>
      </c>
      <c r="Q2668" s="32">
        <f>IF($B2668="",0,IF(OR($U2668="OUT",$U2668="TRF"),N($M2668),0))</f>
        <v>0</v>
      </c>
      <c r="R2668" s="32">
        <f>IF($B2668="",0,IF($U2668="IN",N($M2668),0))</f>
        <v>0</v>
      </c>
      <c r="S2668" s="33">
        <f>IF($B2668="","",IF($M2668="","⚠ مبلغ",IF($E2668="","⚠ بانک عامل",IF(AND($U2668="TRF",$F2668=""),"⚠ بانک مقصد",IF(AND($V2668&lt;&gt;"NONE",$V2668&lt;&gt;"",$Z2668=""),"⚠ طرف حساب","✓")))))</f>
        <v>0</v>
      </c>
      <c r="T2668" s="29"/>
      <c r="U2668" s="27">
        <f>IFERROR(VLOOKUP($D2668,BankOpTbl,2,0),"")</f>
        <v>0</v>
      </c>
      <c r="V2668" s="27">
        <f>IFERROR(VLOOKUP($D2668,BankOpTbl,3,0),"")</f>
        <v>0</v>
      </c>
      <c r="W2668" s="27">
        <f>IFERROR(VLOOKUP($D2668,BankOpTbl,4,0),"")</f>
        <v>0</v>
      </c>
      <c r="X2668" s="27">
        <f>IF($E2668="","",IFERROR(VLOOKUP($E2668,BankTbl,4,0),""))</f>
        <v>0</v>
      </c>
      <c r="Y2668" s="27">
        <f>IF($F2668="","",IFERROR(VLOOKUP($F2668,BankTbl,4,0),""))</f>
        <v>0</v>
      </c>
      <c r="Z2668" s="27">
        <f>IF($B2668="","",IF($V2668="PICK",LEFT($N2668,5),IF($V2668="FIXED",$W2668,IF($V2668="CODE",$H2668,""))))</f>
        <v>0</v>
      </c>
    </row>
    <row r="2669" spans="1:26" ht="21" customHeight="1">
      <c r="A2669" s="27">
        <f>IF($B2669="","",COUNTA($B$13:$B2669))</f>
        <v>0</v>
      </c>
      <c r="B2669" s="28"/>
      <c r="C2669" s="28"/>
      <c r="D2669" s="29"/>
      <c r="E2669" s="29"/>
      <c r="F2669" s="29"/>
      <c r="G2669" s="28"/>
      <c r="H2669" s="28"/>
      <c r="I2669" s="30">
        <f>IF($H2669="","",IFERROR(VLOOKUP($H2669,AcctTbl,2,0),"کد ناشناخته"))</f>
        <v>0</v>
      </c>
      <c r="J2669" s="27">
        <f>IF($H2669="","",IFERROR(VLOOKUP($H2669,AcctTbl,3,0),""))</f>
        <v>0</v>
      </c>
      <c r="K2669" s="29"/>
      <c r="L2669" s="28"/>
      <c r="M2669" s="31"/>
      <c r="N2669" s="29"/>
      <c r="O2669" s="32">
        <f>IF($B2669="",0,IF($U2669="IN",N($M2669),0))</f>
        <v>0</v>
      </c>
      <c r="P2669" s="32">
        <f>IF($B2669="",0,IF(OR($U2669="OUT",$U2669="TRF"),N($M2669),0))</f>
        <v>0</v>
      </c>
      <c r="Q2669" s="32">
        <f>IF($B2669="",0,IF(OR($U2669="OUT",$U2669="TRF"),N($M2669),0))</f>
        <v>0</v>
      </c>
      <c r="R2669" s="32">
        <f>IF($B2669="",0,IF($U2669="IN",N($M2669),0))</f>
        <v>0</v>
      </c>
      <c r="S2669" s="33">
        <f>IF($B2669="","",IF($M2669="","⚠ مبلغ",IF($E2669="","⚠ بانک عامل",IF(AND($U2669="TRF",$F2669=""),"⚠ بانک مقصد",IF(AND($V2669&lt;&gt;"NONE",$V2669&lt;&gt;"",$Z2669=""),"⚠ طرف حساب","✓")))))</f>
        <v>0</v>
      </c>
      <c r="T2669" s="29"/>
      <c r="U2669" s="27">
        <f>IFERROR(VLOOKUP($D2669,BankOpTbl,2,0),"")</f>
        <v>0</v>
      </c>
      <c r="V2669" s="27">
        <f>IFERROR(VLOOKUP($D2669,BankOpTbl,3,0),"")</f>
        <v>0</v>
      </c>
      <c r="W2669" s="27">
        <f>IFERROR(VLOOKUP($D2669,BankOpTbl,4,0),"")</f>
        <v>0</v>
      </c>
      <c r="X2669" s="27">
        <f>IF($E2669="","",IFERROR(VLOOKUP($E2669,BankTbl,4,0),""))</f>
        <v>0</v>
      </c>
      <c r="Y2669" s="27">
        <f>IF($F2669="","",IFERROR(VLOOKUP($F2669,BankTbl,4,0),""))</f>
        <v>0</v>
      </c>
      <c r="Z2669" s="27">
        <f>IF($B2669="","",IF($V2669="PICK",LEFT($N2669,5),IF($V2669="FIXED",$W2669,IF($V2669="CODE",$H2669,""))))</f>
        <v>0</v>
      </c>
    </row>
    <row r="2670" spans="1:26" ht="21" customHeight="1">
      <c r="A2670" s="27">
        <f>IF($B2670="","",COUNTA($B$13:$B2670))</f>
        <v>0</v>
      </c>
      <c r="B2670" s="28"/>
      <c r="C2670" s="28"/>
      <c r="D2670" s="29"/>
      <c r="E2670" s="29"/>
      <c r="F2670" s="29"/>
      <c r="G2670" s="28"/>
      <c r="H2670" s="28"/>
      <c r="I2670" s="30">
        <f>IF($H2670="","",IFERROR(VLOOKUP($H2670,AcctTbl,2,0),"کد ناشناخته"))</f>
        <v>0</v>
      </c>
      <c r="J2670" s="27">
        <f>IF($H2670="","",IFERROR(VLOOKUP($H2670,AcctTbl,3,0),""))</f>
        <v>0</v>
      </c>
      <c r="K2670" s="29"/>
      <c r="L2670" s="28"/>
      <c r="M2670" s="31"/>
      <c r="N2670" s="29"/>
      <c r="O2670" s="32">
        <f>IF($B2670="",0,IF($U2670="IN",N($M2670),0))</f>
        <v>0</v>
      </c>
      <c r="P2670" s="32">
        <f>IF($B2670="",0,IF(OR($U2670="OUT",$U2670="TRF"),N($M2670),0))</f>
        <v>0</v>
      </c>
      <c r="Q2670" s="32">
        <f>IF($B2670="",0,IF(OR($U2670="OUT",$U2670="TRF"),N($M2670),0))</f>
        <v>0</v>
      </c>
      <c r="R2670" s="32">
        <f>IF($B2670="",0,IF($U2670="IN",N($M2670),0))</f>
        <v>0</v>
      </c>
      <c r="S2670" s="33">
        <f>IF($B2670="","",IF($M2670="","⚠ مبلغ",IF($E2670="","⚠ بانک عامل",IF(AND($U2670="TRF",$F2670=""),"⚠ بانک مقصد",IF(AND($V2670&lt;&gt;"NONE",$V2670&lt;&gt;"",$Z2670=""),"⚠ طرف حساب","✓")))))</f>
        <v>0</v>
      </c>
      <c r="T2670" s="29"/>
      <c r="U2670" s="27">
        <f>IFERROR(VLOOKUP($D2670,BankOpTbl,2,0),"")</f>
        <v>0</v>
      </c>
      <c r="V2670" s="27">
        <f>IFERROR(VLOOKUP($D2670,BankOpTbl,3,0),"")</f>
        <v>0</v>
      </c>
      <c r="W2670" s="27">
        <f>IFERROR(VLOOKUP($D2670,BankOpTbl,4,0),"")</f>
        <v>0</v>
      </c>
      <c r="X2670" s="27">
        <f>IF($E2670="","",IFERROR(VLOOKUP($E2670,BankTbl,4,0),""))</f>
        <v>0</v>
      </c>
      <c r="Y2670" s="27">
        <f>IF($F2670="","",IFERROR(VLOOKUP($F2670,BankTbl,4,0),""))</f>
        <v>0</v>
      </c>
      <c r="Z2670" s="27">
        <f>IF($B2670="","",IF($V2670="PICK",LEFT($N2670,5),IF($V2670="FIXED",$W2670,IF($V2670="CODE",$H2670,""))))</f>
        <v>0</v>
      </c>
    </row>
    <row r="2671" spans="1:26" ht="21" customHeight="1">
      <c r="A2671" s="27">
        <f>IF($B2671="","",COUNTA($B$13:$B2671))</f>
        <v>0</v>
      </c>
      <c r="B2671" s="28"/>
      <c r="C2671" s="28"/>
      <c r="D2671" s="29"/>
      <c r="E2671" s="29"/>
      <c r="F2671" s="29"/>
      <c r="G2671" s="28"/>
      <c r="H2671" s="28"/>
      <c r="I2671" s="30">
        <f>IF($H2671="","",IFERROR(VLOOKUP($H2671,AcctTbl,2,0),"کد ناشناخته"))</f>
        <v>0</v>
      </c>
      <c r="J2671" s="27">
        <f>IF($H2671="","",IFERROR(VLOOKUP($H2671,AcctTbl,3,0),""))</f>
        <v>0</v>
      </c>
      <c r="K2671" s="29"/>
      <c r="L2671" s="28"/>
      <c r="M2671" s="31"/>
      <c r="N2671" s="29"/>
      <c r="O2671" s="32">
        <f>IF($B2671="",0,IF($U2671="IN",N($M2671),0))</f>
        <v>0</v>
      </c>
      <c r="P2671" s="32">
        <f>IF($B2671="",0,IF(OR($U2671="OUT",$U2671="TRF"),N($M2671),0))</f>
        <v>0</v>
      </c>
      <c r="Q2671" s="32">
        <f>IF($B2671="",0,IF(OR($U2671="OUT",$U2671="TRF"),N($M2671),0))</f>
        <v>0</v>
      </c>
      <c r="R2671" s="32">
        <f>IF($B2671="",0,IF($U2671="IN",N($M2671),0))</f>
        <v>0</v>
      </c>
      <c r="S2671" s="33">
        <f>IF($B2671="","",IF($M2671="","⚠ مبلغ",IF($E2671="","⚠ بانک عامل",IF(AND($U2671="TRF",$F2671=""),"⚠ بانک مقصد",IF(AND($V2671&lt;&gt;"NONE",$V2671&lt;&gt;"",$Z2671=""),"⚠ طرف حساب","✓")))))</f>
        <v>0</v>
      </c>
      <c r="T2671" s="29"/>
      <c r="U2671" s="27">
        <f>IFERROR(VLOOKUP($D2671,BankOpTbl,2,0),"")</f>
        <v>0</v>
      </c>
      <c r="V2671" s="27">
        <f>IFERROR(VLOOKUP($D2671,BankOpTbl,3,0),"")</f>
        <v>0</v>
      </c>
      <c r="W2671" s="27">
        <f>IFERROR(VLOOKUP($D2671,BankOpTbl,4,0),"")</f>
        <v>0</v>
      </c>
      <c r="X2671" s="27">
        <f>IF($E2671="","",IFERROR(VLOOKUP($E2671,BankTbl,4,0),""))</f>
        <v>0</v>
      </c>
      <c r="Y2671" s="27">
        <f>IF($F2671="","",IFERROR(VLOOKUP($F2671,BankTbl,4,0),""))</f>
        <v>0</v>
      </c>
      <c r="Z2671" s="27">
        <f>IF($B2671="","",IF($V2671="PICK",LEFT($N2671,5),IF($V2671="FIXED",$W2671,IF($V2671="CODE",$H2671,""))))</f>
        <v>0</v>
      </c>
    </row>
    <row r="2672" spans="1:26" ht="21" customHeight="1">
      <c r="A2672" s="27">
        <f>IF($B2672="","",COUNTA($B$13:$B2672))</f>
        <v>0</v>
      </c>
      <c r="B2672" s="28"/>
      <c r="C2672" s="28"/>
      <c r="D2672" s="29"/>
      <c r="E2672" s="29"/>
      <c r="F2672" s="29"/>
      <c r="G2672" s="28"/>
      <c r="H2672" s="28"/>
      <c r="I2672" s="30">
        <f>IF($H2672="","",IFERROR(VLOOKUP($H2672,AcctTbl,2,0),"کد ناشناخته"))</f>
        <v>0</v>
      </c>
      <c r="J2672" s="27">
        <f>IF($H2672="","",IFERROR(VLOOKUP($H2672,AcctTbl,3,0),""))</f>
        <v>0</v>
      </c>
      <c r="K2672" s="29"/>
      <c r="L2672" s="28"/>
      <c r="M2672" s="31"/>
      <c r="N2672" s="29"/>
      <c r="O2672" s="32">
        <f>IF($B2672="",0,IF($U2672="IN",N($M2672),0))</f>
        <v>0</v>
      </c>
      <c r="P2672" s="32">
        <f>IF($B2672="",0,IF(OR($U2672="OUT",$U2672="TRF"),N($M2672),0))</f>
        <v>0</v>
      </c>
      <c r="Q2672" s="32">
        <f>IF($B2672="",0,IF(OR($U2672="OUT",$U2672="TRF"),N($M2672),0))</f>
        <v>0</v>
      </c>
      <c r="R2672" s="32">
        <f>IF($B2672="",0,IF($U2672="IN",N($M2672),0))</f>
        <v>0</v>
      </c>
      <c r="S2672" s="33">
        <f>IF($B2672="","",IF($M2672="","⚠ مبلغ",IF($E2672="","⚠ بانک عامل",IF(AND($U2672="TRF",$F2672=""),"⚠ بانک مقصد",IF(AND($V2672&lt;&gt;"NONE",$V2672&lt;&gt;"",$Z2672=""),"⚠ طرف حساب","✓")))))</f>
        <v>0</v>
      </c>
      <c r="T2672" s="29"/>
      <c r="U2672" s="27">
        <f>IFERROR(VLOOKUP($D2672,BankOpTbl,2,0),"")</f>
        <v>0</v>
      </c>
      <c r="V2672" s="27">
        <f>IFERROR(VLOOKUP($D2672,BankOpTbl,3,0),"")</f>
        <v>0</v>
      </c>
      <c r="W2672" s="27">
        <f>IFERROR(VLOOKUP($D2672,BankOpTbl,4,0),"")</f>
        <v>0</v>
      </c>
      <c r="X2672" s="27">
        <f>IF($E2672="","",IFERROR(VLOOKUP($E2672,BankTbl,4,0),""))</f>
        <v>0</v>
      </c>
      <c r="Y2672" s="27">
        <f>IF($F2672="","",IFERROR(VLOOKUP($F2672,BankTbl,4,0),""))</f>
        <v>0</v>
      </c>
      <c r="Z2672" s="27">
        <f>IF($B2672="","",IF($V2672="PICK",LEFT($N2672,5),IF($V2672="FIXED",$W2672,IF($V2672="CODE",$H2672,""))))</f>
        <v>0</v>
      </c>
    </row>
    <row r="2673" spans="1:26" ht="21" customHeight="1">
      <c r="A2673" s="27">
        <f>IF($B2673="","",COUNTA($B$13:$B2673))</f>
        <v>0</v>
      </c>
      <c r="B2673" s="28"/>
      <c r="C2673" s="28"/>
      <c r="D2673" s="29"/>
      <c r="E2673" s="29"/>
      <c r="F2673" s="29"/>
      <c r="G2673" s="28"/>
      <c r="H2673" s="28"/>
      <c r="I2673" s="30">
        <f>IF($H2673="","",IFERROR(VLOOKUP($H2673,AcctTbl,2,0),"کد ناشناخته"))</f>
        <v>0</v>
      </c>
      <c r="J2673" s="27">
        <f>IF($H2673="","",IFERROR(VLOOKUP($H2673,AcctTbl,3,0),""))</f>
        <v>0</v>
      </c>
      <c r="K2673" s="29"/>
      <c r="L2673" s="28"/>
      <c r="M2673" s="31"/>
      <c r="N2673" s="29"/>
      <c r="O2673" s="32">
        <f>IF($B2673="",0,IF($U2673="IN",N($M2673),0))</f>
        <v>0</v>
      </c>
      <c r="P2673" s="32">
        <f>IF($B2673="",0,IF(OR($U2673="OUT",$U2673="TRF"),N($M2673),0))</f>
        <v>0</v>
      </c>
      <c r="Q2673" s="32">
        <f>IF($B2673="",0,IF(OR($U2673="OUT",$U2673="TRF"),N($M2673),0))</f>
        <v>0</v>
      </c>
      <c r="R2673" s="32">
        <f>IF($B2673="",0,IF($U2673="IN",N($M2673),0))</f>
        <v>0</v>
      </c>
      <c r="S2673" s="33">
        <f>IF($B2673="","",IF($M2673="","⚠ مبلغ",IF($E2673="","⚠ بانک عامل",IF(AND($U2673="TRF",$F2673=""),"⚠ بانک مقصد",IF(AND($V2673&lt;&gt;"NONE",$V2673&lt;&gt;"",$Z2673=""),"⚠ طرف حساب","✓")))))</f>
        <v>0</v>
      </c>
      <c r="T2673" s="29"/>
      <c r="U2673" s="27">
        <f>IFERROR(VLOOKUP($D2673,BankOpTbl,2,0),"")</f>
        <v>0</v>
      </c>
      <c r="V2673" s="27">
        <f>IFERROR(VLOOKUP($D2673,BankOpTbl,3,0),"")</f>
        <v>0</v>
      </c>
      <c r="W2673" s="27">
        <f>IFERROR(VLOOKUP($D2673,BankOpTbl,4,0),"")</f>
        <v>0</v>
      </c>
      <c r="X2673" s="27">
        <f>IF($E2673="","",IFERROR(VLOOKUP($E2673,BankTbl,4,0),""))</f>
        <v>0</v>
      </c>
      <c r="Y2673" s="27">
        <f>IF($F2673="","",IFERROR(VLOOKUP($F2673,BankTbl,4,0),""))</f>
        <v>0</v>
      </c>
      <c r="Z2673" s="27">
        <f>IF($B2673="","",IF($V2673="PICK",LEFT($N2673,5),IF($V2673="FIXED",$W2673,IF($V2673="CODE",$H2673,""))))</f>
        <v>0</v>
      </c>
    </row>
    <row r="2674" spans="1:26" ht="21" customHeight="1">
      <c r="A2674" s="27">
        <f>IF($B2674="","",COUNTA($B$13:$B2674))</f>
        <v>0</v>
      </c>
      <c r="B2674" s="28"/>
      <c r="C2674" s="28"/>
      <c r="D2674" s="29"/>
      <c r="E2674" s="29"/>
      <c r="F2674" s="29"/>
      <c r="G2674" s="28"/>
      <c r="H2674" s="28"/>
      <c r="I2674" s="30">
        <f>IF($H2674="","",IFERROR(VLOOKUP($H2674,AcctTbl,2,0),"کد ناشناخته"))</f>
        <v>0</v>
      </c>
      <c r="J2674" s="27">
        <f>IF($H2674="","",IFERROR(VLOOKUP($H2674,AcctTbl,3,0),""))</f>
        <v>0</v>
      </c>
      <c r="K2674" s="29"/>
      <c r="L2674" s="28"/>
      <c r="M2674" s="31"/>
      <c r="N2674" s="29"/>
      <c r="O2674" s="32">
        <f>IF($B2674="",0,IF($U2674="IN",N($M2674),0))</f>
        <v>0</v>
      </c>
      <c r="P2674" s="32">
        <f>IF($B2674="",0,IF(OR($U2674="OUT",$U2674="TRF"),N($M2674),0))</f>
        <v>0</v>
      </c>
      <c r="Q2674" s="32">
        <f>IF($B2674="",0,IF(OR($U2674="OUT",$U2674="TRF"),N($M2674),0))</f>
        <v>0</v>
      </c>
      <c r="R2674" s="32">
        <f>IF($B2674="",0,IF($U2674="IN",N($M2674),0))</f>
        <v>0</v>
      </c>
      <c r="S2674" s="33">
        <f>IF($B2674="","",IF($M2674="","⚠ مبلغ",IF($E2674="","⚠ بانک عامل",IF(AND($U2674="TRF",$F2674=""),"⚠ بانک مقصد",IF(AND($V2674&lt;&gt;"NONE",$V2674&lt;&gt;"",$Z2674=""),"⚠ طرف حساب","✓")))))</f>
        <v>0</v>
      </c>
      <c r="T2674" s="29"/>
      <c r="U2674" s="27">
        <f>IFERROR(VLOOKUP($D2674,BankOpTbl,2,0),"")</f>
        <v>0</v>
      </c>
      <c r="V2674" s="27">
        <f>IFERROR(VLOOKUP($D2674,BankOpTbl,3,0),"")</f>
        <v>0</v>
      </c>
      <c r="W2674" s="27">
        <f>IFERROR(VLOOKUP($D2674,BankOpTbl,4,0),"")</f>
        <v>0</v>
      </c>
      <c r="X2674" s="27">
        <f>IF($E2674="","",IFERROR(VLOOKUP($E2674,BankTbl,4,0),""))</f>
        <v>0</v>
      </c>
      <c r="Y2674" s="27">
        <f>IF($F2674="","",IFERROR(VLOOKUP($F2674,BankTbl,4,0),""))</f>
        <v>0</v>
      </c>
      <c r="Z2674" s="27">
        <f>IF($B2674="","",IF($V2674="PICK",LEFT($N2674,5),IF($V2674="FIXED",$W2674,IF($V2674="CODE",$H2674,""))))</f>
        <v>0</v>
      </c>
    </row>
    <row r="2675" spans="1:26" ht="21" customHeight="1">
      <c r="A2675" s="27">
        <f>IF($B2675="","",COUNTA($B$13:$B2675))</f>
        <v>0</v>
      </c>
      <c r="B2675" s="28"/>
      <c r="C2675" s="28"/>
      <c r="D2675" s="29"/>
      <c r="E2675" s="29"/>
      <c r="F2675" s="29"/>
      <c r="G2675" s="28"/>
      <c r="H2675" s="28"/>
      <c r="I2675" s="30">
        <f>IF($H2675="","",IFERROR(VLOOKUP($H2675,AcctTbl,2,0),"کد ناشناخته"))</f>
        <v>0</v>
      </c>
      <c r="J2675" s="27">
        <f>IF($H2675="","",IFERROR(VLOOKUP($H2675,AcctTbl,3,0),""))</f>
        <v>0</v>
      </c>
      <c r="K2675" s="29"/>
      <c r="L2675" s="28"/>
      <c r="M2675" s="31"/>
      <c r="N2675" s="29"/>
      <c r="O2675" s="32">
        <f>IF($B2675="",0,IF($U2675="IN",N($M2675),0))</f>
        <v>0</v>
      </c>
      <c r="P2675" s="32">
        <f>IF($B2675="",0,IF(OR($U2675="OUT",$U2675="TRF"),N($M2675),0))</f>
        <v>0</v>
      </c>
      <c r="Q2675" s="32">
        <f>IF($B2675="",0,IF(OR($U2675="OUT",$U2675="TRF"),N($M2675),0))</f>
        <v>0</v>
      </c>
      <c r="R2675" s="32">
        <f>IF($B2675="",0,IF($U2675="IN",N($M2675),0))</f>
        <v>0</v>
      </c>
      <c r="S2675" s="33">
        <f>IF($B2675="","",IF($M2675="","⚠ مبلغ",IF($E2675="","⚠ بانک عامل",IF(AND($U2675="TRF",$F2675=""),"⚠ بانک مقصد",IF(AND($V2675&lt;&gt;"NONE",$V2675&lt;&gt;"",$Z2675=""),"⚠ طرف حساب","✓")))))</f>
        <v>0</v>
      </c>
      <c r="T2675" s="29"/>
      <c r="U2675" s="27">
        <f>IFERROR(VLOOKUP($D2675,BankOpTbl,2,0),"")</f>
        <v>0</v>
      </c>
      <c r="V2675" s="27">
        <f>IFERROR(VLOOKUP($D2675,BankOpTbl,3,0),"")</f>
        <v>0</v>
      </c>
      <c r="W2675" s="27">
        <f>IFERROR(VLOOKUP($D2675,BankOpTbl,4,0),"")</f>
        <v>0</v>
      </c>
      <c r="X2675" s="27">
        <f>IF($E2675="","",IFERROR(VLOOKUP($E2675,BankTbl,4,0),""))</f>
        <v>0</v>
      </c>
      <c r="Y2675" s="27">
        <f>IF($F2675="","",IFERROR(VLOOKUP($F2675,BankTbl,4,0),""))</f>
        <v>0</v>
      </c>
      <c r="Z2675" s="27">
        <f>IF($B2675="","",IF($V2675="PICK",LEFT($N2675,5),IF($V2675="FIXED",$W2675,IF($V2675="CODE",$H2675,""))))</f>
        <v>0</v>
      </c>
    </row>
    <row r="2676" spans="1:26" ht="21" customHeight="1">
      <c r="A2676" s="27">
        <f>IF($B2676="","",COUNTA($B$13:$B2676))</f>
        <v>0</v>
      </c>
      <c r="B2676" s="28"/>
      <c r="C2676" s="28"/>
      <c r="D2676" s="29"/>
      <c r="E2676" s="29"/>
      <c r="F2676" s="29"/>
      <c r="G2676" s="28"/>
      <c r="H2676" s="28"/>
      <c r="I2676" s="30">
        <f>IF($H2676="","",IFERROR(VLOOKUP($H2676,AcctTbl,2,0),"کد ناشناخته"))</f>
        <v>0</v>
      </c>
      <c r="J2676" s="27">
        <f>IF($H2676="","",IFERROR(VLOOKUP($H2676,AcctTbl,3,0),""))</f>
        <v>0</v>
      </c>
      <c r="K2676" s="29"/>
      <c r="L2676" s="28"/>
      <c r="M2676" s="31"/>
      <c r="N2676" s="29"/>
      <c r="O2676" s="32">
        <f>IF($B2676="",0,IF($U2676="IN",N($M2676),0))</f>
        <v>0</v>
      </c>
      <c r="P2676" s="32">
        <f>IF($B2676="",0,IF(OR($U2676="OUT",$U2676="TRF"),N($M2676),0))</f>
        <v>0</v>
      </c>
      <c r="Q2676" s="32">
        <f>IF($B2676="",0,IF(OR($U2676="OUT",$U2676="TRF"),N($M2676),0))</f>
        <v>0</v>
      </c>
      <c r="R2676" s="32">
        <f>IF($B2676="",0,IF($U2676="IN",N($M2676),0))</f>
        <v>0</v>
      </c>
      <c r="S2676" s="33">
        <f>IF($B2676="","",IF($M2676="","⚠ مبلغ",IF($E2676="","⚠ بانک عامل",IF(AND($U2676="TRF",$F2676=""),"⚠ بانک مقصد",IF(AND($V2676&lt;&gt;"NONE",$V2676&lt;&gt;"",$Z2676=""),"⚠ طرف حساب","✓")))))</f>
        <v>0</v>
      </c>
      <c r="T2676" s="29"/>
      <c r="U2676" s="27">
        <f>IFERROR(VLOOKUP($D2676,BankOpTbl,2,0),"")</f>
        <v>0</v>
      </c>
      <c r="V2676" s="27">
        <f>IFERROR(VLOOKUP($D2676,BankOpTbl,3,0),"")</f>
        <v>0</v>
      </c>
      <c r="W2676" s="27">
        <f>IFERROR(VLOOKUP($D2676,BankOpTbl,4,0),"")</f>
        <v>0</v>
      </c>
      <c r="X2676" s="27">
        <f>IF($E2676="","",IFERROR(VLOOKUP($E2676,BankTbl,4,0),""))</f>
        <v>0</v>
      </c>
      <c r="Y2676" s="27">
        <f>IF($F2676="","",IFERROR(VLOOKUP($F2676,BankTbl,4,0),""))</f>
        <v>0</v>
      </c>
      <c r="Z2676" s="27">
        <f>IF($B2676="","",IF($V2676="PICK",LEFT($N2676,5),IF($V2676="FIXED",$W2676,IF($V2676="CODE",$H2676,""))))</f>
        <v>0</v>
      </c>
    </row>
    <row r="2677" spans="1:26" ht="21" customHeight="1">
      <c r="A2677" s="27">
        <f>IF($B2677="","",COUNTA($B$13:$B2677))</f>
        <v>0</v>
      </c>
      <c r="B2677" s="28"/>
      <c r="C2677" s="28"/>
      <c r="D2677" s="29"/>
      <c r="E2677" s="29"/>
      <c r="F2677" s="29"/>
      <c r="G2677" s="28"/>
      <c r="H2677" s="28"/>
      <c r="I2677" s="30">
        <f>IF($H2677="","",IFERROR(VLOOKUP($H2677,AcctTbl,2,0),"کد ناشناخته"))</f>
        <v>0</v>
      </c>
      <c r="J2677" s="27">
        <f>IF($H2677="","",IFERROR(VLOOKUP($H2677,AcctTbl,3,0),""))</f>
        <v>0</v>
      </c>
      <c r="K2677" s="29"/>
      <c r="L2677" s="28"/>
      <c r="M2677" s="31"/>
      <c r="N2677" s="29"/>
      <c r="O2677" s="32">
        <f>IF($B2677="",0,IF($U2677="IN",N($M2677),0))</f>
        <v>0</v>
      </c>
      <c r="P2677" s="32">
        <f>IF($B2677="",0,IF(OR($U2677="OUT",$U2677="TRF"),N($M2677),0))</f>
        <v>0</v>
      </c>
      <c r="Q2677" s="32">
        <f>IF($B2677="",0,IF(OR($U2677="OUT",$U2677="TRF"),N($M2677),0))</f>
        <v>0</v>
      </c>
      <c r="R2677" s="32">
        <f>IF($B2677="",0,IF($U2677="IN",N($M2677),0))</f>
        <v>0</v>
      </c>
      <c r="S2677" s="33">
        <f>IF($B2677="","",IF($M2677="","⚠ مبلغ",IF($E2677="","⚠ بانک عامل",IF(AND($U2677="TRF",$F2677=""),"⚠ بانک مقصد",IF(AND($V2677&lt;&gt;"NONE",$V2677&lt;&gt;"",$Z2677=""),"⚠ طرف حساب","✓")))))</f>
        <v>0</v>
      </c>
      <c r="T2677" s="29"/>
      <c r="U2677" s="27">
        <f>IFERROR(VLOOKUP($D2677,BankOpTbl,2,0),"")</f>
        <v>0</v>
      </c>
      <c r="V2677" s="27">
        <f>IFERROR(VLOOKUP($D2677,BankOpTbl,3,0),"")</f>
        <v>0</v>
      </c>
      <c r="W2677" s="27">
        <f>IFERROR(VLOOKUP($D2677,BankOpTbl,4,0),"")</f>
        <v>0</v>
      </c>
      <c r="X2677" s="27">
        <f>IF($E2677="","",IFERROR(VLOOKUP($E2677,BankTbl,4,0),""))</f>
        <v>0</v>
      </c>
      <c r="Y2677" s="27">
        <f>IF($F2677="","",IFERROR(VLOOKUP($F2677,BankTbl,4,0),""))</f>
        <v>0</v>
      </c>
      <c r="Z2677" s="27">
        <f>IF($B2677="","",IF($V2677="PICK",LEFT($N2677,5),IF($V2677="FIXED",$W2677,IF($V2677="CODE",$H2677,""))))</f>
        <v>0</v>
      </c>
    </row>
    <row r="2678" spans="1:26" ht="21" customHeight="1">
      <c r="A2678" s="27">
        <f>IF($B2678="","",COUNTA($B$13:$B2678))</f>
        <v>0</v>
      </c>
      <c r="B2678" s="28"/>
      <c r="C2678" s="28"/>
      <c r="D2678" s="29"/>
      <c r="E2678" s="29"/>
      <c r="F2678" s="29"/>
      <c r="G2678" s="28"/>
      <c r="H2678" s="28"/>
      <c r="I2678" s="30">
        <f>IF($H2678="","",IFERROR(VLOOKUP($H2678,AcctTbl,2,0),"کد ناشناخته"))</f>
        <v>0</v>
      </c>
      <c r="J2678" s="27">
        <f>IF($H2678="","",IFERROR(VLOOKUP($H2678,AcctTbl,3,0),""))</f>
        <v>0</v>
      </c>
      <c r="K2678" s="29"/>
      <c r="L2678" s="28"/>
      <c r="M2678" s="31"/>
      <c r="N2678" s="29"/>
      <c r="O2678" s="32">
        <f>IF($B2678="",0,IF($U2678="IN",N($M2678),0))</f>
        <v>0</v>
      </c>
      <c r="P2678" s="32">
        <f>IF($B2678="",0,IF(OR($U2678="OUT",$U2678="TRF"),N($M2678),0))</f>
        <v>0</v>
      </c>
      <c r="Q2678" s="32">
        <f>IF($B2678="",0,IF(OR($U2678="OUT",$U2678="TRF"),N($M2678),0))</f>
        <v>0</v>
      </c>
      <c r="R2678" s="32">
        <f>IF($B2678="",0,IF($U2678="IN",N($M2678),0))</f>
        <v>0</v>
      </c>
      <c r="S2678" s="33">
        <f>IF($B2678="","",IF($M2678="","⚠ مبلغ",IF($E2678="","⚠ بانک عامل",IF(AND($U2678="TRF",$F2678=""),"⚠ بانک مقصد",IF(AND($V2678&lt;&gt;"NONE",$V2678&lt;&gt;"",$Z2678=""),"⚠ طرف حساب","✓")))))</f>
        <v>0</v>
      </c>
      <c r="T2678" s="29"/>
      <c r="U2678" s="27">
        <f>IFERROR(VLOOKUP($D2678,BankOpTbl,2,0),"")</f>
        <v>0</v>
      </c>
      <c r="V2678" s="27">
        <f>IFERROR(VLOOKUP($D2678,BankOpTbl,3,0),"")</f>
        <v>0</v>
      </c>
      <c r="W2678" s="27">
        <f>IFERROR(VLOOKUP($D2678,BankOpTbl,4,0),"")</f>
        <v>0</v>
      </c>
      <c r="X2678" s="27">
        <f>IF($E2678="","",IFERROR(VLOOKUP($E2678,BankTbl,4,0),""))</f>
        <v>0</v>
      </c>
      <c r="Y2678" s="27">
        <f>IF($F2678="","",IFERROR(VLOOKUP($F2678,BankTbl,4,0),""))</f>
        <v>0</v>
      </c>
      <c r="Z2678" s="27">
        <f>IF($B2678="","",IF($V2678="PICK",LEFT($N2678,5),IF($V2678="FIXED",$W2678,IF($V2678="CODE",$H2678,""))))</f>
        <v>0</v>
      </c>
    </row>
    <row r="2679" spans="1:26" ht="21" customHeight="1">
      <c r="A2679" s="27">
        <f>IF($B2679="","",COUNTA($B$13:$B2679))</f>
        <v>0</v>
      </c>
      <c r="B2679" s="28"/>
      <c r="C2679" s="28"/>
      <c r="D2679" s="29"/>
      <c r="E2679" s="29"/>
      <c r="F2679" s="29"/>
      <c r="G2679" s="28"/>
      <c r="H2679" s="28"/>
      <c r="I2679" s="30">
        <f>IF($H2679="","",IFERROR(VLOOKUP($H2679,AcctTbl,2,0),"کد ناشناخته"))</f>
        <v>0</v>
      </c>
      <c r="J2679" s="27">
        <f>IF($H2679="","",IFERROR(VLOOKUP($H2679,AcctTbl,3,0),""))</f>
        <v>0</v>
      </c>
      <c r="K2679" s="29"/>
      <c r="L2679" s="28"/>
      <c r="M2679" s="31"/>
      <c r="N2679" s="29"/>
      <c r="O2679" s="32">
        <f>IF($B2679="",0,IF($U2679="IN",N($M2679),0))</f>
        <v>0</v>
      </c>
      <c r="P2679" s="32">
        <f>IF($B2679="",0,IF(OR($U2679="OUT",$U2679="TRF"),N($M2679),0))</f>
        <v>0</v>
      </c>
      <c r="Q2679" s="32">
        <f>IF($B2679="",0,IF(OR($U2679="OUT",$U2679="TRF"),N($M2679),0))</f>
        <v>0</v>
      </c>
      <c r="R2679" s="32">
        <f>IF($B2679="",0,IF($U2679="IN",N($M2679),0))</f>
        <v>0</v>
      </c>
      <c r="S2679" s="33">
        <f>IF($B2679="","",IF($M2679="","⚠ مبلغ",IF($E2679="","⚠ بانک عامل",IF(AND($U2679="TRF",$F2679=""),"⚠ بانک مقصد",IF(AND($V2679&lt;&gt;"NONE",$V2679&lt;&gt;"",$Z2679=""),"⚠ طرف حساب","✓")))))</f>
        <v>0</v>
      </c>
      <c r="T2679" s="29"/>
      <c r="U2679" s="27">
        <f>IFERROR(VLOOKUP($D2679,BankOpTbl,2,0),"")</f>
        <v>0</v>
      </c>
      <c r="V2679" s="27">
        <f>IFERROR(VLOOKUP($D2679,BankOpTbl,3,0),"")</f>
        <v>0</v>
      </c>
      <c r="W2679" s="27">
        <f>IFERROR(VLOOKUP($D2679,BankOpTbl,4,0),"")</f>
        <v>0</v>
      </c>
      <c r="X2679" s="27">
        <f>IF($E2679="","",IFERROR(VLOOKUP($E2679,BankTbl,4,0),""))</f>
        <v>0</v>
      </c>
      <c r="Y2679" s="27">
        <f>IF($F2679="","",IFERROR(VLOOKUP($F2679,BankTbl,4,0),""))</f>
        <v>0</v>
      </c>
      <c r="Z2679" s="27">
        <f>IF($B2679="","",IF($V2679="PICK",LEFT($N2679,5),IF($V2679="FIXED",$W2679,IF($V2679="CODE",$H2679,""))))</f>
        <v>0</v>
      </c>
    </row>
    <row r="2680" spans="1:26" ht="21" customHeight="1">
      <c r="A2680" s="27">
        <f>IF($B2680="","",COUNTA($B$13:$B2680))</f>
        <v>0</v>
      </c>
      <c r="B2680" s="28"/>
      <c r="C2680" s="28"/>
      <c r="D2680" s="29"/>
      <c r="E2680" s="29"/>
      <c r="F2680" s="29"/>
      <c r="G2680" s="28"/>
      <c r="H2680" s="28"/>
      <c r="I2680" s="30">
        <f>IF($H2680="","",IFERROR(VLOOKUP($H2680,AcctTbl,2,0),"کد ناشناخته"))</f>
        <v>0</v>
      </c>
      <c r="J2680" s="27">
        <f>IF($H2680="","",IFERROR(VLOOKUP($H2680,AcctTbl,3,0),""))</f>
        <v>0</v>
      </c>
      <c r="K2680" s="29"/>
      <c r="L2680" s="28"/>
      <c r="M2680" s="31"/>
      <c r="N2680" s="29"/>
      <c r="O2680" s="32">
        <f>IF($B2680="",0,IF($U2680="IN",N($M2680),0))</f>
        <v>0</v>
      </c>
      <c r="P2680" s="32">
        <f>IF($B2680="",0,IF(OR($U2680="OUT",$U2680="TRF"),N($M2680),0))</f>
        <v>0</v>
      </c>
      <c r="Q2680" s="32">
        <f>IF($B2680="",0,IF(OR($U2680="OUT",$U2680="TRF"),N($M2680),0))</f>
        <v>0</v>
      </c>
      <c r="R2680" s="32">
        <f>IF($B2680="",0,IF($U2680="IN",N($M2680),0))</f>
        <v>0</v>
      </c>
      <c r="S2680" s="33">
        <f>IF($B2680="","",IF($M2680="","⚠ مبلغ",IF($E2680="","⚠ بانک عامل",IF(AND($U2680="TRF",$F2680=""),"⚠ بانک مقصد",IF(AND($V2680&lt;&gt;"NONE",$V2680&lt;&gt;"",$Z2680=""),"⚠ طرف حساب","✓")))))</f>
        <v>0</v>
      </c>
      <c r="T2680" s="29"/>
      <c r="U2680" s="27">
        <f>IFERROR(VLOOKUP($D2680,BankOpTbl,2,0),"")</f>
        <v>0</v>
      </c>
      <c r="V2680" s="27">
        <f>IFERROR(VLOOKUP($D2680,BankOpTbl,3,0),"")</f>
        <v>0</v>
      </c>
      <c r="W2680" s="27">
        <f>IFERROR(VLOOKUP($D2680,BankOpTbl,4,0),"")</f>
        <v>0</v>
      </c>
      <c r="X2680" s="27">
        <f>IF($E2680="","",IFERROR(VLOOKUP($E2680,BankTbl,4,0),""))</f>
        <v>0</v>
      </c>
      <c r="Y2680" s="27">
        <f>IF($F2680="","",IFERROR(VLOOKUP($F2680,BankTbl,4,0),""))</f>
        <v>0</v>
      </c>
      <c r="Z2680" s="27">
        <f>IF($B2680="","",IF($V2680="PICK",LEFT($N2680,5),IF($V2680="FIXED",$W2680,IF($V2680="CODE",$H2680,""))))</f>
        <v>0</v>
      </c>
    </row>
    <row r="2681" spans="1:26" ht="21" customHeight="1">
      <c r="A2681" s="27">
        <f>IF($B2681="","",COUNTA($B$13:$B2681))</f>
        <v>0</v>
      </c>
      <c r="B2681" s="28"/>
      <c r="C2681" s="28"/>
      <c r="D2681" s="29"/>
      <c r="E2681" s="29"/>
      <c r="F2681" s="29"/>
      <c r="G2681" s="28"/>
      <c r="H2681" s="28"/>
      <c r="I2681" s="30">
        <f>IF($H2681="","",IFERROR(VLOOKUP($H2681,AcctTbl,2,0),"کد ناشناخته"))</f>
        <v>0</v>
      </c>
      <c r="J2681" s="27">
        <f>IF($H2681="","",IFERROR(VLOOKUP($H2681,AcctTbl,3,0),""))</f>
        <v>0</v>
      </c>
      <c r="K2681" s="29"/>
      <c r="L2681" s="28"/>
      <c r="M2681" s="31"/>
      <c r="N2681" s="29"/>
      <c r="O2681" s="32">
        <f>IF($B2681="",0,IF($U2681="IN",N($M2681),0))</f>
        <v>0</v>
      </c>
      <c r="P2681" s="32">
        <f>IF($B2681="",0,IF(OR($U2681="OUT",$U2681="TRF"),N($M2681),0))</f>
        <v>0</v>
      </c>
      <c r="Q2681" s="32">
        <f>IF($B2681="",0,IF(OR($U2681="OUT",$U2681="TRF"),N($M2681),0))</f>
        <v>0</v>
      </c>
      <c r="R2681" s="32">
        <f>IF($B2681="",0,IF($U2681="IN",N($M2681),0))</f>
        <v>0</v>
      </c>
      <c r="S2681" s="33">
        <f>IF($B2681="","",IF($M2681="","⚠ مبلغ",IF($E2681="","⚠ بانک عامل",IF(AND($U2681="TRF",$F2681=""),"⚠ بانک مقصد",IF(AND($V2681&lt;&gt;"NONE",$V2681&lt;&gt;"",$Z2681=""),"⚠ طرف حساب","✓")))))</f>
        <v>0</v>
      </c>
      <c r="T2681" s="29"/>
      <c r="U2681" s="27">
        <f>IFERROR(VLOOKUP($D2681,BankOpTbl,2,0),"")</f>
        <v>0</v>
      </c>
      <c r="V2681" s="27">
        <f>IFERROR(VLOOKUP($D2681,BankOpTbl,3,0),"")</f>
        <v>0</v>
      </c>
      <c r="W2681" s="27">
        <f>IFERROR(VLOOKUP($D2681,BankOpTbl,4,0),"")</f>
        <v>0</v>
      </c>
      <c r="X2681" s="27">
        <f>IF($E2681="","",IFERROR(VLOOKUP($E2681,BankTbl,4,0),""))</f>
        <v>0</v>
      </c>
      <c r="Y2681" s="27">
        <f>IF($F2681="","",IFERROR(VLOOKUP($F2681,BankTbl,4,0),""))</f>
        <v>0</v>
      </c>
      <c r="Z2681" s="27">
        <f>IF($B2681="","",IF($V2681="PICK",LEFT($N2681,5),IF($V2681="FIXED",$W2681,IF($V2681="CODE",$H2681,""))))</f>
        <v>0</v>
      </c>
    </row>
    <row r="2682" spans="1:26" ht="21" customHeight="1">
      <c r="A2682" s="27">
        <f>IF($B2682="","",COUNTA($B$13:$B2682))</f>
        <v>0</v>
      </c>
      <c r="B2682" s="28"/>
      <c r="C2682" s="28"/>
      <c r="D2682" s="29"/>
      <c r="E2682" s="29"/>
      <c r="F2682" s="29"/>
      <c r="G2682" s="28"/>
      <c r="H2682" s="28"/>
      <c r="I2682" s="30">
        <f>IF($H2682="","",IFERROR(VLOOKUP($H2682,AcctTbl,2,0),"کد ناشناخته"))</f>
        <v>0</v>
      </c>
      <c r="J2682" s="27">
        <f>IF($H2682="","",IFERROR(VLOOKUP($H2682,AcctTbl,3,0),""))</f>
        <v>0</v>
      </c>
      <c r="K2682" s="29"/>
      <c r="L2682" s="28"/>
      <c r="M2682" s="31"/>
      <c r="N2682" s="29"/>
      <c r="O2682" s="32">
        <f>IF($B2682="",0,IF($U2682="IN",N($M2682),0))</f>
        <v>0</v>
      </c>
      <c r="P2682" s="32">
        <f>IF($B2682="",0,IF(OR($U2682="OUT",$U2682="TRF"),N($M2682),0))</f>
        <v>0</v>
      </c>
      <c r="Q2682" s="32">
        <f>IF($B2682="",0,IF(OR($U2682="OUT",$U2682="TRF"),N($M2682),0))</f>
        <v>0</v>
      </c>
      <c r="R2682" s="32">
        <f>IF($B2682="",0,IF($U2682="IN",N($M2682),0))</f>
        <v>0</v>
      </c>
      <c r="S2682" s="33">
        <f>IF($B2682="","",IF($M2682="","⚠ مبلغ",IF($E2682="","⚠ بانک عامل",IF(AND($U2682="TRF",$F2682=""),"⚠ بانک مقصد",IF(AND($V2682&lt;&gt;"NONE",$V2682&lt;&gt;"",$Z2682=""),"⚠ طرف حساب","✓")))))</f>
        <v>0</v>
      </c>
      <c r="T2682" s="29"/>
      <c r="U2682" s="27">
        <f>IFERROR(VLOOKUP($D2682,BankOpTbl,2,0),"")</f>
        <v>0</v>
      </c>
      <c r="V2682" s="27">
        <f>IFERROR(VLOOKUP($D2682,BankOpTbl,3,0),"")</f>
        <v>0</v>
      </c>
      <c r="W2682" s="27">
        <f>IFERROR(VLOOKUP($D2682,BankOpTbl,4,0),"")</f>
        <v>0</v>
      </c>
      <c r="X2682" s="27">
        <f>IF($E2682="","",IFERROR(VLOOKUP($E2682,BankTbl,4,0),""))</f>
        <v>0</v>
      </c>
      <c r="Y2682" s="27">
        <f>IF($F2682="","",IFERROR(VLOOKUP($F2682,BankTbl,4,0),""))</f>
        <v>0</v>
      </c>
      <c r="Z2682" s="27">
        <f>IF($B2682="","",IF($V2682="PICK",LEFT($N2682,5),IF($V2682="FIXED",$W2682,IF($V2682="CODE",$H2682,""))))</f>
        <v>0</v>
      </c>
    </row>
    <row r="2683" spans="1:26" ht="21" customHeight="1">
      <c r="A2683" s="27">
        <f>IF($B2683="","",COUNTA($B$13:$B2683))</f>
        <v>0</v>
      </c>
      <c r="B2683" s="28"/>
      <c r="C2683" s="28"/>
      <c r="D2683" s="29"/>
      <c r="E2683" s="29"/>
      <c r="F2683" s="29"/>
      <c r="G2683" s="28"/>
      <c r="H2683" s="28"/>
      <c r="I2683" s="30">
        <f>IF($H2683="","",IFERROR(VLOOKUP($H2683,AcctTbl,2,0),"کد ناشناخته"))</f>
        <v>0</v>
      </c>
      <c r="J2683" s="27">
        <f>IF($H2683="","",IFERROR(VLOOKUP($H2683,AcctTbl,3,0),""))</f>
        <v>0</v>
      </c>
      <c r="K2683" s="29"/>
      <c r="L2683" s="28"/>
      <c r="M2683" s="31"/>
      <c r="N2683" s="29"/>
      <c r="O2683" s="32">
        <f>IF($B2683="",0,IF($U2683="IN",N($M2683),0))</f>
        <v>0</v>
      </c>
      <c r="P2683" s="32">
        <f>IF($B2683="",0,IF(OR($U2683="OUT",$U2683="TRF"),N($M2683),0))</f>
        <v>0</v>
      </c>
      <c r="Q2683" s="32">
        <f>IF($B2683="",0,IF(OR($U2683="OUT",$U2683="TRF"),N($M2683),0))</f>
        <v>0</v>
      </c>
      <c r="R2683" s="32">
        <f>IF($B2683="",0,IF($U2683="IN",N($M2683),0))</f>
        <v>0</v>
      </c>
      <c r="S2683" s="33">
        <f>IF($B2683="","",IF($M2683="","⚠ مبلغ",IF($E2683="","⚠ بانک عامل",IF(AND($U2683="TRF",$F2683=""),"⚠ بانک مقصد",IF(AND($V2683&lt;&gt;"NONE",$V2683&lt;&gt;"",$Z2683=""),"⚠ طرف حساب","✓")))))</f>
        <v>0</v>
      </c>
      <c r="T2683" s="29"/>
      <c r="U2683" s="27">
        <f>IFERROR(VLOOKUP($D2683,BankOpTbl,2,0),"")</f>
        <v>0</v>
      </c>
      <c r="V2683" s="27">
        <f>IFERROR(VLOOKUP($D2683,BankOpTbl,3,0),"")</f>
        <v>0</v>
      </c>
      <c r="W2683" s="27">
        <f>IFERROR(VLOOKUP($D2683,BankOpTbl,4,0),"")</f>
        <v>0</v>
      </c>
      <c r="X2683" s="27">
        <f>IF($E2683="","",IFERROR(VLOOKUP($E2683,BankTbl,4,0),""))</f>
        <v>0</v>
      </c>
      <c r="Y2683" s="27">
        <f>IF($F2683="","",IFERROR(VLOOKUP($F2683,BankTbl,4,0),""))</f>
        <v>0</v>
      </c>
      <c r="Z2683" s="27">
        <f>IF($B2683="","",IF($V2683="PICK",LEFT($N2683,5),IF($V2683="FIXED",$W2683,IF($V2683="CODE",$H2683,""))))</f>
        <v>0</v>
      </c>
    </row>
    <row r="2684" spans="1:26" ht="21" customHeight="1">
      <c r="A2684" s="27">
        <f>IF($B2684="","",COUNTA($B$13:$B2684))</f>
        <v>0</v>
      </c>
      <c r="B2684" s="28"/>
      <c r="C2684" s="28"/>
      <c r="D2684" s="29"/>
      <c r="E2684" s="29"/>
      <c r="F2684" s="29"/>
      <c r="G2684" s="28"/>
      <c r="H2684" s="28"/>
      <c r="I2684" s="30">
        <f>IF($H2684="","",IFERROR(VLOOKUP($H2684,AcctTbl,2,0),"کد ناشناخته"))</f>
        <v>0</v>
      </c>
      <c r="J2684" s="27">
        <f>IF($H2684="","",IFERROR(VLOOKUP($H2684,AcctTbl,3,0),""))</f>
        <v>0</v>
      </c>
      <c r="K2684" s="29"/>
      <c r="L2684" s="28"/>
      <c r="M2684" s="31"/>
      <c r="N2684" s="29"/>
      <c r="O2684" s="32">
        <f>IF($B2684="",0,IF($U2684="IN",N($M2684),0))</f>
        <v>0</v>
      </c>
      <c r="P2684" s="32">
        <f>IF($B2684="",0,IF(OR($U2684="OUT",$U2684="TRF"),N($M2684),0))</f>
        <v>0</v>
      </c>
      <c r="Q2684" s="32">
        <f>IF($B2684="",0,IF(OR($U2684="OUT",$U2684="TRF"),N($M2684),0))</f>
        <v>0</v>
      </c>
      <c r="R2684" s="32">
        <f>IF($B2684="",0,IF($U2684="IN",N($M2684),0))</f>
        <v>0</v>
      </c>
      <c r="S2684" s="33">
        <f>IF($B2684="","",IF($M2684="","⚠ مبلغ",IF($E2684="","⚠ بانک عامل",IF(AND($U2684="TRF",$F2684=""),"⚠ بانک مقصد",IF(AND($V2684&lt;&gt;"NONE",$V2684&lt;&gt;"",$Z2684=""),"⚠ طرف حساب","✓")))))</f>
        <v>0</v>
      </c>
      <c r="T2684" s="29"/>
      <c r="U2684" s="27">
        <f>IFERROR(VLOOKUP($D2684,BankOpTbl,2,0),"")</f>
        <v>0</v>
      </c>
      <c r="V2684" s="27">
        <f>IFERROR(VLOOKUP($D2684,BankOpTbl,3,0),"")</f>
        <v>0</v>
      </c>
      <c r="W2684" s="27">
        <f>IFERROR(VLOOKUP($D2684,BankOpTbl,4,0),"")</f>
        <v>0</v>
      </c>
      <c r="X2684" s="27">
        <f>IF($E2684="","",IFERROR(VLOOKUP($E2684,BankTbl,4,0),""))</f>
        <v>0</v>
      </c>
      <c r="Y2684" s="27">
        <f>IF($F2684="","",IFERROR(VLOOKUP($F2684,BankTbl,4,0),""))</f>
        <v>0</v>
      </c>
      <c r="Z2684" s="27">
        <f>IF($B2684="","",IF($V2684="PICK",LEFT($N2684,5),IF($V2684="FIXED",$W2684,IF($V2684="CODE",$H2684,""))))</f>
        <v>0</v>
      </c>
    </row>
    <row r="2685" spans="1:26" ht="21" customHeight="1">
      <c r="A2685" s="27">
        <f>IF($B2685="","",COUNTA($B$13:$B2685))</f>
        <v>0</v>
      </c>
      <c r="B2685" s="28"/>
      <c r="C2685" s="28"/>
      <c r="D2685" s="29"/>
      <c r="E2685" s="29"/>
      <c r="F2685" s="29"/>
      <c r="G2685" s="28"/>
      <c r="H2685" s="28"/>
      <c r="I2685" s="30">
        <f>IF($H2685="","",IFERROR(VLOOKUP($H2685,AcctTbl,2,0),"کد ناشناخته"))</f>
        <v>0</v>
      </c>
      <c r="J2685" s="27">
        <f>IF($H2685="","",IFERROR(VLOOKUP($H2685,AcctTbl,3,0),""))</f>
        <v>0</v>
      </c>
      <c r="K2685" s="29"/>
      <c r="L2685" s="28"/>
      <c r="M2685" s="31"/>
      <c r="N2685" s="29"/>
      <c r="O2685" s="32">
        <f>IF($B2685="",0,IF($U2685="IN",N($M2685),0))</f>
        <v>0</v>
      </c>
      <c r="P2685" s="32">
        <f>IF($B2685="",0,IF(OR($U2685="OUT",$U2685="TRF"),N($M2685),0))</f>
        <v>0</v>
      </c>
      <c r="Q2685" s="32">
        <f>IF($B2685="",0,IF(OR($U2685="OUT",$U2685="TRF"),N($M2685),0))</f>
        <v>0</v>
      </c>
      <c r="R2685" s="32">
        <f>IF($B2685="",0,IF($U2685="IN",N($M2685),0))</f>
        <v>0</v>
      </c>
      <c r="S2685" s="33">
        <f>IF($B2685="","",IF($M2685="","⚠ مبلغ",IF($E2685="","⚠ بانک عامل",IF(AND($U2685="TRF",$F2685=""),"⚠ بانک مقصد",IF(AND($V2685&lt;&gt;"NONE",$V2685&lt;&gt;"",$Z2685=""),"⚠ طرف حساب","✓")))))</f>
        <v>0</v>
      </c>
      <c r="T2685" s="29"/>
      <c r="U2685" s="27">
        <f>IFERROR(VLOOKUP($D2685,BankOpTbl,2,0),"")</f>
        <v>0</v>
      </c>
      <c r="V2685" s="27">
        <f>IFERROR(VLOOKUP($D2685,BankOpTbl,3,0),"")</f>
        <v>0</v>
      </c>
      <c r="W2685" s="27">
        <f>IFERROR(VLOOKUP($D2685,BankOpTbl,4,0),"")</f>
        <v>0</v>
      </c>
      <c r="X2685" s="27">
        <f>IF($E2685="","",IFERROR(VLOOKUP($E2685,BankTbl,4,0),""))</f>
        <v>0</v>
      </c>
      <c r="Y2685" s="27">
        <f>IF($F2685="","",IFERROR(VLOOKUP($F2685,BankTbl,4,0),""))</f>
        <v>0</v>
      </c>
      <c r="Z2685" s="27">
        <f>IF($B2685="","",IF($V2685="PICK",LEFT($N2685,5),IF($V2685="FIXED",$W2685,IF($V2685="CODE",$H2685,""))))</f>
        <v>0</v>
      </c>
    </row>
    <row r="2686" spans="1:26" ht="21" customHeight="1">
      <c r="A2686" s="27">
        <f>IF($B2686="","",COUNTA($B$13:$B2686))</f>
        <v>0</v>
      </c>
      <c r="B2686" s="28"/>
      <c r="C2686" s="28"/>
      <c r="D2686" s="29"/>
      <c r="E2686" s="29"/>
      <c r="F2686" s="29"/>
      <c r="G2686" s="28"/>
      <c r="H2686" s="28"/>
      <c r="I2686" s="30">
        <f>IF($H2686="","",IFERROR(VLOOKUP($H2686,AcctTbl,2,0),"کد ناشناخته"))</f>
        <v>0</v>
      </c>
      <c r="J2686" s="27">
        <f>IF($H2686="","",IFERROR(VLOOKUP($H2686,AcctTbl,3,0),""))</f>
        <v>0</v>
      </c>
      <c r="K2686" s="29"/>
      <c r="L2686" s="28"/>
      <c r="M2686" s="31"/>
      <c r="N2686" s="29"/>
      <c r="O2686" s="32">
        <f>IF($B2686="",0,IF($U2686="IN",N($M2686),0))</f>
        <v>0</v>
      </c>
      <c r="P2686" s="32">
        <f>IF($B2686="",0,IF(OR($U2686="OUT",$U2686="TRF"),N($M2686),0))</f>
        <v>0</v>
      </c>
      <c r="Q2686" s="32">
        <f>IF($B2686="",0,IF(OR($U2686="OUT",$U2686="TRF"),N($M2686),0))</f>
        <v>0</v>
      </c>
      <c r="R2686" s="32">
        <f>IF($B2686="",0,IF($U2686="IN",N($M2686),0))</f>
        <v>0</v>
      </c>
      <c r="S2686" s="33">
        <f>IF($B2686="","",IF($M2686="","⚠ مبلغ",IF($E2686="","⚠ بانک عامل",IF(AND($U2686="TRF",$F2686=""),"⚠ بانک مقصد",IF(AND($V2686&lt;&gt;"NONE",$V2686&lt;&gt;"",$Z2686=""),"⚠ طرف حساب","✓")))))</f>
        <v>0</v>
      </c>
      <c r="T2686" s="29"/>
      <c r="U2686" s="27">
        <f>IFERROR(VLOOKUP($D2686,BankOpTbl,2,0),"")</f>
        <v>0</v>
      </c>
      <c r="V2686" s="27">
        <f>IFERROR(VLOOKUP($D2686,BankOpTbl,3,0),"")</f>
        <v>0</v>
      </c>
      <c r="W2686" s="27">
        <f>IFERROR(VLOOKUP($D2686,BankOpTbl,4,0),"")</f>
        <v>0</v>
      </c>
      <c r="X2686" s="27">
        <f>IF($E2686="","",IFERROR(VLOOKUP($E2686,BankTbl,4,0),""))</f>
        <v>0</v>
      </c>
      <c r="Y2686" s="27">
        <f>IF($F2686="","",IFERROR(VLOOKUP($F2686,BankTbl,4,0),""))</f>
        <v>0</v>
      </c>
      <c r="Z2686" s="27">
        <f>IF($B2686="","",IF($V2686="PICK",LEFT($N2686,5),IF($V2686="FIXED",$W2686,IF($V2686="CODE",$H2686,""))))</f>
        <v>0</v>
      </c>
    </row>
    <row r="2687" spans="1:26" ht="21" customHeight="1">
      <c r="A2687" s="27">
        <f>IF($B2687="","",COUNTA($B$13:$B2687))</f>
        <v>0</v>
      </c>
      <c r="B2687" s="28"/>
      <c r="C2687" s="28"/>
      <c r="D2687" s="29"/>
      <c r="E2687" s="29"/>
      <c r="F2687" s="29"/>
      <c r="G2687" s="28"/>
      <c r="H2687" s="28"/>
      <c r="I2687" s="30">
        <f>IF($H2687="","",IFERROR(VLOOKUP($H2687,AcctTbl,2,0),"کد ناشناخته"))</f>
        <v>0</v>
      </c>
      <c r="J2687" s="27">
        <f>IF($H2687="","",IFERROR(VLOOKUP($H2687,AcctTbl,3,0),""))</f>
        <v>0</v>
      </c>
      <c r="K2687" s="29"/>
      <c r="L2687" s="28"/>
      <c r="M2687" s="31"/>
      <c r="N2687" s="29"/>
      <c r="O2687" s="32">
        <f>IF($B2687="",0,IF($U2687="IN",N($M2687),0))</f>
        <v>0</v>
      </c>
      <c r="P2687" s="32">
        <f>IF($B2687="",0,IF(OR($U2687="OUT",$U2687="TRF"),N($M2687),0))</f>
        <v>0</v>
      </c>
      <c r="Q2687" s="32">
        <f>IF($B2687="",0,IF(OR($U2687="OUT",$U2687="TRF"),N($M2687),0))</f>
        <v>0</v>
      </c>
      <c r="R2687" s="32">
        <f>IF($B2687="",0,IF($U2687="IN",N($M2687),0))</f>
        <v>0</v>
      </c>
      <c r="S2687" s="33">
        <f>IF($B2687="","",IF($M2687="","⚠ مبلغ",IF($E2687="","⚠ بانک عامل",IF(AND($U2687="TRF",$F2687=""),"⚠ بانک مقصد",IF(AND($V2687&lt;&gt;"NONE",$V2687&lt;&gt;"",$Z2687=""),"⚠ طرف حساب","✓")))))</f>
        <v>0</v>
      </c>
      <c r="T2687" s="29"/>
      <c r="U2687" s="27">
        <f>IFERROR(VLOOKUP($D2687,BankOpTbl,2,0),"")</f>
        <v>0</v>
      </c>
      <c r="V2687" s="27">
        <f>IFERROR(VLOOKUP($D2687,BankOpTbl,3,0),"")</f>
        <v>0</v>
      </c>
      <c r="W2687" s="27">
        <f>IFERROR(VLOOKUP($D2687,BankOpTbl,4,0),"")</f>
        <v>0</v>
      </c>
      <c r="X2687" s="27">
        <f>IF($E2687="","",IFERROR(VLOOKUP($E2687,BankTbl,4,0),""))</f>
        <v>0</v>
      </c>
      <c r="Y2687" s="27">
        <f>IF($F2687="","",IFERROR(VLOOKUP($F2687,BankTbl,4,0),""))</f>
        <v>0</v>
      </c>
      <c r="Z2687" s="27">
        <f>IF($B2687="","",IF($V2687="PICK",LEFT($N2687,5),IF($V2687="FIXED",$W2687,IF($V2687="CODE",$H2687,""))))</f>
        <v>0</v>
      </c>
    </row>
    <row r="2688" spans="1:26" ht="21" customHeight="1">
      <c r="A2688" s="27">
        <f>IF($B2688="","",COUNTA($B$13:$B2688))</f>
        <v>0</v>
      </c>
      <c r="B2688" s="28"/>
      <c r="C2688" s="28"/>
      <c r="D2688" s="29"/>
      <c r="E2688" s="29"/>
      <c r="F2688" s="29"/>
      <c r="G2688" s="28"/>
      <c r="H2688" s="28"/>
      <c r="I2688" s="30">
        <f>IF($H2688="","",IFERROR(VLOOKUP($H2688,AcctTbl,2,0),"کد ناشناخته"))</f>
        <v>0</v>
      </c>
      <c r="J2688" s="27">
        <f>IF($H2688="","",IFERROR(VLOOKUP($H2688,AcctTbl,3,0),""))</f>
        <v>0</v>
      </c>
      <c r="K2688" s="29"/>
      <c r="L2688" s="28"/>
      <c r="M2688" s="31"/>
      <c r="N2688" s="29"/>
      <c r="O2688" s="32">
        <f>IF($B2688="",0,IF($U2688="IN",N($M2688),0))</f>
        <v>0</v>
      </c>
      <c r="P2688" s="32">
        <f>IF($B2688="",0,IF(OR($U2688="OUT",$U2688="TRF"),N($M2688),0))</f>
        <v>0</v>
      </c>
      <c r="Q2688" s="32">
        <f>IF($B2688="",0,IF(OR($U2688="OUT",$U2688="TRF"),N($M2688),0))</f>
        <v>0</v>
      </c>
      <c r="R2688" s="32">
        <f>IF($B2688="",0,IF($U2688="IN",N($M2688),0))</f>
        <v>0</v>
      </c>
      <c r="S2688" s="33">
        <f>IF($B2688="","",IF($M2688="","⚠ مبلغ",IF($E2688="","⚠ بانک عامل",IF(AND($U2688="TRF",$F2688=""),"⚠ بانک مقصد",IF(AND($V2688&lt;&gt;"NONE",$V2688&lt;&gt;"",$Z2688=""),"⚠ طرف حساب","✓")))))</f>
        <v>0</v>
      </c>
      <c r="T2688" s="29"/>
      <c r="U2688" s="27">
        <f>IFERROR(VLOOKUP($D2688,BankOpTbl,2,0),"")</f>
        <v>0</v>
      </c>
      <c r="V2688" s="27">
        <f>IFERROR(VLOOKUP($D2688,BankOpTbl,3,0),"")</f>
        <v>0</v>
      </c>
      <c r="W2688" s="27">
        <f>IFERROR(VLOOKUP($D2688,BankOpTbl,4,0),"")</f>
        <v>0</v>
      </c>
      <c r="X2688" s="27">
        <f>IF($E2688="","",IFERROR(VLOOKUP($E2688,BankTbl,4,0),""))</f>
        <v>0</v>
      </c>
      <c r="Y2688" s="27">
        <f>IF($F2688="","",IFERROR(VLOOKUP($F2688,BankTbl,4,0),""))</f>
        <v>0</v>
      </c>
      <c r="Z2688" s="27">
        <f>IF($B2688="","",IF($V2688="PICK",LEFT($N2688,5),IF($V2688="FIXED",$W2688,IF($V2688="CODE",$H2688,""))))</f>
        <v>0</v>
      </c>
    </row>
    <row r="2689" spans="1:26" ht="21" customHeight="1">
      <c r="A2689" s="27">
        <f>IF($B2689="","",COUNTA($B$13:$B2689))</f>
        <v>0</v>
      </c>
      <c r="B2689" s="28"/>
      <c r="C2689" s="28"/>
      <c r="D2689" s="29"/>
      <c r="E2689" s="29"/>
      <c r="F2689" s="29"/>
      <c r="G2689" s="28"/>
      <c r="H2689" s="28"/>
      <c r="I2689" s="30">
        <f>IF($H2689="","",IFERROR(VLOOKUP($H2689,AcctTbl,2,0),"کد ناشناخته"))</f>
        <v>0</v>
      </c>
      <c r="J2689" s="27">
        <f>IF($H2689="","",IFERROR(VLOOKUP($H2689,AcctTbl,3,0),""))</f>
        <v>0</v>
      </c>
      <c r="K2689" s="29"/>
      <c r="L2689" s="28"/>
      <c r="M2689" s="31"/>
      <c r="N2689" s="29"/>
      <c r="O2689" s="32">
        <f>IF($B2689="",0,IF($U2689="IN",N($M2689),0))</f>
        <v>0</v>
      </c>
      <c r="P2689" s="32">
        <f>IF($B2689="",0,IF(OR($U2689="OUT",$U2689="TRF"),N($M2689),0))</f>
        <v>0</v>
      </c>
      <c r="Q2689" s="32">
        <f>IF($B2689="",0,IF(OR($U2689="OUT",$U2689="TRF"),N($M2689),0))</f>
        <v>0</v>
      </c>
      <c r="R2689" s="32">
        <f>IF($B2689="",0,IF($U2689="IN",N($M2689),0))</f>
        <v>0</v>
      </c>
      <c r="S2689" s="33">
        <f>IF($B2689="","",IF($M2689="","⚠ مبلغ",IF($E2689="","⚠ بانک عامل",IF(AND($U2689="TRF",$F2689=""),"⚠ بانک مقصد",IF(AND($V2689&lt;&gt;"NONE",$V2689&lt;&gt;"",$Z2689=""),"⚠ طرف حساب","✓")))))</f>
        <v>0</v>
      </c>
      <c r="T2689" s="29"/>
      <c r="U2689" s="27">
        <f>IFERROR(VLOOKUP($D2689,BankOpTbl,2,0),"")</f>
        <v>0</v>
      </c>
      <c r="V2689" s="27">
        <f>IFERROR(VLOOKUP($D2689,BankOpTbl,3,0),"")</f>
        <v>0</v>
      </c>
      <c r="W2689" s="27">
        <f>IFERROR(VLOOKUP($D2689,BankOpTbl,4,0),"")</f>
        <v>0</v>
      </c>
      <c r="X2689" s="27">
        <f>IF($E2689="","",IFERROR(VLOOKUP($E2689,BankTbl,4,0),""))</f>
        <v>0</v>
      </c>
      <c r="Y2689" s="27">
        <f>IF($F2689="","",IFERROR(VLOOKUP($F2689,BankTbl,4,0),""))</f>
        <v>0</v>
      </c>
      <c r="Z2689" s="27">
        <f>IF($B2689="","",IF($V2689="PICK",LEFT($N2689,5),IF($V2689="FIXED",$W2689,IF($V2689="CODE",$H2689,""))))</f>
        <v>0</v>
      </c>
    </row>
    <row r="2690" spans="1:26" ht="21" customHeight="1">
      <c r="A2690" s="27">
        <f>IF($B2690="","",COUNTA($B$13:$B2690))</f>
        <v>0</v>
      </c>
      <c r="B2690" s="28"/>
      <c r="C2690" s="28"/>
      <c r="D2690" s="29"/>
      <c r="E2690" s="29"/>
      <c r="F2690" s="29"/>
      <c r="G2690" s="28"/>
      <c r="H2690" s="28"/>
      <c r="I2690" s="30">
        <f>IF($H2690="","",IFERROR(VLOOKUP($H2690,AcctTbl,2,0),"کد ناشناخته"))</f>
        <v>0</v>
      </c>
      <c r="J2690" s="27">
        <f>IF($H2690="","",IFERROR(VLOOKUP($H2690,AcctTbl,3,0),""))</f>
        <v>0</v>
      </c>
      <c r="K2690" s="29"/>
      <c r="L2690" s="28"/>
      <c r="M2690" s="31"/>
      <c r="N2690" s="29"/>
      <c r="O2690" s="32">
        <f>IF($B2690="",0,IF($U2690="IN",N($M2690),0))</f>
        <v>0</v>
      </c>
      <c r="P2690" s="32">
        <f>IF($B2690="",0,IF(OR($U2690="OUT",$U2690="TRF"),N($M2690),0))</f>
        <v>0</v>
      </c>
      <c r="Q2690" s="32">
        <f>IF($B2690="",0,IF(OR($U2690="OUT",$U2690="TRF"),N($M2690),0))</f>
        <v>0</v>
      </c>
      <c r="R2690" s="32">
        <f>IF($B2690="",0,IF($U2690="IN",N($M2690),0))</f>
        <v>0</v>
      </c>
      <c r="S2690" s="33">
        <f>IF($B2690="","",IF($M2690="","⚠ مبلغ",IF($E2690="","⚠ بانک عامل",IF(AND($U2690="TRF",$F2690=""),"⚠ بانک مقصد",IF(AND($V2690&lt;&gt;"NONE",$V2690&lt;&gt;"",$Z2690=""),"⚠ طرف حساب","✓")))))</f>
        <v>0</v>
      </c>
      <c r="T2690" s="29"/>
      <c r="U2690" s="27">
        <f>IFERROR(VLOOKUP($D2690,BankOpTbl,2,0),"")</f>
        <v>0</v>
      </c>
      <c r="V2690" s="27">
        <f>IFERROR(VLOOKUP($D2690,BankOpTbl,3,0),"")</f>
        <v>0</v>
      </c>
      <c r="W2690" s="27">
        <f>IFERROR(VLOOKUP($D2690,BankOpTbl,4,0),"")</f>
        <v>0</v>
      </c>
      <c r="X2690" s="27">
        <f>IF($E2690="","",IFERROR(VLOOKUP($E2690,BankTbl,4,0),""))</f>
        <v>0</v>
      </c>
      <c r="Y2690" s="27">
        <f>IF($F2690="","",IFERROR(VLOOKUP($F2690,BankTbl,4,0),""))</f>
        <v>0</v>
      </c>
      <c r="Z2690" s="27">
        <f>IF($B2690="","",IF($V2690="PICK",LEFT($N2690,5),IF($V2690="FIXED",$W2690,IF($V2690="CODE",$H2690,""))))</f>
        <v>0</v>
      </c>
    </row>
    <row r="2691" spans="1:26" ht="21" customHeight="1">
      <c r="A2691" s="27">
        <f>IF($B2691="","",COUNTA($B$13:$B2691))</f>
        <v>0</v>
      </c>
      <c r="B2691" s="28"/>
      <c r="C2691" s="28"/>
      <c r="D2691" s="29"/>
      <c r="E2691" s="29"/>
      <c r="F2691" s="29"/>
      <c r="G2691" s="28"/>
      <c r="H2691" s="28"/>
      <c r="I2691" s="30">
        <f>IF($H2691="","",IFERROR(VLOOKUP($H2691,AcctTbl,2,0),"کد ناشناخته"))</f>
        <v>0</v>
      </c>
      <c r="J2691" s="27">
        <f>IF($H2691="","",IFERROR(VLOOKUP($H2691,AcctTbl,3,0),""))</f>
        <v>0</v>
      </c>
      <c r="K2691" s="29"/>
      <c r="L2691" s="28"/>
      <c r="M2691" s="31"/>
      <c r="N2691" s="29"/>
      <c r="O2691" s="32">
        <f>IF($B2691="",0,IF($U2691="IN",N($M2691),0))</f>
        <v>0</v>
      </c>
      <c r="P2691" s="32">
        <f>IF($B2691="",0,IF(OR($U2691="OUT",$U2691="TRF"),N($M2691),0))</f>
        <v>0</v>
      </c>
      <c r="Q2691" s="32">
        <f>IF($B2691="",0,IF(OR($U2691="OUT",$U2691="TRF"),N($M2691),0))</f>
        <v>0</v>
      </c>
      <c r="R2691" s="32">
        <f>IF($B2691="",0,IF($U2691="IN",N($M2691),0))</f>
        <v>0</v>
      </c>
      <c r="S2691" s="33">
        <f>IF($B2691="","",IF($M2691="","⚠ مبلغ",IF($E2691="","⚠ بانک عامل",IF(AND($U2691="TRF",$F2691=""),"⚠ بانک مقصد",IF(AND($V2691&lt;&gt;"NONE",$V2691&lt;&gt;"",$Z2691=""),"⚠ طرف حساب","✓")))))</f>
        <v>0</v>
      </c>
      <c r="T2691" s="29"/>
      <c r="U2691" s="27">
        <f>IFERROR(VLOOKUP($D2691,BankOpTbl,2,0),"")</f>
        <v>0</v>
      </c>
      <c r="V2691" s="27">
        <f>IFERROR(VLOOKUP($D2691,BankOpTbl,3,0),"")</f>
        <v>0</v>
      </c>
      <c r="W2691" s="27">
        <f>IFERROR(VLOOKUP($D2691,BankOpTbl,4,0),"")</f>
        <v>0</v>
      </c>
      <c r="X2691" s="27">
        <f>IF($E2691="","",IFERROR(VLOOKUP($E2691,BankTbl,4,0),""))</f>
        <v>0</v>
      </c>
      <c r="Y2691" s="27">
        <f>IF($F2691="","",IFERROR(VLOOKUP($F2691,BankTbl,4,0),""))</f>
        <v>0</v>
      </c>
      <c r="Z2691" s="27">
        <f>IF($B2691="","",IF($V2691="PICK",LEFT($N2691,5),IF($V2691="FIXED",$W2691,IF($V2691="CODE",$H2691,""))))</f>
        <v>0</v>
      </c>
    </row>
    <row r="2692" spans="1:26" ht="21" customHeight="1">
      <c r="A2692" s="27">
        <f>IF($B2692="","",COUNTA($B$13:$B2692))</f>
        <v>0</v>
      </c>
      <c r="B2692" s="28"/>
      <c r="C2692" s="28"/>
      <c r="D2692" s="29"/>
      <c r="E2692" s="29"/>
      <c r="F2692" s="29"/>
      <c r="G2692" s="28"/>
      <c r="H2692" s="28"/>
      <c r="I2692" s="30">
        <f>IF($H2692="","",IFERROR(VLOOKUP($H2692,AcctTbl,2,0),"کد ناشناخته"))</f>
        <v>0</v>
      </c>
      <c r="J2692" s="27">
        <f>IF($H2692="","",IFERROR(VLOOKUP($H2692,AcctTbl,3,0),""))</f>
        <v>0</v>
      </c>
      <c r="K2692" s="29"/>
      <c r="L2692" s="28"/>
      <c r="M2692" s="31"/>
      <c r="N2692" s="29"/>
      <c r="O2692" s="32">
        <f>IF($B2692="",0,IF($U2692="IN",N($M2692),0))</f>
        <v>0</v>
      </c>
      <c r="P2692" s="32">
        <f>IF($B2692="",0,IF(OR($U2692="OUT",$U2692="TRF"),N($M2692),0))</f>
        <v>0</v>
      </c>
      <c r="Q2692" s="32">
        <f>IF($B2692="",0,IF(OR($U2692="OUT",$U2692="TRF"),N($M2692),0))</f>
        <v>0</v>
      </c>
      <c r="R2692" s="32">
        <f>IF($B2692="",0,IF($U2692="IN",N($M2692),0))</f>
        <v>0</v>
      </c>
      <c r="S2692" s="33">
        <f>IF($B2692="","",IF($M2692="","⚠ مبلغ",IF($E2692="","⚠ بانک عامل",IF(AND($U2692="TRF",$F2692=""),"⚠ بانک مقصد",IF(AND($V2692&lt;&gt;"NONE",$V2692&lt;&gt;"",$Z2692=""),"⚠ طرف حساب","✓")))))</f>
        <v>0</v>
      </c>
      <c r="T2692" s="29"/>
      <c r="U2692" s="27">
        <f>IFERROR(VLOOKUP($D2692,BankOpTbl,2,0),"")</f>
        <v>0</v>
      </c>
      <c r="V2692" s="27">
        <f>IFERROR(VLOOKUP($D2692,BankOpTbl,3,0),"")</f>
        <v>0</v>
      </c>
      <c r="W2692" s="27">
        <f>IFERROR(VLOOKUP($D2692,BankOpTbl,4,0),"")</f>
        <v>0</v>
      </c>
      <c r="X2692" s="27">
        <f>IF($E2692="","",IFERROR(VLOOKUP($E2692,BankTbl,4,0),""))</f>
        <v>0</v>
      </c>
      <c r="Y2692" s="27">
        <f>IF($F2692="","",IFERROR(VLOOKUP($F2692,BankTbl,4,0),""))</f>
        <v>0</v>
      </c>
      <c r="Z2692" s="27">
        <f>IF($B2692="","",IF($V2692="PICK",LEFT($N2692,5),IF($V2692="FIXED",$W2692,IF($V2692="CODE",$H2692,""))))</f>
        <v>0</v>
      </c>
    </row>
    <row r="2693" spans="1:26" ht="21" customHeight="1">
      <c r="A2693" s="27">
        <f>IF($B2693="","",COUNTA($B$13:$B2693))</f>
        <v>0</v>
      </c>
      <c r="B2693" s="28"/>
      <c r="C2693" s="28"/>
      <c r="D2693" s="29"/>
      <c r="E2693" s="29"/>
      <c r="F2693" s="29"/>
      <c r="G2693" s="28"/>
      <c r="H2693" s="28"/>
      <c r="I2693" s="30">
        <f>IF($H2693="","",IFERROR(VLOOKUP($H2693,AcctTbl,2,0),"کد ناشناخته"))</f>
        <v>0</v>
      </c>
      <c r="J2693" s="27">
        <f>IF($H2693="","",IFERROR(VLOOKUP($H2693,AcctTbl,3,0),""))</f>
        <v>0</v>
      </c>
      <c r="K2693" s="29"/>
      <c r="L2693" s="28"/>
      <c r="M2693" s="31"/>
      <c r="N2693" s="29"/>
      <c r="O2693" s="32">
        <f>IF($B2693="",0,IF($U2693="IN",N($M2693),0))</f>
        <v>0</v>
      </c>
      <c r="P2693" s="32">
        <f>IF($B2693="",0,IF(OR($U2693="OUT",$U2693="TRF"),N($M2693),0))</f>
        <v>0</v>
      </c>
      <c r="Q2693" s="32">
        <f>IF($B2693="",0,IF(OR($U2693="OUT",$U2693="TRF"),N($M2693),0))</f>
        <v>0</v>
      </c>
      <c r="R2693" s="32">
        <f>IF($B2693="",0,IF($U2693="IN",N($M2693),0))</f>
        <v>0</v>
      </c>
      <c r="S2693" s="33">
        <f>IF($B2693="","",IF($M2693="","⚠ مبلغ",IF($E2693="","⚠ بانک عامل",IF(AND($U2693="TRF",$F2693=""),"⚠ بانک مقصد",IF(AND($V2693&lt;&gt;"NONE",$V2693&lt;&gt;"",$Z2693=""),"⚠ طرف حساب","✓")))))</f>
        <v>0</v>
      </c>
      <c r="T2693" s="29"/>
      <c r="U2693" s="27">
        <f>IFERROR(VLOOKUP($D2693,BankOpTbl,2,0),"")</f>
        <v>0</v>
      </c>
      <c r="V2693" s="27">
        <f>IFERROR(VLOOKUP($D2693,BankOpTbl,3,0),"")</f>
        <v>0</v>
      </c>
      <c r="W2693" s="27">
        <f>IFERROR(VLOOKUP($D2693,BankOpTbl,4,0),"")</f>
        <v>0</v>
      </c>
      <c r="X2693" s="27">
        <f>IF($E2693="","",IFERROR(VLOOKUP($E2693,BankTbl,4,0),""))</f>
        <v>0</v>
      </c>
      <c r="Y2693" s="27">
        <f>IF($F2693="","",IFERROR(VLOOKUP($F2693,BankTbl,4,0),""))</f>
        <v>0</v>
      </c>
      <c r="Z2693" s="27">
        <f>IF($B2693="","",IF($V2693="PICK",LEFT($N2693,5),IF($V2693="FIXED",$W2693,IF($V2693="CODE",$H2693,""))))</f>
        <v>0</v>
      </c>
    </row>
    <row r="2694" spans="1:26" ht="21" customHeight="1">
      <c r="A2694" s="27">
        <f>IF($B2694="","",COUNTA($B$13:$B2694))</f>
        <v>0</v>
      </c>
      <c r="B2694" s="28"/>
      <c r="C2694" s="28"/>
      <c r="D2694" s="29"/>
      <c r="E2694" s="29"/>
      <c r="F2694" s="29"/>
      <c r="G2694" s="28"/>
      <c r="H2694" s="28"/>
      <c r="I2694" s="30">
        <f>IF($H2694="","",IFERROR(VLOOKUP($H2694,AcctTbl,2,0),"کد ناشناخته"))</f>
        <v>0</v>
      </c>
      <c r="J2694" s="27">
        <f>IF($H2694="","",IFERROR(VLOOKUP($H2694,AcctTbl,3,0),""))</f>
        <v>0</v>
      </c>
      <c r="K2694" s="29"/>
      <c r="L2694" s="28"/>
      <c r="M2694" s="31"/>
      <c r="N2694" s="29"/>
      <c r="O2694" s="32">
        <f>IF($B2694="",0,IF($U2694="IN",N($M2694),0))</f>
        <v>0</v>
      </c>
      <c r="P2694" s="32">
        <f>IF($B2694="",0,IF(OR($U2694="OUT",$U2694="TRF"),N($M2694),0))</f>
        <v>0</v>
      </c>
      <c r="Q2694" s="32">
        <f>IF($B2694="",0,IF(OR($U2694="OUT",$U2694="TRF"),N($M2694),0))</f>
        <v>0</v>
      </c>
      <c r="R2694" s="32">
        <f>IF($B2694="",0,IF($U2694="IN",N($M2694),0))</f>
        <v>0</v>
      </c>
      <c r="S2694" s="33">
        <f>IF($B2694="","",IF($M2694="","⚠ مبلغ",IF($E2694="","⚠ بانک عامل",IF(AND($U2694="TRF",$F2694=""),"⚠ بانک مقصد",IF(AND($V2694&lt;&gt;"NONE",$V2694&lt;&gt;"",$Z2694=""),"⚠ طرف حساب","✓")))))</f>
        <v>0</v>
      </c>
      <c r="T2694" s="29"/>
      <c r="U2694" s="27">
        <f>IFERROR(VLOOKUP($D2694,BankOpTbl,2,0),"")</f>
        <v>0</v>
      </c>
      <c r="V2694" s="27">
        <f>IFERROR(VLOOKUP($D2694,BankOpTbl,3,0),"")</f>
        <v>0</v>
      </c>
      <c r="W2694" s="27">
        <f>IFERROR(VLOOKUP($D2694,BankOpTbl,4,0),"")</f>
        <v>0</v>
      </c>
      <c r="X2694" s="27">
        <f>IF($E2694="","",IFERROR(VLOOKUP($E2694,BankTbl,4,0),""))</f>
        <v>0</v>
      </c>
      <c r="Y2694" s="27">
        <f>IF($F2694="","",IFERROR(VLOOKUP($F2694,BankTbl,4,0),""))</f>
        <v>0</v>
      </c>
      <c r="Z2694" s="27">
        <f>IF($B2694="","",IF($V2694="PICK",LEFT($N2694,5),IF($V2694="FIXED",$W2694,IF($V2694="CODE",$H2694,""))))</f>
        <v>0</v>
      </c>
    </row>
    <row r="2695" spans="1:26" ht="21" customHeight="1">
      <c r="A2695" s="27">
        <f>IF($B2695="","",COUNTA($B$13:$B2695))</f>
        <v>0</v>
      </c>
      <c r="B2695" s="28"/>
      <c r="C2695" s="28"/>
      <c r="D2695" s="29"/>
      <c r="E2695" s="29"/>
      <c r="F2695" s="29"/>
      <c r="G2695" s="28"/>
      <c r="H2695" s="28"/>
      <c r="I2695" s="30">
        <f>IF($H2695="","",IFERROR(VLOOKUP($H2695,AcctTbl,2,0),"کد ناشناخته"))</f>
        <v>0</v>
      </c>
      <c r="J2695" s="27">
        <f>IF($H2695="","",IFERROR(VLOOKUP($H2695,AcctTbl,3,0),""))</f>
        <v>0</v>
      </c>
      <c r="K2695" s="29"/>
      <c r="L2695" s="28"/>
      <c r="M2695" s="31"/>
      <c r="N2695" s="29"/>
      <c r="O2695" s="32">
        <f>IF($B2695="",0,IF($U2695="IN",N($M2695),0))</f>
        <v>0</v>
      </c>
      <c r="P2695" s="32">
        <f>IF($B2695="",0,IF(OR($U2695="OUT",$U2695="TRF"),N($M2695),0))</f>
        <v>0</v>
      </c>
      <c r="Q2695" s="32">
        <f>IF($B2695="",0,IF(OR($U2695="OUT",$U2695="TRF"),N($M2695),0))</f>
        <v>0</v>
      </c>
      <c r="R2695" s="32">
        <f>IF($B2695="",0,IF($U2695="IN",N($M2695),0))</f>
        <v>0</v>
      </c>
      <c r="S2695" s="33">
        <f>IF($B2695="","",IF($M2695="","⚠ مبلغ",IF($E2695="","⚠ بانک عامل",IF(AND($U2695="TRF",$F2695=""),"⚠ بانک مقصد",IF(AND($V2695&lt;&gt;"NONE",$V2695&lt;&gt;"",$Z2695=""),"⚠ طرف حساب","✓")))))</f>
        <v>0</v>
      </c>
      <c r="T2695" s="29"/>
      <c r="U2695" s="27">
        <f>IFERROR(VLOOKUP($D2695,BankOpTbl,2,0),"")</f>
        <v>0</v>
      </c>
      <c r="V2695" s="27">
        <f>IFERROR(VLOOKUP($D2695,BankOpTbl,3,0),"")</f>
        <v>0</v>
      </c>
      <c r="W2695" s="27">
        <f>IFERROR(VLOOKUP($D2695,BankOpTbl,4,0),"")</f>
        <v>0</v>
      </c>
      <c r="X2695" s="27">
        <f>IF($E2695="","",IFERROR(VLOOKUP($E2695,BankTbl,4,0),""))</f>
        <v>0</v>
      </c>
      <c r="Y2695" s="27">
        <f>IF($F2695="","",IFERROR(VLOOKUP($F2695,BankTbl,4,0),""))</f>
        <v>0</v>
      </c>
      <c r="Z2695" s="27">
        <f>IF($B2695="","",IF($V2695="PICK",LEFT($N2695,5),IF($V2695="FIXED",$W2695,IF($V2695="CODE",$H2695,""))))</f>
        <v>0</v>
      </c>
    </row>
    <row r="2696" spans="1:26" ht="21" customHeight="1">
      <c r="A2696" s="27">
        <f>IF($B2696="","",COUNTA($B$13:$B2696))</f>
        <v>0</v>
      </c>
      <c r="B2696" s="28"/>
      <c r="C2696" s="28"/>
      <c r="D2696" s="29"/>
      <c r="E2696" s="29"/>
      <c r="F2696" s="29"/>
      <c r="G2696" s="28"/>
      <c r="H2696" s="28"/>
      <c r="I2696" s="30">
        <f>IF($H2696="","",IFERROR(VLOOKUP($H2696,AcctTbl,2,0),"کد ناشناخته"))</f>
        <v>0</v>
      </c>
      <c r="J2696" s="27">
        <f>IF($H2696="","",IFERROR(VLOOKUP($H2696,AcctTbl,3,0),""))</f>
        <v>0</v>
      </c>
      <c r="K2696" s="29"/>
      <c r="L2696" s="28"/>
      <c r="M2696" s="31"/>
      <c r="N2696" s="29"/>
      <c r="O2696" s="32">
        <f>IF($B2696="",0,IF($U2696="IN",N($M2696),0))</f>
        <v>0</v>
      </c>
      <c r="P2696" s="32">
        <f>IF($B2696="",0,IF(OR($U2696="OUT",$U2696="TRF"),N($M2696),0))</f>
        <v>0</v>
      </c>
      <c r="Q2696" s="32">
        <f>IF($B2696="",0,IF(OR($U2696="OUT",$U2696="TRF"),N($M2696),0))</f>
        <v>0</v>
      </c>
      <c r="R2696" s="32">
        <f>IF($B2696="",0,IF($U2696="IN",N($M2696),0))</f>
        <v>0</v>
      </c>
      <c r="S2696" s="33">
        <f>IF($B2696="","",IF($M2696="","⚠ مبلغ",IF($E2696="","⚠ بانک عامل",IF(AND($U2696="TRF",$F2696=""),"⚠ بانک مقصد",IF(AND($V2696&lt;&gt;"NONE",$V2696&lt;&gt;"",$Z2696=""),"⚠ طرف حساب","✓")))))</f>
        <v>0</v>
      </c>
      <c r="T2696" s="29"/>
      <c r="U2696" s="27">
        <f>IFERROR(VLOOKUP($D2696,BankOpTbl,2,0),"")</f>
        <v>0</v>
      </c>
      <c r="V2696" s="27">
        <f>IFERROR(VLOOKUP($D2696,BankOpTbl,3,0),"")</f>
        <v>0</v>
      </c>
      <c r="W2696" s="27">
        <f>IFERROR(VLOOKUP($D2696,BankOpTbl,4,0),"")</f>
        <v>0</v>
      </c>
      <c r="X2696" s="27">
        <f>IF($E2696="","",IFERROR(VLOOKUP($E2696,BankTbl,4,0),""))</f>
        <v>0</v>
      </c>
      <c r="Y2696" s="27">
        <f>IF($F2696="","",IFERROR(VLOOKUP($F2696,BankTbl,4,0),""))</f>
        <v>0</v>
      </c>
      <c r="Z2696" s="27">
        <f>IF($B2696="","",IF($V2696="PICK",LEFT($N2696,5),IF($V2696="FIXED",$W2696,IF($V2696="CODE",$H2696,""))))</f>
        <v>0</v>
      </c>
    </row>
    <row r="2697" spans="1:26" ht="21" customHeight="1">
      <c r="A2697" s="27">
        <f>IF($B2697="","",COUNTA($B$13:$B2697))</f>
        <v>0</v>
      </c>
      <c r="B2697" s="28"/>
      <c r="C2697" s="28"/>
      <c r="D2697" s="29"/>
      <c r="E2697" s="29"/>
      <c r="F2697" s="29"/>
      <c r="G2697" s="28"/>
      <c r="H2697" s="28"/>
      <c r="I2697" s="30">
        <f>IF($H2697="","",IFERROR(VLOOKUP($H2697,AcctTbl,2,0),"کد ناشناخته"))</f>
        <v>0</v>
      </c>
      <c r="J2697" s="27">
        <f>IF($H2697="","",IFERROR(VLOOKUP($H2697,AcctTbl,3,0),""))</f>
        <v>0</v>
      </c>
      <c r="K2697" s="29"/>
      <c r="L2697" s="28"/>
      <c r="M2697" s="31"/>
      <c r="N2697" s="29"/>
      <c r="O2697" s="32">
        <f>IF($B2697="",0,IF($U2697="IN",N($M2697),0))</f>
        <v>0</v>
      </c>
      <c r="P2697" s="32">
        <f>IF($B2697="",0,IF(OR($U2697="OUT",$U2697="TRF"),N($M2697),0))</f>
        <v>0</v>
      </c>
      <c r="Q2697" s="32">
        <f>IF($B2697="",0,IF(OR($U2697="OUT",$U2697="TRF"),N($M2697),0))</f>
        <v>0</v>
      </c>
      <c r="R2697" s="32">
        <f>IF($B2697="",0,IF($U2697="IN",N($M2697),0))</f>
        <v>0</v>
      </c>
      <c r="S2697" s="33">
        <f>IF($B2697="","",IF($M2697="","⚠ مبلغ",IF($E2697="","⚠ بانک عامل",IF(AND($U2697="TRF",$F2697=""),"⚠ بانک مقصد",IF(AND($V2697&lt;&gt;"NONE",$V2697&lt;&gt;"",$Z2697=""),"⚠ طرف حساب","✓")))))</f>
        <v>0</v>
      </c>
      <c r="T2697" s="29"/>
      <c r="U2697" s="27">
        <f>IFERROR(VLOOKUP($D2697,BankOpTbl,2,0),"")</f>
        <v>0</v>
      </c>
      <c r="V2697" s="27">
        <f>IFERROR(VLOOKUP($D2697,BankOpTbl,3,0),"")</f>
        <v>0</v>
      </c>
      <c r="W2697" s="27">
        <f>IFERROR(VLOOKUP($D2697,BankOpTbl,4,0),"")</f>
        <v>0</v>
      </c>
      <c r="X2697" s="27">
        <f>IF($E2697="","",IFERROR(VLOOKUP($E2697,BankTbl,4,0),""))</f>
        <v>0</v>
      </c>
      <c r="Y2697" s="27">
        <f>IF($F2697="","",IFERROR(VLOOKUP($F2697,BankTbl,4,0),""))</f>
        <v>0</v>
      </c>
      <c r="Z2697" s="27">
        <f>IF($B2697="","",IF($V2697="PICK",LEFT($N2697,5),IF($V2697="FIXED",$W2697,IF($V2697="CODE",$H2697,""))))</f>
        <v>0</v>
      </c>
    </row>
    <row r="2698" spans="1:26" ht="21" customHeight="1">
      <c r="A2698" s="27">
        <f>IF($B2698="","",COUNTA($B$13:$B2698))</f>
        <v>0</v>
      </c>
      <c r="B2698" s="28"/>
      <c r="C2698" s="28"/>
      <c r="D2698" s="29"/>
      <c r="E2698" s="29"/>
      <c r="F2698" s="29"/>
      <c r="G2698" s="28"/>
      <c r="H2698" s="28"/>
      <c r="I2698" s="30">
        <f>IF($H2698="","",IFERROR(VLOOKUP($H2698,AcctTbl,2,0),"کد ناشناخته"))</f>
        <v>0</v>
      </c>
      <c r="J2698" s="27">
        <f>IF($H2698="","",IFERROR(VLOOKUP($H2698,AcctTbl,3,0),""))</f>
        <v>0</v>
      </c>
      <c r="K2698" s="29"/>
      <c r="L2698" s="28"/>
      <c r="M2698" s="31"/>
      <c r="N2698" s="29"/>
      <c r="O2698" s="32">
        <f>IF($B2698="",0,IF($U2698="IN",N($M2698),0))</f>
        <v>0</v>
      </c>
      <c r="P2698" s="32">
        <f>IF($B2698="",0,IF(OR($U2698="OUT",$U2698="TRF"),N($M2698),0))</f>
        <v>0</v>
      </c>
      <c r="Q2698" s="32">
        <f>IF($B2698="",0,IF(OR($U2698="OUT",$U2698="TRF"),N($M2698),0))</f>
        <v>0</v>
      </c>
      <c r="R2698" s="32">
        <f>IF($B2698="",0,IF($U2698="IN",N($M2698),0))</f>
        <v>0</v>
      </c>
      <c r="S2698" s="33">
        <f>IF($B2698="","",IF($M2698="","⚠ مبلغ",IF($E2698="","⚠ بانک عامل",IF(AND($U2698="TRF",$F2698=""),"⚠ بانک مقصد",IF(AND($V2698&lt;&gt;"NONE",$V2698&lt;&gt;"",$Z2698=""),"⚠ طرف حساب","✓")))))</f>
        <v>0</v>
      </c>
      <c r="T2698" s="29"/>
      <c r="U2698" s="27">
        <f>IFERROR(VLOOKUP($D2698,BankOpTbl,2,0),"")</f>
        <v>0</v>
      </c>
      <c r="V2698" s="27">
        <f>IFERROR(VLOOKUP($D2698,BankOpTbl,3,0),"")</f>
        <v>0</v>
      </c>
      <c r="W2698" s="27">
        <f>IFERROR(VLOOKUP($D2698,BankOpTbl,4,0),"")</f>
        <v>0</v>
      </c>
      <c r="X2698" s="27">
        <f>IF($E2698="","",IFERROR(VLOOKUP($E2698,BankTbl,4,0),""))</f>
        <v>0</v>
      </c>
      <c r="Y2698" s="27">
        <f>IF($F2698="","",IFERROR(VLOOKUP($F2698,BankTbl,4,0),""))</f>
        <v>0</v>
      </c>
      <c r="Z2698" s="27">
        <f>IF($B2698="","",IF($V2698="PICK",LEFT($N2698,5),IF($V2698="FIXED",$W2698,IF($V2698="CODE",$H2698,""))))</f>
        <v>0</v>
      </c>
    </row>
    <row r="2699" spans="1:26" ht="21" customHeight="1">
      <c r="A2699" s="27">
        <f>IF($B2699="","",COUNTA($B$13:$B2699))</f>
        <v>0</v>
      </c>
      <c r="B2699" s="28"/>
      <c r="C2699" s="28"/>
      <c r="D2699" s="29"/>
      <c r="E2699" s="29"/>
      <c r="F2699" s="29"/>
      <c r="G2699" s="28"/>
      <c r="H2699" s="28"/>
      <c r="I2699" s="30">
        <f>IF($H2699="","",IFERROR(VLOOKUP($H2699,AcctTbl,2,0),"کد ناشناخته"))</f>
        <v>0</v>
      </c>
      <c r="J2699" s="27">
        <f>IF($H2699="","",IFERROR(VLOOKUP($H2699,AcctTbl,3,0),""))</f>
        <v>0</v>
      </c>
      <c r="K2699" s="29"/>
      <c r="L2699" s="28"/>
      <c r="M2699" s="31"/>
      <c r="N2699" s="29"/>
      <c r="O2699" s="32">
        <f>IF($B2699="",0,IF($U2699="IN",N($M2699),0))</f>
        <v>0</v>
      </c>
      <c r="P2699" s="32">
        <f>IF($B2699="",0,IF(OR($U2699="OUT",$U2699="TRF"),N($M2699),0))</f>
        <v>0</v>
      </c>
      <c r="Q2699" s="32">
        <f>IF($B2699="",0,IF(OR($U2699="OUT",$U2699="TRF"),N($M2699),0))</f>
        <v>0</v>
      </c>
      <c r="R2699" s="32">
        <f>IF($B2699="",0,IF($U2699="IN",N($M2699),0))</f>
        <v>0</v>
      </c>
      <c r="S2699" s="33">
        <f>IF($B2699="","",IF($M2699="","⚠ مبلغ",IF($E2699="","⚠ بانک عامل",IF(AND($U2699="TRF",$F2699=""),"⚠ بانک مقصد",IF(AND($V2699&lt;&gt;"NONE",$V2699&lt;&gt;"",$Z2699=""),"⚠ طرف حساب","✓")))))</f>
        <v>0</v>
      </c>
      <c r="T2699" s="29"/>
      <c r="U2699" s="27">
        <f>IFERROR(VLOOKUP($D2699,BankOpTbl,2,0),"")</f>
        <v>0</v>
      </c>
      <c r="V2699" s="27">
        <f>IFERROR(VLOOKUP($D2699,BankOpTbl,3,0),"")</f>
        <v>0</v>
      </c>
      <c r="W2699" s="27">
        <f>IFERROR(VLOOKUP($D2699,BankOpTbl,4,0),"")</f>
        <v>0</v>
      </c>
      <c r="X2699" s="27">
        <f>IF($E2699="","",IFERROR(VLOOKUP($E2699,BankTbl,4,0),""))</f>
        <v>0</v>
      </c>
      <c r="Y2699" s="27">
        <f>IF($F2699="","",IFERROR(VLOOKUP($F2699,BankTbl,4,0),""))</f>
        <v>0</v>
      </c>
      <c r="Z2699" s="27">
        <f>IF($B2699="","",IF($V2699="PICK",LEFT($N2699,5),IF($V2699="FIXED",$W2699,IF($V2699="CODE",$H2699,""))))</f>
        <v>0</v>
      </c>
    </row>
    <row r="2700" spans="1:26" ht="21" customHeight="1">
      <c r="A2700" s="27">
        <f>IF($B2700="","",COUNTA($B$13:$B2700))</f>
        <v>0</v>
      </c>
      <c r="B2700" s="28"/>
      <c r="C2700" s="28"/>
      <c r="D2700" s="29"/>
      <c r="E2700" s="29"/>
      <c r="F2700" s="29"/>
      <c r="G2700" s="28"/>
      <c r="H2700" s="28"/>
      <c r="I2700" s="30">
        <f>IF($H2700="","",IFERROR(VLOOKUP($H2700,AcctTbl,2,0),"کد ناشناخته"))</f>
        <v>0</v>
      </c>
      <c r="J2700" s="27">
        <f>IF($H2700="","",IFERROR(VLOOKUP($H2700,AcctTbl,3,0),""))</f>
        <v>0</v>
      </c>
      <c r="K2700" s="29"/>
      <c r="L2700" s="28"/>
      <c r="M2700" s="31"/>
      <c r="N2700" s="29"/>
      <c r="O2700" s="32">
        <f>IF($B2700="",0,IF($U2700="IN",N($M2700),0))</f>
        <v>0</v>
      </c>
      <c r="P2700" s="32">
        <f>IF($B2700="",0,IF(OR($U2700="OUT",$U2700="TRF"),N($M2700),0))</f>
        <v>0</v>
      </c>
      <c r="Q2700" s="32">
        <f>IF($B2700="",0,IF(OR($U2700="OUT",$U2700="TRF"),N($M2700),0))</f>
        <v>0</v>
      </c>
      <c r="R2700" s="32">
        <f>IF($B2700="",0,IF($U2700="IN",N($M2700),0))</f>
        <v>0</v>
      </c>
      <c r="S2700" s="33">
        <f>IF($B2700="","",IF($M2700="","⚠ مبلغ",IF($E2700="","⚠ بانک عامل",IF(AND($U2700="TRF",$F2700=""),"⚠ بانک مقصد",IF(AND($V2700&lt;&gt;"NONE",$V2700&lt;&gt;"",$Z2700=""),"⚠ طرف حساب","✓")))))</f>
        <v>0</v>
      </c>
      <c r="T2700" s="29"/>
      <c r="U2700" s="27">
        <f>IFERROR(VLOOKUP($D2700,BankOpTbl,2,0),"")</f>
        <v>0</v>
      </c>
      <c r="V2700" s="27">
        <f>IFERROR(VLOOKUP($D2700,BankOpTbl,3,0),"")</f>
        <v>0</v>
      </c>
      <c r="W2700" s="27">
        <f>IFERROR(VLOOKUP($D2700,BankOpTbl,4,0),"")</f>
        <v>0</v>
      </c>
      <c r="X2700" s="27">
        <f>IF($E2700="","",IFERROR(VLOOKUP($E2700,BankTbl,4,0),""))</f>
        <v>0</v>
      </c>
      <c r="Y2700" s="27">
        <f>IF($F2700="","",IFERROR(VLOOKUP($F2700,BankTbl,4,0),""))</f>
        <v>0</v>
      </c>
      <c r="Z2700" s="27">
        <f>IF($B2700="","",IF($V2700="PICK",LEFT($N2700,5),IF($V2700="FIXED",$W2700,IF($V2700="CODE",$H2700,""))))</f>
        <v>0</v>
      </c>
    </row>
    <row r="2701" spans="1:26" ht="21" customHeight="1">
      <c r="A2701" s="27">
        <f>IF($B2701="","",COUNTA($B$13:$B2701))</f>
        <v>0</v>
      </c>
      <c r="B2701" s="28"/>
      <c r="C2701" s="28"/>
      <c r="D2701" s="29"/>
      <c r="E2701" s="29"/>
      <c r="F2701" s="29"/>
      <c r="G2701" s="28"/>
      <c r="H2701" s="28"/>
      <c r="I2701" s="30">
        <f>IF($H2701="","",IFERROR(VLOOKUP($H2701,AcctTbl,2,0),"کد ناشناخته"))</f>
        <v>0</v>
      </c>
      <c r="J2701" s="27">
        <f>IF($H2701="","",IFERROR(VLOOKUP($H2701,AcctTbl,3,0),""))</f>
        <v>0</v>
      </c>
      <c r="K2701" s="29"/>
      <c r="L2701" s="28"/>
      <c r="M2701" s="31"/>
      <c r="N2701" s="29"/>
      <c r="O2701" s="32">
        <f>IF($B2701="",0,IF($U2701="IN",N($M2701),0))</f>
        <v>0</v>
      </c>
      <c r="P2701" s="32">
        <f>IF($B2701="",0,IF(OR($U2701="OUT",$U2701="TRF"),N($M2701),0))</f>
        <v>0</v>
      </c>
      <c r="Q2701" s="32">
        <f>IF($B2701="",0,IF(OR($U2701="OUT",$U2701="TRF"),N($M2701),0))</f>
        <v>0</v>
      </c>
      <c r="R2701" s="32">
        <f>IF($B2701="",0,IF($U2701="IN",N($M2701),0))</f>
        <v>0</v>
      </c>
      <c r="S2701" s="33">
        <f>IF($B2701="","",IF($M2701="","⚠ مبلغ",IF($E2701="","⚠ بانک عامل",IF(AND($U2701="TRF",$F2701=""),"⚠ بانک مقصد",IF(AND($V2701&lt;&gt;"NONE",$V2701&lt;&gt;"",$Z2701=""),"⚠ طرف حساب","✓")))))</f>
        <v>0</v>
      </c>
      <c r="T2701" s="29"/>
      <c r="U2701" s="27">
        <f>IFERROR(VLOOKUP($D2701,BankOpTbl,2,0),"")</f>
        <v>0</v>
      </c>
      <c r="V2701" s="27">
        <f>IFERROR(VLOOKUP($D2701,BankOpTbl,3,0),"")</f>
        <v>0</v>
      </c>
      <c r="W2701" s="27">
        <f>IFERROR(VLOOKUP($D2701,BankOpTbl,4,0),"")</f>
        <v>0</v>
      </c>
      <c r="X2701" s="27">
        <f>IF($E2701="","",IFERROR(VLOOKUP($E2701,BankTbl,4,0),""))</f>
        <v>0</v>
      </c>
      <c r="Y2701" s="27">
        <f>IF($F2701="","",IFERROR(VLOOKUP($F2701,BankTbl,4,0),""))</f>
        <v>0</v>
      </c>
      <c r="Z2701" s="27">
        <f>IF($B2701="","",IF($V2701="PICK",LEFT($N2701,5),IF($V2701="FIXED",$W2701,IF($V2701="CODE",$H2701,""))))</f>
        <v>0</v>
      </c>
    </row>
    <row r="2702" spans="1:26" ht="21" customHeight="1">
      <c r="A2702" s="27">
        <f>IF($B2702="","",COUNTA($B$13:$B2702))</f>
        <v>0</v>
      </c>
      <c r="B2702" s="28"/>
      <c r="C2702" s="28"/>
      <c r="D2702" s="29"/>
      <c r="E2702" s="29"/>
      <c r="F2702" s="29"/>
      <c r="G2702" s="28"/>
      <c r="H2702" s="28"/>
      <c r="I2702" s="30">
        <f>IF($H2702="","",IFERROR(VLOOKUP($H2702,AcctTbl,2,0),"کد ناشناخته"))</f>
        <v>0</v>
      </c>
      <c r="J2702" s="27">
        <f>IF($H2702="","",IFERROR(VLOOKUP($H2702,AcctTbl,3,0),""))</f>
        <v>0</v>
      </c>
      <c r="K2702" s="29"/>
      <c r="L2702" s="28"/>
      <c r="M2702" s="31"/>
      <c r="N2702" s="29"/>
      <c r="O2702" s="32">
        <f>IF($B2702="",0,IF($U2702="IN",N($M2702),0))</f>
        <v>0</v>
      </c>
      <c r="P2702" s="32">
        <f>IF($B2702="",0,IF(OR($U2702="OUT",$U2702="TRF"),N($M2702),0))</f>
        <v>0</v>
      </c>
      <c r="Q2702" s="32">
        <f>IF($B2702="",0,IF(OR($U2702="OUT",$U2702="TRF"),N($M2702),0))</f>
        <v>0</v>
      </c>
      <c r="R2702" s="32">
        <f>IF($B2702="",0,IF($U2702="IN",N($M2702),0))</f>
        <v>0</v>
      </c>
      <c r="S2702" s="33">
        <f>IF($B2702="","",IF($M2702="","⚠ مبلغ",IF($E2702="","⚠ بانک عامل",IF(AND($U2702="TRF",$F2702=""),"⚠ بانک مقصد",IF(AND($V2702&lt;&gt;"NONE",$V2702&lt;&gt;"",$Z2702=""),"⚠ طرف حساب","✓")))))</f>
        <v>0</v>
      </c>
      <c r="T2702" s="29"/>
      <c r="U2702" s="27">
        <f>IFERROR(VLOOKUP($D2702,BankOpTbl,2,0),"")</f>
        <v>0</v>
      </c>
      <c r="V2702" s="27">
        <f>IFERROR(VLOOKUP($D2702,BankOpTbl,3,0),"")</f>
        <v>0</v>
      </c>
      <c r="W2702" s="27">
        <f>IFERROR(VLOOKUP($D2702,BankOpTbl,4,0),"")</f>
        <v>0</v>
      </c>
      <c r="X2702" s="27">
        <f>IF($E2702="","",IFERROR(VLOOKUP($E2702,BankTbl,4,0),""))</f>
        <v>0</v>
      </c>
      <c r="Y2702" s="27">
        <f>IF($F2702="","",IFERROR(VLOOKUP($F2702,BankTbl,4,0),""))</f>
        <v>0</v>
      </c>
      <c r="Z2702" s="27">
        <f>IF($B2702="","",IF($V2702="PICK",LEFT($N2702,5),IF($V2702="FIXED",$W2702,IF($V2702="CODE",$H2702,""))))</f>
        <v>0</v>
      </c>
    </row>
    <row r="2703" spans="1:26" ht="21" customHeight="1">
      <c r="A2703" s="27">
        <f>IF($B2703="","",COUNTA($B$13:$B2703))</f>
        <v>0</v>
      </c>
      <c r="B2703" s="28"/>
      <c r="C2703" s="28"/>
      <c r="D2703" s="29"/>
      <c r="E2703" s="29"/>
      <c r="F2703" s="29"/>
      <c r="G2703" s="28"/>
      <c r="H2703" s="28"/>
      <c r="I2703" s="30">
        <f>IF($H2703="","",IFERROR(VLOOKUP($H2703,AcctTbl,2,0),"کد ناشناخته"))</f>
        <v>0</v>
      </c>
      <c r="J2703" s="27">
        <f>IF($H2703="","",IFERROR(VLOOKUP($H2703,AcctTbl,3,0),""))</f>
        <v>0</v>
      </c>
      <c r="K2703" s="29"/>
      <c r="L2703" s="28"/>
      <c r="M2703" s="31"/>
      <c r="N2703" s="29"/>
      <c r="O2703" s="32">
        <f>IF($B2703="",0,IF($U2703="IN",N($M2703),0))</f>
        <v>0</v>
      </c>
      <c r="P2703" s="32">
        <f>IF($B2703="",0,IF(OR($U2703="OUT",$U2703="TRF"),N($M2703),0))</f>
        <v>0</v>
      </c>
      <c r="Q2703" s="32">
        <f>IF($B2703="",0,IF(OR($U2703="OUT",$U2703="TRF"),N($M2703),0))</f>
        <v>0</v>
      </c>
      <c r="R2703" s="32">
        <f>IF($B2703="",0,IF($U2703="IN",N($M2703),0))</f>
        <v>0</v>
      </c>
      <c r="S2703" s="33">
        <f>IF($B2703="","",IF($M2703="","⚠ مبلغ",IF($E2703="","⚠ بانک عامل",IF(AND($U2703="TRF",$F2703=""),"⚠ بانک مقصد",IF(AND($V2703&lt;&gt;"NONE",$V2703&lt;&gt;"",$Z2703=""),"⚠ طرف حساب","✓")))))</f>
        <v>0</v>
      </c>
      <c r="T2703" s="29"/>
      <c r="U2703" s="27">
        <f>IFERROR(VLOOKUP($D2703,BankOpTbl,2,0),"")</f>
        <v>0</v>
      </c>
      <c r="V2703" s="27">
        <f>IFERROR(VLOOKUP($D2703,BankOpTbl,3,0),"")</f>
        <v>0</v>
      </c>
      <c r="W2703" s="27">
        <f>IFERROR(VLOOKUP($D2703,BankOpTbl,4,0),"")</f>
        <v>0</v>
      </c>
      <c r="X2703" s="27">
        <f>IF($E2703="","",IFERROR(VLOOKUP($E2703,BankTbl,4,0),""))</f>
        <v>0</v>
      </c>
      <c r="Y2703" s="27">
        <f>IF($F2703="","",IFERROR(VLOOKUP($F2703,BankTbl,4,0),""))</f>
        <v>0</v>
      </c>
      <c r="Z2703" s="27">
        <f>IF($B2703="","",IF($V2703="PICK",LEFT($N2703,5),IF($V2703="FIXED",$W2703,IF($V2703="CODE",$H2703,""))))</f>
        <v>0</v>
      </c>
    </row>
    <row r="2704" spans="1:26" ht="21" customHeight="1">
      <c r="A2704" s="27">
        <f>IF($B2704="","",COUNTA($B$13:$B2704))</f>
        <v>0</v>
      </c>
      <c r="B2704" s="28"/>
      <c r="C2704" s="28"/>
      <c r="D2704" s="29"/>
      <c r="E2704" s="29"/>
      <c r="F2704" s="29"/>
      <c r="G2704" s="28"/>
      <c r="H2704" s="28"/>
      <c r="I2704" s="30">
        <f>IF($H2704="","",IFERROR(VLOOKUP($H2704,AcctTbl,2,0),"کد ناشناخته"))</f>
        <v>0</v>
      </c>
      <c r="J2704" s="27">
        <f>IF($H2704="","",IFERROR(VLOOKUP($H2704,AcctTbl,3,0),""))</f>
        <v>0</v>
      </c>
      <c r="K2704" s="29"/>
      <c r="L2704" s="28"/>
      <c r="M2704" s="31"/>
      <c r="N2704" s="29"/>
      <c r="O2704" s="32">
        <f>IF($B2704="",0,IF($U2704="IN",N($M2704),0))</f>
        <v>0</v>
      </c>
      <c r="P2704" s="32">
        <f>IF($B2704="",0,IF(OR($U2704="OUT",$U2704="TRF"),N($M2704),0))</f>
        <v>0</v>
      </c>
      <c r="Q2704" s="32">
        <f>IF($B2704="",0,IF(OR($U2704="OUT",$U2704="TRF"),N($M2704),0))</f>
        <v>0</v>
      </c>
      <c r="R2704" s="32">
        <f>IF($B2704="",0,IF($U2704="IN",N($M2704),0))</f>
        <v>0</v>
      </c>
      <c r="S2704" s="33">
        <f>IF($B2704="","",IF($M2704="","⚠ مبلغ",IF($E2704="","⚠ بانک عامل",IF(AND($U2704="TRF",$F2704=""),"⚠ بانک مقصد",IF(AND($V2704&lt;&gt;"NONE",$V2704&lt;&gt;"",$Z2704=""),"⚠ طرف حساب","✓")))))</f>
        <v>0</v>
      </c>
      <c r="T2704" s="29"/>
      <c r="U2704" s="27">
        <f>IFERROR(VLOOKUP($D2704,BankOpTbl,2,0),"")</f>
        <v>0</v>
      </c>
      <c r="V2704" s="27">
        <f>IFERROR(VLOOKUP($D2704,BankOpTbl,3,0),"")</f>
        <v>0</v>
      </c>
      <c r="W2704" s="27">
        <f>IFERROR(VLOOKUP($D2704,BankOpTbl,4,0),"")</f>
        <v>0</v>
      </c>
      <c r="X2704" s="27">
        <f>IF($E2704="","",IFERROR(VLOOKUP($E2704,BankTbl,4,0),""))</f>
        <v>0</v>
      </c>
      <c r="Y2704" s="27">
        <f>IF($F2704="","",IFERROR(VLOOKUP($F2704,BankTbl,4,0),""))</f>
        <v>0</v>
      </c>
      <c r="Z2704" s="27">
        <f>IF($B2704="","",IF($V2704="PICK",LEFT($N2704,5),IF($V2704="FIXED",$W2704,IF($V2704="CODE",$H2704,""))))</f>
        <v>0</v>
      </c>
    </row>
    <row r="2705" spans="1:26" ht="21" customHeight="1">
      <c r="A2705" s="27">
        <f>IF($B2705="","",COUNTA($B$13:$B2705))</f>
        <v>0</v>
      </c>
      <c r="B2705" s="28"/>
      <c r="C2705" s="28"/>
      <c r="D2705" s="29"/>
      <c r="E2705" s="29"/>
      <c r="F2705" s="29"/>
      <c r="G2705" s="28"/>
      <c r="H2705" s="28"/>
      <c r="I2705" s="30">
        <f>IF($H2705="","",IFERROR(VLOOKUP($H2705,AcctTbl,2,0),"کد ناشناخته"))</f>
        <v>0</v>
      </c>
      <c r="J2705" s="27">
        <f>IF($H2705="","",IFERROR(VLOOKUP($H2705,AcctTbl,3,0),""))</f>
        <v>0</v>
      </c>
      <c r="K2705" s="29"/>
      <c r="L2705" s="28"/>
      <c r="M2705" s="31"/>
      <c r="N2705" s="29"/>
      <c r="O2705" s="32">
        <f>IF($B2705="",0,IF($U2705="IN",N($M2705),0))</f>
        <v>0</v>
      </c>
      <c r="P2705" s="32">
        <f>IF($B2705="",0,IF(OR($U2705="OUT",$U2705="TRF"),N($M2705),0))</f>
        <v>0</v>
      </c>
      <c r="Q2705" s="32">
        <f>IF($B2705="",0,IF(OR($U2705="OUT",$U2705="TRF"),N($M2705),0))</f>
        <v>0</v>
      </c>
      <c r="R2705" s="32">
        <f>IF($B2705="",0,IF($U2705="IN",N($M2705),0))</f>
        <v>0</v>
      </c>
      <c r="S2705" s="33">
        <f>IF($B2705="","",IF($M2705="","⚠ مبلغ",IF($E2705="","⚠ بانک عامل",IF(AND($U2705="TRF",$F2705=""),"⚠ بانک مقصد",IF(AND($V2705&lt;&gt;"NONE",$V2705&lt;&gt;"",$Z2705=""),"⚠ طرف حساب","✓")))))</f>
        <v>0</v>
      </c>
      <c r="T2705" s="29"/>
      <c r="U2705" s="27">
        <f>IFERROR(VLOOKUP($D2705,BankOpTbl,2,0),"")</f>
        <v>0</v>
      </c>
      <c r="V2705" s="27">
        <f>IFERROR(VLOOKUP($D2705,BankOpTbl,3,0),"")</f>
        <v>0</v>
      </c>
      <c r="W2705" s="27">
        <f>IFERROR(VLOOKUP($D2705,BankOpTbl,4,0),"")</f>
        <v>0</v>
      </c>
      <c r="X2705" s="27">
        <f>IF($E2705="","",IFERROR(VLOOKUP($E2705,BankTbl,4,0),""))</f>
        <v>0</v>
      </c>
      <c r="Y2705" s="27">
        <f>IF($F2705="","",IFERROR(VLOOKUP($F2705,BankTbl,4,0),""))</f>
        <v>0</v>
      </c>
      <c r="Z2705" s="27">
        <f>IF($B2705="","",IF($V2705="PICK",LEFT($N2705,5),IF($V2705="FIXED",$W2705,IF($V2705="CODE",$H2705,""))))</f>
        <v>0</v>
      </c>
    </row>
    <row r="2706" spans="1:26" ht="21" customHeight="1">
      <c r="A2706" s="27">
        <f>IF($B2706="","",COUNTA($B$13:$B2706))</f>
        <v>0</v>
      </c>
      <c r="B2706" s="28"/>
      <c r="C2706" s="28"/>
      <c r="D2706" s="29"/>
      <c r="E2706" s="29"/>
      <c r="F2706" s="29"/>
      <c r="G2706" s="28"/>
      <c r="H2706" s="28"/>
      <c r="I2706" s="30">
        <f>IF($H2706="","",IFERROR(VLOOKUP($H2706,AcctTbl,2,0),"کد ناشناخته"))</f>
        <v>0</v>
      </c>
      <c r="J2706" s="27">
        <f>IF($H2706="","",IFERROR(VLOOKUP($H2706,AcctTbl,3,0),""))</f>
        <v>0</v>
      </c>
      <c r="K2706" s="29"/>
      <c r="L2706" s="28"/>
      <c r="M2706" s="31"/>
      <c r="N2706" s="29"/>
      <c r="O2706" s="32">
        <f>IF($B2706="",0,IF($U2706="IN",N($M2706),0))</f>
        <v>0</v>
      </c>
      <c r="P2706" s="32">
        <f>IF($B2706="",0,IF(OR($U2706="OUT",$U2706="TRF"),N($M2706),0))</f>
        <v>0</v>
      </c>
      <c r="Q2706" s="32">
        <f>IF($B2706="",0,IF(OR($U2706="OUT",$U2706="TRF"),N($M2706),0))</f>
        <v>0</v>
      </c>
      <c r="R2706" s="32">
        <f>IF($B2706="",0,IF($U2706="IN",N($M2706),0))</f>
        <v>0</v>
      </c>
      <c r="S2706" s="33">
        <f>IF($B2706="","",IF($M2706="","⚠ مبلغ",IF($E2706="","⚠ بانک عامل",IF(AND($U2706="TRF",$F2706=""),"⚠ بانک مقصد",IF(AND($V2706&lt;&gt;"NONE",$V2706&lt;&gt;"",$Z2706=""),"⚠ طرف حساب","✓")))))</f>
        <v>0</v>
      </c>
      <c r="T2706" s="29"/>
      <c r="U2706" s="27">
        <f>IFERROR(VLOOKUP($D2706,BankOpTbl,2,0),"")</f>
        <v>0</v>
      </c>
      <c r="V2706" s="27">
        <f>IFERROR(VLOOKUP($D2706,BankOpTbl,3,0),"")</f>
        <v>0</v>
      </c>
      <c r="W2706" s="27">
        <f>IFERROR(VLOOKUP($D2706,BankOpTbl,4,0),"")</f>
        <v>0</v>
      </c>
      <c r="X2706" s="27">
        <f>IF($E2706="","",IFERROR(VLOOKUP($E2706,BankTbl,4,0),""))</f>
        <v>0</v>
      </c>
      <c r="Y2706" s="27">
        <f>IF($F2706="","",IFERROR(VLOOKUP($F2706,BankTbl,4,0),""))</f>
        <v>0</v>
      </c>
      <c r="Z2706" s="27">
        <f>IF($B2706="","",IF($V2706="PICK",LEFT($N2706,5),IF($V2706="FIXED",$W2706,IF($V2706="CODE",$H2706,""))))</f>
        <v>0</v>
      </c>
    </row>
    <row r="2707" spans="1:26" ht="21" customHeight="1">
      <c r="A2707" s="27">
        <f>IF($B2707="","",COUNTA($B$13:$B2707))</f>
        <v>0</v>
      </c>
      <c r="B2707" s="28"/>
      <c r="C2707" s="28"/>
      <c r="D2707" s="29"/>
      <c r="E2707" s="29"/>
      <c r="F2707" s="29"/>
      <c r="G2707" s="28"/>
      <c r="H2707" s="28"/>
      <c r="I2707" s="30">
        <f>IF($H2707="","",IFERROR(VLOOKUP($H2707,AcctTbl,2,0),"کد ناشناخته"))</f>
        <v>0</v>
      </c>
      <c r="J2707" s="27">
        <f>IF($H2707="","",IFERROR(VLOOKUP($H2707,AcctTbl,3,0),""))</f>
        <v>0</v>
      </c>
      <c r="K2707" s="29"/>
      <c r="L2707" s="28"/>
      <c r="M2707" s="31"/>
      <c r="N2707" s="29"/>
      <c r="O2707" s="32">
        <f>IF($B2707="",0,IF($U2707="IN",N($M2707),0))</f>
        <v>0</v>
      </c>
      <c r="P2707" s="32">
        <f>IF($B2707="",0,IF(OR($U2707="OUT",$U2707="TRF"),N($M2707),0))</f>
        <v>0</v>
      </c>
      <c r="Q2707" s="32">
        <f>IF($B2707="",0,IF(OR($U2707="OUT",$U2707="TRF"),N($M2707),0))</f>
        <v>0</v>
      </c>
      <c r="R2707" s="32">
        <f>IF($B2707="",0,IF($U2707="IN",N($M2707),0))</f>
        <v>0</v>
      </c>
      <c r="S2707" s="33">
        <f>IF($B2707="","",IF($M2707="","⚠ مبلغ",IF($E2707="","⚠ بانک عامل",IF(AND($U2707="TRF",$F2707=""),"⚠ بانک مقصد",IF(AND($V2707&lt;&gt;"NONE",$V2707&lt;&gt;"",$Z2707=""),"⚠ طرف حساب","✓")))))</f>
        <v>0</v>
      </c>
      <c r="T2707" s="29"/>
      <c r="U2707" s="27">
        <f>IFERROR(VLOOKUP($D2707,BankOpTbl,2,0),"")</f>
        <v>0</v>
      </c>
      <c r="V2707" s="27">
        <f>IFERROR(VLOOKUP($D2707,BankOpTbl,3,0),"")</f>
        <v>0</v>
      </c>
      <c r="W2707" s="27">
        <f>IFERROR(VLOOKUP($D2707,BankOpTbl,4,0),"")</f>
        <v>0</v>
      </c>
      <c r="X2707" s="27">
        <f>IF($E2707="","",IFERROR(VLOOKUP($E2707,BankTbl,4,0),""))</f>
        <v>0</v>
      </c>
      <c r="Y2707" s="27">
        <f>IF($F2707="","",IFERROR(VLOOKUP($F2707,BankTbl,4,0),""))</f>
        <v>0</v>
      </c>
      <c r="Z2707" s="27">
        <f>IF($B2707="","",IF($V2707="PICK",LEFT($N2707,5),IF($V2707="FIXED",$W2707,IF($V2707="CODE",$H2707,""))))</f>
        <v>0</v>
      </c>
    </row>
    <row r="2708" spans="1:26" ht="21" customHeight="1">
      <c r="A2708" s="27">
        <f>IF($B2708="","",COUNTA($B$13:$B2708))</f>
        <v>0</v>
      </c>
      <c r="B2708" s="28"/>
      <c r="C2708" s="28"/>
      <c r="D2708" s="29"/>
      <c r="E2708" s="29"/>
      <c r="F2708" s="29"/>
      <c r="G2708" s="28"/>
      <c r="H2708" s="28"/>
      <c r="I2708" s="30">
        <f>IF($H2708="","",IFERROR(VLOOKUP($H2708,AcctTbl,2,0),"کد ناشناخته"))</f>
        <v>0</v>
      </c>
      <c r="J2708" s="27">
        <f>IF($H2708="","",IFERROR(VLOOKUP($H2708,AcctTbl,3,0),""))</f>
        <v>0</v>
      </c>
      <c r="K2708" s="29"/>
      <c r="L2708" s="28"/>
      <c r="M2708" s="31"/>
      <c r="N2708" s="29"/>
      <c r="O2708" s="32">
        <f>IF($B2708="",0,IF($U2708="IN",N($M2708),0))</f>
        <v>0</v>
      </c>
      <c r="P2708" s="32">
        <f>IF($B2708="",0,IF(OR($U2708="OUT",$U2708="TRF"),N($M2708),0))</f>
        <v>0</v>
      </c>
      <c r="Q2708" s="32">
        <f>IF($B2708="",0,IF(OR($U2708="OUT",$U2708="TRF"),N($M2708),0))</f>
        <v>0</v>
      </c>
      <c r="R2708" s="32">
        <f>IF($B2708="",0,IF($U2708="IN",N($M2708),0))</f>
        <v>0</v>
      </c>
      <c r="S2708" s="33">
        <f>IF($B2708="","",IF($M2708="","⚠ مبلغ",IF($E2708="","⚠ بانک عامل",IF(AND($U2708="TRF",$F2708=""),"⚠ بانک مقصد",IF(AND($V2708&lt;&gt;"NONE",$V2708&lt;&gt;"",$Z2708=""),"⚠ طرف حساب","✓")))))</f>
        <v>0</v>
      </c>
      <c r="T2708" s="29"/>
      <c r="U2708" s="27">
        <f>IFERROR(VLOOKUP($D2708,BankOpTbl,2,0),"")</f>
        <v>0</v>
      </c>
      <c r="V2708" s="27">
        <f>IFERROR(VLOOKUP($D2708,BankOpTbl,3,0),"")</f>
        <v>0</v>
      </c>
      <c r="W2708" s="27">
        <f>IFERROR(VLOOKUP($D2708,BankOpTbl,4,0),"")</f>
        <v>0</v>
      </c>
      <c r="X2708" s="27">
        <f>IF($E2708="","",IFERROR(VLOOKUP($E2708,BankTbl,4,0),""))</f>
        <v>0</v>
      </c>
      <c r="Y2708" s="27">
        <f>IF($F2708="","",IFERROR(VLOOKUP($F2708,BankTbl,4,0),""))</f>
        <v>0</v>
      </c>
      <c r="Z2708" s="27">
        <f>IF($B2708="","",IF($V2708="PICK",LEFT($N2708,5),IF($V2708="FIXED",$W2708,IF($V2708="CODE",$H2708,""))))</f>
        <v>0</v>
      </c>
    </row>
    <row r="2709" spans="1:26" ht="21" customHeight="1">
      <c r="A2709" s="27">
        <f>IF($B2709="","",COUNTA($B$13:$B2709))</f>
        <v>0</v>
      </c>
      <c r="B2709" s="28"/>
      <c r="C2709" s="28"/>
      <c r="D2709" s="29"/>
      <c r="E2709" s="29"/>
      <c r="F2709" s="29"/>
      <c r="G2709" s="28"/>
      <c r="H2709" s="28"/>
      <c r="I2709" s="30">
        <f>IF($H2709="","",IFERROR(VLOOKUP($H2709,AcctTbl,2,0),"کد ناشناخته"))</f>
        <v>0</v>
      </c>
      <c r="J2709" s="27">
        <f>IF($H2709="","",IFERROR(VLOOKUP($H2709,AcctTbl,3,0),""))</f>
        <v>0</v>
      </c>
      <c r="K2709" s="29"/>
      <c r="L2709" s="28"/>
      <c r="M2709" s="31"/>
      <c r="N2709" s="29"/>
      <c r="O2709" s="32">
        <f>IF($B2709="",0,IF($U2709="IN",N($M2709),0))</f>
        <v>0</v>
      </c>
      <c r="P2709" s="32">
        <f>IF($B2709="",0,IF(OR($U2709="OUT",$U2709="TRF"),N($M2709),0))</f>
        <v>0</v>
      </c>
      <c r="Q2709" s="32">
        <f>IF($B2709="",0,IF(OR($U2709="OUT",$U2709="TRF"),N($M2709),0))</f>
        <v>0</v>
      </c>
      <c r="R2709" s="32">
        <f>IF($B2709="",0,IF($U2709="IN",N($M2709),0))</f>
        <v>0</v>
      </c>
      <c r="S2709" s="33">
        <f>IF($B2709="","",IF($M2709="","⚠ مبلغ",IF($E2709="","⚠ بانک عامل",IF(AND($U2709="TRF",$F2709=""),"⚠ بانک مقصد",IF(AND($V2709&lt;&gt;"NONE",$V2709&lt;&gt;"",$Z2709=""),"⚠ طرف حساب","✓")))))</f>
        <v>0</v>
      </c>
      <c r="T2709" s="29"/>
      <c r="U2709" s="27">
        <f>IFERROR(VLOOKUP($D2709,BankOpTbl,2,0),"")</f>
        <v>0</v>
      </c>
      <c r="V2709" s="27">
        <f>IFERROR(VLOOKUP($D2709,BankOpTbl,3,0),"")</f>
        <v>0</v>
      </c>
      <c r="W2709" s="27">
        <f>IFERROR(VLOOKUP($D2709,BankOpTbl,4,0),"")</f>
        <v>0</v>
      </c>
      <c r="X2709" s="27">
        <f>IF($E2709="","",IFERROR(VLOOKUP($E2709,BankTbl,4,0),""))</f>
        <v>0</v>
      </c>
      <c r="Y2709" s="27">
        <f>IF($F2709="","",IFERROR(VLOOKUP($F2709,BankTbl,4,0),""))</f>
        <v>0</v>
      </c>
      <c r="Z2709" s="27">
        <f>IF($B2709="","",IF($V2709="PICK",LEFT($N2709,5),IF($V2709="FIXED",$W2709,IF($V2709="CODE",$H2709,""))))</f>
        <v>0</v>
      </c>
    </row>
    <row r="2710" spans="1:26" ht="21" customHeight="1">
      <c r="A2710" s="27">
        <f>IF($B2710="","",COUNTA($B$13:$B2710))</f>
        <v>0</v>
      </c>
      <c r="B2710" s="28"/>
      <c r="C2710" s="28"/>
      <c r="D2710" s="29"/>
      <c r="E2710" s="29"/>
      <c r="F2710" s="29"/>
      <c r="G2710" s="28"/>
      <c r="H2710" s="28"/>
      <c r="I2710" s="30">
        <f>IF($H2710="","",IFERROR(VLOOKUP($H2710,AcctTbl,2,0),"کد ناشناخته"))</f>
        <v>0</v>
      </c>
      <c r="J2710" s="27">
        <f>IF($H2710="","",IFERROR(VLOOKUP($H2710,AcctTbl,3,0),""))</f>
        <v>0</v>
      </c>
      <c r="K2710" s="29"/>
      <c r="L2710" s="28"/>
      <c r="M2710" s="31"/>
      <c r="N2710" s="29"/>
      <c r="O2710" s="32">
        <f>IF($B2710="",0,IF($U2710="IN",N($M2710),0))</f>
        <v>0</v>
      </c>
      <c r="P2710" s="32">
        <f>IF($B2710="",0,IF(OR($U2710="OUT",$U2710="TRF"),N($M2710),0))</f>
        <v>0</v>
      </c>
      <c r="Q2710" s="32">
        <f>IF($B2710="",0,IF(OR($U2710="OUT",$U2710="TRF"),N($M2710),0))</f>
        <v>0</v>
      </c>
      <c r="R2710" s="32">
        <f>IF($B2710="",0,IF($U2710="IN",N($M2710),0))</f>
        <v>0</v>
      </c>
      <c r="S2710" s="33">
        <f>IF($B2710="","",IF($M2710="","⚠ مبلغ",IF($E2710="","⚠ بانک عامل",IF(AND($U2710="TRF",$F2710=""),"⚠ بانک مقصد",IF(AND($V2710&lt;&gt;"NONE",$V2710&lt;&gt;"",$Z2710=""),"⚠ طرف حساب","✓")))))</f>
        <v>0</v>
      </c>
      <c r="T2710" s="29"/>
      <c r="U2710" s="27">
        <f>IFERROR(VLOOKUP($D2710,BankOpTbl,2,0),"")</f>
        <v>0</v>
      </c>
      <c r="V2710" s="27">
        <f>IFERROR(VLOOKUP($D2710,BankOpTbl,3,0),"")</f>
        <v>0</v>
      </c>
      <c r="W2710" s="27">
        <f>IFERROR(VLOOKUP($D2710,BankOpTbl,4,0),"")</f>
        <v>0</v>
      </c>
      <c r="X2710" s="27">
        <f>IF($E2710="","",IFERROR(VLOOKUP($E2710,BankTbl,4,0),""))</f>
        <v>0</v>
      </c>
      <c r="Y2710" s="27">
        <f>IF($F2710="","",IFERROR(VLOOKUP($F2710,BankTbl,4,0),""))</f>
        <v>0</v>
      </c>
      <c r="Z2710" s="27">
        <f>IF($B2710="","",IF($V2710="PICK",LEFT($N2710,5),IF($V2710="FIXED",$W2710,IF($V2710="CODE",$H2710,""))))</f>
        <v>0</v>
      </c>
    </row>
    <row r="2711" spans="1:26" ht="21" customHeight="1">
      <c r="A2711" s="27">
        <f>IF($B2711="","",COUNTA($B$13:$B2711))</f>
        <v>0</v>
      </c>
      <c r="B2711" s="28"/>
      <c r="C2711" s="28"/>
      <c r="D2711" s="29"/>
      <c r="E2711" s="29"/>
      <c r="F2711" s="29"/>
      <c r="G2711" s="28"/>
      <c r="H2711" s="28"/>
      <c r="I2711" s="30">
        <f>IF($H2711="","",IFERROR(VLOOKUP($H2711,AcctTbl,2,0),"کد ناشناخته"))</f>
        <v>0</v>
      </c>
      <c r="J2711" s="27">
        <f>IF($H2711="","",IFERROR(VLOOKUP($H2711,AcctTbl,3,0),""))</f>
        <v>0</v>
      </c>
      <c r="K2711" s="29"/>
      <c r="L2711" s="28"/>
      <c r="M2711" s="31"/>
      <c r="N2711" s="29"/>
      <c r="O2711" s="32">
        <f>IF($B2711="",0,IF($U2711="IN",N($M2711),0))</f>
        <v>0</v>
      </c>
      <c r="P2711" s="32">
        <f>IF($B2711="",0,IF(OR($U2711="OUT",$U2711="TRF"),N($M2711),0))</f>
        <v>0</v>
      </c>
      <c r="Q2711" s="32">
        <f>IF($B2711="",0,IF(OR($U2711="OUT",$U2711="TRF"),N($M2711),0))</f>
        <v>0</v>
      </c>
      <c r="R2711" s="32">
        <f>IF($B2711="",0,IF($U2711="IN",N($M2711),0))</f>
        <v>0</v>
      </c>
      <c r="S2711" s="33">
        <f>IF($B2711="","",IF($M2711="","⚠ مبلغ",IF($E2711="","⚠ بانک عامل",IF(AND($U2711="TRF",$F2711=""),"⚠ بانک مقصد",IF(AND($V2711&lt;&gt;"NONE",$V2711&lt;&gt;"",$Z2711=""),"⚠ طرف حساب","✓")))))</f>
        <v>0</v>
      </c>
      <c r="T2711" s="29"/>
      <c r="U2711" s="27">
        <f>IFERROR(VLOOKUP($D2711,BankOpTbl,2,0),"")</f>
        <v>0</v>
      </c>
      <c r="V2711" s="27">
        <f>IFERROR(VLOOKUP($D2711,BankOpTbl,3,0),"")</f>
        <v>0</v>
      </c>
      <c r="W2711" s="27">
        <f>IFERROR(VLOOKUP($D2711,BankOpTbl,4,0),"")</f>
        <v>0</v>
      </c>
      <c r="X2711" s="27">
        <f>IF($E2711="","",IFERROR(VLOOKUP($E2711,BankTbl,4,0),""))</f>
        <v>0</v>
      </c>
      <c r="Y2711" s="27">
        <f>IF($F2711="","",IFERROR(VLOOKUP($F2711,BankTbl,4,0),""))</f>
        <v>0</v>
      </c>
      <c r="Z2711" s="27">
        <f>IF($B2711="","",IF($V2711="PICK",LEFT($N2711,5),IF($V2711="FIXED",$W2711,IF($V2711="CODE",$H2711,""))))</f>
        <v>0</v>
      </c>
    </row>
    <row r="2712" spans="1:26" ht="21" customHeight="1">
      <c r="A2712" s="27">
        <f>IF($B2712="","",COUNTA($B$13:$B2712))</f>
        <v>0</v>
      </c>
      <c r="B2712" s="28"/>
      <c r="C2712" s="28"/>
      <c r="D2712" s="29"/>
      <c r="E2712" s="29"/>
      <c r="F2712" s="29"/>
      <c r="G2712" s="28"/>
      <c r="H2712" s="28"/>
      <c r="I2712" s="30">
        <f>IF($H2712="","",IFERROR(VLOOKUP($H2712,AcctTbl,2,0),"کد ناشناخته"))</f>
        <v>0</v>
      </c>
      <c r="J2712" s="27">
        <f>IF($H2712="","",IFERROR(VLOOKUP($H2712,AcctTbl,3,0),""))</f>
        <v>0</v>
      </c>
      <c r="K2712" s="29"/>
      <c r="L2712" s="28"/>
      <c r="M2712" s="31"/>
      <c r="N2712" s="29"/>
      <c r="O2712" s="32">
        <f>IF($B2712="",0,IF($U2712="IN",N($M2712),0))</f>
        <v>0</v>
      </c>
      <c r="P2712" s="32">
        <f>IF($B2712="",0,IF(OR($U2712="OUT",$U2712="TRF"),N($M2712),0))</f>
        <v>0</v>
      </c>
      <c r="Q2712" s="32">
        <f>IF($B2712="",0,IF(OR($U2712="OUT",$U2712="TRF"),N($M2712),0))</f>
        <v>0</v>
      </c>
      <c r="R2712" s="32">
        <f>IF($B2712="",0,IF($U2712="IN",N($M2712),0))</f>
        <v>0</v>
      </c>
      <c r="S2712" s="33">
        <f>IF($B2712="","",IF($M2712="","⚠ مبلغ",IF($E2712="","⚠ بانک عامل",IF(AND($U2712="TRF",$F2712=""),"⚠ بانک مقصد",IF(AND($V2712&lt;&gt;"NONE",$V2712&lt;&gt;"",$Z2712=""),"⚠ طرف حساب","✓")))))</f>
        <v>0</v>
      </c>
      <c r="T2712" s="29"/>
      <c r="U2712" s="27">
        <f>IFERROR(VLOOKUP($D2712,BankOpTbl,2,0),"")</f>
        <v>0</v>
      </c>
      <c r="V2712" s="27">
        <f>IFERROR(VLOOKUP($D2712,BankOpTbl,3,0),"")</f>
        <v>0</v>
      </c>
      <c r="W2712" s="27">
        <f>IFERROR(VLOOKUP($D2712,BankOpTbl,4,0),"")</f>
        <v>0</v>
      </c>
      <c r="X2712" s="27">
        <f>IF($E2712="","",IFERROR(VLOOKUP($E2712,BankTbl,4,0),""))</f>
        <v>0</v>
      </c>
      <c r="Y2712" s="27">
        <f>IF($F2712="","",IFERROR(VLOOKUP($F2712,BankTbl,4,0),""))</f>
        <v>0</v>
      </c>
      <c r="Z2712" s="27">
        <f>IF($B2712="","",IF($V2712="PICK",LEFT($N2712,5),IF($V2712="FIXED",$W2712,IF($V2712="CODE",$H2712,""))))</f>
        <v>0</v>
      </c>
    </row>
    <row r="2713" spans="1:26" ht="21" customHeight="1">
      <c r="A2713" s="27">
        <f>IF($B2713="","",COUNTA($B$13:$B2713))</f>
        <v>0</v>
      </c>
      <c r="B2713" s="28"/>
      <c r="C2713" s="28"/>
      <c r="D2713" s="29"/>
      <c r="E2713" s="29"/>
      <c r="F2713" s="29"/>
      <c r="G2713" s="28"/>
      <c r="H2713" s="28"/>
      <c r="I2713" s="30">
        <f>IF($H2713="","",IFERROR(VLOOKUP($H2713,AcctTbl,2,0),"کد ناشناخته"))</f>
        <v>0</v>
      </c>
      <c r="J2713" s="27">
        <f>IF($H2713="","",IFERROR(VLOOKUP($H2713,AcctTbl,3,0),""))</f>
        <v>0</v>
      </c>
      <c r="K2713" s="29"/>
      <c r="L2713" s="28"/>
      <c r="M2713" s="31"/>
      <c r="N2713" s="29"/>
      <c r="O2713" s="32">
        <f>IF($B2713="",0,IF($U2713="IN",N($M2713),0))</f>
        <v>0</v>
      </c>
      <c r="P2713" s="32">
        <f>IF($B2713="",0,IF(OR($U2713="OUT",$U2713="TRF"),N($M2713),0))</f>
        <v>0</v>
      </c>
      <c r="Q2713" s="32">
        <f>IF($B2713="",0,IF(OR($U2713="OUT",$U2713="TRF"),N($M2713),0))</f>
        <v>0</v>
      </c>
      <c r="R2713" s="32">
        <f>IF($B2713="",0,IF($U2713="IN",N($M2713),0))</f>
        <v>0</v>
      </c>
      <c r="S2713" s="33">
        <f>IF($B2713="","",IF($M2713="","⚠ مبلغ",IF($E2713="","⚠ بانک عامل",IF(AND($U2713="TRF",$F2713=""),"⚠ بانک مقصد",IF(AND($V2713&lt;&gt;"NONE",$V2713&lt;&gt;"",$Z2713=""),"⚠ طرف حساب","✓")))))</f>
        <v>0</v>
      </c>
      <c r="T2713" s="29"/>
      <c r="U2713" s="27">
        <f>IFERROR(VLOOKUP($D2713,BankOpTbl,2,0),"")</f>
        <v>0</v>
      </c>
      <c r="V2713" s="27">
        <f>IFERROR(VLOOKUP($D2713,BankOpTbl,3,0),"")</f>
        <v>0</v>
      </c>
      <c r="W2713" s="27">
        <f>IFERROR(VLOOKUP($D2713,BankOpTbl,4,0),"")</f>
        <v>0</v>
      </c>
      <c r="X2713" s="27">
        <f>IF($E2713="","",IFERROR(VLOOKUP($E2713,BankTbl,4,0),""))</f>
        <v>0</v>
      </c>
      <c r="Y2713" s="27">
        <f>IF($F2713="","",IFERROR(VLOOKUP($F2713,BankTbl,4,0),""))</f>
        <v>0</v>
      </c>
      <c r="Z2713" s="27">
        <f>IF($B2713="","",IF($V2713="PICK",LEFT($N2713,5),IF($V2713="FIXED",$W2713,IF($V2713="CODE",$H2713,""))))</f>
        <v>0</v>
      </c>
    </row>
    <row r="2714" spans="1:26" ht="21" customHeight="1">
      <c r="A2714" s="27">
        <f>IF($B2714="","",COUNTA($B$13:$B2714))</f>
        <v>0</v>
      </c>
      <c r="B2714" s="28"/>
      <c r="C2714" s="28"/>
      <c r="D2714" s="29"/>
      <c r="E2714" s="29"/>
      <c r="F2714" s="29"/>
      <c r="G2714" s="28"/>
      <c r="H2714" s="28"/>
      <c r="I2714" s="30">
        <f>IF($H2714="","",IFERROR(VLOOKUP($H2714,AcctTbl,2,0),"کد ناشناخته"))</f>
        <v>0</v>
      </c>
      <c r="J2714" s="27">
        <f>IF($H2714="","",IFERROR(VLOOKUP($H2714,AcctTbl,3,0),""))</f>
        <v>0</v>
      </c>
      <c r="K2714" s="29"/>
      <c r="L2714" s="28"/>
      <c r="M2714" s="31"/>
      <c r="N2714" s="29"/>
      <c r="O2714" s="32">
        <f>IF($B2714="",0,IF($U2714="IN",N($M2714),0))</f>
        <v>0</v>
      </c>
      <c r="P2714" s="32">
        <f>IF($B2714="",0,IF(OR($U2714="OUT",$U2714="TRF"),N($M2714),0))</f>
        <v>0</v>
      </c>
      <c r="Q2714" s="32">
        <f>IF($B2714="",0,IF(OR($U2714="OUT",$U2714="TRF"),N($M2714),0))</f>
        <v>0</v>
      </c>
      <c r="R2714" s="32">
        <f>IF($B2714="",0,IF($U2714="IN",N($M2714),0))</f>
        <v>0</v>
      </c>
      <c r="S2714" s="33">
        <f>IF($B2714="","",IF($M2714="","⚠ مبلغ",IF($E2714="","⚠ بانک عامل",IF(AND($U2714="TRF",$F2714=""),"⚠ بانک مقصد",IF(AND($V2714&lt;&gt;"NONE",$V2714&lt;&gt;"",$Z2714=""),"⚠ طرف حساب","✓")))))</f>
        <v>0</v>
      </c>
      <c r="T2714" s="29"/>
      <c r="U2714" s="27">
        <f>IFERROR(VLOOKUP($D2714,BankOpTbl,2,0),"")</f>
        <v>0</v>
      </c>
      <c r="V2714" s="27">
        <f>IFERROR(VLOOKUP($D2714,BankOpTbl,3,0),"")</f>
        <v>0</v>
      </c>
      <c r="W2714" s="27">
        <f>IFERROR(VLOOKUP($D2714,BankOpTbl,4,0),"")</f>
        <v>0</v>
      </c>
      <c r="X2714" s="27">
        <f>IF($E2714="","",IFERROR(VLOOKUP($E2714,BankTbl,4,0),""))</f>
        <v>0</v>
      </c>
      <c r="Y2714" s="27">
        <f>IF($F2714="","",IFERROR(VLOOKUP($F2714,BankTbl,4,0),""))</f>
        <v>0</v>
      </c>
      <c r="Z2714" s="27">
        <f>IF($B2714="","",IF($V2714="PICK",LEFT($N2714,5),IF($V2714="FIXED",$W2714,IF($V2714="CODE",$H2714,""))))</f>
        <v>0</v>
      </c>
    </row>
    <row r="2715" spans="1:26" ht="21" customHeight="1">
      <c r="A2715" s="27">
        <f>IF($B2715="","",COUNTA($B$13:$B2715))</f>
        <v>0</v>
      </c>
      <c r="B2715" s="28"/>
      <c r="C2715" s="28"/>
      <c r="D2715" s="29"/>
      <c r="E2715" s="29"/>
      <c r="F2715" s="29"/>
      <c r="G2715" s="28"/>
      <c r="H2715" s="28"/>
      <c r="I2715" s="30">
        <f>IF($H2715="","",IFERROR(VLOOKUP($H2715,AcctTbl,2,0),"کد ناشناخته"))</f>
        <v>0</v>
      </c>
      <c r="J2715" s="27">
        <f>IF($H2715="","",IFERROR(VLOOKUP($H2715,AcctTbl,3,0),""))</f>
        <v>0</v>
      </c>
      <c r="K2715" s="29"/>
      <c r="L2715" s="28"/>
      <c r="M2715" s="31"/>
      <c r="N2715" s="29"/>
      <c r="O2715" s="32">
        <f>IF($B2715="",0,IF($U2715="IN",N($M2715),0))</f>
        <v>0</v>
      </c>
      <c r="P2715" s="32">
        <f>IF($B2715="",0,IF(OR($U2715="OUT",$U2715="TRF"),N($M2715),0))</f>
        <v>0</v>
      </c>
      <c r="Q2715" s="32">
        <f>IF($B2715="",0,IF(OR($U2715="OUT",$U2715="TRF"),N($M2715),0))</f>
        <v>0</v>
      </c>
      <c r="R2715" s="32">
        <f>IF($B2715="",0,IF($U2715="IN",N($M2715),0))</f>
        <v>0</v>
      </c>
      <c r="S2715" s="33">
        <f>IF($B2715="","",IF($M2715="","⚠ مبلغ",IF($E2715="","⚠ بانک عامل",IF(AND($U2715="TRF",$F2715=""),"⚠ بانک مقصد",IF(AND($V2715&lt;&gt;"NONE",$V2715&lt;&gt;"",$Z2715=""),"⚠ طرف حساب","✓")))))</f>
        <v>0</v>
      </c>
      <c r="T2715" s="29"/>
      <c r="U2715" s="27">
        <f>IFERROR(VLOOKUP($D2715,BankOpTbl,2,0),"")</f>
        <v>0</v>
      </c>
      <c r="V2715" s="27">
        <f>IFERROR(VLOOKUP($D2715,BankOpTbl,3,0),"")</f>
        <v>0</v>
      </c>
      <c r="W2715" s="27">
        <f>IFERROR(VLOOKUP($D2715,BankOpTbl,4,0),"")</f>
        <v>0</v>
      </c>
      <c r="X2715" s="27">
        <f>IF($E2715="","",IFERROR(VLOOKUP($E2715,BankTbl,4,0),""))</f>
        <v>0</v>
      </c>
      <c r="Y2715" s="27">
        <f>IF($F2715="","",IFERROR(VLOOKUP($F2715,BankTbl,4,0),""))</f>
        <v>0</v>
      </c>
      <c r="Z2715" s="27">
        <f>IF($B2715="","",IF($V2715="PICK",LEFT($N2715,5),IF($V2715="FIXED",$W2715,IF($V2715="CODE",$H2715,""))))</f>
        <v>0</v>
      </c>
    </row>
    <row r="2716" spans="1:26" ht="21" customHeight="1">
      <c r="A2716" s="27">
        <f>IF($B2716="","",COUNTA($B$13:$B2716))</f>
        <v>0</v>
      </c>
      <c r="B2716" s="28"/>
      <c r="C2716" s="28"/>
      <c r="D2716" s="29"/>
      <c r="E2716" s="29"/>
      <c r="F2716" s="29"/>
      <c r="G2716" s="28"/>
      <c r="H2716" s="28"/>
      <c r="I2716" s="30">
        <f>IF($H2716="","",IFERROR(VLOOKUP($H2716,AcctTbl,2,0),"کد ناشناخته"))</f>
        <v>0</v>
      </c>
      <c r="J2716" s="27">
        <f>IF($H2716="","",IFERROR(VLOOKUP($H2716,AcctTbl,3,0),""))</f>
        <v>0</v>
      </c>
      <c r="K2716" s="29"/>
      <c r="L2716" s="28"/>
      <c r="M2716" s="31"/>
      <c r="N2716" s="29"/>
      <c r="O2716" s="32">
        <f>IF($B2716="",0,IF($U2716="IN",N($M2716),0))</f>
        <v>0</v>
      </c>
      <c r="P2716" s="32">
        <f>IF($B2716="",0,IF(OR($U2716="OUT",$U2716="TRF"),N($M2716),0))</f>
        <v>0</v>
      </c>
      <c r="Q2716" s="32">
        <f>IF($B2716="",0,IF(OR($U2716="OUT",$U2716="TRF"),N($M2716),0))</f>
        <v>0</v>
      </c>
      <c r="R2716" s="32">
        <f>IF($B2716="",0,IF($U2716="IN",N($M2716),0))</f>
        <v>0</v>
      </c>
      <c r="S2716" s="33">
        <f>IF($B2716="","",IF($M2716="","⚠ مبلغ",IF($E2716="","⚠ بانک عامل",IF(AND($U2716="TRF",$F2716=""),"⚠ بانک مقصد",IF(AND($V2716&lt;&gt;"NONE",$V2716&lt;&gt;"",$Z2716=""),"⚠ طرف حساب","✓")))))</f>
        <v>0</v>
      </c>
      <c r="T2716" s="29"/>
      <c r="U2716" s="27">
        <f>IFERROR(VLOOKUP($D2716,BankOpTbl,2,0),"")</f>
        <v>0</v>
      </c>
      <c r="V2716" s="27">
        <f>IFERROR(VLOOKUP($D2716,BankOpTbl,3,0),"")</f>
        <v>0</v>
      </c>
      <c r="W2716" s="27">
        <f>IFERROR(VLOOKUP($D2716,BankOpTbl,4,0),"")</f>
        <v>0</v>
      </c>
      <c r="X2716" s="27">
        <f>IF($E2716="","",IFERROR(VLOOKUP($E2716,BankTbl,4,0),""))</f>
        <v>0</v>
      </c>
      <c r="Y2716" s="27">
        <f>IF($F2716="","",IFERROR(VLOOKUP($F2716,BankTbl,4,0),""))</f>
        <v>0</v>
      </c>
      <c r="Z2716" s="27">
        <f>IF($B2716="","",IF($V2716="PICK",LEFT($N2716,5),IF($V2716="FIXED",$W2716,IF($V2716="CODE",$H2716,""))))</f>
        <v>0</v>
      </c>
    </row>
    <row r="2717" spans="1:26" ht="21" customHeight="1">
      <c r="A2717" s="27">
        <f>IF($B2717="","",COUNTA($B$13:$B2717))</f>
        <v>0</v>
      </c>
      <c r="B2717" s="28"/>
      <c r="C2717" s="28"/>
      <c r="D2717" s="29"/>
      <c r="E2717" s="29"/>
      <c r="F2717" s="29"/>
      <c r="G2717" s="28"/>
      <c r="H2717" s="28"/>
      <c r="I2717" s="30">
        <f>IF($H2717="","",IFERROR(VLOOKUP($H2717,AcctTbl,2,0),"کد ناشناخته"))</f>
        <v>0</v>
      </c>
      <c r="J2717" s="27">
        <f>IF($H2717="","",IFERROR(VLOOKUP($H2717,AcctTbl,3,0),""))</f>
        <v>0</v>
      </c>
      <c r="K2717" s="29"/>
      <c r="L2717" s="28"/>
      <c r="M2717" s="31"/>
      <c r="N2717" s="29"/>
      <c r="O2717" s="32">
        <f>IF($B2717="",0,IF($U2717="IN",N($M2717),0))</f>
        <v>0</v>
      </c>
      <c r="P2717" s="32">
        <f>IF($B2717="",0,IF(OR($U2717="OUT",$U2717="TRF"),N($M2717),0))</f>
        <v>0</v>
      </c>
      <c r="Q2717" s="32">
        <f>IF($B2717="",0,IF(OR($U2717="OUT",$U2717="TRF"),N($M2717),0))</f>
        <v>0</v>
      </c>
      <c r="R2717" s="32">
        <f>IF($B2717="",0,IF($U2717="IN",N($M2717),0))</f>
        <v>0</v>
      </c>
      <c r="S2717" s="33">
        <f>IF($B2717="","",IF($M2717="","⚠ مبلغ",IF($E2717="","⚠ بانک عامل",IF(AND($U2717="TRF",$F2717=""),"⚠ بانک مقصد",IF(AND($V2717&lt;&gt;"NONE",$V2717&lt;&gt;"",$Z2717=""),"⚠ طرف حساب","✓")))))</f>
        <v>0</v>
      </c>
      <c r="T2717" s="29"/>
      <c r="U2717" s="27">
        <f>IFERROR(VLOOKUP($D2717,BankOpTbl,2,0),"")</f>
        <v>0</v>
      </c>
      <c r="V2717" s="27">
        <f>IFERROR(VLOOKUP($D2717,BankOpTbl,3,0),"")</f>
        <v>0</v>
      </c>
      <c r="W2717" s="27">
        <f>IFERROR(VLOOKUP($D2717,BankOpTbl,4,0),"")</f>
        <v>0</v>
      </c>
      <c r="X2717" s="27">
        <f>IF($E2717="","",IFERROR(VLOOKUP($E2717,BankTbl,4,0),""))</f>
        <v>0</v>
      </c>
      <c r="Y2717" s="27">
        <f>IF($F2717="","",IFERROR(VLOOKUP($F2717,BankTbl,4,0),""))</f>
        <v>0</v>
      </c>
      <c r="Z2717" s="27">
        <f>IF($B2717="","",IF($V2717="PICK",LEFT($N2717,5),IF($V2717="FIXED",$W2717,IF($V2717="CODE",$H2717,""))))</f>
        <v>0</v>
      </c>
    </row>
    <row r="2718" spans="1:26" ht="21" customHeight="1">
      <c r="A2718" s="27">
        <f>IF($B2718="","",COUNTA($B$13:$B2718))</f>
        <v>0</v>
      </c>
      <c r="B2718" s="28"/>
      <c r="C2718" s="28"/>
      <c r="D2718" s="29"/>
      <c r="E2718" s="29"/>
      <c r="F2718" s="29"/>
      <c r="G2718" s="28"/>
      <c r="H2718" s="28"/>
      <c r="I2718" s="30">
        <f>IF($H2718="","",IFERROR(VLOOKUP($H2718,AcctTbl,2,0),"کد ناشناخته"))</f>
        <v>0</v>
      </c>
      <c r="J2718" s="27">
        <f>IF($H2718="","",IFERROR(VLOOKUP($H2718,AcctTbl,3,0),""))</f>
        <v>0</v>
      </c>
      <c r="K2718" s="29"/>
      <c r="L2718" s="28"/>
      <c r="M2718" s="31"/>
      <c r="N2718" s="29"/>
      <c r="O2718" s="32">
        <f>IF($B2718="",0,IF($U2718="IN",N($M2718),0))</f>
        <v>0</v>
      </c>
      <c r="P2718" s="32">
        <f>IF($B2718="",0,IF(OR($U2718="OUT",$U2718="TRF"),N($M2718),0))</f>
        <v>0</v>
      </c>
      <c r="Q2718" s="32">
        <f>IF($B2718="",0,IF(OR($U2718="OUT",$U2718="TRF"),N($M2718),0))</f>
        <v>0</v>
      </c>
      <c r="R2718" s="32">
        <f>IF($B2718="",0,IF($U2718="IN",N($M2718),0))</f>
        <v>0</v>
      </c>
      <c r="S2718" s="33">
        <f>IF($B2718="","",IF($M2718="","⚠ مبلغ",IF($E2718="","⚠ بانک عامل",IF(AND($U2718="TRF",$F2718=""),"⚠ بانک مقصد",IF(AND($V2718&lt;&gt;"NONE",$V2718&lt;&gt;"",$Z2718=""),"⚠ طرف حساب","✓")))))</f>
        <v>0</v>
      </c>
      <c r="T2718" s="29"/>
      <c r="U2718" s="27">
        <f>IFERROR(VLOOKUP($D2718,BankOpTbl,2,0),"")</f>
        <v>0</v>
      </c>
      <c r="V2718" s="27">
        <f>IFERROR(VLOOKUP($D2718,BankOpTbl,3,0),"")</f>
        <v>0</v>
      </c>
      <c r="W2718" s="27">
        <f>IFERROR(VLOOKUP($D2718,BankOpTbl,4,0),"")</f>
        <v>0</v>
      </c>
      <c r="X2718" s="27">
        <f>IF($E2718="","",IFERROR(VLOOKUP($E2718,BankTbl,4,0),""))</f>
        <v>0</v>
      </c>
      <c r="Y2718" s="27">
        <f>IF($F2718="","",IFERROR(VLOOKUP($F2718,BankTbl,4,0),""))</f>
        <v>0</v>
      </c>
      <c r="Z2718" s="27">
        <f>IF($B2718="","",IF($V2718="PICK",LEFT($N2718,5),IF($V2718="FIXED",$W2718,IF($V2718="CODE",$H2718,""))))</f>
        <v>0</v>
      </c>
    </row>
    <row r="2719" spans="1:26" ht="21" customHeight="1">
      <c r="A2719" s="27">
        <f>IF($B2719="","",COUNTA($B$13:$B2719))</f>
        <v>0</v>
      </c>
      <c r="B2719" s="28"/>
      <c r="C2719" s="28"/>
      <c r="D2719" s="29"/>
      <c r="E2719" s="29"/>
      <c r="F2719" s="29"/>
      <c r="G2719" s="28"/>
      <c r="H2719" s="28"/>
      <c r="I2719" s="30">
        <f>IF($H2719="","",IFERROR(VLOOKUP($H2719,AcctTbl,2,0),"کد ناشناخته"))</f>
        <v>0</v>
      </c>
      <c r="J2719" s="27">
        <f>IF($H2719="","",IFERROR(VLOOKUP($H2719,AcctTbl,3,0),""))</f>
        <v>0</v>
      </c>
      <c r="K2719" s="29"/>
      <c r="L2719" s="28"/>
      <c r="M2719" s="31"/>
      <c r="N2719" s="29"/>
      <c r="O2719" s="32">
        <f>IF($B2719="",0,IF($U2719="IN",N($M2719),0))</f>
        <v>0</v>
      </c>
      <c r="P2719" s="32">
        <f>IF($B2719="",0,IF(OR($U2719="OUT",$U2719="TRF"),N($M2719),0))</f>
        <v>0</v>
      </c>
      <c r="Q2719" s="32">
        <f>IF($B2719="",0,IF(OR($U2719="OUT",$U2719="TRF"),N($M2719),0))</f>
        <v>0</v>
      </c>
      <c r="R2719" s="32">
        <f>IF($B2719="",0,IF($U2719="IN",N($M2719),0))</f>
        <v>0</v>
      </c>
      <c r="S2719" s="33">
        <f>IF($B2719="","",IF($M2719="","⚠ مبلغ",IF($E2719="","⚠ بانک عامل",IF(AND($U2719="TRF",$F2719=""),"⚠ بانک مقصد",IF(AND($V2719&lt;&gt;"NONE",$V2719&lt;&gt;"",$Z2719=""),"⚠ طرف حساب","✓")))))</f>
        <v>0</v>
      </c>
      <c r="T2719" s="29"/>
      <c r="U2719" s="27">
        <f>IFERROR(VLOOKUP($D2719,BankOpTbl,2,0),"")</f>
        <v>0</v>
      </c>
      <c r="V2719" s="27">
        <f>IFERROR(VLOOKUP($D2719,BankOpTbl,3,0),"")</f>
        <v>0</v>
      </c>
      <c r="W2719" s="27">
        <f>IFERROR(VLOOKUP($D2719,BankOpTbl,4,0),"")</f>
        <v>0</v>
      </c>
      <c r="X2719" s="27">
        <f>IF($E2719="","",IFERROR(VLOOKUP($E2719,BankTbl,4,0),""))</f>
        <v>0</v>
      </c>
      <c r="Y2719" s="27">
        <f>IF($F2719="","",IFERROR(VLOOKUP($F2719,BankTbl,4,0),""))</f>
        <v>0</v>
      </c>
      <c r="Z2719" s="27">
        <f>IF($B2719="","",IF($V2719="PICK",LEFT($N2719,5),IF($V2719="FIXED",$W2719,IF($V2719="CODE",$H2719,""))))</f>
        <v>0</v>
      </c>
    </row>
    <row r="2720" spans="1:26" ht="21" customHeight="1">
      <c r="A2720" s="27">
        <f>IF($B2720="","",COUNTA($B$13:$B2720))</f>
        <v>0</v>
      </c>
      <c r="B2720" s="28"/>
      <c r="C2720" s="28"/>
      <c r="D2720" s="29"/>
      <c r="E2720" s="29"/>
      <c r="F2720" s="29"/>
      <c r="G2720" s="28"/>
      <c r="H2720" s="28"/>
      <c r="I2720" s="30">
        <f>IF($H2720="","",IFERROR(VLOOKUP($H2720,AcctTbl,2,0),"کد ناشناخته"))</f>
        <v>0</v>
      </c>
      <c r="J2720" s="27">
        <f>IF($H2720="","",IFERROR(VLOOKUP($H2720,AcctTbl,3,0),""))</f>
        <v>0</v>
      </c>
      <c r="K2720" s="29"/>
      <c r="L2720" s="28"/>
      <c r="M2720" s="31"/>
      <c r="N2720" s="29"/>
      <c r="O2720" s="32">
        <f>IF($B2720="",0,IF($U2720="IN",N($M2720),0))</f>
        <v>0</v>
      </c>
      <c r="P2720" s="32">
        <f>IF($B2720="",0,IF(OR($U2720="OUT",$U2720="TRF"),N($M2720),0))</f>
        <v>0</v>
      </c>
      <c r="Q2720" s="32">
        <f>IF($B2720="",0,IF(OR($U2720="OUT",$U2720="TRF"),N($M2720),0))</f>
        <v>0</v>
      </c>
      <c r="R2720" s="32">
        <f>IF($B2720="",0,IF($U2720="IN",N($M2720),0))</f>
        <v>0</v>
      </c>
      <c r="S2720" s="33">
        <f>IF($B2720="","",IF($M2720="","⚠ مبلغ",IF($E2720="","⚠ بانک عامل",IF(AND($U2720="TRF",$F2720=""),"⚠ بانک مقصد",IF(AND($V2720&lt;&gt;"NONE",$V2720&lt;&gt;"",$Z2720=""),"⚠ طرف حساب","✓")))))</f>
        <v>0</v>
      </c>
      <c r="T2720" s="29"/>
      <c r="U2720" s="27">
        <f>IFERROR(VLOOKUP($D2720,BankOpTbl,2,0),"")</f>
        <v>0</v>
      </c>
      <c r="V2720" s="27">
        <f>IFERROR(VLOOKUP($D2720,BankOpTbl,3,0),"")</f>
        <v>0</v>
      </c>
      <c r="W2720" s="27">
        <f>IFERROR(VLOOKUP($D2720,BankOpTbl,4,0),"")</f>
        <v>0</v>
      </c>
      <c r="X2720" s="27">
        <f>IF($E2720="","",IFERROR(VLOOKUP($E2720,BankTbl,4,0),""))</f>
        <v>0</v>
      </c>
      <c r="Y2720" s="27">
        <f>IF($F2720="","",IFERROR(VLOOKUP($F2720,BankTbl,4,0),""))</f>
        <v>0</v>
      </c>
      <c r="Z2720" s="27">
        <f>IF($B2720="","",IF($V2720="PICK",LEFT($N2720,5),IF($V2720="FIXED",$W2720,IF($V2720="CODE",$H2720,""))))</f>
        <v>0</v>
      </c>
    </row>
    <row r="2721" spans="1:26" ht="21" customHeight="1">
      <c r="A2721" s="27">
        <f>IF($B2721="","",COUNTA($B$13:$B2721))</f>
        <v>0</v>
      </c>
      <c r="B2721" s="28"/>
      <c r="C2721" s="28"/>
      <c r="D2721" s="29"/>
      <c r="E2721" s="29"/>
      <c r="F2721" s="29"/>
      <c r="G2721" s="28"/>
      <c r="H2721" s="28"/>
      <c r="I2721" s="30">
        <f>IF($H2721="","",IFERROR(VLOOKUP($H2721,AcctTbl,2,0),"کد ناشناخته"))</f>
        <v>0</v>
      </c>
      <c r="J2721" s="27">
        <f>IF($H2721="","",IFERROR(VLOOKUP($H2721,AcctTbl,3,0),""))</f>
        <v>0</v>
      </c>
      <c r="K2721" s="29"/>
      <c r="L2721" s="28"/>
      <c r="M2721" s="31"/>
      <c r="N2721" s="29"/>
      <c r="O2721" s="32">
        <f>IF($B2721="",0,IF($U2721="IN",N($M2721),0))</f>
        <v>0</v>
      </c>
      <c r="P2721" s="32">
        <f>IF($B2721="",0,IF(OR($U2721="OUT",$U2721="TRF"),N($M2721),0))</f>
        <v>0</v>
      </c>
      <c r="Q2721" s="32">
        <f>IF($B2721="",0,IF(OR($U2721="OUT",$U2721="TRF"),N($M2721),0))</f>
        <v>0</v>
      </c>
      <c r="R2721" s="32">
        <f>IF($B2721="",0,IF($U2721="IN",N($M2721),0))</f>
        <v>0</v>
      </c>
      <c r="S2721" s="33">
        <f>IF($B2721="","",IF($M2721="","⚠ مبلغ",IF($E2721="","⚠ بانک عامل",IF(AND($U2721="TRF",$F2721=""),"⚠ بانک مقصد",IF(AND($V2721&lt;&gt;"NONE",$V2721&lt;&gt;"",$Z2721=""),"⚠ طرف حساب","✓")))))</f>
        <v>0</v>
      </c>
      <c r="T2721" s="29"/>
      <c r="U2721" s="27">
        <f>IFERROR(VLOOKUP($D2721,BankOpTbl,2,0),"")</f>
        <v>0</v>
      </c>
      <c r="V2721" s="27">
        <f>IFERROR(VLOOKUP($D2721,BankOpTbl,3,0),"")</f>
        <v>0</v>
      </c>
      <c r="W2721" s="27">
        <f>IFERROR(VLOOKUP($D2721,BankOpTbl,4,0),"")</f>
        <v>0</v>
      </c>
      <c r="X2721" s="27">
        <f>IF($E2721="","",IFERROR(VLOOKUP($E2721,BankTbl,4,0),""))</f>
        <v>0</v>
      </c>
      <c r="Y2721" s="27">
        <f>IF($F2721="","",IFERROR(VLOOKUP($F2721,BankTbl,4,0),""))</f>
        <v>0</v>
      </c>
      <c r="Z2721" s="27">
        <f>IF($B2721="","",IF($V2721="PICK",LEFT($N2721,5),IF($V2721="FIXED",$W2721,IF($V2721="CODE",$H2721,""))))</f>
        <v>0</v>
      </c>
    </row>
    <row r="2722" spans="1:26" ht="21" customHeight="1">
      <c r="A2722" s="27">
        <f>IF($B2722="","",COUNTA($B$13:$B2722))</f>
        <v>0</v>
      </c>
      <c r="B2722" s="28"/>
      <c r="C2722" s="28"/>
      <c r="D2722" s="29"/>
      <c r="E2722" s="29"/>
      <c r="F2722" s="29"/>
      <c r="G2722" s="28"/>
      <c r="H2722" s="28"/>
      <c r="I2722" s="30">
        <f>IF($H2722="","",IFERROR(VLOOKUP($H2722,AcctTbl,2,0),"کد ناشناخته"))</f>
        <v>0</v>
      </c>
      <c r="J2722" s="27">
        <f>IF($H2722="","",IFERROR(VLOOKUP($H2722,AcctTbl,3,0),""))</f>
        <v>0</v>
      </c>
      <c r="K2722" s="29"/>
      <c r="L2722" s="28"/>
      <c r="M2722" s="31"/>
      <c r="N2722" s="29"/>
      <c r="O2722" s="32">
        <f>IF($B2722="",0,IF($U2722="IN",N($M2722),0))</f>
        <v>0</v>
      </c>
      <c r="P2722" s="32">
        <f>IF($B2722="",0,IF(OR($U2722="OUT",$U2722="TRF"),N($M2722),0))</f>
        <v>0</v>
      </c>
      <c r="Q2722" s="32">
        <f>IF($B2722="",0,IF(OR($U2722="OUT",$U2722="TRF"),N($M2722),0))</f>
        <v>0</v>
      </c>
      <c r="R2722" s="32">
        <f>IF($B2722="",0,IF($U2722="IN",N($M2722),0))</f>
        <v>0</v>
      </c>
      <c r="S2722" s="33">
        <f>IF($B2722="","",IF($M2722="","⚠ مبلغ",IF($E2722="","⚠ بانک عامل",IF(AND($U2722="TRF",$F2722=""),"⚠ بانک مقصد",IF(AND($V2722&lt;&gt;"NONE",$V2722&lt;&gt;"",$Z2722=""),"⚠ طرف حساب","✓")))))</f>
        <v>0</v>
      </c>
      <c r="T2722" s="29"/>
      <c r="U2722" s="27">
        <f>IFERROR(VLOOKUP($D2722,BankOpTbl,2,0),"")</f>
        <v>0</v>
      </c>
      <c r="V2722" s="27">
        <f>IFERROR(VLOOKUP($D2722,BankOpTbl,3,0),"")</f>
        <v>0</v>
      </c>
      <c r="W2722" s="27">
        <f>IFERROR(VLOOKUP($D2722,BankOpTbl,4,0),"")</f>
        <v>0</v>
      </c>
      <c r="X2722" s="27">
        <f>IF($E2722="","",IFERROR(VLOOKUP($E2722,BankTbl,4,0),""))</f>
        <v>0</v>
      </c>
      <c r="Y2722" s="27">
        <f>IF($F2722="","",IFERROR(VLOOKUP($F2722,BankTbl,4,0),""))</f>
        <v>0</v>
      </c>
      <c r="Z2722" s="27">
        <f>IF($B2722="","",IF($V2722="PICK",LEFT($N2722,5),IF($V2722="FIXED",$W2722,IF($V2722="CODE",$H2722,""))))</f>
        <v>0</v>
      </c>
    </row>
    <row r="2723" spans="1:26" ht="21" customHeight="1">
      <c r="A2723" s="27">
        <f>IF($B2723="","",COUNTA($B$13:$B2723))</f>
        <v>0</v>
      </c>
      <c r="B2723" s="28"/>
      <c r="C2723" s="28"/>
      <c r="D2723" s="29"/>
      <c r="E2723" s="29"/>
      <c r="F2723" s="29"/>
      <c r="G2723" s="28"/>
      <c r="H2723" s="28"/>
      <c r="I2723" s="30">
        <f>IF($H2723="","",IFERROR(VLOOKUP($H2723,AcctTbl,2,0),"کد ناشناخته"))</f>
        <v>0</v>
      </c>
      <c r="J2723" s="27">
        <f>IF($H2723="","",IFERROR(VLOOKUP($H2723,AcctTbl,3,0),""))</f>
        <v>0</v>
      </c>
      <c r="K2723" s="29"/>
      <c r="L2723" s="28"/>
      <c r="M2723" s="31"/>
      <c r="N2723" s="29"/>
      <c r="O2723" s="32">
        <f>IF($B2723="",0,IF($U2723="IN",N($M2723),0))</f>
        <v>0</v>
      </c>
      <c r="P2723" s="32">
        <f>IF($B2723="",0,IF(OR($U2723="OUT",$U2723="TRF"),N($M2723),0))</f>
        <v>0</v>
      </c>
      <c r="Q2723" s="32">
        <f>IF($B2723="",0,IF(OR($U2723="OUT",$U2723="TRF"),N($M2723),0))</f>
        <v>0</v>
      </c>
      <c r="R2723" s="32">
        <f>IF($B2723="",0,IF($U2723="IN",N($M2723),0))</f>
        <v>0</v>
      </c>
      <c r="S2723" s="33">
        <f>IF($B2723="","",IF($M2723="","⚠ مبلغ",IF($E2723="","⚠ بانک عامل",IF(AND($U2723="TRF",$F2723=""),"⚠ بانک مقصد",IF(AND($V2723&lt;&gt;"NONE",$V2723&lt;&gt;"",$Z2723=""),"⚠ طرف حساب","✓")))))</f>
        <v>0</v>
      </c>
      <c r="T2723" s="29"/>
      <c r="U2723" s="27">
        <f>IFERROR(VLOOKUP($D2723,BankOpTbl,2,0),"")</f>
        <v>0</v>
      </c>
      <c r="V2723" s="27">
        <f>IFERROR(VLOOKUP($D2723,BankOpTbl,3,0),"")</f>
        <v>0</v>
      </c>
      <c r="W2723" s="27">
        <f>IFERROR(VLOOKUP($D2723,BankOpTbl,4,0),"")</f>
        <v>0</v>
      </c>
      <c r="X2723" s="27">
        <f>IF($E2723="","",IFERROR(VLOOKUP($E2723,BankTbl,4,0),""))</f>
        <v>0</v>
      </c>
      <c r="Y2723" s="27">
        <f>IF($F2723="","",IFERROR(VLOOKUP($F2723,BankTbl,4,0),""))</f>
        <v>0</v>
      </c>
      <c r="Z2723" s="27">
        <f>IF($B2723="","",IF($V2723="PICK",LEFT($N2723,5),IF($V2723="FIXED",$W2723,IF($V2723="CODE",$H2723,""))))</f>
        <v>0</v>
      </c>
    </row>
    <row r="2724" spans="1:26" ht="21" customHeight="1">
      <c r="A2724" s="27">
        <f>IF($B2724="","",COUNTA($B$13:$B2724))</f>
        <v>0</v>
      </c>
      <c r="B2724" s="28"/>
      <c r="C2724" s="28"/>
      <c r="D2724" s="29"/>
      <c r="E2724" s="29"/>
      <c r="F2724" s="29"/>
      <c r="G2724" s="28"/>
      <c r="H2724" s="28"/>
      <c r="I2724" s="30">
        <f>IF($H2724="","",IFERROR(VLOOKUP($H2724,AcctTbl,2,0),"کد ناشناخته"))</f>
        <v>0</v>
      </c>
      <c r="J2724" s="27">
        <f>IF($H2724="","",IFERROR(VLOOKUP($H2724,AcctTbl,3,0),""))</f>
        <v>0</v>
      </c>
      <c r="K2724" s="29"/>
      <c r="L2724" s="28"/>
      <c r="M2724" s="31"/>
      <c r="N2724" s="29"/>
      <c r="O2724" s="32">
        <f>IF($B2724="",0,IF($U2724="IN",N($M2724),0))</f>
        <v>0</v>
      </c>
      <c r="P2724" s="32">
        <f>IF($B2724="",0,IF(OR($U2724="OUT",$U2724="TRF"),N($M2724),0))</f>
        <v>0</v>
      </c>
      <c r="Q2724" s="32">
        <f>IF($B2724="",0,IF(OR($U2724="OUT",$U2724="TRF"),N($M2724),0))</f>
        <v>0</v>
      </c>
      <c r="R2724" s="32">
        <f>IF($B2724="",0,IF($U2724="IN",N($M2724),0))</f>
        <v>0</v>
      </c>
      <c r="S2724" s="33">
        <f>IF($B2724="","",IF($M2724="","⚠ مبلغ",IF($E2724="","⚠ بانک عامل",IF(AND($U2724="TRF",$F2724=""),"⚠ بانک مقصد",IF(AND($V2724&lt;&gt;"NONE",$V2724&lt;&gt;"",$Z2724=""),"⚠ طرف حساب","✓")))))</f>
        <v>0</v>
      </c>
      <c r="T2724" s="29"/>
      <c r="U2724" s="27">
        <f>IFERROR(VLOOKUP($D2724,BankOpTbl,2,0),"")</f>
        <v>0</v>
      </c>
      <c r="V2724" s="27">
        <f>IFERROR(VLOOKUP($D2724,BankOpTbl,3,0),"")</f>
        <v>0</v>
      </c>
      <c r="W2724" s="27">
        <f>IFERROR(VLOOKUP($D2724,BankOpTbl,4,0),"")</f>
        <v>0</v>
      </c>
      <c r="X2724" s="27">
        <f>IF($E2724="","",IFERROR(VLOOKUP($E2724,BankTbl,4,0),""))</f>
        <v>0</v>
      </c>
      <c r="Y2724" s="27">
        <f>IF($F2724="","",IFERROR(VLOOKUP($F2724,BankTbl,4,0),""))</f>
        <v>0</v>
      </c>
      <c r="Z2724" s="27">
        <f>IF($B2724="","",IF($V2724="PICK",LEFT($N2724,5),IF($V2724="FIXED",$W2724,IF($V2724="CODE",$H2724,""))))</f>
        <v>0</v>
      </c>
    </row>
    <row r="2725" spans="1:26" ht="21" customHeight="1">
      <c r="A2725" s="27">
        <f>IF($B2725="","",COUNTA($B$13:$B2725))</f>
        <v>0</v>
      </c>
      <c r="B2725" s="28"/>
      <c r="C2725" s="28"/>
      <c r="D2725" s="29"/>
      <c r="E2725" s="29"/>
      <c r="F2725" s="29"/>
      <c r="G2725" s="28"/>
      <c r="H2725" s="28"/>
      <c r="I2725" s="30">
        <f>IF($H2725="","",IFERROR(VLOOKUP($H2725,AcctTbl,2,0),"کد ناشناخته"))</f>
        <v>0</v>
      </c>
      <c r="J2725" s="27">
        <f>IF($H2725="","",IFERROR(VLOOKUP($H2725,AcctTbl,3,0),""))</f>
        <v>0</v>
      </c>
      <c r="K2725" s="29"/>
      <c r="L2725" s="28"/>
      <c r="M2725" s="31"/>
      <c r="N2725" s="29"/>
      <c r="O2725" s="32">
        <f>IF($B2725="",0,IF($U2725="IN",N($M2725),0))</f>
        <v>0</v>
      </c>
      <c r="P2725" s="32">
        <f>IF($B2725="",0,IF(OR($U2725="OUT",$U2725="TRF"),N($M2725),0))</f>
        <v>0</v>
      </c>
      <c r="Q2725" s="32">
        <f>IF($B2725="",0,IF(OR($U2725="OUT",$U2725="TRF"),N($M2725),0))</f>
        <v>0</v>
      </c>
      <c r="R2725" s="32">
        <f>IF($B2725="",0,IF($U2725="IN",N($M2725),0))</f>
        <v>0</v>
      </c>
      <c r="S2725" s="33">
        <f>IF($B2725="","",IF($M2725="","⚠ مبلغ",IF($E2725="","⚠ بانک عامل",IF(AND($U2725="TRF",$F2725=""),"⚠ بانک مقصد",IF(AND($V2725&lt;&gt;"NONE",$V2725&lt;&gt;"",$Z2725=""),"⚠ طرف حساب","✓")))))</f>
        <v>0</v>
      </c>
      <c r="T2725" s="29"/>
      <c r="U2725" s="27">
        <f>IFERROR(VLOOKUP($D2725,BankOpTbl,2,0),"")</f>
        <v>0</v>
      </c>
      <c r="V2725" s="27">
        <f>IFERROR(VLOOKUP($D2725,BankOpTbl,3,0),"")</f>
        <v>0</v>
      </c>
      <c r="W2725" s="27">
        <f>IFERROR(VLOOKUP($D2725,BankOpTbl,4,0),"")</f>
        <v>0</v>
      </c>
      <c r="X2725" s="27">
        <f>IF($E2725="","",IFERROR(VLOOKUP($E2725,BankTbl,4,0),""))</f>
        <v>0</v>
      </c>
      <c r="Y2725" s="27">
        <f>IF($F2725="","",IFERROR(VLOOKUP($F2725,BankTbl,4,0),""))</f>
        <v>0</v>
      </c>
      <c r="Z2725" s="27">
        <f>IF($B2725="","",IF($V2725="PICK",LEFT($N2725,5),IF($V2725="FIXED",$W2725,IF($V2725="CODE",$H2725,""))))</f>
        <v>0</v>
      </c>
    </row>
    <row r="2726" spans="1:26" ht="21" customHeight="1">
      <c r="A2726" s="27">
        <f>IF($B2726="","",COUNTA($B$13:$B2726))</f>
        <v>0</v>
      </c>
      <c r="B2726" s="28"/>
      <c r="C2726" s="28"/>
      <c r="D2726" s="29"/>
      <c r="E2726" s="29"/>
      <c r="F2726" s="29"/>
      <c r="G2726" s="28"/>
      <c r="H2726" s="28"/>
      <c r="I2726" s="30">
        <f>IF($H2726="","",IFERROR(VLOOKUP($H2726,AcctTbl,2,0),"کد ناشناخته"))</f>
        <v>0</v>
      </c>
      <c r="J2726" s="27">
        <f>IF($H2726="","",IFERROR(VLOOKUP($H2726,AcctTbl,3,0),""))</f>
        <v>0</v>
      </c>
      <c r="K2726" s="29"/>
      <c r="L2726" s="28"/>
      <c r="M2726" s="31"/>
      <c r="N2726" s="29"/>
      <c r="O2726" s="32">
        <f>IF($B2726="",0,IF($U2726="IN",N($M2726),0))</f>
        <v>0</v>
      </c>
      <c r="P2726" s="32">
        <f>IF($B2726="",0,IF(OR($U2726="OUT",$U2726="TRF"),N($M2726),0))</f>
        <v>0</v>
      </c>
      <c r="Q2726" s="32">
        <f>IF($B2726="",0,IF(OR($U2726="OUT",$U2726="TRF"),N($M2726),0))</f>
        <v>0</v>
      </c>
      <c r="R2726" s="32">
        <f>IF($B2726="",0,IF($U2726="IN",N($M2726),0))</f>
        <v>0</v>
      </c>
      <c r="S2726" s="33">
        <f>IF($B2726="","",IF($M2726="","⚠ مبلغ",IF($E2726="","⚠ بانک عامل",IF(AND($U2726="TRF",$F2726=""),"⚠ بانک مقصد",IF(AND($V2726&lt;&gt;"NONE",$V2726&lt;&gt;"",$Z2726=""),"⚠ طرف حساب","✓")))))</f>
        <v>0</v>
      </c>
      <c r="T2726" s="29"/>
      <c r="U2726" s="27">
        <f>IFERROR(VLOOKUP($D2726,BankOpTbl,2,0),"")</f>
        <v>0</v>
      </c>
      <c r="V2726" s="27">
        <f>IFERROR(VLOOKUP($D2726,BankOpTbl,3,0),"")</f>
        <v>0</v>
      </c>
      <c r="W2726" s="27">
        <f>IFERROR(VLOOKUP($D2726,BankOpTbl,4,0),"")</f>
        <v>0</v>
      </c>
      <c r="X2726" s="27">
        <f>IF($E2726="","",IFERROR(VLOOKUP($E2726,BankTbl,4,0),""))</f>
        <v>0</v>
      </c>
      <c r="Y2726" s="27">
        <f>IF($F2726="","",IFERROR(VLOOKUP($F2726,BankTbl,4,0),""))</f>
        <v>0</v>
      </c>
      <c r="Z2726" s="27">
        <f>IF($B2726="","",IF($V2726="PICK",LEFT($N2726,5),IF($V2726="FIXED",$W2726,IF($V2726="CODE",$H2726,""))))</f>
        <v>0</v>
      </c>
    </row>
    <row r="2727" spans="1:26" ht="21" customHeight="1">
      <c r="A2727" s="27">
        <f>IF($B2727="","",COUNTA($B$13:$B2727))</f>
        <v>0</v>
      </c>
      <c r="B2727" s="28"/>
      <c r="C2727" s="28"/>
      <c r="D2727" s="29"/>
      <c r="E2727" s="29"/>
      <c r="F2727" s="29"/>
      <c r="G2727" s="28"/>
      <c r="H2727" s="28"/>
      <c r="I2727" s="30">
        <f>IF($H2727="","",IFERROR(VLOOKUP($H2727,AcctTbl,2,0),"کد ناشناخته"))</f>
        <v>0</v>
      </c>
      <c r="J2727" s="27">
        <f>IF($H2727="","",IFERROR(VLOOKUP($H2727,AcctTbl,3,0),""))</f>
        <v>0</v>
      </c>
      <c r="K2727" s="29"/>
      <c r="L2727" s="28"/>
      <c r="M2727" s="31"/>
      <c r="N2727" s="29"/>
      <c r="O2727" s="32">
        <f>IF($B2727="",0,IF($U2727="IN",N($M2727),0))</f>
        <v>0</v>
      </c>
      <c r="P2727" s="32">
        <f>IF($B2727="",0,IF(OR($U2727="OUT",$U2727="TRF"),N($M2727),0))</f>
        <v>0</v>
      </c>
      <c r="Q2727" s="32">
        <f>IF($B2727="",0,IF(OR($U2727="OUT",$U2727="TRF"),N($M2727),0))</f>
        <v>0</v>
      </c>
      <c r="R2727" s="32">
        <f>IF($B2727="",0,IF($U2727="IN",N($M2727),0))</f>
        <v>0</v>
      </c>
      <c r="S2727" s="33">
        <f>IF($B2727="","",IF($M2727="","⚠ مبلغ",IF($E2727="","⚠ بانک عامل",IF(AND($U2727="TRF",$F2727=""),"⚠ بانک مقصد",IF(AND($V2727&lt;&gt;"NONE",$V2727&lt;&gt;"",$Z2727=""),"⚠ طرف حساب","✓")))))</f>
        <v>0</v>
      </c>
      <c r="T2727" s="29"/>
      <c r="U2727" s="27">
        <f>IFERROR(VLOOKUP($D2727,BankOpTbl,2,0),"")</f>
        <v>0</v>
      </c>
      <c r="V2727" s="27">
        <f>IFERROR(VLOOKUP($D2727,BankOpTbl,3,0),"")</f>
        <v>0</v>
      </c>
      <c r="W2727" s="27">
        <f>IFERROR(VLOOKUP($D2727,BankOpTbl,4,0),"")</f>
        <v>0</v>
      </c>
      <c r="X2727" s="27">
        <f>IF($E2727="","",IFERROR(VLOOKUP($E2727,BankTbl,4,0),""))</f>
        <v>0</v>
      </c>
      <c r="Y2727" s="27">
        <f>IF($F2727="","",IFERROR(VLOOKUP($F2727,BankTbl,4,0),""))</f>
        <v>0</v>
      </c>
      <c r="Z2727" s="27">
        <f>IF($B2727="","",IF($V2727="PICK",LEFT($N2727,5),IF($V2727="FIXED",$W2727,IF($V2727="CODE",$H2727,""))))</f>
        <v>0</v>
      </c>
    </row>
    <row r="2728" spans="1:26" ht="21" customHeight="1">
      <c r="A2728" s="27">
        <f>IF($B2728="","",COUNTA($B$13:$B2728))</f>
        <v>0</v>
      </c>
      <c r="B2728" s="28"/>
      <c r="C2728" s="28"/>
      <c r="D2728" s="29"/>
      <c r="E2728" s="29"/>
      <c r="F2728" s="29"/>
      <c r="G2728" s="28"/>
      <c r="H2728" s="28"/>
      <c r="I2728" s="30">
        <f>IF($H2728="","",IFERROR(VLOOKUP($H2728,AcctTbl,2,0),"کد ناشناخته"))</f>
        <v>0</v>
      </c>
      <c r="J2728" s="27">
        <f>IF($H2728="","",IFERROR(VLOOKUP($H2728,AcctTbl,3,0),""))</f>
        <v>0</v>
      </c>
      <c r="K2728" s="29"/>
      <c r="L2728" s="28"/>
      <c r="M2728" s="31"/>
      <c r="N2728" s="29"/>
      <c r="O2728" s="32">
        <f>IF($B2728="",0,IF($U2728="IN",N($M2728),0))</f>
        <v>0</v>
      </c>
      <c r="P2728" s="32">
        <f>IF($B2728="",0,IF(OR($U2728="OUT",$U2728="TRF"),N($M2728),0))</f>
        <v>0</v>
      </c>
      <c r="Q2728" s="32">
        <f>IF($B2728="",0,IF(OR($U2728="OUT",$U2728="TRF"),N($M2728),0))</f>
        <v>0</v>
      </c>
      <c r="R2728" s="32">
        <f>IF($B2728="",0,IF($U2728="IN",N($M2728),0))</f>
        <v>0</v>
      </c>
      <c r="S2728" s="33">
        <f>IF($B2728="","",IF($M2728="","⚠ مبلغ",IF($E2728="","⚠ بانک عامل",IF(AND($U2728="TRF",$F2728=""),"⚠ بانک مقصد",IF(AND($V2728&lt;&gt;"NONE",$V2728&lt;&gt;"",$Z2728=""),"⚠ طرف حساب","✓")))))</f>
        <v>0</v>
      </c>
      <c r="T2728" s="29"/>
      <c r="U2728" s="27">
        <f>IFERROR(VLOOKUP($D2728,BankOpTbl,2,0),"")</f>
        <v>0</v>
      </c>
      <c r="V2728" s="27">
        <f>IFERROR(VLOOKUP($D2728,BankOpTbl,3,0),"")</f>
        <v>0</v>
      </c>
      <c r="W2728" s="27">
        <f>IFERROR(VLOOKUP($D2728,BankOpTbl,4,0),"")</f>
        <v>0</v>
      </c>
      <c r="X2728" s="27">
        <f>IF($E2728="","",IFERROR(VLOOKUP($E2728,BankTbl,4,0),""))</f>
        <v>0</v>
      </c>
      <c r="Y2728" s="27">
        <f>IF($F2728="","",IFERROR(VLOOKUP($F2728,BankTbl,4,0),""))</f>
        <v>0</v>
      </c>
      <c r="Z2728" s="27">
        <f>IF($B2728="","",IF($V2728="PICK",LEFT($N2728,5),IF($V2728="FIXED",$W2728,IF($V2728="CODE",$H2728,""))))</f>
        <v>0</v>
      </c>
    </row>
    <row r="2729" spans="1:26" ht="21" customHeight="1">
      <c r="A2729" s="27">
        <f>IF($B2729="","",COUNTA($B$13:$B2729))</f>
        <v>0</v>
      </c>
      <c r="B2729" s="28"/>
      <c r="C2729" s="28"/>
      <c r="D2729" s="29"/>
      <c r="E2729" s="29"/>
      <c r="F2729" s="29"/>
      <c r="G2729" s="28"/>
      <c r="H2729" s="28"/>
      <c r="I2729" s="30">
        <f>IF($H2729="","",IFERROR(VLOOKUP($H2729,AcctTbl,2,0),"کد ناشناخته"))</f>
        <v>0</v>
      </c>
      <c r="J2729" s="27">
        <f>IF($H2729="","",IFERROR(VLOOKUP($H2729,AcctTbl,3,0),""))</f>
        <v>0</v>
      </c>
      <c r="K2729" s="29"/>
      <c r="L2729" s="28"/>
      <c r="M2729" s="31"/>
      <c r="N2729" s="29"/>
      <c r="O2729" s="32">
        <f>IF($B2729="",0,IF($U2729="IN",N($M2729),0))</f>
        <v>0</v>
      </c>
      <c r="P2729" s="32">
        <f>IF($B2729="",0,IF(OR($U2729="OUT",$U2729="TRF"),N($M2729),0))</f>
        <v>0</v>
      </c>
      <c r="Q2729" s="32">
        <f>IF($B2729="",0,IF(OR($U2729="OUT",$U2729="TRF"),N($M2729),0))</f>
        <v>0</v>
      </c>
      <c r="R2729" s="32">
        <f>IF($B2729="",0,IF($U2729="IN",N($M2729),0))</f>
        <v>0</v>
      </c>
      <c r="S2729" s="33">
        <f>IF($B2729="","",IF($M2729="","⚠ مبلغ",IF($E2729="","⚠ بانک عامل",IF(AND($U2729="TRF",$F2729=""),"⚠ بانک مقصد",IF(AND($V2729&lt;&gt;"NONE",$V2729&lt;&gt;"",$Z2729=""),"⚠ طرف حساب","✓")))))</f>
        <v>0</v>
      </c>
      <c r="T2729" s="29"/>
      <c r="U2729" s="27">
        <f>IFERROR(VLOOKUP($D2729,BankOpTbl,2,0),"")</f>
        <v>0</v>
      </c>
      <c r="V2729" s="27">
        <f>IFERROR(VLOOKUP($D2729,BankOpTbl,3,0),"")</f>
        <v>0</v>
      </c>
      <c r="W2729" s="27">
        <f>IFERROR(VLOOKUP($D2729,BankOpTbl,4,0),"")</f>
        <v>0</v>
      </c>
      <c r="X2729" s="27">
        <f>IF($E2729="","",IFERROR(VLOOKUP($E2729,BankTbl,4,0),""))</f>
        <v>0</v>
      </c>
      <c r="Y2729" s="27">
        <f>IF($F2729="","",IFERROR(VLOOKUP($F2729,BankTbl,4,0),""))</f>
        <v>0</v>
      </c>
      <c r="Z2729" s="27">
        <f>IF($B2729="","",IF($V2729="PICK",LEFT($N2729,5),IF($V2729="FIXED",$W2729,IF($V2729="CODE",$H2729,""))))</f>
        <v>0</v>
      </c>
    </row>
    <row r="2730" spans="1:26" ht="21" customHeight="1">
      <c r="A2730" s="27">
        <f>IF($B2730="","",COUNTA($B$13:$B2730))</f>
        <v>0</v>
      </c>
      <c r="B2730" s="28"/>
      <c r="C2730" s="28"/>
      <c r="D2730" s="29"/>
      <c r="E2730" s="29"/>
      <c r="F2730" s="29"/>
      <c r="G2730" s="28"/>
      <c r="H2730" s="28"/>
      <c r="I2730" s="30">
        <f>IF($H2730="","",IFERROR(VLOOKUP($H2730,AcctTbl,2,0),"کد ناشناخته"))</f>
        <v>0</v>
      </c>
      <c r="J2730" s="27">
        <f>IF($H2730="","",IFERROR(VLOOKUP($H2730,AcctTbl,3,0),""))</f>
        <v>0</v>
      </c>
      <c r="K2730" s="29"/>
      <c r="L2730" s="28"/>
      <c r="M2730" s="31"/>
      <c r="N2730" s="29"/>
      <c r="O2730" s="32">
        <f>IF($B2730="",0,IF($U2730="IN",N($M2730),0))</f>
        <v>0</v>
      </c>
      <c r="P2730" s="32">
        <f>IF($B2730="",0,IF(OR($U2730="OUT",$U2730="TRF"),N($M2730),0))</f>
        <v>0</v>
      </c>
      <c r="Q2730" s="32">
        <f>IF($B2730="",0,IF(OR($U2730="OUT",$U2730="TRF"),N($M2730),0))</f>
        <v>0</v>
      </c>
      <c r="R2730" s="32">
        <f>IF($B2730="",0,IF($U2730="IN",N($M2730),0))</f>
        <v>0</v>
      </c>
      <c r="S2730" s="33">
        <f>IF($B2730="","",IF($M2730="","⚠ مبلغ",IF($E2730="","⚠ بانک عامل",IF(AND($U2730="TRF",$F2730=""),"⚠ بانک مقصد",IF(AND($V2730&lt;&gt;"NONE",$V2730&lt;&gt;"",$Z2730=""),"⚠ طرف حساب","✓")))))</f>
        <v>0</v>
      </c>
      <c r="T2730" s="29"/>
      <c r="U2730" s="27">
        <f>IFERROR(VLOOKUP($D2730,BankOpTbl,2,0),"")</f>
        <v>0</v>
      </c>
      <c r="V2730" s="27">
        <f>IFERROR(VLOOKUP($D2730,BankOpTbl,3,0),"")</f>
        <v>0</v>
      </c>
      <c r="W2730" s="27">
        <f>IFERROR(VLOOKUP($D2730,BankOpTbl,4,0),"")</f>
        <v>0</v>
      </c>
      <c r="X2730" s="27">
        <f>IF($E2730="","",IFERROR(VLOOKUP($E2730,BankTbl,4,0),""))</f>
        <v>0</v>
      </c>
      <c r="Y2730" s="27">
        <f>IF($F2730="","",IFERROR(VLOOKUP($F2730,BankTbl,4,0),""))</f>
        <v>0</v>
      </c>
      <c r="Z2730" s="27">
        <f>IF($B2730="","",IF($V2730="PICK",LEFT($N2730,5),IF($V2730="FIXED",$W2730,IF($V2730="CODE",$H2730,""))))</f>
        <v>0</v>
      </c>
    </row>
    <row r="2731" spans="1:26" ht="21" customHeight="1">
      <c r="A2731" s="27">
        <f>IF($B2731="","",COUNTA($B$13:$B2731))</f>
        <v>0</v>
      </c>
      <c r="B2731" s="28"/>
      <c r="C2731" s="28"/>
      <c r="D2731" s="29"/>
      <c r="E2731" s="29"/>
      <c r="F2731" s="29"/>
      <c r="G2731" s="28"/>
      <c r="H2731" s="28"/>
      <c r="I2731" s="30">
        <f>IF($H2731="","",IFERROR(VLOOKUP($H2731,AcctTbl,2,0),"کد ناشناخته"))</f>
        <v>0</v>
      </c>
      <c r="J2731" s="27">
        <f>IF($H2731="","",IFERROR(VLOOKUP($H2731,AcctTbl,3,0),""))</f>
        <v>0</v>
      </c>
      <c r="K2731" s="29"/>
      <c r="L2731" s="28"/>
      <c r="M2731" s="31"/>
      <c r="N2731" s="29"/>
      <c r="O2731" s="32">
        <f>IF($B2731="",0,IF($U2731="IN",N($M2731),0))</f>
        <v>0</v>
      </c>
      <c r="P2731" s="32">
        <f>IF($B2731="",0,IF(OR($U2731="OUT",$U2731="TRF"),N($M2731),0))</f>
        <v>0</v>
      </c>
      <c r="Q2731" s="32">
        <f>IF($B2731="",0,IF(OR($U2731="OUT",$U2731="TRF"),N($M2731),0))</f>
        <v>0</v>
      </c>
      <c r="R2731" s="32">
        <f>IF($B2731="",0,IF($U2731="IN",N($M2731),0))</f>
        <v>0</v>
      </c>
      <c r="S2731" s="33">
        <f>IF($B2731="","",IF($M2731="","⚠ مبلغ",IF($E2731="","⚠ بانک عامل",IF(AND($U2731="TRF",$F2731=""),"⚠ بانک مقصد",IF(AND($V2731&lt;&gt;"NONE",$V2731&lt;&gt;"",$Z2731=""),"⚠ طرف حساب","✓")))))</f>
        <v>0</v>
      </c>
      <c r="T2731" s="29"/>
      <c r="U2731" s="27">
        <f>IFERROR(VLOOKUP($D2731,BankOpTbl,2,0),"")</f>
        <v>0</v>
      </c>
      <c r="V2731" s="27">
        <f>IFERROR(VLOOKUP($D2731,BankOpTbl,3,0),"")</f>
        <v>0</v>
      </c>
      <c r="W2731" s="27">
        <f>IFERROR(VLOOKUP($D2731,BankOpTbl,4,0),"")</f>
        <v>0</v>
      </c>
      <c r="X2731" s="27">
        <f>IF($E2731="","",IFERROR(VLOOKUP($E2731,BankTbl,4,0),""))</f>
        <v>0</v>
      </c>
      <c r="Y2731" s="27">
        <f>IF($F2731="","",IFERROR(VLOOKUP($F2731,BankTbl,4,0),""))</f>
        <v>0</v>
      </c>
      <c r="Z2731" s="27">
        <f>IF($B2731="","",IF($V2731="PICK",LEFT($N2731,5),IF($V2731="FIXED",$W2731,IF($V2731="CODE",$H2731,""))))</f>
        <v>0</v>
      </c>
    </row>
    <row r="2732" spans="1:26" ht="21" customHeight="1">
      <c r="A2732" s="27">
        <f>IF($B2732="","",COUNTA($B$13:$B2732))</f>
        <v>0</v>
      </c>
      <c r="B2732" s="28"/>
      <c r="C2732" s="28"/>
      <c r="D2732" s="29"/>
      <c r="E2732" s="29"/>
      <c r="F2732" s="29"/>
      <c r="G2732" s="28"/>
      <c r="H2732" s="28"/>
      <c r="I2732" s="30">
        <f>IF($H2732="","",IFERROR(VLOOKUP($H2732,AcctTbl,2,0),"کد ناشناخته"))</f>
        <v>0</v>
      </c>
      <c r="J2732" s="27">
        <f>IF($H2732="","",IFERROR(VLOOKUP($H2732,AcctTbl,3,0),""))</f>
        <v>0</v>
      </c>
      <c r="K2732" s="29"/>
      <c r="L2732" s="28"/>
      <c r="M2732" s="31"/>
      <c r="N2732" s="29"/>
      <c r="O2732" s="32">
        <f>IF($B2732="",0,IF($U2732="IN",N($M2732),0))</f>
        <v>0</v>
      </c>
      <c r="P2732" s="32">
        <f>IF($B2732="",0,IF(OR($U2732="OUT",$U2732="TRF"),N($M2732),0))</f>
        <v>0</v>
      </c>
      <c r="Q2732" s="32">
        <f>IF($B2732="",0,IF(OR($U2732="OUT",$U2732="TRF"),N($M2732),0))</f>
        <v>0</v>
      </c>
      <c r="R2732" s="32">
        <f>IF($B2732="",0,IF($U2732="IN",N($M2732),0))</f>
        <v>0</v>
      </c>
      <c r="S2732" s="33">
        <f>IF($B2732="","",IF($M2732="","⚠ مبلغ",IF($E2732="","⚠ بانک عامل",IF(AND($U2732="TRF",$F2732=""),"⚠ بانک مقصد",IF(AND($V2732&lt;&gt;"NONE",$V2732&lt;&gt;"",$Z2732=""),"⚠ طرف حساب","✓")))))</f>
        <v>0</v>
      </c>
      <c r="T2732" s="29"/>
      <c r="U2732" s="27">
        <f>IFERROR(VLOOKUP($D2732,BankOpTbl,2,0),"")</f>
        <v>0</v>
      </c>
      <c r="V2732" s="27">
        <f>IFERROR(VLOOKUP($D2732,BankOpTbl,3,0),"")</f>
        <v>0</v>
      </c>
      <c r="W2732" s="27">
        <f>IFERROR(VLOOKUP($D2732,BankOpTbl,4,0),"")</f>
        <v>0</v>
      </c>
      <c r="X2732" s="27">
        <f>IF($E2732="","",IFERROR(VLOOKUP($E2732,BankTbl,4,0),""))</f>
        <v>0</v>
      </c>
      <c r="Y2732" s="27">
        <f>IF($F2732="","",IFERROR(VLOOKUP($F2732,BankTbl,4,0),""))</f>
        <v>0</v>
      </c>
      <c r="Z2732" s="27">
        <f>IF($B2732="","",IF($V2732="PICK",LEFT($N2732,5),IF($V2732="FIXED",$W2732,IF($V2732="CODE",$H2732,""))))</f>
        <v>0</v>
      </c>
    </row>
    <row r="2733" spans="1:26" ht="21" customHeight="1">
      <c r="A2733" s="27">
        <f>IF($B2733="","",COUNTA($B$13:$B2733))</f>
        <v>0</v>
      </c>
      <c r="B2733" s="28"/>
      <c r="C2733" s="28"/>
      <c r="D2733" s="29"/>
      <c r="E2733" s="29"/>
      <c r="F2733" s="29"/>
      <c r="G2733" s="28"/>
      <c r="H2733" s="28"/>
      <c r="I2733" s="30">
        <f>IF($H2733="","",IFERROR(VLOOKUP($H2733,AcctTbl,2,0),"کد ناشناخته"))</f>
        <v>0</v>
      </c>
      <c r="J2733" s="27">
        <f>IF($H2733="","",IFERROR(VLOOKUP($H2733,AcctTbl,3,0),""))</f>
        <v>0</v>
      </c>
      <c r="K2733" s="29"/>
      <c r="L2733" s="28"/>
      <c r="M2733" s="31"/>
      <c r="N2733" s="29"/>
      <c r="O2733" s="32">
        <f>IF($B2733="",0,IF($U2733="IN",N($M2733),0))</f>
        <v>0</v>
      </c>
      <c r="P2733" s="32">
        <f>IF($B2733="",0,IF(OR($U2733="OUT",$U2733="TRF"),N($M2733),0))</f>
        <v>0</v>
      </c>
      <c r="Q2733" s="32">
        <f>IF($B2733="",0,IF(OR($U2733="OUT",$U2733="TRF"),N($M2733),0))</f>
        <v>0</v>
      </c>
      <c r="R2733" s="32">
        <f>IF($B2733="",0,IF($U2733="IN",N($M2733),0))</f>
        <v>0</v>
      </c>
      <c r="S2733" s="33">
        <f>IF($B2733="","",IF($M2733="","⚠ مبلغ",IF($E2733="","⚠ بانک عامل",IF(AND($U2733="TRF",$F2733=""),"⚠ بانک مقصد",IF(AND($V2733&lt;&gt;"NONE",$V2733&lt;&gt;"",$Z2733=""),"⚠ طرف حساب","✓")))))</f>
        <v>0</v>
      </c>
      <c r="T2733" s="29"/>
      <c r="U2733" s="27">
        <f>IFERROR(VLOOKUP($D2733,BankOpTbl,2,0),"")</f>
        <v>0</v>
      </c>
      <c r="V2733" s="27">
        <f>IFERROR(VLOOKUP($D2733,BankOpTbl,3,0),"")</f>
        <v>0</v>
      </c>
      <c r="W2733" s="27">
        <f>IFERROR(VLOOKUP($D2733,BankOpTbl,4,0),"")</f>
        <v>0</v>
      </c>
      <c r="X2733" s="27">
        <f>IF($E2733="","",IFERROR(VLOOKUP($E2733,BankTbl,4,0),""))</f>
        <v>0</v>
      </c>
      <c r="Y2733" s="27">
        <f>IF($F2733="","",IFERROR(VLOOKUP($F2733,BankTbl,4,0),""))</f>
        <v>0</v>
      </c>
      <c r="Z2733" s="27">
        <f>IF($B2733="","",IF($V2733="PICK",LEFT($N2733,5),IF($V2733="FIXED",$W2733,IF($V2733="CODE",$H2733,""))))</f>
        <v>0</v>
      </c>
    </row>
    <row r="2734" spans="1:26" ht="21" customHeight="1">
      <c r="A2734" s="27">
        <f>IF($B2734="","",COUNTA($B$13:$B2734))</f>
        <v>0</v>
      </c>
      <c r="B2734" s="28"/>
      <c r="C2734" s="28"/>
      <c r="D2734" s="29"/>
      <c r="E2734" s="29"/>
      <c r="F2734" s="29"/>
      <c r="G2734" s="28"/>
      <c r="H2734" s="28"/>
      <c r="I2734" s="30">
        <f>IF($H2734="","",IFERROR(VLOOKUP($H2734,AcctTbl,2,0),"کد ناشناخته"))</f>
        <v>0</v>
      </c>
      <c r="J2734" s="27">
        <f>IF($H2734="","",IFERROR(VLOOKUP($H2734,AcctTbl,3,0),""))</f>
        <v>0</v>
      </c>
      <c r="K2734" s="29"/>
      <c r="L2734" s="28"/>
      <c r="M2734" s="31"/>
      <c r="N2734" s="29"/>
      <c r="O2734" s="32">
        <f>IF($B2734="",0,IF($U2734="IN",N($M2734),0))</f>
        <v>0</v>
      </c>
      <c r="P2734" s="32">
        <f>IF($B2734="",0,IF(OR($U2734="OUT",$U2734="TRF"),N($M2734),0))</f>
        <v>0</v>
      </c>
      <c r="Q2734" s="32">
        <f>IF($B2734="",0,IF(OR($U2734="OUT",$U2734="TRF"),N($M2734),0))</f>
        <v>0</v>
      </c>
      <c r="R2734" s="32">
        <f>IF($B2734="",0,IF($U2734="IN",N($M2734),0))</f>
        <v>0</v>
      </c>
      <c r="S2734" s="33">
        <f>IF($B2734="","",IF($M2734="","⚠ مبلغ",IF($E2734="","⚠ بانک عامل",IF(AND($U2734="TRF",$F2734=""),"⚠ بانک مقصد",IF(AND($V2734&lt;&gt;"NONE",$V2734&lt;&gt;"",$Z2734=""),"⚠ طرف حساب","✓")))))</f>
        <v>0</v>
      </c>
      <c r="T2734" s="29"/>
      <c r="U2734" s="27">
        <f>IFERROR(VLOOKUP($D2734,BankOpTbl,2,0),"")</f>
        <v>0</v>
      </c>
      <c r="V2734" s="27">
        <f>IFERROR(VLOOKUP($D2734,BankOpTbl,3,0),"")</f>
        <v>0</v>
      </c>
      <c r="W2734" s="27">
        <f>IFERROR(VLOOKUP($D2734,BankOpTbl,4,0),"")</f>
        <v>0</v>
      </c>
      <c r="X2734" s="27">
        <f>IF($E2734="","",IFERROR(VLOOKUP($E2734,BankTbl,4,0),""))</f>
        <v>0</v>
      </c>
      <c r="Y2734" s="27">
        <f>IF($F2734="","",IFERROR(VLOOKUP($F2734,BankTbl,4,0),""))</f>
        <v>0</v>
      </c>
      <c r="Z2734" s="27">
        <f>IF($B2734="","",IF($V2734="PICK",LEFT($N2734,5),IF($V2734="FIXED",$W2734,IF($V2734="CODE",$H2734,""))))</f>
        <v>0</v>
      </c>
    </row>
    <row r="2735" spans="1:26" ht="21" customHeight="1">
      <c r="A2735" s="27">
        <f>IF($B2735="","",COUNTA($B$13:$B2735))</f>
        <v>0</v>
      </c>
      <c r="B2735" s="28"/>
      <c r="C2735" s="28"/>
      <c r="D2735" s="29"/>
      <c r="E2735" s="29"/>
      <c r="F2735" s="29"/>
      <c r="G2735" s="28"/>
      <c r="H2735" s="28"/>
      <c r="I2735" s="30">
        <f>IF($H2735="","",IFERROR(VLOOKUP($H2735,AcctTbl,2,0),"کد ناشناخته"))</f>
        <v>0</v>
      </c>
      <c r="J2735" s="27">
        <f>IF($H2735="","",IFERROR(VLOOKUP($H2735,AcctTbl,3,0),""))</f>
        <v>0</v>
      </c>
      <c r="K2735" s="29"/>
      <c r="L2735" s="28"/>
      <c r="M2735" s="31"/>
      <c r="N2735" s="29"/>
      <c r="O2735" s="32">
        <f>IF($B2735="",0,IF($U2735="IN",N($M2735),0))</f>
        <v>0</v>
      </c>
      <c r="P2735" s="32">
        <f>IF($B2735="",0,IF(OR($U2735="OUT",$U2735="TRF"),N($M2735),0))</f>
        <v>0</v>
      </c>
      <c r="Q2735" s="32">
        <f>IF($B2735="",0,IF(OR($U2735="OUT",$U2735="TRF"),N($M2735),0))</f>
        <v>0</v>
      </c>
      <c r="R2735" s="32">
        <f>IF($B2735="",0,IF($U2735="IN",N($M2735),0))</f>
        <v>0</v>
      </c>
      <c r="S2735" s="33">
        <f>IF($B2735="","",IF($M2735="","⚠ مبلغ",IF($E2735="","⚠ بانک عامل",IF(AND($U2735="TRF",$F2735=""),"⚠ بانک مقصد",IF(AND($V2735&lt;&gt;"NONE",$V2735&lt;&gt;"",$Z2735=""),"⚠ طرف حساب","✓")))))</f>
        <v>0</v>
      </c>
      <c r="T2735" s="29"/>
      <c r="U2735" s="27">
        <f>IFERROR(VLOOKUP($D2735,BankOpTbl,2,0),"")</f>
        <v>0</v>
      </c>
      <c r="V2735" s="27">
        <f>IFERROR(VLOOKUP($D2735,BankOpTbl,3,0),"")</f>
        <v>0</v>
      </c>
      <c r="W2735" s="27">
        <f>IFERROR(VLOOKUP($D2735,BankOpTbl,4,0),"")</f>
        <v>0</v>
      </c>
      <c r="X2735" s="27">
        <f>IF($E2735="","",IFERROR(VLOOKUP($E2735,BankTbl,4,0),""))</f>
        <v>0</v>
      </c>
      <c r="Y2735" s="27">
        <f>IF($F2735="","",IFERROR(VLOOKUP($F2735,BankTbl,4,0),""))</f>
        <v>0</v>
      </c>
      <c r="Z2735" s="27">
        <f>IF($B2735="","",IF($V2735="PICK",LEFT($N2735,5),IF($V2735="FIXED",$W2735,IF($V2735="CODE",$H2735,""))))</f>
        <v>0</v>
      </c>
    </row>
    <row r="2736" spans="1:26" ht="21" customHeight="1">
      <c r="A2736" s="27">
        <f>IF($B2736="","",COUNTA($B$13:$B2736))</f>
        <v>0</v>
      </c>
      <c r="B2736" s="28"/>
      <c r="C2736" s="28"/>
      <c r="D2736" s="29"/>
      <c r="E2736" s="29"/>
      <c r="F2736" s="29"/>
      <c r="G2736" s="28"/>
      <c r="H2736" s="28"/>
      <c r="I2736" s="30">
        <f>IF($H2736="","",IFERROR(VLOOKUP($H2736,AcctTbl,2,0),"کد ناشناخته"))</f>
        <v>0</v>
      </c>
      <c r="J2736" s="27">
        <f>IF($H2736="","",IFERROR(VLOOKUP($H2736,AcctTbl,3,0),""))</f>
        <v>0</v>
      </c>
      <c r="K2736" s="29"/>
      <c r="L2736" s="28"/>
      <c r="M2736" s="31"/>
      <c r="N2736" s="29"/>
      <c r="O2736" s="32">
        <f>IF($B2736="",0,IF($U2736="IN",N($M2736),0))</f>
        <v>0</v>
      </c>
      <c r="P2736" s="32">
        <f>IF($B2736="",0,IF(OR($U2736="OUT",$U2736="TRF"),N($M2736),0))</f>
        <v>0</v>
      </c>
      <c r="Q2736" s="32">
        <f>IF($B2736="",0,IF(OR($U2736="OUT",$U2736="TRF"),N($M2736),0))</f>
        <v>0</v>
      </c>
      <c r="R2736" s="32">
        <f>IF($B2736="",0,IF($U2736="IN",N($M2736),0))</f>
        <v>0</v>
      </c>
      <c r="S2736" s="33">
        <f>IF($B2736="","",IF($M2736="","⚠ مبلغ",IF($E2736="","⚠ بانک عامل",IF(AND($U2736="TRF",$F2736=""),"⚠ بانک مقصد",IF(AND($V2736&lt;&gt;"NONE",$V2736&lt;&gt;"",$Z2736=""),"⚠ طرف حساب","✓")))))</f>
        <v>0</v>
      </c>
      <c r="T2736" s="29"/>
      <c r="U2736" s="27">
        <f>IFERROR(VLOOKUP($D2736,BankOpTbl,2,0),"")</f>
        <v>0</v>
      </c>
      <c r="V2736" s="27">
        <f>IFERROR(VLOOKUP($D2736,BankOpTbl,3,0),"")</f>
        <v>0</v>
      </c>
      <c r="W2736" s="27">
        <f>IFERROR(VLOOKUP($D2736,BankOpTbl,4,0),"")</f>
        <v>0</v>
      </c>
      <c r="X2736" s="27">
        <f>IF($E2736="","",IFERROR(VLOOKUP($E2736,BankTbl,4,0),""))</f>
        <v>0</v>
      </c>
      <c r="Y2736" s="27">
        <f>IF($F2736="","",IFERROR(VLOOKUP($F2736,BankTbl,4,0),""))</f>
        <v>0</v>
      </c>
      <c r="Z2736" s="27">
        <f>IF($B2736="","",IF($V2736="PICK",LEFT($N2736,5),IF($V2736="FIXED",$W2736,IF($V2736="CODE",$H2736,""))))</f>
        <v>0</v>
      </c>
    </row>
    <row r="2737" spans="1:26" ht="21" customHeight="1">
      <c r="A2737" s="27">
        <f>IF($B2737="","",COUNTA($B$13:$B2737))</f>
        <v>0</v>
      </c>
      <c r="B2737" s="28"/>
      <c r="C2737" s="28"/>
      <c r="D2737" s="29"/>
      <c r="E2737" s="29"/>
      <c r="F2737" s="29"/>
      <c r="G2737" s="28"/>
      <c r="H2737" s="28"/>
      <c r="I2737" s="30">
        <f>IF($H2737="","",IFERROR(VLOOKUP($H2737,AcctTbl,2,0),"کد ناشناخته"))</f>
        <v>0</v>
      </c>
      <c r="J2737" s="27">
        <f>IF($H2737="","",IFERROR(VLOOKUP($H2737,AcctTbl,3,0),""))</f>
        <v>0</v>
      </c>
      <c r="K2737" s="29"/>
      <c r="L2737" s="28"/>
      <c r="M2737" s="31"/>
      <c r="N2737" s="29"/>
      <c r="O2737" s="32">
        <f>IF($B2737="",0,IF($U2737="IN",N($M2737),0))</f>
        <v>0</v>
      </c>
      <c r="P2737" s="32">
        <f>IF($B2737="",0,IF(OR($U2737="OUT",$U2737="TRF"),N($M2737),0))</f>
        <v>0</v>
      </c>
      <c r="Q2737" s="32">
        <f>IF($B2737="",0,IF(OR($U2737="OUT",$U2737="TRF"),N($M2737),0))</f>
        <v>0</v>
      </c>
      <c r="R2737" s="32">
        <f>IF($B2737="",0,IF($U2737="IN",N($M2737),0))</f>
        <v>0</v>
      </c>
      <c r="S2737" s="33">
        <f>IF($B2737="","",IF($M2737="","⚠ مبلغ",IF($E2737="","⚠ بانک عامل",IF(AND($U2737="TRF",$F2737=""),"⚠ بانک مقصد",IF(AND($V2737&lt;&gt;"NONE",$V2737&lt;&gt;"",$Z2737=""),"⚠ طرف حساب","✓")))))</f>
        <v>0</v>
      </c>
      <c r="T2737" s="29"/>
      <c r="U2737" s="27">
        <f>IFERROR(VLOOKUP($D2737,BankOpTbl,2,0),"")</f>
        <v>0</v>
      </c>
      <c r="V2737" s="27">
        <f>IFERROR(VLOOKUP($D2737,BankOpTbl,3,0),"")</f>
        <v>0</v>
      </c>
      <c r="W2737" s="27">
        <f>IFERROR(VLOOKUP($D2737,BankOpTbl,4,0),"")</f>
        <v>0</v>
      </c>
      <c r="X2737" s="27">
        <f>IF($E2737="","",IFERROR(VLOOKUP($E2737,BankTbl,4,0),""))</f>
        <v>0</v>
      </c>
      <c r="Y2737" s="27">
        <f>IF($F2737="","",IFERROR(VLOOKUP($F2737,BankTbl,4,0),""))</f>
        <v>0</v>
      </c>
      <c r="Z2737" s="27">
        <f>IF($B2737="","",IF($V2737="PICK",LEFT($N2737,5),IF($V2737="FIXED",$W2737,IF($V2737="CODE",$H2737,""))))</f>
        <v>0</v>
      </c>
    </row>
    <row r="2738" spans="1:26" ht="21" customHeight="1">
      <c r="A2738" s="27">
        <f>IF($B2738="","",COUNTA($B$13:$B2738))</f>
        <v>0</v>
      </c>
      <c r="B2738" s="28"/>
      <c r="C2738" s="28"/>
      <c r="D2738" s="29"/>
      <c r="E2738" s="29"/>
      <c r="F2738" s="29"/>
      <c r="G2738" s="28"/>
      <c r="H2738" s="28"/>
      <c r="I2738" s="30">
        <f>IF($H2738="","",IFERROR(VLOOKUP($H2738,AcctTbl,2,0),"کد ناشناخته"))</f>
        <v>0</v>
      </c>
      <c r="J2738" s="27">
        <f>IF($H2738="","",IFERROR(VLOOKUP($H2738,AcctTbl,3,0),""))</f>
        <v>0</v>
      </c>
      <c r="K2738" s="29"/>
      <c r="L2738" s="28"/>
      <c r="M2738" s="31"/>
      <c r="N2738" s="29"/>
      <c r="O2738" s="32">
        <f>IF($B2738="",0,IF($U2738="IN",N($M2738),0))</f>
        <v>0</v>
      </c>
      <c r="P2738" s="32">
        <f>IF($B2738="",0,IF(OR($U2738="OUT",$U2738="TRF"),N($M2738),0))</f>
        <v>0</v>
      </c>
      <c r="Q2738" s="32">
        <f>IF($B2738="",0,IF(OR($U2738="OUT",$U2738="TRF"),N($M2738),0))</f>
        <v>0</v>
      </c>
      <c r="R2738" s="32">
        <f>IF($B2738="",0,IF($U2738="IN",N($M2738),0))</f>
        <v>0</v>
      </c>
      <c r="S2738" s="33">
        <f>IF($B2738="","",IF($M2738="","⚠ مبلغ",IF($E2738="","⚠ بانک عامل",IF(AND($U2738="TRF",$F2738=""),"⚠ بانک مقصد",IF(AND($V2738&lt;&gt;"NONE",$V2738&lt;&gt;"",$Z2738=""),"⚠ طرف حساب","✓")))))</f>
        <v>0</v>
      </c>
      <c r="T2738" s="29"/>
      <c r="U2738" s="27">
        <f>IFERROR(VLOOKUP($D2738,BankOpTbl,2,0),"")</f>
        <v>0</v>
      </c>
      <c r="V2738" s="27">
        <f>IFERROR(VLOOKUP($D2738,BankOpTbl,3,0),"")</f>
        <v>0</v>
      </c>
      <c r="W2738" s="27">
        <f>IFERROR(VLOOKUP($D2738,BankOpTbl,4,0),"")</f>
        <v>0</v>
      </c>
      <c r="X2738" s="27">
        <f>IF($E2738="","",IFERROR(VLOOKUP($E2738,BankTbl,4,0),""))</f>
        <v>0</v>
      </c>
      <c r="Y2738" s="27">
        <f>IF($F2738="","",IFERROR(VLOOKUP($F2738,BankTbl,4,0),""))</f>
        <v>0</v>
      </c>
      <c r="Z2738" s="27">
        <f>IF($B2738="","",IF($V2738="PICK",LEFT($N2738,5),IF($V2738="FIXED",$W2738,IF($V2738="CODE",$H2738,""))))</f>
        <v>0</v>
      </c>
    </row>
    <row r="2739" spans="1:26" ht="21" customHeight="1">
      <c r="A2739" s="27">
        <f>IF($B2739="","",COUNTA($B$13:$B2739))</f>
        <v>0</v>
      </c>
      <c r="B2739" s="28"/>
      <c r="C2739" s="28"/>
      <c r="D2739" s="29"/>
      <c r="E2739" s="29"/>
      <c r="F2739" s="29"/>
      <c r="G2739" s="28"/>
      <c r="H2739" s="28"/>
      <c r="I2739" s="30">
        <f>IF($H2739="","",IFERROR(VLOOKUP($H2739,AcctTbl,2,0),"کد ناشناخته"))</f>
        <v>0</v>
      </c>
      <c r="J2739" s="27">
        <f>IF($H2739="","",IFERROR(VLOOKUP($H2739,AcctTbl,3,0),""))</f>
        <v>0</v>
      </c>
      <c r="K2739" s="29"/>
      <c r="L2739" s="28"/>
      <c r="M2739" s="31"/>
      <c r="N2739" s="29"/>
      <c r="O2739" s="32">
        <f>IF($B2739="",0,IF($U2739="IN",N($M2739),0))</f>
        <v>0</v>
      </c>
      <c r="P2739" s="32">
        <f>IF($B2739="",0,IF(OR($U2739="OUT",$U2739="TRF"),N($M2739),0))</f>
        <v>0</v>
      </c>
      <c r="Q2739" s="32">
        <f>IF($B2739="",0,IF(OR($U2739="OUT",$U2739="TRF"),N($M2739),0))</f>
        <v>0</v>
      </c>
      <c r="R2739" s="32">
        <f>IF($B2739="",0,IF($U2739="IN",N($M2739),0))</f>
        <v>0</v>
      </c>
      <c r="S2739" s="33">
        <f>IF($B2739="","",IF($M2739="","⚠ مبلغ",IF($E2739="","⚠ بانک عامل",IF(AND($U2739="TRF",$F2739=""),"⚠ بانک مقصد",IF(AND($V2739&lt;&gt;"NONE",$V2739&lt;&gt;"",$Z2739=""),"⚠ طرف حساب","✓")))))</f>
        <v>0</v>
      </c>
      <c r="T2739" s="29"/>
      <c r="U2739" s="27">
        <f>IFERROR(VLOOKUP($D2739,BankOpTbl,2,0),"")</f>
        <v>0</v>
      </c>
      <c r="V2739" s="27">
        <f>IFERROR(VLOOKUP($D2739,BankOpTbl,3,0),"")</f>
        <v>0</v>
      </c>
      <c r="W2739" s="27">
        <f>IFERROR(VLOOKUP($D2739,BankOpTbl,4,0),"")</f>
        <v>0</v>
      </c>
      <c r="X2739" s="27">
        <f>IF($E2739="","",IFERROR(VLOOKUP($E2739,BankTbl,4,0),""))</f>
        <v>0</v>
      </c>
      <c r="Y2739" s="27">
        <f>IF($F2739="","",IFERROR(VLOOKUP($F2739,BankTbl,4,0),""))</f>
        <v>0</v>
      </c>
      <c r="Z2739" s="27">
        <f>IF($B2739="","",IF($V2739="PICK",LEFT($N2739,5),IF($V2739="FIXED",$W2739,IF($V2739="CODE",$H2739,""))))</f>
        <v>0</v>
      </c>
    </row>
    <row r="2740" spans="1:26" ht="21" customHeight="1">
      <c r="A2740" s="27">
        <f>IF($B2740="","",COUNTA($B$13:$B2740))</f>
        <v>0</v>
      </c>
      <c r="B2740" s="28"/>
      <c r="C2740" s="28"/>
      <c r="D2740" s="29"/>
      <c r="E2740" s="29"/>
      <c r="F2740" s="29"/>
      <c r="G2740" s="28"/>
      <c r="H2740" s="28"/>
      <c r="I2740" s="30">
        <f>IF($H2740="","",IFERROR(VLOOKUP($H2740,AcctTbl,2,0),"کد ناشناخته"))</f>
        <v>0</v>
      </c>
      <c r="J2740" s="27">
        <f>IF($H2740="","",IFERROR(VLOOKUP($H2740,AcctTbl,3,0),""))</f>
        <v>0</v>
      </c>
      <c r="K2740" s="29"/>
      <c r="L2740" s="28"/>
      <c r="M2740" s="31"/>
      <c r="N2740" s="29"/>
      <c r="O2740" s="32">
        <f>IF($B2740="",0,IF($U2740="IN",N($M2740),0))</f>
        <v>0</v>
      </c>
      <c r="P2740" s="32">
        <f>IF($B2740="",0,IF(OR($U2740="OUT",$U2740="TRF"),N($M2740),0))</f>
        <v>0</v>
      </c>
      <c r="Q2740" s="32">
        <f>IF($B2740="",0,IF(OR($U2740="OUT",$U2740="TRF"),N($M2740),0))</f>
        <v>0</v>
      </c>
      <c r="R2740" s="32">
        <f>IF($B2740="",0,IF($U2740="IN",N($M2740),0))</f>
        <v>0</v>
      </c>
      <c r="S2740" s="33">
        <f>IF($B2740="","",IF($M2740="","⚠ مبلغ",IF($E2740="","⚠ بانک عامل",IF(AND($U2740="TRF",$F2740=""),"⚠ بانک مقصد",IF(AND($V2740&lt;&gt;"NONE",$V2740&lt;&gt;"",$Z2740=""),"⚠ طرف حساب","✓")))))</f>
        <v>0</v>
      </c>
      <c r="T2740" s="29"/>
      <c r="U2740" s="27">
        <f>IFERROR(VLOOKUP($D2740,BankOpTbl,2,0),"")</f>
        <v>0</v>
      </c>
      <c r="V2740" s="27">
        <f>IFERROR(VLOOKUP($D2740,BankOpTbl,3,0),"")</f>
        <v>0</v>
      </c>
      <c r="W2740" s="27">
        <f>IFERROR(VLOOKUP($D2740,BankOpTbl,4,0),"")</f>
        <v>0</v>
      </c>
      <c r="X2740" s="27">
        <f>IF($E2740="","",IFERROR(VLOOKUP($E2740,BankTbl,4,0),""))</f>
        <v>0</v>
      </c>
      <c r="Y2740" s="27">
        <f>IF($F2740="","",IFERROR(VLOOKUP($F2740,BankTbl,4,0),""))</f>
        <v>0</v>
      </c>
      <c r="Z2740" s="27">
        <f>IF($B2740="","",IF($V2740="PICK",LEFT($N2740,5),IF($V2740="FIXED",$W2740,IF($V2740="CODE",$H2740,""))))</f>
        <v>0</v>
      </c>
    </row>
    <row r="2741" spans="1:26" ht="21" customHeight="1">
      <c r="A2741" s="27">
        <f>IF($B2741="","",COUNTA($B$13:$B2741))</f>
        <v>0</v>
      </c>
      <c r="B2741" s="28"/>
      <c r="C2741" s="28"/>
      <c r="D2741" s="29"/>
      <c r="E2741" s="29"/>
      <c r="F2741" s="29"/>
      <c r="G2741" s="28"/>
      <c r="H2741" s="28"/>
      <c r="I2741" s="30">
        <f>IF($H2741="","",IFERROR(VLOOKUP($H2741,AcctTbl,2,0),"کد ناشناخته"))</f>
        <v>0</v>
      </c>
      <c r="J2741" s="27">
        <f>IF($H2741="","",IFERROR(VLOOKUP($H2741,AcctTbl,3,0),""))</f>
        <v>0</v>
      </c>
      <c r="K2741" s="29"/>
      <c r="L2741" s="28"/>
      <c r="M2741" s="31"/>
      <c r="N2741" s="29"/>
      <c r="O2741" s="32">
        <f>IF($B2741="",0,IF($U2741="IN",N($M2741),0))</f>
        <v>0</v>
      </c>
      <c r="P2741" s="32">
        <f>IF($B2741="",0,IF(OR($U2741="OUT",$U2741="TRF"),N($M2741),0))</f>
        <v>0</v>
      </c>
      <c r="Q2741" s="32">
        <f>IF($B2741="",0,IF(OR($U2741="OUT",$U2741="TRF"),N($M2741),0))</f>
        <v>0</v>
      </c>
      <c r="R2741" s="32">
        <f>IF($B2741="",0,IF($U2741="IN",N($M2741),0))</f>
        <v>0</v>
      </c>
      <c r="S2741" s="33">
        <f>IF($B2741="","",IF($M2741="","⚠ مبلغ",IF($E2741="","⚠ بانک عامل",IF(AND($U2741="TRF",$F2741=""),"⚠ بانک مقصد",IF(AND($V2741&lt;&gt;"NONE",$V2741&lt;&gt;"",$Z2741=""),"⚠ طرف حساب","✓")))))</f>
        <v>0</v>
      </c>
      <c r="T2741" s="29"/>
      <c r="U2741" s="27">
        <f>IFERROR(VLOOKUP($D2741,BankOpTbl,2,0),"")</f>
        <v>0</v>
      </c>
      <c r="V2741" s="27">
        <f>IFERROR(VLOOKUP($D2741,BankOpTbl,3,0),"")</f>
        <v>0</v>
      </c>
      <c r="W2741" s="27">
        <f>IFERROR(VLOOKUP($D2741,BankOpTbl,4,0),"")</f>
        <v>0</v>
      </c>
      <c r="X2741" s="27">
        <f>IF($E2741="","",IFERROR(VLOOKUP($E2741,BankTbl,4,0),""))</f>
        <v>0</v>
      </c>
      <c r="Y2741" s="27">
        <f>IF($F2741="","",IFERROR(VLOOKUP($F2741,BankTbl,4,0),""))</f>
        <v>0</v>
      </c>
      <c r="Z2741" s="27">
        <f>IF($B2741="","",IF($V2741="PICK",LEFT($N2741,5),IF($V2741="FIXED",$W2741,IF($V2741="CODE",$H2741,""))))</f>
        <v>0</v>
      </c>
    </row>
    <row r="2742" spans="1:26" ht="21" customHeight="1">
      <c r="A2742" s="27">
        <f>IF($B2742="","",COUNTA($B$13:$B2742))</f>
        <v>0</v>
      </c>
      <c r="B2742" s="28"/>
      <c r="C2742" s="28"/>
      <c r="D2742" s="29"/>
      <c r="E2742" s="29"/>
      <c r="F2742" s="29"/>
      <c r="G2742" s="28"/>
      <c r="H2742" s="28"/>
      <c r="I2742" s="30">
        <f>IF($H2742="","",IFERROR(VLOOKUP($H2742,AcctTbl,2,0),"کد ناشناخته"))</f>
        <v>0</v>
      </c>
      <c r="J2742" s="27">
        <f>IF($H2742="","",IFERROR(VLOOKUP($H2742,AcctTbl,3,0),""))</f>
        <v>0</v>
      </c>
      <c r="K2742" s="29"/>
      <c r="L2742" s="28"/>
      <c r="M2742" s="31"/>
      <c r="N2742" s="29"/>
      <c r="O2742" s="32">
        <f>IF($B2742="",0,IF($U2742="IN",N($M2742),0))</f>
        <v>0</v>
      </c>
      <c r="P2742" s="32">
        <f>IF($B2742="",0,IF(OR($U2742="OUT",$U2742="TRF"),N($M2742),0))</f>
        <v>0</v>
      </c>
      <c r="Q2742" s="32">
        <f>IF($B2742="",0,IF(OR($U2742="OUT",$U2742="TRF"),N($M2742),0))</f>
        <v>0</v>
      </c>
      <c r="R2742" s="32">
        <f>IF($B2742="",0,IF($U2742="IN",N($M2742),0))</f>
        <v>0</v>
      </c>
      <c r="S2742" s="33">
        <f>IF($B2742="","",IF($M2742="","⚠ مبلغ",IF($E2742="","⚠ بانک عامل",IF(AND($U2742="TRF",$F2742=""),"⚠ بانک مقصد",IF(AND($V2742&lt;&gt;"NONE",$V2742&lt;&gt;"",$Z2742=""),"⚠ طرف حساب","✓")))))</f>
        <v>0</v>
      </c>
      <c r="T2742" s="29"/>
      <c r="U2742" s="27">
        <f>IFERROR(VLOOKUP($D2742,BankOpTbl,2,0),"")</f>
        <v>0</v>
      </c>
      <c r="V2742" s="27">
        <f>IFERROR(VLOOKUP($D2742,BankOpTbl,3,0),"")</f>
        <v>0</v>
      </c>
      <c r="W2742" s="27">
        <f>IFERROR(VLOOKUP($D2742,BankOpTbl,4,0),"")</f>
        <v>0</v>
      </c>
      <c r="X2742" s="27">
        <f>IF($E2742="","",IFERROR(VLOOKUP($E2742,BankTbl,4,0),""))</f>
        <v>0</v>
      </c>
      <c r="Y2742" s="27">
        <f>IF($F2742="","",IFERROR(VLOOKUP($F2742,BankTbl,4,0),""))</f>
        <v>0</v>
      </c>
      <c r="Z2742" s="27">
        <f>IF($B2742="","",IF($V2742="PICK",LEFT($N2742,5),IF($V2742="FIXED",$W2742,IF($V2742="CODE",$H2742,""))))</f>
        <v>0</v>
      </c>
    </row>
    <row r="2743" spans="1:26" ht="21" customHeight="1">
      <c r="A2743" s="27">
        <f>IF($B2743="","",COUNTA($B$13:$B2743))</f>
        <v>0</v>
      </c>
      <c r="B2743" s="28"/>
      <c r="C2743" s="28"/>
      <c r="D2743" s="29"/>
      <c r="E2743" s="29"/>
      <c r="F2743" s="29"/>
      <c r="G2743" s="28"/>
      <c r="H2743" s="28"/>
      <c r="I2743" s="30">
        <f>IF($H2743="","",IFERROR(VLOOKUP($H2743,AcctTbl,2,0),"کد ناشناخته"))</f>
        <v>0</v>
      </c>
      <c r="J2743" s="27">
        <f>IF($H2743="","",IFERROR(VLOOKUP($H2743,AcctTbl,3,0),""))</f>
        <v>0</v>
      </c>
      <c r="K2743" s="29"/>
      <c r="L2743" s="28"/>
      <c r="M2743" s="31"/>
      <c r="N2743" s="29"/>
      <c r="O2743" s="32">
        <f>IF($B2743="",0,IF($U2743="IN",N($M2743),0))</f>
        <v>0</v>
      </c>
      <c r="P2743" s="32">
        <f>IF($B2743="",0,IF(OR($U2743="OUT",$U2743="TRF"),N($M2743),0))</f>
        <v>0</v>
      </c>
      <c r="Q2743" s="32">
        <f>IF($B2743="",0,IF(OR($U2743="OUT",$U2743="TRF"),N($M2743),0))</f>
        <v>0</v>
      </c>
      <c r="R2743" s="32">
        <f>IF($B2743="",0,IF($U2743="IN",N($M2743),0))</f>
        <v>0</v>
      </c>
      <c r="S2743" s="33">
        <f>IF($B2743="","",IF($M2743="","⚠ مبلغ",IF($E2743="","⚠ بانک عامل",IF(AND($U2743="TRF",$F2743=""),"⚠ بانک مقصد",IF(AND($V2743&lt;&gt;"NONE",$V2743&lt;&gt;"",$Z2743=""),"⚠ طرف حساب","✓")))))</f>
        <v>0</v>
      </c>
      <c r="T2743" s="29"/>
      <c r="U2743" s="27">
        <f>IFERROR(VLOOKUP($D2743,BankOpTbl,2,0),"")</f>
        <v>0</v>
      </c>
      <c r="V2743" s="27">
        <f>IFERROR(VLOOKUP($D2743,BankOpTbl,3,0),"")</f>
        <v>0</v>
      </c>
      <c r="W2743" s="27">
        <f>IFERROR(VLOOKUP($D2743,BankOpTbl,4,0),"")</f>
        <v>0</v>
      </c>
      <c r="X2743" s="27">
        <f>IF($E2743="","",IFERROR(VLOOKUP($E2743,BankTbl,4,0),""))</f>
        <v>0</v>
      </c>
      <c r="Y2743" s="27">
        <f>IF($F2743="","",IFERROR(VLOOKUP($F2743,BankTbl,4,0),""))</f>
        <v>0</v>
      </c>
      <c r="Z2743" s="27">
        <f>IF($B2743="","",IF($V2743="PICK",LEFT($N2743,5),IF($V2743="FIXED",$W2743,IF($V2743="CODE",$H2743,""))))</f>
        <v>0</v>
      </c>
    </row>
    <row r="2744" spans="1:26" ht="21" customHeight="1">
      <c r="A2744" s="27">
        <f>IF($B2744="","",COUNTA($B$13:$B2744))</f>
        <v>0</v>
      </c>
      <c r="B2744" s="28"/>
      <c r="C2744" s="28"/>
      <c r="D2744" s="29"/>
      <c r="E2744" s="29"/>
      <c r="F2744" s="29"/>
      <c r="G2744" s="28"/>
      <c r="H2744" s="28"/>
      <c r="I2744" s="30">
        <f>IF($H2744="","",IFERROR(VLOOKUP($H2744,AcctTbl,2,0),"کد ناشناخته"))</f>
        <v>0</v>
      </c>
      <c r="J2744" s="27">
        <f>IF($H2744="","",IFERROR(VLOOKUP($H2744,AcctTbl,3,0),""))</f>
        <v>0</v>
      </c>
      <c r="K2744" s="29"/>
      <c r="L2744" s="28"/>
      <c r="M2744" s="31"/>
      <c r="N2744" s="29"/>
      <c r="O2744" s="32">
        <f>IF($B2744="",0,IF($U2744="IN",N($M2744),0))</f>
        <v>0</v>
      </c>
      <c r="P2744" s="32">
        <f>IF($B2744="",0,IF(OR($U2744="OUT",$U2744="TRF"),N($M2744),0))</f>
        <v>0</v>
      </c>
      <c r="Q2744" s="32">
        <f>IF($B2744="",0,IF(OR($U2744="OUT",$U2744="TRF"),N($M2744),0))</f>
        <v>0</v>
      </c>
      <c r="R2744" s="32">
        <f>IF($B2744="",0,IF($U2744="IN",N($M2744),0))</f>
        <v>0</v>
      </c>
      <c r="S2744" s="33">
        <f>IF($B2744="","",IF($M2744="","⚠ مبلغ",IF($E2744="","⚠ بانک عامل",IF(AND($U2744="TRF",$F2744=""),"⚠ بانک مقصد",IF(AND($V2744&lt;&gt;"NONE",$V2744&lt;&gt;"",$Z2744=""),"⚠ طرف حساب","✓")))))</f>
        <v>0</v>
      </c>
      <c r="T2744" s="29"/>
      <c r="U2744" s="27">
        <f>IFERROR(VLOOKUP($D2744,BankOpTbl,2,0),"")</f>
        <v>0</v>
      </c>
      <c r="V2744" s="27">
        <f>IFERROR(VLOOKUP($D2744,BankOpTbl,3,0),"")</f>
        <v>0</v>
      </c>
      <c r="W2744" s="27">
        <f>IFERROR(VLOOKUP($D2744,BankOpTbl,4,0),"")</f>
        <v>0</v>
      </c>
      <c r="X2744" s="27">
        <f>IF($E2744="","",IFERROR(VLOOKUP($E2744,BankTbl,4,0),""))</f>
        <v>0</v>
      </c>
      <c r="Y2744" s="27">
        <f>IF($F2744="","",IFERROR(VLOOKUP($F2744,BankTbl,4,0),""))</f>
        <v>0</v>
      </c>
      <c r="Z2744" s="27">
        <f>IF($B2744="","",IF($V2744="PICK",LEFT($N2744,5),IF($V2744="FIXED",$W2744,IF($V2744="CODE",$H2744,""))))</f>
        <v>0</v>
      </c>
    </row>
    <row r="2745" spans="1:26" ht="21" customHeight="1">
      <c r="A2745" s="27">
        <f>IF($B2745="","",COUNTA($B$13:$B2745))</f>
        <v>0</v>
      </c>
      <c r="B2745" s="28"/>
      <c r="C2745" s="28"/>
      <c r="D2745" s="29"/>
      <c r="E2745" s="29"/>
      <c r="F2745" s="29"/>
      <c r="G2745" s="28"/>
      <c r="H2745" s="28"/>
      <c r="I2745" s="30">
        <f>IF($H2745="","",IFERROR(VLOOKUP($H2745,AcctTbl,2,0),"کد ناشناخته"))</f>
        <v>0</v>
      </c>
      <c r="J2745" s="27">
        <f>IF($H2745="","",IFERROR(VLOOKUP($H2745,AcctTbl,3,0),""))</f>
        <v>0</v>
      </c>
      <c r="K2745" s="29"/>
      <c r="L2745" s="28"/>
      <c r="M2745" s="31"/>
      <c r="N2745" s="29"/>
      <c r="O2745" s="32">
        <f>IF($B2745="",0,IF($U2745="IN",N($M2745),0))</f>
        <v>0</v>
      </c>
      <c r="P2745" s="32">
        <f>IF($B2745="",0,IF(OR($U2745="OUT",$U2745="TRF"),N($M2745),0))</f>
        <v>0</v>
      </c>
      <c r="Q2745" s="32">
        <f>IF($B2745="",0,IF(OR($U2745="OUT",$U2745="TRF"),N($M2745),0))</f>
        <v>0</v>
      </c>
      <c r="R2745" s="32">
        <f>IF($B2745="",0,IF($U2745="IN",N($M2745),0))</f>
        <v>0</v>
      </c>
      <c r="S2745" s="33">
        <f>IF($B2745="","",IF($M2745="","⚠ مبلغ",IF($E2745="","⚠ بانک عامل",IF(AND($U2745="TRF",$F2745=""),"⚠ بانک مقصد",IF(AND($V2745&lt;&gt;"NONE",$V2745&lt;&gt;"",$Z2745=""),"⚠ طرف حساب","✓")))))</f>
        <v>0</v>
      </c>
      <c r="T2745" s="29"/>
      <c r="U2745" s="27">
        <f>IFERROR(VLOOKUP($D2745,BankOpTbl,2,0),"")</f>
        <v>0</v>
      </c>
      <c r="V2745" s="27">
        <f>IFERROR(VLOOKUP($D2745,BankOpTbl,3,0),"")</f>
        <v>0</v>
      </c>
      <c r="W2745" s="27">
        <f>IFERROR(VLOOKUP($D2745,BankOpTbl,4,0),"")</f>
        <v>0</v>
      </c>
      <c r="X2745" s="27">
        <f>IF($E2745="","",IFERROR(VLOOKUP($E2745,BankTbl,4,0),""))</f>
        <v>0</v>
      </c>
      <c r="Y2745" s="27">
        <f>IF($F2745="","",IFERROR(VLOOKUP($F2745,BankTbl,4,0),""))</f>
        <v>0</v>
      </c>
      <c r="Z2745" s="27">
        <f>IF($B2745="","",IF($V2745="PICK",LEFT($N2745,5),IF($V2745="FIXED",$W2745,IF($V2745="CODE",$H2745,""))))</f>
        <v>0</v>
      </c>
    </row>
    <row r="2746" spans="1:26" ht="21" customHeight="1">
      <c r="A2746" s="27">
        <f>IF($B2746="","",COUNTA($B$13:$B2746))</f>
        <v>0</v>
      </c>
      <c r="B2746" s="28"/>
      <c r="C2746" s="28"/>
      <c r="D2746" s="29"/>
      <c r="E2746" s="29"/>
      <c r="F2746" s="29"/>
      <c r="G2746" s="28"/>
      <c r="H2746" s="28"/>
      <c r="I2746" s="30">
        <f>IF($H2746="","",IFERROR(VLOOKUP($H2746,AcctTbl,2,0),"کد ناشناخته"))</f>
        <v>0</v>
      </c>
      <c r="J2746" s="27">
        <f>IF($H2746="","",IFERROR(VLOOKUP($H2746,AcctTbl,3,0),""))</f>
        <v>0</v>
      </c>
      <c r="K2746" s="29"/>
      <c r="L2746" s="28"/>
      <c r="M2746" s="31"/>
      <c r="N2746" s="29"/>
      <c r="O2746" s="32">
        <f>IF($B2746="",0,IF($U2746="IN",N($M2746),0))</f>
        <v>0</v>
      </c>
      <c r="P2746" s="32">
        <f>IF($B2746="",0,IF(OR($U2746="OUT",$U2746="TRF"),N($M2746),0))</f>
        <v>0</v>
      </c>
      <c r="Q2746" s="32">
        <f>IF($B2746="",0,IF(OR($U2746="OUT",$U2746="TRF"),N($M2746),0))</f>
        <v>0</v>
      </c>
      <c r="R2746" s="32">
        <f>IF($B2746="",0,IF($U2746="IN",N($M2746),0))</f>
        <v>0</v>
      </c>
      <c r="S2746" s="33">
        <f>IF($B2746="","",IF($M2746="","⚠ مبلغ",IF($E2746="","⚠ بانک عامل",IF(AND($U2746="TRF",$F2746=""),"⚠ بانک مقصد",IF(AND($V2746&lt;&gt;"NONE",$V2746&lt;&gt;"",$Z2746=""),"⚠ طرف حساب","✓")))))</f>
        <v>0</v>
      </c>
      <c r="T2746" s="29"/>
      <c r="U2746" s="27">
        <f>IFERROR(VLOOKUP($D2746,BankOpTbl,2,0),"")</f>
        <v>0</v>
      </c>
      <c r="V2746" s="27">
        <f>IFERROR(VLOOKUP($D2746,BankOpTbl,3,0),"")</f>
        <v>0</v>
      </c>
      <c r="W2746" s="27">
        <f>IFERROR(VLOOKUP($D2746,BankOpTbl,4,0),"")</f>
        <v>0</v>
      </c>
      <c r="X2746" s="27">
        <f>IF($E2746="","",IFERROR(VLOOKUP($E2746,BankTbl,4,0),""))</f>
        <v>0</v>
      </c>
      <c r="Y2746" s="27">
        <f>IF($F2746="","",IFERROR(VLOOKUP($F2746,BankTbl,4,0),""))</f>
        <v>0</v>
      </c>
      <c r="Z2746" s="27">
        <f>IF($B2746="","",IF($V2746="PICK",LEFT($N2746,5),IF($V2746="FIXED",$W2746,IF($V2746="CODE",$H2746,""))))</f>
        <v>0</v>
      </c>
    </row>
    <row r="2747" spans="1:26" ht="21" customHeight="1">
      <c r="A2747" s="27">
        <f>IF($B2747="","",COUNTA($B$13:$B2747))</f>
        <v>0</v>
      </c>
      <c r="B2747" s="28"/>
      <c r="C2747" s="28"/>
      <c r="D2747" s="29"/>
      <c r="E2747" s="29"/>
      <c r="F2747" s="29"/>
      <c r="G2747" s="28"/>
      <c r="H2747" s="28"/>
      <c r="I2747" s="30">
        <f>IF($H2747="","",IFERROR(VLOOKUP($H2747,AcctTbl,2,0),"کد ناشناخته"))</f>
        <v>0</v>
      </c>
      <c r="J2747" s="27">
        <f>IF($H2747="","",IFERROR(VLOOKUP($H2747,AcctTbl,3,0),""))</f>
        <v>0</v>
      </c>
      <c r="K2747" s="29"/>
      <c r="L2747" s="28"/>
      <c r="M2747" s="31"/>
      <c r="N2747" s="29"/>
      <c r="O2747" s="32">
        <f>IF($B2747="",0,IF($U2747="IN",N($M2747),0))</f>
        <v>0</v>
      </c>
      <c r="P2747" s="32">
        <f>IF($B2747="",0,IF(OR($U2747="OUT",$U2747="TRF"),N($M2747),0))</f>
        <v>0</v>
      </c>
      <c r="Q2747" s="32">
        <f>IF($B2747="",0,IF(OR($U2747="OUT",$U2747="TRF"),N($M2747),0))</f>
        <v>0</v>
      </c>
      <c r="R2747" s="32">
        <f>IF($B2747="",0,IF($U2747="IN",N($M2747),0))</f>
        <v>0</v>
      </c>
      <c r="S2747" s="33">
        <f>IF($B2747="","",IF($M2747="","⚠ مبلغ",IF($E2747="","⚠ بانک عامل",IF(AND($U2747="TRF",$F2747=""),"⚠ بانک مقصد",IF(AND($V2747&lt;&gt;"NONE",$V2747&lt;&gt;"",$Z2747=""),"⚠ طرف حساب","✓")))))</f>
        <v>0</v>
      </c>
      <c r="T2747" s="29"/>
      <c r="U2747" s="27">
        <f>IFERROR(VLOOKUP($D2747,BankOpTbl,2,0),"")</f>
        <v>0</v>
      </c>
      <c r="V2747" s="27">
        <f>IFERROR(VLOOKUP($D2747,BankOpTbl,3,0),"")</f>
        <v>0</v>
      </c>
      <c r="W2747" s="27">
        <f>IFERROR(VLOOKUP($D2747,BankOpTbl,4,0),"")</f>
        <v>0</v>
      </c>
      <c r="X2747" s="27">
        <f>IF($E2747="","",IFERROR(VLOOKUP($E2747,BankTbl,4,0),""))</f>
        <v>0</v>
      </c>
      <c r="Y2747" s="27">
        <f>IF($F2747="","",IFERROR(VLOOKUP($F2747,BankTbl,4,0),""))</f>
        <v>0</v>
      </c>
      <c r="Z2747" s="27">
        <f>IF($B2747="","",IF($V2747="PICK",LEFT($N2747,5),IF($V2747="FIXED",$W2747,IF($V2747="CODE",$H2747,""))))</f>
        <v>0</v>
      </c>
    </row>
    <row r="2748" spans="1:26" ht="21" customHeight="1">
      <c r="A2748" s="27">
        <f>IF($B2748="","",COUNTA($B$13:$B2748))</f>
        <v>0</v>
      </c>
      <c r="B2748" s="28"/>
      <c r="C2748" s="28"/>
      <c r="D2748" s="29"/>
      <c r="E2748" s="29"/>
      <c r="F2748" s="29"/>
      <c r="G2748" s="28"/>
      <c r="H2748" s="28"/>
      <c r="I2748" s="30">
        <f>IF($H2748="","",IFERROR(VLOOKUP($H2748,AcctTbl,2,0),"کد ناشناخته"))</f>
        <v>0</v>
      </c>
      <c r="J2748" s="27">
        <f>IF($H2748="","",IFERROR(VLOOKUP($H2748,AcctTbl,3,0),""))</f>
        <v>0</v>
      </c>
      <c r="K2748" s="29"/>
      <c r="L2748" s="28"/>
      <c r="M2748" s="31"/>
      <c r="N2748" s="29"/>
      <c r="O2748" s="32">
        <f>IF($B2748="",0,IF($U2748="IN",N($M2748),0))</f>
        <v>0</v>
      </c>
      <c r="P2748" s="32">
        <f>IF($B2748="",0,IF(OR($U2748="OUT",$U2748="TRF"),N($M2748),0))</f>
        <v>0</v>
      </c>
      <c r="Q2748" s="32">
        <f>IF($B2748="",0,IF(OR($U2748="OUT",$U2748="TRF"),N($M2748),0))</f>
        <v>0</v>
      </c>
      <c r="R2748" s="32">
        <f>IF($B2748="",0,IF($U2748="IN",N($M2748),0))</f>
        <v>0</v>
      </c>
      <c r="S2748" s="33">
        <f>IF($B2748="","",IF($M2748="","⚠ مبلغ",IF($E2748="","⚠ بانک عامل",IF(AND($U2748="TRF",$F2748=""),"⚠ بانک مقصد",IF(AND($V2748&lt;&gt;"NONE",$V2748&lt;&gt;"",$Z2748=""),"⚠ طرف حساب","✓")))))</f>
        <v>0</v>
      </c>
      <c r="T2748" s="29"/>
      <c r="U2748" s="27">
        <f>IFERROR(VLOOKUP($D2748,BankOpTbl,2,0),"")</f>
        <v>0</v>
      </c>
      <c r="V2748" s="27">
        <f>IFERROR(VLOOKUP($D2748,BankOpTbl,3,0),"")</f>
        <v>0</v>
      </c>
      <c r="W2748" s="27">
        <f>IFERROR(VLOOKUP($D2748,BankOpTbl,4,0),"")</f>
        <v>0</v>
      </c>
      <c r="X2748" s="27">
        <f>IF($E2748="","",IFERROR(VLOOKUP($E2748,BankTbl,4,0),""))</f>
        <v>0</v>
      </c>
      <c r="Y2748" s="27">
        <f>IF($F2748="","",IFERROR(VLOOKUP($F2748,BankTbl,4,0),""))</f>
        <v>0</v>
      </c>
      <c r="Z2748" s="27">
        <f>IF($B2748="","",IF($V2748="PICK",LEFT($N2748,5),IF($V2748="FIXED",$W2748,IF($V2748="CODE",$H2748,""))))</f>
        <v>0</v>
      </c>
    </row>
    <row r="2749" spans="1:26" ht="21" customHeight="1">
      <c r="A2749" s="27">
        <f>IF($B2749="","",COUNTA($B$13:$B2749))</f>
        <v>0</v>
      </c>
      <c r="B2749" s="28"/>
      <c r="C2749" s="28"/>
      <c r="D2749" s="29"/>
      <c r="E2749" s="29"/>
      <c r="F2749" s="29"/>
      <c r="G2749" s="28"/>
      <c r="H2749" s="28"/>
      <c r="I2749" s="30">
        <f>IF($H2749="","",IFERROR(VLOOKUP($H2749,AcctTbl,2,0),"کد ناشناخته"))</f>
        <v>0</v>
      </c>
      <c r="J2749" s="27">
        <f>IF($H2749="","",IFERROR(VLOOKUP($H2749,AcctTbl,3,0),""))</f>
        <v>0</v>
      </c>
      <c r="K2749" s="29"/>
      <c r="L2749" s="28"/>
      <c r="M2749" s="31"/>
      <c r="N2749" s="29"/>
      <c r="O2749" s="32">
        <f>IF($B2749="",0,IF($U2749="IN",N($M2749),0))</f>
        <v>0</v>
      </c>
      <c r="P2749" s="32">
        <f>IF($B2749="",0,IF(OR($U2749="OUT",$U2749="TRF"),N($M2749),0))</f>
        <v>0</v>
      </c>
      <c r="Q2749" s="32">
        <f>IF($B2749="",0,IF(OR($U2749="OUT",$U2749="TRF"),N($M2749),0))</f>
        <v>0</v>
      </c>
      <c r="R2749" s="32">
        <f>IF($B2749="",0,IF($U2749="IN",N($M2749),0))</f>
        <v>0</v>
      </c>
      <c r="S2749" s="33">
        <f>IF($B2749="","",IF($M2749="","⚠ مبلغ",IF($E2749="","⚠ بانک عامل",IF(AND($U2749="TRF",$F2749=""),"⚠ بانک مقصد",IF(AND($V2749&lt;&gt;"NONE",$V2749&lt;&gt;"",$Z2749=""),"⚠ طرف حساب","✓")))))</f>
        <v>0</v>
      </c>
      <c r="T2749" s="29"/>
      <c r="U2749" s="27">
        <f>IFERROR(VLOOKUP($D2749,BankOpTbl,2,0),"")</f>
        <v>0</v>
      </c>
      <c r="V2749" s="27">
        <f>IFERROR(VLOOKUP($D2749,BankOpTbl,3,0),"")</f>
        <v>0</v>
      </c>
      <c r="W2749" s="27">
        <f>IFERROR(VLOOKUP($D2749,BankOpTbl,4,0),"")</f>
        <v>0</v>
      </c>
      <c r="X2749" s="27">
        <f>IF($E2749="","",IFERROR(VLOOKUP($E2749,BankTbl,4,0),""))</f>
        <v>0</v>
      </c>
      <c r="Y2749" s="27">
        <f>IF($F2749="","",IFERROR(VLOOKUP($F2749,BankTbl,4,0),""))</f>
        <v>0</v>
      </c>
      <c r="Z2749" s="27">
        <f>IF($B2749="","",IF($V2749="PICK",LEFT($N2749,5),IF($V2749="FIXED",$W2749,IF($V2749="CODE",$H2749,""))))</f>
        <v>0</v>
      </c>
    </row>
    <row r="2750" spans="1:26" ht="21" customHeight="1">
      <c r="A2750" s="27">
        <f>IF($B2750="","",COUNTA($B$13:$B2750))</f>
        <v>0</v>
      </c>
      <c r="B2750" s="28"/>
      <c r="C2750" s="28"/>
      <c r="D2750" s="29"/>
      <c r="E2750" s="29"/>
      <c r="F2750" s="29"/>
      <c r="G2750" s="28"/>
      <c r="H2750" s="28"/>
      <c r="I2750" s="30">
        <f>IF($H2750="","",IFERROR(VLOOKUP($H2750,AcctTbl,2,0),"کد ناشناخته"))</f>
        <v>0</v>
      </c>
      <c r="J2750" s="27">
        <f>IF($H2750="","",IFERROR(VLOOKUP($H2750,AcctTbl,3,0),""))</f>
        <v>0</v>
      </c>
      <c r="K2750" s="29"/>
      <c r="L2750" s="28"/>
      <c r="M2750" s="31"/>
      <c r="N2750" s="29"/>
      <c r="O2750" s="32">
        <f>IF($B2750="",0,IF($U2750="IN",N($M2750),0))</f>
        <v>0</v>
      </c>
      <c r="P2750" s="32">
        <f>IF($B2750="",0,IF(OR($U2750="OUT",$U2750="TRF"),N($M2750),0))</f>
        <v>0</v>
      </c>
      <c r="Q2750" s="32">
        <f>IF($B2750="",0,IF(OR($U2750="OUT",$U2750="TRF"),N($M2750),0))</f>
        <v>0</v>
      </c>
      <c r="R2750" s="32">
        <f>IF($B2750="",0,IF($U2750="IN",N($M2750),0))</f>
        <v>0</v>
      </c>
      <c r="S2750" s="33">
        <f>IF($B2750="","",IF($M2750="","⚠ مبلغ",IF($E2750="","⚠ بانک عامل",IF(AND($U2750="TRF",$F2750=""),"⚠ بانک مقصد",IF(AND($V2750&lt;&gt;"NONE",$V2750&lt;&gt;"",$Z2750=""),"⚠ طرف حساب","✓")))))</f>
        <v>0</v>
      </c>
      <c r="T2750" s="29"/>
      <c r="U2750" s="27">
        <f>IFERROR(VLOOKUP($D2750,BankOpTbl,2,0),"")</f>
        <v>0</v>
      </c>
      <c r="V2750" s="27">
        <f>IFERROR(VLOOKUP($D2750,BankOpTbl,3,0),"")</f>
        <v>0</v>
      </c>
      <c r="W2750" s="27">
        <f>IFERROR(VLOOKUP($D2750,BankOpTbl,4,0),"")</f>
        <v>0</v>
      </c>
      <c r="X2750" s="27">
        <f>IF($E2750="","",IFERROR(VLOOKUP($E2750,BankTbl,4,0),""))</f>
        <v>0</v>
      </c>
      <c r="Y2750" s="27">
        <f>IF($F2750="","",IFERROR(VLOOKUP($F2750,BankTbl,4,0),""))</f>
        <v>0</v>
      </c>
      <c r="Z2750" s="27">
        <f>IF($B2750="","",IF($V2750="PICK",LEFT($N2750,5),IF($V2750="FIXED",$W2750,IF($V2750="CODE",$H2750,""))))</f>
        <v>0</v>
      </c>
    </row>
    <row r="2751" spans="1:26" ht="21" customHeight="1">
      <c r="A2751" s="27">
        <f>IF($B2751="","",COUNTA($B$13:$B2751))</f>
        <v>0</v>
      </c>
      <c r="B2751" s="28"/>
      <c r="C2751" s="28"/>
      <c r="D2751" s="29"/>
      <c r="E2751" s="29"/>
      <c r="F2751" s="29"/>
      <c r="G2751" s="28"/>
      <c r="H2751" s="28"/>
      <c r="I2751" s="30">
        <f>IF($H2751="","",IFERROR(VLOOKUP($H2751,AcctTbl,2,0),"کد ناشناخته"))</f>
        <v>0</v>
      </c>
      <c r="J2751" s="27">
        <f>IF($H2751="","",IFERROR(VLOOKUP($H2751,AcctTbl,3,0),""))</f>
        <v>0</v>
      </c>
      <c r="K2751" s="29"/>
      <c r="L2751" s="28"/>
      <c r="M2751" s="31"/>
      <c r="N2751" s="29"/>
      <c r="O2751" s="32">
        <f>IF($B2751="",0,IF($U2751="IN",N($M2751),0))</f>
        <v>0</v>
      </c>
      <c r="P2751" s="32">
        <f>IF($B2751="",0,IF(OR($U2751="OUT",$U2751="TRF"),N($M2751),0))</f>
        <v>0</v>
      </c>
      <c r="Q2751" s="32">
        <f>IF($B2751="",0,IF(OR($U2751="OUT",$U2751="TRF"),N($M2751),0))</f>
        <v>0</v>
      </c>
      <c r="R2751" s="32">
        <f>IF($B2751="",0,IF($U2751="IN",N($M2751),0))</f>
        <v>0</v>
      </c>
      <c r="S2751" s="33">
        <f>IF($B2751="","",IF($M2751="","⚠ مبلغ",IF($E2751="","⚠ بانک عامل",IF(AND($U2751="TRF",$F2751=""),"⚠ بانک مقصد",IF(AND($V2751&lt;&gt;"NONE",$V2751&lt;&gt;"",$Z2751=""),"⚠ طرف حساب","✓")))))</f>
        <v>0</v>
      </c>
      <c r="T2751" s="29"/>
      <c r="U2751" s="27">
        <f>IFERROR(VLOOKUP($D2751,BankOpTbl,2,0),"")</f>
        <v>0</v>
      </c>
      <c r="V2751" s="27">
        <f>IFERROR(VLOOKUP($D2751,BankOpTbl,3,0),"")</f>
        <v>0</v>
      </c>
      <c r="W2751" s="27">
        <f>IFERROR(VLOOKUP($D2751,BankOpTbl,4,0),"")</f>
        <v>0</v>
      </c>
      <c r="X2751" s="27">
        <f>IF($E2751="","",IFERROR(VLOOKUP($E2751,BankTbl,4,0),""))</f>
        <v>0</v>
      </c>
      <c r="Y2751" s="27">
        <f>IF($F2751="","",IFERROR(VLOOKUP($F2751,BankTbl,4,0),""))</f>
        <v>0</v>
      </c>
      <c r="Z2751" s="27">
        <f>IF($B2751="","",IF($V2751="PICK",LEFT($N2751,5),IF($V2751="FIXED",$W2751,IF($V2751="CODE",$H2751,""))))</f>
        <v>0</v>
      </c>
    </row>
    <row r="2752" spans="1:26" ht="21" customHeight="1">
      <c r="A2752" s="27">
        <f>IF($B2752="","",COUNTA($B$13:$B2752))</f>
        <v>0</v>
      </c>
      <c r="B2752" s="28"/>
      <c r="C2752" s="28"/>
      <c r="D2752" s="29"/>
      <c r="E2752" s="29"/>
      <c r="F2752" s="29"/>
      <c r="G2752" s="28"/>
      <c r="H2752" s="28"/>
      <c r="I2752" s="30">
        <f>IF($H2752="","",IFERROR(VLOOKUP($H2752,AcctTbl,2,0),"کد ناشناخته"))</f>
        <v>0</v>
      </c>
      <c r="J2752" s="27">
        <f>IF($H2752="","",IFERROR(VLOOKUP($H2752,AcctTbl,3,0),""))</f>
        <v>0</v>
      </c>
      <c r="K2752" s="29"/>
      <c r="L2752" s="28"/>
      <c r="M2752" s="31"/>
      <c r="N2752" s="29"/>
      <c r="O2752" s="32">
        <f>IF($B2752="",0,IF($U2752="IN",N($M2752),0))</f>
        <v>0</v>
      </c>
      <c r="P2752" s="32">
        <f>IF($B2752="",0,IF(OR($U2752="OUT",$U2752="TRF"),N($M2752),0))</f>
        <v>0</v>
      </c>
      <c r="Q2752" s="32">
        <f>IF($B2752="",0,IF(OR($U2752="OUT",$U2752="TRF"),N($M2752),0))</f>
        <v>0</v>
      </c>
      <c r="R2752" s="32">
        <f>IF($B2752="",0,IF($U2752="IN",N($M2752),0))</f>
        <v>0</v>
      </c>
      <c r="S2752" s="33">
        <f>IF($B2752="","",IF($M2752="","⚠ مبلغ",IF($E2752="","⚠ بانک عامل",IF(AND($U2752="TRF",$F2752=""),"⚠ بانک مقصد",IF(AND($V2752&lt;&gt;"NONE",$V2752&lt;&gt;"",$Z2752=""),"⚠ طرف حساب","✓")))))</f>
        <v>0</v>
      </c>
      <c r="T2752" s="29"/>
      <c r="U2752" s="27">
        <f>IFERROR(VLOOKUP($D2752,BankOpTbl,2,0),"")</f>
        <v>0</v>
      </c>
      <c r="V2752" s="27">
        <f>IFERROR(VLOOKUP($D2752,BankOpTbl,3,0),"")</f>
        <v>0</v>
      </c>
      <c r="W2752" s="27">
        <f>IFERROR(VLOOKUP($D2752,BankOpTbl,4,0),"")</f>
        <v>0</v>
      </c>
      <c r="X2752" s="27">
        <f>IF($E2752="","",IFERROR(VLOOKUP($E2752,BankTbl,4,0),""))</f>
        <v>0</v>
      </c>
      <c r="Y2752" s="27">
        <f>IF($F2752="","",IFERROR(VLOOKUP($F2752,BankTbl,4,0),""))</f>
        <v>0</v>
      </c>
      <c r="Z2752" s="27">
        <f>IF($B2752="","",IF($V2752="PICK",LEFT($N2752,5),IF($V2752="FIXED",$W2752,IF($V2752="CODE",$H2752,""))))</f>
        <v>0</v>
      </c>
    </row>
    <row r="2753" spans="1:26" ht="21" customHeight="1">
      <c r="A2753" s="27">
        <f>IF($B2753="","",COUNTA($B$13:$B2753))</f>
        <v>0</v>
      </c>
      <c r="B2753" s="28"/>
      <c r="C2753" s="28"/>
      <c r="D2753" s="29"/>
      <c r="E2753" s="29"/>
      <c r="F2753" s="29"/>
      <c r="G2753" s="28"/>
      <c r="H2753" s="28"/>
      <c r="I2753" s="30">
        <f>IF($H2753="","",IFERROR(VLOOKUP($H2753,AcctTbl,2,0),"کد ناشناخته"))</f>
        <v>0</v>
      </c>
      <c r="J2753" s="27">
        <f>IF($H2753="","",IFERROR(VLOOKUP($H2753,AcctTbl,3,0),""))</f>
        <v>0</v>
      </c>
      <c r="K2753" s="29"/>
      <c r="L2753" s="28"/>
      <c r="M2753" s="31"/>
      <c r="N2753" s="29"/>
      <c r="O2753" s="32">
        <f>IF($B2753="",0,IF($U2753="IN",N($M2753),0))</f>
        <v>0</v>
      </c>
      <c r="P2753" s="32">
        <f>IF($B2753="",0,IF(OR($U2753="OUT",$U2753="TRF"),N($M2753),0))</f>
        <v>0</v>
      </c>
      <c r="Q2753" s="32">
        <f>IF($B2753="",0,IF(OR($U2753="OUT",$U2753="TRF"),N($M2753),0))</f>
        <v>0</v>
      </c>
      <c r="R2753" s="32">
        <f>IF($B2753="",0,IF($U2753="IN",N($M2753),0))</f>
        <v>0</v>
      </c>
      <c r="S2753" s="33">
        <f>IF($B2753="","",IF($M2753="","⚠ مبلغ",IF($E2753="","⚠ بانک عامل",IF(AND($U2753="TRF",$F2753=""),"⚠ بانک مقصد",IF(AND($V2753&lt;&gt;"NONE",$V2753&lt;&gt;"",$Z2753=""),"⚠ طرف حساب","✓")))))</f>
        <v>0</v>
      </c>
      <c r="T2753" s="29"/>
      <c r="U2753" s="27">
        <f>IFERROR(VLOOKUP($D2753,BankOpTbl,2,0),"")</f>
        <v>0</v>
      </c>
      <c r="V2753" s="27">
        <f>IFERROR(VLOOKUP($D2753,BankOpTbl,3,0),"")</f>
        <v>0</v>
      </c>
      <c r="W2753" s="27">
        <f>IFERROR(VLOOKUP($D2753,BankOpTbl,4,0),"")</f>
        <v>0</v>
      </c>
      <c r="X2753" s="27">
        <f>IF($E2753="","",IFERROR(VLOOKUP($E2753,BankTbl,4,0),""))</f>
        <v>0</v>
      </c>
      <c r="Y2753" s="27">
        <f>IF($F2753="","",IFERROR(VLOOKUP($F2753,BankTbl,4,0),""))</f>
        <v>0</v>
      </c>
      <c r="Z2753" s="27">
        <f>IF($B2753="","",IF($V2753="PICK",LEFT($N2753,5),IF($V2753="FIXED",$W2753,IF($V2753="CODE",$H2753,""))))</f>
        <v>0</v>
      </c>
    </row>
    <row r="2754" spans="1:26" ht="21" customHeight="1">
      <c r="A2754" s="27">
        <f>IF($B2754="","",COUNTA($B$13:$B2754))</f>
        <v>0</v>
      </c>
      <c r="B2754" s="28"/>
      <c r="C2754" s="28"/>
      <c r="D2754" s="29"/>
      <c r="E2754" s="29"/>
      <c r="F2754" s="29"/>
      <c r="G2754" s="28"/>
      <c r="H2754" s="28"/>
      <c r="I2754" s="30">
        <f>IF($H2754="","",IFERROR(VLOOKUP($H2754,AcctTbl,2,0),"کد ناشناخته"))</f>
        <v>0</v>
      </c>
      <c r="J2754" s="27">
        <f>IF($H2754="","",IFERROR(VLOOKUP($H2754,AcctTbl,3,0),""))</f>
        <v>0</v>
      </c>
      <c r="K2754" s="29"/>
      <c r="L2754" s="28"/>
      <c r="M2754" s="31"/>
      <c r="N2754" s="29"/>
      <c r="O2754" s="32">
        <f>IF($B2754="",0,IF($U2754="IN",N($M2754),0))</f>
        <v>0</v>
      </c>
      <c r="P2754" s="32">
        <f>IF($B2754="",0,IF(OR($U2754="OUT",$U2754="TRF"),N($M2754),0))</f>
        <v>0</v>
      </c>
      <c r="Q2754" s="32">
        <f>IF($B2754="",0,IF(OR($U2754="OUT",$U2754="TRF"),N($M2754),0))</f>
        <v>0</v>
      </c>
      <c r="R2754" s="32">
        <f>IF($B2754="",0,IF($U2754="IN",N($M2754),0))</f>
        <v>0</v>
      </c>
      <c r="S2754" s="33">
        <f>IF($B2754="","",IF($M2754="","⚠ مبلغ",IF($E2754="","⚠ بانک عامل",IF(AND($U2754="TRF",$F2754=""),"⚠ بانک مقصد",IF(AND($V2754&lt;&gt;"NONE",$V2754&lt;&gt;"",$Z2754=""),"⚠ طرف حساب","✓")))))</f>
        <v>0</v>
      </c>
      <c r="T2754" s="29"/>
      <c r="U2754" s="27">
        <f>IFERROR(VLOOKUP($D2754,BankOpTbl,2,0),"")</f>
        <v>0</v>
      </c>
      <c r="V2754" s="27">
        <f>IFERROR(VLOOKUP($D2754,BankOpTbl,3,0),"")</f>
        <v>0</v>
      </c>
      <c r="W2754" s="27">
        <f>IFERROR(VLOOKUP($D2754,BankOpTbl,4,0),"")</f>
        <v>0</v>
      </c>
      <c r="X2754" s="27">
        <f>IF($E2754="","",IFERROR(VLOOKUP($E2754,BankTbl,4,0),""))</f>
        <v>0</v>
      </c>
      <c r="Y2754" s="27">
        <f>IF($F2754="","",IFERROR(VLOOKUP($F2754,BankTbl,4,0),""))</f>
        <v>0</v>
      </c>
      <c r="Z2754" s="27">
        <f>IF($B2754="","",IF($V2754="PICK",LEFT($N2754,5),IF($V2754="FIXED",$W2754,IF($V2754="CODE",$H2754,""))))</f>
        <v>0</v>
      </c>
    </row>
    <row r="2755" spans="1:26" ht="21" customHeight="1">
      <c r="A2755" s="27">
        <f>IF($B2755="","",COUNTA($B$13:$B2755))</f>
        <v>0</v>
      </c>
      <c r="B2755" s="28"/>
      <c r="C2755" s="28"/>
      <c r="D2755" s="29"/>
      <c r="E2755" s="29"/>
      <c r="F2755" s="29"/>
      <c r="G2755" s="28"/>
      <c r="H2755" s="28"/>
      <c r="I2755" s="30">
        <f>IF($H2755="","",IFERROR(VLOOKUP($H2755,AcctTbl,2,0),"کد ناشناخته"))</f>
        <v>0</v>
      </c>
      <c r="J2755" s="27">
        <f>IF($H2755="","",IFERROR(VLOOKUP($H2755,AcctTbl,3,0),""))</f>
        <v>0</v>
      </c>
      <c r="K2755" s="29"/>
      <c r="L2755" s="28"/>
      <c r="M2755" s="31"/>
      <c r="N2755" s="29"/>
      <c r="O2755" s="32">
        <f>IF($B2755="",0,IF($U2755="IN",N($M2755),0))</f>
        <v>0</v>
      </c>
      <c r="P2755" s="32">
        <f>IF($B2755="",0,IF(OR($U2755="OUT",$U2755="TRF"),N($M2755),0))</f>
        <v>0</v>
      </c>
      <c r="Q2755" s="32">
        <f>IF($B2755="",0,IF(OR($U2755="OUT",$U2755="TRF"),N($M2755),0))</f>
        <v>0</v>
      </c>
      <c r="R2755" s="32">
        <f>IF($B2755="",0,IF($U2755="IN",N($M2755),0))</f>
        <v>0</v>
      </c>
      <c r="S2755" s="33">
        <f>IF($B2755="","",IF($M2755="","⚠ مبلغ",IF($E2755="","⚠ بانک عامل",IF(AND($U2755="TRF",$F2755=""),"⚠ بانک مقصد",IF(AND($V2755&lt;&gt;"NONE",$V2755&lt;&gt;"",$Z2755=""),"⚠ طرف حساب","✓")))))</f>
        <v>0</v>
      </c>
      <c r="T2755" s="29"/>
      <c r="U2755" s="27">
        <f>IFERROR(VLOOKUP($D2755,BankOpTbl,2,0),"")</f>
        <v>0</v>
      </c>
      <c r="V2755" s="27">
        <f>IFERROR(VLOOKUP($D2755,BankOpTbl,3,0),"")</f>
        <v>0</v>
      </c>
      <c r="W2755" s="27">
        <f>IFERROR(VLOOKUP($D2755,BankOpTbl,4,0),"")</f>
        <v>0</v>
      </c>
      <c r="X2755" s="27">
        <f>IF($E2755="","",IFERROR(VLOOKUP($E2755,BankTbl,4,0),""))</f>
        <v>0</v>
      </c>
      <c r="Y2755" s="27">
        <f>IF($F2755="","",IFERROR(VLOOKUP($F2755,BankTbl,4,0),""))</f>
        <v>0</v>
      </c>
      <c r="Z2755" s="27">
        <f>IF($B2755="","",IF($V2755="PICK",LEFT($N2755,5),IF($V2755="FIXED",$W2755,IF($V2755="CODE",$H2755,""))))</f>
        <v>0</v>
      </c>
    </row>
    <row r="2756" spans="1:26" ht="21" customHeight="1">
      <c r="A2756" s="27">
        <f>IF($B2756="","",COUNTA($B$13:$B2756))</f>
        <v>0</v>
      </c>
      <c r="B2756" s="28"/>
      <c r="C2756" s="28"/>
      <c r="D2756" s="29"/>
      <c r="E2756" s="29"/>
      <c r="F2756" s="29"/>
      <c r="G2756" s="28"/>
      <c r="H2756" s="28"/>
      <c r="I2756" s="30">
        <f>IF($H2756="","",IFERROR(VLOOKUP($H2756,AcctTbl,2,0),"کد ناشناخته"))</f>
        <v>0</v>
      </c>
      <c r="J2756" s="27">
        <f>IF($H2756="","",IFERROR(VLOOKUP($H2756,AcctTbl,3,0),""))</f>
        <v>0</v>
      </c>
      <c r="K2756" s="29"/>
      <c r="L2756" s="28"/>
      <c r="M2756" s="31"/>
      <c r="N2756" s="29"/>
      <c r="O2756" s="32">
        <f>IF($B2756="",0,IF($U2756="IN",N($M2756),0))</f>
        <v>0</v>
      </c>
      <c r="P2756" s="32">
        <f>IF($B2756="",0,IF(OR($U2756="OUT",$U2756="TRF"),N($M2756),0))</f>
        <v>0</v>
      </c>
      <c r="Q2756" s="32">
        <f>IF($B2756="",0,IF(OR($U2756="OUT",$U2756="TRF"),N($M2756),0))</f>
        <v>0</v>
      </c>
      <c r="R2756" s="32">
        <f>IF($B2756="",0,IF($U2756="IN",N($M2756),0))</f>
        <v>0</v>
      </c>
      <c r="S2756" s="33">
        <f>IF($B2756="","",IF($M2756="","⚠ مبلغ",IF($E2756="","⚠ بانک عامل",IF(AND($U2756="TRF",$F2756=""),"⚠ بانک مقصد",IF(AND($V2756&lt;&gt;"NONE",$V2756&lt;&gt;"",$Z2756=""),"⚠ طرف حساب","✓")))))</f>
        <v>0</v>
      </c>
      <c r="T2756" s="29"/>
      <c r="U2756" s="27">
        <f>IFERROR(VLOOKUP($D2756,BankOpTbl,2,0),"")</f>
        <v>0</v>
      </c>
      <c r="V2756" s="27">
        <f>IFERROR(VLOOKUP($D2756,BankOpTbl,3,0),"")</f>
        <v>0</v>
      </c>
      <c r="W2756" s="27">
        <f>IFERROR(VLOOKUP($D2756,BankOpTbl,4,0),"")</f>
        <v>0</v>
      </c>
      <c r="X2756" s="27">
        <f>IF($E2756="","",IFERROR(VLOOKUP($E2756,BankTbl,4,0),""))</f>
        <v>0</v>
      </c>
      <c r="Y2756" s="27">
        <f>IF($F2756="","",IFERROR(VLOOKUP($F2756,BankTbl,4,0),""))</f>
        <v>0</v>
      </c>
      <c r="Z2756" s="27">
        <f>IF($B2756="","",IF($V2756="PICK",LEFT($N2756,5),IF($V2756="FIXED",$W2756,IF($V2756="CODE",$H2756,""))))</f>
        <v>0</v>
      </c>
    </row>
    <row r="2757" spans="1:26" ht="21" customHeight="1">
      <c r="A2757" s="27">
        <f>IF($B2757="","",COUNTA($B$13:$B2757))</f>
        <v>0</v>
      </c>
      <c r="B2757" s="28"/>
      <c r="C2757" s="28"/>
      <c r="D2757" s="29"/>
      <c r="E2757" s="29"/>
      <c r="F2757" s="29"/>
      <c r="G2757" s="28"/>
      <c r="H2757" s="28"/>
      <c r="I2757" s="30">
        <f>IF($H2757="","",IFERROR(VLOOKUP($H2757,AcctTbl,2,0),"کد ناشناخته"))</f>
        <v>0</v>
      </c>
      <c r="J2757" s="27">
        <f>IF($H2757="","",IFERROR(VLOOKUP($H2757,AcctTbl,3,0),""))</f>
        <v>0</v>
      </c>
      <c r="K2757" s="29"/>
      <c r="L2757" s="28"/>
      <c r="M2757" s="31"/>
      <c r="N2757" s="29"/>
      <c r="O2757" s="32">
        <f>IF($B2757="",0,IF($U2757="IN",N($M2757),0))</f>
        <v>0</v>
      </c>
      <c r="P2757" s="32">
        <f>IF($B2757="",0,IF(OR($U2757="OUT",$U2757="TRF"),N($M2757),0))</f>
        <v>0</v>
      </c>
      <c r="Q2757" s="32">
        <f>IF($B2757="",0,IF(OR($U2757="OUT",$U2757="TRF"),N($M2757),0))</f>
        <v>0</v>
      </c>
      <c r="R2757" s="32">
        <f>IF($B2757="",0,IF($U2757="IN",N($M2757),0))</f>
        <v>0</v>
      </c>
      <c r="S2757" s="33">
        <f>IF($B2757="","",IF($M2757="","⚠ مبلغ",IF($E2757="","⚠ بانک عامل",IF(AND($U2757="TRF",$F2757=""),"⚠ بانک مقصد",IF(AND($V2757&lt;&gt;"NONE",$V2757&lt;&gt;"",$Z2757=""),"⚠ طرف حساب","✓")))))</f>
        <v>0</v>
      </c>
      <c r="T2757" s="29"/>
      <c r="U2757" s="27">
        <f>IFERROR(VLOOKUP($D2757,BankOpTbl,2,0),"")</f>
        <v>0</v>
      </c>
      <c r="V2757" s="27">
        <f>IFERROR(VLOOKUP($D2757,BankOpTbl,3,0),"")</f>
        <v>0</v>
      </c>
      <c r="W2757" s="27">
        <f>IFERROR(VLOOKUP($D2757,BankOpTbl,4,0),"")</f>
        <v>0</v>
      </c>
      <c r="X2757" s="27">
        <f>IF($E2757="","",IFERROR(VLOOKUP($E2757,BankTbl,4,0),""))</f>
        <v>0</v>
      </c>
      <c r="Y2757" s="27">
        <f>IF($F2757="","",IFERROR(VLOOKUP($F2757,BankTbl,4,0),""))</f>
        <v>0</v>
      </c>
      <c r="Z2757" s="27">
        <f>IF($B2757="","",IF($V2757="PICK",LEFT($N2757,5),IF($V2757="FIXED",$W2757,IF($V2757="CODE",$H2757,""))))</f>
        <v>0</v>
      </c>
    </row>
    <row r="2758" spans="1:26" ht="21" customHeight="1">
      <c r="A2758" s="27">
        <f>IF($B2758="","",COUNTA($B$13:$B2758))</f>
        <v>0</v>
      </c>
      <c r="B2758" s="28"/>
      <c r="C2758" s="28"/>
      <c r="D2758" s="29"/>
      <c r="E2758" s="29"/>
      <c r="F2758" s="29"/>
      <c r="G2758" s="28"/>
      <c r="H2758" s="28"/>
      <c r="I2758" s="30">
        <f>IF($H2758="","",IFERROR(VLOOKUP($H2758,AcctTbl,2,0),"کد ناشناخته"))</f>
        <v>0</v>
      </c>
      <c r="J2758" s="27">
        <f>IF($H2758="","",IFERROR(VLOOKUP($H2758,AcctTbl,3,0),""))</f>
        <v>0</v>
      </c>
      <c r="K2758" s="29"/>
      <c r="L2758" s="28"/>
      <c r="M2758" s="31"/>
      <c r="N2758" s="29"/>
      <c r="O2758" s="32">
        <f>IF($B2758="",0,IF($U2758="IN",N($M2758),0))</f>
        <v>0</v>
      </c>
      <c r="P2758" s="32">
        <f>IF($B2758="",0,IF(OR($U2758="OUT",$U2758="TRF"),N($M2758),0))</f>
        <v>0</v>
      </c>
      <c r="Q2758" s="32">
        <f>IF($B2758="",0,IF(OR($U2758="OUT",$U2758="TRF"),N($M2758),0))</f>
        <v>0</v>
      </c>
      <c r="R2758" s="32">
        <f>IF($B2758="",0,IF($U2758="IN",N($M2758),0))</f>
        <v>0</v>
      </c>
      <c r="S2758" s="33">
        <f>IF($B2758="","",IF($M2758="","⚠ مبلغ",IF($E2758="","⚠ بانک عامل",IF(AND($U2758="TRF",$F2758=""),"⚠ بانک مقصد",IF(AND($V2758&lt;&gt;"NONE",$V2758&lt;&gt;"",$Z2758=""),"⚠ طرف حساب","✓")))))</f>
        <v>0</v>
      </c>
      <c r="T2758" s="29"/>
      <c r="U2758" s="27">
        <f>IFERROR(VLOOKUP($D2758,BankOpTbl,2,0),"")</f>
        <v>0</v>
      </c>
      <c r="V2758" s="27">
        <f>IFERROR(VLOOKUP($D2758,BankOpTbl,3,0),"")</f>
        <v>0</v>
      </c>
      <c r="W2758" s="27">
        <f>IFERROR(VLOOKUP($D2758,BankOpTbl,4,0),"")</f>
        <v>0</v>
      </c>
      <c r="X2758" s="27">
        <f>IF($E2758="","",IFERROR(VLOOKUP($E2758,BankTbl,4,0),""))</f>
        <v>0</v>
      </c>
      <c r="Y2758" s="27">
        <f>IF($F2758="","",IFERROR(VLOOKUP($F2758,BankTbl,4,0),""))</f>
        <v>0</v>
      </c>
      <c r="Z2758" s="27">
        <f>IF($B2758="","",IF($V2758="PICK",LEFT($N2758,5),IF($V2758="FIXED",$W2758,IF($V2758="CODE",$H2758,""))))</f>
        <v>0</v>
      </c>
    </row>
    <row r="2759" spans="1:26" ht="21" customHeight="1">
      <c r="A2759" s="27">
        <f>IF($B2759="","",COUNTA($B$13:$B2759))</f>
        <v>0</v>
      </c>
      <c r="B2759" s="28"/>
      <c r="C2759" s="28"/>
      <c r="D2759" s="29"/>
      <c r="E2759" s="29"/>
      <c r="F2759" s="29"/>
      <c r="G2759" s="28"/>
      <c r="H2759" s="28"/>
      <c r="I2759" s="30">
        <f>IF($H2759="","",IFERROR(VLOOKUP($H2759,AcctTbl,2,0),"کد ناشناخته"))</f>
        <v>0</v>
      </c>
      <c r="J2759" s="27">
        <f>IF($H2759="","",IFERROR(VLOOKUP($H2759,AcctTbl,3,0),""))</f>
        <v>0</v>
      </c>
      <c r="K2759" s="29"/>
      <c r="L2759" s="28"/>
      <c r="M2759" s="31"/>
      <c r="N2759" s="29"/>
      <c r="O2759" s="32">
        <f>IF($B2759="",0,IF($U2759="IN",N($M2759),0))</f>
        <v>0</v>
      </c>
      <c r="P2759" s="32">
        <f>IF($B2759="",0,IF(OR($U2759="OUT",$U2759="TRF"),N($M2759),0))</f>
        <v>0</v>
      </c>
      <c r="Q2759" s="32">
        <f>IF($B2759="",0,IF(OR($U2759="OUT",$U2759="TRF"),N($M2759),0))</f>
        <v>0</v>
      </c>
      <c r="R2759" s="32">
        <f>IF($B2759="",0,IF($U2759="IN",N($M2759),0))</f>
        <v>0</v>
      </c>
      <c r="S2759" s="33">
        <f>IF($B2759="","",IF($M2759="","⚠ مبلغ",IF($E2759="","⚠ بانک عامل",IF(AND($U2759="TRF",$F2759=""),"⚠ بانک مقصد",IF(AND($V2759&lt;&gt;"NONE",$V2759&lt;&gt;"",$Z2759=""),"⚠ طرف حساب","✓")))))</f>
        <v>0</v>
      </c>
      <c r="T2759" s="29"/>
      <c r="U2759" s="27">
        <f>IFERROR(VLOOKUP($D2759,BankOpTbl,2,0),"")</f>
        <v>0</v>
      </c>
      <c r="V2759" s="27">
        <f>IFERROR(VLOOKUP($D2759,BankOpTbl,3,0),"")</f>
        <v>0</v>
      </c>
      <c r="W2759" s="27">
        <f>IFERROR(VLOOKUP($D2759,BankOpTbl,4,0),"")</f>
        <v>0</v>
      </c>
      <c r="X2759" s="27">
        <f>IF($E2759="","",IFERROR(VLOOKUP($E2759,BankTbl,4,0),""))</f>
        <v>0</v>
      </c>
      <c r="Y2759" s="27">
        <f>IF($F2759="","",IFERROR(VLOOKUP($F2759,BankTbl,4,0),""))</f>
        <v>0</v>
      </c>
      <c r="Z2759" s="27">
        <f>IF($B2759="","",IF($V2759="PICK",LEFT($N2759,5),IF($V2759="FIXED",$W2759,IF($V2759="CODE",$H2759,""))))</f>
        <v>0</v>
      </c>
    </row>
    <row r="2760" spans="1:26" ht="21" customHeight="1">
      <c r="A2760" s="27">
        <f>IF($B2760="","",COUNTA($B$13:$B2760))</f>
        <v>0</v>
      </c>
      <c r="B2760" s="28"/>
      <c r="C2760" s="28"/>
      <c r="D2760" s="29"/>
      <c r="E2760" s="29"/>
      <c r="F2760" s="29"/>
      <c r="G2760" s="28"/>
      <c r="H2760" s="28"/>
      <c r="I2760" s="30">
        <f>IF($H2760="","",IFERROR(VLOOKUP($H2760,AcctTbl,2,0),"کد ناشناخته"))</f>
        <v>0</v>
      </c>
      <c r="J2760" s="27">
        <f>IF($H2760="","",IFERROR(VLOOKUP($H2760,AcctTbl,3,0),""))</f>
        <v>0</v>
      </c>
      <c r="K2760" s="29"/>
      <c r="L2760" s="28"/>
      <c r="M2760" s="31"/>
      <c r="N2760" s="29"/>
      <c r="O2760" s="32">
        <f>IF($B2760="",0,IF($U2760="IN",N($M2760),0))</f>
        <v>0</v>
      </c>
      <c r="P2760" s="32">
        <f>IF($B2760="",0,IF(OR($U2760="OUT",$U2760="TRF"),N($M2760),0))</f>
        <v>0</v>
      </c>
      <c r="Q2760" s="32">
        <f>IF($B2760="",0,IF(OR($U2760="OUT",$U2760="TRF"),N($M2760),0))</f>
        <v>0</v>
      </c>
      <c r="R2760" s="32">
        <f>IF($B2760="",0,IF($U2760="IN",N($M2760),0))</f>
        <v>0</v>
      </c>
      <c r="S2760" s="33">
        <f>IF($B2760="","",IF($M2760="","⚠ مبلغ",IF($E2760="","⚠ بانک عامل",IF(AND($U2760="TRF",$F2760=""),"⚠ بانک مقصد",IF(AND($V2760&lt;&gt;"NONE",$V2760&lt;&gt;"",$Z2760=""),"⚠ طرف حساب","✓")))))</f>
        <v>0</v>
      </c>
      <c r="T2760" s="29"/>
      <c r="U2760" s="27">
        <f>IFERROR(VLOOKUP($D2760,BankOpTbl,2,0),"")</f>
        <v>0</v>
      </c>
      <c r="V2760" s="27">
        <f>IFERROR(VLOOKUP($D2760,BankOpTbl,3,0),"")</f>
        <v>0</v>
      </c>
      <c r="W2760" s="27">
        <f>IFERROR(VLOOKUP($D2760,BankOpTbl,4,0),"")</f>
        <v>0</v>
      </c>
      <c r="X2760" s="27">
        <f>IF($E2760="","",IFERROR(VLOOKUP($E2760,BankTbl,4,0),""))</f>
        <v>0</v>
      </c>
      <c r="Y2760" s="27">
        <f>IF($F2760="","",IFERROR(VLOOKUP($F2760,BankTbl,4,0),""))</f>
        <v>0</v>
      </c>
      <c r="Z2760" s="27">
        <f>IF($B2760="","",IF($V2760="PICK",LEFT($N2760,5),IF($V2760="FIXED",$W2760,IF($V2760="CODE",$H2760,""))))</f>
        <v>0</v>
      </c>
    </row>
    <row r="2761" spans="1:26" ht="21" customHeight="1">
      <c r="A2761" s="27">
        <f>IF($B2761="","",COUNTA($B$13:$B2761))</f>
        <v>0</v>
      </c>
      <c r="B2761" s="28"/>
      <c r="C2761" s="28"/>
      <c r="D2761" s="29"/>
      <c r="E2761" s="29"/>
      <c r="F2761" s="29"/>
      <c r="G2761" s="28"/>
      <c r="H2761" s="28"/>
      <c r="I2761" s="30">
        <f>IF($H2761="","",IFERROR(VLOOKUP($H2761,AcctTbl,2,0),"کد ناشناخته"))</f>
        <v>0</v>
      </c>
      <c r="J2761" s="27">
        <f>IF($H2761="","",IFERROR(VLOOKUP($H2761,AcctTbl,3,0),""))</f>
        <v>0</v>
      </c>
      <c r="K2761" s="29"/>
      <c r="L2761" s="28"/>
      <c r="M2761" s="31"/>
      <c r="N2761" s="29"/>
      <c r="O2761" s="32">
        <f>IF($B2761="",0,IF($U2761="IN",N($M2761),0))</f>
        <v>0</v>
      </c>
      <c r="P2761" s="32">
        <f>IF($B2761="",0,IF(OR($U2761="OUT",$U2761="TRF"),N($M2761),0))</f>
        <v>0</v>
      </c>
      <c r="Q2761" s="32">
        <f>IF($B2761="",0,IF(OR($U2761="OUT",$U2761="TRF"),N($M2761),0))</f>
        <v>0</v>
      </c>
      <c r="R2761" s="32">
        <f>IF($B2761="",0,IF($U2761="IN",N($M2761),0))</f>
        <v>0</v>
      </c>
      <c r="S2761" s="33">
        <f>IF($B2761="","",IF($M2761="","⚠ مبلغ",IF($E2761="","⚠ بانک عامل",IF(AND($U2761="TRF",$F2761=""),"⚠ بانک مقصد",IF(AND($V2761&lt;&gt;"NONE",$V2761&lt;&gt;"",$Z2761=""),"⚠ طرف حساب","✓")))))</f>
        <v>0</v>
      </c>
      <c r="T2761" s="29"/>
      <c r="U2761" s="27">
        <f>IFERROR(VLOOKUP($D2761,BankOpTbl,2,0),"")</f>
        <v>0</v>
      </c>
      <c r="V2761" s="27">
        <f>IFERROR(VLOOKUP($D2761,BankOpTbl,3,0),"")</f>
        <v>0</v>
      </c>
      <c r="W2761" s="27">
        <f>IFERROR(VLOOKUP($D2761,BankOpTbl,4,0),"")</f>
        <v>0</v>
      </c>
      <c r="X2761" s="27">
        <f>IF($E2761="","",IFERROR(VLOOKUP($E2761,BankTbl,4,0),""))</f>
        <v>0</v>
      </c>
      <c r="Y2761" s="27">
        <f>IF($F2761="","",IFERROR(VLOOKUP($F2761,BankTbl,4,0),""))</f>
        <v>0</v>
      </c>
      <c r="Z2761" s="27">
        <f>IF($B2761="","",IF($V2761="PICK",LEFT($N2761,5),IF($V2761="FIXED",$W2761,IF($V2761="CODE",$H2761,""))))</f>
        <v>0</v>
      </c>
    </row>
    <row r="2762" spans="1:26" ht="21" customHeight="1">
      <c r="A2762" s="27">
        <f>IF($B2762="","",COUNTA($B$13:$B2762))</f>
        <v>0</v>
      </c>
      <c r="B2762" s="28"/>
      <c r="C2762" s="28"/>
      <c r="D2762" s="29"/>
      <c r="E2762" s="29"/>
      <c r="F2762" s="29"/>
      <c r="G2762" s="28"/>
      <c r="H2762" s="28"/>
      <c r="I2762" s="30">
        <f>IF($H2762="","",IFERROR(VLOOKUP($H2762,AcctTbl,2,0),"کد ناشناخته"))</f>
        <v>0</v>
      </c>
      <c r="J2762" s="27">
        <f>IF($H2762="","",IFERROR(VLOOKUP($H2762,AcctTbl,3,0),""))</f>
        <v>0</v>
      </c>
      <c r="K2762" s="29"/>
      <c r="L2762" s="28"/>
      <c r="M2762" s="31"/>
      <c r="N2762" s="29"/>
      <c r="O2762" s="32">
        <f>IF($B2762="",0,IF($U2762="IN",N($M2762),0))</f>
        <v>0</v>
      </c>
      <c r="P2762" s="32">
        <f>IF($B2762="",0,IF(OR($U2762="OUT",$U2762="TRF"),N($M2762),0))</f>
        <v>0</v>
      </c>
      <c r="Q2762" s="32">
        <f>IF($B2762="",0,IF(OR($U2762="OUT",$U2762="TRF"),N($M2762),0))</f>
        <v>0</v>
      </c>
      <c r="R2762" s="32">
        <f>IF($B2762="",0,IF($U2762="IN",N($M2762),0))</f>
        <v>0</v>
      </c>
      <c r="S2762" s="33">
        <f>IF($B2762="","",IF($M2762="","⚠ مبلغ",IF($E2762="","⚠ بانک عامل",IF(AND($U2762="TRF",$F2762=""),"⚠ بانک مقصد",IF(AND($V2762&lt;&gt;"NONE",$V2762&lt;&gt;"",$Z2762=""),"⚠ طرف حساب","✓")))))</f>
        <v>0</v>
      </c>
      <c r="T2762" s="29"/>
      <c r="U2762" s="27">
        <f>IFERROR(VLOOKUP($D2762,BankOpTbl,2,0),"")</f>
        <v>0</v>
      </c>
      <c r="V2762" s="27">
        <f>IFERROR(VLOOKUP($D2762,BankOpTbl,3,0),"")</f>
        <v>0</v>
      </c>
      <c r="W2762" s="27">
        <f>IFERROR(VLOOKUP($D2762,BankOpTbl,4,0),"")</f>
        <v>0</v>
      </c>
      <c r="X2762" s="27">
        <f>IF($E2762="","",IFERROR(VLOOKUP($E2762,BankTbl,4,0),""))</f>
        <v>0</v>
      </c>
      <c r="Y2762" s="27">
        <f>IF($F2762="","",IFERROR(VLOOKUP($F2762,BankTbl,4,0),""))</f>
        <v>0</v>
      </c>
      <c r="Z2762" s="27">
        <f>IF($B2762="","",IF($V2762="PICK",LEFT($N2762,5),IF($V2762="FIXED",$W2762,IF($V2762="CODE",$H2762,""))))</f>
        <v>0</v>
      </c>
    </row>
    <row r="2763" spans="1:26" ht="21" customHeight="1">
      <c r="A2763" s="27">
        <f>IF($B2763="","",COUNTA($B$13:$B2763))</f>
        <v>0</v>
      </c>
      <c r="B2763" s="28"/>
      <c r="C2763" s="28"/>
      <c r="D2763" s="29"/>
      <c r="E2763" s="29"/>
      <c r="F2763" s="29"/>
      <c r="G2763" s="28"/>
      <c r="H2763" s="28"/>
      <c r="I2763" s="30">
        <f>IF($H2763="","",IFERROR(VLOOKUP($H2763,AcctTbl,2,0),"کد ناشناخته"))</f>
        <v>0</v>
      </c>
      <c r="J2763" s="27">
        <f>IF($H2763="","",IFERROR(VLOOKUP($H2763,AcctTbl,3,0),""))</f>
        <v>0</v>
      </c>
      <c r="K2763" s="29"/>
      <c r="L2763" s="28"/>
      <c r="M2763" s="31"/>
      <c r="N2763" s="29"/>
      <c r="O2763" s="32">
        <f>IF($B2763="",0,IF($U2763="IN",N($M2763),0))</f>
        <v>0</v>
      </c>
      <c r="P2763" s="32">
        <f>IF($B2763="",0,IF(OR($U2763="OUT",$U2763="TRF"),N($M2763),0))</f>
        <v>0</v>
      </c>
      <c r="Q2763" s="32">
        <f>IF($B2763="",0,IF(OR($U2763="OUT",$U2763="TRF"),N($M2763),0))</f>
        <v>0</v>
      </c>
      <c r="R2763" s="32">
        <f>IF($B2763="",0,IF($U2763="IN",N($M2763),0))</f>
        <v>0</v>
      </c>
      <c r="S2763" s="33">
        <f>IF($B2763="","",IF($M2763="","⚠ مبلغ",IF($E2763="","⚠ بانک عامل",IF(AND($U2763="TRF",$F2763=""),"⚠ بانک مقصد",IF(AND($V2763&lt;&gt;"NONE",$V2763&lt;&gt;"",$Z2763=""),"⚠ طرف حساب","✓")))))</f>
        <v>0</v>
      </c>
      <c r="T2763" s="29"/>
      <c r="U2763" s="27">
        <f>IFERROR(VLOOKUP($D2763,BankOpTbl,2,0),"")</f>
        <v>0</v>
      </c>
      <c r="V2763" s="27">
        <f>IFERROR(VLOOKUP($D2763,BankOpTbl,3,0),"")</f>
        <v>0</v>
      </c>
      <c r="W2763" s="27">
        <f>IFERROR(VLOOKUP($D2763,BankOpTbl,4,0),"")</f>
        <v>0</v>
      </c>
      <c r="X2763" s="27">
        <f>IF($E2763="","",IFERROR(VLOOKUP($E2763,BankTbl,4,0),""))</f>
        <v>0</v>
      </c>
      <c r="Y2763" s="27">
        <f>IF($F2763="","",IFERROR(VLOOKUP($F2763,BankTbl,4,0),""))</f>
        <v>0</v>
      </c>
      <c r="Z2763" s="27">
        <f>IF($B2763="","",IF($V2763="PICK",LEFT($N2763,5),IF($V2763="FIXED",$W2763,IF($V2763="CODE",$H2763,""))))</f>
        <v>0</v>
      </c>
    </row>
    <row r="2764" spans="1:26" ht="21" customHeight="1">
      <c r="A2764" s="27">
        <f>IF($B2764="","",COUNTA($B$13:$B2764))</f>
        <v>0</v>
      </c>
      <c r="B2764" s="28"/>
      <c r="C2764" s="28"/>
      <c r="D2764" s="29"/>
      <c r="E2764" s="29"/>
      <c r="F2764" s="29"/>
      <c r="G2764" s="28"/>
      <c r="H2764" s="28"/>
      <c r="I2764" s="30">
        <f>IF($H2764="","",IFERROR(VLOOKUP($H2764,AcctTbl,2,0),"کد ناشناخته"))</f>
        <v>0</v>
      </c>
      <c r="J2764" s="27">
        <f>IF($H2764="","",IFERROR(VLOOKUP($H2764,AcctTbl,3,0),""))</f>
        <v>0</v>
      </c>
      <c r="K2764" s="29"/>
      <c r="L2764" s="28"/>
      <c r="M2764" s="31"/>
      <c r="N2764" s="29"/>
      <c r="O2764" s="32">
        <f>IF($B2764="",0,IF($U2764="IN",N($M2764),0))</f>
        <v>0</v>
      </c>
      <c r="P2764" s="32">
        <f>IF($B2764="",0,IF(OR($U2764="OUT",$U2764="TRF"),N($M2764),0))</f>
        <v>0</v>
      </c>
      <c r="Q2764" s="32">
        <f>IF($B2764="",0,IF(OR($U2764="OUT",$U2764="TRF"),N($M2764),0))</f>
        <v>0</v>
      </c>
      <c r="R2764" s="32">
        <f>IF($B2764="",0,IF($U2764="IN",N($M2764),0))</f>
        <v>0</v>
      </c>
      <c r="S2764" s="33">
        <f>IF($B2764="","",IF($M2764="","⚠ مبلغ",IF($E2764="","⚠ بانک عامل",IF(AND($U2764="TRF",$F2764=""),"⚠ بانک مقصد",IF(AND($V2764&lt;&gt;"NONE",$V2764&lt;&gt;"",$Z2764=""),"⚠ طرف حساب","✓")))))</f>
        <v>0</v>
      </c>
      <c r="T2764" s="29"/>
      <c r="U2764" s="27">
        <f>IFERROR(VLOOKUP($D2764,BankOpTbl,2,0),"")</f>
        <v>0</v>
      </c>
      <c r="V2764" s="27">
        <f>IFERROR(VLOOKUP($D2764,BankOpTbl,3,0),"")</f>
        <v>0</v>
      </c>
      <c r="W2764" s="27">
        <f>IFERROR(VLOOKUP($D2764,BankOpTbl,4,0),"")</f>
        <v>0</v>
      </c>
      <c r="X2764" s="27">
        <f>IF($E2764="","",IFERROR(VLOOKUP($E2764,BankTbl,4,0),""))</f>
        <v>0</v>
      </c>
      <c r="Y2764" s="27">
        <f>IF($F2764="","",IFERROR(VLOOKUP($F2764,BankTbl,4,0),""))</f>
        <v>0</v>
      </c>
      <c r="Z2764" s="27">
        <f>IF($B2764="","",IF($V2764="PICK",LEFT($N2764,5),IF($V2764="FIXED",$W2764,IF($V2764="CODE",$H2764,""))))</f>
        <v>0</v>
      </c>
    </row>
    <row r="2765" spans="1:26" ht="21" customHeight="1">
      <c r="A2765" s="27">
        <f>IF($B2765="","",COUNTA($B$13:$B2765))</f>
        <v>0</v>
      </c>
      <c r="B2765" s="28"/>
      <c r="C2765" s="28"/>
      <c r="D2765" s="29"/>
      <c r="E2765" s="29"/>
      <c r="F2765" s="29"/>
      <c r="G2765" s="28"/>
      <c r="H2765" s="28"/>
      <c r="I2765" s="30">
        <f>IF($H2765="","",IFERROR(VLOOKUP($H2765,AcctTbl,2,0),"کد ناشناخته"))</f>
        <v>0</v>
      </c>
      <c r="J2765" s="27">
        <f>IF($H2765="","",IFERROR(VLOOKUP($H2765,AcctTbl,3,0),""))</f>
        <v>0</v>
      </c>
      <c r="K2765" s="29"/>
      <c r="L2765" s="28"/>
      <c r="M2765" s="31"/>
      <c r="N2765" s="29"/>
      <c r="O2765" s="32">
        <f>IF($B2765="",0,IF($U2765="IN",N($M2765),0))</f>
        <v>0</v>
      </c>
      <c r="P2765" s="32">
        <f>IF($B2765="",0,IF(OR($U2765="OUT",$U2765="TRF"),N($M2765),0))</f>
        <v>0</v>
      </c>
      <c r="Q2765" s="32">
        <f>IF($B2765="",0,IF(OR($U2765="OUT",$U2765="TRF"),N($M2765),0))</f>
        <v>0</v>
      </c>
      <c r="R2765" s="32">
        <f>IF($B2765="",0,IF($U2765="IN",N($M2765),0))</f>
        <v>0</v>
      </c>
      <c r="S2765" s="33">
        <f>IF($B2765="","",IF($M2765="","⚠ مبلغ",IF($E2765="","⚠ بانک عامل",IF(AND($U2765="TRF",$F2765=""),"⚠ بانک مقصد",IF(AND($V2765&lt;&gt;"NONE",$V2765&lt;&gt;"",$Z2765=""),"⚠ طرف حساب","✓")))))</f>
        <v>0</v>
      </c>
      <c r="T2765" s="29"/>
      <c r="U2765" s="27">
        <f>IFERROR(VLOOKUP($D2765,BankOpTbl,2,0),"")</f>
        <v>0</v>
      </c>
      <c r="V2765" s="27">
        <f>IFERROR(VLOOKUP($D2765,BankOpTbl,3,0),"")</f>
        <v>0</v>
      </c>
      <c r="W2765" s="27">
        <f>IFERROR(VLOOKUP($D2765,BankOpTbl,4,0),"")</f>
        <v>0</v>
      </c>
      <c r="X2765" s="27">
        <f>IF($E2765="","",IFERROR(VLOOKUP($E2765,BankTbl,4,0),""))</f>
        <v>0</v>
      </c>
      <c r="Y2765" s="27">
        <f>IF($F2765="","",IFERROR(VLOOKUP($F2765,BankTbl,4,0),""))</f>
        <v>0</v>
      </c>
      <c r="Z2765" s="27">
        <f>IF($B2765="","",IF($V2765="PICK",LEFT($N2765,5),IF($V2765="FIXED",$W2765,IF($V2765="CODE",$H2765,""))))</f>
        <v>0</v>
      </c>
    </row>
    <row r="2766" spans="1:26" ht="21" customHeight="1">
      <c r="A2766" s="27">
        <f>IF($B2766="","",COUNTA($B$13:$B2766))</f>
        <v>0</v>
      </c>
      <c r="B2766" s="28"/>
      <c r="C2766" s="28"/>
      <c r="D2766" s="29"/>
      <c r="E2766" s="29"/>
      <c r="F2766" s="29"/>
      <c r="G2766" s="28"/>
      <c r="H2766" s="28"/>
      <c r="I2766" s="30">
        <f>IF($H2766="","",IFERROR(VLOOKUP($H2766,AcctTbl,2,0),"کد ناشناخته"))</f>
        <v>0</v>
      </c>
      <c r="J2766" s="27">
        <f>IF($H2766="","",IFERROR(VLOOKUP($H2766,AcctTbl,3,0),""))</f>
        <v>0</v>
      </c>
      <c r="K2766" s="29"/>
      <c r="L2766" s="28"/>
      <c r="M2766" s="31"/>
      <c r="N2766" s="29"/>
      <c r="O2766" s="32">
        <f>IF($B2766="",0,IF($U2766="IN",N($M2766),0))</f>
        <v>0</v>
      </c>
      <c r="P2766" s="32">
        <f>IF($B2766="",0,IF(OR($U2766="OUT",$U2766="TRF"),N($M2766),0))</f>
        <v>0</v>
      </c>
      <c r="Q2766" s="32">
        <f>IF($B2766="",0,IF(OR($U2766="OUT",$U2766="TRF"),N($M2766),0))</f>
        <v>0</v>
      </c>
      <c r="R2766" s="32">
        <f>IF($B2766="",0,IF($U2766="IN",N($M2766),0))</f>
        <v>0</v>
      </c>
      <c r="S2766" s="33">
        <f>IF($B2766="","",IF($M2766="","⚠ مبلغ",IF($E2766="","⚠ بانک عامل",IF(AND($U2766="TRF",$F2766=""),"⚠ بانک مقصد",IF(AND($V2766&lt;&gt;"NONE",$V2766&lt;&gt;"",$Z2766=""),"⚠ طرف حساب","✓")))))</f>
        <v>0</v>
      </c>
      <c r="T2766" s="29"/>
      <c r="U2766" s="27">
        <f>IFERROR(VLOOKUP($D2766,BankOpTbl,2,0),"")</f>
        <v>0</v>
      </c>
      <c r="V2766" s="27">
        <f>IFERROR(VLOOKUP($D2766,BankOpTbl,3,0),"")</f>
        <v>0</v>
      </c>
      <c r="W2766" s="27">
        <f>IFERROR(VLOOKUP($D2766,BankOpTbl,4,0),"")</f>
        <v>0</v>
      </c>
      <c r="X2766" s="27">
        <f>IF($E2766="","",IFERROR(VLOOKUP($E2766,BankTbl,4,0),""))</f>
        <v>0</v>
      </c>
      <c r="Y2766" s="27">
        <f>IF($F2766="","",IFERROR(VLOOKUP($F2766,BankTbl,4,0),""))</f>
        <v>0</v>
      </c>
      <c r="Z2766" s="27">
        <f>IF($B2766="","",IF($V2766="PICK",LEFT($N2766,5),IF($V2766="FIXED",$W2766,IF($V2766="CODE",$H2766,""))))</f>
        <v>0</v>
      </c>
    </row>
    <row r="2767" spans="1:26" ht="21" customHeight="1">
      <c r="A2767" s="27">
        <f>IF($B2767="","",COUNTA($B$13:$B2767))</f>
        <v>0</v>
      </c>
      <c r="B2767" s="28"/>
      <c r="C2767" s="28"/>
      <c r="D2767" s="29"/>
      <c r="E2767" s="29"/>
      <c r="F2767" s="29"/>
      <c r="G2767" s="28"/>
      <c r="H2767" s="28"/>
      <c r="I2767" s="30">
        <f>IF($H2767="","",IFERROR(VLOOKUP($H2767,AcctTbl,2,0),"کد ناشناخته"))</f>
        <v>0</v>
      </c>
      <c r="J2767" s="27">
        <f>IF($H2767="","",IFERROR(VLOOKUP($H2767,AcctTbl,3,0),""))</f>
        <v>0</v>
      </c>
      <c r="K2767" s="29"/>
      <c r="L2767" s="28"/>
      <c r="M2767" s="31"/>
      <c r="N2767" s="29"/>
      <c r="O2767" s="32">
        <f>IF($B2767="",0,IF($U2767="IN",N($M2767),0))</f>
        <v>0</v>
      </c>
      <c r="P2767" s="32">
        <f>IF($B2767="",0,IF(OR($U2767="OUT",$U2767="TRF"),N($M2767),0))</f>
        <v>0</v>
      </c>
      <c r="Q2767" s="32">
        <f>IF($B2767="",0,IF(OR($U2767="OUT",$U2767="TRF"),N($M2767),0))</f>
        <v>0</v>
      </c>
      <c r="R2767" s="32">
        <f>IF($B2767="",0,IF($U2767="IN",N($M2767),0))</f>
        <v>0</v>
      </c>
      <c r="S2767" s="33">
        <f>IF($B2767="","",IF($M2767="","⚠ مبلغ",IF($E2767="","⚠ بانک عامل",IF(AND($U2767="TRF",$F2767=""),"⚠ بانک مقصد",IF(AND($V2767&lt;&gt;"NONE",$V2767&lt;&gt;"",$Z2767=""),"⚠ طرف حساب","✓")))))</f>
        <v>0</v>
      </c>
      <c r="T2767" s="29"/>
      <c r="U2767" s="27">
        <f>IFERROR(VLOOKUP($D2767,BankOpTbl,2,0),"")</f>
        <v>0</v>
      </c>
      <c r="V2767" s="27">
        <f>IFERROR(VLOOKUP($D2767,BankOpTbl,3,0),"")</f>
        <v>0</v>
      </c>
      <c r="W2767" s="27">
        <f>IFERROR(VLOOKUP($D2767,BankOpTbl,4,0),"")</f>
        <v>0</v>
      </c>
      <c r="X2767" s="27">
        <f>IF($E2767="","",IFERROR(VLOOKUP($E2767,BankTbl,4,0),""))</f>
        <v>0</v>
      </c>
      <c r="Y2767" s="27">
        <f>IF($F2767="","",IFERROR(VLOOKUP($F2767,BankTbl,4,0),""))</f>
        <v>0</v>
      </c>
      <c r="Z2767" s="27">
        <f>IF($B2767="","",IF($V2767="PICK",LEFT($N2767,5),IF($V2767="FIXED",$W2767,IF($V2767="CODE",$H2767,""))))</f>
        <v>0</v>
      </c>
    </row>
    <row r="2768" spans="1:26" ht="21" customHeight="1">
      <c r="A2768" s="27">
        <f>IF($B2768="","",COUNTA($B$13:$B2768))</f>
        <v>0</v>
      </c>
      <c r="B2768" s="28"/>
      <c r="C2768" s="28"/>
      <c r="D2768" s="29"/>
      <c r="E2768" s="29"/>
      <c r="F2768" s="29"/>
      <c r="G2768" s="28"/>
      <c r="H2768" s="28"/>
      <c r="I2768" s="30">
        <f>IF($H2768="","",IFERROR(VLOOKUP($H2768,AcctTbl,2,0),"کد ناشناخته"))</f>
        <v>0</v>
      </c>
      <c r="J2768" s="27">
        <f>IF($H2768="","",IFERROR(VLOOKUP($H2768,AcctTbl,3,0),""))</f>
        <v>0</v>
      </c>
      <c r="K2768" s="29"/>
      <c r="L2768" s="28"/>
      <c r="M2768" s="31"/>
      <c r="N2768" s="29"/>
      <c r="O2768" s="32">
        <f>IF($B2768="",0,IF($U2768="IN",N($M2768),0))</f>
        <v>0</v>
      </c>
      <c r="P2768" s="32">
        <f>IF($B2768="",0,IF(OR($U2768="OUT",$U2768="TRF"),N($M2768),0))</f>
        <v>0</v>
      </c>
      <c r="Q2768" s="32">
        <f>IF($B2768="",0,IF(OR($U2768="OUT",$U2768="TRF"),N($M2768),0))</f>
        <v>0</v>
      </c>
      <c r="R2768" s="32">
        <f>IF($B2768="",0,IF($U2768="IN",N($M2768),0))</f>
        <v>0</v>
      </c>
      <c r="S2768" s="33">
        <f>IF($B2768="","",IF($M2768="","⚠ مبلغ",IF($E2768="","⚠ بانک عامل",IF(AND($U2768="TRF",$F2768=""),"⚠ بانک مقصد",IF(AND($V2768&lt;&gt;"NONE",$V2768&lt;&gt;"",$Z2768=""),"⚠ طرف حساب","✓")))))</f>
        <v>0</v>
      </c>
      <c r="T2768" s="29"/>
      <c r="U2768" s="27">
        <f>IFERROR(VLOOKUP($D2768,BankOpTbl,2,0),"")</f>
        <v>0</v>
      </c>
      <c r="V2768" s="27">
        <f>IFERROR(VLOOKUP($D2768,BankOpTbl,3,0),"")</f>
        <v>0</v>
      </c>
      <c r="W2768" s="27">
        <f>IFERROR(VLOOKUP($D2768,BankOpTbl,4,0),"")</f>
        <v>0</v>
      </c>
      <c r="X2768" s="27">
        <f>IF($E2768="","",IFERROR(VLOOKUP($E2768,BankTbl,4,0),""))</f>
        <v>0</v>
      </c>
      <c r="Y2768" s="27">
        <f>IF($F2768="","",IFERROR(VLOOKUP($F2768,BankTbl,4,0),""))</f>
        <v>0</v>
      </c>
      <c r="Z2768" s="27">
        <f>IF($B2768="","",IF($V2768="PICK",LEFT($N2768,5),IF($V2768="FIXED",$W2768,IF($V2768="CODE",$H2768,""))))</f>
        <v>0</v>
      </c>
    </row>
    <row r="2769" spans="1:26" ht="21" customHeight="1">
      <c r="A2769" s="27">
        <f>IF($B2769="","",COUNTA($B$13:$B2769))</f>
        <v>0</v>
      </c>
      <c r="B2769" s="28"/>
      <c r="C2769" s="28"/>
      <c r="D2769" s="29"/>
      <c r="E2769" s="29"/>
      <c r="F2769" s="29"/>
      <c r="G2769" s="28"/>
      <c r="H2769" s="28"/>
      <c r="I2769" s="30">
        <f>IF($H2769="","",IFERROR(VLOOKUP($H2769,AcctTbl,2,0),"کد ناشناخته"))</f>
        <v>0</v>
      </c>
      <c r="J2769" s="27">
        <f>IF($H2769="","",IFERROR(VLOOKUP($H2769,AcctTbl,3,0),""))</f>
        <v>0</v>
      </c>
      <c r="K2769" s="29"/>
      <c r="L2769" s="28"/>
      <c r="M2769" s="31"/>
      <c r="N2769" s="29"/>
      <c r="O2769" s="32">
        <f>IF($B2769="",0,IF($U2769="IN",N($M2769),0))</f>
        <v>0</v>
      </c>
      <c r="P2769" s="32">
        <f>IF($B2769="",0,IF(OR($U2769="OUT",$U2769="TRF"),N($M2769),0))</f>
        <v>0</v>
      </c>
      <c r="Q2769" s="32">
        <f>IF($B2769="",0,IF(OR($U2769="OUT",$U2769="TRF"),N($M2769),0))</f>
        <v>0</v>
      </c>
      <c r="R2769" s="32">
        <f>IF($B2769="",0,IF($U2769="IN",N($M2769),0))</f>
        <v>0</v>
      </c>
      <c r="S2769" s="33">
        <f>IF($B2769="","",IF($M2769="","⚠ مبلغ",IF($E2769="","⚠ بانک عامل",IF(AND($U2769="TRF",$F2769=""),"⚠ بانک مقصد",IF(AND($V2769&lt;&gt;"NONE",$V2769&lt;&gt;"",$Z2769=""),"⚠ طرف حساب","✓")))))</f>
        <v>0</v>
      </c>
      <c r="T2769" s="29"/>
      <c r="U2769" s="27">
        <f>IFERROR(VLOOKUP($D2769,BankOpTbl,2,0),"")</f>
        <v>0</v>
      </c>
      <c r="V2769" s="27">
        <f>IFERROR(VLOOKUP($D2769,BankOpTbl,3,0),"")</f>
        <v>0</v>
      </c>
      <c r="W2769" s="27">
        <f>IFERROR(VLOOKUP($D2769,BankOpTbl,4,0),"")</f>
        <v>0</v>
      </c>
      <c r="X2769" s="27">
        <f>IF($E2769="","",IFERROR(VLOOKUP($E2769,BankTbl,4,0),""))</f>
        <v>0</v>
      </c>
      <c r="Y2769" s="27">
        <f>IF($F2769="","",IFERROR(VLOOKUP($F2769,BankTbl,4,0),""))</f>
        <v>0</v>
      </c>
      <c r="Z2769" s="27">
        <f>IF($B2769="","",IF($V2769="PICK",LEFT($N2769,5),IF($V2769="FIXED",$W2769,IF($V2769="CODE",$H2769,""))))</f>
        <v>0</v>
      </c>
    </row>
    <row r="2770" spans="1:26" ht="21" customHeight="1">
      <c r="A2770" s="27">
        <f>IF($B2770="","",COUNTA($B$13:$B2770))</f>
        <v>0</v>
      </c>
      <c r="B2770" s="28"/>
      <c r="C2770" s="28"/>
      <c r="D2770" s="29"/>
      <c r="E2770" s="29"/>
      <c r="F2770" s="29"/>
      <c r="G2770" s="28"/>
      <c r="H2770" s="28"/>
      <c r="I2770" s="30">
        <f>IF($H2770="","",IFERROR(VLOOKUP($H2770,AcctTbl,2,0),"کد ناشناخته"))</f>
        <v>0</v>
      </c>
      <c r="J2770" s="27">
        <f>IF($H2770="","",IFERROR(VLOOKUP($H2770,AcctTbl,3,0),""))</f>
        <v>0</v>
      </c>
      <c r="K2770" s="29"/>
      <c r="L2770" s="28"/>
      <c r="M2770" s="31"/>
      <c r="N2770" s="29"/>
      <c r="O2770" s="32">
        <f>IF($B2770="",0,IF($U2770="IN",N($M2770),0))</f>
        <v>0</v>
      </c>
      <c r="P2770" s="32">
        <f>IF($B2770="",0,IF(OR($U2770="OUT",$U2770="TRF"),N($M2770),0))</f>
        <v>0</v>
      </c>
      <c r="Q2770" s="32">
        <f>IF($B2770="",0,IF(OR($U2770="OUT",$U2770="TRF"),N($M2770),0))</f>
        <v>0</v>
      </c>
      <c r="R2770" s="32">
        <f>IF($B2770="",0,IF($U2770="IN",N($M2770),0))</f>
        <v>0</v>
      </c>
      <c r="S2770" s="33">
        <f>IF($B2770="","",IF($M2770="","⚠ مبلغ",IF($E2770="","⚠ بانک عامل",IF(AND($U2770="TRF",$F2770=""),"⚠ بانک مقصد",IF(AND($V2770&lt;&gt;"NONE",$V2770&lt;&gt;"",$Z2770=""),"⚠ طرف حساب","✓")))))</f>
        <v>0</v>
      </c>
      <c r="T2770" s="29"/>
      <c r="U2770" s="27">
        <f>IFERROR(VLOOKUP($D2770,BankOpTbl,2,0),"")</f>
        <v>0</v>
      </c>
      <c r="V2770" s="27">
        <f>IFERROR(VLOOKUP($D2770,BankOpTbl,3,0),"")</f>
        <v>0</v>
      </c>
      <c r="W2770" s="27">
        <f>IFERROR(VLOOKUP($D2770,BankOpTbl,4,0),"")</f>
        <v>0</v>
      </c>
      <c r="X2770" s="27">
        <f>IF($E2770="","",IFERROR(VLOOKUP($E2770,BankTbl,4,0),""))</f>
        <v>0</v>
      </c>
      <c r="Y2770" s="27">
        <f>IF($F2770="","",IFERROR(VLOOKUP($F2770,BankTbl,4,0),""))</f>
        <v>0</v>
      </c>
      <c r="Z2770" s="27">
        <f>IF($B2770="","",IF($V2770="PICK",LEFT($N2770,5),IF($V2770="FIXED",$W2770,IF($V2770="CODE",$H2770,""))))</f>
        <v>0</v>
      </c>
    </row>
    <row r="2771" spans="1:26" ht="21" customHeight="1">
      <c r="A2771" s="27">
        <f>IF($B2771="","",COUNTA($B$13:$B2771))</f>
        <v>0</v>
      </c>
      <c r="B2771" s="28"/>
      <c r="C2771" s="28"/>
      <c r="D2771" s="29"/>
      <c r="E2771" s="29"/>
      <c r="F2771" s="29"/>
      <c r="G2771" s="28"/>
      <c r="H2771" s="28"/>
      <c r="I2771" s="30">
        <f>IF($H2771="","",IFERROR(VLOOKUP($H2771,AcctTbl,2,0),"کد ناشناخته"))</f>
        <v>0</v>
      </c>
      <c r="J2771" s="27">
        <f>IF($H2771="","",IFERROR(VLOOKUP($H2771,AcctTbl,3,0),""))</f>
        <v>0</v>
      </c>
      <c r="K2771" s="29"/>
      <c r="L2771" s="28"/>
      <c r="M2771" s="31"/>
      <c r="N2771" s="29"/>
      <c r="O2771" s="32">
        <f>IF($B2771="",0,IF($U2771="IN",N($M2771),0))</f>
        <v>0</v>
      </c>
      <c r="P2771" s="32">
        <f>IF($B2771="",0,IF(OR($U2771="OUT",$U2771="TRF"),N($M2771),0))</f>
        <v>0</v>
      </c>
      <c r="Q2771" s="32">
        <f>IF($B2771="",0,IF(OR($U2771="OUT",$U2771="TRF"),N($M2771),0))</f>
        <v>0</v>
      </c>
      <c r="R2771" s="32">
        <f>IF($B2771="",0,IF($U2771="IN",N($M2771),0))</f>
        <v>0</v>
      </c>
      <c r="S2771" s="33">
        <f>IF($B2771="","",IF($M2771="","⚠ مبلغ",IF($E2771="","⚠ بانک عامل",IF(AND($U2771="TRF",$F2771=""),"⚠ بانک مقصد",IF(AND($V2771&lt;&gt;"NONE",$V2771&lt;&gt;"",$Z2771=""),"⚠ طرف حساب","✓")))))</f>
        <v>0</v>
      </c>
      <c r="T2771" s="29"/>
      <c r="U2771" s="27">
        <f>IFERROR(VLOOKUP($D2771,BankOpTbl,2,0),"")</f>
        <v>0</v>
      </c>
      <c r="V2771" s="27">
        <f>IFERROR(VLOOKUP($D2771,BankOpTbl,3,0),"")</f>
        <v>0</v>
      </c>
      <c r="W2771" s="27">
        <f>IFERROR(VLOOKUP($D2771,BankOpTbl,4,0),"")</f>
        <v>0</v>
      </c>
      <c r="X2771" s="27">
        <f>IF($E2771="","",IFERROR(VLOOKUP($E2771,BankTbl,4,0),""))</f>
        <v>0</v>
      </c>
      <c r="Y2771" s="27">
        <f>IF($F2771="","",IFERROR(VLOOKUP($F2771,BankTbl,4,0),""))</f>
        <v>0</v>
      </c>
      <c r="Z2771" s="27">
        <f>IF($B2771="","",IF($V2771="PICK",LEFT($N2771,5),IF($V2771="FIXED",$W2771,IF($V2771="CODE",$H2771,""))))</f>
        <v>0</v>
      </c>
    </row>
    <row r="2772" spans="1:26" ht="21" customHeight="1">
      <c r="A2772" s="27">
        <f>IF($B2772="","",COUNTA($B$13:$B2772))</f>
        <v>0</v>
      </c>
      <c r="B2772" s="28"/>
      <c r="C2772" s="28"/>
      <c r="D2772" s="29"/>
      <c r="E2772" s="29"/>
      <c r="F2772" s="29"/>
      <c r="G2772" s="28"/>
      <c r="H2772" s="28"/>
      <c r="I2772" s="30">
        <f>IF($H2772="","",IFERROR(VLOOKUP($H2772,AcctTbl,2,0),"کد ناشناخته"))</f>
        <v>0</v>
      </c>
      <c r="J2772" s="27">
        <f>IF($H2772="","",IFERROR(VLOOKUP($H2772,AcctTbl,3,0),""))</f>
        <v>0</v>
      </c>
      <c r="K2772" s="29"/>
      <c r="L2772" s="28"/>
      <c r="M2772" s="31"/>
      <c r="N2772" s="29"/>
      <c r="O2772" s="32">
        <f>IF($B2772="",0,IF($U2772="IN",N($M2772),0))</f>
        <v>0</v>
      </c>
      <c r="P2772" s="32">
        <f>IF($B2772="",0,IF(OR($U2772="OUT",$U2772="TRF"),N($M2772),0))</f>
        <v>0</v>
      </c>
      <c r="Q2772" s="32">
        <f>IF($B2772="",0,IF(OR($U2772="OUT",$U2772="TRF"),N($M2772),0))</f>
        <v>0</v>
      </c>
      <c r="R2772" s="32">
        <f>IF($B2772="",0,IF($U2772="IN",N($M2772),0))</f>
        <v>0</v>
      </c>
      <c r="S2772" s="33">
        <f>IF($B2772="","",IF($M2772="","⚠ مبلغ",IF($E2772="","⚠ بانک عامل",IF(AND($U2772="TRF",$F2772=""),"⚠ بانک مقصد",IF(AND($V2772&lt;&gt;"NONE",$V2772&lt;&gt;"",$Z2772=""),"⚠ طرف حساب","✓")))))</f>
        <v>0</v>
      </c>
      <c r="T2772" s="29"/>
      <c r="U2772" s="27">
        <f>IFERROR(VLOOKUP($D2772,BankOpTbl,2,0),"")</f>
        <v>0</v>
      </c>
      <c r="V2772" s="27">
        <f>IFERROR(VLOOKUP($D2772,BankOpTbl,3,0),"")</f>
        <v>0</v>
      </c>
      <c r="W2772" s="27">
        <f>IFERROR(VLOOKUP($D2772,BankOpTbl,4,0),"")</f>
        <v>0</v>
      </c>
      <c r="X2772" s="27">
        <f>IF($E2772="","",IFERROR(VLOOKUP($E2772,BankTbl,4,0),""))</f>
        <v>0</v>
      </c>
      <c r="Y2772" s="27">
        <f>IF($F2772="","",IFERROR(VLOOKUP($F2772,BankTbl,4,0),""))</f>
        <v>0</v>
      </c>
      <c r="Z2772" s="27">
        <f>IF($B2772="","",IF($V2772="PICK",LEFT($N2772,5),IF($V2772="FIXED",$W2772,IF($V2772="CODE",$H2772,""))))</f>
        <v>0</v>
      </c>
    </row>
    <row r="2773" spans="1:26" ht="21" customHeight="1">
      <c r="A2773" s="27">
        <f>IF($B2773="","",COUNTA($B$13:$B2773))</f>
        <v>0</v>
      </c>
      <c r="B2773" s="28"/>
      <c r="C2773" s="28"/>
      <c r="D2773" s="29"/>
      <c r="E2773" s="29"/>
      <c r="F2773" s="29"/>
      <c r="G2773" s="28"/>
      <c r="H2773" s="28"/>
      <c r="I2773" s="30">
        <f>IF($H2773="","",IFERROR(VLOOKUP($H2773,AcctTbl,2,0),"کد ناشناخته"))</f>
        <v>0</v>
      </c>
      <c r="J2773" s="27">
        <f>IF($H2773="","",IFERROR(VLOOKUP($H2773,AcctTbl,3,0),""))</f>
        <v>0</v>
      </c>
      <c r="K2773" s="29"/>
      <c r="L2773" s="28"/>
      <c r="M2773" s="31"/>
      <c r="N2773" s="29"/>
      <c r="O2773" s="32">
        <f>IF($B2773="",0,IF($U2773="IN",N($M2773),0))</f>
        <v>0</v>
      </c>
      <c r="P2773" s="32">
        <f>IF($B2773="",0,IF(OR($U2773="OUT",$U2773="TRF"),N($M2773),0))</f>
        <v>0</v>
      </c>
      <c r="Q2773" s="32">
        <f>IF($B2773="",0,IF(OR($U2773="OUT",$U2773="TRF"),N($M2773),0))</f>
        <v>0</v>
      </c>
      <c r="R2773" s="32">
        <f>IF($B2773="",0,IF($U2773="IN",N($M2773),0))</f>
        <v>0</v>
      </c>
      <c r="S2773" s="33">
        <f>IF($B2773="","",IF($M2773="","⚠ مبلغ",IF($E2773="","⚠ بانک عامل",IF(AND($U2773="TRF",$F2773=""),"⚠ بانک مقصد",IF(AND($V2773&lt;&gt;"NONE",$V2773&lt;&gt;"",$Z2773=""),"⚠ طرف حساب","✓")))))</f>
        <v>0</v>
      </c>
      <c r="T2773" s="29"/>
      <c r="U2773" s="27">
        <f>IFERROR(VLOOKUP($D2773,BankOpTbl,2,0),"")</f>
        <v>0</v>
      </c>
      <c r="V2773" s="27">
        <f>IFERROR(VLOOKUP($D2773,BankOpTbl,3,0),"")</f>
        <v>0</v>
      </c>
      <c r="W2773" s="27">
        <f>IFERROR(VLOOKUP($D2773,BankOpTbl,4,0),"")</f>
        <v>0</v>
      </c>
      <c r="X2773" s="27">
        <f>IF($E2773="","",IFERROR(VLOOKUP($E2773,BankTbl,4,0),""))</f>
        <v>0</v>
      </c>
      <c r="Y2773" s="27">
        <f>IF($F2773="","",IFERROR(VLOOKUP($F2773,BankTbl,4,0),""))</f>
        <v>0</v>
      </c>
      <c r="Z2773" s="27">
        <f>IF($B2773="","",IF($V2773="PICK",LEFT($N2773,5),IF($V2773="FIXED",$W2773,IF($V2773="CODE",$H2773,""))))</f>
        <v>0</v>
      </c>
    </row>
    <row r="2774" spans="1:26" ht="21" customHeight="1">
      <c r="A2774" s="27">
        <f>IF($B2774="","",COUNTA($B$13:$B2774))</f>
        <v>0</v>
      </c>
      <c r="B2774" s="28"/>
      <c r="C2774" s="28"/>
      <c r="D2774" s="29"/>
      <c r="E2774" s="29"/>
      <c r="F2774" s="29"/>
      <c r="G2774" s="28"/>
      <c r="H2774" s="28"/>
      <c r="I2774" s="30">
        <f>IF($H2774="","",IFERROR(VLOOKUP($H2774,AcctTbl,2,0),"کد ناشناخته"))</f>
        <v>0</v>
      </c>
      <c r="J2774" s="27">
        <f>IF($H2774="","",IFERROR(VLOOKUP($H2774,AcctTbl,3,0),""))</f>
        <v>0</v>
      </c>
      <c r="K2774" s="29"/>
      <c r="L2774" s="28"/>
      <c r="M2774" s="31"/>
      <c r="N2774" s="29"/>
      <c r="O2774" s="32">
        <f>IF($B2774="",0,IF($U2774="IN",N($M2774),0))</f>
        <v>0</v>
      </c>
      <c r="P2774" s="32">
        <f>IF($B2774="",0,IF(OR($U2774="OUT",$U2774="TRF"),N($M2774),0))</f>
        <v>0</v>
      </c>
      <c r="Q2774" s="32">
        <f>IF($B2774="",0,IF(OR($U2774="OUT",$U2774="TRF"),N($M2774),0))</f>
        <v>0</v>
      </c>
      <c r="R2774" s="32">
        <f>IF($B2774="",0,IF($U2774="IN",N($M2774),0))</f>
        <v>0</v>
      </c>
      <c r="S2774" s="33">
        <f>IF($B2774="","",IF($M2774="","⚠ مبلغ",IF($E2774="","⚠ بانک عامل",IF(AND($U2774="TRF",$F2774=""),"⚠ بانک مقصد",IF(AND($V2774&lt;&gt;"NONE",$V2774&lt;&gt;"",$Z2774=""),"⚠ طرف حساب","✓")))))</f>
        <v>0</v>
      </c>
      <c r="T2774" s="29"/>
      <c r="U2774" s="27">
        <f>IFERROR(VLOOKUP($D2774,BankOpTbl,2,0),"")</f>
        <v>0</v>
      </c>
      <c r="V2774" s="27">
        <f>IFERROR(VLOOKUP($D2774,BankOpTbl,3,0),"")</f>
        <v>0</v>
      </c>
      <c r="W2774" s="27">
        <f>IFERROR(VLOOKUP($D2774,BankOpTbl,4,0),"")</f>
        <v>0</v>
      </c>
      <c r="X2774" s="27">
        <f>IF($E2774="","",IFERROR(VLOOKUP($E2774,BankTbl,4,0),""))</f>
        <v>0</v>
      </c>
      <c r="Y2774" s="27">
        <f>IF($F2774="","",IFERROR(VLOOKUP($F2774,BankTbl,4,0),""))</f>
        <v>0</v>
      </c>
      <c r="Z2774" s="27">
        <f>IF($B2774="","",IF($V2774="PICK",LEFT($N2774,5),IF($V2774="FIXED",$W2774,IF($V2774="CODE",$H2774,""))))</f>
        <v>0</v>
      </c>
    </row>
    <row r="2775" spans="1:26" ht="21" customHeight="1">
      <c r="A2775" s="27">
        <f>IF($B2775="","",COUNTA($B$13:$B2775))</f>
        <v>0</v>
      </c>
      <c r="B2775" s="28"/>
      <c r="C2775" s="28"/>
      <c r="D2775" s="29"/>
      <c r="E2775" s="29"/>
      <c r="F2775" s="29"/>
      <c r="G2775" s="28"/>
      <c r="H2775" s="28"/>
      <c r="I2775" s="30">
        <f>IF($H2775="","",IFERROR(VLOOKUP($H2775,AcctTbl,2,0),"کد ناشناخته"))</f>
        <v>0</v>
      </c>
      <c r="J2775" s="27">
        <f>IF($H2775="","",IFERROR(VLOOKUP($H2775,AcctTbl,3,0),""))</f>
        <v>0</v>
      </c>
      <c r="K2775" s="29"/>
      <c r="L2775" s="28"/>
      <c r="M2775" s="31"/>
      <c r="N2775" s="29"/>
      <c r="O2775" s="32">
        <f>IF($B2775="",0,IF($U2775="IN",N($M2775),0))</f>
        <v>0</v>
      </c>
      <c r="P2775" s="32">
        <f>IF($B2775="",0,IF(OR($U2775="OUT",$U2775="TRF"),N($M2775),0))</f>
        <v>0</v>
      </c>
      <c r="Q2775" s="32">
        <f>IF($B2775="",0,IF(OR($U2775="OUT",$U2775="TRF"),N($M2775),0))</f>
        <v>0</v>
      </c>
      <c r="R2775" s="32">
        <f>IF($B2775="",0,IF($U2775="IN",N($M2775),0))</f>
        <v>0</v>
      </c>
      <c r="S2775" s="33">
        <f>IF($B2775="","",IF($M2775="","⚠ مبلغ",IF($E2775="","⚠ بانک عامل",IF(AND($U2775="TRF",$F2775=""),"⚠ بانک مقصد",IF(AND($V2775&lt;&gt;"NONE",$V2775&lt;&gt;"",$Z2775=""),"⚠ طرف حساب","✓")))))</f>
        <v>0</v>
      </c>
      <c r="T2775" s="29"/>
      <c r="U2775" s="27">
        <f>IFERROR(VLOOKUP($D2775,BankOpTbl,2,0),"")</f>
        <v>0</v>
      </c>
      <c r="V2775" s="27">
        <f>IFERROR(VLOOKUP($D2775,BankOpTbl,3,0),"")</f>
        <v>0</v>
      </c>
      <c r="W2775" s="27">
        <f>IFERROR(VLOOKUP($D2775,BankOpTbl,4,0),"")</f>
        <v>0</v>
      </c>
      <c r="X2775" s="27">
        <f>IF($E2775="","",IFERROR(VLOOKUP($E2775,BankTbl,4,0),""))</f>
        <v>0</v>
      </c>
      <c r="Y2775" s="27">
        <f>IF($F2775="","",IFERROR(VLOOKUP($F2775,BankTbl,4,0),""))</f>
        <v>0</v>
      </c>
      <c r="Z2775" s="27">
        <f>IF($B2775="","",IF($V2775="PICK",LEFT($N2775,5),IF($V2775="FIXED",$W2775,IF($V2775="CODE",$H2775,""))))</f>
        <v>0</v>
      </c>
    </row>
    <row r="2776" spans="1:26" ht="21" customHeight="1">
      <c r="A2776" s="27">
        <f>IF($B2776="","",COUNTA($B$13:$B2776))</f>
        <v>0</v>
      </c>
      <c r="B2776" s="28"/>
      <c r="C2776" s="28"/>
      <c r="D2776" s="29"/>
      <c r="E2776" s="29"/>
      <c r="F2776" s="29"/>
      <c r="G2776" s="28"/>
      <c r="H2776" s="28"/>
      <c r="I2776" s="30">
        <f>IF($H2776="","",IFERROR(VLOOKUP($H2776,AcctTbl,2,0),"کد ناشناخته"))</f>
        <v>0</v>
      </c>
      <c r="J2776" s="27">
        <f>IF($H2776="","",IFERROR(VLOOKUP($H2776,AcctTbl,3,0),""))</f>
        <v>0</v>
      </c>
      <c r="K2776" s="29"/>
      <c r="L2776" s="28"/>
      <c r="M2776" s="31"/>
      <c r="N2776" s="29"/>
      <c r="O2776" s="32">
        <f>IF($B2776="",0,IF($U2776="IN",N($M2776),0))</f>
        <v>0</v>
      </c>
      <c r="P2776" s="32">
        <f>IF($B2776="",0,IF(OR($U2776="OUT",$U2776="TRF"),N($M2776),0))</f>
        <v>0</v>
      </c>
      <c r="Q2776" s="32">
        <f>IF($B2776="",0,IF(OR($U2776="OUT",$U2776="TRF"),N($M2776),0))</f>
        <v>0</v>
      </c>
      <c r="R2776" s="32">
        <f>IF($B2776="",0,IF($U2776="IN",N($M2776),0))</f>
        <v>0</v>
      </c>
      <c r="S2776" s="33">
        <f>IF($B2776="","",IF($M2776="","⚠ مبلغ",IF($E2776="","⚠ بانک عامل",IF(AND($U2776="TRF",$F2776=""),"⚠ بانک مقصد",IF(AND($V2776&lt;&gt;"NONE",$V2776&lt;&gt;"",$Z2776=""),"⚠ طرف حساب","✓")))))</f>
        <v>0</v>
      </c>
      <c r="T2776" s="29"/>
      <c r="U2776" s="27">
        <f>IFERROR(VLOOKUP($D2776,BankOpTbl,2,0),"")</f>
        <v>0</v>
      </c>
      <c r="V2776" s="27">
        <f>IFERROR(VLOOKUP($D2776,BankOpTbl,3,0),"")</f>
        <v>0</v>
      </c>
      <c r="W2776" s="27">
        <f>IFERROR(VLOOKUP($D2776,BankOpTbl,4,0),"")</f>
        <v>0</v>
      </c>
      <c r="X2776" s="27">
        <f>IF($E2776="","",IFERROR(VLOOKUP($E2776,BankTbl,4,0),""))</f>
        <v>0</v>
      </c>
      <c r="Y2776" s="27">
        <f>IF($F2776="","",IFERROR(VLOOKUP($F2776,BankTbl,4,0),""))</f>
        <v>0</v>
      </c>
      <c r="Z2776" s="27">
        <f>IF($B2776="","",IF($V2776="PICK",LEFT($N2776,5),IF($V2776="FIXED",$W2776,IF($V2776="CODE",$H2776,""))))</f>
        <v>0</v>
      </c>
    </row>
    <row r="2777" spans="1:26" ht="21" customHeight="1">
      <c r="A2777" s="27">
        <f>IF($B2777="","",COUNTA($B$13:$B2777))</f>
        <v>0</v>
      </c>
      <c r="B2777" s="28"/>
      <c r="C2777" s="28"/>
      <c r="D2777" s="29"/>
      <c r="E2777" s="29"/>
      <c r="F2777" s="29"/>
      <c r="G2777" s="28"/>
      <c r="H2777" s="28"/>
      <c r="I2777" s="30">
        <f>IF($H2777="","",IFERROR(VLOOKUP($H2777,AcctTbl,2,0),"کد ناشناخته"))</f>
        <v>0</v>
      </c>
      <c r="J2777" s="27">
        <f>IF($H2777="","",IFERROR(VLOOKUP($H2777,AcctTbl,3,0),""))</f>
        <v>0</v>
      </c>
      <c r="K2777" s="29"/>
      <c r="L2777" s="28"/>
      <c r="M2777" s="31"/>
      <c r="N2777" s="29"/>
      <c r="O2777" s="32">
        <f>IF($B2777="",0,IF($U2777="IN",N($M2777),0))</f>
        <v>0</v>
      </c>
      <c r="P2777" s="32">
        <f>IF($B2777="",0,IF(OR($U2777="OUT",$U2777="TRF"),N($M2777),0))</f>
        <v>0</v>
      </c>
      <c r="Q2777" s="32">
        <f>IF($B2777="",0,IF(OR($U2777="OUT",$U2777="TRF"),N($M2777),0))</f>
        <v>0</v>
      </c>
      <c r="R2777" s="32">
        <f>IF($B2777="",0,IF($U2777="IN",N($M2777),0))</f>
        <v>0</v>
      </c>
      <c r="S2777" s="33">
        <f>IF($B2777="","",IF($M2777="","⚠ مبلغ",IF($E2777="","⚠ بانک عامل",IF(AND($U2777="TRF",$F2777=""),"⚠ بانک مقصد",IF(AND($V2777&lt;&gt;"NONE",$V2777&lt;&gt;"",$Z2777=""),"⚠ طرف حساب","✓")))))</f>
        <v>0</v>
      </c>
      <c r="T2777" s="29"/>
      <c r="U2777" s="27">
        <f>IFERROR(VLOOKUP($D2777,BankOpTbl,2,0),"")</f>
        <v>0</v>
      </c>
      <c r="V2777" s="27">
        <f>IFERROR(VLOOKUP($D2777,BankOpTbl,3,0),"")</f>
        <v>0</v>
      </c>
      <c r="W2777" s="27">
        <f>IFERROR(VLOOKUP($D2777,BankOpTbl,4,0),"")</f>
        <v>0</v>
      </c>
      <c r="X2777" s="27">
        <f>IF($E2777="","",IFERROR(VLOOKUP($E2777,BankTbl,4,0),""))</f>
        <v>0</v>
      </c>
      <c r="Y2777" s="27">
        <f>IF($F2777="","",IFERROR(VLOOKUP($F2777,BankTbl,4,0),""))</f>
        <v>0</v>
      </c>
      <c r="Z2777" s="27">
        <f>IF($B2777="","",IF($V2777="PICK",LEFT($N2777,5),IF($V2777="FIXED",$W2777,IF($V2777="CODE",$H2777,""))))</f>
        <v>0</v>
      </c>
    </row>
    <row r="2778" spans="1:26" ht="21" customHeight="1">
      <c r="A2778" s="27">
        <f>IF($B2778="","",COUNTA($B$13:$B2778))</f>
        <v>0</v>
      </c>
      <c r="B2778" s="28"/>
      <c r="C2778" s="28"/>
      <c r="D2778" s="29"/>
      <c r="E2778" s="29"/>
      <c r="F2778" s="29"/>
      <c r="G2778" s="28"/>
      <c r="H2778" s="28"/>
      <c r="I2778" s="30">
        <f>IF($H2778="","",IFERROR(VLOOKUP($H2778,AcctTbl,2,0),"کد ناشناخته"))</f>
        <v>0</v>
      </c>
      <c r="J2778" s="27">
        <f>IF($H2778="","",IFERROR(VLOOKUP($H2778,AcctTbl,3,0),""))</f>
        <v>0</v>
      </c>
      <c r="K2778" s="29"/>
      <c r="L2778" s="28"/>
      <c r="M2778" s="31"/>
      <c r="N2778" s="29"/>
      <c r="O2778" s="32">
        <f>IF($B2778="",0,IF($U2778="IN",N($M2778),0))</f>
        <v>0</v>
      </c>
      <c r="P2778" s="32">
        <f>IF($B2778="",0,IF(OR($U2778="OUT",$U2778="TRF"),N($M2778),0))</f>
        <v>0</v>
      </c>
      <c r="Q2778" s="32">
        <f>IF($B2778="",0,IF(OR($U2778="OUT",$U2778="TRF"),N($M2778),0))</f>
        <v>0</v>
      </c>
      <c r="R2778" s="32">
        <f>IF($B2778="",0,IF($U2778="IN",N($M2778),0))</f>
        <v>0</v>
      </c>
      <c r="S2778" s="33">
        <f>IF($B2778="","",IF($M2778="","⚠ مبلغ",IF($E2778="","⚠ بانک عامل",IF(AND($U2778="TRF",$F2778=""),"⚠ بانک مقصد",IF(AND($V2778&lt;&gt;"NONE",$V2778&lt;&gt;"",$Z2778=""),"⚠ طرف حساب","✓")))))</f>
        <v>0</v>
      </c>
      <c r="T2778" s="29"/>
      <c r="U2778" s="27">
        <f>IFERROR(VLOOKUP($D2778,BankOpTbl,2,0),"")</f>
        <v>0</v>
      </c>
      <c r="V2778" s="27">
        <f>IFERROR(VLOOKUP($D2778,BankOpTbl,3,0),"")</f>
        <v>0</v>
      </c>
      <c r="W2778" s="27">
        <f>IFERROR(VLOOKUP($D2778,BankOpTbl,4,0),"")</f>
        <v>0</v>
      </c>
      <c r="X2778" s="27">
        <f>IF($E2778="","",IFERROR(VLOOKUP($E2778,BankTbl,4,0),""))</f>
        <v>0</v>
      </c>
      <c r="Y2778" s="27">
        <f>IF($F2778="","",IFERROR(VLOOKUP($F2778,BankTbl,4,0),""))</f>
        <v>0</v>
      </c>
      <c r="Z2778" s="27">
        <f>IF($B2778="","",IF($V2778="PICK",LEFT($N2778,5),IF($V2778="FIXED",$W2778,IF($V2778="CODE",$H2778,""))))</f>
        <v>0</v>
      </c>
    </row>
    <row r="2779" spans="1:26" ht="21" customHeight="1">
      <c r="A2779" s="27">
        <f>IF($B2779="","",COUNTA($B$13:$B2779))</f>
        <v>0</v>
      </c>
      <c r="B2779" s="28"/>
      <c r="C2779" s="28"/>
      <c r="D2779" s="29"/>
      <c r="E2779" s="29"/>
      <c r="F2779" s="29"/>
      <c r="G2779" s="28"/>
      <c r="H2779" s="28"/>
      <c r="I2779" s="30">
        <f>IF($H2779="","",IFERROR(VLOOKUP($H2779,AcctTbl,2,0),"کد ناشناخته"))</f>
        <v>0</v>
      </c>
      <c r="J2779" s="27">
        <f>IF($H2779="","",IFERROR(VLOOKUP($H2779,AcctTbl,3,0),""))</f>
        <v>0</v>
      </c>
      <c r="K2779" s="29"/>
      <c r="L2779" s="28"/>
      <c r="M2779" s="31"/>
      <c r="N2779" s="29"/>
      <c r="O2779" s="32">
        <f>IF($B2779="",0,IF($U2779="IN",N($M2779),0))</f>
        <v>0</v>
      </c>
      <c r="P2779" s="32">
        <f>IF($B2779="",0,IF(OR($U2779="OUT",$U2779="TRF"),N($M2779),0))</f>
        <v>0</v>
      </c>
      <c r="Q2779" s="32">
        <f>IF($B2779="",0,IF(OR($U2779="OUT",$U2779="TRF"),N($M2779),0))</f>
        <v>0</v>
      </c>
      <c r="R2779" s="32">
        <f>IF($B2779="",0,IF($U2779="IN",N($M2779),0))</f>
        <v>0</v>
      </c>
      <c r="S2779" s="33">
        <f>IF($B2779="","",IF($M2779="","⚠ مبلغ",IF($E2779="","⚠ بانک عامل",IF(AND($U2779="TRF",$F2779=""),"⚠ بانک مقصد",IF(AND($V2779&lt;&gt;"NONE",$V2779&lt;&gt;"",$Z2779=""),"⚠ طرف حساب","✓")))))</f>
        <v>0</v>
      </c>
      <c r="T2779" s="29"/>
      <c r="U2779" s="27">
        <f>IFERROR(VLOOKUP($D2779,BankOpTbl,2,0),"")</f>
        <v>0</v>
      </c>
      <c r="V2779" s="27">
        <f>IFERROR(VLOOKUP($D2779,BankOpTbl,3,0),"")</f>
        <v>0</v>
      </c>
      <c r="W2779" s="27">
        <f>IFERROR(VLOOKUP($D2779,BankOpTbl,4,0),"")</f>
        <v>0</v>
      </c>
      <c r="X2779" s="27">
        <f>IF($E2779="","",IFERROR(VLOOKUP($E2779,BankTbl,4,0),""))</f>
        <v>0</v>
      </c>
      <c r="Y2779" s="27">
        <f>IF($F2779="","",IFERROR(VLOOKUP($F2779,BankTbl,4,0),""))</f>
        <v>0</v>
      </c>
      <c r="Z2779" s="27">
        <f>IF($B2779="","",IF($V2779="PICK",LEFT($N2779,5),IF($V2779="FIXED",$W2779,IF($V2779="CODE",$H2779,""))))</f>
        <v>0</v>
      </c>
    </row>
    <row r="2780" spans="1:26" ht="21" customHeight="1">
      <c r="A2780" s="27">
        <f>IF($B2780="","",COUNTA($B$13:$B2780))</f>
        <v>0</v>
      </c>
      <c r="B2780" s="28"/>
      <c r="C2780" s="28"/>
      <c r="D2780" s="29"/>
      <c r="E2780" s="29"/>
      <c r="F2780" s="29"/>
      <c r="G2780" s="28"/>
      <c r="H2780" s="28"/>
      <c r="I2780" s="30">
        <f>IF($H2780="","",IFERROR(VLOOKUP($H2780,AcctTbl,2,0),"کد ناشناخته"))</f>
        <v>0</v>
      </c>
      <c r="J2780" s="27">
        <f>IF($H2780="","",IFERROR(VLOOKUP($H2780,AcctTbl,3,0),""))</f>
        <v>0</v>
      </c>
      <c r="K2780" s="29"/>
      <c r="L2780" s="28"/>
      <c r="M2780" s="31"/>
      <c r="N2780" s="29"/>
      <c r="O2780" s="32">
        <f>IF($B2780="",0,IF($U2780="IN",N($M2780),0))</f>
        <v>0</v>
      </c>
      <c r="P2780" s="32">
        <f>IF($B2780="",0,IF(OR($U2780="OUT",$U2780="TRF"),N($M2780),0))</f>
        <v>0</v>
      </c>
      <c r="Q2780" s="32">
        <f>IF($B2780="",0,IF(OR($U2780="OUT",$U2780="TRF"),N($M2780),0))</f>
        <v>0</v>
      </c>
      <c r="R2780" s="32">
        <f>IF($B2780="",0,IF($U2780="IN",N($M2780),0))</f>
        <v>0</v>
      </c>
      <c r="S2780" s="33">
        <f>IF($B2780="","",IF($M2780="","⚠ مبلغ",IF($E2780="","⚠ بانک عامل",IF(AND($U2780="TRF",$F2780=""),"⚠ بانک مقصد",IF(AND($V2780&lt;&gt;"NONE",$V2780&lt;&gt;"",$Z2780=""),"⚠ طرف حساب","✓")))))</f>
        <v>0</v>
      </c>
      <c r="T2780" s="29"/>
      <c r="U2780" s="27">
        <f>IFERROR(VLOOKUP($D2780,BankOpTbl,2,0),"")</f>
        <v>0</v>
      </c>
      <c r="V2780" s="27">
        <f>IFERROR(VLOOKUP($D2780,BankOpTbl,3,0),"")</f>
        <v>0</v>
      </c>
      <c r="W2780" s="27">
        <f>IFERROR(VLOOKUP($D2780,BankOpTbl,4,0),"")</f>
        <v>0</v>
      </c>
      <c r="X2780" s="27">
        <f>IF($E2780="","",IFERROR(VLOOKUP($E2780,BankTbl,4,0),""))</f>
        <v>0</v>
      </c>
      <c r="Y2780" s="27">
        <f>IF($F2780="","",IFERROR(VLOOKUP($F2780,BankTbl,4,0),""))</f>
        <v>0</v>
      </c>
      <c r="Z2780" s="27">
        <f>IF($B2780="","",IF($V2780="PICK",LEFT($N2780,5),IF($V2780="FIXED",$W2780,IF($V2780="CODE",$H2780,""))))</f>
        <v>0</v>
      </c>
    </row>
    <row r="2781" spans="1:26" ht="21" customHeight="1">
      <c r="A2781" s="27">
        <f>IF($B2781="","",COUNTA($B$13:$B2781))</f>
        <v>0</v>
      </c>
      <c r="B2781" s="28"/>
      <c r="C2781" s="28"/>
      <c r="D2781" s="29"/>
      <c r="E2781" s="29"/>
      <c r="F2781" s="29"/>
      <c r="G2781" s="28"/>
      <c r="H2781" s="28"/>
      <c r="I2781" s="30">
        <f>IF($H2781="","",IFERROR(VLOOKUP($H2781,AcctTbl,2,0),"کد ناشناخته"))</f>
        <v>0</v>
      </c>
      <c r="J2781" s="27">
        <f>IF($H2781="","",IFERROR(VLOOKUP($H2781,AcctTbl,3,0),""))</f>
        <v>0</v>
      </c>
      <c r="K2781" s="29"/>
      <c r="L2781" s="28"/>
      <c r="M2781" s="31"/>
      <c r="N2781" s="29"/>
      <c r="O2781" s="32">
        <f>IF($B2781="",0,IF($U2781="IN",N($M2781),0))</f>
        <v>0</v>
      </c>
      <c r="P2781" s="32">
        <f>IF($B2781="",0,IF(OR($U2781="OUT",$U2781="TRF"),N($M2781),0))</f>
        <v>0</v>
      </c>
      <c r="Q2781" s="32">
        <f>IF($B2781="",0,IF(OR($U2781="OUT",$U2781="TRF"),N($M2781),0))</f>
        <v>0</v>
      </c>
      <c r="R2781" s="32">
        <f>IF($B2781="",0,IF($U2781="IN",N($M2781),0))</f>
        <v>0</v>
      </c>
      <c r="S2781" s="33">
        <f>IF($B2781="","",IF($M2781="","⚠ مبلغ",IF($E2781="","⚠ بانک عامل",IF(AND($U2781="TRF",$F2781=""),"⚠ بانک مقصد",IF(AND($V2781&lt;&gt;"NONE",$V2781&lt;&gt;"",$Z2781=""),"⚠ طرف حساب","✓")))))</f>
        <v>0</v>
      </c>
      <c r="T2781" s="29"/>
      <c r="U2781" s="27">
        <f>IFERROR(VLOOKUP($D2781,BankOpTbl,2,0),"")</f>
        <v>0</v>
      </c>
      <c r="V2781" s="27">
        <f>IFERROR(VLOOKUP($D2781,BankOpTbl,3,0),"")</f>
        <v>0</v>
      </c>
      <c r="W2781" s="27">
        <f>IFERROR(VLOOKUP($D2781,BankOpTbl,4,0),"")</f>
        <v>0</v>
      </c>
      <c r="X2781" s="27">
        <f>IF($E2781="","",IFERROR(VLOOKUP($E2781,BankTbl,4,0),""))</f>
        <v>0</v>
      </c>
      <c r="Y2781" s="27">
        <f>IF($F2781="","",IFERROR(VLOOKUP($F2781,BankTbl,4,0),""))</f>
        <v>0</v>
      </c>
      <c r="Z2781" s="27">
        <f>IF($B2781="","",IF($V2781="PICK",LEFT($N2781,5),IF($V2781="FIXED",$W2781,IF($V2781="CODE",$H2781,""))))</f>
        <v>0</v>
      </c>
    </row>
    <row r="2782" spans="1:26" ht="21" customHeight="1">
      <c r="A2782" s="27">
        <f>IF($B2782="","",COUNTA($B$13:$B2782))</f>
        <v>0</v>
      </c>
      <c r="B2782" s="28"/>
      <c r="C2782" s="28"/>
      <c r="D2782" s="29"/>
      <c r="E2782" s="29"/>
      <c r="F2782" s="29"/>
      <c r="G2782" s="28"/>
      <c r="H2782" s="28"/>
      <c r="I2782" s="30">
        <f>IF($H2782="","",IFERROR(VLOOKUP($H2782,AcctTbl,2,0),"کد ناشناخته"))</f>
        <v>0</v>
      </c>
      <c r="J2782" s="27">
        <f>IF($H2782="","",IFERROR(VLOOKUP($H2782,AcctTbl,3,0),""))</f>
        <v>0</v>
      </c>
      <c r="K2782" s="29"/>
      <c r="L2782" s="28"/>
      <c r="M2782" s="31"/>
      <c r="N2782" s="29"/>
      <c r="O2782" s="32">
        <f>IF($B2782="",0,IF($U2782="IN",N($M2782),0))</f>
        <v>0</v>
      </c>
      <c r="P2782" s="32">
        <f>IF($B2782="",0,IF(OR($U2782="OUT",$U2782="TRF"),N($M2782),0))</f>
        <v>0</v>
      </c>
      <c r="Q2782" s="32">
        <f>IF($B2782="",0,IF(OR($U2782="OUT",$U2782="TRF"),N($M2782),0))</f>
        <v>0</v>
      </c>
      <c r="R2782" s="32">
        <f>IF($B2782="",0,IF($U2782="IN",N($M2782),0))</f>
        <v>0</v>
      </c>
      <c r="S2782" s="33">
        <f>IF($B2782="","",IF($M2782="","⚠ مبلغ",IF($E2782="","⚠ بانک عامل",IF(AND($U2782="TRF",$F2782=""),"⚠ بانک مقصد",IF(AND($V2782&lt;&gt;"NONE",$V2782&lt;&gt;"",$Z2782=""),"⚠ طرف حساب","✓")))))</f>
        <v>0</v>
      </c>
      <c r="T2782" s="29"/>
      <c r="U2782" s="27">
        <f>IFERROR(VLOOKUP($D2782,BankOpTbl,2,0),"")</f>
        <v>0</v>
      </c>
      <c r="V2782" s="27">
        <f>IFERROR(VLOOKUP($D2782,BankOpTbl,3,0),"")</f>
        <v>0</v>
      </c>
      <c r="W2782" s="27">
        <f>IFERROR(VLOOKUP($D2782,BankOpTbl,4,0),"")</f>
        <v>0</v>
      </c>
      <c r="X2782" s="27">
        <f>IF($E2782="","",IFERROR(VLOOKUP($E2782,BankTbl,4,0),""))</f>
        <v>0</v>
      </c>
      <c r="Y2782" s="27">
        <f>IF($F2782="","",IFERROR(VLOOKUP($F2782,BankTbl,4,0),""))</f>
        <v>0</v>
      </c>
      <c r="Z2782" s="27">
        <f>IF($B2782="","",IF($V2782="PICK",LEFT($N2782,5),IF($V2782="FIXED",$W2782,IF($V2782="CODE",$H2782,""))))</f>
        <v>0</v>
      </c>
    </row>
    <row r="2783" spans="1:26" ht="21" customHeight="1">
      <c r="A2783" s="27">
        <f>IF($B2783="","",COUNTA($B$13:$B2783))</f>
        <v>0</v>
      </c>
      <c r="B2783" s="28"/>
      <c r="C2783" s="28"/>
      <c r="D2783" s="29"/>
      <c r="E2783" s="29"/>
      <c r="F2783" s="29"/>
      <c r="G2783" s="28"/>
      <c r="H2783" s="28"/>
      <c r="I2783" s="30">
        <f>IF($H2783="","",IFERROR(VLOOKUP($H2783,AcctTbl,2,0),"کد ناشناخته"))</f>
        <v>0</v>
      </c>
      <c r="J2783" s="27">
        <f>IF($H2783="","",IFERROR(VLOOKUP($H2783,AcctTbl,3,0),""))</f>
        <v>0</v>
      </c>
      <c r="K2783" s="29"/>
      <c r="L2783" s="28"/>
      <c r="M2783" s="31"/>
      <c r="N2783" s="29"/>
      <c r="O2783" s="32">
        <f>IF($B2783="",0,IF($U2783="IN",N($M2783),0))</f>
        <v>0</v>
      </c>
      <c r="P2783" s="32">
        <f>IF($B2783="",0,IF(OR($U2783="OUT",$U2783="TRF"),N($M2783),0))</f>
        <v>0</v>
      </c>
      <c r="Q2783" s="32">
        <f>IF($B2783="",0,IF(OR($U2783="OUT",$U2783="TRF"),N($M2783),0))</f>
        <v>0</v>
      </c>
      <c r="R2783" s="32">
        <f>IF($B2783="",0,IF($U2783="IN",N($M2783),0))</f>
        <v>0</v>
      </c>
      <c r="S2783" s="33">
        <f>IF($B2783="","",IF($M2783="","⚠ مبلغ",IF($E2783="","⚠ بانک عامل",IF(AND($U2783="TRF",$F2783=""),"⚠ بانک مقصد",IF(AND($V2783&lt;&gt;"NONE",$V2783&lt;&gt;"",$Z2783=""),"⚠ طرف حساب","✓")))))</f>
        <v>0</v>
      </c>
      <c r="T2783" s="29"/>
      <c r="U2783" s="27">
        <f>IFERROR(VLOOKUP($D2783,BankOpTbl,2,0),"")</f>
        <v>0</v>
      </c>
      <c r="V2783" s="27">
        <f>IFERROR(VLOOKUP($D2783,BankOpTbl,3,0),"")</f>
        <v>0</v>
      </c>
      <c r="W2783" s="27">
        <f>IFERROR(VLOOKUP($D2783,BankOpTbl,4,0),"")</f>
        <v>0</v>
      </c>
      <c r="X2783" s="27">
        <f>IF($E2783="","",IFERROR(VLOOKUP($E2783,BankTbl,4,0),""))</f>
        <v>0</v>
      </c>
      <c r="Y2783" s="27">
        <f>IF($F2783="","",IFERROR(VLOOKUP($F2783,BankTbl,4,0),""))</f>
        <v>0</v>
      </c>
      <c r="Z2783" s="27">
        <f>IF($B2783="","",IF($V2783="PICK",LEFT($N2783,5),IF($V2783="FIXED",$W2783,IF($V2783="CODE",$H2783,""))))</f>
        <v>0</v>
      </c>
    </row>
    <row r="2784" spans="1:26" ht="21" customHeight="1">
      <c r="A2784" s="27">
        <f>IF($B2784="","",COUNTA($B$13:$B2784))</f>
        <v>0</v>
      </c>
      <c r="B2784" s="28"/>
      <c r="C2784" s="28"/>
      <c r="D2784" s="29"/>
      <c r="E2784" s="29"/>
      <c r="F2784" s="29"/>
      <c r="G2784" s="28"/>
      <c r="H2784" s="28"/>
      <c r="I2784" s="30">
        <f>IF($H2784="","",IFERROR(VLOOKUP($H2784,AcctTbl,2,0),"کد ناشناخته"))</f>
        <v>0</v>
      </c>
      <c r="J2784" s="27">
        <f>IF($H2784="","",IFERROR(VLOOKUP($H2784,AcctTbl,3,0),""))</f>
        <v>0</v>
      </c>
      <c r="K2784" s="29"/>
      <c r="L2784" s="28"/>
      <c r="M2784" s="31"/>
      <c r="N2784" s="29"/>
      <c r="O2784" s="32">
        <f>IF($B2784="",0,IF($U2784="IN",N($M2784),0))</f>
        <v>0</v>
      </c>
      <c r="P2784" s="32">
        <f>IF($B2784="",0,IF(OR($U2784="OUT",$U2784="TRF"),N($M2784),0))</f>
        <v>0</v>
      </c>
      <c r="Q2784" s="32">
        <f>IF($B2784="",0,IF(OR($U2784="OUT",$U2784="TRF"),N($M2784),0))</f>
        <v>0</v>
      </c>
      <c r="R2784" s="32">
        <f>IF($B2784="",0,IF($U2784="IN",N($M2784),0))</f>
        <v>0</v>
      </c>
      <c r="S2784" s="33">
        <f>IF($B2784="","",IF($M2784="","⚠ مبلغ",IF($E2784="","⚠ بانک عامل",IF(AND($U2784="TRF",$F2784=""),"⚠ بانک مقصد",IF(AND($V2784&lt;&gt;"NONE",$V2784&lt;&gt;"",$Z2784=""),"⚠ طرف حساب","✓")))))</f>
        <v>0</v>
      </c>
      <c r="T2784" s="29"/>
      <c r="U2784" s="27">
        <f>IFERROR(VLOOKUP($D2784,BankOpTbl,2,0),"")</f>
        <v>0</v>
      </c>
      <c r="V2784" s="27">
        <f>IFERROR(VLOOKUP($D2784,BankOpTbl,3,0),"")</f>
        <v>0</v>
      </c>
      <c r="W2784" s="27">
        <f>IFERROR(VLOOKUP($D2784,BankOpTbl,4,0),"")</f>
        <v>0</v>
      </c>
      <c r="X2784" s="27">
        <f>IF($E2784="","",IFERROR(VLOOKUP($E2784,BankTbl,4,0),""))</f>
        <v>0</v>
      </c>
      <c r="Y2784" s="27">
        <f>IF($F2784="","",IFERROR(VLOOKUP($F2784,BankTbl,4,0),""))</f>
        <v>0</v>
      </c>
      <c r="Z2784" s="27">
        <f>IF($B2784="","",IF($V2784="PICK",LEFT($N2784,5),IF($V2784="FIXED",$W2784,IF($V2784="CODE",$H2784,""))))</f>
        <v>0</v>
      </c>
    </row>
    <row r="2785" spans="1:26" ht="21" customHeight="1">
      <c r="A2785" s="27">
        <f>IF($B2785="","",COUNTA($B$13:$B2785))</f>
        <v>0</v>
      </c>
      <c r="B2785" s="28"/>
      <c r="C2785" s="28"/>
      <c r="D2785" s="29"/>
      <c r="E2785" s="29"/>
      <c r="F2785" s="29"/>
      <c r="G2785" s="28"/>
      <c r="H2785" s="28"/>
      <c r="I2785" s="30">
        <f>IF($H2785="","",IFERROR(VLOOKUP($H2785,AcctTbl,2,0),"کد ناشناخته"))</f>
        <v>0</v>
      </c>
      <c r="J2785" s="27">
        <f>IF($H2785="","",IFERROR(VLOOKUP($H2785,AcctTbl,3,0),""))</f>
        <v>0</v>
      </c>
      <c r="K2785" s="29"/>
      <c r="L2785" s="28"/>
      <c r="M2785" s="31"/>
      <c r="N2785" s="29"/>
      <c r="O2785" s="32">
        <f>IF($B2785="",0,IF($U2785="IN",N($M2785),0))</f>
        <v>0</v>
      </c>
      <c r="P2785" s="32">
        <f>IF($B2785="",0,IF(OR($U2785="OUT",$U2785="TRF"),N($M2785),0))</f>
        <v>0</v>
      </c>
      <c r="Q2785" s="32">
        <f>IF($B2785="",0,IF(OR($U2785="OUT",$U2785="TRF"),N($M2785),0))</f>
        <v>0</v>
      </c>
      <c r="R2785" s="32">
        <f>IF($B2785="",0,IF($U2785="IN",N($M2785),0))</f>
        <v>0</v>
      </c>
      <c r="S2785" s="33">
        <f>IF($B2785="","",IF($M2785="","⚠ مبلغ",IF($E2785="","⚠ بانک عامل",IF(AND($U2785="TRF",$F2785=""),"⚠ بانک مقصد",IF(AND($V2785&lt;&gt;"NONE",$V2785&lt;&gt;"",$Z2785=""),"⚠ طرف حساب","✓")))))</f>
        <v>0</v>
      </c>
      <c r="T2785" s="29"/>
      <c r="U2785" s="27">
        <f>IFERROR(VLOOKUP($D2785,BankOpTbl,2,0),"")</f>
        <v>0</v>
      </c>
      <c r="V2785" s="27">
        <f>IFERROR(VLOOKUP($D2785,BankOpTbl,3,0),"")</f>
        <v>0</v>
      </c>
      <c r="W2785" s="27">
        <f>IFERROR(VLOOKUP($D2785,BankOpTbl,4,0),"")</f>
        <v>0</v>
      </c>
      <c r="X2785" s="27">
        <f>IF($E2785="","",IFERROR(VLOOKUP($E2785,BankTbl,4,0),""))</f>
        <v>0</v>
      </c>
      <c r="Y2785" s="27">
        <f>IF($F2785="","",IFERROR(VLOOKUP($F2785,BankTbl,4,0),""))</f>
        <v>0</v>
      </c>
      <c r="Z2785" s="27">
        <f>IF($B2785="","",IF($V2785="PICK",LEFT($N2785,5),IF($V2785="FIXED",$W2785,IF($V2785="CODE",$H2785,""))))</f>
        <v>0</v>
      </c>
    </row>
    <row r="2786" spans="1:26" ht="21" customHeight="1">
      <c r="A2786" s="27">
        <f>IF($B2786="","",COUNTA($B$13:$B2786))</f>
        <v>0</v>
      </c>
      <c r="B2786" s="28"/>
      <c r="C2786" s="28"/>
      <c r="D2786" s="29"/>
      <c r="E2786" s="29"/>
      <c r="F2786" s="29"/>
      <c r="G2786" s="28"/>
      <c r="H2786" s="28"/>
      <c r="I2786" s="30">
        <f>IF($H2786="","",IFERROR(VLOOKUP($H2786,AcctTbl,2,0),"کد ناشناخته"))</f>
        <v>0</v>
      </c>
      <c r="J2786" s="27">
        <f>IF($H2786="","",IFERROR(VLOOKUP($H2786,AcctTbl,3,0),""))</f>
        <v>0</v>
      </c>
      <c r="K2786" s="29"/>
      <c r="L2786" s="28"/>
      <c r="M2786" s="31"/>
      <c r="N2786" s="29"/>
      <c r="O2786" s="32">
        <f>IF($B2786="",0,IF($U2786="IN",N($M2786),0))</f>
        <v>0</v>
      </c>
      <c r="P2786" s="32">
        <f>IF($B2786="",0,IF(OR($U2786="OUT",$U2786="TRF"),N($M2786),0))</f>
        <v>0</v>
      </c>
      <c r="Q2786" s="32">
        <f>IF($B2786="",0,IF(OR($U2786="OUT",$U2786="TRF"),N($M2786),0))</f>
        <v>0</v>
      </c>
      <c r="R2786" s="32">
        <f>IF($B2786="",0,IF($U2786="IN",N($M2786),0))</f>
        <v>0</v>
      </c>
      <c r="S2786" s="33">
        <f>IF($B2786="","",IF($M2786="","⚠ مبلغ",IF($E2786="","⚠ بانک عامل",IF(AND($U2786="TRF",$F2786=""),"⚠ بانک مقصد",IF(AND($V2786&lt;&gt;"NONE",$V2786&lt;&gt;"",$Z2786=""),"⚠ طرف حساب","✓")))))</f>
        <v>0</v>
      </c>
      <c r="T2786" s="29"/>
      <c r="U2786" s="27">
        <f>IFERROR(VLOOKUP($D2786,BankOpTbl,2,0),"")</f>
        <v>0</v>
      </c>
      <c r="V2786" s="27">
        <f>IFERROR(VLOOKUP($D2786,BankOpTbl,3,0),"")</f>
        <v>0</v>
      </c>
      <c r="W2786" s="27">
        <f>IFERROR(VLOOKUP($D2786,BankOpTbl,4,0),"")</f>
        <v>0</v>
      </c>
      <c r="X2786" s="27">
        <f>IF($E2786="","",IFERROR(VLOOKUP($E2786,BankTbl,4,0),""))</f>
        <v>0</v>
      </c>
      <c r="Y2786" s="27">
        <f>IF($F2786="","",IFERROR(VLOOKUP($F2786,BankTbl,4,0),""))</f>
        <v>0</v>
      </c>
      <c r="Z2786" s="27">
        <f>IF($B2786="","",IF($V2786="PICK",LEFT($N2786,5),IF($V2786="FIXED",$W2786,IF($V2786="CODE",$H2786,""))))</f>
        <v>0</v>
      </c>
    </row>
    <row r="2787" spans="1:26" ht="21" customHeight="1">
      <c r="A2787" s="27">
        <f>IF($B2787="","",COUNTA($B$13:$B2787))</f>
        <v>0</v>
      </c>
      <c r="B2787" s="28"/>
      <c r="C2787" s="28"/>
      <c r="D2787" s="29"/>
      <c r="E2787" s="29"/>
      <c r="F2787" s="29"/>
      <c r="G2787" s="28"/>
      <c r="H2787" s="28"/>
      <c r="I2787" s="30">
        <f>IF($H2787="","",IFERROR(VLOOKUP($H2787,AcctTbl,2,0),"کد ناشناخته"))</f>
        <v>0</v>
      </c>
      <c r="J2787" s="27">
        <f>IF($H2787="","",IFERROR(VLOOKUP($H2787,AcctTbl,3,0),""))</f>
        <v>0</v>
      </c>
      <c r="K2787" s="29"/>
      <c r="L2787" s="28"/>
      <c r="M2787" s="31"/>
      <c r="N2787" s="29"/>
      <c r="O2787" s="32">
        <f>IF($B2787="",0,IF($U2787="IN",N($M2787),0))</f>
        <v>0</v>
      </c>
      <c r="P2787" s="32">
        <f>IF($B2787="",0,IF(OR($U2787="OUT",$U2787="TRF"),N($M2787),0))</f>
        <v>0</v>
      </c>
      <c r="Q2787" s="32">
        <f>IF($B2787="",0,IF(OR($U2787="OUT",$U2787="TRF"),N($M2787),0))</f>
        <v>0</v>
      </c>
      <c r="R2787" s="32">
        <f>IF($B2787="",0,IF($U2787="IN",N($M2787),0))</f>
        <v>0</v>
      </c>
      <c r="S2787" s="33">
        <f>IF($B2787="","",IF($M2787="","⚠ مبلغ",IF($E2787="","⚠ بانک عامل",IF(AND($U2787="TRF",$F2787=""),"⚠ بانک مقصد",IF(AND($V2787&lt;&gt;"NONE",$V2787&lt;&gt;"",$Z2787=""),"⚠ طرف حساب","✓")))))</f>
        <v>0</v>
      </c>
      <c r="T2787" s="29"/>
      <c r="U2787" s="27">
        <f>IFERROR(VLOOKUP($D2787,BankOpTbl,2,0),"")</f>
        <v>0</v>
      </c>
      <c r="V2787" s="27">
        <f>IFERROR(VLOOKUP($D2787,BankOpTbl,3,0),"")</f>
        <v>0</v>
      </c>
      <c r="W2787" s="27">
        <f>IFERROR(VLOOKUP($D2787,BankOpTbl,4,0),"")</f>
        <v>0</v>
      </c>
      <c r="X2787" s="27">
        <f>IF($E2787="","",IFERROR(VLOOKUP($E2787,BankTbl,4,0),""))</f>
        <v>0</v>
      </c>
      <c r="Y2787" s="27">
        <f>IF($F2787="","",IFERROR(VLOOKUP($F2787,BankTbl,4,0),""))</f>
        <v>0</v>
      </c>
      <c r="Z2787" s="27">
        <f>IF($B2787="","",IF($V2787="PICK",LEFT($N2787,5),IF($V2787="FIXED",$W2787,IF($V2787="CODE",$H2787,""))))</f>
        <v>0</v>
      </c>
    </row>
    <row r="2788" spans="1:26" ht="21" customHeight="1">
      <c r="A2788" s="27">
        <f>IF($B2788="","",COUNTA($B$13:$B2788))</f>
        <v>0</v>
      </c>
      <c r="B2788" s="28"/>
      <c r="C2788" s="28"/>
      <c r="D2788" s="29"/>
      <c r="E2788" s="29"/>
      <c r="F2788" s="29"/>
      <c r="G2788" s="28"/>
      <c r="H2788" s="28"/>
      <c r="I2788" s="30">
        <f>IF($H2788="","",IFERROR(VLOOKUP($H2788,AcctTbl,2,0),"کد ناشناخته"))</f>
        <v>0</v>
      </c>
      <c r="J2788" s="27">
        <f>IF($H2788="","",IFERROR(VLOOKUP($H2788,AcctTbl,3,0),""))</f>
        <v>0</v>
      </c>
      <c r="K2788" s="29"/>
      <c r="L2788" s="28"/>
      <c r="M2788" s="31"/>
      <c r="N2788" s="29"/>
      <c r="O2788" s="32">
        <f>IF($B2788="",0,IF($U2788="IN",N($M2788),0))</f>
        <v>0</v>
      </c>
      <c r="P2788" s="32">
        <f>IF($B2788="",0,IF(OR($U2788="OUT",$U2788="TRF"),N($M2788),0))</f>
        <v>0</v>
      </c>
      <c r="Q2788" s="32">
        <f>IF($B2788="",0,IF(OR($U2788="OUT",$U2788="TRF"),N($M2788),0))</f>
        <v>0</v>
      </c>
      <c r="R2788" s="32">
        <f>IF($B2788="",0,IF($U2788="IN",N($M2788),0))</f>
        <v>0</v>
      </c>
      <c r="S2788" s="33">
        <f>IF($B2788="","",IF($M2788="","⚠ مبلغ",IF($E2788="","⚠ بانک عامل",IF(AND($U2788="TRF",$F2788=""),"⚠ بانک مقصد",IF(AND($V2788&lt;&gt;"NONE",$V2788&lt;&gt;"",$Z2788=""),"⚠ طرف حساب","✓")))))</f>
        <v>0</v>
      </c>
      <c r="T2788" s="29"/>
      <c r="U2788" s="27">
        <f>IFERROR(VLOOKUP($D2788,BankOpTbl,2,0),"")</f>
        <v>0</v>
      </c>
      <c r="V2788" s="27">
        <f>IFERROR(VLOOKUP($D2788,BankOpTbl,3,0),"")</f>
        <v>0</v>
      </c>
      <c r="W2788" s="27">
        <f>IFERROR(VLOOKUP($D2788,BankOpTbl,4,0),"")</f>
        <v>0</v>
      </c>
      <c r="X2788" s="27">
        <f>IF($E2788="","",IFERROR(VLOOKUP($E2788,BankTbl,4,0),""))</f>
        <v>0</v>
      </c>
      <c r="Y2788" s="27">
        <f>IF($F2788="","",IFERROR(VLOOKUP($F2788,BankTbl,4,0),""))</f>
        <v>0</v>
      </c>
      <c r="Z2788" s="27">
        <f>IF($B2788="","",IF($V2788="PICK",LEFT($N2788,5),IF($V2788="FIXED",$W2788,IF($V2788="CODE",$H2788,""))))</f>
        <v>0</v>
      </c>
    </row>
    <row r="2789" spans="1:26" ht="21" customHeight="1">
      <c r="A2789" s="27">
        <f>IF($B2789="","",COUNTA($B$13:$B2789))</f>
        <v>0</v>
      </c>
      <c r="B2789" s="28"/>
      <c r="C2789" s="28"/>
      <c r="D2789" s="29"/>
      <c r="E2789" s="29"/>
      <c r="F2789" s="29"/>
      <c r="G2789" s="28"/>
      <c r="H2789" s="28"/>
      <c r="I2789" s="30">
        <f>IF($H2789="","",IFERROR(VLOOKUP($H2789,AcctTbl,2,0),"کد ناشناخته"))</f>
        <v>0</v>
      </c>
      <c r="J2789" s="27">
        <f>IF($H2789="","",IFERROR(VLOOKUP($H2789,AcctTbl,3,0),""))</f>
        <v>0</v>
      </c>
      <c r="K2789" s="29"/>
      <c r="L2789" s="28"/>
      <c r="M2789" s="31"/>
      <c r="N2789" s="29"/>
      <c r="O2789" s="32">
        <f>IF($B2789="",0,IF($U2789="IN",N($M2789),0))</f>
        <v>0</v>
      </c>
      <c r="P2789" s="32">
        <f>IF($B2789="",0,IF(OR($U2789="OUT",$U2789="TRF"),N($M2789),0))</f>
        <v>0</v>
      </c>
      <c r="Q2789" s="32">
        <f>IF($B2789="",0,IF(OR($U2789="OUT",$U2789="TRF"),N($M2789),0))</f>
        <v>0</v>
      </c>
      <c r="R2789" s="32">
        <f>IF($B2789="",0,IF($U2789="IN",N($M2789),0))</f>
        <v>0</v>
      </c>
      <c r="S2789" s="33">
        <f>IF($B2789="","",IF($M2789="","⚠ مبلغ",IF($E2789="","⚠ بانک عامل",IF(AND($U2789="TRF",$F2789=""),"⚠ بانک مقصد",IF(AND($V2789&lt;&gt;"NONE",$V2789&lt;&gt;"",$Z2789=""),"⚠ طرف حساب","✓")))))</f>
        <v>0</v>
      </c>
      <c r="T2789" s="29"/>
      <c r="U2789" s="27">
        <f>IFERROR(VLOOKUP($D2789,BankOpTbl,2,0),"")</f>
        <v>0</v>
      </c>
      <c r="V2789" s="27">
        <f>IFERROR(VLOOKUP($D2789,BankOpTbl,3,0),"")</f>
        <v>0</v>
      </c>
      <c r="W2789" s="27">
        <f>IFERROR(VLOOKUP($D2789,BankOpTbl,4,0),"")</f>
        <v>0</v>
      </c>
      <c r="X2789" s="27">
        <f>IF($E2789="","",IFERROR(VLOOKUP($E2789,BankTbl,4,0),""))</f>
        <v>0</v>
      </c>
      <c r="Y2789" s="27">
        <f>IF($F2789="","",IFERROR(VLOOKUP($F2789,BankTbl,4,0),""))</f>
        <v>0</v>
      </c>
      <c r="Z2789" s="27">
        <f>IF($B2789="","",IF($V2789="PICK",LEFT($N2789,5),IF($V2789="FIXED",$W2789,IF($V2789="CODE",$H2789,""))))</f>
        <v>0</v>
      </c>
    </row>
    <row r="2790" spans="1:26" ht="21" customHeight="1">
      <c r="A2790" s="27">
        <f>IF($B2790="","",COUNTA($B$13:$B2790))</f>
        <v>0</v>
      </c>
      <c r="B2790" s="28"/>
      <c r="C2790" s="28"/>
      <c r="D2790" s="29"/>
      <c r="E2790" s="29"/>
      <c r="F2790" s="29"/>
      <c r="G2790" s="28"/>
      <c r="H2790" s="28"/>
      <c r="I2790" s="30">
        <f>IF($H2790="","",IFERROR(VLOOKUP($H2790,AcctTbl,2,0),"کد ناشناخته"))</f>
        <v>0</v>
      </c>
      <c r="J2790" s="27">
        <f>IF($H2790="","",IFERROR(VLOOKUP($H2790,AcctTbl,3,0),""))</f>
        <v>0</v>
      </c>
      <c r="K2790" s="29"/>
      <c r="L2790" s="28"/>
      <c r="M2790" s="31"/>
      <c r="N2790" s="29"/>
      <c r="O2790" s="32">
        <f>IF($B2790="",0,IF($U2790="IN",N($M2790),0))</f>
        <v>0</v>
      </c>
      <c r="P2790" s="32">
        <f>IF($B2790="",0,IF(OR($U2790="OUT",$U2790="TRF"),N($M2790),0))</f>
        <v>0</v>
      </c>
      <c r="Q2790" s="32">
        <f>IF($B2790="",0,IF(OR($U2790="OUT",$U2790="TRF"),N($M2790),0))</f>
        <v>0</v>
      </c>
      <c r="R2790" s="32">
        <f>IF($B2790="",0,IF($U2790="IN",N($M2790),0))</f>
        <v>0</v>
      </c>
      <c r="S2790" s="33">
        <f>IF($B2790="","",IF($M2790="","⚠ مبلغ",IF($E2790="","⚠ بانک عامل",IF(AND($U2790="TRF",$F2790=""),"⚠ بانک مقصد",IF(AND($V2790&lt;&gt;"NONE",$V2790&lt;&gt;"",$Z2790=""),"⚠ طرف حساب","✓")))))</f>
        <v>0</v>
      </c>
      <c r="T2790" s="29"/>
      <c r="U2790" s="27">
        <f>IFERROR(VLOOKUP($D2790,BankOpTbl,2,0),"")</f>
        <v>0</v>
      </c>
      <c r="V2790" s="27">
        <f>IFERROR(VLOOKUP($D2790,BankOpTbl,3,0),"")</f>
        <v>0</v>
      </c>
      <c r="W2790" s="27">
        <f>IFERROR(VLOOKUP($D2790,BankOpTbl,4,0),"")</f>
        <v>0</v>
      </c>
      <c r="X2790" s="27">
        <f>IF($E2790="","",IFERROR(VLOOKUP($E2790,BankTbl,4,0),""))</f>
        <v>0</v>
      </c>
      <c r="Y2790" s="27">
        <f>IF($F2790="","",IFERROR(VLOOKUP($F2790,BankTbl,4,0),""))</f>
        <v>0</v>
      </c>
      <c r="Z2790" s="27">
        <f>IF($B2790="","",IF($V2790="PICK",LEFT($N2790,5),IF($V2790="FIXED",$W2790,IF($V2790="CODE",$H2790,""))))</f>
        <v>0</v>
      </c>
    </row>
    <row r="2791" spans="1:26" ht="21" customHeight="1">
      <c r="A2791" s="27">
        <f>IF($B2791="","",COUNTA($B$13:$B2791))</f>
        <v>0</v>
      </c>
      <c r="B2791" s="28"/>
      <c r="C2791" s="28"/>
      <c r="D2791" s="29"/>
      <c r="E2791" s="29"/>
      <c r="F2791" s="29"/>
      <c r="G2791" s="28"/>
      <c r="H2791" s="28"/>
      <c r="I2791" s="30">
        <f>IF($H2791="","",IFERROR(VLOOKUP($H2791,AcctTbl,2,0),"کد ناشناخته"))</f>
        <v>0</v>
      </c>
      <c r="J2791" s="27">
        <f>IF($H2791="","",IFERROR(VLOOKUP($H2791,AcctTbl,3,0),""))</f>
        <v>0</v>
      </c>
      <c r="K2791" s="29"/>
      <c r="L2791" s="28"/>
      <c r="M2791" s="31"/>
      <c r="N2791" s="29"/>
      <c r="O2791" s="32">
        <f>IF($B2791="",0,IF($U2791="IN",N($M2791),0))</f>
        <v>0</v>
      </c>
      <c r="P2791" s="32">
        <f>IF($B2791="",0,IF(OR($U2791="OUT",$U2791="TRF"),N($M2791),0))</f>
        <v>0</v>
      </c>
      <c r="Q2791" s="32">
        <f>IF($B2791="",0,IF(OR($U2791="OUT",$U2791="TRF"),N($M2791),0))</f>
        <v>0</v>
      </c>
      <c r="R2791" s="32">
        <f>IF($B2791="",0,IF($U2791="IN",N($M2791),0))</f>
        <v>0</v>
      </c>
      <c r="S2791" s="33">
        <f>IF($B2791="","",IF($M2791="","⚠ مبلغ",IF($E2791="","⚠ بانک عامل",IF(AND($U2791="TRF",$F2791=""),"⚠ بانک مقصد",IF(AND($V2791&lt;&gt;"NONE",$V2791&lt;&gt;"",$Z2791=""),"⚠ طرف حساب","✓")))))</f>
        <v>0</v>
      </c>
      <c r="T2791" s="29"/>
      <c r="U2791" s="27">
        <f>IFERROR(VLOOKUP($D2791,BankOpTbl,2,0),"")</f>
        <v>0</v>
      </c>
      <c r="V2791" s="27">
        <f>IFERROR(VLOOKUP($D2791,BankOpTbl,3,0),"")</f>
        <v>0</v>
      </c>
      <c r="W2791" s="27">
        <f>IFERROR(VLOOKUP($D2791,BankOpTbl,4,0),"")</f>
        <v>0</v>
      </c>
      <c r="X2791" s="27">
        <f>IF($E2791="","",IFERROR(VLOOKUP($E2791,BankTbl,4,0),""))</f>
        <v>0</v>
      </c>
      <c r="Y2791" s="27">
        <f>IF($F2791="","",IFERROR(VLOOKUP($F2791,BankTbl,4,0),""))</f>
        <v>0</v>
      </c>
      <c r="Z2791" s="27">
        <f>IF($B2791="","",IF($V2791="PICK",LEFT($N2791,5),IF($V2791="FIXED",$W2791,IF($V2791="CODE",$H2791,""))))</f>
        <v>0</v>
      </c>
    </row>
    <row r="2792" spans="1:26" ht="21" customHeight="1">
      <c r="A2792" s="27">
        <f>IF($B2792="","",COUNTA($B$13:$B2792))</f>
        <v>0</v>
      </c>
      <c r="B2792" s="28"/>
      <c r="C2792" s="28"/>
      <c r="D2792" s="29"/>
      <c r="E2792" s="29"/>
      <c r="F2792" s="29"/>
      <c r="G2792" s="28"/>
      <c r="H2792" s="28"/>
      <c r="I2792" s="30">
        <f>IF($H2792="","",IFERROR(VLOOKUP($H2792,AcctTbl,2,0),"کد ناشناخته"))</f>
        <v>0</v>
      </c>
      <c r="J2792" s="27">
        <f>IF($H2792="","",IFERROR(VLOOKUP($H2792,AcctTbl,3,0),""))</f>
        <v>0</v>
      </c>
      <c r="K2792" s="29"/>
      <c r="L2792" s="28"/>
      <c r="M2792" s="31"/>
      <c r="N2792" s="29"/>
      <c r="O2792" s="32">
        <f>IF($B2792="",0,IF($U2792="IN",N($M2792),0))</f>
        <v>0</v>
      </c>
      <c r="P2792" s="32">
        <f>IF($B2792="",0,IF(OR($U2792="OUT",$U2792="TRF"),N($M2792),0))</f>
        <v>0</v>
      </c>
      <c r="Q2792" s="32">
        <f>IF($B2792="",0,IF(OR($U2792="OUT",$U2792="TRF"),N($M2792),0))</f>
        <v>0</v>
      </c>
      <c r="R2792" s="32">
        <f>IF($B2792="",0,IF($U2792="IN",N($M2792),0))</f>
        <v>0</v>
      </c>
      <c r="S2792" s="33">
        <f>IF($B2792="","",IF($M2792="","⚠ مبلغ",IF($E2792="","⚠ بانک عامل",IF(AND($U2792="TRF",$F2792=""),"⚠ بانک مقصد",IF(AND($V2792&lt;&gt;"NONE",$V2792&lt;&gt;"",$Z2792=""),"⚠ طرف حساب","✓")))))</f>
        <v>0</v>
      </c>
      <c r="T2792" s="29"/>
      <c r="U2792" s="27">
        <f>IFERROR(VLOOKUP($D2792,BankOpTbl,2,0),"")</f>
        <v>0</v>
      </c>
      <c r="V2792" s="27">
        <f>IFERROR(VLOOKUP($D2792,BankOpTbl,3,0),"")</f>
        <v>0</v>
      </c>
      <c r="W2792" s="27">
        <f>IFERROR(VLOOKUP($D2792,BankOpTbl,4,0),"")</f>
        <v>0</v>
      </c>
      <c r="X2792" s="27">
        <f>IF($E2792="","",IFERROR(VLOOKUP($E2792,BankTbl,4,0),""))</f>
        <v>0</v>
      </c>
      <c r="Y2792" s="27">
        <f>IF($F2792="","",IFERROR(VLOOKUP($F2792,BankTbl,4,0),""))</f>
        <v>0</v>
      </c>
      <c r="Z2792" s="27">
        <f>IF($B2792="","",IF($V2792="PICK",LEFT($N2792,5),IF($V2792="FIXED",$W2792,IF($V2792="CODE",$H2792,""))))</f>
        <v>0</v>
      </c>
    </row>
    <row r="2793" spans="1:26" ht="21" customHeight="1">
      <c r="A2793" s="27">
        <f>IF($B2793="","",COUNTA($B$13:$B2793))</f>
        <v>0</v>
      </c>
      <c r="B2793" s="28"/>
      <c r="C2793" s="28"/>
      <c r="D2793" s="29"/>
      <c r="E2793" s="29"/>
      <c r="F2793" s="29"/>
      <c r="G2793" s="28"/>
      <c r="H2793" s="28"/>
      <c r="I2793" s="30">
        <f>IF($H2793="","",IFERROR(VLOOKUP($H2793,AcctTbl,2,0),"کد ناشناخته"))</f>
        <v>0</v>
      </c>
      <c r="J2793" s="27">
        <f>IF($H2793="","",IFERROR(VLOOKUP($H2793,AcctTbl,3,0),""))</f>
        <v>0</v>
      </c>
      <c r="K2793" s="29"/>
      <c r="L2793" s="28"/>
      <c r="M2793" s="31"/>
      <c r="N2793" s="29"/>
      <c r="O2793" s="32">
        <f>IF($B2793="",0,IF($U2793="IN",N($M2793),0))</f>
        <v>0</v>
      </c>
      <c r="P2793" s="32">
        <f>IF($B2793="",0,IF(OR($U2793="OUT",$U2793="TRF"),N($M2793),0))</f>
        <v>0</v>
      </c>
      <c r="Q2793" s="32">
        <f>IF($B2793="",0,IF(OR($U2793="OUT",$U2793="TRF"),N($M2793),0))</f>
        <v>0</v>
      </c>
      <c r="R2793" s="32">
        <f>IF($B2793="",0,IF($U2793="IN",N($M2793),0))</f>
        <v>0</v>
      </c>
      <c r="S2793" s="33">
        <f>IF($B2793="","",IF($M2793="","⚠ مبلغ",IF($E2793="","⚠ بانک عامل",IF(AND($U2793="TRF",$F2793=""),"⚠ بانک مقصد",IF(AND($V2793&lt;&gt;"NONE",$V2793&lt;&gt;"",$Z2793=""),"⚠ طرف حساب","✓")))))</f>
        <v>0</v>
      </c>
      <c r="T2793" s="29"/>
      <c r="U2793" s="27">
        <f>IFERROR(VLOOKUP($D2793,BankOpTbl,2,0),"")</f>
        <v>0</v>
      </c>
      <c r="V2793" s="27">
        <f>IFERROR(VLOOKUP($D2793,BankOpTbl,3,0),"")</f>
        <v>0</v>
      </c>
      <c r="W2793" s="27">
        <f>IFERROR(VLOOKUP($D2793,BankOpTbl,4,0),"")</f>
        <v>0</v>
      </c>
      <c r="X2793" s="27">
        <f>IF($E2793="","",IFERROR(VLOOKUP($E2793,BankTbl,4,0),""))</f>
        <v>0</v>
      </c>
      <c r="Y2793" s="27">
        <f>IF($F2793="","",IFERROR(VLOOKUP($F2793,BankTbl,4,0),""))</f>
        <v>0</v>
      </c>
      <c r="Z2793" s="27">
        <f>IF($B2793="","",IF($V2793="PICK",LEFT($N2793,5),IF($V2793="FIXED",$W2793,IF($V2793="CODE",$H2793,""))))</f>
        <v>0</v>
      </c>
    </row>
    <row r="2794" spans="1:26" ht="21" customHeight="1">
      <c r="A2794" s="27">
        <f>IF($B2794="","",COUNTA($B$13:$B2794))</f>
        <v>0</v>
      </c>
      <c r="B2794" s="28"/>
      <c r="C2794" s="28"/>
      <c r="D2794" s="29"/>
      <c r="E2794" s="29"/>
      <c r="F2794" s="29"/>
      <c r="G2794" s="28"/>
      <c r="H2794" s="28"/>
      <c r="I2794" s="30">
        <f>IF($H2794="","",IFERROR(VLOOKUP($H2794,AcctTbl,2,0),"کد ناشناخته"))</f>
        <v>0</v>
      </c>
      <c r="J2794" s="27">
        <f>IF($H2794="","",IFERROR(VLOOKUP($H2794,AcctTbl,3,0),""))</f>
        <v>0</v>
      </c>
      <c r="K2794" s="29"/>
      <c r="L2794" s="28"/>
      <c r="M2794" s="31"/>
      <c r="N2794" s="29"/>
      <c r="O2794" s="32">
        <f>IF($B2794="",0,IF($U2794="IN",N($M2794),0))</f>
        <v>0</v>
      </c>
      <c r="P2794" s="32">
        <f>IF($B2794="",0,IF(OR($U2794="OUT",$U2794="TRF"),N($M2794),0))</f>
        <v>0</v>
      </c>
      <c r="Q2794" s="32">
        <f>IF($B2794="",0,IF(OR($U2794="OUT",$U2794="TRF"),N($M2794),0))</f>
        <v>0</v>
      </c>
      <c r="R2794" s="32">
        <f>IF($B2794="",0,IF($U2794="IN",N($M2794),0))</f>
        <v>0</v>
      </c>
      <c r="S2794" s="33">
        <f>IF($B2794="","",IF($M2794="","⚠ مبلغ",IF($E2794="","⚠ بانک عامل",IF(AND($U2794="TRF",$F2794=""),"⚠ بانک مقصد",IF(AND($V2794&lt;&gt;"NONE",$V2794&lt;&gt;"",$Z2794=""),"⚠ طرف حساب","✓")))))</f>
        <v>0</v>
      </c>
      <c r="T2794" s="29"/>
      <c r="U2794" s="27">
        <f>IFERROR(VLOOKUP($D2794,BankOpTbl,2,0),"")</f>
        <v>0</v>
      </c>
      <c r="V2794" s="27">
        <f>IFERROR(VLOOKUP($D2794,BankOpTbl,3,0),"")</f>
        <v>0</v>
      </c>
      <c r="W2794" s="27">
        <f>IFERROR(VLOOKUP($D2794,BankOpTbl,4,0),"")</f>
        <v>0</v>
      </c>
      <c r="X2794" s="27">
        <f>IF($E2794="","",IFERROR(VLOOKUP($E2794,BankTbl,4,0),""))</f>
        <v>0</v>
      </c>
      <c r="Y2794" s="27">
        <f>IF($F2794="","",IFERROR(VLOOKUP($F2794,BankTbl,4,0),""))</f>
        <v>0</v>
      </c>
      <c r="Z2794" s="27">
        <f>IF($B2794="","",IF($V2794="PICK",LEFT($N2794,5),IF($V2794="FIXED",$W2794,IF($V2794="CODE",$H2794,""))))</f>
        <v>0</v>
      </c>
    </row>
    <row r="2795" spans="1:26" ht="21" customHeight="1">
      <c r="A2795" s="27">
        <f>IF($B2795="","",COUNTA($B$13:$B2795))</f>
        <v>0</v>
      </c>
      <c r="B2795" s="28"/>
      <c r="C2795" s="28"/>
      <c r="D2795" s="29"/>
      <c r="E2795" s="29"/>
      <c r="F2795" s="29"/>
      <c r="G2795" s="28"/>
      <c r="H2795" s="28"/>
      <c r="I2795" s="30">
        <f>IF($H2795="","",IFERROR(VLOOKUP($H2795,AcctTbl,2,0),"کد ناشناخته"))</f>
        <v>0</v>
      </c>
      <c r="J2795" s="27">
        <f>IF($H2795="","",IFERROR(VLOOKUP($H2795,AcctTbl,3,0),""))</f>
        <v>0</v>
      </c>
      <c r="K2795" s="29"/>
      <c r="L2795" s="28"/>
      <c r="M2795" s="31"/>
      <c r="N2795" s="29"/>
      <c r="O2795" s="32">
        <f>IF($B2795="",0,IF($U2795="IN",N($M2795),0))</f>
        <v>0</v>
      </c>
      <c r="P2795" s="32">
        <f>IF($B2795="",0,IF(OR($U2795="OUT",$U2795="TRF"),N($M2795),0))</f>
        <v>0</v>
      </c>
      <c r="Q2795" s="32">
        <f>IF($B2795="",0,IF(OR($U2795="OUT",$U2795="TRF"),N($M2795),0))</f>
        <v>0</v>
      </c>
      <c r="R2795" s="32">
        <f>IF($B2795="",0,IF($U2795="IN",N($M2795),0))</f>
        <v>0</v>
      </c>
      <c r="S2795" s="33">
        <f>IF($B2795="","",IF($M2795="","⚠ مبلغ",IF($E2795="","⚠ بانک عامل",IF(AND($U2795="TRF",$F2795=""),"⚠ بانک مقصد",IF(AND($V2795&lt;&gt;"NONE",$V2795&lt;&gt;"",$Z2795=""),"⚠ طرف حساب","✓")))))</f>
        <v>0</v>
      </c>
      <c r="T2795" s="29"/>
      <c r="U2795" s="27">
        <f>IFERROR(VLOOKUP($D2795,BankOpTbl,2,0),"")</f>
        <v>0</v>
      </c>
      <c r="V2795" s="27">
        <f>IFERROR(VLOOKUP($D2795,BankOpTbl,3,0),"")</f>
        <v>0</v>
      </c>
      <c r="W2795" s="27">
        <f>IFERROR(VLOOKUP($D2795,BankOpTbl,4,0),"")</f>
        <v>0</v>
      </c>
      <c r="X2795" s="27">
        <f>IF($E2795="","",IFERROR(VLOOKUP($E2795,BankTbl,4,0),""))</f>
        <v>0</v>
      </c>
      <c r="Y2795" s="27">
        <f>IF($F2795="","",IFERROR(VLOOKUP($F2795,BankTbl,4,0),""))</f>
        <v>0</v>
      </c>
      <c r="Z2795" s="27">
        <f>IF($B2795="","",IF($V2795="PICK",LEFT($N2795,5),IF($V2795="FIXED",$W2795,IF($V2795="CODE",$H2795,""))))</f>
        <v>0</v>
      </c>
    </row>
    <row r="2796" spans="1:26" ht="21" customHeight="1">
      <c r="A2796" s="27">
        <f>IF($B2796="","",COUNTA($B$13:$B2796))</f>
        <v>0</v>
      </c>
      <c r="B2796" s="28"/>
      <c r="C2796" s="28"/>
      <c r="D2796" s="29"/>
      <c r="E2796" s="29"/>
      <c r="F2796" s="29"/>
      <c r="G2796" s="28"/>
      <c r="H2796" s="28"/>
      <c r="I2796" s="30">
        <f>IF($H2796="","",IFERROR(VLOOKUP($H2796,AcctTbl,2,0),"کد ناشناخته"))</f>
        <v>0</v>
      </c>
      <c r="J2796" s="27">
        <f>IF($H2796="","",IFERROR(VLOOKUP($H2796,AcctTbl,3,0),""))</f>
        <v>0</v>
      </c>
      <c r="K2796" s="29"/>
      <c r="L2796" s="28"/>
      <c r="M2796" s="31"/>
      <c r="N2796" s="29"/>
      <c r="O2796" s="32">
        <f>IF($B2796="",0,IF($U2796="IN",N($M2796),0))</f>
        <v>0</v>
      </c>
      <c r="P2796" s="32">
        <f>IF($B2796="",0,IF(OR($U2796="OUT",$U2796="TRF"),N($M2796),0))</f>
        <v>0</v>
      </c>
      <c r="Q2796" s="32">
        <f>IF($B2796="",0,IF(OR($U2796="OUT",$U2796="TRF"),N($M2796),0))</f>
        <v>0</v>
      </c>
      <c r="R2796" s="32">
        <f>IF($B2796="",0,IF($U2796="IN",N($M2796),0))</f>
        <v>0</v>
      </c>
      <c r="S2796" s="33">
        <f>IF($B2796="","",IF($M2796="","⚠ مبلغ",IF($E2796="","⚠ بانک عامل",IF(AND($U2796="TRF",$F2796=""),"⚠ بانک مقصد",IF(AND($V2796&lt;&gt;"NONE",$V2796&lt;&gt;"",$Z2796=""),"⚠ طرف حساب","✓")))))</f>
        <v>0</v>
      </c>
      <c r="T2796" s="29"/>
      <c r="U2796" s="27">
        <f>IFERROR(VLOOKUP($D2796,BankOpTbl,2,0),"")</f>
        <v>0</v>
      </c>
      <c r="V2796" s="27">
        <f>IFERROR(VLOOKUP($D2796,BankOpTbl,3,0),"")</f>
        <v>0</v>
      </c>
      <c r="W2796" s="27">
        <f>IFERROR(VLOOKUP($D2796,BankOpTbl,4,0),"")</f>
        <v>0</v>
      </c>
      <c r="X2796" s="27">
        <f>IF($E2796="","",IFERROR(VLOOKUP($E2796,BankTbl,4,0),""))</f>
        <v>0</v>
      </c>
      <c r="Y2796" s="27">
        <f>IF($F2796="","",IFERROR(VLOOKUP($F2796,BankTbl,4,0),""))</f>
        <v>0</v>
      </c>
      <c r="Z2796" s="27">
        <f>IF($B2796="","",IF($V2796="PICK",LEFT($N2796,5),IF($V2796="FIXED",$W2796,IF($V2796="CODE",$H2796,""))))</f>
        <v>0</v>
      </c>
    </row>
    <row r="2797" spans="1:26" ht="21" customHeight="1">
      <c r="A2797" s="27">
        <f>IF($B2797="","",COUNTA($B$13:$B2797))</f>
        <v>0</v>
      </c>
      <c r="B2797" s="28"/>
      <c r="C2797" s="28"/>
      <c r="D2797" s="29"/>
      <c r="E2797" s="29"/>
      <c r="F2797" s="29"/>
      <c r="G2797" s="28"/>
      <c r="H2797" s="28"/>
      <c r="I2797" s="30">
        <f>IF($H2797="","",IFERROR(VLOOKUP($H2797,AcctTbl,2,0),"کد ناشناخته"))</f>
        <v>0</v>
      </c>
      <c r="J2797" s="27">
        <f>IF($H2797="","",IFERROR(VLOOKUP($H2797,AcctTbl,3,0),""))</f>
        <v>0</v>
      </c>
      <c r="K2797" s="29"/>
      <c r="L2797" s="28"/>
      <c r="M2797" s="31"/>
      <c r="N2797" s="29"/>
      <c r="O2797" s="32">
        <f>IF($B2797="",0,IF($U2797="IN",N($M2797),0))</f>
        <v>0</v>
      </c>
      <c r="P2797" s="32">
        <f>IF($B2797="",0,IF(OR($U2797="OUT",$U2797="TRF"),N($M2797),0))</f>
        <v>0</v>
      </c>
      <c r="Q2797" s="32">
        <f>IF($B2797="",0,IF(OR($U2797="OUT",$U2797="TRF"),N($M2797),0))</f>
        <v>0</v>
      </c>
      <c r="R2797" s="32">
        <f>IF($B2797="",0,IF($U2797="IN",N($M2797),0))</f>
        <v>0</v>
      </c>
      <c r="S2797" s="33">
        <f>IF($B2797="","",IF($M2797="","⚠ مبلغ",IF($E2797="","⚠ بانک عامل",IF(AND($U2797="TRF",$F2797=""),"⚠ بانک مقصد",IF(AND($V2797&lt;&gt;"NONE",$V2797&lt;&gt;"",$Z2797=""),"⚠ طرف حساب","✓")))))</f>
        <v>0</v>
      </c>
      <c r="T2797" s="29"/>
      <c r="U2797" s="27">
        <f>IFERROR(VLOOKUP($D2797,BankOpTbl,2,0),"")</f>
        <v>0</v>
      </c>
      <c r="V2797" s="27">
        <f>IFERROR(VLOOKUP($D2797,BankOpTbl,3,0),"")</f>
        <v>0</v>
      </c>
      <c r="W2797" s="27">
        <f>IFERROR(VLOOKUP($D2797,BankOpTbl,4,0),"")</f>
        <v>0</v>
      </c>
      <c r="X2797" s="27">
        <f>IF($E2797="","",IFERROR(VLOOKUP($E2797,BankTbl,4,0),""))</f>
        <v>0</v>
      </c>
      <c r="Y2797" s="27">
        <f>IF($F2797="","",IFERROR(VLOOKUP($F2797,BankTbl,4,0),""))</f>
        <v>0</v>
      </c>
      <c r="Z2797" s="27">
        <f>IF($B2797="","",IF($V2797="PICK",LEFT($N2797,5),IF($V2797="FIXED",$W2797,IF($V2797="CODE",$H2797,""))))</f>
        <v>0</v>
      </c>
    </row>
    <row r="2798" spans="1:26" ht="21" customHeight="1">
      <c r="A2798" s="27">
        <f>IF($B2798="","",COUNTA($B$13:$B2798))</f>
        <v>0</v>
      </c>
      <c r="B2798" s="28"/>
      <c r="C2798" s="28"/>
      <c r="D2798" s="29"/>
      <c r="E2798" s="29"/>
      <c r="F2798" s="29"/>
      <c r="G2798" s="28"/>
      <c r="H2798" s="28"/>
      <c r="I2798" s="30">
        <f>IF($H2798="","",IFERROR(VLOOKUP($H2798,AcctTbl,2,0),"کد ناشناخته"))</f>
        <v>0</v>
      </c>
      <c r="J2798" s="27">
        <f>IF($H2798="","",IFERROR(VLOOKUP($H2798,AcctTbl,3,0),""))</f>
        <v>0</v>
      </c>
      <c r="K2798" s="29"/>
      <c r="L2798" s="28"/>
      <c r="M2798" s="31"/>
      <c r="N2798" s="29"/>
      <c r="O2798" s="32">
        <f>IF($B2798="",0,IF($U2798="IN",N($M2798),0))</f>
        <v>0</v>
      </c>
      <c r="P2798" s="32">
        <f>IF($B2798="",0,IF(OR($U2798="OUT",$U2798="TRF"),N($M2798),0))</f>
        <v>0</v>
      </c>
      <c r="Q2798" s="32">
        <f>IF($B2798="",0,IF(OR($U2798="OUT",$U2798="TRF"),N($M2798),0))</f>
        <v>0</v>
      </c>
      <c r="R2798" s="32">
        <f>IF($B2798="",0,IF($U2798="IN",N($M2798),0))</f>
        <v>0</v>
      </c>
      <c r="S2798" s="33">
        <f>IF($B2798="","",IF($M2798="","⚠ مبلغ",IF($E2798="","⚠ بانک عامل",IF(AND($U2798="TRF",$F2798=""),"⚠ بانک مقصد",IF(AND($V2798&lt;&gt;"NONE",$V2798&lt;&gt;"",$Z2798=""),"⚠ طرف حساب","✓")))))</f>
        <v>0</v>
      </c>
      <c r="T2798" s="29"/>
      <c r="U2798" s="27">
        <f>IFERROR(VLOOKUP($D2798,BankOpTbl,2,0),"")</f>
        <v>0</v>
      </c>
      <c r="V2798" s="27">
        <f>IFERROR(VLOOKUP($D2798,BankOpTbl,3,0),"")</f>
        <v>0</v>
      </c>
      <c r="W2798" s="27">
        <f>IFERROR(VLOOKUP($D2798,BankOpTbl,4,0),"")</f>
        <v>0</v>
      </c>
      <c r="X2798" s="27">
        <f>IF($E2798="","",IFERROR(VLOOKUP($E2798,BankTbl,4,0),""))</f>
        <v>0</v>
      </c>
      <c r="Y2798" s="27">
        <f>IF($F2798="","",IFERROR(VLOOKUP($F2798,BankTbl,4,0),""))</f>
        <v>0</v>
      </c>
      <c r="Z2798" s="27">
        <f>IF($B2798="","",IF($V2798="PICK",LEFT($N2798,5),IF($V2798="FIXED",$W2798,IF($V2798="CODE",$H2798,""))))</f>
        <v>0</v>
      </c>
    </row>
    <row r="2799" spans="1:26" ht="21" customHeight="1">
      <c r="A2799" s="27">
        <f>IF($B2799="","",COUNTA($B$13:$B2799))</f>
        <v>0</v>
      </c>
      <c r="B2799" s="28"/>
      <c r="C2799" s="28"/>
      <c r="D2799" s="29"/>
      <c r="E2799" s="29"/>
      <c r="F2799" s="29"/>
      <c r="G2799" s="28"/>
      <c r="H2799" s="28"/>
      <c r="I2799" s="30">
        <f>IF($H2799="","",IFERROR(VLOOKUP($H2799,AcctTbl,2,0),"کد ناشناخته"))</f>
        <v>0</v>
      </c>
      <c r="J2799" s="27">
        <f>IF($H2799="","",IFERROR(VLOOKUP($H2799,AcctTbl,3,0),""))</f>
        <v>0</v>
      </c>
      <c r="K2799" s="29"/>
      <c r="L2799" s="28"/>
      <c r="M2799" s="31"/>
      <c r="N2799" s="29"/>
      <c r="O2799" s="32">
        <f>IF($B2799="",0,IF($U2799="IN",N($M2799),0))</f>
        <v>0</v>
      </c>
      <c r="P2799" s="32">
        <f>IF($B2799="",0,IF(OR($U2799="OUT",$U2799="TRF"),N($M2799),0))</f>
        <v>0</v>
      </c>
      <c r="Q2799" s="32">
        <f>IF($B2799="",0,IF(OR($U2799="OUT",$U2799="TRF"),N($M2799),0))</f>
        <v>0</v>
      </c>
      <c r="R2799" s="32">
        <f>IF($B2799="",0,IF($U2799="IN",N($M2799),0))</f>
        <v>0</v>
      </c>
      <c r="S2799" s="33">
        <f>IF($B2799="","",IF($M2799="","⚠ مبلغ",IF($E2799="","⚠ بانک عامل",IF(AND($U2799="TRF",$F2799=""),"⚠ بانک مقصد",IF(AND($V2799&lt;&gt;"NONE",$V2799&lt;&gt;"",$Z2799=""),"⚠ طرف حساب","✓")))))</f>
        <v>0</v>
      </c>
      <c r="T2799" s="29"/>
      <c r="U2799" s="27">
        <f>IFERROR(VLOOKUP($D2799,BankOpTbl,2,0),"")</f>
        <v>0</v>
      </c>
      <c r="V2799" s="27">
        <f>IFERROR(VLOOKUP($D2799,BankOpTbl,3,0),"")</f>
        <v>0</v>
      </c>
      <c r="W2799" s="27">
        <f>IFERROR(VLOOKUP($D2799,BankOpTbl,4,0),"")</f>
        <v>0</v>
      </c>
      <c r="X2799" s="27">
        <f>IF($E2799="","",IFERROR(VLOOKUP($E2799,BankTbl,4,0),""))</f>
        <v>0</v>
      </c>
      <c r="Y2799" s="27">
        <f>IF($F2799="","",IFERROR(VLOOKUP($F2799,BankTbl,4,0),""))</f>
        <v>0</v>
      </c>
      <c r="Z2799" s="27">
        <f>IF($B2799="","",IF($V2799="PICK",LEFT($N2799,5),IF($V2799="FIXED",$W2799,IF($V2799="CODE",$H2799,""))))</f>
        <v>0</v>
      </c>
    </row>
    <row r="2800" spans="1:26" ht="21" customHeight="1">
      <c r="A2800" s="27">
        <f>IF($B2800="","",COUNTA($B$13:$B2800))</f>
        <v>0</v>
      </c>
      <c r="B2800" s="28"/>
      <c r="C2800" s="28"/>
      <c r="D2800" s="29"/>
      <c r="E2800" s="29"/>
      <c r="F2800" s="29"/>
      <c r="G2800" s="28"/>
      <c r="H2800" s="28"/>
      <c r="I2800" s="30">
        <f>IF($H2800="","",IFERROR(VLOOKUP($H2800,AcctTbl,2,0),"کد ناشناخته"))</f>
        <v>0</v>
      </c>
      <c r="J2800" s="27">
        <f>IF($H2800="","",IFERROR(VLOOKUP($H2800,AcctTbl,3,0),""))</f>
        <v>0</v>
      </c>
      <c r="K2800" s="29"/>
      <c r="L2800" s="28"/>
      <c r="M2800" s="31"/>
      <c r="N2800" s="29"/>
      <c r="O2800" s="32">
        <f>IF($B2800="",0,IF($U2800="IN",N($M2800),0))</f>
        <v>0</v>
      </c>
      <c r="P2800" s="32">
        <f>IF($B2800="",0,IF(OR($U2800="OUT",$U2800="TRF"),N($M2800),0))</f>
        <v>0</v>
      </c>
      <c r="Q2800" s="32">
        <f>IF($B2800="",0,IF(OR($U2800="OUT",$U2800="TRF"),N($M2800),0))</f>
        <v>0</v>
      </c>
      <c r="R2800" s="32">
        <f>IF($B2800="",0,IF($U2800="IN",N($M2800),0))</f>
        <v>0</v>
      </c>
      <c r="S2800" s="33">
        <f>IF($B2800="","",IF($M2800="","⚠ مبلغ",IF($E2800="","⚠ بانک عامل",IF(AND($U2800="TRF",$F2800=""),"⚠ بانک مقصد",IF(AND($V2800&lt;&gt;"NONE",$V2800&lt;&gt;"",$Z2800=""),"⚠ طرف حساب","✓")))))</f>
        <v>0</v>
      </c>
      <c r="T2800" s="29"/>
      <c r="U2800" s="27">
        <f>IFERROR(VLOOKUP($D2800,BankOpTbl,2,0),"")</f>
        <v>0</v>
      </c>
      <c r="V2800" s="27">
        <f>IFERROR(VLOOKUP($D2800,BankOpTbl,3,0),"")</f>
        <v>0</v>
      </c>
      <c r="W2800" s="27">
        <f>IFERROR(VLOOKUP($D2800,BankOpTbl,4,0),"")</f>
        <v>0</v>
      </c>
      <c r="X2800" s="27">
        <f>IF($E2800="","",IFERROR(VLOOKUP($E2800,BankTbl,4,0),""))</f>
        <v>0</v>
      </c>
      <c r="Y2800" s="27">
        <f>IF($F2800="","",IFERROR(VLOOKUP($F2800,BankTbl,4,0),""))</f>
        <v>0</v>
      </c>
      <c r="Z2800" s="27">
        <f>IF($B2800="","",IF($V2800="PICK",LEFT($N2800,5),IF($V2800="FIXED",$W2800,IF($V2800="CODE",$H2800,""))))</f>
        <v>0</v>
      </c>
    </row>
    <row r="2801" spans="1:26" ht="21" customHeight="1">
      <c r="A2801" s="27">
        <f>IF($B2801="","",COUNTA($B$13:$B2801))</f>
        <v>0</v>
      </c>
      <c r="B2801" s="28"/>
      <c r="C2801" s="28"/>
      <c r="D2801" s="29"/>
      <c r="E2801" s="29"/>
      <c r="F2801" s="29"/>
      <c r="G2801" s="28"/>
      <c r="H2801" s="28"/>
      <c r="I2801" s="30">
        <f>IF($H2801="","",IFERROR(VLOOKUP($H2801,AcctTbl,2,0),"کد ناشناخته"))</f>
        <v>0</v>
      </c>
      <c r="J2801" s="27">
        <f>IF($H2801="","",IFERROR(VLOOKUP($H2801,AcctTbl,3,0),""))</f>
        <v>0</v>
      </c>
      <c r="K2801" s="29"/>
      <c r="L2801" s="28"/>
      <c r="M2801" s="31"/>
      <c r="N2801" s="29"/>
      <c r="O2801" s="32">
        <f>IF($B2801="",0,IF($U2801="IN",N($M2801),0))</f>
        <v>0</v>
      </c>
      <c r="P2801" s="32">
        <f>IF($B2801="",0,IF(OR($U2801="OUT",$U2801="TRF"),N($M2801),0))</f>
        <v>0</v>
      </c>
      <c r="Q2801" s="32">
        <f>IF($B2801="",0,IF(OR($U2801="OUT",$U2801="TRF"),N($M2801),0))</f>
        <v>0</v>
      </c>
      <c r="R2801" s="32">
        <f>IF($B2801="",0,IF($U2801="IN",N($M2801),0))</f>
        <v>0</v>
      </c>
      <c r="S2801" s="33">
        <f>IF($B2801="","",IF($M2801="","⚠ مبلغ",IF($E2801="","⚠ بانک عامل",IF(AND($U2801="TRF",$F2801=""),"⚠ بانک مقصد",IF(AND($V2801&lt;&gt;"NONE",$V2801&lt;&gt;"",$Z2801=""),"⚠ طرف حساب","✓")))))</f>
        <v>0</v>
      </c>
      <c r="T2801" s="29"/>
      <c r="U2801" s="27">
        <f>IFERROR(VLOOKUP($D2801,BankOpTbl,2,0),"")</f>
        <v>0</v>
      </c>
      <c r="V2801" s="27">
        <f>IFERROR(VLOOKUP($D2801,BankOpTbl,3,0),"")</f>
        <v>0</v>
      </c>
      <c r="W2801" s="27">
        <f>IFERROR(VLOOKUP($D2801,BankOpTbl,4,0),"")</f>
        <v>0</v>
      </c>
      <c r="X2801" s="27">
        <f>IF($E2801="","",IFERROR(VLOOKUP($E2801,BankTbl,4,0),""))</f>
        <v>0</v>
      </c>
      <c r="Y2801" s="27">
        <f>IF($F2801="","",IFERROR(VLOOKUP($F2801,BankTbl,4,0),""))</f>
        <v>0</v>
      </c>
      <c r="Z2801" s="27">
        <f>IF($B2801="","",IF($V2801="PICK",LEFT($N2801,5),IF($V2801="FIXED",$W2801,IF($V2801="CODE",$H2801,""))))</f>
        <v>0</v>
      </c>
    </row>
    <row r="2802" spans="1:26" ht="21" customHeight="1">
      <c r="A2802" s="27">
        <f>IF($B2802="","",COUNTA($B$13:$B2802))</f>
        <v>0</v>
      </c>
      <c r="B2802" s="28"/>
      <c r="C2802" s="28"/>
      <c r="D2802" s="29"/>
      <c r="E2802" s="29"/>
      <c r="F2802" s="29"/>
      <c r="G2802" s="28"/>
      <c r="H2802" s="28"/>
      <c r="I2802" s="30">
        <f>IF($H2802="","",IFERROR(VLOOKUP($H2802,AcctTbl,2,0),"کد ناشناخته"))</f>
        <v>0</v>
      </c>
      <c r="J2802" s="27">
        <f>IF($H2802="","",IFERROR(VLOOKUP($H2802,AcctTbl,3,0),""))</f>
        <v>0</v>
      </c>
      <c r="K2802" s="29"/>
      <c r="L2802" s="28"/>
      <c r="M2802" s="31"/>
      <c r="N2802" s="29"/>
      <c r="O2802" s="32">
        <f>IF($B2802="",0,IF($U2802="IN",N($M2802),0))</f>
        <v>0</v>
      </c>
      <c r="P2802" s="32">
        <f>IF($B2802="",0,IF(OR($U2802="OUT",$U2802="TRF"),N($M2802),0))</f>
        <v>0</v>
      </c>
      <c r="Q2802" s="32">
        <f>IF($B2802="",0,IF(OR($U2802="OUT",$U2802="TRF"),N($M2802),0))</f>
        <v>0</v>
      </c>
      <c r="R2802" s="32">
        <f>IF($B2802="",0,IF($U2802="IN",N($M2802),0))</f>
        <v>0</v>
      </c>
      <c r="S2802" s="33">
        <f>IF($B2802="","",IF($M2802="","⚠ مبلغ",IF($E2802="","⚠ بانک عامل",IF(AND($U2802="TRF",$F2802=""),"⚠ بانک مقصد",IF(AND($V2802&lt;&gt;"NONE",$V2802&lt;&gt;"",$Z2802=""),"⚠ طرف حساب","✓")))))</f>
        <v>0</v>
      </c>
      <c r="T2802" s="29"/>
      <c r="U2802" s="27">
        <f>IFERROR(VLOOKUP($D2802,BankOpTbl,2,0),"")</f>
        <v>0</v>
      </c>
      <c r="V2802" s="27">
        <f>IFERROR(VLOOKUP($D2802,BankOpTbl,3,0),"")</f>
        <v>0</v>
      </c>
      <c r="W2802" s="27">
        <f>IFERROR(VLOOKUP($D2802,BankOpTbl,4,0),"")</f>
        <v>0</v>
      </c>
      <c r="X2802" s="27">
        <f>IF($E2802="","",IFERROR(VLOOKUP($E2802,BankTbl,4,0),""))</f>
        <v>0</v>
      </c>
      <c r="Y2802" s="27">
        <f>IF($F2802="","",IFERROR(VLOOKUP($F2802,BankTbl,4,0),""))</f>
        <v>0</v>
      </c>
      <c r="Z2802" s="27">
        <f>IF($B2802="","",IF($V2802="PICK",LEFT($N2802,5),IF($V2802="FIXED",$W2802,IF($V2802="CODE",$H2802,""))))</f>
        <v>0</v>
      </c>
    </row>
    <row r="2803" spans="1:26" ht="21" customHeight="1">
      <c r="A2803" s="27">
        <f>IF($B2803="","",COUNTA($B$13:$B2803))</f>
        <v>0</v>
      </c>
      <c r="B2803" s="28"/>
      <c r="C2803" s="28"/>
      <c r="D2803" s="29"/>
      <c r="E2803" s="29"/>
      <c r="F2803" s="29"/>
      <c r="G2803" s="28"/>
      <c r="H2803" s="28"/>
      <c r="I2803" s="30">
        <f>IF($H2803="","",IFERROR(VLOOKUP($H2803,AcctTbl,2,0),"کد ناشناخته"))</f>
        <v>0</v>
      </c>
      <c r="J2803" s="27">
        <f>IF($H2803="","",IFERROR(VLOOKUP($H2803,AcctTbl,3,0),""))</f>
        <v>0</v>
      </c>
      <c r="K2803" s="29"/>
      <c r="L2803" s="28"/>
      <c r="M2803" s="31"/>
      <c r="N2803" s="29"/>
      <c r="O2803" s="32">
        <f>IF($B2803="",0,IF($U2803="IN",N($M2803),0))</f>
        <v>0</v>
      </c>
      <c r="P2803" s="32">
        <f>IF($B2803="",0,IF(OR($U2803="OUT",$U2803="TRF"),N($M2803),0))</f>
        <v>0</v>
      </c>
      <c r="Q2803" s="32">
        <f>IF($B2803="",0,IF(OR($U2803="OUT",$U2803="TRF"),N($M2803),0))</f>
        <v>0</v>
      </c>
      <c r="R2803" s="32">
        <f>IF($B2803="",0,IF($U2803="IN",N($M2803),0))</f>
        <v>0</v>
      </c>
      <c r="S2803" s="33">
        <f>IF($B2803="","",IF($M2803="","⚠ مبلغ",IF($E2803="","⚠ بانک عامل",IF(AND($U2803="TRF",$F2803=""),"⚠ بانک مقصد",IF(AND($V2803&lt;&gt;"NONE",$V2803&lt;&gt;"",$Z2803=""),"⚠ طرف حساب","✓")))))</f>
        <v>0</v>
      </c>
      <c r="T2803" s="29"/>
      <c r="U2803" s="27">
        <f>IFERROR(VLOOKUP($D2803,BankOpTbl,2,0),"")</f>
        <v>0</v>
      </c>
      <c r="V2803" s="27">
        <f>IFERROR(VLOOKUP($D2803,BankOpTbl,3,0),"")</f>
        <v>0</v>
      </c>
      <c r="W2803" s="27">
        <f>IFERROR(VLOOKUP($D2803,BankOpTbl,4,0),"")</f>
        <v>0</v>
      </c>
      <c r="X2803" s="27">
        <f>IF($E2803="","",IFERROR(VLOOKUP($E2803,BankTbl,4,0),""))</f>
        <v>0</v>
      </c>
      <c r="Y2803" s="27">
        <f>IF($F2803="","",IFERROR(VLOOKUP($F2803,BankTbl,4,0),""))</f>
        <v>0</v>
      </c>
      <c r="Z2803" s="27">
        <f>IF($B2803="","",IF($V2803="PICK",LEFT($N2803,5),IF($V2803="FIXED",$W2803,IF($V2803="CODE",$H2803,""))))</f>
        <v>0</v>
      </c>
    </row>
    <row r="2804" spans="1:26" ht="21" customHeight="1">
      <c r="A2804" s="27">
        <f>IF($B2804="","",COUNTA($B$13:$B2804))</f>
        <v>0</v>
      </c>
      <c r="B2804" s="28"/>
      <c r="C2804" s="28"/>
      <c r="D2804" s="29"/>
      <c r="E2804" s="29"/>
      <c r="F2804" s="29"/>
      <c r="G2804" s="28"/>
      <c r="H2804" s="28"/>
      <c r="I2804" s="30">
        <f>IF($H2804="","",IFERROR(VLOOKUP($H2804,AcctTbl,2,0),"کد ناشناخته"))</f>
        <v>0</v>
      </c>
      <c r="J2804" s="27">
        <f>IF($H2804="","",IFERROR(VLOOKUP($H2804,AcctTbl,3,0),""))</f>
        <v>0</v>
      </c>
      <c r="K2804" s="29"/>
      <c r="L2804" s="28"/>
      <c r="M2804" s="31"/>
      <c r="N2804" s="29"/>
      <c r="O2804" s="32">
        <f>IF($B2804="",0,IF($U2804="IN",N($M2804),0))</f>
        <v>0</v>
      </c>
      <c r="P2804" s="32">
        <f>IF($B2804="",0,IF(OR($U2804="OUT",$U2804="TRF"),N($M2804),0))</f>
        <v>0</v>
      </c>
      <c r="Q2804" s="32">
        <f>IF($B2804="",0,IF(OR($U2804="OUT",$U2804="TRF"),N($M2804),0))</f>
        <v>0</v>
      </c>
      <c r="R2804" s="32">
        <f>IF($B2804="",0,IF($U2804="IN",N($M2804),0))</f>
        <v>0</v>
      </c>
      <c r="S2804" s="33">
        <f>IF($B2804="","",IF($M2804="","⚠ مبلغ",IF($E2804="","⚠ بانک عامل",IF(AND($U2804="TRF",$F2804=""),"⚠ بانک مقصد",IF(AND($V2804&lt;&gt;"NONE",$V2804&lt;&gt;"",$Z2804=""),"⚠ طرف حساب","✓")))))</f>
        <v>0</v>
      </c>
      <c r="T2804" s="29"/>
      <c r="U2804" s="27">
        <f>IFERROR(VLOOKUP($D2804,BankOpTbl,2,0),"")</f>
        <v>0</v>
      </c>
      <c r="V2804" s="27">
        <f>IFERROR(VLOOKUP($D2804,BankOpTbl,3,0),"")</f>
        <v>0</v>
      </c>
      <c r="W2804" s="27">
        <f>IFERROR(VLOOKUP($D2804,BankOpTbl,4,0),"")</f>
        <v>0</v>
      </c>
      <c r="X2804" s="27">
        <f>IF($E2804="","",IFERROR(VLOOKUP($E2804,BankTbl,4,0),""))</f>
        <v>0</v>
      </c>
      <c r="Y2804" s="27">
        <f>IF($F2804="","",IFERROR(VLOOKUP($F2804,BankTbl,4,0),""))</f>
        <v>0</v>
      </c>
      <c r="Z2804" s="27">
        <f>IF($B2804="","",IF($V2804="PICK",LEFT($N2804,5),IF($V2804="FIXED",$W2804,IF($V2804="CODE",$H2804,""))))</f>
        <v>0</v>
      </c>
    </row>
    <row r="2805" spans="1:26" ht="21" customHeight="1">
      <c r="A2805" s="27">
        <f>IF($B2805="","",COUNTA($B$13:$B2805))</f>
        <v>0</v>
      </c>
      <c r="B2805" s="28"/>
      <c r="C2805" s="28"/>
      <c r="D2805" s="29"/>
      <c r="E2805" s="29"/>
      <c r="F2805" s="29"/>
      <c r="G2805" s="28"/>
      <c r="H2805" s="28"/>
      <c r="I2805" s="30">
        <f>IF($H2805="","",IFERROR(VLOOKUP($H2805,AcctTbl,2,0),"کد ناشناخته"))</f>
        <v>0</v>
      </c>
      <c r="J2805" s="27">
        <f>IF($H2805="","",IFERROR(VLOOKUP($H2805,AcctTbl,3,0),""))</f>
        <v>0</v>
      </c>
      <c r="K2805" s="29"/>
      <c r="L2805" s="28"/>
      <c r="M2805" s="31"/>
      <c r="N2805" s="29"/>
      <c r="O2805" s="32">
        <f>IF($B2805="",0,IF($U2805="IN",N($M2805),0))</f>
        <v>0</v>
      </c>
      <c r="P2805" s="32">
        <f>IF($B2805="",0,IF(OR($U2805="OUT",$U2805="TRF"),N($M2805),0))</f>
        <v>0</v>
      </c>
      <c r="Q2805" s="32">
        <f>IF($B2805="",0,IF(OR($U2805="OUT",$U2805="TRF"),N($M2805),0))</f>
        <v>0</v>
      </c>
      <c r="R2805" s="32">
        <f>IF($B2805="",0,IF($U2805="IN",N($M2805),0))</f>
        <v>0</v>
      </c>
      <c r="S2805" s="33">
        <f>IF($B2805="","",IF($M2805="","⚠ مبلغ",IF($E2805="","⚠ بانک عامل",IF(AND($U2805="TRF",$F2805=""),"⚠ بانک مقصد",IF(AND($V2805&lt;&gt;"NONE",$V2805&lt;&gt;"",$Z2805=""),"⚠ طرف حساب","✓")))))</f>
        <v>0</v>
      </c>
      <c r="T2805" s="29"/>
      <c r="U2805" s="27">
        <f>IFERROR(VLOOKUP($D2805,BankOpTbl,2,0),"")</f>
        <v>0</v>
      </c>
      <c r="V2805" s="27">
        <f>IFERROR(VLOOKUP($D2805,BankOpTbl,3,0),"")</f>
        <v>0</v>
      </c>
      <c r="W2805" s="27">
        <f>IFERROR(VLOOKUP($D2805,BankOpTbl,4,0),"")</f>
        <v>0</v>
      </c>
      <c r="X2805" s="27">
        <f>IF($E2805="","",IFERROR(VLOOKUP($E2805,BankTbl,4,0),""))</f>
        <v>0</v>
      </c>
      <c r="Y2805" s="27">
        <f>IF($F2805="","",IFERROR(VLOOKUP($F2805,BankTbl,4,0),""))</f>
        <v>0</v>
      </c>
      <c r="Z2805" s="27">
        <f>IF($B2805="","",IF($V2805="PICK",LEFT($N2805,5),IF($V2805="FIXED",$W2805,IF($V2805="CODE",$H2805,""))))</f>
        <v>0</v>
      </c>
    </row>
    <row r="2806" spans="1:26" ht="21" customHeight="1">
      <c r="A2806" s="27">
        <f>IF($B2806="","",COUNTA($B$13:$B2806))</f>
        <v>0</v>
      </c>
      <c r="B2806" s="28"/>
      <c r="C2806" s="28"/>
      <c r="D2806" s="29"/>
      <c r="E2806" s="29"/>
      <c r="F2806" s="29"/>
      <c r="G2806" s="28"/>
      <c r="H2806" s="28"/>
      <c r="I2806" s="30">
        <f>IF($H2806="","",IFERROR(VLOOKUP($H2806,AcctTbl,2,0),"کد ناشناخته"))</f>
        <v>0</v>
      </c>
      <c r="J2806" s="27">
        <f>IF($H2806="","",IFERROR(VLOOKUP($H2806,AcctTbl,3,0),""))</f>
        <v>0</v>
      </c>
      <c r="K2806" s="29"/>
      <c r="L2806" s="28"/>
      <c r="M2806" s="31"/>
      <c r="N2806" s="29"/>
      <c r="O2806" s="32">
        <f>IF($B2806="",0,IF($U2806="IN",N($M2806),0))</f>
        <v>0</v>
      </c>
      <c r="P2806" s="32">
        <f>IF($B2806="",0,IF(OR($U2806="OUT",$U2806="TRF"),N($M2806),0))</f>
        <v>0</v>
      </c>
      <c r="Q2806" s="32">
        <f>IF($B2806="",0,IF(OR($U2806="OUT",$U2806="TRF"),N($M2806),0))</f>
        <v>0</v>
      </c>
      <c r="R2806" s="32">
        <f>IF($B2806="",0,IF($U2806="IN",N($M2806),0))</f>
        <v>0</v>
      </c>
      <c r="S2806" s="33">
        <f>IF($B2806="","",IF($M2806="","⚠ مبلغ",IF($E2806="","⚠ بانک عامل",IF(AND($U2806="TRF",$F2806=""),"⚠ بانک مقصد",IF(AND($V2806&lt;&gt;"NONE",$V2806&lt;&gt;"",$Z2806=""),"⚠ طرف حساب","✓")))))</f>
        <v>0</v>
      </c>
      <c r="T2806" s="29"/>
      <c r="U2806" s="27">
        <f>IFERROR(VLOOKUP($D2806,BankOpTbl,2,0),"")</f>
        <v>0</v>
      </c>
      <c r="V2806" s="27">
        <f>IFERROR(VLOOKUP($D2806,BankOpTbl,3,0),"")</f>
        <v>0</v>
      </c>
      <c r="W2806" s="27">
        <f>IFERROR(VLOOKUP($D2806,BankOpTbl,4,0),"")</f>
        <v>0</v>
      </c>
      <c r="X2806" s="27">
        <f>IF($E2806="","",IFERROR(VLOOKUP($E2806,BankTbl,4,0),""))</f>
        <v>0</v>
      </c>
      <c r="Y2806" s="27">
        <f>IF($F2806="","",IFERROR(VLOOKUP($F2806,BankTbl,4,0),""))</f>
        <v>0</v>
      </c>
      <c r="Z2806" s="27">
        <f>IF($B2806="","",IF($V2806="PICK",LEFT($N2806,5),IF($V2806="FIXED",$W2806,IF($V2806="CODE",$H2806,""))))</f>
        <v>0</v>
      </c>
    </row>
    <row r="2807" spans="1:26" ht="21" customHeight="1">
      <c r="A2807" s="27">
        <f>IF($B2807="","",COUNTA($B$13:$B2807))</f>
        <v>0</v>
      </c>
      <c r="B2807" s="28"/>
      <c r="C2807" s="28"/>
      <c r="D2807" s="29"/>
      <c r="E2807" s="29"/>
      <c r="F2807" s="29"/>
      <c r="G2807" s="28"/>
      <c r="H2807" s="28"/>
      <c r="I2807" s="30">
        <f>IF($H2807="","",IFERROR(VLOOKUP($H2807,AcctTbl,2,0),"کد ناشناخته"))</f>
        <v>0</v>
      </c>
      <c r="J2807" s="27">
        <f>IF($H2807="","",IFERROR(VLOOKUP($H2807,AcctTbl,3,0),""))</f>
        <v>0</v>
      </c>
      <c r="K2807" s="29"/>
      <c r="L2807" s="28"/>
      <c r="M2807" s="31"/>
      <c r="N2807" s="29"/>
      <c r="O2807" s="32">
        <f>IF($B2807="",0,IF($U2807="IN",N($M2807),0))</f>
        <v>0</v>
      </c>
      <c r="P2807" s="32">
        <f>IF($B2807="",0,IF(OR($U2807="OUT",$U2807="TRF"),N($M2807),0))</f>
        <v>0</v>
      </c>
      <c r="Q2807" s="32">
        <f>IF($B2807="",0,IF(OR($U2807="OUT",$U2807="TRF"),N($M2807),0))</f>
        <v>0</v>
      </c>
      <c r="R2807" s="32">
        <f>IF($B2807="",0,IF($U2807="IN",N($M2807),0))</f>
        <v>0</v>
      </c>
      <c r="S2807" s="33">
        <f>IF($B2807="","",IF($M2807="","⚠ مبلغ",IF($E2807="","⚠ بانک عامل",IF(AND($U2807="TRF",$F2807=""),"⚠ بانک مقصد",IF(AND($V2807&lt;&gt;"NONE",$V2807&lt;&gt;"",$Z2807=""),"⚠ طرف حساب","✓")))))</f>
        <v>0</v>
      </c>
      <c r="T2807" s="29"/>
      <c r="U2807" s="27">
        <f>IFERROR(VLOOKUP($D2807,BankOpTbl,2,0),"")</f>
        <v>0</v>
      </c>
      <c r="V2807" s="27">
        <f>IFERROR(VLOOKUP($D2807,BankOpTbl,3,0),"")</f>
        <v>0</v>
      </c>
      <c r="W2807" s="27">
        <f>IFERROR(VLOOKUP($D2807,BankOpTbl,4,0),"")</f>
        <v>0</v>
      </c>
      <c r="X2807" s="27">
        <f>IF($E2807="","",IFERROR(VLOOKUP($E2807,BankTbl,4,0),""))</f>
        <v>0</v>
      </c>
      <c r="Y2807" s="27">
        <f>IF($F2807="","",IFERROR(VLOOKUP($F2807,BankTbl,4,0),""))</f>
        <v>0</v>
      </c>
      <c r="Z2807" s="27">
        <f>IF($B2807="","",IF($V2807="PICK",LEFT($N2807,5),IF($V2807="FIXED",$W2807,IF($V2807="CODE",$H2807,""))))</f>
        <v>0</v>
      </c>
    </row>
    <row r="2808" spans="1:26" ht="21" customHeight="1">
      <c r="A2808" s="27">
        <f>IF($B2808="","",COUNTA($B$13:$B2808))</f>
        <v>0</v>
      </c>
      <c r="B2808" s="28"/>
      <c r="C2808" s="28"/>
      <c r="D2808" s="29"/>
      <c r="E2808" s="29"/>
      <c r="F2808" s="29"/>
      <c r="G2808" s="28"/>
      <c r="H2808" s="28"/>
      <c r="I2808" s="30">
        <f>IF($H2808="","",IFERROR(VLOOKUP($H2808,AcctTbl,2,0),"کد ناشناخته"))</f>
        <v>0</v>
      </c>
      <c r="J2808" s="27">
        <f>IF($H2808="","",IFERROR(VLOOKUP($H2808,AcctTbl,3,0),""))</f>
        <v>0</v>
      </c>
      <c r="K2808" s="29"/>
      <c r="L2808" s="28"/>
      <c r="M2808" s="31"/>
      <c r="N2808" s="29"/>
      <c r="O2808" s="32">
        <f>IF($B2808="",0,IF($U2808="IN",N($M2808),0))</f>
        <v>0</v>
      </c>
      <c r="P2808" s="32">
        <f>IF($B2808="",0,IF(OR($U2808="OUT",$U2808="TRF"),N($M2808),0))</f>
        <v>0</v>
      </c>
      <c r="Q2808" s="32">
        <f>IF($B2808="",0,IF(OR($U2808="OUT",$U2808="TRF"),N($M2808),0))</f>
        <v>0</v>
      </c>
      <c r="R2808" s="32">
        <f>IF($B2808="",0,IF($U2808="IN",N($M2808),0))</f>
        <v>0</v>
      </c>
      <c r="S2808" s="33">
        <f>IF($B2808="","",IF($M2808="","⚠ مبلغ",IF($E2808="","⚠ بانک عامل",IF(AND($U2808="TRF",$F2808=""),"⚠ بانک مقصد",IF(AND($V2808&lt;&gt;"NONE",$V2808&lt;&gt;"",$Z2808=""),"⚠ طرف حساب","✓")))))</f>
        <v>0</v>
      </c>
      <c r="T2808" s="29"/>
      <c r="U2808" s="27">
        <f>IFERROR(VLOOKUP($D2808,BankOpTbl,2,0),"")</f>
        <v>0</v>
      </c>
      <c r="V2808" s="27">
        <f>IFERROR(VLOOKUP($D2808,BankOpTbl,3,0),"")</f>
        <v>0</v>
      </c>
      <c r="W2808" s="27">
        <f>IFERROR(VLOOKUP($D2808,BankOpTbl,4,0),"")</f>
        <v>0</v>
      </c>
      <c r="X2808" s="27">
        <f>IF($E2808="","",IFERROR(VLOOKUP($E2808,BankTbl,4,0),""))</f>
        <v>0</v>
      </c>
      <c r="Y2808" s="27">
        <f>IF($F2808="","",IFERROR(VLOOKUP($F2808,BankTbl,4,0),""))</f>
        <v>0</v>
      </c>
      <c r="Z2808" s="27">
        <f>IF($B2808="","",IF($V2808="PICK",LEFT($N2808,5),IF($V2808="FIXED",$W2808,IF($V2808="CODE",$H2808,""))))</f>
        <v>0</v>
      </c>
    </row>
    <row r="2809" spans="1:26" ht="21" customHeight="1">
      <c r="A2809" s="27">
        <f>IF($B2809="","",COUNTA($B$13:$B2809))</f>
        <v>0</v>
      </c>
      <c r="B2809" s="28"/>
      <c r="C2809" s="28"/>
      <c r="D2809" s="29"/>
      <c r="E2809" s="29"/>
      <c r="F2809" s="29"/>
      <c r="G2809" s="28"/>
      <c r="H2809" s="28"/>
      <c r="I2809" s="30">
        <f>IF($H2809="","",IFERROR(VLOOKUP($H2809,AcctTbl,2,0),"کد ناشناخته"))</f>
        <v>0</v>
      </c>
      <c r="J2809" s="27">
        <f>IF($H2809="","",IFERROR(VLOOKUP($H2809,AcctTbl,3,0),""))</f>
        <v>0</v>
      </c>
      <c r="K2809" s="29"/>
      <c r="L2809" s="28"/>
      <c r="M2809" s="31"/>
      <c r="N2809" s="29"/>
      <c r="O2809" s="32">
        <f>IF($B2809="",0,IF($U2809="IN",N($M2809),0))</f>
        <v>0</v>
      </c>
      <c r="P2809" s="32">
        <f>IF($B2809="",0,IF(OR($U2809="OUT",$U2809="TRF"),N($M2809),0))</f>
        <v>0</v>
      </c>
      <c r="Q2809" s="32">
        <f>IF($B2809="",0,IF(OR($U2809="OUT",$U2809="TRF"),N($M2809),0))</f>
        <v>0</v>
      </c>
      <c r="R2809" s="32">
        <f>IF($B2809="",0,IF($U2809="IN",N($M2809),0))</f>
        <v>0</v>
      </c>
      <c r="S2809" s="33">
        <f>IF($B2809="","",IF($M2809="","⚠ مبلغ",IF($E2809="","⚠ بانک عامل",IF(AND($U2809="TRF",$F2809=""),"⚠ بانک مقصد",IF(AND($V2809&lt;&gt;"NONE",$V2809&lt;&gt;"",$Z2809=""),"⚠ طرف حساب","✓")))))</f>
        <v>0</v>
      </c>
      <c r="T2809" s="29"/>
      <c r="U2809" s="27">
        <f>IFERROR(VLOOKUP($D2809,BankOpTbl,2,0),"")</f>
        <v>0</v>
      </c>
      <c r="V2809" s="27">
        <f>IFERROR(VLOOKUP($D2809,BankOpTbl,3,0),"")</f>
        <v>0</v>
      </c>
      <c r="W2809" s="27">
        <f>IFERROR(VLOOKUP($D2809,BankOpTbl,4,0),"")</f>
        <v>0</v>
      </c>
      <c r="X2809" s="27">
        <f>IF($E2809="","",IFERROR(VLOOKUP($E2809,BankTbl,4,0),""))</f>
        <v>0</v>
      </c>
      <c r="Y2809" s="27">
        <f>IF($F2809="","",IFERROR(VLOOKUP($F2809,BankTbl,4,0),""))</f>
        <v>0</v>
      </c>
      <c r="Z2809" s="27">
        <f>IF($B2809="","",IF($V2809="PICK",LEFT($N2809,5),IF($V2809="FIXED",$W2809,IF($V2809="CODE",$H2809,""))))</f>
        <v>0</v>
      </c>
    </row>
    <row r="2810" spans="1:26" ht="21" customHeight="1">
      <c r="A2810" s="27">
        <f>IF($B2810="","",COUNTA($B$13:$B2810))</f>
        <v>0</v>
      </c>
      <c r="B2810" s="28"/>
      <c r="C2810" s="28"/>
      <c r="D2810" s="29"/>
      <c r="E2810" s="29"/>
      <c r="F2810" s="29"/>
      <c r="G2810" s="28"/>
      <c r="H2810" s="28"/>
      <c r="I2810" s="30">
        <f>IF($H2810="","",IFERROR(VLOOKUP($H2810,AcctTbl,2,0),"کد ناشناخته"))</f>
        <v>0</v>
      </c>
      <c r="J2810" s="27">
        <f>IF($H2810="","",IFERROR(VLOOKUP($H2810,AcctTbl,3,0),""))</f>
        <v>0</v>
      </c>
      <c r="K2810" s="29"/>
      <c r="L2810" s="28"/>
      <c r="M2810" s="31"/>
      <c r="N2810" s="29"/>
      <c r="O2810" s="32">
        <f>IF($B2810="",0,IF($U2810="IN",N($M2810),0))</f>
        <v>0</v>
      </c>
      <c r="P2810" s="32">
        <f>IF($B2810="",0,IF(OR($U2810="OUT",$U2810="TRF"),N($M2810),0))</f>
        <v>0</v>
      </c>
      <c r="Q2810" s="32">
        <f>IF($B2810="",0,IF(OR($U2810="OUT",$U2810="TRF"),N($M2810),0))</f>
        <v>0</v>
      </c>
      <c r="R2810" s="32">
        <f>IF($B2810="",0,IF($U2810="IN",N($M2810),0))</f>
        <v>0</v>
      </c>
      <c r="S2810" s="33">
        <f>IF($B2810="","",IF($M2810="","⚠ مبلغ",IF($E2810="","⚠ بانک عامل",IF(AND($U2810="TRF",$F2810=""),"⚠ بانک مقصد",IF(AND($V2810&lt;&gt;"NONE",$V2810&lt;&gt;"",$Z2810=""),"⚠ طرف حساب","✓")))))</f>
        <v>0</v>
      </c>
      <c r="T2810" s="29"/>
      <c r="U2810" s="27">
        <f>IFERROR(VLOOKUP($D2810,BankOpTbl,2,0),"")</f>
        <v>0</v>
      </c>
      <c r="V2810" s="27">
        <f>IFERROR(VLOOKUP($D2810,BankOpTbl,3,0),"")</f>
        <v>0</v>
      </c>
      <c r="W2810" s="27">
        <f>IFERROR(VLOOKUP($D2810,BankOpTbl,4,0),"")</f>
        <v>0</v>
      </c>
      <c r="X2810" s="27">
        <f>IF($E2810="","",IFERROR(VLOOKUP($E2810,BankTbl,4,0),""))</f>
        <v>0</v>
      </c>
      <c r="Y2810" s="27">
        <f>IF($F2810="","",IFERROR(VLOOKUP($F2810,BankTbl,4,0),""))</f>
        <v>0</v>
      </c>
      <c r="Z2810" s="27">
        <f>IF($B2810="","",IF($V2810="PICK",LEFT($N2810,5),IF($V2810="FIXED",$W2810,IF($V2810="CODE",$H2810,""))))</f>
        <v>0</v>
      </c>
    </row>
    <row r="2811" spans="1:26" ht="21" customHeight="1">
      <c r="A2811" s="27">
        <f>IF($B2811="","",COUNTA($B$13:$B2811))</f>
        <v>0</v>
      </c>
      <c r="B2811" s="28"/>
      <c r="C2811" s="28"/>
      <c r="D2811" s="29"/>
      <c r="E2811" s="29"/>
      <c r="F2811" s="29"/>
      <c r="G2811" s="28"/>
      <c r="H2811" s="28"/>
      <c r="I2811" s="30">
        <f>IF($H2811="","",IFERROR(VLOOKUP($H2811,AcctTbl,2,0),"کد ناشناخته"))</f>
        <v>0</v>
      </c>
      <c r="J2811" s="27">
        <f>IF($H2811="","",IFERROR(VLOOKUP($H2811,AcctTbl,3,0),""))</f>
        <v>0</v>
      </c>
      <c r="K2811" s="29"/>
      <c r="L2811" s="28"/>
      <c r="M2811" s="31"/>
      <c r="N2811" s="29"/>
      <c r="O2811" s="32">
        <f>IF($B2811="",0,IF($U2811="IN",N($M2811),0))</f>
        <v>0</v>
      </c>
      <c r="P2811" s="32">
        <f>IF($B2811="",0,IF(OR($U2811="OUT",$U2811="TRF"),N($M2811),0))</f>
        <v>0</v>
      </c>
      <c r="Q2811" s="32">
        <f>IF($B2811="",0,IF(OR($U2811="OUT",$U2811="TRF"),N($M2811),0))</f>
        <v>0</v>
      </c>
      <c r="R2811" s="32">
        <f>IF($B2811="",0,IF($U2811="IN",N($M2811),0))</f>
        <v>0</v>
      </c>
      <c r="S2811" s="33">
        <f>IF($B2811="","",IF($M2811="","⚠ مبلغ",IF($E2811="","⚠ بانک عامل",IF(AND($U2811="TRF",$F2811=""),"⚠ بانک مقصد",IF(AND($V2811&lt;&gt;"NONE",$V2811&lt;&gt;"",$Z2811=""),"⚠ طرف حساب","✓")))))</f>
        <v>0</v>
      </c>
      <c r="T2811" s="29"/>
      <c r="U2811" s="27">
        <f>IFERROR(VLOOKUP($D2811,BankOpTbl,2,0),"")</f>
        <v>0</v>
      </c>
      <c r="V2811" s="27">
        <f>IFERROR(VLOOKUP($D2811,BankOpTbl,3,0),"")</f>
        <v>0</v>
      </c>
      <c r="W2811" s="27">
        <f>IFERROR(VLOOKUP($D2811,BankOpTbl,4,0),"")</f>
        <v>0</v>
      </c>
      <c r="X2811" s="27">
        <f>IF($E2811="","",IFERROR(VLOOKUP($E2811,BankTbl,4,0),""))</f>
        <v>0</v>
      </c>
      <c r="Y2811" s="27">
        <f>IF($F2811="","",IFERROR(VLOOKUP($F2811,BankTbl,4,0),""))</f>
        <v>0</v>
      </c>
      <c r="Z2811" s="27">
        <f>IF($B2811="","",IF($V2811="PICK",LEFT($N2811,5),IF($V2811="FIXED",$W2811,IF($V2811="CODE",$H2811,""))))</f>
        <v>0</v>
      </c>
    </row>
    <row r="2812" spans="1:26" ht="21" customHeight="1">
      <c r="A2812" s="27">
        <f>IF($B2812="","",COUNTA($B$13:$B2812))</f>
        <v>0</v>
      </c>
      <c r="B2812" s="28"/>
      <c r="C2812" s="28"/>
      <c r="D2812" s="29"/>
      <c r="E2812" s="29"/>
      <c r="F2812" s="29"/>
      <c r="G2812" s="28"/>
      <c r="H2812" s="28"/>
      <c r="I2812" s="30">
        <f>IF($H2812="","",IFERROR(VLOOKUP($H2812,AcctTbl,2,0),"کد ناشناخته"))</f>
        <v>0</v>
      </c>
      <c r="J2812" s="27">
        <f>IF($H2812="","",IFERROR(VLOOKUP($H2812,AcctTbl,3,0),""))</f>
        <v>0</v>
      </c>
      <c r="K2812" s="29"/>
      <c r="L2812" s="28"/>
      <c r="M2812" s="31"/>
      <c r="N2812" s="29"/>
      <c r="O2812" s="32">
        <f>IF($B2812="",0,IF($U2812="IN",N($M2812),0))</f>
        <v>0</v>
      </c>
      <c r="P2812" s="32">
        <f>IF($B2812="",0,IF(OR($U2812="OUT",$U2812="TRF"),N($M2812),0))</f>
        <v>0</v>
      </c>
      <c r="Q2812" s="32">
        <f>IF($B2812="",0,IF(OR($U2812="OUT",$U2812="TRF"),N($M2812),0))</f>
        <v>0</v>
      </c>
      <c r="R2812" s="32">
        <f>IF($B2812="",0,IF($U2812="IN",N($M2812),0))</f>
        <v>0</v>
      </c>
      <c r="S2812" s="33">
        <f>IF($B2812="","",IF($M2812="","⚠ مبلغ",IF($E2812="","⚠ بانک عامل",IF(AND($U2812="TRF",$F2812=""),"⚠ بانک مقصد",IF(AND($V2812&lt;&gt;"NONE",$V2812&lt;&gt;"",$Z2812=""),"⚠ طرف حساب","✓")))))</f>
        <v>0</v>
      </c>
      <c r="T2812" s="29"/>
      <c r="U2812" s="27">
        <f>IFERROR(VLOOKUP($D2812,BankOpTbl,2,0),"")</f>
        <v>0</v>
      </c>
      <c r="V2812" s="27">
        <f>IFERROR(VLOOKUP($D2812,BankOpTbl,3,0),"")</f>
        <v>0</v>
      </c>
      <c r="W2812" s="27">
        <f>IFERROR(VLOOKUP($D2812,BankOpTbl,4,0),"")</f>
        <v>0</v>
      </c>
      <c r="X2812" s="27">
        <f>IF($E2812="","",IFERROR(VLOOKUP($E2812,BankTbl,4,0),""))</f>
        <v>0</v>
      </c>
      <c r="Y2812" s="27">
        <f>IF($F2812="","",IFERROR(VLOOKUP($F2812,BankTbl,4,0),""))</f>
        <v>0</v>
      </c>
      <c r="Z2812" s="27">
        <f>IF($B2812="","",IF($V2812="PICK",LEFT($N2812,5),IF($V2812="FIXED",$W2812,IF($V2812="CODE",$H2812,""))))</f>
        <v>0</v>
      </c>
    </row>
    <row r="2813" spans="1:26" ht="21" customHeight="1">
      <c r="A2813" s="27">
        <f>IF($B2813="","",COUNTA($B$13:$B2813))</f>
        <v>0</v>
      </c>
      <c r="B2813" s="28"/>
      <c r="C2813" s="28"/>
      <c r="D2813" s="29"/>
      <c r="E2813" s="29"/>
      <c r="F2813" s="29"/>
      <c r="G2813" s="28"/>
      <c r="H2813" s="28"/>
      <c r="I2813" s="30">
        <f>IF($H2813="","",IFERROR(VLOOKUP($H2813,AcctTbl,2,0),"کد ناشناخته"))</f>
        <v>0</v>
      </c>
      <c r="J2813" s="27">
        <f>IF($H2813="","",IFERROR(VLOOKUP($H2813,AcctTbl,3,0),""))</f>
        <v>0</v>
      </c>
      <c r="K2813" s="29"/>
      <c r="L2813" s="28"/>
      <c r="M2813" s="31"/>
      <c r="N2813" s="29"/>
      <c r="O2813" s="32">
        <f>IF($B2813="",0,IF($U2813="IN",N($M2813),0))</f>
        <v>0</v>
      </c>
      <c r="P2813" s="32">
        <f>IF($B2813="",0,IF(OR($U2813="OUT",$U2813="TRF"),N($M2813),0))</f>
        <v>0</v>
      </c>
      <c r="Q2813" s="32">
        <f>IF($B2813="",0,IF(OR($U2813="OUT",$U2813="TRF"),N($M2813),0))</f>
        <v>0</v>
      </c>
      <c r="R2813" s="32">
        <f>IF($B2813="",0,IF($U2813="IN",N($M2813),0))</f>
        <v>0</v>
      </c>
      <c r="S2813" s="33">
        <f>IF($B2813="","",IF($M2813="","⚠ مبلغ",IF($E2813="","⚠ بانک عامل",IF(AND($U2813="TRF",$F2813=""),"⚠ بانک مقصد",IF(AND($V2813&lt;&gt;"NONE",$V2813&lt;&gt;"",$Z2813=""),"⚠ طرف حساب","✓")))))</f>
        <v>0</v>
      </c>
      <c r="T2813" s="29"/>
      <c r="U2813" s="27">
        <f>IFERROR(VLOOKUP($D2813,BankOpTbl,2,0),"")</f>
        <v>0</v>
      </c>
      <c r="V2813" s="27">
        <f>IFERROR(VLOOKUP($D2813,BankOpTbl,3,0),"")</f>
        <v>0</v>
      </c>
      <c r="W2813" s="27">
        <f>IFERROR(VLOOKUP($D2813,BankOpTbl,4,0),"")</f>
        <v>0</v>
      </c>
      <c r="X2813" s="27">
        <f>IF($E2813="","",IFERROR(VLOOKUP($E2813,BankTbl,4,0),""))</f>
        <v>0</v>
      </c>
      <c r="Y2813" s="27">
        <f>IF($F2813="","",IFERROR(VLOOKUP($F2813,BankTbl,4,0),""))</f>
        <v>0</v>
      </c>
      <c r="Z2813" s="27">
        <f>IF($B2813="","",IF($V2813="PICK",LEFT($N2813,5),IF($V2813="FIXED",$W2813,IF($V2813="CODE",$H2813,""))))</f>
        <v>0</v>
      </c>
    </row>
    <row r="2814" spans="1:26" ht="21" customHeight="1">
      <c r="A2814" s="27">
        <f>IF($B2814="","",COUNTA($B$13:$B2814))</f>
        <v>0</v>
      </c>
      <c r="B2814" s="28"/>
      <c r="C2814" s="28"/>
      <c r="D2814" s="29"/>
      <c r="E2814" s="29"/>
      <c r="F2814" s="29"/>
      <c r="G2814" s="28"/>
      <c r="H2814" s="28"/>
      <c r="I2814" s="30">
        <f>IF($H2814="","",IFERROR(VLOOKUP($H2814,AcctTbl,2,0),"کد ناشناخته"))</f>
        <v>0</v>
      </c>
      <c r="J2814" s="27">
        <f>IF($H2814="","",IFERROR(VLOOKUP($H2814,AcctTbl,3,0),""))</f>
        <v>0</v>
      </c>
      <c r="K2814" s="29"/>
      <c r="L2814" s="28"/>
      <c r="M2814" s="31"/>
      <c r="N2814" s="29"/>
      <c r="O2814" s="32">
        <f>IF($B2814="",0,IF($U2814="IN",N($M2814),0))</f>
        <v>0</v>
      </c>
      <c r="P2814" s="32">
        <f>IF($B2814="",0,IF(OR($U2814="OUT",$U2814="TRF"),N($M2814),0))</f>
        <v>0</v>
      </c>
      <c r="Q2814" s="32">
        <f>IF($B2814="",0,IF(OR($U2814="OUT",$U2814="TRF"),N($M2814),0))</f>
        <v>0</v>
      </c>
      <c r="R2814" s="32">
        <f>IF($B2814="",0,IF($U2814="IN",N($M2814),0))</f>
        <v>0</v>
      </c>
      <c r="S2814" s="33">
        <f>IF($B2814="","",IF($M2814="","⚠ مبلغ",IF($E2814="","⚠ بانک عامل",IF(AND($U2814="TRF",$F2814=""),"⚠ بانک مقصد",IF(AND($V2814&lt;&gt;"NONE",$V2814&lt;&gt;"",$Z2814=""),"⚠ طرف حساب","✓")))))</f>
        <v>0</v>
      </c>
      <c r="T2814" s="29"/>
      <c r="U2814" s="27">
        <f>IFERROR(VLOOKUP($D2814,BankOpTbl,2,0),"")</f>
        <v>0</v>
      </c>
      <c r="V2814" s="27">
        <f>IFERROR(VLOOKUP($D2814,BankOpTbl,3,0),"")</f>
        <v>0</v>
      </c>
      <c r="W2814" s="27">
        <f>IFERROR(VLOOKUP($D2814,BankOpTbl,4,0),"")</f>
        <v>0</v>
      </c>
      <c r="X2814" s="27">
        <f>IF($E2814="","",IFERROR(VLOOKUP($E2814,BankTbl,4,0),""))</f>
        <v>0</v>
      </c>
      <c r="Y2814" s="27">
        <f>IF($F2814="","",IFERROR(VLOOKUP($F2814,BankTbl,4,0),""))</f>
        <v>0</v>
      </c>
      <c r="Z2814" s="27">
        <f>IF($B2814="","",IF($V2814="PICK",LEFT($N2814,5),IF($V2814="FIXED",$W2814,IF($V2814="CODE",$H2814,""))))</f>
        <v>0</v>
      </c>
    </row>
    <row r="2815" spans="1:26" ht="21" customHeight="1">
      <c r="A2815" s="27">
        <f>IF($B2815="","",COUNTA($B$13:$B2815))</f>
        <v>0</v>
      </c>
      <c r="B2815" s="28"/>
      <c r="C2815" s="28"/>
      <c r="D2815" s="29"/>
      <c r="E2815" s="29"/>
      <c r="F2815" s="29"/>
      <c r="G2815" s="28"/>
      <c r="H2815" s="28"/>
      <c r="I2815" s="30">
        <f>IF($H2815="","",IFERROR(VLOOKUP($H2815,AcctTbl,2,0),"کد ناشناخته"))</f>
        <v>0</v>
      </c>
      <c r="J2815" s="27">
        <f>IF($H2815="","",IFERROR(VLOOKUP($H2815,AcctTbl,3,0),""))</f>
        <v>0</v>
      </c>
      <c r="K2815" s="29"/>
      <c r="L2815" s="28"/>
      <c r="M2815" s="31"/>
      <c r="N2815" s="29"/>
      <c r="O2815" s="32">
        <f>IF($B2815="",0,IF($U2815="IN",N($M2815),0))</f>
        <v>0</v>
      </c>
      <c r="P2815" s="32">
        <f>IF($B2815="",0,IF(OR($U2815="OUT",$U2815="TRF"),N($M2815),0))</f>
        <v>0</v>
      </c>
      <c r="Q2815" s="32">
        <f>IF($B2815="",0,IF(OR($U2815="OUT",$U2815="TRF"),N($M2815),0))</f>
        <v>0</v>
      </c>
      <c r="R2815" s="32">
        <f>IF($B2815="",0,IF($U2815="IN",N($M2815),0))</f>
        <v>0</v>
      </c>
      <c r="S2815" s="33">
        <f>IF($B2815="","",IF($M2815="","⚠ مبلغ",IF($E2815="","⚠ بانک عامل",IF(AND($U2815="TRF",$F2815=""),"⚠ بانک مقصد",IF(AND($V2815&lt;&gt;"NONE",$V2815&lt;&gt;"",$Z2815=""),"⚠ طرف حساب","✓")))))</f>
        <v>0</v>
      </c>
      <c r="T2815" s="29"/>
      <c r="U2815" s="27">
        <f>IFERROR(VLOOKUP($D2815,BankOpTbl,2,0),"")</f>
        <v>0</v>
      </c>
      <c r="V2815" s="27">
        <f>IFERROR(VLOOKUP($D2815,BankOpTbl,3,0),"")</f>
        <v>0</v>
      </c>
      <c r="W2815" s="27">
        <f>IFERROR(VLOOKUP($D2815,BankOpTbl,4,0),"")</f>
        <v>0</v>
      </c>
      <c r="X2815" s="27">
        <f>IF($E2815="","",IFERROR(VLOOKUP($E2815,BankTbl,4,0),""))</f>
        <v>0</v>
      </c>
      <c r="Y2815" s="27">
        <f>IF($F2815="","",IFERROR(VLOOKUP($F2815,BankTbl,4,0),""))</f>
        <v>0</v>
      </c>
      <c r="Z2815" s="27">
        <f>IF($B2815="","",IF($V2815="PICK",LEFT($N2815,5),IF($V2815="FIXED",$W2815,IF($V2815="CODE",$H2815,""))))</f>
        <v>0</v>
      </c>
    </row>
    <row r="2816" spans="1:26" ht="21" customHeight="1">
      <c r="A2816" s="27">
        <f>IF($B2816="","",COUNTA($B$13:$B2816))</f>
        <v>0</v>
      </c>
      <c r="B2816" s="28"/>
      <c r="C2816" s="28"/>
      <c r="D2816" s="29"/>
      <c r="E2816" s="29"/>
      <c r="F2816" s="29"/>
      <c r="G2816" s="28"/>
      <c r="H2816" s="28"/>
      <c r="I2816" s="30">
        <f>IF($H2816="","",IFERROR(VLOOKUP($H2816,AcctTbl,2,0),"کد ناشناخته"))</f>
        <v>0</v>
      </c>
      <c r="J2816" s="27">
        <f>IF($H2816="","",IFERROR(VLOOKUP($H2816,AcctTbl,3,0),""))</f>
        <v>0</v>
      </c>
      <c r="K2816" s="29"/>
      <c r="L2816" s="28"/>
      <c r="M2816" s="31"/>
      <c r="N2816" s="29"/>
      <c r="O2816" s="32">
        <f>IF($B2816="",0,IF($U2816="IN",N($M2816),0))</f>
        <v>0</v>
      </c>
      <c r="P2816" s="32">
        <f>IF($B2816="",0,IF(OR($U2816="OUT",$U2816="TRF"),N($M2816),0))</f>
        <v>0</v>
      </c>
      <c r="Q2816" s="32">
        <f>IF($B2816="",0,IF(OR($U2816="OUT",$U2816="TRF"),N($M2816),0))</f>
        <v>0</v>
      </c>
      <c r="R2816" s="32">
        <f>IF($B2816="",0,IF($U2816="IN",N($M2816),0))</f>
        <v>0</v>
      </c>
      <c r="S2816" s="33">
        <f>IF($B2816="","",IF($M2816="","⚠ مبلغ",IF($E2816="","⚠ بانک عامل",IF(AND($U2816="TRF",$F2816=""),"⚠ بانک مقصد",IF(AND($V2816&lt;&gt;"NONE",$V2816&lt;&gt;"",$Z2816=""),"⚠ طرف حساب","✓")))))</f>
        <v>0</v>
      </c>
      <c r="T2816" s="29"/>
      <c r="U2816" s="27">
        <f>IFERROR(VLOOKUP($D2816,BankOpTbl,2,0),"")</f>
        <v>0</v>
      </c>
      <c r="V2816" s="27">
        <f>IFERROR(VLOOKUP($D2816,BankOpTbl,3,0),"")</f>
        <v>0</v>
      </c>
      <c r="W2816" s="27">
        <f>IFERROR(VLOOKUP($D2816,BankOpTbl,4,0),"")</f>
        <v>0</v>
      </c>
      <c r="X2816" s="27">
        <f>IF($E2816="","",IFERROR(VLOOKUP($E2816,BankTbl,4,0),""))</f>
        <v>0</v>
      </c>
      <c r="Y2816" s="27">
        <f>IF($F2816="","",IFERROR(VLOOKUP($F2816,BankTbl,4,0),""))</f>
        <v>0</v>
      </c>
      <c r="Z2816" s="27">
        <f>IF($B2816="","",IF($V2816="PICK",LEFT($N2816,5),IF($V2816="FIXED",$W2816,IF($V2816="CODE",$H2816,""))))</f>
        <v>0</v>
      </c>
    </row>
    <row r="2817" spans="1:26" ht="21" customHeight="1">
      <c r="A2817" s="27">
        <f>IF($B2817="","",COUNTA($B$13:$B2817))</f>
        <v>0</v>
      </c>
      <c r="B2817" s="28"/>
      <c r="C2817" s="28"/>
      <c r="D2817" s="29"/>
      <c r="E2817" s="29"/>
      <c r="F2817" s="29"/>
      <c r="G2817" s="28"/>
      <c r="H2817" s="28"/>
      <c r="I2817" s="30">
        <f>IF($H2817="","",IFERROR(VLOOKUP($H2817,AcctTbl,2,0),"کد ناشناخته"))</f>
        <v>0</v>
      </c>
      <c r="J2817" s="27">
        <f>IF($H2817="","",IFERROR(VLOOKUP($H2817,AcctTbl,3,0),""))</f>
        <v>0</v>
      </c>
      <c r="K2817" s="29"/>
      <c r="L2817" s="28"/>
      <c r="M2817" s="31"/>
      <c r="N2817" s="29"/>
      <c r="O2817" s="32">
        <f>IF($B2817="",0,IF($U2817="IN",N($M2817),0))</f>
        <v>0</v>
      </c>
      <c r="P2817" s="32">
        <f>IF($B2817="",0,IF(OR($U2817="OUT",$U2817="TRF"),N($M2817),0))</f>
        <v>0</v>
      </c>
      <c r="Q2817" s="32">
        <f>IF($B2817="",0,IF(OR($U2817="OUT",$U2817="TRF"),N($M2817),0))</f>
        <v>0</v>
      </c>
      <c r="R2817" s="32">
        <f>IF($B2817="",0,IF($U2817="IN",N($M2817),0))</f>
        <v>0</v>
      </c>
      <c r="S2817" s="33">
        <f>IF($B2817="","",IF($M2817="","⚠ مبلغ",IF($E2817="","⚠ بانک عامل",IF(AND($U2817="TRF",$F2817=""),"⚠ بانک مقصد",IF(AND($V2817&lt;&gt;"NONE",$V2817&lt;&gt;"",$Z2817=""),"⚠ طرف حساب","✓")))))</f>
        <v>0</v>
      </c>
      <c r="T2817" s="29"/>
      <c r="U2817" s="27">
        <f>IFERROR(VLOOKUP($D2817,BankOpTbl,2,0),"")</f>
        <v>0</v>
      </c>
      <c r="V2817" s="27">
        <f>IFERROR(VLOOKUP($D2817,BankOpTbl,3,0),"")</f>
        <v>0</v>
      </c>
      <c r="W2817" s="27">
        <f>IFERROR(VLOOKUP($D2817,BankOpTbl,4,0),"")</f>
        <v>0</v>
      </c>
      <c r="X2817" s="27">
        <f>IF($E2817="","",IFERROR(VLOOKUP($E2817,BankTbl,4,0),""))</f>
        <v>0</v>
      </c>
      <c r="Y2817" s="27">
        <f>IF($F2817="","",IFERROR(VLOOKUP($F2817,BankTbl,4,0),""))</f>
        <v>0</v>
      </c>
      <c r="Z2817" s="27">
        <f>IF($B2817="","",IF($V2817="PICK",LEFT($N2817,5),IF($V2817="FIXED",$W2817,IF($V2817="CODE",$H2817,""))))</f>
        <v>0</v>
      </c>
    </row>
    <row r="2818" spans="1:26" ht="21" customHeight="1">
      <c r="A2818" s="27">
        <f>IF($B2818="","",COUNTA($B$13:$B2818))</f>
        <v>0</v>
      </c>
      <c r="B2818" s="28"/>
      <c r="C2818" s="28"/>
      <c r="D2818" s="29"/>
      <c r="E2818" s="29"/>
      <c r="F2818" s="29"/>
      <c r="G2818" s="28"/>
      <c r="H2818" s="28"/>
      <c r="I2818" s="30">
        <f>IF($H2818="","",IFERROR(VLOOKUP($H2818,AcctTbl,2,0),"کد ناشناخته"))</f>
        <v>0</v>
      </c>
      <c r="J2818" s="27">
        <f>IF($H2818="","",IFERROR(VLOOKUP($H2818,AcctTbl,3,0),""))</f>
        <v>0</v>
      </c>
      <c r="K2818" s="29"/>
      <c r="L2818" s="28"/>
      <c r="M2818" s="31"/>
      <c r="N2818" s="29"/>
      <c r="O2818" s="32">
        <f>IF($B2818="",0,IF($U2818="IN",N($M2818),0))</f>
        <v>0</v>
      </c>
      <c r="P2818" s="32">
        <f>IF($B2818="",0,IF(OR($U2818="OUT",$U2818="TRF"),N($M2818),0))</f>
        <v>0</v>
      </c>
      <c r="Q2818" s="32">
        <f>IF($B2818="",0,IF(OR($U2818="OUT",$U2818="TRF"),N($M2818),0))</f>
        <v>0</v>
      </c>
      <c r="R2818" s="32">
        <f>IF($B2818="",0,IF($U2818="IN",N($M2818),0))</f>
        <v>0</v>
      </c>
      <c r="S2818" s="33">
        <f>IF($B2818="","",IF($M2818="","⚠ مبلغ",IF($E2818="","⚠ بانک عامل",IF(AND($U2818="TRF",$F2818=""),"⚠ بانک مقصد",IF(AND($V2818&lt;&gt;"NONE",$V2818&lt;&gt;"",$Z2818=""),"⚠ طرف حساب","✓")))))</f>
        <v>0</v>
      </c>
      <c r="T2818" s="29"/>
      <c r="U2818" s="27">
        <f>IFERROR(VLOOKUP($D2818,BankOpTbl,2,0),"")</f>
        <v>0</v>
      </c>
      <c r="V2818" s="27">
        <f>IFERROR(VLOOKUP($D2818,BankOpTbl,3,0),"")</f>
        <v>0</v>
      </c>
      <c r="W2818" s="27">
        <f>IFERROR(VLOOKUP($D2818,BankOpTbl,4,0),"")</f>
        <v>0</v>
      </c>
      <c r="X2818" s="27">
        <f>IF($E2818="","",IFERROR(VLOOKUP($E2818,BankTbl,4,0),""))</f>
        <v>0</v>
      </c>
      <c r="Y2818" s="27">
        <f>IF($F2818="","",IFERROR(VLOOKUP($F2818,BankTbl,4,0),""))</f>
        <v>0</v>
      </c>
      <c r="Z2818" s="27">
        <f>IF($B2818="","",IF($V2818="PICK",LEFT($N2818,5),IF($V2818="FIXED",$W2818,IF($V2818="CODE",$H2818,""))))</f>
        <v>0</v>
      </c>
    </row>
    <row r="2819" spans="1:26" ht="21" customHeight="1">
      <c r="A2819" s="27">
        <f>IF($B2819="","",COUNTA($B$13:$B2819))</f>
        <v>0</v>
      </c>
      <c r="B2819" s="28"/>
      <c r="C2819" s="28"/>
      <c r="D2819" s="29"/>
      <c r="E2819" s="29"/>
      <c r="F2819" s="29"/>
      <c r="G2819" s="28"/>
      <c r="H2819" s="28"/>
      <c r="I2819" s="30">
        <f>IF($H2819="","",IFERROR(VLOOKUP($H2819,AcctTbl,2,0),"کد ناشناخته"))</f>
        <v>0</v>
      </c>
      <c r="J2819" s="27">
        <f>IF($H2819="","",IFERROR(VLOOKUP($H2819,AcctTbl,3,0),""))</f>
        <v>0</v>
      </c>
      <c r="K2819" s="29"/>
      <c r="L2819" s="28"/>
      <c r="M2819" s="31"/>
      <c r="N2819" s="29"/>
      <c r="O2819" s="32">
        <f>IF($B2819="",0,IF($U2819="IN",N($M2819),0))</f>
        <v>0</v>
      </c>
      <c r="P2819" s="32">
        <f>IF($B2819="",0,IF(OR($U2819="OUT",$U2819="TRF"),N($M2819),0))</f>
        <v>0</v>
      </c>
      <c r="Q2819" s="32">
        <f>IF($B2819="",0,IF(OR($U2819="OUT",$U2819="TRF"),N($M2819),0))</f>
        <v>0</v>
      </c>
      <c r="R2819" s="32">
        <f>IF($B2819="",0,IF($U2819="IN",N($M2819),0))</f>
        <v>0</v>
      </c>
      <c r="S2819" s="33">
        <f>IF($B2819="","",IF($M2819="","⚠ مبلغ",IF($E2819="","⚠ بانک عامل",IF(AND($U2819="TRF",$F2819=""),"⚠ بانک مقصد",IF(AND($V2819&lt;&gt;"NONE",$V2819&lt;&gt;"",$Z2819=""),"⚠ طرف حساب","✓")))))</f>
        <v>0</v>
      </c>
      <c r="T2819" s="29"/>
      <c r="U2819" s="27">
        <f>IFERROR(VLOOKUP($D2819,BankOpTbl,2,0),"")</f>
        <v>0</v>
      </c>
      <c r="V2819" s="27">
        <f>IFERROR(VLOOKUP($D2819,BankOpTbl,3,0),"")</f>
        <v>0</v>
      </c>
      <c r="W2819" s="27">
        <f>IFERROR(VLOOKUP($D2819,BankOpTbl,4,0),"")</f>
        <v>0</v>
      </c>
      <c r="X2819" s="27">
        <f>IF($E2819="","",IFERROR(VLOOKUP($E2819,BankTbl,4,0),""))</f>
        <v>0</v>
      </c>
      <c r="Y2819" s="27">
        <f>IF($F2819="","",IFERROR(VLOOKUP($F2819,BankTbl,4,0),""))</f>
        <v>0</v>
      </c>
      <c r="Z2819" s="27">
        <f>IF($B2819="","",IF($V2819="PICK",LEFT($N2819,5),IF($V2819="FIXED",$W2819,IF($V2819="CODE",$H2819,""))))</f>
        <v>0</v>
      </c>
    </row>
    <row r="2820" spans="1:26" ht="21" customHeight="1">
      <c r="A2820" s="27">
        <f>IF($B2820="","",COUNTA($B$13:$B2820))</f>
        <v>0</v>
      </c>
      <c r="B2820" s="28"/>
      <c r="C2820" s="28"/>
      <c r="D2820" s="29"/>
      <c r="E2820" s="29"/>
      <c r="F2820" s="29"/>
      <c r="G2820" s="28"/>
      <c r="H2820" s="28"/>
      <c r="I2820" s="30">
        <f>IF($H2820="","",IFERROR(VLOOKUP($H2820,AcctTbl,2,0),"کد ناشناخته"))</f>
        <v>0</v>
      </c>
      <c r="J2820" s="27">
        <f>IF($H2820="","",IFERROR(VLOOKUP($H2820,AcctTbl,3,0),""))</f>
        <v>0</v>
      </c>
      <c r="K2820" s="29"/>
      <c r="L2820" s="28"/>
      <c r="M2820" s="31"/>
      <c r="N2820" s="29"/>
      <c r="O2820" s="32">
        <f>IF($B2820="",0,IF($U2820="IN",N($M2820),0))</f>
        <v>0</v>
      </c>
      <c r="P2820" s="32">
        <f>IF($B2820="",0,IF(OR($U2820="OUT",$U2820="TRF"),N($M2820),0))</f>
        <v>0</v>
      </c>
      <c r="Q2820" s="32">
        <f>IF($B2820="",0,IF(OR($U2820="OUT",$U2820="TRF"),N($M2820),0))</f>
        <v>0</v>
      </c>
      <c r="R2820" s="32">
        <f>IF($B2820="",0,IF($U2820="IN",N($M2820),0))</f>
        <v>0</v>
      </c>
      <c r="S2820" s="33">
        <f>IF($B2820="","",IF($M2820="","⚠ مبلغ",IF($E2820="","⚠ بانک عامل",IF(AND($U2820="TRF",$F2820=""),"⚠ بانک مقصد",IF(AND($V2820&lt;&gt;"NONE",$V2820&lt;&gt;"",$Z2820=""),"⚠ طرف حساب","✓")))))</f>
        <v>0</v>
      </c>
      <c r="T2820" s="29"/>
      <c r="U2820" s="27">
        <f>IFERROR(VLOOKUP($D2820,BankOpTbl,2,0),"")</f>
        <v>0</v>
      </c>
      <c r="V2820" s="27">
        <f>IFERROR(VLOOKUP($D2820,BankOpTbl,3,0),"")</f>
        <v>0</v>
      </c>
      <c r="W2820" s="27">
        <f>IFERROR(VLOOKUP($D2820,BankOpTbl,4,0),"")</f>
        <v>0</v>
      </c>
      <c r="X2820" s="27">
        <f>IF($E2820="","",IFERROR(VLOOKUP($E2820,BankTbl,4,0),""))</f>
        <v>0</v>
      </c>
      <c r="Y2820" s="27">
        <f>IF($F2820="","",IFERROR(VLOOKUP($F2820,BankTbl,4,0),""))</f>
        <v>0</v>
      </c>
      <c r="Z2820" s="27">
        <f>IF($B2820="","",IF($V2820="PICK",LEFT($N2820,5),IF($V2820="FIXED",$W2820,IF($V2820="CODE",$H2820,""))))</f>
        <v>0</v>
      </c>
    </row>
    <row r="2821" spans="1:26" ht="21" customHeight="1">
      <c r="A2821" s="27">
        <f>IF($B2821="","",COUNTA($B$13:$B2821))</f>
        <v>0</v>
      </c>
      <c r="B2821" s="28"/>
      <c r="C2821" s="28"/>
      <c r="D2821" s="29"/>
      <c r="E2821" s="29"/>
      <c r="F2821" s="29"/>
      <c r="G2821" s="28"/>
      <c r="H2821" s="28"/>
      <c r="I2821" s="30">
        <f>IF($H2821="","",IFERROR(VLOOKUP($H2821,AcctTbl,2,0),"کد ناشناخته"))</f>
        <v>0</v>
      </c>
      <c r="J2821" s="27">
        <f>IF($H2821="","",IFERROR(VLOOKUP($H2821,AcctTbl,3,0),""))</f>
        <v>0</v>
      </c>
      <c r="K2821" s="29"/>
      <c r="L2821" s="28"/>
      <c r="M2821" s="31"/>
      <c r="N2821" s="29"/>
      <c r="O2821" s="32">
        <f>IF($B2821="",0,IF($U2821="IN",N($M2821),0))</f>
        <v>0</v>
      </c>
      <c r="P2821" s="32">
        <f>IF($B2821="",0,IF(OR($U2821="OUT",$U2821="TRF"),N($M2821),0))</f>
        <v>0</v>
      </c>
      <c r="Q2821" s="32">
        <f>IF($B2821="",0,IF(OR($U2821="OUT",$U2821="TRF"),N($M2821),0))</f>
        <v>0</v>
      </c>
      <c r="R2821" s="32">
        <f>IF($B2821="",0,IF($U2821="IN",N($M2821),0))</f>
        <v>0</v>
      </c>
      <c r="S2821" s="33">
        <f>IF($B2821="","",IF($M2821="","⚠ مبلغ",IF($E2821="","⚠ بانک عامل",IF(AND($U2821="TRF",$F2821=""),"⚠ بانک مقصد",IF(AND($V2821&lt;&gt;"NONE",$V2821&lt;&gt;"",$Z2821=""),"⚠ طرف حساب","✓")))))</f>
        <v>0</v>
      </c>
      <c r="T2821" s="29"/>
      <c r="U2821" s="27">
        <f>IFERROR(VLOOKUP($D2821,BankOpTbl,2,0),"")</f>
        <v>0</v>
      </c>
      <c r="V2821" s="27">
        <f>IFERROR(VLOOKUP($D2821,BankOpTbl,3,0),"")</f>
        <v>0</v>
      </c>
      <c r="W2821" s="27">
        <f>IFERROR(VLOOKUP($D2821,BankOpTbl,4,0),"")</f>
        <v>0</v>
      </c>
      <c r="X2821" s="27">
        <f>IF($E2821="","",IFERROR(VLOOKUP($E2821,BankTbl,4,0),""))</f>
        <v>0</v>
      </c>
      <c r="Y2821" s="27">
        <f>IF($F2821="","",IFERROR(VLOOKUP($F2821,BankTbl,4,0),""))</f>
        <v>0</v>
      </c>
      <c r="Z2821" s="27">
        <f>IF($B2821="","",IF($V2821="PICK",LEFT($N2821,5),IF($V2821="FIXED",$W2821,IF($V2821="CODE",$H2821,""))))</f>
        <v>0</v>
      </c>
    </row>
    <row r="2822" spans="1:26" ht="21" customHeight="1">
      <c r="A2822" s="27">
        <f>IF($B2822="","",COUNTA($B$13:$B2822))</f>
        <v>0</v>
      </c>
      <c r="B2822" s="28"/>
      <c r="C2822" s="28"/>
      <c r="D2822" s="29"/>
      <c r="E2822" s="29"/>
      <c r="F2822" s="29"/>
      <c r="G2822" s="28"/>
      <c r="H2822" s="28"/>
      <c r="I2822" s="30">
        <f>IF($H2822="","",IFERROR(VLOOKUP($H2822,AcctTbl,2,0),"کد ناشناخته"))</f>
        <v>0</v>
      </c>
      <c r="J2822" s="27">
        <f>IF($H2822="","",IFERROR(VLOOKUP($H2822,AcctTbl,3,0),""))</f>
        <v>0</v>
      </c>
      <c r="K2822" s="29"/>
      <c r="L2822" s="28"/>
      <c r="M2822" s="31"/>
      <c r="N2822" s="29"/>
      <c r="O2822" s="32">
        <f>IF($B2822="",0,IF($U2822="IN",N($M2822),0))</f>
        <v>0</v>
      </c>
      <c r="P2822" s="32">
        <f>IF($B2822="",0,IF(OR($U2822="OUT",$U2822="TRF"),N($M2822),0))</f>
        <v>0</v>
      </c>
      <c r="Q2822" s="32">
        <f>IF($B2822="",0,IF(OR($U2822="OUT",$U2822="TRF"),N($M2822),0))</f>
        <v>0</v>
      </c>
      <c r="R2822" s="32">
        <f>IF($B2822="",0,IF($U2822="IN",N($M2822),0))</f>
        <v>0</v>
      </c>
      <c r="S2822" s="33">
        <f>IF($B2822="","",IF($M2822="","⚠ مبلغ",IF($E2822="","⚠ بانک عامل",IF(AND($U2822="TRF",$F2822=""),"⚠ بانک مقصد",IF(AND($V2822&lt;&gt;"NONE",$V2822&lt;&gt;"",$Z2822=""),"⚠ طرف حساب","✓")))))</f>
        <v>0</v>
      </c>
      <c r="T2822" s="29"/>
      <c r="U2822" s="27">
        <f>IFERROR(VLOOKUP($D2822,BankOpTbl,2,0),"")</f>
        <v>0</v>
      </c>
      <c r="V2822" s="27">
        <f>IFERROR(VLOOKUP($D2822,BankOpTbl,3,0),"")</f>
        <v>0</v>
      </c>
      <c r="W2822" s="27">
        <f>IFERROR(VLOOKUP($D2822,BankOpTbl,4,0),"")</f>
        <v>0</v>
      </c>
      <c r="X2822" s="27">
        <f>IF($E2822="","",IFERROR(VLOOKUP($E2822,BankTbl,4,0),""))</f>
        <v>0</v>
      </c>
      <c r="Y2822" s="27">
        <f>IF($F2822="","",IFERROR(VLOOKUP($F2822,BankTbl,4,0),""))</f>
        <v>0</v>
      </c>
      <c r="Z2822" s="27">
        <f>IF($B2822="","",IF($V2822="PICK",LEFT($N2822,5),IF($V2822="FIXED",$W2822,IF($V2822="CODE",$H2822,""))))</f>
        <v>0</v>
      </c>
    </row>
    <row r="2823" spans="1:26" ht="21" customHeight="1">
      <c r="A2823" s="27">
        <f>IF($B2823="","",COUNTA($B$13:$B2823))</f>
        <v>0</v>
      </c>
      <c r="B2823" s="28"/>
      <c r="C2823" s="28"/>
      <c r="D2823" s="29"/>
      <c r="E2823" s="29"/>
      <c r="F2823" s="29"/>
      <c r="G2823" s="28"/>
      <c r="H2823" s="28"/>
      <c r="I2823" s="30">
        <f>IF($H2823="","",IFERROR(VLOOKUP($H2823,AcctTbl,2,0),"کد ناشناخته"))</f>
        <v>0</v>
      </c>
      <c r="J2823" s="27">
        <f>IF($H2823="","",IFERROR(VLOOKUP($H2823,AcctTbl,3,0),""))</f>
        <v>0</v>
      </c>
      <c r="K2823" s="29"/>
      <c r="L2823" s="28"/>
      <c r="M2823" s="31"/>
      <c r="N2823" s="29"/>
      <c r="O2823" s="32">
        <f>IF($B2823="",0,IF($U2823="IN",N($M2823),0))</f>
        <v>0</v>
      </c>
      <c r="P2823" s="32">
        <f>IF($B2823="",0,IF(OR($U2823="OUT",$U2823="TRF"),N($M2823),0))</f>
        <v>0</v>
      </c>
      <c r="Q2823" s="32">
        <f>IF($B2823="",0,IF(OR($U2823="OUT",$U2823="TRF"),N($M2823),0))</f>
        <v>0</v>
      </c>
      <c r="R2823" s="32">
        <f>IF($B2823="",0,IF($U2823="IN",N($M2823),0))</f>
        <v>0</v>
      </c>
      <c r="S2823" s="33">
        <f>IF($B2823="","",IF($M2823="","⚠ مبلغ",IF($E2823="","⚠ بانک عامل",IF(AND($U2823="TRF",$F2823=""),"⚠ بانک مقصد",IF(AND($V2823&lt;&gt;"NONE",$V2823&lt;&gt;"",$Z2823=""),"⚠ طرف حساب","✓")))))</f>
        <v>0</v>
      </c>
      <c r="T2823" s="29"/>
      <c r="U2823" s="27">
        <f>IFERROR(VLOOKUP($D2823,BankOpTbl,2,0),"")</f>
        <v>0</v>
      </c>
      <c r="V2823" s="27">
        <f>IFERROR(VLOOKUP($D2823,BankOpTbl,3,0),"")</f>
        <v>0</v>
      </c>
      <c r="W2823" s="27">
        <f>IFERROR(VLOOKUP($D2823,BankOpTbl,4,0),"")</f>
        <v>0</v>
      </c>
      <c r="X2823" s="27">
        <f>IF($E2823="","",IFERROR(VLOOKUP($E2823,BankTbl,4,0),""))</f>
        <v>0</v>
      </c>
      <c r="Y2823" s="27">
        <f>IF($F2823="","",IFERROR(VLOOKUP($F2823,BankTbl,4,0),""))</f>
        <v>0</v>
      </c>
      <c r="Z2823" s="27">
        <f>IF($B2823="","",IF($V2823="PICK",LEFT($N2823,5),IF($V2823="FIXED",$W2823,IF($V2823="CODE",$H2823,""))))</f>
        <v>0</v>
      </c>
    </row>
    <row r="2824" spans="1:26" ht="21" customHeight="1">
      <c r="A2824" s="27">
        <f>IF($B2824="","",COUNTA($B$13:$B2824))</f>
        <v>0</v>
      </c>
      <c r="B2824" s="28"/>
      <c r="C2824" s="28"/>
      <c r="D2824" s="29"/>
      <c r="E2824" s="29"/>
      <c r="F2824" s="29"/>
      <c r="G2824" s="28"/>
      <c r="H2824" s="28"/>
      <c r="I2824" s="30">
        <f>IF($H2824="","",IFERROR(VLOOKUP($H2824,AcctTbl,2,0),"کد ناشناخته"))</f>
        <v>0</v>
      </c>
      <c r="J2824" s="27">
        <f>IF($H2824="","",IFERROR(VLOOKUP($H2824,AcctTbl,3,0),""))</f>
        <v>0</v>
      </c>
      <c r="K2824" s="29"/>
      <c r="L2824" s="28"/>
      <c r="M2824" s="31"/>
      <c r="N2824" s="29"/>
      <c r="O2824" s="32">
        <f>IF($B2824="",0,IF($U2824="IN",N($M2824),0))</f>
        <v>0</v>
      </c>
      <c r="P2824" s="32">
        <f>IF($B2824="",0,IF(OR($U2824="OUT",$U2824="TRF"),N($M2824),0))</f>
        <v>0</v>
      </c>
      <c r="Q2824" s="32">
        <f>IF($B2824="",0,IF(OR($U2824="OUT",$U2824="TRF"),N($M2824),0))</f>
        <v>0</v>
      </c>
      <c r="R2824" s="32">
        <f>IF($B2824="",0,IF($U2824="IN",N($M2824),0))</f>
        <v>0</v>
      </c>
      <c r="S2824" s="33">
        <f>IF($B2824="","",IF($M2824="","⚠ مبلغ",IF($E2824="","⚠ بانک عامل",IF(AND($U2824="TRF",$F2824=""),"⚠ بانک مقصد",IF(AND($V2824&lt;&gt;"NONE",$V2824&lt;&gt;"",$Z2824=""),"⚠ طرف حساب","✓")))))</f>
        <v>0</v>
      </c>
      <c r="T2824" s="29"/>
      <c r="U2824" s="27">
        <f>IFERROR(VLOOKUP($D2824,BankOpTbl,2,0),"")</f>
        <v>0</v>
      </c>
      <c r="V2824" s="27">
        <f>IFERROR(VLOOKUP($D2824,BankOpTbl,3,0),"")</f>
        <v>0</v>
      </c>
      <c r="W2824" s="27">
        <f>IFERROR(VLOOKUP($D2824,BankOpTbl,4,0),"")</f>
        <v>0</v>
      </c>
      <c r="X2824" s="27">
        <f>IF($E2824="","",IFERROR(VLOOKUP($E2824,BankTbl,4,0),""))</f>
        <v>0</v>
      </c>
      <c r="Y2824" s="27">
        <f>IF($F2824="","",IFERROR(VLOOKUP($F2824,BankTbl,4,0),""))</f>
        <v>0</v>
      </c>
      <c r="Z2824" s="27">
        <f>IF($B2824="","",IF($V2824="PICK",LEFT($N2824,5),IF($V2824="FIXED",$W2824,IF($V2824="CODE",$H2824,""))))</f>
        <v>0</v>
      </c>
    </row>
    <row r="2825" spans="1:26" ht="21" customHeight="1">
      <c r="A2825" s="27">
        <f>IF($B2825="","",COUNTA($B$13:$B2825))</f>
        <v>0</v>
      </c>
      <c r="B2825" s="28"/>
      <c r="C2825" s="28"/>
      <c r="D2825" s="29"/>
      <c r="E2825" s="29"/>
      <c r="F2825" s="29"/>
      <c r="G2825" s="28"/>
      <c r="H2825" s="28"/>
      <c r="I2825" s="30">
        <f>IF($H2825="","",IFERROR(VLOOKUP($H2825,AcctTbl,2,0),"کد ناشناخته"))</f>
        <v>0</v>
      </c>
      <c r="J2825" s="27">
        <f>IF($H2825="","",IFERROR(VLOOKUP($H2825,AcctTbl,3,0),""))</f>
        <v>0</v>
      </c>
      <c r="K2825" s="29"/>
      <c r="L2825" s="28"/>
      <c r="M2825" s="31"/>
      <c r="N2825" s="29"/>
      <c r="O2825" s="32">
        <f>IF($B2825="",0,IF($U2825="IN",N($M2825),0))</f>
        <v>0</v>
      </c>
      <c r="P2825" s="32">
        <f>IF($B2825="",0,IF(OR($U2825="OUT",$U2825="TRF"),N($M2825),0))</f>
        <v>0</v>
      </c>
      <c r="Q2825" s="32">
        <f>IF($B2825="",0,IF(OR($U2825="OUT",$U2825="TRF"),N($M2825),0))</f>
        <v>0</v>
      </c>
      <c r="R2825" s="32">
        <f>IF($B2825="",0,IF($U2825="IN",N($M2825),0))</f>
        <v>0</v>
      </c>
      <c r="S2825" s="33">
        <f>IF($B2825="","",IF($M2825="","⚠ مبلغ",IF($E2825="","⚠ بانک عامل",IF(AND($U2825="TRF",$F2825=""),"⚠ بانک مقصد",IF(AND($V2825&lt;&gt;"NONE",$V2825&lt;&gt;"",$Z2825=""),"⚠ طرف حساب","✓")))))</f>
        <v>0</v>
      </c>
      <c r="T2825" s="29"/>
      <c r="U2825" s="27">
        <f>IFERROR(VLOOKUP($D2825,BankOpTbl,2,0),"")</f>
        <v>0</v>
      </c>
      <c r="V2825" s="27">
        <f>IFERROR(VLOOKUP($D2825,BankOpTbl,3,0),"")</f>
        <v>0</v>
      </c>
      <c r="W2825" s="27">
        <f>IFERROR(VLOOKUP($D2825,BankOpTbl,4,0),"")</f>
        <v>0</v>
      </c>
      <c r="X2825" s="27">
        <f>IF($E2825="","",IFERROR(VLOOKUP($E2825,BankTbl,4,0),""))</f>
        <v>0</v>
      </c>
      <c r="Y2825" s="27">
        <f>IF($F2825="","",IFERROR(VLOOKUP($F2825,BankTbl,4,0),""))</f>
        <v>0</v>
      </c>
      <c r="Z2825" s="27">
        <f>IF($B2825="","",IF($V2825="PICK",LEFT($N2825,5),IF($V2825="FIXED",$W2825,IF($V2825="CODE",$H2825,""))))</f>
        <v>0</v>
      </c>
    </row>
    <row r="2826" spans="1:26" ht="21" customHeight="1">
      <c r="A2826" s="27">
        <f>IF($B2826="","",COUNTA($B$13:$B2826))</f>
        <v>0</v>
      </c>
      <c r="B2826" s="28"/>
      <c r="C2826" s="28"/>
      <c r="D2826" s="29"/>
      <c r="E2826" s="29"/>
      <c r="F2826" s="29"/>
      <c r="G2826" s="28"/>
      <c r="H2826" s="28"/>
      <c r="I2826" s="30">
        <f>IF($H2826="","",IFERROR(VLOOKUP($H2826,AcctTbl,2,0),"کد ناشناخته"))</f>
        <v>0</v>
      </c>
      <c r="J2826" s="27">
        <f>IF($H2826="","",IFERROR(VLOOKUP($H2826,AcctTbl,3,0),""))</f>
        <v>0</v>
      </c>
      <c r="K2826" s="29"/>
      <c r="L2826" s="28"/>
      <c r="M2826" s="31"/>
      <c r="N2826" s="29"/>
      <c r="O2826" s="32">
        <f>IF($B2826="",0,IF($U2826="IN",N($M2826),0))</f>
        <v>0</v>
      </c>
      <c r="P2826" s="32">
        <f>IF($B2826="",0,IF(OR($U2826="OUT",$U2826="TRF"),N($M2826),0))</f>
        <v>0</v>
      </c>
      <c r="Q2826" s="32">
        <f>IF($B2826="",0,IF(OR($U2826="OUT",$U2826="TRF"),N($M2826),0))</f>
        <v>0</v>
      </c>
      <c r="R2826" s="32">
        <f>IF($B2826="",0,IF($U2826="IN",N($M2826),0))</f>
        <v>0</v>
      </c>
      <c r="S2826" s="33">
        <f>IF($B2826="","",IF($M2826="","⚠ مبلغ",IF($E2826="","⚠ بانک عامل",IF(AND($U2826="TRF",$F2826=""),"⚠ بانک مقصد",IF(AND($V2826&lt;&gt;"NONE",$V2826&lt;&gt;"",$Z2826=""),"⚠ طرف حساب","✓")))))</f>
        <v>0</v>
      </c>
      <c r="T2826" s="29"/>
      <c r="U2826" s="27">
        <f>IFERROR(VLOOKUP($D2826,BankOpTbl,2,0),"")</f>
        <v>0</v>
      </c>
      <c r="V2826" s="27">
        <f>IFERROR(VLOOKUP($D2826,BankOpTbl,3,0),"")</f>
        <v>0</v>
      </c>
      <c r="W2826" s="27">
        <f>IFERROR(VLOOKUP($D2826,BankOpTbl,4,0),"")</f>
        <v>0</v>
      </c>
      <c r="X2826" s="27">
        <f>IF($E2826="","",IFERROR(VLOOKUP($E2826,BankTbl,4,0),""))</f>
        <v>0</v>
      </c>
      <c r="Y2826" s="27">
        <f>IF($F2826="","",IFERROR(VLOOKUP($F2826,BankTbl,4,0),""))</f>
        <v>0</v>
      </c>
      <c r="Z2826" s="27">
        <f>IF($B2826="","",IF($V2826="PICK",LEFT($N2826,5),IF($V2826="FIXED",$W2826,IF($V2826="CODE",$H2826,""))))</f>
        <v>0</v>
      </c>
    </row>
    <row r="2827" spans="1:26" ht="21" customHeight="1">
      <c r="A2827" s="27">
        <f>IF($B2827="","",COUNTA($B$13:$B2827))</f>
        <v>0</v>
      </c>
      <c r="B2827" s="28"/>
      <c r="C2827" s="28"/>
      <c r="D2827" s="29"/>
      <c r="E2827" s="29"/>
      <c r="F2827" s="29"/>
      <c r="G2827" s="28"/>
      <c r="H2827" s="28"/>
      <c r="I2827" s="30">
        <f>IF($H2827="","",IFERROR(VLOOKUP($H2827,AcctTbl,2,0),"کد ناشناخته"))</f>
        <v>0</v>
      </c>
      <c r="J2827" s="27">
        <f>IF($H2827="","",IFERROR(VLOOKUP($H2827,AcctTbl,3,0),""))</f>
        <v>0</v>
      </c>
      <c r="K2827" s="29"/>
      <c r="L2827" s="28"/>
      <c r="M2827" s="31"/>
      <c r="N2827" s="29"/>
      <c r="O2827" s="32">
        <f>IF($B2827="",0,IF($U2827="IN",N($M2827),0))</f>
        <v>0</v>
      </c>
      <c r="P2827" s="32">
        <f>IF($B2827="",0,IF(OR($U2827="OUT",$U2827="TRF"),N($M2827),0))</f>
        <v>0</v>
      </c>
      <c r="Q2827" s="32">
        <f>IF($B2827="",0,IF(OR($U2827="OUT",$U2827="TRF"),N($M2827),0))</f>
        <v>0</v>
      </c>
      <c r="R2827" s="32">
        <f>IF($B2827="",0,IF($U2827="IN",N($M2827),0))</f>
        <v>0</v>
      </c>
      <c r="S2827" s="33">
        <f>IF($B2827="","",IF($M2827="","⚠ مبلغ",IF($E2827="","⚠ بانک عامل",IF(AND($U2827="TRF",$F2827=""),"⚠ بانک مقصد",IF(AND($V2827&lt;&gt;"NONE",$V2827&lt;&gt;"",$Z2827=""),"⚠ طرف حساب","✓")))))</f>
        <v>0</v>
      </c>
      <c r="T2827" s="29"/>
      <c r="U2827" s="27">
        <f>IFERROR(VLOOKUP($D2827,BankOpTbl,2,0),"")</f>
        <v>0</v>
      </c>
      <c r="V2827" s="27">
        <f>IFERROR(VLOOKUP($D2827,BankOpTbl,3,0),"")</f>
        <v>0</v>
      </c>
      <c r="W2827" s="27">
        <f>IFERROR(VLOOKUP($D2827,BankOpTbl,4,0),"")</f>
        <v>0</v>
      </c>
      <c r="X2827" s="27">
        <f>IF($E2827="","",IFERROR(VLOOKUP($E2827,BankTbl,4,0),""))</f>
        <v>0</v>
      </c>
      <c r="Y2827" s="27">
        <f>IF($F2827="","",IFERROR(VLOOKUP($F2827,BankTbl,4,0),""))</f>
        <v>0</v>
      </c>
      <c r="Z2827" s="27">
        <f>IF($B2827="","",IF($V2827="PICK",LEFT($N2827,5),IF($V2827="FIXED",$W2827,IF($V2827="CODE",$H2827,""))))</f>
        <v>0</v>
      </c>
    </row>
    <row r="2828" spans="1:26" ht="21" customHeight="1">
      <c r="A2828" s="27">
        <f>IF($B2828="","",COUNTA($B$13:$B2828))</f>
        <v>0</v>
      </c>
      <c r="B2828" s="28"/>
      <c r="C2828" s="28"/>
      <c r="D2828" s="29"/>
      <c r="E2828" s="29"/>
      <c r="F2828" s="29"/>
      <c r="G2828" s="28"/>
      <c r="H2828" s="28"/>
      <c r="I2828" s="30">
        <f>IF($H2828="","",IFERROR(VLOOKUP($H2828,AcctTbl,2,0),"کد ناشناخته"))</f>
        <v>0</v>
      </c>
      <c r="J2828" s="27">
        <f>IF($H2828="","",IFERROR(VLOOKUP($H2828,AcctTbl,3,0),""))</f>
        <v>0</v>
      </c>
      <c r="K2828" s="29"/>
      <c r="L2828" s="28"/>
      <c r="M2828" s="31"/>
      <c r="N2828" s="29"/>
      <c r="O2828" s="32">
        <f>IF($B2828="",0,IF($U2828="IN",N($M2828),0))</f>
        <v>0</v>
      </c>
      <c r="P2828" s="32">
        <f>IF($B2828="",0,IF(OR($U2828="OUT",$U2828="TRF"),N($M2828),0))</f>
        <v>0</v>
      </c>
      <c r="Q2828" s="32">
        <f>IF($B2828="",0,IF(OR($U2828="OUT",$U2828="TRF"),N($M2828),0))</f>
        <v>0</v>
      </c>
      <c r="R2828" s="32">
        <f>IF($B2828="",0,IF($U2828="IN",N($M2828),0))</f>
        <v>0</v>
      </c>
      <c r="S2828" s="33">
        <f>IF($B2828="","",IF($M2828="","⚠ مبلغ",IF($E2828="","⚠ بانک عامل",IF(AND($U2828="TRF",$F2828=""),"⚠ بانک مقصد",IF(AND($V2828&lt;&gt;"NONE",$V2828&lt;&gt;"",$Z2828=""),"⚠ طرف حساب","✓")))))</f>
        <v>0</v>
      </c>
      <c r="T2828" s="29"/>
      <c r="U2828" s="27">
        <f>IFERROR(VLOOKUP($D2828,BankOpTbl,2,0),"")</f>
        <v>0</v>
      </c>
      <c r="V2828" s="27">
        <f>IFERROR(VLOOKUP($D2828,BankOpTbl,3,0),"")</f>
        <v>0</v>
      </c>
      <c r="W2828" s="27">
        <f>IFERROR(VLOOKUP($D2828,BankOpTbl,4,0),"")</f>
        <v>0</v>
      </c>
      <c r="X2828" s="27">
        <f>IF($E2828="","",IFERROR(VLOOKUP($E2828,BankTbl,4,0),""))</f>
        <v>0</v>
      </c>
      <c r="Y2828" s="27">
        <f>IF($F2828="","",IFERROR(VLOOKUP($F2828,BankTbl,4,0),""))</f>
        <v>0</v>
      </c>
      <c r="Z2828" s="27">
        <f>IF($B2828="","",IF($V2828="PICK",LEFT($N2828,5),IF($V2828="FIXED",$W2828,IF($V2828="CODE",$H2828,""))))</f>
        <v>0</v>
      </c>
    </row>
    <row r="2829" spans="1:26" ht="21" customHeight="1">
      <c r="A2829" s="27">
        <f>IF($B2829="","",COUNTA($B$13:$B2829))</f>
        <v>0</v>
      </c>
      <c r="B2829" s="28"/>
      <c r="C2829" s="28"/>
      <c r="D2829" s="29"/>
      <c r="E2829" s="29"/>
      <c r="F2829" s="29"/>
      <c r="G2829" s="28"/>
      <c r="H2829" s="28"/>
      <c r="I2829" s="30">
        <f>IF($H2829="","",IFERROR(VLOOKUP($H2829,AcctTbl,2,0),"کد ناشناخته"))</f>
        <v>0</v>
      </c>
      <c r="J2829" s="27">
        <f>IF($H2829="","",IFERROR(VLOOKUP($H2829,AcctTbl,3,0),""))</f>
        <v>0</v>
      </c>
      <c r="K2829" s="29"/>
      <c r="L2829" s="28"/>
      <c r="M2829" s="31"/>
      <c r="N2829" s="29"/>
      <c r="O2829" s="32">
        <f>IF($B2829="",0,IF($U2829="IN",N($M2829),0))</f>
        <v>0</v>
      </c>
      <c r="P2829" s="32">
        <f>IF($B2829="",0,IF(OR($U2829="OUT",$U2829="TRF"),N($M2829),0))</f>
        <v>0</v>
      </c>
      <c r="Q2829" s="32">
        <f>IF($B2829="",0,IF(OR($U2829="OUT",$U2829="TRF"),N($M2829),0))</f>
        <v>0</v>
      </c>
      <c r="R2829" s="32">
        <f>IF($B2829="",0,IF($U2829="IN",N($M2829),0))</f>
        <v>0</v>
      </c>
      <c r="S2829" s="33">
        <f>IF($B2829="","",IF($M2829="","⚠ مبلغ",IF($E2829="","⚠ بانک عامل",IF(AND($U2829="TRF",$F2829=""),"⚠ بانک مقصد",IF(AND($V2829&lt;&gt;"NONE",$V2829&lt;&gt;"",$Z2829=""),"⚠ طرف حساب","✓")))))</f>
        <v>0</v>
      </c>
      <c r="T2829" s="29"/>
      <c r="U2829" s="27">
        <f>IFERROR(VLOOKUP($D2829,BankOpTbl,2,0),"")</f>
        <v>0</v>
      </c>
      <c r="V2829" s="27">
        <f>IFERROR(VLOOKUP($D2829,BankOpTbl,3,0),"")</f>
        <v>0</v>
      </c>
      <c r="W2829" s="27">
        <f>IFERROR(VLOOKUP($D2829,BankOpTbl,4,0),"")</f>
        <v>0</v>
      </c>
      <c r="X2829" s="27">
        <f>IF($E2829="","",IFERROR(VLOOKUP($E2829,BankTbl,4,0),""))</f>
        <v>0</v>
      </c>
      <c r="Y2829" s="27">
        <f>IF($F2829="","",IFERROR(VLOOKUP($F2829,BankTbl,4,0),""))</f>
        <v>0</v>
      </c>
      <c r="Z2829" s="27">
        <f>IF($B2829="","",IF($V2829="PICK",LEFT($N2829,5),IF($V2829="FIXED",$W2829,IF($V2829="CODE",$H2829,""))))</f>
        <v>0</v>
      </c>
    </row>
    <row r="2830" spans="1:26" ht="21" customHeight="1">
      <c r="A2830" s="27">
        <f>IF($B2830="","",COUNTA($B$13:$B2830))</f>
        <v>0</v>
      </c>
      <c r="B2830" s="28"/>
      <c r="C2830" s="28"/>
      <c r="D2830" s="29"/>
      <c r="E2830" s="29"/>
      <c r="F2830" s="29"/>
      <c r="G2830" s="28"/>
      <c r="H2830" s="28"/>
      <c r="I2830" s="30">
        <f>IF($H2830="","",IFERROR(VLOOKUP($H2830,AcctTbl,2,0),"کد ناشناخته"))</f>
        <v>0</v>
      </c>
      <c r="J2830" s="27">
        <f>IF($H2830="","",IFERROR(VLOOKUP($H2830,AcctTbl,3,0),""))</f>
        <v>0</v>
      </c>
      <c r="K2830" s="29"/>
      <c r="L2830" s="28"/>
      <c r="M2830" s="31"/>
      <c r="N2830" s="29"/>
      <c r="O2830" s="32">
        <f>IF($B2830="",0,IF($U2830="IN",N($M2830),0))</f>
        <v>0</v>
      </c>
      <c r="P2830" s="32">
        <f>IF($B2830="",0,IF(OR($U2830="OUT",$U2830="TRF"),N($M2830),0))</f>
        <v>0</v>
      </c>
      <c r="Q2830" s="32">
        <f>IF($B2830="",0,IF(OR($U2830="OUT",$U2830="TRF"),N($M2830),0))</f>
        <v>0</v>
      </c>
      <c r="R2830" s="32">
        <f>IF($B2830="",0,IF($U2830="IN",N($M2830),0))</f>
        <v>0</v>
      </c>
      <c r="S2830" s="33">
        <f>IF($B2830="","",IF($M2830="","⚠ مبلغ",IF($E2830="","⚠ بانک عامل",IF(AND($U2830="TRF",$F2830=""),"⚠ بانک مقصد",IF(AND($V2830&lt;&gt;"NONE",$V2830&lt;&gt;"",$Z2830=""),"⚠ طرف حساب","✓")))))</f>
        <v>0</v>
      </c>
      <c r="T2830" s="29"/>
      <c r="U2830" s="27">
        <f>IFERROR(VLOOKUP($D2830,BankOpTbl,2,0),"")</f>
        <v>0</v>
      </c>
      <c r="V2830" s="27">
        <f>IFERROR(VLOOKUP($D2830,BankOpTbl,3,0),"")</f>
        <v>0</v>
      </c>
      <c r="W2830" s="27">
        <f>IFERROR(VLOOKUP($D2830,BankOpTbl,4,0),"")</f>
        <v>0</v>
      </c>
      <c r="X2830" s="27">
        <f>IF($E2830="","",IFERROR(VLOOKUP($E2830,BankTbl,4,0),""))</f>
        <v>0</v>
      </c>
      <c r="Y2830" s="27">
        <f>IF($F2830="","",IFERROR(VLOOKUP($F2830,BankTbl,4,0),""))</f>
        <v>0</v>
      </c>
      <c r="Z2830" s="27">
        <f>IF($B2830="","",IF($V2830="PICK",LEFT($N2830,5),IF($V2830="FIXED",$W2830,IF($V2830="CODE",$H2830,""))))</f>
        <v>0</v>
      </c>
    </row>
    <row r="2831" spans="1:26" ht="21" customHeight="1">
      <c r="A2831" s="27">
        <f>IF($B2831="","",COUNTA($B$13:$B2831))</f>
        <v>0</v>
      </c>
      <c r="B2831" s="28"/>
      <c r="C2831" s="28"/>
      <c r="D2831" s="29"/>
      <c r="E2831" s="29"/>
      <c r="F2831" s="29"/>
      <c r="G2831" s="28"/>
      <c r="H2831" s="28"/>
      <c r="I2831" s="30">
        <f>IF($H2831="","",IFERROR(VLOOKUP($H2831,AcctTbl,2,0),"کد ناشناخته"))</f>
        <v>0</v>
      </c>
      <c r="J2831" s="27">
        <f>IF($H2831="","",IFERROR(VLOOKUP($H2831,AcctTbl,3,0),""))</f>
        <v>0</v>
      </c>
      <c r="K2831" s="29"/>
      <c r="L2831" s="28"/>
      <c r="M2831" s="31"/>
      <c r="N2831" s="29"/>
      <c r="O2831" s="32">
        <f>IF($B2831="",0,IF($U2831="IN",N($M2831),0))</f>
        <v>0</v>
      </c>
      <c r="P2831" s="32">
        <f>IF($B2831="",0,IF(OR($U2831="OUT",$U2831="TRF"),N($M2831),0))</f>
        <v>0</v>
      </c>
      <c r="Q2831" s="32">
        <f>IF($B2831="",0,IF(OR($U2831="OUT",$U2831="TRF"),N($M2831),0))</f>
        <v>0</v>
      </c>
      <c r="R2831" s="32">
        <f>IF($B2831="",0,IF($U2831="IN",N($M2831),0))</f>
        <v>0</v>
      </c>
      <c r="S2831" s="33">
        <f>IF($B2831="","",IF($M2831="","⚠ مبلغ",IF($E2831="","⚠ بانک عامل",IF(AND($U2831="TRF",$F2831=""),"⚠ بانک مقصد",IF(AND($V2831&lt;&gt;"NONE",$V2831&lt;&gt;"",$Z2831=""),"⚠ طرف حساب","✓")))))</f>
        <v>0</v>
      </c>
      <c r="T2831" s="29"/>
      <c r="U2831" s="27">
        <f>IFERROR(VLOOKUP($D2831,BankOpTbl,2,0),"")</f>
        <v>0</v>
      </c>
      <c r="V2831" s="27">
        <f>IFERROR(VLOOKUP($D2831,BankOpTbl,3,0),"")</f>
        <v>0</v>
      </c>
      <c r="W2831" s="27">
        <f>IFERROR(VLOOKUP($D2831,BankOpTbl,4,0),"")</f>
        <v>0</v>
      </c>
      <c r="X2831" s="27">
        <f>IF($E2831="","",IFERROR(VLOOKUP($E2831,BankTbl,4,0),""))</f>
        <v>0</v>
      </c>
      <c r="Y2831" s="27">
        <f>IF($F2831="","",IFERROR(VLOOKUP($F2831,BankTbl,4,0),""))</f>
        <v>0</v>
      </c>
      <c r="Z2831" s="27">
        <f>IF($B2831="","",IF($V2831="PICK",LEFT($N2831,5),IF($V2831="FIXED",$W2831,IF($V2831="CODE",$H2831,""))))</f>
        <v>0</v>
      </c>
    </row>
    <row r="2832" spans="1:26" ht="21" customHeight="1">
      <c r="A2832" s="27">
        <f>IF($B2832="","",COUNTA($B$13:$B2832))</f>
        <v>0</v>
      </c>
      <c r="B2832" s="28"/>
      <c r="C2832" s="28"/>
      <c r="D2832" s="29"/>
      <c r="E2832" s="29"/>
      <c r="F2832" s="29"/>
      <c r="G2832" s="28"/>
      <c r="H2832" s="28"/>
      <c r="I2832" s="30">
        <f>IF($H2832="","",IFERROR(VLOOKUP($H2832,AcctTbl,2,0),"کد ناشناخته"))</f>
        <v>0</v>
      </c>
      <c r="J2832" s="27">
        <f>IF($H2832="","",IFERROR(VLOOKUP($H2832,AcctTbl,3,0),""))</f>
        <v>0</v>
      </c>
      <c r="K2832" s="29"/>
      <c r="L2832" s="28"/>
      <c r="M2832" s="31"/>
      <c r="N2832" s="29"/>
      <c r="O2832" s="32">
        <f>IF($B2832="",0,IF($U2832="IN",N($M2832),0))</f>
        <v>0</v>
      </c>
      <c r="P2832" s="32">
        <f>IF($B2832="",0,IF(OR($U2832="OUT",$U2832="TRF"),N($M2832),0))</f>
        <v>0</v>
      </c>
      <c r="Q2832" s="32">
        <f>IF($B2832="",0,IF(OR($U2832="OUT",$U2832="TRF"),N($M2832),0))</f>
        <v>0</v>
      </c>
      <c r="R2832" s="32">
        <f>IF($B2832="",0,IF($U2832="IN",N($M2832),0))</f>
        <v>0</v>
      </c>
      <c r="S2832" s="33">
        <f>IF($B2832="","",IF($M2832="","⚠ مبلغ",IF($E2832="","⚠ بانک عامل",IF(AND($U2832="TRF",$F2832=""),"⚠ بانک مقصد",IF(AND($V2832&lt;&gt;"NONE",$V2832&lt;&gt;"",$Z2832=""),"⚠ طرف حساب","✓")))))</f>
        <v>0</v>
      </c>
      <c r="T2832" s="29"/>
      <c r="U2832" s="27">
        <f>IFERROR(VLOOKUP($D2832,BankOpTbl,2,0),"")</f>
        <v>0</v>
      </c>
      <c r="V2832" s="27">
        <f>IFERROR(VLOOKUP($D2832,BankOpTbl,3,0),"")</f>
        <v>0</v>
      </c>
      <c r="W2832" s="27">
        <f>IFERROR(VLOOKUP($D2832,BankOpTbl,4,0),"")</f>
        <v>0</v>
      </c>
      <c r="X2832" s="27">
        <f>IF($E2832="","",IFERROR(VLOOKUP($E2832,BankTbl,4,0),""))</f>
        <v>0</v>
      </c>
      <c r="Y2832" s="27">
        <f>IF($F2832="","",IFERROR(VLOOKUP($F2832,BankTbl,4,0),""))</f>
        <v>0</v>
      </c>
      <c r="Z2832" s="27">
        <f>IF($B2832="","",IF($V2832="PICK",LEFT($N2832,5),IF($V2832="FIXED",$W2832,IF($V2832="CODE",$H2832,""))))</f>
        <v>0</v>
      </c>
    </row>
    <row r="2833" spans="1:26" ht="21" customHeight="1">
      <c r="A2833" s="27">
        <f>IF($B2833="","",COUNTA($B$13:$B2833))</f>
        <v>0</v>
      </c>
      <c r="B2833" s="28"/>
      <c r="C2833" s="28"/>
      <c r="D2833" s="29"/>
      <c r="E2833" s="29"/>
      <c r="F2833" s="29"/>
      <c r="G2833" s="28"/>
      <c r="H2833" s="28"/>
      <c r="I2833" s="30">
        <f>IF($H2833="","",IFERROR(VLOOKUP($H2833,AcctTbl,2,0),"کد ناشناخته"))</f>
        <v>0</v>
      </c>
      <c r="J2833" s="27">
        <f>IF($H2833="","",IFERROR(VLOOKUP($H2833,AcctTbl,3,0),""))</f>
        <v>0</v>
      </c>
      <c r="K2833" s="29"/>
      <c r="L2833" s="28"/>
      <c r="M2833" s="31"/>
      <c r="N2833" s="29"/>
      <c r="O2833" s="32">
        <f>IF($B2833="",0,IF($U2833="IN",N($M2833),0))</f>
        <v>0</v>
      </c>
      <c r="P2833" s="32">
        <f>IF($B2833="",0,IF(OR($U2833="OUT",$U2833="TRF"),N($M2833),0))</f>
        <v>0</v>
      </c>
      <c r="Q2833" s="32">
        <f>IF($B2833="",0,IF(OR($U2833="OUT",$U2833="TRF"),N($M2833),0))</f>
        <v>0</v>
      </c>
      <c r="R2833" s="32">
        <f>IF($B2833="",0,IF($U2833="IN",N($M2833),0))</f>
        <v>0</v>
      </c>
      <c r="S2833" s="33">
        <f>IF($B2833="","",IF($M2833="","⚠ مبلغ",IF($E2833="","⚠ بانک عامل",IF(AND($U2833="TRF",$F2833=""),"⚠ بانک مقصد",IF(AND($V2833&lt;&gt;"NONE",$V2833&lt;&gt;"",$Z2833=""),"⚠ طرف حساب","✓")))))</f>
        <v>0</v>
      </c>
      <c r="T2833" s="29"/>
      <c r="U2833" s="27">
        <f>IFERROR(VLOOKUP($D2833,BankOpTbl,2,0),"")</f>
        <v>0</v>
      </c>
      <c r="V2833" s="27">
        <f>IFERROR(VLOOKUP($D2833,BankOpTbl,3,0),"")</f>
        <v>0</v>
      </c>
      <c r="W2833" s="27">
        <f>IFERROR(VLOOKUP($D2833,BankOpTbl,4,0),"")</f>
        <v>0</v>
      </c>
      <c r="X2833" s="27">
        <f>IF($E2833="","",IFERROR(VLOOKUP($E2833,BankTbl,4,0),""))</f>
        <v>0</v>
      </c>
      <c r="Y2833" s="27">
        <f>IF($F2833="","",IFERROR(VLOOKUP($F2833,BankTbl,4,0),""))</f>
        <v>0</v>
      </c>
      <c r="Z2833" s="27">
        <f>IF($B2833="","",IF($V2833="PICK",LEFT($N2833,5),IF($V2833="FIXED",$W2833,IF($V2833="CODE",$H2833,""))))</f>
        <v>0</v>
      </c>
    </row>
    <row r="2834" spans="1:26" ht="21" customHeight="1">
      <c r="A2834" s="27">
        <f>IF($B2834="","",COUNTA($B$13:$B2834))</f>
        <v>0</v>
      </c>
      <c r="B2834" s="28"/>
      <c r="C2834" s="28"/>
      <c r="D2834" s="29"/>
      <c r="E2834" s="29"/>
      <c r="F2834" s="29"/>
      <c r="G2834" s="28"/>
      <c r="H2834" s="28"/>
      <c r="I2834" s="30">
        <f>IF($H2834="","",IFERROR(VLOOKUP($H2834,AcctTbl,2,0),"کد ناشناخته"))</f>
        <v>0</v>
      </c>
      <c r="J2834" s="27">
        <f>IF($H2834="","",IFERROR(VLOOKUP($H2834,AcctTbl,3,0),""))</f>
        <v>0</v>
      </c>
      <c r="K2834" s="29"/>
      <c r="L2834" s="28"/>
      <c r="M2834" s="31"/>
      <c r="N2834" s="29"/>
      <c r="O2834" s="32">
        <f>IF($B2834="",0,IF($U2834="IN",N($M2834),0))</f>
        <v>0</v>
      </c>
      <c r="P2834" s="32">
        <f>IF($B2834="",0,IF(OR($U2834="OUT",$U2834="TRF"),N($M2834),0))</f>
        <v>0</v>
      </c>
      <c r="Q2834" s="32">
        <f>IF($B2834="",0,IF(OR($U2834="OUT",$U2834="TRF"),N($M2834),0))</f>
        <v>0</v>
      </c>
      <c r="R2834" s="32">
        <f>IF($B2834="",0,IF($U2834="IN",N($M2834),0))</f>
        <v>0</v>
      </c>
      <c r="S2834" s="33">
        <f>IF($B2834="","",IF($M2834="","⚠ مبلغ",IF($E2834="","⚠ بانک عامل",IF(AND($U2834="TRF",$F2834=""),"⚠ بانک مقصد",IF(AND($V2834&lt;&gt;"NONE",$V2834&lt;&gt;"",$Z2834=""),"⚠ طرف حساب","✓")))))</f>
        <v>0</v>
      </c>
      <c r="T2834" s="29"/>
      <c r="U2834" s="27">
        <f>IFERROR(VLOOKUP($D2834,BankOpTbl,2,0),"")</f>
        <v>0</v>
      </c>
      <c r="V2834" s="27">
        <f>IFERROR(VLOOKUP($D2834,BankOpTbl,3,0),"")</f>
        <v>0</v>
      </c>
      <c r="W2834" s="27">
        <f>IFERROR(VLOOKUP($D2834,BankOpTbl,4,0),"")</f>
        <v>0</v>
      </c>
      <c r="X2834" s="27">
        <f>IF($E2834="","",IFERROR(VLOOKUP($E2834,BankTbl,4,0),""))</f>
        <v>0</v>
      </c>
      <c r="Y2834" s="27">
        <f>IF($F2834="","",IFERROR(VLOOKUP($F2834,BankTbl,4,0),""))</f>
        <v>0</v>
      </c>
      <c r="Z2834" s="27">
        <f>IF($B2834="","",IF($V2834="PICK",LEFT($N2834,5),IF($V2834="FIXED",$W2834,IF($V2834="CODE",$H2834,""))))</f>
        <v>0</v>
      </c>
    </row>
    <row r="2835" spans="1:26" ht="21" customHeight="1">
      <c r="A2835" s="27">
        <f>IF($B2835="","",COUNTA($B$13:$B2835))</f>
        <v>0</v>
      </c>
      <c r="B2835" s="28"/>
      <c r="C2835" s="28"/>
      <c r="D2835" s="29"/>
      <c r="E2835" s="29"/>
      <c r="F2835" s="29"/>
      <c r="G2835" s="28"/>
      <c r="H2835" s="28"/>
      <c r="I2835" s="30">
        <f>IF($H2835="","",IFERROR(VLOOKUP($H2835,AcctTbl,2,0),"کد ناشناخته"))</f>
        <v>0</v>
      </c>
      <c r="J2835" s="27">
        <f>IF($H2835="","",IFERROR(VLOOKUP($H2835,AcctTbl,3,0),""))</f>
        <v>0</v>
      </c>
      <c r="K2835" s="29"/>
      <c r="L2835" s="28"/>
      <c r="M2835" s="31"/>
      <c r="N2835" s="29"/>
      <c r="O2835" s="32">
        <f>IF($B2835="",0,IF($U2835="IN",N($M2835),0))</f>
        <v>0</v>
      </c>
      <c r="P2835" s="32">
        <f>IF($B2835="",0,IF(OR($U2835="OUT",$U2835="TRF"),N($M2835),0))</f>
        <v>0</v>
      </c>
      <c r="Q2835" s="32">
        <f>IF($B2835="",0,IF(OR($U2835="OUT",$U2835="TRF"),N($M2835),0))</f>
        <v>0</v>
      </c>
      <c r="R2835" s="32">
        <f>IF($B2835="",0,IF($U2835="IN",N($M2835),0))</f>
        <v>0</v>
      </c>
      <c r="S2835" s="33">
        <f>IF($B2835="","",IF($M2835="","⚠ مبلغ",IF($E2835="","⚠ بانک عامل",IF(AND($U2835="TRF",$F2835=""),"⚠ بانک مقصد",IF(AND($V2835&lt;&gt;"NONE",$V2835&lt;&gt;"",$Z2835=""),"⚠ طرف حساب","✓")))))</f>
        <v>0</v>
      </c>
      <c r="T2835" s="29"/>
      <c r="U2835" s="27">
        <f>IFERROR(VLOOKUP($D2835,BankOpTbl,2,0),"")</f>
        <v>0</v>
      </c>
      <c r="V2835" s="27">
        <f>IFERROR(VLOOKUP($D2835,BankOpTbl,3,0),"")</f>
        <v>0</v>
      </c>
      <c r="W2835" s="27">
        <f>IFERROR(VLOOKUP($D2835,BankOpTbl,4,0),"")</f>
        <v>0</v>
      </c>
      <c r="X2835" s="27">
        <f>IF($E2835="","",IFERROR(VLOOKUP($E2835,BankTbl,4,0),""))</f>
        <v>0</v>
      </c>
      <c r="Y2835" s="27">
        <f>IF($F2835="","",IFERROR(VLOOKUP($F2835,BankTbl,4,0),""))</f>
        <v>0</v>
      </c>
      <c r="Z2835" s="27">
        <f>IF($B2835="","",IF($V2835="PICK",LEFT($N2835,5),IF($V2835="FIXED",$W2835,IF($V2835="CODE",$H2835,""))))</f>
        <v>0</v>
      </c>
    </row>
    <row r="2836" spans="1:26" ht="21" customHeight="1">
      <c r="A2836" s="27">
        <f>IF($B2836="","",COUNTA($B$13:$B2836))</f>
        <v>0</v>
      </c>
      <c r="B2836" s="28"/>
      <c r="C2836" s="28"/>
      <c r="D2836" s="29"/>
      <c r="E2836" s="29"/>
      <c r="F2836" s="29"/>
      <c r="G2836" s="28"/>
      <c r="H2836" s="28"/>
      <c r="I2836" s="30">
        <f>IF($H2836="","",IFERROR(VLOOKUP($H2836,AcctTbl,2,0),"کد ناشناخته"))</f>
        <v>0</v>
      </c>
      <c r="J2836" s="27">
        <f>IF($H2836="","",IFERROR(VLOOKUP($H2836,AcctTbl,3,0),""))</f>
        <v>0</v>
      </c>
      <c r="K2836" s="29"/>
      <c r="L2836" s="28"/>
      <c r="M2836" s="31"/>
      <c r="N2836" s="29"/>
      <c r="O2836" s="32">
        <f>IF($B2836="",0,IF($U2836="IN",N($M2836),0))</f>
        <v>0</v>
      </c>
      <c r="P2836" s="32">
        <f>IF($B2836="",0,IF(OR($U2836="OUT",$U2836="TRF"),N($M2836),0))</f>
        <v>0</v>
      </c>
      <c r="Q2836" s="32">
        <f>IF($B2836="",0,IF(OR($U2836="OUT",$U2836="TRF"),N($M2836),0))</f>
        <v>0</v>
      </c>
      <c r="R2836" s="32">
        <f>IF($B2836="",0,IF($U2836="IN",N($M2836),0))</f>
        <v>0</v>
      </c>
      <c r="S2836" s="33">
        <f>IF($B2836="","",IF($M2836="","⚠ مبلغ",IF($E2836="","⚠ بانک عامل",IF(AND($U2836="TRF",$F2836=""),"⚠ بانک مقصد",IF(AND($V2836&lt;&gt;"NONE",$V2836&lt;&gt;"",$Z2836=""),"⚠ طرف حساب","✓")))))</f>
        <v>0</v>
      </c>
      <c r="T2836" s="29"/>
      <c r="U2836" s="27">
        <f>IFERROR(VLOOKUP($D2836,BankOpTbl,2,0),"")</f>
        <v>0</v>
      </c>
      <c r="V2836" s="27">
        <f>IFERROR(VLOOKUP($D2836,BankOpTbl,3,0),"")</f>
        <v>0</v>
      </c>
      <c r="W2836" s="27">
        <f>IFERROR(VLOOKUP($D2836,BankOpTbl,4,0),"")</f>
        <v>0</v>
      </c>
      <c r="X2836" s="27">
        <f>IF($E2836="","",IFERROR(VLOOKUP($E2836,BankTbl,4,0),""))</f>
        <v>0</v>
      </c>
      <c r="Y2836" s="27">
        <f>IF($F2836="","",IFERROR(VLOOKUP($F2836,BankTbl,4,0),""))</f>
        <v>0</v>
      </c>
      <c r="Z2836" s="27">
        <f>IF($B2836="","",IF($V2836="PICK",LEFT($N2836,5),IF($V2836="FIXED",$W2836,IF($V2836="CODE",$H2836,""))))</f>
        <v>0</v>
      </c>
    </row>
    <row r="2837" spans="1:26" ht="21" customHeight="1">
      <c r="A2837" s="27">
        <f>IF($B2837="","",COUNTA($B$13:$B2837))</f>
        <v>0</v>
      </c>
      <c r="B2837" s="28"/>
      <c r="C2837" s="28"/>
      <c r="D2837" s="29"/>
      <c r="E2837" s="29"/>
      <c r="F2837" s="29"/>
      <c r="G2837" s="28"/>
      <c r="H2837" s="28"/>
      <c r="I2837" s="30">
        <f>IF($H2837="","",IFERROR(VLOOKUP($H2837,AcctTbl,2,0),"کد ناشناخته"))</f>
        <v>0</v>
      </c>
      <c r="J2837" s="27">
        <f>IF($H2837="","",IFERROR(VLOOKUP($H2837,AcctTbl,3,0),""))</f>
        <v>0</v>
      </c>
      <c r="K2837" s="29"/>
      <c r="L2837" s="28"/>
      <c r="M2837" s="31"/>
      <c r="N2837" s="29"/>
      <c r="O2837" s="32">
        <f>IF($B2837="",0,IF($U2837="IN",N($M2837),0))</f>
        <v>0</v>
      </c>
      <c r="P2837" s="32">
        <f>IF($B2837="",0,IF(OR($U2837="OUT",$U2837="TRF"),N($M2837),0))</f>
        <v>0</v>
      </c>
      <c r="Q2837" s="32">
        <f>IF($B2837="",0,IF(OR($U2837="OUT",$U2837="TRF"),N($M2837),0))</f>
        <v>0</v>
      </c>
      <c r="R2837" s="32">
        <f>IF($B2837="",0,IF($U2837="IN",N($M2837),0))</f>
        <v>0</v>
      </c>
      <c r="S2837" s="33">
        <f>IF($B2837="","",IF($M2837="","⚠ مبلغ",IF($E2837="","⚠ بانک عامل",IF(AND($U2837="TRF",$F2837=""),"⚠ بانک مقصد",IF(AND($V2837&lt;&gt;"NONE",$V2837&lt;&gt;"",$Z2837=""),"⚠ طرف حساب","✓")))))</f>
        <v>0</v>
      </c>
      <c r="T2837" s="29"/>
      <c r="U2837" s="27">
        <f>IFERROR(VLOOKUP($D2837,BankOpTbl,2,0),"")</f>
        <v>0</v>
      </c>
      <c r="V2837" s="27">
        <f>IFERROR(VLOOKUP($D2837,BankOpTbl,3,0),"")</f>
        <v>0</v>
      </c>
      <c r="W2837" s="27">
        <f>IFERROR(VLOOKUP($D2837,BankOpTbl,4,0),"")</f>
        <v>0</v>
      </c>
      <c r="X2837" s="27">
        <f>IF($E2837="","",IFERROR(VLOOKUP($E2837,BankTbl,4,0),""))</f>
        <v>0</v>
      </c>
      <c r="Y2837" s="27">
        <f>IF($F2837="","",IFERROR(VLOOKUP($F2837,BankTbl,4,0),""))</f>
        <v>0</v>
      </c>
      <c r="Z2837" s="27">
        <f>IF($B2837="","",IF($V2837="PICK",LEFT($N2837,5),IF($V2837="FIXED",$W2837,IF($V2837="CODE",$H2837,""))))</f>
        <v>0</v>
      </c>
    </row>
    <row r="2838" spans="1:26" ht="21" customHeight="1">
      <c r="A2838" s="27">
        <f>IF($B2838="","",COUNTA($B$13:$B2838))</f>
        <v>0</v>
      </c>
      <c r="B2838" s="28"/>
      <c r="C2838" s="28"/>
      <c r="D2838" s="29"/>
      <c r="E2838" s="29"/>
      <c r="F2838" s="29"/>
      <c r="G2838" s="28"/>
      <c r="H2838" s="28"/>
      <c r="I2838" s="30">
        <f>IF($H2838="","",IFERROR(VLOOKUP($H2838,AcctTbl,2,0),"کد ناشناخته"))</f>
        <v>0</v>
      </c>
      <c r="J2838" s="27">
        <f>IF($H2838="","",IFERROR(VLOOKUP($H2838,AcctTbl,3,0),""))</f>
        <v>0</v>
      </c>
      <c r="K2838" s="29"/>
      <c r="L2838" s="28"/>
      <c r="M2838" s="31"/>
      <c r="N2838" s="29"/>
      <c r="O2838" s="32">
        <f>IF($B2838="",0,IF($U2838="IN",N($M2838),0))</f>
        <v>0</v>
      </c>
      <c r="P2838" s="32">
        <f>IF($B2838="",0,IF(OR($U2838="OUT",$U2838="TRF"),N($M2838),0))</f>
        <v>0</v>
      </c>
      <c r="Q2838" s="32">
        <f>IF($B2838="",0,IF(OR($U2838="OUT",$U2838="TRF"),N($M2838),0))</f>
        <v>0</v>
      </c>
      <c r="R2838" s="32">
        <f>IF($B2838="",0,IF($U2838="IN",N($M2838),0))</f>
        <v>0</v>
      </c>
      <c r="S2838" s="33">
        <f>IF($B2838="","",IF($M2838="","⚠ مبلغ",IF($E2838="","⚠ بانک عامل",IF(AND($U2838="TRF",$F2838=""),"⚠ بانک مقصد",IF(AND($V2838&lt;&gt;"NONE",$V2838&lt;&gt;"",$Z2838=""),"⚠ طرف حساب","✓")))))</f>
        <v>0</v>
      </c>
      <c r="T2838" s="29"/>
      <c r="U2838" s="27">
        <f>IFERROR(VLOOKUP($D2838,BankOpTbl,2,0),"")</f>
        <v>0</v>
      </c>
      <c r="V2838" s="27">
        <f>IFERROR(VLOOKUP($D2838,BankOpTbl,3,0),"")</f>
        <v>0</v>
      </c>
      <c r="W2838" s="27">
        <f>IFERROR(VLOOKUP($D2838,BankOpTbl,4,0),"")</f>
        <v>0</v>
      </c>
      <c r="X2838" s="27">
        <f>IF($E2838="","",IFERROR(VLOOKUP($E2838,BankTbl,4,0),""))</f>
        <v>0</v>
      </c>
      <c r="Y2838" s="27">
        <f>IF($F2838="","",IFERROR(VLOOKUP($F2838,BankTbl,4,0),""))</f>
        <v>0</v>
      </c>
      <c r="Z2838" s="27">
        <f>IF($B2838="","",IF($V2838="PICK",LEFT($N2838,5),IF($V2838="FIXED",$W2838,IF($V2838="CODE",$H2838,""))))</f>
        <v>0</v>
      </c>
    </row>
    <row r="2839" spans="1:26" ht="21" customHeight="1">
      <c r="A2839" s="27">
        <f>IF($B2839="","",COUNTA($B$13:$B2839))</f>
        <v>0</v>
      </c>
      <c r="B2839" s="28"/>
      <c r="C2839" s="28"/>
      <c r="D2839" s="29"/>
      <c r="E2839" s="29"/>
      <c r="F2839" s="29"/>
      <c r="G2839" s="28"/>
      <c r="H2839" s="28"/>
      <c r="I2839" s="30">
        <f>IF($H2839="","",IFERROR(VLOOKUP($H2839,AcctTbl,2,0),"کد ناشناخته"))</f>
        <v>0</v>
      </c>
      <c r="J2839" s="27">
        <f>IF($H2839="","",IFERROR(VLOOKUP($H2839,AcctTbl,3,0),""))</f>
        <v>0</v>
      </c>
      <c r="K2839" s="29"/>
      <c r="L2839" s="28"/>
      <c r="M2839" s="31"/>
      <c r="N2839" s="29"/>
      <c r="O2839" s="32">
        <f>IF($B2839="",0,IF($U2839="IN",N($M2839),0))</f>
        <v>0</v>
      </c>
      <c r="P2839" s="32">
        <f>IF($B2839="",0,IF(OR($U2839="OUT",$U2839="TRF"),N($M2839),0))</f>
        <v>0</v>
      </c>
      <c r="Q2839" s="32">
        <f>IF($B2839="",0,IF(OR($U2839="OUT",$U2839="TRF"),N($M2839),0))</f>
        <v>0</v>
      </c>
      <c r="R2839" s="32">
        <f>IF($B2839="",0,IF($U2839="IN",N($M2839),0))</f>
        <v>0</v>
      </c>
      <c r="S2839" s="33">
        <f>IF($B2839="","",IF($M2839="","⚠ مبلغ",IF($E2839="","⚠ بانک عامل",IF(AND($U2839="TRF",$F2839=""),"⚠ بانک مقصد",IF(AND($V2839&lt;&gt;"NONE",$V2839&lt;&gt;"",$Z2839=""),"⚠ طرف حساب","✓")))))</f>
        <v>0</v>
      </c>
      <c r="T2839" s="29"/>
      <c r="U2839" s="27">
        <f>IFERROR(VLOOKUP($D2839,BankOpTbl,2,0),"")</f>
        <v>0</v>
      </c>
      <c r="V2839" s="27">
        <f>IFERROR(VLOOKUP($D2839,BankOpTbl,3,0),"")</f>
        <v>0</v>
      </c>
      <c r="W2839" s="27">
        <f>IFERROR(VLOOKUP($D2839,BankOpTbl,4,0),"")</f>
        <v>0</v>
      </c>
      <c r="X2839" s="27">
        <f>IF($E2839="","",IFERROR(VLOOKUP($E2839,BankTbl,4,0),""))</f>
        <v>0</v>
      </c>
      <c r="Y2839" s="27">
        <f>IF($F2839="","",IFERROR(VLOOKUP($F2839,BankTbl,4,0),""))</f>
        <v>0</v>
      </c>
      <c r="Z2839" s="27">
        <f>IF($B2839="","",IF($V2839="PICK",LEFT($N2839,5),IF($V2839="FIXED",$W2839,IF($V2839="CODE",$H2839,""))))</f>
        <v>0</v>
      </c>
    </row>
    <row r="2840" spans="1:26" ht="21" customHeight="1">
      <c r="A2840" s="27">
        <f>IF($B2840="","",COUNTA($B$13:$B2840))</f>
        <v>0</v>
      </c>
      <c r="B2840" s="28"/>
      <c r="C2840" s="28"/>
      <c r="D2840" s="29"/>
      <c r="E2840" s="29"/>
      <c r="F2840" s="29"/>
      <c r="G2840" s="28"/>
      <c r="H2840" s="28"/>
      <c r="I2840" s="30">
        <f>IF($H2840="","",IFERROR(VLOOKUP($H2840,AcctTbl,2,0),"کد ناشناخته"))</f>
        <v>0</v>
      </c>
      <c r="J2840" s="27">
        <f>IF($H2840="","",IFERROR(VLOOKUP($H2840,AcctTbl,3,0),""))</f>
        <v>0</v>
      </c>
      <c r="K2840" s="29"/>
      <c r="L2840" s="28"/>
      <c r="M2840" s="31"/>
      <c r="N2840" s="29"/>
      <c r="O2840" s="32">
        <f>IF($B2840="",0,IF($U2840="IN",N($M2840),0))</f>
        <v>0</v>
      </c>
      <c r="P2840" s="32">
        <f>IF($B2840="",0,IF(OR($U2840="OUT",$U2840="TRF"),N($M2840),0))</f>
        <v>0</v>
      </c>
      <c r="Q2840" s="32">
        <f>IF($B2840="",0,IF(OR($U2840="OUT",$U2840="TRF"),N($M2840),0))</f>
        <v>0</v>
      </c>
      <c r="R2840" s="32">
        <f>IF($B2840="",0,IF($U2840="IN",N($M2840),0))</f>
        <v>0</v>
      </c>
      <c r="S2840" s="33">
        <f>IF($B2840="","",IF($M2840="","⚠ مبلغ",IF($E2840="","⚠ بانک عامل",IF(AND($U2840="TRF",$F2840=""),"⚠ بانک مقصد",IF(AND($V2840&lt;&gt;"NONE",$V2840&lt;&gt;"",$Z2840=""),"⚠ طرف حساب","✓")))))</f>
        <v>0</v>
      </c>
      <c r="T2840" s="29"/>
      <c r="U2840" s="27">
        <f>IFERROR(VLOOKUP($D2840,BankOpTbl,2,0),"")</f>
        <v>0</v>
      </c>
      <c r="V2840" s="27">
        <f>IFERROR(VLOOKUP($D2840,BankOpTbl,3,0),"")</f>
        <v>0</v>
      </c>
      <c r="W2840" s="27">
        <f>IFERROR(VLOOKUP($D2840,BankOpTbl,4,0),"")</f>
        <v>0</v>
      </c>
      <c r="X2840" s="27">
        <f>IF($E2840="","",IFERROR(VLOOKUP($E2840,BankTbl,4,0),""))</f>
        <v>0</v>
      </c>
      <c r="Y2840" s="27">
        <f>IF($F2840="","",IFERROR(VLOOKUP($F2840,BankTbl,4,0),""))</f>
        <v>0</v>
      </c>
      <c r="Z2840" s="27">
        <f>IF($B2840="","",IF($V2840="PICK",LEFT($N2840,5),IF($V2840="FIXED",$W2840,IF($V2840="CODE",$H2840,""))))</f>
        <v>0</v>
      </c>
    </row>
    <row r="2841" spans="1:26" ht="21" customHeight="1">
      <c r="A2841" s="27">
        <f>IF($B2841="","",COUNTA($B$13:$B2841))</f>
        <v>0</v>
      </c>
      <c r="B2841" s="28"/>
      <c r="C2841" s="28"/>
      <c r="D2841" s="29"/>
      <c r="E2841" s="29"/>
      <c r="F2841" s="29"/>
      <c r="G2841" s="28"/>
      <c r="H2841" s="28"/>
      <c r="I2841" s="30">
        <f>IF($H2841="","",IFERROR(VLOOKUP($H2841,AcctTbl,2,0),"کد ناشناخته"))</f>
        <v>0</v>
      </c>
      <c r="J2841" s="27">
        <f>IF($H2841="","",IFERROR(VLOOKUP($H2841,AcctTbl,3,0),""))</f>
        <v>0</v>
      </c>
      <c r="K2841" s="29"/>
      <c r="L2841" s="28"/>
      <c r="M2841" s="31"/>
      <c r="N2841" s="29"/>
      <c r="O2841" s="32">
        <f>IF($B2841="",0,IF($U2841="IN",N($M2841),0))</f>
        <v>0</v>
      </c>
      <c r="P2841" s="32">
        <f>IF($B2841="",0,IF(OR($U2841="OUT",$U2841="TRF"),N($M2841),0))</f>
        <v>0</v>
      </c>
      <c r="Q2841" s="32">
        <f>IF($B2841="",0,IF(OR($U2841="OUT",$U2841="TRF"),N($M2841),0))</f>
        <v>0</v>
      </c>
      <c r="R2841" s="32">
        <f>IF($B2841="",0,IF($U2841="IN",N($M2841),0))</f>
        <v>0</v>
      </c>
      <c r="S2841" s="33">
        <f>IF($B2841="","",IF($M2841="","⚠ مبلغ",IF($E2841="","⚠ بانک عامل",IF(AND($U2841="TRF",$F2841=""),"⚠ بانک مقصد",IF(AND($V2841&lt;&gt;"NONE",$V2841&lt;&gt;"",$Z2841=""),"⚠ طرف حساب","✓")))))</f>
        <v>0</v>
      </c>
      <c r="T2841" s="29"/>
      <c r="U2841" s="27">
        <f>IFERROR(VLOOKUP($D2841,BankOpTbl,2,0),"")</f>
        <v>0</v>
      </c>
      <c r="V2841" s="27">
        <f>IFERROR(VLOOKUP($D2841,BankOpTbl,3,0),"")</f>
        <v>0</v>
      </c>
      <c r="W2841" s="27">
        <f>IFERROR(VLOOKUP($D2841,BankOpTbl,4,0),"")</f>
        <v>0</v>
      </c>
      <c r="X2841" s="27">
        <f>IF($E2841="","",IFERROR(VLOOKUP($E2841,BankTbl,4,0),""))</f>
        <v>0</v>
      </c>
      <c r="Y2841" s="27">
        <f>IF($F2841="","",IFERROR(VLOOKUP($F2841,BankTbl,4,0),""))</f>
        <v>0</v>
      </c>
      <c r="Z2841" s="27">
        <f>IF($B2841="","",IF($V2841="PICK",LEFT($N2841,5),IF($V2841="FIXED",$W2841,IF($V2841="CODE",$H2841,""))))</f>
        <v>0</v>
      </c>
    </row>
    <row r="2842" spans="1:26" ht="21" customHeight="1">
      <c r="A2842" s="27">
        <f>IF($B2842="","",COUNTA($B$13:$B2842))</f>
        <v>0</v>
      </c>
      <c r="B2842" s="28"/>
      <c r="C2842" s="28"/>
      <c r="D2842" s="29"/>
      <c r="E2842" s="29"/>
      <c r="F2842" s="29"/>
      <c r="G2842" s="28"/>
      <c r="H2842" s="28"/>
      <c r="I2842" s="30">
        <f>IF($H2842="","",IFERROR(VLOOKUP($H2842,AcctTbl,2,0),"کد ناشناخته"))</f>
        <v>0</v>
      </c>
      <c r="J2842" s="27">
        <f>IF($H2842="","",IFERROR(VLOOKUP($H2842,AcctTbl,3,0),""))</f>
        <v>0</v>
      </c>
      <c r="K2842" s="29"/>
      <c r="L2842" s="28"/>
      <c r="M2842" s="31"/>
      <c r="N2842" s="29"/>
      <c r="O2842" s="32">
        <f>IF($B2842="",0,IF($U2842="IN",N($M2842),0))</f>
        <v>0</v>
      </c>
      <c r="P2842" s="32">
        <f>IF($B2842="",0,IF(OR($U2842="OUT",$U2842="TRF"),N($M2842),0))</f>
        <v>0</v>
      </c>
      <c r="Q2842" s="32">
        <f>IF($B2842="",0,IF(OR($U2842="OUT",$U2842="TRF"),N($M2842),0))</f>
        <v>0</v>
      </c>
      <c r="R2842" s="32">
        <f>IF($B2842="",0,IF($U2842="IN",N($M2842),0))</f>
        <v>0</v>
      </c>
      <c r="S2842" s="33">
        <f>IF($B2842="","",IF($M2842="","⚠ مبلغ",IF($E2842="","⚠ بانک عامل",IF(AND($U2842="TRF",$F2842=""),"⚠ بانک مقصد",IF(AND($V2842&lt;&gt;"NONE",$V2842&lt;&gt;"",$Z2842=""),"⚠ طرف حساب","✓")))))</f>
        <v>0</v>
      </c>
      <c r="T2842" s="29"/>
      <c r="U2842" s="27">
        <f>IFERROR(VLOOKUP($D2842,BankOpTbl,2,0),"")</f>
        <v>0</v>
      </c>
      <c r="V2842" s="27">
        <f>IFERROR(VLOOKUP($D2842,BankOpTbl,3,0),"")</f>
        <v>0</v>
      </c>
      <c r="W2842" s="27">
        <f>IFERROR(VLOOKUP($D2842,BankOpTbl,4,0),"")</f>
        <v>0</v>
      </c>
      <c r="X2842" s="27">
        <f>IF($E2842="","",IFERROR(VLOOKUP($E2842,BankTbl,4,0),""))</f>
        <v>0</v>
      </c>
      <c r="Y2842" s="27">
        <f>IF($F2842="","",IFERROR(VLOOKUP($F2842,BankTbl,4,0),""))</f>
        <v>0</v>
      </c>
      <c r="Z2842" s="27">
        <f>IF($B2842="","",IF($V2842="PICK",LEFT($N2842,5),IF($V2842="FIXED",$W2842,IF($V2842="CODE",$H2842,""))))</f>
        <v>0</v>
      </c>
    </row>
    <row r="2843" spans="1:26" ht="21" customHeight="1">
      <c r="A2843" s="27">
        <f>IF($B2843="","",COUNTA($B$13:$B2843))</f>
        <v>0</v>
      </c>
      <c r="B2843" s="28"/>
      <c r="C2843" s="28"/>
      <c r="D2843" s="29"/>
      <c r="E2843" s="29"/>
      <c r="F2843" s="29"/>
      <c r="G2843" s="28"/>
      <c r="H2843" s="28"/>
      <c r="I2843" s="30">
        <f>IF($H2843="","",IFERROR(VLOOKUP($H2843,AcctTbl,2,0),"کد ناشناخته"))</f>
        <v>0</v>
      </c>
      <c r="J2843" s="27">
        <f>IF($H2843="","",IFERROR(VLOOKUP($H2843,AcctTbl,3,0),""))</f>
        <v>0</v>
      </c>
      <c r="K2843" s="29"/>
      <c r="L2843" s="28"/>
      <c r="M2843" s="31"/>
      <c r="N2843" s="29"/>
      <c r="O2843" s="32">
        <f>IF($B2843="",0,IF($U2843="IN",N($M2843),0))</f>
        <v>0</v>
      </c>
      <c r="P2843" s="32">
        <f>IF($B2843="",0,IF(OR($U2843="OUT",$U2843="TRF"),N($M2843),0))</f>
        <v>0</v>
      </c>
      <c r="Q2843" s="32">
        <f>IF($B2843="",0,IF(OR($U2843="OUT",$U2843="TRF"),N($M2843),0))</f>
        <v>0</v>
      </c>
      <c r="R2843" s="32">
        <f>IF($B2843="",0,IF($U2843="IN",N($M2843),0))</f>
        <v>0</v>
      </c>
      <c r="S2843" s="33">
        <f>IF($B2843="","",IF($M2843="","⚠ مبلغ",IF($E2843="","⚠ بانک عامل",IF(AND($U2843="TRF",$F2843=""),"⚠ بانک مقصد",IF(AND($V2843&lt;&gt;"NONE",$V2843&lt;&gt;"",$Z2843=""),"⚠ طرف حساب","✓")))))</f>
        <v>0</v>
      </c>
      <c r="T2843" s="29"/>
      <c r="U2843" s="27">
        <f>IFERROR(VLOOKUP($D2843,BankOpTbl,2,0),"")</f>
        <v>0</v>
      </c>
      <c r="V2843" s="27">
        <f>IFERROR(VLOOKUP($D2843,BankOpTbl,3,0),"")</f>
        <v>0</v>
      </c>
      <c r="W2843" s="27">
        <f>IFERROR(VLOOKUP($D2843,BankOpTbl,4,0),"")</f>
        <v>0</v>
      </c>
      <c r="X2843" s="27">
        <f>IF($E2843="","",IFERROR(VLOOKUP($E2843,BankTbl,4,0),""))</f>
        <v>0</v>
      </c>
      <c r="Y2843" s="27">
        <f>IF($F2843="","",IFERROR(VLOOKUP($F2843,BankTbl,4,0),""))</f>
        <v>0</v>
      </c>
      <c r="Z2843" s="27">
        <f>IF($B2843="","",IF($V2843="PICK",LEFT($N2843,5),IF($V2843="FIXED",$W2843,IF($V2843="CODE",$H2843,""))))</f>
        <v>0</v>
      </c>
    </row>
    <row r="2844" spans="1:26" ht="21" customHeight="1">
      <c r="A2844" s="27">
        <f>IF($B2844="","",COUNTA($B$13:$B2844))</f>
        <v>0</v>
      </c>
      <c r="B2844" s="28"/>
      <c r="C2844" s="28"/>
      <c r="D2844" s="29"/>
      <c r="E2844" s="29"/>
      <c r="F2844" s="29"/>
      <c r="G2844" s="28"/>
      <c r="H2844" s="28"/>
      <c r="I2844" s="30">
        <f>IF($H2844="","",IFERROR(VLOOKUP($H2844,AcctTbl,2,0),"کد ناشناخته"))</f>
        <v>0</v>
      </c>
      <c r="J2844" s="27">
        <f>IF($H2844="","",IFERROR(VLOOKUP($H2844,AcctTbl,3,0),""))</f>
        <v>0</v>
      </c>
      <c r="K2844" s="29"/>
      <c r="L2844" s="28"/>
      <c r="M2844" s="31"/>
      <c r="N2844" s="29"/>
      <c r="O2844" s="32">
        <f>IF($B2844="",0,IF($U2844="IN",N($M2844),0))</f>
        <v>0</v>
      </c>
      <c r="P2844" s="32">
        <f>IF($B2844="",0,IF(OR($U2844="OUT",$U2844="TRF"),N($M2844),0))</f>
        <v>0</v>
      </c>
      <c r="Q2844" s="32">
        <f>IF($B2844="",0,IF(OR($U2844="OUT",$U2844="TRF"),N($M2844),0))</f>
        <v>0</v>
      </c>
      <c r="R2844" s="32">
        <f>IF($B2844="",0,IF($U2844="IN",N($M2844),0))</f>
        <v>0</v>
      </c>
      <c r="S2844" s="33">
        <f>IF($B2844="","",IF($M2844="","⚠ مبلغ",IF($E2844="","⚠ بانک عامل",IF(AND($U2844="TRF",$F2844=""),"⚠ بانک مقصد",IF(AND($V2844&lt;&gt;"NONE",$V2844&lt;&gt;"",$Z2844=""),"⚠ طرف حساب","✓")))))</f>
        <v>0</v>
      </c>
      <c r="T2844" s="29"/>
      <c r="U2844" s="27">
        <f>IFERROR(VLOOKUP($D2844,BankOpTbl,2,0),"")</f>
        <v>0</v>
      </c>
      <c r="V2844" s="27">
        <f>IFERROR(VLOOKUP($D2844,BankOpTbl,3,0),"")</f>
        <v>0</v>
      </c>
      <c r="W2844" s="27">
        <f>IFERROR(VLOOKUP($D2844,BankOpTbl,4,0),"")</f>
        <v>0</v>
      </c>
      <c r="X2844" s="27">
        <f>IF($E2844="","",IFERROR(VLOOKUP($E2844,BankTbl,4,0),""))</f>
        <v>0</v>
      </c>
      <c r="Y2844" s="27">
        <f>IF($F2844="","",IFERROR(VLOOKUP($F2844,BankTbl,4,0),""))</f>
        <v>0</v>
      </c>
      <c r="Z2844" s="27">
        <f>IF($B2844="","",IF($V2844="PICK",LEFT($N2844,5),IF($V2844="FIXED",$W2844,IF($V2844="CODE",$H2844,""))))</f>
        <v>0</v>
      </c>
    </row>
    <row r="2845" spans="1:26" ht="21" customHeight="1">
      <c r="A2845" s="27">
        <f>IF($B2845="","",COUNTA($B$13:$B2845))</f>
        <v>0</v>
      </c>
      <c r="B2845" s="28"/>
      <c r="C2845" s="28"/>
      <c r="D2845" s="29"/>
      <c r="E2845" s="29"/>
      <c r="F2845" s="29"/>
      <c r="G2845" s="28"/>
      <c r="H2845" s="28"/>
      <c r="I2845" s="30">
        <f>IF($H2845="","",IFERROR(VLOOKUP($H2845,AcctTbl,2,0),"کد ناشناخته"))</f>
        <v>0</v>
      </c>
      <c r="J2845" s="27">
        <f>IF($H2845="","",IFERROR(VLOOKUP($H2845,AcctTbl,3,0),""))</f>
        <v>0</v>
      </c>
      <c r="K2845" s="29"/>
      <c r="L2845" s="28"/>
      <c r="M2845" s="31"/>
      <c r="N2845" s="29"/>
      <c r="O2845" s="32">
        <f>IF($B2845="",0,IF($U2845="IN",N($M2845),0))</f>
        <v>0</v>
      </c>
      <c r="P2845" s="32">
        <f>IF($B2845="",0,IF(OR($U2845="OUT",$U2845="TRF"),N($M2845),0))</f>
        <v>0</v>
      </c>
      <c r="Q2845" s="32">
        <f>IF($B2845="",0,IF(OR($U2845="OUT",$U2845="TRF"),N($M2845),0))</f>
        <v>0</v>
      </c>
      <c r="R2845" s="32">
        <f>IF($B2845="",0,IF($U2845="IN",N($M2845),0))</f>
        <v>0</v>
      </c>
      <c r="S2845" s="33">
        <f>IF($B2845="","",IF($M2845="","⚠ مبلغ",IF($E2845="","⚠ بانک عامل",IF(AND($U2845="TRF",$F2845=""),"⚠ بانک مقصد",IF(AND($V2845&lt;&gt;"NONE",$V2845&lt;&gt;"",$Z2845=""),"⚠ طرف حساب","✓")))))</f>
        <v>0</v>
      </c>
      <c r="T2845" s="29"/>
      <c r="U2845" s="27">
        <f>IFERROR(VLOOKUP($D2845,BankOpTbl,2,0),"")</f>
        <v>0</v>
      </c>
      <c r="V2845" s="27">
        <f>IFERROR(VLOOKUP($D2845,BankOpTbl,3,0),"")</f>
        <v>0</v>
      </c>
      <c r="W2845" s="27">
        <f>IFERROR(VLOOKUP($D2845,BankOpTbl,4,0),"")</f>
        <v>0</v>
      </c>
      <c r="X2845" s="27">
        <f>IF($E2845="","",IFERROR(VLOOKUP($E2845,BankTbl,4,0),""))</f>
        <v>0</v>
      </c>
      <c r="Y2845" s="27">
        <f>IF($F2845="","",IFERROR(VLOOKUP($F2845,BankTbl,4,0),""))</f>
        <v>0</v>
      </c>
      <c r="Z2845" s="27">
        <f>IF($B2845="","",IF($V2845="PICK",LEFT($N2845,5),IF($V2845="FIXED",$W2845,IF($V2845="CODE",$H2845,""))))</f>
        <v>0</v>
      </c>
    </row>
    <row r="2846" spans="1:26" ht="21" customHeight="1">
      <c r="A2846" s="27">
        <f>IF($B2846="","",COUNTA($B$13:$B2846))</f>
        <v>0</v>
      </c>
      <c r="B2846" s="28"/>
      <c r="C2846" s="28"/>
      <c r="D2846" s="29"/>
      <c r="E2846" s="29"/>
      <c r="F2846" s="29"/>
      <c r="G2846" s="28"/>
      <c r="H2846" s="28"/>
      <c r="I2846" s="30">
        <f>IF($H2846="","",IFERROR(VLOOKUP($H2846,AcctTbl,2,0),"کد ناشناخته"))</f>
        <v>0</v>
      </c>
      <c r="J2846" s="27">
        <f>IF($H2846="","",IFERROR(VLOOKUP($H2846,AcctTbl,3,0),""))</f>
        <v>0</v>
      </c>
      <c r="K2846" s="29"/>
      <c r="L2846" s="28"/>
      <c r="M2846" s="31"/>
      <c r="N2846" s="29"/>
      <c r="O2846" s="32">
        <f>IF($B2846="",0,IF($U2846="IN",N($M2846),0))</f>
        <v>0</v>
      </c>
      <c r="P2846" s="32">
        <f>IF($B2846="",0,IF(OR($U2846="OUT",$U2846="TRF"),N($M2846),0))</f>
        <v>0</v>
      </c>
      <c r="Q2846" s="32">
        <f>IF($B2846="",0,IF(OR($U2846="OUT",$U2846="TRF"),N($M2846),0))</f>
        <v>0</v>
      </c>
      <c r="R2846" s="32">
        <f>IF($B2846="",0,IF($U2846="IN",N($M2846),0))</f>
        <v>0</v>
      </c>
      <c r="S2846" s="33">
        <f>IF($B2846="","",IF($M2846="","⚠ مبلغ",IF($E2846="","⚠ بانک عامل",IF(AND($U2846="TRF",$F2846=""),"⚠ بانک مقصد",IF(AND($V2846&lt;&gt;"NONE",$V2846&lt;&gt;"",$Z2846=""),"⚠ طرف حساب","✓")))))</f>
        <v>0</v>
      </c>
      <c r="T2846" s="29"/>
      <c r="U2846" s="27">
        <f>IFERROR(VLOOKUP($D2846,BankOpTbl,2,0),"")</f>
        <v>0</v>
      </c>
      <c r="V2846" s="27">
        <f>IFERROR(VLOOKUP($D2846,BankOpTbl,3,0),"")</f>
        <v>0</v>
      </c>
      <c r="W2846" s="27">
        <f>IFERROR(VLOOKUP($D2846,BankOpTbl,4,0),"")</f>
        <v>0</v>
      </c>
      <c r="X2846" s="27">
        <f>IF($E2846="","",IFERROR(VLOOKUP($E2846,BankTbl,4,0),""))</f>
        <v>0</v>
      </c>
      <c r="Y2846" s="27">
        <f>IF($F2846="","",IFERROR(VLOOKUP($F2846,BankTbl,4,0),""))</f>
        <v>0</v>
      </c>
      <c r="Z2846" s="27">
        <f>IF($B2846="","",IF($V2846="PICK",LEFT($N2846,5),IF($V2846="FIXED",$W2846,IF($V2846="CODE",$H2846,""))))</f>
        <v>0</v>
      </c>
    </row>
    <row r="2847" spans="1:26" ht="21" customHeight="1">
      <c r="A2847" s="27">
        <f>IF($B2847="","",COUNTA($B$13:$B2847))</f>
        <v>0</v>
      </c>
      <c r="B2847" s="28"/>
      <c r="C2847" s="28"/>
      <c r="D2847" s="29"/>
      <c r="E2847" s="29"/>
      <c r="F2847" s="29"/>
      <c r="G2847" s="28"/>
      <c r="H2847" s="28"/>
      <c r="I2847" s="30">
        <f>IF($H2847="","",IFERROR(VLOOKUP($H2847,AcctTbl,2,0),"کد ناشناخته"))</f>
        <v>0</v>
      </c>
      <c r="J2847" s="27">
        <f>IF($H2847="","",IFERROR(VLOOKUP($H2847,AcctTbl,3,0),""))</f>
        <v>0</v>
      </c>
      <c r="K2847" s="29"/>
      <c r="L2847" s="28"/>
      <c r="M2847" s="31"/>
      <c r="N2847" s="29"/>
      <c r="O2847" s="32">
        <f>IF($B2847="",0,IF($U2847="IN",N($M2847),0))</f>
        <v>0</v>
      </c>
      <c r="P2847" s="32">
        <f>IF($B2847="",0,IF(OR($U2847="OUT",$U2847="TRF"),N($M2847),0))</f>
        <v>0</v>
      </c>
      <c r="Q2847" s="32">
        <f>IF($B2847="",0,IF(OR($U2847="OUT",$U2847="TRF"),N($M2847),0))</f>
        <v>0</v>
      </c>
      <c r="R2847" s="32">
        <f>IF($B2847="",0,IF($U2847="IN",N($M2847),0))</f>
        <v>0</v>
      </c>
      <c r="S2847" s="33">
        <f>IF($B2847="","",IF($M2847="","⚠ مبلغ",IF($E2847="","⚠ بانک عامل",IF(AND($U2847="TRF",$F2847=""),"⚠ بانک مقصد",IF(AND($V2847&lt;&gt;"NONE",$V2847&lt;&gt;"",$Z2847=""),"⚠ طرف حساب","✓")))))</f>
        <v>0</v>
      </c>
      <c r="T2847" s="29"/>
      <c r="U2847" s="27">
        <f>IFERROR(VLOOKUP($D2847,BankOpTbl,2,0),"")</f>
        <v>0</v>
      </c>
      <c r="V2847" s="27">
        <f>IFERROR(VLOOKUP($D2847,BankOpTbl,3,0),"")</f>
        <v>0</v>
      </c>
      <c r="W2847" s="27">
        <f>IFERROR(VLOOKUP($D2847,BankOpTbl,4,0),"")</f>
        <v>0</v>
      </c>
      <c r="X2847" s="27">
        <f>IF($E2847="","",IFERROR(VLOOKUP($E2847,BankTbl,4,0),""))</f>
        <v>0</v>
      </c>
      <c r="Y2847" s="27">
        <f>IF($F2847="","",IFERROR(VLOOKUP($F2847,BankTbl,4,0),""))</f>
        <v>0</v>
      </c>
      <c r="Z2847" s="27">
        <f>IF($B2847="","",IF($V2847="PICK",LEFT($N2847,5),IF($V2847="FIXED",$W2847,IF($V2847="CODE",$H2847,""))))</f>
        <v>0</v>
      </c>
    </row>
    <row r="2848" spans="1:26" ht="21" customHeight="1">
      <c r="A2848" s="27">
        <f>IF($B2848="","",COUNTA($B$13:$B2848))</f>
        <v>0</v>
      </c>
      <c r="B2848" s="28"/>
      <c r="C2848" s="28"/>
      <c r="D2848" s="29"/>
      <c r="E2848" s="29"/>
      <c r="F2848" s="29"/>
      <c r="G2848" s="28"/>
      <c r="H2848" s="28"/>
      <c r="I2848" s="30">
        <f>IF($H2848="","",IFERROR(VLOOKUP($H2848,AcctTbl,2,0),"کد ناشناخته"))</f>
        <v>0</v>
      </c>
      <c r="J2848" s="27">
        <f>IF($H2848="","",IFERROR(VLOOKUP($H2848,AcctTbl,3,0),""))</f>
        <v>0</v>
      </c>
      <c r="K2848" s="29"/>
      <c r="L2848" s="28"/>
      <c r="M2848" s="31"/>
      <c r="N2848" s="29"/>
      <c r="O2848" s="32">
        <f>IF($B2848="",0,IF($U2848="IN",N($M2848),0))</f>
        <v>0</v>
      </c>
      <c r="P2848" s="32">
        <f>IF($B2848="",0,IF(OR($U2848="OUT",$U2848="TRF"),N($M2848),0))</f>
        <v>0</v>
      </c>
      <c r="Q2848" s="32">
        <f>IF($B2848="",0,IF(OR($U2848="OUT",$U2848="TRF"),N($M2848),0))</f>
        <v>0</v>
      </c>
      <c r="R2848" s="32">
        <f>IF($B2848="",0,IF($U2848="IN",N($M2848),0))</f>
        <v>0</v>
      </c>
      <c r="S2848" s="33">
        <f>IF($B2848="","",IF($M2848="","⚠ مبلغ",IF($E2848="","⚠ بانک عامل",IF(AND($U2848="TRF",$F2848=""),"⚠ بانک مقصد",IF(AND($V2848&lt;&gt;"NONE",$V2848&lt;&gt;"",$Z2848=""),"⚠ طرف حساب","✓")))))</f>
        <v>0</v>
      </c>
      <c r="T2848" s="29"/>
      <c r="U2848" s="27">
        <f>IFERROR(VLOOKUP($D2848,BankOpTbl,2,0),"")</f>
        <v>0</v>
      </c>
      <c r="V2848" s="27">
        <f>IFERROR(VLOOKUP($D2848,BankOpTbl,3,0),"")</f>
        <v>0</v>
      </c>
      <c r="W2848" s="27">
        <f>IFERROR(VLOOKUP($D2848,BankOpTbl,4,0),"")</f>
        <v>0</v>
      </c>
      <c r="X2848" s="27">
        <f>IF($E2848="","",IFERROR(VLOOKUP($E2848,BankTbl,4,0),""))</f>
        <v>0</v>
      </c>
      <c r="Y2848" s="27">
        <f>IF($F2848="","",IFERROR(VLOOKUP($F2848,BankTbl,4,0),""))</f>
        <v>0</v>
      </c>
      <c r="Z2848" s="27">
        <f>IF($B2848="","",IF($V2848="PICK",LEFT($N2848,5),IF($V2848="FIXED",$W2848,IF($V2848="CODE",$H2848,""))))</f>
        <v>0</v>
      </c>
    </row>
    <row r="2849" spans="1:26" ht="21" customHeight="1">
      <c r="A2849" s="27">
        <f>IF($B2849="","",COUNTA($B$13:$B2849))</f>
        <v>0</v>
      </c>
      <c r="B2849" s="28"/>
      <c r="C2849" s="28"/>
      <c r="D2849" s="29"/>
      <c r="E2849" s="29"/>
      <c r="F2849" s="29"/>
      <c r="G2849" s="28"/>
      <c r="H2849" s="28"/>
      <c r="I2849" s="30">
        <f>IF($H2849="","",IFERROR(VLOOKUP($H2849,AcctTbl,2,0),"کد ناشناخته"))</f>
        <v>0</v>
      </c>
      <c r="J2849" s="27">
        <f>IF($H2849="","",IFERROR(VLOOKUP($H2849,AcctTbl,3,0),""))</f>
        <v>0</v>
      </c>
      <c r="K2849" s="29"/>
      <c r="L2849" s="28"/>
      <c r="M2849" s="31"/>
      <c r="N2849" s="29"/>
      <c r="O2849" s="32">
        <f>IF($B2849="",0,IF($U2849="IN",N($M2849),0))</f>
        <v>0</v>
      </c>
      <c r="P2849" s="32">
        <f>IF($B2849="",0,IF(OR($U2849="OUT",$U2849="TRF"),N($M2849),0))</f>
        <v>0</v>
      </c>
      <c r="Q2849" s="32">
        <f>IF($B2849="",0,IF(OR($U2849="OUT",$U2849="TRF"),N($M2849),0))</f>
        <v>0</v>
      </c>
      <c r="R2849" s="32">
        <f>IF($B2849="",0,IF($U2849="IN",N($M2849),0))</f>
        <v>0</v>
      </c>
      <c r="S2849" s="33">
        <f>IF($B2849="","",IF($M2849="","⚠ مبلغ",IF($E2849="","⚠ بانک عامل",IF(AND($U2849="TRF",$F2849=""),"⚠ بانک مقصد",IF(AND($V2849&lt;&gt;"NONE",$V2849&lt;&gt;"",$Z2849=""),"⚠ طرف حساب","✓")))))</f>
        <v>0</v>
      </c>
      <c r="T2849" s="29"/>
      <c r="U2849" s="27">
        <f>IFERROR(VLOOKUP($D2849,BankOpTbl,2,0),"")</f>
        <v>0</v>
      </c>
      <c r="V2849" s="27">
        <f>IFERROR(VLOOKUP($D2849,BankOpTbl,3,0),"")</f>
        <v>0</v>
      </c>
      <c r="W2849" s="27">
        <f>IFERROR(VLOOKUP($D2849,BankOpTbl,4,0),"")</f>
        <v>0</v>
      </c>
      <c r="X2849" s="27">
        <f>IF($E2849="","",IFERROR(VLOOKUP($E2849,BankTbl,4,0),""))</f>
        <v>0</v>
      </c>
      <c r="Y2849" s="27">
        <f>IF($F2849="","",IFERROR(VLOOKUP($F2849,BankTbl,4,0),""))</f>
        <v>0</v>
      </c>
      <c r="Z2849" s="27">
        <f>IF($B2849="","",IF($V2849="PICK",LEFT($N2849,5),IF($V2849="FIXED",$W2849,IF($V2849="CODE",$H2849,""))))</f>
        <v>0</v>
      </c>
    </row>
    <row r="2850" spans="1:26" ht="21" customHeight="1">
      <c r="A2850" s="27">
        <f>IF($B2850="","",COUNTA($B$13:$B2850))</f>
        <v>0</v>
      </c>
      <c r="B2850" s="28"/>
      <c r="C2850" s="28"/>
      <c r="D2850" s="29"/>
      <c r="E2850" s="29"/>
      <c r="F2850" s="29"/>
      <c r="G2850" s="28"/>
      <c r="H2850" s="28"/>
      <c r="I2850" s="30">
        <f>IF($H2850="","",IFERROR(VLOOKUP($H2850,AcctTbl,2,0),"کد ناشناخته"))</f>
        <v>0</v>
      </c>
      <c r="J2850" s="27">
        <f>IF($H2850="","",IFERROR(VLOOKUP($H2850,AcctTbl,3,0),""))</f>
        <v>0</v>
      </c>
      <c r="K2850" s="29"/>
      <c r="L2850" s="28"/>
      <c r="M2850" s="31"/>
      <c r="N2850" s="29"/>
      <c r="O2850" s="32">
        <f>IF($B2850="",0,IF($U2850="IN",N($M2850),0))</f>
        <v>0</v>
      </c>
      <c r="P2850" s="32">
        <f>IF($B2850="",0,IF(OR($U2850="OUT",$U2850="TRF"),N($M2850),0))</f>
        <v>0</v>
      </c>
      <c r="Q2850" s="32">
        <f>IF($B2850="",0,IF(OR($U2850="OUT",$U2850="TRF"),N($M2850),0))</f>
        <v>0</v>
      </c>
      <c r="R2850" s="32">
        <f>IF($B2850="",0,IF($U2850="IN",N($M2850),0))</f>
        <v>0</v>
      </c>
      <c r="S2850" s="33">
        <f>IF($B2850="","",IF($M2850="","⚠ مبلغ",IF($E2850="","⚠ بانک عامل",IF(AND($U2850="TRF",$F2850=""),"⚠ بانک مقصد",IF(AND($V2850&lt;&gt;"NONE",$V2850&lt;&gt;"",$Z2850=""),"⚠ طرف حساب","✓")))))</f>
        <v>0</v>
      </c>
      <c r="T2850" s="29"/>
      <c r="U2850" s="27">
        <f>IFERROR(VLOOKUP($D2850,BankOpTbl,2,0),"")</f>
        <v>0</v>
      </c>
      <c r="V2850" s="27">
        <f>IFERROR(VLOOKUP($D2850,BankOpTbl,3,0),"")</f>
        <v>0</v>
      </c>
      <c r="W2850" s="27">
        <f>IFERROR(VLOOKUP($D2850,BankOpTbl,4,0),"")</f>
        <v>0</v>
      </c>
      <c r="X2850" s="27">
        <f>IF($E2850="","",IFERROR(VLOOKUP($E2850,BankTbl,4,0),""))</f>
        <v>0</v>
      </c>
      <c r="Y2850" s="27">
        <f>IF($F2850="","",IFERROR(VLOOKUP($F2850,BankTbl,4,0),""))</f>
        <v>0</v>
      </c>
      <c r="Z2850" s="27">
        <f>IF($B2850="","",IF($V2850="PICK",LEFT($N2850,5),IF($V2850="FIXED",$W2850,IF($V2850="CODE",$H2850,""))))</f>
        <v>0</v>
      </c>
    </row>
    <row r="2851" spans="1:26" ht="21" customHeight="1">
      <c r="A2851" s="27">
        <f>IF($B2851="","",COUNTA($B$13:$B2851))</f>
        <v>0</v>
      </c>
      <c r="B2851" s="28"/>
      <c r="C2851" s="28"/>
      <c r="D2851" s="29"/>
      <c r="E2851" s="29"/>
      <c r="F2851" s="29"/>
      <c r="G2851" s="28"/>
      <c r="H2851" s="28"/>
      <c r="I2851" s="30">
        <f>IF($H2851="","",IFERROR(VLOOKUP($H2851,AcctTbl,2,0),"کد ناشناخته"))</f>
        <v>0</v>
      </c>
      <c r="J2851" s="27">
        <f>IF($H2851="","",IFERROR(VLOOKUP($H2851,AcctTbl,3,0),""))</f>
        <v>0</v>
      </c>
      <c r="K2851" s="29"/>
      <c r="L2851" s="28"/>
      <c r="M2851" s="31"/>
      <c r="N2851" s="29"/>
      <c r="O2851" s="32">
        <f>IF($B2851="",0,IF($U2851="IN",N($M2851),0))</f>
        <v>0</v>
      </c>
      <c r="P2851" s="32">
        <f>IF($B2851="",0,IF(OR($U2851="OUT",$U2851="TRF"),N($M2851),0))</f>
        <v>0</v>
      </c>
      <c r="Q2851" s="32">
        <f>IF($B2851="",0,IF(OR($U2851="OUT",$U2851="TRF"),N($M2851),0))</f>
        <v>0</v>
      </c>
      <c r="R2851" s="32">
        <f>IF($B2851="",0,IF($U2851="IN",N($M2851),0))</f>
        <v>0</v>
      </c>
      <c r="S2851" s="33">
        <f>IF($B2851="","",IF($M2851="","⚠ مبلغ",IF($E2851="","⚠ بانک عامل",IF(AND($U2851="TRF",$F2851=""),"⚠ بانک مقصد",IF(AND($V2851&lt;&gt;"NONE",$V2851&lt;&gt;"",$Z2851=""),"⚠ طرف حساب","✓")))))</f>
        <v>0</v>
      </c>
      <c r="T2851" s="29"/>
      <c r="U2851" s="27">
        <f>IFERROR(VLOOKUP($D2851,BankOpTbl,2,0),"")</f>
        <v>0</v>
      </c>
      <c r="V2851" s="27">
        <f>IFERROR(VLOOKUP($D2851,BankOpTbl,3,0),"")</f>
        <v>0</v>
      </c>
      <c r="W2851" s="27">
        <f>IFERROR(VLOOKUP($D2851,BankOpTbl,4,0),"")</f>
        <v>0</v>
      </c>
      <c r="X2851" s="27">
        <f>IF($E2851="","",IFERROR(VLOOKUP($E2851,BankTbl,4,0),""))</f>
        <v>0</v>
      </c>
      <c r="Y2851" s="27">
        <f>IF($F2851="","",IFERROR(VLOOKUP($F2851,BankTbl,4,0),""))</f>
        <v>0</v>
      </c>
      <c r="Z2851" s="27">
        <f>IF($B2851="","",IF($V2851="PICK",LEFT($N2851,5),IF($V2851="FIXED",$W2851,IF($V2851="CODE",$H2851,""))))</f>
        <v>0</v>
      </c>
    </row>
    <row r="2852" spans="1:26" ht="21" customHeight="1">
      <c r="A2852" s="27">
        <f>IF($B2852="","",COUNTA($B$13:$B2852))</f>
        <v>0</v>
      </c>
      <c r="B2852" s="28"/>
      <c r="C2852" s="28"/>
      <c r="D2852" s="29"/>
      <c r="E2852" s="29"/>
      <c r="F2852" s="29"/>
      <c r="G2852" s="28"/>
      <c r="H2852" s="28"/>
      <c r="I2852" s="30">
        <f>IF($H2852="","",IFERROR(VLOOKUP($H2852,AcctTbl,2,0),"کد ناشناخته"))</f>
        <v>0</v>
      </c>
      <c r="J2852" s="27">
        <f>IF($H2852="","",IFERROR(VLOOKUP($H2852,AcctTbl,3,0),""))</f>
        <v>0</v>
      </c>
      <c r="K2852" s="29"/>
      <c r="L2852" s="28"/>
      <c r="M2852" s="31"/>
      <c r="N2852" s="29"/>
      <c r="O2852" s="32">
        <f>IF($B2852="",0,IF($U2852="IN",N($M2852),0))</f>
        <v>0</v>
      </c>
      <c r="P2852" s="32">
        <f>IF($B2852="",0,IF(OR($U2852="OUT",$U2852="TRF"),N($M2852),0))</f>
        <v>0</v>
      </c>
      <c r="Q2852" s="32">
        <f>IF($B2852="",0,IF(OR($U2852="OUT",$U2852="TRF"),N($M2852),0))</f>
        <v>0</v>
      </c>
      <c r="R2852" s="32">
        <f>IF($B2852="",0,IF($U2852="IN",N($M2852),0))</f>
        <v>0</v>
      </c>
      <c r="S2852" s="33">
        <f>IF($B2852="","",IF($M2852="","⚠ مبلغ",IF($E2852="","⚠ بانک عامل",IF(AND($U2852="TRF",$F2852=""),"⚠ بانک مقصد",IF(AND($V2852&lt;&gt;"NONE",$V2852&lt;&gt;"",$Z2852=""),"⚠ طرف حساب","✓")))))</f>
        <v>0</v>
      </c>
      <c r="T2852" s="29"/>
      <c r="U2852" s="27">
        <f>IFERROR(VLOOKUP($D2852,BankOpTbl,2,0),"")</f>
        <v>0</v>
      </c>
      <c r="V2852" s="27">
        <f>IFERROR(VLOOKUP($D2852,BankOpTbl,3,0),"")</f>
        <v>0</v>
      </c>
      <c r="W2852" s="27">
        <f>IFERROR(VLOOKUP($D2852,BankOpTbl,4,0),"")</f>
        <v>0</v>
      </c>
      <c r="X2852" s="27">
        <f>IF($E2852="","",IFERROR(VLOOKUP($E2852,BankTbl,4,0),""))</f>
        <v>0</v>
      </c>
      <c r="Y2852" s="27">
        <f>IF($F2852="","",IFERROR(VLOOKUP($F2852,BankTbl,4,0),""))</f>
        <v>0</v>
      </c>
      <c r="Z2852" s="27">
        <f>IF($B2852="","",IF($V2852="PICK",LEFT($N2852,5),IF($V2852="FIXED",$W2852,IF($V2852="CODE",$H2852,""))))</f>
        <v>0</v>
      </c>
    </row>
    <row r="2853" spans="1:26" ht="21" customHeight="1">
      <c r="A2853" s="27">
        <f>IF($B2853="","",COUNTA($B$13:$B2853))</f>
        <v>0</v>
      </c>
      <c r="B2853" s="28"/>
      <c r="C2853" s="28"/>
      <c r="D2853" s="29"/>
      <c r="E2853" s="29"/>
      <c r="F2853" s="29"/>
      <c r="G2853" s="28"/>
      <c r="H2853" s="28"/>
      <c r="I2853" s="30">
        <f>IF($H2853="","",IFERROR(VLOOKUP($H2853,AcctTbl,2,0),"کد ناشناخته"))</f>
        <v>0</v>
      </c>
      <c r="J2853" s="27">
        <f>IF($H2853="","",IFERROR(VLOOKUP($H2853,AcctTbl,3,0),""))</f>
        <v>0</v>
      </c>
      <c r="K2853" s="29"/>
      <c r="L2853" s="28"/>
      <c r="M2853" s="31"/>
      <c r="N2853" s="29"/>
      <c r="O2853" s="32">
        <f>IF($B2853="",0,IF($U2853="IN",N($M2853),0))</f>
        <v>0</v>
      </c>
      <c r="P2853" s="32">
        <f>IF($B2853="",0,IF(OR($U2853="OUT",$U2853="TRF"),N($M2853),0))</f>
        <v>0</v>
      </c>
      <c r="Q2853" s="32">
        <f>IF($B2853="",0,IF(OR($U2853="OUT",$U2853="TRF"),N($M2853),0))</f>
        <v>0</v>
      </c>
      <c r="R2853" s="32">
        <f>IF($B2853="",0,IF($U2853="IN",N($M2853),0))</f>
        <v>0</v>
      </c>
      <c r="S2853" s="33">
        <f>IF($B2853="","",IF($M2853="","⚠ مبلغ",IF($E2853="","⚠ بانک عامل",IF(AND($U2853="TRF",$F2853=""),"⚠ بانک مقصد",IF(AND($V2853&lt;&gt;"NONE",$V2853&lt;&gt;"",$Z2853=""),"⚠ طرف حساب","✓")))))</f>
        <v>0</v>
      </c>
      <c r="T2853" s="29"/>
      <c r="U2853" s="27">
        <f>IFERROR(VLOOKUP($D2853,BankOpTbl,2,0),"")</f>
        <v>0</v>
      </c>
      <c r="V2853" s="27">
        <f>IFERROR(VLOOKUP($D2853,BankOpTbl,3,0),"")</f>
        <v>0</v>
      </c>
      <c r="W2853" s="27">
        <f>IFERROR(VLOOKUP($D2853,BankOpTbl,4,0),"")</f>
        <v>0</v>
      </c>
      <c r="X2853" s="27">
        <f>IF($E2853="","",IFERROR(VLOOKUP($E2853,BankTbl,4,0),""))</f>
        <v>0</v>
      </c>
      <c r="Y2853" s="27">
        <f>IF($F2853="","",IFERROR(VLOOKUP($F2853,BankTbl,4,0),""))</f>
        <v>0</v>
      </c>
      <c r="Z2853" s="27">
        <f>IF($B2853="","",IF($V2853="PICK",LEFT($N2853,5),IF($V2853="FIXED",$W2853,IF($V2853="CODE",$H2853,""))))</f>
        <v>0</v>
      </c>
    </row>
    <row r="2854" spans="1:26" ht="21" customHeight="1">
      <c r="A2854" s="27">
        <f>IF($B2854="","",COUNTA($B$13:$B2854))</f>
        <v>0</v>
      </c>
      <c r="B2854" s="28"/>
      <c r="C2854" s="28"/>
      <c r="D2854" s="29"/>
      <c r="E2854" s="29"/>
      <c r="F2854" s="29"/>
      <c r="G2854" s="28"/>
      <c r="H2854" s="28"/>
      <c r="I2854" s="30">
        <f>IF($H2854="","",IFERROR(VLOOKUP($H2854,AcctTbl,2,0),"کد ناشناخته"))</f>
        <v>0</v>
      </c>
      <c r="J2854" s="27">
        <f>IF($H2854="","",IFERROR(VLOOKUP($H2854,AcctTbl,3,0),""))</f>
        <v>0</v>
      </c>
      <c r="K2854" s="29"/>
      <c r="L2854" s="28"/>
      <c r="M2854" s="31"/>
      <c r="N2854" s="29"/>
      <c r="O2854" s="32">
        <f>IF($B2854="",0,IF($U2854="IN",N($M2854),0))</f>
        <v>0</v>
      </c>
      <c r="P2854" s="32">
        <f>IF($B2854="",0,IF(OR($U2854="OUT",$U2854="TRF"),N($M2854),0))</f>
        <v>0</v>
      </c>
      <c r="Q2854" s="32">
        <f>IF($B2854="",0,IF(OR($U2854="OUT",$U2854="TRF"),N($M2854),0))</f>
        <v>0</v>
      </c>
      <c r="R2854" s="32">
        <f>IF($B2854="",0,IF($U2854="IN",N($M2854),0))</f>
        <v>0</v>
      </c>
      <c r="S2854" s="33">
        <f>IF($B2854="","",IF($M2854="","⚠ مبلغ",IF($E2854="","⚠ بانک عامل",IF(AND($U2854="TRF",$F2854=""),"⚠ بانک مقصد",IF(AND($V2854&lt;&gt;"NONE",$V2854&lt;&gt;"",$Z2854=""),"⚠ طرف حساب","✓")))))</f>
        <v>0</v>
      </c>
      <c r="T2854" s="29"/>
      <c r="U2854" s="27">
        <f>IFERROR(VLOOKUP($D2854,BankOpTbl,2,0),"")</f>
        <v>0</v>
      </c>
      <c r="V2854" s="27">
        <f>IFERROR(VLOOKUP($D2854,BankOpTbl,3,0),"")</f>
        <v>0</v>
      </c>
      <c r="W2854" s="27">
        <f>IFERROR(VLOOKUP($D2854,BankOpTbl,4,0),"")</f>
        <v>0</v>
      </c>
      <c r="X2854" s="27">
        <f>IF($E2854="","",IFERROR(VLOOKUP($E2854,BankTbl,4,0),""))</f>
        <v>0</v>
      </c>
      <c r="Y2854" s="27">
        <f>IF($F2854="","",IFERROR(VLOOKUP($F2854,BankTbl,4,0),""))</f>
        <v>0</v>
      </c>
      <c r="Z2854" s="27">
        <f>IF($B2854="","",IF($V2854="PICK",LEFT($N2854,5),IF($V2854="FIXED",$W2854,IF($V2854="CODE",$H2854,""))))</f>
        <v>0</v>
      </c>
    </row>
    <row r="2855" spans="1:26" ht="21" customHeight="1">
      <c r="A2855" s="27">
        <f>IF($B2855="","",COUNTA($B$13:$B2855))</f>
        <v>0</v>
      </c>
      <c r="B2855" s="28"/>
      <c r="C2855" s="28"/>
      <c r="D2855" s="29"/>
      <c r="E2855" s="29"/>
      <c r="F2855" s="29"/>
      <c r="G2855" s="28"/>
      <c r="H2855" s="28"/>
      <c r="I2855" s="30">
        <f>IF($H2855="","",IFERROR(VLOOKUP($H2855,AcctTbl,2,0),"کد ناشناخته"))</f>
        <v>0</v>
      </c>
      <c r="J2855" s="27">
        <f>IF($H2855="","",IFERROR(VLOOKUP($H2855,AcctTbl,3,0),""))</f>
        <v>0</v>
      </c>
      <c r="K2855" s="29"/>
      <c r="L2855" s="28"/>
      <c r="M2855" s="31"/>
      <c r="N2855" s="29"/>
      <c r="O2855" s="32">
        <f>IF($B2855="",0,IF($U2855="IN",N($M2855),0))</f>
        <v>0</v>
      </c>
      <c r="P2855" s="32">
        <f>IF($B2855="",0,IF(OR($U2855="OUT",$U2855="TRF"),N($M2855),0))</f>
        <v>0</v>
      </c>
      <c r="Q2855" s="32">
        <f>IF($B2855="",0,IF(OR($U2855="OUT",$U2855="TRF"),N($M2855),0))</f>
        <v>0</v>
      </c>
      <c r="R2855" s="32">
        <f>IF($B2855="",0,IF($U2855="IN",N($M2855),0))</f>
        <v>0</v>
      </c>
      <c r="S2855" s="33">
        <f>IF($B2855="","",IF($M2855="","⚠ مبلغ",IF($E2855="","⚠ بانک عامل",IF(AND($U2855="TRF",$F2855=""),"⚠ بانک مقصد",IF(AND($V2855&lt;&gt;"NONE",$V2855&lt;&gt;"",$Z2855=""),"⚠ طرف حساب","✓")))))</f>
        <v>0</v>
      </c>
      <c r="T2855" s="29"/>
      <c r="U2855" s="27">
        <f>IFERROR(VLOOKUP($D2855,BankOpTbl,2,0),"")</f>
        <v>0</v>
      </c>
      <c r="V2855" s="27">
        <f>IFERROR(VLOOKUP($D2855,BankOpTbl,3,0),"")</f>
        <v>0</v>
      </c>
      <c r="W2855" s="27">
        <f>IFERROR(VLOOKUP($D2855,BankOpTbl,4,0),"")</f>
        <v>0</v>
      </c>
      <c r="X2855" s="27">
        <f>IF($E2855="","",IFERROR(VLOOKUP($E2855,BankTbl,4,0),""))</f>
        <v>0</v>
      </c>
      <c r="Y2855" s="27">
        <f>IF($F2855="","",IFERROR(VLOOKUP($F2855,BankTbl,4,0),""))</f>
        <v>0</v>
      </c>
      <c r="Z2855" s="27">
        <f>IF($B2855="","",IF($V2855="PICK",LEFT($N2855,5),IF($V2855="FIXED",$W2855,IF($V2855="CODE",$H2855,""))))</f>
        <v>0</v>
      </c>
    </row>
    <row r="2856" spans="1:26" ht="21" customHeight="1">
      <c r="A2856" s="27">
        <f>IF($B2856="","",COUNTA($B$13:$B2856))</f>
        <v>0</v>
      </c>
      <c r="B2856" s="28"/>
      <c r="C2856" s="28"/>
      <c r="D2856" s="29"/>
      <c r="E2856" s="29"/>
      <c r="F2856" s="29"/>
      <c r="G2856" s="28"/>
      <c r="H2856" s="28"/>
      <c r="I2856" s="30">
        <f>IF($H2856="","",IFERROR(VLOOKUP($H2856,AcctTbl,2,0),"کد ناشناخته"))</f>
        <v>0</v>
      </c>
      <c r="J2856" s="27">
        <f>IF($H2856="","",IFERROR(VLOOKUP($H2856,AcctTbl,3,0),""))</f>
        <v>0</v>
      </c>
      <c r="K2856" s="29"/>
      <c r="L2856" s="28"/>
      <c r="M2856" s="31"/>
      <c r="N2856" s="29"/>
      <c r="O2856" s="32">
        <f>IF($B2856="",0,IF($U2856="IN",N($M2856),0))</f>
        <v>0</v>
      </c>
      <c r="P2856" s="32">
        <f>IF($B2856="",0,IF(OR($U2856="OUT",$U2856="TRF"),N($M2856),0))</f>
        <v>0</v>
      </c>
      <c r="Q2856" s="32">
        <f>IF($B2856="",0,IF(OR($U2856="OUT",$U2856="TRF"),N($M2856),0))</f>
        <v>0</v>
      </c>
      <c r="R2856" s="32">
        <f>IF($B2856="",0,IF($U2856="IN",N($M2856),0))</f>
        <v>0</v>
      </c>
      <c r="S2856" s="33">
        <f>IF($B2856="","",IF($M2856="","⚠ مبلغ",IF($E2856="","⚠ بانک عامل",IF(AND($U2856="TRF",$F2856=""),"⚠ بانک مقصد",IF(AND($V2856&lt;&gt;"NONE",$V2856&lt;&gt;"",$Z2856=""),"⚠ طرف حساب","✓")))))</f>
        <v>0</v>
      </c>
      <c r="T2856" s="29"/>
      <c r="U2856" s="27">
        <f>IFERROR(VLOOKUP($D2856,BankOpTbl,2,0),"")</f>
        <v>0</v>
      </c>
      <c r="V2856" s="27">
        <f>IFERROR(VLOOKUP($D2856,BankOpTbl,3,0),"")</f>
        <v>0</v>
      </c>
      <c r="W2856" s="27">
        <f>IFERROR(VLOOKUP($D2856,BankOpTbl,4,0),"")</f>
        <v>0</v>
      </c>
      <c r="X2856" s="27">
        <f>IF($E2856="","",IFERROR(VLOOKUP($E2856,BankTbl,4,0),""))</f>
        <v>0</v>
      </c>
      <c r="Y2856" s="27">
        <f>IF($F2856="","",IFERROR(VLOOKUP($F2856,BankTbl,4,0),""))</f>
        <v>0</v>
      </c>
      <c r="Z2856" s="27">
        <f>IF($B2856="","",IF($V2856="PICK",LEFT($N2856,5),IF($V2856="FIXED",$W2856,IF($V2856="CODE",$H2856,""))))</f>
        <v>0</v>
      </c>
    </row>
    <row r="2857" spans="1:26" ht="21" customHeight="1">
      <c r="A2857" s="27">
        <f>IF($B2857="","",COUNTA($B$13:$B2857))</f>
        <v>0</v>
      </c>
      <c r="B2857" s="28"/>
      <c r="C2857" s="28"/>
      <c r="D2857" s="29"/>
      <c r="E2857" s="29"/>
      <c r="F2857" s="29"/>
      <c r="G2857" s="28"/>
      <c r="H2857" s="28"/>
      <c r="I2857" s="30">
        <f>IF($H2857="","",IFERROR(VLOOKUP($H2857,AcctTbl,2,0),"کد ناشناخته"))</f>
        <v>0</v>
      </c>
      <c r="J2857" s="27">
        <f>IF($H2857="","",IFERROR(VLOOKUP($H2857,AcctTbl,3,0),""))</f>
        <v>0</v>
      </c>
      <c r="K2857" s="29"/>
      <c r="L2857" s="28"/>
      <c r="M2857" s="31"/>
      <c r="N2857" s="29"/>
      <c r="O2857" s="32">
        <f>IF($B2857="",0,IF($U2857="IN",N($M2857),0))</f>
        <v>0</v>
      </c>
      <c r="P2857" s="32">
        <f>IF($B2857="",0,IF(OR($U2857="OUT",$U2857="TRF"),N($M2857),0))</f>
        <v>0</v>
      </c>
      <c r="Q2857" s="32">
        <f>IF($B2857="",0,IF(OR($U2857="OUT",$U2857="TRF"),N($M2857),0))</f>
        <v>0</v>
      </c>
      <c r="R2857" s="32">
        <f>IF($B2857="",0,IF($U2857="IN",N($M2857),0))</f>
        <v>0</v>
      </c>
      <c r="S2857" s="33">
        <f>IF($B2857="","",IF($M2857="","⚠ مبلغ",IF($E2857="","⚠ بانک عامل",IF(AND($U2857="TRF",$F2857=""),"⚠ بانک مقصد",IF(AND($V2857&lt;&gt;"NONE",$V2857&lt;&gt;"",$Z2857=""),"⚠ طرف حساب","✓")))))</f>
        <v>0</v>
      </c>
      <c r="T2857" s="29"/>
      <c r="U2857" s="27">
        <f>IFERROR(VLOOKUP($D2857,BankOpTbl,2,0),"")</f>
        <v>0</v>
      </c>
      <c r="V2857" s="27">
        <f>IFERROR(VLOOKUP($D2857,BankOpTbl,3,0),"")</f>
        <v>0</v>
      </c>
      <c r="W2857" s="27">
        <f>IFERROR(VLOOKUP($D2857,BankOpTbl,4,0),"")</f>
        <v>0</v>
      </c>
      <c r="X2857" s="27">
        <f>IF($E2857="","",IFERROR(VLOOKUP($E2857,BankTbl,4,0),""))</f>
        <v>0</v>
      </c>
      <c r="Y2857" s="27">
        <f>IF($F2857="","",IFERROR(VLOOKUP($F2857,BankTbl,4,0),""))</f>
        <v>0</v>
      </c>
      <c r="Z2857" s="27">
        <f>IF($B2857="","",IF($V2857="PICK",LEFT($N2857,5),IF($V2857="FIXED",$W2857,IF($V2857="CODE",$H2857,""))))</f>
        <v>0</v>
      </c>
    </row>
    <row r="2858" spans="1:26" ht="21" customHeight="1">
      <c r="A2858" s="27">
        <f>IF($B2858="","",COUNTA($B$13:$B2858))</f>
        <v>0</v>
      </c>
      <c r="B2858" s="28"/>
      <c r="C2858" s="28"/>
      <c r="D2858" s="29"/>
      <c r="E2858" s="29"/>
      <c r="F2858" s="29"/>
      <c r="G2858" s="28"/>
      <c r="H2858" s="28"/>
      <c r="I2858" s="30">
        <f>IF($H2858="","",IFERROR(VLOOKUP($H2858,AcctTbl,2,0),"کد ناشناخته"))</f>
        <v>0</v>
      </c>
      <c r="J2858" s="27">
        <f>IF($H2858="","",IFERROR(VLOOKUP($H2858,AcctTbl,3,0),""))</f>
        <v>0</v>
      </c>
      <c r="K2858" s="29"/>
      <c r="L2858" s="28"/>
      <c r="M2858" s="31"/>
      <c r="N2858" s="29"/>
      <c r="O2858" s="32">
        <f>IF($B2858="",0,IF($U2858="IN",N($M2858),0))</f>
        <v>0</v>
      </c>
      <c r="P2858" s="32">
        <f>IF($B2858="",0,IF(OR($U2858="OUT",$U2858="TRF"),N($M2858),0))</f>
        <v>0</v>
      </c>
      <c r="Q2858" s="32">
        <f>IF($B2858="",0,IF(OR($U2858="OUT",$U2858="TRF"),N($M2858),0))</f>
        <v>0</v>
      </c>
      <c r="R2858" s="32">
        <f>IF($B2858="",0,IF($U2858="IN",N($M2858),0))</f>
        <v>0</v>
      </c>
      <c r="S2858" s="33">
        <f>IF($B2858="","",IF($M2858="","⚠ مبلغ",IF($E2858="","⚠ بانک عامل",IF(AND($U2858="TRF",$F2858=""),"⚠ بانک مقصد",IF(AND($V2858&lt;&gt;"NONE",$V2858&lt;&gt;"",$Z2858=""),"⚠ طرف حساب","✓")))))</f>
        <v>0</v>
      </c>
      <c r="T2858" s="29"/>
      <c r="U2858" s="27">
        <f>IFERROR(VLOOKUP($D2858,BankOpTbl,2,0),"")</f>
        <v>0</v>
      </c>
      <c r="V2858" s="27">
        <f>IFERROR(VLOOKUP($D2858,BankOpTbl,3,0),"")</f>
        <v>0</v>
      </c>
      <c r="W2858" s="27">
        <f>IFERROR(VLOOKUP($D2858,BankOpTbl,4,0),"")</f>
        <v>0</v>
      </c>
      <c r="X2858" s="27">
        <f>IF($E2858="","",IFERROR(VLOOKUP($E2858,BankTbl,4,0),""))</f>
        <v>0</v>
      </c>
      <c r="Y2858" s="27">
        <f>IF($F2858="","",IFERROR(VLOOKUP($F2858,BankTbl,4,0),""))</f>
        <v>0</v>
      </c>
      <c r="Z2858" s="27">
        <f>IF($B2858="","",IF($V2858="PICK",LEFT($N2858,5),IF($V2858="FIXED",$W2858,IF($V2858="CODE",$H2858,""))))</f>
        <v>0</v>
      </c>
    </row>
    <row r="2859" spans="1:26" ht="21" customHeight="1">
      <c r="A2859" s="27">
        <f>IF($B2859="","",COUNTA($B$13:$B2859))</f>
        <v>0</v>
      </c>
      <c r="B2859" s="28"/>
      <c r="C2859" s="28"/>
      <c r="D2859" s="29"/>
      <c r="E2859" s="29"/>
      <c r="F2859" s="29"/>
      <c r="G2859" s="28"/>
      <c r="H2859" s="28"/>
      <c r="I2859" s="30">
        <f>IF($H2859="","",IFERROR(VLOOKUP($H2859,AcctTbl,2,0),"کد ناشناخته"))</f>
        <v>0</v>
      </c>
      <c r="J2859" s="27">
        <f>IF($H2859="","",IFERROR(VLOOKUP($H2859,AcctTbl,3,0),""))</f>
        <v>0</v>
      </c>
      <c r="K2859" s="29"/>
      <c r="L2859" s="28"/>
      <c r="M2859" s="31"/>
      <c r="N2859" s="29"/>
      <c r="O2859" s="32">
        <f>IF($B2859="",0,IF($U2859="IN",N($M2859),0))</f>
        <v>0</v>
      </c>
      <c r="P2859" s="32">
        <f>IF($B2859="",0,IF(OR($U2859="OUT",$U2859="TRF"),N($M2859),0))</f>
        <v>0</v>
      </c>
      <c r="Q2859" s="32">
        <f>IF($B2859="",0,IF(OR($U2859="OUT",$U2859="TRF"),N($M2859),0))</f>
        <v>0</v>
      </c>
      <c r="R2859" s="32">
        <f>IF($B2859="",0,IF($U2859="IN",N($M2859),0))</f>
        <v>0</v>
      </c>
      <c r="S2859" s="33">
        <f>IF($B2859="","",IF($M2859="","⚠ مبلغ",IF($E2859="","⚠ بانک عامل",IF(AND($U2859="TRF",$F2859=""),"⚠ بانک مقصد",IF(AND($V2859&lt;&gt;"NONE",$V2859&lt;&gt;"",$Z2859=""),"⚠ طرف حساب","✓")))))</f>
        <v>0</v>
      </c>
      <c r="T2859" s="29"/>
      <c r="U2859" s="27">
        <f>IFERROR(VLOOKUP($D2859,BankOpTbl,2,0),"")</f>
        <v>0</v>
      </c>
      <c r="V2859" s="27">
        <f>IFERROR(VLOOKUP($D2859,BankOpTbl,3,0),"")</f>
        <v>0</v>
      </c>
      <c r="W2859" s="27">
        <f>IFERROR(VLOOKUP($D2859,BankOpTbl,4,0),"")</f>
        <v>0</v>
      </c>
      <c r="X2859" s="27">
        <f>IF($E2859="","",IFERROR(VLOOKUP($E2859,BankTbl,4,0),""))</f>
        <v>0</v>
      </c>
      <c r="Y2859" s="27">
        <f>IF($F2859="","",IFERROR(VLOOKUP($F2859,BankTbl,4,0),""))</f>
        <v>0</v>
      </c>
      <c r="Z2859" s="27">
        <f>IF($B2859="","",IF($V2859="PICK",LEFT($N2859,5),IF($V2859="FIXED",$W2859,IF($V2859="CODE",$H2859,""))))</f>
        <v>0</v>
      </c>
    </row>
    <row r="2860" spans="1:26" ht="21" customHeight="1">
      <c r="A2860" s="27">
        <f>IF($B2860="","",COUNTA($B$13:$B2860))</f>
        <v>0</v>
      </c>
      <c r="B2860" s="28"/>
      <c r="C2860" s="28"/>
      <c r="D2860" s="29"/>
      <c r="E2860" s="29"/>
      <c r="F2860" s="29"/>
      <c r="G2860" s="28"/>
      <c r="H2860" s="28"/>
      <c r="I2860" s="30">
        <f>IF($H2860="","",IFERROR(VLOOKUP($H2860,AcctTbl,2,0),"کد ناشناخته"))</f>
        <v>0</v>
      </c>
      <c r="J2860" s="27">
        <f>IF($H2860="","",IFERROR(VLOOKUP($H2860,AcctTbl,3,0),""))</f>
        <v>0</v>
      </c>
      <c r="K2860" s="29"/>
      <c r="L2860" s="28"/>
      <c r="M2860" s="31"/>
      <c r="N2860" s="29"/>
      <c r="O2860" s="32">
        <f>IF($B2860="",0,IF($U2860="IN",N($M2860),0))</f>
        <v>0</v>
      </c>
      <c r="P2860" s="32">
        <f>IF($B2860="",0,IF(OR($U2860="OUT",$U2860="TRF"),N($M2860),0))</f>
        <v>0</v>
      </c>
      <c r="Q2860" s="32">
        <f>IF($B2860="",0,IF(OR($U2860="OUT",$U2860="TRF"),N($M2860),0))</f>
        <v>0</v>
      </c>
      <c r="R2860" s="32">
        <f>IF($B2860="",0,IF($U2860="IN",N($M2860),0))</f>
        <v>0</v>
      </c>
      <c r="S2860" s="33">
        <f>IF($B2860="","",IF($M2860="","⚠ مبلغ",IF($E2860="","⚠ بانک عامل",IF(AND($U2860="TRF",$F2860=""),"⚠ بانک مقصد",IF(AND($V2860&lt;&gt;"NONE",$V2860&lt;&gt;"",$Z2860=""),"⚠ طرف حساب","✓")))))</f>
        <v>0</v>
      </c>
      <c r="T2860" s="29"/>
      <c r="U2860" s="27">
        <f>IFERROR(VLOOKUP($D2860,BankOpTbl,2,0),"")</f>
        <v>0</v>
      </c>
      <c r="V2860" s="27">
        <f>IFERROR(VLOOKUP($D2860,BankOpTbl,3,0),"")</f>
        <v>0</v>
      </c>
      <c r="W2860" s="27">
        <f>IFERROR(VLOOKUP($D2860,BankOpTbl,4,0),"")</f>
        <v>0</v>
      </c>
      <c r="X2860" s="27">
        <f>IF($E2860="","",IFERROR(VLOOKUP($E2860,BankTbl,4,0),""))</f>
        <v>0</v>
      </c>
      <c r="Y2860" s="27">
        <f>IF($F2860="","",IFERROR(VLOOKUP($F2860,BankTbl,4,0),""))</f>
        <v>0</v>
      </c>
      <c r="Z2860" s="27">
        <f>IF($B2860="","",IF($V2860="PICK",LEFT($N2860,5),IF($V2860="FIXED",$W2860,IF($V2860="CODE",$H2860,""))))</f>
        <v>0</v>
      </c>
    </row>
    <row r="2861" spans="1:26" ht="21" customHeight="1">
      <c r="A2861" s="27">
        <f>IF($B2861="","",COUNTA($B$13:$B2861))</f>
        <v>0</v>
      </c>
      <c r="B2861" s="28"/>
      <c r="C2861" s="28"/>
      <c r="D2861" s="29"/>
      <c r="E2861" s="29"/>
      <c r="F2861" s="29"/>
      <c r="G2861" s="28"/>
      <c r="H2861" s="28"/>
      <c r="I2861" s="30">
        <f>IF($H2861="","",IFERROR(VLOOKUP($H2861,AcctTbl,2,0),"کد ناشناخته"))</f>
        <v>0</v>
      </c>
      <c r="J2861" s="27">
        <f>IF($H2861="","",IFERROR(VLOOKUP($H2861,AcctTbl,3,0),""))</f>
        <v>0</v>
      </c>
      <c r="K2861" s="29"/>
      <c r="L2861" s="28"/>
      <c r="M2861" s="31"/>
      <c r="N2861" s="29"/>
      <c r="O2861" s="32">
        <f>IF($B2861="",0,IF($U2861="IN",N($M2861),0))</f>
        <v>0</v>
      </c>
      <c r="P2861" s="32">
        <f>IF($B2861="",0,IF(OR($U2861="OUT",$U2861="TRF"),N($M2861),0))</f>
        <v>0</v>
      </c>
      <c r="Q2861" s="32">
        <f>IF($B2861="",0,IF(OR($U2861="OUT",$U2861="TRF"),N($M2861),0))</f>
        <v>0</v>
      </c>
      <c r="R2861" s="32">
        <f>IF($B2861="",0,IF($U2861="IN",N($M2861),0))</f>
        <v>0</v>
      </c>
      <c r="S2861" s="33">
        <f>IF($B2861="","",IF($M2861="","⚠ مبلغ",IF($E2861="","⚠ بانک عامل",IF(AND($U2861="TRF",$F2861=""),"⚠ بانک مقصد",IF(AND($V2861&lt;&gt;"NONE",$V2861&lt;&gt;"",$Z2861=""),"⚠ طرف حساب","✓")))))</f>
        <v>0</v>
      </c>
      <c r="T2861" s="29"/>
      <c r="U2861" s="27">
        <f>IFERROR(VLOOKUP($D2861,BankOpTbl,2,0),"")</f>
        <v>0</v>
      </c>
      <c r="V2861" s="27">
        <f>IFERROR(VLOOKUP($D2861,BankOpTbl,3,0),"")</f>
        <v>0</v>
      </c>
      <c r="W2861" s="27">
        <f>IFERROR(VLOOKUP($D2861,BankOpTbl,4,0),"")</f>
        <v>0</v>
      </c>
      <c r="X2861" s="27">
        <f>IF($E2861="","",IFERROR(VLOOKUP($E2861,BankTbl,4,0),""))</f>
        <v>0</v>
      </c>
      <c r="Y2861" s="27">
        <f>IF($F2861="","",IFERROR(VLOOKUP($F2861,BankTbl,4,0),""))</f>
        <v>0</v>
      </c>
      <c r="Z2861" s="27">
        <f>IF($B2861="","",IF($V2861="PICK",LEFT($N2861,5),IF($V2861="FIXED",$W2861,IF($V2861="CODE",$H2861,""))))</f>
        <v>0</v>
      </c>
    </row>
    <row r="2862" spans="1:26" ht="21" customHeight="1">
      <c r="A2862" s="27">
        <f>IF($B2862="","",COUNTA($B$13:$B2862))</f>
        <v>0</v>
      </c>
      <c r="B2862" s="28"/>
      <c r="C2862" s="28"/>
      <c r="D2862" s="29"/>
      <c r="E2862" s="29"/>
      <c r="F2862" s="29"/>
      <c r="G2862" s="28"/>
      <c r="H2862" s="28"/>
      <c r="I2862" s="30">
        <f>IF($H2862="","",IFERROR(VLOOKUP($H2862,AcctTbl,2,0),"کد ناشناخته"))</f>
        <v>0</v>
      </c>
      <c r="J2862" s="27">
        <f>IF($H2862="","",IFERROR(VLOOKUP($H2862,AcctTbl,3,0),""))</f>
        <v>0</v>
      </c>
      <c r="K2862" s="29"/>
      <c r="L2862" s="28"/>
      <c r="M2862" s="31"/>
      <c r="N2862" s="29"/>
      <c r="O2862" s="32">
        <f>IF($B2862="",0,IF($U2862="IN",N($M2862),0))</f>
        <v>0</v>
      </c>
      <c r="P2862" s="32">
        <f>IF($B2862="",0,IF(OR($U2862="OUT",$U2862="TRF"),N($M2862),0))</f>
        <v>0</v>
      </c>
      <c r="Q2862" s="32">
        <f>IF($B2862="",0,IF(OR($U2862="OUT",$U2862="TRF"),N($M2862),0))</f>
        <v>0</v>
      </c>
      <c r="R2862" s="32">
        <f>IF($B2862="",0,IF($U2862="IN",N($M2862),0))</f>
        <v>0</v>
      </c>
      <c r="S2862" s="33">
        <f>IF($B2862="","",IF($M2862="","⚠ مبلغ",IF($E2862="","⚠ بانک عامل",IF(AND($U2862="TRF",$F2862=""),"⚠ بانک مقصد",IF(AND($V2862&lt;&gt;"NONE",$V2862&lt;&gt;"",$Z2862=""),"⚠ طرف حساب","✓")))))</f>
        <v>0</v>
      </c>
      <c r="T2862" s="29"/>
      <c r="U2862" s="27">
        <f>IFERROR(VLOOKUP($D2862,BankOpTbl,2,0),"")</f>
        <v>0</v>
      </c>
      <c r="V2862" s="27">
        <f>IFERROR(VLOOKUP($D2862,BankOpTbl,3,0),"")</f>
        <v>0</v>
      </c>
      <c r="W2862" s="27">
        <f>IFERROR(VLOOKUP($D2862,BankOpTbl,4,0),"")</f>
        <v>0</v>
      </c>
      <c r="X2862" s="27">
        <f>IF($E2862="","",IFERROR(VLOOKUP($E2862,BankTbl,4,0),""))</f>
        <v>0</v>
      </c>
      <c r="Y2862" s="27">
        <f>IF($F2862="","",IFERROR(VLOOKUP($F2862,BankTbl,4,0),""))</f>
        <v>0</v>
      </c>
      <c r="Z2862" s="27">
        <f>IF($B2862="","",IF($V2862="PICK",LEFT($N2862,5),IF($V2862="FIXED",$W2862,IF($V2862="CODE",$H2862,""))))</f>
        <v>0</v>
      </c>
    </row>
    <row r="2863" spans="1:26" ht="21" customHeight="1">
      <c r="A2863" s="27">
        <f>IF($B2863="","",COUNTA($B$13:$B2863))</f>
        <v>0</v>
      </c>
      <c r="B2863" s="28"/>
      <c r="C2863" s="28"/>
      <c r="D2863" s="29"/>
      <c r="E2863" s="29"/>
      <c r="F2863" s="29"/>
      <c r="G2863" s="28"/>
      <c r="H2863" s="28"/>
      <c r="I2863" s="30">
        <f>IF($H2863="","",IFERROR(VLOOKUP($H2863,AcctTbl,2,0),"کد ناشناخته"))</f>
        <v>0</v>
      </c>
      <c r="J2863" s="27">
        <f>IF($H2863="","",IFERROR(VLOOKUP($H2863,AcctTbl,3,0),""))</f>
        <v>0</v>
      </c>
      <c r="K2863" s="29"/>
      <c r="L2863" s="28"/>
      <c r="M2863" s="31"/>
      <c r="N2863" s="29"/>
      <c r="O2863" s="32">
        <f>IF($B2863="",0,IF($U2863="IN",N($M2863),0))</f>
        <v>0</v>
      </c>
      <c r="P2863" s="32">
        <f>IF($B2863="",0,IF(OR($U2863="OUT",$U2863="TRF"),N($M2863),0))</f>
        <v>0</v>
      </c>
      <c r="Q2863" s="32">
        <f>IF($B2863="",0,IF(OR($U2863="OUT",$U2863="TRF"),N($M2863),0))</f>
        <v>0</v>
      </c>
      <c r="R2863" s="32">
        <f>IF($B2863="",0,IF($U2863="IN",N($M2863),0))</f>
        <v>0</v>
      </c>
      <c r="S2863" s="33">
        <f>IF($B2863="","",IF($M2863="","⚠ مبلغ",IF($E2863="","⚠ بانک عامل",IF(AND($U2863="TRF",$F2863=""),"⚠ بانک مقصد",IF(AND($V2863&lt;&gt;"NONE",$V2863&lt;&gt;"",$Z2863=""),"⚠ طرف حساب","✓")))))</f>
        <v>0</v>
      </c>
      <c r="T2863" s="29"/>
      <c r="U2863" s="27">
        <f>IFERROR(VLOOKUP($D2863,BankOpTbl,2,0),"")</f>
        <v>0</v>
      </c>
      <c r="V2863" s="27">
        <f>IFERROR(VLOOKUP($D2863,BankOpTbl,3,0),"")</f>
        <v>0</v>
      </c>
      <c r="W2863" s="27">
        <f>IFERROR(VLOOKUP($D2863,BankOpTbl,4,0),"")</f>
        <v>0</v>
      </c>
      <c r="X2863" s="27">
        <f>IF($E2863="","",IFERROR(VLOOKUP($E2863,BankTbl,4,0),""))</f>
        <v>0</v>
      </c>
      <c r="Y2863" s="27">
        <f>IF($F2863="","",IFERROR(VLOOKUP($F2863,BankTbl,4,0),""))</f>
        <v>0</v>
      </c>
      <c r="Z2863" s="27">
        <f>IF($B2863="","",IF($V2863="PICK",LEFT($N2863,5),IF($V2863="FIXED",$W2863,IF($V2863="CODE",$H2863,""))))</f>
        <v>0</v>
      </c>
    </row>
    <row r="2864" spans="1:26" ht="21" customHeight="1">
      <c r="A2864" s="27">
        <f>IF($B2864="","",COUNTA($B$13:$B2864))</f>
        <v>0</v>
      </c>
      <c r="B2864" s="28"/>
      <c r="C2864" s="28"/>
      <c r="D2864" s="29"/>
      <c r="E2864" s="29"/>
      <c r="F2864" s="29"/>
      <c r="G2864" s="28"/>
      <c r="H2864" s="28"/>
      <c r="I2864" s="30">
        <f>IF($H2864="","",IFERROR(VLOOKUP($H2864,AcctTbl,2,0),"کد ناشناخته"))</f>
        <v>0</v>
      </c>
      <c r="J2864" s="27">
        <f>IF($H2864="","",IFERROR(VLOOKUP($H2864,AcctTbl,3,0),""))</f>
        <v>0</v>
      </c>
      <c r="K2864" s="29"/>
      <c r="L2864" s="28"/>
      <c r="M2864" s="31"/>
      <c r="N2864" s="29"/>
      <c r="O2864" s="32">
        <f>IF($B2864="",0,IF($U2864="IN",N($M2864),0))</f>
        <v>0</v>
      </c>
      <c r="P2864" s="32">
        <f>IF($B2864="",0,IF(OR($U2864="OUT",$U2864="TRF"),N($M2864),0))</f>
        <v>0</v>
      </c>
      <c r="Q2864" s="32">
        <f>IF($B2864="",0,IF(OR($U2864="OUT",$U2864="TRF"),N($M2864),0))</f>
        <v>0</v>
      </c>
      <c r="R2864" s="32">
        <f>IF($B2864="",0,IF($U2864="IN",N($M2864),0))</f>
        <v>0</v>
      </c>
      <c r="S2864" s="33">
        <f>IF($B2864="","",IF($M2864="","⚠ مبلغ",IF($E2864="","⚠ بانک عامل",IF(AND($U2864="TRF",$F2864=""),"⚠ بانک مقصد",IF(AND($V2864&lt;&gt;"NONE",$V2864&lt;&gt;"",$Z2864=""),"⚠ طرف حساب","✓")))))</f>
        <v>0</v>
      </c>
      <c r="T2864" s="29"/>
      <c r="U2864" s="27">
        <f>IFERROR(VLOOKUP($D2864,BankOpTbl,2,0),"")</f>
        <v>0</v>
      </c>
      <c r="V2864" s="27">
        <f>IFERROR(VLOOKUP($D2864,BankOpTbl,3,0),"")</f>
        <v>0</v>
      </c>
      <c r="W2864" s="27">
        <f>IFERROR(VLOOKUP($D2864,BankOpTbl,4,0),"")</f>
        <v>0</v>
      </c>
      <c r="X2864" s="27">
        <f>IF($E2864="","",IFERROR(VLOOKUP($E2864,BankTbl,4,0),""))</f>
        <v>0</v>
      </c>
      <c r="Y2864" s="27">
        <f>IF($F2864="","",IFERROR(VLOOKUP($F2864,BankTbl,4,0),""))</f>
        <v>0</v>
      </c>
      <c r="Z2864" s="27">
        <f>IF($B2864="","",IF($V2864="PICK",LEFT($N2864,5),IF($V2864="FIXED",$W2864,IF($V2864="CODE",$H2864,""))))</f>
        <v>0</v>
      </c>
    </row>
    <row r="2865" spans="1:26" ht="21" customHeight="1">
      <c r="A2865" s="27">
        <f>IF($B2865="","",COUNTA($B$13:$B2865))</f>
        <v>0</v>
      </c>
      <c r="B2865" s="28"/>
      <c r="C2865" s="28"/>
      <c r="D2865" s="29"/>
      <c r="E2865" s="29"/>
      <c r="F2865" s="29"/>
      <c r="G2865" s="28"/>
      <c r="H2865" s="28"/>
      <c r="I2865" s="30">
        <f>IF($H2865="","",IFERROR(VLOOKUP($H2865,AcctTbl,2,0),"کد ناشناخته"))</f>
        <v>0</v>
      </c>
      <c r="J2865" s="27">
        <f>IF($H2865="","",IFERROR(VLOOKUP($H2865,AcctTbl,3,0),""))</f>
        <v>0</v>
      </c>
      <c r="K2865" s="29"/>
      <c r="L2865" s="28"/>
      <c r="M2865" s="31"/>
      <c r="N2865" s="29"/>
      <c r="O2865" s="32">
        <f>IF($B2865="",0,IF($U2865="IN",N($M2865),0))</f>
        <v>0</v>
      </c>
      <c r="P2865" s="32">
        <f>IF($B2865="",0,IF(OR($U2865="OUT",$U2865="TRF"),N($M2865),0))</f>
        <v>0</v>
      </c>
      <c r="Q2865" s="32">
        <f>IF($B2865="",0,IF(OR($U2865="OUT",$U2865="TRF"),N($M2865),0))</f>
        <v>0</v>
      </c>
      <c r="R2865" s="32">
        <f>IF($B2865="",0,IF($U2865="IN",N($M2865),0))</f>
        <v>0</v>
      </c>
      <c r="S2865" s="33">
        <f>IF($B2865="","",IF($M2865="","⚠ مبلغ",IF($E2865="","⚠ بانک عامل",IF(AND($U2865="TRF",$F2865=""),"⚠ بانک مقصد",IF(AND($V2865&lt;&gt;"NONE",$V2865&lt;&gt;"",$Z2865=""),"⚠ طرف حساب","✓")))))</f>
        <v>0</v>
      </c>
      <c r="T2865" s="29"/>
      <c r="U2865" s="27">
        <f>IFERROR(VLOOKUP($D2865,BankOpTbl,2,0),"")</f>
        <v>0</v>
      </c>
      <c r="V2865" s="27">
        <f>IFERROR(VLOOKUP($D2865,BankOpTbl,3,0),"")</f>
        <v>0</v>
      </c>
      <c r="W2865" s="27">
        <f>IFERROR(VLOOKUP($D2865,BankOpTbl,4,0),"")</f>
        <v>0</v>
      </c>
      <c r="X2865" s="27">
        <f>IF($E2865="","",IFERROR(VLOOKUP($E2865,BankTbl,4,0),""))</f>
        <v>0</v>
      </c>
      <c r="Y2865" s="27">
        <f>IF($F2865="","",IFERROR(VLOOKUP($F2865,BankTbl,4,0),""))</f>
        <v>0</v>
      </c>
      <c r="Z2865" s="27">
        <f>IF($B2865="","",IF($V2865="PICK",LEFT($N2865,5),IF($V2865="FIXED",$W2865,IF($V2865="CODE",$H2865,""))))</f>
        <v>0</v>
      </c>
    </row>
    <row r="2866" spans="1:26" ht="21" customHeight="1">
      <c r="A2866" s="27">
        <f>IF($B2866="","",COUNTA($B$13:$B2866))</f>
        <v>0</v>
      </c>
      <c r="B2866" s="28"/>
      <c r="C2866" s="28"/>
      <c r="D2866" s="29"/>
      <c r="E2866" s="29"/>
      <c r="F2866" s="29"/>
      <c r="G2866" s="28"/>
      <c r="H2866" s="28"/>
      <c r="I2866" s="30">
        <f>IF($H2866="","",IFERROR(VLOOKUP($H2866,AcctTbl,2,0),"کد ناشناخته"))</f>
        <v>0</v>
      </c>
      <c r="J2866" s="27">
        <f>IF($H2866="","",IFERROR(VLOOKUP($H2866,AcctTbl,3,0),""))</f>
        <v>0</v>
      </c>
      <c r="K2866" s="29"/>
      <c r="L2866" s="28"/>
      <c r="M2866" s="31"/>
      <c r="N2866" s="29"/>
      <c r="O2866" s="32">
        <f>IF($B2866="",0,IF($U2866="IN",N($M2866),0))</f>
        <v>0</v>
      </c>
      <c r="P2866" s="32">
        <f>IF($B2866="",0,IF(OR($U2866="OUT",$U2866="TRF"),N($M2866),0))</f>
        <v>0</v>
      </c>
      <c r="Q2866" s="32">
        <f>IF($B2866="",0,IF(OR($U2866="OUT",$U2866="TRF"),N($M2866),0))</f>
        <v>0</v>
      </c>
      <c r="R2866" s="32">
        <f>IF($B2866="",0,IF($U2866="IN",N($M2866),0))</f>
        <v>0</v>
      </c>
      <c r="S2866" s="33">
        <f>IF($B2866="","",IF($M2866="","⚠ مبلغ",IF($E2866="","⚠ بانک عامل",IF(AND($U2866="TRF",$F2866=""),"⚠ بانک مقصد",IF(AND($V2866&lt;&gt;"NONE",$V2866&lt;&gt;"",$Z2866=""),"⚠ طرف حساب","✓")))))</f>
        <v>0</v>
      </c>
      <c r="T2866" s="29"/>
      <c r="U2866" s="27">
        <f>IFERROR(VLOOKUP($D2866,BankOpTbl,2,0),"")</f>
        <v>0</v>
      </c>
      <c r="V2866" s="27">
        <f>IFERROR(VLOOKUP($D2866,BankOpTbl,3,0),"")</f>
        <v>0</v>
      </c>
      <c r="W2866" s="27">
        <f>IFERROR(VLOOKUP($D2866,BankOpTbl,4,0),"")</f>
        <v>0</v>
      </c>
      <c r="X2866" s="27">
        <f>IF($E2866="","",IFERROR(VLOOKUP($E2866,BankTbl,4,0),""))</f>
        <v>0</v>
      </c>
      <c r="Y2866" s="27">
        <f>IF($F2866="","",IFERROR(VLOOKUP($F2866,BankTbl,4,0),""))</f>
        <v>0</v>
      </c>
      <c r="Z2866" s="27">
        <f>IF($B2866="","",IF($V2866="PICK",LEFT($N2866,5),IF($V2866="FIXED",$W2866,IF($V2866="CODE",$H2866,""))))</f>
        <v>0</v>
      </c>
    </row>
    <row r="2867" spans="1:26" ht="21" customHeight="1">
      <c r="A2867" s="27">
        <f>IF($B2867="","",COUNTA($B$13:$B2867))</f>
        <v>0</v>
      </c>
      <c r="B2867" s="28"/>
      <c r="C2867" s="28"/>
      <c r="D2867" s="29"/>
      <c r="E2867" s="29"/>
      <c r="F2867" s="29"/>
      <c r="G2867" s="28"/>
      <c r="H2867" s="28"/>
      <c r="I2867" s="30">
        <f>IF($H2867="","",IFERROR(VLOOKUP($H2867,AcctTbl,2,0),"کد ناشناخته"))</f>
        <v>0</v>
      </c>
      <c r="J2867" s="27">
        <f>IF($H2867="","",IFERROR(VLOOKUP($H2867,AcctTbl,3,0),""))</f>
        <v>0</v>
      </c>
      <c r="K2867" s="29"/>
      <c r="L2867" s="28"/>
      <c r="M2867" s="31"/>
      <c r="N2867" s="29"/>
      <c r="O2867" s="32">
        <f>IF($B2867="",0,IF($U2867="IN",N($M2867),0))</f>
        <v>0</v>
      </c>
      <c r="P2867" s="32">
        <f>IF($B2867="",0,IF(OR($U2867="OUT",$U2867="TRF"),N($M2867),0))</f>
        <v>0</v>
      </c>
      <c r="Q2867" s="32">
        <f>IF($B2867="",0,IF(OR($U2867="OUT",$U2867="TRF"),N($M2867),0))</f>
        <v>0</v>
      </c>
      <c r="R2867" s="32">
        <f>IF($B2867="",0,IF($U2867="IN",N($M2867),0))</f>
        <v>0</v>
      </c>
      <c r="S2867" s="33">
        <f>IF($B2867="","",IF($M2867="","⚠ مبلغ",IF($E2867="","⚠ بانک عامل",IF(AND($U2867="TRF",$F2867=""),"⚠ بانک مقصد",IF(AND($V2867&lt;&gt;"NONE",$V2867&lt;&gt;"",$Z2867=""),"⚠ طرف حساب","✓")))))</f>
        <v>0</v>
      </c>
      <c r="T2867" s="29"/>
      <c r="U2867" s="27">
        <f>IFERROR(VLOOKUP($D2867,BankOpTbl,2,0),"")</f>
        <v>0</v>
      </c>
      <c r="V2867" s="27">
        <f>IFERROR(VLOOKUP($D2867,BankOpTbl,3,0),"")</f>
        <v>0</v>
      </c>
      <c r="W2867" s="27">
        <f>IFERROR(VLOOKUP($D2867,BankOpTbl,4,0),"")</f>
        <v>0</v>
      </c>
      <c r="X2867" s="27">
        <f>IF($E2867="","",IFERROR(VLOOKUP($E2867,BankTbl,4,0),""))</f>
        <v>0</v>
      </c>
      <c r="Y2867" s="27">
        <f>IF($F2867="","",IFERROR(VLOOKUP($F2867,BankTbl,4,0),""))</f>
        <v>0</v>
      </c>
      <c r="Z2867" s="27">
        <f>IF($B2867="","",IF($V2867="PICK",LEFT($N2867,5),IF($V2867="FIXED",$W2867,IF($V2867="CODE",$H2867,""))))</f>
        <v>0</v>
      </c>
    </row>
    <row r="2868" spans="1:26" ht="21" customHeight="1">
      <c r="A2868" s="27">
        <f>IF($B2868="","",COUNTA($B$13:$B2868))</f>
        <v>0</v>
      </c>
      <c r="B2868" s="28"/>
      <c r="C2868" s="28"/>
      <c r="D2868" s="29"/>
      <c r="E2868" s="29"/>
      <c r="F2868" s="29"/>
      <c r="G2868" s="28"/>
      <c r="H2868" s="28"/>
      <c r="I2868" s="30">
        <f>IF($H2868="","",IFERROR(VLOOKUP($H2868,AcctTbl,2,0),"کد ناشناخته"))</f>
        <v>0</v>
      </c>
      <c r="J2868" s="27">
        <f>IF($H2868="","",IFERROR(VLOOKUP($H2868,AcctTbl,3,0),""))</f>
        <v>0</v>
      </c>
      <c r="K2868" s="29"/>
      <c r="L2868" s="28"/>
      <c r="M2868" s="31"/>
      <c r="N2868" s="29"/>
      <c r="O2868" s="32">
        <f>IF($B2868="",0,IF($U2868="IN",N($M2868),0))</f>
        <v>0</v>
      </c>
      <c r="P2868" s="32">
        <f>IF($B2868="",0,IF(OR($U2868="OUT",$U2868="TRF"),N($M2868),0))</f>
        <v>0</v>
      </c>
      <c r="Q2868" s="32">
        <f>IF($B2868="",0,IF(OR($U2868="OUT",$U2868="TRF"),N($M2868),0))</f>
        <v>0</v>
      </c>
      <c r="R2868" s="32">
        <f>IF($B2868="",0,IF($U2868="IN",N($M2868),0))</f>
        <v>0</v>
      </c>
      <c r="S2868" s="33">
        <f>IF($B2868="","",IF($M2868="","⚠ مبلغ",IF($E2868="","⚠ بانک عامل",IF(AND($U2868="TRF",$F2868=""),"⚠ بانک مقصد",IF(AND($V2868&lt;&gt;"NONE",$V2868&lt;&gt;"",$Z2868=""),"⚠ طرف حساب","✓")))))</f>
        <v>0</v>
      </c>
      <c r="T2868" s="29"/>
      <c r="U2868" s="27">
        <f>IFERROR(VLOOKUP($D2868,BankOpTbl,2,0),"")</f>
        <v>0</v>
      </c>
      <c r="V2868" s="27">
        <f>IFERROR(VLOOKUP($D2868,BankOpTbl,3,0),"")</f>
        <v>0</v>
      </c>
      <c r="W2868" s="27">
        <f>IFERROR(VLOOKUP($D2868,BankOpTbl,4,0),"")</f>
        <v>0</v>
      </c>
      <c r="X2868" s="27">
        <f>IF($E2868="","",IFERROR(VLOOKUP($E2868,BankTbl,4,0),""))</f>
        <v>0</v>
      </c>
      <c r="Y2868" s="27">
        <f>IF($F2868="","",IFERROR(VLOOKUP($F2868,BankTbl,4,0),""))</f>
        <v>0</v>
      </c>
      <c r="Z2868" s="27">
        <f>IF($B2868="","",IF($V2868="PICK",LEFT($N2868,5),IF($V2868="FIXED",$W2868,IF($V2868="CODE",$H2868,""))))</f>
        <v>0</v>
      </c>
    </row>
    <row r="2869" spans="1:26" ht="21" customHeight="1">
      <c r="A2869" s="27">
        <f>IF($B2869="","",COUNTA($B$13:$B2869))</f>
        <v>0</v>
      </c>
      <c r="B2869" s="28"/>
      <c r="C2869" s="28"/>
      <c r="D2869" s="29"/>
      <c r="E2869" s="29"/>
      <c r="F2869" s="29"/>
      <c r="G2869" s="28"/>
      <c r="H2869" s="28"/>
      <c r="I2869" s="30">
        <f>IF($H2869="","",IFERROR(VLOOKUP($H2869,AcctTbl,2,0),"کد ناشناخته"))</f>
        <v>0</v>
      </c>
      <c r="J2869" s="27">
        <f>IF($H2869="","",IFERROR(VLOOKUP($H2869,AcctTbl,3,0),""))</f>
        <v>0</v>
      </c>
      <c r="K2869" s="29"/>
      <c r="L2869" s="28"/>
      <c r="M2869" s="31"/>
      <c r="N2869" s="29"/>
      <c r="O2869" s="32">
        <f>IF($B2869="",0,IF($U2869="IN",N($M2869),0))</f>
        <v>0</v>
      </c>
      <c r="P2869" s="32">
        <f>IF($B2869="",0,IF(OR($U2869="OUT",$U2869="TRF"),N($M2869),0))</f>
        <v>0</v>
      </c>
      <c r="Q2869" s="32">
        <f>IF($B2869="",0,IF(OR($U2869="OUT",$U2869="TRF"),N($M2869),0))</f>
        <v>0</v>
      </c>
      <c r="R2869" s="32">
        <f>IF($B2869="",0,IF($U2869="IN",N($M2869),0))</f>
        <v>0</v>
      </c>
      <c r="S2869" s="33">
        <f>IF($B2869="","",IF($M2869="","⚠ مبلغ",IF($E2869="","⚠ بانک عامل",IF(AND($U2869="TRF",$F2869=""),"⚠ بانک مقصد",IF(AND($V2869&lt;&gt;"NONE",$V2869&lt;&gt;"",$Z2869=""),"⚠ طرف حساب","✓")))))</f>
        <v>0</v>
      </c>
      <c r="T2869" s="29"/>
      <c r="U2869" s="27">
        <f>IFERROR(VLOOKUP($D2869,BankOpTbl,2,0),"")</f>
        <v>0</v>
      </c>
      <c r="V2869" s="27">
        <f>IFERROR(VLOOKUP($D2869,BankOpTbl,3,0),"")</f>
        <v>0</v>
      </c>
      <c r="W2869" s="27">
        <f>IFERROR(VLOOKUP($D2869,BankOpTbl,4,0),"")</f>
        <v>0</v>
      </c>
      <c r="X2869" s="27">
        <f>IF($E2869="","",IFERROR(VLOOKUP($E2869,BankTbl,4,0),""))</f>
        <v>0</v>
      </c>
      <c r="Y2869" s="27">
        <f>IF($F2869="","",IFERROR(VLOOKUP($F2869,BankTbl,4,0),""))</f>
        <v>0</v>
      </c>
      <c r="Z2869" s="27">
        <f>IF($B2869="","",IF($V2869="PICK",LEFT($N2869,5),IF($V2869="FIXED",$W2869,IF($V2869="CODE",$H2869,""))))</f>
        <v>0</v>
      </c>
    </row>
    <row r="2870" spans="1:26" ht="21" customHeight="1">
      <c r="A2870" s="27">
        <f>IF($B2870="","",COUNTA($B$13:$B2870))</f>
        <v>0</v>
      </c>
      <c r="B2870" s="28"/>
      <c r="C2870" s="28"/>
      <c r="D2870" s="29"/>
      <c r="E2870" s="29"/>
      <c r="F2870" s="29"/>
      <c r="G2870" s="28"/>
      <c r="H2870" s="28"/>
      <c r="I2870" s="30">
        <f>IF($H2870="","",IFERROR(VLOOKUP($H2870,AcctTbl,2,0),"کد ناشناخته"))</f>
        <v>0</v>
      </c>
      <c r="J2870" s="27">
        <f>IF($H2870="","",IFERROR(VLOOKUP($H2870,AcctTbl,3,0),""))</f>
        <v>0</v>
      </c>
      <c r="K2870" s="29"/>
      <c r="L2870" s="28"/>
      <c r="M2870" s="31"/>
      <c r="N2870" s="29"/>
      <c r="O2870" s="32">
        <f>IF($B2870="",0,IF($U2870="IN",N($M2870),0))</f>
        <v>0</v>
      </c>
      <c r="P2870" s="32">
        <f>IF($B2870="",0,IF(OR($U2870="OUT",$U2870="TRF"),N($M2870),0))</f>
        <v>0</v>
      </c>
      <c r="Q2870" s="32">
        <f>IF($B2870="",0,IF(OR($U2870="OUT",$U2870="TRF"),N($M2870),0))</f>
        <v>0</v>
      </c>
      <c r="R2870" s="32">
        <f>IF($B2870="",0,IF($U2870="IN",N($M2870),0))</f>
        <v>0</v>
      </c>
      <c r="S2870" s="33">
        <f>IF($B2870="","",IF($M2870="","⚠ مبلغ",IF($E2870="","⚠ بانک عامل",IF(AND($U2870="TRF",$F2870=""),"⚠ بانک مقصد",IF(AND($V2870&lt;&gt;"NONE",$V2870&lt;&gt;"",$Z2870=""),"⚠ طرف حساب","✓")))))</f>
        <v>0</v>
      </c>
      <c r="T2870" s="29"/>
      <c r="U2870" s="27">
        <f>IFERROR(VLOOKUP($D2870,BankOpTbl,2,0),"")</f>
        <v>0</v>
      </c>
      <c r="V2870" s="27">
        <f>IFERROR(VLOOKUP($D2870,BankOpTbl,3,0),"")</f>
        <v>0</v>
      </c>
      <c r="W2870" s="27">
        <f>IFERROR(VLOOKUP($D2870,BankOpTbl,4,0),"")</f>
        <v>0</v>
      </c>
      <c r="X2870" s="27">
        <f>IF($E2870="","",IFERROR(VLOOKUP($E2870,BankTbl,4,0),""))</f>
        <v>0</v>
      </c>
      <c r="Y2870" s="27">
        <f>IF($F2870="","",IFERROR(VLOOKUP($F2870,BankTbl,4,0),""))</f>
        <v>0</v>
      </c>
      <c r="Z2870" s="27">
        <f>IF($B2870="","",IF($V2870="PICK",LEFT($N2870,5),IF($V2870="FIXED",$W2870,IF($V2870="CODE",$H2870,""))))</f>
        <v>0</v>
      </c>
    </row>
    <row r="2871" spans="1:26" ht="21" customHeight="1">
      <c r="A2871" s="27">
        <f>IF($B2871="","",COUNTA($B$13:$B2871))</f>
        <v>0</v>
      </c>
      <c r="B2871" s="28"/>
      <c r="C2871" s="28"/>
      <c r="D2871" s="29"/>
      <c r="E2871" s="29"/>
      <c r="F2871" s="29"/>
      <c r="G2871" s="28"/>
      <c r="H2871" s="28"/>
      <c r="I2871" s="30">
        <f>IF($H2871="","",IFERROR(VLOOKUP($H2871,AcctTbl,2,0),"کد ناشناخته"))</f>
        <v>0</v>
      </c>
      <c r="J2871" s="27">
        <f>IF($H2871="","",IFERROR(VLOOKUP($H2871,AcctTbl,3,0),""))</f>
        <v>0</v>
      </c>
      <c r="K2871" s="29"/>
      <c r="L2871" s="28"/>
      <c r="M2871" s="31"/>
      <c r="N2871" s="29"/>
      <c r="O2871" s="32">
        <f>IF($B2871="",0,IF($U2871="IN",N($M2871),0))</f>
        <v>0</v>
      </c>
      <c r="P2871" s="32">
        <f>IF($B2871="",0,IF(OR($U2871="OUT",$U2871="TRF"),N($M2871),0))</f>
        <v>0</v>
      </c>
      <c r="Q2871" s="32">
        <f>IF($B2871="",0,IF(OR($U2871="OUT",$U2871="TRF"),N($M2871),0))</f>
        <v>0</v>
      </c>
      <c r="R2871" s="32">
        <f>IF($B2871="",0,IF($U2871="IN",N($M2871),0))</f>
        <v>0</v>
      </c>
      <c r="S2871" s="33">
        <f>IF($B2871="","",IF($M2871="","⚠ مبلغ",IF($E2871="","⚠ بانک عامل",IF(AND($U2871="TRF",$F2871=""),"⚠ بانک مقصد",IF(AND($V2871&lt;&gt;"NONE",$V2871&lt;&gt;"",$Z2871=""),"⚠ طرف حساب","✓")))))</f>
        <v>0</v>
      </c>
      <c r="T2871" s="29"/>
      <c r="U2871" s="27">
        <f>IFERROR(VLOOKUP($D2871,BankOpTbl,2,0),"")</f>
        <v>0</v>
      </c>
      <c r="V2871" s="27">
        <f>IFERROR(VLOOKUP($D2871,BankOpTbl,3,0),"")</f>
        <v>0</v>
      </c>
      <c r="W2871" s="27">
        <f>IFERROR(VLOOKUP($D2871,BankOpTbl,4,0),"")</f>
        <v>0</v>
      </c>
      <c r="X2871" s="27">
        <f>IF($E2871="","",IFERROR(VLOOKUP($E2871,BankTbl,4,0),""))</f>
        <v>0</v>
      </c>
      <c r="Y2871" s="27">
        <f>IF($F2871="","",IFERROR(VLOOKUP($F2871,BankTbl,4,0),""))</f>
        <v>0</v>
      </c>
      <c r="Z2871" s="27">
        <f>IF($B2871="","",IF($V2871="PICK",LEFT($N2871,5),IF($V2871="FIXED",$W2871,IF($V2871="CODE",$H2871,""))))</f>
        <v>0</v>
      </c>
    </row>
    <row r="2872" spans="1:26" ht="21" customHeight="1">
      <c r="A2872" s="27">
        <f>IF($B2872="","",COUNTA($B$13:$B2872))</f>
        <v>0</v>
      </c>
      <c r="B2872" s="28"/>
      <c r="C2872" s="28"/>
      <c r="D2872" s="29"/>
      <c r="E2872" s="29"/>
      <c r="F2872" s="29"/>
      <c r="G2872" s="28"/>
      <c r="H2872" s="28"/>
      <c r="I2872" s="30">
        <f>IF($H2872="","",IFERROR(VLOOKUP($H2872,AcctTbl,2,0),"کد ناشناخته"))</f>
        <v>0</v>
      </c>
      <c r="J2872" s="27">
        <f>IF($H2872="","",IFERROR(VLOOKUP($H2872,AcctTbl,3,0),""))</f>
        <v>0</v>
      </c>
      <c r="K2872" s="29"/>
      <c r="L2872" s="28"/>
      <c r="M2872" s="31"/>
      <c r="N2872" s="29"/>
      <c r="O2872" s="32">
        <f>IF($B2872="",0,IF($U2872="IN",N($M2872),0))</f>
        <v>0</v>
      </c>
      <c r="P2872" s="32">
        <f>IF($B2872="",0,IF(OR($U2872="OUT",$U2872="TRF"),N($M2872),0))</f>
        <v>0</v>
      </c>
      <c r="Q2872" s="32">
        <f>IF($B2872="",0,IF(OR($U2872="OUT",$U2872="TRF"),N($M2872),0))</f>
        <v>0</v>
      </c>
      <c r="R2872" s="32">
        <f>IF($B2872="",0,IF($U2872="IN",N($M2872),0))</f>
        <v>0</v>
      </c>
      <c r="S2872" s="33">
        <f>IF($B2872="","",IF($M2872="","⚠ مبلغ",IF($E2872="","⚠ بانک عامل",IF(AND($U2872="TRF",$F2872=""),"⚠ بانک مقصد",IF(AND($V2872&lt;&gt;"NONE",$V2872&lt;&gt;"",$Z2872=""),"⚠ طرف حساب","✓")))))</f>
        <v>0</v>
      </c>
      <c r="T2872" s="29"/>
      <c r="U2872" s="27">
        <f>IFERROR(VLOOKUP($D2872,BankOpTbl,2,0),"")</f>
        <v>0</v>
      </c>
      <c r="V2872" s="27">
        <f>IFERROR(VLOOKUP($D2872,BankOpTbl,3,0),"")</f>
        <v>0</v>
      </c>
      <c r="W2872" s="27">
        <f>IFERROR(VLOOKUP($D2872,BankOpTbl,4,0),"")</f>
        <v>0</v>
      </c>
      <c r="X2872" s="27">
        <f>IF($E2872="","",IFERROR(VLOOKUP($E2872,BankTbl,4,0),""))</f>
        <v>0</v>
      </c>
      <c r="Y2872" s="27">
        <f>IF($F2872="","",IFERROR(VLOOKUP($F2872,BankTbl,4,0),""))</f>
        <v>0</v>
      </c>
      <c r="Z2872" s="27">
        <f>IF($B2872="","",IF($V2872="PICK",LEFT($N2872,5),IF($V2872="FIXED",$W2872,IF($V2872="CODE",$H2872,""))))</f>
        <v>0</v>
      </c>
    </row>
    <row r="2873" spans="1:26" ht="21" customHeight="1">
      <c r="A2873" s="27">
        <f>IF($B2873="","",COUNTA($B$13:$B2873))</f>
        <v>0</v>
      </c>
      <c r="B2873" s="28"/>
      <c r="C2873" s="28"/>
      <c r="D2873" s="29"/>
      <c r="E2873" s="29"/>
      <c r="F2873" s="29"/>
      <c r="G2873" s="28"/>
      <c r="H2873" s="28"/>
      <c r="I2873" s="30">
        <f>IF($H2873="","",IFERROR(VLOOKUP($H2873,AcctTbl,2,0),"کد ناشناخته"))</f>
        <v>0</v>
      </c>
      <c r="J2873" s="27">
        <f>IF($H2873="","",IFERROR(VLOOKUP($H2873,AcctTbl,3,0),""))</f>
        <v>0</v>
      </c>
      <c r="K2873" s="29"/>
      <c r="L2873" s="28"/>
      <c r="M2873" s="31"/>
      <c r="N2873" s="29"/>
      <c r="O2873" s="32">
        <f>IF($B2873="",0,IF($U2873="IN",N($M2873),0))</f>
        <v>0</v>
      </c>
      <c r="P2873" s="32">
        <f>IF($B2873="",0,IF(OR($U2873="OUT",$U2873="TRF"),N($M2873),0))</f>
        <v>0</v>
      </c>
      <c r="Q2873" s="32">
        <f>IF($B2873="",0,IF(OR($U2873="OUT",$U2873="TRF"),N($M2873),0))</f>
        <v>0</v>
      </c>
      <c r="R2873" s="32">
        <f>IF($B2873="",0,IF($U2873="IN",N($M2873),0))</f>
        <v>0</v>
      </c>
      <c r="S2873" s="33">
        <f>IF($B2873="","",IF($M2873="","⚠ مبلغ",IF($E2873="","⚠ بانک عامل",IF(AND($U2873="TRF",$F2873=""),"⚠ بانک مقصد",IF(AND($V2873&lt;&gt;"NONE",$V2873&lt;&gt;"",$Z2873=""),"⚠ طرف حساب","✓")))))</f>
        <v>0</v>
      </c>
      <c r="T2873" s="29"/>
      <c r="U2873" s="27">
        <f>IFERROR(VLOOKUP($D2873,BankOpTbl,2,0),"")</f>
        <v>0</v>
      </c>
      <c r="V2873" s="27">
        <f>IFERROR(VLOOKUP($D2873,BankOpTbl,3,0),"")</f>
        <v>0</v>
      </c>
      <c r="W2873" s="27">
        <f>IFERROR(VLOOKUP($D2873,BankOpTbl,4,0),"")</f>
        <v>0</v>
      </c>
      <c r="X2873" s="27">
        <f>IF($E2873="","",IFERROR(VLOOKUP($E2873,BankTbl,4,0),""))</f>
        <v>0</v>
      </c>
      <c r="Y2873" s="27">
        <f>IF($F2873="","",IFERROR(VLOOKUP($F2873,BankTbl,4,0),""))</f>
        <v>0</v>
      </c>
      <c r="Z2873" s="27">
        <f>IF($B2873="","",IF($V2873="PICK",LEFT($N2873,5),IF($V2873="FIXED",$W2873,IF($V2873="CODE",$H2873,""))))</f>
        <v>0</v>
      </c>
    </row>
    <row r="2874" spans="1:26" ht="21" customHeight="1">
      <c r="A2874" s="27">
        <f>IF($B2874="","",COUNTA($B$13:$B2874))</f>
        <v>0</v>
      </c>
      <c r="B2874" s="28"/>
      <c r="C2874" s="28"/>
      <c r="D2874" s="29"/>
      <c r="E2874" s="29"/>
      <c r="F2874" s="29"/>
      <c r="G2874" s="28"/>
      <c r="H2874" s="28"/>
      <c r="I2874" s="30">
        <f>IF($H2874="","",IFERROR(VLOOKUP($H2874,AcctTbl,2,0),"کد ناشناخته"))</f>
        <v>0</v>
      </c>
      <c r="J2874" s="27">
        <f>IF($H2874="","",IFERROR(VLOOKUP($H2874,AcctTbl,3,0),""))</f>
        <v>0</v>
      </c>
      <c r="K2874" s="29"/>
      <c r="L2874" s="28"/>
      <c r="M2874" s="31"/>
      <c r="N2874" s="29"/>
      <c r="O2874" s="32">
        <f>IF($B2874="",0,IF($U2874="IN",N($M2874),0))</f>
        <v>0</v>
      </c>
      <c r="P2874" s="32">
        <f>IF($B2874="",0,IF(OR($U2874="OUT",$U2874="TRF"),N($M2874),0))</f>
        <v>0</v>
      </c>
      <c r="Q2874" s="32">
        <f>IF($B2874="",0,IF(OR($U2874="OUT",$U2874="TRF"),N($M2874),0))</f>
        <v>0</v>
      </c>
      <c r="R2874" s="32">
        <f>IF($B2874="",0,IF($U2874="IN",N($M2874),0))</f>
        <v>0</v>
      </c>
      <c r="S2874" s="33">
        <f>IF($B2874="","",IF($M2874="","⚠ مبلغ",IF($E2874="","⚠ بانک عامل",IF(AND($U2874="TRF",$F2874=""),"⚠ بانک مقصد",IF(AND($V2874&lt;&gt;"NONE",$V2874&lt;&gt;"",$Z2874=""),"⚠ طرف حساب","✓")))))</f>
        <v>0</v>
      </c>
      <c r="T2874" s="29"/>
      <c r="U2874" s="27">
        <f>IFERROR(VLOOKUP($D2874,BankOpTbl,2,0),"")</f>
        <v>0</v>
      </c>
      <c r="V2874" s="27">
        <f>IFERROR(VLOOKUP($D2874,BankOpTbl,3,0),"")</f>
        <v>0</v>
      </c>
      <c r="W2874" s="27">
        <f>IFERROR(VLOOKUP($D2874,BankOpTbl,4,0),"")</f>
        <v>0</v>
      </c>
      <c r="X2874" s="27">
        <f>IF($E2874="","",IFERROR(VLOOKUP($E2874,BankTbl,4,0),""))</f>
        <v>0</v>
      </c>
      <c r="Y2874" s="27">
        <f>IF($F2874="","",IFERROR(VLOOKUP($F2874,BankTbl,4,0),""))</f>
        <v>0</v>
      </c>
      <c r="Z2874" s="27">
        <f>IF($B2874="","",IF($V2874="PICK",LEFT($N2874,5),IF($V2874="FIXED",$W2874,IF($V2874="CODE",$H2874,""))))</f>
        <v>0</v>
      </c>
    </row>
    <row r="2875" spans="1:26" ht="21" customHeight="1">
      <c r="A2875" s="27">
        <f>IF($B2875="","",COUNTA($B$13:$B2875))</f>
        <v>0</v>
      </c>
      <c r="B2875" s="28"/>
      <c r="C2875" s="28"/>
      <c r="D2875" s="29"/>
      <c r="E2875" s="29"/>
      <c r="F2875" s="29"/>
      <c r="G2875" s="28"/>
      <c r="H2875" s="28"/>
      <c r="I2875" s="30">
        <f>IF($H2875="","",IFERROR(VLOOKUP($H2875,AcctTbl,2,0),"کد ناشناخته"))</f>
        <v>0</v>
      </c>
      <c r="J2875" s="27">
        <f>IF($H2875="","",IFERROR(VLOOKUP($H2875,AcctTbl,3,0),""))</f>
        <v>0</v>
      </c>
      <c r="K2875" s="29"/>
      <c r="L2875" s="28"/>
      <c r="M2875" s="31"/>
      <c r="N2875" s="29"/>
      <c r="O2875" s="32">
        <f>IF($B2875="",0,IF($U2875="IN",N($M2875),0))</f>
        <v>0</v>
      </c>
      <c r="P2875" s="32">
        <f>IF($B2875="",0,IF(OR($U2875="OUT",$U2875="TRF"),N($M2875),0))</f>
        <v>0</v>
      </c>
      <c r="Q2875" s="32">
        <f>IF($B2875="",0,IF(OR($U2875="OUT",$U2875="TRF"),N($M2875),0))</f>
        <v>0</v>
      </c>
      <c r="R2875" s="32">
        <f>IF($B2875="",0,IF($U2875="IN",N($M2875),0))</f>
        <v>0</v>
      </c>
      <c r="S2875" s="33">
        <f>IF($B2875="","",IF($M2875="","⚠ مبلغ",IF($E2875="","⚠ بانک عامل",IF(AND($U2875="TRF",$F2875=""),"⚠ بانک مقصد",IF(AND($V2875&lt;&gt;"NONE",$V2875&lt;&gt;"",$Z2875=""),"⚠ طرف حساب","✓")))))</f>
        <v>0</v>
      </c>
      <c r="T2875" s="29"/>
      <c r="U2875" s="27">
        <f>IFERROR(VLOOKUP($D2875,BankOpTbl,2,0),"")</f>
        <v>0</v>
      </c>
      <c r="V2875" s="27">
        <f>IFERROR(VLOOKUP($D2875,BankOpTbl,3,0),"")</f>
        <v>0</v>
      </c>
      <c r="W2875" s="27">
        <f>IFERROR(VLOOKUP($D2875,BankOpTbl,4,0),"")</f>
        <v>0</v>
      </c>
      <c r="X2875" s="27">
        <f>IF($E2875="","",IFERROR(VLOOKUP($E2875,BankTbl,4,0),""))</f>
        <v>0</v>
      </c>
      <c r="Y2875" s="27">
        <f>IF($F2875="","",IFERROR(VLOOKUP($F2875,BankTbl,4,0),""))</f>
        <v>0</v>
      </c>
      <c r="Z2875" s="27">
        <f>IF($B2875="","",IF($V2875="PICK",LEFT($N2875,5),IF($V2875="FIXED",$W2875,IF($V2875="CODE",$H2875,""))))</f>
        <v>0</v>
      </c>
    </row>
    <row r="2876" spans="1:26" ht="21" customHeight="1">
      <c r="A2876" s="27">
        <f>IF($B2876="","",COUNTA($B$13:$B2876))</f>
        <v>0</v>
      </c>
      <c r="B2876" s="28"/>
      <c r="C2876" s="28"/>
      <c r="D2876" s="29"/>
      <c r="E2876" s="29"/>
      <c r="F2876" s="29"/>
      <c r="G2876" s="28"/>
      <c r="H2876" s="28"/>
      <c r="I2876" s="30">
        <f>IF($H2876="","",IFERROR(VLOOKUP($H2876,AcctTbl,2,0),"کد ناشناخته"))</f>
        <v>0</v>
      </c>
      <c r="J2876" s="27">
        <f>IF($H2876="","",IFERROR(VLOOKUP($H2876,AcctTbl,3,0),""))</f>
        <v>0</v>
      </c>
      <c r="K2876" s="29"/>
      <c r="L2876" s="28"/>
      <c r="M2876" s="31"/>
      <c r="N2876" s="29"/>
      <c r="O2876" s="32">
        <f>IF($B2876="",0,IF($U2876="IN",N($M2876),0))</f>
        <v>0</v>
      </c>
      <c r="P2876" s="32">
        <f>IF($B2876="",0,IF(OR($U2876="OUT",$U2876="TRF"),N($M2876),0))</f>
        <v>0</v>
      </c>
      <c r="Q2876" s="32">
        <f>IF($B2876="",0,IF(OR($U2876="OUT",$U2876="TRF"),N($M2876),0))</f>
        <v>0</v>
      </c>
      <c r="R2876" s="32">
        <f>IF($B2876="",0,IF($U2876="IN",N($M2876),0))</f>
        <v>0</v>
      </c>
      <c r="S2876" s="33">
        <f>IF($B2876="","",IF($M2876="","⚠ مبلغ",IF($E2876="","⚠ بانک عامل",IF(AND($U2876="TRF",$F2876=""),"⚠ بانک مقصد",IF(AND($V2876&lt;&gt;"NONE",$V2876&lt;&gt;"",$Z2876=""),"⚠ طرف حساب","✓")))))</f>
        <v>0</v>
      </c>
      <c r="T2876" s="29"/>
      <c r="U2876" s="27">
        <f>IFERROR(VLOOKUP($D2876,BankOpTbl,2,0),"")</f>
        <v>0</v>
      </c>
      <c r="V2876" s="27">
        <f>IFERROR(VLOOKUP($D2876,BankOpTbl,3,0),"")</f>
        <v>0</v>
      </c>
      <c r="W2876" s="27">
        <f>IFERROR(VLOOKUP($D2876,BankOpTbl,4,0),"")</f>
        <v>0</v>
      </c>
      <c r="X2876" s="27">
        <f>IF($E2876="","",IFERROR(VLOOKUP($E2876,BankTbl,4,0),""))</f>
        <v>0</v>
      </c>
      <c r="Y2876" s="27">
        <f>IF($F2876="","",IFERROR(VLOOKUP($F2876,BankTbl,4,0),""))</f>
        <v>0</v>
      </c>
      <c r="Z2876" s="27">
        <f>IF($B2876="","",IF($V2876="PICK",LEFT($N2876,5),IF($V2876="FIXED",$W2876,IF($V2876="CODE",$H2876,""))))</f>
        <v>0</v>
      </c>
    </row>
    <row r="2877" spans="1:26" ht="21" customHeight="1">
      <c r="A2877" s="27">
        <f>IF($B2877="","",COUNTA($B$13:$B2877))</f>
        <v>0</v>
      </c>
      <c r="B2877" s="28"/>
      <c r="C2877" s="28"/>
      <c r="D2877" s="29"/>
      <c r="E2877" s="29"/>
      <c r="F2877" s="29"/>
      <c r="G2877" s="28"/>
      <c r="H2877" s="28"/>
      <c r="I2877" s="30">
        <f>IF($H2877="","",IFERROR(VLOOKUP($H2877,AcctTbl,2,0),"کد ناشناخته"))</f>
        <v>0</v>
      </c>
      <c r="J2877" s="27">
        <f>IF($H2877="","",IFERROR(VLOOKUP($H2877,AcctTbl,3,0),""))</f>
        <v>0</v>
      </c>
      <c r="K2877" s="29"/>
      <c r="L2877" s="28"/>
      <c r="M2877" s="31"/>
      <c r="N2877" s="29"/>
      <c r="O2877" s="32">
        <f>IF($B2877="",0,IF($U2877="IN",N($M2877),0))</f>
        <v>0</v>
      </c>
      <c r="P2877" s="32">
        <f>IF($B2877="",0,IF(OR($U2877="OUT",$U2877="TRF"),N($M2877),0))</f>
        <v>0</v>
      </c>
      <c r="Q2877" s="32">
        <f>IF($B2877="",0,IF(OR($U2877="OUT",$U2877="TRF"),N($M2877),0))</f>
        <v>0</v>
      </c>
      <c r="R2877" s="32">
        <f>IF($B2877="",0,IF($U2877="IN",N($M2877),0))</f>
        <v>0</v>
      </c>
      <c r="S2877" s="33">
        <f>IF($B2877="","",IF($M2877="","⚠ مبلغ",IF($E2877="","⚠ بانک عامل",IF(AND($U2877="TRF",$F2877=""),"⚠ بانک مقصد",IF(AND($V2877&lt;&gt;"NONE",$V2877&lt;&gt;"",$Z2877=""),"⚠ طرف حساب","✓")))))</f>
        <v>0</v>
      </c>
      <c r="T2877" s="29"/>
      <c r="U2877" s="27">
        <f>IFERROR(VLOOKUP($D2877,BankOpTbl,2,0),"")</f>
        <v>0</v>
      </c>
      <c r="V2877" s="27">
        <f>IFERROR(VLOOKUP($D2877,BankOpTbl,3,0),"")</f>
        <v>0</v>
      </c>
      <c r="W2877" s="27">
        <f>IFERROR(VLOOKUP($D2877,BankOpTbl,4,0),"")</f>
        <v>0</v>
      </c>
      <c r="X2877" s="27">
        <f>IF($E2877="","",IFERROR(VLOOKUP($E2877,BankTbl,4,0),""))</f>
        <v>0</v>
      </c>
      <c r="Y2877" s="27">
        <f>IF($F2877="","",IFERROR(VLOOKUP($F2877,BankTbl,4,0),""))</f>
        <v>0</v>
      </c>
      <c r="Z2877" s="27">
        <f>IF($B2877="","",IF($V2877="PICK",LEFT($N2877,5),IF($V2877="FIXED",$W2877,IF($V2877="CODE",$H2877,""))))</f>
        <v>0</v>
      </c>
    </row>
    <row r="2878" spans="1:26" ht="21" customHeight="1">
      <c r="A2878" s="27">
        <f>IF($B2878="","",COUNTA($B$13:$B2878))</f>
        <v>0</v>
      </c>
      <c r="B2878" s="28"/>
      <c r="C2878" s="28"/>
      <c r="D2878" s="29"/>
      <c r="E2878" s="29"/>
      <c r="F2878" s="29"/>
      <c r="G2878" s="28"/>
      <c r="H2878" s="28"/>
      <c r="I2878" s="30">
        <f>IF($H2878="","",IFERROR(VLOOKUP($H2878,AcctTbl,2,0),"کد ناشناخته"))</f>
        <v>0</v>
      </c>
      <c r="J2878" s="27">
        <f>IF($H2878="","",IFERROR(VLOOKUP($H2878,AcctTbl,3,0),""))</f>
        <v>0</v>
      </c>
      <c r="K2878" s="29"/>
      <c r="L2878" s="28"/>
      <c r="M2878" s="31"/>
      <c r="N2878" s="29"/>
      <c r="O2878" s="32">
        <f>IF($B2878="",0,IF($U2878="IN",N($M2878),0))</f>
        <v>0</v>
      </c>
      <c r="P2878" s="32">
        <f>IF($B2878="",0,IF(OR($U2878="OUT",$U2878="TRF"),N($M2878),0))</f>
        <v>0</v>
      </c>
      <c r="Q2878" s="32">
        <f>IF($B2878="",0,IF(OR($U2878="OUT",$U2878="TRF"),N($M2878),0))</f>
        <v>0</v>
      </c>
      <c r="R2878" s="32">
        <f>IF($B2878="",0,IF($U2878="IN",N($M2878),0))</f>
        <v>0</v>
      </c>
      <c r="S2878" s="33">
        <f>IF($B2878="","",IF($M2878="","⚠ مبلغ",IF($E2878="","⚠ بانک عامل",IF(AND($U2878="TRF",$F2878=""),"⚠ بانک مقصد",IF(AND($V2878&lt;&gt;"NONE",$V2878&lt;&gt;"",$Z2878=""),"⚠ طرف حساب","✓")))))</f>
        <v>0</v>
      </c>
      <c r="T2878" s="29"/>
      <c r="U2878" s="27">
        <f>IFERROR(VLOOKUP($D2878,BankOpTbl,2,0),"")</f>
        <v>0</v>
      </c>
      <c r="V2878" s="27">
        <f>IFERROR(VLOOKUP($D2878,BankOpTbl,3,0),"")</f>
        <v>0</v>
      </c>
      <c r="W2878" s="27">
        <f>IFERROR(VLOOKUP($D2878,BankOpTbl,4,0),"")</f>
        <v>0</v>
      </c>
      <c r="X2878" s="27">
        <f>IF($E2878="","",IFERROR(VLOOKUP($E2878,BankTbl,4,0),""))</f>
        <v>0</v>
      </c>
      <c r="Y2878" s="27">
        <f>IF($F2878="","",IFERROR(VLOOKUP($F2878,BankTbl,4,0),""))</f>
        <v>0</v>
      </c>
      <c r="Z2878" s="27">
        <f>IF($B2878="","",IF($V2878="PICK",LEFT($N2878,5),IF($V2878="FIXED",$W2878,IF($V2878="CODE",$H2878,""))))</f>
        <v>0</v>
      </c>
    </row>
    <row r="2879" spans="1:26" ht="21" customHeight="1">
      <c r="A2879" s="27">
        <f>IF($B2879="","",COUNTA($B$13:$B2879))</f>
        <v>0</v>
      </c>
      <c r="B2879" s="28"/>
      <c r="C2879" s="28"/>
      <c r="D2879" s="29"/>
      <c r="E2879" s="29"/>
      <c r="F2879" s="29"/>
      <c r="G2879" s="28"/>
      <c r="H2879" s="28"/>
      <c r="I2879" s="30">
        <f>IF($H2879="","",IFERROR(VLOOKUP($H2879,AcctTbl,2,0),"کد ناشناخته"))</f>
        <v>0</v>
      </c>
      <c r="J2879" s="27">
        <f>IF($H2879="","",IFERROR(VLOOKUP($H2879,AcctTbl,3,0),""))</f>
        <v>0</v>
      </c>
      <c r="K2879" s="29"/>
      <c r="L2879" s="28"/>
      <c r="M2879" s="31"/>
      <c r="N2879" s="29"/>
      <c r="O2879" s="32">
        <f>IF($B2879="",0,IF($U2879="IN",N($M2879),0))</f>
        <v>0</v>
      </c>
      <c r="P2879" s="32">
        <f>IF($B2879="",0,IF(OR($U2879="OUT",$U2879="TRF"),N($M2879),0))</f>
        <v>0</v>
      </c>
      <c r="Q2879" s="32">
        <f>IF($B2879="",0,IF(OR($U2879="OUT",$U2879="TRF"),N($M2879),0))</f>
        <v>0</v>
      </c>
      <c r="R2879" s="32">
        <f>IF($B2879="",0,IF($U2879="IN",N($M2879),0))</f>
        <v>0</v>
      </c>
      <c r="S2879" s="33">
        <f>IF($B2879="","",IF($M2879="","⚠ مبلغ",IF($E2879="","⚠ بانک عامل",IF(AND($U2879="TRF",$F2879=""),"⚠ بانک مقصد",IF(AND($V2879&lt;&gt;"NONE",$V2879&lt;&gt;"",$Z2879=""),"⚠ طرف حساب","✓")))))</f>
        <v>0</v>
      </c>
      <c r="T2879" s="29"/>
      <c r="U2879" s="27">
        <f>IFERROR(VLOOKUP($D2879,BankOpTbl,2,0),"")</f>
        <v>0</v>
      </c>
      <c r="V2879" s="27">
        <f>IFERROR(VLOOKUP($D2879,BankOpTbl,3,0),"")</f>
        <v>0</v>
      </c>
      <c r="W2879" s="27">
        <f>IFERROR(VLOOKUP($D2879,BankOpTbl,4,0),"")</f>
        <v>0</v>
      </c>
      <c r="X2879" s="27">
        <f>IF($E2879="","",IFERROR(VLOOKUP($E2879,BankTbl,4,0),""))</f>
        <v>0</v>
      </c>
      <c r="Y2879" s="27">
        <f>IF($F2879="","",IFERROR(VLOOKUP($F2879,BankTbl,4,0),""))</f>
        <v>0</v>
      </c>
      <c r="Z2879" s="27">
        <f>IF($B2879="","",IF($V2879="PICK",LEFT($N2879,5),IF($V2879="FIXED",$W2879,IF($V2879="CODE",$H2879,""))))</f>
        <v>0</v>
      </c>
    </row>
    <row r="2880" spans="1:26" ht="21" customHeight="1">
      <c r="A2880" s="27">
        <f>IF($B2880="","",COUNTA($B$13:$B2880))</f>
        <v>0</v>
      </c>
      <c r="B2880" s="28"/>
      <c r="C2880" s="28"/>
      <c r="D2880" s="29"/>
      <c r="E2880" s="29"/>
      <c r="F2880" s="29"/>
      <c r="G2880" s="28"/>
      <c r="H2880" s="28"/>
      <c r="I2880" s="30">
        <f>IF($H2880="","",IFERROR(VLOOKUP($H2880,AcctTbl,2,0),"کد ناشناخته"))</f>
        <v>0</v>
      </c>
      <c r="J2880" s="27">
        <f>IF($H2880="","",IFERROR(VLOOKUP($H2880,AcctTbl,3,0),""))</f>
        <v>0</v>
      </c>
      <c r="K2880" s="29"/>
      <c r="L2880" s="28"/>
      <c r="M2880" s="31"/>
      <c r="N2880" s="29"/>
      <c r="O2880" s="32">
        <f>IF($B2880="",0,IF($U2880="IN",N($M2880),0))</f>
        <v>0</v>
      </c>
      <c r="P2880" s="32">
        <f>IF($B2880="",0,IF(OR($U2880="OUT",$U2880="TRF"),N($M2880),0))</f>
        <v>0</v>
      </c>
      <c r="Q2880" s="32">
        <f>IF($B2880="",0,IF(OR($U2880="OUT",$U2880="TRF"),N($M2880),0))</f>
        <v>0</v>
      </c>
      <c r="R2880" s="32">
        <f>IF($B2880="",0,IF($U2880="IN",N($M2880),0))</f>
        <v>0</v>
      </c>
      <c r="S2880" s="33">
        <f>IF($B2880="","",IF($M2880="","⚠ مبلغ",IF($E2880="","⚠ بانک عامل",IF(AND($U2880="TRF",$F2880=""),"⚠ بانک مقصد",IF(AND($V2880&lt;&gt;"NONE",$V2880&lt;&gt;"",$Z2880=""),"⚠ طرف حساب","✓")))))</f>
        <v>0</v>
      </c>
      <c r="T2880" s="29"/>
      <c r="U2880" s="27">
        <f>IFERROR(VLOOKUP($D2880,BankOpTbl,2,0),"")</f>
        <v>0</v>
      </c>
      <c r="V2880" s="27">
        <f>IFERROR(VLOOKUP($D2880,BankOpTbl,3,0),"")</f>
        <v>0</v>
      </c>
      <c r="W2880" s="27">
        <f>IFERROR(VLOOKUP($D2880,BankOpTbl,4,0),"")</f>
        <v>0</v>
      </c>
      <c r="X2880" s="27">
        <f>IF($E2880="","",IFERROR(VLOOKUP($E2880,BankTbl,4,0),""))</f>
        <v>0</v>
      </c>
      <c r="Y2880" s="27">
        <f>IF($F2880="","",IFERROR(VLOOKUP($F2880,BankTbl,4,0),""))</f>
        <v>0</v>
      </c>
      <c r="Z2880" s="27">
        <f>IF($B2880="","",IF($V2880="PICK",LEFT($N2880,5),IF($V2880="FIXED",$W2880,IF($V2880="CODE",$H2880,""))))</f>
        <v>0</v>
      </c>
    </row>
    <row r="2881" spans="1:26" ht="21" customHeight="1">
      <c r="A2881" s="27">
        <f>IF($B2881="","",COUNTA($B$13:$B2881))</f>
        <v>0</v>
      </c>
      <c r="B2881" s="28"/>
      <c r="C2881" s="28"/>
      <c r="D2881" s="29"/>
      <c r="E2881" s="29"/>
      <c r="F2881" s="29"/>
      <c r="G2881" s="28"/>
      <c r="H2881" s="28"/>
      <c r="I2881" s="30">
        <f>IF($H2881="","",IFERROR(VLOOKUP($H2881,AcctTbl,2,0),"کد ناشناخته"))</f>
        <v>0</v>
      </c>
      <c r="J2881" s="27">
        <f>IF($H2881="","",IFERROR(VLOOKUP($H2881,AcctTbl,3,0),""))</f>
        <v>0</v>
      </c>
      <c r="K2881" s="29"/>
      <c r="L2881" s="28"/>
      <c r="M2881" s="31"/>
      <c r="N2881" s="29"/>
      <c r="O2881" s="32">
        <f>IF($B2881="",0,IF($U2881="IN",N($M2881),0))</f>
        <v>0</v>
      </c>
      <c r="P2881" s="32">
        <f>IF($B2881="",0,IF(OR($U2881="OUT",$U2881="TRF"),N($M2881),0))</f>
        <v>0</v>
      </c>
      <c r="Q2881" s="32">
        <f>IF($B2881="",0,IF(OR($U2881="OUT",$U2881="TRF"),N($M2881),0))</f>
        <v>0</v>
      </c>
      <c r="R2881" s="32">
        <f>IF($B2881="",0,IF($U2881="IN",N($M2881),0))</f>
        <v>0</v>
      </c>
      <c r="S2881" s="33">
        <f>IF($B2881="","",IF($M2881="","⚠ مبلغ",IF($E2881="","⚠ بانک عامل",IF(AND($U2881="TRF",$F2881=""),"⚠ بانک مقصد",IF(AND($V2881&lt;&gt;"NONE",$V2881&lt;&gt;"",$Z2881=""),"⚠ طرف حساب","✓")))))</f>
        <v>0</v>
      </c>
      <c r="T2881" s="29"/>
      <c r="U2881" s="27">
        <f>IFERROR(VLOOKUP($D2881,BankOpTbl,2,0),"")</f>
        <v>0</v>
      </c>
      <c r="V2881" s="27">
        <f>IFERROR(VLOOKUP($D2881,BankOpTbl,3,0),"")</f>
        <v>0</v>
      </c>
      <c r="W2881" s="27">
        <f>IFERROR(VLOOKUP($D2881,BankOpTbl,4,0),"")</f>
        <v>0</v>
      </c>
      <c r="X2881" s="27">
        <f>IF($E2881="","",IFERROR(VLOOKUP($E2881,BankTbl,4,0),""))</f>
        <v>0</v>
      </c>
      <c r="Y2881" s="27">
        <f>IF($F2881="","",IFERROR(VLOOKUP($F2881,BankTbl,4,0),""))</f>
        <v>0</v>
      </c>
      <c r="Z2881" s="27">
        <f>IF($B2881="","",IF($V2881="PICK",LEFT($N2881,5),IF($V2881="FIXED",$W2881,IF($V2881="CODE",$H2881,""))))</f>
        <v>0</v>
      </c>
    </row>
    <row r="2882" spans="1:26" ht="21" customHeight="1">
      <c r="A2882" s="27">
        <f>IF($B2882="","",COUNTA($B$13:$B2882))</f>
        <v>0</v>
      </c>
      <c r="B2882" s="28"/>
      <c r="C2882" s="28"/>
      <c r="D2882" s="29"/>
      <c r="E2882" s="29"/>
      <c r="F2882" s="29"/>
      <c r="G2882" s="28"/>
      <c r="H2882" s="28"/>
      <c r="I2882" s="30">
        <f>IF($H2882="","",IFERROR(VLOOKUP($H2882,AcctTbl,2,0),"کد ناشناخته"))</f>
        <v>0</v>
      </c>
      <c r="J2882" s="27">
        <f>IF($H2882="","",IFERROR(VLOOKUP($H2882,AcctTbl,3,0),""))</f>
        <v>0</v>
      </c>
      <c r="K2882" s="29"/>
      <c r="L2882" s="28"/>
      <c r="M2882" s="31"/>
      <c r="N2882" s="29"/>
      <c r="O2882" s="32">
        <f>IF($B2882="",0,IF($U2882="IN",N($M2882),0))</f>
        <v>0</v>
      </c>
      <c r="P2882" s="32">
        <f>IF($B2882="",0,IF(OR($U2882="OUT",$U2882="TRF"),N($M2882),0))</f>
        <v>0</v>
      </c>
      <c r="Q2882" s="32">
        <f>IF($B2882="",0,IF(OR($U2882="OUT",$U2882="TRF"),N($M2882),0))</f>
        <v>0</v>
      </c>
      <c r="R2882" s="32">
        <f>IF($B2882="",0,IF($U2882="IN",N($M2882),0))</f>
        <v>0</v>
      </c>
      <c r="S2882" s="33">
        <f>IF($B2882="","",IF($M2882="","⚠ مبلغ",IF($E2882="","⚠ بانک عامل",IF(AND($U2882="TRF",$F2882=""),"⚠ بانک مقصد",IF(AND($V2882&lt;&gt;"NONE",$V2882&lt;&gt;"",$Z2882=""),"⚠ طرف حساب","✓")))))</f>
        <v>0</v>
      </c>
      <c r="T2882" s="29"/>
      <c r="U2882" s="27">
        <f>IFERROR(VLOOKUP($D2882,BankOpTbl,2,0),"")</f>
        <v>0</v>
      </c>
      <c r="V2882" s="27">
        <f>IFERROR(VLOOKUP($D2882,BankOpTbl,3,0),"")</f>
        <v>0</v>
      </c>
      <c r="W2882" s="27">
        <f>IFERROR(VLOOKUP($D2882,BankOpTbl,4,0),"")</f>
        <v>0</v>
      </c>
      <c r="X2882" s="27">
        <f>IF($E2882="","",IFERROR(VLOOKUP($E2882,BankTbl,4,0),""))</f>
        <v>0</v>
      </c>
      <c r="Y2882" s="27">
        <f>IF($F2882="","",IFERROR(VLOOKUP($F2882,BankTbl,4,0),""))</f>
        <v>0</v>
      </c>
      <c r="Z2882" s="27">
        <f>IF($B2882="","",IF($V2882="PICK",LEFT($N2882,5),IF($V2882="FIXED",$W2882,IF($V2882="CODE",$H2882,""))))</f>
        <v>0</v>
      </c>
    </row>
    <row r="2883" spans="1:26" ht="21" customHeight="1">
      <c r="A2883" s="27">
        <f>IF($B2883="","",COUNTA($B$13:$B2883))</f>
        <v>0</v>
      </c>
      <c r="B2883" s="28"/>
      <c r="C2883" s="28"/>
      <c r="D2883" s="29"/>
      <c r="E2883" s="29"/>
      <c r="F2883" s="29"/>
      <c r="G2883" s="28"/>
      <c r="H2883" s="28"/>
      <c r="I2883" s="30">
        <f>IF($H2883="","",IFERROR(VLOOKUP($H2883,AcctTbl,2,0),"کد ناشناخته"))</f>
        <v>0</v>
      </c>
      <c r="J2883" s="27">
        <f>IF($H2883="","",IFERROR(VLOOKUP($H2883,AcctTbl,3,0),""))</f>
        <v>0</v>
      </c>
      <c r="K2883" s="29"/>
      <c r="L2883" s="28"/>
      <c r="M2883" s="31"/>
      <c r="N2883" s="29"/>
      <c r="O2883" s="32">
        <f>IF($B2883="",0,IF($U2883="IN",N($M2883),0))</f>
        <v>0</v>
      </c>
      <c r="P2883" s="32">
        <f>IF($B2883="",0,IF(OR($U2883="OUT",$U2883="TRF"),N($M2883),0))</f>
        <v>0</v>
      </c>
      <c r="Q2883" s="32">
        <f>IF($B2883="",0,IF(OR($U2883="OUT",$U2883="TRF"),N($M2883),0))</f>
        <v>0</v>
      </c>
      <c r="R2883" s="32">
        <f>IF($B2883="",0,IF($U2883="IN",N($M2883),0))</f>
        <v>0</v>
      </c>
      <c r="S2883" s="33">
        <f>IF($B2883="","",IF($M2883="","⚠ مبلغ",IF($E2883="","⚠ بانک عامل",IF(AND($U2883="TRF",$F2883=""),"⚠ بانک مقصد",IF(AND($V2883&lt;&gt;"NONE",$V2883&lt;&gt;"",$Z2883=""),"⚠ طرف حساب","✓")))))</f>
        <v>0</v>
      </c>
      <c r="T2883" s="29"/>
      <c r="U2883" s="27">
        <f>IFERROR(VLOOKUP($D2883,BankOpTbl,2,0),"")</f>
        <v>0</v>
      </c>
      <c r="V2883" s="27">
        <f>IFERROR(VLOOKUP($D2883,BankOpTbl,3,0),"")</f>
        <v>0</v>
      </c>
      <c r="W2883" s="27">
        <f>IFERROR(VLOOKUP($D2883,BankOpTbl,4,0),"")</f>
        <v>0</v>
      </c>
      <c r="X2883" s="27">
        <f>IF($E2883="","",IFERROR(VLOOKUP($E2883,BankTbl,4,0),""))</f>
        <v>0</v>
      </c>
      <c r="Y2883" s="27">
        <f>IF($F2883="","",IFERROR(VLOOKUP($F2883,BankTbl,4,0),""))</f>
        <v>0</v>
      </c>
      <c r="Z2883" s="27">
        <f>IF($B2883="","",IF($V2883="PICK",LEFT($N2883,5),IF($V2883="FIXED",$W2883,IF($V2883="CODE",$H2883,""))))</f>
        <v>0</v>
      </c>
    </row>
    <row r="2884" spans="1:26" ht="21" customHeight="1">
      <c r="A2884" s="27">
        <f>IF($B2884="","",COUNTA($B$13:$B2884))</f>
        <v>0</v>
      </c>
      <c r="B2884" s="28"/>
      <c r="C2884" s="28"/>
      <c r="D2884" s="29"/>
      <c r="E2884" s="29"/>
      <c r="F2884" s="29"/>
      <c r="G2884" s="28"/>
      <c r="H2884" s="28"/>
      <c r="I2884" s="30">
        <f>IF($H2884="","",IFERROR(VLOOKUP($H2884,AcctTbl,2,0),"کد ناشناخته"))</f>
        <v>0</v>
      </c>
      <c r="J2884" s="27">
        <f>IF($H2884="","",IFERROR(VLOOKUP($H2884,AcctTbl,3,0),""))</f>
        <v>0</v>
      </c>
      <c r="K2884" s="29"/>
      <c r="L2884" s="28"/>
      <c r="M2884" s="31"/>
      <c r="N2884" s="29"/>
      <c r="O2884" s="32">
        <f>IF($B2884="",0,IF($U2884="IN",N($M2884),0))</f>
        <v>0</v>
      </c>
      <c r="P2884" s="32">
        <f>IF($B2884="",0,IF(OR($U2884="OUT",$U2884="TRF"),N($M2884),0))</f>
        <v>0</v>
      </c>
      <c r="Q2884" s="32">
        <f>IF($B2884="",0,IF(OR($U2884="OUT",$U2884="TRF"),N($M2884),0))</f>
        <v>0</v>
      </c>
      <c r="R2884" s="32">
        <f>IF($B2884="",0,IF($U2884="IN",N($M2884),0))</f>
        <v>0</v>
      </c>
      <c r="S2884" s="33">
        <f>IF($B2884="","",IF($M2884="","⚠ مبلغ",IF($E2884="","⚠ بانک عامل",IF(AND($U2884="TRF",$F2884=""),"⚠ بانک مقصد",IF(AND($V2884&lt;&gt;"NONE",$V2884&lt;&gt;"",$Z2884=""),"⚠ طرف حساب","✓")))))</f>
        <v>0</v>
      </c>
      <c r="T2884" s="29"/>
      <c r="U2884" s="27">
        <f>IFERROR(VLOOKUP($D2884,BankOpTbl,2,0),"")</f>
        <v>0</v>
      </c>
      <c r="V2884" s="27">
        <f>IFERROR(VLOOKUP($D2884,BankOpTbl,3,0),"")</f>
        <v>0</v>
      </c>
      <c r="W2884" s="27">
        <f>IFERROR(VLOOKUP($D2884,BankOpTbl,4,0),"")</f>
        <v>0</v>
      </c>
      <c r="X2884" s="27">
        <f>IF($E2884="","",IFERROR(VLOOKUP($E2884,BankTbl,4,0),""))</f>
        <v>0</v>
      </c>
      <c r="Y2884" s="27">
        <f>IF($F2884="","",IFERROR(VLOOKUP($F2884,BankTbl,4,0),""))</f>
        <v>0</v>
      </c>
      <c r="Z2884" s="27">
        <f>IF($B2884="","",IF($V2884="PICK",LEFT($N2884,5),IF($V2884="FIXED",$W2884,IF($V2884="CODE",$H2884,""))))</f>
        <v>0</v>
      </c>
    </row>
    <row r="2885" spans="1:26" ht="21" customHeight="1">
      <c r="A2885" s="27">
        <f>IF($B2885="","",COUNTA($B$13:$B2885))</f>
        <v>0</v>
      </c>
      <c r="B2885" s="28"/>
      <c r="C2885" s="28"/>
      <c r="D2885" s="29"/>
      <c r="E2885" s="29"/>
      <c r="F2885" s="29"/>
      <c r="G2885" s="28"/>
      <c r="H2885" s="28"/>
      <c r="I2885" s="30">
        <f>IF($H2885="","",IFERROR(VLOOKUP($H2885,AcctTbl,2,0),"کد ناشناخته"))</f>
        <v>0</v>
      </c>
      <c r="J2885" s="27">
        <f>IF($H2885="","",IFERROR(VLOOKUP($H2885,AcctTbl,3,0),""))</f>
        <v>0</v>
      </c>
      <c r="K2885" s="29"/>
      <c r="L2885" s="28"/>
      <c r="M2885" s="31"/>
      <c r="N2885" s="29"/>
      <c r="O2885" s="32">
        <f>IF($B2885="",0,IF($U2885="IN",N($M2885),0))</f>
        <v>0</v>
      </c>
      <c r="P2885" s="32">
        <f>IF($B2885="",0,IF(OR($U2885="OUT",$U2885="TRF"),N($M2885),0))</f>
        <v>0</v>
      </c>
      <c r="Q2885" s="32">
        <f>IF($B2885="",0,IF(OR($U2885="OUT",$U2885="TRF"),N($M2885),0))</f>
        <v>0</v>
      </c>
      <c r="R2885" s="32">
        <f>IF($B2885="",0,IF($U2885="IN",N($M2885),0))</f>
        <v>0</v>
      </c>
      <c r="S2885" s="33">
        <f>IF($B2885="","",IF($M2885="","⚠ مبلغ",IF($E2885="","⚠ بانک عامل",IF(AND($U2885="TRF",$F2885=""),"⚠ بانک مقصد",IF(AND($V2885&lt;&gt;"NONE",$V2885&lt;&gt;"",$Z2885=""),"⚠ طرف حساب","✓")))))</f>
        <v>0</v>
      </c>
      <c r="T2885" s="29"/>
      <c r="U2885" s="27">
        <f>IFERROR(VLOOKUP($D2885,BankOpTbl,2,0),"")</f>
        <v>0</v>
      </c>
      <c r="V2885" s="27">
        <f>IFERROR(VLOOKUP($D2885,BankOpTbl,3,0),"")</f>
        <v>0</v>
      </c>
      <c r="W2885" s="27">
        <f>IFERROR(VLOOKUP($D2885,BankOpTbl,4,0),"")</f>
        <v>0</v>
      </c>
      <c r="X2885" s="27">
        <f>IF($E2885="","",IFERROR(VLOOKUP($E2885,BankTbl,4,0),""))</f>
        <v>0</v>
      </c>
      <c r="Y2885" s="27">
        <f>IF($F2885="","",IFERROR(VLOOKUP($F2885,BankTbl,4,0),""))</f>
        <v>0</v>
      </c>
      <c r="Z2885" s="27">
        <f>IF($B2885="","",IF($V2885="PICK",LEFT($N2885,5),IF($V2885="FIXED",$W2885,IF($V2885="CODE",$H2885,""))))</f>
        <v>0</v>
      </c>
    </row>
    <row r="2886" spans="1:26" ht="21" customHeight="1">
      <c r="A2886" s="27">
        <f>IF($B2886="","",COUNTA($B$13:$B2886))</f>
        <v>0</v>
      </c>
      <c r="B2886" s="28"/>
      <c r="C2886" s="28"/>
      <c r="D2886" s="29"/>
      <c r="E2886" s="29"/>
      <c r="F2886" s="29"/>
      <c r="G2886" s="28"/>
      <c r="H2886" s="28"/>
      <c r="I2886" s="30">
        <f>IF($H2886="","",IFERROR(VLOOKUP($H2886,AcctTbl,2,0),"کد ناشناخته"))</f>
        <v>0</v>
      </c>
      <c r="J2886" s="27">
        <f>IF($H2886="","",IFERROR(VLOOKUP($H2886,AcctTbl,3,0),""))</f>
        <v>0</v>
      </c>
      <c r="K2886" s="29"/>
      <c r="L2886" s="28"/>
      <c r="M2886" s="31"/>
      <c r="N2886" s="29"/>
      <c r="O2886" s="32">
        <f>IF($B2886="",0,IF($U2886="IN",N($M2886),0))</f>
        <v>0</v>
      </c>
      <c r="P2886" s="32">
        <f>IF($B2886="",0,IF(OR($U2886="OUT",$U2886="TRF"),N($M2886),0))</f>
        <v>0</v>
      </c>
      <c r="Q2886" s="32">
        <f>IF($B2886="",0,IF(OR($U2886="OUT",$U2886="TRF"),N($M2886),0))</f>
        <v>0</v>
      </c>
      <c r="R2886" s="32">
        <f>IF($B2886="",0,IF($U2886="IN",N($M2886),0))</f>
        <v>0</v>
      </c>
      <c r="S2886" s="33">
        <f>IF($B2886="","",IF($M2886="","⚠ مبلغ",IF($E2886="","⚠ بانک عامل",IF(AND($U2886="TRF",$F2886=""),"⚠ بانک مقصد",IF(AND($V2886&lt;&gt;"NONE",$V2886&lt;&gt;"",$Z2886=""),"⚠ طرف حساب","✓")))))</f>
        <v>0</v>
      </c>
      <c r="T2886" s="29"/>
      <c r="U2886" s="27">
        <f>IFERROR(VLOOKUP($D2886,BankOpTbl,2,0),"")</f>
        <v>0</v>
      </c>
      <c r="V2886" s="27">
        <f>IFERROR(VLOOKUP($D2886,BankOpTbl,3,0),"")</f>
        <v>0</v>
      </c>
      <c r="W2886" s="27">
        <f>IFERROR(VLOOKUP($D2886,BankOpTbl,4,0),"")</f>
        <v>0</v>
      </c>
      <c r="X2886" s="27">
        <f>IF($E2886="","",IFERROR(VLOOKUP($E2886,BankTbl,4,0),""))</f>
        <v>0</v>
      </c>
      <c r="Y2886" s="27">
        <f>IF($F2886="","",IFERROR(VLOOKUP($F2886,BankTbl,4,0),""))</f>
        <v>0</v>
      </c>
      <c r="Z2886" s="27">
        <f>IF($B2886="","",IF($V2886="PICK",LEFT($N2886,5),IF($V2886="FIXED",$W2886,IF($V2886="CODE",$H2886,""))))</f>
        <v>0</v>
      </c>
    </row>
    <row r="2887" spans="1:26" ht="21" customHeight="1">
      <c r="A2887" s="27">
        <f>IF($B2887="","",COUNTA($B$13:$B2887))</f>
        <v>0</v>
      </c>
      <c r="B2887" s="28"/>
      <c r="C2887" s="28"/>
      <c r="D2887" s="29"/>
      <c r="E2887" s="29"/>
      <c r="F2887" s="29"/>
      <c r="G2887" s="28"/>
      <c r="H2887" s="28"/>
      <c r="I2887" s="30">
        <f>IF($H2887="","",IFERROR(VLOOKUP($H2887,AcctTbl,2,0),"کد ناشناخته"))</f>
        <v>0</v>
      </c>
      <c r="J2887" s="27">
        <f>IF($H2887="","",IFERROR(VLOOKUP($H2887,AcctTbl,3,0),""))</f>
        <v>0</v>
      </c>
      <c r="K2887" s="29"/>
      <c r="L2887" s="28"/>
      <c r="M2887" s="31"/>
      <c r="N2887" s="29"/>
      <c r="O2887" s="32">
        <f>IF($B2887="",0,IF($U2887="IN",N($M2887),0))</f>
        <v>0</v>
      </c>
      <c r="P2887" s="32">
        <f>IF($B2887="",0,IF(OR($U2887="OUT",$U2887="TRF"),N($M2887),0))</f>
        <v>0</v>
      </c>
      <c r="Q2887" s="32">
        <f>IF($B2887="",0,IF(OR($U2887="OUT",$U2887="TRF"),N($M2887),0))</f>
        <v>0</v>
      </c>
      <c r="R2887" s="32">
        <f>IF($B2887="",0,IF($U2887="IN",N($M2887),0))</f>
        <v>0</v>
      </c>
      <c r="S2887" s="33">
        <f>IF($B2887="","",IF($M2887="","⚠ مبلغ",IF($E2887="","⚠ بانک عامل",IF(AND($U2887="TRF",$F2887=""),"⚠ بانک مقصد",IF(AND($V2887&lt;&gt;"NONE",$V2887&lt;&gt;"",$Z2887=""),"⚠ طرف حساب","✓")))))</f>
        <v>0</v>
      </c>
      <c r="T2887" s="29"/>
      <c r="U2887" s="27">
        <f>IFERROR(VLOOKUP($D2887,BankOpTbl,2,0),"")</f>
        <v>0</v>
      </c>
      <c r="V2887" s="27">
        <f>IFERROR(VLOOKUP($D2887,BankOpTbl,3,0),"")</f>
        <v>0</v>
      </c>
      <c r="W2887" s="27">
        <f>IFERROR(VLOOKUP($D2887,BankOpTbl,4,0),"")</f>
        <v>0</v>
      </c>
      <c r="X2887" s="27">
        <f>IF($E2887="","",IFERROR(VLOOKUP($E2887,BankTbl,4,0),""))</f>
        <v>0</v>
      </c>
      <c r="Y2887" s="27">
        <f>IF($F2887="","",IFERROR(VLOOKUP($F2887,BankTbl,4,0),""))</f>
        <v>0</v>
      </c>
      <c r="Z2887" s="27">
        <f>IF($B2887="","",IF($V2887="PICK",LEFT($N2887,5),IF($V2887="FIXED",$W2887,IF($V2887="CODE",$H2887,""))))</f>
        <v>0</v>
      </c>
    </row>
    <row r="2888" spans="1:26" ht="21" customHeight="1">
      <c r="A2888" s="27">
        <f>IF($B2888="","",COUNTA($B$13:$B2888))</f>
        <v>0</v>
      </c>
      <c r="B2888" s="28"/>
      <c r="C2888" s="28"/>
      <c r="D2888" s="29"/>
      <c r="E2888" s="29"/>
      <c r="F2888" s="29"/>
      <c r="G2888" s="28"/>
      <c r="H2888" s="28"/>
      <c r="I2888" s="30">
        <f>IF($H2888="","",IFERROR(VLOOKUP($H2888,AcctTbl,2,0),"کد ناشناخته"))</f>
        <v>0</v>
      </c>
      <c r="J2888" s="27">
        <f>IF($H2888="","",IFERROR(VLOOKUP($H2888,AcctTbl,3,0),""))</f>
        <v>0</v>
      </c>
      <c r="K2888" s="29"/>
      <c r="L2888" s="28"/>
      <c r="M2888" s="31"/>
      <c r="N2888" s="29"/>
      <c r="O2888" s="32">
        <f>IF($B2888="",0,IF($U2888="IN",N($M2888),0))</f>
        <v>0</v>
      </c>
      <c r="P2888" s="32">
        <f>IF($B2888="",0,IF(OR($U2888="OUT",$U2888="TRF"),N($M2888),0))</f>
        <v>0</v>
      </c>
      <c r="Q2888" s="32">
        <f>IF($B2888="",0,IF(OR($U2888="OUT",$U2888="TRF"),N($M2888),0))</f>
        <v>0</v>
      </c>
      <c r="R2888" s="32">
        <f>IF($B2888="",0,IF($U2888="IN",N($M2888),0))</f>
        <v>0</v>
      </c>
      <c r="S2888" s="33">
        <f>IF($B2888="","",IF($M2888="","⚠ مبلغ",IF($E2888="","⚠ بانک عامل",IF(AND($U2888="TRF",$F2888=""),"⚠ بانک مقصد",IF(AND($V2888&lt;&gt;"NONE",$V2888&lt;&gt;"",$Z2888=""),"⚠ طرف حساب","✓")))))</f>
        <v>0</v>
      </c>
      <c r="T2888" s="29"/>
      <c r="U2888" s="27">
        <f>IFERROR(VLOOKUP($D2888,BankOpTbl,2,0),"")</f>
        <v>0</v>
      </c>
      <c r="V2888" s="27">
        <f>IFERROR(VLOOKUP($D2888,BankOpTbl,3,0),"")</f>
        <v>0</v>
      </c>
      <c r="W2888" s="27">
        <f>IFERROR(VLOOKUP($D2888,BankOpTbl,4,0),"")</f>
        <v>0</v>
      </c>
      <c r="X2888" s="27">
        <f>IF($E2888="","",IFERROR(VLOOKUP($E2888,BankTbl,4,0),""))</f>
        <v>0</v>
      </c>
      <c r="Y2888" s="27">
        <f>IF($F2888="","",IFERROR(VLOOKUP($F2888,BankTbl,4,0),""))</f>
        <v>0</v>
      </c>
      <c r="Z2888" s="27">
        <f>IF($B2888="","",IF($V2888="PICK",LEFT($N2888,5),IF($V2888="FIXED",$W2888,IF($V2888="CODE",$H2888,""))))</f>
        <v>0</v>
      </c>
    </row>
    <row r="2889" spans="1:26" ht="21" customHeight="1">
      <c r="A2889" s="27">
        <f>IF($B2889="","",COUNTA($B$13:$B2889))</f>
        <v>0</v>
      </c>
      <c r="B2889" s="28"/>
      <c r="C2889" s="28"/>
      <c r="D2889" s="29"/>
      <c r="E2889" s="29"/>
      <c r="F2889" s="29"/>
      <c r="G2889" s="28"/>
      <c r="H2889" s="28"/>
      <c r="I2889" s="30">
        <f>IF($H2889="","",IFERROR(VLOOKUP($H2889,AcctTbl,2,0),"کد ناشناخته"))</f>
        <v>0</v>
      </c>
      <c r="J2889" s="27">
        <f>IF($H2889="","",IFERROR(VLOOKUP($H2889,AcctTbl,3,0),""))</f>
        <v>0</v>
      </c>
      <c r="K2889" s="29"/>
      <c r="L2889" s="28"/>
      <c r="M2889" s="31"/>
      <c r="N2889" s="29"/>
      <c r="O2889" s="32">
        <f>IF($B2889="",0,IF($U2889="IN",N($M2889),0))</f>
        <v>0</v>
      </c>
      <c r="P2889" s="32">
        <f>IF($B2889="",0,IF(OR($U2889="OUT",$U2889="TRF"),N($M2889),0))</f>
        <v>0</v>
      </c>
      <c r="Q2889" s="32">
        <f>IF($B2889="",0,IF(OR($U2889="OUT",$U2889="TRF"),N($M2889),0))</f>
        <v>0</v>
      </c>
      <c r="R2889" s="32">
        <f>IF($B2889="",0,IF($U2889="IN",N($M2889),0))</f>
        <v>0</v>
      </c>
      <c r="S2889" s="33">
        <f>IF($B2889="","",IF($M2889="","⚠ مبلغ",IF($E2889="","⚠ بانک عامل",IF(AND($U2889="TRF",$F2889=""),"⚠ بانک مقصد",IF(AND($V2889&lt;&gt;"NONE",$V2889&lt;&gt;"",$Z2889=""),"⚠ طرف حساب","✓")))))</f>
        <v>0</v>
      </c>
      <c r="T2889" s="29"/>
      <c r="U2889" s="27">
        <f>IFERROR(VLOOKUP($D2889,BankOpTbl,2,0),"")</f>
        <v>0</v>
      </c>
      <c r="V2889" s="27">
        <f>IFERROR(VLOOKUP($D2889,BankOpTbl,3,0),"")</f>
        <v>0</v>
      </c>
      <c r="W2889" s="27">
        <f>IFERROR(VLOOKUP($D2889,BankOpTbl,4,0),"")</f>
        <v>0</v>
      </c>
      <c r="X2889" s="27">
        <f>IF($E2889="","",IFERROR(VLOOKUP($E2889,BankTbl,4,0),""))</f>
        <v>0</v>
      </c>
      <c r="Y2889" s="27">
        <f>IF($F2889="","",IFERROR(VLOOKUP($F2889,BankTbl,4,0),""))</f>
        <v>0</v>
      </c>
      <c r="Z2889" s="27">
        <f>IF($B2889="","",IF($V2889="PICK",LEFT($N2889,5),IF($V2889="FIXED",$W2889,IF($V2889="CODE",$H2889,""))))</f>
        <v>0</v>
      </c>
    </row>
    <row r="2890" spans="1:26" ht="21" customHeight="1">
      <c r="A2890" s="27">
        <f>IF($B2890="","",COUNTA($B$13:$B2890))</f>
        <v>0</v>
      </c>
      <c r="B2890" s="28"/>
      <c r="C2890" s="28"/>
      <c r="D2890" s="29"/>
      <c r="E2890" s="29"/>
      <c r="F2890" s="29"/>
      <c r="G2890" s="28"/>
      <c r="H2890" s="28"/>
      <c r="I2890" s="30">
        <f>IF($H2890="","",IFERROR(VLOOKUP($H2890,AcctTbl,2,0),"کد ناشناخته"))</f>
        <v>0</v>
      </c>
      <c r="J2890" s="27">
        <f>IF($H2890="","",IFERROR(VLOOKUP($H2890,AcctTbl,3,0),""))</f>
        <v>0</v>
      </c>
      <c r="K2890" s="29"/>
      <c r="L2890" s="28"/>
      <c r="M2890" s="31"/>
      <c r="N2890" s="29"/>
      <c r="O2890" s="32">
        <f>IF($B2890="",0,IF($U2890="IN",N($M2890),0))</f>
        <v>0</v>
      </c>
      <c r="P2890" s="32">
        <f>IF($B2890="",0,IF(OR($U2890="OUT",$U2890="TRF"),N($M2890),0))</f>
        <v>0</v>
      </c>
      <c r="Q2890" s="32">
        <f>IF($B2890="",0,IF(OR($U2890="OUT",$U2890="TRF"),N($M2890),0))</f>
        <v>0</v>
      </c>
      <c r="R2890" s="32">
        <f>IF($B2890="",0,IF($U2890="IN",N($M2890),0))</f>
        <v>0</v>
      </c>
      <c r="S2890" s="33">
        <f>IF($B2890="","",IF($M2890="","⚠ مبلغ",IF($E2890="","⚠ بانک عامل",IF(AND($U2890="TRF",$F2890=""),"⚠ بانک مقصد",IF(AND($V2890&lt;&gt;"NONE",$V2890&lt;&gt;"",$Z2890=""),"⚠ طرف حساب","✓")))))</f>
        <v>0</v>
      </c>
      <c r="T2890" s="29"/>
      <c r="U2890" s="27">
        <f>IFERROR(VLOOKUP($D2890,BankOpTbl,2,0),"")</f>
        <v>0</v>
      </c>
      <c r="V2890" s="27">
        <f>IFERROR(VLOOKUP($D2890,BankOpTbl,3,0),"")</f>
        <v>0</v>
      </c>
      <c r="W2890" s="27">
        <f>IFERROR(VLOOKUP($D2890,BankOpTbl,4,0),"")</f>
        <v>0</v>
      </c>
      <c r="X2890" s="27">
        <f>IF($E2890="","",IFERROR(VLOOKUP($E2890,BankTbl,4,0),""))</f>
        <v>0</v>
      </c>
      <c r="Y2890" s="27">
        <f>IF($F2890="","",IFERROR(VLOOKUP($F2890,BankTbl,4,0),""))</f>
        <v>0</v>
      </c>
      <c r="Z2890" s="27">
        <f>IF($B2890="","",IF($V2890="PICK",LEFT($N2890,5),IF($V2890="FIXED",$W2890,IF($V2890="CODE",$H2890,""))))</f>
        <v>0</v>
      </c>
    </row>
    <row r="2891" spans="1:26" ht="21" customHeight="1">
      <c r="A2891" s="27">
        <f>IF($B2891="","",COUNTA($B$13:$B2891))</f>
        <v>0</v>
      </c>
      <c r="B2891" s="28"/>
      <c r="C2891" s="28"/>
      <c r="D2891" s="29"/>
      <c r="E2891" s="29"/>
      <c r="F2891" s="29"/>
      <c r="G2891" s="28"/>
      <c r="H2891" s="28"/>
      <c r="I2891" s="30">
        <f>IF($H2891="","",IFERROR(VLOOKUP($H2891,AcctTbl,2,0),"کد ناشناخته"))</f>
        <v>0</v>
      </c>
      <c r="J2891" s="27">
        <f>IF($H2891="","",IFERROR(VLOOKUP($H2891,AcctTbl,3,0),""))</f>
        <v>0</v>
      </c>
      <c r="K2891" s="29"/>
      <c r="L2891" s="28"/>
      <c r="M2891" s="31"/>
      <c r="N2891" s="29"/>
      <c r="O2891" s="32">
        <f>IF($B2891="",0,IF($U2891="IN",N($M2891),0))</f>
        <v>0</v>
      </c>
      <c r="P2891" s="32">
        <f>IF($B2891="",0,IF(OR($U2891="OUT",$U2891="TRF"),N($M2891),0))</f>
        <v>0</v>
      </c>
      <c r="Q2891" s="32">
        <f>IF($B2891="",0,IF(OR($U2891="OUT",$U2891="TRF"),N($M2891),0))</f>
        <v>0</v>
      </c>
      <c r="R2891" s="32">
        <f>IF($B2891="",0,IF($U2891="IN",N($M2891),0))</f>
        <v>0</v>
      </c>
      <c r="S2891" s="33">
        <f>IF($B2891="","",IF($M2891="","⚠ مبلغ",IF($E2891="","⚠ بانک عامل",IF(AND($U2891="TRF",$F2891=""),"⚠ بانک مقصد",IF(AND($V2891&lt;&gt;"NONE",$V2891&lt;&gt;"",$Z2891=""),"⚠ طرف حساب","✓")))))</f>
        <v>0</v>
      </c>
      <c r="T2891" s="29"/>
      <c r="U2891" s="27">
        <f>IFERROR(VLOOKUP($D2891,BankOpTbl,2,0),"")</f>
        <v>0</v>
      </c>
      <c r="V2891" s="27">
        <f>IFERROR(VLOOKUP($D2891,BankOpTbl,3,0),"")</f>
        <v>0</v>
      </c>
      <c r="W2891" s="27">
        <f>IFERROR(VLOOKUP($D2891,BankOpTbl,4,0),"")</f>
        <v>0</v>
      </c>
      <c r="X2891" s="27">
        <f>IF($E2891="","",IFERROR(VLOOKUP($E2891,BankTbl,4,0),""))</f>
        <v>0</v>
      </c>
      <c r="Y2891" s="27">
        <f>IF($F2891="","",IFERROR(VLOOKUP($F2891,BankTbl,4,0),""))</f>
        <v>0</v>
      </c>
      <c r="Z2891" s="27">
        <f>IF($B2891="","",IF($V2891="PICK",LEFT($N2891,5),IF($V2891="FIXED",$W2891,IF($V2891="CODE",$H2891,""))))</f>
        <v>0</v>
      </c>
    </row>
    <row r="2892" spans="1:26" ht="21" customHeight="1">
      <c r="A2892" s="27">
        <f>IF($B2892="","",COUNTA($B$13:$B2892))</f>
        <v>0</v>
      </c>
      <c r="B2892" s="28"/>
      <c r="C2892" s="28"/>
      <c r="D2892" s="29"/>
      <c r="E2892" s="29"/>
      <c r="F2892" s="29"/>
      <c r="G2892" s="28"/>
      <c r="H2892" s="28"/>
      <c r="I2892" s="30">
        <f>IF($H2892="","",IFERROR(VLOOKUP($H2892,AcctTbl,2,0),"کد ناشناخته"))</f>
        <v>0</v>
      </c>
      <c r="J2892" s="27">
        <f>IF($H2892="","",IFERROR(VLOOKUP($H2892,AcctTbl,3,0),""))</f>
        <v>0</v>
      </c>
      <c r="K2892" s="29"/>
      <c r="L2892" s="28"/>
      <c r="M2892" s="31"/>
      <c r="N2892" s="29"/>
      <c r="O2892" s="32">
        <f>IF($B2892="",0,IF($U2892="IN",N($M2892),0))</f>
        <v>0</v>
      </c>
      <c r="P2892" s="32">
        <f>IF($B2892="",0,IF(OR($U2892="OUT",$U2892="TRF"),N($M2892),0))</f>
        <v>0</v>
      </c>
      <c r="Q2892" s="32">
        <f>IF($B2892="",0,IF(OR($U2892="OUT",$U2892="TRF"),N($M2892),0))</f>
        <v>0</v>
      </c>
      <c r="R2892" s="32">
        <f>IF($B2892="",0,IF($U2892="IN",N($M2892),0))</f>
        <v>0</v>
      </c>
      <c r="S2892" s="33">
        <f>IF($B2892="","",IF($M2892="","⚠ مبلغ",IF($E2892="","⚠ بانک عامل",IF(AND($U2892="TRF",$F2892=""),"⚠ بانک مقصد",IF(AND($V2892&lt;&gt;"NONE",$V2892&lt;&gt;"",$Z2892=""),"⚠ طرف حساب","✓")))))</f>
        <v>0</v>
      </c>
      <c r="T2892" s="29"/>
      <c r="U2892" s="27">
        <f>IFERROR(VLOOKUP($D2892,BankOpTbl,2,0),"")</f>
        <v>0</v>
      </c>
      <c r="V2892" s="27">
        <f>IFERROR(VLOOKUP($D2892,BankOpTbl,3,0),"")</f>
        <v>0</v>
      </c>
      <c r="W2892" s="27">
        <f>IFERROR(VLOOKUP($D2892,BankOpTbl,4,0),"")</f>
        <v>0</v>
      </c>
      <c r="X2892" s="27">
        <f>IF($E2892="","",IFERROR(VLOOKUP($E2892,BankTbl,4,0),""))</f>
        <v>0</v>
      </c>
      <c r="Y2892" s="27">
        <f>IF($F2892="","",IFERROR(VLOOKUP($F2892,BankTbl,4,0),""))</f>
        <v>0</v>
      </c>
      <c r="Z2892" s="27">
        <f>IF($B2892="","",IF($V2892="PICK",LEFT($N2892,5),IF($V2892="FIXED",$W2892,IF($V2892="CODE",$H2892,""))))</f>
        <v>0</v>
      </c>
    </row>
    <row r="2893" spans="1:26" ht="21" customHeight="1">
      <c r="A2893" s="27">
        <f>IF($B2893="","",COUNTA($B$13:$B2893))</f>
        <v>0</v>
      </c>
      <c r="B2893" s="28"/>
      <c r="C2893" s="28"/>
      <c r="D2893" s="29"/>
      <c r="E2893" s="29"/>
      <c r="F2893" s="29"/>
      <c r="G2893" s="28"/>
      <c r="H2893" s="28"/>
      <c r="I2893" s="30">
        <f>IF($H2893="","",IFERROR(VLOOKUP($H2893,AcctTbl,2,0),"کد ناشناخته"))</f>
        <v>0</v>
      </c>
      <c r="J2893" s="27">
        <f>IF($H2893="","",IFERROR(VLOOKUP($H2893,AcctTbl,3,0),""))</f>
        <v>0</v>
      </c>
      <c r="K2893" s="29"/>
      <c r="L2893" s="28"/>
      <c r="M2893" s="31"/>
      <c r="N2893" s="29"/>
      <c r="O2893" s="32">
        <f>IF($B2893="",0,IF($U2893="IN",N($M2893),0))</f>
        <v>0</v>
      </c>
      <c r="P2893" s="32">
        <f>IF($B2893="",0,IF(OR($U2893="OUT",$U2893="TRF"),N($M2893),0))</f>
        <v>0</v>
      </c>
      <c r="Q2893" s="32">
        <f>IF($B2893="",0,IF(OR($U2893="OUT",$U2893="TRF"),N($M2893),0))</f>
        <v>0</v>
      </c>
      <c r="R2893" s="32">
        <f>IF($B2893="",0,IF($U2893="IN",N($M2893),0))</f>
        <v>0</v>
      </c>
      <c r="S2893" s="33">
        <f>IF($B2893="","",IF($M2893="","⚠ مبلغ",IF($E2893="","⚠ بانک عامل",IF(AND($U2893="TRF",$F2893=""),"⚠ بانک مقصد",IF(AND($V2893&lt;&gt;"NONE",$V2893&lt;&gt;"",$Z2893=""),"⚠ طرف حساب","✓")))))</f>
        <v>0</v>
      </c>
      <c r="T2893" s="29"/>
      <c r="U2893" s="27">
        <f>IFERROR(VLOOKUP($D2893,BankOpTbl,2,0),"")</f>
        <v>0</v>
      </c>
      <c r="V2893" s="27">
        <f>IFERROR(VLOOKUP($D2893,BankOpTbl,3,0),"")</f>
        <v>0</v>
      </c>
      <c r="W2893" s="27">
        <f>IFERROR(VLOOKUP($D2893,BankOpTbl,4,0),"")</f>
        <v>0</v>
      </c>
      <c r="X2893" s="27">
        <f>IF($E2893="","",IFERROR(VLOOKUP($E2893,BankTbl,4,0),""))</f>
        <v>0</v>
      </c>
      <c r="Y2893" s="27">
        <f>IF($F2893="","",IFERROR(VLOOKUP($F2893,BankTbl,4,0),""))</f>
        <v>0</v>
      </c>
      <c r="Z2893" s="27">
        <f>IF($B2893="","",IF($V2893="PICK",LEFT($N2893,5),IF($V2893="FIXED",$W2893,IF($V2893="CODE",$H2893,""))))</f>
        <v>0</v>
      </c>
    </row>
    <row r="2894" spans="1:26" ht="21" customHeight="1">
      <c r="A2894" s="27">
        <f>IF($B2894="","",COUNTA($B$13:$B2894))</f>
        <v>0</v>
      </c>
      <c r="B2894" s="28"/>
      <c r="C2894" s="28"/>
      <c r="D2894" s="29"/>
      <c r="E2894" s="29"/>
      <c r="F2894" s="29"/>
      <c r="G2894" s="28"/>
      <c r="H2894" s="28"/>
      <c r="I2894" s="30">
        <f>IF($H2894="","",IFERROR(VLOOKUP($H2894,AcctTbl,2,0),"کد ناشناخته"))</f>
        <v>0</v>
      </c>
      <c r="J2894" s="27">
        <f>IF($H2894="","",IFERROR(VLOOKUP($H2894,AcctTbl,3,0),""))</f>
        <v>0</v>
      </c>
      <c r="K2894" s="29"/>
      <c r="L2894" s="28"/>
      <c r="M2894" s="31"/>
      <c r="N2894" s="29"/>
      <c r="O2894" s="32">
        <f>IF($B2894="",0,IF($U2894="IN",N($M2894),0))</f>
        <v>0</v>
      </c>
      <c r="P2894" s="32">
        <f>IF($B2894="",0,IF(OR($U2894="OUT",$U2894="TRF"),N($M2894),0))</f>
        <v>0</v>
      </c>
      <c r="Q2894" s="32">
        <f>IF($B2894="",0,IF(OR($U2894="OUT",$U2894="TRF"),N($M2894),0))</f>
        <v>0</v>
      </c>
      <c r="R2894" s="32">
        <f>IF($B2894="",0,IF($U2894="IN",N($M2894),0))</f>
        <v>0</v>
      </c>
      <c r="S2894" s="33">
        <f>IF($B2894="","",IF($M2894="","⚠ مبلغ",IF($E2894="","⚠ بانک عامل",IF(AND($U2894="TRF",$F2894=""),"⚠ بانک مقصد",IF(AND($V2894&lt;&gt;"NONE",$V2894&lt;&gt;"",$Z2894=""),"⚠ طرف حساب","✓")))))</f>
        <v>0</v>
      </c>
      <c r="T2894" s="29"/>
      <c r="U2894" s="27">
        <f>IFERROR(VLOOKUP($D2894,BankOpTbl,2,0),"")</f>
        <v>0</v>
      </c>
      <c r="V2894" s="27">
        <f>IFERROR(VLOOKUP($D2894,BankOpTbl,3,0),"")</f>
        <v>0</v>
      </c>
      <c r="W2894" s="27">
        <f>IFERROR(VLOOKUP($D2894,BankOpTbl,4,0),"")</f>
        <v>0</v>
      </c>
      <c r="X2894" s="27">
        <f>IF($E2894="","",IFERROR(VLOOKUP($E2894,BankTbl,4,0),""))</f>
        <v>0</v>
      </c>
      <c r="Y2894" s="27">
        <f>IF($F2894="","",IFERROR(VLOOKUP($F2894,BankTbl,4,0),""))</f>
        <v>0</v>
      </c>
      <c r="Z2894" s="27">
        <f>IF($B2894="","",IF($V2894="PICK",LEFT($N2894,5),IF($V2894="FIXED",$W2894,IF($V2894="CODE",$H2894,""))))</f>
        <v>0</v>
      </c>
    </row>
    <row r="2895" spans="1:26" ht="21" customHeight="1">
      <c r="A2895" s="27">
        <f>IF($B2895="","",COUNTA($B$13:$B2895))</f>
        <v>0</v>
      </c>
      <c r="B2895" s="28"/>
      <c r="C2895" s="28"/>
      <c r="D2895" s="29"/>
      <c r="E2895" s="29"/>
      <c r="F2895" s="29"/>
      <c r="G2895" s="28"/>
      <c r="H2895" s="28"/>
      <c r="I2895" s="30">
        <f>IF($H2895="","",IFERROR(VLOOKUP($H2895,AcctTbl,2,0),"کد ناشناخته"))</f>
        <v>0</v>
      </c>
      <c r="J2895" s="27">
        <f>IF($H2895="","",IFERROR(VLOOKUP($H2895,AcctTbl,3,0),""))</f>
        <v>0</v>
      </c>
      <c r="K2895" s="29"/>
      <c r="L2895" s="28"/>
      <c r="M2895" s="31"/>
      <c r="N2895" s="29"/>
      <c r="O2895" s="32">
        <f>IF($B2895="",0,IF($U2895="IN",N($M2895),0))</f>
        <v>0</v>
      </c>
      <c r="P2895" s="32">
        <f>IF($B2895="",0,IF(OR($U2895="OUT",$U2895="TRF"),N($M2895),0))</f>
        <v>0</v>
      </c>
      <c r="Q2895" s="32">
        <f>IF($B2895="",0,IF(OR($U2895="OUT",$U2895="TRF"),N($M2895),0))</f>
        <v>0</v>
      </c>
      <c r="R2895" s="32">
        <f>IF($B2895="",0,IF($U2895="IN",N($M2895),0))</f>
        <v>0</v>
      </c>
      <c r="S2895" s="33">
        <f>IF($B2895="","",IF($M2895="","⚠ مبلغ",IF($E2895="","⚠ بانک عامل",IF(AND($U2895="TRF",$F2895=""),"⚠ بانک مقصد",IF(AND($V2895&lt;&gt;"NONE",$V2895&lt;&gt;"",$Z2895=""),"⚠ طرف حساب","✓")))))</f>
        <v>0</v>
      </c>
      <c r="T2895" s="29"/>
      <c r="U2895" s="27">
        <f>IFERROR(VLOOKUP($D2895,BankOpTbl,2,0),"")</f>
        <v>0</v>
      </c>
      <c r="V2895" s="27">
        <f>IFERROR(VLOOKUP($D2895,BankOpTbl,3,0),"")</f>
        <v>0</v>
      </c>
      <c r="W2895" s="27">
        <f>IFERROR(VLOOKUP($D2895,BankOpTbl,4,0),"")</f>
        <v>0</v>
      </c>
      <c r="X2895" s="27">
        <f>IF($E2895="","",IFERROR(VLOOKUP($E2895,BankTbl,4,0),""))</f>
        <v>0</v>
      </c>
      <c r="Y2895" s="27">
        <f>IF($F2895="","",IFERROR(VLOOKUP($F2895,BankTbl,4,0),""))</f>
        <v>0</v>
      </c>
      <c r="Z2895" s="27">
        <f>IF($B2895="","",IF($V2895="PICK",LEFT($N2895,5),IF($V2895="FIXED",$W2895,IF($V2895="CODE",$H2895,""))))</f>
        <v>0</v>
      </c>
    </row>
    <row r="2896" spans="1:26" ht="21" customHeight="1">
      <c r="A2896" s="27">
        <f>IF($B2896="","",COUNTA($B$13:$B2896))</f>
        <v>0</v>
      </c>
      <c r="B2896" s="28"/>
      <c r="C2896" s="28"/>
      <c r="D2896" s="29"/>
      <c r="E2896" s="29"/>
      <c r="F2896" s="29"/>
      <c r="G2896" s="28"/>
      <c r="H2896" s="28"/>
      <c r="I2896" s="30">
        <f>IF($H2896="","",IFERROR(VLOOKUP($H2896,AcctTbl,2,0),"کد ناشناخته"))</f>
        <v>0</v>
      </c>
      <c r="J2896" s="27">
        <f>IF($H2896="","",IFERROR(VLOOKUP($H2896,AcctTbl,3,0),""))</f>
        <v>0</v>
      </c>
      <c r="K2896" s="29"/>
      <c r="L2896" s="28"/>
      <c r="M2896" s="31"/>
      <c r="N2896" s="29"/>
      <c r="O2896" s="32">
        <f>IF($B2896="",0,IF($U2896="IN",N($M2896),0))</f>
        <v>0</v>
      </c>
      <c r="P2896" s="32">
        <f>IF($B2896="",0,IF(OR($U2896="OUT",$U2896="TRF"),N($M2896),0))</f>
        <v>0</v>
      </c>
      <c r="Q2896" s="32">
        <f>IF($B2896="",0,IF(OR($U2896="OUT",$U2896="TRF"),N($M2896),0))</f>
        <v>0</v>
      </c>
      <c r="R2896" s="32">
        <f>IF($B2896="",0,IF($U2896="IN",N($M2896),0))</f>
        <v>0</v>
      </c>
      <c r="S2896" s="33">
        <f>IF($B2896="","",IF($M2896="","⚠ مبلغ",IF($E2896="","⚠ بانک عامل",IF(AND($U2896="TRF",$F2896=""),"⚠ بانک مقصد",IF(AND($V2896&lt;&gt;"NONE",$V2896&lt;&gt;"",$Z2896=""),"⚠ طرف حساب","✓")))))</f>
        <v>0</v>
      </c>
      <c r="T2896" s="29"/>
      <c r="U2896" s="27">
        <f>IFERROR(VLOOKUP($D2896,BankOpTbl,2,0),"")</f>
        <v>0</v>
      </c>
      <c r="V2896" s="27">
        <f>IFERROR(VLOOKUP($D2896,BankOpTbl,3,0),"")</f>
        <v>0</v>
      </c>
      <c r="W2896" s="27">
        <f>IFERROR(VLOOKUP($D2896,BankOpTbl,4,0),"")</f>
        <v>0</v>
      </c>
      <c r="X2896" s="27">
        <f>IF($E2896="","",IFERROR(VLOOKUP($E2896,BankTbl,4,0),""))</f>
        <v>0</v>
      </c>
      <c r="Y2896" s="27">
        <f>IF($F2896="","",IFERROR(VLOOKUP($F2896,BankTbl,4,0),""))</f>
        <v>0</v>
      </c>
      <c r="Z2896" s="27">
        <f>IF($B2896="","",IF($V2896="PICK",LEFT($N2896,5),IF($V2896="FIXED",$W2896,IF($V2896="CODE",$H2896,""))))</f>
        <v>0</v>
      </c>
    </row>
    <row r="2897" spans="1:26" ht="21" customHeight="1">
      <c r="A2897" s="27">
        <f>IF($B2897="","",COUNTA($B$13:$B2897))</f>
        <v>0</v>
      </c>
      <c r="B2897" s="28"/>
      <c r="C2897" s="28"/>
      <c r="D2897" s="29"/>
      <c r="E2897" s="29"/>
      <c r="F2897" s="29"/>
      <c r="G2897" s="28"/>
      <c r="H2897" s="28"/>
      <c r="I2897" s="30">
        <f>IF($H2897="","",IFERROR(VLOOKUP($H2897,AcctTbl,2,0),"کد ناشناخته"))</f>
        <v>0</v>
      </c>
      <c r="J2897" s="27">
        <f>IF($H2897="","",IFERROR(VLOOKUP($H2897,AcctTbl,3,0),""))</f>
        <v>0</v>
      </c>
      <c r="K2897" s="29"/>
      <c r="L2897" s="28"/>
      <c r="M2897" s="31"/>
      <c r="N2897" s="29"/>
      <c r="O2897" s="32">
        <f>IF($B2897="",0,IF($U2897="IN",N($M2897),0))</f>
        <v>0</v>
      </c>
      <c r="P2897" s="32">
        <f>IF($B2897="",0,IF(OR($U2897="OUT",$U2897="TRF"),N($M2897),0))</f>
        <v>0</v>
      </c>
      <c r="Q2897" s="32">
        <f>IF($B2897="",0,IF(OR($U2897="OUT",$U2897="TRF"),N($M2897),0))</f>
        <v>0</v>
      </c>
      <c r="R2897" s="32">
        <f>IF($B2897="",0,IF($U2897="IN",N($M2897),0))</f>
        <v>0</v>
      </c>
      <c r="S2897" s="33">
        <f>IF($B2897="","",IF($M2897="","⚠ مبلغ",IF($E2897="","⚠ بانک عامل",IF(AND($U2897="TRF",$F2897=""),"⚠ بانک مقصد",IF(AND($V2897&lt;&gt;"NONE",$V2897&lt;&gt;"",$Z2897=""),"⚠ طرف حساب","✓")))))</f>
        <v>0</v>
      </c>
      <c r="T2897" s="29"/>
      <c r="U2897" s="27">
        <f>IFERROR(VLOOKUP($D2897,BankOpTbl,2,0),"")</f>
        <v>0</v>
      </c>
      <c r="V2897" s="27">
        <f>IFERROR(VLOOKUP($D2897,BankOpTbl,3,0),"")</f>
        <v>0</v>
      </c>
      <c r="W2897" s="27">
        <f>IFERROR(VLOOKUP($D2897,BankOpTbl,4,0),"")</f>
        <v>0</v>
      </c>
      <c r="X2897" s="27">
        <f>IF($E2897="","",IFERROR(VLOOKUP($E2897,BankTbl,4,0),""))</f>
        <v>0</v>
      </c>
      <c r="Y2897" s="27">
        <f>IF($F2897="","",IFERROR(VLOOKUP($F2897,BankTbl,4,0),""))</f>
        <v>0</v>
      </c>
      <c r="Z2897" s="27">
        <f>IF($B2897="","",IF($V2897="PICK",LEFT($N2897,5),IF($V2897="FIXED",$W2897,IF($V2897="CODE",$H2897,""))))</f>
        <v>0</v>
      </c>
    </row>
    <row r="2898" spans="1:26" ht="21" customHeight="1">
      <c r="A2898" s="27">
        <f>IF($B2898="","",COUNTA($B$13:$B2898))</f>
        <v>0</v>
      </c>
      <c r="B2898" s="28"/>
      <c r="C2898" s="28"/>
      <c r="D2898" s="29"/>
      <c r="E2898" s="29"/>
      <c r="F2898" s="29"/>
      <c r="G2898" s="28"/>
      <c r="H2898" s="28"/>
      <c r="I2898" s="30">
        <f>IF($H2898="","",IFERROR(VLOOKUP($H2898,AcctTbl,2,0),"کد ناشناخته"))</f>
        <v>0</v>
      </c>
      <c r="J2898" s="27">
        <f>IF($H2898="","",IFERROR(VLOOKUP($H2898,AcctTbl,3,0),""))</f>
        <v>0</v>
      </c>
      <c r="K2898" s="29"/>
      <c r="L2898" s="28"/>
      <c r="M2898" s="31"/>
      <c r="N2898" s="29"/>
      <c r="O2898" s="32">
        <f>IF($B2898="",0,IF($U2898="IN",N($M2898),0))</f>
        <v>0</v>
      </c>
      <c r="P2898" s="32">
        <f>IF($B2898="",0,IF(OR($U2898="OUT",$U2898="TRF"),N($M2898),0))</f>
        <v>0</v>
      </c>
      <c r="Q2898" s="32">
        <f>IF($B2898="",0,IF(OR($U2898="OUT",$U2898="TRF"),N($M2898),0))</f>
        <v>0</v>
      </c>
      <c r="R2898" s="32">
        <f>IF($B2898="",0,IF($U2898="IN",N($M2898),0))</f>
        <v>0</v>
      </c>
      <c r="S2898" s="33">
        <f>IF($B2898="","",IF($M2898="","⚠ مبلغ",IF($E2898="","⚠ بانک عامل",IF(AND($U2898="TRF",$F2898=""),"⚠ بانک مقصد",IF(AND($V2898&lt;&gt;"NONE",$V2898&lt;&gt;"",$Z2898=""),"⚠ طرف حساب","✓")))))</f>
        <v>0</v>
      </c>
      <c r="T2898" s="29"/>
      <c r="U2898" s="27">
        <f>IFERROR(VLOOKUP($D2898,BankOpTbl,2,0),"")</f>
        <v>0</v>
      </c>
      <c r="V2898" s="27">
        <f>IFERROR(VLOOKUP($D2898,BankOpTbl,3,0),"")</f>
        <v>0</v>
      </c>
      <c r="W2898" s="27">
        <f>IFERROR(VLOOKUP($D2898,BankOpTbl,4,0),"")</f>
        <v>0</v>
      </c>
      <c r="X2898" s="27">
        <f>IF($E2898="","",IFERROR(VLOOKUP($E2898,BankTbl,4,0),""))</f>
        <v>0</v>
      </c>
      <c r="Y2898" s="27">
        <f>IF($F2898="","",IFERROR(VLOOKUP($F2898,BankTbl,4,0),""))</f>
        <v>0</v>
      </c>
      <c r="Z2898" s="27">
        <f>IF($B2898="","",IF($V2898="PICK",LEFT($N2898,5),IF($V2898="FIXED",$W2898,IF($V2898="CODE",$H2898,""))))</f>
        <v>0</v>
      </c>
    </row>
    <row r="2899" spans="1:26" ht="21" customHeight="1">
      <c r="A2899" s="27">
        <f>IF($B2899="","",COUNTA($B$13:$B2899))</f>
        <v>0</v>
      </c>
      <c r="B2899" s="28"/>
      <c r="C2899" s="28"/>
      <c r="D2899" s="29"/>
      <c r="E2899" s="29"/>
      <c r="F2899" s="29"/>
      <c r="G2899" s="28"/>
      <c r="H2899" s="28"/>
      <c r="I2899" s="30">
        <f>IF($H2899="","",IFERROR(VLOOKUP($H2899,AcctTbl,2,0),"کد ناشناخته"))</f>
        <v>0</v>
      </c>
      <c r="J2899" s="27">
        <f>IF($H2899="","",IFERROR(VLOOKUP($H2899,AcctTbl,3,0),""))</f>
        <v>0</v>
      </c>
      <c r="K2899" s="29"/>
      <c r="L2899" s="28"/>
      <c r="M2899" s="31"/>
      <c r="N2899" s="29"/>
      <c r="O2899" s="32">
        <f>IF($B2899="",0,IF($U2899="IN",N($M2899),0))</f>
        <v>0</v>
      </c>
      <c r="P2899" s="32">
        <f>IF($B2899="",0,IF(OR($U2899="OUT",$U2899="TRF"),N($M2899),0))</f>
        <v>0</v>
      </c>
      <c r="Q2899" s="32">
        <f>IF($B2899="",0,IF(OR($U2899="OUT",$U2899="TRF"),N($M2899),0))</f>
        <v>0</v>
      </c>
      <c r="R2899" s="32">
        <f>IF($B2899="",0,IF($U2899="IN",N($M2899),0))</f>
        <v>0</v>
      </c>
      <c r="S2899" s="33">
        <f>IF($B2899="","",IF($M2899="","⚠ مبلغ",IF($E2899="","⚠ بانک عامل",IF(AND($U2899="TRF",$F2899=""),"⚠ بانک مقصد",IF(AND($V2899&lt;&gt;"NONE",$V2899&lt;&gt;"",$Z2899=""),"⚠ طرف حساب","✓")))))</f>
        <v>0</v>
      </c>
      <c r="T2899" s="29"/>
      <c r="U2899" s="27">
        <f>IFERROR(VLOOKUP($D2899,BankOpTbl,2,0),"")</f>
        <v>0</v>
      </c>
      <c r="V2899" s="27">
        <f>IFERROR(VLOOKUP($D2899,BankOpTbl,3,0),"")</f>
        <v>0</v>
      </c>
      <c r="W2899" s="27">
        <f>IFERROR(VLOOKUP($D2899,BankOpTbl,4,0),"")</f>
        <v>0</v>
      </c>
      <c r="X2899" s="27">
        <f>IF($E2899="","",IFERROR(VLOOKUP($E2899,BankTbl,4,0),""))</f>
        <v>0</v>
      </c>
      <c r="Y2899" s="27">
        <f>IF($F2899="","",IFERROR(VLOOKUP($F2899,BankTbl,4,0),""))</f>
        <v>0</v>
      </c>
      <c r="Z2899" s="27">
        <f>IF($B2899="","",IF($V2899="PICK",LEFT($N2899,5),IF($V2899="FIXED",$W2899,IF($V2899="CODE",$H2899,""))))</f>
        <v>0</v>
      </c>
    </row>
    <row r="2900" spans="1:26" ht="21" customHeight="1">
      <c r="A2900" s="27">
        <f>IF($B2900="","",COUNTA($B$13:$B2900))</f>
        <v>0</v>
      </c>
      <c r="B2900" s="28"/>
      <c r="C2900" s="28"/>
      <c r="D2900" s="29"/>
      <c r="E2900" s="29"/>
      <c r="F2900" s="29"/>
      <c r="G2900" s="28"/>
      <c r="H2900" s="28"/>
      <c r="I2900" s="30">
        <f>IF($H2900="","",IFERROR(VLOOKUP($H2900,AcctTbl,2,0),"کد ناشناخته"))</f>
        <v>0</v>
      </c>
      <c r="J2900" s="27">
        <f>IF($H2900="","",IFERROR(VLOOKUP($H2900,AcctTbl,3,0),""))</f>
        <v>0</v>
      </c>
      <c r="K2900" s="29"/>
      <c r="L2900" s="28"/>
      <c r="M2900" s="31"/>
      <c r="N2900" s="29"/>
      <c r="O2900" s="32">
        <f>IF($B2900="",0,IF($U2900="IN",N($M2900),0))</f>
        <v>0</v>
      </c>
      <c r="P2900" s="32">
        <f>IF($B2900="",0,IF(OR($U2900="OUT",$U2900="TRF"),N($M2900),0))</f>
        <v>0</v>
      </c>
      <c r="Q2900" s="32">
        <f>IF($B2900="",0,IF(OR($U2900="OUT",$U2900="TRF"),N($M2900),0))</f>
        <v>0</v>
      </c>
      <c r="R2900" s="32">
        <f>IF($B2900="",0,IF($U2900="IN",N($M2900),0))</f>
        <v>0</v>
      </c>
      <c r="S2900" s="33">
        <f>IF($B2900="","",IF($M2900="","⚠ مبلغ",IF($E2900="","⚠ بانک عامل",IF(AND($U2900="TRF",$F2900=""),"⚠ بانک مقصد",IF(AND($V2900&lt;&gt;"NONE",$V2900&lt;&gt;"",$Z2900=""),"⚠ طرف حساب","✓")))))</f>
        <v>0</v>
      </c>
      <c r="T2900" s="29"/>
      <c r="U2900" s="27">
        <f>IFERROR(VLOOKUP($D2900,BankOpTbl,2,0),"")</f>
        <v>0</v>
      </c>
      <c r="V2900" s="27">
        <f>IFERROR(VLOOKUP($D2900,BankOpTbl,3,0),"")</f>
        <v>0</v>
      </c>
      <c r="W2900" s="27">
        <f>IFERROR(VLOOKUP($D2900,BankOpTbl,4,0),"")</f>
        <v>0</v>
      </c>
      <c r="X2900" s="27">
        <f>IF($E2900="","",IFERROR(VLOOKUP($E2900,BankTbl,4,0),""))</f>
        <v>0</v>
      </c>
      <c r="Y2900" s="27">
        <f>IF($F2900="","",IFERROR(VLOOKUP($F2900,BankTbl,4,0),""))</f>
        <v>0</v>
      </c>
      <c r="Z2900" s="27">
        <f>IF($B2900="","",IF($V2900="PICK",LEFT($N2900,5),IF($V2900="FIXED",$W2900,IF($V2900="CODE",$H2900,""))))</f>
        <v>0</v>
      </c>
    </row>
    <row r="2901" spans="1:26" ht="21" customHeight="1">
      <c r="A2901" s="27">
        <f>IF($B2901="","",COUNTA($B$13:$B2901))</f>
        <v>0</v>
      </c>
      <c r="B2901" s="28"/>
      <c r="C2901" s="28"/>
      <c r="D2901" s="29"/>
      <c r="E2901" s="29"/>
      <c r="F2901" s="29"/>
      <c r="G2901" s="28"/>
      <c r="H2901" s="28"/>
      <c r="I2901" s="30">
        <f>IF($H2901="","",IFERROR(VLOOKUP($H2901,AcctTbl,2,0),"کد ناشناخته"))</f>
        <v>0</v>
      </c>
      <c r="J2901" s="27">
        <f>IF($H2901="","",IFERROR(VLOOKUP($H2901,AcctTbl,3,0),""))</f>
        <v>0</v>
      </c>
      <c r="K2901" s="29"/>
      <c r="L2901" s="28"/>
      <c r="M2901" s="31"/>
      <c r="N2901" s="29"/>
      <c r="O2901" s="32">
        <f>IF($B2901="",0,IF($U2901="IN",N($M2901),0))</f>
        <v>0</v>
      </c>
      <c r="P2901" s="32">
        <f>IF($B2901="",0,IF(OR($U2901="OUT",$U2901="TRF"),N($M2901),0))</f>
        <v>0</v>
      </c>
      <c r="Q2901" s="32">
        <f>IF($B2901="",0,IF(OR($U2901="OUT",$U2901="TRF"),N($M2901),0))</f>
        <v>0</v>
      </c>
      <c r="R2901" s="32">
        <f>IF($B2901="",0,IF($U2901="IN",N($M2901),0))</f>
        <v>0</v>
      </c>
      <c r="S2901" s="33">
        <f>IF($B2901="","",IF($M2901="","⚠ مبلغ",IF($E2901="","⚠ بانک عامل",IF(AND($U2901="TRF",$F2901=""),"⚠ بانک مقصد",IF(AND($V2901&lt;&gt;"NONE",$V2901&lt;&gt;"",$Z2901=""),"⚠ طرف حساب","✓")))))</f>
        <v>0</v>
      </c>
      <c r="T2901" s="29"/>
      <c r="U2901" s="27">
        <f>IFERROR(VLOOKUP($D2901,BankOpTbl,2,0),"")</f>
        <v>0</v>
      </c>
      <c r="V2901" s="27">
        <f>IFERROR(VLOOKUP($D2901,BankOpTbl,3,0),"")</f>
        <v>0</v>
      </c>
      <c r="W2901" s="27">
        <f>IFERROR(VLOOKUP($D2901,BankOpTbl,4,0),"")</f>
        <v>0</v>
      </c>
      <c r="X2901" s="27">
        <f>IF($E2901="","",IFERROR(VLOOKUP($E2901,BankTbl,4,0),""))</f>
        <v>0</v>
      </c>
      <c r="Y2901" s="27">
        <f>IF($F2901="","",IFERROR(VLOOKUP($F2901,BankTbl,4,0),""))</f>
        <v>0</v>
      </c>
      <c r="Z2901" s="27">
        <f>IF($B2901="","",IF($V2901="PICK",LEFT($N2901,5),IF($V2901="FIXED",$W2901,IF($V2901="CODE",$H2901,""))))</f>
        <v>0</v>
      </c>
    </row>
    <row r="2902" spans="1:26" ht="21" customHeight="1">
      <c r="A2902" s="27">
        <f>IF($B2902="","",COUNTA($B$13:$B2902))</f>
        <v>0</v>
      </c>
      <c r="B2902" s="28"/>
      <c r="C2902" s="28"/>
      <c r="D2902" s="29"/>
      <c r="E2902" s="29"/>
      <c r="F2902" s="29"/>
      <c r="G2902" s="28"/>
      <c r="H2902" s="28"/>
      <c r="I2902" s="30">
        <f>IF($H2902="","",IFERROR(VLOOKUP($H2902,AcctTbl,2,0),"کد ناشناخته"))</f>
        <v>0</v>
      </c>
      <c r="J2902" s="27">
        <f>IF($H2902="","",IFERROR(VLOOKUP($H2902,AcctTbl,3,0),""))</f>
        <v>0</v>
      </c>
      <c r="K2902" s="29"/>
      <c r="L2902" s="28"/>
      <c r="M2902" s="31"/>
      <c r="N2902" s="29"/>
      <c r="O2902" s="32">
        <f>IF($B2902="",0,IF($U2902="IN",N($M2902),0))</f>
        <v>0</v>
      </c>
      <c r="P2902" s="32">
        <f>IF($B2902="",0,IF(OR($U2902="OUT",$U2902="TRF"),N($M2902),0))</f>
        <v>0</v>
      </c>
      <c r="Q2902" s="32">
        <f>IF($B2902="",0,IF(OR($U2902="OUT",$U2902="TRF"),N($M2902),0))</f>
        <v>0</v>
      </c>
      <c r="R2902" s="32">
        <f>IF($B2902="",0,IF($U2902="IN",N($M2902),0))</f>
        <v>0</v>
      </c>
      <c r="S2902" s="33">
        <f>IF($B2902="","",IF($M2902="","⚠ مبلغ",IF($E2902="","⚠ بانک عامل",IF(AND($U2902="TRF",$F2902=""),"⚠ بانک مقصد",IF(AND($V2902&lt;&gt;"NONE",$V2902&lt;&gt;"",$Z2902=""),"⚠ طرف حساب","✓")))))</f>
        <v>0</v>
      </c>
      <c r="T2902" s="29"/>
      <c r="U2902" s="27">
        <f>IFERROR(VLOOKUP($D2902,BankOpTbl,2,0),"")</f>
        <v>0</v>
      </c>
      <c r="V2902" s="27">
        <f>IFERROR(VLOOKUP($D2902,BankOpTbl,3,0),"")</f>
        <v>0</v>
      </c>
      <c r="W2902" s="27">
        <f>IFERROR(VLOOKUP($D2902,BankOpTbl,4,0),"")</f>
        <v>0</v>
      </c>
      <c r="X2902" s="27">
        <f>IF($E2902="","",IFERROR(VLOOKUP($E2902,BankTbl,4,0),""))</f>
        <v>0</v>
      </c>
      <c r="Y2902" s="27">
        <f>IF($F2902="","",IFERROR(VLOOKUP($F2902,BankTbl,4,0),""))</f>
        <v>0</v>
      </c>
      <c r="Z2902" s="27">
        <f>IF($B2902="","",IF($V2902="PICK",LEFT($N2902,5),IF($V2902="FIXED",$W2902,IF($V2902="CODE",$H2902,""))))</f>
        <v>0</v>
      </c>
    </row>
    <row r="2903" spans="1:26" ht="21" customHeight="1">
      <c r="A2903" s="27">
        <f>IF($B2903="","",COUNTA($B$13:$B2903))</f>
        <v>0</v>
      </c>
      <c r="B2903" s="28"/>
      <c r="C2903" s="28"/>
      <c r="D2903" s="29"/>
      <c r="E2903" s="29"/>
      <c r="F2903" s="29"/>
      <c r="G2903" s="28"/>
      <c r="H2903" s="28"/>
      <c r="I2903" s="30">
        <f>IF($H2903="","",IFERROR(VLOOKUP($H2903,AcctTbl,2,0),"کد ناشناخته"))</f>
        <v>0</v>
      </c>
      <c r="J2903" s="27">
        <f>IF($H2903="","",IFERROR(VLOOKUP($H2903,AcctTbl,3,0),""))</f>
        <v>0</v>
      </c>
      <c r="K2903" s="29"/>
      <c r="L2903" s="28"/>
      <c r="M2903" s="31"/>
      <c r="N2903" s="29"/>
      <c r="O2903" s="32">
        <f>IF($B2903="",0,IF($U2903="IN",N($M2903),0))</f>
        <v>0</v>
      </c>
      <c r="P2903" s="32">
        <f>IF($B2903="",0,IF(OR($U2903="OUT",$U2903="TRF"),N($M2903),0))</f>
        <v>0</v>
      </c>
      <c r="Q2903" s="32">
        <f>IF($B2903="",0,IF(OR($U2903="OUT",$U2903="TRF"),N($M2903),0))</f>
        <v>0</v>
      </c>
      <c r="R2903" s="32">
        <f>IF($B2903="",0,IF($U2903="IN",N($M2903),0))</f>
        <v>0</v>
      </c>
      <c r="S2903" s="33">
        <f>IF($B2903="","",IF($M2903="","⚠ مبلغ",IF($E2903="","⚠ بانک عامل",IF(AND($U2903="TRF",$F2903=""),"⚠ بانک مقصد",IF(AND($V2903&lt;&gt;"NONE",$V2903&lt;&gt;"",$Z2903=""),"⚠ طرف حساب","✓")))))</f>
        <v>0</v>
      </c>
      <c r="T2903" s="29"/>
      <c r="U2903" s="27">
        <f>IFERROR(VLOOKUP($D2903,BankOpTbl,2,0),"")</f>
        <v>0</v>
      </c>
      <c r="V2903" s="27">
        <f>IFERROR(VLOOKUP($D2903,BankOpTbl,3,0),"")</f>
        <v>0</v>
      </c>
      <c r="W2903" s="27">
        <f>IFERROR(VLOOKUP($D2903,BankOpTbl,4,0),"")</f>
        <v>0</v>
      </c>
      <c r="X2903" s="27">
        <f>IF($E2903="","",IFERROR(VLOOKUP($E2903,BankTbl,4,0),""))</f>
        <v>0</v>
      </c>
      <c r="Y2903" s="27">
        <f>IF($F2903="","",IFERROR(VLOOKUP($F2903,BankTbl,4,0),""))</f>
        <v>0</v>
      </c>
      <c r="Z2903" s="27">
        <f>IF($B2903="","",IF($V2903="PICK",LEFT($N2903,5),IF($V2903="FIXED",$W2903,IF($V2903="CODE",$H2903,""))))</f>
        <v>0</v>
      </c>
    </row>
    <row r="2904" spans="1:26" ht="21" customHeight="1">
      <c r="A2904" s="27">
        <f>IF($B2904="","",COUNTA($B$13:$B2904))</f>
        <v>0</v>
      </c>
      <c r="B2904" s="28"/>
      <c r="C2904" s="28"/>
      <c r="D2904" s="29"/>
      <c r="E2904" s="29"/>
      <c r="F2904" s="29"/>
      <c r="G2904" s="28"/>
      <c r="H2904" s="28"/>
      <c r="I2904" s="30">
        <f>IF($H2904="","",IFERROR(VLOOKUP($H2904,AcctTbl,2,0),"کد ناشناخته"))</f>
        <v>0</v>
      </c>
      <c r="J2904" s="27">
        <f>IF($H2904="","",IFERROR(VLOOKUP($H2904,AcctTbl,3,0),""))</f>
        <v>0</v>
      </c>
      <c r="K2904" s="29"/>
      <c r="L2904" s="28"/>
      <c r="M2904" s="31"/>
      <c r="N2904" s="29"/>
      <c r="O2904" s="32">
        <f>IF($B2904="",0,IF($U2904="IN",N($M2904),0))</f>
        <v>0</v>
      </c>
      <c r="P2904" s="32">
        <f>IF($B2904="",0,IF(OR($U2904="OUT",$U2904="TRF"),N($M2904),0))</f>
        <v>0</v>
      </c>
      <c r="Q2904" s="32">
        <f>IF($B2904="",0,IF(OR($U2904="OUT",$U2904="TRF"),N($M2904),0))</f>
        <v>0</v>
      </c>
      <c r="R2904" s="32">
        <f>IF($B2904="",0,IF($U2904="IN",N($M2904),0))</f>
        <v>0</v>
      </c>
      <c r="S2904" s="33">
        <f>IF($B2904="","",IF($M2904="","⚠ مبلغ",IF($E2904="","⚠ بانک عامل",IF(AND($U2904="TRF",$F2904=""),"⚠ بانک مقصد",IF(AND($V2904&lt;&gt;"NONE",$V2904&lt;&gt;"",$Z2904=""),"⚠ طرف حساب","✓")))))</f>
        <v>0</v>
      </c>
      <c r="T2904" s="29"/>
      <c r="U2904" s="27">
        <f>IFERROR(VLOOKUP($D2904,BankOpTbl,2,0),"")</f>
        <v>0</v>
      </c>
      <c r="V2904" s="27">
        <f>IFERROR(VLOOKUP($D2904,BankOpTbl,3,0),"")</f>
        <v>0</v>
      </c>
      <c r="W2904" s="27">
        <f>IFERROR(VLOOKUP($D2904,BankOpTbl,4,0),"")</f>
        <v>0</v>
      </c>
      <c r="X2904" s="27">
        <f>IF($E2904="","",IFERROR(VLOOKUP($E2904,BankTbl,4,0),""))</f>
        <v>0</v>
      </c>
      <c r="Y2904" s="27">
        <f>IF($F2904="","",IFERROR(VLOOKUP($F2904,BankTbl,4,0),""))</f>
        <v>0</v>
      </c>
      <c r="Z2904" s="27">
        <f>IF($B2904="","",IF($V2904="PICK",LEFT($N2904,5),IF($V2904="FIXED",$W2904,IF($V2904="CODE",$H2904,""))))</f>
        <v>0</v>
      </c>
    </row>
    <row r="2905" spans="1:26" ht="21" customHeight="1">
      <c r="A2905" s="27">
        <f>IF($B2905="","",COUNTA($B$13:$B2905))</f>
        <v>0</v>
      </c>
      <c r="B2905" s="28"/>
      <c r="C2905" s="28"/>
      <c r="D2905" s="29"/>
      <c r="E2905" s="29"/>
      <c r="F2905" s="29"/>
      <c r="G2905" s="28"/>
      <c r="H2905" s="28"/>
      <c r="I2905" s="30">
        <f>IF($H2905="","",IFERROR(VLOOKUP($H2905,AcctTbl,2,0),"کد ناشناخته"))</f>
        <v>0</v>
      </c>
      <c r="J2905" s="27">
        <f>IF($H2905="","",IFERROR(VLOOKUP($H2905,AcctTbl,3,0),""))</f>
        <v>0</v>
      </c>
      <c r="K2905" s="29"/>
      <c r="L2905" s="28"/>
      <c r="M2905" s="31"/>
      <c r="N2905" s="29"/>
      <c r="O2905" s="32">
        <f>IF($B2905="",0,IF($U2905="IN",N($M2905),0))</f>
        <v>0</v>
      </c>
      <c r="P2905" s="32">
        <f>IF($B2905="",0,IF(OR($U2905="OUT",$U2905="TRF"),N($M2905),0))</f>
        <v>0</v>
      </c>
      <c r="Q2905" s="32">
        <f>IF($B2905="",0,IF(OR($U2905="OUT",$U2905="TRF"),N($M2905),0))</f>
        <v>0</v>
      </c>
      <c r="R2905" s="32">
        <f>IF($B2905="",0,IF($U2905="IN",N($M2905),0))</f>
        <v>0</v>
      </c>
      <c r="S2905" s="33">
        <f>IF($B2905="","",IF($M2905="","⚠ مبلغ",IF($E2905="","⚠ بانک عامل",IF(AND($U2905="TRF",$F2905=""),"⚠ بانک مقصد",IF(AND($V2905&lt;&gt;"NONE",$V2905&lt;&gt;"",$Z2905=""),"⚠ طرف حساب","✓")))))</f>
        <v>0</v>
      </c>
      <c r="T2905" s="29"/>
      <c r="U2905" s="27">
        <f>IFERROR(VLOOKUP($D2905,BankOpTbl,2,0),"")</f>
        <v>0</v>
      </c>
      <c r="V2905" s="27">
        <f>IFERROR(VLOOKUP($D2905,BankOpTbl,3,0),"")</f>
        <v>0</v>
      </c>
      <c r="W2905" s="27">
        <f>IFERROR(VLOOKUP($D2905,BankOpTbl,4,0),"")</f>
        <v>0</v>
      </c>
      <c r="X2905" s="27">
        <f>IF($E2905="","",IFERROR(VLOOKUP($E2905,BankTbl,4,0),""))</f>
        <v>0</v>
      </c>
      <c r="Y2905" s="27">
        <f>IF($F2905="","",IFERROR(VLOOKUP($F2905,BankTbl,4,0),""))</f>
        <v>0</v>
      </c>
      <c r="Z2905" s="27">
        <f>IF($B2905="","",IF($V2905="PICK",LEFT($N2905,5),IF($V2905="FIXED",$W2905,IF($V2905="CODE",$H2905,""))))</f>
        <v>0</v>
      </c>
    </row>
    <row r="2906" spans="1:26" ht="21" customHeight="1">
      <c r="A2906" s="27">
        <f>IF($B2906="","",COUNTA($B$13:$B2906))</f>
        <v>0</v>
      </c>
      <c r="B2906" s="28"/>
      <c r="C2906" s="28"/>
      <c r="D2906" s="29"/>
      <c r="E2906" s="29"/>
      <c r="F2906" s="29"/>
      <c r="G2906" s="28"/>
      <c r="H2906" s="28"/>
      <c r="I2906" s="30">
        <f>IF($H2906="","",IFERROR(VLOOKUP($H2906,AcctTbl,2,0),"کد ناشناخته"))</f>
        <v>0</v>
      </c>
      <c r="J2906" s="27">
        <f>IF($H2906="","",IFERROR(VLOOKUP($H2906,AcctTbl,3,0),""))</f>
        <v>0</v>
      </c>
      <c r="K2906" s="29"/>
      <c r="L2906" s="28"/>
      <c r="M2906" s="31"/>
      <c r="N2906" s="29"/>
      <c r="O2906" s="32">
        <f>IF($B2906="",0,IF($U2906="IN",N($M2906),0))</f>
        <v>0</v>
      </c>
      <c r="P2906" s="32">
        <f>IF($B2906="",0,IF(OR($U2906="OUT",$U2906="TRF"),N($M2906),0))</f>
        <v>0</v>
      </c>
      <c r="Q2906" s="32">
        <f>IF($B2906="",0,IF(OR($U2906="OUT",$U2906="TRF"),N($M2906),0))</f>
        <v>0</v>
      </c>
      <c r="R2906" s="32">
        <f>IF($B2906="",0,IF($U2906="IN",N($M2906),0))</f>
        <v>0</v>
      </c>
      <c r="S2906" s="33">
        <f>IF($B2906="","",IF($M2906="","⚠ مبلغ",IF($E2906="","⚠ بانک عامل",IF(AND($U2906="TRF",$F2906=""),"⚠ بانک مقصد",IF(AND($V2906&lt;&gt;"NONE",$V2906&lt;&gt;"",$Z2906=""),"⚠ طرف حساب","✓")))))</f>
        <v>0</v>
      </c>
      <c r="T2906" s="29"/>
      <c r="U2906" s="27">
        <f>IFERROR(VLOOKUP($D2906,BankOpTbl,2,0),"")</f>
        <v>0</v>
      </c>
      <c r="V2906" s="27">
        <f>IFERROR(VLOOKUP($D2906,BankOpTbl,3,0),"")</f>
        <v>0</v>
      </c>
      <c r="W2906" s="27">
        <f>IFERROR(VLOOKUP($D2906,BankOpTbl,4,0),"")</f>
        <v>0</v>
      </c>
      <c r="X2906" s="27">
        <f>IF($E2906="","",IFERROR(VLOOKUP($E2906,BankTbl,4,0),""))</f>
        <v>0</v>
      </c>
      <c r="Y2906" s="27">
        <f>IF($F2906="","",IFERROR(VLOOKUP($F2906,BankTbl,4,0),""))</f>
        <v>0</v>
      </c>
      <c r="Z2906" s="27">
        <f>IF($B2906="","",IF($V2906="PICK",LEFT($N2906,5),IF($V2906="FIXED",$W2906,IF($V2906="CODE",$H2906,""))))</f>
        <v>0</v>
      </c>
    </row>
    <row r="2907" spans="1:26" ht="21" customHeight="1">
      <c r="A2907" s="27">
        <f>IF($B2907="","",COUNTA($B$13:$B2907))</f>
        <v>0</v>
      </c>
      <c r="B2907" s="28"/>
      <c r="C2907" s="28"/>
      <c r="D2907" s="29"/>
      <c r="E2907" s="29"/>
      <c r="F2907" s="29"/>
      <c r="G2907" s="28"/>
      <c r="H2907" s="28"/>
      <c r="I2907" s="30">
        <f>IF($H2907="","",IFERROR(VLOOKUP($H2907,AcctTbl,2,0),"کد ناشناخته"))</f>
        <v>0</v>
      </c>
      <c r="J2907" s="27">
        <f>IF($H2907="","",IFERROR(VLOOKUP($H2907,AcctTbl,3,0),""))</f>
        <v>0</v>
      </c>
      <c r="K2907" s="29"/>
      <c r="L2907" s="28"/>
      <c r="M2907" s="31"/>
      <c r="N2907" s="29"/>
      <c r="O2907" s="32">
        <f>IF($B2907="",0,IF($U2907="IN",N($M2907),0))</f>
        <v>0</v>
      </c>
      <c r="P2907" s="32">
        <f>IF($B2907="",0,IF(OR($U2907="OUT",$U2907="TRF"),N($M2907),0))</f>
        <v>0</v>
      </c>
      <c r="Q2907" s="32">
        <f>IF($B2907="",0,IF(OR($U2907="OUT",$U2907="TRF"),N($M2907),0))</f>
        <v>0</v>
      </c>
      <c r="R2907" s="32">
        <f>IF($B2907="",0,IF($U2907="IN",N($M2907),0))</f>
        <v>0</v>
      </c>
      <c r="S2907" s="33">
        <f>IF($B2907="","",IF($M2907="","⚠ مبلغ",IF($E2907="","⚠ بانک عامل",IF(AND($U2907="TRF",$F2907=""),"⚠ بانک مقصد",IF(AND($V2907&lt;&gt;"NONE",$V2907&lt;&gt;"",$Z2907=""),"⚠ طرف حساب","✓")))))</f>
        <v>0</v>
      </c>
      <c r="T2907" s="29"/>
      <c r="U2907" s="27">
        <f>IFERROR(VLOOKUP($D2907,BankOpTbl,2,0),"")</f>
        <v>0</v>
      </c>
      <c r="V2907" s="27">
        <f>IFERROR(VLOOKUP($D2907,BankOpTbl,3,0),"")</f>
        <v>0</v>
      </c>
      <c r="W2907" s="27">
        <f>IFERROR(VLOOKUP($D2907,BankOpTbl,4,0),"")</f>
        <v>0</v>
      </c>
      <c r="X2907" s="27">
        <f>IF($E2907="","",IFERROR(VLOOKUP($E2907,BankTbl,4,0),""))</f>
        <v>0</v>
      </c>
      <c r="Y2907" s="27">
        <f>IF($F2907="","",IFERROR(VLOOKUP($F2907,BankTbl,4,0),""))</f>
        <v>0</v>
      </c>
      <c r="Z2907" s="27">
        <f>IF($B2907="","",IF($V2907="PICK",LEFT($N2907,5),IF($V2907="FIXED",$W2907,IF($V2907="CODE",$H2907,""))))</f>
        <v>0</v>
      </c>
    </row>
    <row r="2908" spans="1:26" ht="21" customHeight="1">
      <c r="A2908" s="27">
        <f>IF($B2908="","",COUNTA($B$13:$B2908))</f>
        <v>0</v>
      </c>
      <c r="B2908" s="28"/>
      <c r="C2908" s="28"/>
      <c r="D2908" s="29"/>
      <c r="E2908" s="29"/>
      <c r="F2908" s="29"/>
      <c r="G2908" s="28"/>
      <c r="H2908" s="28"/>
      <c r="I2908" s="30">
        <f>IF($H2908="","",IFERROR(VLOOKUP($H2908,AcctTbl,2,0),"کد ناشناخته"))</f>
        <v>0</v>
      </c>
      <c r="J2908" s="27">
        <f>IF($H2908="","",IFERROR(VLOOKUP($H2908,AcctTbl,3,0),""))</f>
        <v>0</v>
      </c>
      <c r="K2908" s="29"/>
      <c r="L2908" s="28"/>
      <c r="M2908" s="31"/>
      <c r="N2908" s="29"/>
      <c r="O2908" s="32">
        <f>IF($B2908="",0,IF($U2908="IN",N($M2908),0))</f>
        <v>0</v>
      </c>
      <c r="P2908" s="32">
        <f>IF($B2908="",0,IF(OR($U2908="OUT",$U2908="TRF"),N($M2908),0))</f>
        <v>0</v>
      </c>
      <c r="Q2908" s="32">
        <f>IF($B2908="",0,IF(OR($U2908="OUT",$U2908="TRF"),N($M2908),0))</f>
        <v>0</v>
      </c>
      <c r="R2908" s="32">
        <f>IF($B2908="",0,IF($U2908="IN",N($M2908),0))</f>
        <v>0</v>
      </c>
      <c r="S2908" s="33">
        <f>IF($B2908="","",IF($M2908="","⚠ مبلغ",IF($E2908="","⚠ بانک عامل",IF(AND($U2908="TRF",$F2908=""),"⚠ بانک مقصد",IF(AND($V2908&lt;&gt;"NONE",$V2908&lt;&gt;"",$Z2908=""),"⚠ طرف حساب","✓")))))</f>
        <v>0</v>
      </c>
      <c r="T2908" s="29"/>
      <c r="U2908" s="27">
        <f>IFERROR(VLOOKUP($D2908,BankOpTbl,2,0),"")</f>
        <v>0</v>
      </c>
      <c r="V2908" s="27">
        <f>IFERROR(VLOOKUP($D2908,BankOpTbl,3,0),"")</f>
        <v>0</v>
      </c>
      <c r="W2908" s="27">
        <f>IFERROR(VLOOKUP($D2908,BankOpTbl,4,0),"")</f>
        <v>0</v>
      </c>
      <c r="X2908" s="27">
        <f>IF($E2908="","",IFERROR(VLOOKUP($E2908,BankTbl,4,0),""))</f>
        <v>0</v>
      </c>
      <c r="Y2908" s="27">
        <f>IF($F2908="","",IFERROR(VLOOKUP($F2908,BankTbl,4,0),""))</f>
        <v>0</v>
      </c>
      <c r="Z2908" s="27">
        <f>IF($B2908="","",IF($V2908="PICK",LEFT($N2908,5),IF($V2908="FIXED",$W2908,IF($V2908="CODE",$H2908,""))))</f>
        <v>0</v>
      </c>
    </row>
    <row r="2909" spans="1:26" ht="21" customHeight="1">
      <c r="A2909" s="27">
        <f>IF($B2909="","",COUNTA($B$13:$B2909))</f>
        <v>0</v>
      </c>
      <c r="B2909" s="28"/>
      <c r="C2909" s="28"/>
      <c r="D2909" s="29"/>
      <c r="E2909" s="29"/>
      <c r="F2909" s="29"/>
      <c r="G2909" s="28"/>
      <c r="H2909" s="28"/>
      <c r="I2909" s="30">
        <f>IF($H2909="","",IFERROR(VLOOKUP($H2909,AcctTbl,2,0),"کد ناشناخته"))</f>
        <v>0</v>
      </c>
      <c r="J2909" s="27">
        <f>IF($H2909="","",IFERROR(VLOOKUP($H2909,AcctTbl,3,0),""))</f>
        <v>0</v>
      </c>
      <c r="K2909" s="29"/>
      <c r="L2909" s="28"/>
      <c r="M2909" s="31"/>
      <c r="N2909" s="29"/>
      <c r="O2909" s="32">
        <f>IF($B2909="",0,IF($U2909="IN",N($M2909),0))</f>
        <v>0</v>
      </c>
      <c r="P2909" s="32">
        <f>IF($B2909="",0,IF(OR($U2909="OUT",$U2909="TRF"),N($M2909),0))</f>
        <v>0</v>
      </c>
      <c r="Q2909" s="32">
        <f>IF($B2909="",0,IF(OR($U2909="OUT",$U2909="TRF"),N($M2909),0))</f>
        <v>0</v>
      </c>
      <c r="R2909" s="32">
        <f>IF($B2909="",0,IF($U2909="IN",N($M2909),0))</f>
        <v>0</v>
      </c>
      <c r="S2909" s="33">
        <f>IF($B2909="","",IF($M2909="","⚠ مبلغ",IF($E2909="","⚠ بانک عامل",IF(AND($U2909="TRF",$F2909=""),"⚠ بانک مقصد",IF(AND($V2909&lt;&gt;"NONE",$V2909&lt;&gt;"",$Z2909=""),"⚠ طرف حساب","✓")))))</f>
        <v>0</v>
      </c>
      <c r="T2909" s="29"/>
      <c r="U2909" s="27">
        <f>IFERROR(VLOOKUP($D2909,BankOpTbl,2,0),"")</f>
        <v>0</v>
      </c>
      <c r="V2909" s="27">
        <f>IFERROR(VLOOKUP($D2909,BankOpTbl,3,0),"")</f>
        <v>0</v>
      </c>
      <c r="W2909" s="27">
        <f>IFERROR(VLOOKUP($D2909,BankOpTbl,4,0),"")</f>
        <v>0</v>
      </c>
      <c r="X2909" s="27">
        <f>IF($E2909="","",IFERROR(VLOOKUP($E2909,BankTbl,4,0),""))</f>
        <v>0</v>
      </c>
      <c r="Y2909" s="27">
        <f>IF($F2909="","",IFERROR(VLOOKUP($F2909,BankTbl,4,0),""))</f>
        <v>0</v>
      </c>
      <c r="Z2909" s="27">
        <f>IF($B2909="","",IF($V2909="PICK",LEFT($N2909,5),IF($V2909="FIXED",$W2909,IF($V2909="CODE",$H2909,""))))</f>
        <v>0</v>
      </c>
    </row>
    <row r="2910" spans="1:26" ht="21" customHeight="1">
      <c r="A2910" s="27">
        <f>IF($B2910="","",COUNTA($B$13:$B2910))</f>
        <v>0</v>
      </c>
      <c r="B2910" s="28"/>
      <c r="C2910" s="28"/>
      <c r="D2910" s="29"/>
      <c r="E2910" s="29"/>
      <c r="F2910" s="29"/>
      <c r="G2910" s="28"/>
      <c r="H2910" s="28"/>
      <c r="I2910" s="30">
        <f>IF($H2910="","",IFERROR(VLOOKUP($H2910,AcctTbl,2,0),"کد ناشناخته"))</f>
        <v>0</v>
      </c>
      <c r="J2910" s="27">
        <f>IF($H2910="","",IFERROR(VLOOKUP($H2910,AcctTbl,3,0),""))</f>
        <v>0</v>
      </c>
      <c r="K2910" s="29"/>
      <c r="L2910" s="28"/>
      <c r="M2910" s="31"/>
      <c r="N2910" s="29"/>
      <c r="O2910" s="32">
        <f>IF($B2910="",0,IF($U2910="IN",N($M2910),0))</f>
        <v>0</v>
      </c>
      <c r="P2910" s="32">
        <f>IF($B2910="",0,IF(OR($U2910="OUT",$U2910="TRF"),N($M2910),0))</f>
        <v>0</v>
      </c>
      <c r="Q2910" s="32">
        <f>IF($B2910="",0,IF(OR($U2910="OUT",$U2910="TRF"),N($M2910),0))</f>
        <v>0</v>
      </c>
      <c r="R2910" s="32">
        <f>IF($B2910="",0,IF($U2910="IN",N($M2910),0))</f>
        <v>0</v>
      </c>
      <c r="S2910" s="33">
        <f>IF($B2910="","",IF($M2910="","⚠ مبلغ",IF($E2910="","⚠ بانک عامل",IF(AND($U2910="TRF",$F2910=""),"⚠ بانک مقصد",IF(AND($V2910&lt;&gt;"NONE",$V2910&lt;&gt;"",$Z2910=""),"⚠ طرف حساب","✓")))))</f>
        <v>0</v>
      </c>
      <c r="T2910" s="29"/>
      <c r="U2910" s="27">
        <f>IFERROR(VLOOKUP($D2910,BankOpTbl,2,0),"")</f>
        <v>0</v>
      </c>
      <c r="V2910" s="27">
        <f>IFERROR(VLOOKUP($D2910,BankOpTbl,3,0),"")</f>
        <v>0</v>
      </c>
      <c r="W2910" s="27">
        <f>IFERROR(VLOOKUP($D2910,BankOpTbl,4,0),"")</f>
        <v>0</v>
      </c>
      <c r="X2910" s="27">
        <f>IF($E2910="","",IFERROR(VLOOKUP($E2910,BankTbl,4,0),""))</f>
        <v>0</v>
      </c>
      <c r="Y2910" s="27">
        <f>IF($F2910="","",IFERROR(VLOOKUP($F2910,BankTbl,4,0),""))</f>
        <v>0</v>
      </c>
      <c r="Z2910" s="27">
        <f>IF($B2910="","",IF($V2910="PICK",LEFT($N2910,5),IF($V2910="FIXED",$W2910,IF($V2910="CODE",$H2910,""))))</f>
        <v>0</v>
      </c>
    </row>
    <row r="2911" spans="1:26" ht="21" customHeight="1">
      <c r="A2911" s="27">
        <f>IF($B2911="","",COUNTA($B$13:$B2911))</f>
        <v>0</v>
      </c>
      <c r="B2911" s="28"/>
      <c r="C2911" s="28"/>
      <c r="D2911" s="29"/>
      <c r="E2911" s="29"/>
      <c r="F2911" s="29"/>
      <c r="G2911" s="28"/>
      <c r="H2911" s="28"/>
      <c r="I2911" s="30">
        <f>IF($H2911="","",IFERROR(VLOOKUP($H2911,AcctTbl,2,0),"کد ناشناخته"))</f>
        <v>0</v>
      </c>
      <c r="J2911" s="27">
        <f>IF($H2911="","",IFERROR(VLOOKUP($H2911,AcctTbl,3,0),""))</f>
        <v>0</v>
      </c>
      <c r="K2911" s="29"/>
      <c r="L2911" s="28"/>
      <c r="M2911" s="31"/>
      <c r="N2911" s="29"/>
      <c r="O2911" s="32">
        <f>IF($B2911="",0,IF($U2911="IN",N($M2911),0))</f>
        <v>0</v>
      </c>
      <c r="P2911" s="32">
        <f>IF($B2911="",0,IF(OR($U2911="OUT",$U2911="TRF"),N($M2911),0))</f>
        <v>0</v>
      </c>
      <c r="Q2911" s="32">
        <f>IF($B2911="",0,IF(OR($U2911="OUT",$U2911="TRF"),N($M2911),0))</f>
        <v>0</v>
      </c>
      <c r="R2911" s="32">
        <f>IF($B2911="",0,IF($U2911="IN",N($M2911),0))</f>
        <v>0</v>
      </c>
      <c r="S2911" s="33">
        <f>IF($B2911="","",IF($M2911="","⚠ مبلغ",IF($E2911="","⚠ بانک عامل",IF(AND($U2911="TRF",$F2911=""),"⚠ بانک مقصد",IF(AND($V2911&lt;&gt;"NONE",$V2911&lt;&gt;"",$Z2911=""),"⚠ طرف حساب","✓")))))</f>
        <v>0</v>
      </c>
      <c r="T2911" s="29"/>
      <c r="U2911" s="27">
        <f>IFERROR(VLOOKUP($D2911,BankOpTbl,2,0),"")</f>
        <v>0</v>
      </c>
      <c r="V2911" s="27">
        <f>IFERROR(VLOOKUP($D2911,BankOpTbl,3,0),"")</f>
        <v>0</v>
      </c>
      <c r="W2911" s="27">
        <f>IFERROR(VLOOKUP($D2911,BankOpTbl,4,0),"")</f>
        <v>0</v>
      </c>
      <c r="X2911" s="27">
        <f>IF($E2911="","",IFERROR(VLOOKUP($E2911,BankTbl,4,0),""))</f>
        <v>0</v>
      </c>
      <c r="Y2911" s="27">
        <f>IF($F2911="","",IFERROR(VLOOKUP($F2911,BankTbl,4,0),""))</f>
        <v>0</v>
      </c>
      <c r="Z2911" s="27">
        <f>IF($B2911="","",IF($V2911="PICK",LEFT($N2911,5),IF($V2911="FIXED",$W2911,IF($V2911="CODE",$H2911,""))))</f>
        <v>0</v>
      </c>
    </row>
    <row r="2912" spans="1:26" ht="21" customHeight="1">
      <c r="A2912" s="27">
        <f>IF($B2912="","",COUNTA($B$13:$B2912))</f>
        <v>0</v>
      </c>
      <c r="B2912" s="28"/>
      <c r="C2912" s="28"/>
      <c r="D2912" s="29"/>
      <c r="E2912" s="29"/>
      <c r="F2912" s="29"/>
      <c r="G2912" s="28"/>
      <c r="H2912" s="28"/>
      <c r="I2912" s="30">
        <f>IF($H2912="","",IFERROR(VLOOKUP($H2912,AcctTbl,2,0),"کد ناشناخته"))</f>
        <v>0</v>
      </c>
      <c r="J2912" s="27">
        <f>IF($H2912="","",IFERROR(VLOOKUP($H2912,AcctTbl,3,0),""))</f>
        <v>0</v>
      </c>
      <c r="K2912" s="29"/>
      <c r="L2912" s="28"/>
      <c r="M2912" s="31"/>
      <c r="N2912" s="29"/>
      <c r="O2912" s="32">
        <f>IF($B2912="",0,IF($U2912="IN",N($M2912),0))</f>
        <v>0</v>
      </c>
      <c r="P2912" s="32">
        <f>IF($B2912="",0,IF(OR($U2912="OUT",$U2912="TRF"),N($M2912),0))</f>
        <v>0</v>
      </c>
      <c r="Q2912" s="32">
        <f>IF($B2912="",0,IF(OR($U2912="OUT",$U2912="TRF"),N($M2912),0))</f>
        <v>0</v>
      </c>
      <c r="R2912" s="32">
        <f>IF($B2912="",0,IF($U2912="IN",N($M2912),0))</f>
        <v>0</v>
      </c>
      <c r="S2912" s="33">
        <f>IF($B2912="","",IF($M2912="","⚠ مبلغ",IF($E2912="","⚠ بانک عامل",IF(AND($U2912="TRF",$F2912=""),"⚠ بانک مقصد",IF(AND($V2912&lt;&gt;"NONE",$V2912&lt;&gt;"",$Z2912=""),"⚠ طرف حساب","✓")))))</f>
        <v>0</v>
      </c>
      <c r="T2912" s="29"/>
      <c r="U2912" s="27">
        <f>IFERROR(VLOOKUP($D2912,BankOpTbl,2,0),"")</f>
        <v>0</v>
      </c>
      <c r="V2912" s="27">
        <f>IFERROR(VLOOKUP($D2912,BankOpTbl,3,0),"")</f>
        <v>0</v>
      </c>
      <c r="W2912" s="27">
        <f>IFERROR(VLOOKUP($D2912,BankOpTbl,4,0),"")</f>
        <v>0</v>
      </c>
      <c r="X2912" s="27">
        <f>IF($E2912="","",IFERROR(VLOOKUP($E2912,BankTbl,4,0),""))</f>
        <v>0</v>
      </c>
      <c r="Y2912" s="27">
        <f>IF($F2912="","",IFERROR(VLOOKUP($F2912,BankTbl,4,0),""))</f>
        <v>0</v>
      </c>
      <c r="Z2912" s="27">
        <f>IF($B2912="","",IF($V2912="PICK",LEFT($N2912,5),IF($V2912="FIXED",$W2912,IF($V2912="CODE",$H2912,""))))</f>
        <v>0</v>
      </c>
    </row>
    <row r="2913" spans="1:26" ht="21" customHeight="1">
      <c r="A2913" s="27">
        <f>IF($B2913="","",COUNTA($B$13:$B2913))</f>
        <v>0</v>
      </c>
      <c r="B2913" s="28"/>
      <c r="C2913" s="28"/>
      <c r="D2913" s="29"/>
      <c r="E2913" s="29"/>
      <c r="F2913" s="29"/>
      <c r="G2913" s="28"/>
      <c r="H2913" s="28"/>
      <c r="I2913" s="30">
        <f>IF($H2913="","",IFERROR(VLOOKUP($H2913,AcctTbl,2,0),"کد ناشناخته"))</f>
        <v>0</v>
      </c>
      <c r="J2913" s="27">
        <f>IF($H2913="","",IFERROR(VLOOKUP($H2913,AcctTbl,3,0),""))</f>
        <v>0</v>
      </c>
      <c r="K2913" s="29"/>
      <c r="L2913" s="28"/>
      <c r="M2913" s="31"/>
      <c r="N2913" s="29"/>
      <c r="O2913" s="32">
        <f>IF($B2913="",0,IF($U2913="IN",N($M2913),0))</f>
        <v>0</v>
      </c>
      <c r="P2913" s="32">
        <f>IF($B2913="",0,IF(OR($U2913="OUT",$U2913="TRF"),N($M2913),0))</f>
        <v>0</v>
      </c>
      <c r="Q2913" s="32">
        <f>IF($B2913="",0,IF(OR($U2913="OUT",$U2913="TRF"),N($M2913),0))</f>
        <v>0</v>
      </c>
      <c r="R2913" s="32">
        <f>IF($B2913="",0,IF($U2913="IN",N($M2913),0))</f>
        <v>0</v>
      </c>
      <c r="S2913" s="33">
        <f>IF($B2913="","",IF($M2913="","⚠ مبلغ",IF($E2913="","⚠ بانک عامل",IF(AND($U2913="TRF",$F2913=""),"⚠ بانک مقصد",IF(AND($V2913&lt;&gt;"NONE",$V2913&lt;&gt;"",$Z2913=""),"⚠ طرف حساب","✓")))))</f>
        <v>0</v>
      </c>
      <c r="T2913" s="29"/>
      <c r="U2913" s="27">
        <f>IFERROR(VLOOKUP($D2913,BankOpTbl,2,0),"")</f>
        <v>0</v>
      </c>
      <c r="V2913" s="27">
        <f>IFERROR(VLOOKUP($D2913,BankOpTbl,3,0),"")</f>
        <v>0</v>
      </c>
      <c r="W2913" s="27">
        <f>IFERROR(VLOOKUP($D2913,BankOpTbl,4,0),"")</f>
        <v>0</v>
      </c>
      <c r="X2913" s="27">
        <f>IF($E2913="","",IFERROR(VLOOKUP($E2913,BankTbl,4,0),""))</f>
        <v>0</v>
      </c>
      <c r="Y2913" s="27">
        <f>IF($F2913="","",IFERROR(VLOOKUP($F2913,BankTbl,4,0),""))</f>
        <v>0</v>
      </c>
      <c r="Z2913" s="27">
        <f>IF($B2913="","",IF($V2913="PICK",LEFT($N2913,5),IF($V2913="FIXED",$W2913,IF($V2913="CODE",$H2913,""))))</f>
        <v>0</v>
      </c>
    </row>
    <row r="2914" spans="1:26" ht="21" customHeight="1">
      <c r="A2914" s="27">
        <f>IF($B2914="","",COUNTA($B$13:$B2914))</f>
        <v>0</v>
      </c>
      <c r="B2914" s="28"/>
      <c r="C2914" s="28"/>
      <c r="D2914" s="29"/>
      <c r="E2914" s="29"/>
      <c r="F2914" s="29"/>
      <c r="G2914" s="28"/>
      <c r="H2914" s="28"/>
      <c r="I2914" s="30">
        <f>IF($H2914="","",IFERROR(VLOOKUP($H2914,AcctTbl,2,0),"کد ناشناخته"))</f>
        <v>0</v>
      </c>
      <c r="J2914" s="27">
        <f>IF($H2914="","",IFERROR(VLOOKUP($H2914,AcctTbl,3,0),""))</f>
        <v>0</v>
      </c>
      <c r="K2914" s="29"/>
      <c r="L2914" s="28"/>
      <c r="M2914" s="31"/>
      <c r="N2914" s="29"/>
      <c r="O2914" s="32">
        <f>IF($B2914="",0,IF($U2914="IN",N($M2914),0))</f>
        <v>0</v>
      </c>
      <c r="P2914" s="32">
        <f>IF($B2914="",0,IF(OR($U2914="OUT",$U2914="TRF"),N($M2914),0))</f>
        <v>0</v>
      </c>
      <c r="Q2914" s="32">
        <f>IF($B2914="",0,IF(OR($U2914="OUT",$U2914="TRF"),N($M2914),0))</f>
        <v>0</v>
      </c>
      <c r="R2914" s="32">
        <f>IF($B2914="",0,IF($U2914="IN",N($M2914),0))</f>
        <v>0</v>
      </c>
      <c r="S2914" s="33">
        <f>IF($B2914="","",IF($M2914="","⚠ مبلغ",IF($E2914="","⚠ بانک عامل",IF(AND($U2914="TRF",$F2914=""),"⚠ بانک مقصد",IF(AND($V2914&lt;&gt;"NONE",$V2914&lt;&gt;"",$Z2914=""),"⚠ طرف حساب","✓")))))</f>
        <v>0</v>
      </c>
      <c r="T2914" s="29"/>
      <c r="U2914" s="27">
        <f>IFERROR(VLOOKUP($D2914,BankOpTbl,2,0),"")</f>
        <v>0</v>
      </c>
      <c r="V2914" s="27">
        <f>IFERROR(VLOOKUP($D2914,BankOpTbl,3,0),"")</f>
        <v>0</v>
      </c>
      <c r="W2914" s="27">
        <f>IFERROR(VLOOKUP($D2914,BankOpTbl,4,0),"")</f>
        <v>0</v>
      </c>
      <c r="X2914" s="27">
        <f>IF($E2914="","",IFERROR(VLOOKUP($E2914,BankTbl,4,0),""))</f>
        <v>0</v>
      </c>
      <c r="Y2914" s="27">
        <f>IF($F2914="","",IFERROR(VLOOKUP($F2914,BankTbl,4,0),""))</f>
        <v>0</v>
      </c>
      <c r="Z2914" s="27">
        <f>IF($B2914="","",IF($V2914="PICK",LEFT($N2914,5),IF($V2914="FIXED",$W2914,IF($V2914="CODE",$H2914,""))))</f>
        <v>0</v>
      </c>
    </row>
    <row r="2915" spans="1:26" ht="21" customHeight="1">
      <c r="A2915" s="27">
        <f>IF($B2915="","",COUNTA($B$13:$B2915))</f>
        <v>0</v>
      </c>
      <c r="B2915" s="28"/>
      <c r="C2915" s="28"/>
      <c r="D2915" s="29"/>
      <c r="E2915" s="29"/>
      <c r="F2915" s="29"/>
      <c r="G2915" s="28"/>
      <c r="H2915" s="28"/>
      <c r="I2915" s="30">
        <f>IF($H2915="","",IFERROR(VLOOKUP($H2915,AcctTbl,2,0),"کد ناشناخته"))</f>
        <v>0</v>
      </c>
      <c r="J2915" s="27">
        <f>IF($H2915="","",IFERROR(VLOOKUP($H2915,AcctTbl,3,0),""))</f>
        <v>0</v>
      </c>
      <c r="K2915" s="29"/>
      <c r="L2915" s="28"/>
      <c r="M2915" s="31"/>
      <c r="N2915" s="29"/>
      <c r="O2915" s="32">
        <f>IF($B2915="",0,IF($U2915="IN",N($M2915),0))</f>
        <v>0</v>
      </c>
      <c r="P2915" s="32">
        <f>IF($B2915="",0,IF(OR($U2915="OUT",$U2915="TRF"),N($M2915),0))</f>
        <v>0</v>
      </c>
      <c r="Q2915" s="32">
        <f>IF($B2915="",0,IF(OR($U2915="OUT",$U2915="TRF"),N($M2915),0))</f>
        <v>0</v>
      </c>
      <c r="R2915" s="32">
        <f>IF($B2915="",0,IF($U2915="IN",N($M2915),0))</f>
        <v>0</v>
      </c>
      <c r="S2915" s="33">
        <f>IF($B2915="","",IF($M2915="","⚠ مبلغ",IF($E2915="","⚠ بانک عامل",IF(AND($U2915="TRF",$F2915=""),"⚠ بانک مقصد",IF(AND($V2915&lt;&gt;"NONE",$V2915&lt;&gt;"",$Z2915=""),"⚠ طرف حساب","✓")))))</f>
        <v>0</v>
      </c>
      <c r="T2915" s="29"/>
      <c r="U2915" s="27">
        <f>IFERROR(VLOOKUP($D2915,BankOpTbl,2,0),"")</f>
        <v>0</v>
      </c>
      <c r="V2915" s="27">
        <f>IFERROR(VLOOKUP($D2915,BankOpTbl,3,0),"")</f>
        <v>0</v>
      </c>
      <c r="W2915" s="27">
        <f>IFERROR(VLOOKUP($D2915,BankOpTbl,4,0),"")</f>
        <v>0</v>
      </c>
      <c r="X2915" s="27">
        <f>IF($E2915="","",IFERROR(VLOOKUP($E2915,BankTbl,4,0),""))</f>
        <v>0</v>
      </c>
      <c r="Y2915" s="27">
        <f>IF($F2915="","",IFERROR(VLOOKUP($F2915,BankTbl,4,0),""))</f>
        <v>0</v>
      </c>
      <c r="Z2915" s="27">
        <f>IF($B2915="","",IF($V2915="PICK",LEFT($N2915,5),IF($V2915="FIXED",$W2915,IF($V2915="CODE",$H2915,""))))</f>
        <v>0</v>
      </c>
    </row>
    <row r="2916" spans="1:26" ht="21" customHeight="1">
      <c r="A2916" s="27">
        <f>IF($B2916="","",COUNTA($B$13:$B2916))</f>
        <v>0</v>
      </c>
      <c r="B2916" s="28"/>
      <c r="C2916" s="28"/>
      <c r="D2916" s="29"/>
      <c r="E2916" s="29"/>
      <c r="F2916" s="29"/>
      <c r="G2916" s="28"/>
      <c r="H2916" s="28"/>
      <c r="I2916" s="30">
        <f>IF($H2916="","",IFERROR(VLOOKUP($H2916,AcctTbl,2,0),"کد ناشناخته"))</f>
        <v>0</v>
      </c>
      <c r="J2916" s="27">
        <f>IF($H2916="","",IFERROR(VLOOKUP($H2916,AcctTbl,3,0),""))</f>
        <v>0</v>
      </c>
      <c r="K2916" s="29"/>
      <c r="L2916" s="28"/>
      <c r="M2916" s="31"/>
      <c r="N2916" s="29"/>
      <c r="O2916" s="32">
        <f>IF($B2916="",0,IF($U2916="IN",N($M2916),0))</f>
        <v>0</v>
      </c>
      <c r="P2916" s="32">
        <f>IF($B2916="",0,IF(OR($U2916="OUT",$U2916="TRF"),N($M2916),0))</f>
        <v>0</v>
      </c>
      <c r="Q2916" s="32">
        <f>IF($B2916="",0,IF(OR($U2916="OUT",$U2916="TRF"),N($M2916),0))</f>
        <v>0</v>
      </c>
      <c r="R2916" s="32">
        <f>IF($B2916="",0,IF($U2916="IN",N($M2916),0))</f>
        <v>0</v>
      </c>
      <c r="S2916" s="33">
        <f>IF($B2916="","",IF($M2916="","⚠ مبلغ",IF($E2916="","⚠ بانک عامل",IF(AND($U2916="TRF",$F2916=""),"⚠ بانک مقصد",IF(AND($V2916&lt;&gt;"NONE",$V2916&lt;&gt;"",$Z2916=""),"⚠ طرف حساب","✓")))))</f>
        <v>0</v>
      </c>
      <c r="T2916" s="29"/>
      <c r="U2916" s="27">
        <f>IFERROR(VLOOKUP($D2916,BankOpTbl,2,0),"")</f>
        <v>0</v>
      </c>
      <c r="V2916" s="27">
        <f>IFERROR(VLOOKUP($D2916,BankOpTbl,3,0),"")</f>
        <v>0</v>
      </c>
      <c r="W2916" s="27">
        <f>IFERROR(VLOOKUP($D2916,BankOpTbl,4,0),"")</f>
        <v>0</v>
      </c>
      <c r="X2916" s="27">
        <f>IF($E2916="","",IFERROR(VLOOKUP($E2916,BankTbl,4,0),""))</f>
        <v>0</v>
      </c>
      <c r="Y2916" s="27">
        <f>IF($F2916="","",IFERROR(VLOOKUP($F2916,BankTbl,4,0),""))</f>
        <v>0</v>
      </c>
      <c r="Z2916" s="27">
        <f>IF($B2916="","",IF($V2916="PICK",LEFT($N2916,5),IF($V2916="FIXED",$W2916,IF($V2916="CODE",$H2916,""))))</f>
        <v>0</v>
      </c>
    </row>
    <row r="2917" spans="1:26" ht="21" customHeight="1">
      <c r="A2917" s="27">
        <f>IF($B2917="","",COUNTA($B$13:$B2917))</f>
        <v>0</v>
      </c>
      <c r="B2917" s="28"/>
      <c r="C2917" s="28"/>
      <c r="D2917" s="29"/>
      <c r="E2917" s="29"/>
      <c r="F2917" s="29"/>
      <c r="G2917" s="28"/>
      <c r="H2917" s="28"/>
      <c r="I2917" s="30">
        <f>IF($H2917="","",IFERROR(VLOOKUP($H2917,AcctTbl,2,0),"کد ناشناخته"))</f>
        <v>0</v>
      </c>
      <c r="J2917" s="27">
        <f>IF($H2917="","",IFERROR(VLOOKUP($H2917,AcctTbl,3,0),""))</f>
        <v>0</v>
      </c>
      <c r="K2917" s="29"/>
      <c r="L2917" s="28"/>
      <c r="M2917" s="31"/>
      <c r="N2917" s="29"/>
      <c r="O2917" s="32">
        <f>IF($B2917="",0,IF($U2917="IN",N($M2917),0))</f>
        <v>0</v>
      </c>
      <c r="P2917" s="32">
        <f>IF($B2917="",0,IF(OR($U2917="OUT",$U2917="TRF"),N($M2917),0))</f>
        <v>0</v>
      </c>
      <c r="Q2917" s="32">
        <f>IF($B2917="",0,IF(OR($U2917="OUT",$U2917="TRF"),N($M2917),0))</f>
        <v>0</v>
      </c>
      <c r="R2917" s="32">
        <f>IF($B2917="",0,IF($U2917="IN",N($M2917),0))</f>
        <v>0</v>
      </c>
      <c r="S2917" s="33">
        <f>IF($B2917="","",IF($M2917="","⚠ مبلغ",IF($E2917="","⚠ بانک عامل",IF(AND($U2917="TRF",$F2917=""),"⚠ بانک مقصد",IF(AND($V2917&lt;&gt;"NONE",$V2917&lt;&gt;"",$Z2917=""),"⚠ طرف حساب","✓")))))</f>
        <v>0</v>
      </c>
      <c r="T2917" s="29"/>
      <c r="U2917" s="27">
        <f>IFERROR(VLOOKUP($D2917,BankOpTbl,2,0),"")</f>
        <v>0</v>
      </c>
      <c r="V2917" s="27">
        <f>IFERROR(VLOOKUP($D2917,BankOpTbl,3,0),"")</f>
        <v>0</v>
      </c>
      <c r="W2917" s="27">
        <f>IFERROR(VLOOKUP($D2917,BankOpTbl,4,0),"")</f>
        <v>0</v>
      </c>
      <c r="X2917" s="27">
        <f>IF($E2917="","",IFERROR(VLOOKUP($E2917,BankTbl,4,0),""))</f>
        <v>0</v>
      </c>
      <c r="Y2917" s="27">
        <f>IF($F2917="","",IFERROR(VLOOKUP($F2917,BankTbl,4,0),""))</f>
        <v>0</v>
      </c>
      <c r="Z2917" s="27">
        <f>IF($B2917="","",IF($V2917="PICK",LEFT($N2917,5),IF($V2917="FIXED",$W2917,IF($V2917="CODE",$H2917,""))))</f>
        <v>0</v>
      </c>
    </row>
    <row r="2918" spans="1:26" ht="21" customHeight="1">
      <c r="A2918" s="27">
        <f>IF($B2918="","",COUNTA($B$13:$B2918))</f>
        <v>0</v>
      </c>
      <c r="B2918" s="28"/>
      <c r="C2918" s="28"/>
      <c r="D2918" s="29"/>
      <c r="E2918" s="29"/>
      <c r="F2918" s="29"/>
      <c r="G2918" s="28"/>
      <c r="H2918" s="28"/>
      <c r="I2918" s="30">
        <f>IF($H2918="","",IFERROR(VLOOKUP($H2918,AcctTbl,2,0),"کد ناشناخته"))</f>
        <v>0</v>
      </c>
      <c r="J2918" s="27">
        <f>IF($H2918="","",IFERROR(VLOOKUP($H2918,AcctTbl,3,0),""))</f>
        <v>0</v>
      </c>
      <c r="K2918" s="29"/>
      <c r="L2918" s="28"/>
      <c r="M2918" s="31"/>
      <c r="N2918" s="29"/>
      <c r="O2918" s="32">
        <f>IF($B2918="",0,IF($U2918="IN",N($M2918),0))</f>
        <v>0</v>
      </c>
      <c r="P2918" s="32">
        <f>IF($B2918="",0,IF(OR($U2918="OUT",$U2918="TRF"),N($M2918),0))</f>
        <v>0</v>
      </c>
      <c r="Q2918" s="32">
        <f>IF($B2918="",0,IF(OR($U2918="OUT",$U2918="TRF"),N($M2918),0))</f>
        <v>0</v>
      </c>
      <c r="R2918" s="32">
        <f>IF($B2918="",0,IF($U2918="IN",N($M2918),0))</f>
        <v>0</v>
      </c>
      <c r="S2918" s="33">
        <f>IF($B2918="","",IF($M2918="","⚠ مبلغ",IF($E2918="","⚠ بانک عامل",IF(AND($U2918="TRF",$F2918=""),"⚠ بانک مقصد",IF(AND($V2918&lt;&gt;"NONE",$V2918&lt;&gt;"",$Z2918=""),"⚠ طرف حساب","✓")))))</f>
        <v>0</v>
      </c>
      <c r="T2918" s="29"/>
      <c r="U2918" s="27">
        <f>IFERROR(VLOOKUP($D2918,BankOpTbl,2,0),"")</f>
        <v>0</v>
      </c>
      <c r="V2918" s="27">
        <f>IFERROR(VLOOKUP($D2918,BankOpTbl,3,0),"")</f>
        <v>0</v>
      </c>
      <c r="W2918" s="27">
        <f>IFERROR(VLOOKUP($D2918,BankOpTbl,4,0),"")</f>
        <v>0</v>
      </c>
      <c r="X2918" s="27">
        <f>IF($E2918="","",IFERROR(VLOOKUP($E2918,BankTbl,4,0),""))</f>
        <v>0</v>
      </c>
      <c r="Y2918" s="27">
        <f>IF($F2918="","",IFERROR(VLOOKUP($F2918,BankTbl,4,0),""))</f>
        <v>0</v>
      </c>
      <c r="Z2918" s="27">
        <f>IF($B2918="","",IF($V2918="PICK",LEFT($N2918,5),IF($V2918="FIXED",$W2918,IF($V2918="CODE",$H2918,""))))</f>
        <v>0</v>
      </c>
    </row>
    <row r="2919" spans="1:26" ht="21" customHeight="1">
      <c r="A2919" s="27">
        <f>IF($B2919="","",COUNTA($B$13:$B2919))</f>
        <v>0</v>
      </c>
      <c r="B2919" s="28"/>
      <c r="C2919" s="28"/>
      <c r="D2919" s="29"/>
      <c r="E2919" s="29"/>
      <c r="F2919" s="29"/>
      <c r="G2919" s="28"/>
      <c r="H2919" s="28"/>
      <c r="I2919" s="30">
        <f>IF($H2919="","",IFERROR(VLOOKUP($H2919,AcctTbl,2,0),"کد ناشناخته"))</f>
        <v>0</v>
      </c>
      <c r="J2919" s="27">
        <f>IF($H2919="","",IFERROR(VLOOKUP($H2919,AcctTbl,3,0),""))</f>
        <v>0</v>
      </c>
      <c r="K2919" s="29"/>
      <c r="L2919" s="28"/>
      <c r="M2919" s="31"/>
      <c r="N2919" s="29"/>
      <c r="O2919" s="32">
        <f>IF($B2919="",0,IF($U2919="IN",N($M2919),0))</f>
        <v>0</v>
      </c>
      <c r="P2919" s="32">
        <f>IF($B2919="",0,IF(OR($U2919="OUT",$U2919="TRF"),N($M2919),0))</f>
        <v>0</v>
      </c>
      <c r="Q2919" s="32">
        <f>IF($B2919="",0,IF(OR($U2919="OUT",$U2919="TRF"),N($M2919),0))</f>
        <v>0</v>
      </c>
      <c r="R2919" s="32">
        <f>IF($B2919="",0,IF($U2919="IN",N($M2919),0))</f>
        <v>0</v>
      </c>
      <c r="S2919" s="33">
        <f>IF($B2919="","",IF($M2919="","⚠ مبلغ",IF($E2919="","⚠ بانک عامل",IF(AND($U2919="TRF",$F2919=""),"⚠ بانک مقصد",IF(AND($V2919&lt;&gt;"NONE",$V2919&lt;&gt;"",$Z2919=""),"⚠ طرف حساب","✓")))))</f>
        <v>0</v>
      </c>
      <c r="T2919" s="29"/>
      <c r="U2919" s="27">
        <f>IFERROR(VLOOKUP($D2919,BankOpTbl,2,0),"")</f>
        <v>0</v>
      </c>
      <c r="V2919" s="27">
        <f>IFERROR(VLOOKUP($D2919,BankOpTbl,3,0),"")</f>
        <v>0</v>
      </c>
      <c r="W2919" s="27">
        <f>IFERROR(VLOOKUP($D2919,BankOpTbl,4,0),"")</f>
        <v>0</v>
      </c>
      <c r="X2919" s="27">
        <f>IF($E2919="","",IFERROR(VLOOKUP($E2919,BankTbl,4,0),""))</f>
        <v>0</v>
      </c>
      <c r="Y2919" s="27">
        <f>IF($F2919="","",IFERROR(VLOOKUP($F2919,BankTbl,4,0),""))</f>
        <v>0</v>
      </c>
      <c r="Z2919" s="27">
        <f>IF($B2919="","",IF($V2919="PICK",LEFT($N2919,5),IF($V2919="FIXED",$W2919,IF($V2919="CODE",$H2919,""))))</f>
        <v>0</v>
      </c>
    </row>
    <row r="2920" spans="1:26" ht="21" customHeight="1">
      <c r="A2920" s="27">
        <f>IF($B2920="","",COUNTA($B$13:$B2920))</f>
        <v>0</v>
      </c>
      <c r="B2920" s="28"/>
      <c r="C2920" s="28"/>
      <c r="D2920" s="29"/>
      <c r="E2920" s="29"/>
      <c r="F2920" s="29"/>
      <c r="G2920" s="28"/>
      <c r="H2920" s="28"/>
      <c r="I2920" s="30">
        <f>IF($H2920="","",IFERROR(VLOOKUP($H2920,AcctTbl,2,0),"کد ناشناخته"))</f>
        <v>0</v>
      </c>
      <c r="J2920" s="27">
        <f>IF($H2920="","",IFERROR(VLOOKUP($H2920,AcctTbl,3,0),""))</f>
        <v>0</v>
      </c>
      <c r="K2920" s="29"/>
      <c r="L2920" s="28"/>
      <c r="M2920" s="31"/>
      <c r="N2920" s="29"/>
      <c r="O2920" s="32">
        <f>IF($B2920="",0,IF($U2920="IN",N($M2920),0))</f>
        <v>0</v>
      </c>
      <c r="P2920" s="32">
        <f>IF($B2920="",0,IF(OR($U2920="OUT",$U2920="TRF"),N($M2920),0))</f>
        <v>0</v>
      </c>
      <c r="Q2920" s="32">
        <f>IF($B2920="",0,IF(OR($U2920="OUT",$U2920="TRF"),N($M2920),0))</f>
        <v>0</v>
      </c>
      <c r="R2920" s="32">
        <f>IF($B2920="",0,IF($U2920="IN",N($M2920),0))</f>
        <v>0</v>
      </c>
      <c r="S2920" s="33">
        <f>IF($B2920="","",IF($M2920="","⚠ مبلغ",IF($E2920="","⚠ بانک عامل",IF(AND($U2920="TRF",$F2920=""),"⚠ بانک مقصد",IF(AND($V2920&lt;&gt;"NONE",$V2920&lt;&gt;"",$Z2920=""),"⚠ طرف حساب","✓")))))</f>
        <v>0</v>
      </c>
      <c r="T2920" s="29"/>
      <c r="U2920" s="27">
        <f>IFERROR(VLOOKUP($D2920,BankOpTbl,2,0),"")</f>
        <v>0</v>
      </c>
      <c r="V2920" s="27">
        <f>IFERROR(VLOOKUP($D2920,BankOpTbl,3,0),"")</f>
        <v>0</v>
      </c>
      <c r="W2920" s="27">
        <f>IFERROR(VLOOKUP($D2920,BankOpTbl,4,0),"")</f>
        <v>0</v>
      </c>
      <c r="X2920" s="27">
        <f>IF($E2920="","",IFERROR(VLOOKUP($E2920,BankTbl,4,0),""))</f>
        <v>0</v>
      </c>
      <c r="Y2920" s="27">
        <f>IF($F2920="","",IFERROR(VLOOKUP($F2920,BankTbl,4,0),""))</f>
        <v>0</v>
      </c>
      <c r="Z2920" s="27">
        <f>IF($B2920="","",IF($V2920="PICK",LEFT($N2920,5),IF($V2920="FIXED",$W2920,IF($V2920="CODE",$H2920,""))))</f>
        <v>0</v>
      </c>
    </row>
    <row r="2921" spans="1:26" ht="21" customHeight="1">
      <c r="A2921" s="27">
        <f>IF($B2921="","",COUNTA($B$13:$B2921))</f>
        <v>0</v>
      </c>
      <c r="B2921" s="28"/>
      <c r="C2921" s="28"/>
      <c r="D2921" s="29"/>
      <c r="E2921" s="29"/>
      <c r="F2921" s="29"/>
      <c r="G2921" s="28"/>
      <c r="H2921" s="28"/>
      <c r="I2921" s="30">
        <f>IF($H2921="","",IFERROR(VLOOKUP($H2921,AcctTbl,2,0),"کد ناشناخته"))</f>
        <v>0</v>
      </c>
      <c r="J2921" s="27">
        <f>IF($H2921="","",IFERROR(VLOOKUP($H2921,AcctTbl,3,0),""))</f>
        <v>0</v>
      </c>
      <c r="K2921" s="29"/>
      <c r="L2921" s="28"/>
      <c r="M2921" s="31"/>
      <c r="N2921" s="29"/>
      <c r="O2921" s="32">
        <f>IF($B2921="",0,IF($U2921="IN",N($M2921),0))</f>
        <v>0</v>
      </c>
      <c r="P2921" s="32">
        <f>IF($B2921="",0,IF(OR($U2921="OUT",$U2921="TRF"),N($M2921),0))</f>
        <v>0</v>
      </c>
      <c r="Q2921" s="32">
        <f>IF($B2921="",0,IF(OR($U2921="OUT",$U2921="TRF"),N($M2921),0))</f>
        <v>0</v>
      </c>
      <c r="R2921" s="32">
        <f>IF($B2921="",0,IF($U2921="IN",N($M2921),0))</f>
        <v>0</v>
      </c>
      <c r="S2921" s="33">
        <f>IF($B2921="","",IF($M2921="","⚠ مبلغ",IF($E2921="","⚠ بانک عامل",IF(AND($U2921="TRF",$F2921=""),"⚠ بانک مقصد",IF(AND($V2921&lt;&gt;"NONE",$V2921&lt;&gt;"",$Z2921=""),"⚠ طرف حساب","✓")))))</f>
        <v>0</v>
      </c>
      <c r="T2921" s="29"/>
      <c r="U2921" s="27">
        <f>IFERROR(VLOOKUP($D2921,BankOpTbl,2,0),"")</f>
        <v>0</v>
      </c>
      <c r="V2921" s="27">
        <f>IFERROR(VLOOKUP($D2921,BankOpTbl,3,0),"")</f>
        <v>0</v>
      </c>
      <c r="W2921" s="27">
        <f>IFERROR(VLOOKUP($D2921,BankOpTbl,4,0),"")</f>
        <v>0</v>
      </c>
      <c r="X2921" s="27">
        <f>IF($E2921="","",IFERROR(VLOOKUP($E2921,BankTbl,4,0),""))</f>
        <v>0</v>
      </c>
      <c r="Y2921" s="27">
        <f>IF($F2921="","",IFERROR(VLOOKUP($F2921,BankTbl,4,0),""))</f>
        <v>0</v>
      </c>
      <c r="Z2921" s="27">
        <f>IF($B2921="","",IF($V2921="PICK",LEFT($N2921,5),IF($V2921="FIXED",$W2921,IF($V2921="CODE",$H2921,""))))</f>
        <v>0</v>
      </c>
    </row>
    <row r="2922" spans="1:26" ht="21" customHeight="1">
      <c r="A2922" s="27">
        <f>IF($B2922="","",COUNTA($B$13:$B2922))</f>
        <v>0</v>
      </c>
      <c r="B2922" s="28"/>
      <c r="C2922" s="28"/>
      <c r="D2922" s="29"/>
      <c r="E2922" s="29"/>
      <c r="F2922" s="29"/>
      <c r="G2922" s="28"/>
      <c r="H2922" s="28"/>
      <c r="I2922" s="30">
        <f>IF($H2922="","",IFERROR(VLOOKUP($H2922,AcctTbl,2,0),"کد ناشناخته"))</f>
        <v>0</v>
      </c>
      <c r="J2922" s="27">
        <f>IF($H2922="","",IFERROR(VLOOKUP($H2922,AcctTbl,3,0),""))</f>
        <v>0</v>
      </c>
      <c r="K2922" s="29"/>
      <c r="L2922" s="28"/>
      <c r="M2922" s="31"/>
      <c r="N2922" s="29"/>
      <c r="O2922" s="32">
        <f>IF($B2922="",0,IF($U2922="IN",N($M2922),0))</f>
        <v>0</v>
      </c>
      <c r="P2922" s="32">
        <f>IF($B2922="",0,IF(OR($U2922="OUT",$U2922="TRF"),N($M2922),0))</f>
        <v>0</v>
      </c>
      <c r="Q2922" s="32">
        <f>IF($B2922="",0,IF(OR($U2922="OUT",$U2922="TRF"),N($M2922),0))</f>
        <v>0</v>
      </c>
      <c r="R2922" s="32">
        <f>IF($B2922="",0,IF($U2922="IN",N($M2922),0))</f>
        <v>0</v>
      </c>
      <c r="S2922" s="33">
        <f>IF($B2922="","",IF($M2922="","⚠ مبلغ",IF($E2922="","⚠ بانک عامل",IF(AND($U2922="TRF",$F2922=""),"⚠ بانک مقصد",IF(AND($V2922&lt;&gt;"NONE",$V2922&lt;&gt;"",$Z2922=""),"⚠ طرف حساب","✓")))))</f>
        <v>0</v>
      </c>
      <c r="T2922" s="29"/>
      <c r="U2922" s="27">
        <f>IFERROR(VLOOKUP($D2922,BankOpTbl,2,0),"")</f>
        <v>0</v>
      </c>
      <c r="V2922" s="27">
        <f>IFERROR(VLOOKUP($D2922,BankOpTbl,3,0),"")</f>
        <v>0</v>
      </c>
      <c r="W2922" s="27">
        <f>IFERROR(VLOOKUP($D2922,BankOpTbl,4,0),"")</f>
        <v>0</v>
      </c>
      <c r="X2922" s="27">
        <f>IF($E2922="","",IFERROR(VLOOKUP($E2922,BankTbl,4,0),""))</f>
        <v>0</v>
      </c>
      <c r="Y2922" s="27">
        <f>IF($F2922="","",IFERROR(VLOOKUP($F2922,BankTbl,4,0),""))</f>
        <v>0</v>
      </c>
      <c r="Z2922" s="27">
        <f>IF($B2922="","",IF($V2922="PICK",LEFT($N2922,5),IF($V2922="FIXED",$W2922,IF($V2922="CODE",$H2922,""))))</f>
        <v>0</v>
      </c>
    </row>
    <row r="2923" spans="1:26" ht="21" customHeight="1">
      <c r="A2923" s="27">
        <f>IF($B2923="","",COUNTA($B$13:$B2923))</f>
        <v>0</v>
      </c>
      <c r="B2923" s="28"/>
      <c r="C2923" s="28"/>
      <c r="D2923" s="29"/>
      <c r="E2923" s="29"/>
      <c r="F2923" s="29"/>
      <c r="G2923" s="28"/>
      <c r="H2923" s="28"/>
      <c r="I2923" s="30">
        <f>IF($H2923="","",IFERROR(VLOOKUP($H2923,AcctTbl,2,0),"کد ناشناخته"))</f>
        <v>0</v>
      </c>
      <c r="J2923" s="27">
        <f>IF($H2923="","",IFERROR(VLOOKUP($H2923,AcctTbl,3,0),""))</f>
        <v>0</v>
      </c>
      <c r="K2923" s="29"/>
      <c r="L2923" s="28"/>
      <c r="M2923" s="31"/>
      <c r="N2923" s="29"/>
      <c r="O2923" s="32">
        <f>IF($B2923="",0,IF($U2923="IN",N($M2923),0))</f>
        <v>0</v>
      </c>
      <c r="P2923" s="32">
        <f>IF($B2923="",0,IF(OR($U2923="OUT",$U2923="TRF"),N($M2923),0))</f>
        <v>0</v>
      </c>
      <c r="Q2923" s="32">
        <f>IF($B2923="",0,IF(OR($U2923="OUT",$U2923="TRF"),N($M2923),0))</f>
        <v>0</v>
      </c>
      <c r="R2923" s="32">
        <f>IF($B2923="",0,IF($U2923="IN",N($M2923),0))</f>
        <v>0</v>
      </c>
      <c r="S2923" s="33">
        <f>IF($B2923="","",IF($M2923="","⚠ مبلغ",IF($E2923="","⚠ بانک عامل",IF(AND($U2923="TRF",$F2923=""),"⚠ بانک مقصد",IF(AND($V2923&lt;&gt;"NONE",$V2923&lt;&gt;"",$Z2923=""),"⚠ طرف حساب","✓")))))</f>
        <v>0</v>
      </c>
      <c r="T2923" s="29"/>
      <c r="U2923" s="27">
        <f>IFERROR(VLOOKUP($D2923,BankOpTbl,2,0),"")</f>
        <v>0</v>
      </c>
      <c r="V2923" s="27">
        <f>IFERROR(VLOOKUP($D2923,BankOpTbl,3,0),"")</f>
        <v>0</v>
      </c>
      <c r="W2923" s="27">
        <f>IFERROR(VLOOKUP($D2923,BankOpTbl,4,0),"")</f>
        <v>0</v>
      </c>
      <c r="X2923" s="27">
        <f>IF($E2923="","",IFERROR(VLOOKUP($E2923,BankTbl,4,0),""))</f>
        <v>0</v>
      </c>
      <c r="Y2923" s="27">
        <f>IF($F2923="","",IFERROR(VLOOKUP($F2923,BankTbl,4,0),""))</f>
        <v>0</v>
      </c>
      <c r="Z2923" s="27">
        <f>IF($B2923="","",IF($V2923="PICK",LEFT($N2923,5),IF($V2923="FIXED",$W2923,IF($V2923="CODE",$H2923,""))))</f>
        <v>0</v>
      </c>
    </row>
    <row r="2924" spans="1:26" ht="21" customHeight="1">
      <c r="A2924" s="27">
        <f>IF($B2924="","",COUNTA($B$13:$B2924))</f>
        <v>0</v>
      </c>
      <c r="B2924" s="28"/>
      <c r="C2924" s="28"/>
      <c r="D2924" s="29"/>
      <c r="E2924" s="29"/>
      <c r="F2924" s="29"/>
      <c r="G2924" s="28"/>
      <c r="H2924" s="28"/>
      <c r="I2924" s="30">
        <f>IF($H2924="","",IFERROR(VLOOKUP($H2924,AcctTbl,2,0),"کد ناشناخته"))</f>
        <v>0</v>
      </c>
      <c r="J2924" s="27">
        <f>IF($H2924="","",IFERROR(VLOOKUP($H2924,AcctTbl,3,0),""))</f>
        <v>0</v>
      </c>
      <c r="K2924" s="29"/>
      <c r="L2924" s="28"/>
      <c r="M2924" s="31"/>
      <c r="N2924" s="29"/>
      <c r="O2924" s="32">
        <f>IF($B2924="",0,IF($U2924="IN",N($M2924),0))</f>
        <v>0</v>
      </c>
      <c r="P2924" s="32">
        <f>IF($B2924="",0,IF(OR($U2924="OUT",$U2924="TRF"),N($M2924),0))</f>
        <v>0</v>
      </c>
      <c r="Q2924" s="32">
        <f>IF($B2924="",0,IF(OR($U2924="OUT",$U2924="TRF"),N($M2924),0))</f>
        <v>0</v>
      </c>
      <c r="R2924" s="32">
        <f>IF($B2924="",0,IF($U2924="IN",N($M2924),0))</f>
        <v>0</v>
      </c>
      <c r="S2924" s="33">
        <f>IF($B2924="","",IF($M2924="","⚠ مبلغ",IF($E2924="","⚠ بانک عامل",IF(AND($U2924="TRF",$F2924=""),"⚠ بانک مقصد",IF(AND($V2924&lt;&gt;"NONE",$V2924&lt;&gt;"",$Z2924=""),"⚠ طرف حساب","✓")))))</f>
        <v>0</v>
      </c>
      <c r="T2924" s="29"/>
      <c r="U2924" s="27">
        <f>IFERROR(VLOOKUP($D2924,BankOpTbl,2,0),"")</f>
        <v>0</v>
      </c>
      <c r="V2924" s="27">
        <f>IFERROR(VLOOKUP($D2924,BankOpTbl,3,0),"")</f>
        <v>0</v>
      </c>
      <c r="W2924" s="27">
        <f>IFERROR(VLOOKUP($D2924,BankOpTbl,4,0),"")</f>
        <v>0</v>
      </c>
      <c r="X2924" s="27">
        <f>IF($E2924="","",IFERROR(VLOOKUP($E2924,BankTbl,4,0),""))</f>
        <v>0</v>
      </c>
      <c r="Y2924" s="27">
        <f>IF($F2924="","",IFERROR(VLOOKUP($F2924,BankTbl,4,0),""))</f>
        <v>0</v>
      </c>
      <c r="Z2924" s="27">
        <f>IF($B2924="","",IF($V2924="PICK",LEFT($N2924,5),IF($V2924="FIXED",$W2924,IF($V2924="CODE",$H2924,""))))</f>
        <v>0</v>
      </c>
    </row>
    <row r="2925" spans="1:26" ht="21" customHeight="1">
      <c r="A2925" s="27">
        <f>IF($B2925="","",COUNTA($B$13:$B2925))</f>
        <v>0</v>
      </c>
      <c r="B2925" s="28"/>
      <c r="C2925" s="28"/>
      <c r="D2925" s="29"/>
      <c r="E2925" s="29"/>
      <c r="F2925" s="29"/>
      <c r="G2925" s="28"/>
      <c r="H2925" s="28"/>
      <c r="I2925" s="30">
        <f>IF($H2925="","",IFERROR(VLOOKUP($H2925,AcctTbl,2,0),"کد ناشناخته"))</f>
        <v>0</v>
      </c>
      <c r="J2925" s="27">
        <f>IF($H2925="","",IFERROR(VLOOKUP($H2925,AcctTbl,3,0),""))</f>
        <v>0</v>
      </c>
      <c r="K2925" s="29"/>
      <c r="L2925" s="28"/>
      <c r="M2925" s="31"/>
      <c r="N2925" s="29"/>
      <c r="O2925" s="32">
        <f>IF($B2925="",0,IF($U2925="IN",N($M2925),0))</f>
        <v>0</v>
      </c>
      <c r="P2925" s="32">
        <f>IF($B2925="",0,IF(OR($U2925="OUT",$U2925="TRF"),N($M2925),0))</f>
        <v>0</v>
      </c>
      <c r="Q2925" s="32">
        <f>IF($B2925="",0,IF(OR($U2925="OUT",$U2925="TRF"),N($M2925),0))</f>
        <v>0</v>
      </c>
      <c r="R2925" s="32">
        <f>IF($B2925="",0,IF($U2925="IN",N($M2925),0))</f>
        <v>0</v>
      </c>
      <c r="S2925" s="33">
        <f>IF($B2925="","",IF($M2925="","⚠ مبلغ",IF($E2925="","⚠ بانک عامل",IF(AND($U2925="TRF",$F2925=""),"⚠ بانک مقصد",IF(AND($V2925&lt;&gt;"NONE",$V2925&lt;&gt;"",$Z2925=""),"⚠ طرف حساب","✓")))))</f>
        <v>0</v>
      </c>
      <c r="T2925" s="29"/>
      <c r="U2925" s="27">
        <f>IFERROR(VLOOKUP($D2925,BankOpTbl,2,0),"")</f>
        <v>0</v>
      </c>
      <c r="V2925" s="27">
        <f>IFERROR(VLOOKUP($D2925,BankOpTbl,3,0),"")</f>
        <v>0</v>
      </c>
      <c r="W2925" s="27">
        <f>IFERROR(VLOOKUP($D2925,BankOpTbl,4,0),"")</f>
        <v>0</v>
      </c>
      <c r="X2925" s="27">
        <f>IF($E2925="","",IFERROR(VLOOKUP($E2925,BankTbl,4,0),""))</f>
        <v>0</v>
      </c>
      <c r="Y2925" s="27">
        <f>IF($F2925="","",IFERROR(VLOOKUP($F2925,BankTbl,4,0),""))</f>
        <v>0</v>
      </c>
      <c r="Z2925" s="27">
        <f>IF($B2925="","",IF($V2925="PICK",LEFT($N2925,5),IF($V2925="FIXED",$W2925,IF($V2925="CODE",$H2925,""))))</f>
        <v>0</v>
      </c>
    </row>
    <row r="2926" spans="1:26" ht="21" customHeight="1">
      <c r="A2926" s="27">
        <f>IF($B2926="","",COUNTA($B$13:$B2926))</f>
        <v>0</v>
      </c>
      <c r="B2926" s="28"/>
      <c r="C2926" s="28"/>
      <c r="D2926" s="29"/>
      <c r="E2926" s="29"/>
      <c r="F2926" s="29"/>
      <c r="G2926" s="28"/>
      <c r="H2926" s="28"/>
      <c r="I2926" s="30">
        <f>IF($H2926="","",IFERROR(VLOOKUP($H2926,AcctTbl,2,0),"کد ناشناخته"))</f>
        <v>0</v>
      </c>
      <c r="J2926" s="27">
        <f>IF($H2926="","",IFERROR(VLOOKUP($H2926,AcctTbl,3,0),""))</f>
        <v>0</v>
      </c>
      <c r="K2926" s="29"/>
      <c r="L2926" s="28"/>
      <c r="M2926" s="31"/>
      <c r="N2926" s="29"/>
      <c r="O2926" s="32">
        <f>IF($B2926="",0,IF($U2926="IN",N($M2926),0))</f>
        <v>0</v>
      </c>
      <c r="P2926" s="32">
        <f>IF($B2926="",0,IF(OR($U2926="OUT",$U2926="TRF"),N($M2926),0))</f>
        <v>0</v>
      </c>
      <c r="Q2926" s="32">
        <f>IF($B2926="",0,IF(OR($U2926="OUT",$U2926="TRF"),N($M2926),0))</f>
        <v>0</v>
      </c>
      <c r="R2926" s="32">
        <f>IF($B2926="",0,IF($U2926="IN",N($M2926),0))</f>
        <v>0</v>
      </c>
      <c r="S2926" s="33">
        <f>IF($B2926="","",IF($M2926="","⚠ مبلغ",IF($E2926="","⚠ بانک عامل",IF(AND($U2926="TRF",$F2926=""),"⚠ بانک مقصد",IF(AND($V2926&lt;&gt;"NONE",$V2926&lt;&gt;"",$Z2926=""),"⚠ طرف حساب","✓")))))</f>
        <v>0</v>
      </c>
      <c r="T2926" s="29"/>
      <c r="U2926" s="27">
        <f>IFERROR(VLOOKUP($D2926,BankOpTbl,2,0),"")</f>
        <v>0</v>
      </c>
      <c r="V2926" s="27">
        <f>IFERROR(VLOOKUP($D2926,BankOpTbl,3,0),"")</f>
        <v>0</v>
      </c>
      <c r="W2926" s="27">
        <f>IFERROR(VLOOKUP($D2926,BankOpTbl,4,0),"")</f>
        <v>0</v>
      </c>
      <c r="X2926" s="27">
        <f>IF($E2926="","",IFERROR(VLOOKUP($E2926,BankTbl,4,0),""))</f>
        <v>0</v>
      </c>
      <c r="Y2926" s="27">
        <f>IF($F2926="","",IFERROR(VLOOKUP($F2926,BankTbl,4,0),""))</f>
        <v>0</v>
      </c>
      <c r="Z2926" s="27">
        <f>IF($B2926="","",IF($V2926="PICK",LEFT($N2926,5),IF($V2926="FIXED",$W2926,IF($V2926="CODE",$H2926,""))))</f>
        <v>0</v>
      </c>
    </row>
    <row r="2927" spans="1:26" ht="21" customHeight="1">
      <c r="A2927" s="27">
        <f>IF($B2927="","",COUNTA($B$13:$B2927))</f>
        <v>0</v>
      </c>
      <c r="B2927" s="28"/>
      <c r="C2927" s="28"/>
      <c r="D2927" s="29"/>
      <c r="E2927" s="29"/>
      <c r="F2927" s="29"/>
      <c r="G2927" s="28"/>
      <c r="H2927" s="28"/>
      <c r="I2927" s="30">
        <f>IF($H2927="","",IFERROR(VLOOKUP($H2927,AcctTbl,2,0),"کد ناشناخته"))</f>
        <v>0</v>
      </c>
      <c r="J2927" s="27">
        <f>IF($H2927="","",IFERROR(VLOOKUP($H2927,AcctTbl,3,0),""))</f>
        <v>0</v>
      </c>
      <c r="K2927" s="29"/>
      <c r="L2927" s="28"/>
      <c r="M2927" s="31"/>
      <c r="N2927" s="29"/>
      <c r="O2927" s="32">
        <f>IF($B2927="",0,IF($U2927="IN",N($M2927),0))</f>
        <v>0</v>
      </c>
      <c r="P2927" s="32">
        <f>IF($B2927="",0,IF(OR($U2927="OUT",$U2927="TRF"),N($M2927),0))</f>
        <v>0</v>
      </c>
      <c r="Q2927" s="32">
        <f>IF($B2927="",0,IF(OR($U2927="OUT",$U2927="TRF"),N($M2927),0))</f>
        <v>0</v>
      </c>
      <c r="R2927" s="32">
        <f>IF($B2927="",0,IF($U2927="IN",N($M2927),0))</f>
        <v>0</v>
      </c>
      <c r="S2927" s="33">
        <f>IF($B2927="","",IF($M2927="","⚠ مبلغ",IF($E2927="","⚠ بانک عامل",IF(AND($U2927="TRF",$F2927=""),"⚠ بانک مقصد",IF(AND($V2927&lt;&gt;"NONE",$V2927&lt;&gt;"",$Z2927=""),"⚠ طرف حساب","✓")))))</f>
        <v>0</v>
      </c>
      <c r="T2927" s="29"/>
      <c r="U2927" s="27">
        <f>IFERROR(VLOOKUP($D2927,BankOpTbl,2,0),"")</f>
        <v>0</v>
      </c>
      <c r="V2927" s="27">
        <f>IFERROR(VLOOKUP($D2927,BankOpTbl,3,0),"")</f>
        <v>0</v>
      </c>
      <c r="W2927" s="27">
        <f>IFERROR(VLOOKUP($D2927,BankOpTbl,4,0),"")</f>
        <v>0</v>
      </c>
      <c r="X2927" s="27">
        <f>IF($E2927="","",IFERROR(VLOOKUP($E2927,BankTbl,4,0),""))</f>
        <v>0</v>
      </c>
      <c r="Y2927" s="27">
        <f>IF($F2927="","",IFERROR(VLOOKUP($F2927,BankTbl,4,0),""))</f>
        <v>0</v>
      </c>
      <c r="Z2927" s="27">
        <f>IF($B2927="","",IF($V2927="PICK",LEFT($N2927,5),IF($V2927="FIXED",$W2927,IF($V2927="CODE",$H2927,""))))</f>
        <v>0</v>
      </c>
    </row>
    <row r="2928" spans="1:26" ht="21" customHeight="1">
      <c r="A2928" s="27">
        <f>IF($B2928="","",COUNTA($B$13:$B2928))</f>
        <v>0</v>
      </c>
      <c r="B2928" s="28"/>
      <c r="C2928" s="28"/>
      <c r="D2928" s="29"/>
      <c r="E2928" s="29"/>
      <c r="F2928" s="29"/>
      <c r="G2928" s="28"/>
      <c r="H2928" s="28"/>
      <c r="I2928" s="30">
        <f>IF($H2928="","",IFERROR(VLOOKUP($H2928,AcctTbl,2,0),"کد ناشناخته"))</f>
        <v>0</v>
      </c>
      <c r="J2928" s="27">
        <f>IF($H2928="","",IFERROR(VLOOKUP($H2928,AcctTbl,3,0),""))</f>
        <v>0</v>
      </c>
      <c r="K2928" s="29"/>
      <c r="L2928" s="28"/>
      <c r="M2928" s="31"/>
      <c r="N2928" s="29"/>
      <c r="O2928" s="32">
        <f>IF($B2928="",0,IF($U2928="IN",N($M2928),0))</f>
        <v>0</v>
      </c>
      <c r="P2928" s="32">
        <f>IF($B2928="",0,IF(OR($U2928="OUT",$U2928="TRF"),N($M2928),0))</f>
        <v>0</v>
      </c>
      <c r="Q2928" s="32">
        <f>IF($B2928="",0,IF(OR($U2928="OUT",$U2928="TRF"),N($M2928),0))</f>
        <v>0</v>
      </c>
      <c r="R2928" s="32">
        <f>IF($B2928="",0,IF($U2928="IN",N($M2928),0))</f>
        <v>0</v>
      </c>
      <c r="S2928" s="33">
        <f>IF($B2928="","",IF($M2928="","⚠ مبلغ",IF($E2928="","⚠ بانک عامل",IF(AND($U2928="TRF",$F2928=""),"⚠ بانک مقصد",IF(AND($V2928&lt;&gt;"NONE",$V2928&lt;&gt;"",$Z2928=""),"⚠ طرف حساب","✓")))))</f>
        <v>0</v>
      </c>
      <c r="T2928" s="29"/>
      <c r="U2928" s="27">
        <f>IFERROR(VLOOKUP($D2928,BankOpTbl,2,0),"")</f>
        <v>0</v>
      </c>
      <c r="V2928" s="27">
        <f>IFERROR(VLOOKUP($D2928,BankOpTbl,3,0),"")</f>
        <v>0</v>
      </c>
      <c r="W2928" s="27">
        <f>IFERROR(VLOOKUP($D2928,BankOpTbl,4,0),"")</f>
        <v>0</v>
      </c>
      <c r="X2928" s="27">
        <f>IF($E2928="","",IFERROR(VLOOKUP($E2928,BankTbl,4,0),""))</f>
        <v>0</v>
      </c>
      <c r="Y2928" s="27">
        <f>IF($F2928="","",IFERROR(VLOOKUP($F2928,BankTbl,4,0),""))</f>
        <v>0</v>
      </c>
      <c r="Z2928" s="27">
        <f>IF($B2928="","",IF($V2928="PICK",LEFT($N2928,5),IF($V2928="FIXED",$W2928,IF($V2928="CODE",$H2928,""))))</f>
        <v>0</v>
      </c>
    </row>
    <row r="2929" spans="1:26" ht="21" customHeight="1">
      <c r="A2929" s="27">
        <f>IF($B2929="","",COUNTA($B$13:$B2929))</f>
        <v>0</v>
      </c>
      <c r="B2929" s="28"/>
      <c r="C2929" s="28"/>
      <c r="D2929" s="29"/>
      <c r="E2929" s="29"/>
      <c r="F2929" s="29"/>
      <c r="G2929" s="28"/>
      <c r="H2929" s="28"/>
      <c r="I2929" s="30">
        <f>IF($H2929="","",IFERROR(VLOOKUP($H2929,AcctTbl,2,0),"کد ناشناخته"))</f>
        <v>0</v>
      </c>
      <c r="J2929" s="27">
        <f>IF($H2929="","",IFERROR(VLOOKUP($H2929,AcctTbl,3,0),""))</f>
        <v>0</v>
      </c>
      <c r="K2929" s="29"/>
      <c r="L2929" s="28"/>
      <c r="M2929" s="31"/>
      <c r="N2929" s="29"/>
      <c r="O2929" s="32">
        <f>IF($B2929="",0,IF($U2929="IN",N($M2929),0))</f>
        <v>0</v>
      </c>
      <c r="P2929" s="32">
        <f>IF($B2929="",0,IF(OR($U2929="OUT",$U2929="TRF"),N($M2929),0))</f>
        <v>0</v>
      </c>
      <c r="Q2929" s="32">
        <f>IF($B2929="",0,IF(OR($U2929="OUT",$U2929="TRF"),N($M2929),0))</f>
        <v>0</v>
      </c>
      <c r="R2929" s="32">
        <f>IF($B2929="",0,IF($U2929="IN",N($M2929),0))</f>
        <v>0</v>
      </c>
      <c r="S2929" s="33">
        <f>IF($B2929="","",IF($M2929="","⚠ مبلغ",IF($E2929="","⚠ بانک عامل",IF(AND($U2929="TRF",$F2929=""),"⚠ بانک مقصد",IF(AND($V2929&lt;&gt;"NONE",$V2929&lt;&gt;"",$Z2929=""),"⚠ طرف حساب","✓")))))</f>
        <v>0</v>
      </c>
      <c r="T2929" s="29"/>
      <c r="U2929" s="27">
        <f>IFERROR(VLOOKUP($D2929,BankOpTbl,2,0),"")</f>
        <v>0</v>
      </c>
      <c r="V2929" s="27">
        <f>IFERROR(VLOOKUP($D2929,BankOpTbl,3,0),"")</f>
        <v>0</v>
      </c>
      <c r="W2929" s="27">
        <f>IFERROR(VLOOKUP($D2929,BankOpTbl,4,0),"")</f>
        <v>0</v>
      </c>
      <c r="X2929" s="27">
        <f>IF($E2929="","",IFERROR(VLOOKUP($E2929,BankTbl,4,0),""))</f>
        <v>0</v>
      </c>
      <c r="Y2929" s="27">
        <f>IF($F2929="","",IFERROR(VLOOKUP($F2929,BankTbl,4,0),""))</f>
        <v>0</v>
      </c>
      <c r="Z2929" s="27">
        <f>IF($B2929="","",IF($V2929="PICK",LEFT($N2929,5),IF($V2929="FIXED",$W2929,IF($V2929="CODE",$H2929,""))))</f>
        <v>0</v>
      </c>
    </row>
    <row r="2930" spans="1:26" ht="21" customHeight="1">
      <c r="A2930" s="27">
        <f>IF($B2930="","",COUNTA($B$13:$B2930))</f>
        <v>0</v>
      </c>
      <c r="B2930" s="28"/>
      <c r="C2930" s="28"/>
      <c r="D2930" s="29"/>
      <c r="E2930" s="29"/>
      <c r="F2930" s="29"/>
      <c r="G2930" s="28"/>
      <c r="H2930" s="28"/>
      <c r="I2930" s="30">
        <f>IF($H2930="","",IFERROR(VLOOKUP($H2930,AcctTbl,2,0),"کد ناشناخته"))</f>
        <v>0</v>
      </c>
      <c r="J2930" s="27">
        <f>IF($H2930="","",IFERROR(VLOOKUP($H2930,AcctTbl,3,0),""))</f>
        <v>0</v>
      </c>
      <c r="K2930" s="29"/>
      <c r="L2930" s="28"/>
      <c r="M2930" s="31"/>
      <c r="N2930" s="29"/>
      <c r="O2930" s="32">
        <f>IF($B2930="",0,IF($U2930="IN",N($M2930),0))</f>
        <v>0</v>
      </c>
      <c r="P2930" s="32">
        <f>IF($B2930="",0,IF(OR($U2930="OUT",$U2930="TRF"),N($M2930),0))</f>
        <v>0</v>
      </c>
      <c r="Q2930" s="32">
        <f>IF($B2930="",0,IF(OR($U2930="OUT",$U2930="TRF"),N($M2930),0))</f>
        <v>0</v>
      </c>
      <c r="R2930" s="32">
        <f>IF($B2930="",0,IF($U2930="IN",N($M2930),0))</f>
        <v>0</v>
      </c>
      <c r="S2930" s="33">
        <f>IF($B2930="","",IF($M2930="","⚠ مبلغ",IF($E2930="","⚠ بانک عامل",IF(AND($U2930="TRF",$F2930=""),"⚠ بانک مقصد",IF(AND($V2930&lt;&gt;"NONE",$V2930&lt;&gt;"",$Z2930=""),"⚠ طرف حساب","✓")))))</f>
        <v>0</v>
      </c>
      <c r="T2930" s="29"/>
      <c r="U2930" s="27">
        <f>IFERROR(VLOOKUP($D2930,BankOpTbl,2,0),"")</f>
        <v>0</v>
      </c>
      <c r="V2930" s="27">
        <f>IFERROR(VLOOKUP($D2930,BankOpTbl,3,0),"")</f>
        <v>0</v>
      </c>
      <c r="W2930" s="27">
        <f>IFERROR(VLOOKUP($D2930,BankOpTbl,4,0),"")</f>
        <v>0</v>
      </c>
      <c r="X2930" s="27">
        <f>IF($E2930="","",IFERROR(VLOOKUP($E2930,BankTbl,4,0),""))</f>
        <v>0</v>
      </c>
      <c r="Y2930" s="27">
        <f>IF($F2930="","",IFERROR(VLOOKUP($F2930,BankTbl,4,0),""))</f>
        <v>0</v>
      </c>
      <c r="Z2930" s="27">
        <f>IF($B2930="","",IF($V2930="PICK",LEFT($N2930,5),IF($V2930="FIXED",$W2930,IF($V2930="CODE",$H2930,""))))</f>
        <v>0</v>
      </c>
    </row>
    <row r="2931" spans="1:26" ht="21" customHeight="1">
      <c r="A2931" s="27">
        <f>IF($B2931="","",COUNTA($B$13:$B2931))</f>
        <v>0</v>
      </c>
      <c r="B2931" s="28"/>
      <c r="C2931" s="28"/>
      <c r="D2931" s="29"/>
      <c r="E2931" s="29"/>
      <c r="F2931" s="29"/>
      <c r="G2931" s="28"/>
      <c r="H2931" s="28"/>
      <c r="I2931" s="30">
        <f>IF($H2931="","",IFERROR(VLOOKUP($H2931,AcctTbl,2,0),"کد ناشناخته"))</f>
        <v>0</v>
      </c>
      <c r="J2931" s="27">
        <f>IF($H2931="","",IFERROR(VLOOKUP($H2931,AcctTbl,3,0),""))</f>
        <v>0</v>
      </c>
      <c r="K2931" s="29"/>
      <c r="L2931" s="28"/>
      <c r="M2931" s="31"/>
      <c r="N2931" s="29"/>
      <c r="O2931" s="32">
        <f>IF($B2931="",0,IF($U2931="IN",N($M2931),0))</f>
        <v>0</v>
      </c>
      <c r="P2931" s="32">
        <f>IF($B2931="",0,IF(OR($U2931="OUT",$U2931="TRF"),N($M2931),0))</f>
        <v>0</v>
      </c>
      <c r="Q2931" s="32">
        <f>IF($B2931="",0,IF(OR($U2931="OUT",$U2931="TRF"),N($M2931),0))</f>
        <v>0</v>
      </c>
      <c r="R2931" s="32">
        <f>IF($B2931="",0,IF($U2931="IN",N($M2931),0))</f>
        <v>0</v>
      </c>
      <c r="S2931" s="33">
        <f>IF($B2931="","",IF($M2931="","⚠ مبلغ",IF($E2931="","⚠ بانک عامل",IF(AND($U2931="TRF",$F2931=""),"⚠ بانک مقصد",IF(AND($V2931&lt;&gt;"NONE",$V2931&lt;&gt;"",$Z2931=""),"⚠ طرف حساب","✓")))))</f>
        <v>0</v>
      </c>
      <c r="T2931" s="29"/>
      <c r="U2931" s="27">
        <f>IFERROR(VLOOKUP($D2931,BankOpTbl,2,0),"")</f>
        <v>0</v>
      </c>
      <c r="V2931" s="27">
        <f>IFERROR(VLOOKUP($D2931,BankOpTbl,3,0),"")</f>
        <v>0</v>
      </c>
      <c r="W2931" s="27">
        <f>IFERROR(VLOOKUP($D2931,BankOpTbl,4,0),"")</f>
        <v>0</v>
      </c>
      <c r="X2931" s="27">
        <f>IF($E2931="","",IFERROR(VLOOKUP($E2931,BankTbl,4,0),""))</f>
        <v>0</v>
      </c>
      <c r="Y2931" s="27">
        <f>IF($F2931="","",IFERROR(VLOOKUP($F2931,BankTbl,4,0),""))</f>
        <v>0</v>
      </c>
      <c r="Z2931" s="27">
        <f>IF($B2931="","",IF($V2931="PICK",LEFT($N2931,5),IF($V2931="FIXED",$W2931,IF($V2931="CODE",$H2931,""))))</f>
        <v>0</v>
      </c>
    </row>
    <row r="2932" spans="1:26" ht="21" customHeight="1">
      <c r="A2932" s="27">
        <f>IF($B2932="","",COUNTA($B$13:$B2932))</f>
        <v>0</v>
      </c>
      <c r="B2932" s="28"/>
      <c r="C2932" s="28"/>
      <c r="D2932" s="29"/>
      <c r="E2932" s="29"/>
      <c r="F2932" s="29"/>
      <c r="G2932" s="28"/>
      <c r="H2932" s="28"/>
      <c r="I2932" s="30">
        <f>IF($H2932="","",IFERROR(VLOOKUP($H2932,AcctTbl,2,0),"کد ناشناخته"))</f>
        <v>0</v>
      </c>
      <c r="J2932" s="27">
        <f>IF($H2932="","",IFERROR(VLOOKUP($H2932,AcctTbl,3,0),""))</f>
        <v>0</v>
      </c>
      <c r="K2932" s="29"/>
      <c r="L2932" s="28"/>
      <c r="M2932" s="31"/>
      <c r="N2932" s="29"/>
      <c r="O2932" s="32">
        <f>IF($B2932="",0,IF($U2932="IN",N($M2932),0))</f>
        <v>0</v>
      </c>
      <c r="P2932" s="32">
        <f>IF($B2932="",0,IF(OR($U2932="OUT",$U2932="TRF"),N($M2932),0))</f>
        <v>0</v>
      </c>
      <c r="Q2932" s="32">
        <f>IF($B2932="",0,IF(OR($U2932="OUT",$U2932="TRF"),N($M2932),0))</f>
        <v>0</v>
      </c>
      <c r="R2932" s="32">
        <f>IF($B2932="",0,IF($U2932="IN",N($M2932),0))</f>
        <v>0</v>
      </c>
      <c r="S2932" s="33">
        <f>IF($B2932="","",IF($M2932="","⚠ مبلغ",IF($E2932="","⚠ بانک عامل",IF(AND($U2932="TRF",$F2932=""),"⚠ بانک مقصد",IF(AND($V2932&lt;&gt;"NONE",$V2932&lt;&gt;"",$Z2932=""),"⚠ طرف حساب","✓")))))</f>
        <v>0</v>
      </c>
      <c r="T2932" s="29"/>
      <c r="U2932" s="27">
        <f>IFERROR(VLOOKUP($D2932,BankOpTbl,2,0),"")</f>
        <v>0</v>
      </c>
      <c r="V2932" s="27">
        <f>IFERROR(VLOOKUP($D2932,BankOpTbl,3,0),"")</f>
        <v>0</v>
      </c>
      <c r="W2932" s="27">
        <f>IFERROR(VLOOKUP($D2932,BankOpTbl,4,0),"")</f>
        <v>0</v>
      </c>
      <c r="X2932" s="27">
        <f>IF($E2932="","",IFERROR(VLOOKUP($E2932,BankTbl,4,0),""))</f>
        <v>0</v>
      </c>
      <c r="Y2932" s="27">
        <f>IF($F2932="","",IFERROR(VLOOKUP($F2932,BankTbl,4,0),""))</f>
        <v>0</v>
      </c>
      <c r="Z2932" s="27">
        <f>IF($B2932="","",IF($V2932="PICK",LEFT($N2932,5),IF($V2932="FIXED",$W2932,IF($V2932="CODE",$H2932,""))))</f>
        <v>0</v>
      </c>
    </row>
    <row r="2933" spans="1:26" ht="21" customHeight="1">
      <c r="A2933" s="27">
        <f>IF($B2933="","",COUNTA($B$13:$B2933))</f>
        <v>0</v>
      </c>
      <c r="B2933" s="28"/>
      <c r="C2933" s="28"/>
      <c r="D2933" s="29"/>
      <c r="E2933" s="29"/>
      <c r="F2933" s="29"/>
      <c r="G2933" s="28"/>
      <c r="H2933" s="28"/>
      <c r="I2933" s="30">
        <f>IF($H2933="","",IFERROR(VLOOKUP($H2933,AcctTbl,2,0),"کد ناشناخته"))</f>
        <v>0</v>
      </c>
      <c r="J2933" s="27">
        <f>IF($H2933="","",IFERROR(VLOOKUP($H2933,AcctTbl,3,0),""))</f>
        <v>0</v>
      </c>
      <c r="K2933" s="29"/>
      <c r="L2933" s="28"/>
      <c r="M2933" s="31"/>
      <c r="N2933" s="29"/>
      <c r="O2933" s="32">
        <f>IF($B2933="",0,IF($U2933="IN",N($M2933),0))</f>
        <v>0</v>
      </c>
      <c r="P2933" s="32">
        <f>IF($B2933="",0,IF(OR($U2933="OUT",$U2933="TRF"),N($M2933),0))</f>
        <v>0</v>
      </c>
      <c r="Q2933" s="32">
        <f>IF($B2933="",0,IF(OR($U2933="OUT",$U2933="TRF"),N($M2933),0))</f>
        <v>0</v>
      </c>
      <c r="R2933" s="32">
        <f>IF($B2933="",0,IF($U2933="IN",N($M2933),0))</f>
        <v>0</v>
      </c>
      <c r="S2933" s="33">
        <f>IF($B2933="","",IF($M2933="","⚠ مبلغ",IF($E2933="","⚠ بانک عامل",IF(AND($U2933="TRF",$F2933=""),"⚠ بانک مقصد",IF(AND($V2933&lt;&gt;"NONE",$V2933&lt;&gt;"",$Z2933=""),"⚠ طرف حساب","✓")))))</f>
        <v>0</v>
      </c>
      <c r="T2933" s="29"/>
      <c r="U2933" s="27">
        <f>IFERROR(VLOOKUP($D2933,BankOpTbl,2,0),"")</f>
        <v>0</v>
      </c>
      <c r="V2933" s="27">
        <f>IFERROR(VLOOKUP($D2933,BankOpTbl,3,0),"")</f>
        <v>0</v>
      </c>
      <c r="W2933" s="27">
        <f>IFERROR(VLOOKUP($D2933,BankOpTbl,4,0),"")</f>
        <v>0</v>
      </c>
      <c r="X2933" s="27">
        <f>IF($E2933="","",IFERROR(VLOOKUP($E2933,BankTbl,4,0),""))</f>
        <v>0</v>
      </c>
      <c r="Y2933" s="27">
        <f>IF($F2933="","",IFERROR(VLOOKUP($F2933,BankTbl,4,0),""))</f>
        <v>0</v>
      </c>
      <c r="Z2933" s="27">
        <f>IF($B2933="","",IF($V2933="PICK",LEFT($N2933,5),IF($V2933="FIXED",$W2933,IF($V2933="CODE",$H2933,""))))</f>
        <v>0</v>
      </c>
    </row>
    <row r="2934" spans="1:26" ht="21" customHeight="1">
      <c r="A2934" s="27">
        <f>IF($B2934="","",COUNTA($B$13:$B2934))</f>
        <v>0</v>
      </c>
      <c r="B2934" s="28"/>
      <c r="C2934" s="28"/>
      <c r="D2934" s="29"/>
      <c r="E2934" s="29"/>
      <c r="F2934" s="29"/>
      <c r="G2934" s="28"/>
      <c r="H2934" s="28"/>
      <c r="I2934" s="30">
        <f>IF($H2934="","",IFERROR(VLOOKUP($H2934,AcctTbl,2,0),"کد ناشناخته"))</f>
        <v>0</v>
      </c>
      <c r="J2934" s="27">
        <f>IF($H2934="","",IFERROR(VLOOKUP($H2934,AcctTbl,3,0),""))</f>
        <v>0</v>
      </c>
      <c r="K2934" s="29"/>
      <c r="L2934" s="28"/>
      <c r="M2934" s="31"/>
      <c r="N2934" s="29"/>
      <c r="O2934" s="32">
        <f>IF($B2934="",0,IF($U2934="IN",N($M2934),0))</f>
        <v>0</v>
      </c>
      <c r="P2934" s="32">
        <f>IF($B2934="",0,IF(OR($U2934="OUT",$U2934="TRF"),N($M2934),0))</f>
        <v>0</v>
      </c>
      <c r="Q2934" s="32">
        <f>IF($B2934="",0,IF(OR($U2934="OUT",$U2934="TRF"),N($M2934),0))</f>
        <v>0</v>
      </c>
      <c r="R2934" s="32">
        <f>IF($B2934="",0,IF($U2934="IN",N($M2934),0))</f>
        <v>0</v>
      </c>
      <c r="S2934" s="33">
        <f>IF($B2934="","",IF($M2934="","⚠ مبلغ",IF($E2934="","⚠ بانک عامل",IF(AND($U2934="TRF",$F2934=""),"⚠ بانک مقصد",IF(AND($V2934&lt;&gt;"NONE",$V2934&lt;&gt;"",$Z2934=""),"⚠ طرف حساب","✓")))))</f>
        <v>0</v>
      </c>
      <c r="T2934" s="29"/>
      <c r="U2934" s="27">
        <f>IFERROR(VLOOKUP($D2934,BankOpTbl,2,0),"")</f>
        <v>0</v>
      </c>
      <c r="V2934" s="27">
        <f>IFERROR(VLOOKUP($D2934,BankOpTbl,3,0),"")</f>
        <v>0</v>
      </c>
      <c r="W2934" s="27">
        <f>IFERROR(VLOOKUP($D2934,BankOpTbl,4,0),"")</f>
        <v>0</v>
      </c>
      <c r="X2934" s="27">
        <f>IF($E2934="","",IFERROR(VLOOKUP($E2934,BankTbl,4,0),""))</f>
        <v>0</v>
      </c>
      <c r="Y2934" s="27">
        <f>IF($F2934="","",IFERROR(VLOOKUP($F2934,BankTbl,4,0),""))</f>
        <v>0</v>
      </c>
      <c r="Z2934" s="27">
        <f>IF($B2934="","",IF($V2934="PICK",LEFT($N2934,5),IF($V2934="FIXED",$W2934,IF($V2934="CODE",$H2934,""))))</f>
        <v>0</v>
      </c>
    </row>
    <row r="2935" spans="1:26" ht="21" customHeight="1">
      <c r="A2935" s="27">
        <f>IF($B2935="","",COUNTA($B$13:$B2935))</f>
        <v>0</v>
      </c>
      <c r="B2935" s="28"/>
      <c r="C2935" s="28"/>
      <c r="D2935" s="29"/>
      <c r="E2935" s="29"/>
      <c r="F2935" s="29"/>
      <c r="G2935" s="28"/>
      <c r="H2935" s="28"/>
      <c r="I2935" s="30">
        <f>IF($H2935="","",IFERROR(VLOOKUP($H2935,AcctTbl,2,0),"کد ناشناخته"))</f>
        <v>0</v>
      </c>
      <c r="J2935" s="27">
        <f>IF($H2935="","",IFERROR(VLOOKUP($H2935,AcctTbl,3,0),""))</f>
        <v>0</v>
      </c>
      <c r="K2935" s="29"/>
      <c r="L2935" s="28"/>
      <c r="M2935" s="31"/>
      <c r="N2935" s="29"/>
      <c r="O2935" s="32">
        <f>IF($B2935="",0,IF($U2935="IN",N($M2935),0))</f>
        <v>0</v>
      </c>
      <c r="P2935" s="32">
        <f>IF($B2935="",0,IF(OR($U2935="OUT",$U2935="TRF"),N($M2935),0))</f>
        <v>0</v>
      </c>
      <c r="Q2935" s="32">
        <f>IF($B2935="",0,IF(OR($U2935="OUT",$U2935="TRF"),N($M2935),0))</f>
        <v>0</v>
      </c>
      <c r="R2935" s="32">
        <f>IF($B2935="",0,IF($U2935="IN",N($M2935),0))</f>
        <v>0</v>
      </c>
      <c r="S2935" s="33">
        <f>IF($B2935="","",IF($M2935="","⚠ مبلغ",IF($E2935="","⚠ بانک عامل",IF(AND($U2935="TRF",$F2935=""),"⚠ بانک مقصد",IF(AND($V2935&lt;&gt;"NONE",$V2935&lt;&gt;"",$Z2935=""),"⚠ طرف حساب","✓")))))</f>
        <v>0</v>
      </c>
      <c r="T2935" s="29"/>
      <c r="U2935" s="27">
        <f>IFERROR(VLOOKUP($D2935,BankOpTbl,2,0),"")</f>
        <v>0</v>
      </c>
      <c r="V2935" s="27">
        <f>IFERROR(VLOOKUP($D2935,BankOpTbl,3,0),"")</f>
        <v>0</v>
      </c>
      <c r="W2935" s="27">
        <f>IFERROR(VLOOKUP($D2935,BankOpTbl,4,0),"")</f>
        <v>0</v>
      </c>
      <c r="X2935" s="27">
        <f>IF($E2935="","",IFERROR(VLOOKUP($E2935,BankTbl,4,0),""))</f>
        <v>0</v>
      </c>
      <c r="Y2935" s="27">
        <f>IF($F2935="","",IFERROR(VLOOKUP($F2935,BankTbl,4,0),""))</f>
        <v>0</v>
      </c>
      <c r="Z2935" s="27">
        <f>IF($B2935="","",IF($V2935="PICK",LEFT($N2935,5),IF($V2935="FIXED",$W2935,IF($V2935="CODE",$H2935,""))))</f>
        <v>0</v>
      </c>
    </row>
    <row r="2936" spans="1:26" ht="21" customHeight="1">
      <c r="A2936" s="27">
        <f>IF($B2936="","",COUNTA($B$13:$B2936))</f>
        <v>0</v>
      </c>
      <c r="B2936" s="28"/>
      <c r="C2936" s="28"/>
      <c r="D2936" s="29"/>
      <c r="E2936" s="29"/>
      <c r="F2936" s="29"/>
      <c r="G2936" s="28"/>
      <c r="H2936" s="28"/>
      <c r="I2936" s="30">
        <f>IF($H2936="","",IFERROR(VLOOKUP($H2936,AcctTbl,2,0),"کد ناشناخته"))</f>
        <v>0</v>
      </c>
      <c r="J2936" s="27">
        <f>IF($H2936="","",IFERROR(VLOOKUP($H2936,AcctTbl,3,0),""))</f>
        <v>0</v>
      </c>
      <c r="K2936" s="29"/>
      <c r="L2936" s="28"/>
      <c r="M2936" s="31"/>
      <c r="N2936" s="29"/>
      <c r="O2936" s="32">
        <f>IF($B2936="",0,IF($U2936="IN",N($M2936),0))</f>
        <v>0</v>
      </c>
      <c r="P2936" s="32">
        <f>IF($B2936="",0,IF(OR($U2936="OUT",$U2936="TRF"),N($M2936),0))</f>
        <v>0</v>
      </c>
      <c r="Q2936" s="32">
        <f>IF($B2936="",0,IF(OR($U2936="OUT",$U2936="TRF"),N($M2936),0))</f>
        <v>0</v>
      </c>
      <c r="R2936" s="32">
        <f>IF($B2936="",0,IF($U2936="IN",N($M2936),0))</f>
        <v>0</v>
      </c>
      <c r="S2936" s="33">
        <f>IF($B2936="","",IF($M2936="","⚠ مبلغ",IF($E2936="","⚠ بانک عامل",IF(AND($U2936="TRF",$F2936=""),"⚠ بانک مقصد",IF(AND($V2936&lt;&gt;"NONE",$V2936&lt;&gt;"",$Z2936=""),"⚠ طرف حساب","✓")))))</f>
        <v>0</v>
      </c>
      <c r="T2936" s="29"/>
      <c r="U2936" s="27">
        <f>IFERROR(VLOOKUP($D2936,BankOpTbl,2,0),"")</f>
        <v>0</v>
      </c>
      <c r="V2936" s="27">
        <f>IFERROR(VLOOKUP($D2936,BankOpTbl,3,0),"")</f>
        <v>0</v>
      </c>
      <c r="W2936" s="27">
        <f>IFERROR(VLOOKUP($D2936,BankOpTbl,4,0),"")</f>
        <v>0</v>
      </c>
      <c r="X2936" s="27">
        <f>IF($E2936="","",IFERROR(VLOOKUP($E2936,BankTbl,4,0),""))</f>
        <v>0</v>
      </c>
      <c r="Y2936" s="27">
        <f>IF($F2936="","",IFERROR(VLOOKUP($F2936,BankTbl,4,0),""))</f>
        <v>0</v>
      </c>
      <c r="Z2936" s="27">
        <f>IF($B2936="","",IF($V2936="PICK",LEFT($N2936,5),IF($V2936="FIXED",$W2936,IF($V2936="CODE",$H2936,""))))</f>
        <v>0</v>
      </c>
    </row>
    <row r="2937" spans="1:26" ht="21" customHeight="1">
      <c r="A2937" s="27">
        <f>IF($B2937="","",COUNTA($B$13:$B2937))</f>
        <v>0</v>
      </c>
      <c r="B2937" s="28"/>
      <c r="C2937" s="28"/>
      <c r="D2937" s="29"/>
      <c r="E2937" s="29"/>
      <c r="F2937" s="29"/>
      <c r="G2937" s="28"/>
      <c r="H2937" s="28"/>
      <c r="I2937" s="30">
        <f>IF($H2937="","",IFERROR(VLOOKUP($H2937,AcctTbl,2,0),"کد ناشناخته"))</f>
        <v>0</v>
      </c>
      <c r="J2937" s="27">
        <f>IF($H2937="","",IFERROR(VLOOKUP($H2937,AcctTbl,3,0),""))</f>
        <v>0</v>
      </c>
      <c r="K2937" s="29"/>
      <c r="L2937" s="28"/>
      <c r="M2937" s="31"/>
      <c r="N2937" s="29"/>
      <c r="O2937" s="32">
        <f>IF($B2937="",0,IF($U2937="IN",N($M2937),0))</f>
        <v>0</v>
      </c>
      <c r="P2937" s="32">
        <f>IF($B2937="",0,IF(OR($U2937="OUT",$U2937="TRF"),N($M2937),0))</f>
        <v>0</v>
      </c>
      <c r="Q2937" s="32">
        <f>IF($B2937="",0,IF(OR($U2937="OUT",$U2937="TRF"),N($M2937),0))</f>
        <v>0</v>
      </c>
      <c r="R2937" s="32">
        <f>IF($B2937="",0,IF($U2937="IN",N($M2937),0))</f>
        <v>0</v>
      </c>
      <c r="S2937" s="33">
        <f>IF($B2937="","",IF($M2937="","⚠ مبلغ",IF($E2937="","⚠ بانک عامل",IF(AND($U2937="TRF",$F2937=""),"⚠ بانک مقصد",IF(AND($V2937&lt;&gt;"NONE",$V2937&lt;&gt;"",$Z2937=""),"⚠ طرف حساب","✓")))))</f>
        <v>0</v>
      </c>
      <c r="T2937" s="29"/>
      <c r="U2937" s="27">
        <f>IFERROR(VLOOKUP($D2937,BankOpTbl,2,0),"")</f>
        <v>0</v>
      </c>
      <c r="V2937" s="27">
        <f>IFERROR(VLOOKUP($D2937,BankOpTbl,3,0),"")</f>
        <v>0</v>
      </c>
      <c r="W2937" s="27">
        <f>IFERROR(VLOOKUP($D2937,BankOpTbl,4,0),"")</f>
        <v>0</v>
      </c>
      <c r="X2937" s="27">
        <f>IF($E2937="","",IFERROR(VLOOKUP($E2937,BankTbl,4,0),""))</f>
        <v>0</v>
      </c>
      <c r="Y2937" s="27">
        <f>IF($F2937="","",IFERROR(VLOOKUP($F2937,BankTbl,4,0),""))</f>
        <v>0</v>
      </c>
      <c r="Z2937" s="27">
        <f>IF($B2937="","",IF($V2937="PICK",LEFT($N2937,5),IF($V2937="FIXED",$W2937,IF($V2937="CODE",$H2937,""))))</f>
        <v>0</v>
      </c>
    </row>
    <row r="2938" spans="1:26" ht="21" customHeight="1">
      <c r="A2938" s="27">
        <f>IF($B2938="","",COUNTA($B$13:$B2938))</f>
        <v>0</v>
      </c>
      <c r="B2938" s="28"/>
      <c r="C2938" s="28"/>
      <c r="D2938" s="29"/>
      <c r="E2938" s="29"/>
      <c r="F2938" s="29"/>
      <c r="G2938" s="28"/>
      <c r="H2938" s="28"/>
      <c r="I2938" s="30">
        <f>IF($H2938="","",IFERROR(VLOOKUP($H2938,AcctTbl,2,0),"کد ناشناخته"))</f>
        <v>0</v>
      </c>
      <c r="J2938" s="27">
        <f>IF($H2938="","",IFERROR(VLOOKUP($H2938,AcctTbl,3,0),""))</f>
        <v>0</v>
      </c>
      <c r="K2938" s="29"/>
      <c r="L2938" s="28"/>
      <c r="M2938" s="31"/>
      <c r="N2938" s="29"/>
      <c r="O2938" s="32">
        <f>IF($B2938="",0,IF($U2938="IN",N($M2938),0))</f>
        <v>0</v>
      </c>
      <c r="P2938" s="32">
        <f>IF($B2938="",0,IF(OR($U2938="OUT",$U2938="TRF"),N($M2938),0))</f>
        <v>0</v>
      </c>
      <c r="Q2938" s="32">
        <f>IF($B2938="",0,IF(OR($U2938="OUT",$U2938="TRF"),N($M2938),0))</f>
        <v>0</v>
      </c>
      <c r="R2938" s="32">
        <f>IF($B2938="",0,IF($U2938="IN",N($M2938),0))</f>
        <v>0</v>
      </c>
      <c r="S2938" s="33">
        <f>IF($B2938="","",IF($M2938="","⚠ مبلغ",IF($E2938="","⚠ بانک عامل",IF(AND($U2938="TRF",$F2938=""),"⚠ بانک مقصد",IF(AND($V2938&lt;&gt;"NONE",$V2938&lt;&gt;"",$Z2938=""),"⚠ طرف حساب","✓")))))</f>
        <v>0</v>
      </c>
      <c r="T2938" s="29"/>
      <c r="U2938" s="27">
        <f>IFERROR(VLOOKUP($D2938,BankOpTbl,2,0),"")</f>
        <v>0</v>
      </c>
      <c r="V2938" s="27">
        <f>IFERROR(VLOOKUP($D2938,BankOpTbl,3,0),"")</f>
        <v>0</v>
      </c>
      <c r="W2938" s="27">
        <f>IFERROR(VLOOKUP($D2938,BankOpTbl,4,0),"")</f>
        <v>0</v>
      </c>
      <c r="X2938" s="27">
        <f>IF($E2938="","",IFERROR(VLOOKUP($E2938,BankTbl,4,0),""))</f>
        <v>0</v>
      </c>
      <c r="Y2938" s="27">
        <f>IF($F2938="","",IFERROR(VLOOKUP($F2938,BankTbl,4,0),""))</f>
        <v>0</v>
      </c>
      <c r="Z2938" s="27">
        <f>IF($B2938="","",IF($V2938="PICK",LEFT($N2938,5),IF($V2938="FIXED",$W2938,IF($V2938="CODE",$H2938,""))))</f>
        <v>0</v>
      </c>
    </row>
    <row r="2939" spans="1:26" ht="21" customHeight="1">
      <c r="A2939" s="27">
        <f>IF($B2939="","",COUNTA($B$13:$B2939))</f>
        <v>0</v>
      </c>
      <c r="B2939" s="28"/>
      <c r="C2939" s="28"/>
      <c r="D2939" s="29"/>
      <c r="E2939" s="29"/>
      <c r="F2939" s="29"/>
      <c r="G2939" s="28"/>
      <c r="H2939" s="28"/>
      <c r="I2939" s="30">
        <f>IF($H2939="","",IFERROR(VLOOKUP($H2939,AcctTbl,2,0),"کد ناشناخته"))</f>
        <v>0</v>
      </c>
      <c r="J2939" s="27">
        <f>IF($H2939="","",IFERROR(VLOOKUP($H2939,AcctTbl,3,0),""))</f>
        <v>0</v>
      </c>
      <c r="K2939" s="29"/>
      <c r="L2939" s="28"/>
      <c r="M2939" s="31"/>
      <c r="N2939" s="29"/>
      <c r="O2939" s="32">
        <f>IF($B2939="",0,IF($U2939="IN",N($M2939),0))</f>
        <v>0</v>
      </c>
      <c r="P2939" s="32">
        <f>IF($B2939="",0,IF(OR($U2939="OUT",$U2939="TRF"),N($M2939),0))</f>
        <v>0</v>
      </c>
      <c r="Q2939" s="32">
        <f>IF($B2939="",0,IF(OR($U2939="OUT",$U2939="TRF"),N($M2939),0))</f>
        <v>0</v>
      </c>
      <c r="R2939" s="32">
        <f>IF($B2939="",0,IF($U2939="IN",N($M2939),0))</f>
        <v>0</v>
      </c>
      <c r="S2939" s="33">
        <f>IF($B2939="","",IF($M2939="","⚠ مبلغ",IF($E2939="","⚠ بانک عامل",IF(AND($U2939="TRF",$F2939=""),"⚠ بانک مقصد",IF(AND($V2939&lt;&gt;"NONE",$V2939&lt;&gt;"",$Z2939=""),"⚠ طرف حساب","✓")))))</f>
        <v>0</v>
      </c>
      <c r="T2939" s="29"/>
      <c r="U2939" s="27">
        <f>IFERROR(VLOOKUP($D2939,BankOpTbl,2,0),"")</f>
        <v>0</v>
      </c>
      <c r="V2939" s="27">
        <f>IFERROR(VLOOKUP($D2939,BankOpTbl,3,0),"")</f>
        <v>0</v>
      </c>
      <c r="W2939" s="27">
        <f>IFERROR(VLOOKUP($D2939,BankOpTbl,4,0),"")</f>
        <v>0</v>
      </c>
      <c r="X2939" s="27">
        <f>IF($E2939="","",IFERROR(VLOOKUP($E2939,BankTbl,4,0),""))</f>
        <v>0</v>
      </c>
      <c r="Y2939" s="27">
        <f>IF($F2939="","",IFERROR(VLOOKUP($F2939,BankTbl,4,0),""))</f>
        <v>0</v>
      </c>
      <c r="Z2939" s="27">
        <f>IF($B2939="","",IF($V2939="PICK",LEFT($N2939,5),IF($V2939="FIXED",$W2939,IF($V2939="CODE",$H2939,""))))</f>
        <v>0</v>
      </c>
    </row>
    <row r="2940" spans="1:26" ht="21" customHeight="1">
      <c r="A2940" s="27">
        <f>IF($B2940="","",COUNTA($B$13:$B2940))</f>
        <v>0</v>
      </c>
      <c r="B2940" s="28"/>
      <c r="C2940" s="28"/>
      <c r="D2940" s="29"/>
      <c r="E2940" s="29"/>
      <c r="F2940" s="29"/>
      <c r="G2940" s="28"/>
      <c r="H2940" s="28"/>
      <c r="I2940" s="30">
        <f>IF($H2940="","",IFERROR(VLOOKUP($H2940,AcctTbl,2,0),"کد ناشناخته"))</f>
        <v>0</v>
      </c>
      <c r="J2940" s="27">
        <f>IF($H2940="","",IFERROR(VLOOKUP($H2940,AcctTbl,3,0),""))</f>
        <v>0</v>
      </c>
      <c r="K2940" s="29"/>
      <c r="L2940" s="28"/>
      <c r="M2940" s="31"/>
      <c r="N2940" s="29"/>
      <c r="O2940" s="32">
        <f>IF($B2940="",0,IF($U2940="IN",N($M2940),0))</f>
        <v>0</v>
      </c>
      <c r="P2940" s="32">
        <f>IF($B2940="",0,IF(OR($U2940="OUT",$U2940="TRF"),N($M2940),0))</f>
        <v>0</v>
      </c>
      <c r="Q2940" s="32">
        <f>IF($B2940="",0,IF(OR($U2940="OUT",$U2940="TRF"),N($M2940),0))</f>
        <v>0</v>
      </c>
      <c r="R2940" s="32">
        <f>IF($B2940="",0,IF($U2940="IN",N($M2940),0))</f>
        <v>0</v>
      </c>
      <c r="S2940" s="33">
        <f>IF($B2940="","",IF($M2940="","⚠ مبلغ",IF($E2940="","⚠ بانک عامل",IF(AND($U2940="TRF",$F2940=""),"⚠ بانک مقصد",IF(AND($V2940&lt;&gt;"NONE",$V2940&lt;&gt;"",$Z2940=""),"⚠ طرف حساب","✓")))))</f>
        <v>0</v>
      </c>
      <c r="T2940" s="29"/>
      <c r="U2940" s="27">
        <f>IFERROR(VLOOKUP($D2940,BankOpTbl,2,0),"")</f>
        <v>0</v>
      </c>
      <c r="V2940" s="27">
        <f>IFERROR(VLOOKUP($D2940,BankOpTbl,3,0),"")</f>
        <v>0</v>
      </c>
      <c r="W2940" s="27">
        <f>IFERROR(VLOOKUP($D2940,BankOpTbl,4,0),"")</f>
        <v>0</v>
      </c>
      <c r="X2940" s="27">
        <f>IF($E2940="","",IFERROR(VLOOKUP($E2940,BankTbl,4,0),""))</f>
        <v>0</v>
      </c>
      <c r="Y2940" s="27">
        <f>IF($F2940="","",IFERROR(VLOOKUP($F2940,BankTbl,4,0),""))</f>
        <v>0</v>
      </c>
      <c r="Z2940" s="27">
        <f>IF($B2940="","",IF($V2940="PICK",LEFT($N2940,5),IF($V2940="FIXED",$W2940,IF($V2940="CODE",$H2940,""))))</f>
        <v>0</v>
      </c>
    </row>
    <row r="2941" spans="1:26" ht="21" customHeight="1">
      <c r="A2941" s="27">
        <f>IF($B2941="","",COUNTA($B$13:$B2941))</f>
        <v>0</v>
      </c>
      <c r="B2941" s="28"/>
      <c r="C2941" s="28"/>
      <c r="D2941" s="29"/>
      <c r="E2941" s="29"/>
      <c r="F2941" s="29"/>
      <c r="G2941" s="28"/>
      <c r="H2941" s="28"/>
      <c r="I2941" s="30">
        <f>IF($H2941="","",IFERROR(VLOOKUP($H2941,AcctTbl,2,0),"کد ناشناخته"))</f>
        <v>0</v>
      </c>
      <c r="J2941" s="27">
        <f>IF($H2941="","",IFERROR(VLOOKUP($H2941,AcctTbl,3,0),""))</f>
        <v>0</v>
      </c>
      <c r="K2941" s="29"/>
      <c r="L2941" s="28"/>
      <c r="M2941" s="31"/>
      <c r="N2941" s="29"/>
      <c r="O2941" s="32">
        <f>IF($B2941="",0,IF($U2941="IN",N($M2941),0))</f>
        <v>0</v>
      </c>
      <c r="P2941" s="32">
        <f>IF($B2941="",0,IF(OR($U2941="OUT",$U2941="TRF"),N($M2941),0))</f>
        <v>0</v>
      </c>
      <c r="Q2941" s="32">
        <f>IF($B2941="",0,IF(OR($U2941="OUT",$U2941="TRF"),N($M2941),0))</f>
        <v>0</v>
      </c>
      <c r="R2941" s="32">
        <f>IF($B2941="",0,IF($U2941="IN",N($M2941),0))</f>
        <v>0</v>
      </c>
      <c r="S2941" s="33">
        <f>IF($B2941="","",IF($M2941="","⚠ مبلغ",IF($E2941="","⚠ بانک عامل",IF(AND($U2941="TRF",$F2941=""),"⚠ بانک مقصد",IF(AND($V2941&lt;&gt;"NONE",$V2941&lt;&gt;"",$Z2941=""),"⚠ طرف حساب","✓")))))</f>
        <v>0</v>
      </c>
      <c r="T2941" s="29"/>
      <c r="U2941" s="27">
        <f>IFERROR(VLOOKUP($D2941,BankOpTbl,2,0),"")</f>
        <v>0</v>
      </c>
      <c r="V2941" s="27">
        <f>IFERROR(VLOOKUP($D2941,BankOpTbl,3,0),"")</f>
        <v>0</v>
      </c>
      <c r="W2941" s="27">
        <f>IFERROR(VLOOKUP($D2941,BankOpTbl,4,0),"")</f>
        <v>0</v>
      </c>
      <c r="X2941" s="27">
        <f>IF($E2941="","",IFERROR(VLOOKUP($E2941,BankTbl,4,0),""))</f>
        <v>0</v>
      </c>
      <c r="Y2941" s="27">
        <f>IF($F2941="","",IFERROR(VLOOKUP($F2941,BankTbl,4,0),""))</f>
        <v>0</v>
      </c>
      <c r="Z2941" s="27">
        <f>IF($B2941="","",IF($V2941="PICK",LEFT($N2941,5),IF($V2941="FIXED",$W2941,IF($V2941="CODE",$H2941,""))))</f>
        <v>0</v>
      </c>
    </row>
    <row r="2942" spans="1:26" ht="21" customHeight="1">
      <c r="A2942" s="27">
        <f>IF($B2942="","",COUNTA($B$13:$B2942))</f>
        <v>0</v>
      </c>
      <c r="B2942" s="28"/>
      <c r="C2942" s="28"/>
      <c r="D2942" s="29"/>
      <c r="E2942" s="29"/>
      <c r="F2942" s="29"/>
      <c r="G2942" s="28"/>
      <c r="H2942" s="28"/>
      <c r="I2942" s="30">
        <f>IF($H2942="","",IFERROR(VLOOKUP($H2942,AcctTbl,2,0),"کد ناشناخته"))</f>
        <v>0</v>
      </c>
      <c r="J2942" s="27">
        <f>IF($H2942="","",IFERROR(VLOOKUP($H2942,AcctTbl,3,0),""))</f>
        <v>0</v>
      </c>
      <c r="K2942" s="29"/>
      <c r="L2942" s="28"/>
      <c r="M2942" s="31"/>
      <c r="N2942" s="29"/>
      <c r="O2942" s="32">
        <f>IF($B2942="",0,IF($U2942="IN",N($M2942),0))</f>
        <v>0</v>
      </c>
      <c r="P2942" s="32">
        <f>IF($B2942="",0,IF(OR($U2942="OUT",$U2942="TRF"),N($M2942),0))</f>
        <v>0</v>
      </c>
      <c r="Q2942" s="32">
        <f>IF($B2942="",0,IF(OR($U2942="OUT",$U2942="TRF"),N($M2942),0))</f>
        <v>0</v>
      </c>
      <c r="R2942" s="32">
        <f>IF($B2942="",0,IF($U2942="IN",N($M2942),0))</f>
        <v>0</v>
      </c>
      <c r="S2942" s="33">
        <f>IF($B2942="","",IF($M2942="","⚠ مبلغ",IF($E2942="","⚠ بانک عامل",IF(AND($U2942="TRF",$F2942=""),"⚠ بانک مقصد",IF(AND($V2942&lt;&gt;"NONE",$V2942&lt;&gt;"",$Z2942=""),"⚠ طرف حساب","✓")))))</f>
        <v>0</v>
      </c>
      <c r="T2942" s="29"/>
      <c r="U2942" s="27">
        <f>IFERROR(VLOOKUP($D2942,BankOpTbl,2,0),"")</f>
        <v>0</v>
      </c>
      <c r="V2942" s="27">
        <f>IFERROR(VLOOKUP($D2942,BankOpTbl,3,0),"")</f>
        <v>0</v>
      </c>
      <c r="W2942" s="27">
        <f>IFERROR(VLOOKUP($D2942,BankOpTbl,4,0),"")</f>
        <v>0</v>
      </c>
      <c r="X2942" s="27">
        <f>IF($E2942="","",IFERROR(VLOOKUP($E2942,BankTbl,4,0),""))</f>
        <v>0</v>
      </c>
      <c r="Y2942" s="27">
        <f>IF($F2942="","",IFERROR(VLOOKUP($F2942,BankTbl,4,0),""))</f>
        <v>0</v>
      </c>
      <c r="Z2942" s="27">
        <f>IF($B2942="","",IF($V2942="PICK",LEFT($N2942,5),IF($V2942="FIXED",$W2942,IF($V2942="CODE",$H2942,""))))</f>
        <v>0</v>
      </c>
    </row>
    <row r="2943" spans="1:26" ht="21" customHeight="1">
      <c r="A2943" s="27">
        <f>IF($B2943="","",COUNTA($B$13:$B2943))</f>
        <v>0</v>
      </c>
      <c r="B2943" s="28"/>
      <c r="C2943" s="28"/>
      <c r="D2943" s="29"/>
      <c r="E2943" s="29"/>
      <c r="F2943" s="29"/>
      <c r="G2943" s="28"/>
      <c r="H2943" s="28"/>
      <c r="I2943" s="30">
        <f>IF($H2943="","",IFERROR(VLOOKUP($H2943,AcctTbl,2,0),"کد ناشناخته"))</f>
        <v>0</v>
      </c>
      <c r="J2943" s="27">
        <f>IF($H2943="","",IFERROR(VLOOKUP($H2943,AcctTbl,3,0),""))</f>
        <v>0</v>
      </c>
      <c r="K2943" s="29"/>
      <c r="L2943" s="28"/>
      <c r="M2943" s="31"/>
      <c r="N2943" s="29"/>
      <c r="O2943" s="32">
        <f>IF($B2943="",0,IF($U2943="IN",N($M2943),0))</f>
        <v>0</v>
      </c>
      <c r="P2943" s="32">
        <f>IF($B2943="",0,IF(OR($U2943="OUT",$U2943="TRF"),N($M2943),0))</f>
        <v>0</v>
      </c>
      <c r="Q2943" s="32">
        <f>IF($B2943="",0,IF(OR($U2943="OUT",$U2943="TRF"),N($M2943),0))</f>
        <v>0</v>
      </c>
      <c r="R2943" s="32">
        <f>IF($B2943="",0,IF($U2943="IN",N($M2943),0))</f>
        <v>0</v>
      </c>
      <c r="S2943" s="33">
        <f>IF($B2943="","",IF($M2943="","⚠ مبلغ",IF($E2943="","⚠ بانک عامل",IF(AND($U2943="TRF",$F2943=""),"⚠ بانک مقصد",IF(AND($V2943&lt;&gt;"NONE",$V2943&lt;&gt;"",$Z2943=""),"⚠ طرف حساب","✓")))))</f>
        <v>0</v>
      </c>
      <c r="T2943" s="29"/>
      <c r="U2943" s="27">
        <f>IFERROR(VLOOKUP($D2943,BankOpTbl,2,0),"")</f>
        <v>0</v>
      </c>
      <c r="V2943" s="27">
        <f>IFERROR(VLOOKUP($D2943,BankOpTbl,3,0),"")</f>
        <v>0</v>
      </c>
      <c r="W2943" s="27">
        <f>IFERROR(VLOOKUP($D2943,BankOpTbl,4,0),"")</f>
        <v>0</v>
      </c>
      <c r="X2943" s="27">
        <f>IF($E2943="","",IFERROR(VLOOKUP($E2943,BankTbl,4,0),""))</f>
        <v>0</v>
      </c>
      <c r="Y2943" s="27">
        <f>IF($F2943="","",IFERROR(VLOOKUP($F2943,BankTbl,4,0),""))</f>
        <v>0</v>
      </c>
      <c r="Z2943" s="27">
        <f>IF($B2943="","",IF($V2943="PICK",LEFT($N2943,5),IF($V2943="FIXED",$W2943,IF($V2943="CODE",$H2943,""))))</f>
        <v>0</v>
      </c>
    </row>
    <row r="2944" spans="1:26" ht="21" customHeight="1">
      <c r="A2944" s="27">
        <f>IF($B2944="","",COUNTA($B$13:$B2944))</f>
        <v>0</v>
      </c>
      <c r="B2944" s="28"/>
      <c r="C2944" s="28"/>
      <c r="D2944" s="29"/>
      <c r="E2944" s="29"/>
      <c r="F2944" s="29"/>
      <c r="G2944" s="28"/>
      <c r="H2944" s="28"/>
      <c r="I2944" s="30">
        <f>IF($H2944="","",IFERROR(VLOOKUP($H2944,AcctTbl,2,0),"کد ناشناخته"))</f>
        <v>0</v>
      </c>
      <c r="J2944" s="27">
        <f>IF($H2944="","",IFERROR(VLOOKUP($H2944,AcctTbl,3,0),""))</f>
        <v>0</v>
      </c>
      <c r="K2944" s="29"/>
      <c r="L2944" s="28"/>
      <c r="M2944" s="31"/>
      <c r="N2944" s="29"/>
      <c r="O2944" s="32">
        <f>IF($B2944="",0,IF($U2944="IN",N($M2944),0))</f>
        <v>0</v>
      </c>
      <c r="P2944" s="32">
        <f>IF($B2944="",0,IF(OR($U2944="OUT",$U2944="TRF"),N($M2944),0))</f>
        <v>0</v>
      </c>
      <c r="Q2944" s="32">
        <f>IF($B2944="",0,IF(OR($U2944="OUT",$U2944="TRF"),N($M2944),0))</f>
        <v>0</v>
      </c>
      <c r="R2944" s="32">
        <f>IF($B2944="",0,IF($U2944="IN",N($M2944),0))</f>
        <v>0</v>
      </c>
      <c r="S2944" s="33">
        <f>IF($B2944="","",IF($M2944="","⚠ مبلغ",IF($E2944="","⚠ بانک عامل",IF(AND($U2944="TRF",$F2944=""),"⚠ بانک مقصد",IF(AND($V2944&lt;&gt;"NONE",$V2944&lt;&gt;"",$Z2944=""),"⚠ طرف حساب","✓")))))</f>
        <v>0</v>
      </c>
      <c r="T2944" s="29"/>
      <c r="U2944" s="27">
        <f>IFERROR(VLOOKUP($D2944,BankOpTbl,2,0),"")</f>
        <v>0</v>
      </c>
      <c r="V2944" s="27">
        <f>IFERROR(VLOOKUP($D2944,BankOpTbl,3,0),"")</f>
        <v>0</v>
      </c>
      <c r="W2944" s="27">
        <f>IFERROR(VLOOKUP($D2944,BankOpTbl,4,0),"")</f>
        <v>0</v>
      </c>
      <c r="X2944" s="27">
        <f>IF($E2944="","",IFERROR(VLOOKUP($E2944,BankTbl,4,0),""))</f>
        <v>0</v>
      </c>
      <c r="Y2944" s="27">
        <f>IF($F2944="","",IFERROR(VLOOKUP($F2944,BankTbl,4,0),""))</f>
        <v>0</v>
      </c>
      <c r="Z2944" s="27">
        <f>IF($B2944="","",IF($V2944="PICK",LEFT($N2944,5),IF($V2944="FIXED",$W2944,IF($V2944="CODE",$H2944,""))))</f>
        <v>0</v>
      </c>
    </row>
    <row r="2945" spans="1:26" ht="21" customHeight="1">
      <c r="A2945" s="27">
        <f>IF($B2945="","",COUNTA($B$13:$B2945))</f>
        <v>0</v>
      </c>
      <c r="B2945" s="28"/>
      <c r="C2945" s="28"/>
      <c r="D2945" s="29"/>
      <c r="E2945" s="29"/>
      <c r="F2945" s="29"/>
      <c r="G2945" s="28"/>
      <c r="H2945" s="28"/>
      <c r="I2945" s="30">
        <f>IF($H2945="","",IFERROR(VLOOKUP($H2945,AcctTbl,2,0),"کد ناشناخته"))</f>
        <v>0</v>
      </c>
      <c r="J2945" s="27">
        <f>IF($H2945="","",IFERROR(VLOOKUP($H2945,AcctTbl,3,0),""))</f>
        <v>0</v>
      </c>
      <c r="K2945" s="29"/>
      <c r="L2945" s="28"/>
      <c r="M2945" s="31"/>
      <c r="N2945" s="29"/>
      <c r="O2945" s="32">
        <f>IF($B2945="",0,IF($U2945="IN",N($M2945),0))</f>
        <v>0</v>
      </c>
      <c r="P2945" s="32">
        <f>IF($B2945="",0,IF(OR($U2945="OUT",$U2945="TRF"),N($M2945),0))</f>
        <v>0</v>
      </c>
      <c r="Q2945" s="32">
        <f>IF($B2945="",0,IF(OR($U2945="OUT",$U2945="TRF"),N($M2945),0))</f>
        <v>0</v>
      </c>
      <c r="R2945" s="32">
        <f>IF($B2945="",0,IF($U2945="IN",N($M2945),0))</f>
        <v>0</v>
      </c>
      <c r="S2945" s="33">
        <f>IF($B2945="","",IF($M2945="","⚠ مبلغ",IF($E2945="","⚠ بانک عامل",IF(AND($U2945="TRF",$F2945=""),"⚠ بانک مقصد",IF(AND($V2945&lt;&gt;"NONE",$V2945&lt;&gt;"",$Z2945=""),"⚠ طرف حساب","✓")))))</f>
        <v>0</v>
      </c>
      <c r="T2945" s="29"/>
      <c r="U2945" s="27">
        <f>IFERROR(VLOOKUP($D2945,BankOpTbl,2,0),"")</f>
        <v>0</v>
      </c>
      <c r="V2945" s="27">
        <f>IFERROR(VLOOKUP($D2945,BankOpTbl,3,0),"")</f>
        <v>0</v>
      </c>
      <c r="W2945" s="27">
        <f>IFERROR(VLOOKUP($D2945,BankOpTbl,4,0),"")</f>
        <v>0</v>
      </c>
      <c r="X2945" s="27">
        <f>IF($E2945="","",IFERROR(VLOOKUP($E2945,BankTbl,4,0),""))</f>
        <v>0</v>
      </c>
      <c r="Y2945" s="27">
        <f>IF($F2945="","",IFERROR(VLOOKUP($F2945,BankTbl,4,0),""))</f>
        <v>0</v>
      </c>
      <c r="Z2945" s="27">
        <f>IF($B2945="","",IF($V2945="PICK",LEFT($N2945,5),IF($V2945="FIXED",$W2945,IF($V2945="CODE",$H2945,""))))</f>
        <v>0</v>
      </c>
    </row>
    <row r="2946" spans="1:26" ht="21" customHeight="1">
      <c r="A2946" s="27">
        <f>IF($B2946="","",COUNTA($B$13:$B2946))</f>
        <v>0</v>
      </c>
      <c r="B2946" s="28"/>
      <c r="C2946" s="28"/>
      <c r="D2946" s="29"/>
      <c r="E2946" s="29"/>
      <c r="F2946" s="29"/>
      <c r="G2946" s="28"/>
      <c r="H2946" s="28"/>
      <c r="I2946" s="30">
        <f>IF($H2946="","",IFERROR(VLOOKUP($H2946,AcctTbl,2,0),"کد ناشناخته"))</f>
        <v>0</v>
      </c>
      <c r="J2946" s="27">
        <f>IF($H2946="","",IFERROR(VLOOKUP($H2946,AcctTbl,3,0),""))</f>
        <v>0</v>
      </c>
      <c r="K2946" s="29"/>
      <c r="L2946" s="28"/>
      <c r="M2946" s="31"/>
      <c r="N2946" s="29"/>
      <c r="O2946" s="32">
        <f>IF($B2946="",0,IF($U2946="IN",N($M2946),0))</f>
        <v>0</v>
      </c>
      <c r="P2946" s="32">
        <f>IF($B2946="",0,IF(OR($U2946="OUT",$U2946="TRF"),N($M2946),0))</f>
        <v>0</v>
      </c>
      <c r="Q2946" s="32">
        <f>IF($B2946="",0,IF(OR($U2946="OUT",$U2946="TRF"),N($M2946),0))</f>
        <v>0</v>
      </c>
      <c r="R2946" s="32">
        <f>IF($B2946="",0,IF($U2946="IN",N($M2946),0))</f>
        <v>0</v>
      </c>
      <c r="S2946" s="33">
        <f>IF($B2946="","",IF($M2946="","⚠ مبلغ",IF($E2946="","⚠ بانک عامل",IF(AND($U2946="TRF",$F2946=""),"⚠ بانک مقصد",IF(AND($V2946&lt;&gt;"NONE",$V2946&lt;&gt;"",$Z2946=""),"⚠ طرف حساب","✓")))))</f>
        <v>0</v>
      </c>
      <c r="T2946" s="29"/>
      <c r="U2946" s="27">
        <f>IFERROR(VLOOKUP($D2946,BankOpTbl,2,0),"")</f>
        <v>0</v>
      </c>
      <c r="V2946" s="27">
        <f>IFERROR(VLOOKUP($D2946,BankOpTbl,3,0),"")</f>
        <v>0</v>
      </c>
      <c r="W2946" s="27">
        <f>IFERROR(VLOOKUP($D2946,BankOpTbl,4,0),"")</f>
        <v>0</v>
      </c>
      <c r="X2946" s="27">
        <f>IF($E2946="","",IFERROR(VLOOKUP($E2946,BankTbl,4,0),""))</f>
        <v>0</v>
      </c>
      <c r="Y2946" s="27">
        <f>IF($F2946="","",IFERROR(VLOOKUP($F2946,BankTbl,4,0),""))</f>
        <v>0</v>
      </c>
      <c r="Z2946" s="27">
        <f>IF($B2946="","",IF($V2946="PICK",LEFT($N2946,5),IF($V2946="FIXED",$W2946,IF($V2946="CODE",$H2946,""))))</f>
        <v>0</v>
      </c>
    </row>
    <row r="2947" spans="1:26" ht="21" customHeight="1">
      <c r="A2947" s="27">
        <f>IF($B2947="","",COUNTA($B$13:$B2947))</f>
        <v>0</v>
      </c>
      <c r="B2947" s="28"/>
      <c r="C2947" s="28"/>
      <c r="D2947" s="29"/>
      <c r="E2947" s="29"/>
      <c r="F2947" s="29"/>
      <c r="G2947" s="28"/>
      <c r="H2947" s="28"/>
      <c r="I2947" s="30">
        <f>IF($H2947="","",IFERROR(VLOOKUP($H2947,AcctTbl,2,0),"کد ناشناخته"))</f>
        <v>0</v>
      </c>
      <c r="J2947" s="27">
        <f>IF($H2947="","",IFERROR(VLOOKUP($H2947,AcctTbl,3,0),""))</f>
        <v>0</v>
      </c>
      <c r="K2947" s="29"/>
      <c r="L2947" s="28"/>
      <c r="M2947" s="31"/>
      <c r="N2947" s="29"/>
      <c r="O2947" s="32">
        <f>IF($B2947="",0,IF($U2947="IN",N($M2947),0))</f>
        <v>0</v>
      </c>
      <c r="P2947" s="32">
        <f>IF($B2947="",0,IF(OR($U2947="OUT",$U2947="TRF"),N($M2947),0))</f>
        <v>0</v>
      </c>
      <c r="Q2947" s="32">
        <f>IF($B2947="",0,IF(OR($U2947="OUT",$U2947="TRF"),N($M2947),0))</f>
        <v>0</v>
      </c>
      <c r="R2947" s="32">
        <f>IF($B2947="",0,IF($U2947="IN",N($M2947),0))</f>
        <v>0</v>
      </c>
      <c r="S2947" s="33">
        <f>IF($B2947="","",IF($M2947="","⚠ مبلغ",IF($E2947="","⚠ بانک عامل",IF(AND($U2947="TRF",$F2947=""),"⚠ بانک مقصد",IF(AND($V2947&lt;&gt;"NONE",$V2947&lt;&gt;"",$Z2947=""),"⚠ طرف حساب","✓")))))</f>
        <v>0</v>
      </c>
      <c r="T2947" s="29"/>
      <c r="U2947" s="27">
        <f>IFERROR(VLOOKUP($D2947,BankOpTbl,2,0),"")</f>
        <v>0</v>
      </c>
      <c r="V2947" s="27">
        <f>IFERROR(VLOOKUP($D2947,BankOpTbl,3,0),"")</f>
        <v>0</v>
      </c>
      <c r="W2947" s="27">
        <f>IFERROR(VLOOKUP($D2947,BankOpTbl,4,0),"")</f>
        <v>0</v>
      </c>
      <c r="X2947" s="27">
        <f>IF($E2947="","",IFERROR(VLOOKUP($E2947,BankTbl,4,0),""))</f>
        <v>0</v>
      </c>
      <c r="Y2947" s="27">
        <f>IF($F2947="","",IFERROR(VLOOKUP($F2947,BankTbl,4,0),""))</f>
        <v>0</v>
      </c>
      <c r="Z2947" s="27">
        <f>IF($B2947="","",IF($V2947="PICK",LEFT($N2947,5),IF($V2947="FIXED",$W2947,IF($V2947="CODE",$H2947,""))))</f>
        <v>0</v>
      </c>
    </row>
    <row r="2948" spans="1:26" ht="21" customHeight="1">
      <c r="A2948" s="27">
        <f>IF($B2948="","",COUNTA($B$13:$B2948))</f>
        <v>0</v>
      </c>
      <c r="B2948" s="28"/>
      <c r="C2948" s="28"/>
      <c r="D2948" s="29"/>
      <c r="E2948" s="29"/>
      <c r="F2948" s="29"/>
      <c r="G2948" s="28"/>
      <c r="H2948" s="28"/>
      <c r="I2948" s="30">
        <f>IF($H2948="","",IFERROR(VLOOKUP($H2948,AcctTbl,2,0),"کد ناشناخته"))</f>
        <v>0</v>
      </c>
      <c r="J2948" s="27">
        <f>IF($H2948="","",IFERROR(VLOOKUP($H2948,AcctTbl,3,0),""))</f>
        <v>0</v>
      </c>
      <c r="K2948" s="29"/>
      <c r="L2948" s="28"/>
      <c r="M2948" s="31"/>
      <c r="N2948" s="29"/>
      <c r="O2948" s="32">
        <f>IF($B2948="",0,IF($U2948="IN",N($M2948),0))</f>
        <v>0</v>
      </c>
      <c r="P2948" s="32">
        <f>IF($B2948="",0,IF(OR($U2948="OUT",$U2948="TRF"),N($M2948),0))</f>
        <v>0</v>
      </c>
      <c r="Q2948" s="32">
        <f>IF($B2948="",0,IF(OR($U2948="OUT",$U2948="TRF"),N($M2948),0))</f>
        <v>0</v>
      </c>
      <c r="R2948" s="32">
        <f>IF($B2948="",0,IF($U2948="IN",N($M2948),0))</f>
        <v>0</v>
      </c>
      <c r="S2948" s="33">
        <f>IF($B2948="","",IF($M2948="","⚠ مبلغ",IF($E2948="","⚠ بانک عامل",IF(AND($U2948="TRF",$F2948=""),"⚠ بانک مقصد",IF(AND($V2948&lt;&gt;"NONE",$V2948&lt;&gt;"",$Z2948=""),"⚠ طرف حساب","✓")))))</f>
        <v>0</v>
      </c>
      <c r="T2948" s="29"/>
      <c r="U2948" s="27">
        <f>IFERROR(VLOOKUP($D2948,BankOpTbl,2,0),"")</f>
        <v>0</v>
      </c>
      <c r="V2948" s="27">
        <f>IFERROR(VLOOKUP($D2948,BankOpTbl,3,0),"")</f>
        <v>0</v>
      </c>
      <c r="W2948" s="27">
        <f>IFERROR(VLOOKUP($D2948,BankOpTbl,4,0),"")</f>
        <v>0</v>
      </c>
      <c r="X2948" s="27">
        <f>IF($E2948="","",IFERROR(VLOOKUP($E2948,BankTbl,4,0),""))</f>
        <v>0</v>
      </c>
      <c r="Y2948" s="27">
        <f>IF($F2948="","",IFERROR(VLOOKUP($F2948,BankTbl,4,0),""))</f>
        <v>0</v>
      </c>
      <c r="Z2948" s="27">
        <f>IF($B2948="","",IF($V2948="PICK",LEFT($N2948,5),IF($V2948="FIXED",$W2948,IF($V2948="CODE",$H2948,""))))</f>
        <v>0</v>
      </c>
    </row>
    <row r="2949" spans="1:26" ht="21" customHeight="1">
      <c r="A2949" s="27">
        <f>IF($B2949="","",COUNTA($B$13:$B2949))</f>
        <v>0</v>
      </c>
      <c r="B2949" s="28"/>
      <c r="C2949" s="28"/>
      <c r="D2949" s="29"/>
      <c r="E2949" s="29"/>
      <c r="F2949" s="29"/>
      <c r="G2949" s="28"/>
      <c r="H2949" s="28"/>
      <c r="I2949" s="30">
        <f>IF($H2949="","",IFERROR(VLOOKUP($H2949,AcctTbl,2,0),"کد ناشناخته"))</f>
        <v>0</v>
      </c>
      <c r="J2949" s="27">
        <f>IF($H2949="","",IFERROR(VLOOKUP($H2949,AcctTbl,3,0),""))</f>
        <v>0</v>
      </c>
      <c r="K2949" s="29"/>
      <c r="L2949" s="28"/>
      <c r="M2949" s="31"/>
      <c r="N2949" s="29"/>
      <c r="O2949" s="32">
        <f>IF($B2949="",0,IF($U2949="IN",N($M2949),0))</f>
        <v>0</v>
      </c>
      <c r="P2949" s="32">
        <f>IF($B2949="",0,IF(OR($U2949="OUT",$U2949="TRF"),N($M2949),0))</f>
        <v>0</v>
      </c>
      <c r="Q2949" s="32">
        <f>IF($B2949="",0,IF(OR($U2949="OUT",$U2949="TRF"),N($M2949),0))</f>
        <v>0</v>
      </c>
      <c r="R2949" s="32">
        <f>IF($B2949="",0,IF($U2949="IN",N($M2949),0))</f>
        <v>0</v>
      </c>
      <c r="S2949" s="33">
        <f>IF($B2949="","",IF($M2949="","⚠ مبلغ",IF($E2949="","⚠ بانک عامل",IF(AND($U2949="TRF",$F2949=""),"⚠ بانک مقصد",IF(AND($V2949&lt;&gt;"NONE",$V2949&lt;&gt;"",$Z2949=""),"⚠ طرف حساب","✓")))))</f>
        <v>0</v>
      </c>
      <c r="T2949" s="29"/>
      <c r="U2949" s="27">
        <f>IFERROR(VLOOKUP($D2949,BankOpTbl,2,0),"")</f>
        <v>0</v>
      </c>
      <c r="V2949" s="27">
        <f>IFERROR(VLOOKUP($D2949,BankOpTbl,3,0),"")</f>
        <v>0</v>
      </c>
      <c r="W2949" s="27">
        <f>IFERROR(VLOOKUP($D2949,BankOpTbl,4,0),"")</f>
        <v>0</v>
      </c>
      <c r="X2949" s="27">
        <f>IF($E2949="","",IFERROR(VLOOKUP($E2949,BankTbl,4,0),""))</f>
        <v>0</v>
      </c>
      <c r="Y2949" s="27">
        <f>IF($F2949="","",IFERROR(VLOOKUP($F2949,BankTbl,4,0),""))</f>
        <v>0</v>
      </c>
      <c r="Z2949" s="27">
        <f>IF($B2949="","",IF($V2949="PICK",LEFT($N2949,5),IF($V2949="FIXED",$W2949,IF($V2949="CODE",$H2949,""))))</f>
        <v>0</v>
      </c>
    </row>
    <row r="2950" spans="1:26" ht="21" customHeight="1">
      <c r="A2950" s="27">
        <f>IF($B2950="","",COUNTA($B$13:$B2950))</f>
        <v>0</v>
      </c>
      <c r="B2950" s="28"/>
      <c r="C2950" s="28"/>
      <c r="D2950" s="29"/>
      <c r="E2950" s="29"/>
      <c r="F2950" s="29"/>
      <c r="G2950" s="28"/>
      <c r="H2950" s="28"/>
      <c r="I2950" s="30">
        <f>IF($H2950="","",IFERROR(VLOOKUP($H2950,AcctTbl,2,0),"کد ناشناخته"))</f>
        <v>0</v>
      </c>
      <c r="J2950" s="27">
        <f>IF($H2950="","",IFERROR(VLOOKUP($H2950,AcctTbl,3,0),""))</f>
        <v>0</v>
      </c>
      <c r="K2950" s="29"/>
      <c r="L2950" s="28"/>
      <c r="M2950" s="31"/>
      <c r="N2950" s="29"/>
      <c r="O2950" s="32">
        <f>IF($B2950="",0,IF($U2950="IN",N($M2950),0))</f>
        <v>0</v>
      </c>
      <c r="P2950" s="32">
        <f>IF($B2950="",0,IF(OR($U2950="OUT",$U2950="TRF"),N($M2950),0))</f>
        <v>0</v>
      </c>
      <c r="Q2950" s="32">
        <f>IF($B2950="",0,IF(OR($U2950="OUT",$U2950="TRF"),N($M2950),0))</f>
        <v>0</v>
      </c>
      <c r="R2950" s="32">
        <f>IF($B2950="",0,IF($U2950="IN",N($M2950),0))</f>
        <v>0</v>
      </c>
      <c r="S2950" s="33">
        <f>IF($B2950="","",IF($M2950="","⚠ مبلغ",IF($E2950="","⚠ بانک عامل",IF(AND($U2950="TRF",$F2950=""),"⚠ بانک مقصد",IF(AND($V2950&lt;&gt;"NONE",$V2950&lt;&gt;"",$Z2950=""),"⚠ طرف حساب","✓")))))</f>
        <v>0</v>
      </c>
      <c r="T2950" s="29"/>
      <c r="U2950" s="27">
        <f>IFERROR(VLOOKUP($D2950,BankOpTbl,2,0),"")</f>
        <v>0</v>
      </c>
      <c r="V2950" s="27">
        <f>IFERROR(VLOOKUP($D2950,BankOpTbl,3,0),"")</f>
        <v>0</v>
      </c>
      <c r="W2950" s="27">
        <f>IFERROR(VLOOKUP($D2950,BankOpTbl,4,0),"")</f>
        <v>0</v>
      </c>
      <c r="X2950" s="27">
        <f>IF($E2950="","",IFERROR(VLOOKUP($E2950,BankTbl,4,0),""))</f>
        <v>0</v>
      </c>
      <c r="Y2950" s="27">
        <f>IF($F2950="","",IFERROR(VLOOKUP($F2950,BankTbl,4,0),""))</f>
        <v>0</v>
      </c>
      <c r="Z2950" s="27">
        <f>IF($B2950="","",IF($V2950="PICK",LEFT($N2950,5),IF($V2950="FIXED",$W2950,IF($V2950="CODE",$H2950,""))))</f>
        <v>0</v>
      </c>
    </row>
    <row r="2951" spans="1:26" ht="21" customHeight="1">
      <c r="A2951" s="27">
        <f>IF($B2951="","",COUNTA($B$13:$B2951))</f>
        <v>0</v>
      </c>
      <c r="B2951" s="28"/>
      <c r="C2951" s="28"/>
      <c r="D2951" s="29"/>
      <c r="E2951" s="29"/>
      <c r="F2951" s="29"/>
      <c r="G2951" s="28"/>
      <c r="H2951" s="28"/>
      <c r="I2951" s="30">
        <f>IF($H2951="","",IFERROR(VLOOKUP($H2951,AcctTbl,2,0),"کد ناشناخته"))</f>
        <v>0</v>
      </c>
      <c r="J2951" s="27">
        <f>IF($H2951="","",IFERROR(VLOOKUP($H2951,AcctTbl,3,0),""))</f>
        <v>0</v>
      </c>
      <c r="K2951" s="29"/>
      <c r="L2951" s="28"/>
      <c r="M2951" s="31"/>
      <c r="N2951" s="29"/>
      <c r="O2951" s="32">
        <f>IF($B2951="",0,IF($U2951="IN",N($M2951),0))</f>
        <v>0</v>
      </c>
      <c r="P2951" s="32">
        <f>IF($B2951="",0,IF(OR($U2951="OUT",$U2951="TRF"),N($M2951),0))</f>
        <v>0</v>
      </c>
      <c r="Q2951" s="32">
        <f>IF($B2951="",0,IF(OR($U2951="OUT",$U2951="TRF"),N($M2951),0))</f>
        <v>0</v>
      </c>
      <c r="R2951" s="32">
        <f>IF($B2951="",0,IF($U2951="IN",N($M2951),0))</f>
        <v>0</v>
      </c>
      <c r="S2951" s="33">
        <f>IF($B2951="","",IF($M2951="","⚠ مبلغ",IF($E2951="","⚠ بانک عامل",IF(AND($U2951="TRF",$F2951=""),"⚠ بانک مقصد",IF(AND($V2951&lt;&gt;"NONE",$V2951&lt;&gt;"",$Z2951=""),"⚠ طرف حساب","✓")))))</f>
        <v>0</v>
      </c>
      <c r="T2951" s="29"/>
      <c r="U2951" s="27">
        <f>IFERROR(VLOOKUP($D2951,BankOpTbl,2,0),"")</f>
        <v>0</v>
      </c>
      <c r="V2951" s="27">
        <f>IFERROR(VLOOKUP($D2951,BankOpTbl,3,0),"")</f>
        <v>0</v>
      </c>
      <c r="W2951" s="27">
        <f>IFERROR(VLOOKUP($D2951,BankOpTbl,4,0),"")</f>
        <v>0</v>
      </c>
      <c r="X2951" s="27">
        <f>IF($E2951="","",IFERROR(VLOOKUP($E2951,BankTbl,4,0),""))</f>
        <v>0</v>
      </c>
      <c r="Y2951" s="27">
        <f>IF($F2951="","",IFERROR(VLOOKUP($F2951,BankTbl,4,0),""))</f>
        <v>0</v>
      </c>
      <c r="Z2951" s="27">
        <f>IF($B2951="","",IF($V2951="PICK",LEFT($N2951,5),IF($V2951="FIXED",$W2951,IF($V2951="CODE",$H2951,""))))</f>
        <v>0</v>
      </c>
    </row>
    <row r="2952" spans="1:26" ht="21" customHeight="1">
      <c r="A2952" s="27">
        <f>IF($B2952="","",COUNTA($B$13:$B2952))</f>
        <v>0</v>
      </c>
      <c r="B2952" s="28"/>
      <c r="C2952" s="28"/>
      <c r="D2952" s="29"/>
      <c r="E2952" s="29"/>
      <c r="F2952" s="29"/>
      <c r="G2952" s="28"/>
      <c r="H2952" s="28"/>
      <c r="I2952" s="30">
        <f>IF($H2952="","",IFERROR(VLOOKUP($H2952,AcctTbl,2,0),"کد ناشناخته"))</f>
        <v>0</v>
      </c>
      <c r="J2952" s="27">
        <f>IF($H2952="","",IFERROR(VLOOKUP($H2952,AcctTbl,3,0),""))</f>
        <v>0</v>
      </c>
      <c r="K2952" s="29"/>
      <c r="L2952" s="28"/>
      <c r="M2952" s="31"/>
      <c r="N2952" s="29"/>
      <c r="O2952" s="32">
        <f>IF($B2952="",0,IF($U2952="IN",N($M2952),0))</f>
        <v>0</v>
      </c>
      <c r="P2952" s="32">
        <f>IF($B2952="",0,IF(OR($U2952="OUT",$U2952="TRF"),N($M2952),0))</f>
        <v>0</v>
      </c>
      <c r="Q2952" s="32">
        <f>IF($B2952="",0,IF(OR($U2952="OUT",$U2952="TRF"),N($M2952),0))</f>
        <v>0</v>
      </c>
      <c r="R2952" s="32">
        <f>IF($B2952="",0,IF($U2952="IN",N($M2952),0))</f>
        <v>0</v>
      </c>
      <c r="S2952" s="33">
        <f>IF($B2952="","",IF($M2952="","⚠ مبلغ",IF($E2952="","⚠ بانک عامل",IF(AND($U2952="TRF",$F2952=""),"⚠ بانک مقصد",IF(AND($V2952&lt;&gt;"NONE",$V2952&lt;&gt;"",$Z2952=""),"⚠ طرف حساب","✓")))))</f>
        <v>0</v>
      </c>
      <c r="T2952" s="29"/>
      <c r="U2952" s="27">
        <f>IFERROR(VLOOKUP($D2952,BankOpTbl,2,0),"")</f>
        <v>0</v>
      </c>
      <c r="V2952" s="27">
        <f>IFERROR(VLOOKUP($D2952,BankOpTbl,3,0),"")</f>
        <v>0</v>
      </c>
      <c r="W2952" s="27">
        <f>IFERROR(VLOOKUP($D2952,BankOpTbl,4,0),"")</f>
        <v>0</v>
      </c>
      <c r="X2952" s="27">
        <f>IF($E2952="","",IFERROR(VLOOKUP($E2952,BankTbl,4,0),""))</f>
        <v>0</v>
      </c>
      <c r="Y2952" s="27">
        <f>IF($F2952="","",IFERROR(VLOOKUP($F2952,BankTbl,4,0),""))</f>
        <v>0</v>
      </c>
      <c r="Z2952" s="27">
        <f>IF($B2952="","",IF($V2952="PICK",LEFT($N2952,5),IF($V2952="FIXED",$W2952,IF($V2952="CODE",$H2952,""))))</f>
        <v>0</v>
      </c>
    </row>
    <row r="2953" spans="1:26" ht="21" customHeight="1">
      <c r="A2953" s="27">
        <f>IF($B2953="","",COUNTA($B$13:$B2953))</f>
        <v>0</v>
      </c>
      <c r="B2953" s="28"/>
      <c r="C2953" s="28"/>
      <c r="D2953" s="29"/>
      <c r="E2953" s="29"/>
      <c r="F2953" s="29"/>
      <c r="G2953" s="28"/>
      <c r="H2953" s="28"/>
      <c r="I2953" s="30">
        <f>IF($H2953="","",IFERROR(VLOOKUP($H2953,AcctTbl,2,0),"کد ناشناخته"))</f>
        <v>0</v>
      </c>
      <c r="J2953" s="27">
        <f>IF($H2953="","",IFERROR(VLOOKUP($H2953,AcctTbl,3,0),""))</f>
        <v>0</v>
      </c>
      <c r="K2953" s="29"/>
      <c r="L2953" s="28"/>
      <c r="M2953" s="31"/>
      <c r="N2953" s="29"/>
      <c r="O2953" s="32">
        <f>IF($B2953="",0,IF($U2953="IN",N($M2953),0))</f>
        <v>0</v>
      </c>
      <c r="P2953" s="32">
        <f>IF($B2953="",0,IF(OR($U2953="OUT",$U2953="TRF"),N($M2953),0))</f>
        <v>0</v>
      </c>
      <c r="Q2953" s="32">
        <f>IF($B2953="",0,IF(OR($U2953="OUT",$U2953="TRF"),N($M2953),0))</f>
        <v>0</v>
      </c>
      <c r="R2953" s="32">
        <f>IF($B2953="",0,IF($U2953="IN",N($M2953),0))</f>
        <v>0</v>
      </c>
      <c r="S2953" s="33">
        <f>IF($B2953="","",IF($M2953="","⚠ مبلغ",IF($E2953="","⚠ بانک عامل",IF(AND($U2953="TRF",$F2953=""),"⚠ بانک مقصد",IF(AND($V2953&lt;&gt;"NONE",$V2953&lt;&gt;"",$Z2953=""),"⚠ طرف حساب","✓")))))</f>
        <v>0</v>
      </c>
      <c r="T2953" s="29"/>
      <c r="U2953" s="27">
        <f>IFERROR(VLOOKUP($D2953,BankOpTbl,2,0),"")</f>
        <v>0</v>
      </c>
      <c r="V2953" s="27">
        <f>IFERROR(VLOOKUP($D2953,BankOpTbl,3,0),"")</f>
        <v>0</v>
      </c>
      <c r="W2953" s="27">
        <f>IFERROR(VLOOKUP($D2953,BankOpTbl,4,0),"")</f>
        <v>0</v>
      </c>
      <c r="X2953" s="27">
        <f>IF($E2953="","",IFERROR(VLOOKUP($E2953,BankTbl,4,0),""))</f>
        <v>0</v>
      </c>
      <c r="Y2953" s="27">
        <f>IF($F2953="","",IFERROR(VLOOKUP($F2953,BankTbl,4,0),""))</f>
        <v>0</v>
      </c>
      <c r="Z2953" s="27">
        <f>IF($B2953="","",IF($V2953="PICK",LEFT($N2953,5),IF($V2953="FIXED",$W2953,IF($V2953="CODE",$H2953,""))))</f>
        <v>0</v>
      </c>
    </row>
    <row r="2954" spans="1:26" ht="21" customHeight="1">
      <c r="A2954" s="27">
        <f>IF($B2954="","",COUNTA($B$13:$B2954))</f>
        <v>0</v>
      </c>
      <c r="B2954" s="28"/>
      <c r="C2954" s="28"/>
      <c r="D2954" s="29"/>
      <c r="E2954" s="29"/>
      <c r="F2954" s="29"/>
      <c r="G2954" s="28"/>
      <c r="H2954" s="28"/>
      <c r="I2954" s="30">
        <f>IF($H2954="","",IFERROR(VLOOKUP($H2954,AcctTbl,2,0),"کد ناشناخته"))</f>
        <v>0</v>
      </c>
      <c r="J2954" s="27">
        <f>IF($H2954="","",IFERROR(VLOOKUP($H2954,AcctTbl,3,0),""))</f>
        <v>0</v>
      </c>
      <c r="K2954" s="29"/>
      <c r="L2954" s="28"/>
      <c r="M2954" s="31"/>
      <c r="N2954" s="29"/>
      <c r="O2954" s="32">
        <f>IF($B2954="",0,IF($U2954="IN",N($M2954),0))</f>
        <v>0</v>
      </c>
      <c r="P2954" s="32">
        <f>IF($B2954="",0,IF(OR($U2954="OUT",$U2954="TRF"),N($M2954),0))</f>
        <v>0</v>
      </c>
      <c r="Q2954" s="32">
        <f>IF($B2954="",0,IF(OR($U2954="OUT",$U2954="TRF"),N($M2954),0))</f>
        <v>0</v>
      </c>
      <c r="R2954" s="32">
        <f>IF($B2954="",0,IF($U2954="IN",N($M2954),0))</f>
        <v>0</v>
      </c>
      <c r="S2954" s="33">
        <f>IF($B2954="","",IF($M2954="","⚠ مبلغ",IF($E2954="","⚠ بانک عامل",IF(AND($U2954="TRF",$F2954=""),"⚠ بانک مقصد",IF(AND($V2954&lt;&gt;"NONE",$V2954&lt;&gt;"",$Z2954=""),"⚠ طرف حساب","✓")))))</f>
        <v>0</v>
      </c>
      <c r="T2954" s="29"/>
      <c r="U2954" s="27">
        <f>IFERROR(VLOOKUP($D2954,BankOpTbl,2,0),"")</f>
        <v>0</v>
      </c>
      <c r="V2954" s="27">
        <f>IFERROR(VLOOKUP($D2954,BankOpTbl,3,0),"")</f>
        <v>0</v>
      </c>
      <c r="W2954" s="27">
        <f>IFERROR(VLOOKUP($D2954,BankOpTbl,4,0),"")</f>
        <v>0</v>
      </c>
      <c r="X2954" s="27">
        <f>IF($E2954="","",IFERROR(VLOOKUP($E2954,BankTbl,4,0),""))</f>
        <v>0</v>
      </c>
      <c r="Y2954" s="27">
        <f>IF($F2954="","",IFERROR(VLOOKUP($F2954,BankTbl,4,0),""))</f>
        <v>0</v>
      </c>
      <c r="Z2954" s="27">
        <f>IF($B2954="","",IF($V2954="PICK",LEFT($N2954,5),IF($V2954="FIXED",$W2954,IF($V2954="CODE",$H2954,""))))</f>
        <v>0</v>
      </c>
    </row>
    <row r="2955" spans="1:26" ht="21" customHeight="1">
      <c r="A2955" s="27">
        <f>IF($B2955="","",COUNTA($B$13:$B2955))</f>
        <v>0</v>
      </c>
      <c r="B2955" s="28"/>
      <c r="C2955" s="28"/>
      <c r="D2955" s="29"/>
      <c r="E2955" s="29"/>
      <c r="F2955" s="29"/>
      <c r="G2955" s="28"/>
      <c r="H2955" s="28"/>
      <c r="I2955" s="30">
        <f>IF($H2955="","",IFERROR(VLOOKUP($H2955,AcctTbl,2,0),"کد ناشناخته"))</f>
        <v>0</v>
      </c>
      <c r="J2955" s="27">
        <f>IF($H2955="","",IFERROR(VLOOKUP($H2955,AcctTbl,3,0),""))</f>
        <v>0</v>
      </c>
      <c r="K2955" s="29"/>
      <c r="L2955" s="28"/>
      <c r="M2955" s="31"/>
      <c r="N2955" s="29"/>
      <c r="O2955" s="32">
        <f>IF($B2955="",0,IF($U2955="IN",N($M2955),0))</f>
        <v>0</v>
      </c>
      <c r="P2955" s="32">
        <f>IF($B2955="",0,IF(OR($U2955="OUT",$U2955="TRF"),N($M2955),0))</f>
        <v>0</v>
      </c>
      <c r="Q2955" s="32">
        <f>IF($B2955="",0,IF(OR($U2955="OUT",$U2955="TRF"),N($M2955),0))</f>
        <v>0</v>
      </c>
      <c r="R2955" s="32">
        <f>IF($B2955="",0,IF($U2955="IN",N($M2955),0))</f>
        <v>0</v>
      </c>
      <c r="S2955" s="33">
        <f>IF($B2955="","",IF($M2955="","⚠ مبلغ",IF($E2955="","⚠ بانک عامل",IF(AND($U2955="TRF",$F2955=""),"⚠ بانک مقصد",IF(AND($V2955&lt;&gt;"NONE",$V2955&lt;&gt;"",$Z2955=""),"⚠ طرف حساب","✓")))))</f>
        <v>0</v>
      </c>
      <c r="T2955" s="29"/>
      <c r="U2955" s="27">
        <f>IFERROR(VLOOKUP($D2955,BankOpTbl,2,0),"")</f>
        <v>0</v>
      </c>
      <c r="V2955" s="27">
        <f>IFERROR(VLOOKUP($D2955,BankOpTbl,3,0),"")</f>
        <v>0</v>
      </c>
      <c r="W2955" s="27">
        <f>IFERROR(VLOOKUP($D2955,BankOpTbl,4,0),"")</f>
        <v>0</v>
      </c>
      <c r="X2955" s="27">
        <f>IF($E2955="","",IFERROR(VLOOKUP($E2955,BankTbl,4,0),""))</f>
        <v>0</v>
      </c>
      <c r="Y2955" s="27">
        <f>IF($F2955="","",IFERROR(VLOOKUP($F2955,BankTbl,4,0),""))</f>
        <v>0</v>
      </c>
      <c r="Z2955" s="27">
        <f>IF($B2955="","",IF($V2955="PICK",LEFT($N2955,5),IF($V2955="FIXED",$W2955,IF($V2955="CODE",$H2955,""))))</f>
        <v>0</v>
      </c>
    </row>
    <row r="2956" spans="1:26" ht="21" customHeight="1">
      <c r="A2956" s="27">
        <f>IF($B2956="","",COUNTA($B$13:$B2956))</f>
        <v>0</v>
      </c>
      <c r="B2956" s="28"/>
      <c r="C2956" s="28"/>
      <c r="D2956" s="29"/>
      <c r="E2956" s="29"/>
      <c r="F2956" s="29"/>
      <c r="G2956" s="28"/>
      <c r="H2956" s="28"/>
      <c r="I2956" s="30">
        <f>IF($H2956="","",IFERROR(VLOOKUP($H2956,AcctTbl,2,0),"کد ناشناخته"))</f>
        <v>0</v>
      </c>
      <c r="J2956" s="27">
        <f>IF($H2956="","",IFERROR(VLOOKUP($H2956,AcctTbl,3,0),""))</f>
        <v>0</v>
      </c>
      <c r="K2956" s="29"/>
      <c r="L2956" s="28"/>
      <c r="M2956" s="31"/>
      <c r="N2956" s="29"/>
      <c r="O2956" s="32">
        <f>IF($B2956="",0,IF($U2956="IN",N($M2956),0))</f>
        <v>0</v>
      </c>
      <c r="P2956" s="32">
        <f>IF($B2956="",0,IF(OR($U2956="OUT",$U2956="TRF"),N($M2956),0))</f>
        <v>0</v>
      </c>
      <c r="Q2956" s="32">
        <f>IF($B2956="",0,IF(OR($U2956="OUT",$U2956="TRF"),N($M2956),0))</f>
        <v>0</v>
      </c>
      <c r="R2956" s="32">
        <f>IF($B2956="",0,IF($U2956="IN",N($M2956),0))</f>
        <v>0</v>
      </c>
      <c r="S2956" s="33">
        <f>IF($B2956="","",IF($M2956="","⚠ مبلغ",IF($E2956="","⚠ بانک عامل",IF(AND($U2956="TRF",$F2956=""),"⚠ بانک مقصد",IF(AND($V2956&lt;&gt;"NONE",$V2956&lt;&gt;"",$Z2956=""),"⚠ طرف حساب","✓")))))</f>
        <v>0</v>
      </c>
      <c r="T2956" s="29"/>
      <c r="U2956" s="27">
        <f>IFERROR(VLOOKUP($D2956,BankOpTbl,2,0),"")</f>
        <v>0</v>
      </c>
      <c r="V2956" s="27">
        <f>IFERROR(VLOOKUP($D2956,BankOpTbl,3,0),"")</f>
        <v>0</v>
      </c>
      <c r="W2956" s="27">
        <f>IFERROR(VLOOKUP($D2956,BankOpTbl,4,0),"")</f>
        <v>0</v>
      </c>
      <c r="X2956" s="27">
        <f>IF($E2956="","",IFERROR(VLOOKUP($E2956,BankTbl,4,0),""))</f>
        <v>0</v>
      </c>
      <c r="Y2956" s="27">
        <f>IF($F2956="","",IFERROR(VLOOKUP($F2956,BankTbl,4,0),""))</f>
        <v>0</v>
      </c>
      <c r="Z2956" s="27">
        <f>IF($B2956="","",IF($V2956="PICK",LEFT($N2956,5),IF($V2956="FIXED",$W2956,IF($V2956="CODE",$H2956,""))))</f>
        <v>0</v>
      </c>
    </row>
    <row r="2957" spans="1:26" ht="21" customHeight="1">
      <c r="A2957" s="27">
        <f>IF($B2957="","",COUNTA($B$13:$B2957))</f>
        <v>0</v>
      </c>
      <c r="B2957" s="28"/>
      <c r="C2957" s="28"/>
      <c r="D2957" s="29"/>
      <c r="E2957" s="29"/>
      <c r="F2957" s="29"/>
      <c r="G2957" s="28"/>
      <c r="H2957" s="28"/>
      <c r="I2957" s="30">
        <f>IF($H2957="","",IFERROR(VLOOKUP($H2957,AcctTbl,2,0),"کد ناشناخته"))</f>
        <v>0</v>
      </c>
      <c r="J2957" s="27">
        <f>IF($H2957="","",IFERROR(VLOOKUP($H2957,AcctTbl,3,0),""))</f>
        <v>0</v>
      </c>
      <c r="K2957" s="29"/>
      <c r="L2957" s="28"/>
      <c r="M2957" s="31"/>
      <c r="N2957" s="29"/>
      <c r="O2957" s="32">
        <f>IF($B2957="",0,IF($U2957="IN",N($M2957),0))</f>
        <v>0</v>
      </c>
      <c r="P2957" s="32">
        <f>IF($B2957="",0,IF(OR($U2957="OUT",$U2957="TRF"),N($M2957),0))</f>
        <v>0</v>
      </c>
      <c r="Q2957" s="32">
        <f>IF($B2957="",0,IF(OR($U2957="OUT",$U2957="TRF"),N($M2957),0))</f>
        <v>0</v>
      </c>
      <c r="R2957" s="32">
        <f>IF($B2957="",0,IF($U2957="IN",N($M2957),0))</f>
        <v>0</v>
      </c>
      <c r="S2957" s="33">
        <f>IF($B2957="","",IF($M2957="","⚠ مبلغ",IF($E2957="","⚠ بانک عامل",IF(AND($U2957="TRF",$F2957=""),"⚠ بانک مقصد",IF(AND($V2957&lt;&gt;"NONE",$V2957&lt;&gt;"",$Z2957=""),"⚠ طرف حساب","✓")))))</f>
        <v>0</v>
      </c>
      <c r="T2957" s="29"/>
      <c r="U2957" s="27">
        <f>IFERROR(VLOOKUP($D2957,BankOpTbl,2,0),"")</f>
        <v>0</v>
      </c>
      <c r="V2957" s="27">
        <f>IFERROR(VLOOKUP($D2957,BankOpTbl,3,0),"")</f>
        <v>0</v>
      </c>
      <c r="W2957" s="27">
        <f>IFERROR(VLOOKUP($D2957,BankOpTbl,4,0),"")</f>
        <v>0</v>
      </c>
      <c r="X2957" s="27">
        <f>IF($E2957="","",IFERROR(VLOOKUP($E2957,BankTbl,4,0),""))</f>
        <v>0</v>
      </c>
      <c r="Y2957" s="27">
        <f>IF($F2957="","",IFERROR(VLOOKUP($F2957,BankTbl,4,0),""))</f>
        <v>0</v>
      </c>
      <c r="Z2957" s="27">
        <f>IF($B2957="","",IF($V2957="PICK",LEFT($N2957,5),IF($V2957="FIXED",$W2957,IF($V2957="CODE",$H2957,""))))</f>
        <v>0</v>
      </c>
    </row>
    <row r="2958" spans="1:26" ht="21" customHeight="1">
      <c r="A2958" s="27">
        <f>IF($B2958="","",COUNTA($B$13:$B2958))</f>
        <v>0</v>
      </c>
      <c r="B2958" s="28"/>
      <c r="C2958" s="28"/>
      <c r="D2958" s="29"/>
      <c r="E2958" s="29"/>
      <c r="F2958" s="29"/>
      <c r="G2958" s="28"/>
      <c r="H2958" s="28"/>
      <c r="I2958" s="30">
        <f>IF($H2958="","",IFERROR(VLOOKUP($H2958,AcctTbl,2,0),"کد ناشناخته"))</f>
        <v>0</v>
      </c>
      <c r="J2958" s="27">
        <f>IF($H2958="","",IFERROR(VLOOKUP($H2958,AcctTbl,3,0),""))</f>
        <v>0</v>
      </c>
      <c r="K2958" s="29"/>
      <c r="L2958" s="28"/>
      <c r="M2958" s="31"/>
      <c r="N2958" s="29"/>
      <c r="O2958" s="32">
        <f>IF($B2958="",0,IF($U2958="IN",N($M2958),0))</f>
        <v>0</v>
      </c>
      <c r="P2958" s="32">
        <f>IF($B2958="",0,IF(OR($U2958="OUT",$U2958="TRF"),N($M2958),0))</f>
        <v>0</v>
      </c>
      <c r="Q2958" s="32">
        <f>IF($B2958="",0,IF(OR($U2958="OUT",$U2958="TRF"),N($M2958),0))</f>
        <v>0</v>
      </c>
      <c r="R2958" s="32">
        <f>IF($B2958="",0,IF($U2958="IN",N($M2958),0))</f>
        <v>0</v>
      </c>
      <c r="S2958" s="33">
        <f>IF($B2958="","",IF($M2958="","⚠ مبلغ",IF($E2958="","⚠ بانک عامل",IF(AND($U2958="TRF",$F2958=""),"⚠ بانک مقصد",IF(AND($V2958&lt;&gt;"NONE",$V2958&lt;&gt;"",$Z2958=""),"⚠ طرف حساب","✓")))))</f>
        <v>0</v>
      </c>
      <c r="T2958" s="29"/>
      <c r="U2958" s="27">
        <f>IFERROR(VLOOKUP($D2958,BankOpTbl,2,0),"")</f>
        <v>0</v>
      </c>
      <c r="V2958" s="27">
        <f>IFERROR(VLOOKUP($D2958,BankOpTbl,3,0),"")</f>
        <v>0</v>
      </c>
      <c r="W2958" s="27">
        <f>IFERROR(VLOOKUP($D2958,BankOpTbl,4,0),"")</f>
        <v>0</v>
      </c>
      <c r="X2958" s="27">
        <f>IF($E2958="","",IFERROR(VLOOKUP($E2958,BankTbl,4,0),""))</f>
        <v>0</v>
      </c>
      <c r="Y2958" s="27">
        <f>IF($F2958="","",IFERROR(VLOOKUP($F2958,BankTbl,4,0),""))</f>
        <v>0</v>
      </c>
      <c r="Z2958" s="27">
        <f>IF($B2958="","",IF($V2958="PICK",LEFT($N2958,5),IF($V2958="FIXED",$W2958,IF($V2958="CODE",$H2958,""))))</f>
        <v>0</v>
      </c>
    </row>
    <row r="2959" spans="1:26" ht="21" customHeight="1">
      <c r="A2959" s="27">
        <f>IF($B2959="","",COUNTA($B$13:$B2959))</f>
        <v>0</v>
      </c>
      <c r="B2959" s="28"/>
      <c r="C2959" s="28"/>
      <c r="D2959" s="29"/>
      <c r="E2959" s="29"/>
      <c r="F2959" s="29"/>
      <c r="G2959" s="28"/>
      <c r="H2959" s="28"/>
      <c r="I2959" s="30">
        <f>IF($H2959="","",IFERROR(VLOOKUP($H2959,AcctTbl,2,0),"کد ناشناخته"))</f>
        <v>0</v>
      </c>
      <c r="J2959" s="27">
        <f>IF($H2959="","",IFERROR(VLOOKUP($H2959,AcctTbl,3,0),""))</f>
        <v>0</v>
      </c>
      <c r="K2959" s="29"/>
      <c r="L2959" s="28"/>
      <c r="M2959" s="31"/>
      <c r="N2959" s="29"/>
      <c r="O2959" s="32">
        <f>IF($B2959="",0,IF($U2959="IN",N($M2959),0))</f>
        <v>0</v>
      </c>
      <c r="P2959" s="32">
        <f>IF($B2959="",0,IF(OR($U2959="OUT",$U2959="TRF"),N($M2959),0))</f>
        <v>0</v>
      </c>
      <c r="Q2959" s="32">
        <f>IF($B2959="",0,IF(OR($U2959="OUT",$U2959="TRF"),N($M2959),0))</f>
        <v>0</v>
      </c>
      <c r="R2959" s="32">
        <f>IF($B2959="",0,IF($U2959="IN",N($M2959),0))</f>
        <v>0</v>
      </c>
      <c r="S2959" s="33">
        <f>IF($B2959="","",IF($M2959="","⚠ مبلغ",IF($E2959="","⚠ بانک عامل",IF(AND($U2959="TRF",$F2959=""),"⚠ بانک مقصد",IF(AND($V2959&lt;&gt;"NONE",$V2959&lt;&gt;"",$Z2959=""),"⚠ طرف حساب","✓")))))</f>
        <v>0</v>
      </c>
      <c r="T2959" s="29"/>
      <c r="U2959" s="27">
        <f>IFERROR(VLOOKUP($D2959,BankOpTbl,2,0),"")</f>
        <v>0</v>
      </c>
      <c r="V2959" s="27">
        <f>IFERROR(VLOOKUP($D2959,BankOpTbl,3,0),"")</f>
        <v>0</v>
      </c>
      <c r="W2959" s="27">
        <f>IFERROR(VLOOKUP($D2959,BankOpTbl,4,0),"")</f>
        <v>0</v>
      </c>
      <c r="X2959" s="27">
        <f>IF($E2959="","",IFERROR(VLOOKUP($E2959,BankTbl,4,0),""))</f>
        <v>0</v>
      </c>
      <c r="Y2959" s="27">
        <f>IF($F2959="","",IFERROR(VLOOKUP($F2959,BankTbl,4,0),""))</f>
        <v>0</v>
      </c>
      <c r="Z2959" s="27">
        <f>IF($B2959="","",IF($V2959="PICK",LEFT($N2959,5),IF($V2959="FIXED",$W2959,IF($V2959="CODE",$H2959,""))))</f>
        <v>0</v>
      </c>
    </row>
    <row r="2960" spans="1:26" ht="21" customHeight="1">
      <c r="A2960" s="27">
        <f>IF($B2960="","",COUNTA($B$13:$B2960))</f>
        <v>0</v>
      </c>
      <c r="B2960" s="28"/>
      <c r="C2960" s="28"/>
      <c r="D2960" s="29"/>
      <c r="E2960" s="29"/>
      <c r="F2960" s="29"/>
      <c r="G2960" s="28"/>
      <c r="H2960" s="28"/>
      <c r="I2960" s="30">
        <f>IF($H2960="","",IFERROR(VLOOKUP($H2960,AcctTbl,2,0),"کد ناشناخته"))</f>
        <v>0</v>
      </c>
      <c r="J2960" s="27">
        <f>IF($H2960="","",IFERROR(VLOOKUP($H2960,AcctTbl,3,0),""))</f>
        <v>0</v>
      </c>
      <c r="K2960" s="29"/>
      <c r="L2960" s="28"/>
      <c r="M2960" s="31"/>
      <c r="N2960" s="29"/>
      <c r="O2960" s="32">
        <f>IF($B2960="",0,IF($U2960="IN",N($M2960),0))</f>
        <v>0</v>
      </c>
      <c r="P2960" s="32">
        <f>IF($B2960="",0,IF(OR($U2960="OUT",$U2960="TRF"),N($M2960),0))</f>
        <v>0</v>
      </c>
      <c r="Q2960" s="32">
        <f>IF($B2960="",0,IF(OR($U2960="OUT",$U2960="TRF"),N($M2960),0))</f>
        <v>0</v>
      </c>
      <c r="R2960" s="32">
        <f>IF($B2960="",0,IF($U2960="IN",N($M2960),0))</f>
        <v>0</v>
      </c>
      <c r="S2960" s="33">
        <f>IF($B2960="","",IF($M2960="","⚠ مبلغ",IF($E2960="","⚠ بانک عامل",IF(AND($U2960="TRF",$F2960=""),"⚠ بانک مقصد",IF(AND($V2960&lt;&gt;"NONE",$V2960&lt;&gt;"",$Z2960=""),"⚠ طرف حساب","✓")))))</f>
        <v>0</v>
      </c>
      <c r="T2960" s="29"/>
      <c r="U2960" s="27">
        <f>IFERROR(VLOOKUP($D2960,BankOpTbl,2,0),"")</f>
        <v>0</v>
      </c>
      <c r="V2960" s="27">
        <f>IFERROR(VLOOKUP($D2960,BankOpTbl,3,0),"")</f>
        <v>0</v>
      </c>
      <c r="W2960" s="27">
        <f>IFERROR(VLOOKUP($D2960,BankOpTbl,4,0),"")</f>
        <v>0</v>
      </c>
      <c r="X2960" s="27">
        <f>IF($E2960="","",IFERROR(VLOOKUP($E2960,BankTbl,4,0),""))</f>
        <v>0</v>
      </c>
      <c r="Y2960" s="27">
        <f>IF($F2960="","",IFERROR(VLOOKUP($F2960,BankTbl,4,0),""))</f>
        <v>0</v>
      </c>
      <c r="Z2960" s="27">
        <f>IF($B2960="","",IF($V2960="PICK",LEFT($N2960,5),IF($V2960="FIXED",$W2960,IF($V2960="CODE",$H2960,""))))</f>
        <v>0</v>
      </c>
    </row>
    <row r="2961" spans="1:26" ht="21" customHeight="1">
      <c r="A2961" s="27">
        <f>IF($B2961="","",COUNTA($B$13:$B2961))</f>
        <v>0</v>
      </c>
      <c r="B2961" s="28"/>
      <c r="C2961" s="28"/>
      <c r="D2961" s="29"/>
      <c r="E2961" s="29"/>
      <c r="F2961" s="29"/>
      <c r="G2961" s="28"/>
      <c r="H2961" s="28"/>
      <c r="I2961" s="30">
        <f>IF($H2961="","",IFERROR(VLOOKUP($H2961,AcctTbl,2,0),"کد ناشناخته"))</f>
        <v>0</v>
      </c>
      <c r="J2961" s="27">
        <f>IF($H2961="","",IFERROR(VLOOKUP($H2961,AcctTbl,3,0),""))</f>
        <v>0</v>
      </c>
      <c r="K2961" s="29"/>
      <c r="L2961" s="28"/>
      <c r="M2961" s="31"/>
      <c r="N2961" s="29"/>
      <c r="O2961" s="32">
        <f>IF($B2961="",0,IF($U2961="IN",N($M2961),0))</f>
        <v>0</v>
      </c>
      <c r="P2961" s="32">
        <f>IF($B2961="",0,IF(OR($U2961="OUT",$U2961="TRF"),N($M2961),0))</f>
        <v>0</v>
      </c>
      <c r="Q2961" s="32">
        <f>IF($B2961="",0,IF(OR($U2961="OUT",$U2961="TRF"),N($M2961),0))</f>
        <v>0</v>
      </c>
      <c r="R2961" s="32">
        <f>IF($B2961="",0,IF($U2961="IN",N($M2961),0))</f>
        <v>0</v>
      </c>
      <c r="S2961" s="33">
        <f>IF($B2961="","",IF($M2961="","⚠ مبلغ",IF($E2961="","⚠ بانک عامل",IF(AND($U2961="TRF",$F2961=""),"⚠ بانک مقصد",IF(AND($V2961&lt;&gt;"NONE",$V2961&lt;&gt;"",$Z2961=""),"⚠ طرف حساب","✓")))))</f>
        <v>0</v>
      </c>
      <c r="T2961" s="29"/>
      <c r="U2961" s="27">
        <f>IFERROR(VLOOKUP($D2961,BankOpTbl,2,0),"")</f>
        <v>0</v>
      </c>
      <c r="V2961" s="27">
        <f>IFERROR(VLOOKUP($D2961,BankOpTbl,3,0),"")</f>
        <v>0</v>
      </c>
      <c r="W2961" s="27">
        <f>IFERROR(VLOOKUP($D2961,BankOpTbl,4,0),"")</f>
        <v>0</v>
      </c>
      <c r="X2961" s="27">
        <f>IF($E2961="","",IFERROR(VLOOKUP($E2961,BankTbl,4,0),""))</f>
        <v>0</v>
      </c>
      <c r="Y2961" s="27">
        <f>IF($F2961="","",IFERROR(VLOOKUP($F2961,BankTbl,4,0),""))</f>
        <v>0</v>
      </c>
      <c r="Z2961" s="27">
        <f>IF($B2961="","",IF($V2961="PICK",LEFT($N2961,5),IF($V2961="FIXED",$W2961,IF($V2961="CODE",$H2961,""))))</f>
        <v>0</v>
      </c>
    </row>
    <row r="2962" spans="1:26" ht="21" customHeight="1">
      <c r="A2962" s="27">
        <f>IF($B2962="","",COUNTA($B$13:$B2962))</f>
        <v>0</v>
      </c>
      <c r="B2962" s="28"/>
      <c r="C2962" s="28"/>
      <c r="D2962" s="29"/>
      <c r="E2962" s="29"/>
      <c r="F2962" s="29"/>
      <c r="G2962" s="28"/>
      <c r="H2962" s="28"/>
      <c r="I2962" s="30">
        <f>IF($H2962="","",IFERROR(VLOOKUP($H2962,AcctTbl,2,0),"کد ناشناخته"))</f>
        <v>0</v>
      </c>
      <c r="J2962" s="27">
        <f>IF($H2962="","",IFERROR(VLOOKUP($H2962,AcctTbl,3,0),""))</f>
        <v>0</v>
      </c>
      <c r="K2962" s="29"/>
      <c r="L2962" s="28"/>
      <c r="M2962" s="31"/>
      <c r="N2962" s="29"/>
      <c r="O2962" s="32">
        <f>IF($B2962="",0,IF($U2962="IN",N($M2962),0))</f>
        <v>0</v>
      </c>
      <c r="P2962" s="32">
        <f>IF($B2962="",0,IF(OR($U2962="OUT",$U2962="TRF"),N($M2962),0))</f>
        <v>0</v>
      </c>
      <c r="Q2962" s="32">
        <f>IF($B2962="",0,IF(OR($U2962="OUT",$U2962="TRF"),N($M2962),0))</f>
        <v>0</v>
      </c>
      <c r="R2962" s="32">
        <f>IF($B2962="",0,IF($U2962="IN",N($M2962),0))</f>
        <v>0</v>
      </c>
      <c r="S2962" s="33">
        <f>IF($B2962="","",IF($M2962="","⚠ مبلغ",IF($E2962="","⚠ بانک عامل",IF(AND($U2962="TRF",$F2962=""),"⚠ بانک مقصد",IF(AND($V2962&lt;&gt;"NONE",$V2962&lt;&gt;"",$Z2962=""),"⚠ طرف حساب","✓")))))</f>
        <v>0</v>
      </c>
      <c r="T2962" s="29"/>
      <c r="U2962" s="27">
        <f>IFERROR(VLOOKUP($D2962,BankOpTbl,2,0),"")</f>
        <v>0</v>
      </c>
      <c r="V2962" s="27">
        <f>IFERROR(VLOOKUP($D2962,BankOpTbl,3,0),"")</f>
        <v>0</v>
      </c>
      <c r="W2962" s="27">
        <f>IFERROR(VLOOKUP($D2962,BankOpTbl,4,0),"")</f>
        <v>0</v>
      </c>
      <c r="X2962" s="27">
        <f>IF($E2962="","",IFERROR(VLOOKUP($E2962,BankTbl,4,0),""))</f>
        <v>0</v>
      </c>
      <c r="Y2962" s="27">
        <f>IF($F2962="","",IFERROR(VLOOKUP($F2962,BankTbl,4,0),""))</f>
        <v>0</v>
      </c>
      <c r="Z2962" s="27">
        <f>IF($B2962="","",IF($V2962="PICK",LEFT($N2962,5),IF($V2962="FIXED",$W2962,IF($V2962="CODE",$H2962,""))))</f>
        <v>0</v>
      </c>
    </row>
    <row r="2963" spans="1:26" ht="21" customHeight="1">
      <c r="A2963" s="27">
        <f>IF($B2963="","",COUNTA($B$13:$B2963))</f>
        <v>0</v>
      </c>
      <c r="B2963" s="28"/>
      <c r="C2963" s="28"/>
      <c r="D2963" s="29"/>
      <c r="E2963" s="29"/>
      <c r="F2963" s="29"/>
      <c r="G2963" s="28"/>
      <c r="H2963" s="28"/>
      <c r="I2963" s="30">
        <f>IF($H2963="","",IFERROR(VLOOKUP($H2963,AcctTbl,2,0),"کد ناشناخته"))</f>
        <v>0</v>
      </c>
      <c r="J2963" s="27">
        <f>IF($H2963="","",IFERROR(VLOOKUP($H2963,AcctTbl,3,0),""))</f>
        <v>0</v>
      </c>
      <c r="K2963" s="29"/>
      <c r="L2963" s="28"/>
      <c r="M2963" s="31"/>
      <c r="N2963" s="29"/>
      <c r="O2963" s="32">
        <f>IF($B2963="",0,IF($U2963="IN",N($M2963),0))</f>
        <v>0</v>
      </c>
      <c r="P2963" s="32">
        <f>IF($B2963="",0,IF(OR($U2963="OUT",$U2963="TRF"),N($M2963),0))</f>
        <v>0</v>
      </c>
      <c r="Q2963" s="32">
        <f>IF($B2963="",0,IF(OR($U2963="OUT",$U2963="TRF"),N($M2963),0))</f>
        <v>0</v>
      </c>
      <c r="R2963" s="32">
        <f>IF($B2963="",0,IF($U2963="IN",N($M2963),0))</f>
        <v>0</v>
      </c>
      <c r="S2963" s="33">
        <f>IF($B2963="","",IF($M2963="","⚠ مبلغ",IF($E2963="","⚠ بانک عامل",IF(AND($U2963="TRF",$F2963=""),"⚠ بانک مقصد",IF(AND($V2963&lt;&gt;"NONE",$V2963&lt;&gt;"",$Z2963=""),"⚠ طرف حساب","✓")))))</f>
        <v>0</v>
      </c>
      <c r="T2963" s="29"/>
      <c r="U2963" s="27">
        <f>IFERROR(VLOOKUP($D2963,BankOpTbl,2,0),"")</f>
        <v>0</v>
      </c>
      <c r="V2963" s="27">
        <f>IFERROR(VLOOKUP($D2963,BankOpTbl,3,0),"")</f>
        <v>0</v>
      </c>
      <c r="W2963" s="27">
        <f>IFERROR(VLOOKUP($D2963,BankOpTbl,4,0),"")</f>
        <v>0</v>
      </c>
      <c r="X2963" s="27">
        <f>IF($E2963="","",IFERROR(VLOOKUP($E2963,BankTbl,4,0),""))</f>
        <v>0</v>
      </c>
      <c r="Y2963" s="27">
        <f>IF($F2963="","",IFERROR(VLOOKUP($F2963,BankTbl,4,0),""))</f>
        <v>0</v>
      </c>
      <c r="Z2963" s="27">
        <f>IF($B2963="","",IF($V2963="PICK",LEFT($N2963,5),IF($V2963="FIXED",$W2963,IF($V2963="CODE",$H2963,""))))</f>
        <v>0</v>
      </c>
    </row>
    <row r="2964" spans="1:26" ht="21" customHeight="1">
      <c r="A2964" s="27">
        <f>IF($B2964="","",COUNTA($B$13:$B2964))</f>
        <v>0</v>
      </c>
      <c r="B2964" s="28"/>
      <c r="C2964" s="28"/>
      <c r="D2964" s="29"/>
      <c r="E2964" s="29"/>
      <c r="F2964" s="29"/>
      <c r="G2964" s="28"/>
      <c r="H2964" s="28"/>
      <c r="I2964" s="30">
        <f>IF($H2964="","",IFERROR(VLOOKUP($H2964,AcctTbl,2,0),"کد ناشناخته"))</f>
        <v>0</v>
      </c>
      <c r="J2964" s="27">
        <f>IF($H2964="","",IFERROR(VLOOKUP($H2964,AcctTbl,3,0),""))</f>
        <v>0</v>
      </c>
      <c r="K2964" s="29"/>
      <c r="L2964" s="28"/>
      <c r="M2964" s="31"/>
      <c r="N2964" s="29"/>
      <c r="O2964" s="32">
        <f>IF($B2964="",0,IF($U2964="IN",N($M2964),0))</f>
        <v>0</v>
      </c>
      <c r="P2964" s="32">
        <f>IF($B2964="",0,IF(OR($U2964="OUT",$U2964="TRF"),N($M2964),0))</f>
        <v>0</v>
      </c>
      <c r="Q2964" s="32">
        <f>IF($B2964="",0,IF(OR($U2964="OUT",$U2964="TRF"),N($M2964),0))</f>
        <v>0</v>
      </c>
      <c r="R2964" s="32">
        <f>IF($B2964="",0,IF($U2964="IN",N($M2964),0))</f>
        <v>0</v>
      </c>
      <c r="S2964" s="33">
        <f>IF($B2964="","",IF($M2964="","⚠ مبلغ",IF($E2964="","⚠ بانک عامل",IF(AND($U2964="TRF",$F2964=""),"⚠ بانک مقصد",IF(AND($V2964&lt;&gt;"NONE",$V2964&lt;&gt;"",$Z2964=""),"⚠ طرف حساب","✓")))))</f>
        <v>0</v>
      </c>
      <c r="T2964" s="29"/>
      <c r="U2964" s="27">
        <f>IFERROR(VLOOKUP($D2964,BankOpTbl,2,0),"")</f>
        <v>0</v>
      </c>
      <c r="V2964" s="27">
        <f>IFERROR(VLOOKUP($D2964,BankOpTbl,3,0),"")</f>
        <v>0</v>
      </c>
      <c r="W2964" s="27">
        <f>IFERROR(VLOOKUP($D2964,BankOpTbl,4,0),"")</f>
        <v>0</v>
      </c>
      <c r="X2964" s="27">
        <f>IF($E2964="","",IFERROR(VLOOKUP($E2964,BankTbl,4,0),""))</f>
        <v>0</v>
      </c>
      <c r="Y2964" s="27">
        <f>IF($F2964="","",IFERROR(VLOOKUP($F2964,BankTbl,4,0),""))</f>
        <v>0</v>
      </c>
      <c r="Z2964" s="27">
        <f>IF($B2964="","",IF($V2964="PICK",LEFT($N2964,5),IF($V2964="FIXED",$W2964,IF($V2964="CODE",$H2964,""))))</f>
        <v>0</v>
      </c>
    </row>
    <row r="2965" spans="1:26" ht="21" customHeight="1">
      <c r="A2965" s="27">
        <f>IF($B2965="","",COUNTA($B$13:$B2965))</f>
        <v>0</v>
      </c>
      <c r="B2965" s="28"/>
      <c r="C2965" s="28"/>
      <c r="D2965" s="29"/>
      <c r="E2965" s="29"/>
      <c r="F2965" s="29"/>
      <c r="G2965" s="28"/>
      <c r="H2965" s="28"/>
      <c r="I2965" s="30">
        <f>IF($H2965="","",IFERROR(VLOOKUP($H2965,AcctTbl,2,0),"کد ناشناخته"))</f>
        <v>0</v>
      </c>
      <c r="J2965" s="27">
        <f>IF($H2965="","",IFERROR(VLOOKUP($H2965,AcctTbl,3,0),""))</f>
        <v>0</v>
      </c>
      <c r="K2965" s="29"/>
      <c r="L2965" s="28"/>
      <c r="M2965" s="31"/>
      <c r="N2965" s="29"/>
      <c r="O2965" s="32">
        <f>IF($B2965="",0,IF($U2965="IN",N($M2965),0))</f>
        <v>0</v>
      </c>
      <c r="P2965" s="32">
        <f>IF($B2965="",0,IF(OR($U2965="OUT",$U2965="TRF"),N($M2965),0))</f>
        <v>0</v>
      </c>
      <c r="Q2965" s="32">
        <f>IF($B2965="",0,IF(OR($U2965="OUT",$U2965="TRF"),N($M2965),0))</f>
        <v>0</v>
      </c>
      <c r="R2965" s="32">
        <f>IF($B2965="",0,IF($U2965="IN",N($M2965),0))</f>
        <v>0</v>
      </c>
      <c r="S2965" s="33">
        <f>IF($B2965="","",IF($M2965="","⚠ مبلغ",IF($E2965="","⚠ بانک عامل",IF(AND($U2965="TRF",$F2965=""),"⚠ بانک مقصد",IF(AND($V2965&lt;&gt;"NONE",$V2965&lt;&gt;"",$Z2965=""),"⚠ طرف حساب","✓")))))</f>
        <v>0</v>
      </c>
      <c r="T2965" s="29"/>
      <c r="U2965" s="27">
        <f>IFERROR(VLOOKUP($D2965,BankOpTbl,2,0),"")</f>
        <v>0</v>
      </c>
      <c r="V2965" s="27">
        <f>IFERROR(VLOOKUP($D2965,BankOpTbl,3,0),"")</f>
        <v>0</v>
      </c>
      <c r="W2965" s="27">
        <f>IFERROR(VLOOKUP($D2965,BankOpTbl,4,0),"")</f>
        <v>0</v>
      </c>
      <c r="X2965" s="27">
        <f>IF($E2965="","",IFERROR(VLOOKUP($E2965,BankTbl,4,0),""))</f>
        <v>0</v>
      </c>
      <c r="Y2965" s="27">
        <f>IF($F2965="","",IFERROR(VLOOKUP($F2965,BankTbl,4,0),""))</f>
        <v>0</v>
      </c>
      <c r="Z2965" s="27">
        <f>IF($B2965="","",IF($V2965="PICK",LEFT($N2965,5),IF($V2965="FIXED",$W2965,IF($V2965="CODE",$H2965,""))))</f>
        <v>0</v>
      </c>
    </row>
    <row r="2966" spans="1:26" ht="21" customHeight="1">
      <c r="A2966" s="27">
        <f>IF($B2966="","",COUNTA($B$13:$B2966))</f>
        <v>0</v>
      </c>
      <c r="B2966" s="28"/>
      <c r="C2966" s="28"/>
      <c r="D2966" s="29"/>
      <c r="E2966" s="29"/>
      <c r="F2966" s="29"/>
      <c r="G2966" s="28"/>
      <c r="H2966" s="28"/>
      <c r="I2966" s="30">
        <f>IF($H2966="","",IFERROR(VLOOKUP($H2966,AcctTbl,2,0),"کد ناشناخته"))</f>
        <v>0</v>
      </c>
      <c r="J2966" s="27">
        <f>IF($H2966="","",IFERROR(VLOOKUP($H2966,AcctTbl,3,0),""))</f>
        <v>0</v>
      </c>
      <c r="K2966" s="29"/>
      <c r="L2966" s="28"/>
      <c r="M2966" s="31"/>
      <c r="N2966" s="29"/>
      <c r="O2966" s="32">
        <f>IF($B2966="",0,IF($U2966="IN",N($M2966),0))</f>
        <v>0</v>
      </c>
      <c r="P2966" s="32">
        <f>IF($B2966="",0,IF(OR($U2966="OUT",$U2966="TRF"),N($M2966),0))</f>
        <v>0</v>
      </c>
      <c r="Q2966" s="32">
        <f>IF($B2966="",0,IF(OR($U2966="OUT",$U2966="TRF"),N($M2966),0))</f>
        <v>0</v>
      </c>
      <c r="R2966" s="32">
        <f>IF($B2966="",0,IF($U2966="IN",N($M2966),0))</f>
        <v>0</v>
      </c>
      <c r="S2966" s="33">
        <f>IF($B2966="","",IF($M2966="","⚠ مبلغ",IF($E2966="","⚠ بانک عامل",IF(AND($U2966="TRF",$F2966=""),"⚠ بانک مقصد",IF(AND($V2966&lt;&gt;"NONE",$V2966&lt;&gt;"",$Z2966=""),"⚠ طرف حساب","✓")))))</f>
        <v>0</v>
      </c>
      <c r="T2966" s="29"/>
      <c r="U2966" s="27">
        <f>IFERROR(VLOOKUP($D2966,BankOpTbl,2,0),"")</f>
        <v>0</v>
      </c>
      <c r="V2966" s="27">
        <f>IFERROR(VLOOKUP($D2966,BankOpTbl,3,0),"")</f>
        <v>0</v>
      </c>
      <c r="W2966" s="27">
        <f>IFERROR(VLOOKUP($D2966,BankOpTbl,4,0),"")</f>
        <v>0</v>
      </c>
      <c r="X2966" s="27">
        <f>IF($E2966="","",IFERROR(VLOOKUP($E2966,BankTbl,4,0),""))</f>
        <v>0</v>
      </c>
      <c r="Y2966" s="27">
        <f>IF($F2966="","",IFERROR(VLOOKUP($F2966,BankTbl,4,0),""))</f>
        <v>0</v>
      </c>
      <c r="Z2966" s="27">
        <f>IF($B2966="","",IF($V2966="PICK",LEFT($N2966,5),IF($V2966="FIXED",$W2966,IF($V2966="CODE",$H2966,""))))</f>
        <v>0</v>
      </c>
    </row>
    <row r="2967" spans="1:26" ht="21" customHeight="1">
      <c r="A2967" s="27">
        <f>IF($B2967="","",COUNTA($B$13:$B2967))</f>
        <v>0</v>
      </c>
      <c r="B2967" s="28"/>
      <c r="C2967" s="28"/>
      <c r="D2967" s="29"/>
      <c r="E2967" s="29"/>
      <c r="F2967" s="29"/>
      <c r="G2967" s="28"/>
      <c r="H2967" s="28"/>
      <c r="I2967" s="30">
        <f>IF($H2967="","",IFERROR(VLOOKUP($H2967,AcctTbl,2,0),"کد ناشناخته"))</f>
        <v>0</v>
      </c>
      <c r="J2967" s="27">
        <f>IF($H2967="","",IFERROR(VLOOKUP($H2967,AcctTbl,3,0),""))</f>
        <v>0</v>
      </c>
      <c r="K2967" s="29"/>
      <c r="L2967" s="28"/>
      <c r="M2967" s="31"/>
      <c r="N2967" s="29"/>
      <c r="O2967" s="32">
        <f>IF($B2967="",0,IF($U2967="IN",N($M2967),0))</f>
        <v>0</v>
      </c>
      <c r="P2967" s="32">
        <f>IF($B2967="",0,IF(OR($U2967="OUT",$U2967="TRF"),N($M2967),0))</f>
        <v>0</v>
      </c>
      <c r="Q2967" s="32">
        <f>IF($B2967="",0,IF(OR($U2967="OUT",$U2967="TRF"),N($M2967),0))</f>
        <v>0</v>
      </c>
      <c r="R2967" s="32">
        <f>IF($B2967="",0,IF($U2967="IN",N($M2967),0))</f>
        <v>0</v>
      </c>
      <c r="S2967" s="33">
        <f>IF($B2967="","",IF($M2967="","⚠ مبلغ",IF($E2967="","⚠ بانک عامل",IF(AND($U2967="TRF",$F2967=""),"⚠ بانک مقصد",IF(AND($V2967&lt;&gt;"NONE",$V2967&lt;&gt;"",$Z2967=""),"⚠ طرف حساب","✓")))))</f>
        <v>0</v>
      </c>
      <c r="T2967" s="29"/>
      <c r="U2967" s="27">
        <f>IFERROR(VLOOKUP($D2967,BankOpTbl,2,0),"")</f>
        <v>0</v>
      </c>
      <c r="V2967" s="27">
        <f>IFERROR(VLOOKUP($D2967,BankOpTbl,3,0),"")</f>
        <v>0</v>
      </c>
      <c r="W2967" s="27">
        <f>IFERROR(VLOOKUP($D2967,BankOpTbl,4,0),"")</f>
        <v>0</v>
      </c>
      <c r="X2967" s="27">
        <f>IF($E2967="","",IFERROR(VLOOKUP($E2967,BankTbl,4,0),""))</f>
        <v>0</v>
      </c>
      <c r="Y2967" s="27">
        <f>IF($F2967="","",IFERROR(VLOOKUP($F2967,BankTbl,4,0),""))</f>
        <v>0</v>
      </c>
      <c r="Z2967" s="27">
        <f>IF($B2967="","",IF($V2967="PICK",LEFT($N2967,5),IF($V2967="FIXED",$W2967,IF($V2967="CODE",$H2967,""))))</f>
        <v>0</v>
      </c>
    </row>
    <row r="2968" spans="1:26" ht="21" customHeight="1">
      <c r="A2968" s="27">
        <f>IF($B2968="","",COUNTA($B$13:$B2968))</f>
        <v>0</v>
      </c>
      <c r="B2968" s="28"/>
      <c r="C2968" s="28"/>
      <c r="D2968" s="29"/>
      <c r="E2968" s="29"/>
      <c r="F2968" s="29"/>
      <c r="G2968" s="28"/>
      <c r="H2968" s="28"/>
      <c r="I2968" s="30">
        <f>IF($H2968="","",IFERROR(VLOOKUP($H2968,AcctTbl,2,0),"کد ناشناخته"))</f>
        <v>0</v>
      </c>
      <c r="J2968" s="27">
        <f>IF($H2968="","",IFERROR(VLOOKUP($H2968,AcctTbl,3,0),""))</f>
        <v>0</v>
      </c>
      <c r="K2968" s="29"/>
      <c r="L2968" s="28"/>
      <c r="M2968" s="31"/>
      <c r="N2968" s="29"/>
      <c r="O2968" s="32">
        <f>IF($B2968="",0,IF($U2968="IN",N($M2968),0))</f>
        <v>0</v>
      </c>
      <c r="P2968" s="32">
        <f>IF($B2968="",0,IF(OR($U2968="OUT",$U2968="TRF"),N($M2968),0))</f>
        <v>0</v>
      </c>
      <c r="Q2968" s="32">
        <f>IF($B2968="",0,IF(OR($U2968="OUT",$U2968="TRF"),N($M2968),0))</f>
        <v>0</v>
      </c>
      <c r="R2968" s="32">
        <f>IF($B2968="",0,IF($U2968="IN",N($M2968),0))</f>
        <v>0</v>
      </c>
      <c r="S2968" s="33">
        <f>IF($B2968="","",IF($M2968="","⚠ مبلغ",IF($E2968="","⚠ بانک عامل",IF(AND($U2968="TRF",$F2968=""),"⚠ بانک مقصد",IF(AND($V2968&lt;&gt;"NONE",$V2968&lt;&gt;"",$Z2968=""),"⚠ طرف حساب","✓")))))</f>
        <v>0</v>
      </c>
      <c r="T2968" s="29"/>
      <c r="U2968" s="27">
        <f>IFERROR(VLOOKUP($D2968,BankOpTbl,2,0),"")</f>
        <v>0</v>
      </c>
      <c r="V2968" s="27">
        <f>IFERROR(VLOOKUP($D2968,BankOpTbl,3,0),"")</f>
        <v>0</v>
      </c>
      <c r="W2968" s="27">
        <f>IFERROR(VLOOKUP($D2968,BankOpTbl,4,0),"")</f>
        <v>0</v>
      </c>
      <c r="X2968" s="27">
        <f>IF($E2968="","",IFERROR(VLOOKUP($E2968,BankTbl,4,0),""))</f>
        <v>0</v>
      </c>
      <c r="Y2968" s="27">
        <f>IF($F2968="","",IFERROR(VLOOKUP($F2968,BankTbl,4,0),""))</f>
        <v>0</v>
      </c>
      <c r="Z2968" s="27">
        <f>IF($B2968="","",IF($V2968="PICK",LEFT($N2968,5),IF($V2968="FIXED",$W2968,IF($V2968="CODE",$H2968,""))))</f>
        <v>0</v>
      </c>
    </row>
    <row r="2969" spans="1:26" ht="21" customHeight="1">
      <c r="A2969" s="27">
        <f>IF($B2969="","",COUNTA($B$13:$B2969))</f>
        <v>0</v>
      </c>
      <c r="B2969" s="28"/>
      <c r="C2969" s="28"/>
      <c r="D2969" s="29"/>
      <c r="E2969" s="29"/>
      <c r="F2969" s="29"/>
      <c r="G2969" s="28"/>
      <c r="H2969" s="28"/>
      <c r="I2969" s="30">
        <f>IF($H2969="","",IFERROR(VLOOKUP($H2969,AcctTbl,2,0),"کد ناشناخته"))</f>
        <v>0</v>
      </c>
      <c r="J2969" s="27">
        <f>IF($H2969="","",IFERROR(VLOOKUP($H2969,AcctTbl,3,0),""))</f>
        <v>0</v>
      </c>
      <c r="K2969" s="29"/>
      <c r="L2969" s="28"/>
      <c r="M2969" s="31"/>
      <c r="N2969" s="29"/>
      <c r="O2969" s="32">
        <f>IF($B2969="",0,IF($U2969="IN",N($M2969),0))</f>
        <v>0</v>
      </c>
      <c r="P2969" s="32">
        <f>IF($B2969="",0,IF(OR($U2969="OUT",$U2969="TRF"),N($M2969),0))</f>
        <v>0</v>
      </c>
      <c r="Q2969" s="32">
        <f>IF($B2969="",0,IF(OR($U2969="OUT",$U2969="TRF"),N($M2969),0))</f>
        <v>0</v>
      </c>
      <c r="R2969" s="32">
        <f>IF($B2969="",0,IF($U2969="IN",N($M2969),0))</f>
        <v>0</v>
      </c>
      <c r="S2969" s="33">
        <f>IF($B2969="","",IF($M2969="","⚠ مبلغ",IF($E2969="","⚠ بانک عامل",IF(AND($U2969="TRF",$F2969=""),"⚠ بانک مقصد",IF(AND($V2969&lt;&gt;"NONE",$V2969&lt;&gt;"",$Z2969=""),"⚠ طرف حساب","✓")))))</f>
        <v>0</v>
      </c>
      <c r="T2969" s="29"/>
      <c r="U2969" s="27">
        <f>IFERROR(VLOOKUP($D2969,BankOpTbl,2,0),"")</f>
        <v>0</v>
      </c>
      <c r="V2969" s="27">
        <f>IFERROR(VLOOKUP($D2969,BankOpTbl,3,0),"")</f>
        <v>0</v>
      </c>
      <c r="W2969" s="27">
        <f>IFERROR(VLOOKUP($D2969,BankOpTbl,4,0),"")</f>
        <v>0</v>
      </c>
      <c r="X2969" s="27">
        <f>IF($E2969="","",IFERROR(VLOOKUP($E2969,BankTbl,4,0),""))</f>
        <v>0</v>
      </c>
      <c r="Y2969" s="27">
        <f>IF($F2969="","",IFERROR(VLOOKUP($F2969,BankTbl,4,0),""))</f>
        <v>0</v>
      </c>
      <c r="Z2969" s="27">
        <f>IF($B2969="","",IF($V2969="PICK",LEFT($N2969,5),IF($V2969="FIXED",$W2969,IF($V2969="CODE",$H2969,""))))</f>
        <v>0</v>
      </c>
    </row>
    <row r="2970" spans="1:26" ht="21" customHeight="1">
      <c r="A2970" s="27">
        <f>IF($B2970="","",COUNTA($B$13:$B2970))</f>
        <v>0</v>
      </c>
      <c r="B2970" s="28"/>
      <c r="C2970" s="28"/>
      <c r="D2970" s="29"/>
      <c r="E2970" s="29"/>
      <c r="F2970" s="29"/>
      <c r="G2970" s="28"/>
      <c r="H2970" s="28"/>
      <c r="I2970" s="30">
        <f>IF($H2970="","",IFERROR(VLOOKUP($H2970,AcctTbl,2,0),"کد ناشناخته"))</f>
        <v>0</v>
      </c>
      <c r="J2970" s="27">
        <f>IF($H2970="","",IFERROR(VLOOKUP($H2970,AcctTbl,3,0),""))</f>
        <v>0</v>
      </c>
      <c r="K2970" s="29"/>
      <c r="L2970" s="28"/>
      <c r="M2970" s="31"/>
      <c r="N2970" s="29"/>
      <c r="O2970" s="32">
        <f>IF($B2970="",0,IF($U2970="IN",N($M2970),0))</f>
        <v>0</v>
      </c>
      <c r="P2970" s="32">
        <f>IF($B2970="",0,IF(OR($U2970="OUT",$U2970="TRF"),N($M2970),0))</f>
        <v>0</v>
      </c>
      <c r="Q2970" s="32">
        <f>IF($B2970="",0,IF(OR($U2970="OUT",$U2970="TRF"),N($M2970),0))</f>
        <v>0</v>
      </c>
      <c r="R2970" s="32">
        <f>IF($B2970="",0,IF($U2970="IN",N($M2970),0))</f>
        <v>0</v>
      </c>
      <c r="S2970" s="33">
        <f>IF($B2970="","",IF($M2970="","⚠ مبلغ",IF($E2970="","⚠ بانک عامل",IF(AND($U2970="TRF",$F2970=""),"⚠ بانک مقصد",IF(AND($V2970&lt;&gt;"NONE",$V2970&lt;&gt;"",$Z2970=""),"⚠ طرف حساب","✓")))))</f>
        <v>0</v>
      </c>
      <c r="T2970" s="29"/>
      <c r="U2970" s="27">
        <f>IFERROR(VLOOKUP($D2970,BankOpTbl,2,0),"")</f>
        <v>0</v>
      </c>
      <c r="V2970" s="27">
        <f>IFERROR(VLOOKUP($D2970,BankOpTbl,3,0),"")</f>
        <v>0</v>
      </c>
      <c r="W2970" s="27">
        <f>IFERROR(VLOOKUP($D2970,BankOpTbl,4,0),"")</f>
        <v>0</v>
      </c>
      <c r="X2970" s="27">
        <f>IF($E2970="","",IFERROR(VLOOKUP($E2970,BankTbl,4,0),""))</f>
        <v>0</v>
      </c>
      <c r="Y2970" s="27">
        <f>IF($F2970="","",IFERROR(VLOOKUP($F2970,BankTbl,4,0),""))</f>
        <v>0</v>
      </c>
      <c r="Z2970" s="27">
        <f>IF($B2970="","",IF($V2970="PICK",LEFT($N2970,5),IF($V2970="FIXED",$W2970,IF($V2970="CODE",$H2970,""))))</f>
        <v>0</v>
      </c>
    </row>
    <row r="2971" spans="1:26" ht="21" customHeight="1">
      <c r="A2971" s="27">
        <f>IF($B2971="","",COUNTA($B$13:$B2971))</f>
        <v>0</v>
      </c>
      <c r="B2971" s="28"/>
      <c r="C2971" s="28"/>
      <c r="D2971" s="29"/>
      <c r="E2971" s="29"/>
      <c r="F2971" s="29"/>
      <c r="G2971" s="28"/>
      <c r="H2971" s="28"/>
      <c r="I2971" s="30">
        <f>IF($H2971="","",IFERROR(VLOOKUP($H2971,AcctTbl,2,0),"کد ناشناخته"))</f>
        <v>0</v>
      </c>
      <c r="J2971" s="27">
        <f>IF($H2971="","",IFERROR(VLOOKUP($H2971,AcctTbl,3,0),""))</f>
        <v>0</v>
      </c>
      <c r="K2971" s="29"/>
      <c r="L2971" s="28"/>
      <c r="M2971" s="31"/>
      <c r="N2971" s="29"/>
      <c r="O2971" s="32">
        <f>IF($B2971="",0,IF($U2971="IN",N($M2971),0))</f>
        <v>0</v>
      </c>
      <c r="P2971" s="32">
        <f>IF($B2971="",0,IF(OR($U2971="OUT",$U2971="TRF"),N($M2971),0))</f>
        <v>0</v>
      </c>
      <c r="Q2971" s="32">
        <f>IF($B2971="",0,IF(OR($U2971="OUT",$U2971="TRF"),N($M2971),0))</f>
        <v>0</v>
      </c>
      <c r="R2971" s="32">
        <f>IF($B2971="",0,IF($U2971="IN",N($M2971),0))</f>
        <v>0</v>
      </c>
      <c r="S2971" s="33">
        <f>IF($B2971="","",IF($M2971="","⚠ مبلغ",IF($E2971="","⚠ بانک عامل",IF(AND($U2971="TRF",$F2971=""),"⚠ بانک مقصد",IF(AND($V2971&lt;&gt;"NONE",$V2971&lt;&gt;"",$Z2971=""),"⚠ طرف حساب","✓")))))</f>
        <v>0</v>
      </c>
      <c r="T2971" s="29"/>
      <c r="U2971" s="27">
        <f>IFERROR(VLOOKUP($D2971,BankOpTbl,2,0),"")</f>
        <v>0</v>
      </c>
      <c r="V2971" s="27">
        <f>IFERROR(VLOOKUP($D2971,BankOpTbl,3,0),"")</f>
        <v>0</v>
      </c>
      <c r="W2971" s="27">
        <f>IFERROR(VLOOKUP($D2971,BankOpTbl,4,0),"")</f>
        <v>0</v>
      </c>
      <c r="X2971" s="27">
        <f>IF($E2971="","",IFERROR(VLOOKUP($E2971,BankTbl,4,0),""))</f>
        <v>0</v>
      </c>
      <c r="Y2971" s="27">
        <f>IF($F2971="","",IFERROR(VLOOKUP($F2971,BankTbl,4,0),""))</f>
        <v>0</v>
      </c>
      <c r="Z2971" s="27">
        <f>IF($B2971="","",IF($V2971="PICK",LEFT($N2971,5),IF($V2971="FIXED",$W2971,IF($V2971="CODE",$H2971,""))))</f>
        <v>0</v>
      </c>
    </row>
    <row r="2972" spans="1:26" ht="21" customHeight="1">
      <c r="A2972" s="27">
        <f>IF($B2972="","",COUNTA($B$13:$B2972))</f>
        <v>0</v>
      </c>
      <c r="B2972" s="28"/>
      <c r="C2972" s="28"/>
      <c r="D2972" s="29"/>
      <c r="E2972" s="29"/>
      <c r="F2972" s="29"/>
      <c r="G2972" s="28"/>
      <c r="H2972" s="28"/>
      <c r="I2972" s="30">
        <f>IF($H2972="","",IFERROR(VLOOKUP($H2972,AcctTbl,2,0),"کد ناشناخته"))</f>
        <v>0</v>
      </c>
      <c r="J2972" s="27">
        <f>IF($H2972="","",IFERROR(VLOOKUP($H2972,AcctTbl,3,0),""))</f>
        <v>0</v>
      </c>
      <c r="K2972" s="29"/>
      <c r="L2972" s="28"/>
      <c r="M2972" s="31"/>
      <c r="N2972" s="29"/>
      <c r="O2972" s="32">
        <f>IF($B2972="",0,IF($U2972="IN",N($M2972),0))</f>
        <v>0</v>
      </c>
      <c r="P2972" s="32">
        <f>IF($B2972="",0,IF(OR($U2972="OUT",$U2972="TRF"),N($M2972),0))</f>
        <v>0</v>
      </c>
      <c r="Q2972" s="32">
        <f>IF($B2972="",0,IF(OR($U2972="OUT",$U2972="TRF"),N($M2972),0))</f>
        <v>0</v>
      </c>
      <c r="R2972" s="32">
        <f>IF($B2972="",0,IF($U2972="IN",N($M2972),0))</f>
        <v>0</v>
      </c>
      <c r="S2972" s="33">
        <f>IF($B2972="","",IF($M2972="","⚠ مبلغ",IF($E2972="","⚠ بانک عامل",IF(AND($U2972="TRF",$F2972=""),"⚠ بانک مقصد",IF(AND($V2972&lt;&gt;"NONE",$V2972&lt;&gt;"",$Z2972=""),"⚠ طرف حساب","✓")))))</f>
        <v>0</v>
      </c>
      <c r="T2972" s="29"/>
      <c r="U2972" s="27">
        <f>IFERROR(VLOOKUP($D2972,BankOpTbl,2,0),"")</f>
        <v>0</v>
      </c>
      <c r="V2972" s="27">
        <f>IFERROR(VLOOKUP($D2972,BankOpTbl,3,0),"")</f>
        <v>0</v>
      </c>
      <c r="W2972" s="27">
        <f>IFERROR(VLOOKUP($D2972,BankOpTbl,4,0),"")</f>
        <v>0</v>
      </c>
      <c r="X2972" s="27">
        <f>IF($E2972="","",IFERROR(VLOOKUP($E2972,BankTbl,4,0),""))</f>
        <v>0</v>
      </c>
      <c r="Y2972" s="27">
        <f>IF($F2972="","",IFERROR(VLOOKUP($F2972,BankTbl,4,0),""))</f>
        <v>0</v>
      </c>
      <c r="Z2972" s="27">
        <f>IF($B2972="","",IF($V2972="PICK",LEFT($N2972,5),IF($V2972="FIXED",$W2972,IF($V2972="CODE",$H2972,""))))</f>
        <v>0</v>
      </c>
    </row>
    <row r="2973" spans="1:26" ht="21" customHeight="1">
      <c r="A2973" s="27">
        <f>IF($B2973="","",COUNTA($B$13:$B2973))</f>
        <v>0</v>
      </c>
      <c r="B2973" s="28"/>
      <c r="C2973" s="28"/>
      <c r="D2973" s="29"/>
      <c r="E2973" s="29"/>
      <c r="F2973" s="29"/>
      <c r="G2973" s="28"/>
      <c r="H2973" s="28"/>
      <c r="I2973" s="30">
        <f>IF($H2973="","",IFERROR(VLOOKUP($H2973,AcctTbl,2,0),"کد ناشناخته"))</f>
        <v>0</v>
      </c>
      <c r="J2973" s="27">
        <f>IF($H2973="","",IFERROR(VLOOKUP($H2973,AcctTbl,3,0),""))</f>
        <v>0</v>
      </c>
      <c r="K2973" s="29"/>
      <c r="L2973" s="28"/>
      <c r="M2973" s="31"/>
      <c r="N2973" s="29"/>
      <c r="O2973" s="32">
        <f>IF($B2973="",0,IF($U2973="IN",N($M2973),0))</f>
        <v>0</v>
      </c>
      <c r="P2973" s="32">
        <f>IF($B2973="",0,IF(OR($U2973="OUT",$U2973="TRF"),N($M2973),0))</f>
        <v>0</v>
      </c>
      <c r="Q2973" s="32">
        <f>IF($B2973="",0,IF(OR($U2973="OUT",$U2973="TRF"),N($M2973),0))</f>
        <v>0</v>
      </c>
      <c r="R2973" s="32">
        <f>IF($B2973="",0,IF($U2973="IN",N($M2973),0))</f>
        <v>0</v>
      </c>
      <c r="S2973" s="33">
        <f>IF($B2973="","",IF($M2973="","⚠ مبلغ",IF($E2973="","⚠ بانک عامل",IF(AND($U2973="TRF",$F2973=""),"⚠ بانک مقصد",IF(AND($V2973&lt;&gt;"NONE",$V2973&lt;&gt;"",$Z2973=""),"⚠ طرف حساب","✓")))))</f>
        <v>0</v>
      </c>
      <c r="T2973" s="29"/>
      <c r="U2973" s="27">
        <f>IFERROR(VLOOKUP($D2973,BankOpTbl,2,0),"")</f>
        <v>0</v>
      </c>
      <c r="V2973" s="27">
        <f>IFERROR(VLOOKUP($D2973,BankOpTbl,3,0),"")</f>
        <v>0</v>
      </c>
      <c r="W2973" s="27">
        <f>IFERROR(VLOOKUP($D2973,BankOpTbl,4,0),"")</f>
        <v>0</v>
      </c>
      <c r="X2973" s="27">
        <f>IF($E2973="","",IFERROR(VLOOKUP($E2973,BankTbl,4,0),""))</f>
        <v>0</v>
      </c>
      <c r="Y2973" s="27">
        <f>IF($F2973="","",IFERROR(VLOOKUP($F2973,BankTbl,4,0),""))</f>
        <v>0</v>
      </c>
      <c r="Z2973" s="27">
        <f>IF($B2973="","",IF($V2973="PICK",LEFT($N2973,5),IF($V2973="FIXED",$W2973,IF($V2973="CODE",$H2973,""))))</f>
        <v>0</v>
      </c>
    </row>
    <row r="2974" spans="1:26" ht="21" customHeight="1">
      <c r="A2974" s="27">
        <f>IF($B2974="","",COUNTA($B$13:$B2974))</f>
        <v>0</v>
      </c>
      <c r="B2974" s="28"/>
      <c r="C2974" s="28"/>
      <c r="D2974" s="29"/>
      <c r="E2974" s="29"/>
      <c r="F2974" s="29"/>
      <c r="G2974" s="28"/>
      <c r="H2974" s="28"/>
      <c r="I2974" s="30">
        <f>IF($H2974="","",IFERROR(VLOOKUP($H2974,AcctTbl,2,0),"کد ناشناخته"))</f>
        <v>0</v>
      </c>
      <c r="J2974" s="27">
        <f>IF($H2974="","",IFERROR(VLOOKUP($H2974,AcctTbl,3,0),""))</f>
        <v>0</v>
      </c>
      <c r="K2974" s="29"/>
      <c r="L2974" s="28"/>
      <c r="M2974" s="31"/>
      <c r="N2974" s="29"/>
      <c r="O2974" s="32">
        <f>IF($B2974="",0,IF($U2974="IN",N($M2974),0))</f>
        <v>0</v>
      </c>
      <c r="P2974" s="32">
        <f>IF($B2974="",0,IF(OR($U2974="OUT",$U2974="TRF"),N($M2974),0))</f>
        <v>0</v>
      </c>
      <c r="Q2974" s="32">
        <f>IF($B2974="",0,IF(OR($U2974="OUT",$U2974="TRF"),N($M2974),0))</f>
        <v>0</v>
      </c>
      <c r="R2974" s="32">
        <f>IF($B2974="",0,IF($U2974="IN",N($M2974),0))</f>
        <v>0</v>
      </c>
      <c r="S2974" s="33">
        <f>IF($B2974="","",IF($M2974="","⚠ مبلغ",IF($E2974="","⚠ بانک عامل",IF(AND($U2974="TRF",$F2974=""),"⚠ بانک مقصد",IF(AND($V2974&lt;&gt;"NONE",$V2974&lt;&gt;"",$Z2974=""),"⚠ طرف حساب","✓")))))</f>
        <v>0</v>
      </c>
      <c r="T2974" s="29"/>
      <c r="U2974" s="27">
        <f>IFERROR(VLOOKUP($D2974,BankOpTbl,2,0),"")</f>
        <v>0</v>
      </c>
      <c r="V2974" s="27">
        <f>IFERROR(VLOOKUP($D2974,BankOpTbl,3,0),"")</f>
        <v>0</v>
      </c>
      <c r="W2974" s="27">
        <f>IFERROR(VLOOKUP($D2974,BankOpTbl,4,0),"")</f>
        <v>0</v>
      </c>
      <c r="X2974" s="27">
        <f>IF($E2974="","",IFERROR(VLOOKUP($E2974,BankTbl,4,0),""))</f>
        <v>0</v>
      </c>
      <c r="Y2974" s="27">
        <f>IF($F2974="","",IFERROR(VLOOKUP($F2974,BankTbl,4,0),""))</f>
        <v>0</v>
      </c>
      <c r="Z2974" s="27">
        <f>IF($B2974="","",IF($V2974="PICK",LEFT($N2974,5),IF($V2974="FIXED",$W2974,IF($V2974="CODE",$H2974,""))))</f>
        <v>0</v>
      </c>
    </row>
    <row r="2975" spans="1:26" ht="21" customHeight="1">
      <c r="A2975" s="27">
        <f>IF($B2975="","",COUNTA($B$13:$B2975))</f>
        <v>0</v>
      </c>
      <c r="B2975" s="28"/>
      <c r="C2975" s="28"/>
      <c r="D2975" s="29"/>
      <c r="E2975" s="29"/>
      <c r="F2975" s="29"/>
      <c r="G2975" s="28"/>
      <c r="H2975" s="28"/>
      <c r="I2975" s="30">
        <f>IF($H2975="","",IFERROR(VLOOKUP($H2975,AcctTbl,2,0),"کد ناشناخته"))</f>
        <v>0</v>
      </c>
      <c r="J2975" s="27">
        <f>IF($H2975="","",IFERROR(VLOOKUP($H2975,AcctTbl,3,0),""))</f>
        <v>0</v>
      </c>
      <c r="K2975" s="29"/>
      <c r="L2975" s="28"/>
      <c r="M2975" s="31"/>
      <c r="N2975" s="29"/>
      <c r="O2975" s="32">
        <f>IF($B2975="",0,IF($U2975="IN",N($M2975),0))</f>
        <v>0</v>
      </c>
      <c r="P2975" s="32">
        <f>IF($B2975="",0,IF(OR($U2975="OUT",$U2975="TRF"),N($M2975),0))</f>
        <v>0</v>
      </c>
      <c r="Q2975" s="32">
        <f>IF($B2975="",0,IF(OR($U2975="OUT",$U2975="TRF"),N($M2975),0))</f>
        <v>0</v>
      </c>
      <c r="R2975" s="32">
        <f>IF($B2975="",0,IF($U2975="IN",N($M2975),0))</f>
        <v>0</v>
      </c>
      <c r="S2975" s="33">
        <f>IF($B2975="","",IF($M2975="","⚠ مبلغ",IF($E2975="","⚠ بانک عامل",IF(AND($U2975="TRF",$F2975=""),"⚠ بانک مقصد",IF(AND($V2975&lt;&gt;"NONE",$V2975&lt;&gt;"",$Z2975=""),"⚠ طرف حساب","✓")))))</f>
        <v>0</v>
      </c>
      <c r="T2975" s="29"/>
      <c r="U2975" s="27">
        <f>IFERROR(VLOOKUP($D2975,BankOpTbl,2,0),"")</f>
        <v>0</v>
      </c>
      <c r="V2975" s="27">
        <f>IFERROR(VLOOKUP($D2975,BankOpTbl,3,0),"")</f>
        <v>0</v>
      </c>
      <c r="W2975" s="27">
        <f>IFERROR(VLOOKUP($D2975,BankOpTbl,4,0),"")</f>
        <v>0</v>
      </c>
      <c r="X2975" s="27">
        <f>IF($E2975="","",IFERROR(VLOOKUP($E2975,BankTbl,4,0),""))</f>
        <v>0</v>
      </c>
      <c r="Y2975" s="27">
        <f>IF($F2975="","",IFERROR(VLOOKUP($F2975,BankTbl,4,0),""))</f>
        <v>0</v>
      </c>
      <c r="Z2975" s="27">
        <f>IF($B2975="","",IF($V2975="PICK",LEFT($N2975,5),IF($V2975="FIXED",$W2975,IF($V2975="CODE",$H2975,""))))</f>
        <v>0</v>
      </c>
    </row>
    <row r="2976" spans="1:26" ht="21" customHeight="1">
      <c r="A2976" s="27">
        <f>IF($B2976="","",COUNTA($B$13:$B2976))</f>
        <v>0</v>
      </c>
      <c r="B2976" s="28"/>
      <c r="C2976" s="28"/>
      <c r="D2976" s="29"/>
      <c r="E2976" s="29"/>
      <c r="F2976" s="29"/>
      <c r="G2976" s="28"/>
      <c r="H2976" s="28"/>
      <c r="I2976" s="30">
        <f>IF($H2976="","",IFERROR(VLOOKUP($H2976,AcctTbl,2,0),"کد ناشناخته"))</f>
        <v>0</v>
      </c>
      <c r="J2976" s="27">
        <f>IF($H2976="","",IFERROR(VLOOKUP($H2976,AcctTbl,3,0),""))</f>
        <v>0</v>
      </c>
      <c r="K2976" s="29"/>
      <c r="L2976" s="28"/>
      <c r="M2976" s="31"/>
      <c r="N2976" s="29"/>
      <c r="O2976" s="32">
        <f>IF($B2976="",0,IF($U2976="IN",N($M2976),0))</f>
        <v>0</v>
      </c>
      <c r="P2976" s="32">
        <f>IF($B2976="",0,IF(OR($U2976="OUT",$U2976="TRF"),N($M2976),0))</f>
        <v>0</v>
      </c>
      <c r="Q2976" s="32">
        <f>IF($B2976="",0,IF(OR($U2976="OUT",$U2976="TRF"),N($M2976),0))</f>
        <v>0</v>
      </c>
      <c r="R2976" s="32">
        <f>IF($B2976="",0,IF($U2976="IN",N($M2976),0))</f>
        <v>0</v>
      </c>
      <c r="S2976" s="33">
        <f>IF($B2976="","",IF($M2976="","⚠ مبلغ",IF($E2976="","⚠ بانک عامل",IF(AND($U2976="TRF",$F2976=""),"⚠ بانک مقصد",IF(AND($V2976&lt;&gt;"NONE",$V2976&lt;&gt;"",$Z2976=""),"⚠ طرف حساب","✓")))))</f>
        <v>0</v>
      </c>
      <c r="T2976" s="29"/>
      <c r="U2976" s="27">
        <f>IFERROR(VLOOKUP($D2976,BankOpTbl,2,0),"")</f>
        <v>0</v>
      </c>
      <c r="V2976" s="27">
        <f>IFERROR(VLOOKUP($D2976,BankOpTbl,3,0),"")</f>
        <v>0</v>
      </c>
      <c r="W2976" s="27">
        <f>IFERROR(VLOOKUP($D2976,BankOpTbl,4,0),"")</f>
        <v>0</v>
      </c>
      <c r="X2976" s="27">
        <f>IF($E2976="","",IFERROR(VLOOKUP($E2976,BankTbl,4,0),""))</f>
        <v>0</v>
      </c>
      <c r="Y2976" s="27">
        <f>IF($F2976="","",IFERROR(VLOOKUP($F2976,BankTbl,4,0),""))</f>
        <v>0</v>
      </c>
      <c r="Z2976" s="27">
        <f>IF($B2976="","",IF($V2976="PICK",LEFT($N2976,5),IF($V2976="FIXED",$W2976,IF($V2976="CODE",$H2976,""))))</f>
        <v>0</v>
      </c>
    </row>
    <row r="2977" spans="1:26" ht="21" customHeight="1">
      <c r="A2977" s="27">
        <f>IF($B2977="","",COUNTA($B$13:$B2977))</f>
        <v>0</v>
      </c>
      <c r="B2977" s="28"/>
      <c r="C2977" s="28"/>
      <c r="D2977" s="29"/>
      <c r="E2977" s="29"/>
      <c r="F2977" s="29"/>
      <c r="G2977" s="28"/>
      <c r="H2977" s="28"/>
      <c r="I2977" s="30">
        <f>IF($H2977="","",IFERROR(VLOOKUP($H2977,AcctTbl,2,0),"کد ناشناخته"))</f>
        <v>0</v>
      </c>
      <c r="J2977" s="27">
        <f>IF($H2977="","",IFERROR(VLOOKUP($H2977,AcctTbl,3,0),""))</f>
        <v>0</v>
      </c>
      <c r="K2977" s="29"/>
      <c r="L2977" s="28"/>
      <c r="M2977" s="31"/>
      <c r="N2977" s="29"/>
      <c r="O2977" s="32">
        <f>IF($B2977="",0,IF($U2977="IN",N($M2977),0))</f>
        <v>0</v>
      </c>
      <c r="P2977" s="32">
        <f>IF($B2977="",0,IF(OR($U2977="OUT",$U2977="TRF"),N($M2977),0))</f>
        <v>0</v>
      </c>
      <c r="Q2977" s="32">
        <f>IF($B2977="",0,IF(OR($U2977="OUT",$U2977="TRF"),N($M2977),0))</f>
        <v>0</v>
      </c>
      <c r="R2977" s="32">
        <f>IF($B2977="",0,IF($U2977="IN",N($M2977),0))</f>
        <v>0</v>
      </c>
      <c r="S2977" s="33">
        <f>IF($B2977="","",IF($M2977="","⚠ مبلغ",IF($E2977="","⚠ بانک عامل",IF(AND($U2977="TRF",$F2977=""),"⚠ بانک مقصد",IF(AND($V2977&lt;&gt;"NONE",$V2977&lt;&gt;"",$Z2977=""),"⚠ طرف حساب","✓")))))</f>
        <v>0</v>
      </c>
      <c r="T2977" s="29"/>
      <c r="U2977" s="27">
        <f>IFERROR(VLOOKUP($D2977,BankOpTbl,2,0),"")</f>
        <v>0</v>
      </c>
      <c r="V2977" s="27">
        <f>IFERROR(VLOOKUP($D2977,BankOpTbl,3,0),"")</f>
        <v>0</v>
      </c>
      <c r="W2977" s="27">
        <f>IFERROR(VLOOKUP($D2977,BankOpTbl,4,0),"")</f>
        <v>0</v>
      </c>
      <c r="X2977" s="27">
        <f>IF($E2977="","",IFERROR(VLOOKUP($E2977,BankTbl,4,0),""))</f>
        <v>0</v>
      </c>
      <c r="Y2977" s="27">
        <f>IF($F2977="","",IFERROR(VLOOKUP($F2977,BankTbl,4,0),""))</f>
        <v>0</v>
      </c>
      <c r="Z2977" s="27">
        <f>IF($B2977="","",IF($V2977="PICK",LEFT($N2977,5),IF($V2977="FIXED",$W2977,IF($V2977="CODE",$H2977,""))))</f>
        <v>0</v>
      </c>
    </row>
    <row r="2978" spans="1:26" ht="21" customHeight="1">
      <c r="A2978" s="27">
        <f>IF($B2978="","",COUNTA($B$13:$B2978))</f>
        <v>0</v>
      </c>
      <c r="B2978" s="28"/>
      <c r="C2978" s="28"/>
      <c r="D2978" s="29"/>
      <c r="E2978" s="29"/>
      <c r="F2978" s="29"/>
      <c r="G2978" s="28"/>
      <c r="H2978" s="28"/>
      <c r="I2978" s="30">
        <f>IF($H2978="","",IFERROR(VLOOKUP($H2978,AcctTbl,2,0),"کد ناشناخته"))</f>
        <v>0</v>
      </c>
      <c r="J2978" s="27">
        <f>IF($H2978="","",IFERROR(VLOOKUP($H2978,AcctTbl,3,0),""))</f>
        <v>0</v>
      </c>
      <c r="K2978" s="29"/>
      <c r="L2978" s="28"/>
      <c r="M2978" s="31"/>
      <c r="N2978" s="29"/>
      <c r="O2978" s="32">
        <f>IF($B2978="",0,IF($U2978="IN",N($M2978),0))</f>
        <v>0</v>
      </c>
      <c r="P2978" s="32">
        <f>IF($B2978="",0,IF(OR($U2978="OUT",$U2978="TRF"),N($M2978),0))</f>
        <v>0</v>
      </c>
      <c r="Q2978" s="32">
        <f>IF($B2978="",0,IF(OR($U2978="OUT",$U2978="TRF"),N($M2978),0))</f>
        <v>0</v>
      </c>
      <c r="R2978" s="32">
        <f>IF($B2978="",0,IF($U2978="IN",N($M2978),0))</f>
        <v>0</v>
      </c>
      <c r="S2978" s="33">
        <f>IF($B2978="","",IF($M2978="","⚠ مبلغ",IF($E2978="","⚠ بانک عامل",IF(AND($U2978="TRF",$F2978=""),"⚠ بانک مقصد",IF(AND($V2978&lt;&gt;"NONE",$V2978&lt;&gt;"",$Z2978=""),"⚠ طرف حساب","✓")))))</f>
        <v>0</v>
      </c>
      <c r="T2978" s="29"/>
      <c r="U2978" s="27">
        <f>IFERROR(VLOOKUP($D2978,BankOpTbl,2,0),"")</f>
        <v>0</v>
      </c>
      <c r="V2978" s="27">
        <f>IFERROR(VLOOKUP($D2978,BankOpTbl,3,0),"")</f>
        <v>0</v>
      </c>
      <c r="W2978" s="27">
        <f>IFERROR(VLOOKUP($D2978,BankOpTbl,4,0),"")</f>
        <v>0</v>
      </c>
      <c r="X2978" s="27">
        <f>IF($E2978="","",IFERROR(VLOOKUP($E2978,BankTbl,4,0),""))</f>
        <v>0</v>
      </c>
      <c r="Y2978" s="27">
        <f>IF($F2978="","",IFERROR(VLOOKUP($F2978,BankTbl,4,0),""))</f>
        <v>0</v>
      </c>
      <c r="Z2978" s="27">
        <f>IF($B2978="","",IF($V2978="PICK",LEFT($N2978,5),IF($V2978="FIXED",$W2978,IF($V2978="CODE",$H2978,""))))</f>
        <v>0</v>
      </c>
    </row>
    <row r="2979" spans="1:26" ht="21" customHeight="1">
      <c r="A2979" s="27">
        <f>IF($B2979="","",COUNTA($B$13:$B2979))</f>
        <v>0</v>
      </c>
      <c r="B2979" s="28"/>
      <c r="C2979" s="28"/>
      <c r="D2979" s="29"/>
      <c r="E2979" s="29"/>
      <c r="F2979" s="29"/>
      <c r="G2979" s="28"/>
      <c r="H2979" s="28"/>
      <c r="I2979" s="30">
        <f>IF($H2979="","",IFERROR(VLOOKUP($H2979,AcctTbl,2,0),"کد ناشناخته"))</f>
        <v>0</v>
      </c>
      <c r="J2979" s="27">
        <f>IF($H2979="","",IFERROR(VLOOKUP($H2979,AcctTbl,3,0),""))</f>
        <v>0</v>
      </c>
      <c r="K2979" s="29"/>
      <c r="L2979" s="28"/>
      <c r="M2979" s="31"/>
      <c r="N2979" s="29"/>
      <c r="O2979" s="32">
        <f>IF($B2979="",0,IF($U2979="IN",N($M2979),0))</f>
        <v>0</v>
      </c>
      <c r="P2979" s="32">
        <f>IF($B2979="",0,IF(OR($U2979="OUT",$U2979="TRF"),N($M2979),0))</f>
        <v>0</v>
      </c>
      <c r="Q2979" s="32">
        <f>IF($B2979="",0,IF(OR($U2979="OUT",$U2979="TRF"),N($M2979),0))</f>
        <v>0</v>
      </c>
      <c r="R2979" s="32">
        <f>IF($B2979="",0,IF($U2979="IN",N($M2979),0))</f>
        <v>0</v>
      </c>
      <c r="S2979" s="33">
        <f>IF($B2979="","",IF($M2979="","⚠ مبلغ",IF($E2979="","⚠ بانک عامل",IF(AND($U2979="TRF",$F2979=""),"⚠ بانک مقصد",IF(AND($V2979&lt;&gt;"NONE",$V2979&lt;&gt;"",$Z2979=""),"⚠ طرف حساب","✓")))))</f>
        <v>0</v>
      </c>
      <c r="T2979" s="29"/>
      <c r="U2979" s="27">
        <f>IFERROR(VLOOKUP($D2979,BankOpTbl,2,0),"")</f>
        <v>0</v>
      </c>
      <c r="V2979" s="27">
        <f>IFERROR(VLOOKUP($D2979,BankOpTbl,3,0),"")</f>
        <v>0</v>
      </c>
      <c r="W2979" s="27">
        <f>IFERROR(VLOOKUP($D2979,BankOpTbl,4,0),"")</f>
        <v>0</v>
      </c>
      <c r="X2979" s="27">
        <f>IF($E2979="","",IFERROR(VLOOKUP($E2979,BankTbl,4,0),""))</f>
        <v>0</v>
      </c>
      <c r="Y2979" s="27">
        <f>IF($F2979="","",IFERROR(VLOOKUP($F2979,BankTbl,4,0),""))</f>
        <v>0</v>
      </c>
      <c r="Z2979" s="27">
        <f>IF($B2979="","",IF($V2979="PICK",LEFT($N2979,5),IF($V2979="FIXED",$W2979,IF($V2979="CODE",$H2979,""))))</f>
        <v>0</v>
      </c>
    </row>
    <row r="2980" spans="1:26" ht="21" customHeight="1">
      <c r="A2980" s="27">
        <f>IF($B2980="","",COUNTA($B$13:$B2980))</f>
        <v>0</v>
      </c>
      <c r="B2980" s="28"/>
      <c r="C2980" s="28"/>
      <c r="D2980" s="29"/>
      <c r="E2980" s="29"/>
      <c r="F2980" s="29"/>
      <c r="G2980" s="28"/>
      <c r="H2980" s="28"/>
      <c r="I2980" s="30">
        <f>IF($H2980="","",IFERROR(VLOOKUP($H2980,AcctTbl,2,0),"کد ناشناخته"))</f>
        <v>0</v>
      </c>
      <c r="J2980" s="27">
        <f>IF($H2980="","",IFERROR(VLOOKUP($H2980,AcctTbl,3,0),""))</f>
        <v>0</v>
      </c>
      <c r="K2980" s="29"/>
      <c r="L2980" s="28"/>
      <c r="M2980" s="31"/>
      <c r="N2980" s="29"/>
      <c r="O2980" s="32">
        <f>IF($B2980="",0,IF($U2980="IN",N($M2980),0))</f>
        <v>0</v>
      </c>
      <c r="P2980" s="32">
        <f>IF($B2980="",0,IF(OR($U2980="OUT",$U2980="TRF"),N($M2980),0))</f>
        <v>0</v>
      </c>
      <c r="Q2980" s="32">
        <f>IF($B2980="",0,IF(OR($U2980="OUT",$U2980="TRF"),N($M2980),0))</f>
        <v>0</v>
      </c>
      <c r="R2980" s="32">
        <f>IF($B2980="",0,IF($U2980="IN",N($M2980),0))</f>
        <v>0</v>
      </c>
      <c r="S2980" s="33">
        <f>IF($B2980="","",IF($M2980="","⚠ مبلغ",IF($E2980="","⚠ بانک عامل",IF(AND($U2980="TRF",$F2980=""),"⚠ بانک مقصد",IF(AND($V2980&lt;&gt;"NONE",$V2980&lt;&gt;"",$Z2980=""),"⚠ طرف حساب","✓")))))</f>
        <v>0</v>
      </c>
      <c r="T2980" s="29"/>
      <c r="U2980" s="27">
        <f>IFERROR(VLOOKUP($D2980,BankOpTbl,2,0),"")</f>
        <v>0</v>
      </c>
      <c r="V2980" s="27">
        <f>IFERROR(VLOOKUP($D2980,BankOpTbl,3,0),"")</f>
        <v>0</v>
      </c>
      <c r="W2980" s="27">
        <f>IFERROR(VLOOKUP($D2980,BankOpTbl,4,0),"")</f>
        <v>0</v>
      </c>
      <c r="X2980" s="27">
        <f>IF($E2980="","",IFERROR(VLOOKUP($E2980,BankTbl,4,0),""))</f>
        <v>0</v>
      </c>
      <c r="Y2980" s="27">
        <f>IF($F2980="","",IFERROR(VLOOKUP($F2980,BankTbl,4,0),""))</f>
        <v>0</v>
      </c>
      <c r="Z2980" s="27">
        <f>IF($B2980="","",IF($V2980="PICK",LEFT($N2980,5),IF($V2980="FIXED",$W2980,IF($V2980="CODE",$H2980,""))))</f>
        <v>0</v>
      </c>
    </row>
    <row r="2981" spans="1:26" ht="21" customHeight="1">
      <c r="A2981" s="27">
        <f>IF($B2981="","",COUNTA($B$13:$B2981))</f>
        <v>0</v>
      </c>
      <c r="B2981" s="28"/>
      <c r="C2981" s="28"/>
      <c r="D2981" s="29"/>
      <c r="E2981" s="29"/>
      <c r="F2981" s="29"/>
      <c r="G2981" s="28"/>
      <c r="H2981" s="28"/>
      <c r="I2981" s="30">
        <f>IF($H2981="","",IFERROR(VLOOKUP($H2981,AcctTbl,2,0),"کد ناشناخته"))</f>
        <v>0</v>
      </c>
      <c r="J2981" s="27">
        <f>IF($H2981="","",IFERROR(VLOOKUP($H2981,AcctTbl,3,0),""))</f>
        <v>0</v>
      </c>
      <c r="K2981" s="29"/>
      <c r="L2981" s="28"/>
      <c r="M2981" s="31"/>
      <c r="N2981" s="29"/>
      <c r="O2981" s="32">
        <f>IF($B2981="",0,IF($U2981="IN",N($M2981),0))</f>
        <v>0</v>
      </c>
      <c r="P2981" s="32">
        <f>IF($B2981="",0,IF(OR($U2981="OUT",$U2981="TRF"),N($M2981),0))</f>
        <v>0</v>
      </c>
      <c r="Q2981" s="32">
        <f>IF($B2981="",0,IF(OR($U2981="OUT",$U2981="TRF"),N($M2981),0))</f>
        <v>0</v>
      </c>
      <c r="R2981" s="32">
        <f>IF($B2981="",0,IF($U2981="IN",N($M2981),0))</f>
        <v>0</v>
      </c>
      <c r="S2981" s="33">
        <f>IF($B2981="","",IF($M2981="","⚠ مبلغ",IF($E2981="","⚠ بانک عامل",IF(AND($U2981="TRF",$F2981=""),"⚠ بانک مقصد",IF(AND($V2981&lt;&gt;"NONE",$V2981&lt;&gt;"",$Z2981=""),"⚠ طرف حساب","✓")))))</f>
        <v>0</v>
      </c>
      <c r="T2981" s="29"/>
      <c r="U2981" s="27">
        <f>IFERROR(VLOOKUP($D2981,BankOpTbl,2,0),"")</f>
        <v>0</v>
      </c>
      <c r="V2981" s="27">
        <f>IFERROR(VLOOKUP($D2981,BankOpTbl,3,0),"")</f>
        <v>0</v>
      </c>
      <c r="W2981" s="27">
        <f>IFERROR(VLOOKUP($D2981,BankOpTbl,4,0),"")</f>
        <v>0</v>
      </c>
      <c r="X2981" s="27">
        <f>IF($E2981="","",IFERROR(VLOOKUP($E2981,BankTbl,4,0),""))</f>
        <v>0</v>
      </c>
      <c r="Y2981" s="27">
        <f>IF($F2981="","",IFERROR(VLOOKUP($F2981,BankTbl,4,0),""))</f>
        <v>0</v>
      </c>
      <c r="Z2981" s="27">
        <f>IF($B2981="","",IF($V2981="PICK",LEFT($N2981,5),IF($V2981="FIXED",$W2981,IF($V2981="CODE",$H2981,""))))</f>
        <v>0</v>
      </c>
    </row>
    <row r="2982" spans="1:26" ht="21" customHeight="1">
      <c r="A2982" s="27">
        <f>IF($B2982="","",COUNTA($B$13:$B2982))</f>
        <v>0</v>
      </c>
      <c r="B2982" s="28"/>
      <c r="C2982" s="28"/>
      <c r="D2982" s="29"/>
      <c r="E2982" s="29"/>
      <c r="F2982" s="29"/>
      <c r="G2982" s="28"/>
      <c r="H2982" s="28"/>
      <c r="I2982" s="30">
        <f>IF($H2982="","",IFERROR(VLOOKUP($H2982,AcctTbl,2,0),"کد ناشناخته"))</f>
        <v>0</v>
      </c>
      <c r="J2982" s="27">
        <f>IF($H2982="","",IFERROR(VLOOKUP($H2982,AcctTbl,3,0),""))</f>
        <v>0</v>
      </c>
      <c r="K2982" s="29"/>
      <c r="L2982" s="28"/>
      <c r="M2982" s="31"/>
      <c r="N2982" s="29"/>
      <c r="O2982" s="32">
        <f>IF($B2982="",0,IF($U2982="IN",N($M2982),0))</f>
        <v>0</v>
      </c>
      <c r="P2982" s="32">
        <f>IF($B2982="",0,IF(OR($U2982="OUT",$U2982="TRF"),N($M2982),0))</f>
        <v>0</v>
      </c>
      <c r="Q2982" s="32">
        <f>IF($B2982="",0,IF(OR($U2982="OUT",$U2982="TRF"),N($M2982),0))</f>
        <v>0</v>
      </c>
      <c r="R2982" s="32">
        <f>IF($B2982="",0,IF($U2982="IN",N($M2982),0))</f>
        <v>0</v>
      </c>
      <c r="S2982" s="33">
        <f>IF($B2982="","",IF($M2982="","⚠ مبلغ",IF($E2982="","⚠ بانک عامل",IF(AND($U2982="TRF",$F2982=""),"⚠ بانک مقصد",IF(AND($V2982&lt;&gt;"NONE",$V2982&lt;&gt;"",$Z2982=""),"⚠ طرف حساب","✓")))))</f>
        <v>0</v>
      </c>
      <c r="T2982" s="29"/>
      <c r="U2982" s="27">
        <f>IFERROR(VLOOKUP($D2982,BankOpTbl,2,0),"")</f>
        <v>0</v>
      </c>
      <c r="V2982" s="27">
        <f>IFERROR(VLOOKUP($D2982,BankOpTbl,3,0),"")</f>
        <v>0</v>
      </c>
      <c r="W2982" s="27">
        <f>IFERROR(VLOOKUP($D2982,BankOpTbl,4,0),"")</f>
        <v>0</v>
      </c>
      <c r="X2982" s="27">
        <f>IF($E2982="","",IFERROR(VLOOKUP($E2982,BankTbl,4,0),""))</f>
        <v>0</v>
      </c>
      <c r="Y2982" s="27">
        <f>IF($F2982="","",IFERROR(VLOOKUP($F2982,BankTbl,4,0),""))</f>
        <v>0</v>
      </c>
      <c r="Z2982" s="27">
        <f>IF($B2982="","",IF($V2982="PICK",LEFT($N2982,5),IF($V2982="FIXED",$W2982,IF($V2982="CODE",$H2982,""))))</f>
        <v>0</v>
      </c>
    </row>
    <row r="2983" spans="1:26" ht="21" customHeight="1">
      <c r="A2983" s="27">
        <f>IF($B2983="","",COUNTA($B$13:$B2983))</f>
        <v>0</v>
      </c>
      <c r="B2983" s="28"/>
      <c r="C2983" s="28"/>
      <c r="D2983" s="29"/>
      <c r="E2983" s="29"/>
      <c r="F2983" s="29"/>
      <c r="G2983" s="28"/>
      <c r="H2983" s="28"/>
      <c r="I2983" s="30">
        <f>IF($H2983="","",IFERROR(VLOOKUP($H2983,AcctTbl,2,0),"کد ناشناخته"))</f>
        <v>0</v>
      </c>
      <c r="J2983" s="27">
        <f>IF($H2983="","",IFERROR(VLOOKUP($H2983,AcctTbl,3,0),""))</f>
        <v>0</v>
      </c>
      <c r="K2983" s="29"/>
      <c r="L2983" s="28"/>
      <c r="M2983" s="31"/>
      <c r="N2983" s="29"/>
      <c r="O2983" s="32">
        <f>IF($B2983="",0,IF($U2983="IN",N($M2983),0))</f>
        <v>0</v>
      </c>
      <c r="P2983" s="32">
        <f>IF($B2983="",0,IF(OR($U2983="OUT",$U2983="TRF"),N($M2983),0))</f>
        <v>0</v>
      </c>
      <c r="Q2983" s="32">
        <f>IF($B2983="",0,IF(OR($U2983="OUT",$U2983="TRF"),N($M2983),0))</f>
        <v>0</v>
      </c>
      <c r="R2983" s="32">
        <f>IF($B2983="",0,IF($U2983="IN",N($M2983),0))</f>
        <v>0</v>
      </c>
      <c r="S2983" s="33">
        <f>IF($B2983="","",IF($M2983="","⚠ مبلغ",IF($E2983="","⚠ بانک عامل",IF(AND($U2983="TRF",$F2983=""),"⚠ بانک مقصد",IF(AND($V2983&lt;&gt;"NONE",$V2983&lt;&gt;"",$Z2983=""),"⚠ طرف حساب","✓")))))</f>
        <v>0</v>
      </c>
      <c r="T2983" s="29"/>
      <c r="U2983" s="27">
        <f>IFERROR(VLOOKUP($D2983,BankOpTbl,2,0),"")</f>
        <v>0</v>
      </c>
      <c r="V2983" s="27">
        <f>IFERROR(VLOOKUP($D2983,BankOpTbl,3,0),"")</f>
        <v>0</v>
      </c>
      <c r="W2983" s="27">
        <f>IFERROR(VLOOKUP($D2983,BankOpTbl,4,0),"")</f>
        <v>0</v>
      </c>
      <c r="X2983" s="27">
        <f>IF($E2983="","",IFERROR(VLOOKUP($E2983,BankTbl,4,0),""))</f>
        <v>0</v>
      </c>
      <c r="Y2983" s="27">
        <f>IF($F2983="","",IFERROR(VLOOKUP($F2983,BankTbl,4,0),""))</f>
        <v>0</v>
      </c>
      <c r="Z2983" s="27">
        <f>IF($B2983="","",IF($V2983="PICK",LEFT($N2983,5),IF($V2983="FIXED",$W2983,IF($V2983="CODE",$H2983,""))))</f>
        <v>0</v>
      </c>
    </row>
    <row r="2984" spans="1:26" ht="21" customHeight="1">
      <c r="A2984" s="27">
        <f>IF($B2984="","",COUNTA($B$13:$B2984))</f>
        <v>0</v>
      </c>
      <c r="B2984" s="28"/>
      <c r="C2984" s="28"/>
      <c r="D2984" s="29"/>
      <c r="E2984" s="29"/>
      <c r="F2984" s="29"/>
      <c r="G2984" s="28"/>
      <c r="H2984" s="28"/>
      <c r="I2984" s="30">
        <f>IF($H2984="","",IFERROR(VLOOKUP($H2984,AcctTbl,2,0),"کد ناشناخته"))</f>
        <v>0</v>
      </c>
      <c r="J2984" s="27">
        <f>IF($H2984="","",IFERROR(VLOOKUP($H2984,AcctTbl,3,0),""))</f>
        <v>0</v>
      </c>
      <c r="K2984" s="29"/>
      <c r="L2984" s="28"/>
      <c r="M2984" s="31"/>
      <c r="N2984" s="29"/>
      <c r="O2984" s="32">
        <f>IF($B2984="",0,IF($U2984="IN",N($M2984),0))</f>
        <v>0</v>
      </c>
      <c r="P2984" s="32">
        <f>IF($B2984="",0,IF(OR($U2984="OUT",$U2984="TRF"),N($M2984),0))</f>
        <v>0</v>
      </c>
      <c r="Q2984" s="32">
        <f>IF($B2984="",0,IF(OR($U2984="OUT",$U2984="TRF"),N($M2984),0))</f>
        <v>0</v>
      </c>
      <c r="R2984" s="32">
        <f>IF($B2984="",0,IF($U2984="IN",N($M2984),0))</f>
        <v>0</v>
      </c>
      <c r="S2984" s="33">
        <f>IF($B2984="","",IF($M2984="","⚠ مبلغ",IF($E2984="","⚠ بانک عامل",IF(AND($U2984="TRF",$F2984=""),"⚠ بانک مقصد",IF(AND($V2984&lt;&gt;"NONE",$V2984&lt;&gt;"",$Z2984=""),"⚠ طرف حساب","✓")))))</f>
        <v>0</v>
      </c>
      <c r="T2984" s="29"/>
      <c r="U2984" s="27">
        <f>IFERROR(VLOOKUP($D2984,BankOpTbl,2,0),"")</f>
        <v>0</v>
      </c>
      <c r="V2984" s="27">
        <f>IFERROR(VLOOKUP($D2984,BankOpTbl,3,0),"")</f>
        <v>0</v>
      </c>
      <c r="W2984" s="27">
        <f>IFERROR(VLOOKUP($D2984,BankOpTbl,4,0),"")</f>
        <v>0</v>
      </c>
      <c r="X2984" s="27">
        <f>IF($E2984="","",IFERROR(VLOOKUP($E2984,BankTbl,4,0),""))</f>
        <v>0</v>
      </c>
      <c r="Y2984" s="27">
        <f>IF($F2984="","",IFERROR(VLOOKUP($F2984,BankTbl,4,0),""))</f>
        <v>0</v>
      </c>
      <c r="Z2984" s="27">
        <f>IF($B2984="","",IF($V2984="PICK",LEFT($N2984,5),IF($V2984="FIXED",$W2984,IF($V2984="CODE",$H2984,""))))</f>
        <v>0</v>
      </c>
    </row>
    <row r="2985" spans="1:26" ht="21" customHeight="1">
      <c r="A2985" s="27">
        <f>IF($B2985="","",COUNTA($B$13:$B2985))</f>
        <v>0</v>
      </c>
      <c r="B2985" s="28"/>
      <c r="C2985" s="28"/>
      <c r="D2985" s="29"/>
      <c r="E2985" s="29"/>
      <c r="F2985" s="29"/>
      <c r="G2985" s="28"/>
      <c r="H2985" s="28"/>
      <c r="I2985" s="30">
        <f>IF($H2985="","",IFERROR(VLOOKUP($H2985,AcctTbl,2,0),"کد ناشناخته"))</f>
        <v>0</v>
      </c>
      <c r="J2985" s="27">
        <f>IF($H2985="","",IFERROR(VLOOKUP($H2985,AcctTbl,3,0),""))</f>
        <v>0</v>
      </c>
      <c r="K2985" s="29"/>
      <c r="L2985" s="28"/>
      <c r="M2985" s="31"/>
      <c r="N2985" s="29"/>
      <c r="O2985" s="32">
        <f>IF($B2985="",0,IF($U2985="IN",N($M2985),0))</f>
        <v>0</v>
      </c>
      <c r="P2985" s="32">
        <f>IF($B2985="",0,IF(OR($U2985="OUT",$U2985="TRF"),N($M2985),0))</f>
        <v>0</v>
      </c>
      <c r="Q2985" s="32">
        <f>IF($B2985="",0,IF(OR($U2985="OUT",$U2985="TRF"),N($M2985),0))</f>
        <v>0</v>
      </c>
      <c r="R2985" s="32">
        <f>IF($B2985="",0,IF($U2985="IN",N($M2985),0))</f>
        <v>0</v>
      </c>
      <c r="S2985" s="33">
        <f>IF($B2985="","",IF($M2985="","⚠ مبلغ",IF($E2985="","⚠ بانک عامل",IF(AND($U2985="TRF",$F2985=""),"⚠ بانک مقصد",IF(AND($V2985&lt;&gt;"NONE",$V2985&lt;&gt;"",$Z2985=""),"⚠ طرف حساب","✓")))))</f>
        <v>0</v>
      </c>
      <c r="T2985" s="29"/>
      <c r="U2985" s="27">
        <f>IFERROR(VLOOKUP($D2985,BankOpTbl,2,0),"")</f>
        <v>0</v>
      </c>
      <c r="V2985" s="27">
        <f>IFERROR(VLOOKUP($D2985,BankOpTbl,3,0),"")</f>
        <v>0</v>
      </c>
      <c r="W2985" s="27">
        <f>IFERROR(VLOOKUP($D2985,BankOpTbl,4,0),"")</f>
        <v>0</v>
      </c>
      <c r="X2985" s="27">
        <f>IF($E2985="","",IFERROR(VLOOKUP($E2985,BankTbl,4,0),""))</f>
        <v>0</v>
      </c>
      <c r="Y2985" s="27">
        <f>IF($F2985="","",IFERROR(VLOOKUP($F2985,BankTbl,4,0),""))</f>
        <v>0</v>
      </c>
      <c r="Z2985" s="27">
        <f>IF($B2985="","",IF($V2985="PICK",LEFT($N2985,5),IF($V2985="FIXED",$W2985,IF($V2985="CODE",$H2985,""))))</f>
        <v>0</v>
      </c>
    </row>
    <row r="2986" spans="1:26" ht="21" customHeight="1">
      <c r="A2986" s="27">
        <f>IF($B2986="","",COUNTA($B$13:$B2986))</f>
        <v>0</v>
      </c>
      <c r="B2986" s="28"/>
      <c r="C2986" s="28"/>
      <c r="D2986" s="29"/>
      <c r="E2986" s="29"/>
      <c r="F2986" s="29"/>
      <c r="G2986" s="28"/>
      <c r="H2986" s="28"/>
      <c r="I2986" s="30">
        <f>IF($H2986="","",IFERROR(VLOOKUP($H2986,AcctTbl,2,0),"کد ناشناخته"))</f>
        <v>0</v>
      </c>
      <c r="J2986" s="27">
        <f>IF($H2986="","",IFERROR(VLOOKUP($H2986,AcctTbl,3,0),""))</f>
        <v>0</v>
      </c>
      <c r="K2986" s="29"/>
      <c r="L2986" s="28"/>
      <c r="M2986" s="31"/>
      <c r="N2986" s="29"/>
      <c r="O2986" s="32">
        <f>IF($B2986="",0,IF($U2986="IN",N($M2986),0))</f>
        <v>0</v>
      </c>
      <c r="P2986" s="32">
        <f>IF($B2986="",0,IF(OR($U2986="OUT",$U2986="TRF"),N($M2986),0))</f>
        <v>0</v>
      </c>
      <c r="Q2986" s="32">
        <f>IF($B2986="",0,IF(OR($U2986="OUT",$U2986="TRF"),N($M2986),0))</f>
        <v>0</v>
      </c>
      <c r="R2986" s="32">
        <f>IF($B2986="",0,IF($U2986="IN",N($M2986),0))</f>
        <v>0</v>
      </c>
      <c r="S2986" s="33">
        <f>IF($B2986="","",IF($M2986="","⚠ مبلغ",IF($E2986="","⚠ بانک عامل",IF(AND($U2986="TRF",$F2986=""),"⚠ بانک مقصد",IF(AND($V2986&lt;&gt;"NONE",$V2986&lt;&gt;"",$Z2986=""),"⚠ طرف حساب","✓")))))</f>
        <v>0</v>
      </c>
      <c r="T2986" s="29"/>
      <c r="U2986" s="27">
        <f>IFERROR(VLOOKUP($D2986,BankOpTbl,2,0),"")</f>
        <v>0</v>
      </c>
      <c r="V2986" s="27">
        <f>IFERROR(VLOOKUP($D2986,BankOpTbl,3,0),"")</f>
        <v>0</v>
      </c>
      <c r="W2986" s="27">
        <f>IFERROR(VLOOKUP($D2986,BankOpTbl,4,0),"")</f>
        <v>0</v>
      </c>
      <c r="X2986" s="27">
        <f>IF($E2986="","",IFERROR(VLOOKUP($E2986,BankTbl,4,0),""))</f>
        <v>0</v>
      </c>
      <c r="Y2986" s="27">
        <f>IF($F2986="","",IFERROR(VLOOKUP($F2986,BankTbl,4,0),""))</f>
        <v>0</v>
      </c>
      <c r="Z2986" s="27">
        <f>IF($B2986="","",IF($V2986="PICK",LEFT($N2986,5),IF($V2986="FIXED",$W2986,IF($V2986="CODE",$H2986,""))))</f>
        <v>0</v>
      </c>
    </row>
    <row r="2987" spans="1:26" ht="21" customHeight="1">
      <c r="A2987" s="27">
        <f>IF($B2987="","",COUNTA($B$13:$B2987))</f>
        <v>0</v>
      </c>
      <c r="B2987" s="28"/>
      <c r="C2987" s="28"/>
      <c r="D2987" s="29"/>
      <c r="E2987" s="29"/>
      <c r="F2987" s="29"/>
      <c r="G2987" s="28"/>
      <c r="H2987" s="28"/>
      <c r="I2987" s="30">
        <f>IF($H2987="","",IFERROR(VLOOKUP($H2987,AcctTbl,2,0),"کد ناشناخته"))</f>
        <v>0</v>
      </c>
      <c r="J2987" s="27">
        <f>IF($H2987="","",IFERROR(VLOOKUP($H2987,AcctTbl,3,0),""))</f>
        <v>0</v>
      </c>
      <c r="K2987" s="29"/>
      <c r="L2987" s="28"/>
      <c r="M2987" s="31"/>
      <c r="N2987" s="29"/>
      <c r="O2987" s="32">
        <f>IF($B2987="",0,IF($U2987="IN",N($M2987),0))</f>
        <v>0</v>
      </c>
      <c r="P2987" s="32">
        <f>IF($B2987="",0,IF(OR($U2987="OUT",$U2987="TRF"),N($M2987),0))</f>
        <v>0</v>
      </c>
      <c r="Q2987" s="32">
        <f>IF($B2987="",0,IF(OR($U2987="OUT",$U2987="TRF"),N($M2987),0))</f>
        <v>0</v>
      </c>
      <c r="R2987" s="32">
        <f>IF($B2987="",0,IF($U2987="IN",N($M2987),0))</f>
        <v>0</v>
      </c>
      <c r="S2987" s="33">
        <f>IF($B2987="","",IF($M2987="","⚠ مبلغ",IF($E2987="","⚠ بانک عامل",IF(AND($U2987="TRF",$F2987=""),"⚠ بانک مقصد",IF(AND($V2987&lt;&gt;"NONE",$V2987&lt;&gt;"",$Z2987=""),"⚠ طرف حساب","✓")))))</f>
        <v>0</v>
      </c>
      <c r="T2987" s="29"/>
      <c r="U2987" s="27">
        <f>IFERROR(VLOOKUP($D2987,BankOpTbl,2,0),"")</f>
        <v>0</v>
      </c>
      <c r="V2987" s="27">
        <f>IFERROR(VLOOKUP($D2987,BankOpTbl,3,0),"")</f>
        <v>0</v>
      </c>
      <c r="W2987" s="27">
        <f>IFERROR(VLOOKUP($D2987,BankOpTbl,4,0),"")</f>
        <v>0</v>
      </c>
      <c r="X2987" s="27">
        <f>IF($E2987="","",IFERROR(VLOOKUP($E2987,BankTbl,4,0),""))</f>
        <v>0</v>
      </c>
      <c r="Y2987" s="27">
        <f>IF($F2987="","",IFERROR(VLOOKUP($F2987,BankTbl,4,0),""))</f>
        <v>0</v>
      </c>
      <c r="Z2987" s="27">
        <f>IF($B2987="","",IF($V2987="PICK",LEFT($N2987,5),IF($V2987="FIXED",$W2987,IF($V2987="CODE",$H2987,""))))</f>
        <v>0</v>
      </c>
    </row>
    <row r="2988" spans="1:26" ht="21" customHeight="1">
      <c r="A2988" s="27">
        <f>IF($B2988="","",COUNTA($B$13:$B2988))</f>
        <v>0</v>
      </c>
      <c r="B2988" s="28"/>
      <c r="C2988" s="28"/>
      <c r="D2988" s="29"/>
      <c r="E2988" s="29"/>
      <c r="F2988" s="29"/>
      <c r="G2988" s="28"/>
      <c r="H2988" s="28"/>
      <c r="I2988" s="30">
        <f>IF($H2988="","",IFERROR(VLOOKUP($H2988,AcctTbl,2,0),"کد ناشناخته"))</f>
        <v>0</v>
      </c>
      <c r="J2988" s="27">
        <f>IF($H2988="","",IFERROR(VLOOKUP($H2988,AcctTbl,3,0),""))</f>
        <v>0</v>
      </c>
      <c r="K2988" s="29"/>
      <c r="L2988" s="28"/>
      <c r="M2988" s="31"/>
      <c r="N2988" s="29"/>
      <c r="O2988" s="32">
        <f>IF($B2988="",0,IF($U2988="IN",N($M2988),0))</f>
        <v>0</v>
      </c>
      <c r="P2988" s="32">
        <f>IF($B2988="",0,IF(OR($U2988="OUT",$U2988="TRF"),N($M2988),0))</f>
        <v>0</v>
      </c>
      <c r="Q2988" s="32">
        <f>IF($B2988="",0,IF(OR($U2988="OUT",$U2988="TRF"),N($M2988),0))</f>
        <v>0</v>
      </c>
      <c r="R2988" s="32">
        <f>IF($B2988="",0,IF($U2988="IN",N($M2988),0))</f>
        <v>0</v>
      </c>
      <c r="S2988" s="33">
        <f>IF($B2988="","",IF($M2988="","⚠ مبلغ",IF($E2988="","⚠ بانک عامل",IF(AND($U2988="TRF",$F2988=""),"⚠ بانک مقصد",IF(AND($V2988&lt;&gt;"NONE",$V2988&lt;&gt;"",$Z2988=""),"⚠ طرف حساب","✓")))))</f>
        <v>0</v>
      </c>
      <c r="T2988" s="29"/>
      <c r="U2988" s="27">
        <f>IFERROR(VLOOKUP($D2988,BankOpTbl,2,0),"")</f>
        <v>0</v>
      </c>
      <c r="V2988" s="27">
        <f>IFERROR(VLOOKUP($D2988,BankOpTbl,3,0),"")</f>
        <v>0</v>
      </c>
      <c r="W2988" s="27">
        <f>IFERROR(VLOOKUP($D2988,BankOpTbl,4,0),"")</f>
        <v>0</v>
      </c>
      <c r="X2988" s="27">
        <f>IF($E2988="","",IFERROR(VLOOKUP($E2988,BankTbl,4,0),""))</f>
        <v>0</v>
      </c>
      <c r="Y2988" s="27">
        <f>IF($F2988="","",IFERROR(VLOOKUP($F2988,BankTbl,4,0),""))</f>
        <v>0</v>
      </c>
      <c r="Z2988" s="27">
        <f>IF($B2988="","",IF($V2988="PICK",LEFT($N2988,5),IF($V2988="FIXED",$W2988,IF($V2988="CODE",$H2988,""))))</f>
        <v>0</v>
      </c>
    </row>
    <row r="2989" spans="1:26" ht="21" customHeight="1">
      <c r="A2989" s="27">
        <f>IF($B2989="","",COUNTA($B$13:$B2989))</f>
        <v>0</v>
      </c>
      <c r="B2989" s="28"/>
      <c r="C2989" s="28"/>
      <c r="D2989" s="29"/>
      <c r="E2989" s="29"/>
      <c r="F2989" s="29"/>
      <c r="G2989" s="28"/>
      <c r="H2989" s="28"/>
      <c r="I2989" s="30">
        <f>IF($H2989="","",IFERROR(VLOOKUP($H2989,AcctTbl,2,0),"کد ناشناخته"))</f>
        <v>0</v>
      </c>
      <c r="J2989" s="27">
        <f>IF($H2989="","",IFERROR(VLOOKUP($H2989,AcctTbl,3,0),""))</f>
        <v>0</v>
      </c>
      <c r="K2989" s="29"/>
      <c r="L2989" s="28"/>
      <c r="M2989" s="31"/>
      <c r="N2989" s="29"/>
      <c r="O2989" s="32">
        <f>IF($B2989="",0,IF($U2989="IN",N($M2989),0))</f>
        <v>0</v>
      </c>
      <c r="P2989" s="32">
        <f>IF($B2989="",0,IF(OR($U2989="OUT",$U2989="TRF"),N($M2989),0))</f>
        <v>0</v>
      </c>
      <c r="Q2989" s="32">
        <f>IF($B2989="",0,IF(OR($U2989="OUT",$U2989="TRF"),N($M2989),0))</f>
        <v>0</v>
      </c>
      <c r="R2989" s="32">
        <f>IF($B2989="",0,IF($U2989="IN",N($M2989),0))</f>
        <v>0</v>
      </c>
      <c r="S2989" s="33">
        <f>IF($B2989="","",IF($M2989="","⚠ مبلغ",IF($E2989="","⚠ بانک عامل",IF(AND($U2989="TRF",$F2989=""),"⚠ بانک مقصد",IF(AND($V2989&lt;&gt;"NONE",$V2989&lt;&gt;"",$Z2989=""),"⚠ طرف حساب","✓")))))</f>
        <v>0</v>
      </c>
      <c r="T2989" s="29"/>
      <c r="U2989" s="27">
        <f>IFERROR(VLOOKUP($D2989,BankOpTbl,2,0),"")</f>
        <v>0</v>
      </c>
      <c r="V2989" s="27">
        <f>IFERROR(VLOOKUP($D2989,BankOpTbl,3,0),"")</f>
        <v>0</v>
      </c>
      <c r="W2989" s="27">
        <f>IFERROR(VLOOKUP($D2989,BankOpTbl,4,0),"")</f>
        <v>0</v>
      </c>
      <c r="X2989" s="27">
        <f>IF($E2989="","",IFERROR(VLOOKUP($E2989,BankTbl,4,0),""))</f>
        <v>0</v>
      </c>
      <c r="Y2989" s="27">
        <f>IF($F2989="","",IFERROR(VLOOKUP($F2989,BankTbl,4,0),""))</f>
        <v>0</v>
      </c>
      <c r="Z2989" s="27">
        <f>IF($B2989="","",IF($V2989="PICK",LEFT($N2989,5),IF($V2989="FIXED",$W2989,IF($V2989="CODE",$H2989,""))))</f>
        <v>0</v>
      </c>
    </row>
    <row r="2990" spans="1:26" ht="21" customHeight="1">
      <c r="A2990" s="27">
        <f>IF($B2990="","",COUNTA($B$13:$B2990))</f>
        <v>0</v>
      </c>
      <c r="B2990" s="28"/>
      <c r="C2990" s="28"/>
      <c r="D2990" s="29"/>
      <c r="E2990" s="29"/>
      <c r="F2990" s="29"/>
      <c r="G2990" s="28"/>
      <c r="H2990" s="28"/>
      <c r="I2990" s="30">
        <f>IF($H2990="","",IFERROR(VLOOKUP($H2990,AcctTbl,2,0),"کد ناشناخته"))</f>
        <v>0</v>
      </c>
      <c r="J2990" s="27">
        <f>IF($H2990="","",IFERROR(VLOOKUP($H2990,AcctTbl,3,0),""))</f>
        <v>0</v>
      </c>
      <c r="K2990" s="29"/>
      <c r="L2990" s="28"/>
      <c r="M2990" s="31"/>
      <c r="N2990" s="29"/>
      <c r="O2990" s="32">
        <f>IF($B2990="",0,IF($U2990="IN",N($M2990),0))</f>
        <v>0</v>
      </c>
      <c r="P2990" s="32">
        <f>IF($B2990="",0,IF(OR($U2990="OUT",$U2990="TRF"),N($M2990),0))</f>
        <v>0</v>
      </c>
      <c r="Q2990" s="32">
        <f>IF($B2990="",0,IF(OR($U2990="OUT",$U2990="TRF"),N($M2990),0))</f>
        <v>0</v>
      </c>
      <c r="R2990" s="32">
        <f>IF($B2990="",0,IF($U2990="IN",N($M2990),0))</f>
        <v>0</v>
      </c>
      <c r="S2990" s="33">
        <f>IF($B2990="","",IF($M2990="","⚠ مبلغ",IF($E2990="","⚠ بانک عامل",IF(AND($U2990="TRF",$F2990=""),"⚠ بانک مقصد",IF(AND($V2990&lt;&gt;"NONE",$V2990&lt;&gt;"",$Z2990=""),"⚠ طرف حساب","✓")))))</f>
        <v>0</v>
      </c>
      <c r="T2990" s="29"/>
      <c r="U2990" s="27">
        <f>IFERROR(VLOOKUP($D2990,BankOpTbl,2,0),"")</f>
        <v>0</v>
      </c>
      <c r="V2990" s="27">
        <f>IFERROR(VLOOKUP($D2990,BankOpTbl,3,0),"")</f>
        <v>0</v>
      </c>
      <c r="W2990" s="27">
        <f>IFERROR(VLOOKUP($D2990,BankOpTbl,4,0),"")</f>
        <v>0</v>
      </c>
      <c r="X2990" s="27">
        <f>IF($E2990="","",IFERROR(VLOOKUP($E2990,BankTbl,4,0),""))</f>
        <v>0</v>
      </c>
      <c r="Y2990" s="27">
        <f>IF($F2990="","",IFERROR(VLOOKUP($F2990,BankTbl,4,0),""))</f>
        <v>0</v>
      </c>
      <c r="Z2990" s="27">
        <f>IF($B2990="","",IF($V2990="PICK",LEFT($N2990,5),IF($V2990="FIXED",$W2990,IF($V2990="CODE",$H2990,""))))</f>
        <v>0</v>
      </c>
    </row>
    <row r="2991" spans="1:26" ht="21" customHeight="1">
      <c r="A2991" s="27">
        <f>IF($B2991="","",COUNTA($B$13:$B2991))</f>
        <v>0</v>
      </c>
      <c r="B2991" s="28"/>
      <c r="C2991" s="28"/>
      <c r="D2991" s="29"/>
      <c r="E2991" s="29"/>
      <c r="F2991" s="29"/>
      <c r="G2991" s="28"/>
      <c r="H2991" s="28"/>
      <c r="I2991" s="30">
        <f>IF($H2991="","",IFERROR(VLOOKUP($H2991,AcctTbl,2,0),"کد ناشناخته"))</f>
        <v>0</v>
      </c>
      <c r="J2991" s="27">
        <f>IF($H2991="","",IFERROR(VLOOKUP($H2991,AcctTbl,3,0),""))</f>
        <v>0</v>
      </c>
      <c r="K2991" s="29"/>
      <c r="L2991" s="28"/>
      <c r="M2991" s="31"/>
      <c r="N2991" s="29"/>
      <c r="O2991" s="32">
        <f>IF($B2991="",0,IF($U2991="IN",N($M2991),0))</f>
        <v>0</v>
      </c>
      <c r="P2991" s="32">
        <f>IF($B2991="",0,IF(OR($U2991="OUT",$U2991="TRF"),N($M2991),0))</f>
        <v>0</v>
      </c>
      <c r="Q2991" s="32">
        <f>IF($B2991="",0,IF(OR($U2991="OUT",$U2991="TRF"),N($M2991),0))</f>
        <v>0</v>
      </c>
      <c r="R2991" s="32">
        <f>IF($B2991="",0,IF($U2991="IN",N($M2991),0))</f>
        <v>0</v>
      </c>
      <c r="S2991" s="33">
        <f>IF($B2991="","",IF($M2991="","⚠ مبلغ",IF($E2991="","⚠ بانک عامل",IF(AND($U2991="TRF",$F2991=""),"⚠ بانک مقصد",IF(AND($V2991&lt;&gt;"NONE",$V2991&lt;&gt;"",$Z2991=""),"⚠ طرف حساب","✓")))))</f>
        <v>0</v>
      </c>
      <c r="T2991" s="29"/>
      <c r="U2991" s="27">
        <f>IFERROR(VLOOKUP($D2991,BankOpTbl,2,0),"")</f>
        <v>0</v>
      </c>
      <c r="V2991" s="27">
        <f>IFERROR(VLOOKUP($D2991,BankOpTbl,3,0),"")</f>
        <v>0</v>
      </c>
      <c r="W2991" s="27">
        <f>IFERROR(VLOOKUP($D2991,BankOpTbl,4,0),"")</f>
        <v>0</v>
      </c>
      <c r="X2991" s="27">
        <f>IF($E2991="","",IFERROR(VLOOKUP($E2991,BankTbl,4,0),""))</f>
        <v>0</v>
      </c>
      <c r="Y2991" s="27">
        <f>IF($F2991="","",IFERROR(VLOOKUP($F2991,BankTbl,4,0),""))</f>
        <v>0</v>
      </c>
      <c r="Z2991" s="27">
        <f>IF($B2991="","",IF($V2991="PICK",LEFT($N2991,5),IF($V2991="FIXED",$W2991,IF($V2991="CODE",$H2991,""))))</f>
        <v>0</v>
      </c>
    </row>
    <row r="2992" spans="1:26" ht="21" customHeight="1">
      <c r="A2992" s="27">
        <f>IF($B2992="","",COUNTA($B$13:$B2992))</f>
        <v>0</v>
      </c>
      <c r="B2992" s="28"/>
      <c r="C2992" s="28"/>
      <c r="D2992" s="29"/>
      <c r="E2992" s="29"/>
      <c r="F2992" s="29"/>
      <c r="G2992" s="28"/>
      <c r="H2992" s="28"/>
      <c r="I2992" s="30">
        <f>IF($H2992="","",IFERROR(VLOOKUP($H2992,AcctTbl,2,0),"کد ناشناخته"))</f>
        <v>0</v>
      </c>
      <c r="J2992" s="27">
        <f>IF($H2992="","",IFERROR(VLOOKUP($H2992,AcctTbl,3,0),""))</f>
        <v>0</v>
      </c>
      <c r="K2992" s="29"/>
      <c r="L2992" s="28"/>
      <c r="M2992" s="31"/>
      <c r="N2992" s="29"/>
      <c r="O2992" s="32">
        <f>IF($B2992="",0,IF($U2992="IN",N($M2992),0))</f>
        <v>0</v>
      </c>
      <c r="P2992" s="32">
        <f>IF($B2992="",0,IF(OR($U2992="OUT",$U2992="TRF"),N($M2992),0))</f>
        <v>0</v>
      </c>
      <c r="Q2992" s="32">
        <f>IF($B2992="",0,IF(OR($U2992="OUT",$U2992="TRF"),N($M2992),0))</f>
        <v>0</v>
      </c>
      <c r="R2992" s="32">
        <f>IF($B2992="",0,IF($U2992="IN",N($M2992),0))</f>
        <v>0</v>
      </c>
      <c r="S2992" s="33">
        <f>IF($B2992="","",IF($M2992="","⚠ مبلغ",IF($E2992="","⚠ بانک عامل",IF(AND($U2992="TRF",$F2992=""),"⚠ بانک مقصد",IF(AND($V2992&lt;&gt;"NONE",$V2992&lt;&gt;"",$Z2992=""),"⚠ طرف حساب","✓")))))</f>
        <v>0</v>
      </c>
      <c r="T2992" s="29"/>
      <c r="U2992" s="27">
        <f>IFERROR(VLOOKUP($D2992,BankOpTbl,2,0),"")</f>
        <v>0</v>
      </c>
      <c r="V2992" s="27">
        <f>IFERROR(VLOOKUP($D2992,BankOpTbl,3,0),"")</f>
        <v>0</v>
      </c>
      <c r="W2992" s="27">
        <f>IFERROR(VLOOKUP($D2992,BankOpTbl,4,0),"")</f>
        <v>0</v>
      </c>
      <c r="X2992" s="27">
        <f>IF($E2992="","",IFERROR(VLOOKUP($E2992,BankTbl,4,0),""))</f>
        <v>0</v>
      </c>
      <c r="Y2992" s="27">
        <f>IF($F2992="","",IFERROR(VLOOKUP($F2992,BankTbl,4,0),""))</f>
        <v>0</v>
      </c>
      <c r="Z2992" s="27">
        <f>IF($B2992="","",IF($V2992="PICK",LEFT($N2992,5),IF($V2992="FIXED",$W2992,IF($V2992="CODE",$H2992,""))))</f>
        <v>0</v>
      </c>
    </row>
    <row r="2993" spans="1:26" ht="21" customHeight="1">
      <c r="A2993" s="27">
        <f>IF($B2993="","",COUNTA($B$13:$B2993))</f>
        <v>0</v>
      </c>
      <c r="B2993" s="28"/>
      <c r="C2993" s="28"/>
      <c r="D2993" s="29"/>
      <c r="E2993" s="29"/>
      <c r="F2993" s="29"/>
      <c r="G2993" s="28"/>
      <c r="H2993" s="28"/>
      <c r="I2993" s="30">
        <f>IF($H2993="","",IFERROR(VLOOKUP($H2993,AcctTbl,2,0),"کد ناشناخته"))</f>
        <v>0</v>
      </c>
      <c r="J2993" s="27">
        <f>IF($H2993="","",IFERROR(VLOOKUP($H2993,AcctTbl,3,0),""))</f>
        <v>0</v>
      </c>
      <c r="K2993" s="29"/>
      <c r="L2993" s="28"/>
      <c r="M2993" s="31"/>
      <c r="N2993" s="29"/>
      <c r="O2993" s="32">
        <f>IF($B2993="",0,IF($U2993="IN",N($M2993),0))</f>
        <v>0</v>
      </c>
      <c r="P2993" s="32">
        <f>IF($B2993="",0,IF(OR($U2993="OUT",$U2993="TRF"),N($M2993),0))</f>
        <v>0</v>
      </c>
      <c r="Q2993" s="32">
        <f>IF($B2993="",0,IF(OR($U2993="OUT",$U2993="TRF"),N($M2993),0))</f>
        <v>0</v>
      </c>
      <c r="R2993" s="32">
        <f>IF($B2993="",0,IF($U2993="IN",N($M2993),0))</f>
        <v>0</v>
      </c>
      <c r="S2993" s="33">
        <f>IF($B2993="","",IF($M2993="","⚠ مبلغ",IF($E2993="","⚠ بانک عامل",IF(AND($U2993="TRF",$F2993=""),"⚠ بانک مقصد",IF(AND($V2993&lt;&gt;"NONE",$V2993&lt;&gt;"",$Z2993=""),"⚠ طرف حساب","✓")))))</f>
        <v>0</v>
      </c>
      <c r="T2993" s="29"/>
      <c r="U2993" s="27">
        <f>IFERROR(VLOOKUP($D2993,BankOpTbl,2,0),"")</f>
        <v>0</v>
      </c>
      <c r="V2993" s="27">
        <f>IFERROR(VLOOKUP($D2993,BankOpTbl,3,0),"")</f>
        <v>0</v>
      </c>
      <c r="W2993" s="27">
        <f>IFERROR(VLOOKUP($D2993,BankOpTbl,4,0),"")</f>
        <v>0</v>
      </c>
      <c r="X2993" s="27">
        <f>IF($E2993="","",IFERROR(VLOOKUP($E2993,BankTbl,4,0),""))</f>
        <v>0</v>
      </c>
      <c r="Y2993" s="27">
        <f>IF($F2993="","",IFERROR(VLOOKUP($F2993,BankTbl,4,0),""))</f>
        <v>0</v>
      </c>
      <c r="Z2993" s="27">
        <f>IF($B2993="","",IF($V2993="PICK",LEFT($N2993,5),IF($V2993="FIXED",$W2993,IF($V2993="CODE",$H2993,""))))</f>
        <v>0</v>
      </c>
    </row>
    <row r="2994" spans="1:26" ht="21" customHeight="1">
      <c r="A2994" s="27">
        <f>IF($B2994="","",COUNTA($B$13:$B2994))</f>
        <v>0</v>
      </c>
      <c r="B2994" s="28"/>
      <c r="C2994" s="28"/>
      <c r="D2994" s="29"/>
      <c r="E2994" s="29"/>
      <c r="F2994" s="29"/>
      <c r="G2994" s="28"/>
      <c r="H2994" s="28"/>
      <c r="I2994" s="30">
        <f>IF($H2994="","",IFERROR(VLOOKUP($H2994,AcctTbl,2,0),"کد ناشناخته"))</f>
        <v>0</v>
      </c>
      <c r="J2994" s="27">
        <f>IF($H2994="","",IFERROR(VLOOKUP($H2994,AcctTbl,3,0),""))</f>
        <v>0</v>
      </c>
      <c r="K2994" s="29"/>
      <c r="L2994" s="28"/>
      <c r="M2994" s="31"/>
      <c r="N2994" s="29"/>
      <c r="O2994" s="32">
        <f>IF($B2994="",0,IF($U2994="IN",N($M2994),0))</f>
        <v>0</v>
      </c>
      <c r="P2994" s="32">
        <f>IF($B2994="",0,IF(OR($U2994="OUT",$U2994="TRF"),N($M2994),0))</f>
        <v>0</v>
      </c>
      <c r="Q2994" s="32">
        <f>IF($B2994="",0,IF(OR($U2994="OUT",$U2994="TRF"),N($M2994),0))</f>
        <v>0</v>
      </c>
      <c r="R2994" s="32">
        <f>IF($B2994="",0,IF($U2994="IN",N($M2994),0))</f>
        <v>0</v>
      </c>
      <c r="S2994" s="33">
        <f>IF($B2994="","",IF($M2994="","⚠ مبلغ",IF($E2994="","⚠ بانک عامل",IF(AND($U2994="TRF",$F2994=""),"⚠ بانک مقصد",IF(AND($V2994&lt;&gt;"NONE",$V2994&lt;&gt;"",$Z2994=""),"⚠ طرف حساب","✓")))))</f>
        <v>0</v>
      </c>
      <c r="T2994" s="29"/>
      <c r="U2994" s="27">
        <f>IFERROR(VLOOKUP($D2994,BankOpTbl,2,0),"")</f>
        <v>0</v>
      </c>
      <c r="V2994" s="27">
        <f>IFERROR(VLOOKUP($D2994,BankOpTbl,3,0),"")</f>
        <v>0</v>
      </c>
      <c r="W2994" s="27">
        <f>IFERROR(VLOOKUP($D2994,BankOpTbl,4,0),"")</f>
        <v>0</v>
      </c>
      <c r="X2994" s="27">
        <f>IF($E2994="","",IFERROR(VLOOKUP($E2994,BankTbl,4,0),""))</f>
        <v>0</v>
      </c>
      <c r="Y2994" s="27">
        <f>IF($F2994="","",IFERROR(VLOOKUP($F2994,BankTbl,4,0),""))</f>
        <v>0</v>
      </c>
      <c r="Z2994" s="27">
        <f>IF($B2994="","",IF($V2994="PICK",LEFT($N2994,5),IF($V2994="FIXED",$W2994,IF($V2994="CODE",$H2994,""))))</f>
        <v>0</v>
      </c>
    </row>
    <row r="2995" spans="1:26" ht="21" customHeight="1">
      <c r="A2995" s="27">
        <f>IF($B2995="","",COUNTA($B$13:$B2995))</f>
        <v>0</v>
      </c>
      <c r="B2995" s="28"/>
      <c r="C2995" s="28"/>
      <c r="D2995" s="29"/>
      <c r="E2995" s="29"/>
      <c r="F2995" s="29"/>
      <c r="G2995" s="28"/>
      <c r="H2995" s="28"/>
      <c r="I2995" s="30">
        <f>IF($H2995="","",IFERROR(VLOOKUP($H2995,AcctTbl,2,0),"کد ناشناخته"))</f>
        <v>0</v>
      </c>
      <c r="J2995" s="27">
        <f>IF($H2995="","",IFERROR(VLOOKUP($H2995,AcctTbl,3,0),""))</f>
        <v>0</v>
      </c>
      <c r="K2995" s="29"/>
      <c r="L2995" s="28"/>
      <c r="M2995" s="31"/>
      <c r="N2995" s="29"/>
      <c r="O2995" s="32">
        <f>IF($B2995="",0,IF($U2995="IN",N($M2995),0))</f>
        <v>0</v>
      </c>
      <c r="P2995" s="32">
        <f>IF($B2995="",0,IF(OR($U2995="OUT",$U2995="TRF"),N($M2995),0))</f>
        <v>0</v>
      </c>
      <c r="Q2995" s="32">
        <f>IF($B2995="",0,IF(OR($U2995="OUT",$U2995="TRF"),N($M2995),0))</f>
        <v>0</v>
      </c>
      <c r="R2995" s="32">
        <f>IF($B2995="",0,IF($U2995="IN",N($M2995),0))</f>
        <v>0</v>
      </c>
      <c r="S2995" s="33">
        <f>IF($B2995="","",IF($M2995="","⚠ مبلغ",IF($E2995="","⚠ بانک عامل",IF(AND($U2995="TRF",$F2995=""),"⚠ بانک مقصد",IF(AND($V2995&lt;&gt;"NONE",$V2995&lt;&gt;"",$Z2995=""),"⚠ طرف حساب","✓")))))</f>
        <v>0</v>
      </c>
      <c r="T2995" s="29"/>
      <c r="U2995" s="27">
        <f>IFERROR(VLOOKUP($D2995,BankOpTbl,2,0),"")</f>
        <v>0</v>
      </c>
      <c r="V2995" s="27">
        <f>IFERROR(VLOOKUP($D2995,BankOpTbl,3,0),"")</f>
        <v>0</v>
      </c>
      <c r="W2995" s="27">
        <f>IFERROR(VLOOKUP($D2995,BankOpTbl,4,0),"")</f>
        <v>0</v>
      </c>
      <c r="X2995" s="27">
        <f>IF($E2995="","",IFERROR(VLOOKUP($E2995,BankTbl,4,0),""))</f>
        <v>0</v>
      </c>
      <c r="Y2995" s="27">
        <f>IF($F2995="","",IFERROR(VLOOKUP($F2995,BankTbl,4,0),""))</f>
        <v>0</v>
      </c>
      <c r="Z2995" s="27">
        <f>IF($B2995="","",IF($V2995="PICK",LEFT($N2995,5),IF($V2995="FIXED",$W2995,IF($V2995="CODE",$H2995,""))))</f>
        <v>0</v>
      </c>
    </row>
    <row r="2996" spans="1:26" ht="21" customHeight="1">
      <c r="A2996" s="27">
        <f>IF($B2996="","",COUNTA($B$13:$B2996))</f>
        <v>0</v>
      </c>
      <c r="B2996" s="28"/>
      <c r="C2996" s="28"/>
      <c r="D2996" s="29"/>
      <c r="E2996" s="29"/>
      <c r="F2996" s="29"/>
      <c r="G2996" s="28"/>
      <c r="H2996" s="28"/>
      <c r="I2996" s="30">
        <f>IF($H2996="","",IFERROR(VLOOKUP($H2996,AcctTbl,2,0),"کد ناشناخته"))</f>
        <v>0</v>
      </c>
      <c r="J2996" s="27">
        <f>IF($H2996="","",IFERROR(VLOOKUP($H2996,AcctTbl,3,0),""))</f>
        <v>0</v>
      </c>
      <c r="K2996" s="29"/>
      <c r="L2996" s="28"/>
      <c r="M2996" s="31"/>
      <c r="N2996" s="29"/>
      <c r="O2996" s="32">
        <f>IF($B2996="",0,IF($U2996="IN",N($M2996),0))</f>
        <v>0</v>
      </c>
      <c r="P2996" s="32">
        <f>IF($B2996="",0,IF(OR($U2996="OUT",$U2996="TRF"),N($M2996),0))</f>
        <v>0</v>
      </c>
      <c r="Q2996" s="32">
        <f>IF($B2996="",0,IF(OR($U2996="OUT",$U2996="TRF"),N($M2996),0))</f>
        <v>0</v>
      </c>
      <c r="R2996" s="32">
        <f>IF($B2996="",0,IF($U2996="IN",N($M2996),0))</f>
        <v>0</v>
      </c>
      <c r="S2996" s="33">
        <f>IF($B2996="","",IF($M2996="","⚠ مبلغ",IF($E2996="","⚠ بانک عامل",IF(AND($U2996="TRF",$F2996=""),"⚠ بانک مقصد",IF(AND($V2996&lt;&gt;"NONE",$V2996&lt;&gt;"",$Z2996=""),"⚠ طرف حساب","✓")))))</f>
        <v>0</v>
      </c>
      <c r="T2996" s="29"/>
      <c r="U2996" s="27">
        <f>IFERROR(VLOOKUP($D2996,BankOpTbl,2,0),"")</f>
        <v>0</v>
      </c>
      <c r="V2996" s="27">
        <f>IFERROR(VLOOKUP($D2996,BankOpTbl,3,0),"")</f>
        <v>0</v>
      </c>
      <c r="W2996" s="27">
        <f>IFERROR(VLOOKUP($D2996,BankOpTbl,4,0),"")</f>
        <v>0</v>
      </c>
      <c r="X2996" s="27">
        <f>IF($E2996="","",IFERROR(VLOOKUP($E2996,BankTbl,4,0),""))</f>
        <v>0</v>
      </c>
      <c r="Y2996" s="27">
        <f>IF($F2996="","",IFERROR(VLOOKUP($F2996,BankTbl,4,0),""))</f>
        <v>0</v>
      </c>
      <c r="Z2996" s="27">
        <f>IF($B2996="","",IF($V2996="PICK",LEFT($N2996,5),IF($V2996="FIXED",$W2996,IF($V2996="CODE",$H2996,""))))</f>
        <v>0</v>
      </c>
    </row>
    <row r="2997" spans="1:26" ht="21" customHeight="1">
      <c r="A2997" s="27">
        <f>IF($B2997="","",COUNTA($B$13:$B2997))</f>
        <v>0</v>
      </c>
      <c r="B2997" s="28"/>
      <c r="C2997" s="28"/>
      <c r="D2997" s="29"/>
      <c r="E2997" s="29"/>
      <c r="F2997" s="29"/>
      <c r="G2997" s="28"/>
      <c r="H2997" s="28"/>
      <c r="I2997" s="30">
        <f>IF($H2997="","",IFERROR(VLOOKUP($H2997,AcctTbl,2,0),"کد ناشناخته"))</f>
        <v>0</v>
      </c>
      <c r="J2997" s="27">
        <f>IF($H2997="","",IFERROR(VLOOKUP($H2997,AcctTbl,3,0),""))</f>
        <v>0</v>
      </c>
      <c r="K2997" s="29"/>
      <c r="L2997" s="28"/>
      <c r="M2997" s="31"/>
      <c r="N2997" s="29"/>
      <c r="O2997" s="32">
        <f>IF($B2997="",0,IF($U2997="IN",N($M2997),0))</f>
        <v>0</v>
      </c>
      <c r="P2997" s="32">
        <f>IF($B2997="",0,IF(OR($U2997="OUT",$U2997="TRF"),N($M2997),0))</f>
        <v>0</v>
      </c>
      <c r="Q2997" s="32">
        <f>IF($B2997="",0,IF(OR($U2997="OUT",$U2997="TRF"),N($M2997),0))</f>
        <v>0</v>
      </c>
      <c r="R2997" s="32">
        <f>IF($B2997="",0,IF($U2997="IN",N($M2997),0))</f>
        <v>0</v>
      </c>
      <c r="S2997" s="33">
        <f>IF($B2997="","",IF($M2997="","⚠ مبلغ",IF($E2997="","⚠ بانک عامل",IF(AND($U2997="TRF",$F2997=""),"⚠ بانک مقصد",IF(AND($V2997&lt;&gt;"NONE",$V2997&lt;&gt;"",$Z2997=""),"⚠ طرف حساب","✓")))))</f>
        <v>0</v>
      </c>
      <c r="T2997" s="29"/>
      <c r="U2997" s="27">
        <f>IFERROR(VLOOKUP($D2997,BankOpTbl,2,0),"")</f>
        <v>0</v>
      </c>
      <c r="V2997" s="27">
        <f>IFERROR(VLOOKUP($D2997,BankOpTbl,3,0),"")</f>
        <v>0</v>
      </c>
      <c r="W2997" s="27">
        <f>IFERROR(VLOOKUP($D2997,BankOpTbl,4,0),"")</f>
        <v>0</v>
      </c>
      <c r="X2997" s="27">
        <f>IF($E2997="","",IFERROR(VLOOKUP($E2997,BankTbl,4,0),""))</f>
        <v>0</v>
      </c>
      <c r="Y2997" s="27">
        <f>IF($F2997="","",IFERROR(VLOOKUP($F2997,BankTbl,4,0),""))</f>
        <v>0</v>
      </c>
      <c r="Z2997" s="27">
        <f>IF($B2997="","",IF($V2997="PICK",LEFT($N2997,5),IF($V2997="FIXED",$W2997,IF($V2997="CODE",$H2997,""))))</f>
        <v>0</v>
      </c>
    </row>
    <row r="2998" spans="1:26" ht="21" customHeight="1">
      <c r="A2998" s="27">
        <f>IF($B2998="","",COUNTA($B$13:$B2998))</f>
        <v>0</v>
      </c>
      <c r="B2998" s="28"/>
      <c r="C2998" s="28"/>
      <c r="D2998" s="29"/>
      <c r="E2998" s="29"/>
      <c r="F2998" s="29"/>
      <c r="G2998" s="28"/>
      <c r="H2998" s="28"/>
      <c r="I2998" s="30">
        <f>IF($H2998="","",IFERROR(VLOOKUP($H2998,AcctTbl,2,0),"کد ناشناخته"))</f>
        <v>0</v>
      </c>
      <c r="J2998" s="27">
        <f>IF($H2998="","",IFERROR(VLOOKUP($H2998,AcctTbl,3,0),""))</f>
        <v>0</v>
      </c>
      <c r="K2998" s="29"/>
      <c r="L2998" s="28"/>
      <c r="M2998" s="31"/>
      <c r="N2998" s="29"/>
      <c r="O2998" s="32">
        <f>IF($B2998="",0,IF($U2998="IN",N($M2998),0))</f>
        <v>0</v>
      </c>
      <c r="P2998" s="32">
        <f>IF($B2998="",0,IF(OR($U2998="OUT",$U2998="TRF"),N($M2998),0))</f>
        <v>0</v>
      </c>
      <c r="Q2998" s="32">
        <f>IF($B2998="",0,IF(OR($U2998="OUT",$U2998="TRF"),N($M2998),0))</f>
        <v>0</v>
      </c>
      <c r="R2998" s="32">
        <f>IF($B2998="",0,IF($U2998="IN",N($M2998),0))</f>
        <v>0</v>
      </c>
      <c r="S2998" s="33">
        <f>IF($B2998="","",IF($M2998="","⚠ مبلغ",IF($E2998="","⚠ بانک عامل",IF(AND($U2998="TRF",$F2998=""),"⚠ بانک مقصد",IF(AND($V2998&lt;&gt;"NONE",$V2998&lt;&gt;"",$Z2998=""),"⚠ طرف حساب","✓")))))</f>
        <v>0</v>
      </c>
      <c r="T2998" s="29"/>
      <c r="U2998" s="27">
        <f>IFERROR(VLOOKUP($D2998,BankOpTbl,2,0),"")</f>
        <v>0</v>
      </c>
      <c r="V2998" s="27">
        <f>IFERROR(VLOOKUP($D2998,BankOpTbl,3,0),"")</f>
        <v>0</v>
      </c>
      <c r="W2998" s="27">
        <f>IFERROR(VLOOKUP($D2998,BankOpTbl,4,0),"")</f>
        <v>0</v>
      </c>
      <c r="X2998" s="27">
        <f>IF($E2998="","",IFERROR(VLOOKUP($E2998,BankTbl,4,0),""))</f>
        <v>0</v>
      </c>
      <c r="Y2998" s="27">
        <f>IF($F2998="","",IFERROR(VLOOKUP($F2998,BankTbl,4,0),""))</f>
        <v>0</v>
      </c>
      <c r="Z2998" s="27">
        <f>IF($B2998="","",IF($V2998="PICK",LEFT($N2998,5),IF($V2998="FIXED",$W2998,IF($V2998="CODE",$H2998,""))))</f>
        <v>0</v>
      </c>
    </row>
    <row r="2999" spans="1:26" ht="21" customHeight="1">
      <c r="A2999" s="27">
        <f>IF($B2999="","",COUNTA($B$13:$B2999))</f>
        <v>0</v>
      </c>
      <c r="B2999" s="28"/>
      <c r="C2999" s="28"/>
      <c r="D2999" s="29"/>
      <c r="E2999" s="29"/>
      <c r="F2999" s="29"/>
      <c r="G2999" s="28"/>
      <c r="H2999" s="28"/>
      <c r="I2999" s="30">
        <f>IF($H2999="","",IFERROR(VLOOKUP($H2999,AcctTbl,2,0),"کد ناشناخته"))</f>
        <v>0</v>
      </c>
      <c r="J2999" s="27">
        <f>IF($H2999="","",IFERROR(VLOOKUP($H2999,AcctTbl,3,0),""))</f>
        <v>0</v>
      </c>
      <c r="K2999" s="29"/>
      <c r="L2999" s="28"/>
      <c r="M2999" s="31"/>
      <c r="N2999" s="29"/>
      <c r="O2999" s="32">
        <f>IF($B2999="",0,IF($U2999="IN",N($M2999),0))</f>
        <v>0</v>
      </c>
      <c r="P2999" s="32">
        <f>IF($B2999="",0,IF(OR($U2999="OUT",$U2999="TRF"),N($M2999),0))</f>
        <v>0</v>
      </c>
      <c r="Q2999" s="32">
        <f>IF($B2999="",0,IF(OR($U2999="OUT",$U2999="TRF"),N($M2999),0))</f>
        <v>0</v>
      </c>
      <c r="R2999" s="32">
        <f>IF($B2999="",0,IF($U2999="IN",N($M2999),0))</f>
        <v>0</v>
      </c>
      <c r="S2999" s="33">
        <f>IF($B2999="","",IF($M2999="","⚠ مبلغ",IF($E2999="","⚠ بانک عامل",IF(AND($U2999="TRF",$F2999=""),"⚠ بانک مقصد",IF(AND($V2999&lt;&gt;"NONE",$V2999&lt;&gt;"",$Z2999=""),"⚠ طرف حساب","✓")))))</f>
        <v>0</v>
      </c>
      <c r="T2999" s="29"/>
      <c r="U2999" s="27">
        <f>IFERROR(VLOOKUP($D2999,BankOpTbl,2,0),"")</f>
        <v>0</v>
      </c>
      <c r="V2999" s="27">
        <f>IFERROR(VLOOKUP($D2999,BankOpTbl,3,0),"")</f>
        <v>0</v>
      </c>
      <c r="W2999" s="27">
        <f>IFERROR(VLOOKUP($D2999,BankOpTbl,4,0),"")</f>
        <v>0</v>
      </c>
      <c r="X2999" s="27">
        <f>IF($E2999="","",IFERROR(VLOOKUP($E2999,BankTbl,4,0),""))</f>
        <v>0</v>
      </c>
      <c r="Y2999" s="27">
        <f>IF($F2999="","",IFERROR(VLOOKUP($F2999,BankTbl,4,0),""))</f>
        <v>0</v>
      </c>
      <c r="Z2999" s="27">
        <f>IF($B2999="","",IF($V2999="PICK",LEFT($N2999,5),IF($V2999="FIXED",$W2999,IF($V2999="CODE",$H2999,""))))</f>
        <v>0</v>
      </c>
    </row>
    <row r="3000" spans="1:26" ht="21" customHeight="1">
      <c r="A3000" s="27">
        <f>IF($B3000="","",COUNTA($B$13:$B3000))</f>
        <v>0</v>
      </c>
      <c r="B3000" s="28"/>
      <c r="C3000" s="28"/>
      <c r="D3000" s="29"/>
      <c r="E3000" s="29"/>
      <c r="F3000" s="29"/>
      <c r="G3000" s="28"/>
      <c r="H3000" s="28"/>
      <c r="I3000" s="30">
        <f>IF($H3000="","",IFERROR(VLOOKUP($H3000,AcctTbl,2,0),"کد ناشناخته"))</f>
        <v>0</v>
      </c>
      <c r="J3000" s="27">
        <f>IF($H3000="","",IFERROR(VLOOKUP($H3000,AcctTbl,3,0),""))</f>
        <v>0</v>
      </c>
      <c r="K3000" s="29"/>
      <c r="L3000" s="28"/>
      <c r="M3000" s="31"/>
      <c r="N3000" s="29"/>
      <c r="O3000" s="32">
        <f>IF($B3000="",0,IF($U3000="IN",N($M3000),0))</f>
        <v>0</v>
      </c>
      <c r="P3000" s="32">
        <f>IF($B3000="",0,IF(OR($U3000="OUT",$U3000="TRF"),N($M3000),0))</f>
        <v>0</v>
      </c>
      <c r="Q3000" s="32">
        <f>IF($B3000="",0,IF(OR($U3000="OUT",$U3000="TRF"),N($M3000),0))</f>
        <v>0</v>
      </c>
      <c r="R3000" s="32">
        <f>IF($B3000="",0,IF($U3000="IN",N($M3000),0))</f>
        <v>0</v>
      </c>
      <c r="S3000" s="33">
        <f>IF($B3000="","",IF($M3000="","⚠ مبلغ",IF($E3000="","⚠ بانک عامل",IF(AND($U3000="TRF",$F3000=""),"⚠ بانک مقصد",IF(AND($V3000&lt;&gt;"NONE",$V3000&lt;&gt;"",$Z3000=""),"⚠ طرف حساب","✓")))))</f>
        <v>0</v>
      </c>
      <c r="T3000" s="29"/>
      <c r="U3000" s="27">
        <f>IFERROR(VLOOKUP($D3000,BankOpTbl,2,0),"")</f>
        <v>0</v>
      </c>
      <c r="V3000" s="27">
        <f>IFERROR(VLOOKUP($D3000,BankOpTbl,3,0),"")</f>
        <v>0</v>
      </c>
      <c r="W3000" s="27">
        <f>IFERROR(VLOOKUP($D3000,BankOpTbl,4,0),"")</f>
        <v>0</v>
      </c>
      <c r="X3000" s="27">
        <f>IF($E3000="","",IFERROR(VLOOKUP($E3000,BankTbl,4,0),""))</f>
        <v>0</v>
      </c>
      <c r="Y3000" s="27">
        <f>IF($F3000="","",IFERROR(VLOOKUP($F3000,BankTbl,4,0),""))</f>
        <v>0</v>
      </c>
      <c r="Z3000" s="27">
        <f>IF($B3000="","",IF($V3000="PICK",LEFT($N3000,5),IF($V3000="FIXED",$W3000,IF($V3000="CODE",$H3000,""))))</f>
        <v>0</v>
      </c>
    </row>
    <row r="3001" spans="1:26" ht="21" customHeight="1">
      <c r="A3001" s="27">
        <f>IF($B3001="","",COUNTA($B$13:$B3001))</f>
        <v>0</v>
      </c>
      <c r="B3001" s="28"/>
      <c r="C3001" s="28"/>
      <c r="D3001" s="29"/>
      <c r="E3001" s="29"/>
      <c r="F3001" s="29"/>
      <c r="G3001" s="28"/>
      <c r="H3001" s="28"/>
      <c r="I3001" s="30">
        <f>IF($H3001="","",IFERROR(VLOOKUP($H3001,AcctTbl,2,0),"کد ناشناخته"))</f>
        <v>0</v>
      </c>
      <c r="J3001" s="27">
        <f>IF($H3001="","",IFERROR(VLOOKUP($H3001,AcctTbl,3,0),""))</f>
        <v>0</v>
      </c>
      <c r="K3001" s="29"/>
      <c r="L3001" s="28"/>
      <c r="M3001" s="31"/>
      <c r="N3001" s="29"/>
      <c r="O3001" s="32">
        <f>IF($B3001="",0,IF($U3001="IN",N($M3001),0))</f>
        <v>0</v>
      </c>
      <c r="P3001" s="32">
        <f>IF($B3001="",0,IF(OR($U3001="OUT",$U3001="TRF"),N($M3001),0))</f>
        <v>0</v>
      </c>
      <c r="Q3001" s="32">
        <f>IF($B3001="",0,IF(OR($U3001="OUT",$U3001="TRF"),N($M3001),0))</f>
        <v>0</v>
      </c>
      <c r="R3001" s="32">
        <f>IF($B3001="",0,IF($U3001="IN",N($M3001),0))</f>
        <v>0</v>
      </c>
      <c r="S3001" s="33">
        <f>IF($B3001="","",IF($M3001="","⚠ مبلغ",IF($E3001="","⚠ بانک عامل",IF(AND($U3001="TRF",$F3001=""),"⚠ بانک مقصد",IF(AND($V3001&lt;&gt;"NONE",$V3001&lt;&gt;"",$Z3001=""),"⚠ طرف حساب","✓")))))</f>
        <v>0</v>
      </c>
      <c r="T3001" s="29"/>
      <c r="U3001" s="27">
        <f>IFERROR(VLOOKUP($D3001,BankOpTbl,2,0),"")</f>
        <v>0</v>
      </c>
      <c r="V3001" s="27">
        <f>IFERROR(VLOOKUP($D3001,BankOpTbl,3,0),"")</f>
        <v>0</v>
      </c>
      <c r="W3001" s="27">
        <f>IFERROR(VLOOKUP($D3001,BankOpTbl,4,0),"")</f>
        <v>0</v>
      </c>
      <c r="X3001" s="27">
        <f>IF($E3001="","",IFERROR(VLOOKUP($E3001,BankTbl,4,0),""))</f>
        <v>0</v>
      </c>
      <c r="Y3001" s="27">
        <f>IF($F3001="","",IFERROR(VLOOKUP($F3001,BankTbl,4,0),""))</f>
        <v>0</v>
      </c>
      <c r="Z3001" s="27">
        <f>IF($B3001="","",IF($V3001="PICK",LEFT($N3001,5),IF($V3001="FIXED",$W3001,IF($V3001="CODE",$H3001,""))))</f>
        <v>0</v>
      </c>
    </row>
    <row r="3002" spans="1:26" ht="21" customHeight="1">
      <c r="A3002" s="27">
        <f>IF($B3002="","",COUNTA($B$13:$B3002))</f>
        <v>0</v>
      </c>
      <c r="B3002" s="28"/>
      <c r="C3002" s="28"/>
      <c r="D3002" s="29"/>
      <c r="E3002" s="29"/>
      <c r="F3002" s="29"/>
      <c r="G3002" s="28"/>
      <c r="H3002" s="28"/>
      <c r="I3002" s="30">
        <f>IF($H3002="","",IFERROR(VLOOKUP($H3002,AcctTbl,2,0),"کد ناشناخته"))</f>
        <v>0</v>
      </c>
      <c r="J3002" s="27">
        <f>IF($H3002="","",IFERROR(VLOOKUP($H3002,AcctTbl,3,0),""))</f>
        <v>0</v>
      </c>
      <c r="K3002" s="29"/>
      <c r="L3002" s="28"/>
      <c r="M3002" s="31"/>
      <c r="N3002" s="29"/>
      <c r="O3002" s="32">
        <f>IF($B3002="",0,IF($U3002="IN",N($M3002),0))</f>
        <v>0</v>
      </c>
      <c r="P3002" s="32">
        <f>IF($B3002="",0,IF(OR($U3002="OUT",$U3002="TRF"),N($M3002),0))</f>
        <v>0</v>
      </c>
      <c r="Q3002" s="32">
        <f>IF($B3002="",0,IF(OR($U3002="OUT",$U3002="TRF"),N($M3002),0))</f>
        <v>0</v>
      </c>
      <c r="R3002" s="32">
        <f>IF($B3002="",0,IF($U3002="IN",N($M3002),0))</f>
        <v>0</v>
      </c>
      <c r="S3002" s="33">
        <f>IF($B3002="","",IF($M3002="","⚠ مبلغ",IF($E3002="","⚠ بانک عامل",IF(AND($U3002="TRF",$F3002=""),"⚠ بانک مقصد",IF(AND($V3002&lt;&gt;"NONE",$V3002&lt;&gt;"",$Z3002=""),"⚠ طرف حساب","✓")))))</f>
        <v>0</v>
      </c>
      <c r="T3002" s="29"/>
      <c r="U3002" s="27">
        <f>IFERROR(VLOOKUP($D3002,BankOpTbl,2,0),"")</f>
        <v>0</v>
      </c>
      <c r="V3002" s="27">
        <f>IFERROR(VLOOKUP($D3002,BankOpTbl,3,0),"")</f>
        <v>0</v>
      </c>
      <c r="W3002" s="27">
        <f>IFERROR(VLOOKUP($D3002,BankOpTbl,4,0),"")</f>
        <v>0</v>
      </c>
      <c r="X3002" s="27">
        <f>IF($E3002="","",IFERROR(VLOOKUP($E3002,BankTbl,4,0),""))</f>
        <v>0</v>
      </c>
      <c r="Y3002" s="27">
        <f>IF($F3002="","",IFERROR(VLOOKUP($F3002,BankTbl,4,0),""))</f>
        <v>0</v>
      </c>
      <c r="Z3002" s="27">
        <f>IF($B3002="","",IF($V3002="PICK",LEFT($N3002,5),IF($V3002="FIXED",$W3002,IF($V3002="CODE",$H3002,""))))</f>
        <v>0</v>
      </c>
    </row>
    <row r="3003" spans="1:26" ht="21" customHeight="1">
      <c r="A3003" s="27">
        <f>IF($B3003="","",COUNTA($B$13:$B3003))</f>
        <v>0</v>
      </c>
      <c r="B3003" s="28"/>
      <c r="C3003" s="28"/>
      <c r="D3003" s="29"/>
      <c r="E3003" s="29"/>
      <c r="F3003" s="29"/>
      <c r="G3003" s="28"/>
      <c r="H3003" s="28"/>
      <c r="I3003" s="30">
        <f>IF($H3003="","",IFERROR(VLOOKUP($H3003,AcctTbl,2,0),"کد ناشناخته"))</f>
        <v>0</v>
      </c>
      <c r="J3003" s="27">
        <f>IF($H3003="","",IFERROR(VLOOKUP($H3003,AcctTbl,3,0),""))</f>
        <v>0</v>
      </c>
      <c r="K3003" s="29"/>
      <c r="L3003" s="28"/>
      <c r="M3003" s="31"/>
      <c r="N3003" s="29"/>
      <c r="O3003" s="32">
        <f>IF($B3003="",0,IF($U3003="IN",N($M3003),0))</f>
        <v>0</v>
      </c>
      <c r="P3003" s="32">
        <f>IF($B3003="",0,IF(OR($U3003="OUT",$U3003="TRF"),N($M3003),0))</f>
        <v>0</v>
      </c>
      <c r="Q3003" s="32">
        <f>IF($B3003="",0,IF(OR($U3003="OUT",$U3003="TRF"),N($M3003),0))</f>
        <v>0</v>
      </c>
      <c r="R3003" s="32">
        <f>IF($B3003="",0,IF($U3003="IN",N($M3003),0))</f>
        <v>0</v>
      </c>
      <c r="S3003" s="33">
        <f>IF($B3003="","",IF($M3003="","⚠ مبلغ",IF($E3003="","⚠ بانک عامل",IF(AND($U3003="TRF",$F3003=""),"⚠ بانک مقصد",IF(AND($V3003&lt;&gt;"NONE",$V3003&lt;&gt;"",$Z3003=""),"⚠ طرف حساب","✓")))))</f>
        <v>0</v>
      </c>
      <c r="T3003" s="29"/>
      <c r="U3003" s="27">
        <f>IFERROR(VLOOKUP($D3003,BankOpTbl,2,0),"")</f>
        <v>0</v>
      </c>
      <c r="V3003" s="27">
        <f>IFERROR(VLOOKUP($D3003,BankOpTbl,3,0),"")</f>
        <v>0</v>
      </c>
      <c r="W3003" s="27">
        <f>IFERROR(VLOOKUP($D3003,BankOpTbl,4,0),"")</f>
        <v>0</v>
      </c>
      <c r="X3003" s="27">
        <f>IF($E3003="","",IFERROR(VLOOKUP($E3003,BankTbl,4,0),""))</f>
        <v>0</v>
      </c>
      <c r="Y3003" s="27">
        <f>IF($F3003="","",IFERROR(VLOOKUP($F3003,BankTbl,4,0),""))</f>
        <v>0</v>
      </c>
      <c r="Z3003" s="27">
        <f>IF($B3003="","",IF($V3003="PICK",LEFT($N3003,5),IF($V3003="FIXED",$W3003,IF($V3003="CODE",$H3003,""))))</f>
        <v>0</v>
      </c>
    </row>
    <row r="3004" spans="1:26" ht="21" customHeight="1">
      <c r="A3004" s="27">
        <f>IF($B3004="","",COUNTA($B$13:$B3004))</f>
        <v>0</v>
      </c>
      <c r="B3004" s="28"/>
      <c r="C3004" s="28"/>
      <c r="D3004" s="29"/>
      <c r="E3004" s="29"/>
      <c r="F3004" s="29"/>
      <c r="G3004" s="28"/>
      <c r="H3004" s="28"/>
      <c r="I3004" s="30">
        <f>IF($H3004="","",IFERROR(VLOOKUP($H3004,AcctTbl,2,0),"کد ناشناخته"))</f>
        <v>0</v>
      </c>
      <c r="J3004" s="27">
        <f>IF($H3004="","",IFERROR(VLOOKUP($H3004,AcctTbl,3,0),""))</f>
        <v>0</v>
      </c>
      <c r="K3004" s="29"/>
      <c r="L3004" s="28"/>
      <c r="M3004" s="31"/>
      <c r="N3004" s="29"/>
      <c r="O3004" s="32">
        <f>IF($B3004="",0,IF($U3004="IN",N($M3004),0))</f>
        <v>0</v>
      </c>
      <c r="P3004" s="32">
        <f>IF($B3004="",0,IF(OR($U3004="OUT",$U3004="TRF"),N($M3004),0))</f>
        <v>0</v>
      </c>
      <c r="Q3004" s="32">
        <f>IF($B3004="",0,IF(OR($U3004="OUT",$U3004="TRF"),N($M3004),0))</f>
        <v>0</v>
      </c>
      <c r="R3004" s="32">
        <f>IF($B3004="",0,IF($U3004="IN",N($M3004),0))</f>
        <v>0</v>
      </c>
      <c r="S3004" s="33">
        <f>IF($B3004="","",IF($M3004="","⚠ مبلغ",IF($E3004="","⚠ بانک عامل",IF(AND($U3004="TRF",$F3004=""),"⚠ بانک مقصد",IF(AND($V3004&lt;&gt;"NONE",$V3004&lt;&gt;"",$Z3004=""),"⚠ طرف حساب","✓")))))</f>
        <v>0</v>
      </c>
      <c r="T3004" s="29"/>
      <c r="U3004" s="27">
        <f>IFERROR(VLOOKUP($D3004,BankOpTbl,2,0),"")</f>
        <v>0</v>
      </c>
      <c r="V3004" s="27">
        <f>IFERROR(VLOOKUP($D3004,BankOpTbl,3,0),"")</f>
        <v>0</v>
      </c>
      <c r="W3004" s="27">
        <f>IFERROR(VLOOKUP($D3004,BankOpTbl,4,0),"")</f>
        <v>0</v>
      </c>
      <c r="X3004" s="27">
        <f>IF($E3004="","",IFERROR(VLOOKUP($E3004,BankTbl,4,0),""))</f>
        <v>0</v>
      </c>
      <c r="Y3004" s="27">
        <f>IF($F3004="","",IFERROR(VLOOKUP($F3004,BankTbl,4,0),""))</f>
        <v>0</v>
      </c>
      <c r="Z3004" s="27">
        <f>IF($B3004="","",IF($V3004="PICK",LEFT($N3004,5),IF($V3004="FIXED",$W3004,IF($V3004="CODE",$H3004,""))))</f>
        <v>0</v>
      </c>
    </row>
    <row r="3005" spans="1:26" ht="21" customHeight="1">
      <c r="A3005" s="27">
        <f>IF($B3005="","",COUNTA($B$13:$B3005))</f>
        <v>0</v>
      </c>
      <c r="B3005" s="28"/>
      <c r="C3005" s="28"/>
      <c r="D3005" s="29"/>
      <c r="E3005" s="29"/>
      <c r="F3005" s="29"/>
      <c r="G3005" s="28"/>
      <c r="H3005" s="28"/>
      <c r="I3005" s="30">
        <f>IF($H3005="","",IFERROR(VLOOKUP($H3005,AcctTbl,2,0),"کد ناشناخته"))</f>
        <v>0</v>
      </c>
      <c r="J3005" s="27">
        <f>IF($H3005="","",IFERROR(VLOOKUP($H3005,AcctTbl,3,0),""))</f>
        <v>0</v>
      </c>
      <c r="K3005" s="29"/>
      <c r="L3005" s="28"/>
      <c r="M3005" s="31"/>
      <c r="N3005" s="29"/>
      <c r="O3005" s="32">
        <f>IF($B3005="",0,IF($U3005="IN",N($M3005),0))</f>
        <v>0</v>
      </c>
      <c r="P3005" s="32">
        <f>IF($B3005="",0,IF(OR($U3005="OUT",$U3005="TRF"),N($M3005),0))</f>
        <v>0</v>
      </c>
      <c r="Q3005" s="32">
        <f>IF($B3005="",0,IF(OR($U3005="OUT",$U3005="TRF"),N($M3005),0))</f>
        <v>0</v>
      </c>
      <c r="R3005" s="32">
        <f>IF($B3005="",0,IF($U3005="IN",N($M3005),0))</f>
        <v>0</v>
      </c>
      <c r="S3005" s="33">
        <f>IF($B3005="","",IF($M3005="","⚠ مبلغ",IF($E3005="","⚠ بانک عامل",IF(AND($U3005="TRF",$F3005=""),"⚠ بانک مقصد",IF(AND($V3005&lt;&gt;"NONE",$V3005&lt;&gt;"",$Z3005=""),"⚠ طرف حساب","✓")))))</f>
        <v>0</v>
      </c>
      <c r="T3005" s="29"/>
      <c r="U3005" s="27">
        <f>IFERROR(VLOOKUP($D3005,BankOpTbl,2,0),"")</f>
        <v>0</v>
      </c>
      <c r="V3005" s="27">
        <f>IFERROR(VLOOKUP($D3005,BankOpTbl,3,0),"")</f>
        <v>0</v>
      </c>
      <c r="W3005" s="27">
        <f>IFERROR(VLOOKUP($D3005,BankOpTbl,4,0),"")</f>
        <v>0</v>
      </c>
      <c r="X3005" s="27">
        <f>IF($E3005="","",IFERROR(VLOOKUP($E3005,BankTbl,4,0),""))</f>
        <v>0</v>
      </c>
      <c r="Y3005" s="27">
        <f>IF($F3005="","",IFERROR(VLOOKUP($F3005,BankTbl,4,0),""))</f>
        <v>0</v>
      </c>
      <c r="Z3005" s="27">
        <f>IF($B3005="","",IF($V3005="PICK",LEFT($N3005,5),IF($V3005="FIXED",$W3005,IF($V3005="CODE",$H3005,""))))</f>
        <v>0</v>
      </c>
    </row>
    <row r="3006" spans="1:26" ht="21" customHeight="1">
      <c r="A3006" s="27">
        <f>IF($B3006="","",COUNTA($B$13:$B3006))</f>
        <v>0</v>
      </c>
      <c r="B3006" s="28"/>
      <c r="C3006" s="28"/>
      <c r="D3006" s="29"/>
      <c r="E3006" s="29"/>
      <c r="F3006" s="29"/>
      <c r="G3006" s="28"/>
      <c r="H3006" s="28"/>
      <c r="I3006" s="30">
        <f>IF($H3006="","",IFERROR(VLOOKUP($H3006,AcctTbl,2,0),"کد ناشناخته"))</f>
        <v>0</v>
      </c>
      <c r="J3006" s="27">
        <f>IF($H3006="","",IFERROR(VLOOKUP($H3006,AcctTbl,3,0),""))</f>
        <v>0</v>
      </c>
      <c r="K3006" s="29"/>
      <c r="L3006" s="28"/>
      <c r="M3006" s="31"/>
      <c r="N3006" s="29"/>
      <c r="O3006" s="32">
        <f>IF($B3006="",0,IF($U3006="IN",N($M3006),0))</f>
        <v>0</v>
      </c>
      <c r="P3006" s="32">
        <f>IF($B3006="",0,IF(OR($U3006="OUT",$U3006="TRF"),N($M3006),0))</f>
        <v>0</v>
      </c>
      <c r="Q3006" s="32">
        <f>IF($B3006="",0,IF(OR($U3006="OUT",$U3006="TRF"),N($M3006),0))</f>
        <v>0</v>
      </c>
      <c r="R3006" s="32">
        <f>IF($B3006="",0,IF($U3006="IN",N($M3006),0))</f>
        <v>0</v>
      </c>
      <c r="S3006" s="33">
        <f>IF($B3006="","",IF($M3006="","⚠ مبلغ",IF($E3006="","⚠ بانک عامل",IF(AND($U3006="TRF",$F3006=""),"⚠ بانک مقصد",IF(AND($V3006&lt;&gt;"NONE",$V3006&lt;&gt;"",$Z3006=""),"⚠ طرف حساب","✓")))))</f>
        <v>0</v>
      </c>
      <c r="T3006" s="29"/>
      <c r="U3006" s="27">
        <f>IFERROR(VLOOKUP($D3006,BankOpTbl,2,0),"")</f>
        <v>0</v>
      </c>
      <c r="V3006" s="27">
        <f>IFERROR(VLOOKUP($D3006,BankOpTbl,3,0),"")</f>
        <v>0</v>
      </c>
      <c r="W3006" s="27">
        <f>IFERROR(VLOOKUP($D3006,BankOpTbl,4,0),"")</f>
        <v>0</v>
      </c>
      <c r="X3006" s="27">
        <f>IF($E3006="","",IFERROR(VLOOKUP($E3006,BankTbl,4,0),""))</f>
        <v>0</v>
      </c>
      <c r="Y3006" s="27">
        <f>IF($F3006="","",IFERROR(VLOOKUP($F3006,BankTbl,4,0),""))</f>
        <v>0</v>
      </c>
      <c r="Z3006" s="27">
        <f>IF($B3006="","",IF($V3006="PICK",LEFT($N3006,5),IF($V3006="FIXED",$W3006,IF($V3006="CODE",$H3006,""))))</f>
        <v>0</v>
      </c>
    </row>
    <row r="3007" spans="1:26" ht="21" customHeight="1">
      <c r="A3007" s="27">
        <f>IF($B3007="","",COUNTA($B$13:$B3007))</f>
        <v>0</v>
      </c>
      <c r="B3007" s="28"/>
      <c r="C3007" s="28"/>
      <c r="D3007" s="29"/>
      <c r="E3007" s="29"/>
      <c r="F3007" s="29"/>
      <c r="G3007" s="28"/>
      <c r="H3007" s="28"/>
      <c r="I3007" s="30">
        <f>IF($H3007="","",IFERROR(VLOOKUP($H3007,AcctTbl,2,0),"کد ناشناخته"))</f>
        <v>0</v>
      </c>
      <c r="J3007" s="27">
        <f>IF($H3007="","",IFERROR(VLOOKUP($H3007,AcctTbl,3,0),""))</f>
        <v>0</v>
      </c>
      <c r="K3007" s="29"/>
      <c r="L3007" s="28"/>
      <c r="M3007" s="31"/>
      <c r="N3007" s="29"/>
      <c r="O3007" s="32">
        <f>IF($B3007="",0,IF($U3007="IN",N($M3007),0))</f>
        <v>0</v>
      </c>
      <c r="P3007" s="32">
        <f>IF($B3007="",0,IF(OR($U3007="OUT",$U3007="TRF"),N($M3007),0))</f>
        <v>0</v>
      </c>
      <c r="Q3007" s="32">
        <f>IF($B3007="",0,IF(OR($U3007="OUT",$U3007="TRF"),N($M3007),0))</f>
        <v>0</v>
      </c>
      <c r="R3007" s="32">
        <f>IF($B3007="",0,IF($U3007="IN",N($M3007),0))</f>
        <v>0</v>
      </c>
      <c r="S3007" s="33">
        <f>IF($B3007="","",IF($M3007="","⚠ مبلغ",IF($E3007="","⚠ بانک عامل",IF(AND($U3007="TRF",$F3007=""),"⚠ بانک مقصد",IF(AND($V3007&lt;&gt;"NONE",$V3007&lt;&gt;"",$Z3007=""),"⚠ طرف حساب","✓")))))</f>
        <v>0</v>
      </c>
      <c r="T3007" s="29"/>
      <c r="U3007" s="27">
        <f>IFERROR(VLOOKUP($D3007,BankOpTbl,2,0),"")</f>
        <v>0</v>
      </c>
      <c r="V3007" s="27">
        <f>IFERROR(VLOOKUP($D3007,BankOpTbl,3,0),"")</f>
        <v>0</v>
      </c>
      <c r="W3007" s="27">
        <f>IFERROR(VLOOKUP($D3007,BankOpTbl,4,0),"")</f>
        <v>0</v>
      </c>
      <c r="X3007" s="27">
        <f>IF($E3007="","",IFERROR(VLOOKUP($E3007,BankTbl,4,0),""))</f>
        <v>0</v>
      </c>
      <c r="Y3007" s="27">
        <f>IF($F3007="","",IFERROR(VLOOKUP($F3007,BankTbl,4,0),""))</f>
        <v>0</v>
      </c>
      <c r="Z3007" s="27">
        <f>IF($B3007="","",IF($V3007="PICK",LEFT($N3007,5),IF($V3007="FIXED",$W3007,IF($V3007="CODE",$H3007,""))))</f>
        <v>0</v>
      </c>
    </row>
    <row r="3008" spans="1:26" ht="21" customHeight="1">
      <c r="A3008" s="27">
        <f>IF($B3008="","",COUNTA($B$13:$B3008))</f>
        <v>0</v>
      </c>
      <c r="B3008" s="28"/>
      <c r="C3008" s="28"/>
      <c r="D3008" s="29"/>
      <c r="E3008" s="29"/>
      <c r="F3008" s="29"/>
      <c r="G3008" s="28"/>
      <c r="H3008" s="28"/>
      <c r="I3008" s="30">
        <f>IF($H3008="","",IFERROR(VLOOKUP($H3008,AcctTbl,2,0),"کد ناشناخته"))</f>
        <v>0</v>
      </c>
      <c r="J3008" s="27">
        <f>IF($H3008="","",IFERROR(VLOOKUP($H3008,AcctTbl,3,0),""))</f>
        <v>0</v>
      </c>
      <c r="K3008" s="29"/>
      <c r="L3008" s="28"/>
      <c r="M3008" s="31"/>
      <c r="N3008" s="29"/>
      <c r="O3008" s="32">
        <f>IF($B3008="",0,IF($U3008="IN",N($M3008),0))</f>
        <v>0</v>
      </c>
      <c r="P3008" s="32">
        <f>IF($B3008="",0,IF(OR($U3008="OUT",$U3008="TRF"),N($M3008),0))</f>
        <v>0</v>
      </c>
      <c r="Q3008" s="32">
        <f>IF($B3008="",0,IF(OR($U3008="OUT",$U3008="TRF"),N($M3008),0))</f>
        <v>0</v>
      </c>
      <c r="R3008" s="32">
        <f>IF($B3008="",0,IF($U3008="IN",N($M3008),0))</f>
        <v>0</v>
      </c>
      <c r="S3008" s="33">
        <f>IF($B3008="","",IF($M3008="","⚠ مبلغ",IF($E3008="","⚠ بانک عامل",IF(AND($U3008="TRF",$F3008=""),"⚠ بانک مقصد",IF(AND($V3008&lt;&gt;"NONE",$V3008&lt;&gt;"",$Z3008=""),"⚠ طرف حساب","✓")))))</f>
        <v>0</v>
      </c>
      <c r="T3008" s="29"/>
      <c r="U3008" s="27">
        <f>IFERROR(VLOOKUP($D3008,BankOpTbl,2,0),"")</f>
        <v>0</v>
      </c>
      <c r="V3008" s="27">
        <f>IFERROR(VLOOKUP($D3008,BankOpTbl,3,0),"")</f>
        <v>0</v>
      </c>
      <c r="W3008" s="27">
        <f>IFERROR(VLOOKUP($D3008,BankOpTbl,4,0),"")</f>
        <v>0</v>
      </c>
      <c r="X3008" s="27">
        <f>IF($E3008="","",IFERROR(VLOOKUP($E3008,BankTbl,4,0),""))</f>
        <v>0</v>
      </c>
      <c r="Y3008" s="27">
        <f>IF($F3008="","",IFERROR(VLOOKUP($F3008,BankTbl,4,0),""))</f>
        <v>0</v>
      </c>
      <c r="Z3008" s="27">
        <f>IF($B3008="","",IF($V3008="PICK",LEFT($N3008,5),IF($V3008="FIXED",$W3008,IF($V3008="CODE",$H3008,""))))</f>
        <v>0</v>
      </c>
    </row>
    <row r="3009" spans="1:26" ht="21" customHeight="1">
      <c r="A3009" s="27">
        <f>IF($B3009="","",COUNTA($B$13:$B3009))</f>
        <v>0</v>
      </c>
      <c r="B3009" s="28"/>
      <c r="C3009" s="28"/>
      <c r="D3009" s="29"/>
      <c r="E3009" s="29"/>
      <c r="F3009" s="29"/>
      <c r="G3009" s="28"/>
      <c r="H3009" s="28"/>
      <c r="I3009" s="30">
        <f>IF($H3009="","",IFERROR(VLOOKUP($H3009,AcctTbl,2,0),"کد ناشناخته"))</f>
        <v>0</v>
      </c>
      <c r="J3009" s="27">
        <f>IF($H3009="","",IFERROR(VLOOKUP($H3009,AcctTbl,3,0),""))</f>
        <v>0</v>
      </c>
      <c r="K3009" s="29"/>
      <c r="L3009" s="28"/>
      <c r="M3009" s="31"/>
      <c r="N3009" s="29"/>
      <c r="O3009" s="32">
        <f>IF($B3009="",0,IF($U3009="IN",N($M3009),0))</f>
        <v>0</v>
      </c>
      <c r="P3009" s="32">
        <f>IF($B3009="",0,IF(OR($U3009="OUT",$U3009="TRF"),N($M3009),0))</f>
        <v>0</v>
      </c>
      <c r="Q3009" s="32">
        <f>IF($B3009="",0,IF(OR($U3009="OUT",$U3009="TRF"),N($M3009),0))</f>
        <v>0</v>
      </c>
      <c r="R3009" s="32">
        <f>IF($B3009="",0,IF($U3009="IN",N($M3009),0))</f>
        <v>0</v>
      </c>
      <c r="S3009" s="33">
        <f>IF($B3009="","",IF($M3009="","⚠ مبلغ",IF($E3009="","⚠ بانک عامل",IF(AND($U3009="TRF",$F3009=""),"⚠ بانک مقصد",IF(AND($V3009&lt;&gt;"NONE",$V3009&lt;&gt;"",$Z3009=""),"⚠ طرف حساب","✓")))))</f>
        <v>0</v>
      </c>
      <c r="T3009" s="29"/>
      <c r="U3009" s="27">
        <f>IFERROR(VLOOKUP($D3009,BankOpTbl,2,0),"")</f>
        <v>0</v>
      </c>
      <c r="V3009" s="27">
        <f>IFERROR(VLOOKUP($D3009,BankOpTbl,3,0),"")</f>
        <v>0</v>
      </c>
      <c r="W3009" s="27">
        <f>IFERROR(VLOOKUP($D3009,BankOpTbl,4,0),"")</f>
        <v>0</v>
      </c>
      <c r="X3009" s="27">
        <f>IF($E3009="","",IFERROR(VLOOKUP($E3009,BankTbl,4,0),""))</f>
        <v>0</v>
      </c>
      <c r="Y3009" s="27">
        <f>IF($F3009="","",IFERROR(VLOOKUP($F3009,BankTbl,4,0),""))</f>
        <v>0</v>
      </c>
      <c r="Z3009" s="27">
        <f>IF($B3009="","",IF($V3009="PICK",LEFT($N3009,5),IF($V3009="FIXED",$W3009,IF($V3009="CODE",$H3009,""))))</f>
        <v>0</v>
      </c>
    </row>
    <row r="3010" spans="1:26" ht="21" customHeight="1">
      <c r="A3010" s="27">
        <f>IF($B3010="","",COUNTA($B$13:$B3010))</f>
        <v>0</v>
      </c>
      <c r="B3010" s="28"/>
      <c r="C3010" s="28"/>
      <c r="D3010" s="29"/>
      <c r="E3010" s="29"/>
      <c r="F3010" s="29"/>
      <c r="G3010" s="28"/>
      <c r="H3010" s="28"/>
      <c r="I3010" s="30">
        <f>IF($H3010="","",IFERROR(VLOOKUP($H3010,AcctTbl,2,0),"کد ناشناخته"))</f>
        <v>0</v>
      </c>
      <c r="J3010" s="27">
        <f>IF($H3010="","",IFERROR(VLOOKUP($H3010,AcctTbl,3,0),""))</f>
        <v>0</v>
      </c>
      <c r="K3010" s="29"/>
      <c r="L3010" s="28"/>
      <c r="M3010" s="31"/>
      <c r="N3010" s="29"/>
      <c r="O3010" s="32">
        <f>IF($B3010="",0,IF($U3010="IN",N($M3010),0))</f>
        <v>0</v>
      </c>
      <c r="P3010" s="32">
        <f>IF($B3010="",0,IF(OR($U3010="OUT",$U3010="TRF"),N($M3010),0))</f>
        <v>0</v>
      </c>
      <c r="Q3010" s="32">
        <f>IF($B3010="",0,IF(OR($U3010="OUT",$U3010="TRF"),N($M3010),0))</f>
        <v>0</v>
      </c>
      <c r="R3010" s="32">
        <f>IF($B3010="",0,IF($U3010="IN",N($M3010),0))</f>
        <v>0</v>
      </c>
      <c r="S3010" s="33">
        <f>IF($B3010="","",IF($M3010="","⚠ مبلغ",IF($E3010="","⚠ بانک عامل",IF(AND($U3010="TRF",$F3010=""),"⚠ بانک مقصد",IF(AND($V3010&lt;&gt;"NONE",$V3010&lt;&gt;"",$Z3010=""),"⚠ طرف حساب","✓")))))</f>
        <v>0</v>
      </c>
      <c r="T3010" s="29"/>
      <c r="U3010" s="27">
        <f>IFERROR(VLOOKUP($D3010,BankOpTbl,2,0),"")</f>
        <v>0</v>
      </c>
      <c r="V3010" s="27">
        <f>IFERROR(VLOOKUP($D3010,BankOpTbl,3,0),"")</f>
        <v>0</v>
      </c>
      <c r="W3010" s="27">
        <f>IFERROR(VLOOKUP($D3010,BankOpTbl,4,0),"")</f>
        <v>0</v>
      </c>
      <c r="X3010" s="27">
        <f>IF($E3010="","",IFERROR(VLOOKUP($E3010,BankTbl,4,0),""))</f>
        <v>0</v>
      </c>
      <c r="Y3010" s="27">
        <f>IF($F3010="","",IFERROR(VLOOKUP($F3010,BankTbl,4,0),""))</f>
        <v>0</v>
      </c>
      <c r="Z3010" s="27">
        <f>IF($B3010="","",IF($V3010="PICK",LEFT($N3010,5),IF($V3010="FIXED",$W3010,IF($V3010="CODE",$H3010,""))))</f>
        <v>0</v>
      </c>
    </row>
    <row r="3011" spans="1:26" ht="21" customHeight="1">
      <c r="A3011" s="27">
        <f>IF($B3011="","",COUNTA($B$13:$B3011))</f>
        <v>0</v>
      </c>
      <c r="B3011" s="28"/>
      <c r="C3011" s="28"/>
      <c r="D3011" s="29"/>
      <c r="E3011" s="29"/>
      <c r="F3011" s="29"/>
      <c r="G3011" s="28"/>
      <c r="H3011" s="28"/>
      <c r="I3011" s="30">
        <f>IF($H3011="","",IFERROR(VLOOKUP($H3011,AcctTbl,2,0),"کد ناشناخته"))</f>
        <v>0</v>
      </c>
      <c r="J3011" s="27">
        <f>IF($H3011="","",IFERROR(VLOOKUP($H3011,AcctTbl,3,0),""))</f>
        <v>0</v>
      </c>
      <c r="K3011" s="29"/>
      <c r="L3011" s="28"/>
      <c r="M3011" s="31"/>
      <c r="N3011" s="29"/>
      <c r="O3011" s="32">
        <f>IF($B3011="",0,IF($U3011="IN",N($M3011),0))</f>
        <v>0</v>
      </c>
      <c r="P3011" s="32">
        <f>IF($B3011="",0,IF(OR($U3011="OUT",$U3011="TRF"),N($M3011),0))</f>
        <v>0</v>
      </c>
      <c r="Q3011" s="32">
        <f>IF($B3011="",0,IF(OR($U3011="OUT",$U3011="TRF"),N($M3011),0))</f>
        <v>0</v>
      </c>
      <c r="R3011" s="32">
        <f>IF($B3011="",0,IF($U3011="IN",N($M3011),0))</f>
        <v>0</v>
      </c>
      <c r="S3011" s="33">
        <f>IF($B3011="","",IF($M3011="","⚠ مبلغ",IF($E3011="","⚠ بانک عامل",IF(AND($U3011="TRF",$F3011=""),"⚠ بانک مقصد",IF(AND($V3011&lt;&gt;"NONE",$V3011&lt;&gt;"",$Z3011=""),"⚠ طرف حساب","✓")))))</f>
        <v>0</v>
      </c>
      <c r="T3011" s="29"/>
      <c r="U3011" s="27">
        <f>IFERROR(VLOOKUP($D3011,BankOpTbl,2,0),"")</f>
        <v>0</v>
      </c>
      <c r="V3011" s="27">
        <f>IFERROR(VLOOKUP($D3011,BankOpTbl,3,0),"")</f>
        <v>0</v>
      </c>
      <c r="W3011" s="27">
        <f>IFERROR(VLOOKUP($D3011,BankOpTbl,4,0),"")</f>
        <v>0</v>
      </c>
      <c r="X3011" s="27">
        <f>IF($E3011="","",IFERROR(VLOOKUP($E3011,BankTbl,4,0),""))</f>
        <v>0</v>
      </c>
      <c r="Y3011" s="27">
        <f>IF($F3011="","",IFERROR(VLOOKUP($F3011,BankTbl,4,0),""))</f>
        <v>0</v>
      </c>
      <c r="Z3011" s="27">
        <f>IF($B3011="","",IF($V3011="PICK",LEFT($N3011,5),IF($V3011="FIXED",$W3011,IF($V3011="CODE",$H3011,""))))</f>
        <v>0</v>
      </c>
    </row>
    <row r="3012" spans="1:26" ht="21" customHeight="1">
      <c r="A3012" s="27">
        <f>IF($B3012="","",COUNTA($B$13:$B3012))</f>
        <v>0</v>
      </c>
      <c r="B3012" s="28"/>
      <c r="C3012" s="28"/>
      <c r="D3012" s="29"/>
      <c r="E3012" s="29"/>
      <c r="F3012" s="29"/>
      <c r="G3012" s="28"/>
      <c r="H3012" s="28"/>
      <c r="I3012" s="30">
        <f>IF($H3012="","",IFERROR(VLOOKUP($H3012,AcctTbl,2,0),"کد ناشناخته"))</f>
        <v>0</v>
      </c>
      <c r="J3012" s="27">
        <f>IF($H3012="","",IFERROR(VLOOKUP($H3012,AcctTbl,3,0),""))</f>
        <v>0</v>
      </c>
      <c r="K3012" s="29"/>
      <c r="L3012" s="28"/>
      <c r="M3012" s="31"/>
      <c r="N3012" s="29"/>
      <c r="O3012" s="32">
        <f>IF($B3012="",0,IF($U3012="IN",N($M3012),0))</f>
        <v>0</v>
      </c>
      <c r="P3012" s="32">
        <f>IF($B3012="",0,IF(OR($U3012="OUT",$U3012="TRF"),N($M3012),0))</f>
        <v>0</v>
      </c>
      <c r="Q3012" s="32">
        <f>IF($B3012="",0,IF(OR($U3012="OUT",$U3012="TRF"),N($M3012),0))</f>
        <v>0</v>
      </c>
      <c r="R3012" s="32">
        <f>IF($B3012="",0,IF($U3012="IN",N($M3012),0))</f>
        <v>0</v>
      </c>
      <c r="S3012" s="33">
        <f>IF($B3012="","",IF($M3012="","⚠ مبلغ",IF($E3012="","⚠ بانک عامل",IF(AND($U3012="TRF",$F3012=""),"⚠ بانک مقصد",IF(AND($V3012&lt;&gt;"NONE",$V3012&lt;&gt;"",$Z3012=""),"⚠ طرف حساب","✓")))))</f>
        <v>0</v>
      </c>
      <c r="T3012" s="29"/>
      <c r="U3012" s="27">
        <f>IFERROR(VLOOKUP($D3012,BankOpTbl,2,0),"")</f>
        <v>0</v>
      </c>
      <c r="V3012" s="27">
        <f>IFERROR(VLOOKUP($D3012,BankOpTbl,3,0),"")</f>
        <v>0</v>
      </c>
      <c r="W3012" s="27">
        <f>IFERROR(VLOOKUP($D3012,BankOpTbl,4,0),"")</f>
        <v>0</v>
      </c>
      <c r="X3012" s="27">
        <f>IF($E3012="","",IFERROR(VLOOKUP($E3012,BankTbl,4,0),""))</f>
        <v>0</v>
      </c>
      <c r="Y3012" s="27">
        <f>IF($F3012="","",IFERROR(VLOOKUP($F3012,BankTbl,4,0),""))</f>
        <v>0</v>
      </c>
      <c r="Z3012" s="27">
        <f>IF($B3012="","",IF($V3012="PICK",LEFT($N3012,5),IF($V3012="FIXED",$W3012,IF($V3012="CODE",$H3012,""))))</f>
        <v>0</v>
      </c>
    </row>
    <row r="3013" spans="1:26" ht="21" customHeight="1">
      <c r="A3013" s="27">
        <f>IF($B3013="","",COUNTA($B$13:$B3013))</f>
        <v>0</v>
      </c>
      <c r="B3013" s="28"/>
      <c r="C3013" s="28"/>
      <c r="D3013" s="29"/>
      <c r="E3013" s="29"/>
      <c r="F3013" s="29"/>
      <c r="G3013" s="28"/>
      <c r="H3013" s="28"/>
      <c r="I3013" s="30">
        <f>IF($H3013="","",IFERROR(VLOOKUP($H3013,AcctTbl,2,0),"کد ناشناخته"))</f>
        <v>0</v>
      </c>
      <c r="J3013" s="27">
        <f>IF($H3013="","",IFERROR(VLOOKUP($H3013,AcctTbl,3,0),""))</f>
        <v>0</v>
      </c>
      <c r="K3013" s="29"/>
      <c r="L3013" s="28"/>
      <c r="M3013" s="31"/>
      <c r="N3013" s="29"/>
      <c r="O3013" s="32">
        <f>IF($B3013="",0,IF($U3013="IN",N($M3013),0))</f>
        <v>0</v>
      </c>
      <c r="P3013" s="32">
        <f>IF($B3013="",0,IF(OR($U3013="OUT",$U3013="TRF"),N($M3013),0))</f>
        <v>0</v>
      </c>
      <c r="Q3013" s="32">
        <f>IF($B3013="",0,IF(OR($U3013="OUT",$U3013="TRF"),N($M3013),0))</f>
        <v>0</v>
      </c>
      <c r="R3013" s="32">
        <f>IF($B3013="",0,IF($U3013="IN",N($M3013),0))</f>
        <v>0</v>
      </c>
      <c r="S3013" s="33">
        <f>IF($B3013="","",IF($M3013="","⚠ مبلغ",IF($E3013="","⚠ بانک عامل",IF(AND($U3013="TRF",$F3013=""),"⚠ بانک مقصد",IF(AND($V3013&lt;&gt;"NONE",$V3013&lt;&gt;"",$Z3013=""),"⚠ طرف حساب","✓")))))</f>
        <v>0</v>
      </c>
      <c r="T3013" s="29"/>
      <c r="U3013" s="27">
        <f>IFERROR(VLOOKUP($D3013,BankOpTbl,2,0),"")</f>
        <v>0</v>
      </c>
      <c r="V3013" s="27">
        <f>IFERROR(VLOOKUP($D3013,BankOpTbl,3,0),"")</f>
        <v>0</v>
      </c>
      <c r="W3013" s="27">
        <f>IFERROR(VLOOKUP($D3013,BankOpTbl,4,0),"")</f>
        <v>0</v>
      </c>
      <c r="X3013" s="27">
        <f>IF($E3013="","",IFERROR(VLOOKUP($E3013,BankTbl,4,0),""))</f>
        <v>0</v>
      </c>
      <c r="Y3013" s="27">
        <f>IF($F3013="","",IFERROR(VLOOKUP($F3013,BankTbl,4,0),""))</f>
        <v>0</v>
      </c>
      <c r="Z3013" s="27">
        <f>IF($B3013="","",IF($V3013="PICK",LEFT($N3013,5),IF($V3013="FIXED",$W3013,IF($V3013="CODE",$H3013,""))))</f>
        <v>0</v>
      </c>
    </row>
    <row r="3014" spans="1:26" ht="21" customHeight="1">
      <c r="A3014" s="27">
        <f>IF($B3014="","",COUNTA($B$13:$B3014))</f>
        <v>0</v>
      </c>
      <c r="B3014" s="28"/>
      <c r="C3014" s="28"/>
      <c r="D3014" s="29"/>
      <c r="E3014" s="29"/>
      <c r="F3014" s="29"/>
      <c r="G3014" s="28"/>
      <c r="H3014" s="28"/>
      <c r="I3014" s="30">
        <f>IF($H3014="","",IFERROR(VLOOKUP($H3014,AcctTbl,2,0),"کد ناشناخته"))</f>
        <v>0</v>
      </c>
      <c r="J3014" s="27">
        <f>IF($H3014="","",IFERROR(VLOOKUP($H3014,AcctTbl,3,0),""))</f>
        <v>0</v>
      </c>
      <c r="K3014" s="29"/>
      <c r="L3014" s="28"/>
      <c r="M3014" s="31"/>
      <c r="N3014" s="29"/>
      <c r="O3014" s="32">
        <f>IF($B3014="",0,IF($U3014="IN",N($M3014),0))</f>
        <v>0</v>
      </c>
      <c r="P3014" s="32">
        <f>IF($B3014="",0,IF(OR($U3014="OUT",$U3014="TRF"),N($M3014),0))</f>
        <v>0</v>
      </c>
      <c r="Q3014" s="32">
        <f>IF($B3014="",0,IF(OR($U3014="OUT",$U3014="TRF"),N($M3014),0))</f>
        <v>0</v>
      </c>
      <c r="R3014" s="32">
        <f>IF($B3014="",0,IF($U3014="IN",N($M3014),0))</f>
        <v>0</v>
      </c>
      <c r="S3014" s="33">
        <f>IF($B3014="","",IF($M3014="","⚠ مبلغ",IF($E3014="","⚠ بانک عامل",IF(AND($U3014="TRF",$F3014=""),"⚠ بانک مقصد",IF(AND($V3014&lt;&gt;"NONE",$V3014&lt;&gt;"",$Z3014=""),"⚠ طرف حساب","✓")))))</f>
        <v>0</v>
      </c>
      <c r="T3014" s="29"/>
      <c r="U3014" s="27">
        <f>IFERROR(VLOOKUP($D3014,BankOpTbl,2,0),"")</f>
        <v>0</v>
      </c>
      <c r="V3014" s="27">
        <f>IFERROR(VLOOKUP($D3014,BankOpTbl,3,0),"")</f>
        <v>0</v>
      </c>
      <c r="W3014" s="27">
        <f>IFERROR(VLOOKUP($D3014,BankOpTbl,4,0),"")</f>
        <v>0</v>
      </c>
      <c r="X3014" s="27">
        <f>IF($E3014="","",IFERROR(VLOOKUP($E3014,BankTbl,4,0),""))</f>
        <v>0</v>
      </c>
      <c r="Y3014" s="27">
        <f>IF($F3014="","",IFERROR(VLOOKUP($F3014,BankTbl,4,0),""))</f>
        <v>0</v>
      </c>
      <c r="Z3014" s="27">
        <f>IF($B3014="","",IF($V3014="PICK",LEFT($N3014,5),IF($V3014="FIXED",$W3014,IF($V3014="CODE",$H3014,""))))</f>
        <v>0</v>
      </c>
    </row>
    <row r="3015" spans="1:26" ht="21" customHeight="1">
      <c r="A3015" s="27">
        <f>IF($B3015="","",COUNTA($B$13:$B3015))</f>
        <v>0</v>
      </c>
      <c r="B3015" s="28"/>
      <c r="C3015" s="28"/>
      <c r="D3015" s="29"/>
      <c r="E3015" s="29"/>
      <c r="F3015" s="29"/>
      <c r="G3015" s="28"/>
      <c r="H3015" s="28"/>
      <c r="I3015" s="30">
        <f>IF($H3015="","",IFERROR(VLOOKUP($H3015,AcctTbl,2,0),"کد ناشناخته"))</f>
        <v>0</v>
      </c>
      <c r="J3015" s="27">
        <f>IF($H3015="","",IFERROR(VLOOKUP($H3015,AcctTbl,3,0),""))</f>
        <v>0</v>
      </c>
      <c r="K3015" s="29"/>
      <c r="L3015" s="28"/>
      <c r="M3015" s="31"/>
      <c r="N3015" s="29"/>
      <c r="O3015" s="32">
        <f>IF($B3015="",0,IF($U3015="IN",N($M3015),0))</f>
        <v>0</v>
      </c>
      <c r="P3015" s="32">
        <f>IF($B3015="",0,IF(OR($U3015="OUT",$U3015="TRF"),N($M3015),0))</f>
        <v>0</v>
      </c>
      <c r="Q3015" s="32">
        <f>IF($B3015="",0,IF(OR($U3015="OUT",$U3015="TRF"),N($M3015),0))</f>
        <v>0</v>
      </c>
      <c r="R3015" s="32">
        <f>IF($B3015="",0,IF($U3015="IN",N($M3015),0))</f>
        <v>0</v>
      </c>
      <c r="S3015" s="33">
        <f>IF($B3015="","",IF($M3015="","⚠ مبلغ",IF($E3015="","⚠ بانک عامل",IF(AND($U3015="TRF",$F3015=""),"⚠ بانک مقصد",IF(AND($V3015&lt;&gt;"NONE",$V3015&lt;&gt;"",$Z3015=""),"⚠ طرف حساب","✓")))))</f>
        <v>0</v>
      </c>
      <c r="T3015" s="29"/>
      <c r="U3015" s="27">
        <f>IFERROR(VLOOKUP($D3015,BankOpTbl,2,0),"")</f>
        <v>0</v>
      </c>
      <c r="V3015" s="27">
        <f>IFERROR(VLOOKUP($D3015,BankOpTbl,3,0),"")</f>
        <v>0</v>
      </c>
      <c r="W3015" s="27">
        <f>IFERROR(VLOOKUP($D3015,BankOpTbl,4,0),"")</f>
        <v>0</v>
      </c>
      <c r="X3015" s="27">
        <f>IF($E3015="","",IFERROR(VLOOKUP($E3015,BankTbl,4,0),""))</f>
        <v>0</v>
      </c>
      <c r="Y3015" s="27">
        <f>IF($F3015="","",IFERROR(VLOOKUP($F3015,BankTbl,4,0),""))</f>
        <v>0</v>
      </c>
      <c r="Z3015" s="27">
        <f>IF($B3015="","",IF($V3015="PICK",LEFT($N3015,5),IF($V3015="FIXED",$W3015,IF($V3015="CODE",$H3015,""))))</f>
        <v>0</v>
      </c>
    </row>
    <row r="3016" spans="1:26" ht="21" customHeight="1">
      <c r="A3016" s="27">
        <f>IF($B3016="","",COUNTA($B$13:$B3016))</f>
        <v>0</v>
      </c>
      <c r="B3016" s="28"/>
      <c r="C3016" s="28"/>
      <c r="D3016" s="29"/>
      <c r="E3016" s="29"/>
      <c r="F3016" s="29"/>
      <c r="G3016" s="28"/>
      <c r="H3016" s="28"/>
      <c r="I3016" s="30">
        <f>IF($H3016="","",IFERROR(VLOOKUP($H3016,AcctTbl,2,0),"کد ناشناخته"))</f>
        <v>0</v>
      </c>
      <c r="J3016" s="27">
        <f>IF($H3016="","",IFERROR(VLOOKUP($H3016,AcctTbl,3,0),""))</f>
        <v>0</v>
      </c>
      <c r="K3016" s="29"/>
      <c r="L3016" s="28"/>
      <c r="M3016" s="31"/>
      <c r="N3016" s="29"/>
      <c r="O3016" s="32">
        <f>IF($B3016="",0,IF($U3016="IN",N($M3016),0))</f>
        <v>0</v>
      </c>
      <c r="P3016" s="32">
        <f>IF($B3016="",0,IF(OR($U3016="OUT",$U3016="TRF"),N($M3016),0))</f>
        <v>0</v>
      </c>
      <c r="Q3016" s="32">
        <f>IF($B3016="",0,IF(OR($U3016="OUT",$U3016="TRF"),N($M3016),0))</f>
        <v>0</v>
      </c>
      <c r="R3016" s="32">
        <f>IF($B3016="",0,IF($U3016="IN",N($M3016),0))</f>
        <v>0</v>
      </c>
      <c r="S3016" s="33">
        <f>IF($B3016="","",IF($M3016="","⚠ مبلغ",IF($E3016="","⚠ بانک عامل",IF(AND($U3016="TRF",$F3016=""),"⚠ بانک مقصد",IF(AND($V3016&lt;&gt;"NONE",$V3016&lt;&gt;"",$Z3016=""),"⚠ طرف حساب","✓")))))</f>
        <v>0</v>
      </c>
      <c r="T3016" s="29"/>
      <c r="U3016" s="27">
        <f>IFERROR(VLOOKUP($D3016,BankOpTbl,2,0),"")</f>
        <v>0</v>
      </c>
      <c r="V3016" s="27">
        <f>IFERROR(VLOOKUP($D3016,BankOpTbl,3,0),"")</f>
        <v>0</v>
      </c>
      <c r="W3016" s="27">
        <f>IFERROR(VLOOKUP($D3016,BankOpTbl,4,0),"")</f>
        <v>0</v>
      </c>
      <c r="X3016" s="27">
        <f>IF($E3016="","",IFERROR(VLOOKUP($E3016,BankTbl,4,0),""))</f>
        <v>0</v>
      </c>
      <c r="Y3016" s="27">
        <f>IF($F3016="","",IFERROR(VLOOKUP($F3016,BankTbl,4,0),""))</f>
        <v>0</v>
      </c>
      <c r="Z3016" s="27">
        <f>IF($B3016="","",IF($V3016="PICK",LEFT($N3016,5),IF($V3016="FIXED",$W3016,IF($V3016="CODE",$H3016,""))))</f>
        <v>0</v>
      </c>
    </row>
    <row r="3017" spans="1:26" ht="21" customHeight="1">
      <c r="A3017" s="27">
        <f>IF($B3017="","",COUNTA($B$13:$B3017))</f>
        <v>0</v>
      </c>
      <c r="B3017" s="28"/>
      <c r="C3017" s="28"/>
      <c r="D3017" s="29"/>
      <c r="E3017" s="29"/>
      <c r="F3017" s="29"/>
      <c r="G3017" s="28"/>
      <c r="H3017" s="28"/>
      <c r="I3017" s="30">
        <f>IF($H3017="","",IFERROR(VLOOKUP($H3017,AcctTbl,2,0),"کد ناشناخته"))</f>
        <v>0</v>
      </c>
      <c r="J3017" s="27">
        <f>IF($H3017="","",IFERROR(VLOOKUP($H3017,AcctTbl,3,0),""))</f>
        <v>0</v>
      </c>
      <c r="K3017" s="29"/>
      <c r="L3017" s="28"/>
      <c r="M3017" s="31"/>
      <c r="N3017" s="29"/>
      <c r="O3017" s="32">
        <f>IF($B3017="",0,IF($U3017="IN",N($M3017),0))</f>
        <v>0</v>
      </c>
      <c r="P3017" s="32">
        <f>IF($B3017="",0,IF(OR($U3017="OUT",$U3017="TRF"),N($M3017),0))</f>
        <v>0</v>
      </c>
      <c r="Q3017" s="32">
        <f>IF($B3017="",0,IF(OR($U3017="OUT",$U3017="TRF"),N($M3017),0))</f>
        <v>0</v>
      </c>
      <c r="R3017" s="32">
        <f>IF($B3017="",0,IF($U3017="IN",N($M3017),0))</f>
        <v>0</v>
      </c>
      <c r="S3017" s="33">
        <f>IF($B3017="","",IF($M3017="","⚠ مبلغ",IF($E3017="","⚠ بانک عامل",IF(AND($U3017="TRF",$F3017=""),"⚠ بانک مقصد",IF(AND($V3017&lt;&gt;"NONE",$V3017&lt;&gt;"",$Z3017=""),"⚠ طرف حساب","✓")))))</f>
        <v>0</v>
      </c>
      <c r="T3017" s="29"/>
      <c r="U3017" s="27">
        <f>IFERROR(VLOOKUP($D3017,BankOpTbl,2,0),"")</f>
        <v>0</v>
      </c>
      <c r="V3017" s="27">
        <f>IFERROR(VLOOKUP($D3017,BankOpTbl,3,0),"")</f>
        <v>0</v>
      </c>
      <c r="W3017" s="27">
        <f>IFERROR(VLOOKUP($D3017,BankOpTbl,4,0),"")</f>
        <v>0</v>
      </c>
      <c r="X3017" s="27">
        <f>IF($E3017="","",IFERROR(VLOOKUP($E3017,BankTbl,4,0),""))</f>
        <v>0</v>
      </c>
      <c r="Y3017" s="27">
        <f>IF($F3017="","",IFERROR(VLOOKUP($F3017,BankTbl,4,0),""))</f>
        <v>0</v>
      </c>
      <c r="Z3017" s="27">
        <f>IF($B3017="","",IF($V3017="PICK",LEFT($N3017,5),IF($V3017="FIXED",$W3017,IF($V3017="CODE",$H3017,""))))</f>
        <v>0</v>
      </c>
    </row>
    <row r="3018" spans="1:26" ht="21" customHeight="1">
      <c r="A3018" s="27">
        <f>IF($B3018="","",COUNTA($B$13:$B3018))</f>
        <v>0</v>
      </c>
      <c r="B3018" s="28"/>
      <c r="C3018" s="28"/>
      <c r="D3018" s="29"/>
      <c r="E3018" s="29"/>
      <c r="F3018" s="29"/>
      <c r="G3018" s="28"/>
      <c r="H3018" s="28"/>
      <c r="I3018" s="30">
        <f>IF($H3018="","",IFERROR(VLOOKUP($H3018,AcctTbl,2,0),"کد ناشناخته"))</f>
        <v>0</v>
      </c>
      <c r="J3018" s="27">
        <f>IF($H3018="","",IFERROR(VLOOKUP($H3018,AcctTbl,3,0),""))</f>
        <v>0</v>
      </c>
      <c r="K3018" s="29"/>
      <c r="L3018" s="28"/>
      <c r="M3018" s="31"/>
      <c r="N3018" s="29"/>
      <c r="O3018" s="32">
        <f>IF($B3018="",0,IF($U3018="IN",N($M3018),0))</f>
        <v>0</v>
      </c>
      <c r="P3018" s="32">
        <f>IF($B3018="",0,IF(OR($U3018="OUT",$U3018="TRF"),N($M3018),0))</f>
        <v>0</v>
      </c>
      <c r="Q3018" s="32">
        <f>IF($B3018="",0,IF(OR($U3018="OUT",$U3018="TRF"),N($M3018),0))</f>
        <v>0</v>
      </c>
      <c r="R3018" s="32">
        <f>IF($B3018="",0,IF($U3018="IN",N($M3018),0))</f>
        <v>0</v>
      </c>
      <c r="S3018" s="33">
        <f>IF($B3018="","",IF($M3018="","⚠ مبلغ",IF($E3018="","⚠ بانک عامل",IF(AND($U3018="TRF",$F3018=""),"⚠ بانک مقصد",IF(AND($V3018&lt;&gt;"NONE",$V3018&lt;&gt;"",$Z3018=""),"⚠ طرف حساب","✓")))))</f>
        <v>0</v>
      </c>
      <c r="T3018" s="29"/>
      <c r="U3018" s="27">
        <f>IFERROR(VLOOKUP($D3018,BankOpTbl,2,0),"")</f>
        <v>0</v>
      </c>
      <c r="V3018" s="27">
        <f>IFERROR(VLOOKUP($D3018,BankOpTbl,3,0),"")</f>
        <v>0</v>
      </c>
      <c r="W3018" s="27">
        <f>IFERROR(VLOOKUP($D3018,BankOpTbl,4,0),"")</f>
        <v>0</v>
      </c>
      <c r="X3018" s="27">
        <f>IF($E3018="","",IFERROR(VLOOKUP($E3018,BankTbl,4,0),""))</f>
        <v>0</v>
      </c>
      <c r="Y3018" s="27">
        <f>IF($F3018="","",IFERROR(VLOOKUP($F3018,BankTbl,4,0),""))</f>
        <v>0</v>
      </c>
      <c r="Z3018" s="27">
        <f>IF($B3018="","",IF($V3018="PICK",LEFT($N3018,5),IF($V3018="FIXED",$W3018,IF($V3018="CODE",$H3018,""))))</f>
        <v>0</v>
      </c>
    </row>
    <row r="3019" spans="1:26" ht="21" customHeight="1">
      <c r="A3019" s="27">
        <f>IF($B3019="","",COUNTA($B$13:$B3019))</f>
        <v>0</v>
      </c>
      <c r="B3019" s="28"/>
      <c r="C3019" s="28"/>
      <c r="D3019" s="29"/>
      <c r="E3019" s="29"/>
      <c r="F3019" s="29"/>
      <c r="G3019" s="28"/>
      <c r="H3019" s="28"/>
      <c r="I3019" s="30">
        <f>IF($H3019="","",IFERROR(VLOOKUP($H3019,AcctTbl,2,0),"کد ناشناخته"))</f>
        <v>0</v>
      </c>
      <c r="J3019" s="27">
        <f>IF($H3019="","",IFERROR(VLOOKUP($H3019,AcctTbl,3,0),""))</f>
        <v>0</v>
      </c>
      <c r="K3019" s="29"/>
      <c r="L3019" s="28"/>
      <c r="M3019" s="31"/>
      <c r="N3019" s="29"/>
      <c r="O3019" s="32">
        <f>IF($B3019="",0,IF($U3019="IN",N($M3019),0))</f>
        <v>0</v>
      </c>
      <c r="P3019" s="32">
        <f>IF($B3019="",0,IF(OR($U3019="OUT",$U3019="TRF"),N($M3019),0))</f>
        <v>0</v>
      </c>
      <c r="Q3019" s="32">
        <f>IF($B3019="",0,IF(OR($U3019="OUT",$U3019="TRF"),N($M3019),0))</f>
        <v>0</v>
      </c>
      <c r="R3019" s="32">
        <f>IF($B3019="",0,IF($U3019="IN",N($M3019),0))</f>
        <v>0</v>
      </c>
      <c r="S3019" s="33">
        <f>IF($B3019="","",IF($M3019="","⚠ مبلغ",IF($E3019="","⚠ بانک عامل",IF(AND($U3019="TRF",$F3019=""),"⚠ بانک مقصد",IF(AND($V3019&lt;&gt;"NONE",$V3019&lt;&gt;"",$Z3019=""),"⚠ طرف حساب","✓")))))</f>
        <v>0</v>
      </c>
      <c r="T3019" s="29"/>
      <c r="U3019" s="27">
        <f>IFERROR(VLOOKUP($D3019,BankOpTbl,2,0),"")</f>
        <v>0</v>
      </c>
      <c r="V3019" s="27">
        <f>IFERROR(VLOOKUP($D3019,BankOpTbl,3,0),"")</f>
        <v>0</v>
      </c>
      <c r="W3019" s="27">
        <f>IFERROR(VLOOKUP($D3019,BankOpTbl,4,0),"")</f>
        <v>0</v>
      </c>
      <c r="X3019" s="27">
        <f>IF($E3019="","",IFERROR(VLOOKUP($E3019,BankTbl,4,0),""))</f>
        <v>0</v>
      </c>
      <c r="Y3019" s="27">
        <f>IF($F3019="","",IFERROR(VLOOKUP($F3019,BankTbl,4,0),""))</f>
        <v>0</v>
      </c>
      <c r="Z3019" s="27">
        <f>IF($B3019="","",IF($V3019="PICK",LEFT($N3019,5),IF($V3019="FIXED",$W3019,IF($V3019="CODE",$H3019,""))))</f>
        <v>0</v>
      </c>
    </row>
    <row r="3020" spans="1:26" ht="21" customHeight="1">
      <c r="A3020" s="27">
        <f>IF($B3020="","",COUNTA($B$13:$B3020))</f>
        <v>0</v>
      </c>
      <c r="B3020" s="28"/>
      <c r="C3020" s="28"/>
      <c r="D3020" s="29"/>
      <c r="E3020" s="29"/>
      <c r="F3020" s="29"/>
      <c r="G3020" s="28"/>
      <c r="H3020" s="28"/>
      <c r="I3020" s="30">
        <f>IF($H3020="","",IFERROR(VLOOKUP($H3020,AcctTbl,2,0),"کد ناشناخته"))</f>
        <v>0</v>
      </c>
      <c r="J3020" s="27">
        <f>IF($H3020="","",IFERROR(VLOOKUP($H3020,AcctTbl,3,0),""))</f>
        <v>0</v>
      </c>
      <c r="K3020" s="29"/>
      <c r="L3020" s="28"/>
      <c r="M3020" s="31"/>
      <c r="N3020" s="29"/>
      <c r="O3020" s="32">
        <f>IF($B3020="",0,IF($U3020="IN",N($M3020),0))</f>
        <v>0</v>
      </c>
      <c r="P3020" s="32">
        <f>IF($B3020="",0,IF(OR($U3020="OUT",$U3020="TRF"),N($M3020),0))</f>
        <v>0</v>
      </c>
      <c r="Q3020" s="32">
        <f>IF($B3020="",0,IF(OR($U3020="OUT",$U3020="TRF"),N($M3020),0))</f>
        <v>0</v>
      </c>
      <c r="R3020" s="32">
        <f>IF($B3020="",0,IF($U3020="IN",N($M3020),0))</f>
        <v>0</v>
      </c>
      <c r="S3020" s="33">
        <f>IF($B3020="","",IF($M3020="","⚠ مبلغ",IF($E3020="","⚠ بانک عامل",IF(AND($U3020="TRF",$F3020=""),"⚠ بانک مقصد",IF(AND($V3020&lt;&gt;"NONE",$V3020&lt;&gt;"",$Z3020=""),"⚠ طرف حساب","✓")))))</f>
        <v>0</v>
      </c>
      <c r="T3020" s="29"/>
      <c r="U3020" s="27">
        <f>IFERROR(VLOOKUP($D3020,BankOpTbl,2,0),"")</f>
        <v>0</v>
      </c>
      <c r="V3020" s="27">
        <f>IFERROR(VLOOKUP($D3020,BankOpTbl,3,0),"")</f>
        <v>0</v>
      </c>
      <c r="W3020" s="27">
        <f>IFERROR(VLOOKUP($D3020,BankOpTbl,4,0),"")</f>
        <v>0</v>
      </c>
      <c r="X3020" s="27">
        <f>IF($E3020="","",IFERROR(VLOOKUP($E3020,BankTbl,4,0),""))</f>
        <v>0</v>
      </c>
      <c r="Y3020" s="27">
        <f>IF($F3020="","",IFERROR(VLOOKUP($F3020,BankTbl,4,0),""))</f>
        <v>0</v>
      </c>
      <c r="Z3020" s="27">
        <f>IF($B3020="","",IF($V3020="PICK",LEFT($N3020,5),IF($V3020="FIXED",$W3020,IF($V3020="CODE",$H3020,""))))</f>
        <v>0</v>
      </c>
    </row>
    <row r="3021" spans="1:26" ht="21" customHeight="1">
      <c r="A3021" s="27">
        <f>IF($B3021="","",COUNTA($B$13:$B3021))</f>
        <v>0</v>
      </c>
      <c r="B3021" s="28"/>
      <c r="C3021" s="28"/>
      <c r="D3021" s="29"/>
      <c r="E3021" s="29"/>
      <c r="F3021" s="29"/>
      <c r="G3021" s="28"/>
      <c r="H3021" s="28"/>
      <c r="I3021" s="30">
        <f>IF($H3021="","",IFERROR(VLOOKUP($H3021,AcctTbl,2,0),"کد ناشناخته"))</f>
        <v>0</v>
      </c>
      <c r="J3021" s="27">
        <f>IF($H3021="","",IFERROR(VLOOKUP($H3021,AcctTbl,3,0),""))</f>
        <v>0</v>
      </c>
      <c r="K3021" s="29"/>
      <c r="L3021" s="28"/>
      <c r="M3021" s="31"/>
      <c r="N3021" s="29"/>
      <c r="O3021" s="32">
        <f>IF($B3021="",0,IF($U3021="IN",N($M3021),0))</f>
        <v>0</v>
      </c>
      <c r="P3021" s="32">
        <f>IF($B3021="",0,IF(OR($U3021="OUT",$U3021="TRF"),N($M3021),0))</f>
        <v>0</v>
      </c>
      <c r="Q3021" s="32">
        <f>IF($B3021="",0,IF(OR($U3021="OUT",$U3021="TRF"),N($M3021),0))</f>
        <v>0</v>
      </c>
      <c r="R3021" s="32">
        <f>IF($B3021="",0,IF($U3021="IN",N($M3021),0))</f>
        <v>0</v>
      </c>
      <c r="S3021" s="33">
        <f>IF($B3021="","",IF($M3021="","⚠ مبلغ",IF($E3021="","⚠ بانک عامل",IF(AND($U3021="TRF",$F3021=""),"⚠ بانک مقصد",IF(AND($V3021&lt;&gt;"NONE",$V3021&lt;&gt;"",$Z3021=""),"⚠ طرف حساب","✓")))))</f>
        <v>0</v>
      </c>
      <c r="T3021" s="29"/>
      <c r="U3021" s="27">
        <f>IFERROR(VLOOKUP($D3021,BankOpTbl,2,0),"")</f>
        <v>0</v>
      </c>
      <c r="V3021" s="27">
        <f>IFERROR(VLOOKUP($D3021,BankOpTbl,3,0),"")</f>
        <v>0</v>
      </c>
      <c r="W3021" s="27">
        <f>IFERROR(VLOOKUP($D3021,BankOpTbl,4,0),"")</f>
        <v>0</v>
      </c>
      <c r="X3021" s="27">
        <f>IF($E3021="","",IFERROR(VLOOKUP($E3021,BankTbl,4,0),""))</f>
        <v>0</v>
      </c>
      <c r="Y3021" s="27">
        <f>IF($F3021="","",IFERROR(VLOOKUP($F3021,BankTbl,4,0),""))</f>
        <v>0</v>
      </c>
      <c r="Z3021" s="27">
        <f>IF($B3021="","",IF($V3021="PICK",LEFT($N3021,5),IF($V3021="FIXED",$W3021,IF($V3021="CODE",$H3021,""))))</f>
        <v>0</v>
      </c>
    </row>
    <row r="3022" spans="1:26" ht="21" customHeight="1">
      <c r="A3022" s="27">
        <f>IF($B3022="","",COUNTA($B$13:$B3022))</f>
        <v>0</v>
      </c>
      <c r="B3022" s="28"/>
      <c r="C3022" s="28"/>
      <c r="D3022" s="29"/>
      <c r="E3022" s="29"/>
      <c r="F3022" s="29"/>
      <c r="G3022" s="28"/>
      <c r="H3022" s="28"/>
      <c r="I3022" s="30">
        <f>IF($H3022="","",IFERROR(VLOOKUP($H3022,AcctTbl,2,0),"کد ناشناخته"))</f>
        <v>0</v>
      </c>
      <c r="J3022" s="27">
        <f>IF($H3022="","",IFERROR(VLOOKUP($H3022,AcctTbl,3,0),""))</f>
        <v>0</v>
      </c>
      <c r="K3022" s="29"/>
      <c r="L3022" s="28"/>
      <c r="M3022" s="31"/>
      <c r="N3022" s="29"/>
      <c r="O3022" s="32">
        <f>IF($B3022="",0,IF($U3022="IN",N($M3022),0))</f>
        <v>0</v>
      </c>
      <c r="P3022" s="32">
        <f>IF($B3022="",0,IF(OR($U3022="OUT",$U3022="TRF"),N($M3022),0))</f>
        <v>0</v>
      </c>
      <c r="Q3022" s="32">
        <f>IF($B3022="",0,IF(OR($U3022="OUT",$U3022="TRF"),N($M3022),0))</f>
        <v>0</v>
      </c>
      <c r="R3022" s="32">
        <f>IF($B3022="",0,IF($U3022="IN",N($M3022),0))</f>
        <v>0</v>
      </c>
      <c r="S3022" s="33">
        <f>IF($B3022="","",IF($M3022="","⚠ مبلغ",IF($E3022="","⚠ بانک عامل",IF(AND($U3022="TRF",$F3022=""),"⚠ بانک مقصد",IF(AND($V3022&lt;&gt;"NONE",$V3022&lt;&gt;"",$Z3022=""),"⚠ طرف حساب","✓")))))</f>
        <v>0</v>
      </c>
      <c r="T3022" s="29"/>
      <c r="U3022" s="27">
        <f>IFERROR(VLOOKUP($D3022,BankOpTbl,2,0),"")</f>
        <v>0</v>
      </c>
      <c r="V3022" s="27">
        <f>IFERROR(VLOOKUP($D3022,BankOpTbl,3,0),"")</f>
        <v>0</v>
      </c>
      <c r="W3022" s="27">
        <f>IFERROR(VLOOKUP($D3022,BankOpTbl,4,0),"")</f>
        <v>0</v>
      </c>
      <c r="X3022" s="27">
        <f>IF($E3022="","",IFERROR(VLOOKUP($E3022,BankTbl,4,0),""))</f>
        <v>0</v>
      </c>
      <c r="Y3022" s="27">
        <f>IF($F3022="","",IFERROR(VLOOKUP($F3022,BankTbl,4,0),""))</f>
        <v>0</v>
      </c>
      <c r="Z3022" s="27">
        <f>IF($B3022="","",IF($V3022="PICK",LEFT($N3022,5),IF($V3022="FIXED",$W3022,IF($V3022="CODE",$H3022,""))))</f>
        <v>0</v>
      </c>
    </row>
    <row r="3023" spans="1:26" ht="21" customHeight="1">
      <c r="A3023" s="27">
        <f>IF($B3023="","",COUNTA($B$13:$B3023))</f>
        <v>0</v>
      </c>
      <c r="B3023" s="28"/>
      <c r="C3023" s="28"/>
      <c r="D3023" s="29"/>
      <c r="E3023" s="29"/>
      <c r="F3023" s="29"/>
      <c r="G3023" s="28"/>
      <c r="H3023" s="28"/>
      <c r="I3023" s="30">
        <f>IF($H3023="","",IFERROR(VLOOKUP($H3023,AcctTbl,2,0),"کد ناشناخته"))</f>
        <v>0</v>
      </c>
      <c r="J3023" s="27">
        <f>IF($H3023="","",IFERROR(VLOOKUP($H3023,AcctTbl,3,0),""))</f>
        <v>0</v>
      </c>
      <c r="K3023" s="29"/>
      <c r="L3023" s="28"/>
      <c r="M3023" s="31"/>
      <c r="N3023" s="29"/>
      <c r="O3023" s="32">
        <f>IF($B3023="",0,IF($U3023="IN",N($M3023),0))</f>
        <v>0</v>
      </c>
      <c r="P3023" s="32">
        <f>IF($B3023="",0,IF(OR($U3023="OUT",$U3023="TRF"),N($M3023),0))</f>
        <v>0</v>
      </c>
      <c r="Q3023" s="32">
        <f>IF($B3023="",0,IF(OR($U3023="OUT",$U3023="TRF"),N($M3023),0))</f>
        <v>0</v>
      </c>
      <c r="R3023" s="32">
        <f>IF($B3023="",0,IF($U3023="IN",N($M3023),0))</f>
        <v>0</v>
      </c>
      <c r="S3023" s="33">
        <f>IF($B3023="","",IF($M3023="","⚠ مبلغ",IF($E3023="","⚠ بانک عامل",IF(AND($U3023="TRF",$F3023=""),"⚠ بانک مقصد",IF(AND($V3023&lt;&gt;"NONE",$V3023&lt;&gt;"",$Z3023=""),"⚠ طرف حساب","✓")))))</f>
        <v>0</v>
      </c>
      <c r="T3023" s="29"/>
      <c r="U3023" s="27">
        <f>IFERROR(VLOOKUP($D3023,BankOpTbl,2,0),"")</f>
        <v>0</v>
      </c>
      <c r="V3023" s="27">
        <f>IFERROR(VLOOKUP($D3023,BankOpTbl,3,0),"")</f>
        <v>0</v>
      </c>
      <c r="W3023" s="27">
        <f>IFERROR(VLOOKUP($D3023,BankOpTbl,4,0),"")</f>
        <v>0</v>
      </c>
      <c r="X3023" s="27">
        <f>IF($E3023="","",IFERROR(VLOOKUP($E3023,BankTbl,4,0),""))</f>
        <v>0</v>
      </c>
      <c r="Y3023" s="27">
        <f>IF($F3023="","",IFERROR(VLOOKUP($F3023,BankTbl,4,0),""))</f>
        <v>0</v>
      </c>
      <c r="Z3023" s="27">
        <f>IF($B3023="","",IF($V3023="PICK",LEFT($N3023,5),IF($V3023="FIXED",$W3023,IF($V3023="CODE",$H3023,""))))</f>
        <v>0</v>
      </c>
    </row>
    <row r="3024" spans="1:26" ht="21" customHeight="1">
      <c r="A3024" s="27">
        <f>IF($B3024="","",COUNTA($B$13:$B3024))</f>
        <v>0</v>
      </c>
      <c r="B3024" s="28"/>
      <c r="C3024" s="28"/>
      <c r="D3024" s="29"/>
      <c r="E3024" s="29"/>
      <c r="F3024" s="29"/>
      <c r="G3024" s="28"/>
      <c r="H3024" s="28"/>
      <c r="I3024" s="30">
        <f>IF($H3024="","",IFERROR(VLOOKUP($H3024,AcctTbl,2,0),"کد ناشناخته"))</f>
        <v>0</v>
      </c>
      <c r="J3024" s="27">
        <f>IF($H3024="","",IFERROR(VLOOKUP($H3024,AcctTbl,3,0),""))</f>
        <v>0</v>
      </c>
      <c r="K3024" s="29"/>
      <c r="L3024" s="28"/>
      <c r="M3024" s="31"/>
      <c r="N3024" s="29"/>
      <c r="O3024" s="32">
        <f>IF($B3024="",0,IF($U3024="IN",N($M3024),0))</f>
        <v>0</v>
      </c>
      <c r="P3024" s="32">
        <f>IF($B3024="",0,IF(OR($U3024="OUT",$U3024="TRF"),N($M3024),0))</f>
        <v>0</v>
      </c>
      <c r="Q3024" s="32">
        <f>IF($B3024="",0,IF(OR($U3024="OUT",$U3024="TRF"),N($M3024),0))</f>
        <v>0</v>
      </c>
      <c r="R3024" s="32">
        <f>IF($B3024="",0,IF($U3024="IN",N($M3024),0))</f>
        <v>0</v>
      </c>
      <c r="S3024" s="33">
        <f>IF($B3024="","",IF($M3024="","⚠ مبلغ",IF($E3024="","⚠ بانک عامل",IF(AND($U3024="TRF",$F3024=""),"⚠ بانک مقصد",IF(AND($V3024&lt;&gt;"NONE",$V3024&lt;&gt;"",$Z3024=""),"⚠ طرف حساب","✓")))))</f>
        <v>0</v>
      </c>
      <c r="T3024" s="29"/>
      <c r="U3024" s="27">
        <f>IFERROR(VLOOKUP($D3024,BankOpTbl,2,0),"")</f>
        <v>0</v>
      </c>
      <c r="V3024" s="27">
        <f>IFERROR(VLOOKUP($D3024,BankOpTbl,3,0),"")</f>
        <v>0</v>
      </c>
      <c r="W3024" s="27">
        <f>IFERROR(VLOOKUP($D3024,BankOpTbl,4,0),"")</f>
        <v>0</v>
      </c>
      <c r="X3024" s="27">
        <f>IF($E3024="","",IFERROR(VLOOKUP($E3024,BankTbl,4,0),""))</f>
        <v>0</v>
      </c>
      <c r="Y3024" s="27">
        <f>IF($F3024="","",IFERROR(VLOOKUP($F3024,BankTbl,4,0),""))</f>
        <v>0</v>
      </c>
      <c r="Z3024" s="27">
        <f>IF($B3024="","",IF($V3024="PICK",LEFT($N3024,5),IF($V3024="FIXED",$W3024,IF($V3024="CODE",$H3024,""))))</f>
        <v>0</v>
      </c>
    </row>
    <row r="3025" spans="1:26" ht="21" customHeight="1">
      <c r="A3025" s="27">
        <f>IF($B3025="","",COUNTA($B$13:$B3025))</f>
        <v>0</v>
      </c>
      <c r="B3025" s="28"/>
      <c r="C3025" s="28"/>
      <c r="D3025" s="29"/>
      <c r="E3025" s="29"/>
      <c r="F3025" s="29"/>
      <c r="G3025" s="28"/>
      <c r="H3025" s="28"/>
      <c r="I3025" s="30">
        <f>IF($H3025="","",IFERROR(VLOOKUP($H3025,AcctTbl,2,0),"کد ناشناخته"))</f>
        <v>0</v>
      </c>
      <c r="J3025" s="27">
        <f>IF($H3025="","",IFERROR(VLOOKUP($H3025,AcctTbl,3,0),""))</f>
        <v>0</v>
      </c>
      <c r="K3025" s="29"/>
      <c r="L3025" s="28"/>
      <c r="M3025" s="31"/>
      <c r="N3025" s="29"/>
      <c r="O3025" s="32">
        <f>IF($B3025="",0,IF($U3025="IN",N($M3025),0))</f>
        <v>0</v>
      </c>
      <c r="P3025" s="32">
        <f>IF($B3025="",0,IF(OR($U3025="OUT",$U3025="TRF"),N($M3025),0))</f>
        <v>0</v>
      </c>
      <c r="Q3025" s="32">
        <f>IF($B3025="",0,IF(OR($U3025="OUT",$U3025="TRF"),N($M3025),0))</f>
        <v>0</v>
      </c>
      <c r="R3025" s="32">
        <f>IF($B3025="",0,IF($U3025="IN",N($M3025),0))</f>
        <v>0</v>
      </c>
      <c r="S3025" s="33">
        <f>IF($B3025="","",IF($M3025="","⚠ مبلغ",IF($E3025="","⚠ بانک عامل",IF(AND($U3025="TRF",$F3025=""),"⚠ بانک مقصد",IF(AND($V3025&lt;&gt;"NONE",$V3025&lt;&gt;"",$Z3025=""),"⚠ طرف حساب","✓")))))</f>
        <v>0</v>
      </c>
      <c r="T3025" s="29"/>
      <c r="U3025" s="27">
        <f>IFERROR(VLOOKUP($D3025,BankOpTbl,2,0),"")</f>
        <v>0</v>
      </c>
      <c r="V3025" s="27">
        <f>IFERROR(VLOOKUP($D3025,BankOpTbl,3,0),"")</f>
        <v>0</v>
      </c>
      <c r="W3025" s="27">
        <f>IFERROR(VLOOKUP($D3025,BankOpTbl,4,0),"")</f>
        <v>0</v>
      </c>
      <c r="X3025" s="27">
        <f>IF($E3025="","",IFERROR(VLOOKUP($E3025,BankTbl,4,0),""))</f>
        <v>0</v>
      </c>
      <c r="Y3025" s="27">
        <f>IF($F3025="","",IFERROR(VLOOKUP($F3025,BankTbl,4,0),""))</f>
        <v>0</v>
      </c>
      <c r="Z3025" s="27">
        <f>IF($B3025="","",IF($V3025="PICK",LEFT($N3025,5),IF($V3025="FIXED",$W3025,IF($V3025="CODE",$H3025,""))))</f>
        <v>0</v>
      </c>
    </row>
    <row r="3026" spans="1:26" ht="21" customHeight="1">
      <c r="A3026" s="27">
        <f>IF($B3026="","",COUNTA($B$13:$B3026))</f>
        <v>0</v>
      </c>
      <c r="B3026" s="28"/>
      <c r="C3026" s="28"/>
      <c r="D3026" s="29"/>
      <c r="E3026" s="29"/>
      <c r="F3026" s="29"/>
      <c r="G3026" s="28"/>
      <c r="H3026" s="28"/>
      <c r="I3026" s="30">
        <f>IF($H3026="","",IFERROR(VLOOKUP($H3026,AcctTbl,2,0),"کد ناشناخته"))</f>
        <v>0</v>
      </c>
      <c r="J3026" s="27">
        <f>IF($H3026="","",IFERROR(VLOOKUP($H3026,AcctTbl,3,0),""))</f>
        <v>0</v>
      </c>
      <c r="K3026" s="29"/>
      <c r="L3026" s="28"/>
      <c r="M3026" s="31"/>
      <c r="N3026" s="29"/>
      <c r="O3026" s="32">
        <f>IF($B3026="",0,IF($U3026="IN",N($M3026),0))</f>
        <v>0</v>
      </c>
      <c r="P3026" s="32">
        <f>IF($B3026="",0,IF(OR($U3026="OUT",$U3026="TRF"),N($M3026),0))</f>
        <v>0</v>
      </c>
      <c r="Q3026" s="32">
        <f>IF($B3026="",0,IF(OR($U3026="OUT",$U3026="TRF"),N($M3026),0))</f>
        <v>0</v>
      </c>
      <c r="R3026" s="32">
        <f>IF($B3026="",0,IF($U3026="IN",N($M3026),0))</f>
        <v>0</v>
      </c>
      <c r="S3026" s="33">
        <f>IF($B3026="","",IF($M3026="","⚠ مبلغ",IF($E3026="","⚠ بانک عامل",IF(AND($U3026="TRF",$F3026=""),"⚠ بانک مقصد",IF(AND($V3026&lt;&gt;"NONE",$V3026&lt;&gt;"",$Z3026=""),"⚠ طرف حساب","✓")))))</f>
        <v>0</v>
      </c>
      <c r="T3026" s="29"/>
      <c r="U3026" s="27">
        <f>IFERROR(VLOOKUP($D3026,BankOpTbl,2,0),"")</f>
        <v>0</v>
      </c>
      <c r="V3026" s="27">
        <f>IFERROR(VLOOKUP($D3026,BankOpTbl,3,0),"")</f>
        <v>0</v>
      </c>
      <c r="W3026" s="27">
        <f>IFERROR(VLOOKUP($D3026,BankOpTbl,4,0),"")</f>
        <v>0</v>
      </c>
      <c r="X3026" s="27">
        <f>IF($E3026="","",IFERROR(VLOOKUP($E3026,BankTbl,4,0),""))</f>
        <v>0</v>
      </c>
      <c r="Y3026" s="27">
        <f>IF($F3026="","",IFERROR(VLOOKUP($F3026,BankTbl,4,0),""))</f>
        <v>0</v>
      </c>
      <c r="Z3026" s="27">
        <f>IF($B3026="","",IF($V3026="PICK",LEFT($N3026,5),IF($V3026="FIXED",$W3026,IF($V3026="CODE",$H3026,""))))</f>
        <v>0</v>
      </c>
    </row>
    <row r="3027" spans="1:26" ht="21" customHeight="1">
      <c r="A3027" s="27">
        <f>IF($B3027="","",COUNTA($B$13:$B3027))</f>
        <v>0</v>
      </c>
      <c r="B3027" s="28"/>
      <c r="C3027" s="28"/>
      <c r="D3027" s="29"/>
      <c r="E3027" s="29"/>
      <c r="F3027" s="29"/>
      <c r="G3027" s="28"/>
      <c r="H3027" s="28"/>
      <c r="I3027" s="30">
        <f>IF($H3027="","",IFERROR(VLOOKUP($H3027,AcctTbl,2,0),"کد ناشناخته"))</f>
        <v>0</v>
      </c>
      <c r="J3027" s="27">
        <f>IF($H3027="","",IFERROR(VLOOKUP($H3027,AcctTbl,3,0),""))</f>
        <v>0</v>
      </c>
      <c r="K3027" s="29"/>
      <c r="L3027" s="28"/>
      <c r="M3027" s="31"/>
      <c r="N3027" s="29"/>
      <c r="O3027" s="32">
        <f>IF($B3027="",0,IF($U3027="IN",N($M3027),0))</f>
        <v>0</v>
      </c>
      <c r="P3027" s="32">
        <f>IF($B3027="",0,IF(OR($U3027="OUT",$U3027="TRF"),N($M3027),0))</f>
        <v>0</v>
      </c>
      <c r="Q3027" s="32">
        <f>IF($B3027="",0,IF(OR($U3027="OUT",$U3027="TRF"),N($M3027),0))</f>
        <v>0</v>
      </c>
      <c r="R3027" s="32">
        <f>IF($B3027="",0,IF($U3027="IN",N($M3027),0))</f>
        <v>0</v>
      </c>
      <c r="S3027" s="33">
        <f>IF($B3027="","",IF($M3027="","⚠ مبلغ",IF($E3027="","⚠ بانک عامل",IF(AND($U3027="TRF",$F3027=""),"⚠ بانک مقصد",IF(AND($V3027&lt;&gt;"NONE",$V3027&lt;&gt;"",$Z3027=""),"⚠ طرف حساب","✓")))))</f>
        <v>0</v>
      </c>
      <c r="T3027" s="29"/>
      <c r="U3027" s="27">
        <f>IFERROR(VLOOKUP($D3027,BankOpTbl,2,0),"")</f>
        <v>0</v>
      </c>
      <c r="V3027" s="27">
        <f>IFERROR(VLOOKUP($D3027,BankOpTbl,3,0),"")</f>
        <v>0</v>
      </c>
      <c r="W3027" s="27">
        <f>IFERROR(VLOOKUP($D3027,BankOpTbl,4,0),"")</f>
        <v>0</v>
      </c>
      <c r="X3027" s="27">
        <f>IF($E3027="","",IFERROR(VLOOKUP($E3027,BankTbl,4,0),""))</f>
        <v>0</v>
      </c>
      <c r="Y3027" s="27">
        <f>IF($F3027="","",IFERROR(VLOOKUP($F3027,BankTbl,4,0),""))</f>
        <v>0</v>
      </c>
      <c r="Z3027" s="27">
        <f>IF($B3027="","",IF($V3027="PICK",LEFT($N3027,5),IF($V3027="FIXED",$W3027,IF($V3027="CODE",$H3027,""))))</f>
        <v>0</v>
      </c>
    </row>
    <row r="3028" spans="1:26" ht="21" customHeight="1">
      <c r="A3028" s="27">
        <f>IF($B3028="","",COUNTA($B$13:$B3028))</f>
        <v>0</v>
      </c>
      <c r="B3028" s="28"/>
      <c r="C3028" s="28"/>
      <c r="D3028" s="29"/>
      <c r="E3028" s="29"/>
      <c r="F3028" s="29"/>
      <c r="G3028" s="28"/>
      <c r="H3028" s="28"/>
      <c r="I3028" s="30">
        <f>IF($H3028="","",IFERROR(VLOOKUP($H3028,AcctTbl,2,0),"کد ناشناخته"))</f>
        <v>0</v>
      </c>
      <c r="J3028" s="27">
        <f>IF($H3028="","",IFERROR(VLOOKUP($H3028,AcctTbl,3,0),""))</f>
        <v>0</v>
      </c>
      <c r="K3028" s="29"/>
      <c r="L3028" s="28"/>
      <c r="M3028" s="31"/>
      <c r="N3028" s="29"/>
      <c r="O3028" s="32">
        <f>IF($B3028="",0,IF($U3028="IN",N($M3028),0))</f>
        <v>0</v>
      </c>
      <c r="P3028" s="32">
        <f>IF($B3028="",0,IF(OR($U3028="OUT",$U3028="TRF"),N($M3028),0))</f>
        <v>0</v>
      </c>
      <c r="Q3028" s="32">
        <f>IF($B3028="",0,IF(OR($U3028="OUT",$U3028="TRF"),N($M3028),0))</f>
        <v>0</v>
      </c>
      <c r="R3028" s="32">
        <f>IF($B3028="",0,IF($U3028="IN",N($M3028),0))</f>
        <v>0</v>
      </c>
      <c r="S3028" s="33">
        <f>IF($B3028="","",IF($M3028="","⚠ مبلغ",IF($E3028="","⚠ بانک عامل",IF(AND($U3028="TRF",$F3028=""),"⚠ بانک مقصد",IF(AND($V3028&lt;&gt;"NONE",$V3028&lt;&gt;"",$Z3028=""),"⚠ طرف حساب","✓")))))</f>
        <v>0</v>
      </c>
      <c r="T3028" s="29"/>
      <c r="U3028" s="27">
        <f>IFERROR(VLOOKUP($D3028,BankOpTbl,2,0),"")</f>
        <v>0</v>
      </c>
      <c r="V3028" s="27">
        <f>IFERROR(VLOOKUP($D3028,BankOpTbl,3,0),"")</f>
        <v>0</v>
      </c>
      <c r="W3028" s="27">
        <f>IFERROR(VLOOKUP($D3028,BankOpTbl,4,0),"")</f>
        <v>0</v>
      </c>
      <c r="X3028" s="27">
        <f>IF($E3028="","",IFERROR(VLOOKUP($E3028,BankTbl,4,0),""))</f>
        <v>0</v>
      </c>
      <c r="Y3028" s="27">
        <f>IF($F3028="","",IFERROR(VLOOKUP($F3028,BankTbl,4,0),""))</f>
        <v>0</v>
      </c>
      <c r="Z3028" s="27">
        <f>IF($B3028="","",IF($V3028="PICK",LEFT($N3028,5),IF($V3028="FIXED",$W3028,IF($V3028="CODE",$H3028,""))))</f>
        <v>0</v>
      </c>
    </row>
    <row r="3029" spans="1:26" ht="21" customHeight="1">
      <c r="A3029" s="27">
        <f>IF($B3029="","",COUNTA($B$13:$B3029))</f>
        <v>0</v>
      </c>
      <c r="B3029" s="28"/>
      <c r="C3029" s="28"/>
      <c r="D3029" s="29"/>
      <c r="E3029" s="29"/>
      <c r="F3029" s="29"/>
      <c r="G3029" s="28"/>
      <c r="H3029" s="28"/>
      <c r="I3029" s="30">
        <f>IF($H3029="","",IFERROR(VLOOKUP($H3029,AcctTbl,2,0),"کد ناشناخته"))</f>
        <v>0</v>
      </c>
      <c r="J3029" s="27">
        <f>IF($H3029="","",IFERROR(VLOOKUP($H3029,AcctTbl,3,0),""))</f>
        <v>0</v>
      </c>
      <c r="K3029" s="29"/>
      <c r="L3029" s="28"/>
      <c r="M3029" s="31"/>
      <c r="N3029" s="29"/>
      <c r="O3029" s="32">
        <f>IF($B3029="",0,IF($U3029="IN",N($M3029),0))</f>
        <v>0</v>
      </c>
      <c r="P3029" s="32">
        <f>IF($B3029="",0,IF(OR($U3029="OUT",$U3029="TRF"),N($M3029),0))</f>
        <v>0</v>
      </c>
      <c r="Q3029" s="32">
        <f>IF($B3029="",0,IF(OR($U3029="OUT",$U3029="TRF"),N($M3029),0))</f>
        <v>0</v>
      </c>
      <c r="R3029" s="32">
        <f>IF($B3029="",0,IF($U3029="IN",N($M3029),0))</f>
        <v>0</v>
      </c>
      <c r="S3029" s="33">
        <f>IF($B3029="","",IF($M3029="","⚠ مبلغ",IF($E3029="","⚠ بانک عامل",IF(AND($U3029="TRF",$F3029=""),"⚠ بانک مقصد",IF(AND($V3029&lt;&gt;"NONE",$V3029&lt;&gt;"",$Z3029=""),"⚠ طرف حساب","✓")))))</f>
        <v>0</v>
      </c>
      <c r="T3029" s="29"/>
      <c r="U3029" s="27">
        <f>IFERROR(VLOOKUP($D3029,BankOpTbl,2,0),"")</f>
        <v>0</v>
      </c>
      <c r="V3029" s="27">
        <f>IFERROR(VLOOKUP($D3029,BankOpTbl,3,0),"")</f>
        <v>0</v>
      </c>
      <c r="W3029" s="27">
        <f>IFERROR(VLOOKUP($D3029,BankOpTbl,4,0),"")</f>
        <v>0</v>
      </c>
      <c r="X3029" s="27">
        <f>IF($E3029="","",IFERROR(VLOOKUP($E3029,BankTbl,4,0),""))</f>
        <v>0</v>
      </c>
      <c r="Y3029" s="27">
        <f>IF($F3029="","",IFERROR(VLOOKUP($F3029,BankTbl,4,0),""))</f>
        <v>0</v>
      </c>
      <c r="Z3029" s="27">
        <f>IF($B3029="","",IF($V3029="PICK",LEFT($N3029,5),IF($V3029="FIXED",$W3029,IF($V3029="CODE",$H3029,""))))</f>
        <v>0</v>
      </c>
    </row>
    <row r="3030" spans="1:26" ht="21" customHeight="1">
      <c r="A3030" s="27">
        <f>IF($B3030="","",COUNTA($B$13:$B3030))</f>
        <v>0</v>
      </c>
      <c r="B3030" s="28"/>
      <c r="C3030" s="28"/>
      <c r="D3030" s="29"/>
      <c r="E3030" s="29"/>
      <c r="F3030" s="29"/>
      <c r="G3030" s="28"/>
      <c r="H3030" s="28"/>
      <c r="I3030" s="30">
        <f>IF($H3030="","",IFERROR(VLOOKUP($H3030,AcctTbl,2,0),"کد ناشناخته"))</f>
        <v>0</v>
      </c>
      <c r="J3030" s="27">
        <f>IF($H3030="","",IFERROR(VLOOKUP($H3030,AcctTbl,3,0),""))</f>
        <v>0</v>
      </c>
      <c r="K3030" s="29"/>
      <c r="L3030" s="28"/>
      <c r="M3030" s="31"/>
      <c r="N3030" s="29"/>
      <c r="O3030" s="32">
        <f>IF($B3030="",0,IF($U3030="IN",N($M3030),0))</f>
        <v>0</v>
      </c>
      <c r="P3030" s="32">
        <f>IF($B3030="",0,IF(OR($U3030="OUT",$U3030="TRF"),N($M3030),0))</f>
        <v>0</v>
      </c>
      <c r="Q3030" s="32">
        <f>IF($B3030="",0,IF(OR($U3030="OUT",$U3030="TRF"),N($M3030),0))</f>
        <v>0</v>
      </c>
      <c r="R3030" s="32">
        <f>IF($B3030="",0,IF($U3030="IN",N($M3030),0))</f>
        <v>0</v>
      </c>
      <c r="S3030" s="33">
        <f>IF($B3030="","",IF($M3030="","⚠ مبلغ",IF($E3030="","⚠ بانک عامل",IF(AND($U3030="TRF",$F3030=""),"⚠ بانک مقصد",IF(AND($V3030&lt;&gt;"NONE",$V3030&lt;&gt;"",$Z3030=""),"⚠ طرف حساب","✓")))))</f>
        <v>0</v>
      </c>
      <c r="T3030" s="29"/>
      <c r="U3030" s="27">
        <f>IFERROR(VLOOKUP($D3030,BankOpTbl,2,0),"")</f>
        <v>0</v>
      </c>
      <c r="V3030" s="27">
        <f>IFERROR(VLOOKUP($D3030,BankOpTbl,3,0),"")</f>
        <v>0</v>
      </c>
      <c r="W3030" s="27">
        <f>IFERROR(VLOOKUP($D3030,BankOpTbl,4,0),"")</f>
        <v>0</v>
      </c>
      <c r="X3030" s="27">
        <f>IF($E3030="","",IFERROR(VLOOKUP($E3030,BankTbl,4,0),""))</f>
        <v>0</v>
      </c>
      <c r="Y3030" s="27">
        <f>IF($F3030="","",IFERROR(VLOOKUP($F3030,BankTbl,4,0),""))</f>
        <v>0</v>
      </c>
      <c r="Z3030" s="27">
        <f>IF($B3030="","",IF($V3030="PICK",LEFT($N3030,5),IF($V3030="FIXED",$W3030,IF($V3030="CODE",$H3030,""))))</f>
        <v>0</v>
      </c>
    </row>
    <row r="3031" spans="1:26" ht="21" customHeight="1">
      <c r="A3031" s="27">
        <f>IF($B3031="","",COUNTA($B$13:$B3031))</f>
        <v>0</v>
      </c>
      <c r="B3031" s="28"/>
      <c r="C3031" s="28"/>
      <c r="D3031" s="29"/>
      <c r="E3031" s="29"/>
      <c r="F3031" s="29"/>
      <c r="G3031" s="28"/>
      <c r="H3031" s="28"/>
      <c r="I3031" s="30">
        <f>IF($H3031="","",IFERROR(VLOOKUP($H3031,AcctTbl,2,0),"کد ناشناخته"))</f>
        <v>0</v>
      </c>
      <c r="J3031" s="27">
        <f>IF($H3031="","",IFERROR(VLOOKUP($H3031,AcctTbl,3,0),""))</f>
        <v>0</v>
      </c>
      <c r="K3031" s="29"/>
      <c r="L3031" s="28"/>
      <c r="M3031" s="31"/>
      <c r="N3031" s="29"/>
      <c r="O3031" s="32">
        <f>IF($B3031="",0,IF($U3031="IN",N($M3031),0))</f>
        <v>0</v>
      </c>
      <c r="P3031" s="32">
        <f>IF($B3031="",0,IF(OR($U3031="OUT",$U3031="TRF"),N($M3031),0))</f>
        <v>0</v>
      </c>
      <c r="Q3031" s="32">
        <f>IF($B3031="",0,IF(OR($U3031="OUT",$U3031="TRF"),N($M3031),0))</f>
        <v>0</v>
      </c>
      <c r="R3031" s="32">
        <f>IF($B3031="",0,IF($U3031="IN",N($M3031),0))</f>
        <v>0</v>
      </c>
      <c r="S3031" s="33">
        <f>IF($B3031="","",IF($M3031="","⚠ مبلغ",IF($E3031="","⚠ بانک عامل",IF(AND($U3031="TRF",$F3031=""),"⚠ بانک مقصد",IF(AND($V3031&lt;&gt;"NONE",$V3031&lt;&gt;"",$Z3031=""),"⚠ طرف حساب","✓")))))</f>
        <v>0</v>
      </c>
      <c r="T3031" s="29"/>
      <c r="U3031" s="27">
        <f>IFERROR(VLOOKUP($D3031,BankOpTbl,2,0),"")</f>
        <v>0</v>
      </c>
      <c r="V3031" s="27">
        <f>IFERROR(VLOOKUP($D3031,BankOpTbl,3,0),"")</f>
        <v>0</v>
      </c>
      <c r="W3031" s="27">
        <f>IFERROR(VLOOKUP($D3031,BankOpTbl,4,0),"")</f>
        <v>0</v>
      </c>
      <c r="X3031" s="27">
        <f>IF($E3031="","",IFERROR(VLOOKUP($E3031,BankTbl,4,0),""))</f>
        <v>0</v>
      </c>
      <c r="Y3031" s="27">
        <f>IF($F3031="","",IFERROR(VLOOKUP($F3031,BankTbl,4,0),""))</f>
        <v>0</v>
      </c>
      <c r="Z3031" s="27">
        <f>IF($B3031="","",IF($V3031="PICK",LEFT($N3031,5),IF($V3031="FIXED",$W3031,IF($V3031="CODE",$H3031,""))))</f>
        <v>0</v>
      </c>
    </row>
    <row r="3032" spans="1:26" ht="21" customHeight="1">
      <c r="A3032" s="27">
        <f>IF($B3032="","",COUNTA($B$13:$B3032))</f>
        <v>0</v>
      </c>
      <c r="B3032" s="28"/>
      <c r="C3032" s="28"/>
      <c r="D3032" s="29"/>
      <c r="E3032" s="29"/>
      <c r="F3032" s="29"/>
      <c r="G3032" s="28"/>
      <c r="H3032" s="28"/>
      <c r="I3032" s="30">
        <f>IF($H3032="","",IFERROR(VLOOKUP($H3032,AcctTbl,2,0),"کد ناشناخته"))</f>
        <v>0</v>
      </c>
      <c r="J3032" s="27">
        <f>IF($H3032="","",IFERROR(VLOOKUP($H3032,AcctTbl,3,0),""))</f>
        <v>0</v>
      </c>
      <c r="K3032" s="29"/>
      <c r="L3032" s="28"/>
      <c r="M3032" s="31"/>
      <c r="N3032" s="29"/>
      <c r="O3032" s="32">
        <f>IF($B3032="",0,IF($U3032="IN",N($M3032),0))</f>
        <v>0</v>
      </c>
      <c r="P3032" s="32">
        <f>IF($B3032="",0,IF(OR($U3032="OUT",$U3032="TRF"),N($M3032),0))</f>
        <v>0</v>
      </c>
      <c r="Q3032" s="32">
        <f>IF($B3032="",0,IF(OR($U3032="OUT",$U3032="TRF"),N($M3032),0))</f>
        <v>0</v>
      </c>
      <c r="R3032" s="32">
        <f>IF($B3032="",0,IF($U3032="IN",N($M3032),0))</f>
        <v>0</v>
      </c>
      <c r="S3032" s="33">
        <f>IF($B3032="","",IF($M3032="","⚠ مبلغ",IF($E3032="","⚠ بانک عامل",IF(AND($U3032="TRF",$F3032=""),"⚠ بانک مقصد",IF(AND($V3032&lt;&gt;"NONE",$V3032&lt;&gt;"",$Z3032=""),"⚠ طرف حساب","✓")))))</f>
        <v>0</v>
      </c>
      <c r="T3032" s="29"/>
      <c r="U3032" s="27">
        <f>IFERROR(VLOOKUP($D3032,BankOpTbl,2,0),"")</f>
        <v>0</v>
      </c>
      <c r="V3032" s="27">
        <f>IFERROR(VLOOKUP($D3032,BankOpTbl,3,0),"")</f>
        <v>0</v>
      </c>
      <c r="W3032" s="27">
        <f>IFERROR(VLOOKUP($D3032,BankOpTbl,4,0),"")</f>
        <v>0</v>
      </c>
      <c r="X3032" s="27">
        <f>IF($E3032="","",IFERROR(VLOOKUP($E3032,BankTbl,4,0),""))</f>
        <v>0</v>
      </c>
      <c r="Y3032" s="27">
        <f>IF($F3032="","",IFERROR(VLOOKUP($F3032,BankTbl,4,0),""))</f>
        <v>0</v>
      </c>
      <c r="Z3032" s="27">
        <f>IF($B3032="","",IF($V3032="PICK",LEFT($N3032,5),IF($V3032="FIXED",$W3032,IF($V3032="CODE",$H3032,""))))</f>
        <v>0</v>
      </c>
    </row>
    <row r="3033" spans="1:26" ht="21" customHeight="1">
      <c r="A3033" s="27">
        <f>IF($B3033="","",COUNTA($B$13:$B3033))</f>
        <v>0</v>
      </c>
      <c r="B3033" s="28"/>
      <c r="C3033" s="28"/>
      <c r="D3033" s="29"/>
      <c r="E3033" s="29"/>
      <c r="F3033" s="29"/>
      <c r="G3033" s="28"/>
      <c r="H3033" s="28"/>
      <c r="I3033" s="30">
        <f>IF($H3033="","",IFERROR(VLOOKUP($H3033,AcctTbl,2,0),"کد ناشناخته"))</f>
        <v>0</v>
      </c>
      <c r="J3033" s="27">
        <f>IF($H3033="","",IFERROR(VLOOKUP($H3033,AcctTbl,3,0),""))</f>
        <v>0</v>
      </c>
      <c r="K3033" s="29"/>
      <c r="L3033" s="28"/>
      <c r="M3033" s="31"/>
      <c r="N3033" s="29"/>
      <c r="O3033" s="32">
        <f>IF($B3033="",0,IF($U3033="IN",N($M3033),0))</f>
        <v>0</v>
      </c>
      <c r="P3033" s="32">
        <f>IF($B3033="",0,IF(OR($U3033="OUT",$U3033="TRF"),N($M3033),0))</f>
        <v>0</v>
      </c>
      <c r="Q3033" s="32">
        <f>IF($B3033="",0,IF(OR($U3033="OUT",$U3033="TRF"),N($M3033),0))</f>
        <v>0</v>
      </c>
      <c r="R3033" s="32">
        <f>IF($B3033="",0,IF($U3033="IN",N($M3033),0))</f>
        <v>0</v>
      </c>
      <c r="S3033" s="33">
        <f>IF($B3033="","",IF($M3033="","⚠ مبلغ",IF($E3033="","⚠ بانک عامل",IF(AND($U3033="TRF",$F3033=""),"⚠ بانک مقصد",IF(AND($V3033&lt;&gt;"NONE",$V3033&lt;&gt;"",$Z3033=""),"⚠ طرف حساب","✓")))))</f>
        <v>0</v>
      </c>
      <c r="T3033" s="29"/>
      <c r="U3033" s="27">
        <f>IFERROR(VLOOKUP($D3033,BankOpTbl,2,0),"")</f>
        <v>0</v>
      </c>
      <c r="V3033" s="27">
        <f>IFERROR(VLOOKUP($D3033,BankOpTbl,3,0),"")</f>
        <v>0</v>
      </c>
      <c r="W3033" s="27">
        <f>IFERROR(VLOOKUP($D3033,BankOpTbl,4,0),"")</f>
        <v>0</v>
      </c>
      <c r="X3033" s="27">
        <f>IF($E3033="","",IFERROR(VLOOKUP($E3033,BankTbl,4,0),""))</f>
        <v>0</v>
      </c>
      <c r="Y3033" s="27">
        <f>IF($F3033="","",IFERROR(VLOOKUP($F3033,BankTbl,4,0),""))</f>
        <v>0</v>
      </c>
      <c r="Z3033" s="27">
        <f>IF($B3033="","",IF($V3033="PICK",LEFT($N3033,5),IF($V3033="FIXED",$W3033,IF($V3033="CODE",$H3033,""))))</f>
        <v>0</v>
      </c>
    </row>
    <row r="3034" spans="1:26" ht="21" customHeight="1">
      <c r="A3034" s="27">
        <f>IF($B3034="","",COUNTA($B$13:$B3034))</f>
        <v>0</v>
      </c>
      <c r="B3034" s="28"/>
      <c r="C3034" s="28"/>
      <c r="D3034" s="29"/>
      <c r="E3034" s="29"/>
      <c r="F3034" s="29"/>
      <c r="G3034" s="28"/>
      <c r="H3034" s="28"/>
      <c r="I3034" s="30">
        <f>IF($H3034="","",IFERROR(VLOOKUP($H3034,AcctTbl,2,0),"کد ناشناخته"))</f>
        <v>0</v>
      </c>
      <c r="J3034" s="27">
        <f>IF($H3034="","",IFERROR(VLOOKUP($H3034,AcctTbl,3,0),""))</f>
        <v>0</v>
      </c>
      <c r="K3034" s="29"/>
      <c r="L3034" s="28"/>
      <c r="M3034" s="31"/>
      <c r="N3034" s="29"/>
      <c r="O3034" s="32">
        <f>IF($B3034="",0,IF($U3034="IN",N($M3034),0))</f>
        <v>0</v>
      </c>
      <c r="P3034" s="32">
        <f>IF($B3034="",0,IF(OR($U3034="OUT",$U3034="TRF"),N($M3034),0))</f>
        <v>0</v>
      </c>
      <c r="Q3034" s="32">
        <f>IF($B3034="",0,IF(OR($U3034="OUT",$U3034="TRF"),N($M3034),0))</f>
        <v>0</v>
      </c>
      <c r="R3034" s="32">
        <f>IF($B3034="",0,IF($U3034="IN",N($M3034),0))</f>
        <v>0</v>
      </c>
      <c r="S3034" s="33">
        <f>IF($B3034="","",IF($M3034="","⚠ مبلغ",IF($E3034="","⚠ بانک عامل",IF(AND($U3034="TRF",$F3034=""),"⚠ بانک مقصد",IF(AND($V3034&lt;&gt;"NONE",$V3034&lt;&gt;"",$Z3034=""),"⚠ طرف حساب","✓")))))</f>
        <v>0</v>
      </c>
      <c r="T3034" s="29"/>
      <c r="U3034" s="27">
        <f>IFERROR(VLOOKUP($D3034,BankOpTbl,2,0),"")</f>
        <v>0</v>
      </c>
      <c r="V3034" s="27">
        <f>IFERROR(VLOOKUP($D3034,BankOpTbl,3,0),"")</f>
        <v>0</v>
      </c>
      <c r="W3034" s="27">
        <f>IFERROR(VLOOKUP($D3034,BankOpTbl,4,0),"")</f>
        <v>0</v>
      </c>
      <c r="X3034" s="27">
        <f>IF($E3034="","",IFERROR(VLOOKUP($E3034,BankTbl,4,0),""))</f>
        <v>0</v>
      </c>
      <c r="Y3034" s="27">
        <f>IF($F3034="","",IFERROR(VLOOKUP($F3034,BankTbl,4,0),""))</f>
        <v>0</v>
      </c>
      <c r="Z3034" s="27">
        <f>IF($B3034="","",IF($V3034="PICK",LEFT($N3034,5),IF($V3034="FIXED",$W3034,IF($V3034="CODE",$H3034,""))))</f>
        <v>0</v>
      </c>
    </row>
    <row r="3035" spans="1:26" ht="21" customHeight="1">
      <c r="A3035" s="27">
        <f>IF($B3035="","",COUNTA($B$13:$B3035))</f>
        <v>0</v>
      </c>
      <c r="B3035" s="28"/>
      <c r="C3035" s="28"/>
      <c r="D3035" s="29"/>
      <c r="E3035" s="29"/>
      <c r="F3035" s="29"/>
      <c r="G3035" s="28"/>
      <c r="H3035" s="28"/>
      <c r="I3035" s="30">
        <f>IF($H3035="","",IFERROR(VLOOKUP($H3035,AcctTbl,2,0),"کد ناشناخته"))</f>
        <v>0</v>
      </c>
      <c r="J3035" s="27">
        <f>IF($H3035="","",IFERROR(VLOOKUP($H3035,AcctTbl,3,0),""))</f>
        <v>0</v>
      </c>
      <c r="K3035" s="29"/>
      <c r="L3035" s="28"/>
      <c r="M3035" s="31"/>
      <c r="N3035" s="29"/>
      <c r="O3035" s="32">
        <f>IF($B3035="",0,IF($U3035="IN",N($M3035),0))</f>
        <v>0</v>
      </c>
      <c r="P3035" s="32">
        <f>IF($B3035="",0,IF(OR($U3035="OUT",$U3035="TRF"),N($M3035),0))</f>
        <v>0</v>
      </c>
      <c r="Q3035" s="32">
        <f>IF($B3035="",0,IF(OR($U3035="OUT",$U3035="TRF"),N($M3035),0))</f>
        <v>0</v>
      </c>
      <c r="R3035" s="32">
        <f>IF($B3035="",0,IF($U3035="IN",N($M3035),0))</f>
        <v>0</v>
      </c>
      <c r="S3035" s="33">
        <f>IF($B3035="","",IF($M3035="","⚠ مبلغ",IF($E3035="","⚠ بانک عامل",IF(AND($U3035="TRF",$F3035=""),"⚠ بانک مقصد",IF(AND($V3035&lt;&gt;"NONE",$V3035&lt;&gt;"",$Z3035=""),"⚠ طرف حساب","✓")))))</f>
        <v>0</v>
      </c>
      <c r="T3035" s="29"/>
      <c r="U3035" s="27">
        <f>IFERROR(VLOOKUP($D3035,BankOpTbl,2,0),"")</f>
        <v>0</v>
      </c>
      <c r="V3035" s="27">
        <f>IFERROR(VLOOKUP($D3035,BankOpTbl,3,0),"")</f>
        <v>0</v>
      </c>
      <c r="W3035" s="27">
        <f>IFERROR(VLOOKUP($D3035,BankOpTbl,4,0),"")</f>
        <v>0</v>
      </c>
      <c r="X3035" s="27">
        <f>IF($E3035="","",IFERROR(VLOOKUP($E3035,BankTbl,4,0),""))</f>
        <v>0</v>
      </c>
      <c r="Y3035" s="27">
        <f>IF($F3035="","",IFERROR(VLOOKUP($F3035,BankTbl,4,0),""))</f>
        <v>0</v>
      </c>
      <c r="Z3035" s="27">
        <f>IF($B3035="","",IF($V3035="PICK",LEFT($N3035,5),IF($V3035="FIXED",$W3035,IF($V3035="CODE",$H3035,""))))</f>
        <v>0</v>
      </c>
    </row>
    <row r="3036" spans="1:26" ht="21" customHeight="1">
      <c r="A3036" s="27">
        <f>IF($B3036="","",COUNTA($B$13:$B3036))</f>
        <v>0</v>
      </c>
      <c r="B3036" s="28"/>
      <c r="C3036" s="28"/>
      <c r="D3036" s="29"/>
      <c r="E3036" s="29"/>
      <c r="F3036" s="29"/>
      <c r="G3036" s="28"/>
      <c r="H3036" s="28"/>
      <c r="I3036" s="30">
        <f>IF($H3036="","",IFERROR(VLOOKUP($H3036,AcctTbl,2,0),"کد ناشناخته"))</f>
        <v>0</v>
      </c>
      <c r="J3036" s="27">
        <f>IF($H3036="","",IFERROR(VLOOKUP($H3036,AcctTbl,3,0),""))</f>
        <v>0</v>
      </c>
      <c r="K3036" s="29"/>
      <c r="L3036" s="28"/>
      <c r="M3036" s="31"/>
      <c r="N3036" s="29"/>
      <c r="O3036" s="32">
        <f>IF($B3036="",0,IF($U3036="IN",N($M3036),0))</f>
        <v>0</v>
      </c>
      <c r="P3036" s="32">
        <f>IF($B3036="",0,IF(OR($U3036="OUT",$U3036="TRF"),N($M3036),0))</f>
        <v>0</v>
      </c>
      <c r="Q3036" s="32">
        <f>IF($B3036="",0,IF(OR($U3036="OUT",$U3036="TRF"),N($M3036),0))</f>
        <v>0</v>
      </c>
      <c r="R3036" s="32">
        <f>IF($B3036="",0,IF($U3036="IN",N($M3036),0))</f>
        <v>0</v>
      </c>
      <c r="S3036" s="33">
        <f>IF($B3036="","",IF($M3036="","⚠ مبلغ",IF($E3036="","⚠ بانک عامل",IF(AND($U3036="TRF",$F3036=""),"⚠ بانک مقصد",IF(AND($V3036&lt;&gt;"NONE",$V3036&lt;&gt;"",$Z3036=""),"⚠ طرف حساب","✓")))))</f>
        <v>0</v>
      </c>
      <c r="T3036" s="29"/>
      <c r="U3036" s="27">
        <f>IFERROR(VLOOKUP($D3036,BankOpTbl,2,0),"")</f>
        <v>0</v>
      </c>
      <c r="V3036" s="27">
        <f>IFERROR(VLOOKUP($D3036,BankOpTbl,3,0),"")</f>
        <v>0</v>
      </c>
      <c r="W3036" s="27">
        <f>IFERROR(VLOOKUP($D3036,BankOpTbl,4,0),"")</f>
        <v>0</v>
      </c>
      <c r="X3036" s="27">
        <f>IF($E3036="","",IFERROR(VLOOKUP($E3036,BankTbl,4,0),""))</f>
        <v>0</v>
      </c>
      <c r="Y3036" s="27">
        <f>IF($F3036="","",IFERROR(VLOOKUP($F3036,BankTbl,4,0),""))</f>
        <v>0</v>
      </c>
      <c r="Z3036" s="27">
        <f>IF($B3036="","",IF($V3036="PICK",LEFT($N3036,5),IF($V3036="FIXED",$W3036,IF($V3036="CODE",$H3036,""))))</f>
        <v>0</v>
      </c>
    </row>
    <row r="3037" spans="1:26" ht="21" customHeight="1">
      <c r="A3037" s="27">
        <f>IF($B3037="","",COUNTA($B$13:$B3037))</f>
        <v>0</v>
      </c>
      <c r="B3037" s="28"/>
      <c r="C3037" s="28"/>
      <c r="D3037" s="29"/>
      <c r="E3037" s="29"/>
      <c r="F3037" s="29"/>
      <c r="G3037" s="28"/>
      <c r="H3037" s="28"/>
      <c r="I3037" s="30">
        <f>IF($H3037="","",IFERROR(VLOOKUP($H3037,AcctTbl,2,0),"کد ناشناخته"))</f>
        <v>0</v>
      </c>
      <c r="J3037" s="27">
        <f>IF($H3037="","",IFERROR(VLOOKUP($H3037,AcctTbl,3,0),""))</f>
        <v>0</v>
      </c>
      <c r="K3037" s="29"/>
      <c r="L3037" s="28"/>
      <c r="M3037" s="31"/>
      <c r="N3037" s="29"/>
      <c r="O3037" s="32">
        <f>IF($B3037="",0,IF($U3037="IN",N($M3037),0))</f>
        <v>0</v>
      </c>
      <c r="P3037" s="32">
        <f>IF($B3037="",0,IF(OR($U3037="OUT",$U3037="TRF"),N($M3037),0))</f>
        <v>0</v>
      </c>
      <c r="Q3037" s="32">
        <f>IF($B3037="",0,IF(OR($U3037="OUT",$U3037="TRF"),N($M3037),0))</f>
        <v>0</v>
      </c>
      <c r="R3037" s="32">
        <f>IF($B3037="",0,IF($U3037="IN",N($M3037),0))</f>
        <v>0</v>
      </c>
      <c r="S3037" s="33">
        <f>IF($B3037="","",IF($M3037="","⚠ مبلغ",IF($E3037="","⚠ بانک عامل",IF(AND($U3037="TRF",$F3037=""),"⚠ بانک مقصد",IF(AND($V3037&lt;&gt;"NONE",$V3037&lt;&gt;"",$Z3037=""),"⚠ طرف حساب","✓")))))</f>
        <v>0</v>
      </c>
      <c r="T3037" s="29"/>
      <c r="U3037" s="27">
        <f>IFERROR(VLOOKUP($D3037,BankOpTbl,2,0),"")</f>
        <v>0</v>
      </c>
      <c r="V3037" s="27">
        <f>IFERROR(VLOOKUP($D3037,BankOpTbl,3,0),"")</f>
        <v>0</v>
      </c>
      <c r="W3037" s="27">
        <f>IFERROR(VLOOKUP($D3037,BankOpTbl,4,0),"")</f>
        <v>0</v>
      </c>
      <c r="X3037" s="27">
        <f>IF($E3037="","",IFERROR(VLOOKUP($E3037,BankTbl,4,0),""))</f>
        <v>0</v>
      </c>
      <c r="Y3037" s="27">
        <f>IF($F3037="","",IFERROR(VLOOKUP($F3037,BankTbl,4,0),""))</f>
        <v>0</v>
      </c>
      <c r="Z3037" s="27">
        <f>IF($B3037="","",IF($V3037="PICK",LEFT($N3037,5),IF($V3037="FIXED",$W3037,IF($V3037="CODE",$H3037,""))))</f>
        <v>0</v>
      </c>
    </row>
    <row r="3038" spans="1:26" ht="21" customHeight="1">
      <c r="A3038" s="27">
        <f>IF($B3038="","",COUNTA($B$13:$B3038))</f>
        <v>0</v>
      </c>
      <c r="B3038" s="28"/>
      <c r="C3038" s="28"/>
      <c r="D3038" s="29"/>
      <c r="E3038" s="29"/>
      <c r="F3038" s="29"/>
      <c r="G3038" s="28"/>
      <c r="H3038" s="28"/>
      <c r="I3038" s="30">
        <f>IF($H3038="","",IFERROR(VLOOKUP($H3038,AcctTbl,2,0),"کد ناشناخته"))</f>
        <v>0</v>
      </c>
      <c r="J3038" s="27">
        <f>IF($H3038="","",IFERROR(VLOOKUP($H3038,AcctTbl,3,0),""))</f>
        <v>0</v>
      </c>
      <c r="K3038" s="29"/>
      <c r="L3038" s="28"/>
      <c r="M3038" s="31"/>
      <c r="N3038" s="29"/>
      <c r="O3038" s="32">
        <f>IF($B3038="",0,IF($U3038="IN",N($M3038),0))</f>
        <v>0</v>
      </c>
      <c r="P3038" s="32">
        <f>IF($B3038="",0,IF(OR($U3038="OUT",$U3038="TRF"),N($M3038),0))</f>
        <v>0</v>
      </c>
      <c r="Q3038" s="32">
        <f>IF($B3038="",0,IF(OR($U3038="OUT",$U3038="TRF"),N($M3038),0))</f>
        <v>0</v>
      </c>
      <c r="R3038" s="32">
        <f>IF($B3038="",0,IF($U3038="IN",N($M3038),0))</f>
        <v>0</v>
      </c>
      <c r="S3038" s="33">
        <f>IF($B3038="","",IF($M3038="","⚠ مبلغ",IF($E3038="","⚠ بانک عامل",IF(AND($U3038="TRF",$F3038=""),"⚠ بانک مقصد",IF(AND($V3038&lt;&gt;"NONE",$V3038&lt;&gt;"",$Z3038=""),"⚠ طرف حساب","✓")))))</f>
        <v>0</v>
      </c>
      <c r="T3038" s="29"/>
      <c r="U3038" s="27">
        <f>IFERROR(VLOOKUP($D3038,BankOpTbl,2,0),"")</f>
        <v>0</v>
      </c>
      <c r="V3038" s="27">
        <f>IFERROR(VLOOKUP($D3038,BankOpTbl,3,0),"")</f>
        <v>0</v>
      </c>
      <c r="W3038" s="27">
        <f>IFERROR(VLOOKUP($D3038,BankOpTbl,4,0),"")</f>
        <v>0</v>
      </c>
      <c r="X3038" s="27">
        <f>IF($E3038="","",IFERROR(VLOOKUP($E3038,BankTbl,4,0),""))</f>
        <v>0</v>
      </c>
      <c r="Y3038" s="27">
        <f>IF($F3038="","",IFERROR(VLOOKUP($F3038,BankTbl,4,0),""))</f>
        <v>0</v>
      </c>
      <c r="Z3038" s="27">
        <f>IF($B3038="","",IF($V3038="PICK",LEFT($N3038,5),IF($V3038="FIXED",$W3038,IF($V3038="CODE",$H3038,""))))</f>
        <v>0</v>
      </c>
    </row>
    <row r="3039" spans="1:26" ht="21" customHeight="1">
      <c r="A3039" s="27">
        <f>IF($B3039="","",COUNTA($B$13:$B3039))</f>
        <v>0</v>
      </c>
      <c r="B3039" s="28"/>
      <c r="C3039" s="28"/>
      <c r="D3039" s="29"/>
      <c r="E3039" s="29"/>
      <c r="F3039" s="29"/>
      <c r="G3039" s="28"/>
      <c r="H3039" s="28"/>
      <c r="I3039" s="30">
        <f>IF($H3039="","",IFERROR(VLOOKUP($H3039,AcctTbl,2,0),"کد ناشناخته"))</f>
        <v>0</v>
      </c>
      <c r="J3039" s="27">
        <f>IF($H3039="","",IFERROR(VLOOKUP($H3039,AcctTbl,3,0),""))</f>
        <v>0</v>
      </c>
      <c r="K3039" s="29"/>
      <c r="L3039" s="28"/>
      <c r="M3039" s="31"/>
      <c r="N3039" s="29"/>
      <c r="O3039" s="32">
        <f>IF($B3039="",0,IF($U3039="IN",N($M3039),0))</f>
        <v>0</v>
      </c>
      <c r="P3039" s="32">
        <f>IF($B3039="",0,IF(OR($U3039="OUT",$U3039="TRF"),N($M3039),0))</f>
        <v>0</v>
      </c>
      <c r="Q3039" s="32">
        <f>IF($B3039="",0,IF(OR($U3039="OUT",$U3039="TRF"),N($M3039),0))</f>
        <v>0</v>
      </c>
      <c r="R3039" s="32">
        <f>IF($B3039="",0,IF($U3039="IN",N($M3039),0))</f>
        <v>0</v>
      </c>
      <c r="S3039" s="33">
        <f>IF($B3039="","",IF($M3039="","⚠ مبلغ",IF($E3039="","⚠ بانک عامل",IF(AND($U3039="TRF",$F3039=""),"⚠ بانک مقصد",IF(AND($V3039&lt;&gt;"NONE",$V3039&lt;&gt;"",$Z3039=""),"⚠ طرف حساب","✓")))))</f>
        <v>0</v>
      </c>
      <c r="T3039" s="29"/>
      <c r="U3039" s="27">
        <f>IFERROR(VLOOKUP($D3039,BankOpTbl,2,0),"")</f>
        <v>0</v>
      </c>
      <c r="V3039" s="27">
        <f>IFERROR(VLOOKUP($D3039,BankOpTbl,3,0),"")</f>
        <v>0</v>
      </c>
      <c r="W3039" s="27">
        <f>IFERROR(VLOOKUP($D3039,BankOpTbl,4,0),"")</f>
        <v>0</v>
      </c>
      <c r="X3039" s="27">
        <f>IF($E3039="","",IFERROR(VLOOKUP($E3039,BankTbl,4,0),""))</f>
        <v>0</v>
      </c>
      <c r="Y3039" s="27">
        <f>IF($F3039="","",IFERROR(VLOOKUP($F3039,BankTbl,4,0),""))</f>
        <v>0</v>
      </c>
      <c r="Z3039" s="27">
        <f>IF($B3039="","",IF($V3039="PICK",LEFT($N3039,5),IF($V3039="FIXED",$W3039,IF($V3039="CODE",$H3039,""))))</f>
        <v>0</v>
      </c>
    </row>
    <row r="3040" spans="1:26" ht="21" customHeight="1">
      <c r="A3040" s="27">
        <f>IF($B3040="","",COUNTA($B$13:$B3040))</f>
        <v>0</v>
      </c>
      <c r="B3040" s="28"/>
      <c r="C3040" s="28"/>
      <c r="D3040" s="29"/>
      <c r="E3040" s="29"/>
      <c r="F3040" s="29"/>
      <c r="G3040" s="28"/>
      <c r="H3040" s="28"/>
      <c r="I3040" s="30">
        <f>IF($H3040="","",IFERROR(VLOOKUP($H3040,AcctTbl,2,0),"کد ناشناخته"))</f>
        <v>0</v>
      </c>
      <c r="J3040" s="27">
        <f>IF($H3040="","",IFERROR(VLOOKUP($H3040,AcctTbl,3,0),""))</f>
        <v>0</v>
      </c>
      <c r="K3040" s="29"/>
      <c r="L3040" s="28"/>
      <c r="M3040" s="31"/>
      <c r="N3040" s="29"/>
      <c r="O3040" s="32">
        <f>IF($B3040="",0,IF($U3040="IN",N($M3040),0))</f>
        <v>0</v>
      </c>
      <c r="P3040" s="32">
        <f>IF($B3040="",0,IF(OR($U3040="OUT",$U3040="TRF"),N($M3040),0))</f>
        <v>0</v>
      </c>
      <c r="Q3040" s="32">
        <f>IF($B3040="",0,IF(OR($U3040="OUT",$U3040="TRF"),N($M3040),0))</f>
        <v>0</v>
      </c>
      <c r="R3040" s="32">
        <f>IF($B3040="",0,IF($U3040="IN",N($M3040),0))</f>
        <v>0</v>
      </c>
      <c r="S3040" s="33">
        <f>IF($B3040="","",IF($M3040="","⚠ مبلغ",IF($E3040="","⚠ بانک عامل",IF(AND($U3040="TRF",$F3040=""),"⚠ بانک مقصد",IF(AND($V3040&lt;&gt;"NONE",$V3040&lt;&gt;"",$Z3040=""),"⚠ طرف حساب","✓")))))</f>
        <v>0</v>
      </c>
      <c r="T3040" s="29"/>
      <c r="U3040" s="27">
        <f>IFERROR(VLOOKUP($D3040,BankOpTbl,2,0),"")</f>
        <v>0</v>
      </c>
      <c r="V3040" s="27">
        <f>IFERROR(VLOOKUP($D3040,BankOpTbl,3,0),"")</f>
        <v>0</v>
      </c>
      <c r="W3040" s="27">
        <f>IFERROR(VLOOKUP($D3040,BankOpTbl,4,0),"")</f>
        <v>0</v>
      </c>
      <c r="X3040" s="27">
        <f>IF($E3040="","",IFERROR(VLOOKUP($E3040,BankTbl,4,0),""))</f>
        <v>0</v>
      </c>
      <c r="Y3040" s="27">
        <f>IF($F3040="","",IFERROR(VLOOKUP($F3040,BankTbl,4,0),""))</f>
        <v>0</v>
      </c>
      <c r="Z3040" s="27">
        <f>IF($B3040="","",IF($V3040="PICK",LEFT($N3040,5),IF($V3040="FIXED",$W3040,IF($V3040="CODE",$H3040,""))))</f>
        <v>0</v>
      </c>
    </row>
    <row r="3041" spans="1:26" ht="21" customHeight="1">
      <c r="A3041" s="27">
        <f>IF($B3041="","",COUNTA($B$13:$B3041))</f>
        <v>0</v>
      </c>
      <c r="B3041" s="28"/>
      <c r="C3041" s="28"/>
      <c r="D3041" s="29"/>
      <c r="E3041" s="29"/>
      <c r="F3041" s="29"/>
      <c r="G3041" s="28"/>
      <c r="H3041" s="28"/>
      <c r="I3041" s="30">
        <f>IF($H3041="","",IFERROR(VLOOKUP($H3041,AcctTbl,2,0),"کد ناشناخته"))</f>
        <v>0</v>
      </c>
      <c r="J3041" s="27">
        <f>IF($H3041="","",IFERROR(VLOOKUP($H3041,AcctTbl,3,0),""))</f>
        <v>0</v>
      </c>
      <c r="K3041" s="29"/>
      <c r="L3041" s="28"/>
      <c r="M3041" s="31"/>
      <c r="N3041" s="29"/>
      <c r="O3041" s="32">
        <f>IF($B3041="",0,IF($U3041="IN",N($M3041),0))</f>
        <v>0</v>
      </c>
      <c r="P3041" s="32">
        <f>IF($B3041="",0,IF(OR($U3041="OUT",$U3041="TRF"),N($M3041),0))</f>
        <v>0</v>
      </c>
      <c r="Q3041" s="32">
        <f>IF($B3041="",0,IF(OR($U3041="OUT",$U3041="TRF"),N($M3041),0))</f>
        <v>0</v>
      </c>
      <c r="R3041" s="32">
        <f>IF($B3041="",0,IF($U3041="IN",N($M3041),0))</f>
        <v>0</v>
      </c>
      <c r="S3041" s="33">
        <f>IF($B3041="","",IF($M3041="","⚠ مبلغ",IF($E3041="","⚠ بانک عامل",IF(AND($U3041="TRF",$F3041=""),"⚠ بانک مقصد",IF(AND($V3041&lt;&gt;"NONE",$V3041&lt;&gt;"",$Z3041=""),"⚠ طرف حساب","✓")))))</f>
        <v>0</v>
      </c>
      <c r="T3041" s="29"/>
      <c r="U3041" s="27">
        <f>IFERROR(VLOOKUP($D3041,BankOpTbl,2,0),"")</f>
        <v>0</v>
      </c>
      <c r="V3041" s="27">
        <f>IFERROR(VLOOKUP($D3041,BankOpTbl,3,0),"")</f>
        <v>0</v>
      </c>
      <c r="W3041" s="27">
        <f>IFERROR(VLOOKUP($D3041,BankOpTbl,4,0),"")</f>
        <v>0</v>
      </c>
      <c r="X3041" s="27">
        <f>IF($E3041="","",IFERROR(VLOOKUP($E3041,BankTbl,4,0),""))</f>
        <v>0</v>
      </c>
      <c r="Y3041" s="27">
        <f>IF($F3041="","",IFERROR(VLOOKUP($F3041,BankTbl,4,0),""))</f>
        <v>0</v>
      </c>
      <c r="Z3041" s="27">
        <f>IF($B3041="","",IF($V3041="PICK",LEFT($N3041,5),IF($V3041="FIXED",$W3041,IF($V3041="CODE",$H3041,""))))</f>
        <v>0</v>
      </c>
    </row>
    <row r="3042" spans="1:26" ht="21" customHeight="1">
      <c r="A3042" s="27">
        <f>IF($B3042="","",COUNTA($B$13:$B3042))</f>
        <v>0</v>
      </c>
      <c r="B3042" s="28"/>
      <c r="C3042" s="28"/>
      <c r="D3042" s="29"/>
      <c r="E3042" s="29"/>
      <c r="F3042" s="29"/>
      <c r="G3042" s="28"/>
      <c r="H3042" s="28"/>
      <c r="I3042" s="30">
        <f>IF($H3042="","",IFERROR(VLOOKUP($H3042,AcctTbl,2,0),"کد ناشناخته"))</f>
        <v>0</v>
      </c>
      <c r="J3042" s="27">
        <f>IF($H3042="","",IFERROR(VLOOKUP($H3042,AcctTbl,3,0),""))</f>
        <v>0</v>
      </c>
      <c r="K3042" s="29"/>
      <c r="L3042" s="28"/>
      <c r="M3042" s="31"/>
      <c r="N3042" s="29"/>
      <c r="O3042" s="32">
        <f>IF($B3042="",0,IF($U3042="IN",N($M3042),0))</f>
        <v>0</v>
      </c>
      <c r="P3042" s="32">
        <f>IF($B3042="",0,IF(OR($U3042="OUT",$U3042="TRF"),N($M3042),0))</f>
        <v>0</v>
      </c>
      <c r="Q3042" s="32">
        <f>IF($B3042="",0,IF(OR($U3042="OUT",$U3042="TRF"),N($M3042),0))</f>
        <v>0</v>
      </c>
      <c r="R3042" s="32">
        <f>IF($B3042="",0,IF($U3042="IN",N($M3042),0))</f>
        <v>0</v>
      </c>
      <c r="S3042" s="33">
        <f>IF($B3042="","",IF($M3042="","⚠ مبلغ",IF($E3042="","⚠ بانک عامل",IF(AND($U3042="TRF",$F3042=""),"⚠ بانک مقصد",IF(AND($V3042&lt;&gt;"NONE",$V3042&lt;&gt;"",$Z3042=""),"⚠ طرف حساب","✓")))))</f>
        <v>0</v>
      </c>
      <c r="T3042" s="29"/>
      <c r="U3042" s="27">
        <f>IFERROR(VLOOKUP($D3042,BankOpTbl,2,0),"")</f>
        <v>0</v>
      </c>
      <c r="V3042" s="27">
        <f>IFERROR(VLOOKUP($D3042,BankOpTbl,3,0),"")</f>
        <v>0</v>
      </c>
      <c r="W3042" s="27">
        <f>IFERROR(VLOOKUP($D3042,BankOpTbl,4,0),"")</f>
        <v>0</v>
      </c>
      <c r="X3042" s="27">
        <f>IF($E3042="","",IFERROR(VLOOKUP($E3042,BankTbl,4,0),""))</f>
        <v>0</v>
      </c>
      <c r="Y3042" s="27">
        <f>IF($F3042="","",IFERROR(VLOOKUP($F3042,BankTbl,4,0),""))</f>
        <v>0</v>
      </c>
      <c r="Z3042" s="27">
        <f>IF($B3042="","",IF($V3042="PICK",LEFT($N3042,5),IF($V3042="FIXED",$W3042,IF($V3042="CODE",$H3042,""))))</f>
        <v>0</v>
      </c>
    </row>
    <row r="3043" spans="1:26" ht="21" customHeight="1">
      <c r="A3043" s="27">
        <f>IF($B3043="","",COUNTA($B$13:$B3043))</f>
        <v>0</v>
      </c>
      <c r="B3043" s="28"/>
      <c r="C3043" s="28"/>
      <c r="D3043" s="29"/>
      <c r="E3043" s="29"/>
      <c r="F3043" s="29"/>
      <c r="G3043" s="28"/>
      <c r="H3043" s="28"/>
      <c r="I3043" s="30">
        <f>IF($H3043="","",IFERROR(VLOOKUP($H3043,AcctTbl,2,0),"کد ناشناخته"))</f>
        <v>0</v>
      </c>
      <c r="J3043" s="27">
        <f>IF($H3043="","",IFERROR(VLOOKUP($H3043,AcctTbl,3,0),""))</f>
        <v>0</v>
      </c>
      <c r="K3043" s="29"/>
      <c r="L3043" s="28"/>
      <c r="M3043" s="31"/>
      <c r="N3043" s="29"/>
      <c r="O3043" s="32">
        <f>IF($B3043="",0,IF($U3043="IN",N($M3043),0))</f>
        <v>0</v>
      </c>
      <c r="P3043" s="32">
        <f>IF($B3043="",0,IF(OR($U3043="OUT",$U3043="TRF"),N($M3043),0))</f>
        <v>0</v>
      </c>
      <c r="Q3043" s="32">
        <f>IF($B3043="",0,IF(OR($U3043="OUT",$U3043="TRF"),N($M3043),0))</f>
        <v>0</v>
      </c>
      <c r="R3043" s="32">
        <f>IF($B3043="",0,IF($U3043="IN",N($M3043),0))</f>
        <v>0</v>
      </c>
      <c r="S3043" s="33">
        <f>IF($B3043="","",IF($M3043="","⚠ مبلغ",IF($E3043="","⚠ بانک عامل",IF(AND($U3043="TRF",$F3043=""),"⚠ بانک مقصد",IF(AND($V3043&lt;&gt;"NONE",$V3043&lt;&gt;"",$Z3043=""),"⚠ طرف حساب","✓")))))</f>
        <v>0</v>
      </c>
      <c r="T3043" s="29"/>
      <c r="U3043" s="27">
        <f>IFERROR(VLOOKUP($D3043,BankOpTbl,2,0),"")</f>
        <v>0</v>
      </c>
      <c r="V3043" s="27">
        <f>IFERROR(VLOOKUP($D3043,BankOpTbl,3,0),"")</f>
        <v>0</v>
      </c>
      <c r="W3043" s="27">
        <f>IFERROR(VLOOKUP($D3043,BankOpTbl,4,0),"")</f>
        <v>0</v>
      </c>
      <c r="X3043" s="27">
        <f>IF($E3043="","",IFERROR(VLOOKUP($E3043,BankTbl,4,0),""))</f>
        <v>0</v>
      </c>
      <c r="Y3043" s="27">
        <f>IF($F3043="","",IFERROR(VLOOKUP($F3043,BankTbl,4,0),""))</f>
        <v>0</v>
      </c>
      <c r="Z3043" s="27">
        <f>IF($B3043="","",IF($V3043="PICK",LEFT($N3043,5),IF($V3043="FIXED",$W3043,IF($V3043="CODE",$H3043,""))))</f>
        <v>0</v>
      </c>
    </row>
    <row r="3044" spans="1:26" ht="21" customHeight="1">
      <c r="A3044" s="27">
        <f>IF($B3044="","",COUNTA($B$13:$B3044))</f>
        <v>0</v>
      </c>
      <c r="B3044" s="28"/>
      <c r="C3044" s="28"/>
      <c r="D3044" s="29"/>
      <c r="E3044" s="29"/>
      <c r="F3044" s="29"/>
      <c r="G3044" s="28"/>
      <c r="H3044" s="28"/>
      <c r="I3044" s="30">
        <f>IF($H3044="","",IFERROR(VLOOKUP($H3044,AcctTbl,2,0),"کد ناشناخته"))</f>
        <v>0</v>
      </c>
      <c r="J3044" s="27">
        <f>IF($H3044="","",IFERROR(VLOOKUP($H3044,AcctTbl,3,0),""))</f>
        <v>0</v>
      </c>
      <c r="K3044" s="29"/>
      <c r="L3044" s="28"/>
      <c r="M3044" s="31"/>
      <c r="N3044" s="29"/>
      <c r="O3044" s="32">
        <f>IF($B3044="",0,IF($U3044="IN",N($M3044),0))</f>
        <v>0</v>
      </c>
      <c r="P3044" s="32">
        <f>IF($B3044="",0,IF(OR($U3044="OUT",$U3044="TRF"),N($M3044),0))</f>
        <v>0</v>
      </c>
      <c r="Q3044" s="32">
        <f>IF($B3044="",0,IF(OR($U3044="OUT",$U3044="TRF"),N($M3044),0))</f>
        <v>0</v>
      </c>
      <c r="R3044" s="32">
        <f>IF($B3044="",0,IF($U3044="IN",N($M3044),0))</f>
        <v>0</v>
      </c>
      <c r="S3044" s="33">
        <f>IF($B3044="","",IF($M3044="","⚠ مبلغ",IF($E3044="","⚠ بانک عامل",IF(AND($U3044="TRF",$F3044=""),"⚠ بانک مقصد",IF(AND($V3044&lt;&gt;"NONE",$V3044&lt;&gt;"",$Z3044=""),"⚠ طرف حساب","✓")))))</f>
        <v>0</v>
      </c>
      <c r="T3044" s="29"/>
      <c r="U3044" s="27">
        <f>IFERROR(VLOOKUP($D3044,BankOpTbl,2,0),"")</f>
        <v>0</v>
      </c>
      <c r="V3044" s="27">
        <f>IFERROR(VLOOKUP($D3044,BankOpTbl,3,0),"")</f>
        <v>0</v>
      </c>
      <c r="W3044" s="27">
        <f>IFERROR(VLOOKUP($D3044,BankOpTbl,4,0),"")</f>
        <v>0</v>
      </c>
      <c r="X3044" s="27">
        <f>IF($E3044="","",IFERROR(VLOOKUP($E3044,BankTbl,4,0),""))</f>
        <v>0</v>
      </c>
      <c r="Y3044" s="27">
        <f>IF($F3044="","",IFERROR(VLOOKUP($F3044,BankTbl,4,0),""))</f>
        <v>0</v>
      </c>
      <c r="Z3044" s="27">
        <f>IF($B3044="","",IF($V3044="PICK",LEFT($N3044,5),IF($V3044="FIXED",$W3044,IF($V3044="CODE",$H3044,""))))</f>
        <v>0</v>
      </c>
    </row>
    <row r="3045" spans="1:26" ht="21" customHeight="1">
      <c r="A3045" s="27">
        <f>IF($B3045="","",COUNTA($B$13:$B3045))</f>
        <v>0</v>
      </c>
      <c r="B3045" s="28"/>
      <c r="C3045" s="28"/>
      <c r="D3045" s="29"/>
      <c r="E3045" s="29"/>
      <c r="F3045" s="29"/>
      <c r="G3045" s="28"/>
      <c r="H3045" s="28"/>
      <c r="I3045" s="30">
        <f>IF($H3045="","",IFERROR(VLOOKUP($H3045,AcctTbl,2,0),"کد ناشناخته"))</f>
        <v>0</v>
      </c>
      <c r="J3045" s="27">
        <f>IF($H3045="","",IFERROR(VLOOKUP($H3045,AcctTbl,3,0),""))</f>
        <v>0</v>
      </c>
      <c r="K3045" s="29"/>
      <c r="L3045" s="28"/>
      <c r="M3045" s="31"/>
      <c r="N3045" s="29"/>
      <c r="O3045" s="32">
        <f>IF($B3045="",0,IF($U3045="IN",N($M3045),0))</f>
        <v>0</v>
      </c>
      <c r="P3045" s="32">
        <f>IF($B3045="",0,IF(OR($U3045="OUT",$U3045="TRF"),N($M3045),0))</f>
        <v>0</v>
      </c>
      <c r="Q3045" s="32">
        <f>IF($B3045="",0,IF(OR($U3045="OUT",$U3045="TRF"),N($M3045),0))</f>
        <v>0</v>
      </c>
      <c r="R3045" s="32">
        <f>IF($B3045="",0,IF($U3045="IN",N($M3045),0))</f>
        <v>0</v>
      </c>
      <c r="S3045" s="33">
        <f>IF($B3045="","",IF($M3045="","⚠ مبلغ",IF($E3045="","⚠ بانک عامل",IF(AND($U3045="TRF",$F3045=""),"⚠ بانک مقصد",IF(AND($V3045&lt;&gt;"NONE",$V3045&lt;&gt;"",$Z3045=""),"⚠ طرف حساب","✓")))))</f>
        <v>0</v>
      </c>
      <c r="T3045" s="29"/>
      <c r="U3045" s="27">
        <f>IFERROR(VLOOKUP($D3045,BankOpTbl,2,0),"")</f>
        <v>0</v>
      </c>
      <c r="V3045" s="27">
        <f>IFERROR(VLOOKUP($D3045,BankOpTbl,3,0),"")</f>
        <v>0</v>
      </c>
      <c r="W3045" s="27">
        <f>IFERROR(VLOOKUP($D3045,BankOpTbl,4,0),"")</f>
        <v>0</v>
      </c>
      <c r="X3045" s="27">
        <f>IF($E3045="","",IFERROR(VLOOKUP($E3045,BankTbl,4,0),""))</f>
        <v>0</v>
      </c>
      <c r="Y3045" s="27">
        <f>IF($F3045="","",IFERROR(VLOOKUP($F3045,BankTbl,4,0),""))</f>
        <v>0</v>
      </c>
      <c r="Z3045" s="27">
        <f>IF($B3045="","",IF($V3045="PICK",LEFT($N3045,5),IF($V3045="FIXED",$W3045,IF($V3045="CODE",$H3045,""))))</f>
        <v>0</v>
      </c>
    </row>
    <row r="3046" spans="1:26" ht="21" customHeight="1">
      <c r="A3046" s="27">
        <f>IF($B3046="","",COUNTA($B$13:$B3046))</f>
        <v>0</v>
      </c>
      <c r="B3046" s="28"/>
      <c r="C3046" s="28"/>
      <c r="D3046" s="29"/>
      <c r="E3046" s="29"/>
      <c r="F3046" s="29"/>
      <c r="G3046" s="28"/>
      <c r="H3046" s="28"/>
      <c r="I3046" s="30">
        <f>IF($H3046="","",IFERROR(VLOOKUP($H3046,AcctTbl,2,0),"کد ناشناخته"))</f>
        <v>0</v>
      </c>
      <c r="J3046" s="27">
        <f>IF($H3046="","",IFERROR(VLOOKUP($H3046,AcctTbl,3,0),""))</f>
        <v>0</v>
      </c>
      <c r="K3046" s="29"/>
      <c r="L3046" s="28"/>
      <c r="M3046" s="31"/>
      <c r="N3046" s="29"/>
      <c r="O3046" s="32">
        <f>IF($B3046="",0,IF($U3046="IN",N($M3046),0))</f>
        <v>0</v>
      </c>
      <c r="P3046" s="32">
        <f>IF($B3046="",0,IF(OR($U3046="OUT",$U3046="TRF"),N($M3046),0))</f>
        <v>0</v>
      </c>
      <c r="Q3046" s="32">
        <f>IF($B3046="",0,IF(OR($U3046="OUT",$U3046="TRF"),N($M3046),0))</f>
        <v>0</v>
      </c>
      <c r="R3046" s="32">
        <f>IF($B3046="",0,IF($U3046="IN",N($M3046),0))</f>
        <v>0</v>
      </c>
      <c r="S3046" s="33">
        <f>IF($B3046="","",IF($M3046="","⚠ مبلغ",IF($E3046="","⚠ بانک عامل",IF(AND($U3046="TRF",$F3046=""),"⚠ بانک مقصد",IF(AND($V3046&lt;&gt;"NONE",$V3046&lt;&gt;"",$Z3046=""),"⚠ طرف حساب","✓")))))</f>
        <v>0</v>
      </c>
      <c r="T3046" s="29"/>
      <c r="U3046" s="27">
        <f>IFERROR(VLOOKUP($D3046,BankOpTbl,2,0),"")</f>
        <v>0</v>
      </c>
      <c r="V3046" s="27">
        <f>IFERROR(VLOOKUP($D3046,BankOpTbl,3,0),"")</f>
        <v>0</v>
      </c>
      <c r="W3046" s="27">
        <f>IFERROR(VLOOKUP($D3046,BankOpTbl,4,0),"")</f>
        <v>0</v>
      </c>
      <c r="X3046" s="27">
        <f>IF($E3046="","",IFERROR(VLOOKUP($E3046,BankTbl,4,0),""))</f>
        <v>0</v>
      </c>
      <c r="Y3046" s="27">
        <f>IF($F3046="","",IFERROR(VLOOKUP($F3046,BankTbl,4,0),""))</f>
        <v>0</v>
      </c>
      <c r="Z3046" s="27">
        <f>IF($B3046="","",IF($V3046="PICK",LEFT($N3046,5),IF($V3046="FIXED",$W3046,IF($V3046="CODE",$H3046,""))))</f>
        <v>0</v>
      </c>
    </row>
    <row r="3047" spans="1:26" ht="21" customHeight="1">
      <c r="A3047" s="27">
        <f>IF($B3047="","",COUNTA($B$13:$B3047))</f>
        <v>0</v>
      </c>
      <c r="B3047" s="28"/>
      <c r="C3047" s="28"/>
      <c r="D3047" s="29"/>
      <c r="E3047" s="29"/>
      <c r="F3047" s="29"/>
      <c r="G3047" s="28"/>
      <c r="H3047" s="28"/>
      <c r="I3047" s="30">
        <f>IF($H3047="","",IFERROR(VLOOKUP($H3047,AcctTbl,2,0),"کد ناشناخته"))</f>
        <v>0</v>
      </c>
      <c r="J3047" s="27">
        <f>IF($H3047="","",IFERROR(VLOOKUP($H3047,AcctTbl,3,0),""))</f>
        <v>0</v>
      </c>
      <c r="K3047" s="29"/>
      <c r="L3047" s="28"/>
      <c r="M3047" s="31"/>
      <c r="N3047" s="29"/>
      <c r="O3047" s="32">
        <f>IF($B3047="",0,IF($U3047="IN",N($M3047),0))</f>
        <v>0</v>
      </c>
      <c r="P3047" s="32">
        <f>IF($B3047="",0,IF(OR($U3047="OUT",$U3047="TRF"),N($M3047),0))</f>
        <v>0</v>
      </c>
      <c r="Q3047" s="32">
        <f>IF($B3047="",0,IF(OR($U3047="OUT",$U3047="TRF"),N($M3047),0))</f>
        <v>0</v>
      </c>
      <c r="R3047" s="32">
        <f>IF($B3047="",0,IF($U3047="IN",N($M3047),0))</f>
        <v>0</v>
      </c>
      <c r="S3047" s="33">
        <f>IF($B3047="","",IF($M3047="","⚠ مبلغ",IF($E3047="","⚠ بانک عامل",IF(AND($U3047="TRF",$F3047=""),"⚠ بانک مقصد",IF(AND($V3047&lt;&gt;"NONE",$V3047&lt;&gt;"",$Z3047=""),"⚠ طرف حساب","✓")))))</f>
        <v>0</v>
      </c>
      <c r="T3047" s="29"/>
      <c r="U3047" s="27">
        <f>IFERROR(VLOOKUP($D3047,BankOpTbl,2,0),"")</f>
        <v>0</v>
      </c>
      <c r="V3047" s="27">
        <f>IFERROR(VLOOKUP($D3047,BankOpTbl,3,0),"")</f>
        <v>0</v>
      </c>
      <c r="W3047" s="27">
        <f>IFERROR(VLOOKUP($D3047,BankOpTbl,4,0),"")</f>
        <v>0</v>
      </c>
      <c r="X3047" s="27">
        <f>IF($E3047="","",IFERROR(VLOOKUP($E3047,BankTbl,4,0),""))</f>
        <v>0</v>
      </c>
      <c r="Y3047" s="27">
        <f>IF($F3047="","",IFERROR(VLOOKUP($F3047,BankTbl,4,0),""))</f>
        <v>0</v>
      </c>
      <c r="Z3047" s="27">
        <f>IF($B3047="","",IF($V3047="PICK",LEFT($N3047,5),IF($V3047="FIXED",$W3047,IF($V3047="CODE",$H3047,""))))</f>
        <v>0</v>
      </c>
    </row>
    <row r="3048" spans="1:26" ht="21" customHeight="1">
      <c r="A3048" s="27">
        <f>IF($B3048="","",COUNTA($B$13:$B3048))</f>
        <v>0</v>
      </c>
      <c r="B3048" s="28"/>
      <c r="C3048" s="28"/>
      <c r="D3048" s="29"/>
      <c r="E3048" s="29"/>
      <c r="F3048" s="29"/>
      <c r="G3048" s="28"/>
      <c r="H3048" s="28"/>
      <c r="I3048" s="30">
        <f>IF($H3048="","",IFERROR(VLOOKUP($H3048,AcctTbl,2,0),"کد ناشناخته"))</f>
        <v>0</v>
      </c>
      <c r="J3048" s="27">
        <f>IF($H3048="","",IFERROR(VLOOKUP($H3048,AcctTbl,3,0),""))</f>
        <v>0</v>
      </c>
      <c r="K3048" s="29"/>
      <c r="L3048" s="28"/>
      <c r="M3048" s="31"/>
      <c r="N3048" s="29"/>
      <c r="O3048" s="32">
        <f>IF($B3048="",0,IF($U3048="IN",N($M3048),0))</f>
        <v>0</v>
      </c>
      <c r="P3048" s="32">
        <f>IF($B3048="",0,IF(OR($U3048="OUT",$U3048="TRF"),N($M3048),0))</f>
        <v>0</v>
      </c>
      <c r="Q3048" s="32">
        <f>IF($B3048="",0,IF(OR($U3048="OUT",$U3048="TRF"),N($M3048),0))</f>
        <v>0</v>
      </c>
      <c r="R3048" s="32">
        <f>IF($B3048="",0,IF($U3048="IN",N($M3048),0))</f>
        <v>0</v>
      </c>
      <c r="S3048" s="33">
        <f>IF($B3048="","",IF($M3048="","⚠ مبلغ",IF($E3048="","⚠ بانک عامل",IF(AND($U3048="TRF",$F3048=""),"⚠ بانک مقصد",IF(AND($V3048&lt;&gt;"NONE",$V3048&lt;&gt;"",$Z3048=""),"⚠ طرف حساب","✓")))))</f>
        <v>0</v>
      </c>
      <c r="T3048" s="29"/>
      <c r="U3048" s="27">
        <f>IFERROR(VLOOKUP($D3048,BankOpTbl,2,0),"")</f>
        <v>0</v>
      </c>
      <c r="V3048" s="27">
        <f>IFERROR(VLOOKUP($D3048,BankOpTbl,3,0),"")</f>
        <v>0</v>
      </c>
      <c r="W3048" s="27">
        <f>IFERROR(VLOOKUP($D3048,BankOpTbl,4,0),"")</f>
        <v>0</v>
      </c>
      <c r="X3048" s="27">
        <f>IF($E3048="","",IFERROR(VLOOKUP($E3048,BankTbl,4,0),""))</f>
        <v>0</v>
      </c>
      <c r="Y3048" s="27">
        <f>IF($F3048="","",IFERROR(VLOOKUP($F3048,BankTbl,4,0),""))</f>
        <v>0</v>
      </c>
      <c r="Z3048" s="27">
        <f>IF($B3048="","",IF($V3048="PICK",LEFT($N3048,5),IF($V3048="FIXED",$W3048,IF($V3048="CODE",$H3048,""))))</f>
        <v>0</v>
      </c>
    </row>
    <row r="3049" spans="1:26" ht="21" customHeight="1">
      <c r="A3049" s="27">
        <f>IF($B3049="","",COUNTA($B$13:$B3049))</f>
        <v>0</v>
      </c>
      <c r="B3049" s="28"/>
      <c r="C3049" s="28"/>
      <c r="D3049" s="29"/>
      <c r="E3049" s="29"/>
      <c r="F3049" s="29"/>
      <c r="G3049" s="28"/>
      <c r="H3049" s="28"/>
      <c r="I3049" s="30">
        <f>IF($H3049="","",IFERROR(VLOOKUP($H3049,AcctTbl,2,0),"کد ناشناخته"))</f>
        <v>0</v>
      </c>
      <c r="J3049" s="27">
        <f>IF($H3049="","",IFERROR(VLOOKUP($H3049,AcctTbl,3,0),""))</f>
        <v>0</v>
      </c>
      <c r="K3049" s="29"/>
      <c r="L3049" s="28"/>
      <c r="M3049" s="31"/>
      <c r="N3049" s="29"/>
      <c r="O3049" s="32">
        <f>IF($B3049="",0,IF($U3049="IN",N($M3049),0))</f>
        <v>0</v>
      </c>
      <c r="P3049" s="32">
        <f>IF($B3049="",0,IF(OR($U3049="OUT",$U3049="TRF"),N($M3049),0))</f>
        <v>0</v>
      </c>
      <c r="Q3049" s="32">
        <f>IF($B3049="",0,IF(OR($U3049="OUT",$U3049="TRF"),N($M3049),0))</f>
        <v>0</v>
      </c>
      <c r="R3049" s="32">
        <f>IF($B3049="",0,IF($U3049="IN",N($M3049),0))</f>
        <v>0</v>
      </c>
      <c r="S3049" s="33">
        <f>IF($B3049="","",IF($M3049="","⚠ مبلغ",IF($E3049="","⚠ بانک عامل",IF(AND($U3049="TRF",$F3049=""),"⚠ بانک مقصد",IF(AND($V3049&lt;&gt;"NONE",$V3049&lt;&gt;"",$Z3049=""),"⚠ طرف حساب","✓")))))</f>
        <v>0</v>
      </c>
      <c r="T3049" s="29"/>
      <c r="U3049" s="27">
        <f>IFERROR(VLOOKUP($D3049,BankOpTbl,2,0),"")</f>
        <v>0</v>
      </c>
      <c r="V3049" s="27">
        <f>IFERROR(VLOOKUP($D3049,BankOpTbl,3,0),"")</f>
        <v>0</v>
      </c>
      <c r="W3049" s="27">
        <f>IFERROR(VLOOKUP($D3049,BankOpTbl,4,0),"")</f>
        <v>0</v>
      </c>
      <c r="X3049" s="27">
        <f>IF($E3049="","",IFERROR(VLOOKUP($E3049,BankTbl,4,0),""))</f>
        <v>0</v>
      </c>
      <c r="Y3049" s="27">
        <f>IF($F3049="","",IFERROR(VLOOKUP($F3049,BankTbl,4,0),""))</f>
        <v>0</v>
      </c>
      <c r="Z3049" s="27">
        <f>IF($B3049="","",IF($V3049="PICK",LEFT($N3049,5),IF($V3049="FIXED",$W3049,IF($V3049="CODE",$H3049,""))))</f>
        <v>0</v>
      </c>
    </row>
    <row r="3050" spans="1:26" ht="21" customHeight="1">
      <c r="A3050" s="27">
        <f>IF($B3050="","",COUNTA($B$13:$B3050))</f>
        <v>0</v>
      </c>
      <c r="B3050" s="28"/>
      <c r="C3050" s="28"/>
      <c r="D3050" s="29"/>
      <c r="E3050" s="29"/>
      <c r="F3050" s="29"/>
      <c r="G3050" s="28"/>
      <c r="H3050" s="28"/>
      <c r="I3050" s="30">
        <f>IF($H3050="","",IFERROR(VLOOKUP($H3050,AcctTbl,2,0),"کد ناشناخته"))</f>
        <v>0</v>
      </c>
      <c r="J3050" s="27">
        <f>IF($H3050="","",IFERROR(VLOOKUP($H3050,AcctTbl,3,0),""))</f>
        <v>0</v>
      </c>
      <c r="K3050" s="29"/>
      <c r="L3050" s="28"/>
      <c r="M3050" s="31"/>
      <c r="N3050" s="29"/>
      <c r="O3050" s="32">
        <f>IF($B3050="",0,IF($U3050="IN",N($M3050),0))</f>
        <v>0</v>
      </c>
      <c r="P3050" s="32">
        <f>IF($B3050="",0,IF(OR($U3050="OUT",$U3050="TRF"),N($M3050),0))</f>
        <v>0</v>
      </c>
      <c r="Q3050" s="32">
        <f>IF($B3050="",0,IF(OR($U3050="OUT",$U3050="TRF"),N($M3050),0))</f>
        <v>0</v>
      </c>
      <c r="R3050" s="32">
        <f>IF($B3050="",0,IF($U3050="IN",N($M3050),0))</f>
        <v>0</v>
      </c>
      <c r="S3050" s="33">
        <f>IF($B3050="","",IF($M3050="","⚠ مبلغ",IF($E3050="","⚠ بانک عامل",IF(AND($U3050="TRF",$F3050=""),"⚠ بانک مقصد",IF(AND($V3050&lt;&gt;"NONE",$V3050&lt;&gt;"",$Z3050=""),"⚠ طرف حساب","✓")))))</f>
        <v>0</v>
      </c>
      <c r="T3050" s="29"/>
      <c r="U3050" s="27">
        <f>IFERROR(VLOOKUP($D3050,BankOpTbl,2,0),"")</f>
        <v>0</v>
      </c>
      <c r="V3050" s="27">
        <f>IFERROR(VLOOKUP($D3050,BankOpTbl,3,0),"")</f>
        <v>0</v>
      </c>
      <c r="W3050" s="27">
        <f>IFERROR(VLOOKUP($D3050,BankOpTbl,4,0),"")</f>
        <v>0</v>
      </c>
      <c r="X3050" s="27">
        <f>IF($E3050="","",IFERROR(VLOOKUP($E3050,BankTbl,4,0),""))</f>
        <v>0</v>
      </c>
      <c r="Y3050" s="27">
        <f>IF($F3050="","",IFERROR(VLOOKUP($F3050,BankTbl,4,0),""))</f>
        <v>0</v>
      </c>
      <c r="Z3050" s="27">
        <f>IF($B3050="","",IF($V3050="PICK",LEFT($N3050,5),IF($V3050="FIXED",$W3050,IF($V3050="CODE",$H3050,""))))</f>
        <v>0</v>
      </c>
    </row>
    <row r="3051" spans="1:26" ht="21" customHeight="1">
      <c r="A3051" s="27">
        <f>IF($B3051="","",COUNTA($B$13:$B3051))</f>
        <v>0</v>
      </c>
      <c r="B3051" s="28"/>
      <c r="C3051" s="28"/>
      <c r="D3051" s="29"/>
      <c r="E3051" s="29"/>
      <c r="F3051" s="29"/>
      <c r="G3051" s="28"/>
      <c r="H3051" s="28"/>
      <c r="I3051" s="30">
        <f>IF($H3051="","",IFERROR(VLOOKUP($H3051,AcctTbl,2,0),"کد ناشناخته"))</f>
        <v>0</v>
      </c>
      <c r="J3051" s="27">
        <f>IF($H3051="","",IFERROR(VLOOKUP($H3051,AcctTbl,3,0),""))</f>
        <v>0</v>
      </c>
      <c r="K3051" s="29"/>
      <c r="L3051" s="28"/>
      <c r="M3051" s="31"/>
      <c r="N3051" s="29"/>
      <c r="O3051" s="32">
        <f>IF($B3051="",0,IF($U3051="IN",N($M3051),0))</f>
        <v>0</v>
      </c>
      <c r="P3051" s="32">
        <f>IF($B3051="",0,IF(OR($U3051="OUT",$U3051="TRF"),N($M3051),0))</f>
        <v>0</v>
      </c>
      <c r="Q3051" s="32">
        <f>IF($B3051="",0,IF(OR($U3051="OUT",$U3051="TRF"),N($M3051),0))</f>
        <v>0</v>
      </c>
      <c r="R3051" s="32">
        <f>IF($B3051="",0,IF($U3051="IN",N($M3051),0))</f>
        <v>0</v>
      </c>
      <c r="S3051" s="33">
        <f>IF($B3051="","",IF($M3051="","⚠ مبلغ",IF($E3051="","⚠ بانک عامل",IF(AND($U3051="TRF",$F3051=""),"⚠ بانک مقصد",IF(AND($V3051&lt;&gt;"NONE",$V3051&lt;&gt;"",$Z3051=""),"⚠ طرف حساب","✓")))))</f>
        <v>0</v>
      </c>
      <c r="T3051" s="29"/>
      <c r="U3051" s="27">
        <f>IFERROR(VLOOKUP($D3051,BankOpTbl,2,0),"")</f>
        <v>0</v>
      </c>
      <c r="V3051" s="27">
        <f>IFERROR(VLOOKUP($D3051,BankOpTbl,3,0),"")</f>
        <v>0</v>
      </c>
      <c r="W3051" s="27">
        <f>IFERROR(VLOOKUP($D3051,BankOpTbl,4,0),"")</f>
        <v>0</v>
      </c>
      <c r="X3051" s="27">
        <f>IF($E3051="","",IFERROR(VLOOKUP($E3051,BankTbl,4,0),""))</f>
        <v>0</v>
      </c>
      <c r="Y3051" s="27">
        <f>IF($F3051="","",IFERROR(VLOOKUP($F3051,BankTbl,4,0),""))</f>
        <v>0</v>
      </c>
      <c r="Z3051" s="27">
        <f>IF($B3051="","",IF($V3051="PICK",LEFT($N3051,5),IF($V3051="FIXED",$W3051,IF($V3051="CODE",$H3051,""))))</f>
        <v>0</v>
      </c>
    </row>
    <row r="3052" spans="1:26" ht="21" customHeight="1">
      <c r="A3052" s="27">
        <f>IF($B3052="","",COUNTA($B$13:$B3052))</f>
        <v>0</v>
      </c>
      <c r="B3052" s="28"/>
      <c r="C3052" s="28"/>
      <c r="D3052" s="29"/>
      <c r="E3052" s="29"/>
      <c r="F3052" s="29"/>
      <c r="G3052" s="28"/>
      <c r="H3052" s="28"/>
      <c r="I3052" s="30">
        <f>IF($H3052="","",IFERROR(VLOOKUP($H3052,AcctTbl,2,0),"کد ناشناخته"))</f>
        <v>0</v>
      </c>
      <c r="J3052" s="27">
        <f>IF($H3052="","",IFERROR(VLOOKUP($H3052,AcctTbl,3,0),""))</f>
        <v>0</v>
      </c>
      <c r="K3052" s="29"/>
      <c r="L3052" s="28"/>
      <c r="M3052" s="31"/>
      <c r="N3052" s="29"/>
      <c r="O3052" s="32">
        <f>IF($B3052="",0,IF($U3052="IN",N($M3052),0))</f>
        <v>0</v>
      </c>
      <c r="P3052" s="32">
        <f>IF($B3052="",0,IF(OR($U3052="OUT",$U3052="TRF"),N($M3052),0))</f>
        <v>0</v>
      </c>
      <c r="Q3052" s="32">
        <f>IF($B3052="",0,IF(OR($U3052="OUT",$U3052="TRF"),N($M3052),0))</f>
        <v>0</v>
      </c>
      <c r="R3052" s="32">
        <f>IF($B3052="",0,IF($U3052="IN",N($M3052),0))</f>
        <v>0</v>
      </c>
      <c r="S3052" s="33">
        <f>IF($B3052="","",IF($M3052="","⚠ مبلغ",IF($E3052="","⚠ بانک عامل",IF(AND($U3052="TRF",$F3052=""),"⚠ بانک مقصد",IF(AND($V3052&lt;&gt;"NONE",$V3052&lt;&gt;"",$Z3052=""),"⚠ طرف حساب","✓")))))</f>
        <v>0</v>
      </c>
      <c r="T3052" s="29"/>
      <c r="U3052" s="27">
        <f>IFERROR(VLOOKUP($D3052,BankOpTbl,2,0),"")</f>
        <v>0</v>
      </c>
      <c r="V3052" s="27">
        <f>IFERROR(VLOOKUP($D3052,BankOpTbl,3,0),"")</f>
        <v>0</v>
      </c>
      <c r="W3052" s="27">
        <f>IFERROR(VLOOKUP($D3052,BankOpTbl,4,0),"")</f>
        <v>0</v>
      </c>
      <c r="X3052" s="27">
        <f>IF($E3052="","",IFERROR(VLOOKUP($E3052,BankTbl,4,0),""))</f>
        <v>0</v>
      </c>
      <c r="Y3052" s="27">
        <f>IF($F3052="","",IFERROR(VLOOKUP($F3052,BankTbl,4,0),""))</f>
        <v>0</v>
      </c>
      <c r="Z3052" s="27">
        <f>IF($B3052="","",IF($V3052="PICK",LEFT($N3052,5),IF($V3052="FIXED",$W3052,IF($V3052="CODE",$H3052,""))))</f>
        <v>0</v>
      </c>
    </row>
    <row r="3053" spans="1:26" ht="21" customHeight="1">
      <c r="A3053" s="27">
        <f>IF($B3053="","",COUNTA($B$13:$B3053))</f>
        <v>0</v>
      </c>
      <c r="B3053" s="28"/>
      <c r="C3053" s="28"/>
      <c r="D3053" s="29"/>
      <c r="E3053" s="29"/>
      <c r="F3053" s="29"/>
      <c r="G3053" s="28"/>
      <c r="H3053" s="28"/>
      <c r="I3053" s="30">
        <f>IF($H3053="","",IFERROR(VLOOKUP($H3053,AcctTbl,2,0),"کد ناشناخته"))</f>
        <v>0</v>
      </c>
      <c r="J3053" s="27">
        <f>IF($H3053="","",IFERROR(VLOOKUP($H3053,AcctTbl,3,0),""))</f>
        <v>0</v>
      </c>
      <c r="K3053" s="29"/>
      <c r="L3053" s="28"/>
      <c r="M3053" s="31"/>
      <c r="N3053" s="29"/>
      <c r="O3053" s="32">
        <f>IF($B3053="",0,IF($U3053="IN",N($M3053),0))</f>
        <v>0</v>
      </c>
      <c r="P3053" s="32">
        <f>IF($B3053="",0,IF(OR($U3053="OUT",$U3053="TRF"),N($M3053),0))</f>
        <v>0</v>
      </c>
      <c r="Q3053" s="32">
        <f>IF($B3053="",0,IF(OR($U3053="OUT",$U3053="TRF"),N($M3053),0))</f>
        <v>0</v>
      </c>
      <c r="R3053" s="32">
        <f>IF($B3053="",0,IF($U3053="IN",N($M3053),0))</f>
        <v>0</v>
      </c>
      <c r="S3053" s="33">
        <f>IF($B3053="","",IF($M3053="","⚠ مبلغ",IF($E3053="","⚠ بانک عامل",IF(AND($U3053="TRF",$F3053=""),"⚠ بانک مقصد",IF(AND($V3053&lt;&gt;"NONE",$V3053&lt;&gt;"",$Z3053=""),"⚠ طرف حساب","✓")))))</f>
        <v>0</v>
      </c>
      <c r="T3053" s="29"/>
      <c r="U3053" s="27">
        <f>IFERROR(VLOOKUP($D3053,BankOpTbl,2,0),"")</f>
        <v>0</v>
      </c>
      <c r="V3053" s="27">
        <f>IFERROR(VLOOKUP($D3053,BankOpTbl,3,0),"")</f>
        <v>0</v>
      </c>
      <c r="W3053" s="27">
        <f>IFERROR(VLOOKUP($D3053,BankOpTbl,4,0),"")</f>
        <v>0</v>
      </c>
      <c r="X3053" s="27">
        <f>IF($E3053="","",IFERROR(VLOOKUP($E3053,BankTbl,4,0),""))</f>
        <v>0</v>
      </c>
      <c r="Y3053" s="27">
        <f>IF($F3053="","",IFERROR(VLOOKUP($F3053,BankTbl,4,0),""))</f>
        <v>0</v>
      </c>
      <c r="Z3053" s="27">
        <f>IF($B3053="","",IF($V3053="PICK",LEFT($N3053,5),IF($V3053="FIXED",$W3053,IF($V3053="CODE",$H3053,""))))</f>
        <v>0</v>
      </c>
    </row>
    <row r="3054" spans="1:26" ht="21" customHeight="1">
      <c r="A3054" s="27">
        <f>IF($B3054="","",COUNTA($B$13:$B3054))</f>
        <v>0</v>
      </c>
      <c r="B3054" s="28"/>
      <c r="C3054" s="28"/>
      <c r="D3054" s="29"/>
      <c r="E3054" s="29"/>
      <c r="F3054" s="29"/>
      <c r="G3054" s="28"/>
      <c r="H3054" s="28"/>
      <c r="I3054" s="30">
        <f>IF($H3054="","",IFERROR(VLOOKUP($H3054,AcctTbl,2,0),"کد ناشناخته"))</f>
        <v>0</v>
      </c>
      <c r="J3054" s="27">
        <f>IF($H3054="","",IFERROR(VLOOKUP($H3054,AcctTbl,3,0),""))</f>
        <v>0</v>
      </c>
      <c r="K3054" s="29"/>
      <c r="L3054" s="28"/>
      <c r="M3054" s="31"/>
      <c r="N3054" s="29"/>
      <c r="O3054" s="32">
        <f>IF($B3054="",0,IF($U3054="IN",N($M3054),0))</f>
        <v>0</v>
      </c>
      <c r="P3054" s="32">
        <f>IF($B3054="",0,IF(OR($U3054="OUT",$U3054="TRF"),N($M3054),0))</f>
        <v>0</v>
      </c>
      <c r="Q3054" s="32">
        <f>IF($B3054="",0,IF(OR($U3054="OUT",$U3054="TRF"),N($M3054),0))</f>
        <v>0</v>
      </c>
      <c r="R3054" s="32">
        <f>IF($B3054="",0,IF($U3054="IN",N($M3054),0))</f>
        <v>0</v>
      </c>
      <c r="S3054" s="33">
        <f>IF($B3054="","",IF($M3054="","⚠ مبلغ",IF($E3054="","⚠ بانک عامل",IF(AND($U3054="TRF",$F3054=""),"⚠ بانک مقصد",IF(AND($V3054&lt;&gt;"NONE",$V3054&lt;&gt;"",$Z3054=""),"⚠ طرف حساب","✓")))))</f>
        <v>0</v>
      </c>
      <c r="T3054" s="29"/>
      <c r="U3054" s="27">
        <f>IFERROR(VLOOKUP($D3054,BankOpTbl,2,0),"")</f>
        <v>0</v>
      </c>
      <c r="V3054" s="27">
        <f>IFERROR(VLOOKUP($D3054,BankOpTbl,3,0),"")</f>
        <v>0</v>
      </c>
      <c r="W3054" s="27">
        <f>IFERROR(VLOOKUP($D3054,BankOpTbl,4,0),"")</f>
        <v>0</v>
      </c>
      <c r="X3054" s="27">
        <f>IF($E3054="","",IFERROR(VLOOKUP($E3054,BankTbl,4,0),""))</f>
        <v>0</v>
      </c>
      <c r="Y3054" s="27">
        <f>IF($F3054="","",IFERROR(VLOOKUP($F3054,BankTbl,4,0),""))</f>
        <v>0</v>
      </c>
      <c r="Z3054" s="27">
        <f>IF($B3054="","",IF($V3054="PICK",LEFT($N3054,5),IF($V3054="FIXED",$W3054,IF($V3054="CODE",$H3054,""))))</f>
        <v>0</v>
      </c>
    </row>
    <row r="3055" spans="1:26" ht="21" customHeight="1">
      <c r="A3055" s="27">
        <f>IF($B3055="","",COUNTA($B$13:$B3055))</f>
        <v>0</v>
      </c>
      <c r="B3055" s="28"/>
      <c r="C3055" s="28"/>
      <c r="D3055" s="29"/>
      <c r="E3055" s="29"/>
      <c r="F3055" s="29"/>
      <c r="G3055" s="28"/>
      <c r="H3055" s="28"/>
      <c r="I3055" s="30">
        <f>IF($H3055="","",IFERROR(VLOOKUP($H3055,AcctTbl,2,0),"کد ناشناخته"))</f>
        <v>0</v>
      </c>
      <c r="J3055" s="27">
        <f>IF($H3055="","",IFERROR(VLOOKUP($H3055,AcctTbl,3,0),""))</f>
        <v>0</v>
      </c>
      <c r="K3055" s="29"/>
      <c r="L3055" s="28"/>
      <c r="M3055" s="31"/>
      <c r="N3055" s="29"/>
      <c r="O3055" s="32">
        <f>IF($B3055="",0,IF($U3055="IN",N($M3055),0))</f>
        <v>0</v>
      </c>
      <c r="P3055" s="32">
        <f>IF($B3055="",0,IF(OR($U3055="OUT",$U3055="TRF"),N($M3055),0))</f>
        <v>0</v>
      </c>
      <c r="Q3055" s="32">
        <f>IF($B3055="",0,IF(OR($U3055="OUT",$U3055="TRF"),N($M3055),0))</f>
        <v>0</v>
      </c>
      <c r="R3055" s="32">
        <f>IF($B3055="",0,IF($U3055="IN",N($M3055),0))</f>
        <v>0</v>
      </c>
      <c r="S3055" s="33">
        <f>IF($B3055="","",IF($M3055="","⚠ مبلغ",IF($E3055="","⚠ بانک عامل",IF(AND($U3055="TRF",$F3055=""),"⚠ بانک مقصد",IF(AND($V3055&lt;&gt;"NONE",$V3055&lt;&gt;"",$Z3055=""),"⚠ طرف حساب","✓")))))</f>
        <v>0</v>
      </c>
      <c r="T3055" s="29"/>
      <c r="U3055" s="27">
        <f>IFERROR(VLOOKUP($D3055,BankOpTbl,2,0),"")</f>
        <v>0</v>
      </c>
      <c r="V3055" s="27">
        <f>IFERROR(VLOOKUP($D3055,BankOpTbl,3,0),"")</f>
        <v>0</v>
      </c>
      <c r="W3055" s="27">
        <f>IFERROR(VLOOKUP($D3055,BankOpTbl,4,0),"")</f>
        <v>0</v>
      </c>
      <c r="X3055" s="27">
        <f>IF($E3055="","",IFERROR(VLOOKUP($E3055,BankTbl,4,0),""))</f>
        <v>0</v>
      </c>
      <c r="Y3055" s="27">
        <f>IF($F3055="","",IFERROR(VLOOKUP($F3055,BankTbl,4,0),""))</f>
        <v>0</v>
      </c>
      <c r="Z3055" s="27">
        <f>IF($B3055="","",IF($V3055="PICK",LEFT($N3055,5),IF($V3055="FIXED",$W3055,IF($V3055="CODE",$H3055,""))))</f>
        <v>0</v>
      </c>
    </row>
    <row r="3056" spans="1:26" ht="21" customHeight="1">
      <c r="A3056" s="27">
        <f>IF($B3056="","",COUNTA($B$13:$B3056))</f>
        <v>0</v>
      </c>
      <c r="B3056" s="28"/>
      <c r="C3056" s="28"/>
      <c r="D3056" s="29"/>
      <c r="E3056" s="29"/>
      <c r="F3056" s="29"/>
      <c r="G3056" s="28"/>
      <c r="H3056" s="28"/>
      <c r="I3056" s="30">
        <f>IF($H3056="","",IFERROR(VLOOKUP($H3056,AcctTbl,2,0),"کد ناشناخته"))</f>
        <v>0</v>
      </c>
      <c r="J3056" s="27">
        <f>IF($H3056="","",IFERROR(VLOOKUP($H3056,AcctTbl,3,0),""))</f>
        <v>0</v>
      </c>
      <c r="K3056" s="29"/>
      <c r="L3056" s="28"/>
      <c r="M3056" s="31"/>
      <c r="N3056" s="29"/>
      <c r="O3056" s="32">
        <f>IF($B3056="",0,IF($U3056="IN",N($M3056),0))</f>
        <v>0</v>
      </c>
      <c r="P3056" s="32">
        <f>IF($B3056="",0,IF(OR($U3056="OUT",$U3056="TRF"),N($M3056),0))</f>
        <v>0</v>
      </c>
      <c r="Q3056" s="32">
        <f>IF($B3056="",0,IF(OR($U3056="OUT",$U3056="TRF"),N($M3056),0))</f>
        <v>0</v>
      </c>
      <c r="R3056" s="32">
        <f>IF($B3056="",0,IF($U3056="IN",N($M3056),0))</f>
        <v>0</v>
      </c>
      <c r="S3056" s="33">
        <f>IF($B3056="","",IF($M3056="","⚠ مبلغ",IF($E3056="","⚠ بانک عامل",IF(AND($U3056="TRF",$F3056=""),"⚠ بانک مقصد",IF(AND($V3056&lt;&gt;"NONE",$V3056&lt;&gt;"",$Z3056=""),"⚠ طرف حساب","✓")))))</f>
        <v>0</v>
      </c>
      <c r="T3056" s="29"/>
      <c r="U3056" s="27">
        <f>IFERROR(VLOOKUP($D3056,BankOpTbl,2,0),"")</f>
        <v>0</v>
      </c>
      <c r="V3056" s="27">
        <f>IFERROR(VLOOKUP($D3056,BankOpTbl,3,0),"")</f>
        <v>0</v>
      </c>
      <c r="W3056" s="27">
        <f>IFERROR(VLOOKUP($D3056,BankOpTbl,4,0),"")</f>
        <v>0</v>
      </c>
      <c r="X3056" s="27">
        <f>IF($E3056="","",IFERROR(VLOOKUP($E3056,BankTbl,4,0),""))</f>
        <v>0</v>
      </c>
      <c r="Y3056" s="27">
        <f>IF($F3056="","",IFERROR(VLOOKUP($F3056,BankTbl,4,0),""))</f>
        <v>0</v>
      </c>
      <c r="Z3056" s="27">
        <f>IF($B3056="","",IF($V3056="PICK",LEFT($N3056,5),IF($V3056="FIXED",$W3056,IF($V3056="CODE",$H3056,""))))</f>
        <v>0</v>
      </c>
    </row>
    <row r="3057" spans="1:26" ht="21" customHeight="1">
      <c r="A3057" s="27">
        <f>IF($B3057="","",COUNTA($B$13:$B3057))</f>
        <v>0</v>
      </c>
      <c r="B3057" s="28"/>
      <c r="C3057" s="28"/>
      <c r="D3057" s="29"/>
      <c r="E3057" s="29"/>
      <c r="F3057" s="29"/>
      <c r="G3057" s="28"/>
      <c r="H3057" s="28"/>
      <c r="I3057" s="30">
        <f>IF($H3057="","",IFERROR(VLOOKUP($H3057,AcctTbl,2,0),"کد ناشناخته"))</f>
        <v>0</v>
      </c>
      <c r="J3057" s="27">
        <f>IF($H3057="","",IFERROR(VLOOKUP($H3057,AcctTbl,3,0),""))</f>
        <v>0</v>
      </c>
      <c r="K3057" s="29"/>
      <c r="L3057" s="28"/>
      <c r="M3057" s="31"/>
      <c r="N3057" s="29"/>
      <c r="O3057" s="32">
        <f>IF($B3057="",0,IF($U3057="IN",N($M3057),0))</f>
        <v>0</v>
      </c>
      <c r="P3057" s="32">
        <f>IF($B3057="",0,IF(OR($U3057="OUT",$U3057="TRF"),N($M3057),0))</f>
        <v>0</v>
      </c>
      <c r="Q3057" s="32">
        <f>IF($B3057="",0,IF(OR($U3057="OUT",$U3057="TRF"),N($M3057),0))</f>
        <v>0</v>
      </c>
      <c r="R3057" s="32">
        <f>IF($B3057="",0,IF($U3057="IN",N($M3057),0))</f>
        <v>0</v>
      </c>
      <c r="S3057" s="33">
        <f>IF($B3057="","",IF($M3057="","⚠ مبلغ",IF($E3057="","⚠ بانک عامل",IF(AND($U3057="TRF",$F3057=""),"⚠ بانک مقصد",IF(AND($V3057&lt;&gt;"NONE",$V3057&lt;&gt;"",$Z3057=""),"⚠ طرف حساب","✓")))))</f>
        <v>0</v>
      </c>
      <c r="T3057" s="29"/>
      <c r="U3057" s="27">
        <f>IFERROR(VLOOKUP($D3057,BankOpTbl,2,0),"")</f>
        <v>0</v>
      </c>
      <c r="V3057" s="27">
        <f>IFERROR(VLOOKUP($D3057,BankOpTbl,3,0),"")</f>
        <v>0</v>
      </c>
      <c r="W3057" s="27">
        <f>IFERROR(VLOOKUP($D3057,BankOpTbl,4,0),"")</f>
        <v>0</v>
      </c>
      <c r="X3057" s="27">
        <f>IF($E3057="","",IFERROR(VLOOKUP($E3057,BankTbl,4,0),""))</f>
        <v>0</v>
      </c>
      <c r="Y3057" s="27">
        <f>IF($F3057="","",IFERROR(VLOOKUP($F3057,BankTbl,4,0),""))</f>
        <v>0</v>
      </c>
      <c r="Z3057" s="27">
        <f>IF($B3057="","",IF($V3057="PICK",LEFT($N3057,5),IF($V3057="FIXED",$W3057,IF($V3057="CODE",$H3057,""))))</f>
        <v>0</v>
      </c>
    </row>
    <row r="3058" spans="1:26" ht="21" customHeight="1">
      <c r="A3058" s="27">
        <f>IF($B3058="","",COUNTA($B$13:$B3058))</f>
        <v>0</v>
      </c>
      <c r="B3058" s="28"/>
      <c r="C3058" s="28"/>
      <c r="D3058" s="29"/>
      <c r="E3058" s="29"/>
      <c r="F3058" s="29"/>
      <c r="G3058" s="28"/>
      <c r="H3058" s="28"/>
      <c r="I3058" s="30">
        <f>IF($H3058="","",IFERROR(VLOOKUP($H3058,AcctTbl,2,0),"کد ناشناخته"))</f>
        <v>0</v>
      </c>
      <c r="J3058" s="27">
        <f>IF($H3058="","",IFERROR(VLOOKUP($H3058,AcctTbl,3,0),""))</f>
        <v>0</v>
      </c>
      <c r="K3058" s="29"/>
      <c r="L3058" s="28"/>
      <c r="M3058" s="31"/>
      <c r="N3058" s="29"/>
      <c r="O3058" s="32">
        <f>IF($B3058="",0,IF($U3058="IN",N($M3058),0))</f>
        <v>0</v>
      </c>
      <c r="P3058" s="32">
        <f>IF($B3058="",0,IF(OR($U3058="OUT",$U3058="TRF"),N($M3058),0))</f>
        <v>0</v>
      </c>
      <c r="Q3058" s="32">
        <f>IF($B3058="",0,IF(OR($U3058="OUT",$U3058="TRF"),N($M3058),0))</f>
        <v>0</v>
      </c>
      <c r="R3058" s="32">
        <f>IF($B3058="",0,IF($U3058="IN",N($M3058),0))</f>
        <v>0</v>
      </c>
      <c r="S3058" s="33">
        <f>IF($B3058="","",IF($M3058="","⚠ مبلغ",IF($E3058="","⚠ بانک عامل",IF(AND($U3058="TRF",$F3058=""),"⚠ بانک مقصد",IF(AND($V3058&lt;&gt;"NONE",$V3058&lt;&gt;"",$Z3058=""),"⚠ طرف حساب","✓")))))</f>
        <v>0</v>
      </c>
      <c r="T3058" s="29"/>
      <c r="U3058" s="27">
        <f>IFERROR(VLOOKUP($D3058,BankOpTbl,2,0),"")</f>
        <v>0</v>
      </c>
      <c r="V3058" s="27">
        <f>IFERROR(VLOOKUP($D3058,BankOpTbl,3,0),"")</f>
        <v>0</v>
      </c>
      <c r="W3058" s="27">
        <f>IFERROR(VLOOKUP($D3058,BankOpTbl,4,0),"")</f>
        <v>0</v>
      </c>
      <c r="X3058" s="27">
        <f>IF($E3058="","",IFERROR(VLOOKUP($E3058,BankTbl,4,0),""))</f>
        <v>0</v>
      </c>
      <c r="Y3058" s="27">
        <f>IF($F3058="","",IFERROR(VLOOKUP($F3058,BankTbl,4,0),""))</f>
        <v>0</v>
      </c>
      <c r="Z3058" s="27">
        <f>IF($B3058="","",IF($V3058="PICK",LEFT($N3058,5),IF($V3058="FIXED",$W3058,IF($V3058="CODE",$H3058,""))))</f>
        <v>0</v>
      </c>
    </row>
    <row r="3059" spans="1:26" ht="21" customHeight="1">
      <c r="A3059" s="27">
        <f>IF($B3059="","",COUNTA($B$13:$B3059))</f>
        <v>0</v>
      </c>
      <c r="B3059" s="28"/>
      <c r="C3059" s="28"/>
      <c r="D3059" s="29"/>
      <c r="E3059" s="29"/>
      <c r="F3059" s="29"/>
      <c r="G3059" s="28"/>
      <c r="H3059" s="28"/>
      <c r="I3059" s="30">
        <f>IF($H3059="","",IFERROR(VLOOKUP($H3059,AcctTbl,2,0),"کد ناشناخته"))</f>
        <v>0</v>
      </c>
      <c r="J3059" s="27">
        <f>IF($H3059="","",IFERROR(VLOOKUP($H3059,AcctTbl,3,0),""))</f>
        <v>0</v>
      </c>
      <c r="K3059" s="29"/>
      <c r="L3059" s="28"/>
      <c r="M3059" s="31"/>
      <c r="N3059" s="29"/>
      <c r="O3059" s="32">
        <f>IF($B3059="",0,IF($U3059="IN",N($M3059),0))</f>
        <v>0</v>
      </c>
      <c r="P3059" s="32">
        <f>IF($B3059="",0,IF(OR($U3059="OUT",$U3059="TRF"),N($M3059),0))</f>
        <v>0</v>
      </c>
      <c r="Q3059" s="32">
        <f>IF($B3059="",0,IF(OR($U3059="OUT",$U3059="TRF"),N($M3059),0))</f>
        <v>0</v>
      </c>
      <c r="R3059" s="32">
        <f>IF($B3059="",0,IF($U3059="IN",N($M3059),0))</f>
        <v>0</v>
      </c>
      <c r="S3059" s="33">
        <f>IF($B3059="","",IF($M3059="","⚠ مبلغ",IF($E3059="","⚠ بانک عامل",IF(AND($U3059="TRF",$F3059=""),"⚠ بانک مقصد",IF(AND($V3059&lt;&gt;"NONE",$V3059&lt;&gt;"",$Z3059=""),"⚠ طرف حساب","✓")))))</f>
        <v>0</v>
      </c>
      <c r="T3059" s="29"/>
      <c r="U3059" s="27">
        <f>IFERROR(VLOOKUP($D3059,BankOpTbl,2,0),"")</f>
        <v>0</v>
      </c>
      <c r="V3059" s="27">
        <f>IFERROR(VLOOKUP($D3059,BankOpTbl,3,0),"")</f>
        <v>0</v>
      </c>
      <c r="W3059" s="27">
        <f>IFERROR(VLOOKUP($D3059,BankOpTbl,4,0),"")</f>
        <v>0</v>
      </c>
      <c r="X3059" s="27">
        <f>IF($E3059="","",IFERROR(VLOOKUP($E3059,BankTbl,4,0),""))</f>
        <v>0</v>
      </c>
      <c r="Y3059" s="27">
        <f>IF($F3059="","",IFERROR(VLOOKUP($F3059,BankTbl,4,0),""))</f>
        <v>0</v>
      </c>
      <c r="Z3059" s="27">
        <f>IF($B3059="","",IF($V3059="PICK",LEFT($N3059,5),IF($V3059="FIXED",$W3059,IF($V3059="CODE",$H3059,""))))</f>
        <v>0</v>
      </c>
    </row>
    <row r="3060" spans="1:26" ht="21" customHeight="1">
      <c r="A3060" s="27">
        <f>IF($B3060="","",COUNTA($B$13:$B3060))</f>
        <v>0</v>
      </c>
      <c r="B3060" s="28"/>
      <c r="C3060" s="28"/>
      <c r="D3060" s="29"/>
      <c r="E3060" s="29"/>
      <c r="F3060" s="29"/>
      <c r="G3060" s="28"/>
      <c r="H3060" s="28"/>
      <c r="I3060" s="30">
        <f>IF($H3060="","",IFERROR(VLOOKUP($H3060,AcctTbl,2,0),"کد ناشناخته"))</f>
        <v>0</v>
      </c>
      <c r="J3060" s="27">
        <f>IF($H3060="","",IFERROR(VLOOKUP($H3060,AcctTbl,3,0),""))</f>
        <v>0</v>
      </c>
      <c r="K3060" s="29"/>
      <c r="L3060" s="28"/>
      <c r="M3060" s="31"/>
      <c r="N3060" s="29"/>
      <c r="O3060" s="32">
        <f>IF($B3060="",0,IF($U3060="IN",N($M3060),0))</f>
        <v>0</v>
      </c>
      <c r="P3060" s="32">
        <f>IF($B3060="",0,IF(OR($U3060="OUT",$U3060="TRF"),N($M3060),0))</f>
        <v>0</v>
      </c>
      <c r="Q3060" s="32">
        <f>IF($B3060="",0,IF(OR($U3060="OUT",$U3060="TRF"),N($M3060),0))</f>
        <v>0</v>
      </c>
      <c r="R3060" s="32">
        <f>IF($B3060="",0,IF($U3060="IN",N($M3060),0))</f>
        <v>0</v>
      </c>
      <c r="S3060" s="33">
        <f>IF($B3060="","",IF($M3060="","⚠ مبلغ",IF($E3060="","⚠ بانک عامل",IF(AND($U3060="TRF",$F3060=""),"⚠ بانک مقصد",IF(AND($V3060&lt;&gt;"NONE",$V3060&lt;&gt;"",$Z3060=""),"⚠ طرف حساب","✓")))))</f>
        <v>0</v>
      </c>
      <c r="T3060" s="29"/>
      <c r="U3060" s="27">
        <f>IFERROR(VLOOKUP($D3060,BankOpTbl,2,0),"")</f>
        <v>0</v>
      </c>
      <c r="V3060" s="27">
        <f>IFERROR(VLOOKUP($D3060,BankOpTbl,3,0),"")</f>
        <v>0</v>
      </c>
      <c r="W3060" s="27">
        <f>IFERROR(VLOOKUP($D3060,BankOpTbl,4,0),"")</f>
        <v>0</v>
      </c>
      <c r="X3060" s="27">
        <f>IF($E3060="","",IFERROR(VLOOKUP($E3060,BankTbl,4,0),""))</f>
        <v>0</v>
      </c>
      <c r="Y3060" s="27">
        <f>IF($F3060="","",IFERROR(VLOOKUP($F3060,BankTbl,4,0),""))</f>
        <v>0</v>
      </c>
      <c r="Z3060" s="27">
        <f>IF($B3060="","",IF($V3060="PICK",LEFT($N3060,5),IF($V3060="FIXED",$W3060,IF($V3060="CODE",$H3060,""))))</f>
        <v>0</v>
      </c>
    </row>
    <row r="3061" spans="1:26" ht="21" customHeight="1">
      <c r="A3061" s="27">
        <f>IF($B3061="","",COUNTA($B$13:$B3061))</f>
        <v>0</v>
      </c>
      <c r="B3061" s="28"/>
      <c r="C3061" s="28"/>
      <c r="D3061" s="29"/>
      <c r="E3061" s="29"/>
      <c r="F3061" s="29"/>
      <c r="G3061" s="28"/>
      <c r="H3061" s="28"/>
      <c r="I3061" s="30">
        <f>IF($H3061="","",IFERROR(VLOOKUP($H3061,AcctTbl,2,0),"کد ناشناخته"))</f>
        <v>0</v>
      </c>
      <c r="J3061" s="27">
        <f>IF($H3061="","",IFERROR(VLOOKUP($H3061,AcctTbl,3,0),""))</f>
        <v>0</v>
      </c>
      <c r="K3061" s="29"/>
      <c r="L3061" s="28"/>
      <c r="M3061" s="31"/>
      <c r="N3061" s="29"/>
      <c r="O3061" s="32">
        <f>IF($B3061="",0,IF($U3061="IN",N($M3061),0))</f>
        <v>0</v>
      </c>
      <c r="P3061" s="32">
        <f>IF($B3061="",0,IF(OR($U3061="OUT",$U3061="TRF"),N($M3061),0))</f>
        <v>0</v>
      </c>
      <c r="Q3061" s="32">
        <f>IF($B3061="",0,IF(OR($U3061="OUT",$U3061="TRF"),N($M3061),0))</f>
        <v>0</v>
      </c>
      <c r="R3061" s="32">
        <f>IF($B3061="",0,IF($U3061="IN",N($M3061),0))</f>
        <v>0</v>
      </c>
      <c r="S3061" s="33">
        <f>IF($B3061="","",IF($M3061="","⚠ مبلغ",IF($E3061="","⚠ بانک عامل",IF(AND($U3061="TRF",$F3061=""),"⚠ بانک مقصد",IF(AND($V3061&lt;&gt;"NONE",$V3061&lt;&gt;"",$Z3061=""),"⚠ طرف حساب","✓")))))</f>
        <v>0</v>
      </c>
      <c r="T3061" s="29"/>
      <c r="U3061" s="27">
        <f>IFERROR(VLOOKUP($D3061,BankOpTbl,2,0),"")</f>
        <v>0</v>
      </c>
      <c r="V3061" s="27">
        <f>IFERROR(VLOOKUP($D3061,BankOpTbl,3,0),"")</f>
        <v>0</v>
      </c>
      <c r="W3061" s="27">
        <f>IFERROR(VLOOKUP($D3061,BankOpTbl,4,0),"")</f>
        <v>0</v>
      </c>
      <c r="X3061" s="27">
        <f>IF($E3061="","",IFERROR(VLOOKUP($E3061,BankTbl,4,0),""))</f>
        <v>0</v>
      </c>
      <c r="Y3061" s="27">
        <f>IF($F3061="","",IFERROR(VLOOKUP($F3061,BankTbl,4,0),""))</f>
        <v>0</v>
      </c>
      <c r="Z3061" s="27">
        <f>IF($B3061="","",IF($V3061="PICK",LEFT($N3061,5),IF($V3061="FIXED",$W3061,IF($V3061="CODE",$H3061,""))))</f>
        <v>0</v>
      </c>
    </row>
    <row r="3062" spans="1:26" ht="21" customHeight="1">
      <c r="A3062" s="27">
        <f>IF($B3062="","",COUNTA($B$13:$B3062))</f>
        <v>0</v>
      </c>
      <c r="B3062" s="28"/>
      <c r="C3062" s="28"/>
      <c r="D3062" s="29"/>
      <c r="E3062" s="29"/>
      <c r="F3062" s="29"/>
      <c r="G3062" s="28"/>
      <c r="H3062" s="28"/>
      <c r="I3062" s="30">
        <f>IF($H3062="","",IFERROR(VLOOKUP($H3062,AcctTbl,2,0),"کد ناشناخته"))</f>
        <v>0</v>
      </c>
      <c r="J3062" s="27">
        <f>IF($H3062="","",IFERROR(VLOOKUP($H3062,AcctTbl,3,0),""))</f>
        <v>0</v>
      </c>
      <c r="K3062" s="29"/>
      <c r="L3062" s="28"/>
      <c r="M3062" s="31"/>
      <c r="N3062" s="29"/>
      <c r="O3062" s="32">
        <f>IF($B3062="",0,IF($U3062="IN",N($M3062),0))</f>
        <v>0</v>
      </c>
      <c r="P3062" s="32">
        <f>IF($B3062="",0,IF(OR($U3062="OUT",$U3062="TRF"),N($M3062),0))</f>
        <v>0</v>
      </c>
      <c r="Q3062" s="32">
        <f>IF($B3062="",0,IF(OR($U3062="OUT",$U3062="TRF"),N($M3062),0))</f>
        <v>0</v>
      </c>
      <c r="R3062" s="32">
        <f>IF($B3062="",0,IF($U3062="IN",N($M3062),0))</f>
        <v>0</v>
      </c>
      <c r="S3062" s="33">
        <f>IF($B3062="","",IF($M3062="","⚠ مبلغ",IF($E3062="","⚠ بانک عامل",IF(AND($U3062="TRF",$F3062=""),"⚠ بانک مقصد",IF(AND($V3062&lt;&gt;"NONE",$V3062&lt;&gt;"",$Z3062=""),"⚠ طرف حساب","✓")))))</f>
        <v>0</v>
      </c>
      <c r="T3062" s="29"/>
      <c r="U3062" s="27">
        <f>IFERROR(VLOOKUP($D3062,BankOpTbl,2,0),"")</f>
        <v>0</v>
      </c>
      <c r="V3062" s="27">
        <f>IFERROR(VLOOKUP($D3062,BankOpTbl,3,0),"")</f>
        <v>0</v>
      </c>
      <c r="W3062" s="27">
        <f>IFERROR(VLOOKUP($D3062,BankOpTbl,4,0),"")</f>
        <v>0</v>
      </c>
      <c r="X3062" s="27">
        <f>IF($E3062="","",IFERROR(VLOOKUP($E3062,BankTbl,4,0),""))</f>
        <v>0</v>
      </c>
      <c r="Y3062" s="27">
        <f>IF($F3062="","",IFERROR(VLOOKUP($F3062,BankTbl,4,0),""))</f>
        <v>0</v>
      </c>
      <c r="Z3062" s="27">
        <f>IF($B3062="","",IF($V3062="PICK",LEFT($N3062,5),IF($V3062="FIXED",$W3062,IF($V3062="CODE",$H3062,""))))</f>
        <v>0</v>
      </c>
    </row>
    <row r="3063" spans="1:26" ht="21" customHeight="1">
      <c r="A3063" s="27">
        <f>IF($B3063="","",COUNTA($B$13:$B3063))</f>
        <v>0</v>
      </c>
      <c r="B3063" s="28"/>
      <c r="C3063" s="28"/>
      <c r="D3063" s="29"/>
      <c r="E3063" s="29"/>
      <c r="F3063" s="29"/>
      <c r="G3063" s="28"/>
      <c r="H3063" s="28"/>
      <c r="I3063" s="30">
        <f>IF($H3063="","",IFERROR(VLOOKUP($H3063,AcctTbl,2,0),"کد ناشناخته"))</f>
        <v>0</v>
      </c>
      <c r="J3063" s="27">
        <f>IF($H3063="","",IFERROR(VLOOKUP($H3063,AcctTbl,3,0),""))</f>
        <v>0</v>
      </c>
      <c r="K3063" s="29"/>
      <c r="L3063" s="28"/>
      <c r="M3063" s="31"/>
      <c r="N3063" s="29"/>
      <c r="O3063" s="32">
        <f>IF($B3063="",0,IF($U3063="IN",N($M3063),0))</f>
        <v>0</v>
      </c>
      <c r="P3063" s="32">
        <f>IF($B3063="",0,IF(OR($U3063="OUT",$U3063="TRF"),N($M3063),0))</f>
        <v>0</v>
      </c>
      <c r="Q3063" s="32">
        <f>IF($B3063="",0,IF(OR($U3063="OUT",$U3063="TRF"),N($M3063),0))</f>
        <v>0</v>
      </c>
      <c r="R3063" s="32">
        <f>IF($B3063="",0,IF($U3063="IN",N($M3063),0))</f>
        <v>0</v>
      </c>
      <c r="S3063" s="33">
        <f>IF($B3063="","",IF($M3063="","⚠ مبلغ",IF($E3063="","⚠ بانک عامل",IF(AND($U3063="TRF",$F3063=""),"⚠ بانک مقصد",IF(AND($V3063&lt;&gt;"NONE",$V3063&lt;&gt;"",$Z3063=""),"⚠ طرف حساب","✓")))))</f>
        <v>0</v>
      </c>
      <c r="T3063" s="29"/>
      <c r="U3063" s="27">
        <f>IFERROR(VLOOKUP($D3063,BankOpTbl,2,0),"")</f>
        <v>0</v>
      </c>
      <c r="V3063" s="27">
        <f>IFERROR(VLOOKUP($D3063,BankOpTbl,3,0),"")</f>
        <v>0</v>
      </c>
      <c r="W3063" s="27">
        <f>IFERROR(VLOOKUP($D3063,BankOpTbl,4,0),"")</f>
        <v>0</v>
      </c>
      <c r="X3063" s="27">
        <f>IF($E3063="","",IFERROR(VLOOKUP($E3063,BankTbl,4,0),""))</f>
        <v>0</v>
      </c>
      <c r="Y3063" s="27">
        <f>IF($F3063="","",IFERROR(VLOOKUP($F3063,BankTbl,4,0),""))</f>
        <v>0</v>
      </c>
      <c r="Z3063" s="27">
        <f>IF($B3063="","",IF($V3063="PICK",LEFT($N3063,5),IF($V3063="FIXED",$W3063,IF($V3063="CODE",$H3063,""))))</f>
        <v>0</v>
      </c>
    </row>
    <row r="3064" spans="1:26" ht="21" customHeight="1">
      <c r="A3064" s="27">
        <f>IF($B3064="","",COUNTA($B$13:$B3064))</f>
        <v>0</v>
      </c>
      <c r="B3064" s="28"/>
      <c r="C3064" s="28"/>
      <c r="D3064" s="29"/>
      <c r="E3064" s="29"/>
      <c r="F3064" s="29"/>
      <c r="G3064" s="28"/>
      <c r="H3064" s="28"/>
      <c r="I3064" s="30">
        <f>IF($H3064="","",IFERROR(VLOOKUP($H3064,AcctTbl,2,0),"کد ناشناخته"))</f>
        <v>0</v>
      </c>
      <c r="J3064" s="27">
        <f>IF($H3064="","",IFERROR(VLOOKUP($H3064,AcctTbl,3,0),""))</f>
        <v>0</v>
      </c>
      <c r="K3064" s="29"/>
      <c r="L3064" s="28"/>
      <c r="M3064" s="31"/>
      <c r="N3064" s="29"/>
      <c r="O3064" s="32">
        <f>IF($B3064="",0,IF($U3064="IN",N($M3064),0))</f>
        <v>0</v>
      </c>
      <c r="P3064" s="32">
        <f>IF($B3064="",0,IF(OR($U3064="OUT",$U3064="TRF"),N($M3064),0))</f>
        <v>0</v>
      </c>
      <c r="Q3064" s="32">
        <f>IF($B3064="",0,IF(OR($U3064="OUT",$U3064="TRF"),N($M3064),0))</f>
        <v>0</v>
      </c>
      <c r="R3064" s="32">
        <f>IF($B3064="",0,IF($U3064="IN",N($M3064),0))</f>
        <v>0</v>
      </c>
      <c r="S3064" s="33">
        <f>IF($B3064="","",IF($M3064="","⚠ مبلغ",IF($E3064="","⚠ بانک عامل",IF(AND($U3064="TRF",$F3064=""),"⚠ بانک مقصد",IF(AND($V3064&lt;&gt;"NONE",$V3064&lt;&gt;"",$Z3064=""),"⚠ طرف حساب","✓")))))</f>
        <v>0</v>
      </c>
      <c r="T3064" s="29"/>
      <c r="U3064" s="27">
        <f>IFERROR(VLOOKUP($D3064,BankOpTbl,2,0),"")</f>
        <v>0</v>
      </c>
      <c r="V3064" s="27">
        <f>IFERROR(VLOOKUP($D3064,BankOpTbl,3,0),"")</f>
        <v>0</v>
      </c>
      <c r="W3064" s="27">
        <f>IFERROR(VLOOKUP($D3064,BankOpTbl,4,0),"")</f>
        <v>0</v>
      </c>
      <c r="X3064" s="27">
        <f>IF($E3064="","",IFERROR(VLOOKUP($E3064,BankTbl,4,0),""))</f>
        <v>0</v>
      </c>
      <c r="Y3064" s="27">
        <f>IF($F3064="","",IFERROR(VLOOKUP($F3064,BankTbl,4,0),""))</f>
        <v>0</v>
      </c>
      <c r="Z3064" s="27">
        <f>IF($B3064="","",IF($V3064="PICK",LEFT($N3064,5),IF($V3064="FIXED",$W3064,IF($V3064="CODE",$H3064,""))))</f>
        <v>0</v>
      </c>
    </row>
    <row r="3065" spans="1:26" ht="21" customHeight="1">
      <c r="A3065" s="27">
        <f>IF($B3065="","",COUNTA($B$13:$B3065))</f>
        <v>0</v>
      </c>
      <c r="B3065" s="28"/>
      <c r="C3065" s="28"/>
      <c r="D3065" s="29"/>
      <c r="E3065" s="29"/>
      <c r="F3065" s="29"/>
      <c r="G3065" s="28"/>
      <c r="H3065" s="28"/>
      <c r="I3065" s="30">
        <f>IF($H3065="","",IFERROR(VLOOKUP($H3065,AcctTbl,2,0),"کد ناشناخته"))</f>
        <v>0</v>
      </c>
      <c r="J3065" s="27">
        <f>IF($H3065="","",IFERROR(VLOOKUP($H3065,AcctTbl,3,0),""))</f>
        <v>0</v>
      </c>
      <c r="K3065" s="29"/>
      <c r="L3065" s="28"/>
      <c r="M3065" s="31"/>
      <c r="N3065" s="29"/>
      <c r="O3065" s="32">
        <f>IF($B3065="",0,IF($U3065="IN",N($M3065),0))</f>
        <v>0</v>
      </c>
      <c r="P3065" s="32">
        <f>IF($B3065="",0,IF(OR($U3065="OUT",$U3065="TRF"),N($M3065),0))</f>
        <v>0</v>
      </c>
      <c r="Q3065" s="32">
        <f>IF($B3065="",0,IF(OR($U3065="OUT",$U3065="TRF"),N($M3065),0))</f>
        <v>0</v>
      </c>
      <c r="R3065" s="32">
        <f>IF($B3065="",0,IF($U3065="IN",N($M3065),0))</f>
        <v>0</v>
      </c>
      <c r="S3065" s="33">
        <f>IF($B3065="","",IF($M3065="","⚠ مبلغ",IF($E3065="","⚠ بانک عامل",IF(AND($U3065="TRF",$F3065=""),"⚠ بانک مقصد",IF(AND($V3065&lt;&gt;"NONE",$V3065&lt;&gt;"",$Z3065=""),"⚠ طرف حساب","✓")))))</f>
        <v>0</v>
      </c>
      <c r="T3065" s="29"/>
      <c r="U3065" s="27">
        <f>IFERROR(VLOOKUP($D3065,BankOpTbl,2,0),"")</f>
        <v>0</v>
      </c>
      <c r="V3065" s="27">
        <f>IFERROR(VLOOKUP($D3065,BankOpTbl,3,0),"")</f>
        <v>0</v>
      </c>
      <c r="W3065" s="27">
        <f>IFERROR(VLOOKUP($D3065,BankOpTbl,4,0),"")</f>
        <v>0</v>
      </c>
      <c r="X3065" s="27">
        <f>IF($E3065="","",IFERROR(VLOOKUP($E3065,BankTbl,4,0),""))</f>
        <v>0</v>
      </c>
      <c r="Y3065" s="27">
        <f>IF($F3065="","",IFERROR(VLOOKUP($F3065,BankTbl,4,0),""))</f>
        <v>0</v>
      </c>
      <c r="Z3065" s="27">
        <f>IF($B3065="","",IF($V3065="PICK",LEFT($N3065,5),IF($V3065="FIXED",$W3065,IF($V3065="CODE",$H3065,""))))</f>
        <v>0</v>
      </c>
    </row>
    <row r="3066" spans="1:26" ht="21" customHeight="1">
      <c r="A3066" s="27">
        <f>IF($B3066="","",COUNTA($B$13:$B3066))</f>
        <v>0</v>
      </c>
      <c r="B3066" s="28"/>
      <c r="C3066" s="28"/>
      <c r="D3066" s="29"/>
      <c r="E3066" s="29"/>
      <c r="F3066" s="29"/>
      <c r="G3066" s="28"/>
      <c r="H3066" s="28"/>
      <c r="I3066" s="30">
        <f>IF($H3066="","",IFERROR(VLOOKUP($H3066,AcctTbl,2,0),"کد ناشناخته"))</f>
        <v>0</v>
      </c>
      <c r="J3066" s="27">
        <f>IF($H3066="","",IFERROR(VLOOKUP($H3066,AcctTbl,3,0),""))</f>
        <v>0</v>
      </c>
      <c r="K3066" s="29"/>
      <c r="L3066" s="28"/>
      <c r="M3066" s="31"/>
      <c r="N3066" s="29"/>
      <c r="O3066" s="32">
        <f>IF($B3066="",0,IF($U3066="IN",N($M3066),0))</f>
        <v>0</v>
      </c>
      <c r="P3066" s="32">
        <f>IF($B3066="",0,IF(OR($U3066="OUT",$U3066="TRF"),N($M3066),0))</f>
        <v>0</v>
      </c>
      <c r="Q3066" s="32">
        <f>IF($B3066="",0,IF(OR($U3066="OUT",$U3066="TRF"),N($M3066),0))</f>
        <v>0</v>
      </c>
      <c r="R3066" s="32">
        <f>IF($B3066="",0,IF($U3066="IN",N($M3066),0))</f>
        <v>0</v>
      </c>
      <c r="S3066" s="33">
        <f>IF($B3066="","",IF($M3066="","⚠ مبلغ",IF($E3066="","⚠ بانک عامل",IF(AND($U3066="TRF",$F3066=""),"⚠ بانک مقصد",IF(AND($V3066&lt;&gt;"NONE",$V3066&lt;&gt;"",$Z3066=""),"⚠ طرف حساب","✓")))))</f>
        <v>0</v>
      </c>
      <c r="T3066" s="29"/>
      <c r="U3066" s="27">
        <f>IFERROR(VLOOKUP($D3066,BankOpTbl,2,0),"")</f>
        <v>0</v>
      </c>
      <c r="V3066" s="27">
        <f>IFERROR(VLOOKUP($D3066,BankOpTbl,3,0),"")</f>
        <v>0</v>
      </c>
      <c r="W3066" s="27">
        <f>IFERROR(VLOOKUP($D3066,BankOpTbl,4,0),"")</f>
        <v>0</v>
      </c>
      <c r="X3066" s="27">
        <f>IF($E3066="","",IFERROR(VLOOKUP($E3066,BankTbl,4,0),""))</f>
        <v>0</v>
      </c>
      <c r="Y3066" s="27">
        <f>IF($F3066="","",IFERROR(VLOOKUP($F3066,BankTbl,4,0),""))</f>
        <v>0</v>
      </c>
      <c r="Z3066" s="27">
        <f>IF($B3066="","",IF($V3066="PICK",LEFT($N3066,5),IF($V3066="FIXED",$W3066,IF($V3066="CODE",$H3066,""))))</f>
        <v>0</v>
      </c>
    </row>
    <row r="3067" spans="1:26" ht="21" customHeight="1">
      <c r="A3067" s="27">
        <f>IF($B3067="","",COUNTA($B$13:$B3067))</f>
        <v>0</v>
      </c>
      <c r="B3067" s="28"/>
      <c r="C3067" s="28"/>
      <c r="D3067" s="29"/>
      <c r="E3067" s="29"/>
      <c r="F3067" s="29"/>
      <c r="G3067" s="28"/>
      <c r="H3067" s="28"/>
      <c r="I3067" s="30">
        <f>IF($H3067="","",IFERROR(VLOOKUP($H3067,AcctTbl,2,0),"کد ناشناخته"))</f>
        <v>0</v>
      </c>
      <c r="J3067" s="27">
        <f>IF($H3067="","",IFERROR(VLOOKUP($H3067,AcctTbl,3,0),""))</f>
        <v>0</v>
      </c>
      <c r="K3067" s="29"/>
      <c r="L3067" s="28"/>
      <c r="M3067" s="31"/>
      <c r="N3067" s="29"/>
      <c r="O3067" s="32">
        <f>IF($B3067="",0,IF($U3067="IN",N($M3067),0))</f>
        <v>0</v>
      </c>
      <c r="P3067" s="32">
        <f>IF($B3067="",0,IF(OR($U3067="OUT",$U3067="TRF"),N($M3067),0))</f>
        <v>0</v>
      </c>
      <c r="Q3067" s="32">
        <f>IF($B3067="",0,IF(OR($U3067="OUT",$U3067="TRF"),N($M3067),0))</f>
        <v>0</v>
      </c>
      <c r="R3067" s="32">
        <f>IF($B3067="",0,IF($U3067="IN",N($M3067),0))</f>
        <v>0</v>
      </c>
      <c r="S3067" s="33">
        <f>IF($B3067="","",IF($M3067="","⚠ مبلغ",IF($E3067="","⚠ بانک عامل",IF(AND($U3067="TRF",$F3067=""),"⚠ بانک مقصد",IF(AND($V3067&lt;&gt;"NONE",$V3067&lt;&gt;"",$Z3067=""),"⚠ طرف حساب","✓")))))</f>
        <v>0</v>
      </c>
      <c r="T3067" s="29"/>
      <c r="U3067" s="27">
        <f>IFERROR(VLOOKUP($D3067,BankOpTbl,2,0),"")</f>
        <v>0</v>
      </c>
      <c r="V3067" s="27">
        <f>IFERROR(VLOOKUP($D3067,BankOpTbl,3,0),"")</f>
        <v>0</v>
      </c>
      <c r="W3067" s="27">
        <f>IFERROR(VLOOKUP($D3067,BankOpTbl,4,0),"")</f>
        <v>0</v>
      </c>
      <c r="X3067" s="27">
        <f>IF($E3067="","",IFERROR(VLOOKUP($E3067,BankTbl,4,0),""))</f>
        <v>0</v>
      </c>
      <c r="Y3067" s="27">
        <f>IF($F3067="","",IFERROR(VLOOKUP($F3067,BankTbl,4,0),""))</f>
        <v>0</v>
      </c>
      <c r="Z3067" s="27">
        <f>IF($B3067="","",IF($V3067="PICK",LEFT($N3067,5),IF($V3067="FIXED",$W3067,IF($V3067="CODE",$H3067,""))))</f>
        <v>0</v>
      </c>
    </row>
    <row r="3068" spans="1:26" ht="21" customHeight="1">
      <c r="A3068" s="27">
        <f>IF($B3068="","",COUNTA($B$13:$B3068))</f>
        <v>0</v>
      </c>
      <c r="B3068" s="28"/>
      <c r="C3068" s="28"/>
      <c r="D3068" s="29"/>
      <c r="E3068" s="29"/>
      <c r="F3068" s="29"/>
      <c r="G3068" s="28"/>
      <c r="H3068" s="28"/>
      <c r="I3068" s="30">
        <f>IF($H3068="","",IFERROR(VLOOKUP($H3068,AcctTbl,2,0),"کد ناشناخته"))</f>
        <v>0</v>
      </c>
      <c r="J3068" s="27">
        <f>IF($H3068="","",IFERROR(VLOOKUP($H3068,AcctTbl,3,0),""))</f>
        <v>0</v>
      </c>
      <c r="K3068" s="29"/>
      <c r="L3068" s="28"/>
      <c r="M3068" s="31"/>
      <c r="N3068" s="29"/>
      <c r="O3068" s="32">
        <f>IF($B3068="",0,IF($U3068="IN",N($M3068),0))</f>
        <v>0</v>
      </c>
      <c r="P3068" s="32">
        <f>IF($B3068="",0,IF(OR($U3068="OUT",$U3068="TRF"),N($M3068),0))</f>
        <v>0</v>
      </c>
      <c r="Q3068" s="32">
        <f>IF($B3068="",0,IF(OR($U3068="OUT",$U3068="TRF"),N($M3068),0))</f>
        <v>0</v>
      </c>
      <c r="R3068" s="32">
        <f>IF($B3068="",0,IF($U3068="IN",N($M3068),0))</f>
        <v>0</v>
      </c>
      <c r="S3068" s="33">
        <f>IF($B3068="","",IF($M3068="","⚠ مبلغ",IF($E3068="","⚠ بانک عامل",IF(AND($U3068="TRF",$F3068=""),"⚠ بانک مقصد",IF(AND($V3068&lt;&gt;"NONE",$V3068&lt;&gt;"",$Z3068=""),"⚠ طرف حساب","✓")))))</f>
        <v>0</v>
      </c>
      <c r="T3068" s="29"/>
      <c r="U3068" s="27">
        <f>IFERROR(VLOOKUP($D3068,BankOpTbl,2,0),"")</f>
        <v>0</v>
      </c>
      <c r="V3068" s="27">
        <f>IFERROR(VLOOKUP($D3068,BankOpTbl,3,0),"")</f>
        <v>0</v>
      </c>
      <c r="W3068" s="27">
        <f>IFERROR(VLOOKUP($D3068,BankOpTbl,4,0),"")</f>
        <v>0</v>
      </c>
      <c r="X3068" s="27">
        <f>IF($E3068="","",IFERROR(VLOOKUP($E3068,BankTbl,4,0),""))</f>
        <v>0</v>
      </c>
      <c r="Y3068" s="27">
        <f>IF($F3068="","",IFERROR(VLOOKUP($F3068,BankTbl,4,0),""))</f>
        <v>0</v>
      </c>
      <c r="Z3068" s="27">
        <f>IF($B3068="","",IF($V3068="PICK",LEFT($N3068,5),IF($V3068="FIXED",$W3068,IF($V3068="CODE",$H3068,""))))</f>
        <v>0</v>
      </c>
    </row>
    <row r="3069" spans="1:26" ht="21" customHeight="1">
      <c r="A3069" s="27">
        <f>IF($B3069="","",COUNTA($B$13:$B3069))</f>
        <v>0</v>
      </c>
      <c r="B3069" s="28"/>
      <c r="C3069" s="28"/>
      <c r="D3069" s="29"/>
      <c r="E3069" s="29"/>
      <c r="F3069" s="29"/>
      <c r="G3069" s="28"/>
      <c r="H3069" s="28"/>
      <c r="I3069" s="30">
        <f>IF($H3069="","",IFERROR(VLOOKUP($H3069,AcctTbl,2,0),"کد ناشناخته"))</f>
        <v>0</v>
      </c>
      <c r="J3069" s="27">
        <f>IF($H3069="","",IFERROR(VLOOKUP($H3069,AcctTbl,3,0),""))</f>
        <v>0</v>
      </c>
      <c r="K3069" s="29"/>
      <c r="L3069" s="28"/>
      <c r="M3069" s="31"/>
      <c r="N3069" s="29"/>
      <c r="O3069" s="32">
        <f>IF($B3069="",0,IF($U3069="IN",N($M3069),0))</f>
        <v>0</v>
      </c>
      <c r="P3069" s="32">
        <f>IF($B3069="",0,IF(OR($U3069="OUT",$U3069="TRF"),N($M3069),0))</f>
        <v>0</v>
      </c>
      <c r="Q3069" s="32">
        <f>IF($B3069="",0,IF(OR($U3069="OUT",$U3069="TRF"),N($M3069),0))</f>
        <v>0</v>
      </c>
      <c r="R3069" s="32">
        <f>IF($B3069="",0,IF($U3069="IN",N($M3069),0))</f>
        <v>0</v>
      </c>
      <c r="S3069" s="33">
        <f>IF($B3069="","",IF($M3069="","⚠ مبلغ",IF($E3069="","⚠ بانک عامل",IF(AND($U3069="TRF",$F3069=""),"⚠ بانک مقصد",IF(AND($V3069&lt;&gt;"NONE",$V3069&lt;&gt;"",$Z3069=""),"⚠ طرف حساب","✓")))))</f>
        <v>0</v>
      </c>
      <c r="T3069" s="29"/>
      <c r="U3069" s="27">
        <f>IFERROR(VLOOKUP($D3069,BankOpTbl,2,0),"")</f>
        <v>0</v>
      </c>
      <c r="V3069" s="27">
        <f>IFERROR(VLOOKUP($D3069,BankOpTbl,3,0),"")</f>
        <v>0</v>
      </c>
      <c r="W3069" s="27">
        <f>IFERROR(VLOOKUP($D3069,BankOpTbl,4,0),"")</f>
        <v>0</v>
      </c>
      <c r="X3069" s="27">
        <f>IF($E3069="","",IFERROR(VLOOKUP($E3069,BankTbl,4,0),""))</f>
        <v>0</v>
      </c>
      <c r="Y3069" s="27">
        <f>IF($F3069="","",IFERROR(VLOOKUP($F3069,BankTbl,4,0),""))</f>
        <v>0</v>
      </c>
      <c r="Z3069" s="27">
        <f>IF($B3069="","",IF($V3069="PICK",LEFT($N3069,5),IF($V3069="FIXED",$W3069,IF($V3069="CODE",$H3069,""))))</f>
        <v>0</v>
      </c>
    </row>
    <row r="3070" spans="1:26" ht="21" customHeight="1">
      <c r="A3070" s="27">
        <f>IF($B3070="","",COUNTA($B$13:$B3070))</f>
        <v>0</v>
      </c>
      <c r="B3070" s="28"/>
      <c r="C3070" s="28"/>
      <c r="D3070" s="29"/>
      <c r="E3070" s="29"/>
      <c r="F3070" s="29"/>
      <c r="G3070" s="28"/>
      <c r="H3070" s="28"/>
      <c r="I3070" s="30">
        <f>IF($H3070="","",IFERROR(VLOOKUP($H3070,AcctTbl,2,0),"کد ناشناخته"))</f>
        <v>0</v>
      </c>
      <c r="J3070" s="27">
        <f>IF($H3070="","",IFERROR(VLOOKUP($H3070,AcctTbl,3,0),""))</f>
        <v>0</v>
      </c>
      <c r="K3070" s="29"/>
      <c r="L3070" s="28"/>
      <c r="M3070" s="31"/>
      <c r="N3070" s="29"/>
      <c r="O3070" s="32">
        <f>IF($B3070="",0,IF($U3070="IN",N($M3070),0))</f>
        <v>0</v>
      </c>
      <c r="P3070" s="32">
        <f>IF($B3070="",0,IF(OR($U3070="OUT",$U3070="TRF"),N($M3070),0))</f>
        <v>0</v>
      </c>
      <c r="Q3070" s="32">
        <f>IF($B3070="",0,IF(OR($U3070="OUT",$U3070="TRF"),N($M3070),0))</f>
        <v>0</v>
      </c>
      <c r="R3070" s="32">
        <f>IF($B3070="",0,IF($U3070="IN",N($M3070),0))</f>
        <v>0</v>
      </c>
      <c r="S3070" s="33">
        <f>IF($B3070="","",IF($M3070="","⚠ مبلغ",IF($E3070="","⚠ بانک عامل",IF(AND($U3070="TRF",$F3070=""),"⚠ بانک مقصد",IF(AND($V3070&lt;&gt;"NONE",$V3070&lt;&gt;"",$Z3070=""),"⚠ طرف حساب","✓")))))</f>
        <v>0</v>
      </c>
      <c r="T3070" s="29"/>
      <c r="U3070" s="27">
        <f>IFERROR(VLOOKUP($D3070,BankOpTbl,2,0),"")</f>
        <v>0</v>
      </c>
      <c r="V3070" s="27">
        <f>IFERROR(VLOOKUP($D3070,BankOpTbl,3,0),"")</f>
        <v>0</v>
      </c>
      <c r="W3070" s="27">
        <f>IFERROR(VLOOKUP($D3070,BankOpTbl,4,0),"")</f>
        <v>0</v>
      </c>
      <c r="X3070" s="27">
        <f>IF($E3070="","",IFERROR(VLOOKUP($E3070,BankTbl,4,0),""))</f>
        <v>0</v>
      </c>
      <c r="Y3070" s="27">
        <f>IF($F3070="","",IFERROR(VLOOKUP($F3070,BankTbl,4,0),""))</f>
        <v>0</v>
      </c>
      <c r="Z3070" s="27">
        <f>IF($B3070="","",IF($V3070="PICK",LEFT($N3070,5),IF($V3070="FIXED",$W3070,IF($V3070="CODE",$H3070,""))))</f>
        <v>0</v>
      </c>
    </row>
    <row r="3071" spans="1:26" ht="21" customHeight="1">
      <c r="A3071" s="27">
        <f>IF($B3071="","",COUNTA($B$13:$B3071))</f>
        <v>0</v>
      </c>
      <c r="B3071" s="28"/>
      <c r="C3071" s="28"/>
      <c r="D3071" s="29"/>
      <c r="E3071" s="29"/>
      <c r="F3071" s="29"/>
      <c r="G3071" s="28"/>
      <c r="H3071" s="28"/>
      <c r="I3071" s="30">
        <f>IF($H3071="","",IFERROR(VLOOKUP($H3071,AcctTbl,2,0),"کد ناشناخته"))</f>
        <v>0</v>
      </c>
      <c r="J3071" s="27">
        <f>IF($H3071="","",IFERROR(VLOOKUP($H3071,AcctTbl,3,0),""))</f>
        <v>0</v>
      </c>
      <c r="K3071" s="29"/>
      <c r="L3071" s="28"/>
      <c r="M3071" s="31"/>
      <c r="N3071" s="29"/>
      <c r="O3071" s="32">
        <f>IF($B3071="",0,IF($U3071="IN",N($M3071),0))</f>
        <v>0</v>
      </c>
      <c r="P3071" s="32">
        <f>IF($B3071="",0,IF(OR($U3071="OUT",$U3071="TRF"),N($M3071),0))</f>
        <v>0</v>
      </c>
      <c r="Q3071" s="32">
        <f>IF($B3071="",0,IF(OR($U3071="OUT",$U3071="TRF"),N($M3071),0))</f>
        <v>0</v>
      </c>
      <c r="R3071" s="32">
        <f>IF($B3071="",0,IF($U3071="IN",N($M3071),0))</f>
        <v>0</v>
      </c>
      <c r="S3071" s="33">
        <f>IF($B3071="","",IF($M3071="","⚠ مبلغ",IF($E3071="","⚠ بانک عامل",IF(AND($U3071="TRF",$F3071=""),"⚠ بانک مقصد",IF(AND($V3071&lt;&gt;"NONE",$V3071&lt;&gt;"",$Z3071=""),"⚠ طرف حساب","✓")))))</f>
        <v>0</v>
      </c>
      <c r="T3071" s="29"/>
      <c r="U3071" s="27">
        <f>IFERROR(VLOOKUP($D3071,BankOpTbl,2,0),"")</f>
        <v>0</v>
      </c>
      <c r="V3071" s="27">
        <f>IFERROR(VLOOKUP($D3071,BankOpTbl,3,0),"")</f>
        <v>0</v>
      </c>
      <c r="W3071" s="27">
        <f>IFERROR(VLOOKUP($D3071,BankOpTbl,4,0),"")</f>
        <v>0</v>
      </c>
      <c r="X3071" s="27">
        <f>IF($E3071="","",IFERROR(VLOOKUP($E3071,BankTbl,4,0),""))</f>
        <v>0</v>
      </c>
      <c r="Y3071" s="27">
        <f>IF($F3071="","",IFERROR(VLOOKUP($F3071,BankTbl,4,0),""))</f>
        <v>0</v>
      </c>
      <c r="Z3071" s="27">
        <f>IF($B3071="","",IF($V3071="PICK",LEFT($N3071,5),IF($V3071="FIXED",$W3071,IF($V3071="CODE",$H3071,""))))</f>
        <v>0</v>
      </c>
    </row>
    <row r="3072" spans="1:26" ht="21" customHeight="1">
      <c r="A3072" s="27">
        <f>IF($B3072="","",COUNTA($B$13:$B3072))</f>
        <v>0</v>
      </c>
      <c r="B3072" s="28"/>
      <c r="C3072" s="28"/>
      <c r="D3072" s="29"/>
      <c r="E3072" s="29"/>
      <c r="F3072" s="29"/>
      <c r="G3072" s="28"/>
      <c r="H3072" s="28"/>
      <c r="I3072" s="30">
        <f>IF($H3072="","",IFERROR(VLOOKUP($H3072,AcctTbl,2,0),"کد ناشناخته"))</f>
        <v>0</v>
      </c>
      <c r="J3072" s="27">
        <f>IF($H3072="","",IFERROR(VLOOKUP($H3072,AcctTbl,3,0),""))</f>
        <v>0</v>
      </c>
      <c r="K3072" s="29"/>
      <c r="L3072" s="28"/>
      <c r="M3072" s="31"/>
      <c r="N3072" s="29"/>
      <c r="O3072" s="32">
        <f>IF($B3072="",0,IF($U3072="IN",N($M3072),0))</f>
        <v>0</v>
      </c>
      <c r="P3072" s="32">
        <f>IF($B3072="",0,IF(OR($U3072="OUT",$U3072="TRF"),N($M3072),0))</f>
        <v>0</v>
      </c>
      <c r="Q3072" s="32">
        <f>IF($B3072="",0,IF(OR($U3072="OUT",$U3072="TRF"),N($M3072),0))</f>
        <v>0</v>
      </c>
      <c r="R3072" s="32">
        <f>IF($B3072="",0,IF($U3072="IN",N($M3072),0))</f>
        <v>0</v>
      </c>
      <c r="S3072" s="33">
        <f>IF($B3072="","",IF($M3072="","⚠ مبلغ",IF($E3072="","⚠ بانک عامل",IF(AND($U3072="TRF",$F3072=""),"⚠ بانک مقصد",IF(AND($V3072&lt;&gt;"NONE",$V3072&lt;&gt;"",$Z3072=""),"⚠ طرف حساب","✓")))))</f>
        <v>0</v>
      </c>
      <c r="T3072" s="29"/>
      <c r="U3072" s="27">
        <f>IFERROR(VLOOKUP($D3072,BankOpTbl,2,0),"")</f>
        <v>0</v>
      </c>
      <c r="V3072" s="27">
        <f>IFERROR(VLOOKUP($D3072,BankOpTbl,3,0),"")</f>
        <v>0</v>
      </c>
      <c r="W3072" s="27">
        <f>IFERROR(VLOOKUP($D3072,BankOpTbl,4,0),"")</f>
        <v>0</v>
      </c>
      <c r="X3072" s="27">
        <f>IF($E3072="","",IFERROR(VLOOKUP($E3072,BankTbl,4,0),""))</f>
        <v>0</v>
      </c>
      <c r="Y3072" s="27">
        <f>IF($F3072="","",IFERROR(VLOOKUP($F3072,BankTbl,4,0),""))</f>
        <v>0</v>
      </c>
      <c r="Z3072" s="27">
        <f>IF($B3072="","",IF($V3072="PICK",LEFT($N3072,5),IF($V3072="FIXED",$W3072,IF($V3072="CODE",$H3072,""))))</f>
        <v>0</v>
      </c>
    </row>
    <row r="3073" spans="1:26" ht="21" customHeight="1">
      <c r="A3073" s="27">
        <f>IF($B3073="","",COUNTA($B$13:$B3073))</f>
        <v>0</v>
      </c>
      <c r="B3073" s="28"/>
      <c r="C3073" s="28"/>
      <c r="D3073" s="29"/>
      <c r="E3073" s="29"/>
      <c r="F3073" s="29"/>
      <c r="G3073" s="28"/>
      <c r="H3073" s="28"/>
      <c r="I3073" s="30">
        <f>IF($H3073="","",IFERROR(VLOOKUP($H3073,AcctTbl,2,0),"کد ناشناخته"))</f>
        <v>0</v>
      </c>
      <c r="J3073" s="27">
        <f>IF($H3073="","",IFERROR(VLOOKUP($H3073,AcctTbl,3,0),""))</f>
        <v>0</v>
      </c>
      <c r="K3073" s="29"/>
      <c r="L3073" s="28"/>
      <c r="M3073" s="31"/>
      <c r="N3073" s="29"/>
      <c r="O3073" s="32">
        <f>IF($B3073="",0,IF($U3073="IN",N($M3073),0))</f>
        <v>0</v>
      </c>
      <c r="P3073" s="32">
        <f>IF($B3073="",0,IF(OR($U3073="OUT",$U3073="TRF"),N($M3073),0))</f>
        <v>0</v>
      </c>
      <c r="Q3073" s="32">
        <f>IF($B3073="",0,IF(OR($U3073="OUT",$U3073="TRF"),N($M3073),0))</f>
        <v>0</v>
      </c>
      <c r="R3073" s="32">
        <f>IF($B3073="",0,IF($U3073="IN",N($M3073),0))</f>
        <v>0</v>
      </c>
      <c r="S3073" s="33">
        <f>IF($B3073="","",IF($M3073="","⚠ مبلغ",IF($E3073="","⚠ بانک عامل",IF(AND($U3073="TRF",$F3073=""),"⚠ بانک مقصد",IF(AND($V3073&lt;&gt;"NONE",$V3073&lt;&gt;"",$Z3073=""),"⚠ طرف حساب","✓")))))</f>
        <v>0</v>
      </c>
      <c r="T3073" s="29"/>
      <c r="U3073" s="27">
        <f>IFERROR(VLOOKUP($D3073,BankOpTbl,2,0),"")</f>
        <v>0</v>
      </c>
      <c r="V3073" s="27">
        <f>IFERROR(VLOOKUP($D3073,BankOpTbl,3,0),"")</f>
        <v>0</v>
      </c>
      <c r="W3073" s="27">
        <f>IFERROR(VLOOKUP($D3073,BankOpTbl,4,0),"")</f>
        <v>0</v>
      </c>
      <c r="X3073" s="27">
        <f>IF($E3073="","",IFERROR(VLOOKUP($E3073,BankTbl,4,0),""))</f>
        <v>0</v>
      </c>
      <c r="Y3073" s="27">
        <f>IF($F3073="","",IFERROR(VLOOKUP($F3073,BankTbl,4,0),""))</f>
        <v>0</v>
      </c>
      <c r="Z3073" s="27">
        <f>IF($B3073="","",IF($V3073="PICK",LEFT($N3073,5),IF($V3073="FIXED",$W3073,IF($V3073="CODE",$H3073,""))))</f>
        <v>0</v>
      </c>
    </row>
    <row r="3074" spans="1:26" ht="21" customHeight="1">
      <c r="A3074" s="27">
        <f>IF($B3074="","",COUNTA($B$13:$B3074))</f>
        <v>0</v>
      </c>
      <c r="B3074" s="28"/>
      <c r="C3074" s="28"/>
      <c r="D3074" s="29"/>
      <c r="E3074" s="29"/>
      <c r="F3074" s="29"/>
      <c r="G3074" s="28"/>
      <c r="H3074" s="28"/>
      <c r="I3074" s="30">
        <f>IF($H3074="","",IFERROR(VLOOKUP($H3074,AcctTbl,2,0),"کد ناشناخته"))</f>
        <v>0</v>
      </c>
      <c r="J3074" s="27">
        <f>IF($H3074="","",IFERROR(VLOOKUP($H3074,AcctTbl,3,0),""))</f>
        <v>0</v>
      </c>
      <c r="K3074" s="29"/>
      <c r="L3074" s="28"/>
      <c r="M3074" s="31"/>
      <c r="N3074" s="29"/>
      <c r="O3074" s="32">
        <f>IF($B3074="",0,IF($U3074="IN",N($M3074),0))</f>
        <v>0</v>
      </c>
      <c r="P3074" s="32">
        <f>IF($B3074="",0,IF(OR($U3074="OUT",$U3074="TRF"),N($M3074),0))</f>
        <v>0</v>
      </c>
      <c r="Q3074" s="32">
        <f>IF($B3074="",0,IF(OR($U3074="OUT",$U3074="TRF"),N($M3074),0))</f>
        <v>0</v>
      </c>
      <c r="R3074" s="32">
        <f>IF($B3074="",0,IF($U3074="IN",N($M3074),0))</f>
        <v>0</v>
      </c>
      <c r="S3074" s="33">
        <f>IF($B3074="","",IF($M3074="","⚠ مبلغ",IF($E3074="","⚠ بانک عامل",IF(AND($U3074="TRF",$F3074=""),"⚠ بانک مقصد",IF(AND($V3074&lt;&gt;"NONE",$V3074&lt;&gt;"",$Z3074=""),"⚠ طرف حساب","✓")))))</f>
        <v>0</v>
      </c>
      <c r="T3074" s="29"/>
      <c r="U3074" s="27">
        <f>IFERROR(VLOOKUP($D3074,BankOpTbl,2,0),"")</f>
        <v>0</v>
      </c>
      <c r="V3074" s="27">
        <f>IFERROR(VLOOKUP($D3074,BankOpTbl,3,0),"")</f>
        <v>0</v>
      </c>
      <c r="W3074" s="27">
        <f>IFERROR(VLOOKUP($D3074,BankOpTbl,4,0),"")</f>
        <v>0</v>
      </c>
      <c r="X3074" s="27">
        <f>IF($E3074="","",IFERROR(VLOOKUP($E3074,BankTbl,4,0),""))</f>
        <v>0</v>
      </c>
      <c r="Y3074" s="27">
        <f>IF($F3074="","",IFERROR(VLOOKUP($F3074,BankTbl,4,0),""))</f>
        <v>0</v>
      </c>
      <c r="Z3074" s="27">
        <f>IF($B3074="","",IF($V3074="PICK",LEFT($N3074,5),IF($V3074="FIXED",$W3074,IF($V3074="CODE",$H3074,""))))</f>
        <v>0</v>
      </c>
    </row>
    <row r="3075" spans="1:26" ht="21" customHeight="1">
      <c r="A3075" s="27">
        <f>IF($B3075="","",COUNTA($B$13:$B3075))</f>
        <v>0</v>
      </c>
      <c r="B3075" s="28"/>
      <c r="C3075" s="28"/>
      <c r="D3075" s="29"/>
      <c r="E3075" s="29"/>
      <c r="F3075" s="29"/>
      <c r="G3075" s="28"/>
      <c r="H3075" s="28"/>
      <c r="I3075" s="30">
        <f>IF($H3075="","",IFERROR(VLOOKUP($H3075,AcctTbl,2,0),"کد ناشناخته"))</f>
        <v>0</v>
      </c>
      <c r="J3075" s="27">
        <f>IF($H3075="","",IFERROR(VLOOKUP($H3075,AcctTbl,3,0),""))</f>
        <v>0</v>
      </c>
      <c r="K3075" s="29"/>
      <c r="L3075" s="28"/>
      <c r="M3075" s="31"/>
      <c r="N3075" s="29"/>
      <c r="O3075" s="32">
        <f>IF($B3075="",0,IF($U3075="IN",N($M3075),0))</f>
        <v>0</v>
      </c>
      <c r="P3075" s="32">
        <f>IF($B3075="",0,IF(OR($U3075="OUT",$U3075="TRF"),N($M3075),0))</f>
        <v>0</v>
      </c>
      <c r="Q3075" s="32">
        <f>IF($B3075="",0,IF(OR($U3075="OUT",$U3075="TRF"),N($M3075),0))</f>
        <v>0</v>
      </c>
      <c r="R3075" s="32">
        <f>IF($B3075="",0,IF($U3075="IN",N($M3075),0))</f>
        <v>0</v>
      </c>
      <c r="S3075" s="33">
        <f>IF($B3075="","",IF($M3075="","⚠ مبلغ",IF($E3075="","⚠ بانک عامل",IF(AND($U3075="TRF",$F3075=""),"⚠ بانک مقصد",IF(AND($V3075&lt;&gt;"NONE",$V3075&lt;&gt;"",$Z3075=""),"⚠ طرف حساب","✓")))))</f>
        <v>0</v>
      </c>
      <c r="T3075" s="29"/>
      <c r="U3075" s="27">
        <f>IFERROR(VLOOKUP($D3075,BankOpTbl,2,0),"")</f>
        <v>0</v>
      </c>
      <c r="V3075" s="27">
        <f>IFERROR(VLOOKUP($D3075,BankOpTbl,3,0),"")</f>
        <v>0</v>
      </c>
      <c r="W3075" s="27">
        <f>IFERROR(VLOOKUP($D3075,BankOpTbl,4,0),"")</f>
        <v>0</v>
      </c>
      <c r="X3075" s="27">
        <f>IF($E3075="","",IFERROR(VLOOKUP($E3075,BankTbl,4,0),""))</f>
        <v>0</v>
      </c>
      <c r="Y3075" s="27">
        <f>IF($F3075="","",IFERROR(VLOOKUP($F3075,BankTbl,4,0),""))</f>
        <v>0</v>
      </c>
      <c r="Z3075" s="27">
        <f>IF($B3075="","",IF($V3075="PICK",LEFT($N3075,5),IF($V3075="FIXED",$W3075,IF($V3075="CODE",$H3075,""))))</f>
        <v>0</v>
      </c>
    </row>
    <row r="3076" spans="1:26" ht="21" customHeight="1">
      <c r="A3076" s="27">
        <f>IF($B3076="","",COUNTA($B$13:$B3076))</f>
        <v>0</v>
      </c>
      <c r="B3076" s="28"/>
      <c r="C3076" s="28"/>
      <c r="D3076" s="29"/>
      <c r="E3076" s="29"/>
      <c r="F3076" s="29"/>
      <c r="G3076" s="28"/>
      <c r="H3076" s="28"/>
      <c r="I3076" s="30">
        <f>IF($H3076="","",IFERROR(VLOOKUP($H3076,AcctTbl,2,0),"کد ناشناخته"))</f>
        <v>0</v>
      </c>
      <c r="J3076" s="27">
        <f>IF($H3076="","",IFERROR(VLOOKUP($H3076,AcctTbl,3,0),""))</f>
        <v>0</v>
      </c>
      <c r="K3076" s="29"/>
      <c r="L3076" s="28"/>
      <c r="M3076" s="31"/>
      <c r="N3076" s="29"/>
      <c r="O3076" s="32">
        <f>IF($B3076="",0,IF($U3076="IN",N($M3076),0))</f>
        <v>0</v>
      </c>
      <c r="P3076" s="32">
        <f>IF($B3076="",0,IF(OR($U3076="OUT",$U3076="TRF"),N($M3076),0))</f>
        <v>0</v>
      </c>
      <c r="Q3076" s="32">
        <f>IF($B3076="",0,IF(OR($U3076="OUT",$U3076="TRF"),N($M3076),0))</f>
        <v>0</v>
      </c>
      <c r="R3076" s="32">
        <f>IF($B3076="",0,IF($U3076="IN",N($M3076),0))</f>
        <v>0</v>
      </c>
      <c r="S3076" s="33">
        <f>IF($B3076="","",IF($M3076="","⚠ مبلغ",IF($E3076="","⚠ بانک عامل",IF(AND($U3076="TRF",$F3076=""),"⚠ بانک مقصد",IF(AND($V3076&lt;&gt;"NONE",$V3076&lt;&gt;"",$Z3076=""),"⚠ طرف حساب","✓")))))</f>
        <v>0</v>
      </c>
      <c r="T3076" s="29"/>
      <c r="U3076" s="27">
        <f>IFERROR(VLOOKUP($D3076,BankOpTbl,2,0),"")</f>
        <v>0</v>
      </c>
      <c r="V3076" s="27">
        <f>IFERROR(VLOOKUP($D3076,BankOpTbl,3,0),"")</f>
        <v>0</v>
      </c>
      <c r="W3076" s="27">
        <f>IFERROR(VLOOKUP($D3076,BankOpTbl,4,0),"")</f>
        <v>0</v>
      </c>
      <c r="X3076" s="27">
        <f>IF($E3076="","",IFERROR(VLOOKUP($E3076,BankTbl,4,0),""))</f>
        <v>0</v>
      </c>
      <c r="Y3076" s="27">
        <f>IF($F3076="","",IFERROR(VLOOKUP($F3076,BankTbl,4,0),""))</f>
        <v>0</v>
      </c>
      <c r="Z3076" s="27">
        <f>IF($B3076="","",IF($V3076="PICK",LEFT($N3076,5),IF($V3076="FIXED",$W3076,IF($V3076="CODE",$H3076,""))))</f>
        <v>0</v>
      </c>
    </row>
    <row r="3077" spans="1:26" ht="21" customHeight="1">
      <c r="A3077" s="27">
        <f>IF($B3077="","",COUNTA($B$13:$B3077))</f>
        <v>0</v>
      </c>
      <c r="B3077" s="28"/>
      <c r="C3077" s="28"/>
      <c r="D3077" s="29"/>
      <c r="E3077" s="29"/>
      <c r="F3077" s="29"/>
      <c r="G3077" s="28"/>
      <c r="H3077" s="28"/>
      <c r="I3077" s="30">
        <f>IF($H3077="","",IFERROR(VLOOKUP($H3077,AcctTbl,2,0),"کد ناشناخته"))</f>
        <v>0</v>
      </c>
      <c r="J3077" s="27">
        <f>IF($H3077="","",IFERROR(VLOOKUP($H3077,AcctTbl,3,0),""))</f>
        <v>0</v>
      </c>
      <c r="K3077" s="29"/>
      <c r="L3077" s="28"/>
      <c r="M3077" s="31"/>
      <c r="N3077" s="29"/>
      <c r="O3077" s="32">
        <f>IF($B3077="",0,IF($U3077="IN",N($M3077),0))</f>
        <v>0</v>
      </c>
      <c r="P3077" s="32">
        <f>IF($B3077="",0,IF(OR($U3077="OUT",$U3077="TRF"),N($M3077),0))</f>
        <v>0</v>
      </c>
      <c r="Q3077" s="32">
        <f>IF($B3077="",0,IF(OR($U3077="OUT",$U3077="TRF"),N($M3077),0))</f>
        <v>0</v>
      </c>
      <c r="R3077" s="32">
        <f>IF($B3077="",0,IF($U3077="IN",N($M3077),0))</f>
        <v>0</v>
      </c>
      <c r="S3077" s="33">
        <f>IF($B3077="","",IF($M3077="","⚠ مبلغ",IF($E3077="","⚠ بانک عامل",IF(AND($U3077="TRF",$F3077=""),"⚠ بانک مقصد",IF(AND($V3077&lt;&gt;"NONE",$V3077&lt;&gt;"",$Z3077=""),"⚠ طرف حساب","✓")))))</f>
        <v>0</v>
      </c>
      <c r="T3077" s="29"/>
      <c r="U3077" s="27">
        <f>IFERROR(VLOOKUP($D3077,BankOpTbl,2,0),"")</f>
        <v>0</v>
      </c>
      <c r="V3077" s="27">
        <f>IFERROR(VLOOKUP($D3077,BankOpTbl,3,0),"")</f>
        <v>0</v>
      </c>
      <c r="W3077" s="27">
        <f>IFERROR(VLOOKUP($D3077,BankOpTbl,4,0),"")</f>
        <v>0</v>
      </c>
      <c r="X3077" s="27">
        <f>IF($E3077="","",IFERROR(VLOOKUP($E3077,BankTbl,4,0),""))</f>
        <v>0</v>
      </c>
      <c r="Y3077" s="27">
        <f>IF($F3077="","",IFERROR(VLOOKUP($F3077,BankTbl,4,0),""))</f>
        <v>0</v>
      </c>
      <c r="Z3077" s="27">
        <f>IF($B3077="","",IF($V3077="PICK",LEFT($N3077,5),IF($V3077="FIXED",$W3077,IF($V3077="CODE",$H3077,""))))</f>
        <v>0</v>
      </c>
    </row>
    <row r="3078" spans="1:26" ht="21" customHeight="1">
      <c r="A3078" s="27">
        <f>IF($B3078="","",COUNTA($B$13:$B3078))</f>
        <v>0</v>
      </c>
      <c r="B3078" s="28"/>
      <c r="C3078" s="28"/>
      <c r="D3078" s="29"/>
      <c r="E3078" s="29"/>
      <c r="F3078" s="29"/>
      <c r="G3078" s="28"/>
      <c r="H3078" s="28"/>
      <c r="I3078" s="30">
        <f>IF($H3078="","",IFERROR(VLOOKUP($H3078,AcctTbl,2,0),"کد ناشناخته"))</f>
        <v>0</v>
      </c>
      <c r="J3078" s="27">
        <f>IF($H3078="","",IFERROR(VLOOKUP($H3078,AcctTbl,3,0),""))</f>
        <v>0</v>
      </c>
      <c r="K3078" s="29"/>
      <c r="L3078" s="28"/>
      <c r="M3078" s="31"/>
      <c r="N3078" s="29"/>
      <c r="O3078" s="32">
        <f>IF($B3078="",0,IF($U3078="IN",N($M3078),0))</f>
        <v>0</v>
      </c>
      <c r="P3078" s="32">
        <f>IF($B3078="",0,IF(OR($U3078="OUT",$U3078="TRF"),N($M3078),0))</f>
        <v>0</v>
      </c>
      <c r="Q3078" s="32">
        <f>IF($B3078="",0,IF(OR($U3078="OUT",$U3078="TRF"),N($M3078),0))</f>
        <v>0</v>
      </c>
      <c r="R3078" s="32">
        <f>IF($B3078="",0,IF($U3078="IN",N($M3078),0))</f>
        <v>0</v>
      </c>
      <c r="S3078" s="33">
        <f>IF($B3078="","",IF($M3078="","⚠ مبلغ",IF($E3078="","⚠ بانک عامل",IF(AND($U3078="TRF",$F3078=""),"⚠ بانک مقصد",IF(AND($V3078&lt;&gt;"NONE",$V3078&lt;&gt;"",$Z3078=""),"⚠ طرف حساب","✓")))))</f>
        <v>0</v>
      </c>
      <c r="T3078" s="29"/>
      <c r="U3078" s="27">
        <f>IFERROR(VLOOKUP($D3078,BankOpTbl,2,0),"")</f>
        <v>0</v>
      </c>
      <c r="V3078" s="27">
        <f>IFERROR(VLOOKUP($D3078,BankOpTbl,3,0),"")</f>
        <v>0</v>
      </c>
      <c r="W3078" s="27">
        <f>IFERROR(VLOOKUP($D3078,BankOpTbl,4,0),"")</f>
        <v>0</v>
      </c>
      <c r="X3078" s="27">
        <f>IF($E3078="","",IFERROR(VLOOKUP($E3078,BankTbl,4,0),""))</f>
        <v>0</v>
      </c>
      <c r="Y3078" s="27">
        <f>IF($F3078="","",IFERROR(VLOOKUP($F3078,BankTbl,4,0),""))</f>
        <v>0</v>
      </c>
      <c r="Z3078" s="27">
        <f>IF($B3078="","",IF($V3078="PICK",LEFT($N3078,5),IF($V3078="FIXED",$W3078,IF($V3078="CODE",$H3078,""))))</f>
        <v>0</v>
      </c>
    </row>
    <row r="3079" spans="1:26" ht="21" customHeight="1">
      <c r="A3079" s="27">
        <f>IF($B3079="","",COUNTA($B$13:$B3079))</f>
        <v>0</v>
      </c>
      <c r="B3079" s="28"/>
      <c r="C3079" s="28"/>
      <c r="D3079" s="29"/>
      <c r="E3079" s="29"/>
      <c r="F3079" s="29"/>
      <c r="G3079" s="28"/>
      <c r="H3079" s="28"/>
      <c r="I3079" s="30">
        <f>IF($H3079="","",IFERROR(VLOOKUP($H3079,AcctTbl,2,0),"کد ناشناخته"))</f>
        <v>0</v>
      </c>
      <c r="J3079" s="27">
        <f>IF($H3079="","",IFERROR(VLOOKUP($H3079,AcctTbl,3,0),""))</f>
        <v>0</v>
      </c>
      <c r="K3079" s="29"/>
      <c r="L3079" s="28"/>
      <c r="M3079" s="31"/>
      <c r="N3079" s="29"/>
      <c r="O3079" s="32">
        <f>IF($B3079="",0,IF($U3079="IN",N($M3079),0))</f>
        <v>0</v>
      </c>
      <c r="P3079" s="32">
        <f>IF($B3079="",0,IF(OR($U3079="OUT",$U3079="TRF"),N($M3079),0))</f>
        <v>0</v>
      </c>
      <c r="Q3079" s="32">
        <f>IF($B3079="",0,IF(OR($U3079="OUT",$U3079="TRF"),N($M3079),0))</f>
        <v>0</v>
      </c>
      <c r="R3079" s="32">
        <f>IF($B3079="",0,IF($U3079="IN",N($M3079),0))</f>
        <v>0</v>
      </c>
      <c r="S3079" s="33">
        <f>IF($B3079="","",IF($M3079="","⚠ مبلغ",IF($E3079="","⚠ بانک عامل",IF(AND($U3079="TRF",$F3079=""),"⚠ بانک مقصد",IF(AND($V3079&lt;&gt;"NONE",$V3079&lt;&gt;"",$Z3079=""),"⚠ طرف حساب","✓")))))</f>
        <v>0</v>
      </c>
      <c r="T3079" s="29"/>
      <c r="U3079" s="27">
        <f>IFERROR(VLOOKUP($D3079,BankOpTbl,2,0),"")</f>
        <v>0</v>
      </c>
      <c r="V3079" s="27">
        <f>IFERROR(VLOOKUP($D3079,BankOpTbl,3,0),"")</f>
        <v>0</v>
      </c>
      <c r="W3079" s="27">
        <f>IFERROR(VLOOKUP($D3079,BankOpTbl,4,0),"")</f>
        <v>0</v>
      </c>
      <c r="X3079" s="27">
        <f>IF($E3079="","",IFERROR(VLOOKUP($E3079,BankTbl,4,0),""))</f>
        <v>0</v>
      </c>
      <c r="Y3079" s="27">
        <f>IF($F3079="","",IFERROR(VLOOKUP($F3079,BankTbl,4,0),""))</f>
        <v>0</v>
      </c>
      <c r="Z3079" s="27">
        <f>IF($B3079="","",IF($V3079="PICK",LEFT($N3079,5),IF($V3079="FIXED",$W3079,IF($V3079="CODE",$H3079,""))))</f>
        <v>0</v>
      </c>
    </row>
    <row r="3080" spans="1:26" ht="21" customHeight="1">
      <c r="A3080" s="27">
        <f>IF($B3080="","",COUNTA($B$13:$B3080))</f>
        <v>0</v>
      </c>
      <c r="B3080" s="28"/>
      <c r="C3080" s="28"/>
      <c r="D3080" s="29"/>
      <c r="E3080" s="29"/>
      <c r="F3080" s="29"/>
      <c r="G3080" s="28"/>
      <c r="H3080" s="28"/>
      <c r="I3080" s="30">
        <f>IF($H3080="","",IFERROR(VLOOKUP($H3080,AcctTbl,2,0),"کد ناشناخته"))</f>
        <v>0</v>
      </c>
      <c r="J3080" s="27">
        <f>IF($H3080="","",IFERROR(VLOOKUP($H3080,AcctTbl,3,0),""))</f>
        <v>0</v>
      </c>
      <c r="K3080" s="29"/>
      <c r="L3080" s="28"/>
      <c r="M3080" s="31"/>
      <c r="N3080" s="29"/>
      <c r="O3080" s="32">
        <f>IF($B3080="",0,IF($U3080="IN",N($M3080),0))</f>
        <v>0</v>
      </c>
      <c r="P3080" s="32">
        <f>IF($B3080="",0,IF(OR($U3080="OUT",$U3080="TRF"),N($M3080),0))</f>
        <v>0</v>
      </c>
      <c r="Q3080" s="32">
        <f>IF($B3080="",0,IF(OR($U3080="OUT",$U3080="TRF"),N($M3080),0))</f>
        <v>0</v>
      </c>
      <c r="R3080" s="32">
        <f>IF($B3080="",0,IF($U3080="IN",N($M3080),0))</f>
        <v>0</v>
      </c>
      <c r="S3080" s="33">
        <f>IF($B3080="","",IF($M3080="","⚠ مبلغ",IF($E3080="","⚠ بانک عامل",IF(AND($U3080="TRF",$F3080=""),"⚠ بانک مقصد",IF(AND($V3080&lt;&gt;"NONE",$V3080&lt;&gt;"",$Z3080=""),"⚠ طرف حساب","✓")))))</f>
        <v>0</v>
      </c>
      <c r="T3080" s="29"/>
      <c r="U3080" s="27">
        <f>IFERROR(VLOOKUP($D3080,BankOpTbl,2,0),"")</f>
        <v>0</v>
      </c>
      <c r="V3080" s="27">
        <f>IFERROR(VLOOKUP($D3080,BankOpTbl,3,0),"")</f>
        <v>0</v>
      </c>
      <c r="W3080" s="27">
        <f>IFERROR(VLOOKUP($D3080,BankOpTbl,4,0),"")</f>
        <v>0</v>
      </c>
      <c r="X3080" s="27">
        <f>IF($E3080="","",IFERROR(VLOOKUP($E3080,BankTbl,4,0),""))</f>
        <v>0</v>
      </c>
      <c r="Y3080" s="27">
        <f>IF($F3080="","",IFERROR(VLOOKUP($F3080,BankTbl,4,0),""))</f>
        <v>0</v>
      </c>
      <c r="Z3080" s="27">
        <f>IF($B3080="","",IF($V3080="PICK",LEFT($N3080,5),IF($V3080="FIXED",$W3080,IF($V3080="CODE",$H3080,""))))</f>
        <v>0</v>
      </c>
    </row>
    <row r="3081" spans="1:26" ht="21" customHeight="1">
      <c r="A3081" s="27">
        <f>IF($B3081="","",COUNTA($B$13:$B3081))</f>
        <v>0</v>
      </c>
      <c r="B3081" s="28"/>
      <c r="C3081" s="28"/>
      <c r="D3081" s="29"/>
      <c r="E3081" s="29"/>
      <c r="F3081" s="29"/>
      <c r="G3081" s="28"/>
      <c r="H3081" s="28"/>
      <c r="I3081" s="30">
        <f>IF($H3081="","",IFERROR(VLOOKUP($H3081,AcctTbl,2,0),"کد ناشناخته"))</f>
        <v>0</v>
      </c>
      <c r="J3081" s="27">
        <f>IF($H3081="","",IFERROR(VLOOKUP($H3081,AcctTbl,3,0),""))</f>
        <v>0</v>
      </c>
      <c r="K3081" s="29"/>
      <c r="L3081" s="28"/>
      <c r="M3081" s="31"/>
      <c r="N3081" s="29"/>
      <c r="O3081" s="32">
        <f>IF($B3081="",0,IF($U3081="IN",N($M3081),0))</f>
        <v>0</v>
      </c>
      <c r="P3081" s="32">
        <f>IF($B3081="",0,IF(OR($U3081="OUT",$U3081="TRF"),N($M3081),0))</f>
        <v>0</v>
      </c>
      <c r="Q3081" s="32">
        <f>IF($B3081="",0,IF(OR($U3081="OUT",$U3081="TRF"),N($M3081),0))</f>
        <v>0</v>
      </c>
      <c r="R3081" s="32">
        <f>IF($B3081="",0,IF($U3081="IN",N($M3081),0))</f>
        <v>0</v>
      </c>
      <c r="S3081" s="33">
        <f>IF($B3081="","",IF($M3081="","⚠ مبلغ",IF($E3081="","⚠ بانک عامل",IF(AND($U3081="TRF",$F3081=""),"⚠ بانک مقصد",IF(AND($V3081&lt;&gt;"NONE",$V3081&lt;&gt;"",$Z3081=""),"⚠ طرف حساب","✓")))))</f>
        <v>0</v>
      </c>
      <c r="T3081" s="29"/>
      <c r="U3081" s="27">
        <f>IFERROR(VLOOKUP($D3081,BankOpTbl,2,0),"")</f>
        <v>0</v>
      </c>
      <c r="V3081" s="27">
        <f>IFERROR(VLOOKUP($D3081,BankOpTbl,3,0),"")</f>
        <v>0</v>
      </c>
      <c r="W3081" s="27">
        <f>IFERROR(VLOOKUP($D3081,BankOpTbl,4,0),"")</f>
        <v>0</v>
      </c>
      <c r="X3081" s="27">
        <f>IF($E3081="","",IFERROR(VLOOKUP($E3081,BankTbl,4,0),""))</f>
        <v>0</v>
      </c>
      <c r="Y3081" s="27">
        <f>IF($F3081="","",IFERROR(VLOOKUP($F3081,BankTbl,4,0),""))</f>
        <v>0</v>
      </c>
      <c r="Z3081" s="27">
        <f>IF($B3081="","",IF($V3081="PICK",LEFT($N3081,5),IF($V3081="FIXED",$W3081,IF($V3081="CODE",$H3081,""))))</f>
        <v>0</v>
      </c>
    </row>
    <row r="3082" spans="1:26" ht="21" customHeight="1">
      <c r="A3082" s="27">
        <f>IF($B3082="","",COUNTA($B$13:$B3082))</f>
        <v>0</v>
      </c>
      <c r="B3082" s="28"/>
      <c r="C3082" s="28"/>
      <c r="D3082" s="29"/>
      <c r="E3082" s="29"/>
      <c r="F3082" s="29"/>
      <c r="G3082" s="28"/>
      <c r="H3082" s="28"/>
      <c r="I3082" s="30">
        <f>IF($H3082="","",IFERROR(VLOOKUP($H3082,AcctTbl,2,0),"کد ناشناخته"))</f>
        <v>0</v>
      </c>
      <c r="J3082" s="27">
        <f>IF($H3082="","",IFERROR(VLOOKUP($H3082,AcctTbl,3,0),""))</f>
        <v>0</v>
      </c>
      <c r="K3082" s="29"/>
      <c r="L3082" s="28"/>
      <c r="M3082" s="31"/>
      <c r="N3082" s="29"/>
      <c r="O3082" s="32">
        <f>IF($B3082="",0,IF($U3082="IN",N($M3082),0))</f>
        <v>0</v>
      </c>
      <c r="P3082" s="32">
        <f>IF($B3082="",0,IF(OR($U3082="OUT",$U3082="TRF"),N($M3082),0))</f>
        <v>0</v>
      </c>
      <c r="Q3082" s="32">
        <f>IF($B3082="",0,IF(OR($U3082="OUT",$U3082="TRF"),N($M3082),0))</f>
        <v>0</v>
      </c>
      <c r="R3082" s="32">
        <f>IF($B3082="",0,IF($U3082="IN",N($M3082),0))</f>
        <v>0</v>
      </c>
      <c r="S3082" s="33">
        <f>IF($B3082="","",IF($M3082="","⚠ مبلغ",IF($E3082="","⚠ بانک عامل",IF(AND($U3082="TRF",$F3082=""),"⚠ بانک مقصد",IF(AND($V3082&lt;&gt;"NONE",$V3082&lt;&gt;"",$Z3082=""),"⚠ طرف حساب","✓")))))</f>
        <v>0</v>
      </c>
      <c r="T3082" s="29"/>
      <c r="U3082" s="27">
        <f>IFERROR(VLOOKUP($D3082,BankOpTbl,2,0),"")</f>
        <v>0</v>
      </c>
      <c r="V3082" s="27">
        <f>IFERROR(VLOOKUP($D3082,BankOpTbl,3,0),"")</f>
        <v>0</v>
      </c>
      <c r="W3082" s="27">
        <f>IFERROR(VLOOKUP($D3082,BankOpTbl,4,0),"")</f>
        <v>0</v>
      </c>
      <c r="X3082" s="27">
        <f>IF($E3082="","",IFERROR(VLOOKUP($E3082,BankTbl,4,0),""))</f>
        <v>0</v>
      </c>
      <c r="Y3082" s="27">
        <f>IF($F3082="","",IFERROR(VLOOKUP($F3082,BankTbl,4,0),""))</f>
        <v>0</v>
      </c>
      <c r="Z3082" s="27">
        <f>IF($B3082="","",IF($V3082="PICK",LEFT($N3082,5),IF($V3082="FIXED",$W3082,IF($V3082="CODE",$H3082,""))))</f>
        <v>0</v>
      </c>
    </row>
    <row r="3083" spans="1:26" ht="21" customHeight="1">
      <c r="A3083" s="27">
        <f>IF($B3083="","",COUNTA($B$13:$B3083))</f>
        <v>0</v>
      </c>
      <c r="B3083" s="28"/>
      <c r="C3083" s="28"/>
      <c r="D3083" s="29"/>
      <c r="E3083" s="29"/>
      <c r="F3083" s="29"/>
      <c r="G3083" s="28"/>
      <c r="H3083" s="28"/>
      <c r="I3083" s="30">
        <f>IF($H3083="","",IFERROR(VLOOKUP($H3083,AcctTbl,2,0),"کد ناشناخته"))</f>
        <v>0</v>
      </c>
      <c r="J3083" s="27">
        <f>IF($H3083="","",IFERROR(VLOOKUP($H3083,AcctTbl,3,0),""))</f>
        <v>0</v>
      </c>
      <c r="K3083" s="29"/>
      <c r="L3083" s="28"/>
      <c r="M3083" s="31"/>
      <c r="N3083" s="29"/>
      <c r="O3083" s="32">
        <f>IF($B3083="",0,IF($U3083="IN",N($M3083),0))</f>
        <v>0</v>
      </c>
      <c r="P3083" s="32">
        <f>IF($B3083="",0,IF(OR($U3083="OUT",$U3083="TRF"),N($M3083),0))</f>
        <v>0</v>
      </c>
      <c r="Q3083" s="32">
        <f>IF($B3083="",0,IF(OR($U3083="OUT",$U3083="TRF"),N($M3083),0))</f>
        <v>0</v>
      </c>
      <c r="R3083" s="32">
        <f>IF($B3083="",0,IF($U3083="IN",N($M3083),0))</f>
        <v>0</v>
      </c>
      <c r="S3083" s="33">
        <f>IF($B3083="","",IF($M3083="","⚠ مبلغ",IF($E3083="","⚠ بانک عامل",IF(AND($U3083="TRF",$F3083=""),"⚠ بانک مقصد",IF(AND($V3083&lt;&gt;"NONE",$V3083&lt;&gt;"",$Z3083=""),"⚠ طرف حساب","✓")))))</f>
        <v>0</v>
      </c>
      <c r="T3083" s="29"/>
      <c r="U3083" s="27">
        <f>IFERROR(VLOOKUP($D3083,BankOpTbl,2,0),"")</f>
        <v>0</v>
      </c>
      <c r="V3083" s="27">
        <f>IFERROR(VLOOKUP($D3083,BankOpTbl,3,0),"")</f>
        <v>0</v>
      </c>
      <c r="W3083" s="27">
        <f>IFERROR(VLOOKUP($D3083,BankOpTbl,4,0),"")</f>
        <v>0</v>
      </c>
      <c r="X3083" s="27">
        <f>IF($E3083="","",IFERROR(VLOOKUP($E3083,BankTbl,4,0),""))</f>
        <v>0</v>
      </c>
      <c r="Y3083" s="27">
        <f>IF($F3083="","",IFERROR(VLOOKUP($F3083,BankTbl,4,0),""))</f>
        <v>0</v>
      </c>
      <c r="Z3083" s="27">
        <f>IF($B3083="","",IF($V3083="PICK",LEFT($N3083,5),IF($V3083="FIXED",$W3083,IF($V3083="CODE",$H3083,""))))</f>
        <v>0</v>
      </c>
    </row>
    <row r="3084" spans="1:26" ht="21" customHeight="1">
      <c r="A3084" s="27">
        <f>IF($B3084="","",COUNTA($B$13:$B3084))</f>
        <v>0</v>
      </c>
      <c r="B3084" s="28"/>
      <c r="C3084" s="28"/>
      <c r="D3084" s="29"/>
      <c r="E3084" s="29"/>
      <c r="F3084" s="29"/>
      <c r="G3084" s="28"/>
      <c r="H3084" s="28"/>
      <c r="I3084" s="30">
        <f>IF($H3084="","",IFERROR(VLOOKUP($H3084,AcctTbl,2,0),"کد ناشناخته"))</f>
        <v>0</v>
      </c>
      <c r="J3084" s="27">
        <f>IF($H3084="","",IFERROR(VLOOKUP($H3084,AcctTbl,3,0),""))</f>
        <v>0</v>
      </c>
      <c r="K3084" s="29"/>
      <c r="L3084" s="28"/>
      <c r="M3084" s="31"/>
      <c r="N3084" s="29"/>
      <c r="O3084" s="32">
        <f>IF($B3084="",0,IF($U3084="IN",N($M3084),0))</f>
        <v>0</v>
      </c>
      <c r="P3084" s="32">
        <f>IF($B3084="",0,IF(OR($U3084="OUT",$U3084="TRF"),N($M3084),0))</f>
        <v>0</v>
      </c>
      <c r="Q3084" s="32">
        <f>IF($B3084="",0,IF(OR($U3084="OUT",$U3084="TRF"),N($M3084),0))</f>
        <v>0</v>
      </c>
      <c r="R3084" s="32">
        <f>IF($B3084="",0,IF($U3084="IN",N($M3084),0))</f>
        <v>0</v>
      </c>
      <c r="S3084" s="33">
        <f>IF($B3084="","",IF($M3084="","⚠ مبلغ",IF($E3084="","⚠ بانک عامل",IF(AND($U3084="TRF",$F3084=""),"⚠ بانک مقصد",IF(AND($V3084&lt;&gt;"NONE",$V3084&lt;&gt;"",$Z3084=""),"⚠ طرف حساب","✓")))))</f>
        <v>0</v>
      </c>
      <c r="T3084" s="29"/>
      <c r="U3084" s="27">
        <f>IFERROR(VLOOKUP($D3084,BankOpTbl,2,0),"")</f>
        <v>0</v>
      </c>
      <c r="V3084" s="27">
        <f>IFERROR(VLOOKUP($D3084,BankOpTbl,3,0),"")</f>
        <v>0</v>
      </c>
      <c r="W3084" s="27">
        <f>IFERROR(VLOOKUP($D3084,BankOpTbl,4,0),"")</f>
        <v>0</v>
      </c>
      <c r="X3084" s="27">
        <f>IF($E3084="","",IFERROR(VLOOKUP($E3084,BankTbl,4,0),""))</f>
        <v>0</v>
      </c>
      <c r="Y3084" s="27">
        <f>IF($F3084="","",IFERROR(VLOOKUP($F3084,BankTbl,4,0),""))</f>
        <v>0</v>
      </c>
      <c r="Z3084" s="27">
        <f>IF($B3084="","",IF($V3084="PICK",LEFT($N3084,5),IF($V3084="FIXED",$W3084,IF($V3084="CODE",$H3084,""))))</f>
        <v>0</v>
      </c>
    </row>
    <row r="3085" spans="1:26" ht="21" customHeight="1">
      <c r="A3085" s="27">
        <f>IF($B3085="","",COUNTA($B$13:$B3085))</f>
        <v>0</v>
      </c>
      <c r="B3085" s="28"/>
      <c r="C3085" s="28"/>
      <c r="D3085" s="29"/>
      <c r="E3085" s="29"/>
      <c r="F3085" s="29"/>
      <c r="G3085" s="28"/>
      <c r="H3085" s="28"/>
      <c r="I3085" s="30">
        <f>IF($H3085="","",IFERROR(VLOOKUP($H3085,AcctTbl,2,0),"کد ناشناخته"))</f>
        <v>0</v>
      </c>
      <c r="J3085" s="27">
        <f>IF($H3085="","",IFERROR(VLOOKUP($H3085,AcctTbl,3,0),""))</f>
        <v>0</v>
      </c>
      <c r="K3085" s="29"/>
      <c r="L3085" s="28"/>
      <c r="M3085" s="31"/>
      <c r="N3085" s="29"/>
      <c r="O3085" s="32">
        <f>IF($B3085="",0,IF($U3085="IN",N($M3085),0))</f>
        <v>0</v>
      </c>
      <c r="P3085" s="32">
        <f>IF($B3085="",0,IF(OR($U3085="OUT",$U3085="TRF"),N($M3085),0))</f>
        <v>0</v>
      </c>
      <c r="Q3085" s="32">
        <f>IF($B3085="",0,IF(OR($U3085="OUT",$U3085="TRF"),N($M3085),0))</f>
        <v>0</v>
      </c>
      <c r="R3085" s="32">
        <f>IF($B3085="",0,IF($U3085="IN",N($M3085),0))</f>
        <v>0</v>
      </c>
      <c r="S3085" s="33">
        <f>IF($B3085="","",IF($M3085="","⚠ مبلغ",IF($E3085="","⚠ بانک عامل",IF(AND($U3085="TRF",$F3085=""),"⚠ بانک مقصد",IF(AND($V3085&lt;&gt;"NONE",$V3085&lt;&gt;"",$Z3085=""),"⚠ طرف حساب","✓")))))</f>
        <v>0</v>
      </c>
      <c r="T3085" s="29"/>
      <c r="U3085" s="27">
        <f>IFERROR(VLOOKUP($D3085,BankOpTbl,2,0),"")</f>
        <v>0</v>
      </c>
      <c r="V3085" s="27">
        <f>IFERROR(VLOOKUP($D3085,BankOpTbl,3,0),"")</f>
        <v>0</v>
      </c>
      <c r="W3085" s="27">
        <f>IFERROR(VLOOKUP($D3085,BankOpTbl,4,0),"")</f>
        <v>0</v>
      </c>
      <c r="X3085" s="27">
        <f>IF($E3085="","",IFERROR(VLOOKUP($E3085,BankTbl,4,0),""))</f>
        <v>0</v>
      </c>
      <c r="Y3085" s="27">
        <f>IF($F3085="","",IFERROR(VLOOKUP($F3085,BankTbl,4,0),""))</f>
        <v>0</v>
      </c>
      <c r="Z3085" s="27">
        <f>IF($B3085="","",IF($V3085="PICK",LEFT($N3085,5),IF($V3085="FIXED",$W3085,IF($V3085="CODE",$H3085,""))))</f>
        <v>0</v>
      </c>
    </row>
    <row r="3086" spans="1:26" ht="21" customHeight="1">
      <c r="A3086" s="27">
        <f>IF($B3086="","",COUNTA($B$13:$B3086))</f>
        <v>0</v>
      </c>
      <c r="B3086" s="28"/>
      <c r="C3086" s="28"/>
      <c r="D3086" s="29"/>
      <c r="E3086" s="29"/>
      <c r="F3086" s="29"/>
      <c r="G3086" s="28"/>
      <c r="H3086" s="28"/>
      <c r="I3086" s="30">
        <f>IF($H3086="","",IFERROR(VLOOKUP($H3086,AcctTbl,2,0),"کد ناشناخته"))</f>
        <v>0</v>
      </c>
      <c r="J3086" s="27">
        <f>IF($H3086="","",IFERROR(VLOOKUP($H3086,AcctTbl,3,0),""))</f>
        <v>0</v>
      </c>
      <c r="K3086" s="29"/>
      <c r="L3086" s="28"/>
      <c r="M3086" s="31"/>
      <c r="N3086" s="29"/>
      <c r="O3086" s="32">
        <f>IF($B3086="",0,IF($U3086="IN",N($M3086),0))</f>
        <v>0</v>
      </c>
      <c r="P3086" s="32">
        <f>IF($B3086="",0,IF(OR($U3086="OUT",$U3086="TRF"),N($M3086),0))</f>
        <v>0</v>
      </c>
      <c r="Q3086" s="32">
        <f>IF($B3086="",0,IF(OR($U3086="OUT",$U3086="TRF"),N($M3086),0))</f>
        <v>0</v>
      </c>
      <c r="R3086" s="32">
        <f>IF($B3086="",0,IF($U3086="IN",N($M3086),0))</f>
        <v>0</v>
      </c>
      <c r="S3086" s="33">
        <f>IF($B3086="","",IF($M3086="","⚠ مبلغ",IF($E3086="","⚠ بانک عامل",IF(AND($U3086="TRF",$F3086=""),"⚠ بانک مقصد",IF(AND($V3086&lt;&gt;"NONE",$V3086&lt;&gt;"",$Z3086=""),"⚠ طرف حساب","✓")))))</f>
        <v>0</v>
      </c>
      <c r="T3086" s="29"/>
      <c r="U3086" s="27">
        <f>IFERROR(VLOOKUP($D3086,BankOpTbl,2,0),"")</f>
        <v>0</v>
      </c>
      <c r="V3086" s="27">
        <f>IFERROR(VLOOKUP($D3086,BankOpTbl,3,0),"")</f>
        <v>0</v>
      </c>
      <c r="W3086" s="27">
        <f>IFERROR(VLOOKUP($D3086,BankOpTbl,4,0),"")</f>
        <v>0</v>
      </c>
      <c r="X3086" s="27">
        <f>IF($E3086="","",IFERROR(VLOOKUP($E3086,BankTbl,4,0),""))</f>
        <v>0</v>
      </c>
      <c r="Y3086" s="27">
        <f>IF($F3086="","",IFERROR(VLOOKUP($F3086,BankTbl,4,0),""))</f>
        <v>0</v>
      </c>
      <c r="Z3086" s="27">
        <f>IF($B3086="","",IF($V3086="PICK",LEFT($N3086,5),IF($V3086="FIXED",$W3086,IF($V3086="CODE",$H3086,""))))</f>
        <v>0</v>
      </c>
    </row>
    <row r="3087" spans="1:26" ht="21" customHeight="1">
      <c r="A3087" s="27">
        <f>IF($B3087="","",COUNTA($B$13:$B3087))</f>
        <v>0</v>
      </c>
      <c r="B3087" s="28"/>
      <c r="C3087" s="28"/>
      <c r="D3087" s="29"/>
      <c r="E3087" s="29"/>
      <c r="F3087" s="29"/>
      <c r="G3087" s="28"/>
      <c r="H3087" s="28"/>
      <c r="I3087" s="30">
        <f>IF($H3087="","",IFERROR(VLOOKUP($H3087,AcctTbl,2,0),"کد ناشناخته"))</f>
        <v>0</v>
      </c>
      <c r="J3087" s="27">
        <f>IF($H3087="","",IFERROR(VLOOKUP($H3087,AcctTbl,3,0),""))</f>
        <v>0</v>
      </c>
      <c r="K3087" s="29"/>
      <c r="L3087" s="28"/>
      <c r="M3087" s="31"/>
      <c r="N3087" s="29"/>
      <c r="O3087" s="32">
        <f>IF($B3087="",0,IF($U3087="IN",N($M3087),0))</f>
        <v>0</v>
      </c>
      <c r="P3087" s="32">
        <f>IF($B3087="",0,IF(OR($U3087="OUT",$U3087="TRF"),N($M3087),0))</f>
        <v>0</v>
      </c>
      <c r="Q3087" s="32">
        <f>IF($B3087="",0,IF(OR($U3087="OUT",$U3087="TRF"),N($M3087),0))</f>
        <v>0</v>
      </c>
      <c r="R3087" s="32">
        <f>IF($B3087="",0,IF($U3087="IN",N($M3087),0))</f>
        <v>0</v>
      </c>
      <c r="S3087" s="33">
        <f>IF($B3087="","",IF($M3087="","⚠ مبلغ",IF($E3087="","⚠ بانک عامل",IF(AND($U3087="TRF",$F3087=""),"⚠ بانک مقصد",IF(AND($V3087&lt;&gt;"NONE",$V3087&lt;&gt;"",$Z3087=""),"⚠ طرف حساب","✓")))))</f>
        <v>0</v>
      </c>
      <c r="T3087" s="29"/>
      <c r="U3087" s="27">
        <f>IFERROR(VLOOKUP($D3087,BankOpTbl,2,0),"")</f>
        <v>0</v>
      </c>
      <c r="V3087" s="27">
        <f>IFERROR(VLOOKUP($D3087,BankOpTbl,3,0),"")</f>
        <v>0</v>
      </c>
      <c r="W3087" s="27">
        <f>IFERROR(VLOOKUP($D3087,BankOpTbl,4,0),"")</f>
        <v>0</v>
      </c>
      <c r="X3087" s="27">
        <f>IF($E3087="","",IFERROR(VLOOKUP($E3087,BankTbl,4,0),""))</f>
        <v>0</v>
      </c>
      <c r="Y3087" s="27">
        <f>IF($F3087="","",IFERROR(VLOOKUP($F3087,BankTbl,4,0),""))</f>
        <v>0</v>
      </c>
      <c r="Z3087" s="27">
        <f>IF($B3087="","",IF($V3087="PICK",LEFT($N3087,5),IF($V3087="FIXED",$W3087,IF($V3087="CODE",$H3087,""))))</f>
        <v>0</v>
      </c>
    </row>
    <row r="3088" spans="1:26" ht="21" customHeight="1">
      <c r="A3088" s="27">
        <f>IF($B3088="","",COUNTA($B$13:$B3088))</f>
        <v>0</v>
      </c>
      <c r="B3088" s="28"/>
      <c r="C3088" s="28"/>
      <c r="D3088" s="29"/>
      <c r="E3088" s="29"/>
      <c r="F3088" s="29"/>
      <c r="G3088" s="28"/>
      <c r="H3088" s="28"/>
      <c r="I3088" s="30">
        <f>IF($H3088="","",IFERROR(VLOOKUP($H3088,AcctTbl,2,0),"کد ناشناخته"))</f>
        <v>0</v>
      </c>
      <c r="J3088" s="27">
        <f>IF($H3088="","",IFERROR(VLOOKUP($H3088,AcctTbl,3,0),""))</f>
        <v>0</v>
      </c>
      <c r="K3088" s="29"/>
      <c r="L3088" s="28"/>
      <c r="M3088" s="31"/>
      <c r="N3088" s="29"/>
      <c r="O3088" s="32">
        <f>IF($B3088="",0,IF($U3088="IN",N($M3088),0))</f>
        <v>0</v>
      </c>
      <c r="P3088" s="32">
        <f>IF($B3088="",0,IF(OR($U3088="OUT",$U3088="TRF"),N($M3088),0))</f>
        <v>0</v>
      </c>
      <c r="Q3088" s="32">
        <f>IF($B3088="",0,IF(OR($U3088="OUT",$U3088="TRF"),N($M3088),0))</f>
        <v>0</v>
      </c>
      <c r="R3088" s="32">
        <f>IF($B3088="",0,IF($U3088="IN",N($M3088),0))</f>
        <v>0</v>
      </c>
      <c r="S3088" s="33">
        <f>IF($B3088="","",IF($M3088="","⚠ مبلغ",IF($E3088="","⚠ بانک عامل",IF(AND($U3088="TRF",$F3088=""),"⚠ بانک مقصد",IF(AND($V3088&lt;&gt;"NONE",$V3088&lt;&gt;"",$Z3088=""),"⚠ طرف حساب","✓")))))</f>
        <v>0</v>
      </c>
      <c r="T3088" s="29"/>
      <c r="U3088" s="27">
        <f>IFERROR(VLOOKUP($D3088,BankOpTbl,2,0),"")</f>
        <v>0</v>
      </c>
      <c r="V3088" s="27">
        <f>IFERROR(VLOOKUP($D3088,BankOpTbl,3,0),"")</f>
        <v>0</v>
      </c>
      <c r="W3088" s="27">
        <f>IFERROR(VLOOKUP($D3088,BankOpTbl,4,0),"")</f>
        <v>0</v>
      </c>
      <c r="X3088" s="27">
        <f>IF($E3088="","",IFERROR(VLOOKUP($E3088,BankTbl,4,0),""))</f>
        <v>0</v>
      </c>
      <c r="Y3088" s="27">
        <f>IF($F3088="","",IFERROR(VLOOKUP($F3088,BankTbl,4,0),""))</f>
        <v>0</v>
      </c>
      <c r="Z3088" s="27">
        <f>IF($B3088="","",IF($V3088="PICK",LEFT($N3088,5),IF($V3088="FIXED",$W3088,IF($V3088="CODE",$H3088,""))))</f>
        <v>0</v>
      </c>
    </row>
    <row r="3089" spans="1:26" ht="21" customHeight="1">
      <c r="A3089" s="27">
        <f>IF($B3089="","",COUNTA($B$13:$B3089))</f>
        <v>0</v>
      </c>
      <c r="B3089" s="28"/>
      <c r="C3089" s="28"/>
      <c r="D3089" s="29"/>
      <c r="E3089" s="29"/>
      <c r="F3089" s="29"/>
      <c r="G3089" s="28"/>
      <c r="H3089" s="28"/>
      <c r="I3089" s="30">
        <f>IF($H3089="","",IFERROR(VLOOKUP($H3089,AcctTbl,2,0),"کد ناشناخته"))</f>
        <v>0</v>
      </c>
      <c r="J3089" s="27">
        <f>IF($H3089="","",IFERROR(VLOOKUP($H3089,AcctTbl,3,0),""))</f>
        <v>0</v>
      </c>
      <c r="K3089" s="29"/>
      <c r="L3089" s="28"/>
      <c r="M3089" s="31"/>
      <c r="N3089" s="29"/>
      <c r="O3089" s="32">
        <f>IF($B3089="",0,IF($U3089="IN",N($M3089),0))</f>
        <v>0</v>
      </c>
      <c r="P3089" s="32">
        <f>IF($B3089="",0,IF(OR($U3089="OUT",$U3089="TRF"),N($M3089),0))</f>
        <v>0</v>
      </c>
      <c r="Q3089" s="32">
        <f>IF($B3089="",0,IF(OR($U3089="OUT",$U3089="TRF"),N($M3089),0))</f>
        <v>0</v>
      </c>
      <c r="R3089" s="32">
        <f>IF($B3089="",0,IF($U3089="IN",N($M3089),0))</f>
        <v>0</v>
      </c>
      <c r="S3089" s="33">
        <f>IF($B3089="","",IF($M3089="","⚠ مبلغ",IF($E3089="","⚠ بانک عامل",IF(AND($U3089="TRF",$F3089=""),"⚠ بانک مقصد",IF(AND($V3089&lt;&gt;"NONE",$V3089&lt;&gt;"",$Z3089=""),"⚠ طرف حساب","✓")))))</f>
        <v>0</v>
      </c>
      <c r="T3089" s="29"/>
      <c r="U3089" s="27">
        <f>IFERROR(VLOOKUP($D3089,BankOpTbl,2,0),"")</f>
        <v>0</v>
      </c>
      <c r="V3089" s="27">
        <f>IFERROR(VLOOKUP($D3089,BankOpTbl,3,0),"")</f>
        <v>0</v>
      </c>
      <c r="W3089" s="27">
        <f>IFERROR(VLOOKUP($D3089,BankOpTbl,4,0),"")</f>
        <v>0</v>
      </c>
      <c r="X3089" s="27">
        <f>IF($E3089="","",IFERROR(VLOOKUP($E3089,BankTbl,4,0),""))</f>
        <v>0</v>
      </c>
      <c r="Y3089" s="27">
        <f>IF($F3089="","",IFERROR(VLOOKUP($F3089,BankTbl,4,0),""))</f>
        <v>0</v>
      </c>
      <c r="Z3089" s="27">
        <f>IF($B3089="","",IF($V3089="PICK",LEFT($N3089,5),IF($V3089="FIXED",$W3089,IF($V3089="CODE",$H3089,""))))</f>
        <v>0</v>
      </c>
    </row>
    <row r="3090" spans="1:26" ht="21" customHeight="1">
      <c r="A3090" s="27">
        <f>IF($B3090="","",COUNTA($B$13:$B3090))</f>
        <v>0</v>
      </c>
      <c r="B3090" s="28"/>
      <c r="C3090" s="28"/>
      <c r="D3090" s="29"/>
      <c r="E3090" s="29"/>
      <c r="F3090" s="29"/>
      <c r="G3090" s="28"/>
      <c r="H3090" s="28"/>
      <c r="I3090" s="30">
        <f>IF($H3090="","",IFERROR(VLOOKUP($H3090,AcctTbl,2,0),"کد ناشناخته"))</f>
        <v>0</v>
      </c>
      <c r="J3090" s="27">
        <f>IF($H3090="","",IFERROR(VLOOKUP($H3090,AcctTbl,3,0),""))</f>
        <v>0</v>
      </c>
      <c r="K3090" s="29"/>
      <c r="L3090" s="28"/>
      <c r="M3090" s="31"/>
      <c r="N3090" s="29"/>
      <c r="O3090" s="32">
        <f>IF($B3090="",0,IF($U3090="IN",N($M3090),0))</f>
        <v>0</v>
      </c>
      <c r="P3090" s="32">
        <f>IF($B3090="",0,IF(OR($U3090="OUT",$U3090="TRF"),N($M3090),0))</f>
        <v>0</v>
      </c>
      <c r="Q3090" s="32">
        <f>IF($B3090="",0,IF(OR($U3090="OUT",$U3090="TRF"),N($M3090),0))</f>
        <v>0</v>
      </c>
      <c r="R3090" s="32">
        <f>IF($B3090="",0,IF($U3090="IN",N($M3090),0))</f>
        <v>0</v>
      </c>
      <c r="S3090" s="33">
        <f>IF($B3090="","",IF($M3090="","⚠ مبلغ",IF($E3090="","⚠ بانک عامل",IF(AND($U3090="TRF",$F3090=""),"⚠ بانک مقصد",IF(AND($V3090&lt;&gt;"NONE",$V3090&lt;&gt;"",$Z3090=""),"⚠ طرف حساب","✓")))))</f>
        <v>0</v>
      </c>
      <c r="T3090" s="29"/>
      <c r="U3090" s="27">
        <f>IFERROR(VLOOKUP($D3090,BankOpTbl,2,0),"")</f>
        <v>0</v>
      </c>
      <c r="V3090" s="27">
        <f>IFERROR(VLOOKUP($D3090,BankOpTbl,3,0),"")</f>
        <v>0</v>
      </c>
      <c r="W3090" s="27">
        <f>IFERROR(VLOOKUP($D3090,BankOpTbl,4,0),"")</f>
        <v>0</v>
      </c>
      <c r="X3090" s="27">
        <f>IF($E3090="","",IFERROR(VLOOKUP($E3090,BankTbl,4,0),""))</f>
        <v>0</v>
      </c>
      <c r="Y3090" s="27">
        <f>IF($F3090="","",IFERROR(VLOOKUP($F3090,BankTbl,4,0),""))</f>
        <v>0</v>
      </c>
      <c r="Z3090" s="27">
        <f>IF($B3090="","",IF($V3090="PICK",LEFT($N3090,5),IF($V3090="FIXED",$W3090,IF($V3090="CODE",$H3090,""))))</f>
        <v>0</v>
      </c>
    </row>
    <row r="3091" spans="1:26" ht="21" customHeight="1">
      <c r="A3091" s="27">
        <f>IF($B3091="","",COUNTA($B$13:$B3091))</f>
        <v>0</v>
      </c>
      <c r="B3091" s="28"/>
      <c r="C3091" s="28"/>
      <c r="D3091" s="29"/>
      <c r="E3091" s="29"/>
      <c r="F3091" s="29"/>
      <c r="G3091" s="28"/>
      <c r="H3091" s="28"/>
      <c r="I3091" s="30">
        <f>IF($H3091="","",IFERROR(VLOOKUP($H3091,AcctTbl,2,0),"کد ناشناخته"))</f>
        <v>0</v>
      </c>
      <c r="J3091" s="27">
        <f>IF($H3091="","",IFERROR(VLOOKUP($H3091,AcctTbl,3,0),""))</f>
        <v>0</v>
      </c>
      <c r="K3091" s="29"/>
      <c r="L3091" s="28"/>
      <c r="M3091" s="31"/>
      <c r="N3091" s="29"/>
      <c r="O3091" s="32">
        <f>IF($B3091="",0,IF($U3091="IN",N($M3091),0))</f>
        <v>0</v>
      </c>
      <c r="P3091" s="32">
        <f>IF($B3091="",0,IF(OR($U3091="OUT",$U3091="TRF"),N($M3091),0))</f>
        <v>0</v>
      </c>
      <c r="Q3091" s="32">
        <f>IF($B3091="",0,IF(OR($U3091="OUT",$U3091="TRF"),N($M3091),0))</f>
        <v>0</v>
      </c>
      <c r="R3091" s="32">
        <f>IF($B3091="",0,IF($U3091="IN",N($M3091),0))</f>
        <v>0</v>
      </c>
      <c r="S3091" s="33">
        <f>IF($B3091="","",IF($M3091="","⚠ مبلغ",IF($E3091="","⚠ بانک عامل",IF(AND($U3091="TRF",$F3091=""),"⚠ بانک مقصد",IF(AND($V3091&lt;&gt;"NONE",$V3091&lt;&gt;"",$Z3091=""),"⚠ طرف حساب","✓")))))</f>
        <v>0</v>
      </c>
      <c r="T3091" s="29"/>
      <c r="U3091" s="27">
        <f>IFERROR(VLOOKUP($D3091,BankOpTbl,2,0),"")</f>
        <v>0</v>
      </c>
      <c r="V3091" s="27">
        <f>IFERROR(VLOOKUP($D3091,BankOpTbl,3,0),"")</f>
        <v>0</v>
      </c>
      <c r="W3091" s="27">
        <f>IFERROR(VLOOKUP($D3091,BankOpTbl,4,0),"")</f>
        <v>0</v>
      </c>
      <c r="X3091" s="27">
        <f>IF($E3091="","",IFERROR(VLOOKUP($E3091,BankTbl,4,0),""))</f>
        <v>0</v>
      </c>
      <c r="Y3091" s="27">
        <f>IF($F3091="","",IFERROR(VLOOKUP($F3091,BankTbl,4,0),""))</f>
        <v>0</v>
      </c>
      <c r="Z3091" s="27">
        <f>IF($B3091="","",IF($V3091="PICK",LEFT($N3091,5),IF($V3091="FIXED",$W3091,IF($V3091="CODE",$H3091,""))))</f>
        <v>0</v>
      </c>
    </row>
    <row r="3092" spans="1:26" ht="21" customHeight="1">
      <c r="A3092" s="27">
        <f>IF($B3092="","",COUNTA($B$13:$B3092))</f>
        <v>0</v>
      </c>
      <c r="B3092" s="28"/>
      <c r="C3092" s="28"/>
      <c r="D3092" s="29"/>
      <c r="E3092" s="29"/>
      <c r="F3092" s="29"/>
      <c r="G3092" s="28"/>
      <c r="H3092" s="28"/>
      <c r="I3092" s="30">
        <f>IF($H3092="","",IFERROR(VLOOKUP($H3092,AcctTbl,2,0),"کد ناشناخته"))</f>
        <v>0</v>
      </c>
      <c r="J3092" s="27">
        <f>IF($H3092="","",IFERROR(VLOOKUP($H3092,AcctTbl,3,0),""))</f>
        <v>0</v>
      </c>
      <c r="K3092" s="29"/>
      <c r="L3092" s="28"/>
      <c r="M3092" s="31"/>
      <c r="N3092" s="29"/>
      <c r="O3092" s="32">
        <f>IF($B3092="",0,IF($U3092="IN",N($M3092),0))</f>
        <v>0</v>
      </c>
      <c r="P3092" s="32">
        <f>IF($B3092="",0,IF(OR($U3092="OUT",$U3092="TRF"),N($M3092),0))</f>
        <v>0</v>
      </c>
      <c r="Q3092" s="32">
        <f>IF($B3092="",0,IF(OR($U3092="OUT",$U3092="TRF"),N($M3092),0))</f>
        <v>0</v>
      </c>
      <c r="R3092" s="32">
        <f>IF($B3092="",0,IF($U3092="IN",N($M3092),0))</f>
        <v>0</v>
      </c>
      <c r="S3092" s="33">
        <f>IF($B3092="","",IF($M3092="","⚠ مبلغ",IF($E3092="","⚠ بانک عامل",IF(AND($U3092="TRF",$F3092=""),"⚠ بانک مقصد",IF(AND($V3092&lt;&gt;"NONE",$V3092&lt;&gt;"",$Z3092=""),"⚠ طرف حساب","✓")))))</f>
        <v>0</v>
      </c>
      <c r="T3092" s="29"/>
      <c r="U3092" s="27">
        <f>IFERROR(VLOOKUP($D3092,BankOpTbl,2,0),"")</f>
        <v>0</v>
      </c>
      <c r="V3092" s="27">
        <f>IFERROR(VLOOKUP($D3092,BankOpTbl,3,0),"")</f>
        <v>0</v>
      </c>
      <c r="W3092" s="27">
        <f>IFERROR(VLOOKUP($D3092,BankOpTbl,4,0),"")</f>
        <v>0</v>
      </c>
      <c r="X3092" s="27">
        <f>IF($E3092="","",IFERROR(VLOOKUP($E3092,BankTbl,4,0),""))</f>
        <v>0</v>
      </c>
      <c r="Y3092" s="27">
        <f>IF($F3092="","",IFERROR(VLOOKUP($F3092,BankTbl,4,0),""))</f>
        <v>0</v>
      </c>
      <c r="Z3092" s="27">
        <f>IF($B3092="","",IF($V3092="PICK",LEFT($N3092,5),IF($V3092="FIXED",$W3092,IF($V3092="CODE",$H3092,""))))</f>
        <v>0</v>
      </c>
    </row>
    <row r="3093" spans="1:26" ht="21" customHeight="1">
      <c r="A3093" s="27">
        <f>IF($B3093="","",COUNTA($B$13:$B3093))</f>
        <v>0</v>
      </c>
      <c r="B3093" s="28"/>
      <c r="C3093" s="28"/>
      <c r="D3093" s="29"/>
      <c r="E3093" s="29"/>
      <c r="F3093" s="29"/>
      <c r="G3093" s="28"/>
      <c r="H3093" s="28"/>
      <c r="I3093" s="30">
        <f>IF($H3093="","",IFERROR(VLOOKUP($H3093,AcctTbl,2,0),"کد ناشناخته"))</f>
        <v>0</v>
      </c>
      <c r="J3093" s="27">
        <f>IF($H3093="","",IFERROR(VLOOKUP($H3093,AcctTbl,3,0),""))</f>
        <v>0</v>
      </c>
      <c r="K3093" s="29"/>
      <c r="L3093" s="28"/>
      <c r="M3093" s="31"/>
      <c r="N3093" s="29"/>
      <c r="O3093" s="32">
        <f>IF($B3093="",0,IF($U3093="IN",N($M3093),0))</f>
        <v>0</v>
      </c>
      <c r="P3093" s="32">
        <f>IF($B3093="",0,IF(OR($U3093="OUT",$U3093="TRF"),N($M3093),0))</f>
        <v>0</v>
      </c>
      <c r="Q3093" s="32">
        <f>IF($B3093="",0,IF(OR($U3093="OUT",$U3093="TRF"),N($M3093),0))</f>
        <v>0</v>
      </c>
      <c r="R3093" s="32">
        <f>IF($B3093="",0,IF($U3093="IN",N($M3093),0))</f>
        <v>0</v>
      </c>
      <c r="S3093" s="33">
        <f>IF($B3093="","",IF($M3093="","⚠ مبلغ",IF($E3093="","⚠ بانک عامل",IF(AND($U3093="TRF",$F3093=""),"⚠ بانک مقصد",IF(AND($V3093&lt;&gt;"NONE",$V3093&lt;&gt;"",$Z3093=""),"⚠ طرف حساب","✓")))))</f>
        <v>0</v>
      </c>
      <c r="T3093" s="29"/>
      <c r="U3093" s="27">
        <f>IFERROR(VLOOKUP($D3093,BankOpTbl,2,0),"")</f>
        <v>0</v>
      </c>
      <c r="V3093" s="27">
        <f>IFERROR(VLOOKUP($D3093,BankOpTbl,3,0),"")</f>
        <v>0</v>
      </c>
      <c r="W3093" s="27">
        <f>IFERROR(VLOOKUP($D3093,BankOpTbl,4,0),"")</f>
        <v>0</v>
      </c>
      <c r="X3093" s="27">
        <f>IF($E3093="","",IFERROR(VLOOKUP($E3093,BankTbl,4,0),""))</f>
        <v>0</v>
      </c>
      <c r="Y3093" s="27">
        <f>IF($F3093="","",IFERROR(VLOOKUP($F3093,BankTbl,4,0),""))</f>
        <v>0</v>
      </c>
      <c r="Z3093" s="27">
        <f>IF($B3093="","",IF($V3093="PICK",LEFT($N3093,5),IF($V3093="FIXED",$W3093,IF($V3093="CODE",$H3093,""))))</f>
        <v>0</v>
      </c>
    </row>
    <row r="3094" spans="1:26" ht="21" customHeight="1">
      <c r="A3094" s="27">
        <f>IF($B3094="","",COUNTA($B$13:$B3094))</f>
        <v>0</v>
      </c>
      <c r="B3094" s="28"/>
      <c r="C3094" s="28"/>
      <c r="D3094" s="29"/>
      <c r="E3094" s="29"/>
      <c r="F3094" s="29"/>
      <c r="G3094" s="28"/>
      <c r="H3094" s="28"/>
      <c r="I3094" s="30">
        <f>IF($H3094="","",IFERROR(VLOOKUP($H3094,AcctTbl,2,0),"کد ناشناخته"))</f>
        <v>0</v>
      </c>
      <c r="J3094" s="27">
        <f>IF($H3094="","",IFERROR(VLOOKUP($H3094,AcctTbl,3,0),""))</f>
        <v>0</v>
      </c>
      <c r="K3094" s="29"/>
      <c r="L3094" s="28"/>
      <c r="M3094" s="31"/>
      <c r="N3094" s="29"/>
      <c r="O3094" s="32">
        <f>IF($B3094="",0,IF($U3094="IN",N($M3094),0))</f>
        <v>0</v>
      </c>
      <c r="P3094" s="32">
        <f>IF($B3094="",0,IF(OR($U3094="OUT",$U3094="TRF"),N($M3094),0))</f>
        <v>0</v>
      </c>
      <c r="Q3094" s="32">
        <f>IF($B3094="",0,IF(OR($U3094="OUT",$U3094="TRF"),N($M3094),0))</f>
        <v>0</v>
      </c>
      <c r="R3094" s="32">
        <f>IF($B3094="",0,IF($U3094="IN",N($M3094),0))</f>
        <v>0</v>
      </c>
      <c r="S3094" s="33">
        <f>IF($B3094="","",IF($M3094="","⚠ مبلغ",IF($E3094="","⚠ بانک عامل",IF(AND($U3094="TRF",$F3094=""),"⚠ بانک مقصد",IF(AND($V3094&lt;&gt;"NONE",$V3094&lt;&gt;"",$Z3094=""),"⚠ طرف حساب","✓")))))</f>
        <v>0</v>
      </c>
      <c r="T3094" s="29"/>
      <c r="U3094" s="27">
        <f>IFERROR(VLOOKUP($D3094,BankOpTbl,2,0),"")</f>
        <v>0</v>
      </c>
      <c r="V3094" s="27">
        <f>IFERROR(VLOOKUP($D3094,BankOpTbl,3,0),"")</f>
        <v>0</v>
      </c>
      <c r="W3094" s="27">
        <f>IFERROR(VLOOKUP($D3094,BankOpTbl,4,0),"")</f>
        <v>0</v>
      </c>
      <c r="X3094" s="27">
        <f>IF($E3094="","",IFERROR(VLOOKUP($E3094,BankTbl,4,0),""))</f>
        <v>0</v>
      </c>
      <c r="Y3094" s="27">
        <f>IF($F3094="","",IFERROR(VLOOKUP($F3094,BankTbl,4,0),""))</f>
        <v>0</v>
      </c>
      <c r="Z3094" s="27">
        <f>IF($B3094="","",IF($V3094="PICK",LEFT($N3094,5),IF($V3094="FIXED",$W3094,IF($V3094="CODE",$H3094,""))))</f>
        <v>0</v>
      </c>
    </row>
    <row r="3095" spans="1:26" ht="21" customHeight="1">
      <c r="A3095" s="27">
        <f>IF($B3095="","",COUNTA($B$13:$B3095))</f>
        <v>0</v>
      </c>
      <c r="B3095" s="28"/>
      <c r="C3095" s="28"/>
      <c r="D3095" s="29"/>
      <c r="E3095" s="29"/>
      <c r="F3095" s="29"/>
      <c r="G3095" s="28"/>
      <c r="H3095" s="28"/>
      <c r="I3095" s="30">
        <f>IF($H3095="","",IFERROR(VLOOKUP($H3095,AcctTbl,2,0),"کد ناشناخته"))</f>
        <v>0</v>
      </c>
      <c r="J3095" s="27">
        <f>IF($H3095="","",IFERROR(VLOOKUP($H3095,AcctTbl,3,0),""))</f>
        <v>0</v>
      </c>
      <c r="K3095" s="29"/>
      <c r="L3095" s="28"/>
      <c r="M3095" s="31"/>
      <c r="N3095" s="29"/>
      <c r="O3095" s="32">
        <f>IF($B3095="",0,IF($U3095="IN",N($M3095),0))</f>
        <v>0</v>
      </c>
      <c r="P3095" s="32">
        <f>IF($B3095="",0,IF(OR($U3095="OUT",$U3095="TRF"),N($M3095),0))</f>
        <v>0</v>
      </c>
      <c r="Q3095" s="32">
        <f>IF($B3095="",0,IF(OR($U3095="OUT",$U3095="TRF"),N($M3095),0))</f>
        <v>0</v>
      </c>
      <c r="R3095" s="32">
        <f>IF($B3095="",0,IF($U3095="IN",N($M3095),0))</f>
        <v>0</v>
      </c>
      <c r="S3095" s="33">
        <f>IF($B3095="","",IF($M3095="","⚠ مبلغ",IF($E3095="","⚠ بانک عامل",IF(AND($U3095="TRF",$F3095=""),"⚠ بانک مقصد",IF(AND($V3095&lt;&gt;"NONE",$V3095&lt;&gt;"",$Z3095=""),"⚠ طرف حساب","✓")))))</f>
        <v>0</v>
      </c>
      <c r="T3095" s="29"/>
      <c r="U3095" s="27">
        <f>IFERROR(VLOOKUP($D3095,BankOpTbl,2,0),"")</f>
        <v>0</v>
      </c>
      <c r="V3095" s="27">
        <f>IFERROR(VLOOKUP($D3095,BankOpTbl,3,0),"")</f>
        <v>0</v>
      </c>
      <c r="W3095" s="27">
        <f>IFERROR(VLOOKUP($D3095,BankOpTbl,4,0),"")</f>
        <v>0</v>
      </c>
      <c r="X3095" s="27">
        <f>IF($E3095="","",IFERROR(VLOOKUP($E3095,BankTbl,4,0),""))</f>
        <v>0</v>
      </c>
      <c r="Y3095" s="27">
        <f>IF($F3095="","",IFERROR(VLOOKUP($F3095,BankTbl,4,0),""))</f>
        <v>0</v>
      </c>
      <c r="Z3095" s="27">
        <f>IF($B3095="","",IF($V3095="PICK",LEFT($N3095,5),IF($V3095="FIXED",$W3095,IF($V3095="CODE",$H3095,""))))</f>
        <v>0</v>
      </c>
    </row>
    <row r="3096" spans="1:26" ht="21" customHeight="1">
      <c r="A3096" s="27">
        <f>IF($B3096="","",COUNTA($B$13:$B3096))</f>
        <v>0</v>
      </c>
      <c r="B3096" s="28"/>
      <c r="C3096" s="28"/>
      <c r="D3096" s="29"/>
      <c r="E3096" s="29"/>
      <c r="F3096" s="29"/>
      <c r="G3096" s="28"/>
      <c r="H3096" s="28"/>
      <c r="I3096" s="30">
        <f>IF($H3096="","",IFERROR(VLOOKUP($H3096,AcctTbl,2,0),"کد ناشناخته"))</f>
        <v>0</v>
      </c>
      <c r="J3096" s="27">
        <f>IF($H3096="","",IFERROR(VLOOKUP($H3096,AcctTbl,3,0),""))</f>
        <v>0</v>
      </c>
      <c r="K3096" s="29"/>
      <c r="L3096" s="28"/>
      <c r="M3096" s="31"/>
      <c r="N3096" s="29"/>
      <c r="O3096" s="32">
        <f>IF($B3096="",0,IF($U3096="IN",N($M3096),0))</f>
        <v>0</v>
      </c>
      <c r="P3096" s="32">
        <f>IF($B3096="",0,IF(OR($U3096="OUT",$U3096="TRF"),N($M3096),0))</f>
        <v>0</v>
      </c>
      <c r="Q3096" s="32">
        <f>IF($B3096="",0,IF(OR($U3096="OUT",$U3096="TRF"),N($M3096),0))</f>
        <v>0</v>
      </c>
      <c r="R3096" s="32">
        <f>IF($B3096="",0,IF($U3096="IN",N($M3096),0))</f>
        <v>0</v>
      </c>
      <c r="S3096" s="33">
        <f>IF($B3096="","",IF($M3096="","⚠ مبلغ",IF($E3096="","⚠ بانک عامل",IF(AND($U3096="TRF",$F3096=""),"⚠ بانک مقصد",IF(AND($V3096&lt;&gt;"NONE",$V3096&lt;&gt;"",$Z3096=""),"⚠ طرف حساب","✓")))))</f>
        <v>0</v>
      </c>
      <c r="T3096" s="29"/>
      <c r="U3096" s="27">
        <f>IFERROR(VLOOKUP($D3096,BankOpTbl,2,0),"")</f>
        <v>0</v>
      </c>
      <c r="V3096" s="27">
        <f>IFERROR(VLOOKUP($D3096,BankOpTbl,3,0),"")</f>
        <v>0</v>
      </c>
      <c r="W3096" s="27">
        <f>IFERROR(VLOOKUP($D3096,BankOpTbl,4,0),"")</f>
        <v>0</v>
      </c>
      <c r="X3096" s="27">
        <f>IF($E3096="","",IFERROR(VLOOKUP($E3096,BankTbl,4,0),""))</f>
        <v>0</v>
      </c>
      <c r="Y3096" s="27">
        <f>IF($F3096="","",IFERROR(VLOOKUP($F3096,BankTbl,4,0),""))</f>
        <v>0</v>
      </c>
      <c r="Z3096" s="27">
        <f>IF($B3096="","",IF($V3096="PICK",LEFT($N3096,5),IF($V3096="FIXED",$W3096,IF($V3096="CODE",$H3096,""))))</f>
        <v>0</v>
      </c>
    </row>
    <row r="3097" spans="1:26" ht="21" customHeight="1">
      <c r="A3097" s="27">
        <f>IF($B3097="","",COUNTA($B$13:$B3097))</f>
        <v>0</v>
      </c>
      <c r="B3097" s="28"/>
      <c r="C3097" s="28"/>
      <c r="D3097" s="29"/>
      <c r="E3097" s="29"/>
      <c r="F3097" s="29"/>
      <c r="G3097" s="28"/>
      <c r="H3097" s="28"/>
      <c r="I3097" s="30">
        <f>IF($H3097="","",IFERROR(VLOOKUP($H3097,AcctTbl,2,0),"کد ناشناخته"))</f>
        <v>0</v>
      </c>
      <c r="J3097" s="27">
        <f>IF($H3097="","",IFERROR(VLOOKUP($H3097,AcctTbl,3,0),""))</f>
        <v>0</v>
      </c>
      <c r="K3097" s="29"/>
      <c r="L3097" s="28"/>
      <c r="M3097" s="31"/>
      <c r="N3097" s="29"/>
      <c r="O3097" s="32">
        <f>IF($B3097="",0,IF($U3097="IN",N($M3097),0))</f>
        <v>0</v>
      </c>
      <c r="P3097" s="32">
        <f>IF($B3097="",0,IF(OR($U3097="OUT",$U3097="TRF"),N($M3097),0))</f>
        <v>0</v>
      </c>
      <c r="Q3097" s="32">
        <f>IF($B3097="",0,IF(OR($U3097="OUT",$U3097="TRF"),N($M3097),0))</f>
        <v>0</v>
      </c>
      <c r="R3097" s="32">
        <f>IF($B3097="",0,IF($U3097="IN",N($M3097),0))</f>
        <v>0</v>
      </c>
      <c r="S3097" s="33">
        <f>IF($B3097="","",IF($M3097="","⚠ مبلغ",IF($E3097="","⚠ بانک عامل",IF(AND($U3097="TRF",$F3097=""),"⚠ بانک مقصد",IF(AND($V3097&lt;&gt;"NONE",$V3097&lt;&gt;"",$Z3097=""),"⚠ طرف حساب","✓")))))</f>
        <v>0</v>
      </c>
      <c r="T3097" s="29"/>
      <c r="U3097" s="27">
        <f>IFERROR(VLOOKUP($D3097,BankOpTbl,2,0),"")</f>
        <v>0</v>
      </c>
      <c r="V3097" s="27">
        <f>IFERROR(VLOOKUP($D3097,BankOpTbl,3,0),"")</f>
        <v>0</v>
      </c>
      <c r="W3097" s="27">
        <f>IFERROR(VLOOKUP($D3097,BankOpTbl,4,0),"")</f>
        <v>0</v>
      </c>
      <c r="X3097" s="27">
        <f>IF($E3097="","",IFERROR(VLOOKUP($E3097,BankTbl,4,0),""))</f>
        <v>0</v>
      </c>
      <c r="Y3097" s="27">
        <f>IF($F3097="","",IFERROR(VLOOKUP($F3097,BankTbl,4,0),""))</f>
        <v>0</v>
      </c>
      <c r="Z3097" s="27">
        <f>IF($B3097="","",IF($V3097="PICK",LEFT($N3097,5),IF($V3097="FIXED",$W3097,IF($V3097="CODE",$H3097,""))))</f>
        <v>0</v>
      </c>
    </row>
    <row r="3098" spans="1:26" ht="21" customHeight="1">
      <c r="A3098" s="27">
        <f>IF($B3098="","",COUNTA($B$13:$B3098))</f>
        <v>0</v>
      </c>
      <c r="B3098" s="28"/>
      <c r="C3098" s="28"/>
      <c r="D3098" s="29"/>
      <c r="E3098" s="29"/>
      <c r="F3098" s="29"/>
      <c r="G3098" s="28"/>
      <c r="H3098" s="28"/>
      <c r="I3098" s="30">
        <f>IF($H3098="","",IFERROR(VLOOKUP($H3098,AcctTbl,2,0),"کد ناشناخته"))</f>
        <v>0</v>
      </c>
      <c r="J3098" s="27">
        <f>IF($H3098="","",IFERROR(VLOOKUP($H3098,AcctTbl,3,0),""))</f>
        <v>0</v>
      </c>
      <c r="K3098" s="29"/>
      <c r="L3098" s="28"/>
      <c r="M3098" s="31"/>
      <c r="N3098" s="29"/>
      <c r="O3098" s="32">
        <f>IF($B3098="",0,IF($U3098="IN",N($M3098),0))</f>
        <v>0</v>
      </c>
      <c r="P3098" s="32">
        <f>IF($B3098="",0,IF(OR($U3098="OUT",$U3098="TRF"),N($M3098),0))</f>
        <v>0</v>
      </c>
      <c r="Q3098" s="32">
        <f>IF($B3098="",0,IF(OR($U3098="OUT",$U3098="TRF"),N($M3098),0))</f>
        <v>0</v>
      </c>
      <c r="R3098" s="32">
        <f>IF($B3098="",0,IF($U3098="IN",N($M3098),0))</f>
        <v>0</v>
      </c>
      <c r="S3098" s="33">
        <f>IF($B3098="","",IF($M3098="","⚠ مبلغ",IF($E3098="","⚠ بانک عامل",IF(AND($U3098="TRF",$F3098=""),"⚠ بانک مقصد",IF(AND($V3098&lt;&gt;"NONE",$V3098&lt;&gt;"",$Z3098=""),"⚠ طرف حساب","✓")))))</f>
        <v>0</v>
      </c>
      <c r="T3098" s="29"/>
      <c r="U3098" s="27">
        <f>IFERROR(VLOOKUP($D3098,BankOpTbl,2,0),"")</f>
        <v>0</v>
      </c>
      <c r="V3098" s="27">
        <f>IFERROR(VLOOKUP($D3098,BankOpTbl,3,0),"")</f>
        <v>0</v>
      </c>
      <c r="W3098" s="27">
        <f>IFERROR(VLOOKUP($D3098,BankOpTbl,4,0),"")</f>
        <v>0</v>
      </c>
      <c r="X3098" s="27">
        <f>IF($E3098="","",IFERROR(VLOOKUP($E3098,BankTbl,4,0),""))</f>
        <v>0</v>
      </c>
      <c r="Y3098" s="27">
        <f>IF($F3098="","",IFERROR(VLOOKUP($F3098,BankTbl,4,0),""))</f>
        <v>0</v>
      </c>
      <c r="Z3098" s="27">
        <f>IF($B3098="","",IF($V3098="PICK",LEFT($N3098,5),IF($V3098="FIXED",$W3098,IF($V3098="CODE",$H3098,""))))</f>
        <v>0</v>
      </c>
    </row>
    <row r="3099" spans="1:26" ht="21" customHeight="1">
      <c r="A3099" s="27">
        <f>IF($B3099="","",COUNTA($B$13:$B3099))</f>
        <v>0</v>
      </c>
      <c r="B3099" s="28"/>
      <c r="C3099" s="28"/>
      <c r="D3099" s="29"/>
      <c r="E3099" s="29"/>
      <c r="F3099" s="29"/>
      <c r="G3099" s="28"/>
      <c r="H3099" s="28"/>
      <c r="I3099" s="30">
        <f>IF($H3099="","",IFERROR(VLOOKUP($H3099,AcctTbl,2,0),"کد ناشناخته"))</f>
        <v>0</v>
      </c>
      <c r="J3099" s="27">
        <f>IF($H3099="","",IFERROR(VLOOKUP($H3099,AcctTbl,3,0),""))</f>
        <v>0</v>
      </c>
      <c r="K3099" s="29"/>
      <c r="L3099" s="28"/>
      <c r="M3099" s="31"/>
      <c r="N3099" s="29"/>
      <c r="O3099" s="32">
        <f>IF($B3099="",0,IF($U3099="IN",N($M3099),0))</f>
        <v>0</v>
      </c>
      <c r="P3099" s="32">
        <f>IF($B3099="",0,IF(OR($U3099="OUT",$U3099="TRF"),N($M3099),0))</f>
        <v>0</v>
      </c>
      <c r="Q3099" s="32">
        <f>IF($B3099="",0,IF(OR($U3099="OUT",$U3099="TRF"),N($M3099),0))</f>
        <v>0</v>
      </c>
      <c r="R3099" s="32">
        <f>IF($B3099="",0,IF($U3099="IN",N($M3099),0))</f>
        <v>0</v>
      </c>
      <c r="S3099" s="33">
        <f>IF($B3099="","",IF($M3099="","⚠ مبلغ",IF($E3099="","⚠ بانک عامل",IF(AND($U3099="TRF",$F3099=""),"⚠ بانک مقصد",IF(AND($V3099&lt;&gt;"NONE",$V3099&lt;&gt;"",$Z3099=""),"⚠ طرف حساب","✓")))))</f>
        <v>0</v>
      </c>
      <c r="T3099" s="29"/>
      <c r="U3099" s="27">
        <f>IFERROR(VLOOKUP($D3099,BankOpTbl,2,0),"")</f>
        <v>0</v>
      </c>
      <c r="V3099" s="27">
        <f>IFERROR(VLOOKUP($D3099,BankOpTbl,3,0),"")</f>
        <v>0</v>
      </c>
      <c r="W3099" s="27">
        <f>IFERROR(VLOOKUP($D3099,BankOpTbl,4,0),"")</f>
        <v>0</v>
      </c>
      <c r="X3099" s="27">
        <f>IF($E3099="","",IFERROR(VLOOKUP($E3099,BankTbl,4,0),""))</f>
        <v>0</v>
      </c>
      <c r="Y3099" s="27">
        <f>IF($F3099="","",IFERROR(VLOOKUP($F3099,BankTbl,4,0),""))</f>
        <v>0</v>
      </c>
      <c r="Z3099" s="27">
        <f>IF($B3099="","",IF($V3099="PICK",LEFT($N3099,5),IF($V3099="FIXED",$W3099,IF($V3099="CODE",$H3099,""))))</f>
        <v>0</v>
      </c>
    </row>
    <row r="3100" spans="1:26" ht="21" customHeight="1">
      <c r="A3100" s="27">
        <f>IF($B3100="","",COUNTA($B$13:$B3100))</f>
        <v>0</v>
      </c>
      <c r="B3100" s="28"/>
      <c r="C3100" s="28"/>
      <c r="D3100" s="29"/>
      <c r="E3100" s="29"/>
      <c r="F3100" s="29"/>
      <c r="G3100" s="28"/>
      <c r="H3100" s="28"/>
      <c r="I3100" s="30">
        <f>IF($H3100="","",IFERROR(VLOOKUP($H3100,AcctTbl,2,0),"کد ناشناخته"))</f>
        <v>0</v>
      </c>
      <c r="J3100" s="27">
        <f>IF($H3100="","",IFERROR(VLOOKUP($H3100,AcctTbl,3,0),""))</f>
        <v>0</v>
      </c>
      <c r="K3100" s="29"/>
      <c r="L3100" s="28"/>
      <c r="M3100" s="31"/>
      <c r="N3100" s="29"/>
      <c r="O3100" s="32">
        <f>IF($B3100="",0,IF($U3100="IN",N($M3100),0))</f>
        <v>0</v>
      </c>
      <c r="P3100" s="32">
        <f>IF($B3100="",0,IF(OR($U3100="OUT",$U3100="TRF"),N($M3100),0))</f>
        <v>0</v>
      </c>
      <c r="Q3100" s="32">
        <f>IF($B3100="",0,IF(OR($U3100="OUT",$U3100="TRF"),N($M3100),0))</f>
        <v>0</v>
      </c>
      <c r="R3100" s="32">
        <f>IF($B3100="",0,IF($U3100="IN",N($M3100),0))</f>
        <v>0</v>
      </c>
      <c r="S3100" s="33">
        <f>IF($B3100="","",IF($M3100="","⚠ مبلغ",IF($E3100="","⚠ بانک عامل",IF(AND($U3100="TRF",$F3100=""),"⚠ بانک مقصد",IF(AND($V3100&lt;&gt;"NONE",$V3100&lt;&gt;"",$Z3100=""),"⚠ طرف حساب","✓")))))</f>
        <v>0</v>
      </c>
      <c r="T3100" s="29"/>
      <c r="U3100" s="27">
        <f>IFERROR(VLOOKUP($D3100,BankOpTbl,2,0),"")</f>
        <v>0</v>
      </c>
      <c r="V3100" s="27">
        <f>IFERROR(VLOOKUP($D3100,BankOpTbl,3,0),"")</f>
        <v>0</v>
      </c>
      <c r="W3100" s="27">
        <f>IFERROR(VLOOKUP($D3100,BankOpTbl,4,0),"")</f>
        <v>0</v>
      </c>
      <c r="X3100" s="27">
        <f>IF($E3100="","",IFERROR(VLOOKUP($E3100,BankTbl,4,0),""))</f>
        <v>0</v>
      </c>
      <c r="Y3100" s="27">
        <f>IF($F3100="","",IFERROR(VLOOKUP($F3100,BankTbl,4,0),""))</f>
        <v>0</v>
      </c>
      <c r="Z3100" s="27">
        <f>IF($B3100="","",IF($V3100="PICK",LEFT($N3100,5),IF($V3100="FIXED",$W3100,IF($V3100="CODE",$H3100,""))))</f>
        <v>0</v>
      </c>
    </row>
    <row r="3101" spans="1:26" ht="21" customHeight="1">
      <c r="A3101" s="27">
        <f>IF($B3101="","",COUNTA($B$13:$B3101))</f>
        <v>0</v>
      </c>
      <c r="B3101" s="28"/>
      <c r="C3101" s="28"/>
      <c r="D3101" s="29"/>
      <c r="E3101" s="29"/>
      <c r="F3101" s="29"/>
      <c r="G3101" s="28"/>
      <c r="H3101" s="28"/>
      <c r="I3101" s="30">
        <f>IF($H3101="","",IFERROR(VLOOKUP($H3101,AcctTbl,2,0),"کد ناشناخته"))</f>
        <v>0</v>
      </c>
      <c r="J3101" s="27">
        <f>IF($H3101="","",IFERROR(VLOOKUP($H3101,AcctTbl,3,0),""))</f>
        <v>0</v>
      </c>
      <c r="K3101" s="29"/>
      <c r="L3101" s="28"/>
      <c r="M3101" s="31"/>
      <c r="N3101" s="29"/>
      <c r="O3101" s="32">
        <f>IF($B3101="",0,IF($U3101="IN",N($M3101),0))</f>
        <v>0</v>
      </c>
      <c r="P3101" s="32">
        <f>IF($B3101="",0,IF(OR($U3101="OUT",$U3101="TRF"),N($M3101),0))</f>
        <v>0</v>
      </c>
      <c r="Q3101" s="32">
        <f>IF($B3101="",0,IF(OR($U3101="OUT",$U3101="TRF"),N($M3101),0))</f>
        <v>0</v>
      </c>
      <c r="R3101" s="32">
        <f>IF($B3101="",0,IF($U3101="IN",N($M3101),0))</f>
        <v>0</v>
      </c>
      <c r="S3101" s="33">
        <f>IF($B3101="","",IF($M3101="","⚠ مبلغ",IF($E3101="","⚠ بانک عامل",IF(AND($U3101="TRF",$F3101=""),"⚠ بانک مقصد",IF(AND($V3101&lt;&gt;"NONE",$V3101&lt;&gt;"",$Z3101=""),"⚠ طرف حساب","✓")))))</f>
        <v>0</v>
      </c>
      <c r="T3101" s="29"/>
      <c r="U3101" s="27">
        <f>IFERROR(VLOOKUP($D3101,BankOpTbl,2,0),"")</f>
        <v>0</v>
      </c>
      <c r="V3101" s="27">
        <f>IFERROR(VLOOKUP($D3101,BankOpTbl,3,0),"")</f>
        <v>0</v>
      </c>
      <c r="W3101" s="27">
        <f>IFERROR(VLOOKUP($D3101,BankOpTbl,4,0),"")</f>
        <v>0</v>
      </c>
      <c r="X3101" s="27">
        <f>IF($E3101="","",IFERROR(VLOOKUP($E3101,BankTbl,4,0),""))</f>
        <v>0</v>
      </c>
      <c r="Y3101" s="27">
        <f>IF($F3101="","",IFERROR(VLOOKUP($F3101,BankTbl,4,0),""))</f>
        <v>0</v>
      </c>
      <c r="Z3101" s="27">
        <f>IF($B3101="","",IF($V3101="PICK",LEFT($N3101,5),IF($V3101="FIXED",$W3101,IF($V3101="CODE",$H3101,""))))</f>
        <v>0</v>
      </c>
    </row>
    <row r="3102" spans="1:26" ht="21" customHeight="1">
      <c r="A3102" s="27">
        <f>IF($B3102="","",COUNTA($B$13:$B3102))</f>
        <v>0</v>
      </c>
      <c r="B3102" s="28"/>
      <c r="C3102" s="28"/>
      <c r="D3102" s="29"/>
      <c r="E3102" s="29"/>
      <c r="F3102" s="29"/>
      <c r="G3102" s="28"/>
      <c r="H3102" s="28"/>
      <c r="I3102" s="30">
        <f>IF($H3102="","",IFERROR(VLOOKUP($H3102,AcctTbl,2,0),"کد ناشناخته"))</f>
        <v>0</v>
      </c>
      <c r="J3102" s="27">
        <f>IF($H3102="","",IFERROR(VLOOKUP($H3102,AcctTbl,3,0),""))</f>
        <v>0</v>
      </c>
      <c r="K3102" s="29"/>
      <c r="L3102" s="28"/>
      <c r="M3102" s="31"/>
      <c r="N3102" s="29"/>
      <c r="O3102" s="32">
        <f>IF($B3102="",0,IF($U3102="IN",N($M3102),0))</f>
        <v>0</v>
      </c>
      <c r="P3102" s="32">
        <f>IF($B3102="",0,IF(OR($U3102="OUT",$U3102="TRF"),N($M3102),0))</f>
        <v>0</v>
      </c>
      <c r="Q3102" s="32">
        <f>IF($B3102="",0,IF(OR($U3102="OUT",$U3102="TRF"),N($M3102),0))</f>
        <v>0</v>
      </c>
      <c r="R3102" s="32">
        <f>IF($B3102="",0,IF($U3102="IN",N($M3102),0))</f>
        <v>0</v>
      </c>
      <c r="S3102" s="33">
        <f>IF($B3102="","",IF($M3102="","⚠ مبلغ",IF($E3102="","⚠ بانک عامل",IF(AND($U3102="TRF",$F3102=""),"⚠ بانک مقصد",IF(AND($V3102&lt;&gt;"NONE",$V3102&lt;&gt;"",$Z3102=""),"⚠ طرف حساب","✓")))))</f>
        <v>0</v>
      </c>
      <c r="T3102" s="29"/>
      <c r="U3102" s="27">
        <f>IFERROR(VLOOKUP($D3102,BankOpTbl,2,0),"")</f>
        <v>0</v>
      </c>
      <c r="V3102" s="27">
        <f>IFERROR(VLOOKUP($D3102,BankOpTbl,3,0),"")</f>
        <v>0</v>
      </c>
      <c r="W3102" s="27">
        <f>IFERROR(VLOOKUP($D3102,BankOpTbl,4,0),"")</f>
        <v>0</v>
      </c>
      <c r="X3102" s="27">
        <f>IF($E3102="","",IFERROR(VLOOKUP($E3102,BankTbl,4,0),""))</f>
        <v>0</v>
      </c>
      <c r="Y3102" s="27">
        <f>IF($F3102="","",IFERROR(VLOOKUP($F3102,BankTbl,4,0),""))</f>
        <v>0</v>
      </c>
      <c r="Z3102" s="27">
        <f>IF($B3102="","",IF($V3102="PICK",LEFT($N3102,5),IF($V3102="FIXED",$W3102,IF($V3102="CODE",$H3102,""))))</f>
        <v>0</v>
      </c>
    </row>
    <row r="3103" spans="1:26" ht="21" customHeight="1">
      <c r="A3103" s="27">
        <f>IF($B3103="","",COUNTA($B$13:$B3103))</f>
        <v>0</v>
      </c>
      <c r="B3103" s="28"/>
      <c r="C3103" s="28"/>
      <c r="D3103" s="29"/>
      <c r="E3103" s="29"/>
      <c r="F3103" s="29"/>
      <c r="G3103" s="28"/>
      <c r="H3103" s="28"/>
      <c r="I3103" s="30">
        <f>IF($H3103="","",IFERROR(VLOOKUP($H3103,AcctTbl,2,0),"کد ناشناخته"))</f>
        <v>0</v>
      </c>
      <c r="J3103" s="27">
        <f>IF($H3103="","",IFERROR(VLOOKUP($H3103,AcctTbl,3,0),""))</f>
        <v>0</v>
      </c>
      <c r="K3103" s="29"/>
      <c r="L3103" s="28"/>
      <c r="M3103" s="31"/>
      <c r="N3103" s="29"/>
      <c r="O3103" s="32">
        <f>IF($B3103="",0,IF($U3103="IN",N($M3103),0))</f>
        <v>0</v>
      </c>
      <c r="P3103" s="32">
        <f>IF($B3103="",0,IF(OR($U3103="OUT",$U3103="TRF"),N($M3103),0))</f>
        <v>0</v>
      </c>
      <c r="Q3103" s="32">
        <f>IF($B3103="",0,IF(OR($U3103="OUT",$U3103="TRF"),N($M3103),0))</f>
        <v>0</v>
      </c>
      <c r="R3103" s="32">
        <f>IF($B3103="",0,IF($U3103="IN",N($M3103),0))</f>
        <v>0</v>
      </c>
      <c r="S3103" s="33">
        <f>IF($B3103="","",IF($M3103="","⚠ مبلغ",IF($E3103="","⚠ بانک عامل",IF(AND($U3103="TRF",$F3103=""),"⚠ بانک مقصد",IF(AND($V3103&lt;&gt;"NONE",$V3103&lt;&gt;"",$Z3103=""),"⚠ طرف حساب","✓")))))</f>
        <v>0</v>
      </c>
      <c r="T3103" s="29"/>
      <c r="U3103" s="27">
        <f>IFERROR(VLOOKUP($D3103,BankOpTbl,2,0),"")</f>
        <v>0</v>
      </c>
      <c r="V3103" s="27">
        <f>IFERROR(VLOOKUP($D3103,BankOpTbl,3,0),"")</f>
        <v>0</v>
      </c>
      <c r="W3103" s="27">
        <f>IFERROR(VLOOKUP($D3103,BankOpTbl,4,0),"")</f>
        <v>0</v>
      </c>
      <c r="X3103" s="27">
        <f>IF($E3103="","",IFERROR(VLOOKUP($E3103,BankTbl,4,0),""))</f>
        <v>0</v>
      </c>
      <c r="Y3103" s="27">
        <f>IF($F3103="","",IFERROR(VLOOKUP($F3103,BankTbl,4,0),""))</f>
        <v>0</v>
      </c>
      <c r="Z3103" s="27">
        <f>IF($B3103="","",IF($V3103="PICK",LEFT($N3103,5),IF($V3103="FIXED",$W3103,IF($V3103="CODE",$H3103,""))))</f>
        <v>0</v>
      </c>
    </row>
    <row r="3104" spans="1:26" ht="21" customHeight="1">
      <c r="A3104" s="27">
        <f>IF($B3104="","",COUNTA($B$13:$B3104))</f>
        <v>0</v>
      </c>
      <c r="B3104" s="28"/>
      <c r="C3104" s="28"/>
      <c r="D3104" s="29"/>
      <c r="E3104" s="29"/>
      <c r="F3104" s="29"/>
      <c r="G3104" s="28"/>
      <c r="H3104" s="28"/>
      <c r="I3104" s="30">
        <f>IF($H3104="","",IFERROR(VLOOKUP($H3104,AcctTbl,2,0),"کد ناشناخته"))</f>
        <v>0</v>
      </c>
      <c r="J3104" s="27">
        <f>IF($H3104="","",IFERROR(VLOOKUP($H3104,AcctTbl,3,0),""))</f>
        <v>0</v>
      </c>
      <c r="K3104" s="29"/>
      <c r="L3104" s="28"/>
      <c r="M3104" s="31"/>
      <c r="N3104" s="29"/>
      <c r="O3104" s="32">
        <f>IF($B3104="",0,IF($U3104="IN",N($M3104),0))</f>
        <v>0</v>
      </c>
      <c r="P3104" s="32">
        <f>IF($B3104="",0,IF(OR($U3104="OUT",$U3104="TRF"),N($M3104),0))</f>
        <v>0</v>
      </c>
      <c r="Q3104" s="32">
        <f>IF($B3104="",0,IF(OR($U3104="OUT",$U3104="TRF"),N($M3104),0))</f>
        <v>0</v>
      </c>
      <c r="R3104" s="32">
        <f>IF($B3104="",0,IF($U3104="IN",N($M3104),0))</f>
        <v>0</v>
      </c>
      <c r="S3104" s="33">
        <f>IF($B3104="","",IF($M3104="","⚠ مبلغ",IF($E3104="","⚠ بانک عامل",IF(AND($U3104="TRF",$F3104=""),"⚠ بانک مقصد",IF(AND($V3104&lt;&gt;"NONE",$V3104&lt;&gt;"",$Z3104=""),"⚠ طرف حساب","✓")))))</f>
        <v>0</v>
      </c>
      <c r="T3104" s="29"/>
      <c r="U3104" s="27">
        <f>IFERROR(VLOOKUP($D3104,BankOpTbl,2,0),"")</f>
        <v>0</v>
      </c>
      <c r="V3104" s="27">
        <f>IFERROR(VLOOKUP($D3104,BankOpTbl,3,0),"")</f>
        <v>0</v>
      </c>
      <c r="W3104" s="27">
        <f>IFERROR(VLOOKUP($D3104,BankOpTbl,4,0),"")</f>
        <v>0</v>
      </c>
      <c r="X3104" s="27">
        <f>IF($E3104="","",IFERROR(VLOOKUP($E3104,BankTbl,4,0),""))</f>
        <v>0</v>
      </c>
      <c r="Y3104" s="27">
        <f>IF($F3104="","",IFERROR(VLOOKUP($F3104,BankTbl,4,0),""))</f>
        <v>0</v>
      </c>
      <c r="Z3104" s="27">
        <f>IF($B3104="","",IF($V3104="PICK",LEFT($N3104,5),IF($V3104="FIXED",$W3104,IF($V3104="CODE",$H3104,""))))</f>
        <v>0</v>
      </c>
    </row>
    <row r="3105" spans="1:26" ht="21" customHeight="1">
      <c r="A3105" s="27">
        <f>IF($B3105="","",COUNTA($B$13:$B3105))</f>
        <v>0</v>
      </c>
      <c r="B3105" s="28"/>
      <c r="C3105" s="28"/>
      <c r="D3105" s="29"/>
      <c r="E3105" s="29"/>
      <c r="F3105" s="29"/>
      <c r="G3105" s="28"/>
      <c r="H3105" s="28"/>
      <c r="I3105" s="30">
        <f>IF($H3105="","",IFERROR(VLOOKUP($H3105,AcctTbl,2,0),"کد ناشناخته"))</f>
        <v>0</v>
      </c>
      <c r="J3105" s="27">
        <f>IF($H3105="","",IFERROR(VLOOKUP($H3105,AcctTbl,3,0),""))</f>
        <v>0</v>
      </c>
      <c r="K3105" s="29"/>
      <c r="L3105" s="28"/>
      <c r="M3105" s="31"/>
      <c r="N3105" s="29"/>
      <c r="O3105" s="32">
        <f>IF($B3105="",0,IF($U3105="IN",N($M3105),0))</f>
        <v>0</v>
      </c>
      <c r="P3105" s="32">
        <f>IF($B3105="",0,IF(OR($U3105="OUT",$U3105="TRF"),N($M3105),0))</f>
        <v>0</v>
      </c>
      <c r="Q3105" s="32">
        <f>IF($B3105="",0,IF(OR($U3105="OUT",$U3105="TRF"),N($M3105),0))</f>
        <v>0</v>
      </c>
      <c r="R3105" s="32">
        <f>IF($B3105="",0,IF($U3105="IN",N($M3105),0))</f>
        <v>0</v>
      </c>
      <c r="S3105" s="33">
        <f>IF($B3105="","",IF($M3105="","⚠ مبلغ",IF($E3105="","⚠ بانک عامل",IF(AND($U3105="TRF",$F3105=""),"⚠ بانک مقصد",IF(AND($V3105&lt;&gt;"NONE",$V3105&lt;&gt;"",$Z3105=""),"⚠ طرف حساب","✓")))))</f>
        <v>0</v>
      </c>
      <c r="T3105" s="29"/>
      <c r="U3105" s="27">
        <f>IFERROR(VLOOKUP($D3105,BankOpTbl,2,0),"")</f>
        <v>0</v>
      </c>
      <c r="V3105" s="27">
        <f>IFERROR(VLOOKUP($D3105,BankOpTbl,3,0),"")</f>
        <v>0</v>
      </c>
      <c r="W3105" s="27">
        <f>IFERROR(VLOOKUP($D3105,BankOpTbl,4,0),"")</f>
        <v>0</v>
      </c>
      <c r="X3105" s="27">
        <f>IF($E3105="","",IFERROR(VLOOKUP($E3105,BankTbl,4,0),""))</f>
        <v>0</v>
      </c>
      <c r="Y3105" s="27">
        <f>IF($F3105="","",IFERROR(VLOOKUP($F3105,BankTbl,4,0),""))</f>
        <v>0</v>
      </c>
      <c r="Z3105" s="27">
        <f>IF($B3105="","",IF($V3105="PICK",LEFT($N3105,5),IF($V3105="FIXED",$W3105,IF($V3105="CODE",$H3105,""))))</f>
        <v>0</v>
      </c>
    </row>
    <row r="3106" spans="1:26" ht="21" customHeight="1">
      <c r="A3106" s="27">
        <f>IF($B3106="","",COUNTA($B$13:$B3106))</f>
        <v>0</v>
      </c>
      <c r="B3106" s="28"/>
      <c r="C3106" s="28"/>
      <c r="D3106" s="29"/>
      <c r="E3106" s="29"/>
      <c r="F3106" s="29"/>
      <c r="G3106" s="28"/>
      <c r="H3106" s="28"/>
      <c r="I3106" s="30">
        <f>IF($H3106="","",IFERROR(VLOOKUP($H3106,AcctTbl,2,0),"کد ناشناخته"))</f>
        <v>0</v>
      </c>
      <c r="J3106" s="27">
        <f>IF($H3106="","",IFERROR(VLOOKUP($H3106,AcctTbl,3,0),""))</f>
        <v>0</v>
      </c>
      <c r="K3106" s="29"/>
      <c r="L3106" s="28"/>
      <c r="M3106" s="31"/>
      <c r="N3106" s="29"/>
      <c r="O3106" s="32">
        <f>IF($B3106="",0,IF($U3106="IN",N($M3106),0))</f>
        <v>0</v>
      </c>
      <c r="P3106" s="32">
        <f>IF($B3106="",0,IF(OR($U3106="OUT",$U3106="TRF"),N($M3106),0))</f>
        <v>0</v>
      </c>
      <c r="Q3106" s="32">
        <f>IF($B3106="",0,IF(OR($U3106="OUT",$U3106="TRF"),N($M3106),0))</f>
        <v>0</v>
      </c>
      <c r="R3106" s="32">
        <f>IF($B3106="",0,IF($U3106="IN",N($M3106),0))</f>
        <v>0</v>
      </c>
      <c r="S3106" s="33">
        <f>IF($B3106="","",IF($M3106="","⚠ مبلغ",IF($E3106="","⚠ بانک عامل",IF(AND($U3106="TRF",$F3106=""),"⚠ بانک مقصد",IF(AND($V3106&lt;&gt;"NONE",$V3106&lt;&gt;"",$Z3106=""),"⚠ طرف حساب","✓")))))</f>
        <v>0</v>
      </c>
      <c r="T3106" s="29"/>
      <c r="U3106" s="27">
        <f>IFERROR(VLOOKUP($D3106,BankOpTbl,2,0),"")</f>
        <v>0</v>
      </c>
      <c r="V3106" s="27">
        <f>IFERROR(VLOOKUP($D3106,BankOpTbl,3,0),"")</f>
        <v>0</v>
      </c>
      <c r="W3106" s="27">
        <f>IFERROR(VLOOKUP($D3106,BankOpTbl,4,0),"")</f>
        <v>0</v>
      </c>
      <c r="X3106" s="27">
        <f>IF($E3106="","",IFERROR(VLOOKUP($E3106,BankTbl,4,0),""))</f>
        <v>0</v>
      </c>
      <c r="Y3106" s="27">
        <f>IF($F3106="","",IFERROR(VLOOKUP($F3106,BankTbl,4,0),""))</f>
        <v>0</v>
      </c>
      <c r="Z3106" s="27">
        <f>IF($B3106="","",IF($V3106="PICK",LEFT($N3106,5),IF($V3106="FIXED",$W3106,IF($V3106="CODE",$H3106,""))))</f>
        <v>0</v>
      </c>
    </row>
    <row r="3107" spans="1:26" ht="21" customHeight="1">
      <c r="A3107" s="27">
        <f>IF($B3107="","",COUNTA($B$13:$B3107))</f>
        <v>0</v>
      </c>
      <c r="B3107" s="28"/>
      <c r="C3107" s="28"/>
      <c r="D3107" s="29"/>
      <c r="E3107" s="29"/>
      <c r="F3107" s="29"/>
      <c r="G3107" s="28"/>
      <c r="H3107" s="28"/>
      <c r="I3107" s="30">
        <f>IF($H3107="","",IFERROR(VLOOKUP($H3107,AcctTbl,2,0),"کد ناشناخته"))</f>
        <v>0</v>
      </c>
      <c r="J3107" s="27">
        <f>IF($H3107="","",IFERROR(VLOOKUP($H3107,AcctTbl,3,0),""))</f>
        <v>0</v>
      </c>
      <c r="K3107" s="29"/>
      <c r="L3107" s="28"/>
      <c r="M3107" s="31"/>
      <c r="N3107" s="29"/>
      <c r="O3107" s="32">
        <f>IF($B3107="",0,IF($U3107="IN",N($M3107),0))</f>
        <v>0</v>
      </c>
      <c r="P3107" s="32">
        <f>IF($B3107="",0,IF(OR($U3107="OUT",$U3107="TRF"),N($M3107),0))</f>
        <v>0</v>
      </c>
      <c r="Q3107" s="32">
        <f>IF($B3107="",0,IF(OR($U3107="OUT",$U3107="TRF"),N($M3107),0))</f>
        <v>0</v>
      </c>
      <c r="R3107" s="32">
        <f>IF($B3107="",0,IF($U3107="IN",N($M3107),0))</f>
        <v>0</v>
      </c>
      <c r="S3107" s="33">
        <f>IF($B3107="","",IF($M3107="","⚠ مبلغ",IF($E3107="","⚠ بانک عامل",IF(AND($U3107="TRF",$F3107=""),"⚠ بانک مقصد",IF(AND($V3107&lt;&gt;"NONE",$V3107&lt;&gt;"",$Z3107=""),"⚠ طرف حساب","✓")))))</f>
        <v>0</v>
      </c>
      <c r="T3107" s="29"/>
      <c r="U3107" s="27">
        <f>IFERROR(VLOOKUP($D3107,BankOpTbl,2,0),"")</f>
        <v>0</v>
      </c>
      <c r="V3107" s="27">
        <f>IFERROR(VLOOKUP($D3107,BankOpTbl,3,0),"")</f>
        <v>0</v>
      </c>
      <c r="W3107" s="27">
        <f>IFERROR(VLOOKUP($D3107,BankOpTbl,4,0),"")</f>
        <v>0</v>
      </c>
      <c r="X3107" s="27">
        <f>IF($E3107="","",IFERROR(VLOOKUP($E3107,BankTbl,4,0),""))</f>
        <v>0</v>
      </c>
      <c r="Y3107" s="27">
        <f>IF($F3107="","",IFERROR(VLOOKUP($F3107,BankTbl,4,0),""))</f>
        <v>0</v>
      </c>
      <c r="Z3107" s="27">
        <f>IF($B3107="","",IF($V3107="PICK",LEFT($N3107,5),IF($V3107="FIXED",$W3107,IF($V3107="CODE",$H3107,""))))</f>
        <v>0</v>
      </c>
    </row>
    <row r="3108" spans="1:26" ht="21" customHeight="1">
      <c r="A3108" s="27">
        <f>IF($B3108="","",COUNTA($B$13:$B3108))</f>
        <v>0</v>
      </c>
      <c r="B3108" s="28"/>
      <c r="C3108" s="28"/>
      <c r="D3108" s="29"/>
      <c r="E3108" s="29"/>
      <c r="F3108" s="29"/>
      <c r="G3108" s="28"/>
      <c r="H3108" s="28"/>
      <c r="I3108" s="30">
        <f>IF($H3108="","",IFERROR(VLOOKUP($H3108,AcctTbl,2,0),"کد ناشناخته"))</f>
        <v>0</v>
      </c>
      <c r="J3108" s="27">
        <f>IF($H3108="","",IFERROR(VLOOKUP($H3108,AcctTbl,3,0),""))</f>
        <v>0</v>
      </c>
      <c r="K3108" s="29"/>
      <c r="L3108" s="28"/>
      <c r="M3108" s="31"/>
      <c r="N3108" s="29"/>
      <c r="O3108" s="32">
        <f>IF($B3108="",0,IF($U3108="IN",N($M3108),0))</f>
        <v>0</v>
      </c>
      <c r="P3108" s="32">
        <f>IF($B3108="",0,IF(OR($U3108="OUT",$U3108="TRF"),N($M3108),0))</f>
        <v>0</v>
      </c>
      <c r="Q3108" s="32">
        <f>IF($B3108="",0,IF(OR($U3108="OUT",$U3108="TRF"),N($M3108),0))</f>
        <v>0</v>
      </c>
      <c r="R3108" s="32">
        <f>IF($B3108="",0,IF($U3108="IN",N($M3108),0))</f>
        <v>0</v>
      </c>
      <c r="S3108" s="33">
        <f>IF($B3108="","",IF($M3108="","⚠ مبلغ",IF($E3108="","⚠ بانک عامل",IF(AND($U3108="TRF",$F3108=""),"⚠ بانک مقصد",IF(AND($V3108&lt;&gt;"NONE",$V3108&lt;&gt;"",$Z3108=""),"⚠ طرف حساب","✓")))))</f>
        <v>0</v>
      </c>
      <c r="T3108" s="29"/>
      <c r="U3108" s="27">
        <f>IFERROR(VLOOKUP($D3108,BankOpTbl,2,0),"")</f>
        <v>0</v>
      </c>
      <c r="V3108" s="27">
        <f>IFERROR(VLOOKUP($D3108,BankOpTbl,3,0),"")</f>
        <v>0</v>
      </c>
      <c r="W3108" s="27">
        <f>IFERROR(VLOOKUP($D3108,BankOpTbl,4,0),"")</f>
        <v>0</v>
      </c>
      <c r="X3108" s="27">
        <f>IF($E3108="","",IFERROR(VLOOKUP($E3108,BankTbl,4,0),""))</f>
        <v>0</v>
      </c>
      <c r="Y3108" s="27">
        <f>IF($F3108="","",IFERROR(VLOOKUP($F3108,BankTbl,4,0),""))</f>
        <v>0</v>
      </c>
      <c r="Z3108" s="27">
        <f>IF($B3108="","",IF($V3108="PICK",LEFT($N3108,5),IF($V3108="FIXED",$W3108,IF($V3108="CODE",$H3108,""))))</f>
        <v>0</v>
      </c>
    </row>
    <row r="3109" spans="1:26" ht="21" customHeight="1">
      <c r="A3109" s="27">
        <f>IF($B3109="","",COUNTA($B$13:$B3109))</f>
        <v>0</v>
      </c>
      <c r="B3109" s="28"/>
      <c r="C3109" s="28"/>
      <c r="D3109" s="29"/>
      <c r="E3109" s="29"/>
      <c r="F3109" s="29"/>
      <c r="G3109" s="28"/>
      <c r="H3109" s="28"/>
      <c r="I3109" s="30">
        <f>IF($H3109="","",IFERROR(VLOOKUP($H3109,AcctTbl,2,0),"کد ناشناخته"))</f>
        <v>0</v>
      </c>
      <c r="J3109" s="27">
        <f>IF($H3109="","",IFERROR(VLOOKUP($H3109,AcctTbl,3,0),""))</f>
        <v>0</v>
      </c>
      <c r="K3109" s="29"/>
      <c r="L3109" s="28"/>
      <c r="M3109" s="31"/>
      <c r="N3109" s="29"/>
      <c r="O3109" s="32">
        <f>IF($B3109="",0,IF($U3109="IN",N($M3109),0))</f>
        <v>0</v>
      </c>
      <c r="P3109" s="32">
        <f>IF($B3109="",0,IF(OR($U3109="OUT",$U3109="TRF"),N($M3109),0))</f>
        <v>0</v>
      </c>
      <c r="Q3109" s="32">
        <f>IF($B3109="",0,IF(OR($U3109="OUT",$U3109="TRF"),N($M3109),0))</f>
        <v>0</v>
      </c>
      <c r="R3109" s="32">
        <f>IF($B3109="",0,IF($U3109="IN",N($M3109),0))</f>
        <v>0</v>
      </c>
      <c r="S3109" s="33">
        <f>IF($B3109="","",IF($M3109="","⚠ مبلغ",IF($E3109="","⚠ بانک عامل",IF(AND($U3109="TRF",$F3109=""),"⚠ بانک مقصد",IF(AND($V3109&lt;&gt;"NONE",$V3109&lt;&gt;"",$Z3109=""),"⚠ طرف حساب","✓")))))</f>
        <v>0</v>
      </c>
      <c r="T3109" s="29"/>
      <c r="U3109" s="27">
        <f>IFERROR(VLOOKUP($D3109,BankOpTbl,2,0),"")</f>
        <v>0</v>
      </c>
      <c r="V3109" s="27">
        <f>IFERROR(VLOOKUP($D3109,BankOpTbl,3,0),"")</f>
        <v>0</v>
      </c>
      <c r="W3109" s="27">
        <f>IFERROR(VLOOKUP($D3109,BankOpTbl,4,0),"")</f>
        <v>0</v>
      </c>
      <c r="X3109" s="27">
        <f>IF($E3109="","",IFERROR(VLOOKUP($E3109,BankTbl,4,0),""))</f>
        <v>0</v>
      </c>
      <c r="Y3109" s="27">
        <f>IF($F3109="","",IFERROR(VLOOKUP($F3109,BankTbl,4,0),""))</f>
        <v>0</v>
      </c>
      <c r="Z3109" s="27">
        <f>IF($B3109="","",IF($V3109="PICK",LEFT($N3109,5),IF($V3109="FIXED",$W3109,IF($V3109="CODE",$H3109,""))))</f>
        <v>0</v>
      </c>
    </row>
    <row r="3110" spans="1:26" ht="21" customHeight="1">
      <c r="A3110" s="27">
        <f>IF($B3110="","",COUNTA($B$13:$B3110))</f>
        <v>0</v>
      </c>
      <c r="B3110" s="28"/>
      <c r="C3110" s="28"/>
      <c r="D3110" s="29"/>
      <c r="E3110" s="29"/>
      <c r="F3110" s="29"/>
      <c r="G3110" s="28"/>
      <c r="H3110" s="28"/>
      <c r="I3110" s="30">
        <f>IF($H3110="","",IFERROR(VLOOKUP($H3110,AcctTbl,2,0),"کد ناشناخته"))</f>
        <v>0</v>
      </c>
      <c r="J3110" s="27">
        <f>IF($H3110="","",IFERROR(VLOOKUP($H3110,AcctTbl,3,0),""))</f>
        <v>0</v>
      </c>
      <c r="K3110" s="29"/>
      <c r="L3110" s="28"/>
      <c r="M3110" s="31"/>
      <c r="N3110" s="29"/>
      <c r="O3110" s="32">
        <f>IF($B3110="",0,IF($U3110="IN",N($M3110),0))</f>
        <v>0</v>
      </c>
      <c r="P3110" s="32">
        <f>IF($B3110="",0,IF(OR($U3110="OUT",$U3110="TRF"),N($M3110),0))</f>
        <v>0</v>
      </c>
      <c r="Q3110" s="32">
        <f>IF($B3110="",0,IF(OR($U3110="OUT",$U3110="TRF"),N($M3110),0))</f>
        <v>0</v>
      </c>
      <c r="R3110" s="32">
        <f>IF($B3110="",0,IF($U3110="IN",N($M3110),0))</f>
        <v>0</v>
      </c>
      <c r="S3110" s="33">
        <f>IF($B3110="","",IF($M3110="","⚠ مبلغ",IF($E3110="","⚠ بانک عامل",IF(AND($U3110="TRF",$F3110=""),"⚠ بانک مقصد",IF(AND($V3110&lt;&gt;"NONE",$V3110&lt;&gt;"",$Z3110=""),"⚠ طرف حساب","✓")))))</f>
        <v>0</v>
      </c>
      <c r="T3110" s="29"/>
      <c r="U3110" s="27">
        <f>IFERROR(VLOOKUP($D3110,BankOpTbl,2,0),"")</f>
        <v>0</v>
      </c>
      <c r="V3110" s="27">
        <f>IFERROR(VLOOKUP($D3110,BankOpTbl,3,0),"")</f>
        <v>0</v>
      </c>
      <c r="W3110" s="27">
        <f>IFERROR(VLOOKUP($D3110,BankOpTbl,4,0),"")</f>
        <v>0</v>
      </c>
      <c r="X3110" s="27">
        <f>IF($E3110="","",IFERROR(VLOOKUP($E3110,BankTbl,4,0),""))</f>
        <v>0</v>
      </c>
      <c r="Y3110" s="27">
        <f>IF($F3110="","",IFERROR(VLOOKUP($F3110,BankTbl,4,0),""))</f>
        <v>0</v>
      </c>
      <c r="Z3110" s="27">
        <f>IF($B3110="","",IF($V3110="PICK",LEFT($N3110,5),IF($V3110="FIXED",$W3110,IF($V3110="CODE",$H3110,""))))</f>
        <v>0</v>
      </c>
    </row>
    <row r="3111" spans="1:26" ht="21" customHeight="1">
      <c r="A3111" s="27">
        <f>IF($B3111="","",COUNTA($B$13:$B3111))</f>
        <v>0</v>
      </c>
      <c r="B3111" s="28"/>
      <c r="C3111" s="28"/>
      <c r="D3111" s="29"/>
      <c r="E3111" s="29"/>
      <c r="F3111" s="29"/>
      <c r="G3111" s="28"/>
      <c r="H3111" s="28"/>
      <c r="I3111" s="30">
        <f>IF($H3111="","",IFERROR(VLOOKUP($H3111,AcctTbl,2,0),"کد ناشناخته"))</f>
        <v>0</v>
      </c>
      <c r="J3111" s="27">
        <f>IF($H3111="","",IFERROR(VLOOKUP($H3111,AcctTbl,3,0),""))</f>
        <v>0</v>
      </c>
      <c r="K3111" s="29"/>
      <c r="L3111" s="28"/>
      <c r="M3111" s="31"/>
      <c r="N3111" s="29"/>
      <c r="O3111" s="32">
        <f>IF($B3111="",0,IF($U3111="IN",N($M3111),0))</f>
        <v>0</v>
      </c>
      <c r="P3111" s="32">
        <f>IF($B3111="",0,IF(OR($U3111="OUT",$U3111="TRF"),N($M3111),0))</f>
        <v>0</v>
      </c>
      <c r="Q3111" s="32">
        <f>IF($B3111="",0,IF(OR($U3111="OUT",$U3111="TRF"),N($M3111),0))</f>
        <v>0</v>
      </c>
      <c r="R3111" s="32">
        <f>IF($B3111="",0,IF($U3111="IN",N($M3111),0))</f>
        <v>0</v>
      </c>
      <c r="S3111" s="33">
        <f>IF($B3111="","",IF($M3111="","⚠ مبلغ",IF($E3111="","⚠ بانک عامل",IF(AND($U3111="TRF",$F3111=""),"⚠ بانک مقصد",IF(AND($V3111&lt;&gt;"NONE",$V3111&lt;&gt;"",$Z3111=""),"⚠ طرف حساب","✓")))))</f>
        <v>0</v>
      </c>
      <c r="T3111" s="29"/>
      <c r="U3111" s="27">
        <f>IFERROR(VLOOKUP($D3111,BankOpTbl,2,0),"")</f>
        <v>0</v>
      </c>
      <c r="V3111" s="27">
        <f>IFERROR(VLOOKUP($D3111,BankOpTbl,3,0),"")</f>
        <v>0</v>
      </c>
      <c r="W3111" s="27">
        <f>IFERROR(VLOOKUP($D3111,BankOpTbl,4,0),"")</f>
        <v>0</v>
      </c>
      <c r="X3111" s="27">
        <f>IF($E3111="","",IFERROR(VLOOKUP($E3111,BankTbl,4,0),""))</f>
        <v>0</v>
      </c>
      <c r="Y3111" s="27">
        <f>IF($F3111="","",IFERROR(VLOOKUP($F3111,BankTbl,4,0),""))</f>
        <v>0</v>
      </c>
      <c r="Z3111" s="27">
        <f>IF($B3111="","",IF($V3111="PICK",LEFT($N3111,5),IF($V3111="FIXED",$W3111,IF($V3111="CODE",$H3111,""))))</f>
        <v>0</v>
      </c>
    </row>
    <row r="3112" spans="1:26" ht="21" customHeight="1">
      <c r="A3112" s="27">
        <f>IF($B3112="","",COUNTA($B$13:$B3112))</f>
        <v>0</v>
      </c>
      <c r="B3112" s="28"/>
      <c r="C3112" s="28"/>
      <c r="D3112" s="29"/>
      <c r="E3112" s="29"/>
      <c r="F3112" s="29"/>
      <c r="G3112" s="28"/>
      <c r="H3112" s="28"/>
      <c r="I3112" s="30">
        <f>IF($H3112="","",IFERROR(VLOOKUP($H3112,AcctTbl,2,0),"کد ناشناخته"))</f>
        <v>0</v>
      </c>
      <c r="J3112" s="27">
        <f>IF($H3112="","",IFERROR(VLOOKUP($H3112,AcctTbl,3,0),""))</f>
        <v>0</v>
      </c>
      <c r="K3112" s="29"/>
      <c r="L3112" s="28"/>
      <c r="M3112" s="31"/>
      <c r="N3112" s="29"/>
      <c r="O3112" s="32">
        <f>IF($B3112="",0,IF($U3112="IN",N($M3112),0))</f>
        <v>0</v>
      </c>
      <c r="P3112" s="32">
        <f>IF($B3112="",0,IF(OR($U3112="OUT",$U3112="TRF"),N($M3112),0))</f>
        <v>0</v>
      </c>
      <c r="Q3112" s="32">
        <f>IF($B3112="",0,IF(OR($U3112="OUT",$U3112="TRF"),N($M3112),0))</f>
        <v>0</v>
      </c>
      <c r="R3112" s="32">
        <f>IF($B3112="",0,IF($U3112="IN",N($M3112),0))</f>
        <v>0</v>
      </c>
      <c r="S3112" s="33">
        <f>IF($B3112="","",IF($M3112="","⚠ مبلغ",IF($E3112="","⚠ بانک عامل",IF(AND($U3112="TRF",$F3112=""),"⚠ بانک مقصد",IF(AND($V3112&lt;&gt;"NONE",$V3112&lt;&gt;"",$Z3112=""),"⚠ طرف حساب","✓")))))</f>
        <v>0</v>
      </c>
      <c r="T3112" s="29"/>
      <c r="U3112" s="27">
        <f>IFERROR(VLOOKUP($D3112,BankOpTbl,2,0),"")</f>
        <v>0</v>
      </c>
      <c r="V3112" s="27">
        <f>IFERROR(VLOOKUP($D3112,BankOpTbl,3,0),"")</f>
        <v>0</v>
      </c>
      <c r="W3112" s="27">
        <f>IFERROR(VLOOKUP($D3112,BankOpTbl,4,0),"")</f>
        <v>0</v>
      </c>
      <c r="X3112" s="27">
        <f>IF($E3112="","",IFERROR(VLOOKUP($E3112,BankTbl,4,0),""))</f>
        <v>0</v>
      </c>
      <c r="Y3112" s="27">
        <f>IF($F3112="","",IFERROR(VLOOKUP($F3112,BankTbl,4,0),""))</f>
        <v>0</v>
      </c>
      <c r="Z3112" s="27">
        <f>IF($B3112="","",IF($V3112="PICK",LEFT($N3112,5),IF($V3112="FIXED",$W3112,IF($V3112="CODE",$H3112,""))))</f>
        <v>0</v>
      </c>
    </row>
    <row r="3113" spans="1:26" ht="21" customHeight="1">
      <c r="A3113" s="27">
        <f>IF($B3113="","",COUNTA($B$13:$B3113))</f>
        <v>0</v>
      </c>
      <c r="B3113" s="28"/>
      <c r="C3113" s="28"/>
      <c r="D3113" s="29"/>
      <c r="E3113" s="29"/>
      <c r="F3113" s="29"/>
      <c r="G3113" s="28"/>
      <c r="H3113" s="28"/>
      <c r="I3113" s="30">
        <f>IF($H3113="","",IFERROR(VLOOKUP($H3113,AcctTbl,2,0),"کد ناشناخته"))</f>
        <v>0</v>
      </c>
      <c r="J3113" s="27">
        <f>IF($H3113="","",IFERROR(VLOOKUP($H3113,AcctTbl,3,0),""))</f>
        <v>0</v>
      </c>
      <c r="K3113" s="29"/>
      <c r="L3113" s="28"/>
      <c r="M3113" s="31"/>
      <c r="N3113" s="29"/>
      <c r="O3113" s="32">
        <f>IF($B3113="",0,IF($U3113="IN",N($M3113),0))</f>
        <v>0</v>
      </c>
      <c r="P3113" s="32">
        <f>IF($B3113="",0,IF(OR($U3113="OUT",$U3113="TRF"),N($M3113),0))</f>
        <v>0</v>
      </c>
      <c r="Q3113" s="32">
        <f>IF($B3113="",0,IF(OR($U3113="OUT",$U3113="TRF"),N($M3113),0))</f>
        <v>0</v>
      </c>
      <c r="R3113" s="32">
        <f>IF($B3113="",0,IF($U3113="IN",N($M3113),0))</f>
        <v>0</v>
      </c>
      <c r="S3113" s="33">
        <f>IF($B3113="","",IF($M3113="","⚠ مبلغ",IF($E3113="","⚠ بانک عامل",IF(AND($U3113="TRF",$F3113=""),"⚠ بانک مقصد",IF(AND($V3113&lt;&gt;"NONE",$V3113&lt;&gt;"",$Z3113=""),"⚠ طرف حساب","✓")))))</f>
        <v>0</v>
      </c>
      <c r="T3113" s="29"/>
      <c r="U3113" s="27">
        <f>IFERROR(VLOOKUP($D3113,BankOpTbl,2,0),"")</f>
        <v>0</v>
      </c>
      <c r="V3113" s="27">
        <f>IFERROR(VLOOKUP($D3113,BankOpTbl,3,0),"")</f>
        <v>0</v>
      </c>
      <c r="W3113" s="27">
        <f>IFERROR(VLOOKUP($D3113,BankOpTbl,4,0),"")</f>
        <v>0</v>
      </c>
      <c r="X3113" s="27">
        <f>IF($E3113="","",IFERROR(VLOOKUP($E3113,BankTbl,4,0),""))</f>
        <v>0</v>
      </c>
      <c r="Y3113" s="27">
        <f>IF($F3113="","",IFERROR(VLOOKUP($F3113,BankTbl,4,0),""))</f>
        <v>0</v>
      </c>
      <c r="Z3113" s="27">
        <f>IF($B3113="","",IF($V3113="PICK",LEFT($N3113,5),IF($V3113="FIXED",$W3113,IF($V3113="CODE",$H3113,""))))</f>
        <v>0</v>
      </c>
    </row>
    <row r="3114" spans="1:26" ht="21" customHeight="1">
      <c r="A3114" s="27">
        <f>IF($B3114="","",COUNTA($B$13:$B3114))</f>
        <v>0</v>
      </c>
      <c r="B3114" s="28"/>
      <c r="C3114" s="28"/>
      <c r="D3114" s="29"/>
      <c r="E3114" s="29"/>
      <c r="F3114" s="29"/>
      <c r="G3114" s="28"/>
      <c r="H3114" s="28"/>
      <c r="I3114" s="30">
        <f>IF($H3114="","",IFERROR(VLOOKUP($H3114,AcctTbl,2,0),"کد ناشناخته"))</f>
        <v>0</v>
      </c>
      <c r="J3114" s="27">
        <f>IF($H3114="","",IFERROR(VLOOKUP($H3114,AcctTbl,3,0),""))</f>
        <v>0</v>
      </c>
      <c r="K3114" s="29"/>
      <c r="L3114" s="28"/>
      <c r="M3114" s="31"/>
      <c r="N3114" s="29"/>
      <c r="O3114" s="32">
        <f>IF($B3114="",0,IF($U3114="IN",N($M3114),0))</f>
        <v>0</v>
      </c>
      <c r="P3114" s="32">
        <f>IF($B3114="",0,IF(OR($U3114="OUT",$U3114="TRF"),N($M3114),0))</f>
        <v>0</v>
      </c>
      <c r="Q3114" s="32">
        <f>IF($B3114="",0,IF(OR($U3114="OUT",$U3114="TRF"),N($M3114),0))</f>
        <v>0</v>
      </c>
      <c r="R3114" s="32">
        <f>IF($B3114="",0,IF($U3114="IN",N($M3114),0))</f>
        <v>0</v>
      </c>
      <c r="S3114" s="33">
        <f>IF($B3114="","",IF($M3114="","⚠ مبلغ",IF($E3114="","⚠ بانک عامل",IF(AND($U3114="TRF",$F3114=""),"⚠ بانک مقصد",IF(AND($V3114&lt;&gt;"NONE",$V3114&lt;&gt;"",$Z3114=""),"⚠ طرف حساب","✓")))))</f>
        <v>0</v>
      </c>
      <c r="T3114" s="29"/>
      <c r="U3114" s="27">
        <f>IFERROR(VLOOKUP($D3114,BankOpTbl,2,0),"")</f>
        <v>0</v>
      </c>
      <c r="V3114" s="27">
        <f>IFERROR(VLOOKUP($D3114,BankOpTbl,3,0),"")</f>
        <v>0</v>
      </c>
      <c r="W3114" s="27">
        <f>IFERROR(VLOOKUP($D3114,BankOpTbl,4,0),"")</f>
        <v>0</v>
      </c>
      <c r="X3114" s="27">
        <f>IF($E3114="","",IFERROR(VLOOKUP($E3114,BankTbl,4,0),""))</f>
        <v>0</v>
      </c>
      <c r="Y3114" s="27">
        <f>IF($F3114="","",IFERROR(VLOOKUP($F3114,BankTbl,4,0),""))</f>
        <v>0</v>
      </c>
      <c r="Z3114" s="27">
        <f>IF($B3114="","",IF($V3114="PICK",LEFT($N3114,5),IF($V3114="FIXED",$W3114,IF($V3114="CODE",$H3114,""))))</f>
        <v>0</v>
      </c>
    </row>
    <row r="3115" spans="1:26" ht="21" customHeight="1">
      <c r="A3115" s="27">
        <f>IF($B3115="","",COUNTA($B$13:$B3115))</f>
        <v>0</v>
      </c>
      <c r="B3115" s="28"/>
      <c r="C3115" s="28"/>
      <c r="D3115" s="29"/>
      <c r="E3115" s="29"/>
      <c r="F3115" s="29"/>
      <c r="G3115" s="28"/>
      <c r="H3115" s="28"/>
      <c r="I3115" s="30">
        <f>IF($H3115="","",IFERROR(VLOOKUP($H3115,AcctTbl,2,0),"کد ناشناخته"))</f>
        <v>0</v>
      </c>
      <c r="J3115" s="27">
        <f>IF($H3115="","",IFERROR(VLOOKUP($H3115,AcctTbl,3,0),""))</f>
        <v>0</v>
      </c>
      <c r="K3115" s="29"/>
      <c r="L3115" s="28"/>
      <c r="M3115" s="31"/>
      <c r="N3115" s="29"/>
      <c r="O3115" s="32">
        <f>IF($B3115="",0,IF($U3115="IN",N($M3115),0))</f>
        <v>0</v>
      </c>
      <c r="P3115" s="32">
        <f>IF($B3115="",0,IF(OR($U3115="OUT",$U3115="TRF"),N($M3115),0))</f>
        <v>0</v>
      </c>
      <c r="Q3115" s="32">
        <f>IF($B3115="",0,IF(OR($U3115="OUT",$U3115="TRF"),N($M3115),0))</f>
        <v>0</v>
      </c>
      <c r="R3115" s="32">
        <f>IF($B3115="",0,IF($U3115="IN",N($M3115),0))</f>
        <v>0</v>
      </c>
      <c r="S3115" s="33">
        <f>IF($B3115="","",IF($M3115="","⚠ مبلغ",IF($E3115="","⚠ بانک عامل",IF(AND($U3115="TRF",$F3115=""),"⚠ بانک مقصد",IF(AND($V3115&lt;&gt;"NONE",$V3115&lt;&gt;"",$Z3115=""),"⚠ طرف حساب","✓")))))</f>
        <v>0</v>
      </c>
      <c r="T3115" s="29"/>
      <c r="U3115" s="27">
        <f>IFERROR(VLOOKUP($D3115,BankOpTbl,2,0),"")</f>
        <v>0</v>
      </c>
      <c r="V3115" s="27">
        <f>IFERROR(VLOOKUP($D3115,BankOpTbl,3,0),"")</f>
        <v>0</v>
      </c>
      <c r="W3115" s="27">
        <f>IFERROR(VLOOKUP($D3115,BankOpTbl,4,0),"")</f>
        <v>0</v>
      </c>
      <c r="X3115" s="27">
        <f>IF($E3115="","",IFERROR(VLOOKUP($E3115,BankTbl,4,0),""))</f>
        <v>0</v>
      </c>
      <c r="Y3115" s="27">
        <f>IF($F3115="","",IFERROR(VLOOKUP($F3115,BankTbl,4,0),""))</f>
        <v>0</v>
      </c>
      <c r="Z3115" s="27">
        <f>IF($B3115="","",IF($V3115="PICK",LEFT($N3115,5),IF($V3115="FIXED",$W3115,IF($V3115="CODE",$H3115,""))))</f>
        <v>0</v>
      </c>
    </row>
    <row r="3116" spans="1:26" ht="21" customHeight="1">
      <c r="A3116" s="27">
        <f>IF($B3116="","",COUNTA($B$13:$B3116))</f>
        <v>0</v>
      </c>
      <c r="B3116" s="28"/>
      <c r="C3116" s="28"/>
      <c r="D3116" s="29"/>
      <c r="E3116" s="29"/>
      <c r="F3116" s="29"/>
      <c r="G3116" s="28"/>
      <c r="H3116" s="28"/>
      <c r="I3116" s="30">
        <f>IF($H3116="","",IFERROR(VLOOKUP($H3116,AcctTbl,2,0),"کد ناشناخته"))</f>
        <v>0</v>
      </c>
      <c r="J3116" s="27">
        <f>IF($H3116="","",IFERROR(VLOOKUP($H3116,AcctTbl,3,0),""))</f>
        <v>0</v>
      </c>
      <c r="K3116" s="29"/>
      <c r="L3116" s="28"/>
      <c r="M3116" s="31"/>
      <c r="N3116" s="29"/>
      <c r="O3116" s="32">
        <f>IF($B3116="",0,IF($U3116="IN",N($M3116),0))</f>
        <v>0</v>
      </c>
      <c r="P3116" s="32">
        <f>IF($B3116="",0,IF(OR($U3116="OUT",$U3116="TRF"),N($M3116),0))</f>
        <v>0</v>
      </c>
      <c r="Q3116" s="32">
        <f>IF($B3116="",0,IF(OR($U3116="OUT",$U3116="TRF"),N($M3116),0))</f>
        <v>0</v>
      </c>
      <c r="R3116" s="32">
        <f>IF($B3116="",0,IF($U3116="IN",N($M3116),0))</f>
        <v>0</v>
      </c>
      <c r="S3116" s="33">
        <f>IF($B3116="","",IF($M3116="","⚠ مبلغ",IF($E3116="","⚠ بانک عامل",IF(AND($U3116="TRF",$F3116=""),"⚠ بانک مقصد",IF(AND($V3116&lt;&gt;"NONE",$V3116&lt;&gt;"",$Z3116=""),"⚠ طرف حساب","✓")))))</f>
        <v>0</v>
      </c>
      <c r="T3116" s="29"/>
      <c r="U3116" s="27">
        <f>IFERROR(VLOOKUP($D3116,BankOpTbl,2,0),"")</f>
        <v>0</v>
      </c>
      <c r="V3116" s="27">
        <f>IFERROR(VLOOKUP($D3116,BankOpTbl,3,0),"")</f>
        <v>0</v>
      </c>
      <c r="W3116" s="27">
        <f>IFERROR(VLOOKUP($D3116,BankOpTbl,4,0),"")</f>
        <v>0</v>
      </c>
      <c r="X3116" s="27">
        <f>IF($E3116="","",IFERROR(VLOOKUP($E3116,BankTbl,4,0),""))</f>
        <v>0</v>
      </c>
      <c r="Y3116" s="27">
        <f>IF($F3116="","",IFERROR(VLOOKUP($F3116,BankTbl,4,0),""))</f>
        <v>0</v>
      </c>
      <c r="Z3116" s="27">
        <f>IF($B3116="","",IF($V3116="PICK",LEFT($N3116,5),IF($V3116="FIXED",$W3116,IF($V3116="CODE",$H3116,""))))</f>
        <v>0</v>
      </c>
    </row>
    <row r="3117" spans="1:26" ht="21" customHeight="1">
      <c r="A3117" s="27">
        <f>IF($B3117="","",COUNTA($B$13:$B3117))</f>
        <v>0</v>
      </c>
      <c r="B3117" s="28"/>
      <c r="C3117" s="28"/>
      <c r="D3117" s="29"/>
      <c r="E3117" s="29"/>
      <c r="F3117" s="29"/>
      <c r="G3117" s="28"/>
      <c r="H3117" s="28"/>
      <c r="I3117" s="30">
        <f>IF($H3117="","",IFERROR(VLOOKUP($H3117,AcctTbl,2,0),"کد ناشناخته"))</f>
        <v>0</v>
      </c>
      <c r="J3117" s="27">
        <f>IF($H3117="","",IFERROR(VLOOKUP($H3117,AcctTbl,3,0),""))</f>
        <v>0</v>
      </c>
      <c r="K3117" s="29"/>
      <c r="L3117" s="28"/>
      <c r="M3117" s="31"/>
      <c r="N3117" s="29"/>
      <c r="O3117" s="32">
        <f>IF($B3117="",0,IF($U3117="IN",N($M3117),0))</f>
        <v>0</v>
      </c>
      <c r="P3117" s="32">
        <f>IF($B3117="",0,IF(OR($U3117="OUT",$U3117="TRF"),N($M3117),0))</f>
        <v>0</v>
      </c>
      <c r="Q3117" s="32">
        <f>IF($B3117="",0,IF(OR($U3117="OUT",$U3117="TRF"),N($M3117),0))</f>
        <v>0</v>
      </c>
      <c r="R3117" s="32">
        <f>IF($B3117="",0,IF($U3117="IN",N($M3117),0))</f>
        <v>0</v>
      </c>
      <c r="S3117" s="33">
        <f>IF($B3117="","",IF($M3117="","⚠ مبلغ",IF($E3117="","⚠ بانک عامل",IF(AND($U3117="TRF",$F3117=""),"⚠ بانک مقصد",IF(AND($V3117&lt;&gt;"NONE",$V3117&lt;&gt;"",$Z3117=""),"⚠ طرف حساب","✓")))))</f>
        <v>0</v>
      </c>
      <c r="T3117" s="29"/>
      <c r="U3117" s="27">
        <f>IFERROR(VLOOKUP($D3117,BankOpTbl,2,0),"")</f>
        <v>0</v>
      </c>
      <c r="V3117" s="27">
        <f>IFERROR(VLOOKUP($D3117,BankOpTbl,3,0),"")</f>
        <v>0</v>
      </c>
      <c r="W3117" s="27">
        <f>IFERROR(VLOOKUP($D3117,BankOpTbl,4,0),"")</f>
        <v>0</v>
      </c>
      <c r="X3117" s="27">
        <f>IF($E3117="","",IFERROR(VLOOKUP($E3117,BankTbl,4,0),""))</f>
        <v>0</v>
      </c>
      <c r="Y3117" s="27">
        <f>IF($F3117="","",IFERROR(VLOOKUP($F3117,BankTbl,4,0),""))</f>
        <v>0</v>
      </c>
      <c r="Z3117" s="27">
        <f>IF($B3117="","",IF($V3117="PICK",LEFT($N3117,5),IF($V3117="FIXED",$W3117,IF($V3117="CODE",$H3117,""))))</f>
        <v>0</v>
      </c>
    </row>
    <row r="3118" spans="1:26" ht="21" customHeight="1">
      <c r="A3118" s="27">
        <f>IF($B3118="","",COUNTA($B$13:$B3118))</f>
        <v>0</v>
      </c>
      <c r="B3118" s="28"/>
      <c r="C3118" s="28"/>
      <c r="D3118" s="29"/>
      <c r="E3118" s="29"/>
      <c r="F3118" s="29"/>
      <c r="G3118" s="28"/>
      <c r="H3118" s="28"/>
      <c r="I3118" s="30">
        <f>IF($H3118="","",IFERROR(VLOOKUP($H3118,AcctTbl,2,0),"کد ناشناخته"))</f>
        <v>0</v>
      </c>
      <c r="J3118" s="27">
        <f>IF($H3118="","",IFERROR(VLOOKUP($H3118,AcctTbl,3,0),""))</f>
        <v>0</v>
      </c>
      <c r="K3118" s="29"/>
      <c r="L3118" s="28"/>
      <c r="M3118" s="31"/>
      <c r="N3118" s="29"/>
      <c r="O3118" s="32">
        <f>IF($B3118="",0,IF($U3118="IN",N($M3118),0))</f>
        <v>0</v>
      </c>
      <c r="P3118" s="32">
        <f>IF($B3118="",0,IF(OR($U3118="OUT",$U3118="TRF"),N($M3118),0))</f>
        <v>0</v>
      </c>
      <c r="Q3118" s="32">
        <f>IF($B3118="",0,IF(OR($U3118="OUT",$U3118="TRF"),N($M3118),0))</f>
        <v>0</v>
      </c>
      <c r="R3118" s="32">
        <f>IF($B3118="",0,IF($U3118="IN",N($M3118),0))</f>
        <v>0</v>
      </c>
      <c r="S3118" s="33">
        <f>IF($B3118="","",IF($M3118="","⚠ مبلغ",IF($E3118="","⚠ بانک عامل",IF(AND($U3118="TRF",$F3118=""),"⚠ بانک مقصد",IF(AND($V3118&lt;&gt;"NONE",$V3118&lt;&gt;"",$Z3118=""),"⚠ طرف حساب","✓")))))</f>
        <v>0</v>
      </c>
      <c r="T3118" s="29"/>
      <c r="U3118" s="27">
        <f>IFERROR(VLOOKUP($D3118,BankOpTbl,2,0),"")</f>
        <v>0</v>
      </c>
      <c r="V3118" s="27">
        <f>IFERROR(VLOOKUP($D3118,BankOpTbl,3,0),"")</f>
        <v>0</v>
      </c>
      <c r="W3118" s="27">
        <f>IFERROR(VLOOKUP($D3118,BankOpTbl,4,0),"")</f>
        <v>0</v>
      </c>
      <c r="X3118" s="27">
        <f>IF($E3118="","",IFERROR(VLOOKUP($E3118,BankTbl,4,0),""))</f>
        <v>0</v>
      </c>
      <c r="Y3118" s="27">
        <f>IF($F3118="","",IFERROR(VLOOKUP($F3118,BankTbl,4,0),""))</f>
        <v>0</v>
      </c>
      <c r="Z3118" s="27">
        <f>IF($B3118="","",IF($V3118="PICK",LEFT($N3118,5),IF($V3118="FIXED",$W3118,IF($V3118="CODE",$H3118,""))))</f>
        <v>0</v>
      </c>
    </row>
    <row r="3119" spans="1:26" ht="21" customHeight="1">
      <c r="A3119" s="27">
        <f>IF($B3119="","",COUNTA($B$13:$B3119))</f>
        <v>0</v>
      </c>
      <c r="B3119" s="28"/>
      <c r="C3119" s="28"/>
      <c r="D3119" s="29"/>
      <c r="E3119" s="29"/>
      <c r="F3119" s="29"/>
      <c r="G3119" s="28"/>
      <c r="H3119" s="28"/>
      <c r="I3119" s="30">
        <f>IF($H3119="","",IFERROR(VLOOKUP($H3119,AcctTbl,2,0),"کد ناشناخته"))</f>
        <v>0</v>
      </c>
      <c r="J3119" s="27">
        <f>IF($H3119="","",IFERROR(VLOOKUP($H3119,AcctTbl,3,0),""))</f>
        <v>0</v>
      </c>
      <c r="K3119" s="29"/>
      <c r="L3119" s="28"/>
      <c r="M3119" s="31"/>
      <c r="N3119" s="29"/>
      <c r="O3119" s="32">
        <f>IF($B3119="",0,IF($U3119="IN",N($M3119),0))</f>
        <v>0</v>
      </c>
      <c r="P3119" s="32">
        <f>IF($B3119="",0,IF(OR($U3119="OUT",$U3119="TRF"),N($M3119),0))</f>
        <v>0</v>
      </c>
      <c r="Q3119" s="32">
        <f>IF($B3119="",0,IF(OR($U3119="OUT",$U3119="TRF"),N($M3119),0))</f>
        <v>0</v>
      </c>
      <c r="R3119" s="32">
        <f>IF($B3119="",0,IF($U3119="IN",N($M3119),0))</f>
        <v>0</v>
      </c>
      <c r="S3119" s="33">
        <f>IF($B3119="","",IF($M3119="","⚠ مبلغ",IF($E3119="","⚠ بانک عامل",IF(AND($U3119="TRF",$F3119=""),"⚠ بانک مقصد",IF(AND($V3119&lt;&gt;"NONE",$V3119&lt;&gt;"",$Z3119=""),"⚠ طرف حساب","✓")))))</f>
        <v>0</v>
      </c>
      <c r="T3119" s="29"/>
      <c r="U3119" s="27">
        <f>IFERROR(VLOOKUP($D3119,BankOpTbl,2,0),"")</f>
        <v>0</v>
      </c>
      <c r="V3119" s="27">
        <f>IFERROR(VLOOKUP($D3119,BankOpTbl,3,0),"")</f>
        <v>0</v>
      </c>
      <c r="W3119" s="27">
        <f>IFERROR(VLOOKUP($D3119,BankOpTbl,4,0),"")</f>
        <v>0</v>
      </c>
      <c r="X3119" s="27">
        <f>IF($E3119="","",IFERROR(VLOOKUP($E3119,BankTbl,4,0),""))</f>
        <v>0</v>
      </c>
      <c r="Y3119" s="27">
        <f>IF($F3119="","",IFERROR(VLOOKUP($F3119,BankTbl,4,0),""))</f>
        <v>0</v>
      </c>
      <c r="Z3119" s="27">
        <f>IF($B3119="","",IF($V3119="PICK",LEFT($N3119,5),IF($V3119="FIXED",$W3119,IF($V3119="CODE",$H3119,""))))</f>
        <v>0</v>
      </c>
    </row>
    <row r="3120" spans="1:26" ht="21" customHeight="1">
      <c r="A3120" s="27">
        <f>IF($B3120="","",COUNTA($B$13:$B3120))</f>
        <v>0</v>
      </c>
      <c r="B3120" s="28"/>
      <c r="C3120" s="28"/>
      <c r="D3120" s="29"/>
      <c r="E3120" s="29"/>
      <c r="F3120" s="29"/>
      <c r="G3120" s="28"/>
      <c r="H3120" s="28"/>
      <c r="I3120" s="30">
        <f>IF($H3120="","",IFERROR(VLOOKUP($H3120,AcctTbl,2,0),"کد ناشناخته"))</f>
        <v>0</v>
      </c>
      <c r="J3120" s="27">
        <f>IF($H3120="","",IFERROR(VLOOKUP($H3120,AcctTbl,3,0),""))</f>
        <v>0</v>
      </c>
      <c r="K3120" s="29"/>
      <c r="L3120" s="28"/>
      <c r="M3120" s="31"/>
      <c r="N3120" s="29"/>
      <c r="O3120" s="32">
        <f>IF($B3120="",0,IF($U3120="IN",N($M3120),0))</f>
        <v>0</v>
      </c>
      <c r="P3120" s="32">
        <f>IF($B3120="",0,IF(OR($U3120="OUT",$U3120="TRF"),N($M3120),0))</f>
        <v>0</v>
      </c>
      <c r="Q3120" s="32">
        <f>IF($B3120="",0,IF(OR($U3120="OUT",$U3120="TRF"),N($M3120),0))</f>
        <v>0</v>
      </c>
      <c r="R3120" s="32">
        <f>IF($B3120="",0,IF($U3120="IN",N($M3120),0))</f>
        <v>0</v>
      </c>
      <c r="S3120" s="33">
        <f>IF($B3120="","",IF($M3120="","⚠ مبلغ",IF($E3120="","⚠ بانک عامل",IF(AND($U3120="TRF",$F3120=""),"⚠ بانک مقصد",IF(AND($V3120&lt;&gt;"NONE",$V3120&lt;&gt;"",$Z3120=""),"⚠ طرف حساب","✓")))))</f>
        <v>0</v>
      </c>
      <c r="T3120" s="29"/>
      <c r="U3120" s="27">
        <f>IFERROR(VLOOKUP($D3120,BankOpTbl,2,0),"")</f>
        <v>0</v>
      </c>
      <c r="V3120" s="27">
        <f>IFERROR(VLOOKUP($D3120,BankOpTbl,3,0),"")</f>
        <v>0</v>
      </c>
      <c r="W3120" s="27">
        <f>IFERROR(VLOOKUP($D3120,BankOpTbl,4,0),"")</f>
        <v>0</v>
      </c>
      <c r="X3120" s="27">
        <f>IF($E3120="","",IFERROR(VLOOKUP($E3120,BankTbl,4,0),""))</f>
        <v>0</v>
      </c>
      <c r="Y3120" s="27">
        <f>IF($F3120="","",IFERROR(VLOOKUP($F3120,BankTbl,4,0),""))</f>
        <v>0</v>
      </c>
      <c r="Z3120" s="27">
        <f>IF($B3120="","",IF($V3120="PICK",LEFT($N3120,5),IF($V3120="FIXED",$W3120,IF($V3120="CODE",$H3120,""))))</f>
        <v>0</v>
      </c>
    </row>
    <row r="3121" spans="1:26" ht="21" customHeight="1">
      <c r="A3121" s="27">
        <f>IF($B3121="","",COUNTA($B$13:$B3121))</f>
        <v>0</v>
      </c>
      <c r="B3121" s="28"/>
      <c r="C3121" s="28"/>
      <c r="D3121" s="29"/>
      <c r="E3121" s="29"/>
      <c r="F3121" s="29"/>
      <c r="G3121" s="28"/>
      <c r="H3121" s="28"/>
      <c r="I3121" s="30">
        <f>IF($H3121="","",IFERROR(VLOOKUP($H3121,AcctTbl,2,0),"کد ناشناخته"))</f>
        <v>0</v>
      </c>
      <c r="J3121" s="27">
        <f>IF($H3121="","",IFERROR(VLOOKUP($H3121,AcctTbl,3,0),""))</f>
        <v>0</v>
      </c>
      <c r="K3121" s="29"/>
      <c r="L3121" s="28"/>
      <c r="M3121" s="31"/>
      <c r="N3121" s="29"/>
      <c r="O3121" s="32">
        <f>IF($B3121="",0,IF($U3121="IN",N($M3121),0))</f>
        <v>0</v>
      </c>
      <c r="P3121" s="32">
        <f>IF($B3121="",0,IF(OR($U3121="OUT",$U3121="TRF"),N($M3121),0))</f>
        <v>0</v>
      </c>
      <c r="Q3121" s="32">
        <f>IF($B3121="",0,IF(OR($U3121="OUT",$U3121="TRF"),N($M3121),0))</f>
        <v>0</v>
      </c>
      <c r="R3121" s="32">
        <f>IF($B3121="",0,IF($U3121="IN",N($M3121),0))</f>
        <v>0</v>
      </c>
      <c r="S3121" s="33">
        <f>IF($B3121="","",IF($M3121="","⚠ مبلغ",IF($E3121="","⚠ بانک عامل",IF(AND($U3121="TRF",$F3121=""),"⚠ بانک مقصد",IF(AND($V3121&lt;&gt;"NONE",$V3121&lt;&gt;"",$Z3121=""),"⚠ طرف حساب","✓")))))</f>
        <v>0</v>
      </c>
      <c r="T3121" s="29"/>
      <c r="U3121" s="27">
        <f>IFERROR(VLOOKUP($D3121,BankOpTbl,2,0),"")</f>
        <v>0</v>
      </c>
      <c r="V3121" s="27">
        <f>IFERROR(VLOOKUP($D3121,BankOpTbl,3,0),"")</f>
        <v>0</v>
      </c>
      <c r="W3121" s="27">
        <f>IFERROR(VLOOKUP($D3121,BankOpTbl,4,0),"")</f>
        <v>0</v>
      </c>
      <c r="X3121" s="27">
        <f>IF($E3121="","",IFERROR(VLOOKUP($E3121,BankTbl,4,0),""))</f>
        <v>0</v>
      </c>
      <c r="Y3121" s="27">
        <f>IF($F3121="","",IFERROR(VLOOKUP($F3121,BankTbl,4,0),""))</f>
        <v>0</v>
      </c>
      <c r="Z3121" s="27">
        <f>IF($B3121="","",IF($V3121="PICK",LEFT($N3121,5),IF($V3121="FIXED",$W3121,IF($V3121="CODE",$H3121,""))))</f>
        <v>0</v>
      </c>
    </row>
    <row r="3122" spans="1:26" ht="21" customHeight="1">
      <c r="A3122" s="27">
        <f>IF($B3122="","",COUNTA($B$13:$B3122))</f>
        <v>0</v>
      </c>
      <c r="B3122" s="28"/>
      <c r="C3122" s="28"/>
      <c r="D3122" s="29"/>
      <c r="E3122" s="29"/>
      <c r="F3122" s="29"/>
      <c r="G3122" s="28"/>
      <c r="H3122" s="28"/>
      <c r="I3122" s="30">
        <f>IF($H3122="","",IFERROR(VLOOKUP($H3122,AcctTbl,2,0),"کد ناشناخته"))</f>
        <v>0</v>
      </c>
      <c r="J3122" s="27">
        <f>IF($H3122="","",IFERROR(VLOOKUP($H3122,AcctTbl,3,0),""))</f>
        <v>0</v>
      </c>
      <c r="K3122" s="29"/>
      <c r="L3122" s="28"/>
      <c r="M3122" s="31"/>
      <c r="N3122" s="29"/>
      <c r="O3122" s="32">
        <f>IF($B3122="",0,IF($U3122="IN",N($M3122),0))</f>
        <v>0</v>
      </c>
      <c r="P3122" s="32">
        <f>IF($B3122="",0,IF(OR($U3122="OUT",$U3122="TRF"),N($M3122),0))</f>
        <v>0</v>
      </c>
      <c r="Q3122" s="32">
        <f>IF($B3122="",0,IF(OR($U3122="OUT",$U3122="TRF"),N($M3122),0))</f>
        <v>0</v>
      </c>
      <c r="R3122" s="32">
        <f>IF($B3122="",0,IF($U3122="IN",N($M3122),0))</f>
        <v>0</v>
      </c>
      <c r="S3122" s="33">
        <f>IF($B3122="","",IF($M3122="","⚠ مبلغ",IF($E3122="","⚠ بانک عامل",IF(AND($U3122="TRF",$F3122=""),"⚠ بانک مقصد",IF(AND($V3122&lt;&gt;"NONE",$V3122&lt;&gt;"",$Z3122=""),"⚠ طرف حساب","✓")))))</f>
        <v>0</v>
      </c>
      <c r="T3122" s="29"/>
      <c r="U3122" s="27">
        <f>IFERROR(VLOOKUP($D3122,BankOpTbl,2,0),"")</f>
        <v>0</v>
      </c>
      <c r="V3122" s="27">
        <f>IFERROR(VLOOKUP($D3122,BankOpTbl,3,0),"")</f>
        <v>0</v>
      </c>
      <c r="W3122" s="27">
        <f>IFERROR(VLOOKUP($D3122,BankOpTbl,4,0),"")</f>
        <v>0</v>
      </c>
      <c r="X3122" s="27">
        <f>IF($E3122="","",IFERROR(VLOOKUP($E3122,BankTbl,4,0),""))</f>
        <v>0</v>
      </c>
      <c r="Y3122" s="27">
        <f>IF($F3122="","",IFERROR(VLOOKUP($F3122,BankTbl,4,0),""))</f>
        <v>0</v>
      </c>
      <c r="Z3122" s="27">
        <f>IF($B3122="","",IF($V3122="PICK",LEFT($N3122,5),IF($V3122="FIXED",$W3122,IF($V3122="CODE",$H3122,""))))</f>
        <v>0</v>
      </c>
    </row>
    <row r="3123" spans="1:26" ht="21" customHeight="1">
      <c r="A3123" s="27">
        <f>IF($B3123="","",COUNTA($B$13:$B3123))</f>
        <v>0</v>
      </c>
      <c r="B3123" s="28"/>
      <c r="C3123" s="28"/>
      <c r="D3123" s="29"/>
      <c r="E3123" s="29"/>
      <c r="F3123" s="29"/>
      <c r="G3123" s="28"/>
      <c r="H3123" s="28"/>
      <c r="I3123" s="30">
        <f>IF($H3123="","",IFERROR(VLOOKUP($H3123,AcctTbl,2,0),"کد ناشناخته"))</f>
        <v>0</v>
      </c>
      <c r="J3123" s="27">
        <f>IF($H3123="","",IFERROR(VLOOKUP($H3123,AcctTbl,3,0),""))</f>
        <v>0</v>
      </c>
      <c r="K3123" s="29"/>
      <c r="L3123" s="28"/>
      <c r="M3123" s="31"/>
      <c r="N3123" s="29"/>
      <c r="O3123" s="32">
        <f>IF($B3123="",0,IF($U3123="IN",N($M3123),0))</f>
        <v>0</v>
      </c>
      <c r="P3123" s="32">
        <f>IF($B3123="",0,IF(OR($U3123="OUT",$U3123="TRF"),N($M3123),0))</f>
        <v>0</v>
      </c>
      <c r="Q3123" s="32">
        <f>IF($B3123="",0,IF(OR($U3123="OUT",$U3123="TRF"),N($M3123),0))</f>
        <v>0</v>
      </c>
      <c r="R3123" s="32">
        <f>IF($B3123="",0,IF($U3123="IN",N($M3123),0))</f>
        <v>0</v>
      </c>
      <c r="S3123" s="33">
        <f>IF($B3123="","",IF($M3123="","⚠ مبلغ",IF($E3123="","⚠ بانک عامل",IF(AND($U3123="TRF",$F3123=""),"⚠ بانک مقصد",IF(AND($V3123&lt;&gt;"NONE",$V3123&lt;&gt;"",$Z3123=""),"⚠ طرف حساب","✓")))))</f>
        <v>0</v>
      </c>
      <c r="T3123" s="29"/>
      <c r="U3123" s="27">
        <f>IFERROR(VLOOKUP($D3123,BankOpTbl,2,0),"")</f>
        <v>0</v>
      </c>
      <c r="V3123" s="27">
        <f>IFERROR(VLOOKUP($D3123,BankOpTbl,3,0),"")</f>
        <v>0</v>
      </c>
      <c r="W3123" s="27">
        <f>IFERROR(VLOOKUP($D3123,BankOpTbl,4,0),"")</f>
        <v>0</v>
      </c>
      <c r="X3123" s="27">
        <f>IF($E3123="","",IFERROR(VLOOKUP($E3123,BankTbl,4,0),""))</f>
        <v>0</v>
      </c>
      <c r="Y3123" s="27">
        <f>IF($F3123="","",IFERROR(VLOOKUP($F3123,BankTbl,4,0),""))</f>
        <v>0</v>
      </c>
      <c r="Z3123" s="27">
        <f>IF($B3123="","",IF($V3123="PICK",LEFT($N3123,5),IF($V3123="FIXED",$W3123,IF($V3123="CODE",$H3123,""))))</f>
        <v>0</v>
      </c>
    </row>
    <row r="3124" spans="1:26" ht="21" customHeight="1">
      <c r="A3124" s="27">
        <f>IF($B3124="","",COUNTA($B$13:$B3124))</f>
        <v>0</v>
      </c>
      <c r="B3124" s="28"/>
      <c r="C3124" s="28"/>
      <c r="D3124" s="29"/>
      <c r="E3124" s="29"/>
      <c r="F3124" s="29"/>
      <c r="G3124" s="28"/>
      <c r="H3124" s="28"/>
      <c r="I3124" s="30">
        <f>IF($H3124="","",IFERROR(VLOOKUP($H3124,AcctTbl,2,0),"کد ناشناخته"))</f>
        <v>0</v>
      </c>
      <c r="J3124" s="27">
        <f>IF($H3124="","",IFERROR(VLOOKUP($H3124,AcctTbl,3,0),""))</f>
        <v>0</v>
      </c>
      <c r="K3124" s="29"/>
      <c r="L3124" s="28"/>
      <c r="M3124" s="31"/>
      <c r="N3124" s="29"/>
      <c r="O3124" s="32">
        <f>IF($B3124="",0,IF($U3124="IN",N($M3124),0))</f>
        <v>0</v>
      </c>
      <c r="P3124" s="32">
        <f>IF($B3124="",0,IF(OR($U3124="OUT",$U3124="TRF"),N($M3124),0))</f>
        <v>0</v>
      </c>
      <c r="Q3124" s="32">
        <f>IF($B3124="",0,IF(OR($U3124="OUT",$U3124="TRF"),N($M3124),0))</f>
        <v>0</v>
      </c>
      <c r="R3124" s="32">
        <f>IF($B3124="",0,IF($U3124="IN",N($M3124),0))</f>
        <v>0</v>
      </c>
      <c r="S3124" s="33">
        <f>IF($B3124="","",IF($M3124="","⚠ مبلغ",IF($E3124="","⚠ بانک عامل",IF(AND($U3124="TRF",$F3124=""),"⚠ بانک مقصد",IF(AND($V3124&lt;&gt;"NONE",$V3124&lt;&gt;"",$Z3124=""),"⚠ طرف حساب","✓")))))</f>
        <v>0</v>
      </c>
      <c r="T3124" s="29"/>
      <c r="U3124" s="27">
        <f>IFERROR(VLOOKUP($D3124,BankOpTbl,2,0),"")</f>
        <v>0</v>
      </c>
      <c r="V3124" s="27">
        <f>IFERROR(VLOOKUP($D3124,BankOpTbl,3,0),"")</f>
        <v>0</v>
      </c>
      <c r="W3124" s="27">
        <f>IFERROR(VLOOKUP($D3124,BankOpTbl,4,0),"")</f>
        <v>0</v>
      </c>
      <c r="X3124" s="27">
        <f>IF($E3124="","",IFERROR(VLOOKUP($E3124,BankTbl,4,0),""))</f>
        <v>0</v>
      </c>
      <c r="Y3124" s="27">
        <f>IF($F3124="","",IFERROR(VLOOKUP($F3124,BankTbl,4,0),""))</f>
        <v>0</v>
      </c>
      <c r="Z3124" s="27">
        <f>IF($B3124="","",IF($V3124="PICK",LEFT($N3124,5),IF($V3124="FIXED",$W3124,IF($V3124="CODE",$H3124,""))))</f>
        <v>0</v>
      </c>
    </row>
    <row r="3125" spans="1:26" ht="21" customHeight="1">
      <c r="A3125" s="27">
        <f>IF($B3125="","",COUNTA($B$13:$B3125))</f>
        <v>0</v>
      </c>
      <c r="B3125" s="28"/>
      <c r="C3125" s="28"/>
      <c r="D3125" s="29"/>
      <c r="E3125" s="29"/>
      <c r="F3125" s="29"/>
      <c r="G3125" s="28"/>
      <c r="H3125" s="28"/>
      <c r="I3125" s="30">
        <f>IF($H3125="","",IFERROR(VLOOKUP($H3125,AcctTbl,2,0),"کد ناشناخته"))</f>
        <v>0</v>
      </c>
      <c r="J3125" s="27">
        <f>IF($H3125="","",IFERROR(VLOOKUP($H3125,AcctTbl,3,0),""))</f>
        <v>0</v>
      </c>
      <c r="K3125" s="29"/>
      <c r="L3125" s="28"/>
      <c r="M3125" s="31"/>
      <c r="N3125" s="29"/>
      <c r="O3125" s="32">
        <f>IF($B3125="",0,IF($U3125="IN",N($M3125),0))</f>
        <v>0</v>
      </c>
      <c r="P3125" s="32">
        <f>IF($B3125="",0,IF(OR($U3125="OUT",$U3125="TRF"),N($M3125),0))</f>
        <v>0</v>
      </c>
      <c r="Q3125" s="32">
        <f>IF($B3125="",0,IF(OR($U3125="OUT",$U3125="TRF"),N($M3125),0))</f>
        <v>0</v>
      </c>
      <c r="R3125" s="32">
        <f>IF($B3125="",0,IF($U3125="IN",N($M3125),0))</f>
        <v>0</v>
      </c>
      <c r="S3125" s="33">
        <f>IF($B3125="","",IF($M3125="","⚠ مبلغ",IF($E3125="","⚠ بانک عامل",IF(AND($U3125="TRF",$F3125=""),"⚠ بانک مقصد",IF(AND($V3125&lt;&gt;"NONE",$V3125&lt;&gt;"",$Z3125=""),"⚠ طرف حساب","✓")))))</f>
        <v>0</v>
      </c>
      <c r="T3125" s="29"/>
      <c r="U3125" s="27">
        <f>IFERROR(VLOOKUP($D3125,BankOpTbl,2,0),"")</f>
        <v>0</v>
      </c>
      <c r="V3125" s="27">
        <f>IFERROR(VLOOKUP($D3125,BankOpTbl,3,0),"")</f>
        <v>0</v>
      </c>
      <c r="W3125" s="27">
        <f>IFERROR(VLOOKUP($D3125,BankOpTbl,4,0),"")</f>
        <v>0</v>
      </c>
      <c r="X3125" s="27">
        <f>IF($E3125="","",IFERROR(VLOOKUP($E3125,BankTbl,4,0),""))</f>
        <v>0</v>
      </c>
      <c r="Y3125" s="27">
        <f>IF($F3125="","",IFERROR(VLOOKUP($F3125,BankTbl,4,0),""))</f>
        <v>0</v>
      </c>
      <c r="Z3125" s="27">
        <f>IF($B3125="","",IF($V3125="PICK",LEFT($N3125,5),IF($V3125="FIXED",$W3125,IF($V3125="CODE",$H3125,""))))</f>
        <v>0</v>
      </c>
    </row>
    <row r="3126" spans="1:26" ht="21" customHeight="1">
      <c r="A3126" s="27">
        <f>IF($B3126="","",COUNTA($B$13:$B3126))</f>
        <v>0</v>
      </c>
      <c r="B3126" s="28"/>
      <c r="C3126" s="28"/>
      <c r="D3126" s="29"/>
      <c r="E3126" s="29"/>
      <c r="F3126" s="29"/>
      <c r="G3126" s="28"/>
      <c r="H3126" s="28"/>
      <c r="I3126" s="30">
        <f>IF($H3126="","",IFERROR(VLOOKUP($H3126,AcctTbl,2,0),"کد ناشناخته"))</f>
        <v>0</v>
      </c>
      <c r="J3126" s="27">
        <f>IF($H3126="","",IFERROR(VLOOKUP($H3126,AcctTbl,3,0),""))</f>
        <v>0</v>
      </c>
      <c r="K3126" s="29"/>
      <c r="L3126" s="28"/>
      <c r="M3126" s="31"/>
      <c r="N3126" s="29"/>
      <c r="O3126" s="32">
        <f>IF($B3126="",0,IF($U3126="IN",N($M3126),0))</f>
        <v>0</v>
      </c>
      <c r="P3126" s="32">
        <f>IF($B3126="",0,IF(OR($U3126="OUT",$U3126="TRF"),N($M3126),0))</f>
        <v>0</v>
      </c>
      <c r="Q3126" s="32">
        <f>IF($B3126="",0,IF(OR($U3126="OUT",$U3126="TRF"),N($M3126),0))</f>
        <v>0</v>
      </c>
      <c r="R3126" s="32">
        <f>IF($B3126="",0,IF($U3126="IN",N($M3126),0))</f>
        <v>0</v>
      </c>
      <c r="S3126" s="33">
        <f>IF($B3126="","",IF($M3126="","⚠ مبلغ",IF($E3126="","⚠ بانک عامل",IF(AND($U3126="TRF",$F3126=""),"⚠ بانک مقصد",IF(AND($V3126&lt;&gt;"NONE",$V3126&lt;&gt;"",$Z3126=""),"⚠ طرف حساب","✓")))))</f>
        <v>0</v>
      </c>
      <c r="T3126" s="29"/>
      <c r="U3126" s="27">
        <f>IFERROR(VLOOKUP($D3126,BankOpTbl,2,0),"")</f>
        <v>0</v>
      </c>
      <c r="V3126" s="27">
        <f>IFERROR(VLOOKUP($D3126,BankOpTbl,3,0),"")</f>
        <v>0</v>
      </c>
      <c r="W3126" s="27">
        <f>IFERROR(VLOOKUP($D3126,BankOpTbl,4,0),"")</f>
        <v>0</v>
      </c>
      <c r="X3126" s="27">
        <f>IF($E3126="","",IFERROR(VLOOKUP($E3126,BankTbl,4,0),""))</f>
        <v>0</v>
      </c>
      <c r="Y3126" s="27">
        <f>IF($F3126="","",IFERROR(VLOOKUP($F3126,BankTbl,4,0),""))</f>
        <v>0</v>
      </c>
      <c r="Z3126" s="27">
        <f>IF($B3126="","",IF($V3126="PICK",LEFT($N3126,5),IF($V3126="FIXED",$W3126,IF($V3126="CODE",$H3126,""))))</f>
        <v>0</v>
      </c>
    </row>
    <row r="3127" spans="1:26" ht="21" customHeight="1">
      <c r="A3127" s="27">
        <f>IF($B3127="","",COUNTA($B$13:$B3127))</f>
        <v>0</v>
      </c>
      <c r="B3127" s="28"/>
      <c r="C3127" s="28"/>
      <c r="D3127" s="29"/>
      <c r="E3127" s="29"/>
      <c r="F3127" s="29"/>
      <c r="G3127" s="28"/>
      <c r="H3127" s="28"/>
      <c r="I3127" s="30">
        <f>IF($H3127="","",IFERROR(VLOOKUP($H3127,AcctTbl,2,0),"کد ناشناخته"))</f>
        <v>0</v>
      </c>
      <c r="J3127" s="27">
        <f>IF($H3127="","",IFERROR(VLOOKUP($H3127,AcctTbl,3,0),""))</f>
        <v>0</v>
      </c>
      <c r="K3127" s="29"/>
      <c r="L3127" s="28"/>
      <c r="M3127" s="31"/>
      <c r="N3127" s="29"/>
      <c r="O3127" s="32">
        <f>IF($B3127="",0,IF($U3127="IN",N($M3127),0))</f>
        <v>0</v>
      </c>
      <c r="P3127" s="32">
        <f>IF($B3127="",0,IF(OR($U3127="OUT",$U3127="TRF"),N($M3127),0))</f>
        <v>0</v>
      </c>
      <c r="Q3127" s="32">
        <f>IF($B3127="",0,IF(OR($U3127="OUT",$U3127="TRF"),N($M3127),0))</f>
        <v>0</v>
      </c>
      <c r="R3127" s="32">
        <f>IF($B3127="",0,IF($U3127="IN",N($M3127),0))</f>
        <v>0</v>
      </c>
      <c r="S3127" s="33">
        <f>IF($B3127="","",IF($M3127="","⚠ مبلغ",IF($E3127="","⚠ بانک عامل",IF(AND($U3127="TRF",$F3127=""),"⚠ بانک مقصد",IF(AND($V3127&lt;&gt;"NONE",$V3127&lt;&gt;"",$Z3127=""),"⚠ طرف حساب","✓")))))</f>
        <v>0</v>
      </c>
      <c r="T3127" s="29"/>
      <c r="U3127" s="27">
        <f>IFERROR(VLOOKUP($D3127,BankOpTbl,2,0),"")</f>
        <v>0</v>
      </c>
      <c r="V3127" s="27">
        <f>IFERROR(VLOOKUP($D3127,BankOpTbl,3,0),"")</f>
        <v>0</v>
      </c>
      <c r="W3127" s="27">
        <f>IFERROR(VLOOKUP($D3127,BankOpTbl,4,0),"")</f>
        <v>0</v>
      </c>
      <c r="X3127" s="27">
        <f>IF($E3127="","",IFERROR(VLOOKUP($E3127,BankTbl,4,0),""))</f>
        <v>0</v>
      </c>
      <c r="Y3127" s="27">
        <f>IF($F3127="","",IFERROR(VLOOKUP($F3127,BankTbl,4,0),""))</f>
        <v>0</v>
      </c>
      <c r="Z3127" s="27">
        <f>IF($B3127="","",IF($V3127="PICK",LEFT($N3127,5),IF($V3127="FIXED",$W3127,IF($V3127="CODE",$H3127,""))))</f>
        <v>0</v>
      </c>
    </row>
    <row r="3128" spans="1:26" ht="21" customHeight="1">
      <c r="A3128" s="27">
        <f>IF($B3128="","",COUNTA($B$13:$B3128))</f>
        <v>0</v>
      </c>
      <c r="B3128" s="28"/>
      <c r="C3128" s="28"/>
      <c r="D3128" s="29"/>
      <c r="E3128" s="29"/>
      <c r="F3128" s="29"/>
      <c r="G3128" s="28"/>
      <c r="H3128" s="28"/>
      <c r="I3128" s="30">
        <f>IF($H3128="","",IFERROR(VLOOKUP($H3128,AcctTbl,2,0),"کد ناشناخته"))</f>
        <v>0</v>
      </c>
      <c r="J3128" s="27">
        <f>IF($H3128="","",IFERROR(VLOOKUP($H3128,AcctTbl,3,0),""))</f>
        <v>0</v>
      </c>
      <c r="K3128" s="29"/>
      <c r="L3128" s="28"/>
      <c r="M3128" s="31"/>
      <c r="N3128" s="29"/>
      <c r="O3128" s="32">
        <f>IF($B3128="",0,IF($U3128="IN",N($M3128),0))</f>
        <v>0</v>
      </c>
      <c r="P3128" s="32">
        <f>IF($B3128="",0,IF(OR($U3128="OUT",$U3128="TRF"),N($M3128),0))</f>
        <v>0</v>
      </c>
      <c r="Q3128" s="32">
        <f>IF($B3128="",0,IF(OR($U3128="OUT",$U3128="TRF"),N($M3128),0))</f>
        <v>0</v>
      </c>
      <c r="R3128" s="32">
        <f>IF($B3128="",0,IF($U3128="IN",N($M3128),0))</f>
        <v>0</v>
      </c>
      <c r="S3128" s="33">
        <f>IF($B3128="","",IF($M3128="","⚠ مبلغ",IF($E3128="","⚠ بانک عامل",IF(AND($U3128="TRF",$F3128=""),"⚠ بانک مقصد",IF(AND($V3128&lt;&gt;"NONE",$V3128&lt;&gt;"",$Z3128=""),"⚠ طرف حساب","✓")))))</f>
        <v>0</v>
      </c>
      <c r="T3128" s="29"/>
      <c r="U3128" s="27">
        <f>IFERROR(VLOOKUP($D3128,BankOpTbl,2,0),"")</f>
        <v>0</v>
      </c>
      <c r="V3128" s="27">
        <f>IFERROR(VLOOKUP($D3128,BankOpTbl,3,0),"")</f>
        <v>0</v>
      </c>
      <c r="W3128" s="27">
        <f>IFERROR(VLOOKUP($D3128,BankOpTbl,4,0),"")</f>
        <v>0</v>
      </c>
      <c r="X3128" s="27">
        <f>IF($E3128="","",IFERROR(VLOOKUP($E3128,BankTbl,4,0),""))</f>
        <v>0</v>
      </c>
      <c r="Y3128" s="27">
        <f>IF($F3128="","",IFERROR(VLOOKUP($F3128,BankTbl,4,0),""))</f>
        <v>0</v>
      </c>
      <c r="Z3128" s="27">
        <f>IF($B3128="","",IF($V3128="PICK",LEFT($N3128,5),IF($V3128="FIXED",$W3128,IF($V3128="CODE",$H3128,""))))</f>
        <v>0</v>
      </c>
    </row>
    <row r="3129" spans="1:26" ht="21" customHeight="1">
      <c r="A3129" s="27">
        <f>IF($B3129="","",COUNTA($B$13:$B3129))</f>
        <v>0</v>
      </c>
      <c r="B3129" s="28"/>
      <c r="C3129" s="28"/>
      <c r="D3129" s="29"/>
      <c r="E3129" s="29"/>
      <c r="F3129" s="29"/>
      <c r="G3129" s="28"/>
      <c r="H3129" s="28"/>
      <c r="I3129" s="30">
        <f>IF($H3129="","",IFERROR(VLOOKUP($H3129,AcctTbl,2,0),"کد ناشناخته"))</f>
        <v>0</v>
      </c>
      <c r="J3129" s="27">
        <f>IF($H3129="","",IFERROR(VLOOKUP($H3129,AcctTbl,3,0),""))</f>
        <v>0</v>
      </c>
      <c r="K3129" s="29"/>
      <c r="L3129" s="28"/>
      <c r="M3129" s="31"/>
      <c r="N3129" s="29"/>
      <c r="O3129" s="32">
        <f>IF($B3129="",0,IF($U3129="IN",N($M3129),0))</f>
        <v>0</v>
      </c>
      <c r="P3129" s="32">
        <f>IF($B3129="",0,IF(OR($U3129="OUT",$U3129="TRF"),N($M3129),0))</f>
        <v>0</v>
      </c>
      <c r="Q3129" s="32">
        <f>IF($B3129="",0,IF(OR($U3129="OUT",$U3129="TRF"),N($M3129),0))</f>
        <v>0</v>
      </c>
      <c r="R3129" s="32">
        <f>IF($B3129="",0,IF($U3129="IN",N($M3129),0))</f>
        <v>0</v>
      </c>
      <c r="S3129" s="33">
        <f>IF($B3129="","",IF($M3129="","⚠ مبلغ",IF($E3129="","⚠ بانک عامل",IF(AND($U3129="TRF",$F3129=""),"⚠ بانک مقصد",IF(AND($V3129&lt;&gt;"NONE",$V3129&lt;&gt;"",$Z3129=""),"⚠ طرف حساب","✓")))))</f>
        <v>0</v>
      </c>
      <c r="T3129" s="29"/>
      <c r="U3129" s="27">
        <f>IFERROR(VLOOKUP($D3129,BankOpTbl,2,0),"")</f>
        <v>0</v>
      </c>
      <c r="V3129" s="27">
        <f>IFERROR(VLOOKUP($D3129,BankOpTbl,3,0),"")</f>
        <v>0</v>
      </c>
      <c r="W3129" s="27">
        <f>IFERROR(VLOOKUP($D3129,BankOpTbl,4,0),"")</f>
        <v>0</v>
      </c>
      <c r="X3129" s="27">
        <f>IF($E3129="","",IFERROR(VLOOKUP($E3129,BankTbl,4,0),""))</f>
        <v>0</v>
      </c>
      <c r="Y3129" s="27">
        <f>IF($F3129="","",IFERROR(VLOOKUP($F3129,BankTbl,4,0),""))</f>
        <v>0</v>
      </c>
      <c r="Z3129" s="27">
        <f>IF($B3129="","",IF($V3129="PICK",LEFT($N3129,5),IF($V3129="FIXED",$W3129,IF($V3129="CODE",$H3129,""))))</f>
        <v>0</v>
      </c>
    </row>
    <row r="3130" spans="1:26" ht="21" customHeight="1">
      <c r="A3130" s="27">
        <f>IF($B3130="","",COUNTA($B$13:$B3130))</f>
        <v>0</v>
      </c>
      <c r="B3130" s="28"/>
      <c r="C3130" s="28"/>
      <c r="D3130" s="29"/>
      <c r="E3130" s="29"/>
      <c r="F3130" s="29"/>
      <c r="G3130" s="28"/>
      <c r="H3130" s="28"/>
      <c r="I3130" s="30">
        <f>IF($H3130="","",IFERROR(VLOOKUP($H3130,AcctTbl,2,0),"کد ناشناخته"))</f>
        <v>0</v>
      </c>
      <c r="J3130" s="27">
        <f>IF($H3130="","",IFERROR(VLOOKUP($H3130,AcctTbl,3,0),""))</f>
        <v>0</v>
      </c>
      <c r="K3130" s="29"/>
      <c r="L3130" s="28"/>
      <c r="M3130" s="31"/>
      <c r="N3130" s="29"/>
      <c r="O3130" s="32">
        <f>IF($B3130="",0,IF($U3130="IN",N($M3130),0))</f>
        <v>0</v>
      </c>
      <c r="P3130" s="32">
        <f>IF($B3130="",0,IF(OR($U3130="OUT",$U3130="TRF"),N($M3130),0))</f>
        <v>0</v>
      </c>
      <c r="Q3130" s="32">
        <f>IF($B3130="",0,IF(OR($U3130="OUT",$U3130="TRF"),N($M3130),0))</f>
        <v>0</v>
      </c>
      <c r="R3130" s="32">
        <f>IF($B3130="",0,IF($U3130="IN",N($M3130),0))</f>
        <v>0</v>
      </c>
      <c r="S3130" s="33">
        <f>IF($B3130="","",IF($M3130="","⚠ مبلغ",IF($E3130="","⚠ بانک عامل",IF(AND($U3130="TRF",$F3130=""),"⚠ بانک مقصد",IF(AND($V3130&lt;&gt;"NONE",$V3130&lt;&gt;"",$Z3130=""),"⚠ طرف حساب","✓")))))</f>
        <v>0</v>
      </c>
      <c r="T3130" s="29"/>
      <c r="U3130" s="27">
        <f>IFERROR(VLOOKUP($D3130,BankOpTbl,2,0),"")</f>
        <v>0</v>
      </c>
      <c r="V3130" s="27">
        <f>IFERROR(VLOOKUP($D3130,BankOpTbl,3,0),"")</f>
        <v>0</v>
      </c>
      <c r="W3130" s="27">
        <f>IFERROR(VLOOKUP($D3130,BankOpTbl,4,0),"")</f>
        <v>0</v>
      </c>
      <c r="X3130" s="27">
        <f>IF($E3130="","",IFERROR(VLOOKUP($E3130,BankTbl,4,0),""))</f>
        <v>0</v>
      </c>
      <c r="Y3130" s="27">
        <f>IF($F3130="","",IFERROR(VLOOKUP($F3130,BankTbl,4,0),""))</f>
        <v>0</v>
      </c>
      <c r="Z3130" s="27">
        <f>IF($B3130="","",IF($V3130="PICK",LEFT($N3130,5),IF($V3130="FIXED",$W3130,IF($V3130="CODE",$H3130,""))))</f>
        <v>0</v>
      </c>
    </row>
    <row r="3131" spans="1:26" ht="21" customHeight="1">
      <c r="A3131" s="27">
        <f>IF($B3131="","",COUNTA($B$13:$B3131))</f>
        <v>0</v>
      </c>
      <c r="B3131" s="28"/>
      <c r="C3131" s="28"/>
      <c r="D3131" s="29"/>
      <c r="E3131" s="29"/>
      <c r="F3131" s="29"/>
      <c r="G3131" s="28"/>
      <c r="H3131" s="28"/>
      <c r="I3131" s="30">
        <f>IF($H3131="","",IFERROR(VLOOKUP($H3131,AcctTbl,2,0),"کد ناشناخته"))</f>
        <v>0</v>
      </c>
      <c r="J3131" s="27">
        <f>IF($H3131="","",IFERROR(VLOOKUP($H3131,AcctTbl,3,0),""))</f>
        <v>0</v>
      </c>
      <c r="K3131" s="29"/>
      <c r="L3131" s="28"/>
      <c r="M3131" s="31"/>
      <c r="N3131" s="29"/>
      <c r="O3131" s="32">
        <f>IF($B3131="",0,IF($U3131="IN",N($M3131),0))</f>
        <v>0</v>
      </c>
      <c r="P3131" s="32">
        <f>IF($B3131="",0,IF(OR($U3131="OUT",$U3131="TRF"),N($M3131),0))</f>
        <v>0</v>
      </c>
      <c r="Q3131" s="32">
        <f>IF($B3131="",0,IF(OR($U3131="OUT",$U3131="TRF"),N($M3131),0))</f>
        <v>0</v>
      </c>
      <c r="R3131" s="32">
        <f>IF($B3131="",0,IF($U3131="IN",N($M3131),0))</f>
        <v>0</v>
      </c>
      <c r="S3131" s="33">
        <f>IF($B3131="","",IF($M3131="","⚠ مبلغ",IF($E3131="","⚠ بانک عامل",IF(AND($U3131="TRF",$F3131=""),"⚠ بانک مقصد",IF(AND($V3131&lt;&gt;"NONE",$V3131&lt;&gt;"",$Z3131=""),"⚠ طرف حساب","✓")))))</f>
        <v>0</v>
      </c>
      <c r="T3131" s="29"/>
      <c r="U3131" s="27">
        <f>IFERROR(VLOOKUP($D3131,BankOpTbl,2,0),"")</f>
        <v>0</v>
      </c>
      <c r="V3131" s="27">
        <f>IFERROR(VLOOKUP($D3131,BankOpTbl,3,0),"")</f>
        <v>0</v>
      </c>
      <c r="W3131" s="27">
        <f>IFERROR(VLOOKUP($D3131,BankOpTbl,4,0),"")</f>
        <v>0</v>
      </c>
      <c r="X3131" s="27">
        <f>IF($E3131="","",IFERROR(VLOOKUP($E3131,BankTbl,4,0),""))</f>
        <v>0</v>
      </c>
      <c r="Y3131" s="27">
        <f>IF($F3131="","",IFERROR(VLOOKUP($F3131,BankTbl,4,0),""))</f>
        <v>0</v>
      </c>
      <c r="Z3131" s="27">
        <f>IF($B3131="","",IF($V3131="PICK",LEFT($N3131,5),IF($V3131="FIXED",$W3131,IF($V3131="CODE",$H3131,""))))</f>
        <v>0</v>
      </c>
    </row>
    <row r="3132" spans="1:26" ht="21" customHeight="1">
      <c r="A3132" s="27">
        <f>IF($B3132="","",COUNTA($B$13:$B3132))</f>
        <v>0</v>
      </c>
      <c r="B3132" s="28"/>
      <c r="C3132" s="28"/>
      <c r="D3132" s="29"/>
      <c r="E3132" s="29"/>
      <c r="F3132" s="29"/>
      <c r="G3132" s="28"/>
      <c r="H3132" s="28"/>
      <c r="I3132" s="30">
        <f>IF($H3132="","",IFERROR(VLOOKUP($H3132,AcctTbl,2,0),"کد ناشناخته"))</f>
        <v>0</v>
      </c>
      <c r="J3132" s="27">
        <f>IF($H3132="","",IFERROR(VLOOKUP($H3132,AcctTbl,3,0),""))</f>
        <v>0</v>
      </c>
      <c r="K3132" s="29"/>
      <c r="L3132" s="28"/>
      <c r="M3132" s="31"/>
      <c r="N3132" s="29"/>
      <c r="O3132" s="32">
        <f>IF($B3132="",0,IF($U3132="IN",N($M3132),0))</f>
        <v>0</v>
      </c>
      <c r="P3132" s="32">
        <f>IF($B3132="",0,IF(OR($U3132="OUT",$U3132="TRF"),N($M3132),0))</f>
        <v>0</v>
      </c>
      <c r="Q3132" s="32">
        <f>IF($B3132="",0,IF(OR($U3132="OUT",$U3132="TRF"),N($M3132),0))</f>
        <v>0</v>
      </c>
      <c r="R3132" s="32">
        <f>IF($B3132="",0,IF($U3132="IN",N($M3132),0))</f>
        <v>0</v>
      </c>
      <c r="S3132" s="33">
        <f>IF($B3132="","",IF($M3132="","⚠ مبلغ",IF($E3132="","⚠ بانک عامل",IF(AND($U3132="TRF",$F3132=""),"⚠ بانک مقصد",IF(AND($V3132&lt;&gt;"NONE",$V3132&lt;&gt;"",$Z3132=""),"⚠ طرف حساب","✓")))))</f>
        <v>0</v>
      </c>
      <c r="T3132" s="29"/>
      <c r="U3132" s="27">
        <f>IFERROR(VLOOKUP($D3132,BankOpTbl,2,0),"")</f>
        <v>0</v>
      </c>
      <c r="V3132" s="27">
        <f>IFERROR(VLOOKUP($D3132,BankOpTbl,3,0),"")</f>
        <v>0</v>
      </c>
      <c r="W3132" s="27">
        <f>IFERROR(VLOOKUP($D3132,BankOpTbl,4,0),"")</f>
        <v>0</v>
      </c>
      <c r="X3132" s="27">
        <f>IF($E3132="","",IFERROR(VLOOKUP($E3132,BankTbl,4,0),""))</f>
        <v>0</v>
      </c>
      <c r="Y3132" s="27">
        <f>IF($F3132="","",IFERROR(VLOOKUP($F3132,BankTbl,4,0),""))</f>
        <v>0</v>
      </c>
      <c r="Z3132" s="27">
        <f>IF($B3132="","",IF($V3132="PICK",LEFT($N3132,5),IF($V3132="FIXED",$W3132,IF($V3132="CODE",$H3132,""))))</f>
        <v>0</v>
      </c>
    </row>
    <row r="3133" spans="1:26" ht="21" customHeight="1">
      <c r="A3133" s="27">
        <f>IF($B3133="","",COUNTA($B$13:$B3133))</f>
        <v>0</v>
      </c>
      <c r="B3133" s="28"/>
      <c r="C3133" s="28"/>
      <c r="D3133" s="29"/>
      <c r="E3133" s="29"/>
      <c r="F3133" s="29"/>
      <c r="G3133" s="28"/>
      <c r="H3133" s="28"/>
      <c r="I3133" s="30">
        <f>IF($H3133="","",IFERROR(VLOOKUP($H3133,AcctTbl,2,0),"کد ناشناخته"))</f>
        <v>0</v>
      </c>
      <c r="J3133" s="27">
        <f>IF($H3133="","",IFERROR(VLOOKUP($H3133,AcctTbl,3,0),""))</f>
        <v>0</v>
      </c>
      <c r="K3133" s="29"/>
      <c r="L3133" s="28"/>
      <c r="M3133" s="31"/>
      <c r="N3133" s="29"/>
      <c r="O3133" s="32">
        <f>IF($B3133="",0,IF($U3133="IN",N($M3133),0))</f>
        <v>0</v>
      </c>
      <c r="P3133" s="32">
        <f>IF($B3133="",0,IF(OR($U3133="OUT",$U3133="TRF"),N($M3133),0))</f>
        <v>0</v>
      </c>
      <c r="Q3133" s="32">
        <f>IF($B3133="",0,IF(OR($U3133="OUT",$U3133="TRF"),N($M3133),0))</f>
        <v>0</v>
      </c>
      <c r="R3133" s="32">
        <f>IF($B3133="",0,IF($U3133="IN",N($M3133),0))</f>
        <v>0</v>
      </c>
      <c r="S3133" s="33">
        <f>IF($B3133="","",IF($M3133="","⚠ مبلغ",IF($E3133="","⚠ بانک عامل",IF(AND($U3133="TRF",$F3133=""),"⚠ بانک مقصد",IF(AND($V3133&lt;&gt;"NONE",$V3133&lt;&gt;"",$Z3133=""),"⚠ طرف حساب","✓")))))</f>
        <v>0</v>
      </c>
      <c r="T3133" s="29"/>
      <c r="U3133" s="27">
        <f>IFERROR(VLOOKUP($D3133,BankOpTbl,2,0),"")</f>
        <v>0</v>
      </c>
      <c r="V3133" s="27">
        <f>IFERROR(VLOOKUP($D3133,BankOpTbl,3,0),"")</f>
        <v>0</v>
      </c>
      <c r="W3133" s="27">
        <f>IFERROR(VLOOKUP($D3133,BankOpTbl,4,0),"")</f>
        <v>0</v>
      </c>
      <c r="X3133" s="27">
        <f>IF($E3133="","",IFERROR(VLOOKUP($E3133,BankTbl,4,0),""))</f>
        <v>0</v>
      </c>
      <c r="Y3133" s="27">
        <f>IF($F3133="","",IFERROR(VLOOKUP($F3133,BankTbl,4,0),""))</f>
        <v>0</v>
      </c>
      <c r="Z3133" s="27">
        <f>IF($B3133="","",IF($V3133="PICK",LEFT($N3133,5),IF($V3133="FIXED",$W3133,IF($V3133="CODE",$H3133,""))))</f>
        <v>0</v>
      </c>
    </row>
    <row r="3134" spans="1:26" ht="21" customHeight="1">
      <c r="A3134" s="27">
        <f>IF($B3134="","",COUNTA($B$13:$B3134))</f>
        <v>0</v>
      </c>
      <c r="B3134" s="28"/>
      <c r="C3134" s="28"/>
      <c r="D3134" s="29"/>
      <c r="E3134" s="29"/>
      <c r="F3134" s="29"/>
      <c r="G3134" s="28"/>
      <c r="H3134" s="28"/>
      <c r="I3134" s="30">
        <f>IF($H3134="","",IFERROR(VLOOKUP($H3134,AcctTbl,2,0),"کد ناشناخته"))</f>
        <v>0</v>
      </c>
      <c r="J3134" s="27">
        <f>IF($H3134="","",IFERROR(VLOOKUP($H3134,AcctTbl,3,0),""))</f>
        <v>0</v>
      </c>
      <c r="K3134" s="29"/>
      <c r="L3134" s="28"/>
      <c r="M3134" s="31"/>
      <c r="N3134" s="29"/>
      <c r="O3134" s="32">
        <f>IF($B3134="",0,IF($U3134="IN",N($M3134),0))</f>
        <v>0</v>
      </c>
      <c r="P3134" s="32">
        <f>IF($B3134="",0,IF(OR($U3134="OUT",$U3134="TRF"),N($M3134),0))</f>
        <v>0</v>
      </c>
      <c r="Q3134" s="32">
        <f>IF($B3134="",0,IF(OR($U3134="OUT",$U3134="TRF"),N($M3134),0))</f>
        <v>0</v>
      </c>
      <c r="R3134" s="32">
        <f>IF($B3134="",0,IF($U3134="IN",N($M3134),0))</f>
        <v>0</v>
      </c>
      <c r="S3134" s="33">
        <f>IF($B3134="","",IF($M3134="","⚠ مبلغ",IF($E3134="","⚠ بانک عامل",IF(AND($U3134="TRF",$F3134=""),"⚠ بانک مقصد",IF(AND($V3134&lt;&gt;"NONE",$V3134&lt;&gt;"",$Z3134=""),"⚠ طرف حساب","✓")))))</f>
        <v>0</v>
      </c>
      <c r="T3134" s="29"/>
      <c r="U3134" s="27">
        <f>IFERROR(VLOOKUP($D3134,BankOpTbl,2,0),"")</f>
        <v>0</v>
      </c>
      <c r="V3134" s="27">
        <f>IFERROR(VLOOKUP($D3134,BankOpTbl,3,0),"")</f>
        <v>0</v>
      </c>
      <c r="W3134" s="27">
        <f>IFERROR(VLOOKUP($D3134,BankOpTbl,4,0),"")</f>
        <v>0</v>
      </c>
      <c r="X3134" s="27">
        <f>IF($E3134="","",IFERROR(VLOOKUP($E3134,BankTbl,4,0),""))</f>
        <v>0</v>
      </c>
      <c r="Y3134" s="27">
        <f>IF($F3134="","",IFERROR(VLOOKUP($F3134,BankTbl,4,0),""))</f>
        <v>0</v>
      </c>
      <c r="Z3134" s="27">
        <f>IF($B3134="","",IF($V3134="PICK",LEFT($N3134,5),IF($V3134="FIXED",$W3134,IF($V3134="CODE",$H3134,""))))</f>
        <v>0</v>
      </c>
    </row>
    <row r="3135" spans="1:26" ht="21" customHeight="1">
      <c r="A3135" s="27">
        <f>IF($B3135="","",COUNTA($B$13:$B3135))</f>
        <v>0</v>
      </c>
      <c r="B3135" s="28"/>
      <c r="C3135" s="28"/>
      <c r="D3135" s="29"/>
      <c r="E3135" s="29"/>
      <c r="F3135" s="29"/>
      <c r="G3135" s="28"/>
      <c r="H3135" s="28"/>
      <c r="I3135" s="30">
        <f>IF($H3135="","",IFERROR(VLOOKUP($H3135,AcctTbl,2,0),"کد ناشناخته"))</f>
        <v>0</v>
      </c>
      <c r="J3135" s="27">
        <f>IF($H3135="","",IFERROR(VLOOKUP($H3135,AcctTbl,3,0),""))</f>
        <v>0</v>
      </c>
      <c r="K3135" s="29"/>
      <c r="L3135" s="28"/>
      <c r="M3135" s="31"/>
      <c r="N3135" s="29"/>
      <c r="O3135" s="32">
        <f>IF($B3135="",0,IF($U3135="IN",N($M3135),0))</f>
        <v>0</v>
      </c>
      <c r="P3135" s="32">
        <f>IF($B3135="",0,IF(OR($U3135="OUT",$U3135="TRF"),N($M3135),0))</f>
        <v>0</v>
      </c>
      <c r="Q3135" s="32">
        <f>IF($B3135="",0,IF(OR($U3135="OUT",$U3135="TRF"),N($M3135),0))</f>
        <v>0</v>
      </c>
      <c r="R3135" s="32">
        <f>IF($B3135="",0,IF($U3135="IN",N($M3135),0))</f>
        <v>0</v>
      </c>
      <c r="S3135" s="33">
        <f>IF($B3135="","",IF($M3135="","⚠ مبلغ",IF($E3135="","⚠ بانک عامل",IF(AND($U3135="TRF",$F3135=""),"⚠ بانک مقصد",IF(AND($V3135&lt;&gt;"NONE",$V3135&lt;&gt;"",$Z3135=""),"⚠ طرف حساب","✓")))))</f>
        <v>0</v>
      </c>
      <c r="T3135" s="29"/>
      <c r="U3135" s="27">
        <f>IFERROR(VLOOKUP($D3135,BankOpTbl,2,0),"")</f>
        <v>0</v>
      </c>
      <c r="V3135" s="27">
        <f>IFERROR(VLOOKUP($D3135,BankOpTbl,3,0),"")</f>
        <v>0</v>
      </c>
      <c r="W3135" s="27">
        <f>IFERROR(VLOOKUP($D3135,BankOpTbl,4,0),"")</f>
        <v>0</v>
      </c>
      <c r="X3135" s="27">
        <f>IF($E3135="","",IFERROR(VLOOKUP($E3135,BankTbl,4,0),""))</f>
        <v>0</v>
      </c>
      <c r="Y3135" s="27">
        <f>IF($F3135="","",IFERROR(VLOOKUP($F3135,BankTbl,4,0),""))</f>
        <v>0</v>
      </c>
      <c r="Z3135" s="27">
        <f>IF($B3135="","",IF($V3135="PICK",LEFT($N3135,5),IF($V3135="FIXED",$W3135,IF($V3135="CODE",$H3135,""))))</f>
        <v>0</v>
      </c>
    </row>
    <row r="3136" spans="1:26" ht="21" customHeight="1">
      <c r="A3136" s="27">
        <f>IF($B3136="","",COUNTA($B$13:$B3136))</f>
        <v>0</v>
      </c>
      <c r="B3136" s="28"/>
      <c r="C3136" s="28"/>
      <c r="D3136" s="29"/>
      <c r="E3136" s="29"/>
      <c r="F3136" s="29"/>
      <c r="G3136" s="28"/>
      <c r="H3136" s="28"/>
      <c r="I3136" s="30">
        <f>IF($H3136="","",IFERROR(VLOOKUP($H3136,AcctTbl,2,0),"کد ناشناخته"))</f>
        <v>0</v>
      </c>
      <c r="J3136" s="27">
        <f>IF($H3136="","",IFERROR(VLOOKUP($H3136,AcctTbl,3,0),""))</f>
        <v>0</v>
      </c>
      <c r="K3136" s="29"/>
      <c r="L3136" s="28"/>
      <c r="M3136" s="31"/>
      <c r="N3136" s="29"/>
      <c r="O3136" s="32">
        <f>IF($B3136="",0,IF($U3136="IN",N($M3136),0))</f>
        <v>0</v>
      </c>
      <c r="P3136" s="32">
        <f>IF($B3136="",0,IF(OR($U3136="OUT",$U3136="TRF"),N($M3136),0))</f>
        <v>0</v>
      </c>
      <c r="Q3136" s="32">
        <f>IF($B3136="",0,IF(OR($U3136="OUT",$U3136="TRF"),N($M3136),0))</f>
        <v>0</v>
      </c>
      <c r="R3136" s="32">
        <f>IF($B3136="",0,IF($U3136="IN",N($M3136),0))</f>
        <v>0</v>
      </c>
      <c r="S3136" s="33">
        <f>IF($B3136="","",IF($M3136="","⚠ مبلغ",IF($E3136="","⚠ بانک عامل",IF(AND($U3136="TRF",$F3136=""),"⚠ بانک مقصد",IF(AND($V3136&lt;&gt;"NONE",$V3136&lt;&gt;"",$Z3136=""),"⚠ طرف حساب","✓")))))</f>
        <v>0</v>
      </c>
      <c r="T3136" s="29"/>
      <c r="U3136" s="27">
        <f>IFERROR(VLOOKUP($D3136,BankOpTbl,2,0),"")</f>
        <v>0</v>
      </c>
      <c r="V3136" s="27">
        <f>IFERROR(VLOOKUP($D3136,BankOpTbl,3,0),"")</f>
        <v>0</v>
      </c>
      <c r="W3136" s="27">
        <f>IFERROR(VLOOKUP($D3136,BankOpTbl,4,0),"")</f>
        <v>0</v>
      </c>
      <c r="X3136" s="27">
        <f>IF($E3136="","",IFERROR(VLOOKUP($E3136,BankTbl,4,0),""))</f>
        <v>0</v>
      </c>
      <c r="Y3136" s="27">
        <f>IF($F3136="","",IFERROR(VLOOKUP($F3136,BankTbl,4,0),""))</f>
        <v>0</v>
      </c>
      <c r="Z3136" s="27">
        <f>IF($B3136="","",IF($V3136="PICK",LEFT($N3136,5),IF($V3136="FIXED",$W3136,IF($V3136="CODE",$H3136,""))))</f>
        <v>0</v>
      </c>
    </row>
    <row r="3137" spans="1:26" ht="21" customHeight="1">
      <c r="A3137" s="27">
        <f>IF($B3137="","",COUNTA($B$13:$B3137))</f>
        <v>0</v>
      </c>
      <c r="B3137" s="28"/>
      <c r="C3137" s="28"/>
      <c r="D3137" s="29"/>
      <c r="E3137" s="29"/>
      <c r="F3137" s="29"/>
      <c r="G3137" s="28"/>
      <c r="H3137" s="28"/>
      <c r="I3137" s="30">
        <f>IF($H3137="","",IFERROR(VLOOKUP($H3137,AcctTbl,2,0),"کد ناشناخته"))</f>
        <v>0</v>
      </c>
      <c r="J3137" s="27">
        <f>IF($H3137="","",IFERROR(VLOOKUP($H3137,AcctTbl,3,0),""))</f>
        <v>0</v>
      </c>
      <c r="K3137" s="29"/>
      <c r="L3137" s="28"/>
      <c r="M3137" s="31"/>
      <c r="N3137" s="29"/>
      <c r="O3137" s="32">
        <f>IF($B3137="",0,IF($U3137="IN",N($M3137),0))</f>
        <v>0</v>
      </c>
      <c r="P3137" s="32">
        <f>IF($B3137="",0,IF(OR($U3137="OUT",$U3137="TRF"),N($M3137),0))</f>
        <v>0</v>
      </c>
      <c r="Q3137" s="32">
        <f>IF($B3137="",0,IF(OR($U3137="OUT",$U3137="TRF"),N($M3137),0))</f>
        <v>0</v>
      </c>
      <c r="R3137" s="32">
        <f>IF($B3137="",0,IF($U3137="IN",N($M3137),0))</f>
        <v>0</v>
      </c>
      <c r="S3137" s="33">
        <f>IF($B3137="","",IF($M3137="","⚠ مبلغ",IF($E3137="","⚠ بانک عامل",IF(AND($U3137="TRF",$F3137=""),"⚠ بانک مقصد",IF(AND($V3137&lt;&gt;"NONE",$V3137&lt;&gt;"",$Z3137=""),"⚠ طرف حساب","✓")))))</f>
        <v>0</v>
      </c>
      <c r="T3137" s="29"/>
      <c r="U3137" s="27">
        <f>IFERROR(VLOOKUP($D3137,BankOpTbl,2,0),"")</f>
        <v>0</v>
      </c>
      <c r="V3137" s="27">
        <f>IFERROR(VLOOKUP($D3137,BankOpTbl,3,0),"")</f>
        <v>0</v>
      </c>
      <c r="W3137" s="27">
        <f>IFERROR(VLOOKUP($D3137,BankOpTbl,4,0),"")</f>
        <v>0</v>
      </c>
      <c r="X3137" s="27">
        <f>IF($E3137="","",IFERROR(VLOOKUP($E3137,BankTbl,4,0),""))</f>
        <v>0</v>
      </c>
      <c r="Y3137" s="27">
        <f>IF($F3137="","",IFERROR(VLOOKUP($F3137,BankTbl,4,0),""))</f>
        <v>0</v>
      </c>
      <c r="Z3137" s="27">
        <f>IF($B3137="","",IF($V3137="PICK",LEFT($N3137,5),IF($V3137="FIXED",$W3137,IF($V3137="CODE",$H3137,""))))</f>
        <v>0</v>
      </c>
    </row>
    <row r="3138" spans="1:26" ht="21" customHeight="1">
      <c r="A3138" s="27">
        <f>IF($B3138="","",COUNTA($B$13:$B3138))</f>
        <v>0</v>
      </c>
      <c r="B3138" s="28"/>
      <c r="C3138" s="28"/>
      <c r="D3138" s="29"/>
      <c r="E3138" s="29"/>
      <c r="F3138" s="29"/>
      <c r="G3138" s="28"/>
      <c r="H3138" s="28"/>
      <c r="I3138" s="30">
        <f>IF($H3138="","",IFERROR(VLOOKUP($H3138,AcctTbl,2,0),"کد ناشناخته"))</f>
        <v>0</v>
      </c>
      <c r="J3138" s="27">
        <f>IF($H3138="","",IFERROR(VLOOKUP($H3138,AcctTbl,3,0),""))</f>
        <v>0</v>
      </c>
      <c r="K3138" s="29"/>
      <c r="L3138" s="28"/>
      <c r="M3138" s="31"/>
      <c r="N3138" s="29"/>
      <c r="O3138" s="32">
        <f>IF($B3138="",0,IF($U3138="IN",N($M3138),0))</f>
        <v>0</v>
      </c>
      <c r="P3138" s="32">
        <f>IF($B3138="",0,IF(OR($U3138="OUT",$U3138="TRF"),N($M3138),0))</f>
        <v>0</v>
      </c>
      <c r="Q3138" s="32">
        <f>IF($B3138="",0,IF(OR($U3138="OUT",$U3138="TRF"),N($M3138),0))</f>
        <v>0</v>
      </c>
      <c r="R3138" s="32">
        <f>IF($B3138="",0,IF($U3138="IN",N($M3138),0))</f>
        <v>0</v>
      </c>
      <c r="S3138" s="33">
        <f>IF($B3138="","",IF($M3138="","⚠ مبلغ",IF($E3138="","⚠ بانک عامل",IF(AND($U3138="TRF",$F3138=""),"⚠ بانک مقصد",IF(AND($V3138&lt;&gt;"NONE",$V3138&lt;&gt;"",$Z3138=""),"⚠ طرف حساب","✓")))))</f>
        <v>0</v>
      </c>
      <c r="T3138" s="29"/>
      <c r="U3138" s="27">
        <f>IFERROR(VLOOKUP($D3138,BankOpTbl,2,0),"")</f>
        <v>0</v>
      </c>
      <c r="V3138" s="27">
        <f>IFERROR(VLOOKUP($D3138,BankOpTbl,3,0),"")</f>
        <v>0</v>
      </c>
      <c r="W3138" s="27">
        <f>IFERROR(VLOOKUP($D3138,BankOpTbl,4,0),"")</f>
        <v>0</v>
      </c>
      <c r="X3138" s="27">
        <f>IF($E3138="","",IFERROR(VLOOKUP($E3138,BankTbl,4,0),""))</f>
        <v>0</v>
      </c>
      <c r="Y3138" s="27">
        <f>IF($F3138="","",IFERROR(VLOOKUP($F3138,BankTbl,4,0),""))</f>
        <v>0</v>
      </c>
      <c r="Z3138" s="27">
        <f>IF($B3138="","",IF($V3138="PICK",LEFT($N3138,5),IF($V3138="FIXED",$W3138,IF($V3138="CODE",$H3138,""))))</f>
        <v>0</v>
      </c>
    </row>
    <row r="3139" spans="1:26" ht="21" customHeight="1">
      <c r="A3139" s="27">
        <f>IF($B3139="","",COUNTA($B$13:$B3139))</f>
        <v>0</v>
      </c>
      <c r="B3139" s="28"/>
      <c r="C3139" s="28"/>
      <c r="D3139" s="29"/>
      <c r="E3139" s="29"/>
      <c r="F3139" s="29"/>
      <c r="G3139" s="28"/>
      <c r="H3139" s="28"/>
      <c r="I3139" s="30">
        <f>IF($H3139="","",IFERROR(VLOOKUP($H3139,AcctTbl,2,0),"کد ناشناخته"))</f>
        <v>0</v>
      </c>
      <c r="J3139" s="27">
        <f>IF($H3139="","",IFERROR(VLOOKUP($H3139,AcctTbl,3,0),""))</f>
        <v>0</v>
      </c>
      <c r="K3139" s="29"/>
      <c r="L3139" s="28"/>
      <c r="M3139" s="31"/>
      <c r="N3139" s="29"/>
      <c r="O3139" s="32">
        <f>IF($B3139="",0,IF($U3139="IN",N($M3139),0))</f>
        <v>0</v>
      </c>
      <c r="P3139" s="32">
        <f>IF($B3139="",0,IF(OR($U3139="OUT",$U3139="TRF"),N($M3139),0))</f>
        <v>0</v>
      </c>
      <c r="Q3139" s="32">
        <f>IF($B3139="",0,IF(OR($U3139="OUT",$U3139="TRF"),N($M3139),0))</f>
        <v>0</v>
      </c>
      <c r="R3139" s="32">
        <f>IF($B3139="",0,IF($U3139="IN",N($M3139),0))</f>
        <v>0</v>
      </c>
      <c r="S3139" s="33">
        <f>IF($B3139="","",IF($M3139="","⚠ مبلغ",IF($E3139="","⚠ بانک عامل",IF(AND($U3139="TRF",$F3139=""),"⚠ بانک مقصد",IF(AND($V3139&lt;&gt;"NONE",$V3139&lt;&gt;"",$Z3139=""),"⚠ طرف حساب","✓")))))</f>
        <v>0</v>
      </c>
      <c r="T3139" s="29"/>
      <c r="U3139" s="27">
        <f>IFERROR(VLOOKUP($D3139,BankOpTbl,2,0),"")</f>
        <v>0</v>
      </c>
      <c r="V3139" s="27">
        <f>IFERROR(VLOOKUP($D3139,BankOpTbl,3,0),"")</f>
        <v>0</v>
      </c>
      <c r="W3139" s="27">
        <f>IFERROR(VLOOKUP($D3139,BankOpTbl,4,0),"")</f>
        <v>0</v>
      </c>
      <c r="X3139" s="27">
        <f>IF($E3139="","",IFERROR(VLOOKUP($E3139,BankTbl,4,0),""))</f>
        <v>0</v>
      </c>
      <c r="Y3139" s="27">
        <f>IF($F3139="","",IFERROR(VLOOKUP($F3139,BankTbl,4,0),""))</f>
        <v>0</v>
      </c>
      <c r="Z3139" s="27">
        <f>IF($B3139="","",IF($V3139="PICK",LEFT($N3139,5),IF($V3139="FIXED",$W3139,IF($V3139="CODE",$H3139,""))))</f>
        <v>0</v>
      </c>
    </row>
    <row r="3140" spans="1:26" ht="21" customHeight="1">
      <c r="A3140" s="27">
        <f>IF($B3140="","",COUNTA($B$13:$B3140))</f>
        <v>0</v>
      </c>
      <c r="B3140" s="28"/>
      <c r="C3140" s="28"/>
      <c r="D3140" s="29"/>
      <c r="E3140" s="29"/>
      <c r="F3140" s="29"/>
      <c r="G3140" s="28"/>
      <c r="H3140" s="28"/>
      <c r="I3140" s="30">
        <f>IF($H3140="","",IFERROR(VLOOKUP($H3140,AcctTbl,2,0),"کد ناشناخته"))</f>
        <v>0</v>
      </c>
      <c r="J3140" s="27">
        <f>IF($H3140="","",IFERROR(VLOOKUP($H3140,AcctTbl,3,0),""))</f>
        <v>0</v>
      </c>
      <c r="K3140" s="29"/>
      <c r="L3140" s="28"/>
      <c r="M3140" s="31"/>
      <c r="N3140" s="29"/>
      <c r="O3140" s="32">
        <f>IF($B3140="",0,IF($U3140="IN",N($M3140),0))</f>
        <v>0</v>
      </c>
      <c r="P3140" s="32">
        <f>IF($B3140="",0,IF(OR($U3140="OUT",$U3140="TRF"),N($M3140),0))</f>
        <v>0</v>
      </c>
      <c r="Q3140" s="32">
        <f>IF($B3140="",0,IF(OR($U3140="OUT",$U3140="TRF"),N($M3140),0))</f>
        <v>0</v>
      </c>
      <c r="R3140" s="32">
        <f>IF($B3140="",0,IF($U3140="IN",N($M3140),0))</f>
        <v>0</v>
      </c>
      <c r="S3140" s="33">
        <f>IF($B3140="","",IF($M3140="","⚠ مبلغ",IF($E3140="","⚠ بانک عامل",IF(AND($U3140="TRF",$F3140=""),"⚠ بانک مقصد",IF(AND($V3140&lt;&gt;"NONE",$V3140&lt;&gt;"",$Z3140=""),"⚠ طرف حساب","✓")))))</f>
        <v>0</v>
      </c>
      <c r="T3140" s="29"/>
      <c r="U3140" s="27">
        <f>IFERROR(VLOOKUP($D3140,BankOpTbl,2,0),"")</f>
        <v>0</v>
      </c>
      <c r="V3140" s="27">
        <f>IFERROR(VLOOKUP($D3140,BankOpTbl,3,0),"")</f>
        <v>0</v>
      </c>
      <c r="W3140" s="27">
        <f>IFERROR(VLOOKUP($D3140,BankOpTbl,4,0),"")</f>
        <v>0</v>
      </c>
      <c r="X3140" s="27">
        <f>IF($E3140="","",IFERROR(VLOOKUP($E3140,BankTbl,4,0),""))</f>
        <v>0</v>
      </c>
      <c r="Y3140" s="27">
        <f>IF($F3140="","",IFERROR(VLOOKUP($F3140,BankTbl,4,0),""))</f>
        <v>0</v>
      </c>
      <c r="Z3140" s="27">
        <f>IF($B3140="","",IF($V3140="PICK",LEFT($N3140,5),IF($V3140="FIXED",$W3140,IF($V3140="CODE",$H3140,""))))</f>
        <v>0</v>
      </c>
    </row>
    <row r="3141" spans="1:26" ht="21" customHeight="1">
      <c r="A3141" s="27">
        <f>IF($B3141="","",COUNTA($B$13:$B3141))</f>
        <v>0</v>
      </c>
      <c r="B3141" s="28"/>
      <c r="C3141" s="28"/>
      <c r="D3141" s="29"/>
      <c r="E3141" s="29"/>
      <c r="F3141" s="29"/>
      <c r="G3141" s="28"/>
      <c r="H3141" s="28"/>
      <c r="I3141" s="30">
        <f>IF($H3141="","",IFERROR(VLOOKUP($H3141,AcctTbl,2,0),"کد ناشناخته"))</f>
        <v>0</v>
      </c>
      <c r="J3141" s="27">
        <f>IF($H3141="","",IFERROR(VLOOKUP($H3141,AcctTbl,3,0),""))</f>
        <v>0</v>
      </c>
      <c r="K3141" s="29"/>
      <c r="L3141" s="28"/>
      <c r="M3141" s="31"/>
      <c r="N3141" s="29"/>
      <c r="O3141" s="32">
        <f>IF($B3141="",0,IF($U3141="IN",N($M3141),0))</f>
        <v>0</v>
      </c>
      <c r="P3141" s="32">
        <f>IF($B3141="",0,IF(OR($U3141="OUT",$U3141="TRF"),N($M3141),0))</f>
        <v>0</v>
      </c>
      <c r="Q3141" s="32">
        <f>IF($B3141="",0,IF(OR($U3141="OUT",$U3141="TRF"),N($M3141),0))</f>
        <v>0</v>
      </c>
      <c r="R3141" s="32">
        <f>IF($B3141="",0,IF($U3141="IN",N($M3141),0))</f>
        <v>0</v>
      </c>
      <c r="S3141" s="33">
        <f>IF($B3141="","",IF($M3141="","⚠ مبلغ",IF($E3141="","⚠ بانک عامل",IF(AND($U3141="TRF",$F3141=""),"⚠ بانک مقصد",IF(AND($V3141&lt;&gt;"NONE",$V3141&lt;&gt;"",$Z3141=""),"⚠ طرف حساب","✓")))))</f>
        <v>0</v>
      </c>
      <c r="T3141" s="29"/>
      <c r="U3141" s="27">
        <f>IFERROR(VLOOKUP($D3141,BankOpTbl,2,0),"")</f>
        <v>0</v>
      </c>
      <c r="V3141" s="27">
        <f>IFERROR(VLOOKUP($D3141,BankOpTbl,3,0),"")</f>
        <v>0</v>
      </c>
      <c r="W3141" s="27">
        <f>IFERROR(VLOOKUP($D3141,BankOpTbl,4,0),"")</f>
        <v>0</v>
      </c>
      <c r="X3141" s="27">
        <f>IF($E3141="","",IFERROR(VLOOKUP($E3141,BankTbl,4,0),""))</f>
        <v>0</v>
      </c>
      <c r="Y3141" s="27">
        <f>IF($F3141="","",IFERROR(VLOOKUP($F3141,BankTbl,4,0),""))</f>
        <v>0</v>
      </c>
      <c r="Z3141" s="27">
        <f>IF($B3141="","",IF($V3141="PICK",LEFT($N3141,5),IF($V3141="FIXED",$W3141,IF($V3141="CODE",$H3141,""))))</f>
        <v>0</v>
      </c>
    </row>
    <row r="3142" spans="1:26" ht="21" customHeight="1">
      <c r="A3142" s="27">
        <f>IF($B3142="","",COUNTA($B$13:$B3142))</f>
        <v>0</v>
      </c>
      <c r="B3142" s="28"/>
      <c r="C3142" s="28"/>
      <c r="D3142" s="29"/>
      <c r="E3142" s="29"/>
      <c r="F3142" s="29"/>
      <c r="G3142" s="28"/>
      <c r="H3142" s="28"/>
      <c r="I3142" s="30">
        <f>IF($H3142="","",IFERROR(VLOOKUP($H3142,AcctTbl,2,0),"کد ناشناخته"))</f>
        <v>0</v>
      </c>
      <c r="J3142" s="27">
        <f>IF($H3142="","",IFERROR(VLOOKUP($H3142,AcctTbl,3,0),""))</f>
        <v>0</v>
      </c>
      <c r="K3142" s="29"/>
      <c r="L3142" s="28"/>
      <c r="M3142" s="31"/>
      <c r="N3142" s="29"/>
      <c r="O3142" s="32">
        <f>IF($B3142="",0,IF($U3142="IN",N($M3142),0))</f>
        <v>0</v>
      </c>
      <c r="P3142" s="32">
        <f>IF($B3142="",0,IF(OR($U3142="OUT",$U3142="TRF"),N($M3142),0))</f>
        <v>0</v>
      </c>
      <c r="Q3142" s="32">
        <f>IF($B3142="",0,IF(OR($U3142="OUT",$U3142="TRF"),N($M3142),0))</f>
        <v>0</v>
      </c>
      <c r="R3142" s="32">
        <f>IF($B3142="",0,IF($U3142="IN",N($M3142),0))</f>
        <v>0</v>
      </c>
      <c r="S3142" s="33">
        <f>IF($B3142="","",IF($M3142="","⚠ مبلغ",IF($E3142="","⚠ بانک عامل",IF(AND($U3142="TRF",$F3142=""),"⚠ بانک مقصد",IF(AND($V3142&lt;&gt;"NONE",$V3142&lt;&gt;"",$Z3142=""),"⚠ طرف حساب","✓")))))</f>
        <v>0</v>
      </c>
      <c r="T3142" s="29"/>
      <c r="U3142" s="27">
        <f>IFERROR(VLOOKUP($D3142,BankOpTbl,2,0),"")</f>
        <v>0</v>
      </c>
      <c r="V3142" s="27">
        <f>IFERROR(VLOOKUP($D3142,BankOpTbl,3,0),"")</f>
        <v>0</v>
      </c>
      <c r="W3142" s="27">
        <f>IFERROR(VLOOKUP($D3142,BankOpTbl,4,0),"")</f>
        <v>0</v>
      </c>
      <c r="X3142" s="27">
        <f>IF($E3142="","",IFERROR(VLOOKUP($E3142,BankTbl,4,0),""))</f>
        <v>0</v>
      </c>
      <c r="Y3142" s="27">
        <f>IF($F3142="","",IFERROR(VLOOKUP($F3142,BankTbl,4,0),""))</f>
        <v>0</v>
      </c>
      <c r="Z3142" s="27">
        <f>IF($B3142="","",IF($V3142="PICK",LEFT($N3142,5),IF($V3142="FIXED",$W3142,IF($V3142="CODE",$H3142,""))))</f>
        <v>0</v>
      </c>
    </row>
    <row r="3143" spans="1:26" ht="21" customHeight="1">
      <c r="A3143" s="27">
        <f>IF($B3143="","",COUNTA($B$13:$B3143))</f>
        <v>0</v>
      </c>
      <c r="B3143" s="28"/>
      <c r="C3143" s="28"/>
      <c r="D3143" s="29"/>
      <c r="E3143" s="29"/>
      <c r="F3143" s="29"/>
      <c r="G3143" s="28"/>
      <c r="H3143" s="28"/>
      <c r="I3143" s="30">
        <f>IF($H3143="","",IFERROR(VLOOKUP($H3143,AcctTbl,2,0),"کد ناشناخته"))</f>
        <v>0</v>
      </c>
      <c r="J3143" s="27">
        <f>IF($H3143="","",IFERROR(VLOOKUP($H3143,AcctTbl,3,0),""))</f>
        <v>0</v>
      </c>
      <c r="K3143" s="29"/>
      <c r="L3143" s="28"/>
      <c r="M3143" s="31"/>
      <c r="N3143" s="29"/>
      <c r="O3143" s="32">
        <f>IF($B3143="",0,IF($U3143="IN",N($M3143),0))</f>
        <v>0</v>
      </c>
      <c r="P3143" s="32">
        <f>IF($B3143="",0,IF(OR($U3143="OUT",$U3143="TRF"),N($M3143),0))</f>
        <v>0</v>
      </c>
      <c r="Q3143" s="32">
        <f>IF($B3143="",0,IF(OR($U3143="OUT",$U3143="TRF"),N($M3143),0))</f>
        <v>0</v>
      </c>
      <c r="R3143" s="32">
        <f>IF($B3143="",0,IF($U3143="IN",N($M3143),0))</f>
        <v>0</v>
      </c>
      <c r="S3143" s="33">
        <f>IF($B3143="","",IF($M3143="","⚠ مبلغ",IF($E3143="","⚠ بانک عامل",IF(AND($U3143="TRF",$F3143=""),"⚠ بانک مقصد",IF(AND($V3143&lt;&gt;"NONE",$V3143&lt;&gt;"",$Z3143=""),"⚠ طرف حساب","✓")))))</f>
        <v>0</v>
      </c>
      <c r="T3143" s="29"/>
      <c r="U3143" s="27">
        <f>IFERROR(VLOOKUP($D3143,BankOpTbl,2,0),"")</f>
        <v>0</v>
      </c>
      <c r="V3143" s="27">
        <f>IFERROR(VLOOKUP($D3143,BankOpTbl,3,0),"")</f>
        <v>0</v>
      </c>
      <c r="W3143" s="27">
        <f>IFERROR(VLOOKUP($D3143,BankOpTbl,4,0),"")</f>
        <v>0</v>
      </c>
      <c r="X3143" s="27">
        <f>IF($E3143="","",IFERROR(VLOOKUP($E3143,BankTbl,4,0),""))</f>
        <v>0</v>
      </c>
      <c r="Y3143" s="27">
        <f>IF($F3143="","",IFERROR(VLOOKUP($F3143,BankTbl,4,0),""))</f>
        <v>0</v>
      </c>
      <c r="Z3143" s="27">
        <f>IF($B3143="","",IF($V3143="PICK",LEFT($N3143,5),IF($V3143="FIXED",$W3143,IF($V3143="CODE",$H3143,""))))</f>
        <v>0</v>
      </c>
    </row>
    <row r="3144" spans="1:26" ht="21" customHeight="1">
      <c r="A3144" s="27">
        <f>IF($B3144="","",COUNTA($B$13:$B3144))</f>
        <v>0</v>
      </c>
      <c r="B3144" s="28"/>
      <c r="C3144" s="28"/>
      <c r="D3144" s="29"/>
      <c r="E3144" s="29"/>
      <c r="F3144" s="29"/>
      <c r="G3144" s="28"/>
      <c r="H3144" s="28"/>
      <c r="I3144" s="30">
        <f>IF($H3144="","",IFERROR(VLOOKUP($H3144,AcctTbl,2,0),"کد ناشناخته"))</f>
        <v>0</v>
      </c>
      <c r="J3144" s="27">
        <f>IF($H3144="","",IFERROR(VLOOKUP($H3144,AcctTbl,3,0),""))</f>
        <v>0</v>
      </c>
      <c r="K3144" s="29"/>
      <c r="L3144" s="28"/>
      <c r="M3144" s="31"/>
      <c r="N3144" s="29"/>
      <c r="O3144" s="32">
        <f>IF($B3144="",0,IF($U3144="IN",N($M3144),0))</f>
        <v>0</v>
      </c>
      <c r="P3144" s="32">
        <f>IF($B3144="",0,IF(OR($U3144="OUT",$U3144="TRF"),N($M3144),0))</f>
        <v>0</v>
      </c>
      <c r="Q3144" s="32">
        <f>IF($B3144="",0,IF(OR($U3144="OUT",$U3144="TRF"),N($M3144),0))</f>
        <v>0</v>
      </c>
      <c r="R3144" s="32">
        <f>IF($B3144="",0,IF($U3144="IN",N($M3144),0))</f>
        <v>0</v>
      </c>
      <c r="S3144" s="33">
        <f>IF($B3144="","",IF($M3144="","⚠ مبلغ",IF($E3144="","⚠ بانک عامل",IF(AND($U3144="TRF",$F3144=""),"⚠ بانک مقصد",IF(AND($V3144&lt;&gt;"NONE",$V3144&lt;&gt;"",$Z3144=""),"⚠ طرف حساب","✓")))))</f>
        <v>0</v>
      </c>
      <c r="T3144" s="29"/>
      <c r="U3144" s="27">
        <f>IFERROR(VLOOKUP($D3144,BankOpTbl,2,0),"")</f>
        <v>0</v>
      </c>
      <c r="V3144" s="27">
        <f>IFERROR(VLOOKUP($D3144,BankOpTbl,3,0),"")</f>
        <v>0</v>
      </c>
      <c r="W3144" s="27">
        <f>IFERROR(VLOOKUP($D3144,BankOpTbl,4,0),"")</f>
        <v>0</v>
      </c>
      <c r="X3144" s="27">
        <f>IF($E3144="","",IFERROR(VLOOKUP($E3144,BankTbl,4,0),""))</f>
        <v>0</v>
      </c>
      <c r="Y3144" s="27">
        <f>IF($F3144="","",IFERROR(VLOOKUP($F3144,BankTbl,4,0),""))</f>
        <v>0</v>
      </c>
      <c r="Z3144" s="27">
        <f>IF($B3144="","",IF($V3144="PICK",LEFT($N3144,5),IF($V3144="FIXED",$W3144,IF($V3144="CODE",$H3144,""))))</f>
        <v>0</v>
      </c>
    </row>
    <row r="3145" spans="1:26" ht="21" customHeight="1">
      <c r="A3145" s="27">
        <f>IF($B3145="","",COUNTA($B$13:$B3145))</f>
        <v>0</v>
      </c>
      <c r="B3145" s="28"/>
      <c r="C3145" s="28"/>
      <c r="D3145" s="29"/>
      <c r="E3145" s="29"/>
      <c r="F3145" s="29"/>
      <c r="G3145" s="28"/>
      <c r="H3145" s="28"/>
      <c r="I3145" s="30">
        <f>IF($H3145="","",IFERROR(VLOOKUP($H3145,AcctTbl,2,0),"کد ناشناخته"))</f>
        <v>0</v>
      </c>
      <c r="J3145" s="27">
        <f>IF($H3145="","",IFERROR(VLOOKUP($H3145,AcctTbl,3,0),""))</f>
        <v>0</v>
      </c>
      <c r="K3145" s="29"/>
      <c r="L3145" s="28"/>
      <c r="M3145" s="31"/>
      <c r="N3145" s="29"/>
      <c r="O3145" s="32">
        <f>IF($B3145="",0,IF($U3145="IN",N($M3145),0))</f>
        <v>0</v>
      </c>
      <c r="P3145" s="32">
        <f>IF($B3145="",0,IF(OR($U3145="OUT",$U3145="TRF"),N($M3145),0))</f>
        <v>0</v>
      </c>
      <c r="Q3145" s="32">
        <f>IF($B3145="",0,IF(OR($U3145="OUT",$U3145="TRF"),N($M3145),0))</f>
        <v>0</v>
      </c>
      <c r="R3145" s="32">
        <f>IF($B3145="",0,IF($U3145="IN",N($M3145),0))</f>
        <v>0</v>
      </c>
      <c r="S3145" s="33">
        <f>IF($B3145="","",IF($M3145="","⚠ مبلغ",IF($E3145="","⚠ بانک عامل",IF(AND($U3145="TRF",$F3145=""),"⚠ بانک مقصد",IF(AND($V3145&lt;&gt;"NONE",$V3145&lt;&gt;"",$Z3145=""),"⚠ طرف حساب","✓")))))</f>
        <v>0</v>
      </c>
      <c r="T3145" s="29"/>
      <c r="U3145" s="27">
        <f>IFERROR(VLOOKUP($D3145,BankOpTbl,2,0),"")</f>
        <v>0</v>
      </c>
      <c r="V3145" s="27">
        <f>IFERROR(VLOOKUP($D3145,BankOpTbl,3,0),"")</f>
        <v>0</v>
      </c>
      <c r="W3145" s="27">
        <f>IFERROR(VLOOKUP($D3145,BankOpTbl,4,0),"")</f>
        <v>0</v>
      </c>
      <c r="X3145" s="27">
        <f>IF($E3145="","",IFERROR(VLOOKUP($E3145,BankTbl,4,0),""))</f>
        <v>0</v>
      </c>
      <c r="Y3145" s="27">
        <f>IF($F3145="","",IFERROR(VLOOKUP($F3145,BankTbl,4,0),""))</f>
        <v>0</v>
      </c>
      <c r="Z3145" s="27">
        <f>IF($B3145="","",IF($V3145="PICK",LEFT($N3145,5),IF($V3145="FIXED",$W3145,IF($V3145="CODE",$H3145,""))))</f>
        <v>0</v>
      </c>
    </row>
    <row r="3146" spans="1:26" ht="21" customHeight="1">
      <c r="A3146" s="27">
        <f>IF($B3146="","",COUNTA($B$13:$B3146))</f>
        <v>0</v>
      </c>
      <c r="B3146" s="28"/>
      <c r="C3146" s="28"/>
      <c r="D3146" s="29"/>
      <c r="E3146" s="29"/>
      <c r="F3146" s="29"/>
      <c r="G3146" s="28"/>
      <c r="H3146" s="28"/>
      <c r="I3146" s="30">
        <f>IF($H3146="","",IFERROR(VLOOKUP($H3146,AcctTbl,2,0),"کد ناشناخته"))</f>
        <v>0</v>
      </c>
      <c r="J3146" s="27">
        <f>IF($H3146="","",IFERROR(VLOOKUP($H3146,AcctTbl,3,0),""))</f>
        <v>0</v>
      </c>
      <c r="K3146" s="29"/>
      <c r="L3146" s="28"/>
      <c r="M3146" s="31"/>
      <c r="N3146" s="29"/>
      <c r="O3146" s="32">
        <f>IF($B3146="",0,IF($U3146="IN",N($M3146),0))</f>
        <v>0</v>
      </c>
      <c r="P3146" s="32">
        <f>IF($B3146="",0,IF(OR($U3146="OUT",$U3146="TRF"),N($M3146),0))</f>
        <v>0</v>
      </c>
      <c r="Q3146" s="32">
        <f>IF($B3146="",0,IF(OR($U3146="OUT",$U3146="TRF"),N($M3146),0))</f>
        <v>0</v>
      </c>
      <c r="R3146" s="32">
        <f>IF($B3146="",0,IF($U3146="IN",N($M3146),0))</f>
        <v>0</v>
      </c>
      <c r="S3146" s="33">
        <f>IF($B3146="","",IF($M3146="","⚠ مبلغ",IF($E3146="","⚠ بانک عامل",IF(AND($U3146="TRF",$F3146=""),"⚠ بانک مقصد",IF(AND($V3146&lt;&gt;"NONE",$V3146&lt;&gt;"",$Z3146=""),"⚠ طرف حساب","✓")))))</f>
        <v>0</v>
      </c>
      <c r="T3146" s="29"/>
      <c r="U3146" s="27">
        <f>IFERROR(VLOOKUP($D3146,BankOpTbl,2,0),"")</f>
        <v>0</v>
      </c>
      <c r="V3146" s="27">
        <f>IFERROR(VLOOKUP($D3146,BankOpTbl,3,0),"")</f>
        <v>0</v>
      </c>
      <c r="W3146" s="27">
        <f>IFERROR(VLOOKUP($D3146,BankOpTbl,4,0),"")</f>
        <v>0</v>
      </c>
      <c r="X3146" s="27">
        <f>IF($E3146="","",IFERROR(VLOOKUP($E3146,BankTbl,4,0),""))</f>
        <v>0</v>
      </c>
      <c r="Y3146" s="27">
        <f>IF($F3146="","",IFERROR(VLOOKUP($F3146,BankTbl,4,0),""))</f>
        <v>0</v>
      </c>
      <c r="Z3146" s="27">
        <f>IF($B3146="","",IF($V3146="PICK",LEFT($N3146,5),IF($V3146="FIXED",$W3146,IF($V3146="CODE",$H3146,""))))</f>
        <v>0</v>
      </c>
    </row>
    <row r="3147" spans="1:26" ht="21" customHeight="1">
      <c r="A3147" s="27">
        <f>IF($B3147="","",COUNTA($B$13:$B3147))</f>
        <v>0</v>
      </c>
      <c r="B3147" s="28"/>
      <c r="C3147" s="28"/>
      <c r="D3147" s="29"/>
      <c r="E3147" s="29"/>
      <c r="F3147" s="29"/>
      <c r="G3147" s="28"/>
      <c r="H3147" s="28"/>
      <c r="I3147" s="30">
        <f>IF($H3147="","",IFERROR(VLOOKUP($H3147,AcctTbl,2,0),"کد ناشناخته"))</f>
        <v>0</v>
      </c>
      <c r="J3147" s="27">
        <f>IF($H3147="","",IFERROR(VLOOKUP($H3147,AcctTbl,3,0),""))</f>
        <v>0</v>
      </c>
      <c r="K3147" s="29"/>
      <c r="L3147" s="28"/>
      <c r="M3147" s="31"/>
      <c r="N3147" s="29"/>
      <c r="O3147" s="32">
        <f>IF($B3147="",0,IF($U3147="IN",N($M3147),0))</f>
        <v>0</v>
      </c>
      <c r="P3147" s="32">
        <f>IF($B3147="",0,IF(OR($U3147="OUT",$U3147="TRF"),N($M3147),0))</f>
        <v>0</v>
      </c>
      <c r="Q3147" s="32">
        <f>IF($B3147="",0,IF(OR($U3147="OUT",$U3147="TRF"),N($M3147),0))</f>
        <v>0</v>
      </c>
      <c r="R3147" s="32">
        <f>IF($B3147="",0,IF($U3147="IN",N($M3147),0))</f>
        <v>0</v>
      </c>
      <c r="S3147" s="33">
        <f>IF($B3147="","",IF($M3147="","⚠ مبلغ",IF($E3147="","⚠ بانک عامل",IF(AND($U3147="TRF",$F3147=""),"⚠ بانک مقصد",IF(AND($V3147&lt;&gt;"NONE",$V3147&lt;&gt;"",$Z3147=""),"⚠ طرف حساب","✓")))))</f>
        <v>0</v>
      </c>
      <c r="T3147" s="29"/>
      <c r="U3147" s="27">
        <f>IFERROR(VLOOKUP($D3147,BankOpTbl,2,0),"")</f>
        <v>0</v>
      </c>
      <c r="V3147" s="27">
        <f>IFERROR(VLOOKUP($D3147,BankOpTbl,3,0),"")</f>
        <v>0</v>
      </c>
      <c r="W3147" s="27">
        <f>IFERROR(VLOOKUP($D3147,BankOpTbl,4,0),"")</f>
        <v>0</v>
      </c>
      <c r="X3147" s="27">
        <f>IF($E3147="","",IFERROR(VLOOKUP($E3147,BankTbl,4,0),""))</f>
        <v>0</v>
      </c>
      <c r="Y3147" s="27">
        <f>IF($F3147="","",IFERROR(VLOOKUP($F3147,BankTbl,4,0),""))</f>
        <v>0</v>
      </c>
      <c r="Z3147" s="27">
        <f>IF($B3147="","",IF($V3147="PICK",LEFT($N3147,5),IF($V3147="FIXED",$W3147,IF($V3147="CODE",$H3147,""))))</f>
        <v>0</v>
      </c>
    </row>
    <row r="3148" spans="1:26" ht="21" customHeight="1">
      <c r="A3148" s="27">
        <f>IF($B3148="","",COUNTA($B$13:$B3148))</f>
        <v>0</v>
      </c>
      <c r="B3148" s="28"/>
      <c r="C3148" s="28"/>
      <c r="D3148" s="29"/>
      <c r="E3148" s="29"/>
      <c r="F3148" s="29"/>
      <c r="G3148" s="28"/>
      <c r="H3148" s="28"/>
      <c r="I3148" s="30">
        <f>IF($H3148="","",IFERROR(VLOOKUP($H3148,AcctTbl,2,0),"کد ناشناخته"))</f>
        <v>0</v>
      </c>
      <c r="J3148" s="27">
        <f>IF($H3148="","",IFERROR(VLOOKUP($H3148,AcctTbl,3,0),""))</f>
        <v>0</v>
      </c>
      <c r="K3148" s="29"/>
      <c r="L3148" s="28"/>
      <c r="M3148" s="31"/>
      <c r="N3148" s="29"/>
      <c r="O3148" s="32">
        <f>IF($B3148="",0,IF($U3148="IN",N($M3148),0))</f>
        <v>0</v>
      </c>
      <c r="P3148" s="32">
        <f>IF($B3148="",0,IF(OR($U3148="OUT",$U3148="TRF"),N($M3148),0))</f>
        <v>0</v>
      </c>
      <c r="Q3148" s="32">
        <f>IF($B3148="",0,IF(OR($U3148="OUT",$U3148="TRF"),N($M3148),0))</f>
        <v>0</v>
      </c>
      <c r="R3148" s="32">
        <f>IF($B3148="",0,IF($U3148="IN",N($M3148),0))</f>
        <v>0</v>
      </c>
      <c r="S3148" s="33">
        <f>IF($B3148="","",IF($M3148="","⚠ مبلغ",IF($E3148="","⚠ بانک عامل",IF(AND($U3148="TRF",$F3148=""),"⚠ بانک مقصد",IF(AND($V3148&lt;&gt;"NONE",$V3148&lt;&gt;"",$Z3148=""),"⚠ طرف حساب","✓")))))</f>
        <v>0</v>
      </c>
      <c r="T3148" s="29"/>
      <c r="U3148" s="27">
        <f>IFERROR(VLOOKUP($D3148,BankOpTbl,2,0),"")</f>
        <v>0</v>
      </c>
      <c r="V3148" s="27">
        <f>IFERROR(VLOOKUP($D3148,BankOpTbl,3,0),"")</f>
        <v>0</v>
      </c>
      <c r="W3148" s="27">
        <f>IFERROR(VLOOKUP($D3148,BankOpTbl,4,0),"")</f>
        <v>0</v>
      </c>
      <c r="X3148" s="27">
        <f>IF($E3148="","",IFERROR(VLOOKUP($E3148,BankTbl,4,0),""))</f>
        <v>0</v>
      </c>
      <c r="Y3148" s="27">
        <f>IF($F3148="","",IFERROR(VLOOKUP($F3148,BankTbl,4,0),""))</f>
        <v>0</v>
      </c>
      <c r="Z3148" s="27">
        <f>IF($B3148="","",IF($V3148="PICK",LEFT($N3148,5),IF($V3148="FIXED",$W3148,IF($V3148="CODE",$H3148,""))))</f>
        <v>0</v>
      </c>
    </row>
    <row r="3149" spans="1:26" ht="21" customHeight="1">
      <c r="A3149" s="27">
        <f>IF($B3149="","",COUNTA($B$13:$B3149))</f>
        <v>0</v>
      </c>
      <c r="B3149" s="28"/>
      <c r="C3149" s="28"/>
      <c r="D3149" s="29"/>
      <c r="E3149" s="29"/>
      <c r="F3149" s="29"/>
      <c r="G3149" s="28"/>
      <c r="H3149" s="28"/>
      <c r="I3149" s="30">
        <f>IF($H3149="","",IFERROR(VLOOKUP($H3149,AcctTbl,2,0),"کد ناشناخته"))</f>
        <v>0</v>
      </c>
      <c r="J3149" s="27">
        <f>IF($H3149="","",IFERROR(VLOOKUP($H3149,AcctTbl,3,0),""))</f>
        <v>0</v>
      </c>
      <c r="K3149" s="29"/>
      <c r="L3149" s="28"/>
      <c r="M3149" s="31"/>
      <c r="N3149" s="29"/>
      <c r="O3149" s="32">
        <f>IF($B3149="",0,IF($U3149="IN",N($M3149),0))</f>
        <v>0</v>
      </c>
      <c r="P3149" s="32">
        <f>IF($B3149="",0,IF(OR($U3149="OUT",$U3149="TRF"),N($M3149),0))</f>
        <v>0</v>
      </c>
      <c r="Q3149" s="32">
        <f>IF($B3149="",0,IF(OR($U3149="OUT",$U3149="TRF"),N($M3149),0))</f>
        <v>0</v>
      </c>
      <c r="R3149" s="32">
        <f>IF($B3149="",0,IF($U3149="IN",N($M3149),0))</f>
        <v>0</v>
      </c>
      <c r="S3149" s="33">
        <f>IF($B3149="","",IF($M3149="","⚠ مبلغ",IF($E3149="","⚠ بانک عامل",IF(AND($U3149="TRF",$F3149=""),"⚠ بانک مقصد",IF(AND($V3149&lt;&gt;"NONE",$V3149&lt;&gt;"",$Z3149=""),"⚠ طرف حساب","✓")))))</f>
        <v>0</v>
      </c>
      <c r="T3149" s="29"/>
      <c r="U3149" s="27">
        <f>IFERROR(VLOOKUP($D3149,BankOpTbl,2,0),"")</f>
        <v>0</v>
      </c>
      <c r="V3149" s="27">
        <f>IFERROR(VLOOKUP($D3149,BankOpTbl,3,0),"")</f>
        <v>0</v>
      </c>
      <c r="W3149" s="27">
        <f>IFERROR(VLOOKUP($D3149,BankOpTbl,4,0),"")</f>
        <v>0</v>
      </c>
      <c r="X3149" s="27">
        <f>IF($E3149="","",IFERROR(VLOOKUP($E3149,BankTbl,4,0),""))</f>
        <v>0</v>
      </c>
      <c r="Y3149" s="27">
        <f>IF($F3149="","",IFERROR(VLOOKUP($F3149,BankTbl,4,0),""))</f>
        <v>0</v>
      </c>
      <c r="Z3149" s="27">
        <f>IF($B3149="","",IF($V3149="PICK",LEFT($N3149,5),IF($V3149="FIXED",$W3149,IF($V3149="CODE",$H3149,""))))</f>
        <v>0</v>
      </c>
    </row>
    <row r="3150" spans="1:26" ht="21" customHeight="1">
      <c r="A3150" s="27">
        <f>IF($B3150="","",COUNTA($B$13:$B3150))</f>
        <v>0</v>
      </c>
      <c r="B3150" s="28"/>
      <c r="C3150" s="28"/>
      <c r="D3150" s="29"/>
      <c r="E3150" s="29"/>
      <c r="F3150" s="29"/>
      <c r="G3150" s="28"/>
      <c r="H3150" s="28"/>
      <c r="I3150" s="30">
        <f>IF($H3150="","",IFERROR(VLOOKUP($H3150,AcctTbl,2,0),"کد ناشناخته"))</f>
        <v>0</v>
      </c>
      <c r="J3150" s="27">
        <f>IF($H3150="","",IFERROR(VLOOKUP($H3150,AcctTbl,3,0),""))</f>
        <v>0</v>
      </c>
      <c r="K3150" s="29"/>
      <c r="L3150" s="28"/>
      <c r="M3150" s="31"/>
      <c r="N3150" s="29"/>
      <c r="O3150" s="32">
        <f>IF($B3150="",0,IF($U3150="IN",N($M3150),0))</f>
        <v>0</v>
      </c>
      <c r="P3150" s="32">
        <f>IF($B3150="",0,IF(OR($U3150="OUT",$U3150="TRF"),N($M3150),0))</f>
        <v>0</v>
      </c>
      <c r="Q3150" s="32">
        <f>IF($B3150="",0,IF(OR($U3150="OUT",$U3150="TRF"),N($M3150),0))</f>
        <v>0</v>
      </c>
      <c r="R3150" s="32">
        <f>IF($B3150="",0,IF($U3150="IN",N($M3150),0))</f>
        <v>0</v>
      </c>
      <c r="S3150" s="33">
        <f>IF($B3150="","",IF($M3150="","⚠ مبلغ",IF($E3150="","⚠ بانک عامل",IF(AND($U3150="TRF",$F3150=""),"⚠ بانک مقصد",IF(AND($V3150&lt;&gt;"NONE",$V3150&lt;&gt;"",$Z3150=""),"⚠ طرف حساب","✓")))))</f>
        <v>0</v>
      </c>
      <c r="T3150" s="29"/>
      <c r="U3150" s="27">
        <f>IFERROR(VLOOKUP($D3150,BankOpTbl,2,0),"")</f>
        <v>0</v>
      </c>
      <c r="V3150" s="27">
        <f>IFERROR(VLOOKUP($D3150,BankOpTbl,3,0),"")</f>
        <v>0</v>
      </c>
      <c r="W3150" s="27">
        <f>IFERROR(VLOOKUP($D3150,BankOpTbl,4,0),"")</f>
        <v>0</v>
      </c>
      <c r="X3150" s="27">
        <f>IF($E3150="","",IFERROR(VLOOKUP($E3150,BankTbl,4,0),""))</f>
        <v>0</v>
      </c>
      <c r="Y3150" s="27">
        <f>IF($F3150="","",IFERROR(VLOOKUP($F3150,BankTbl,4,0),""))</f>
        <v>0</v>
      </c>
      <c r="Z3150" s="27">
        <f>IF($B3150="","",IF($V3150="PICK",LEFT($N3150,5),IF($V3150="FIXED",$W3150,IF($V3150="CODE",$H3150,""))))</f>
        <v>0</v>
      </c>
    </row>
    <row r="3151" spans="1:26" ht="21" customHeight="1">
      <c r="A3151" s="27">
        <f>IF($B3151="","",COUNTA($B$13:$B3151))</f>
        <v>0</v>
      </c>
      <c r="B3151" s="28"/>
      <c r="C3151" s="28"/>
      <c r="D3151" s="29"/>
      <c r="E3151" s="29"/>
      <c r="F3151" s="29"/>
      <c r="G3151" s="28"/>
      <c r="H3151" s="28"/>
      <c r="I3151" s="30">
        <f>IF($H3151="","",IFERROR(VLOOKUP($H3151,AcctTbl,2,0),"کد ناشناخته"))</f>
        <v>0</v>
      </c>
      <c r="J3151" s="27">
        <f>IF($H3151="","",IFERROR(VLOOKUP($H3151,AcctTbl,3,0),""))</f>
        <v>0</v>
      </c>
      <c r="K3151" s="29"/>
      <c r="L3151" s="28"/>
      <c r="M3151" s="31"/>
      <c r="N3151" s="29"/>
      <c r="O3151" s="32">
        <f>IF($B3151="",0,IF($U3151="IN",N($M3151),0))</f>
        <v>0</v>
      </c>
      <c r="P3151" s="32">
        <f>IF($B3151="",0,IF(OR($U3151="OUT",$U3151="TRF"),N($M3151),0))</f>
        <v>0</v>
      </c>
      <c r="Q3151" s="32">
        <f>IF($B3151="",0,IF(OR($U3151="OUT",$U3151="TRF"),N($M3151),0))</f>
        <v>0</v>
      </c>
      <c r="R3151" s="32">
        <f>IF($B3151="",0,IF($U3151="IN",N($M3151),0))</f>
        <v>0</v>
      </c>
      <c r="S3151" s="33">
        <f>IF($B3151="","",IF($M3151="","⚠ مبلغ",IF($E3151="","⚠ بانک عامل",IF(AND($U3151="TRF",$F3151=""),"⚠ بانک مقصد",IF(AND($V3151&lt;&gt;"NONE",$V3151&lt;&gt;"",$Z3151=""),"⚠ طرف حساب","✓")))))</f>
        <v>0</v>
      </c>
      <c r="T3151" s="29"/>
      <c r="U3151" s="27">
        <f>IFERROR(VLOOKUP($D3151,BankOpTbl,2,0),"")</f>
        <v>0</v>
      </c>
      <c r="V3151" s="27">
        <f>IFERROR(VLOOKUP($D3151,BankOpTbl,3,0),"")</f>
        <v>0</v>
      </c>
      <c r="W3151" s="27">
        <f>IFERROR(VLOOKUP($D3151,BankOpTbl,4,0),"")</f>
        <v>0</v>
      </c>
      <c r="X3151" s="27">
        <f>IF($E3151="","",IFERROR(VLOOKUP($E3151,BankTbl,4,0),""))</f>
        <v>0</v>
      </c>
      <c r="Y3151" s="27">
        <f>IF($F3151="","",IFERROR(VLOOKUP($F3151,BankTbl,4,0),""))</f>
        <v>0</v>
      </c>
      <c r="Z3151" s="27">
        <f>IF($B3151="","",IF($V3151="PICK",LEFT($N3151,5),IF($V3151="FIXED",$W3151,IF($V3151="CODE",$H3151,""))))</f>
        <v>0</v>
      </c>
    </row>
    <row r="3152" spans="1:26" ht="21" customHeight="1">
      <c r="A3152" s="27">
        <f>IF($B3152="","",COUNTA($B$13:$B3152))</f>
        <v>0</v>
      </c>
      <c r="B3152" s="28"/>
      <c r="C3152" s="28"/>
      <c r="D3152" s="29"/>
      <c r="E3152" s="29"/>
      <c r="F3152" s="29"/>
      <c r="G3152" s="28"/>
      <c r="H3152" s="28"/>
      <c r="I3152" s="30">
        <f>IF($H3152="","",IFERROR(VLOOKUP($H3152,AcctTbl,2,0),"کد ناشناخته"))</f>
        <v>0</v>
      </c>
      <c r="J3152" s="27">
        <f>IF($H3152="","",IFERROR(VLOOKUP($H3152,AcctTbl,3,0),""))</f>
        <v>0</v>
      </c>
      <c r="K3152" s="29"/>
      <c r="L3152" s="28"/>
      <c r="M3152" s="31"/>
      <c r="N3152" s="29"/>
      <c r="O3152" s="32">
        <f>IF($B3152="",0,IF($U3152="IN",N($M3152),0))</f>
        <v>0</v>
      </c>
      <c r="P3152" s="32">
        <f>IF($B3152="",0,IF(OR($U3152="OUT",$U3152="TRF"),N($M3152),0))</f>
        <v>0</v>
      </c>
      <c r="Q3152" s="32">
        <f>IF($B3152="",0,IF(OR($U3152="OUT",$U3152="TRF"),N($M3152),0))</f>
        <v>0</v>
      </c>
      <c r="R3152" s="32">
        <f>IF($B3152="",0,IF($U3152="IN",N($M3152),0))</f>
        <v>0</v>
      </c>
      <c r="S3152" s="33">
        <f>IF($B3152="","",IF($M3152="","⚠ مبلغ",IF($E3152="","⚠ بانک عامل",IF(AND($U3152="TRF",$F3152=""),"⚠ بانک مقصد",IF(AND($V3152&lt;&gt;"NONE",$V3152&lt;&gt;"",$Z3152=""),"⚠ طرف حساب","✓")))))</f>
        <v>0</v>
      </c>
      <c r="T3152" s="29"/>
      <c r="U3152" s="27">
        <f>IFERROR(VLOOKUP($D3152,BankOpTbl,2,0),"")</f>
        <v>0</v>
      </c>
      <c r="V3152" s="27">
        <f>IFERROR(VLOOKUP($D3152,BankOpTbl,3,0),"")</f>
        <v>0</v>
      </c>
      <c r="W3152" s="27">
        <f>IFERROR(VLOOKUP($D3152,BankOpTbl,4,0),"")</f>
        <v>0</v>
      </c>
      <c r="X3152" s="27">
        <f>IF($E3152="","",IFERROR(VLOOKUP($E3152,BankTbl,4,0),""))</f>
        <v>0</v>
      </c>
      <c r="Y3152" s="27">
        <f>IF($F3152="","",IFERROR(VLOOKUP($F3152,BankTbl,4,0),""))</f>
        <v>0</v>
      </c>
      <c r="Z3152" s="27">
        <f>IF($B3152="","",IF($V3152="PICK",LEFT($N3152,5),IF($V3152="FIXED",$W3152,IF($V3152="CODE",$H3152,""))))</f>
        <v>0</v>
      </c>
    </row>
    <row r="3153" spans="1:26" ht="21" customHeight="1">
      <c r="A3153" s="27">
        <f>IF($B3153="","",COUNTA($B$13:$B3153))</f>
        <v>0</v>
      </c>
      <c r="B3153" s="28"/>
      <c r="C3153" s="28"/>
      <c r="D3153" s="29"/>
      <c r="E3153" s="29"/>
      <c r="F3153" s="29"/>
      <c r="G3153" s="28"/>
      <c r="H3153" s="28"/>
      <c r="I3153" s="30">
        <f>IF($H3153="","",IFERROR(VLOOKUP($H3153,AcctTbl,2,0),"کد ناشناخته"))</f>
        <v>0</v>
      </c>
      <c r="J3153" s="27">
        <f>IF($H3153="","",IFERROR(VLOOKUP($H3153,AcctTbl,3,0),""))</f>
        <v>0</v>
      </c>
      <c r="K3153" s="29"/>
      <c r="L3153" s="28"/>
      <c r="M3153" s="31"/>
      <c r="N3153" s="29"/>
      <c r="O3153" s="32">
        <f>IF($B3153="",0,IF($U3153="IN",N($M3153),0))</f>
        <v>0</v>
      </c>
      <c r="P3153" s="32">
        <f>IF($B3153="",0,IF(OR($U3153="OUT",$U3153="TRF"),N($M3153),0))</f>
        <v>0</v>
      </c>
      <c r="Q3153" s="32">
        <f>IF($B3153="",0,IF(OR($U3153="OUT",$U3153="TRF"),N($M3153),0))</f>
        <v>0</v>
      </c>
      <c r="R3153" s="32">
        <f>IF($B3153="",0,IF($U3153="IN",N($M3153),0))</f>
        <v>0</v>
      </c>
      <c r="S3153" s="33">
        <f>IF($B3153="","",IF($M3153="","⚠ مبلغ",IF($E3153="","⚠ بانک عامل",IF(AND($U3153="TRF",$F3153=""),"⚠ بانک مقصد",IF(AND($V3153&lt;&gt;"NONE",$V3153&lt;&gt;"",$Z3153=""),"⚠ طرف حساب","✓")))))</f>
        <v>0</v>
      </c>
      <c r="T3153" s="29"/>
      <c r="U3153" s="27">
        <f>IFERROR(VLOOKUP($D3153,BankOpTbl,2,0),"")</f>
        <v>0</v>
      </c>
      <c r="V3153" s="27">
        <f>IFERROR(VLOOKUP($D3153,BankOpTbl,3,0),"")</f>
        <v>0</v>
      </c>
      <c r="W3153" s="27">
        <f>IFERROR(VLOOKUP($D3153,BankOpTbl,4,0),"")</f>
        <v>0</v>
      </c>
      <c r="X3153" s="27">
        <f>IF($E3153="","",IFERROR(VLOOKUP($E3153,BankTbl,4,0),""))</f>
        <v>0</v>
      </c>
      <c r="Y3153" s="27">
        <f>IF($F3153="","",IFERROR(VLOOKUP($F3153,BankTbl,4,0),""))</f>
        <v>0</v>
      </c>
      <c r="Z3153" s="27">
        <f>IF($B3153="","",IF($V3153="PICK",LEFT($N3153,5),IF($V3153="FIXED",$W3153,IF($V3153="CODE",$H3153,""))))</f>
        <v>0</v>
      </c>
    </row>
    <row r="3154" spans="1:26" ht="21" customHeight="1">
      <c r="A3154" s="27">
        <f>IF($B3154="","",COUNTA($B$13:$B3154))</f>
        <v>0</v>
      </c>
      <c r="B3154" s="28"/>
      <c r="C3154" s="28"/>
      <c r="D3154" s="29"/>
      <c r="E3154" s="29"/>
      <c r="F3154" s="29"/>
      <c r="G3154" s="28"/>
      <c r="H3154" s="28"/>
      <c r="I3154" s="30">
        <f>IF($H3154="","",IFERROR(VLOOKUP($H3154,AcctTbl,2,0),"کد ناشناخته"))</f>
        <v>0</v>
      </c>
      <c r="J3154" s="27">
        <f>IF($H3154="","",IFERROR(VLOOKUP($H3154,AcctTbl,3,0),""))</f>
        <v>0</v>
      </c>
      <c r="K3154" s="29"/>
      <c r="L3154" s="28"/>
      <c r="M3154" s="31"/>
      <c r="N3154" s="29"/>
      <c r="O3154" s="32">
        <f>IF($B3154="",0,IF($U3154="IN",N($M3154),0))</f>
        <v>0</v>
      </c>
      <c r="P3154" s="32">
        <f>IF($B3154="",0,IF(OR($U3154="OUT",$U3154="TRF"),N($M3154),0))</f>
        <v>0</v>
      </c>
      <c r="Q3154" s="32">
        <f>IF($B3154="",0,IF(OR($U3154="OUT",$U3154="TRF"),N($M3154),0))</f>
        <v>0</v>
      </c>
      <c r="R3154" s="32">
        <f>IF($B3154="",0,IF($U3154="IN",N($M3154),0))</f>
        <v>0</v>
      </c>
      <c r="S3154" s="33">
        <f>IF($B3154="","",IF($M3154="","⚠ مبلغ",IF($E3154="","⚠ بانک عامل",IF(AND($U3154="TRF",$F3154=""),"⚠ بانک مقصد",IF(AND($V3154&lt;&gt;"NONE",$V3154&lt;&gt;"",$Z3154=""),"⚠ طرف حساب","✓")))))</f>
        <v>0</v>
      </c>
      <c r="T3154" s="29"/>
      <c r="U3154" s="27">
        <f>IFERROR(VLOOKUP($D3154,BankOpTbl,2,0),"")</f>
        <v>0</v>
      </c>
      <c r="V3154" s="27">
        <f>IFERROR(VLOOKUP($D3154,BankOpTbl,3,0),"")</f>
        <v>0</v>
      </c>
      <c r="W3154" s="27">
        <f>IFERROR(VLOOKUP($D3154,BankOpTbl,4,0),"")</f>
        <v>0</v>
      </c>
      <c r="X3154" s="27">
        <f>IF($E3154="","",IFERROR(VLOOKUP($E3154,BankTbl,4,0),""))</f>
        <v>0</v>
      </c>
      <c r="Y3154" s="27">
        <f>IF($F3154="","",IFERROR(VLOOKUP($F3154,BankTbl,4,0),""))</f>
        <v>0</v>
      </c>
      <c r="Z3154" s="27">
        <f>IF($B3154="","",IF($V3154="PICK",LEFT($N3154,5),IF($V3154="FIXED",$W3154,IF($V3154="CODE",$H3154,""))))</f>
        <v>0</v>
      </c>
    </row>
    <row r="3155" spans="1:26" ht="21" customHeight="1">
      <c r="A3155" s="27">
        <f>IF($B3155="","",COUNTA($B$13:$B3155))</f>
        <v>0</v>
      </c>
      <c r="B3155" s="28"/>
      <c r="C3155" s="28"/>
      <c r="D3155" s="29"/>
      <c r="E3155" s="29"/>
      <c r="F3155" s="29"/>
      <c r="G3155" s="28"/>
      <c r="H3155" s="28"/>
      <c r="I3155" s="30">
        <f>IF($H3155="","",IFERROR(VLOOKUP($H3155,AcctTbl,2,0),"کد ناشناخته"))</f>
        <v>0</v>
      </c>
      <c r="J3155" s="27">
        <f>IF($H3155="","",IFERROR(VLOOKUP($H3155,AcctTbl,3,0),""))</f>
        <v>0</v>
      </c>
      <c r="K3155" s="29"/>
      <c r="L3155" s="28"/>
      <c r="M3155" s="31"/>
      <c r="N3155" s="29"/>
      <c r="O3155" s="32">
        <f>IF($B3155="",0,IF($U3155="IN",N($M3155),0))</f>
        <v>0</v>
      </c>
      <c r="P3155" s="32">
        <f>IF($B3155="",0,IF(OR($U3155="OUT",$U3155="TRF"),N($M3155),0))</f>
        <v>0</v>
      </c>
      <c r="Q3155" s="32">
        <f>IF($B3155="",0,IF(OR($U3155="OUT",$U3155="TRF"),N($M3155),0))</f>
        <v>0</v>
      </c>
      <c r="R3155" s="32">
        <f>IF($B3155="",0,IF($U3155="IN",N($M3155),0))</f>
        <v>0</v>
      </c>
      <c r="S3155" s="33">
        <f>IF($B3155="","",IF($M3155="","⚠ مبلغ",IF($E3155="","⚠ بانک عامل",IF(AND($U3155="TRF",$F3155=""),"⚠ بانک مقصد",IF(AND($V3155&lt;&gt;"NONE",$V3155&lt;&gt;"",$Z3155=""),"⚠ طرف حساب","✓")))))</f>
        <v>0</v>
      </c>
      <c r="T3155" s="29"/>
      <c r="U3155" s="27">
        <f>IFERROR(VLOOKUP($D3155,BankOpTbl,2,0),"")</f>
        <v>0</v>
      </c>
      <c r="V3155" s="27">
        <f>IFERROR(VLOOKUP($D3155,BankOpTbl,3,0),"")</f>
        <v>0</v>
      </c>
      <c r="W3155" s="27">
        <f>IFERROR(VLOOKUP($D3155,BankOpTbl,4,0),"")</f>
        <v>0</v>
      </c>
      <c r="X3155" s="27">
        <f>IF($E3155="","",IFERROR(VLOOKUP($E3155,BankTbl,4,0),""))</f>
        <v>0</v>
      </c>
      <c r="Y3155" s="27">
        <f>IF($F3155="","",IFERROR(VLOOKUP($F3155,BankTbl,4,0),""))</f>
        <v>0</v>
      </c>
      <c r="Z3155" s="27">
        <f>IF($B3155="","",IF($V3155="PICK",LEFT($N3155,5),IF($V3155="FIXED",$W3155,IF($V3155="CODE",$H3155,""))))</f>
        <v>0</v>
      </c>
    </row>
    <row r="3156" spans="1:26" ht="21" customHeight="1">
      <c r="A3156" s="27">
        <f>IF($B3156="","",COUNTA($B$13:$B3156))</f>
        <v>0</v>
      </c>
      <c r="B3156" s="28"/>
      <c r="C3156" s="28"/>
      <c r="D3156" s="29"/>
      <c r="E3156" s="29"/>
      <c r="F3156" s="29"/>
      <c r="G3156" s="28"/>
      <c r="H3156" s="28"/>
      <c r="I3156" s="30">
        <f>IF($H3156="","",IFERROR(VLOOKUP($H3156,AcctTbl,2,0),"کد ناشناخته"))</f>
        <v>0</v>
      </c>
      <c r="J3156" s="27">
        <f>IF($H3156="","",IFERROR(VLOOKUP($H3156,AcctTbl,3,0),""))</f>
        <v>0</v>
      </c>
      <c r="K3156" s="29"/>
      <c r="L3156" s="28"/>
      <c r="M3156" s="31"/>
      <c r="N3156" s="29"/>
      <c r="O3156" s="32">
        <f>IF($B3156="",0,IF($U3156="IN",N($M3156),0))</f>
        <v>0</v>
      </c>
      <c r="P3156" s="32">
        <f>IF($B3156="",0,IF(OR($U3156="OUT",$U3156="TRF"),N($M3156),0))</f>
        <v>0</v>
      </c>
      <c r="Q3156" s="32">
        <f>IF($B3156="",0,IF(OR($U3156="OUT",$U3156="TRF"),N($M3156),0))</f>
        <v>0</v>
      </c>
      <c r="R3156" s="32">
        <f>IF($B3156="",0,IF($U3156="IN",N($M3156),0))</f>
        <v>0</v>
      </c>
      <c r="S3156" s="33">
        <f>IF($B3156="","",IF($M3156="","⚠ مبلغ",IF($E3156="","⚠ بانک عامل",IF(AND($U3156="TRF",$F3156=""),"⚠ بانک مقصد",IF(AND($V3156&lt;&gt;"NONE",$V3156&lt;&gt;"",$Z3156=""),"⚠ طرف حساب","✓")))))</f>
        <v>0</v>
      </c>
      <c r="T3156" s="29"/>
      <c r="U3156" s="27">
        <f>IFERROR(VLOOKUP($D3156,BankOpTbl,2,0),"")</f>
        <v>0</v>
      </c>
      <c r="V3156" s="27">
        <f>IFERROR(VLOOKUP($D3156,BankOpTbl,3,0),"")</f>
        <v>0</v>
      </c>
      <c r="W3156" s="27">
        <f>IFERROR(VLOOKUP($D3156,BankOpTbl,4,0),"")</f>
        <v>0</v>
      </c>
      <c r="X3156" s="27">
        <f>IF($E3156="","",IFERROR(VLOOKUP($E3156,BankTbl,4,0),""))</f>
        <v>0</v>
      </c>
      <c r="Y3156" s="27">
        <f>IF($F3156="","",IFERROR(VLOOKUP($F3156,BankTbl,4,0),""))</f>
        <v>0</v>
      </c>
      <c r="Z3156" s="27">
        <f>IF($B3156="","",IF($V3156="PICK",LEFT($N3156,5),IF($V3156="FIXED",$W3156,IF($V3156="CODE",$H3156,""))))</f>
        <v>0</v>
      </c>
    </row>
    <row r="3157" spans="1:26" ht="21" customHeight="1">
      <c r="A3157" s="27">
        <f>IF($B3157="","",COUNTA($B$13:$B3157))</f>
        <v>0</v>
      </c>
      <c r="B3157" s="28"/>
      <c r="C3157" s="28"/>
      <c r="D3157" s="29"/>
      <c r="E3157" s="29"/>
      <c r="F3157" s="29"/>
      <c r="G3157" s="28"/>
      <c r="H3157" s="28"/>
      <c r="I3157" s="30">
        <f>IF($H3157="","",IFERROR(VLOOKUP($H3157,AcctTbl,2,0),"کد ناشناخته"))</f>
        <v>0</v>
      </c>
      <c r="J3157" s="27">
        <f>IF($H3157="","",IFERROR(VLOOKUP($H3157,AcctTbl,3,0),""))</f>
        <v>0</v>
      </c>
      <c r="K3157" s="29"/>
      <c r="L3157" s="28"/>
      <c r="M3157" s="31"/>
      <c r="N3157" s="29"/>
      <c r="O3157" s="32">
        <f>IF($B3157="",0,IF($U3157="IN",N($M3157),0))</f>
        <v>0</v>
      </c>
      <c r="P3157" s="32">
        <f>IF($B3157="",0,IF(OR($U3157="OUT",$U3157="TRF"),N($M3157),0))</f>
        <v>0</v>
      </c>
      <c r="Q3157" s="32">
        <f>IF($B3157="",0,IF(OR($U3157="OUT",$U3157="TRF"),N($M3157),0))</f>
        <v>0</v>
      </c>
      <c r="R3157" s="32">
        <f>IF($B3157="",0,IF($U3157="IN",N($M3157),0))</f>
        <v>0</v>
      </c>
      <c r="S3157" s="33">
        <f>IF($B3157="","",IF($M3157="","⚠ مبلغ",IF($E3157="","⚠ بانک عامل",IF(AND($U3157="TRF",$F3157=""),"⚠ بانک مقصد",IF(AND($V3157&lt;&gt;"NONE",$V3157&lt;&gt;"",$Z3157=""),"⚠ طرف حساب","✓")))))</f>
        <v>0</v>
      </c>
      <c r="T3157" s="29"/>
      <c r="U3157" s="27">
        <f>IFERROR(VLOOKUP($D3157,BankOpTbl,2,0),"")</f>
        <v>0</v>
      </c>
      <c r="V3157" s="27">
        <f>IFERROR(VLOOKUP($D3157,BankOpTbl,3,0),"")</f>
        <v>0</v>
      </c>
      <c r="W3157" s="27">
        <f>IFERROR(VLOOKUP($D3157,BankOpTbl,4,0),"")</f>
        <v>0</v>
      </c>
      <c r="X3157" s="27">
        <f>IF($E3157="","",IFERROR(VLOOKUP($E3157,BankTbl,4,0),""))</f>
        <v>0</v>
      </c>
      <c r="Y3157" s="27">
        <f>IF($F3157="","",IFERROR(VLOOKUP($F3157,BankTbl,4,0),""))</f>
        <v>0</v>
      </c>
      <c r="Z3157" s="27">
        <f>IF($B3157="","",IF($V3157="PICK",LEFT($N3157,5),IF($V3157="FIXED",$W3157,IF($V3157="CODE",$H3157,""))))</f>
        <v>0</v>
      </c>
    </row>
    <row r="3158" spans="1:26" ht="21" customHeight="1">
      <c r="A3158" s="27">
        <f>IF($B3158="","",COUNTA($B$13:$B3158))</f>
        <v>0</v>
      </c>
      <c r="B3158" s="28"/>
      <c r="C3158" s="28"/>
      <c r="D3158" s="29"/>
      <c r="E3158" s="29"/>
      <c r="F3158" s="29"/>
      <c r="G3158" s="28"/>
      <c r="H3158" s="28"/>
      <c r="I3158" s="30">
        <f>IF($H3158="","",IFERROR(VLOOKUP($H3158,AcctTbl,2,0),"کد ناشناخته"))</f>
        <v>0</v>
      </c>
      <c r="J3158" s="27">
        <f>IF($H3158="","",IFERROR(VLOOKUP($H3158,AcctTbl,3,0),""))</f>
        <v>0</v>
      </c>
      <c r="K3158" s="29"/>
      <c r="L3158" s="28"/>
      <c r="M3158" s="31"/>
      <c r="N3158" s="29"/>
      <c r="O3158" s="32">
        <f>IF($B3158="",0,IF($U3158="IN",N($M3158),0))</f>
        <v>0</v>
      </c>
      <c r="P3158" s="32">
        <f>IF($B3158="",0,IF(OR($U3158="OUT",$U3158="TRF"),N($M3158),0))</f>
        <v>0</v>
      </c>
      <c r="Q3158" s="32">
        <f>IF($B3158="",0,IF(OR($U3158="OUT",$U3158="TRF"),N($M3158),0))</f>
        <v>0</v>
      </c>
      <c r="R3158" s="32">
        <f>IF($B3158="",0,IF($U3158="IN",N($M3158),0))</f>
        <v>0</v>
      </c>
      <c r="S3158" s="33">
        <f>IF($B3158="","",IF($M3158="","⚠ مبلغ",IF($E3158="","⚠ بانک عامل",IF(AND($U3158="TRF",$F3158=""),"⚠ بانک مقصد",IF(AND($V3158&lt;&gt;"NONE",$V3158&lt;&gt;"",$Z3158=""),"⚠ طرف حساب","✓")))))</f>
        <v>0</v>
      </c>
      <c r="T3158" s="29"/>
      <c r="U3158" s="27">
        <f>IFERROR(VLOOKUP($D3158,BankOpTbl,2,0),"")</f>
        <v>0</v>
      </c>
      <c r="V3158" s="27">
        <f>IFERROR(VLOOKUP($D3158,BankOpTbl,3,0),"")</f>
        <v>0</v>
      </c>
      <c r="W3158" s="27">
        <f>IFERROR(VLOOKUP($D3158,BankOpTbl,4,0),"")</f>
        <v>0</v>
      </c>
      <c r="X3158" s="27">
        <f>IF($E3158="","",IFERROR(VLOOKUP($E3158,BankTbl,4,0),""))</f>
        <v>0</v>
      </c>
      <c r="Y3158" s="27">
        <f>IF($F3158="","",IFERROR(VLOOKUP($F3158,BankTbl,4,0),""))</f>
        <v>0</v>
      </c>
      <c r="Z3158" s="27">
        <f>IF($B3158="","",IF($V3158="PICK",LEFT($N3158,5),IF($V3158="FIXED",$W3158,IF($V3158="CODE",$H3158,""))))</f>
        <v>0</v>
      </c>
    </row>
    <row r="3159" spans="1:26" ht="21" customHeight="1">
      <c r="A3159" s="27">
        <f>IF($B3159="","",COUNTA($B$13:$B3159))</f>
        <v>0</v>
      </c>
      <c r="B3159" s="28"/>
      <c r="C3159" s="28"/>
      <c r="D3159" s="29"/>
      <c r="E3159" s="29"/>
      <c r="F3159" s="29"/>
      <c r="G3159" s="28"/>
      <c r="H3159" s="28"/>
      <c r="I3159" s="30">
        <f>IF($H3159="","",IFERROR(VLOOKUP($H3159,AcctTbl,2,0),"کد ناشناخته"))</f>
        <v>0</v>
      </c>
      <c r="J3159" s="27">
        <f>IF($H3159="","",IFERROR(VLOOKUP($H3159,AcctTbl,3,0),""))</f>
        <v>0</v>
      </c>
      <c r="K3159" s="29"/>
      <c r="L3159" s="28"/>
      <c r="M3159" s="31"/>
      <c r="N3159" s="29"/>
      <c r="O3159" s="32">
        <f>IF($B3159="",0,IF($U3159="IN",N($M3159),0))</f>
        <v>0</v>
      </c>
      <c r="P3159" s="32">
        <f>IF($B3159="",0,IF(OR($U3159="OUT",$U3159="TRF"),N($M3159),0))</f>
        <v>0</v>
      </c>
      <c r="Q3159" s="32">
        <f>IF($B3159="",0,IF(OR($U3159="OUT",$U3159="TRF"),N($M3159),0))</f>
        <v>0</v>
      </c>
      <c r="R3159" s="32">
        <f>IF($B3159="",0,IF($U3159="IN",N($M3159),0))</f>
        <v>0</v>
      </c>
      <c r="S3159" s="33">
        <f>IF($B3159="","",IF($M3159="","⚠ مبلغ",IF($E3159="","⚠ بانک عامل",IF(AND($U3159="TRF",$F3159=""),"⚠ بانک مقصد",IF(AND($V3159&lt;&gt;"NONE",$V3159&lt;&gt;"",$Z3159=""),"⚠ طرف حساب","✓")))))</f>
        <v>0</v>
      </c>
      <c r="T3159" s="29"/>
      <c r="U3159" s="27">
        <f>IFERROR(VLOOKUP($D3159,BankOpTbl,2,0),"")</f>
        <v>0</v>
      </c>
      <c r="V3159" s="27">
        <f>IFERROR(VLOOKUP($D3159,BankOpTbl,3,0),"")</f>
        <v>0</v>
      </c>
      <c r="W3159" s="27">
        <f>IFERROR(VLOOKUP($D3159,BankOpTbl,4,0),"")</f>
        <v>0</v>
      </c>
      <c r="X3159" s="27">
        <f>IF($E3159="","",IFERROR(VLOOKUP($E3159,BankTbl,4,0),""))</f>
        <v>0</v>
      </c>
      <c r="Y3159" s="27">
        <f>IF($F3159="","",IFERROR(VLOOKUP($F3159,BankTbl,4,0),""))</f>
        <v>0</v>
      </c>
      <c r="Z3159" s="27">
        <f>IF($B3159="","",IF($V3159="PICK",LEFT($N3159,5),IF($V3159="FIXED",$W3159,IF($V3159="CODE",$H3159,""))))</f>
        <v>0</v>
      </c>
    </row>
    <row r="3160" spans="1:26" ht="21" customHeight="1">
      <c r="A3160" s="27">
        <f>IF($B3160="","",COUNTA($B$13:$B3160))</f>
        <v>0</v>
      </c>
      <c r="B3160" s="28"/>
      <c r="C3160" s="28"/>
      <c r="D3160" s="29"/>
      <c r="E3160" s="29"/>
      <c r="F3160" s="29"/>
      <c r="G3160" s="28"/>
      <c r="H3160" s="28"/>
      <c r="I3160" s="30">
        <f>IF($H3160="","",IFERROR(VLOOKUP($H3160,AcctTbl,2,0),"کد ناشناخته"))</f>
        <v>0</v>
      </c>
      <c r="J3160" s="27">
        <f>IF($H3160="","",IFERROR(VLOOKUP($H3160,AcctTbl,3,0),""))</f>
        <v>0</v>
      </c>
      <c r="K3160" s="29"/>
      <c r="L3160" s="28"/>
      <c r="M3160" s="31"/>
      <c r="N3160" s="29"/>
      <c r="O3160" s="32">
        <f>IF($B3160="",0,IF($U3160="IN",N($M3160),0))</f>
        <v>0</v>
      </c>
      <c r="P3160" s="32">
        <f>IF($B3160="",0,IF(OR($U3160="OUT",$U3160="TRF"),N($M3160),0))</f>
        <v>0</v>
      </c>
      <c r="Q3160" s="32">
        <f>IF($B3160="",0,IF(OR($U3160="OUT",$U3160="TRF"),N($M3160),0))</f>
        <v>0</v>
      </c>
      <c r="R3160" s="32">
        <f>IF($B3160="",0,IF($U3160="IN",N($M3160),0))</f>
        <v>0</v>
      </c>
      <c r="S3160" s="33">
        <f>IF($B3160="","",IF($M3160="","⚠ مبلغ",IF($E3160="","⚠ بانک عامل",IF(AND($U3160="TRF",$F3160=""),"⚠ بانک مقصد",IF(AND($V3160&lt;&gt;"NONE",$V3160&lt;&gt;"",$Z3160=""),"⚠ طرف حساب","✓")))))</f>
        <v>0</v>
      </c>
      <c r="T3160" s="29"/>
      <c r="U3160" s="27">
        <f>IFERROR(VLOOKUP($D3160,BankOpTbl,2,0),"")</f>
        <v>0</v>
      </c>
      <c r="V3160" s="27">
        <f>IFERROR(VLOOKUP($D3160,BankOpTbl,3,0),"")</f>
        <v>0</v>
      </c>
      <c r="W3160" s="27">
        <f>IFERROR(VLOOKUP($D3160,BankOpTbl,4,0),"")</f>
        <v>0</v>
      </c>
      <c r="X3160" s="27">
        <f>IF($E3160="","",IFERROR(VLOOKUP($E3160,BankTbl,4,0),""))</f>
        <v>0</v>
      </c>
      <c r="Y3160" s="27">
        <f>IF($F3160="","",IFERROR(VLOOKUP($F3160,BankTbl,4,0),""))</f>
        <v>0</v>
      </c>
      <c r="Z3160" s="27">
        <f>IF($B3160="","",IF($V3160="PICK",LEFT($N3160,5),IF($V3160="FIXED",$W3160,IF($V3160="CODE",$H3160,""))))</f>
        <v>0</v>
      </c>
    </row>
    <row r="3161" spans="1:26" ht="21" customHeight="1">
      <c r="A3161" s="27">
        <f>IF($B3161="","",COUNTA($B$13:$B3161))</f>
        <v>0</v>
      </c>
      <c r="B3161" s="28"/>
      <c r="C3161" s="28"/>
      <c r="D3161" s="29"/>
      <c r="E3161" s="29"/>
      <c r="F3161" s="29"/>
      <c r="G3161" s="28"/>
      <c r="H3161" s="28"/>
      <c r="I3161" s="30">
        <f>IF($H3161="","",IFERROR(VLOOKUP($H3161,AcctTbl,2,0),"کد ناشناخته"))</f>
        <v>0</v>
      </c>
      <c r="J3161" s="27">
        <f>IF($H3161="","",IFERROR(VLOOKUP($H3161,AcctTbl,3,0),""))</f>
        <v>0</v>
      </c>
      <c r="K3161" s="29"/>
      <c r="L3161" s="28"/>
      <c r="M3161" s="31"/>
      <c r="N3161" s="29"/>
      <c r="O3161" s="32">
        <f>IF($B3161="",0,IF($U3161="IN",N($M3161),0))</f>
        <v>0</v>
      </c>
      <c r="P3161" s="32">
        <f>IF($B3161="",0,IF(OR($U3161="OUT",$U3161="TRF"),N($M3161),0))</f>
        <v>0</v>
      </c>
      <c r="Q3161" s="32">
        <f>IF($B3161="",0,IF(OR($U3161="OUT",$U3161="TRF"),N($M3161),0))</f>
        <v>0</v>
      </c>
      <c r="R3161" s="32">
        <f>IF($B3161="",0,IF($U3161="IN",N($M3161),0))</f>
        <v>0</v>
      </c>
      <c r="S3161" s="33">
        <f>IF($B3161="","",IF($M3161="","⚠ مبلغ",IF($E3161="","⚠ بانک عامل",IF(AND($U3161="TRF",$F3161=""),"⚠ بانک مقصد",IF(AND($V3161&lt;&gt;"NONE",$V3161&lt;&gt;"",$Z3161=""),"⚠ طرف حساب","✓")))))</f>
        <v>0</v>
      </c>
      <c r="T3161" s="29"/>
      <c r="U3161" s="27">
        <f>IFERROR(VLOOKUP($D3161,BankOpTbl,2,0),"")</f>
        <v>0</v>
      </c>
      <c r="V3161" s="27">
        <f>IFERROR(VLOOKUP($D3161,BankOpTbl,3,0),"")</f>
        <v>0</v>
      </c>
      <c r="W3161" s="27">
        <f>IFERROR(VLOOKUP($D3161,BankOpTbl,4,0),"")</f>
        <v>0</v>
      </c>
      <c r="X3161" s="27">
        <f>IF($E3161="","",IFERROR(VLOOKUP($E3161,BankTbl,4,0),""))</f>
        <v>0</v>
      </c>
      <c r="Y3161" s="27">
        <f>IF($F3161="","",IFERROR(VLOOKUP($F3161,BankTbl,4,0),""))</f>
        <v>0</v>
      </c>
      <c r="Z3161" s="27">
        <f>IF($B3161="","",IF($V3161="PICK",LEFT($N3161,5),IF($V3161="FIXED",$W3161,IF($V3161="CODE",$H3161,""))))</f>
        <v>0</v>
      </c>
    </row>
    <row r="3162" spans="1:26" ht="21" customHeight="1">
      <c r="A3162" s="27">
        <f>IF($B3162="","",COUNTA($B$13:$B3162))</f>
        <v>0</v>
      </c>
      <c r="B3162" s="28"/>
      <c r="C3162" s="28"/>
      <c r="D3162" s="29"/>
      <c r="E3162" s="29"/>
      <c r="F3162" s="29"/>
      <c r="G3162" s="28"/>
      <c r="H3162" s="28"/>
      <c r="I3162" s="30">
        <f>IF($H3162="","",IFERROR(VLOOKUP($H3162,AcctTbl,2,0),"کد ناشناخته"))</f>
        <v>0</v>
      </c>
      <c r="J3162" s="27">
        <f>IF($H3162="","",IFERROR(VLOOKUP($H3162,AcctTbl,3,0),""))</f>
        <v>0</v>
      </c>
      <c r="K3162" s="29"/>
      <c r="L3162" s="28"/>
      <c r="M3162" s="31"/>
      <c r="N3162" s="29"/>
      <c r="O3162" s="32">
        <f>IF($B3162="",0,IF($U3162="IN",N($M3162),0))</f>
        <v>0</v>
      </c>
      <c r="P3162" s="32">
        <f>IF($B3162="",0,IF(OR($U3162="OUT",$U3162="TRF"),N($M3162),0))</f>
        <v>0</v>
      </c>
      <c r="Q3162" s="32">
        <f>IF($B3162="",0,IF(OR($U3162="OUT",$U3162="TRF"),N($M3162),0))</f>
        <v>0</v>
      </c>
      <c r="R3162" s="32">
        <f>IF($B3162="",0,IF($U3162="IN",N($M3162),0))</f>
        <v>0</v>
      </c>
      <c r="S3162" s="33">
        <f>IF($B3162="","",IF($M3162="","⚠ مبلغ",IF($E3162="","⚠ بانک عامل",IF(AND($U3162="TRF",$F3162=""),"⚠ بانک مقصد",IF(AND($V3162&lt;&gt;"NONE",$V3162&lt;&gt;"",$Z3162=""),"⚠ طرف حساب","✓")))))</f>
        <v>0</v>
      </c>
      <c r="T3162" s="29"/>
      <c r="U3162" s="27">
        <f>IFERROR(VLOOKUP($D3162,BankOpTbl,2,0),"")</f>
        <v>0</v>
      </c>
      <c r="V3162" s="27">
        <f>IFERROR(VLOOKUP($D3162,BankOpTbl,3,0),"")</f>
        <v>0</v>
      </c>
      <c r="W3162" s="27">
        <f>IFERROR(VLOOKUP($D3162,BankOpTbl,4,0),"")</f>
        <v>0</v>
      </c>
      <c r="X3162" s="27">
        <f>IF($E3162="","",IFERROR(VLOOKUP($E3162,BankTbl,4,0),""))</f>
        <v>0</v>
      </c>
      <c r="Y3162" s="27">
        <f>IF($F3162="","",IFERROR(VLOOKUP($F3162,BankTbl,4,0),""))</f>
        <v>0</v>
      </c>
      <c r="Z3162" s="27">
        <f>IF($B3162="","",IF($V3162="PICK",LEFT($N3162,5),IF($V3162="FIXED",$W3162,IF($V3162="CODE",$H3162,""))))</f>
        <v>0</v>
      </c>
    </row>
    <row r="3163" spans="1:26" ht="21" customHeight="1">
      <c r="A3163" s="27">
        <f>IF($B3163="","",COUNTA($B$13:$B3163))</f>
        <v>0</v>
      </c>
      <c r="B3163" s="28"/>
      <c r="C3163" s="28"/>
      <c r="D3163" s="29"/>
      <c r="E3163" s="29"/>
      <c r="F3163" s="29"/>
      <c r="G3163" s="28"/>
      <c r="H3163" s="28"/>
      <c r="I3163" s="30">
        <f>IF($H3163="","",IFERROR(VLOOKUP($H3163,AcctTbl,2,0),"کد ناشناخته"))</f>
        <v>0</v>
      </c>
      <c r="J3163" s="27">
        <f>IF($H3163="","",IFERROR(VLOOKUP($H3163,AcctTbl,3,0),""))</f>
        <v>0</v>
      </c>
      <c r="K3163" s="29"/>
      <c r="L3163" s="28"/>
      <c r="M3163" s="31"/>
      <c r="N3163" s="29"/>
      <c r="O3163" s="32">
        <f>IF($B3163="",0,IF($U3163="IN",N($M3163),0))</f>
        <v>0</v>
      </c>
      <c r="P3163" s="32">
        <f>IF($B3163="",0,IF(OR($U3163="OUT",$U3163="TRF"),N($M3163),0))</f>
        <v>0</v>
      </c>
      <c r="Q3163" s="32">
        <f>IF($B3163="",0,IF(OR($U3163="OUT",$U3163="TRF"),N($M3163),0))</f>
        <v>0</v>
      </c>
      <c r="R3163" s="32">
        <f>IF($B3163="",0,IF($U3163="IN",N($M3163),0))</f>
        <v>0</v>
      </c>
      <c r="S3163" s="33">
        <f>IF($B3163="","",IF($M3163="","⚠ مبلغ",IF($E3163="","⚠ بانک عامل",IF(AND($U3163="TRF",$F3163=""),"⚠ بانک مقصد",IF(AND($V3163&lt;&gt;"NONE",$V3163&lt;&gt;"",$Z3163=""),"⚠ طرف حساب","✓")))))</f>
        <v>0</v>
      </c>
      <c r="T3163" s="29"/>
      <c r="U3163" s="27">
        <f>IFERROR(VLOOKUP($D3163,BankOpTbl,2,0),"")</f>
        <v>0</v>
      </c>
      <c r="V3163" s="27">
        <f>IFERROR(VLOOKUP($D3163,BankOpTbl,3,0),"")</f>
        <v>0</v>
      </c>
      <c r="W3163" s="27">
        <f>IFERROR(VLOOKUP($D3163,BankOpTbl,4,0),"")</f>
        <v>0</v>
      </c>
      <c r="X3163" s="27">
        <f>IF($E3163="","",IFERROR(VLOOKUP($E3163,BankTbl,4,0),""))</f>
        <v>0</v>
      </c>
      <c r="Y3163" s="27">
        <f>IF($F3163="","",IFERROR(VLOOKUP($F3163,BankTbl,4,0),""))</f>
        <v>0</v>
      </c>
      <c r="Z3163" s="27">
        <f>IF($B3163="","",IF($V3163="PICK",LEFT($N3163,5),IF($V3163="FIXED",$W3163,IF($V3163="CODE",$H3163,""))))</f>
        <v>0</v>
      </c>
    </row>
    <row r="3164" spans="1:26" ht="21" customHeight="1">
      <c r="A3164" s="27">
        <f>IF($B3164="","",COUNTA($B$13:$B3164))</f>
        <v>0</v>
      </c>
      <c r="B3164" s="28"/>
      <c r="C3164" s="28"/>
      <c r="D3164" s="29"/>
      <c r="E3164" s="29"/>
      <c r="F3164" s="29"/>
      <c r="G3164" s="28"/>
      <c r="H3164" s="28"/>
      <c r="I3164" s="30">
        <f>IF($H3164="","",IFERROR(VLOOKUP($H3164,AcctTbl,2,0),"کد ناشناخته"))</f>
        <v>0</v>
      </c>
      <c r="J3164" s="27">
        <f>IF($H3164="","",IFERROR(VLOOKUP($H3164,AcctTbl,3,0),""))</f>
        <v>0</v>
      </c>
      <c r="K3164" s="29"/>
      <c r="L3164" s="28"/>
      <c r="M3164" s="31"/>
      <c r="N3164" s="29"/>
      <c r="O3164" s="32">
        <f>IF($B3164="",0,IF($U3164="IN",N($M3164),0))</f>
        <v>0</v>
      </c>
      <c r="P3164" s="32">
        <f>IF($B3164="",0,IF(OR($U3164="OUT",$U3164="TRF"),N($M3164),0))</f>
        <v>0</v>
      </c>
      <c r="Q3164" s="32">
        <f>IF($B3164="",0,IF(OR($U3164="OUT",$U3164="TRF"),N($M3164),0))</f>
        <v>0</v>
      </c>
      <c r="R3164" s="32">
        <f>IF($B3164="",0,IF($U3164="IN",N($M3164),0))</f>
        <v>0</v>
      </c>
      <c r="S3164" s="33">
        <f>IF($B3164="","",IF($M3164="","⚠ مبلغ",IF($E3164="","⚠ بانک عامل",IF(AND($U3164="TRF",$F3164=""),"⚠ بانک مقصد",IF(AND($V3164&lt;&gt;"NONE",$V3164&lt;&gt;"",$Z3164=""),"⚠ طرف حساب","✓")))))</f>
        <v>0</v>
      </c>
      <c r="T3164" s="29"/>
      <c r="U3164" s="27">
        <f>IFERROR(VLOOKUP($D3164,BankOpTbl,2,0),"")</f>
        <v>0</v>
      </c>
      <c r="V3164" s="27">
        <f>IFERROR(VLOOKUP($D3164,BankOpTbl,3,0),"")</f>
        <v>0</v>
      </c>
      <c r="W3164" s="27">
        <f>IFERROR(VLOOKUP($D3164,BankOpTbl,4,0),"")</f>
        <v>0</v>
      </c>
      <c r="X3164" s="27">
        <f>IF($E3164="","",IFERROR(VLOOKUP($E3164,BankTbl,4,0),""))</f>
        <v>0</v>
      </c>
      <c r="Y3164" s="27">
        <f>IF($F3164="","",IFERROR(VLOOKUP($F3164,BankTbl,4,0),""))</f>
        <v>0</v>
      </c>
      <c r="Z3164" s="27">
        <f>IF($B3164="","",IF($V3164="PICK",LEFT($N3164,5),IF($V3164="FIXED",$W3164,IF($V3164="CODE",$H3164,""))))</f>
        <v>0</v>
      </c>
    </row>
    <row r="3165" spans="1:26" ht="21" customHeight="1">
      <c r="A3165" s="27">
        <f>IF($B3165="","",COUNTA($B$13:$B3165))</f>
        <v>0</v>
      </c>
      <c r="B3165" s="28"/>
      <c r="C3165" s="28"/>
      <c r="D3165" s="29"/>
      <c r="E3165" s="29"/>
      <c r="F3165" s="29"/>
      <c r="G3165" s="28"/>
      <c r="H3165" s="28"/>
      <c r="I3165" s="30">
        <f>IF($H3165="","",IFERROR(VLOOKUP($H3165,AcctTbl,2,0),"کد ناشناخته"))</f>
        <v>0</v>
      </c>
      <c r="J3165" s="27">
        <f>IF($H3165="","",IFERROR(VLOOKUP($H3165,AcctTbl,3,0),""))</f>
        <v>0</v>
      </c>
      <c r="K3165" s="29"/>
      <c r="L3165" s="28"/>
      <c r="M3165" s="31"/>
      <c r="N3165" s="29"/>
      <c r="O3165" s="32">
        <f>IF($B3165="",0,IF($U3165="IN",N($M3165),0))</f>
        <v>0</v>
      </c>
      <c r="P3165" s="32">
        <f>IF($B3165="",0,IF(OR($U3165="OUT",$U3165="TRF"),N($M3165),0))</f>
        <v>0</v>
      </c>
      <c r="Q3165" s="32">
        <f>IF($B3165="",0,IF(OR($U3165="OUT",$U3165="TRF"),N($M3165),0))</f>
        <v>0</v>
      </c>
      <c r="R3165" s="32">
        <f>IF($B3165="",0,IF($U3165="IN",N($M3165),0))</f>
        <v>0</v>
      </c>
      <c r="S3165" s="33">
        <f>IF($B3165="","",IF($M3165="","⚠ مبلغ",IF($E3165="","⚠ بانک عامل",IF(AND($U3165="TRF",$F3165=""),"⚠ بانک مقصد",IF(AND($V3165&lt;&gt;"NONE",$V3165&lt;&gt;"",$Z3165=""),"⚠ طرف حساب","✓")))))</f>
        <v>0</v>
      </c>
      <c r="T3165" s="29"/>
      <c r="U3165" s="27">
        <f>IFERROR(VLOOKUP($D3165,BankOpTbl,2,0),"")</f>
        <v>0</v>
      </c>
      <c r="V3165" s="27">
        <f>IFERROR(VLOOKUP($D3165,BankOpTbl,3,0),"")</f>
        <v>0</v>
      </c>
      <c r="W3165" s="27">
        <f>IFERROR(VLOOKUP($D3165,BankOpTbl,4,0),"")</f>
        <v>0</v>
      </c>
      <c r="X3165" s="27">
        <f>IF($E3165="","",IFERROR(VLOOKUP($E3165,BankTbl,4,0),""))</f>
        <v>0</v>
      </c>
      <c r="Y3165" s="27">
        <f>IF($F3165="","",IFERROR(VLOOKUP($F3165,BankTbl,4,0),""))</f>
        <v>0</v>
      </c>
      <c r="Z3165" s="27">
        <f>IF($B3165="","",IF($V3165="PICK",LEFT($N3165,5),IF($V3165="FIXED",$W3165,IF($V3165="CODE",$H3165,""))))</f>
        <v>0</v>
      </c>
    </row>
    <row r="3166" spans="1:26" ht="21" customHeight="1">
      <c r="A3166" s="27">
        <f>IF($B3166="","",COUNTA($B$13:$B3166))</f>
        <v>0</v>
      </c>
      <c r="B3166" s="28"/>
      <c r="C3166" s="28"/>
      <c r="D3166" s="29"/>
      <c r="E3166" s="29"/>
      <c r="F3166" s="29"/>
      <c r="G3166" s="28"/>
      <c r="H3166" s="28"/>
      <c r="I3166" s="30">
        <f>IF($H3166="","",IFERROR(VLOOKUP($H3166,AcctTbl,2,0),"کد ناشناخته"))</f>
        <v>0</v>
      </c>
      <c r="J3166" s="27">
        <f>IF($H3166="","",IFERROR(VLOOKUP($H3166,AcctTbl,3,0),""))</f>
        <v>0</v>
      </c>
      <c r="K3166" s="29"/>
      <c r="L3166" s="28"/>
      <c r="M3166" s="31"/>
      <c r="N3166" s="29"/>
      <c r="O3166" s="32">
        <f>IF($B3166="",0,IF($U3166="IN",N($M3166),0))</f>
        <v>0</v>
      </c>
      <c r="P3166" s="32">
        <f>IF($B3166="",0,IF(OR($U3166="OUT",$U3166="TRF"),N($M3166),0))</f>
        <v>0</v>
      </c>
      <c r="Q3166" s="32">
        <f>IF($B3166="",0,IF(OR($U3166="OUT",$U3166="TRF"),N($M3166),0))</f>
        <v>0</v>
      </c>
      <c r="R3166" s="32">
        <f>IF($B3166="",0,IF($U3166="IN",N($M3166),0))</f>
        <v>0</v>
      </c>
      <c r="S3166" s="33">
        <f>IF($B3166="","",IF($M3166="","⚠ مبلغ",IF($E3166="","⚠ بانک عامل",IF(AND($U3166="TRF",$F3166=""),"⚠ بانک مقصد",IF(AND($V3166&lt;&gt;"NONE",$V3166&lt;&gt;"",$Z3166=""),"⚠ طرف حساب","✓")))))</f>
        <v>0</v>
      </c>
      <c r="T3166" s="29"/>
      <c r="U3166" s="27">
        <f>IFERROR(VLOOKUP($D3166,BankOpTbl,2,0),"")</f>
        <v>0</v>
      </c>
      <c r="V3166" s="27">
        <f>IFERROR(VLOOKUP($D3166,BankOpTbl,3,0),"")</f>
        <v>0</v>
      </c>
      <c r="W3166" s="27">
        <f>IFERROR(VLOOKUP($D3166,BankOpTbl,4,0),"")</f>
        <v>0</v>
      </c>
      <c r="X3166" s="27">
        <f>IF($E3166="","",IFERROR(VLOOKUP($E3166,BankTbl,4,0),""))</f>
        <v>0</v>
      </c>
      <c r="Y3166" s="27">
        <f>IF($F3166="","",IFERROR(VLOOKUP($F3166,BankTbl,4,0),""))</f>
        <v>0</v>
      </c>
      <c r="Z3166" s="27">
        <f>IF($B3166="","",IF($V3166="PICK",LEFT($N3166,5),IF($V3166="FIXED",$W3166,IF($V3166="CODE",$H3166,""))))</f>
        <v>0</v>
      </c>
    </row>
    <row r="3167" spans="1:26" ht="21" customHeight="1">
      <c r="A3167" s="27">
        <f>IF($B3167="","",COUNTA($B$13:$B3167))</f>
        <v>0</v>
      </c>
      <c r="B3167" s="28"/>
      <c r="C3167" s="28"/>
      <c r="D3167" s="29"/>
      <c r="E3167" s="29"/>
      <c r="F3167" s="29"/>
      <c r="G3167" s="28"/>
      <c r="H3167" s="28"/>
      <c r="I3167" s="30">
        <f>IF($H3167="","",IFERROR(VLOOKUP($H3167,AcctTbl,2,0),"کد ناشناخته"))</f>
        <v>0</v>
      </c>
      <c r="J3167" s="27">
        <f>IF($H3167="","",IFERROR(VLOOKUP($H3167,AcctTbl,3,0),""))</f>
        <v>0</v>
      </c>
      <c r="K3167" s="29"/>
      <c r="L3167" s="28"/>
      <c r="M3167" s="31"/>
      <c r="N3167" s="29"/>
      <c r="O3167" s="32">
        <f>IF($B3167="",0,IF($U3167="IN",N($M3167),0))</f>
        <v>0</v>
      </c>
      <c r="P3167" s="32">
        <f>IF($B3167="",0,IF(OR($U3167="OUT",$U3167="TRF"),N($M3167),0))</f>
        <v>0</v>
      </c>
      <c r="Q3167" s="32">
        <f>IF($B3167="",0,IF(OR($U3167="OUT",$U3167="TRF"),N($M3167),0))</f>
        <v>0</v>
      </c>
      <c r="R3167" s="32">
        <f>IF($B3167="",0,IF($U3167="IN",N($M3167),0))</f>
        <v>0</v>
      </c>
      <c r="S3167" s="33">
        <f>IF($B3167="","",IF($M3167="","⚠ مبلغ",IF($E3167="","⚠ بانک عامل",IF(AND($U3167="TRF",$F3167=""),"⚠ بانک مقصد",IF(AND($V3167&lt;&gt;"NONE",$V3167&lt;&gt;"",$Z3167=""),"⚠ طرف حساب","✓")))))</f>
        <v>0</v>
      </c>
      <c r="T3167" s="29"/>
      <c r="U3167" s="27">
        <f>IFERROR(VLOOKUP($D3167,BankOpTbl,2,0),"")</f>
        <v>0</v>
      </c>
      <c r="V3167" s="27">
        <f>IFERROR(VLOOKUP($D3167,BankOpTbl,3,0),"")</f>
        <v>0</v>
      </c>
      <c r="W3167" s="27">
        <f>IFERROR(VLOOKUP($D3167,BankOpTbl,4,0),"")</f>
        <v>0</v>
      </c>
      <c r="X3167" s="27">
        <f>IF($E3167="","",IFERROR(VLOOKUP($E3167,BankTbl,4,0),""))</f>
        <v>0</v>
      </c>
      <c r="Y3167" s="27">
        <f>IF($F3167="","",IFERROR(VLOOKUP($F3167,BankTbl,4,0),""))</f>
        <v>0</v>
      </c>
      <c r="Z3167" s="27">
        <f>IF($B3167="","",IF($V3167="PICK",LEFT($N3167,5),IF($V3167="FIXED",$W3167,IF($V3167="CODE",$H3167,""))))</f>
        <v>0</v>
      </c>
    </row>
    <row r="3168" spans="1:26" ht="21" customHeight="1">
      <c r="A3168" s="27">
        <f>IF($B3168="","",COUNTA($B$13:$B3168))</f>
        <v>0</v>
      </c>
      <c r="B3168" s="28"/>
      <c r="C3168" s="28"/>
      <c r="D3168" s="29"/>
      <c r="E3168" s="29"/>
      <c r="F3168" s="29"/>
      <c r="G3168" s="28"/>
      <c r="H3168" s="28"/>
      <c r="I3168" s="30">
        <f>IF($H3168="","",IFERROR(VLOOKUP($H3168,AcctTbl,2,0),"کد ناشناخته"))</f>
        <v>0</v>
      </c>
      <c r="J3168" s="27">
        <f>IF($H3168="","",IFERROR(VLOOKUP($H3168,AcctTbl,3,0),""))</f>
        <v>0</v>
      </c>
      <c r="K3168" s="29"/>
      <c r="L3168" s="28"/>
      <c r="M3168" s="31"/>
      <c r="N3168" s="29"/>
      <c r="O3168" s="32">
        <f>IF($B3168="",0,IF($U3168="IN",N($M3168),0))</f>
        <v>0</v>
      </c>
      <c r="P3168" s="32">
        <f>IF($B3168="",0,IF(OR($U3168="OUT",$U3168="TRF"),N($M3168),0))</f>
        <v>0</v>
      </c>
      <c r="Q3168" s="32">
        <f>IF($B3168="",0,IF(OR($U3168="OUT",$U3168="TRF"),N($M3168),0))</f>
        <v>0</v>
      </c>
      <c r="R3168" s="32">
        <f>IF($B3168="",0,IF($U3168="IN",N($M3168),0))</f>
        <v>0</v>
      </c>
      <c r="S3168" s="33">
        <f>IF($B3168="","",IF($M3168="","⚠ مبلغ",IF($E3168="","⚠ بانک عامل",IF(AND($U3168="TRF",$F3168=""),"⚠ بانک مقصد",IF(AND($V3168&lt;&gt;"NONE",$V3168&lt;&gt;"",$Z3168=""),"⚠ طرف حساب","✓")))))</f>
        <v>0</v>
      </c>
      <c r="T3168" s="29"/>
      <c r="U3168" s="27">
        <f>IFERROR(VLOOKUP($D3168,BankOpTbl,2,0),"")</f>
        <v>0</v>
      </c>
      <c r="V3168" s="27">
        <f>IFERROR(VLOOKUP($D3168,BankOpTbl,3,0),"")</f>
        <v>0</v>
      </c>
      <c r="W3168" s="27">
        <f>IFERROR(VLOOKUP($D3168,BankOpTbl,4,0),"")</f>
        <v>0</v>
      </c>
      <c r="X3168" s="27">
        <f>IF($E3168="","",IFERROR(VLOOKUP($E3168,BankTbl,4,0),""))</f>
        <v>0</v>
      </c>
      <c r="Y3168" s="27">
        <f>IF($F3168="","",IFERROR(VLOOKUP($F3168,BankTbl,4,0),""))</f>
        <v>0</v>
      </c>
      <c r="Z3168" s="27">
        <f>IF($B3168="","",IF($V3168="PICK",LEFT($N3168,5),IF($V3168="FIXED",$W3168,IF($V3168="CODE",$H3168,""))))</f>
        <v>0</v>
      </c>
    </row>
    <row r="3169" spans="1:26" ht="21" customHeight="1">
      <c r="A3169" s="27">
        <f>IF($B3169="","",COUNTA($B$13:$B3169))</f>
        <v>0</v>
      </c>
      <c r="B3169" s="28"/>
      <c r="C3169" s="28"/>
      <c r="D3169" s="29"/>
      <c r="E3169" s="29"/>
      <c r="F3169" s="29"/>
      <c r="G3169" s="28"/>
      <c r="H3169" s="28"/>
      <c r="I3169" s="30">
        <f>IF($H3169="","",IFERROR(VLOOKUP($H3169,AcctTbl,2,0),"کد ناشناخته"))</f>
        <v>0</v>
      </c>
      <c r="J3169" s="27">
        <f>IF($H3169="","",IFERROR(VLOOKUP($H3169,AcctTbl,3,0),""))</f>
        <v>0</v>
      </c>
      <c r="K3169" s="29"/>
      <c r="L3169" s="28"/>
      <c r="M3169" s="31"/>
      <c r="N3169" s="29"/>
      <c r="O3169" s="32">
        <f>IF($B3169="",0,IF($U3169="IN",N($M3169),0))</f>
        <v>0</v>
      </c>
      <c r="P3169" s="32">
        <f>IF($B3169="",0,IF(OR($U3169="OUT",$U3169="TRF"),N($M3169),0))</f>
        <v>0</v>
      </c>
      <c r="Q3169" s="32">
        <f>IF($B3169="",0,IF(OR($U3169="OUT",$U3169="TRF"),N($M3169),0))</f>
        <v>0</v>
      </c>
      <c r="R3169" s="32">
        <f>IF($B3169="",0,IF($U3169="IN",N($M3169),0))</f>
        <v>0</v>
      </c>
      <c r="S3169" s="33">
        <f>IF($B3169="","",IF($M3169="","⚠ مبلغ",IF($E3169="","⚠ بانک عامل",IF(AND($U3169="TRF",$F3169=""),"⚠ بانک مقصد",IF(AND($V3169&lt;&gt;"NONE",$V3169&lt;&gt;"",$Z3169=""),"⚠ طرف حساب","✓")))))</f>
        <v>0</v>
      </c>
      <c r="T3169" s="29"/>
      <c r="U3169" s="27">
        <f>IFERROR(VLOOKUP($D3169,BankOpTbl,2,0),"")</f>
        <v>0</v>
      </c>
      <c r="V3169" s="27">
        <f>IFERROR(VLOOKUP($D3169,BankOpTbl,3,0),"")</f>
        <v>0</v>
      </c>
      <c r="W3169" s="27">
        <f>IFERROR(VLOOKUP($D3169,BankOpTbl,4,0),"")</f>
        <v>0</v>
      </c>
      <c r="X3169" s="27">
        <f>IF($E3169="","",IFERROR(VLOOKUP($E3169,BankTbl,4,0),""))</f>
        <v>0</v>
      </c>
      <c r="Y3169" s="27">
        <f>IF($F3169="","",IFERROR(VLOOKUP($F3169,BankTbl,4,0),""))</f>
        <v>0</v>
      </c>
      <c r="Z3169" s="27">
        <f>IF($B3169="","",IF($V3169="PICK",LEFT($N3169,5),IF($V3169="FIXED",$W3169,IF($V3169="CODE",$H3169,""))))</f>
        <v>0</v>
      </c>
    </row>
    <row r="3170" spans="1:26" ht="21" customHeight="1">
      <c r="A3170" s="27">
        <f>IF($B3170="","",COUNTA($B$13:$B3170))</f>
        <v>0</v>
      </c>
      <c r="B3170" s="28"/>
      <c r="C3170" s="28"/>
      <c r="D3170" s="29"/>
      <c r="E3170" s="29"/>
      <c r="F3170" s="29"/>
      <c r="G3170" s="28"/>
      <c r="H3170" s="28"/>
      <c r="I3170" s="30">
        <f>IF($H3170="","",IFERROR(VLOOKUP($H3170,AcctTbl,2,0),"کد ناشناخته"))</f>
        <v>0</v>
      </c>
      <c r="J3170" s="27">
        <f>IF($H3170="","",IFERROR(VLOOKUP($H3170,AcctTbl,3,0),""))</f>
        <v>0</v>
      </c>
      <c r="K3170" s="29"/>
      <c r="L3170" s="28"/>
      <c r="M3170" s="31"/>
      <c r="N3170" s="29"/>
      <c r="O3170" s="32">
        <f>IF($B3170="",0,IF($U3170="IN",N($M3170),0))</f>
        <v>0</v>
      </c>
      <c r="P3170" s="32">
        <f>IF($B3170="",0,IF(OR($U3170="OUT",$U3170="TRF"),N($M3170),0))</f>
        <v>0</v>
      </c>
      <c r="Q3170" s="32">
        <f>IF($B3170="",0,IF(OR($U3170="OUT",$U3170="TRF"),N($M3170),0))</f>
        <v>0</v>
      </c>
      <c r="R3170" s="32">
        <f>IF($B3170="",0,IF($U3170="IN",N($M3170),0))</f>
        <v>0</v>
      </c>
      <c r="S3170" s="33">
        <f>IF($B3170="","",IF($M3170="","⚠ مبلغ",IF($E3170="","⚠ بانک عامل",IF(AND($U3170="TRF",$F3170=""),"⚠ بانک مقصد",IF(AND($V3170&lt;&gt;"NONE",$V3170&lt;&gt;"",$Z3170=""),"⚠ طرف حساب","✓")))))</f>
        <v>0</v>
      </c>
      <c r="T3170" s="29"/>
      <c r="U3170" s="27">
        <f>IFERROR(VLOOKUP($D3170,BankOpTbl,2,0),"")</f>
        <v>0</v>
      </c>
      <c r="V3170" s="27">
        <f>IFERROR(VLOOKUP($D3170,BankOpTbl,3,0),"")</f>
        <v>0</v>
      </c>
      <c r="W3170" s="27">
        <f>IFERROR(VLOOKUP($D3170,BankOpTbl,4,0),"")</f>
        <v>0</v>
      </c>
      <c r="X3170" s="27">
        <f>IF($E3170="","",IFERROR(VLOOKUP($E3170,BankTbl,4,0),""))</f>
        <v>0</v>
      </c>
      <c r="Y3170" s="27">
        <f>IF($F3170="","",IFERROR(VLOOKUP($F3170,BankTbl,4,0),""))</f>
        <v>0</v>
      </c>
      <c r="Z3170" s="27">
        <f>IF($B3170="","",IF($V3170="PICK",LEFT($N3170,5),IF($V3170="FIXED",$W3170,IF($V3170="CODE",$H3170,""))))</f>
        <v>0</v>
      </c>
    </row>
    <row r="3171" spans="1:26" ht="21" customHeight="1">
      <c r="A3171" s="27">
        <f>IF($B3171="","",COUNTA($B$13:$B3171))</f>
        <v>0</v>
      </c>
      <c r="B3171" s="28"/>
      <c r="C3171" s="28"/>
      <c r="D3171" s="29"/>
      <c r="E3171" s="29"/>
      <c r="F3171" s="29"/>
      <c r="G3171" s="28"/>
      <c r="H3171" s="28"/>
      <c r="I3171" s="30">
        <f>IF($H3171="","",IFERROR(VLOOKUP($H3171,AcctTbl,2,0),"کد ناشناخته"))</f>
        <v>0</v>
      </c>
      <c r="J3171" s="27">
        <f>IF($H3171="","",IFERROR(VLOOKUP($H3171,AcctTbl,3,0),""))</f>
        <v>0</v>
      </c>
      <c r="K3171" s="29"/>
      <c r="L3171" s="28"/>
      <c r="M3171" s="31"/>
      <c r="N3171" s="29"/>
      <c r="O3171" s="32">
        <f>IF($B3171="",0,IF($U3171="IN",N($M3171),0))</f>
        <v>0</v>
      </c>
      <c r="P3171" s="32">
        <f>IF($B3171="",0,IF(OR($U3171="OUT",$U3171="TRF"),N($M3171),0))</f>
        <v>0</v>
      </c>
      <c r="Q3171" s="32">
        <f>IF($B3171="",0,IF(OR($U3171="OUT",$U3171="TRF"),N($M3171),0))</f>
        <v>0</v>
      </c>
      <c r="R3171" s="32">
        <f>IF($B3171="",0,IF($U3171="IN",N($M3171),0))</f>
        <v>0</v>
      </c>
      <c r="S3171" s="33">
        <f>IF($B3171="","",IF($M3171="","⚠ مبلغ",IF($E3171="","⚠ بانک عامل",IF(AND($U3171="TRF",$F3171=""),"⚠ بانک مقصد",IF(AND($V3171&lt;&gt;"NONE",$V3171&lt;&gt;"",$Z3171=""),"⚠ طرف حساب","✓")))))</f>
        <v>0</v>
      </c>
      <c r="T3171" s="29"/>
      <c r="U3171" s="27">
        <f>IFERROR(VLOOKUP($D3171,BankOpTbl,2,0),"")</f>
        <v>0</v>
      </c>
      <c r="V3171" s="27">
        <f>IFERROR(VLOOKUP($D3171,BankOpTbl,3,0),"")</f>
        <v>0</v>
      </c>
      <c r="W3171" s="27">
        <f>IFERROR(VLOOKUP($D3171,BankOpTbl,4,0),"")</f>
        <v>0</v>
      </c>
      <c r="X3171" s="27">
        <f>IF($E3171="","",IFERROR(VLOOKUP($E3171,BankTbl,4,0),""))</f>
        <v>0</v>
      </c>
      <c r="Y3171" s="27">
        <f>IF($F3171="","",IFERROR(VLOOKUP($F3171,BankTbl,4,0),""))</f>
        <v>0</v>
      </c>
      <c r="Z3171" s="27">
        <f>IF($B3171="","",IF($V3171="PICK",LEFT($N3171,5),IF($V3171="FIXED",$W3171,IF($V3171="CODE",$H3171,""))))</f>
        <v>0</v>
      </c>
    </row>
    <row r="3172" spans="1:26" ht="21" customHeight="1">
      <c r="A3172" s="27">
        <f>IF($B3172="","",COUNTA($B$13:$B3172))</f>
        <v>0</v>
      </c>
      <c r="B3172" s="28"/>
      <c r="C3172" s="28"/>
      <c r="D3172" s="29"/>
      <c r="E3172" s="29"/>
      <c r="F3172" s="29"/>
      <c r="G3172" s="28"/>
      <c r="H3172" s="28"/>
      <c r="I3172" s="30">
        <f>IF($H3172="","",IFERROR(VLOOKUP($H3172,AcctTbl,2,0),"کد ناشناخته"))</f>
        <v>0</v>
      </c>
      <c r="J3172" s="27">
        <f>IF($H3172="","",IFERROR(VLOOKUP($H3172,AcctTbl,3,0),""))</f>
        <v>0</v>
      </c>
      <c r="K3172" s="29"/>
      <c r="L3172" s="28"/>
      <c r="M3172" s="31"/>
      <c r="N3172" s="29"/>
      <c r="O3172" s="32">
        <f>IF($B3172="",0,IF($U3172="IN",N($M3172),0))</f>
        <v>0</v>
      </c>
      <c r="P3172" s="32">
        <f>IF($B3172="",0,IF(OR($U3172="OUT",$U3172="TRF"),N($M3172),0))</f>
        <v>0</v>
      </c>
      <c r="Q3172" s="32">
        <f>IF($B3172="",0,IF(OR($U3172="OUT",$U3172="TRF"),N($M3172),0))</f>
        <v>0</v>
      </c>
      <c r="R3172" s="32">
        <f>IF($B3172="",0,IF($U3172="IN",N($M3172),0))</f>
        <v>0</v>
      </c>
      <c r="S3172" s="33">
        <f>IF($B3172="","",IF($M3172="","⚠ مبلغ",IF($E3172="","⚠ بانک عامل",IF(AND($U3172="TRF",$F3172=""),"⚠ بانک مقصد",IF(AND($V3172&lt;&gt;"NONE",$V3172&lt;&gt;"",$Z3172=""),"⚠ طرف حساب","✓")))))</f>
        <v>0</v>
      </c>
      <c r="T3172" s="29"/>
      <c r="U3172" s="27">
        <f>IFERROR(VLOOKUP($D3172,BankOpTbl,2,0),"")</f>
        <v>0</v>
      </c>
      <c r="V3172" s="27">
        <f>IFERROR(VLOOKUP($D3172,BankOpTbl,3,0),"")</f>
        <v>0</v>
      </c>
      <c r="W3172" s="27">
        <f>IFERROR(VLOOKUP($D3172,BankOpTbl,4,0),"")</f>
        <v>0</v>
      </c>
      <c r="X3172" s="27">
        <f>IF($E3172="","",IFERROR(VLOOKUP($E3172,BankTbl,4,0),""))</f>
        <v>0</v>
      </c>
      <c r="Y3172" s="27">
        <f>IF($F3172="","",IFERROR(VLOOKUP($F3172,BankTbl,4,0),""))</f>
        <v>0</v>
      </c>
      <c r="Z3172" s="27">
        <f>IF($B3172="","",IF($V3172="PICK",LEFT($N3172,5),IF($V3172="FIXED",$W3172,IF($V3172="CODE",$H3172,""))))</f>
        <v>0</v>
      </c>
    </row>
    <row r="3173" spans="1:26" ht="21" customHeight="1">
      <c r="A3173" s="27">
        <f>IF($B3173="","",COUNTA($B$13:$B3173))</f>
        <v>0</v>
      </c>
      <c r="B3173" s="28"/>
      <c r="C3173" s="28"/>
      <c r="D3173" s="29"/>
      <c r="E3173" s="29"/>
      <c r="F3173" s="29"/>
      <c r="G3173" s="28"/>
      <c r="H3173" s="28"/>
      <c r="I3173" s="30">
        <f>IF($H3173="","",IFERROR(VLOOKUP($H3173,AcctTbl,2,0),"کد ناشناخته"))</f>
        <v>0</v>
      </c>
      <c r="J3173" s="27">
        <f>IF($H3173="","",IFERROR(VLOOKUP($H3173,AcctTbl,3,0),""))</f>
        <v>0</v>
      </c>
      <c r="K3173" s="29"/>
      <c r="L3173" s="28"/>
      <c r="M3173" s="31"/>
      <c r="N3173" s="29"/>
      <c r="O3173" s="32">
        <f>IF($B3173="",0,IF($U3173="IN",N($M3173),0))</f>
        <v>0</v>
      </c>
      <c r="P3173" s="32">
        <f>IF($B3173="",0,IF(OR($U3173="OUT",$U3173="TRF"),N($M3173),0))</f>
        <v>0</v>
      </c>
      <c r="Q3173" s="32">
        <f>IF($B3173="",0,IF(OR($U3173="OUT",$U3173="TRF"),N($M3173),0))</f>
        <v>0</v>
      </c>
      <c r="R3173" s="32">
        <f>IF($B3173="",0,IF($U3173="IN",N($M3173),0))</f>
        <v>0</v>
      </c>
      <c r="S3173" s="33">
        <f>IF($B3173="","",IF($M3173="","⚠ مبلغ",IF($E3173="","⚠ بانک عامل",IF(AND($U3173="TRF",$F3173=""),"⚠ بانک مقصد",IF(AND($V3173&lt;&gt;"NONE",$V3173&lt;&gt;"",$Z3173=""),"⚠ طرف حساب","✓")))))</f>
        <v>0</v>
      </c>
      <c r="T3173" s="29"/>
      <c r="U3173" s="27">
        <f>IFERROR(VLOOKUP($D3173,BankOpTbl,2,0),"")</f>
        <v>0</v>
      </c>
      <c r="V3173" s="27">
        <f>IFERROR(VLOOKUP($D3173,BankOpTbl,3,0),"")</f>
        <v>0</v>
      </c>
      <c r="W3173" s="27">
        <f>IFERROR(VLOOKUP($D3173,BankOpTbl,4,0),"")</f>
        <v>0</v>
      </c>
      <c r="X3173" s="27">
        <f>IF($E3173="","",IFERROR(VLOOKUP($E3173,BankTbl,4,0),""))</f>
        <v>0</v>
      </c>
      <c r="Y3173" s="27">
        <f>IF($F3173="","",IFERROR(VLOOKUP($F3173,BankTbl,4,0),""))</f>
        <v>0</v>
      </c>
      <c r="Z3173" s="27">
        <f>IF($B3173="","",IF($V3173="PICK",LEFT($N3173,5),IF($V3173="FIXED",$W3173,IF($V3173="CODE",$H3173,""))))</f>
        <v>0</v>
      </c>
    </row>
    <row r="3174" spans="1:26" ht="21" customHeight="1">
      <c r="A3174" s="27">
        <f>IF($B3174="","",COUNTA($B$13:$B3174))</f>
        <v>0</v>
      </c>
      <c r="B3174" s="28"/>
      <c r="C3174" s="28"/>
      <c r="D3174" s="29"/>
      <c r="E3174" s="29"/>
      <c r="F3174" s="29"/>
      <c r="G3174" s="28"/>
      <c r="H3174" s="28"/>
      <c r="I3174" s="30">
        <f>IF($H3174="","",IFERROR(VLOOKUP($H3174,AcctTbl,2,0),"کد ناشناخته"))</f>
        <v>0</v>
      </c>
      <c r="J3174" s="27">
        <f>IF($H3174="","",IFERROR(VLOOKUP($H3174,AcctTbl,3,0),""))</f>
        <v>0</v>
      </c>
      <c r="K3174" s="29"/>
      <c r="L3174" s="28"/>
      <c r="M3174" s="31"/>
      <c r="N3174" s="29"/>
      <c r="O3174" s="32">
        <f>IF($B3174="",0,IF($U3174="IN",N($M3174),0))</f>
        <v>0</v>
      </c>
      <c r="P3174" s="32">
        <f>IF($B3174="",0,IF(OR($U3174="OUT",$U3174="TRF"),N($M3174),0))</f>
        <v>0</v>
      </c>
      <c r="Q3174" s="32">
        <f>IF($B3174="",0,IF(OR($U3174="OUT",$U3174="TRF"),N($M3174),0))</f>
        <v>0</v>
      </c>
      <c r="R3174" s="32">
        <f>IF($B3174="",0,IF($U3174="IN",N($M3174),0))</f>
        <v>0</v>
      </c>
      <c r="S3174" s="33">
        <f>IF($B3174="","",IF($M3174="","⚠ مبلغ",IF($E3174="","⚠ بانک عامل",IF(AND($U3174="TRF",$F3174=""),"⚠ بانک مقصد",IF(AND($V3174&lt;&gt;"NONE",$V3174&lt;&gt;"",$Z3174=""),"⚠ طرف حساب","✓")))))</f>
        <v>0</v>
      </c>
      <c r="T3174" s="29"/>
      <c r="U3174" s="27">
        <f>IFERROR(VLOOKUP($D3174,BankOpTbl,2,0),"")</f>
        <v>0</v>
      </c>
      <c r="V3174" s="27">
        <f>IFERROR(VLOOKUP($D3174,BankOpTbl,3,0),"")</f>
        <v>0</v>
      </c>
      <c r="W3174" s="27">
        <f>IFERROR(VLOOKUP($D3174,BankOpTbl,4,0),"")</f>
        <v>0</v>
      </c>
      <c r="X3174" s="27">
        <f>IF($E3174="","",IFERROR(VLOOKUP($E3174,BankTbl,4,0),""))</f>
        <v>0</v>
      </c>
      <c r="Y3174" s="27">
        <f>IF($F3174="","",IFERROR(VLOOKUP($F3174,BankTbl,4,0),""))</f>
        <v>0</v>
      </c>
      <c r="Z3174" s="27">
        <f>IF($B3174="","",IF($V3174="PICK",LEFT($N3174,5),IF($V3174="FIXED",$W3174,IF($V3174="CODE",$H3174,""))))</f>
        <v>0</v>
      </c>
    </row>
    <row r="3175" spans="1:26" ht="21" customHeight="1">
      <c r="A3175" s="27">
        <f>IF($B3175="","",COUNTA($B$13:$B3175))</f>
        <v>0</v>
      </c>
      <c r="B3175" s="28"/>
      <c r="C3175" s="28"/>
      <c r="D3175" s="29"/>
      <c r="E3175" s="29"/>
      <c r="F3175" s="29"/>
      <c r="G3175" s="28"/>
      <c r="H3175" s="28"/>
      <c r="I3175" s="30">
        <f>IF($H3175="","",IFERROR(VLOOKUP($H3175,AcctTbl,2,0),"کد ناشناخته"))</f>
        <v>0</v>
      </c>
      <c r="J3175" s="27">
        <f>IF($H3175="","",IFERROR(VLOOKUP($H3175,AcctTbl,3,0),""))</f>
        <v>0</v>
      </c>
      <c r="K3175" s="29"/>
      <c r="L3175" s="28"/>
      <c r="M3175" s="31"/>
      <c r="N3175" s="29"/>
      <c r="O3175" s="32">
        <f>IF($B3175="",0,IF($U3175="IN",N($M3175),0))</f>
        <v>0</v>
      </c>
      <c r="P3175" s="32">
        <f>IF($B3175="",0,IF(OR($U3175="OUT",$U3175="TRF"),N($M3175),0))</f>
        <v>0</v>
      </c>
      <c r="Q3175" s="32">
        <f>IF($B3175="",0,IF(OR($U3175="OUT",$U3175="TRF"),N($M3175),0))</f>
        <v>0</v>
      </c>
      <c r="R3175" s="32">
        <f>IF($B3175="",0,IF($U3175="IN",N($M3175),0))</f>
        <v>0</v>
      </c>
      <c r="S3175" s="33">
        <f>IF($B3175="","",IF($M3175="","⚠ مبلغ",IF($E3175="","⚠ بانک عامل",IF(AND($U3175="TRF",$F3175=""),"⚠ بانک مقصد",IF(AND($V3175&lt;&gt;"NONE",$V3175&lt;&gt;"",$Z3175=""),"⚠ طرف حساب","✓")))))</f>
        <v>0</v>
      </c>
      <c r="T3175" s="29"/>
      <c r="U3175" s="27">
        <f>IFERROR(VLOOKUP($D3175,BankOpTbl,2,0),"")</f>
        <v>0</v>
      </c>
      <c r="V3175" s="27">
        <f>IFERROR(VLOOKUP($D3175,BankOpTbl,3,0),"")</f>
        <v>0</v>
      </c>
      <c r="W3175" s="27">
        <f>IFERROR(VLOOKUP($D3175,BankOpTbl,4,0),"")</f>
        <v>0</v>
      </c>
      <c r="X3175" s="27">
        <f>IF($E3175="","",IFERROR(VLOOKUP($E3175,BankTbl,4,0),""))</f>
        <v>0</v>
      </c>
      <c r="Y3175" s="27">
        <f>IF($F3175="","",IFERROR(VLOOKUP($F3175,BankTbl,4,0),""))</f>
        <v>0</v>
      </c>
      <c r="Z3175" s="27">
        <f>IF($B3175="","",IF($V3175="PICK",LEFT($N3175,5),IF($V3175="FIXED",$W3175,IF($V3175="CODE",$H3175,""))))</f>
        <v>0</v>
      </c>
    </row>
    <row r="3176" spans="1:26" ht="21" customHeight="1">
      <c r="A3176" s="27">
        <f>IF($B3176="","",COUNTA($B$13:$B3176))</f>
        <v>0</v>
      </c>
      <c r="B3176" s="28"/>
      <c r="C3176" s="28"/>
      <c r="D3176" s="29"/>
      <c r="E3176" s="29"/>
      <c r="F3176" s="29"/>
      <c r="G3176" s="28"/>
      <c r="H3176" s="28"/>
      <c r="I3176" s="30">
        <f>IF($H3176="","",IFERROR(VLOOKUP($H3176,AcctTbl,2,0),"کد ناشناخته"))</f>
        <v>0</v>
      </c>
      <c r="J3176" s="27">
        <f>IF($H3176="","",IFERROR(VLOOKUP($H3176,AcctTbl,3,0),""))</f>
        <v>0</v>
      </c>
      <c r="K3176" s="29"/>
      <c r="L3176" s="28"/>
      <c r="M3176" s="31"/>
      <c r="N3176" s="29"/>
      <c r="O3176" s="32">
        <f>IF($B3176="",0,IF($U3176="IN",N($M3176),0))</f>
        <v>0</v>
      </c>
      <c r="P3176" s="32">
        <f>IF($B3176="",0,IF(OR($U3176="OUT",$U3176="TRF"),N($M3176),0))</f>
        <v>0</v>
      </c>
      <c r="Q3176" s="32">
        <f>IF($B3176="",0,IF(OR($U3176="OUT",$U3176="TRF"),N($M3176),0))</f>
        <v>0</v>
      </c>
      <c r="R3176" s="32">
        <f>IF($B3176="",0,IF($U3176="IN",N($M3176),0))</f>
        <v>0</v>
      </c>
      <c r="S3176" s="33">
        <f>IF($B3176="","",IF($M3176="","⚠ مبلغ",IF($E3176="","⚠ بانک عامل",IF(AND($U3176="TRF",$F3176=""),"⚠ بانک مقصد",IF(AND($V3176&lt;&gt;"NONE",$V3176&lt;&gt;"",$Z3176=""),"⚠ طرف حساب","✓")))))</f>
        <v>0</v>
      </c>
      <c r="T3176" s="29"/>
      <c r="U3176" s="27">
        <f>IFERROR(VLOOKUP($D3176,BankOpTbl,2,0),"")</f>
        <v>0</v>
      </c>
      <c r="V3176" s="27">
        <f>IFERROR(VLOOKUP($D3176,BankOpTbl,3,0),"")</f>
        <v>0</v>
      </c>
      <c r="W3176" s="27">
        <f>IFERROR(VLOOKUP($D3176,BankOpTbl,4,0),"")</f>
        <v>0</v>
      </c>
      <c r="X3176" s="27">
        <f>IF($E3176="","",IFERROR(VLOOKUP($E3176,BankTbl,4,0),""))</f>
        <v>0</v>
      </c>
      <c r="Y3176" s="27">
        <f>IF($F3176="","",IFERROR(VLOOKUP($F3176,BankTbl,4,0),""))</f>
        <v>0</v>
      </c>
      <c r="Z3176" s="27">
        <f>IF($B3176="","",IF($V3176="PICK",LEFT($N3176,5),IF($V3176="FIXED",$W3176,IF($V3176="CODE",$H3176,""))))</f>
        <v>0</v>
      </c>
    </row>
    <row r="3177" spans="1:26" ht="21" customHeight="1">
      <c r="A3177" s="27">
        <f>IF($B3177="","",COUNTA($B$13:$B3177))</f>
        <v>0</v>
      </c>
      <c r="B3177" s="28"/>
      <c r="C3177" s="28"/>
      <c r="D3177" s="29"/>
      <c r="E3177" s="29"/>
      <c r="F3177" s="29"/>
      <c r="G3177" s="28"/>
      <c r="H3177" s="28"/>
      <c r="I3177" s="30">
        <f>IF($H3177="","",IFERROR(VLOOKUP($H3177,AcctTbl,2,0),"کد ناشناخته"))</f>
        <v>0</v>
      </c>
      <c r="J3177" s="27">
        <f>IF($H3177="","",IFERROR(VLOOKUP($H3177,AcctTbl,3,0),""))</f>
        <v>0</v>
      </c>
      <c r="K3177" s="29"/>
      <c r="L3177" s="28"/>
      <c r="M3177" s="31"/>
      <c r="N3177" s="29"/>
      <c r="O3177" s="32">
        <f>IF($B3177="",0,IF($U3177="IN",N($M3177),0))</f>
        <v>0</v>
      </c>
      <c r="P3177" s="32">
        <f>IF($B3177="",0,IF(OR($U3177="OUT",$U3177="TRF"),N($M3177),0))</f>
        <v>0</v>
      </c>
      <c r="Q3177" s="32">
        <f>IF($B3177="",0,IF(OR($U3177="OUT",$U3177="TRF"),N($M3177),0))</f>
        <v>0</v>
      </c>
      <c r="R3177" s="32">
        <f>IF($B3177="",0,IF($U3177="IN",N($M3177),0))</f>
        <v>0</v>
      </c>
      <c r="S3177" s="33">
        <f>IF($B3177="","",IF($M3177="","⚠ مبلغ",IF($E3177="","⚠ بانک عامل",IF(AND($U3177="TRF",$F3177=""),"⚠ بانک مقصد",IF(AND($V3177&lt;&gt;"NONE",$V3177&lt;&gt;"",$Z3177=""),"⚠ طرف حساب","✓")))))</f>
        <v>0</v>
      </c>
      <c r="T3177" s="29"/>
      <c r="U3177" s="27">
        <f>IFERROR(VLOOKUP($D3177,BankOpTbl,2,0),"")</f>
        <v>0</v>
      </c>
      <c r="V3177" s="27">
        <f>IFERROR(VLOOKUP($D3177,BankOpTbl,3,0),"")</f>
        <v>0</v>
      </c>
      <c r="W3177" s="27">
        <f>IFERROR(VLOOKUP($D3177,BankOpTbl,4,0),"")</f>
        <v>0</v>
      </c>
      <c r="X3177" s="27">
        <f>IF($E3177="","",IFERROR(VLOOKUP($E3177,BankTbl,4,0),""))</f>
        <v>0</v>
      </c>
      <c r="Y3177" s="27">
        <f>IF($F3177="","",IFERROR(VLOOKUP($F3177,BankTbl,4,0),""))</f>
        <v>0</v>
      </c>
      <c r="Z3177" s="27">
        <f>IF($B3177="","",IF($V3177="PICK",LEFT($N3177,5),IF($V3177="FIXED",$W3177,IF($V3177="CODE",$H3177,""))))</f>
        <v>0</v>
      </c>
    </row>
    <row r="3178" spans="1:26" ht="21" customHeight="1">
      <c r="A3178" s="27">
        <f>IF($B3178="","",COUNTA($B$13:$B3178))</f>
        <v>0</v>
      </c>
      <c r="B3178" s="28"/>
      <c r="C3178" s="28"/>
      <c r="D3178" s="29"/>
      <c r="E3178" s="29"/>
      <c r="F3178" s="29"/>
      <c r="G3178" s="28"/>
      <c r="H3178" s="28"/>
      <c r="I3178" s="30">
        <f>IF($H3178="","",IFERROR(VLOOKUP($H3178,AcctTbl,2,0),"کد ناشناخته"))</f>
        <v>0</v>
      </c>
      <c r="J3178" s="27">
        <f>IF($H3178="","",IFERROR(VLOOKUP($H3178,AcctTbl,3,0),""))</f>
        <v>0</v>
      </c>
      <c r="K3178" s="29"/>
      <c r="L3178" s="28"/>
      <c r="M3178" s="31"/>
      <c r="N3178" s="29"/>
      <c r="O3178" s="32">
        <f>IF($B3178="",0,IF($U3178="IN",N($M3178),0))</f>
        <v>0</v>
      </c>
      <c r="P3178" s="32">
        <f>IF($B3178="",0,IF(OR($U3178="OUT",$U3178="TRF"),N($M3178),0))</f>
        <v>0</v>
      </c>
      <c r="Q3178" s="32">
        <f>IF($B3178="",0,IF(OR($U3178="OUT",$U3178="TRF"),N($M3178),0))</f>
        <v>0</v>
      </c>
      <c r="R3178" s="32">
        <f>IF($B3178="",0,IF($U3178="IN",N($M3178),0))</f>
        <v>0</v>
      </c>
      <c r="S3178" s="33">
        <f>IF($B3178="","",IF($M3178="","⚠ مبلغ",IF($E3178="","⚠ بانک عامل",IF(AND($U3178="TRF",$F3178=""),"⚠ بانک مقصد",IF(AND($V3178&lt;&gt;"NONE",$V3178&lt;&gt;"",$Z3178=""),"⚠ طرف حساب","✓")))))</f>
        <v>0</v>
      </c>
      <c r="T3178" s="29"/>
      <c r="U3178" s="27">
        <f>IFERROR(VLOOKUP($D3178,BankOpTbl,2,0),"")</f>
        <v>0</v>
      </c>
      <c r="V3178" s="27">
        <f>IFERROR(VLOOKUP($D3178,BankOpTbl,3,0),"")</f>
        <v>0</v>
      </c>
      <c r="W3178" s="27">
        <f>IFERROR(VLOOKUP($D3178,BankOpTbl,4,0),"")</f>
        <v>0</v>
      </c>
      <c r="X3178" s="27">
        <f>IF($E3178="","",IFERROR(VLOOKUP($E3178,BankTbl,4,0),""))</f>
        <v>0</v>
      </c>
      <c r="Y3178" s="27">
        <f>IF($F3178="","",IFERROR(VLOOKUP($F3178,BankTbl,4,0),""))</f>
        <v>0</v>
      </c>
      <c r="Z3178" s="27">
        <f>IF($B3178="","",IF($V3178="PICK",LEFT($N3178,5),IF($V3178="FIXED",$W3178,IF($V3178="CODE",$H3178,""))))</f>
        <v>0</v>
      </c>
    </row>
    <row r="3179" spans="1:26" ht="21" customHeight="1">
      <c r="A3179" s="27">
        <f>IF($B3179="","",COUNTA($B$13:$B3179))</f>
        <v>0</v>
      </c>
      <c r="B3179" s="28"/>
      <c r="C3179" s="28"/>
      <c r="D3179" s="29"/>
      <c r="E3179" s="29"/>
      <c r="F3179" s="29"/>
      <c r="G3179" s="28"/>
      <c r="H3179" s="28"/>
      <c r="I3179" s="30">
        <f>IF($H3179="","",IFERROR(VLOOKUP($H3179,AcctTbl,2,0),"کد ناشناخته"))</f>
        <v>0</v>
      </c>
      <c r="J3179" s="27">
        <f>IF($H3179="","",IFERROR(VLOOKUP($H3179,AcctTbl,3,0),""))</f>
        <v>0</v>
      </c>
      <c r="K3179" s="29"/>
      <c r="L3179" s="28"/>
      <c r="M3179" s="31"/>
      <c r="N3179" s="29"/>
      <c r="O3179" s="32">
        <f>IF($B3179="",0,IF($U3179="IN",N($M3179),0))</f>
        <v>0</v>
      </c>
      <c r="P3179" s="32">
        <f>IF($B3179="",0,IF(OR($U3179="OUT",$U3179="TRF"),N($M3179),0))</f>
        <v>0</v>
      </c>
      <c r="Q3179" s="32">
        <f>IF($B3179="",0,IF(OR($U3179="OUT",$U3179="TRF"),N($M3179),0))</f>
        <v>0</v>
      </c>
      <c r="R3179" s="32">
        <f>IF($B3179="",0,IF($U3179="IN",N($M3179),0))</f>
        <v>0</v>
      </c>
      <c r="S3179" s="33">
        <f>IF($B3179="","",IF($M3179="","⚠ مبلغ",IF($E3179="","⚠ بانک عامل",IF(AND($U3179="TRF",$F3179=""),"⚠ بانک مقصد",IF(AND($V3179&lt;&gt;"NONE",$V3179&lt;&gt;"",$Z3179=""),"⚠ طرف حساب","✓")))))</f>
        <v>0</v>
      </c>
      <c r="T3179" s="29"/>
      <c r="U3179" s="27">
        <f>IFERROR(VLOOKUP($D3179,BankOpTbl,2,0),"")</f>
        <v>0</v>
      </c>
      <c r="V3179" s="27">
        <f>IFERROR(VLOOKUP($D3179,BankOpTbl,3,0),"")</f>
        <v>0</v>
      </c>
      <c r="W3179" s="27">
        <f>IFERROR(VLOOKUP($D3179,BankOpTbl,4,0),"")</f>
        <v>0</v>
      </c>
      <c r="X3179" s="27">
        <f>IF($E3179="","",IFERROR(VLOOKUP($E3179,BankTbl,4,0),""))</f>
        <v>0</v>
      </c>
      <c r="Y3179" s="27">
        <f>IF($F3179="","",IFERROR(VLOOKUP($F3179,BankTbl,4,0),""))</f>
        <v>0</v>
      </c>
      <c r="Z3179" s="27">
        <f>IF($B3179="","",IF($V3179="PICK",LEFT($N3179,5),IF($V3179="FIXED",$W3179,IF($V3179="CODE",$H3179,""))))</f>
        <v>0</v>
      </c>
    </row>
    <row r="3180" spans="1:26" ht="21" customHeight="1">
      <c r="A3180" s="27">
        <f>IF($B3180="","",COUNTA($B$13:$B3180))</f>
        <v>0</v>
      </c>
      <c r="B3180" s="28"/>
      <c r="C3180" s="28"/>
      <c r="D3180" s="29"/>
      <c r="E3180" s="29"/>
      <c r="F3180" s="29"/>
      <c r="G3180" s="28"/>
      <c r="H3180" s="28"/>
      <c r="I3180" s="30">
        <f>IF($H3180="","",IFERROR(VLOOKUP($H3180,AcctTbl,2,0),"کد ناشناخته"))</f>
        <v>0</v>
      </c>
      <c r="J3180" s="27">
        <f>IF($H3180="","",IFERROR(VLOOKUP($H3180,AcctTbl,3,0),""))</f>
        <v>0</v>
      </c>
      <c r="K3180" s="29"/>
      <c r="L3180" s="28"/>
      <c r="M3180" s="31"/>
      <c r="N3180" s="29"/>
      <c r="O3180" s="32">
        <f>IF($B3180="",0,IF($U3180="IN",N($M3180),0))</f>
        <v>0</v>
      </c>
      <c r="P3180" s="32">
        <f>IF($B3180="",0,IF(OR($U3180="OUT",$U3180="TRF"),N($M3180),0))</f>
        <v>0</v>
      </c>
      <c r="Q3180" s="32">
        <f>IF($B3180="",0,IF(OR($U3180="OUT",$U3180="TRF"),N($M3180),0))</f>
        <v>0</v>
      </c>
      <c r="R3180" s="32">
        <f>IF($B3180="",0,IF($U3180="IN",N($M3180),0))</f>
        <v>0</v>
      </c>
      <c r="S3180" s="33">
        <f>IF($B3180="","",IF($M3180="","⚠ مبلغ",IF($E3180="","⚠ بانک عامل",IF(AND($U3180="TRF",$F3180=""),"⚠ بانک مقصد",IF(AND($V3180&lt;&gt;"NONE",$V3180&lt;&gt;"",$Z3180=""),"⚠ طرف حساب","✓")))))</f>
        <v>0</v>
      </c>
      <c r="T3180" s="29"/>
      <c r="U3180" s="27">
        <f>IFERROR(VLOOKUP($D3180,BankOpTbl,2,0),"")</f>
        <v>0</v>
      </c>
      <c r="V3180" s="27">
        <f>IFERROR(VLOOKUP($D3180,BankOpTbl,3,0),"")</f>
        <v>0</v>
      </c>
      <c r="W3180" s="27">
        <f>IFERROR(VLOOKUP($D3180,BankOpTbl,4,0),"")</f>
        <v>0</v>
      </c>
      <c r="X3180" s="27">
        <f>IF($E3180="","",IFERROR(VLOOKUP($E3180,BankTbl,4,0),""))</f>
        <v>0</v>
      </c>
      <c r="Y3180" s="27">
        <f>IF($F3180="","",IFERROR(VLOOKUP($F3180,BankTbl,4,0),""))</f>
        <v>0</v>
      </c>
      <c r="Z3180" s="27">
        <f>IF($B3180="","",IF($V3180="PICK",LEFT($N3180,5),IF($V3180="FIXED",$W3180,IF($V3180="CODE",$H3180,""))))</f>
        <v>0</v>
      </c>
    </row>
    <row r="3181" spans="1:26" ht="21" customHeight="1">
      <c r="A3181" s="27">
        <f>IF($B3181="","",COUNTA($B$13:$B3181))</f>
        <v>0</v>
      </c>
      <c r="B3181" s="28"/>
      <c r="C3181" s="28"/>
      <c r="D3181" s="29"/>
      <c r="E3181" s="29"/>
      <c r="F3181" s="29"/>
      <c r="G3181" s="28"/>
      <c r="H3181" s="28"/>
      <c r="I3181" s="30">
        <f>IF($H3181="","",IFERROR(VLOOKUP($H3181,AcctTbl,2,0),"کد ناشناخته"))</f>
        <v>0</v>
      </c>
      <c r="J3181" s="27">
        <f>IF($H3181="","",IFERROR(VLOOKUP($H3181,AcctTbl,3,0),""))</f>
        <v>0</v>
      </c>
      <c r="K3181" s="29"/>
      <c r="L3181" s="28"/>
      <c r="M3181" s="31"/>
      <c r="N3181" s="29"/>
      <c r="O3181" s="32">
        <f>IF($B3181="",0,IF($U3181="IN",N($M3181),0))</f>
        <v>0</v>
      </c>
      <c r="P3181" s="32">
        <f>IF($B3181="",0,IF(OR($U3181="OUT",$U3181="TRF"),N($M3181),0))</f>
        <v>0</v>
      </c>
      <c r="Q3181" s="32">
        <f>IF($B3181="",0,IF(OR($U3181="OUT",$U3181="TRF"),N($M3181),0))</f>
        <v>0</v>
      </c>
      <c r="R3181" s="32">
        <f>IF($B3181="",0,IF($U3181="IN",N($M3181),0))</f>
        <v>0</v>
      </c>
      <c r="S3181" s="33">
        <f>IF($B3181="","",IF($M3181="","⚠ مبلغ",IF($E3181="","⚠ بانک عامل",IF(AND($U3181="TRF",$F3181=""),"⚠ بانک مقصد",IF(AND($V3181&lt;&gt;"NONE",$V3181&lt;&gt;"",$Z3181=""),"⚠ طرف حساب","✓")))))</f>
        <v>0</v>
      </c>
      <c r="T3181" s="29"/>
      <c r="U3181" s="27">
        <f>IFERROR(VLOOKUP($D3181,BankOpTbl,2,0),"")</f>
        <v>0</v>
      </c>
      <c r="V3181" s="27">
        <f>IFERROR(VLOOKUP($D3181,BankOpTbl,3,0),"")</f>
        <v>0</v>
      </c>
      <c r="W3181" s="27">
        <f>IFERROR(VLOOKUP($D3181,BankOpTbl,4,0),"")</f>
        <v>0</v>
      </c>
      <c r="X3181" s="27">
        <f>IF($E3181="","",IFERROR(VLOOKUP($E3181,BankTbl,4,0),""))</f>
        <v>0</v>
      </c>
      <c r="Y3181" s="27">
        <f>IF($F3181="","",IFERROR(VLOOKUP($F3181,BankTbl,4,0),""))</f>
        <v>0</v>
      </c>
      <c r="Z3181" s="27">
        <f>IF($B3181="","",IF($V3181="PICK",LEFT($N3181,5),IF($V3181="FIXED",$W3181,IF($V3181="CODE",$H3181,""))))</f>
        <v>0</v>
      </c>
    </row>
    <row r="3182" spans="1:26" ht="21" customHeight="1">
      <c r="A3182" s="27">
        <f>IF($B3182="","",COUNTA($B$13:$B3182))</f>
        <v>0</v>
      </c>
      <c r="B3182" s="28"/>
      <c r="C3182" s="28"/>
      <c r="D3182" s="29"/>
      <c r="E3182" s="29"/>
      <c r="F3182" s="29"/>
      <c r="G3182" s="28"/>
      <c r="H3182" s="28"/>
      <c r="I3182" s="30">
        <f>IF($H3182="","",IFERROR(VLOOKUP($H3182,AcctTbl,2,0),"کد ناشناخته"))</f>
        <v>0</v>
      </c>
      <c r="J3182" s="27">
        <f>IF($H3182="","",IFERROR(VLOOKUP($H3182,AcctTbl,3,0),""))</f>
        <v>0</v>
      </c>
      <c r="K3182" s="29"/>
      <c r="L3182" s="28"/>
      <c r="M3182" s="31"/>
      <c r="N3182" s="29"/>
      <c r="O3182" s="32">
        <f>IF($B3182="",0,IF($U3182="IN",N($M3182),0))</f>
        <v>0</v>
      </c>
      <c r="P3182" s="32">
        <f>IF($B3182="",0,IF(OR($U3182="OUT",$U3182="TRF"),N($M3182),0))</f>
        <v>0</v>
      </c>
      <c r="Q3182" s="32">
        <f>IF($B3182="",0,IF(OR($U3182="OUT",$U3182="TRF"),N($M3182),0))</f>
        <v>0</v>
      </c>
      <c r="R3182" s="32">
        <f>IF($B3182="",0,IF($U3182="IN",N($M3182),0))</f>
        <v>0</v>
      </c>
      <c r="S3182" s="33">
        <f>IF($B3182="","",IF($M3182="","⚠ مبلغ",IF($E3182="","⚠ بانک عامل",IF(AND($U3182="TRF",$F3182=""),"⚠ بانک مقصد",IF(AND($V3182&lt;&gt;"NONE",$V3182&lt;&gt;"",$Z3182=""),"⚠ طرف حساب","✓")))))</f>
        <v>0</v>
      </c>
      <c r="T3182" s="29"/>
      <c r="U3182" s="27">
        <f>IFERROR(VLOOKUP($D3182,BankOpTbl,2,0),"")</f>
        <v>0</v>
      </c>
      <c r="V3182" s="27">
        <f>IFERROR(VLOOKUP($D3182,BankOpTbl,3,0),"")</f>
        <v>0</v>
      </c>
      <c r="W3182" s="27">
        <f>IFERROR(VLOOKUP($D3182,BankOpTbl,4,0),"")</f>
        <v>0</v>
      </c>
      <c r="X3182" s="27">
        <f>IF($E3182="","",IFERROR(VLOOKUP($E3182,BankTbl,4,0),""))</f>
        <v>0</v>
      </c>
      <c r="Y3182" s="27">
        <f>IF($F3182="","",IFERROR(VLOOKUP($F3182,BankTbl,4,0),""))</f>
        <v>0</v>
      </c>
      <c r="Z3182" s="27">
        <f>IF($B3182="","",IF($V3182="PICK",LEFT($N3182,5),IF($V3182="FIXED",$W3182,IF($V3182="CODE",$H3182,""))))</f>
        <v>0</v>
      </c>
    </row>
    <row r="3183" spans="1:26" ht="21" customHeight="1">
      <c r="A3183" s="27">
        <f>IF($B3183="","",COUNTA($B$13:$B3183))</f>
        <v>0</v>
      </c>
      <c r="B3183" s="28"/>
      <c r="C3183" s="28"/>
      <c r="D3183" s="29"/>
      <c r="E3183" s="29"/>
      <c r="F3183" s="29"/>
      <c r="G3183" s="28"/>
      <c r="H3183" s="28"/>
      <c r="I3183" s="30">
        <f>IF($H3183="","",IFERROR(VLOOKUP($H3183,AcctTbl,2,0),"کد ناشناخته"))</f>
        <v>0</v>
      </c>
      <c r="J3183" s="27">
        <f>IF($H3183="","",IFERROR(VLOOKUP($H3183,AcctTbl,3,0),""))</f>
        <v>0</v>
      </c>
      <c r="K3183" s="29"/>
      <c r="L3183" s="28"/>
      <c r="M3183" s="31"/>
      <c r="N3183" s="29"/>
      <c r="O3183" s="32">
        <f>IF($B3183="",0,IF($U3183="IN",N($M3183),0))</f>
        <v>0</v>
      </c>
      <c r="P3183" s="32">
        <f>IF($B3183="",0,IF(OR($U3183="OUT",$U3183="TRF"),N($M3183),0))</f>
        <v>0</v>
      </c>
      <c r="Q3183" s="32">
        <f>IF($B3183="",0,IF(OR($U3183="OUT",$U3183="TRF"),N($M3183),0))</f>
        <v>0</v>
      </c>
      <c r="R3183" s="32">
        <f>IF($B3183="",0,IF($U3183="IN",N($M3183),0))</f>
        <v>0</v>
      </c>
      <c r="S3183" s="33">
        <f>IF($B3183="","",IF($M3183="","⚠ مبلغ",IF($E3183="","⚠ بانک عامل",IF(AND($U3183="TRF",$F3183=""),"⚠ بانک مقصد",IF(AND($V3183&lt;&gt;"NONE",$V3183&lt;&gt;"",$Z3183=""),"⚠ طرف حساب","✓")))))</f>
        <v>0</v>
      </c>
      <c r="T3183" s="29"/>
      <c r="U3183" s="27">
        <f>IFERROR(VLOOKUP($D3183,BankOpTbl,2,0),"")</f>
        <v>0</v>
      </c>
      <c r="V3183" s="27">
        <f>IFERROR(VLOOKUP($D3183,BankOpTbl,3,0),"")</f>
        <v>0</v>
      </c>
      <c r="W3183" s="27">
        <f>IFERROR(VLOOKUP($D3183,BankOpTbl,4,0),"")</f>
        <v>0</v>
      </c>
      <c r="X3183" s="27">
        <f>IF($E3183="","",IFERROR(VLOOKUP($E3183,BankTbl,4,0),""))</f>
        <v>0</v>
      </c>
      <c r="Y3183" s="27">
        <f>IF($F3183="","",IFERROR(VLOOKUP($F3183,BankTbl,4,0),""))</f>
        <v>0</v>
      </c>
      <c r="Z3183" s="27">
        <f>IF($B3183="","",IF($V3183="PICK",LEFT($N3183,5),IF($V3183="FIXED",$W3183,IF($V3183="CODE",$H3183,""))))</f>
        <v>0</v>
      </c>
    </row>
    <row r="3184" spans="1:26" ht="21" customHeight="1">
      <c r="A3184" s="27">
        <f>IF($B3184="","",COUNTA($B$13:$B3184))</f>
        <v>0</v>
      </c>
      <c r="B3184" s="28"/>
      <c r="C3184" s="28"/>
      <c r="D3184" s="29"/>
      <c r="E3184" s="29"/>
      <c r="F3184" s="29"/>
      <c r="G3184" s="28"/>
      <c r="H3184" s="28"/>
      <c r="I3184" s="30">
        <f>IF($H3184="","",IFERROR(VLOOKUP($H3184,AcctTbl,2,0),"کد ناشناخته"))</f>
        <v>0</v>
      </c>
      <c r="J3184" s="27">
        <f>IF($H3184="","",IFERROR(VLOOKUP($H3184,AcctTbl,3,0),""))</f>
        <v>0</v>
      </c>
      <c r="K3184" s="29"/>
      <c r="L3184" s="28"/>
      <c r="M3184" s="31"/>
      <c r="N3184" s="29"/>
      <c r="O3184" s="32">
        <f>IF($B3184="",0,IF($U3184="IN",N($M3184),0))</f>
        <v>0</v>
      </c>
      <c r="P3184" s="32">
        <f>IF($B3184="",0,IF(OR($U3184="OUT",$U3184="TRF"),N($M3184),0))</f>
        <v>0</v>
      </c>
      <c r="Q3184" s="32">
        <f>IF($B3184="",0,IF(OR($U3184="OUT",$U3184="TRF"),N($M3184),0))</f>
        <v>0</v>
      </c>
      <c r="R3184" s="32">
        <f>IF($B3184="",0,IF($U3184="IN",N($M3184),0))</f>
        <v>0</v>
      </c>
      <c r="S3184" s="33">
        <f>IF($B3184="","",IF($M3184="","⚠ مبلغ",IF($E3184="","⚠ بانک عامل",IF(AND($U3184="TRF",$F3184=""),"⚠ بانک مقصد",IF(AND($V3184&lt;&gt;"NONE",$V3184&lt;&gt;"",$Z3184=""),"⚠ طرف حساب","✓")))))</f>
        <v>0</v>
      </c>
      <c r="T3184" s="29"/>
      <c r="U3184" s="27">
        <f>IFERROR(VLOOKUP($D3184,BankOpTbl,2,0),"")</f>
        <v>0</v>
      </c>
      <c r="V3184" s="27">
        <f>IFERROR(VLOOKUP($D3184,BankOpTbl,3,0),"")</f>
        <v>0</v>
      </c>
      <c r="W3184" s="27">
        <f>IFERROR(VLOOKUP($D3184,BankOpTbl,4,0),"")</f>
        <v>0</v>
      </c>
      <c r="X3184" s="27">
        <f>IF($E3184="","",IFERROR(VLOOKUP($E3184,BankTbl,4,0),""))</f>
        <v>0</v>
      </c>
      <c r="Y3184" s="27">
        <f>IF($F3184="","",IFERROR(VLOOKUP($F3184,BankTbl,4,0),""))</f>
        <v>0</v>
      </c>
      <c r="Z3184" s="27">
        <f>IF($B3184="","",IF($V3184="PICK",LEFT($N3184,5),IF($V3184="FIXED",$W3184,IF($V3184="CODE",$H3184,""))))</f>
        <v>0</v>
      </c>
    </row>
    <row r="3185" spans="1:26" ht="21" customHeight="1">
      <c r="A3185" s="27">
        <f>IF($B3185="","",COUNTA($B$13:$B3185))</f>
        <v>0</v>
      </c>
      <c r="B3185" s="28"/>
      <c r="C3185" s="28"/>
      <c r="D3185" s="29"/>
      <c r="E3185" s="29"/>
      <c r="F3185" s="29"/>
      <c r="G3185" s="28"/>
      <c r="H3185" s="28"/>
      <c r="I3185" s="30">
        <f>IF($H3185="","",IFERROR(VLOOKUP($H3185,AcctTbl,2,0),"کد ناشناخته"))</f>
        <v>0</v>
      </c>
      <c r="J3185" s="27">
        <f>IF($H3185="","",IFERROR(VLOOKUP($H3185,AcctTbl,3,0),""))</f>
        <v>0</v>
      </c>
      <c r="K3185" s="29"/>
      <c r="L3185" s="28"/>
      <c r="M3185" s="31"/>
      <c r="N3185" s="29"/>
      <c r="O3185" s="32">
        <f>IF($B3185="",0,IF($U3185="IN",N($M3185),0))</f>
        <v>0</v>
      </c>
      <c r="P3185" s="32">
        <f>IF($B3185="",0,IF(OR($U3185="OUT",$U3185="TRF"),N($M3185),0))</f>
        <v>0</v>
      </c>
      <c r="Q3185" s="32">
        <f>IF($B3185="",0,IF(OR($U3185="OUT",$U3185="TRF"),N($M3185),0))</f>
        <v>0</v>
      </c>
      <c r="R3185" s="32">
        <f>IF($B3185="",0,IF($U3185="IN",N($M3185),0))</f>
        <v>0</v>
      </c>
      <c r="S3185" s="33">
        <f>IF($B3185="","",IF($M3185="","⚠ مبلغ",IF($E3185="","⚠ بانک عامل",IF(AND($U3185="TRF",$F3185=""),"⚠ بانک مقصد",IF(AND($V3185&lt;&gt;"NONE",$V3185&lt;&gt;"",$Z3185=""),"⚠ طرف حساب","✓")))))</f>
        <v>0</v>
      </c>
      <c r="T3185" s="29"/>
      <c r="U3185" s="27">
        <f>IFERROR(VLOOKUP($D3185,BankOpTbl,2,0),"")</f>
        <v>0</v>
      </c>
      <c r="V3185" s="27">
        <f>IFERROR(VLOOKUP($D3185,BankOpTbl,3,0),"")</f>
        <v>0</v>
      </c>
      <c r="W3185" s="27">
        <f>IFERROR(VLOOKUP($D3185,BankOpTbl,4,0),"")</f>
        <v>0</v>
      </c>
      <c r="X3185" s="27">
        <f>IF($E3185="","",IFERROR(VLOOKUP($E3185,BankTbl,4,0),""))</f>
        <v>0</v>
      </c>
      <c r="Y3185" s="27">
        <f>IF($F3185="","",IFERROR(VLOOKUP($F3185,BankTbl,4,0),""))</f>
        <v>0</v>
      </c>
      <c r="Z3185" s="27">
        <f>IF($B3185="","",IF($V3185="PICK",LEFT($N3185,5),IF($V3185="FIXED",$W3185,IF($V3185="CODE",$H3185,""))))</f>
        <v>0</v>
      </c>
    </row>
    <row r="3186" spans="1:26" ht="21" customHeight="1">
      <c r="A3186" s="27">
        <f>IF($B3186="","",COUNTA($B$13:$B3186))</f>
        <v>0</v>
      </c>
      <c r="B3186" s="28"/>
      <c r="C3186" s="28"/>
      <c r="D3186" s="29"/>
      <c r="E3186" s="29"/>
      <c r="F3186" s="29"/>
      <c r="G3186" s="28"/>
      <c r="H3186" s="28"/>
      <c r="I3186" s="30">
        <f>IF($H3186="","",IFERROR(VLOOKUP($H3186,AcctTbl,2,0),"کد ناشناخته"))</f>
        <v>0</v>
      </c>
      <c r="J3186" s="27">
        <f>IF($H3186="","",IFERROR(VLOOKUP($H3186,AcctTbl,3,0),""))</f>
        <v>0</v>
      </c>
      <c r="K3186" s="29"/>
      <c r="L3186" s="28"/>
      <c r="M3186" s="31"/>
      <c r="N3186" s="29"/>
      <c r="O3186" s="32">
        <f>IF($B3186="",0,IF($U3186="IN",N($M3186),0))</f>
        <v>0</v>
      </c>
      <c r="P3186" s="32">
        <f>IF($B3186="",0,IF(OR($U3186="OUT",$U3186="TRF"),N($M3186),0))</f>
        <v>0</v>
      </c>
      <c r="Q3186" s="32">
        <f>IF($B3186="",0,IF(OR($U3186="OUT",$U3186="TRF"),N($M3186),0))</f>
        <v>0</v>
      </c>
      <c r="R3186" s="32">
        <f>IF($B3186="",0,IF($U3186="IN",N($M3186),0))</f>
        <v>0</v>
      </c>
      <c r="S3186" s="33">
        <f>IF($B3186="","",IF($M3186="","⚠ مبلغ",IF($E3186="","⚠ بانک عامل",IF(AND($U3186="TRF",$F3186=""),"⚠ بانک مقصد",IF(AND($V3186&lt;&gt;"NONE",$V3186&lt;&gt;"",$Z3186=""),"⚠ طرف حساب","✓")))))</f>
        <v>0</v>
      </c>
      <c r="T3186" s="29"/>
      <c r="U3186" s="27">
        <f>IFERROR(VLOOKUP($D3186,BankOpTbl,2,0),"")</f>
        <v>0</v>
      </c>
      <c r="V3186" s="27">
        <f>IFERROR(VLOOKUP($D3186,BankOpTbl,3,0),"")</f>
        <v>0</v>
      </c>
      <c r="W3186" s="27">
        <f>IFERROR(VLOOKUP($D3186,BankOpTbl,4,0),"")</f>
        <v>0</v>
      </c>
      <c r="X3186" s="27">
        <f>IF($E3186="","",IFERROR(VLOOKUP($E3186,BankTbl,4,0),""))</f>
        <v>0</v>
      </c>
      <c r="Y3186" s="27">
        <f>IF($F3186="","",IFERROR(VLOOKUP($F3186,BankTbl,4,0),""))</f>
        <v>0</v>
      </c>
      <c r="Z3186" s="27">
        <f>IF($B3186="","",IF($V3186="PICK",LEFT($N3186,5),IF($V3186="FIXED",$W3186,IF($V3186="CODE",$H3186,""))))</f>
        <v>0</v>
      </c>
    </row>
    <row r="3187" spans="1:26" ht="21" customHeight="1">
      <c r="A3187" s="27">
        <f>IF($B3187="","",COUNTA($B$13:$B3187))</f>
        <v>0</v>
      </c>
      <c r="B3187" s="28"/>
      <c r="C3187" s="28"/>
      <c r="D3187" s="29"/>
      <c r="E3187" s="29"/>
      <c r="F3187" s="29"/>
      <c r="G3187" s="28"/>
      <c r="H3187" s="28"/>
      <c r="I3187" s="30">
        <f>IF($H3187="","",IFERROR(VLOOKUP($H3187,AcctTbl,2,0),"کد ناشناخته"))</f>
        <v>0</v>
      </c>
      <c r="J3187" s="27">
        <f>IF($H3187="","",IFERROR(VLOOKUP($H3187,AcctTbl,3,0),""))</f>
        <v>0</v>
      </c>
      <c r="K3187" s="29"/>
      <c r="L3187" s="28"/>
      <c r="M3187" s="31"/>
      <c r="N3187" s="29"/>
      <c r="O3187" s="32">
        <f>IF($B3187="",0,IF($U3187="IN",N($M3187),0))</f>
        <v>0</v>
      </c>
      <c r="P3187" s="32">
        <f>IF($B3187="",0,IF(OR($U3187="OUT",$U3187="TRF"),N($M3187),0))</f>
        <v>0</v>
      </c>
      <c r="Q3187" s="32">
        <f>IF($B3187="",0,IF(OR($U3187="OUT",$U3187="TRF"),N($M3187),0))</f>
        <v>0</v>
      </c>
      <c r="R3187" s="32">
        <f>IF($B3187="",0,IF($U3187="IN",N($M3187),0))</f>
        <v>0</v>
      </c>
      <c r="S3187" s="33">
        <f>IF($B3187="","",IF($M3187="","⚠ مبلغ",IF($E3187="","⚠ بانک عامل",IF(AND($U3187="TRF",$F3187=""),"⚠ بانک مقصد",IF(AND($V3187&lt;&gt;"NONE",$V3187&lt;&gt;"",$Z3187=""),"⚠ طرف حساب","✓")))))</f>
        <v>0</v>
      </c>
      <c r="T3187" s="29"/>
      <c r="U3187" s="27">
        <f>IFERROR(VLOOKUP($D3187,BankOpTbl,2,0),"")</f>
        <v>0</v>
      </c>
      <c r="V3187" s="27">
        <f>IFERROR(VLOOKUP($D3187,BankOpTbl,3,0),"")</f>
        <v>0</v>
      </c>
      <c r="W3187" s="27">
        <f>IFERROR(VLOOKUP($D3187,BankOpTbl,4,0),"")</f>
        <v>0</v>
      </c>
      <c r="X3187" s="27">
        <f>IF($E3187="","",IFERROR(VLOOKUP($E3187,BankTbl,4,0),""))</f>
        <v>0</v>
      </c>
      <c r="Y3187" s="27">
        <f>IF($F3187="","",IFERROR(VLOOKUP($F3187,BankTbl,4,0),""))</f>
        <v>0</v>
      </c>
      <c r="Z3187" s="27">
        <f>IF($B3187="","",IF($V3187="PICK",LEFT($N3187,5),IF($V3187="FIXED",$W3187,IF($V3187="CODE",$H3187,""))))</f>
        <v>0</v>
      </c>
    </row>
    <row r="3188" spans="1:26" ht="21" customHeight="1">
      <c r="A3188" s="27">
        <f>IF($B3188="","",COUNTA($B$13:$B3188))</f>
        <v>0</v>
      </c>
      <c r="B3188" s="28"/>
      <c r="C3188" s="28"/>
      <c r="D3188" s="29"/>
      <c r="E3188" s="29"/>
      <c r="F3188" s="29"/>
      <c r="G3188" s="28"/>
      <c r="H3188" s="28"/>
      <c r="I3188" s="30">
        <f>IF($H3188="","",IFERROR(VLOOKUP($H3188,AcctTbl,2,0),"کد ناشناخته"))</f>
        <v>0</v>
      </c>
      <c r="J3188" s="27">
        <f>IF($H3188="","",IFERROR(VLOOKUP($H3188,AcctTbl,3,0),""))</f>
        <v>0</v>
      </c>
      <c r="K3188" s="29"/>
      <c r="L3188" s="28"/>
      <c r="M3188" s="31"/>
      <c r="N3188" s="29"/>
      <c r="O3188" s="32">
        <f>IF($B3188="",0,IF($U3188="IN",N($M3188),0))</f>
        <v>0</v>
      </c>
      <c r="P3188" s="32">
        <f>IF($B3188="",0,IF(OR($U3188="OUT",$U3188="TRF"),N($M3188),0))</f>
        <v>0</v>
      </c>
      <c r="Q3188" s="32">
        <f>IF($B3188="",0,IF(OR($U3188="OUT",$U3188="TRF"),N($M3188),0))</f>
        <v>0</v>
      </c>
      <c r="R3188" s="32">
        <f>IF($B3188="",0,IF($U3188="IN",N($M3188),0))</f>
        <v>0</v>
      </c>
      <c r="S3188" s="33">
        <f>IF($B3188="","",IF($M3188="","⚠ مبلغ",IF($E3188="","⚠ بانک عامل",IF(AND($U3188="TRF",$F3188=""),"⚠ بانک مقصد",IF(AND($V3188&lt;&gt;"NONE",$V3188&lt;&gt;"",$Z3188=""),"⚠ طرف حساب","✓")))))</f>
        <v>0</v>
      </c>
      <c r="T3188" s="29"/>
      <c r="U3188" s="27">
        <f>IFERROR(VLOOKUP($D3188,BankOpTbl,2,0),"")</f>
        <v>0</v>
      </c>
      <c r="V3188" s="27">
        <f>IFERROR(VLOOKUP($D3188,BankOpTbl,3,0),"")</f>
        <v>0</v>
      </c>
      <c r="W3188" s="27">
        <f>IFERROR(VLOOKUP($D3188,BankOpTbl,4,0),"")</f>
        <v>0</v>
      </c>
      <c r="X3188" s="27">
        <f>IF($E3188="","",IFERROR(VLOOKUP($E3188,BankTbl,4,0),""))</f>
        <v>0</v>
      </c>
      <c r="Y3188" s="27">
        <f>IF($F3188="","",IFERROR(VLOOKUP($F3188,BankTbl,4,0),""))</f>
        <v>0</v>
      </c>
      <c r="Z3188" s="27">
        <f>IF($B3188="","",IF($V3188="PICK",LEFT($N3188,5),IF($V3188="FIXED",$W3188,IF($V3188="CODE",$H3188,""))))</f>
        <v>0</v>
      </c>
    </row>
    <row r="3189" spans="1:26" ht="21" customHeight="1">
      <c r="A3189" s="27">
        <f>IF($B3189="","",COUNTA($B$13:$B3189))</f>
        <v>0</v>
      </c>
      <c r="B3189" s="28"/>
      <c r="C3189" s="28"/>
      <c r="D3189" s="29"/>
      <c r="E3189" s="29"/>
      <c r="F3189" s="29"/>
      <c r="G3189" s="28"/>
      <c r="H3189" s="28"/>
      <c r="I3189" s="30">
        <f>IF($H3189="","",IFERROR(VLOOKUP($H3189,AcctTbl,2,0),"کد ناشناخته"))</f>
        <v>0</v>
      </c>
      <c r="J3189" s="27">
        <f>IF($H3189="","",IFERROR(VLOOKUP($H3189,AcctTbl,3,0),""))</f>
        <v>0</v>
      </c>
      <c r="K3189" s="29"/>
      <c r="L3189" s="28"/>
      <c r="M3189" s="31"/>
      <c r="N3189" s="29"/>
      <c r="O3189" s="32">
        <f>IF($B3189="",0,IF($U3189="IN",N($M3189),0))</f>
        <v>0</v>
      </c>
      <c r="P3189" s="32">
        <f>IF($B3189="",0,IF(OR($U3189="OUT",$U3189="TRF"),N($M3189),0))</f>
        <v>0</v>
      </c>
      <c r="Q3189" s="32">
        <f>IF($B3189="",0,IF(OR($U3189="OUT",$U3189="TRF"),N($M3189),0))</f>
        <v>0</v>
      </c>
      <c r="R3189" s="32">
        <f>IF($B3189="",0,IF($U3189="IN",N($M3189),0))</f>
        <v>0</v>
      </c>
      <c r="S3189" s="33">
        <f>IF($B3189="","",IF($M3189="","⚠ مبلغ",IF($E3189="","⚠ بانک عامل",IF(AND($U3189="TRF",$F3189=""),"⚠ بانک مقصد",IF(AND($V3189&lt;&gt;"NONE",$V3189&lt;&gt;"",$Z3189=""),"⚠ طرف حساب","✓")))))</f>
        <v>0</v>
      </c>
      <c r="T3189" s="29"/>
      <c r="U3189" s="27">
        <f>IFERROR(VLOOKUP($D3189,BankOpTbl,2,0),"")</f>
        <v>0</v>
      </c>
      <c r="V3189" s="27">
        <f>IFERROR(VLOOKUP($D3189,BankOpTbl,3,0),"")</f>
        <v>0</v>
      </c>
      <c r="W3189" s="27">
        <f>IFERROR(VLOOKUP($D3189,BankOpTbl,4,0),"")</f>
        <v>0</v>
      </c>
      <c r="X3189" s="27">
        <f>IF($E3189="","",IFERROR(VLOOKUP($E3189,BankTbl,4,0),""))</f>
        <v>0</v>
      </c>
      <c r="Y3189" s="27">
        <f>IF($F3189="","",IFERROR(VLOOKUP($F3189,BankTbl,4,0),""))</f>
        <v>0</v>
      </c>
      <c r="Z3189" s="27">
        <f>IF($B3189="","",IF($V3189="PICK",LEFT($N3189,5),IF($V3189="FIXED",$W3189,IF($V3189="CODE",$H3189,""))))</f>
        <v>0</v>
      </c>
    </row>
    <row r="3190" spans="1:26" ht="21" customHeight="1">
      <c r="A3190" s="27">
        <f>IF($B3190="","",COUNTA($B$13:$B3190))</f>
        <v>0</v>
      </c>
      <c r="B3190" s="28"/>
      <c r="C3190" s="28"/>
      <c r="D3190" s="29"/>
      <c r="E3190" s="29"/>
      <c r="F3190" s="29"/>
      <c r="G3190" s="28"/>
      <c r="H3190" s="28"/>
      <c r="I3190" s="30">
        <f>IF($H3190="","",IFERROR(VLOOKUP($H3190,AcctTbl,2,0),"کد ناشناخته"))</f>
        <v>0</v>
      </c>
      <c r="J3190" s="27">
        <f>IF($H3190="","",IFERROR(VLOOKUP($H3190,AcctTbl,3,0),""))</f>
        <v>0</v>
      </c>
      <c r="K3190" s="29"/>
      <c r="L3190" s="28"/>
      <c r="M3190" s="31"/>
      <c r="N3190" s="29"/>
      <c r="O3190" s="32">
        <f>IF($B3190="",0,IF($U3190="IN",N($M3190),0))</f>
        <v>0</v>
      </c>
      <c r="P3190" s="32">
        <f>IF($B3190="",0,IF(OR($U3190="OUT",$U3190="TRF"),N($M3190),0))</f>
        <v>0</v>
      </c>
      <c r="Q3190" s="32">
        <f>IF($B3190="",0,IF(OR($U3190="OUT",$U3190="TRF"),N($M3190),0))</f>
        <v>0</v>
      </c>
      <c r="R3190" s="32">
        <f>IF($B3190="",0,IF($U3190="IN",N($M3190),0))</f>
        <v>0</v>
      </c>
      <c r="S3190" s="33">
        <f>IF($B3190="","",IF($M3190="","⚠ مبلغ",IF($E3190="","⚠ بانک عامل",IF(AND($U3190="TRF",$F3190=""),"⚠ بانک مقصد",IF(AND($V3190&lt;&gt;"NONE",$V3190&lt;&gt;"",$Z3190=""),"⚠ طرف حساب","✓")))))</f>
        <v>0</v>
      </c>
      <c r="T3190" s="29"/>
      <c r="U3190" s="27">
        <f>IFERROR(VLOOKUP($D3190,BankOpTbl,2,0),"")</f>
        <v>0</v>
      </c>
      <c r="V3190" s="27">
        <f>IFERROR(VLOOKUP($D3190,BankOpTbl,3,0),"")</f>
        <v>0</v>
      </c>
      <c r="W3190" s="27">
        <f>IFERROR(VLOOKUP($D3190,BankOpTbl,4,0),"")</f>
        <v>0</v>
      </c>
      <c r="X3190" s="27">
        <f>IF($E3190="","",IFERROR(VLOOKUP($E3190,BankTbl,4,0),""))</f>
        <v>0</v>
      </c>
      <c r="Y3190" s="27">
        <f>IF($F3190="","",IFERROR(VLOOKUP($F3190,BankTbl,4,0),""))</f>
        <v>0</v>
      </c>
      <c r="Z3190" s="27">
        <f>IF($B3190="","",IF($V3190="PICK",LEFT($N3190,5),IF($V3190="FIXED",$W3190,IF($V3190="CODE",$H3190,""))))</f>
        <v>0</v>
      </c>
    </row>
    <row r="3191" spans="1:26" ht="21" customHeight="1">
      <c r="A3191" s="27">
        <f>IF($B3191="","",COUNTA($B$13:$B3191))</f>
        <v>0</v>
      </c>
      <c r="B3191" s="28"/>
      <c r="C3191" s="28"/>
      <c r="D3191" s="29"/>
      <c r="E3191" s="29"/>
      <c r="F3191" s="29"/>
      <c r="G3191" s="28"/>
      <c r="H3191" s="28"/>
      <c r="I3191" s="30">
        <f>IF($H3191="","",IFERROR(VLOOKUP($H3191,AcctTbl,2,0),"کد ناشناخته"))</f>
        <v>0</v>
      </c>
      <c r="J3191" s="27">
        <f>IF($H3191="","",IFERROR(VLOOKUP($H3191,AcctTbl,3,0),""))</f>
        <v>0</v>
      </c>
      <c r="K3191" s="29"/>
      <c r="L3191" s="28"/>
      <c r="M3191" s="31"/>
      <c r="N3191" s="29"/>
      <c r="O3191" s="32">
        <f>IF($B3191="",0,IF($U3191="IN",N($M3191),0))</f>
        <v>0</v>
      </c>
      <c r="P3191" s="32">
        <f>IF($B3191="",0,IF(OR($U3191="OUT",$U3191="TRF"),N($M3191),0))</f>
        <v>0</v>
      </c>
      <c r="Q3191" s="32">
        <f>IF($B3191="",0,IF(OR($U3191="OUT",$U3191="TRF"),N($M3191),0))</f>
        <v>0</v>
      </c>
      <c r="R3191" s="32">
        <f>IF($B3191="",0,IF($U3191="IN",N($M3191),0))</f>
        <v>0</v>
      </c>
      <c r="S3191" s="33">
        <f>IF($B3191="","",IF($M3191="","⚠ مبلغ",IF($E3191="","⚠ بانک عامل",IF(AND($U3191="TRF",$F3191=""),"⚠ بانک مقصد",IF(AND($V3191&lt;&gt;"NONE",$V3191&lt;&gt;"",$Z3191=""),"⚠ طرف حساب","✓")))))</f>
        <v>0</v>
      </c>
      <c r="T3191" s="29"/>
      <c r="U3191" s="27">
        <f>IFERROR(VLOOKUP($D3191,BankOpTbl,2,0),"")</f>
        <v>0</v>
      </c>
      <c r="V3191" s="27">
        <f>IFERROR(VLOOKUP($D3191,BankOpTbl,3,0),"")</f>
        <v>0</v>
      </c>
      <c r="W3191" s="27">
        <f>IFERROR(VLOOKUP($D3191,BankOpTbl,4,0),"")</f>
        <v>0</v>
      </c>
      <c r="X3191" s="27">
        <f>IF($E3191="","",IFERROR(VLOOKUP($E3191,BankTbl,4,0),""))</f>
        <v>0</v>
      </c>
      <c r="Y3191" s="27">
        <f>IF($F3191="","",IFERROR(VLOOKUP($F3191,BankTbl,4,0),""))</f>
        <v>0</v>
      </c>
      <c r="Z3191" s="27">
        <f>IF($B3191="","",IF($V3191="PICK",LEFT($N3191,5),IF($V3191="FIXED",$W3191,IF($V3191="CODE",$H3191,""))))</f>
        <v>0</v>
      </c>
    </row>
    <row r="3192" spans="1:26" ht="21" customHeight="1">
      <c r="A3192" s="27">
        <f>IF($B3192="","",COUNTA($B$13:$B3192))</f>
        <v>0</v>
      </c>
      <c r="B3192" s="28"/>
      <c r="C3192" s="28"/>
      <c r="D3192" s="29"/>
      <c r="E3192" s="29"/>
      <c r="F3192" s="29"/>
      <c r="G3192" s="28"/>
      <c r="H3192" s="28"/>
      <c r="I3192" s="30">
        <f>IF($H3192="","",IFERROR(VLOOKUP($H3192,AcctTbl,2,0),"کد ناشناخته"))</f>
        <v>0</v>
      </c>
      <c r="J3192" s="27">
        <f>IF($H3192="","",IFERROR(VLOOKUP($H3192,AcctTbl,3,0),""))</f>
        <v>0</v>
      </c>
      <c r="K3192" s="29"/>
      <c r="L3192" s="28"/>
      <c r="M3192" s="31"/>
      <c r="N3192" s="29"/>
      <c r="O3192" s="32">
        <f>IF($B3192="",0,IF($U3192="IN",N($M3192),0))</f>
        <v>0</v>
      </c>
      <c r="P3192" s="32">
        <f>IF($B3192="",0,IF(OR($U3192="OUT",$U3192="TRF"),N($M3192),0))</f>
        <v>0</v>
      </c>
      <c r="Q3192" s="32">
        <f>IF($B3192="",0,IF(OR($U3192="OUT",$U3192="TRF"),N($M3192),0))</f>
        <v>0</v>
      </c>
      <c r="R3192" s="32">
        <f>IF($B3192="",0,IF($U3192="IN",N($M3192),0))</f>
        <v>0</v>
      </c>
      <c r="S3192" s="33">
        <f>IF($B3192="","",IF($M3192="","⚠ مبلغ",IF($E3192="","⚠ بانک عامل",IF(AND($U3192="TRF",$F3192=""),"⚠ بانک مقصد",IF(AND($V3192&lt;&gt;"NONE",$V3192&lt;&gt;"",$Z3192=""),"⚠ طرف حساب","✓")))))</f>
        <v>0</v>
      </c>
      <c r="T3192" s="29"/>
      <c r="U3192" s="27">
        <f>IFERROR(VLOOKUP($D3192,BankOpTbl,2,0),"")</f>
        <v>0</v>
      </c>
      <c r="V3192" s="27">
        <f>IFERROR(VLOOKUP($D3192,BankOpTbl,3,0),"")</f>
        <v>0</v>
      </c>
      <c r="W3192" s="27">
        <f>IFERROR(VLOOKUP($D3192,BankOpTbl,4,0),"")</f>
        <v>0</v>
      </c>
      <c r="X3192" s="27">
        <f>IF($E3192="","",IFERROR(VLOOKUP($E3192,BankTbl,4,0),""))</f>
        <v>0</v>
      </c>
      <c r="Y3192" s="27">
        <f>IF($F3192="","",IFERROR(VLOOKUP($F3192,BankTbl,4,0),""))</f>
        <v>0</v>
      </c>
      <c r="Z3192" s="27">
        <f>IF($B3192="","",IF($V3192="PICK",LEFT($N3192,5),IF($V3192="FIXED",$W3192,IF($V3192="CODE",$H3192,""))))</f>
        <v>0</v>
      </c>
    </row>
    <row r="3193" spans="1:26" ht="21" customHeight="1">
      <c r="A3193" s="27">
        <f>IF($B3193="","",COUNTA($B$13:$B3193))</f>
        <v>0</v>
      </c>
      <c r="B3193" s="28"/>
      <c r="C3193" s="28"/>
      <c r="D3193" s="29"/>
      <c r="E3193" s="29"/>
      <c r="F3193" s="29"/>
      <c r="G3193" s="28"/>
      <c r="H3193" s="28"/>
      <c r="I3193" s="30">
        <f>IF($H3193="","",IFERROR(VLOOKUP($H3193,AcctTbl,2,0),"کد ناشناخته"))</f>
        <v>0</v>
      </c>
      <c r="J3193" s="27">
        <f>IF($H3193="","",IFERROR(VLOOKUP($H3193,AcctTbl,3,0),""))</f>
        <v>0</v>
      </c>
      <c r="K3193" s="29"/>
      <c r="L3193" s="28"/>
      <c r="M3193" s="31"/>
      <c r="N3193" s="29"/>
      <c r="O3193" s="32">
        <f>IF($B3193="",0,IF($U3193="IN",N($M3193),0))</f>
        <v>0</v>
      </c>
      <c r="P3193" s="32">
        <f>IF($B3193="",0,IF(OR($U3193="OUT",$U3193="TRF"),N($M3193),0))</f>
        <v>0</v>
      </c>
      <c r="Q3193" s="32">
        <f>IF($B3193="",0,IF(OR($U3193="OUT",$U3193="TRF"),N($M3193),0))</f>
        <v>0</v>
      </c>
      <c r="R3193" s="32">
        <f>IF($B3193="",0,IF($U3193="IN",N($M3193),0))</f>
        <v>0</v>
      </c>
      <c r="S3193" s="33">
        <f>IF($B3193="","",IF($M3193="","⚠ مبلغ",IF($E3193="","⚠ بانک عامل",IF(AND($U3193="TRF",$F3193=""),"⚠ بانک مقصد",IF(AND($V3193&lt;&gt;"NONE",$V3193&lt;&gt;"",$Z3193=""),"⚠ طرف حساب","✓")))))</f>
        <v>0</v>
      </c>
      <c r="T3193" s="29"/>
      <c r="U3193" s="27">
        <f>IFERROR(VLOOKUP($D3193,BankOpTbl,2,0),"")</f>
        <v>0</v>
      </c>
      <c r="V3193" s="27">
        <f>IFERROR(VLOOKUP($D3193,BankOpTbl,3,0),"")</f>
        <v>0</v>
      </c>
      <c r="W3193" s="27">
        <f>IFERROR(VLOOKUP($D3193,BankOpTbl,4,0),"")</f>
        <v>0</v>
      </c>
      <c r="X3193" s="27">
        <f>IF($E3193="","",IFERROR(VLOOKUP($E3193,BankTbl,4,0),""))</f>
        <v>0</v>
      </c>
      <c r="Y3193" s="27">
        <f>IF($F3193="","",IFERROR(VLOOKUP($F3193,BankTbl,4,0),""))</f>
        <v>0</v>
      </c>
      <c r="Z3193" s="27">
        <f>IF($B3193="","",IF($V3193="PICK",LEFT($N3193,5),IF($V3193="FIXED",$W3193,IF($V3193="CODE",$H3193,""))))</f>
        <v>0</v>
      </c>
    </row>
    <row r="3194" spans="1:26" ht="21" customHeight="1">
      <c r="A3194" s="27">
        <f>IF($B3194="","",COUNTA($B$13:$B3194))</f>
        <v>0</v>
      </c>
      <c r="B3194" s="28"/>
      <c r="C3194" s="28"/>
      <c r="D3194" s="29"/>
      <c r="E3194" s="29"/>
      <c r="F3194" s="29"/>
      <c r="G3194" s="28"/>
      <c r="H3194" s="28"/>
      <c r="I3194" s="30">
        <f>IF($H3194="","",IFERROR(VLOOKUP($H3194,AcctTbl,2,0),"کد ناشناخته"))</f>
        <v>0</v>
      </c>
      <c r="J3194" s="27">
        <f>IF($H3194="","",IFERROR(VLOOKUP($H3194,AcctTbl,3,0),""))</f>
        <v>0</v>
      </c>
      <c r="K3194" s="29"/>
      <c r="L3194" s="28"/>
      <c r="M3194" s="31"/>
      <c r="N3194" s="29"/>
      <c r="O3194" s="32">
        <f>IF($B3194="",0,IF($U3194="IN",N($M3194),0))</f>
        <v>0</v>
      </c>
      <c r="P3194" s="32">
        <f>IF($B3194="",0,IF(OR($U3194="OUT",$U3194="TRF"),N($M3194),0))</f>
        <v>0</v>
      </c>
      <c r="Q3194" s="32">
        <f>IF($B3194="",0,IF(OR($U3194="OUT",$U3194="TRF"),N($M3194),0))</f>
        <v>0</v>
      </c>
      <c r="R3194" s="32">
        <f>IF($B3194="",0,IF($U3194="IN",N($M3194),0))</f>
        <v>0</v>
      </c>
      <c r="S3194" s="33">
        <f>IF($B3194="","",IF($M3194="","⚠ مبلغ",IF($E3194="","⚠ بانک عامل",IF(AND($U3194="TRF",$F3194=""),"⚠ بانک مقصد",IF(AND($V3194&lt;&gt;"NONE",$V3194&lt;&gt;"",$Z3194=""),"⚠ طرف حساب","✓")))))</f>
        <v>0</v>
      </c>
      <c r="T3194" s="29"/>
      <c r="U3194" s="27">
        <f>IFERROR(VLOOKUP($D3194,BankOpTbl,2,0),"")</f>
        <v>0</v>
      </c>
      <c r="V3194" s="27">
        <f>IFERROR(VLOOKUP($D3194,BankOpTbl,3,0),"")</f>
        <v>0</v>
      </c>
      <c r="W3194" s="27">
        <f>IFERROR(VLOOKUP($D3194,BankOpTbl,4,0),"")</f>
        <v>0</v>
      </c>
      <c r="X3194" s="27">
        <f>IF($E3194="","",IFERROR(VLOOKUP($E3194,BankTbl,4,0),""))</f>
        <v>0</v>
      </c>
      <c r="Y3194" s="27">
        <f>IF($F3194="","",IFERROR(VLOOKUP($F3194,BankTbl,4,0),""))</f>
        <v>0</v>
      </c>
      <c r="Z3194" s="27">
        <f>IF($B3194="","",IF($V3194="PICK",LEFT($N3194,5),IF($V3194="FIXED",$W3194,IF($V3194="CODE",$H3194,""))))</f>
        <v>0</v>
      </c>
    </row>
    <row r="3195" spans="1:26" ht="21" customHeight="1">
      <c r="A3195" s="27">
        <f>IF($B3195="","",COUNTA($B$13:$B3195))</f>
        <v>0</v>
      </c>
      <c r="B3195" s="28"/>
      <c r="C3195" s="28"/>
      <c r="D3195" s="29"/>
      <c r="E3195" s="29"/>
      <c r="F3195" s="29"/>
      <c r="G3195" s="28"/>
      <c r="H3195" s="28"/>
      <c r="I3195" s="30">
        <f>IF($H3195="","",IFERROR(VLOOKUP($H3195,AcctTbl,2,0),"کد ناشناخته"))</f>
        <v>0</v>
      </c>
      <c r="J3195" s="27">
        <f>IF($H3195="","",IFERROR(VLOOKUP($H3195,AcctTbl,3,0),""))</f>
        <v>0</v>
      </c>
      <c r="K3195" s="29"/>
      <c r="L3195" s="28"/>
      <c r="M3195" s="31"/>
      <c r="N3195" s="29"/>
      <c r="O3195" s="32">
        <f>IF($B3195="",0,IF($U3195="IN",N($M3195),0))</f>
        <v>0</v>
      </c>
      <c r="P3195" s="32">
        <f>IF($B3195="",0,IF(OR($U3195="OUT",$U3195="TRF"),N($M3195),0))</f>
        <v>0</v>
      </c>
      <c r="Q3195" s="32">
        <f>IF($B3195="",0,IF(OR($U3195="OUT",$U3195="TRF"),N($M3195),0))</f>
        <v>0</v>
      </c>
      <c r="R3195" s="32">
        <f>IF($B3195="",0,IF($U3195="IN",N($M3195),0))</f>
        <v>0</v>
      </c>
      <c r="S3195" s="33">
        <f>IF($B3195="","",IF($M3195="","⚠ مبلغ",IF($E3195="","⚠ بانک عامل",IF(AND($U3195="TRF",$F3195=""),"⚠ بانک مقصد",IF(AND($V3195&lt;&gt;"NONE",$V3195&lt;&gt;"",$Z3195=""),"⚠ طرف حساب","✓")))))</f>
        <v>0</v>
      </c>
      <c r="T3195" s="29"/>
      <c r="U3195" s="27">
        <f>IFERROR(VLOOKUP($D3195,BankOpTbl,2,0),"")</f>
        <v>0</v>
      </c>
      <c r="V3195" s="27">
        <f>IFERROR(VLOOKUP($D3195,BankOpTbl,3,0),"")</f>
        <v>0</v>
      </c>
      <c r="W3195" s="27">
        <f>IFERROR(VLOOKUP($D3195,BankOpTbl,4,0),"")</f>
        <v>0</v>
      </c>
      <c r="X3195" s="27">
        <f>IF($E3195="","",IFERROR(VLOOKUP($E3195,BankTbl,4,0),""))</f>
        <v>0</v>
      </c>
      <c r="Y3195" s="27">
        <f>IF($F3195="","",IFERROR(VLOOKUP($F3195,BankTbl,4,0),""))</f>
        <v>0</v>
      </c>
      <c r="Z3195" s="27">
        <f>IF($B3195="","",IF($V3195="PICK",LEFT($N3195,5),IF($V3195="FIXED",$W3195,IF($V3195="CODE",$H3195,""))))</f>
        <v>0</v>
      </c>
    </row>
    <row r="3196" spans="1:26" ht="21" customHeight="1">
      <c r="A3196" s="27">
        <f>IF($B3196="","",COUNTA($B$13:$B3196))</f>
        <v>0</v>
      </c>
      <c r="B3196" s="28"/>
      <c r="C3196" s="28"/>
      <c r="D3196" s="29"/>
      <c r="E3196" s="29"/>
      <c r="F3196" s="29"/>
      <c r="G3196" s="28"/>
      <c r="H3196" s="28"/>
      <c r="I3196" s="30">
        <f>IF($H3196="","",IFERROR(VLOOKUP($H3196,AcctTbl,2,0),"کد ناشناخته"))</f>
        <v>0</v>
      </c>
      <c r="J3196" s="27">
        <f>IF($H3196="","",IFERROR(VLOOKUP($H3196,AcctTbl,3,0),""))</f>
        <v>0</v>
      </c>
      <c r="K3196" s="29"/>
      <c r="L3196" s="28"/>
      <c r="M3196" s="31"/>
      <c r="N3196" s="29"/>
      <c r="O3196" s="32">
        <f>IF($B3196="",0,IF($U3196="IN",N($M3196),0))</f>
        <v>0</v>
      </c>
      <c r="P3196" s="32">
        <f>IF($B3196="",0,IF(OR($U3196="OUT",$U3196="TRF"),N($M3196),0))</f>
        <v>0</v>
      </c>
      <c r="Q3196" s="32">
        <f>IF($B3196="",0,IF(OR($U3196="OUT",$U3196="TRF"),N($M3196),0))</f>
        <v>0</v>
      </c>
      <c r="R3196" s="32">
        <f>IF($B3196="",0,IF($U3196="IN",N($M3196),0))</f>
        <v>0</v>
      </c>
      <c r="S3196" s="33">
        <f>IF($B3196="","",IF($M3196="","⚠ مبلغ",IF($E3196="","⚠ بانک عامل",IF(AND($U3196="TRF",$F3196=""),"⚠ بانک مقصد",IF(AND($V3196&lt;&gt;"NONE",$V3196&lt;&gt;"",$Z3196=""),"⚠ طرف حساب","✓")))))</f>
        <v>0</v>
      </c>
      <c r="T3196" s="29"/>
      <c r="U3196" s="27">
        <f>IFERROR(VLOOKUP($D3196,BankOpTbl,2,0),"")</f>
        <v>0</v>
      </c>
      <c r="V3196" s="27">
        <f>IFERROR(VLOOKUP($D3196,BankOpTbl,3,0),"")</f>
        <v>0</v>
      </c>
      <c r="W3196" s="27">
        <f>IFERROR(VLOOKUP($D3196,BankOpTbl,4,0),"")</f>
        <v>0</v>
      </c>
      <c r="X3196" s="27">
        <f>IF($E3196="","",IFERROR(VLOOKUP($E3196,BankTbl,4,0),""))</f>
        <v>0</v>
      </c>
      <c r="Y3196" s="27">
        <f>IF($F3196="","",IFERROR(VLOOKUP($F3196,BankTbl,4,0),""))</f>
        <v>0</v>
      </c>
      <c r="Z3196" s="27">
        <f>IF($B3196="","",IF($V3196="PICK",LEFT($N3196,5),IF($V3196="FIXED",$W3196,IF($V3196="CODE",$H3196,""))))</f>
        <v>0</v>
      </c>
    </row>
    <row r="3197" spans="1:26" ht="21" customHeight="1">
      <c r="A3197" s="27">
        <f>IF($B3197="","",COUNTA($B$13:$B3197))</f>
        <v>0</v>
      </c>
      <c r="B3197" s="28"/>
      <c r="C3197" s="28"/>
      <c r="D3197" s="29"/>
      <c r="E3197" s="29"/>
      <c r="F3197" s="29"/>
      <c r="G3197" s="28"/>
      <c r="H3197" s="28"/>
      <c r="I3197" s="30">
        <f>IF($H3197="","",IFERROR(VLOOKUP($H3197,AcctTbl,2,0),"کد ناشناخته"))</f>
        <v>0</v>
      </c>
      <c r="J3197" s="27">
        <f>IF($H3197="","",IFERROR(VLOOKUP($H3197,AcctTbl,3,0),""))</f>
        <v>0</v>
      </c>
      <c r="K3197" s="29"/>
      <c r="L3197" s="28"/>
      <c r="M3197" s="31"/>
      <c r="N3197" s="29"/>
      <c r="O3197" s="32">
        <f>IF($B3197="",0,IF($U3197="IN",N($M3197),0))</f>
        <v>0</v>
      </c>
      <c r="P3197" s="32">
        <f>IF($B3197="",0,IF(OR($U3197="OUT",$U3197="TRF"),N($M3197),0))</f>
        <v>0</v>
      </c>
      <c r="Q3197" s="32">
        <f>IF($B3197="",0,IF(OR($U3197="OUT",$U3197="TRF"),N($M3197),0))</f>
        <v>0</v>
      </c>
      <c r="R3197" s="32">
        <f>IF($B3197="",0,IF($U3197="IN",N($M3197),0))</f>
        <v>0</v>
      </c>
      <c r="S3197" s="33">
        <f>IF($B3197="","",IF($M3197="","⚠ مبلغ",IF($E3197="","⚠ بانک عامل",IF(AND($U3197="TRF",$F3197=""),"⚠ بانک مقصد",IF(AND($V3197&lt;&gt;"NONE",$V3197&lt;&gt;"",$Z3197=""),"⚠ طرف حساب","✓")))))</f>
        <v>0</v>
      </c>
      <c r="T3197" s="29"/>
      <c r="U3197" s="27">
        <f>IFERROR(VLOOKUP($D3197,BankOpTbl,2,0),"")</f>
        <v>0</v>
      </c>
      <c r="V3197" s="27">
        <f>IFERROR(VLOOKUP($D3197,BankOpTbl,3,0),"")</f>
        <v>0</v>
      </c>
      <c r="W3197" s="27">
        <f>IFERROR(VLOOKUP($D3197,BankOpTbl,4,0),"")</f>
        <v>0</v>
      </c>
      <c r="X3197" s="27">
        <f>IF($E3197="","",IFERROR(VLOOKUP($E3197,BankTbl,4,0),""))</f>
        <v>0</v>
      </c>
      <c r="Y3197" s="27">
        <f>IF($F3197="","",IFERROR(VLOOKUP($F3197,BankTbl,4,0),""))</f>
        <v>0</v>
      </c>
      <c r="Z3197" s="27">
        <f>IF($B3197="","",IF($V3197="PICK",LEFT($N3197,5),IF($V3197="FIXED",$W3197,IF($V3197="CODE",$H3197,""))))</f>
        <v>0</v>
      </c>
    </row>
    <row r="3198" spans="1:26" ht="21" customHeight="1">
      <c r="A3198" s="27">
        <f>IF($B3198="","",COUNTA($B$13:$B3198))</f>
        <v>0</v>
      </c>
      <c r="B3198" s="28"/>
      <c r="C3198" s="28"/>
      <c r="D3198" s="29"/>
      <c r="E3198" s="29"/>
      <c r="F3198" s="29"/>
      <c r="G3198" s="28"/>
      <c r="H3198" s="28"/>
      <c r="I3198" s="30">
        <f>IF($H3198="","",IFERROR(VLOOKUP($H3198,AcctTbl,2,0),"کد ناشناخته"))</f>
        <v>0</v>
      </c>
      <c r="J3198" s="27">
        <f>IF($H3198="","",IFERROR(VLOOKUP($H3198,AcctTbl,3,0),""))</f>
        <v>0</v>
      </c>
      <c r="K3198" s="29"/>
      <c r="L3198" s="28"/>
      <c r="M3198" s="31"/>
      <c r="N3198" s="29"/>
      <c r="O3198" s="32">
        <f>IF($B3198="",0,IF($U3198="IN",N($M3198),0))</f>
        <v>0</v>
      </c>
      <c r="P3198" s="32">
        <f>IF($B3198="",0,IF(OR($U3198="OUT",$U3198="TRF"),N($M3198),0))</f>
        <v>0</v>
      </c>
      <c r="Q3198" s="32">
        <f>IF($B3198="",0,IF(OR($U3198="OUT",$U3198="TRF"),N($M3198),0))</f>
        <v>0</v>
      </c>
      <c r="R3198" s="32">
        <f>IF($B3198="",0,IF($U3198="IN",N($M3198),0))</f>
        <v>0</v>
      </c>
      <c r="S3198" s="33">
        <f>IF($B3198="","",IF($M3198="","⚠ مبلغ",IF($E3198="","⚠ بانک عامل",IF(AND($U3198="TRF",$F3198=""),"⚠ بانک مقصد",IF(AND($V3198&lt;&gt;"NONE",$V3198&lt;&gt;"",$Z3198=""),"⚠ طرف حساب","✓")))))</f>
        <v>0</v>
      </c>
      <c r="T3198" s="29"/>
      <c r="U3198" s="27">
        <f>IFERROR(VLOOKUP($D3198,BankOpTbl,2,0),"")</f>
        <v>0</v>
      </c>
      <c r="V3198" s="27">
        <f>IFERROR(VLOOKUP($D3198,BankOpTbl,3,0),"")</f>
        <v>0</v>
      </c>
      <c r="W3198" s="27">
        <f>IFERROR(VLOOKUP($D3198,BankOpTbl,4,0),"")</f>
        <v>0</v>
      </c>
      <c r="X3198" s="27">
        <f>IF($E3198="","",IFERROR(VLOOKUP($E3198,BankTbl,4,0),""))</f>
        <v>0</v>
      </c>
      <c r="Y3198" s="27">
        <f>IF($F3198="","",IFERROR(VLOOKUP($F3198,BankTbl,4,0),""))</f>
        <v>0</v>
      </c>
      <c r="Z3198" s="27">
        <f>IF($B3198="","",IF($V3198="PICK",LEFT($N3198,5),IF($V3198="FIXED",$W3198,IF($V3198="CODE",$H3198,""))))</f>
        <v>0</v>
      </c>
    </row>
    <row r="3199" spans="1:26" ht="21" customHeight="1">
      <c r="A3199" s="27">
        <f>IF($B3199="","",COUNTA($B$13:$B3199))</f>
        <v>0</v>
      </c>
      <c r="B3199" s="28"/>
      <c r="C3199" s="28"/>
      <c r="D3199" s="29"/>
      <c r="E3199" s="29"/>
      <c r="F3199" s="29"/>
      <c r="G3199" s="28"/>
      <c r="H3199" s="28"/>
      <c r="I3199" s="30">
        <f>IF($H3199="","",IFERROR(VLOOKUP($H3199,AcctTbl,2,0),"کد ناشناخته"))</f>
        <v>0</v>
      </c>
      <c r="J3199" s="27">
        <f>IF($H3199="","",IFERROR(VLOOKUP($H3199,AcctTbl,3,0),""))</f>
        <v>0</v>
      </c>
      <c r="K3199" s="29"/>
      <c r="L3199" s="28"/>
      <c r="M3199" s="31"/>
      <c r="N3199" s="29"/>
      <c r="O3199" s="32">
        <f>IF($B3199="",0,IF($U3199="IN",N($M3199),0))</f>
        <v>0</v>
      </c>
      <c r="P3199" s="32">
        <f>IF($B3199="",0,IF(OR($U3199="OUT",$U3199="TRF"),N($M3199),0))</f>
        <v>0</v>
      </c>
      <c r="Q3199" s="32">
        <f>IF($B3199="",0,IF(OR($U3199="OUT",$U3199="TRF"),N($M3199),0))</f>
        <v>0</v>
      </c>
      <c r="R3199" s="32">
        <f>IF($B3199="",0,IF($U3199="IN",N($M3199),0))</f>
        <v>0</v>
      </c>
      <c r="S3199" s="33">
        <f>IF($B3199="","",IF($M3199="","⚠ مبلغ",IF($E3199="","⚠ بانک عامل",IF(AND($U3199="TRF",$F3199=""),"⚠ بانک مقصد",IF(AND($V3199&lt;&gt;"NONE",$V3199&lt;&gt;"",$Z3199=""),"⚠ طرف حساب","✓")))))</f>
        <v>0</v>
      </c>
      <c r="T3199" s="29"/>
      <c r="U3199" s="27">
        <f>IFERROR(VLOOKUP($D3199,BankOpTbl,2,0),"")</f>
        <v>0</v>
      </c>
      <c r="V3199" s="27">
        <f>IFERROR(VLOOKUP($D3199,BankOpTbl,3,0),"")</f>
        <v>0</v>
      </c>
      <c r="W3199" s="27">
        <f>IFERROR(VLOOKUP($D3199,BankOpTbl,4,0),"")</f>
        <v>0</v>
      </c>
      <c r="X3199" s="27">
        <f>IF($E3199="","",IFERROR(VLOOKUP($E3199,BankTbl,4,0),""))</f>
        <v>0</v>
      </c>
      <c r="Y3199" s="27">
        <f>IF($F3199="","",IFERROR(VLOOKUP($F3199,BankTbl,4,0),""))</f>
        <v>0</v>
      </c>
      <c r="Z3199" s="27">
        <f>IF($B3199="","",IF($V3199="PICK",LEFT($N3199,5),IF($V3199="FIXED",$W3199,IF($V3199="CODE",$H3199,""))))</f>
        <v>0</v>
      </c>
    </row>
    <row r="3200" spans="1:26" ht="21" customHeight="1">
      <c r="A3200" s="27">
        <f>IF($B3200="","",COUNTA($B$13:$B3200))</f>
        <v>0</v>
      </c>
      <c r="B3200" s="28"/>
      <c r="C3200" s="28"/>
      <c r="D3200" s="29"/>
      <c r="E3200" s="29"/>
      <c r="F3200" s="29"/>
      <c r="G3200" s="28"/>
      <c r="H3200" s="28"/>
      <c r="I3200" s="30">
        <f>IF($H3200="","",IFERROR(VLOOKUP($H3200,AcctTbl,2,0),"کد ناشناخته"))</f>
        <v>0</v>
      </c>
      <c r="J3200" s="27">
        <f>IF($H3200="","",IFERROR(VLOOKUP($H3200,AcctTbl,3,0),""))</f>
        <v>0</v>
      </c>
      <c r="K3200" s="29"/>
      <c r="L3200" s="28"/>
      <c r="M3200" s="31"/>
      <c r="N3200" s="29"/>
      <c r="O3200" s="32">
        <f>IF($B3200="",0,IF($U3200="IN",N($M3200),0))</f>
        <v>0</v>
      </c>
      <c r="P3200" s="32">
        <f>IF($B3200="",0,IF(OR($U3200="OUT",$U3200="TRF"),N($M3200),0))</f>
        <v>0</v>
      </c>
      <c r="Q3200" s="32">
        <f>IF($B3200="",0,IF(OR($U3200="OUT",$U3200="TRF"),N($M3200),0))</f>
        <v>0</v>
      </c>
      <c r="R3200" s="32">
        <f>IF($B3200="",0,IF($U3200="IN",N($M3200),0))</f>
        <v>0</v>
      </c>
      <c r="S3200" s="33">
        <f>IF($B3200="","",IF($M3200="","⚠ مبلغ",IF($E3200="","⚠ بانک عامل",IF(AND($U3200="TRF",$F3200=""),"⚠ بانک مقصد",IF(AND($V3200&lt;&gt;"NONE",$V3200&lt;&gt;"",$Z3200=""),"⚠ طرف حساب","✓")))))</f>
        <v>0</v>
      </c>
      <c r="T3200" s="29"/>
      <c r="U3200" s="27">
        <f>IFERROR(VLOOKUP($D3200,BankOpTbl,2,0),"")</f>
        <v>0</v>
      </c>
      <c r="V3200" s="27">
        <f>IFERROR(VLOOKUP($D3200,BankOpTbl,3,0),"")</f>
        <v>0</v>
      </c>
      <c r="W3200" s="27">
        <f>IFERROR(VLOOKUP($D3200,BankOpTbl,4,0),"")</f>
        <v>0</v>
      </c>
      <c r="X3200" s="27">
        <f>IF($E3200="","",IFERROR(VLOOKUP($E3200,BankTbl,4,0),""))</f>
        <v>0</v>
      </c>
      <c r="Y3200" s="27">
        <f>IF($F3200="","",IFERROR(VLOOKUP($F3200,BankTbl,4,0),""))</f>
        <v>0</v>
      </c>
      <c r="Z3200" s="27">
        <f>IF($B3200="","",IF($V3200="PICK",LEFT($N3200,5),IF($V3200="FIXED",$W3200,IF($V3200="CODE",$H3200,""))))</f>
        <v>0</v>
      </c>
    </row>
    <row r="3201" spans="1:26" ht="21" customHeight="1">
      <c r="A3201" s="27">
        <f>IF($B3201="","",COUNTA($B$13:$B3201))</f>
        <v>0</v>
      </c>
      <c r="B3201" s="28"/>
      <c r="C3201" s="28"/>
      <c r="D3201" s="29"/>
      <c r="E3201" s="29"/>
      <c r="F3201" s="29"/>
      <c r="G3201" s="28"/>
      <c r="H3201" s="28"/>
      <c r="I3201" s="30">
        <f>IF($H3201="","",IFERROR(VLOOKUP($H3201,AcctTbl,2,0),"کد ناشناخته"))</f>
        <v>0</v>
      </c>
      <c r="J3201" s="27">
        <f>IF($H3201="","",IFERROR(VLOOKUP($H3201,AcctTbl,3,0),""))</f>
        <v>0</v>
      </c>
      <c r="K3201" s="29"/>
      <c r="L3201" s="28"/>
      <c r="M3201" s="31"/>
      <c r="N3201" s="29"/>
      <c r="O3201" s="32">
        <f>IF($B3201="",0,IF($U3201="IN",N($M3201),0))</f>
        <v>0</v>
      </c>
      <c r="P3201" s="32">
        <f>IF($B3201="",0,IF(OR($U3201="OUT",$U3201="TRF"),N($M3201),0))</f>
        <v>0</v>
      </c>
      <c r="Q3201" s="32">
        <f>IF($B3201="",0,IF(OR($U3201="OUT",$U3201="TRF"),N($M3201),0))</f>
        <v>0</v>
      </c>
      <c r="R3201" s="32">
        <f>IF($B3201="",0,IF($U3201="IN",N($M3201),0))</f>
        <v>0</v>
      </c>
      <c r="S3201" s="33">
        <f>IF($B3201="","",IF($M3201="","⚠ مبلغ",IF($E3201="","⚠ بانک عامل",IF(AND($U3201="TRF",$F3201=""),"⚠ بانک مقصد",IF(AND($V3201&lt;&gt;"NONE",$V3201&lt;&gt;"",$Z3201=""),"⚠ طرف حساب","✓")))))</f>
        <v>0</v>
      </c>
      <c r="T3201" s="29"/>
      <c r="U3201" s="27">
        <f>IFERROR(VLOOKUP($D3201,BankOpTbl,2,0),"")</f>
        <v>0</v>
      </c>
      <c r="V3201" s="27">
        <f>IFERROR(VLOOKUP($D3201,BankOpTbl,3,0),"")</f>
        <v>0</v>
      </c>
      <c r="W3201" s="27">
        <f>IFERROR(VLOOKUP($D3201,BankOpTbl,4,0),"")</f>
        <v>0</v>
      </c>
      <c r="X3201" s="27">
        <f>IF($E3201="","",IFERROR(VLOOKUP($E3201,BankTbl,4,0),""))</f>
        <v>0</v>
      </c>
      <c r="Y3201" s="27">
        <f>IF($F3201="","",IFERROR(VLOOKUP($F3201,BankTbl,4,0),""))</f>
        <v>0</v>
      </c>
      <c r="Z3201" s="27">
        <f>IF($B3201="","",IF($V3201="PICK",LEFT($N3201,5),IF($V3201="FIXED",$W3201,IF($V3201="CODE",$H3201,""))))</f>
        <v>0</v>
      </c>
    </row>
    <row r="3202" spans="1:26" ht="21" customHeight="1">
      <c r="A3202" s="27">
        <f>IF($B3202="","",COUNTA($B$13:$B3202))</f>
        <v>0</v>
      </c>
      <c r="B3202" s="28"/>
      <c r="C3202" s="28"/>
      <c r="D3202" s="29"/>
      <c r="E3202" s="29"/>
      <c r="F3202" s="29"/>
      <c r="G3202" s="28"/>
      <c r="H3202" s="28"/>
      <c r="I3202" s="30">
        <f>IF($H3202="","",IFERROR(VLOOKUP($H3202,AcctTbl,2,0),"کد ناشناخته"))</f>
        <v>0</v>
      </c>
      <c r="J3202" s="27">
        <f>IF($H3202="","",IFERROR(VLOOKUP($H3202,AcctTbl,3,0),""))</f>
        <v>0</v>
      </c>
      <c r="K3202" s="29"/>
      <c r="L3202" s="28"/>
      <c r="M3202" s="31"/>
      <c r="N3202" s="29"/>
      <c r="O3202" s="32">
        <f>IF($B3202="",0,IF($U3202="IN",N($M3202),0))</f>
        <v>0</v>
      </c>
      <c r="P3202" s="32">
        <f>IF($B3202="",0,IF(OR($U3202="OUT",$U3202="TRF"),N($M3202),0))</f>
        <v>0</v>
      </c>
      <c r="Q3202" s="32">
        <f>IF($B3202="",0,IF(OR($U3202="OUT",$U3202="TRF"),N($M3202),0))</f>
        <v>0</v>
      </c>
      <c r="R3202" s="32">
        <f>IF($B3202="",0,IF($U3202="IN",N($M3202),0))</f>
        <v>0</v>
      </c>
      <c r="S3202" s="33">
        <f>IF($B3202="","",IF($M3202="","⚠ مبلغ",IF($E3202="","⚠ بانک عامل",IF(AND($U3202="TRF",$F3202=""),"⚠ بانک مقصد",IF(AND($V3202&lt;&gt;"NONE",$V3202&lt;&gt;"",$Z3202=""),"⚠ طرف حساب","✓")))))</f>
        <v>0</v>
      </c>
      <c r="T3202" s="29"/>
      <c r="U3202" s="27">
        <f>IFERROR(VLOOKUP($D3202,BankOpTbl,2,0),"")</f>
        <v>0</v>
      </c>
      <c r="V3202" s="27">
        <f>IFERROR(VLOOKUP($D3202,BankOpTbl,3,0),"")</f>
        <v>0</v>
      </c>
      <c r="W3202" s="27">
        <f>IFERROR(VLOOKUP($D3202,BankOpTbl,4,0),"")</f>
        <v>0</v>
      </c>
      <c r="X3202" s="27">
        <f>IF($E3202="","",IFERROR(VLOOKUP($E3202,BankTbl,4,0),""))</f>
        <v>0</v>
      </c>
      <c r="Y3202" s="27">
        <f>IF($F3202="","",IFERROR(VLOOKUP($F3202,BankTbl,4,0),""))</f>
        <v>0</v>
      </c>
      <c r="Z3202" s="27">
        <f>IF($B3202="","",IF($V3202="PICK",LEFT($N3202,5),IF($V3202="FIXED",$W3202,IF($V3202="CODE",$H3202,""))))</f>
        <v>0</v>
      </c>
    </row>
    <row r="3203" spans="1:26" ht="21" customHeight="1">
      <c r="A3203" s="27">
        <f>IF($B3203="","",COUNTA($B$13:$B3203))</f>
        <v>0</v>
      </c>
      <c r="B3203" s="28"/>
      <c r="C3203" s="28"/>
      <c r="D3203" s="29"/>
      <c r="E3203" s="29"/>
      <c r="F3203" s="29"/>
      <c r="G3203" s="28"/>
      <c r="H3203" s="28"/>
      <c r="I3203" s="30">
        <f>IF($H3203="","",IFERROR(VLOOKUP($H3203,AcctTbl,2,0),"کد ناشناخته"))</f>
        <v>0</v>
      </c>
      <c r="J3203" s="27">
        <f>IF($H3203="","",IFERROR(VLOOKUP($H3203,AcctTbl,3,0),""))</f>
        <v>0</v>
      </c>
      <c r="K3203" s="29"/>
      <c r="L3203" s="28"/>
      <c r="M3203" s="31"/>
      <c r="N3203" s="29"/>
      <c r="O3203" s="32">
        <f>IF($B3203="",0,IF($U3203="IN",N($M3203),0))</f>
        <v>0</v>
      </c>
      <c r="P3203" s="32">
        <f>IF($B3203="",0,IF(OR($U3203="OUT",$U3203="TRF"),N($M3203),0))</f>
        <v>0</v>
      </c>
      <c r="Q3203" s="32">
        <f>IF($B3203="",0,IF(OR($U3203="OUT",$U3203="TRF"),N($M3203),0))</f>
        <v>0</v>
      </c>
      <c r="R3203" s="32">
        <f>IF($B3203="",0,IF($U3203="IN",N($M3203),0))</f>
        <v>0</v>
      </c>
      <c r="S3203" s="33">
        <f>IF($B3203="","",IF($M3203="","⚠ مبلغ",IF($E3203="","⚠ بانک عامل",IF(AND($U3203="TRF",$F3203=""),"⚠ بانک مقصد",IF(AND($V3203&lt;&gt;"NONE",$V3203&lt;&gt;"",$Z3203=""),"⚠ طرف حساب","✓")))))</f>
        <v>0</v>
      </c>
      <c r="T3203" s="29"/>
      <c r="U3203" s="27">
        <f>IFERROR(VLOOKUP($D3203,BankOpTbl,2,0),"")</f>
        <v>0</v>
      </c>
      <c r="V3203" s="27">
        <f>IFERROR(VLOOKUP($D3203,BankOpTbl,3,0),"")</f>
        <v>0</v>
      </c>
      <c r="W3203" s="27">
        <f>IFERROR(VLOOKUP($D3203,BankOpTbl,4,0),"")</f>
        <v>0</v>
      </c>
      <c r="X3203" s="27">
        <f>IF($E3203="","",IFERROR(VLOOKUP($E3203,BankTbl,4,0),""))</f>
        <v>0</v>
      </c>
      <c r="Y3203" s="27">
        <f>IF($F3203="","",IFERROR(VLOOKUP($F3203,BankTbl,4,0),""))</f>
        <v>0</v>
      </c>
      <c r="Z3203" s="27">
        <f>IF($B3203="","",IF($V3203="PICK",LEFT($N3203,5),IF($V3203="FIXED",$W3203,IF($V3203="CODE",$H3203,""))))</f>
        <v>0</v>
      </c>
    </row>
    <row r="3204" spans="1:26" ht="21" customHeight="1">
      <c r="A3204" s="27">
        <f>IF($B3204="","",COUNTA($B$13:$B3204))</f>
        <v>0</v>
      </c>
      <c r="B3204" s="28"/>
      <c r="C3204" s="28"/>
      <c r="D3204" s="29"/>
      <c r="E3204" s="29"/>
      <c r="F3204" s="29"/>
      <c r="G3204" s="28"/>
      <c r="H3204" s="28"/>
      <c r="I3204" s="30">
        <f>IF($H3204="","",IFERROR(VLOOKUP($H3204,AcctTbl,2,0),"کد ناشناخته"))</f>
        <v>0</v>
      </c>
      <c r="J3204" s="27">
        <f>IF($H3204="","",IFERROR(VLOOKUP($H3204,AcctTbl,3,0),""))</f>
        <v>0</v>
      </c>
      <c r="K3204" s="29"/>
      <c r="L3204" s="28"/>
      <c r="M3204" s="31"/>
      <c r="N3204" s="29"/>
      <c r="O3204" s="32">
        <f>IF($B3204="",0,IF($U3204="IN",N($M3204),0))</f>
        <v>0</v>
      </c>
      <c r="P3204" s="32">
        <f>IF($B3204="",0,IF(OR($U3204="OUT",$U3204="TRF"),N($M3204),0))</f>
        <v>0</v>
      </c>
      <c r="Q3204" s="32">
        <f>IF($B3204="",0,IF(OR($U3204="OUT",$U3204="TRF"),N($M3204),0))</f>
        <v>0</v>
      </c>
      <c r="R3204" s="32">
        <f>IF($B3204="",0,IF($U3204="IN",N($M3204),0))</f>
        <v>0</v>
      </c>
      <c r="S3204" s="33">
        <f>IF($B3204="","",IF($M3204="","⚠ مبلغ",IF($E3204="","⚠ بانک عامل",IF(AND($U3204="TRF",$F3204=""),"⚠ بانک مقصد",IF(AND($V3204&lt;&gt;"NONE",$V3204&lt;&gt;"",$Z3204=""),"⚠ طرف حساب","✓")))))</f>
        <v>0</v>
      </c>
      <c r="T3204" s="29"/>
      <c r="U3204" s="27">
        <f>IFERROR(VLOOKUP($D3204,BankOpTbl,2,0),"")</f>
        <v>0</v>
      </c>
      <c r="V3204" s="27">
        <f>IFERROR(VLOOKUP($D3204,BankOpTbl,3,0),"")</f>
        <v>0</v>
      </c>
      <c r="W3204" s="27">
        <f>IFERROR(VLOOKUP($D3204,BankOpTbl,4,0),"")</f>
        <v>0</v>
      </c>
      <c r="X3204" s="27">
        <f>IF($E3204="","",IFERROR(VLOOKUP($E3204,BankTbl,4,0),""))</f>
        <v>0</v>
      </c>
      <c r="Y3204" s="27">
        <f>IF($F3204="","",IFERROR(VLOOKUP($F3204,BankTbl,4,0),""))</f>
        <v>0</v>
      </c>
      <c r="Z3204" s="27">
        <f>IF($B3204="","",IF($V3204="PICK",LEFT($N3204,5),IF($V3204="FIXED",$W3204,IF($V3204="CODE",$H3204,""))))</f>
        <v>0</v>
      </c>
    </row>
    <row r="3205" spans="1:26" ht="21" customHeight="1">
      <c r="A3205" s="27">
        <f>IF($B3205="","",COUNTA($B$13:$B3205))</f>
        <v>0</v>
      </c>
      <c r="B3205" s="28"/>
      <c r="C3205" s="28"/>
      <c r="D3205" s="29"/>
      <c r="E3205" s="29"/>
      <c r="F3205" s="29"/>
      <c r="G3205" s="28"/>
      <c r="H3205" s="28"/>
      <c r="I3205" s="30">
        <f>IF($H3205="","",IFERROR(VLOOKUP($H3205,AcctTbl,2,0),"کد ناشناخته"))</f>
        <v>0</v>
      </c>
      <c r="J3205" s="27">
        <f>IF($H3205="","",IFERROR(VLOOKUP($H3205,AcctTbl,3,0),""))</f>
        <v>0</v>
      </c>
      <c r="K3205" s="29"/>
      <c r="L3205" s="28"/>
      <c r="M3205" s="31"/>
      <c r="N3205" s="29"/>
      <c r="O3205" s="32">
        <f>IF($B3205="",0,IF($U3205="IN",N($M3205),0))</f>
        <v>0</v>
      </c>
      <c r="P3205" s="32">
        <f>IF($B3205="",0,IF(OR($U3205="OUT",$U3205="TRF"),N($M3205),0))</f>
        <v>0</v>
      </c>
      <c r="Q3205" s="32">
        <f>IF($B3205="",0,IF(OR($U3205="OUT",$U3205="TRF"),N($M3205),0))</f>
        <v>0</v>
      </c>
      <c r="R3205" s="32">
        <f>IF($B3205="",0,IF($U3205="IN",N($M3205),0))</f>
        <v>0</v>
      </c>
      <c r="S3205" s="33">
        <f>IF($B3205="","",IF($M3205="","⚠ مبلغ",IF($E3205="","⚠ بانک عامل",IF(AND($U3205="TRF",$F3205=""),"⚠ بانک مقصد",IF(AND($V3205&lt;&gt;"NONE",$V3205&lt;&gt;"",$Z3205=""),"⚠ طرف حساب","✓")))))</f>
        <v>0</v>
      </c>
      <c r="T3205" s="29"/>
      <c r="U3205" s="27">
        <f>IFERROR(VLOOKUP($D3205,BankOpTbl,2,0),"")</f>
        <v>0</v>
      </c>
      <c r="V3205" s="27">
        <f>IFERROR(VLOOKUP($D3205,BankOpTbl,3,0),"")</f>
        <v>0</v>
      </c>
      <c r="W3205" s="27">
        <f>IFERROR(VLOOKUP($D3205,BankOpTbl,4,0),"")</f>
        <v>0</v>
      </c>
      <c r="X3205" s="27">
        <f>IF($E3205="","",IFERROR(VLOOKUP($E3205,BankTbl,4,0),""))</f>
        <v>0</v>
      </c>
      <c r="Y3205" s="27">
        <f>IF($F3205="","",IFERROR(VLOOKUP($F3205,BankTbl,4,0),""))</f>
        <v>0</v>
      </c>
      <c r="Z3205" s="27">
        <f>IF($B3205="","",IF($V3205="PICK",LEFT($N3205,5),IF($V3205="FIXED",$W3205,IF($V3205="CODE",$H3205,""))))</f>
        <v>0</v>
      </c>
    </row>
    <row r="3206" spans="1:26" ht="21" customHeight="1">
      <c r="A3206" s="27">
        <f>IF($B3206="","",COUNTA($B$13:$B3206))</f>
        <v>0</v>
      </c>
      <c r="B3206" s="28"/>
      <c r="C3206" s="28"/>
      <c r="D3206" s="29"/>
      <c r="E3206" s="29"/>
      <c r="F3206" s="29"/>
      <c r="G3206" s="28"/>
      <c r="H3206" s="28"/>
      <c r="I3206" s="30">
        <f>IF($H3206="","",IFERROR(VLOOKUP($H3206,AcctTbl,2,0),"کد ناشناخته"))</f>
        <v>0</v>
      </c>
      <c r="J3206" s="27">
        <f>IF($H3206="","",IFERROR(VLOOKUP($H3206,AcctTbl,3,0),""))</f>
        <v>0</v>
      </c>
      <c r="K3206" s="29"/>
      <c r="L3206" s="28"/>
      <c r="M3206" s="31"/>
      <c r="N3206" s="29"/>
      <c r="O3206" s="32">
        <f>IF($B3206="",0,IF($U3206="IN",N($M3206),0))</f>
        <v>0</v>
      </c>
      <c r="P3206" s="32">
        <f>IF($B3206="",0,IF(OR($U3206="OUT",$U3206="TRF"),N($M3206),0))</f>
        <v>0</v>
      </c>
      <c r="Q3206" s="32">
        <f>IF($B3206="",0,IF(OR($U3206="OUT",$U3206="TRF"),N($M3206),0))</f>
        <v>0</v>
      </c>
      <c r="R3206" s="32">
        <f>IF($B3206="",0,IF($U3206="IN",N($M3206),0))</f>
        <v>0</v>
      </c>
      <c r="S3206" s="33">
        <f>IF($B3206="","",IF($M3206="","⚠ مبلغ",IF($E3206="","⚠ بانک عامل",IF(AND($U3206="TRF",$F3206=""),"⚠ بانک مقصد",IF(AND($V3206&lt;&gt;"NONE",$V3206&lt;&gt;"",$Z3206=""),"⚠ طرف حساب","✓")))))</f>
        <v>0</v>
      </c>
      <c r="T3206" s="29"/>
      <c r="U3206" s="27">
        <f>IFERROR(VLOOKUP($D3206,BankOpTbl,2,0),"")</f>
        <v>0</v>
      </c>
      <c r="V3206" s="27">
        <f>IFERROR(VLOOKUP($D3206,BankOpTbl,3,0),"")</f>
        <v>0</v>
      </c>
      <c r="W3206" s="27">
        <f>IFERROR(VLOOKUP($D3206,BankOpTbl,4,0),"")</f>
        <v>0</v>
      </c>
      <c r="X3206" s="27">
        <f>IF($E3206="","",IFERROR(VLOOKUP($E3206,BankTbl,4,0),""))</f>
        <v>0</v>
      </c>
      <c r="Y3206" s="27">
        <f>IF($F3206="","",IFERROR(VLOOKUP($F3206,BankTbl,4,0),""))</f>
        <v>0</v>
      </c>
      <c r="Z3206" s="27">
        <f>IF($B3206="","",IF($V3206="PICK",LEFT($N3206,5),IF($V3206="FIXED",$W3206,IF($V3206="CODE",$H3206,""))))</f>
        <v>0</v>
      </c>
    </row>
    <row r="3207" spans="1:26" ht="21" customHeight="1">
      <c r="A3207" s="27">
        <f>IF($B3207="","",COUNTA($B$13:$B3207))</f>
        <v>0</v>
      </c>
      <c r="B3207" s="28"/>
      <c r="C3207" s="28"/>
      <c r="D3207" s="29"/>
      <c r="E3207" s="29"/>
      <c r="F3207" s="29"/>
      <c r="G3207" s="28"/>
      <c r="H3207" s="28"/>
      <c r="I3207" s="30">
        <f>IF($H3207="","",IFERROR(VLOOKUP($H3207,AcctTbl,2,0),"کد ناشناخته"))</f>
        <v>0</v>
      </c>
      <c r="J3207" s="27">
        <f>IF($H3207="","",IFERROR(VLOOKUP($H3207,AcctTbl,3,0),""))</f>
        <v>0</v>
      </c>
      <c r="K3207" s="29"/>
      <c r="L3207" s="28"/>
      <c r="M3207" s="31"/>
      <c r="N3207" s="29"/>
      <c r="O3207" s="32">
        <f>IF($B3207="",0,IF($U3207="IN",N($M3207),0))</f>
        <v>0</v>
      </c>
      <c r="P3207" s="32">
        <f>IF($B3207="",0,IF(OR($U3207="OUT",$U3207="TRF"),N($M3207),0))</f>
        <v>0</v>
      </c>
      <c r="Q3207" s="32">
        <f>IF($B3207="",0,IF(OR($U3207="OUT",$U3207="TRF"),N($M3207),0))</f>
        <v>0</v>
      </c>
      <c r="R3207" s="32">
        <f>IF($B3207="",0,IF($U3207="IN",N($M3207),0))</f>
        <v>0</v>
      </c>
      <c r="S3207" s="33">
        <f>IF($B3207="","",IF($M3207="","⚠ مبلغ",IF($E3207="","⚠ بانک عامل",IF(AND($U3207="TRF",$F3207=""),"⚠ بانک مقصد",IF(AND($V3207&lt;&gt;"NONE",$V3207&lt;&gt;"",$Z3207=""),"⚠ طرف حساب","✓")))))</f>
        <v>0</v>
      </c>
      <c r="T3207" s="29"/>
      <c r="U3207" s="27">
        <f>IFERROR(VLOOKUP($D3207,BankOpTbl,2,0),"")</f>
        <v>0</v>
      </c>
      <c r="V3207" s="27">
        <f>IFERROR(VLOOKUP($D3207,BankOpTbl,3,0),"")</f>
        <v>0</v>
      </c>
      <c r="W3207" s="27">
        <f>IFERROR(VLOOKUP($D3207,BankOpTbl,4,0),"")</f>
        <v>0</v>
      </c>
      <c r="X3207" s="27">
        <f>IF($E3207="","",IFERROR(VLOOKUP($E3207,BankTbl,4,0),""))</f>
        <v>0</v>
      </c>
      <c r="Y3207" s="27">
        <f>IF($F3207="","",IFERROR(VLOOKUP($F3207,BankTbl,4,0),""))</f>
        <v>0</v>
      </c>
      <c r="Z3207" s="27">
        <f>IF($B3207="","",IF($V3207="PICK",LEFT($N3207,5),IF($V3207="FIXED",$W3207,IF($V3207="CODE",$H3207,""))))</f>
        <v>0</v>
      </c>
    </row>
    <row r="3208" spans="1:26" ht="21" customHeight="1">
      <c r="A3208" s="27">
        <f>IF($B3208="","",COUNTA($B$13:$B3208))</f>
        <v>0</v>
      </c>
      <c r="B3208" s="28"/>
      <c r="C3208" s="28"/>
      <c r="D3208" s="29"/>
      <c r="E3208" s="29"/>
      <c r="F3208" s="29"/>
      <c r="G3208" s="28"/>
      <c r="H3208" s="28"/>
      <c r="I3208" s="30">
        <f>IF($H3208="","",IFERROR(VLOOKUP($H3208,AcctTbl,2,0),"کد ناشناخته"))</f>
        <v>0</v>
      </c>
      <c r="J3208" s="27">
        <f>IF($H3208="","",IFERROR(VLOOKUP($H3208,AcctTbl,3,0),""))</f>
        <v>0</v>
      </c>
      <c r="K3208" s="29"/>
      <c r="L3208" s="28"/>
      <c r="M3208" s="31"/>
      <c r="N3208" s="29"/>
      <c r="O3208" s="32">
        <f>IF($B3208="",0,IF($U3208="IN",N($M3208),0))</f>
        <v>0</v>
      </c>
      <c r="P3208" s="32">
        <f>IF($B3208="",0,IF(OR($U3208="OUT",$U3208="TRF"),N($M3208),0))</f>
        <v>0</v>
      </c>
      <c r="Q3208" s="32">
        <f>IF($B3208="",0,IF(OR($U3208="OUT",$U3208="TRF"),N($M3208),0))</f>
        <v>0</v>
      </c>
      <c r="R3208" s="32">
        <f>IF($B3208="",0,IF($U3208="IN",N($M3208),0))</f>
        <v>0</v>
      </c>
      <c r="S3208" s="33">
        <f>IF($B3208="","",IF($M3208="","⚠ مبلغ",IF($E3208="","⚠ بانک عامل",IF(AND($U3208="TRF",$F3208=""),"⚠ بانک مقصد",IF(AND($V3208&lt;&gt;"NONE",$V3208&lt;&gt;"",$Z3208=""),"⚠ طرف حساب","✓")))))</f>
        <v>0</v>
      </c>
      <c r="T3208" s="29"/>
      <c r="U3208" s="27">
        <f>IFERROR(VLOOKUP($D3208,BankOpTbl,2,0),"")</f>
        <v>0</v>
      </c>
      <c r="V3208" s="27">
        <f>IFERROR(VLOOKUP($D3208,BankOpTbl,3,0),"")</f>
        <v>0</v>
      </c>
      <c r="W3208" s="27">
        <f>IFERROR(VLOOKUP($D3208,BankOpTbl,4,0),"")</f>
        <v>0</v>
      </c>
      <c r="X3208" s="27">
        <f>IF($E3208="","",IFERROR(VLOOKUP($E3208,BankTbl,4,0),""))</f>
        <v>0</v>
      </c>
      <c r="Y3208" s="27">
        <f>IF($F3208="","",IFERROR(VLOOKUP($F3208,BankTbl,4,0),""))</f>
        <v>0</v>
      </c>
      <c r="Z3208" s="27">
        <f>IF($B3208="","",IF($V3208="PICK",LEFT($N3208,5),IF($V3208="FIXED",$W3208,IF($V3208="CODE",$H3208,""))))</f>
        <v>0</v>
      </c>
    </row>
    <row r="3209" spans="1:26" ht="21" customHeight="1">
      <c r="A3209" s="27">
        <f>IF($B3209="","",COUNTA($B$13:$B3209))</f>
        <v>0</v>
      </c>
      <c r="B3209" s="28"/>
      <c r="C3209" s="28"/>
      <c r="D3209" s="29"/>
      <c r="E3209" s="29"/>
      <c r="F3209" s="29"/>
      <c r="G3209" s="28"/>
      <c r="H3209" s="28"/>
      <c r="I3209" s="30">
        <f>IF($H3209="","",IFERROR(VLOOKUP($H3209,AcctTbl,2,0),"کد ناشناخته"))</f>
        <v>0</v>
      </c>
      <c r="J3209" s="27">
        <f>IF($H3209="","",IFERROR(VLOOKUP($H3209,AcctTbl,3,0),""))</f>
        <v>0</v>
      </c>
      <c r="K3209" s="29"/>
      <c r="L3209" s="28"/>
      <c r="M3209" s="31"/>
      <c r="N3209" s="29"/>
      <c r="O3209" s="32">
        <f>IF($B3209="",0,IF($U3209="IN",N($M3209),0))</f>
        <v>0</v>
      </c>
      <c r="P3209" s="32">
        <f>IF($B3209="",0,IF(OR($U3209="OUT",$U3209="TRF"),N($M3209),0))</f>
        <v>0</v>
      </c>
      <c r="Q3209" s="32">
        <f>IF($B3209="",0,IF(OR($U3209="OUT",$U3209="TRF"),N($M3209),0))</f>
        <v>0</v>
      </c>
      <c r="R3209" s="32">
        <f>IF($B3209="",0,IF($U3209="IN",N($M3209),0))</f>
        <v>0</v>
      </c>
      <c r="S3209" s="33">
        <f>IF($B3209="","",IF($M3209="","⚠ مبلغ",IF($E3209="","⚠ بانک عامل",IF(AND($U3209="TRF",$F3209=""),"⚠ بانک مقصد",IF(AND($V3209&lt;&gt;"NONE",$V3209&lt;&gt;"",$Z3209=""),"⚠ طرف حساب","✓")))))</f>
        <v>0</v>
      </c>
      <c r="T3209" s="29"/>
      <c r="U3209" s="27">
        <f>IFERROR(VLOOKUP($D3209,BankOpTbl,2,0),"")</f>
        <v>0</v>
      </c>
      <c r="V3209" s="27">
        <f>IFERROR(VLOOKUP($D3209,BankOpTbl,3,0),"")</f>
        <v>0</v>
      </c>
      <c r="W3209" s="27">
        <f>IFERROR(VLOOKUP($D3209,BankOpTbl,4,0),"")</f>
        <v>0</v>
      </c>
      <c r="X3209" s="27">
        <f>IF($E3209="","",IFERROR(VLOOKUP($E3209,BankTbl,4,0),""))</f>
        <v>0</v>
      </c>
      <c r="Y3209" s="27">
        <f>IF($F3209="","",IFERROR(VLOOKUP($F3209,BankTbl,4,0),""))</f>
        <v>0</v>
      </c>
      <c r="Z3209" s="27">
        <f>IF($B3209="","",IF($V3209="PICK",LEFT($N3209,5),IF($V3209="FIXED",$W3209,IF($V3209="CODE",$H3209,""))))</f>
        <v>0</v>
      </c>
    </row>
    <row r="3210" spans="1:26" ht="21" customHeight="1">
      <c r="A3210" s="27">
        <f>IF($B3210="","",COUNTA($B$13:$B3210))</f>
        <v>0</v>
      </c>
      <c r="B3210" s="28"/>
      <c r="C3210" s="28"/>
      <c r="D3210" s="29"/>
      <c r="E3210" s="29"/>
      <c r="F3210" s="29"/>
      <c r="G3210" s="28"/>
      <c r="H3210" s="28"/>
      <c r="I3210" s="30">
        <f>IF($H3210="","",IFERROR(VLOOKUP($H3210,AcctTbl,2,0),"کد ناشناخته"))</f>
        <v>0</v>
      </c>
      <c r="J3210" s="27">
        <f>IF($H3210="","",IFERROR(VLOOKUP($H3210,AcctTbl,3,0),""))</f>
        <v>0</v>
      </c>
      <c r="K3210" s="29"/>
      <c r="L3210" s="28"/>
      <c r="M3210" s="31"/>
      <c r="N3210" s="29"/>
      <c r="O3210" s="32">
        <f>IF($B3210="",0,IF($U3210="IN",N($M3210),0))</f>
        <v>0</v>
      </c>
      <c r="P3210" s="32">
        <f>IF($B3210="",0,IF(OR($U3210="OUT",$U3210="TRF"),N($M3210),0))</f>
        <v>0</v>
      </c>
      <c r="Q3210" s="32">
        <f>IF($B3210="",0,IF(OR($U3210="OUT",$U3210="TRF"),N($M3210),0))</f>
        <v>0</v>
      </c>
      <c r="R3210" s="32">
        <f>IF($B3210="",0,IF($U3210="IN",N($M3210),0))</f>
        <v>0</v>
      </c>
      <c r="S3210" s="33">
        <f>IF($B3210="","",IF($M3210="","⚠ مبلغ",IF($E3210="","⚠ بانک عامل",IF(AND($U3210="TRF",$F3210=""),"⚠ بانک مقصد",IF(AND($V3210&lt;&gt;"NONE",$V3210&lt;&gt;"",$Z3210=""),"⚠ طرف حساب","✓")))))</f>
        <v>0</v>
      </c>
      <c r="T3210" s="29"/>
      <c r="U3210" s="27">
        <f>IFERROR(VLOOKUP($D3210,BankOpTbl,2,0),"")</f>
        <v>0</v>
      </c>
      <c r="V3210" s="27">
        <f>IFERROR(VLOOKUP($D3210,BankOpTbl,3,0),"")</f>
        <v>0</v>
      </c>
      <c r="W3210" s="27">
        <f>IFERROR(VLOOKUP($D3210,BankOpTbl,4,0),"")</f>
        <v>0</v>
      </c>
      <c r="X3210" s="27">
        <f>IF($E3210="","",IFERROR(VLOOKUP($E3210,BankTbl,4,0),""))</f>
        <v>0</v>
      </c>
      <c r="Y3210" s="27">
        <f>IF($F3210="","",IFERROR(VLOOKUP($F3210,BankTbl,4,0),""))</f>
        <v>0</v>
      </c>
      <c r="Z3210" s="27">
        <f>IF($B3210="","",IF($V3210="PICK",LEFT($N3210,5),IF($V3210="FIXED",$W3210,IF($V3210="CODE",$H3210,""))))</f>
        <v>0</v>
      </c>
    </row>
    <row r="3211" spans="1:26" ht="21" customHeight="1">
      <c r="A3211" s="27">
        <f>IF($B3211="","",COUNTA($B$13:$B3211))</f>
        <v>0</v>
      </c>
      <c r="B3211" s="28"/>
      <c r="C3211" s="28"/>
      <c r="D3211" s="29"/>
      <c r="E3211" s="29"/>
      <c r="F3211" s="29"/>
      <c r="G3211" s="28"/>
      <c r="H3211" s="28"/>
      <c r="I3211" s="30">
        <f>IF($H3211="","",IFERROR(VLOOKUP($H3211,AcctTbl,2,0),"کد ناشناخته"))</f>
        <v>0</v>
      </c>
      <c r="J3211" s="27">
        <f>IF($H3211="","",IFERROR(VLOOKUP($H3211,AcctTbl,3,0),""))</f>
        <v>0</v>
      </c>
      <c r="K3211" s="29"/>
      <c r="L3211" s="28"/>
      <c r="M3211" s="31"/>
      <c r="N3211" s="29"/>
      <c r="O3211" s="32">
        <f>IF($B3211="",0,IF($U3211="IN",N($M3211),0))</f>
        <v>0</v>
      </c>
      <c r="P3211" s="32">
        <f>IF($B3211="",0,IF(OR($U3211="OUT",$U3211="TRF"),N($M3211),0))</f>
        <v>0</v>
      </c>
      <c r="Q3211" s="32">
        <f>IF($B3211="",0,IF(OR($U3211="OUT",$U3211="TRF"),N($M3211),0))</f>
        <v>0</v>
      </c>
      <c r="R3211" s="32">
        <f>IF($B3211="",0,IF($U3211="IN",N($M3211),0))</f>
        <v>0</v>
      </c>
      <c r="S3211" s="33">
        <f>IF($B3211="","",IF($M3211="","⚠ مبلغ",IF($E3211="","⚠ بانک عامل",IF(AND($U3211="TRF",$F3211=""),"⚠ بانک مقصد",IF(AND($V3211&lt;&gt;"NONE",$V3211&lt;&gt;"",$Z3211=""),"⚠ طرف حساب","✓")))))</f>
        <v>0</v>
      </c>
      <c r="T3211" s="29"/>
      <c r="U3211" s="27">
        <f>IFERROR(VLOOKUP($D3211,BankOpTbl,2,0),"")</f>
        <v>0</v>
      </c>
      <c r="V3211" s="27">
        <f>IFERROR(VLOOKUP($D3211,BankOpTbl,3,0),"")</f>
        <v>0</v>
      </c>
      <c r="W3211" s="27">
        <f>IFERROR(VLOOKUP($D3211,BankOpTbl,4,0),"")</f>
        <v>0</v>
      </c>
      <c r="X3211" s="27">
        <f>IF($E3211="","",IFERROR(VLOOKUP($E3211,BankTbl,4,0),""))</f>
        <v>0</v>
      </c>
      <c r="Y3211" s="27">
        <f>IF($F3211="","",IFERROR(VLOOKUP($F3211,BankTbl,4,0),""))</f>
        <v>0</v>
      </c>
      <c r="Z3211" s="27">
        <f>IF($B3211="","",IF($V3211="PICK",LEFT($N3211,5),IF($V3211="FIXED",$W3211,IF($V3211="CODE",$H3211,""))))</f>
        <v>0</v>
      </c>
    </row>
    <row r="3212" spans="1:26" ht="21" customHeight="1">
      <c r="A3212" s="27">
        <f>IF($B3212="","",COUNTA($B$13:$B3212))</f>
        <v>0</v>
      </c>
      <c r="B3212" s="28"/>
      <c r="C3212" s="28"/>
      <c r="D3212" s="29"/>
      <c r="E3212" s="29"/>
      <c r="F3212" s="29"/>
      <c r="G3212" s="28"/>
      <c r="H3212" s="28"/>
      <c r="I3212" s="30">
        <f>IF($H3212="","",IFERROR(VLOOKUP($H3212,AcctTbl,2,0),"کد ناشناخته"))</f>
        <v>0</v>
      </c>
      <c r="J3212" s="27">
        <f>IF($H3212="","",IFERROR(VLOOKUP($H3212,AcctTbl,3,0),""))</f>
        <v>0</v>
      </c>
      <c r="K3212" s="29"/>
      <c r="L3212" s="28"/>
      <c r="M3212" s="31"/>
      <c r="N3212" s="29"/>
      <c r="O3212" s="32">
        <f>IF($B3212="",0,IF($U3212="IN",N($M3212),0))</f>
        <v>0</v>
      </c>
      <c r="P3212" s="32">
        <f>IF($B3212="",0,IF(OR($U3212="OUT",$U3212="TRF"),N($M3212),0))</f>
        <v>0</v>
      </c>
      <c r="Q3212" s="32">
        <f>IF($B3212="",0,IF(OR($U3212="OUT",$U3212="TRF"),N($M3212),0))</f>
        <v>0</v>
      </c>
      <c r="R3212" s="32">
        <f>IF($B3212="",0,IF($U3212="IN",N($M3212),0))</f>
        <v>0</v>
      </c>
      <c r="S3212" s="33">
        <f>IF($B3212="","",IF($M3212="","⚠ مبلغ",IF($E3212="","⚠ بانک عامل",IF(AND($U3212="TRF",$F3212=""),"⚠ بانک مقصد",IF(AND($V3212&lt;&gt;"NONE",$V3212&lt;&gt;"",$Z3212=""),"⚠ طرف حساب","✓")))))</f>
        <v>0</v>
      </c>
      <c r="T3212" s="29"/>
      <c r="U3212" s="27">
        <f>IFERROR(VLOOKUP($D3212,BankOpTbl,2,0),"")</f>
        <v>0</v>
      </c>
      <c r="V3212" s="27">
        <f>IFERROR(VLOOKUP($D3212,BankOpTbl,3,0),"")</f>
        <v>0</v>
      </c>
      <c r="W3212" s="27">
        <f>IFERROR(VLOOKUP($D3212,BankOpTbl,4,0),"")</f>
        <v>0</v>
      </c>
      <c r="X3212" s="27">
        <f>IF($E3212="","",IFERROR(VLOOKUP($E3212,BankTbl,4,0),""))</f>
        <v>0</v>
      </c>
      <c r="Y3212" s="27">
        <f>IF($F3212="","",IFERROR(VLOOKUP($F3212,BankTbl,4,0),""))</f>
        <v>0</v>
      </c>
      <c r="Z3212" s="27">
        <f>IF($B3212="","",IF($V3212="PICK",LEFT($N3212,5),IF($V3212="FIXED",$W3212,IF($V3212="CODE",$H3212,""))))</f>
        <v>0</v>
      </c>
    </row>
    <row r="3213" spans="1:26" ht="21" customHeight="1">
      <c r="A3213" s="27">
        <f>IF($B3213="","",COUNTA($B$13:$B3213))</f>
        <v>0</v>
      </c>
      <c r="B3213" s="28"/>
      <c r="C3213" s="28"/>
      <c r="D3213" s="29"/>
      <c r="E3213" s="29"/>
      <c r="F3213" s="29"/>
      <c r="G3213" s="28"/>
      <c r="H3213" s="28"/>
      <c r="I3213" s="30">
        <f>IF($H3213="","",IFERROR(VLOOKUP($H3213,AcctTbl,2,0),"کد ناشناخته"))</f>
        <v>0</v>
      </c>
      <c r="J3213" s="27">
        <f>IF($H3213="","",IFERROR(VLOOKUP($H3213,AcctTbl,3,0),""))</f>
        <v>0</v>
      </c>
      <c r="K3213" s="29"/>
      <c r="L3213" s="28"/>
      <c r="M3213" s="31"/>
      <c r="N3213" s="29"/>
      <c r="O3213" s="32">
        <f>IF($B3213="",0,IF($U3213="IN",N($M3213),0))</f>
        <v>0</v>
      </c>
      <c r="P3213" s="32">
        <f>IF($B3213="",0,IF(OR($U3213="OUT",$U3213="TRF"),N($M3213),0))</f>
        <v>0</v>
      </c>
      <c r="Q3213" s="32">
        <f>IF($B3213="",0,IF(OR($U3213="OUT",$U3213="TRF"),N($M3213),0))</f>
        <v>0</v>
      </c>
      <c r="R3213" s="32">
        <f>IF($B3213="",0,IF($U3213="IN",N($M3213),0))</f>
        <v>0</v>
      </c>
      <c r="S3213" s="33">
        <f>IF($B3213="","",IF($M3213="","⚠ مبلغ",IF($E3213="","⚠ بانک عامل",IF(AND($U3213="TRF",$F3213=""),"⚠ بانک مقصد",IF(AND($V3213&lt;&gt;"NONE",$V3213&lt;&gt;"",$Z3213=""),"⚠ طرف حساب","✓")))))</f>
        <v>0</v>
      </c>
      <c r="T3213" s="29"/>
      <c r="U3213" s="27">
        <f>IFERROR(VLOOKUP($D3213,BankOpTbl,2,0),"")</f>
        <v>0</v>
      </c>
      <c r="V3213" s="27">
        <f>IFERROR(VLOOKUP($D3213,BankOpTbl,3,0),"")</f>
        <v>0</v>
      </c>
      <c r="W3213" s="27">
        <f>IFERROR(VLOOKUP($D3213,BankOpTbl,4,0),"")</f>
        <v>0</v>
      </c>
      <c r="X3213" s="27">
        <f>IF($E3213="","",IFERROR(VLOOKUP($E3213,BankTbl,4,0),""))</f>
        <v>0</v>
      </c>
      <c r="Y3213" s="27">
        <f>IF($F3213="","",IFERROR(VLOOKUP($F3213,BankTbl,4,0),""))</f>
        <v>0</v>
      </c>
      <c r="Z3213" s="27">
        <f>IF($B3213="","",IF($V3213="PICK",LEFT($N3213,5),IF($V3213="FIXED",$W3213,IF($V3213="CODE",$H3213,""))))</f>
        <v>0</v>
      </c>
    </row>
    <row r="3214" spans="1:26" ht="21" customHeight="1">
      <c r="A3214" s="27">
        <f>IF($B3214="","",COUNTA($B$13:$B3214))</f>
        <v>0</v>
      </c>
      <c r="B3214" s="28"/>
      <c r="C3214" s="28"/>
      <c r="D3214" s="29"/>
      <c r="E3214" s="29"/>
      <c r="F3214" s="29"/>
      <c r="G3214" s="28"/>
      <c r="H3214" s="28"/>
      <c r="I3214" s="30">
        <f>IF($H3214="","",IFERROR(VLOOKUP($H3214,AcctTbl,2,0),"کد ناشناخته"))</f>
        <v>0</v>
      </c>
      <c r="J3214" s="27">
        <f>IF($H3214="","",IFERROR(VLOOKUP($H3214,AcctTbl,3,0),""))</f>
        <v>0</v>
      </c>
      <c r="K3214" s="29"/>
      <c r="L3214" s="28"/>
      <c r="M3214" s="31"/>
      <c r="N3214" s="29"/>
      <c r="O3214" s="32">
        <f>IF($B3214="",0,IF($U3214="IN",N($M3214),0))</f>
        <v>0</v>
      </c>
      <c r="P3214" s="32">
        <f>IF($B3214="",0,IF(OR($U3214="OUT",$U3214="TRF"),N($M3214),0))</f>
        <v>0</v>
      </c>
      <c r="Q3214" s="32">
        <f>IF($B3214="",0,IF(OR($U3214="OUT",$U3214="TRF"),N($M3214),0))</f>
        <v>0</v>
      </c>
      <c r="R3214" s="32">
        <f>IF($B3214="",0,IF($U3214="IN",N($M3214),0))</f>
        <v>0</v>
      </c>
      <c r="S3214" s="33">
        <f>IF($B3214="","",IF($M3214="","⚠ مبلغ",IF($E3214="","⚠ بانک عامل",IF(AND($U3214="TRF",$F3214=""),"⚠ بانک مقصد",IF(AND($V3214&lt;&gt;"NONE",$V3214&lt;&gt;"",$Z3214=""),"⚠ طرف حساب","✓")))))</f>
        <v>0</v>
      </c>
      <c r="T3214" s="29"/>
      <c r="U3214" s="27">
        <f>IFERROR(VLOOKUP($D3214,BankOpTbl,2,0),"")</f>
        <v>0</v>
      </c>
      <c r="V3214" s="27">
        <f>IFERROR(VLOOKUP($D3214,BankOpTbl,3,0),"")</f>
        <v>0</v>
      </c>
      <c r="W3214" s="27">
        <f>IFERROR(VLOOKUP($D3214,BankOpTbl,4,0),"")</f>
        <v>0</v>
      </c>
      <c r="X3214" s="27">
        <f>IF($E3214="","",IFERROR(VLOOKUP($E3214,BankTbl,4,0),""))</f>
        <v>0</v>
      </c>
      <c r="Y3214" s="27">
        <f>IF($F3214="","",IFERROR(VLOOKUP($F3214,BankTbl,4,0),""))</f>
        <v>0</v>
      </c>
      <c r="Z3214" s="27">
        <f>IF($B3214="","",IF($V3214="PICK",LEFT($N3214,5),IF($V3214="FIXED",$W3214,IF($V3214="CODE",$H3214,""))))</f>
        <v>0</v>
      </c>
    </row>
    <row r="3215" spans="1:26" ht="21" customHeight="1">
      <c r="A3215" s="27">
        <f>IF($B3215="","",COUNTA($B$13:$B3215))</f>
        <v>0</v>
      </c>
      <c r="B3215" s="28"/>
      <c r="C3215" s="28"/>
      <c r="D3215" s="29"/>
      <c r="E3215" s="29"/>
      <c r="F3215" s="29"/>
      <c r="G3215" s="28"/>
      <c r="H3215" s="28"/>
      <c r="I3215" s="30">
        <f>IF($H3215="","",IFERROR(VLOOKUP($H3215,AcctTbl,2,0),"کد ناشناخته"))</f>
        <v>0</v>
      </c>
      <c r="J3215" s="27">
        <f>IF($H3215="","",IFERROR(VLOOKUP($H3215,AcctTbl,3,0),""))</f>
        <v>0</v>
      </c>
      <c r="K3215" s="29"/>
      <c r="L3215" s="28"/>
      <c r="M3215" s="31"/>
      <c r="N3215" s="29"/>
      <c r="O3215" s="32">
        <f>IF($B3215="",0,IF($U3215="IN",N($M3215),0))</f>
        <v>0</v>
      </c>
      <c r="P3215" s="32">
        <f>IF($B3215="",0,IF(OR($U3215="OUT",$U3215="TRF"),N($M3215),0))</f>
        <v>0</v>
      </c>
      <c r="Q3215" s="32">
        <f>IF($B3215="",0,IF(OR($U3215="OUT",$U3215="TRF"),N($M3215),0))</f>
        <v>0</v>
      </c>
      <c r="R3215" s="32">
        <f>IF($B3215="",0,IF($U3215="IN",N($M3215),0))</f>
        <v>0</v>
      </c>
      <c r="S3215" s="33">
        <f>IF($B3215="","",IF($M3215="","⚠ مبلغ",IF($E3215="","⚠ بانک عامل",IF(AND($U3215="TRF",$F3215=""),"⚠ بانک مقصد",IF(AND($V3215&lt;&gt;"NONE",$V3215&lt;&gt;"",$Z3215=""),"⚠ طرف حساب","✓")))))</f>
        <v>0</v>
      </c>
      <c r="T3215" s="29"/>
      <c r="U3215" s="27">
        <f>IFERROR(VLOOKUP($D3215,BankOpTbl,2,0),"")</f>
        <v>0</v>
      </c>
      <c r="V3215" s="27">
        <f>IFERROR(VLOOKUP($D3215,BankOpTbl,3,0),"")</f>
        <v>0</v>
      </c>
      <c r="W3215" s="27">
        <f>IFERROR(VLOOKUP($D3215,BankOpTbl,4,0),"")</f>
        <v>0</v>
      </c>
      <c r="X3215" s="27">
        <f>IF($E3215="","",IFERROR(VLOOKUP($E3215,BankTbl,4,0),""))</f>
        <v>0</v>
      </c>
      <c r="Y3215" s="27">
        <f>IF($F3215="","",IFERROR(VLOOKUP($F3215,BankTbl,4,0),""))</f>
        <v>0</v>
      </c>
      <c r="Z3215" s="27">
        <f>IF($B3215="","",IF($V3215="PICK",LEFT($N3215,5),IF($V3215="FIXED",$W3215,IF($V3215="CODE",$H3215,""))))</f>
        <v>0</v>
      </c>
    </row>
    <row r="3216" spans="1:26" ht="21" customHeight="1">
      <c r="A3216" s="27">
        <f>IF($B3216="","",COUNTA($B$13:$B3216))</f>
        <v>0</v>
      </c>
      <c r="B3216" s="28"/>
      <c r="C3216" s="28"/>
      <c r="D3216" s="29"/>
      <c r="E3216" s="29"/>
      <c r="F3216" s="29"/>
      <c r="G3216" s="28"/>
      <c r="H3216" s="28"/>
      <c r="I3216" s="30">
        <f>IF($H3216="","",IFERROR(VLOOKUP($H3216,AcctTbl,2,0),"کد ناشناخته"))</f>
        <v>0</v>
      </c>
      <c r="J3216" s="27">
        <f>IF($H3216="","",IFERROR(VLOOKUP($H3216,AcctTbl,3,0),""))</f>
        <v>0</v>
      </c>
      <c r="K3216" s="29"/>
      <c r="L3216" s="28"/>
      <c r="M3216" s="31"/>
      <c r="N3216" s="29"/>
      <c r="O3216" s="32">
        <f>IF($B3216="",0,IF($U3216="IN",N($M3216),0))</f>
        <v>0</v>
      </c>
      <c r="P3216" s="32">
        <f>IF($B3216="",0,IF(OR($U3216="OUT",$U3216="TRF"),N($M3216),0))</f>
        <v>0</v>
      </c>
      <c r="Q3216" s="32">
        <f>IF($B3216="",0,IF(OR($U3216="OUT",$U3216="TRF"),N($M3216),0))</f>
        <v>0</v>
      </c>
      <c r="R3216" s="32">
        <f>IF($B3216="",0,IF($U3216="IN",N($M3216),0))</f>
        <v>0</v>
      </c>
      <c r="S3216" s="33">
        <f>IF($B3216="","",IF($M3216="","⚠ مبلغ",IF($E3216="","⚠ بانک عامل",IF(AND($U3216="TRF",$F3216=""),"⚠ بانک مقصد",IF(AND($V3216&lt;&gt;"NONE",$V3216&lt;&gt;"",$Z3216=""),"⚠ طرف حساب","✓")))))</f>
        <v>0</v>
      </c>
      <c r="T3216" s="29"/>
      <c r="U3216" s="27">
        <f>IFERROR(VLOOKUP($D3216,BankOpTbl,2,0),"")</f>
        <v>0</v>
      </c>
      <c r="V3216" s="27">
        <f>IFERROR(VLOOKUP($D3216,BankOpTbl,3,0),"")</f>
        <v>0</v>
      </c>
      <c r="W3216" s="27">
        <f>IFERROR(VLOOKUP($D3216,BankOpTbl,4,0),"")</f>
        <v>0</v>
      </c>
      <c r="X3216" s="27">
        <f>IF($E3216="","",IFERROR(VLOOKUP($E3216,BankTbl,4,0),""))</f>
        <v>0</v>
      </c>
      <c r="Y3216" s="27">
        <f>IF($F3216="","",IFERROR(VLOOKUP($F3216,BankTbl,4,0),""))</f>
        <v>0</v>
      </c>
      <c r="Z3216" s="27">
        <f>IF($B3216="","",IF($V3216="PICK",LEFT($N3216,5),IF($V3216="FIXED",$W3216,IF($V3216="CODE",$H3216,""))))</f>
        <v>0</v>
      </c>
    </row>
    <row r="3217" spans="1:26" ht="21" customHeight="1">
      <c r="A3217" s="27">
        <f>IF($B3217="","",COUNTA($B$13:$B3217))</f>
        <v>0</v>
      </c>
      <c r="B3217" s="28"/>
      <c r="C3217" s="28"/>
      <c r="D3217" s="29"/>
      <c r="E3217" s="29"/>
      <c r="F3217" s="29"/>
      <c r="G3217" s="28"/>
      <c r="H3217" s="28"/>
      <c r="I3217" s="30">
        <f>IF($H3217="","",IFERROR(VLOOKUP($H3217,AcctTbl,2,0),"کد ناشناخته"))</f>
        <v>0</v>
      </c>
      <c r="J3217" s="27">
        <f>IF($H3217="","",IFERROR(VLOOKUP($H3217,AcctTbl,3,0),""))</f>
        <v>0</v>
      </c>
      <c r="K3217" s="29"/>
      <c r="L3217" s="28"/>
      <c r="M3217" s="31"/>
      <c r="N3217" s="29"/>
      <c r="O3217" s="32">
        <f>IF($B3217="",0,IF($U3217="IN",N($M3217),0))</f>
        <v>0</v>
      </c>
      <c r="P3217" s="32">
        <f>IF($B3217="",0,IF(OR($U3217="OUT",$U3217="TRF"),N($M3217),0))</f>
        <v>0</v>
      </c>
      <c r="Q3217" s="32">
        <f>IF($B3217="",0,IF(OR($U3217="OUT",$U3217="TRF"),N($M3217),0))</f>
        <v>0</v>
      </c>
      <c r="R3217" s="32">
        <f>IF($B3217="",0,IF($U3217="IN",N($M3217),0))</f>
        <v>0</v>
      </c>
      <c r="S3217" s="33">
        <f>IF($B3217="","",IF($M3217="","⚠ مبلغ",IF($E3217="","⚠ بانک عامل",IF(AND($U3217="TRF",$F3217=""),"⚠ بانک مقصد",IF(AND($V3217&lt;&gt;"NONE",$V3217&lt;&gt;"",$Z3217=""),"⚠ طرف حساب","✓")))))</f>
        <v>0</v>
      </c>
      <c r="T3217" s="29"/>
      <c r="U3217" s="27">
        <f>IFERROR(VLOOKUP($D3217,BankOpTbl,2,0),"")</f>
        <v>0</v>
      </c>
      <c r="V3217" s="27">
        <f>IFERROR(VLOOKUP($D3217,BankOpTbl,3,0),"")</f>
        <v>0</v>
      </c>
      <c r="W3217" s="27">
        <f>IFERROR(VLOOKUP($D3217,BankOpTbl,4,0),"")</f>
        <v>0</v>
      </c>
      <c r="X3217" s="27">
        <f>IF($E3217="","",IFERROR(VLOOKUP($E3217,BankTbl,4,0),""))</f>
        <v>0</v>
      </c>
      <c r="Y3217" s="27">
        <f>IF($F3217="","",IFERROR(VLOOKUP($F3217,BankTbl,4,0),""))</f>
        <v>0</v>
      </c>
      <c r="Z3217" s="27">
        <f>IF($B3217="","",IF($V3217="PICK",LEFT($N3217,5),IF($V3217="FIXED",$W3217,IF($V3217="CODE",$H3217,""))))</f>
        <v>0</v>
      </c>
    </row>
    <row r="3218" spans="1:26" ht="21" customHeight="1">
      <c r="A3218" s="27">
        <f>IF($B3218="","",COUNTA($B$13:$B3218))</f>
        <v>0</v>
      </c>
      <c r="B3218" s="28"/>
      <c r="C3218" s="28"/>
      <c r="D3218" s="29"/>
      <c r="E3218" s="29"/>
      <c r="F3218" s="29"/>
      <c r="G3218" s="28"/>
      <c r="H3218" s="28"/>
      <c r="I3218" s="30">
        <f>IF($H3218="","",IFERROR(VLOOKUP($H3218,AcctTbl,2,0),"کد ناشناخته"))</f>
        <v>0</v>
      </c>
      <c r="J3218" s="27">
        <f>IF($H3218="","",IFERROR(VLOOKUP($H3218,AcctTbl,3,0),""))</f>
        <v>0</v>
      </c>
      <c r="K3218" s="29"/>
      <c r="L3218" s="28"/>
      <c r="M3218" s="31"/>
      <c r="N3218" s="29"/>
      <c r="O3218" s="32">
        <f>IF($B3218="",0,IF($U3218="IN",N($M3218),0))</f>
        <v>0</v>
      </c>
      <c r="P3218" s="32">
        <f>IF($B3218="",0,IF(OR($U3218="OUT",$U3218="TRF"),N($M3218),0))</f>
        <v>0</v>
      </c>
      <c r="Q3218" s="32">
        <f>IF($B3218="",0,IF(OR($U3218="OUT",$U3218="TRF"),N($M3218),0))</f>
        <v>0</v>
      </c>
      <c r="R3218" s="32">
        <f>IF($B3218="",0,IF($U3218="IN",N($M3218),0))</f>
        <v>0</v>
      </c>
      <c r="S3218" s="33">
        <f>IF($B3218="","",IF($M3218="","⚠ مبلغ",IF($E3218="","⚠ بانک عامل",IF(AND($U3218="TRF",$F3218=""),"⚠ بانک مقصد",IF(AND($V3218&lt;&gt;"NONE",$V3218&lt;&gt;"",$Z3218=""),"⚠ طرف حساب","✓")))))</f>
        <v>0</v>
      </c>
      <c r="T3218" s="29"/>
      <c r="U3218" s="27">
        <f>IFERROR(VLOOKUP($D3218,BankOpTbl,2,0),"")</f>
        <v>0</v>
      </c>
      <c r="V3218" s="27">
        <f>IFERROR(VLOOKUP($D3218,BankOpTbl,3,0),"")</f>
        <v>0</v>
      </c>
      <c r="W3218" s="27">
        <f>IFERROR(VLOOKUP($D3218,BankOpTbl,4,0),"")</f>
        <v>0</v>
      </c>
      <c r="X3218" s="27">
        <f>IF($E3218="","",IFERROR(VLOOKUP($E3218,BankTbl,4,0),""))</f>
        <v>0</v>
      </c>
      <c r="Y3218" s="27">
        <f>IF($F3218="","",IFERROR(VLOOKUP($F3218,BankTbl,4,0),""))</f>
        <v>0</v>
      </c>
      <c r="Z3218" s="27">
        <f>IF($B3218="","",IF($V3218="PICK",LEFT($N3218,5),IF($V3218="FIXED",$W3218,IF($V3218="CODE",$H3218,""))))</f>
        <v>0</v>
      </c>
    </row>
    <row r="3219" spans="1:26" ht="21" customHeight="1">
      <c r="A3219" s="27">
        <f>IF($B3219="","",COUNTA($B$13:$B3219))</f>
        <v>0</v>
      </c>
      <c r="B3219" s="28"/>
      <c r="C3219" s="28"/>
      <c r="D3219" s="29"/>
      <c r="E3219" s="29"/>
      <c r="F3219" s="29"/>
      <c r="G3219" s="28"/>
      <c r="H3219" s="28"/>
      <c r="I3219" s="30">
        <f>IF($H3219="","",IFERROR(VLOOKUP($H3219,AcctTbl,2,0),"کد ناشناخته"))</f>
        <v>0</v>
      </c>
      <c r="J3219" s="27">
        <f>IF($H3219="","",IFERROR(VLOOKUP($H3219,AcctTbl,3,0),""))</f>
        <v>0</v>
      </c>
      <c r="K3219" s="29"/>
      <c r="L3219" s="28"/>
      <c r="M3219" s="31"/>
      <c r="N3219" s="29"/>
      <c r="O3219" s="32">
        <f>IF($B3219="",0,IF($U3219="IN",N($M3219),0))</f>
        <v>0</v>
      </c>
      <c r="P3219" s="32">
        <f>IF($B3219="",0,IF(OR($U3219="OUT",$U3219="TRF"),N($M3219),0))</f>
        <v>0</v>
      </c>
      <c r="Q3219" s="32">
        <f>IF($B3219="",0,IF(OR($U3219="OUT",$U3219="TRF"),N($M3219),0))</f>
        <v>0</v>
      </c>
      <c r="R3219" s="32">
        <f>IF($B3219="",0,IF($U3219="IN",N($M3219),0))</f>
        <v>0</v>
      </c>
      <c r="S3219" s="33">
        <f>IF($B3219="","",IF($M3219="","⚠ مبلغ",IF($E3219="","⚠ بانک عامل",IF(AND($U3219="TRF",$F3219=""),"⚠ بانک مقصد",IF(AND($V3219&lt;&gt;"NONE",$V3219&lt;&gt;"",$Z3219=""),"⚠ طرف حساب","✓")))))</f>
        <v>0</v>
      </c>
      <c r="T3219" s="29"/>
      <c r="U3219" s="27">
        <f>IFERROR(VLOOKUP($D3219,BankOpTbl,2,0),"")</f>
        <v>0</v>
      </c>
      <c r="V3219" s="27">
        <f>IFERROR(VLOOKUP($D3219,BankOpTbl,3,0),"")</f>
        <v>0</v>
      </c>
      <c r="W3219" s="27">
        <f>IFERROR(VLOOKUP($D3219,BankOpTbl,4,0),"")</f>
        <v>0</v>
      </c>
      <c r="X3219" s="27">
        <f>IF($E3219="","",IFERROR(VLOOKUP($E3219,BankTbl,4,0),""))</f>
        <v>0</v>
      </c>
      <c r="Y3219" s="27">
        <f>IF($F3219="","",IFERROR(VLOOKUP($F3219,BankTbl,4,0),""))</f>
        <v>0</v>
      </c>
      <c r="Z3219" s="27">
        <f>IF($B3219="","",IF($V3219="PICK",LEFT($N3219,5),IF($V3219="FIXED",$W3219,IF($V3219="CODE",$H3219,""))))</f>
        <v>0</v>
      </c>
    </row>
    <row r="3220" spans="1:26" ht="21" customHeight="1">
      <c r="A3220" s="27">
        <f>IF($B3220="","",COUNTA($B$13:$B3220))</f>
        <v>0</v>
      </c>
      <c r="B3220" s="28"/>
      <c r="C3220" s="28"/>
      <c r="D3220" s="29"/>
      <c r="E3220" s="29"/>
      <c r="F3220" s="29"/>
      <c r="G3220" s="28"/>
      <c r="H3220" s="28"/>
      <c r="I3220" s="30">
        <f>IF($H3220="","",IFERROR(VLOOKUP($H3220,AcctTbl,2,0),"کد ناشناخته"))</f>
        <v>0</v>
      </c>
      <c r="J3220" s="27">
        <f>IF($H3220="","",IFERROR(VLOOKUP($H3220,AcctTbl,3,0),""))</f>
        <v>0</v>
      </c>
      <c r="K3220" s="29"/>
      <c r="L3220" s="28"/>
      <c r="M3220" s="31"/>
      <c r="N3220" s="29"/>
      <c r="O3220" s="32">
        <f>IF($B3220="",0,IF($U3220="IN",N($M3220),0))</f>
        <v>0</v>
      </c>
      <c r="P3220" s="32">
        <f>IF($B3220="",0,IF(OR($U3220="OUT",$U3220="TRF"),N($M3220),0))</f>
        <v>0</v>
      </c>
      <c r="Q3220" s="32">
        <f>IF($B3220="",0,IF(OR($U3220="OUT",$U3220="TRF"),N($M3220),0))</f>
        <v>0</v>
      </c>
      <c r="R3220" s="32">
        <f>IF($B3220="",0,IF($U3220="IN",N($M3220),0))</f>
        <v>0</v>
      </c>
      <c r="S3220" s="33">
        <f>IF($B3220="","",IF($M3220="","⚠ مبلغ",IF($E3220="","⚠ بانک عامل",IF(AND($U3220="TRF",$F3220=""),"⚠ بانک مقصد",IF(AND($V3220&lt;&gt;"NONE",$V3220&lt;&gt;"",$Z3220=""),"⚠ طرف حساب","✓")))))</f>
        <v>0</v>
      </c>
      <c r="T3220" s="29"/>
      <c r="U3220" s="27">
        <f>IFERROR(VLOOKUP($D3220,BankOpTbl,2,0),"")</f>
        <v>0</v>
      </c>
      <c r="V3220" s="27">
        <f>IFERROR(VLOOKUP($D3220,BankOpTbl,3,0),"")</f>
        <v>0</v>
      </c>
      <c r="W3220" s="27">
        <f>IFERROR(VLOOKUP($D3220,BankOpTbl,4,0),"")</f>
        <v>0</v>
      </c>
      <c r="X3220" s="27">
        <f>IF($E3220="","",IFERROR(VLOOKUP($E3220,BankTbl,4,0),""))</f>
        <v>0</v>
      </c>
      <c r="Y3220" s="27">
        <f>IF($F3220="","",IFERROR(VLOOKUP($F3220,BankTbl,4,0),""))</f>
        <v>0</v>
      </c>
      <c r="Z3220" s="27">
        <f>IF($B3220="","",IF($V3220="PICK",LEFT($N3220,5),IF($V3220="FIXED",$W3220,IF($V3220="CODE",$H3220,""))))</f>
        <v>0</v>
      </c>
    </row>
    <row r="3221" spans="1:26" ht="21" customHeight="1">
      <c r="A3221" s="27">
        <f>IF($B3221="","",COUNTA($B$13:$B3221))</f>
        <v>0</v>
      </c>
      <c r="B3221" s="28"/>
      <c r="C3221" s="28"/>
      <c r="D3221" s="29"/>
      <c r="E3221" s="29"/>
      <c r="F3221" s="29"/>
      <c r="G3221" s="28"/>
      <c r="H3221" s="28"/>
      <c r="I3221" s="30">
        <f>IF($H3221="","",IFERROR(VLOOKUP($H3221,AcctTbl,2,0),"کد ناشناخته"))</f>
        <v>0</v>
      </c>
      <c r="J3221" s="27">
        <f>IF($H3221="","",IFERROR(VLOOKUP($H3221,AcctTbl,3,0),""))</f>
        <v>0</v>
      </c>
      <c r="K3221" s="29"/>
      <c r="L3221" s="28"/>
      <c r="M3221" s="31"/>
      <c r="N3221" s="29"/>
      <c r="O3221" s="32">
        <f>IF($B3221="",0,IF($U3221="IN",N($M3221),0))</f>
        <v>0</v>
      </c>
      <c r="P3221" s="32">
        <f>IF($B3221="",0,IF(OR($U3221="OUT",$U3221="TRF"),N($M3221),0))</f>
        <v>0</v>
      </c>
      <c r="Q3221" s="32">
        <f>IF($B3221="",0,IF(OR($U3221="OUT",$U3221="TRF"),N($M3221),0))</f>
        <v>0</v>
      </c>
      <c r="R3221" s="32">
        <f>IF($B3221="",0,IF($U3221="IN",N($M3221),0))</f>
        <v>0</v>
      </c>
      <c r="S3221" s="33">
        <f>IF($B3221="","",IF($M3221="","⚠ مبلغ",IF($E3221="","⚠ بانک عامل",IF(AND($U3221="TRF",$F3221=""),"⚠ بانک مقصد",IF(AND($V3221&lt;&gt;"NONE",$V3221&lt;&gt;"",$Z3221=""),"⚠ طرف حساب","✓")))))</f>
        <v>0</v>
      </c>
      <c r="T3221" s="29"/>
      <c r="U3221" s="27">
        <f>IFERROR(VLOOKUP($D3221,BankOpTbl,2,0),"")</f>
        <v>0</v>
      </c>
      <c r="V3221" s="27">
        <f>IFERROR(VLOOKUP($D3221,BankOpTbl,3,0),"")</f>
        <v>0</v>
      </c>
      <c r="W3221" s="27">
        <f>IFERROR(VLOOKUP($D3221,BankOpTbl,4,0),"")</f>
        <v>0</v>
      </c>
      <c r="X3221" s="27">
        <f>IF($E3221="","",IFERROR(VLOOKUP($E3221,BankTbl,4,0),""))</f>
        <v>0</v>
      </c>
      <c r="Y3221" s="27">
        <f>IF($F3221="","",IFERROR(VLOOKUP($F3221,BankTbl,4,0),""))</f>
        <v>0</v>
      </c>
      <c r="Z3221" s="27">
        <f>IF($B3221="","",IF($V3221="PICK",LEFT($N3221,5),IF($V3221="FIXED",$W3221,IF($V3221="CODE",$H3221,""))))</f>
        <v>0</v>
      </c>
    </row>
    <row r="3222" spans="1:26" ht="21" customHeight="1">
      <c r="A3222" s="27">
        <f>IF($B3222="","",COUNTA($B$13:$B3222))</f>
        <v>0</v>
      </c>
      <c r="B3222" s="28"/>
      <c r="C3222" s="28"/>
      <c r="D3222" s="29"/>
      <c r="E3222" s="29"/>
      <c r="F3222" s="29"/>
      <c r="G3222" s="28"/>
      <c r="H3222" s="28"/>
      <c r="I3222" s="30">
        <f>IF($H3222="","",IFERROR(VLOOKUP($H3222,AcctTbl,2,0),"کد ناشناخته"))</f>
        <v>0</v>
      </c>
      <c r="J3222" s="27">
        <f>IF($H3222="","",IFERROR(VLOOKUP($H3222,AcctTbl,3,0),""))</f>
        <v>0</v>
      </c>
      <c r="K3222" s="29"/>
      <c r="L3222" s="28"/>
      <c r="M3222" s="31"/>
      <c r="N3222" s="29"/>
      <c r="O3222" s="32">
        <f>IF($B3222="",0,IF($U3222="IN",N($M3222),0))</f>
        <v>0</v>
      </c>
      <c r="P3222" s="32">
        <f>IF($B3222="",0,IF(OR($U3222="OUT",$U3222="TRF"),N($M3222),0))</f>
        <v>0</v>
      </c>
      <c r="Q3222" s="32">
        <f>IF($B3222="",0,IF(OR($U3222="OUT",$U3222="TRF"),N($M3222),0))</f>
        <v>0</v>
      </c>
      <c r="R3222" s="32">
        <f>IF($B3222="",0,IF($U3222="IN",N($M3222),0))</f>
        <v>0</v>
      </c>
      <c r="S3222" s="33">
        <f>IF($B3222="","",IF($M3222="","⚠ مبلغ",IF($E3222="","⚠ بانک عامل",IF(AND($U3222="TRF",$F3222=""),"⚠ بانک مقصد",IF(AND($V3222&lt;&gt;"NONE",$V3222&lt;&gt;"",$Z3222=""),"⚠ طرف حساب","✓")))))</f>
        <v>0</v>
      </c>
      <c r="T3222" s="29"/>
      <c r="U3222" s="27">
        <f>IFERROR(VLOOKUP($D3222,BankOpTbl,2,0),"")</f>
        <v>0</v>
      </c>
      <c r="V3222" s="27">
        <f>IFERROR(VLOOKUP($D3222,BankOpTbl,3,0),"")</f>
        <v>0</v>
      </c>
      <c r="W3222" s="27">
        <f>IFERROR(VLOOKUP($D3222,BankOpTbl,4,0),"")</f>
        <v>0</v>
      </c>
      <c r="X3222" s="27">
        <f>IF($E3222="","",IFERROR(VLOOKUP($E3222,BankTbl,4,0),""))</f>
        <v>0</v>
      </c>
      <c r="Y3222" s="27">
        <f>IF($F3222="","",IFERROR(VLOOKUP($F3222,BankTbl,4,0),""))</f>
        <v>0</v>
      </c>
      <c r="Z3222" s="27">
        <f>IF($B3222="","",IF($V3222="PICK",LEFT($N3222,5),IF($V3222="FIXED",$W3222,IF($V3222="CODE",$H3222,""))))</f>
        <v>0</v>
      </c>
    </row>
    <row r="3223" spans="1:26" ht="21" customHeight="1">
      <c r="A3223" s="27">
        <f>IF($B3223="","",COUNTA($B$13:$B3223))</f>
        <v>0</v>
      </c>
      <c r="B3223" s="28"/>
      <c r="C3223" s="28"/>
      <c r="D3223" s="29"/>
      <c r="E3223" s="29"/>
      <c r="F3223" s="29"/>
      <c r="G3223" s="28"/>
      <c r="H3223" s="28"/>
      <c r="I3223" s="30">
        <f>IF($H3223="","",IFERROR(VLOOKUP($H3223,AcctTbl,2,0),"کد ناشناخته"))</f>
        <v>0</v>
      </c>
      <c r="J3223" s="27">
        <f>IF($H3223="","",IFERROR(VLOOKUP($H3223,AcctTbl,3,0),""))</f>
        <v>0</v>
      </c>
      <c r="K3223" s="29"/>
      <c r="L3223" s="28"/>
      <c r="M3223" s="31"/>
      <c r="N3223" s="29"/>
      <c r="O3223" s="32">
        <f>IF($B3223="",0,IF($U3223="IN",N($M3223),0))</f>
        <v>0</v>
      </c>
      <c r="P3223" s="32">
        <f>IF($B3223="",0,IF(OR($U3223="OUT",$U3223="TRF"),N($M3223),0))</f>
        <v>0</v>
      </c>
      <c r="Q3223" s="32">
        <f>IF($B3223="",0,IF(OR($U3223="OUT",$U3223="TRF"),N($M3223),0))</f>
        <v>0</v>
      </c>
      <c r="R3223" s="32">
        <f>IF($B3223="",0,IF($U3223="IN",N($M3223),0))</f>
        <v>0</v>
      </c>
      <c r="S3223" s="33">
        <f>IF($B3223="","",IF($M3223="","⚠ مبلغ",IF($E3223="","⚠ بانک عامل",IF(AND($U3223="TRF",$F3223=""),"⚠ بانک مقصد",IF(AND($V3223&lt;&gt;"NONE",$V3223&lt;&gt;"",$Z3223=""),"⚠ طرف حساب","✓")))))</f>
        <v>0</v>
      </c>
      <c r="T3223" s="29"/>
      <c r="U3223" s="27">
        <f>IFERROR(VLOOKUP($D3223,BankOpTbl,2,0),"")</f>
        <v>0</v>
      </c>
      <c r="V3223" s="27">
        <f>IFERROR(VLOOKUP($D3223,BankOpTbl,3,0),"")</f>
        <v>0</v>
      </c>
      <c r="W3223" s="27">
        <f>IFERROR(VLOOKUP($D3223,BankOpTbl,4,0),"")</f>
        <v>0</v>
      </c>
      <c r="X3223" s="27">
        <f>IF($E3223="","",IFERROR(VLOOKUP($E3223,BankTbl,4,0),""))</f>
        <v>0</v>
      </c>
      <c r="Y3223" s="27">
        <f>IF($F3223="","",IFERROR(VLOOKUP($F3223,BankTbl,4,0),""))</f>
        <v>0</v>
      </c>
      <c r="Z3223" s="27">
        <f>IF($B3223="","",IF($V3223="PICK",LEFT($N3223,5),IF($V3223="FIXED",$W3223,IF($V3223="CODE",$H3223,""))))</f>
        <v>0</v>
      </c>
    </row>
    <row r="3224" spans="1:26" ht="21" customHeight="1">
      <c r="A3224" s="27">
        <f>IF($B3224="","",COUNTA($B$13:$B3224))</f>
        <v>0</v>
      </c>
      <c r="B3224" s="28"/>
      <c r="C3224" s="28"/>
      <c r="D3224" s="29"/>
      <c r="E3224" s="29"/>
      <c r="F3224" s="29"/>
      <c r="G3224" s="28"/>
      <c r="H3224" s="28"/>
      <c r="I3224" s="30">
        <f>IF($H3224="","",IFERROR(VLOOKUP($H3224,AcctTbl,2,0),"کد ناشناخته"))</f>
        <v>0</v>
      </c>
      <c r="J3224" s="27">
        <f>IF($H3224="","",IFERROR(VLOOKUP($H3224,AcctTbl,3,0),""))</f>
        <v>0</v>
      </c>
      <c r="K3224" s="29"/>
      <c r="L3224" s="28"/>
      <c r="M3224" s="31"/>
      <c r="N3224" s="29"/>
      <c r="O3224" s="32">
        <f>IF($B3224="",0,IF($U3224="IN",N($M3224),0))</f>
        <v>0</v>
      </c>
      <c r="P3224" s="32">
        <f>IF($B3224="",0,IF(OR($U3224="OUT",$U3224="TRF"),N($M3224),0))</f>
        <v>0</v>
      </c>
      <c r="Q3224" s="32">
        <f>IF($B3224="",0,IF(OR($U3224="OUT",$U3224="TRF"),N($M3224),0))</f>
        <v>0</v>
      </c>
      <c r="R3224" s="32">
        <f>IF($B3224="",0,IF($U3224="IN",N($M3224),0))</f>
        <v>0</v>
      </c>
      <c r="S3224" s="33">
        <f>IF($B3224="","",IF($M3224="","⚠ مبلغ",IF($E3224="","⚠ بانک عامل",IF(AND($U3224="TRF",$F3224=""),"⚠ بانک مقصد",IF(AND($V3224&lt;&gt;"NONE",$V3224&lt;&gt;"",$Z3224=""),"⚠ طرف حساب","✓")))))</f>
        <v>0</v>
      </c>
      <c r="T3224" s="29"/>
      <c r="U3224" s="27">
        <f>IFERROR(VLOOKUP($D3224,BankOpTbl,2,0),"")</f>
        <v>0</v>
      </c>
      <c r="V3224" s="27">
        <f>IFERROR(VLOOKUP($D3224,BankOpTbl,3,0),"")</f>
        <v>0</v>
      </c>
      <c r="W3224" s="27">
        <f>IFERROR(VLOOKUP($D3224,BankOpTbl,4,0),"")</f>
        <v>0</v>
      </c>
      <c r="X3224" s="27">
        <f>IF($E3224="","",IFERROR(VLOOKUP($E3224,BankTbl,4,0),""))</f>
        <v>0</v>
      </c>
      <c r="Y3224" s="27">
        <f>IF($F3224="","",IFERROR(VLOOKUP($F3224,BankTbl,4,0),""))</f>
        <v>0</v>
      </c>
      <c r="Z3224" s="27">
        <f>IF($B3224="","",IF($V3224="PICK",LEFT($N3224,5),IF($V3224="FIXED",$W3224,IF($V3224="CODE",$H3224,""))))</f>
        <v>0</v>
      </c>
    </row>
    <row r="3225" spans="1:26" ht="21" customHeight="1">
      <c r="A3225" s="27">
        <f>IF($B3225="","",COUNTA($B$13:$B3225))</f>
        <v>0</v>
      </c>
      <c r="B3225" s="28"/>
      <c r="C3225" s="28"/>
      <c r="D3225" s="29"/>
      <c r="E3225" s="29"/>
      <c r="F3225" s="29"/>
      <c r="G3225" s="28"/>
      <c r="H3225" s="28"/>
      <c r="I3225" s="30">
        <f>IF($H3225="","",IFERROR(VLOOKUP($H3225,AcctTbl,2,0),"کد ناشناخته"))</f>
        <v>0</v>
      </c>
      <c r="J3225" s="27">
        <f>IF($H3225="","",IFERROR(VLOOKUP($H3225,AcctTbl,3,0),""))</f>
        <v>0</v>
      </c>
      <c r="K3225" s="29"/>
      <c r="L3225" s="28"/>
      <c r="M3225" s="31"/>
      <c r="N3225" s="29"/>
      <c r="O3225" s="32">
        <f>IF($B3225="",0,IF($U3225="IN",N($M3225),0))</f>
        <v>0</v>
      </c>
      <c r="P3225" s="32">
        <f>IF($B3225="",0,IF(OR($U3225="OUT",$U3225="TRF"),N($M3225),0))</f>
        <v>0</v>
      </c>
      <c r="Q3225" s="32">
        <f>IF($B3225="",0,IF(OR($U3225="OUT",$U3225="TRF"),N($M3225),0))</f>
        <v>0</v>
      </c>
      <c r="R3225" s="32">
        <f>IF($B3225="",0,IF($U3225="IN",N($M3225),0))</f>
        <v>0</v>
      </c>
      <c r="S3225" s="33">
        <f>IF($B3225="","",IF($M3225="","⚠ مبلغ",IF($E3225="","⚠ بانک عامل",IF(AND($U3225="TRF",$F3225=""),"⚠ بانک مقصد",IF(AND($V3225&lt;&gt;"NONE",$V3225&lt;&gt;"",$Z3225=""),"⚠ طرف حساب","✓")))))</f>
        <v>0</v>
      </c>
      <c r="T3225" s="29"/>
      <c r="U3225" s="27">
        <f>IFERROR(VLOOKUP($D3225,BankOpTbl,2,0),"")</f>
        <v>0</v>
      </c>
      <c r="V3225" s="27">
        <f>IFERROR(VLOOKUP($D3225,BankOpTbl,3,0),"")</f>
        <v>0</v>
      </c>
      <c r="W3225" s="27">
        <f>IFERROR(VLOOKUP($D3225,BankOpTbl,4,0),"")</f>
        <v>0</v>
      </c>
      <c r="X3225" s="27">
        <f>IF($E3225="","",IFERROR(VLOOKUP($E3225,BankTbl,4,0),""))</f>
        <v>0</v>
      </c>
      <c r="Y3225" s="27">
        <f>IF($F3225="","",IFERROR(VLOOKUP($F3225,BankTbl,4,0),""))</f>
        <v>0</v>
      </c>
      <c r="Z3225" s="27">
        <f>IF($B3225="","",IF($V3225="PICK",LEFT($N3225,5),IF($V3225="FIXED",$W3225,IF($V3225="CODE",$H3225,""))))</f>
        <v>0</v>
      </c>
    </row>
    <row r="3226" spans="1:26" ht="21" customHeight="1">
      <c r="A3226" s="27">
        <f>IF($B3226="","",COUNTA($B$13:$B3226))</f>
        <v>0</v>
      </c>
      <c r="B3226" s="28"/>
      <c r="C3226" s="28"/>
      <c r="D3226" s="29"/>
      <c r="E3226" s="29"/>
      <c r="F3226" s="29"/>
      <c r="G3226" s="28"/>
      <c r="H3226" s="28"/>
      <c r="I3226" s="30">
        <f>IF($H3226="","",IFERROR(VLOOKUP($H3226,AcctTbl,2,0),"کد ناشناخته"))</f>
        <v>0</v>
      </c>
      <c r="J3226" s="27">
        <f>IF($H3226="","",IFERROR(VLOOKUP($H3226,AcctTbl,3,0),""))</f>
        <v>0</v>
      </c>
      <c r="K3226" s="29"/>
      <c r="L3226" s="28"/>
      <c r="M3226" s="31"/>
      <c r="N3226" s="29"/>
      <c r="O3226" s="32">
        <f>IF($B3226="",0,IF($U3226="IN",N($M3226),0))</f>
        <v>0</v>
      </c>
      <c r="P3226" s="32">
        <f>IF($B3226="",0,IF(OR($U3226="OUT",$U3226="TRF"),N($M3226),0))</f>
        <v>0</v>
      </c>
      <c r="Q3226" s="32">
        <f>IF($B3226="",0,IF(OR($U3226="OUT",$U3226="TRF"),N($M3226),0))</f>
        <v>0</v>
      </c>
      <c r="R3226" s="32">
        <f>IF($B3226="",0,IF($U3226="IN",N($M3226),0))</f>
        <v>0</v>
      </c>
      <c r="S3226" s="33">
        <f>IF($B3226="","",IF($M3226="","⚠ مبلغ",IF($E3226="","⚠ بانک عامل",IF(AND($U3226="TRF",$F3226=""),"⚠ بانک مقصد",IF(AND($V3226&lt;&gt;"NONE",$V3226&lt;&gt;"",$Z3226=""),"⚠ طرف حساب","✓")))))</f>
        <v>0</v>
      </c>
      <c r="T3226" s="29"/>
      <c r="U3226" s="27">
        <f>IFERROR(VLOOKUP($D3226,BankOpTbl,2,0),"")</f>
        <v>0</v>
      </c>
      <c r="V3226" s="27">
        <f>IFERROR(VLOOKUP($D3226,BankOpTbl,3,0),"")</f>
        <v>0</v>
      </c>
      <c r="W3226" s="27">
        <f>IFERROR(VLOOKUP($D3226,BankOpTbl,4,0),"")</f>
        <v>0</v>
      </c>
      <c r="X3226" s="27">
        <f>IF($E3226="","",IFERROR(VLOOKUP($E3226,BankTbl,4,0),""))</f>
        <v>0</v>
      </c>
      <c r="Y3226" s="27">
        <f>IF($F3226="","",IFERROR(VLOOKUP($F3226,BankTbl,4,0),""))</f>
        <v>0</v>
      </c>
      <c r="Z3226" s="27">
        <f>IF($B3226="","",IF($V3226="PICK",LEFT($N3226,5),IF($V3226="FIXED",$W3226,IF($V3226="CODE",$H3226,""))))</f>
        <v>0</v>
      </c>
    </row>
    <row r="3227" spans="1:26" ht="21" customHeight="1">
      <c r="A3227" s="27">
        <f>IF($B3227="","",COUNTA($B$13:$B3227))</f>
        <v>0</v>
      </c>
      <c r="B3227" s="28"/>
      <c r="C3227" s="28"/>
      <c r="D3227" s="29"/>
      <c r="E3227" s="29"/>
      <c r="F3227" s="29"/>
      <c r="G3227" s="28"/>
      <c r="H3227" s="28"/>
      <c r="I3227" s="30">
        <f>IF($H3227="","",IFERROR(VLOOKUP($H3227,AcctTbl,2,0),"کد ناشناخته"))</f>
        <v>0</v>
      </c>
      <c r="J3227" s="27">
        <f>IF($H3227="","",IFERROR(VLOOKUP($H3227,AcctTbl,3,0),""))</f>
        <v>0</v>
      </c>
      <c r="K3227" s="29"/>
      <c r="L3227" s="28"/>
      <c r="M3227" s="31"/>
      <c r="N3227" s="29"/>
      <c r="O3227" s="32">
        <f>IF($B3227="",0,IF($U3227="IN",N($M3227),0))</f>
        <v>0</v>
      </c>
      <c r="P3227" s="32">
        <f>IF($B3227="",0,IF(OR($U3227="OUT",$U3227="TRF"),N($M3227),0))</f>
        <v>0</v>
      </c>
      <c r="Q3227" s="32">
        <f>IF($B3227="",0,IF(OR($U3227="OUT",$U3227="TRF"),N($M3227),0))</f>
        <v>0</v>
      </c>
      <c r="R3227" s="32">
        <f>IF($B3227="",0,IF($U3227="IN",N($M3227),0))</f>
        <v>0</v>
      </c>
      <c r="S3227" s="33">
        <f>IF($B3227="","",IF($M3227="","⚠ مبلغ",IF($E3227="","⚠ بانک عامل",IF(AND($U3227="TRF",$F3227=""),"⚠ بانک مقصد",IF(AND($V3227&lt;&gt;"NONE",$V3227&lt;&gt;"",$Z3227=""),"⚠ طرف حساب","✓")))))</f>
        <v>0</v>
      </c>
      <c r="T3227" s="29"/>
      <c r="U3227" s="27">
        <f>IFERROR(VLOOKUP($D3227,BankOpTbl,2,0),"")</f>
        <v>0</v>
      </c>
      <c r="V3227" s="27">
        <f>IFERROR(VLOOKUP($D3227,BankOpTbl,3,0),"")</f>
        <v>0</v>
      </c>
      <c r="W3227" s="27">
        <f>IFERROR(VLOOKUP($D3227,BankOpTbl,4,0),"")</f>
        <v>0</v>
      </c>
      <c r="X3227" s="27">
        <f>IF($E3227="","",IFERROR(VLOOKUP($E3227,BankTbl,4,0),""))</f>
        <v>0</v>
      </c>
      <c r="Y3227" s="27">
        <f>IF($F3227="","",IFERROR(VLOOKUP($F3227,BankTbl,4,0),""))</f>
        <v>0</v>
      </c>
      <c r="Z3227" s="27">
        <f>IF($B3227="","",IF($V3227="PICK",LEFT($N3227,5),IF($V3227="FIXED",$W3227,IF($V3227="CODE",$H3227,""))))</f>
        <v>0</v>
      </c>
    </row>
    <row r="3228" spans="1:26" ht="21" customHeight="1">
      <c r="A3228" s="27">
        <f>IF($B3228="","",COUNTA($B$13:$B3228))</f>
        <v>0</v>
      </c>
      <c r="B3228" s="28"/>
      <c r="C3228" s="28"/>
      <c r="D3228" s="29"/>
      <c r="E3228" s="29"/>
      <c r="F3228" s="29"/>
      <c r="G3228" s="28"/>
      <c r="H3228" s="28"/>
      <c r="I3228" s="30">
        <f>IF($H3228="","",IFERROR(VLOOKUP($H3228,AcctTbl,2,0),"کد ناشناخته"))</f>
        <v>0</v>
      </c>
      <c r="J3228" s="27">
        <f>IF($H3228="","",IFERROR(VLOOKUP($H3228,AcctTbl,3,0),""))</f>
        <v>0</v>
      </c>
      <c r="K3228" s="29"/>
      <c r="L3228" s="28"/>
      <c r="M3228" s="31"/>
      <c r="N3228" s="29"/>
      <c r="O3228" s="32">
        <f>IF($B3228="",0,IF($U3228="IN",N($M3228),0))</f>
        <v>0</v>
      </c>
      <c r="P3228" s="32">
        <f>IF($B3228="",0,IF(OR($U3228="OUT",$U3228="TRF"),N($M3228),0))</f>
        <v>0</v>
      </c>
      <c r="Q3228" s="32">
        <f>IF($B3228="",0,IF(OR($U3228="OUT",$U3228="TRF"),N($M3228),0))</f>
        <v>0</v>
      </c>
      <c r="R3228" s="32">
        <f>IF($B3228="",0,IF($U3228="IN",N($M3228),0))</f>
        <v>0</v>
      </c>
      <c r="S3228" s="33">
        <f>IF($B3228="","",IF($M3228="","⚠ مبلغ",IF($E3228="","⚠ بانک عامل",IF(AND($U3228="TRF",$F3228=""),"⚠ بانک مقصد",IF(AND($V3228&lt;&gt;"NONE",$V3228&lt;&gt;"",$Z3228=""),"⚠ طرف حساب","✓")))))</f>
        <v>0</v>
      </c>
      <c r="T3228" s="29"/>
      <c r="U3228" s="27">
        <f>IFERROR(VLOOKUP($D3228,BankOpTbl,2,0),"")</f>
        <v>0</v>
      </c>
      <c r="V3228" s="27">
        <f>IFERROR(VLOOKUP($D3228,BankOpTbl,3,0),"")</f>
        <v>0</v>
      </c>
      <c r="W3228" s="27">
        <f>IFERROR(VLOOKUP($D3228,BankOpTbl,4,0),"")</f>
        <v>0</v>
      </c>
      <c r="X3228" s="27">
        <f>IF($E3228="","",IFERROR(VLOOKUP($E3228,BankTbl,4,0),""))</f>
        <v>0</v>
      </c>
      <c r="Y3228" s="27">
        <f>IF($F3228="","",IFERROR(VLOOKUP($F3228,BankTbl,4,0),""))</f>
        <v>0</v>
      </c>
      <c r="Z3228" s="27">
        <f>IF($B3228="","",IF($V3228="PICK",LEFT($N3228,5),IF($V3228="FIXED",$W3228,IF($V3228="CODE",$H3228,""))))</f>
        <v>0</v>
      </c>
    </row>
    <row r="3229" spans="1:26" ht="21" customHeight="1">
      <c r="A3229" s="27">
        <f>IF($B3229="","",COUNTA($B$13:$B3229))</f>
        <v>0</v>
      </c>
      <c r="B3229" s="28"/>
      <c r="C3229" s="28"/>
      <c r="D3229" s="29"/>
      <c r="E3229" s="29"/>
      <c r="F3229" s="29"/>
      <c r="G3229" s="28"/>
      <c r="H3229" s="28"/>
      <c r="I3229" s="30">
        <f>IF($H3229="","",IFERROR(VLOOKUP($H3229,AcctTbl,2,0),"کد ناشناخته"))</f>
        <v>0</v>
      </c>
      <c r="J3229" s="27">
        <f>IF($H3229="","",IFERROR(VLOOKUP($H3229,AcctTbl,3,0),""))</f>
        <v>0</v>
      </c>
      <c r="K3229" s="29"/>
      <c r="L3229" s="28"/>
      <c r="M3229" s="31"/>
      <c r="N3229" s="29"/>
      <c r="O3229" s="32">
        <f>IF($B3229="",0,IF($U3229="IN",N($M3229),0))</f>
        <v>0</v>
      </c>
      <c r="P3229" s="32">
        <f>IF($B3229="",0,IF(OR($U3229="OUT",$U3229="TRF"),N($M3229),0))</f>
        <v>0</v>
      </c>
      <c r="Q3229" s="32">
        <f>IF($B3229="",0,IF(OR($U3229="OUT",$U3229="TRF"),N($M3229),0))</f>
        <v>0</v>
      </c>
      <c r="R3229" s="32">
        <f>IF($B3229="",0,IF($U3229="IN",N($M3229),0))</f>
        <v>0</v>
      </c>
      <c r="S3229" s="33">
        <f>IF($B3229="","",IF($M3229="","⚠ مبلغ",IF($E3229="","⚠ بانک عامل",IF(AND($U3229="TRF",$F3229=""),"⚠ بانک مقصد",IF(AND($V3229&lt;&gt;"NONE",$V3229&lt;&gt;"",$Z3229=""),"⚠ طرف حساب","✓")))))</f>
        <v>0</v>
      </c>
      <c r="T3229" s="29"/>
      <c r="U3229" s="27">
        <f>IFERROR(VLOOKUP($D3229,BankOpTbl,2,0),"")</f>
        <v>0</v>
      </c>
      <c r="V3229" s="27">
        <f>IFERROR(VLOOKUP($D3229,BankOpTbl,3,0),"")</f>
        <v>0</v>
      </c>
      <c r="W3229" s="27">
        <f>IFERROR(VLOOKUP($D3229,BankOpTbl,4,0),"")</f>
        <v>0</v>
      </c>
      <c r="X3229" s="27">
        <f>IF($E3229="","",IFERROR(VLOOKUP($E3229,BankTbl,4,0),""))</f>
        <v>0</v>
      </c>
      <c r="Y3229" s="27">
        <f>IF($F3229="","",IFERROR(VLOOKUP($F3229,BankTbl,4,0),""))</f>
        <v>0</v>
      </c>
      <c r="Z3229" s="27">
        <f>IF($B3229="","",IF($V3229="PICK",LEFT($N3229,5),IF($V3229="FIXED",$W3229,IF($V3229="CODE",$H3229,""))))</f>
        <v>0</v>
      </c>
    </row>
    <row r="3230" spans="1:26" ht="21" customHeight="1">
      <c r="A3230" s="27">
        <f>IF($B3230="","",COUNTA($B$13:$B3230))</f>
        <v>0</v>
      </c>
      <c r="B3230" s="28"/>
      <c r="C3230" s="28"/>
      <c r="D3230" s="29"/>
      <c r="E3230" s="29"/>
      <c r="F3230" s="29"/>
      <c r="G3230" s="28"/>
      <c r="H3230" s="28"/>
      <c r="I3230" s="30">
        <f>IF($H3230="","",IFERROR(VLOOKUP($H3230,AcctTbl,2,0),"کد ناشناخته"))</f>
        <v>0</v>
      </c>
      <c r="J3230" s="27">
        <f>IF($H3230="","",IFERROR(VLOOKUP($H3230,AcctTbl,3,0),""))</f>
        <v>0</v>
      </c>
      <c r="K3230" s="29"/>
      <c r="L3230" s="28"/>
      <c r="M3230" s="31"/>
      <c r="N3230" s="29"/>
      <c r="O3230" s="32">
        <f>IF($B3230="",0,IF($U3230="IN",N($M3230),0))</f>
        <v>0</v>
      </c>
      <c r="P3230" s="32">
        <f>IF($B3230="",0,IF(OR($U3230="OUT",$U3230="TRF"),N($M3230),0))</f>
        <v>0</v>
      </c>
      <c r="Q3230" s="32">
        <f>IF($B3230="",0,IF(OR($U3230="OUT",$U3230="TRF"),N($M3230),0))</f>
        <v>0</v>
      </c>
      <c r="R3230" s="32">
        <f>IF($B3230="",0,IF($U3230="IN",N($M3230),0))</f>
        <v>0</v>
      </c>
      <c r="S3230" s="33">
        <f>IF($B3230="","",IF($M3230="","⚠ مبلغ",IF($E3230="","⚠ بانک عامل",IF(AND($U3230="TRF",$F3230=""),"⚠ بانک مقصد",IF(AND($V3230&lt;&gt;"NONE",$V3230&lt;&gt;"",$Z3230=""),"⚠ طرف حساب","✓")))))</f>
        <v>0</v>
      </c>
      <c r="T3230" s="29"/>
      <c r="U3230" s="27">
        <f>IFERROR(VLOOKUP($D3230,BankOpTbl,2,0),"")</f>
        <v>0</v>
      </c>
      <c r="V3230" s="27">
        <f>IFERROR(VLOOKUP($D3230,BankOpTbl,3,0),"")</f>
        <v>0</v>
      </c>
      <c r="W3230" s="27">
        <f>IFERROR(VLOOKUP($D3230,BankOpTbl,4,0),"")</f>
        <v>0</v>
      </c>
      <c r="X3230" s="27">
        <f>IF($E3230="","",IFERROR(VLOOKUP($E3230,BankTbl,4,0),""))</f>
        <v>0</v>
      </c>
      <c r="Y3230" s="27">
        <f>IF($F3230="","",IFERROR(VLOOKUP($F3230,BankTbl,4,0),""))</f>
        <v>0</v>
      </c>
      <c r="Z3230" s="27">
        <f>IF($B3230="","",IF($V3230="PICK",LEFT($N3230,5),IF($V3230="FIXED",$W3230,IF($V3230="CODE",$H3230,""))))</f>
        <v>0</v>
      </c>
    </row>
    <row r="3231" spans="1:26" ht="21" customHeight="1">
      <c r="A3231" s="27">
        <f>IF($B3231="","",COUNTA($B$13:$B3231))</f>
        <v>0</v>
      </c>
      <c r="B3231" s="28"/>
      <c r="C3231" s="28"/>
      <c r="D3231" s="29"/>
      <c r="E3231" s="29"/>
      <c r="F3231" s="29"/>
      <c r="G3231" s="28"/>
      <c r="H3231" s="28"/>
      <c r="I3231" s="30">
        <f>IF($H3231="","",IFERROR(VLOOKUP($H3231,AcctTbl,2,0),"کد ناشناخته"))</f>
        <v>0</v>
      </c>
      <c r="J3231" s="27">
        <f>IF($H3231="","",IFERROR(VLOOKUP($H3231,AcctTbl,3,0),""))</f>
        <v>0</v>
      </c>
      <c r="K3231" s="29"/>
      <c r="L3231" s="28"/>
      <c r="M3231" s="31"/>
      <c r="N3231" s="29"/>
      <c r="O3231" s="32">
        <f>IF($B3231="",0,IF($U3231="IN",N($M3231),0))</f>
        <v>0</v>
      </c>
      <c r="P3231" s="32">
        <f>IF($B3231="",0,IF(OR($U3231="OUT",$U3231="TRF"),N($M3231),0))</f>
        <v>0</v>
      </c>
      <c r="Q3231" s="32">
        <f>IF($B3231="",0,IF(OR($U3231="OUT",$U3231="TRF"),N($M3231),0))</f>
        <v>0</v>
      </c>
      <c r="R3231" s="32">
        <f>IF($B3231="",0,IF($U3231="IN",N($M3231),0))</f>
        <v>0</v>
      </c>
      <c r="S3231" s="33">
        <f>IF($B3231="","",IF($M3231="","⚠ مبلغ",IF($E3231="","⚠ بانک عامل",IF(AND($U3231="TRF",$F3231=""),"⚠ بانک مقصد",IF(AND($V3231&lt;&gt;"NONE",$V3231&lt;&gt;"",$Z3231=""),"⚠ طرف حساب","✓")))))</f>
        <v>0</v>
      </c>
      <c r="T3231" s="29"/>
      <c r="U3231" s="27">
        <f>IFERROR(VLOOKUP($D3231,BankOpTbl,2,0),"")</f>
        <v>0</v>
      </c>
      <c r="V3231" s="27">
        <f>IFERROR(VLOOKUP($D3231,BankOpTbl,3,0),"")</f>
        <v>0</v>
      </c>
      <c r="W3231" s="27">
        <f>IFERROR(VLOOKUP($D3231,BankOpTbl,4,0),"")</f>
        <v>0</v>
      </c>
      <c r="X3231" s="27">
        <f>IF($E3231="","",IFERROR(VLOOKUP($E3231,BankTbl,4,0),""))</f>
        <v>0</v>
      </c>
      <c r="Y3231" s="27">
        <f>IF($F3231="","",IFERROR(VLOOKUP($F3231,BankTbl,4,0),""))</f>
        <v>0</v>
      </c>
      <c r="Z3231" s="27">
        <f>IF($B3231="","",IF($V3231="PICK",LEFT($N3231,5),IF($V3231="FIXED",$W3231,IF($V3231="CODE",$H3231,""))))</f>
        <v>0</v>
      </c>
    </row>
    <row r="3232" spans="1:26" ht="21" customHeight="1">
      <c r="A3232" s="27">
        <f>IF($B3232="","",COUNTA($B$13:$B3232))</f>
        <v>0</v>
      </c>
      <c r="B3232" s="28"/>
      <c r="C3232" s="28"/>
      <c r="D3232" s="29"/>
      <c r="E3232" s="29"/>
      <c r="F3232" s="29"/>
      <c r="G3232" s="28"/>
      <c r="H3232" s="28"/>
      <c r="I3232" s="30">
        <f>IF($H3232="","",IFERROR(VLOOKUP($H3232,AcctTbl,2,0),"کد ناشناخته"))</f>
        <v>0</v>
      </c>
      <c r="J3232" s="27">
        <f>IF($H3232="","",IFERROR(VLOOKUP($H3232,AcctTbl,3,0),""))</f>
        <v>0</v>
      </c>
      <c r="K3232" s="29"/>
      <c r="L3232" s="28"/>
      <c r="M3232" s="31"/>
      <c r="N3232" s="29"/>
      <c r="O3232" s="32">
        <f>IF($B3232="",0,IF($U3232="IN",N($M3232),0))</f>
        <v>0</v>
      </c>
      <c r="P3232" s="32">
        <f>IF($B3232="",0,IF(OR($U3232="OUT",$U3232="TRF"),N($M3232),0))</f>
        <v>0</v>
      </c>
      <c r="Q3232" s="32">
        <f>IF($B3232="",0,IF(OR($U3232="OUT",$U3232="TRF"),N($M3232),0))</f>
        <v>0</v>
      </c>
      <c r="R3232" s="32">
        <f>IF($B3232="",0,IF($U3232="IN",N($M3232),0))</f>
        <v>0</v>
      </c>
      <c r="S3232" s="33">
        <f>IF($B3232="","",IF($M3232="","⚠ مبلغ",IF($E3232="","⚠ بانک عامل",IF(AND($U3232="TRF",$F3232=""),"⚠ بانک مقصد",IF(AND($V3232&lt;&gt;"NONE",$V3232&lt;&gt;"",$Z3232=""),"⚠ طرف حساب","✓")))))</f>
        <v>0</v>
      </c>
      <c r="T3232" s="29"/>
      <c r="U3232" s="27">
        <f>IFERROR(VLOOKUP($D3232,BankOpTbl,2,0),"")</f>
        <v>0</v>
      </c>
      <c r="V3232" s="27">
        <f>IFERROR(VLOOKUP($D3232,BankOpTbl,3,0),"")</f>
        <v>0</v>
      </c>
      <c r="W3232" s="27">
        <f>IFERROR(VLOOKUP($D3232,BankOpTbl,4,0),"")</f>
        <v>0</v>
      </c>
      <c r="X3232" s="27">
        <f>IF($E3232="","",IFERROR(VLOOKUP($E3232,BankTbl,4,0),""))</f>
        <v>0</v>
      </c>
      <c r="Y3232" s="27">
        <f>IF($F3232="","",IFERROR(VLOOKUP($F3232,BankTbl,4,0),""))</f>
        <v>0</v>
      </c>
      <c r="Z3232" s="27">
        <f>IF($B3232="","",IF($V3232="PICK",LEFT($N3232,5),IF($V3232="FIXED",$W3232,IF($V3232="CODE",$H3232,""))))</f>
        <v>0</v>
      </c>
    </row>
    <row r="3233" spans="1:26" ht="21" customHeight="1">
      <c r="A3233" s="27">
        <f>IF($B3233="","",COUNTA($B$13:$B3233))</f>
        <v>0</v>
      </c>
      <c r="B3233" s="28"/>
      <c r="C3233" s="28"/>
      <c r="D3233" s="29"/>
      <c r="E3233" s="29"/>
      <c r="F3233" s="29"/>
      <c r="G3233" s="28"/>
      <c r="H3233" s="28"/>
      <c r="I3233" s="30">
        <f>IF($H3233="","",IFERROR(VLOOKUP($H3233,AcctTbl,2,0),"کد ناشناخته"))</f>
        <v>0</v>
      </c>
      <c r="J3233" s="27">
        <f>IF($H3233="","",IFERROR(VLOOKUP($H3233,AcctTbl,3,0),""))</f>
        <v>0</v>
      </c>
      <c r="K3233" s="29"/>
      <c r="L3233" s="28"/>
      <c r="M3233" s="31"/>
      <c r="N3233" s="29"/>
      <c r="O3233" s="32">
        <f>IF($B3233="",0,IF($U3233="IN",N($M3233),0))</f>
        <v>0</v>
      </c>
      <c r="P3233" s="32">
        <f>IF($B3233="",0,IF(OR($U3233="OUT",$U3233="TRF"),N($M3233),0))</f>
        <v>0</v>
      </c>
      <c r="Q3233" s="32">
        <f>IF($B3233="",0,IF(OR($U3233="OUT",$U3233="TRF"),N($M3233),0))</f>
        <v>0</v>
      </c>
      <c r="R3233" s="32">
        <f>IF($B3233="",0,IF($U3233="IN",N($M3233),0))</f>
        <v>0</v>
      </c>
      <c r="S3233" s="33">
        <f>IF($B3233="","",IF($M3233="","⚠ مبلغ",IF($E3233="","⚠ بانک عامل",IF(AND($U3233="TRF",$F3233=""),"⚠ بانک مقصد",IF(AND($V3233&lt;&gt;"NONE",$V3233&lt;&gt;"",$Z3233=""),"⚠ طرف حساب","✓")))))</f>
        <v>0</v>
      </c>
      <c r="T3233" s="29"/>
      <c r="U3233" s="27">
        <f>IFERROR(VLOOKUP($D3233,BankOpTbl,2,0),"")</f>
        <v>0</v>
      </c>
      <c r="V3233" s="27">
        <f>IFERROR(VLOOKUP($D3233,BankOpTbl,3,0),"")</f>
        <v>0</v>
      </c>
      <c r="W3233" s="27">
        <f>IFERROR(VLOOKUP($D3233,BankOpTbl,4,0),"")</f>
        <v>0</v>
      </c>
      <c r="X3233" s="27">
        <f>IF($E3233="","",IFERROR(VLOOKUP($E3233,BankTbl,4,0),""))</f>
        <v>0</v>
      </c>
      <c r="Y3233" s="27">
        <f>IF($F3233="","",IFERROR(VLOOKUP($F3233,BankTbl,4,0),""))</f>
        <v>0</v>
      </c>
      <c r="Z3233" s="27">
        <f>IF($B3233="","",IF($V3233="PICK",LEFT($N3233,5),IF($V3233="FIXED",$W3233,IF($V3233="CODE",$H3233,""))))</f>
        <v>0</v>
      </c>
    </row>
    <row r="3234" spans="1:26" ht="21" customHeight="1">
      <c r="A3234" s="27">
        <f>IF($B3234="","",COUNTA($B$13:$B3234))</f>
        <v>0</v>
      </c>
      <c r="B3234" s="28"/>
      <c r="C3234" s="28"/>
      <c r="D3234" s="29"/>
      <c r="E3234" s="29"/>
      <c r="F3234" s="29"/>
      <c r="G3234" s="28"/>
      <c r="H3234" s="28"/>
      <c r="I3234" s="30">
        <f>IF($H3234="","",IFERROR(VLOOKUP($H3234,AcctTbl,2,0),"کد ناشناخته"))</f>
        <v>0</v>
      </c>
      <c r="J3234" s="27">
        <f>IF($H3234="","",IFERROR(VLOOKUP($H3234,AcctTbl,3,0),""))</f>
        <v>0</v>
      </c>
      <c r="K3234" s="29"/>
      <c r="L3234" s="28"/>
      <c r="M3234" s="31"/>
      <c r="N3234" s="29"/>
      <c r="O3234" s="32">
        <f>IF($B3234="",0,IF($U3234="IN",N($M3234),0))</f>
        <v>0</v>
      </c>
      <c r="P3234" s="32">
        <f>IF($B3234="",0,IF(OR($U3234="OUT",$U3234="TRF"),N($M3234),0))</f>
        <v>0</v>
      </c>
      <c r="Q3234" s="32">
        <f>IF($B3234="",0,IF(OR($U3234="OUT",$U3234="TRF"),N($M3234),0))</f>
        <v>0</v>
      </c>
      <c r="R3234" s="32">
        <f>IF($B3234="",0,IF($U3234="IN",N($M3234),0))</f>
        <v>0</v>
      </c>
      <c r="S3234" s="33">
        <f>IF($B3234="","",IF($M3234="","⚠ مبلغ",IF($E3234="","⚠ بانک عامل",IF(AND($U3234="TRF",$F3234=""),"⚠ بانک مقصد",IF(AND($V3234&lt;&gt;"NONE",$V3234&lt;&gt;"",$Z3234=""),"⚠ طرف حساب","✓")))))</f>
        <v>0</v>
      </c>
      <c r="T3234" s="29"/>
      <c r="U3234" s="27">
        <f>IFERROR(VLOOKUP($D3234,BankOpTbl,2,0),"")</f>
        <v>0</v>
      </c>
      <c r="V3234" s="27">
        <f>IFERROR(VLOOKUP($D3234,BankOpTbl,3,0),"")</f>
        <v>0</v>
      </c>
      <c r="W3234" s="27">
        <f>IFERROR(VLOOKUP($D3234,BankOpTbl,4,0),"")</f>
        <v>0</v>
      </c>
      <c r="X3234" s="27">
        <f>IF($E3234="","",IFERROR(VLOOKUP($E3234,BankTbl,4,0),""))</f>
        <v>0</v>
      </c>
      <c r="Y3234" s="27">
        <f>IF($F3234="","",IFERROR(VLOOKUP($F3234,BankTbl,4,0),""))</f>
        <v>0</v>
      </c>
      <c r="Z3234" s="27">
        <f>IF($B3234="","",IF($V3234="PICK",LEFT($N3234,5),IF($V3234="FIXED",$W3234,IF($V3234="CODE",$H3234,""))))</f>
        <v>0</v>
      </c>
    </row>
    <row r="3235" spans="1:26" ht="21" customHeight="1">
      <c r="A3235" s="27">
        <f>IF($B3235="","",COUNTA($B$13:$B3235))</f>
        <v>0</v>
      </c>
      <c r="B3235" s="28"/>
      <c r="C3235" s="28"/>
      <c r="D3235" s="29"/>
      <c r="E3235" s="29"/>
      <c r="F3235" s="29"/>
      <c r="G3235" s="28"/>
      <c r="H3235" s="28"/>
      <c r="I3235" s="30">
        <f>IF($H3235="","",IFERROR(VLOOKUP($H3235,AcctTbl,2,0),"کد ناشناخته"))</f>
        <v>0</v>
      </c>
      <c r="J3235" s="27">
        <f>IF($H3235="","",IFERROR(VLOOKUP($H3235,AcctTbl,3,0),""))</f>
        <v>0</v>
      </c>
      <c r="K3235" s="29"/>
      <c r="L3235" s="28"/>
      <c r="M3235" s="31"/>
      <c r="N3235" s="29"/>
      <c r="O3235" s="32">
        <f>IF($B3235="",0,IF($U3235="IN",N($M3235),0))</f>
        <v>0</v>
      </c>
      <c r="P3235" s="32">
        <f>IF($B3235="",0,IF(OR($U3235="OUT",$U3235="TRF"),N($M3235),0))</f>
        <v>0</v>
      </c>
      <c r="Q3235" s="32">
        <f>IF($B3235="",0,IF(OR($U3235="OUT",$U3235="TRF"),N($M3235),0))</f>
        <v>0</v>
      </c>
      <c r="R3235" s="32">
        <f>IF($B3235="",0,IF($U3235="IN",N($M3235),0))</f>
        <v>0</v>
      </c>
      <c r="S3235" s="33">
        <f>IF($B3235="","",IF($M3235="","⚠ مبلغ",IF($E3235="","⚠ بانک عامل",IF(AND($U3235="TRF",$F3235=""),"⚠ بانک مقصد",IF(AND($V3235&lt;&gt;"NONE",$V3235&lt;&gt;"",$Z3235=""),"⚠ طرف حساب","✓")))))</f>
        <v>0</v>
      </c>
      <c r="T3235" s="29"/>
      <c r="U3235" s="27">
        <f>IFERROR(VLOOKUP($D3235,BankOpTbl,2,0),"")</f>
        <v>0</v>
      </c>
      <c r="V3235" s="27">
        <f>IFERROR(VLOOKUP($D3235,BankOpTbl,3,0),"")</f>
        <v>0</v>
      </c>
      <c r="W3235" s="27">
        <f>IFERROR(VLOOKUP($D3235,BankOpTbl,4,0),"")</f>
        <v>0</v>
      </c>
      <c r="X3235" s="27">
        <f>IF($E3235="","",IFERROR(VLOOKUP($E3235,BankTbl,4,0),""))</f>
        <v>0</v>
      </c>
      <c r="Y3235" s="27">
        <f>IF($F3235="","",IFERROR(VLOOKUP($F3235,BankTbl,4,0),""))</f>
        <v>0</v>
      </c>
      <c r="Z3235" s="27">
        <f>IF($B3235="","",IF($V3235="PICK",LEFT($N3235,5),IF($V3235="FIXED",$W3235,IF($V3235="CODE",$H3235,""))))</f>
        <v>0</v>
      </c>
    </row>
    <row r="3236" spans="1:26" ht="21" customHeight="1">
      <c r="A3236" s="27">
        <f>IF($B3236="","",COUNTA($B$13:$B3236))</f>
        <v>0</v>
      </c>
      <c r="B3236" s="28"/>
      <c r="C3236" s="28"/>
      <c r="D3236" s="29"/>
      <c r="E3236" s="29"/>
      <c r="F3236" s="29"/>
      <c r="G3236" s="28"/>
      <c r="H3236" s="28"/>
      <c r="I3236" s="30">
        <f>IF($H3236="","",IFERROR(VLOOKUP($H3236,AcctTbl,2,0),"کد ناشناخته"))</f>
        <v>0</v>
      </c>
      <c r="J3236" s="27">
        <f>IF($H3236="","",IFERROR(VLOOKUP($H3236,AcctTbl,3,0),""))</f>
        <v>0</v>
      </c>
      <c r="K3236" s="29"/>
      <c r="L3236" s="28"/>
      <c r="M3236" s="31"/>
      <c r="N3236" s="29"/>
      <c r="O3236" s="32">
        <f>IF($B3236="",0,IF($U3236="IN",N($M3236),0))</f>
        <v>0</v>
      </c>
      <c r="P3236" s="32">
        <f>IF($B3236="",0,IF(OR($U3236="OUT",$U3236="TRF"),N($M3236),0))</f>
        <v>0</v>
      </c>
      <c r="Q3236" s="32">
        <f>IF($B3236="",0,IF(OR($U3236="OUT",$U3236="TRF"),N($M3236),0))</f>
        <v>0</v>
      </c>
      <c r="R3236" s="32">
        <f>IF($B3236="",0,IF($U3236="IN",N($M3236),0))</f>
        <v>0</v>
      </c>
      <c r="S3236" s="33">
        <f>IF($B3236="","",IF($M3236="","⚠ مبلغ",IF($E3236="","⚠ بانک عامل",IF(AND($U3236="TRF",$F3236=""),"⚠ بانک مقصد",IF(AND($V3236&lt;&gt;"NONE",$V3236&lt;&gt;"",$Z3236=""),"⚠ طرف حساب","✓")))))</f>
        <v>0</v>
      </c>
      <c r="T3236" s="29"/>
      <c r="U3236" s="27">
        <f>IFERROR(VLOOKUP($D3236,BankOpTbl,2,0),"")</f>
        <v>0</v>
      </c>
      <c r="V3236" s="27">
        <f>IFERROR(VLOOKUP($D3236,BankOpTbl,3,0),"")</f>
        <v>0</v>
      </c>
      <c r="W3236" s="27">
        <f>IFERROR(VLOOKUP($D3236,BankOpTbl,4,0),"")</f>
        <v>0</v>
      </c>
      <c r="X3236" s="27">
        <f>IF($E3236="","",IFERROR(VLOOKUP($E3236,BankTbl,4,0),""))</f>
        <v>0</v>
      </c>
      <c r="Y3236" s="27">
        <f>IF($F3236="","",IFERROR(VLOOKUP($F3236,BankTbl,4,0),""))</f>
        <v>0</v>
      </c>
      <c r="Z3236" s="27">
        <f>IF($B3236="","",IF($V3236="PICK",LEFT($N3236,5),IF($V3236="FIXED",$W3236,IF($V3236="CODE",$H3236,""))))</f>
        <v>0</v>
      </c>
    </row>
    <row r="3237" spans="1:26" ht="21" customHeight="1">
      <c r="A3237" s="27">
        <f>IF($B3237="","",COUNTA($B$13:$B3237))</f>
        <v>0</v>
      </c>
      <c r="B3237" s="28"/>
      <c r="C3237" s="28"/>
      <c r="D3237" s="29"/>
      <c r="E3237" s="29"/>
      <c r="F3237" s="29"/>
      <c r="G3237" s="28"/>
      <c r="H3237" s="28"/>
      <c r="I3237" s="30">
        <f>IF($H3237="","",IFERROR(VLOOKUP($H3237,AcctTbl,2,0),"کد ناشناخته"))</f>
        <v>0</v>
      </c>
      <c r="J3237" s="27">
        <f>IF($H3237="","",IFERROR(VLOOKUP($H3237,AcctTbl,3,0),""))</f>
        <v>0</v>
      </c>
      <c r="K3237" s="29"/>
      <c r="L3237" s="28"/>
      <c r="M3237" s="31"/>
      <c r="N3237" s="29"/>
      <c r="O3237" s="32">
        <f>IF($B3237="",0,IF($U3237="IN",N($M3237),0))</f>
        <v>0</v>
      </c>
      <c r="P3237" s="32">
        <f>IF($B3237="",0,IF(OR($U3237="OUT",$U3237="TRF"),N($M3237),0))</f>
        <v>0</v>
      </c>
      <c r="Q3237" s="32">
        <f>IF($B3237="",0,IF(OR($U3237="OUT",$U3237="TRF"),N($M3237),0))</f>
        <v>0</v>
      </c>
      <c r="R3237" s="32">
        <f>IF($B3237="",0,IF($U3237="IN",N($M3237),0))</f>
        <v>0</v>
      </c>
      <c r="S3237" s="33">
        <f>IF($B3237="","",IF($M3237="","⚠ مبلغ",IF($E3237="","⚠ بانک عامل",IF(AND($U3237="TRF",$F3237=""),"⚠ بانک مقصد",IF(AND($V3237&lt;&gt;"NONE",$V3237&lt;&gt;"",$Z3237=""),"⚠ طرف حساب","✓")))))</f>
        <v>0</v>
      </c>
      <c r="T3237" s="29"/>
      <c r="U3237" s="27">
        <f>IFERROR(VLOOKUP($D3237,BankOpTbl,2,0),"")</f>
        <v>0</v>
      </c>
      <c r="V3237" s="27">
        <f>IFERROR(VLOOKUP($D3237,BankOpTbl,3,0),"")</f>
        <v>0</v>
      </c>
      <c r="W3237" s="27">
        <f>IFERROR(VLOOKUP($D3237,BankOpTbl,4,0),"")</f>
        <v>0</v>
      </c>
      <c r="X3237" s="27">
        <f>IF($E3237="","",IFERROR(VLOOKUP($E3237,BankTbl,4,0),""))</f>
        <v>0</v>
      </c>
      <c r="Y3237" s="27">
        <f>IF($F3237="","",IFERROR(VLOOKUP($F3237,BankTbl,4,0),""))</f>
        <v>0</v>
      </c>
      <c r="Z3237" s="27">
        <f>IF($B3237="","",IF($V3237="PICK",LEFT($N3237,5),IF($V3237="FIXED",$W3237,IF($V3237="CODE",$H3237,""))))</f>
        <v>0</v>
      </c>
    </row>
    <row r="3238" spans="1:26" ht="21" customHeight="1">
      <c r="A3238" s="27">
        <f>IF($B3238="","",COUNTA($B$13:$B3238))</f>
        <v>0</v>
      </c>
      <c r="B3238" s="28"/>
      <c r="C3238" s="28"/>
      <c r="D3238" s="29"/>
      <c r="E3238" s="29"/>
      <c r="F3238" s="29"/>
      <c r="G3238" s="28"/>
      <c r="H3238" s="28"/>
      <c r="I3238" s="30">
        <f>IF($H3238="","",IFERROR(VLOOKUP($H3238,AcctTbl,2,0),"کد ناشناخته"))</f>
        <v>0</v>
      </c>
      <c r="J3238" s="27">
        <f>IF($H3238="","",IFERROR(VLOOKUP($H3238,AcctTbl,3,0),""))</f>
        <v>0</v>
      </c>
      <c r="K3238" s="29"/>
      <c r="L3238" s="28"/>
      <c r="M3238" s="31"/>
      <c r="N3238" s="29"/>
      <c r="O3238" s="32">
        <f>IF($B3238="",0,IF($U3238="IN",N($M3238),0))</f>
        <v>0</v>
      </c>
      <c r="P3238" s="32">
        <f>IF($B3238="",0,IF(OR($U3238="OUT",$U3238="TRF"),N($M3238),0))</f>
        <v>0</v>
      </c>
      <c r="Q3238" s="32">
        <f>IF($B3238="",0,IF(OR($U3238="OUT",$U3238="TRF"),N($M3238),0))</f>
        <v>0</v>
      </c>
      <c r="R3238" s="32">
        <f>IF($B3238="",0,IF($U3238="IN",N($M3238),0))</f>
        <v>0</v>
      </c>
      <c r="S3238" s="33">
        <f>IF($B3238="","",IF($M3238="","⚠ مبلغ",IF($E3238="","⚠ بانک عامل",IF(AND($U3238="TRF",$F3238=""),"⚠ بانک مقصد",IF(AND($V3238&lt;&gt;"NONE",$V3238&lt;&gt;"",$Z3238=""),"⚠ طرف حساب","✓")))))</f>
        <v>0</v>
      </c>
      <c r="T3238" s="29"/>
      <c r="U3238" s="27">
        <f>IFERROR(VLOOKUP($D3238,BankOpTbl,2,0),"")</f>
        <v>0</v>
      </c>
      <c r="V3238" s="27">
        <f>IFERROR(VLOOKUP($D3238,BankOpTbl,3,0),"")</f>
        <v>0</v>
      </c>
      <c r="W3238" s="27">
        <f>IFERROR(VLOOKUP($D3238,BankOpTbl,4,0),"")</f>
        <v>0</v>
      </c>
      <c r="X3238" s="27">
        <f>IF($E3238="","",IFERROR(VLOOKUP($E3238,BankTbl,4,0),""))</f>
        <v>0</v>
      </c>
      <c r="Y3238" s="27">
        <f>IF($F3238="","",IFERROR(VLOOKUP($F3238,BankTbl,4,0),""))</f>
        <v>0</v>
      </c>
      <c r="Z3238" s="27">
        <f>IF($B3238="","",IF($V3238="PICK",LEFT($N3238,5),IF($V3238="FIXED",$W3238,IF($V3238="CODE",$H3238,""))))</f>
        <v>0</v>
      </c>
    </row>
    <row r="3239" spans="1:26" ht="21" customHeight="1">
      <c r="A3239" s="27">
        <f>IF($B3239="","",COUNTA($B$13:$B3239))</f>
        <v>0</v>
      </c>
      <c r="B3239" s="28"/>
      <c r="C3239" s="28"/>
      <c r="D3239" s="29"/>
      <c r="E3239" s="29"/>
      <c r="F3239" s="29"/>
      <c r="G3239" s="28"/>
      <c r="H3239" s="28"/>
      <c r="I3239" s="30">
        <f>IF($H3239="","",IFERROR(VLOOKUP($H3239,AcctTbl,2,0),"کد ناشناخته"))</f>
        <v>0</v>
      </c>
      <c r="J3239" s="27">
        <f>IF($H3239="","",IFERROR(VLOOKUP($H3239,AcctTbl,3,0),""))</f>
        <v>0</v>
      </c>
      <c r="K3239" s="29"/>
      <c r="L3239" s="28"/>
      <c r="M3239" s="31"/>
      <c r="N3239" s="29"/>
      <c r="O3239" s="32">
        <f>IF($B3239="",0,IF($U3239="IN",N($M3239),0))</f>
        <v>0</v>
      </c>
      <c r="P3239" s="32">
        <f>IF($B3239="",0,IF(OR($U3239="OUT",$U3239="TRF"),N($M3239),0))</f>
        <v>0</v>
      </c>
      <c r="Q3239" s="32">
        <f>IF($B3239="",0,IF(OR($U3239="OUT",$U3239="TRF"),N($M3239),0))</f>
        <v>0</v>
      </c>
      <c r="R3239" s="32">
        <f>IF($B3239="",0,IF($U3239="IN",N($M3239),0))</f>
        <v>0</v>
      </c>
      <c r="S3239" s="33">
        <f>IF($B3239="","",IF($M3239="","⚠ مبلغ",IF($E3239="","⚠ بانک عامل",IF(AND($U3239="TRF",$F3239=""),"⚠ بانک مقصد",IF(AND($V3239&lt;&gt;"NONE",$V3239&lt;&gt;"",$Z3239=""),"⚠ طرف حساب","✓")))))</f>
        <v>0</v>
      </c>
      <c r="T3239" s="29"/>
      <c r="U3239" s="27">
        <f>IFERROR(VLOOKUP($D3239,BankOpTbl,2,0),"")</f>
        <v>0</v>
      </c>
      <c r="V3239" s="27">
        <f>IFERROR(VLOOKUP($D3239,BankOpTbl,3,0),"")</f>
        <v>0</v>
      </c>
      <c r="W3239" s="27">
        <f>IFERROR(VLOOKUP($D3239,BankOpTbl,4,0),"")</f>
        <v>0</v>
      </c>
      <c r="X3239" s="27">
        <f>IF($E3239="","",IFERROR(VLOOKUP($E3239,BankTbl,4,0),""))</f>
        <v>0</v>
      </c>
      <c r="Y3239" s="27">
        <f>IF($F3239="","",IFERROR(VLOOKUP($F3239,BankTbl,4,0),""))</f>
        <v>0</v>
      </c>
      <c r="Z3239" s="27">
        <f>IF($B3239="","",IF($V3239="PICK",LEFT($N3239,5),IF($V3239="FIXED",$W3239,IF($V3239="CODE",$H3239,""))))</f>
        <v>0</v>
      </c>
    </row>
    <row r="3240" spans="1:26" ht="21" customHeight="1">
      <c r="A3240" s="27">
        <f>IF($B3240="","",COUNTA($B$13:$B3240))</f>
        <v>0</v>
      </c>
      <c r="B3240" s="28"/>
      <c r="C3240" s="28"/>
      <c r="D3240" s="29"/>
      <c r="E3240" s="29"/>
      <c r="F3240" s="29"/>
      <c r="G3240" s="28"/>
      <c r="H3240" s="28"/>
      <c r="I3240" s="30">
        <f>IF($H3240="","",IFERROR(VLOOKUP($H3240,AcctTbl,2,0),"کد ناشناخته"))</f>
        <v>0</v>
      </c>
      <c r="J3240" s="27">
        <f>IF($H3240="","",IFERROR(VLOOKUP($H3240,AcctTbl,3,0),""))</f>
        <v>0</v>
      </c>
      <c r="K3240" s="29"/>
      <c r="L3240" s="28"/>
      <c r="M3240" s="31"/>
      <c r="N3240" s="29"/>
      <c r="O3240" s="32">
        <f>IF($B3240="",0,IF($U3240="IN",N($M3240),0))</f>
        <v>0</v>
      </c>
      <c r="P3240" s="32">
        <f>IF($B3240="",0,IF(OR($U3240="OUT",$U3240="TRF"),N($M3240),0))</f>
        <v>0</v>
      </c>
      <c r="Q3240" s="32">
        <f>IF($B3240="",0,IF(OR($U3240="OUT",$U3240="TRF"),N($M3240),0))</f>
        <v>0</v>
      </c>
      <c r="R3240" s="32">
        <f>IF($B3240="",0,IF($U3240="IN",N($M3240),0))</f>
        <v>0</v>
      </c>
      <c r="S3240" s="33">
        <f>IF($B3240="","",IF($M3240="","⚠ مبلغ",IF($E3240="","⚠ بانک عامل",IF(AND($U3240="TRF",$F3240=""),"⚠ بانک مقصد",IF(AND($V3240&lt;&gt;"NONE",$V3240&lt;&gt;"",$Z3240=""),"⚠ طرف حساب","✓")))))</f>
        <v>0</v>
      </c>
      <c r="T3240" s="29"/>
      <c r="U3240" s="27">
        <f>IFERROR(VLOOKUP($D3240,BankOpTbl,2,0),"")</f>
        <v>0</v>
      </c>
      <c r="V3240" s="27">
        <f>IFERROR(VLOOKUP($D3240,BankOpTbl,3,0),"")</f>
        <v>0</v>
      </c>
      <c r="W3240" s="27">
        <f>IFERROR(VLOOKUP($D3240,BankOpTbl,4,0),"")</f>
        <v>0</v>
      </c>
      <c r="X3240" s="27">
        <f>IF($E3240="","",IFERROR(VLOOKUP($E3240,BankTbl,4,0),""))</f>
        <v>0</v>
      </c>
      <c r="Y3240" s="27">
        <f>IF($F3240="","",IFERROR(VLOOKUP($F3240,BankTbl,4,0),""))</f>
        <v>0</v>
      </c>
      <c r="Z3240" s="27">
        <f>IF($B3240="","",IF($V3240="PICK",LEFT($N3240,5),IF($V3240="FIXED",$W3240,IF($V3240="CODE",$H3240,""))))</f>
        <v>0</v>
      </c>
    </row>
    <row r="3241" spans="1:26" ht="21" customHeight="1">
      <c r="A3241" s="27">
        <f>IF($B3241="","",COUNTA($B$13:$B3241))</f>
        <v>0</v>
      </c>
      <c r="B3241" s="28"/>
      <c r="C3241" s="28"/>
      <c r="D3241" s="29"/>
      <c r="E3241" s="29"/>
      <c r="F3241" s="29"/>
      <c r="G3241" s="28"/>
      <c r="H3241" s="28"/>
      <c r="I3241" s="30">
        <f>IF($H3241="","",IFERROR(VLOOKUP($H3241,AcctTbl,2,0),"کد ناشناخته"))</f>
        <v>0</v>
      </c>
      <c r="J3241" s="27">
        <f>IF($H3241="","",IFERROR(VLOOKUP($H3241,AcctTbl,3,0),""))</f>
        <v>0</v>
      </c>
      <c r="K3241" s="29"/>
      <c r="L3241" s="28"/>
      <c r="M3241" s="31"/>
      <c r="N3241" s="29"/>
      <c r="O3241" s="32">
        <f>IF($B3241="",0,IF($U3241="IN",N($M3241),0))</f>
        <v>0</v>
      </c>
      <c r="P3241" s="32">
        <f>IF($B3241="",0,IF(OR($U3241="OUT",$U3241="TRF"),N($M3241),0))</f>
        <v>0</v>
      </c>
      <c r="Q3241" s="32">
        <f>IF($B3241="",0,IF(OR($U3241="OUT",$U3241="TRF"),N($M3241),0))</f>
        <v>0</v>
      </c>
      <c r="R3241" s="32">
        <f>IF($B3241="",0,IF($U3241="IN",N($M3241),0))</f>
        <v>0</v>
      </c>
      <c r="S3241" s="33">
        <f>IF($B3241="","",IF($M3241="","⚠ مبلغ",IF($E3241="","⚠ بانک عامل",IF(AND($U3241="TRF",$F3241=""),"⚠ بانک مقصد",IF(AND($V3241&lt;&gt;"NONE",$V3241&lt;&gt;"",$Z3241=""),"⚠ طرف حساب","✓")))))</f>
        <v>0</v>
      </c>
      <c r="T3241" s="29"/>
      <c r="U3241" s="27">
        <f>IFERROR(VLOOKUP($D3241,BankOpTbl,2,0),"")</f>
        <v>0</v>
      </c>
      <c r="V3241" s="27">
        <f>IFERROR(VLOOKUP($D3241,BankOpTbl,3,0),"")</f>
        <v>0</v>
      </c>
      <c r="W3241" s="27">
        <f>IFERROR(VLOOKUP($D3241,BankOpTbl,4,0),"")</f>
        <v>0</v>
      </c>
      <c r="X3241" s="27">
        <f>IF($E3241="","",IFERROR(VLOOKUP($E3241,BankTbl,4,0),""))</f>
        <v>0</v>
      </c>
      <c r="Y3241" s="27">
        <f>IF($F3241="","",IFERROR(VLOOKUP($F3241,BankTbl,4,0),""))</f>
        <v>0</v>
      </c>
      <c r="Z3241" s="27">
        <f>IF($B3241="","",IF($V3241="PICK",LEFT($N3241,5),IF($V3241="FIXED",$W3241,IF($V3241="CODE",$H3241,""))))</f>
        <v>0</v>
      </c>
    </row>
    <row r="3242" spans="1:26" ht="21" customHeight="1">
      <c r="A3242" s="27">
        <f>IF($B3242="","",COUNTA($B$13:$B3242))</f>
        <v>0</v>
      </c>
      <c r="B3242" s="28"/>
      <c r="C3242" s="28"/>
      <c r="D3242" s="29"/>
      <c r="E3242" s="29"/>
      <c r="F3242" s="29"/>
      <c r="G3242" s="28"/>
      <c r="H3242" s="28"/>
      <c r="I3242" s="30">
        <f>IF($H3242="","",IFERROR(VLOOKUP($H3242,AcctTbl,2,0),"کد ناشناخته"))</f>
        <v>0</v>
      </c>
      <c r="J3242" s="27">
        <f>IF($H3242="","",IFERROR(VLOOKUP($H3242,AcctTbl,3,0),""))</f>
        <v>0</v>
      </c>
      <c r="K3242" s="29"/>
      <c r="L3242" s="28"/>
      <c r="M3242" s="31"/>
      <c r="N3242" s="29"/>
      <c r="O3242" s="32">
        <f>IF($B3242="",0,IF($U3242="IN",N($M3242),0))</f>
        <v>0</v>
      </c>
      <c r="P3242" s="32">
        <f>IF($B3242="",0,IF(OR($U3242="OUT",$U3242="TRF"),N($M3242),0))</f>
        <v>0</v>
      </c>
      <c r="Q3242" s="32">
        <f>IF($B3242="",0,IF(OR($U3242="OUT",$U3242="TRF"),N($M3242),0))</f>
        <v>0</v>
      </c>
      <c r="R3242" s="32">
        <f>IF($B3242="",0,IF($U3242="IN",N($M3242),0))</f>
        <v>0</v>
      </c>
      <c r="S3242" s="33">
        <f>IF($B3242="","",IF($M3242="","⚠ مبلغ",IF($E3242="","⚠ بانک عامل",IF(AND($U3242="TRF",$F3242=""),"⚠ بانک مقصد",IF(AND($V3242&lt;&gt;"NONE",$V3242&lt;&gt;"",$Z3242=""),"⚠ طرف حساب","✓")))))</f>
        <v>0</v>
      </c>
      <c r="T3242" s="29"/>
      <c r="U3242" s="27">
        <f>IFERROR(VLOOKUP($D3242,BankOpTbl,2,0),"")</f>
        <v>0</v>
      </c>
      <c r="V3242" s="27">
        <f>IFERROR(VLOOKUP($D3242,BankOpTbl,3,0),"")</f>
        <v>0</v>
      </c>
      <c r="W3242" s="27">
        <f>IFERROR(VLOOKUP($D3242,BankOpTbl,4,0),"")</f>
        <v>0</v>
      </c>
      <c r="X3242" s="27">
        <f>IF($E3242="","",IFERROR(VLOOKUP($E3242,BankTbl,4,0),""))</f>
        <v>0</v>
      </c>
      <c r="Y3242" s="27">
        <f>IF($F3242="","",IFERROR(VLOOKUP($F3242,BankTbl,4,0),""))</f>
        <v>0</v>
      </c>
      <c r="Z3242" s="27">
        <f>IF($B3242="","",IF($V3242="PICK",LEFT($N3242,5),IF($V3242="FIXED",$W3242,IF($V3242="CODE",$H3242,""))))</f>
        <v>0</v>
      </c>
    </row>
    <row r="3243" spans="1:26" ht="21" customHeight="1">
      <c r="A3243" s="27">
        <f>IF($B3243="","",COUNTA($B$13:$B3243))</f>
        <v>0</v>
      </c>
      <c r="B3243" s="28"/>
      <c r="C3243" s="28"/>
      <c r="D3243" s="29"/>
      <c r="E3243" s="29"/>
      <c r="F3243" s="29"/>
      <c r="G3243" s="28"/>
      <c r="H3243" s="28"/>
      <c r="I3243" s="30">
        <f>IF($H3243="","",IFERROR(VLOOKUP($H3243,AcctTbl,2,0),"کد ناشناخته"))</f>
        <v>0</v>
      </c>
      <c r="J3243" s="27">
        <f>IF($H3243="","",IFERROR(VLOOKUP($H3243,AcctTbl,3,0),""))</f>
        <v>0</v>
      </c>
      <c r="K3243" s="29"/>
      <c r="L3243" s="28"/>
      <c r="M3243" s="31"/>
      <c r="N3243" s="29"/>
      <c r="O3243" s="32">
        <f>IF($B3243="",0,IF($U3243="IN",N($M3243),0))</f>
        <v>0</v>
      </c>
      <c r="P3243" s="32">
        <f>IF($B3243="",0,IF(OR($U3243="OUT",$U3243="TRF"),N($M3243),0))</f>
        <v>0</v>
      </c>
      <c r="Q3243" s="32">
        <f>IF($B3243="",0,IF(OR($U3243="OUT",$U3243="TRF"),N($M3243),0))</f>
        <v>0</v>
      </c>
      <c r="R3243" s="32">
        <f>IF($B3243="",0,IF($U3243="IN",N($M3243),0))</f>
        <v>0</v>
      </c>
      <c r="S3243" s="33">
        <f>IF($B3243="","",IF($M3243="","⚠ مبلغ",IF($E3243="","⚠ بانک عامل",IF(AND($U3243="TRF",$F3243=""),"⚠ بانک مقصد",IF(AND($V3243&lt;&gt;"NONE",$V3243&lt;&gt;"",$Z3243=""),"⚠ طرف حساب","✓")))))</f>
        <v>0</v>
      </c>
      <c r="T3243" s="29"/>
      <c r="U3243" s="27">
        <f>IFERROR(VLOOKUP($D3243,BankOpTbl,2,0),"")</f>
        <v>0</v>
      </c>
      <c r="V3243" s="27">
        <f>IFERROR(VLOOKUP($D3243,BankOpTbl,3,0),"")</f>
        <v>0</v>
      </c>
      <c r="W3243" s="27">
        <f>IFERROR(VLOOKUP($D3243,BankOpTbl,4,0),"")</f>
        <v>0</v>
      </c>
      <c r="X3243" s="27">
        <f>IF($E3243="","",IFERROR(VLOOKUP($E3243,BankTbl,4,0),""))</f>
        <v>0</v>
      </c>
      <c r="Y3243" s="27">
        <f>IF($F3243="","",IFERROR(VLOOKUP($F3243,BankTbl,4,0),""))</f>
        <v>0</v>
      </c>
      <c r="Z3243" s="27">
        <f>IF($B3243="","",IF($V3243="PICK",LEFT($N3243,5),IF($V3243="FIXED",$W3243,IF($V3243="CODE",$H3243,""))))</f>
        <v>0</v>
      </c>
    </row>
    <row r="3244" spans="1:26" ht="21" customHeight="1">
      <c r="A3244" s="27">
        <f>IF($B3244="","",COUNTA($B$13:$B3244))</f>
        <v>0</v>
      </c>
      <c r="B3244" s="28"/>
      <c r="C3244" s="28"/>
      <c r="D3244" s="29"/>
      <c r="E3244" s="29"/>
      <c r="F3244" s="29"/>
      <c r="G3244" s="28"/>
      <c r="H3244" s="28"/>
      <c r="I3244" s="30">
        <f>IF($H3244="","",IFERROR(VLOOKUP($H3244,AcctTbl,2,0),"کد ناشناخته"))</f>
        <v>0</v>
      </c>
      <c r="J3244" s="27">
        <f>IF($H3244="","",IFERROR(VLOOKUP($H3244,AcctTbl,3,0),""))</f>
        <v>0</v>
      </c>
      <c r="K3244" s="29"/>
      <c r="L3244" s="28"/>
      <c r="M3244" s="31"/>
      <c r="N3244" s="29"/>
      <c r="O3244" s="32">
        <f>IF($B3244="",0,IF($U3244="IN",N($M3244),0))</f>
        <v>0</v>
      </c>
      <c r="P3244" s="32">
        <f>IF($B3244="",0,IF(OR($U3244="OUT",$U3244="TRF"),N($M3244),0))</f>
        <v>0</v>
      </c>
      <c r="Q3244" s="32">
        <f>IF($B3244="",0,IF(OR($U3244="OUT",$U3244="TRF"),N($M3244),0))</f>
        <v>0</v>
      </c>
      <c r="R3244" s="32">
        <f>IF($B3244="",0,IF($U3244="IN",N($M3244),0))</f>
        <v>0</v>
      </c>
      <c r="S3244" s="33">
        <f>IF($B3244="","",IF($M3244="","⚠ مبلغ",IF($E3244="","⚠ بانک عامل",IF(AND($U3244="TRF",$F3244=""),"⚠ بانک مقصد",IF(AND($V3244&lt;&gt;"NONE",$V3244&lt;&gt;"",$Z3244=""),"⚠ طرف حساب","✓")))))</f>
        <v>0</v>
      </c>
      <c r="T3244" s="29"/>
      <c r="U3244" s="27">
        <f>IFERROR(VLOOKUP($D3244,BankOpTbl,2,0),"")</f>
        <v>0</v>
      </c>
      <c r="V3244" s="27">
        <f>IFERROR(VLOOKUP($D3244,BankOpTbl,3,0),"")</f>
        <v>0</v>
      </c>
      <c r="W3244" s="27">
        <f>IFERROR(VLOOKUP($D3244,BankOpTbl,4,0),"")</f>
        <v>0</v>
      </c>
      <c r="X3244" s="27">
        <f>IF($E3244="","",IFERROR(VLOOKUP($E3244,BankTbl,4,0),""))</f>
        <v>0</v>
      </c>
      <c r="Y3244" s="27">
        <f>IF($F3244="","",IFERROR(VLOOKUP($F3244,BankTbl,4,0),""))</f>
        <v>0</v>
      </c>
      <c r="Z3244" s="27">
        <f>IF($B3244="","",IF($V3244="PICK",LEFT($N3244,5),IF($V3244="FIXED",$W3244,IF($V3244="CODE",$H3244,""))))</f>
        <v>0</v>
      </c>
    </row>
    <row r="3245" spans="1:26" ht="21" customHeight="1">
      <c r="A3245" s="27">
        <f>IF($B3245="","",COUNTA($B$13:$B3245))</f>
        <v>0</v>
      </c>
      <c r="B3245" s="28"/>
      <c r="C3245" s="28"/>
      <c r="D3245" s="29"/>
      <c r="E3245" s="29"/>
      <c r="F3245" s="29"/>
      <c r="G3245" s="28"/>
      <c r="H3245" s="28"/>
      <c r="I3245" s="30">
        <f>IF($H3245="","",IFERROR(VLOOKUP($H3245,AcctTbl,2,0),"کد ناشناخته"))</f>
        <v>0</v>
      </c>
      <c r="J3245" s="27">
        <f>IF($H3245="","",IFERROR(VLOOKUP($H3245,AcctTbl,3,0),""))</f>
        <v>0</v>
      </c>
      <c r="K3245" s="29"/>
      <c r="L3245" s="28"/>
      <c r="M3245" s="31"/>
      <c r="N3245" s="29"/>
      <c r="O3245" s="32">
        <f>IF($B3245="",0,IF($U3245="IN",N($M3245),0))</f>
        <v>0</v>
      </c>
      <c r="P3245" s="32">
        <f>IF($B3245="",0,IF(OR($U3245="OUT",$U3245="TRF"),N($M3245),0))</f>
        <v>0</v>
      </c>
      <c r="Q3245" s="32">
        <f>IF($B3245="",0,IF(OR($U3245="OUT",$U3245="TRF"),N($M3245),0))</f>
        <v>0</v>
      </c>
      <c r="R3245" s="32">
        <f>IF($B3245="",0,IF($U3245="IN",N($M3245),0))</f>
        <v>0</v>
      </c>
      <c r="S3245" s="33">
        <f>IF($B3245="","",IF($M3245="","⚠ مبلغ",IF($E3245="","⚠ بانک عامل",IF(AND($U3245="TRF",$F3245=""),"⚠ بانک مقصد",IF(AND($V3245&lt;&gt;"NONE",$V3245&lt;&gt;"",$Z3245=""),"⚠ طرف حساب","✓")))))</f>
        <v>0</v>
      </c>
      <c r="T3245" s="29"/>
      <c r="U3245" s="27">
        <f>IFERROR(VLOOKUP($D3245,BankOpTbl,2,0),"")</f>
        <v>0</v>
      </c>
      <c r="V3245" s="27">
        <f>IFERROR(VLOOKUP($D3245,BankOpTbl,3,0),"")</f>
        <v>0</v>
      </c>
      <c r="W3245" s="27">
        <f>IFERROR(VLOOKUP($D3245,BankOpTbl,4,0),"")</f>
        <v>0</v>
      </c>
      <c r="X3245" s="27">
        <f>IF($E3245="","",IFERROR(VLOOKUP($E3245,BankTbl,4,0),""))</f>
        <v>0</v>
      </c>
      <c r="Y3245" s="27">
        <f>IF($F3245="","",IFERROR(VLOOKUP($F3245,BankTbl,4,0),""))</f>
        <v>0</v>
      </c>
      <c r="Z3245" s="27">
        <f>IF($B3245="","",IF($V3245="PICK",LEFT($N3245,5),IF($V3245="FIXED",$W3245,IF($V3245="CODE",$H3245,""))))</f>
        <v>0</v>
      </c>
    </row>
    <row r="3246" spans="1:26" ht="21" customHeight="1">
      <c r="A3246" s="27">
        <f>IF($B3246="","",COUNTA($B$13:$B3246))</f>
        <v>0</v>
      </c>
      <c r="B3246" s="28"/>
      <c r="C3246" s="28"/>
      <c r="D3246" s="29"/>
      <c r="E3246" s="29"/>
      <c r="F3246" s="29"/>
      <c r="G3246" s="28"/>
      <c r="H3246" s="28"/>
      <c r="I3246" s="30">
        <f>IF($H3246="","",IFERROR(VLOOKUP($H3246,AcctTbl,2,0),"کد ناشناخته"))</f>
        <v>0</v>
      </c>
      <c r="J3246" s="27">
        <f>IF($H3246="","",IFERROR(VLOOKUP($H3246,AcctTbl,3,0),""))</f>
        <v>0</v>
      </c>
      <c r="K3246" s="29"/>
      <c r="L3246" s="28"/>
      <c r="M3246" s="31"/>
      <c r="N3246" s="29"/>
      <c r="O3246" s="32">
        <f>IF($B3246="",0,IF($U3246="IN",N($M3246),0))</f>
        <v>0</v>
      </c>
      <c r="P3246" s="32">
        <f>IF($B3246="",0,IF(OR($U3246="OUT",$U3246="TRF"),N($M3246),0))</f>
        <v>0</v>
      </c>
      <c r="Q3246" s="32">
        <f>IF($B3246="",0,IF(OR($U3246="OUT",$U3246="TRF"),N($M3246),0))</f>
        <v>0</v>
      </c>
      <c r="R3246" s="32">
        <f>IF($B3246="",0,IF($U3246="IN",N($M3246),0))</f>
        <v>0</v>
      </c>
      <c r="S3246" s="33">
        <f>IF($B3246="","",IF($M3246="","⚠ مبلغ",IF($E3246="","⚠ بانک عامل",IF(AND($U3246="TRF",$F3246=""),"⚠ بانک مقصد",IF(AND($V3246&lt;&gt;"NONE",$V3246&lt;&gt;"",$Z3246=""),"⚠ طرف حساب","✓")))))</f>
        <v>0</v>
      </c>
      <c r="T3246" s="29"/>
      <c r="U3246" s="27">
        <f>IFERROR(VLOOKUP($D3246,BankOpTbl,2,0),"")</f>
        <v>0</v>
      </c>
      <c r="V3246" s="27">
        <f>IFERROR(VLOOKUP($D3246,BankOpTbl,3,0),"")</f>
        <v>0</v>
      </c>
      <c r="W3246" s="27">
        <f>IFERROR(VLOOKUP($D3246,BankOpTbl,4,0),"")</f>
        <v>0</v>
      </c>
      <c r="X3246" s="27">
        <f>IF($E3246="","",IFERROR(VLOOKUP($E3246,BankTbl,4,0),""))</f>
        <v>0</v>
      </c>
      <c r="Y3246" s="27">
        <f>IF($F3246="","",IFERROR(VLOOKUP($F3246,BankTbl,4,0),""))</f>
        <v>0</v>
      </c>
      <c r="Z3246" s="27">
        <f>IF($B3246="","",IF($V3246="PICK",LEFT($N3246,5),IF($V3246="FIXED",$W3246,IF($V3246="CODE",$H3246,""))))</f>
        <v>0</v>
      </c>
    </row>
    <row r="3247" spans="1:26" ht="21" customHeight="1">
      <c r="A3247" s="27">
        <f>IF($B3247="","",COUNTA($B$13:$B3247))</f>
        <v>0</v>
      </c>
      <c r="B3247" s="28"/>
      <c r="C3247" s="28"/>
      <c r="D3247" s="29"/>
      <c r="E3247" s="29"/>
      <c r="F3247" s="29"/>
      <c r="G3247" s="28"/>
      <c r="H3247" s="28"/>
      <c r="I3247" s="30">
        <f>IF($H3247="","",IFERROR(VLOOKUP($H3247,AcctTbl,2,0),"کد ناشناخته"))</f>
        <v>0</v>
      </c>
      <c r="J3247" s="27">
        <f>IF($H3247="","",IFERROR(VLOOKUP($H3247,AcctTbl,3,0),""))</f>
        <v>0</v>
      </c>
      <c r="K3247" s="29"/>
      <c r="L3247" s="28"/>
      <c r="M3247" s="31"/>
      <c r="N3247" s="29"/>
      <c r="O3247" s="32">
        <f>IF($B3247="",0,IF($U3247="IN",N($M3247),0))</f>
        <v>0</v>
      </c>
      <c r="P3247" s="32">
        <f>IF($B3247="",0,IF(OR($U3247="OUT",$U3247="TRF"),N($M3247),0))</f>
        <v>0</v>
      </c>
      <c r="Q3247" s="32">
        <f>IF($B3247="",0,IF(OR($U3247="OUT",$U3247="TRF"),N($M3247),0))</f>
        <v>0</v>
      </c>
      <c r="R3247" s="32">
        <f>IF($B3247="",0,IF($U3247="IN",N($M3247),0))</f>
        <v>0</v>
      </c>
      <c r="S3247" s="33">
        <f>IF($B3247="","",IF($M3247="","⚠ مبلغ",IF($E3247="","⚠ بانک عامل",IF(AND($U3247="TRF",$F3247=""),"⚠ بانک مقصد",IF(AND($V3247&lt;&gt;"NONE",$V3247&lt;&gt;"",$Z3247=""),"⚠ طرف حساب","✓")))))</f>
        <v>0</v>
      </c>
      <c r="T3247" s="29"/>
      <c r="U3247" s="27">
        <f>IFERROR(VLOOKUP($D3247,BankOpTbl,2,0),"")</f>
        <v>0</v>
      </c>
      <c r="V3247" s="27">
        <f>IFERROR(VLOOKUP($D3247,BankOpTbl,3,0),"")</f>
        <v>0</v>
      </c>
      <c r="W3247" s="27">
        <f>IFERROR(VLOOKUP($D3247,BankOpTbl,4,0),"")</f>
        <v>0</v>
      </c>
      <c r="X3247" s="27">
        <f>IF($E3247="","",IFERROR(VLOOKUP($E3247,BankTbl,4,0),""))</f>
        <v>0</v>
      </c>
      <c r="Y3247" s="27">
        <f>IF($F3247="","",IFERROR(VLOOKUP($F3247,BankTbl,4,0),""))</f>
        <v>0</v>
      </c>
      <c r="Z3247" s="27">
        <f>IF($B3247="","",IF($V3247="PICK",LEFT($N3247,5),IF($V3247="FIXED",$W3247,IF($V3247="CODE",$H3247,""))))</f>
        <v>0</v>
      </c>
    </row>
    <row r="3248" spans="1:26" ht="21" customHeight="1">
      <c r="A3248" s="27">
        <f>IF($B3248="","",COUNTA($B$13:$B3248))</f>
        <v>0</v>
      </c>
      <c r="B3248" s="28"/>
      <c r="C3248" s="28"/>
      <c r="D3248" s="29"/>
      <c r="E3248" s="29"/>
      <c r="F3248" s="29"/>
      <c r="G3248" s="28"/>
      <c r="H3248" s="28"/>
      <c r="I3248" s="30">
        <f>IF($H3248="","",IFERROR(VLOOKUP($H3248,AcctTbl,2,0),"کد ناشناخته"))</f>
        <v>0</v>
      </c>
      <c r="J3248" s="27">
        <f>IF($H3248="","",IFERROR(VLOOKUP($H3248,AcctTbl,3,0),""))</f>
        <v>0</v>
      </c>
      <c r="K3248" s="29"/>
      <c r="L3248" s="28"/>
      <c r="M3248" s="31"/>
      <c r="N3248" s="29"/>
      <c r="O3248" s="32">
        <f>IF($B3248="",0,IF($U3248="IN",N($M3248),0))</f>
        <v>0</v>
      </c>
      <c r="P3248" s="32">
        <f>IF($B3248="",0,IF(OR($U3248="OUT",$U3248="TRF"),N($M3248),0))</f>
        <v>0</v>
      </c>
      <c r="Q3248" s="32">
        <f>IF($B3248="",0,IF(OR($U3248="OUT",$U3248="TRF"),N($M3248),0))</f>
        <v>0</v>
      </c>
      <c r="R3248" s="32">
        <f>IF($B3248="",0,IF($U3248="IN",N($M3248),0))</f>
        <v>0</v>
      </c>
      <c r="S3248" s="33">
        <f>IF($B3248="","",IF($M3248="","⚠ مبلغ",IF($E3248="","⚠ بانک عامل",IF(AND($U3248="TRF",$F3248=""),"⚠ بانک مقصد",IF(AND($V3248&lt;&gt;"NONE",$V3248&lt;&gt;"",$Z3248=""),"⚠ طرف حساب","✓")))))</f>
        <v>0</v>
      </c>
      <c r="T3248" s="29"/>
      <c r="U3248" s="27">
        <f>IFERROR(VLOOKUP($D3248,BankOpTbl,2,0),"")</f>
        <v>0</v>
      </c>
      <c r="V3248" s="27">
        <f>IFERROR(VLOOKUP($D3248,BankOpTbl,3,0),"")</f>
        <v>0</v>
      </c>
      <c r="W3248" s="27">
        <f>IFERROR(VLOOKUP($D3248,BankOpTbl,4,0),"")</f>
        <v>0</v>
      </c>
      <c r="X3248" s="27">
        <f>IF($E3248="","",IFERROR(VLOOKUP($E3248,BankTbl,4,0),""))</f>
        <v>0</v>
      </c>
      <c r="Y3248" s="27">
        <f>IF($F3248="","",IFERROR(VLOOKUP($F3248,BankTbl,4,0),""))</f>
        <v>0</v>
      </c>
      <c r="Z3248" s="27">
        <f>IF($B3248="","",IF($V3248="PICK",LEFT($N3248,5),IF($V3248="FIXED",$W3248,IF($V3248="CODE",$H3248,""))))</f>
        <v>0</v>
      </c>
    </row>
    <row r="3249" spans="1:26" ht="21" customHeight="1">
      <c r="A3249" s="27">
        <f>IF($B3249="","",COUNTA($B$13:$B3249))</f>
        <v>0</v>
      </c>
      <c r="B3249" s="28"/>
      <c r="C3249" s="28"/>
      <c r="D3249" s="29"/>
      <c r="E3249" s="29"/>
      <c r="F3249" s="29"/>
      <c r="G3249" s="28"/>
      <c r="H3249" s="28"/>
      <c r="I3249" s="30">
        <f>IF($H3249="","",IFERROR(VLOOKUP($H3249,AcctTbl,2,0),"کد ناشناخته"))</f>
        <v>0</v>
      </c>
      <c r="J3249" s="27">
        <f>IF($H3249="","",IFERROR(VLOOKUP($H3249,AcctTbl,3,0),""))</f>
        <v>0</v>
      </c>
      <c r="K3249" s="29"/>
      <c r="L3249" s="28"/>
      <c r="M3249" s="31"/>
      <c r="N3249" s="29"/>
      <c r="O3249" s="32">
        <f>IF($B3249="",0,IF($U3249="IN",N($M3249),0))</f>
        <v>0</v>
      </c>
      <c r="P3249" s="32">
        <f>IF($B3249="",0,IF(OR($U3249="OUT",$U3249="TRF"),N($M3249),0))</f>
        <v>0</v>
      </c>
      <c r="Q3249" s="32">
        <f>IF($B3249="",0,IF(OR($U3249="OUT",$U3249="TRF"),N($M3249),0))</f>
        <v>0</v>
      </c>
      <c r="R3249" s="32">
        <f>IF($B3249="",0,IF($U3249="IN",N($M3249),0))</f>
        <v>0</v>
      </c>
      <c r="S3249" s="33">
        <f>IF($B3249="","",IF($M3249="","⚠ مبلغ",IF($E3249="","⚠ بانک عامل",IF(AND($U3249="TRF",$F3249=""),"⚠ بانک مقصد",IF(AND($V3249&lt;&gt;"NONE",$V3249&lt;&gt;"",$Z3249=""),"⚠ طرف حساب","✓")))))</f>
        <v>0</v>
      </c>
      <c r="T3249" s="29"/>
      <c r="U3249" s="27">
        <f>IFERROR(VLOOKUP($D3249,BankOpTbl,2,0),"")</f>
        <v>0</v>
      </c>
      <c r="V3249" s="27">
        <f>IFERROR(VLOOKUP($D3249,BankOpTbl,3,0),"")</f>
        <v>0</v>
      </c>
      <c r="W3249" s="27">
        <f>IFERROR(VLOOKUP($D3249,BankOpTbl,4,0),"")</f>
        <v>0</v>
      </c>
      <c r="X3249" s="27">
        <f>IF($E3249="","",IFERROR(VLOOKUP($E3249,BankTbl,4,0),""))</f>
        <v>0</v>
      </c>
      <c r="Y3249" s="27">
        <f>IF($F3249="","",IFERROR(VLOOKUP($F3249,BankTbl,4,0),""))</f>
        <v>0</v>
      </c>
      <c r="Z3249" s="27">
        <f>IF($B3249="","",IF($V3249="PICK",LEFT($N3249,5),IF($V3249="FIXED",$W3249,IF($V3249="CODE",$H3249,""))))</f>
        <v>0</v>
      </c>
    </row>
    <row r="3250" spans="1:26" ht="21" customHeight="1">
      <c r="A3250" s="27">
        <f>IF($B3250="","",COUNTA($B$13:$B3250))</f>
        <v>0</v>
      </c>
      <c r="B3250" s="28"/>
      <c r="C3250" s="28"/>
      <c r="D3250" s="29"/>
      <c r="E3250" s="29"/>
      <c r="F3250" s="29"/>
      <c r="G3250" s="28"/>
      <c r="H3250" s="28"/>
      <c r="I3250" s="30">
        <f>IF($H3250="","",IFERROR(VLOOKUP($H3250,AcctTbl,2,0),"کد ناشناخته"))</f>
        <v>0</v>
      </c>
      <c r="J3250" s="27">
        <f>IF($H3250="","",IFERROR(VLOOKUP($H3250,AcctTbl,3,0),""))</f>
        <v>0</v>
      </c>
      <c r="K3250" s="29"/>
      <c r="L3250" s="28"/>
      <c r="M3250" s="31"/>
      <c r="N3250" s="29"/>
      <c r="O3250" s="32">
        <f>IF($B3250="",0,IF($U3250="IN",N($M3250),0))</f>
        <v>0</v>
      </c>
      <c r="P3250" s="32">
        <f>IF($B3250="",0,IF(OR($U3250="OUT",$U3250="TRF"),N($M3250),0))</f>
        <v>0</v>
      </c>
      <c r="Q3250" s="32">
        <f>IF($B3250="",0,IF(OR($U3250="OUT",$U3250="TRF"),N($M3250),0))</f>
        <v>0</v>
      </c>
      <c r="R3250" s="32">
        <f>IF($B3250="",0,IF($U3250="IN",N($M3250),0))</f>
        <v>0</v>
      </c>
      <c r="S3250" s="33">
        <f>IF($B3250="","",IF($M3250="","⚠ مبلغ",IF($E3250="","⚠ بانک عامل",IF(AND($U3250="TRF",$F3250=""),"⚠ بانک مقصد",IF(AND($V3250&lt;&gt;"NONE",$V3250&lt;&gt;"",$Z3250=""),"⚠ طرف حساب","✓")))))</f>
        <v>0</v>
      </c>
      <c r="T3250" s="29"/>
      <c r="U3250" s="27">
        <f>IFERROR(VLOOKUP($D3250,BankOpTbl,2,0),"")</f>
        <v>0</v>
      </c>
      <c r="V3250" s="27">
        <f>IFERROR(VLOOKUP($D3250,BankOpTbl,3,0),"")</f>
        <v>0</v>
      </c>
      <c r="W3250" s="27">
        <f>IFERROR(VLOOKUP($D3250,BankOpTbl,4,0),"")</f>
        <v>0</v>
      </c>
      <c r="X3250" s="27">
        <f>IF($E3250="","",IFERROR(VLOOKUP($E3250,BankTbl,4,0),""))</f>
        <v>0</v>
      </c>
      <c r="Y3250" s="27">
        <f>IF($F3250="","",IFERROR(VLOOKUP($F3250,BankTbl,4,0),""))</f>
        <v>0</v>
      </c>
      <c r="Z3250" s="27">
        <f>IF($B3250="","",IF($V3250="PICK",LEFT($N3250,5),IF($V3250="FIXED",$W3250,IF($V3250="CODE",$H3250,""))))</f>
        <v>0</v>
      </c>
    </row>
    <row r="3251" spans="1:26" ht="21" customHeight="1">
      <c r="A3251" s="27">
        <f>IF($B3251="","",COUNTA($B$13:$B3251))</f>
        <v>0</v>
      </c>
      <c r="B3251" s="28"/>
      <c r="C3251" s="28"/>
      <c r="D3251" s="29"/>
      <c r="E3251" s="29"/>
      <c r="F3251" s="29"/>
      <c r="G3251" s="28"/>
      <c r="H3251" s="28"/>
      <c r="I3251" s="30">
        <f>IF($H3251="","",IFERROR(VLOOKUP($H3251,AcctTbl,2,0),"کد ناشناخته"))</f>
        <v>0</v>
      </c>
      <c r="J3251" s="27">
        <f>IF($H3251="","",IFERROR(VLOOKUP($H3251,AcctTbl,3,0),""))</f>
        <v>0</v>
      </c>
      <c r="K3251" s="29"/>
      <c r="L3251" s="28"/>
      <c r="M3251" s="31"/>
      <c r="N3251" s="29"/>
      <c r="O3251" s="32">
        <f>IF($B3251="",0,IF($U3251="IN",N($M3251),0))</f>
        <v>0</v>
      </c>
      <c r="P3251" s="32">
        <f>IF($B3251="",0,IF(OR($U3251="OUT",$U3251="TRF"),N($M3251),0))</f>
        <v>0</v>
      </c>
      <c r="Q3251" s="32">
        <f>IF($B3251="",0,IF(OR($U3251="OUT",$U3251="TRF"),N($M3251),0))</f>
        <v>0</v>
      </c>
      <c r="R3251" s="32">
        <f>IF($B3251="",0,IF($U3251="IN",N($M3251),0))</f>
        <v>0</v>
      </c>
      <c r="S3251" s="33">
        <f>IF($B3251="","",IF($M3251="","⚠ مبلغ",IF($E3251="","⚠ بانک عامل",IF(AND($U3251="TRF",$F3251=""),"⚠ بانک مقصد",IF(AND($V3251&lt;&gt;"NONE",$V3251&lt;&gt;"",$Z3251=""),"⚠ طرف حساب","✓")))))</f>
        <v>0</v>
      </c>
      <c r="T3251" s="29"/>
      <c r="U3251" s="27">
        <f>IFERROR(VLOOKUP($D3251,BankOpTbl,2,0),"")</f>
        <v>0</v>
      </c>
      <c r="V3251" s="27">
        <f>IFERROR(VLOOKUP($D3251,BankOpTbl,3,0),"")</f>
        <v>0</v>
      </c>
      <c r="W3251" s="27">
        <f>IFERROR(VLOOKUP($D3251,BankOpTbl,4,0),"")</f>
        <v>0</v>
      </c>
      <c r="X3251" s="27">
        <f>IF($E3251="","",IFERROR(VLOOKUP($E3251,BankTbl,4,0),""))</f>
        <v>0</v>
      </c>
      <c r="Y3251" s="27">
        <f>IF($F3251="","",IFERROR(VLOOKUP($F3251,BankTbl,4,0),""))</f>
        <v>0</v>
      </c>
      <c r="Z3251" s="27">
        <f>IF($B3251="","",IF($V3251="PICK",LEFT($N3251,5),IF($V3251="FIXED",$W3251,IF($V3251="CODE",$H3251,""))))</f>
        <v>0</v>
      </c>
    </row>
    <row r="3252" spans="1:26" ht="21" customHeight="1">
      <c r="A3252" s="27">
        <f>IF($B3252="","",COUNTA($B$13:$B3252))</f>
        <v>0</v>
      </c>
      <c r="B3252" s="28"/>
      <c r="C3252" s="28"/>
      <c r="D3252" s="29"/>
      <c r="E3252" s="29"/>
      <c r="F3252" s="29"/>
      <c r="G3252" s="28"/>
      <c r="H3252" s="28"/>
      <c r="I3252" s="30">
        <f>IF($H3252="","",IFERROR(VLOOKUP($H3252,AcctTbl,2,0),"کد ناشناخته"))</f>
        <v>0</v>
      </c>
      <c r="J3252" s="27">
        <f>IF($H3252="","",IFERROR(VLOOKUP($H3252,AcctTbl,3,0),""))</f>
        <v>0</v>
      </c>
      <c r="K3252" s="29"/>
      <c r="L3252" s="28"/>
      <c r="M3252" s="31"/>
      <c r="N3252" s="29"/>
      <c r="O3252" s="32">
        <f>IF($B3252="",0,IF($U3252="IN",N($M3252),0))</f>
        <v>0</v>
      </c>
      <c r="P3252" s="32">
        <f>IF($B3252="",0,IF(OR($U3252="OUT",$U3252="TRF"),N($M3252),0))</f>
        <v>0</v>
      </c>
      <c r="Q3252" s="32">
        <f>IF($B3252="",0,IF(OR($U3252="OUT",$U3252="TRF"),N($M3252),0))</f>
        <v>0</v>
      </c>
      <c r="R3252" s="32">
        <f>IF($B3252="",0,IF($U3252="IN",N($M3252),0))</f>
        <v>0</v>
      </c>
      <c r="S3252" s="33">
        <f>IF($B3252="","",IF($M3252="","⚠ مبلغ",IF($E3252="","⚠ بانک عامل",IF(AND($U3252="TRF",$F3252=""),"⚠ بانک مقصد",IF(AND($V3252&lt;&gt;"NONE",$V3252&lt;&gt;"",$Z3252=""),"⚠ طرف حساب","✓")))))</f>
        <v>0</v>
      </c>
      <c r="T3252" s="29"/>
      <c r="U3252" s="27">
        <f>IFERROR(VLOOKUP($D3252,BankOpTbl,2,0),"")</f>
        <v>0</v>
      </c>
      <c r="V3252" s="27">
        <f>IFERROR(VLOOKUP($D3252,BankOpTbl,3,0),"")</f>
        <v>0</v>
      </c>
      <c r="W3252" s="27">
        <f>IFERROR(VLOOKUP($D3252,BankOpTbl,4,0),"")</f>
        <v>0</v>
      </c>
      <c r="X3252" s="27">
        <f>IF($E3252="","",IFERROR(VLOOKUP($E3252,BankTbl,4,0),""))</f>
        <v>0</v>
      </c>
      <c r="Y3252" s="27">
        <f>IF($F3252="","",IFERROR(VLOOKUP($F3252,BankTbl,4,0),""))</f>
        <v>0</v>
      </c>
      <c r="Z3252" s="27">
        <f>IF($B3252="","",IF($V3252="PICK",LEFT($N3252,5),IF($V3252="FIXED",$W3252,IF($V3252="CODE",$H3252,""))))</f>
        <v>0</v>
      </c>
    </row>
    <row r="3253" spans="1:26" ht="21" customHeight="1">
      <c r="A3253" s="27">
        <f>IF($B3253="","",COUNTA($B$13:$B3253))</f>
        <v>0</v>
      </c>
      <c r="B3253" s="28"/>
      <c r="C3253" s="28"/>
      <c r="D3253" s="29"/>
      <c r="E3253" s="29"/>
      <c r="F3253" s="29"/>
      <c r="G3253" s="28"/>
      <c r="H3253" s="28"/>
      <c r="I3253" s="30">
        <f>IF($H3253="","",IFERROR(VLOOKUP($H3253,AcctTbl,2,0),"کد ناشناخته"))</f>
        <v>0</v>
      </c>
      <c r="J3253" s="27">
        <f>IF($H3253="","",IFERROR(VLOOKUP($H3253,AcctTbl,3,0),""))</f>
        <v>0</v>
      </c>
      <c r="K3253" s="29"/>
      <c r="L3253" s="28"/>
      <c r="M3253" s="31"/>
      <c r="N3253" s="29"/>
      <c r="O3253" s="32">
        <f>IF($B3253="",0,IF($U3253="IN",N($M3253),0))</f>
        <v>0</v>
      </c>
      <c r="P3253" s="32">
        <f>IF($B3253="",0,IF(OR($U3253="OUT",$U3253="TRF"),N($M3253),0))</f>
        <v>0</v>
      </c>
      <c r="Q3253" s="32">
        <f>IF($B3253="",0,IF(OR($U3253="OUT",$U3253="TRF"),N($M3253),0))</f>
        <v>0</v>
      </c>
      <c r="R3253" s="32">
        <f>IF($B3253="",0,IF($U3253="IN",N($M3253),0))</f>
        <v>0</v>
      </c>
      <c r="S3253" s="33">
        <f>IF($B3253="","",IF($M3253="","⚠ مبلغ",IF($E3253="","⚠ بانک عامل",IF(AND($U3253="TRF",$F3253=""),"⚠ بانک مقصد",IF(AND($V3253&lt;&gt;"NONE",$V3253&lt;&gt;"",$Z3253=""),"⚠ طرف حساب","✓")))))</f>
        <v>0</v>
      </c>
      <c r="T3253" s="29"/>
      <c r="U3253" s="27">
        <f>IFERROR(VLOOKUP($D3253,BankOpTbl,2,0),"")</f>
        <v>0</v>
      </c>
      <c r="V3253" s="27">
        <f>IFERROR(VLOOKUP($D3253,BankOpTbl,3,0),"")</f>
        <v>0</v>
      </c>
      <c r="W3253" s="27">
        <f>IFERROR(VLOOKUP($D3253,BankOpTbl,4,0),"")</f>
        <v>0</v>
      </c>
      <c r="X3253" s="27">
        <f>IF($E3253="","",IFERROR(VLOOKUP($E3253,BankTbl,4,0),""))</f>
        <v>0</v>
      </c>
      <c r="Y3253" s="27">
        <f>IF($F3253="","",IFERROR(VLOOKUP($F3253,BankTbl,4,0),""))</f>
        <v>0</v>
      </c>
      <c r="Z3253" s="27">
        <f>IF($B3253="","",IF($V3253="PICK",LEFT($N3253,5),IF($V3253="FIXED",$W3253,IF($V3253="CODE",$H3253,""))))</f>
        <v>0</v>
      </c>
    </row>
    <row r="3254" spans="1:26" ht="21" customHeight="1">
      <c r="A3254" s="27">
        <f>IF($B3254="","",COUNTA($B$13:$B3254))</f>
        <v>0</v>
      </c>
      <c r="B3254" s="28"/>
      <c r="C3254" s="28"/>
      <c r="D3254" s="29"/>
      <c r="E3254" s="29"/>
      <c r="F3254" s="29"/>
      <c r="G3254" s="28"/>
      <c r="H3254" s="28"/>
      <c r="I3254" s="30">
        <f>IF($H3254="","",IFERROR(VLOOKUP($H3254,AcctTbl,2,0),"کد ناشناخته"))</f>
        <v>0</v>
      </c>
      <c r="J3254" s="27">
        <f>IF($H3254="","",IFERROR(VLOOKUP($H3254,AcctTbl,3,0),""))</f>
        <v>0</v>
      </c>
      <c r="K3254" s="29"/>
      <c r="L3254" s="28"/>
      <c r="M3254" s="31"/>
      <c r="N3254" s="29"/>
      <c r="O3254" s="32">
        <f>IF($B3254="",0,IF($U3254="IN",N($M3254),0))</f>
        <v>0</v>
      </c>
      <c r="P3254" s="32">
        <f>IF($B3254="",0,IF(OR($U3254="OUT",$U3254="TRF"),N($M3254),0))</f>
        <v>0</v>
      </c>
      <c r="Q3254" s="32">
        <f>IF($B3254="",0,IF(OR($U3254="OUT",$U3254="TRF"),N($M3254),0))</f>
        <v>0</v>
      </c>
      <c r="R3254" s="32">
        <f>IF($B3254="",0,IF($U3254="IN",N($M3254),0))</f>
        <v>0</v>
      </c>
      <c r="S3254" s="33">
        <f>IF($B3254="","",IF($M3254="","⚠ مبلغ",IF($E3254="","⚠ بانک عامل",IF(AND($U3254="TRF",$F3254=""),"⚠ بانک مقصد",IF(AND($V3254&lt;&gt;"NONE",$V3254&lt;&gt;"",$Z3254=""),"⚠ طرف حساب","✓")))))</f>
        <v>0</v>
      </c>
      <c r="T3254" s="29"/>
      <c r="U3254" s="27">
        <f>IFERROR(VLOOKUP($D3254,BankOpTbl,2,0),"")</f>
        <v>0</v>
      </c>
      <c r="V3254" s="27">
        <f>IFERROR(VLOOKUP($D3254,BankOpTbl,3,0),"")</f>
        <v>0</v>
      </c>
      <c r="W3254" s="27">
        <f>IFERROR(VLOOKUP($D3254,BankOpTbl,4,0),"")</f>
        <v>0</v>
      </c>
      <c r="X3254" s="27">
        <f>IF($E3254="","",IFERROR(VLOOKUP($E3254,BankTbl,4,0),""))</f>
        <v>0</v>
      </c>
      <c r="Y3254" s="27">
        <f>IF($F3254="","",IFERROR(VLOOKUP($F3254,BankTbl,4,0),""))</f>
        <v>0</v>
      </c>
      <c r="Z3254" s="27">
        <f>IF($B3254="","",IF($V3254="PICK",LEFT($N3254,5),IF($V3254="FIXED",$W3254,IF($V3254="CODE",$H3254,""))))</f>
        <v>0</v>
      </c>
    </row>
    <row r="3255" spans="1:26" ht="21" customHeight="1">
      <c r="A3255" s="27">
        <f>IF($B3255="","",COUNTA($B$13:$B3255))</f>
        <v>0</v>
      </c>
      <c r="B3255" s="28"/>
      <c r="C3255" s="28"/>
      <c r="D3255" s="29"/>
      <c r="E3255" s="29"/>
      <c r="F3255" s="29"/>
      <c r="G3255" s="28"/>
      <c r="H3255" s="28"/>
      <c r="I3255" s="30">
        <f>IF($H3255="","",IFERROR(VLOOKUP($H3255,AcctTbl,2,0),"کد ناشناخته"))</f>
        <v>0</v>
      </c>
      <c r="J3255" s="27">
        <f>IF($H3255="","",IFERROR(VLOOKUP($H3255,AcctTbl,3,0),""))</f>
        <v>0</v>
      </c>
      <c r="K3255" s="29"/>
      <c r="L3255" s="28"/>
      <c r="M3255" s="31"/>
      <c r="N3255" s="29"/>
      <c r="O3255" s="32">
        <f>IF($B3255="",0,IF($U3255="IN",N($M3255),0))</f>
        <v>0</v>
      </c>
      <c r="P3255" s="32">
        <f>IF($B3255="",0,IF(OR($U3255="OUT",$U3255="TRF"),N($M3255),0))</f>
        <v>0</v>
      </c>
      <c r="Q3255" s="32">
        <f>IF($B3255="",0,IF(OR($U3255="OUT",$U3255="TRF"),N($M3255),0))</f>
        <v>0</v>
      </c>
      <c r="R3255" s="32">
        <f>IF($B3255="",0,IF($U3255="IN",N($M3255),0))</f>
        <v>0</v>
      </c>
      <c r="S3255" s="33">
        <f>IF($B3255="","",IF($M3255="","⚠ مبلغ",IF($E3255="","⚠ بانک عامل",IF(AND($U3255="TRF",$F3255=""),"⚠ بانک مقصد",IF(AND($V3255&lt;&gt;"NONE",$V3255&lt;&gt;"",$Z3255=""),"⚠ طرف حساب","✓")))))</f>
        <v>0</v>
      </c>
      <c r="T3255" s="29"/>
      <c r="U3255" s="27">
        <f>IFERROR(VLOOKUP($D3255,BankOpTbl,2,0),"")</f>
        <v>0</v>
      </c>
      <c r="V3255" s="27">
        <f>IFERROR(VLOOKUP($D3255,BankOpTbl,3,0),"")</f>
        <v>0</v>
      </c>
      <c r="W3255" s="27">
        <f>IFERROR(VLOOKUP($D3255,BankOpTbl,4,0),"")</f>
        <v>0</v>
      </c>
      <c r="X3255" s="27">
        <f>IF($E3255="","",IFERROR(VLOOKUP($E3255,BankTbl,4,0),""))</f>
        <v>0</v>
      </c>
      <c r="Y3255" s="27">
        <f>IF($F3255="","",IFERROR(VLOOKUP($F3255,BankTbl,4,0),""))</f>
        <v>0</v>
      </c>
      <c r="Z3255" s="27">
        <f>IF($B3255="","",IF($V3255="PICK",LEFT($N3255,5),IF($V3255="FIXED",$W3255,IF($V3255="CODE",$H3255,""))))</f>
        <v>0</v>
      </c>
    </row>
    <row r="3256" spans="1:26" ht="21" customHeight="1">
      <c r="A3256" s="27">
        <f>IF($B3256="","",COUNTA($B$13:$B3256))</f>
        <v>0</v>
      </c>
      <c r="B3256" s="28"/>
      <c r="C3256" s="28"/>
      <c r="D3256" s="29"/>
      <c r="E3256" s="29"/>
      <c r="F3256" s="29"/>
      <c r="G3256" s="28"/>
      <c r="H3256" s="28"/>
      <c r="I3256" s="30">
        <f>IF($H3256="","",IFERROR(VLOOKUP($H3256,AcctTbl,2,0),"کد ناشناخته"))</f>
        <v>0</v>
      </c>
      <c r="J3256" s="27">
        <f>IF($H3256="","",IFERROR(VLOOKUP($H3256,AcctTbl,3,0),""))</f>
        <v>0</v>
      </c>
      <c r="K3256" s="29"/>
      <c r="L3256" s="28"/>
      <c r="M3256" s="31"/>
      <c r="N3256" s="29"/>
      <c r="O3256" s="32">
        <f>IF($B3256="",0,IF($U3256="IN",N($M3256),0))</f>
        <v>0</v>
      </c>
      <c r="P3256" s="32">
        <f>IF($B3256="",0,IF(OR($U3256="OUT",$U3256="TRF"),N($M3256),0))</f>
        <v>0</v>
      </c>
      <c r="Q3256" s="32">
        <f>IF($B3256="",0,IF(OR($U3256="OUT",$U3256="TRF"),N($M3256),0))</f>
        <v>0</v>
      </c>
      <c r="R3256" s="32">
        <f>IF($B3256="",0,IF($U3256="IN",N($M3256),0))</f>
        <v>0</v>
      </c>
      <c r="S3256" s="33">
        <f>IF($B3256="","",IF($M3256="","⚠ مبلغ",IF($E3256="","⚠ بانک عامل",IF(AND($U3256="TRF",$F3256=""),"⚠ بانک مقصد",IF(AND($V3256&lt;&gt;"NONE",$V3256&lt;&gt;"",$Z3256=""),"⚠ طرف حساب","✓")))))</f>
        <v>0</v>
      </c>
      <c r="T3256" s="29"/>
      <c r="U3256" s="27">
        <f>IFERROR(VLOOKUP($D3256,BankOpTbl,2,0),"")</f>
        <v>0</v>
      </c>
      <c r="V3256" s="27">
        <f>IFERROR(VLOOKUP($D3256,BankOpTbl,3,0),"")</f>
        <v>0</v>
      </c>
      <c r="W3256" s="27">
        <f>IFERROR(VLOOKUP($D3256,BankOpTbl,4,0),"")</f>
        <v>0</v>
      </c>
      <c r="X3256" s="27">
        <f>IF($E3256="","",IFERROR(VLOOKUP($E3256,BankTbl,4,0),""))</f>
        <v>0</v>
      </c>
      <c r="Y3256" s="27">
        <f>IF($F3256="","",IFERROR(VLOOKUP($F3256,BankTbl,4,0),""))</f>
        <v>0</v>
      </c>
      <c r="Z3256" s="27">
        <f>IF($B3256="","",IF($V3256="PICK",LEFT($N3256,5),IF($V3256="FIXED",$W3256,IF($V3256="CODE",$H3256,""))))</f>
        <v>0</v>
      </c>
    </row>
    <row r="3257" spans="1:26" ht="21" customHeight="1">
      <c r="A3257" s="27">
        <f>IF($B3257="","",COUNTA($B$13:$B3257))</f>
        <v>0</v>
      </c>
      <c r="B3257" s="28"/>
      <c r="C3257" s="28"/>
      <c r="D3257" s="29"/>
      <c r="E3257" s="29"/>
      <c r="F3257" s="29"/>
      <c r="G3257" s="28"/>
      <c r="H3257" s="28"/>
      <c r="I3257" s="30">
        <f>IF($H3257="","",IFERROR(VLOOKUP($H3257,AcctTbl,2,0),"کد ناشناخته"))</f>
        <v>0</v>
      </c>
      <c r="J3257" s="27">
        <f>IF($H3257="","",IFERROR(VLOOKUP($H3257,AcctTbl,3,0),""))</f>
        <v>0</v>
      </c>
      <c r="K3257" s="29"/>
      <c r="L3257" s="28"/>
      <c r="M3257" s="31"/>
      <c r="N3257" s="29"/>
      <c r="O3257" s="32">
        <f>IF($B3257="",0,IF($U3257="IN",N($M3257),0))</f>
        <v>0</v>
      </c>
      <c r="P3257" s="32">
        <f>IF($B3257="",0,IF(OR($U3257="OUT",$U3257="TRF"),N($M3257),0))</f>
        <v>0</v>
      </c>
      <c r="Q3257" s="32">
        <f>IF($B3257="",0,IF(OR($U3257="OUT",$U3257="TRF"),N($M3257),0))</f>
        <v>0</v>
      </c>
      <c r="R3257" s="32">
        <f>IF($B3257="",0,IF($U3257="IN",N($M3257),0))</f>
        <v>0</v>
      </c>
      <c r="S3257" s="33">
        <f>IF($B3257="","",IF($M3257="","⚠ مبلغ",IF($E3257="","⚠ بانک عامل",IF(AND($U3257="TRF",$F3257=""),"⚠ بانک مقصد",IF(AND($V3257&lt;&gt;"NONE",$V3257&lt;&gt;"",$Z3257=""),"⚠ طرف حساب","✓")))))</f>
        <v>0</v>
      </c>
      <c r="T3257" s="29"/>
      <c r="U3257" s="27">
        <f>IFERROR(VLOOKUP($D3257,BankOpTbl,2,0),"")</f>
        <v>0</v>
      </c>
      <c r="V3257" s="27">
        <f>IFERROR(VLOOKUP($D3257,BankOpTbl,3,0),"")</f>
        <v>0</v>
      </c>
      <c r="W3257" s="27">
        <f>IFERROR(VLOOKUP($D3257,BankOpTbl,4,0),"")</f>
        <v>0</v>
      </c>
      <c r="X3257" s="27">
        <f>IF($E3257="","",IFERROR(VLOOKUP($E3257,BankTbl,4,0),""))</f>
        <v>0</v>
      </c>
      <c r="Y3257" s="27">
        <f>IF($F3257="","",IFERROR(VLOOKUP($F3257,BankTbl,4,0),""))</f>
        <v>0</v>
      </c>
      <c r="Z3257" s="27">
        <f>IF($B3257="","",IF($V3257="PICK",LEFT($N3257,5),IF($V3257="FIXED",$W3257,IF($V3257="CODE",$H3257,""))))</f>
        <v>0</v>
      </c>
    </row>
    <row r="3258" spans="1:26" ht="21" customHeight="1">
      <c r="A3258" s="27">
        <f>IF($B3258="","",COUNTA($B$13:$B3258))</f>
        <v>0</v>
      </c>
      <c r="B3258" s="28"/>
      <c r="C3258" s="28"/>
      <c r="D3258" s="29"/>
      <c r="E3258" s="29"/>
      <c r="F3258" s="29"/>
      <c r="G3258" s="28"/>
      <c r="H3258" s="28"/>
      <c r="I3258" s="30">
        <f>IF($H3258="","",IFERROR(VLOOKUP($H3258,AcctTbl,2,0),"کد ناشناخته"))</f>
        <v>0</v>
      </c>
      <c r="J3258" s="27">
        <f>IF($H3258="","",IFERROR(VLOOKUP($H3258,AcctTbl,3,0),""))</f>
        <v>0</v>
      </c>
      <c r="K3258" s="29"/>
      <c r="L3258" s="28"/>
      <c r="M3258" s="31"/>
      <c r="N3258" s="29"/>
      <c r="O3258" s="32">
        <f>IF($B3258="",0,IF($U3258="IN",N($M3258),0))</f>
        <v>0</v>
      </c>
      <c r="P3258" s="32">
        <f>IF($B3258="",0,IF(OR($U3258="OUT",$U3258="TRF"),N($M3258),0))</f>
        <v>0</v>
      </c>
      <c r="Q3258" s="32">
        <f>IF($B3258="",0,IF(OR($U3258="OUT",$U3258="TRF"),N($M3258),0))</f>
        <v>0</v>
      </c>
      <c r="R3258" s="32">
        <f>IF($B3258="",0,IF($U3258="IN",N($M3258),0))</f>
        <v>0</v>
      </c>
      <c r="S3258" s="33">
        <f>IF($B3258="","",IF($M3258="","⚠ مبلغ",IF($E3258="","⚠ بانک عامل",IF(AND($U3258="TRF",$F3258=""),"⚠ بانک مقصد",IF(AND($V3258&lt;&gt;"NONE",$V3258&lt;&gt;"",$Z3258=""),"⚠ طرف حساب","✓")))))</f>
        <v>0</v>
      </c>
      <c r="T3258" s="29"/>
      <c r="U3258" s="27">
        <f>IFERROR(VLOOKUP($D3258,BankOpTbl,2,0),"")</f>
        <v>0</v>
      </c>
      <c r="V3258" s="27">
        <f>IFERROR(VLOOKUP($D3258,BankOpTbl,3,0),"")</f>
        <v>0</v>
      </c>
      <c r="W3258" s="27">
        <f>IFERROR(VLOOKUP($D3258,BankOpTbl,4,0),"")</f>
        <v>0</v>
      </c>
      <c r="X3258" s="27">
        <f>IF($E3258="","",IFERROR(VLOOKUP($E3258,BankTbl,4,0),""))</f>
        <v>0</v>
      </c>
      <c r="Y3258" s="27">
        <f>IF($F3258="","",IFERROR(VLOOKUP($F3258,BankTbl,4,0),""))</f>
        <v>0</v>
      </c>
      <c r="Z3258" s="27">
        <f>IF($B3258="","",IF($V3258="PICK",LEFT($N3258,5),IF($V3258="FIXED",$W3258,IF($V3258="CODE",$H3258,""))))</f>
        <v>0</v>
      </c>
    </row>
    <row r="3259" spans="1:26" ht="21" customHeight="1">
      <c r="A3259" s="27">
        <f>IF($B3259="","",COUNTA($B$13:$B3259))</f>
        <v>0</v>
      </c>
      <c r="B3259" s="28"/>
      <c r="C3259" s="28"/>
      <c r="D3259" s="29"/>
      <c r="E3259" s="29"/>
      <c r="F3259" s="29"/>
      <c r="G3259" s="28"/>
      <c r="H3259" s="28"/>
      <c r="I3259" s="30">
        <f>IF($H3259="","",IFERROR(VLOOKUP($H3259,AcctTbl,2,0),"کد ناشناخته"))</f>
        <v>0</v>
      </c>
      <c r="J3259" s="27">
        <f>IF($H3259="","",IFERROR(VLOOKUP($H3259,AcctTbl,3,0),""))</f>
        <v>0</v>
      </c>
      <c r="K3259" s="29"/>
      <c r="L3259" s="28"/>
      <c r="M3259" s="31"/>
      <c r="N3259" s="29"/>
      <c r="O3259" s="32">
        <f>IF($B3259="",0,IF($U3259="IN",N($M3259),0))</f>
        <v>0</v>
      </c>
      <c r="P3259" s="32">
        <f>IF($B3259="",0,IF(OR($U3259="OUT",$U3259="TRF"),N($M3259),0))</f>
        <v>0</v>
      </c>
      <c r="Q3259" s="32">
        <f>IF($B3259="",0,IF(OR($U3259="OUT",$U3259="TRF"),N($M3259),0))</f>
        <v>0</v>
      </c>
      <c r="R3259" s="32">
        <f>IF($B3259="",0,IF($U3259="IN",N($M3259),0))</f>
        <v>0</v>
      </c>
      <c r="S3259" s="33">
        <f>IF($B3259="","",IF($M3259="","⚠ مبلغ",IF($E3259="","⚠ بانک عامل",IF(AND($U3259="TRF",$F3259=""),"⚠ بانک مقصد",IF(AND($V3259&lt;&gt;"NONE",$V3259&lt;&gt;"",$Z3259=""),"⚠ طرف حساب","✓")))))</f>
        <v>0</v>
      </c>
      <c r="T3259" s="29"/>
      <c r="U3259" s="27">
        <f>IFERROR(VLOOKUP($D3259,BankOpTbl,2,0),"")</f>
        <v>0</v>
      </c>
      <c r="V3259" s="27">
        <f>IFERROR(VLOOKUP($D3259,BankOpTbl,3,0),"")</f>
        <v>0</v>
      </c>
      <c r="W3259" s="27">
        <f>IFERROR(VLOOKUP($D3259,BankOpTbl,4,0),"")</f>
        <v>0</v>
      </c>
      <c r="X3259" s="27">
        <f>IF($E3259="","",IFERROR(VLOOKUP($E3259,BankTbl,4,0),""))</f>
        <v>0</v>
      </c>
      <c r="Y3259" s="27">
        <f>IF($F3259="","",IFERROR(VLOOKUP($F3259,BankTbl,4,0),""))</f>
        <v>0</v>
      </c>
      <c r="Z3259" s="27">
        <f>IF($B3259="","",IF($V3259="PICK",LEFT($N3259,5),IF($V3259="FIXED",$W3259,IF($V3259="CODE",$H3259,""))))</f>
        <v>0</v>
      </c>
    </row>
    <row r="3260" spans="1:26" ht="21" customHeight="1">
      <c r="A3260" s="27">
        <f>IF($B3260="","",COUNTA($B$13:$B3260))</f>
        <v>0</v>
      </c>
      <c r="B3260" s="28"/>
      <c r="C3260" s="28"/>
      <c r="D3260" s="29"/>
      <c r="E3260" s="29"/>
      <c r="F3260" s="29"/>
      <c r="G3260" s="28"/>
      <c r="H3260" s="28"/>
      <c r="I3260" s="30">
        <f>IF($H3260="","",IFERROR(VLOOKUP($H3260,AcctTbl,2,0),"کد ناشناخته"))</f>
        <v>0</v>
      </c>
      <c r="J3260" s="27">
        <f>IF($H3260="","",IFERROR(VLOOKUP($H3260,AcctTbl,3,0),""))</f>
        <v>0</v>
      </c>
      <c r="K3260" s="29"/>
      <c r="L3260" s="28"/>
      <c r="M3260" s="31"/>
      <c r="N3260" s="29"/>
      <c r="O3260" s="32">
        <f>IF($B3260="",0,IF($U3260="IN",N($M3260),0))</f>
        <v>0</v>
      </c>
      <c r="P3260" s="32">
        <f>IF($B3260="",0,IF(OR($U3260="OUT",$U3260="TRF"),N($M3260),0))</f>
        <v>0</v>
      </c>
      <c r="Q3260" s="32">
        <f>IF($B3260="",0,IF(OR($U3260="OUT",$U3260="TRF"),N($M3260),0))</f>
        <v>0</v>
      </c>
      <c r="R3260" s="32">
        <f>IF($B3260="",0,IF($U3260="IN",N($M3260),0))</f>
        <v>0</v>
      </c>
      <c r="S3260" s="33">
        <f>IF($B3260="","",IF($M3260="","⚠ مبلغ",IF($E3260="","⚠ بانک عامل",IF(AND($U3260="TRF",$F3260=""),"⚠ بانک مقصد",IF(AND($V3260&lt;&gt;"NONE",$V3260&lt;&gt;"",$Z3260=""),"⚠ طرف حساب","✓")))))</f>
        <v>0</v>
      </c>
      <c r="T3260" s="29"/>
      <c r="U3260" s="27">
        <f>IFERROR(VLOOKUP($D3260,BankOpTbl,2,0),"")</f>
        <v>0</v>
      </c>
      <c r="V3260" s="27">
        <f>IFERROR(VLOOKUP($D3260,BankOpTbl,3,0),"")</f>
        <v>0</v>
      </c>
      <c r="W3260" s="27">
        <f>IFERROR(VLOOKUP($D3260,BankOpTbl,4,0),"")</f>
        <v>0</v>
      </c>
      <c r="X3260" s="27">
        <f>IF($E3260="","",IFERROR(VLOOKUP($E3260,BankTbl,4,0),""))</f>
        <v>0</v>
      </c>
      <c r="Y3260" s="27">
        <f>IF($F3260="","",IFERROR(VLOOKUP($F3260,BankTbl,4,0),""))</f>
        <v>0</v>
      </c>
      <c r="Z3260" s="27">
        <f>IF($B3260="","",IF($V3260="PICK",LEFT($N3260,5),IF($V3260="FIXED",$W3260,IF($V3260="CODE",$H3260,""))))</f>
        <v>0</v>
      </c>
    </row>
    <row r="3261" spans="1:26" ht="21" customHeight="1">
      <c r="A3261" s="27">
        <f>IF($B3261="","",COUNTA($B$13:$B3261))</f>
        <v>0</v>
      </c>
      <c r="B3261" s="28"/>
      <c r="C3261" s="28"/>
      <c r="D3261" s="29"/>
      <c r="E3261" s="29"/>
      <c r="F3261" s="29"/>
      <c r="G3261" s="28"/>
      <c r="H3261" s="28"/>
      <c r="I3261" s="30">
        <f>IF($H3261="","",IFERROR(VLOOKUP($H3261,AcctTbl,2,0),"کد ناشناخته"))</f>
        <v>0</v>
      </c>
      <c r="J3261" s="27">
        <f>IF($H3261="","",IFERROR(VLOOKUP($H3261,AcctTbl,3,0),""))</f>
        <v>0</v>
      </c>
      <c r="K3261" s="29"/>
      <c r="L3261" s="28"/>
      <c r="M3261" s="31"/>
      <c r="N3261" s="29"/>
      <c r="O3261" s="32">
        <f>IF($B3261="",0,IF($U3261="IN",N($M3261),0))</f>
        <v>0</v>
      </c>
      <c r="P3261" s="32">
        <f>IF($B3261="",0,IF(OR($U3261="OUT",$U3261="TRF"),N($M3261),0))</f>
        <v>0</v>
      </c>
      <c r="Q3261" s="32">
        <f>IF($B3261="",0,IF(OR($U3261="OUT",$U3261="TRF"),N($M3261),0))</f>
        <v>0</v>
      </c>
      <c r="R3261" s="32">
        <f>IF($B3261="",0,IF($U3261="IN",N($M3261),0))</f>
        <v>0</v>
      </c>
      <c r="S3261" s="33">
        <f>IF($B3261="","",IF($M3261="","⚠ مبلغ",IF($E3261="","⚠ بانک عامل",IF(AND($U3261="TRF",$F3261=""),"⚠ بانک مقصد",IF(AND($V3261&lt;&gt;"NONE",$V3261&lt;&gt;"",$Z3261=""),"⚠ طرف حساب","✓")))))</f>
        <v>0</v>
      </c>
      <c r="T3261" s="29"/>
      <c r="U3261" s="27">
        <f>IFERROR(VLOOKUP($D3261,BankOpTbl,2,0),"")</f>
        <v>0</v>
      </c>
      <c r="V3261" s="27">
        <f>IFERROR(VLOOKUP($D3261,BankOpTbl,3,0),"")</f>
        <v>0</v>
      </c>
      <c r="W3261" s="27">
        <f>IFERROR(VLOOKUP($D3261,BankOpTbl,4,0),"")</f>
        <v>0</v>
      </c>
      <c r="X3261" s="27">
        <f>IF($E3261="","",IFERROR(VLOOKUP($E3261,BankTbl,4,0),""))</f>
        <v>0</v>
      </c>
      <c r="Y3261" s="27">
        <f>IF($F3261="","",IFERROR(VLOOKUP($F3261,BankTbl,4,0),""))</f>
        <v>0</v>
      </c>
      <c r="Z3261" s="27">
        <f>IF($B3261="","",IF($V3261="PICK",LEFT($N3261,5),IF($V3261="FIXED",$W3261,IF($V3261="CODE",$H3261,""))))</f>
        <v>0</v>
      </c>
    </row>
    <row r="3262" spans="1:26" ht="21" customHeight="1">
      <c r="A3262" s="27">
        <f>IF($B3262="","",COUNTA($B$13:$B3262))</f>
        <v>0</v>
      </c>
      <c r="B3262" s="28"/>
      <c r="C3262" s="28"/>
      <c r="D3262" s="29"/>
      <c r="E3262" s="29"/>
      <c r="F3262" s="29"/>
      <c r="G3262" s="28"/>
      <c r="H3262" s="28"/>
      <c r="I3262" s="30">
        <f>IF($H3262="","",IFERROR(VLOOKUP($H3262,AcctTbl,2,0),"کد ناشناخته"))</f>
        <v>0</v>
      </c>
      <c r="J3262" s="27">
        <f>IF($H3262="","",IFERROR(VLOOKUP($H3262,AcctTbl,3,0),""))</f>
        <v>0</v>
      </c>
      <c r="K3262" s="29"/>
      <c r="L3262" s="28"/>
      <c r="M3262" s="31"/>
      <c r="N3262" s="29"/>
      <c r="O3262" s="32">
        <f>IF($B3262="",0,IF($U3262="IN",N($M3262),0))</f>
        <v>0</v>
      </c>
      <c r="P3262" s="32">
        <f>IF($B3262="",0,IF(OR($U3262="OUT",$U3262="TRF"),N($M3262),0))</f>
        <v>0</v>
      </c>
      <c r="Q3262" s="32">
        <f>IF($B3262="",0,IF(OR($U3262="OUT",$U3262="TRF"),N($M3262),0))</f>
        <v>0</v>
      </c>
      <c r="R3262" s="32">
        <f>IF($B3262="",0,IF($U3262="IN",N($M3262),0))</f>
        <v>0</v>
      </c>
      <c r="S3262" s="33">
        <f>IF($B3262="","",IF($M3262="","⚠ مبلغ",IF($E3262="","⚠ بانک عامل",IF(AND($U3262="TRF",$F3262=""),"⚠ بانک مقصد",IF(AND($V3262&lt;&gt;"NONE",$V3262&lt;&gt;"",$Z3262=""),"⚠ طرف حساب","✓")))))</f>
        <v>0</v>
      </c>
      <c r="T3262" s="29"/>
      <c r="U3262" s="27">
        <f>IFERROR(VLOOKUP($D3262,BankOpTbl,2,0),"")</f>
        <v>0</v>
      </c>
      <c r="V3262" s="27">
        <f>IFERROR(VLOOKUP($D3262,BankOpTbl,3,0),"")</f>
        <v>0</v>
      </c>
      <c r="W3262" s="27">
        <f>IFERROR(VLOOKUP($D3262,BankOpTbl,4,0),"")</f>
        <v>0</v>
      </c>
      <c r="X3262" s="27">
        <f>IF($E3262="","",IFERROR(VLOOKUP($E3262,BankTbl,4,0),""))</f>
        <v>0</v>
      </c>
      <c r="Y3262" s="27">
        <f>IF($F3262="","",IFERROR(VLOOKUP($F3262,BankTbl,4,0),""))</f>
        <v>0</v>
      </c>
      <c r="Z3262" s="27">
        <f>IF($B3262="","",IF($V3262="PICK",LEFT($N3262,5),IF($V3262="FIXED",$W3262,IF($V3262="CODE",$H3262,""))))</f>
        <v>0</v>
      </c>
    </row>
    <row r="3263" spans="1:26" ht="21" customHeight="1">
      <c r="A3263" s="27">
        <f>IF($B3263="","",COUNTA($B$13:$B3263))</f>
        <v>0</v>
      </c>
      <c r="B3263" s="28"/>
      <c r="C3263" s="28"/>
      <c r="D3263" s="29"/>
      <c r="E3263" s="29"/>
      <c r="F3263" s="29"/>
      <c r="G3263" s="28"/>
      <c r="H3263" s="28"/>
      <c r="I3263" s="30">
        <f>IF($H3263="","",IFERROR(VLOOKUP($H3263,AcctTbl,2,0),"کد ناشناخته"))</f>
        <v>0</v>
      </c>
      <c r="J3263" s="27">
        <f>IF($H3263="","",IFERROR(VLOOKUP($H3263,AcctTbl,3,0),""))</f>
        <v>0</v>
      </c>
      <c r="K3263" s="29"/>
      <c r="L3263" s="28"/>
      <c r="M3263" s="31"/>
      <c r="N3263" s="29"/>
      <c r="O3263" s="32">
        <f>IF($B3263="",0,IF($U3263="IN",N($M3263),0))</f>
        <v>0</v>
      </c>
      <c r="P3263" s="32">
        <f>IF($B3263="",0,IF(OR($U3263="OUT",$U3263="TRF"),N($M3263),0))</f>
        <v>0</v>
      </c>
      <c r="Q3263" s="32">
        <f>IF($B3263="",0,IF(OR($U3263="OUT",$U3263="TRF"),N($M3263),0))</f>
        <v>0</v>
      </c>
      <c r="R3263" s="32">
        <f>IF($B3263="",0,IF($U3263="IN",N($M3263),0))</f>
        <v>0</v>
      </c>
      <c r="S3263" s="33">
        <f>IF($B3263="","",IF($M3263="","⚠ مبلغ",IF($E3263="","⚠ بانک عامل",IF(AND($U3263="TRF",$F3263=""),"⚠ بانک مقصد",IF(AND($V3263&lt;&gt;"NONE",$V3263&lt;&gt;"",$Z3263=""),"⚠ طرف حساب","✓")))))</f>
        <v>0</v>
      </c>
      <c r="T3263" s="29"/>
      <c r="U3263" s="27">
        <f>IFERROR(VLOOKUP($D3263,BankOpTbl,2,0),"")</f>
        <v>0</v>
      </c>
      <c r="V3263" s="27">
        <f>IFERROR(VLOOKUP($D3263,BankOpTbl,3,0),"")</f>
        <v>0</v>
      </c>
      <c r="W3263" s="27">
        <f>IFERROR(VLOOKUP($D3263,BankOpTbl,4,0),"")</f>
        <v>0</v>
      </c>
      <c r="X3263" s="27">
        <f>IF($E3263="","",IFERROR(VLOOKUP($E3263,BankTbl,4,0),""))</f>
        <v>0</v>
      </c>
      <c r="Y3263" s="27">
        <f>IF($F3263="","",IFERROR(VLOOKUP($F3263,BankTbl,4,0),""))</f>
        <v>0</v>
      </c>
      <c r="Z3263" s="27">
        <f>IF($B3263="","",IF($V3263="PICK",LEFT($N3263,5),IF($V3263="FIXED",$W3263,IF($V3263="CODE",$H3263,""))))</f>
        <v>0</v>
      </c>
    </row>
    <row r="3264" spans="1:26" ht="21" customHeight="1">
      <c r="A3264" s="27">
        <f>IF($B3264="","",COUNTA($B$13:$B3264))</f>
        <v>0</v>
      </c>
      <c r="B3264" s="28"/>
      <c r="C3264" s="28"/>
      <c r="D3264" s="29"/>
      <c r="E3264" s="29"/>
      <c r="F3264" s="29"/>
      <c r="G3264" s="28"/>
      <c r="H3264" s="28"/>
      <c r="I3264" s="30">
        <f>IF($H3264="","",IFERROR(VLOOKUP($H3264,AcctTbl,2,0),"کد ناشناخته"))</f>
        <v>0</v>
      </c>
      <c r="J3264" s="27">
        <f>IF($H3264="","",IFERROR(VLOOKUP($H3264,AcctTbl,3,0),""))</f>
        <v>0</v>
      </c>
      <c r="K3264" s="29"/>
      <c r="L3264" s="28"/>
      <c r="M3264" s="31"/>
      <c r="N3264" s="29"/>
      <c r="O3264" s="32">
        <f>IF($B3264="",0,IF($U3264="IN",N($M3264),0))</f>
        <v>0</v>
      </c>
      <c r="P3264" s="32">
        <f>IF($B3264="",0,IF(OR($U3264="OUT",$U3264="TRF"),N($M3264),0))</f>
        <v>0</v>
      </c>
      <c r="Q3264" s="32">
        <f>IF($B3264="",0,IF(OR($U3264="OUT",$U3264="TRF"),N($M3264),0))</f>
        <v>0</v>
      </c>
      <c r="R3264" s="32">
        <f>IF($B3264="",0,IF($U3264="IN",N($M3264),0))</f>
        <v>0</v>
      </c>
      <c r="S3264" s="33">
        <f>IF($B3264="","",IF($M3264="","⚠ مبلغ",IF($E3264="","⚠ بانک عامل",IF(AND($U3264="TRF",$F3264=""),"⚠ بانک مقصد",IF(AND($V3264&lt;&gt;"NONE",$V3264&lt;&gt;"",$Z3264=""),"⚠ طرف حساب","✓")))))</f>
        <v>0</v>
      </c>
      <c r="T3264" s="29"/>
      <c r="U3264" s="27">
        <f>IFERROR(VLOOKUP($D3264,BankOpTbl,2,0),"")</f>
        <v>0</v>
      </c>
      <c r="V3264" s="27">
        <f>IFERROR(VLOOKUP($D3264,BankOpTbl,3,0),"")</f>
        <v>0</v>
      </c>
      <c r="W3264" s="27">
        <f>IFERROR(VLOOKUP($D3264,BankOpTbl,4,0),"")</f>
        <v>0</v>
      </c>
      <c r="X3264" s="27">
        <f>IF($E3264="","",IFERROR(VLOOKUP($E3264,BankTbl,4,0),""))</f>
        <v>0</v>
      </c>
      <c r="Y3264" s="27">
        <f>IF($F3264="","",IFERROR(VLOOKUP($F3264,BankTbl,4,0),""))</f>
        <v>0</v>
      </c>
      <c r="Z3264" s="27">
        <f>IF($B3264="","",IF($V3264="PICK",LEFT($N3264,5),IF($V3264="FIXED",$W3264,IF($V3264="CODE",$H3264,""))))</f>
        <v>0</v>
      </c>
    </row>
    <row r="3265" spans="1:26" ht="21" customHeight="1">
      <c r="A3265" s="27">
        <f>IF($B3265="","",COUNTA($B$13:$B3265))</f>
        <v>0</v>
      </c>
      <c r="B3265" s="28"/>
      <c r="C3265" s="28"/>
      <c r="D3265" s="29"/>
      <c r="E3265" s="29"/>
      <c r="F3265" s="29"/>
      <c r="G3265" s="28"/>
      <c r="H3265" s="28"/>
      <c r="I3265" s="30">
        <f>IF($H3265="","",IFERROR(VLOOKUP($H3265,AcctTbl,2,0),"کد ناشناخته"))</f>
        <v>0</v>
      </c>
      <c r="J3265" s="27">
        <f>IF($H3265="","",IFERROR(VLOOKUP($H3265,AcctTbl,3,0),""))</f>
        <v>0</v>
      </c>
      <c r="K3265" s="29"/>
      <c r="L3265" s="28"/>
      <c r="M3265" s="31"/>
      <c r="N3265" s="29"/>
      <c r="O3265" s="32">
        <f>IF($B3265="",0,IF($U3265="IN",N($M3265),0))</f>
        <v>0</v>
      </c>
      <c r="P3265" s="32">
        <f>IF($B3265="",0,IF(OR($U3265="OUT",$U3265="TRF"),N($M3265),0))</f>
        <v>0</v>
      </c>
      <c r="Q3265" s="32">
        <f>IF($B3265="",0,IF(OR($U3265="OUT",$U3265="TRF"),N($M3265),0))</f>
        <v>0</v>
      </c>
      <c r="R3265" s="32">
        <f>IF($B3265="",0,IF($U3265="IN",N($M3265),0))</f>
        <v>0</v>
      </c>
      <c r="S3265" s="33">
        <f>IF($B3265="","",IF($M3265="","⚠ مبلغ",IF($E3265="","⚠ بانک عامل",IF(AND($U3265="TRF",$F3265=""),"⚠ بانک مقصد",IF(AND($V3265&lt;&gt;"NONE",$V3265&lt;&gt;"",$Z3265=""),"⚠ طرف حساب","✓")))))</f>
        <v>0</v>
      </c>
      <c r="T3265" s="29"/>
      <c r="U3265" s="27">
        <f>IFERROR(VLOOKUP($D3265,BankOpTbl,2,0),"")</f>
        <v>0</v>
      </c>
      <c r="V3265" s="27">
        <f>IFERROR(VLOOKUP($D3265,BankOpTbl,3,0),"")</f>
        <v>0</v>
      </c>
      <c r="W3265" s="27">
        <f>IFERROR(VLOOKUP($D3265,BankOpTbl,4,0),"")</f>
        <v>0</v>
      </c>
      <c r="X3265" s="27">
        <f>IF($E3265="","",IFERROR(VLOOKUP($E3265,BankTbl,4,0),""))</f>
        <v>0</v>
      </c>
      <c r="Y3265" s="27">
        <f>IF($F3265="","",IFERROR(VLOOKUP($F3265,BankTbl,4,0),""))</f>
        <v>0</v>
      </c>
      <c r="Z3265" s="27">
        <f>IF($B3265="","",IF($V3265="PICK",LEFT($N3265,5),IF($V3265="FIXED",$W3265,IF($V3265="CODE",$H3265,""))))</f>
        <v>0</v>
      </c>
    </row>
    <row r="3266" spans="1:26" ht="21" customHeight="1">
      <c r="A3266" s="27">
        <f>IF($B3266="","",COUNTA($B$13:$B3266))</f>
        <v>0</v>
      </c>
      <c r="B3266" s="28"/>
      <c r="C3266" s="28"/>
      <c r="D3266" s="29"/>
      <c r="E3266" s="29"/>
      <c r="F3266" s="29"/>
      <c r="G3266" s="28"/>
      <c r="H3266" s="28"/>
      <c r="I3266" s="30">
        <f>IF($H3266="","",IFERROR(VLOOKUP($H3266,AcctTbl,2,0),"کد ناشناخته"))</f>
        <v>0</v>
      </c>
      <c r="J3266" s="27">
        <f>IF($H3266="","",IFERROR(VLOOKUP($H3266,AcctTbl,3,0),""))</f>
        <v>0</v>
      </c>
      <c r="K3266" s="29"/>
      <c r="L3266" s="28"/>
      <c r="M3266" s="31"/>
      <c r="N3266" s="29"/>
      <c r="O3266" s="32">
        <f>IF($B3266="",0,IF($U3266="IN",N($M3266),0))</f>
        <v>0</v>
      </c>
      <c r="P3266" s="32">
        <f>IF($B3266="",0,IF(OR($U3266="OUT",$U3266="TRF"),N($M3266),0))</f>
        <v>0</v>
      </c>
      <c r="Q3266" s="32">
        <f>IF($B3266="",0,IF(OR($U3266="OUT",$U3266="TRF"),N($M3266),0))</f>
        <v>0</v>
      </c>
      <c r="R3266" s="32">
        <f>IF($B3266="",0,IF($U3266="IN",N($M3266),0))</f>
        <v>0</v>
      </c>
      <c r="S3266" s="33">
        <f>IF($B3266="","",IF($M3266="","⚠ مبلغ",IF($E3266="","⚠ بانک عامل",IF(AND($U3266="TRF",$F3266=""),"⚠ بانک مقصد",IF(AND($V3266&lt;&gt;"NONE",$V3266&lt;&gt;"",$Z3266=""),"⚠ طرف حساب","✓")))))</f>
        <v>0</v>
      </c>
      <c r="T3266" s="29"/>
      <c r="U3266" s="27">
        <f>IFERROR(VLOOKUP($D3266,BankOpTbl,2,0),"")</f>
        <v>0</v>
      </c>
      <c r="V3266" s="27">
        <f>IFERROR(VLOOKUP($D3266,BankOpTbl,3,0),"")</f>
        <v>0</v>
      </c>
      <c r="W3266" s="27">
        <f>IFERROR(VLOOKUP($D3266,BankOpTbl,4,0),"")</f>
        <v>0</v>
      </c>
      <c r="X3266" s="27">
        <f>IF($E3266="","",IFERROR(VLOOKUP($E3266,BankTbl,4,0),""))</f>
        <v>0</v>
      </c>
      <c r="Y3266" s="27">
        <f>IF($F3266="","",IFERROR(VLOOKUP($F3266,BankTbl,4,0),""))</f>
        <v>0</v>
      </c>
      <c r="Z3266" s="27">
        <f>IF($B3266="","",IF($V3266="PICK",LEFT($N3266,5),IF($V3266="FIXED",$W3266,IF($V3266="CODE",$H3266,""))))</f>
        <v>0</v>
      </c>
    </row>
    <row r="3267" spans="1:26" ht="21" customHeight="1">
      <c r="A3267" s="27">
        <f>IF($B3267="","",COUNTA($B$13:$B3267))</f>
        <v>0</v>
      </c>
      <c r="B3267" s="28"/>
      <c r="C3267" s="28"/>
      <c r="D3267" s="29"/>
      <c r="E3267" s="29"/>
      <c r="F3267" s="29"/>
      <c r="G3267" s="28"/>
      <c r="H3267" s="28"/>
      <c r="I3267" s="30">
        <f>IF($H3267="","",IFERROR(VLOOKUP($H3267,AcctTbl,2,0),"کد ناشناخته"))</f>
        <v>0</v>
      </c>
      <c r="J3267" s="27">
        <f>IF($H3267="","",IFERROR(VLOOKUP($H3267,AcctTbl,3,0),""))</f>
        <v>0</v>
      </c>
      <c r="K3267" s="29"/>
      <c r="L3267" s="28"/>
      <c r="M3267" s="31"/>
      <c r="N3267" s="29"/>
      <c r="O3267" s="32">
        <f>IF($B3267="",0,IF($U3267="IN",N($M3267),0))</f>
        <v>0</v>
      </c>
      <c r="P3267" s="32">
        <f>IF($B3267="",0,IF(OR($U3267="OUT",$U3267="TRF"),N($M3267),0))</f>
        <v>0</v>
      </c>
      <c r="Q3267" s="32">
        <f>IF($B3267="",0,IF(OR($U3267="OUT",$U3267="TRF"),N($M3267),0))</f>
        <v>0</v>
      </c>
      <c r="R3267" s="32">
        <f>IF($B3267="",0,IF($U3267="IN",N($M3267),0))</f>
        <v>0</v>
      </c>
      <c r="S3267" s="33">
        <f>IF($B3267="","",IF($M3267="","⚠ مبلغ",IF($E3267="","⚠ بانک عامل",IF(AND($U3267="TRF",$F3267=""),"⚠ بانک مقصد",IF(AND($V3267&lt;&gt;"NONE",$V3267&lt;&gt;"",$Z3267=""),"⚠ طرف حساب","✓")))))</f>
        <v>0</v>
      </c>
      <c r="T3267" s="29"/>
      <c r="U3267" s="27">
        <f>IFERROR(VLOOKUP($D3267,BankOpTbl,2,0),"")</f>
        <v>0</v>
      </c>
      <c r="V3267" s="27">
        <f>IFERROR(VLOOKUP($D3267,BankOpTbl,3,0),"")</f>
        <v>0</v>
      </c>
      <c r="W3267" s="27">
        <f>IFERROR(VLOOKUP($D3267,BankOpTbl,4,0),"")</f>
        <v>0</v>
      </c>
      <c r="X3267" s="27">
        <f>IF($E3267="","",IFERROR(VLOOKUP($E3267,BankTbl,4,0),""))</f>
        <v>0</v>
      </c>
      <c r="Y3267" s="27">
        <f>IF($F3267="","",IFERROR(VLOOKUP($F3267,BankTbl,4,0),""))</f>
        <v>0</v>
      </c>
      <c r="Z3267" s="27">
        <f>IF($B3267="","",IF($V3267="PICK",LEFT($N3267,5),IF($V3267="FIXED",$W3267,IF($V3267="CODE",$H3267,""))))</f>
        <v>0</v>
      </c>
    </row>
    <row r="3268" spans="1:26" ht="21" customHeight="1">
      <c r="A3268" s="27">
        <f>IF($B3268="","",COUNTA($B$13:$B3268))</f>
        <v>0</v>
      </c>
      <c r="B3268" s="28"/>
      <c r="C3268" s="28"/>
      <c r="D3268" s="29"/>
      <c r="E3268" s="29"/>
      <c r="F3268" s="29"/>
      <c r="G3268" s="28"/>
      <c r="H3268" s="28"/>
      <c r="I3268" s="30">
        <f>IF($H3268="","",IFERROR(VLOOKUP($H3268,AcctTbl,2,0),"کد ناشناخته"))</f>
        <v>0</v>
      </c>
      <c r="J3268" s="27">
        <f>IF($H3268="","",IFERROR(VLOOKUP($H3268,AcctTbl,3,0),""))</f>
        <v>0</v>
      </c>
      <c r="K3268" s="29"/>
      <c r="L3268" s="28"/>
      <c r="M3268" s="31"/>
      <c r="N3268" s="29"/>
      <c r="O3268" s="32">
        <f>IF($B3268="",0,IF($U3268="IN",N($M3268),0))</f>
        <v>0</v>
      </c>
      <c r="P3268" s="32">
        <f>IF($B3268="",0,IF(OR($U3268="OUT",$U3268="TRF"),N($M3268),0))</f>
        <v>0</v>
      </c>
      <c r="Q3268" s="32">
        <f>IF($B3268="",0,IF(OR($U3268="OUT",$U3268="TRF"),N($M3268),0))</f>
        <v>0</v>
      </c>
      <c r="R3268" s="32">
        <f>IF($B3268="",0,IF($U3268="IN",N($M3268),0))</f>
        <v>0</v>
      </c>
      <c r="S3268" s="33">
        <f>IF($B3268="","",IF($M3268="","⚠ مبلغ",IF($E3268="","⚠ بانک عامل",IF(AND($U3268="TRF",$F3268=""),"⚠ بانک مقصد",IF(AND($V3268&lt;&gt;"NONE",$V3268&lt;&gt;"",$Z3268=""),"⚠ طرف حساب","✓")))))</f>
        <v>0</v>
      </c>
      <c r="T3268" s="29"/>
      <c r="U3268" s="27">
        <f>IFERROR(VLOOKUP($D3268,BankOpTbl,2,0),"")</f>
        <v>0</v>
      </c>
      <c r="V3268" s="27">
        <f>IFERROR(VLOOKUP($D3268,BankOpTbl,3,0),"")</f>
        <v>0</v>
      </c>
      <c r="W3268" s="27">
        <f>IFERROR(VLOOKUP($D3268,BankOpTbl,4,0),"")</f>
        <v>0</v>
      </c>
      <c r="X3268" s="27">
        <f>IF($E3268="","",IFERROR(VLOOKUP($E3268,BankTbl,4,0),""))</f>
        <v>0</v>
      </c>
      <c r="Y3268" s="27">
        <f>IF($F3268="","",IFERROR(VLOOKUP($F3268,BankTbl,4,0),""))</f>
        <v>0</v>
      </c>
      <c r="Z3268" s="27">
        <f>IF($B3268="","",IF($V3268="PICK",LEFT($N3268,5),IF($V3268="FIXED",$W3268,IF($V3268="CODE",$H3268,""))))</f>
        <v>0</v>
      </c>
    </row>
    <row r="3269" spans="1:26" ht="21" customHeight="1">
      <c r="A3269" s="27">
        <f>IF($B3269="","",COUNTA($B$13:$B3269))</f>
        <v>0</v>
      </c>
      <c r="B3269" s="28"/>
      <c r="C3269" s="28"/>
      <c r="D3269" s="29"/>
      <c r="E3269" s="29"/>
      <c r="F3269" s="29"/>
      <c r="G3269" s="28"/>
      <c r="H3269" s="28"/>
      <c r="I3269" s="30">
        <f>IF($H3269="","",IFERROR(VLOOKUP($H3269,AcctTbl,2,0),"کد ناشناخته"))</f>
        <v>0</v>
      </c>
      <c r="J3269" s="27">
        <f>IF($H3269="","",IFERROR(VLOOKUP($H3269,AcctTbl,3,0),""))</f>
        <v>0</v>
      </c>
      <c r="K3269" s="29"/>
      <c r="L3269" s="28"/>
      <c r="M3269" s="31"/>
      <c r="N3269" s="29"/>
      <c r="O3269" s="32">
        <f>IF($B3269="",0,IF($U3269="IN",N($M3269),0))</f>
        <v>0</v>
      </c>
      <c r="P3269" s="32">
        <f>IF($B3269="",0,IF(OR($U3269="OUT",$U3269="TRF"),N($M3269),0))</f>
        <v>0</v>
      </c>
      <c r="Q3269" s="32">
        <f>IF($B3269="",0,IF(OR($U3269="OUT",$U3269="TRF"),N($M3269),0))</f>
        <v>0</v>
      </c>
      <c r="R3269" s="32">
        <f>IF($B3269="",0,IF($U3269="IN",N($M3269),0))</f>
        <v>0</v>
      </c>
      <c r="S3269" s="33">
        <f>IF($B3269="","",IF($M3269="","⚠ مبلغ",IF($E3269="","⚠ بانک عامل",IF(AND($U3269="TRF",$F3269=""),"⚠ بانک مقصد",IF(AND($V3269&lt;&gt;"NONE",$V3269&lt;&gt;"",$Z3269=""),"⚠ طرف حساب","✓")))))</f>
        <v>0</v>
      </c>
      <c r="T3269" s="29"/>
      <c r="U3269" s="27">
        <f>IFERROR(VLOOKUP($D3269,BankOpTbl,2,0),"")</f>
        <v>0</v>
      </c>
      <c r="V3269" s="27">
        <f>IFERROR(VLOOKUP($D3269,BankOpTbl,3,0),"")</f>
        <v>0</v>
      </c>
      <c r="W3269" s="27">
        <f>IFERROR(VLOOKUP($D3269,BankOpTbl,4,0),"")</f>
        <v>0</v>
      </c>
      <c r="X3269" s="27">
        <f>IF($E3269="","",IFERROR(VLOOKUP($E3269,BankTbl,4,0),""))</f>
        <v>0</v>
      </c>
      <c r="Y3269" s="27">
        <f>IF($F3269="","",IFERROR(VLOOKUP($F3269,BankTbl,4,0),""))</f>
        <v>0</v>
      </c>
      <c r="Z3269" s="27">
        <f>IF($B3269="","",IF($V3269="PICK",LEFT($N3269,5),IF($V3269="FIXED",$W3269,IF($V3269="CODE",$H3269,""))))</f>
        <v>0</v>
      </c>
    </row>
    <row r="3270" spans="1:26" ht="21" customHeight="1">
      <c r="A3270" s="27">
        <f>IF($B3270="","",COUNTA($B$13:$B3270))</f>
        <v>0</v>
      </c>
      <c r="B3270" s="28"/>
      <c r="C3270" s="28"/>
      <c r="D3270" s="29"/>
      <c r="E3270" s="29"/>
      <c r="F3270" s="29"/>
      <c r="G3270" s="28"/>
      <c r="H3270" s="28"/>
      <c r="I3270" s="30">
        <f>IF($H3270="","",IFERROR(VLOOKUP($H3270,AcctTbl,2,0),"کد ناشناخته"))</f>
        <v>0</v>
      </c>
      <c r="J3270" s="27">
        <f>IF($H3270="","",IFERROR(VLOOKUP($H3270,AcctTbl,3,0),""))</f>
        <v>0</v>
      </c>
      <c r="K3270" s="29"/>
      <c r="L3270" s="28"/>
      <c r="M3270" s="31"/>
      <c r="N3270" s="29"/>
      <c r="O3270" s="32">
        <f>IF($B3270="",0,IF($U3270="IN",N($M3270),0))</f>
        <v>0</v>
      </c>
      <c r="P3270" s="32">
        <f>IF($B3270="",0,IF(OR($U3270="OUT",$U3270="TRF"),N($M3270),0))</f>
        <v>0</v>
      </c>
      <c r="Q3270" s="32">
        <f>IF($B3270="",0,IF(OR($U3270="OUT",$U3270="TRF"),N($M3270),0))</f>
        <v>0</v>
      </c>
      <c r="R3270" s="32">
        <f>IF($B3270="",0,IF($U3270="IN",N($M3270),0))</f>
        <v>0</v>
      </c>
      <c r="S3270" s="33">
        <f>IF($B3270="","",IF($M3270="","⚠ مبلغ",IF($E3270="","⚠ بانک عامل",IF(AND($U3270="TRF",$F3270=""),"⚠ بانک مقصد",IF(AND($V3270&lt;&gt;"NONE",$V3270&lt;&gt;"",$Z3270=""),"⚠ طرف حساب","✓")))))</f>
        <v>0</v>
      </c>
      <c r="T3270" s="29"/>
      <c r="U3270" s="27">
        <f>IFERROR(VLOOKUP($D3270,BankOpTbl,2,0),"")</f>
        <v>0</v>
      </c>
      <c r="V3270" s="27">
        <f>IFERROR(VLOOKUP($D3270,BankOpTbl,3,0),"")</f>
        <v>0</v>
      </c>
      <c r="W3270" s="27">
        <f>IFERROR(VLOOKUP($D3270,BankOpTbl,4,0),"")</f>
        <v>0</v>
      </c>
      <c r="X3270" s="27">
        <f>IF($E3270="","",IFERROR(VLOOKUP($E3270,BankTbl,4,0),""))</f>
        <v>0</v>
      </c>
      <c r="Y3270" s="27">
        <f>IF($F3270="","",IFERROR(VLOOKUP($F3270,BankTbl,4,0),""))</f>
        <v>0</v>
      </c>
      <c r="Z3270" s="27">
        <f>IF($B3270="","",IF($V3270="PICK",LEFT($N3270,5),IF($V3270="FIXED",$W3270,IF($V3270="CODE",$H3270,""))))</f>
        <v>0</v>
      </c>
    </row>
    <row r="3271" spans="1:26" ht="21" customHeight="1">
      <c r="A3271" s="27">
        <f>IF($B3271="","",COUNTA($B$13:$B3271))</f>
        <v>0</v>
      </c>
      <c r="B3271" s="28"/>
      <c r="C3271" s="28"/>
      <c r="D3271" s="29"/>
      <c r="E3271" s="29"/>
      <c r="F3271" s="29"/>
      <c r="G3271" s="28"/>
      <c r="H3271" s="28"/>
      <c r="I3271" s="30">
        <f>IF($H3271="","",IFERROR(VLOOKUP($H3271,AcctTbl,2,0),"کد ناشناخته"))</f>
        <v>0</v>
      </c>
      <c r="J3271" s="27">
        <f>IF($H3271="","",IFERROR(VLOOKUP($H3271,AcctTbl,3,0),""))</f>
        <v>0</v>
      </c>
      <c r="K3271" s="29"/>
      <c r="L3271" s="28"/>
      <c r="M3271" s="31"/>
      <c r="N3271" s="29"/>
      <c r="O3271" s="32">
        <f>IF($B3271="",0,IF($U3271="IN",N($M3271),0))</f>
        <v>0</v>
      </c>
      <c r="P3271" s="32">
        <f>IF($B3271="",0,IF(OR($U3271="OUT",$U3271="TRF"),N($M3271),0))</f>
        <v>0</v>
      </c>
      <c r="Q3271" s="32">
        <f>IF($B3271="",0,IF(OR($U3271="OUT",$U3271="TRF"),N($M3271),0))</f>
        <v>0</v>
      </c>
      <c r="R3271" s="32">
        <f>IF($B3271="",0,IF($U3271="IN",N($M3271),0))</f>
        <v>0</v>
      </c>
      <c r="S3271" s="33">
        <f>IF($B3271="","",IF($M3271="","⚠ مبلغ",IF($E3271="","⚠ بانک عامل",IF(AND($U3271="TRF",$F3271=""),"⚠ بانک مقصد",IF(AND($V3271&lt;&gt;"NONE",$V3271&lt;&gt;"",$Z3271=""),"⚠ طرف حساب","✓")))))</f>
        <v>0</v>
      </c>
      <c r="T3271" s="29"/>
      <c r="U3271" s="27">
        <f>IFERROR(VLOOKUP($D3271,BankOpTbl,2,0),"")</f>
        <v>0</v>
      </c>
      <c r="V3271" s="27">
        <f>IFERROR(VLOOKUP($D3271,BankOpTbl,3,0),"")</f>
        <v>0</v>
      </c>
      <c r="W3271" s="27">
        <f>IFERROR(VLOOKUP($D3271,BankOpTbl,4,0),"")</f>
        <v>0</v>
      </c>
      <c r="X3271" s="27">
        <f>IF($E3271="","",IFERROR(VLOOKUP($E3271,BankTbl,4,0),""))</f>
        <v>0</v>
      </c>
      <c r="Y3271" s="27">
        <f>IF($F3271="","",IFERROR(VLOOKUP($F3271,BankTbl,4,0),""))</f>
        <v>0</v>
      </c>
      <c r="Z3271" s="27">
        <f>IF($B3271="","",IF($V3271="PICK",LEFT($N3271,5),IF($V3271="FIXED",$W3271,IF($V3271="CODE",$H3271,""))))</f>
        <v>0</v>
      </c>
    </row>
    <row r="3272" spans="1:26" ht="21" customHeight="1">
      <c r="A3272" s="27">
        <f>IF($B3272="","",COUNTA($B$13:$B3272))</f>
        <v>0</v>
      </c>
      <c r="B3272" s="28"/>
      <c r="C3272" s="28"/>
      <c r="D3272" s="29"/>
      <c r="E3272" s="29"/>
      <c r="F3272" s="29"/>
      <c r="G3272" s="28"/>
      <c r="H3272" s="28"/>
      <c r="I3272" s="30">
        <f>IF($H3272="","",IFERROR(VLOOKUP($H3272,AcctTbl,2,0),"کد ناشناخته"))</f>
        <v>0</v>
      </c>
      <c r="J3272" s="27">
        <f>IF($H3272="","",IFERROR(VLOOKUP($H3272,AcctTbl,3,0),""))</f>
        <v>0</v>
      </c>
      <c r="K3272" s="29"/>
      <c r="L3272" s="28"/>
      <c r="M3272" s="31"/>
      <c r="N3272" s="29"/>
      <c r="O3272" s="32">
        <f>IF($B3272="",0,IF($U3272="IN",N($M3272),0))</f>
        <v>0</v>
      </c>
      <c r="P3272" s="32">
        <f>IF($B3272="",0,IF(OR($U3272="OUT",$U3272="TRF"),N($M3272),0))</f>
        <v>0</v>
      </c>
      <c r="Q3272" s="32">
        <f>IF($B3272="",0,IF(OR($U3272="OUT",$U3272="TRF"),N($M3272),0))</f>
        <v>0</v>
      </c>
      <c r="R3272" s="32">
        <f>IF($B3272="",0,IF($U3272="IN",N($M3272),0))</f>
        <v>0</v>
      </c>
      <c r="S3272" s="33">
        <f>IF($B3272="","",IF($M3272="","⚠ مبلغ",IF($E3272="","⚠ بانک عامل",IF(AND($U3272="TRF",$F3272=""),"⚠ بانک مقصد",IF(AND($V3272&lt;&gt;"NONE",$V3272&lt;&gt;"",$Z3272=""),"⚠ طرف حساب","✓")))))</f>
        <v>0</v>
      </c>
      <c r="T3272" s="29"/>
      <c r="U3272" s="27">
        <f>IFERROR(VLOOKUP($D3272,BankOpTbl,2,0),"")</f>
        <v>0</v>
      </c>
      <c r="V3272" s="27">
        <f>IFERROR(VLOOKUP($D3272,BankOpTbl,3,0),"")</f>
        <v>0</v>
      </c>
      <c r="W3272" s="27">
        <f>IFERROR(VLOOKUP($D3272,BankOpTbl,4,0),"")</f>
        <v>0</v>
      </c>
      <c r="X3272" s="27">
        <f>IF($E3272="","",IFERROR(VLOOKUP($E3272,BankTbl,4,0),""))</f>
        <v>0</v>
      </c>
      <c r="Y3272" s="27">
        <f>IF($F3272="","",IFERROR(VLOOKUP($F3272,BankTbl,4,0),""))</f>
        <v>0</v>
      </c>
      <c r="Z3272" s="27">
        <f>IF($B3272="","",IF($V3272="PICK",LEFT($N3272,5),IF($V3272="FIXED",$W3272,IF($V3272="CODE",$H3272,""))))</f>
        <v>0</v>
      </c>
    </row>
    <row r="3273" spans="1:26" ht="21" customHeight="1">
      <c r="A3273" s="27">
        <f>IF($B3273="","",COUNTA($B$13:$B3273))</f>
        <v>0</v>
      </c>
      <c r="B3273" s="28"/>
      <c r="C3273" s="28"/>
      <c r="D3273" s="29"/>
      <c r="E3273" s="29"/>
      <c r="F3273" s="29"/>
      <c r="G3273" s="28"/>
      <c r="H3273" s="28"/>
      <c r="I3273" s="30">
        <f>IF($H3273="","",IFERROR(VLOOKUP($H3273,AcctTbl,2,0),"کد ناشناخته"))</f>
        <v>0</v>
      </c>
      <c r="J3273" s="27">
        <f>IF($H3273="","",IFERROR(VLOOKUP($H3273,AcctTbl,3,0),""))</f>
        <v>0</v>
      </c>
      <c r="K3273" s="29"/>
      <c r="L3273" s="28"/>
      <c r="M3273" s="31"/>
      <c r="N3273" s="29"/>
      <c r="O3273" s="32">
        <f>IF($B3273="",0,IF($U3273="IN",N($M3273),0))</f>
        <v>0</v>
      </c>
      <c r="P3273" s="32">
        <f>IF($B3273="",0,IF(OR($U3273="OUT",$U3273="TRF"),N($M3273),0))</f>
        <v>0</v>
      </c>
      <c r="Q3273" s="32">
        <f>IF($B3273="",0,IF(OR($U3273="OUT",$U3273="TRF"),N($M3273),0))</f>
        <v>0</v>
      </c>
      <c r="R3273" s="32">
        <f>IF($B3273="",0,IF($U3273="IN",N($M3273),0))</f>
        <v>0</v>
      </c>
      <c r="S3273" s="33">
        <f>IF($B3273="","",IF($M3273="","⚠ مبلغ",IF($E3273="","⚠ بانک عامل",IF(AND($U3273="TRF",$F3273=""),"⚠ بانک مقصد",IF(AND($V3273&lt;&gt;"NONE",$V3273&lt;&gt;"",$Z3273=""),"⚠ طرف حساب","✓")))))</f>
        <v>0</v>
      </c>
      <c r="T3273" s="29"/>
      <c r="U3273" s="27">
        <f>IFERROR(VLOOKUP($D3273,BankOpTbl,2,0),"")</f>
        <v>0</v>
      </c>
      <c r="V3273" s="27">
        <f>IFERROR(VLOOKUP($D3273,BankOpTbl,3,0),"")</f>
        <v>0</v>
      </c>
      <c r="W3273" s="27">
        <f>IFERROR(VLOOKUP($D3273,BankOpTbl,4,0),"")</f>
        <v>0</v>
      </c>
      <c r="X3273" s="27">
        <f>IF($E3273="","",IFERROR(VLOOKUP($E3273,BankTbl,4,0),""))</f>
        <v>0</v>
      </c>
      <c r="Y3273" s="27">
        <f>IF($F3273="","",IFERROR(VLOOKUP($F3273,BankTbl,4,0),""))</f>
        <v>0</v>
      </c>
      <c r="Z3273" s="27">
        <f>IF($B3273="","",IF($V3273="PICK",LEFT($N3273,5),IF($V3273="FIXED",$W3273,IF($V3273="CODE",$H3273,""))))</f>
        <v>0</v>
      </c>
    </row>
    <row r="3274" spans="1:26" ht="21" customHeight="1">
      <c r="A3274" s="27">
        <f>IF($B3274="","",COUNTA($B$13:$B3274))</f>
        <v>0</v>
      </c>
      <c r="B3274" s="28"/>
      <c r="C3274" s="28"/>
      <c r="D3274" s="29"/>
      <c r="E3274" s="29"/>
      <c r="F3274" s="29"/>
      <c r="G3274" s="28"/>
      <c r="H3274" s="28"/>
      <c r="I3274" s="30">
        <f>IF($H3274="","",IFERROR(VLOOKUP($H3274,AcctTbl,2,0),"کد ناشناخته"))</f>
        <v>0</v>
      </c>
      <c r="J3274" s="27">
        <f>IF($H3274="","",IFERROR(VLOOKUP($H3274,AcctTbl,3,0),""))</f>
        <v>0</v>
      </c>
      <c r="K3274" s="29"/>
      <c r="L3274" s="28"/>
      <c r="M3274" s="31"/>
      <c r="N3274" s="29"/>
      <c r="O3274" s="32">
        <f>IF($B3274="",0,IF($U3274="IN",N($M3274),0))</f>
        <v>0</v>
      </c>
      <c r="P3274" s="32">
        <f>IF($B3274="",0,IF(OR($U3274="OUT",$U3274="TRF"),N($M3274),0))</f>
        <v>0</v>
      </c>
      <c r="Q3274" s="32">
        <f>IF($B3274="",0,IF(OR($U3274="OUT",$U3274="TRF"),N($M3274),0))</f>
        <v>0</v>
      </c>
      <c r="R3274" s="32">
        <f>IF($B3274="",0,IF($U3274="IN",N($M3274),0))</f>
        <v>0</v>
      </c>
      <c r="S3274" s="33">
        <f>IF($B3274="","",IF($M3274="","⚠ مبلغ",IF($E3274="","⚠ بانک عامل",IF(AND($U3274="TRF",$F3274=""),"⚠ بانک مقصد",IF(AND($V3274&lt;&gt;"NONE",$V3274&lt;&gt;"",$Z3274=""),"⚠ طرف حساب","✓")))))</f>
        <v>0</v>
      </c>
      <c r="T3274" s="29"/>
      <c r="U3274" s="27">
        <f>IFERROR(VLOOKUP($D3274,BankOpTbl,2,0),"")</f>
        <v>0</v>
      </c>
      <c r="V3274" s="27">
        <f>IFERROR(VLOOKUP($D3274,BankOpTbl,3,0),"")</f>
        <v>0</v>
      </c>
      <c r="W3274" s="27">
        <f>IFERROR(VLOOKUP($D3274,BankOpTbl,4,0),"")</f>
        <v>0</v>
      </c>
      <c r="X3274" s="27">
        <f>IF($E3274="","",IFERROR(VLOOKUP($E3274,BankTbl,4,0),""))</f>
        <v>0</v>
      </c>
      <c r="Y3274" s="27">
        <f>IF($F3274="","",IFERROR(VLOOKUP($F3274,BankTbl,4,0),""))</f>
        <v>0</v>
      </c>
      <c r="Z3274" s="27">
        <f>IF($B3274="","",IF($V3274="PICK",LEFT($N3274,5),IF($V3274="FIXED",$W3274,IF($V3274="CODE",$H3274,""))))</f>
        <v>0</v>
      </c>
    </row>
    <row r="3275" spans="1:26" ht="21" customHeight="1">
      <c r="A3275" s="27">
        <f>IF($B3275="","",COUNTA($B$13:$B3275))</f>
        <v>0</v>
      </c>
      <c r="B3275" s="28"/>
      <c r="C3275" s="28"/>
      <c r="D3275" s="29"/>
      <c r="E3275" s="29"/>
      <c r="F3275" s="29"/>
      <c r="G3275" s="28"/>
      <c r="H3275" s="28"/>
      <c r="I3275" s="30">
        <f>IF($H3275="","",IFERROR(VLOOKUP($H3275,AcctTbl,2,0),"کد ناشناخته"))</f>
        <v>0</v>
      </c>
      <c r="J3275" s="27">
        <f>IF($H3275="","",IFERROR(VLOOKUP($H3275,AcctTbl,3,0),""))</f>
        <v>0</v>
      </c>
      <c r="K3275" s="29"/>
      <c r="L3275" s="28"/>
      <c r="M3275" s="31"/>
      <c r="N3275" s="29"/>
      <c r="O3275" s="32">
        <f>IF($B3275="",0,IF($U3275="IN",N($M3275),0))</f>
        <v>0</v>
      </c>
      <c r="P3275" s="32">
        <f>IF($B3275="",0,IF(OR($U3275="OUT",$U3275="TRF"),N($M3275),0))</f>
        <v>0</v>
      </c>
      <c r="Q3275" s="32">
        <f>IF($B3275="",0,IF(OR($U3275="OUT",$U3275="TRF"),N($M3275),0))</f>
        <v>0</v>
      </c>
      <c r="R3275" s="32">
        <f>IF($B3275="",0,IF($U3275="IN",N($M3275),0))</f>
        <v>0</v>
      </c>
      <c r="S3275" s="33">
        <f>IF($B3275="","",IF($M3275="","⚠ مبلغ",IF($E3275="","⚠ بانک عامل",IF(AND($U3275="TRF",$F3275=""),"⚠ بانک مقصد",IF(AND($V3275&lt;&gt;"NONE",$V3275&lt;&gt;"",$Z3275=""),"⚠ طرف حساب","✓")))))</f>
        <v>0</v>
      </c>
      <c r="T3275" s="29"/>
      <c r="U3275" s="27">
        <f>IFERROR(VLOOKUP($D3275,BankOpTbl,2,0),"")</f>
        <v>0</v>
      </c>
      <c r="V3275" s="27">
        <f>IFERROR(VLOOKUP($D3275,BankOpTbl,3,0),"")</f>
        <v>0</v>
      </c>
      <c r="W3275" s="27">
        <f>IFERROR(VLOOKUP($D3275,BankOpTbl,4,0),"")</f>
        <v>0</v>
      </c>
      <c r="X3275" s="27">
        <f>IF($E3275="","",IFERROR(VLOOKUP($E3275,BankTbl,4,0),""))</f>
        <v>0</v>
      </c>
      <c r="Y3275" s="27">
        <f>IF($F3275="","",IFERROR(VLOOKUP($F3275,BankTbl,4,0),""))</f>
        <v>0</v>
      </c>
      <c r="Z3275" s="27">
        <f>IF($B3275="","",IF($V3275="PICK",LEFT($N3275,5),IF($V3275="FIXED",$W3275,IF($V3275="CODE",$H3275,""))))</f>
        <v>0</v>
      </c>
    </row>
    <row r="3276" spans="1:26" ht="21" customHeight="1">
      <c r="A3276" s="27">
        <f>IF($B3276="","",COUNTA($B$13:$B3276))</f>
        <v>0</v>
      </c>
      <c r="B3276" s="28"/>
      <c r="C3276" s="28"/>
      <c r="D3276" s="29"/>
      <c r="E3276" s="29"/>
      <c r="F3276" s="29"/>
      <c r="G3276" s="28"/>
      <c r="H3276" s="28"/>
      <c r="I3276" s="30">
        <f>IF($H3276="","",IFERROR(VLOOKUP($H3276,AcctTbl,2,0),"کد ناشناخته"))</f>
        <v>0</v>
      </c>
      <c r="J3276" s="27">
        <f>IF($H3276="","",IFERROR(VLOOKUP($H3276,AcctTbl,3,0),""))</f>
        <v>0</v>
      </c>
      <c r="K3276" s="29"/>
      <c r="L3276" s="28"/>
      <c r="M3276" s="31"/>
      <c r="N3276" s="29"/>
      <c r="O3276" s="32">
        <f>IF($B3276="",0,IF($U3276="IN",N($M3276),0))</f>
        <v>0</v>
      </c>
      <c r="P3276" s="32">
        <f>IF($B3276="",0,IF(OR($U3276="OUT",$U3276="TRF"),N($M3276),0))</f>
        <v>0</v>
      </c>
      <c r="Q3276" s="32">
        <f>IF($B3276="",0,IF(OR($U3276="OUT",$U3276="TRF"),N($M3276),0))</f>
        <v>0</v>
      </c>
      <c r="R3276" s="32">
        <f>IF($B3276="",0,IF($U3276="IN",N($M3276),0))</f>
        <v>0</v>
      </c>
      <c r="S3276" s="33">
        <f>IF($B3276="","",IF($M3276="","⚠ مبلغ",IF($E3276="","⚠ بانک عامل",IF(AND($U3276="TRF",$F3276=""),"⚠ بانک مقصد",IF(AND($V3276&lt;&gt;"NONE",$V3276&lt;&gt;"",$Z3276=""),"⚠ طرف حساب","✓")))))</f>
        <v>0</v>
      </c>
      <c r="T3276" s="29"/>
      <c r="U3276" s="27">
        <f>IFERROR(VLOOKUP($D3276,BankOpTbl,2,0),"")</f>
        <v>0</v>
      </c>
      <c r="V3276" s="27">
        <f>IFERROR(VLOOKUP($D3276,BankOpTbl,3,0),"")</f>
        <v>0</v>
      </c>
      <c r="W3276" s="27">
        <f>IFERROR(VLOOKUP($D3276,BankOpTbl,4,0),"")</f>
        <v>0</v>
      </c>
      <c r="X3276" s="27">
        <f>IF($E3276="","",IFERROR(VLOOKUP($E3276,BankTbl,4,0),""))</f>
        <v>0</v>
      </c>
      <c r="Y3276" s="27">
        <f>IF($F3276="","",IFERROR(VLOOKUP($F3276,BankTbl,4,0),""))</f>
        <v>0</v>
      </c>
      <c r="Z3276" s="27">
        <f>IF($B3276="","",IF($V3276="PICK",LEFT($N3276,5),IF($V3276="FIXED",$W3276,IF($V3276="CODE",$H3276,""))))</f>
        <v>0</v>
      </c>
    </row>
    <row r="3277" spans="1:26" ht="21" customHeight="1">
      <c r="A3277" s="27">
        <f>IF($B3277="","",COUNTA($B$13:$B3277))</f>
        <v>0</v>
      </c>
      <c r="B3277" s="28"/>
      <c r="C3277" s="28"/>
      <c r="D3277" s="29"/>
      <c r="E3277" s="29"/>
      <c r="F3277" s="29"/>
      <c r="G3277" s="28"/>
      <c r="H3277" s="28"/>
      <c r="I3277" s="30">
        <f>IF($H3277="","",IFERROR(VLOOKUP($H3277,AcctTbl,2,0),"کد ناشناخته"))</f>
        <v>0</v>
      </c>
      <c r="J3277" s="27">
        <f>IF($H3277="","",IFERROR(VLOOKUP($H3277,AcctTbl,3,0),""))</f>
        <v>0</v>
      </c>
      <c r="K3277" s="29"/>
      <c r="L3277" s="28"/>
      <c r="M3277" s="31"/>
      <c r="N3277" s="29"/>
      <c r="O3277" s="32">
        <f>IF($B3277="",0,IF($U3277="IN",N($M3277),0))</f>
        <v>0</v>
      </c>
      <c r="P3277" s="32">
        <f>IF($B3277="",0,IF(OR($U3277="OUT",$U3277="TRF"),N($M3277),0))</f>
        <v>0</v>
      </c>
      <c r="Q3277" s="32">
        <f>IF($B3277="",0,IF(OR($U3277="OUT",$U3277="TRF"),N($M3277),0))</f>
        <v>0</v>
      </c>
      <c r="R3277" s="32">
        <f>IF($B3277="",0,IF($U3277="IN",N($M3277),0))</f>
        <v>0</v>
      </c>
      <c r="S3277" s="33">
        <f>IF($B3277="","",IF($M3277="","⚠ مبلغ",IF($E3277="","⚠ بانک عامل",IF(AND($U3277="TRF",$F3277=""),"⚠ بانک مقصد",IF(AND($V3277&lt;&gt;"NONE",$V3277&lt;&gt;"",$Z3277=""),"⚠ طرف حساب","✓")))))</f>
        <v>0</v>
      </c>
      <c r="T3277" s="29"/>
      <c r="U3277" s="27">
        <f>IFERROR(VLOOKUP($D3277,BankOpTbl,2,0),"")</f>
        <v>0</v>
      </c>
      <c r="V3277" s="27">
        <f>IFERROR(VLOOKUP($D3277,BankOpTbl,3,0),"")</f>
        <v>0</v>
      </c>
      <c r="W3277" s="27">
        <f>IFERROR(VLOOKUP($D3277,BankOpTbl,4,0),"")</f>
        <v>0</v>
      </c>
      <c r="X3277" s="27">
        <f>IF($E3277="","",IFERROR(VLOOKUP($E3277,BankTbl,4,0),""))</f>
        <v>0</v>
      </c>
      <c r="Y3277" s="27">
        <f>IF($F3277="","",IFERROR(VLOOKUP($F3277,BankTbl,4,0),""))</f>
        <v>0</v>
      </c>
      <c r="Z3277" s="27">
        <f>IF($B3277="","",IF($V3277="PICK",LEFT($N3277,5),IF($V3277="FIXED",$W3277,IF($V3277="CODE",$H3277,""))))</f>
        <v>0</v>
      </c>
    </row>
    <row r="3278" spans="1:26" ht="21" customHeight="1">
      <c r="A3278" s="27">
        <f>IF($B3278="","",COUNTA($B$13:$B3278))</f>
        <v>0</v>
      </c>
      <c r="B3278" s="28"/>
      <c r="C3278" s="28"/>
      <c r="D3278" s="29"/>
      <c r="E3278" s="29"/>
      <c r="F3278" s="29"/>
      <c r="G3278" s="28"/>
      <c r="H3278" s="28"/>
      <c r="I3278" s="30">
        <f>IF($H3278="","",IFERROR(VLOOKUP($H3278,AcctTbl,2,0),"کد ناشناخته"))</f>
        <v>0</v>
      </c>
      <c r="J3278" s="27">
        <f>IF($H3278="","",IFERROR(VLOOKUP($H3278,AcctTbl,3,0),""))</f>
        <v>0</v>
      </c>
      <c r="K3278" s="29"/>
      <c r="L3278" s="28"/>
      <c r="M3278" s="31"/>
      <c r="N3278" s="29"/>
      <c r="O3278" s="32">
        <f>IF($B3278="",0,IF($U3278="IN",N($M3278),0))</f>
        <v>0</v>
      </c>
      <c r="P3278" s="32">
        <f>IF($B3278="",0,IF(OR($U3278="OUT",$U3278="TRF"),N($M3278),0))</f>
        <v>0</v>
      </c>
      <c r="Q3278" s="32">
        <f>IF($B3278="",0,IF(OR($U3278="OUT",$U3278="TRF"),N($M3278),0))</f>
        <v>0</v>
      </c>
      <c r="R3278" s="32">
        <f>IF($B3278="",0,IF($U3278="IN",N($M3278),0))</f>
        <v>0</v>
      </c>
      <c r="S3278" s="33">
        <f>IF($B3278="","",IF($M3278="","⚠ مبلغ",IF($E3278="","⚠ بانک عامل",IF(AND($U3278="TRF",$F3278=""),"⚠ بانک مقصد",IF(AND($V3278&lt;&gt;"NONE",$V3278&lt;&gt;"",$Z3278=""),"⚠ طرف حساب","✓")))))</f>
        <v>0</v>
      </c>
      <c r="T3278" s="29"/>
      <c r="U3278" s="27">
        <f>IFERROR(VLOOKUP($D3278,BankOpTbl,2,0),"")</f>
        <v>0</v>
      </c>
      <c r="V3278" s="27">
        <f>IFERROR(VLOOKUP($D3278,BankOpTbl,3,0),"")</f>
        <v>0</v>
      </c>
      <c r="W3278" s="27">
        <f>IFERROR(VLOOKUP($D3278,BankOpTbl,4,0),"")</f>
        <v>0</v>
      </c>
      <c r="X3278" s="27">
        <f>IF($E3278="","",IFERROR(VLOOKUP($E3278,BankTbl,4,0),""))</f>
        <v>0</v>
      </c>
      <c r="Y3278" s="27">
        <f>IF($F3278="","",IFERROR(VLOOKUP($F3278,BankTbl,4,0),""))</f>
        <v>0</v>
      </c>
      <c r="Z3278" s="27">
        <f>IF($B3278="","",IF($V3278="PICK",LEFT($N3278,5),IF($V3278="FIXED",$W3278,IF($V3278="CODE",$H3278,""))))</f>
        <v>0</v>
      </c>
    </row>
    <row r="3279" spans="1:26" ht="21" customHeight="1">
      <c r="A3279" s="27">
        <f>IF($B3279="","",COUNTA($B$13:$B3279))</f>
        <v>0</v>
      </c>
      <c r="B3279" s="28"/>
      <c r="C3279" s="28"/>
      <c r="D3279" s="29"/>
      <c r="E3279" s="29"/>
      <c r="F3279" s="29"/>
      <c r="G3279" s="28"/>
      <c r="H3279" s="28"/>
      <c r="I3279" s="30">
        <f>IF($H3279="","",IFERROR(VLOOKUP($H3279,AcctTbl,2,0),"کد ناشناخته"))</f>
        <v>0</v>
      </c>
      <c r="J3279" s="27">
        <f>IF($H3279="","",IFERROR(VLOOKUP($H3279,AcctTbl,3,0),""))</f>
        <v>0</v>
      </c>
      <c r="K3279" s="29"/>
      <c r="L3279" s="28"/>
      <c r="M3279" s="31"/>
      <c r="N3279" s="29"/>
      <c r="O3279" s="32">
        <f>IF($B3279="",0,IF($U3279="IN",N($M3279),0))</f>
        <v>0</v>
      </c>
      <c r="P3279" s="32">
        <f>IF($B3279="",0,IF(OR($U3279="OUT",$U3279="TRF"),N($M3279),0))</f>
        <v>0</v>
      </c>
      <c r="Q3279" s="32">
        <f>IF($B3279="",0,IF(OR($U3279="OUT",$U3279="TRF"),N($M3279),0))</f>
        <v>0</v>
      </c>
      <c r="R3279" s="32">
        <f>IF($B3279="",0,IF($U3279="IN",N($M3279),0))</f>
        <v>0</v>
      </c>
      <c r="S3279" s="33">
        <f>IF($B3279="","",IF($M3279="","⚠ مبلغ",IF($E3279="","⚠ بانک عامل",IF(AND($U3279="TRF",$F3279=""),"⚠ بانک مقصد",IF(AND($V3279&lt;&gt;"NONE",$V3279&lt;&gt;"",$Z3279=""),"⚠ طرف حساب","✓")))))</f>
        <v>0</v>
      </c>
      <c r="T3279" s="29"/>
      <c r="U3279" s="27">
        <f>IFERROR(VLOOKUP($D3279,BankOpTbl,2,0),"")</f>
        <v>0</v>
      </c>
      <c r="V3279" s="27">
        <f>IFERROR(VLOOKUP($D3279,BankOpTbl,3,0),"")</f>
        <v>0</v>
      </c>
      <c r="W3279" s="27">
        <f>IFERROR(VLOOKUP($D3279,BankOpTbl,4,0),"")</f>
        <v>0</v>
      </c>
      <c r="X3279" s="27">
        <f>IF($E3279="","",IFERROR(VLOOKUP($E3279,BankTbl,4,0),""))</f>
        <v>0</v>
      </c>
      <c r="Y3279" s="27">
        <f>IF($F3279="","",IFERROR(VLOOKUP($F3279,BankTbl,4,0),""))</f>
        <v>0</v>
      </c>
      <c r="Z3279" s="27">
        <f>IF($B3279="","",IF($V3279="PICK",LEFT($N3279,5),IF($V3279="FIXED",$W3279,IF($V3279="CODE",$H3279,""))))</f>
        <v>0</v>
      </c>
    </row>
    <row r="3280" spans="1:26" ht="21" customHeight="1">
      <c r="A3280" s="27">
        <f>IF($B3280="","",COUNTA($B$13:$B3280))</f>
        <v>0</v>
      </c>
      <c r="B3280" s="28"/>
      <c r="C3280" s="28"/>
      <c r="D3280" s="29"/>
      <c r="E3280" s="29"/>
      <c r="F3280" s="29"/>
      <c r="G3280" s="28"/>
      <c r="H3280" s="28"/>
      <c r="I3280" s="30">
        <f>IF($H3280="","",IFERROR(VLOOKUP($H3280,AcctTbl,2,0),"کد ناشناخته"))</f>
        <v>0</v>
      </c>
      <c r="J3280" s="27">
        <f>IF($H3280="","",IFERROR(VLOOKUP($H3280,AcctTbl,3,0),""))</f>
        <v>0</v>
      </c>
      <c r="K3280" s="29"/>
      <c r="L3280" s="28"/>
      <c r="M3280" s="31"/>
      <c r="N3280" s="29"/>
      <c r="O3280" s="32">
        <f>IF($B3280="",0,IF($U3280="IN",N($M3280),0))</f>
        <v>0</v>
      </c>
      <c r="P3280" s="32">
        <f>IF($B3280="",0,IF(OR($U3280="OUT",$U3280="TRF"),N($M3280),0))</f>
        <v>0</v>
      </c>
      <c r="Q3280" s="32">
        <f>IF($B3280="",0,IF(OR($U3280="OUT",$U3280="TRF"),N($M3280),0))</f>
        <v>0</v>
      </c>
      <c r="R3280" s="32">
        <f>IF($B3280="",0,IF($U3280="IN",N($M3280),0))</f>
        <v>0</v>
      </c>
      <c r="S3280" s="33">
        <f>IF($B3280="","",IF($M3280="","⚠ مبلغ",IF($E3280="","⚠ بانک عامل",IF(AND($U3280="TRF",$F3280=""),"⚠ بانک مقصد",IF(AND($V3280&lt;&gt;"NONE",$V3280&lt;&gt;"",$Z3280=""),"⚠ طرف حساب","✓")))))</f>
        <v>0</v>
      </c>
      <c r="T3280" s="29"/>
      <c r="U3280" s="27">
        <f>IFERROR(VLOOKUP($D3280,BankOpTbl,2,0),"")</f>
        <v>0</v>
      </c>
      <c r="V3280" s="27">
        <f>IFERROR(VLOOKUP($D3280,BankOpTbl,3,0),"")</f>
        <v>0</v>
      </c>
      <c r="W3280" s="27">
        <f>IFERROR(VLOOKUP($D3280,BankOpTbl,4,0),"")</f>
        <v>0</v>
      </c>
      <c r="X3280" s="27">
        <f>IF($E3280="","",IFERROR(VLOOKUP($E3280,BankTbl,4,0),""))</f>
        <v>0</v>
      </c>
      <c r="Y3280" s="27">
        <f>IF($F3280="","",IFERROR(VLOOKUP($F3280,BankTbl,4,0),""))</f>
        <v>0</v>
      </c>
      <c r="Z3280" s="27">
        <f>IF($B3280="","",IF($V3280="PICK",LEFT($N3280,5),IF($V3280="FIXED",$W3280,IF($V3280="CODE",$H3280,""))))</f>
        <v>0</v>
      </c>
    </row>
    <row r="3281" spans="1:26" ht="21" customHeight="1">
      <c r="A3281" s="27">
        <f>IF($B3281="","",COUNTA($B$13:$B3281))</f>
        <v>0</v>
      </c>
      <c r="B3281" s="28"/>
      <c r="C3281" s="28"/>
      <c r="D3281" s="29"/>
      <c r="E3281" s="29"/>
      <c r="F3281" s="29"/>
      <c r="G3281" s="28"/>
      <c r="H3281" s="28"/>
      <c r="I3281" s="30">
        <f>IF($H3281="","",IFERROR(VLOOKUP($H3281,AcctTbl,2,0),"کد ناشناخته"))</f>
        <v>0</v>
      </c>
      <c r="J3281" s="27">
        <f>IF($H3281="","",IFERROR(VLOOKUP($H3281,AcctTbl,3,0),""))</f>
        <v>0</v>
      </c>
      <c r="K3281" s="29"/>
      <c r="L3281" s="28"/>
      <c r="M3281" s="31"/>
      <c r="N3281" s="29"/>
      <c r="O3281" s="32">
        <f>IF($B3281="",0,IF($U3281="IN",N($M3281),0))</f>
        <v>0</v>
      </c>
      <c r="P3281" s="32">
        <f>IF($B3281="",0,IF(OR($U3281="OUT",$U3281="TRF"),N($M3281),0))</f>
        <v>0</v>
      </c>
      <c r="Q3281" s="32">
        <f>IF($B3281="",0,IF(OR($U3281="OUT",$U3281="TRF"),N($M3281),0))</f>
        <v>0</v>
      </c>
      <c r="R3281" s="32">
        <f>IF($B3281="",0,IF($U3281="IN",N($M3281),0))</f>
        <v>0</v>
      </c>
      <c r="S3281" s="33">
        <f>IF($B3281="","",IF($M3281="","⚠ مبلغ",IF($E3281="","⚠ بانک عامل",IF(AND($U3281="TRF",$F3281=""),"⚠ بانک مقصد",IF(AND($V3281&lt;&gt;"NONE",$V3281&lt;&gt;"",$Z3281=""),"⚠ طرف حساب","✓")))))</f>
        <v>0</v>
      </c>
      <c r="T3281" s="29"/>
      <c r="U3281" s="27">
        <f>IFERROR(VLOOKUP($D3281,BankOpTbl,2,0),"")</f>
        <v>0</v>
      </c>
      <c r="V3281" s="27">
        <f>IFERROR(VLOOKUP($D3281,BankOpTbl,3,0),"")</f>
        <v>0</v>
      </c>
      <c r="W3281" s="27">
        <f>IFERROR(VLOOKUP($D3281,BankOpTbl,4,0),"")</f>
        <v>0</v>
      </c>
      <c r="X3281" s="27">
        <f>IF($E3281="","",IFERROR(VLOOKUP($E3281,BankTbl,4,0),""))</f>
        <v>0</v>
      </c>
      <c r="Y3281" s="27">
        <f>IF($F3281="","",IFERROR(VLOOKUP($F3281,BankTbl,4,0),""))</f>
        <v>0</v>
      </c>
      <c r="Z3281" s="27">
        <f>IF($B3281="","",IF($V3281="PICK",LEFT($N3281,5),IF($V3281="FIXED",$W3281,IF($V3281="CODE",$H3281,""))))</f>
        <v>0</v>
      </c>
    </row>
    <row r="3282" spans="1:26" ht="21" customHeight="1">
      <c r="A3282" s="27">
        <f>IF($B3282="","",COUNTA($B$13:$B3282))</f>
        <v>0</v>
      </c>
      <c r="B3282" s="28"/>
      <c r="C3282" s="28"/>
      <c r="D3282" s="29"/>
      <c r="E3282" s="29"/>
      <c r="F3282" s="29"/>
      <c r="G3282" s="28"/>
      <c r="H3282" s="28"/>
      <c r="I3282" s="30">
        <f>IF($H3282="","",IFERROR(VLOOKUP($H3282,AcctTbl,2,0),"کد ناشناخته"))</f>
        <v>0</v>
      </c>
      <c r="J3282" s="27">
        <f>IF($H3282="","",IFERROR(VLOOKUP($H3282,AcctTbl,3,0),""))</f>
        <v>0</v>
      </c>
      <c r="K3282" s="29"/>
      <c r="L3282" s="28"/>
      <c r="M3282" s="31"/>
      <c r="N3282" s="29"/>
      <c r="O3282" s="32">
        <f>IF($B3282="",0,IF($U3282="IN",N($M3282),0))</f>
        <v>0</v>
      </c>
      <c r="P3282" s="32">
        <f>IF($B3282="",0,IF(OR($U3282="OUT",$U3282="TRF"),N($M3282),0))</f>
        <v>0</v>
      </c>
      <c r="Q3282" s="32">
        <f>IF($B3282="",0,IF(OR($U3282="OUT",$U3282="TRF"),N($M3282),0))</f>
        <v>0</v>
      </c>
      <c r="R3282" s="32">
        <f>IF($B3282="",0,IF($U3282="IN",N($M3282),0))</f>
        <v>0</v>
      </c>
      <c r="S3282" s="33">
        <f>IF($B3282="","",IF($M3282="","⚠ مبلغ",IF($E3282="","⚠ بانک عامل",IF(AND($U3282="TRF",$F3282=""),"⚠ بانک مقصد",IF(AND($V3282&lt;&gt;"NONE",$V3282&lt;&gt;"",$Z3282=""),"⚠ طرف حساب","✓")))))</f>
        <v>0</v>
      </c>
      <c r="T3282" s="29"/>
      <c r="U3282" s="27">
        <f>IFERROR(VLOOKUP($D3282,BankOpTbl,2,0),"")</f>
        <v>0</v>
      </c>
      <c r="V3282" s="27">
        <f>IFERROR(VLOOKUP($D3282,BankOpTbl,3,0),"")</f>
        <v>0</v>
      </c>
      <c r="W3282" s="27">
        <f>IFERROR(VLOOKUP($D3282,BankOpTbl,4,0),"")</f>
        <v>0</v>
      </c>
      <c r="X3282" s="27">
        <f>IF($E3282="","",IFERROR(VLOOKUP($E3282,BankTbl,4,0),""))</f>
        <v>0</v>
      </c>
      <c r="Y3282" s="27">
        <f>IF($F3282="","",IFERROR(VLOOKUP($F3282,BankTbl,4,0),""))</f>
        <v>0</v>
      </c>
      <c r="Z3282" s="27">
        <f>IF($B3282="","",IF($V3282="PICK",LEFT($N3282,5),IF($V3282="FIXED",$W3282,IF($V3282="CODE",$H3282,""))))</f>
        <v>0</v>
      </c>
    </row>
    <row r="3283" spans="1:26" ht="21" customHeight="1">
      <c r="A3283" s="27">
        <f>IF($B3283="","",COUNTA($B$13:$B3283))</f>
        <v>0</v>
      </c>
      <c r="B3283" s="28"/>
      <c r="C3283" s="28"/>
      <c r="D3283" s="29"/>
      <c r="E3283" s="29"/>
      <c r="F3283" s="29"/>
      <c r="G3283" s="28"/>
      <c r="H3283" s="28"/>
      <c r="I3283" s="30">
        <f>IF($H3283="","",IFERROR(VLOOKUP($H3283,AcctTbl,2,0),"کد ناشناخته"))</f>
        <v>0</v>
      </c>
      <c r="J3283" s="27">
        <f>IF($H3283="","",IFERROR(VLOOKUP($H3283,AcctTbl,3,0),""))</f>
        <v>0</v>
      </c>
      <c r="K3283" s="29"/>
      <c r="L3283" s="28"/>
      <c r="M3283" s="31"/>
      <c r="N3283" s="29"/>
      <c r="O3283" s="32">
        <f>IF($B3283="",0,IF($U3283="IN",N($M3283),0))</f>
        <v>0</v>
      </c>
      <c r="P3283" s="32">
        <f>IF($B3283="",0,IF(OR($U3283="OUT",$U3283="TRF"),N($M3283),0))</f>
        <v>0</v>
      </c>
      <c r="Q3283" s="32">
        <f>IF($B3283="",0,IF(OR($U3283="OUT",$U3283="TRF"),N($M3283),0))</f>
        <v>0</v>
      </c>
      <c r="R3283" s="32">
        <f>IF($B3283="",0,IF($U3283="IN",N($M3283),0))</f>
        <v>0</v>
      </c>
      <c r="S3283" s="33">
        <f>IF($B3283="","",IF($M3283="","⚠ مبلغ",IF($E3283="","⚠ بانک عامل",IF(AND($U3283="TRF",$F3283=""),"⚠ بانک مقصد",IF(AND($V3283&lt;&gt;"NONE",$V3283&lt;&gt;"",$Z3283=""),"⚠ طرف حساب","✓")))))</f>
        <v>0</v>
      </c>
      <c r="T3283" s="29"/>
      <c r="U3283" s="27">
        <f>IFERROR(VLOOKUP($D3283,BankOpTbl,2,0),"")</f>
        <v>0</v>
      </c>
      <c r="V3283" s="27">
        <f>IFERROR(VLOOKUP($D3283,BankOpTbl,3,0),"")</f>
        <v>0</v>
      </c>
      <c r="W3283" s="27">
        <f>IFERROR(VLOOKUP($D3283,BankOpTbl,4,0),"")</f>
        <v>0</v>
      </c>
      <c r="X3283" s="27">
        <f>IF($E3283="","",IFERROR(VLOOKUP($E3283,BankTbl,4,0),""))</f>
        <v>0</v>
      </c>
      <c r="Y3283" s="27">
        <f>IF($F3283="","",IFERROR(VLOOKUP($F3283,BankTbl,4,0),""))</f>
        <v>0</v>
      </c>
      <c r="Z3283" s="27">
        <f>IF($B3283="","",IF($V3283="PICK",LEFT($N3283,5),IF($V3283="FIXED",$W3283,IF($V3283="CODE",$H3283,""))))</f>
        <v>0</v>
      </c>
    </row>
    <row r="3284" spans="1:26" ht="21" customHeight="1">
      <c r="A3284" s="27">
        <f>IF($B3284="","",COUNTA($B$13:$B3284))</f>
        <v>0</v>
      </c>
      <c r="B3284" s="28"/>
      <c r="C3284" s="28"/>
      <c r="D3284" s="29"/>
      <c r="E3284" s="29"/>
      <c r="F3284" s="29"/>
      <c r="G3284" s="28"/>
      <c r="H3284" s="28"/>
      <c r="I3284" s="30">
        <f>IF($H3284="","",IFERROR(VLOOKUP($H3284,AcctTbl,2,0),"کد ناشناخته"))</f>
        <v>0</v>
      </c>
      <c r="J3284" s="27">
        <f>IF($H3284="","",IFERROR(VLOOKUP($H3284,AcctTbl,3,0),""))</f>
        <v>0</v>
      </c>
      <c r="K3284" s="29"/>
      <c r="L3284" s="28"/>
      <c r="M3284" s="31"/>
      <c r="N3284" s="29"/>
      <c r="O3284" s="32">
        <f>IF($B3284="",0,IF($U3284="IN",N($M3284),0))</f>
        <v>0</v>
      </c>
      <c r="P3284" s="32">
        <f>IF($B3284="",0,IF(OR($U3284="OUT",$U3284="TRF"),N($M3284),0))</f>
        <v>0</v>
      </c>
      <c r="Q3284" s="32">
        <f>IF($B3284="",0,IF(OR($U3284="OUT",$U3284="TRF"),N($M3284),0))</f>
        <v>0</v>
      </c>
      <c r="R3284" s="32">
        <f>IF($B3284="",0,IF($U3284="IN",N($M3284),0))</f>
        <v>0</v>
      </c>
      <c r="S3284" s="33">
        <f>IF($B3284="","",IF($M3284="","⚠ مبلغ",IF($E3284="","⚠ بانک عامل",IF(AND($U3284="TRF",$F3284=""),"⚠ بانک مقصد",IF(AND($V3284&lt;&gt;"NONE",$V3284&lt;&gt;"",$Z3284=""),"⚠ طرف حساب","✓")))))</f>
        <v>0</v>
      </c>
      <c r="T3284" s="29"/>
      <c r="U3284" s="27">
        <f>IFERROR(VLOOKUP($D3284,BankOpTbl,2,0),"")</f>
        <v>0</v>
      </c>
      <c r="V3284" s="27">
        <f>IFERROR(VLOOKUP($D3284,BankOpTbl,3,0),"")</f>
        <v>0</v>
      </c>
      <c r="W3284" s="27">
        <f>IFERROR(VLOOKUP($D3284,BankOpTbl,4,0),"")</f>
        <v>0</v>
      </c>
      <c r="X3284" s="27">
        <f>IF($E3284="","",IFERROR(VLOOKUP($E3284,BankTbl,4,0),""))</f>
        <v>0</v>
      </c>
      <c r="Y3284" s="27">
        <f>IF($F3284="","",IFERROR(VLOOKUP($F3284,BankTbl,4,0),""))</f>
        <v>0</v>
      </c>
      <c r="Z3284" s="27">
        <f>IF($B3284="","",IF($V3284="PICK",LEFT($N3284,5),IF($V3284="FIXED",$W3284,IF($V3284="CODE",$H3284,""))))</f>
        <v>0</v>
      </c>
    </row>
    <row r="3285" spans="1:26" ht="21" customHeight="1">
      <c r="A3285" s="27">
        <f>IF($B3285="","",COUNTA($B$13:$B3285))</f>
        <v>0</v>
      </c>
      <c r="B3285" s="28"/>
      <c r="C3285" s="28"/>
      <c r="D3285" s="29"/>
      <c r="E3285" s="29"/>
      <c r="F3285" s="29"/>
      <c r="G3285" s="28"/>
      <c r="H3285" s="28"/>
      <c r="I3285" s="30">
        <f>IF($H3285="","",IFERROR(VLOOKUP($H3285,AcctTbl,2,0),"کد ناشناخته"))</f>
        <v>0</v>
      </c>
      <c r="J3285" s="27">
        <f>IF($H3285="","",IFERROR(VLOOKUP($H3285,AcctTbl,3,0),""))</f>
        <v>0</v>
      </c>
      <c r="K3285" s="29"/>
      <c r="L3285" s="28"/>
      <c r="M3285" s="31"/>
      <c r="N3285" s="29"/>
      <c r="O3285" s="32">
        <f>IF($B3285="",0,IF($U3285="IN",N($M3285),0))</f>
        <v>0</v>
      </c>
      <c r="P3285" s="32">
        <f>IF($B3285="",0,IF(OR($U3285="OUT",$U3285="TRF"),N($M3285),0))</f>
        <v>0</v>
      </c>
      <c r="Q3285" s="32">
        <f>IF($B3285="",0,IF(OR($U3285="OUT",$U3285="TRF"),N($M3285),0))</f>
        <v>0</v>
      </c>
      <c r="R3285" s="32">
        <f>IF($B3285="",0,IF($U3285="IN",N($M3285),0))</f>
        <v>0</v>
      </c>
      <c r="S3285" s="33">
        <f>IF($B3285="","",IF($M3285="","⚠ مبلغ",IF($E3285="","⚠ بانک عامل",IF(AND($U3285="TRF",$F3285=""),"⚠ بانک مقصد",IF(AND($V3285&lt;&gt;"NONE",$V3285&lt;&gt;"",$Z3285=""),"⚠ طرف حساب","✓")))))</f>
        <v>0</v>
      </c>
      <c r="T3285" s="29"/>
      <c r="U3285" s="27">
        <f>IFERROR(VLOOKUP($D3285,BankOpTbl,2,0),"")</f>
        <v>0</v>
      </c>
      <c r="V3285" s="27">
        <f>IFERROR(VLOOKUP($D3285,BankOpTbl,3,0),"")</f>
        <v>0</v>
      </c>
      <c r="W3285" s="27">
        <f>IFERROR(VLOOKUP($D3285,BankOpTbl,4,0),"")</f>
        <v>0</v>
      </c>
      <c r="X3285" s="27">
        <f>IF($E3285="","",IFERROR(VLOOKUP($E3285,BankTbl,4,0),""))</f>
        <v>0</v>
      </c>
      <c r="Y3285" s="27">
        <f>IF($F3285="","",IFERROR(VLOOKUP($F3285,BankTbl,4,0),""))</f>
        <v>0</v>
      </c>
      <c r="Z3285" s="27">
        <f>IF($B3285="","",IF($V3285="PICK",LEFT($N3285,5),IF($V3285="FIXED",$W3285,IF($V3285="CODE",$H3285,""))))</f>
        <v>0</v>
      </c>
    </row>
    <row r="3286" spans="1:26" ht="21" customHeight="1">
      <c r="A3286" s="27">
        <f>IF($B3286="","",COUNTA($B$13:$B3286))</f>
        <v>0</v>
      </c>
      <c r="B3286" s="28"/>
      <c r="C3286" s="28"/>
      <c r="D3286" s="29"/>
      <c r="E3286" s="29"/>
      <c r="F3286" s="29"/>
      <c r="G3286" s="28"/>
      <c r="H3286" s="28"/>
      <c r="I3286" s="30">
        <f>IF($H3286="","",IFERROR(VLOOKUP($H3286,AcctTbl,2,0),"کد ناشناخته"))</f>
        <v>0</v>
      </c>
      <c r="J3286" s="27">
        <f>IF($H3286="","",IFERROR(VLOOKUP($H3286,AcctTbl,3,0),""))</f>
        <v>0</v>
      </c>
      <c r="K3286" s="29"/>
      <c r="L3286" s="28"/>
      <c r="M3286" s="31"/>
      <c r="N3286" s="29"/>
      <c r="O3286" s="32">
        <f>IF($B3286="",0,IF($U3286="IN",N($M3286),0))</f>
        <v>0</v>
      </c>
      <c r="P3286" s="32">
        <f>IF($B3286="",0,IF(OR($U3286="OUT",$U3286="TRF"),N($M3286),0))</f>
        <v>0</v>
      </c>
      <c r="Q3286" s="32">
        <f>IF($B3286="",0,IF(OR($U3286="OUT",$U3286="TRF"),N($M3286),0))</f>
        <v>0</v>
      </c>
      <c r="R3286" s="32">
        <f>IF($B3286="",0,IF($U3286="IN",N($M3286),0))</f>
        <v>0</v>
      </c>
      <c r="S3286" s="33">
        <f>IF($B3286="","",IF($M3286="","⚠ مبلغ",IF($E3286="","⚠ بانک عامل",IF(AND($U3286="TRF",$F3286=""),"⚠ بانک مقصد",IF(AND($V3286&lt;&gt;"NONE",$V3286&lt;&gt;"",$Z3286=""),"⚠ طرف حساب","✓")))))</f>
        <v>0</v>
      </c>
      <c r="T3286" s="29"/>
      <c r="U3286" s="27">
        <f>IFERROR(VLOOKUP($D3286,BankOpTbl,2,0),"")</f>
        <v>0</v>
      </c>
      <c r="V3286" s="27">
        <f>IFERROR(VLOOKUP($D3286,BankOpTbl,3,0),"")</f>
        <v>0</v>
      </c>
      <c r="W3286" s="27">
        <f>IFERROR(VLOOKUP($D3286,BankOpTbl,4,0),"")</f>
        <v>0</v>
      </c>
      <c r="X3286" s="27">
        <f>IF($E3286="","",IFERROR(VLOOKUP($E3286,BankTbl,4,0),""))</f>
        <v>0</v>
      </c>
      <c r="Y3286" s="27">
        <f>IF($F3286="","",IFERROR(VLOOKUP($F3286,BankTbl,4,0),""))</f>
        <v>0</v>
      </c>
      <c r="Z3286" s="27">
        <f>IF($B3286="","",IF($V3286="PICK",LEFT($N3286,5),IF($V3286="FIXED",$W3286,IF($V3286="CODE",$H3286,""))))</f>
        <v>0</v>
      </c>
    </row>
    <row r="3287" spans="1:26" ht="21" customHeight="1">
      <c r="A3287" s="27">
        <f>IF($B3287="","",COUNTA($B$13:$B3287))</f>
        <v>0</v>
      </c>
      <c r="B3287" s="28"/>
      <c r="C3287" s="28"/>
      <c r="D3287" s="29"/>
      <c r="E3287" s="29"/>
      <c r="F3287" s="29"/>
      <c r="G3287" s="28"/>
      <c r="H3287" s="28"/>
      <c r="I3287" s="30">
        <f>IF($H3287="","",IFERROR(VLOOKUP($H3287,AcctTbl,2,0),"کد ناشناخته"))</f>
        <v>0</v>
      </c>
      <c r="J3287" s="27">
        <f>IF($H3287="","",IFERROR(VLOOKUP($H3287,AcctTbl,3,0),""))</f>
        <v>0</v>
      </c>
      <c r="K3287" s="29"/>
      <c r="L3287" s="28"/>
      <c r="M3287" s="31"/>
      <c r="N3287" s="29"/>
      <c r="O3287" s="32">
        <f>IF($B3287="",0,IF($U3287="IN",N($M3287),0))</f>
        <v>0</v>
      </c>
      <c r="P3287" s="32">
        <f>IF($B3287="",0,IF(OR($U3287="OUT",$U3287="TRF"),N($M3287),0))</f>
        <v>0</v>
      </c>
      <c r="Q3287" s="32">
        <f>IF($B3287="",0,IF(OR($U3287="OUT",$U3287="TRF"),N($M3287),0))</f>
        <v>0</v>
      </c>
      <c r="R3287" s="32">
        <f>IF($B3287="",0,IF($U3287="IN",N($M3287),0))</f>
        <v>0</v>
      </c>
      <c r="S3287" s="33">
        <f>IF($B3287="","",IF($M3287="","⚠ مبلغ",IF($E3287="","⚠ بانک عامل",IF(AND($U3287="TRF",$F3287=""),"⚠ بانک مقصد",IF(AND($V3287&lt;&gt;"NONE",$V3287&lt;&gt;"",$Z3287=""),"⚠ طرف حساب","✓")))))</f>
        <v>0</v>
      </c>
      <c r="T3287" s="29"/>
      <c r="U3287" s="27">
        <f>IFERROR(VLOOKUP($D3287,BankOpTbl,2,0),"")</f>
        <v>0</v>
      </c>
      <c r="V3287" s="27">
        <f>IFERROR(VLOOKUP($D3287,BankOpTbl,3,0),"")</f>
        <v>0</v>
      </c>
      <c r="W3287" s="27">
        <f>IFERROR(VLOOKUP($D3287,BankOpTbl,4,0),"")</f>
        <v>0</v>
      </c>
      <c r="X3287" s="27">
        <f>IF($E3287="","",IFERROR(VLOOKUP($E3287,BankTbl,4,0),""))</f>
        <v>0</v>
      </c>
      <c r="Y3287" s="27">
        <f>IF($F3287="","",IFERROR(VLOOKUP($F3287,BankTbl,4,0),""))</f>
        <v>0</v>
      </c>
      <c r="Z3287" s="27">
        <f>IF($B3287="","",IF($V3287="PICK",LEFT($N3287,5),IF($V3287="FIXED",$W3287,IF($V3287="CODE",$H3287,""))))</f>
        <v>0</v>
      </c>
    </row>
    <row r="3288" spans="1:26" ht="21" customHeight="1">
      <c r="A3288" s="27">
        <f>IF($B3288="","",COUNTA($B$13:$B3288))</f>
        <v>0</v>
      </c>
      <c r="B3288" s="28"/>
      <c r="C3288" s="28"/>
      <c r="D3288" s="29"/>
      <c r="E3288" s="29"/>
      <c r="F3288" s="29"/>
      <c r="G3288" s="28"/>
      <c r="H3288" s="28"/>
      <c r="I3288" s="30">
        <f>IF($H3288="","",IFERROR(VLOOKUP($H3288,AcctTbl,2,0),"کد ناشناخته"))</f>
        <v>0</v>
      </c>
      <c r="J3288" s="27">
        <f>IF($H3288="","",IFERROR(VLOOKUP($H3288,AcctTbl,3,0),""))</f>
        <v>0</v>
      </c>
      <c r="K3288" s="29"/>
      <c r="L3288" s="28"/>
      <c r="M3288" s="31"/>
      <c r="N3288" s="29"/>
      <c r="O3288" s="32">
        <f>IF($B3288="",0,IF($U3288="IN",N($M3288),0))</f>
        <v>0</v>
      </c>
      <c r="P3288" s="32">
        <f>IF($B3288="",0,IF(OR($U3288="OUT",$U3288="TRF"),N($M3288),0))</f>
        <v>0</v>
      </c>
      <c r="Q3288" s="32">
        <f>IF($B3288="",0,IF(OR($U3288="OUT",$U3288="TRF"),N($M3288),0))</f>
        <v>0</v>
      </c>
      <c r="R3288" s="32">
        <f>IF($B3288="",0,IF($U3288="IN",N($M3288),0))</f>
        <v>0</v>
      </c>
      <c r="S3288" s="33">
        <f>IF($B3288="","",IF($M3288="","⚠ مبلغ",IF($E3288="","⚠ بانک عامل",IF(AND($U3288="TRF",$F3288=""),"⚠ بانک مقصد",IF(AND($V3288&lt;&gt;"NONE",$V3288&lt;&gt;"",$Z3288=""),"⚠ طرف حساب","✓")))))</f>
        <v>0</v>
      </c>
      <c r="T3288" s="29"/>
      <c r="U3288" s="27">
        <f>IFERROR(VLOOKUP($D3288,BankOpTbl,2,0),"")</f>
        <v>0</v>
      </c>
      <c r="V3288" s="27">
        <f>IFERROR(VLOOKUP($D3288,BankOpTbl,3,0),"")</f>
        <v>0</v>
      </c>
      <c r="W3288" s="27">
        <f>IFERROR(VLOOKUP($D3288,BankOpTbl,4,0),"")</f>
        <v>0</v>
      </c>
      <c r="X3288" s="27">
        <f>IF($E3288="","",IFERROR(VLOOKUP($E3288,BankTbl,4,0),""))</f>
        <v>0</v>
      </c>
      <c r="Y3288" s="27">
        <f>IF($F3288="","",IFERROR(VLOOKUP($F3288,BankTbl,4,0),""))</f>
        <v>0</v>
      </c>
      <c r="Z3288" s="27">
        <f>IF($B3288="","",IF($V3288="PICK",LEFT($N3288,5),IF($V3288="FIXED",$W3288,IF($V3288="CODE",$H3288,""))))</f>
        <v>0</v>
      </c>
    </row>
    <row r="3289" spans="1:26" ht="21" customHeight="1">
      <c r="A3289" s="27">
        <f>IF($B3289="","",COUNTA($B$13:$B3289))</f>
        <v>0</v>
      </c>
      <c r="B3289" s="28"/>
      <c r="C3289" s="28"/>
      <c r="D3289" s="29"/>
      <c r="E3289" s="29"/>
      <c r="F3289" s="29"/>
      <c r="G3289" s="28"/>
      <c r="H3289" s="28"/>
      <c r="I3289" s="30">
        <f>IF($H3289="","",IFERROR(VLOOKUP($H3289,AcctTbl,2,0),"کد ناشناخته"))</f>
        <v>0</v>
      </c>
      <c r="J3289" s="27">
        <f>IF($H3289="","",IFERROR(VLOOKUP($H3289,AcctTbl,3,0),""))</f>
        <v>0</v>
      </c>
      <c r="K3289" s="29"/>
      <c r="L3289" s="28"/>
      <c r="M3289" s="31"/>
      <c r="N3289" s="29"/>
      <c r="O3289" s="32">
        <f>IF($B3289="",0,IF($U3289="IN",N($M3289),0))</f>
        <v>0</v>
      </c>
      <c r="P3289" s="32">
        <f>IF($B3289="",0,IF(OR($U3289="OUT",$U3289="TRF"),N($M3289),0))</f>
        <v>0</v>
      </c>
      <c r="Q3289" s="32">
        <f>IF($B3289="",0,IF(OR($U3289="OUT",$U3289="TRF"),N($M3289),0))</f>
        <v>0</v>
      </c>
      <c r="R3289" s="32">
        <f>IF($B3289="",0,IF($U3289="IN",N($M3289),0))</f>
        <v>0</v>
      </c>
      <c r="S3289" s="33">
        <f>IF($B3289="","",IF($M3289="","⚠ مبلغ",IF($E3289="","⚠ بانک عامل",IF(AND($U3289="TRF",$F3289=""),"⚠ بانک مقصد",IF(AND($V3289&lt;&gt;"NONE",$V3289&lt;&gt;"",$Z3289=""),"⚠ طرف حساب","✓")))))</f>
        <v>0</v>
      </c>
      <c r="T3289" s="29"/>
      <c r="U3289" s="27">
        <f>IFERROR(VLOOKUP($D3289,BankOpTbl,2,0),"")</f>
        <v>0</v>
      </c>
      <c r="V3289" s="27">
        <f>IFERROR(VLOOKUP($D3289,BankOpTbl,3,0),"")</f>
        <v>0</v>
      </c>
      <c r="W3289" s="27">
        <f>IFERROR(VLOOKUP($D3289,BankOpTbl,4,0),"")</f>
        <v>0</v>
      </c>
      <c r="X3289" s="27">
        <f>IF($E3289="","",IFERROR(VLOOKUP($E3289,BankTbl,4,0),""))</f>
        <v>0</v>
      </c>
      <c r="Y3289" s="27">
        <f>IF($F3289="","",IFERROR(VLOOKUP($F3289,BankTbl,4,0),""))</f>
        <v>0</v>
      </c>
      <c r="Z3289" s="27">
        <f>IF($B3289="","",IF($V3289="PICK",LEFT($N3289,5),IF($V3289="FIXED",$W3289,IF($V3289="CODE",$H3289,""))))</f>
        <v>0</v>
      </c>
    </row>
    <row r="3290" spans="1:26" ht="21" customHeight="1">
      <c r="A3290" s="27">
        <f>IF($B3290="","",COUNTA($B$13:$B3290))</f>
        <v>0</v>
      </c>
      <c r="B3290" s="28"/>
      <c r="C3290" s="28"/>
      <c r="D3290" s="29"/>
      <c r="E3290" s="29"/>
      <c r="F3290" s="29"/>
      <c r="G3290" s="28"/>
      <c r="H3290" s="28"/>
      <c r="I3290" s="30">
        <f>IF($H3290="","",IFERROR(VLOOKUP($H3290,AcctTbl,2,0),"کد ناشناخته"))</f>
        <v>0</v>
      </c>
      <c r="J3290" s="27">
        <f>IF($H3290="","",IFERROR(VLOOKUP($H3290,AcctTbl,3,0),""))</f>
        <v>0</v>
      </c>
      <c r="K3290" s="29"/>
      <c r="L3290" s="28"/>
      <c r="M3290" s="31"/>
      <c r="N3290" s="29"/>
      <c r="O3290" s="32">
        <f>IF($B3290="",0,IF($U3290="IN",N($M3290),0))</f>
        <v>0</v>
      </c>
      <c r="P3290" s="32">
        <f>IF($B3290="",0,IF(OR($U3290="OUT",$U3290="TRF"),N($M3290),0))</f>
        <v>0</v>
      </c>
      <c r="Q3290" s="32">
        <f>IF($B3290="",0,IF(OR($U3290="OUT",$U3290="TRF"),N($M3290),0))</f>
        <v>0</v>
      </c>
      <c r="R3290" s="32">
        <f>IF($B3290="",0,IF($U3290="IN",N($M3290),0))</f>
        <v>0</v>
      </c>
      <c r="S3290" s="33">
        <f>IF($B3290="","",IF($M3290="","⚠ مبلغ",IF($E3290="","⚠ بانک عامل",IF(AND($U3290="TRF",$F3290=""),"⚠ بانک مقصد",IF(AND($V3290&lt;&gt;"NONE",$V3290&lt;&gt;"",$Z3290=""),"⚠ طرف حساب","✓")))))</f>
        <v>0</v>
      </c>
      <c r="T3290" s="29"/>
      <c r="U3290" s="27">
        <f>IFERROR(VLOOKUP($D3290,BankOpTbl,2,0),"")</f>
        <v>0</v>
      </c>
      <c r="V3290" s="27">
        <f>IFERROR(VLOOKUP($D3290,BankOpTbl,3,0),"")</f>
        <v>0</v>
      </c>
      <c r="W3290" s="27">
        <f>IFERROR(VLOOKUP($D3290,BankOpTbl,4,0),"")</f>
        <v>0</v>
      </c>
      <c r="X3290" s="27">
        <f>IF($E3290="","",IFERROR(VLOOKUP($E3290,BankTbl,4,0),""))</f>
        <v>0</v>
      </c>
      <c r="Y3290" s="27">
        <f>IF($F3290="","",IFERROR(VLOOKUP($F3290,BankTbl,4,0),""))</f>
        <v>0</v>
      </c>
      <c r="Z3290" s="27">
        <f>IF($B3290="","",IF($V3290="PICK",LEFT($N3290,5),IF($V3290="FIXED",$W3290,IF($V3290="CODE",$H3290,""))))</f>
        <v>0</v>
      </c>
    </row>
    <row r="3291" spans="1:26" ht="21" customHeight="1">
      <c r="A3291" s="27">
        <f>IF($B3291="","",COUNTA($B$13:$B3291))</f>
        <v>0</v>
      </c>
      <c r="B3291" s="28"/>
      <c r="C3291" s="28"/>
      <c r="D3291" s="29"/>
      <c r="E3291" s="29"/>
      <c r="F3291" s="29"/>
      <c r="G3291" s="28"/>
      <c r="H3291" s="28"/>
      <c r="I3291" s="30">
        <f>IF($H3291="","",IFERROR(VLOOKUP($H3291,AcctTbl,2,0),"کد ناشناخته"))</f>
        <v>0</v>
      </c>
      <c r="J3291" s="27">
        <f>IF($H3291="","",IFERROR(VLOOKUP($H3291,AcctTbl,3,0),""))</f>
        <v>0</v>
      </c>
      <c r="K3291" s="29"/>
      <c r="L3291" s="28"/>
      <c r="M3291" s="31"/>
      <c r="N3291" s="29"/>
      <c r="O3291" s="32">
        <f>IF($B3291="",0,IF($U3291="IN",N($M3291),0))</f>
        <v>0</v>
      </c>
      <c r="P3291" s="32">
        <f>IF($B3291="",0,IF(OR($U3291="OUT",$U3291="TRF"),N($M3291),0))</f>
        <v>0</v>
      </c>
      <c r="Q3291" s="32">
        <f>IF($B3291="",0,IF(OR($U3291="OUT",$U3291="TRF"),N($M3291),0))</f>
        <v>0</v>
      </c>
      <c r="R3291" s="32">
        <f>IF($B3291="",0,IF($U3291="IN",N($M3291),0))</f>
        <v>0</v>
      </c>
      <c r="S3291" s="33">
        <f>IF($B3291="","",IF($M3291="","⚠ مبلغ",IF($E3291="","⚠ بانک عامل",IF(AND($U3291="TRF",$F3291=""),"⚠ بانک مقصد",IF(AND($V3291&lt;&gt;"NONE",$V3291&lt;&gt;"",$Z3291=""),"⚠ طرف حساب","✓")))))</f>
        <v>0</v>
      </c>
      <c r="T3291" s="29"/>
      <c r="U3291" s="27">
        <f>IFERROR(VLOOKUP($D3291,BankOpTbl,2,0),"")</f>
        <v>0</v>
      </c>
      <c r="V3291" s="27">
        <f>IFERROR(VLOOKUP($D3291,BankOpTbl,3,0),"")</f>
        <v>0</v>
      </c>
      <c r="W3291" s="27">
        <f>IFERROR(VLOOKUP($D3291,BankOpTbl,4,0),"")</f>
        <v>0</v>
      </c>
      <c r="X3291" s="27">
        <f>IF($E3291="","",IFERROR(VLOOKUP($E3291,BankTbl,4,0),""))</f>
        <v>0</v>
      </c>
      <c r="Y3291" s="27">
        <f>IF($F3291="","",IFERROR(VLOOKUP($F3291,BankTbl,4,0),""))</f>
        <v>0</v>
      </c>
      <c r="Z3291" s="27">
        <f>IF($B3291="","",IF($V3291="PICK",LEFT($N3291,5),IF($V3291="FIXED",$W3291,IF($V3291="CODE",$H3291,""))))</f>
        <v>0</v>
      </c>
    </row>
    <row r="3292" spans="1:26" ht="21" customHeight="1">
      <c r="A3292" s="27">
        <f>IF($B3292="","",COUNTA($B$13:$B3292))</f>
        <v>0</v>
      </c>
      <c r="B3292" s="28"/>
      <c r="C3292" s="28"/>
      <c r="D3292" s="29"/>
      <c r="E3292" s="29"/>
      <c r="F3292" s="29"/>
      <c r="G3292" s="28"/>
      <c r="H3292" s="28"/>
      <c r="I3292" s="30">
        <f>IF($H3292="","",IFERROR(VLOOKUP($H3292,AcctTbl,2,0),"کد ناشناخته"))</f>
        <v>0</v>
      </c>
      <c r="J3292" s="27">
        <f>IF($H3292="","",IFERROR(VLOOKUP($H3292,AcctTbl,3,0),""))</f>
        <v>0</v>
      </c>
      <c r="K3292" s="29"/>
      <c r="L3292" s="28"/>
      <c r="M3292" s="31"/>
      <c r="N3292" s="29"/>
      <c r="O3292" s="32">
        <f>IF($B3292="",0,IF($U3292="IN",N($M3292),0))</f>
        <v>0</v>
      </c>
      <c r="P3292" s="32">
        <f>IF($B3292="",0,IF(OR($U3292="OUT",$U3292="TRF"),N($M3292),0))</f>
        <v>0</v>
      </c>
      <c r="Q3292" s="32">
        <f>IF($B3292="",0,IF(OR($U3292="OUT",$U3292="TRF"),N($M3292),0))</f>
        <v>0</v>
      </c>
      <c r="R3292" s="32">
        <f>IF($B3292="",0,IF($U3292="IN",N($M3292),0))</f>
        <v>0</v>
      </c>
      <c r="S3292" s="33">
        <f>IF($B3292="","",IF($M3292="","⚠ مبلغ",IF($E3292="","⚠ بانک عامل",IF(AND($U3292="TRF",$F3292=""),"⚠ بانک مقصد",IF(AND($V3292&lt;&gt;"NONE",$V3292&lt;&gt;"",$Z3292=""),"⚠ طرف حساب","✓")))))</f>
        <v>0</v>
      </c>
      <c r="T3292" s="29"/>
      <c r="U3292" s="27">
        <f>IFERROR(VLOOKUP($D3292,BankOpTbl,2,0),"")</f>
        <v>0</v>
      </c>
      <c r="V3292" s="27">
        <f>IFERROR(VLOOKUP($D3292,BankOpTbl,3,0),"")</f>
        <v>0</v>
      </c>
      <c r="W3292" s="27">
        <f>IFERROR(VLOOKUP($D3292,BankOpTbl,4,0),"")</f>
        <v>0</v>
      </c>
      <c r="X3292" s="27">
        <f>IF($E3292="","",IFERROR(VLOOKUP($E3292,BankTbl,4,0),""))</f>
        <v>0</v>
      </c>
      <c r="Y3292" s="27">
        <f>IF($F3292="","",IFERROR(VLOOKUP($F3292,BankTbl,4,0),""))</f>
        <v>0</v>
      </c>
      <c r="Z3292" s="27">
        <f>IF($B3292="","",IF($V3292="PICK",LEFT($N3292,5),IF($V3292="FIXED",$W3292,IF($V3292="CODE",$H3292,""))))</f>
        <v>0</v>
      </c>
    </row>
    <row r="3293" spans="1:26" ht="21" customHeight="1">
      <c r="A3293" s="27">
        <f>IF($B3293="","",COUNTA($B$13:$B3293))</f>
        <v>0</v>
      </c>
      <c r="B3293" s="28"/>
      <c r="C3293" s="28"/>
      <c r="D3293" s="29"/>
      <c r="E3293" s="29"/>
      <c r="F3293" s="29"/>
      <c r="G3293" s="28"/>
      <c r="H3293" s="28"/>
      <c r="I3293" s="30">
        <f>IF($H3293="","",IFERROR(VLOOKUP($H3293,AcctTbl,2,0),"کد ناشناخته"))</f>
        <v>0</v>
      </c>
      <c r="J3293" s="27">
        <f>IF($H3293="","",IFERROR(VLOOKUP($H3293,AcctTbl,3,0),""))</f>
        <v>0</v>
      </c>
      <c r="K3293" s="29"/>
      <c r="L3293" s="28"/>
      <c r="M3293" s="31"/>
      <c r="N3293" s="29"/>
      <c r="O3293" s="32">
        <f>IF($B3293="",0,IF($U3293="IN",N($M3293),0))</f>
        <v>0</v>
      </c>
      <c r="P3293" s="32">
        <f>IF($B3293="",0,IF(OR($U3293="OUT",$U3293="TRF"),N($M3293),0))</f>
        <v>0</v>
      </c>
      <c r="Q3293" s="32">
        <f>IF($B3293="",0,IF(OR($U3293="OUT",$U3293="TRF"),N($M3293),0))</f>
        <v>0</v>
      </c>
      <c r="R3293" s="32">
        <f>IF($B3293="",0,IF($U3293="IN",N($M3293),0))</f>
        <v>0</v>
      </c>
      <c r="S3293" s="33">
        <f>IF($B3293="","",IF($M3293="","⚠ مبلغ",IF($E3293="","⚠ بانک عامل",IF(AND($U3293="TRF",$F3293=""),"⚠ بانک مقصد",IF(AND($V3293&lt;&gt;"NONE",$V3293&lt;&gt;"",$Z3293=""),"⚠ طرف حساب","✓")))))</f>
        <v>0</v>
      </c>
      <c r="T3293" s="29"/>
      <c r="U3293" s="27">
        <f>IFERROR(VLOOKUP($D3293,BankOpTbl,2,0),"")</f>
        <v>0</v>
      </c>
      <c r="V3293" s="27">
        <f>IFERROR(VLOOKUP($D3293,BankOpTbl,3,0),"")</f>
        <v>0</v>
      </c>
      <c r="W3293" s="27">
        <f>IFERROR(VLOOKUP($D3293,BankOpTbl,4,0),"")</f>
        <v>0</v>
      </c>
      <c r="X3293" s="27">
        <f>IF($E3293="","",IFERROR(VLOOKUP($E3293,BankTbl,4,0),""))</f>
        <v>0</v>
      </c>
      <c r="Y3293" s="27">
        <f>IF($F3293="","",IFERROR(VLOOKUP($F3293,BankTbl,4,0),""))</f>
        <v>0</v>
      </c>
      <c r="Z3293" s="27">
        <f>IF($B3293="","",IF($V3293="PICK",LEFT($N3293,5),IF($V3293="FIXED",$W3293,IF($V3293="CODE",$H3293,""))))</f>
        <v>0</v>
      </c>
    </row>
    <row r="3294" spans="1:26" ht="21" customHeight="1">
      <c r="A3294" s="27">
        <f>IF($B3294="","",COUNTA($B$13:$B3294))</f>
        <v>0</v>
      </c>
      <c r="B3294" s="28"/>
      <c r="C3294" s="28"/>
      <c r="D3294" s="29"/>
      <c r="E3294" s="29"/>
      <c r="F3294" s="29"/>
      <c r="G3294" s="28"/>
      <c r="H3294" s="28"/>
      <c r="I3294" s="30">
        <f>IF($H3294="","",IFERROR(VLOOKUP($H3294,AcctTbl,2,0),"کد ناشناخته"))</f>
        <v>0</v>
      </c>
      <c r="J3294" s="27">
        <f>IF($H3294="","",IFERROR(VLOOKUP($H3294,AcctTbl,3,0),""))</f>
        <v>0</v>
      </c>
      <c r="K3294" s="29"/>
      <c r="L3294" s="28"/>
      <c r="M3294" s="31"/>
      <c r="N3294" s="29"/>
      <c r="O3294" s="32">
        <f>IF($B3294="",0,IF($U3294="IN",N($M3294),0))</f>
        <v>0</v>
      </c>
      <c r="P3294" s="32">
        <f>IF($B3294="",0,IF(OR($U3294="OUT",$U3294="TRF"),N($M3294),0))</f>
        <v>0</v>
      </c>
      <c r="Q3294" s="32">
        <f>IF($B3294="",0,IF(OR($U3294="OUT",$U3294="TRF"),N($M3294),0))</f>
        <v>0</v>
      </c>
      <c r="R3294" s="32">
        <f>IF($B3294="",0,IF($U3294="IN",N($M3294),0))</f>
        <v>0</v>
      </c>
      <c r="S3294" s="33">
        <f>IF($B3294="","",IF($M3294="","⚠ مبلغ",IF($E3294="","⚠ بانک عامل",IF(AND($U3294="TRF",$F3294=""),"⚠ بانک مقصد",IF(AND($V3294&lt;&gt;"NONE",$V3294&lt;&gt;"",$Z3294=""),"⚠ طرف حساب","✓")))))</f>
        <v>0</v>
      </c>
      <c r="T3294" s="29"/>
      <c r="U3294" s="27">
        <f>IFERROR(VLOOKUP($D3294,BankOpTbl,2,0),"")</f>
        <v>0</v>
      </c>
      <c r="V3294" s="27">
        <f>IFERROR(VLOOKUP($D3294,BankOpTbl,3,0),"")</f>
        <v>0</v>
      </c>
      <c r="W3294" s="27">
        <f>IFERROR(VLOOKUP($D3294,BankOpTbl,4,0),"")</f>
        <v>0</v>
      </c>
      <c r="X3294" s="27">
        <f>IF($E3294="","",IFERROR(VLOOKUP($E3294,BankTbl,4,0),""))</f>
        <v>0</v>
      </c>
      <c r="Y3294" s="27">
        <f>IF($F3294="","",IFERROR(VLOOKUP($F3294,BankTbl,4,0),""))</f>
        <v>0</v>
      </c>
      <c r="Z3294" s="27">
        <f>IF($B3294="","",IF($V3294="PICK",LEFT($N3294,5),IF($V3294="FIXED",$W3294,IF($V3294="CODE",$H3294,""))))</f>
        <v>0</v>
      </c>
    </row>
    <row r="3295" spans="1:26" ht="21" customHeight="1">
      <c r="A3295" s="27">
        <f>IF($B3295="","",COUNTA($B$13:$B3295))</f>
        <v>0</v>
      </c>
      <c r="B3295" s="28"/>
      <c r="C3295" s="28"/>
      <c r="D3295" s="29"/>
      <c r="E3295" s="29"/>
      <c r="F3295" s="29"/>
      <c r="G3295" s="28"/>
      <c r="H3295" s="28"/>
      <c r="I3295" s="30">
        <f>IF($H3295="","",IFERROR(VLOOKUP($H3295,AcctTbl,2,0),"کد ناشناخته"))</f>
        <v>0</v>
      </c>
      <c r="J3295" s="27">
        <f>IF($H3295="","",IFERROR(VLOOKUP($H3295,AcctTbl,3,0),""))</f>
        <v>0</v>
      </c>
      <c r="K3295" s="29"/>
      <c r="L3295" s="28"/>
      <c r="M3295" s="31"/>
      <c r="N3295" s="29"/>
      <c r="O3295" s="32">
        <f>IF($B3295="",0,IF($U3295="IN",N($M3295),0))</f>
        <v>0</v>
      </c>
      <c r="P3295" s="32">
        <f>IF($B3295="",0,IF(OR($U3295="OUT",$U3295="TRF"),N($M3295),0))</f>
        <v>0</v>
      </c>
      <c r="Q3295" s="32">
        <f>IF($B3295="",0,IF(OR($U3295="OUT",$U3295="TRF"),N($M3295),0))</f>
        <v>0</v>
      </c>
      <c r="R3295" s="32">
        <f>IF($B3295="",0,IF($U3295="IN",N($M3295),0))</f>
        <v>0</v>
      </c>
      <c r="S3295" s="33">
        <f>IF($B3295="","",IF($M3295="","⚠ مبلغ",IF($E3295="","⚠ بانک عامل",IF(AND($U3295="TRF",$F3295=""),"⚠ بانک مقصد",IF(AND($V3295&lt;&gt;"NONE",$V3295&lt;&gt;"",$Z3295=""),"⚠ طرف حساب","✓")))))</f>
        <v>0</v>
      </c>
      <c r="T3295" s="29"/>
      <c r="U3295" s="27">
        <f>IFERROR(VLOOKUP($D3295,BankOpTbl,2,0),"")</f>
        <v>0</v>
      </c>
      <c r="V3295" s="27">
        <f>IFERROR(VLOOKUP($D3295,BankOpTbl,3,0),"")</f>
        <v>0</v>
      </c>
      <c r="W3295" s="27">
        <f>IFERROR(VLOOKUP($D3295,BankOpTbl,4,0),"")</f>
        <v>0</v>
      </c>
      <c r="X3295" s="27">
        <f>IF($E3295="","",IFERROR(VLOOKUP($E3295,BankTbl,4,0),""))</f>
        <v>0</v>
      </c>
      <c r="Y3295" s="27">
        <f>IF($F3295="","",IFERROR(VLOOKUP($F3295,BankTbl,4,0),""))</f>
        <v>0</v>
      </c>
      <c r="Z3295" s="27">
        <f>IF($B3295="","",IF($V3295="PICK",LEFT($N3295,5),IF($V3295="FIXED",$W3295,IF($V3295="CODE",$H3295,""))))</f>
        <v>0</v>
      </c>
    </row>
    <row r="3296" spans="1:26" ht="21" customHeight="1">
      <c r="A3296" s="27">
        <f>IF($B3296="","",COUNTA($B$13:$B3296))</f>
        <v>0</v>
      </c>
      <c r="B3296" s="28"/>
      <c r="C3296" s="28"/>
      <c r="D3296" s="29"/>
      <c r="E3296" s="29"/>
      <c r="F3296" s="29"/>
      <c r="G3296" s="28"/>
      <c r="H3296" s="28"/>
      <c r="I3296" s="30">
        <f>IF($H3296="","",IFERROR(VLOOKUP($H3296,AcctTbl,2,0),"کد ناشناخته"))</f>
        <v>0</v>
      </c>
      <c r="J3296" s="27">
        <f>IF($H3296="","",IFERROR(VLOOKUP($H3296,AcctTbl,3,0),""))</f>
        <v>0</v>
      </c>
      <c r="K3296" s="29"/>
      <c r="L3296" s="28"/>
      <c r="M3296" s="31"/>
      <c r="N3296" s="29"/>
      <c r="O3296" s="32">
        <f>IF($B3296="",0,IF($U3296="IN",N($M3296),0))</f>
        <v>0</v>
      </c>
      <c r="P3296" s="32">
        <f>IF($B3296="",0,IF(OR($U3296="OUT",$U3296="TRF"),N($M3296),0))</f>
        <v>0</v>
      </c>
      <c r="Q3296" s="32">
        <f>IF($B3296="",0,IF(OR($U3296="OUT",$U3296="TRF"),N($M3296),0))</f>
        <v>0</v>
      </c>
      <c r="R3296" s="32">
        <f>IF($B3296="",0,IF($U3296="IN",N($M3296),0))</f>
        <v>0</v>
      </c>
      <c r="S3296" s="33">
        <f>IF($B3296="","",IF($M3296="","⚠ مبلغ",IF($E3296="","⚠ بانک عامل",IF(AND($U3296="TRF",$F3296=""),"⚠ بانک مقصد",IF(AND($V3296&lt;&gt;"NONE",$V3296&lt;&gt;"",$Z3296=""),"⚠ طرف حساب","✓")))))</f>
        <v>0</v>
      </c>
      <c r="T3296" s="29"/>
      <c r="U3296" s="27">
        <f>IFERROR(VLOOKUP($D3296,BankOpTbl,2,0),"")</f>
        <v>0</v>
      </c>
      <c r="V3296" s="27">
        <f>IFERROR(VLOOKUP($D3296,BankOpTbl,3,0),"")</f>
        <v>0</v>
      </c>
      <c r="W3296" s="27">
        <f>IFERROR(VLOOKUP($D3296,BankOpTbl,4,0),"")</f>
        <v>0</v>
      </c>
      <c r="X3296" s="27">
        <f>IF($E3296="","",IFERROR(VLOOKUP($E3296,BankTbl,4,0),""))</f>
        <v>0</v>
      </c>
      <c r="Y3296" s="27">
        <f>IF($F3296="","",IFERROR(VLOOKUP($F3296,BankTbl,4,0),""))</f>
        <v>0</v>
      </c>
      <c r="Z3296" s="27">
        <f>IF($B3296="","",IF($V3296="PICK",LEFT($N3296,5),IF($V3296="FIXED",$W3296,IF($V3296="CODE",$H3296,""))))</f>
        <v>0</v>
      </c>
    </row>
    <row r="3297" spans="1:26" ht="21" customHeight="1">
      <c r="A3297" s="27">
        <f>IF($B3297="","",COUNTA($B$13:$B3297))</f>
        <v>0</v>
      </c>
      <c r="B3297" s="28"/>
      <c r="C3297" s="28"/>
      <c r="D3297" s="29"/>
      <c r="E3297" s="29"/>
      <c r="F3297" s="29"/>
      <c r="G3297" s="28"/>
      <c r="H3297" s="28"/>
      <c r="I3297" s="30">
        <f>IF($H3297="","",IFERROR(VLOOKUP($H3297,AcctTbl,2,0),"کد ناشناخته"))</f>
        <v>0</v>
      </c>
      <c r="J3297" s="27">
        <f>IF($H3297="","",IFERROR(VLOOKUP($H3297,AcctTbl,3,0),""))</f>
        <v>0</v>
      </c>
      <c r="K3297" s="29"/>
      <c r="L3297" s="28"/>
      <c r="M3297" s="31"/>
      <c r="N3297" s="29"/>
      <c r="O3297" s="32">
        <f>IF($B3297="",0,IF($U3297="IN",N($M3297),0))</f>
        <v>0</v>
      </c>
      <c r="P3297" s="32">
        <f>IF($B3297="",0,IF(OR($U3297="OUT",$U3297="TRF"),N($M3297),0))</f>
        <v>0</v>
      </c>
      <c r="Q3297" s="32">
        <f>IF($B3297="",0,IF(OR($U3297="OUT",$U3297="TRF"),N($M3297),0))</f>
        <v>0</v>
      </c>
      <c r="R3297" s="32">
        <f>IF($B3297="",0,IF($U3297="IN",N($M3297),0))</f>
        <v>0</v>
      </c>
      <c r="S3297" s="33">
        <f>IF($B3297="","",IF($M3297="","⚠ مبلغ",IF($E3297="","⚠ بانک عامل",IF(AND($U3297="TRF",$F3297=""),"⚠ بانک مقصد",IF(AND($V3297&lt;&gt;"NONE",$V3297&lt;&gt;"",$Z3297=""),"⚠ طرف حساب","✓")))))</f>
        <v>0</v>
      </c>
      <c r="T3297" s="29"/>
      <c r="U3297" s="27">
        <f>IFERROR(VLOOKUP($D3297,BankOpTbl,2,0),"")</f>
        <v>0</v>
      </c>
      <c r="V3297" s="27">
        <f>IFERROR(VLOOKUP($D3297,BankOpTbl,3,0),"")</f>
        <v>0</v>
      </c>
      <c r="W3297" s="27">
        <f>IFERROR(VLOOKUP($D3297,BankOpTbl,4,0),"")</f>
        <v>0</v>
      </c>
      <c r="X3297" s="27">
        <f>IF($E3297="","",IFERROR(VLOOKUP($E3297,BankTbl,4,0),""))</f>
        <v>0</v>
      </c>
      <c r="Y3297" s="27">
        <f>IF($F3297="","",IFERROR(VLOOKUP($F3297,BankTbl,4,0),""))</f>
        <v>0</v>
      </c>
      <c r="Z3297" s="27">
        <f>IF($B3297="","",IF($V3297="PICK",LEFT($N3297,5),IF($V3297="FIXED",$W3297,IF($V3297="CODE",$H3297,""))))</f>
        <v>0</v>
      </c>
    </row>
    <row r="3298" spans="1:26" ht="21" customHeight="1">
      <c r="A3298" s="27">
        <f>IF($B3298="","",COUNTA($B$13:$B3298))</f>
        <v>0</v>
      </c>
      <c r="B3298" s="28"/>
      <c r="C3298" s="28"/>
      <c r="D3298" s="29"/>
      <c r="E3298" s="29"/>
      <c r="F3298" s="29"/>
      <c r="G3298" s="28"/>
      <c r="H3298" s="28"/>
      <c r="I3298" s="30">
        <f>IF($H3298="","",IFERROR(VLOOKUP($H3298,AcctTbl,2,0),"کد ناشناخته"))</f>
        <v>0</v>
      </c>
      <c r="J3298" s="27">
        <f>IF($H3298="","",IFERROR(VLOOKUP($H3298,AcctTbl,3,0),""))</f>
        <v>0</v>
      </c>
      <c r="K3298" s="29"/>
      <c r="L3298" s="28"/>
      <c r="M3298" s="31"/>
      <c r="N3298" s="29"/>
      <c r="O3298" s="32">
        <f>IF($B3298="",0,IF($U3298="IN",N($M3298),0))</f>
        <v>0</v>
      </c>
      <c r="P3298" s="32">
        <f>IF($B3298="",0,IF(OR($U3298="OUT",$U3298="TRF"),N($M3298),0))</f>
        <v>0</v>
      </c>
      <c r="Q3298" s="32">
        <f>IF($B3298="",0,IF(OR($U3298="OUT",$U3298="TRF"),N($M3298),0))</f>
        <v>0</v>
      </c>
      <c r="R3298" s="32">
        <f>IF($B3298="",0,IF($U3298="IN",N($M3298),0))</f>
        <v>0</v>
      </c>
      <c r="S3298" s="33">
        <f>IF($B3298="","",IF($M3298="","⚠ مبلغ",IF($E3298="","⚠ بانک عامل",IF(AND($U3298="TRF",$F3298=""),"⚠ بانک مقصد",IF(AND($V3298&lt;&gt;"NONE",$V3298&lt;&gt;"",$Z3298=""),"⚠ طرف حساب","✓")))))</f>
        <v>0</v>
      </c>
      <c r="T3298" s="29"/>
      <c r="U3298" s="27">
        <f>IFERROR(VLOOKUP($D3298,BankOpTbl,2,0),"")</f>
        <v>0</v>
      </c>
      <c r="V3298" s="27">
        <f>IFERROR(VLOOKUP($D3298,BankOpTbl,3,0),"")</f>
        <v>0</v>
      </c>
      <c r="W3298" s="27">
        <f>IFERROR(VLOOKUP($D3298,BankOpTbl,4,0),"")</f>
        <v>0</v>
      </c>
      <c r="X3298" s="27">
        <f>IF($E3298="","",IFERROR(VLOOKUP($E3298,BankTbl,4,0),""))</f>
        <v>0</v>
      </c>
      <c r="Y3298" s="27">
        <f>IF($F3298="","",IFERROR(VLOOKUP($F3298,BankTbl,4,0),""))</f>
        <v>0</v>
      </c>
      <c r="Z3298" s="27">
        <f>IF($B3298="","",IF($V3298="PICK",LEFT($N3298,5),IF($V3298="FIXED",$W3298,IF($V3298="CODE",$H3298,""))))</f>
        <v>0</v>
      </c>
    </row>
    <row r="3299" spans="1:26" ht="21" customHeight="1">
      <c r="A3299" s="27">
        <f>IF($B3299="","",COUNTA($B$13:$B3299))</f>
        <v>0</v>
      </c>
      <c r="B3299" s="28"/>
      <c r="C3299" s="28"/>
      <c r="D3299" s="29"/>
      <c r="E3299" s="29"/>
      <c r="F3299" s="29"/>
      <c r="G3299" s="28"/>
      <c r="H3299" s="28"/>
      <c r="I3299" s="30">
        <f>IF($H3299="","",IFERROR(VLOOKUP($H3299,AcctTbl,2,0),"کد ناشناخته"))</f>
        <v>0</v>
      </c>
      <c r="J3299" s="27">
        <f>IF($H3299="","",IFERROR(VLOOKUP($H3299,AcctTbl,3,0),""))</f>
        <v>0</v>
      </c>
      <c r="K3299" s="29"/>
      <c r="L3299" s="28"/>
      <c r="M3299" s="31"/>
      <c r="N3299" s="29"/>
      <c r="O3299" s="32">
        <f>IF($B3299="",0,IF($U3299="IN",N($M3299),0))</f>
        <v>0</v>
      </c>
      <c r="P3299" s="32">
        <f>IF($B3299="",0,IF(OR($U3299="OUT",$U3299="TRF"),N($M3299),0))</f>
        <v>0</v>
      </c>
      <c r="Q3299" s="32">
        <f>IF($B3299="",0,IF(OR($U3299="OUT",$U3299="TRF"),N($M3299),0))</f>
        <v>0</v>
      </c>
      <c r="R3299" s="32">
        <f>IF($B3299="",0,IF($U3299="IN",N($M3299),0))</f>
        <v>0</v>
      </c>
      <c r="S3299" s="33">
        <f>IF($B3299="","",IF($M3299="","⚠ مبلغ",IF($E3299="","⚠ بانک عامل",IF(AND($U3299="TRF",$F3299=""),"⚠ بانک مقصد",IF(AND($V3299&lt;&gt;"NONE",$V3299&lt;&gt;"",$Z3299=""),"⚠ طرف حساب","✓")))))</f>
        <v>0</v>
      </c>
      <c r="T3299" s="29"/>
      <c r="U3299" s="27">
        <f>IFERROR(VLOOKUP($D3299,BankOpTbl,2,0),"")</f>
        <v>0</v>
      </c>
      <c r="V3299" s="27">
        <f>IFERROR(VLOOKUP($D3299,BankOpTbl,3,0),"")</f>
        <v>0</v>
      </c>
      <c r="W3299" s="27">
        <f>IFERROR(VLOOKUP($D3299,BankOpTbl,4,0),"")</f>
        <v>0</v>
      </c>
      <c r="X3299" s="27">
        <f>IF($E3299="","",IFERROR(VLOOKUP($E3299,BankTbl,4,0),""))</f>
        <v>0</v>
      </c>
      <c r="Y3299" s="27">
        <f>IF($F3299="","",IFERROR(VLOOKUP($F3299,BankTbl,4,0),""))</f>
        <v>0</v>
      </c>
      <c r="Z3299" s="27">
        <f>IF($B3299="","",IF($V3299="PICK",LEFT($N3299,5),IF($V3299="FIXED",$W3299,IF($V3299="CODE",$H3299,""))))</f>
        <v>0</v>
      </c>
    </row>
    <row r="3300" spans="1:26" ht="21" customHeight="1">
      <c r="A3300" s="27">
        <f>IF($B3300="","",COUNTA($B$13:$B3300))</f>
        <v>0</v>
      </c>
      <c r="B3300" s="28"/>
      <c r="C3300" s="28"/>
      <c r="D3300" s="29"/>
      <c r="E3300" s="29"/>
      <c r="F3300" s="29"/>
      <c r="G3300" s="28"/>
      <c r="H3300" s="28"/>
      <c r="I3300" s="30">
        <f>IF($H3300="","",IFERROR(VLOOKUP($H3300,AcctTbl,2,0),"کد ناشناخته"))</f>
        <v>0</v>
      </c>
      <c r="J3300" s="27">
        <f>IF($H3300="","",IFERROR(VLOOKUP($H3300,AcctTbl,3,0),""))</f>
        <v>0</v>
      </c>
      <c r="K3300" s="29"/>
      <c r="L3300" s="28"/>
      <c r="M3300" s="31"/>
      <c r="N3300" s="29"/>
      <c r="O3300" s="32">
        <f>IF($B3300="",0,IF($U3300="IN",N($M3300),0))</f>
        <v>0</v>
      </c>
      <c r="P3300" s="32">
        <f>IF($B3300="",0,IF(OR($U3300="OUT",$U3300="TRF"),N($M3300),0))</f>
        <v>0</v>
      </c>
      <c r="Q3300" s="32">
        <f>IF($B3300="",0,IF(OR($U3300="OUT",$U3300="TRF"),N($M3300),0))</f>
        <v>0</v>
      </c>
      <c r="R3300" s="32">
        <f>IF($B3300="",0,IF($U3300="IN",N($M3300),0))</f>
        <v>0</v>
      </c>
      <c r="S3300" s="33">
        <f>IF($B3300="","",IF($M3300="","⚠ مبلغ",IF($E3300="","⚠ بانک عامل",IF(AND($U3300="TRF",$F3300=""),"⚠ بانک مقصد",IF(AND($V3300&lt;&gt;"NONE",$V3300&lt;&gt;"",$Z3300=""),"⚠ طرف حساب","✓")))))</f>
        <v>0</v>
      </c>
      <c r="T3300" s="29"/>
      <c r="U3300" s="27">
        <f>IFERROR(VLOOKUP($D3300,BankOpTbl,2,0),"")</f>
        <v>0</v>
      </c>
      <c r="V3300" s="27">
        <f>IFERROR(VLOOKUP($D3300,BankOpTbl,3,0),"")</f>
        <v>0</v>
      </c>
      <c r="W3300" s="27">
        <f>IFERROR(VLOOKUP($D3300,BankOpTbl,4,0),"")</f>
        <v>0</v>
      </c>
      <c r="X3300" s="27">
        <f>IF($E3300="","",IFERROR(VLOOKUP($E3300,BankTbl,4,0),""))</f>
        <v>0</v>
      </c>
      <c r="Y3300" s="27">
        <f>IF($F3300="","",IFERROR(VLOOKUP($F3300,BankTbl,4,0),""))</f>
        <v>0</v>
      </c>
      <c r="Z3300" s="27">
        <f>IF($B3300="","",IF($V3300="PICK",LEFT($N3300,5),IF($V3300="FIXED",$W3300,IF($V3300="CODE",$H3300,""))))</f>
        <v>0</v>
      </c>
    </row>
    <row r="3301" spans="1:26" ht="21" customHeight="1">
      <c r="A3301" s="27">
        <f>IF($B3301="","",COUNTA($B$13:$B3301))</f>
        <v>0</v>
      </c>
      <c r="B3301" s="28"/>
      <c r="C3301" s="28"/>
      <c r="D3301" s="29"/>
      <c r="E3301" s="29"/>
      <c r="F3301" s="29"/>
      <c r="G3301" s="28"/>
      <c r="H3301" s="28"/>
      <c r="I3301" s="30">
        <f>IF($H3301="","",IFERROR(VLOOKUP($H3301,AcctTbl,2,0),"کد ناشناخته"))</f>
        <v>0</v>
      </c>
      <c r="J3301" s="27">
        <f>IF($H3301="","",IFERROR(VLOOKUP($H3301,AcctTbl,3,0),""))</f>
        <v>0</v>
      </c>
      <c r="K3301" s="29"/>
      <c r="L3301" s="28"/>
      <c r="M3301" s="31"/>
      <c r="N3301" s="29"/>
      <c r="O3301" s="32">
        <f>IF($B3301="",0,IF($U3301="IN",N($M3301),0))</f>
        <v>0</v>
      </c>
      <c r="P3301" s="32">
        <f>IF($B3301="",0,IF(OR($U3301="OUT",$U3301="TRF"),N($M3301),0))</f>
        <v>0</v>
      </c>
      <c r="Q3301" s="32">
        <f>IF($B3301="",0,IF(OR($U3301="OUT",$U3301="TRF"),N($M3301),0))</f>
        <v>0</v>
      </c>
      <c r="R3301" s="32">
        <f>IF($B3301="",0,IF($U3301="IN",N($M3301),0))</f>
        <v>0</v>
      </c>
      <c r="S3301" s="33">
        <f>IF($B3301="","",IF($M3301="","⚠ مبلغ",IF($E3301="","⚠ بانک عامل",IF(AND($U3301="TRF",$F3301=""),"⚠ بانک مقصد",IF(AND($V3301&lt;&gt;"NONE",$V3301&lt;&gt;"",$Z3301=""),"⚠ طرف حساب","✓")))))</f>
        <v>0</v>
      </c>
      <c r="T3301" s="29"/>
      <c r="U3301" s="27">
        <f>IFERROR(VLOOKUP($D3301,BankOpTbl,2,0),"")</f>
        <v>0</v>
      </c>
      <c r="V3301" s="27">
        <f>IFERROR(VLOOKUP($D3301,BankOpTbl,3,0),"")</f>
        <v>0</v>
      </c>
      <c r="W3301" s="27">
        <f>IFERROR(VLOOKUP($D3301,BankOpTbl,4,0),"")</f>
        <v>0</v>
      </c>
      <c r="X3301" s="27">
        <f>IF($E3301="","",IFERROR(VLOOKUP($E3301,BankTbl,4,0),""))</f>
        <v>0</v>
      </c>
      <c r="Y3301" s="27">
        <f>IF($F3301="","",IFERROR(VLOOKUP($F3301,BankTbl,4,0),""))</f>
        <v>0</v>
      </c>
      <c r="Z3301" s="27">
        <f>IF($B3301="","",IF($V3301="PICK",LEFT($N3301,5),IF($V3301="FIXED",$W3301,IF($V3301="CODE",$H3301,""))))</f>
        <v>0</v>
      </c>
    </row>
    <row r="3302" spans="1:26" ht="21" customHeight="1">
      <c r="A3302" s="27">
        <f>IF($B3302="","",COUNTA($B$13:$B3302))</f>
        <v>0</v>
      </c>
      <c r="B3302" s="28"/>
      <c r="C3302" s="28"/>
      <c r="D3302" s="29"/>
      <c r="E3302" s="29"/>
      <c r="F3302" s="29"/>
      <c r="G3302" s="28"/>
      <c r="H3302" s="28"/>
      <c r="I3302" s="30">
        <f>IF($H3302="","",IFERROR(VLOOKUP($H3302,AcctTbl,2,0),"کد ناشناخته"))</f>
        <v>0</v>
      </c>
      <c r="J3302" s="27">
        <f>IF($H3302="","",IFERROR(VLOOKUP($H3302,AcctTbl,3,0),""))</f>
        <v>0</v>
      </c>
      <c r="K3302" s="29"/>
      <c r="L3302" s="28"/>
      <c r="M3302" s="31"/>
      <c r="N3302" s="29"/>
      <c r="O3302" s="32">
        <f>IF($B3302="",0,IF($U3302="IN",N($M3302),0))</f>
        <v>0</v>
      </c>
      <c r="P3302" s="32">
        <f>IF($B3302="",0,IF(OR($U3302="OUT",$U3302="TRF"),N($M3302),0))</f>
        <v>0</v>
      </c>
      <c r="Q3302" s="32">
        <f>IF($B3302="",0,IF(OR($U3302="OUT",$U3302="TRF"),N($M3302),0))</f>
        <v>0</v>
      </c>
      <c r="R3302" s="32">
        <f>IF($B3302="",0,IF($U3302="IN",N($M3302),0))</f>
        <v>0</v>
      </c>
      <c r="S3302" s="33">
        <f>IF($B3302="","",IF($M3302="","⚠ مبلغ",IF($E3302="","⚠ بانک عامل",IF(AND($U3302="TRF",$F3302=""),"⚠ بانک مقصد",IF(AND($V3302&lt;&gt;"NONE",$V3302&lt;&gt;"",$Z3302=""),"⚠ طرف حساب","✓")))))</f>
        <v>0</v>
      </c>
      <c r="T3302" s="29"/>
      <c r="U3302" s="27">
        <f>IFERROR(VLOOKUP($D3302,BankOpTbl,2,0),"")</f>
        <v>0</v>
      </c>
      <c r="V3302" s="27">
        <f>IFERROR(VLOOKUP($D3302,BankOpTbl,3,0),"")</f>
        <v>0</v>
      </c>
      <c r="W3302" s="27">
        <f>IFERROR(VLOOKUP($D3302,BankOpTbl,4,0),"")</f>
        <v>0</v>
      </c>
      <c r="X3302" s="27">
        <f>IF($E3302="","",IFERROR(VLOOKUP($E3302,BankTbl,4,0),""))</f>
        <v>0</v>
      </c>
      <c r="Y3302" s="27">
        <f>IF($F3302="","",IFERROR(VLOOKUP($F3302,BankTbl,4,0),""))</f>
        <v>0</v>
      </c>
      <c r="Z3302" s="27">
        <f>IF($B3302="","",IF($V3302="PICK",LEFT($N3302,5),IF($V3302="FIXED",$W3302,IF($V3302="CODE",$H3302,""))))</f>
        <v>0</v>
      </c>
    </row>
    <row r="3303" spans="1:26" ht="21" customHeight="1">
      <c r="A3303" s="27">
        <f>IF($B3303="","",COUNTA($B$13:$B3303))</f>
        <v>0</v>
      </c>
      <c r="B3303" s="28"/>
      <c r="C3303" s="28"/>
      <c r="D3303" s="29"/>
      <c r="E3303" s="29"/>
      <c r="F3303" s="29"/>
      <c r="G3303" s="28"/>
      <c r="H3303" s="28"/>
      <c r="I3303" s="30">
        <f>IF($H3303="","",IFERROR(VLOOKUP($H3303,AcctTbl,2,0),"کد ناشناخته"))</f>
        <v>0</v>
      </c>
      <c r="J3303" s="27">
        <f>IF($H3303="","",IFERROR(VLOOKUP($H3303,AcctTbl,3,0),""))</f>
        <v>0</v>
      </c>
      <c r="K3303" s="29"/>
      <c r="L3303" s="28"/>
      <c r="M3303" s="31"/>
      <c r="N3303" s="29"/>
      <c r="O3303" s="32">
        <f>IF($B3303="",0,IF($U3303="IN",N($M3303),0))</f>
        <v>0</v>
      </c>
      <c r="P3303" s="32">
        <f>IF($B3303="",0,IF(OR($U3303="OUT",$U3303="TRF"),N($M3303),0))</f>
        <v>0</v>
      </c>
      <c r="Q3303" s="32">
        <f>IF($B3303="",0,IF(OR($U3303="OUT",$U3303="TRF"),N($M3303),0))</f>
        <v>0</v>
      </c>
      <c r="R3303" s="32">
        <f>IF($B3303="",0,IF($U3303="IN",N($M3303),0))</f>
        <v>0</v>
      </c>
      <c r="S3303" s="33">
        <f>IF($B3303="","",IF($M3303="","⚠ مبلغ",IF($E3303="","⚠ بانک عامل",IF(AND($U3303="TRF",$F3303=""),"⚠ بانک مقصد",IF(AND($V3303&lt;&gt;"NONE",$V3303&lt;&gt;"",$Z3303=""),"⚠ طرف حساب","✓")))))</f>
        <v>0</v>
      </c>
      <c r="T3303" s="29"/>
      <c r="U3303" s="27">
        <f>IFERROR(VLOOKUP($D3303,BankOpTbl,2,0),"")</f>
        <v>0</v>
      </c>
      <c r="V3303" s="27">
        <f>IFERROR(VLOOKUP($D3303,BankOpTbl,3,0),"")</f>
        <v>0</v>
      </c>
      <c r="W3303" s="27">
        <f>IFERROR(VLOOKUP($D3303,BankOpTbl,4,0),"")</f>
        <v>0</v>
      </c>
      <c r="X3303" s="27">
        <f>IF($E3303="","",IFERROR(VLOOKUP($E3303,BankTbl,4,0),""))</f>
        <v>0</v>
      </c>
      <c r="Y3303" s="27">
        <f>IF($F3303="","",IFERROR(VLOOKUP($F3303,BankTbl,4,0),""))</f>
        <v>0</v>
      </c>
      <c r="Z3303" s="27">
        <f>IF($B3303="","",IF($V3303="PICK",LEFT($N3303,5),IF($V3303="FIXED",$W3303,IF($V3303="CODE",$H3303,""))))</f>
        <v>0</v>
      </c>
    </row>
    <row r="3304" spans="1:26" ht="21" customHeight="1">
      <c r="A3304" s="27">
        <f>IF($B3304="","",COUNTA($B$13:$B3304))</f>
        <v>0</v>
      </c>
      <c r="B3304" s="28"/>
      <c r="C3304" s="28"/>
      <c r="D3304" s="29"/>
      <c r="E3304" s="29"/>
      <c r="F3304" s="29"/>
      <c r="G3304" s="28"/>
      <c r="H3304" s="28"/>
      <c r="I3304" s="30">
        <f>IF($H3304="","",IFERROR(VLOOKUP($H3304,AcctTbl,2,0),"کد ناشناخته"))</f>
        <v>0</v>
      </c>
      <c r="J3304" s="27">
        <f>IF($H3304="","",IFERROR(VLOOKUP($H3304,AcctTbl,3,0),""))</f>
        <v>0</v>
      </c>
      <c r="K3304" s="29"/>
      <c r="L3304" s="28"/>
      <c r="M3304" s="31"/>
      <c r="N3304" s="29"/>
      <c r="O3304" s="32">
        <f>IF($B3304="",0,IF($U3304="IN",N($M3304),0))</f>
        <v>0</v>
      </c>
      <c r="P3304" s="32">
        <f>IF($B3304="",0,IF(OR($U3304="OUT",$U3304="TRF"),N($M3304),0))</f>
        <v>0</v>
      </c>
      <c r="Q3304" s="32">
        <f>IF($B3304="",0,IF(OR($U3304="OUT",$U3304="TRF"),N($M3304),0))</f>
        <v>0</v>
      </c>
      <c r="R3304" s="32">
        <f>IF($B3304="",0,IF($U3304="IN",N($M3304),0))</f>
        <v>0</v>
      </c>
      <c r="S3304" s="33">
        <f>IF($B3304="","",IF($M3304="","⚠ مبلغ",IF($E3304="","⚠ بانک عامل",IF(AND($U3304="TRF",$F3304=""),"⚠ بانک مقصد",IF(AND($V3304&lt;&gt;"NONE",$V3304&lt;&gt;"",$Z3304=""),"⚠ طرف حساب","✓")))))</f>
        <v>0</v>
      </c>
      <c r="T3304" s="29"/>
      <c r="U3304" s="27">
        <f>IFERROR(VLOOKUP($D3304,BankOpTbl,2,0),"")</f>
        <v>0</v>
      </c>
      <c r="V3304" s="27">
        <f>IFERROR(VLOOKUP($D3304,BankOpTbl,3,0),"")</f>
        <v>0</v>
      </c>
      <c r="W3304" s="27">
        <f>IFERROR(VLOOKUP($D3304,BankOpTbl,4,0),"")</f>
        <v>0</v>
      </c>
      <c r="X3304" s="27">
        <f>IF($E3304="","",IFERROR(VLOOKUP($E3304,BankTbl,4,0),""))</f>
        <v>0</v>
      </c>
      <c r="Y3304" s="27">
        <f>IF($F3304="","",IFERROR(VLOOKUP($F3304,BankTbl,4,0),""))</f>
        <v>0</v>
      </c>
      <c r="Z3304" s="27">
        <f>IF($B3304="","",IF($V3304="PICK",LEFT($N3304,5),IF($V3304="FIXED",$W3304,IF($V3304="CODE",$H3304,""))))</f>
        <v>0</v>
      </c>
    </row>
    <row r="3305" spans="1:26" ht="21" customHeight="1">
      <c r="A3305" s="27">
        <f>IF($B3305="","",COUNTA($B$13:$B3305))</f>
        <v>0</v>
      </c>
      <c r="B3305" s="28"/>
      <c r="C3305" s="28"/>
      <c r="D3305" s="29"/>
      <c r="E3305" s="29"/>
      <c r="F3305" s="29"/>
      <c r="G3305" s="28"/>
      <c r="H3305" s="28"/>
      <c r="I3305" s="30">
        <f>IF($H3305="","",IFERROR(VLOOKUP($H3305,AcctTbl,2,0),"کد ناشناخته"))</f>
        <v>0</v>
      </c>
      <c r="J3305" s="27">
        <f>IF($H3305="","",IFERROR(VLOOKUP($H3305,AcctTbl,3,0),""))</f>
        <v>0</v>
      </c>
      <c r="K3305" s="29"/>
      <c r="L3305" s="28"/>
      <c r="M3305" s="31"/>
      <c r="N3305" s="29"/>
      <c r="O3305" s="32">
        <f>IF($B3305="",0,IF($U3305="IN",N($M3305),0))</f>
        <v>0</v>
      </c>
      <c r="P3305" s="32">
        <f>IF($B3305="",0,IF(OR($U3305="OUT",$U3305="TRF"),N($M3305),0))</f>
        <v>0</v>
      </c>
      <c r="Q3305" s="32">
        <f>IF($B3305="",0,IF(OR($U3305="OUT",$U3305="TRF"),N($M3305),0))</f>
        <v>0</v>
      </c>
      <c r="R3305" s="32">
        <f>IF($B3305="",0,IF($U3305="IN",N($M3305),0))</f>
        <v>0</v>
      </c>
      <c r="S3305" s="33">
        <f>IF($B3305="","",IF($M3305="","⚠ مبلغ",IF($E3305="","⚠ بانک عامل",IF(AND($U3305="TRF",$F3305=""),"⚠ بانک مقصد",IF(AND($V3305&lt;&gt;"NONE",$V3305&lt;&gt;"",$Z3305=""),"⚠ طرف حساب","✓")))))</f>
        <v>0</v>
      </c>
      <c r="T3305" s="29"/>
      <c r="U3305" s="27">
        <f>IFERROR(VLOOKUP($D3305,BankOpTbl,2,0),"")</f>
        <v>0</v>
      </c>
      <c r="V3305" s="27">
        <f>IFERROR(VLOOKUP($D3305,BankOpTbl,3,0),"")</f>
        <v>0</v>
      </c>
      <c r="W3305" s="27">
        <f>IFERROR(VLOOKUP($D3305,BankOpTbl,4,0),"")</f>
        <v>0</v>
      </c>
      <c r="X3305" s="27">
        <f>IF($E3305="","",IFERROR(VLOOKUP($E3305,BankTbl,4,0),""))</f>
        <v>0</v>
      </c>
      <c r="Y3305" s="27">
        <f>IF($F3305="","",IFERROR(VLOOKUP($F3305,BankTbl,4,0),""))</f>
        <v>0</v>
      </c>
      <c r="Z3305" s="27">
        <f>IF($B3305="","",IF($V3305="PICK",LEFT($N3305,5),IF($V3305="FIXED",$W3305,IF($V3305="CODE",$H3305,""))))</f>
        <v>0</v>
      </c>
    </row>
    <row r="3306" spans="1:26" ht="21" customHeight="1">
      <c r="A3306" s="27">
        <f>IF($B3306="","",COUNTA($B$13:$B3306))</f>
        <v>0</v>
      </c>
      <c r="B3306" s="28"/>
      <c r="C3306" s="28"/>
      <c r="D3306" s="29"/>
      <c r="E3306" s="29"/>
      <c r="F3306" s="29"/>
      <c r="G3306" s="28"/>
      <c r="H3306" s="28"/>
      <c r="I3306" s="30">
        <f>IF($H3306="","",IFERROR(VLOOKUP($H3306,AcctTbl,2,0),"کد ناشناخته"))</f>
        <v>0</v>
      </c>
      <c r="J3306" s="27">
        <f>IF($H3306="","",IFERROR(VLOOKUP($H3306,AcctTbl,3,0),""))</f>
        <v>0</v>
      </c>
      <c r="K3306" s="29"/>
      <c r="L3306" s="28"/>
      <c r="M3306" s="31"/>
      <c r="N3306" s="29"/>
      <c r="O3306" s="32">
        <f>IF($B3306="",0,IF($U3306="IN",N($M3306),0))</f>
        <v>0</v>
      </c>
      <c r="P3306" s="32">
        <f>IF($B3306="",0,IF(OR($U3306="OUT",$U3306="TRF"),N($M3306),0))</f>
        <v>0</v>
      </c>
      <c r="Q3306" s="32">
        <f>IF($B3306="",0,IF(OR($U3306="OUT",$U3306="TRF"),N($M3306),0))</f>
        <v>0</v>
      </c>
      <c r="R3306" s="32">
        <f>IF($B3306="",0,IF($U3306="IN",N($M3306),0))</f>
        <v>0</v>
      </c>
      <c r="S3306" s="33">
        <f>IF($B3306="","",IF($M3306="","⚠ مبلغ",IF($E3306="","⚠ بانک عامل",IF(AND($U3306="TRF",$F3306=""),"⚠ بانک مقصد",IF(AND($V3306&lt;&gt;"NONE",$V3306&lt;&gt;"",$Z3306=""),"⚠ طرف حساب","✓")))))</f>
        <v>0</v>
      </c>
      <c r="T3306" s="29"/>
      <c r="U3306" s="27">
        <f>IFERROR(VLOOKUP($D3306,BankOpTbl,2,0),"")</f>
        <v>0</v>
      </c>
      <c r="V3306" s="27">
        <f>IFERROR(VLOOKUP($D3306,BankOpTbl,3,0),"")</f>
        <v>0</v>
      </c>
      <c r="W3306" s="27">
        <f>IFERROR(VLOOKUP($D3306,BankOpTbl,4,0),"")</f>
        <v>0</v>
      </c>
      <c r="X3306" s="27">
        <f>IF($E3306="","",IFERROR(VLOOKUP($E3306,BankTbl,4,0),""))</f>
        <v>0</v>
      </c>
      <c r="Y3306" s="27">
        <f>IF($F3306="","",IFERROR(VLOOKUP($F3306,BankTbl,4,0),""))</f>
        <v>0</v>
      </c>
      <c r="Z3306" s="27">
        <f>IF($B3306="","",IF($V3306="PICK",LEFT($N3306,5),IF($V3306="FIXED",$W3306,IF($V3306="CODE",$H3306,""))))</f>
        <v>0</v>
      </c>
    </row>
    <row r="3307" spans="1:26" ht="21" customHeight="1">
      <c r="A3307" s="27">
        <f>IF($B3307="","",COUNTA($B$13:$B3307))</f>
        <v>0</v>
      </c>
      <c r="B3307" s="28"/>
      <c r="C3307" s="28"/>
      <c r="D3307" s="29"/>
      <c r="E3307" s="29"/>
      <c r="F3307" s="29"/>
      <c r="G3307" s="28"/>
      <c r="H3307" s="28"/>
      <c r="I3307" s="30">
        <f>IF($H3307="","",IFERROR(VLOOKUP($H3307,AcctTbl,2,0),"کد ناشناخته"))</f>
        <v>0</v>
      </c>
      <c r="J3307" s="27">
        <f>IF($H3307="","",IFERROR(VLOOKUP($H3307,AcctTbl,3,0),""))</f>
        <v>0</v>
      </c>
      <c r="K3307" s="29"/>
      <c r="L3307" s="28"/>
      <c r="M3307" s="31"/>
      <c r="N3307" s="29"/>
      <c r="O3307" s="32">
        <f>IF($B3307="",0,IF($U3307="IN",N($M3307),0))</f>
        <v>0</v>
      </c>
      <c r="P3307" s="32">
        <f>IF($B3307="",0,IF(OR($U3307="OUT",$U3307="TRF"),N($M3307),0))</f>
        <v>0</v>
      </c>
      <c r="Q3307" s="32">
        <f>IF($B3307="",0,IF(OR($U3307="OUT",$U3307="TRF"),N($M3307),0))</f>
        <v>0</v>
      </c>
      <c r="R3307" s="32">
        <f>IF($B3307="",0,IF($U3307="IN",N($M3307),0))</f>
        <v>0</v>
      </c>
      <c r="S3307" s="33">
        <f>IF($B3307="","",IF($M3307="","⚠ مبلغ",IF($E3307="","⚠ بانک عامل",IF(AND($U3307="TRF",$F3307=""),"⚠ بانک مقصد",IF(AND($V3307&lt;&gt;"NONE",$V3307&lt;&gt;"",$Z3307=""),"⚠ طرف حساب","✓")))))</f>
        <v>0</v>
      </c>
      <c r="T3307" s="29"/>
      <c r="U3307" s="27">
        <f>IFERROR(VLOOKUP($D3307,BankOpTbl,2,0),"")</f>
        <v>0</v>
      </c>
      <c r="V3307" s="27">
        <f>IFERROR(VLOOKUP($D3307,BankOpTbl,3,0),"")</f>
        <v>0</v>
      </c>
      <c r="W3307" s="27">
        <f>IFERROR(VLOOKUP($D3307,BankOpTbl,4,0),"")</f>
        <v>0</v>
      </c>
      <c r="X3307" s="27">
        <f>IF($E3307="","",IFERROR(VLOOKUP($E3307,BankTbl,4,0),""))</f>
        <v>0</v>
      </c>
      <c r="Y3307" s="27">
        <f>IF($F3307="","",IFERROR(VLOOKUP($F3307,BankTbl,4,0),""))</f>
        <v>0</v>
      </c>
      <c r="Z3307" s="27">
        <f>IF($B3307="","",IF($V3307="PICK",LEFT($N3307,5),IF($V3307="FIXED",$W3307,IF($V3307="CODE",$H3307,""))))</f>
        <v>0</v>
      </c>
    </row>
    <row r="3308" spans="1:26" ht="21" customHeight="1">
      <c r="A3308" s="27">
        <f>IF($B3308="","",COUNTA($B$13:$B3308))</f>
        <v>0</v>
      </c>
      <c r="B3308" s="28"/>
      <c r="C3308" s="28"/>
      <c r="D3308" s="29"/>
      <c r="E3308" s="29"/>
      <c r="F3308" s="29"/>
      <c r="G3308" s="28"/>
      <c r="H3308" s="28"/>
      <c r="I3308" s="30">
        <f>IF($H3308="","",IFERROR(VLOOKUP($H3308,AcctTbl,2,0),"کد ناشناخته"))</f>
        <v>0</v>
      </c>
      <c r="J3308" s="27">
        <f>IF($H3308="","",IFERROR(VLOOKUP($H3308,AcctTbl,3,0),""))</f>
        <v>0</v>
      </c>
      <c r="K3308" s="29"/>
      <c r="L3308" s="28"/>
      <c r="M3308" s="31"/>
      <c r="N3308" s="29"/>
      <c r="O3308" s="32">
        <f>IF($B3308="",0,IF($U3308="IN",N($M3308),0))</f>
        <v>0</v>
      </c>
      <c r="P3308" s="32">
        <f>IF($B3308="",0,IF(OR($U3308="OUT",$U3308="TRF"),N($M3308),0))</f>
        <v>0</v>
      </c>
      <c r="Q3308" s="32">
        <f>IF($B3308="",0,IF(OR($U3308="OUT",$U3308="TRF"),N($M3308),0))</f>
        <v>0</v>
      </c>
      <c r="R3308" s="32">
        <f>IF($B3308="",0,IF($U3308="IN",N($M3308),0))</f>
        <v>0</v>
      </c>
      <c r="S3308" s="33">
        <f>IF($B3308="","",IF($M3308="","⚠ مبلغ",IF($E3308="","⚠ بانک عامل",IF(AND($U3308="TRF",$F3308=""),"⚠ بانک مقصد",IF(AND($V3308&lt;&gt;"NONE",$V3308&lt;&gt;"",$Z3308=""),"⚠ طرف حساب","✓")))))</f>
        <v>0</v>
      </c>
      <c r="T3308" s="29"/>
      <c r="U3308" s="27">
        <f>IFERROR(VLOOKUP($D3308,BankOpTbl,2,0),"")</f>
        <v>0</v>
      </c>
      <c r="V3308" s="27">
        <f>IFERROR(VLOOKUP($D3308,BankOpTbl,3,0),"")</f>
        <v>0</v>
      </c>
      <c r="W3308" s="27">
        <f>IFERROR(VLOOKUP($D3308,BankOpTbl,4,0),"")</f>
        <v>0</v>
      </c>
      <c r="X3308" s="27">
        <f>IF($E3308="","",IFERROR(VLOOKUP($E3308,BankTbl,4,0),""))</f>
        <v>0</v>
      </c>
      <c r="Y3308" s="27">
        <f>IF($F3308="","",IFERROR(VLOOKUP($F3308,BankTbl,4,0),""))</f>
        <v>0</v>
      </c>
      <c r="Z3308" s="27">
        <f>IF($B3308="","",IF($V3308="PICK",LEFT($N3308,5),IF($V3308="FIXED",$W3308,IF($V3308="CODE",$H3308,""))))</f>
        <v>0</v>
      </c>
    </row>
    <row r="3309" spans="1:26" ht="21" customHeight="1">
      <c r="A3309" s="27">
        <f>IF($B3309="","",COUNTA($B$13:$B3309))</f>
        <v>0</v>
      </c>
      <c r="B3309" s="28"/>
      <c r="C3309" s="28"/>
      <c r="D3309" s="29"/>
      <c r="E3309" s="29"/>
      <c r="F3309" s="29"/>
      <c r="G3309" s="28"/>
      <c r="H3309" s="28"/>
      <c r="I3309" s="30">
        <f>IF($H3309="","",IFERROR(VLOOKUP($H3309,AcctTbl,2,0),"کد ناشناخته"))</f>
        <v>0</v>
      </c>
      <c r="J3309" s="27">
        <f>IF($H3309="","",IFERROR(VLOOKUP($H3309,AcctTbl,3,0),""))</f>
        <v>0</v>
      </c>
      <c r="K3309" s="29"/>
      <c r="L3309" s="28"/>
      <c r="M3309" s="31"/>
      <c r="N3309" s="29"/>
      <c r="O3309" s="32">
        <f>IF($B3309="",0,IF($U3309="IN",N($M3309),0))</f>
        <v>0</v>
      </c>
      <c r="P3309" s="32">
        <f>IF($B3309="",0,IF(OR($U3309="OUT",$U3309="TRF"),N($M3309),0))</f>
        <v>0</v>
      </c>
      <c r="Q3309" s="32">
        <f>IF($B3309="",0,IF(OR($U3309="OUT",$U3309="TRF"),N($M3309),0))</f>
        <v>0</v>
      </c>
      <c r="R3309" s="32">
        <f>IF($B3309="",0,IF($U3309="IN",N($M3309),0))</f>
        <v>0</v>
      </c>
      <c r="S3309" s="33">
        <f>IF($B3309="","",IF($M3309="","⚠ مبلغ",IF($E3309="","⚠ بانک عامل",IF(AND($U3309="TRF",$F3309=""),"⚠ بانک مقصد",IF(AND($V3309&lt;&gt;"NONE",$V3309&lt;&gt;"",$Z3309=""),"⚠ طرف حساب","✓")))))</f>
        <v>0</v>
      </c>
      <c r="T3309" s="29"/>
      <c r="U3309" s="27">
        <f>IFERROR(VLOOKUP($D3309,BankOpTbl,2,0),"")</f>
        <v>0</v>
      </c>
      <c r="V3309" s="27">
        <f>IFERROR(VLOOKUP($D3309,BankOpTbl,3,0),"")</f>
        <v>0</v>
      </c>
      <c r="W3309" s="27">
        <f>IFERROR(VLOOKUP($D3309,BankOpTbl,4,0),"")</f>
        <v>0</v>
      </c>
      <c r="X3309" s="27">
        <f>IF($E3309="","",IFERROR(VLOOKUP($E3309,BankTbl,4,0),""))</f>
        <v>0</v>
      </c>
      <c r="Y3309" s="27">
        <f>IF($F3309="","",IFERROR(VLOOKUP($F3309,BankTbl,4,0),""))</f>
        <v>0</v>
      </c>
      <c r="Z3309" s="27">
        <f>IF($B3309="","",IF($V3309="PICK",LEFT($N3309,5),IF($V3309="FIXED",$W3309,IF($V3309="CODE",$H3309,""))))</f>
        <v>0</v>
      </c>
    </row>
    <row r="3310" spans="1:26" ht="21" customHeight="1">
      <c r="A3310" s="27">
        <f>IF($B3310="","",COUNTA($B$13:$B3310))</f>
        <v>0</v>
      </c>
      <c r="B3310" s="28"/>
      <c r="C3310" s="28"/>
      <c r="D3310" s="29"/>
      <c r="E3310" s="29"/>
      <c r="F3310" s="29"/>
      <c r="G3310" s="28"/>
      <c r="H3310" s="28"/>
      <c r="I3310" s="30">
        <f>IF($H3310="","",IFERROR(VLOOKUP($H3310,AcctTbl,2,0),"کد ناشناخته"))</f>
        <v>0</v>
      </c>
      <c r="J3310" s="27">
        <f>IF($H3310="","",IFERROR(VLOOKUP($H3310,AcctTbl,3,0),""))</f>
        <v>0</v>
      </c>
      <c r="K3310" s="29"/>
      <c r="L3310" s="28"/>
      <c r="M3310" s="31"/>
      <c r="N3310" s="29"/>
      <c r="O3310" s="32">
        <f>IF($B3310="",0,IF($U3310="IN",N($M3310),0))</f>
        <v>0</v>
      </c>
      <c r="P3310" s="32">
        <f>IF($B3310="",0,IF(OR($U3310="OUT",$U3310="TRF"),N($M3310),0))</f>
        <v>0</v>
      </c>
      <c r="Q3310" s="32">
        <f>IF($B3310="",0,IF(OR($U3310="OUT",$U3310="TRF"),N($M3310),0))</f>
        <v>0</v>
      </c>
      <c r="R3310" s="32">
        <f>IF($B3310="",0,IF($U3310="IN",N($M3310),0))</f>
        <v>0</v>
      </c>
      <c r="S3310" s="33">
        <f>IF($B3310="","",IF($M3310="","⚠ مبلغ",IF($E3310="","⚠ بانک عامل",IF(AND($U3310="TRF",$F3310=""),"⚠ بانک مقصد",IF(AND($V3310&lt;&gt;"NONE",$V3310&lt;&gt;"",$Z3310=""),"⚠ طرف حساب","✓")))))</f>
        <v>0</v>
      </c>
      <c r="T3310" s="29"/>
      <c r="U3310" s="27">
        <f>IFERROR(VLOOKUP($D3310,BankOpTbl,2,0),"")</f>
        <v>0</v>
      </c>
      <c r="V3310" s="27">
        <f>IFERROR(VLOOKUP($D3310,BankOpTbl,3,0),"")</f>
        <v>0</v>
      </c>
      <c r="W3310" s="27">
        <f>IFERROR(VLOOKUP($D3310,BankOpTbl,4,0),"")</f>
        <v>0</v>
      </c>
      <c r="X3310" s="27">
        <f>IF($E3310="","",IFERROR(VLOOKUP($E3310,BankTbl,4,0),""))</f>
        <v>0</v>
      </c>
      <c r="Y3310" s="27">
        <f>IF($F3310="","",IFERROR(VLOOKUP($F3310,BankTbl,4,0),""))</f>
        <v>0</v>
      </c>
      <c r="Z3310" s="27">
        <f>IF($B3310="","",IF($V3310="PICK",LEFT($N3310,5),IF($V3310="FIXED",$W3310,IF($V3310="CODE",$H3310,""))))</f>
        <v>0</v>
      </c>
    </row>
    <row r="3311" spans="1:26" ht="21" customHeight="1">
      <c r="A3311" s="27">
        <f>IF($B3311="","",COUNTA($B$13:$B3311))</f>
        <v>0</v>
      </c>
      <c r="B3311" s="28"/>
      <c r="C3311" s="28"/>
      <c r="D3311" s="29"/>
      <c r="E3311" s="29"/>
      <c r="F3311" s="29"/>
      <c r="G3311" s="28"/>
      <c r="H3311" s="28"/>
      <c r="I3311" s="30">
        <f>IF($H3311="","",IFERROR(VLOOKUP($H3311,AcctTbl,2,0),"کد ناشناخته"))</f>
        <v>0</v>
      </c>
      <c r="J3311" s="27">
        <f>IF($H3311="","",IFERROR(VLOOKUP($H3311,AcctTbl,3,0),""))</f>
        <v>0</v>
      </c>
      <c r="K3311" s="29"/>
      <c r="L3311" s="28"/>
      <c r="M3311" s="31"/>
      <c r="N3311" s="29"/>
      <c r="O3311" s="32">
        <f>IF($B3311="",0,IF($U3311="IN",N($M3311),0))</f>
        <v>0</v>
      </c>
      <c r="P3311" s="32">
        <f>IF($B3311="",0,IF(OR($U3311="OUT",$U3311="TRF"),N($M3311),0))</f>
        <v>0</v>
      </c>
      <c r="Q3311" s="32">
        <f>IF($B3311="",0,IF(OR($U3311="OUT",$U3311="TRF"),N($M3311),0))</f>
        <v>0</v>
      </c>
      <c r="R3311" s="32">
        <f>IF($B3311="",0,IF($U3311="IN",N($M3311),0))</f>
        <v>0</v>
      </c>
      <c r="S3311" s="33">
        <f>IF($B3311="","",IF($M3311="","⚠ مبلغ",IF($E3311="","⚠ بانک عامل",IF(AND($U3311="TRF",$F3311=""),"⚠ بانک مقصد",IF(AND($V3311&lt;&gt;"NONE",$V3311&lt;&gt;"",$Z3311=""),"⚠ طرف حساب","✓")))))</f>
        <v>0</v>
      </c>
      <c r="T3311" s="29"/>
      <c r="U3311" s="27">
        <f>IFERROR(VLOOKUP($D3311,BankOpTbl,2,0),"")</f>
        <v>0</v>
      </c>
      <c r="V3311" s="27">
        <f>IFERROR(VLOOKUP($D3311,BankOpTbl,3,0),"")</f>
        <v>0</v>
      </c>
      <c r="W3311" s="27">
        <f>IFERROR(VLOOKUP($D3311,BankOpTbl,4,0),"")</f>
        <v>0</v>
      </c>
      <c r="X3311" s="27">
        <f>IF($E3311="","",IFERROR(VLOOKUP($E3311,BankTbl,4,0),""))</f>
        <v>0</v>
      </c>
      <c r="Y3311" s="27">
        <f>IF($F3311="","",IFERROR(VLOOKUP($F3311,BankTbl,4,0),""))</f>
        <v>0</v>
      </c>
      <c r="Z3311" s="27">
        <f>IF($B3311="","",IF($V3311="PICK",LEFT($N3311,5),IF($V3311="FIXED",$W3311,IF($V3311="CODE",$H3311,""))))</f>
        <v>0</v>
      </c>
    </row>
    <row r="3312" spans="1:26" ht="21" customHeight="1">
      <c r="A3312" s="27">
        <f>IF($B3312="","",COUNTA($B$13:$B3312))</f>
        <v>0</v>
      </c>
      <c r="B3312" s="28"/>
      <c r="C3312" s="28"/>
      <c r="D3312" s="29"/>
      <c r="E3312" s="29"/>
      <c r="F3312" s="29"/>
      <c r="G3312" s="28"/>
      <c r="H3312" s="28"/>
      <c r="I3312" s="30">
        <f>IF($H3312="","",IFERROR(VLOOKUP($H3312,AcctTbl,2,0),"کد ناشناخته"))</f>
        <v>0</v>
      </c>
      <c r="J3312" s="27">
        <f>IF($H3312="","",IFERROR(VLOOKUP($H3312,AcctTbl,3,0),""))</f>
        <v>0</v>
      </c>
      <c r="K3312" s="29"/>
      <c r="L3312" s="28"/>
      <c r="M3312" s="31"/>
      <c r="N3312" s="29"/>
      <c r="O3312" s="32">
        <f>IF($B3312="",0,IF($U3312="IN",N($M3312),0))</f>
        <v>0</v>
      </c>
      <c r="P3312" s="32">
        <f>IF($B3312="",0,IF(OR($U3312="OUT",$U3312="TRF"),N($M3312),0))</f>
        <v>0</v>
      </c>
      <c r="Q3312" s="32">
        <f>IF($B3312="",0,IF(OR($U3312="OUT",$U3312="TRF"),N($M3312),0))</f>
        <v>0</v>
      </c>
      <c r="R3312" s="32">
        <f>IF($B3312="",0,IF($U3312="IN",N($M3312),0))</f>
        <v>0</v>
      </c>
      <c r="S3312" s="33">
        <f>IF($B3312="","",IF($M3312="","⚠ مبلغ",IF($E3312="","⚠ بانک عامل",IF(AND($U3312="TRF",$F3312=""),"⚠ بانک مقصد",IF(AND($V3312&lt;&gt;"NONE",$V3312&lt;&gt;"",$Z3312=""),"⚠ طرف حساب","✓")))))</f>
        <v>0</v>
      </c>
      <c r="T3312" s="29"/>
      <c r="U3312" s="27">
        <f>IFERROR(VLOOKUP($D3312,BankOpTbl,2,0),"")</f>
        <v>0</v>
      </c>
      <c r="V3312" s="27">
        <f>IFERROR(VLOOKUP($D3312,BankOpTbl,3,0),"")</f>
        <v>0</v>
      </c>
      <c r="W3312" s="27">
        <f>IFERROR(VLOOKUP($D3312,BankOpTbl,4,0),"")</f>
        <v>0</v>
      </c>
      <c r="X3312" s="27">
        <f>IF($E3312="","",IFERROR(VLOOKUP($E3312,BankTbl,4,0),""))</f>
        <v>0</v>
      </c>
      <c r="Y3312" s="27">
        <f>IF($F3312="","",IFERROR(VLOOKUP($F3312,BankTbl,4,0),""))</f>
        <v>0</v>
      </c>
      <c r="Z3312" s="27">
        <f>IF($B3312="","",IF($V3312="PICK",LEFT($N3312,5),IF($V3312="FIXED",$W3312,IF($V3312="CODE",$H3312,""))))</f>
        <v>0</v>
      </c>
    </row>
    <row r="3313" spans="1:26" ht="21" customHeight="1">
      <c r="A3313" s="27">
        <f>IF($B3313="","",COUNTA($B$13:$B3313))</f>
        <v>0</v>
      </c>
      <c r="B3313" s="28"/>
      <c r="C3313" s="28"/>
      <c r="D3313" s="29"/>
      <c r="E3313" s="29"/>
      <c r="F3313" s="29"/>
      <c r="G3313" s="28"/>
      <c r="H3313" s="28"/>
      <c r="I3313" s="30">
        <f>IF($H3313="","",IFERROR(VLOOKUP($H3313,AcctTbl,2,0),"کد ناشناخته"))</f>
        <v>0</v>
      </c>
      <c r="J3313" s="27">
        <f>IF($H3313="","",IFERROR(VLOOKUP($H3313,AcctTbl,3,0),""))</f>
        <v>0</v>
      </c>
      <c r="K3313" s="29"/>
      <c r="L3313" s="28"/>
      <c r="M3313" s="31"/>
      <c r="N3313" s="29"/>
      <c r="O3313" s="32">
        <f>IF($B3313="",0,IF($U3313="IN",N($M3313),0))</f>
        <v>0</v>
      </c>
      <c r="P3313" s="32">
        <f>IF($B3313="",0,IF(OR($U3313="OUT",$U3313="TRF"),N($M3313),0))</f>
        <v>0</v>
      </c>
      <c r="Q3313" s="32">
        <f>IF($B3313="",0,IF(OR($U3313="OUT",$U3313="TRF"),N($M3313),0))</f>
        <v>0</v>
      </c>
      <c r="R3313" s="32">
        <f>IF($B3313="",0,IF($U3313="IN",N($M3313),0))</f>
        <v>0</v>
      </c>
      <c r="S3313" s="33">
        <f>IF($B3313="","",IF($M3313="","⚠ مبلغ",IF($E3313="","⚠ بانک عامل",IF(AND($U3313="TRF",$F3313=""),"⚠ بانک مقصد",IF(AND($V3313&lt;&gt;"NONE",$V3313&lt;&gt;"",$Z3313=""),"⚠ طرف حساب","✓")))))</f>
        <v>0</v>
      </c>
      <c r="T3313" s="29"/>
      <c r="U3313" s="27">
        <f>IFERROR(VLOOKUP($D3313,BankOpTbl,2,0),"")</f>
        <v>0</v>
      </c>
      <c r="V3313" s="27">
        <f>IFERROR(VLOOKUP($D3313,BankOpTbl,3,0),"")</f>
        <v>0</v>
      </c>
      <c r="W3313" s="27">
        <f>IFERROR(VLOOKUP($D3313,BankOpTbl,4,0),"")</f>
        <v>0</v>
      </c>
      <c r="X3313" s="27">
        <f>IF($E3313="","",IFERROR(VLOOKUP($E3313,BankTbl,4,0),""))</f>
        <v>0</v>
      </c>
      <c r="Y3313" s="27">
        <f>IF($F3313="","",IFERROR(VLOOKUP($F3313,BankTbl,4,0),""))</f>
        <v>0</v>
      </c>
      <c r="Z3313" s="27">
        <f>IF($B3313="","",IF($V3313="PICK",LEFT($N3313,5),IF($V3313="FIXED",$W3313,IF($V3313="CODE",$H3313,""))))</f>
        <v>0</v>
      </c>
    </row>
    <row r="3314" spans="1:26" ht="21" customHeight="1">
      <c r="A3314" s="27">
        <f>IF($B3314="","",COUNTA($B$13:$B3314))</f>
        <v>0</v>
      </c>
      <c r="B3314" s="28"/>
      <c r="C3314" s="28"/>
      <c r="D3314" s="29"/>
      <c r="E3314" s="29"/>
      <c r="F3314" s="29"/>
      <c r="G3314" s="28"/>
      <c r="H3314" s="28"/>
      <c r="I3314" s="30">
        <f>IF($H3314="","",IFERROR(VLOOKUP($H3314,AcctTbl,2,0),"کد ناشناخته"))</f>
        <v>0</v>
      </c>
      <c r="J3314" s="27">
        <f>IF($H3314="","",IFERROR(VLOOKUP($H3314,AcctTbl,3,0),""))</f>
        <v>0</v>
      </c>
      <c r="K3314" s="29"/>
      <c r="L3314" s="28"/>
      <c r="M3314" s="31"/>
      <c r="N3314" s="29"/>
      <c r="O3314" s="32">
        <f>IF($B3314="",0,IF($U3314="IN",N($M3314),0))</f>
        <v>0</v>
      </c>
      <c r="P3314" s="32">
        <f>IF($B3314="",0,IF(OR($U3314="OUT",$U3314="TRF"),N($M3314),0))</f>
        <v>0</v>
      </c>
      <c r="Q3314" s="32">
        <f>IF($B3314="",0,IF(OR($U3314="OUT",$U3314="TRF"),N($M3314),0))</f>
        <v>0</v>
      </c>
      <c r="R3314" s="32">
        <f>IF($B3314="",0,IF($U3314="IN",N($M3314),0))</f>
        <v>0</v>
      </c>
      <c r="S3314" s="33">
        <f>IF($B3314="","",IF($M3314="","⚠ مبلغ",IF($E3314="","⚠ بانک عامل",IF(AND($U3314="TRF",$F3314=""),"⚠ بانک مقصد",IF(AND($V3314&lt;&gt;"NONE",$V3314&lt;&gt;"",$Z3314=""),"⚠ طرف حساب","✓")))))</f>
        <v>0</v>
      </c>
      <c r="T3314" s="29"/>
      <c r="U3314" s="27">
        <f>IFERROR(VLOOKUP($D3314,BankOpTbl,2,0),"")</f>
        <v>0</v>
      </c>
      <c r="V3314" s="27">
        <f>IFERROR(VLOOKUP($D3314,BankOpTbl,3,0),"")</f>
        <v>0</v>
      </c>
      <c r="W3314" s="27">
        <f>IFERROR(VLOOKUP($D3314,BankOpTbl,4,0),"")</f>
        <v>0</v>
      </c>
      <c r="X3314" s="27">
        <f>IF($E3314="","",IFERROR(VLOOKUP($E3314,BankTbl,4,0),""))</f>
        <v>0</v>
      </c>
      <c r="Y3314" s="27">
        <f>IF($F3314="","",IFERROR(VLOOKUP($F3314,BankTbl,4,0),""))</f>
        <v>0</v>
      </c>
      <c r="Z3314" s="27">
        <f>IF($B3314="","",IF($V3314="PICK",LEFT($N3314,5),IF($V3314="FIXED",$W3314,IF($V3314="CODE",$H3314,""))))</f>
        <v>0</v>
      </c>
    </row>
    <row r="3315" spans="1:26" ht="21" customHeight="1">
      <c r="A3315" s="27">
        <f>IF($B3315="","",COUNTA($B$13:$B3315))</f>
        <v>0</v>
      </c>
      <c r="B3315" s="28"/>
      <c r="C3315" s="28"/>
      <c r="D3315" s="29"/>
      <c r="E3315" s="29"/>
      <c r="F3315" s="29"/>
      <c r="G3315" s="28"/>
      <c r="H3315" s="28"/>
      <c r="I3315" s="30">
        <f>IF($H3315="","",IFERROR(VLOOKUP($H3315,AcctTbl,2,0),"کد ناشناخته"))</f>
        <v>0</v>
      </c>
      <c r="J3315" s="27">
        <f>IF($H3315="","",IFERROR(VLOOKUP($H3315,AcctTbl,3,0),""))</f>
        <v>0</v>
      </c>
      <c r="K3315" s="29"/>
      <c r="L3315" s="28"/>
      <c r="M3315" s="31"/>
      <c r="N3315" s="29"/>
      <c r="O3315" s="32">
        <f>IF($B3315="",0,IF($U3315="IN",N($M3315),0))</f>
        <v>0</v>
      </c>
      <c r="P3315" s="32">
        <f>IF($B3315="",0,IF(OR($U3315="OUT",$U3315="TRF"),N($M3315),0))</f>
        <v>0</v>
      </c>
      <c r="Q3315" s="32">
        <f>IF($B3315="",0,IF(OR($U3315="OUT",$U3315="TRF"),N($M3315),0))</f>
        <v>0</v>
      </c>
      <c r="R3315" s="32">
        <f>IF($B3315="",0,IF($U3315="IN",N($M3315),0))</f>
        <v>0</v>
      </c>
      <c r="S3315" s="33">
        <f>IF($B3315="","",IF($M3315="","⚠ مبلغ",IF($E3315="","⚠ بانک عامل",IF(AND($U3315="TRF",$F3315=""),"⚠ بانک مقصد",IF(AND($V3315&lt;&gt;"NONE",$V3315&lt;&gt;"",$Z3315=""),"⚠ طرف حساب","✓")))))</f>
        <v>0</v>
      </c>
      <c r="T3315" s="29"/>
      <c r="U3315" s="27">
        <f>IFERROR(VLOOKUP($D3315,BankOpTbl,2,0),"")</f>
        <v>0</v>
      </c>
      <c r="V3315" s="27">
        <f>IFERROR(VLOOKUP($D3315,BankOpTbl,3,0),"")</f>
        <v>0</v>
      </c>
      <c r="W3315" s="27">
        <f>IFERROR(VLOOKUP($D3315,BankOpTbl,4,0),"")</f>
        <v>0</v>
      </c>
      <c r="X3315" s="27">
        <f>IF($E3315="","",IFERROR(VLOOKUP($E3315,BankTbl,4,0),""))</f>
        <v>0</v>
      </c>
      <c r="Y3315" s="27">
        <f>IF($F3315="","",IFERROR(VLOOKUP($F3315,BankTbl,4,0),""))</f>
        <v>0</v>
      </c>
      <c r="Z3315" s="27">
        <f>IF($B3315="","",IF($V3315="PICK",LEFT($N3315,5),IF($V3315="FIXED",$W3315,IF($V3315="CODE",$H3315,""))))</f>
        <v>0</v>
      </c>
    </row>
    <row r="3316" spans="1:26" ht="21" customHeight="1">
      <c r="A3316" s="27">
        <f>IF($B3316="","",COUNTA($B$13:$B3316))</f>
        <v>0</v>
      </c>
      <c r="B3316" s="28"/>
      <c r="C3316" s="28"/>
      <c r="D3316" s="29"/>
      <c r="E3316" s="29"/>
      <c r="F3316" s="29"/>
      <c r="G3316" s="28"/>
      <c r="H3316" s="28"/>
      <c r="I3316" s="30">
        <f>IF($H3316="","",IFERROR(VLOOKUP($H3316,AcctTbl,2,0),"کد ناشناخته"))</f>
        <v>0</v>
      </c>
      <c r="J3316" s="27">
        <f>IF($H3316="","",IFERROR(VLOOKUP($H3316,AcctTbl,3,0),""))</f>
        <v>0</v>
      </c>
      <c r="K3316" s="29"/>
      <c r="L3316" s="28"/>
      <c r="M3316" s="31"/>
      <c r="N3316" s="29"/>
      <c r="O3316" s="32">
        <f>IF($B3316="",0,IF($U3316="IN",N($M3316),0))</f>
        <v>0</v>
      </c>
      <c r="P3316" s="32">
        <f>IF($B3316="",0,IF(OR($U3316="OUT",$U3316="TRF"),N($M3316),0))</f>
        <v>0</v>
      </c>
      <c r="Q3316" s="32">
        <f>IF($B3316="",0,IF(OR($U3316="OUT",$U3316="TRF"),N($M3316),0))</f>
        <v>0</v>
      </c>
      <c r="R3316" s="32">
        <f>IF($B3316="",0,IF($U3316="IN",N($M3316),0))</f>
        <v>0</v>
      </c>
      <c r="S3316" s="33">
        <f>IF($B3316="","",IF($M3316="","⚠ مبلغ",IF($E3316="","⚠ بانک عامل",IF(AND($U3316="TRF",$F3316=""),"⚠ بانک مقصد",IF(AND($V3316&lt;&gt;"NONE",$V3316&lt;&gt;"",$Z3316=""),"⚠ طرف حساب","✓")))))</f>
        <v>0</v>
      </c>
      <c r="T3316" s="29"/>
      <c r="U3316" s="27">
        <f>IFERROR(VLOOKUP($D3316,BankOpTbl,2,0),"")</f>
        <v>0</v>
      </c>
      <c r="V3316" s="27">
        <f>IFERROR(VLOOKUP($D3316,BankOpTbl,3,0),"")</f>
        <v>0</v>
      </c>
      <c r="W3316" s="27">
        <f>IFERROR(VLOOKUP($D3316,BankOpTbl,4,0),"")</f>
        <v>0</v>
      </c>
      <c r="X3316" s="27">
        <f>IF($E3316="","",IFERROR(VLOOKUP($E3316,BankTbl,4,0),""))</f>
        <v>0</v>
      </c>
      <c r="Y3316" s="27">
        <f>IF($F3316="","",IFERROR(VLOOKUP($F3316,BankTbl,4,0),""))</f>
        <v>0</v>
      </c>
      <c r="Z3316" s="27">
        <f>IF($B3316="","",IF($V3316="PICK",LEFT($N3316,5),IF($V3316="FIXED",$W3316,IF($V3316="CODE",$H3316,""))))</f>
        <v>0</v>
      </c>
    </row>
    <row r="3317" spans="1:26" ht="21" customHeight="1">
      <c r="A3317" s="27">
        <f>IF($B3317="","",COUNTA($B$13:$B3317))</f>
        <v>0</v>
      </c>
      <c r="B3317" s="28"/>
      <c r="C3317" s="28"/>
      <c r="D3317" s="29"/>
      <c r="E3317" s="29"/>
      <c r="F3317" s="29"/>
      <c r="G3317" s="28"/>
      <c r="H3317" s="28"/>
      <c r="I3317" s="30">
        <f>IF($H3317="","",IFERROR(VLOOKUP($H3317,AcctTbl,2,0),"کد ناشناخته"))</f>
        <v>0</v>
      </c>
      <c r="J3317" s="27">
        <f>IF($H3317="","",IFERROR(VLOOKUP($H3317,AcctTbl,3,0),""))</f>
        <v>0</v>
      </c>
      <c r="K3317" s="29"/>
      <c r="L3317" s="28"/>
      <c r="M3317" s="31"/>
      <c r="N3317" s="29"/>
      <c r="O3317" s="32">
        <f>IF($B3317="",0,IF($U3317="IN",N($M3317),0))</f>
        <v>0</v>
      </c>
      <c r="P3317" s="32">
        <f>IF($B3317="",0,IF(OR($U3317="OUT",$U3317="TRF"),N($M3317),0))</f>
        <v>0</v>
      </c>
      <c r="Q3317" s="32">
        <f>IF($B3317="",0,IF(OR($U3317="OUT",$U3317="TRF"),N($M3317),0))</f>
        <v>0</v>
      </c>
      <c r="R3317" s="32">
        <f>IF($B3317="",0,IF($U3317="IN",N($M3317),0))</f>
        <v>0</v>
      </c>
      <c r="S3317" s="33">
        <f>IF($B3317="","",IF($M3317="","⚠ مبلغ",IF($E3317="","⚠ بانک عامل",IF(AND($U3317="TRF",$F3317=""),"⚠ بانک مقصد",IF(AND($V3317&lt;&gt;"NONE",$V3317&lt;&gt;"",$Z3317=""),"⚠ طرف حساب","✓")))))</f>
        <v>0</v>
      </c>
      <c r="T3317" s="29"/>
      <c r="U3317" s="27">
        <f>IFERROR(VLOOKUP($D3317,BankOpTbl,2,0),"")</f>
        <v>0</v>
      </c>
      <c r="V3317" s="27">
        <f>IFERROR(VLOOKUP($D3317,BankOpTbl,3,0),"")</f>
        <v>0</v>
      </c>
      <c r="W3317" s="27">
        <f>IFERROR(VLOOKUP($D3317,BankOpTbl,4,0),"")</f>
        <v>0</v>
      </c>
      <c r="X3317" s="27">
        <f>IF($E3317="","",IFERROR(VLOOKUP($E3317,BankTbl,4,0),""))</f>
        <v>0</v>
      </c>
      <c r="Y3317" s="27">
        <f>IF($F3317="","",IFERROR(VLOOKUP($F3317,BankTbl,4,0),""))</f>
        <v>0</v>
      </c>
      <c r="Z3317" s="27">
        <f>IF($B3317="","",IF($V3317="PICK",LEFT($N3317,5),IF($V3317="FIXED",$W3317,IF($V3317="CODE",$H3317,""))))</f>
        <v>0</v>
      </c>
    </row>
    <row r="3318" spans="1:26" ht="21" customHeight="1">
      <c r="A3318" s="27">
        <f>IF($B3318="","",COUNTA($B$13:$B3318))</f>
        <v>0</v>
      </c>
      <c r="B3318" s="28"/>
      <c r="C3318" s="28"/>
      <c r="D3318" s="29"/>
      <c r="E3318" s="29"/>
      <c r="F3318" s="29"/>
      <c r="G3318" s="28"/>
      <c r="H3318" s="28"/>
      <c r="I3318" s="30">
        <f>IF($H3318="","",IFERROR(VLOOKUP($H3318,AcctTbl,2,0),"کد ناشناخته"))</f>
        <v>0</v>
      </c>
      <c r="J3318" s="27">
        <f>IF($H3318="","",IFERROR(VLOOKUP($H3318,AcctTbl,3,0),""))</f>
        <v>0</v>
      </c>
      <c r="K3318" s="29"/>
      <c r="L3318" s="28"/>
      <c r="M3318" s="31"/>
      <c r="N3318" s="29"/>
      <c r="O3318" s="32">
        <f>IF($B3318="",0,IF($U3318="IN",N($M3318),0))</f>
        <v>0</v>
      </c>
      <c r="P3318" s="32">
        <f>IF($B3318="",0,IF(OR($U3318="OUT",$U3318="TRF"),N($M3318),0))</f>
        <v>0</v>
      </c>
      <c r="Q3318" s="32">
        <f>IF($B3318="",0,IF(OR($U3318="OUT",$U3318="TRF"),N($M3318),0))</f>
        <v>0</v>
      </c>
      <c r="R3318" s="32">
        <f>IF($B3318="",0,IF($U3318="IN",N($M3318),0))</f>
        <v>0</v>
      </c>
      <c r="S3318" s="33">
        <f>IF($B3318="","",IF($M3318="","⚠ مبلغ",IF($E3318="","⚠ بانک عامل",IF(AND($U3318="TRF",$F3318=""),"⚠ بانک مقصد",IF(AND($V3318&lt;&gt;"NONE",$V3318&lt;&gt;"",$Z3318=""),"⚠ طرف حساب","✓")))))</f>
        <v>0</v>
      </c>
      <c r="T3318" s="29"/>
      <c r="U3318" s="27">
        <f>IFERROR(VLOOKUP($D3318,BankOpTbl,2,0),"")</f>
        <v>0</v>
      </c>
      <c r="V3318" s="27">
        <f>IFERROR(VLOOKUP($D3318,BankOpTbl,3,0),"")</f>
        <v>0</v>
      </c>
      <c r="W3318" s="27">
        <f>IFERROR(VLOOKUP($D3318,BankOpTbl,4,0),"")</f>
        <v>0</v>
      </c>
      <c r="X3318" s="27">
        <f>IF($E3318="","",IFERROR(VLOOKUP($E3318,BankTbl,4,0),""))</f>
        <v>0</v>
      </c>
      <c r="Y3318" s="27">
        <f>IF($F3318="","",IFERROR(VLOOKUP($F3318,BankTbl,4,0),""))</f>
        <v>0</v>
      </c>
      <c r="Z3318" s="27">
        <f>IF($B3318="","",IF($V3318="PICK",LEFT($N3318,5),IF($V3318="FIXED",$W3318,IF($V3318="CODE",$H3318,""))))</f>
        <v>0</v>
      </c>
    </row>
    <row r="3319" spans="1:26" ht="21" customHeight="1">
      <c r="A3319" s="27">
        <f>IF($B3319="","",COUNTA($B$13:$B3319))</f>
        <v>0</v>
      </c>
      <c r="B3319" s="28"/>
      <c r="C3319" s="28"/>
      <c r="D3319" s="29"/>
      <c r="E3319" s="29"/>
      <c r="F3319" s="29"/>
      <c r="G3319" s="28"/>
      <c r="H3319" s="28"/>
      <c r="I3319" s="30">
        <f>IF($H3319="","",IFERROR(VLOOKUP($H3319,AcctTbl,2,0),"کد ناشناخته"))</f>
        <v>0</v>
      </c>
      <c r="J3319" s="27">
        <f>IF($H3319="","",IFERROR(VLOOKUP($H3319,AcctTbl,3,0),""))</f>
        <v>0</v>
      </c>
      <c r="K3319" s="29"/>
      <c r="L3319" s="28"/>
      <c r="M3319" s="31"/>
      <c r="N3319" s="29"/>
      <c r="O3319" s="32">
        <f>IF($B3319="",0,IF($U3319="IN",N($M3319),0))</f>
        <v>0</v>
      </c>
      <c r="P3319" s="32">
        <f>IF($B3319="",0,IF(OR($U3319="OUT",$U3319="TRF"),N($M3319),0))</f>
        <v>0</v>
      </c>
      <c r="Q3319" s="32">
        <f>IF($B3319="",0,IF(OR($U3319="OUT",$U3319="TRF"),N($M3319),0))</f>
        <v>0</v>
      </c>
      <c r="R3319" s="32">
        <f>IF($B3319="",0,IF($U3319="IN",N($M3319),0))</f>
        <v>0</v>
      </c>
      <c r="S3319" s="33">
        <f>IF($B3319="","",IF($M3319="","⚠ مبلغ",IF($E3319="","⚠ بانک عامل",IF(AND($U3319="TRF",$F3319=""),"⚠ بانک مقصد",IF(AND($V3319&lt;&gt;"NONE",$V3319&lt;&gt;"",$Z3319=""),"⚠ طرف حساب","✓")))))</f>
        <v>0</v>
      </c>
      <c r="T3319" s="29"/>
      <c r="U3319" s="27">
        <f>IFERROR(VLOOKUP($D3319,BankOpTbl,2,0),"")</f>
        <v>0</v>
      </c>
      <c r="V3319" s="27">
        <f>IFERROR(VLOOKUP($D3319,BankOpTbl,3,0),"")</f>
        <v>0</v>
      </c>
      <c r="W3319" s="27">
        <f>IFERROR(VLOOKUP($D3319,BankOpTbl,4,0),"")</f>
        <v>0</v>
      </c>
      <c r="X3319" s="27">
        <f>IF($E3319="","",IFERROR(VLOOKUP($E3319,BankTbl,4,0),""))</f>
        <v>0</v>
      </c>
      <c r="Y3319" s="27">
        <f>IF($F3319="","",IFERROR(VLOOKUP($F3319,BankTbl,4,0),""))</f>
        <v>0</v>
      </c>
      <c r="Z3319" s="27">
        <f>IF($B3319="","",IF($V3319="PICK",LEFT($N3319,5),IF($V3319="FIXED",$W3319,IF($V3319="CODE",$H3319,""))))</f>
        <v>0</v>
      </c>
    </row>
    <row r="3320" spans="1:26" ht="21" customHeight="1">
      <c r="A3320" s="27">
        <f>IF($B3320="","",COUNTA($B$13:$B3320))</f>
        <v>0</v>
      </c>
      <c r="B3320" s="28"/>
      <c r="C3320" s="28"/>
      <c r="D3320" s="29"/>
      <c r="E3320" s="29"/>
      <c r="F3320" s="29"/>
      <c r="G3320" s="28"/>
      <c r="H3320" s="28"/>
      <c r="I3320" s="30">
        <f>IF($H3320="","",IFERROR(VLOOKUP($H3320,AcctTbl,2,0),"کد ناشناخته"))</f>
        <v>0</v>
      </c>
      <c r="J3320" s="27">
        <f>IF($H3320="","",IFERROR(VLOOKUP($H3320,AcctTbl,3,0),""))</f>
        <v>0</v>
      </c>
      <c r="K3320" s="29"/>
      <c r="L3320" s="28"/>
      <c r="M3320" s="31"/>
      <c r="N3320" s="29"/>
      <c r="O3320" s="32">
        <f>IF($B3320="",0,IF($U3320="IN",N($M3320),0))</f>
        <v>0</v>
      </c>
      <c r="P3320" s="32">
        <f>IF($B3320="",0,IF(OR($U3320="OUT",$U3320="TRF"),N($M3320),0))</f>
        <v>0</v>
      </c>
      <c r="Q3320" s="32">
        <f>IF($B3320="",0,IF(OR($U3320="OUT",$U3320="TRF"),N($M3320),0))</f>
        <v>0</v>
      </c>
      <c r="R3320" s="32">
        <f>IF($B3320="",0,IF($U3320="IN",N($M3320),0))</f>
        <v>0</v>
      </c>
      <c r="S3320" s="33">
        <f>IF($B3320="","",IF($M3320="","⚠ مبلغ",IF($E3320="","⚠ بانک عامل",IF(AND($U3320="TRF",$F3320=""),"⚠ بانک مقصد",IF(AND($V3320&lt;&gt;"NONE",$V3320&lt;&gt;"",$Z3320=""),"⚠ طرف حساب","✓")))))</f>
        <v>0</v>
      </c>
      <c r="T3320" s="29"/>
      <c r="U3320" s="27">
        <f>IFERROR(VLOOKUP($D3320,BankOpTbl,2,0),"")</f>
        <v>0</v>
      </c>
      <c r="V3320" s="27">
        <f>IFERROR(VLOOKUP($D3320,BankOpTbl,3,0),"")</f>
        <v>0</v>
      </c>
      <c r="W3320" s="27">
        <f>IFERROR(VLOOKUP($D3320,BankOpTbl,4,0),"")</f>
        <v>0</v>
      </c>
      <c r="X3320" s="27">
        <f>IF($E3320="","",IFERROR(VLOOKUP($E3320,BankTbl,4,0),""))</f>
        <v>0</v>
      </c>
      <c r="Y3320" s="27">
        <f>IF($F3320="","",IFERROR(VLOOKUP($F3320,BankTbl,4,0),""))</f>
        <v>0</v>
      </c>
      <c r="Z3320" s="27">
        <f>IF($B3320="","",IF($V3320="PICK",LEFT($N3320,5),IF($V3320="FIXED",$W3320,IF($V3320="CODE",$H3320,""))))</f>
        <v>0</v>
      </c>
    </row>
    <row r="3321" spans="1:26" ht="21" customHeight="1">
      <c r="A3321" s="27">
        <f>IF($B3321="","",COUNTA($B$13:$B3321))</f>
        <v>0</v>
      </c>
      <c r="B3321" s="28"/>
      <c r="C3321" s="28"/>
      <c r="D3321" s="29"/>
      <c r="E3321" s="29"/>
      <c r="F3321" s="29"/>
      <c r="G3321" s="28"/>
      <c r="H3321" s="28"/>
      <c r="I3321" s="30">
        <f>IF($H3321="","",IFERROR(VLOOKUP($H3321,AcctTbl,2,0),"کد ناشناخته"))</f>
        <v>0</v>
      </c>
      <c r="J3321" s="27">
        <f>IF($H3321="","",IFERROR(VLOOKUP($H3321,AcctTbl,3,0),""))</f>
        <v>0</v>
      </c>
      <c r="K3321" s="29"/>
      <c r="L3321" s="28"/>
      <c r="M3321" s="31"/>
      <c r="N3321" s="29"/>
      <c r="O3321" s="32">
        <f>IF($B3321="",0,IF($U3321="IN",N($M3321),0))</f>
        <v>0</v>
      </c>
      <c r="P3321" s="32">
        <f>IF($B3321="",0,IF(OR($U3321="OUT",$U3321="TRF"),N($M3321),0))</f>
        <v>0</v>
      </c>
      <c r="Q3321" s="32">
        <f>IF($B3321="",0,IF(OR($U3321="OUT",$U3321="TRF"),N($M3321),0))</f>
        <v>0</v>
      </c>
      <c r="R3321" s="32">
        <f>IF($B3321="",0,IF($U3321="IN",N($M3321),0))</f>
        <v>0</v>
      </c>
      <c r="S3321" s="33">
        <f>IF($B3321="","",IF($M3321="","⚠ مبلغ",IF($E3321="","⚠ بانک عامل",IF(AND($U3321="TRF",$F3321=""),"⚠ بانک مقصد",IF(AND($V3321&lt;&gt;"NONE",$V3321&lt;&gt;"",$Z3321=""),"⚠ طرف حساب","✓")))))</f>
        <v>0</v>
      </c>
      <c r="T3321" s="29"/>
      <c r="U3321" s="27">
        <f>IFERROR(VLOOKUP($D3321,BankOpTbl,2,0),"")</f>
        <v>0</v>
      </c>
      <c r="V3321" s="27">
        <f>IFERROR(VLOOKUP($D3321,BankOpTbl,3,0),"")</f>
        <v>0</v>
      </c>
      <c r="W3321" s="27">
        <f>IFERROR(VLOOKUP($D3321,BankOpTbl,4,0),"")</f>
        <v>0</v>
      </c>
      <c r="X3321" s="27">
        <f>IF($E3321="","",IFERROR(VLOOKUP($E3321,BankTbl,4,0),""))</f>
        <v>0</v>
      </c>
      <c r="Y3321" s="27">
        <f>IF($F3321="","",IFERROR(VLOOKUP($F3321,BankTbl,4,0),""))</f>
        <v>0</v>
      </c>
      <c r="Z3321" s="27">
        <f>IF($B3321="","",IF($V3321="PICK",LEFT($N3321,5),IF($V3321="FIXED",$W3321,IF($V3321="CODE",$H3321,""))))</f>
        <v>0</v>
      </c>
    </row>
    <row r="3322" spans="1:26" ht="21" customHeight="1">
      <c r="A3322" s="27">
        <f>IF($B3322="","",COUNTA($B$13:$B3322))</f>
        <v>0</v>
      </c>
      <c r="B3322" s="28"/>
      <c r="C3322" s="28"/>
      <c r="D3322" s="29"/>
      <c r="E3322" s="29"/>
      <c r="F3322" s="29"/>
      <c r="G3322" s="28"/>
      <c r="H3322" s="28"/>
      <c r="I3322" s="30">
        <f>IF($H3322="","",IFERROR(VLOOKUP($H3322,AcctTbl,2,0),"کد ناشناخته"))</f>
        <v>0</v>
      </c>
      <c r="J3322" s="27">
        <f>IF($H3322="","",IFERROR(VLOOKUP($H3322,AcctTbl,3,0),""))</f>
        <v>0</v>
      </c>
      <c r="K3322" s="29"/>
      <c r="L3322" s="28"/>
      <c r="M3322" s="31"/>
      <c r="N3322" s="29"/>
      <c r="O3322" s="32">
        <f>IF($B3322="",0,IF($U3322="IN",N($M3322),0))</f>
        <v>0</v>
      </c>
      <c r="P3322" s="32">
        <f>IF($B3322="",0,IF(OR($U3322="OUT",$U3322="TRF"),N($M3322),0))</f>
        <v>0</v>
      </c>
      <c r="Q3322" s="32">
        <f>IF($B3322="",0,IF(OR($U3322="OUT",$U3322="TRF"),N($M3322),0))</f>
        <v>0</v>
      </c>
      <c r="R3322" s="32">
        <f>IF($B3322="",0,IF($U3322="IN",N($M3322),0))</f>
        <v>0</v>
      </c>
      <c r="S3322" s="33">
        <f>IF($B3322="","",IF($M3322="","⚠ مبلغ",IF($E3322="","⚠ بانک عامل",IF(AND($U3322="TRF",$F3322=""),"⚠ بانک مقصد",IF(AND($V3322&lt;&gt;"NONE",$V3322&lt;&gt;"",$Z3322=""),"⚠ طرف حساب","✓")))))</f>
        <v>0</v>
      </c>
      <c r="T3322" s="29"/>
      <c r="U3322" s="27">
        <f>IFERROR(VLOOKUP($D3322,BankOpTbl,2,0),"")</f>
        <v>0</v>
      </c>
      <c r="V3322" s="27">
        <f>IFERROR(VLOOKUP($D3322,BankOpTbl,3,0),"")</f>
        <v>0</v>
      </c>
      <c r="W3322" s="27">
        <f>IFERROR(VLOOKUP($D3322,BankOpTbl,4,0),"")</f>
        <v>0</v>
      </c>
      <c r="X3322" s="27">
        <f>IF($E3322="","",IFERROR(VLOOKUP($E3322,BankTbl,4,0),""))</f>
        <v>0</v>
      </c>
      <c r="Y3322" s="27">
        <f>IF($F3322="","",IFERROR(VLOOKUP($F3322,BankTbl,4,0),""))</f>
        <v>0</v>
      </c>
      <c r="Z3322" s="27">
        <f>IF($B3322="","",IF($V3322="PICK",LEFT($N3322,5),IF($V3322="FIXED",$W3322,IF($V3322="CODE",$H3322,""))))</f>
        <v>0</v>
      </c>
    </row>
    <row r="3323" spans="1:26" ht="21" customHeight="1">
      <c r="A3323" s="27">
        <f>IF($B3323="","",COUNTA($B$13:$B3323))</f>
        <v>0</v>
      </c>
      <c r="B3323" s="28"/>
      <c r="C3323" s="28"/>
      <c r="D3323" s="29"/>
      <c r="E3323" s="29"/>
      <c r="F3323" s="29"/>
      <c r="G3323" s="28"/>
      <c r="H3323" s="28"/>
      <c r="I3323" s="30">
        <f>IF($H3323="","",IFERROR(VLOOKUP($H3323,AcctTbl,2,0),"کد ناشناخته"))</f>
        <v>0</v>
      </c>
      <c r="J3323" s="27">
        <f>IF($H3323="","",IFERROR(VLOOKUP($H3323,AcctTbl,3,0),""))</f>
        <v>0</v>
      </c>
      <c r="K3323" s="29"/>
      <c r="L3323" s="28"/>
      <c r="M3323" s="31"/>
      <c r="N3323" s="29"/>
      <c r="O3323" s="32">
        <f>IF($B3323="",0,IF($U3323="IN",N($M3323),0))</f>
        <v>0</v>
      </c>
      <c r="P3323" s="32">
        <f>IF($B3323="",0,IF(OR($U3323="OUT",$U3323="TRF"),N($M3323),0))</f>
        <v>0</v>
      </c>
      <c r="Q3323" s="32">
        <f>IF($B3323="",0,IF(OR($U3323="OUT",$U3323="TRF"),N($M3323),0))</f>
        <v>0</v>
      </c>
      <c r="R3323" s="32">
        <f>IF($B3323="",0,IF($U3323="IN",N($M3323),0))</f>
        <v>0</v>
      </c>
      <c r="S3323" s="33">
        <f>IF($B3323="","",IF($M3323="","⚠ مبلغ",IF($E3323="","⚠ بانک عامل",IF(AND($U3323="TRF",$F3323=""),"⚠ بانک مقصد",IF(AND($V3323&lt;&gt;"NONE",$V3323&lt;&gt;"",$Z3323=""),"⚠ طرف حساب","✓")))))</f>
        <v>0</v>
      </c>
      <c r="T3323" s="29"/>
      <c r="U3323" s="27">
        <f>IFERROR(VLOOKUP($D3323,BankOpTbl,2,0),"")</f>
        <v>0</v>
      </c>
      <c r="V3323" s="27">
        <f>IFERROR(VLOOKUP($D3323,BankOpTbl,3,0),"")</f>
        <v>0</v>
      </c>
      <c r="W3323" s="27">
        <f>IFERROR(VLOOKUP($D3323,BankOpTbl,4,0),"")</f>
        <v>0</v>
      </c>
      <c r="X3323" s="27">
        <f>IF($E3323="","",IFERROR(VLOOKUP($E3323,BankTbl,4,0),""))</f>
        <v>0</v>
      </c>
      <c r="Y3323" s="27">
        <f>IF($F3323="","",IFERROR(VLOOKUP($F3323,BankTbl,4,0),""))</f>
        <v>0</v>
      </c>
      <c r="Z3323" s="27">
        <f>IF($B3323="","",IF($V3323="PICK",LEFT($N3323,5),IF($V3323="FIXED",$W3323,IF($V3323="CODE",$H3323,""))))</f>
        <v>0</v>
      </c>
    </row>
    <row r="3324" spans="1:26" ht="21" customHeight="1">
      <c r="A3324" s="27">
        <f>IF($B3324="","",COUNTA($B$13:$B3324))</f>
        <v>0</v>
      </c>
      <c r="B3324" s="28"/>
      <c r="C3324" s="28"/>
      <c r="D3324" s="29"/>
      <c r="E3324" s="29"/>
      <c r="F3324" s="29"/>
      <c r="G3324" s="28"/>
      <c r="H3324" s="28"/>
      <c r="I3324" s="30">
        <f>IF($H3324="","",IFERROR(VLOOKUP($H3324,AcctTbl,2,0),"کد ناشناخته"))</f>
        <v>0</v>
      </c>
      <c r="J3324" s="27">
        <f>IF($H3324="","",IFERROR(VLOOKUP($H3324,AcctTbl,3,0),""))</f>
        <v>0</v>
      </c>
      <c r="K3324" s="29"/>
      <c r="L3324" s="28"/>
      <c r="M3324" s="31"/>
      <c r="N3324" s="29"/>
      <c r="O3324" s="32">
        <f>IF($B3324="",0,IF($U3324="IN",N($M3324),0))</f>
        <v>0</v>
      </c>
      <c r="P3324" s="32">
        <f>IF($B3324="",0,IF(OR($U3324="OUT",$U3324="TRF"),N($M3324),0))</f>
        <v>0</v>
      </c>
      <c r="Q3324" s="32">
        <f>IF($B3324="",0,IF(OR($U3324="OUT",$U3324="TRF"),N($M3324),0))</f>
        <v>0</v>
      </c>
      <c r="R3324" s="32">
        <f>IF($B3324="",0,IF($U3324="IN",N($M3324),0))</f>
        <v>0</v>
      </c>
      <c r="S3324" s="33">
        <f>IF($B3324="","",IF($M3324="","⚠ مبلغ",IF($E3324="","⚠ بانک عامل",IF(AND($U3324="TRF",$F3324=""),"⚠ بانک مقصد",IF(AND($V3324&lt;&gt;"NONE",$V3324&lt;&gt;"",$Z3324=""),"⚠ طرف حساب","✓")))))</f>
        <v>0</v>
      </c>
      <c r="T3324" s="29"/>
      <c r="U3324" s="27">
        <f>IFERROR(VLOOKUP($D3324,BankOpTbl,2,0),"")</f>
        <v>0</v>
      </c>
      <c r="V3324" s="27">
        <f>IFERROR(VLOOKUP($D3324,BankOpTbl,3,0),"")</f>
        <v>0</v>
      </c>
      <c r="W3324" s="27">
        <f>IFERROR(VLOOKUP($D3324,BankOpTbl,4,0),"")</f>
        <v>0</v>
      </c>
      <c r="X3324" s="27">
        <f>IF($E3324="","",IFERROR(VLOOKUP($E3324,BankTbl,4,0),""))</f>
        <v>0</v>
      </c>
      <c r="Y3324" s="27">
        <f>IF($F3324="","",IFERROR(VLOOKUP($F3324,BankTbl,4,0),""))</f>
        <v>0</v>
      </c>
      <c r="Z3324" s="27">
        <f>IF($B3324="","",IF($V3324="PICK",LEFT($N3324,5),IF($V3324="FIXED",$W3324,IF($V3324="CODE",$H3324,""))))</f>
        <v>0</v>
      </c>
    </row>
    <row r="3325" spans="1:26" ht="21" customHeight="1">
      <c r="A3325" s="27">
        <f>IF($B3325="","",COUNTA($B$13:$B3325))</f>
        <v>0</v>
      </c>
      <c r="B3325" s="28"/>
      <c r="C3325" s="28"/>
      <c r="D3325" s="29"/>
      <c r="E3325" s="29"/>
      <c r="F3325" s="29"/>
      <c r="G3325" s="28"/>
      <c r="H3325" s="28"/>
      <c r="I3325" s="30">
        <f>IF($H3325="","",IFERROR(VLOOKUP($H3325,AcctTbl,2,0),"کد ناشناخته"))</f>
        <v>0</v>
      </c>
      <c r="J3325" s="27">
        <f>IF($H3325="","",IFERROR(VLOOKUP($H3325,AcctTbl,3,0),""))</f>
        <v>0</v>
      </c>
      <c r="K3325" s="29"/>
      <c r="L3325" s="28"/>
      <c r="M3325" s="31"/>
      <c r="N3325" s="29"/>
      <c r="O3325" s="32">
        <f>IF($B3325="",0,IF($U3325="IN",N($M3325),0))</f>
        <v>0</v>
      </c>
      <c r="P3325" s="32">
        <f>IF($B3325="",0,IF(OR($U3325="OUT",$U3325="TRF"),N($M3325),0))</f>
        <v>0</v>
      </c>
      <c r="Q3325" s="32">
        <f>IF($B3325="",0,IF(OR($U3325="OUT",$U3325="TRF"),N($M3325),0))</f>
        <v>0</v>
      </c>
      <c r="R3325" s="32">
        <f>IF($B3325="",0,IF($U3325="IN",N($M3325),0))</f>
        <v>0</v>
      </c>
      <c r="S3325" s="33">
        <f>IF($B3325="","",IF($M3325="","⚠ مبلغ",IF($E3325="","⚠ بانک عامل",IF(AND($U3325="TRF",$F3325=""),"⚠ بانک مقصد",IF(AND($V3325&lt;&gt;"NONE",$V3325&lt;&gt;"",$Z3325=""),"⚠ طرف حساب","✓")))))</f>
        <v>0</v>
      </c>
      <c r="T3325" s="29"/>
      <c r="U3325" s="27">
        <f>IFERROR(VLOOKUP($D3325,BankOpTbl,2,0),"")</f>
        <v>0</v>
      </c>
      <c r="V3325" s="27">
        <f>IFERROR(VLOOKUP($D3325,BankOpTbl,3,0),"")</f>
        <v>0</v>
      </c>
      <c r="W3325" s="27">
        <f>IFERROR(VLOOKUP($D3325,BankOpTbl,4,0),"")</f>
        <v>0</v>
      </c>
      <c r="X3325" s="27">
        <f>IF($E3325="","",IFERROR(VLOOKUP($E3325,BankTbl,4,0),""))</f>
        <v>0</v>
      </c>
      <c r="Y3325" s="27">
        <f>IF($F3325="","",IFERROR(VLOOKUP($F3325,BankTbl,4,0),""))</f>
        <v>0</v>
      </c>
      <c r="Z3325" s="27">
        <f>IF($B3325="","",IF($V3325="PICK",LEFT($N3325,5),IF($V3325="FIXED",$W3325,IF($V3325="CODE",$H3325,""))))</f>
        <v>0</v>
      </c>
    </row>
    <row r="3326" spans="1:26" ht="21" customHeight="1">
      <c r="A3326" s="27">
        <f>IF($B3326="","",COUNTA($B$13:$B3326))</f>
        <v>0</v>
      </c>
      <c r="B3326" s="28"/>
      <c r="C3326" s="28"/>
      <c r="D3326" s="29"/>
      <c r="E3326" s="29"/>
      <c r="F3326" s="29"/>
      <c r="G3326" s="28"/>
      <c r="H3326" s="28"/>
      <c r="I3326" s="30">
        <f>IF($H3326="","",IFERROR(VLOOKUP($H3326,AcctTbl,2,0),"کد ناشناخته"))</f>
        <v>0</v>
      </c>
      <c r="J3326" s="27">
        <f>IF($H3326="","",IFERROR(VLOOKUP($H3326,AcctTbl,3,0),""))</f>
        <v>0</v>
      </c>
      <c r="K3326" s="29"/>
      <c r="L3326" s="28"/>
      <c r="M3326" s="31"/>
      <c r="N3326" s="29"/>
      <c r="O3326" s="32">
        <f>IF($B3326="",0,IF($U3326="IN",N($M3326),0))</f>
        <v>0</v>
      </c>
      <c r="P3326" s="32">
        <f>IF($B3326="",0,IF(OR($U3326="OUT",$U3326="TRF"),N($M3326),0))</f>
        <v>0</v>
      </c>
      <c r="Q3326" s="32">
        <f>IF($B3326="",0,IF(OR($U3326="OUT",$U3326="TRF"),N($M3326),0))</f>
        <v>0</v>
      </c>
      <c r="R3326" s="32">
        <f>IF($B3326="",0,IF($U3326="IN",N($M3326),0))</f>
        <v>0</v>
      </c>
      <c r="S3326" s="33">
        <f>IF($B3326="","",IF($M3326="","⚠ مبلغ",IF($E3326="","⚠ بانک عامل",IF(AND($U3326="TRF",$F3326=""),"⚠ بانک مقصد",IF(AND($V3326&lt;&gt;"NONE",$V3326&lt;&gt;"",$Z3326=""),"⚠ طرف حساب","✓")))))</f>
        <v>0</v>
      </c>
      <c r="T3326" s="29"/>
      <c r="U3326" s="27">
        <f>IFERROR(VLOOKUP($D3326,BankOpTbl,2,0),"")</f>
        <v>0</v>
      </c>
      <c r="V3326" s="27">
        <f>IFERROR(VLOOKUP($D3326,BankOpTbl,3,0),"")</f>
        <v>0</v>
      </c>
      <c r="W3326" s="27">
        <f>IFERROR(VLOOKUP($D3326,BankOpTbl,4,0),"")</f>
        <v>0</v>
      </c>
      <c r="X3326" s="27">
        <f>IF($E3326="","",IFERROR(VLOOKUP($E3326,BankTbl,4,0),""))</f>
        <v>0</v>
      </c>
      <c r="Y3326" s="27">
        <f>IF($F3326="","",IFERROR(VLOOKUP($F3326,BankTbl,4,0),""))</f>
        <v>0</v>
      </c>
      <c r="Z3326" s="27">
        <f>IF($B3326="","",IF($V3326="PICK",LEFT($N3326,5),IF($V3326="FIXED",$W3326,IF($V3326="CODE",$H3326,""))))</f>
        <v>0</v>
      </c>
    </row>
    <row r="3327" spans="1:26" ht="21" customHeight="1">
      <c r="A3327" s="27">
        <f>IF($B3327="","",COUNTA($B$13:$B3327))</f>
        <v>0</v>
      </c>
      <c r="B3327" s="28"/>
      <c r="C3327" s="28"/>
      <c r="D3327" s="29"/>
      <c r="E3327" s="29"/>
      <c r="F3327" s="29"/>
      <c r="G3327" s="28"/>
      <c r="H3327" s="28"/>
      <c r="I3327" s="30">
        <f>IF($H3327="","",IFERROR(VLOOKUP($H3327,AcctTbl,2,0),"کد ناشناخته"))</f>
        <v>0</v>
      </c>
      <c r="J3327" s="27">
        <f>IF($H3327="","",IFERROR(VLOOKUP($H3327,AcctTbl,3,0),""))</f>
        <v>0</v>
      </c>
      <c r="K3327" s="29"/>
      <c r="L3327" s="28"/>
      <c r="M3327" s="31"/>
      <c r="N3327" s="29"/>
      <c r="O3327" s="32">
        <f>IF($B3327="",0,IF($U3327="IN",N($M3327),0))</f>
        <v>0</v>
      </c>
      <c r="P3327" s="32">
        <f>IF($B3327="",0,IF(OR($U3327="OUT",$U3327="TRF"),N($M3327),0))</f>
        <v>0</v>
      </c>
      <c r="Q3327" s="32">
        <f>IF($B3327="",0,IF(OR($U3327="OUT",$U3327="TRF"),N($M3327),0))</f>
        <v>0</v>
      </c>
      <c r="R3327" s="32">
        <f>IF($B3327="",0,IF($U3327="IN",N($M3327),0))</f>
        <v>0</v>
      </c>
      <c r="S3327" s="33">
        <f>IF($B3327="","",IF($M3327="","⚠ مبلغ",IF($E3327="","⚠ بانک عامل",IF(AND($U3327="TRF",$F3327=""),"⚠ بانک مقصد",IF(AND($V3327&lt;&gt;"NONE",$V3327&lt;&gt;"",$Z3327=""),"⚠ طرف حساب","✓")))))</f>
        <v>0</v>
      </c>
      <c r="T3327" s="29"/>
      <c r="U3327" s="27">
        <f>IFERROR(VLOOKUP($D3327,BankOpTbl,2,0),"")</f>
        <v>0</v>
      </c>
      <c r="V3327" s="27">
        <f>IFERROR(VLOOKUP($D3327,BankOpTbl,3,0),"")</f>
        <v>0</v>
      </c>
      <c r="W3327" s="27">
        <f>IFERROR(VLOOKUP($D3327,BankOpTbl,4,0),"")</f>
        <v>0</v>
      </c>
      <c r="X3327" s="27">
        <f>IF($E3327="","",IFERROR(VLOOKUP($E3327,BankTbl,4,0),""))</f>
        <v>0</v>
      </c>
      <c r="Y3327" s="27">
        <f>IF($F3327="","",IFERROR(VLOOKUP($F3327,BankTbl,4,0),""))</f>
        <v>0</v>
      </c>
      <c r="Z3327" s="27">
        <f>IF($B3327="","",IF($V3327="PICK",LEFT($N3327,5),IF($V3327="FIXED",$W3327,IF($V3327="CODE",$H3327,""))))</f>
        <v>0</v>
      </c>
    </row>
    <row r="3328" spans="1:26" ht="21" customHeight="1">
      <c r="A3328" s="27">
        <f>IF($B3328="","",COUNTA($B$13:$B3328))</f>
        <v>0</v>
      </c>
      <c r="B3328" s="28"/>
      <c r="C3328" s="28"/>
      <c r="D3328" s="29"/>
      <c r="E3328" s="29"/>
      <c r="F3328" s="29"/>
      <c r="G3328" s="28"/>
      <c r="H3328" s="28"/>
      <c r="I3328" s="30">
        <f>IF($H3328="","",IFERROR(VLOOKUP($H3328,AcctTbl,2,0),"کد ناشناخته"))</f>
        <v>0</v>
      </c>
      <c r="J3328" s="27">
        <f>IF($H3328="","",IFERROR(VLOOKUP($H3328,AcctTbl,3,0),""))</f>
        <v>0</v>
      </c>
      <c r="K3328" s="29"/>
      <c r="L3328" s="28"/>
      <c r="M3328" s="31"/>
      <c r="N3328" s="29"/>
      <c r="O3328" s="32">
        <f>IF($B3328="",0,IF($U3328="IN",N($M3328),0))</f>
        <v>0</v>
      </c>
      <c r="P3328" s="32">
        <f>IF($B3328="",0,IF(OR($U3328="OUT",$U3328="TRF"),N($M3328),0))</f>
        <v>0</v>
      </c>
      <c r="Q3328" s="32">
        <f>IF($B3328="",0,IF(OR($U3328="OUT",$U3328="TRF"),N($M3328),0))</f>
        <v>0</v>
      </c>
      <c r="R3328" s="32">
        <f>IF($B3328="",0,IF($U3328="IN",N($M3328),0))</f>
        <v>0</v>
      </c>
      <c r="S3328" s="33">
        <f>IF($B3328="","",IF($M3328="","⚠ مبلغ",IF($E3328="","⚠ بانک عامل",IF(AND($U3328="TRF",$F3328=""),"⚠ بانک مقصد",IF(AND($V3328&lt;&gt;"NONE",$V3328&lt;&gt;"",$Z3328=""),"⚠ طرف حساب","✓")))))</f>
        <v>0</v>
      </c>
      <c r="T3328" s="29"/>
      <c r="U3328" s="27">
        <f>IFERROR(VLOOKUP($D3328,BankOpTbl,2,0),"")</f>
        <v>0</v>
      </c>
      <c r="V3328" s="27">
        <f>IFERROR(VLOOKUP($D3328,BankOpTbl,3,0),"")</f>
        <v>0</v>
      </c>
      <c r="W3328" s="27">
        <f>IFERROR(VLOOKUP($D3328,BankOpTbl,4,0),"")</f>
        <v>0</v>
      </c>
      <c r="X3328" s="27">
        <f>IF($E3328="","",IFERROR(VLOOKUP($E3328,BankTbl,4,0),""))</f>
        <v>0</v>
      </c>
      <c r="Y3328" s="27">
        <f>IF($F3328="","",IFERROR(VLOOKUP($F3328,BankTbl,4,0),""))</f>
        <v>0</v>
      </c>
      <c r="Z3328" s="27">
        <f>IF($B3328="","",IF($V3328="PICK",LEFT($N3328,5),IF($V3328="FIXED",$W3328,IF($V3328="CODE",$H3328,""))))</f>
        <v>0</v>
      </c>
    </row>
    <row r="3329" spans="1:26" ht="21" customHeight="1">
      <c r="A3329" s="27">
        <f>IF($B3329="","",COUNTA($B$13:$B3329))</f>
        <v>0</v>
      </c>
      <c r="B3329" s="28"/>
      <c r="C3329" s="28"/>
      <c r="D3329" s="29"/>
      <c r="E3329" s="29"/>
      <c r="F3329" s="29"/>
      <c r="G3329" s="28"/>
      <c r="H3329" s="28"/>
      <c r="I3329" s="30">
        <f>IF($H3329="","",IFERROR(VLOOKUP($H3329,AcctTbl,2,0),"کد ناشناخته"))</f>
        <v>0</v>
      </c>
      <c r="J3329" s="27">
        <f>IF($H3329="","",IFERROR(VLOOKUP($H3329,AcctTbl,3,0),""))</f>
        <v>0</v>
      </c>
      <c r="K3329" s="29"/>
      <c r="L3329" s="28"/>
      <c r="M3329" s="31"/>
      <c r="N3329" s="29"/>
      <c r="O3329" s="32">
        <f>IF($B3329="",0,IF($U3329="IN",N($M3329),0))</f>
        <v>0</v>
      </c>
      <c r="P3329" s="32">
        <f>IF($B3329="",0,IF(OR($U3329="OUT",$U3329="TRF"),N($M3329),0))</f>
        <v>0</v>
      </c>
      <c r="Q3329" s="32">
        <f>IF($B3329="",0,IF(OR($U3329="OUT",$U3329="TRF"),N($M3329),0))</f>
        <v>0</v>
      </c>
      <c r="R3329" s="32">
        <f>IF($B3329="",0,IF($U3329="IN",N($M3329),0))</f>
        <v>0</v>
      </c>
      <c r="S3329" s="33">
        <f>IF($B3329="","",IF($M3329="","⚠ مبلغ",IF($E3329="","⚠ بانک عامل",IF(AND($U3329="TRF",$F3329=""),"⚠ بانک مقصد",IF(AND($V3329&lt;&gt;"NONE",$V3329&lt;&gt;"",$Z3329=""),"⚠ طرف حساب","✓")))))</f>
        <v>0</v>
      </c>
      <c r="T3329" s="29"/>
      <c r="U3329" s="27">
        <f>IFERROR(VLOOKUP($D3329,BankOpTbl,2,0),"")</f>
        <v>0</v>
      </c>
      <c r="V3329" s="27">
        <f>IFERROR(VLOOKUP($D3329,BankOpTbl,3,0),"")</f>
        <v>0</v>
      </c>
      <c r="W3329" s="27">
        <f>IFERROR(VLOOKUP($D3329,BankOpTbl,4,0),"")</f>
        <v>0</v>
      </c>
      <c r="X3329" s="27">
        <f>IF($E3329="","",IFERROR(VLOOKUP($E3329,BankTbl,4,0),""))</f>
        <v>0</v>
      </c>
      <c r="Y3329" s="27">
        <f>IF($F3329="","",IFERROR(VLOOKUP($F3329,BankTbl,4,0),""))</f>
        <v>0</v>
      </c>
      <c r="Z3329" s="27">
        <f>IF($B3329="","",IF($V3329="PICK",LEFT($N3329,5),IF($V3329="FIXED",$W3329,IF($V3329="CODE",$H3329,""))))</f>
        <v>0</v>
      </c>
    </row>
    <row r="3330" spans="1:26" ht="21" customHeight="1">
      <c r="A3330" s="27">
        <f>IF($B3330="","",COUNTA($B$13:$B3330))</f>
        <v>0</v>
      </c>
      <c r="B3330" s="28"/>
      <c r="C3330" s="28"/>
      <c r="D3330" s="29"/>
      <c r="E3330" s="29"/>
      <c r="F3330" s="29"/>
      <c r="G3330" s="28"/>
      <c r="H3330" s="28"/>
      <c r="I3330" s="30">
        <f>IF($H3330="","",IFERROR(VLOOKUP($H3330,AcctTbl,2,0),"کد ناشناخته"))</f>
        <v>0</v>
      </c>
      <c r="J3330" s="27">
        <f>IF($H3330="","",IFERROR(VLOOKUP($H3330,AcctTbl,3,0),""))</f>
        <v>0</v>
      </c>
      <c r="K3330" s="29"/>
      <c r="L3330" s="28"/>
      <c r="M3330" s="31"/>
      <c r="N3330" s="29"/>
      <c r="O3330" s="32">
        <f>IF($B3330="",0,IF($U3330="IN",N($M3330),0))</f>
        <v>0</v>
      </c>
      <c r="P3330" s="32">
        <f>IF($B3330="",0,IF(OR($U3330="OUT",$U3330="TRF"),N($M3330),0))</f>
        <v>0</v>
      </c>
      <c r="Q3330" s="32">
        <f>IF($B3330="",0,IF(OR($U3330="OUT",$U3330="TRF"),N($M3330),0))</f>
        <v>0</v>
      </c>
      <c r="R3330" s="32">
        <f>IF($B3330="",0,IF($U3330="IN",N($M3330),0))</f>
        <v>0</v>
      </c>
      <c r="S3330" s="33">
        <f>IF($B3330="","",IF($M3330="","⚠ مبلغ",IF($E3330="","⚠ بانک عامل",IF(AND($U3330="TRF",$F3330=""),"⚠ بانک مقصد",IF(AND($V3330&lt;&gt;"NONE",$V3330&lt;&gt;"",$Z3330=""),"⚠ طرف حساب","✓")))))</f>
        <v>0</v>
      </c>
      <c r="T3330" s="29"/>
      <c r="U3330" s="27">
        <f>IFERROR(VLOOKUP($D3330,BankOpTbl,2,0),"")</f>
        <v>0</v>
      </c>
      <c r="V3330" s="27">
        <f>IFERROR(VLOOKUP($D3330,BankOpTbl,3,0),"")</f>
        <v>0</v>
      </c>
      <c r="W3330" s="27">
        <f>IFERROR(VLOOKUP($D3330,BankOpTbl,4,0),"")</f>
        <v>0</v>
      </c>
      <c r="X3330" s="27">
        <f>IF($E3330="","",IFERROR(VLOOKUP($E3330,BankTbl,4,0),""))</f>
        <v>0</v>
      </c>
      <c r="Y3330" s="27">
        <f>IF($F3330="","",IFERROR(VLOOKUP($F3330,BankTbl,4,0),""))</f>
        <v>0</v>
      </c>
      <c r="Z3330" s="27">
        <f>IF($B3330="","",IF($V3330="PICK",LEFT($N3330,5),IF($V3330="FIXED",$W3330,IF($V3330="CODE",$H3330,""))))</f>
        <v>0</v>
      </c>
    </row>
    <row r="3331" spans="1:26" ht="21" customHeight="1">
      <c r="A3331" s="27">
        <f>IF($B3331="","",COUNTA($B$13:$B3331))</f>
        <v>0</v>
      </c>
      <c r="B3331" s="28"/>
      <c r="C3331" s="28"/>
      <c r="D3331" s="29"/>
      <c r="E3331" s="29"/>
      <c r="F3331" s="29"/>
      <c r="G3331" s="28"/>
      <c r="H3331" s="28"/>
      <c r="I3331" s="30">
        <f>IF($H3331="","",IFERROR(VLOOKUP($H3331,AcctTbl,2,0),"کد ناشناخته"))</f>
        <v>0</v>
      </c>
      <c r="J3331" s="27">
        <f>IF($H3331="","",IFERROR(VLOOKUP($H3331,AcctTbl,3,0),""))</f>
        <v>0</v>
      </c>
      <c r="K3331" s="29"/>
      <c r="L3331" s="28"/>
      <c r="M3331" s="31"/>
      <c r="N3331" s="29"/>
      <c r="O3331" s="32">
        <f>IF($B3331="",0,IF($U3331="IN",N($M3331),0))</f>
        <v>0</v>
      </c>
      <c r="P3331" s="32">
        <f>IF($B3331="",0,IF(OR($U3331="OUT",$U3331="TRF"),N($M3331),0))</f>
        <v>0</v>
      </c>
      <c r="Q3331" s="32">
        <f>IF($B3331="",0,IF(OR($U3331="OUT",$U3331="TRF"),N($M3331),0))</f>
        <v>0</v>
      </c>
      <c r="R3331" s="32">
        <f>IF($B3331="",0,IF($U3331="IN",N($M3331),0))</f>
        <v>0</v>
      </c>
      <c r="S3331" s="33">
        <f>IF($B3331="","",IF($M3331="","⚠ مبلغ",IF($E3331="","⚠ بانک عامل",IF(AND($U3331="TRF",$F3331=""),"⚠ بانک مقصد",IF(AND($V3331&lt;&gt;"NONE",$V3331&lt;&gt;"",$Z3331=""),"⚠ طرف حساب","✓")))))</f>
        <v>0</v>
      </c>
      <c r="T3331" s="29"/>
      <c r="U3331" s="27">
        <f>IFERROR(VLOOKUP($D3331,BankOpTbl,2,0),"")</f>
        <v>0</v>
      </c>
      <c r="V3331" s="27">
        <f>IFERROR(VLOOKUP($D3331,BankOpTbl,3,0),"")</f>
        <v>0</v>
      </c>
      <c r="W3331" s="27">
        <f>IFERROR(VLOOKUP($D3331,BankOpTbl,4,0),"")</f>
        <v>0</v>
      </c>
      <c r="X3331" s="27">
        <f>IF($E3331="","",IFERROR(VLOOKUP($E3331,BankTbl,4,0),""))</f>
        <v>0</v>
      </c>
      <c r="Y3331" s="27">
        <f>IF($F3331="","",IFERROR(VLOOKUP($F3331,BankTbl,4,0),""))</f>
        <v>0</v>
      </c>
      <c r="Z3331" s="27">
        <f>IF($B3331="","",IF($V3331="PICK",LEFT($N3331,5),IF($V3331="FIXED",$W3331,IF($V3331="CODE",$H3331,""))))</f>
        <v>0</v>
      </c>
    </row>
    <row r="3332" spans="1:26" ht="21" customHeight="1">
      <c r="A3332" s="27">
        <f>IF($B3332="","",COUNTA($B$13:$B3332))</f>
        <v>0</v>
      </c>
      <c r="B3332" s="28"/>
      <c r="C3332" s="28"/>
      <c r="D3332" s="29"/>
      <c r="E3332" s="29"/>
      <c r="F3332" s="29"/>
      <c r="G3332" s="28"/>
      <c r="H3332" s="28"/>
      <c r="I3332" s="30">
        <f>IF($H3332="","",IFERROR(VLOOKUP($H3332,AcctTbl,2,0),"کد ناشناخته"))</f>
        <v>0</v>
      </c>
      <c r="J3332" s="27">
        <f>IF($H3332="","",IFERROR(VLOOKUP($H3332,AcctTbl,3,0),""))</f>
        <v>0</v>
      </c>
      <c r="K3332" s="29"/>
      <c r="L3332" s="28"/>
      <c r="M3332" s="31"/>
      <c r="N3332" s="29"/>
      <c r="O3332" s="32">
        <f>IF($B3332="",0,IF($U3332="IN",N($M3332),0))</f>
        <v>0</v>
      </c>
      <c r="P3332" s="32">
        <f>IF($B3332="",0,IF(OR($U3332="OUT",$U3332="TRF"),N($M3332),0))</f>
        <v>0</v>
      </c>
      <c r="Q3332" s="32">
        <f>IF($B3332="",0,IF(OR($U3332="OUT",$U3332="TRF"),N($M3332),0))</f>
        <v>0</v>
      </c>
      <c r="R3332" s="32">
        <f>IF($B3332="",0,IF($U3332="IN",N($M3332),0))</f>
        <v>0</v>
      </c>
      <c r="S3332" s="33">
        <f>IF($B3332="","",IF($M3332="","⚠ مبلغ",IF($E3332="","⚠ بانک عامل",IF(AND($U3332="TRF",$F3332=""),"⚠ بانک مقصد",IF(AND($V3332&lt;&gt;"NONE",$V3332&lt;&gt;"",$Z3332=""),"⚠ طرف حساب","✓")))))</f>
        <v>0</v>
      </c>
      <c r="T3332" s="29"/>
      <c r="U3332" s="27">
        <f>IFERROR(VLOOKUP($D3332,BankOpTbl,2,0),"")</f>
        <v>0</v>
      </c>
      <c r="V3332" s="27">
        <f>IFERROR(VLOOKUP($D3332,BankOpTbl,3,0),"")</f>
        <v>0</v>
      </c>
      <c r="W3332" s="27">
        <f>IFERROR(VLOOKUP($D3332,BankOpTbl,4,0),"")</f>
        <v>0</v>
      </c>
      <c r="X3332" s="27">
        <f>IF($E3332="","",IFERROR(VLOOKUP($E3332,BankTbl,4,0),""))</f>
        <v>0</v>
      </c>
      <c r="Y3332" s="27">
        <f>IF($F3332="","",IFERROR(VLOOKUP($F3332,BankTbl,4,0),""))</f>
        <v>0</v>
      </c>
      <c r="Z3332" s="27">
        <f>IF($B3332="","",IF($V3332="PICK",LEFT($N3332,5),IF($V3332="FIXED",$W3332,IF($V3332="CODE",$H3332,""))))</f>
        <v>0</v>
      </c>
    </row>
    <row r="3333" spans="1:26" ht="21" customHeight="1">
      <c r="A3333" s="27">
        <f>IF($B3333="","",COUNTA($B$13:$B3333))</f>
        <v>0</v>
      </c>
      <c r="B3333" s="28"/>
      <c r="C3333" s="28"/>
      <c r="D3333" s="29"/>
      <c r="E3333" s="29"/>
      <c r="F3333" s="29"/>
      <c r="G3333" s="28"/>
      <c r="H3333" s="28"/>
      <c r="I3333" s="30">
        <f>IF($H3333="","",IFERROR(VLOOKUP($H3333,AcctTbl,2,0),"کد ناشناخته"))</f>
        <v>0</v>
      </c>
      <c r="J3333" s="27">
        <f>IF($H3333="","",IFERROR(VLOOKUP($H3333,AcctTbl,3,0),""))</f>
        <v>0</v>
      </c>
      <c r="K3333" s="29"/>
      <c r="L3333" s="28"/>
      <c r="M3333" s="31"/>
      <c r="N3333" s="29"/>
      <c r="O3333" s="32">
        <f>IF($B3333="",0,IF($U3333="IN",N($M3333),0))</f>
        <v>0</v>
      </c>
      <c r="P3333" s="32">
        <f>IF($B3333="",0,IF(OR($U3333="OUT",$U3333="TRF"),N($M3333),0))</f>
        <v>0</v>
      </c>
      <c r="Q3333" s="32">
        <f>IF($B3333="",0,IF(OR($U3333="OUT",$U3333="TRF"),N($M3333),0))</f>
        <v>0</v>
      </c>
      <c r="R3333" s="32">
        <f>IF($B3333="",0,IF($U3333="IN",N($M3333),0))</f>
        <v>0</v>
      </c>
      <c r="S3333" s="33">
        <f>IF($B3333="","",IF($M3333="","⚠ مبلغ",IF($E3333="","⚠ بانک عامل",IF(AND($U3333="TRF",$F3333=""),"⚠ بانک مقصد",IF(AND($V3333&lt;&gt;"NONE",$V3333&lt;&gt;"",$Z3333=""),"⚠ طرف حساب","✓")))))</f>
        <v>0</v>
      </c>
      <c r="T3333" s="29"/>
      <c r="U3333" s="27">
        <f>IFERROR(VLOOKUP($D3333,BankOpTbl,2,0),"")</f>
        <v>0</v>
      </c>
      <c r="V3333" s="27">
        <f>IFERROR(VLOOKUP($D3333,BankOpTbl,3,0),"")</f>
        <v>0</v>
      </c>
      <c r="W3333" s="27">
        <f>IFERROR(VLOOKUP($D3333,BankOpTbl,4,0),"")</f>
        <v>0</v>
      </c>
      <c r="X3333" s="27">
        <f>IF($E3333="","",IFERROR(VLOOKUP($E3333,BankTbl,4,0),""))</f>
        <v>0</v>
      </c>
      <c r="Y3333" s="27">
        <f>IF($F3333="","",IFERROR(VLOOKUP($F3333,BankTbl,4,0),""))</f>
        <v>0</v>
      </c>
      <c r="Z3333" s="27">
        <f>IF($B3333="","",IF($V3333="PICK",LEFT($N3333,5),IF($V3333="FIXED",$W3333,IF($V3333="CODE",$H3333,""))))</f>
        <v>0</v>
      </c>
    </row>
    <row r="3334" spans="1:26" ht="21" customHeight="1">
      <c r="A3334" s="27">
        <f>IF($B3334="","",COUNTA($B$13:$B3334))</f>
        <v>0</v>
      </c>
      <c r="B3334" s="28"/>
      <c r="C3334" s="28"/>
      <c r="D3334" s="29"/>
      <c r="E3334" s="29"/>
      <c r="F3334" s="29"/>
      <c r="G3334" s="28"/>
      <c r="H3334" s="28"/>
      <c r="I3334" s="30">
        <f>IF($H3334="","",IFERROR(VLOOKUP($H3334,AcctTbl,2,0),"کد ناشناخته"))</f>
        <v>0</v>
      </c>
      <c r="J3334" s="27">
        <f>IF($H3334="","",IFERROR(VLOOKUP($H3334,AcctTbl,3,0),""))</f>
        <v>0</v>
      </c>
      <c r="K3334" s="29"/>
      <c r="L3334" s="28"/>
      <c r="M3334" s="31"/>
      <c r="N3334" s="29"/>
      <c r="O3334" s="32">
        <f>IF($B3334="",0,IF($U3334="IN",N($M3334),0))</f>
        <v>0</v>
      </c>
      <c r="P3334" s="32">
        <f>IF($B3334="",0,IF(OR($U3334="OUT",$U3334="TRF"),N($M3334),0))</f>
        <v>0</v>
      </c>
      <c r="Q3334" s="32">
        <f>IF($B3334="",0,IF(OR($U3334="OUT",$U3334="TRF"),N($M3334),0))</f>
        <v>0</v>
      </c>
      <c r="R3334" s="32">
        <f>IF($B3334="",0,IF($U3334="IN",N($M3334),0))</f>
        <v>0</v>
      </c>
      <c r="S3334" s="33">
        <f>IF($B3334="","",IF($M3334="","⚠ مبلغ",IF($E3334="","⚠ بانک عامل",IF(AND($U3334="TRF",$F3334=""),"⚠ بانک مقصد",IF(AND($V3334&lt;&gt;"NONE",$V3334&lt;&gt;"",$Z3334=""),"⚠ طرف حساب","✓")))))</f>
        <v>0</v>
      </c>
      <c r="T3334" s="29"/>
      <c r="U3334" s="27">
        <f>IFERROR(VLOOKUP($D3334,BankOpTbl,2,0),"")</f>
        <v>0</v>
      </c>
      <c r="V3334" s="27">
        <f>IFERROR(VLOOKUP($D3334,BankOpTbl,3,0),"")</f>
        <v>0</v>
      </c>
      <c r="W3334" s="27">
        <f>IFERROR(VLOOKUP($D3334,BankOpTbl,4,0),"")</f>
        <v>0</v>
      </c>
      <c r="X3334" s="27">
        <f>IF($E3334="","",IFERROR(VLOOKUP($E3334,BankTbl,4,0),""))</f>
        <v>0</v>
      </c>
      <c r="Y3334" s="27">
        <f>IF($F3334="","",IFERROR(VLOOKUP($F3334,BankTbl,4,0),""))</f>
        <v>0</v>
      </c>
      <c r="Z3334" s="27">
        <f>IF($B3334="","",IF($V3334="PICK",LEFT($N3334,5),IF($V3334="FIXED",$W3334,IF($V3334="CODE",$H3334,""))))</f>
        <v>0</v>
      </c>
    </row>
    <row r="3335" spans="1:26" ht="21" customHeight="1">
      <c r="A3335" s="27">
        <f>IF($B3335="","",COUNTA($B$13:$B3335))</f>
        <v>0</v>
      </c>
      <c r="B3335" s="28"/>
      <c r="C3335" s="28"/>
      <c r="D3335" s="29"/>
      <c r="E3335" s="29"/>
      <c r="F3335" s="29"/>
      <c r="G3335" s="28"/>
      <c r="H3335" s="28"/>
      <c r="I3335" s="30">
        <f>IF($H3335="","",IFERROR(VLOOKUP($H3335,AcctTbl,2,0),"کد ناشناخته"))</f>
        <v>0</v>
      </c>
      <c r="J3335" s="27">
        <f>IF($H3335="","",IFERROR(VLOOKUP($H3335,AcctTbl,3,0),""))</f>
        <v>0</v>
      </c>
      <c r="K3335" s="29"/>
      <c r="L3335" s="28"/>
      <c r="M3335" s="31"/>
      <c r="N3335" s="29"/>
      <c r="O3335" s="32">
        <f>IF($B3335="",0,IF($U3335="IN",N($M3335),0))</f>
        <v>0</v>
      </c>
      <c r="P3335" s="32">
        <f>IF($B3335="",0,IF(OR($U3335="OUT",$U3335="TRF"),N($M3335),0))</f>
        <v>0</v>
      </c>
      <c r="Q3335" s="32">
        <f>IF($B3335="",0,IF(OR($U3335="OUT",$U3335="TRF"),N($M3335),0))</f>
        <v>0</v>
      </c>
      <c r="R3335" s="32">
        <f>IF($B3335="",0,IF($U3335="IN",N($M3335),0))</f>
        <v>0</v>
      </c>
      <c r="S3335" s="33">
        <f>IF($B3335="","",IF($M3335="","⚠ مبلغ",IF($E3335="","⚠ بانک عامل",IF(AND($U3335="TRF",$F3335=""),"⚠ بانک مقصد",IF(AND($V3335&lt;&gt;"NONE",$V3335&lt;&gt;"",$Z3335=""),"⚠ طرف حساب","✓")))))</f>
        <v>0</v>
      </c>
      <c r="T3335" s="29"/>
      <c r="U3335" s="27">
        <f>IFERROR(VLOOKUP($D3335,BankOpTbl,2,0),"")</f>
        <v>0</v>
      </c>
      <c r="V3335" s="27">
        <f>IFERROR(VLOOKUP($D3335,BankOpTbl,3,0),"")</f>
        <v>0</v>
      </c>
      <c r="W3335" s="27">
        <f>IFERROR(VLOOKUP($D3335,BankOpTbl,4,0),"")</f>
        <v>0</v>
      </c>
      <c r="X3335" s="27">
        <f>IF($E3335="","",IFERROR(VLOOKUP($E3335,BankTbl,4,0),""))</f>
        <v>0</v>
      </c>
      <c r="Y3335" s="27">
        <f>IF($F3335="","",IFERROR(VLOOKUP($F3335,BankTbl,4,0),""))</f>
        <v>0</v>
      </c>
      <c r="Z3335" s="27">
        <f>IF($B3335="","",IF($V3335="PICK",LEFT($N3335,5),IF($V3335="FIXED",$W3335,IF($V3335="CODE",$H3335,""))))</f>
        <v>0</v>
      </c>
    </row>
    <row r="3336" spans="1:26" ht="21" customHeight="1">
      <c r="A3336" s="27">
        <f>IF($B3336="","",COUNTA($B$13:$B3336))</f>
        <v>0</v>
      </c>
      <c r="B3336" s="28"/>
      <c r="C3336" s="28"/>
      <c r="D3336" s="29"/>
      <c r="E3336" s="29"/>
      <c r="F3336" s="29"/>
      <c r="G3336" s="28"/>
      <c r="H3336" s="28"/>
      <c r="I3336" s="30">
        <f>IF($H3336="","",IFERROR(VLOOKUP($H3336,AcctTbl,2,0),"کد ناشناخته"))</f>
        <v>0</v>
      </c>
      <c r="J3336" s="27">
        <f>IF($H3336="","",IFERROR(VLOOKUP($H3336,AcctTbl,3,0),""))</f>
        <v>0</v>
      </c>
      <c r="K3336" s="29"/>
      <c r="L3336" s="28"/>
      <c r="M3336" s="31"/>
      <c r="N3336" s="29"/>
      <c r="O3336" s="32">
        <f>IF($B3336="",0,IF($U3336="IN",N($M3336),0))</f>
        <v>0</v>
      </c>
      <c r="P3336" s="32">
        <f>IF($B3336="",0,IF(OR($U3336="OUT",$U3336="TRF"),N($M3336),0))</f>
        <v>0</v>
      </c>
      <c r="Q3336" s="32">
        <f>IF($B3336="",0,IF(OR($U3336="OUT",$U3336="TRF"),N($M3336),0))</f>
        <v>0</v>
      </c>
      <c r="R3336" s="32">
        <f>IF($B3336="",0,IF($U3336="IN",N($M3336),0))</f>
        <v>0</v>
      </c>
      <c r="S3336" s="33">
        <f>IF($B3336="","",IF($M3336="","⚠ مبلغ",IF($E3336="","⚠ بانک عامل",IF(AND($U3336="TRF",$F3336=""),"⚠ بانک مقصد",IF(AND($V3336&lt;&gt;"NONE",$V3336&lt;&gt;"",$Z3336=""),"⚠ طرف حساب","✓")))))</f>
        <v>0</v>
      </c>
      <c r="T3336" s="29"/>
      <c r="U3336" s="27">
        <f>IFERROR(VLOOKUP($D3336,BankOpTbl,2,0),"")</f>
        <v>0</v>
      </c>
      <c r="V3336" s="27">
        <f>IFERROR(VLOOKUP($D3336,BankOpTbl,3,0),"")</f>
        <v>0</v>
      </c>
      <c r="W3336" s="27">
        <f>IFERROR(VLOOKUP($D3336,BankOpTbl,4,0),"")</f>
        <v>0</v>
      </c>
      <c r="X3336" s="27">
        <f>IF($E3336="","",IFERROR(VLOOKUP($E3336,BankTbl,4,0),""))</f>
        <v>0</v>
      </c>
      <c r="Y3336" s="27">
        <f>IF($F3336="","",IFERROR(VLOOKUP($F3336,BankTbl,4,0),""))</f>
        <v>0</v>
      </c>
      <c r="Z3336" s="27">
        <f>IF($B3336="","",IF($V3336="PICK",LEFT($N3336,5),IF($V3336="FIXED",$W3336,IF($V3336="CODE",$H3336,""))))</f>
        <v>0</v>
      </c>
    </row>
    <row r="3337" spans="1:26" ht="21" customHeight="1">
      <c r="A3337" s="27">
        <f>IF($B3337="","",COUNTA($B$13:$B3337))</f>
        <v>0</v>
      </c>
      <c r="B3337" s="28"/>
      <c r="C3337" s="28"/>
      <c r="D3337" s="29"/>
      <c r="E3337" s="29"/>
      <c r="F3337" s="29"/>
      <c r="G3337" s="28"/>
      <c r="H3337" s="28"/>
      <c r="I3337" s="30">
        <f>IF($H3337="","",IFERROR(VLOOKUP($H3337,AcctTbl,2,0),"کد ناشناخته"))</f>
        <v>0</v>
      </c>
      <c r="J3337" s="27">
        <f>IF($H3337="","",IFERROR(VLOOKUP($H3337,AcctTbl,3,0),""))</f>
        <v>0</v>
      </c>
      <c r="K3337" s="29"/>
      <c r="L3337" s="28"/>
      <c r="M3337" s="31"/>
      <c r="N3337" s="29"/>
      <c r="O3337" s="32">
        <f>IF($B3337="",0,IF($U3337="IN",N($M3337),0))</f>
        <v>0</v>
      </c>
      <c r="P3337" s="32">
        <f>IF($B3337="",0,IF(OR($U3337="OUT",$U3337="TRF"),N($M3337),0))</f>
        <v>0</v>
      </c>
      <c r="Q3337" s="32">
        <f>IF($B3337="",0,IF(OR($U3337="OUT",$U3337="TRF"),N($M3337),0))</f>
        <v>0</v>
      </c>
      <c r="R3337" s="32">
        <f>IF($B3337="",0,IF($U3337="IN",N($M3337),0))</f>
        <v>0</v>
      </c>
      <c r="S3337" s="33">
        <f>IF($B3337="","",IF($M3337="","⚠ مبلغ",IF($E3337="","⚠ بانک عامل",IF(AND($U3337="TRF",$F3337=""),"⚠ بانک مقصد",IF(AND($V3337&lt;&gt;"NONE",$V3337&lt;&gt;"",$Z3337=""),"⚠ طرف حساب","✓")))))</f>
        <v>0</v>
      </c>
      <c r="T3337" s="29"/>
      <c r="U3337" s="27">
        <f>IFERROR(VLOOKUP($D3337,BankOpTbl,2,0),"")</f>
        <v>0</v>
      </c>
      <c r="V3337" s="27">
        <f>IFERROR(VLOOKUP($D3337,BankOpTbl,3,0),"")</f>
        <v>0</v>
      </c>
      <c r="W3337" s="27">
        <f>IFERROR(VLOOKUP($D3337,BankOpTbl,4,0),"")</f>
        <v>0</v>
      </c>
      <c r="X3337" s="27">
        <f>IF($E3337="","",IFERROR(VLOOKUP($E3337,BankTbl,4,0),""))</f>
        <v>0</v>
      </c>
      <c r="Y3337" s="27">
        <f>IF($F3337="","",IFERROR(VLOOKUP($F3337,BankTbl,4,0),""))</f>
        <v>0</v>
      </c>
      <c r="Z3337" s="27">
        <f>IF($B3337="","",IF($V3337="PICK",LEFT($N3337,5),IF($V3337="FIXED",$W3337,IF($V3337="CODE",$H3337,""))))</f>
        <v>0</v>
      </c>
    </row>
    <row r="3338" spans="1:26" ht="21" customHeight="1">
      <c r="A3338" s="27">
        <f>IF($B3338="","",COUNTA($B$13:$B3338))</f>
        <v>0</v>
      </c>
      <c r="B3338" s="28"/>
      <c r="C3338" s="28"/>
      <c r="D3338" s="29"/>
      <c r="E3338" s="29"/>
      <c r="F3338" s="29"/>
      <c r="G3338" s="28"/>
      <c r="H3338" s="28"/>
      <c r="I3338" s="30">
        <f>IF($H3338="","",IFERROR(VLOOKUP($H3338,AcctTbl,2,0),"کد ناشناخته"))</f>
        <v>0</v>
      </c>
      <c r="J3338" s="27">
        <f>IF($H3338="","",IFERROR(VLOOKUP($H3338,AcctTbl,3,0),""))</f>
        <v>0</v>
      </c>
      <c r="K3338" s="29"/>
      <c r="L3338" s="28"/>
      <c r="M3338" s="31"/>
      <c r="N3338" s="29"/>
      <c r="O3338" s="32">
        <f>IF($B3338="",0,IF($U3338="IN",N($M3338),0))</f>
        <v>0</v>
      </c>
      <c r="P3338" s="32">
        <f>IF($B3338="",0,IF(OR($U3338="OUT",$U3338="TRF"),N($M3338),0))</f>
        <v>0</v>
      </c>
      <c r="Q3338" s="32">
        <f>IF($B3338="",0,IF(OR($U3338="OUT",$U3338="TRF"),N($M3338),0))</f>
        <v>0</v>
      </c>
      <c r="R3338" s="32">
        <f>IF($B3338="",0,IF($U3338="IN",N($M3338),0))</f>
        <v>0</v>
      </c>
      <c r="S3338" s="33">
        <f>IF($B3338="","",IF($M3338="","⚠ مبلغ",IF($E3338="","⚠ بانک عامل",IF(AND($U3338="TRF",$F3338=""),"⚠ بانک مقصد",IF(AND($V3338&lt;&gt;"NONE",$V3338&lt;&gt;"",$Z3338=""),"⚠ طرف حساب","✓")))))</f>
        <v>0</v>
      </c>
      <c r="T3338" s="29"/>
      <c r="U3338" s="27">
        <f>IFERROR(VLOOKUP($D3338,BankOpTbl,2,0),"")</f>
        <v>0</v>
      </c>
      <c r="V3338" s="27">
        <f>IFERROR(VLOOKUP($D3338,BankOpTbl,3,0),"")</f>
        <v>0</v>
      </c>
      <c r="W3338" s="27">
        <f>IFERROR(VLOOKUP($D3338,BankOpTbl,4,0),"")</f>
        <v>0</v>
      </c>
      <c r="X3338" s="27">
        <f>IF($E3338="","",IFERROR(VLOOKUP($E3338,BankTbl,4,0),""))</f>
        <v>0</v>
      </c>
      <c r="Y3338" s="27">
        <f>IF($F3338="","",IFERROR(VLOOKUP($F3338,BankTbl,4,0),""))</f>
        <v>0</v>
      </c>
      <c r="Z3338" s="27">
        <f>IF($B3338="","",IF($V3338="PICK",LEFT($N3338,5),IF($V3338="FIXED",$W3338,IF($V3338="CODE",$H3338,""))))</f>
        <v>0</v>
      </c>
    </row>
    <row r="3339" spans="1:26" ht="21" customHeight="1">
      <c r="A3339" s="27">
        <f>IF($B3339="","",COUNTA($B$13:$B3339))</f>
        <v>0</v>
      </c>
      <c r="B3339" s="28"/>
      <c r="C3339" s="28"/>
      <c r="D3339" s="29"/>
      <c r="E3339" s="29"/>
      <c r="F3339" s="29"/>
      <c r="G3339" s="28"/>
      <c r="H3339" s="28"/>
      <c r="I3339" s="30">
        <f>IF($H3339="","",IFERROR(VLOOKUP($H3339,AcctTbl,2,0),"کد ناشناخته"))</f>
        <v>0</v>
      </c>
      <c r="J3339" s="27">
        <f>IF($H3339="","",IFERROR(VLOOKUP($H3339,AcctTbl,3,0),""))</f>
        <v>0</v>
      </c>
      <c r="K3339" s="29"/>
      <c r="L3339" s="28"/>
      <c r="M3339" s="31"/>
      <c r="N3339" s="29"/>
      <c r="O3339" s="32">
        <f>IF($B3339="",0,IF($U3339="IN",N($M3339),0))</f>
        <v>0</v>
      </c>
      <c r="P3339" s="32">
        <f>IF($B3339="",0,IF(OR($U3339="OUT",$U3339="TRF"),N($M3339),0))</f>
        <v>0</v>
      </c>
      <c r="Q3339" s="32">
        <f>IF($B3339="",0,IF(OR($U3339="OUT",$U3339="TRF"),N($M3339),0))</f>
        <v>0</v>
      </c>
      <c r="R3339" s="32">
        <f>IF($B3339="",0,IF($U3339="IN",N($M3339),0))</f>
        <v>0</v>
      </c>
      <c r="S3339" s="33">
        <f>IF($B3339="","",IF($M3339="","⚠ مبلغ",IF($E3339="","⚠ بانک عامل",IF(AND($U3339="TRF",$F3339=""),"⚠ بانک مقصد",IF(AND($V3339&lt;&gt;"NONE",$V3339&lt;&gt;"",$Z3339=""),"⚠ طرف حساب","✓")))))</f>
        <v>0</v>
      </c>
      <c r="T3339" s="29"/>
      <c r="U3339" s="27">
        <f>IFERROR(VLOOKUP($D3339,BankOpTbl,2,0),"")</f>
        <v>0</v>
      </c>
      <c r="V3339" s="27">
        <f>IFERROR(VLOOKUP($D3339,BankOpTbl,3,0),"")</f>
        <v>0</v>
      </c>
      <c r="W3339" s="27">
        <f>IFERROR(VLOOKUP($D3339,BankOpTbl,4,0),"")</f>
        <v>0</v>
      </c>
      <c r="X3339" s="27">
        <f>IF($E3339="","",IFERROR(VLOOKUP($E3339,BankTbl,4,0),""))</f>
        <v>0</v>
      </c>
      <c r="Y3339" s="27">
        <f>IF($F3339="","",IFERROR(VLOOKUP($F3339,BankTbl,4,0),""))</f>
        <v>0</v>
      </c>
      <c r="Z3339" s="27">
        <f>IF($B3339="","",IF($V3339="PICK",LEFT($N3339,5),IF($V3339="FIXED",$W3339,IF($V3339="CODE",$H3339,""))))</f>
        <v>0</v>
      </c>
    </row>
    <row r="3340" spans="1:26" ht="21" customHeight="1">
      <c r="A3340" s="27">
        <f>IF($B3340="","",COUNTA($B$13:$B3340))</f>
        <v>0</v>
      </c>
      <c r="B3340" s="28"/>
      <c r="C3340" s="28"/>
      <c r="D3340" s="29"/>
      <c r="E3340" s="29"/>
      <c r="F3340" s="29"/>
      <c r="G3340" s="28"/>
      <c r="H3340" s="28"/>
      <c r="I3340" s="30">
        <f>IF($H3340="","",IFERROR(VLOOKUP($H3340,AcctTbl,2,0),"کد ناشناخته"))</f>
        <v>0</v>
      </c>
      <c r="J3340" s="27">
        <f>IF($H3340="","",IFERROR(VLOOKUP($H3340,AcctTbl,3,0),""))</f>
        <v>0</v>
      </c>
      <c r="K3340" s="29"/>
      <c r="L3340" s="28"/>
      <c r="M3340" s="31"/>
      <c r="N3340" s="29"/>
      <c r="O3340" s="32">
        <f>IF($B3340="",0,IF($U3340="IN",N($M3340),0))</f>
        <v>0</v>
      </c>
      <c r="P3340" s="32">
        <f>IF($B3340="",0,IF(OR($U3340="OUT",$U3340="TRF"),N($M3340),0))</f>
        <v>0</v>
      </c>
      <c r="Q3340" s="32">
        <f>IF($B3340="",0,IF(OR($U3340="OUT",$U3340="TRF"),N($M3340),0))</f>
        <v>0</v>
      </c>
      <c r="R3340" s="32">
        <f>IF($B3340="",0,IF($U3340="IN",N($M3340),0))</f>
        <v>0</v>
      </c>
      <c r="S3340" s="33">
        <f>IF($B3340="","",IF($M3340="","⚠ مبلغ",IF($E3340="","⚠ بانک عامل",IF(AND($U3340="TRF",$F3340=""),"⚠ بانک مقصد",IF(AND($V3340&lt;&gt;"NONE",$V3340&lt;&gt;"",$Z3340=""),"⚠ طرف حساب","✓")))))</f>
        <v>0</v>
      </c>
      <c r="T3340" s="29"/>
      <c r="U3340" s="27">
        <f>IFERROR(VLOOKUP($D3340,BankOpTbl,2,0),"")</f>
        <v>0</v>
      </c>
      <c r="V3340" s="27">
        <f>IFERROR(VLOOKUP($D3340,BankOpTbl,3,0),"")</f>
        <v>0</v>
      </c>
      <c r="W3340" s="27">
        <f>IFERROR(VLOOKUP($D3340,BankOpTbl,4,0),"")</f>
        <v>0</v>
      </c>
      <c r="X3340" s="27">
        <f>IF($E3340="","",IFERROR(VLOOKUP($E3340,BankTbl,4,0),""))</f>
        <v>0</v>
      </c>
      <c r="Y3340" s="27">
        <f>IF($F3340="","",IFERROR(VLOOKUP($F3340,BankTbl,4,0),""))</f>
        <v>0</v>
      </c>
      <c r="Z3340" s="27">
        <f>IF($B3340="","",IF($V3340="PICK",LEFT($N3340,5),IF($V3340="FIXED",$W3340,IF($V3340="CODE",$H3340,""))))</f>
        <v>0</v>
      </c>
    </row>
    <row r="3341" spans="1:26" ht="21" customHeight="1">
      <c r="A3341" s="27">
        <f>IF($B3341="","",COUNTA($B$13:$B3341))</f>
        <v>0</v>
      </c>
      <c r="B3341" s="28"/>
      <c r="C3341" s="28"/>
      <c r="D3341" s="29"/>
      <c r="E3341" s="29"/>
      <c r="F3341" s="29"/>
      <c r="G3341" s="28"/>
      <c r="H3341" s="28"/>
      <c r="I3341" s="30">
        <f>IF($H3341="","",IFERROR(VLOOKUP($H3341,AcctTbl,2,0),"کد ناشناخته"))</f>
        <v>0</v>
      </c>
      <c r="J3341" s="27">
        <f>IF($H3341="","",IFERROR(VLOOKUP($H3341,AcctTbl,3,0),""))</f>
        <v>0</v>
      </c>
      <c r="K3341" s="29"/>
      <c r="L3341" s="28"/>
      <c r="M3341" s="31"/>
      <c r="N3341" s="29"/>
      <c r="O3341" s="32">
        <f>IF($B3341="",0,IF($U3341="IN",N($M3341),0))</f>
        <v>0</v>
      </c>
      <c r="P3341" s="32">
        <f>IF($B3341="",0,IF(OR($U3341="OUT",$U3341="TRF"),N($M3341),0))</f>
        <v>0</v>
      </c>
      <c r="Q3341" s="32">
        <f>IF($B3341="",0,IF(OR($U3341="OUT",$U3341="TRF"),N($M3341),0))</f>
        <v>0</v>
      </c>
      <c r="R3341" s="32">
        <f>IF($B3341="",0,IF($U3341="IN",N($M3341),0))</f>
        <v>0</v>
      </c>
      <c r="S3341" s="33">
        <f>IF($B3341="","",IF($M3341="","⚠ مبلغ",IF($E3341="","⚠ بانک عامل",IF(AND($U3341="TRF",$F3341=""),"⚠ بانک مقصد",IF(AND($V3341&lt;&gt;"NONE",$V3341&lt;&gt;"",$Z3341=""),"⚠ طرف حساب","✓")))))</f>
        <v>0</v>
      </c>
      <c r="T3341" s="29"/>
      <c r="U3341" s="27">
        <f>IFERROR(VLOOKUP($D3341,BankOpTbl,2,0),"")</f>
        <v>0</v>
      </c>
      <c r="V3341" s="27">
        <f>IFERROR(VLOOKUP($D3341,BankOpTbl,3,0),"")</f>
        <v>0</v>
      </c>
      <c r="W3341" s="27">
        <f>IFERROR(VLOOKUP($D3341,BankOpTbl,4,0),"")</f>
        <v>0</v>
      </c>
      <c r="X3341" s="27">
        <f>IF($E3341="","",IFERROR(VLOOKUP($E3341,BankTbl,4,0),""))</f>
        <v>0</v>
      </c>
      <c r="Y3341" s="27">
        <f>IF($F3341="","",IFERROR(VLOOKUP($F3341,BankTbl,4,0),""))</f>
        <v>0</v>
      </c>
      <c r="Z3341" s="27">
        <f>IF($B3341="","",IF($V3341="PICK",LEFT($N3341,5),IF($V3341="FIXED",$W3341,IF($V3341="CODE",$H3341,""))))</f>
        <v>0</v>
      </c>
    </row>
    <row r="3342" spans="1:26" ht="21" customHeight="1">
      <c r="A3342" s="27">
        <f>IF($B3342="","",COUNTA($B$13:$B3342))</f>
        <v>0</v>
      </c>
      <c r="B3342" s="28"/>
      <c r="C3342" s="28"/>
      <c r="D3342" s="29"/>
      <c r="E3342" s="29"/>
      <c r="F3342" s="29"/>
      <c r="G3342" s="28"/>
      <c r="H3342" s="28"/>
      <c r="I3342" s="30">
        <f>IF($H3342="","",IFERROR(VLOOKUP($H3342,AcctTbl,2,0),"کد ناشناخته"))</f>
        <v>0</v>
      </c>
      <c r="J3342" s="27">
        <f>IF($H3342="","",IFERROR(VLOOKUP($H3342,AcctTbl,3,0),""))</f>
        <v>0</v>
      </c>
      <c r="K3342" s="29"/>
      <c r="L3342" s="28"/>
      <c r="M3342" s="31"/>
      <c r="N3342" s="29"/>
      <c r="O3342" s="32">
        <f>IF($B3342="",0,IF($U3342="IN",N($M3342),0))</f>
        <v>0</v>
      </c>
      <c r="P3342" s="32">
        <f>IF($B3342="",0,IF(OR($U3342="OUT",$U3342="TRF"),N($M3342),0))</f>
        <v>0</v>
      </c>
      <c r="Q3342" s="32">
        <f>IF($B3342="",0,IF(OR($U3342="OUT",$U3342="TRF"),N($M3342),0))</f>
        <v>0</v>
      </c>
      <c r="R3342" s="32">
        <f>IF($B3342="",0,IF($U3342="IN",N($M3342),0))</f>
        <v>0</v>
      </c>
      <c r="S3342" s="33">
        <f>IF($B3342="","",IF($M3342="","⚠ مبلغ",IF($E3342="","⚠ بانک عامل",IF(AND($U3342="TRF",$F3342=""),"⚠ بانک مقصد",IF(AND($V3342&lt;&gt;"NONE",$V3342&lt;&gt;"",$Z3342=""),"⚠ طرف حساب","✓")))))</f>
        <v>0</v>
      </c>
      <c r="T3342" s="29"/>
      <c r="U3342" s="27">
        <f>IFERROR(VLOOKUP($D3342,BankOpTbl,2,0),"")</f>
        <v>0</v>
      </c>
      <c r="V3342" s="27">
        <f>IFERROR(VLOOKUP($D3342,BankOpTbl,3,0),"")</f>
        <v>0</v>
      </c>
      <c r="W3342" s="27">
        <f>IFERROR(VLOOKUP($D3342,BankOpTbl,4,0),"")</f>
        <v>0</v>
      </c>
      <c r="X3342" s="27">
        <f>IF($E3342="","",IFERROR(VLOOKUP($E3342,BankTbl,4,0),""))</f>
        <v>0</v>
      </c>
      <c r="Y3342" s="27">
        <f>IF($F3342="","",IFERROR(VLOOKUP($F3342,BankTbl,4,0),""))</f>
        <v>0</v>
      </c>
      <c r="Z3342" s="27">
        <f>IF($B3342="","",IF($V3342="PICK",LEFT($N3342,5),IF($V3342="FIXED",$W3342,IF($V3342="CODE",$H3342,""))))</f>
        <v>0</v>
      </c>
    </row>
    <row r="3343" spans="1:26" ht="21" customHeight="1">
      <c r="A3343" s="27">
        <f>IF($B3343="","",COUNTA($B$13:$B3343))</f>
        <v>0</v>
      </c>
      <c r="B3343" s="28"/>
      <c r="C3343" s="28"/>
      <c r="D3343" s="29"/>
      <c r="E3343" s="29"/>
      <c r="F3343" s="29"/>
      <c r="G3343" s="28"/>
      <c r="H3343" s="28"/>
      <c r="I3343" s="30">
        <f>IF($H3343="","",IFERROR(VLOOKUP($H3343,AcctTbl,2,0),"کد ناشناخته"))</f>
        <v>0</v>
      </c>
      <c r="J3343" s="27">
        <f>IF($H3343="","",IFERROR(VLOOKUP($H3343,AcctTbl,3,0),""))</f>
        <v>0</v>
      </c>
      <c r="K3343" s="29"/>
      <c r="L3343" s="28"/>
      <c r="M3343" s="31"/>
      <c r="N3343" s="29"/>
      <c r="O3343" s="32">
        <f>IF($B3343="",0,IF($U3343="IN",N($M3343),0))</f>
        <v>0</v>
      </c>
      <c r="P3343" s="32">
        <f>IF($B3343="",0,IF(OR($U3343="OUT",$U3343="TRF"),N($M3343),0))</f>
        <v>0</v>
      </c>
      <c r="Q3343" s="32">
        <f>IF($B3343="",0,IF(OR($U3343="OUT",$U3343="TRF"),N($M3343),0))</f>
        <v>0</v>
      </c>
      <c r="R3343" s="32">
        <f>IF($B3343="",0,IF($U3343="IN",N($M3343),0))</f>
        <v>0</v>
      </c>
      <c r="S3343" s="33">
        <f>IF($B3343="","",IF($M3343="","⚠ مبلغ",IF($E3343="","⚠ بانک عامل",IF(AND($U3343="TRF",$F3343=""),"⚠ بانک مقصد",IF(AND($V3343&lt;&gt;"NONE",$V3343&lt;&gt;"",$Z3343=""),"⚠ طرف حساب","✓")))))</f>
        <v>0</v>
      </c>
      <c r="T3343" s="29"/>
      <c r="U3343" s="27">
        <f>IFERROR(VLOOKUP($D3343,BankOpTbl,2,0),"")</f>
        <v>0</v>
      </c>
      <c r="V3343" s="27">
        <f>IFERROR(VLOOKUP($D3343,BankOpTbl,3,0),"")</f>
        <v>0</v>
      </c>
      <c r="W3343" s="27">
        <f>IFERROR(VLOOKUP($D3343,BankOpTbl,4,0),"")</f>
        <v>0</v>
      </c>
      <c r="X3343" s="27">
        <f>IF($E3343="","",IFERROR(VLOOKUP($E3343,BankTbl,4,0),""))</f>
        <v>0</v>
      </c>
      <c r="Y3343" s="27">
        <f>IF($F3343="","",IFERROR(VLOOKUP($F3343,BankTbl,4,0),""))</f>
        <v>0</v>
      </c>
      <c r="Z3343" s="27">
        <f>IF($B3343="","",IF($V3343="PICK",LEFT($N3343,5),IF($V3343="FIXED",$W3343,IF($V3343="CODE",$H3343,""))))</f>
        <v>0</v>
      </c>
    </row>
    <row r="3344" spans="1:26" ht="21" customHeight="1">
      <c r="A3344" s="27">
        <f>IF($B3344="","",COUNTA($B$13:$B3344))</f>
        <v>0</v>
      </c>
      <c r="B3344" s="28"/>
      <c r="C3344" s="28"/>
      <c r="D3344" s="29"/>
      <c r="E3344" s="29"/>
      <c r="F3344" s="29"/>
      <c r="G3344" s="28"/>
      <c r="H3344" s="28"/>
      <c r="I3344" s="30">
        <f>IF($H3344="","",IFERROR(VLOOKUP($H3344,AcctTbl,2,0),"کد ناشناخته"))</f>
        <v>0</v>
      </c>
      <c r="J3344" s="27">
        <f>IF($H3344="","",IFERROR(VLOOKUP($H3344,AcctTbl,3,0),""))</f>
        <v>0</v>
      </c>
      <c r="K3344" s="29"/>
      <c r="L3344" s="28"/>
      <c r="M3344" s="31"/>
      <c r="N3344" s="29"/>
      <c r="O3344" s="32">
        <f>IF($B3344="",0,IF($U3344="IN",N($M3344),0))</f>
        <v>0</v>
      </c>
      <c r="P3344" s="32">
        <f>IF($B3344="",0,IF(OR($U3344="OUT",$U3344="TRF"),N($M3344),0))</f>
        <v>0</v>
      </c>
      <c r="Q3344" s="32">
        <f>IF($B3344="",0,IF(OR($U3344="OUT",$U3344="TRF"),N($M3344),0))</f>
        <v>0</v>
      </c>
      <c r="R3344" s="32">
        <f>IF($B3344="",0,IF($U3344="IN",N($M3344),0))</f>
        <v>0</v>
      </c>
      <c r="S3344" s="33">
        <f>IF($B3344="","",IF($M3344="","⚠ مبلغ",IF($E3344="","⚠ بانک عامل",IF(AND($U3344="TRF",$F3344=""),"⚠ بانک مقصد",IF(AND($V3344&lt;&gt;"NONE",$V3344&lt;&gt;"",$Z3344=""),"⚠ طرف حساب","✓")))))</f>
        <v>0</v>
      </c>
      <c r="T3344" s="29"/>
      <c r="U3344" s="27">
        <f>IFERROR(VLOOKUP($D3344,BankOpTbl,2,0),"")</f>
        <v>0</v>
      </c>
      <c r="V3344" s="27">
        <f>IFERROR(VLOOKUP($D3344,BankOpTbl,3,0),"")</f>
        <v>0</v>
      </c>
      <c r="W3344" s="27">
        <f>IFERROR(VLOOKUP($D3344,BankOpTbl,4,0),"")</f>
        <v>0</v>
      </c>
      <c r="X3344" s="27">
        <f>IF($E3344="","",IFERROR(VLOOKUP($E3344,BankTbl,4,0),""))</f>
        <v>0</v>
      </c>
      <c r="Y3344" s="27">
        <f>IF($F3344="","",IFERROR(VLOOKUP($F3344,BankTbl,4,0),""))</f>
        <v>0</v>
      </c>
      <c r="Z3344" s="27">
        <f>IF($B3344="","",IF($V3344="PICK",LEFT($N3344,5),IF($V3344="FIXED",$W3344,IF($V3344="CODE",$H3344,""))))</f>
        <v>0</v>
      </c>
    </row>
    <row r="3345" spans="1:26" ht="21" customHeight="1">
      <c r="A3345" s="27">
        <f>IF($B3345="","",COUNTA($B$13:$B3345))</f>
        <v>0</v>
      </c>
      <c r="B3345" s="28"/>
      <c r="C3345" s="28"/>
      <c r="D3345" s="29"/>
      <c r="E3345" s="29"/>
      <c r="F3345" s="29"/>
      <c r="G3345" s="28"/>
      <c r="H3345" s="28"/>
      <c r="I3345" s="30">
        <f>IF($H3345="","",IFERROR(VLOOKUP($H3345,AcctTbl,2,0),"کد ناشناخته"))</f>
        <v>0</v>
      </c>
      <c r="J3345" s="27">
        <f>IF($H3345="","",IFERROR(VLOOKUP($H3345,AcctTbl,3,0),""))</f>
        <v>0</v>
      </c>
      <c r="K3345" s="29"/>
      <c r="L3345" s="28"/>
      <c r="M3345" s="31"/>
      <c r="N3345" s="29"/>
      <c r="O3345" s="32">
        <f>IF($B3345="",0,IF($U3345="IN",N($M3345),0))</f>
        <v>0</v>
      </c>
      <c r="P3345" s="32">
        <f>IF($B3345="",0,IF(OR($U3345="OUT",$U3345="TRF"),N($M3345),0))</f>
        <v>0</v>
      </c>
      <c r="Q3345" s="32">
        <f>IF($B3345="",0,IF(OR($U3345="OUT",$U3345="TRF"),N($M3345),0))</f>
        <v>0</v>
      </c>
      <c r="R3345" s="32">
        <f>IF($B3345="",0,IF($U3345="IN",N($M3345),0))</f>
        <v>0</v>
      </c>
      <c r="S3345" s="33">
        <f>IF($B3345="","",IF($M3345="","⚠ مبلغ",IF($E3345="","⚠ بانک عامل",IF(AND($U3345="TRF",$F3345=""),"⚠ بانک مقصد",IF(AND($V3345&lt;&gt;"NONE",$V3345&lt;&gt;"",$Z3345=""),"⚠ طرف حساب","✓")))))</f>
        <v>0</v>
      </c>
      <c r="T3345" s="29"/>
      <c r="U3345" s="27">
        <f>IFERROR(VLOOKUP($D3345,BankOpTbl,2,0),"")</f>
        <v>0</v>
      </c>
      <c r="V3345" s="27">
        <f>IFERROR(VLOOKUP($D3345,BankOpTbl,3,0),"")</f>
        <v>0</v>
      </c>
      <c r="W3345" s="27">
        <f>IFERROR(VLOOKUP($D3345,BankOpTbl,4,0),"")</f>
        <v>0</v>
      </c>
      <c r="X3345" s="27">
        <f>IF($E3345="","",IFERROR(VLOOKUP($E3345,BankTbl,4,0),""))</f>
        <v>0</v>
      </c>
      <c r="Y3345" s="27">
        <f>IF($F3345="","",IFERROR(VLOOKUP($F3345,BankTbl,4,0),""))</f>
        <v>0</v>
      </c>
      <c r="Z3345" s="27">
        <f>IF($B3345="","",IF($V3345="PICK",LEFT($N3345,5),IF($V3345="FIXED",$W3345,IF($V3345="CODE",$H3345,""))))</f>
        <v>0</v>
      </c>
    </row>
    <row r="3346" spans="1:26" ht="21" customHeight="1">
      <c r="A3346" s="27">
        <f>IF($B3346="","",COUNTA($B$13:$B3346))</f>
        <v>0</v>
      </c>
      <c r="B3346" s="28"/>
      <c r="C3346" s="28"/>
      <c r="D3346" s="29"/>
      <c r="E3346" s="29"/>
      <c r="F3346" s="29"/>
      <c r="G3346" s="28"/>
      <c r="H3346" s="28"/>
      <c r="I3346" s="30">
        <f>IF($H3346="","",IFERROR(VLOOKUP($H3346,AcctTbl,2,0),"کد ناشناخته"))</f>
        <v>0</v>
      </c>
      <c r="J3346" s="27">
        <f>IF($H3346="","",IFERROR(VLOOKUP($H3346,AcctTbl,3,0),""))</f>
        <v>0</v>
      </c>
      <c r="K3346" s="29"/>
      <c r="L3346" s="28"/>
      <c r="M3346" s="31"/>
      <c r="N3346" s="29"/>
      <c r="O3346" s="32">
        <f>IF($B3346="",0,IF($U3346="IN",N($M3346),0))</f>
        <v>0</v>
      </c>
      <c r="P3346" s="32">
        <f>IF($B3346="",0,IF(OR($U3346="OUT",$U3346="TRF"),N($M3346),0))</f>
        <v>0</v>
      </c>
      <c r="Q3346" s="32">
        <f>IF($B3346="",0,IF(OR($U3346="OUT",$U3346="TRF"),N($M3346),0))</f>
        <v>0</v>
      </c>
      <c r="R3346" s="32">
        <f>IF($B3346="",0,IF($U3346="IN",N($M3346),0))</f>
        <v>0</v>
      </c>
      <c r="S3346" s="33">
        <f>IF($B3346="","",IF($M3346="","⚠ مبلغ",IF($E3346="","⚠ بانک عامل",IF(AND($U3346="TRF",$F3346=""),"⚠ بانک مقصد",IF(AND($V3346&lt;&gt;"NONE",$V3346&lt;&gt;"",$Z3346=""),"⚠ طرف حساب","✓")))))</f>
        <v>0</v>
      </c>
      <c r="T3346" s="29"/>
      <c r="U3346" s="27">
        <f>IFERROR(VLOOKUP($D3346,BankOpTbl,2,0),"")</f>
        <v>0</v>
      </c>
      <c r="V3346" s="27">
        <f>IFERROR(VLOOKUP($D3346,BankOpTbl,3,0),"")</f>
        <v>0</v>
      </c>
      <c r="W3346" s="27">
        <f>IFERROR(VLOOKUP($D3346,BankOpTbl,4,0),"")</f>
        <v>0</v>
      </c>
      <c r="X3346" s="27">
        <f>IF($E3346="","",IFERROR(VLOOKUP($E3346,BankTbl,4,0),""))</f>
        <v>0</v>
      </c>
      <c r="Y3346" s="27">
        <f>IF($F3346="","",IFERROR(VLOOKUP($F3346,BankTbl,4,0),""))</f>
        <v>0</v>
      </c>
      <c r="Z3346" s="27">
        <f>IF($B3346="","",IF($V3346="PICK",LEFT($N3346,5),IF($V3346="FIXED",$W3346,IF($V3346="CODE",$H3346,""))))</f>
        <v>0</v>
      </c>
    </row>
    <row r="3347" spans="1:26" ht="21" customHeight="1">
      <c r="A3347" s="27">
        <f>IF($B3347="","",COUNTA($B$13:$B3347))</f>
        <v>0</v>
      </c>
      <c r="B3347" s="28"/>
      <c r="C3347" s="28"/>
      <c r="D3347" s="29"/>
      <c r="E3347" s="29"/>
      <c r="F3347" s="29"/>
      <c r="G3347" s="28"/>
      <c r="H3347" s="28"/>
      <c r="I3347" s="30">
        <f>IF($H3347="","",IFERROR(VLOOKUP($H3347,AcctTbl,2,0),"کد ناشناخته"))</f>
        <v>0</v>
      </c>
      <c r="J3347" s="27">
        <f>IF($H3347="","",IFERROR(VLOOKUP($H3347,AcctTbl,3,0),""))</f>
        <v>0</v>
      </c>
      <c r="K3347" s="29"/>
      <c r="L3347" s="28"/>
      <c r="M3347" s="31"/>
      <c r="N3347" s="29"/>
      <c r="O3347" s="32">
        <f>IF($B3347="",0,IF($U3347="IN",N($M3347),0))</f>
        <v>0</v>
      </c>
      <c r="P3347" s="32">
        <f>IF($B3347="",0,IF(OR($U3347="OUT",$U3347="TRF"),N($M3347),0))</f>
        <v>0</v>
      </c>
      <c r="Q3347" s="32">
        <f>IF($B3347="",0,IF(OR($U3347="OUT",$U3347="TRF"),N($M3347),0))</f>
        <v>0</v>
      </c>
      <c r="R3347" s="32">
        <f>IF($B3347="",0,IF($U3347="IN",N($M3347),0))</f>
        <v>0</v>
      </c>
      <c r="S3347" s="33">
        <f>IF($B3347="","",IF($M3347="","⚠ مبلغ",IF($E3347="","⚠ بانک عامل",IF(AND($U3347="TRF",$F3347=""),"⚠ بانک مقصد",IF(AND($V3347&lt;&gt;"NONE",$V3347&lt;&gt;"",$Z3347=""),"⚠ طرف حساب","✓")))))</f>
        <v>0</v>
      </c>
      <c r="T3347" s="29"/>
      <c r="U3347" s="27">
        <f>IFERROR(VLOOKUP($D3347,BankOpTbl,2,0),"")</f>
        <v>0</v>
      </c>
      <c r="V3347" s="27">
        <f>IFERROR(VLOOKUP($D3347,BankOpTbl,3,0),"")</f>
        <v>0</v>
      </c>
      <c r="W3347" s="27">
        <f>IFERROR(VLOOKUP($D3347,BankOpTbl,4,0),"")</f>
        <v>0</v>
      </c>
      <c r="X3347" s="27">
        <f>IF($E3347="","",IFERROR(VLOOKUP($E3347,BankTbl,4,0),""))</f>
        <v>0</v>
      </c>
      <c r="Y3347" s="27">
        <f>IF($F3347="","",IFERROR(VLOOKUP($F3347,BankTbl,4,0),""))</f>
        <v>0</v>
      </c>
      <c r="Z3347" s="27">
        <f>IF($B3347="","",IF($V3347="PICK",LEFT($N3347,5),IF($V3347="FIXED",$W3347,IF($V3347="CODE",$H3347,""))))</f>
        <v>0</v>
      </c>
    </row>
    <row r="3348" spans="1:26" ht="21" customHeight="1">
      <c r="A3348" s="27">
        <f>IF($B3348="","",COUNTA($B$13:$B3348))</f>
        <v>0</v>
      </c>
      <c r="B3348" s="28"/>
      <c r="C3348" s="28"/>
      <c r="D3348" s="29"/>
      <c r="E3348" s="29"/>
      <c r="F3348" s="29"/>
      <c r="G3348" s="28"/>
      <c r="H3348" s="28"/>
      <c r="I3348" s="30">
        <f>IF($H3348="","",IFERROR(VLOOKUP($H3348,AcctTbl,2,0),"کد ناشناخته"))</f>
        <v>0</v>
      </c>
      <c r="J3348" s="27">
        <f>IF($H3348="","",IFERROR(VLOOKUP($H3348,AcctTbl,3,0),""))</f>
        <v>0</v>
      </c>
      <c r="K3348" s="29"/>
      <c r="L3348" s="28"/>
      <c r="M3348" s="31"/>
      <c r="N3348" s="29"/>
      <c r="O3348" s="32">
        <f>IF($B3348="",0,IF($U3348="IN",N($M3348),0))</f>
        <v>0</v>
      </c>
      <c r="P3348" s="32">
        <f>IF($B3348="",0,IF(OR($U3348="OUT",$U3348="TRF"),N($M3348),0))</f>
        <v>0</v>
      </c>
      <c r="Q3348" s="32">
        <f>IF($B3348="",0,IF(OR($U3348="OUT",$U3348="TRF"),N($M3348),0))</f>
        <v>0</v>
      </c>
      <c r="R3348" s="32">
        <f>IF($B3348="",0,IF($U3348="IN",N($M3348),0))</f>
        <v>0</v>
      </c>
      <c r="S3348" s="33">
        <f>IF($B3348="","",IF($M3348="","⚠ مبلغ",IF($E3348="","⚠ بانک عامل",IF(AND($U3348="TRF",$F3348=""),"⚠ بانک مقصد",IF(AND($V3348&lt;&gt;"NONE",$V3348&lt;&gt;"",$Z3348=""),"⚠ طرف حساب","✓")))))</f>
        <v>0</v>
      </c>
      <c r="T3348" s="29"/>
      <c r="U3348" s="27">
        <f>IFERROR(VLOOKUP($D3348,BankOpTbl,2,0),"")</f>
        <v>0</v>
      </c>
      <c r="V3348" s="27">
        <f>IFERROR(VLOOKUP($D3348,BankOpTbl,3,0),"")</f>
        <v>0</v>
      </c>
      <c r="W3348" s="27">
        <f>IFERROR(VLOOKUP($D3348,BankOpTbl,4,0),"")</f>
        <v>0</v>
      </c>
      <c r="X3348" s="27">
        <f>IF($E3348="","",IFERROR(VLOOKUP($E3348,BankTbl,4,0),""))</f>
        <v>0</v>
      </c>
      <c r="Y3348" s="27">
        <f>IF($F3348="","",IFERROR(VLOOKUP($F3348,BankTbl,4,0),""))</f>
        <v>0</v>
      </c>
      <c r="Z3348" s="27">
        <f>IF($B3348="","",IF($V3348="PICK",LEFT($N3348,5),IF($V3348="FIXED",$W3348,IF($V3348="CODE",$H3348,""))))</f>
        <v>0</v>
      </c>
    </row>
    <row r="3349" spans="1:26" ht="21" customHeight="1">
      <c r="A3349" s="27">
        <f>IF($B3349="","",COUNTA($B$13:$B3349))</f>
        <v>0</v>
      </c>
      <c r="B3349" s="28"/>
      <c r="C3349" s="28"/>
      <c r="D3349" s="29"/>
      <c r="E3349" s="29"/>
      <c r="F3349" s="29"/>
      <c r="G3349" s="28"/>
      <c r="H3349" s="28"/>
      <c r="I3349" s="30">
        <f>IF($H3349="","",IFERROR(VLOOKUP($H3349,AcctTbl,2,0),"کد ناشناخته"))</f>
        <v>0</v>
      </c>
      <c r="J3349" s="27">
        <f>IF($H3349="","",IFERROR(VLOOKUP($H3349,AcctTbl,3,0),""))</f>
        <v>0</v>
      </c>
      <c r="K3349" s="29"/>
      <c r="L3349" s="28"/>
      <c r="M3349" s="31"/>
      <c r="N3349" s="29"/>
      <c r="O3349" s="32">
        <f>IF($B3349="",0,IF($U3349="IN",N($M3349),0))</f>
        <v>0</v>
      </c>
      <c r="P3349" s="32">
        <f>IF($B3349="",0,IF(OR($U3349="OUT",$U3349="TRF"),N($M3349),0))</f>
        <v>0</v>
      </c>
      <c r="Q3349" s="32">
        <f>IF($B3349="",0,IF(OR($U3349="OUT",$U3349="TRF"),N($M3349),0))</f>
        <v>0</v>
      </c>
      <c r="R3349" s="32">
        <f>IF($B3349="",0,IF($U3349="IN",N($M3349),0))</f>
        <v>0</v>
      </c>
      <c r="S3349" s="33">
        <f>IF($B3349="","",IF($M3349="","⚠ مبلغ",IF($E3349="","⚠ بانک عامل",IF(AND($U3349="TRF",$F3349=""),"⚠ بانک مقصد",IF(AND($V3349&lt;&gt;"NONE",$V3349&lt;&gt;"",$Z3349=""),"⚠ طرف حساب","✓")))))</f>
        <v>0</v>
      </c>
      <c r="T3349" s="29"/>
      <c r="U3349" s="27">
        <f>IFERROR(VLOOKUP($D3349,BankOpTbl,2,0),"")</f>
        <v>0</v>
      </c>
      <c r="V3349" s="27">
        <f>IFERROR(VLOOKUP($D3349,BankOpTbl,3,0),"")</f>
        <v>0</v>
      </c>
      <c r="W3349" s="27">
        <f>IFERROR(VLOOKUP($D3349,BankOpTbl,4,0),"")</f>
        <v>0</v>
      </c>
      <c r="X3349" s="27">
        <f>IF($E3349="","",IFERROR(VLOOKUP($E3349,BankTbl,4,0),""))</f>
        <v>0</v>
      </c>
      <c r="Y3349" s="27">
        <f>IF($F3349="","",IFERROR(VLOOKUP($F3349,BankTbl,4,0),""))</f>
        <v>0</v>
      </c>
      <c r="Z3349" s="27">
        <f>IF($B3349="","",IF($V3349="PICK",LEFT($N3349,5),IF($V3349="FIXED",$W3349,IF($V3349="CODE",$H3349,""))))</f>
        <v>0</v>
      </c>
    </row>
    <row r="3350" spans="1:26" ht="21" customHeight="1">
      <c r="A3350" s="27">
        <f>IF($B3350="","",COUNTA($B$13:$B3350))</f>
        <v>0</v>
      </c>
      <c r="B3350" s="28"/>
      <c r="C3350" s="28"/>
      <c r="D3350" s="29"/>
      <c r="E3350" s="29"/>
      <c r="F3350" s="29"/>
      <c r="G3350" s="28"/>
      <c r="H3350" s="28"/>
      <c r="I3350" s="30">
        <f>IF($H3350="","",IFERROR(VLOOKUP($H3350,AcctTbl,2,0),"کد ناشناخته"))</f>
        <v>0</v>
      </c>
      <c r="J3350" s="27">
        <f>IF($H3350="","",IFERROR(VLOOKUP($H3350,AcctTbl,3,0),""))</f>
        <v>0</v>
      </c>
      <c r="K3350" s="29"/>
      <c r="L3350" s="28"/>
      <c r="M3350" s="31"/>
      <c r="N3350" s="29"/>
      <c r="O3350" s="32">
        <f>IF($B3350="",0,IF($U3350="IN",N($M3350),0))</f>
        <v>0</v>
      </c>
      <c r="P3350" s="32">
        <f>IF($B3350="",0,IF(OR($U3350="OUT",$U3350="TRF"),N($M3350),0))</f>
        <v>0</v>
      </c>
      <c r="Q3350" s="32">
        <f>IF($B3350="",0,IF(OR($U3350="OUT",$U3350="TRF"),N($M3350),0))</f>
        <v>0</v>
      </c>
      <c r="R3350" s="32">
        <f>IF($B3350="",0,IF($U3350="IN",N($M3350),0))</f>
        <v>0</v>
      </c>
      <c r="S3350" s="33">
        <f>IF($B3350="","",IF($M3350="","⚠ مبلغ",IF($E3350="","⚠ بانک عامل",IF(AND($U3350="TRF",$F3350=""),"⚠ بانک مقصد",IF(AND($V3350&lt;&gt;"NONE",$V3350&lt;&gt;"",$Z3350=""),"⚠ طرف حساب","✓")))))</f>
        <v>0</v>
      </c>
      <c r="T3350" s="29"/>
      <c r="U3350" s="27">
        <f>IFERROR(VLOOKUP($D3350,BankOpTbl,2,0),"")</f>
        <v>0</v>
      </c>
      <c r="V3350" s="27">
        <f>IFERROR(VLOOKUP($D3350,BankOpTbl,3,0),"")</f>
        <v>0</v>
      </c>
      <c r="W3350" s="27">
        <f>IFERROR(VLOOKUP($D3350,BankOpTbl,4,0),"")</f>
        <v>0</v>
      </c>
      <c r="X3350" s="27">
        <f>IF($E3350="","",IFERROR(VLOOKUP($E3350,BankTbl,4,0),""))</f>
        <v>0</v>
      </c>
      <c r="Y3350" s="27">
        <f>IF($F3350="","",IFERROR(VLOOKUP($F3350,BankTbl,4,0),""))</f>
        <v>0</v>
      </c>
      <c r="Z3350" s="27">
        <f>IF($B3350="","",IF($V3350="PICK",LEFT($N3350,5),IF($V3350="FIXED",$W3350,IF($V3350="CODE",$H3350,""))))</f>
        <v>0</v>
      </c>
    </row>
    <row r="3351" spans="1:26" ht="21" customHeight="1">
      <c r="A3351" s="27">
        <f>IF($B3351="","",COUNTA($B$13:$B3351))</f>
        <v>0</v>
      </c>
      <c r="B3351" s="28"/>
      <c r="C3351" s="28"/>
      <c r="D3351" s="29"/>
      <c r="E3351" s="29"/>
      <c r="F3351" s="29"/>
      <c r="G3351" s="28"/>
      <c r="H3351" s="28"/>
      <c r="I3351" s="30">
        <f>IF($H3351="","",IFERROR(VLOOKUP($H3351,AcctTbl,2,0),"کد ناشناخته"))</f>
        <v>0</v>
      </c>
      <c r="J3351" s="27">
        <f>IF($H3351="","",IFERROR(VLOOKUP($H3351,AcctTbl,3,0),""))</f>
        <v>0</v>
      </c>
      <c r="K3351" s="29"/>
      <c r="L3351" s="28"/>
      <c r="M3351" s="31"/>
      <c r="N3351" s="29"/>
      <c r="O3351" s="32">
        <f>IF($B3351="",0,IF($U3351="IN",N($M3351),0))</f>
        <v>0</v>
      </c>
      <c r="P3351" s="32">
        <f>IF($B3351="",0,IF(OR($U3351="OUT",$U3351="TRF"),N($M3351),0))</f>
        <v>0</v>
      </c>
      <c r="Q3351" s="32">
        <f>IF($B3351="",0,IF(OR($U3351="OUT",$U3351="TRF"),N($M3351),0))</f>
        <v>0</v>
      </c>
      <c r="R3351" s="32">
        <f>IF($B3351="",0,IF($U3351="IN",N($M3351),0))</f>
        <v>0</v>
      </c>
      <c r="S3351" s="33">
        <f>IF($B3351="","",IF($M3351="","⚠ مبلغ",IF($E3351="","⚠ بانک عامل",IF(AND($U3351="TRF",$F3351=""),"⚠ بانک مقصد",IF(AND($V3351&lt;&gt;"NONE",$V3351&lt;&gt;"",$Z3351=""),"⚠ طرف حساب","✓")))))</f>
        <v>0</v>
      </c>
      <c r="T3351" s="29"/>
      <c r="U3351" s="27">
        <f>IFERROR(VLOOKUP($D3351,BankOpTbl,2,0),"")</f>
        <v>0</v>
      </c>
      <c r="V3351" s="27">
        <f>IFERROR(VLOOKUP($D3351,BankOpTbl,3,0),"")</f>
        <v>0</v>
      </c>
      <c r="W3351" s="27">
        <f>IFERROR(VLOOKUP($D3351,BankOpTbl,4,0),"")</f>
        <v>0</v>
      </c>
      <c r="X3351" s="27">
        <f>IF($E3351="","",IFERROR(VLOOKUP($E3351,BankTbl,4,0),""))</f>
        <v>0</v>
      </c>
      <c r="Y3351" s="27">
        <f>IF($F3351="","",IFERROR(VLOOKUP($F3351,BankTbl,4,0),""))</f>
        <v>0</v>
      </c>
      <c r="Z3351" s="27">
        <f>IF($B3351="","",IF($V3351="PICK",LEFT($N3351,5),IF($V3351="FIXED",$W3351,IF($V3351="CODE",$H3351,""))))</f>
        <v>0</v>
      </c>
    </row>
    <row r="3352" spans="1:26" ht="21" customHeight="1">
      <c r="A3352" s="27">
        <f>IF($B3352="","",COUNTA($B$13:$B3352))</f>
        <v>0</v>
      </c>
      <c r="B3352" s="28"/>
      <c r="C3352" s="28"/>
      <c r="D3352" s="29"/>
      <c r="E3352" s="29"/>
      <c r="F3352" s="29"/>
      <c r="G3352" s="28"/>
      <c r="H3352" s="28"/>
      <c r="I3352" s="30">
        <f>IF($H3352="","",IFERROR(VLOOKUP($H3352,AcctTbl,2,0),"کد ناشناخته"))</f>
        <v>0</v>
      </c>
      <c r="J3352" s="27">
        <f>IF($H3352="","",IFERROR(VLOOKUP($H3352,AcctTbl,3,0),""))</f>
        <v>0</v>
      </c>
      <c r="K3352" s="29"/>
      <c r="L3352" s="28"/>
      <c r="M3352" s="31"/>
      <c r="N3352" s="29"/>
      <c r="O3352" s="32">
        <f>IF($B3352="",0,IF($U3352="IN",N($M3352),0))</f>
        <v>0</v>
      </c>
      <c r="P3352" s="32">
        <f>IF($B3352="",0,IF(OR($U3352="OUT",$U3352="TRF"),N($M3352),0))</f>
        <v>0</v>
      </c>
      <c r="Q3352" s="32">
        <f>IF($B3352="",0,IF(OR($U3352="OUT",$U3352="TRF"),N($M3352),0))</f>
        <v>0</v>
      </c>
      <c r="R3352" s="32">
        <f>IF($B3352="",0,IF($U3352="IN",N($M3352),0))</f>
        <v>0</v>
      </c>
      <c r="S3352" s="33">
        <f>IF($B3352="","",IF($M3352="","⚠ مبلغ",IF($E3352="","⚠ بانک عامل",IF(AND($U3352="TRF",$F3352=""),"⚠ بانک مقصد",IF(AND($V3352&lt;&gt;"NONE",$V3352&lt;&gt;"",$Z3352=""),"⚠ طرف حساب","✓")))))</f>
        <v>0</v>
      </c>
      <c r="T3352" s="29"/>
      <c r="U3352" s="27">
        <f>IFERROR(VLOOKUP($D3352,BankOpTbl,2,0),"")</f>
        <v>0</v>
      </c>
      <c r="V3352" s="27">
        <f>IFERROR(VLOOKUP($D3352,BankOpTbl,3,0),"")</f>
        <v>0</v>
      </c>
      <c r="W3352" s="27">
        <f>IFERROR(VLOOKUP($D3352,BankOpTbl,4,0),"")</f>
        <v>0</v>
      </c>
      <c r="X3352" s="27">
        <f>IF($E3352="","",IFERROR(VLOOKUP($E3352,BankTbl,4,0),""))</f>
        <v>0</v>
      </c>
      <c r="Y3352" s="27">
        <f>IF($F3352="","",IFERROR(VLOOKUP($F3352,BankTbl,4,0),""))</f>
        <v>0</v>
      </c>
      <c r="Z3352" s="27">
        <f>IF($B3352="","",IF($V3352="PICK",LEFT($N3352,5),IF($V3352="FIXED",$W3352,IF($V3352="CODE",$H3352,""))))</f>
        <v>0</v>
      </c>
    </row>
    <row r="3353" spans="1:26" ht="21" customHeight="1">
      <c r="A3353" s="27">
        <f>IF($B3353="","",COUNTA($B$13:$B3353))</f>
        <v>0</v>
      </c>
      <c r="B3353" s="28"/>
      <c r="C3353" s="28"/>
      <c r="D3353" s="29"/>
      <c r="E3353" s="29"/>
      <c r="F3353" s="29"/>
      <c r="G3353" s="28"/>
      <c r="H3353" s="28"/>
      <c r="I3353" s="30">
        <f>IF($H3353="","",IFERROR(VLOOKUP($H3353,AcctTbl,2,0),"کد ناشناخته"))</f>
        <v>0</v>
      </c>
      <c r="J3353" s="27">
        <f>IF($H3353="","",IFERROR(VLOOKUP($H3353,AcctTbl,3,0),""))</f>
        <v>0</v>
      </c>
      <c r="K3353" s="29"/>
      <c r="L3353" s="28"/>
      <c r="M3353" s="31"/>
      <c r="N3353" s="29"/>
      <c r="O3353" s="32">
        <f>IF($B3353="",0,IF($U3353="IN",N($M3353),0))</f>
        <v>0</v>
      </c>
      <c r="P3353" s="32">
        <f>IF($B3353="",0,IF(OR($U3353="OUT",$U3353="TRF"),N($M3353),0))</f>
        <v>0</v>
      </c>
      <c r="Q3353" s="32">
        <f>IF($B3353="",0,IF(OR($U3353="OUT",$U3353="TRF"),N($M3353),0))</f>
        <v>0</v>
      </c>
      <c r="R3353" s="32">
        <f>IF($B3353="",0,IF($U3353="IN",N($M3353),0))</f>
        <v>0</v>
      </c>
      <c r="S3353" s="33">
        <f>IF($B3353="","",IF($M3353="","⚠ مبلغ",IF($E3353="","⚠ بانک عامل",IF(AND($U3353="TRF",$F3353=""),"⚠ بانک مقصد",IF(AND($V3353&lt;&gt;"NONE",$V3353&lt;&gt;"",$Z3353=""),"⚠ طرف حساب","✓")))))</f>
        <v>0</v>
      </c>
      <c r="T3353" s="29"/>
      <c r="U3353" s="27">
        <f>IFERROR(VLOOKUP($D3353,BankOpTbl,2,0),"")</f>
        <v>0</v>
      </c>
      <c r="V3353" s="27">
        <f>IFERROR(VLOOKUP($D3353,BankOpTbl,3,0),"")</f>
        <v>0</v>
      </c>
      <c r="W3353" s="27">
        <f>IFERROR(VLOOKUP($D3353,BankOpTbl,4,0),"")</f>
        <v>0</v>
      </c>
      <c r="X3353" s="27">
        <f>IF($E3353="","",IFERROR(VLOOKUP($E3353,BankTbl,4,0),""))</f>
        <v>0</v>
      </c>
      <c r="Y3353" s="27">
        <f>IF($F3353="","",IFERROR(VLOOKUP($F3353,BankTbl,4,0),""))</f>
        <v>0</v>
      </c>
      <c r="Z3353" s="27">
        <f>IF($B3353="","",IF($V3353="PICK",LEFT($N3353,5),IF($V3353="FIXED",$W3353,IF($V3353="CODE",$H3353,""))))</f>
        <v>0</v>
      </c>
    </row>
    <row r="3354" spans="1:26" ht="21" customHeight="1">
      <c r="A3354" s="27">
        <f>IF($B3354="","",COUNTA($B$13:$B3354))</f>
        <v>0</v>
      </c>
      <c r="B3354" s="28"/>
      <c r="C3354" s="28"/>
      <c r="D3354" s="29"/>
      <c r="E3354" s="29"/>
      <c r="F3354" s="29"/>
      <c r="G3354" s="28"/>
      <c r="H3354" s="28"/>
      <c r="I3354" s="30">
        <f>IF($H3354="","",IFERROR(VLOOKUP($H3354,AcctTbl,2,0),"کد ناشناخته"))</f>
        <v>0</v>
      </c>
      <c r="J3354" s="27">
        <f>IF($H3354="","",IFERROR(VLOOKUP($H3354,AcctTbl,3,0),""))</f>
        <v>0</v>
      </c>
      <c r="K3354" s="29"/>
      <c r="L3354" s="28"/>
      <c r="M3354" s="31"/>
      <c r="N3354" s="29"/>
      <c r="O3354" s="32">
        <f>IF($B3354="",0,IF($U3354="IN",N($M3354),0))</f>
        <v>0</v>
      </c>
      <c r="P3354" s="32">
        <f>IF($B3354="",0,IF(OR($U3354="OUT",$U3354="TRF"),N($M3354),0))</f>
        <v>0</v>
      </c>
      <c r="Q3354" s="32">
        <f>IF($B3354="",0,IF(OR($U3354="OUT",$U3354="TRF"),N($M3354),0))</f>
        <v>0</v>
      </c>
      <c r="R3354" s="32">
        <f>IF($B3354="",0,IF($U3354="IN",N($M3354),0))</f>
        <v>0</v>
      </c>
      <c r="S3354" s="33">
        <f>IF($B3354="","",IF($M3354="","⚠ مبلغ",IF($E3354="","⚠ بانک عامل",IF(AND($U3354="TRF",$F3354=""),"⚠ بانک مقصد",IF(AND($V3354&lt;&gt;"NONE",$V3354&lt;&gt;"",$Z3354=""),"⚠ طرف حساب","✓")))))</f>
        <v>0</v>
      </c>
      <c r="T3354" s="29"/>
      <c r="U3354" s="27">
        <f>IFERROR(VLOOKUP($D3354,BankOpTbl,2,0),"")</f>
        <v>0</v>
      </c>
      <c r="V3354" s="27">
        <f>IFERROR(VLOOKUP($D3354,BankOpTbl,3,0),"")</f>
        <v>0</v>
      </c>
      <c r="W3354" s="27">
        <f>IFERROR(VLOOKUP($D3354,BankOpTbl,4,0),"")</f>
        <v>0</v>
      </c>
      <c r="X3354" s="27">
        <f>IF($E3354="","",IFERROR(VLOOKUP($E3354,BankTbl,4,0),""))</f>
        <v>0</v>
      </c>
      <c r="Y3354" s="27">
        <f>IF($F3354="","",IFERROR(VLOOKUP($F3354,BankTbl,4,0),""))</f>
        <v>0</v>
      </c>
      <c r="Z3354" s="27">
        <f>IF($B3354="","",IF($V3354="PICK",LEFT($N3354,5),IF($V3354="FIXED",$W3354,IF($V3354="CODE",$H3354,""))))</f>
        <v>0</v>
      </c>
    </row>
    <row r="3355" spans="1:26" ht="21" customHeight="1">
      <c r="A3355" s="27">
        <f>IF($B3355="","",COUNTA($B$13:$B3355))</f>
        <v>0</v>
      </c>
      <c r="B3355" s="28"/>
      <c r="C3355" s="28"/>
      <c r="D3355" s="29"/>
      <c r="E3355" s="29"/>
      <c r="F3355" s="29"/>
      <c r="G3355" s="28"/>
      <c r="H3355" s="28"/>
      <c r="I3355" s="30">
        <f>IF($H3355="","",IFERROR(VLOOKUP($H3355,AcctTbl,2,0),"کد ناشناخته"))</f>
        <v>0</v>
      </c>
      <c r="J3355" s="27">
        <f>IF($H3355="","",IFERROR(VLOOKUP($H3355,AcctTbl,3,0),""))</f>
        <v>0</v>
      </c>
      <c r="K3355" s="29"/>
      <c r="L3355" s="28"/>
      <c r="M3355" s="31"/>
      <c r="N3355" s="29"/>
      <c r="O3355" s="32">
        <f>IF($B3355="",0,IF($U3355="IN",N($M3355),0))</f>
        <v>0</v>
      </c>
      <c r="P3355" s="32">
        <f>IF($B3355="",0,IF(OR($U3355="OUT",$U3355="TRF"),N($M3355),0))</f>
        <v>0</v>
      </c>
      <c r="Q3355" s="32">
        <f>IF($B3355="",0,IF(OR($U3355="OUT",$U3355="TRF"),N($M3355),0))</f>
        <v>0</v>
      </c>
      <c r="R3355" s="32">
        <f>IF($B3355="",0,IF($U3355="IN",N($M3355),0))</f>
        <v>0</v>
      </c>
      <c r="S3355" s="33">
        <f>IF($B3355="","",IF($M3355="","⚠ مبلغ",IF($E3355="","⚠ بانک عامل",IF(AND($U3355="TRF",$F3355=""),"⚠ بانک مقصد",IF(AND($V3355&lt;&gt;"NONE",$V3355&lt;&gt;"",$Z3355=""),"⚠ طرف حساب","✓")))))</f>
        <v>0</v>
      </c>
      <c r="T3355" s="29"/>
      <c r="U3355" s="27">
        <f>IFERROR(VLOOKUP($D3355,BankOpTbl,2,0),"")</f>
        <v>0</v>
      </c>
      <c r="V3355" s="27">
        <f>IFERROR(VLOOKUP($D3355,BankOpTbl,3,0),"")</f>
        <v>0</v>
      </c>
      <c r="W3355" s="27">
        <f>IFERROR(VLOOKUP($D3355,BankOpTbl,4,0),"")</f>
        <v>0</v>
      </c>
      <c r="X3355" s="27">
        <f>IF($E3355="","",IFERROR(VLOOKUP($E3355,BankTbl,4,0),""))</f>
        <v>0</v>
      </c>
      <c r="Y3355" s="27">
        <f>IF($F3355="","",IFERROR(VLOOKUP($F3355,BankTbl,4,0),""))</f>
        <v>0</v>
      </c>
      <c r="Z3355" s="27">
        <f>IF($B3355="","",IF($V3355="PICK",LEFT($N3355,5),IF($V3355="FIXED",$W3355,IF($V3355="CODE",$H3355,""))))</f>
        <v>0</v>
      </c>
    </row>
    <row r="3356" spans="1:26" ht="21" customHeight="1">
      <c r="A3356" s="27">
        <f>IF($B3356="","",COUNTA($B$13:$B3356))</f>
        <v>0</v>
      </c>
      <c r="B3356" s="28"/>
      <c r="C3356" s="28"/>
      <c r="D3356" s="29"/>
      <c r="E3356" s="29"/>
      <c r="F3356" s="29"/>
      <c r="G3356" s="28"/>
      <c r="H3356" s="28"/>
      <c r="I3356" s="30">
        <f>IF($H3356="","",IFERROR(VLOOKUP($H3356,AcctTbl,2,0),"کد ناشناخته"))</f>
        <v>0</v>
      </c>
      <c r="J3356" s="27">
        <f>IF($H3356="","",IFERROR(VLOOKUP($H3356,AcctTbl,3,0),""))</f>
        <v>0</v>
      </c>
      <c r="K3356" s="29"/>
      <c r="L3356" s="28"/>
      <c r="M3356" s="31"/>
      <c r="N3356" s="29"/>
      <c r="O3356" s="32">
        <f>IF($B3356="",0,IF($U3356="IN",N($M3356),0))</f>
        <v>0</v>
      </c>
      <c r="P3356" s="32">
        <f>IF($B3356="",0,IF(OR($U3356="OUT",$U3356="TRF"),N($M3356),0))</f>
        <v>0</v>
      </c>
      <c r="Q3356" s="32">
        <f>IF($B3356="",0,IF(OR($U3356="OUT",$U3356="TRF"),N($M3356),0))</f>
        <v>0</v>
      </c>
      <c r="R3356" s="32">
        <f>IF($B3356="",0,IF($U3356="IN",N($M3356),0))</f>
        <v>0</v>
      </c>
      <c r="S3356" s="33">
        <f>IF($B3356="","",IF($M3356="","⚠ مبلغ",IF($E3356="","⚠ بانک عامل",IF(AND($U3356="TRF",$F3356=""),"⚠ بانک مقصد",IF(AND($V3356&lt;&gt;"NONE",$V3356&lt;&gt;"",$Z3356=""),"⚠ طرف حساب","✓")))))</f>
        <v>0</v>
      </c>
      <c r="T3356" s="29"/>
      <c r="U3356" s="27">
        <f>IFERROR(VLOOKUP($D3356,BankOpTbl,2,0),"")</f>
        <v>0</v>
      </c>
      <c r="V3356" s="27">
        <f>IFERROR(VLOOKUP($D3356,BankOpTbl,3,0),"")</f>
        <v>0</v>
      </c>
      <c r="W3356" s="27">
        <f>IFERROR(VLOOKUP($D3356,BankOpTbl,4,0),"")</f>
        <v>0</v>
      </c>
      <c r="X3356" s="27">
        <f>IF($E3356="","",IFERROR(VLOOKUP($E3356,BankTbl,4,0),""))</f>
        <v>0</v>
      </c>
      <c r="Y3356" s="27">
        <f>IF($F3356="","",IFERROR(VLOOKUP($F3356,BankTbl,4,0),""))</f>
        <v>0</v>
      </c>
      <c r="Z3356" s="27">
        <f>IF($B3356="","",IF($V3356="PICK",LEFT($N3356,5),IF($V3356="FIXED",$W3356,IF($V3356="CODE",$H3356,""))))</f>
        <v>0</v>
      </c>
    </row>
    <row r="3357" spans="1:26" ht="21" customHeight="1">
      <c r="A3357" s="27">
        <f>IF($B3357="","",COUNTA($B$13:$B3357))</f>
        <v>0</v>
      </c>
      <c r="B3357" s="28"/>
      <c r="C3357" s="28"/>
      <c r="D3357" s="29"/>
      <c r="E3357" s="29"/>
      <c r="F3357" s="29"/>
      <c r="G3357" s="28"/>
      <c r="H3357" s="28"/>
      <c r="I3357" s="30">
        <f>IF($H3357="","",IFERROR(VLOOKUP($H3357,AcctTbl,2,0),"کد ناشناخته"))</f>
        <v>0</v>
      </c>
      <c r="J3357" s="27">
        <f>IF($H3357="","",IFERROR(VLOOKUP($H3357,AcctTbl,3,0),""))</f>
        <v>0</v>
      </c>
      <c r="K3357" s="29"/>
      <c r="L3357" s="28"/>
      <c r="M3357" s="31"/>
      <c r="N3357" s="29"/>
      <c r="O3357" s="32">
        <f>IF($B3357="",0,IF($U3357="IN",N($M3357),0))</f>
        <v>0</v>
      </c>
      <c r="P3357" s="32">
        <f>IF($B3357="",0,IF(OR($U3357="OUT",$U3357="TRF"),N($M3357),0))</f>
        <v>0</v>
      </c>
      <c r="Q3357" s="32">
        <f>IF($B3357="",0,IF(OR($U3357="OUT",$U3357="TRF"),N($M3357),0))</f>
        <v>0</v>
      </c>
      <c r="R3357" s="32">
        <f>IF($B3357="",0,IF($U3357="IN",N($M3357),0))</f>
        <v>0</v>
      </c>
      <c r="S3357" s="33">
        <f>IF($B3357="","",IF($M3357="","⚠ مبلغ",IF($E3357="","⚠ بانک عامل",IF(AND($U3357="TRF",$F3357=""),"⚠ بانک مقصد",IF(AND($V3357&lt;&gt;"NONE",$V3357&lt;&gt;"",$Z3357=""),"⚠ طرف حساب","✓")))))</f>
        <v>0</v>
      </c>
      <c r="T3357" s="29"/>
      <c r="U3357" s="27">
        <f>IFERROR(VLOOKUP($D3357,BankOpTbl,2,0),"")</f>
        <v>0</v>
      </c>
      <c r="V3357" s="27">
        <f>IFERROR(VLOOKUP($D3357,BankOpTbl,3,0),"")</f>
        <v>0</v>
      </c>
      <c r="W3357" s="27">
        <f>IFERROR(VLOOKUP($D3357,BankOpTbl,4,0),"")</f>
        <v>0</v>
      </c>
      <c r="X3357" s="27">
        <f>IF($E3357="","",IFERROR(VLOOKUP($E3357,BankTbl,4,0),""))</f>
        <v>0</v>
      </c>
      <c r="Y3357" s="27">
        <f>IF($F3357="","",IFERROR(VLOOKUP($F3357,BankTbl,4,0),""))</f>
        <v>0</v>
      </c>
      <c r="Z3357" s="27">
        <f>IF($B3357="","",IF($V3357="PICK",LEFT($N3357,5),IF($V3357="FIXED",$W3357,IF($V3357="CODE",$H3357,""))))</f>
        <v>0</v>
      </c>
    </row>
    <row r="3358" spans="1:26" ht="21" customHeight="1">
      <c r="A3358" s="27">
        <f>IF($B3358="","",COUNTA($B$13:$B3358))</f>
        <v>0</v>
      </c>
      <c r="B3358" s="28"/>
      <c r="C3358" s="28"/>
      <c r="D3358" s="29"/>
      <c r="E3358" s="29"/>
      <c r="F3358" s="29"/>
      <c r="G3358" s="28"/>
      <c r="H3358" s="28"/>
      <c r="I3358" s="30">
        <f>IF($H3358="","",IFERROR(VLOOKUP($H3358,AcctTbl,2,0),"کد ناشناخته"))</f>
        <v>0</v>
      </c>
      <c r="J3358" s="27">
        <f>IF($H3358="","",IFERROR(VLOOKUP($H3358,AcctTbl,3,0),""))</f>
        <v>0</v>
      </c>
      <c r="K3358" s="29"/>
      <c r="L3358" s="28"/>
      <c r="M3358" s="31"/>
      <c r="N3358" s="29"/>
      <c r="O3358" s="32">
        <f>IF($B3358="",0,IF($U3358="IN",N($M3358),0))</f>
        <v>0</v>
      </c>
      <c r="P3358" s="32">
        <f>IF($B3358="",0,IF(OR($U3358="OUT",$U3358="TRF"),N($M3358),0))</f>
        <v>0</v>
      </c>
      <c r="Q3358" s="32">
        <f>IF($B3358="",0,IF(OR($U3358="OUT",$U3358="TRF"),N($M3358),0))</f>
        <v>0</v>
      </c>
      <c r="R3358" s="32">
        <f>IF($B3358="",0,IF($U3358="IN",N($M3358),0))</f>
        <v>0</v>
      </c>
      <c r="S3358" s="33">
        <f>IF($B3358="","",IF($M3358="","⚠ مبلغ",IF($E3358="","⚠ بانک عامل",IF(AND($U3358="TRF",$F3358=""),"⚠ بانک مقصد",IF(AND($V3358&lt;&gt;"NONE",$V3358&lt;&gt;"",$Z3358=""),"⚠ طرف حساب","✓")))))</f>
        <v>0</v>
      </c>
      <c r="T3358" s="29"/>
      <c r="U3358" s="27">
        <f>IFERROR(VLOOKUP($D3358,BankOpTbl,2,0),"")</f>
        <v>0</v>
      </c>
      <c r="V3358" s="27">
        <f>IFERROR(VLOOKUP($D3358,BankOpTbl,3,0),"")</f>
        <v>0</v>
      </c>
      <c r="W3358" s="27">
        <f>IFERROR(VLOOKUP($D3358,BankOpTbl,4,0),"")</f>
        <v>0</v>
      </c>
      <c r="X3358" s="27">
        <f>IF($E3358="","",IFERROR(VLOOKUP($E3358,BankTbl,4,0),""))</f>
        <v>0</v>
      </c>
      <c r="Y3358" s="27">
        <f>IF($F3358="","",IFERROR(VLOOKUP($F3358,BankTbl,4,0),""))</f>
        <v>0</v>
      </c>
      <c r="Z3358" s="27">
        <f>IF($B3358="","",IF($V3358="PICK",LEFT($N3358,5),IF($V3358="FIXED",$W3358,IF($V3358="CODE",$H3358,""))))</f>
        <v>0</v>
      </c>
    </row>
    <row r="3359" spans="1:26" ht="21" customHeight="1">
      <c r="A3359" s="27">
        <f>IF($B3359="","",COUNTA($B$13:$B3359))</f>
        <v>0</v>
      </c>
      <c r="B3359" s="28"/>
      <c r="C3359" s="28"/>
      <c r="D3359" s="29"/>
      <c r="E3359" s="29"/>
      <c r="F3359" s="29"/>
      <c r="G3359" s="28"/>
      <c r="H3359" s="28"/>
      <c r="I3359" s="30">
        <f>IF($H3359="","",IFERROR(VLOOKUP($H3359,AcctTbl,2,0),"کد ناشناخته"))</f>
        <v>0</v>
      </c>
      <c r="J3359" s="27">
        <f>IF($H3359="","",IFERROR(VLOOKUP($H3359,AcctTbl,3,0),""))</f>
        <v>0</v>
      </c>
      <c r="K3359" s="29"/>
      <c r="L3359" s="28"/>
      <c r="M3359" s="31"/>
      <c r="N3359" s="29"/>
      <c r="O3359" s="32">
        <f>IF($B3359="",0,IF($U3359="IN",N($M3359),0))</f>
        <v>0</v>
      </c>
      <c r="P3359" s="32">
        <f>IF($B3359="",0,IF(OR($U3359="OUT",$U3359="TRF"),N($M3359),0))</f>
        <v>0</v>
      </c>
      <c r="Q3359" s="32">
        <f>IF($B3359="",0,IF(OR($U3359="OUT",$U3359="TRF"),N($M3359),0))</f>
        <v>0</v>
      </c>
      <c r="R3359" s="32">
        <f>IF($B3359="",0,IF($U3359="IN",N($M3359),0))</f>
        <v>0</v>
      </c>
      <c r="S3359" s="33">
        <f>IF($B3359="","",IF($M3359="","⚠ مبلغ",IF($E3359="","⚠ بانک عامل",IF(AND($U3359="TRF",$F3359=""),"⚠ بانک مقصد",IF(AND($V3359&lt;&gt;"NONE",$V3359&lt;&gt;"",$Z3359=""),"⚠ طرف حساب","✓")))))</f>
        <v>0</v>
      </c>
      <c r="T3359" s="29"/>
      <c r="U3359" s="27">
        <f>IFERROR(VLOOKUP($D3359,BankOpTbl,2,0),"")</f>
        <v>0</v>
      </c>
      <c r="V3359" s="27">
        <f>IFERROR(VLOOKUP($D3359,BankOpTbl,3,0),"")</f>
        <v>0</v>
      </c>
      <c r="W3359" s="27">
        <f>IFERROR(VLOOKUP($D3359,BankOpTbl,4,0),"")</f>
        <v>0</v>
      </c>
      <c r="X3359" s="27">
        <f>IF($E3359="","",IFERROR(VLOOKUP($E3359,BankTbl,4,0),""))</f>
        <v>0</v>
      </c>
      <c r="Y3359" s="27">
        <f>IF($F3359="","",IFERROR(VLOOKUP($F3359,BankTbl,4,0),""))</f>
        <v>0</v>
      </c>
      <c r="Z3359" s="27">
        <f>IF($B3359="","",IF($V3359="PICK",LEFT($N3359,5),IF($V3359="FIXED",$W3359,IF($V3359="CODE",$H3359,""))))</f>
        <v>0</v>
      </c>
    </row>
    <row r="3360" spans="1:26" ht="21" customHeight="1">
      <c r="A3360" s="27">
        <f>IF($B3360="","",COUNTA($B$13:$B3360))</f>
        <v>0</v>
      </c>
      <c r="B3360" s="28"/>
      <c r="C3360" s="28"/>
      <c r="D3360" s="29"/>
      <c r="E3360" s="29"/>
      <c r="F3360" s="29"/>
      <c r="G3360" s="28"/>
      <c r="H3360" s="28"/>
      <c r="I3360" s="30">
        <f>IF($H3360="","",IFERROR(VLOOKUP($H3360,AcctTbl,2,0),"کد ناشناخته"))</f>
        <v>0</v>
      </c>
      <c r="J3360" s="27">
        <f>IF($H3360="","",IFERROR(VLOOKUP($H3360,AcctTbl,3,0),""))</f>
        <v>0</v>
      </c>
      <c r="K3360" s="29"/>
      <c r="L3360" s="28"/>
      <c r="M3360" s="31"/>
      <c r="N3360" s="29"/>
      <c r="O3360" s="32">
        <f>IF($B3360="",0,IF($U3360="IN",N($M3360),0))</f>
        <v>0</v>
      </c>
      <c r="P3360" s="32">
        <f>IF($B3360="",0,IF(OR($U3360="OUT",$U3360="TRF"),N($M3360),0))</f>
        <v>0</v>
      </c>
      <c r="Q3360" s="32">
        <f>IF($B3360="",0,IF(OR($U3360="OUT",$U3360="TRF"),N($M3360),0))</f>
        <v>0</v>
      </c>
      <c r="R3360" s="32">
        <f>IF($B3360="",0,IF($U3360="IN",N($M3360),0))</f>
        <v>0</v>
      </c>
      <c r="S3360" s="33">
        <f>IF($B3360="","",IF($M3360="","⚠ مبلغ",IF($E3360="","⚠ بانک عامل",IF(AND($U3360="TRF",$F3360=""),"⚠ بانک مقصد",IF(AND($V3360&lt;&gt;"NONE",$V3360&lt;&gt;"",$Z3360=""),"⚠ طرف حساب","✓")))))</f>
        <v>0</v>
      </c>
      <c r="T3360" s="29"/>
      <c r="U3360" s="27">
        <f>IFERROR(VLOOKUP($D3360,BankOpTbl,2,0),"")</f>
        <v>0</v>
      </c>
      <c r="V3360" s="27">
        <f>IFERROR(VLOOKUP($D3360,BankOpTbl,3,0),"")</f>
        <v>0</v>
      </c>
      <c r="W3360" s="27">
        <f>IFERROR(VLOOKUP($D3360,BankOpTbl,4,0),"")</f>
        <v>0</v>
      </c>
      <c r="X3360" s="27">
        <f>IF($E3360="","",IFERROR(VLOOKUP($E3360,BankTbl,4,0),""))</f>
        <v>0</v>
      </c>
      <c r="Y3360" s="27">
        <f>IF($F3360="","",IFERROR(VLOOKUP($F3360,BankTbl,4,0),""))</f>
        <v>0</v>
      </c>
      <c r="Z3360" s="27">
        <f>IF($B3360="","",IF($V3360="PICK",LEFT($N3360,5),IF($V3360="FIXED",$W3360,IF($V3360="CODE",$H3360,""))))</f>
        <v>0</v>
      </c>
    </row>
    <row r="3361" spans="1:26" ht="21" customHeight="1">
      <c r="A3361" s="27">
        <f>IF($B3361="","",COUNTA($B$13:$B3361))</f>
        <v>0</v>
      </c>
      <c r="B3361" s="28"/>
      <c r="C3361" s="28"/>
      <c r="D3361" s="29"/>
      <c r="E3361" s="29"/>
      <c r="F3361" s="29"/>
      <c r="G3361" s="28"/>
      <c r="H3361" s="28"/>
      <c r="I3361" s="30">
        <f>IF($H3361="","",IFERROR(VLOOKUP($H3361,AcctTbl,2,0),"کد ناشناخته"))</f>
        <v>0</v>
      </c>
      <c r="J3361" s="27">
        <f>IF($H3361="","",IFERROR(VLOOKUP($H3361,AcctTbl,3,0),""))</f>
        <v>0</v>
      </c>
      <c r="K3361" s="29"/>
      <c r="L3361" s="28"/>
      <c r="M3361" s="31"/>
      <c r="N3361" s="29"/>
      <c r="O3361" s="32">
        <f>IF($B3361="",0,IF($U3361="IN",N($M3361),0))</f>
        <v>0</v>
      </c>
      <c r="P3361" s="32">
        <f>IF($B3361="",0,IF(OR($U3361="OUT",$U3361="TRF"),N($M3361),0))</f>
        <v>0</v>
      </c>
      <c r="Q3361" s="32">
        <f>IF($B3361="",0,IF(OR($U3361="OUT",$U3361="TRF"),N($M3361),0))</f>
        <v>0</v>
      </c>
      <c r="R3361" s="32">
        <f>IF($B3361="",0,IF($U3361="IN",N($M3361),0))</f>
        <v>0</v>
      </c>
      <c r="S3361" s="33">
        <f>IF($B3361="","",IF($M3361="","⚠ مبلغ",IF($E3361="","⚠ بانک عامل",IF(AND($U3361="TRF",$F3361=""),"⚠ بانک مقصد",IF(AND($V3361&lt;&gt;"NONE",$V3361&lt;&gt;"",$Z3361=""),"⚠ طرف حساب","✓")))))</f>
        <v>0</v>
      </c>
      <c r="T3361" s="29"/>
      <c r="U3361" s="27">
        <f>IFERROR(VLOOKUP($D3361,BankOpTbl,2,0),"")</f>
        <v>0</v>
      </c>
      <c r="V3361" s="27">
        <f>IFERROR(VLOOKUP($D3361,BankOpTbl,3,0),"")</f>
        <v>0</v>
      </c>
      <c r="W3361" s="27">
        <f>IFERROR(VLOOKUP($D3361,BankOpTbl,4,0),"")</f>
        <v>0</v>
      </c>
      <c r="X3361" s="27">
        <f>IF($E3361="","",IFERROR(VLOOKUP($E3361,BankTbl,4,0),""))</f>
        <v>0</v>
      </c>
      <c r="Y3361" s="27">
        <f>IF($F3361="","",IFERROR(VLOOKUP($F3361,BankTbl,4,0),""))</f>
        <v>0</v>
      </c>
      <c r="Z3361" s="27">
        <f>IF($B3361="","",IF($V3361="PICK",LEFT($N3361,5),IF($V3361="FIXED",$W3361,IF($V3361="CODE",$H3361,""))))</f>
        <v>0</v>
      </c>
    </row>
    <row r="3362" spans="1:26" ht="21" customHeight="1">
      <c r="A3362" s="27">
        <f>IF($B3362="","",COUNTA($B$13:$B3362))</f>
        <v>0</v>
      </c>
      <c r="B3362" s="28"/>
      <c r="C3362" s="28"/>
      <c r="D3362" s="29"/>
      <c r="E3362" s="29"/>
      <c r="F3362" s="29"/>
      <c r="G3362" s="28"/>
      <c r="H3362" s="28"/>
      <c r="I3362" s="30">
        <f>IF($H3362="","",IFERROR(VLOOKUP($H3362,AcctTbl,2,0),"کد ناشناخته"))</f>
        <v>0</v>
      </c>
      <c r="J3362" s="27">
        <f>IF($H3362="","",IFERROR(VLOOKUP($H3362,AcctTbl,3,0),""))</f>
        <v>0</v>
      </c>
      <c r="K3362" s="29"/>
      <c r="L3362" s="28"/>
      <c r="M3362" s="31"/>
      <c r="N3362" s="29"/>
      <c r="O3362" s="32">
        <f>IF($B3362="",0,IF($U3362="IN",N($M3362),0))</f>
        <v>0</v>
      </c>
      <c r="P3362" s="32">
        <f>IF($B3362="",0,IF(OR($U3362="OUT",$U3362="TRF"),N($M3362),0))</f>
        <v>0</v>
      </c>
      <c r="Q3362" s="32">
        <f>IF($B3362="",0,IF(OR($U3362="OUT",$U3362="TRF"),N($M3362),0))</f>
        <v>0</v>
      </c>
      <c r="R3362" s="32">
        <f>IF($B3362="",0,IF($U3362="IN",N($M3362),0))</f>
        <v>0</v>
      </c>
      <c r="S3362" s="33">
        <f>IF($B3362="","",IF($M3362="","⚠ مبلغ",IF($E3362="","⚠ بانک عامل",IF(AND($U3362="TRF",$F3362=""),"⚠ بانک مقصد",IF(AND($V3362&lt;&gt;"NONE",$V3362&lt;&gt;"",$Z3362=""),"⚠ طرف حساب","✓")))))</f>
        <v>0</v>
      </c>
      <c r="T3362" s="29"/>
      <c r="U3362" s="27">
        <f>IFERROR(VLOOKUP($D3362,BankOpTbl,2,0),"")</f>
        <v>0</v>
      </c>
      <c r="V3362" s="27">
        <f>IFERROR(VLOOKUP($D3362,BankOpTbl,3,0),"")</f>
        <v>0</v>
      </c>
      <c r="W3362" s="27">
        <f>IFERROR(VLOOKUP($D3362,BankOpTbl,4,0),"")</f>
        <v>0</v>
      </c>
      <c r="X3362" s="27">
        <f>IF($E3362="","",IFERROR(VLOOKUP($E3362,BankTbl,4,0),""))</f>
        <v>0</v>
      </c>
      <c r="Y3362" s="27">
        <f>IF($F3362="","",IFERROR(VLOOKUP($F3362,BankTbl,4,0),""))</f>
        <v>0</v>
      </c>
      <c r="Z3362" s="27">
        <f>IF($B3362="","",IF($V3362="PICK",LEFT($N3362,5),IF($V3362="FIXED",$W3362,IF($V3362="CODE",$H3362,""))))</f>
        <v>0</v>
      </c>
    </row>
    <row r="3363" spans="1:26" ht="21" customHeight="1">
      <c r="A3363" s="27">
        <f>IF($B3363="","",COUNTA($B$13:$B3363))</f>
        <v>0</v>
      </c>
      <c r="B3363" s="28"/>
      <c r="C3363" s="28"/>
      <c r="D3363" s="29"/>
      <c r="E3363" s="29"/>
      <c r="F3363" s="29"/>
      <c r="G3363" s="28"/>
      <c r="H3363" s="28"/>
      <c r="I3363" s="30">
        <f>IF($H3363="","",IFERROR(VLOOKUP($H3363,AcctTbl,2,0),"کد ناشناخته"))</f>
        <v>0</v>
      </c>
      <c r="J3363" s="27">
        <f>IF($H3363="","",IFERROR(VLOOKUP($H3363,AcctTbl,3,0),""))</f>
        <v>0</v>
      </c>
      <c r="K3363" s="29"/>
      <c r="L3363" s="28"/>
      <c r="M3363" s="31"/>
      <c r="N3363" s="29"/>
      <c r="O3363" s="32">
        <f>IF($B3363="",0,IF($U3363="IN",N($M3363),0))</f>
        <v>0</v>
      </c>
      <c r="P3363" s="32">
        <f>IF($B3363="",0,IF(OR($U3363="OUT",$U3363="TRF"),N($M3363),0))</f>
        <v>0</v>
      </c>
      <c r="Q3363" s="32">
        <f>IF($B3363="",0,IF(OR($U3363="OUT",$U3363="TRF"),N($M3363),0))</f>
        <v>0</v>
      </c>
      <c r="R3363" s="32">
        <f>IF($B3363="",0,IF($U3363="IN",N($M3363),0))</f>
        <v>0</v>
      </c>
      <c r="S3363" s="33">
        <f>IF($B3363="","",IF($M3363="","⚠ مبلغ",IF($E3363="","⚠ بانک عامل",IF(AND($U3363="TRF",$F3363=""),"⚠ بانک مقصد",IF(AND($V3363&lt;&gt;"NONE",$V3363&lt;&gt;"",$Z3363=""),"⚠ طرف حساب","✓")))))</f>
        <v>0</v>
      </c>
      <c r="T3363" s="29"/>
      <c r="U3363" s="27">
        <f>IFERROR(VLOOKUP($D3363,BankOpTbl,2,0),"")</f>
        <v>0</v>
      </c>
      <c r="V3363" s="27">
        <f>IFERROR(VLOOKUP($D3363,BankOpTbl,3,0),"")</f>
        <v>0</v>
      </c>
      <c r="W3363" s="27">
        <f>IFERROR(VLOOKUP($D3363,BankOpTbl,4,0),"")</f>
        <v>0</v>
      </c>
      <c r="X3363" s="27">
        <f>IF($E3363="","",IFERROR(VLOOKUP($E3363,BankTbl,4,0),""))</f>
        <v>0</v>
      </c>
      <c r="Y3363" s="27">
        <f>IF($F3363="","",IFERROR(VLOOKUP($F3363,BankTbl,4,0),""))</f>
        <v>0</v>
      </c>
      <c r="Z3363" s="27">
        <f>IF($B3363="","",IF($V3363="PICK",LEFT($N3363,5),IF($V3363="FIXED",$W3363,IF($V3363="CODE",$H3363,""))))</f>
        <v>0</v>
      </c>
    </row>
    <row r="3364" spans="1:26" ht="21" customHeight="1">
      <c r="A3364" s="27">
        <f>IF($B3364="","",COUNTA($B$13:$B3364))</f>
        <v>0</v>
      </c>
      <c r="B3364" s="28"/>
      <c r="C3364" s="28"/>
      <c r="D3364" s="29"/>
      <c r="E3364" s="29"/>
      <c r="F3364" s="29"/>
      <c r="G3364" s="28"/>
      <c r="H3364" s="28"/>
      <c r="I3364" s="30">
        <f>IF($H3364="","",IFERROR(VLOOKUP($H3364,AcctTbl,2,0),"کد ناشناخته"))</f>
        <v>0</v>
      </c>
      <c r="J3364" s="27">
        <f>IF($H3364="","",IFERROR(VLOOKUP($H3364,AcctTbl,3,0),""))</f>
        <v>0</v>
      </c>
      <c r="K3364" s="29"/>
      <c r="L3364" s="28"/>
      <c r="M3364" s="31"/>
      <c r="N3364" s="29"/>
      <c r="O3364" s="32">
        <f>IF($B3364="",0,IF($U3364="IN",N($M3364),0))</f>
        <v>0</v>
      </c>
      <c r="P3364" s="32">
        <f>IF($B3364="",0,IF(OR($U3364="OUT",$U3364="TRF"),N($M3364),0))</f>
        <v>0</v>
      </c>
      <c r="Q3364" s="32">
        <f>IF($B3364="",0,IF(OR($U3364="OUT",$U3364="TRF"),N($M3364),0))</f>
        <v>0</v>
      </c>
      <c r="R3364" s="32">
        <f>IF($B3364="",0,IF($U3364="IN",N($M3364),0))</f>
        <v>0</v>
      </c>
      <c r="S3364" s="33">
        <f>IF($B3364="","",IF($M3364="","⚠ مبلغ",IF($E3364="","⚠ بانک عامل",IF(AND($U3364="TRF",$F3364=""),"⚠ بانک مقصد",IF(AND($V3364&lt;&gt;"NONE",$V3364&lt;&gt;"",$Z3364=""),"⚠ طرف حساب","✓")))))</f>
        <v>0</v>
      </c>
      <c r="T3364" s="29"/>
      <c r="U3364" s="27">
        <f>IFERROR(VLOOKUP($D3364,BankOpTbl,2,0),"")</f>
        <v>0</v>
      </c>
      <c r="V3364" s="27">
        <f>IFERROR(VLOOKUP($D3364,BankOpTbl,3,0),"")</f>
        <v>0</v>
      </c>
      <c r="W3364" s="27">
        <f>IFERROR(VLOOKUP($D3364,BankOpTbl,4,0),"")</f>
        <v>0</v>
      </c>
      <c r="X3364" s="27">
        <f>IF($E3364="","",IFERROR(VLOOKUP($E3364,BankTbl,4,0),""))</f>
        <v>0</v>
      </c>
      <c r="Y3364" s="27">
        <f>IF($F3364="","",IFERROR(VLOOKUP($F3364,BankTbl,4,0),""))</f>
        <v>0</v>
      </c>
      <c r="Z3364" s="27">
        <f>IF($B3364="","",IF($V3364="PICK",LEFT($N3364,5),IF($V3364="FIXED",$W3364,IF($V3364="CODE",$H3364,""))))</f>
        <v>0</v>
      </c>
    </row>
    <row r="3365" spans="1:26" ht="21" customHeight="1">
      <c r="A3365" s="27">
        <f>IF($B3365="","",COUNTA($B$13:$B3365))</f>
        <v>0</v>
      </c>
      <c r="B3365" s="28"/>
      <c r="C3365" s="28"/>
      <c r="D3365" s="29"/>
      <c r="E3365" s="29"/>
      <c r="F3365" s="29"/>
      <c r="G3365" s="28"/>
      <c r="H3365" s="28"/>
      <c r="I3365" s="30">
        <f>IF($H3365="","",IFERROR(VLOOKUP($H3365,AcctTbl,2,0),"کد ناشناخته"))</f>
        <v>0</v>
      </c>
      <c r="J3365" s="27">
        <f>IF($H3365="","",IFERROR(VLOOKUP($H3365,AcctTbl,3,0),""))</f>
        <v>0</v>
      </c>
      <c r="K3365" s="29"/>
      <c r="L3365" s="28"/>
      <c r="M3365" s="31"/>
      <c r="N3365" s="29"/>
      <c r="O3365" s="32">
        <f>IF($B3365="",0,IF($U3365="IN",N($M3365),0))</f>
        <v>0</v>
      </c>
      <c r="P3365" s="32">
        <f>IF($B3365="",0,IF(OR($U3365="OUT",$U3365="TRF"),N($M3365),0))</f>
        <v>0</v>
      </c>
      <c r="Q3365" s="32">
        <f>IF($B3365="",0,IF(OR($U3365="OUT",$U3365="TRF"),N($M3365),0))</f>
        <v>0</v>
      </c>
      <c r="R3365" s="32">
        <f>IF($B3365="",0,IF($U3365="IN",N($M3365),0))</f>
        <v>0</v>
      </c>
      <c r="S3365" s="33">
        <f>IF($B3365="","",IF($M3365="","⚠ مبلغ",IF($E3365="","⚠ بانک عامل",IF(AND($U3365="TRF",$F3365=""),"⚠ بانک مقصد",IF(AND($V3365&lt;&gt;"NONE",$V3365&lt;&gt;"",$Z3365=""),"⚠ طرف حساب","✓")))))</f>
        <v>0</v>
      </c>
      <c r="T3365" s="29"/>
      <c r="U3365" s="27">
        <f>IFERROR(VLOOKUP($D3365,BankOpTbl,2,0),"")</f>
        <v>0</v>
      </c>
      <c r="V3365" s="27">
        <f>IFERROR(VLOOKUP($D3365,BankOpTbl,3,0),"")</f>
        <v>0</v>
      </c>
      <c r="W3365" s="27">
        <f>IFERROR(VLOOKUP($D3365,BankOpTbl,4,0),"")</f>
        <v>0</v>
      </c>
      <c r="X3365" s="27">
        <f>IF($E3365="","",IFERROR(VLOOKUP($E3365,BankTbl,4,0),""))</f>
        <v>0</v>
      </c>
      <c r="Y3365" s="27">
        <f>IF($F3365="","",IFERROR(VLOOKUP($F3365,BankTbl,4,0),""))</f>
        <v>0</v>
      </c>
      <c r="Z3365" s="27">
        <f>IF($B3365="","",IF($V3365="PICK",LEFT($N3365,5),IF($V3365="FIXED",$W3365,IF($V3365="CODE",$H3365,""))))</f>
        <v>0</v>
      </c>
    </row>
    <row r="3366" spans="1:26" ht="21" customHeight="1">
      <c r="A3366" s="27">
        <f>IF($B3366="","",COUNTA($B$13:$B3366))</f>
        <v>0</v>
      </c>
      <c r="B3366" s="28"/>
      <c r="C3366" s="28"/>
      <c r="D3366" s="29"/>
      <c r="E3366" s="29"/>
      <c r="F3366" s="29"/>
      <c r="G3366" s="28"/>
      <c r="H3366" s="28"/>
      <c r="I3366" s="30">
        <f>IF($H3366="","",IFERROR(VLOOKUP($H3366,AcctTbl,2,0),"کد ناشناخته"))</f>
        <v>0</v>
      </c>
      <c r="J3366" s="27">
        <f>IF($H3366="","",IFERROR(VLOOKUP($H3366,AcctTbl,3,0),""))</f>
        <v>0</v>
      </c>
      <c r="K3366" s="29"/>
      <c r="L3366" s="28"/>
      <c r="M3366" s="31"/>
      <c r="N3366" s="29"/>
      <c r="O3366" s="32">
        <f>IF($B3366="",0,IF($U3366="IN",N($M3366),0))</f>
        <v>0</v>
      </c>
      <c r="P3366" s="32">
        <f>IF($B3366="",0,IF(OR($U3366="OUT",$U3366="TRF"),N($M3366),0))</f>
        <v>0</v>
      </c>
      <c r="Q3366" s="32">
        <f>IF($B3366="",0,IF(OR($U3366="OUT",$U3366="TRF"),N($M3366),0))</f>
        <v>0</v>
      </c>
      <c r="R3366" s="32">
        <f>IF($B3366="",0,IF($U3366="IN",N($M3366),0))</f>
        <v>0</v>
      </c>
      <c r="S3366" s="33">
        <f>IF($B3366="","",IF($M3366="","⚠ مبلغ",IF($E3366="","⚠ بانک عامل",IF(AND($U3366="TRF",$F3366=""),"⚠ بانک مقصد",IF(AND($V3366&lt;&gt;"NONE",$V3366&lt;&gt;"",$Z3366=""),"⚠ طرف حساب","✓")))))</f>
        <v>0</v>
      </c>
      <c r="T3366" s="29"/>
      <c r="U3366" s="27">
        <f>IFERROR(VLOOKUP($D3366,BankOpTbl,2,0),"")</f>
        <v>0</v>
      </c>
      <c r="V3366" s="27">
        <f>IFERROR(VLOOKUP($D3366,BankOpTbl,3,0),"")</f>
        <v>0</v>
      </c>
      <c r="W3366" s="27">
        <f>IFERROR(VLOOKUP($D3366,BankOpTbl,4,0),"")</f>
        <v>0</v>
      </c>
      <c r="X3366" s="27">
        <f>IF($E3366="","",IFERROR(VLOOKUP($E3366,BankTbl,4,0),""))</f>
        <v>0</v>
      </c>
      <c r="Y3366" s="27">
        <f>IF($F3366="","",IFERROR(VLOOKUP($F3366,BankTbl,4,0),""))</f>
        <v>0</v>
      </c>
      <c r="Z3366" s="27">
        <f>IF($B3366="","",IF($V3366="PICK",LEFT($N3366,5),IF($V3366="FIXED",$W3366,IF($V3366="CODE",$H3366,""))))</f>
        <v>0</v>
      </c>
    </row>
    <row r="3367" spans="1:26" ht="21" customHeight="1">
      <c r="A3367" s="27">
        <f>IF($B3367="","",COUNTA($B$13:$B3367))</f>
        <v>0</v>
      </c>
      <c r="B3367" s="28"/>
      <c r="C3367" s="28"/>
      <c r="D3367" s="29"/>
      <c r="E3367" s="29"/>
      <c r="F3367" s="29"/>
      <c r="G3367" s="28"/>
      <c r="H3367" s="28"/>
      <c r="I3367" s="30">
        <f>IF($H3367="","",IFERROR(VLOOKUP($H3367,AcctTbl,2,0),"کد ناشناخته"))</f>
        <v>0</v>
      </c>
      <c r="J3367" s="27">
        <f>IF($H3367="","",IFERROR(VLOOKUP($H3367,AcctTbl,3,0),""))</f>
        <v>0</v>
      </c>
      <c r="K3367" s="29"/>
      <c r="L3367" s="28"/>
      <c r="M3367" s="31"/>
      <c r="N3367" s="29"/>
      <c r="O3367" s="32">
        <f>IF($B3367="",0,IF($U3367="IN",N($M3367),0))</f>
        <v>0</v>
      </c>
      <c r="P3367" s="32">
        <f>IF($B3367="",0,IF(OR($U3367="OUT",$U3367="TRF"),N($M3367),0))</f>
        <v>0</v>
      </c>
      <c r="Q3367" s="32">
        <f>IF($B3367="",0,IF(OR($U3367="OUT",$U3367="TRF"),N($M3367),0))</f>
        <v>0</v>
      </c>
      <c r="R3367" s="32">
        <f>IF($B3367="",0,IF($U3367="IN",N($M3367),0))</f>
        <v>0</v>
      </c>
      <c r="S3367" s="33">
        <f>IF($B3367="","",IF($M3367="","⚠ مبلغ",IF($E3367="","⚠ بانک عامل",IF(AND($U3367="TRF",$F3367=""),"⚠ بانک مقصد",IF(AND($V3367&lt;&gt;"NONE",$V3367&lt;&gt;"",$Z3367=""),"⚠ طرف حساب","✓")))))</f>
        <v>0</v>
      </c>
      <c r="T3367" s="29"/>
      <c r="U3367" s="27">
        <f>IFERROR(VLOOKUP($D3367,BankOpTbl,2,0),"")</f>
        <v>0</v>
      </c>
      <c r="V3367" s="27">
        <f>IFERROR(VLOOKUP($D3367,BankOpTbl,3,0),"")</f>
        <v>0</v>
      </c>
      <c r="W3367" s="27">
        <f>IFERROR(VLOOKUP($D3367,BankOpTbl,4,0),"")</f>
        <v>0</v>
      </c>
      <c r="X3367" s="27">
        <f>IF($E3367="","",IFERROR(VLOOKUP($E3367,BankTbl,4,0),""))</f>
        <v>0</v>
      </c>
      <c r="Y3367" s="27">
        <f>IF($F3367="","",IFERROR(VLOOKUP($F3367,BankTbl,4,0),""))</f>
        <v>0</v>
      </c>
      <c r="Z3367" s="27">
        <f>IF($B3367="","",IF($V3367="PICK",LEFT($N3367,5),IF($V3367="FIXED",$W3367,IF($V3367="CODE",$H3367,""))))</f>
        <v>0</v>
      </c>
    </row>
    <row r="3368" spans="1:26" ht="21" customHeight="1">
      <c r="A3368" s="27">
        <f>IF($B3368="","",COUNTA($B$13:$B3368))</f>
        <v>0</v>
      </c>
      <c r="B3368" s="28"/>
      <c r="C3368" s="28"/>
      <c r="D3368" s="29"/>
      <c r="E3368" s="29"/>
      <c r="F3368" s="29"/>
      <c r="G3368" s="28"/>
      <c r="H3368" s="28"/>
      <c r="I3368" s="30">
        <f>IF($H3368="","",IFERROR(VLOOKUP($H3368,AcctTbl,2,0),"کد ناشناخته"))</f>
        <v>0</v>
      </c>
      <c r="J3368" s="27">
        <f>IF($H3368="","",IFERROR(VLOOKUP($H3368,AcctTbl,3,0),""))</f>
        <v>0</v>
      </c>
      <c r="K3368" s="29"/>
      <c r="L3368" s="28"/>
      <c r="M3368" s="31"/>
      <c r="N3368" s="29"/>
      <c r="O3368" s="32">
        <f>IF($B3368="",0,IF($U3368="IN",N($M3368),0))</f>
        <v>0</v>
      </c>
      <c r="P3368" s="32">
        <f>IF($B3368="",0,IF(OR($U3368="OUT",$U3368="TRF"),N($M3368),0))</f>
        <v>0</v>
      </c>
      <c r="Q3368" s="32">
        <f>IF($B3368="",0,IF(OR($U3368="OUT",$U3368="TRF"),N($M3368),0))</f>
        <v>0</v>
      </c>
      <c r="R3368" s="32">
        <f>IF($B3368="",0,IF($U3368="IN",N($M3368),0))</f>
        <v>0</v>
      </c>
      <c r="S3368" s="33">
        <f>IF($B3368="","",IF($M3368="","⚠ مبلغ",IF($E3368="","⚠ بانک عامل",IF(AND($U3368="TRF",$F3368=""),"⚠ بانک مقصد",IF(AND($V3368&lt;&gt;"NONE",$V3368&lt;&gt;"",$Z3368=""),"⚠ طرف حساب","✓")))))</f>
        <v>0</v>
      </c>
      <c r="T3368" s="29"/>
      <c r="U3368" s="27">
        <f>IFERROR(VLOOKUP($D3368,BankOpTbl,2,0),"")</f>
        <v>0</v>
      </c>
      <c r="V3368" s="27">
        <f>IFERROR(VLOOKUP($D3368,BankOpTbl,3,0),"")</f>
        <v>0</v>
      </c>
      <c r="W3368" s="27">
        <f>IFERROR(VLOOKUP($D3368,BankOpTbl,4,0),"")</f>
        <v>0</v>
      </c>
      <c r="X3368" s="27">
        <f>IF($E3368="","",IFERROR(VLOOKUP($E3368,BankTbl,4,0),""))</f>
        <v>0</v>
      </c>
      <c r="Y3368" s="27">
        <f>IF($F3368="","",IFERROR(VLOOKUP($F3368,BankTbl,4,0),""))</f>
        <v>0</v>
      </c>
      <c r="Z3368" s="27">
        <f>IF($B3368="","",IF($V3368="PICK",LEFT($N3368,5),IF($V3368="FIXED",$W3368,IF($V3368="CODE",$H3368,""))))</f>
        <v>0</v>
      </c>
    </row>
    <row r="3369" spans="1:26" ht="21" customHeight="1">
      <c r="A3369" s="27">
        <f>IF($B3369="","",COUNTA($B$13:$B3369))</f>
        <v>0</v>
      </c>
      <c r="B3369" s="28"/>
      <c r="C3369" s="28"/>
      <c r="D3369" s="29"/>
      <c r="E3369" s="29"/>
      <c r="F3369" s="29"/>
      <c r="G3369" s="28"/>
      <c r="H3369" s="28"/>
      <c r="I3369" s="30">
        <f>IF($H3369="","",IFERROR(VLOOKUP($H3369,AcctTbl,2,0),"کد ناشناخته"))</f>
        <v>0</v>
      </c>
      <c r="J3369" s="27">
        <f>IF($H3369="","",IFERROR(VLOOKUP($H3369,AcctTbl,3,0),""))</f>
        <v>0</v>
      </c>
      <c r="K3369" s="29"/>
      <c r="L3369" s="28"/>
      <c r="M3369" s="31"/>
      <c r="N3369" s="29"/>
      <c r="O3369" s="32">
        <f>IF($B3369="",0,IF($U3369="IN",N($M3369),0))</f>
        <v>0</v>
      </c>
      <c r="P3369" s="32">
        <f>IF($B3369="",0,IF(OR($U3369="OUT",$U3369="TRF"),N($M3369),0))</f>
        <v>0</v>
      </c>
      <c r="Q3369" s="32">
        <f>IF($B3369="",0,IF(OR($U3369="OUT",$U3369="TRF"),N($M3369),0))</f>
        <v>0</v>
      </c>
      <c r="R3369" s="32">
        <f>IF($B3369="",0,IF($U3369="IN",N($M3369),0))</f>
        <v>0</v>
      </c>
      <c r="S3369" s="33">
        <f>IF($B3369="","",IF($M3369="","⚠ مبلغ",IF($E3369="","⚠ بانک عامل",IF(AND($U3369="TRF",$F3369=""),"⚠ بانک مقصد",IF(AND($V3369&lt;&gt;"NONE",$V3369&lt;&gt;"",$Z3369=""),"⚠ طرف حساب","✓")))))</f>
        <v>0</v>
      </c>
      <c r="T3369" s="29"/>
      <c r="U3369" s="27">
        <f>IFERROR(VLOOKUP($D3369,BankOpTbl,2,0),"")</f>
        <v>0</v>
      </c>
      <c r="V3369" s="27">
        <f>IFERROR(VLOOKUP($D3369,BankOpTbl,3,0),"")</f>
        <v>0</v>
      </c>
      <c r="W3369" s="27">
        <f>IFERROR(VLOOKUP($D3369,BankOpTbl,4,0),"")</f>
        <v>0</v>
      </c>
      <c r="X3369" s="27">
        <f>IF($E3369="","",IFERROR(VLOOKUP($E3369,BankTbl,4,0),""))</f>
        <v>0</v>
      </c>
      <c r="Y3369" s="27">
        <f>IF($F3369="","",IFERROR(VLOOKUP($F3369,BankTbl,4,0),""))</f>
        <v>0</v>
      </c>
      <c r="Z3369" s="27">
        <f>IF($B3369="","",IF($V3369="PICK",LEFT($N3369,5),IF($V3369="FIXED",$W3369,IF($V3369="CODE",$H3369,""))))</f>
        <v>0</v>
      </c>
    </row>
    <row r="3370" spans="1:26" ht="21" customHeight="1">
      <c r="A3370" s="27">
        <f>IF($B3370="","",COUNTA($B$13:$B3370))</f>
        <v>0</v>
      </c>
      <c r="B3370" s="28"/>
      <c r="C3370" s="28"/>
      <c r="D3370" s="29"/>
      <c r="E3370" s="29"/>
      <c r="F3370" s="29"/>
      <c r="G3370" s="28"/>
      <c r="H3370" s="28"/>
      <c r="I3370" s="30">
        <f>IF($H3370="","",IFERROR(VLOOKUP($H3370,AcctTbl,2,0),"کد ناشناخته"))</f>
        <v>0</v>
      </c>
      <c r="J3370" s="27">
        <f>IF($H3370="","",IFERROR(VLOOKUP($H3370,AcctTbl,3,0),""))</f>
        <v>0</v>
      </c>
      <c r="K3370" s="29"/>
      <c r="L3370" s="28"/>
      <c r="M3370" s="31"/>
      <c r="N3370" s="29"/>
      <c r="O3370" s="32">
        <f>IF($B3370="",0,IF($U3370="IN",N($M3370),0))</f>
        <v>0</v>
      </c>
      <c r="P3370" s="32">
        <f>IF($B3370="",0,IF(OR($U3370="OUT",$U3370="TRF"),N($M3370),0))</f>
        <v>0</v>
      </c>
      <c r="Q3370" s="32">
        <f>IF($B3370="",0,IF(OR($U3370="OUT",$U3370="TRF"),N($M3370),0))</f>
        <v>0</v>
      </c>
      <c r="R3370" s="32">
        <f>IF($B3370="",0,IF($U3370="IN",N($M3370),0))</f>
        <v>0</v>
      </c>
      <c r="S3370" s="33">
        <f>IF($B3370="","",IF($M3370="","⚠ مبلغ",IF($E3370="","⚠ بانک عامل",IF(AND($U3370="TRF",$F3370=""),"⚠ بانک مقصد",IF(AND($V3370&lt;&gt;"NONE",$V3370&lt;&gt;"",$Z3370=""),"⚠ طرف حساب","✓")))))</f>
        <v>0</v>
      </c>
      <c r="T3370" s="29"/>
      <c r="U3370" s="27">
        <f>IFERROR(VLOOKUP($D3370,BankOpTbl,2,0),"")</f>
        <v>0</v>
      </c>
      <c r="V3370" s="27">
        <f>IFERROR(VLOOKUP($D3370,BankOpTbl,3,0),"")</f>
        <v>0</v>
      </c>
      <c r="W3370" s="27">
        <f>IFERROR(VLOOKUP($D3370,BankOpTbl,4,0),"")</f>
        <v>0</v>
      </c>
      <c r="X3370" s="27">
        <f>IF($E3370="","",IFERROR(VLOOKUP($E3370,BankTbl,4,0),""))</f>
        <v>0</v>
      </c>
      <c r="Y3370" s="27">
        <f>IF($F3370="","",IFERROR(VLOOKUP($F3370,BankTbl,4,0),""))</f>
        <v>0</v>
      </c>
      <c r="Z3370" s="27">
        <f>IF($B3370="","",IF($V3370="PICK",LEFT($N3370,5),IF($V3370="FIXED",$W3370,IF($V3370="CODE",$H3370,""))))</f>
        <v>0</v>
      </c>
    </row>
    <row r="3371" spans="1:26" ht="21" customHeight="1">
      <c r="A3371" s="27">
        <f>IF($B3371="","",COUNTA($B$13:$B3371))</f>
        <v>0</v>
      </c>
      <c r="B3371" s="28"/>
      <c r="C3371" s="28"/>
      <c r="D3371" s="29"/>
      <c r="E3371" s="29"/>
      <c r="F3371" s="29"/>
      <c r="G3371" s="28"/>
      <c r="H3371" s="28"/>
      <c r="I3371" s="30">
        <f>IF($H3371="","",IFERROR(VLOOKUP($H3371,AcctTbl,2,0),"کد ناشناخته"))</f>
        <v>0</v>
      </c>
      <c r="J3371" s="27">
        <f>IF($H3371="","",IFERROR(VLOOKUP($H3371,AcctTbl,3,0),""))</f>
        <v>0</v>
      </c>
      <c r="K3371" s="29"/>
      <c r="L3371" s="28"/>
      <c r="M3371" s="31"/>
      <c r="N3371" s="29"/>
      <c r="O3371" s="32">
        <f>IF($B3371="",0,IF($U3371="IN",N($M3371),0))</f>
        <v>0</v>
      </c>
      <c r="P3371" s="32">
        <f>IF($B3371="",0,IF(OR($U3371="OUT",$U3371="TRF"),N($M3371),0))</f>
        <v>0</v>
      </c>
      <c r="Q3371" s="32">
        <f>IF($B3371="",0,IF(OR($U3371="OUT",$U3371="TRF"),N($M3371),0))</f>
        <v>0</v>
      </c>
      <c r="R3371" s="32">
        <f>IF($B3371="",0,IF($U3371="IN",N($M3371),0))</f>
        <v>0</v>
      </c>
      <c r="S3371" s="33">
        <f>IF($B3371="","",IF($M3371="","⚠ مبلغ",IF($E3371="","⚠ بانک عامل",IF(AND($U3371="TRF",$F3371=""),"⚠ بانک مقصد",IF(AND($V3371&lt;&gt;"NONE",$V3371&lt;&gt;"",$Z3371=""),"⚠ طرف حساب","✓")))))</f>
        <v>0</v>
      </c>
      <c r="T3371" s="29"/>
      <c r="U3371" s="27">
        <f>IFERROR(VLOOKUP($D3371,BankOpTbl,2,0),"")</f>
        <v>0</v>
      </c>
      <c r="V3371" s="27">
        <f>IFERROR(VLOOKUP($D3371,BankOpTbl,3,0),"")</f>
        <v>0</v>
      </c>
      <c r="W3371" s="27">
        <f>IFERROR(VLOOKUP($D3371,BankOpTbl,4,0),"")</f>
        <v>0</v>
      </c>
      <c r="X3371" s="27">
        <f>IF($E3371="","",IFERROR(VLOOKUP($E3371,BankTbl,4,0),""))</f>
        <v>0</v>
      </c>
      <c r="Y3371" s="27">
        <f>IF($F3371="","",IFERROR(VLOOKUP($F3371,BankTbl,4,0),""))</f>
        <v>0</v>
      </c>
      <c r="Z3371" s="27">
        <f>IF($B3371="","",IF($V3371="PICK",LEFT($N3371,5),IF($V3371="FIXED",$W3371,IF($V3371="CODE",$H3371,""))))</f>
        <v>0</v>
      </c>
    </row>
    <row r="3372" spans="1:26" ht="21" customHeight="1">
      <c r="A3372" s="27">
        <f>IF($B3372="","",COUNTA($B$13:$B3372))</f>
        <v>0</v>
      </c>
      <c r="B3372" s="28"/>
      <c r="C3372" s="28"/>
      <c r="D3372" s="29"/>
      <c r="E3372" s="29"/>
      <c r="F3372" s="29"/>
      <c r="G3372" s="28"/>
      <c r="H3372" s="28"/>
      <c r="I3372" s="30">
        <f>IF($H3372="","",IFERROR(VLOOKUP($H3372,AcctTbl,2,0),"کد ناشناخته"))</f>
        <v>0</v>
      </c>
      <c r="J3372" s="27">
        <f>IF($H3372="","",IFERROR(VLOOKUP($H3372,AcctTbl,3,0),""))</f>
        <v>0</v>
      </c>
      <c r="K3372" s="29"/>
      <c r="L3372" s="28"/>
      <c r="M3372" s="31"/>
      <c r="N3372" s="29"/>
      <c r="O3372" s="32">
        <f>IF($B3372="",0,IF($U3372="IN",N($M3372),0))</f>
        <v>0</v>
      </c>
      <c r="P3372" s="32">
        <f>IF($B3372="",0,IF(OR($U3372="OUT",$U3372="TRF"),N($M3372),0))</f>
        <v>0</v>
      </c>
      <c r="Q3372" s="32">
        <f>IF($B3372="",0,IF(OR($U3372="OUT",$U3372="TRF"),N($M3372),0))</f>
        <v>0</v>
      </c>
      <c r="R3372" s="32">
        <f>IF($B3372="",0,IF($U3372="IN",N($M3372),0))</f>
        <v>0</v>
      </c>
      <c r="S3372" s="33">
        <f>IF($B3372="","",IF($M3372="","⚠ مبلغ",IF($E3372="","⚠ بانک عامل",IF(AND($U3372="TRF",$F3372=""),"⚠ بانک مقصد",IF(AND($V3372&lt;&gt;"NONE",$V3372&lt;&gt;"",$Z3372=""),"⚠ طرف حساب","✓")))))</f>
        <v>0</v>
      </c>
      <c r="T3372" s="29"/>
      <c r="U3372" s="27">
        <f>IFERROR(VLOOKUP($D3372,BankOpTbl,2,0),"")</f>
        <v>0</v>
      </c>
      <c r="V3372" s="27">
        <f>IFERROR(VLOOKUP($D3372,BankOpTbl,3,0),"")</f>
        <v>0</v>
      </c>
      <c r="W3372" s="27">
        <f>IFERROR(VLOOKUP($D3372,BankOpTbl,4,0),"")</f>
        <v>0</v>
      </c>
      <c r="X3372" s="27">
        <f>IF($E3372="","",IFERROR(VLOOKUP($E3372,BankTbl,4,0),""))</f>
        <v>0</v>
      </c>
      <c r="Y3372" s="27">
        <f>IF($F3372="","",IFERROR(VLOOKUP($F3372,BankTbl,4,0),""))</f>
        <v>0</v>
      </c>
      <c r="Z3372" s="27">
        <f>IF($B3372="","",IF($V3372="PICK",LEFT($N3372,5),IF($V3372="FIXED",$W3372,IF($V3372="CODE",$H3372,""))))</f>
        <v>0</v>
      </c>
    </row>
    <row r="3373" spans="1:26" ht="21" customHeight="1">
      <c r="A3373" s="27">
        <f>IF($B3373="","",COUNTA($B$13:$B3373))</f>
        <v>0</v>
      </c>
      <c r="B3373" s="28"/>
      <c r="C3373" s="28"/>
      <c r="D3373" s="29"/>
      <c r="E3373" s="29"/>
      <c r="F3373" s="29"/>
      <c r="G3373" s="28"/>
      <c r="H3373" s="28"/>
      <c r="I3373" s="30">
        <f>IF($H3373="","",IFERROR(VLOOKUP($H3373,AcctTbl,2,0),"کد ناشناخته"))</f>
        <v>0</v>
      </c>
      <c r="J3373" s="27">
        <f>IF($H3373="","",IFERROR(VLOOKUP($H3373,AcctTbl,3,0),""))</f>
        <v>0</v>
      </c>
      <c r="K3373" s="29"/>
      <c r="L3373" s="28"/>
      <c r="M3373" s="31"/>
      <c r="N3373" s="29"/>
      <c r="O3373" s="32">
        <f>IF($B3373="",0,IF($U3373="IN",N($M3373),0))</f>
        <v>0</v>
      </c>
      <c r="P3373" s="32">
        <f>IF($B3373="",0,IF(OR($U3373="OUT",$U3373="TRF"),N($M3373),0))</f>
        <v>0</v>
      </c>
      <c r="Q3373" s="32">
        <f>IF($B3373="",0,IF(OR($U3373="OUT",$U3373="TRF"),N($M3373),0))</f>
        <v>0</v>
      </c>
      <c r="R3373" s="32">
        <f>IF($B3373="",0,IF($U3373="IN",N($M3373),0))</f>
        <v>0</v>
      </c>
      <c r="S3373" s="33">
        <f>IF($B3373="","",IF($M3373="","⚠ مبلغ",IF($E3373="","⚠ بانک عامل",IF(AND($U3373="TRF",$F3373=""),"⚠ بانک مقصد",IF(AND($V3373&lt;&gt;"NONE",$V3373&lt;&gt;"",$Z3373=""),"⚠ طرف حساب","✓")))))</f>
        <v>0</v>
      </c>
      <c r="T3373" s="29"/>
      <c r="U3373" s="27">
        <f>IFERROR(VLOOKUP($D3373,BankOpTbl,2,0),"")</f>
        <v>0</v>
      </c>
      <c r="V3373" s="27">
        <f>IFERROR(VLOOKUP($D3373,BankOpTbl,3,0),"")</f>
        <v>0</v>
      </c>
      <c r="W3373" s="27">
        <f>IFERROR(VLOOKUP($D3373,BankOpTbl,4,0),"")</f>
        <v>0</v>
      </c>
      <c r="X3373" s="27">
        <f>IF($E3373="","",IFERROR(VLOOKUP($E3373,BankTbl,4,0),""))</f>
        <v>0</v>
      </c>
      <c r="Y3373" s="27">
        <f>IF($F3373="","",IFERROR(VLOOKUP($F3373,BankTbl,4,0),""))</f>
        <v>0</v>
      </c>
      <c r="Z3373" s="27">
        <f>IF($B3373="","",IF($V3373="PICK",LEFT($N3373,5),IF($V3373="FIXED",$W3373,IF($V3373="CODE",$H3373,""))))</f>
        <v>0</v>
      </c>
    </row>
    <row r="3374" spans="1:26" ht="21" customHeight="1">
      <c r="A3374" s="27">
        <f>IF($B3374="","",COUNTA($B$13:$B3374))</f>
        <v>0</v>
      </c>
      <c r="B3374" s="28"/>
      <c r="C3374" s="28"/>
      <c r="D3374" s="29"/>
      <c r="E3374" s="29"/>
      <c r="F3374" s="29"/>
      <c r="G3374" s="28"/>
      <c r="H3374" s="28"/>
      <c r="I3374" s="30">
        <f>IF($H3374="","",IFERROR(VLOOKUP($H3374,AcctTbl,2,0),"کد ناشناخته"))</f>
        <v>0</v>
      </c>
      <c r="J3374" s="27">
        <f>IF($H3374="","",IFERROR(VLOOKUP($H3374,AcctTbl,3,0),""))</f>
        <v>0</v>
      </c>
      <c r="K3374" s="29"/>
      <c r="L3374" s="28"/>
      <c r="M3374" s="31"/>
      <c r="N3374" s="29"/>
      <c r="O3374" s="32">
        <f>IF($B3374="",0,IF($U3374="IN",N($M3374),0))</f>
        <v>0</v>
      </c>
      <c r="P3374" s="32">
        <f>IF($B3374="",0,IF(OR($U3374="OUT",$U3374="TRF"),N($M3374),0))</f>
        <v>0</v>
      </c>
      <c r="Q3374" s="32">
        <f>IF($B3374="",0,IF(OR($U3374="OUT",$U3374="TRF"),N($M3374),0))</f>
        <v>0</v>
      </c>
      <c r="R3374" s="32">
        <f>IF($B3374="",0,IF($U3374="IN",N($M3374),0))</f>
        <v>0</v>
      </c>
      <c r="S3374" s="33">
        <f>IF($B3374="","",IF($M3374="","⚠ مبلغ",IF($E3374="","⚠ بانک عامل",IF(AND($U3374="TRF",$F3374=""),"⚠ بانک مقصد",IF(AND($V3374&lt;&gt;"NONE",$V3374&lt;&gt;"",$Z3374=""),"⚠ طرف حساب","✓")))))</f>
        <v>0</v>
      </c>
      <c r="T3374" s="29"/>
      <c r="U3374" s="27">
        <f>IFERROR(VLOOKUP($D3374,BankOpTbl,2,0),"")</f>
        <v>0</v>
      </c>
      <c r="V3374" s="27">
        <f>IFERROR(VLOOKUP($D3374,BankOpTbl,3,0),"")</f>
        <v>0</v>
      </c>
      <c r="W3374" s="27">
        <f>IFERROR(VLOOKUP($D3374,BankOpTbl,4,0),"")</f>
        <v>0</v>
      </c>
      <c r="X3374" s="27">
        <f>IF($E3374="","",IFERROR(VLOOKUP($E3374,BankTbl,4,0),""))</f>
        <v>0</v>
      </c>
      <c r="Y3374" s="27">
        <f>IF($F3374="","",IFERROR(VLOOKUP($F3374,BankTbl,4,0),""))</f>
        <v>0</v>
      </c>
      <c r="Z3374" s="27">
        <f>IF($B3374="","",IF($V3374="PICK",LEFT($N3374,5),IF($V3374="FIXED",$W3374,IF($V3374="CODE",$H3374,""))))</f>
        <v>0</v>
      </c>
    </row>
    <row r="3375" spans="1:26" ht="21" customHeight="1">
      <c r="A3375" s="27">
        <f>IF($B3375="","",COUNTA($B$13:$B3375))</f>
        <v>0</v>
      </c>
      <c r="B3375" s="28"/>
      <c r="C3375" s="28"/>
      <c r="D3375" s="29"/>
      <c r="E3375" s="29"/>
      <c r="F3375" s="29"/>
      <c r="G3375" s="28"/>
      <c r="H3375" s="28"/>
      <c r="I3375" s="30">
        <f>IF($H3375="","",IFERROR(VLOOKUP($H3375,AcctTbl,2,0),"کد ناشناخته"))</f>
        <v>0</v>
      </c>
      <c r="J3375" s="27">
        <f>IF($H3375="","",IFERROR(VLOOKUP($H3375,AcctTbl,3,0),""))</f>
        <v>0</v>
      </c>
      <c r="K3375" s="29"/>
      <c r="L3375" s="28"/>
      <c r="M3375" s="31"/>
      <c r="N3375" s="29"/>
      <c r="O3375" s="32">
        <f>IF($B3375="",0,IF($U3375="IN",N($M3375),0))</f>
        <v>0</v>
      </c>
      <c r="P3375" s="32">
        <f>IF($B3375="",0,IF(OR($U3375="OUT",$U3375="TRF"),N($M3375),0))</f>
        <v>0</v>
      </c>
      <c r="Q3375" s="32">
        <f>IF($B3375="",0,IF(OR($U3375="OUT",$U3375="TRF"),N($M3375),0))</f>
        <v>0</v>
      </c>
      <c r="R3375" s="32">
        <f>IF($B3375="",0,IF($U3375="IN",N($M3375),0))</f>
        <v>0</v>
      </c>
      <c r="S3375" s="33">
        <f>IF($B3375="","",IF($M3375="","⚠ مبلغ",IF($E3375="","⚠ بانک عامل",IF(AND($U3375="TRF",$F3375=""),"⚠ بانک مقصد",IF(AND($V3375&lt;&gt;"NONE",$V3375&lt;&gt;"",$Z3375=""),"⚠ طرف حساب","✓")))))</f>
        <v>0</v>
      </c>
      <c r="T3375" s="29"/>
      <c r="U3375" s="27">
        <f>IFERROR(VLOOKUP($D3375,BankOpTbl,2,0),"")</f>
        <v>0</v>
      </c>
      <c r="V3375" s="27">
        <f>IFERROR(VLOOKUP($D3375,BankOpTbl,3,0),"")</f>
        <v>0</v>
      </c>
      <c r="W3375" s="27">
        <f>IFERROR(VLOOKUP($D3375,BankOpTbl,4,0),"")</f>
        <v>0</v>
      </c>
      <c r="X3375" s="27">
        <f>IF($E3375="","",IFERROR(VLOOKUP($E3375,BankTbl,4,0),""))</f>
        <v>0</v>
      </c>
      <c r="Y3375" s="27">
        <f>IF($F3375="","",IFERROR(VLOOKUP($F3375,BankTbl,4,0),""))</f>
        <v>0</v>
      </c>
      <c r="Z3375" s="27">
        <f>IF($B3375="","",IF($V3375="PICK",LEFT($N3375,5),IF($V3375="FIXED",$W3375,IF($V3375="CODE",$H3375,""))))</f>
        <v>0</v>
      </c>
    </row>
    <row r="3376" spans="1:26" ht="21" customHeight="1">
      <c r="A3376" s="27">
        <f>IF($B3376="","",COUNTA($B$13:$B3376))</f>
        <v>0</v>
      </c>
      <c r="B3376" s="28"/>
      <c r="C3376" s="28"/>
      <c r="D3376" s="29"/>
      <c r="E3376" s="29"/>
      <c r="F3376" s="29"/>
      <c r="G3376" s="28"/>
      <c r="H3376" s="28"/>
      <c r="I3376" s="30">
        <f>IF($H3376="","",IFERROR(VLOOKUP($H3376,AcctTbl,2,0),"کد ناشناخته"))</f>
        <v>0</v>
      </c>
      <c r="J3376" s="27">
        <f>IF($H3376="","",IFERROR(VLOOKUP($H3376,AcctTbl,3,0),""))</f>
        <v>0</v>
      </c>
      <c r="K3376" s="29"/>
      <c r="L3376" s="28"/>
      <c r="M3376" s="31"/>
      <c r="N3376" s="29"/>
      <c r="O3376" s="32">
        <f>IF($B3376="",0,IF($U3376="IN",N($M3376),0))</f>
        <v>0</v>
      </c>
      <c r="P3376" s="32">
        <f>IF($B3376="",0,IF(OR($U3376="OUT",$U3376="TRF"),N($M3376),0))</f>
        <v>0</v>
      </c>
      <c r="Q3376" s="32">
        <f>IF($B3376="",0,IF(OR($U3376="OUT",$U3376="TRF"),N($M3376),0))</f>
        <v>0</v>
      </c>
      <c r="R3376" s="32">
        <f>IF($B3376="",0,IF($U3376="IN",N($M3376),0))</f>
        <v>0</v>
      </c>
      <c r="S3376" s="33">
        <f>IF($B3376="","",IF($M3376="","⚠ مبلغ",IF($E3376="","⚠ بانک عامل",IF(AND($U3376="TRF",$F3376=""),"⚠ بانک مقصد",IF(AND($V3376&lt;&gt;"NONE",$V3376&lt;&gt;"",$Z3376=""),"⚠ طرف حساب","✓")))))</f>
        <v>0</v>
      </c>
      <c r="T3376" s="29"/>
      <c r="U3376" s="27">
        <f>IFERROR(VLOOKUP($D3376,BankOpTbl,2,0),"")</f>
        <v>0</v>
      </c>
      <c r="V3376" s="27">
        <f>IFERROR(VLOOKUP($D3376,BankOpTbl,3,0),"")</f>
        <v>0</v>
      </c>
      <c r="W3376" s="27">
        <f>IFERROR(VLOOKUP($D3376,BankOpTbl,4,0),"")</f>
        <v>0</v>
      </c>
      <c r="X3376" s="27">
        <f>IF($E3376="","",IFERROR(VLOOKUP($E3376,BankTbl,4,0),""))</f>
        <v>0</v>
      </c>
      <c r="Y3376" s="27">
        <f>IF($F3376="","",IFERROR(VLOOKUP($F3376,BankTbl,4,0),""))</f>
        <v>0</v>
      </c>
      <c r="Z3376" s="27">
        <f>IF($B3376="","",IF($V3376="PICK",LEFT($N3376,5),IF($V3376="FIXED",$W3376,IF($V3376="CODE",$H3376,""))))</f>
        <v>0</v>
      </c>
    </row>
    <row r="3377" spans="1:26" ht="21" customHeight="1">
      <c r="A3377" s="27">
        <f>IF($B3377="","",COUNTA($B$13:$B3377))</f>
        <v>0</v>
      </c>
      <c r="B3377" s="28"/>
      <c r="C3377" s="28"/>
      <c r="D3377" s="29"/>
      <c r="E3377" s="29"/>
      <c r="F3377" s="29"/>
      <c r="G3377" s="28"/>
      <c r="H3377" s="28"/>
      <c r="I3377" s="30">
        <f>IF($H3377="","",IFERROR(VLOOKUP($H3377,AcctTbl,2,0),"کد ناشناخته"))</f>
        <v>0</v>
      </c>
      <c r="J3377" s="27">
        <f>IF($H3377="","",IFERROR(VLOOKUP($H3377,AcctTbl,3,0),""))</f>
        <v>0</v>
      </c>
      <c r="K3377" s="29"/>
      <c r="L3377" s="28"/>
      <c r="M3377" s="31"/>
      <c r="N3377" s="29"/>
      <c r="O3377" s="32">
        <f>IF($B3377="",0,IF($U3377="IN",N($M3377),0))</f>
        <v>0</v>
      </c>
      <c r="P3377" s="32">
        <f>IF($B3377="",0,IF(OR($U3377="OUT",$U3377="TRF"),N($M3377),0))</f>
        <v>0</v>
      </c>
      <c r="Q3377" s="32">
        <f>IF($B3377="",0,IF(OR($U3377="OUT",$U3377="TRF"),N($M3377),0))</f>
        <v>0</v>
      </c>
      <c r="R3377" s="32">
        <f>IF($B3377="",0,IF($U3377="IN",N($M3377),0))</f>
        <v>0</v>
      </c>
      <c r="S3377" s="33">
        <f>IF($B3377="","",IF($M3377="","⚠ مبلغ",IF($E3377="","⚠ بانک عامل",IF(AND($U3377="TRF",$F3377=""),"⚠ بانک مقصد",IF(AND($V3377&lt;&gt;"NONE",$V3377&lt;&gt;"",$Z3377=""),"⚠ طرف حساب","✓")))))</f>
        <v>0</v>
      </c>
      <c r="T3377" s="29"/>
      <c r="U3377" s="27">
        <f>IFERROR(VLOOKUP($D3377,BankOpTbl,2,0),"")</f>
        <v>0</v>
      </c>
      <c r="V3377" s="27">
        <f>IFERROR(VLOOKUP($D3377,BankOpTbl,3,0),"")</f>
        <v>0</v>
      </c>
      <c r="W3377" s="27">
        <f>IFERROR(VLOOKUP($D3377,BankOpTbl,4,0),"")</f>
        <v>0</v>
      </c>
      <c r="X3377" s="27">
        <f>IF($E3377="","",IFERROR(VLOOKUP($E3377,BankTbl,4,0),""))</f>
        <v>0</v>
      </c>
      <c r="Y3377" s="27">
        <f>IF($F3377="","",IFERROR(VLOOKUP($F3377,BankTbl,4,0),""))</f>
        <v>0</v>
      </c>
      <c r="Z3377" s="27">
        <f>IF($B3377="","",IF($V3377="PICK",LEFT($N3377,5),IF($V3377="FIXED",$W3377,IF($V3377="CODE",$H3377,""))))</f>
        <v>0</v>
      </c>
    </row>
    <row r="3378" spans="1:26" ht="21" customHeight="1">
      <c r="A3378" s="27">
        <f>IF($B3378="","",COUNTA($B$13:$B3378))</f>
        <v>0</v>
      </c>
      <c r="B3378" s="28"/>
      <c r="C3378" s="28"/>
      <c r="D3378" s="29"/>
      <c r="E3378" s="29"/>
      <c r="F3378" s="29"/>
      <c r="G3378" s="28"/>
      <c r="H3378" s="28"/>
      <c r="I3378" s="30">
        <f>IF($H3378="","",IFERROR(VLOOKUP($H3378,AcctTbl,2,0),"کد ناشناخته"))</f>
        <v>0</v>
      </c>
      <c r="J3378" s="27">
        <f>IF($H3378="","",IFERROR(VLOOKUP($H3378,AcctTbl,3,0),""))</f>
        <v>0</v>
      </c>
      <c r="K3378" s="29"/>
      <c r="L3378" s="28"/>
      <c r="M3378" s="31"/>
      <c r="N3378" s="29"/>
      <c r="O3378" s="32">
        <f>IF($B3378="",0,IF($U3378="IN",N($M3378),0))</f>
        <v>0</v>
      </c>
      <c r="P3378" s="32">
        <f>IF($B3378="",0,IF(OR($U3378="OUT",$U3378="TRF"),N($M3378),0))</f>
        <v>0</v>
      </c>
      <c r="Q3378" s="32">
        <f>IF($B3378="",0,IF(OR($U3378="OUT",$U3378="TRF"),N($M3378),0))</f>
        <v>0</v>
      </c>
      <c r="R3378" s="32">
        <f>IF($B3378="",0,IF($U3378="IN",N($M3378),0))</f>
        <v>0</v>
      </c>
      <c r="S3378" s="33">
        <f>IF($B3378="","",IF($M3378="","⚠ مبلغ",IF($E3378="","⚠ بانک عامل",IF(AND($U3378="TRF",$F3378=""),"⚠ بانک مقصد",IF(AND($V3378&lt;&gt;"NONE",$V3378&lt;&gt;"",$Z3378=""),"⚠ طرف حساب","✓")))))</f>
        <v>0</v>
      </c>
      <c r="T3378" s="29"/>
      <c r="U3378" s="27">
        <f>IFERROR(VLOOKUP($D3378,BankOpTbl,2,0),"")</f>
        <v>0</v>
      </c>
      <c r="V3378" s="27">
        <f>IFERROR(VLOOKUP($D3378,BankOpTbl,3,0),"")</f>
        <v>0</v>
      </c>
      <c r="W3378" s="27">
        <f>IFERROR(VLOOKUP($D3378,BankOpTbl,4,0),"")</f>
        <v>0</v>
      </c>
      <c r="X3378" s="27">
        <f>IF($E3378="","",IFERROR(VLOOKUP($E3378,BankTbl,4,0),""))</f>
        <v>0</v>
      </c>
      <c r="Y3378" s="27">
        <f>IF($F3378="","",IFERROR(VLOOKUP($F3378,BankTbl,4,0),""))</f>
        <v>0</v>
      </c>
      <c r="Z3378" s="27">
        <f>IF($B3378="","",IF($V3378="PICK",LEFT($N3378,5),IF($V3378="FIXED",$W3378,IF($V3378="CODE",$H3378,""))))</f>
        <v>0</v>
      </c>
    </row>
    <row r="3379" spans="1:26" ht="21" customHeight="1">
      <c r="A3379" s="27">
        <f>IF($B3379="","",COUNTA($B$13:$B3379))</f>
        <v>0</v>
      </c>
      <c r="B3379" s="28"/>
      <c r="C3379" s="28"/>
      <c r="D3379" s="29"/>
      <c r="E3379" s="29"/>
      <c r="F3379" s="29"/>
      <c r="G3379" s="28"/>
      <c r="H3379" s="28"/>
      <c r="I3379" s="30">
        <f>IF($H3379="","",IFERROR(VLOOKUP($H3379,AcctTbl,2,0),"کد ناشناخته"))</f>
        <v>0</v>
      </c>
      <c r="J3379" s="27">
        <f>IF($H3379="","",IFERROR(VLOOKUP($H3379,AcctTbl,3,0),""))</f>
        <v>0</v>
      </c>
      <c r="K3379" s="29"/>
      <c r="L3379" s="28"/>
      <c r="M3379" s="31"/>
      <c r="N3379" s="29"/>
      <c r="O3379" s="32">
        <f>IF($B3379="",0,IF($U3379="IN",N($M3379),0))</f>
        <v>0</v>
      </c>
      <c r="P3379" s="32">
        <f>IF($B3379="",0,IF(OR($U3379="OUT",$U3379="TRF"),N($M3379),0))</f>
        <v>0</v>
      </c>
      <c r="Q3379" s="32">
        <f>IF($B3379="",0,IF(OR($U3379="OUT",$U3379="TRF"),N($M3379),0))</f>
        <v>0</v>
      </c>
      <c r="R3379" s="32">
        <f>IF($B3379="",0,IF($U3379="IN",N($M3379),0))</f>
        <v>0</v>
      </c>
      <c r="S3379" s="33">
        <f>IF($B3379="","",IF($M3379="","⚠ مبلغ",IF($E3379="","⚠ بانک عامل",IF(AND($U3379="TRF",$F3379=""),"⚠ بانک مقصد",IF(AND($V3379&lt;&gt;"NONE",$V3379&lt;&gt;"",$Z3379=""),"⚠ طرف حساب","✓")))))</f>
        <v>0</v>
      </c>
      <c r="T3379" s="29"/>
      <c r="U3379" s="27">
        <f>IFERROR(VLOOKUP($D3379,BankOpTbl,2,0),"")</f>
        <v>0</v>
      </c>
      <c r="V3379" s="27">
        <f>IFERROR(VLOOKUP($D3379,BankOpTbl,3,0),"")</f>
        <v>0</v>
      </c>
      <c r="W3379" s="27">
        <f>IFERROR(VLOOKUP($D3379,BankOpTbl,4,0),"")</f>
        <v>0</v>
      </c>
      <c r="X3379" s="27">
        <f>IF($E3379="","",IFERROR(VLOOKUP($E3379,BankTbl,4,0),""))</f>
        <v>0</v>
      </c>
      <c r="Y3379" s="27">
        <f>IF($F3379="","",IFERROR(VLOOKUP($F3379,BankTbl,4,0),""))</f>
        <v>0</v>
      </c>
      <c r="Z3379" s="27">
        <f>IF($B3379="","",IF($V3379="PICK",LEFT($N3379,5),IF($V3379="FIXED",$W3379,IF($V3379="CODE",$H3379,""))))</f>
        <v>0</v>
      </c>
    </row>
    <row r="3380" spans="1:26" ht="21" customHeight="1">
      <c r="A3380" s="27">
        <f>IF($B3380="","",COUNTA($B$13:$B3380))</f>
        <v>0</v>
      </c>
      <c r="B3380" s="28"/>
      <c r="C3380" s="28"/>
      <c r="D3380" s="29"/>
      <c r="E3380" s="29"/>
      <c r="F3380" s="29"/>
      <c r="G3380" s="28"/>
      <c r="H3380" s="28"/>
      <c r="I3380" s="30">
        <f>IF($H3380="","",IFERROR(VLOOKUP($H3380,AcctTbl,2,0),"کد ناشناخته"))</f>
        <v>0</v>
      </c>
      <c r="J3380" s="27">
        <f>IF($H3380="","",IFERROR(VLOOKUP($H3380,AcctTbl,3,0),""))</f>
        <v>0</v>
      </c>
      <c r="K3380" s="29"/>
      <c r="L3380" s="28"/>
      <c r="M3380" s="31"/>
      <c r="N3380" s="29"/>
      <c r="O3380" s="32">
        <f>IF($B3380="",0,IF($U3380="IN",N($M3380),0))</f>
        <v>0</v>
      </c>
      <c r="P3380" s="32">
        <f>IF($B3380="",0,IF(OR($U3380="OUT",$U3380="TRF"),N($M3380),0))</f>
        <v>0</v>
      </c>
      <c r="Q3380" s="32">
        <f>IF($B3380="",0,IF(OR($U3380="OUT",$U3380="TRF"),N($M3380),0))</f>
        <v>0</v>
      </c>
      <c r="R3380" s="32">
        <f>IF($B3380="",0,IF($U3380="IN",N($M3380),0))</f>
        <v>0</v>
      </c>
      <c r="S3380" s="33">
        <f>IF($B3380="","",IF($M3380="","⚠ مبلغ",IF($E3380="","⚠ بانک عامل",IF(AND($U3380="TRF",$F3380=""),"⚠ بانک مقصد",IF(AND($V3380&lt;&gt;"NONE",$V3380&lt;&gt;"",$Z3380=""),"⚠ طرف حساب","✓")))))</f>
        <v>0</v>
      </c>
      <c r="T3380" s="29"/>
      <c r="U3380" s="27">
        <f>IFERROR(VLOOKUP($D3380,BankOpTbl,2,0),"")</f>
        <v>0</v>
      </c>
      <c r="V3380" s="27">
        <f>IFERROR(VLOOKUP($D3380,BankOpTbl,3,0),"")</f>
        <v>0</v>
      </c>
      <c r="W3380" s="27">
        <f>IFERROR(VLOOKUP($D3380,BankOpTbl,4,0),"")</f>
        <v>0</v>
      </c>
      <c r="X3380" s="27">
        <f>IF($E3380="","",IFERROR(VLOOKUP($E3380,BankTbl,4,0),""))</f>
        <v>0</v>
      </c>
      <c r="Y3380" s="27">
        <f>IF($F3380="","",IFERROR(VLOOKUP($F3380,BankTbl,4,0),""))</f>
        <v>0</v>
      </c>
      <c r="Z3380" s="27">
        <f>IF($B3380="","",IF($V3380="PICK",LEFT($N3380,5),IF($V3380="FIXED",$W3380,IF($V3380="CODE",$H3380,""))))</f>
        <v>0</v>
      </c>
    </row>
    <row r="3381" spans="1:26" ht="21" customHeight="1">
      <c r="A3381" s="27">
        <f>IF($B3381="","",COUNTA($B$13:$B3381))</f>
        <v>0</v>
      </c>
      <c r="B3381" s="28"/>
      <c r="C3381" s="28"/>
      <c r="D3381" s="29"/>
      <c r="E3381" s="29"/>
      <c r="F3381" s="29"/>
      <c r="G3381" s="28"/>
      <c r="H3381" s="28"/>
      <c r="I3381" s="30">
        <f>IF($H3381="","",IFERROR(VLOOKUP($H3381,AcctTbl,2,0),"کد ناشناخته"))</f>
        <v>0</v>
      </c>
      <c r="J3381" s="27">
        <f>IF($H3381="","",IFERROR(VLOOKUP($H3381,AcctTbl,3,0),""))</f>
        <v>0</v>
      </c>
      <c r="K3381" s="29"/>
      <c r="L3381" s="28"/>
      <c r="M3381" s="31"/>
      <c r="N3381" s="29"/>
      <c r="O3381" s="32">
        <f>IF($B3381="",0,IF($U3381="IN",N($M3381),0))</f>
        <v>0</v>
      </c>
      <c r="P3381" s="32">
        <f>IF($B3381="",0,IF(OR($U3381="OUT",$U3381="TRF"),N($M3381),0))</f>
        <v>0</v>
      </c>
      <c r="Q3381" s="32">
        <f>IF($B3381="",0,IF(OR($U3381="OUT",$U3381="TRF"),N($M3381),0))</f>
        <v>0</v>
      </c>
      <c r="R3381" s="32">
        <f>IF($B3381="",0,IF($U3381="IN",N($M3381),0))</f>
        <v>0</v>
      </c>
      <c r="S3381" s="33">
        <f>IF($B3381="","",IF($M3381="","⚠ مبلغ",IF($E3381="","⚠ بانک عامل",IF(AND($U3381="TRF",$F3381=""),"⚠ بانک مقصد",IF(AND($V3381&lt;&gt;"NONE",$V3381&lt;&gt;"",$Z3381=""),"⚠ طرف حساب","✓")))))</f>
        <v>0</v>
      </c>
      <c r="T3381" s="29"/>
      <c r="U3381" s="27">
        <f>IFERROR(VLOOKUP($D3381,BankOpTbl,2,0),"")</f>
        <v>0</v>
      </c>
      <c r="V3381" s="27">
        <f>IFERROR(VLOOKUP($D3381,BankOpTbl,3,0),"")</f>
        <v>0</v>
      </c>
      <c r="W3381" s="27">
        <f>IFERROR(VLOOKUP($D3381,BankOpTbl,4,0),"")</f>
        <v>0</v>
      </c>
      <c r="X3381" s="27">
        <f>IF($E3381="","",IFERROR(VLOOKUP($E3381,BankTbl,4,0),""))</f>
        <v>0</v>
      </c>
      <c r="Y3381" s="27">
        <f>IF($F3381="","",IFERROR(VLOOKUP($F3381,BankTbl,4,0),""))</f>
        <v>0</v>
      </c>
      <c r="Z3381" s="27">
        <f>IF($B3381="","",IF($V3381="PICK",LEFT($N3381,5),IF($V3381="FIXED",$W3381,IF($V3381="CODE",$H3381,""))))</f>
        <v>0</v>
      </c>
    </row>
    <row r="3382" spans="1:26" ht="21" customHeight="1">
      <c r="A3382" s="27">
        <f>IF($B3382="","",COUNTA($B$13:$B3382))</f>
        <v>0</v>
      </c>
      <c r="B3382" s="28"/>
      <c r="C3382" s="28"/>
      <c r="D3382" s="29"/>
      <c r="E3382" s="29"/>
      <c r="F3382" s="29"/>
      <c r="G3382" s="28"/>
      <c r="H3382" s="28"/>
      <c r="I3382" s="30">
        <f>IF($H3382="","",IFERROR(VLOOKUP($H3382,AcctTbl,2,0),"کد ناشناخته"))</f>
        <v>0</v>
      </c>
      <c r="J3382" s="27">
        <f>IF($H3382="","",IFERROR(VLOOKUP($H3382,AcctTbl,3,0),""))</f>
        <v>0</v>
      </c>
      <c r="K3382" s="29"/>
      <c r="L3382" s="28"/>
      <c r="M3382" s="31"/>
      <c r="N3382" s="29"/>
      <c r="O3382" s="32">
        <f>IF($B3382="",0,IF($U3382="IN",N($M3382),0))</f>
        <v>0</v>
      </c>
      <c r="P3382" s="32">
        <f>IF($B3382="",0,IF(OR($U3382="OUT",$U3382="TRF"),N($M3382),0))</f>
        <v>0</v>
      </c>
      <c r="Q3382" s="32">
        <f>IF($B3382="",0,IF(OR($U3382="OUT",$U3382="TRF"),N($M3382),0))</f>
        <v>0</v>
      </c>
      <c r="R3382" s="32">
        <f>IF($B3382="",0,IF($U3382="IN",N($M3382),0))</f>
        <v>0</v>
      </c>
      <c r="S3382" s="33">
        <f>IF($B3382="","",IF($M3382="","⚠ مبلغ",IF($E3382="","⚠ بانک عامل",IF(AND($U3382="TRF",$F3382=""),"⚠ بانک مقصد",IF(AND($V3382&lt;&gt;"NONE",$V3382&lt;&gt;"",$Z3382=""),"⚠ طرف حساب","✓")))))</f>
        <v>0</v>
      </c>
      <c r="T3382" s="29"/>
      <c r="U3382" s="27">
        <f>IFERROR(VLOOKUP($D3382,BankOpTbl,2,0),"")</f>
        <v>0</v>
      </c>
      <c r="V3382" s="27">
        <f>IFERROR(VLOOKUP($D3382,BankOpTbl,3,0),"")</f>
        <v>0</v>
      </c>
      <c r="W3382" s="27">
        <f>IFERROR(VLOOKUP($D3382,BankOpTbl,4,0),"")</f>
        <v>0</v>
      </c>
      <c r="X3382" s="27">
        <f>IF($E3382="","",IFERROR(VLOOKUP($E3382,BankTbl,4,0),""))</f>
        <v>0</v>
      </c>
      <c r="Y3382" s="27">
        <f>IF($F3382="","",IFERROR(VLOOKUP($F3382,BankTbl,4,0),""))</f>
        <v>0</v>
      </c>
      <c r="Z3382" s="27">
        <f>IF($B3382="","",IF($V3382="PICK",LEFT($N3382,5),IF($V3382="FIXED",$W3382,IF($V3382="CODE",$H3382,""))))</f>
        <v>0</v>
      </c>
    </row>
    <row r="3383" spans="1:26" ht="21" customHeight="1">
      <c r="A3383" s="27">
        <f>IF($B3383="","",COUNTA($B$13:$B3383))</f>
        <v>0</v>
      </c>
      <c r="B3383" s="28"/>
      <c r="C3383" s="28"/>
      <c r="D3383" s="29"/>
      <c r="E3383" s="29"/>
      <c r="F3383" s="29"/>
      <c r="G3383" s="28"/>
      <c r="H3383" s="28"/>
      <c r="I3383" s="30">
        <f>IF($H3383="","",IFERROR(VLOOKUP($H3383,AcctTbl,2,0),"کد ناشناخته"))</f>
        <v>0</v>
      </c>
      <c r="J3383" s="27">
        <f>IF($H3383="","",IFERROR(VLOOKUP($H3383,AcctTbl,3,0),""))</f>
        <v>0</v>
      </c>
      <c r="K3383" s="29"/>
      <c r="L3383" s="28"/>
      <c r="M3383" s="31"/>
      <c r="N3383" s="29"/>
      <c r="O3383" s="32">
        <f>IF($B3383="",0,IF($U3383="IN",N($M3383),0))</f>
        <v>0</v>
      </c>
      <c r="P3383" s="32">
        <f>IF($B3383="",0,IF(OR($U3383="OUT",$U3383="TRF"),N($M3383),0))</f>
        <v>0</v>
      </c>
      <c r="Q3383" s="32">
        <f>IF($B3383="",0,IF(OR($U3383="OUT",$U3383="TRF"),N($M3383),0))</f>
        <v>0</v>
      </c>
      <c r="R3383" s="32">
        <f>IF($B3383="",0,IF($U3383="IN",N($M3383),0))</f>
        <v>0</v>
      </c>
      <c r="S3383" s="33">
        <f>IF($B3383="","",IF($M3383="","⚠ مبلغ",IF($E3383="","⚠ بانک عامل",IF(AND($U3383="TRF",$F3383=""),"⚠ بانک مقصد",IF(AND($V3383&lt;&gt;"NONE",$V3383&lt;&gt;"",$Z3383=""),"⚠ طرف حساب","✓")))))</f>
        <v>0</v>
      </c>
      <c r="T3383" s="29"/>
      <c r="U3383" s="27">
        <f>IFERROR(VLOOKUP($D3383,BankOpTbl,2,0),"")</f>
        <v>0</v>
      </c>
      <c r="V3383" s="27">
        <f>IFERROR(VLOOKUP($D3383,BankOpTbl,3,0),"")</f>
        <v>0</v>
      </c>
      <c r="W3383" s="27">
        <f>IFERROR(VLOOKUP($D3383,BankOpTbl,4,0),"")</f>
        <v>0</v>
      </c>
      <c r="X3383" s="27">
        <f>IF($E3383="","",IFERROR(VLOOKUP($E3383,BankTbl,4,0),""))</f>
        <v>0</v>
      </c>
      <c r="Y3383" s="27">
        <f>IF($F3383="","",IFERROR(VLOOKUP($F3383,BankTbl,4,0),""))</f>
        <v>0</v>
      </c>
      <c r="Z3383" s="27">
        <f>IF($B3383="","",IF($V3383="PICK",LEFT($N3383,5),IF($V3383="FIXED",$W3383,IF($V3383="CODE",$H3383,""))))</f>
        <v>0</v>
      </c>
    </row>
    <row r="3384" spans="1:26" ht="21" customHeight="1">
      <c r="A3384" s="27">
        <f>IF($B3384="","",COUNTA($B$13:$B3384))</f>
        <v>0</v>
      </c>
      <c r="B3384" s="28"/>
      <c r="C3384" s="28"/>
      <c r="D3384" s="29"/>
      <c r="E3384" s="29"/>
      <c r="F3384" s="29"/>
      <c r="G3384" s="28"/>
      <c r="H3384" s="28"/>
      <c r="I3384" s="30">
        <f>IF($H3384="","",IFERROR(VLOOKUP($H3384,AcctTbl,2,0),"کد ناشناخته"))</f>
        <v>0</v>
      </c>
      <c r="J3384" s="27">
        <f>IF($H3384="","",IFERROR(VLOOKUP($H3384,AcctTbl,3,0),""))</f>
        <v>0</v>
      </c>
      <c r="K3384" s="29"/>
      <c r="L3384" s="28"/>
      <c r="M3384" s="31"/>
      <c r="N3384" s="29"/>
      <c r="O3384" s="32">
        <f>IF($B3384="",0,IF($U3384="IN",N($M3384),0))</f>
        <v>0</v>
      </c>
      <c r="P3384" s="32">
        <f>IF($B3384="",0,IF(OR($U3384="OUT",$U3384="TRF"),N($M3384),0))</f>
        <v>0</v>
      </c>
      <c r="Q3384" s="32">
        <f>IF($B3384="",0,IF(OR($U3384="OUT",$U3384="TRF"),N($M3384),0))</f>
        <v>0</v>
      </c>
      <c r="R3384" s="32">
        <f>IF($B3384="",0,IF($U3384="IN",N($M3384),0))</f>
        <v>0</v>
      </c>
      <c r="S3384" s="33">
        <f>IF($B3384="","",IF($M3384="","⚠ مبلغ",IF($E3384="","⚠ بانک عامل",IF(AND($U3384="TRF",$F3384=""),"⚠ بانک مقصد",IF(AND($V3384&lt;&gt;"NONE",$V3384&lt;&gt;"",$Z3384=""),"⚠ طرف حساب","✓")))))</f>
        <v>0</v>
      </c>
      <c r="T3384" s="29"/>
      <c r="U3384" s="27">
        <f>IFERROR(VLOOKUP($D3384,BankOpTbl,2,0),"")</f>
        <v>0</v>
      </c>
      <c r="V3384" s="27">
        <f>IFERROR(VLOOKUP($D3384,BankOpTbl,3,0),"")</f>
        <v>0</v>
      </c>
      <c r="W3384" s="27">
        <f>IFERROR(VLOOKUP($D3384,BankOpTbl,4,0),"")</f>
        <v>0</v>
      </c>
      <c r="X3384" s="27">
        <f>IF($E3384="","",IFERROR(VLOOKUP($E3384,BankTbl,4,0),""))</f>
        <v>0</v>
      </c>
      <c r="Y3384" s="27">
        <f>IF($F3384="","",IFERROR(VLOOKUP($F3384,BankTbl,4,0),""))</f>
        <v>0</v>
      </c>
      <c r="Z3384" s="27">
        <f>IF($B3384="","",IF($V3384="PICK",LEFT($N3384,5),IF($V3384="FIXED",$W3384,IF($V3384="CODE",$H3384,""))))</f>
        <v>0</v>
      </c>
    </row>
    <row r="3385" spans="1:26" ht="21" customHeight="1">
      <c r="A3385" s="27">
        <f>IF($B3385="","",COUNTA($B$13:$B3385))</f>
        <v>0</v>
      </c>
      <c r="B3385" s="28"/>
      <c r="C3385" s="28"/>
      <c r="D3385" s="29"/>
      <c r="E3385" s="29"/>
      <c r="F3385" s="29"/>
      <c r="G3385" s="28"/>
      <c r="H3385" s="28"/>
      <c r="I3385" s="30">
        <f>IF($H3385="","",IFERROR(VLOOKUP($H3385,AcctTbl,2,0),"کد ناشناخته"))</f>
        <v>0</v>
      </c>
      <c r="J3385" s="27">
        <f>IF($H3385="","",IFERROR(VLOOKUP($H3385,AcctTbl,3,0),""))</f>
        <v>0</v>
      </c>
      <c r="K3385" s="29"/>
      <c r="L3385" s="28"/>
      <c r="M3385" s="31"/>
      <c r="N3385" s="29"/>
      <c r="O3385" s="32">
        <f>IF($B3385="",0,IF($U3385="IN",N($M3385),0))</f>
        <v>0</v>
      </c>
      <c r="P3385" s="32">
        <f>IF($B3385="",0,IF(OR($U3385="OUT",$U3385="TRF"),N($M3385),0))</f>
        <v>0</v>
      </c>
      <c r="Q3385" s="32">
        <f>IF($B3385="",0,IF(OR($U3385="OUT",$U3385="TRF"),N($M3385),0))</f>
        <v>0</v>
      </c>
      <c r="R3385" s="32">
        <f>IF($B3385="",0,IF($U3385="IN",N($M3385),0))</f>
        <v>0</v>
      </c>
      <c r="S3385" s="33">
        <f>IF($B3385="","",IF($M3385="","⚠ مبلغ",IF($E3385="","⚠ بانک عامل",IF(AND($U3385="TRF",$F3385=""),"⚠ بانک مقصد",IF(AND($V3385&lt;&gt;"NONE",$V3385&lt;&gt;"",$Z3385=""),"⚠ طرف حساب","✓")))))</f>
        <v>0</v>
      </c>
      <c r="T3385" s="29"/>
      <c r="U3385" s="27">
        <f>IFERROR(VLOOKUP($D3385,BankOpTbl,2,0),"")</f>
        <v>0</v>
      </c>
      <c r="V3385" s="27">
        <f>IFERROR(VLOOKUP($D3385,BankOpTbl,3,0),"")</f>
        <v>0</v>
      </c>
      <c r="W3385" s="27">
        <f>IFERROR(VLOOKUP($D3385,BankOpTbl,4,0),"")</f>
        <v>0</v>
      </c>
      <c r="X3385" s="27">
        <f>IF($E3385="","",IFERROR(VLOOKUP($E3385,BankTbl,4,0),""))</f>
        <v>0</v>
      </c>
      <c r="Y3385" s="27">
        <f>IF($F3385="","",IFERROR(VLOOKUP($F3385,BankTbl,4,0),""))</f>
        <v>0</v>
      </c>
      <c r="Z3385" s="27">
        <f>IF($B3385="","",IF($V3385="PICK",LEFT($N3385,5),IF($V3385="FIXED",$W3385,IF($V3385="CODE",$H3385,""))))</f>
        <v>0</v>
      </c>
    </row>
    <row r="3386" spans="1:26" ht="21" customHeight="1">
      <c r="A3386" s="27">
        <f>IF($B3386="","",COUNTA($B$13:$B3386))</f>
        <v>0</v>
      </c>
      <c r="B3386" s="28"/>
      <c r="C3386" s="28"/>
      <c r="D3386" s="29"/>
      <c r="E3386" s="29"/>
      <c r="F3386" s="29"/>
      <c r="G3386" s="28"/>
      <c r="H3386" s="28"/>
      <c r="I3386" s="30">
        <f>IF($H3386="","",IFERROR(VLOOKUP($H3386,AcctTbl,2,0),"کد ناشناخته"))</f>
        <v>0</v>
      </c>
      <c r="J3386" s="27">
        <f>IF($H3386="","",IFERROR(VLOOKUP($H3386,AcctTbl,3,0),""))</f>
        <v>0</v>
      </c>
      <c r="K3386" s="29"/>
      <c r="L3386" s="28"/>
      <c r="M3386" s="31"/>
      <c r="N3386" s="29"/>
      <c r="O3386" s="32">
        <f>IF($B3386="",0,IF($U3386="IN",N($M3386),0))</f>
        <v>0</v>
      </c>
      <c r="P3386" s="32">
        <f>IF($B3386="",0,IF(OR($U3386="OUT",$U3386="TRF"),N($M3386),0))</f>
        <v>0</v>
      </c>
      <c r="Q3386" s="32">
        <f>IF($B3386="",0,IF(OR($U3386="OUT",$U3386="TRF"),N($M3386),0))</f>
        <v>0</v>
      </c>
      <c r="R3386" s="32">
        <f>IF($B3386="",0,IF($U3386="IN",N($M3386),0))</f>
        <v>0</v>
      </c>
      <c r="S3386" s="33">
        <f>IF($B3386="","",IF($M3386="","⚠ مبلغ",IF($E3386="","⚠ بانک عامل",IF(AND($U3386="TRF",$F3386=""),"⚠ بانک مقصد",IF(AND($V3386&lt;&gt;"NONE",$V3386&lt;&gt;"",$Z3386=""),"⚠ طرف حساب","✓")))))</f>
        <v>0</v>
      </c>
      <c r="T3386" s="29"/>
      <c r="U3386" s="27">
        <f>IFERROR(VLOOKUP($D3386,BankOpTbl,2,0),"")</f>
        <v>0</v>
      </c>
      <c r="V3386" s="27">
        <f>IFERROR(VLOOKUP($D3386,BankOpTbl,3,0),"")</f>
        <v>0</v>
      </c>
      <c r="W3386" s="27">
        <f>IFERROR(VLOOKUP($D3386,BankOpTbl,4,0),"")</f>
        <v>0</v>
      </c>
      <c r="X3386" s="27">
        <f>IF($E3386="","",IFERROR(VLOOKUP($E3386,BankTbl,4,0),""))</f>
        <v>0</v>
      </c>
      <c r="Y3386" s="27">
        <f>IF($F3386="","",IFERROR(VLOOKUP($F3386,BankTbl,4,0),""))</f>
        <v>0</v>
      </c>
      <c r="Z3386" s="27">
        <f>IF($B3386="","",IF($V3386="PICK",LEFT($N3386,5),IF($V3386="FIXED",$W3386,IF($V3386="CODE",$H3386,""))))</f>
        <v>0</v>
      </c>
    </row>
    <row r="3387" spans="1:26" ht="21" customHeight="1">
      <c r="A3387" s="27">
        <f>IF($B3387="","",COUNTA($B$13:$B3387))</f>
        <v>0</v>
      </c>
      <c r="B3387" s="28"/>
      <c r="C3387" s="28"/>
      <c r="D3387" s="29"/>
      <c r="E3387" s="29"/>
      <c r="F3387" s="29"/>
      <c r="G3387" s="28"/>
      <c r="H3387" s="28"/>
      <c r="I3387" s="30">
        <f>IF($H3387="","",IFERROR(VLOOKUP($H3387,AcctTbl,2,0),"کد ناشناخته"))</f>
        <v>0</v>
      </c>
      <c r="J3387" s="27">
        <f>IF($H3387="","",IFERROR(VLOOKUP($H3387,AcctTbl,3,0),""))</f>
        <v>0</v>
      </c>
      <c r="K3387" s="29"/>
      <c r="L3387" s="28"/>
      <c r="M3387" s="31"/>
      <c r="N3387" s="29"/>
      <c r="O3387" s="32">
        <f>IF($B3387="",0,IF($U3387="IN",N($M3387),0))</f>
        <v>0</v>
      </c>
      <c r="P3387" s="32">
        <f>IF($B3387="",0,IF(OR($U3387="OUT",$U3387="TRF"),N($M3387),0))</f>
        <v>0</v>
      </c>
      <c r="Q3387" s="32">
        <f>IF($B3387="",0,IF(OR($U3387="OUT",$U3387="TRF"),N($M3387),0))</f>
        <v>0</v>
      </c>
      <c r="R3387" s="32">
        <f>IF($B3387="",0,IF($U3387="IN",N($M3387),0))</f>
        <v>0</v>
      </c>
      <c r="S3387" s="33">
        <f>IF($B3387="","",IF($M3387="","⚠ مبلغ",IF($E3387="","⚠ بانک عامل",IF(AND($U3387="TRF",$F3387=""),"⚠ بانک مقصد",IF(AND($V3387&lt;&gt;"NONE",$V3387&lt;&gt;"",$Z3387=""),"⚠ طرف حساب","✓")))))</f>
        <v>0</v>
      </c>
      <c r="T3387" s="29"/>
      <c r="U3387" s="27">
        <f>IFERROR(VLOOKUP($D3387,BankOpTbl,2,0),"")</f>
        <v>0</v>
      </c>
      <c r="V3387" s="27">
        <f>IFERROR(VLOOKUP($D3387,BankOpTbl,3,0),"")</f>
        <v>0</v>
      </c>
      <c r="W3387" s="27">
        <f>IFERROR(VLOOKUP($D3387,BankOpTbl,4,0),"")</f>
        <v>0</v>
      </c>
      <c r="X3387" s="27">
        <f>IF($E3387="","",IFERROR(VLOOKUP($E3387,BankTbl,4,0),""))</f>
        <v>0</v>
      </c>
      <c r="Y3387" s="27">
        <f>IF($F3387="","",IFERROR(VLOOKUP($F3387,BankTbl,4,0),""))</f>
        <v>0</v>
      </c>
      <c r="Z3387" s="27">
        <f>IF($B3387="","",IF($V3387="PICK",LEFT($N3387,5),IF($V3387="FIXED",$W3387,IF($V3387="CODE",$H3387,""))))</f>
        <v>0</v>
      </c>
    </row>
    <row r="3388" spans="1:26" ht="21" customHeight="1">
      <c r="A3388" s="27">
        <f>IF($B3388="","",COUNTA($B$13:$B3388))</f>
        <v>0</v>
      </c>
      <c r="B3388" s="28"/>
      <c r="C3388" s="28"/>
      <c r="D3388" s="29"/>
      <c r="E3388" s="29"/>
      <c r="F3388" s="29"/>
      <c r="G3388" s="28"/>
      <c r="H3388" s="28"/>
      <c r="I3388" s="30">
        <f>IF($H3388="","",IFERROR(VLOOKUP($H3388,AcctTbl,2,0),"کد ناشناخته"))</f>
        <v>0</v>
      </c>
      <c r="J3388" s="27">
        <f>IF($H3388="","",IFERROR(VLOOKUP($H3388,AcctTbl,3,0),""))</f>
        <v>0</v>
      </c>
      <c r="K3388" s="29"/>
      <c r="L3388" s="28"/>
      <c r="M3388" s="31"/>
      <c r="N3388" s="29"/>
      <c r="O3388" s="32">
        <f>IF($B3388="",0,IF($U3388="IN",N($M3388),0))</f>
        <v>0</v>
      </c>
      <c r="P3388" s="32">
        <f>IF($B3388="",0,IF(OR($U3388="OUT",$U3388="TRF"),N($M3388),0))</f>
        <v>0</v>
      </c>
      <c r="Q3388" s="32">
        <f>IF($B3388="",0,IF(OR($U3388="OUT",$U3388="TRF"),N($M3388),0))</f>
        <v>0</v>
      </c>
      <c r="R3388" s="32">
        <f>IF($B3388="",0,IF($U3388="IN",N($M3388),0))</f>
        <v>0</v>
      </c>
      <c r="S3388" s="33">
        <f>IF($B3388="","",IF($M3388="","⚠ مبلغ",IF($E3388="","⚠ بانک عامل",IF(AND($U3388="TRF",$F3388=""),"⚠ بانک مقصد",IF(AND($V3388&lt;&gt;"NONE",$V3388&lt;&gt;"",$Z3388=""),"⚠ طرف حساب","✓")))))</f>
        <v>0</v>
      </c>
      <c r="T3388" s="29"/>
      <c r="U3388" s="27">
        <f>IFERROR(VLOOKUP($D3388,BankOpTbl,2,0),"")</f>
        <v>0</v>
      </c>
      <c r="V3388" s="27">
        <f>IFERROR(VLOOKUP($D3388,BankOpTbl,3,0),"")</f>
        <v>0</v>
      </c>
      <c r="W3388" s="27">
        <f>IFERROR(VLOOKUP($D3388,BankOpTbl,4,0),"")</f>
        <v>0</v>
      </c>
      <c r="X3388" s="27">
        <f>IF($E3388="","",IFERROR(VLOOKUP($E3388,BankTbl,4,0),""))</f>
        <v>0</v>
      </c>
      <c r="Y3388" s="27">
        <f>IF($F3388="","",IFERROR(VLOOKUP($F3388,BankTbl,4,0),""))</f>
        <v>0</v>
      </c>
      <c r="Z3388" s="27">
        <f>IF($B3388="","",IF($V3388="PICK",LEFT($N3388,5),IF($V3388="FIXED",$W3388,IF($V3388="CODE",$H3388,""))))</f>
        <v>0</v>
      </c>
    </row>
    <row r="3389" spans="1:26" ht="21" customHeight="1">
      <c r="A3389" s="27">
        <f>IF($B3389="","",COUNTA($B$13:$B3389))</f>
        <v>0</v>
      </c>
      <c r="B3389" s="28"/>
      <c r="C3389" s="28"/>
      <c r="D3389" s="29"/>
      <c r="E3389" s="29"/>
      <c r="F3389" s="29"/>
      <c r="G3389" s="28"/>
      <c r="H3389" s="28"/>
      <c r="I3389" s="30">
        <f>IF($H3389="","",IFERROR(VLOOKUP($H3389,AcctTbl,2,0),"کد ناشناخته"))</f>
        <v>0</v>
      </c>
      <c r="J3389" s="27">
        <f>IF($H3389="","",IFERROR(VLOOKUP($H3389,AcctTbl,3,0),""))</f>
        <v>0</v>
      </c>
      <c r="K3389" s="29"/>
      <c r="L3389" s="28"/>
      <c r="M3389" s="31"/>
      <c r="N3389" s="29"/>
      <c r="O3389" s="32">
        <f>IF($B3389="",0,IF($U3389="IN",N($M3389),0))</f>
        <v>0</v>
      </c>
      <c r="P3389" s="32">
        <f>IF($B3389="",0,IF(OR($U3389="OUT",$U3389="TRF"),N($M3389),0))</f>
        <v>0</v>
      </c>
      <c r="Q3389" s="32">
        <f>IF($B3389="",0,IF(OR($U3389="OUT",$U3389="TRF"),N($M3389),0))</f>
        <v>0</v>
      </c>
      <c r="R3389" s="32">
        <f>IF($B3389="",0,IF($U3389="IN",N($M3389),0))</f>
        <v>0</v>
      </c>
      <c r="S3389" s="33">
        <f>IF($B3389="","",IF($M3389="","⚠ مبلغ",IF($E3389="","⚠ بانک عامل",IF(AND($U3389="TRF",$F3389=""),"⚠ بانک مقصد",IF(AND($V3389&lt;&gt;"NONE",$V3389&lt;&gt;"",$Z3389=""),"⚠ طرف حساب","✓")))))</f>
        <v>0</v>
      </c>
      <c r="T3389" s="29"/>
      <c r="U3389" s="27">
        <f>IFERROR(VLOOKUP($D3389,BankOpTbl,2,0),"")</f>
        <v>0</v>
      </c>
      <c r="V3389" s="27">
        <f>IFERROR(VLOOKUP($D3389,BankOpTbl,3,0),"")</f>
        <v>0</v>
      </c>
      <c r="W3389" s="27">
        <f>IFERROR(VLOOKUP($D3389,BankOpTbl,4,0),"")</f>
        <v>0</v>
      </c>
      <c r="X3389" s="27">
        <f>IF($E3389="","",IFERROR(VLOOKUP($E3389,BankTbl,4,0),""))</f>
        <v>0</v>
      </c>
      <c r="Y3389" s="27">
        <f>IF($F3389="","",IFERROR(VLOOKUP($F3389,BankTbl,4,0),""))</f>
        <v>0</v>
      </c>
      <c r="Z3389" s="27">
        <f>IF($B3389="","",IF($V3389="PICK",LEFT($N3389,5),IF($V3389="FIXED",$W3389,IF($V3389="CODE",$H3389,""))))</f>
        <v>0</v>
      </c>
    </row>
    <row r="3390" spans="1:26" ht="21" customHeight="1">
      <c r="A3390" s="27">
        <f>IF($B3390="","",COUNTA($B$13:$B3390))</f>
        <v>0</v>
      </c>
      <c r="B3390" s="28"/>
      <c r="C3390" s="28"/>
      <c r="D3390" s="29"/>
      <c r="E3390" s="29"/>
      <c r="F3390" s="29"/>
      <c r="G3390" s="28"/>
      <c r="H3390" s="28"/>
      <c r="I3390" s="30">
        <f>IF($H3390="","",IFERROR(VLOOKUP($H3390,AcctTbl,2,0),"کد ناشناخته"))</f>
        <v>0</v>
      </c>
      <c r="J3390" s="27">
        <f>IF($H3390="","",IFERROR(VLOOKUP($H3390,AcctTbl,3,0),""))</f>
        <v>0</v>
      </c>
      <c r="K3390" s="29"/>
      <c r="L3390" s="28"/>
      <c r="M3390" s="31"/>
      <c r="N3390" s="29"/>
      <c r="O3390" s="32">
        <f>IF($B3390="",0,IF($U3390="IN",N($M3390),0))</f>
        <v>0</v>
      </c>
      <c r="P3390" s="32">
        <f>IF($B3390="",0,IF(OR($U3390="OUT",$U3390="TRF"),N($M3390),0))</f>
        <v>0</v>
      </c>
      <c r="Q3390" s="32">
        <f>IF($B3390="",0,IF(OR($U3390="OUT",$U3390="TRF"),N($M3390),0))</f>
        <v>0</v>
      </c>
      <c r="R3390" s="32">
        <f>IF($B3390="",0,IF($U3390="IN",N($M3390),0))</f>
        <v>0</v>
      </c>
      <c r="S3390" s="33">
        <f>IF($B3390="","",IF($M3390="","⚠ مبلغ",IF($E3390="","⚠ بانک عامل",IF(AND($U3390="TRF",$F3390=""),"⚠ بانک مقصد",IF(AND($V3390&lt;&gt;"NONE",$V3390&lt;&gt;"",$Z3390=""),"⚠ طرف حساب","✓")))))</f>
        <v>0</v>
      </c>
      <c r="T3390" s="29"/>
      <c r="U3390" s="27">
        <f>IFERROR(VLOOKUP($D3390,BankOpTbl,2,0),"")</f>
        <v>0</v>
      </c>
      <c r="V3390" s="27">
        <f>IFERROR(VLOOKUP($D3390,BankOpTbl,3,0),"")</f>
        <v>0</v>
      </c>
      <c r="W3390" s="27">
        <f>IFERROR(VLOOKUP($D3390,BankOpTbl,4,0),"")</f>
        <v>0</v>
      </c>
      <c r="X3390" s="27">
        <f>IF($E3390="","",IFERROR(VLOOKUP($E3390,BankTbl,4,0),""))</f>
        <v>0</v>
      </c>
      <c r="Y3390" s="27">
        <f>IF($F3390="","",IFERROR(VLOOKUP($F3390,BankTbl,4,0),""))</f>
        <v>0</v>
      </c>
      <c r="Z3390" s="27">
        <f>IF($B3390="","",IF($V3390="PICK",LEFT($N3390,5),IF($V3390="FIXED",$W3390,IF($V3390="CODE",$H3390,""))))</f>
        <v>0</v>
      </c>
    </row>
    <row r="3391" spans="1:26" ht="21" customHeight="1">
      <c r="A3391" s="27">
        <f>IF($B3391="","",COUNTA($B$13:$B3391))</f>
        <v>0</v>
      </c>
      <c r="B3391" s="28"/>
      <c r="C3391" s="28"/>
      <c r="D3391" s="29"/>
      <c r="E3391" s="29"/>
      <c r="F3391" s="29"/>
      <c r="G3391" s="28"/>
      <c r="H3391" s="28"/>
      <c r="I3391" s="30">
        <f>IF($H3391="","",IFERROR(VLOOKUP($H3391,AcctTbl,2,0),"کد ناشناخته"))</f>
        <v>0</v>
      </c>
      <c r="J3391" s="27">
        <f>IF($H3391="","",IFERROR(VLOOKUP($H3391,AcctTbl,3,0),""))</f>
        <v>0</v>
      </c>
      <c r="K3391" s="29"/>
      <c r="L3391" s="28"/>
      <c r="M3391" s="31"/>
      <c r="N3391" s="29"/>
      <c r="O3391" s="32">
        <f>IF($B3391="",0,IF($U3391="IN",N($M3391),0))</f>
        <v>0</v>
      </c>
      <c r="P3391" s="32">
        <f>IF($B3391="",0,IF(OR($U3391="OUT",$U3391="TRF"),N($M3391),0))</f>
        <v>0</v>
      </c>
      <c r="Q3391" s="32">
        <f>IF($B3391="",0,IF(OR($U3391="OUT",$U3391="TRF"),N($M3391),0))</f>
        <v>0</v>
      </c>
      <c r="R3391" s="32">
        <f>IF($B3391="",0,IF($U3391="IN",N($M3391),0))</f>
        <v>0</v>
      </c>
      <c r="S3391" s="33">
        <f>IF($B3391="","",IF($M3391="","⚠ مبلغ",IF($E3391="","⚠ بانک عامل",IF(AND($U3391="TRF",$F3391=""),"⚠ بانک مقصد",IF(AND($V3391&lt;&gt;"NONE",$V3391&lt;&gt;"",$Z3391=""),"⚠ طرف حساب","✓")))))</f>
        <v>0</v>
      </c>
      <c r="T3391" s="29"/>
      <c r="U3391" s="27">
        <f>IFERROR(VLOOKUP($D3391,BankOpTbl,2,0),"")</f>
        <v>0</v>
      </c>
      <c r="V3391" s="27">
        <f>IFERROR(VLOOKUP($D3391,BankOpTbl,3,0),"")</f>
        <v>0</v>
      </c>
      <c r="W3391" s="27">
        <f>IFERROR(VLOOKUP($D3391,BankOpTbl,4,0),"")</f>
        <v>0</v>
      </c>
      <c r="X3391" s="27">
        <f>IF($E3391="","",IFERROR(VLOOKUP($E3391,BankTbl,4,0),""))</f>
        <v>0</v>
      </c>
      <c r="Y3391" s="27">
        <f>IF($F3391="","",IFERROR(VLOOKUP($F3391,BankTbl,4,0),""))</f>
        <v>0</v>
      </c>
      <c r="Z3391" s="27">
        <f>IF($B3391="","",IF($V3391="PICK",LEFT($N3391,5),IF($V3391="FIXED",$W3391,IF($V3391="CODE",$H3391,""))))</f>
        <v>0</v>
      </c>
    </row>
    <row r="3392" spans="1:26" ht="21" customHeight="1">
      <c r="A3392" s="27">
        <f>IF($B3392="","",COUNTA($B$13:$B3392))</f>
        <v>0</v>
      </c>
      <c r="B3392" s="28"/>
      <c r="C3392" s="28"/>
      <c r="D3392" s="29"/>
      <c r="E3392" s="29"/>
      <c r="F3392" s="29"/>
      <c r="G3392" s="28"/>
      <c r="H3392" s="28"/>
      <c r="I3392" s="30">
        <f>IF($H3392="","",IFERROR(VLOOKUP($H3392,AcctTbl,2,0),"کد ناشناخته"))</f>
        <v>0</v>
      </c>
      <c r="J3392" s="27">
        <f>IF($H3392="","",IFERROR(VLOOKUP($H3392,AcctTbl,3,0),""))</f>
        <v>0</v>
      </c>
      <c r="K3392" s="29"/>
      <c r="L3392" s="28"/>
      <c r="M3392" s="31"/>
      <c r="N3392" s="29"/>
      <c r="O3392" s="32">
        <f>IF($B3392="",0,IF($U3392="IN",N($M3392),0))</f>
        <v>0</v>
      </c>
      <c r="P3392" s="32">
        <f>IF($B3392="",0,IF(OR($U3392="OUT",$U3392="TRF"),N($M3392),0))</f>
        <v>0</v>
      </c>
      <c r="Q3392" s="32">
        <f>IF($B3392="",0,IF(OR($U3392="OUT",$U3392="TRF"),N($M3392),0))</f>
        <v>0</v>
      </c>
      <c r="R3392" s="32">
        <f>IF($B3392="",0,IF($U3392="IN",N($M3392),0))</f>
        <v>0</v>
      </c>
      <c r="S3392" s="33">
        <f>IF($B3392="","",IF($M3392="","⚠ مبلغ",IF($E3392="","⚠ بانک عامل",IF(AND($U3392="TRF",$F3392=""),"⚠ بانک مقصد",IF(AND($V3392&lt;&gt;"NONE",$V3392&lt;&gt;"",$Z3392=""),"⚠ طرف حساب","✓")))))</f>
        <v>0</v>
      </c>
      <c r="T3392" s="29"/>
      <c r="U3392" s="27">
        <f>IFERROR(VLOOKUP($D3392,BankOpTbl,2,0),"")</f>
        <v>0</v>
      </c>
      <c r="V3392" s="27">
        <f>IFERROR(VLOOKUP($D3392,BankOpTbl,3,0),"")</f>
        <v>0</v>
      </c>
      <c r="W3392" s="27">
        <f>IFERROR(VLOOKUP($D3392,BankOpTbl,4,0),"")</f>
        <v>0</v>
      </c>
      <c r="X3392" s="27">
        <f>IF($E3392="","",IFERROR(VLOOKUP($E3392,BankTbl,4,0),""))</f>
        <v>0</v>
      </c>
      <c r="Y3392" s="27">
        <f>IF($F3392="","",IFERROR(VLOOKUP($F3392,BankTbl,4,0),""))</f>
        <v>0</v>
      </c>
      <c r="Z3392" s="27">
        <f>IF($B3392="","",IF($V3392="PICK",LEFT($N3392,5),IF($V3392="FIXED",$W3392,IF($V3392="CODE",$H3392,""))))</f>
        <v>0</v>
      </c>
    </row>
    <row r="3393" spans="1:26" ht="21" customHeight="1">
      <c r="A3393" s="27">
        <f>IF($B3393="","",COUNTA($B$13:$B3393))</f>
        <v>0</v>
      </c>
      <c r="B3393" s="28"/>
      <c r="C3393" s="28"/>
      <c r="D3393" s="29"/>
      <c r="E3393" s="29"/>
      <c r="F3393" s="29"/>
      <c r="G3393" s="28"/>
      <c r="H3393" s="28"/>
      <c r="I3393" s="30">
        <f>IF($H3393="","",IFERROR(VLOOKUP($H3393,AcctTbl,2,0),"کد ناشناخته"))</f>
        <v>0</v>
      </c>
      <c r="J3393" s="27">
        <f>IF($H3393="","",IFERROR(VLOOKUP($H3393,AcctTbl,3,0),""))</f>
        <v>0</v>
      </c>
      <c r="K3393" s="29"/>
      <c r="L3393" s="28"/>
      <c r="M3393" s="31"/>
      <c r="N3393" s="29"/>
      <c r="O3393" s="32">
        <f>IF($B3393="",0,IF($U3393="IN",N($M3393),0))</f>
        <v>0</v>
      </c>
      <c r="P3393" s="32">
        <f>IF($B3393="",0,IF(OR($U3393="OUT",$U3393="TRF"),N($M3393),0))</f>
        <v>0</v>
      </c>
      <c r="Q3393" s="32">
        <f>IF($B3393="",0,IF(OR($U3393="OUT",$U3393="TRF"),N($M3393),0))</f>
        <v>0</v>
      </c>
      <c r="R3393" s="32">
        <f>IF($B3393="",0,IF($U3393="IN",N($M3393),0))</f>
        <v>0</v>
      </c>
      <c r="S3393" s="33">
        <f>IF($B3393="","",IF($M3393="","⚠ مبلغ",IF($E3393="","⚠ بانک عامل",IF(AND($U3393="TRF",$F3393=""),"⚠ بانک مقصد",IF(AND($V3393&lt;&gt;"NONE",$V3393&lt;&gt;"",$Z3393=""),"⚠ طرف حساب","✓")))))</f>
        <v>0</v>
      </c>
      <c r="T3393" s="29"/>
      <c r="U3393" s="27">
        <f>IFERROR(VLOOKUP($D3393,BankOpTbl,2,0),"")</f>
        <v>0</v>
      </c>
      <c r="V3393" s="27">
        <f>IFERROR(VLOOKUP($D3393,BankOpTbl,3,0),"")</f>
        <v>0</v>
      </c>
      <c r="W3393" s="27">
        <f>IFERROR(VLOOKUP($D3393,BankOpTbl,4,0),"")</f>
        <v>0</v>
      </c>
      <c r="X3393" s="27">
        <f>IF($E3393="","",IFERROR(VLOOKUP($E3393,BankTbl,4,0),""))</f>
        <v>0</v>
      </c>
      <c r="Y3393" s="27">
        <f>IF($F3393="","",IFERROR(VLOOKUP($F3393,BankTbl,4,0),""))</f>
        <v>0</v>
      </c>
      <c r="Z3393" s="27">
        <f>IF($B3393="","",IF($V3393="PICK",LEFT($N3393,5),IF($V3393="FIXED",$W3393,IF($V3393="CODE",$H3393,""))))</f>
        <v>0</v>
      </c>
    </row>
    <row r="3394" spans="1:26" ht="21" customHeight="1">
      <c r="A3394" s="27">
        <f>IF($B3394="","",COUNTA($B$13:$B3394))</f>
        <v>0</v>
      </c>
      <c r="B3394" s="28"/>
      <c r="C3394" s="28"/>
      <c r="D3394" s="29"/>
      <c r="E3394" s="29"/>
      <c r="F3394" s="29"/>
      <c r="G3394" s="28"/>
      <c r="H3394" s="28"/>
      <c r="I3394" s="30">
        <f>IF($H3394="","",IFERROR(VLOOKUP($H3394,AcctTbl,2,0),"کد ناشناخته"))</f>
        <v>0</v>
      </c>
      <c r="J3394" s="27">
        <f>IF($H3394="","",IFERROR(VLOOKUP($H3394,AcctTbl,3,0),""))</f>
        <v>0</v>
      </c>
      <c r="K3394" s="29"/>
      <c r="L3394" s="28"/>
      <c r="M3394" s="31"/>
      <c r="N3394" s="29"/>
      <c r="O3394" s="32">
        <f>IF($B3394="",0,IF($U3394="IN",N($M3394),0))</f>
        <v>0</v>
      </c>
      <c r="P3394" s="32">
        <f>IF($B3394="",0,IF(OR($U3394="OUT",$U3394="TRF"),N($M3394),0))</f>
        <v>0</v>
      </c>
      <c r="Q3394" s="32">
        <f>IF($B3394="",0,IF(OR($U3394="OUT",$U3394="TRF"),N($M3394),0))</f>
        <v>0</v>
      </c>
      <c r="R3394" s="32">
        <f>IF($B3394="",0,IF($U3394="IN",N($M3394),0))</f>
        <v>0</v>
      </c>
      <c r="S3394" s="33">
        <f>IF($B3394="","",IF($M3394="","⚠ مبلغ",IF($E3394="","⚠ بانک عامل",IF(AND($U3394="TRF",$F3394=""),"⚠ بانک مقصد",IF(AND($V3394&lt;&gt;"NONE",$V3394&lt;&gt;"",$Z3394=""),"⚠ طرف حساب","✓")))))</f>
        <v>0</v>
      </c>
      <c r="T3394" s="29"/>
      <c r="U3394" s="27">
        <f>IFERROR(VLOOKUP($D3394,BankOpTbl,2,0),"")</f>
        <v>0</v>
      </c>
      <c r="V3394" s="27">
        <f>IFERROR(VLOOKUP($D3394,BankOpTbl,3,0),"")</f>
        <v>0</v>
      </c>
      <c r="W3394" s="27">
        <f>IFERROR(VLOOKUP($D3394,BankOpTbl,4,0),"")</f>
        <v>0</v>
      </c>
      <c r="X3394" s="27">
        <f>IF($E3394="","",IFERROR(VLOOKUP($E3394,BankTbl,4,0),""))</f>
        <v>0</v>
      </c>
      <c r="Y3394" s="27">
        <f>IF($F3394="","",IFERROR(VLOOKUP($F3394,BankTbl,4,0),""))</f>
        <v>0</v>
      </c>
      <c r="Z3394" s="27">
        <f>IF($B3394="","",IF($V3394="PICK",LEFT($N3394,5),IF($V3394="FIXED",$W3394,IF($V3394="CODE",$H3394,""))))</f>
        <v>0</v>
      </c>
    </row>
    <row r="3395" spans="1:26" ht="21" customHeight="1">
      <c r="A3395" s="27">
        <f>IF($B3395="","",COUNTA($B$13:$B3395))</f>
        <v>0</v>
      </c>
      <c r="B3395" s="28"/>
      <c r="C3395" s="28"/>
      <c r="D3395" s="29"/>
      <c r="E3395" s="29"/>
      <c r="F3395" s="29"/>
      <c r="G3395" s="28"/>
      <c r="H3395" s="28"/>
      <c r="I3395" s="30">
        <f>IF($H3395="","",IFERROR(VLOOKUP($H3395,AcctTbl,2,0),"کد ناشناخته"))</f>
        <v>0</v>
      </c>
      <c r="J3395" s="27">
        <f>IF($H3395="","",IFERROR(VLOOKUP($H3395,AcctTbl,3,0),""))</f>
        <v>0</v>
      </c>
      <c r="K3395" s="29"/>
      <c r="L3395" s="28"/>
      <c r="M3395" s="31"/>
      <c r="N3395" s="29"/>
      <c r="O3395" s="32">
        <f>IF($B3395="",0,IF($U3395="IN",N($M3395),0))</f>
        <v>0</v>
      </c>
      <c r="P3395" s="32">
        <f>IF($B3395="",0,IF(OR($U3395="OUT",$U3395="TRF"),N($M3395),0))</f>
        <v>0</v>
      </c>
      <c r="Q3395" s="32">
        <f>IF($B3395="",0,IF(OR($U3395="OUT",$U3395="TRF"),N($M3395),0))</f>
        <v>0</v>
      </c>
      <c r="R3395" s="32">
        <f>IF($B3395="",0,IF($U3395="IN",N($M3395),0))</f>
        <v>0</v>
      </c>
      <c r="S3395" s="33">
        <f>IF($B3395="","",IF($M3395="","⚠ مبلغ",IF($E3395="","⚠ بانک عامل",IF(AND($U3395="TRF",$F3395=""),"⚠ بانک مقصد",IF(AND($V3395&lt;&gt;"NONE",$V3395&lt;&gt;"",$Z3395=""),"⚠ طرف حساب","✓")))))</f>
        <v>0</v>
      </c>
      <c r="T3395" s="29"/>
      <c r="U3395" s="27">
        <f>IFERROR(VLOOKUP($D3395,BankOpTbl,2,0),"")</f>
        <v>0</v>
      </c>
      <c r="V3395" s="27">
        <f>IFERROR(VLOOKUP($D3395,BankOpTbl,3,0),"")</f>
        <v>0</v>
      </c>
      <c r="W3395" s="27">
        <f>IFERROR(VLOOKUP($D3395,BankOpTbl,4,0),"")</f>
        <v>0</v>
      </c>
      <c r="X3395" s="27">
        <f>IF($E3395="","",IFERROR(VLOOKUP($E3395,BankTbl,4,0),""))</f>
        <v>0</v>
      </c>
      <c r="Y3395" s="27">
        <f>IF($F3395="","",IFERROR(VLOOKUP($F3395,BankTbl,4,0),""))</f>
        <v>0</v>
      </c>
      <c r="Z3395" s="27">
        <f>IF($B3395="","",IF($V3395="PICK",LEFT($N3395,5),IF($V3395="FIXED",$W3395,IF($V3395="CODE",$H3395,""))))</f>
        <v>0</v>
      </c>
    </row>
    <row r="3396" spans="1:26" ht="21" customHeight="1">
      <c r="A3396" s="27">
        <f>IF($B3396="","",COUNTA($B$13:$B3396))</f>
        <v>0</v>
      </c>
      <c r="B3396" s="28"/>
      <c r="C3396" s="28"/>
      <c r="D3396" s="29"/>
      <c r="E3396" s="29"/>
      <c r="F3396" s="29"/>
      <c r="G3396" s="28"/>
      <c r="H3396" s="28"/>
      <c r="I3396" s="30">
        <f>IF($H3396="","",IFERROR(VLOOKUP($H3396,AcctTbl,2,0),"کد ناشناخته"))</f>
        <v>0</v>
      </c>
      <c r="J3396" s="27">
        <f>IF($H3396="","",IFERROR(VLOOKUP($H3396,AcctTbl,3,0),""))</f>
        <v>0</v>
      </c>
      <c r="K3396" s="29"/>
      <c r="L3396" s="28"/>
      <c r="M3396" s="31"/>
      <c r="N3396" s="29"/>
      <c r="O3396" s="32">
        <f>IF($B3396="",0,IF($U3396="IN",N($M3396),0))</f>
        <v>0</v>
      </c>
      <c r="P3396" s="32">
        <f>IF($B3396="",0,IF(OR($U3396="OUT",$U3396="TRF"),N($M3396),0))</f>
        <v>0</v>
      </c>
      <c r="Q3396" s="32">
        <f>IF($B3396="",0,IF(OR($U3396="OUT",$U3396="TRF"),N($M3396),0))</f>
        <v>0</v>
      </c>
      <c r="R3396" s="32">
        <f>IF($B3396="",0,IF($U3396="IN",N($M3396),0))</f>
        <v>0</v>
      </c>
      <c r="S3396" s="33">
        <f>IF($B3396="","",IF($M3396="","⚠ مبلغ",IF($E3396="","⚠ بانک عامل",IF(AND($U3396="TRF",$F3396=""),"⚠ بانک مقصد",IF(AND($V3396&lt;&gt;"NONE",$V3396&lt;&gt;"",$Z3396=""),"⚠ طرف حساب","✓")))))</f>
        <v>0</v>
      </c>
      <c r="T3396" s="29"/>
      <c r="U3396" s="27">
        <f>IFERROR(VLOOKUP($D3396,BankOpTbl,2,0),"")</f>
        <v>0</v>
      </c>
      <c r="V3396" s="27">
        <f>IFERROR(VLOOKUP($D3396,BankOpTbl,3,0),"")</f>
        <v>0</v>
      </c>
      <c r="W3396" s="27">
        <f>IFERROR(VLOOKUP($D3396,BankOpTbl,4,0),"")</f>
        <v>0</v>
      </c>
      <c r="X3396" s="27">
        <f>IF($E3396="","",IFERROR(VLOOKUP($E3396,BankTbl,4,0),""))</f>
        <v>0</v>
      </c>
      <c r="Y3396" s="27">
        <f>IF($F3396="","",IFERROR(VLOOKUP($F3396,BankTbl,4,0),""))</f>
        <v>0</v>
      </c>
      <c r="Z3396" s="27">
        <f>IF($B3396="","",IF($V3396="PICK",LEFT($N3396,5),IF($V3396="FIXED",$W3396,IF($V3396="CODE",$H3396,""))))</f>
        <v>0</v>
      </c>
    </row>
    <row r="3397" spans="1:26" ht="21" customHeight="1">
      <c r="A3397" s="27">
        <f>IF($B3397="","",COUNTA($B$13:$B3397))</f>
        <v>0</v>
      </c>
      <c r="B3397" s="28"/>
      <c r="C3397" s="28"/>
      <c r="D3397" s="29"/>
      <c r="E3397" s="29"/>
      <c r="F3397" s="29"/>
      <c r="G3397" s="28"/>
      <c r="H3397" s="28"/>
      <c r="I3397" s="30">
        <f>IF($H3397="","",IFERROR(VLOOKUP($H3397,AcctTbl,2,0),"کد ناشناخته"))</f>
        <v>0</v>
      </c>
      <c r="J3397" s="27">
        <f>IF($H3397="","",IFERROR(VLOOKUP($H3397,AcctTbl,3,0),""))</f>
        <v>0</v>
      </c>
      <c r="K3397" s="29"/>
      <c r="L3397" s="28"/>
      <c r="M3397" s="31"/>
      <c r="N3397" s="29"/>
      <c r="O3397" s="32">
        <f>IF($B3397="",0,IF($U3397="IN",N($M3397),0))</f>
        <v>0</v>
      </c>
      <c r="P3397" s="32">
        <f>IF($B3397="",0,IF(OR($U3397="OUT",$U3397="TRF"),N($M3397),0))</f>
        <v>0</v>
      </c>
      <c r="Q3397" s="32">
        <f>IF($B3397="",0,IF(OR($U3397="OUT",$U3397="TRF"),N($M3397),0))</f>
        <v>0</v>
      </c>
      <c r="R3397" s="32">
        <f>IF($B3397="",0,IF($U3397="IN",N($M3397),0))</f>
        <v>0</v>
      </c>
      <c r="S3397" s="33">
        <f>IF($B3397="","",IF($M3397="","⚠ مبلغ",IF($E3397="","⚠ بانک عامل",IF(AND($U3397="TRF",$F3397=""),"⚠ بانک مقصد",IF(AND($V3397&lt;&gt;"NONE",$V3397&lt;&gt;"",$Z3397=""),"⚠ طرف حساب","✓")))))</f>
        <v>0</v>
      </c>
      <c r="T3397" s="29"/>
      <c r="U3397" s="27">
        <f>IFERROR(VLOOKUP($D3397,BankOpTbl,2,0),"")</f>
        <v>0</v>
      </c>
      <c r="V3397" s="27">
        <f>IFERROR(VLOOKUP($D3397,BankOpTbl,3,0),"")</f>
        <v>0</v>
      </c>
      <c r="W3397" s="27">
        <f>IFERROR(VLOOKUP($D3397,BankOpTbl,4,0),"")</f>
        <v>0</v>
      </c>
      <c r="X3397" s="27">
        <f>IF($E3397="","",IFERROR(VLOOKUP($E3397,BankTbl,4,0),""))</f>
        <v>0</v>
      </c>
      <c r="Y3397" s="27">
        <f>IF($F3397="","",IFERROR(VLOOKUP($F3397,BankTbl,4,0),""))</f>
        <v>0</v>
      </c>
      <c r="Z3397" s="27">
        <f>IF($B3397="","",IF($V3397="PICK",LEFT($N3397,5),IF($V3397="FIXED",$W3397,IF($V3397="CODE",$H3397,""))))</f>
        <v>0</v>
      </c>
    </row>
    <row r="3398" spans="1:26" ht="21" customHeight="1">
      <c r="A3398" s="27">
        <f>IF($B3398="","",COUNTA($B$13:$B3398))</f>
        <v>0</v>
      </c>
      <c r="B3398" s="28"/>
      <c r="C3398" s="28"/>
      <c r="D3398" s="29"/>
      <c r="E3398" s="29"/>
      <c r="F3398" s="29"/>
      <c r="G3398" s="28"/>
      <c r="H3398" s="28"/>
      <c r="I3398" s="30">
        <f>IF($H3398="","",IFERROR(VLOOKUP($H3398,AcctTbl,2,0),"کد ناشناخته"))</f>
        <v>0</v>
      </c>
      <c r="J3398" s="27">
        <f>IF($H3398="","",IFERROR(VLOOKUP($H3398,AcctTbl,3,0),""))</f>
        <v>0</v>
      </c>
      <c r="K3398" s="29"/>
      <c r="L3398" s="28"/>
      <c r="M3398" s="31"/>
      <c r="N3398" s="29"/>
      <c r="O3398" s="32">
        <f>IF($B3398="",0,IF($U3398="IN",N($M3398),0))</f>
        <v>0</v>
      </c>
      <c r="P3398" s="32">
        <f>IF($B3398="",0,IF(OR($U3398="OUT",$U3398="TRF"),N($M3398),0))</f>
        <v>0</v>
      </c>
      <c r="Q3398" s="32">
        <f>IF($B3398="",0,IF(OR($U3398="OUT",$U3398="TRF"),N($M3398),0))</f>
        <v>0</v>
      </c>
      <c r="R3398" s="32">
        <f>IF($B3398="",0,IF($U3398="IN",N($M3398),0))</f>
        <v>0</v>
      </c>
      <c r="S3398" s="33">
        <f>IF($B3398="","",IF($M3398="","⚠ مبلغ",IF($E3398="","⚠ بانک عامل",IF(AND($U3398="TRF",$F3398=""),"⚠ بانک مقصد",IF(AND($V3398&lt;&gt;"NONE",$V3398&lt;&gt;"",$Z3398=""),"⚠ طرف حساب","✓")))))</f>
        <v>0</v>
      </c>
      <c r="T3398" s="29"/>
      <c r="U3398" s="27">
        <f>IFERROR(VLOOKUP($D3398,BankOpTbl,2,0),"")</f>
        <v>0</v>
      </c>
      <c r="V3398" s="27">
        <f>IFERROR(VLOOKUP($D3398,BankOpTbl,3,0),"")</f>
        <v>0</v>
      </c>
      <c r="W3398" s="27">
        <f>IFERROR(VLOOKUP($D3398,BankOpTbl,4,0),"")</f>
        <v>0</v>
      </c>
      <c r="X3398" s="27">
        <f>IF($E3398="","",IFERROR(VLOOKUP($E3398,BankTbl,4,0),""))</f>
        <v>0</v>
      </c>
      <c r="Y3398" s="27">
        <f>IF($F3398="","",IFERROR(VLOOKUP($F3398,BankTbl,4,0),""))</f>
        <v>0</v>
      </c>
      <c r="Z3398" s="27">
        <f>IF($B3398="","",IF($V3398="PICK",LEFT($N3398,5),IF($V3398="FIXED",$W3398,IF($V3398="CODE",$H3398,""))))</f>
        <v>0</v>
      </c>
    </row>
    <row r="3399" spans="1:26" ht="21" customHeight="1">
      <c r="A3399" s="27">
        <f>IF($B3399="","",COUNTA($B$13:$B3399))</f>
        <v>0</v>
      </c>
      <c r="B3399" s="28"/>
      <c r="C3399" s="28"/>
      <c r="D3399" s="29"/>
      <c r="E3399" s="29"/>
      <c r="F3399" s="29"/>
      <c r="G3399" s="28"/>
      <c r="H3399" s="28"/>
      <c r="I3399" s="30">
        <f>IF($H3399="","",IFERROR(VLOOKUP($H3399,AcctTbl,2,0),"کد ناشناخته"))</f>
        <v>0</v>
      </c>
      <c r="J3399" s="27">
        <f>IF($H3399="","",IFERROR(VLOOKUP($H3399,AcctTbl,3,0),""))</f>
        <v>0</v>
      </c>
      <c r="K3399" s="29"/>
      <c r="L3399" s="28"/>
      <c r="M3399" s="31"/>
      <c r="N3399" s="29"/>
      <c r="O3399" s="32">
        <f>IF($B3399="",0,IF($U3399="IN",N($M3399),0))</f>
        <v>0</v>
      </c>
      <c r="P3399" s="32">
        <f>IF($B3399="",0,IF(OR($U3399="OUT",$U3399="TRF"),N($M3399),0))</f>
        <v>0</v>
      </c>
      <c r="Q3399" s="32">
        <f>IF($B3399="",0,IF(OR($U3399="OUT",$U3399="TRF"),N($M3399),0))</f>
        <v>0</v>
      </c>
      <c r="R3399" s="32">
        <f>IF($B3399="",0,IF($U3399="IN",N($M3399),0))</f>
        <v>0</v>
      </c>
      <c r="S3399" s="33">
        <f>IF($B3399="","",IF($M3399="","⚠ مبلغ",IF($E3399="","⚠ بانک عامل",IF(AND($U3399="TRF",$F3399=""),"⚠ بانک مقصد",IF(AND($V3399&lt;&gt;"NONE",$V3399&lt;&gt;"",$Z3399=""),"⚠ طرف حساب","✓")))))</f>
        <v>0</v>
      </c>
      <c r="T3399" s="29"/>
      <c r="U3399" s="27">
        <f>IFERROR(VLOOKUP($D3399,BankOpTbl,2,0),"")</f>
        <v>0</v>
      </c>
      <c r="V3399" s="27">
        <f>IFERROR(VLOOKUP($D3399,BankOpTbl,3,0),"")</f>
        <v>0</v>
      </c>
      <c r="W3399" s="27">
        <f>IFERROR(VLOOKUP($D3399,BankOpTbl,4,0),"")</f>
        <v>0</v>
      </c>
      <c r="X3399" s="27">
        <f>IF($E3399="","",IFERROR(VLOOKUP($E3399,BankTbl,4,0),""))</f>
        <v>0</v>
      </c>
      <c r="Y3399" s="27">
        <f>IF($F3399="","",IFERROR(VLOOKUP($F3399,BankTbl,4,0),""))</f>
        <v>0</v>
      </c>
      <c r="Z3399" s="27">
        <f>IF($B3399="","",IF($V3399="PICK",LEFT($N3399,5),IF($V3399="FIXED",$W3399,IF($V3399="CODE",$H3399,""))))</f>
        <v>0</v>
      </c>
    </row>
    <row r="3400" spans="1:26" ht="21" customHeight="1">
      <c r="A3400" s="27">
        <f>IF($B3400="","",COUNTA($B$13:$B3400))</f>
        <v>0</v>
      </c>
      <c r="B3400" s="28"/>
      <c r="C3400" s="28"/>
      <c r="D3400" s="29"/>
      <c r="E3400" s="29"/>
      <c r="F3400" s="29"/>
      <c r="G3400" s="28"/>
      <c r="H3400" s="28"/>
      <c r="I3400" s="30">
        <f>IF($H3400="","",IFERROR(VLOOKUP($H3400,AcctTbl,2,0),"کد ناشناخته"))</f>
        <v>0</v>
      </c>
      <c r="J3400" s="27">
        <f>IF($H3400="","",IFERROR(VLOOKUP($H3400,AcctTbl,3,0),""))</f>
        <v>0</v>
      </c>
      <c r="K3400" s="29"/>
      <c r="L3400" s="28"/>
      <c r="M3400" s="31"/>
      <c r="N3400" s="29"/>
      <c r="O3400" s="32">
        <f>IF($B3400="",0,IF($U3400="IN",N($M3400),0))</f>
        <v>0</v>
      </c>
      <c r="P3400" s="32">
        <f>IF($B3400="",0,IF(OR($U3400="OUT",$U3400="TRF"),N($M3400),0))</f>
        <v>0</v>
      </c>
      <c r="Q3400" s="32">
        <f>IF($B3400="",0,IF(OR($U3400="OUT",$U3400="TRF"),N($M3400),0))</f>
        <v>0</v>
      </c>
      <c r="R3400" s="32">
        <f>IF($B3400="",0,IF($U3400="IN",N($M3400),0))</f>
        <v>0</v>
      </c>
      <c r="S3400" s="33">
        <f>IF($B3400="","",IF($M3400="","⚠ مبلغ",IF($E3400="","⚠ بانک عامل",IF(AND($U3400="TRF",$F3400=""),"⚠ بانک مقصد",IF(AND($V3400&lt;&gt;"NONE",$V3400&lt;&gt;"",$Z3400=""),"⚠ طرف حساب","✓")))))</f>
        <v>0</v>
      </c>
      <c r="T3400" s="29"/>
      <c r="U3400" s="27">
        <f>IFERROR(VLOOKUP($D3400,BankOpTbl,2,0),"")</f>
        <v>0</v>
      </c>
      <c r="V3400" s="27">
        <f>IFERROR(VLOOKUP($D3400,BankOpTbl,3,0),"")</f>
        <v>0</v>
      </c>
      <c r="W3400" s="27">
        <f>IFERROR(VLOOKUP($D3400,BankOpTbl,4,0),"")</f>
        <v>0</v>
      </c>
      <c r="X3400" s="27">
        <f>IF($E3400="","",IFERROR(VLOOKUP($E3400,BankTbl,4,0),""))</f>
        <v>0</v>
      </c>
      <c r="Y3400" s="27">
        <f>IF($F3400="","",IFERROR(VLOOKUP($F3400,BankTbl,4,0),""))</f>
        <v>0</v>
      </c>
      <c r="Z3400" s="27">
        <f>IF($B3400="","",IF($V3400="PICK",LEFT($N3400,5),IF($V3400="FIXED",$W3400,IF($V3400="CODE",$H3400,""))))</f>
        <v>0</v>
      </c>
    </row>
    <row r="3401" spans="1:26" ht="21" customHeight="1">
      <c r="A3401" s="27">
        <f>IF($B3401="","",COUNTA($B$13:$B3401))</f>
        <v>0</v>
      </c>
      <c r="B3401" s="28"/>
      <c r="C3401" s="28"/>
      <c r="D3401" s="29"/>
      <c r="E3401" s="29"/>
      <c r="F3401" s="29"/>
      <c r="G3401" s="28"/>
      <c r="H3401" s="28"/>
      <c r="I3401" s="30">
        <f>IF($H3401="","",IFERROR(VLOOKUP($H3401,AcctTbl,2,0),"کد ناشناخته"))</f>
        <v>0</v>
      </c>
      <c r="J3401" s="27">
        <f>IF($H3401="","",IFERROR(VLOOKUP($H3401,AcctTbl,3,0),""))</f>
        <v>0</v>
      </c>
      <c r="K3401" s="29"/>
      <c r="L3401" s="28"/>
      <c r="M3401" s="31"/>
      <c r="N3401" s="29"/>
      <c r="O3401" s="32">
        <f>IF($B3401="",0,IF($U3401="IN",N($M3401),0))</f>
        <v>0</v>
      </c>
      <c r="P3401" s="32">
        <f>IF($B3401="",0,IF(OR($U3401="OUT",$U3401="TRF"),N($M3401),0))</f>
        <v>0</v>
      </c>
      <c r="Q3401" s="32">
        <f>IF($B3401="",0,IF(OR($U3401="OUT",$U3401="TRF"),N($M3401),0))</f>
        <v>0</v>
      </c>
      <c r="R3401" s="32">
        <f>IF($B3401="",0,IF($U3401="IN",N($M3401),0))</f>
        <v>0</v>
      </c>
      <c r="S3401" s="33">
        <f>IF($B3401="","",IF($M3401="","⚠ مبلغ",IF($E3401="","⚠ بانک عامل",IF(AND($U3401="TRF",$F3401=""),"⚠ بانک مقصد",IF(AND($V3401&lt;&gt;"NONE",$V3401&lt;&gt;"",$Z3401=""),"⚠ طرف حساب","✓")))))</f>
        <v>0</v>
      </c>
      <c r="T3401" s="29"/>
      <c r="U3401" s="27">
        <f>IFERROR(VLOOKUP($D3401,BankOpTbl,2,0),"")</f>
        <v>0</v>
      </c>
      <c r="V3401" s="27">
        <f>IFERROR(VLOOKUP($D3401,BankOpTbl,3,0),"")</f>
        <v>0</v>
      </c>
      <c r="W3401" s="27">
        <f>IFERROR(VLOOKUP($D3401,BankOpTbl,4,0),"")</f>
        <v>0</v>
      </c>
      <c r="X3401" s="27">
        <f>IF($E3401="","",IFERROR(VLOOKUP($E3401,BankTbl,4,0),""))</f>
        <v>0</v>
      </c>
      <c r="Y3401" s="27">
        <f>IF($F3401="","",IFERROR(VLOOKUP($F3401,BankTbl,4,0),""))</f>
        <v>0</v>
      </c>
      <c r="Z3401" s="27">
        <f>IF($B3401="","",IF($V3401="PICK",LEFT($N3401,5),IF($V3401="FIXED",$W3401,IF($V3401="CODE",$H3401,""))))</f>
        <v>0</v>
      </c>
    </row>
    <row r="3402" spans="1:26" ht="21" customHeight="1">
      <c r="A3402" s="27">
        <f>IF($B3402="","",COUNTA($B$13:$B3402))</f>
        <v>0</v>
      </c>
      <c r="B3402" s="28"/>
      <c r="C3402" s="28"/>
      <c r="D3402" s="29"/>
      <c r="E3402" s="29"/>
      <c r="F3402" s="29"/>
      <c r="G3402" s="28"/>
      <c r="H3402" s="28"/>
      <c r="I3402" s="30">
        <f>IF($H3402="","",IFERROR(VLOOKUP($H3402,AcctTbl,2,0),"کد ناشناخته"))</f>
        <v>0</v>
      </c>
      <c r="J3402" s="27">
        <f>IF($H3402="","",IFERROR(VLOOKUP($H3402,AcctTbl,3,0),""))</f>
        <v>0</v>
      </c>
      <c r="K3402" s="29"/>
      <c r="L3402" s="28"/>
      <c r="M3402" s="31"/>
      <c r="N3402" s="29"/>
      <c r="O3402" s="32">
        <f>IF($B3402="",0,IF($U3402="IN",N($M3402),0))</f>
        <v>0</v>
      </c>
      <c r="P3402" s="32">
        <f>IF($B3402="",0,IF(OR($U3402="OUT",$U3402="TRF"),N($M3402),0))</f>
        <v>0</v>
      </c>
      <c r="Q3402" s="32">
        <f>IF($B3402="",0,IF(OR($U3402="OUT",$U3402="TRF"),N($M3402),0))</f>
        <v>0</v>
      </c>
      <c r="R3402" s="32">
        <f>IF($B3402="",0,IF($U3402="IN",N($M3402),0))</f>
        <v>0</v>
      </c>
      <c r="S3402" s="33">
        <f>IF($B3402="","",IF($M3402="","⚠ مبلغ",IF($E3402="","⚠ بانک عامل",IF(AND($U3402="TRF",$F3402=""),"⚠ بانک مقصد",IF(AND($V3402&lt;&gt;"NONE",$V3402&lt;&gt;"",$Z3402=""),"⚠ طرف حساب","✓")))))</f>
        <v>0</v>
      </c>
      <c r="T3402" s="29"/>
      <c r="U3402" s="27">
        <f>IFERROR(VLOOKUP($D3402,BankOpTbl,2,0),"")</f>
        <v>0</v>
      </c>
      <c r="V3402" s="27">
        <f>IFERROR(VLOOKUP($D3402,BankOpTbl,3,0),"")</f>
        <v>0</v>
      </c>
      <c r="W3402" s="27">
        <f>IFERROR(VLOOKUP($D3402,BankOpTbl,4,0),"")</f>
        <v>0</v>
      </c>
      <c r="X3402" s="27">
        <f>IF($E3402="","",IFERROR(VLOOKUP($E3402,BankTbl,4,0),""))</f>
        <v>0</v>
      </c>
      <c r="Y3402" s="27">
        <f>IF($F3402="","",IFERROR(VLOOKUP($F3402,BankTbl,4,0),""))</f>
        <v>0</v>
      </c>
      <c r="Z3402" s="27">
        <f>IF($B3402="","",IF($V3402="PICK",LEFT($N3402,5),IF($V3402="FIXED",$W3402,IF($V3402="CODE",$H3402,""))))</f>
        <v>0</v>
      </c>
    </row>
    <row r="3403" spans="1:26" ht="21" customHeight="1">
      <c r="A3403" s="27">
        <f>IF($B3403="","",COUNTA($B$13:$B3403))</f>
        <v>0</v>
      </c>
      <c r="B3403" s="28"/>
      <c r="C3403" s="28"/>
      <c r="D3403" s="29"/>
      <c r="E3403" s="29"/>
      <c r="F3403" s="29"/>
      <c r="G3403" s="28"/>
      <c r="H3403" s="28"/>
      <c r="I3403" s="30">
        <f>IF($H3403="","",IFERROR(VLOOKUP($H3403,AcctTbl,2,0),"کد ناشناخته"))</f>
        <v>0</v>
      </c>
      <c r="J3403" s="27">
        <f>IF($H3403="","",IFERROR(VLOOKUP($H3403,AcctTbl,3,0),""))</f>
        <v>0</v>
      </c>
      <c r="K3403" s="29"/>
      <c r="L3403" s="28"/>
      <c r="M3403" s="31"/>
      <c r="N3403" s="29"/>
      <c r="O3403" s="32">
        <f>IF($B3403="",0,IF($U3403="IN",N($M3403),0))</f>
        <v>0</v>
      </c>
      <c r="P3403" s="32">
        <f>IF($B3403="",0,IF(OR($U3403="OUT",$U3403="TRF"),N($M3403),0))</f>
        <v>0</v>
      </c>
      <c r="Q3403" s="32">
        <f>IF($B3403="",0,IF(OR($U3403="OUT",$U3403="TRF"),N($M3403),0))</f>
        <v>0</v>
      </c>
      <c r="R3403" s="32">
        <f>IF($B3403="",0,IF($U3403="IN",N($M3403),0))</f>
        <v>0</v>
      </c>
      <c r="S3403" s="33">
        <f>IF($B3403="","",IF($M3403="","⚠ مبلغ",IF($E3403="","⚠ بانک عامل",IF(AND($U3403="TRF",$F3403=""),"⚠ بانک مقصد",IF(AND($V3403&lt;&gt;"NONE",$V3403&lt;&gt;"",$Z3403=""),"⚠ طرف حساب","✓")))))</f>
        <v>0</v>
      </c>
      <c r="T3403" s="29"/>
      <c r="U3403" s="27">
        <f>IFERROR(VLOOKUP($D3403,BankOpTbl,2,0),"")</f>
        <v>0</v>
      </c>
      <c r="V3403" s="27">
        <f>IFERROR(VLOOKUP($D3403,BankOpTbl,3,0),"")</f>
        <v>0</v>
      </c>
      <c r="W3403" s="27">
        <f>IFERROR(VLOOKUP($D3403,BankOpTbl,4,0),"")</f>
        <v>0</v>
      </c>
      <c r="X3403" s="27">
        <f>IF($E3403="","",IFERROR(VLOOKUP($E3403,BankTbl,4,0),""))</f>
        <v>0</v>
      </c>
      <c r="Y3403" s="27">
        <f>IF($F3403="","",IFERROR(VLOOKUP($F3403,BankTbl,4,0),""))</f>
        <v>0</v>
      </c>
      <c r="Z3403" s="27">
        <f>IF($B3403="","",IF($V3403="PICK",LEFT($N3403,5),IF($V3403="FIXED",$W3403,IF($V3403="CODE",$H3403,""))))</f>
        <v>0</v>
      </c>
    </row>
    <row r="3404" spans="1:26" ht="21" customHeight="1">
      <c r="A3404" s="27">
        <f>IF($B3404="","",COUNTA($B$13:$B3404))</f>
        <v>0</v>
      </c>
      <c r="B3404" s="28"/>
      <c r="C3404" s="28"/>
      <c r="D3404" s="29"/>
      <c r="E3404" s="29"/>
      <c r="F3404" s="29"/>
      <c r="G3404" s="28"/>
      <c r="H3404" s="28"/>
      <c r="I3404" s="30">
        <f>IF($H3404="","",IFERROR(VLOOKUP($H3404,AcctTbl,2,0),"کد ناشناخته"))</f>
        <v>0</v>
      </c>
      <c r="J3404" s="27">
        <f>IF($H3404="","",IFERROR(VLOOKUP($H3404,AcctTbl,3,0),""))</f>
        <v>0</v>
      </c>
      <c r="K3404" s="29"/>
      <c r="L3404" s="28"/>
      <c r="M3404" s="31"/>
      <c r="N3404" s="29"/>
      <c r="O3404" s="32">
        <f>IF($B3404="",0,IF($U3404="IN",N($M3404),0))</f>
        <v>0</v>
      </c>
      <c r="P3404" s="32">
        <f>IF($B3404="",0,IF(OR($U3404="OUT",$U3404="TRF"),N($M3404),0))</f>
        <v>0</v>
      </c>
      <c r="Q3404" s="32">
        <f>IF($B3404="",0,IF(OR($U3404="OUT",$U3404="TRF"),N($M3404),0))</f>
        <v>0</v>
      </c>
      <c r="R3404" s="32">
        <f>IF($B3404="",0,IF($U3404="IN",N($M3404),0))</f>
        <v>0</v>
      </c>
      <c r="S3404" s="33">
        <f>IF($B3404="","",IF($M3404="","⚠ مبلغ",IF($E3404="","⚠ بانک عامل",IF(AND($U3404="TRF",$F3404=""),"⚠ بانک مقصد",IF(AND($V3404&lt;&gt;"NONE",$V3404&lt;&gt;"",$Z3404=""),"⚠ طرف حساب","✓")))))</f>
        <v>0</v>
      </c>
      <c r="T3404" s="29"/>
      <c r="U3404" s="27">
        <f>IFERROR(VLOOKUP($D3404,BankOpTbl,2,0),"")</f>
        <v>0</v>
      </c>
      <c r="V3404" s="27">
        <f>IFERROR(VLOOKUP($D3404,BankOpTbl,3,0),"")</f>
        <v>0</v>
      </c>
      <c r="W3404" s="27">
        <f>IFERROR(VLOOKUP($D3404,BankOpTbl,4,0),"")</f>
        <v>0</v>
      </c>
      <c r="X3404" s="27">
        <f>IF($E3404="","",IFERROR(VLOOKUP($E3404,BankTbl,4,0),""))</f>
        <v>0</v>
      </c>
      <c r="Y3404" s="27">
        <f>IF($F3404="","",IFERROR(VLOOKUP($F3404,BankTbl,4,0),""))</f>
        <v>0</v>
      </c>
      <c r="Z3404" s="27">
        <f>IF($B3404="","",IF($V3404="PICK",LEFT($N3404,5),IF($V3404="FIXED",$W3404,IF($V3404="CODE",$H3404,""))))</f>
        <v>0</v>
      </c>
    </row>
    <row r="3405" spans="1:26" ht="21" customHeight="1">
      <c r="A3405" s="27">
        <f>IF($B3405="","",COUNTA($B$13:$B3405))</f>
        <v>0</v>
      </c>
      <c r="B3405" s="28"/>
      <c r="C3405" s="28"/>
      <c r="D3405" s="29"/>
      <c r="E3405" s="29"/>
      <c r="F3405" s="29"/>
      <c r="G3405" s="28"/>
      <c r="H3405" s="28"/>
      <c r="I3405" s="30">
        <f>IF($H3405="","",IFERROR(VLOOKUP($H3405,AcctTbl,2,0),"کد ناشناخته"))</f>
        <v>0</v>
      </c>
      <c r="J3405" s="27">
        <f>IF($H3405="","",IFERROR(VLOOKUP($H3405,AcctTbl,3,0),""))</f>
        <v>0</v>
      </c>
      <c r="K3405" s="29"/>
      <c r="L3405" s="28"/>
      <c r="M3405" s="31"/>
      <c r="N3405" s="29"/>
      <c r="O3405" s="32">
        <f>IF($B3405="",0,IF($U3405="IN",N($M3405),0))</f>
        <v>0</v>
      </c>
      <c r="P3405" s="32">
        <f>IF($B3405="",0,IF(OR($U3405="OUT",$U3405="TRF"),N($M3405),0))</f>
        <v>0</v>
      </c>
      <c r="Q3405" s="32">
        <f>IF($B3405="",0,IF(OR($U3405="OUT",$U3405="TRF"),N($M3405),0))</f>
        <v>0</v>
      </c>
      <c r="R3405" s="32">
        <f>IF($B3405="",0,IF($U3405="IN",N($M3405),0))</f>
        <v>0</v>
      </c>
      <c r="S3405" s="33">
        <f>IF($B3405="","",IF($M3405="","⚠ مبلغ",IF($E3405="","⚠ بانک عامل",IF(AND($U3405="TRF",$F3405=""),"⚠ بانک مقصد",IF(AND($V3405&lt;&gt;"NONE",$V3405&lt;&gt;"",$Z3405=""),"⚠ طرف حساب","✓")))))</f>
        <v>0</v>
      </c>
      <c r="T3405" s="29"/>
      <c r="U3405" s="27">
        <f>IFERROR(VLOOKUP($D3405,BankOpTbl,2,0),"")</f>
        <v>0</v>
      </c>
      <c r="V3405" s="27">
        <f>IFERROR(VLOOKUP($D3405,BankOpTbl,3,0),"")</f>
        <v>0</v>
      </c>
      <c r="W3405" s="27">
        <f>IFERROR(VLOOKUP($D3405,BankOpTbl,4,0),"")</f>
        <v>0</v>
      </c>
      <c r="X3405" s="27">
        <f>IF($E3405="","",IFERROR(VLOOKUP($E3405,BankTbl,4,0),""))</f>
        <v>0</v>
      </c>
      <c r="Y3405" s="27">
        <f>IF($F3405="","",IFERROR(VLOOKUP($F3405,BankTbl,4,0),""))</f>
        <v>0</v>
      </c>
      <c r="Z3405" s="27">
        <f>IF($B3405="","",IF($V3405="PICK",LEFT($N3405,5),IF($V3405="FIXED",$W3405,IF($V3405="CODE",$H3405,""))))</f>
        <v>0</v>
      </c>
    </row>
    <row r="3406" spans="1:26" ht="21" customHeight="1">
      <c r="A3406" s="27">
        <f>IF($B3406="","",COUNTA($B$13:$B3406))</f>
        <v>0</v>
      </c>
      <c r="B3406" s="28"/>
      <c r="C3406" s="28"/>
      <c r="D3406" s="29"/>
      <c r="E3406" s="29"/>
      <c r="F3406" s="29"/>
      <c r="G3406" s="28"/>
      <c r="H3406" s="28"/>
      <c r="I3406" s="30">
        <f>IF($H3406="","",IFERROR(VLOOKUP($H3406,AcctTbl,2,0),"کد ناشناخته"))</f>
        <v>0</v>
      </c>
      <c r="J3406" s="27">
        <f>IF($H3406="","",IFERROR(VLOOKUP($H3406,AcctTbl,3,0),""))</f>
        <v>0</v>
      </c>
      <c r="K3406" s="29"/>
      <c r="L3406" s="28"/>
      <c r="M3406" s="31"/>
      <c r="N3406" s="29"/>
      <c r="O3406" s="32">
        <f>IF($B3406="",0,IF($U3406="IN",N($M3406),0))</f>
        <v>0</v>
      </c>
      <c r="P3406" s="32">
        <f>IF($B3406="",0,IF(OR($U3406="OUT",$U3406="TRF"),N($M3406),0))</f>
        <v>0</v>
      </c>
      <c r="Q3406" s="32">
        <f>IF($B3406="",0,IF(OR($U3406="OUT",$U3406="TRF"),N($M3406),0))</f>
        <v>0</v>
      </c>
      <c r="R3406" s="32">
        <f>IF($B3406="",0,IF($U3406="IN",N($M3406),0))</f>
        <v>0</v>
      </c>
      <c r="S3406" s="33">
        <f>IF($B3406="","",IF($M3406="","⚠ مبلغ",IF($E3406="","⚠ بانک عامل",IF(AND($U3406="TRF",$F3406=""),"⚠ بانک مقصد",IF(AND($V3406&lt;&gt;"NONE",$V3406&lt;&gt;"",$Z3406=""),"⚠ طرف حساب","✓")))))</f>
        <v>0</v>
      </c>
      <c r="T3406" s="29"/>
      <c r="U3406" s="27">
        <f>IFERROR(VLOOKUP($D3406,BankOpTbl,2,0),"")</f>
        <v>0</v>
      </c>
      <c r="V3406" s="27">
        <f>IFERROR(VLOOKUP($D3406,BankOpTbl,3,0),"")</f>
        <v>0</v>
      </c>
      <c r="W3406" s="27">
        <f>IFERROR(VLOOKUP($D3406,BankOpTbl,4,0),"")</f>
        <v>0</v>
      </c>
      <c r="X3406" s="27">
        <f>IF($E3406="","",IFERROR(VLOOKUP($E3406,BankTbl,4,0),""))</f>
        <v>0</v>
      </c>
      <c r="Y3406" s="27">
        <f>IF($F3406="","",IFERROR(VLOOKUP($F3406,BankTbl,4,0),""))</f>
        <v>0</v>
      </c>
      <c r="Z3406" s="27">
        <f>IF($B3406="","",IF($V3406="PICK",LEFT($N3406,5),IF($V3406="FIXED",$W3406,IF($V3406="CODE",$H3406,""))))</f>
        <v>0</v>
      </c>
    </row>
    <row r="3407" spans="1:26" ht="21" customHeight="1">
      <c r="A3407" s="27">
        <f>IF($B3407="","",COUNTA($B$13:$B3407))</f>
        <v>0</v>
      </c>
      <c r="B3407" s="28"/>
      <c r="C3407" s="28"/>
      <c r="D3407" s="29"/>
      <c r="E3407" s="29"/>
      <c r="F3407" s="29"/>
      <c r="G3407" s="28"/>
      <c r="H3407" s="28"/>
      <c r="I3407" s="30">
        <f>IF($H3407="","",IFERROR(VLOOKUP($H3407,AcctTbl,2,0),"کد ناشناخته"))</f>
        <v>0</v>
      </c>
      <c r="J3407" s="27">
        <f>IF($H3407="","",IFERROR(VLOOKUP($H3407,AcctTbl,3,0),""))</f>
        <v>0</v>
      </c>
      <c r="K3407" s="29"/>
      <c r="L3407" s="28"/>
      <c r="M3407" s="31"/>
      <c r="N3407" s="29"/>
      <c r="O3407" s="32">
        <f>IF($B3407="",0,IF($U3407="IN",N($M3407),0))</f>
        <v>0</v>
      </c>
      <c r="P3407" s="32">
        <f>IF($B3407="",0,IF(OR($U3407="OUT",$U3407="TRF"),N($M3407),0))</f>
        <v>0</v>
      </c>
      <c r="Q3407" s="32">
        <f>IF($B3407="",0,IF(OR($U3407="OUT",$U3407="TRF"),N($M3407),0))</f>
        <v>0</v>
      </c>
      <c r="R3407" s="32">
        <f>IF($B3407="",0,IF($U3407="IN",N($M3407),0))</f>
        <v>0</v>
      </c>
      <c r="S3407" s="33">
        <f>IF($B3407="","",IF($M3407="","⚠ مبلغ",IF($E3407="","⚠ بانک عامل",IF(AND($U3407="TRF",$F3407=""),"⚠ بانک مقصد",IF(AND($V3407&lt;&gt;"NONE",$V3407&lt;&gt;"",$Z3407=""),"⚠ طرف حساب","✓")))))</f>
        <v>0</v>
      </c>
      <c r="T3407" s="29"/>
      <c r="U3407" s="27">
        <f>IFERROR(VLOOKUP($D3407,BankOpTbl,2,0),"")</f>
        <v>0</v>
      </c>
      <c r="V3407" s="27">
        <f>IFERROR(VLOOKUP($D3407,BankOpTbl,3,0),"")</f>
        <v>0</v>
      </c>
      <c r="W3407" s="27">
        <f>IFERROR(VLOOKUP($D3407,BankOpTbl,4,0),"")</f>
        <v>0</v>
      </c>
      <c r="X3407" s="27">
        <f>IF($E3407="","",IFERROR(VLOOKUP($E3407,BankTbl,4,0),""))</f>
        <v>0</v>
      </c>
      <c r="Y3407" s="27">
        <f>IF($F3407="","",IFERROR(VLOOKUP($F3407,BankTbl,4,0),""))</f>
        <v>0</v>
      </c>
      <c r="Z3407" s="27">
        <f>IF($B3407="","",IF($V3407="PICK",LEFT($N3407,5),IF($V3407="FIXED",$W3407,IF($V3407="CODE",$H3407,""))))</f>
        <v>0</v>
      </c>
    </row>
    <row r="3408" spans="1:26" ht="21" customHeight="1">
      <c r="A3408" s="27">
        <f>IF($B3408="","",COUNTA($B$13:$B3408))</f>
        <v>0</v>
      </c>
      <c r="B3408" s="28"/>
      <c r="C3408" s="28"/>
      <c r="D3408" s="29"/>
      <c r="E3408" s="29"/>
      <c r="F3408" s="29"/>
      <c r="G3408" s="28"/>
      <c r="H3408" s="28"/>
      <c r="I3408" s="30">
        <f>IF($H3408="","",IFERROR(VLOOKUP($H3408,AcctTbl,2,0),"کد ناشناخته"))</f>
        <v>0</v>
      </c>
      <c r="J3408" s="27">
        <f>IF($H3408="","",IFERROR(VLOOKUP($H3408,AcctTbl,3,0),""))</f>
        <v>0</v>
      </c>
      <c r="K3408" s="29"/>
      <c r="L3408" s="28"/>
      <c r="M3408" s="31"/>
      <c r="N3408" s="29"/>
      <c r="O3408" s="32">
        <f>IF($B3408="",0,IF($U3408="IN",N($M3408),0))</f>
        <v>0</v>
      </c>
      <c r="P3408" s="32">
        <f>IF($B3408="",0,IF(OR($U3408="OUT",$U3408="TRF"),N($M3408),0))</f>
        <v>0</v>
      </c>
      <c r="Q3408" s="32">
        <f>IF($B3408="",0,IF(OR($U3408="OUT",$U3408="TRF"),N($M3408),0))</f>
        <v>0</v>
      </c>
      <c r="R3408" s="32">
        <f>IF($B3408="",0,IF($U3408="IN",N($M3408),0))</f>
        <v>0</v>
      </c>
      <c r="S3408" s="33">
        <f>IF($B3408="","",IF($M3408="","⚠ مبلغ",IF($E3408="","⚠ بانک عامل",IF(AND($U3408="TRF",$F3408=""),"⚠ بانک مقصد",IF(AND($V3408&lt;&gt;"NONE",$V3408&lt;&gt;"",$Z3408=""),"⚠ طرف حساب","✓")))))</f>
        <v>0</v>
      </c>
      <c r="T3408" s="29"/>
      <c r="U3408" s="27">
        <f>IFERROR(VLOOKUP($D3408,BankOpTbl,2,0),"")</f>
        <v>0</v>
      </c>
      <c r="V3408" s="27">
        <f>IFERROR(VLOOKUP($D3408,BankOpTbl,3,0),"")</f>
        <v>0</v>
      </c>
      <c r="W3408" s="27">
        <f>IFERROR(VLOOKUP($D3408,BankOpTbl,4,0),"")</f>
        <v>0</v>
      </c>
      <c r="X3408" s="27">
        <f>IF($E3408="","",IFERROR(VLOOKUP($E3408,BankTbl,4,0),""))</f>
        <v>0</v>
      </c>
      <c r="Y3408" s="27">
        <f>IF($F3408="","",IFERROR(VLOOKUP($F3408,BankTbl,4,0),""))</f>
        <v>0</v>
      </c>
      <c r="Z3408" s="27">
        <f>IF($B3408="","",IF($V3408="PICK",LEFT($N3408,5),IF($V3408="FIXED",$W3408,IF($V3408="CODE",$H3408,""))))</f>
        <v>0</v>
      </c>
    </row>
    <row r="3409" spans="1:26" ht="21" customHeight="1">
      <c r="A3409" s="27">
        <f>IF($B3409="","",COUNTA($B$13:$B3409))</f>
        <v>0</v>
      </c>
      <c r="B3409" s="28"/>
      <c r="C3409" s="28"/>
      <c r="D3409" s="29"/>
      <c r="E3409" s="29"/>
      <c r="F3409" s="29"/>
      <c r="G3409" s="28"/>
      <c r="H3409" s="28"/>
      <c r="I3409" s="30">
        <f>IF($H3409="","",IFERROR(VLOOKUP($H3409,AcctTbl,2,0),"کد ناشناخته"))</f>
        <v>0</v>
      </c>
      <c r="J3409" s="27">
        <f>IF($H3409="","",IFERROR(VLOOKUP($H3409,AcctTbl,3,0),""))</f>
        <v>0</v>
      </c>
      <c r="K3409" s="29"/>
      <c r="L3409" s="28"/>
      <c r="M3409" s="31"/>
      <c r="N3409" s="29"/>
      <c r="O3409" s="32">
        <f>IF($B3409="",0,IF($U3409="IN",N($M3409),0))</f>
        <v>0</v>
      </c>
      <c r="P3409" s="32">
        <f>IF($B3409="",0,IF(OR($U3409="OUT",$U3409="TRF"),N($M3409),0))</f>
        <v>0</v>
      </c>
      <c r="Q3409" s="32">
        <f>IF($B3409="",0,IF(OR($U3409="OUT",$U3409="TRF"),N($M3409),0))</f>
        <v>0</v>
      </c>
      <c r="R3409" s="32">
        <f>IF($B3409="",0,IF($U3409="IN",N($M3409),0))</f>
        <v>0</v>
      </c>
      <c r="S3409" s="33">
        <f>IF($B3409="","",IF($M3409="","⚠ مبلغ",IF($E3409="","⚠ بانک عامل",IF(AND($U3409="TRF",$F3409=""),"⚠ بانک مقصد",IF(AND($V3409&lt;&gt;"NONE",$V3409&lt;&gt;"",$Z3409=""),"⚠ طرف حساب","✓")))))</f>
        <v>0</v>
      </c>
      <c r="T3409" s="29"/>
      <c r="U3409" s="27">
        <f>IFERROR(VLOOKUP($D3409,BankOpTbl,2,0),"")</f>
        <v>0</v>
      </c>
      <c r="V3409" s="27">
        <f>IFERROR(VLOOKUP($D3409,BankOpTbl,3,0),"")</f>
        <v>0</v>
      </c>
      <c r="W3409" s="27">
        <f>IFERROR(VLOOKUP($D3409,BankOpTbl,4,0),"")</f>
        <v>0</v>
      </c>
      <c r="X3409" s="27">
        <f>IF($E3409="","",IFERROR(VLOOKUP($E3409,BankTbl,4,0),""))</f>
        <v>0</v>
      </c>
      <c r="Y3409" s="27">
        <f>IF($F3409="","",IFERROR(VLOOKUP($F3409,BankTbl,4,0),""))</f>
        <v>0</v>
      </c>
      <c r="Z3409" s="27">
        <f>IF($B3409="","",IF($V3409="PICK",LEFT($N3409,5),IF($V3409="FIXED",$W3409,IF($V3409="CODE",$H3409,""))))</f>
        <v>0</v>
      </c>
    </row>
    <row r="3410" spans="1:26" ht="21" customHeight="1">
      <c r="A3410" s="27">
        <f>IF($B3410="","",COUNTA($B$13:$B3410))</f>
        <v>0</v>
      </c>
      <c r="B3410" s="28"/>
      <c r="C3410" s="28"/>
      <c r="D3410" s="29"/>
      <c r="E3410" s="29"/>
      <c r="F3410" s="29"/>
      <c r="G3410" s="28"/>
      <c r="H3410" s="28"/>
      <c r="I3410" s="30">
        <f>IF($H3410="","",IFERROR(VLOOKUP($H3410,AcctTbl,2,0),"کد ناشناخته"))</f>
        <v>0</v>
      </c>
      <c r="J3410" s="27">
        <f>IF($H3410="","",IFERROR(VLOOKUP($H3410,AcctTbl,3,0),""))</f>
        <v>0</v>
      </c>
      <c r="K3410" s="29"/>
      <c r="L3410" s="28"/>
      <c r="M3410" s="31"/>
      <c r="N3410" s="29"/>
      <c r="O3410" s="32">
        <f>IF($B3410="",0,IF($U3410="IN",N($M3410),0))</f>
        <v>0</v>
      </c>
      <c r="P3410" s="32">
        <f>IF($B3410="",0,IF(OR($U3410="OUT",$U3410="TRF"),N($M3410),0))</f>
        <v>0</v>
      </c>
      <c r="Q3410" s="32">
        <f>IF($B3410="",0,IF(OR($U3410="OUT",$U3410="TRF"),N($M3410),0))</f>
        <v>0</v>
      </c>
      <c r="R3410" s="32">
        <f>IF($B3410="",0,IF($U3410="IN",N($M3410),0))</f>
        <v>0</v>
      </c>
      <c r="S3410" s="33">
        <f>IF($B3410="","",IF($M3410="","⚠ مبلغ",IF($E3410="","⚠ بانک عامل",IF(AND($U3410="TRF",$F3410=""),"⚠ بانک مقصد",IF(AND($V3410&lt;&gt;"NONE",$V3410&lt;&gt;"",$Z3410=""),"⚠ طرف حساب","✓")))))</f>
        <v>0</v>
      </c>
      <c r="T3410" s="29"/>
      <c r="U3410" s="27">
        <f>IFERROR(VLOOKUP($D3410,BankOpTbl,2,0),"")</f>
        <v>0</v>
      </c>
      <c r="V3410" s="27">
        <f>IFERROR(VLOOKUP($D3410,BankOpTbl,3,0),"")</f>
        <v>0</v>
      </c>
      <c r="W3410" s="27">
        <f>IFERROR(VLOOKUP($D3410,BankOpTbl,4,0),"")</f>
        <v>0</v>
      </c>
      <c r="X3410" s="27">
        <f>IF($E3410="","",IFERROR(VLOOKUP($E3410,BankTbl,4,0),""))</f>
        <v>0</v>
      </c>
      <c r="Y3410" s="27">
        <f>IF($F3410="","",IFERROR(VLOOKUP($F3410,BankTbl,4,0),""))</f>
        <v>0</v>
      </c>
      <c r="Z3410" s="27">
        <f>IF($B3410="","",IF($V3410="PICK",LEFT($N3410,5),IF($V3410="FIXED",$W3410,IF($V3410="CODE",$H3410,""))))</f>
        <v>0</v>
      </c>
    </row>
    <row r="3411" spans="1:26" ht="21" customHeight="1">
      <c r="A3411" s="27">
        <f>IF($B3411="","",COUNTA($B$13:$B3411))</f>
        <v>0</v>
      </c>
      <c r="B3411" s="28"/>
      <c r="C3411" s="28"/>
      <c r="D3411" s="29"/>
      <c r="E3411" s="29"/>
      <c r="F3411" s="29"/>
      <c r="G3411" s="28"/>
      <c r="H3411" s="28"/>
      <c r="I3411" s="30">
        <f>IF($H3411="","",IFERROR(VLOOKUP($H3411,AcctTbl,2,0),"کد ناشناخته"))</f>
        <v>0</v>
      </c>
      <c r="J3411" s="27">
        <f>IF($H3411="","",IFERROR(VLOOKUP($H3411,AcctTbl,3,0),""))</f>
        <v>0</v>
      </c>
      <c r="K3411" s="29"/>
      <c r="L3411" s="28"/>
      <c r="M3411" s="31"/>
      <c r="N3411" s="29"/>
      <c r="O3411" s="32">
        <f>IF($B3411="",0,IF($U3411="IN",N($M3411),0))</f>
        <v>0</v>
      </c>
      <c r="P3411" s="32">
        <f>IF($B3411="",0,IF(OR($U3411="OUT",$U3411="TRF"),N($M3411),0))</f>
        <v>0</v>
      </c>
      <c r="Q3411" s="32">
        <f>IF($B3411="",0,IF(OR($U3411="OUT",$U3411="TRF"),N($M3411),0))</f>
        <v>0</v>
      </c>
      <c r="R3411" s="32">
        <f>IF($B3411="",0,IF($U3411="IN",N($M3411),0))</f>
        <v>0</v>
      </c>
      <c r="S3411" s="33">
        <f>IF($B3411="","",IF($M3411="","⚠ مبلغ",IF($E3411="","⚠ بانک عامل",IF(AND($U3411="TRF",$F3411=""),"⚠ بانک مقصد",IF(AND($V3411&lt;&gt;"NONE",$V3411&lt;&gt;"",$Z3411=""),"⚠ طرف حساب","✓")))))</f>
        <v>0</v>
      </c>
      <c r="T3411" s="29"/>
      <c r="U3411" s="27">
        <f>IFERROR(VLOOKUP($D3411,BankOpTbl,2,0),"")</f>
        <v>0</v>
      </c>
      <c r="V3411" s="27">
        <f>IFERROR(VLOOKUP($D3411,BankOpTbl,3,0),"")</f>
        <v>0</v>
      </c>
      <c r="W3411" s="27">
        <f>IFERROR(VLOOKUP($D3411,BankOpTbl,4,0),"")</f>
        <v>0</v>
      </c>
      <c r="X3411" s="27">
        <f>IF($E3411="","",IFERROR(VLOOKUP($E3411,BankTbl,4,0),""))</f>
        <v>0</v>
      </c>
      <c r="Y3411" s="27">
        <f>IF($F3411="","",IFERROR(VLOOKUP($F3411,BankTbl,4,0),""))</f>
        <v>0</v>
      </c>
      <c r="Z3411" s="27">
        <f>IF($B3411="","",IF($V3411="PICK",LEFT($N3411,5),IF($V3411="FIXED",$W3411,IF($V3411="CODE",$H3411,""))))</f>
        <v>0</v>
      </c>
    </row>
    <row r="3412" spans="1:26" ht="21" customHeight="1">
      <c r="A3412" s="27">
        <f>IF($B3412="","",COUNTA($B$13:$B3412))</f>
        <v>0</v>
      </c>
      <c r="B3412" s="28"/>
      <c r="C3412" s="28"/>
      <c r="D3412" s="29"/>
      <c r="E3412" s="29"/>
      <c r="F3412" s="29"/>
      <c r="G3412" s="28"/>
      <c r="H3412" s="28"/>
      <c r="I3412" s="30">
        <f>IF($H3412="","",IFERROR(VLOOKUP($H3412,AcctTbl,2,0),"کد ناشناخته"))</f>
        <v>0</v>
      </c>
      <c r="J3412" s="27">
        <f>IF($H3412="","",IFERROR(VLOOKUP($H3412,AcctTbl,3,0),""))</f>
        <v>0</v>
      </c>
      <c r="K3412" s="29"/>
      <c r="L3412" s="28"/>
      <c r="M3412" s="31"/>
      <c r="N3412" s="29"/>
      <c r="O3412" s="32">
        <f>IF($B3412="",0,IF($U3412="IN",N($M3412),0))</f>
        <v>0</v>
      </c>
      <c r="P3412" s="32">
        <f>IF($B3412="",0,IF(OR($U3412="OUT",$U3412="TRF"),N($M3412),0))</f>
        <v>0</v>
      </c>
      <c r="Q3412" s="32">
        <f>IF($B3412="",0,IF(OR($U3412="OUT",$U3412="TRF"),N($M3412),0))</f>
        <v>0</v>
      </c>
      <c r="R3412" s="32">
        <f>IF($B3412="",0,IF($U3412="IN",N($M3412),0))</f>
        <v>0</v>
      </c>
      <c r="S3412" s="33">
        <f>IF($B3412="","",IF($M3412="","⚠ مبلغ",IF($E3412="","⚠ بانک عامل",IF(AND($U3412="TRF",$F3412=""),"⚠ بانک مقصد",IF(AND($V3412&lt;&gt;"NONE",$V3412&lt;&gt;"",$Z3412=""),"⚠ طرف حساب","✓")))))</f>
        <v>0</v>
      </c>
      <c r="T3412" s="29"/>
      <c r="U3412" s="27">
        <f>IFERROR(VLOOKUP($D3412,BankOpTbl,2,0),"")</f>
        <v>0</v>
      </c>
      <c r="V3412" s="27">
        <f>IFERROR(VLOOKUP($D3412,BankOpTbl,3,0),"")</f>
        <v>0</v>
      </c>
      <c r="W3412" s="27">
        <f>IFERROR(VLOOKUP($D3412,BankOpTbl,4,0),"")</f>
        <v>0</v>
      </c>
      <c r="X3412" s="27">
        <f>IF($E3412="","",IFERROR(VLOOKUP($E3412,BankTbl,4,0),""))</f>
        <v>0</v>
      </c>
      <c r="Y3412" s="27">
        <f>IF($F3412="","",IFERROR(VLOOKUP($F3412,BankTbl,4,0),""))</f>
        <v>0</v>
      </c>
      <c r="Z3412" s="27">
        <f>IF($B3412="","",IF($V3412="PICK",LEFT($N3412,5),IF($V3412="FIXED",$W3412,IF($V3412="CODE",$H3412,""))))</f>
        <v>0</v>
      </c>
    </row>
    <row r="3413" spans="1:26" ht="21" customHeight="1">
      <c r="A3413" s="27">
        <f>IF($B3413="","",COUNTA($B$13:$B3413))</f>
        <v>0</v>
      </c>
      <c r="B3413" s="28"/>
      <c r="C3413" s="28"/>
      <c r="D3413" s="29"/>
      <c r="E3413" s="29"/>
      <c r="F3413" s="29"/>
      <c r="G3413" s="28"/>
      <c r="H3413" s="28"/>
      <c r="I3413" s="30">
        <f>IF($H3413="","",IFERROR(VLOOKUP($H3413,AcctTbl,2,0),"کد ناشناخته"))</f>
        <v>0</v>
      </c>
      <c r="J3413" s="27">
        <f>IF($H3413="","",IFERROR(VLOOKUP($H3413,AcctTbl,3,0),""))</f>
        <v>0</v>
      </c>
      <c r="K3413" s="29"/>
      <c r="L3413" s="28"/>
      <c r="M3413" s="31"/>
      <c r="N3413" s="29"/>
      <c r="O3413" s="32">
        <f>IF($B3413="",0,IF($U3413="IN",N($M3413),0))</f>
        <v>0</v>
      </c>
      <c r="P3413" s="32">
        <f>IF($B3413="",0,IF(OR($U3413="OUT",$U3413="TRF"),N($M3413),0))</f>
        <v>0</v>
      </c>
      <c r="Q3413" s="32">
        <f>IF($B3413="",0,IF(OR($U3413="OUT",$U3413="TRF"),N($M3413),0))</f>
        <v>0</v>
      </c>
      <c r="R3413" s="32">
        <f>IF($B3413="",0,IF($U3413="IN",N($M3413),0))</f>
        <v>0</v>
      </c>
      <c r="S3413" s="33">
        <f>IF($B3413="","",IF($M3413="","⚠ مبلغ",IF($E3413="","⚠ بانک عامل",IF(AND($U3413="TRF",$F3413=""),"⚠ بانک مقصد",IF(AND($V3413&lt;&gt;"NONE",$V3413&lt;&gt;"",$Z3413=""),"⚠ طرف حساب","✓")))))</f>
        <v>0</v>
      </c>
      <c r="T3413" s="29"/>
      <c r="U3413" s="27">
        <f>IFERROR(VLOOKUP($D3413,BankOpTbl,2,0),"")</f>
        <v>0</v>
      </c>
      <c r="V3413" s="27">
        <f>IFERROR(VLOOKUP($D3413,BankOpTbl,3,0),"")</f>
        <v>0</v>
      </c>
      <c r="W3413" s="27">
        <f>IFERROR(VLOOKUP($D3413,BankOpTbl,4,0),"")</f>
        <v>0</v>
      </c>
      <c r="X3413" s="27">
        <f>IF($E3413="","",IFERROR(VLOOKUP($E3413,BankTbl,4,0),""))</f>
        <v>0</v>
      </c>
      <c r="Y3413" s="27">
        <f>IF($F3413="","",IFERROR(VLOOKUP($F3413,BankTbl,4,0),""))</f>
        <v>0</v>
      </c>
      <c r="Z3413" s="27">
        <f>IF($B3413="","",IF($V3413="PICK",LEFT($N3413,5),IF($V3413="FIXED",$W3413,IF($V3413="CODE",$H3413,""))))</f>
        <v>0</v>
      </c>
    </row>
    <row r="3414" spans="1:26" ht="21" customHeight="1">
      <c r="A3414" s="27">
        <f>IF($B3414="","",COUNTA($B$13:$B3414))</f>
        <v>0</v>
      </c>
      <c r="B3414" s="28"/>
      <c r="C3414" s="28"/>
      <c r="D3414" s="29"/>
      <c r="E3414" s="29"/>
      <c r="F3414" s="29"/>
      <c r="G3414" s="28"/>
      <c r="H3414" s="28"/>
      <c r="I3414" s="30">
        <f>IF($H3414="","",IFERROR(VLOOKUP($H3414,AcctTbl,2,0),"کد ناشناخته"))</f>
        <v>0</v>
      </c>
      <c r="J3414" s="27">
        <f>IF($H3414="","",IFERROR(VLOOKUP($H3414,AcctTbl,3,0),""))</f>
        <v>0</v>
      </c>
      <c r="K3414" s="29"/>
      <c r="L3414" s="28"/>
      <c r="M3414" s="31"/>
      <c r="N3414" s="29"/>
      <c r="O3414" s="32">
        <f>IF($B3414="",0,IF($U3414="IN",N($M3414),0))</f>
        <v>0</v>
      </c>
      <c r="P3414" s="32">
        <f>IF($B3414="",0,IF(OR($U3414="OUT",$U3414="TRF"),N($M3414),0))</f>
        <v>0</v>
      </c>
      <c r="Q3414" s="32">
        <f>IF($B3414="",0,IF(OR($U3414="OUT",$U3414="TRF"),N($M3414),0))</f>
        <v>0</v>
      </c>
      <c r="R3414" s="32">
        <f>IF($B3414="",0,IF($U3414="IN",N($M3414),0))</f>
        <v>0</v>
      </c>
      <c r="S3414" s="33">
        <f>IF($B3414="","",IF($M3414="","⚠ مبلغ",IF($E3414="","⚠ بانک عامل",IF(AND($U3414="TRF",$F3414=""),"⚠ بانک مقصد",IF(AND($V3414&lt;&gt;"NONE",$V3414&lt;&gt;"",$Z3414=""),"⚠ طرف حساب","✓")))))</f>
        <v>0</v>
      </c>
      <c r="T3414" s="29"/>
      <c r="U3414" s="27">
        <f>IFERROR(VLOOKUP($D3414,BankOpTbl,2,0),"")</f>
        <v>0</v>
      </c>
      <c r="V3414" s="27">
        <f>IFERROR(VLOOKUP($D3414,BankOpTbl,3,0),"")</f>
        <v>0</v>
      </c>
      <c r="W3414" s="27">
        <f>IFERROR(VLOOKUP($D3414,BankOpTbl,4,0),"")</f>
        <v>0</v>
      </c>
      <c r="X3414" s="27">
        <f>IF($E3414="","",IFERROR(VLOOKUP($E3414,BankTbl,4,0),""))</f>
        <v>0</v>
      </c>
      <c r="Y3414" s="27">
        <f>IF($F3414="","",IFERROR(VLOOKUP($F3414,BankTbl,4,0),""))</f>
        <v>0</v>
      </c>
      <c r="Z3414" s="27">
        <f>IF($B3414="","",IF($V3414="PICK",LEFT($N3414,5),IF($V3414="FIXED",$W3414,IF($V3414="CODE",$H3414,""))))</f>
        <v>0</v>
      </c>
    </row>
    <row r="3415" spans="1:26" ht="21" customHeight="1">
      <c r="A3415" s="27">
        <f>IF($B3415="","",COUNTA($B$13:$B3415))</f>
        <v>0</v>
      </c>
      <c r="B3415" s="28"/>
      <c r="C3415" s="28"/>
      <c r="D3415" s="29"/>
      <c r="E3415" s="29"/>
      <c r="F3415" s="29"/>
      <c r="G3415" s="28"/>
      <c r="H3415" s="28"/>
      <c r="I3415" s="30">
        <f>IF($H3415="","",IFERROR(VLOOKUP($H3415,AcctTbl,2,0),"کد ناشناخته"))</f>
        <v>0</v>
      </c>
      <c r="J3415" s="27">
        <f>IF($H3415="","",IFERROR(VLOOKUP($H3415,AcctTbl,3,0),""))</f>
        <v>0</v>
      </c>
      <c r="K3415" s="29"/>
      <c r="L3415" s="28"/>
      <c r="M3415" s="31"/>
      <c r="N3415" s="29"/>
      <c r="O3415" s="32">
        <f>IF($B3415="",0,IF($U3415="IN",N($M3415),0))</f>
        <v>0</v>
      </c>
      <c r="P3415" s="32">
        <f>IF($B3415="",0,IF(OR($U3415="OUT",$U3415="TRF"),N($M3415),0))</f>
        <v>0</v>
      </c>
      <c r="Q3415" s="32">
        <f>IF($B3415="",0,IF(OR($U3415="OUT",$U3415="TRF"),N($M3415),0))</f>
        <v>0</v>
      </c>
      <c r="R3415" s="32">
        <f>IF($B3415="",0,IF($U3415="IN",N($M3415),0))</f>
        <v>0</v>
      </c>
      <c r="S3415" s="33">
        <f>IF($B3415="","",IF($M3415="","⚠ مبلغ",IF($E3415="","⚠ بانک عامل",IF(AND($U3415="TRF",$F3415=""),"⚠ بانک مقصد",IF(AND($V3415&lt;&gt;"NONE",$V3415&lt;&gt;"",$Z3415=""),"⚠ طرف حساب","✓")))))</f>
        <v>0</v>
      </c>
      <c r="T3415" s="29"/>
      <c r="U3415" s="27">
        <f>IFERROR(VLOOKUP($D3415,BankOpTbl,2,0),"")</f>
        <v>0</v>
      </c>
      <c r="V3415" s="27">
        <f>IFERROR(VLOOKUP($D3415,BankOpTbl,3,0),"")</f>
        <v>0</v>
      </c>
      <c r="W3415" s="27">
        <f>IFERROR(VLOOKUP($D3415,BankOpTbl,4,0),"")</f>
        <v>0</v>
      </c>
      <c r="X3415" s="27">
        <f>IF($E3415="","",IFERROR(VLOOKUP($E3415,BankTbl,4,0),""))</f>
        <v>0</v>
      </c>
      <c r="Y3415" s="27">
        <f>IF($F3415="","",IFERROR(VLOOKUP($F3415,BankTbl,4,0),""))</f>
        <v>0</v>
      </c>
      <c r="Z3415" s="27">
        <f>IF($B3415="","",IF($V3415="PICK",LEFT($N3415,5),IF($V3415="FIXED",$W3415,IF($V3415="CODE",$H3415,""))))</f>
        <v>0</v>
      </c>
    </row>
    <row r="3416" spans="1:26" ht="21" customHeight="1">
      <c r="A3416" s="27">
        <f>IF($B3416="","",COUNTA($B$13:$B3416))</f>
        <v>0</v>
      </c>
      <c r="B3416" s="28"/>
      <c r="C3416" s="28"/>
      <c r="D3416" s="29"/>
      <c r="E3416" s="29"/>
      <c r="F3416" s="29"/>
      <c r="G3416" s="28"/>
      <c r="H3416" s="28"/>
      <c r="I3416" s="30">
        <f>IF($H3416="","",IFERROR(VLOOKUP($H3416,AcctTbl,2,0),"کد ناشناخته"))</f>
        <v>0</v>
      </c>
      <c r="J3416" s="27">
        <f>IF($H3416="","",IFERROR(VLOOKUP($H3416,AcctTbl,3,0),""))</f>
        <v>0</v>
      </c>
      <c r="K3416" s="29"/>
      <c r="L3416" s="28"/>
      <c r="M3416" s="31"/>
      <c r="N3416" s="29"/>
      <c r="O3416" s="32">
        <f>IF($B3416="",0,IF($U3416="IN",N($M3416),0))</f>
        <v>0</v>
      </c>
      <c r="P3416" s="32">
        <f>IF($B3416="",0,IF(OR($U3416="OUT",$U3416="TRF"),N($M3416),0))</f>
        <v>0</v>
      </c>
      <c r="Q3416" s="32">
        <f>IF($B3416="",0,IF(OR($U3416="OUT",$U3416="TRF"),N($M3416),0))</f>
        <v>0</v>
      </c>
      <c r="R3416" s="32">
        <f>IF($B3416="",0,IF($U3416="IN",N($M3416),0))</f>
        <v>0</v>
      </c>
      <c r="S3416" s="33">
        <f>IF($B3416="","",IF($M3416="","⚠ مبلغ",IF($E3416="","⚠ بانک عامل",IF(AND($U3416="TRF",$F3416=""),"⚠ بانک مقصد",IF(AND($V3416&lt;&gt;"NONE",$V3416&lt;&gt;"",$Z3416=""),"⚠ طرف حساب","✓")))))</f>
        <v>0</v>
      </c>
      <c r="T3416" s="29"/>
      <c r="U3416" s="27">
        <f>IFERROR(VLOOKUP($D3416,BankOpTbl,2,0),"")</f>
        <v>0</v>
      </c>
      <c r="V3416" s="27">
        <f>IFERROR(VLOOKUP($D3416,BankOpTbl,3,0),"")</f>
        <v>0</v>
      </c>
      <c r="W3416" s="27">
        <f>IFERROR(VLOOKUP($D3416,BankOpTbl,4,0),"")</f>
        <v>0</v>
      </c>
      <c r="X3416" s="27">
        <f>IF($E3416="","",IFERROR(VLOOKUP($E3416,BankTbl,4,0),""))</f>
        <v>0</v>
      </c>
      <c r="Y3416" s="27">
        <f>IF($F3416="","",IFERROR(VLOOKUP($F3416,BankTbl,4,0),""))</f>
        <v>0</v>
      </c>
      <c r="Z3416" s="27">
        <f>IF($B3416="","",IF($V3416="PICK",LEFT($N3416,5),IF($V3416="FIXED",$W3416,IF($V3416="CODE",$H3416,""))))</f>
        <v>0</v>
      </c>
    </row>
    <row r="3417" spans="1:26" ht="21" customHeight="1">
      <c r="A3417" s="27">
        <f>IF($B3417="","",COUNTA($B$13:$B3417))</f>
        <v>0</v>
      </c>
      <c r="B3417" s="28"/>
      <c r="C3417" s="28"/>
      <c r="D3417" s="29"/>
      <c r="E3417" s="29"/>
      <c r="F3417" s="29"/>
      <c r="G3417" s="28"/>
      <c r="H3417" s="28"/>
      <c r="I3417" s="30">
        <f>IF($H3417="","",IFERROR(VLOOKUP($H3417,AcctTbl,2,0),"کد ناشناخته"))</f>
        <v>0</v>
      </c>
      <c r="J3417" s="27">
        <f>IF($H3417="","",IFERROR(VLOOKUP($H3417,AcctTbl,3,0),""))</f>
        <v>0</v>
      </c>
      <c r="K3417" s="29"/>
      <c r="L3417" s="28"/>
      <c r="M3417" s="31"/>
      <c r="N3417" s="29"/>
      <c r="O3417" s="32">
        <f>IF($B3417="",0,IF($U3417="IN",N($M3417),0))</f>
        <v>0</v>
      </c>
      <c r="P3417" s="32">
        <f>IF($B3417="",0,IF(OR($U3417="OUT",$U3417="TRF"),N($M3417),0))</f>
        <v>0</v>
      </c>
      <c r="Q3417" s="32">
        <f>IF($B3417="",0,IF(OR($U3417="OUT",$U3417="TRF"),N($M3417),0))</f>
        <v>0</v>
      </c>
      <c r="R3417" s="32">
        <f>IF($B3417="",0,IF($U3417="IN",N($M3417),0))</f>
        <v>0</v>
      </c>
      <c r="S3417" s="33">
        <f>IF($B3417="","",IF($M3417="","⚠ مبلغ",IF($E3417="","⚠ بانک عامل",IF(AND($U3417="TRF",$F3417=""),"⚠ بانک مقصد",IF(AND($V3417&lt;&gt;"NONE",$V3417&lt;&gt;"",$Z3417=""),"⚠ طرف حساب","✓")))))</f>
        <v>0</v>
      </c>
      <c r="T3417" s="29"/>
      <c r="U3417" s="27">
        <f>IFERROR(VLOOKUP($D3417,BankOpTbl,2,0),"")</f>
        <v>0</v>
      </c>
      <c r="V3417" s="27">
        <f>IFERROR(VLOOKUP($D3417,BankOpTbl,3,0),"")</f>
        <v>0</v>
      </c>
      <c r="W3417" s="27">
        <f>IFERROR(VLOOKUP($D3417,BankOpTbl,4,0),"")</f>
        <v>0</v>
      </c>
      <c r="X3417" s="27">
        <f>IF($E3417="","",IFERROR(VLOOKUP($E3417,BankTbl,4,0),""))</f>
        <v>0</v>
      </c>
      <c r="Y3417" s="27">
        <f>IF($F3417="","",IFERROR(VLOOKUP($F3417,BankTbl,4,0),""))</f>
        <v>0</v>
      </c>
      <c r="Z3417" s="27">
        <f>IF($B3417="","",IF($V3417="PICK",LEFT($N3417,5),IF($V3417="FIXED",$W3417,IF($V3417="CODE",$H3417,""))))</f>
        <v>0</v>
      </c>
    </row>
    <row r="3418" spans="1:26" ht="21" customHeight="1">
      <c r="A3418" s="27">
        <f>IF($B3418="","",COUNTA($B$13:$B3418))</f>
        <v>0</v>
      </c>
      <c r="B3418" s="28"/>
      <c r="C3418" s="28"/>
      <c r="D3418" s="29"/>
      <c r="E3418" s="29"/>
      <c r="F3418" s="29"/>
      <c r="G3418" s="28"/>
      <c r="H3418" s="28"/>
      <c r="I3418" s="30">
        <f>IF($H3418="","",IFERROR(VLOOKUP($H3418,AcctTbl,2,0),"کد ناشناخته"))</f>
        <v>0</v>
      </c>
      <c r="J3418" s="27">
        <f>IF($H3418="","",IFERROR(VLOOKUP($H3418,AcctTbl,3,0),""))</f>
        <v>0</v>
      </c>
      <c r="K3418" s="29"/>
      <c r="L3418" s="28"/>
      <c r="M3418" s="31"/>
      <c r="N3418" s="29"/>
      <c r="O3418" s="32">
        <f>IF($B3418="",0,IF($U3418="IN",N($M3418),0))</f>
        <v>0</v>
      </c>
      <c r="P3418" s="32">
        <f>IF($B3418="",0,IF(OR($U3418="OUT",$U3418="TRF"),N($M3418),0))</f>
        <v>0</v>
      </c>
      <c r="Q3418" s="32">
        <f>IF($B3418="",0,IF(OR($U3418="OUT",$U3418="TRF"),N($M3418),0))</f>
        <v>0</v>
      </c>
      <c r="R3418" s="32">
        <f>IF($B3418="",0,IF($U3418="IN",N($M3418),0))</f>
        <v>0</v>
      </c>
      <c r="S3418" s="33">
        <f>IF($B3418="","",IF($M3418="","⚠ مبلغ",IF($E3418="","⚠ بانک عامل",IF(AND($U3418="TRF",$F3418=""),"⚠ بانک مقصد",IF(AND($V3418&lt;&gt;"NONE",$V3418&lt;&gt;"",$Z3418=""),"⚠ طرف حساب","✓")))))</f>
        <v>0</v>
      </c>
      <c r="T3418" s="29"/>
      <c r="U3418" s="27">
        <f>IFERROR(VLOOKUP($D3418,BankOpTbl,2,0),"")</f>
        <v>0</v>
      </c>
      <c r="V3418" s="27">
        <f>IFERROR(VLOOKUP($D3418,BankOpTbl,3,0),"")</f>
        <v>0</v>
      </c>
      <c r="W3418" s="27">
        <f>IFERROR(VLOOKUP($D3418,BankOpTbl,4,0),"")</f>
        <v>0</v>
      </c>
      <c r="X3418" s="27">
        <f>IF($E3418="","",IFERROR(VLOOKUP($E3418,BankTbl,4,0),""))</f>
        <v>0</v>
      </c>
      <c r="Y3418" s="27">
        <f>IF($F3418="","",IFERROR(VLOOKUP($F3418,BankTbl,4,0),""))</f>
        <v>0</v>
      </c>
      <c r="Z3418" s="27">
        <f>IF($B3418="","",IF($V3418="PICK",LEFT($N3418,5),IF($V3418="FIXED",$W3418,IF($V3418="CODE",$H3418,""))))</f>
        <v>0</v>
      </c>
    </row>
    <row r="3419" spans="1:26" ht="21" customHeight="1">
      <c r="A3419" s="27">
        <f>IF($B3419="","",COUNTA($B$13:$B3419))</f>
        <v>0</v>
      </c>
      <c r="B3419" s="28"/>
      <c r="C3419" s="28"/>
      <c r="D3419" s="29"/>
      <c r="E3419" s="29"/>
      <c r="F3419" s="29"/>
      <c r="G3419" s="28"/>
      <c r="H3419" s="28"/>
      <c r="I3419" s="30">
        <f>IF($H3419="","",IFERROR(VLOOKUP($H3419,AcctTbl,2,0),"کد ناشناخته"))</f>
        <v>0</v>
      </c>
      <c r="J3419" s="27">
        <f>IF($H3419="","",IFERROR(VLOOKUP($H3419,AcctTbl,3,0),""))</f>
        <v>0</v>
      </c>
      <c r="K3419" s="29"/>
      <c r="L3419" s="28"/>
      <c r="M3419" s="31"/>
      <c r="N3419" s="29"/>
      <c r="O3419" s="32">
        <f>IF($B3419="",0,IF($U3419="IN",N($M3419),0))</f>
        <v>0</v>
      </c>
      <c r="P3419" s="32">
        <f>IF($B3419="",0,IF(OR($U3419="OUT",$U3419="TRF"),N($M3419),0))</f>
        <v>0</v>
      </c>
      <c r="Q3419" s="32">
        <f>IF($B3419="",0,IF(OR($U3419="OUT",$U3419="TRF"),N($M3419),0))</f>
        <v>0</v>
      </c>
      <c r="R3419" s="32">
        <f>IF($B3419="",0,IF($U3419="IN",N($M3419),0))</f>
        <v>0</v>
      </c>
      <c r="S3419" s="33">
        <f>IF($B3419="","",IF($M3419="","⚠ مبلغ",IF($E3419="","⚠ بانک عامل",IF(AND($U3419="TRF",$F3419=""),"⚠ بانک مقصد",IF(AND($V3419&lt;&gt;"NONE",$V3419&lt;&gt;"",$Z3419=""),"⚠ طرف حساب","✓")))))</f>
        <v>0</v>
      </c>
      <c r="T3419" s="29"/>
      <c r="U3419" s="27">
        <f>IFERROR(VLOOKUP($D3419,BankOpTbl,2,0),"")</f>
        <v>0</v>
      </c>
      <c r="V3419" s="27">
        <f>IFERROR(VLOOKUP($D3419,BankOpTbl,3,0),"")</f>
        <v>0</v>
      </c>
      <c r="W3419" s="27">
        <f>IFERROR(VLOOKUP($D3419,BankOpTbl,4,0),"")</f>
        <v>0</v>
      </c>
      <c r="X3419" s="27">
        <f>IF($E3419="","",IFERROR(VLOOKUP($E3419,BankTbl,4,0),""))</f>
        <v>0</v>
      </c>
      <c r="Y3419" s="27">
        <f>IF($F3419="","",IFERROR(VLOOKUP($F3419,BankTbl,4,0),""))</f>
        <v>0</v>
      </c>
      <c r="Z3419" s="27">
        <f>IF($B3419="","",IF($V3419="PICK",LEFT($N3419,5),IF($V3419="FIXED",$W3419,IF($V3419="CODE",$H3419,""))))</f>
        <v>0</v>
      </c>
    </row>
    <row r="3420" spans="1:26" ht="21" customHeight="1">
      <c r="A3420" s="27">
        <f>IF($B3420="","",COUNTA($B$13:$B3420))</f>
        <v>0</v>
      </c>
      <c r="B3420" s="28"/>
      <c r="C3420" s="28"/>
      <c r="D3420" s="29"/>
      <c r="E3420" s="29"/>
      <c r="F3420" s="29"/>
      <c r="G3420" s="28"/>
      <c r="H3420" s="28"/>
      <c r="I3420" s="30">
        <f>IF($H3420="","",IFERROR(VLOOKUP($H3420,AcctTbl,2,0),"کد ناشناخته"))</f>
        <v>0</v>
      </c>
      <c r="J3420" s="27">
        <f>IF($H3420="","",IFERROR(VLOOKUP($H3420,AcctTbl,3,0),""))</f>
        <v>0</v>
      </c>
      <c r="K3420" s="29"/>
      <c r="L3420" s="28"/>
      <c r="M3420" s="31"/>
      <c r="N3420" s="29"/>
      <c r="O3420" s="32">
        <f>IF($B3420="",0,IF($U3420="IN",N($M3420),0))</f>
        <v>0</v>
      </c>
      <c r="P3420" s="32">
        <f>IF($B3420="",0,IF(OR($U3420="OUT",$U3420="TRF"),N($M3420),0))</f>
        <v>0</v>
      </c>
      <c r="Q3420" s="32">
        <f>IF($B3420="",0,IF(OR($U3420="OUT",$U3420="TRF"),N($M3420),0))</f>
        <v>0</v>
      </c>
      <c r="R3420" s="32">
        <f>IF($B3420="",0,IF($U3420="IN",N($M3420),0))</f>
        <v>0</v>
      </c>
      <c r="S3420" s="33">
        <f>IF($B3420="","",IF($M3420="","⚠ مبلغ",IF($E3420="","⚠ بانک عامل",IF(AND($U3420="TRF",$F3420=""),"⚠ بانک مقصد",IF(AND($V3420&lt;&gt;"NONE",$V3420&lt;&gt;"",$Z3420=""),"⚠ طرف حساب","✓")))))</f>
        <v>0</v>
      </c>
      <c r="T3420" s="29"/>
      <c r="U3420" s="27">
        <f>IFERROR(VLOOKUP($D3420,BankOpTbl,2,0),"")</f>
        <v>0</v>
      </c>
      <c r="V3420" s="27">
        <f>IFERROR(VLOOKUP($D3420,BankOpTbl,3,0),"")</f>
        <v>0</v>
      </c>
      <c r="W3420" s="27">
        <f>IFERROR(VLOOKUP($D3420,BankOpTbl,4,0),"")</f>
        <v>0</v>
      </c>
      <c r="X3420" s="27">
        <f>IF($E3420="","",IFERROR(VLOOKUP($E3420,BankTbl,4,0),""))</f>
        <v>0</v>
      </c>
      <c r="Y3420" s="27">
        <f>IF($F3420="","",IFERROR(VLOOKUP($F3420,BankTbl,4,0),""))</f>
        <v>0</v>
      </c>
      <c r="Z3420" s="27">
        <f>IF($B3420="","",IF($V3420="PICK",LEFT($N3420,5),IF($V3420="FIXED",$W3420,IF($V3420="CODE",$H3420,""))))</f>
        <v>0</v>
      </c>
    </row>
    <row r="3421" spans="1:26" ht="21" customHeight="1">
      <c r="A3421" s="27">
        <f>IF($B3421="","",COUNTA($B$13:$B3421))</f>
        <v>0</v>
      </c>
      <c r="B3421" s="28"/>
      <c r="C3421" s="28"/>
      <c r="D3421" s="29"/>
      <c r="E3421" s="29"/>
      <c r="F3421" s="29"/>
      <c r="G3421" s="28"/>
      <c r="H3421" s="28"/>
      <c r="I3421" s="30">
        <f>IF($H3421="","",IFERROR(VLOOKUP($H3421,AcctTbl,2,0),"کد ناشناخته"))</f>
        <v>0</v>
      </c>
      <c r="J3421" s="27">
        <f>IF($H3421="","",IFERROR(VLOOKUP($H3421,AcctTbl,3,0),""))</f>
        <v>0</v>
      </c>
      <c r="K3421" s="29"/>
      <c r="L3421" s="28"/>
      <c r="M3421" s="31"/>
      <c r="N3421" s="29"/>
      <c r="O3421" s="32">
        <f>IF($B3421="",0,IF($U3421="IN",N($M3421),0))</f>
        <v>0</v>
      </c>
      <c r="P3421" s="32">
        <f>IF($B3421="",0,IF(OR($U3421="OUT",$U3421="TRF"),N($M3421),0))</f>
        <v>0</v>
      </c>
      <c r="Q3421" s="32">
        <f>IF($B3421="",0,IF(OR($U3421="OUT",$U3421="TRF"),N($M3421),0))</f>
        <v>0</v>
      </c>
      <c r="R3421" s="32">
        <f>IF($B3421="",0,IF($U3421="IN",N($M3421),0))</f>
        <v>0</v>
      </c>
      <c r="S3421" s="33">
        <f>IF($B3421="","",IF($M3421="","⚠ مبلغ",IF($E3421="","⚠ بانک عامل",IF(AND($U3421="TRF",$F3421=""),"⚠ بانک مقصد",IF(AND($V3421&lt;&gt;"NONE",$V3421&lt;&gt;"",$Z3421=""),"⚠ طرف حساب","✓")))))</f>
        <v>0</v>
      </c>
      <c r="T3421" s="29"/>
      <c r="U3421" s="27">
        <f>IFERROR(VLOOKUP($D3421,BankOpTbl,2,0),"")</f>
        <v>0</v>
      </c>
      <c r="V3421" s="27">
        <f>IFERROR(VLOOKUP($D3421,BankOpTbl,3,0),"")</f>
        <v>0</v>
      </c>
      <c r="W3421" s="27">
        <f>IFERROR(VLOOKUP($D3421,BankOpTbl,4,0),"")</f>
        <v>0</v>
      </c>
      <c r="X3421" s="27">
        <f>IF($E3421="","",IFERROR(VLOOKUP($E3421,BankTbl,4,0),""))</f>
        <v>0</v>
      </c>
      <c r="Y3421" s="27">
        <f>IF($F3421="","",IFERROR(VLOOKUP($F3421,BankTbl,4,0),""))</f>
        <v>0</v>
      </c>
      <c r="Z3421" s="27">
        <f>IF($B3421="","",IF($V3421="PICK",LEFT($N3421,5),IF($V3421="FIXED",$W3421,IF($V3421="CODE",$H3421,""))))</f>
        <v>0</v>
      </c>
    </row>
    <row r="3422" spans="1:26" ht="21" customHeight="1">
      <c r="A3422" s="27">
        <f>IF($B3422="","",COUNTA($B$13:$B3422))</f>
        <v>0</v>
      </c>
      <c r="B3422" s="28"/>
      <c r="C3422" s="28"/>
      <c r="D3422" s="29"/>
      <c r="E3422" s="29"/>
      <c r="F3422" s="29"/>
      <c r="G3422" s="28"/>
      <c r="H3422" s="28"/>
      <c r="I3422" s="30">
        <f>IF($H3422="","",IFERROR(VLOOKUP($H3422,AcctTbl,2,0),"کد ناشناخته"))</f>
        <v>0</v>
      </c>
      <c r="J3422" s="27">
        <f>IF($H3422="","",IFERROR(VLOOKUP($H3422,AcctTbl,3,0),""))</f>
        <v>0</v>
      </c>
      <c r="K3422" s="29"/>
      <c r="L3422" s="28"/>
      <c r="M3422" s="31"/>
      <c r="N3422" s="29"/>
      <c r="O3422" s="32">
        <f>IF($B3422="",0,IF($U3422="IN",N($M3422),0))</f>
        <v>0</v>
      </c>
      <c r="P3422" s="32">
        <f>IF($B3422="",0,IF(OR($U3422="OUT",$U3422="TRF"),N($M3422),0))</f>
        <v>0</v>
      </c>
      <c r="Q3422" s="32">
        <f>IF($B3422="",0,IF(OR($U3422="OUT",$U3422="TRF"),N($M3422),0))</f>
        <v>0</v>
      </c>
      <c r="R3422" s="32">
        <f>IF($B3422="",0,IF($U3422="IN",N($M3422),0))</f>
        <v>0</v>
      </c>
      <c r="S3422" s="33">
        <f>IF($B3422="","",IF($M3422="","⚠ مبلغ",IF($E3422="","⚠ بانک عامل",IF(AND($U3422="TRF",$F3422=""),"⚠ بانک مقصد",IF(AND($V3422&lt;&gt;"NONE",$V3422&lt;&gt;"",$Z3422=""),"⚠ طرف حساب","✓")))))</f>
        <v>0</v>
      </c>
      <c r="T3422" s="29"/>
      <c r="U3422" s="27">
        <f>IFERROR(VLOOKUP($D3422,BankOpTbl,2,0),"")</f>
        <v>0</v>
      </c>
      <c r="V3422" s="27">
        <f>IFERROR(VLOOKUP($D3422,BankOpTbl,3,0),"")</f>
        <v>0</v>
      </c>
      <c r="W3422" s="27">
        <f>IFERROR(VLOOKUP($D3422,BankOpTbl,4,0),"")</f>
        <v>0</v>
      </c>
      <c r="X3422" s="27">
        <f>IF($E3422="","",IFERROR(VLOOKUP($E3422,BankTbl,4,0),""))</f>
        <v>0</v>
      </c>
      <c r="Y3422" s="27">
        <f>IF($F3422="","",IFERROR(VLOOKUP($F3422,BankTbl,4,0),""))</f>
        <v>0</v>
      </c>
      <c r="Z3422" s="27">
        <f>IF($B3422="","",IF($V3422="PICK",LEFT($N3422,5),IF($V3422="FIXED",$W3422,IF($V3422="CODE",$H3422,""))))</f>
        <v>0</v>
      </c>
    </row>
    <row r="3423" spans="1:26" ht="21" customHeight="1">
      <c r="A3423" s="27">
        <f>IF($B3423="","",COUNTA($B$13:$B3423))</f>
        <v>0</v>
      </c>
      <c r="B3423" s="28"/>
      <c r="C3423" s="28"/>
      <c r="D3423" s="29"/>
      <c r="E3423" s="29"/>
      <c r="F3423" s="29"/>
      <c r="G3423" s="28"/>
      <c r="H3423" s="28"/>
      <c r="I3423" s="30">
        <f>IF($H3423="","",IFERROR(VLOOKUP($H3423,AcctTbl,2,0),"کد ناشناخته"))</f>
        <v>0</v>
      </c>
      <c r="J3423" s="27">
        <f>IF($H3423="","",IFERROR(VLOOKUP($H3423,AcctTbl,3,0),""))</f>
        <v>0</v>
      </c>
      <c r="K3423" s="29"/>
      <c r="L3423" s="28"/>
      <c r="M3423" s="31"/>
      <c r="N3423" s="29"/>
      <c r="O3423" s="32">
        <f>IF($B3423="",0,IF($U3423="IN",N($M3423),0))</f>
        <v>0</v>
      </c>
      <c r="P3423" s="32">
        <f>IF($B3423="",0,IF(OR($U3423="OUT",$U3423="TRF"),N($M3423),0))</f>
        <v>0</v>
      </c>
      <c r="Q3423" s="32">
        <f>IF($B3423="",0,IF(OR($U3423="OUT",$U3423="TRF"),N($M3423),0))</f>
        <v>0</v>
      </c>
      <c r="R3423" s="32">
        <f>IF($B3423="",0,IF($U3423="IN",N($M3423),0))</f>
        <v>0</v>
      </c>
      <c r="S3423" s="33">
        <f>IF($B3423="","",IF($M3423="","⚠ مبلغ",IF($E3423="","⚠ بانک عامل",IF(AND($U3423="TRF",$F3423=""),"⚠ بانک مقصد",IF(AND($V3423&lt;&gt;"NONE",$V3423&lt;&gt;"",$Z3423=""),"⚠ طرف حساب","✓")))))</f>
        <v>0</v>
      </c>
      <c r="T3423" s="29"/>
      <c r="U3423" s="27">
        <f>IFERROR(VLOOKUP($D3423,BankOpTbl,2,0),"")</f>
        <v>0</v>
      </c>
      <c r="V3423" s="27">
        <f>IFERROR(VLOOKUP($D3423,BankOpTbl,3,0),"")</f>
        <v>0</v>
      </c>
      <c r="W3423" s="27">
        <f>IFERROR(VLOOKUP($D3423,BankOpTbl,4,0),"")</f>
        <v>0</v>
      </c>
      <c r="X3423" s="27">
        <f>IF($E3423="","",IFERROR(VLOOKUP($E3423,BankTbl,4,0),""))</f>
        <v>0</v>
      </c>
      <c r="Y3423" s="27">
        <f>IF($F3423="","",IFERROR(VLOOKUP($F3423,BankTbl,4,0),""))</f>
        <v>0</v>
      </c>
      <c r="Z3423" s="27">
        <f>IF($B3423="","",IF($V3423="PICK",LEFT($N3423,5),IF($V3423="FIXED",$W3423,IF($V3423="CODE",$H3423,""))))</f>
        <v>0</v>
      </c>
    </row>
    <row r="3424" spans="1:26" ht="21" customHeight="1">
      <c r="A3424" s="27">
        <f>IF($B3424="","",COUNTA($B$13:$B3424))</f>
        <v>0</v>
      </c>
      <c r="B3424" s="28"/>
      <c r="C3424" s="28"/>
      <c r="D3424" s="29"/>
      <c r="E3424" s="29"/>
      <c r="F3424" s="29"/>
      <c r="G3424" s="28"/>
      <c r="H3424" s="28"/>
      <c r="I3424" s="30">
        <f>IF($H3424="","",IFERROR(VLOOKUP($H3424,AcctTbl,2,0),"کد ناشناخته"))</f>
        <v>0</v>
      </c>
      <c r="J3424" s="27">
        <f>IF($H3424="","",IFERROR(VLOOKUP($H3424,AcctTbl,3,0),""))</f>
        <v>0</v>
      </c>
      <c r="K3424" s="29"/>
      <c r="L3424" s="28"/>
      <c r="M3424" s="31"/>
      <c r="N3424" s="29"/>
      <c r="O3424" s="32">
        <f>IF($B3424="",0,IF($U3424="IN",N($M3424),0))</f>
        <v>0</v>
      </c>
      <c r="P3424" s="32">
        <f>IF($B3424="",0,IF(OR($U3424="OUT",$U3424="TRF"),N($M3424),0))</f>
        <v>0</v>
      </c>
      <c r="Q3424" s="32">
        <f>IF($B3424="",0,IF(OR($U3424="OUT",$U3424="TRF"),N($M3424),0))</f>
        <v>0</v>
      </c>
      <c r="R3424" s="32">
        <f>IF($B3424="",0,IF($U3424="IN",N($M3424),0))</f>
        <v>0</v>
      </c>
      <c r="S3424" s="33">
        <f>IF($B3424="","",IF($M3424="","⚠ مبلغ",IF($E3424="","⚠ بانک عامل",IF(AND($U3424="TRF",$F3424=""),"⚠ بانک مقصد",IF(AND($V3424&lt;&gt;"NONE",$V3424&lt;&gt;"",$Z3424=""),"⚠ طرف حساب","✓")))))</f>
        <v>0</v>
      </c>
      <c r="T3424" s="29"/>
      <c r="U3424" s="27">
        <f>IFERROR(VLOOKUP($D3424,BankOpTbl,2,0),"")</f>
        <v>0</v>
      </c>
      <c r="V3424" s="27">
        <f>IFERROR(VLOOKUP($D3424,BankOpTbl,3,0),"")</f>
        <v>0</v>
      </c>
      <c r="W3424" s="27">
        <f>IFERROR(VLOOKUP($D3424,BankOpTbl,4,0),"")</f>
        <v>0</v>
      </c>
      <c r="X3424" s="27">
        <f>IF($E3424="","",IFERROR(VLOOKUP($E3424,BankTbl,4,0),""))</f>
        <v>0</v>
      </c>
      <c r="Y3424" s="27">
        <f>IF($F3424="","",IFERROR(VLOOKUP($F3424,BankTbl,4,0),""))</f>
        <v>0</v>
      </c>
      <c r="Z3424" s="27">
        <f>IF($B3424="","",IF($V3424="PICK",LEFT($N3424,5),IF($V3424="FIXED",$W3424,IF($V3424="CODE",$H3424,""))))</f>
        <v>0</v>
      </c>
    </row>
    <row r="3425" spans="1:26" ht="21" customHeight="1">
      <c r="A3425" s="27">
        <f>IF($B3425="","",COUNTA($B$13:$B3425))</f>
        <v>0</v>
      </c>
      <c r="B3425" s="28"/>
      <c r="C3425" s="28"/>
      <c r="D3425" s="29"/>
      <c r="E3425" s="29"/>
      <c r="F3425" s="29"/>
      <c r="G3425" s="28"/>
      <c r="H3425" s="28"/>
      <c r="I3425" s="30">
        <f>IF($H3425="","",IFERROR(VLOOKUP($H3425,AcctTbl,2,0),"کد ناشناخته"))</f>
        <v>0</v>
      </c>
      <c r="J3425" s="27">
        <f>IF($H3425="","",IFERROR(VLOOKUP($H3425,AcctTbl,3,0),""))</f>
        <v>0</v>
      </c>
      <c r="K3425" s="29"/>
      <c r="L3425" s="28"/>
      <c r="M3425" s="31"/>
      <c r="N3425" s="29"/>
      <c r="O3425" s="32">
        <f>IF($B3425="",0,IF($U3425="IN",N($M3425),0))</f>
        <v>0</v>
      </c>
      <c r="P3425" s="32">
        <f>IF($B3425="",0,IF(OR($U3425="OUT",$U3425="TRF"),N($M3425),0))</f>
        <v>0</v>
      </c>
      <c r="Q3425" s="32">
        <f>IF($B3425="",0,IF(OR($U3425="OUT",$U3425="TRF"),N($M3425),0))</f>
        <v>0</v>
      </c>
      <c r="R3425" s="32">
        <f>IF($B3425="",0,IF($U3425="IN",N($M3425),0))</f>
        <v>0</v>
      </c>
      <c r="S3425" s="33">
        <f>IF($B3425="","",IF($M3425="","⚠ مبلغ",IF($E3425="","⚠ بانک عامل",IF(AND($U3425="TRF",$F3425=""),"⚠ بانک مقصد",IF(AND($V3425&lt;&gt;"NONE",$V3425&lt;&gt;"",$Z3425=""),"⚠ طرف حساب","✓")))))</f>
        <v>0</v>
      </c>
      <c r="T3425" s="29"/>
      <c r="U3425" s="27">
        <f>IFERROR(VLOOKUP($D3425,BankOpTbl,2,0),"")</f>
        <v>0</v>
      </c>
      <c r="V3425" s="27">
        <f>IFERROR(VLOOKUP($D3425,BankOpTbl,3,0),"")</f>
        <v>0</v>
      </c>
      <c r="W3425" s="27">
        <f>IFERROR(VLOOKUP($D3425,BankOpTbl,4,0),"")</f>
        <v>0</v>
      </c>
      <c r="X3425" s="27">
        <f>IF($E3425="","",IFERROR(VLOOKUP($E3425,BankTbl,4,0),""))</f>
        <v>0</v>
      </c>
      <c r="Y3425" s="27">
        <f>IF($F3425="","",IFERROR(VLOOKUP($F3425,BankTbl,4,0),""))</f>
        <v>0</v>
      </c>
      <c r="Z3425" s="27">
        <f>IF($B3425="","",IF($V3425="PICK",LEFT($N3425,5),IF($V3425="FIXED",$W3425,IF($V3425="CODE",$H3425,""))))</f>
        <v>0</v>
      </c>
    </row>
    <row r="3426" spans="1:26" ht="21" customHeight="1">
      <c r="A3426" s="27">
        <f>IF($B3426="","",COUNTA($B$13:$B3426))</f>
        <v>0</v>
      </c>
      <c r="B3426" s="28"/>
      <c r="C3426" s="28"/>
      <c r="D3426" s="29"/>
      <c r="E3426" s="29"/>
      <c r="F3426" s="29"/>
      <c r="G3426" s="28"/>
      <c r="H3426" s="28"/>
      <c r="I3426" s="30">
        <f>IF($H3426="","",IFERROR(VLOOKUP($H3426,AcctTbl,2,0),"کد ناشناخته"))</f>
        <v>0</v>
      </c>
      <c r="J3426" s="27">
        <f>IF($H3426="","",IFERROR(VLOOKUP($H3426,AcctTbl,3,0),""))</f>
        <v>0</v>
      </c>
      <c r="K3426" s="29"/>
      <c r="L3426" s="28"/>
      <c r="M3426" s="31"/>
      <c r="N3426" s="29"/>
      <c r="O3426" s="32">
        <f>IF($B3426="",0,IF($U3426="IN",N($M3426),0))</f>
        <v>0</v>
      </c>
      <c r="P3426" s="32">
        <f>IF($B3426="",0,IF(OR($U3426="OUT",$U3426="TRF"),N($M3426),0))</f>
        <v>0</v>
      </c>
      <c r="Q3426" s="32">
        <f>IF($B3426="",0,IF(OR($U3426="OUT",$U3426="TRF"),N($M3426),0))</f>
        <v>0</v>
      </c>
      <c r="R3426" s="32">
        <f>IF($B3426="",0,IF($U3426="IN",N($M3426),0))</f>
        <v>0</v>
      </c>
      <c r="S3426" s="33">
        <f>IF($B3426="","",IF($M3426="","⚠ مبلغ",IF($E3426="","⚠ بانک عامل",IF(AND($U3426="TRF",$F3426=""),"⚠ بانک مقصد",IF(AND($V3426&lt;&gt;"NONE",$V3426&lt;&gt;"",$Z3426=""),"⚠ طرف حساب","✓")))))</f>
        <v>0</v>
      </c>
      <c r="T3426" s="29"/>
      <c r="U3426" s="27">
        <f>IFERROR(VLOOKUP($D3426,BankOpTbl,2,0),"")</f>
        <v>0</v>
      </c>
      <c r="V3426" s="27">
        <f>IFERROR(VLOOKUP($D3426,BankOpTbl,3,0),"")</f>
        <v>0</v>
      </c>
      <c r="W3426" s="27">
        <f>IFERROR(VLOOKUP($D3426,BankOpTbl,4,0),"")</f>
        <v>0</v>
      </c>
      <c r="X3426" s="27">
        <f>IF($E3426="","",IFERROR(VLOOKUP($E3426,BankTbl,4,0),""))</f>
        <v>0</v>
      </c>
      <c r="Y3426" s="27">
        <f>IF($F3426="","",IFERROR(VLOOKUP($F3426,BankTbl,4,0),""))</f>
        <v>0</v>
      </c>
      <c r="Z3426" s="27">
        <f>IF($B3426="","",IF($V3426="PICK",LEFT($N3426,5),IF($V3426="FIXED",$W3426,IF($V3426="CODE",$H3426,""))))</f>
        <v>0</v>
      </c>
    </row>
    <row r="3427" spans="1:26" ht="21" customHeight="1">
      <c r="A3427" s="27">
        <f>IF($B3427="","",COUNTA($B$13:$B3427))</f>
        <v>0</v>
      </c>
      <c r="B3427" s="28"/>
      <c r="C3427" s="28"/>
      <c r="D3427" s="29"/>
      <c r="E3427" s="29"/>
      <c r="F3427" s="29"/>
      <c r="G3427" s="28"/>
      <c r="H3427" s="28"/>
      <c r="I3427" s="30">
        <f>IF($H3427="","",IFERROR(VLOOKUP($H3427,AcctTbl,2,0),"کد ناشناخته"))</f>
        <v>0</v>
      </c>
      <c r="J3427" s="27">
        <f>IF($H3427="","",IFERROR(VLOOKUP($H3427,AcctTbl,3,0),""))</f>
        <v>0</v>
      </c>
      <c r="K3427" s="29"/>
      <c r="L3427" s="28"/>
      <c r="M3427" s="31"/>
      <c r="N3427" s="29"/>
      <c r="O3427" s="32">
        <f>IF($B3427="",0,IF($U3427="IN",N($M3427),0))</f>
        <v>0</v>
      </c>
      <c r="P3427" s="32">
        <f>IF($B3427="",0,IF(OR($U3427="OUT",$U3427="TRF"),N($M3427),0))</f>
        <v>0</v>
      </c>
      <c r="Q3427" s="32">
        <f>IF($B3427="",0,IF(OR($U3427="OUT",$U3427="TRF"),N($M3427),0))</f>
        <v>0</v>
      </c>
      <c r="R3427" s="32">
        <f>IF($B3427="",0,IF($U3427="IN",N($M3427),0))</f>
        <v>0</v>
      </c>
      <c r="S3427" s="33">
        <f>IF($B3427="","",IF($M3427="","⚠ مبلغ",IF($E3427="","⚠ بانک عامل",IF(AND($U3427="TRF",$F3427=""),"⚠ بانک مقصد",IF(AND($V3427&lt;&gt;"NONE",$V3427&lt;&gt;"",$Z3427=""),"⚠ طرف حساب","✓")))))</f>
        <v>0</v>
      </c>
      <c r="T3427" s="29"/>
      <c r="U3427" s="27">
        <f>IFERROR(VLOOKUP($D3427,BankOpTbl,2,0),"")</f>
        <v>0</v>
      </c>
      <c r="V3427" s="27">
        <f>IFERROR(VLOOKUP($D3427,BankOpTbl,3,0),"")</f>
        <v>0</v>
      </c>
      <c r="W3427" s="27">
        <f>IFERROR(VLOOKUP($D3427,BankOpTbl,4,0),"")</f>
        <v>0</v>
      </c>
      <c r="X3427" s="27">
        <f>IF($E3427="","",IFERROR(VLOOKUP($E3427,BankTbl,4,0),""))</f>
        <v>0</v>
      </c>
      <c r="Y3427" s="27">
        <f>IF($F3427="","",IFERROR(VLOOKUP($F3427,BankTbl,4,0),""))</f>
        <v>0</v>
      </c>
      <c r="Z3427" s="27">
        <f>IF($B3427="","",IF($V3427="PICK",LEFT($N3427,5),IF($V3427="FIXED",$W3427,IF($V3427="CODE",$H3427,""))))</f>
        <v>0</v>
      </c>
    </row>
    <row r="3428" spans="1:26" ht="21" customHeight="1">
      <c r="A3428" s="27">
        <f>IF($B3428="","",COUNTA($B$13:$B3428))</f>
        <v>0</v>
      </c>
      <c r="B3428" s="28"/>
      <c r="C3428" s="28"/>
      <c r="D3428" s="29"/>
      <c r="E3428" s="29"/>
      <c r="F3428" s="29"/>
      <c r="G3428" s="28"/>
      <c r="H3428" s="28"/>
      <c r="I3428" s="30">
        <f>IF($H3428="","",IFERROR(VLOOKUP($H3428,AcctTbl,2,0),"کد ناشناخته"))</f>
        <v>0</v>
      </c>
      <c r="J3428" s="27">
        <f>IF($H3428="","",IFERROR(VLOOKUP($H3428,AcctTbl,3,0),""))</f>
        <v>0</v>
      </c>
      <c r="K3428" s="29"/>
      <c r="L3428" s="28"/>
      <c r="M3428" s="31"/>
      <c r="N3428" s="29"/>
      <c r="O3428" s="32">
        <f>IF($B3428="",0,IF($U3428="IN",N($M3428),0))</f>
        <v>0</v>
      </c>
      <c r="P3428" s="32">
        <f>IF($B3428="",0,IF(OR($U3428="OUT",$U3428="TRF"),N($M3428),0))</f>
        <v>0</v>
      </c>
      <c r="Q3428" s="32">
        <f>IF($B3428="",0,IF(OR($U3428="OUT",$U3428="TRF"),N($M3428),0))</f>
        <v>0</v>
      </c>
      <c r="R3428" s="32">
        <f>IF($B3428="",0,IF($U3428="IN",N($M3428),0))</f>
        <v>0</v>
      </c>
      <c r="S3428" s="33">
        <f>IF($B3428="","",IF($M3428="","⚠ مبلغ",IF($E3428="","⚠ بانک عامل",IF(AND($U3428="TRF",$F3428=""),"⚠ بانک مقصد",IF(AND($V3428&lt;&gt;"NONE",$V3428&lt;&gt;"",$Z3428=""),"⚠ طرف حساب","✓")))))</f>
        <v>0</v>
      </c>
      <c r="T3428" s="29"/>
      <c r="U3428" s="27">
        <f>IFERROR(VLOOKUP($D3428,BankOpTbl,2,0),"")</f>
        <v>0</v>
      </c>
      <c r="V3428" s="27">
        <f>IFERROR(VLOOKUP($D3428,BankOpTbl,3,0),"")</f>
        <v>0</v>
      </c>
      <c r="W3428" s="27">
        <f>IFERROR(VLOOKUP($D3428,BankOpTbl,4,0),"")</f>
        <v>0</v>
      </c>
      <c r="X3428" s="27">
        <f>IF($E3428="","",IFERROR(VLOOKUP($E3428,BankTbl,4,0),""))</f>
        <v>0</v>
      </c>
      <c r="Y3428" s="27">
        <f>IF($F3428="","",IFERROR(VLOOKUP($F3428,BankTbl,4,0),""))</f>
        <v>0</v>
      </c>
      <c r="Z3428" s="27">
        <f>IF($B3428="","",IF($V3428="PICK",LEFT($N3428,5),IF($V3428="FIXED",$W3428,IF($V3428="CODE",$H3428,""))))</f>
        <v>0</v>
      </c>
    </row>
    <row r="3429" spans="1:26" ht="21" customHeight="1">
      <c r="A3429" s="27">
        <f>IF($B3429="","",COUNTA($B$13:$B3429))</f>
        <v>0</v>
      </c>
      <c r="B3429" s="28"/>
      <c r="C3429" s="28"/>
      <c r="D3429" s="29"/>
      <c r="E3429" s="29"/>
      <c r="F3429" s="29"/>
      <c r="G3429" s="28"/>
      <c r="H3429" s="28"/>
      <c r="I3429" s="30">
        <f>IF($H3429="","",IFERROR(VLOOKUP($H3429,AcctTbl,2,0),"کد ناشناخته"))</f>
        <v>0</v>
      </c>
      <c r="J3429" s="27">
        <f>IF($H3429="","",IFERROR(VLOOKUP($H3429,AcctTbl,3,0),""))</f>
        <v>0</v>
      </c>
      <c r="K3429" s="29"/>
      <c r="L3429" s="28"/>
      <c r="M3429" s="31"/>
      <c r="N3429" s="29"/>
      <c r="O3429" s="32">
        <f>IF($B3429="",0,IF($U3429="IN",N($M3429),0))</f>
        <v>0</v>
      </c>
      <c r="P3429" s="32">
        <f>IF($B3429="",0,IF(OR($U3429="OUT",$U3429="TRF"),N($M3429),0))</f>
        <v>0</v>
      </c>
      <c r="Q3429" s="32">
        <f>IF($B3429="",0,IF(OR($U3429="OUT",$U3429="TRF"),N($M3429),0))</f>
        <v>0</v>
      </c>
      <c r="R3429" s="32">
        <f>IF($B3429="",0,IF($U3429="IN",N($M3429),0))</f>
        <v>0</v>
      </c>
      <c r="S3429" s="33">
        <f>IF($B3429="","",IF($M3429="","⚠ مبلغ",IF($E3429="","⚠ بانک عامل",IF(AND($U3429="TRF",$F3429=""),"⚠ بانک مقصد",IF(AND($V3429&lt;&gt;"NONE",$V3429&lt;&gt;"",$Z3429=""),"⚠ طرف حساب","✓")))))</f>
        <v>0</v>
      </c>
      <c r="T3429" s="29"/>
      <c r="U3429" s="27">
        <f>IFERROR(VLOOKUP($D3429,BankOpTbl,2,0),"")</f>
        <v>0</v>
      </c>
      <c r="V3429" s="27">
        <f>IFERROR(VLOOKUP($D3429,BankOpTbl,3,0),"")</f>
        <v>0</v>
      </c>
      <c r="W3429" s="27">
        <f>IFERROR(VLOOKUP($D3429,BankOpTbl,4,0),"")</f>
        <v>0</v>
      </c>
      <c r="X3429" s="27">
        <f>IF($E3429="","",IFERROR(VLOOKUP($E3429,BankTbl,4,0),""))</f>
        <v>0</v>
      </c>
      <c r="Y3429" s="27">
        <f>IF($F3429="","",IFERROR(VLOOKUP($F3429,BankTbl,4,0),""))</f>
        <v>0</v>
      </c>
      <c r="Z3429" s="27">
        <f>IF($B3429="","",IF($V3429="PICK",LEFT($N3429,5),IF($V3429="FIXED",$W3429,IF($V3429="CODE",$H3429,""))))</f>
        <v>0</v>
      </c>
    </row>
    <row r="3430" spans="1:26" ht="21" customHeight="1">
      <c r="A3430" s="27">
        <f>IF($B3430="","",COUNTA($B$13:$B3430))</f>
        <v>0</v>
      </c>
      <c r="B3430" s="28"/>
      <c r="C3430" s="28"/>
      <c r="D3430" s="29"/>
      <c r="E3430" s="29"/>
      <c r="F3430" s="29"/>
      <c r="G3430" s="28"/>
      <c r="H3430" s="28"/>
      <c r="I3430" s="30">
        <f>IF($H3430="","",IFERROR(VLOOKUP($H3430,AcctTbl,2,0),"کد ناشناخته"))</f>
        <v>0</v>
      </c>
      <c r="J3430" s="27">
        <f>IF($H3430="","",IFERROR(VLOOKUP($H3430,AcctTbl,3,0),""))</f>
        <v>0</v>
      </c>
      <c r="K3430" s="29"/>
      <c r="L3430" s="28"/>
      <c r="M3430" s="31"/>
      <c r="N3430" s="29"/>
      <c r="O3430" s="32">
        <f>IF($B3430="",0,IF($U3430="IN",N($M3430),0))</f>
        <v>0</v>
      </c>
      <c r="P3430" s="32">
        <f>IF($B3430="",0,IF(OR($U3430="OUT",$U3430="TRF"),N($M3430),0))</f>
        <v>0</v>
      </c>
      <c r="Q3430" s="32">
        <f>IF($B3430="",0,IF(OR($U3430="OUT",$U3430="TRF"),N($M3430),0))</f>
        <v>0</v>
      </c>
      <c r="R3430" s="32">
        <f>IF($B3430="",0,IF($U3430="IN",N($M3430),0))</f>
        <v>0</v>
      </c>
      <c r="S3430" s="33">
        <f>IF($B3430="","",IF($M3430="","⚠ مبلغ",IF($E3430="","⚠ بانک عامل",IF(AND($U3430="TRF",$F3430=""),"⚠ بانک مقصد",IF(AND($V3430&lt;&gt;"NONE",$V3430&lt;&gt;"",$Z3430=""),"⚠ طرف حساب","✓")))))</f>
        <v>0</v>
      </c>
      <c r="T3430" s="29"/>
      <c r="U3430" s="27">
        <f>IFERROR(VLOOKUP($D3430,BankOpTbl,2,0),"")</f>
        <v>0</v>
      </c>
      <c r="V3430" s="27">
        <f>IFERROR(VLOOKUP($D3430,BankOpTbl,3,0),"")</f>
        <v>0</v>
      </c>
      <c r="W3430" s="27">
        <f>IFERROR(VLOOKUP($D3430,BankOpTbl,4,0),"")</f>
        <v>0</v>
      </c>
      <c r="X3430" s="27">
        <f>IF($E3430="","",IFERROR(VLOOKUP($E3430,BankTbl,4,0),""))</f>
        <v>0</v>
      </c>
      <c r="Y3430" s="27">
        <f>IF($F3430="","",IFERROR(VLOOKUP($F3430,BankTbl,4,0),""))</f>
        <v>0</v>
      </c>
      <c r="Z3430" s="27">
        <f>IF($B3430="","",IF($V3430="PICK",LEFT($N3430,5),IF($V3430="FIXED",$W3430,IF($V3430="CODE",$H3430,""))))</f>
        <v>0</v>
      </c>
    </row>
    <row r="3431" spans="1:26" ht="21" customHeight="1">
      <c r="A3431" s="27">
        <f>IF($B3431="","",COUNTA($B$13:$B3431))</f>
        <v>0</v>
      </c>
      <c r="B3431" s="28"/>
      <c r="C3431" s="28"/>
      <c r="D3431" s="29"/>
      <c r="E3431" s="29"/>
      <c r="F3431" s="29"/>
      <c r="G3431" s="28"/>
      <c r="H3431" s="28"/>
      <c r="I3431" s="30">
        <f>IF($H3431="","",IFERROR(VLOOKUP($H3431,AcctTbl,2,0),"کد ناشناخته"))</f>
        <v>0</v>
      </c>
      <c r="J3431" s="27">
        <f>IF($H3431="","",IFERROR(VLOOKUP($H3431,AcctTbl,3,0),""))</f>
        <v>0</v>
      </c>
      <c r="K3431" s="29"/>
      <c r="L3431" s="28"/>
      <c r="M3431" s="31"/>
      <c r="N3431" s="29"/>
      <c r="O3431" s="32">
        <f>IF($B3431="",0,IF($U3431="IN",N($M3431),0))</f>
        <v>0</v>
      </c>
      <c r="P3431" s="32">
        <f>IF($B3431="",0,IF(OR($U3431="OUT",$U3431="TRF"),N($M3431),0))</f>
        <v>0</v>
      </c>
      <c r="Q3431" s="32">
        <f>IF($B3431="",0,IF(OR($U3431="OUT",$U3431="TRF"),N($M3431),0))</f>
        <v>0</v>
      </c>
      <c r="R3431" s="32">
        <f>IF($B3431="",0,IF($U3431="IN",N($M3431),0))</f>
        <v>0</v>
      </c>
      <c r="S3431" s="33">
        <f>IF($B3431="","",IF($M3431="","⚠ مبلغ",IF($E3431="","⚠ بانک عامل",IF(AND($U3431="TRF",$F3431=""),"⚠ بانک مقصد",IF(AND($V3431&lt;&gt;"NONE",$V3431&lt;&gt;"",$Z3431=""),"⚠ طرف حساب","✓")))))</f>
        <v>0</v>
      </c>
      <c r="T3431" s="29"/>
      <c r="U3431" s="27">
        <f>IFERROR(VLOOKUP($D3431,BankOpTbl,2,0),"")</f>
        <v>0</v>
      </c>
      <c r="V3431" s="27">
        <f>IFERROR(VLOOKUP($D3431,BankOpTbl,3,0),"")</f>
        <v>0</v>
      </c>
      <c r="W3431" s="27">
        <f>IFERROR(VLOOKUP($D3431,BankOpTbl,4,0),"")</f>
        <v>0</v>
      </c>
      <c r="X3431" s="27">
        <f>IF($E3431="","",IFERROR(VLOOKUP($E3431,BankTbl,4,0),""))</f>
        <v>0</v>
      </c>
      <c r="Y3431" s="27">
        <f>IF($F3431="","",IFERROR(VLOOKUP($F3431,BankTbl,4,0),""))</f>
        <v>0</v>
      </c>
      <c r="Z3431" s="27">
        <f>IF($B3431="","",IF($V3431="PICK",LEFT($N3431,5),IF($V3431="FIXED",$W3431,IF($V3431="CODE",$H3431,""))))</f>
        <v>0</v>
      </c>
    </row>
    <row r="3432" spans="1:26" ht="21" customHeight="1">
      <c r="A3432" s="27">
        <f>IF($B3432="","",COUNTA($B$13:$B3432))</f>
        <v>0</v>
      </c>
      <c r="B3432" s="28"/>
      <c r="C3432" s="28"/>
      <c r="D3432" s="29"/>
      <c r="E3432" s="29"/>
      <c r="F3432" s="29"/>
      <c r="G3432" s="28"/>
      <c r="H3432" s="28"/>
      <c r="I3432" s="30">
        <f>IF($H3432="","",IFERROR(VLOOKUP($H3432,AcctTbl,2,0),"کد ناشناخته"))</f>
        <v>0</v>
      </c>
      <c r="J3432" s="27">
        <f>IF($H3432="","",IFERROR(VLOOKUP($H3432,AcctTbl,3,0),""))</f>
        <v>0</v>
      </c>
      <c r="K3432" s="29"/>
      <c r="L3432" s="28"/>
      <c r="M3432" s="31"/>
      <c r="N3432" s="29"/>
      <c r="O3432" s="32">
        <f>IF($B3432="",0,IF($U3432="IN",N($M3432),0))</f>
        <v>0</v>
      </c>
      <c r="P3432" s="32">
        <f>IF($B3432="",0,IF(OR($U3432="OUT",$U3432="TRF"),N($M3432),0))</f>
        <v>0</v>
      </c>
      <c r="Q3432" s="32">
        <f>IF($B3432="",0,IF(OR($U3432="OUT",$U3432="TRF"),N($M3432),0))</f>
        <v>0</v>
      </c>
      <c r="R3432" s="32">
        <f>IF($B3432="",0,IF($U3432="IN",N($M3432),0))</f>
        <v>0</v>
      </c>
      <c r="S3432" s="33">
        <f>IF($B3432="","",IF($M3432="","⚠ مبلغ",IF($E3432="","⚠ بانک عامل",IF(AND($U3432="TRF",$F3432=""),"⚠ بانک مقصد",IF(AND($V3432&lt;&gt;"NONE",$V3432&lt;&gt;"",$Z3432=""),"⚠ طرف حساب","✓")))))</f>
        <v>0</v>
      </c>
      <c r="T3432" s="29"/>
      <c r="U3432" s="27">
        <f>IFERROR(VLOOKUP($D3432,BankOpTbl,2,0),"")</f>
        <v>0</v>
      </c>
      <c r="V3432" s="27">
        <f>IFERROR(VLOOKUP($D3432,BankOpTbl,3,0),"")</f>
        <v>0</v>
      </c>
      <c r="W3432" s="27">
        <f>IFERROR(VLOOKUP($D3432,BankOpTbl,4,0),"")</f>
        <v>0</v>
      </c>
      <c r="X3432" s="27">
        <f>IF($E3432="","",IFERROR(VLOOKUP($E3432,BankTbl,4,0),""))</f>
        <v>0</v>
      </c>
      <c r="Y3432" s="27">
        <f>IF($F3432="","",IFERROR(VLOOKUP($F3432,BankTbl,4,0),""))</f>
        <v>0</v>
      </c>
      <c r="Z3432" s="27">
        <f>IF($B3432="","",IF($V3432="PICK",LEFT($N3432,5),IF($V3432="FIXED",$W3432,IF($V3432="CODE",$H3432,""))))</f>
        <v>0</v>
      </c>
    </row>
    <row r="3433" spans="1:26" ht="21" customHeight="1">
      <c r="A3433" s="27">
        <f>IF($B3433="","",COUNTA($B$13:$B3433))</f>
        <v>0</v>
      </c>
      <c r="B3433" s="28"/>
      <c r="C3433" s="28"/>
      <c r="D3433" s="29"/>
      <c r="E3433" s="29"/>
      <c r="F3433" s="29"/>
      <c r="G3433" s="28"/>
      <c r="H3433" s="28"/>
      <c r="I3433" s="30">
        <f>IF($H3433="","",IFERROR(VLOOKUP($H3433,AcctTbl,2,0),"کد ناشناخته"))</f>
        <v>0</v>
      </c>
      <c r="J3433" s="27">
        <f>IF($H3433="","",IFERROR(VLOOKUP($H3433,AcctTbl,3,0),""))</f>
        <v>0</v>
      </c>
      <c r="K3433" s="29"/>
      <c r="L3433" s="28"/>
      <c r="M3433" s="31"/>
      <c r="N3433" s="29"/>
      <c r="O3433" s="32">
        <f>IF($B3433="",0,IF($U3433="IN",N($M3433),0))</f>
        <v>0</v>
      </c>
      <c r="P3433" s="32">
        <f>IF($B3433="",0,IF(OR($U3433="OUT",$U3433="TRF"),N($M3433),0))</f>
        <v>0</v>
      </c>
      <c r="Q3433" s="32">
        <f>IF($B3433="",0,IF(OR($U3433="OUT",$U3433="TRF"),N($M3433),0))</f>
        <v>0</v>
      </c>
      <c r="R3433" s="32">
        <f>IF($B3433="",0,IF($U3433="IN",N($M3433),0))</f>
        <v>0</v>
      </c>
      <c r="S3433" s="33">
        <f>IF($B3433="","",IF($M3433="","⚠ مبلغ",IF($E3433="","⚠ بانک عامل",IF(AND($U3433="TRF",$F3433=""),"⚠ بانک مقصد",IF(AND($V3433&lt;&gt;"NONE",$V3433&lt;&gt;"",$Z3433=""),"⚠ طرف حساب","✓")))))</f>
        <v>0</v>
      </c>
      <c r="T3433" s="29"/>
      <c r="U3433" s="27">
        <f>IFERROR(VLOOKUP($D3433,BankOpTbl,2,0),"")</f>
        <v>0</v>
      </c>
      <c r="V3433" s="27">
        <f>IFERROR(VLOOKUP($D3433,BankOpTbl,3,0),"")</f>
        <v>0</v>
      </c>
      <c r="W3433" s="27">
        <f>IFERROR(VLOOKUP($D3433,BankOpTbl,4,0),"")</f>
        <v>0</v>
      </c>
      <c r="X3433" s="27">
        <f>IF($E3433="","",IFERROR(VLOOKUP($E3433,BankTbl,4,0),""))</f>
        <v>0</v>
      </c>
      <c r="Y3433" s="27">
        <f>IF($F3433="","",IFERROR(VLOOKUP($F3433,BankTbl,4,0),""))</f>
        <v>0</v>
      </c>
      <c r="Z3433" s="27">
        <f>IF($B3433="","",IF($V3433="PICK",LEFT($N3433,5),IF($V3433="FIXED",$W3433,IF($V3433="CODE",$H3433,""))))</f>
        <v>0</v>
      </c>
    </row>
    <row r="3434" spans="1:26" ht="21" customHeight="1">
      <c r="A3434" s="27">
        <f>IF($B3434="","",COUNTA($B$13:$B3434))</f>
        <v>0</v>
      </c>
      <c r="B3434" s="28"/>
      <c r="C3434" s="28"/>
      <c r="D3434" s="29"/>
      <c r="E3434" s="29"/>
      <c r="F3434" s="29"/>
      <c r="G3434" s="28"/>
      <c r="H3434" s="28"/>
      <c r="I3434" s="30">
        <f>IF($H3434="","",IFERROR(VLOOKUP($H3434,AcctTbl,2,0),"کد ناشناخته"))</f>
        <v>0</v>
      </c>
      <c r="J3434" s="27">
        <f>IF($H3434="","",IFERROR(VLOOKUP($H3434,AcctTbl,3,0),""))</f>
        <v>0</v>
      </c>
      <c r="K3434" s="29"/>
      <c r="L3434" s="28"/>
      <c r="M3434" s="31"/>
      <c r="N3434" s="29"/>
      <c r="O3434" s="32">
        <f>IF($B3434="",0,IF($U3434="IN",N($M3434),0))</f>
        <v>0</v>
      </c>
      <c r="P3434" s="32">
        <f>IF($B3434="",0,IF(OR($U3434="OUT",$U3434="TRF"),N($M3434),0))</f>
        <v>0</v>
      </c>
      <c r="Q3434" s="32">
        <f>IF($B3434="",0,IF(OR($U3434="OUT",$U3434="TRF"),N($M3434),0))</f>
        <v>0</v>
      </c>
      <c r="R3434" s="32">
        <f>IF($B3434="",0,IF($U3434="IN",N($M3434),0))</f>
        <v>0</v>
      </c>
      <c r="S3434" s="33">
        <f>IF($B3434="","",IF($M3434="","⚠ مبلغ",IF($E3434="","⚠ بانک عامل",IF(AND($U3434="TRF",$F3434=""),"⚠ بانک مقصد",IF(AND($V3434&lt;&gt;"NONE",$V3434&lt;&gt;"",$Z3434=""),"⚠ طرف حساب","✓")))))</f>
        <v>0</v>
      </c>
      <c r="T3434" s="29"/>
      <c r="U3434" s="27">
        <f>IFERROR(VLOOKUP($D3434,BankOpTbl,2,0),"")</f>
        <v>0</v>
      </c>
      <c r="V3434" s="27">
        <f>IFERROR(VLOOKUP($D3434,BankOpTbl,3,0),"")</f>
        <v>0</v>
      </c>
      <c r="W3434" s="27">
        <f>IFERROR(VLOOKUP($D3434,BankOpTbl,4,0),"")</f>
        <v>0</v>
      </c>
      <c r="X3434" s="27">
        <f>IF($E3434="","",IFERROR(VLOOKUP($E3434,BankTbl,4,0),""))</f>
        <v>0</v>
      </c>
      <c r="Y3434" s="27">
        <f>IF($F3434="","",IFERROR(VLOOKUP($F3434,BankTbl,4,0),""))</f>
        <v>0</v>
      </c>
      <c r="Z3434" s="27">
        <f>IF($B3434="","",IF($V3434="PICK",LEFT($N3434,5),IF($V3434="FIXED",$W3434,IF($V3434="CODE",$H3434,""))))</f>
        <v>0</v>
      </c>
    </row>
    <row r="3435" spans="1:26" ht="21" customHeight="1">
      <c r="A3435" s="27">
        <f>IF($B3435="","",COUNTA($B$13:$B3435))</f>
        <v>0</v>
      </c>
      <c r="B3435" s="28"/>
      <c r="C3435" s="28"/>
      <c r="D3435" s="29"/>
      <c r="E3435" s="29"/>
      <c r="F3435" s="29"/>
      <c r="G3435" s="28"/>
      <c r="H3435" s="28"/>
      <c r="I3435" s="30">
        <f>IF($H3435="","",IFERROR(VLOOKUP($H3435,AcctTbl,2,0),"کد ناشناخته"))</f>
        <v>0</v>
      </c>
      <c r="J3435" s="27">
        <f>IF($H3435="","",IFERROR(VLOOKUP($H3435,AcctTbl,3,0),""))</f>
        <v>0</v>
      </c>
      <c r="K3435" s="29"/>
      <c r="L3435" s="28"/>
      <c r="M3435" s="31"/>
      <c r="N3435" s="29"/>
      <c r="O3435" s="32">
        <f>IF($B3435="",0,IF($U3435="IN",N($M3435),0))</f>
        <v>0</v>
      </c>
      <c r="P3435" s="32">
        <f>IF($B3435="",0,IF(OR($U3435="OUT",$U3435="TRF"),N($M3435),0))</f>
        <v>0</v>
      </c>
      <c r="Q3435" s="32">
        <f>IF($B3435="",0,IF(OR($U3435="OUT",$U3435="TRF"),N($M3435),0))</f>
        <v>0</v>
      </c>
      <c r="R3435" s="32">
        <f>IF($B3435="",0,IF($U3435="IN",N($M3435),0))</f>
        <v>0</v>
      </c>
      <c r="S3435" s="33">
        <f>IF($B3435="","",IF($M3435="","⚠ مبلغ",IF($E3435="","⚠ بانک عامل",IF(AND($U3435="TRF",$F3435=""),"⚠ بانک مقصد",IF(AND($V3435&lt;&gt;"NONE",$V3435&lt;&gt;"",$Z3435=""),"⚠ طرف حساب","✓")))))</f>
        <v>0</v>
      </c>
      <c r="T3435" s="29"/>
      <c r="U3435" s="27">
        <f>IFERROR(VLOOKUP($D3435,BankOpTbl,2,0),"")</f>
        <v>0</v>
      </c>
      <c r="V3435" s="27">
        <f>IFERROR(VLOOKUP($D3435,BankOpTbl,3,0),"")</f>
        <v>0</v>
      </c>
      <c r="W3435" s="27">
        <f>IFERROR(VLOOKUP($D3435,BankOpTbl,4,0),"")</f>
        <v>0</v>
      </c>
      <c r="X3435" s="27">
        <f>IF($E3435="","",IFERROR(VLOOKUP($E3435,BankTbl,4,0),""))</f>
        <v>0</v>
      </c>
      <c r="Y3435" s="27">
        <f>IF($F3435="","",IFERROR(VLOOKUP($F3435,BankTbl,4,0),""))</f>
        <v>0</v>
      </c>
      <c r="Z3435" s="27">
        <f>IF($B3435="","",IF($V3435="PICK",LEFT($N3435,5),IF($V3435="FIXED",$W3435,IF($V3435="CODE",$H3435,""))))</f>
        <v>0</v>
      </c>
    </row>
    <row r="3436" spans="1:26" ht="21" customHeight="1">
      <c r="A3436" s="27">
        <f>IF($B3436="","",COUNTA($B$13:$B3436))</f>
        <v>0</v>
      </c>
      <c r="B3436" s="28"/>
      <c r="C3436" s="28"/>
      <c r="D3436" s="29"/>
      <c r="E3436" s="29"/>
      <c r="F3436" s="29"/>
      <c r="G3436" s="28"/>
      <c r="H3436" s="28"/>
      <c r="I3436" s="30">
        <f>IF($H3436="","",IFERROR(VLOOKUP($H3436,AcctTbl,2,0),"کد ناشناخته"))</f>
        <v>0</v>
      </c>
      <c r="J3436" s="27">
        <f>IF($H3436="","",IFERROR(VLOOKUP($H3436,AcctTbl,3,0),""))</f>
        <v>0</v>
      </c>
      <c r="K3436" s="29"/>
      <c r="L3436" s="28"/>
      <c r="M3436" s="31"/>
      <c r="N3436" s="29"/>
      <c r="O3436" s="32">
        <f>IF($B3436="",0,IF($U3436="IN",N($M3436),0))</f>
        <v>0</v>
      </c>
      <c r="P3436" s="32">
        <f>IF($B3436="",0,IF(OR($U3436="OUT",$U3436="TRF"),N($M3436),0))</f>
        <v>0</v>
      </c>
      <c r="Q3436" s="32">
        <f>IF($B3436="",0,IF(OR($U3436="OUT",$U3436="TRF"),N($M3436),0))</f>
        <v>0</v>
      </c>
      <c r="R3436" s="32">
        <f>IF($B3436="",0,IF($U3436="IN",N($M3436),0))</f>
        <v>0</v>
      </c>
      <c r="S3436" s="33">
        <f>IF($B3436="","",IF($M3436="","⚠ مبلغ",IF($E3436="","⚠ بانک عامل",IF(AND($U3436="TRF",$F3436=""),"⚠ بانک مقصد",IF(AND($V3436&lt;&gt;"NONE",$V3436&lt;&gt;"",$Z3436=""),"⚠ طرف حساب","✓")))))</f>
        <v>0</v>
      </c>
      <c r="T3436" s="29"/>
      <c r="U3436" s="27">
        <f>IFERROR(VLOOKUP($D3436,BankOpTbl,2,0),"")</f>
        <v>0</v>
      </c>
      <c r="V3436" s="27">
        <f>IFERROR(VLOOKUP($D3436,BankOpTbl,3,0),"")</f>
        <v>0</v>
      </c>
      <c r="W3436" s="27">
        <f>IFERROR(VLOOKUP($D3436,BankOpTbl,4,0),"")</f>
        <v>0</v>
      </c>
      <c r="X3436" s="27">
        <f>IF($E3436="","",IFERROR(VLOOKUP($E3436,BankTbl,4,0),""))</f>
        <v>0</v>
      </c>
      <c r="Y3436" s="27">
        <f>IF($F3436="","",IFERROR(VLOOKUP($F3436,BankTbl,4,0),""))</f>
        <v>0</v>
      </c>
      <c r="Z3436" s="27">
        <f>IF($B3436="","",IF($V3436="PICK",LEFT($N3436,5),IF($V3436="FIXED",$W3436,IF($V3436="CODE",$H3436,""))))</f>
        <v>0</v>
      </c>
    </row>
    <row r="3437" spans="1:26" ht="21" customHeight="1">
      <c r="A3437" s="27">
        <f>IF($B3437="","",COUNTA($B$13:$B3437))</f>
        <v>0</v>
      </c>
      <c r="B3437" s="28"/>
      <c r="C3437" s="28"/>
      <c r="D3437" s="29"/>
      <c r="E3437" s="29"/>
      <c r="F3437" s="29"/>
      <c r="G3437" s="28"/>
      <c r="H3437" s="28"/>
      <c r="I3437" s="30">
        <f>IF($H3437="","",IFERROR(VLOOKUP($H3437,AcctTbl,2,0),"کد ناشناخته"))</f>
        <v>0</v>
      </c>
      <c r="J3437" s="27">
        <f>IF($H3437="","",IFERROR(VLOOKUP($H3437,AcctTbl,3,0),""))</f>
        <v>0</v>
      </c>
      <c r="K3437" s="29"/>
      <c r="L3437" s="28"/>
      <c r="M3437" s="31"/>
      <c r="N3437" s="29"/>
      <c r="O3437" s="32">
        <f>IF($B3437="",0,IF($U3437="IN",N($M3437),0))</f>
        <v>0</v>
      </c>
      <c r="P3437" s="32">
        <f>IF($B3437="",0,IF(OR($U3437="OUT",$U3437="TRF"),N($M3437),0))</f>
        <v>0</v>
      </c>
      <c r="Q3437" s="32">
        <f>IF($B3437="",0,IF(OR($U3437="OUT",$U3437="TRF"),N($M3437),0))</f>
        <v>0</v>
      </c>
      <c r="R3437" s="32">
        <f>IF($B3437="",0,IF($U3437="IN",N($M3437),0))</f>
        <v>0</v>
      </c>
      <c r="S3437" s="33">
        <f>IF($B3437="","",IF($M3437="","⚠ مبلغ",IF($E3437="","⚠ بانک عامل",IF(AND($U3437="TRF",$F3437=""),"⚠ بانک مقصد",IF(AND($V3437&lt;&gt;"NONE",$V3437&lt;&gt;"",$Z3437=""),"⚠ طرف حساب","✓")))))</f>
        <v>0</v>
      </c>
      <c r="T3437" s="29"/>
      <c r="U3437" s="27">
        <f>IFERROR(VLOOKUP($D3437,BankOpTbl,2,0),"")</f>
        <v>0</v>
      </c>
      <c r="V3437" s="27">
        <f>IFERROR(VLOOKUP($D3437,BankOpTbl,3,0),"")</f>
        <v>0</v>
      </c>
      <c r="W3437" s="27">
        <f>IFERROR(VLOOKUP($D3437,BankOpTbl,4,0),"")</f>
        <v>0</v>
      </c>
      <c r="X3437" s="27">
        <f>IF($E3437="","",IFERROR(VLOOKUP($E3437,BankTbl,4,0),""))</f>
        <v>0</v>
      </c>
      <c r="Y3437" s="27">
        <f>IF($F3437="","",IFERROR(VLOOKUP($F3437,BankTbl,4,0),""))</f>
        <v>0</v>
      </c>
      <c r="Z3437" s="27">
        <f>IF($B3437="","",IF($V3437="PICK",LEFT($N3437,5),IF($V3437="FIXED",$W3437,IF($V3437="CODE",$H3437,""))))</f>
        <v>0</v>
      </c>
    </row>
    <row r="3438" spans="1:26" ht="21" customHeight="1">
      <c r="A3438" s="27">
        <f>IF($B3438="","",COUNTA($B$13:$B3438))</f>
        <v>0</v>
      </c>
      <c r="B3438" s="28"/>
      <c r="C3438" s="28"/>
      <c r="D3438" s="29"/>
      <c r="E3438" s="29"/>
      <c r="F3438" s="29"/>
      <c r="G3438" s="28"/>
      <c r="H3438" s="28"/>
      <c r="I3438" s="30">
        <f>IF($H3438="","",IFERROR(VLOOKUP($H3438,AcctTbl,2,0),"کد ناشناخته"))</f>
        <v>0</v>
      </c>
      <c r="J3438" s="27">
        <f>IF($H3438="","",IFERROR(VLOOKUP($H3438,AcctTbl,3,0),""))</f>
        <v>0</v>
      </c>
      <c r="K3438" s="29"/>
      <c r="L3438" s="28"/>
      <c r="M3438" s="31"/>
      <c r="N3438" s="29"/>
      <c r="O3438" s="32">
        <f>IF($B3438="",0,IF($U3438="IN",N($M3438),0))</f>
        <v>0</v>
      </c>
      <c r="P3438" s="32">
        <f>IF($B3438="",0,IF(OR($U3438="OUT",$U3438="TRF"),N($M3438),0))</f>
        <v>0</v>
      </c>
      <c r="Q3438" s="32">
        <f>IF($B3438="",0,IF(OR($U3438="OUT",$U3438="TRF"),N($M3438),0))</f>
        <v>0</v>
      </c>
      <c r="R3438" s="32">
        <f>IF($B3438="",0,IF($U3438="IN",N($M3438),0))</f>
        <v>0</v>
      </c>
      <c r="S3438" s="33">
        <f>IF($B3438="","",IF($M3438="","⚠ مبلغ",IF($E3438="","⚠ بانک عامل",IF(AND($U3438="TRF",$F3438=""),"⚠ بانک مقصد",IF(AND($V3438&lt;&gt;"NONE",$V3438&lt;&gt;"",$Z3438=""),"⚠ طرف حساب","✓")))))</f>
        <v>0</v>
      </c>
      <c r="T3438" s="29"/>
      <c r="U3438" s="27">
        <f>IFERROR(VLOOKUP($D3438,BankOpTbl,2,0),"")</f>
        <v>0</v>
      </c>
      <c r="V3438" s="27">
        <f>IFERROR(VLOOKUP($D3438,BankOpTbl,3,0),"")</f>
        <v>0</v>
      </c>
      <c r="W3438" s="27">
        <f>IFERROR(VLOOKUP($D3438,BankOpTbl,4,0),"")</f>
        <v>0</v>
      </c>
      <c r="X3438" s="27">
        <f>IF($E3438="","",IFERROR(VLOOKUP($E3438,BankTbl,4,0),""))</f>
        <v>0</v>
      </c>
      <c r="Y3438" s="27">
        <f>IF($F3438="","",IFERROR(VLOOKUP($F3438,BankTbl,4,0),""))</f>
        <v>0</v>
      </c>
      <c r="Z3438" s="27">
        <f>IF($B3438="","",IF($V3438="PICK",LEFT($N3438,5),IF($V3438="FIXED",$W3438,IF($V3438="CODE",$H3438,""))))</f>
        <v>0</v>
      </c>
    </row>
    <row r="3439" spans="1:26" ht="21" customHeight="1">
      <c r="A3439" s="27">
        <f>IF($B3439="","",COUNTA($B$13:$B3439))</f>
        <v>0</v>
      </c>
      <c r="B3439" s="28"/>
      <c r="C3439" s="28"/>
      <c r="D3439" s="29"/>
      <c r="E3439" s="29"/>
      <c r="F3439" s="29"/>
      <c r="G3439" s="28"/>
      <c r="H3439" s="28"/>
      <c r="I3439" s="30">
        <f>IF($H3439="","",IFERROR(VLOOKUP($H3439,AcctTbl,2,0),"کد ناشناخته"))</f>
        <v>0</v>
      </c>
      <c r="J3439" s="27">
        <f>IF($H3439="","",IFERROR(VLOOKUP($H3439,AcctTbl,3,0),""))</f>
        <v>0</v>
      </c>
      <c r="K3439" s="29"/>
      <c r="L3439" s="28"/>
      <c r="M3439" s="31"/>
      <c r="N3439" s="29"/>
      <c r="O3439" s="32">
        <f>IF($B3439="",0,IF($U3439="IN",N($M3439),0))</f>
        <v>0</v>
      </c>
      <c r="P3439" s="32">
        <f>IF($B3439="",0,IF(OR($U3439="OUT",$U3439="TRF"),N($M3439),0))</f>
        <v>0</v>
      </c>
      <c r="Q3439" s="32">
        <f>IF($B3439="",0,IF(OR($U3439="OUT",$U3439="TRF"),N($M3439),0))</f>
        <v>0</v>
      </c>
      <c r="R3439" s="32">
        <f>IF($B3439="",0,IF($U3439="IN",N($M3439),0))</f>
        <v>0</v>
      </c>
      <c r="S3439" s="33">
        <f>IF($B3439="","",IF($M3439="","⚠ مبلغ",IF($E3439="","⚠ بانک عامل",IF(AND($U3439="TRF",$F3439=""),"⚠ بانک مقصد",IF(AND($V3439&lt;&gt;"NONE",$V3439&lt;&gt;"",$Z3439=""),"⚠ طرف حساب","✓")))))</f>
        <v>0</v>
      </c>
      <c r="T3439" s="29"/>
      <c r="U3439" s="27">
        <f>IFERROR(VLOOKUP($D3439,BankOpTbl,2,0),"")</f>
        <v>0</v>
      </c>
      <c r="V3439" s="27">
        <f>IFERROR(VLOOKUP($D3439,BankOpTbl,3,0),"")</f>
        <v>0</v>
      </c>
      <c r="W3439" s="27">
        <f>IFERROR(VLOOKUP($D3439,BankOpTbl,4,0),"")</f>
        <v>0</v>
      </c>
      <c r="X3439" s="27">
        <f>IF($E3439="","",IFERROR(VLOOKUP($E3439,BankTbl,4,0),""))</f>
        <v>0</v>
      </c>
      <c r="Y3439" s="27">
        <f>IF($F3439="","",IFERROR(VLOOKUP($F3439,BankTbl,4,0),""))</f>
        <v>0</v>
      </c>
      <c r="Z3439" s="27">
        <f>IF($B3439="","",IF($V3439="PICK",LEFT($N3439,5),IF($V3439="FIXED",$W3439,IF($V3439="CODE",$H3439,""))))</f>
        <v>0</v>
      </c>
    </row>
    <row r="3440" spans="1:26" ht="21" customHeight="1">
      <c r="A3440" s="27">
        <f>IF($B3440="","",COUNTA($B$13:$B3440))</f>
        <v>0</v>
      </c>
      <c r="B3440" s="28"/>
      <c r="C3440" s="28"/>
      <c r="D3440" s="29"/>
      <c r="E3440" s="29"/>
      <c r="F3440" s="29"/>
      <c r="G3440" s="28"/>
      <c r="H3440" s="28"/>
      <c r="I3440" s="30">
        <f>IF($H3440="","",IFERROR(VLOOKUP($H3440,AcctTbl,2,0),"کد ناشناخته"))</f>
        <v>0</v>
      </c>
      <c r="J3440" s="27">
        <f>IF($H3440="","",IFERROR(VLOOKUP($H3440,AcctTbl,3,0),""))</f>
        <v>0</v>
      </c>
      <c r="K3440" s="29"/>
      <c r="L3440" s="28"/>
      <c r="M3440" s="31"/>
      <c r="N3440" s="29"/>
      <c r="O3440" s="32">
        <f>IF($B3440="",0,IF($U3440="IN",N($M3440),0))</f>
        <v>0</v>
      </c>
      <c r="P3440" s="32">
        <f>IF($B3440="",0,IF(OR($U3440="OUT",$U3440="TRF"),N($M3440),0))</f>
        <v>0</v>
      </c>
      <c r="Q3440" s="32">
        <f>IF($B3440="",0,IF(OR($U3440="OUT",$U3440="TRF"),N($M3440),0))</f>
        <v>0</v>
      </c>
      <c r="R3440" s="32">
        <f>IF($B3440="",0,IF($U3440="IN",N($M3440),0))</f>
        <v>0</v>
      </c>
      <c r="S3440" s="33">
        <f>IF($B3440="","",IF($M3440="","⚠ مبلغ",IF($E3440="","⚠ بانک عامل",IF(AND($U3440="TRF",$F3440=""),"⚠ بانک مقصد",IF(AND($V3440&lt;&gt;"NONE",$V3440&lt;&gt;"",$Z3440=""),"⚠ طرف حساب","✓")))))</f>
        <v>0</v>
      </c>
      <c r="T3440" s="29"/>
      <c r="U3440" s="27">
        <f>IFERROR(VLOOKUP($D3440,BankOpTbl,2,0),"")</f>
        <v>0</v>
      </c>
      <c r="V3440" s="27">
        <f>IFERROR(VLOOKUP($D3440,BankOpTbl,3,0),"")</f>
        <v>0</v>
      </c>
      <c r="W3440" s="27">
        <f>IFERROR(VLOOKUP($D3440,BankOpTbl,4,0),"")</f>
        <v>0</v>
      </c>
      <c r="X3440" s="27">
        <f>IF($E3440="","",IFERROR(VLOOKUP($E3440,BankTbl,4,0),""))</f>
        <v>0</v>
      </c>
      <c r="Y3440" s="27">
        <f>IF($F3440="","",IFERROR(VLOOKUP($F3440,BankTbl,4,0),""))</f>
        <v>0</v>
      </c>
      <c r="Z3440" s="27">
        <f>IF($B3440="","",IF($V3440="PICK",LEFT($N3440,5),IF($V3440="FIXED",$W3440,IF($V3440="CODE",$H3440,""))))</f>
        <v>0</v>
      </c>
    </row>
    <row r="3441" spans="1:26" ht="21" customHeight="1">
      <c r="A3441" s="27">
        <f>IF($B3441="","",COUNTA($B$13:$B3441))</f>
        <v>0</v>
      </c>
      <c r="B3441" s="28"/>
      <c r="C3441" s="28"/>
      <c r="D3441" s="29"/>
      <c r="E3441" s="29"/>
      <c r="F3441" s="29"/>
      <c r="G3441" s="28"/>
      <c r="H3441" s="28"/>
      <c r="I3441" s="30">
        <f>IF($H3441="","",IFERROR(VLOOKUP($H3441,AcctTbl,2,0),"کد ناشناخته"))</f>
        <v>0</v>
      </c>
      <c r="J3441" s="27">
        <f>IF($H3441="","",IFERROR(VLOOKUP($H3441,AcctTbl,3,0),""))</f>
        <v>0</v>
      </c>
      <c r="K3441" s="29"/>
      <c r="L3441" s="28"/>
      <c r="M3441" s="31"/>
      <c r="N3441" s="29"/>
      <c r="O3441" s="32">
        <f>IF($B3441="",0,IF($U3441="IN",N($M3441),0))</f>
        <v>0</v>
      </c>
      <c r="P3441" s="32">
        <f>IF($B3441="",0,IF(OR($U3441="OUT",$U3441="TRF"),N($M3441),0))</f>
        <v>0</v>
      </c>
      <c r="Q3441" s="32">
        <f>IF($B3441="",0,IF(OR($U3441="OUT",$U3441="TRF"),N($M3441),0))</f>
        <v>0</v>
      </c>
      <c r="R3441" s="32">
        <f>IF($B3441="",0,IF($U3441="IN",N($M3441),0))</f>
        <v>0</v>
      </c>
      <c r="S3441" s="33">
        <f>IF($B3441="","",IF($M3441="","⚠ مبلغ",IF($E3441="","⚠ بانک عامل",IF(AND($U3441="TRF",$F3441=""),"⚠ بانک مقصد",IF(AND($V3441&lt;&gt;"NONE",$V3441&lt;&gt;"",$Z3441=""),"⚠ طرف حساب","✓")))))</f>
        <v>0</v>
      </c>
      <c r="T3441" s="29"/>
      <c r="U3441" s="27">
        <f>IFERROR(VLOOKUP($D3441,BankOpTbl,2,0),"")</f>
        <v>0</v>
      </c>
      <c r="V3441" s="27">
        <f>IFERROR(VLOOKUP($D3441,BankOpTbl,3,0),"")</f>
        <v>0</v>
      </c>
      <c r="W3441" s="27">
        <f>IFERROR(VLOOKUP($D3441,BankOpTbl,4,0),"")</f>
        <v>0</v>
      </c>
      <c r="X3441" s="27">
        <f>IF($E3441="","",IFERROR(VLOOKUP($E3441,BankTbl,4,0),""))</f>
        <v>0</v>
      </c>
      <c r="Y3441" s="27">
        <f>IF($F3441="","",IFERROR(VLOOKUP($F3441,BankTbl,4,0),""))</f>
        <v>0</v>
      </c>
      <c r="Z3441" s="27">
        <f>IF($B3441="","",IF($V3441="PICK",LEFT($N3441,5),IF($V3441="FIXED",$W3441,IF($V3441="CODE",$H3441,""))))</f>
        <v>0</v>
      </c>
    </row>
    <row r="3442" spans="1:26" ht="21" customHeight="1">
      <c r="A3442" s="27">
        <f>IF($B3442="","",COUNTA($B$13:$B3442))</f>
        <v>0</v>
      </c>
      <c r="B3442" s="28"/>
      <c r="C3442" s="28"/>
      <c r="D3442" s="29"/>
      <c r="E3442" s="29"/>
      <c r="F3442" s="29"/>
      <c r="G3442" s="28"/>
      <c r="H3442" s="28"/>
      <c r="I3442" s="30">
        <f>IF($H3442="","",IFERROR(VLOOKUP($H3442,AcctTbl,2,0),"کد ناشناخته"))</f>
        <v>0</v>
      </c>
      <c r="J3442" s="27">
        <f>IF($H3442="","",IFERROR(VLOOKUP($H3442,AcctTbl,3,0),""))</f>
        <v>0</v>
      </c>
      <c r="K3442" s="29"/>
      <c r="L3442" s="28"/>
      <c r="M3442" s="31"/>
      <c r="N3442" s="29"/>
      <c r="O3442" s="32">
        <f>IF($B3442="",0,IF($U3442="IN",N($M3442),0))</f>
        <v>0</v>
      </c>
      <c r="P3442" s="32">
        <f>IF($B3442="",0,IF(OR($U3442="OUT",$U3442="TRF"),N($M3442),0))</f>
        <v>0</v>
      </c>
      <c r="Q3442" s="32">
        <f>IF($B3442="",0,IF(OR($U3442="OUT",$U3442="TRF"),N($M3442),0))</f>
        <v>0</v>
      </c>
      <c r="R3442" s="32">
        <f>IF($B3442="",0,IF($U3442="IN",N($M3442),0))</f>
        <v>0</v>
      </c>
      <c r="S3442" s="33">
        <f>IF($B3442="","",IF($M3442="","⚠ مبلغ",IF($E3442="","⚠ بانک عامل",IF(AND($U3442="TRF",$F3442=""),"⚠ بانک مقصد",IF(AND($V3442&lt;&gt;"NONE",$V3442&lt;&gt;"",$Z3442=""),"⚠ طرف حساب","✓")))))</f>
        <v>0</v>
      </c>
      <c r="T3442" s="29"/>
      <c r="U3442" s="27">
        <f>IFERROR(VLOOKUP($D3442,BankOpTbl,2,0),"")</f>
        <v>0</v>
      </c>
      <c r="V3442" s="27">
        <f>IFERROR(VLOOKUP($D3442,BankOpTbl,3,0),"")</f>
        <v>0</v>
      </c>
      <c r="W3442" s="27">
        <f>IFERROR(VLOOKUP($D3442,BankOpTbl,4,0),"")</f>
        <v>0</v>
      </c>
      <c r="X3442" s="27">
        <f>IF($E3442="","",IFERROR(VLOOKUP($E3442,BankTbl,4,0),""))</f>
        <v>0</v>
      </c>
      <c r="Y3442" s="27">
        <f>IF($F3442="","",IFERROR(VLOOKUP($F3442,BankTbl,4,0),""))</f>
        <v>0</v>
      </c>
      <c r="Z3442" s="27">
        <f>IF($B3442="","",IF($V3442="PICK",LEFT($N3442,5),IF($V3442="FIXED",$W3442,IF($V3442="CODE",$H3442,""))))</f>
        <v>0</v>
      </c>
    </row>
    <row r="3443" spans="1:26" ht="21" customHeight="1">
      <c r="A3443" s="27">
        <f>IF($B3443="","",COUNTA($B$13:$B3443))</f>
        <v>0</v>
      </c>
      <c r="B3443" s="28"/>
      <c r="C3443" s="28"/>
      <c r="D3443" s="29"/>
      <c r="E3443" s="29"/>
      <c r="F3443" s="29"/>
      <c r="G3443" s="28"/>
      <c r="H3443" s="28"/>
      <c r="I3443" s="30">
        <f>IF($H3443="","",IFERROR(VLOOKUP($H3443,AcctTbl,2,0),"کد ناشناخته"))</f>
        <v>0</v>
      </c>
      <c r="J3443" s="27">
        <f>IF($H3443="","",IFERROR(VLOOKUP($H3443,AcctTbl,3,0),""))</f>
        <v>0</v>
      </c>
      <c r="K3443" s="29"/>
      <c r="L3443" s="28"/>
      <c r="M3443" s="31"/>
      <c r="N3443" s="29"/>
      <c r="O3443" s="32">
        <f>IF($B3443="",0,IF($U3443="IN",N($M3443),0))</f>
        <v>0</v>
      </c>
      <c r="P3443" s="32">
        <f>IF($B3443="",0,IF(OR($U3443="OUT",$U3443="TRF"),N($M3443),0))</f>
        <v>0</v>
      </c>
      <c r="Q3443" s="32">
        <f>IF($B3443="",0,IF(OR($U3443="OUT",$U3443="TRF"),N($M3443),0))</f>
        <v>0</v>
      </c>
      <c r="R3443" s="32">
        <f>IF($B3443="",0,IF($U3443="IN",N($M3443),0))</f>
        <v>0</v>
      </c>
      <c r="S3443" s="33">
        <f>IF($B3443="","",IF($M3443="","⚠ مبلغ",IF($E3443="","⚠ بانک عامل",IF(AND($U3443="TRF",$F3443=""),"⚠ بانک مقصد",IF(AND($V3443&lt;&gt;"NONE",$V3443&lt;&gt;"",$Z3443=""),"⚠ طرف حساب","✓")))))</f>
        <v>0</v>
      </c>
      <c r="T3443" s="29"/>
      <c r="U3443" s="27">
        <f>IFERROR(VLOOKUP($D3443,BankOpTbl,2,0),"")</f>
        <v>0</v>
      </c>
      <c r="V3443" s="27">
        <f>IFERROR(VLOOKUP($D3443,BankOpTbl,3,0),"")</f>
        <v>0</v>
      </c>
      <c r="W3443" s="27">
        <f>IFERROR(VLOOKUP($D3443,BankOpTbl,4,0),"")</f>
        <v>0</v>
      </c>
      <c r="X3443" s="27">
        <f>IF($E3443="","",IFERROR(VLOOKUP($E3443,BankTbl,4,0),""))</f>
        <v>0</v>
      </c>
      <c r="Y3443" s="27">
        <f>IF($F3443="","",IFERROR(VLOOKUP($F3443,BankTbl,4,0),""))</f>
        <v>0</v>
      </c>
      <c r="Z3443" s="27">
        <f>IF($B3443="","",IF($V3443="PICK",LEFT($N3443,5),IF($V3443="FIXED",$W3443,IF($V3443="CODE",$H3443,""))))</f>
        <v>0</v>
      </c>
    </row>
    <row r="3444" spans="1:26" ht="21" customHeight="1">
      <c r="A3444" s="27">
        <f>IF($B3444="","",COUNTA($B$13:$B3444))</f>
        <v>0</v>
      </c>
      <c r="B3444" s="28"/>
      <c r="C3444" s="28"/>
      <c r="D3444" s="29"/>
      <c r="E3444" s="29"/>
      <c r="F3444" s="29"/>
      <c r="G3444" s="28"/>
      <c r="H3444" s="28"/>
      <c r="I3444" s="30">
        <f>IF($H3444="","",IFERROR(VLOOKUP($H3444,AcctTbl,2,0),"کد ناشناخته"))</f>
        <v>0</v>
      </c>
      <c r="J3444" s="27">
        <f>IF($H3444="","",IFERROR(VLOOKUP($H3444,AcctTbl,3,0),""))</f>
        <v>0</v>
      </c>
      <c r="K3444" s="29"/>
      <c r="L3444" s="28"/>
      <c r="M3444" s="31"/>
      <c r="N3444" s="29"/>
      <c r="O3444" s="32">
        <f>IF($B3444="",0,IF($U3444="IN",N($M3444),0))</f>
        <v>0</v>
      </c>
      <c r="P3444" s="32">
        <f>IF($B3444="",0,IF(OR($U3444="OUT",$U3444="TRF"),N($M3444),0))</f>
        <v>0</v>
      </c>
      <c r="Q3444" s="32">
        <f>IF($B3444="",0,IF(OR($U3444="OUT",$U3444="TRF"),N($M3444),0))</f>
        <v>0</v>
      </c>
      <c r="R3444" s="32">
        <f>IF($B3444="",0,IF($U3444="IN",N($M3444),0))</f>
        <v>0</v>
      </c>
      <c r="S3444" s="33">
        <f>IF($B3444="","",IF($M3444="","⚠ مبلغ",IF($E3444="","⚠ بانک عامل",IF(AND($U3444="TRF",$F3444=""),"⚠ بانک مقصد",IF(AND($V3444&lt;&gt;"NONE",$V3444&lt;&gt;"",$Z3444=""),"⚠ طرف حساب","✓")))))</f>
        <v>0</v>
      </c>
      <c r="T3444" s="29"/>
      <c r="U3444" s="27">
        <f>IFERROR(VLOOKUP($D3444,BankOpTbl,2,0),"")</f>
        <v>0</v>
      </c>
      <c r="V3444" s="27">
        <f>IFERROR(VLOOKUP($D3444,BankOpTbl,3,0),"")</f>
        <v>0</v>
      </c>
      <c r="W3444" s="27">
        <f>IFERROR(VLOOKUP($D3444,BankOpTbl,4,0),"")</f>
        <v>0</v>
      </c>
      <c r="X3444" s="27">
        <f>IF($E3444="","",IFERROR(VLOOKUP($E3444,BankTbl,4,0),""))</f>
        <v>0</v>
      </c>
      <c r="Y3444" s="27">
        <f>IF($F3444="","",IFERROR(VLOOKUP($F3444,BankTbl,4,0),""))</f>
        <v>0</v>
      </c>
      <c r="Z3444" s="27">
        <f>IF($B3444="","",IF($V3444="PICK",LEFT($N3444,5),IF($V3444="FIXED",$W3444,IF($V3444="CODE",$H3444,""))))</f>
        <v>0</v>
      </c>
    </row>
    <row r="3445" spans="1:26" ht="21" customHeight="1">
      <c r="A3445" s="27">
        <f>IF($B3445="","",COUNTA($B$13:$B3445))</f>
        <v>0</v>
      </c>
      <c r="B3445" s="28"/>
      <c r="C3445" s="28"/>
      <c r="D3445" s="29"/>
      <c r="E3445" s="29"/>
      <c r="F3445" s="29"/>
      <c r="G3445" s="28"/>
      <c r="H3445" s="28"/>
      <c r="I3445" s="30">
        <f>IF($H3445="","",IFERROR(VLOOKUP($H3445,AcctTbl,2,0),"کد ناشناخته"))</f>
        <v>0</v>
      </c>
      <c r="J3445" s="27">
        <f>IF($H3445="","",IFERROR(VLOOKUP($H3445,AcctTbl,3,0),""))</f>
        <v>0</v>
      </c>
      <c r="K3445" s="29"/>
      <c r="L3445" s="28"/>
      <c r="M3445" s="31"/>
      <c r="N3445" s="29"/>
      <c r="O3445" s="32">
        <f>IF($B3445="",0,IF($U3445="IN",N($M3445),0))</f>
        <v>0</v>
      </c>
      <c r="P3445" s="32">
        <f>IF($B3445="",0,IF(OR($U3445="OUT",$U3445="TRF"),N($M3445),0))</f>
        <v>0</v>
      </c>
      <c r="Q3445" s="32">
        <f>IF($B3445="",0,IF(OR($U3445="OUT",$U3445="TRF"),N($M3445),0))</f>
        <v>0</v>
      </c>
      <c r="R3445" s="32">
        <f>IF($B3445="",0,IF($U3445="IN",N($M3445),0))</f>
        <v>0</v>
      </c>
      <c r="S3445" s="33">
        <f>IF($B3445="","",IF($M3445="","⚠ مبلغ",IF($E3445="","⚠ بانک عامل",IF(AND($U3445="TRF",$F3445=""),"⚠ بانک مقصد",IF(AND($V3445&lt;&gt;"NONE",$V3445&lt;&gt;"",$Z3445=""),"⚠ طرف حساب","✓")))))</f>
        <v>0</v>
      </c>
      <c r="T3445" s="29"/>
      <c r="U3445" s="27">
        <f>IFERROR(VLOOKUP($D3445,BankOpTbl,2,0),"")</f>
        <v>0</v>
      </c>
      <c r="V3445" s="27">
        <f>IFERROR(VLOOKUP($D3445,BankOpTbl,3,0),"")</f>
        <v>0</v>
      </c>
      <c r="W3445" s="27">
        <f>IFERROR(VLOOKUP($D3445,BankOpTbl,4,0),"")</f>
        <v>0</v>
      </c>
      <c r="X3445" s="27">
        <f>IF($E3445="","",IFERROR(VLOOKUP($E3445,BankTbl,4,0),""))</f>
        <v>0</v>
      </c>
      <c r="Y3445" s="27">
        <f>IF($F3445="","",IFERROR(VLOOKUP($F3445,BankTbl,4,0),""))</f>
        <v>0</v>
      </c>
      <c r="Z3445" s="27">
        <f>IF($B3445="","",IF($V3445="PICK",LEFT($N3445,5),IF($V3445="FIXED",$W3445,IF($V3445="CODE",$H3445,""))))</f>
        <v>0</v>
      </c>
    </row>
    <row r="3446" spans="1:26" ht="21" customHeight="1">
      <c r="A3446" s="27">
        <f>IF($B3446="","",COUNTA($B$13:$B3446))</f>
        <v>0</v>
      </c>
      <c r="B3446" s="28"/>
      <c r="C3446" s="28"/>
      <c r="D3446" s="29"/>
      <c r="E3446" s="29"/>
      <c r="F3446" s="29"/>
      <c r="G3446" s="28"/>
      <c r="H3446" s="28"/>
      <c r="I3446" s="30">
        <f>IF($H3446="","",IFERROR(VLOOKUP($H3446,AcctTbl,2,0),"کد ناشناخته"))</f>
        <v>0</v>
      </c>
      <c r="J3446" s="27">
        <f>IF($H3446="","",IFERROR(VLOOKUP($H3446,AcctTbl,3,0),""))</f>
        <v>0</v>
      </c>
      <c r="K3446" s="29"/>
      <c r="L3446" s="28"/>
      <c r="M3446" s="31"/>
      <c r="N3446" s="29"/>
      <c r="O3446" s="32">
        <f>IF($B3446="",0,IF($U3446="IN",N($M3446),0))</f>
        <v>0</v>
      </c>
      <c r="P3446" s="32">
        <f>IF($B3446="",0,IF(OR($U3446="OUT",$U3446="TRF"),N($M3446),0))</f>
        <v>0</v>
      </c>
      <c r="Q3446" s="32">
        <f>IF($B3446="",0,IF(OR($U3446="OUT",$U3446="TRF"),N($M3446),0))</f>
        <v>0</v>
      </c>
      <c r="R3446" s="32">
        <f>IF($B3446="",0,IF($U3446="IN",N($M3446),0))</f>
        <v>0</v>
      </c>
      <c r="S3446" s="33">
        <f>IF($B3446="","",IF($M3446="","⚠ مبلغ",IF($E3446="","⚠ بانک عامل",IF(AND($U3446="TRF",$F3446=""),"⚠ بانک مقصد",IF(AND($V3446&lt;&gt;"NONE",$V3446&lt;&gt;"",$Z3446=""),"⚠ طرف حساب","✓")))))</f>
        <v>0</v>
      </c>
      <c r="T3446" s="29"/>
      <c r="U3446" s="27">
        <f>IFERROR(VLOOKUP($D3446,BankOpTbl,2,0),"")</f>
        <v>0</v>
      </c>
      <c r="V3446" s="27">
        <f>IFERROR(VLOOKUP($D3446,BankOpTbl,3,0),"")</f>
        <v>0</v>
      </c>
      <c r="W3446" s="27">
        <f>IFERROR(VLOOKUP($D3446,BankOpTbl,4,0),"")</f>
        <v>0</v>
      </c>
      <c r="X3446" s="27">
        <f>IF($E3446="","",IFERROR(VLOOKUP($E3446,BankTbl,4,0),""))</f>
        <v>0</v>
      </c>
      <c r="Y3446" s="27">
        <f>IF($F3446="","",IFERROR(VLOOKUP($F3446,BankTbl,4,0),""))</f>
        <v>0</v>
      </c>
      <c r="Z3446" s="27">
        <f>IF($B3446="","",IF($V3446="PICK",LEFT($N3446,5),IF($V3446="FIXED",$W3446,IF($V3446="CODE",$H3446,""))))</f>
        <v>0</v>
      </c>
    </row>
    <row r="3447" spans="1:26" ht="21" customHeight="1">
      <c r="A3447" s="27">
        <f>IF($B3447="","",COUNTA($B$13:$B3447))</f>
        <v>0</v>
      </c>
      <c r="B3447" s="28"/>
      <c r="C3447" s="28"/>
      <c r="D3447" s="29"/>
      <c r="E3447" s="29"/>
      <c r="F3447" s="29"/>
      <c r="G3447" s="28"/>
      <c r="H3447" s="28"/>
      <c r="I3447" s="30">
        <f>IF($H3447="","",IFERROR(VLOOKUP($H3447,AcctTbl,2,0),"کد ناشناخته"))</f>
        <v>0</v>
      </c>
      <c r="J3447" s="27">
        <f>IF($H3447="","",IFERROR(VLOOKUP($H3447,AcctTbl,3,0),""))</f>
        <v>0</v>
      </c>
      <c r="K3447" s="29"/>
      <c r="L3447" s="28"/>
      <c r="M3447" s="31"/>
      <c r="N3447" s="29"/>
      <c r="O3447" s="32">
        <f>IF($B3447="",0,IF($U3447="IN",N($M3447),0))</f>
        <v>0</v>
      </c>
      <c r="P3447" s="32">
        <f>IF($B3447="",0,IF(OR($U3447="OUT",$U3447="TRF"),N($M3447),0))</f>
        <v>0</v>
      </c>
      <c r="Q3447" s="32">
        <f>IF($B3447="",0,IF(OR($U3447="OUT",$U3447="TRF"),N($M3447),0))</f>
        <v>0</v>
      </c>
      <c r="R3447" s="32">
        <f>IF($B3447="",0,IF($U3447="IN",N($M3447),0))</f>
        <v>0</v>
      </c>
      <c r="S3447" s="33">
        <f>IF($B3447="","",IF($M3447="","⚠ مبلغ",IF($E3447="","⚠ بانک عامل",IF(AND($U3447="TRF",$F3447=""),"⚠ بانک مقصد",IF(AND($V3447&lt;&gt;"NONE",$V3447&lt;&gt;"",$Z3447=""),"⚠ طرف حساب","✓")))))</f>
        <v>0</v>
      </c>
      <c r="T3447" s="29"/>
      <c r="U3447" s="27">
        <f>IFERROR(VLOOKUP($D3447,BankOpTbl,2,0),"")</f>
        <v>0</v>
      </c>
      <c r="V3447" s="27">
        <f>IFERROR(VLOOKUP($D3447,BankOpTbl,3,0),"")</f>
        <v>0</v>
      </c>
      <c r="W3447" s="27">
        <f>IFERROR(VLOOKUP($D3447,BankOpTbl,4,0),"")</f>
        <v>0</v>
      </c>
      <c r="X3447" s="27">
        <f>IF($E3447="","",IFERROR(VLOOKUP($E3447,BankTbl,4,0),""))</f>
        <v>0</v>
      </c>
      <c r="Y3447" s="27">
        <f>IF($F3447="","",IFERROR(VLOOKUP($F3447,BankTbl,4,0),""))</f>
        <v>0</v>
      </c>
      <c r="Z3447" s="27">
        <f>IF($B3447="","",IF($V3447="PICK",LEFT($N3447,5),IF($V3447="FIXED",$W3447,IF($V3447="CODE",$H3447,""))))</f>
        <v>0</v>
      </c>
    </row>
    <row r="3448" spans="1:26" ht="21" customHeight="1">
      <c r="A3448" s="27">
        <f>IF($B3448="","",COUNTA($B$13:$B3448))</f>
        <v>0</v>
      </c>
      <c r="B3448" s="28"/>
      <c r="C3448" s="28"/>
      <c r="D3448" s="29"/>
      <c r="E3448" s="29"/>
      <c r="F3448" s="29"/>
      <c r="G3448" s="28"/>
      <c r="H3448" s="28"/>
      <c r="I3448" s="30">
        <f>IF($H3448="","",IFERROR(VLOOKUP($H3448,AcctTbl,2,0),"کد ناشناخته"))</f>
        <v>0</v>
      </c>
      <c r="J3448" s="27">
        <f>IF($H3448="","",IFERROR(VLOOKUP($H3448,AcctTbl,3,0),""))</f>
        <v>0</v>
      </c>
      <c r="K3448" s="29"/>
      <c r="L3448" s="28"/>
      <c r="M3448" s="31"/>
      <c r="N3448" s="29"/>
      <c r="O3448" s="32">
        <f>IF($B3448="",0,IF($U3448="IN",N($M3448),0))</f>
        <v>0</v>
      </c>
      <c r="P3448" s="32">
        <f>IF($B3448="",0,IF(OR($U3448="OUT",$U3448="TRF"),N($M3448),0))</f>
        <v>0</v>
      </c>
      <c r="Q3448" s="32">
        <f>IF($B3448="",0,IF(OR($U3448="OUT",$U3448="TRF"),N($M3448),0))</f>
        <v>0</v>
      </c>
      <c r="R3448" s="32">
        <f>IF($B3448="",0,IF($U3448="IN",N($M3448),0))</f>
        <v>0</v>
      </c>
      <c r="S3448" s="33">
        <f>IF($B3448="","",IF($M3448="","⚠ مبلغ",IF($E3448="","⚠ بانک عامل",IF(AND($U3448="TRF",$F3448=""),"⚠ بانک مقصد",IF(AND($V3448&lt;&gt;"NONE",$V3448&lt;&gt;"",$Z3448=""),"⚠ طرف حساب","✓")))))</f>
        <v>0</v>
      </c>
      <c r="T3448" s="29"/>
      <c r="U3448" s="27">
        <f>IFERROR(VLOOKUP($D3448,BankOpTbl,2,0),"")</f>
        <v>0</v>
      </c>
      <c r="V3448" s="27">
        <f>IFERROR(VLOOKUP($D3448,BankOpTbl,3,0),"")</f>
        <v>0</v>
      </c>
      <c r="W3448" s="27">
        <f>IFERROR(VLOOKUP($D3448,BankOpTbl,4,0),"")</f>
        <v>0</v>
      </c>
      <c r="X3448" s="27">
        <f>IF($E3448="","",IFERROR(VLOOKUP($E3448,BankTbl,4,0),""))</f>
        <v>0</v>
      </c>
      <c r="Y3448" s="27">
        <f>IF($F3448="","",IFERROR(VLOOKUP($F3448,BankTbl,4,0),""))</f>
        <v>0</v>
      </c>
      <c r="Z3448" s="27">
        <f>IF($B3448="","",IF($V3448="PICK",LEFT($N3448,5),IF($V3448="FIXED",$W3448,IF($V3448="CODE",$H3448,""))))</f>
        <v>0</v>
      </c>
    </row>
    <row r="3449" spans="1:26" ht="21" customHeight="1">
      <c r="A3449" s="27">
        <f>IF($B3449="","",COUNTA($B$13:$B3449))</f>
        <v>0</v>
      </c>
      <c r="B3449" s="28"/>
      <c r="C3449" s="28"/>
      <c r="D3449" s="29"/>
      <c r="E3449" s="29"/>
      <c r="F3449" s="29"/>
      <c r="G3449" s="28"/>
      <c r="H3449" s="28"/>
      <c r="I3449" s="30">
        <f>IF($H3449="","",IFERROR(VLOOKUP($H3449,AcctTbl,2,0),"کد ناشناخته"))</f>
        <v>0</v>
      </c>
      <c r="J3449" s="27">
        <f>IF($H3449="","",IFERROR(VLOOKUP($H3449,AcctTbl,3,0),""))</f>
        <v>0</v>
      </c>
      <c r="K3449" s="29"/>
      <c r="L3449" s="28"/>
      <c r="M3449" s="31"/>
      <c r="N3449" s="29"/>
      <c r="O3449" s="32">
        <f>IF($B3449="",0,IF($U3449="IN",N($M3449),0))</f>
        <v>0</v>
      </c>
      <c r="P3449" s="32">
        <f>IF($B3449="",0,IF(OR($U3449="OUT",$U3449="TRF"),N($M3449),0))</f>
        <v>0</v>
      </c>
      <c r="Q3449" s="32">
        <f>IF($B3449="",0,IF(OR($U3449="OUT",$U3449="TRF"),N($M3449),0))</f>
        <v>0</v>
      </c>
      <c r="R3449" s="32">
        <f>IF($B3449="",0,IF($U3449="IN",N($M3449),0))</f>
        <v>0</v>
      </c>
      <c r="S3449" s="33">
        <f>IF($B3449="","",IF($M3449="","⚠ مبلغ",IF($E3449="","⚠ بانک عامل",IF(AND($U3449="TRF",$F3449=""),"⚠ بانک مقصد",IF(AND($V3449&lt;&gt;"NONE",$V3449&lt;&gt;"",$Z3449=""),"⚠ طرف حساب","✓")))))</f>
        <v>0</v>
      </c>
      <c r="T3449" s="29"/>
      <c r="U3449" s="27">
        <f>IFERROR(VLOOKUP($D3449,BankOpTbl,2,0),"")</f>
        <v>0</v>
      </c>
      <c r="V3449" s="27">
        <f>IFERROR(VLOOKUP($D3449,BankOpTbl,3,0),"")</f>
        <v>0</v>
      </c>
      <c r="W3449" s="27">
        <f>IFERROR(VLOOKUP($D3449,BankOpTbl,4,0),"")</f>
        <v>0</v>
      </c>
      <c r="X3449" s="27">
        <f>IF($E3449="","",IFERROR(VLOOKUP($E3449,BankTbl,4,0),""))</f>
        <v>0</v>
      </c>
      <c r="Y3449" s="27">
        <f>IF($F3449="","",IFERROR(VLOOKUP($F3449,BankTbl,4,0),""))</f>
        <v>0</v>
      </c>
      <c r="Z3449" s="27">
        <f>IF($B3449="","",IF($V3449="PICK",LEFT($N3449,5),IF($V3449="FIXED",$W3449,IF($V3449="CODE",$H3449,""))))</f>
        <v>0</v>
      </c>
    </row>
    <row r="3450" spans="1:26" ht="21" customHeight="1">
      <c r="A3450" s="27">
        <f>IF($B3450="","",COUNTA($B$13:$B3450))</f>
        <v>0</v>
      </c>
      <c r="B3450" s="28"/>
      <c r="C3450" s="28"/>
      <c r="D3450" s="29"/>
      <c r="E3450" s="29"/>
      <c r="F3450" s="29"/>
      <c r="G3450" s="28"/>
      <c r="H3450" s="28"/>
      <c r="I3450" s="30">
        <f>IF($H3450="","",IFERROR(VLOOKUP($H3450,AcctTbl,2,0),"کد ناشناخته"))</f>
        <v>0</v>
      </c>
      <c r="J3450" s="27">
        <f>IF($H3450="","",IFERROR(VLOOKUP($H3450,AcctTbl,3,0),""))</f>
        <v>0</v>
      </c>
      <c r="K3450" s="29"/>
      <c r="L3450" s="28"/>
      <c r="M3450" s="31"/>
      <c r="N3450" s="29"/>
      <c r="O3450" s="32">
        <f>IF($B3450="",0,IF($U3450="IN",N($M3450),0))</f>
        <v>0</v>
      </c>
      <c r="P3450" s="32">
        <f>IF($B3450="",0,IF(OR($U3450="OUT",$U3450="TRF"),N($M3450),0))</f>
        <v>0</v>
      </c>
      <c r="Q3450" s="32">
        <f>IF($B3450="",0,IF(OR($U3450="OUT",$U3450="TRF"),N($M3450),0))</f>
        <v>0</v>
      </c>
      <c r="R3450" s="32">
        <f>IF($B3450="",0,IF($U3450="IN",N($M3450),0))</f>
        <v>0</v>
      </c>
      <c r="S3450" s="33">
        <f>IF($B3450="","",IF($M3450="","⚠ مبلغ",IF($E3450="","⚠ بانک عامل",IF(AND($U3450="TRF",$F3450=""),"⚠ بانک مقصد",IF(AND($V3450&lt;&gt;"NONE",$V3450&lt;&gt;"",$Z3450=""),"⚠ طرف حساب","✓")))))</f>
        <v>0</v>
      </c>
      <c r="T3450" s="29"/>
      <c r="U3450" s="27">
        <f>IFERROR(VLOOKUP($D3450,BankOpTbl,2,0),"")</f>
        <v>0</v>
      </c>
      <c r="V3450" s="27">
        <f>IFERROR(VLOOKUP($D3450,BankOpTbl,3,0),"")</f>
        <v>0</v>
      </c>
      <c r="W3450" s="27">
        <f>IFERROR(VLOOKUP($D3450,BankOpTbl,4,0),"")</f>
        <v>0</v>
      </c>
      <c r="X3450" s="27">
        <f>IF($E3450="","",IFERROR(VLOOKUP($E3450,BankTbl,4,0),""))</f>
        <v>0</v>
      </c>
      <c r="Y3450" s="27">
        <f>IF($F3450="","",IFERROR(VLOOKUP($F3450,BankTbl,4,0),""))</f>
        <v>0</v>
      </c>
      <c r="Z3450" s="27">
        <f>IF($B3450="","",IF($V3450="PICK",LEFT($N3450,5),IF($V3450="FIXED",$W3450,IF($V3450="CODE",$H3450,""))))</f>
        <v>0</v>
      </c>
    </row>
    <row r="3451" spans="1:26" ht="21" customHeight="1">
      <c r="A3451" s="27">
        <f>IF($B3451="","",COUNTA($B$13:$B3451))</f>
        <v>0</v>
      </c>
      <c r="B3451" s="28"/>
      <c r="C3451" s="28"/>
      <c r="D3451" s="29"/>
      <c r="E3451" s="29"/>
      <c r="F3451" s="29"/>
      <c r="G3451" s="28"/>
      <c r="H3451" s="28"/>
      <c r="I3451" s="30">
        <f>IF($H3451="","",IFERROR(VLOOKUP($H3451,AcctTbl,2,0),"کد ناشناخته"))</f>
        <v>0</v>
      </c>
      <c r="J3451" s="27">
        <f>IF($H3451="","",IFERROR(VLOOKUP($H3451,AcctTbl,3,0),""))</f>
        <v>0</v>
      </c>
      <c r="K3451" s="29"/>
      <c r="L3451" s="28"/>
      <c r="M3451" s="31"/>
      <c r="N3451" s="29"/>
      <c r="O3451" s="32">
        <f>IF($B3451="",0,IF($U3451="IN",N($M3451),0))</f>
        <v>0</v>
      </c>
      <c r="P3451" s="32">
        <f>IF($B3451="",0,IF(OR($U3451="OUT",$U3451="TRF"),N($M3451),0))</f>
        <v>0</v>
      </c>
      <c r="Q3451" s="32">
        <f>IF($B3451="",0,IF(OR($U3451="OUT",$U3451="TRF"),N($M3451),0))</f>
        <v>0</v>
      </c>
      <c r="R3451" s="32">
        <f>IF($B3451="",0,IF($U3451="IN",N($M3451),0))</f>
        <v>0</v>
      </c>
      <c r="S3451" s="33">
        <f>IF($B3451="","",IF($M3451="","⚠ مبلغ",IF($E3451="","⚠ بانک عامل",IF(AND($U3451="TRF",$F3451=""),"⚠ بانک مقصد",IF(AND($V3451&lt;&gt;"NONE",$V3451&lt;&gt;"",$Z3451=""),"⚠ طرف حساب","✓")))))</f>
        <v>0</v>
      </c>
      <c r="T3451" s="29"/>
      <c r="U3451" s="27">
        <f>IFERROR(VLOOKUP($D3451,BankOpTbl,2,0),"")</f>
        <v>0</v>
      </c>
      <c r="V3451" s="27">
        <f>IFERROR(VLOOKUP($D3451,BankOpTbl,3,0),"")</f>
        <v>0</v>
      </c>
      <c r="W3451" s="27">
        <f>IFERROR(VLOOKUP($D3451,BankOpTbl,4,0),"")</f>
        <v>0</v>
      </c>
      <c r="X3451" s="27">
        <f>IF($E3451="","",IFERROR(VLOOKUP($E3451,BankTbl,4,0),""))</f>
        <v>0</v>
      </c>
      <c r="Y3451" s="27">
        <f>IF($F3451="","",IFERROR(VLOOKUP($F3451,BankTbl,4,0),""))</f>
        <v>0</v>
      </c>
      <c r="Z3451" s="27">
        <f>IF($B3451="","",IF($V3451="PICK",LEFT($N3451,5),IF($V3451="FIXED",$W3451,IF($V3451="CODE",$H3451,""))))</f>
        <v>0</v>
      </c>
    </row>
    <row r="3452" spans="1:26" ht="21" customHeight="1">
      <c r="A3452" s="27">
        <f>IF($B3452="","",COUNTA($B$13:$B3452))</f>
        <v>0</v>
      </c>
      <c r="B3452" s="28"/>
      <c r="C3452" s="28"/>
      <c r="D3452" s="29"/>
      <c r="E3452" s="29"/>
      <c r="F3452" s="29"/>
      <c r="G3452" s="28"/>
      <c r="H3452" s="28"/>
      <c r="I3452" s="30">
        <f>IF($H3452="","",IFERROR(VLOOKUP($H3452,AcctTbl,2,0),"کد ناشناخته"))</f>
        <v>0</v>
      </c>
      <c r="J3452" s="27">
        <f>IF($H3452="","",IFERROR(VLOOKUP($H3452,AcctTbl,3,0),""))</f>
        <v>0</v>
      </c>
      <c r="K3452" s="29"/>
      <c r="L3452" s="28"/>
      <c r="M3452" s="31"/>
      <c r="N3452" s="29"/>
      <c r="O3452" s="32">
        <f>IF($B3452="",0,IF($U3452="IN",N($M3452),0))</f>
        <v>0</v>
      </c>
      <c r="P3452" s="32">
        <f>IF($B3452="",0,IF(OR($U3452="OUT",$U3452="TRF"),N($M3452),0))</f>
        <v>0</v>
      </c>
      <c r="Q3452" s="32">
        <f>IF($B3452="",0,IF(OR($U3452="OUT",$U3452="TRF"),N($M3452),0))</f>
        <v>0</v>
      </c>
      <c r="R3452" s="32">
        <f>IF($B3452="",0,IF($U3452="IN",N($M3452),0))</f>
        <v>0</v>
      </c>
      <c r="S3452" s="33">
        <f>IF($B3452="","",IF($M3452="","⚠ مبلغ",IF($E3452="","⚠ بانک عامل",IF(AND($U3452="TRF",$F3452=""),"⚠ بانک مقصد",IF(AND($V3452&lt;&gt;"NONE",$V3452&lt;&gt;"",$Z3452=""),"⚠ طرف حساب","✓")))))</f>
        <v>0</v>
      </c>
      <c r="T3452" s="29"/>
      <c r="U3452" s="27">
        <f>IFERROR(VLOOKUP($D3452,BankOpTbl,2,0),"")</f>
        <v>0</v>
      </c>
      <c r="V3452" s="27">
        <f>IFERROR(VLOOKUP($D3452,BankOpTbl,3,0),"")</f>
        <v>0</v>
      </c>
      <c r="W3452" s="27">
        <f>IFERROR(VLOOKUP($D3452,BankOpTbl,4,0),"")</f>
        <v>0</v>
      </c>
      <c r="X3452" s="27">
        <f>IF($E3452="","",IFERROR(VLOOKUP($E3452,BankTbl,4,0),""))</f>
        <v>0</v>
      </c>
      <c r="Y3452" s="27">
        <f>IF($F3452="","",IFERROR(VLOOKUP($F3452,BankTbl,4,0),""))</f>
        <v>0</v>
      </c>
      <c r="Z3452" s="27">
        <f>IF($B3452="","",IF($V3452="PICK",LEFT($N3452,5),IF($V3452="FIXED",$W3452,IF($V3452="CODE",$H3452,""))))</f>
        <v>0</v>
      </c>
    </row>
    <row r="3453" spans="1:26" ht="21" customHeight="1">
      <c r="A3453" s="27">
        <f>IF($B3453="","",COUNTA($B$13:$B3453))</f>
        <v>0</v>
      </c>
      <c r="B3453" s="28"/>
      <c r="C3453" s="28"/>
      <c r="D3453" s="29"/>
      <c r="E3453" s="29"/>
      <c r="F3453" s="29"/>
      <c r="G3453" s="28"/>
      <c r="H3453" s="28"/>
      <c r="I3453" s="30">
        <f>IF($H3453="","",IFERROR(VLOOKUP($H3453,AcctTbl,2,0),"کد ناشناخته"))</f>
        <v>0</v>
      </c>
      <c r="J3453" s="27">
        <f>IF($H3453="","",IFERROR(VLOOKUP($H3453,AcctTbl,3,0),""))</f>
        <v>0</v>
      </c>
      <c r="K3453" s="29"/>
      <c r="L3453" s="28"/>
      <c r="M3453" s="31"/>
      <c r="N3453" s="29"/>
      <c r="O3453" s="32">
        <f>IF($B3453="",0,IF($U3453="IN",N($M3453),0))</f>
        <v>0</v>
      </c>
      <c r="P3453" s="32">
        <f>IF($B3453="",0,IF(OR($U3453="OUT",$U3453="TRF"),N($M3453),0))</f>
        <v>0</v>
      </c>
      <c r="Q3453" s="32">
        <f>IF($B3453="",0,IF(OR($U3453="OUT",$U3453="TRF"),N($M3453),0))</f>
        <v>0</v>
      </c>
      <c r="R3453" s="32">
        <f>IF($B3453="",0,IF($U3453="IN",N($M3453),0))</f>
        <v>0</v>
      </c>
      <c r="S3453" s="33">
        <f>IF($B3453="","",IF($M3453="","⚠ مبلغ",IF($E3453="","⚠ بانک عامل",IF(AND($U3453="TRF",$F3453=""),"⚠ بانک مقصد",IF(AND($V3453&lt;&gt;"NONE",$V3453&lt;&gt;"",$Z3453=""),"⚠ طرف حساب","✓")))))</f>
        <v>0</v>
      </c>
      <c r="T3453" s="29"/>
      <c r="U3453" s="27">
        <f>IFERROR(VLOOKUP($D3453,BankOpTbl,2,0),"")</f>
        <v>0</v>
      </c>
      <c r="V3453" s="27">
        <f>IFERROR(VLOOKUP($D3453,BankOpTbl,3,0),"")</f>
        <v>0</v>
      </c>
      <c r="W3453" s="27">
        <f>IFERROR(VLOOKUP($D3453,BankOpTbl,4,0),"")</f>
        <v>0</v>
      </c>
      <c r="X3453" s="27">
        <f>IF($E3453="","",IFERROR(VLOOKUP($E3453,BankTbl,4,0),""))</f>
        <v>0</v>
      </c>
      <c r="Y3453" s="27">
        <f>IF($F3453="","",IFERROR(VLOOKUP($F3453,BankTbl,4,0),""))</f>
        <v>0</v>
      </c>
      <c r="Z3453" s="27">
        <f>IF($B3453="","",IF($V3453="PICK",LEFT($N3453,5),IF($V3453="FIXED",$W3453,IF($V3453="CODE",$H3453,""))))</f>
        <v>0</v>
      </c>
    </row>
    <row r="3454" spans="1:26" ht="21" customHeight="1">
      <c r="A3454" s="27">
        <f>IF($B3454="","",COUNTA($B$13:$B3454))</f>
        <v>0</v>
      </c>
      <c r="B3454" s="28"/>
      <c r="C3454" s="28"/>
      <c r="D3454" s="29"/>
      <c r="E3454" s="29"/>
      <c r="F3454" s="29"/>
      <c r="G3454" s="28"/>
      <c r="H3454" s="28"/>
      <c r="I3454" s="30">
        <f>IF($H3454="","",IFERROR(VLOOKUP($H3454,AcctTbl,2,0),"کد ناشناخته"))</f>
        <v>0</v>
      </c>
      <c r="J3454" s="27">
        <f>IF($H3454="","",IFERROR(VLOOKUP($H3454,AcctTbl,3,0),""))</f>
        <v>0</v>
      </c>
      <c r="K3454" s="29"/>
      <c r="L3454" s="28"/>
      <c r="M3454" s="31"/>
      <c r="N3454" s="29"/>
      <c r="O3454" s="32">
        <f>IF($B3454="",0,IF($U3454="IN",N($M3454),0))</f>
        <v>0</v>
      </c>
      <c r="P3454" s="32">
        <f>IF($B3454="",0,IF(OR($U3454="OUT",$U3454="TRF"),N($M3454),0))</f>
        <v>0</v>
      </c>
      <c r="Q3454" s="32">
        <f>IF($B3454="",0,IF(OR($U3454="OUT",$U3454="TRF"),N($M3454),0))</f>
        <v>0</v>
      </c>
      <c r="R3454" s="32">
        <f>IF($B3454="",0,IF($U3454="IN",N($M3454),0))</f>
        <v>0</v>
      </c>
      <c r="S3454" s="33">
        <f>IF($B3454="","",IF($M3454="","⚠ مبلغ",IF($E3454="","⚠ بانک عامل",IF(AND($U3454="TRF",$F3454=""),"⚠ بانک مقصد",IF(AND($V3454&lt;&gt;"NONE",$V3454&lt;&gt;"",$Z3454=""),"⚠ طرف حساب","✓")))))</f>
        <v>0</v>
      </c>
      <c r="T3454" s="29"/>
      <c r="U3454" s="27">
        <f>IFERROR(VLOOKUP($D3454,BankOpTbl,2,0),"")</f>
        <v>0</v>
      </c>
      <c r="V3454" s="27">
        <f>IFERROR(VLOOKUP($D3454,BankOpTbl,3,0),"")</f>
        <v>0</v>
      </c>
      <c r="W3454" s="27">
        <f>IFERROR(VLOOKUP($D3454,BankOpTbl,4,0),"")</f>
        <v>0</v>
      </c>
      <c r="X3454" s="27">
        <f>IF($E3454="","",IFERROR(VLOOKUP($E3454,BankTbl,4,0),""))</f>
        <v>0</v>
      </c>
      <c r="Y3454" s="27">
        <f>IF($F3454="","",IFERROR(VLOOKUP($F3454,BankTbl,4,0),""))</f>
        <v>0</v>
      </c>
      <c r="Z3454" s="27">
        <f>IF($B3454="","",IF($V3454="PICK",LEFT($N3454,5),IF($V3454="FIXED",$W3454,IF($V3454="CODE",$H3454,""))))</f>
        <v>0</v>
      </c>
    </row>
    <row r="3455" spans="1:26" ht="21" customHeight="1">
      <c r="A3455" s="27">
        <f>IF($B3455="","",COUNTA($B$13:$B3455))</f>
        <v>0</v>
      </c>
      <c r="B3455" s="28"/>
      <c r="C3455" s="28"/>
      <c r="D3455" s="29"/>
      <c r="E3455" s="29"/>
      <c r="F3455" s="29"/>
      <c r="G3455" s="28"/>
      <c r="H3455" s="28"/>
      <c r="I3455" s="30">
        <f>IF($H3455="","",IFERROR(VLOOKUP($H3455,AcctTbl,2,0),"کد ناشناخته"))</f>
        <v>0</v>
      </c>
      <c r="J3455" s="27">
        <f>IF($H3455="","",IFERROR(VLOOKUP($H3455,AcctTbl,3,0),""))</f>
        <v>0</v>
      </c>
      <c r="K3455" s="29"/>
      <c r="L3455" s="28"/>
      <c r="M3455" s="31"/>
      <c r="N3455" s="29"/>
      <c r="O3455" s="32">
        <f>IF($B3455="",0,IF($U3455="IN",N($M3455),0))</f>
        <v>0</v>
      </c>
      <c r="P3455" s="32">
        <f>IF($B3455="",0,IF(OR($U3455="OUT",$U3455="TRF"),N($M3455),0))</f>
        <v>0</v>
      </c>
      <c r="Q3455" s="32">
        <f>IF($B3455="",0,IF(OR($U3455="OUT",$U3455="TRF"),N($M3455),0))</f>
        <v>0</v>
      </c>
      <c r="R3455" s="32">
        <f>IF($B3455="",0,IF($U3455="IN",N($M3455),0))</f>
        <v>0</v>
      </c>
      <c r="S3455" s="33">
        <f>IF($B3455="","",IF($M3455="","⚠ مبلغ",IF($E3455="","⚠ بانک عامل",IF(AND($U3455="TRF",$F3455=""),"⚠ بانک مقصد",IF(AND($V3455&lt;&gt;"NONE",$V3455&lt;&gt;"",$Z3455=""),"⚠ طرف حساب","✓")))))</f>
        <v>0</v>
      </c>
      <c r="T3455" s="29"/>
      <c r="U3455" s="27">
        <f>IFERROR(VLOOKUP($D3455,BankOpTbl,2,0),"")</f>
        <v>0</v>
      </c>
      <c r="V3455" s="27">
        <f>IFERROR(VLOOKUP($D3455,BankOpTbl,3,0),"")</f>
        <v>0</v>
      </c>
      <c r="W3455" s="27">
        <f>IFERROR(VLOOKUP($D3455,BankOpTbl,4,0),"")</f>
        <v>0</v>
      </c>
      <c r="X3455" s="27">
        <f>IF($E3455="","",IFERROR(VLOOKUP($E3455,BankTbl,4,0),""))</f>
        <v>0</v>
      </c>
      <c r="Y3455" s="27">
        <f>IF($F3455="","",IFERROR(VLOOKUP($F3455,BankTbl,4,0),""))</f>
        <v>0</v>
      </c>
      <c r="Z3455" s="27">
        <f>IF($B3455="","",IF($V3455="PICK",LEFT($N3455,5),IF($V3455="FIXED",$W3455,IF($V3455="CODE",$H3455,""))))</f>
        <v>0</v>
      </c>
    </row>
    <row r="3456" spans="1:26" ht="21" customHeight="1">
      <c r="A3456" s="27">
        <f>IF($B3456="","",COUNTA($B$13:$B3456))</f>
        <v>0</v>
      </c>
      <c r="B3456" s="28"/>
      <c r="C3456" s="28"/>
      <c r="D3456" s="29"/>
      <c r="E3456" s="29"/>
      <c r="F3456" s="29"/>
      <c r="G3456" s="28"/>
      <c r="H3456" s="28"/>
      <c r="I3456" s="30">
        <f>IF($H3456="","",IFERROR(VLOOKUP($H3456,AcctTbl,2,0),"کد ناشناخته"))</f>
        <v>0</v>
      </c>
      <c r="J3456" s="27">
        <f>IF($H3456="","",IFERROR(VLOOKUP($H3456,AcctTbl,3,0),""))</f>
        <v>0</v>
      </c>
      <c r="K3456" s="29"/>
      <c r="L3456" s="28"/>
      <c r="M3456" s="31"/>
      <c r="N3456" s="29"/>
      <c r="O3456" s="32">
        <f>IF($B3456="",0,IF($U3456="IN",N($M3456),0))</f>
        <v>0</v>
      </c>
      <c r="P3456" s="32">
        <f>IF($B3456="",0,IF(OR($U3456="OUT",$U3456="TRF"),N($M3456),0))</f>
        <v>0</v>
      </c>
      <c r="Q3456" s="32">
        <f>IF($B3456="",0,IF(OR($U3456="OUT",$U3456="TRF"),N($M3456),0))</f>
        <v>0</v>
      </c>
      <c r="R3456" s="32">
        <f>IF($B3456="",0,IF($U3456="IN",N($M3456),0))</f>
        <v>0</v>
      </c>
      <c r="S3456" s="33">
        <f>IF($B3456="","",IF($M3456="","⚠ مبلغ",IF($E3456="","⚠ بانک عامل",IF(AND($U3456="TRF",$F3456=""),"⚠ بانک مقصد",IF(AND($V3456&lt;&gt;"NONE",$V3456&lt;&gt;"",$Z3456=""),"⚠ طرف حساب","✓")))))</f>
        <v>0</v>
      </c>
      <c r="T3456" s="29"/>
      <c r="U3456" s="27">
        <f>IFERROR(VLOOKUP($D3456,BankOpTbl,2,0),"")</f>
        <v>0</v>
      </c>
      <c r="V3456" s="27">
        <f>IFERROR(VLOOKUP($D3456,BankOpTbl,3,0),"")</f>
        <v>0</v>
      </c>
      <c r="W3456" s="27">
        <f>IFERROR(VLOOKUP($D3456,BankOpTbl,4,0),"")</f>
        <v>0</v>
      </c>
      <c r="X3456" s="27">
        <f>IF($E3456="","",IFERROR(VLOOKUP($E3456,BankTbl,4,0),""))</f>
        <v>0</v>
      </c>
      <c r="Y3456" s="27">
        <f>IF($F3456="","",IFERROR(VLOOKUP($F3456,BankTbl,4,0),""))</f>
        <v>0</v>
      </c>
      <c r="Z3456" s="27">
        <f>IF($B3456="","",IF($V3456="PICK",LEFT($N3456,5),IF($V3456="FIXED",$W3456,IF($V3456="CODE",$H3456,""))))</f>
        <v>0</v>
      </c>
    </row>
    <row r="3457" spans="1:26" ht="21" customHeight="1">
      <c r="A3457" s="27">
        <f>IF($B3457="","",COUNTA($B$13:$B3457))</f>
        <v>0</v>
      </c>
      <c r="B3457" s="28"/>
      <c r="C3457" s="28"/>
      <c r="D3457" s="29"/>
      <c r="E3457" s="29"/>
      <c r="F3457" s="29"/>
      <c r="G3457" s="28"/>
      <c r="H3457" s="28"/>
      <c r="I3457" s="30">
        <f>IF($H3457="","",IFERROR(VLOOKUP($H3457,AcctTbl,2,0),"کد ناشناخته"))</f>
        <v>0</v>
      </c>
      <c r="J3457" s="27">
        <f>IF($H3457="","",IFERROR(VLOOKUP($H3457,AcctTbl,3,0),""))</f>
        <v>0</v>
      </c>
      <c r="K3457" s="29"/>
      <c r="L3457" s="28"/>
      <c r="M3457" s="31"/>
      <c r="N3457" s="29"/>
      <c r="O3457" s="32">
        <f>IF($B3457="",0,IF($U3457="IN",N($M3457),0))</f>
        <v>0</v>
      </c>
      <c r="P3457" s="32">
        <f>IF($B3457="",0,IF(OR($U3457="OUT",$U3457="TRF"),N($M3457),0))</f>
        <v>0</v>
      </c>
      <c r="Q3457" s="32">
        <f>IF($B3457="",0,IF(OR($U3457="OUT",$U3457="TRF"),N($M3457),0))</f>
        <v>0</v>
      </c>
      <c r="R3457" s="32">
        <f>IF($B3457="",0,IF($U3457="IN",N($M3457),0))</f>
        <v>0</v>
      </c>
      <c r="S3457" s="33">
        <f>IF($B3457="","",IF($M3457="","⚠ مبلغ",IF($E3457="","⚠ بانک عامل",IF(AND($U3457="TRF",$F3457=""),"⚠ بانک مقصد",IF(AND($V3457&lt;&gt;"NONE",$V3457&lt;&gt;"",$Z3457=""),"⚠ طرف حساب","✓")))))</f>
        <v>0</v>
      </c>
      <c r="T3457" s="29"/>
      <c r="U3457" s="27">
        <f>IFERROR(VLOOKUP($D3457,BankOpTbl,2,0),"")</f>
        <v>0</v>
      </c>
      <c r="V3457" s="27">
        <f>IFERROR(VLOOKUP($D3457,BankOpTbl,3,0),"")</f>
        <v>0</v>
      </c>
      <c r="W3457" s="27">
        <f>IFERROR(VLOOKUP($D3457,BankOpTbl,4,0),"")</f>
        <v>0</v>
      </c>
      <c r="X3457" s="27">
        <f>IF($E3457="","",IFERROR(VLOOKUP($E3457,BankTbl,4,0),""))</f>
        <v>0</v>
      </c>
      <c r="Y3457" s="27">
        <f>IF($F3457="","",IFERROR(VLOOKUP($F3457,BankTbl,4,0),""))</f>
        <v>0</v>
      </c>
      <c r="Z3457" s="27">
        <f>IF($B3457="","",IF($V3457="PICK",LEFT($N3457,5),IF($V3457="FIXED",$W3457,IF($V3457="CODE",$H3457,""))))</f>
        <v>0</v>
      </c>
    </row>
    <row r="3458" spans="1:26" ht="21" customHeight="1">
      <c r="A3458" s="27">
        <f>IF($B3458="","",COUNTA($B$13:$B3458))</f>
        <v>0</v>
      </c>
      <c r="B3458" s="28"/>
      <c r="C3458" s="28"/>
      <c r="D3458" s="29"/>
      <c r="E3458" s="29"/>
      <c r="F3458" s="29"/>
      <c r="G3458" s="28"/>
      <c r="H3458" s="28"/>
      <c r="I3458" s="30">
        <f>IF($H3458="","",IFERROR(VLOOKUP($H3458,AcctTbl,2,0),"کد ناشناخته"))</f>
        <v>0</v>
      </c>
      <c r="J3458" s="27">
        <f>IF($H3458="","",IFERROR(VLOOKUP($H3458,AcctTbl,3,0),""))</f>
        <v>0</v>
      </c>
      <c r="K3458" s="29"/>
      <c r="L3458" s="28"/>
      <c r="M3458" s="31"/>
      <c r="N3458" s="29"/>
      <c r="O3458" s="32">
        <f>IF($B3458="",0,IF($U3458="IN",N($M3458),0))</f>
        <v>0</v>
      </c>
      <c r="P3458" s="32">
        <f>IF($B3458="",0,IF(OR($U3458="OUT",$U3458="TRF"),N($M3458),0))</f>
        <v>0</v>
      </c>
      <c r="Q3458" s="32">
        <f>IF($B3458="",0,IF(OR($U3458="OUT",$U3458="TRF"),N($M3458),0))</f>
        <v>0</v>
      </c>
      <c r="R3458" s="32">
        <f>IF($B3458="",0,IF($U3458="IN",N($M3458),0))</f>
        <v>0</v>
      </c>
      <c r="S3458" s="33">
        <f>IF($B3458="","",IF($M3458="","⚠ مبلغ",IF($E3458="","⚠ بانک عامل",IF(AND($U3458="TRF",$F3458=""),"⚠ بانک مقصد",IF(AND($V3458&lt;&gt;"NONE",$V3458&lt;&gt;"",$Z3458=""),"⚠ طرف حساب","✓")))))</f>
        <v>0</v>
      </c>
      <c r="T3458" s="29"/>
      <c r="U3458" s="27">
        <f>IFERROR(VLOOKUP($D3458,BankOpTbl,2,0),"")</f>
        <v>0</v>
      </c>
      <c r="V3458" s="27">
        <f>IFERROR(VLOOKUP($D3458,BankOpTbl,3,0),"")</f>
        <v>0</v>
      </c>
      <c r="W3458" s="27">
        <f>IFERROR(VLOOKUP($D3458,BankOpTbl,4,0),"")</f>
        <v>0</v>
      </c>
      <c r="X3458" s="27">
        <f>IF($E3458="","",IFERROR(VLOOKUP($E3458,BankTbl,4,0),""))</f>
        <v>0</v>
      </c>
      <c r="Y3458" s="27">
        <f>IF($F3458="","",IFERROR(VLOOKUP($F3458,BankTbl,4,0),""))</f>
        <v>0</v>
      </c>
      <c r="Z3458" s="27">
        <f>IF($B3458="","",IF($V3458="PICK",LEFT($N3458,5),IF($V3458="FIXED",$W3458,IF($V3458="CODE",$H3458,""))))</f>
        <v>0</v>
      </c>
    </row>
    <row r="3459" spans="1:26" ht="21" customHeight="1">
      <c r="A3459" s="27">
        <f>IF($B3459="","",COUNTA($B$13:$B3459))</f>
        <v>0</v>
      </c>
      <c r="B3459" s="28"/>
      <c r="C3459" s="28"/>
      <c r="D3459" s="29"/>
      <c r="E3459" s="29"/>
      <c r="F3459" s="29"/>
      <c r="G3459" s="28"/>
      <c r="H3459" s="28"/>
      <c r="I3459" s="30">
        <f>IF($H3459="","",IFERROR(VLOOKUP($H3459,AcctTbl,2,0),"کد ناشناخته"))</f>
        <v>0</v>
      </c>
      <c r="J3459" s="27">
        <f>IF($H3459="","",IFERROR(VLOOKUP($H3459,AcctTbl,3,0),""))</f>
        <v>0</v>
      </c>
      <c r="K3459" s="29"/>
      <c r="L3459" s="28"/>
      <c r="M3459" s="31"/>
      <c r="N3459" s="29"/>
      <c r="O3459" s="32">
        <f>IF($B3459="",0,IF($U3459="IN",N($M3459),0))</f>
        <v>0</v>
      </c>
      <c r="P3459" s="32">
        <f>IF($B3459="",0,IF(OR($U3459="OUT",$U3459="TRF"),N($M3459),0))</f>
        <v>0</v>
      </c>
      <c r="Q3459" s="32">
        <f>IF($B3459="",0,IF(OR($U3459="OUT",$U3459="TRF"),N($M3459),0))</f>
        <v>0</v>
      </c>
      <c r="R3459" s="32">
        <f>IF($B3459="",0,IF($U3459="IN",N($M3459),0))</f>
        <v>0</v>
      </c>
      <c r="S3459" s="33">
        <f>IF($B3459="","",IF($M3459="","⚠ مبلغ",IF($E3459="","⚠ بانک عامل",IF(AND($U3459="TRF",$F3459=""),"⚠ بانک مقصد",IF(AND($V3459&lt;&gt;"NONE",$V3459&lt;&gt;"",$Z3459=""),"⚠ طرف حساب","✓")))))</f>
        <v>0</v>
      </c>
      <c r="T3459" s="29"/>
      <c r="U3459" s="27">
        <f>IFERROR(VLOOKUP($D3459,BankOpTbl,2,0),"")</f>
        <v>0</v>
      </c>
      <c r="V3459" s="27">
        <f>IFERROR(VLOOKUP($D3459,BankOpTbl,3,0),"")</f>
        <v>0</v>
      </c>
      <c r="W3459" s="27">
        <f>IFERROR(VLOOKUP($D3459,BankOpTbl,4,0),"")</f>
        <v>0</v>
      </c>
      <c r="X3459" s="27">
        <f>IF($E3459="","",IFERROR(VLOOKUP($E3459,BankTbl,4,0),""))</f>
        <v>0</v>
      </c>
      <c r="Y3459" s="27">
        <f>IF($F3459="","",IFERROR(VLOOKUP($F3459,BankTbl,4,0),""))</f>
        <v>0</v>
      </c>
      <c r="Z3459" s="27">
        <f>IF($B3459="","",IF($V3459="PICK",LEFT($N3459,5),IF($V3459="FIXED",$W3459,IF($V3459="CODE",$H3459,""))))</f>
        <v>0</v>
      </c>
    </row>
    <row r="3460" spans="1:26" ht="21" customHeight="1">
      <c r="A3460" s="27">
        <f>IF($B3460="","",COUNTA($B$13:$B3460))</f>
        <v>0</v>
      </c>
      <c r="B3460" s="28"/>
      <c r="C3460" s="28"/>
      <c r="D3460" s="29"/>
      <c r="E3460" s="29"/>
      <c r="F3460" s="29"/>
      <c r="G3460" s="28"/>
      <c r="H3460" s="28"/>
      <c r="I3460" s="30">
        <f>IF($H3460="","",IFERROR(VLOOKUP($H3460,AcctTbl,2,0),"کد ناشناخته"))</f>
        <v>0</v>
      </c>
      <c r="J3460" s="27">
        <f>IF($H3460="","",IFERROR(VLOOKUP($H3460,AcctTbl,3,0),""))</f>
        <v>0</v>
      </c>
      <c r="K3460" s="29"/>
      <c r="L3460" s="28"/>
      <c r="M3460" s="31"/>
      <c r="N3460" s="29"/>
      <c r="O3460" s="32">
        <f>IF($B3460="",0,IF($U3460="IN",N($M3460),0))</f>
        <v>0</v>
      </c>
      <c r="P3460" s="32">
        <f>IF($B3460="",0,IF(OR($U3460="OUT",$U3460="TRF"),N($M3460),0))</f>
        <v>0</v>
      </c>
      <c r="Q3460" s="32">
        <f>IF($B3460="",0,IF(OR($U3460="OUT",$U3460="TRF"),N($M3460),0))</f>
        <v>0</v>
      </c>
      <c r="R3460" s="32">
        <f>IF($B3460="",0,IF($U3460="IN",N($M3460),0))</f>
        <v>0</v>
      </c>
      <c r="S3460" s="33">
        <f>IF($B3460="","",IF($M3460="","⚠ مبلغ",IF($E3460="","⚠ بانک عامل",IF(AND($U3460="TRF",$F3460=""),"⚠ بانک مقصد",IF(AND($V3460&lt;&gt;"NONE",$V3460&lt;&gt;"",$Z3460=""),"⚠ طرف حساب","✓")))))</f>
        <v>0</v>
      </c>
      <c r="T3460" s="29"/>
      <c r="U3460" s="27">
        <f>IFERROR(VLOOKUP($D3460,BankOpTbl,2,0),"")</f>
        <v>0</v>
      </c>
      <c r="V3460" s="27">
        <f>IFERROR(VLOOKUP($D3460,BankOpTbl,3,0),"")</f>
        <v>0</v>
      </c>
      <c r="W3460" s="27">
        <f>IFERROR(VLOOKUP($D3460,BankOpTbl,4,0),"")</f>
        <v>0</v>
      </c>
      <c r="X3460" s="27">
        <f>IF($E3460="","",IFERROR(VLOOKUP($E3460,BankTbl,4,0),""))</f>
        <v>0</v>
      </c>
      <c r="Y3460" s="27">
        <f>IF($F3460="","",IFERROR(VLOOKUP($F3460,BankTbl,4,0),""))</f>
        <v>0</v>
      </c>
      <c r="Z3460" s="27">
        <f>IF($B3460="","",IF($V3460="PICK",LEFT($N3460,5),IF($V3460="FIXED",$W3460,IF($V3460="CODE",$H3460,""))))</f>
        <v>0</v>
      </c>
    </row>
    <row r="3461" spans="1:26" ht="21" customHeight="1">
      <c r="A3461" s="27">
        <f>IF($B3461="","",COUNTA($B$13:$B3461))</f>
        <v>0</v>
      </c>
      <c r="B3461" s="28"/>
      <c r="C3461" s="28"/>
      <c r="D3461" s="29"/>
      <c r="E3461" s="29"/>
      <c r="F3461" s="29"/>
      <c r="G3461" s="28"/>
      <c r="H3461" s="28"/>
      <c r="I3461" s="30">
        <f>IF($H3461="","",IFERROR(VLOOKUP($H3461,AcctTbl,2,0),"کد ناشناخته"))</f>
        <v>0</v>
      </c>
      <c r="J3461" s="27">
        <f>IF($H3461="","",IFERROR(VLOOKUP($H3461,AcctTbl,3,0),""))</f>
        <v>0</v>
      </c>
      <c r="K3461" s="29"/>
      <c r="L3461" s="28"/>
      <c r="M3461" s="31"/>
      <c r="N3461" s="29"/>
      <c r="O3461" s="32">
        <f>IF($B3461="",0,IF($U3461="IN",N($M3461),0))</f>
        <v>0</v>
      </c>
      <c r="P3461" s="32">
        <f>IF($B3461="",0,IF(OR($U3461="OUT",$U3461="TRF"),N($M3461),0))</f>
        <v>0</v>
      </c>
      <c r="Q3461" s="32">
        <f>IF($B3461="",0,IF(OR($U3461="OUT",$U3461="TRF"),N($M3461),0))</f>
        <v>0</v>
      </c>
      <c r="R3461" s="32">
        <f>IF($B3461="",0,IF($U3461="IN",N($M3461),0))</f>
        <v>0</v>
      </c>
      <c r="S3461" s="33">
        <f>IF($B3461="","",IF($M3461="","⚠ مبلغ",IF($E3461="","⚠ بانک عامل",IF(AND($U3461="TRF",$F3461=""),"⚠ بانک مقصد",IF(AND($V3461&lt;&gt;"NONE",$V3461&lt;&gt;"",$Z3461=""),"⚠ طرف حساب","✓")))))</f>
        <v>0</v>
      </c>
      <c r="T3461" s="29"/>
      <c r="U3461" s="27">
        <f>IFERROR(VLOOKUP($D3461,BankOpTbl,2,0),"")</f>
        <v>0</v>
      </c>
      <c r="V3461" s="27">
        <f>IFERROR(VLOOKUP($D3461,BankOpTbl,3,0),"")</f>
        <v>0</v>
      </c>
      <c r="W3461" s="27">
        <f>IFERROR(VLOOKUP($D3461,BankOpTbl,4,0),"")</f>
        <v>0</v>
      </c>
      <c r="X3461" s="27">
        <f>IF($E3461="","",IFERROR(VLOOKUP($E3461,BankTbl,4,0),""))</f>
        <v>0</v>
      </c>
      <c r="Y3461" s="27">
        <f>IF($F3461="","",IFERROR(VLOOKUP($F3461,BankTbl,4,0),""))</f>
        <v>0</v>
      </c>
      <c r="Z3461" s="27">
        <f>IF($B3461="","",IF($V3461="PICK",LEFT($N3461,5),IF($V3461="FIXED",$W3461,IF($V3461="CODE",$H3461,""))))</f>
        <v>0</v>
      </c>
    </row>
    <row r="3462" spans="1:26" ht="21" customHeight="1">
      <c r="A3462" s="27">
        <f>IF($B3462="","",COUNTA($B$13:$B3462))</f>
        <v>0</v>
      </c>
      <c r="B3462" s="28"/>
      <c r="C3462" s="28"/>
      <c r="D3462" s="29"/>
      <c r="E3462" s="29"/>
      <c r="F3462" s="29"/>
      <c r="G3462" s="28"/>
      <c r="H3462" s="28"/>
      <c r="I3462" s="30">
        <f>IF($H3462="","",IFERROR(VLOOKUP($H3462,AcctTbl,2,0),"کد ناشناخته"))</f>
        <v>0</v>
      </c>
      <c r="J3462" s="27">
        <f>IF($H3462="","",IFERROR(VLOOKUP($H3462,AcctTbl,3,0),""))</f>
        <v>0</v>
      </c>
      <c r="K3462" s="29"/>
      <c r="L3462" s="28"/>
      <c r="M3462" s="31"/>
      <c r="N3462" s="29"/>
      <c r="O3462" s="32">
        <f>IF($B3462="",0,IF($U3462="IN",N($M3462),0))</f>
        <v>0</v>
      </c>
      <c r="P3462" s="32">
        <f>IF($B3462="",0,IF(OR($U3462="OUT",$U3462="TRF"),N($M3462),0))</f>
        <v>0</v>
      </c>
      <c r="Q3462" s="32">
        <f>IF($B3462="",0,IF(OR($U3462="OUT",$U3462="TRF"),N($M3462),0))</f>
        <v>0</v>
      </c>
      <c r="R3462" s="32">
        <f>IF($B3462="",0,IF($U3462="IN",N($M3462),0))</f>
        <v>0</v>
      </c>
      <c r="S3462" s="33">
        <f>IF($B3462="","",IF($M3462="","⚠ مبلغ",IF($E3462="","⚠ بانک عامل",IF(AND($U3462="TRF",$F3462=""),"⚠ بانک مقصد",IF(AND($V3462&lt;&gt;"NONE",$V3462&lt;&gt;"",$Z3462=""),"⚠ طرف حساب","✓")))))</f>
        <v>0</v>
      </c>
      <c r="T3462" s="29"/>
      <c r="U3462" s="27">
        <f>IFERROR(VLOOKUP($D3462,BankOpTbl,2,0),"")</f>
        <v>0</v>
      </c>
      <c r="V3462" s="27">
        <f>IFERROR(VLOOKUP($D3462,BankOpTbl,3,0),"")</f>
        <v>0</v>
      </c>
      <c r="W3462" s="27">
        <f>IFERROR(VLOOKUP($D3462,BankOpTbl,4,0),"")</f>
        <v>0</v>
      </c>
      <c r="X3462" s="27">
        <f>IF($E3462="","",IFERROR(VLOOKUP($E3462,BankTbl,4,0),""))</f>
        <v>0</v>
      </c>
      <c r="Y3462" s="27">
        <f>IF($F3462="","",IFERROR(VLOOKUP($F3462,BankTbl,4,0),""))</f>
        <v>0</v>
      </c>
      <c r="Z3462" s="27">
        <f>IF($B3462="","",IF($V3462="PICK",LEFT($N3462,5),IF($V3462="FIXED",$W3462,IF($V3462="CODE",$H3462,""))))</f>
        <v>0</v>
      </c>
    </row>
    <row r="3463" spans="1:26" ht="21" customHeight="1">
      <c r="A3463" s="27">
        <f>IF($B3463="","",COUNTA($B$13:$B3463))</f>
        <v>0</v>
      </c>
      <c r="B3463" s="28"/>
      <c r="C3463" s="28"/>
      <c r="D3463" s="29"/>
      <c r="E3463" s="29"/>
      <c r="F3463" s="29"/>
      <c r="G3463" s="28"/>
      <c r="H3463" s="28"/>
      <c r="I3463" s="30">
        <f>IF($H3463="","",IFERROR(VLOOKUP($H3463,AcctTbl,2,0),"کد ناشناخته"))</f>
        <v>0</v>
      </c>
      <c r="J3463" s="27">
        <f>IF($H3463="","",IFERROR(VLOOKUP($H3463,AcctTbl,3,0),""))</f>
        <v>0</v>
      </c>
      <c r="K3463" s="29"/>
      <c r="L3463" s="28"/>
      <c r="M3463" s="31"/>
      <c r="N3463" s="29"/>
      <c r="O3463" s="32">
        <f>IF($B3463="",0,IF($U3463="IN",N($M3463),0))</f>
        <v>0</v>
      </c>
      <c r="P3463" s="32">
        <f>IF($B3463="",0,IF(OR($U3463="OUT",$U3463="TRF"),N($M3463),0))</f>
        <v>0</v>
      </c>
      <c r="Q3463" s="32">
        <f>IF($B3463="",0,IF(OR($U3463="OUT",$U3463="TRF"),N($M3463),0))</f>
        <v>0</v>
      </c>
      <c r="R3463" s="32">
        <f>IF($B3463="",0,IF($U3463="IN",N($M3463),0))</f>
        <v>0</v>
      </c>
      <c r="S3463" s="33">
        <f>IF($B3463="","",IF($M3463="","⚠ مبلغ",IF($E3463="","⚠ بانک عامل",IF(AND($U3463="TRF",$F3463=""),"⚠ بانک مقصد",IF(AND($V3463&lt;&gt;"NONE",$V3463&lt;&gt;"",$Z3463=""),"⚠ طرف حساب","✓")))))</f>
        <v>0</v>
      </c>
      <c r="T3463" s="29"/>
      <c r="U3463" s="27">
        <f>IFERROR(VLOOKUP($D3463,BankOpTbl,2,0),"")</f>
        <v>0</v>
      </c>
      <c r="V3463" s="27">
        <f>IFERROR(VLOOKUP($D3463,BankOpTbl,3,0),"")</f>
        <v>0</v>
      </c>
      <c r="W3463" s="27">
        <f>IFERROR(VLOOKUP($D3463,BankOpTbl,4,0),"")</f>
        <v>0</v>
      </c>
      <c r="X3463" s="27">
        <f>IF($E3463="","",IFERROR(VLOOKUP($E3463,BankTbl,4,0),""))</f>
        <v>0</v>
      </c>
      <c r="Y3463" s="27">
        <f>IF($F3463="","",IFERROR(VLOOKUP($F3463,BankTbl,4,0),""))</f>
        <v>0</v>
      </c>
      <c r="Z3463" s="27">
        <f>IF($B3463="","",IF($V3463="PICK",LEFT($N3463,5),IF($V3463="FIXED",$W3463,IF($V3463="CODE",$H3463,""))))</f>
        <v>0</v>
      </c>
    </row>
    <row r="3464" spans="1:26" ht="21" customHeight="1">
      <c r="A3464" s="27">
        <f>IF($B3464="","",COUNTA($B$13:$B3464))</f>
        <v>0</v>
      </c>
      <c r="B3464" s="28"/>
      <c r="C3464" s="28"/>
      <c r="D3464" s="29"/>
      <c r="E3464" s="29"/>
      <c r="F3464" s="29"/>
      <c r="G3464" s="28"/>
      <c r="H3464" s="28"/>
      <c r="I3464" s="30">
        <f>IF($H3464="","",IFERROR(VLOOKUP($H3464,AcctTbl,2,0),"کد ناشناخته"))</f>
        <v>0</v>
      </c>
      <c r="J3464" s="27">
        <f>IF($H3464="","",IFERROR(VLOOKUP($H3464,AcctTbl,3,0),""))</f>
        <v>0</v>
      </c>
      <c r="K3464" s="29"/>
      <c r="L3464" s="28"/>
      <c r="M3464" s="31"/>
      <c r="N3464" s="29"/>
      <c r="O3464" s="32">
        <f>IF($B3464="",0,IF($U3464="IN",N($M3464),0))</f>
        <v>0</v>
      </c>
      <c r="P3464" s="32">
        <f>IF($B3464="",0,IF(OR($U3464="OUT",$U3464="TRF"),N($M3464),0))</f>
        <v>0</v>
      </c>
      <c r="Q3464" s="32">
        <f>IF($B3464="",0,IF(OR($U3464="OUT",$U3464="TRF"),N($M3464),0))</f>
        <v>0</v>
      </c>
      <c r="R3464" s="32">
        <f>IF($B3464="",0,IF($U3464="IN",N($M3464),0))</f>
        <v>0</v>
      </c>
      <c r="S3464" s="33">
        <f>IF($B3464="","",IF($M3464="","⚠ مبلغ",IF($E3464="","⚠ بانک عامل",IF(AND($U3464="TRF",$F3464=""),"⚠ بانک مقصد",IF(AND($V3464&lt;&gt;"NONE",$V3464&lt;&gt;"",$Z3464=""),"⚠ طرف حساب","✓")))))</f>
        <v>0</v>
      </c>
      <c r="T3464" s="29"/>
      <c r="U3464" s="27">
        <f>IFERROR(VLOOKUP($D3464,BankOpTbl,2,0),"")</f>
        <v>0</v>
      </c>
      <c r="V3464" s="27">
        <f>IFERROR(VLOOKUP($D3464,BankOpTbl,3,0),"")</f>
        <v>0</v>
      </c>
      <c r="W3464" s="27">
        <f>IFERROR(VLOOKUP($D3464,BankOpTbl,4,0),"")</f>
        <v>0</v>
      </c>
      <c r="X3464" s="27">
        <f>IF($E3464="","",IFERROR(VLOOKUP($E3464,BankTbl,4,0),""))</f>
        <v>0</v>
      </c>
      <c r="Y3464" s="27">
        <f>IF($F3464="","",IFERROR(VLOOKUP($F3464,BankTbl,4,0),""))</f>
        <v>0</v>
      </c>
      <c r="Z3464" s="27">
        <f>IF($B3464="","",IF($V3464="PICK",LEFT($N3464,5),IF($V3464="FIXED",$W3464,IF($V3464="CODE",$H3464,""))))</f>
        <v>0</v>
      </c>
    </row>
    <row r="3465" spans="1:26" ht="21" customHeight="1">
      <c r="A3465" s="27">
        <f>IF($B3465="","",COUNTA($B$13:$B3465))</f>
        <v>0</v>
      </c>
      <c r="B3465" s="28"/>
      <c r="C3465" s="28"/>
      <c r="D3465" s="29"/>
      <c r="E3465" s="29"/>
      <c r="F3465" s="29"/>
      <c r="G3465" s="28"/>
      <c r="H3465" s="28"/>
      <c r="I3465" s="30">
        <f>IF($H3465="","",IFERROR(VLOOKUP($H3465,AcctTbl,2,0),"کد ناشناخته"))</f>
        <v>0</v>
      </c>
      <c r="J3465" s="27">
        <f>IF($H3465="","",IFERROR(VLOOKUP($H3465,AcctTbl,3,0),""))</f>
        <v>0</v>
      </c>
      <c r="K3465" s="29"/>
      <c r="L3465" s="28"/>
      <c r="M3465" s="31"/>
      <c r="N3465" s="29"/>
      <c r="O3465" s="32">
        <f>IF($B3465="",0,IF($U3465="IN",N($M3465),0))</f>
        <v>0</v>
      </c>
      <c r="P3465" s="32">
        <f>IF($B3465="",0,IF(OR($U3465="OUT",$U3465="TRF"),N($M3465),0))</f>
        <v>0</v>
      </c>
      <c r="Q3465" s="32">
        <f>IF($B3465="",0,IF(OR($U3465="OUT",$U3465="TRF"),N($M3465),0))</f>
        <v>0</v>
      </c>
      <c r="R3465" s="32">
        <f>IF($B3465="",0,IF($U3465="IN",N($M3465),0))</f>
        <v>0</v>
      </c>
      <c r="S3465" s="33">
        <f>IF($B3465="","",IF($M3465="","⚠ مبلغ",IF($E3465="","⚠ بانک عامل",IF(AND($U3465="TRF",$F3465=""),"⚠ بانک مقصد",IF(AND($V3465&lt;&gt;"NONE",$V3465&lt;&gt;"",$Z3465=""),"⚠ طرف حساب","✓")))))</f>
        <v>0</v>
      </c>
      <c r="T3465" s="29"/>
      <c r="U3465" s="27">
        <f>IFERROR(VLOOKUP($D3465,BankOpTbl,2,0),"")</f>
        <v>0</v>
      </c>
      <c r="V3465" s="27">
        <f>IFERROR(VLOOKUP($D3465,BankOpTbl,3,0),"")</f>
        <v>0</v>
      </c>
      <c r="W3465" s="27">
        <f>IFERROR(VLOOKUP($D3465,BankOpTbl,4,0),"")</f>
        <v>0</v>
      </c>
      <c r="X3465" s="27">
        <f>IF($E3465="","",IFERROR(VLOOKUP($E3465,BankTbl,4,0),""))</f>
        <v>0</v>
      </c>
      <c r="Y3465" s="27">
        <f>IF($F3465="","",IFERROR(VLOOKUP($F3465,BankTbl,4,0),""))</f>
        <v>0</v>
      </c>
      <c r="Z3465" s="27">
        <f>IF($B3465="","",IF($V3465="PICK",LEFT($N3465,5),IF($V3465="FIXED",$W3465,IF($V3465="CODE",$H3465,""))))</f>
        <v>0</v>
      </c>
    </row>
    <row r="3466" spans="1:26" ht="21" customHeight="1">
      <c r="A3466" s="27">
        <f>IF($B3466="","",COUNTA($B$13:$B3466))</f>
        <v>0</v>
      </c>
      <c r="B3466" s="28"/>
      <c r="C3466" s="28"/>
      <c r="D3466" s="29"/>
      <c r="E3466" s="29"/>
      <c r="F3466" s="29"/>
      <c r="G3466" s="28"/>
      <c r="H3466" s="28"/>
      <c r="I3466" s="30">
        <f>IF($H3466="","",IFERROR(VLOOKUP($H3466,AcctTbl,2,0),"کد ناشناخته"))</f>
        <v>0</v>
      </c>
      <c r="J3466" s="27">
        <f>IF($H3466="","",IFERROR(VLOOKUP($H3466,AcctTbl,3,0),""))</f>
        <v>0</v>
      </c>
      <c r="K3466" s="29"/>
      <c r="L3466" s="28"/>
      <c r="M3466" s="31"/>
      <c r="N3466" s="29"/>
      <c r="O3466" s="32">
        <f>IF($B3466="",0,IF($U3466="IN",N($M3466),0))</f>
        <v>0</v>
      </c>
      <c r="P3466" s="32">
        <f>IF($B3466="",0,IF(OR($U3466="OUT",$U3466="TRF"),N($M3466),0))</f>
        <v>0</v>
      </c>
      <c r="Q3466" s="32">
        <f>IF($B3466="",0,IF(OR($U3466="OUT",$U3466="TRF"),N($M3466),0))</f>
        <v>0</v>
      </c>
      <c r="R3466" s="32">
        <f>IF($B3466="",0,IF($U3466="IN",N($M3466),0))</f>
        <v>0</v>
      </c>
      <c r="S3466" s="33">
        <f>IF($B3466="","",IF($M3466="","⚠ مبلغ",IF($E3466="","⚠ بانک عامل",IF(AND($U3466="TRF",$F3466=""),"⚠ بانک مقصد",IF(AND($V3466&lt;&gt;"NONE",$V3466&lt;&gt;"",$Z3466=""),"⚠ طرف حساب","✓")))))</f>
        <v>0</v>
      </c>
      <c r="T3466" s="29"/>
      <c r="U3466" s="27">
        <f>IFERROR(VLOOKUP($D3466,BankOpTbl,2,0),"")</f>
        <v>0</v>
      </c>
      <c r="V3466" s="27">
        <f>IFERROR(VLOOKUP($D3466,BankOpTbl,3,0),"")</f>
        <v>0</v>
      </c>
      <c r="W3466" s="27">
        <f>IFERROR(VLOOKUP($D3466,BankOpTbl,4,0),"")</f>
        <v>0</v>
      </c>
      <c r="X3466" s="27">
        <f>IF($E3466="","",IFERROR(VLOOKUP($E3466,BankTbl,4,0),""))</f>
        <v>0</v>
      </c>
      <c r="Y3466" s="27">
        <f>IF($F3466="","",IFERROR(VLOOKUP($F3466,BankTbl,4,0),""))</f>
        <v>0</v>
      </c>
      <c r="Z3466" s="27">
        <f>IF($B3466="","",IF($V3466="PICK",LEFT($N3466,5),IF($V3466="FIXED",$W3466,IF($V3466="CODE",$H3466,""))))</f>
        <v>0</v>
      </c>
    </row>
    <row r="3467" spans="1:26" ht="21" customHeight="1">
      <c r="A3467" s="27">
        <f>IF($B3467="","",COUNTA($B$13:$B3467))</f>
        <v>0</v>
      </c>
      <c r="B3467" s="28"/>
      <c r="C3467" s="28"/>
      <c r="D3467" s="29"/>
      <c r="E3467" s="29"/>
      <c r="F3467" s="29"/>
      <c r="G3467" s="28"/>
      <c r="H3467" s="28"/>
      <c r="I3467" s="30">
        <f>IF($H3467="","",IFERROR(VLOOKUP($H3467,AcctTbl,2,0),"کد ناشناخته"))</f>
        <v>0</v>
      </c>
      <c r="J3467" s="27">
        <f>IF($H3467="","",IFERROR(VLOOKUP($H3467,AcctTbl,3,0),""))</f>
        <v>0</v>
      </c>
      <c r="K3467" s="29"/>
      <c r="L3467" s="28"/>
      <c r="M3467" s="31"/>
      <c r="N3467" s="29"/>
      <c r="O3467" s="32">
        <f>IF($B3467="",0,IF($U3467="IN",N($M3467),0))</f>
        <v>0</v>
      </c>
      <c r="P3467" s="32">
        <f>IF($B3467="",0,IF(OR($U3467="OUT",$U3467="TRF"),N($M3467),0))</f>
        <v>0</v>
      </c>
      <c r="Q3467" s="32">
        <f>IF($B3467="",0,IF(OR($U3467="OUT",$U3467="TRF"),N($M3467),0))</f>
        <v>0</v>
      </c>
      <c r="R3467" s="32">
        <f>IF($B3467="",0,IF($U3467="IN",N($M3467),0))</f>
        <v>0</v>
      </c>
      <c r="S3467" s="33">
        <f>IF($B3467="","",IF($M3467="","⚠ مبلغ",IF($E3467="","⚠ بانک عامل",IF(AND($U3467="TRF",$F3467=""),"⚠ بانک مقصد",IF(AND($V3467&lt;&gt;"NONE",$V3467&lt;&gt;"",$Z3467=""),"⚠ طرف حساب","✓")))))</f>
        <v>0</v>
      </c>
      <c r="T3467" s="29"/>
      <c r="U3467" s="27">
        <f>IFERROR(VLOOKUP($D3467,BankOpTbl,2,0),"")</f>
        <v>0</v>
      </c>
      <c r="V3467" s="27">
        <f>IFERROR(VLOOKUP($D3467,BankOpTbl,3,0),"")</f>
        <v>0</v>
      </c>
      <c r="W3467" s="27">
        <f>IFERROR(VLOOKUP($D3467,BankOpTbl,4,0),"")</f>
        <v>0</v>
      </c>
      <c r="X3467" s="27">
        <f>IF($E3467="","",IFERROR(VLOOKUP($E3467,BankTbl,4,0),""))</f>
        <v>0</v>
      </c>
      <c r="Y3467" s="27">
        <f>IF($F3467="","",IFERROR(VLOOKUP($F3467,BankTbl,4,0),""))</f>
        <v>0</v>
      </c>
      <c r="Z3467" s="27">
        <f>IF($B3467="","",IF($V3467="PICK",LEFT($N3467,5),IF($V3467="FIXED",$W3467,IF($V3467="CODE",$H3467,""))))</f>
        <v>0</v>
      </c>
    </row>
    <row r="3468" spans="1:26" ht="21" customHeight="1">
      <c r="A3468" s="27">
        <f>IF($B3468="","",COUNTA($B$13:$B3468))</f>
        <v>0</v>
      </c>
      <c r="B3468" s="28"/>
      <c r="C3468" s="28"/>
      <c r="D3468" s="29"/>
      <c r="E3468" s="29"/>
      <c r="F3468" s="29"/>
      <c r="G3468" s="28"/>
      <c r="H3468" s="28"/>
      <c r="I3468" s="30">
        <f>IF($H3468="","",IFERROR(VLOOKUP($H3468,AcctTbl,2,0),"کد ناشناخته"))</f>
        <v>0</v>
      </c>
      <c r="J3468" s="27">
        <f>IF($H3468="","",IFERROR(VLOOKUP($H3468,AcctTbl,3,0),""))</f>
        <v>0</v>
      </c>
      <c r="K3468" s="29"/>
      <c r="L3468" s="28"/>
      <c r="M3468" s="31"/>
      <c r="N3468" s="29"/>
      <c r="O3468" s="32">
        <f>IF($B3468="",0,IF($U3468="IN",N($M3468),0))</f>
        <v>0</v>
      </c>
      <c r="P3468" s="32">
        <f>IF($B3468="",0,IF(OR($U3468="OUT",$U3468="TRF"),N($M3468),0))</f>
        <v>0</v>
      </c>
      <c r="Q3468" s="32">
        <f>IF($B3468="",0,IF(OR($U3468="OUT",$U3468="TRF"),N($M3468),0))</f>
        <v>0</v>
      </c>
      <c r="R3468" s="32">
        <f>IF($B3468="",0,IF($U3468="IN",N($M3468),0))</f>
        <v>0</v>
      </c>
      <c r="S3468" s="33">
        <f>IF($B3468="","",IF($M3468="","⚠ مبلغ",IF($E3468="","⚠ بانک عامل",IF(AND($U3468="TRF",$F3468=""),"⚠ بانک مقصد",IF(AND($V3468&lt;&gt;"NONE",$V3468&lt;&gt;"",$Z3468=""),"⚠ طرف حساب","✓")))))</f>
        <v>0</v>
      </c>
      <c r="T3468" s="29"/>
      <c r="U3468" s="27">
        <f>IFERROR(VLOOKUP($D3468,BankOpTbl,2,0),"")</f>
        <v>0</v>
      </c>
      <c r="V3468" s="27">
        <f>IFERROR(VLOOKUP($D3468,BankOpTbl,3,0),"")</f>
        <v>0</v>
      </c>
      <c r="W3468" s="27">
        <f>IFERROR(VLOOKUP($D3468,BankOpTbl,4,0),"")</f>
        <v>0</v>
      </c>
      <c r="X3468" s="27">
        <f>IF($E3468="","",IFERROR(VLOOKUP($E3468,BankTbl,4,0),""))</f>
        <v>0</v>
      </c>
      <c r="Y3468" s="27">
        <f>IF($F3468="","",IFERROR(VLOOKUP($F3468,BankTbl,4,0),""))</f>
        <v>0</v>
      </c>
      <c r="Z3468" s="27">
        <f>IF($B3468="","",IF($V3468="PICK",LEFT($N3468,5),IF($V3468="FIXED",$W3468,IF($V3468="CODE",$H3468,""))))</f>
        <v>0</v>
      </c>
    </row>
    <row r="3469" spans="1:26" ht="21" customHeight="1">
      <c r="A3469" s="27">
        <f>IF($B3469="","",COUNTA($B$13:$B3469))</f>
        <v>0</v>
      </c>
      <c r="B3469" s="28"/>
      <c r="C3469" s="28"/>
      <c r="D3469" s="29"/>
      <c r="E3469" s="29"/>
      <c r="F3469" s="29"/>
      <c r="G3469" s="28"/>
      <c r="H3469" s="28"/>
      <c r="I3469" s="30">
        <f>IF($H3469="","",IFERROR(VLOOKUP($H3469,AcctTbl,2,0),"کد ناشناخته"))</f>
        <v>0</v>
      </c>
      <c r="J3469" s="27">
        <f>IF($H3469="","",IFERROR(VLOOKUP($H3469,AcctTbl,3,0),""))</f>
        <v>0</v>
      </c>
      <c r="K3469" s="29"/>
      <c r="L3469" s="28"/>
      <c r="M3469" s="31"/>
      <c r="N3469" s="29"/>
      <c r="O3469" s="32">
        <f>IF($B3469="",0,IF($U3469="IN",N($M3469),0))</f>
        <v>0</v>
      </c>
      <c r="P3469" s="32">
        <f>IF($B3469="",0,IF(OR($U3469="OUT",$U3469="TRF"),N($M3469),0))</f>
        <v>0</v>
      </c>
      <c r="Q3469" s="32">
        <f>IF($B3469="",0,IF(OR($U3469="OUT",$U3469="TRF"),N($M3469),0))</f>
        <v>0</v>
      </c>
      <c r="R3469" s="32">
        <f>IF($B3469="",0,IF($U3469="IN",N($M3469),0))</f>
        <v>0</v>
      </c>
      <c r="S3469" s="33">
        <f>IF($B3469="","",IF($M3469="","⚠ مبلغ",IF($E3469="","⚠ بانک عامل",IF(AND($U3469="TRF",$F3469=""),"⚠ بانک مقصد",IF(AND($V3469&lt;&gt;"NONE",$V3469&lt;&gt;"",$Z3469=""),"⚠ طرف حساب","✓")))))</f>
        <v>0</v>
      </c>
      <c r="T3469" s="29"/>
      <c r="U3469" s="27">
        <f>IFERROR(VLOOKUP($D3469,BankOpTbl,2,0),"")</f>
        <v>0</v>
      </c>
      <c r="V3469" s="27">
        <f>IFERROR(VLOOKUP($D3469,BankOpTbl,3,0),"")</f>
        <v>0</v>
      </c>
      <c r="W3469" s="27">
        <f>IFERROR(VLOOKUP($D3469,BankOpTbl,4,0),"")</f>
        <v>0</v>
      </c>
      <c r="X3469" s="27">
        <f>IF($E3469="","",IFERROR(VLOOKUP($E3469,BankTbl,4,0),""))</f>
        <v>0</v>
      </c>
      <c r="Y3469" s="27">
        <f>IF($F3469="","",IFERROR(VLOOKUP($F3469,BankTbl,4,0),""))</f>
        <v>0</v>
      </c>
      <c r="Z3469" s="27">
        <f>IF($B3469="","",IF($V3469="PICK",LEFT($N3469,5),IF($V3469="FIXED",$W3469,IF($V3469="CODE",$H3469,""))))</f>
        <v>0</v>
      </c>
    </row>
    <row r="3470" spans="1:26" ht="21" customHeight="1">
      <c r="A3470" s="27">
        <f>IF($B3470="","",COUNTA($B$13:$B3470))</f>
        <v>0</v>
      </c>
      <c r="B3470" s="28"/>
      <c r="C3470" s="28"/>
      <c r="D3470" s="29"/>
      <c r="E3470" s="29"/>
      <c r="F3470" s="29"/>
      <c r="G3470" s="28"/>
      <c r="H3470" s="28"/>
      <c r="I3470" s="30">
        <f>IF($H3470="","",IFERROR(VLOOKUP($H3470,AcctTbl,2,0),"کد ناشناخته"))</f>
        <v>0</v>
      </c>
      <c r="J3470" s="27">
        <f>IF($H3470="","",IFERROR(VLOOKUP($H3470,AcctTbl,3,0),""))</f>
        <v>0</v>
      </c>
      <c r="K3470" s="29"/>
      <c r="L3470" s="28"/>
      <c r="M3470" s="31"/>
      <c r="N3470" s="29"/>
      <c r="O3470" s="32">
        <f>IF($B3470="",0,IF($U3470="IN",N($M3470),0))</f>
        <v>0</v>
      </c>
      <c r="P3470" s="32">
        <f>IF($B3470="",0,IF(OR($U3470="OUT",$U3470="TRF"),N($M3470),0))</f>
        <v>0</v>
      </c>
      <c r="Q3470" s="32">
        <f>IF($B3470="",0,IF(OR($U3470="OUT",$U3470="TRF"),N($M3470),0))</f>
        <v>0</v>
      </c>
      <c r="R3470" s="32">
        <f>IF($B3470="",0,IF($U3470="IN",N($M3470),0))</f>
        <v>0</v>
      </c>
      <c r="S3470" s="33">
        <f>IF($B3470="","",IF($M3470="","⚠ مبلغ",IF($E3470="","⚠ بانک عامل",IF(AND($U3470="TRF",$F3470=""),"⚠ بانک مقصد",IF(AND($V3470&lt;&gt;"NONE",$V3470&lt;&gt;"",$Z3470=""),"⚠ طرف حساب","✓")))))</f>
        <v>0</v>
      </c>
      <c r="T3470" s="29"/>
      <c r="U3470" s="27">
        <f>IFERROR(VLOOKUP($D3470,BankOpTbl,2,0),"")</f>
        <v>0</v>
      </c>
      <c r="V3470" s="27">
        <f>IFERROR(VLOOKUP($D3470,BankOpTbl,3,0),"")</f>
        <v>0</v>
      </c>
      <c r="W3470" s="27">
        <f>IFERROR(VLOOKUP($D3470,BankOpTbl,4,0),"")</f>
        <v>0</v>
      </c>
      <c r="X3470" s="27">
        <f>IF($E3470="","",IFERROR(VLOOKUP($E3470,BankTbl,4,0),""))</f>
        <v>0</v>
      </c>
      <c r="Y3470" s="27">
        <f>IF($F3470="","",IFERROR(VLOOKUP($F3470,BankTbl,4,0),""))</f>
        <v>0</v>
      </c>
      <c r="Z3470" s="27">
        <f>IF($B3470="","",IF($V3470="PICK",LEFT($N3470,5),IF($V3470="FIXED",$W3470,IF($V3470="CODE",$H3470,""))))</f>
        <v>0</v>
      </c>
    </row>
    <row r="3471" spans="1:26" ht="21" customHeight="1">
      <c r="A3471" s="27">
        <f>IF($B3471="","",COUNTA($B$13:$B3471))</f>
        <v>0</v>
      </c>
      <c r="B3471" s="28"/>
      <c r="C3471" s="28"/>
      <c r="D3471" s="29"/>
      <c r="E3471" s="29"/>
      <c r="F3471" s="29"/>
      <c r="G3471" s="28"/>
      <c r="H3471" s="28"/>
      <c r="I3471" s="30">
        <f>IF($H3471="","",IFERROR(VLOOKUP($H3471,AcctTbl,2,0),"کد ناشناخته"))</f>
        <v>0</v>
      </c>
      <c r="J3471" s="27">
        <f>IF($H3471="","",IFERROR(VLOOKUP($H3471,AcctTbl,3,0),""))</f>
        <v>0</v>
      </c>
      <c r="K3471" s="29"/>
      <c r="L3471" s="28"/>
      <c r="M3471" s="31"/>
      <c r="N3471" s="29"/>
      <c r="O3471" s="32">
        <f>IF($B3471="",0,IF($U3471="IN",N($M3471),0))</f>
        <v>0</v>
      </c>
      <c r="P3471" s="32">
        <f>IF($B3471="",0,IF(OR($U3471="OUT",$U3471="TRF"),N($M3471),0))</f>
        <v>0</v>
      </c>
      <c r="Q3471" s="32">
        <f>IF($B3471="",0,IF(OR($U3471="OUT",$U3471="TRF"),N($M3471),0))</f>
        <v>0</v>
      </c>
      <c r="R3471" s="32">
        <f>IF($B3471="",0,IF($U3471="IN",N($M3471),0))</f>
        <v>0</v>
      </c>
      <c r="S3471" s="33">
        <f>IF($B3471="","",IF($M3471="","⚠ مبلغ",IF($E3471="","⚠ بانک عامل",IF(AND($U3471="TRF",$F3471=""),"⚠ بانک مقصد",IF(AND($V3471&lt;&gt;"NONE",$V3471&lt;&gt;"",$Z3471=""),"⚠ طرف حساب","✓")))))</f>
        <v>0</v>
      </c>
      <c r="T3471" s="29"/>
      <c r="U3471" s="27">
        <f>IFERROR(VLOOKUP($D3471,BankOpTbl,2,0),"")</f>
        <v>0</v>
      </c>
      <c r="V3471" s="27">
        <f>IFERROR(VLOOKUP($D3471,BankOpTbl,3,0),"")</f>
        <v>0</v>
      </c>
      <c r="W3471" s="27">
        <f>IFERROR(VLOOKUP($D3471,BankOpTbl,4,0),"")</f>
        <v>0</v>
      </c>
      <c r="X3471" s="27">
        <f>IF($E3471="","",IFERROR(VLOOKUP($E3471,BankTbl,4,0),""))</f>
        <v>0</v>
      </c>
      <c r="Y3471" s="27">
        <f>IF($F3471="","",IFERROR(VLOOKUP($F3471,BankTbl,4,0),""))</f>
        <v>0</v>
      </c>
      <c r="Z3471" s="27">
        <f>IF($B3471="","",IF($V3471="PICK",LEFT($N3471,5),IF($V3471="FIXED",$W3471,IF($V3471="CODE",$H3471,""))))</f>
        <v>0</v>
      </c>
    </row>
    <row r="3472" spans="1:26" ht="21" customHeight="1">
      <c r="A3472" s="27">
        <f>IF($B3472="","",COUNTA($B$13:$B3472))</f>
        <v>0</v>
      </c>
      <c r="B3472" s="28"/>
      <c r="C3472" s="28"/>
      <c r="D3472" s="29"/>
      <c r="E3472" s="29"/>
      <c r="F3472" s="29"/>
      <c r="G3472" s="28"/>
      <c r="H3472" s="28"/>
      <c r="I3472" s="30">
        <f>IF($H3472="","",IFERROR(VLOOKUP($H3472,AcctTbl,2,0),"کد ناشناخته"))</f>
        <v>0</v>
      </c>
      <c r="J3472" s="27">
        <f>IF($H3472="","",IFERROR(VLOOKUP($H3472,AcctTbl,3,0),""))</f>
        <v>0</v>
      </c>
      <c r="K3472" s="29"/>
      <c r="L3472" s="28"/>
      <c r="M3472" s="31"/>
      <c r="N3472" s="29"/>
      <c r="O3472" s="32">
        <f>IF($B3472="",0,IF($U3472="IN",N($M3472),0))</f>
        <v>0</v>
      </c>
      <c r="P3472" s="32">
        <f>IF($B3472="",0,IF(OR($U3472="OUT",$U3472="TRF"),N($M3472),0))</f>
        <v>0</v>
      </c>
      <c r="Q3472" s="32">
        <f>IF($B3472="",0,IF(OR($U3472="OUT",$U3472="TRF"),N($M3472),0))</f>
        <v>0</v>
      </c>
      <c r="R3472" s="32">
        <f>IF($B3472="",0,IF($U3472="IN",N($M3472),0))</f>
        <v>0</v>
      </c>
      <c r="S3472" s="33">
        <f>IF($B3472="","",IF($M3472="","⚠ مبلغ",IF($E3472="","⚠ بانک عامل",IF(AND($U3472="TRF",$F3472=""),"⚠ بانک مقصد",IF(AND($V3472&lt;&gt;"NONE",$V3472&lt;&gt;"",$Z3472=""),"⚠ طرف حساب","✓")))))</f>
        <v>0</v>
      </c>
      <c r="T3472" s="29"/>
      <c r="U3472" s="27">
        <f>IFERROR(VLOOKUP($D3472,BankOpTbl,2,0),"")</f>
        <v>0</v>
      </c>
      <c r="V3472" s="27">
        <f>IFERROR(VLOOKUP($D3472,BankOpTbl,3,0),"")</f>
        <v>0</v>
      </c>
      <c r="W3472" s="27">
        <f>IFERROR(VLOOKUP($D3472,BankOpTbl,4,0),"")</f>
        <v>0</v>
      </c>
      <c r="X3472" s="27">
        <f>IF($E3472="","",IFERROR(VLOOKUP($E3472,BankTbl,4,0),""))</f>
        <v>0</v>
      </c>
      <c r="Y3472" s="27">
        <f>IF($F3472="","",IFERROR(VLOOKUP($F3472,BankTbl,4,0),""))</f>
        <v>0</v>
      </c>
      <c r="Z3472" s="27">
        <f>IF($B3472="","",IF($V3472="PICK",LEFT($N3472,5),IF($V3472="FIXED",$W3472,IF($V3472="CODE",$H3472,""))))</f>
        <v>0</v>
      </c>
    </row>
    <row r="3473" spans="1:26" ht="21" customHeight="1">
      <c r="A3473" s="27">
        <f>IF($B3473="","",COUNTA($B$13:$B3473))</f>
        <v>0</v>
      </c>
      <c r="B3473" s="28"/>
      <c r="C3473" s="28"/>
      <c r="D3473" s="29"/>
      <c r="E3473" s="29"/>
      <c r="F3473" s="29"/>
      <c r="G3473" s="28"/>
      <c r="H3473" s="28"/>
      <c r="I3473" s="30">
        <f>IF($H3473="","",IFERROR(VLOOKUP($H3473,AcctTbl,2,0),"کد ناشناخته"))</f>
        <v>0</v>
      </c>
      <c r="J3473" s="27">
        <f>IF($H3473="","",IFERROR(VLOOKUP($H3473,AcctTbl,3,0),""))</f>
        <v>0</v>
      </c>
      <c r="K3473" s="29"/>
      <c r="L3473" s="28"/>
      <c r="M3473" s="31"/>
      <c r="N3473" s="29"/>
      <c r="O3473" s="32">
        <f>IF($B3473="",0,IF($U3473="IN",N($M3473),0))</f>
        <v>0</v>
      </c>
      <c r="P3473" s="32">
        <f>IF($B3473="",0,IF(OR($U3473="OUT",$U3473="TRF"),N($M3473),0))</f>
        <v>0</v>
      </c>
      <c r="Q3473" s="32">
        <f>IF($B3473="",0,IF(OR($U3473="OUT",$U3473="TRF"),N($M3473),0))</f>
        <v>0</v>
      </c>
      <c r="R3473" s="32">
        <f>IF($B3473="",0,IF($U3473="IN",N($M3473),0))</f>
        <v>0</v>
      </c>
      <c r="S3473" s="33">
        <f>IF($B3473="","",IF($M3473="","⚠ مبلغ",IF($E3473="","⚠ بانک عامل",IF(AND($U3473="TRF",$F3473=""),"⚠ بانک مقصد",IF(AND($V3473&lt;&gt;"NONE",$V3473&lt;&gt;"",$Z3473=""),"⚠ طرف حساب","✓")))))</f>
        <v>0</v>
      </c>
      <c r="T3473" s="29"/>
      <c r="U3473" s="27">
        <f>IFERROR(VLOOKUP($D3473,BankOpTbl,2,0),"")</f>
        <v>0</v>
      </c>
      <c r="V3473" s="27">
        <f>IFERROR(VLOOKUP($D3473,BankOpTbl,3,0),"")</f>
        <v>0</v>
      </c>
      <c r="W3473" s="27">
        <f>IFERROR(VLOOKUP($D3473,BankOpTbl,4,0),"")</f>
        <v>0</v>
      </c>
      <c r="X3473" s="27">
        <f>IF($E3473="","",IFERROR(VLOOKUP($E3473,BankTbl,4,0),""))</f>
        <v>0</v>
      </c>
      <c r="Y3473" s="27">
        <f>IF($F3473="","",IFERROR(VLOOKUP($F3473,BankTbl,4,0),""))</f>
        <v>0</v>
      </c>
      <c r="Z3473" s="27">
        <f>IF($B3473="","",IF($V3473="PICK",LEFT($N3473,5),IF($V3473="FIXED",$W3473,IF($V3473="CODE",$H3473,""))))</f>
        <v>0</v>
      </c>
    </row>
    <row r="3474" spans="1:26" ht="21" customHeight="1">
      <c r="A3474" s="27">
        <f>IF($B3474="","",COUNTA($B$13:$B3474))</f>
        <v>0</v>
      </c>
      <c r="B3474" s="28"/>
      <c r="C3474" s="28"/>
      <c r="D3474" s="29"/>
      <c r="E3474" s="29"/>
      <c r="F3474" s="29"/>
      <c r="G3474" s="28"/>
      <c r="H3474" s="28"/>
      <c r="I3474" s="30">
        <f>IF($H3474="","",IFERROR(VLOOKUP($H3474,AcctTbl,2,0),"کد ناشناخته"))</f>
        <v>0</v>
      </c>
      <c r="J3474" s="27">
        <f>IF($H3474="","",IFERROR(VLOOKUP($H3474,AcctTbl,3,0),""))</f>
        <v>0</v>
      </c>
      <c r="K3474" s="29"/>
      <c r="L3474" s="28"/>
      <c r="M3474" s="31"/>
      <c r="N3474" s="29"/>
      <c r="O3474" s="32">
        <f>IF($B3474="",0,IF($U3474="IN",N($M3474),0))</f>
        <v>0</v>
      </c>
      <c r="P3474" s="32">
        <f>IF($B3474="",0,IF(OR($U3474="OUT",$U3474="TRF"),N($M3474),0))</f>
        <v>0</v>
      </c>
      <c r="Q3474" s="32">
        <f>IF($B3474="",0,IF(OR($U3474="OUT",$U3474="TRF"),N($M3474),0))</f>
        <v>0</v>
      </c>
      <c r="R3474" s="32">
        <f>IF($B3474="",0,IF($U3474="IN",N($M3474),0))</f>
        <v>0</v>
      </c>
      <c r="S3474" s="33">
        <f>IF($B3474="","",IF($M3474="","⚠ مبلغ",IF($E3474="","⚠ بانک عامل",IF(AND($U3474="TRF",$F3474=""),"⚠ بانک مقصد",IF(AND($V3474&lt;&gt;"NONE",$V3474&lt;&gt;"",$Z3474=""),"⚠ طرف حساب","✓")))))</f>
        <v>0</v>
      </c>
      <c r="T3474" s="29"/>
      <c r="U3474" s="27">
        <f>IFERROR(VLOOKUP($D3474,BankOpTbl,2,0),"")</f>
        <v>0</v>
      </c>
      <c r="V3474" s="27">
        <f>IFERROR(VLOOKUP($D3474,BankOpTbl,3,0),"")</f>
        <v>0</v>
      </c>
      <c r="W3474" s="27">
        <f>IFERROR(VLOOKUP($D3474,BankOpTbl,4,0),"")</f>
        <v>0</v>
      </c>
      <c r="X3474" s="27">
        <f>IF($E3474="","",IFERROR(VLOOKUP($E3474,BankTbl,4,0),""))</f>
        <v>0</v>
      </c>
      <c r="Y3474" s="27">
        <f>IF($F3474="","",IFERROR(VLOOKUP($F3474,BankTbl,4,0),""))</f>
        <v>0</v>
      </c>
      <c r="Z3474" s="27">
        <f>IF($B3474="","",IF($V3474="PICK",LEFT($N3474,5),IF($V3474="FIXED",$W3474,IF($V3474="CODE",$H3474,""))))</f>
        <v>0</v>
      </c>
    </row>
    <row r="3475" spans="1:26" ht="21" customHeight="1">
      <c r="A3475" s="27">
        <f>IF($B3475="","",COUNTA($B$13:$B3475))</f>
        <v>0</v>
      </c>
      <c r="B3475" s="28"/>
      <c r="C3475" s="28"/>
      <c r="D3475" s="29"/>
      <c r="E3475" s="29"/>
      <c r="F3475" s="29"/>
      <c r="G3475" s="28"/>
      <c r="H3475" s="28"/>
      <c r="I3475" s="30">
        <f>IF($H3475="","",IFERROR(VLOOKUP($H3475,AcctTbl,2,0),"کد ناشناخته"))</f>
        <v>0</v>
      </c>
      <c r="J3475" s="27">
        <f>IF($H3475="","",IFERROR(VLOOKUP($H3475,AcctTbl,3,0),""))</f>
        <v>0</v>
      </c>
      <c r="K3475" s="29"/>
      <c r="L3475" s="28"/>
      <c r="M3475" s="31"/>
      <c r="N3475" s="29"/>
      <c r="O3475" s="32">
        <f>IF($B3475="",0,IF($U3475="IN",N($M3475),0))</f>
        <v>0</v>
      </c>
      <c r="P3475" s="32">
        <f>IF($B3475="",0,IF(OR($U3475="OUT",$U3475="TRF"),N($M3475),0))</f>
        <v>0</v>
      </c>
      <c r="Q3475" s="32">
        <f>IF($B3475="",0,IF(OR($U3475="OUT",$U3475="TRF"),N($M3475),0))</f>
        <v>0</v>
      </c>
      <c r="R3475" s="32">
        <f>IF($B3475="",0,IF($U3475="IN",N($M3475),0))</f>
        <v>0</v>
      </c>
      <c r="S3475" s="33">
        <f>IF($B3475="","",IF($M3475="","⚠ مبلغ",IF($E3475="","⚠ بانک عامل",IF(AND($U3475="TRF",$F3475=""),"⚠ بانک مقصد",IF(AND($V3475&lt;&gt;"NONE",$V3475&lt;&gt;"",$Z3475=""),"⚠ طرف حساب","✓")))))</f>
        <v>0</v>
      </c>
      <c r="T3475" s="29"/>
      <c r="U3475" s="27">
        <f>IFERROR(VLOOKUP($D3475,BankOpTbl,2,0),"")</f>
        <v>0</v>
      </c>
      <c r="V3475" s="27">
        <f>IFERROR(VLOOKUP($D3475,BankOpTbl,3,0),"")</f>
        <v>0</v>
      </c>
      <c r="W3475" s="27">
        <f>IFERROR(VLOOKUP($D3475,BankOpTbl,4,0),"")</f>
        <v>0</v>
      </c>
      <c r="X3475" s="27">
        <f>IF($E3475="","",IFERROR(VLOOKUP($E3475,BankTbl,4,0),""))</f>
        <v>0</v>
      </c>
      <c r="Y3475" s="27">
        <f>IF($F3475="","",IFERROR(VLOOKUP($F3475,BankTbl,4,0),""))</f>
        <v>0</v>
      </c>
      <c r="Z3475" s="27">
        <f>IF($B3475="","",IF($V3475="PICK",LEFT($N3475,5),IF($V3475="FIXED",$W3475,IF($V3475="CODE",$H3475,""))))</f>
        <v>0</v>
      </c>
    </row>
    <row r="3476" spans="1:26" ht="21" customHeight="1">
      <c r="A3476" s="27">
        <f>IF($B3476="","",COUNTA($B$13:$B3476))</f>
        <v>0</v>
      </c>
      <c r="B3476" s="28"/>
      <c r="C3476" s="28"/>
      <c r="D3476" s="29"/>
      <c r="E3476" s="29"/>
      <c r="F3476" s="29"/>
      <c r="G3476" s="28"/>
      <c r="H3476" s="28"/>
      <c r="I3476" s="30">
        <f>IF($H3476="","",IFERROR(VLOOKUP($H3476,AcctTbl,2,0),"کد ناشناخته"))</f>
        <v>0</v>
      </c>
      <c r="J3476" s="27">
        <f>IF($H3476="","",IFERROR(VLOOKUP($H3476,AcctTbl,3,0),""))</f>
        <v>0</v>
      </c>
      <c r="K3476" s="29"/>
      <c r="L3476" s="28"/>
      <c r="M3476" s="31"/>
      <c r="N3476" s="29"/>
      <c r="O3476" s="32">
        <f>IF($B3476="",0,IF($U3476="IN",N($M3476),0))</f>
        <v>0</v>
      </c>
      <c r="P3476" s="32">
        <f>IF($B3476="",0,IF(OR($U3476="OUT",$U3476="TRF"),N($M3476),0))</f>
        <v>0</v>
      </c>
      <c r="Q3476" s="32">
        <f>IF($B3476="",0,IF(OR($U3476="OUT",$U3476="TRF"),N($M3476),0))</f>
        <v>0</v>
      </c>
      <c r="R3476" s="32">
        <f>IF($B3476="",0,IF($U3476="IN",N($M3476),0))</f>
        <v>0</v>
      </c>
      <c r="S3476" s="33">
        <f>IF($B3476="","",IF($M3476="","⚠ مبلغ",IF($E3476="","⚠ بانک عامل",IF(AND($U3476="TRF",$F3476=""),"⚠ بانک مقصد",IF(AND($V3476&lt;&gt;"NONE",$V3476&lt;&gt;"",$Z3476=""),"⚠ طرف حساب","✓")))))</f>
        <v>0</v>
      </c>
      <c r="T3476" s="29"/>
      <c r="U3476" s="27">
        <f>IFERROR(VLOOKUP($D3476,BankOpTbl,2,0),"")</f>
        <v>0</v>
      </c>
      <c r="V3476" s="27">
        <f>IFERROR(VLOOKUP($D3476,BankOpTbl,3,0),"")</f>
        <v>0</v>
      </c>
      <c r="W3476" s="27">
        <f>IFERROR(VLOOKUP($D3476,BankOpTbl,4,0),"")</f>
        <v>0</v>
      </c>
      <c r="X3476" s="27">
        <f>IF($E3476="","",IFERROR(VLOOKUP($E3476,BankTbl,4,0),""))</f>
        <v>0</v>
      </c>
      <c r="Y3476" s="27">
        <f>IF($F3476="","",IFERROR(VLOOKUP($F3476,BankTbl,4,0),""))</f>
        <v>0</v>
      </c>
      <c r="Z3476" s="27">
        <f>IF($B3476="","",IF($V3476="PICK",LEFT($N3476,5),IF($V3476="FIXED",$W3476,IF($V3476="CODE",$H3476,""))))</f>
        <v>0</v>
      </c>
    </row>
    <row r="3477" spans="1:26" ht="21" customHeight="1">
      <c r="A3477" s="27">
        <f>IF($B3477="","",COUNTA($B$13:$B3477))</f>
        <v>0</v>
      </c>
      <c r="B3477" s="28"/>
      <c r="C3477" s="28"/>
      <c r="D3477" s="29"/>
      <c r="E3477" s="29"/>
      <c r="F3477" s="29"/>
      <c r="G3477" s="28"/>
      <c r="H3477" s="28"/>
      <c r="I3477" s="30">
        <f>IF($H3477="","",IFERROR(VLOOKUP($H3477,AcctTbl,2,0),"کد ناشناخته"))</f>
        <v>0</v>
      </c>
      <c r="J3477" s="27">
        <f>IF($H3477="","",IFERROR(VLOOKUP($H3477,AcctTbl,3,0),""))</f>
        <v>0</v>
      </c>
      <c r="K3477" s="29"/>
      <c r="L3477" s="28"/>
      <c r="M3477" s="31"/>
      <c r="N3477" s="29"/>
      <c r="O3477" s="32">
        <f>IF($B3477="",0,IF($U3477="IN",N($M3477),0))</f>
        <v>0</v>
      </c>
      <c r="P3477" s="32">
        <f>IF($B3477="",0,IF(OR($U3477="OUT",$U3477="TRF"),N($M3477),0))</f>
        <v>0</v>
      </c>
      <c r="Q3477" s="32">
        <f>IF($B3477="",0,IF(OR($U3477="OUT",$U3477="TRF"),N($M3477),0))</f>
        <v>0</v>
      </c>
      <c r="R3477" s="32">
        <f>IF($B3477="",0,IF($U3477="IN",N($M3477),0))</f>
        <v>0</v>
      </c>
      <c r="S3477" s="33">
        <f>IF($B3477="","",IF($M3477="","⚠ مبلغ",IF($E3477="","⚠ بانک عامل",IF(AND($U3477="TRF",$F3477=""),"⚠ بانک مقصد",IF(AND($V3477&lt;&gt;"NONE",$V3477&lt;&gt;"",$Z3477=""),"⚠ طرف حساب","✓")))))</f>
        <v>0</v>
      </c>
      <c r="T3477" s="29"/>
      <c r="U3477" s="27">
        <f>IFERROR(VLOOKUP($D3477,BankOpTbl,2,0),"")</f>
        <v>0</v>
      </c>
      <c r="V3477" s="27">
        <f>IFERROR(VLOOKUP($D3477,BankOpTbl,3,0),"")</f>
        <v>0</v>
      </c>
      <c r="W3477" s="27">
        <f>IFERROR(VLOOKUP($D3477,BankOpTbl,4,0),"")</f>
        <v>0</v>
      </c>
      <c r="X3477" s="27">
        <f>IF($E3477="","",IFERROR(VLOOKUP($E3477,BankTbl,4,0),""))</f>
        <v>0</v>
      </c>
      <c r="Y3477" s="27">
        <f>IF($F3477="","",IFERROR(VLOOKUP($F3477,BankTbl,4,0),""))</f>
        <v>0</v>
      </c>
      <c r="Z3477" s="27">
        <f>IF($B3477="","",IF($V3477="PICK",LEFT($N3477,5),IF($V3477="FIXED",$W3477,IF($V3477="CODE",$H3477,""))))</f>
        <v>0</v>
      </c>
    </row>
    <row r="3478" spans="1:26" ht="21" customHeight="1">
      <c r="A3478" s="27">
        <f>IF($B3478="","",COUNTA($B$13:$B3478))</f>
        <v>0</v>
      </c>
      <c r="B3478" s="28"/>
      <c r="C3478" s="28"/>
      <c r="D3478" s="29"/>
      <c r="E3478" s="29"/>
      <c r="F3478" s="29"/>
      <c r="G3478" s="28"/>
      <c r="H3478" s="28"/>
      <c r="I3478" s="30">
        <f>IF($H3478="","",IFERROR(VLOOKUP($H3478,AcctTbl,2,0),"کد ناشناخته"))</f>
        <v>0</v>
      </c>
      <c r="J3478" s="27">
        <f>IF($H3478="","",IFERROR(VLOOKUP($H3478,AcctTbl,3,0),""))</f>
        <v>0</v>
      </c>
      <c r="K3478" s="29"/>
      <c r="L3478" s="28"/>
      <c r="M3478" s="31"/>
      <c r="N3478" s="29"/>
      <c r="O3478" s="32">
        <f>IF($B3478="",0,IF($U3478="IN",N($M3478),0))</f>
        <v>0</v>
      </c>
      <c r="P3478" s="32">
        <f>IF($B3478="",0,IF(OR($U3478="OUT",$U3478="TRF"),N($M3478),0))</f>
        <v>0</v>
      </c>
      <c r="Q3478" s="32">
        <f>IF($B3478="",0,IF(OR($U3478="OUT",$U3478="TRF"),N($M3478),0))</f>
        <v>0</v>
      </c>
      <c r="R3478" s="32">
        <f>IF($B3478="",0,IF($U3478="IN",N($M3478),0))</f>
        <v>0</v>
      </c>
      <c r="S3478" s="33">
        <f>IF($B3478="","",IF($M3478="","⚠ مبلغ",IF($E3478="","⚠ بانک عامل",IF(AND($U3478="TRF",$F3478=""),"⚠ بانک مقصد",IF(AND($V3478&lt;&gt;"NONE",$V3478&lt;&gt;"",$Z3478=""),"⚠ طرف حساب","✓")))))</f>
        <v>0</v>
      </c>
      <c r="T3478" s="29"/>
      <c r="U3478" s="27">
        <f>IFERROR(VLOOKUP($D3478,BankOpTbl,2,0),"")</f>
        <v>0</v>
      </c>
      <c r="V3478" s="27">
        <f>IFERROR(VLOOKUP($D3478,BankOpTbl,3,0),"")</f>
        <v>0</v>
      </c>
      <c r="W3478" s="27">
        <f>IFERROR(VLOOKUP($D3478,BankOpTbl,4,0),"")</f>
        <v>0</v>
      </c>
      <c r="X3478" s="27">
        <f>IF($E3478="","",IFERROR(VLOOKUP($E3478,BankTbl,4,0),""))</f>
        <v>0</v>
      </c>
      <c r="Y3478" s="27">
        <f>IF($F3478="","",IFERROR(VLOOKUP($F3478,BankTbl,4,0),""))</f>
        <v>0</v>
      </c>
      <c r="Z3478" s="27">
        <f>IF($B3478="","",IF($V3478="PICK",LEFT($N3478,5),IF($V3478="FIXED",$W3478,IF($V3478="CODE",$H3478,""))))</f>
        <v>0</v>
      </c>
    </row>
    <row r="3479" spans="1:26" ht="21" customHeight="1">
      <c r="A3479" s="27">
        <f>IF($B3479="","",COUNTA($B$13:$B3479))</f>
        <v>0</v>
      </c>
      <c r="B3479" s="28"/>
      <c r="C3479" s="28"/>
      <c r="D3479" s="29"/>
      <c r="E3479" s="29"/>
      <c r="F3479" s="29"/>
      <c r="G3479" s="28"/>
      <c r="H3479" s="28"/>
      <c r="I3479" s="30">
        <f>IF($H3479="","",IFERROR(VLOOKUP($H3479,AcctTbl,2,0),"کد ناشناخته"))</f>
        <v>0</v>
      </c>
      <c r="J3479" s="27">
        <f>IF($H3479="","",IFERROR(VLOOKUP($H3479,AcctTbl,3,0),""))</f>
        <v>0</v>
      </c>
      <c r="K3479" s="29"/>
      <c r="L3479" s="28"/>
      <c r="M3479" s="31"/>
      <c r="N3479" s="29"/>
      <c r="O3479" s="32">
        <f>IF($B3479="",0,IF($U3479="IN",N($M3479),0))</f>
        <v>0</v>
      </c>
      <c r="P3479" s="32">
        <f>IF($B3479="",0,IF(OR($U3479="OUT",$U3479="TRF"),N($M3479),0))</f>
        <v>0</v>
      </c>
      <c r="Q3479" s="32">
        <f>IF($B3479="",0,IF(OR($U3479="OUT",$U3479="TRF"),N($M3479),0))</f>
        <v>0</v>
      </c>
      <c r="R3479" s="32">
        <f>IF($B3479="",0,IF($U3479="IN",N($M3479),0))</f>
        <v>0</v>
      </c>
      <c r="S3479" s="33">
        <f>IF($B3479="","",IF($M3479="","⚠ مبلغ",IF($E3479="","⚠ بانک عامل",IF(AND($U3479="TRF",$F3479=""),"⚠ بانک مقصد",IF(AND($V3479&lt;&gt;"NONE",$V3479&lt;&gt;"",$Z3479=""),"⚠ طرف حساب","✓")))))</f>
        <v>0</v>
      </c>
      <c r="T3479" s="29"/>
      <c r="U3479" s="27">
        <f>IFERROR(VLOOKUP($D3479,BankOpTbl,2,0),"")</f>
        <v>0</v>
      </c>
      <c r="V3479" s="27">
        <f>IFERROR(VLOOKUP($D3479,BankOpTbl,3,0),"")</f>
        <v>0</v>
      </c>
      <c r="W3479" s="27">
        <f>IFERROR(VLOOKUP($D3479,BankOpTbl,4,0),"")</f>
        <v>0</v>
      </c>
      <c r="X3479" s="27">
        <f>IF($E3479="","",IFERROR(VLOOKUP($E3479,BankTbl,4,0),""))</f>
        <v>0</v>
      </c>
      <c r="Y3479" s="27">
        <f>IF($F3479="","",IFERROR(VLOOKUP($F3479,BankTbl,4,0),""))</f>
        <v>0</v>
      </c>
      <c r="Z3479" s="27">
        <f>IF($B3479="","",IF($V3479="PICK",LEFT($N3479,5),IF($V3479="FIXED",$W3479,IF($V3479="CODE",$H3479,""))))</f>
        <v>0</v>
      </c>
    </row>
    <row r="3480" spans="1:26" ht="21" customHeight="1">
      <c r="A3480" s="27">
        <f>IF($B3480="","",COUNTA($B$13:$B3480))</f>
        <v>0</v>
      </c>
      <c r="B3480" s="28"/>
      <c r="C3480" s="28"/>
      <c r="D3480" s="29"/>
      <c r="E3480" s="29"/>
      <c r="F3480" s="29"/>
      <c r="G3480" s="28"/>
      <c r="H3480" s="28"/>
      <c r="I3480" s="30">
        <f>IF($H3480="","",IFERROR(VLOOKUP($H3480,AcctTbl,2,0),"کد ناشناخته"))</f>
        <v>0</v>
      </c>
      <c r="J3480" s="27">
        <f>IF($H3480="","",IFERROR(VLOOKUP($H3480,AcctTbl,3,0),""))</f>
        <v>0</v>
      </c>
      <c r="K3480" s="29"/>
      <c r="L3480" s="28"/>
      <c r="M3480" s="31"/>
      <c r="N3480" s="29"/>
      <c r="O3480" s="32">
        <f>IF($B3480="",0,IF($U3480="IN",N($M3480),0))</f>
        <v>0</v>
      </c>
      <c r="P3480" s="32">
        <f>IF($B3480="",0,IF(OR($U3480="OUT",$U3480="TRF"),N($M3480),0))</f>
        <v>0</v>
      </c>
      <c r="Q3480" s="32">
        <f>IF($B3480="",0,IF(OR($U3480="OUT",$U3480="TRF"),N($M3480),0))</f>
        <v>0</v>
      </c>
      <c r="R3480" s="32">
        <f>IF($B3480="",0,IF($U3480="IN",N($M3480),0))</f>
        <v>0</v>
      </c>
      <c r="S3480" s="33">
        <f>IF($B3480="","",IF($M3480="","⚠ مبلغ",IF($E3480="","⚠ بانک عامل",IF(AND($U3480="TRF",$F3480=""),"⚠ بانک مقصد",IF(AND($V3480&lt;&gt;"NONE",$V3480&lt;&gt;"",$Z3480=""),"⚠ طرف حساب","✓")))))</f>
        <v>0</v>
      </c>
      <c r="T3480" s="29"/>
      <c r="U3480" s="27">
        <f>IFERROR(VLOOKUP($D3480,BankOpTbl,2,0),"")</f>
        <v>0</v>
      </c>
      <c r="V3480" s="27">
        <f>IFERROR(VLOOKUP($D3480,BankOpTbl,3,0),"")</f>
        <v>0</v>
      </c>
      <c r="W3480" s="27">
        <f>IFERROR(VLOOKUP($D3480,BankOpTbl,4,0),"")</f>
        <v>0</v>
      </c>
      <c r="X3480" s="27">
        <f>IF($E3480="","",IFERROR(VLOOKUP($E3480,BankTbl,4,0),""))</f>
        <v>0</v>
      </c>
      <c r="Y3480" s="27">
        <f>IF($F3480="","",IFERROR(VLOOKUP($F3480,BankTbl,4,0),""))</f>
        <v>0</v>
      </c>
      <c r="Z3480" s="27">
        <f>IF($B3480="","",IF($V3480="PICK",LEFT($N3480,5),IF($V3480="FIXED",$W3480,IF($V3480="CODE",$H3480,""))))</f>
        <v>0</v>
      </c>
    </row>
    <row r="3481" spans="1:26" ht="21" customHeight="1">
      <c r="A3481" s="27">
        <f>IF($B3481="","",COUNTA($B$13:$B3481))</f>
        <v>0</v>
      </c>
      <c r="B3481" s="28"/>
      <c r="C3481" s="28"/>
      <c r="D3481" s="29"/>
      <c r="E3481" s="29"/>
      <c r="F3481" s="29"/>
      <c r="G3481" s="28"/>
      <c r="H3481" s="28"/>
      <c r="I3481" s="30">
        <f>IF($H3481="","",IFERROR(VLOOKUP($H3481,AcctTbl,2,0),"کد ناشناخته"))</f>
        <v>0</v>
      </c>
      <c r="J3481" s="27">
        <f>IF($H3481="","",IFERROR(VLOOKUP($H3481,AcctTbl,3,0),""))</f>
        <v>0</v>
      </c>
      <c r="K3481" s="29"/>
      <c r="L3481" s="28"/>
      <c r="M3481" s="31"/>
      <c r="N3481" s="29"/>
      <c r="O3481" s="32">
        <f>IF($B3481="",0,IF($U3481="IN",N($M3481),0))</f>
        <v>0</v>
      </c>
      <c r="P3481" s="32">
        <f>IF($B3481="",0,IF(OR($U3481="OUT",$U3481="TRF"),N($M3481),0))</f>
        <v>0</v>
      </c>
      <c r="Q3481" s="32">
        <f>IF($B3481="",0,IF(OR($U3481="OUT",$U3481="TRF"),N($M3481),0))</f>
        <v>0</v>
      </c>
      <c r="R3481" s="32">
        <f>IF($B3481="",0,IF($U3481="IN",N($M3481),0))</f>
        <v>0</v>
      </c>
      <c r="S3481" s="33">
        <f>IF($B3481="","",IF($M3481="","⚠ مبلغ",IF($E3481="","⚠ بانک عامل",IF(AND($U3481="TRF",$F3481=""),"⚠ بانک مقصد",IF(AND($V3481&lt;&gt;"NONE",$V3481&lt;&gt;"",$Z3481=""),"⚠ طرف حساب","✓")))))</f>
        <v>0</v>
      </c>
      <c r="T3481" s="29"/>
      <c r="U3481" s="27">
        <f>IFERROR(VLOOKUP($D3481,BankOpTbl,2,0),"")</f>
        <v>0</v>
      </c>
      <c r="V3481" s="27">
        <f>IFERROR(VLOOKUP($D3481,BankOpTbl,3,0),"")</f>
        <v>0</v>
      </c>
      <c r="W3481" s="27">
        <f>IFERROR(VLOOKUP($D3481,BankOpTbl,4,0),"")</f>
        <v>0</v>
      </c>
      <c r="X3481" s="27">
        <f>IF($E3481="","",IFERROR(VLOOKUP($E3481,BankTbl,4,0),""))</f>
        <v>0</v>
      </c>
      <c r="Y3481" s="27">
        <f>IF($F3481="","",IFERROR(VLOOKUP($F3481,BankTbl,4,0),""))</f>
        <v>0</v>
      </c>
      <c r="Z3481" s="27">
        <f>IF($B3481="","",IF($V3481="PICK",LEFT($N3481,5),IF($V3481="FIXED",$W3481,IF($V3481="CODE",$H3481,""))))</f>
        <v>0</v>
      </c>
    </row>
    <row r="3482" spans="1:26" ht="21" customHeight="1">
      <c r="A3482" s="27">
        <f>IF($B3482="","",COUNTA($B$13:$B3482))</f>
        <v>0</v>
      </c>
      <c r="B3482" s="28"/>
      <c r="C3482" s="28"/>
      <c r="D3482" s="29"/>
      <c r="E3482" s="29"/>
      <c r="F3482" s="29"/>
      <c r="G3482" s="28"/>
      <c r="H3482" s="28"/>
      <c r="I3482" s="30">
        <f>IF($H3482="","",IFERROR(VLOOKUP($H3482,AcctTbl,2,0),"کد ناشناخته"))</f>
        <v>0</v>
      </c>
      <c r="J3482" s="27">
        <f>IF($H3482="","",IFERROR(VLOOKUP($H3482,AcctTbl,3,0),""))</f>
        <v>0</v>
      </c>
      <c r="K3482" s="29"/>
      <c r="L3482" s="28"/>
      <c r="M3482" s="31"/>
      <c r="N3482" s="29"/>
      <c r="O3482" s="32">
        <f>IF($B3482="",0,IF($U3482="IN",N($M3482),0))</f>
        <v>0</v>
      </c>
      <c r="P3482" s="32">
        <f>IF($B3482="",0,IF(OR($U3482="OUT",$U3482="TRF"),N($M3482),0))</f>
        <v>0</v>
      </c>
      <c r="Q3482" s="32">
        <f>IF($B3482="",0,IF(OR($U3482="OUT",$U3482="TRF"),N($M3482),0))</f>
        <v>0</v>
      </c>
      <c r="R3482" s="32">
        <f>IF($B3482="",0,IF($U3482="IN",N($M3482),0))</f>
        <v>0</v>
      </c>
      <c r="S3482" s="33">
        <f>IF($B3482="","",IF($M3482="","⚠ مبلغ",IF($E3482="","⚠ بانک عامل",IF(AND($U3482="TRF",$F3482=""),"⚠ بانک مقصد",IF(AND($V3482&lt;&gt;"NONE",$V3482&lt;&gt;"",$Z3482=""),"⚠ طرف حساب","✓")))))</f>
        <v>0</v>
      </c>
      <c r="T3482" s="29"/>
      <c r="U3482" s="27">
        <f>IFERROR(VLOOKUP($D3482,BankOpTbl,2,0),"")</f>
        <v>0</v>
      </c>
      <c r="V3482" s="27">
        <f>IFERROR(VLOOKUP($D3482,BankOpTbl,3,0),"")</f>
        <v>0</v>
      </c>
      <c r="W3482" s="27">
        <f>IFERROR(VLOOKUP($D3482,BankOpTbl,4,0),"")</f>
        <v>0</v>
      </c>
      <c r="X3482" s="27">
        <f>IF($E3482="","",IFERROR(VLOOKUP($E3482,BankTbl,4,0),""))</f>
        <v>0</v>
      </c>
      <c r="Y3482" s="27">
        <f>IF($F3482="","",IFERROR(VLOOKUP($F3482,BankTbl,4,0),""))</f>
        <v>0</v>
      </c>
      <c r="Z3482" s="27">
        <f>IF($B3482="","",IF($V3482="PICK",LEFT($N3482,5),IF($V3482="FIXED",$W3482,IF($V3482="CODE",$H3482,""))))</f>
        <v>0</v>
      </c>
    </row>
    <row r="3483" spans="1:26" ht="21" customHeight="1">
      <c r="A3483" s="27">
        <f>IF($B3483="","",COUNTA($B$13:$B3483))</f>
        <v>0</v>
      </c>
      <c r="B3483" s="28"/>
      <c r="C3483" s="28"/>
      <c r="D3483" s="29"/>
      <c r="E3483" s="29"/>
      <c r="F3483" s="29"/>
      <c r="G3483" s="28"/>
      <c r="H3483" s="28"/>
      <c r="I3483" s="30">
        <f>IF($H3483="","",IFERROR(VLOOKUP($H3483,AcctTbl,2,0),"کد ناشناخته"))</f>
        <v>0</v>
      </c>
      <c r="J3483" s="27">
        <f>IF($H3483="","",IFERROR(VLOOKUP($H3483,AcctTbl,3,0),""))</f>
        <v>0</v>
      </c>
      <c r="K3483" s="29"/>
      <c r="L3483" s="28"/>
      <c r="M3483" s="31"/>
      <c r="N3483" s="29"/>
      <c r="O3483" s="32">
        <f>IF($B3483="",0,IF($U3483="IN",N($M3483),0))</f>
        <v>0</v>
      </c>
      <c r="P3483" s="32">
        <f>IF($B3483="",0,IF(OR($U3483="OUT",$U3483="TRF"),N($M3483),0))</f>
        <v>0</v>
      </c>
      <c r="Q3483" s="32">
        <f>IF($B3483="",0,IF(OR($U3483="OUT",$U3483="TRF"),N($M3483),0))</f>
        <v>0</v>
      </c>
      <c r="R3483" s="32">
        <f>IF($B3483="",0,IF($U3483="IN",N($M3483),0))</f>
        <v>0</v>
      </c>
      <c r="S3483" s="33">
        <f>IF($B3483="","",IF($M3483="","⚠ مبلغ",IF($E3483="","⚠ بانک عامل",IF(AND($U3483="TRF",$F3483=""),"⚠ بانک مقصد",IF(AND($V3483&lt;&gt;"NONE",$V3483&lt;&gt;"",$Z3483=""),"⚠ طرف حساب","✓")))))</f>
        <v>0</v>
      </c>
      <c r="T3483" s="29"/>
      <c r="U3483" s="27">
        <f>IFERROR(VLOOKUP($D3483,BankOpTbl,2,0),"")</f>
        <v>0</v>
      </c>
      <c r="V3483" s="27">
        <f>IFERROR(VLOOKUP($D3483,BankOpTbl,3,0),"")</f>
        <v>0</v>
      </c>
      <c r="W3483" s="27">
        <f>IFERROR(VLOOKUP($D3483,BankOpTbl,4,0),"")</f>
        <v>0</v>
      </c>
      <c r="X3483" s="27">
        <f>IF($E3483="","",IFERROR(VLOOKUP($E3483,BankTbl,4,0),""))</f>
        <v>0</v>
      </c>
      <c r="Y3483" s="27">
        <f>IF($F3483="","",IFERROR(VLOOKUP($F3483,BankTbl,4,0),""))</f>
        <v>0</v>
      </c>
      <c r="Z3483" s="27">
        <f>IF($B3483="","",IF($V3483="PICK",LEFT($N3483,5),IF($V3483="FIXED",$W3483,IF($V3483="CODE",$H3483,""))))</f>
        <v>0</v>
      </c>
    </row>
    <row r="3484" spans="1:26" ht="21" customHeight="1">
      <c r="A3484" s="27">
        <f>IF($B3484="","",COUNTA($B$13:$B3484))</f>
        <v>0</v>
      </c>
      <c r="B3484" s="28"/>
      <c r="C3484" s="28"/>
      <c r="D3484" s="29"/>
      <c r="E3484" s="29"/>
      <c r="F3484" s="29"/>
      <c r="G3484" s="28"/>
      <c r="H3484" s="28"/>
      <c r="I3484" s="30">
        <f>IF($H3484="","",IFERROR(VLOOKUP($H3484,AcctTbl,2,0),"کد ناشناخته"))</f>
        <v>0</v>
      </c>
      <c r="J3484" s="27">
        <f>IF($H3484="","",IFERROR(VLOOKUP($H3484,AcctTbl,3,0),""))</f>
        <v>0</v>
      </c>
      <c r="K3484" s="29"/>
      <c r="L3484" s="28"/>
      <c r="M3484" s="31"/>
      <c r="N3484" s="29"/>
      <c r="O3484" s="32">
        <f>IF($B3484="",0,IF($U3484="IN",N($M3484),0))</f>
        <v>0</v>
      </c>
      <c r="P3484" s="32">
        <f>IF($B3484="",0,IF(OR($U3484="OUT",$U3484="TRF"),N($M3484),0))</f>
        <v>0</v>
      </c>
      <c r="Q3484" s="32">
        <f>IF($B3484="",0,IF(OR($U3484="OUT",$U3484="TRF"),N($M3484),0))</f>
        <v>0</v>
      </c>
      <c r="R3484" s="32">
        <f>IF($B3484="",0,IF($U3484="IN",N($M3484),0))</f>
        <v>0</v>
      </c>
      <c r="S3484" s="33">
        <f>IF($B3484="","",IF($M3484="","⚠ مبلغ",IF($E3484="","⚠ بانک عامل",IF(AND($U3484="TRF",$F3484=""),"⚠ بانک مقصد",IF(AND($V3484&lt;&gt;"NONE",$V3484&lt;&gt;"",$Z3484=""),"⚠ طرف حساب","✓")))))</f>
        <v>0</v>
      </c>
      <c r="T3484" s="29"/>
      <c r="U3484" s="27">
        <f>IFERROR(VLOOKUP($D3484,BankOpTbl,2,0),"")</f>
        <v>0</v>
      </c>
      <c r="V3484" s="27">
        <f>IFERROR(VLOOKUP($D3484,BankOpTbl,3,0),"")</f>
        <v>0</v>
      </c>
      <c r="W3484" s="27">
        <f>IFERROR(VLOOKUP($D3484,BankOpTbl,4,0),"")</f>
        <v>0</v>
      </c>
      <c r="X3484" s="27">
        <f>IF($E3484="","",IFERROR(VLOOKUP($E3484,BankTbl,4,0),""))</f>
        <v>0</v>
      </c>
      <c r="Y3484" s="27">
        <f>IF($F3484="","",IFERROR(VLOOKUP($F3484,BankTbl,4,0),""))</f>
        <v>0</v>
      </c>
      <c r="Z3484" s="27">
        <f>IF($B3484="","",IF($V3484="PICK",LEFT($N3484,5),IF($V3484="FIXED",$W3484,IF($V3484="CODE",$H3484,""))))</f>
        <v>0</v>
      </c>
    </row>
    <row r="3485" spans="1:26" ht="21" customHeight="1">
      <c r="A3485" s="27">
        <f>IF($B3485="","",COUNTA($B$13:$B3485))</f>
        <v>0</v>
      </c>
      <c r="B3485" s="28"/>
      <c r="C3485" s="28"/>
      <c r="D3485" s="29"/>
      <c r="E3485" s="29"/>
      <c r="F3485" s="29"/>
      <c r="G3485" s="28"/>
      <c r="H3485" s="28"/>
      <c r="I3485" s="30">
        <f>IF($H3485="","",IFERROR(VLOOKUP($H3485,AcctTbl,2,0),"کد ناشناخته"))</f>
        <v>0</v>
      </c>
      <c r="J3485" s="27">
        <f>IF($H3485="","",IFERROR(VLOOKUP($H3485,AcctTbl,3,0),""))</f>
        <v>0</v>
      </c>
      <c r="K3485" s="29"/>
      <c r="L3485" s="28"/>
      <c r="M3485" s="31"/>
      <c r="N3485" s="29"/>
      <c r="O3485" s="32">
        <f>IF($B3485="",0,IF($U3485="IN",N($M3485),0))</f>
        <v>0</v>
      </c>
      <c r="P3485" s="32">
        <f>IF($B3485="",0,IF(OR($U3485="OUT",$U3485="TRF"),N($M3485),0))</f>
        <v>0</v>
      </c>
      <c r="Q3485" s="32">
        <f>IF($B3485="",0,IF(OR($U3485="OUT",$U3485="TRF"),N($M3485),0))</f>
        <v>0</v>
      </c>
      <c r="R3485" s="32">
        <f>IF($B3485="",0,IF($U3485="IN",N($M3485),0))</f>
        <v>0</v>
      </c>
      <c r="S3485" s="33">
        <f>IF($B3485="","",IF($M3485="","⚠ مبلغ",IF($E3485="","⚠ بانک عامل",IF(AND($U3485="TRF",$F3485=""),"⚠ بانک مقصد",IF(AND($V3485&lt;&gt;"NONE",$V3485&lt;&gt;"",$Z3485=""),"⚠ طرف حساب","✓")))))</f>
        <v>0</v>
      </c>
      <c r="T3485" s="29"/>
      <c r="U3485" s="27">
        <f>IFERROR(VLOOKUP($D3485,BankOpTbl,2,0),"")</f>
        <v>0</v>
      </c>
      <c r="V3485" s="27">
        <f>IFERROR(VLOOKUP($D3485,BankOpTbl,3,0),"")</f>
        <v>0</v>
      </c>
      <c r="W3485" s="27">
        <f>IFERROR(VLOOKUP($D3485,BankOpTbl,4,0),"")</f>
        <v>0</v>
      </c>
      <c r="X3485" s="27">
        <f>IF($E3485="","",IFERROR(VLOOKUP($E3485,BankTbl,4,0),""))</f>
        <v>0</v>
      </c>
      <c r="Y3485" s="27">
        <f>IF($F3485="","",IFERROR(VLOOKUP($F3485,BankTbl,4,0),""))</f>
        <v>0</v>
      </c>
      <c r="Z3485" s="27">
        <f>IF($B3485="","",IF($V3485="PICK",LEFT($N3485,5),IF($V3485="FIXED",$W3485,IF($V3485="CODE",$H3485,""))))</f>
        <v>0</v>
      </c>
    </row>
    <row r="3486" spans="1:26" ht="21" customHeight="1">
      <c r="A3486" s="27">
        <f>IF($B3486="","",COUNTA($B$13:$B3486))</f>
        <v>0</v>
      </c>
      <c r="B3486" s="28"/>
      <c r="C3486" s="28"/>
      <c r="D3486" s="29"/>
      <c r="E3486" s="29"/>
      <c r="F3486" s="29"/>
      <c r="G3486" s="28"/>
      <c r="H3486" s="28"/>
      <c r="I3486" s="30">
        <f>IF($H3486="","",IFERROR(VLOOKUP($H3486,AcctTbl,2,0),"کد ناشناخته"))</f>
        <v>0</v>
      </c>
      <c r="J3486" s="27">
        <f>IF($H3486="","",IFERROR(VLOOKUP($H3486,AcctTbl,3,0),""))</f>
        <v>0</v>
      </c>
      <c r="K3486" s="29"/>
      <c r="L3486" s="28"/>
      <c r="M3486" s="31"/>
      <c r="N3486" s="29"/>
      <c r="O3486" s="32">
        <f>IF($B3486="",0,IF($U3486="IN",N($M3486),0))</f>
        <v>0</v>
      </c>
      <c r="P3486" s="32">
        <f>IF($B3486="",0,IF(OR($U3486="OUT",$U3486="TRF"),N($M3486),0))</f>
        <v>0</v>
      </c>
      <c r="Q3486" s="32">
        <f>IF($B3486="",0,IF(OR($U3486="OUT",$U3486="TRF"),N($M3486),0))</f>
        <v>0</v>
      </c>
      <c r="R3486" s="32">
        <f>IF($B3486="",0,IF($U3486="IN",N($M3486),0))</f>
        <v>0</v>
      </c>
      <c r="S3486" s="33">
        <f>IF($B3486="","",IF($M3486="","⚠ مبلغ",IF($E3486="","⚠ بانک عامل",IF(AND($U3486="TRF",$F3486=""),"⚠ بانک مقصد",IF(AND($V3486&lt;&gt;"NONE",$V3486&lt;&gt;"",$Z3486=""),"⚠ طرف حساب","✓")))))</f>
        <v>0</v>
      </c>
      <c r="T3486" s="29"/>
      <c r="U3486" s="27">
        <f>IFERROR(VLOOKUP($D3486,BankOpTbl,2,0),"")</f>
        <v>0</v>
      </c>
      <c r="V3486" s="27">
        <f>IFERROR(VLOOKUP($D3486,BankOpTbl,3,0),"")</f>
        <v>0</v>
      </c>
      <c r="W3486" s="27">
        <f>IFERROR(VLOOKUP($D3486,BankOpTbl,4,0),"")</f>
        <v>0</v>
      </c>
      <c r="X3486" s="27">
        <f>IF($E3486="","",IFERROR(VLOOKUP($E3486,BankTbl,4,0),""))</f>
        <v>0</v>
      </c>
      <c r="Y3486" s="27">
        <f>IF($F3486="","",IFERROR(VLOOKUP($F3486,BankTbl,4,0),""))</f>
        <v>0</v>
      </c>
      <c r="Z3486" s="27">
        <f>IF($B3486="","",IF($V3486="PICK",LEFT($N3486,5),IF($V3486="FIXED",$W3486,IF($V3486="CODE",$H3486,""))))</f>
        <v>0</v>
      </c>
    </row>
    <row r="3487" spans="1:26" ht="21" customHeight="1">
      <c r="A3487" s="27">
        <f>IF($B3487="","",COUNTA($B$13:$B3487))</f>
        <v>0</v>
      </c>
      <c r="B3487" s="28"/>
      <c r="C3487" s="28"/>
      <c r="D3487" s="29"/>
      <c r="E3487" s="29"/>
      <c r="F3487" s="29"/>
      <c r="G3487" s="28"/>
      <c r="H3487" s="28"/>
      <c r="I3487" s="30">
        <f>IF($H3487="","",IFERROR(VLOOKUP($H3487,AcctTbl,2,0),"کد ناشناخته"))</f>
        <v>0</v>
      </c>
      <c r="J3487" s="27">
        <f>IF($H3487="","",IFERROR(VLOOKUP($H3487,AcctTbl,3,0),""))</f>
        <v>0</v>
      </c>
      <c r="K3487" s="29"/>
      <c r="L3487" s="28"/>
      <c r="M3487" s="31"/>
      <c r="N3487" s="29"/>
      <c r="O3487" s="32">
        <f>IF($B3487="",0,IF($U3487="IN",N($M3487),0))</f>
        <v>0</v>
      </c>
      <c r="P3487" s="32">
        <f>IF($B3487="",0,IF(OR($U3487="OUT",$U3487="TRF"),N($M3487),0))</f>
        <v>0</v>
      </c>
      <c r="Q3487" s="32">
        <f>IF($B3487="",0,IF(OR($U3487="OUT",$U3487="TRF"),N($M3487),0))</f>
        <v>0</v>
      </c>
      <c r="R3487" s="32">
        <f>IF($B3487="",0,IF($U3487="IN",N($M3487),0))</f>
        <v>0</v>
      </c>
      <c r="S3487" s="33">
        <f>IF($B3487="","",IF($M3487="","⚠ مبلغ",IF($E3487="","⚠ بانک عامل",IF(AND($U3487="TRF",$F3487=""),"⚠ بانک مقصد",IF(AND($V3487&lt;&gt;"NONE",$V3487&lt;&gt;"",$Z3487=""),"⚠ طرف حساب","✓")))))</f>
        <v>0</v>
      </c>
      <c r="T3487" s="29"/>
      <c r="U3487" s="27">
        <f>IFERROR(VLOOKUP($D3487,BankOpTbl,2,0),"")</f>
        <v>0</v>
      </c>
      <c r="V3487" s="27">
        <f>IFERROR(VLOOKUP($D3487,BankOpTbl,3,0),"")</f>
        <v>0</v>
      </c>
      <c r="W3487" s="27">
        <f>IFERROR(VLOOKUP($D3487,BankOpTbl,4,0),"")</f>
        <v>0</v>
      </c>
      <c r="X3487" s="27">
        <f>IF($E3487="","",IFERROR(VLOOKUP($E3487,BankTbl,4,0),""))</f>
        <v>0</v>
      </c>
      <c r="Y3487" s="27">
        <f>IF($F3487="","",IFERROR(VLOOKUP($F3487,BankTbl,4,0),""))</f>
        <v>0</v>
      </c>
      <c r="Z3487" s="27">
        <f>IF($B3487="","",IF($V3487="PICK",LEFT($N3487,5),IF($V3487="FIXED",$W3487,IF($V3487="CODE",$H3487,""))))</f>
        <v>0</v>
      </c>
    </row>
    <row r="3488" spans="1:26" ht="21" customHeight="1">
      <c r="A3488" s="27">
        <f>IF($B3488="","",COUNTA($B$13:$B3488))</f>
        <v>0</v>
      </c>
      <c r="B3488" s="28"/>
      <c r="C3488" s="28"/>
      <c r="D3488" s="29"/>
      <c r="E3488" s="29"/>
      <c r="F3488" s="29"/>
      <c r="G3488" s="28"/>
      <c r="H3488" s="28"/>
      <c r="I3488" s="30">
        <f>IF($H3488="","",IFERROR(VLOOKUP($H3488,AcctTbl,2,0),"کد ناشناخته"))</f>
        <v>0</v>
      </c>
      <c r="J3488" s="27">
        <f>IF($H3488="","",IFERROR(VLOOKUP($H3488,AcctTbl,3,0),""))</f>
        <v>0</v>
      </c>
      <c r="K3488" s="29"/>
      <c r="L3488" s="28"/>
      <c r="M3488" s="31"/>
      <c r="N3488" s="29"/>
      <c r="O3488" s="32">
        <f>IF($B3488="",0,IF($U3488="IN",N($M3488),0))</f>
        <v>0</v>
      </c>
      <c r="P3488" s="32">
        <f>IF($B3488="",0,IF(OR($U3488="OUT",$U3488="TRF"),N($M3488),0))</f>
        <v>0</v>
      </c>
      <c r="Q3488" s="32">
        <f>IF($B3488="",0,IF(OR($U3488="OUT",$U3488="TRF"),N($M3488),0))</f>
        <v>0</v>
      </c>
      <c r="R3488" s="32">
        <f>IF($B3488="",0,IF($U3488="IN",N($M3488),0))</f>
        <v>0</v>
      </c>
      <c r="S3488" s="33">
        <f>IF($B3488="","",IF($M3488="","⚠ مبلغ",IF($E3488="","⚠ بانک عامل",IF(AND($U3488="TRF",$F3488=""),"⚠ بانک مقصد",IF(AND($V3488&lt;&gt;"NONE",$V3488&lt;&gt;"",$Z3488=""),"⚠ طرف حساب","✓")))))</f>
        <v>0</v>
      </c>
      <c r="T3488" s="29"/>
      <c r="U3488" s="27">
        <f>IFERROR(VLOOKUP($D3488,BankOpTbl,2,0),"")</f>
        <v>0</v>
      </c>
      <c r="V3488" s="27">
        <f>IFERROR(VLOOKUP($D3488,BankOpTbl,3,0),"")</f>
        <v>0</v>
      </c>
      <c r="W3488" s="27">
        <f>IFERROR(VLOOKUP($D3488,BankOpTbl,4,0),"")</f>
        <v>0</v>
      </c>
      <c r="X3488" s="27">
        <f>IF($E3488="","",IFERROR(VLOOKUP($E3488,BankTbl,4,0),""))</f>
        <v>0</v>
      </c>
      <c r="Y3488" s="27">
        <f>IF($F3488="","",IFERROR(VLOOKUP($F3488,BankTbl,4,0),""))</f>
        <v>0</v>
      </c>
      <c r="Z3488" s="27">
        <f>IF($B3488="","",IF($V3488="PICK",LEFT($N3488,5),IF($V3488="FIXED",$W3488,IF($V3488="CODE",$H3488,""))))</f>
        <v>0</v>
      </c>
    </row>
    <row r="3489" spans="1:26" ht="21" customHeight="1">
      <c r="A3489" s="27">
        <f>IF($B3489="","",COUNTA($B$13:$B3489))</f>
        <v>0</v>
      </c>
      <c r="B3489" s="28"/>
      <c r="C3489" s="28"/>
      <c r="D3489" s="29"/>
      <c r="E3489" s="29"/>
      <c r="F3489" s="29"/>
      <c r="G3489" s="28"/>
      <c r="H3489" s="28"/>
      <c r="I3489" s="30">
        <f>IF($H3489="","",IFERROR(VLOOKUP($H3489,AcctTbl,2,0),"کد ناشناخته"))</f>
        <v>0</v>
      </c>
      <c r="J3489" s="27">
        <f>IF($H3489="","",IFERROR(VLOOKUP($H3489,AcctTbl,3,0),""))</f>
        <v>0</v>
      </c>
      <c r="K3489" s="29"/>
      <c r="L3489" s="28"/>
      <c r="M3489" s="31"/>
      <c r="N3489" s="29"/>
      <c r="O3489" s="32">
        <f>IF($B3489="",0,IF($U3489="IN",N($M3489),0))</f>
        <v>0</v>
      </c>
      <c r="P3489" s="32">
        <f>IF($B3489="",0,IF(OR($U3489="OUT",$U3489="TRF"),N($M3489),0))</f>
        <v>0</v>
      </c>
      <c r="Q3489" s="32">
        <f>IF($B3489="",0,IF(OR($U3489="OUT",$U3489="TRF"),N($M3489),0))</f>
        <v>0</v>
      </c>
      <c r="R3489" s="32">
        <f>IF($B3489="",0,IF($U3489="IN",N($M3489),0))</f>
        <v>0</v>
      </c>
      <c r="S3489" s="33">
        <f>IF($B3489="","",IF($M3489="","⚠ مبلغ",IF($E3489="","⚠ بانک عامل",IF(AND($U3489="TRF",$F3489=""),"⚠ بانک مقصد",IF(AND($V3489&lt;&gt;"NONE",$V3489&lt;&gt;"",$Z3489=""),"⚠ طرف حساب","✓")))))</f>
        <v>0</v>
      </c>
      <c r="T3489" s="29"/>
      <c r="U3489" s="27">
        <f>IFERROR(VLOOKUP($D3489,BankOpTbl,2,0),"")</f>
        <v>0</v>
      </c>
      <c r="V3489" s="27">
        <f>IFERROR(VLOOKUP($D3489,BankOpTbl,3,0),"")</f>
        <v>0</v>
      </c>
      <c r="W3489" s="27">
        <f>IFERROR(VLOOKUP($D3489,BankOpTbl,4,0),"")</f>
        <v>0</v>
      </c>
      <c r="X3489" s="27">
        <f>IF($E3489="","",IFERROR(VLOOKUP($E3489,BankTbl,4,0),""))</f>
        <v>0</v>
      </c>
      <c r="Y3489" s="27">
        <f>IF($F3489="","",IFERROR(VLOOKUP($F3489,BankTbl,4,0),""))</f>
        <v>0</v>
      </c>
      <c r="Z3489" s="27">
        <f>IF($B3489="","",IF($V3489="PICK",LEFT($N3489,5),IF($V3489="FIXED",$W3489,IF($V3489="CODE",$H3489,""))))</f>
        <v>0</v>
      </c>
    </row>
    <row r="3490" spans="1:26" ht="21" customHeight="1">
      <c r="A3490" s="27">
        <f>IF($B3490="","",COUNTA($B$13:$B3490))</f>
        <v>0</v>
      </c>
      <c r="B3490" s="28"/>
      <c r="C3490" s="28"/>
      <c r="D3490" s="29"/>
      <c r="E3490" s="29"/>
      <c r="F3490" s="29"/>
      <c r="G3490" s="28"/>
      <c r="H3490" s="28"/>
      <c r="I3490" s="30">
        <f>IF($H3490="","",IFERROR(VLOOKUP($H3490,AcctTbl,2,0),"کد ناشناخته"))</f>
        <v>0</v>
      </c>
      <c r="J3490" s="27">
        <f>IF($H3490="","",IFERROR(VLOOKUP($H3490,AcctTbl,3,0),""))</f>
        <v>0</v>
      </c>
      <c r="K3490" s="29"/>
      <c r="L3490" s="28"/>
      <c r="M3490" s="31"/>
      <c r="N3490" s="29"/>
      <c r="O3490" s="32">
        <f>IF($B3490="",0,IF($U3490="IN",N($M3490),0))</f>
        <v>0</v>
      </c>
      <c r="P3490" s="32">
        <f>IF($B3490="",0,IF(OR($U3490="OUT",$U3490="TRF"),N($M3490),0))</f>
        <v>0</v>
      </c>
      <c r="Q3490" s="32">
        <f>IF($B3490="",0,IF(OR($U3490="OUT",$U3490="TRF"),N($M3490),0))</f>
        <v>0</v>
      </c>
      <c r="R3490" s="32">
        <f>IF($B3490="",0,IF($U3490="IN",N($M3490),0))</f>
        <v>0</v>
      </c>
      <c r="S3490" s="33">
        <f>IF($B3490="","",IF($M3490="","⚠ مبلغ",IF($E3490="","⚠ بانک عامل",IF(AND($U3490="TRF",$F3490=""),"⚠ بانک مقصد",IF(AND($V3490&lt;&gt;"NONE",$V3490&lt;&gt;"",$Z3490=""),"⚠ طرف حساب","✓")))))</f>
        <v>0</v>
      </c>
      <c r="T3490" s="29"/>
      <c r="U3490" s="27">
        <f>IFERROR(VLOOKUP($D3490,BankOpTbl,2,0),"")</f>
        <v>0</v>
      </c>
      <c r="V3490" s="27">
        <f>IFERROR(VLOOKUP($D3490,BankOpTbl,3,0),"")</f>
        <v>0</v>
      </c>
      <c r="W3490" s="27">
        <f>IFERROR(VLOOKUP($D3490,BankOpTbl,4,0),"")</f>
        <v>0</v>
      </c>
      <c r="X3490" s="27">
        <f>IF($E3490="","",IFERROR(VLOOKUP($E3490,BankTbl,4,0),""))</f>
        <v>0</v>
      </c>
      <c r="Y3490" s="27">
        <f>IF($F3490="","",IFERROR(VLOOKUP($F3490,BankTbl,4,0),""))</f>
        <v>0</v>
      </c>
      <c r="Z3490" s="27">
        <f>IF($B3490="","",IF($V3490="PICK",LEFT($N3490,5),IF($V3490="FIXED",$W3490,IF($V3490="CODE",$H3490,""))))</f>
        <v>0</v>
      </c>
    </row>
    <row r="3491" spans="1:26" ht="21" customHeight="1">
      <c r="A3491" s="27">
        <f>IF($B3491="","",COUNTA($B$13:$B3491))</f>
        <v>0</v>
      </c>
      <c r="B3491" s="28"/>
      <c r="C3491" s="28"/>
      <c r="D3491" s="29"/>
      <c r="E3491" s="29"/>
      <c r="F3491" s="29"/>
      <c r="G3491" s="28"/>
      <c r="H3491" s="28"/>
      <c r="I3491" s="30">
        <f>IF($H3491="","",IFERROR(VLOOKUP($H3491,AcctTbl,2,0),"کد ناشناخته"))</f>
        <v>0</v>
      </c>
      <c r="J3491" s="27">
        <f>IF($H3491="","",IFERROR(VLOOKUP($H3491,AcctTbl,3,0),""))</f>
        <v>0</v>
      </c>
      <c r="K3491" s="29"/>
      <c r="L3491" s="28"/>
      <c r="M3491" s="31"/>
      <c r="N3491" s="29"/>
      <c r="O3491" s="32">
        <f>IF($B3491="",0,IF($U3491="IN",N($M3491),0))</f>
        <v>0</v>
      </c>
      <c r="P3491" s="32">
        <f>IF($B3491="",0,IF(OR($U3491="OUT",$U3491="TRF"),N($M3491),0))</f>
        <v>0</v>
      </c>
      <c r="Q3491" s="32">
        <f>IF($B3491="",0,IF(OR($U3491="OUT",$U3491="TRF"),N($M3491),0))</f>
        <v>0</v>
      </c>
      <c r="R3491" s="32">
        <f>IF($B3491="",0,IF($U3491="IN",N($M3491),0))</f>
        <v>0</v>
      </c>
      <c r="S3491" s="33">
        <f>IF($B3491="","",IF($M3491="","⚠ مبلغ",IF($E3491="","⚠ بانک عامل",IF(AND($U3491="TRF",$F3491=""),"⚠ بانک مقصد",IF(AND($V3491&lt;&gt;"NONE",$V3491&lt;&gt;"",$Z3491=""),"⚠ طرف حساب","✓")))))</f>
        <v>0</v>
      </c>
      <c r="T3491" s="29"/>
      <c r="U3491" s="27">
        <f>IFERROR(VLOOKUP($D3491,BankOpTbl,2,0),"")</f>
        <v>0</v>
      </c>
      <c r="V3491" s="27">
        <f>IFERROR(VLOOKUP($D3491,BankOpTbl,3,0),"")</f>
        <v>0</v>
      </c>
      <c r="W3491" s="27">
        <f>IFERROR(VLOOKUP($D3491,BankOpTbl,4,0),"")</f>
        <v>0</v>
      </c>
      <c r="X3491" s="27">
        <f>IF($E3491="","",IFERROR(VLOOKUP($E3491,BankTbl,4,0),""))</f>
        <v>0</v>
      </c>
      <c r="Y3491" s="27">
        <f>IF($F3491="","",IFERROR(VLOOKUP($F3491,BankTbl,4,0),""))</f>
        <v>0</v>
      </c>
      <c r="Z3491" s="27">
        <f>IF($B3491="","",IF($V3491="PICK",LEFT($N3491,5),IF($V3491="FIXED",$W3491,IF($V3491="CODE",$H3491,""))))</f>
        <v>0</v>
      </c>
    </row>
    <row r="3492" spans="1:26" ht="21" customHeight="1">
      <c r="A3492" s="27">
        <f>IF($B3492="","",COUNTA($B$13:$B3492))</f>
        <v>0</v>
      </c>
      <c r="B3492" s="28"/>
      <c r="C3492" s="28"/>
      <c r="D3492" s="29"/>
      <c r="E3492" s="29"/>
      <c r="F3492" s="29"/>
      <c r="G3492" s="28"/>
      <c r="H3492" s="28"/>
      <c r="I3492" s="30">
        <f>IF($H3492="","",IFERROR(VLOOKUP($H3492,AcctTbl,2,0),"کد ناشناخته"))</f>
        <v>0</v>
      </c>
      <c r="J3492" s="27">
        <f>IF($H3492="","",IFERROR(VLOOKUP($H3492,AcctTbl,3,0),""))</f>
        <v>0</v>
      </c>
      <c r="K3492" s="29"/>
      <c r="L3492" s="28"/>
      <c r="M3492" s="31"/>
      <c r="N3492" s="29"/>
      <c r="O3492" s="32">
        <f>IF($B3492="",0,IF($U3492="IN",N($M3492),0))</f>
        <v>0</v>
      </c>
      <c r="P3492" s="32">
        <f>IF($B3492="",0,IF(OR($U3492="OUT",$U3492="TRF"),N($M3492),0))</f>
        <v>0</v>
      </c>
      <c r="Q3492" s="32">
        <f>IF($B3492="",0,IF(OR($U3492="OUT",$U3492="TRF"),N($M3492),0))</f>
        <v>0</v>
      </c>
      <c r="R3492" s="32">
        <f>IF($B3492="",0,IF($U3492="IN",N($M3492),0))</f>
        <v>0</v>
      </c>
      <c r="S3492" s="33">
        <f>IF($B3492="","",IF($M3492="","⚠ مبلغ",IF($E3492="","⚠ بانک عامل",IF(AND($U3492="TRF",$F3492=""),"⚠ بانک مقصد",IF(AND($V3492&lt;&gt;"NONE",$V3492&lt;&gt;"",$Z3492=""),"⚠ طرف حساب","✓")))))</f>
        <v>0</v>
      </c>
      <c r="T3492" s="29"/>
      <c r="U3492" s="27">
        <f>IFERROR(VLOOKUP($D3492,BankOpTbl,2,0),"")</f>
        <v>0</v>
      </c>
      <c r="V3492" s="27">
        <f>IFERROR(VLOOKUP($D3492,BankOpTbl,3,0),"")</f>
        <v>0</v>
      </c>
      <c r="W3492" s="27">
        <f>IFERROR(VLOOKUP($D3492,BankOpTbl,4,0),"")</f>
        <v>0</v>
      </c>
      <c r="X3492" s="27">
        <f>IF($E3492="","",IFERROR(VLOOKUP($E3492,BankTbl,4,0),""))</f>
        <v>0</v>
      </c>
      <c r="Y3492" s="27">
        <f>IF($F3492="","",IFERROR(VLOOKUP($F3492,BankTbl,4,0),""))</f>
        <v>0</v>
      </c>
      <c r="Z3492" s="27">
        <f>IF($B3492="","",IF($V3492="PICK",LEFT($N3492,5),IF($V3492="FIXED",$W3492,IF($V3492="CODE",$H3492,""))))</f>
        <v>0</v>
      </c>
    </row>
    <row r="3493" spans="1:26" ht="21" customHeight="1">
      <c r="A3493" s="27">
        <f>IF($B3493="","",COUNTA($B$13:$B3493))</f>
        <v>0</v>
      </c>
      <c r="B3493" s="28"/>
      <c r="C3493" s="28"/>
      <c r="D3493" s="29"/>
      <c r="E3493" s="29"/>
      <c r="F3493" s="29"/>
      <c r="G3493" s="28"/>
      <c r="H3493" s="28"/>
      <c r="I3493" s="30">
        <f>IF($H3493="","",IFERROR(VLOOKUP($H3493,AcctTbl,2,0),"کد ناشناخته"))</f>
        <v>0</v>
      </c>
      <c r="J3493" s="27">
        <f>IF($H3493="","",IFERROR(VLOOKUP($H3493,AcctTbl,3,0),""))</f>
        <v>0</v>
      </c>
      <c r="K3493" s="29"/>
      <c r="L3493" s="28"/>
      <c r="M3493" s="31"/>
      <c r="N3493" s="29"/>
      <c r="O3493" s="32">
        <f>IF($B3493="",0,IF($U3493="IN",N($M3493),0))</f>
        <v>0</v>
      </c>
      <c r="P3493" s="32">
        <f>IF($B3493="",0,IF(OR($U3493="OUT",$U3493="TRF"),N($M3493),0))</f>
        <v>0</v>
      </c>
      <c r="Q3493" s="32">
        <f>IF($B3493="",0,IF(OR($U3493="OUT",$U3493="TRF"),N($M3493),0))</f>
        <v>0</v>
      </c>
      <c r="R3493" s="32">
        <f>IF($B3493="",0,IF($U3493="IN",N($M3493),0))</f>
        <v>0</v>
      </c>
      <c r="S3493" s="33">
        <f>IF($B3493="","",IF($M3493="","⚠ مبلغ",IF($E3493="","⚠ بانک عامل",IF(AND($U3493="TRF",$F3493=""),"⚠ بانک مقصد",IF(AND($V3493&lt;&gt;"NONE",$V3493&lt;&gt;"",$Z3493=""),"⚠ طرف حساب","✓")))))</f>
        <v>0</v>
      </c>
      <c r="T3493" s="29"/>
      <c r="U3493" s="27">
        <f>IFERROR(VLOOKUP($D3493,BankOpTbl,2,0),"")</f>
        <v>0</v>
      </c>
      <c r="V3493" s="27">
        <f>IFERROR(VLOOKUP($D3493,BankOpTbl,3,0),"")</f>
        <v>0</v>
      </c>
      <c r="W3493" s="27">
        <f>IFERROR(VLOOKUP($D3493,BankOpTbl,4,0),"")</f>
        <v>0</v>
      </c>
      <c r="X3493" s="27">
        <f>IF($E3493="","",IFERROR(VLOOKUP($E3493,BankTbl,4,0),""))</f>
        <v>0</v>
      </c>
      <c r="Y3493" s="27">
        <f>IF($F3493="","",IFERROR(VLOOKUP($F3493,BankTbl,4,0),""))</f>
        <v>0</v>
      </c>
      <c r="Z3493" s="27">
        <f>IF($B3493="","",IF($V3493="PICK",LEFT($N3493,5),IF($V3493="FIXED",$W3493,IF($V3493="CODE",$H3493,""))))</f>
        <v>0</v>
      </c>
    </row>
    <row r="3494" spans="1:26" ht="21" customHeight="1">
      <c r="A3494" s="27">
        <f>IF($B3494="","",COUNTA($B$13:$B3494))</f>
        <v>0</v>
      </c>
      <c r="B3494" s="28"/>
      <c r="C3494" s="28"/>
      <c r="D3494" s="29"/>
      <c r="E3494" s="29"/>
      <c r="F3494" s="29"/>
      <c r="G3494" s="28"/>
      <c r="H3494" s="28"/>
      <c r="I3494" s="30">
        <f>IF($H3494="","",IFERROR(VLOOKUP($H3494,AcctTbl,2,0),"کد ناشناخته"))</f>
        <v>0</v>
      </c>
      <c r="J3494" s="27">
        <f>IF($H3494="","",IFERROR(VLOOKUP($H3494,AcctTbl,3,0),""))</f>
        <v>0</v>
      </c>
      <c r="K3494" s="29"/>
      <c r="L3494" s="28"/>
      <c r="M3494" s="31"/>
      <c r="N3494" s="29"/>
      <c r="O3494" s="32">
        <f>IF($B3494="",0,IF($U3494="IN",N($M3494),0))</f>
        <v>0</v>
      </c>
      <c r="P3494" s="32">
        <f>IF($B3494="",0,IF(OR($U3494="OUT",$U3494="TRF"),N($M3494),0))</f>
        <v>0</v>
      </c>
      <c r="Q3494" s="32">
        <f>IF($B3494="",0,IF(OR($U3494="OUT",$U3494="TRF"),N($M3494),0))</f>
        <v>0</v>
      </c>
      <c r="R3494" s="32">
        <f>IF($B3494="",0,IF($U3494="IN",N($M3494),0))</f>
        <v>0</v>
      </c>
      <c r="S3494" s="33">
        <f>IF($B3494="","",IF($M3494="","⚠ مبلغ",IF($E3494="","⚠ بانک عامل",IF(AND($U3494="TRF",$F3494=""),"⚠ بانک مقصد",IF(AND($V3494&lt;&gt;"NONE",$V3494&lt;&gt;"",$Z3494=""),"⚠ طرف حساب","✓")))))</f>
        <v>0</v>
      </c>
      <c r="T3494" s="29"/>
      <c r="U3494" s="27">
        <f>IFERROR(VLOOKUP($D3494,BankOpTbl,2,0),"")</f>
        <v>0</v>
      </c>
      <c r="V3494" s="27">
        <f>IFERROR(VLOOKUP($D3494,BankOpTbl,3,0),"")</f>
        <v>0</v>
      </c>
      <c r="W3494" s="27">
        <f>IFERROR(VLOOKUP($D3494,BankOpTbl,4,0),"")</f>
        <v>0</v>
      </c>
      <c r="X3494" s="27">
        <f>IF($E3494="","",IFERROR(VLOOKUP($E3494,BankTbl,4,0),""))</f>
        <v>0</v>
      </c>
      <c r="Y3494" s="27">
        <f>IF($F3494="","",IFERROR(VLOOKUP($F3494,BankTbl,4,0),""))</f>
        <v>0</v>
      </c>
      <c r="Z3494" s="27">
        <f>IF($B3494="","",IF($V3494="PICK",LEFT($N3494,5),IF($V3494="FIXED",$W3494,IF($V3494="CODE",$H3494,""))))</f>
        <v>0</v>
      </c>
    </row>
    <row r="3495" spans="1:26" ht="21" customHeight="1">
      <c r="A3495" s="27">
        <f>IF($B3495="","",COUNTA($B$13:$B3495))</f>
        <v>0</v>
      </c>
      <c r="B3495" s="28"/>
      <c r="C3495" s="28"/>
      <c r="D3495" s="29"/>
      <c r="E3495" s="29"/>
      <c r="F3495" s="29"/>
      <c r="G3495" s="28"/>
      <c r="H3495" s="28"/>
      <c r="I3495" s="30">
        <f>IF($H3495="","",IFERROR(VLOOKUP($H3495,AcctTbl,2,0),"کد ناشناخته"))</f>
        <v>0</v>
      </c>
      <c r="J3495" s="27">
        <f>IF($H3495="","",IFERROR(VLOOKUP($H3495,AcctTbl,3,0),""))</f>
        <v>0</v>
      </c>
      <c r="K3495" s="29"/>
      <c r="L3495" s="28"/>
      <c r="M3495" s="31"/>
      <c r="N3495" s="29"/>
      <c r="O3495" s="32">
        <f>IF($B3495="",0,IF($U3495="IN",N($M3495),0))</f>
        <v>0</v>
      </c>
      <c r="P3495" s="32">
        <f>IF($B3495="",0,IF(OR($U3495="OUT",$U3495="TRF"),N($M3495),0))</f>
        <v>0</v>
      </c>
      <c r="Q3495" s="32">
        <f>IF($B3495="",0,IF(OR($U3495="OUT",$U3495="TRF"),N($M3495),0))</f>
        <v>0</v>
      </c>
      <c r="R3495" s="32">
        <f>IF($B3495="",0,IF($U3495="IN",N($M3495),0))</f>
        <v>0</v>
      </c>
      <c r="S3495" s="33">
        <f>IF($B3495="","",IF($M3495="","⚠ مبلغ",IF($E3495="","⚠ بانک عامل",IF(AND($U3495="TRF",$F3495=""),"⚠ بانک مقصد",IF(AND($V3495&lt;&gt;"NONE",$V3495&lt;&gt;"",$Z3495=""),"⚠ طرف حساب","✓")))))</f>
        <v>0</v>
      </c>
      <c r="T3495" s="29"/>
      <c r="U3495" s="27">
        <f>IFERROR(VLOOKUP($D3495,BankOpTbl,2,0),"")</f>
        <v>0</v>
      </c>
      <c r="V3495" s="27">
        <f>IFERROR(VLOOKUP($D3495,BankOpTbl,3,0),"")</f>
        <v>0</v>
      </c>
      <c r="W3495" s="27">
        <f>IFERROR(VLOOKUP($D3495,BankOpTbl,4,0),"")</f>
        <v>0</v>
      </c>
      <c r="X3495" s="27">
        <f>IF($E3495="","",IFERROR(VLOOKUP($E3495,BankTbl,4,0),""))</f>
        <v>0</v>
      </c>
      <c r="Y3495" s="27">
        <f>IF($F3495="","",IFERROR(VLOOKUP($F3495,BankTbl,4,0),""))</f>
        <v>0</v>
      </c>
      <c r="Z3495" s="27">
        <f>IF($B3495="","",IF($V3495="PICK",LEFT($N3495,5),IF($V3495="FIXED",$W3495,IF($V3495="CODE",$H3495,""))))</f>
        <v>0</v>
      </c>
    </row>
    <row r="3496" spans="1:26" ht="21" customHeight="1">
      <c r="A3496" s="27">
        <f>IF($B3496="","",COUNTA($B$13:$B3496))</f>
        <v>0</v>
      </c>
      <c r="B3496" s="28"/>
      <c r="C3496" s="28"/>
      <c r="D3496" s="29"/>
      <c r="E3496" s="29"/>
      <c r="F3496" s="29"/>
      <c r="G3496" s="28"/>
      <c r="H3496" s="28"/>
      <c r="I3496" s="30">
        <f>IF($H3496="","",IFERROR(VLOOKUP($H3496,AcctTbl,2,0),"کد ناشناخته"))</f>
        <v>0</v>
      </c>
      <c r="J3496" s="27">
        <f>IF($H3496="","",IFERROR(VLOOKUP($H3496,AcctTbl,3,0),""))</f>
        <v>0</v>
      </c>
      <c r="K3496" s="29"/>
      <c r="L3496" s="28"/>
      <c r="M3496" s="31"/>
      <c r="N3496" s="29"/>
      <c r="O3496" s="32">
        <f>IF($B3496="",0,IF($U3496="IN",N($M3496),0))</f>
        <v>0</v>
      </c>
      <c r="P3496" s="32">
        <f>IF($B3496="",0,IF(OR($U3496="OUT",$U3496="TRF"),N($M3496),0))</f>
        <v>0</v>
      </c>
      <c r="Q3496" s="32">
        <f>IF($B3496="",0,IF(OR($U3496="OUT",$U3496="TRF"),N($M3496),0))</f>
        <v>0</v>
      </c>
      <c r="R3496" s="32">
        <f>IF($B3496="",0,IF($U3496="IN",N($M3496),0))</f>
        <v>0</v>
      </c>
      <c r="S3496" s="33">
        <f>IF($B3496="","",IF($M3496="","⚠ مبلغ",IF($E3496="","⚠ بانک عامل",IF(AND($U3496="TRF",$F3496=""),"⚠ بانک مقصد",IF(AND($V3496&lt;&gt;"NONE",$V3496&lt;&gt;"",$Z3496=""),"⚠ طرف حساب","✓")))))</f>
        <v>0</v>
      </c>
      <c r="T3496" s="29"/>
      <c r="U3496" s="27">
        <f>IFERROR(VLOOKUP($D3496,BankOpTbl,2,0),"")</f>
        <v>0</v>
      </c>
      <c r="V3496" s="27">
        <f>IFERROR(VLOOKUP($D3496,BankOpTbl,3,0),"")</f>
        <v>0</v>
      </c>
      <c r="W3496" s="27">
        <f>IFERROR(VLOOKUP($D3496,BankOpTbl,4,0),"")</f>
        <v>0</v>
      </c>
      <c r="X3496" s="27">
        <f>IF($E3496="","",IFERROR(VLOOKUP($E3496,BankTbl,4,0),""))</f>
        <v>0</v>
      </c>
      <c r="Y3496" s="27">
        <f>IF($F3496="","",IFERROR(VLOOKUP($F3496,BankTbl,4,0),""))</f>
        <v>0</v>
      </c>
      <c r="Z3496" s="27">
        <f>IF($B3496="","",IF($V3496="PICK",LEFT($N3496,5),IF($V3496="FIXED",$W3496,IF($V3496="CODE",$H3496,""))))</f>
        <v>0</v>
      </c>
    </row>
    <row r="3497" spans="1:26" ht="21" customHeight="1">
      <c r="A3497" s="27">
        <f>IF($B3497="","",COUNTA($B$13:$B3497))</f>
        <v>0</v>
      </c>
      <c r="B3497" s="28"/>
      <c r="C3497" s="28"/>
      <c r="D3497" s="29"/>
      <c r="E3497" s="29"/>
      <c r="F3497" s="29"/>
      <c r="G3497" s="28"/>
      <c r="H3497" s="28"/>
      <c r="I3497" s="30">
        <f>IF($H3497="","",IFERROR(VLOOKUP($H3497,AcctTbl,2,0),"کد ناشناخته"))</f>
        <v>0</v>
      </c>
      <c r="J3497" s="27">
        <f>IF($H3497="","",IFERROR(VLOOKUP($H3497,AcctTbl,3,0),""))</f>
        <v>0</v>
      </c>
      <c r="K3497" s="29"/>
      <c r="L3497" s="28"/>
      <c r="M3497" s="31"/>
      <c r="N3497" s="29"/>
      <c r="O3497" s="32">
        <f>IF($B3497="",0,IF($U3497="IN",N($M3497),0))</f>
        <v>0</v>
      </c>
      <c r="P3497" s="32">
        <f>IF($B3497="",0,IF(OR($U3497="OUT",$U3497="TRF"),N($M3497),0))</f>
        <v>0</v>
      </c>
      <c r="Q3497" s="32">
        <f>IF($B3497="",0,IF(OR($U3497="OUT",$U3497="TRF"),N($M3497),0))</f>
        <v>0</v>
      </c>
      <c r="R3497" s="32">
        <f>IF($B3497="",0,IF($U3497="IN",N($M3497),0))</f>
        <v>0</v>
      </c>
      <c r="S3497" s="33">
        <f>IF($B3497="","",IF($M3497="","⚠ مبلغ",IF($E3497="","⚠ بانک عامل",IF(AND($U3497="TRF",$F3497=""),"⚠ بانک مقصد",IF(AND($V3497&lt;&gt;"NONE",$V3497&lt;&gt;"",$Z3497=""),"⚠ طرف حساب","✓")))))</f>
        <v>0</v>
      </c>
      <c r="T3497" s="29"/>
      <c r="U3497" s="27">
        <f>IFERROR(VLOOKUP($D3497,BankOpTbl,2,0),"")</f>
        <v>0</v>
      </c>
      <c r="V3497" s="27">
        <f>IFERROR(VLOOKUP($D3497,BankOpTbl,3,0),"")</f>
        <v>0</v>
      </c>
      <c r="W3497" s="27">
        <f>IFERROR(VLOOKUP($D3497,BankOpTbl,4,0),"")</f>
        <v>0</v>
      </c>
      <c r="X3497" s="27">
        <f>IF($E3497="","",IFERROR(VLOOKUP($E3497,BankTbl,4,0),""))</f>
        <v>0</v>
      </c>
      <c r="Y3497" s="27">
        <f>IF($F3497="","",IFERROR(VLOOKUP($F3497,BankTbl,4,0),""))</f>
        <v>0</v>
      </c>
      <c r="Z3497" s="27">
        <f>IF($B3497="","",IF($V3497="PICK",LEFT($N3497,5),IF($V3497="FIXED",$W3497,IF($V3497="CODE",$H3497,""))))</f>
        <v>0</v>
      </c>
    </row>
    <row r="3498" spans="1:26" ht="21" customHeight="1">
      <c r="A3498" s="27">
        <f>IF($B3498="","",COUNTA($B$13:$B3498))</f>
        <v>0</v>
      </c>
      <c r="B3498" s="28"/>
      <c r="C3498" s="28"/>
      <c r="D3498" s="29"/>
      <c r="E3498" s="29"/>
      <c r="F3498" s="29"/>
      <c r="G3498" s="28"/>
      <c r="H3498" s="28"/>
      <c r="I3498" s="30">
        <f>IF($H3498="","",IFERROR(VLOOKUP($H3498,AcctTbl,2,0),"کد ناشناخته"))</f>
        <v>0</v>
      </c>
      <c r="J3498" s="27">
        <f>IF($H3498="","",IFERROR(VLOOKUP($H3498,AcctTbl,3,0),""))</f>
        <v>0</v>
      </c>
      <c r="K3498" s="29"/>
      <c r="L3498" s="28"/>
      <c r="M3498" s="31"/>
      <c r="N3498" s="29"/>
      <c r="O3498" s="32">
        <f>IF($B3498="",0,IF($U3498="IN",N($M3498),0))</f>
        <v>0</v>
      </c>
      <c r="P3498" s="32">
        <f>IF($B3498="",0,IF(OR($U3498="OUT",$U3498="TRF"),N($M3498),0))</f>
        <v>0</v>
      </c>
      <c r="Q3498" s="32">
        <f>IF($B3498="",0,IF(OR($U3498="OUT",$U3498="TRF"),N($M3498),0))</f>
        <v>0</v>
      </c>
      <c r="R3498" s="32">
        <f>IF($B3498="",0,IF($U3498="IN",N($M3498),0))</f>
        <v>0</v>
      </c>
      <c r="S3498" s="33">
        <f>IF($B3498="","",IF($M3498="","⚠ مبلغ",IF($E3498="","⚠ بانک عامل",IF(AND($U3498="TRF",$F3498=""),"⚠ بانک مقصد",IF(AND($V3498&lt;&gt;"NONE",$V3498&lt;&gt;"",$Z3498=""),"⚠ طرف حساب","✓")))))</f>
        <v>0</v>
      </c>
      <c r="T3498" s="29"/>
      <c r="U3498" s="27">
        <f>IFERROR(VLOOKUP($D3498,BankOpTbl,2,0),"")</f>
        <v>0</v>
      </c>
      <c r="V3498" s="27">
        <f>IFERROR(VLOOKUP($D3498,BankOpTbl,3,0),"")</f>
        <v>0</v>
      </c>
      <c r="W3498" s="27">
        <f>IFERROR(VLOOKUP($D3498,BankOpTbl,4,0),"")</f>
        <v>0</v>
      </c>
      <c r="X3498" s="27">
        <f>IF($E3498="","",IFERROR(VLOOKUP($E3498,BankTbl,4,0),""))</f>
        <v>0</v>
      </c>
      <c r="Y3498" s="27">
        <f>IF($F3498="","",IFERROR(VLOOKUP($F3498,BankTbl,4,0),""))</f>
        <v>0</v>
      </c>
      <c r="Z3498" s="27">
        <f>IF($B3498="","",IF($V3498="PICK",LEFT($N3498,5),IF($V3498="FIXED",$W3498,IF($V3498="CODE",$H3498,""))))</f>
        <v>0</v>
      </c>
    </row>
    <row r="3499" spans="1:26" ht="21" customHeight="1">
      <c r="A3499" s="27">
        <f>IF($B3499="","",COUNTA($B$13:$B3499))</f>
        <v>0</v>
      </c>
      <c r="B3499" s="28"/>
      <c r="C3499" s="28"/>
      <c r="D3499" s="29"/>
      <c r="E3499" s="29"/>
      <c r="F3499" s="29"/>
      <c r="G3499" s="28"/>
      <c r="H3499" s="28"/>
      <c r="I3499" s="30">
        <f>IF($H3499="","",IFERROR(VLOOKUP($H3499,AcctTbl,2,0),"کد ناشناخته"))</f>
        <v>0</v>
      </c>
      <c r="J3499" s="27">
        <f>IF($H3499="","",IFERROR(VLOOKUP($H3499,AcctTbl,3,0),""))</f>
        <v>0</v>
      </c>
      <c r="K3499" s="29"/>
      <c r="L3499" s="28"/>
      <c r="M3499" s="31"/>
      <c r="N3499" s="29"/>
      <c r="O3499" s="32">
        <f>IF($B3499="",0,IF($U3499="IN",N($M3499),0))</f>
        <v>0</v>
      </c>
      <c r="P3499" s="32">
        <f>IF($B3499="",0,IF(OR($U3499="OUT",$U3499="TRF"),N($M3499),0))</f>
        <v>0</v>
      </c>
      <c r="Q3499" s="32">
        <f>IF($B3499="",0,IF(OR($U3499="OUT",$U3499="TRF"),N($M3499),0))</f>
        <v>0</v>
      </c>
      <c r="R3499" s="32">
        <f>IF($B3499="",0,IF($U3499="IN",N($M3499),0))</f>
        <v>0</v>
      </c>
      <c r="S3499" s="33">
        <f>IF($B3499="","",IF($M3499="","⚠ مبلغ",IF($E3499="","⚠ بانک عامل",IF(AND($U3499="TRF",$F3499=""),"⚠ بانک مقصد",IF(AND($V3499&lt;&gt;"NONE",$V3499&lt;&gt;"",$Z3499=""),"⚠ طرف حساب","✓")))))</f>
        <v>0</v>
      </c>
      <c r="T3499" s="29"/>
      <c r="U3499" s="27">
        <f>IFERROR(VLOOKUP($D3499,BankOpTbl,2,0),"")</f>
        <v>0</v>
      </c>
      <c r="V3499" s="27">
        <f>IFERROR(VLOOKUP($D3499,BankOpTbl,3,0),"")</f>
        <v>0</v>
      </c>
      <c r="W3499" s="27">
        <f>IFERROR(VLOOKUP($D3499,BankOpTbl,4,0),"")</f>
        <v>0</v>
      </c>
      <c r="X3499" s="27">
        <f>IF($E3499="","",IFERROR(VLOOKUP($E3499,BankTbl,4,0),""))</f>
        <v>0</v>
      </c>
      <c r="Y3499" s="27">
        <f>IF($F3499="","",IFERROR(VLOOKUP($F3499,BankTbl,4,0),""))</f>
        <v>0</v>
      </c>
      <c r="Z3499" s="27">
        <f>IF($B3499="","",IF($V3499="PICK",LEFT($N3499,5),IF($V3499="FIXED",$W3499,IF($V3499="CODE",$H3499,""))))</f>
        <v>0</v>
      </c>
    </row>
    <row r="3500" spans="1:26" ht="21" customHeight="1">
      <c r="A3500" s="27">
        <f>IF($B3500="","",COUNTA($B$13:$B3500))</f>
        <v>0</v>
      </c>
      <c r="B3500" s="28"/>
      <c r="C3500" s="28"/>
      <c r="D3500" s="29"/>
      <c r="E3500" s="29"/>
      <c r="F3500" s="29"/>
      <c r="G3500" s="28"/>
      <c r="H3500" s="28"/>
      <c r="I3500" s="30">
        <f>IF($H3500="","",IFERROR(VLOOKUP($H3500,AcctTbl,2,0),"کد ناشناخته"))</f>
        <v>0</v>
      </c>
      <c r="J3500" s="27">
        <f>IF($H3500="","",IFERROR(VLOOKUP($H3500,AcctTbl,3,0),""))</f>
        <v>0</v>
      </c>
      <c r="K3500" s="29"/>
      <c r="L3500" s="28"/>
      <c r="M3500" s="31"/>
      <c r="N3500" s="29"/>
      <c r="O3500" s="32">
        <f>IF($B3500="",0,IF($U3500="IN",N($M3500),0))</f>
        <v>0</v>
      </c>
      <c r="P3500" s="32">
        <f>IF($B3500="",0,IF(OR($U3500="OUT",$U3500="TRF"),N($M3500),0))</f>
        <v>0</v>
      </c>
      <c r="Q3500" s="32">
        <f>IF($B3500="",0,IF(OR($U3500="OUT",$U3500="TRF"),N($M3500),0))</f>
        <v>0</v>
      </c>
      <c r="R3500" s="32">
        <f>IF($B3500="",0,IF($U3500="IN",N($M3500),0))</f>
        <v>0</v>
      </c>
      <c r="S3500" s="33">
        <f>IF($B3500="","",IF($M3500="","⚠ مبلغ",IF($E3500="","⚠ بانک عامل",IF(AND($U3500="TRF",$F3500=""),"⚠ بانک مقصد",IF(AND($V3500&lt;&gt;"NONE",$V3500&lt;&gt;"",$Z3500=""),"⚠ طرف حساب","✓")))))</f>
        <v>0</v>
      </c>
      <c r="T3500" s="29"/>
      <c r="U3500" s="27">
        <f>IFERROR(VLOOKUP($D3500,BankOpTbl,2,0),"")</f>
        <v>0</v>
      </c>
      <c r="V3500" s="27">
        <f>IFERROR(VLOOKUP($D3500,BankOpTbl,3,0),"")</f>
        <v>0</v>
      </c>
      <c r="W3500" s="27">
        <f>IFERROR(VLOOKUP($D3500,BankOpTbl,4,0),"")</f>
        <v>0</v>
      </c>
      <c r="X3500" s="27">
        <f>IF($E3500="","",IFERROR(VLOOKUP($E3500,BankTbl,4,0),""))</f>
        <v>0</v>
      </c>
      <c r="Y3500" s="27">
        <f>IF($F3500="","",IFERROR(VLOOKUP($F3500,BankTbl,4,0),""))</f>
        <v>0</v>
      </c>
      <c r="Z3500" s="27">
        <f>IF($B3500="","",IF($V3500="PICK",LEFT($N3500,5),IF($V3500="FIXED",$W3500,IF($V3500="CODE",$H3500,""))))</f>
        <v>0</v>
      </c>
    </row>
    <row r="3501" spans="1:26" ht="21" customHeight="1">
      <c r="A3501" s="27">
        <f>IF($B3501="","",COUNTA($B$13:$B3501))</f>
        <v>0</v>
      </c>
      <c r="B3501" s="28"/>
      <c r="C3501" s="28"/>
      <c r="D3501" s="29"/>
      <c r="E3501" s="29"/>
      <c r="F3501" s="29"/>
      <c r="G3501" s="28"/>
      <c r="H3501" s="28"/>
      <c r="I3501" s="30">
        <f>IF($H3501="","",IFERROR(VLOOKUP($H3501,AcctTbl,2,0),"کد ناشناخته"))</f>
        <v>0</v>
      </c>
      <c r="J3501" s="27">
        <f>IF($H3501="","",IFERROR(VLOOKUP($H3501,AcctTbl,3,0),""))</f>
        <v>0</v>
      </c>
      <c r="K3501" s="29"/>
      <c r="L3501" s="28"/>
      <c r="M3501" s="31"/>
      <c r="N3501" s="29"/>
      <c r="O3501" s="32">
        <f>IF($B3501="",0,IF($U3501="IN",N($M3501),0))</f>
        <v>0</v>
      </c>
      <c r="P3501" s="32">
        <f>IF($B3501="",0,IF(OR($U3501="OUT",$U3501="TRF"),N($M3501),0))</f>
        <v>0</v>
      </c>
      <c r="Q3501" s="32">
        <f>IF($B3501="",0,IF(OR($U3501="OUT",$U3501="TRF"),N($M3501),0))</f>
        <v>0</v>
      </c>
      <c r="R3501" s="32">
        <f>IF($B3501="",0,IF($U3501="IN",N($M3501),0))</f>
        <v>0</v>
      </c>
      <c r="S3501" s="33">
        <f>IF($B3501="","",IF($M3501="","⚠ مبلغ",IF($E3501="","⚠ بانک عامل",IF(AND($U3501="TRF",$F3501=""),"⚠ بانک مقصد",IF(AND($V3501&lt;&gt;"NONE",$V3501&lt;&gt;"",$Z3501=""),"⚠ طرف حساب","✓")))))</f>
        <v>0</v>
      </c>
      <c r="T3501" s="29"/>
      <c r="U3501" s="27">
        <f>IFERROR(VLOOKUP($D3501,BankOpTbl,2,0),"")</f>
        <v>0</v>
      </c>
      <c r="V3501" s="27">
        <f>IFERROR(VLOOKUP($D3501,BankOpTbl,3,0),"")</f>
        <v>0</v>
      </c>
      <c r="W3501" s="27">
        <f>IFERROR(VLOOKUP($D3501,BankOpTbl,4,0),"")</f>
        <v>0</v>
      </c>
      <c r="X3501" s="27">
        <f>IF($E3501="","",IFERROR(VLOOKUP($E3501,BankTbl,4,0),""))</f>
        <v>0</v>
      </c>
      <c r="Y3501" s="27">
        <f>IF($F3501="","",IFERROR(VLOOKUP($F3501,BankTbl,4,0),""))</f>
        <v>0</v>
      </c>
      <c r="Z3501" s="27">
        <f>IF($B3501="","",IF($V3501="PICK",LEFT($N3501,5),IF($V3501="FIXED",$W3501,IF($V3501="CODE",$H3501,""))))</f>
        <v>0</v>
      </c>
    </row>
    <row r="3502" spans="1:26" ht="21" customHeight="1">
      <c r="A3502" s="27">
        <f>IF($B3502="","",COUNTA($B$13:$B3502))</f>
        <v>0</v>
      </c>
      <c r="B3502" s="28"/>
      <c r="C3502" s="28"/>
      <c r="D3502" s="29"/>
      <c r="E3502" s="29"/>
      <c r="F3502" s="29"/>
      <c r="G3502" s="28"/>
      <c r="H3502" s="28"/>
      <c r="I3502" s="30">
        <f>IF($H3502="","",IFERROR(VLOOKUP($H3502,AcctTbl,2,0),"کد ناشناخته"))</f>
        <v>0</v>
      </c>
      <c r="J3502" s="27">
        <f>IF($H3502="","",IFERROR(VLOOKUP($H3502,AcctTbl,3,0),""))</f>
        <v>0</v>
      </c>
      <c r="K3502" s="29"/>
      <c r="L3502" s="28"/>
      <c r="M3502" s="31"/>
      <c r="N3502" s="29"/>
      <c r="O3502" s="32">
        <f>IF($B3502="",0,IF($U3502="IN",N($M3502),0))</f>
        <v>0</v>
      </c>
      <c r="P3502" s="32">
        <f>IF($B3502="",0,IF(OR($U3502="OUT",$U3502="TRF"),N($M3502),0))</f>
        <v>0</v>
      </c>
      <c r="Q3502" s="32">
        <f>IF($B3502="",0,IF(OR($U3502="OUT",$U3502="TRF"),N($M3502),0))</f>
        <v>0</v>
      </c>
      <c r="R3502" s="32">
        <f>IF($B3502="",0,IF($U3502="IN",N($M3502),0))</f>
        <v>0</v>
      </c>
      <c r="S3502" s="33">
        <f>IF($B3502="","",IF($M3502="","⚠ مبلغ",IF($E3502="","⚠ بانک عامل",IF(AND($U3502="TRF",$F3502=""),"⚠ بانک مقصد",IF(AND($V3502&lt;&gt;"NONE",$V3502&lt;&gt;"",$Z3502=""),"⚠ طرف حساب","✓")))))</f>
        <v>0</v>
      </c>
      <c r="T3502" s="29"/>
      <c r="U3502" s="27">
        <f>IFERROR(VLOOKUP($D3502,BankOpTbl,2,0),"")</f>
        <v>0</v>
      </c>
      <c r="V3502" s="27">
        <f>IFERROR(VLOOKUP($D3502,BankOpTbl,3,0),"")</f>
        <v>0</v>
      </c>
      <c r="W3502" s="27">
        <f>IFERROR(VLOOKUP($D3502,BankOpTbl,4,0),"")</f>
        <v>0</v>
      </c>
      <c r="X3502" s="27">
        <f>IF($E3502="","",IFERROR(VLOOKUP($E3502,BankTbl,4,0),""))</f>
        <v>0</v>
      </c>
      <c r="Y3502" s="27">
        <f>IF($F3502="","",IFERROR(VLOOKUP($F3502,BankTbl,4,0),""))</f>
        <v>0</v>
      </c>
      <c r="Z3502" s="27">
        <f>IF($B3502="","",IF($V3502="PICK",LEFT($N3502,5),IF($V3502="FIXED",$W3502,IF($V3502="CODE",$H3502,""))))</f>
        <v>0</v>
      </c>
    </row>
    <row r="3503" spans="1:26" ht="21" customHeight="1">
      <c r="A3503" s="27">
        <f>IF($B3503="","",COUNTA($B$13:$B3503))</f>
        <v>0</v>
      </c>
      <c r="B3503" s="28"/>
      <c r="C3503" s="28"/>
      <c r="D3503" s="29"/>
      <c r="E3503" s="29"/>
      <c r="F3503" s="29"/>
      <c r="G3503" s="28"/>
      <c r="H3503" s="28"/>
      <c r="I3503" s="30">
        <f>IF($H3503="","",IFERROR(VLOOKUP($H3503,AcctTbl,2,0),"کد ناشناخته"))</f>
        <v>0</v>
      </c>
      <c r="J3503" s="27">
        <f>IF($H3503="","",IFERROR(VLOOKUP($H3503,AcctTbl,3,0),""))</f>
        <v>0</v>
      </c>
      <c r="K3503" s="29"/>
      <c r="L3503" s="28"/>
      <c r="M3503" s="31"/>
      <c r="N3503" s="29"/>
      <c r="O3503" s="32">
        <f>IF($B3503="",0,IF($U3503="IN",N($M3503),0))</f>
        <v>0</v>
      </c>
      <c r="P3503" s="32">
        <f>IF($B3503="",0,IF(OR($U3503="OUT",$U3503="TRF"),N($M3503),0))</f>
        <v>0</v>
      </c>
      <c r="Q3503" s="32">
        <f>IF($B3503="",0,IF(OR($U3503="OUT",$U3503="TRF"),N($M3503),0))</f>
        <v>0</v>
      </c>
      <c r="R3503" s="32">
        <f>IF($B3503="",0,IF($U3503="IN",N($M3503),0))</f>
        <v>0</v>
      </c>
      <c r="S3503" s="33">
        <f>IF($B3503="","",IF($M3503="","⚠ مبلغ",IF($E3503="","⚠ بانک عامل",IF(AND($U3503="TRF",$F3503=""),"⚠ بانک مقصد",IF(AND($V3503&lt;&gt;"NONE",$V3503&lt;&gt;"",$Z3503=""),"⚠ طرف حساب","✓")))))</f>
        <v>0</v>
      </c>
      <c r="T3503" s="29"/>
      <c r="U3503" s="27">
        <f>IFERROR(VLOOKUP($D3503,BankOpTbl,2,0),"")</f>
        <v>0</v>
      </c>
      <c r="V3503" s="27">
        <f>IFERROR(VLOOKUP($D3503,BankOpTbl,3,0),"")</f>
        <v>0</v>
      </c>
      <c r="W3503" s="27">
        <f>IFERROR(VLOOKUP($D3503,BankOpTbl,4,0),"")</f>
        <v>0</v>
      </c>
      <c r="X3503" s="27">
        <f>IF($E3503="","",IFERROR(VLOOKUP($E3503,BankTbl,4,0),""))</f>
        <v>0</v>
      </c>
      <c r="Y3503" s="27">
        <f>IF($F3503="","",IFERROR(VLOOKUP($F3503,BankTbl,4,0),""))</f>
        <v>0</v>
      </c>
      <c r="Z3503" s="27">
        <f>IF($B3503="","",IF($V3503="PICK",LEFT($N3503,5),IF($V3503="FIXED",$W3503,IF($V3503="CODE",$H3503,""))))</f>
        <v>0</v>
      </c>
    </row>
    <row r="3504" spans="1:26" ht="21" customHeight="1">
      <c r="A3504" s="27">
        <f>IF($B3504="","",COUNTA($B$13:$B3504))</f>
        <v>0</v>
      </c>
      <c r="B3504" s="28"/>
      <c r="C3504" s="28"/>
      <c r="D3504" s="29"/>
      <c r="E3504" s="29"/>
      <c r="F3504" s="29"/>
      <c r="G3504" s="28"/>
      <c r="H3504" s="28"/>
      <c r="I3504" s="30">
        <f>IF($H3504="","",IFERROR(VLOOKUP($H3504,AcctTbl,2,0),"کد ناشناخته"))</f>
        <v>0</v>
      </c>
      <c r="J3504" s="27">
        <f>IF($H3504="","",IFERROR(VLOOKUP($H3504,AcctTbl,3,0),""))</f>
        <v>0</v>
      </c>
      <c r="K3504" s="29"/>
      <c r="L3504" s="28"/>
      <c r="M3504" s="31"/>
      <c r="N3504" s="29"/>
      <c r="O3504" s="32">
        <f>IF($B3504="",0,IF($U3504="IN",N($M3504),0))</f>
        <v>0</v>
      </c>
      <c r="P3504" s="32">
        <f>IF($B3504="",0,IF(OR($U3504="OUT",$U3504="TRF"),N($M3504),0))</f>
        <v>0</v>
      </c>
      <c r="Q3504" s="32">
        <f>IF($B3504="",0,IF(OR($U3504="OUT",$U3504="TRF"),N($M3504),0))</f>
        <v>0</v>
      </c>
      <c r="R3504" s="32">
        <f>IF($B3504="",0,IF($U3504="IN",N($M3504),0))</f>
        <v>0</v>
      </c>
      <c r="S3504" s="33">
        <f>IF($B3504="","",IF($M3504="","⚠ مبلغ",IF($E3504="","⚠ بانک عامل",IF(AND($U3504="TRF",$F3504=""),"⚠ بانک مقصد",IF(AND($V3504&lt;&gt;"NONE",$V3504&lt;&gt;"",$Z3504=""),"⚠ طرف حساب","✓")))))</f>
        <v>0</v>
      </c>
      <c r="T3504" s="29"/>
      <c r="U3504" s="27">
        <f>IFERROR(VLOOKUP($D3504,BankOpTbl,2,0),"")</f>
        <v>0</v>
      </c>
      <c r="V3504" s="27">
        <f>IFERROR(VLOOKUP($D3504,BankOpTbl,3,0),"")</f>
        <v>0</v>
      </c>
      <c r="W3504" s="27">
        <f>IFERROR(VLOOKUP($D3504,BankOpTbl,4,0),"")</f>
        <v>0</v>
      </c>
      <c r="X3504" s="27">
        <f>IF($E3504="","",IFERROR(VLOOKUP($E3504,BankTbl,4,0),""))</f>
        <v>0</v>
      </c>
      <c r="Y3504" s="27">
        <f>IF($F3504="","",IFERROR(VLOOKUP($F3504,BankTbl,4,0),""))</f>
        <v>0</v>
      </c>
      <c r="Z3504" s="27">
        <f>IF($B3504="","",IF($V3504="PICK",LEFT($N3504,5),IF($V3504="FIXED",$W3504,IF($V3504="CODE",$H3504,""))))</f>
        <v>0</v>
      </c>
    </row>
    <row r="3505" spans="1:26" ht="21" customHeight="1">
      <c r="A3505" s="27">
        <f>IF($B3505="","",COUNTA($B$13:$B3505))</f>
        <v>0</v>
      </c>
      <c r="B3505" s="28"/>
      <c r="C3505" s="28"/>
      <c r="D3505" s="29"/>
      <c r="E3505" s="29"/>
      <c r="F3505" s="29"/>
      <c r="G3505" s="28"/>
      <c r="H3505" s="28"/>
      <c r="I3505" s="30">
        <f>IF($H3505="","",IFERROR(VLOOKUP($H3505,AcctTbl,2,0),"کد ناشناخته"))</f>
        <v>0</v>
      </c>
      <c r="J3505" s="27">
        <f>IF($H3505="","",IFERROR(VLOOKUP($H3505,AcctTbl,3,0),""))</f>
        <v>0</v>
      </c>
      <c r="K3505" s="29"/>
      <c r="L3505" s="28"/>
      <c r="M3505" s="31"/>
      <c r="N3505" s="29"/>
      <c r="O3505" s="32">
        <f>IF($B3505="",0,IF($U3505="IN",N($M3505),0))</f>
        <v>0</v>
      </c>
      <c r="P3505" s="32">
        <f>IF($B3505="",0,IF(OR($U3505="OUT",$U3505="TRF"),N($M3505),0))</f>
        <v>0</v>
      </c>
      <c r="Q3505" s="32">
        <f>IF($B3505="",0,IF(OR($U3505="OUT",$U3505="TRF"),N($M3505),0))</f>
        <v>0</v>
      </c>
      <c r="R3505" s="32">
        <f>IF($B3505="",0,IF($U3505="IN",N($M3505),0))</f>
        <v>0</v>
      </c>
      <c r="S3505" s="33">
        <f>IF($B3505="","",IF($M3505="","⚠ مبلغ",IF($E3505="","⚠ بانک عامل",IF(AND($U3505="TRF",$F3505=""),"⚠ بانک مقصد",IF(AND($V3505&lt;&gt;"NONE",$V3505&lt;&gt;"",$Z3505=""),"⚠ طرف حساب","✓")))))</f>
        <v>0</v>
      </c>
      <c r="T3505" s="29"/>
      <c r="U3505" s="27">
        <f>IFERROR(VLOOKUP($D3505,BankOpTbl,2,0),"")</f>
        <v>0</v>
      </c>
      <c r="V3505" s="27">
        <f>IFERROR(VLOOKUP($D3505,BankOpTbl,3,0),"")</f>
        <v>0</v>
      </c>
      <c r="W3505" s="27">
        <f>IFERROR(VLOOKUP($D3505,BankOpTbl,4,0),"")</f>
        <v>0</v>
      </c>
      <c r="X3505" s="27">
        <f>IF($E3505="","",IFERROR(VLOOKUP($E3505,BankTbl,4,0),""))</f>
        <v>0</v>
      </c>
      <c r="Y3505" s="27">
        <f>IF($F3505="","",IFERROR(VLOOKUP($F3505,BankTbl,4,0),""))</f>
        <v>0</v>
      </c>
      <c r="Z3505" s="27">
        <f>IF($B3505="","",IF($V3505="PICK",LEFT($N3505,5),IF($V3505="FIXED",$W3505,IF($V3505="CODE",$H3505,""))))</f>
        <v>0</v>
      </c>
    </row>
    <row r="3506" spans="1:26" ht="21" customHeight="1">
      <c r="A3506" s="27">
        <f>IF($B3506="","",COUNTA($B$13:$B3506))</f>
        <v>0</v>
      </c>
      <c r="B3506" s="28"/>
      <c r="C3506" s="28"/>
      <c r="D3506" s="29"/>
      <c r="E3506" s="29"/>
      <c r="F3506" s="29"/>
      <c r="G3506" s="28"/>
      <c r="H3506" s="28"/>
      <c r="I3506" s="30">
        <f>IF($H3506="","",IFERROR(VLOOKUP($H3506,AcctTbl,2,0),"کد ناشناخته"))</f>
        <v>0</v>
      </c>
      <c r="J3506" s="27">
        <f>IF($H3506="","",IFERROR(VLOOKUP($H3506,AcctTbl,3,0),""))</f>
        <v>0</v>
      </c>
      <c r="K3506" s="29"/>
      <c r="L3506" s="28"/>
      <c r="M3506" s="31"/>
      <c r="N3506" s="29"/>
      <c r="O3506" s="32">
        <f>IF($B3506="",0,IF($U3506="IN",N($M3506),0))</f>
        <v>0</v>
      </c>
      <c r="P3506" s="32">
        <f>IF($B3506="",0,IF(OR($U3506="OUT",$U3506="TRF"),N($M3506),0))</f>
        <v>0</v>
      </c>
      <c r="Q3506" s="32">
        <f>IF($B3506="",0,IF(OR($U3506="OUT",$U3506="TRF"),N($M3506),0))</f>
        <v>0</v>
      </c>
      <c r="R3506" s="32">
        <f>IF($B3506="",0,IF($U3506="IN",N($M3506),0))</f>
        <v>0</v>
      </c>
      <c r="S3506" s="33">
        <f>IF($B3506="","",IF($M3506="","⚠ مبلغ",IF($E3506="","⚠ بانک عامل",IF(AND($U3506="TRF",$F3506=""),"⚠ بانک مقصد",IF(AND($V3506&lt;&gt;"NONE",$V3506&lt;&gt;"",$Z3506=""),"⚠ طرف حساب","✓")))))</f>
        <v>0</v>
      </c>
      <c r="T3506" s="29"/>
      <c r="U3506" s="27">
        <f>IFERROR(VLOOKUP($D3506,BankOpTbl,2,0),"")</f>
        <v>0</v>
      </c>
      <c r="V3506" s="27">
        <f>IFERROR(VLOOKUP($D3506,BankOpTbl,3,0),"")</f>
        <v>0</v>
      </c>
      <c r="W3506" s="27">
        <f>IFERROR(VLOOKUP($D3506,BankOpTbl,4,0),"")</f>
        <v>0</v>
      </c>
      <c r="X3506" s="27">
        <f>IF($E3506="","",IFERROR(VLOOKUP($E3506,BankTbl,4,0),""))</f>
        <v>0</v>
      </c>
      <c r="Y3506" s="27">
        <f>IF($F3506="","",IFERROR(VLOOKUP($F3506,BankTbl,4,0),""))</f>
        <v>0</v>
      </c>
      <c r="Z3506" s="27">
        <f>IF($B3506="","",IF($V3506="PICK",LEFT($N3506,5),IF($V3506="FIXED",$W3506,IF($V3506="CODE",$H3506,""))))</f>
        <v>0</v>
      </c>
    </row>
    <row r="3507" spans="1:26" ht="21" customHeight="1">
      <c r="A3507" s="27">
        <f>IF($B3507="","",COUNTA($B$13:$B3507))</f>
        <v>0</v>
      </c>
      <c r="B3507" s="28"/>
      <c r="C3507" s="28"/>
      <c r="D3507" s="29"/>
      <c r="E3507" s="29"/>
      <c r="F3507" s="29"/>
      <c r="G3507" s="28"/>
      <c r="H3507" s="28"/>
      <c r="I3507" s="30">
        <f>IF($H3507="","",IFERROR(VLOOKUP($H3507,AcctTbl,2,0),"کد ناشناخته"))</f>
        <v>0</v>
      </c>
      <c r="J3507" s="27">
        <f>IF($H3507="","",IFERROR(VLOOKUP($H3507,AcctTbl,3,0),""))</f>
        <v>0</v>
      </c>
      <c r="K3507" s="29"/>
      <c r="L3507" s="28"/>
      <c r="M3507" s="31"/>
      <c r="N3507" s="29"/>
      <c r="O3507" s="32">
        <f>IF($B3507="",0,IF($U3507="IN",N($M3507),0))</f>
        <v>0</v>
      </c>
      <c r="P3507" s="32">
        <f>IF($B3507="",0,IF(OR($U3507="OUT",$U3507="TRF"),N($M3507),0))</f>
        <v>0</v>
      </c>
      <c r="Q3507" s="32">
        <f>IF($B3507="",0,IF(OR($U3507="OUT",$U3507="TRF"),N($M3507),0))</f>
        <v>0</v>
      </c>
      <c r="R3507" s="32">
        <f>IF($B3507="",0,IF($U3507="IN",N($M3507),0))</f>
        <v>0</v>
      </c>
      <c r="S3507" s="33">
        <f>IF($B3507="","",IF($M3507="","⚠ مبلغ",IF($E3507="","⚠ بانک عامل",IF(AND($U3507="TRF",$F3507=""),"⚠ بانک مقصد",IF(AND($V3507&lt;&gt;"NONE",$V3507&lt;&gt;"",$Z3507=""),"⚠ طرف حساب","✓")))))</f>
        <v>0</v>
      </c>
      <c r="T3507" s="29"/>
      <c r="U3507" s="27">
        <f>IFERROR(VLOOKUP($D3507,BankOpTbl,2,0),"")</f>
        <v>0</v>
      </c>
      <c r="V3507" s="27">
        <f>IFERROR(VLOOKUP($D3507,BankOpTbl,3,0),"")</f>
        <v>0</v>
      </c>
      <c r="W3507" s="27">
        <f>IFERROR(VLOOKUP($D3507,BankOpTbl,4,0),"")</f>
        <v>0</v>
      </c>
      <c r="X3507" s="27">
        <f>IF($E3507="","",IFERROR(VLOOKUP($E3507,BankTbl,4,0),""))</f>
        <v>0</v>
      </c>
      <c r="Y3507" s="27">
        <f>IF($F3507="","",IFERROR(VLOOKUP($F3507,BankTbl,4,0),""))</f>
        <v>0</v>
      </c>
      <c r="Z3507" s="27">
        <f>IF($B3507="","",IF($V3507="PICK",LEFT($N3507,5),IF($V3507="FIXED",$W3507,IF($V3507="CODE",$H3507,""))))</f>
        <v>0</v>
      </c>
    </row>
    <row r="3508" spans="1:26" ht="21" customHeight="1">
      <c r="A3508" s="27">
        <f>IF($B3508="","",COUNTA($B$13:$B3508))</f>
        <v>0</v>
      </c>
      <c r="B3508" s="28"/>
      <c r="C3508" s="28"/>
      <c r="D3508" s="29"/>
      <c r="E3508" s="29"/>
      <c r="F3508" s="29"/>
      <c r="G3508" s="28"/>
      <c r="H3508" s="28"/>
      <c r="I3508" s="30">
        <f>IF($H3508="","",IFERROR(VLOOKUP($H3508,AcctTbl,2,0),"کد ناشناخته"))</f>
        <v>0</v>
      </c>
      <c r="J3508" s="27">
        <f>IF($H3508="","",IFERROR(VLOOKUP($H3508,AcctTbl,3,0),""))</f>
        <v>0</v>
      </c>
      <c r="K3508" s="29"/>
      <c r="L3508" s="28"/>
      <c r="M3508" s="31"/>
      <c r="N3508" s="29"/>
      <c r="O3508" s="32">
        <f>IF($B3508="",0,IF($U3508="IN",N($M3508),0))</f>
        <v>0</v>
      </c>
      <c r="P3508" s="32">
        <f>IF($B3508="",0,IF(OR($U3508="OUT",$U3508="TRF"),N($M3508),0))</f>
        <v>0</v>
      </c>
      <c r="Q3508" s="32">
        <f>IF($B3508="",0,IF(OR($U3508="OUT",$U3508="TRF"),N($M3508),0))</f>
        <v>0</v>
      </c>
      <c r="R3508" s="32">
        <f>IF($B3508="",0,IF($U3508="IN",N($M3508),0))</f>
        <v>0</v>
      </c>
      <c r="S3508" s="33">
        <f>IF($B3508="","",IF($M3508="","⚠ مبلغ",IF($E3508="","⚠ بانک عامل",IF(AND($U3508="TRF",$F3508=""),"⚠ بانک مقصد",IF(AND($V3508&lt;&gt;"NONE",$V3508&lt;&gt;"",$Z3508=""),"⚠ طرف حساب","✓")))))</f>
        <v>0</v>
      </c>
      <c r="T3508" s="29"/>
      <c r="U3508" s="27">
        <f>IFERROR(VLOOKUP($D3508,BankOpTbl,2,0),"")</f>
        <v>0</v>
      </c>
      <c r="V3508" s="27">
        <f>IFERROR(VLOOKUP($D3508,BankOpTbl,3,0),"")</f>
        <v>0</v>
      </c>
      <c r="W3508" s="27">
        <f>IFERROR(VLOOKUP($D3508,BankOpTbl,4,0),"")</f>
        <v>0</v>
      </c>
      <c r="X3508" s="27">
        <f>IF($E3508="","",IFERROR(VLOOKUP($E3508,BankTbl,4,0),""))</f>
        <v>0</v>
      </c>
      <c r="Y3508" s="27">
        <f>IF($F3508="","",IFERROR(VLOOKUP($F3508,BankTbl,4,0),""))</f>
        <v>0</v>
      </c>
      <c r="Z3508" s="27">
        <f>IF($B3508="","",IF($V3508="PICK",LEFT($N3508,5),IF($V3508="FIXED",$W3508,IF($V3508="CODE",$H3508,""))))</f>
        <v>0</v>
      </c>
    </row>
    <row r="3509" spans="1:26" ht="21" customHeight="1">
      <c r="A3509" s="27">
        <f>IF($B3509="","",COUNTA($B$13:$B3509))</f>
        <v>0</v>
      </c>
      <c r="B3509" s="28"/>
      <c r="C3509" s="28"/>
      <c r="D3509" s="29"/>
      <c r="E3509" s="29"/>
      <c r="F3509" s="29"/>
      <c r="G3509" s="28"/>
      <c r="H3509" s="28"/>
      <c r="I3509" s="30">
        <f>IF($H3509="","",IFERROR(VLOOKUP($H3509,AcctTbl,2,0),"کد ناشناخته"))</f>
        <v>0</v>
      </c>
      <c r="J3509" s="27">
        <f>IF($H3509="","",IFERROR(VLOOKUP($H3509,AcctTbl,3,0),""))</f>
        <v>0</v>
      </c>
      <c r="K3509" s="29"/>
      <c r="L3509" s="28"/>
      <c r="M3509" s="31"/>
      <c r="N3509" s="29"/>
      <c r="O3509" s="32">
        <f>IF($B3509="",0,IF($U3509="IN",N($M3509),0))</f>
        <v>0</v>
      </c>
      <c r="P3509" s="32">
        <f>IF($B3509="",0,IF(OR($U3509="OUT",$U3509="TRF"),N($M3509),0))</f>
        <v>0</v>
      </c>
      <c r="Q3509" s="32">
        <f>IF($B3509="",0,IF(OR($U3509="OUT",$U3509="TRF"),N($M3509),0))</f>
        <v>0</v>
      </c>
      <c r="R3509" s="32">
        <f>IF($B3509="",0,IF($U3509="IN",N($M3509),0))</f>
        <v>0</v>
      </c>
      <c r="S3509" s="33">
        <f>IF($B3509="","",IF($M3509="","⚠ مبلغ",IF($E3509="","⚠ بانک عامل",IF(AND($U3509="TRF",$F3509=""),"⚠ بانک مقصد",IF(AND($V3509&lt;&gt;"NONE",$V3509&lt;&gt;"",$Z3509=""),"⚠ طرف حساب","✓")))))</f>
        <v>0</v>
      </c>
      <c r="T3509" s="29"/>
      <c r="U3509" s="27">
        <f>IFERROR(VLOOKUP($D3509,BankOpTbl,2,0),"")</f>
        <v>0</v>
      </c>
      <c r="V3509" s="27">
        <f>IFERROR(VLOOKUP($D3509,BankOpTbl,3,0),"")</f>
        <v>0</v>
      </c>
      <c r="W3509" s="27">
        <f>IFERROR(VLOOKUP($D3509,BankOpTbl,4,0),"")</f>
        <v>0</v>
      </c>
      <c r="X3509" s="27">
        <f>IF($E3509="","",IFERROR(VLOOKUP($E3509,BankTbl,4,0),""))</f>
        <v>0</v>
      </c>
      <c r="Y3509" s="27">
        <f>IF($F3509="","",IFERROR(VLOOKUP($F3509,BankTbl,4,0),""))</f>
        <v>0</v>
      </c>
      <c r="Z3509" s="27">
        <f>IF($B3509="","",IF($V3509="PICK",LEFT($N3509,5),IF($V3509="FIXED",$W3509,IF($V3509="CODE",$H3509,""))))</f>
        <v>0</v>
      </c>
    </row>
    <row r="3510" spans="1:26" ht="21" customHeight="1">
      <c r="A3510" s="27">
        <f>IF($B3510="","",COUNTA($B$13:$B3510))</f>
        <v>0</v>
      </c>
      <c r="B3510" s="28"/>
      <c r="C3510" s="28"/>
      <c r="D3510" s="29"/>
      <c r="E3510" s="29"/>
      <c r="F3510" s="29"/>
      <c r="G3510" s="28"/>
      <c r="H3510" s="28"/>
      <c r="I3510" s="30">
        <f>IF($H3510="","",IFERROR(VLOOKUP($H3510,AcctTbl,2,0),"کد ناشناخته"))</f>
        <v>0</v>
      </c>
      <c r="J3510" s="27">
        <f>IF($H3510="","",IFERROR(VLOOKUP($H3510,AcctTbl,3,0),""))</f>
        <v>0</v>
      </c>
      <c r="K3510" s="29"/>
      <c r="L3510" s="28"/>
      <c r="M3510" s="31"/>
      <c r="N3510" s="29"/>
      <c r="O3510" s="32">
        <f>IF($B3510="",0,IF($U3510="IN",N($M3510),0))</f>
        <v>0</v>
      </c>
      <c r="P3510" s="32">
        <f>IF($B3510="",0,IF(OR($U3510="OUT",$U3510="TRF"),N($M3510),0))</f>
        <v>0</v>
      </c>
      <c r="Q3510" s="32">
        <f>IF($B3510="",0,IF(OR($U3510="OUT",$U3510="TRF"),N($M3510),0))</f>
        <v>0</v>
      </c>
      <c r="R3510" s="32">
        <f>IF($B3510="",0,IF($U3510="IN",N($M3510),0))</f>
        <v>0</v>
      </c>
      <c r="S3510" s="33">
        <f>IF($B3510="","",IF($M3510="","⚠ مبلغ",IF($E3510="","⚠ بانک عامل",IF(AND($U3510="TRF",$F3510=""),"⚠ بانک مقصد",IF(AND($V3510&lt;&gt;"NONE",$V3510&lt;&gt;"",$Z3510=""),"⚠ طرف حساب","✓")))))</f>
        <v>0</v>
      </c>
      <c r="T3510" s="29"/>
      <c r="U3510" s="27">
        <f>IFERROR(VLOOKUP($D3510,BankOpTbl,2,0),"")</f>
        <v>0</v>
      </c>
      <c r="V3510" s="27">
        <f>IFERROR(VLOOKUP($D3510,BankOpTbl,3,0),"")</f>
        <v>0</v>
      </c>
      <c r="W3510" s="27">
        <f>IFERROR(VLOOKUP($D3510,BankOpTbl,4,0),"")</f>
        <v>0</v>
      </c>
      <c r="X3510" s="27">
        <f>IF($E3510="","",IFERROR(VLOOKUP($E3510,BankTbl,4,0),""))</f>
        <v>0</v>
      </c>
      <c r="Y3510" s="27">
        <f>IF($F3510="","",IFERROR(VLOOKUP($F3510,BankTbl,4,0),""))</f>
        <v>0</v>
      </c>
      <c r="Z3510" s="27">
        <f>IF($B3510="","",IF($V3510="PICK",LEFT($N3510,5),IF($V3510="FIXED",$W3510,IF($V3510="CODE",$H3510,""))))</f>
        <v>0</v>
      </c>
    </row>
    <row r="3511" spans="1:26" ht="21" customHeight="1">
      <c r="A3511" s="27">
        <f>IF($B3511="","",COUNTA($B$13:$B3511))</f>
        <v>0</v>
      </c>
      <c r="B3511" s="28"/>
      <c r="C3511" s="28"/>
      <c r="D3511" s="29"/>
      <c r="E3511" s="29"/>
      <c r="F3511" s="29"/>
      <c r="G3511" s="28"/>
      <c r="H3511" s="28"/>
      <c r="I3511" s="30">
        <f>IF($H3511="","",IFERROR(VLOOKUP($H3511,AcctTbl,2,0),"کد ناشناخته"))</f>
        <v>0</v>
      </c>
      <c r="J3511" s="27">
        <f>IF($H3511="","",IFERROR(VLOOKUP($H3511,AcctTbl,3,0),""))</f>
        <v>0</v>
      </c>
      <c r="K3511" s="29"/>
      <c r="L3511" s="28"/>
      <c r="M3511" s="31"/>
      <c r="N3511" s="29"/>
      <c r="O3511" s="32">
        <f>IF($B3511="",0,IF($U3511="IN",N($M3511),0))</f>
        <v>0</v>
      </c>
      <c r="P3511" s="32">
        <f>IF($B3511="",0,IF(OR($U3511="OUT",$U3511="TRF"),N($M3511),0))</f>
        <v>0</v>
      </c>
      <c r="Q3511" s="32">
        <f>IF($B3511="",0,IF(OR($U3511="OUT",$U3511="TRF"),N($M3511),0))</f>
        <v>0</v>
      </c>
      <c r="R3511" s="32">
        <f>IF($B3511="",0,IF($U3511="IN",N($M3511),0))</f>
        <v>0</v>
      </c>
      <c r="S3511" s="33">
        <f>IF($B3511="","",IF($M3511="","⚠ مبلغ",IF($E3511="","⚠ بانک عامل",IF(AND($U3511="TRF",$F3511=""),"⚠ بانک مقصد",IF(AND($V3511&lt;&gt;"NONE",$V3511&lt;&gt;"",$Z3511=""),"⚠ طرف حساب","✓")))))</f>
        <v>0</v>
      </c>
      <c r="T3511" s="29"/>
      <c r="U3511" s="27">
        <f>IFERROR(VLOOKUP($D3511,BankOpTbl,2,0),"")</f>
        <v>0</v>
      </c>
      <c r="V3511" s="27">
        <f>IFERROR(VLOOKUP($D3511,BankOpTbl,3,0),"")</f>
        <v>0</v>
      </c>
      <c r="W3511" s="27">
        <f>IFERROR(VLOOKUP($D3511,BankOpTbl,4,0),"")</f>
        <v>0</v>
      </c>
      <c r="X3511" s="27">
        <f>IF($E3511="","",IFERROR(VLOOKUP($E3511,BankTbl,4,0),""))</f>
        <v>0</v>
      </c>
      <c r="Y3511" s="27">
        <f>IF($F3511="","",IFERROR(VLOOKUP($F3511,BankTbl,4,0),""))</f>
        <v>0</v>
      </c>
      <c r="Z3511" s="27">
        <f>IF($B3511="","",IF($V3511="PICK",LEFT($N3511,5),IF($V3511="FIXED",$W3511,IF($V3511="CODE",$H3511,""))))</f>
        <v>0</v>
      </c>
    </row>
    <row r="3512" spans="1:26" ht="21" customHeight="1">
      <c r="A3512" s="27">
        <f>IF($B3512="","",COUNTA($B$13:$B3512))</f>
        <v>0</v>
      </c>
      <c r="B3512" s="28"/>
      <c r="C3512" s="28"/>
      <c r="D3512" s="29"/>
      <c r="E3512" s="29"/>
      <c r="F3512" s="29"/>
      <c r="G3512" s="28"/>
      <c r="H3512" s="28"/>
      <c r="I3512" s="30">
        <f>IF($H3512="","",IFERROR(VLOOKUP($H3512,AcctTbl,2,0),"کد ناشناخته"))</f>
        <v>0</v>
      </c>
      <c r="J3512" s="27">
        <f>IF($H3512="","",IFERROR(VLOOKUP($H3512,AcctTbl,3,0),""))</f>
        <v>0</v>
      </c>
      <c r="K3512" s="29"/>
      <c r="L3512" s="28"/>
      <c r="M3512" s="31"/>
      <c r="N3512" s="29"/>
      <c r="O3512" s="32">
        <f>IF($B3512="",0,IF($U3512="IN",N($M3512),0))</f>
        <v>0</v>
      </c>
      <c r="P3512" s="32">
        <f>IF($B3512="",0,IF(OR($U3512="OUT",$U3512="TRF"),N($M3512),0))</f>
        <v>0</v>
      </c>
      <c r="Q3512" s="32">
        <f>IF($B3512="",0,IF(OR($U3512="OUT",$U3512="TRF"),N($M3512),0))</f>
        <v>0</v>
      </c>
      <c r="R3512" s="32">
        <f>IF($B3512="",0,IF($U3512="IN",N($M3512),0))</f>
        <v>0</v>
      </c>
      <c r="S3512" s="33">
        <f>IF($B3512="","",IF($M3512="","⚠ مبلغ",IF($E3512="","⚠ بانک عامل",IF(AND($U3512="TRF",$F3512=""),"⚠ بانک مقصد",IF(AND($V3512&lt;&gt;"NONE",$V3512&lt;&gt;"",$Z3512=""),"⚠ طرف حساب","✓")))))</f>
        <v>0</v>
      </c>
      <c r="T3512" s="29"/>
      <c r="U3512" s="27">
        <f>IFERROR(VLOOKUP($D3512,BankOpTbl,2,0),"")</f>
        <v>0</v>
      </c>
      <c r="V3512" s="27">
        <f>IFERROR(VLOOKUP($D3512,BankOpTbl,3,0),"")</f>
        <v>0</v>
      </c>
      <c r="W3512" s="27">
        <f>IFERROR(VLOOKUP($D3512,BankOpTbl,4,0),"")</f>
        <v>0</v>
      </c>
      <c r="X3512" s="27">
        <f>IF($E3512="","",IFERROR(VLOOKUP($E3512,BankTbl,4,0),""))</f>
        <v>0</v>
      </c>
      <c r="Y3512" s="27">
        <f>IF($F3512="","",IFERROR(VLOOKUP($F3512,BankTbl,4,0),""))</f>
        <v>0</v>
      </c>
      <c r="Z3512" s="27">
        <f>IF($B3512="","",IF($V3512="PICK",LEFT($N3512,5),IF($V3512="FIXED",$W3512,IF($V3512="CODE",$H3512,""))))</f>
        <v>0</v>
      </c>
    </row>
    <row r="3513" spans="1:26" ht="21" customHeight="1">
      <c r="A3513" s="27">
        <f>IF($B3513="","",COUNTA($B$13:$B3513))</f>
        <v>0</v>
      </c>
      <c r="B3513" s="28"/>
      <c r="C3513" s="28"/>
      <c r="D3513" s="29"/>
      <c r="E3513" s="29"/>
      <c r="F3513" s="29"/>
      <c r="G3513" s="28"/>
      <c r="H3513" s="28"/>
      <c r="I3513" s="30">
        <f>IF($H3513="","",IFERROR(VLOOKUP($H3513,AcctTbl,2,0),"کد ناشناخته"))</f>
        <v>0</v>
      </c>
      <c r="J3513" s="27">
        <f>IF($H3513="","",IFERROR(VLOOKUP($H3513,AcctTbl,3,0),""))</f>
        <v>0</v>
      </c>
      <c r="K3513" s="29"/>
      <c r="L3513" s="28"/>
      <c r="M3513" s="31"/>
      <c r="N3513" s="29"/>
      <c r="O3513" s="32">
        <f>IF($B3513="",0,IF($U3513="IN",N($M3513),0))</f>
        <v>0</v>
      </c>
      <c r="P3513" s="32">
        <f>IF($B3513="",0,IF(OR($U3513="OUT",$U3513="TRF"),N($M3513),0))</f>
        <v>0</v>
      </c>
      <c r="Q3513" s="32">
        <f>IF($B3513="",0,IF(OR($U3513="OUT",$U3513="TRF"),N($M3513),0))</f>
        <v>0</v>
      </c>
      <c r="R3513" s="32">
        <f>IF($B3513="",0,IF($U3513="IN",N($M3513),0))</f>
        <v>0</v>
      </c>
      <c r="S3513" s="33">
        <f>IF($B3513="","",IF($M3513="","⚠ مبلغ",IF($E3513="","⚠ بانک عامل",IF(AND($U3513="TRF",$F3513=""),"⚠ بانک مقصد",IF(AND($V3513&lt;&gt;"NONE",$V3513&lt;&gt;"",$Z3513=""),"⚠ طرف حساب","✓")))))</f>
        <v>0</v>
      </c>
      <c r="T3513" s="29"/>
      <c r="U3513" s="27">
        <f>IFERROR(VLOOKUP($D3513,BankOpTbl,2,0),"")</f>
        <v>0</v>
      </c>
      <c r="V3513" s="27">
        <f>IFERROR(VLOOKUP($D3513,BankOpTbl,3,0),"")</f>
        <v>0</v>
      </c>
      <c r="W3513" s="27">
        <f>IFERROR(VLOOKUP($D3513,BankOpTbl,4,0),"")</f>
        <v>0</v>
      </c>
      <c r="X3513" s="27">
        <f>IF($E3513="","",IFERROR(VLOOKUP($E3513,BankTbl,4,0),""))</f>
        <v>0</v>
      </c>
      <c r="Y3513" s="27">
        <f>IF($F3513="","",IFERROR(VLOOKUP($F3513,BankTbl,4,0),""))</f>
        <v>0</v>
      </c>
      <c r="Z3513" s="27">
        <f>IF($B3513="","",IF($V3513="PICK",LEFT($N3513,5),IF($V3513="FIXED",$W3513,IF($V3513="CODE",$H3513,""))))</f>
        <v>0</v>
      </c>
    </row>
    <row r="3514" spans="1:26" ht="21" customHeight="1">
      <c r="A3514" s="27">
        <f>IF($B3514="","",COUNTA($B$13:$B3514))</f>
        <v>0</v>
      </c>
      <c r="B3514" s="28"/>
      <c r="C3514" s="28"/>
      <c r="D3514" s="29"/>
      <c r="E3514" s="29"/>
      <c r="F3514" s="29"/>
      <c r="G3514" s="28"/>
      <c r="H3514" s="28"/>
      <c r="I3514" s="30">
        <f>IF($H3514="","",IFERROR(VLOOKUP($H3514,AcctTbl,2,0),"کد ناشناخته"))</f>
        <v>0</v>
      </c>
      <c r="J3514" s="27">
        <f>IF($H3514="","",IFERROR(VLOOKUP($H3514,AcctTbl,3,0),""))</f>
        <v>0</v>
      </c>
      <c r="K3514" s="29"/>
      <c r="L3514" s="28"/>
      <c r="M3514" s="31"/>
      <c r="N3514" s="29"/>
      <c r="O3514" s="32">
        <f>IF($B3514="",0,IF($U3514="IN",N($M3514),0))</f>
        <v>0</v>
      </c>
      <c r="P3514" s="32">
        <f>IF($B3514="",0,IF(OR($U3514="OUT",$U3514="TRF"),N($M3514),0))</f>
        <v>0</v>
      </c>
      <c r="Q3514" s="32">
        <f>IF($B3514="",0,IF(OR($U3514="OUT",$U3514="TRF"),N($M3514),0))</f>
        <v>0</v>
      </c>
      <c r="R3514" s="32">
        <f>IF($B3514="",0,IF($U3514="IN",N($M3514),0))</f>
        <v>0</v>
      </c>
      <c r="S3514" s="33">
        <f>IF($B3514="","",IF($M3514="","⚠ مبلغ",IF($E3514="","⚠ بانک عامل",IF(AND($U3514="TRF",$F3514=""),"⚠ بانک مقصد",IF(AND($V3514&lt;&gt;"NONE",$V3514&lt;&gt;"",$Z3514=""),"⚠ طرف حساب","✓")))))</f>
        <v>0</v>
      </c>
      <c r="T3514" s="29"/>
      <c r="U3514" s="27">
        <f>IFERROR(VLOOKUP($D3514,BankOpTbl,2,0),"")</f>
        <v>0</v>
      </c>
      <c r="V3514" s="27">
        <f>IFERROR(VLOOKUP($D3514,BankOpTbl,3,0),"")</f>
        <v>0</v>
      </c>
      <c r="W3514" s="27">
        <f>IFERROR(VLOOKUP($D3514,BankOpTbl,4,0),"")</f>
        <v>0</v>
      </c>
      <c r="X3514" s="27">
        <f>IF($E3514="","",IFERROR(VLOOKUP($E3514,BankTbl,4,0),""))</f>
        <v>0</v>
      </c>
      <c r="Y3514" s="27">
        <f>IF($F3514="","",IFERROR(VLOOKUP($F3514,BankTbl,4,0),""))</f>
        <v>0</v>
      </c>
      <c r="Z3514" s="27">
        <f>IF($B3514="","",IF($V3514="PICK",LEFT($N3514,5),IF($V3514="FIXED",$W3514,IF($V3514="CODE",$H3514,""))))</f>
        <v>0</v>
      </c>
    </row>
    <row r="3515" spans="1:26" ht="21" customHeight="1">
      <c r="A3515" s="27">
        <f>IF($B3515="","",COUNTA($B$13:$B3515))</f>
        <v>0</v>
      </c>
      <c r="B3515" s="28"/>
      <c r="C3515" s="28"/>
      <c r="D3515" s="29"/>
      <c r="E3515" s="29"/>
      <c r="F3515" s="29"/>
      <c r="G3515" s="28"/>
      <c r="H3515" s="28"/>
      <c r="I3515" s="30">
        <f>IF($H3515="","",IFERROR(VLOOKUP($H3515,AcctTbl,2,0),"کد ناشناخته"))</f>
        <v>0</v>
      </c>
      <c r="J3515" s="27">
        <f>IF($H3515="","",IFERROR(VLOOKUP($H3515,AcctTbl,3,0),""))</f>
        <v>0</v>
      </c>
      <c r="K3515" s="29"/>
      <c r="L3515" s="28"/>
      <c r="M3515" s="31"/>
      <c r="N3515" s="29"/>
      <c r="O3515" s="32">
        <f>IF($B3515="",0,IF($U3515="IN",N($M3515),0))</f>
        <v>0</v>
      </c>
      <c r="P3515" s="32">
        <f>IF($B3515="",0,IF(OR($U3515="OUT",$U3515="TRF"),N($M3515),0))</f>
        <v>0</v>
      </c>
      <c r="Q3515" s="32">
        <f>IF($B3515="",0,IF(OR($U3515="OUT",$U3515="TRF"),N($M3515),0))</f>
        <v>0</v>
      </c>
      <c r="R3515" s="32">
        <f>IF($B3515="",0,IF($U3515="IN",N($M3515),0))</f>
        <v>0</v>
      </c>
      <c r="S3515" s="33">
        <f>IF($B3515="","",IF($M3515="","⚠ مبلغ",IF($E3515="","⚠ بانک عامل",IF(AND($U3515="TRF",$F3515=""),"⚠ بانک مقصد",IF(AND($V3515&lt;&gt;"NONE",$V3515&lt;&gt;"",$Z3515=""),"⚠ طرف حساب","✓")))))</f>
        <v>0</v>
      </c>
      <c r="T3515" s="29"/>
      <c r="U3515" s="27">
        <f>IFERROR(VLOOKUP($D3515,BankOpTbl,2,0),"")</f>
        <v>0</v>
      </c>
      <c r="V3515" s="27">
        <f>IFERROR(VLOOKUP($D3515,BankOpTbl,3,0),"")</f>
        <v>0</v>
      </c>
      <c r="W3515" s="27">
        <f>IFERROR(VLOOKUP($D3515,BankOpTbl,4,0),"")</f>
        <v>0</v>
      </c>
      <c r="X3515" s="27">
        <f>IF($E3515="","",IFERROR(VLOOKUP($E3515,BankTbl,4,0),""))</f>
        <v>0</v>
      </c>
      <c r="Y3515" s="27">
        <f>IF($F3515="","",IFERROR(VLOOKUP($F3515,BankTbl,4,0),""))</f>
        <v>0</v>
      </c>
      <c r="Z3515" s="27">
        <f>IF($B3515="","",IF($V3515="PICK",LEFT($N3515,5),IF($V3515="FIXED",$W3515,IF($V3515="CODE",$H3515,""))))</f>
        <v>0</v>
      </c>
    </row>
    <row r="3516" spans="1:26" ht="21" customHeight="1">
      <c r="A3516" s="27">
        <f>IF($B3516="","",COUNTA($B$13:$B3516))</f>
        <v>0</v>
      </c>
      <c r="B3516" s="28"/>
      <c r="C3516" s="28"/>
      <c r="D3516" s="29"/>
      <c r="E3516" s="29"/>
      <c r="F3516" s="29"/>
      <c r="G3516" s="28"/>
      <c r="H3516" s="28"/>
      <c r="I3516" s="30">
        <f>IF($H3516="","",IFERROR(VLOOKUP($H3516,AcctTbl,2,0),"کد ناشناخته"))</f>
        <v>0</v>
      </c>
      <c r="J3516" s="27">
        <f>IF($H3516="","",IFERROR(VLOOKUP($H3516,AcctTbl,3,0),""))</f>
        <v>0</v>
      </c>
      <c r="K3516" s="29"/>
      <c r="L3516" s="28"/>
      <c r="M3516" s="31"/>
      <c r="N3516" s="29"/>
      <c r="O3516" s="32">
        <f>IF($B3516="",0,IF($U3516="IN",N($M3516),0))</f>
        <v>0</v>
      </c>
      <c r="P3516" s="32">
        <f>IF($B3516="",0,IF(OR($U3516="OUT",$U3516="TRF"),N($M3516),0))</f>
        <v>0</v>
      </c>
      <c r="Q3516" s="32">
        <f>IF($B3516="",0,IF(OR($U3516="OUT",$U3516="TRF"),N($M3516),0))</f>
        <v>0</v>
      </c>
      <c r="R3516" s="32">
        <f>IF($B3516="",0,IF($U3516="IN",N($M3516),0))</f>
        <v>0</v>
      </c>
      <c r="S3516" s="33">
        <f>IF($B3516="","",IF($M3516="","⚠ مبلغ",IF($E3516="","⚠ بانک عامل",IF(AND($U3516="TRF",$F3516=""),"⚠ بانک مقصد",IF(AND($V3516&lt;&gt;"NONE",$V3516&lt;&gt;"",$Z3516=""),"⚠ طرف حساب","✓")))))</f>
        <v>0</v>
      </c>
      <c r="T3516" s="29"/>
      <c r="U3516" s="27">
        <f>IFERROR(VLOOKUP($D3516,BankOpTbl,2,0),"")</f>
        <v>0</v>
      </c>
      <c r="V3516" s="27">
        <f>IFERROR(VLOOKUP($D3516,BankOpTbl,3,0),"")</f>
        <v>0</v>
      </c>
      <c r="W3516" s="27">
        <f>IFERROR(VLOOKUP($D3516,BankOpTbl,4,0),"")</f>
        <v>0</v>
      </c>
      <c r="X3516" s="27">
        <f>IF($E3516="","",IFERROR(VLOOKUP($E3516,BankTbl,4,0),""))</f>
        <v>0</v>
      </c>
      <c r="Y3516" s="27">
        <f>IF($F3516="","",IFERROR(VLOOKUP($F3516,BankTbl,4,0),""))</f>
        <v>0</v>
      </c>
      <c r="Z3516" s="27">
        <f>IF($B3516="","",IF($V3516="PICK",LEFT($N3516,5),IF($V3516="FIXED",$W3516,IF($V3516="CODE",$H3516,""))))</f>
        <v>0</v>
      </c>
    </row>
    <row r="3517" spans="1:26" ht="21" customHeight="1">
      <c r="A3517" s="27">
        <f>IF($B3517="","",COUNTA($B$13:$B3517))</f>
        <v>0</v>
      </c>
      <c r="B3517" s="28"/>
      <c r="C3517" s="28"/>
      <c r="D3517" s="29"/>
      <c r="E3517" s="29"/>
      <c r="F3517" s="29"/>
      <c r="G3517" s="28"/>
      <c r="H3517" s="28"/>
      <c r="I3517" s="30">
        <f>IF($H3517="","",IFERROR(VLOOKUP($H3517,AcctTbl,2,0),"کد ناشناخته"))</f>
        <v>0</v>
      </c>
      <c r="J3517" s="27">
        <f>IF($H3517="","",IFERROR(VLOOKUP($H3517,AcctTbl,3,0),""))</f>
        <v>0</v>
      </c>
      <c r="K3517" s="29"/>
      <c r="L3517" s="28"/>
      <c r="M3517" s="31"/>
      <c r="N3517" s="29"/>
      <c r="O3517" s="32">
        <f>IF($B3517="",0,IF($U3517="IN",N($M3517),0))</f>
        <v>0</v>
      </c>
      <c r="P3517" s="32">
        <f>IF($B3517="",0,IF(OR($U3517="OUT",$U3517="TRF"),N($M3517),0))</f>
        <v>0</v>
      </c>
      <c r="Q3517" s="32">
        <f>IF($B3517="",0,IF(OR($U3517="OUT",$U3517="TRF"),N($M3517),0))</f>
        <v>0</v>
      </c>
      <c r="R3517" s="32">
        <f>IF($B3517="",0,IF($U3517="IN",N($M3517),0))</f>
        <v>0</v>
      </c>
      <c r="S3517" s="33">
        <f>IF($B3517="","",IF($M3517="","⚠ مبلغ",IF($E3517="","⚠ بانک عامل",IF(AND($U3517="TRF",$F3517=""),"⚠ بانک مقصد",IF(AND($V3517&lt;&gt;"NONE",$V3517&lt;&gt;"",$Z3517=""),"⚠ طرف حساب","✓")))))</f>
        <v>0</v>
      </c>
      <c r="T3517" s="29"/>
      <c r="U3517" s="27">
        <f>IFERROR(VLOOKUP($D3517,BankOpTbl,2,0),"")</f>
        <v>0</v>
      </c>
      <c r="V3517" s="27">
        <f>IFERROR(VLOOKUP($D3517,BankOpTbl,3,0),"")</f>
        <v>0</v>
      </c>
      <c r="W3517" s="27">
        <f>IFERROR(VLOOKUP($D3517,BankOpTbl,4,0),"")</f>
        <v>0</v>
      </c>
      <c r="X3517" s="27">
        <f>IF($E3517="","",IFERROR(VLOOKUP($E3517,BankTbl,4,0),""))</f>
        <v>0</v>
      </c>
      <c r="Y3517" s="27">
        <f>IF($F3517="","",IFERROR(VLOOKUP($F3517,BankTbl,4,0),""))</f>
        <v>0</v>
      </c>
      <c r="Z3517" s="27">
        <f>IF($B3517="","",IF($V3517="PICK",LEFT($N3517,5),IF($V3517="FIXED",$W3517,IF($V3517="CODE",$H3517,""))))</f>
        <v>0</v>
      </c>
    </row>
    <row r="3518" spans="1:26" ht="21" customHeight="1">
      <c r="A3518" s="27">
        <f>IF($B3518="","",COUNTA($B$13:$B3518))</f>
        <v>0</v>
      </c>
      <c r="B3518" s="28"/>
      <c r="C3518" s="28"/>
      <c r="D3518" s="29"/>
      <c r="E3518" s="29"/>
      <c r="F3518" s="29"/>
      <c r="G3518" s="28"/>
      <c r="H3518" s="28"/>
      <c r="I3518" s="30">
        <f>IF($H3518="","",IFERROR(VLOOKUP($H3518,AcctTbl,2,0),"کد ناشناخته"))</f>
        <v>0</v>
      </c>
      <c r="J3518" s="27">
        <f>IF($H3518="","",IFERROR(VLOOKUP($H3518,AcctTbl,3,0),""))</f>
        <v>0</v>
      </c>
      <c r="K3518" s="29"/>
      <c r="L3518" s="28"/>
      <c r="M3518" s="31"/>
      <c r="N3518" s="29"/>
      <c r="O3518" s="32">
        <f>IF($B3518="",0,IF($U3518="IN",N($M3518),0))</f>
        <v>0</v>
      </c>
      <c r="P3518" s="32">
        <f>IF($B3518="",0,IF(OR($U3518="OUT",$U3518="TRF"),N($M3518),0))</f>
        <v>0</v>
      </c>
      <c r="Q3518" s="32">
        <f>IF($B3518="",0,IF(OR($U3518="OUT",$U3518="TRF"),N($M3518),0))</f>
        <v>0</v>
      </c>
      <c r="R3518" s="32">
        <f>IF($B3518="",0,IF($U3518="IN",N($M3518),0))</f>
        <v>0</v>
      </c>
      <c r="S3518" s="33">
        <f>IF($B3518="","",IF($M3518="","⚠ مبلغ",IF($E3518="","⚠ بانک عامل",IF(AND($U3518="TRF",$F3518=""),"⚠ بانک مقصد",IF(AND($V3518&lt;&gt;"NONE",$V3518&lt;&gt;"",$Z3518=""),"⚠ طرف حساب","✓")))))</f>
        <v>0</v>
      </c>
      <c r="T3518" s="29"/>
      <c r="U3518" s="27">
        <f>IFERROR(VLOOKUP($D3518,BankOpTbl,2,0),"")</f>
        <v>0</v>
      </c>
      <c r="V3518" s="27">
        <f>IFERROR(VLOOKUP($D3518,BankOpTbl,3,0),"")</f>
        <v>0</v>
      </c>
      <c r="W3518" s="27">
        <f>IFERROR(VLOOKUP($D3518,BankOpTbl,4,0),"")</f>
        <v>0</v>
      </c>
      <c r="X3518" s="27">
        <f>IF($E3518="","",IFERROR(VLOOKUP($E3518,BankTbl,4,0),""))</f>
        <v>0</v>
      </c>
      <c r="Y3518" s="27">
        <f>IF($F3518="","",IFERROR(VLOOKUP($F3518,BankTbl,4,0),""))</f>
        <v>0</v>
      </c>
      <c r="Z3518" s="27">
        <f>IF($B3518="","",IF($V3518="PICK",LEFT($N3518,5),IF($V3518="FIXED",$W3518,IF($V3518="CODE",$H3518,""))))</f>
        <v>0</v>
      </c>
    </row>
    <row r="3519" spans="1:26" ht="21" customHeight="1">
      <c r="A3519" s="27">
        <f>IF($B3519="","",COUNTA($B$13:$B3519))</f>
        <v>0</v>
      </c>
      <c r="B3519" s="28"/>
      <c r="C3519" s="28"/>
      <c r="D3519" s="29"/>
      <c r="E3519" s="29"/>
      <c r="F3519" s="29"/>
      <c r="G3519" s="28"/>
      <c r="H3519" s="28"/>
      <c r="I3519" s="30">
        <f>IF($H3519="","",IFERROR(VLOOKUP($H3519,AcctTbl,2,0),"کد ناشناخته"))</f>
        <v>0</v>
      </c>
      <c r="J3519" s="27">
        <f>IF($H3519="","",IFERROR(VLOOKUP($H3519,AcctTbl,3,0),""))</f>
        <v>0</v>
      </c>
      <c r="K3519" s="29"/>
      <c r="L3519" s="28"/>
      <c r="M3519" s="31"/>
      <c r="N3519" s="29"/>
      <c r="O3519" s="32">
        <f>IF($B3519="",0,IF($U3519="IN",N($M3519),0))</f>
        <v>0</v>
      </c>
      <c r="P3519" s="32">
        <f>IF($B3519="",0,IF(OR($U3519="OUT",$U3519="TRF"),N($M3519),0))</f>
        <v>0</v>
      </c>
      <c r="Q3519" s="32">
        <f>IF($B3519="",0,IF(OR($U3519="OUT",$U3519="TRF"),N($M3519),0))</f>
        <v>0</v>
      </c>
      <c r="R3519" s="32">
        <f>IF($B3519="",0,IF($U3519="IN",N($M3519),0))</f>
        <v>0</v>
      </c>
      <c r="S3519" s="33">
        <f>IF($B3519="","",IF($M3519="","⚠ مبلغ",IF($E3519="","⚠ بانک عامل",IF(AND($U3519="TRF",$F3519=""),"⚠ بانک مقصد",IF(AND($V3519&lt;&gt;"NONE",$V3519&lt;&gt;"",$Z3519=""),"⚠ طرف حساب","✓")))))</f>
        <v>0</v>
      </c>
      <c r="T3519" s="29"/>
      <c r="U3519" s="27">
        <f>IFERROR(VLOOKUP($D3519,BankOpTbl,2,0),"")</f>
        <v>0</v>
      </c>
      <c r="V3519" s="27">
        <f>IFERROR(VLOOKUP($D3519,BankOpTbl,3,0),"")</f>
        <v>0</v>
      </c>
      <c r="W3519" s="27">
        <f>IFERROR(VLOOKUP($D3519,BankOpTbl,4,0),"")</f>
        <v>0</v>
      </c>
      <c r="X3519" s="27">
        <f>IF($E3519="","",IFERROR(VLOOKUP($E3519,BankTbl,4,0),""))</f>
        <v>0</v>
      </c>
      <c r="Y3519" s="27">
        <f>IF($F3519="","",IFERROR(VLOOKUP($F3519,BankTbl,4,0),""))</f>
        <v>0</v>
      </c>
      <c r="Z3519" s="27">
        <f>IF($B3519="","",IF($V3519="PICK",LEFT($N3519,5),IF($V3519="FIXED",$W3519,IF($V3519="CODE",$H3519,""))))</f>
        <v>0</v>
      </c>
    </row>
    <row r="3520" spans="1:26" ht="21" customHeight="1">
      <c r="A3520" s="27">
        <f>IF($B3520="","",COUNTA($B$13:$B3520))</f>
        <v>0</v>
      </c>
      <c r="B3520" s="28"/>
      <c r="C3520" s="28"/>
      <c r="D3520" s="29"/>
      <c r="E3520" s="29"/>
      <c r="F3520" s="29"/>
      <c r="G3520" s="28"/>
      <c r="H3520" s="28"/>
      <c r="I3520" s="30">
        <f>IF($H3520="","",IFERROR(VLOOKUP($H3520,AcctTbl,2,0),"کد ناشناخته"))</f>
        <v>0</v>
      </c>
      <c r="J3520" s="27">
        <f>IF($H3520="","",IFERROR(VLOOKUP($H3520,AcctTbl,3,0),""))</f>
        <v>0</v>
      </c>
      <c r="K3520" s="29"/>
      <c r="L3520" s="28"/>
      <c r="M3520" s="31"/>
      <c r="N3520" s="29"/>
      <c r="O3520" s="32">
        <f>IF($B3520="",0,IF($U3520="IN",N($M3520),0))</f>
        <v>0</v>
      </c>
      <c r="P3520" s="32">
        <f>IF($B3520="",0,IF(OR($U3520="OUT",$U3520="TRF"),N($M3520),0))</f>
        <v>0</v>
      </c>
      <c r="Q3520" s="32">
        <f>IF($B3520="",0,IF(OR($U3520="OUT",$U3520="TRF"),N($M3520),0))</f>
        <v>0</v>
      </c>
      <c r="R3520" s="32">
        <f>IF($B3520="",0,IF($U3520="IN",N($M3520),0))</f>
        <v>0</v>
      </c>
      <c r="S3520" s="33">
        <f>IF($B3520="","",IF($M3520="","⚠ مبلغ",IF($E3520="","⚠ بانک عامل",IF(AND($U3520="TRF",$F3520=""),"⚠ بانک مقصد",IF(AND($V3520&lt;&gt;"NONE",$V3520&lt;&gt;"",$Z3520=""),"⚠ طرف حساب","✓")))))</f>
        <v>0</v>
      </c>
      <c r="T3520" s="29"/>
      <c r="U3520" s="27">
        <f>IFERROR(VLOOKUP($D3520,BankOpTbl,2,0),"")</f>
        <v>0</v>
      </c>
      <c r="V3520" s="27">
        <f>IFERROR(VLOOKUP($D3520,BankOpTbl,3,0),"")</f>
        <v>0</v>
      </c>
      <c r="W3520" s="27">
        <f>IFERROR(VLOOKUP($D3520,BankOpTbl,4,0),"")</f>
        <v>0</v>
      </c>
      <c r="X3520" s="27">
        <f>IF($E3520="","",IFERROR(VLOOKUP($E3520,BankTbl,4,0),""))</f>
        <v>0</v>
      </c>
      <c r="Y3520" s="27">
        <f>IF($F3520="","",IFERROR(VLOOKUP($F3520,BankTbl,4,0),""))</f>
        <v>0</v>
      </c>
      <c r="Z3520" s="27">
        <f>IF($B3520="","",IF($V3520="PICK",LEFT($N3520,5),IF($V3520="FIXED",$W3520,IF($V3520="CODE",$H3520,""))))</f>
        <v>0</v>
      </c>
    </row>
    <row r="3521" spans="1:26" ht="21" customHeight="1">
      <c r="A3521" s="27">
        <f>IF($B3521="","",COUNTA($B$13:$B3521))</f>
        <v>0</v>
      </c>
      <c r="B3521" s="28"/>
      <c r="C3521" s="28"/>
      <c r="D3521" s="29"/>
      <c r="E3521" s="29"/>
      <c r="F3521" s="29"/>
      <c r="G3521" s="28"/>
      <c r="H3521" s="28"/>
      <c r="I3521" s="30">
        <f>IF($H3521="","",IFERROR(VLOOKUP($H3521,AcctTbl,2,0),"کد ناشناخته"))</f>
        <v>0</v>
      </c>
      <c r="J3521" s="27">
        <f>IF($H3521="","",IFERROR(VLOOKUP($H3521,AcctTbl,3,0),""))</f>
        <v>0</v>
      </c>
      <c r="K3521" s="29"/>
      <c r="L3521" s="28"/>
      <c r="M3521" s="31"/>
      <c r="N3521" s="29"/>
      <c r="O3521" s="32">
        <f>IF($B3521="",0,IF($U3521="IN",N($M3521),0))</f>
        <v>0</v>
      </c>
      <c r="P3521" s="32">
        <f>IF($B3521="",0,IF(OR($U3521="OUT",$U3521="TRF"),N($M3521),0))</f>
        <v>0</v>
      </c>
      <c r="Q3521" s="32">
        <f>IF($B3521="",0,IF(OR($U3521="OUT",$U3521="TRF"),N($M3521),0))</f>
        <v>0</v>
      </c>
      <c r="R3521" s="32">
        <f>IF($B3521="",0,IF($U3521="IN",N($M3521),0))</f>
        <v>0</v>
      </c>
      <c r="S3521" s="33">
        <f>IF($B3521="","",IF($M3521="","⚠ مبلغ",IF($E3521="","⚠ بانک عامل",IF(AND($U3521="TRF",$F3521=""),"⚠ بانک مقصد",IF(AND($V3521&lt;&gt;"NONE",$V3521&lt;&gt;"",$Z3521=""),"⚠ طرف حساب","✓")))))</f>
        <v>0</v>
      </c>
      <c r="T3521" s="29"/>
      <c r="U3521" s="27">
        <f>IFERROR(VLOOKUP($D3521,BankOpTbl,2,0),"")</f>
        <v>0</v>
      </c>
      <c r="V3521" s="27">
        <f>IFERROR(VLOOKUP($D3521,BankOpTbl,3,0),"")</f>
        <v>0</v>
      </c>
      <c r="W3521" s="27">
        <f>IFERROR(VLOOKUP($D3521,BankOpTbl,4,0),"")</f>
        <v>0</v>
      </c>
      <c r="X3521" s="27">
        <f>IF($E3521="","",IFERROR(VLOOKUP($E3521,BankTbl,4,0),""))</f>
        <v>0</v>
      </c>
      <c r="Y3521" s="27">
        <f>IF($F3521="","",IFERROR(VLOOKUP($F3521,BankTbl,4,0),""))</f>
        <v>0</v>
      </c>
      <c r="Z3521" s="27">
        <f>IF($B3521="","",IF($V3521="PICK",LEFT($N3521,5),IF($V3521="FIXED",$W3521,IF($V3521="CODE",$H3521,""))))</f>
        <v>0</v>
      </c>
    </row>
    <row r="3522" spans="1:26" ht="21" customHeight="1">
      <c r="A3522" s="27">
        <f>IF($B3522="","",COUNTA($B$13:$B3522))</f>
        <v>0</v>
      </c>
      <c r="B3522" s="28"/>
      <c r="C3522" s="28"/>
      <c r="D3522" s="29"/>
      <c r="E3522" s="29"/>
      <c r="F3522" s="29"/>
      <c r="G3522" s="28"/>
      <c r="H3522" s="28"/>
      <c r="I3522" s="30">
        <f>IF($H3522="","",IFERROR(VLOOKUP($H3522,AcctTbl,2,0),"کد ناشناخته"))</f>
        <v>0</v>
      </c>
      <c r="J3522" s="27">
        <f>IF($H3522="","",IFERROR(VLOOKUP($H3522,AcctTbl,3,0),""))</f>
        <v>0</v>
      </c>
      <c r="K3522" s="29"/>
      <c r="L3522" s="28"/>
      <c r="M3522" s="31"/>
      <c r="N3522" s="29"/>
      <c r="O3522" s="32">
        <f>IF($B3522="",0,IF($U3522="IN",N($M3522),0))</f>
        <v>0</v>
      </c>
      <c r="P3522" s="32">
        <f>IF($B3522="",0,IF(OR($U3522="OUT",$U3522="TRF"),N($M3522),0))</f>
        <v>0</v>
      </c>
      <c r="Q3522" s="32">
        <f>IF($B3522="",0,IF(OR($U3522="OUT",$U3522="TRF"),N($M3522),0))</f>
        <v>0</v>
      </c>
      <c r="R3522" s="32">
        <f>IF($B3522="",0,IF($U3522="IN",N($M3522),0))</f>
        <v>0</v>
      </c>
      <c r="S3522" s="33">
        <f>IF($B3522="","",IF($M3522="","⚠ مبلغ",IF($E3522="","⚠ بانک عامل",IF(AND($U3522="TRF",$F3522=""),"⚠ بانک مقصد",IF(AND($V3522&lt;&gt;"NONE",$V3522&lt;&gt;"",$Z3522=""),"⚠ طرف حساب","✓")))))</f>
        <v>0</v>
      </c>
      <c r="T3522" s="29"/>
      <c r="U3522" s="27">
        <f>IFERROR(VLOOKUP($D3522,BankOpTbl,2,0),"")</f>
        <v>0</v>
      </c>
      <c r="V3522" s="27">
        <f>IFERROR(VLOOKUP($D3522,BankOpTbl,3,0),"")</f>
        <v>0</v>
      </c>
      <c r="W3522" s="27">
        <f>IFERROR(VLOOKUP($D3522,BankOpTbl,4,0),"")</f>
        <v>0</v>
      </c>
      <c r="X3522" s="27">
        <f>IF($E3522="","",IFERROR(VLOOKUP($E3522,BankTbl,4,0),""))</f>
        <v>0</v>
      </c>
      <c r="Y3522" s="27">
        <f>IF($F3522="","",IFERROR(VLOOKUP($F3522,BankTbl,4,0),""))</f>
        <v>0</v>
      </c>
      <c r="Z3522" s="27">
        <f>IF($B3522="","",IF($V3522="PICK",LEFT($N3522,5),IF($V3522="FIXED",$W3522,IF($V3522="CODE",$H3522,""))))</f>
        <v>0</v>
      </c>
    </row>
    <row r="3523" spans="1:26" ht="21" customHeight="1">
      <c r="A3523" s="27">
        <f>IF($B3523="","",COUNTA($B$13:$B3523))</f>
        <v>0</v>
      </c>
      <c r="B3523" s="28"/>
      <c r="C3523" s="28"/>
      <c r="D3523" s="29"/>
      <c r="E3523" s="29"/>
      <c r="F3523" s="29"/>
      <c r="G3523" s="28"/>
      <c r="H3523" s="28"/>
      <c r="I3523" s="30">
        <f>IF($H3523="","",IFERROR(VLOOKUP($H3523,AcctTbl,2,0),"کد ناشناخته"))</f>
        <v>0</v>
      </c>
      <c r="J3523" s="27">
        <f>IF($H3523="","",IFERROR(VLOOKUP($H3523,AcctTbl,3,0),""))</f>
        <v>0</v>
      </c>
      <c r="K3523" s="29"/>
      <c r="L3523" s="28"/>
      <c r="M3523" s="31"/>
      <c r="N3523" s="29"/>
      <c r="O3523" s="32">
        <f>IF($B3523="",0,IF($U3523="IN",N($M3523),0))</f>
        <v>0</v>
      </c>
      <c r="P3523" s="32">
        <f>IF($B3523="",0,IF(OR($U3523="OUT",$U3523="TRF"),N($M3523),0))</f>
        <v>0</v>
      </c>
      <c r="Q3523" s="32">
        <f>IF($B3523="",0,IF(OR($U3523="OUT",$U3523="TRF"),N($M3523),0))</f>
        <v>0</v>
      </c>
      <c r="R3523" s="32">
        <f>IF($B3523="",0,IF($U3523="IN",N($M3523),0))</f>
        <v>0</v>
      </c>
      <c r="S3523" s="33">
        <f>IF($B3523="","",IF($M3523="","⚠ مبلغ",IF($E3523="","⚠ بانک عامل",IF(AND($U3523="TRF",$F3523=""),"⚠ بانک مقصد",IF(AND($V3523&lt;&gt;"NONE",$V3523&lt;&gt;"",$Z3523=""),"⚠ طرف حساب","✓")))))</f>
        <v>0</v>
      </c>
      <c r="T3523" s="29"/>
      <c r="U3523" s="27">
        <f>IFERROR(VLOOKUP($D3523,BankOpTbl,2,0),"")</f>
        <v>0</v>
      </c>
      <c r="V3523" s="27">
        <f>IFERROR(VLOOKUP($D3523,BankOpTbl,3,0),"")</f>
        <v>0</v>
      </c>
      <c r="W3523" s="27">
        <f>IFERROR(VLOOKUP($D3523,BankOpTbl,4,0),"")</f>
        <v>0</v>
      </c>
      <c r="X3523" s="27">
        <f>IF($E3523="","",IFERROR(VLOOKUP($E3523,BankTbl,4,0),""))</f>
        <v>0</v>
      </c>
      <c r="Y3523" s="27">
        <f>IF($F3523="","",IFERROR(VLOOKUP($F3523,BankTbl,4,0),""))</f>
        <v>0</v>
      </c>
      <c r="Z3523" s="27">
        <f>IF($B3523="","",IF($V3523="PICK",LEFT($N3523,5),IF($V3523="FIXED",$W3523,IF($V3523="CODE",$H3523,""))))</f>
        <v>0</v>
      </c>
    </row>
    <row r="3524" spans="1:26" ht="21" customHeight="1">
      <c r="A3524" s="27">
        <f>IF($B3524="","",COUNTA($B$13:$B3524))</f>
        <v>0</v>
      </c>
      <c r="B3524" s="28"/>
      <c r="C3524" s="28"/>
      <c r="D3524" s="29"/>
      <c r="E3524" s="29"/>
      <c r="F3524" s="29"/>
      <c r="G3524" s="28"/>
      <c r="H3524" s="28"/>
      <c r="I3524" s="30">
        <f>IF($H3524="","",IFERROR(VLOOKUP($H3524,AcctTbl,2,0),"کد ناشناخته"))</f>
        <v>0</v>
      </c>
      <c r="J3524" s="27">
        <f>IF($H3524="","",IFERROR(VLOOKUP($H3524,AcctTbl,3,0),""))</f>
        <v>0</v>
      </c>
      <c r="K3524" s="29"/>
      <c r="L3524" s="28"/>
      <c r="M3524" s="31"/>
      <c r="N3524" s="29"/>
      <c r="O3524" s="32">
        <f>IF($B3524="",0,IF($U3524="IN",N($M3524),0))</f>
        <v>0</v>
      </c>
      <c r="P3524" s="32">
        <f>IF($B3524="",0,IF(OR($U3524="OUT",$U3524="TRF"),N($M3524),0))</f>
        <v>0</v>
      </c>
      <c r="Q3524" s="32">
        <f>IF($B3524="",0,IF(OR($U3524="OUT",$U3524="TRF"),N($M3524),0))</f>
        <v>0</v>
      </c>
      <c r="R3524" s="32">
        <f>IF($B3524="",0,IF($U3524="IN",N($M3524),0))</f>
        <v>0</v>
      </c>
      <c r="S3524" s="33">
        <f>IF($B3524="","",IF($M3524="","⚠ مبلغ",IF($E3524="","⚠ بانک عامل",IF(AND($U3524="TRF",$F3524=""),"⚠ بانک مقصد",IF(AND($V3524&lt;&gt;"NONE",$V3524&lt;&gt;"",$Z3524=""),"⚠ طرف حساب","✓")))))</f>
        <v>0</v>
      </c>
      <c r="T3524" s="29"/>
      <c r="U3524" s="27">
        <f>IFERROR(VLOOKUP($D3524,BankOpTbl,2,0),"")</f>
        <v>0</v>
      </c>
      <c r="V3524" s="27">
        <f>IFERROR(VLOOKUP($D3524,BankOpTbl,3,0),"")</f>
        <v>0</v>
      </c>
      <c r="W3524" s="27">
        <f>IFERROR(VLOOKUP($D3524,BankOpTbl,4,0),"")</f>
        <v>0</v>
      </c>
      <c r="X3524" s="27">
        <f>IF($E3524="","",IFERROR(VLOOKUP($E3524,BankTbl,4,0),""))</f>
        <v>0</v>
      </c>
      <c r="Y3524" s="27">
        <f>IF($F3524="","",IFERROR(VLOOKUP($F3524,BankTbl,4,0),""))</f>
        <v>0</v>
      </c>
      <c r="Z3524" s="27">
        <f>IF($B3524="","",IF($V3524="PICK",LEFT($N3524,5),IF($V3524="FIXED",$W3524,IF($V3524="CODE",$H3524,""))))</f>
        <v>0</v>
      </c>
    </row>
    <row r="3525" spans="1:26" ht="21" customHeight="1">
      <c r="A3525" s="27">
        <f>IF($B3525="","",COUNTA($B$13:$B3525))</f>
        <v>0</v>
      </c>
      <c r="B3525" s="28"/>
      <c r="C3525" s="28"/>
      <c r="D3525" s="29"/>
      <c r="E3525" s="29"/>
      <c r="F3525" s="29"/>
      <c r="G3525" s="28"/>
      <c r="H3525" s="28"/>
      <c r="I3525" s="30">
        <f>IF($H3525="","",IFERROR(VLOOKUP($H3525,AcctTbl,2,0),"کد ناشناخته"))</f>
        <v>0</v>
      </c>
      <c r="J3525" s="27">
        <f>IF($H3525="","",IFERROR(VLOOKUP($H3525,AcctTbl,3,0),""))</f>
        <v>0</v>
      </c>
      <c r="K3525" s="29"/>
      <c r="L3525" s="28"/>
      <c r="M3525" s="31"/>
      <c r="N3525" s="29"/>
      <c r="O3525" s="32">
        <f>IF($B3525="",0,IF($U3525="IN",N($M3525),0))</f>
        <v>0</v>
      </c>
      <c r="P3525" s="32">
        <f>IF($B3525="",0,IF(OR($U3525="OUT",$U3525="TRF"),N($M3525),0))</f>
        <v>0</v>
      </c>
      <c r="Q3525" s="32">
        <f>IF($B3525="",0,IF(OR($U3525="OUT",$U3525="TRF"),N($M3525),0))</f>
        <v>0</v>
      </c>
      <c r="R3525" s="32">
        <f>IF($B3525="",0,IF($U3525="IN",N($M3525),0))</f>
        <v>0</v>
      </c>
      <c r="S3525" s="33">
        <f>IF($B3525="","",IF($M3525="","⚠ مبلغ",IF($E3525="","⚠ بانک عامل",IF(AND($U3525="TRF",$F3525=""),"⚠ بانک مقصد",IF(AND($V3525&lt;&gt;"NONE",$V3525&lt;&gt;"",$Z3525=""),"⚠ طرف حساب","✓")))))</f>
        <v>0</v>
      </c>
      <c r="T3525" s="29"/>
      <c r="U3525" s="27">
        <f>IFERROR(VLOOKUP($D3525,BankOpTbl,2,0),"")</f>
        <v>0</v>
      </c>
      <c r="V3525" s="27">
        <f>IFERROR(VLOOKUP($D3525,BankOpTbl,3,0),"")</f>
        <v>0</v>
      </c>
      <c r="W3525" s="27">
        <f>IFERROR(VLOOKUP($D3525,BankOpTbl,4,0),"")</f>
        <v>0</v>
      </c>
      <c r="X3525" s="27">
        <f>IF($E3525="","",IFERROR(VLOOKUP($E3525,BankTbl,4,0),""))</f>
        <v>0</v>
      </c>
      <c r="Y3525" s="27">
        <f>IF($F3525="","",IFERROR(VLOOKUP($F3525,BankTbl,4,0),""))</f>
        <v>0</v>
      </c>
      <c r="Z3525" s="27">
        <f>IF($B3525="","",IF($V3525="PICK",LEFT($N3525,5),IF($V3525="FIXED",$W3525,IF($V3525="CODE",$H3525,""))))</f>
        <v>0</v>
      </c>
    </row>
    <row r="3526" spans="1:26" ht="21" customHeight="1">
      <c r="A3526" s="27">
        <f>IF($B3526="","",COUNTA($B$13:$B3526))</f>
        <v>0</v>
      </c>
      <c r="B3526" s="28"/>
      <c r="C3526" s="28"/>
      <c r="D3526" s="29"/>
      <c r="E3526" s="29"/>
      <c r="F3526" s="29"/>
      <c r="G3526" s="28"/>
      <c r="H3526" s="28"/>
      <c r="I3526" s="30">
        <f>IF($H3526="","",IFERROR(VLOOKUP($H3526,AcctTbl,2,0),"کد ناشناخته"))</f>
        <v>0</v>
      </c>
      <c r="J3526" s="27">
        <f>IF($H3526="","",IFERROR(VLOOKUP($H3526,AcctTbl,3,0),""))</f>
        <v>0</v>
      </c>
      <c r="K3526" s="29"/>
      <c r="L3526" s="28"/>
      <c r="M3526" s="31"/>
      <c r="N3526" s="29"/>
      <c r="O3526" s="32">
        <f>IF($B3526="",0,IF($U3526="IN",N($M3526),0))</f>
        <v>0</v>
      </c>
      <c r="P3526" s="32">
        <f>IF($B3526="",0,IF(OR($U3526="OUT",$U3526="TRF"),N($M3526),0))</f>
        <v>0</v>
      </c>
      <c r="Q3526" s="32">
        <f>IF($B3526="",0,IF(OR($U3526="OUT",$U3526="TRF"),N($M3526),0))</f>
        <v>0</v>
      </c>
      <c r="R3526" s="32">
        <f>IF($B3526="",0,IF($U3526="IN",N($M3526),0))</f>
        <v>0</v>
      </c>
      <c r="S3526" s="33">
        <f>IF($B3526="","",IF($M3526="","⚠ مبلغ",IF($E3526="","⚠ بانک عامل",IF(AND($U3526="TRF",$F3526=""),"⚠ بانک مقصد",IF(AND($V3526&lt;&gt;"NONE",$V3526&lt;&gt;"",$Z3526=""),"⚠ طرف حساب","✓")))))</f>
        <v>0</v>
      </c>
      <c r="T3526" s="29"/>
      <c r="U3526" s="27">
        <f>IFERROR(VLOOKUP($D3526,BankOpTbl,2,0),"")</f>
        <v>0</v>
      </c>
      <c r="V3526" s="27">
        <f>IFERROR(VLOOKUP($D3526,BankOpTbl,3,0),"")</f>
        <v>0</v>
      </c>
      <c r="W3526" s="27">
        <f>IFERROR(VLOOKUP($D3526,BankOpTbl,4,0),"")</f>
        <v>0</v>
      </c>
      <c r="X3526" s="27">
        <f>IF($E3526="","",IFERROR(VLOOKUP($E3526,BankTbl,4,0),""))</f>
        <v>0</v>
      </c>
      <c r="Y3526" s="27">
        <f>IF($F3526="","",IFERROR(VLOOKUP($F3526,BankTbl,4,0),""))</f>
        <v>0</v>
      </c>
      <c r="Z3526" s="27">
        <f>IF($B3526="","",IF($V3526="PICK",LEFT($N3526,5),IF($V3526="FIXED",$W3526,IF($V3526="CODE",$H3526,""))))</f>
        <v>0</v>
      </c>
    </row>
    <row r="3527" spans="1:26" ht="21" customHeight="1">
      <c r="A3527" s="27">
        <f>IF($B3527="","",COUNTA($B$13:$B3527))</f>
        <v>0</v>
      </c>
      <c r="B3527" s="28"/>
      <c r="C3527" s="28"/>
      <c r="D3527" s="29"/>
      <c r="E3527" s="29"/>
      <c r="F3527" s="29"/>
      <c r="G3527" s="28"/>
      <c r="H3527" s="28"/>
      <c r="I3527" s="30">
        <f>IF($H3527="","",IFERROR(VLOOKUP($H3527,AcctTbl,2,0),"کد ناشناخته"))</f>
        <v>0</v>
      </c>
      <c r="J3527" s="27">
        <f>IF($H3527="","",IFERROR(VLOOKUP($H3527,AcctTbl,3,0),""))</f>
        <v>0</v>
      </c>
      <c r="K3527" s="29"/>
      <c r="L3527" s="28"/>
      <c r="M3527" s="31"/>
      <c r="N3527" s="29"/>
      <c r="O3527" s="32">
        <f>IF($B3527="",0,IF($U3527="IN",N($M3527),0))</f>
        <v>0</v>
      </c>
      <c r="P3527" s="32">
        <f>IF($B3527="",0,IF(OR($U3527="OUT",$U3527="TRF"),N($M3527),0))</f>
        <v>0</v>
      </c>
      <c r="Q3527" s="32">
        <f>IF($B3527="",0,IF(OR($U3527="OUT",$U3527="TRF"),N($M3527),0))</f>
        <v>0</v>
      </c>
      <c r="R3527" s="32">
        <f>IF($B3527="",0,IF($U3527="IN",N($M3527),0))</f>
        <v>0</v>
      </c>
      <c r="S3527" s="33">
        <f>IF($B3527="","",IF($M3527="","⚠ مبلغ",IF($E3527="","⚠ بانک عامل",IF(AND($U3527="TRF",$F3527=""),"⚠ بانک مقصد",IF(AND($V3527&lt;&gt;"NONE",$V3527&lt;&gt;"",$Z3527=""),"⚠ طرف حساب","✓")))))</f>
        <v>0</v>
      </c>
      <c r="T3527" s="29"/>
      <c r="U3527" s="27">
        <f>IFERROR(VLOOKUP($D3527,BankOpTbl,2,0),"")</f>
        <v>0</v>
      </c>
      <c r="V3527" s="27">
        <f>IFERROR(VLOOKUP($D3527,BankOpTbl,3,0),"")</f>
        <v>0</v>
      </c>
      <c r="W3527" s="27">
        <f>IFERROR(VLOOKUP($D3527,BankOpTbl,4,0),"")</f>
        <v>0</v>
      </c>
      <c r="X3527" s="27">
        <f>IF($E3527="","",IFERROR(VLOOKUP($E3527,BankTbl,4,0),""))</f>
        <v>0</v>
      </c>
      <c r="Y3527" s="27">
        <f>IF($F3527="","",IFERROR(VLOOKUP($F3527,BankTbl,4,0),""))</f>
        <v>0</v>
      </c>
      <c r="Z3527" s="27">
        <f>IF($B3527="","",IF($V3527="PICK",LEFT($N3527,5),IF($V3527="FIXED",$W3527,IF($V3527="CODE",$H3527,""))))</f>
        <v>0</v>
      </c>
    </row>
    <row r="3528" spans="1:26" ht="21" customHeight="1">
      <c r="A3528" s="27">
        <f>IF($B3528="","",COUNTA($B$13:$B3528))</f>
        <v>0</v>
      </c>
      <c r="B3528" s="28"/>
      <c r="C3528" s="28"/>
      <c r="D3528" s="29"/>
      <c r="E3528" s="29"/>
      <c r="F3528" s="29"/>
      <c r="G3528" s="28"/>
      <c r="H3528" s="28"/>
      <c r="I3528" s="30">
        <f>IF($H3528="","",IFERROR(VLOOKUP($H3528,AcctTbl,2,0),"کد ناشناخته"))</f>
        <v>0</v>
      </c>
      <c r="J3528" s="27">
        <f>IF($H3528="","",IFERROR(VLOOKUP($H3528,AcctTbl,3,0),""))</f>
        <v>0</v>
      </c>
      <c r="K3528" s="29"/>
      <c r="L3528" s="28"/>
      <c r="M3528" s="31"/>
      <c r="N3528" s="29"/>
      <c r="O3528" s="32">
        <f>IF($B3528="",0,IF($U3528="IN",N($M3528),0))</f>
        <v>0</v>
      </c>
      <c r="P3528" s="32">
        <f>IF($B3528="",0,IF(OR($U3528="OUT",$U3528="TRF"),N($M3528),0))</f>
        <v>0</v>
      </c>
      <c r="Q3528" s="32">
        <f>IF($B3528="",0,IF(OR($U3528="OUT",$U3528="TRF"),N($M3528),0))</f>
        <v>0</v>
      </c>
      <c r="R3528" s="32">
        <f>IF($B3528="",0,IF($U3528="IN",N($M3528),0))</f>
        <v>0</v>
      </c>
      <c r="S3528" s="33">
        <f>IF($B3528="","",IF($M3528="","⚠ مبلغ",IF($E3528="","⚠ بانک عامل",IF(AND($U3528="TRF",$F3528=""),"⚠ بانک مقصد",IF(AND($V3528&lt;&gt;"NONE",$V3528&lt;&gt;"",$Z3528=""),"⚠ طرف حساب","✓")))))</f>
        <v>0</v>
      </c>
      <c r="T3528" s="29"/>
      <c r="U3528" s="27">
        <f>IFERROR(VLOOKUP($D3528,BankOpTbl,2,0),"")</f>
        <v>0</v>
      </c>
      <c r="V3528" s="27">
        <f>IFERROR(VLOOKUP($D3528,BankOpTbl,3,0),"")</f>
        <v>0</v>
      </c>
      <c r="W3528" s="27">
        <f>IFERROR(VLOOKUP($D3528,BankOpTbl,4,0),"")</f>
        <v>0</v>
      </c>
      <c r="X3528" s="27">
        <f>IF($E3528="","",IFERROR(VLOOKUP($E3528,BankTbl,4,0),""))</f>
        <v>0</v>
      </c>
      <c r="Y3528" s="27">
        <f>IF($F3528="","",IFERROR(VLOOKUP($F3528,BankTbl,4,0),""))</f>
        <v>0</v>
      </c>
      <c r="Z3528" s="27">
        <f>IF($B3528="","",IF($V3528="PICK",LEFT($N3528,5),IF($V3528="FIXED",$W3528,IF($V3528="CODE",$H3528,""))))</f>
        <v>0</v>
      </c>
    </row>
    <row r="3529" spans="1:26" ht="21" customHeight="1">
      <c r="A3529" s="27">
        <f>IF($B3529="","",COUNTA($B$13:$B3529))</f>
        <v>0</v>
      </c>
      <c r="B3529" s="28"/>
      <c r="C3529" s="28"/>
      <c r="D3529" s="29"/>
      <c r="E3529" s="29"/>
      <c r="F3529" s="29"/>
      <c r="G3529" s="28"/>
      <c r="H3529" s="28"/>
      <c r="I3529" s="30">
        <f>IF($H3529="","",IFERROR(VLOOKUP($H3529,AcctTbl,2,0),"کد ناشناخته"))</f>
        <v>0</v>
      </c>
      <c r="J3529" s="27">
        <f>IF($H3529="","",IFERROR(VLOOKUP($H3529,AcctTbl,3,0),""))</f>
        <v>0</v>
      </c>
      <c r="K3529" s="29"/>
      <c r="L3529" s="28"/>
      <c r="M3529" s="31"/>
      <c r="N3529" s="29"/>
      <c r="O3529" s="32">
        <f>IF($B3529="",0,IF($U3529="IN",N($M3529),0))</f>
        <v>0</v>
      </c>
      <c r="P3529" s="32">
        <f>IF($B3529="",0,IF(OR($U3529="OUT",$U3529="TRF"),N($M3529),0))</f>
        <v>0</v>
      </c>
      <c r="Q3529" s="32">
        <f>IF($B3529="",0,IF(OR($U3529="OUT",$U3529="TRF"),N($M3529),0))</f>
        <v>0</v>
      </c>
      <c r="R3529" s="32">
        <f>IF($B3529="",0,IF($U3529="IN",N($M3529),0))</f>
        <v>0</v>
      </c>
      <c r="S3529" s="33">
        <f>IF($B3529="","",IF($M3529="","⚠ مبلغ",IF($E3529="","⚠ بانک عامل",IF(AND($U3529="TRF",$F3529=""),"⚠ بانک مقصد",IF(AND($V3529&lt;&gt;"NONE",$V3529&lt;&gt;"",$Z3529=""),"⚠ طرف حساب","✓")))))</f>
        <v>0</v>
      </c>
      <c r="T3529" s="29"/>
      <c r="U3529" s="27">
        <f>IFERROR(VLOOKUP($D3529,BankOpTbl,2,0),"")</f>
        <v>0</v>
      </c>
      <c r="V3529" s="27">
        <f>IFERROR(VLOOKUP($D3529,BankOpTbl,3,0),"")</f>
        <v>0</v>
      </c>
      <c r="W3529" s="27">
        <f>IFERROR(VLOOKUP($D3529,BankOpTbl,4,0),"")</f>
        <v>0</v>
      </c>
      <c r="X3529" s="27">
        <f>IF($E3529="","",IFERROR(VLOOKUP($E3529,BankTbl,4,0),""))</f>
        <v>0</v>
      </c>
      <c r="Y3529" s="27">
        <f>IF($F3529="","",IFERROR(VLOOKUP($F3529,BankTbl,4,0),""))</f>
        <v>0</v>
      </c>
      <c r="Z3529" s="27">
        <f>IF($B3529="","",IF($V3529="PICK",LEFT($N3529,5),IF($V3529="FIXED",$W3529,IF($V3529="CODE",$H3529,""))))</f>
        <v>0</v>
      </c>
    </row>
    <row r="3530" spans="1:26" ht="21" customHeight="1">
      <c r="A3530" s="27">
        <f>IF($B3530="","",COUNTA($B$13:$B3530))</f>
        <v>0</v>
      </c>
      <c r="B3530" s="28"/>
      <c r="C3530" s="28"/>
      <c r="D3530" s="29"/>
      <c r="E3530" s="29"/>
      <c r="F3530" s="29"/>
      <c r="G3530" s="28"/>
      <c r="H3530" s="28"/>
      <c r="I3530" s="30">
        <f>IF($H3530="","",IFERROR(VLOOKUP($H3530,AcctTbl,2,0),"کد ناشناخته"))</f>
        <v>0</v>
      </c>
      <c r="J3530" s="27">
        <f>IF($H3530="","",IFERROR(VLOOKUP($H3530,AcctTbl,3,0),""))</f>
        <v>0</v>
      </c>
      <c r="K3530" s="29"/>
      <c r="L3530" s="28"/>
      <c r="M3530" s="31"/>
      <c r="N3530" s="29"/>
      <c r="O3530" s="32">
        <f>IF($B3530="",0,IF($U3530="IN",N($M3530),0))</f>
        <v>0</v>
      </c>
      <c r="P3530" s="32">
        <f>IF($B3530="",0,IF(OR($U3530="OUT",$U3530="TRF"),N($M3530),0))</f>
        <v>0</v>
      </c>
      <c r="Q3530" s="32">
        <f>IF($B3530="",0,IF(OR($U3530="OUT",$U3530="TRF"),N($M3530),0))</f>
        <v>0</v>
      </c>
      <c r="R3530" s="32">
        <f>IF($B3530="",0,IF($U3530="IN",N($M3530),0))</f>
        <v>0</v>
      </c>
      <c r="S3530" s="33">
        <f>IF($B3530="","",IF($M3530="","⚠ مبلغ",IF($E3530="","⚠ بانک عامل",IF(AND($U3530="TRF",$F3530=""),"⚠ بانک مقصد",IF(AND($V3530&lt;&gt;"NONE",$V3530&lt;&gt;"",$Z3530=""),"⚠ طرف حساب","✓")))))</f>
        <v>0</v>
      </c>
      <c r="T3530" s="29"/>
      <c r="U3530" s="27">
        <f>IFERROR(VLOOKUP($D3530,BankOpTbl,2,0),"")</f>
        <v>0</v>
      </c>
      <c r="V3530" s="27">
        <f>IFERROR(VLOOKUP($D3530,BankOpTbl,3,0),"")</f>
        <v>0</v>
      </c>
      <c r="W3530" s="27">
        <f>IFERROR(VLOOKUP($D3530,BankOpTbl,4,0),"")</f>
        <v>0</v>
      </c>
      <c r="X3530" s="27">
        <f>IF($E3530="","",IFERROR(VLOOKUP($E3530,BankTbl,4,0),""))</f>
        <v>0</v>
      </c>
      <c r="Y3530" s="27">
        <f>IF($F3530="","",IFERROR(VLOOKUP($F3530,BankTbl,4,0),""))</f>
        <v>0</v>
      </c>
      <c r="Z3530" s="27">
        <f>IF($B3530="","",IF($V3530="PICK",LEFT($N3530,5),IF($V3530="FIXED",$W3530,IF($V3530="CODE",$H3530,""))))</f>
        <v>0</v>
      </c>
    </row>
    <row r="3531" spans="1:26" ht="21" customHeight="1">
      <c r="A3531" s="27">
        <f>IF($B3531="","",COUNTA($B$13:$B3531))</f>
        <v>0</v>
      </c>
      <c r="B3531" s="28"/>
      <c r="C3531" s="28"/>
      <c r="D3531" s="29"/>
      <c r="E3531" s="29"/>
      <c r="F3531" s="29"/>
      <c r="G3531" s="28"/>
      <c r="H3531" s="28"/>
      <c r="I3531" s="30">
        <f>IF($H3531="","",IFERROR(VLOOKUP($H3531,AcctTbl,2,0),"کد ناشناخته"))</f>
        <v>0</v>
      </c>
      <c r="J3531" s="27">
        <f>IF($H3531="","",IFERROR(VLOOKUP($H3531,AcctTbl,3,0),""))</f>
        <v>0</v>
      </c>
      <c r="K3531" s="29"/>
      <c r="L3531" s="28"/>
      <c r="M3531" s="31"/>
      <c r="N3531" s="29"/>
      <c r="O3531" s="32">
        <f>IF($B3531="",0,IF($U3531="IN",N($M3531),0))</f>
        <v>0</v>
      </c>
      <c r="P3531" s="32">
        <f>IF($B3531="",0,IF(OR($U3531="OUT",$U3531="TRF"),N($M3531),0))</f>
        <v>0</v>
      </c>
      <c r="Q3531" s="32">
        <f>IF($B3531="",0,IF(OR($U3531="OUT",$U3531="TRF"),N($M3531),0))</f>
        <v>0</v>
      </c>
      <c r="R3531" s="32">
        <f>IF($B3531="",0,IF($U3531="IN",N($M3531),0))</f>
        <v>0</v>
      </c>
      <c r="S3531" s="33">
        <f>IF($B3531="","",IF($M3531="","⚠ مبلغ",IF($E3531="","⚠ بانک عامل",IF(AND($U3531="TRF",$F3531=""),"⚠ بانک مقصد",IF(AND($V3531&lt;&gt;"NONE",$V3531&lt;&gt;"",$Z3531=""),"⚠ طرف حساب","✓")))))</f>
        <v>0</v>
      </c>
      <c r="T3531" s="29"/>
      <c r="U3531" s="27">
        <f>IFERROR(VLOOKUP($D3531,BankOpTbl,2,0),"")</f>
        <v>0</v>
      </c>
      <c r="V3531" s="27">
        <f>IFERROR(VLOOKUP($D3531,BankOpTbl,3,0),"")</f>
        <v>0</v>
      </c>
      <c r="W3531" s="27">
        <f>IFERROR(VLOOKUP($D3531,BankOpTbl,4,0),"")</f>
        <v>0</v>
      </c>
      <c r="X3531" s="27">
        <f>IF($E3531="","",IFERROR(VLOOKUP($E3531,BankTbl,4,0),""))</f>
        <v>0</v>
      </c>
      <c r="Y3531" s="27">
        <f>IF($F3531="","",IFERROR(VLOOKUP($F3531,BankTbl,4,0),""))</f>
        <v>0</v>
      </c>
      <c r="Z3531" s="27">
        <f>IF($B3531="","",IF($V3531="PICK",LEFT($N3531,5),IF($V3531="FIXED",$W3531,IF($V3531="CODE",$H3531,""))))</f>
        <v>0</v>
      </c>
    </row>
    <row r="3532" spans="1:26" ht="21" customHeight="1">
      <c r="A3532" s="27">
        <f>IF($B3532="","",COUNTA($B$13:$B3532))</f>
        <v>0</v>
      </c>
      <c r="B3532" s="28"/>
      <c r="C3532" s="28"/>
      <c r="D3532" s="29"/>
      <c r="E3532" s="29"/>
      <c r="F3532" s="29"/>
      <c r="G3532" s="28"/>
      <c r="H3532" s="28"/>
      <c r="I3532" s="30">
        <f>IF($H3532="","",IFERROR(VLOOKUP($H3532,AcctTbl,2,0),"کد ناشناخته"))</f>
        <v>0</v>
      </c>
      <c r="J3532" s="27">
        <f>IF($H3532="","",IFERROR(VLOOKUP($H3532,AcctTbl,3,0),""))</f>
        <v>0</v>
      </c>
      <c r="K3532" s="29"/>
      <c r="L3532" s="28"/>
      <c r="M3532" s="31"/>
      <c r="N3532" s="29"/>
      <c r="O3532" s="32">
        <f>IF($B3532="",0,IF($U3532="IN",N($M3532),0))</f>
        <v>0</v>
      </c>
      <c r="P3532" s="32">
        <f>IF($B3532="",0,IF(OR($U3532="OUT",$U3532="TRF"),N($M3532),0))</f>
        <v>0</v>
      </c>
      <c r="Q3532" s="32">
        <f>IF($B3532="",0,IF(OR($U3532="OUT",$U3532="TRF"),N($M3532),0))</f>
        <v>0</v>
      </c>
      <c r="R3532" s="32">
        <f>IF($B3532="",0,IF($U3532="IN",N($M3532),0))</f>
        <v>0</v>
      </c>
      <c r="S3532" s="33">
        <f>IF($B3532="","",IF($M3532="","⚠ مبلغ",IF($E3532="","⚠ بانک عامل",IF(AND($U3532="TRF",$F3532=""),"⚠ بانک مقصد",IF(AND($V3532&lt;&gt;"NONE",$V3532&lt;&gt;"",$Z3532=""),"⚠ طرف حساب","✓")))))</f>
        <v>0</v>
      </c>
      <c r="T3532" s="29"/>
      <c r="U3532" s="27">
        <f>IFERROR(VLOOKUP($D3532,BankOpTbl,2,0),"")</f>
        <v>0</v>
      </c>
      <c r="V3532" s="27">
        <f>IFERROR(VLOOKUP($D3532,BankOpTbl,3,0),"")</f>
        <v>0</v>
      </c>
      <c r="W3532" s="27">
        <f>IFERROR(VLOOKUP($D3532,BankOpTbl,4,0),"")</f>
        <v>0</v>
      </c>
      <c r="X3532" s="27">
        <f>IF($E3532="","",IFERROR(VLOOKUP($E3532,BankTbl,4,0),""))</f>
        <v>0</v>
      </c>
      <c r="Y3532" s="27">
        <f>IF($F3532="","",IFERROR(VLOOKUP($F3532,BankTbl,4,0),""))</f>
        <v>0</v>
      </c>
      <c r="Z3532" s="27">
        <f>IF($B3532="","",IF($V3532="PICK",LEFT($N3532,5),IF($V3532="FIXED",$W3532,IF($V3532="CODE",$H3532,""))))</f>
        <v>0</v>
      </c>
    </row>
    <row r="3533" spans="1:26" ht="21" customHeight="1">
      <c r="A3533" s="27">
        <f>IF($B3533="","",COUNTA($B$13:$B3533))</f>
        <v>0</v>
      </c>
      <c r="B3533" s="28"/>
      <c r="C3533" s="28"/>
      <c r="D3533" s="29"/>
      <c r="E3533" s="29"/>
      <c r="F3533" s="29"/>
      <c r="G3533" s="28"/>
      <c r="H3533" s="28"/>
      <c r="I3533" s="30">
        <f>IF($H3533="","",IFERROR(VLOOKUP($H3533,AcctTbl,2,0),"کد ناشناخته"))</f>
        <v>0</v>
      </c>
      <c r="J3533" s="27">
        <f>IF($H3533="","",IFERROR(VLOOKUP($H3533,AcctTbl,3,0),""))</f>
        <v>0</v>
      </c>
      <c r="K3533" s="29"/>
      <c r="L3533" s="28"/>
      <c r="M3533" s="31"/>
      <c r="N3533" s="29"/>
      <c r="O3533" s="32">
        <f>IF($B3533="",0,IF($U3533="IN",N($M3533),0))</f>
        <v>0</v>
      </c>
      <c r="P3533" s="32">
        <f>IF($B3533="",0,IF(OR($U3533="OUT",$U3533="TRF"),N($M3533),0))</f>
        <v>0</v>
      </c>
      <c r="Q3533" s="32">
        <f>IF($B3533="",0,IF(OR($U3533="OUT",$U3533="TRF"),N($M3533),0))</f>
        <v>0</v>
      </c>
      <c r="R3533" s="32">
        <f>IF($B3533="",0,IF($U3533="IN",N($M3533),0))</f>
        <v>0</v>
      </c>
      <c r="S3533" s="33">
        <f>IF($B3533="","",IF($M3533="","⚠ مبلغ",IF($E3533="","⚠ بانک عامل",IF(AND($U3533="TRF",$F3533=""),"⚠ بانک مقصد",IF(AND($V3533&lt;&gt;"NONE",$V3533&lt;&gt;"",$Z3533=""),"⚠ طرف حساب","✓")))))</f>
        <v>0</v>
      </c>
      <c r="T3533" s="29"/>
      <c r="U3533" s="27">
        <f>IFERROR(VLOOKUP($D3533,BankOpTbl,2,0),"")</f>
        <v>0</v>
      </c>
      <c r="V3533" s="27">
        <f>IFERROR(VLOOKUP($D3533,BankOpTbl,3,0),"")</f>
        <v>0</v>
      </c>
      <c r="W3533" s="27">
        <f>IFERROR(VLOOKUP($D3533,BankOpTbl,4,0),"")</f>
        <v>0</v>
      </c>
      <c r="X3533" s="27">
        <f>IF($E3533="","",IFERROR(VLOOKUP($E3533,BankTbl,4,0),""))</f>
        <v>0</v>
      </c>
      <c r="Y3533" s="27">
        <f>IF($F3533="","",IFERROR(VLOOKUP($F3533,BankTbl,4,0),""))</f>
        <v>0</v>
      </c>
      <c r="Z3533" s="27">
        <f>IF($B3533="","",IF($V3533="PICK",LEFT($N3533,5),IF($V3533="FIXED",$W3533,IF($V3533="CODE",$H3533,""))))</f>
        <v>0</v>
      </c>
    </row>
    <row r="3534" spans="1:26" ht="21" customHeight="1">
      <c r="A3534" s="27">
        <f>IF($B3534="","",COUNTA($B$13:$B3534))</f>
        <v>0</v>
      </c>
      <c r="B3534" s="28"/>
      <c r="C3534" s="28"/>
      <c r="D3534" s="29"/>
      <c r="E3534" s="29"/>
      <c r="F3534" s="29"/>
      <c r="G3534" s="28"/>
      <c r="H3534" s="28"/>
      <c r="I3534" s="30">
        <f>IF($H3534="","",IFERROR(VLOOKUP($H3534,AcctTbl,2,0),"کد ناشناخته"))</f>
        <v>0</v>
      </c>
      <c r="J3534" s="27">
        <f>IF($H3534="","",IFERROR(VLOOKUP($H3534,AcctTbl,3,0),""))</f>
        <v>0</v>
      </c>
      <c r="K3534" s="29"/>
      <c r="L3534" s="28"/>
      <c r="M3534" s="31"/>
      <c r="N3534" s="29"/>
      <c r="O3534" s="32">
        <f>IF($B3534="",0,IF($U3534="IN",N($M3534),0))</f>
        <v>0</v>
      </c>
      <c r="P3534" s="32">
        <f>IF($B3534="",0,IF(OR($U3534="OUT",$U3534="TRF"),N($M3534),0))</f>
        <v>0</v>
      </c>
      <c r="Q3534" s="32">
        <f>IF($B3534="",0,IF(OR($U3534="OUT",$U3534="TRF"),N($M3534),0))</f>
        <v>0</v>
      </c>
      <c r="R3534" s="32">
        <f>IF($B3534="",0,IF($U3534="IN",N($M3534),0))</f>
        <v>0</v>
      </c>
      <c r="S3534" s="33">
        <f>IF($B3534="","",IF($M3534="","⚠ مبلغ",IF($E3534="","⚠ بانک عامل",IF(AND($U3534="TRF",$F3534=""),"⚠ بانک مقصد",IF(AND($V3534&lt;&gt;"NONE",$V3534&lt;&gt;"",$Z3534=""),"⚠ طرف حساب","✓")))))</f>
        <v>0</v>
      </c>
      <c r="T3534" s="29"/>
      <c r="U3534" s="27">
        <f>IFERROR(VLOOKUP($D3534,BankOpTbl,2,0),"")</f>
        <v>0</v>
      </c>
      <c r="V3534" s="27">
        <f>IFERROR(VLOOKUP($D3534,BankOpTbl,3,0),"")</f>
        <v>0</v>
      </c>
      <c r="W3534" s="27">
        <f>IFERROR(VLOOKUP($D3534,BankOpTbl,4,0),"")</f>
        <v>0</v>
      </c>
      <c r="X3534" s="27">
        <f>IF($E3534="","",IFERROR(VLOOKUP($E3534,BankTbl,4,0),""))</f>
        <v>0</v>
      </c>
      <c r="Y3534" s="27">
        <f>IF($F3534="","",IFERROR(VLOOKUP($F3534,BankTbl,4,0),""))</f>
        <v>0</v>
      </c>
      <c r="Z3534" s="27">
        <f>IF($B3534="","",IF($V3534="PICK",LEFT($N3534,5),IF($V3534="FIXED",$W3534,IF($V3534="CODE",$H3534,""))))</f>
        <v>0</v>
      </c>
    </row>
    <row r="3535" spans="1:26" ht="21" customHeight="1">
      <c r="A3535" s="27">
        <f>IF($B3535="","",COUNTA($B$13:$B3535))</f>
        <v>0</v>
      </c>
      <c r="B3535" s="28"/>
      <c r="C3535" s="28"/>
      <c r="D3535" s="29"/>
      <c r="E3535" s="29"/>
      <c r="F3535" s="29"/>
      <c r="G3535" s="28"/>
      <c r="H3535" s="28"/>
      <c r="I3535" s="30">
        <f>IF($H3535="","",IFERROR(VLOOKUP($H3535,AcctTbl,2,0),"کد ناشناخته"))</f>
        <v>0</v>
      </c>
      <c r="J3535" s="27">
        <f>IF($H3535="","",IFERROR(VLOOKUP($H3535,AcctTbl,3,0),""))</f>
        <v>0</v>
      </c>
      <c r="K3535" s="29"/>
      <c r="L3535" s="28"/>
      <c r="M3535" s="31"/>
      <c r="N3535" s="29"/>
      <c r="O3535" s="32">
        <f>IF($B3535="",0,IF($U3535="IN",N($M3535),0))</f>
        <v>0</v>
      </c>
      <c r="P3535" s="32">
        <f>IF($B3535="",0,IF(OR($U3535="OUT",$U3535="TRF"),N($M3535),0))</f>
        <v>0</v>
      </c>
      <c r="Q3535" s="32">
        <f>IF($B3535="",0,IF(OR($U3535="OUT",$U3535="TRF"),N($M3535),0))</f>
        <v>0</v>
      </c>
      <c r="R3535" s="32">
        <f>IF($B3535="",0,IF($U3535="IN",N($M3535),0))</f>
        <v>0</v>
      </c>
      <c r="S3535" s="33">
        <f>IF($B3535="","",IF($M3535="","⚠ مبلغ",IF($E3535="","⚠ بانک عامل",IF(AND($U3535="TRF",$F3535=""),"⚠ بانک مقصد",IF(AND($V3535&lt;&gt;"NONE",$V3535&lt;&gt;"",$Z3535=""),"⚠ طرف حساب","✓")))))</f>
        <v>0</v>
      </c>
      <c r="T3535" s="29"/>
      <c r="U3535" s="27">
        <f>IFERROR(VLOOKUP($D3535,BankOpTbl,2,0),"")</f>
        <v>0</v>
      </c>
      <c r="V3535" s="27">
        <f>IFERROR(VLOOKUP($D3535,BankOpTbl,3,0),"")</f>
        <v>0</v>
      </c>
      <c r="W3535" s="27">
        <f>IFERROR(VLOOKUP($D3535,BankOpTbl,4,0),"")</f>
        <v>0</v>
      </c>
      <c r="X3535" s="27">
        <f>IF($E3535="","",IFERROR(VLOOKUP($E3535,BankTbl,4,0),""))</f>
        <v>0</v>
      </c>
      <c r="Y3535" s="27">
        <f>IF($F3535="","",IFERROR(VLOOKUP($F3535,BankTbl,4,0),""))</f>
        <v>0</v>
      </c>
      <c r="Z3535" s="27">
        <f>IF($B3535="","",IF($V3535="PICK",LEFT($N3535,5),IF($V3535="FIXED",$W3535,IF($V3535="CODE",$H3535,""))))</f>
        <v>0</v>
      </c>
    </row>
    <row r="3536" spans="1:26" ht="21" customHeight="1">
      <c r="A3536" s="27">
        <f>IF($B3536="","",COUNTA($B$13:$B3536))</f>
        <v>0</v>
      </c>
      <c r="B3536" s="28"/>
      <c r="C3536" s="28"/>
      <c r="D3536" s="29"/>
      <c r="E3536" s="29"/>
      <c r="F3536" s="29"/>
      <c r="G3536" s="28"/>
      <c r="H3536" s="28"/>
      <c r="I3536" s="30">
        <f>IF($H3536="","",IFERROR(VLOOKUP($H3536,AcctTbl,2,0),"کد ناشناخته"))</f>
        <v>0</v>
      </c>
      <c r="J3536" s="27">
        <f>IF($H3536="","",IFERROR(VLOOKUP($H3536,AcctTbl,3,0),""))</f>
        <v>0</v>
      </c>
      <c r="K3536" s="29"/>
      <c r="L3536" s="28"/>
      <c r="M3536" s="31"/>
      <c r="N3536" s="29"/>
      <c r="O3536" s="32">
        <f>IF($B3536="",0,IF($U3536="IN",N($M3536),0))</f>
        <v>0</v>
      </c>
      <c r="P3536" s="32">
        <f>IF($B3536="",0,IF(OR($U3536="OUT",$U3536="TRF"),N($M3536),0))</f>
        <v>0</v>
      </c>
      <c r="Q3536" s="32">
        <f>IF($B3536="",0,IF(OR($U3536="OUT",$U3536="TRF"),N($M3536),0))</f>
        <v>0</v>
      </c>
      <c r="R3536" s="32">
        <f>IF($B3536="",0,IF($U3536="IN",N($M3536),0))</f>
        <v>0</v>
      </c>
      <c r="S3536" s="33">
        <f>IF($B3536="","",IF($M3536="","⚠ مبلغ",IF($E3536="","⚠ بانک عامل",IF(AND($U3536="TRF",$F3536=""),"⚠ بانک مقصد",IF(AND($V3536&lt;&gt;"NONE",$V3536&lt;&gt;"",$Z3536=""),"⚠ طرف حساب","✓")))))</f>
        <v>0</v>
      </c>
      <c r="T3536" s="29"/>
      <c r="U3536" s="27">
        <f>IFERROR(VLOOKUP($D3536,BankOpTbl,2,0),"")</f>
        <v>0</v>
      </c>
      <c r="V3536" s="27">
        <f>IFERROR(VLOOKUP($D3536,BankOpTbl,3,0),"")</f>
        <v>0</v>
      </c>
      <c r="W3536" s="27">
        <f>IFERROR(VLOOKUP($D3536,BankOpTbl,4,0),"")</f>
        <v>0</v>
      </c>
      <c r="X3536" s="27">
        <f>IF($E3536="","",IFERROR(VLOOKUP($E3536,BankTbl,4,0),""))</f>
        <v>0</v>
      </c>
      <c r="Y3536" s="27">
        <f>IF($F3536="","",IFERROR(VLOOKUP($F3536,BankTbl,4,0),""))</f>
        <v>0</v>
      </c>
      <c r="Z3536" s="27">
        <f>IF($B3536="","",IF($V3536="PICK",LEFT($N3536,5),IF($V3536="FIXED",$W3536,IF($V3536="CODE",$H3536,""))))</f>
        <v>0</v>
      </c>
    </row>
    <row r="3537" spans="1:26" ht="21" customHeight="1">
      <c r="A3537" s="27">
        <f>IF($B3537="","",COUNTA($B$13:$B3537))</f>
        <v>0</v>
      </c>
      <c r="B3537" s="28"/>
      <c r="C3537" s="28"/>
      <c r="D3537" s="29"/>
      <c r="E3537" s="29"/>
      <c r="F3537" s="29"/>
      <c r="G3537" s="28"/>
      <c r="H3537" s="28"/>
      <c r="I3537" s="30">
        <f>IF($H3537="","",IFERROR(VLOOKUP($H3537,AcctTbl,2,0),"کد ناشناخته"))</f>
        <v>0</v>
      </c>
      <c r="J3537" s="27">
        <f>IF($H3537="","",IFERROR(VLOOKUP($H3537,AcctTbl,3,0),""))</f>
        <v>0</v>
      </c>
      <c r="K3537" s="29"/>
      <c r="L3537" s="28"/>
      <c r="M3537" s="31"/>
      <c r="N3537" s="29"/>
      <c r="O3537" s="32">
        <f>IF($B3537="",0,IF($U3537="IN",N($M3537),0))</f>
        <v>0</v>
      </c>
      <c r="P3537" s="32">
        <f>IF($B3537="",0,IF(OR($U3537="OUT",$U3537="TRF"),N($M3537),0))</f>
        <v>0</v>
      </c>
      <c r="Q3537" s="32">
        <f>IF($B3537="",0,IF(OR($U3537="OUT",$U3537="TRF"),N($M3537),0))</f>
        <v>0</v>
      </c>
      <c r="R3537" s="32">
        <f>IF($B3537="",0,IF($U3537="IN",N($M3537),0))</f>
        <v>0</v>
      </c>
      <c r="S3537" s="33">
        <f>IF($B3537="","",IF($M3537="","⚠ مبلغ",IF($E3537="","⚠ بانک عامل",IF(AND($U3537="TRF",$F3537=""),"⚠ بانک مقصد",IF(AND($V3537&lt;&gt;"NONE",$V3537&lt;&gt;"",$Z3537=""),"⚠ طرف حساب","✓")))))</f>
        <v>0</v>
      </c>
      <c r="T3537" s="29"/>
      <c r="U3537" s="27">
        <f>IFERROR(VLOOKUP($D3537,BankOpTbl,2,0),"")</f>
        <v>0</v>
      </c>
      <c r="V3537" s="27">
        <f>IFERROR(VLOOKUP($D3537,BankOpTbl,3,0),"")</f>
        <v>0</v>
      </c>
      <c r="W3537" s="27">
        <f>IFERROR(VLOOKUP($D3537,BankOpTbl,4,0),"")</f>
        <v>0</v>
      </c>
      <c r="X3537" s="27">
        <f>IF($E3537="","",IFERROR(VLOOKUP($E3537,BankTbl,4,0),""))</f>
        <v>0</v>
      </c>
      <c r="Y3537" s="27">
        <f>IF($F3537="","",IFERROR(VLOOKUP($F3537,BankTbl,4,0),""))</f>
        <v>0</v>
      </c>
      <c r="Z3537" s="27">
        <f>IF($B3537="","",IF($V3537="PICK",LEFT($N3537,5),IF($V3537="FIXED",$W3537,IF($V3537="CODE",$H3537,""))))</f>
        <v>0</v>
      </c>
    </row>
    <row r="3538" spans="1:26" ht="21" customHeight="1">
      <c r="A3538" s="27">
        <f>IF($B3538="","",COUNTA($B$13:$B3538))</f>
        <v>0</v>
      </c>
      <c r="B3538" s="28"/>
      <c r="C3538" s="28"/>
      <c r="D3538" s="29"/>
      <c r="E3538" s="29"/>
      <c r="F3538" s="29"/>
      <c r="G3538" s="28"/>
      <c r="H3538" s="28"/>
      <c r="I3538" s="30">
        <f>IF($H3538="","",IFERROR(VLOOKUP($H3538,AcctTbl,2,0),"کد ناشناخته"))</f>
        <v>0</v>
      </c>
      <c r="J3538" s="27">
        <f>IF($H3538="","",IFERROR(VLOOKUP($H3538,AcctTbl,3,0),""))</f>
        <v>0</v>
      </c>
      <c r="K3538" s="29"/>
      <c r="L3538" s="28"/>
      <c r="M3538" s="31"/>
      <c r="N3538" s="29"/>
      <c r="O3538" s="32">
        <f>IF($B3538="",0,IF($U3538="IN",N($M3538),0))</f>
        <v>0</v>
      </c>
      <c r="P3538" s="32">
        <f>IF($B3538="",0,IF(OR($U3538="OUT",$U3538="TRF"),N($M3538),0))</f>
        <v>0</v>
      </c>
      <c r="Q3538" s="32">
        <f>IF($B3538="",0,IF(OR($U3538="OUT",$U3538="TRF"),N($M3538),0))</f>
        <v>0</v>
      </c>
      <c r="R3538" s="32">
        <f>IF($B3538="",0,IF($U3538="IN",N($M3538),0))</f>
        <v>0</v>
      </c>
      <c r="S3538" s="33">
        <f>IF($B3538="","",IF($M3538="","⚠ مبلغ",IF($E3538="","⚠ بانک عامل",IF(AND($U3538="TRF",$F3538=""),"⚠ بانک مقصد",IF(AND($V3538&lt;&gt;"NONE",$V3538&lt;&gt;"",$Z3538=""),"⚠ طرف حساب","✓")))))</f>
        <v>0</v>
      </c>
      <c r="T3538" s="29"/>
      <c r="U3538" s="27">
        <f>IFERROR(VLOOKUP($D3538,BankOpTbl,2,0),"")</f>
        <v>0</v>
      </c>
      <c r="V3538" s="27">
        <f>IFERROR(VLOOKUP($D3538,BankOpTbl,3,0),"")</f>
        <v>0</v>
      </c>
      <c r="W3538" s="27">
        <f>IFERROR(VLOOKUP($D3538,BankOpTbl,4,0),"")</f>
        <v>0</v>
      </c>
      <c r="X3538" s="27">
        <f>IF($E3538="","",IFERROR(VLOOKUP($E3538,BankTbl,4,0),""))</f>
        <v>0</v>
      </c>
      <c r="Y3538" s="27">
        <f>IF($F3538="","",IFERROR(VLOOKUP($F3538,BankTbl,4,0),""))</f>
        <v>0</v>
      </c>
      <c r="Z3538" s="27">
        <f>IF($B3538="","",IF($V3538="PICK",LEFT($N3538,5),IF($V3538="FIXED",$W3538,IF($V3538="CODE",$H3538,""))))</f>
        <v>0</v>
      </c>
    </row>
    <row r="3539" spans="1:26" ht="21" customHeight="1">
      <c r="A3539" s="27">
        <f>IF($B3539="","",COUNTA($B$13:$B3539))</f>
        <v>0</v>
      </c>
      <c r="B3539" s="28"/>
      <c r="C3539" s="28"/>
      <c r="D3539" s="29"/>
      <c r="E3539" s="29"/>
      <c r="F3539" s="29"/>
      <c r="G3539" s="28"/>
      <c r="H3539" s="28"/>
      <c r="I3539" s="30">
        <f>IF($H3539="","",IFERROR(VLOOKUP($H3539,AcctTbl,2,0),"کد ناشناخته"))</f>
        <v>0</v>
      </c>
      <c r="J3539" s="27">
        <f>IF($H3539="","",IFERROR(VLOOKUP($H3539,AcctTbl,3,0),""))</f>
        <v>0</v>
      </c>
      <c r="K3539" s="29"/>
      <c r="L3539" s="28"/>
      <c r="M3539" s="31"/>
      <c r="N3539" s="29"/>
      <c r="O3539" s="32">
        <f>IF($B3539="",0,IF($U3539="IN",N($M3539),0))</f>
        <v>0</v>
      </c>
      <c r="P3539" s="32">
        <f>IF($B3539="",0,IF(OR($U3539="OUT",$U3539="TRF"),N($M3539),0))</f>
        <v>0</v>
      </c>
      <c r="Q3539" s="32">
        <f>IF($B3539="",0,IF(OR($U3539="OUT",$U3539="TRF"),N($M3539),0))</f>
        <v>0</v>
      </c>
      <c r="R3539" s="32">
        <f>IF($B3539="",0,IF($U3539="IN",N($M3539),0))</f>
        <v>0</v>
      </c>
      <c r="S3539" s="33">
        <f>IF($B3539="","",IF($M3539="","⚠ مبلغ",IF($E3539="","⚠ بانک عامل",IF(AND($U3539="TRF",$F3539=""),"⚠ بانک مقصد",IF(AND($V3539&lt;&gt;"NONE",$V3539&lt;&gt;"",$Z3539=""),"⚠ طرف حساب","✓")))))</f>
        <v>0</v>
      </c>
      <c r="T3539" s="29"/>
      <c r="U3539" s="27">
        <f>IFERROR(VLOOKUP($D3539,BankOpTbl,2,0),"")</f>
        <v>0</v>
      </c>
      <c r="V3539" s="27">
        <f>IFERROR(VLOOKUP($D3539,BankOpTbl,3,0),"")</f>
        <v>0</v>
      </c>
      <c r="W3539" s="27">
        <f>IFERROR(VLOOKUP($D3539,BankOpTbl,4,0),"")</f>
        <v>0</v>
      </c>
      <c r="X3539" s="27">
        <f>IF($E3539="","",IFERROR(VLOOKUP($E3539,BankTbl,4,0),""))</f>
        <v>0</v>
      </c>
      <c r="Y3539" s="27">
        <f>IF($F3539="","",IFERROR(VLOOKUP($F3539,BankTbl,4,0),""))</f>
        <v>0</v>
      </c>
      <c r="Z3539" s="27">
        <f>IF($B3539="","",IF($V3539="PICK",LEFT($N3539,5),IF($V3539="FIXED",$W3539,IF($V3539="CODE",$H3539,""))))</f>
        <v>0</v>
      </c>
    </row>
    <row r="3540" spans="1:26" ht="21" customHeight="1">
      <c r="A3540" s="27">
        <f>IF($B3540="","",COUNTA($B$13:$B3540))</f>
        <v>0</v>
      </c>
      <c r="B3540" s="28"/>
      <c r="C3540" s="28"/>
      <c r="D3540" s="29"/>
      <c r="E3540" s="29"/>
      <c r="F3540" s="29"/>
      <c r="G3540" s="28"/>
      <c r="H3540" s="28"/>
      <c r="I3540" s="30">
        <f>IF($H3540="","",IFERROR(VLOOKUP($H3540,AcctTbl,2,0),"کد ناشناخته"))</f>
        <v>0</v>
      </c>
      <c r="J3540" s="27">
        <f>IF($H3540="","",IFERROR(VLOOKUP($H3540,AcctTbl,3,0),""))</f>
        <v>0</v>
      </c>
      <c r="K3540" s="29"/>
      <c r="L3540" s="28"/>
      <c r="M3540" s="31"/>
      <c r="N3540" s="29"/>
      <c r="O3540" s="32">
        <f>IF($B3540="",0,IF($U3540="IN",N($M3540),0))</f>
        <v>0</v>
      </c>
      <c r="P3540" s="32">
        <f>IF($B3540="",0,IF(OR($U3540="OUT",$U3540="TRF"),N($M3540),0))</f>
        <v>0</v>
      </c>
      <c r="Q3540" s="32">
        <f>IF($B3540="",0,IF(OR($U3540="OUT",$U3540="TRF"),N($M3540),0))</f>
        <v>0</v>
      </c>
      <c r="R3540" s="32">
        <f>IF($B3540="",0,IF($U3540="IN",N($M3540),0))</f>
        <v>0</v>
      </c>
      <c r="S3540" s="33">
        <f>IF($B3540="","",IF($M3540="","⚠ مبلغ",IF($E3540="","⚠ بانک عامل",IF(AND($U3540="TRF",$F3540=""),"⚠ بانک مقصد",IF(AND($V3540&lt;&gt;"NONE",$V3540&lt;&gt;"",$Z3540=""),"⚠ طرف حساب","✓")))))</f>
        <v>0</v>
      </c>
      <c r="T3540" s="29"/>
      <c r="U3540" s="27">
        <f>IFERROR(VLOOKUP($D3540,BankOpTbl,2,0),"")</f>
        <v>0</v>
      </c>
      <c r="V3540" s="27">
        <f>IFERROR(VLOOKUP($D3540,BankOpTbl,3,0),"")</f>
        <v>0</v>
      </c>
      <c r="W3540" s="27">
        <f>IFERROR(VLOOKUP($D3540,BankOpTbl,4,0),"")</f>
        <v>0</v>
      </c>
      <c r="X3540" s="27">
        <f>IF($E3540="","",IFERROR(VLOOKUP($E3540,BankTbl,4,0),""))</f>
        <v>0</v>
      </c>
      <c r="Y3540" s="27">
        <f>IF($F3540="","",IFERROR(VLOOKUP($F3540,BankTbl,4,0),""))</f>
        <v>0</v>
      </c>
      <c r="Z3540" s="27">
        <f>IF($B3540="","",IF($V3540="PICK",LEFT($N3540,5),IF($V3540="FIXED",$W3540,IF($V3540="CODE",$H3540,""))))</f>
        <v>0</v>
      </c>
    </row>
    <row r="3541" spans="1:26" ht="21" customHeight="1">
      <c r="A3541" s="27">
        <f>IF($B3541="","",COUNTA($B$13:$B3541))</f>
        <v>0</v>
      </c>
      <c r="B3541" s="28"/>
      <c r="C3541" s="28"/>
      <c r="D3541" s="29"/>
      <c r="E3541" s="29"/>
      <c r="F3541" s="29"/>
      <c r="G3541" s="28"/>
      <c r="H3541" s="28"/>
      <c r="I3541" s="30">
        <f>IF($H3541="","",IFERROR(VLOOKUP($H3541,AcctTbl,2,0),"کد ناشناخته"))</f>
        <v>0</v>
      </c>
      <c r="J3541" s="27">
        <f>IF($H3541="","",IFERROR(VLOOKUP($H3541,AcctTbl,3,0),""))</f>
        <v>0</v>
      </c>
      <c r="K3541" s="29"/>
      <c r="L3541" s="28"/>
      <c r="M3541" s="31"/>
      <c r="N3541" s="29"/>
      <c r="O3541" s="32">
        <f>IF($B3541="",0,IF($U3541="IN",N($M3541),0))</f>
        <v>0</v>
      </c>
      <c r="P3541" s="32">
        <f>IF($B3541="",0,IF(OR($U3541="OUT",$U3541="TRF"),N($M3541),0))</f>
        <v>0</v>
      </c>
      <c r="Q3541" s="32">
        <f>IF($B3541="",0,IF(OR($U3541="OUT",$U3541="TRF"),N($M3541),0))</f>
        <v>0</v>
      </c>
      <c r="R3541" s="32">
        <f>IF($B3541="",0,IF($U3541="IN",N($M3541),0))</f>
        <v>0</v>
      </c>
      <c r="S3541" s="33">
        <f>IF($B3541="","",IF($M3541="","⚠ مبلغ",IF($E3541="","⚠ بانک عامل",IF(AND($U3541="TRF",$F3541=""),"⚠ بانک مقصد",IF(AND($V3541&lt;&gt;"NONE",$V3541&lt;&gt;"",$Z3541=""),"⚠ طرف حساب","✓")))))</f>
        <v>0</v>
      </c>
      <c r="T3541" s="29"/>
      <c r="U3541" s="27">
        <f>IFERROR(VLOOKUP($D3541,BankOpTbl,2,0),"")</f>
        <v>0</v>
      </c>
      <c r="V3541" s="27">
        <f>IFERROR(VLOOKUP($D3541,BankOpTbl,3,0),"")</f>
        <v>0</v>
      </c>
      <c r="W3541" s="27">
        <f>IFERROR(VLOOKUP($D3541,BankOpTbl,4,0),"")</f>
        <v>0</v>
      </c>
      <c r="X3541" s="27">
        <f>IF($E3541="","",IFERROR(VLOOKUP($E3541,BankTbl,4,0),""))</f>
        <v>0</v>
      </c>
      <c r="Y3541" s="27">
        <f>IF($F3541="","",IFERROR(VLOOKUP($F3541,BankTbl,4,0),""))</f>
        <v>0</v>
      </c>
      <c r="Z3541" s="27">
        <f>IF($B3541="","",IF($V3541="PICK",LEFT($N3541,5),IF($V3541="FIXED",$W3541,IF($V3541="CODE",$H3541,""))))</f>
        <v>0</v>
      </c>
    </row>
    <row r="3542" spans="1:26" ht="21" customHeight="1">
      <c r="A3542" s="27">
        <f>IF($B3542="","",COUNTA($B$13:$B3542))</f>
        <v>0</v>
      </c>
      <c r="B3542" s="28"/>
      <c r="C3542" s="28"/>
      <c r="D3542" s="29"/>
      <c r="E3542" s="29"/>
      <c r="F3542" s="29"/>
      <c r="G3542" s="28"/>
      <c r="H3542" s="28"/>
      <c r="I3542" s="30">
        <f>IF($H3542="","",IFERROR(VLOOKUP($H3542,AcctTbl,2,0),"کد ناشناخته"))</f>
        <v>0</v>
      </c>
      <c r="J3542" s="27">
        <f>IF($H3542="","",IFERROR(VLOOKUP($H3542,AcctTbl,3,0),""))</f>
        <v>0</v>
      </c>
      <c r="K3542" s="29"/>
      <c r="L3542" s="28"/>
      <c r="M3542" s="31"/>
      <c r="N3542" s="29"/>
      <c r="O3542" s="32">
        <f>IF($B3542="",0,IF($U3542="IN",N($M3542),0))</f>
        <v>0</v>
      </c>
      <c r="P3542" s="32">
        <f>IF($B3542="",0,IF(OR($U3542="OUT",$U3542="TRF"),N($M3542),0))</f>
        <v>0</v>
      </c>
      <c r="Q3542" s="32">
        <f>IF($B3542="",0,IF(OR($U3542="OUT",$U3542="TRF"),N($M3542),0))</f>
        <v>0</v>
      </c>
      <c r="R3542" s="32">
        <f>IF($B3542="",0,IF($U3542="IN",N($M3542),0))</f>
        <v>0</v>
      </c>
      <c r="S3542" s="33">
        <f>IF($B3542="","",IF($M3542="","⚠ مبلغ",IF($E3542="","⚠ بانک عامل",IF(AND($U3542="TRF",$F3542=""),"⚠ بانک مقصد",IF(AND($V3542&lt;&gt;"NONE",$V3542&lt;&gt;"",$Z3542=""),"⚠ طرف حساب","✓")))))</f>
        <v>0</v>
      </c>
      <c r="T3542" s="29"/>
      <c r="U3542" s="27">
        <f>IFERROR(VLOOKUP($D3542,BankOpTbl,2,0),"")</f>
        <v>0</v>
      </c>
      <c r="V3542" s="27">
        <f>IFERROR(VLOOKUP($D3542,BankOpTbl,3,0),"")</f>
        <v>0</v>
      </c>
      <c r="W3542" s="27">
        <f>IFERROR(VLOOKUP($D3542,BankOpTbl,4,0),"")</f>
        <v>0</v>
      </c>
      <c r="X3542" s="27">
        <f>IF($E3542="","",IFERROR(VLOOKUP($E3542,BankTbl,4,0),""))</f>
        <v>0</v>
      </c>
      <c r="Y3542" s="27">
        <f>IF($F3542="","",IFERROR(VLOOKUP($F3542,BankTbl,4,0),""))</f>
        <v>0</v>
      </c>
      <c r="Z3542" s="27">
        <f>IF($B3542="","",IF($V3542="PICK",LEFT($N3542,5),IF($V3542="FIXED",$W3542,IF($V3542="CODE",$H3542,""))))</f>
        <v>0</v>
      </c>
    </row>
    <row r="3543" spans="1:26" ht="21" customHeight="1">
      <c r="A3543" s="27">
        <f>IF($B3543="","",COUNTA($B$13:$B3543))</f>
        <v>0</v>
      </c>
      <c r="B3543" s="28"/>
      <c r="C3543" s="28"/>
      <c r="D3543" s="29"/>
      <c r="E3543" s="29"/>
      <c r="F3543" s="29"/>
      <c r="G3543" s="28"/>
      <c r="H3543" s="28"/>
      <c r="I3543" s="30">
        <f>IF($H3543="","",IFERROR(VLOOKUP($H3543,AcctTbl,2,0),"کد ناشناخته"))</f>
        <v>0</v>
      </c>
      <c r="J3543" s="27">
        <f>IF($H3543="","",IFERROR(VLOOKUP($H3543,AcctTbl,3,0),""))</f>
        <v>0</v>
      </c>
      <c r="K3543" s="29"/>
      <c r="L3543" s="28"/>
      <c r="M3543" s="31"/>
      <c r="N3543" s="29"/>
      <c r="O3543" s="32">
        <f>IF($B3543="",0,IF($U3543="IN",N($M3543),0))</f>
        <v>0</v>
      </c>
      <c r="P3543" s="32">
        <f>IF($B3543="",0,IF(OR($U3543="OUT",$U3543="TRF"),N($M3543),0))</f>
        <v>0</v>
      </c>
      <c r="Q3543" s="32">
        <f>IF($B3543="",0,IF(OR($U3543="OUT",$U3543="TRF"),N($M3543),0))</f>
        <v>0</v>
      </c>
      <c r="R3543" s="32">
        <f>IF($B3543="",0,IF($U3543="IN",N($M3543),0))</f>
        <v>0</v>
      </c>
      <c r="S3543" s="33">
        <f>IF($B3543="","",IF($M3543="","⚠ مبلغ",IF($E3543="","⚠ بانک عامل",IF(AND($U3543="TRF",$F3543=""),"⚠ بانک مقصد",IF(AND($V3543&lt;&gt;"NONE",$V3543&lt;&gt;"",$Z3543=""),"⚠ طرف حساب","✓")))))</f>
        <v>0</v>
      </c>
      <c r="T3543" s="29"/>
      <c r="U3543" s="27">
        <f>IFERROR(VLOOKUP($D3543,BankOpTbl,2,0),"")</f>
        <v>0</v>
      </c>
      <c r="V3543" s="27">
        <f>IFERROR(VLOOKUP($D3543,BankOpTbl,3,0),"")</f>
        <v>0</v>
      </c>
      <c r="W3543" s="27">
        <f>IFERROR(VLOOKUP($D3543,BankOpTbl,4,0),"")</f>
        <v>0</v>
      </c>
      <c r="X3543" s="27">
        <f>IF($E3543="","",IFERROR(VLOOKUP($E3543,BankTbl,4,0),""))</f>
        <v>0</v>
      </c>
      <c r="Y3543" s="27">
        <f>IF($F3543="","",IFERROR(VLOOKUP($F3543,BankTbl,4,0),""))</f>
        <v>0</v>
      </c>
      <c r="Z3543" s="27">
        <f>IF($B3543="","",IF($V3543="PICK",LEFT($N3543,5),IF($V3543="FIXED",$W3543,IF($V3543="CODE",$H3543,""))))</f>
        <v>0</v>
      </c>
    </row>
    <row r="3544" spans="1:26" ht="21" customHeight="1">
      <c r="A3544" s="27">
        <f>IF($B3544="","",COUNTA($B$13:$B3544))</f>
        <v>0</v>
      </c>
      <c r="B3544" s="28"/>
      <c r="C3544" s="28"/>
      <c r="D3544" s="29"/>
      <c r="E3544" s="29"/>
      <c r="F3544" s="29"/>
      <c r="G3544" s="28"/>
      <c r="H3544" s="28"/>
      <c r="I3544" s="30">
        <f>IF($H3544="","",IFERROR(VLOOKUP($H3544,AcctTbl,2,0),"کد ناشناخته"))</f>
        <v>0</v>
      </c>
      <c r="J3544" s="27">
        <f>IF($H3544="","",IFERROR(VLOOKUP($H3544,AcctTbl,3,0),""))</f>
        <v>0</v>
      </c>
      <c r="K3544" s="29"/>
      <c r="L3544" s="28"/>
      <c r="M3544" s="31"/>
      <c r="N3544" s="29"/>
      <c r="O3544" s="32">
        <f>IF($B3544="",0,IF($U3544="IN",N($M3544),0))</f>
        <v>0</v>
      </c>
      <c r="P3544" s="32">
        <f>IF($B3544="",0,IF(OR($U3544="OUT",$U3544="TRF"),N($M3544),0))</f>
        <v>0</v>
      </c>
      <c r="Q3544" s="32">
        <f>IF($B3544="",0,IF(OR($U3544="OUT",$U3544="TRF"),N($M3544),0))</f>
        <v>0</v>
      </c>
      <c r="R3544" s="32">
        <f>IF($B3544="",0,IF($U3544="IN",N($M3544),0))</f>
        <v>0</v>
      </c>
      <c r="S3544" s="33">
        <f>IF($B3544="","",IF($M3544="","⚠ مبلغ",IF($E3544="","⚠ بانک عامل",IF(AND($U3544="TRF",$F3544=""),"⚠ بانک مقصد",IF(AND($V3544&lt;&gt;"NONE",$V3544&lt;&gt;"",$Z3544=""),"⚠ طرف حساب","✓")))))</f>
        <v>0</v>
      </c>
      <c r="T3544" s="29"/>
      <c r="U3544" s="27">
        <f>IFERROR(VLOOKUP($D3544,BankOpTbl,2,0),"")</f>
        <v>0</v>
      </c>
      <c r="V3544" s="27">
        <f>IFERROR(VLOOKUP($D3544,BankOpTbl,3,0),"")</f>
        <v>0</v>
      </c>
      <c r="W3544" s="27">
        <f>IFERROR(VLOOKUP($D3544,BankOpTbl,4,0),"")</f>
        <v>0</v>
      </c>
      <c r="X3544" s="27">
        <f>IF($E3544="","",IFERROR(VLOOKUP($E3544,BankTbl,4,0),""))</f>
        <v>0</v>
      </c>
      <c r="Y3544" s="27">
        <f>IF($F3544="","",IFERROR(VLOOKUP($F3544,BankTbl,4,0),""))</f>
        <v>0</v>
      </c>
      <c r="Z3544" s="27">
        <f>IF($B3544="","",IF($V3544="PICK",LEFT($N3544,5),IF($V3544="FIXED",$W3544,IF($V3544="CODE",$H3544,""))))</f>
        <v>0</v>
      </c>
    </row>
    <row r="3545" spans="1:26" ht="21" customHeight="1">
      <c r="A3545" s="27">
        <f>IF($B3545="","",COUNTA($B$13:$B3545))</f>
        <v>0</v>
      </c>
      <c r="B3545" s="28"/>
      <c r="C3545" s="28"/>
      <c r="D3545" s="29"/>
      <c r="E3545" s="29"/>
      <c r="F3545" s="29"/>
      <c r="G3545" s="28"/>
      <c r="H3545" s="28"/>
      <c r="I3545" s="30">
        <f>IF($H3545="","",IFERROR(VLOOKUP($H3545,AcctTbl,2,0),"کد ناشناخته"))</f>
        <v>0</v>
      </c>
      <c r="J3545" s="27">
        <f>IF($H3545="","",IFERROR(VLOOKUP($H3545,AcctTbl,3,0),""))</f>
        <v>0</v>
      </c>
      <c r="K3545" s="29"/>
      <c r="L3545" s="28"/>
      <c r="M3545" s="31"/>
      <c r="N3545" s="29"/>
      <c r="O3545" s="32">
        <f>IF($B3545="",0,IF($U3545="IN",N($M3545),0))</f>
        <v>0</v>
      </c>
      <c r="P3545" s="32">
        <f>IF($B3545="",0,IF(OR($U3545="OUT",$U3545="TRF"),N($M3545),0))</f>
        <v>0</v>
      </c>
      <c r="Q3545" s="32">
        <f>IF($B3545="",0,IF(OR($U3545="OUT",$U3545="TRF"),N($M3545),0))</f>
        <v>0</v>
      </c>
      <c r="R3545" s="32">
        <f>IF($B3545="",0,IF($U3545="IN",N($M3545),0))</f>
        <v>0</v>
      </c>
      <c r="S3545" s="33">
        <f>IF($B3545="","",IF($M3545="","⚠ مبلغ",IF($E3545="","⚠ بانک عامل",IF(AND($U3545="TRF",$F3545=""),"⚠ بانک مقصد",IF(AND($V3545&lt;&gt;"NONE",$V3545&lt;&gt;"",$Z3545=""),"⚠ طرف حساب","✓")))))</f>
        <v>0</v>
      </c>
      <c r="T3545" s="29"/>
      <c r="U3545" s="27">
        <f>IFERROR(VLOOKUP($D3545,BankOpTbl,2,0),"")</f>
        <v>0</v>
      </c>
      <c r="V3545" s="27">
        <f>IFERROR(VLOOKUP($D3545,BankOpTbl,3,0),"")</f>
        <v>0</v>
      </c>
      <c r="W3545" s="27">
        <f>IFERROR(VLOOKUP($D3545,BankOpTbl,4,0),"")</f>
        <v>0</v>
      </c>
      <c r="X3545" s="27">
        <f>IF($E3545="","",IFERROR(VLOOKUP($E3545,BankTbl,4,0),""))</f>
        <v>0</v>
      </c>
      <c r="Y3545" s="27">
        <f>IF($F3545="","",IFERROR(VLOOKUP($F3545,BankTbl,4,0),""))</f>
        <v>0</v>
      </c>
      <c r="Z3545" s="27">
        <f>IF($B3545="","",IF($V3545="PICK",LEFT($N3545,5),IF($V3545="FIXED",$W3545,IF($V3545="CODE",$H3545,""))))</f>
        <v>0</v>
      </c>
    </row>
    <row r="3546" spans="1:26" ht="21" customHeight="1">
      <c r="A3546" s="27">
        <f>IF($B3546="","",COUNTA($B$13:$B3546))</f>
        <v>0</v>
      </c>
      <c r="B3546" s="28"/>
      <c r="C3546" s="28"/>
      <c r="D3546" s="29"/>
      <c r="E3546" s="29"/>
      <c r="F3546" s="29"/>
      <c r="G3546" s="28"/>
      <c r="H3546" s="28"/>
      <c r="I3546" s="30">
        <f>IF($H3546="","",IFERROR(VLOOKUP($H3546,AcctTbl,2,0),"کد ناشناخته"))</f>
        <v>0</v>
      </c>
      <c r="J3546" s="27">
        <f>IF($H3546="","",IFERROR(VLOOKUP($H3546,AcctTbl,3,0),""))</f>
        <v>0</v>
      </c>
      <c r="K3546" s="29"/>
      <c r="L3546" s="28"/>
      <c r="M3546" s="31"/>
      <c r="N3546" s="29"/>
      <c r="O3546" s="32">
        <f>IF($B3546="",0,IF($U3546="IN",N($M3546),0))</f>
        <v>0</v>
      </c>
      <c r="P3546" s="32">
        <f>IF($B3546="",0,IF(OR($U3546="OUT",$U3546="TRF"),N($M3546),0))</f>
        <v>0</v>
      </c>
      <c r="Q3546" s="32">
        <f>IF($B3546="",0,IF(OR($U3546="OUT",$U3546="TRF"),N($M3546),0))</f>
        <v>0</v>
      </c>
      <c r="R3546" s="32">
        <f>IF($B3546="",0,IF($U3546="IN",N($M3546),0))</f>
        <v>0</v>
      </c>
      <c r="S3546" s="33">
        <f>IF($B3546="","",IF($M3546="","⚠ مبلغ",IF($E3546="","⚠ بانک عامل",IF(AND($U3546="TRF",$F3546=""),"⚠ بانک مقصد",IF(AND($V3546&lt;&gt;"NONE",$V3546&lt;&gt;"",$Z3546=""),"⚠ طرف حساب","✓")))))</f>
        <v>0</v>
      </c>
      <c r="T3546" s="29"/>
      <c r="U3546" s="27">
        <f>IFERROR(VLOOKUP($D3546,BankOpTbl,2,0),"")</f>
        <v>0</v>
      </c>
      <c r="V3546" s="27">
        <f>IFERROR(VLOOKUP($D3546,BankOpTbl,3,0),"")</f>
        <v>0</v>
      </c>
      <c r="W3546" s="27">
        <f>IFERROR(VLOOKUP($D3546,BankOpTbl,4,0),"")</f>
        <v>0</v>
      </c>
      <c r="X3546" s="27">
        <f>IF($E3546="","",IFERROR(VLOOKUP($E3546,BankTbl,4,0),""))</f>
        <v>0</v>
      </c>
      <c r="Y3546" s="27">
        <f>IF($F3546="","",IFERROR(VLOOKUP($F3546,BankTbl,4,0),""))</f>
        <v>0</v>
      </c>
      <c r="Z3546" s="27">
        <f>IF($B3546="","",IF($V3546="PICK",LEFT($N3546,5),IF($V3546="FIXED",$W3546,IF($V3546="CODE",$H3546,""))))</f>
        <v>0</v>
      </c>
    </row>
    <row r="3547" spans="1:26" ht="21" customHeight="1">
      <c r="A3547" s="27">
        <f>IF($B3547="","",COUNTA($B$13:$B3547))</f>
        <v>0</v>
      </c>
      <c r="B3547" s="28"/>
      <c r="C3547" s="28"/>
      <c r="D3547" s="29"/>
      <c r="E3547" s="29"/>
      <c r="F3547" s="29"/>
      <c r="G3547" s="28"/>
      <c r="H3547" s="28"/>
      <c r="I3547" s="30">
        <f>IF($H3547="","",IFERROR(VLOOKUP($H3547,AcctTbl,2,0),"کد ناشناخته"))</f>
        <v>0</v>
      </c>
      <c r="J3547" s="27">
        <f>IF($H3547="","",IFERROR(VLOOKUP($H3547,AcctTbl,3,0),""))</f>
        <v>0</v>
      </c>
      <c r="K3547" s="29"/>
      <c r="L3547" s="28"/>
      <c r="M3547" s="31"/>
      <c r="N3547" s="29"/>
      <c r="O3547" s="32">
        <f>IF($B3547="",0,IF($U3547="IN",N($M3547),0))</f>
        <v>0</v>
      </c>
      <c r="P3547" s="32">
        <f>IF($B3547="",0,IF(OR($U3547="OUT",$U3547="TRF"),N($M3547),0))</f>
        <v>0</v>
      </c>
      <c r="Q3547" s="32">
        <f>IF($B3547="",0,IF(OR($U3547="OUT",$U3547="TRF"),N($M3547),0))</f>
        <v>0</v>
      </c>
      <c r="R3547" s="32">
        <f>IF($B3547="",0,IF($U3547="IN",N($M3547),0))</f>
        <v>0</v>
      </c>
      <c r="S3547" s="33">
        <f>IF($B3547="","",IF($M3547="","⚠ مبلغ",IF($E3547="","⚠ بانک عامل",IF(AND($U3547="TRF",$F3547=""),"⚠ بانک مقصد",IF(AND($V3547&lt;&gt;"NONE",$V3547&lt;&gt;"",$Z3547=""),"⚠ طرف حساب","✓")))))</f>
        <v>0</v>
      </c>
      <c r="T3547" s="29"/>
      <c r="U3547" s="27">
        <f>IFERROR(VLOOKUP($D3547,BankOpTbl,2,0),"")</f>
        <v>0</v>
      </c>
      <c r="V3547" s="27">
        <f>IFERROR(VLOOKUP($D3547,BankOpTbl,3,0),"")</f>
        <v>0</v>
      </c>
      <c r="W3547" s="27">
        <f>IFERROR(VLOOKUP($D3547,BankOpTbl,4,0),"")</f>
        <v>0</v>
      </c>
      <c r="X3547" s="27">
        <f>IF($E3547="","",IFERROR(VLOOKUP($E3547,BankTbl,4,0),""))</f>
        <v>0</v>
      </c>
      <c r="Y3547" s="27">
        <f>IF($F3547="","",IFERROR(VLOOKUP($F3547,BankTbl,4,0),""))</f>
        <v>0</v>
      </c>
      <c r="Z3547" s="27">
        <f>IF($B3547="","",IF($V3547="PICK",LEFT($N3547,5),IF($V3547="FIXED",$W3547,IF($V3547="CODE",$H3547,""))))</f>
        <v>0</v>
      </c>
    </row>
    <row r="3548" spans="1:26" ht="21" customHeight="1">
      <c r="A3548" s="27">
        <f>IF($B3548="","",COUNTA($B$13:$B3548))</f>
        <v>0</v>
      </c>
      <c r="B3548" s="28"/>
      <c r="C3548" s="28"/>
      <c r="D3548" s="29"/>
      <c r="E3548" s="29"/>
      <c r="F3548" s="29"/>
      <c r="G3548" s="28"/>
      <c r="H3548" s="28"/>
      <c r="I3548" s="30">
        <f>IF($H3548="","",IFERROR(VLOOKUP($H3548,AcctTbl,2,0),"کد ناشناخته"))</f>
        <v>0</v>
      </c>
      <c r="J3548" s="27">
        <f>IF($H3548="","",IFERROR(VLOOKUP($H3548,AcctTbl,3,0),""))</f>
        <v>0</v>
      </c>
      <c r="K3548" s="29"/>
      <c r="L3548" s="28"/>
      <c r="M3548" s="31"/>
      <c r="N3548" s="29"/>
      <c r="O3548" s="32">
        <f>IF($B3548="",0,IF($U3548="IN",N($M3548),0))</f>
        <v>0</v>
      </c>
      <c r="P3548" s="32">
        <f>IF($B3548="",0,IF(OR($U3548="OUT",$U3548="TRF"),N($M3548),0))</f>
        <v>0</v>
      </c>
      <c r="Q3548" s="32">
        <f>IF($B3548="",0,IF(OR($U3548="OUT",$U3548="TRF"),N($M3548),0))</f>
        <v>0</v>
      </c>
      <c r="R3548" s="32">
        <f>IF($B3548="",0,IF($U3548="IN",N($M3548),0))</f>
        <v>0</v>
      </c>
      <c r="S3548" s="33">
        <f>IF($B3548="","",IF($M3548="","⚠ مبلغ",IF($E3548="","⚠ بانک عامل",IF(AND($U3548="TRF",$F3548=""),"⚠ بانک مقصد",IF(AND($V3548&lt;&gt;"NONE",$V3548&lt;&gt;"",$Z3548=""),"⚠ طرف حساب","✓")))))</f>
        <v>0</v>
      </c>
      <c r="T3548" s="29"/>
      <c r="U3548" s="27">
        <f>IFERROR(VLOOKUP($D3548,BankOpTbl,2,0),"")</f>
        <v>0</v>
      </c>
      <c r="V3548" s="27">
        <f>IFERROR(VLOOKUP($D3548,BankOpTbl,3,0),"")</f>
        <v>0</v>
      </c>
      <c r="W3548" s="27">
        <f>IFERROR(VLOOKUP($D3548,BankOpTbl,4,0),"")</f>
        <v>0</v>
      </c>
      <c r="X3548" s="27">
        <f>IF($E3548="","",IFERROR(VLOOKUP($E3548,BankTbl,4,0),""))</f>
        <v>0</v>
      </c>
      <c r="Y3548" s="27">
        <f>IF($F3548="","",IFERROR(VLOOKUP($F3548,BankTbl,4,0),""))</f>
        <v>0</v>
      </c>
      <c r="Z3548" s="27">
        <f>IF($B3548="","",IF($V3548="PICK",LEFT($N3548,5),IF($V3548="FIXED",$W3548,IF($V3548="CODE",$H3548,""))))</f>
        <v>0</v>
      </c>
    </row>
    <row r="3549" spans="1:26" ht="21" customHeight="1">
      <c r="A3549" s="27">
        <f>IF($B3549="","",COUNTA($B$13:$B3549))</f>
        <v>0</v>
      </c>
      <c r="B3549" s="28"/>
      <c r="C3549" s="28"/>
      <c r="D3549" s="29"/>
      <c r="E3549" s="29"/>
      <c r="F3549" s="29"/>
      <c r="G3549" s="28"/>
      <c r="H3549" s="28"/>
      <c r="I3549" s="30">
        <f>IF($H3549="","",IFERROR(VLOOKUP($H3549,AcctTbl,2,0),"کد ناشناخته"))</f>
        <v>0</v>
      </c>
      <c r="J3549" s="27">
        <f>IF($H3549="","",IFERROR(VLOOKUP($H3549,AcctTbl,3,0),""))</f>
        <v>0</v>
      </c>
      <c r="K3549" s="29"/>
      <c r="L3549" s="28"/>
      <c r="M3549" s="31"/>
      <c r="N3549" s="29"/>
      <c r="O3549" s="32">
        <f>IF($B3549="",0,IF($U3549="IN",N($M3549),0))</f>
        <v>0</v>
      </c>
      <c r="P3549" s="32">
        <f>IF($B3549="",0,IF(OR($U3549="OUT",$U3549="TRF"),N($M3549),0))</f>
        <v>0</v>
      </c>
      <c r="Q3549" s="32">
        <f>IF($B3549="",0,IF(OR($U3549="OUT",$U3549="TRF"),N($M3549),0))</f>
        <v>0</v>
      </c>
      <c r="R3549" s="32">
        <f>IF($B3549="",0,IF($U3549="IN",N($M3549),0))</f>
        <v>0</v>
      </c>
      <c r="S3549" s="33">
        <f>IF($B3549="","",IF($M3549="","⚠ مبلغ",IF($E3549="","⚠ بانک عامل",IF(AND($U3549="TRF",$F3549=""),"⚠ بانک مقصد",IF(AND($V3549&lt;&gt;"NONE",$V3549&lt;&gt;"",$Z3549=""),"⚠ طرف حساب","✓")))))</f>
        <v>0</v>
      </c>
      <c r="T3549" s="29"/>
      <c r="U3549" s="27">
        <f>IFERROR(VLOOKUP($D3549,BankOpTbl,2,0),"")</f>
        <v>0</v>
      </c>
      <c r="V3549" s="27">
        <f>IFERROR(VLOOKUP($D3549,BankOpTbl,3,0),"")</f>
        <v>0</v>
      </c>
      <c r="W3549" s="27">
        <f>IFERROR(VLOOKUP($D3549,BankOpTbl,4,0),"")</f>
        <v>0</v>
      </c>
      <c r="X3549" s="27">
        <f>IF($E3549="","",IFERROR(VLOOKUP($E3549,BankTbl,4,0),""))</f>
        <v>0</v>
      </c>
      <c r="Y3549" s="27">
        <f>IF($F3549="","",IFERROR(VLOOKUP($F3549,BankTbl,4,0),""))</f>
        <v>0</v>
      </c>
      <c r="Z3549" s="27">
        <f>IF($B3549="","",IF($V3549="PICK",LEFT($N3549,5),IF($V3549="FIXED",$W3549,IF($V3549="CODE",$H3549,""))))</f>
        <v>0</v>
      </c>
    </row>
    <row r="3550" spans="1:26" ht="21" customHeight="1">
      <c r="A3550" s="27">
        <f>IF($B3550="","",COUNTA($B$13:$B3550))</f>
        <v>0</v>
      </c>
      <c r="B3550" s="28"/>
      <c r="C3550" s="28"/>
      <c r="D3550" s="29"/>
      <c r="E3550" s="29"/>
      <c r="F3550" s="29"/>
      <c r="G3550" s="28"/>
      <c r="H3550" s="28"/>
      <c r="I3550" s="30">
        <f>IF($H3550="","",IFERROR(VLOOKUP($H3550,AcctTbl,2,0),"کد ناشناخته"))</f>
        <v>0</v>
      </c>
      <c r="J3550" s="27">
        <f>IF($H3550="","",IFERROR(VLOOKUP($H3550,AcctTbl,3,0),""))</f>
        <v>0</v>
      </c>
      <c r="K3550" s="29"/>
      <c r="L3550" s="28"/>
      <c r="M3550" s="31"/>
      <c r="N3550" s="29"/>
      <c r="O3550" s="32">
        <f>IF($B3550="",0,IF($U3550="IN",N($M3550),0))</f>
        <v>0</v>
      </c>
      <c r="P3550" s="32">
        <f>IF($B3550="",0,IF(OR($U3550="OUT",$U3550="TRF"),N($M3550),0))</f>
        <v>0</v>
      </c>
      <c r="Q3550" s="32">
        <f>IF($B3550="",0,IF(OR($U3550="OUT",$U3550="TRF"),N($M3550),0))</f>
        <v>0</v>
      </c>
      <c r="R3550" s="32">
        <f>IF($B3550="",0,IF($U3550="IN",N($M3550),0))</f>
        <v>0</v>
      </c>
      <c r="S3550" s="33">
        <f>IF($B3550="","",IF($M3550="","⚠ مبلغ",IF($E3550="","⚠ بانک عامل",IF(AND($U3550="TRF",$F3550=""),"⚠ بانک مقصد",IF(AND($V3550&lt;&gt;"NONE",$V3550&lt;&gt;"",$Z3550=""),"⚠ طرف حساب","✓")))))</f>
        <v>0</v>
      </c>
      <c r="T3550" s="29"/>
      <c r="U3550" s="27">
        <f>IFERROR(VLOOKUP($D3550,BankOpTbl,2,0),"")</f>
        <v>0</v>
      </c>
      <c r="V3550" s="27">
        <f>IFERROR(VLOOKUP($D3550,BankOpTbl,3,0),"")</f>
        <v>0</v>
      </c>
      <c r="W3550" s="27">
        <f>IFERROR(VLOOKUP($D3550,BankOpTbl,4,0),"")</f>
        <v>0</v>
      </c>
      <c r="X3550" s="27">
        <f>IF($E3550="","",IFERROR(VLOOKUP($E3550,BankTbl,4,0),""))</f>
        <v>0</v>
      </c>
      <c r="Y3550" s="27">
        <f>IF($F3550="","",IFERROR(VLOOKUP($F3550,BankTbl,4,0),""))</f>
        <v>0</v>
      </c>
      <c r="Z3550" s="27">
        <f>IF($B3550="","",IF($V3550="PICK",LEFT($N3550,5),IF($V3550="FIXED",$W3550,IF($V3550="CODE",$H3550,""))))</f>
        <v>0</v>
      </c>
    </row>
    <row r="3551" spans="1:26" ht="21" customHeight="1">
      <c r="A3551" s="27">
        <f>IF($B3551="","",COUNTA($B$13:$B3551))</f>
        <v>0</v>
      </c>
      <c r="B3551" s="28"/>
      <c r="C3551" s="28"/>
      <c r="D3551" s="29"/>
      <c r="E3551" s="29"/>
      <c r="F3551" s="29"/>
      <c r="G3551" s="28"/>
      <c r="H3551" s="28"/>
      <c r="I3551" s="30">
        <f>IF($H3551="","",IFERROR(VLOOKUP($H3551,AcctTbl,2,0),"کد ناشناخته"))</f>
        <v>0</v>
      </c>
      <c r="J3551" s="27">
        <f>IF($H3551="","",IFERROR(VLOOKUP($H3551,AcctTbl,3,0),""))</f>
        <v>0</v>
      </c>
      <c r="K3551" s="29"/>
      <c r="L3551" s="28"/>
      <c r="M3551" s="31"/>
      <c r="N3551" s="29"/>
      <c r="O3551" s="32">
        <f>IF($B3551="",0,IF($U3551="IN",N($M3551),0))</f>
        <v>0</v>
      </c>
      <c r="P3551" s="32">
        <f>IF($B3551="",0,IF(OR($U3551="OUT",$U3551="TRF"),N($M3551),0))</f>
        <v>0</v>
      </c>
      <c r="Q3551" s="32">
        <f>IF($B3551="",0,IF(OR($U3551="OUT",$U3551="TRF"),N($M3551),0))</f>
        <v>0</v>
      </c>
      <c r="R3551" s="32">
        <f>IF($B3551="",0,IF($U3551="IN",N($M3551),0))</f>
        <v>0</v>
      </c>
      <c r="S3551" s="33">
        <f>IF($B3551="","",IF($M3551="","⚠ مبلغ",IF($E3551="","⚠ بانک عامل",IF(AND($U3551="TRF",$F3551=""),"⚠ بانک مقصد",IF(AND($V3551&lt;&gt;"NONE",$V3551&lt;&gt;"",$Z3551=""),"⚠ طرف حساب","✓")))))</f>
        <v>0</v>
      </c>
      <c r="T3551" s="29"/>
      <c r="U3551" s="27">
        <f>IFERROR(VLOOKUP($D3551,BankOpTbl,2,0),"")</f>
        <v>0</v>
      </c>
      <c r="V3551" s="27">
        <f>IFERROR(VLOOKUP($D3551,BankOpTbl,3,0),"")</f>
        <v>0</v>
      </c>
      <c r="W3551" s="27">
        <f>IFERROR(VLOOKUP($D3551,BankOpTbl,4,0),"")</f>
        <v>0</v>
      </c>
      <c r="X3551" s="27">
        <f>IF($E3551="","",IFERROR(VLOOKUP($E3551,BankTbl,4,0),""))</f>
        <v>0</v>
      </c>
      <c r="Y3551" s="27">
        <f>IF($F3551="","",IFERROR(VLOOKUP($F3551,BankTbl,4,0),""))</f>
        <v>0</v>
      </c>
      <c r="Z3551" s="27">
        <f>IF($B3551="","",IF($V3551="PICK",LEFT($N3551,5),IF($V3551="FIXED",$W3551,IF($V3551="CODE",$H3551,""))))</f>
        <v>0</v>
      </c>
    </row>
    <row r="3552" spans="1:26" ht="21" customHeight="1">
      <c r="A3552" s="27">
        <f>IF($B3552="","",COUNTA($B$13:$B3552))</f>
        <v>0</v>
      </c>
      <c r="B3552" s="28"/>
      <c r="C3552" s="28"/>
      <c r="D3552" s="29"/>
      <c r="E3552" s="29"/>
      <c r="F3552" s="29"/>
      <c r="G3552" s="28"/>
      <c r="H3552" s="28"/>
      <c r="I3552" s="30">
        <f>IF($H3552="","",IFERROR(VLOOKUP($H3552,AcctTbl,2,0),"کد ناشناخته"))</f>
        <v>0</v>
      </c>
      <c r="J3552" s="27">
        <f>IF($H3552="","",IFERROR(VLOOKUP($H3552,AcctTbl,3,0),""))</f>
        <v>0</v>
      </c>
      <c r="K3552" s="29"/>
      <c r="L3552" s="28"/>
      <c r="M3552" s="31"/>
      <c r="N3552" s="29"/>
      <c r="O3552" s="32">
        <f>IF($B3552="",0,IF($U3552="IN",N($M3552),0))</f>
        <v>0</v>
      </c>
      <c r="P3552" s="32">
        <f>IF($B3552="",0,IF(OR($U3552="OUT",$U3552="TRF"),N($M3552),0))</f>
        <v>0</v>
      </c>
      <c r="Q3552" s="32">
        <f>IF($B3552="",0,IF(OR($U3552="OUT",$U3552="TRF"),N($M3552),0))</f>
        <v>0</v>
      </c>
      <c r="R3552" s="32">
        <f>IF($B3552="",0,IF($U3552="IN",N($M3552),0))</f>
        <v>0</v>
      </c>
      <c r="S3552" s="33">
        <f>IF($B3552="","",IF($M3552="","⚠ مبلغ",IF($E3552="","⚠ بانک عامل",IF(AND($U3552="TRF",$F3552=""),"⚠ بانک مقصد",IF(AND($V3552&lt;&gt;"NONE",$V3552&lt;&gt;"",$Z3552=""),"⚠ طرف حساب","✓")))))</f>
        <v>0</v>
      </c>
      <c r="T3552" s="29"/>
      <c r="U3552" s="27">
        <f>IFERROR(VLOOKUP($D3552,BankOpTbl,2,0),"")</f>
        <v>0</v>
      </c>
      <c r="V3552" s="27">
        <f>IFERROR(VLOOKUP($D3552,BankOpTbl,3,0),"")</f>
        <v>0</v>
      </c>
      <c r="W3552" s="27">
        <f>IFERROR(VLOOKUP($D3552,BankOpTbl,4,0),"")</f>
        <v>0</v>
      </c>
      <c r="X3552" s="27">
        <f>IF($E3552="","",IFERROR(VLOOKUP($E3552,BankTbl,4,0),""))</f>
        <v>0</v>
      </c>
      <c r="Y3552" s="27">
        <f>IF($F3552="","",IFERROR(VLOOKUP($F3552,BankTbl,4,0),""))</f>
        <v>0</v>
      </c>
      <c r="Z3552" s="27">
        <f>IF($B3552="","",IF($V3552="PICK",LEFT($N3552,5),IF($V3552="FIXED",$W3552,IF($V3552="CODE",$H3552,""))))</f>
        <v>0</v>
      </c>
    </row>
    <row r="3553" spans="1:26" ht="21" customHeight="1">
      <c r="A3553" s="27">
        <f>IF($B3553="","",COUNTA($B$13:$B3553))</f>
        <v>0</v>
      </c>
      <c r="B3553" s="28"/>
      <c r="C3553" s="28"/>
      <c r="D3553" s="29"/>
      <c r="E3553" s="29"/>
      <c r="F3553" s="29"/>
      <c r="G3553" s="28"/>
      <c r="H3553" s="28"/>
      <c r="I3553" s="30">
        <f>IF($H3553="","",IFERROR(VLOOKUP($H3553,AcctTbl,2,0),"کد ناشناخته"))</f>
        <v>0</v>
      </c>
      <c r="J3553" s="27">
        <f>IF($H3553="","",IFERROR(VLOOKUP($H3553,AcctTbl,3,0),""))</f>
        <v>0</v>
      </c>
      <c r="K3553" s="29"/>
      <c r="L3553" s="28"/>
      <c r="M3553" s="31"/>
      <c r="N3553" s="29"/>
      <c r="O3553" s="32">
        <f>IF($B3553="",0,IF($U3553="IN",N($M3553),0))</f>
        <v>0</v>
      </c>
      <c r="P3553" s="32">
        <f>IF($B3553="",0,IF(OR($U3553="OUT",$U3553="TRF"),N($M3553),0))</f>
        <v>0</v>
      </c>
      <c r="Q3553" s="32">
        <f>IF($B3553="",0,IF(OR($U3553="OUT",$U3553="TRF"),N($M3553),0))</f>
        <v>0</v>
      </c>
      <c r="R3553" s="32">
        <f>IF($B3553="",0,IF($U3553="IN",N($M3553),0))</f>
        <v>0</v>
      </c>
      <c r="S3553" s="33">
        <f>IF($B3553="","",IF($M3553="","⚠ مبلغ",IF($E3553="","⚠ بانک عامل",IF(AND($U3553="TRF",$F3553=""),"⚠ بانک مقصد",IF(AND($V3553&lt;&gt;"NONE",$V3553&lt;&gt;"",$Z3553=""),"⚠ طرف حساب","✓")))))</f>
        <v>0</v>
      </c>
      <c r="T3553" s="29"/>
      <c r="U3553" s="27">
        <f>IFERROR(VLOOKUP($D3553,BankOpTbl,2,0),"")</f>
        <v>0</v>
      </c>
      <c r="V3553" s="27">
        <f>IFERROR(VLOOKUP($D3553,BankOpTbl,3,0),"")</f>
        <v>0</v>
      </c>
      <c r="W3553" s="27">
        <f>IFERROR(VLOOKUP($D3553,BankOpTbl,4,0),"")</f>
        <v>0</v>
      </c>
      <c r="X3553" s="27">
        <f>IF($E3553="","",IFERROR(VLOOKUP($E3553,BankTbl,4,0),""))</f>
        <v>0</v>
      </c>
      <c r="Y3553" s="27">
        <f>IF($F3553="","",IFERROR(VLOOKUP($F3553,BankTbl,4,0),""))</f>
        <v>0</v>
      </c>
      <c r="Z3553" s="27">
        <f>IF($B3553="","",IF($V3553="PICK",LEFT($N3553,5),IF($V3553="FIXED",$W3553,IF($V3553="CODE",$H3553,""))))</f>
        <v>0</v>
      </c>
    </row>
    <row r="3554" spans="1:26" ht="21" customHeight="1">
      <c r="A3554" s="27">
        <f>IF($B3554="","",COUNTA($B$13:$B3554))</f>
        <v>0</v>
      </c>
      <c r="B3554" s="28"/>
      <c r="C3554" s="28"/>
      <c r="D3554" s="29"/>
      <c r="E3554" s="29"/>
      <c r="F3554" s="29"/>
      <c r="G3554" s="28"/>
      <c r="H3554" s="28"/>
      <c r="I3554" s="30">
        <f>IF($H3554="","",IFERROR(VLOOKUP($H3554,AcctTbl,2,0),"کد ناشناخته"))</f>
        <v>0</v>
      </c>
      <c r="J3554" s="27">
        <f>IF($H3554="","",IFERROR(VLOOKUP($H3554,AcctTbl,3,0),""))</f>
        <v>0</v>
      </c>
      <c r="K3554" s="29"/>
      <c r="L3554" s="28"/>
      <c r="M3554" s="31"/>
      <c r="N3554" s="29"/>
      <c r="O3554" s="32">
        <f>IF($B3554="",0,IF($U3554="IN",N($M3554),0))</f>
        <v>0</v>
      </c>
      <c r="P3554" s="32">
        <f>IF($B3554="",0,IF(OR($U3554="OUT",$U3554="TRF"),N($M3554),0))</f>
        <v>0</v>
      </c>
      <c r="Q3554" s="32">
        <f>IF($B3554="",0,IF(OR($U3554="OUT",$U3554="TRF"),N($M3554),0))</f>
        <v>0</v>
      </c>
      <c r="R3554" s="32">
        <f>IF($B3554="",0,IF($U3554="IN",N($M3554),0))</f>
        <v>0</v>
      </c>
      <c r="S3554" s="33">
        <f>IF($B3554="","",IF($M3554="","⚠ مبلغ",IF($E3554="","⚠ بانک عامل",IF(AND($U3554="TRF",$F3554=""),"⚠ بانک مقصد",IF(AND($V3554&lt;&gt;"NONE",$V3554&lt;&gt;"",$Z3554=""),"⚠ طرف حساب","✓")))))</f>
        <v>0</v>
      </c>
      <c r="T3554" s="29"/>
      <c r="U3554" s="27">
        <f>IFERROR(VLOOKUP($D3554,BankOpTbl,2,0),"")</f>
        <v>0</v>
      </c>
      <c r="V3554" s="27">
        <f>IFERROR(VLOOKUP($D3554,BankOpTbl,3,0),"")</f>
        <v>0</v>
      </c>
      <c r="W3554" s="27">
        <f>IFERROR(VLOOKUP($D3554,BankOpTbl,4,0),"")</f>
        <v>0</v>
      </c>
      <c r="X3554" s="27">
        <f>IF($E3554="","",IFERROR(VLOOKUP($E3554,BankTbl,4,0),""))</f>
        <v>0</v>
      </c>
      <c r="Y3554" s="27">
        <f>IF($F3554="","",IFERROR(VLOOKUP($F3554,BankTbl,4,0),""))</f>
        <v>0</v>
      </c>
      <c r="Z3554" s="27">
        <f>IF($B3554="","",IF($V3554="PICK",LEFT($N3554,5),IF($V3554="FIXED",$W3554,IF($V3554="CODE",$H3554,""))))</f>
        <v>0</v>
      </c>
    </row>
    <row r="3555" spans="1:26" ht="21" customHeight="1">
      <c r="A3555" s="27">
        <f>IF($B3555="","",COUNTA($B$13:$B3555))</f>
        <v>0</v>
      </c>
      <c r="B3555" s="28"/>
      <c r="C3555" s="28"/>
      <c r="D3555" s="29"/>
      <c r="E3555" s="29"/>
      <c r="F3555" s="29"/>
      <c r="G3555" s="28"/>
      <c r="H3555" s="28"/>
      <c r="I3555" s="30">
        <f>IF($H3555="","",IFERROR(VLOOKUP($H3555,AcctTbl,2,0),"کد ناشناخته"))</f>
        <v>0</v>
      </c>
      <c r="J3555" s="27">
        <f>IF($H3555="","",IFERROR(VLOOKUP($H3555,AcctTbl,3,0),""))</f>
        <v>0</v>
      </c>
      <c r="K3555" s="29"/>
      <c r="L3555" s="28"/>
      <c r="M3555" s="31"/>
      <c r="N3555" s="29"/>
      <c r="O3555" s="32">
        <f>IF($B3555="",0,IF($U3555="IN",N($M3555),0))</f>
        <v>0</v>
      </c>
      <c r="P3555" s="32">
        <f>IF($B3555="",0,IF(OR($U3555="OUT",$U3555="TRF"),N($M3555),0))</f>
        <v>0</v>
      </c>
      <c r="Q3555" s="32">
        <f>IF($B3555="",0,IF(OR($U3555="OUT",$U3555="TRF"),N($M3555),0))</f>
        <v>0</v>
      </c>
      <c r="R3555" s="32">
        <f>IF($B3555="",0,IF($U3555="IN",N($M3555),0))</f>
        <v>0</v>
      </c>
      <c r="S3555" s="33">
        <f>IF($B3555="","",IF($M3555="","⚠ مبلغ",IF($E3555="","⚠ بانک عامل",IF(AND($U3555="TRF",$F3555=""),"⚠ بانک مقصد",IF(AND($V3555&lt;&gt;"NONE",$V3555&lt;&gt;"",$Z3555=""),"⚠ طرف حساب","✓")))))</f>
        <v>0</v>
      </c>
      <c r="T3555" s="29"/>
      <c r="U3555" s="27">
        <f>IFERROR(VLOOKUP($D3555,BankOpTbl,2,0),"")</f>
        <v>0</v>
      </c>
      <c r="V3555" s="27">
        <f>IFERROR(VLOOKUP($D3555,BankOpTbl,3,0),"")</f>
        <v>0</v>
      </c>
      <c r="W3555" s="27">
        <f>IFERROR(VLOOKUP($D3555,BankOpTbl,4,0),"")</f>
        <v>0</v>
      </c>
      <c r="X3555" s="27">
        <f>IF($E3555="","",IFERROR(VLOOKUP($E3555,BankTbl,4,0),""))</f>
        <v>0</v>
      </c>
      <c r="Y3555" s="27">
        <f>IF($F3555="","",IFERROR(VLOOKUP($F3555,BankTbl,4,0),""))</f>
        <v>0</v>
      </c>
      <c r="Z3555" s="27">
        <f>IF($B3555="","",IF($V3555="PICK",LEFT($N3555,5),IF($V3555="FIXED",$W3555,IF($V3555="CODE",$H3555,""))))</f>
        <v>0</v>
      </c>
    </row>
    <row r="3556" spans="1:26" ht="21" customHeight="1">
      <c r="A3556" s="27">
        <f>IF($B3556="","",COUNTA($B$13:$B3556))</f>
        <v>0</v>
      </c>
      <c r="B3556" s="28"/>
      <c r="C3556" s="28"/>
      <c r="D3556" s="29"/>
      <c r="E3556" s="29"/>
      <c r="F3556" s="29"/>
      <c r="G3556" s="28"/>
      <c r="H3556" s="28"/>
      <c r="I3556" s="30">
        <f>IF($H3556="","",IFERROR(VLOOKUP($H3556,AcctTbl,2,0),"کد ناشناخته"))</f>
        <v>0</v>
      </c>
      <c r="J3556" s="27">
        <f>IF($H3556="","",IFERROR(VLOOKUP($H3556,AcctTbl,3,0),""))</f>
        <v>0</v>
      </c>
      <c r="K3556" s="29"/>
      <c r="L3556" s="28"/>
      <c r="M3556" s="31"/>
      <c r="N3556" s="29"/>
      <c r="O3556" s="32">
        <f>IF($B3556="",0,IF($U3556="IN",N($M3556),0))</f>
        <v>0</v>
      </c>
      <c r="P3556" s="32">
        <f>IF($B3556="",0,IF(OR($U3556="OUT",$U3556="TRF"),N($M3556),0))</f>
        <v>0</v>
      </c>
      <c r="Q3556" s="32">
        <f>IF($B3556="",0,IF(OR($U3556="OUT",$U3556="TRF"),N($M3556),0))</f>
        <v>0</v>
      </c>
      <c r="R3556" s="32">
        <f>IF($B3556="",0,IF($U3556="IN",N($M3556),0))</f>
        <v>0</v>
      </c>
      <c r="S3556" s="33">
        <f>IF($B3556="","",IF($M3556="","⚠ مبلغ",IF($E3556="","⚠ بانک عامل",IF(AND($U3556="TRF",$F3556=""),"⚠ بانک مقصد",IF(AND($V3556&lt;&gt;"NONE",$V3556&lt;&gt;"",$Z3556=""),"⚠ طرف حساب","✓")))))</f>
        <v>0</v>
      </c>
      <c r="T3556" s="29"/>
      <c r="U3556" s="27">
        <f>IFERROR(VLOOKUP($D3556,BankOpTbl,2,0),"")</f>
        <v>0</v>
      </c>
      <c r="V3556" s="27">
        <f>IFERROR(VLOOKUP($D3556,BankOpTbl,3,0),"")</f>
        <v>0</v>
      </c>
      <c r="W3556" s="27">
        <f>IFERROR(VLOOKUP($D3556,BankOpTbl,4,0),"")</f>
        <v>0</v>
      </c>
      <c r="X3556" s="27">
        <f>IF($E3556="","",IFERROR(VLOOKUP($E3556,BankTbl,4,0),""))</f>
        <v>0</v>
      </c>
      <c r="Y3556" s="27">
        <f>IF($F3556="","",IFERROR(VLOOKUP($F3556,BankTbl,4,0),""))</f>
        <v>0</v>
      </c>
      <c r="Z3556" s="27">
        <f>IF($B3556="","",IF($V3556="PICK",LEFT($N3556,5),IF($V3556="FIXED",$W3556,IF($V3556="CODE",$H3556,""))))</f>
        <v>0</v>
      </c>
    </row>
    <row r="3557" spans="1:26" ht="21" customHeight="1">
      <c r="A3557" s="27">
        <f>IF($B3557="","",COUNTA($B$13:$B3557))</f>
        <v>0</v>
      </c>
      <c r="B3557" s="28"/>
      <c r="C3557" s="28"/>
      <c r="D3557" s="29"/>
      <c r="E3557" s="29"/>
      <c r="F3557" s="29"/>
      <c r="G3557" s="28"/>
      <c r="H3557" s="28"/>
      <c r="I3557" s="30">
        <f>IF($H3557="","",IFERROR(VLOOKUP($H3557,AcctTbl,2,0),"کد ناشناخته"))</f>
        <v>0</v>
      </c>
      <c r="J3557" s="27">
        <f>IF($H3557="","",IFERROR(VLOOKUP($H3557,AcctTbl,3,0),""))</f>
        <v>0</v>
      </c>
      <c r="K3557" s="29"/>
      <c r="L3557" s="28"/>
      <c r="M3557" s="31"/>
      <c r="N3557" s="29"/>
      <c r="O3557" s="32">
        <f>IF($B3557="",0,IF($U3557="IN",N($M3557),0))</f>
        <v>0</v>
      </c>
      <c r="P3557" s="32">
        <f>IF($B3557="",0,IF(OR($U3557="OUT",$U3557="TRF"),N($M3557),0))</f>
        <v>0</v>
      </c>
      <c r="Q3557" s="32">
        <f>IF($B3557="",0,IF(OR($U3557="OUT",$U3557="TRF"),N($M3557),0))</f>
        <v>0</v>
      </c>
      <c r="R3557" s="32">
        <f>IF($B3557="",0,IF($U3557="IN",N($M3557),0))</f>
        <v>0</v>
      </c>
      <c r="S3557" s="33">
        <f>IF($B3557="","",IF($M3557="","⚠ مبلغ",IF($E3557="","⚠ بانک عامل",IF(AND($U3557="TRF",$F3557=""),"⚠ بانک مقصد",IF(AND($V3557&lt;&gt;"NONE",$V3557&lt;&gt;"",$Z3557=""),"⚠ طرف حساب","✓")))))</f>
        <v>0</v>
      </c>
      <c r="T3557" s="29"/>
      <c r="U3557" s="27">
        <f>IFERROR(VLOOKUP($D3557,BankOpTbl,2,0),"")</f>
        <v>0</v>
      </c>
      <c r="V3557" s="27">
        <f>IFERROR(VLOOKUP($D3557,BankOpTbl,3,0),"")</f>
        <v>0</v>
      </c>
      <c r="W3557" s="27">
        <f>IFERROR(VLOOKUP($D3557,BankOpTbl,4,0),"")</f>
        <v>0</v>
      </c>
      <c r="X3557" s="27">
        <f>IF($E3557="","",IFERROR(VLOOKUP($E3557,BankTbl,4,0),""))</f>
        <v>0</v>
      </c>
      <c r="Y3557" s="27">
        <f>IF($F3557="","",IFERROR(VLOOKUP($F3557,BankTbl,4,0),""))</f>
        <v>0</v>
      </c>
      <c r="Z3557" s="27">
        <f>IF($B3557="","",IF($V3557="PICK",LEFT($N3557,5),IF($V3557="FIXED",$W3557,IF($V3557="CODE",$H3557,""))))</f>
        <v>0</v>
      </c>
    </row>
    <row r="3558" spans="1:26" ht="21" customHeight="1">
      <c r="A3558" s="27">
        <f>IF($B3558="","",COUNTA($B$13:$B3558))</f>
        <v>0</v>
      </c>
      <c r="B3558" s="28"/>
      <c r="C3558" s="28"/>
      <c r="D3558" s="29"/>
      <c r="E3558" s="29"/>
      <c r="F3558" s="29"/>
      <c r="G3558" s="28"/>
      <c r="H3558" s="28"/>
      <c r="I3558" s="30">
        <f>IF($H3558="","",IFERROR(VLOOKUP($H3558,AcctTbl,2,0),"کد ناشناخته"))</f>
        <v>0</v>
      </c>
      <c r="J3558" s="27">
        <f>IF($H3558="","",IFERROR(VLOOKUP($H3558,AcctTbl,3,0),""))</f>
        <v>0</v>
      </c>
      <c r="K3558" s="29"/>
      <c r="L3558" s="28"/>
      <c r="M3558" s="31"/>
      <c r="N3558" s="29"/>
      <c r="O3558" s="32">
        <f>IF($B3558="",0,IF($U3558="IN",N($M3558),0))</f>
        <v>0</v>
      </c>
      <c r="P3558" s="32">
        <f>IF($B3558="",0,IF(OR($U3558="OUT",$U3558="TRF"),N($M3558),0))</f>
        <v>0</v>
      </c>
      <c r="Q3558" s="32">
        <f>IF($B3558="",0,IF(OR($U3558="OUT",$U3558="TRF"),N($M3558),0))</f>
        <v>0</v>
      </c>
      <c r="R3558" s="32">
        <f>IF($B3558="",0,IF($U3558="IN",N($M3558),0))</f>
        <v>0</v>
      </c>
      <c r="S3558" s="33">
        <f>IF($B3558="","",IF($M3558="","⚠ مبلغ",IF($E3558="","⚠ بانک عامل",IF(AND($U3558="TRF",$F3558=""),"⚠ بانک مقصد",IF(AND($V3558&lt;&gt;"NONE",$V3558&lt;&gt;"",$Z3558=""),"⚠ طرف حساب","✓")))))</f>
        <v>0</v>
      </c>
      <c r="T3558" s="29"/>
      <c r="U3558" s="27">
        <f>IFERROR(VLOOKUP($D3558,BankOpTbl,2,0),"")</f>
        <v>0</v>
      </c>
      <c r="V3558" s="27">
        <f>IFERROR(VLOOKUP($D3558,BankOpTbl,3,0),"")</f>
        <v>0</v>
      </c>
      <c r="W3558" s="27">
        <f>IFERROR(VLOOKUP($D3558,BankOpTbl,4,0),"")</f>
        <v>0</v>
      </c>
      <c r="X3558" s="27">
        <f>IF($E3558="","",IFERROR(VLOOKUP($E3558,BankTbl,4,0),""))</f>
        <v>0</v>
      </c>
      <c r="Y3558" s="27">
        <f>IF($F3558="","",IFERROR(VLOOKUP($F3558,BankTbl,4,0),""))</f>
        <v>0</v>
      </c>
      <c r="Z3558" s="27">
        <f>IF($B3558="","",IF($V3558="PICK",LEFT($N3558,5),IF($V3558="FIXED",$W3558,IF($V3558="CODE",$H3558,""))))</f>
        <v>0</v>
      </c>
    </row>
    <row r="3559" spans="1:26" ht="21" customHeight="1">
      <c r="A3559" s="27">
        <f>IF($B3559="","",COUNTA($B$13:$B3559))</f>
        <v>0</v>
      </c>
      <c r="B3559" s="28"/>
      <c r="C3559" s="28"/>
      <c r="D3559" s="29"/>
      <c r="E3559" s="29"/>
      <c r="F3559" s="29"/>
      <c r="G3559" s="28"/>
      <c r="H3559" s="28"/>
      <c r="I3559" s="30">
        <f>IF($H3559="","",IFERROR(VLOOKUP($H3559,AcctTbl,2,0),"کد ناشناخته"))</f>
        <v>0</v>
      </c>
      <c r="J3559" s="27">
        <f>IF($H3559="","",IFERROR(VLOOKUP($H3559,AcctTbl,3,0),""))</f>
        <v>0</v>
      </c>
      <c r="K3559" s="29"/>
      <c r="L3559" s="28"/>
      <c r="M3559" s="31"/>
      <c r="N3559" s="29"/>
      <c r="O3559" s="32">
        <f>IF($B3559="",0,IF($U3559="IN",N($M3559),0))</f>
        <v>0</v>
      </c>
      <c r="P3559" s="32">
        <f>IF($B3559="",0,IF(OR($U3559="OUT",$U3559="TRF"),N($M3559),0))</f>
        <v>0</v>
      </c>
      <c r="Q3559" s="32">
        <f>IF($B3559="",0,IF(OR($U3559="OUT",$U3559="TRF"),N($M3559),0))</f>
        <v>0</v>
      </c>
      <c r="R3559" s="32">
        <f>IF($B3559="",0,IF($U3559="IN",N($M3559),0))</f>
        <v>0</v>
      </c>
      <c r="S3559" s="33">
        <f>IF($B3559="","",IF($M3559="","⚠ مبلغ",IF($E3559="","⚠ بانک عامل",IF(AND($U3559="TRF",$F3559=""),"⚠ بانک مقصد",IF(AND($V3559&lt;&gt;"NONE",$V3559&lt;&gt;"",$Z3559=""),"⚠ طرف حساب","✓")))))</f>
        <v>0</v>
      </c>
      <c r="T3559" s="29"/>
      <c r="U3559" s="27">
        <f>IFERROR(VLOOKUP($D3559,BankOpTbl,2,0),"")</f>
        <v>0</v>
      </c>
      <c r="V3559" s="27">
        <f>IFERROR(VLOOKUP($D3559,BankOpTbl,3,0),"")</f>
        <v>0</v>
      </c>
      <c r="W3559" s="27">
        <f>IFERROR(VLOOKUP($D3559,BankOpTbl,4,0),"")</f>
        <v>0</v>
      </c>
      <c r="X3559" s="27">
        <f>IF($E3559="","",IFERROR(VLOOKUP($E3559,BankTbl,4,0),""))</f>
        <v>0</v>
      </c>
      <c r="Y3559" s="27">
        <f>IF($F3559="","",IFERROR(VLOOKUP($F3559,BankTbl,4,0),""))</f>
        <v>0</v>
      </c>
      <c r="Z3559" s="27">
        <f>IF($B3559="","",IF($V3559="PICK",LEFT($N3559,5),IF($V3559="FIXED",$W3559,IF($V3559="CODE",$H3559,""))))</f>
        <v>0</v>
      </c>
    </row>
    <row r="3560" spans="1:26" ht="21" customHeight="1">
      <c r="A3560" s="27">
        <f>IF($B3560="","",COUNTA($B$13:$B3560))</f>
        <v>0</v>
      </c>
      <c r="B3560" s="28"/>
      <c r="C3560" s="28"/>
      <c r="D3560" s="29"/>
      <c r="E3560" s="29"/>
      <c r="F3560" s="29"/>
      <c r="G3560" s="28"/>
      <c r="H3560" s="28"/>
      <c r="I3560" s="30">
        <f>IF($H3560="","",IFERROR(VLOOKUP($H3560,AcctTbl,2,0),"کد ناشناخته"))</f>
        <v>0</v>
      </c>
      <c r="J3560" s="27">
        <f>IF($H3560="","",IFERROR(VLOOKUP($H3560,AcctTbl,3,0),""))</f>
        <v>0</v>
      </c>
      <c r="K3560" s="29"/>
      <c r="L3560" s="28"/>
      <c r="M3560" s="31"/>
      <c r="N3560" s="29"/>
      <c r="O3560" s="32">
        <f>IF($B3560="",0,IF($U3560="IN",N($M3560),0))</f>
        <v>0</v>
      </c>
      <c r="P3560" s="32">
        <f>IF($B3560="",0,IF(OR($U3560="OUT",$U3560="TRF"),N($M3560),0))</f>
        <v>0</v>
      </c>
      <c r="Q3560" s="32">
        <f>IF($B3560="",0,IF(OR($U3560="OUT",$U3560="TRF"),N($M3560),0))</f>
        <v>0</v>
      </c>
      <c r="R3560" s="32">
        <f>IF($B3560="",0,IF($U3560="IN",N($M3560),0))</f>
        <v>0</v>
      </c>
      <c r="S3560" s="33">
        <f>IF($B3560="","",IF($M3560="","⚠ مبلغ",IF($E3560="","⚠ بانک عامل",IF(AND($U3560="TRF",$F3560=""),"⚠ بانک مقصد",IF(AND($V3560&lt;&gt;"NONE",$V3560&lt;&gt;"",$Z3560=""),"⚠ طرف حساب","✓")))))</f>
        <v>0</v>
      </c>
      <c r="T3560" s="29"/>
      <c r="U3560" s="27">
        <f>IFERROR(VLOOKUP($D3560,BankOpTbl,2,0),"")</f>
        <v>0</v>
      </c>
      <c r="V3560" s="27">
        <f>IFERROR(VLOOKUP($D3560,BankOpTbl,3,0),"")</f>
        <v>0</v>
      </c>
      <c r="W3560" s="27">
        <f>IFERROR(VLOOKUP($D3560,BankOpTbl,4,0),"")</f>
        <v>0</v>
      </c>
      <c r="X3560" s="27">
        <f>IF($E3560="","",IFERROR(VLOOKUP($E3560,BankTbl,4,0),""))</f>
        <v>0</v>
      </c>
      <c r="Y3560" s="27">
        <f>IF($F3560="","",IFERROR(VLOOKUP($F3560,BankTbl,4,0),""))</f>
        <v>0</v>
      </c>
      <c r="Z3560" s="27">
        <f>IF($B3560="","",IF($V3560="PICK",LEFT($N3560,5),IF($V3560="FIXED",$W3560,IF($V3560="CODE",$H3560,""))))</f>
        <v>0</v>
      </c>
    </row>
    <row r="3561" spans="1:26" ht="21" customHeight="1">
      <c r="A3561" s="27">
        <f>IF($B3561="","",COUNTA($B$13:$B3561))</f>
        <v>0</v>
      </c>
      <c r="B3561" s="28"/>
      <c r="C3561" s="28"/>
      <c r="D3561" s="29"/>
      <c r="E3561" s="29"/>
      <c r="F3561" s="29"/>
      <c r="G3561" s="28"/>
      <c r="H3561" s="28"/>
      <c r="I3561" s="30">
        <f>IF($H3561="","",IFERROR(VLOOKUP($H3561,AcctTbl,2,0),"کد ناشناخته"))</f>
        <v>0</v>
      </c>
      <c r="J3561" s="27">
        <f>IF($H3561="","",IFERROR(VLOOKUP($H3561,AcctTbl,3,0),""))</f>
        <v>0</v>
      </c>
      <c r="K3561" s="29"/>
      <c r="L3561" s="28"/>
      <c r="M3561" s="31"/>
      <c r="N3561" s="29"/>
      <c r="O3561" s="32">
        <f>IF($B3561="",0,IF($U3561="IN",N($M3561),0))</f>
        <v>0</v>
      </c>
      <c r="P3561" s="32">
        <f>IF($B3561="",0,IF(OR($U3561="OUT",$U3561="TRF"),N($M3561),0))</f>
        <v>0</v>
      </c>
      <c r="Q3561" s="32">
        <f>IF($B3561="",0,IF(OR($U3561="OUT",$U3561="TRF"),N($M3561),0))</f>
        <v>0</v>
      </c>
      <c r="R3561" s="32">
        <f>IF($B3561="",0,IF($U3561="IN",N($M3561),0))</f>
        <v>0</v>
      </c>
      <c r="S3561" s="33">
        <f>IF($B3561="","",IF($M3561="","⚠ مبلغ",IF($E3561="","⚠ بانک عامل",IF(AND($U3561="TRF",$F3561=""),"⚠ بانک مقصد",IF(AND($V3561&lt;&gt;"NONE",$V3561&lt;&gt;"",$Z3561=""),"⚠ طرف حساب","✓")))))</f>
        <v>0</v>
      </c>
      <c r="T3561" s="29"/>
      <c r="U3561" s="27">
        <f>IFERROR(VLOOKUP($D3561,BankOpTbl,2,0),"")</f>
        <v>0</v>
      </c>
      <c r="V3561" s="27">
        <f>IFERROR(VLOOKUP($D3561,BankOpTbl,3,0),"")</f>
        <v>0</v>
      </c>
      <c r="W3561" s="27">
        <f>IFERROR(VLOOKUP($D3561,BankOpTbl,4,0),"")</f>
        <v>0</v>
      </c>
      <c r="X3561" s="27">
        <f>IF($E3561="","",IFERROR(VLOOKUP($E3561,BankTbl,4,0),""))</f>
        <v>0</v>
      </c>
      <c r="Y3561" s="27">
        <f>IF($F3561="","",IFERROR(VLOOKUP($F3561,BankTbl,4,0),""))</f>
        <v>0</v>
      </c>
      <c r="Z3561" s="27">
        <f>IF($B3561="","",IF($V3561="PICK",LEFT($N3561,5),IF($V3561="FIXED",$W3561,IF($V3561="CODE",$H3561,""))))</f>
        <v>0</v>
      </c>
    </row>
    <row r="3562" spans="1:26" ht="21" customHeight="1">
      <c r="A3562" s="27">
        <f>IF($B3562="","",COUNTA($B$13:$B3562))</f>
        <v>0</v>
      </c>
      <c r="B3562" s="28"/>
      <c r="C3562" s="28"/>
      <c r="D3562" s="29"/>
      <c r="E3562" s="29"/>
      <c r="F3562" s="29"/>
      <c r="G3562" s="28"/>
      <c r="H3562" s="28"/>
      <c r="I3562" s="30">
        <f>IF($H3562="","",IFERROR(VLOOKUP($H3562,AcctTbl,2,0),"کد ناشناخته"))</f>
        <v>0</v>
      </c>
      <c r="J3562" s="27">
        <f>IF($H3562="","",IFERROR(VLOOKUP($H3562,AcctTbl,3,0),""))</f>
        <v>0</v>
      </c>
      <c r="K3562" s="29"/>
      <c r="L3562" s="28"/>
      <c r="M3562" s="31"/>
      <c r="N3562" s="29"/>
      <c r="O3562" s="32">
        <f>IF($B3562="",0,IF($U3562="IN",N($M3562),0))</f>
        <v>0</v>
      </c>
      <c r="P3562" s="32">
        <f>IF($B3562="",0,IF(OR($U3562="OUT",$U3562="TRF"),N($M3562),0))</f>
        <v>0</v>
      </c>
      <c r="Q3562" s="32">
        <f>IF($B3562="",0,IF(OR($U3562="OUT",$U3562="TRF"),N($M3562),0))</f>
        <v>0</v>
      </c>
      <c r="R3562" s="32">
        <f>IF($B3562="",0,IF($U3562="IN",N($M3562),0))</f>
        <v>0</v>
      </c>
      <c r="S3562" s="33">
        <f>IF($B3562="","",IF($M3562="","⚠ مبلغ",IF($E3562="","⚠ بانک عامل",IF(AND($U3562="TRF",$F3562=""),"⚠ بانک مقصد",IF(AND($V3562&lt;&gt;"NONE",$V3562&lt;&gt;"",$Z3562=""),"⚠ طرف حساب","✓")))))</f>
        <v>0</v>
      </c>
      <c r="T3562" s="29"/>
      <c r="U3562" s="27">
        <f>IFERROR(VLOOKUP($D3562,BankOpTbl,2,0),"")</f>
        <v>0</v>
      </c>
      <c r="V3562" s="27">
        <f>IFERROR(VLOOKUP($D3562,BankOpTbl,3,0),"")</f>
        <v>0</v>
      </c>
      <c r="W3562" s="27">
        <f>IFERROR(VLOOKUP($D3562,BankOpTbl,4,0),"")</f>
        <v>0</v>
      </c>
      <c r="X3562" s="27">
        <f>IF($E3562="","",IFERROR(VLOOKUP($E3562,BankTbl,4,0),""))</f>
        <v>0</v>
      </c>
      <c r="Y3562" s="27">
        <f>IF($F3562="","",IFERROR(VLOOKUP($F3562,BankTbl,4,0),""))</f>
        <v>0</v>
      </c>
      <c r="Z3562" s="27">
        <f>IF($B3562="","",IF($V3562="PICK",LEFT($N3562,5),IF($V3562="FIXED",$W3562,IF($V3562="CODE",$H3562,""))))</f>
        <v>0</v>
      </c>
    </row>
    <row r="3563" spans="1:26" ht="21" customHeight="1">
      <c r="A3563" s="27">
        <f>IF($B3563="","",COUNTA($B$13:$B3563))</f>
        <v>0</v>
      </c>
      <c r="B3563" s="28"/>
      <c r="C3563" s="28"/>
      <c r="D3563" s="29"/>
      <c r="E3563" s="29"/>
      <c r="F3563" s="29"/>
      <c r="G3563" s="28"/>
      <c r="H3563" s="28"/>
      <c r="I3563" s="30">
        <f>IF($H3563="","",IFERROR(VLOOKUP($H3563,AcctTbl,2,0),"کد ناشناخته"))</f>
        <v>0</v>
      </c>
      <c r="J3563" s="27">
        <f>IF($H3563="","",IFERROR(VLOOKUP($H3563,AcctTbl,3,0),""))</f>
        <v>0</v>
      </c>
      <c r="K3563" s="29"/>
      <c r="L3563" s="28"/>
      <c r="M3563" s="31"/>
      <c r="N3563" s="29"/>
      <c r="O3563" s="32">
        <f>IF($B3563="",0,IF($U3563="IN",N($M3563),0))</f>
        <v>0</v>
      </c>
      <c r="P3563" s="32">
        <f>IF($B3563="",0,IF(OR($U3563="OUT",$U3563="TRF"),N($M3563),0))</f>
        <v>0</v>
      </c>
      <c r="Q3563" s="32">
        <f>IF($B3563="",0,IF(OR($U3563="OUT",$U3563="TRF"),N($M3563),0))</f>
        <v>0</v>
      </c>
      <c r="R3563" s="32">
        <f>IF($B3563="",0,IF($U3563="IN",N($M3563),0))</f>
        <v>0</v>
      </c>
      <c r="S3563" s="33">
        <f>IF($B3563="","",IF($M3563="","⚠ مبلغ",IF($E3563="","⚠ بانک عامل",IF(AND($U3563="TRF",$F3563=""),"⚠ بانک مقصد",IF(AND($V3563&lt;&gt;"NONE",$V3563&lt;&gt;"",$Z3563=""),"⚠ طرف حساب","✓")))))</f>
        <v>0</v>
      </c>
      <c r="T3563" s="29"/>
      <c r="U3563" s="27">
        <f>IFERROR(VLOOKUP($D3563,BankOpTbl,2,0),"")</f>
        <v>0</v>
      </c>
      <c r="V3563" s="27">
        <f>IFERROR(VLOOKUP($D3563,BankOpTbl,3,0),"")</f>
        <v>0</v>
      </c>
      <c r="W3563" s="27">
        <f>IFERROR(VLOOKUP($D3563,BankOpTbl,4,0),"")</f>
        <v>0</v>
      </c>
      <c r="X3563" s="27">
        <f>IF($E3563="","",IFERROR(VLOOKUP($E3563,BankTbl,4,0),""))</f>
        <v>0</v>
      </c>
      <c r="Y3563" s="27">
        <f>IF($F3563="","",IFERROR(VLOOKUP($F3563,BankTbl,4,0),""))</f>
        <v>0</v>
      </c>
      <c r="Z3563" s="27">
        <f>IF($B3563="","",IF($V3563="PICK",LEFT($N3563,5),IF($V3563="FIXED",$W3563,IF($V3563="CODE",$H3563,""))))</f>
        <v>0</v>
      </c>
    </row>
    <row r="3564" spans="1:26" ht="21" customHeight="1">
      <c r="A3564" s="27">
        <f>IF($B3564="","",COUNTA($B$13:$B3564))</f>
        <v>0</v>
      </c>
      <c r="B3564" s="28"/>
      <c r="C3564" s="28"/>
      <c r="D3564" s="29"/>
      <c r="E3564" s="29"/>
      <c r="F3564" s="29"/>
      <c r="G3564" s="28"/>
      <c r="H3564" s="28"/>
      <c r="I3564" s="30">
        <f>IF($H3564="","",IFERROR(VLOOKUP($H3564,AcctTbl,2,0),"کد ناشناخته"))</f>
        <v>0</v>
      </c>
      <c r="J3564" s="27">
        <f>IF($H3564="","",IFERROR(VLOOKUP($H3564,AcctTbl,3,0),""))</f>
        <v>0</v>
      </c>
      <c r="K3564" s="29"/>
      <c r="L3564" s="28"/>
      <c r="M3564" s="31"/>
      <c r="N3564" s="29"/>
      <c r="O3564" s="32">
        <f>IF($B3564="",0,IF($U3564="IN",N($M3564),0))</f>
        <v>0</v>
      </c>
      <c r="P3564" s="32">
        <f>IF($B3564="",0,IF(OR($U3564="OUT",$U3564="TRF"),N($M3564),0))</f>
        <v>0</v>
      </c>
      <c r="Q3564" s="32">
        <f>IF($B3564="",0,IF(OR($U3564="OUT",$U3564="TRF"),N($M3564),0))</f>
        <v>0</v>
      </c>
      <c r="R3564" s="32">
        <f>IF($B3564="",0,IF($U3564="IN",N($M3564),0))</f>
        <v>0</v>
      </c>
      <c r="S3564" s="33">
        <f>IF($B3564="","",IF($M3564="","⚠ مبلغ",IF($E3564="","⚠ بانک عامل",IF(AND($U3564="TRF",$F3564=""),"⚠ بانک مقصد",IF(AND($V3564&lt;&gt;"NONE",$V3564&lt;&gt;"",$Z3564=""),"⚠ طرف حساب","✓")))))</f>
        <v>0</v>
      </c>
      <c r="T3564" s="29"/>
      <c r="U3564" s="27">
        <f>IFERROR(VLOOKUP($D3564,BankOpTbl,2,0),"")</f>
        <v>0</v>
      </c>
      <c r="V3564" s="27">
        <f>IFERROR(VLOOKUP($D3564,BankOpTbl,3,0),"")</f>
        <v>0</v>
      </c>
      <c r="W3564" s="27">
        <f>IFERROR(VLOOKUP($D3564,BankOpTbl,4,0),"")</f>
        <v>0</v>
      </c>
      <c r="X3564" s="27">
        <f>IF($E3564="","",IFERROR(VLOOKUP($E3564,BankTbl,4,0),""))</f>
        <v>0</v>
      </c>
      <c r="Y3564" s="27">
        <f>IF($F3564="","",IFERROR(VLOOKUP($F3564,BankTbl,4,0),""))</f>
        <v>0</v>
      </c>
      <c r="Z3564" s="27">
        <f>IF($B3564="","",IF($V3564="PICK",LEFT($N3564,5),IF($V3564="FIXED",$W3564,IF($V3564="CODE",$H3564,""))))</f>
        <v>0</v>
      </c>
    </row>
    <row r="3565" spans="1:26" ht="21" customHeight="1">
      <c r="A3565" s="27">
        <f>IF($B3565="","",COUNTA($B$13:$B3565))</f>
        <v>0</v>
      </c>
      <c r="B3565" s="28"/>
      <c r="C3565" s="28"/>
      <c r="D3565" s="29"/>
      <c r="E3565" s="29"/>
      <c r="F3565" s="29"/>
      <c r="G3565" s="28"/>
      <c r="H3565" s="28"/>
      <c r="I3565" s="30">
        <f>IF($H3565="","",IFERROR(VLOOKUP($H3565,AcctTbl,2,0),"کد ناشناخته"))</f>
        <v>0</v>
      </c>
      <c r="J3565" s="27">
        <f>IF($H3565="","",IFERROR(VLOOKUP($H3565,AcctTbl,3,0),""))</f>
        <v>0</v>
      </c>
      <c r="K3565" s="29"/>
      <c r="L3565" s="28"/>
      <c r="M3565" s="31"/>
      <c r="N3565" s="29"/>
      <c r="O3565" s="32">
        <f>IF($B3565="",0,IF($U3565="IN",N($M3565),0))</f>
        <v>0</v>
      </c>
      <c r="P3565" s="32">
        <f>IF($B3565="",0,IF(OR($U3565="OUT",$U3565="TRF"),N($M3565),0))</f>
        <v>0</v>
      </c>
      <c r="Q3565" s="32">
        <f>IF($B3565="",0,IF(OR($U3565="OUT",$U3565="TRF"),N($M3565),0))</f>
        <v>0</v>
      </c>
      <c r="R3565" s="32">
        <f>IF($B3565="",0,IF($U3565="IN",N($M3565),0))</f>
        <v>0</v>
      </c>
      <c r="S3565" s="33">
        <f>IF($B3565="","",IF($M3565="","⚠ مبلغ",IF($E3565="","⚠ بانک عامل",IF(AND($U3565="TRF",$F3565=""),"⚠ بانک مقصد",IF(AND($V3565&lt;&gt;"NONE",$V3565&lt;&gt;"",$Z3565=""),"⚠ طرف حساب","✓")))))</f>
        <v>0</v>
      </c>
      <c r="T3565" s="29"/>
      <c r="U3565" s="27">
        <f>IFERROR(VLOOKUP($D3565,BankOpTbl,2,0),"")</f>
        <v>0</v>
      </c>
      <c r="V3565" s="27">
        <f>IFERROR(VLOOKUP($D3565,BankOpTbl,3,0),"")</f>
        <v>0</v>
      </c>
      <c r="W3565" s="27">
        <f>IFERROR(VLOOKUP($D3565,BankOpTbl,4,0),"")</f>
        <v>0</v>
      </c>
      <c r="X3565" s="27">
        <f>IF($E3565="","",IFERROR(VLOOKUP($E3565,BankTbl,4,0),""))</f>
        <v>0</v>
      </c>
      <c r="Y3565" s="27">
        <f>IF($F3565="","",IFERROR(VLOOKUP($F3565,BankTbl,4,0),""))</f>
        <v>0</v>
      </c>
      <c r="Z3565" s="27">
        <f>IF($B3565="","",IF($V3565="PICK",LEFT($N3565,5),IF($V3565="FIXED",$W3565,IF($V3565="CODE",$H3565,""))))</f>
        <v>0</v>
      </c>
    </row>
    <row r="3566" spans="1:26" ht="21" customHeight="1">
      <c r="A3566" s="27">
        <f>IF($B3566="","",COUNTA($B$13:$B3566))</f>
        <v>0</v>
      </c>
      <c r="B3566" s="28"/>
      <c r="C3566" s="28"/>
      <c r="D3566" s="29"/>
      <c r="E3566" s="29"/>
      <c r="F3566" s="29"/>
      <c r="G3566" s="28"/>
      <c r="H3566" s="28"/>
      <c r="I3566" s="30">
        <f>IF($H3566="","",IFERROR(VLOOKUP($H3566,AcctTbl,2,0),"کد ناشناخته"))</f>
        <v>0</v>
      </c>
      <c r="J3566" s="27">
        <f>IF($H3566="","",IFERROR(VLOOKUP($H3566,AcctTbl,3,0),""))</f>
        <v>0</v>
      </c>
      <c r="K3566" s="29"/>
      <c r="L3566" s="28"/>
      <c r="M3566" s="31"/>
      <c r="N3566" s="29"/>
      <c r="O3566" s="32">
        <f>IF($B3566="",0,IF($U3566="IN",N($M3566),0))</f>
        <v>0</v>
      </c>
      <c r="P3566" s="32">
        <f>IF($B3566="",0,IF(OR($U3566="OUT",$U3566="TRF"),N($M3566),0))</f>
        <v>0</v>
      </c>
      <c r="Q3566" s="32">
        <f>IF($B3566="",0,IF(OR($U3566="OUT",$U3566="TRF"),N($M3566),0))</f>
        <v>0</v>
      </c>
      <c r="R3566" s="32">
        <f>IF($B3566="",0,IF($U3566="IN",N($M3566),0))</f>
        <v>0</v>
      </c>
      <c r="S3566" s="33">
        <f>IF($B3566="","",IF($M3566="","⚠ مبلغ",IF($E3566="","⚠ بانک عامل",IF(AND($U3566="TRF",$F3566=""),"⚠ بانک مقصد",IF(AND($V3566&lt;&gt;"NONE",$V3566&lt;&gt;"",$Z3566=""),"⚠ طرف حساب","✓")))))</f>
        <v>0</v>
      </c>
      <c r="T3566" s="29"/>
      <c r="U3566" s="27">
        <f>IFERROR(VLOOKUP($D3566,BankOpTbl,2,0),"")</f>
        <v>0</v>
      </c>
      <c r="V3566" s="27">
        <f>IFERROR(VLOOKUP($D3566,BankOpTbl,3,0),"")</f>
        <v>0</v>
      </c>
      <c r="W3566" s="27">
        <f>IFERROR(VLOOKUP($D3566,BankOpTbl,4,0),"")</f>
        <v>0</v>
      </c>
      <c r="X3566" s="27">
        <f>IF($E3566="","",IFERROR(VLOOKUP($E3566,BankTbl,4,0),""))</f>
        <v>0</v>
      </c>
      <c r="Y3566" s="27">
        <f>IF($F3566="","",IFERROR(VLOOKUP($F3566,BankTbl,4,0),""))</f>
        <v>0</v>
      </c>
      <c r="Z3566" s="27">
        <f>IF($B3566="","",IF($V3566="PICK",LEFT($N3566,5),IF($V3566="FIXED",$W3566,IF($V3566="CODE",$H3566,""))))</f>
        <v>0</v>
      </c>
    </row>
    <row r="3567" spans="1:26" ht="21" customHeight="1">
      <c r="A3567" s="27">
        <f>IF($B3567="","",COUNTA($B$13:$B3567))</f>
        <v>0</v>
      </c>
      <c r="B3567" s="28"/>
      <c r="C3567" s="28"/>
      <c r="D3567" s="29"/>
      <c r="E3567" s="29"/>
      <c r="F3567" s="29"/>
      <c r="G3567" s="28"/>
      <c r="H3567" s="28"/>
      <c r="I3567" s="30">
        <f>IF($H3567="","",IFERROR(VLOOKUP($H3567,AcctTbl,2,0),"کد ناشناخته"))</f>
        <v>0</v>
      </c>
      <c r="J3567" s="27">
        <f>IF($H3567="","",IFERROR(VLOOKUP($H3567,AcctTbl,3,0),""))</f>
        <v>0</v>
      </c>
      <c r="K3567" s="29"/>
      <c r="L3567" s="28"/>
      <c r="M3567" s="31"/>
      <c r="N3567" s="29"/>
      <c r="O3567" s="32">
        <f>IF($B3567="",0,IF($U3567="IN",N($M3567),0))</f>
        <v>0</v>
      </c>
      <c r="P3567" s="32">
        <f>IF($B3567="",0,IF(OR($U3567="OUT",$U3567="TRF"),N($M3567),0))</f>
        <v>0</v>
      </c>
      <c r="Q3567" s="32">
        <f>IF($B3567="",0,IF(OR($U3567="OUT",$U3567="TRF"),N($M3567),0))</f>
        <v>0</v>
      </c>
      <c r="R3567" s="32">
        <f>IF($B3567="",0,IF($U3567="IN",N($M3567),0))</f>
        <v>0</v>
      </c>
      <c r="S3567" s="33">
        <f>IF($B3567="","",IF($M3567="","⚠ مبلغ",IF($E3567="","⚠ بانک عامل",IF(AND($U3567="TRF",$F3567=""),"⚠ بانک مقصد",IF(AND($V3567&lt;&gt;"NONE",$V3567&lt;&gt;"",$Z3567=""),"⚠ طرف حساب","✓")))))</f>
        <v>0</v>
      </c>
      <c r="T3567" s="29"/>
      <c r="U3567" s="27">
        <f>IFERROR(VLOOKUP($D3567,BankOpTbl,2,0),"")</f>
        <v>0</v>
      </c>
      <c r="V3567" s="27">
        <f>IFERROR(VLOOKUP($D3567,BankOpTbl,3,0),"")</f>
        <v>0</v>
      </c>
      <c r="W3567" s="27">
        <f>IFERROR(VLOOKUP($D3567,BankOpTbl,4,0),"")</f>
        <v>0</v>
      </c>
      <c r="X3567" s="27">
        <f>IF($E3567="","",IFERROR(VLOOKUP($E3567,BankTbl,4,0),""))</f>
        <v>0</v>
      </c>
      <c r="Y3567" s="27">
        <f>IF($F3567="","",IFERROR(VLOOKUP($F3567,BankTbl,4,0),""))</f>
        <v>0</v>
      </c>
      <c r="Z3567" s="27">
        <f>IF($B3567="","",IF($V3567="PICK",LEFT($N3567,5),IF($V3567="FIXED",$W3567,IF($V3567="CODE",$H3567,""))))</f>
        <v>0</v>
      </c>
    </row>
    <row r="3568" spans="1:26" ht="21" customHeight="1">
      <c r="A3568" s="27">
        <f>IF($B3568="","",COUNTA($B$13:$B3568))</f>
        <v>0</v>
      </c>
      <c r="B3568" s="28"/>
      <c r="C3568" s="28"/>
      <c r="D3568" s="29"/>
      <c r="E3568" s="29"/>
      <c r="F3568" s="29"/>
      <c r="G3568" s="28"/>
      <c r="H3568" s="28"/>
      <c r="I3568" s="30">
        <f>IF($H3568="","",IFERROR(VLOOKUP($H3568,AcctTbl,2,0),"کد ناشناخته"))</f>
        <v>0</v>
      </c>
      <c r="J3568" s="27">
        <f>IF($H3568="","",IFERROR(VLOOKUP($H3568,AcctTbl,3,0),""))</f>
        <v>0</v>
      </c>
      <c r="K3568" s="29"/>
      <c r="L3568" s="28"/>
      <c r="M3568" s="31"/>
      <c r="N3568" s="29"/>
      <c r="O3568" s="32">
        <f>IF($B3568="",0,IF($U3568="IN",N($M3568),0))</f>
        <v>0</v>
      </c>
      <c r="P3568" s="32">
        <f>IF($B3568="",0,IF(OR($U3568="OUT",$U3568="TRF"),N($M3568),0))</f>
        <v>0</v>
      </c>
      <c r="Q3568" s="32">
        <f>IF($B3568="",0,IF(OR($U3568="OUT",$U3568="TRF"),N($M3568),0))</f>
        <v>0</v>
      </c>
      <c r="R3568" s="32">
        <f>IF($B3568="",0,IF($U3568="IN",N($M3568),0))</f>
        <v>0</v>
      </c>
      <c r="S3568" s="33">
        <f>IF($B3568="","",IF($M3568="","⚠ مبلغ",IF($E3568="","⚠ بانک عامل",IF(AND($U3568="TRF",$F3568=""),"⚠ بانک مقصد",IF(AND($V3568&lt;&gt;"NONE",$V3568&lt;&gt;"",$Z3568=""),"⚠ طرف حساب","✓")))))</f>
        <v>0</v>
      </c>
      <c r="T3568" s="29"/>
      <c r="U3568" s="27">
        <f>IFERROR(VLOOKUP($D3568,BankOpTbl,2,0),"")</f>
        <v>0</v>
      </c>
      <c r="V3568" s="27">
        <f>IFERROR(VLOOKUP($D3568,BankOpTbl,3,0),"")</f>
        <v>0</v>
      </c>
      <c r="W3568" s="27">
        <f>IFERROR(VLOOKUP($D3568,BankOpTbl,4,0),"")</f>
        <v>0</v>
      </c>
      <c r="X3568" s="27">
        <f>IF($E3568="","",IFERROR(VLOOKUP($E3568,BankTbl,4,0),""))</f>
        <v>0</v>
      </c>
      <c r="Y3568" s="27">
        <f>IF($F3568="","",IFERROR(VLOOKUP($F3568,BankTbl,4,0),""))</f>
        <v>0</v>
      </c>
      <c r="Z3568" s="27">
        <f>IF($B3568="","",IF($V3568="PICK",LEFT($N3568,5),IF($V3568="FIXED",$W3568,IF($V3568="CODE",$H3568,""))))</f>
        <v>0</v>
      </c>
    </row>
    <row r="3569" spans="1:26" ht="21" customHeight="1">
      <c r="A3569" s="27">
        <f>IF($B3569="","",COUNTA($B$13:$B3569))</f>
        <v>0</v>
      </c>
      <c r="B3569" s="28"/>
      <c r="C3569" s="28"/>
      <c r="D3569" s="29"/>
      <c r="E3569" s="29"/>
      <c r="F3569" s="29"/>
      <c r="G3569" s="28"/>
      <c r="H3569" s="28"/>
      <c r="I3569" s="30">
        <f>IF($H3569="","",IFERROR(VLOOKUP($H3569,AcctTbl,2,0),"کد ناشناخته"))</f>
        <v>0</v>
      </c>
      <c r="J3569" s="27">
        <f>IF($H3569="","",IFERROR(VLOOKUP($H3569,AcctTbl,3,0),""))</f>
        <v>0</v>
      </c>
      <c r="K3569" s="29"/>
      <c r="L3569" s="28"/>
      <c r="M3569" s="31"/>
      <c r="N3569" s="29"/>
      <c r="O3569" s="32">
        <f>IF($B3569="",0,IF($U3569="IN",N($M3569),0))</f>
        <v>0</v>
      </c>
      <c r="P3569" s="32">
        <f>IF($B3569="",0,IF(OR($U3569="OUT",$U3569="TRF"),N($M3569),0))</f>
        <v>0</v>
      </c>
      <c r="Q3569" s="32">
        <f>IF($B3569="",0,IF(OR($U3569="OUT",$U3569="TRF"),N($M3569),0))</f>
        <v>0</v>
      </c>
      <c r="R3569" s="32">
        <f>IF($B3569="",0,IF($U3569="IN",N($M3569),0))</f>
        <v>0</v>
      </c>
      <c r="S3569" s="33">
        <f>IF($B3569="","",IF($M3569="","⚠ مبلغ",IF($E3569="","⚠ بانک عامل",IF(AND($U3569="TRF",$F3569=""),"⚠ بانک مقصد",IF(AND($V3569&lt;&gt;"NONE",$V3569&lt;&gt;"",$Z3569=""),"⚠ طرف حساب","✓")))))</f>
        <v>0</v>
      </c>
      <c r="T3569" s="29"/>
      <c r="U3569" s="27">
        <f>IFERROR(VLOOKUP($D3569,BankOpTbl,2,0),"")</f>
        <v>0</v>
      </c>
      <c r="V3569" s="27">
        <f>IFERROR(VLOOKUP($D3569,BankOpTbl,3,0),"")</f>
        <v>0</v>
      </c>
      <c r="W3569" s="27">
        <f>IFERROR(VLOOKUP($D3569,BankOpTbl,4,0),"")</f>
        <v>0</v>
      </c>
      <c r="X3569" s="27">
        <f>IF($E3569="","",IFERROR(VLOOKUP($E3569,BankTbl,4,0),""))</f>
        <v>0</v>
      </c>
      <c r="Y3569" s="27">
        <f>IF($F3569="","",IFERROR(VLOOKUP($F3569,BankTbl,4,0),""))</f>
        <v>0</v>
      </c>
      <c r="Z3569" s="27">
        <f>IF($B3569="","",IF($V3569="PICK",LEFT($N3569,5),IF($V3569="FIXED",$W3569,IF($V3569="CODE",$H3569,""))))</f>
        <v>0</v>
      </c>
    </row>
    <row r="3570" spans="1:26" ht="21" customHeight="1">
      <c r="A3570" s="27">
        <f>IF($B3570="","",COUNTA($B$13:$B3570))</f>
        <v>0</v>
      </c>
      <c r="B3570" s="28"/>
      <c r="C3570" s="28"/>
      <c r="D3570" s="29"/>
      <c r="E3570" s="29"/>
      <c r="F3570" s="29"/>
      <c r="G3570" s="28"/>
      <c r="H3570" s="28"/>
      <c r="I3570" s="30">
        <f>IF($H3570="","",IFERROR(VLOOKUP($H3570,AcctTbl,2,0),"کد ناشناخته"))</f>
        <v>0</v>
      </c>
      <c r="J3570" s="27">
        <f>IF($H3570="","",IFERROR(VLOOKUP($H3570,AcctTbl,3,0),""))</f>
        <v>0</v>
      </c>
      <c r="K3570" s="29"/>
      <c r="L3570" s="28"/>
      <c r="M3570" s="31"/>
      <c r="N3570" s="29"/>
      <c r="O3570" s="32">
        <f>IF($B3570="",0,IF($U3570="IN",N($M3570),0))</f>
        <v>0</v>
      </c>
      <c r="P3570" s="32">
        <f>IF($B3570="",0,IF(OR($U3570="OUT",$U3570="TRF"),N($M3570),0))</f>
        <v>0</v>
      </c>
      <c r="Q3570" s="32">
        <f>IF($B3570="",0,IF(OR($U3570="OUT",$U3570="TRF"),N($M3570),0))</f>
        <v>0</v>
      </c>
      <c r="R3570" s="32">
        <f>IF($B3570="",0,IF($U3570="IN",N($M3570),0))</f>
        <v>0</v>
      </c>
      <c r="S3570" s="33">
        <f>IF($B3570="","",IF($M3570="","⚠ مبلغ",IF($E3570="","⚠ بانک عامل",IF(AND($U3570="TRF",$F3570=""),"⚠ بانک مقصد",IF(AND($V3570&lt;&gt;"NONE",$V3570&lt;&gt;"",$Z3570=""),"⚠ طرف حساب","✓")))))</f>
        <v>0</v>
      </c>
      <c r="T3570" s="29"/>
      <c r="U3570" s="27">
        <f>IFERROR(VLOOKUP($D3570,BankOpTbl,2,0),"")</f>
        <v>0</v>
      </c>
      <c r="V3570" s="27">
        <f>IFERROR(VLOOKUP($D3570,BankOpTbl,3,0),"")</f>
        <v>0</v>
      </c>
      <c r="W3570" s="27">
        <f>IFERROR(VLOOKUP($D3570,BankOpTbl,4,0),"")</f>
        <v>0</v>
      </c>
      <c r="X3570" s="27">
        <f>IF($E3570="","",IFERROR(VLOOKUP($E3570,BankTbl,4,0),""))</f>
        <v>0</v>
      </c>
      <c r="Y3570" s="27">
        <f>IF($F3570="","",IFERROR(VLOOKUP($F3570,BankTbl,4,0),""))</f>
        <v>0</v>
      </c>
      <c r="Z3570" s="27">
        <f>IF($B3570="","",IF($V3570="PICK",LEFT($N3570,5),IF($V3570="FIXED",$W3570,IF($V3570="CODE",$H3570,""))))</f>
        <v>0</v>
      </c>
    </row>
    <row r="3571" spans="1:26" ht="21" customHeight="1">
      <c r="A3571" s="27">
        <f>IF($B3571="","",COUNTA($B$13:$B3571))</f>
        <v>0</v>
      </c>
      <c r="B3571" s="28"/>
      <c r="C3571" s="28"/>
      <c r="D3571" s="29"/>
      <c r="E3571" s="29"/>
      <c r="F3571" s="29"/>
      <c r="G3571" s="28"/>
      <c r="H3571" s="28"/>
      <c r="I3571" s="30">
        <f>IF($H3571="","",IFERROR(VLOOKUP($H3571,AcctTbl,2,0),"کد ناشناخته"))</f>
        <v>0</v>
      </c>
      <c r="J3571" s="27">
        <f>IF($H3571="","",IFERROR(VLOOKUP($H3571,AcctTbl,3,0),""))</f>
        <v>0</v>
      </c>
      <c r="K3571" s="29"/>
      <c r="L3571" s="28"/>
      <c r="M3571" s="31"/>
      <c r="N3571" s="29"/>
      <c r="O3571" s="32">
        <f>IF($B3571="",0,IF($U3571="IN",N($M3571),0))</f>
        <v>0</v>
      </c>
      <c r="P3571" s="32">
        <f>IF($B3571="",0,IF(OR($U3571="OUT",$U3571="TRF"),N($M3571),0))</f>
        <v>0</v>
      </c>
      <c r="Q3571" s="32">
        <f>IF($B3571="",0,IF(OR($U3571="OUT",$U3571="TRF"),N($M3571),0))</f>
        <v>0</v>
      </c>
      <c r="R3571" s="32">
        <f>IF($B3571="",0,IF($U3571="IN",N($M3571),0))</f>
        <v>0</v>
      </c>
      <c r="S3571" s="33">
        <f>IF($B3571="","",IF($M3571="","⚠ مبلغ",IF($E3571="","⚠ بانک عامل",IF(AND($U3571="TRF",$F3571=""),"⚠ بانک مقصد",IF(AND($V3571&lt;&gt;"NONE",$V3571&lt;&gt;"",$Z3571=""),"⚠ طرف حساب","✓")))))</f>
        <v>0</v>
      </c>
      <c r="T3571" s="29"/>
      <c r="U3571" s="27">
        <f>IFERROR(VLOOKUP($D3571,BankOpTbl,2,0),"")</f>
        <v>0</v>
      </c>
      <c r="V3571" s="27">
        <f>IFERROR(VLOOKUP($D3571,BankOpTbl,3,0),"")</f>
        <v>0</v>
      </c>
      <c r="W3571" s="27">
        <f>IFERROR(VLOOKUP($D3571,BankOpTbl,4,0),"")</f>
        <v>0</v>
      </c>
      <c r="X3571" s="27">
        <f>IF($E3571="","",IFERROR(VLOOKUP($E3571,BankTbl,4,0),""))</f>
        <v>0</v>
      </c>
      <c r="Y3571" s="27">
        <f>IF($F3571="","",IFERROR(VLOOKUP($F3571,BankTbl,4,0),""))</f>
        <v>0</v>
      </c>
      <c r="Z3571" s="27">
        <f>IF($B3571="","",IF($V3571="PICK",LEFT($N3571,5),IF($V3571="FIXED",$W3571,IF($V3571="CODE",$H3571,""))))</f>
        <v>0</v>
      </c>
    </row>
    <row r="3572" spans="1:26" ht="21" customHeight="1">
      <c r="A3572" s="27">
        <f>IF($B3572="","",COUNTA($B$13:$B3572))</f>
        <v>0</v>
      </c>
      <c r="B3572" s="28"/>
      <c r="C3572" s="28"/>
      <c r="D3572" s="29"/>
      <c r="E3572" s="29"/>
      <c r="F3572" s="29"/>
      <c r="G3572" s="28"/>
      <c r="H3572" s="28"/>
      <c r="I3572" s="30">
        <f>IF($H3572="","",IFERROR(VLOOKUP($H3572,AcctTbl,2,0),"کد ناشناخته"))</f>
        <v>0</v>
      </c>
      <c r="J3572" s="27">
        <f>IF($H3572="","",IFERROR(VLOOKUP($H3572,AcctTbl,3,0),""))</f>
        <v>0</v>
      </c>
      <c r="K3572" s="29"/>
      <c r="L3572" s="28"/>
      <c r="M3572" s="31"/>
      <c r="N3572" s="29"/>
      <c r="O3572" s="32">
        <f>IF($B3572="",0,IF($U3572="IN",N($M3572),0))</f>
        <v>0</v>
      </c>
      <c r="P3572" s="32">
        <f>IF($B3572="",0,IF(OR($U3572="OUT",$U3572="TRF"),N($M3572),0))</f>
        <v>0</v>
      </c>
      <c r="Q3572" s="32">
        <f>IF($B3572="",0,IF(OR($U3572="OUT",$U3572="TRF"),N($M3572),0))</f>
        <v>0</v>
      </c>
      <c r="R3572" s="32">
        <f>IF($B3572="",0,IF($U3572="IN",N($M3572),0))</f>
        <v>0</v>
      </c>
      <c r="S3572" s="33">
        <f>IF($B3572="","",IF($M3572="","⚠ مبلغ",IF($E3572="","⚠ بانک عامل",IF(AND($U3572="TRF",$F3572=""),"⚠ بانک مقصد",IF(AND($V3572&lt;&gt;"NONE",$V3572&lt;&gt;"",$Z3572=""),"⚠ طرف حساب","✓")))))</f>
        <v>0</v>
      </c>
      <c r="T3572" s="29"/>
      <c r="U3572" s="27">
        <f>IFERROR(VLOOKUP($D3572,BankOpTbl,2,0),"")</f>
        <v>0</v>
      </c>
      <c r="V3572" s="27">
        <f>IFERROR(VLOOKUP($D3572,BankOpTbl,3,0),"")</f>
        <v>0</v>
      </c>
      <c r="W3572" s="27">
        <f>IFERROR(VLOOKUP($D3572,BankOpTbl,4,0),"")</f>
        <v>0</v>
      </c>
      <c r="X3572" s="27">
        <f>IF($E3572="","",IFERROR(VLOOKUP($E3572,BankTbl,4,0),""))</f>
        <v>0</v>
      </c>
      <c r="Y3572" s="27">
        <f>IF($F3572="","",IFERROR(VLOOKUP($F3572,BankTbl,4,0),""))</f>
        <v>0</v>
      </c>
      <c r="Z3572" s="27">
        <f>IF($B3572="","",IF($V3572="PICK",LEFT($N3572,5),IF($V3572="FIXED",$W3572,IF($V3572="CODE",$H3572,""))))</f>
        <v>0</v>
      </c>
    </row>
    <row r="3573" spans="1:26" ht="21" customHeight="1">
      <c r="A3573" s="27">
        <f>IF($B3573="","",COUNTA($B$13:$B3573))</f>
        <v>0</v>
      </c>
      <c r="B3573" s="28"/>
      <c r="C3573" s="28"/>
      <c r="D3573" s="29"/>
      <c r="E3573" s="29"/>
      <c r="F3573" s="29"/>
      <c r="G3573" s="28"/>
      <c r="H3573" s="28"/>
      <c r="I3573" s="30">
        <f>IF($H3573="","",IFERROR(VLOOKUP($H3573,AcctTbl,2,0),"کد ناشناخته"))</f>
        <v>0</v>
      </c>
      <c r="J3573" s="27">
        <f>IF($H3573="","",IFERROR(VLOOKUP($H3573,AcctTbl,3,0),""))</f>
        <v>0</v>
      </c>
      <c r="K3573" s="29"/>
      <c r="L3573" s="28"/>
      <c r="M3573" s="31"/>
      <c r="N3573" s="29"/>
      <c r="O3573" s="32">
        <f>IF($B3573="",0,IF($U3573="IN",N($M3573),0))</f>
        <v>0</v>
      </c>
      <c r="P3573" s="32">
        <f>IF($B3573="",0,IF(OR($U3573="OUT",$U3573="TRF"),N($M3573),0))</f>
        <v>0</v>
      </c>
      <c r="Q3573" s="32">
        <f>IF($B3573="",0,IF(OR($U3573="OUT",$U3573="TRF"),N($M3573),0))</f>
        <v>0</v>
      </c>
      <c r="R3573" s="32">
        <f>IF($B3573="",0,IF($U3573="IN",N($M3573),0))</f>
        <v>0</v>
      </c>
      <c r="S3573" s="33">
        <f>IF($B3573="","",IF($M3573="","⚠ مبلغ",IF($E3573="","⚠ بانک عامل",IF(AND($U3573="TRF",$F3573=""),"⚠ بانک مقصد",IF(AND($V3573&lt;&gt;"NONE",$V3573&lt;&gt;"",$Z3573=""),"⚠ طرف حساب","✓")))))</f>
        <v>0</v>
      </c>
      <c r="T3573" s="29"/>
      <c r="U3573" s="27">
        <f>IFERROR(VLOOKUP($D3573,BankOpTbl,2,0),"")</f>
        <v>0</v>
      </c>
      <c r="V3573" s="27">
        <f>IFERROR(VLOOKUP($D3573,BankOpTbl,3,0),"")</f>
        <v>0</v>
      </c>
      <c r="W3573" s="27">
        <f>IFERROR(VLOOKUP($D3573,BankOpTbl,4,0),"")</f>
        <v>0</v>
      </c>
      <c r="X3573" s="27">
        <f>IF($E3573="","",IFERROR(VLOOKUP($E3573,BankTbl,4,0),""))</f>
        <v>0</v>
      </c>
      <c r="Y3573" s="27">
        <f>IF($F3573="","",IFERROR(VLOOKUP($F3573,BankTbl,4,0),""))</f>
        <v>0</v>
      </c>
      <c r="Z3573" s="27">
        <f>IF($B3573="","",IF($V3573="PICK",LEFT($N3573,5),IF($V3573="FIXED",$W3573,IF($V3573="CODE",$H3573,""))))</f>
        <v>0</v>
      </c>
    </row>
    <row r="3574" spans="1:26" ht="21" customHeight="1">
      <c r="A3574" s="27">
        <f>IF($B3574="","",COUNTA($B$13:$B3574))</f>
        <v>0</v>
      </c>
      <c r="B3574" s="28"/>
      <c r="C3574" s="28"/>
      <c r="D3574" s="29"/>
      <c r="E3574" s="29"/>
      <c r="F3574" s="29"/>
      <c r="G3574" s="28"/>
      <c r="H3574" s="28"/>
      <c r="I3574" s="30">
        <f>IF($H3574="","",IFERROR(VLOOKUP($H3574,AcctTbl,2,0),"کد ناشناخته"))</f>
        <v>0</v>
      </c>
      <c r="J3574" s="27">
        <f>IF($H3574="","",IFERROR(VLOOKUP($H3574,AcctTbl,3,0),""))</f>
        <v>0</v>
      </c>
      <c r="K3574" s="29"/>
      <c r="L3574" s="28"/>
      <c r="M3574" s="31"/>
      <c r="N3574" s="29"/>
      <c r="O3574" s="32">
        <f>IF($B3574="",0,IF($U3574="IN",N($M3574),0))</f>
        <v>0</v>
      </c>
      <c r="P3574" s="32">
        <f>IF($B3574="",0,IF(OR($U3574="OUT",$U3574="TRF"),N($M3574),0))</f>
        <v>0</v>
      </c>
      <c r="Q3574" s="32">
        <f>IF($B3574="",0,IF(OR($U3574="OUT",$U3574="TRF"),N($M3574),0))</f>
        <v>0</v>
      </c>
      <c r="R3574" s="32">
        <f>IF($B3574="",0,IF($U3574="IN",N($M3574),0))</f>
        <v>0</v>
      </c>
      <c r="S3574" s="33">
        <f>IF($B3574="","",IF($M3574="","⚠ مبلغ",IF($E3574="","⚠ بانک عامل",IF(AND($U3574="TRF",$F3574=""),"⚠ بانک مقصد",IF(AND($V3574&lt;&gt;"NONE",$V3574&lt;&gt;"",$Z3574=""),"⚠ طرف حساب","✓")))))</f>
        <v>0</v>
      </c>
      <c r="T3574" s="29"/>
      <c r="U3574" s="27">
        <f>IFERROR(VLOOKUP($D3574,BankOpTbl,2,0),"")</f>
        <v>0</v>
      </c>
      <c r="V3574" s="27">
        <f>IFERROR(VLOOKUP($D3574,BankOpTbl,3,0),"")</f>
        <v>0</v>
      </c>
      <c r="W3574" s="27">
        <f>IFERROR(VLOOKUP($D3574,BankOpTbl,4,0),"")</f>
        <v>0</v>
      </c>
      <c r="X3574" s="27">
        <f>IF($E3574="","",IFERROR(VLOOKUP($E3574,BankTbl,4,0),""))</f>
        <v>0</v>
      </c>
      <c r="Y3574" s="27">
        <f>IF($F3574="","",IFERROR(VLOOKUP($F3574,BankTbl,4,0),""))</f>
        <v>0</v>
      </c>
      <c r="Z3574" s="27">
        <f>IF($B3574="","",IF($V3574="PICK",LEFT($N3574,5),IF($V3574="FIXED",$W3574,IF($V3574="CODE",$H3574,""))))</f>
        <v>0</v>
      </c>
    </row>
    <row r="3575" spans="1:26" ht="21" customHeight="1">
      <c r="A3575" s="27">
        <f>IF($B3575="","",COUNTA($B$13:$B3575))</f>
        <v>0</v>
      </c>
      <c r="B3575" s="28"/>
      <c r="C3575" s="28"/>
      <c r="D3575" s="29"/>
      <c r="E3575" s="29"/>
      <c r="F3575" s="29"/>
      <c r="G3575" s="28"/>
      <c r="H3575" s="28"/>
      <c r="I3575" s="30">
        <f>IF($H3575="","",IFERROR(VLOOKUP($H3575,AcctTbl,2,0),"کد ناشناخته"))</f>
        <v>0</v>
      </c>
      <c r="J3575" s="27">
        <f>IF($H3575="","",IFERROR(VLOOKUP($H3575,AcctTbl,3,0),""))</f>
        <v>0</v>
      </c>
      <c r="K3575" s="29"/>
      <c r="L3575" s="28"/>
      <c r="M3575" s="31"/>
      <c r="N3575" s="29"/>
      <c r="O3575" s="32">
        <f>IF($B3575="",0,IF($U3575="IN",N($M3575),0))</f>
        <v>0</v>
      </c>
      <c r="P3575" s="32">
        <f>IF($B3575="",0,IF(OR($U3575="OUT",$U3575="TRF"),N($M3575),0))</f>
        <v>0</v>
      </c>
      <c r="Q3575" s="32">
        <f>IF($B3575="",0,IF(OR($U3575="OUT",$U3575="TRF"),N($M3575),0))</f>
        <v>0</v>
      </c>
      <c r="R3575" s="32">
        <f>IF($B3575="",0,IF($U3575="IN",N($M3575),0))</f>
        <v>0</v>
      </c>
      <c r="S3575" s="33">
        <f>IF($B3575="","",IF($M3575="","⚠ مبلغ",IF($E3575="","⚠ بانک عامل",IF(AND($U3575="TRF",$F3575=""),"⚠ بانک مقصد",IF(AND($V3575&lt;&gt;"NONE",$V3575&lt;&gt;"",$Z3575=""),"⚠ طرف حساب","✓")))))</f>
        <v>0</v>
      </c>
      <c r="T3575" s="29"/>
      <c r="U3575" s="27">
        <f>IFERROR(VLOOKUP($D3575,BankOpTbl,2,0),"")</f>
        <v>0</v>
      </c>
      <c r="V3575" s="27">
        <f>IFERROR(VLOOKUP($D3575,BankOpTbl,3,0),"")</f>
        <v>0</v>
      </c>
      <c r="W3575" s="27">
        <f>IFERROR(VLOOKUP($D3575,BankOpTbl,4,0),"")</f>
        <v>0</v>
      </c>
      <c r="X3575" s="27">
        <f>IF($E3575="","",IFERROR(VLOOKUP($E3575,BankTbl,4,0),""))</f>
        <v>0</v>
      </c>
      <c r="Y3575" s="27">
        <f>IF($F3575="","",IFERROR(VLOOKUP($F3575,BankTbl,4,0),""))</f>
        <v>0</v>
      </c>
      <c r="Z3575" s="27">
        <f>IF($B3575="","",IF($V3575="PICK",LEFT($N3575,5),IF($V3575="FIXED",$W3575,IF($V3575="CODE",$H3575,""))))</f>
        <v>0</v>
      </c>
    </row>
    <row r="3576" spans="1:26" ht="21" customHeight="1">
      <c r="A3576" s="27">
        <f>IF($B3576="","",COUNTA($B$13:$B3576))</f>
        <v>0</v>
      </c>
      <c r="B3576" s="28"/>
      <c r="C3576" s="28"/>
      <c r="D3576" s="29"/>
      <c r="E3576" s="29"/>
      <c r="F3576" s="29"/>
      <c r="G3576" s="28"/>
      <c r="H3576" s="28"/>
      <c r="I3576" s="30">
        <f>IF($H3576="","",IFERROR(VLOOKUP($H3576,AcctTbl,2,0),"کد ناشناخته"))</f>
        <v>0</v>
      </c>
      <c r="J3576" s="27">
        <f>IF($H3576="","",IFERROR(VLOOKUP($H3576,AcctTbl,3,0),""))</f>
        <v>0</v>
      </c>
      <c r="K3576" s="29"/>
      <c r="L3576" s="28"/>
      <c r="M3576" s="31"/>
      <c r="N3576" s="29"/>
      <c r="O3576" s="32">
        <f>IF($B3576="",0,IF($U3576="IN",N($M3576),0))</f>
        <v>0</v>
      </c>
      <c r="P3576" s="32">
        <f>IF($B3576="",0,IF(OR($U3576="OUT",$U3576="TRF"),N($M3576),0))</f>
        <v>0</v>
      </c>
      <c r="Q3576" s="32">
        <f>IF($B3576="",0,IF(OR($U3576="OUT",$U3576="TRF"),N($M3576),0))</f>
        <v>0</v>
      </c>
      <c r="R3576" s="32">
        <f>IF($B3576="",0,IF($U3576="IN",N($M3576),0))</f>
        <v>0</v>
      </c>
      <c r="S3576" s="33">
        <f>IF($B3576="","",IF($M3576="","⚠ مبلغ",IF($E3576="","⚠ بانک عامل",IF(AND($U3576="TRF",$F3576=""),"⚠ بانک مقصد",IF(AND($V3576&lt;&gt;"NONE",$V3576&lt;&gt;"",$Z3576=""),"⚠ طرف حساب","✓")))))</f>
        <v>0</v>
      </c>
      <c r="T3576" s="29"/>
      <c r="U3576" s="27">
        <f>IFERROR(VLOOKUP($D3576,BankOpTbl,2,0),"")</f>
        <v>0</v>
      </c>
      <c r="V3576" s="27">
        <f>IFERROR(VLOOKUP($D3576,BankOpTbl,3,0),"")</f>
        <v>0</v>
      </c>
      <c r="W3576" s="27">
        <f>IFERROR(VLOOKUP($D3576,BankOpTbl,4,0),"")</f>
        <v>0</v>
      </c>
      <c r="X3576" s="27">
        <f>IF($E3576="","",IFERROR(VLOOKUP($E3576,BankTbl,4,0),""))</f>
        <v>0</v>
      </c>
      <c r="Y3576" s="27">
        <f>IF($F3576="","",IFERROR(VLOOKUP($F3576,BankTbl,4,0),""))</f>
        <v>0</v>
      </c>
      <c r="Z3576" s="27">
        <f>IF($B3576="","",IF($V3576="PICK",LEFT($N3576,5),IF($V3576="FIXED",$W3576,IF($V3576="CODE",$H3576,""))))</f>
        <v>0</v>
      </c>
    </row>
    <row r="3577" spans="1:26" ht="21" customHeight="1">
      <c r="A3577" s="27">
        <f>IF($B3577="","",COUNTA($B$13:$B3577))</f>
        <v>0</v>
      </c>
      <c r="B3577" s="28"/>
      <c r="C3577" s="28"/>
      <c r="D3577" s="29"/>
      <c r="E3577" s="29"/>
      <c r="F3577" s="29"/>
      <c r="G3577" s="28"/>
      <c r="H3577" s="28"/>
      <c r="I3577" s="30">
        <f>IF($H3577="","",IFERROR(VLOOKUP($H3577,AcctTbl,2,0),"کد ناشناخته"))</f>
        <v>0</v>
      </c>
      <c r="J3577" s="27">
        <f>IF($H3577="","",IFERROR(VLOOKUP($H3577,AcctTbl,3,0),""))</f>
        <v>0</v>
      </c>
      <c r="K3577" s="29"/>
      <c r="L3577" s="28"/>
      <c r="M3577" s="31"/>
      <c r="N3577" s="29"/>
      <c r="O3577" s="32">
        <f>IF($B3577="",0,IF($U3577="IN",N($M3577),0))</f>
        <v>0</v>
      </c>
      <c r="P3577" s="32">
        <f>IF($B3577="",0,IF(OR($U3577="OUT",$U3577="TRF"),N($M3577),0))</f>
        <v>0</v>
      </c>
      <c r="Q3577" s="32">
        <f>IF($B3577="",0,IF(OR($U3577="OUT",$U3577="TRF"),N($M3577),0))</f>
        <v>0</v>
      </c>
      <c r="R3577" s="32">
        <f>IF($B3577="",0,IF($U3577="IN",N($M3577),0))</f>
        <v>0</v>
      </c>
      <c r="S3577" s="33">
        <f>IF($B3577="","",IF($M3577="","⚠ مبلغ",IF($E3577="","⚠ بانک عامل",IF(AND($U3577="TRF",$F3577=""),"⚠ بانک مقصد",IF(AND($V3577&lt;&gt;"NONE",$V3577&lt;&gt;"",$Z3577=""),"⚠ طرف حساب","✓")))))</f>
        <v>0</v>
      </c>
      <c r="T3577" s="29"/>
      <c r="U3577" s="27">
        <f>IFERROR(VLOOKUP($D3577,BankOpTbl,2,0),"")</f>
        <v>0</v>
      </c>
      <c r="V3577" s="27">
        <f>IFERROR(VLOOKUP($D3577,BankOpTbl,3,0),"")</f>
        <v>0</v>
      </c>
      <c r="W3577" s="27">
        <f>IFERROR(VLOOKUP($D3577,BankOpTbl,4,0),"")</f>
        <v>0</v>
      </c>
      <c r="X3577" s="27">
        <f>IF($E3577="","",IFERROR(VLOOKUP($E3577,BankTbl,4,0),""))</f>
        <v>0</v>
      </c>
      <c r="Y3577" s="27">
        <f>IF($F3577="","",IFERROR(VLOOKUP($F3577,BankTbl,4,0),""))</f>
        <v>0</v>
      </c>
      <c r="Z3577" s="27">
        <f>IF($B3577="","",IF($V3577="PICK",LEFT($N3577,5),IF($V3577="FIXED",$W3577,IF($V3577="CODE",$H3577,""))))</f>
        <v>0</v>
      </c>
    </row>
    <row r="3578" spans="1:26" ht="21" customHeight="1">
      <c r="A3578" s="27">
        <f>IF($B3578="","",COUNTA($B$13:$B3578))</f>
        <v>0</v>
      </c>
      <c r="B3578" s="28"/>
      <c r="C3578" s="28"/>
      <c r="D3578" s="29"/>
      <c r="E3578" s="29"/>
      <c r="F3578" s="29"/>
      <c r="G3578" s="28"/>
      <c r="H3578" s="28"/>
      <c r="I3578" s="30">
        <f>IF($H3578="","",IFERROR(VLOOKUP($H3578,AcctTbl,2,0),"کد ناشناخته"))</f>
        <v>0</v>
      </c>
      <c r="J3578" s="27">
        <f>IF($H3578="","",IFERROR(VLOOKUP($H3578,AcctTbl,3,0),""))</f>
        <v>0</v>
      </c>
      <c r="K3578" s="29"/>
      <c r="L3578" s="28"/>
      <c r="M3578" s="31"/>
      <c r="N3578" s="29"/>
      <c r="O3578" s="32">
        <f>IF($B3578="",0,IF($U3578="IN",N($M3578),0))</f>
        <v>0</v>
      </c>
      <c r="P3578" s="32">
        <f>IF($B3578="",0,IF(OR($U3578="OUT",$U3578="TRF"),N($M3578),0))</f>
        <v>0</v>
      </c>
      <c r="Q3578" s="32">
        <f>IF($B3578="",0,IF(OR($U3578="OUT",$U3578="TRF"),N($M3578),0))</f>
        <v>0</v>
      </c>
      <c r="R3578" s="32">
        <f>IF($B3578="",0,IF($U3578="IN",N($M3578),0))</f>
        <v>0</v>
      </c>
      <c r="S3578" s="33">
        <f>IF($B3578="","",IF($M3578="","⚠ مبلغ",IF($E3578="","⚠ بانک عامل",IF(AND($U3578="TRF",$F3578=""),"⚠ بانک مقصد",IF(AND($V3578&lt;&gt;"NONE",$V3578&lt;&gt;"",$Z3578=""),"⚠ طرف حساب","✓")))))</f>
        <v>0</v>
      </c>
      <c r="T3578" s="29"/>
      <c r="U3578" s="27">
        <f>IFERROR(VLOOKUP($D3578,BankOpTbl,2,0),"")</f>
        <v>0</v>
      </c>
      <c r="V3578" s="27">
        <f>IFERROR(VLOOKUP($D3578,BankOpTbl,3,0),"")</f>
        <v>0</v>
      </c>
      <c r="W3578" s="27">
        <f>IFERROR(VLOOKUP($D3578,BankOpTbl,4,0),"")</f>
        <v>0</v>
      </c>
      <c r="X3578" s="27">
        <f>IF($E3578="","",IFERROR(VLOOKUP($E3578,BankTbl,4,0),""))</f>
        <v>0</v>
      </c>
      <c r="Y3578" s="27">
        <f>IF($F3578="","",IFERROR(VLOOKUP($F3578,BankTbl,4,0),""))</f>
        <v>0</v>
      </c>
      <c r="Z3578" s="27">
        <f>IF($B3578="","",IF($V3578="PICK",LEFT($N3578,5),IF($V3578="FIXED",$W3578,IF($V3578="CODE",$H3578,""))))</f>
        <v>0</v>
      </c>
    </row>
    <row r="3579" spans="1:26" ht="21" customHeight="1">
      <c r="A3579" s="27">
        <f>IF($B3579="","",COUNTA($B$13:$B3579))</f>
        <v>0</v>
      </c>
      <c r="B3579" s="28"/>
      <c r="C3579" s="28"/>
      <c r="D3579" s="29"/>
      <c r="E3579" s="29"/>
      <c r="F3579" s="29"/>
      <c r="G3579" s="28"/>
      <c r="H3579" s="28"/>
      <c r="I3579" s="30">
        <f>IF($H3579="","",IFERROR(VLOOKUP($H3579,AcctTbl,2,0),"کد ناشناخته"))</f>
        <v>0</v>
      </c>
      <c r="J3579" s="27">
        <f>IF($H3579="","",IFERROR(VLOOKUP($H3579,AcctTbl,3,0),""))</f>
        <v>0</v>
      </c>
      <c r="K3579" s="29"/>
      <c r="L3579" s="28"/>
      <c r="M3579" s="31"/>
      <c r="N3579" s="29"/>
      <c r="O3579" s="32">
        <f>IF($B3579="",0,IF($U3579="IN",N($M3579),0))</f>
        <v>0</v>
      </c>
      <c r="P3579" s="32">
        <f>IF($B3579="",0,IF(OR($U3579="OUT",$U3579="TRF"),N($M3579),0))</f>
        <v>0</v>
      </c>
      <c r="Q3579" s="32">
        <f>IF($B3579="",0,IF(OR($U3579="OUT",$U3579="TRF"),N($M3579),0))</f>
        <v>0</v>
      </c>
      <c r="R3579" s="32">
        <f>IF($B3579="",0,IF($U3579="IN",N($M3579),0))</f>
        <v>0</v>
      </c>
      <c r="S3579" s="33">
        <f>IF($B3579="","",IF($M3579="","⚠ مبلغ",IF($E3579="","⚠ بانک عامل",IF(AND($U3579="TRF",$F3579=""),"⚠ بانک مقصد",IF(AND($V3579&lt;&gt;"NONE",$V3579&lt;&gt;"",$Z3579=""),"⚠ طرف حساب","✓")))))</f>
        <v>0</v>
      </c>
      <c r="T3579" s="29"/>
      <c r="U3579" s="27">
        <f>IFERROR(VLOOKUP($D3579,BankOpTbl,2,0),"")</f>
        <v>0</v>
      </c>
      <c r="V3579" s="27">
        <f>IFERROR(VLOOKUP($D3579,BankOpTbl,3,0),"")</f>
        <v>0</v>
      </c>
      <c r="W3579" s="27">
        <f>IFERROR(VLOOKUP($D3579,BankOpTbl,4,0),"")</f>
        <v>0</v>
      </c>
      <c r="X3579" s="27">
        <f>IF($E3579="","",IFERROR(VLOOKUP($E3579,BankTbl,4,0),""))</f>
        <v>0</v>
      </c>
      <c r="Y3579" s="27">
        <f>IF($F3579="","",IFERROR(VLOOKUP($F3579,BankTbl,4,0),""))</f>
        <v>0</v>
      </c>
      <c r="Z3579" s="27">
        <f>IF($B3579="","",IF($V3579="PICK",LEFT($N3579,5),IF($V3579="FIXED",$W3579,IF($V3579="CODE",$H3579,""))))</f>
        <v>0</v>
      </c>
    </row>
    <row r="3580" spans="1:26" ht="21" customHeight="1">
      <c r="A3580" s="27">
        <f>IF($B3580="","",COUNTA($B$13:$B3580))</f>
        <v>0</v>
      </c>
      <c r="B3580" s="28"/>
      <c r="C3580" s="28"/>
      <c r="D3580" s="29"/>
      <c r="E3580" s="29"/>
      <c r="F3580" s="29"/>
      <c r="G3580" s="28"/>
      <c r="H3580" s="28"/>
      <c r="I3580" s="30">
        <f>IF($H3580="","",IFERROR(VLOOKUP($H3580,AcctTbl,2,0),"کد ناشناخته"))</f>
        <v>0</v>
      </c>
      <c r="J3580" s="27">
        <f>IF($H3580="","",IFERROR(VLOOKUP($H3580,AcctTbl,3,0),""))</f>
        <v>0</v>
      </c>
      <c r="K3580" s="29"/>
      <c r="L3580" s="28"/>
      <c r="M3580" s="31"/>
      <c r="N3580" s="29"/>
      <c r="O3580" s="32">
        <f>IF($B3580="",0,IF($U3580="IN",N($M3580),0))</f>
        <v>0</v>
      </c>
      <c r="P3580" s="32">
        <f>IF($B3580="",0,IF(OR($U3580="OUT",$U3580="TRF"),N($M3580),0))</f>
        <v>0</v>
      </c>
      <c r="Q3580" s="32">
        <f>IF($B3580="",0,IF(OR($U3580="OUT",$U3580="TRF"),N($M3580),0))</f>
        <v>0</v>
      </c>
      <c r="R3580" s="32">
        <f>IF($B3580="",0,IF($U3580="IN",N($M3580),0))</f>
        <v>0</v>
      </c>
      <c r="S3580" s="33">
        <f>IF($B3580="","",IF($M3580="","⚠ مبلغ",IF($E3580="","⚠ بانک عامل",IF(AND($U3580="TRF",$F3580=""),"⚠ بانک مقصد",IF(AND($V3580&lt;&gt;"NONE",$V3580&lt;&gt;"",$Z3580=""),"⚠ طرف حساب","✓")))))</f>
        <v>0</v>
      </c>
      <c r="T3580" s="29"/>
      <c r="U3580" s="27">
        <f>IFERROR(VLOOKUP($D3580,BankOpTbl,2,0),"")</f>
        <v>0</v>
      </c>
      <c r="V3580" s="27">
        <f>IFERROR(VLOOKUP($D3580,BankOpTbl,3,0),"")</f>
        <v>0</v>
      </c>
      <c r="W3580" s="27">
        <f>IFERROR(VLOOKUP($D3580,BankOpTbl,4,0),"")</f>
        <v>0</v>
      </c>
      <c r="X3580" s="27">
        <f>IF($E3580="","",IFERROR(VLOOKUP($E3580,BankTbl,4,0),""))</f>
        <v>0</v>
      </c>
      <c r="Y3580" s="27">
        <f>IF($F3580="","",IFERROR(VLOOKUP($F3580,BankTbl,4,0),""))</f>
        <v>0</v>
      </c>
      <c r="Z3580" s="27">
        <f>IF($B3580="","",IF($V3580="PICK",LEFT($N3580,5),IF($V3580="FIXED",$W3580,IF($V3580="CODE",$H3580,""))))</f>
        <v>0</v>
      </c>
    </row>
    <row r="3581" spans="1:26" ht="21" customHeight="1">
      <c r="A3581" s="27">
        <f>IF($B3581="","",COUNTA($B$13:$B3581))</f>
        <v>0</v>
      </c>
      <c r="B3581" s="28"/>
      <c r="C3581" s="28"/>
      <c r="D3581" s="29"/>
      <c r="E3581" s="29"/>
      <c r="F3581" s="29"/>
      <c r="G3581" s="28"/>
      <c r="H3581" s="28"/>
      <c r="I3581" s="30">
        <f>IF($H3581="","",IFERROR(VLOOKUP($H3581,AcctTbl,2,0),"کد ناشناخته"))</f>
        <v>0</v>
      </c>
      <c r="J3581" s="27">
        <f>IF($H3581="","",IFERROR(VLOOKUP($H3581,AcctTbl,3,0),""))</f>
        <v>0</v>
      </c>
      <c r="K3581" s="29"/>
      <c r="L3581" s="28"/>
      <c r="M3581" s="31"/>
      <c r="N3581" s="29"/>
      <c r="O3581" s="32">
        <f>IF($B3581="",0,IF($U3581="IN",N($M3581),0))</f>
        <v>0</v>
      </c>
      <c r="P3581" s="32">
        <f>IF($B3581="",0,IF(OR($U3581="OUT",$U3581="TRF"),N($M3581),0))</f>
        <v>0</v>
      </c>
      <c r="Q3581" s="32">
        <f>IF($B3581="",0,IF(OR($U3581="OUT",$U3581="TRF"),N($M3581),0))</f>
        <v>0</v>
      </c>
      <c r="R3581" s="32">
        <f>IF($B3581="",0,IF($U3581="IN",N($M3581),0))</f>
        <v>0</v>
      </c>
      <c r="S3581" s="33">
        <f>IF($B3581="","",IF($M3581="","⚠ مبلغ",IF($E3581="","⚠ بانک عامل",IF(AND($U3581="TRF",$F3581=""),"⚠ بانک مقصد",IF(AND($V3581&lt;&gt;"NONE",$V3581&lt;&gt;"",$Z3581=""),"⚠ طرف حساب","✓")))))</f>
        <v>0</v>
      </c>
      <c r="T3581" s="29"/>
      <c r="U3581" s="27">
        <f>IFERROR(VLOOKUP($D3581,BankOpTbl,2,0),"")</f>
        <v>0</v>
      </c>
      <c r="V3581" s="27">
        <f>IFERROR(VLOOKUP($D3581,BankOpTbl,3,0),"")</f>
        <v>0</v>
      </c>
      <c r="W3581" s="27">
        <f>IFERROR(VLOOKUP($D3581,BankOpTbl,4,0),"")</f>
        <v>0</v>
      </c>
      <c r="X3581" s="27">
        <f>IF($E3581="","",IFERROR(VLOOKUP($E3581,BankTbl,4,0),""))</f>
        <v>0</v>
      </c>
      <c r="Y3581" s="27">
        <f>IF($F3581="","",IFERROR(VLOOKUP($F3581,BankTbl,4,0),""))</f>
        <v>0</v>
      </c>
      <c r="Z3581" s="27">
        <f>IF($B3581="","",IF($V3581="PICK",LEFT($N3581,5),IF($V3581="FIXED",$W3581,IF($V3581="CODE",$H3581,""))))</f>
        <v>0</v>
      </c>
    </row>
    <row r="3582" spans="1:26" ht="21" customHeight="1">
      <c r="A3582" s="27">
        <f>IF($B3582="","",COUNTA($B$13:$B3582))</f>
        <v>0</v>
      </c>
      <c r="B3582" s="28"/>
      <c r="C3582" s="28"/>
      <c r="D3582" s="29"/>
      <c r="E3582" s="29"/>
      <c r="F3582" s="29"/>
      <c r="G3582" s="28"/>
      <c r="H3582" s="28"/>
      <c r="I3582" s="30">
        <f>IF($H3582="","",IFERROR(VLOOKUP($H3582,AcctTbl,2,0),"کد ناشناخته"))</f>
        <v>0</v>
      </c>
      <c r="J3582" s="27">
        <f>IF($H3582="","",IFERROR(VLOOKUP($H3582,AcctTbl,3,0),""))</f>
        <v>0</v>
      </c>
      <c r="K3582" s="29"/>
      <c r="L3582" s="28"/>
      <c r="M3582" s="31"/>
      <c r="N3582" s="29"/>
      <c r="O3582" s="32">
        <f>IF($B3582="",0,IF($U3582="IN",N($M3582),0))</f>
        <v>0</v>
      </c>
      <c r="P3582" s="32">
        <f>IF($B3582="",0,IF(OR($U3582="OUT",$U3582="TRF"),N($M3582),0))</f>
        <v>0</v>
      </c>
      <c r="Q3582" s="32">
        <f>IF($B3582="",0,IF(OR($U3582="OUT",$U3582="TRF"),N($M3582),0))</f>
        <v>0</v>
      </c>
      <c r="R3582" s="32">
        <f>IF($B3582="",0,IF($U3582="IN",N($M3582),0))</f>
        <v>0</v>
      </c>
      <c r="S3582" s="33">
        <f>IF($B3582="","",IF($M3582="","⚠ مبلغ",IF($E3582="","⚠ بانک عامل",IF(AND($U3582="TRF",$F3582=""),"⚠ بانک مقصد",IF(AND($V3582&lt;&gt;"NONE",$V3582&lt;&gt;"",$Z3582=""),"⚠ طرف حساب","✓")))))</f>
        <v>0</v>
      </c>
      <c r="T3582" s="29"/>
      <c r="U3582" s="27">
        <f>IFERROR(VLOOKUP($D3582,BankOpTbl,2,0),"")</f>
        <v>0</v>
      </c>
      <c r="V3582" s="27">
        <f>IFERROR(VLOOKUP($D3582,BankOpTbl,3,0),"")</f>
        <v>0</v>
      </c>
      <c r="W3582" s="27">
        <f>IFERROR(VLOOKUP($D3582,BankOpTbl,4,0),"")</f>
        <v>0</v>
      </c>
      <c r="X3582" s="27">
        <f>IF($E3582="","",IFERROR(VLOOKUP($E3582,BankTbl,4,0),""))</f>
        <v>0</v>
      </c>
      <c r="Y3582" s="27">
        <f>IF($F3582="","",IFERROR(VLOOKUP($F3582,BankTbl,4,0),""))</f>
        <v>0</v>
      </c>
      <c r="Z3582" s="27">
        <f>IF($B3582="","",IF($V3582="PICK",LEFT($N3582,5),IF($V3582="FIXED",$W3582,IF($V3582="CODE",$H3582,""))))</f>
        <v>0</v>
      </c>
    </row>
    <row r="3583" spans="1:26" ht="21" customHeight="1">
      <c r="A3583" s="27">
        <f>IF($B3583="","",COUNTA($B$13:$B3583))</f>
        <v>0</v>
      </c>
      <c r="B3583" s="28"/>
      <c r="C3583" s="28"/>
      <c r="D3583" s="29"/>
      <c r="E3583" s="29"/>
      <c r="F3583" s="29"/>
      <c r="G3583" s="28"/>
      <c r="H3583" s="28"/>
      <c r="I3583" s="30">
        <f>IF($H3583="","",IFERROR(VLOOKUP($H3583,AcctTbl,2,0),"کد ناشناخته"))</f>
        <v>0</v>
      </c>
      <c r="J3583" s="27">
        <f>IF($H3583="","",IFERROR(VLOOKUP($H3583,AcctTbl,3,0),""))</f>
        <v>0</v>
      </c>
      <c r="K3583" s="29"/>
      <c r="L3583" s="28"/>
      <c r="M3583" s="31"/>
      <c r="N3583" s="29"/>
      <c r="O3583" s="32">
        <f>IF($B3583="",0,IF($U3583="IN",N($M3583),0))</f>
        <v>0</v>
      </c>
      <c r="P3583" s="32">
        <f>IF($B3583="",0,IF(OR($U3583="OUT",$U3583="TRF"),N($M3583),0))</f>
        <v>0</v>
      </c>
      <c r="Q3583" s="32">
        <f>IF($B3583="",0,IF(OR($U3583="OUT",$U3583="TRF"),N($M3583),0))</f>
        <v>0</v>
      </c>
      <c r="R3583" s="32">
        <f>IF($B3583="",0,IF($U3583="IN",N($M3583),0))</f>
        <v>0</v>
      </c>
      <c r="S3583" s="33">
        <f>IF($B3583="","",IF($M3583="","⚠ مبلغ",IF($E3583="","⚠ بانک عامل",IF(AND($U3583="TRF",$F3583=""),"⚠ بانک مقصد",IF(AND($V3583&lt;&gt;"NONE",$V3583&lt;&gt;"",$Z3583=""),"⚠ طرف حساب","✓")))))</f>
        <v>0</v>
      </c>
      <c r="T3583" s="29"/>
      <c r="U3583" s="27">
        <f>IFERROR(VLOOKUP($D3583,BankOpTbl,2,0),"")</f>
        <v>0</v>
      </c>
      <c r="V3583" s="27">
        <f>IFERROR(VLOOKUP($D3583,BankOpTbl,3,0),"")</f>
        <v>0</v>
      </c>
      <c r="W3583" s="27">
        <f>IFERROR(VLOOKUP($D3583,BankOpTbl,4,0),"")</f>
        <v>0</v>
      </c>
      <c r="X3583" s="27">
        <f>IF($E3583="","",IFERROR(VLOOKUP($E3583,BankTbl,4,0),""))</f>
        <v>0</v>
      </c>
      <c r="Y3583" s="27">
        <f>IF($F3583="","",IFERROR(VLOOKUP($F3583,BankTbl,4,0),""))</f>
        <v>0</v>
      </c>
      <c r="Z3583" s="27">
        <f>IF($B3583="","",IF($V3583="PICK",LEFT($N3583,5),IF($V3583="FIXED",$W3583,IF($V3583="CODE",$H3583,""))))</f>
        <v>0</v>
      </c>
    </row>
    <row r="3584" spans="1:26" ht="21" customHeight="1">
      <c r="A3584" s="27">
        <f>IF($B3584="","",COUNTA($B$13:$B3584))</f>
        <v>0</v>
      </c>
      <c r="B3584" s="28"/>
      <c r="C3584" s="28"/>
      <c r="D3584" s="29"/>
      <c r="E3584" s="29"/>
      <c r="F3584" s="29"/>
      <c r="G3584" s="28"/>
      <c r="H3584" s="28"/>
      <c r="I3584" s="30">
        <f>IF($H3584="","",IFERROR(VLOOKUP($H3584,AcctTbl,2,0),"کد ناشناخته"))</f>
        <v>0</v>
      </c>
      <c r="J3584" s="27">
        <f>IF($H3584="","",IFERROR(VLOOKUP($H3584,AcctTbl,3,0),""))</f>
        <v>0</v>
      </c>
      <c r="K3584" s="29"/>
      <c r="L3584" s="28"/>
      <c r="M3584" s="31"/>
      <c r="N3584" s="29"/>
      <c r="O3584" s="32">
        <f>IF($B3584="",0,IF($U3584="IN",N($M3584),0))</f>
        <v>0</v>
      </c>
      <c r="P3584" s="32">
        <f>IF($B3584="",0,IF(OR($U3584="OUT",$U3584="TRF"),N($M3584),0))</f>
        <v>0</v>
      </c>
      <c r="Q3584" s="32">
        <f>IF($B3584="",0,IF(OR($U3584="OUT",$U3584="TRF"),N($M3584),0))</f>
        <v>0</v>
      </c>
      <c r="R3584" s="32">
        <f>IF($B3584="",0,IF($U3584="IN",N($M3584),0))</f>
        <v>0</v>
      </c>
      <c r="S3584" s="33">
        <f>IF($B3584="","",IF($M3584="","⚠ مبلغ",IF($E3584="","⚠ بانک عامل",IF(AND($U3584="TRF",$F3584=""),"⚠ بانک مقصد",IF(AND($V3584&lt;&gt;"NONE",$V3584&lt;&gt;"",$Z3584=""),"⚠ طرف حساب","✓")))))</f>
        <v>0</v>
      </c>
      <c r="T3584" s="29"/>
      <c r="U3584" s="27">
        <f>IFERROR(VLOOKUP($D3584,BankOpTbl,2,0),"")</f>
        <v>0</v>
      </c>
      <c r="V3584" s="27">
        <f>IFERROR(VLOOKUP($D3584,BankOpTbl,3,0),"")</f>
        <v>0</v>
      </c>
      <c r="W3584" s="27">
        <f>IFERROR(VLOOKUP($D3584,BankOpTbl,4,0),"")</f>
        <v>0</v>
      </c>
      <c r="X3584" s="27">
        <f>IF($E3584="","",IFERROR(VLOOKUP($E3584,BankTbl,4,0),""))</f>
        <v>0</v>
      </c>
      <c r="Y3584" s="27">
        <f>IF($F3584="","",IFERROR(VLOOKUP($F3584,BankTbl,4,0),""))</f>
        <v>0</v>
      </c>
      <c r="Z3584" s="27">
        <f>IF($B3584="","",IF($V3584="PICK",LEFT($N3584,5),IF($V3584="FIXED",$W3584,IF($V3584="CODE",$H3584,""))))</f>
        <v>0</v>
      </c>
    </row>
    <row r="3585" spans="1:26" ht="21" customHeight="1">
      <c r="A3585" s="27">
        <f>IF($B3585="","",COUNTA($B$13:$B3585))</f>
        <v>0</v>
      </c>
      <c r="B3585" s="28"/>
      <c r="C3585" s="28"/>
      <c r="D3585" s="29"/>
      <c r="E3585" s="29"/>
      <c r="F3585" s="29"/>
      <c r="G3585" s="28"/>
      <c r="H3585" s="28"/>
      <c r="I3585" s="30">
        <f>IF($H3585="","",IFERROR(VLOOKUP($H3585,AcctTbl,2,0),"کد ناشناخته"))</f>
        <v>0</v>
      </c>
      <c r="J3585" s="27">
        <f>IF($H3585="","",IFERROR(VLOOKUP($H3585,AcctTbl,3,0),""))</f>
        <v>0</v>
      </c>
      <c r="K3585" s="29"/>
      <c r="L3585" s="28"/>
      <c r="M3585" s="31"/>
      <c r="N3585" s="29"/>
      <c r="O3585" s="32">
        <f>IF($B3585="",0,IF($U3585="IN",N($M3585),0))</f>
        <v>0</v>
      </c>
      <c r="P3585" s="32">
        <f>IF($B3585="",0,IF(OR($U3585="OUT",$U3585="TRF"),N($M3585),0))</f>
        <v>0</v>
      </c>
      <c r="Q3585" s="32">
        <f>IF($B3585="",0,IF(OR($U3585="OUT",$U3585="TRF"),N($M3585),0))</f>
        <v>0</v>
      </c>
      <c r="R3585" s="32">
        <f>IF($B3585="",0,IF($U3585="IN",N($M3585),0))</f>
        <v>0</v>
      </c>
      <c r="S3585" s="33">
        <f>IF($B3585="","",IF($M3585="","⚠ مبلغ",IF($E3585="","⚠ بانک عامل",IF(AND($U3585="TRF",$F3585=""),"⚠ بانک مقصد",IF(AND($V3585&lt;&gt;"NONE",$V3585&lt;&gt;"",$Z3585=""),"⚠ طرف حساب","✓")))))</f>
        <v>0</v>
      </c>
      <c r="T3585" s="29"/>
      <c r="U3585" s="27">
        <f>IFERROR(VLOOKUP($D3585,BankOpTbl,2,0),"")</f>
        <v>0</v>
      </c>
      <c r="V3585" s="27">
        <f>IFERROR(VLOOKUP($D3585,BankOpTbl,3,0),"")</f>
        <v>0</v>
      </c>
      <c r="W3585" s="27">
        <f>IFERROR(VLOOKUP($D3585,BankOpTbl,4,0),"")</f>
        <v>0</v>
      </c>
      <c r="X3585" s="27">
        <f>IF($E3585="","",IFERROR(VLOOKUP($E3585,BankTbl,4,0),""))</f>
        <v>0</v>
      </c>
      <c r="Y3585" s="27">
        <f>IF($F3585="","",IFERROR(VLOOKUP($F3585,BankTbl,4,0),""))</f>
        <v>0</v>
      </c>
      <c r="Z3585" s="27">
        <f>IF($B3585="","",IF($V3585="PICK",LEFT($N3585,5),IF($V3585="FIXED",$W3585,IF($V3585="CODE",$H3585,""))))</f>
        <v>0</v>
      </c>
    </row>
    <row r="3586" spans="1:26" ht="21" customHeight="1">
      <c r="A3586" s="27">
        <f>IF($B3586="","",COUNTA($B$13:$B3586))</f>
        <v>0</v>
      </c>
      <c r="B3586" s="28"/>
      <c r="C3586" s="28"/>
      <c r="D3586" s="29"/>
      <c r="E3586" s="29"/>
      <c r="F3586" s="29"/>
      <c r="G3586" s="28"/>
      <c r="H3586" s="28"/>
      <c r="I3586" s="30">
        <f>IF($H3586="","",IFERROR(VLOOKUP($H3586,AcctTbl,2,0),"کد ناشناخته"))</f>
        <v>0</v>
      </c>
      <c r="J3586" s="27">
        <f>IF($H3586="","",IFERROR(VLOOKUP($H3586,AcctTbl,3,0),""))</f>
        <v>0</v>
      </c>
      <c r="K3586" s="29"/>
      <c r="L3586" s="28"/>
      <c r="M3586" s="31"/>
      <c r="N3586" s="29"/>
      <c r="O3586" s="32">
        <f>IF($B3586="",0,IF($U3586="IN",N($M3586),0))</f>
        <v>0</v>
      </c>
      <c r="P3586" s="32">
        <f>IF($B3586="",0,IF(OR($U3586="OUT",$U3586="TRF"),N($M3586),0))</f>
        <v>0</v>
      </c>
      <c r="Q3586" s="32">
        <f>IF($B3586="",0,IF(OR($U3586="OUT",$U3586="TRF"),N($M3586),0))</f>
        <v>0</v>
      </c>
      <c r="R3586" s="32">
        <f>IF($B3586="",0,IF($U3586="IN",N($M3586),0))</f>
        <v>0</v>
      </c>
      <c r="S3586" s="33">
        <f>IF($B3586="","",IF($M3586="","⚠ مبلغ",IF($E3586="","⚠ بانک عامل",IF(AND($U3586="TRF",$F3586=""),"⚠ بانک مقصد",IF(AND($V3586&lt;&gt;"NONE",$V3586&lt;&gt;"",$Z3586=""),"⚠ طرف حساب","✓")))))</f>
        <v>0</v>
      </c>
      <c r="T3586" s="29"/>
      <c r="U3586" s="27">
        <f>IFERROR(VLOOKUP($D3586,BankOpTbl,2,0),"")</f>
        <v>0</v>
      </c>
      <c r="V3586" s="27">
        <f>IFERROR(VLOOKUP($D3586,BankOpTbl,3,0),"")</f>
        <v>0</v>
      </c>
      <c r="W3586" s="27">
        <f>IFERROR(VLOOKUP($D3586,BankOpTbl,4,0),"")</f>
        <v>0</v>
      </c>
      <c r="X3586" s="27">
        <f>IF($E3586="","",IFERROR(VLOOKUP($E3586,BankTbl,4,0),""))</f>
        <v>0</v>
      </c>
      <c r="Y3586" s="27">
        <f>IF($F3586="","",IFERROR(VLOOKUP($F3586,BankTbl,4,0),""))</f>
        <v>0</v>
      </c>
      <c r="Z3586" s="27">
        <f>IF($B3586="","",IF($V3586="PICK",LEFT($N3586,5),IF($V3586="FIXED",$W3586,IF($V3586="CODE",$H3586,""))))</f>
        <v>0</v>
      </c>
    </row>
    <row r="3587" spans="1:26" ht="21" customHeight="1">
      <c r="A3587" s="27">
        <f>IF($B3587="","",COUNTA($B$13:$B3587))</f>
        <v>0</v>
      </c>
      <c r="B3587" s="28"/>
      <c r="C3587" s="28"/>
      <c r="D3587" s="29"/>
      <c r="E3587" s="29"/>
      <c r="F3587" s="29"/>
      <c r="G3587" s="28"/>
      <c r="H3587" s="28"/>
      <c r="I3587" s="30">
        <f>IF($H3587="","",IFERROR(VLOOKUP($H3587,AcctTbl,2,0),"کد ناشناخته"))</f>
        <v>0</v>
      </c>
      <c r="J3587" s="27">
        <f>IF($H3587="","",IFERROR(VLOOKUP($H3587,AcctTbl,3,0),""))</f>
        <v>0</v>
      </c>
      <c r="K3587" s="29"/>
      <c r="L3587" s="28"/>
      <c r="M3587" s="31"/>
      <c r="N3587" s="29"/>
      <c r="O3587" s="32">
        <f>IF($B3587="",0,IF($U3587="IN",N($M3587),0))</f>
        <v>0</v>
      </c>
      <c r="P3587" s="32">
        <f>IF($B3587="",0,IF(OR($U3587="OUT",$U3587="TRF"),N($M3587),0))</f>
        <v>0</v>
      </c>
      <c r="Q3587" s="32">
        <f>IF($B3587="",0,IF(OR($U3587="OUT",$U3587="TRF"),N($M3587),0))</f>
        <v>0</v>
      </c>
      <c r="R3587" s="32">
        <f>IF($B3587="",0,IF($U3587="IN",N($M3587),0))</f>
        <v>0</v>
      </c>
      <c r="S3587" s="33">
        <f>IF($B3587="","",IF($M3587="","⚠ مبلغ",IF($E3587="","⚠ بانک عامل",IF(AND($U3587="TRF",$F3587=""),"⚠ بانک مقصد",IF(AND($V3587&lt;&gt;"NONE",$V3587&lt;&gt;"",$Z3587=""),"⚠ طرف حساب","✓")))))</f>
        <v>0</v>
      </c>
      <c r="T3587" s="29"/>
      <c r="U3587" s="27">
        <f>IFERROR(VLOOKUP($D3587,BankOpTbl,2,0),"")</f>
        <v>0</v>
      </c>
      <c r="V3587" s="27">
        <f>IFERROR(VLOOKUP($D3587,BankOpTbl,3,0),"")</f>
        <v>0</v>
      </c>
      <c r="W3587" s="27">
        <f>IFERROR(VLOOKUP($D3587,BankOpTbl,4,0),"")</f>
        <v>0</v>
      </c>
      <c r="X3587" s="27">
        <f>IF($E3587="","",IFERROR(VLOOKUP($E3587,BankTbl,4,0),""))</f>
        <v>0</v>
      </c>
      <c r="Y3587" s="27">
        <f>IF($F3587="","",IFERROR(VLOOKUP($F3587,BankTbl,4,0),""))</f>
        <v>0</v>
      </c>
      <c r="Z3587" s="27">
        <f>IF($B3587="","",IF($V3587="PICK",LEFT($N3587,5),IF($V3587="FIXED",$W3587,IF($V3587="CODE",$H3587,""))))</f>
        <v>0</v>
      </c>
    </row>
    <row r="3588" spans="1:26" ht="21" customHeight="1">
      <c r="A3588" s="27">
        <f>IF($B3588="","",COUNTA($B$13:$B3588))</f>
        <v>0</v>
      </c>
      <c r="B3588" s="28"/>
      <c r="C3588" s="28"/>
      <c r="D3588" s="29"/>
      <c r="E3588" s="29"/>
      <c r="F3588" s="29"/>
      <c r="G3588" s="28"/>
      <c r="H3588" s="28"/>
      <c r="I3588" s="30">
        <f>IF($H3588="","",IFERROR(VLOOKUP($H3588,AcctTbl,2,0),"کد ناشناخته"))</f>
        <v>0</v>
      </c>
      <c r="J3588" s="27">
        <f>IF($H3588="","",IFERROR(VLOOKUP($H3588,AcctTbl,3,0),""))</f>
        <v>0</v>
      </c>
      <c r="K3588" s="29"/>
      <c r="L3588" s="28"/>
      <c r="M3588" s="31"/>
      <c r="N3588" s="29"/>
      <c r="O3588" s="32">
        <f>IF($B3588="",0,IF($U3588="IN",N($M3588),0))</f>
        <v>0</v>
      </c>
      <c r="P3588" s="32">
        <f>IF($B3588="",0,IF(OR($U3588="OUT",$U3588="TRF"),N($M3588),0))</f>
        <v>0</v>
      </c>
      <c r="Q3588" s="32">
        <f>IF($B3588="",0,IF(OR($U3588="OUT",$U3588="TRF"),N($M3588),0))</f>
        <v>0</v>
      </c>
      <c r="R3588" s="32">
        <f>IF($B3588="",0,IF($U3588="IN",N($M3588),0))</f>
        <v>0</v>
      </c>
      <c r="S3588" s="33">
        <f>IF($B3588="","",IF($M3588="","⚠ مبلغ",IF($E3588="","⚠ بانک عامل",IF(AND($U3588="TRF",$F3588=""),"⚠ بانک مقصد",IF(AND($V3588&lt;&gt;"NONE",$V3588&lt;&gt;"",$Z3588=""),"⚠ طرف حساب","✓")))))</f>
        <v>0</v>
      </c>
      <c r="T3588" s="29"/>
      <c r="U3588" s="27">
        <f>IFERROR(VLOOKUP($D3588,BankOpTbl,2,0),"")</f>
        <v>0</v>
      </c>
      <c r="V3588" s="27">
        <f>IFERROR(VLOOKUP($D3588,BankOpTbl,3,0),"")</f>
        <v>0</v>
      </c>
      <c r="W3588" s="27">
        <f>IFERROR(VLOOKUP($D3588,BankOpTbl,4,0),"")</f>
        <v>0</v>
      </c>
      <c r="X3588" s="27">
        <f>IF($E3588="","",IFERROR(VLOOKUP($E3588,BankTbl,4,0),""))</f>
        <v>0</v>
      </c>
      <c r="Y3588" s="27">
        <f>IF($F3588="","",IFERROR(VLOOKUP($F3588,BankTbl,4,0),""))</f>
        <v>0</v>
      </c>
      <c r="Z3588" s="27">
        <f>IF($B3588="","",IF($V3588="PICK",LEFT($N3588,5),IF($V3588="FIXED",$W3588,IF($V3588="CODE",$H3588,""))))</f>
        <v>0</v>
      </c>
    </row>
    <row r="3589" spans="1:26" ht="21" customHeight="1">
      <c r="A3589" s="27">
        <f>IF($B3589="","",COUNTA($B$13:$B3589))</f>
        <v>0</v>
      </c>
      <c r="B3589" s="28"/>
      <c r="C3589" s="28"/>
      <c r="D3589" s="29"/>
      <c r="E3589" s="29"/>
      <c r="F3589" s="29"/>
      <c r="G3589" s="28"/>
      <c r="H3589" s="28"/>
      <c r="I3589" s="30">
        <f>IF($H3589="","",IFERROR(VLOOKUP($H3589,AcctTbl,2,0),"کد ناشناخته"))</f>
        <v>0</v>
      </c>
      <c r="J3589" s="27">
        <f>IF($H3589="","",IFERROR(VLOOKUP($H3589,AcctTbl,3,0),""))</f>
        <v>0</v>
      </c>
      <c r="K3589" s="29"/>
      <c r="L3589" s="28"/>
      <c r="M3589" s="31"/>
      <c r="N3589" s="29"/>
      <c r="O3589" s="32">
        <f>IF($B3589="",0,IF($U3589="IN",N($M3589),0))</f>
        <v>0</v>
      </c>
      <c r="P3589" s="32">
        <f>IF($B3589="",0,IF(OR($U3589="OUT",$U3589="TRF"),N($M3589),0))</f>
        <v>0</v>
      </c>
      <c r="Q3589" s="32">
        <f>IF($B3589="",0,IF(OR($U3589="OUT",$U3589="TRF"),N($M3589),0))</f>
        <v>0</v>
      </c>
      <c r="R3589" s="32">
        <f>IF($B3589="",0,IF($U3589="IN",N($M3589),0))</f>
        <v>0</v>
      </c>
      <c r="S3589" s="33">
        <f>IF($B3589="","",IF($M3589="","⚠ مبلغ",IF($E3589="","⚠ بانک عامل",IF(AND($U3589="TRF",$F3589=""),"⚠ بانک مقصد",IF(AND($V3589&lt;&gt;"NONE",$V3589&lt;&gt;"",$Z3589=""),"⚠ طرف حساب","✓")))))</f>
        <v>0</v>
      </c>
      <c r="T3589" s="29"/>
      <c r="U3589" s="27">
        <f>IFERROR(VLOOKUP($D3589,BankOpTbl,2,0),"")</f>
        <v>0</v>
      </c>
      <c r="V3589" s="27">
        <f>IFERROR(VLOOKUP($D3589,BankOpTbl,3,0),"")</f>
        <v>0</v>
      </c>
      <c r="W3589" s="27">
        <f>IFERROR(VLOOKUP($D3589,BankOpTbl,4,0),"")</f>
        <v>0</v>
      </c>
      <c r="X3589" s="27">
        <f>IF($E3589="","",IFERROR(VLOOKUP($E3589,BankTbl,4,0),""))</f>
        <v>0</v>
      </c>
      <c r="Y3589" s="27">
        <f>IF($F3589="","",IFERROR(VLOOKUP($F3589,BankTbl,4,0),""))</f>
        <v>0</v>
      </c>
      <c r="Z3589" s="27">
        <f>IF($B3589="","",IF($V3589="PICK",LEFT($N3589,5),IF($V3589="FIXED",$W3589,IF($V3589="CODE",$H3589,""))))</f>
        <v>0</v>
      </c>
    </row>
    <row r="3590" spans="1:26" ht="21" customHeight="1">
      <c r="A3590" s="27">
        <f>IF($B3590="","",COUNTA($B$13:$B3590))</f>
        <v>0</v>
      </c>
      <c r="B3590" s="28"/>
      <c r="C3590" s="28"/>
      <c r="D3590" s="29"/>
      <c r="E3590" s="29"/>
      <c r="F3590" s="29"/>
      <c r="G3590" s="28"/>
      <c r="H3590" s="28"/>
      <c r="I3590" s="30">
        <f>IF($H3590="","",IFERROR(VLOOKUP($H3590,AcctTbl,2,0),"کد ناشناخته"))</f>
        <v>0</v>
      </c>
      <c r="J3590" s="27">
        <f>IF($H3590="","",IFERROR(VLOOKUP($H3590,AcctTbl,3,0),""))</f>
        <v>0</v>
      </c>
      <c r="K3590" s="29"/>
      <c r="L3590" s="28"/>
      <c r="M3590" s="31"/>
      <c r="N3590" s="29"/>
      <c r="O3590" s="32">
        <f>IF($B3590="",0,IF($U3590="IN",N($M3590),0))</f>
        <v>0</v>
      </c>
      <c r="P3590" s="32">
        <f>IF($B3590="",0,IF(OR($U3590="OUT",$U3590="TRF"),N($M3590),0))</f>
        <v>0</v>
      </c>
      <c r="Q3590" s="32">
        <f>IF($B3590="",0,IF(OR($U3590="OUT",$U3590="TRF"),N($M3590),0))</f>
        <v>0</v>
      </c>
      <c r="R3590" s="32">
        <f>IF($B3590="",0,IF($U3590="IN",N($M3590),0))</f>
        <v>0</v>
      </c>
      <c r="S3590" s="33">
        <f>IF($B3590="","",IF($M3590="","⚠ مبلغ",IF($E3590="","⚠ بانک عامل",IF(AND($U3590="TRF",$F3590=""),"⚠ بانک مقصد",IF(AND($V3590&lt;&gt;"NONE",$V3590&lt;&gt;"",$Z3590=""),"⚠ طرف حساب","✓")))))</f>
        <v>0</v>
      </c>
      <c r="T3590" s="29"/>
      <c r="U3590" s="27">
        <f>IFERROR(VLOOKUP($D3590,BankOpTbl,2,0),"")</f>
        <v>0</v>
      </c>
      <c r="V3590" s="27">
        <f>IFERROR(VLOOKUP($D3590,BankOpTbl,3,0),"")</f>
        <v>0</v>
      </c>
      <c r="W3590" s="27">
        <f>IFERROR(VLOOKUP($D3590,BankOpTbl,4,0),"")</f>
        <v>0</v>
      </c>
      <c r="X3590" s="27">
        <f>IF($E3590="","",IFERROR(VLOOKUP($E3590,BankTbl,4,0),""))</f>
        <v>0</v>
      </c>
      <c r="Y3590" s="27">
        <f>IF($F3590="","",IFERROR(VLOOKUP($F3590,BankTbl,4,0),""))</f>
        <v>0</v>
      </c>
      <c r="Z3590" s="27">
        <f>IF($B3590="","",IF($V3590="PICK",LEFT($N3590,5),IF($V3590="FIXED",$W3590,IF($V3590="CODE",$H3590,""))))</f>
        <v>0</v>
      </c>
    </row>
    <row r="3591" spans="1:26" ht="21" customHeight="1">
      <c r="A3591" s="27">
        <f>IF($B3591="","",COUNTA($B$13:$B3591))</f>
        <v>0</v>
      </c>
      <c r="B3591" s="28"/>
      <c r="C3591" s="28"/>
      <c r="D3591" s="29"/>
      <c r="E3591" s="29"/>
      <c r="F3591" s="29"/>
      <c r="G3591" s="28"/>
      <c r="H3591" s="28"/>
      <c r="I3591" s="30">
        <f>IF($H3591="","",IFERROR(VLOOKUP($H3591,AcctTbl,2,0),"کد ناشناخته"))</f>
        <v>0</v>
      </c>
      <c r="J3591" s="27">
        <f>IF($H3591="","",IFERROR(VLOOKUP($H3591,AcctTbl,3,0),""))</f>
        <v>0</v>
      </c>
      <c r="K3591" s="29"/>
      <c r="L3591" s="28"/>
      <c r="M3591" s="31"/>
      <c r="N3591" s="29"/>
      <c r="O3591" s="32">
        <f>IF($B3591="",0,IF($U3591="IN",N($M3591),0))</f>
        <v>0</v>
      </c>
      <c r="P3591" s="32">
        <f>IF($B3591="",0,IF(OR($U3591="OUT",$U3591="TRF"),N($M3591),0))</f>
        <v>0</v>
      </c>
      <c r="Q3591" s="32">
        <f>IF($B3591="",0,IF(OR($U3591="OUT",$U3591="TRF"),N($M3591),0))</f>
        <v>0</v>
      </c>
      <c r="R3591" s="32">
        <f>IF($B3591="",0,IF($U3591="IN",N($M3591),0))</f>
        <v>0</v>
      </c>
      <c r="S3591" s="33">
        <f>IF($B3591="","",IF($M3591="","⚠ مبلغ",IF($E3591="","⚠ بانک عامل",IF(AND($U3591="TRF",$F3591=""),"⚠ بانک مقصد",IF(AND($V3591&lt;&gt;"NONE",$V3591&lt;&gt;"",$Z3591=""),"⚠ طرف حساب","✓")))))</f>
        <v>0</v>
      </c>
      <c r="T3591" s="29"/>
      <c r="U3591" s="27">
        <f>IFERROR(VLOOKUP($D3591,BankOpTbl,2,0),"")</f>
        <v>0</v>
      </c>
      <c r="V3591" s="27">
        <f>IFERROR(VLOOKUP($D3591,BankOpTbl,3,0),"")</f>
        <v>0</v>
      </c>
      <c r="W3591" s="27">
        <f>IFERROR(VLOOKUP($D3591,BankOpTbl,4,0),"")</f>
        <v>0</v>
      </c>
      <c r="X3591" s="27">
        <f>IF($E3591="","",IFERROR(VLOOKUP($E3591,BankTbl,4,0),""))</f>
        <v>0</v>
      </c>
      <c r="Y3591" s="27">
        <f>IF($F3591="","",IFERROR(VLOOKUP($F3591,BankTbl,4,0),""))</f>
        <v>0</v>
      </c>
      <c r="Z3591" s="27">
        <f>IF($B3591="","",IF($V3591="PICK",LEFT($N3591,5),IF($V3591="FIXED",$W3591,IF($V3591="CODE",$H3591,""))))</f>
        <v>0</v>
      </c>
    </row>
    <row r="3592" spans="1:26" ht="21" customHeight="1">
      <c r="A3592" s="27">
        <f>IF($B3592="","",COUNTA($B$13:$B3592))</f>
        <v>0</v>
      </c>
      <c r="B3592" s="28"/>
      <c r="C3592" s="28"/>
      <c r="D3592" s="29"/>
      <c r="E3592" s="29"/>
      <c r="F3592" s="29"/>
      <c r="G3592" s="28"/>
      <c r="H3592" s="28"/>
      <c r="I3592" s="30">
        <f>IF($H3592="","",IFERROR(VLOOKUP($H3592,AcctTbl,2,0),"کد ناشناخته"))</f>
        <v>0</v>
      </c>
      <c r="J3592" s="27">
        <f>IF($H3592="","",IFERROR(VLOOKUP($H3592,AcctTbl,3,0),""))</f>
        <v>0</v>
      </c>
      <c r="K3592" s="29"/>
      <c r="L3592" s="28"/>
      <c r="M3592" s="31"/>
      <c r="N3592" s="29"/>
      <c r="O3592" s="32">
        <f>IF($B3592="",0,IF($U3592="IN",N($M3592),0))</f>
        <v>0</v>
      </c>
      <c r="P3592" s="32">
        <f>IF($B3592="",0,IF(OR($U3592="OUT",$U3592="TRF"),N($M3592),0))</f>
        <v>0</v>
      </c>
      <c r="Q3592" s="32">
        <f>IF($B3592="",0,IF(OR($U3592="OUT",$U3592="TRF"),N($M3592),0))</f>
        <v>0</v>
      </c>
      <c r="R3592" s="32">
        <f>IF($B3592="",0,IF($U3592="IN",N($M3592),0))</f>
        <v>0</v>
      </c>
      <c r="S3592" s="33">
        <f>IF($B3592="","",IF($M3592="","⚠ مبلغ",IF($E3592="","⚠ بانک عامل",IF(AND($U3592="TRF",$F3592=""),"⚠ بانک مقصد",IF(AND($V3592&lt;&gt;"NONE",$V3592&lt;&gt;"",$Z3592=""),"⚠ طرف حساب","✓")))))</f>
        <v>0</v>
      </c>
      <c r="T3592" s="29"/>
      <c r="U3592" s="27">
        <f>IFERROR(VLOOKUP($D3592,BankOpTbl,2,0),"")</f>
        <v>0</v>
      </c>
      <c r="V3592" s="27">
        <f>IFERROR(VLOOKUP($D3592,BankOpTbl,3,0),"")</f>
        <v>0</v>
      </c>
      <c r="W3592" s="27">
        <f>IFERROR(VLOOKUP($D3592,BankOpTbl,4,0),"")</f>
        <v>0</v>
      </c>
      <c r="X3592" s="27">
        <f>IF($E3592="","",IFERROR(VLOOKUP($E3592,BankTbl,4,0),""))</f>
        <v>0</v>
      </c>
      <c r="Y3592" s="27">
        <f>IF($F3592="","",IFERROR(VLOOKUP($F3592,BankTbl,4,0),""))</f>
        <v>0</v>
      </c>
      <c r="Z3592" s="27">
        <f>IF($B3592="","",IF($V3592="PICK",LEFT($N3592,5),IF($V3592="FIXED",$W3592,IF($V3592="CODE",$H3592,""))))</f>
        <v>0</v>
      </c>
    </row>
    <row r="3593" spans="1:26" ht="21" customHeight="1">
      <c r="A3593" s="27">
        <f>IF($B3593="","",COUNTA($B$13:$B3593))</f>
        <v>0</v>
      </c>
      <c r="B3593" s="28"/>
      <c r="C3593" s="28"/>
      <c r="D3593" s="29"/>
      <c r="E3593" s="29"/>
      <c r="F3593" s="29"/>
      <c r="G3593" s="28"/>
      <c r="H3593" s="28"/>
      <c r="I3593" s="30">
        <f>IF($H3593="","",IFERROR(VLOOKUP($H3593,AcctTbl,2,0),"کد ناشناخته"))</f>
        <v>0</v>
      </c>
      <c r="J3593" s="27">
        <f>IF($H3593="","",IFERROR(VLOOKUP($H3593,AcctTbl,3,0),""))</f>
        <v>0</v>
      </c>
      <c r="K3593" s="29"/>
      <c r="L3593" s="28"/>
      <c r="M3593" s="31"/>
      <c r="N3593" s="29"/>
      <c r="O3593" s="32">
        <f>IF($B3593="",0,IF($U3593="IN",N($M3593),0))</f>
        <v>0</v>
      </c>
      <c r="P3593" s="32">
        <f>IF($B3593="",0,IF(OR($U3593="OUT",$U3593="TRF"),N($M3593),0))</f>
        <v>0</v>
      </c>
      <c r="Q3593" s="32">
        <f>IF($B3593="",0,IF(OR($U3593="OUT",$U3593="TRF"),N($M3593),0))</f>
        <v>0</v>
      </c>
      <c r="R3593" s="32">
        <f>IF($B3593="",0,IF($U3593="IN",N($M3593),0))</f>
        <v>0</v>
      </c>
      <c r="S3593" s="33">
        <f>IF($B3593="","",IF($M3593="","⚠ مبلغ",IF($E3593="","⚠ بانک عامل",IF(AND($U3593="TRF",$F3593=""),"⚠ بانک مقصد",IF(AND($V3593&lt;&gt;"NONE",$V3593&lt;&gt;"",$Z3593=""),"⚠ طرف حساب","✓")))))</f>
        <v>0</v>
      </c>
      <c r="T3593" s="29"/>
      <c r="U3593" s="27">
        <f>IFERROR(VLOOKUP($D3593,BankOpTbl,2,0),"")</f>
        <v>0</v>
      </c>
      <c r="V3593" s="27">
        <f>IFERROR(VLOOKUP($D3593,BankOpTbl,3,0),"")</f>
        <v>0</v>
      </c>
      <c r="W3593" s="27">
        <f>IFERROR(VLOOKUP($D3593,BankOpTbl,4,0),"")</f>
        <v>0</v>
      </c>
      <c r="X3593" s="27">
        <f>IF($E3593="","",IFERROR(VLOOKUP($E3593,BankTbl,4,0),""))</f>
        <v>0</v>
      </c>
      <c r="Y3593" s="27">
        <f>IF($F3593="","",IFERROR(VLOOKUP($F3593,BankTbl,4,0),""))</f>
        <v>0</v>
      </c>
      <c r="Z3593" s="27">
        <f>IF($B3593="","",IF($V3593="PICK",LEFT($N3593,5),IF($V3593="FIXED",$W3593,IF($V3593="CODE",$H3593,""))))</f>
        <v>0</v>
      </c>
    </row>
    <row r="3594" spans="1:26" ht="21" customHeight="1">
      <c r="A3594" s="27">
        <f>IF($B3594="","",COUNTA($B$13:$B3594))</f>
        <v>0</v>
      </c>
      <c r="B3594" s="28"/>
      <c r="C3594" s="28"/>
      <c r="D3594" s="29"/>
      <c r="E3594" s="29"/>
      <c r="F3594" s="29"/>
      <c r="G3594" s="28"/>
      <c r="H3594" s="28"/>
      <c r="I3594" s="30">
        <f>IF($H3594="","",IFERROR(VLOOKUP($H3594,AcctTbl,2,0),"کد ناشناخته"))</f>
        <v>0</v>
      </c>
      <c r="J3594" s="27">
        <f>IF($H3594="","",IFERROR(VLOOKUP($H3594,AcctTbl,3,0),""))</f>
        <v>0</v>
      </c>
      <c r="K3594" s="29"/>
      <c r="L3594" s="28"/>
      <c r="M3594" s="31"/>
      <c r="N3594" s="29"/>
      <c r="O3594" s="32">
        <f>IF($B3594="",0,IF($U3594="IN",N($M3594),0))</f>
        <v>0</v>
      </c>
      <c r="P3594" s="32">
        <f>IF($B3594="",0,IF(OR($U3594="OUT",$U3594="TRF"),N($M3594),0))</f>
        <v>0</v>
      </c>
      <c r="Q3594" s="32">
        <f>IF($B3594="",0,IF(OR($U3594="OUT",$U3594="TRF"),N($M3594),0))</f>
        <v>0</v>
      </c>
      <c r="R3594" s="32">
        <f>IF($B3594="",0,IF($U3594="IN",N($M3594),0))</f>
        <v>0</v>
      </c>
      <c r="S3594" s="33">
        <f>IF($B3594="","",IF($M3594="","⚠ مبلغ",IF($E3594="","⚠ بانک عامل",IF(AND($U3594="TRF",$F3594=""),"⚠ بانک مقصد",IF(AND($V3594&lt;&gt;"NONE",$V3594&lt;&gt;"",$Z3594=""),"⚠ طرف حساب","✓")))))</f>
        <v>0</v>
      </c>
      <c r="T3594" s="29"/>
      <c r="U3594" s="27">
        <f>IFERROR(VLOOKUP($D3594,BankOpTbl,2,0),"")</f>
        <v>0</v>
      </c>
      <c r="V3594" s="27">
        <f>IFERROR(VLOOKUP($D3594,BankOpTbl,3,0),"")</f>
        <v>0</v>
      </c>
      <c r="W3594" s="27">
        <f>IFERROR(VLOOKUP($D3594,BankOpTbl,4,0),"")</f>
        <v>0</v>
      </c>
      <c r="X3594" s="27">
        <f>IF($E3594="","",IFERROR(VLOOKUP($E3594,BankTbl,4,0),""))</f>
        <v>0</v>
      </c>
      <c r="Y3594" s="27">
        <f>IF($F3594="","",IFERROR(VLOOKUP($F3594,BankTbl,4,0),""))</f>
        <v>0</v>
      </c>
      <c r="Z3594" s="27">
        <f>IF($B3594="","",IF($V3594="PICK",LEFT($N3594,5),IF($V3594="FIXED",$W3594,IF($V3594="CODE",$H3594,""))))</f>
        <v>0</v>
      </c>
    </row>
    <row r="3595" spans="1:26" ht="21" customHeight="1">
      <c r="A3595" s="27">
        <f>IF($B3595="","",COUNTA($B$13:$B3595))</f>
        <v>0</v>
      </c>
      <c r="B3595" s="28"/>
      <c r="C3595" s="28"/>
      <c r="D3595" s="29"/>
      <c r="E3595" s="29"/>
      <c r="F3595" s="29"/>
      <c r="G3595" s="28"/>
      <c r="H3595" s="28"/>
      <c r="I3595" s="30">
        <f>IF($H3595="","",IFERROR(VLOOKUP($H3595,AcctTbl,2,0),"کد ناشناخته"))</f>
        <v>0</v>
      </c>
      <c r="J3595" s="27">
        <f>IF($H3595="","",IFERROR(VLOOKUP($H3595,AcctTbl,3,0),""))</f>
        <v>0</v>
      </c>
      <c r="K3595" s="29"/>
      <c r="L3595" s="28"/>
      <c r="M3595" s="31"/>
      <c r="N3595" s="29"/>
      <c r="O3595" s="32">
        <f>IF($B3595="",0,IF($U3595="IN",N($M3595),0))</f>
        <v>0</v>
      </c>
      <c r="P3595" s="32">
        <f>IF($B3595="",0,IF(OR($U3595="OUT",$U3595="TRF"),N($M3595),0))</f>
        <v>0</v>
      </c>
      <c r="Q3595" s="32">
        <f>IF($B3595="",0,IF(OR($U3595="OUT",$U3595="TRF"),N($M3595),0))</f>
        <v>0</v>
      </c>
      <c r="R3595" s="32">
        <f>IF($B3595="",0,IF($U3595="IN",N($M3595),0))</f>
        <v>0</v>
      </c>
      <c r="S3595" s="33">
        <f>IF($B3595="","",IF($M3595="","⚠ مبلغ",IF($E3595="","⚠ بانک عامل",IF(AND($U3595="TRF",$F3595=""),"⚠ بانک مقصد",IF(AND($V3595&lt;&gt;"NONE",$V3595&lt;&gt;"",$Z3595=""),"⚠ طرف حساب","✓")))))</f>
        <v>0</v>
      </c>
      <c r="T3595" s="29"/>
      <c r="U3595" s="27">
        <f>IFERROR(VLOOKUP($D3595,BankOpTbl,2,0),"")</f>
        <v>0</v>
      </c>
      <c r="V3595" s="27">
        <f>IFERROR(VLOOKUP($D3595,BankOpTbl,3,0),"")</f>
        <v>0</v>
      </c>
      <c r="W3595" s="27">
        <f>IFERROR(VLOOKUP($D3595,BankOpTbl,4,0),"")</f>
        <v>0</v>
      </c>
      <c r="X3595" s="27">
        <f>IF($E3595="","",IFERROR(VLOOKUP($E3595,BankTbl,4,0),""))</f>
        <v>0</v>
      </c>
      <c r="Y3595" s="27">
        <f>IF($F3595="","",IFERROR(VLOOKUP($F3595,BankTbl,4,0),""))</f>
        <v>0</v>
      </c>
      <c r="Z3595" s="27">
        <f>IF($B3595="","",IF($V3595="PICK",LEFT($N3595,5),IF($V3595="FIXED",$W3595,IF($V3595="CODE",$H3595,""))))</f>
        <v>0</v>
      </c>
    </row>
    <row r="3596" spans="1:26" ht="21" customHeight="1">
      <c r="A3596" s="27">
        <f>IF($B3596="","",COUNTA($B$13:$B3596))</f>
        <v>0</v>
      </c>
      <c r="B3596" s="28"/>
      <c r="C3596" s="28"/>
      <c r="D3596" s="29"/>
      <c r="E3596" s="29"/>
      <c r="F3596" s="29"/>
      <c r="G3596" s="28"/>
      <c r="H3596" s="28"/>
      <c r="I3596" s="30">
        <f>IF($H3596="","",IFERROR(VLOOKUP($H3596,AcctTbl,2,0),"کد ناشناخته"))</f>
        <v>0</v>
      </c>
      <c r="J3596" s="27">
        <f>IF($H3596="","",IFERROR(VLOOKUP($H3596,AcctTbl,3,0),""))</f>
        <v>0</v>
      </c>
      <c r="K3596" s="29"/>
      <c r="L3596" s="28"/>
      <c r="M3596" s="31"/>
      <c r="N3596" s="29"/>
      <c r="O3596" s="32">
        <f>IF($B3596="",0,IF($U3596="IN",N($M3596),0))</f>
        <v>0</v>
      </c>
      <c r="P3596" s="32">
        <f>IF($B3596="",0,IF(OR($U3596="OUT",$U3596="TRF"),N($M3596),0))</f>
        <v>0</v>
      </c>
      <c r="Q3596" s="32">
        <f>IF($B3596="",0,IF(OR($U3596="OUT",$U3596="TRF"),N($M3596),0))</f>
        <v>0</v>
      </c>
      <c r="R3596" s="32">
        <f>IF($B3596="",0,IF($U3596="IN",N($M3596),0))</f>
        <v>0</v>
      </c>
      <c r="S3596" s="33">
        <f>IF($B3596="","",IF($M3596="","⚠ مبلغ",IF($E3596="","⚠ بانک عامل",IF(AND($U3596="TRF",$F3596=""),"⚠ بانک مقصد",IF(AND($V3596&lt;&gt;"NONE",$V3596&lt;&gt;"",$Z3596=""),"⚠ طرف حساب","✓")))))</f>
        <v>0</v>
      </c>
      <c r="T3596" s="29"/>
      <c r="U3596" s="27">
        <f>IFERROR(VLOOKUP($D3596,BankOpTbl,2,0),"")</f>
        <v>0</v>
      </c>
      <c r="V3596" s="27">
        <f>IFERROR(VLOOKUP($D3596,BankOpTbl,3,0),"")</f>
        <v>0</v>
      </c>
      <c r="W3596" s="27">
        <f>IFERROR(VLOOKUP($D3596,BankOpTbl,4,0),"")</f>
        <v>0</v>
      </c>
      <c r="X3596" s="27">
        <f>IF($E3596="","",IFERROR(VLOOKUP($E3596,BankTbl,4,0),""))</f>
        <v>0</v>
      </c>
      <c r="Y3596" s="27">
        <f>IF($F3596="","",IFERROR(VLOOKUP($F3596,BankTbl,4,0),""))</f>
        <v>0</v>
      </c>
      <c r="Z3596" s="27">
        <f>IF($B3596="","",IF($V3596="PICK",LEFT($N3596,5),IF($V3596="FIXED",$W3596,IF($V3596="CODE",$H3596,""))))</f>
        <v>0</v>
      </c>
    </row>
    <row r="3597" spans="1:26" ht="21" customHeight="1">
      <c r="A3597" s="27">
        <f>IF($B3597="","",COUNTA($B$13:$B3597))</f>
        <v>0</v>
      </c>
      <c r="B3597" s="28"/>
      <c r="C3597" s="28"/>
      <c r="D3597" s="29"/>
      <c r="E3597" s="29"/>
      <c r="F3597" s="29"/>
      <c r="G3597" s="28"/>
      <c r="H3597" s="28"/>
      <c r="I3597" s="30">
        <f>IF($H3597="","",IFERROR(VLOOKUP($H3597,AcctTbl,2,0),"کد ناشناخته"))</f>
        <v>0</v>
      </c>
      <c r="J3597" s="27">
        <f>IF($H3597="","",IFERROR(VLOOKUP($H3597,AcctTbl,3,0),""))</f>
        <v>0</v>
      </c>
      <c r="K3597" s="29"/>
      <c r="L3597" s="28"/>
      <c r="M3597" s="31"/>
      <c r="N3597" s="29"/>
      <c r="O3597" s="32">
        <f>IF($B3597="",0,IF($U3597="IN",N($M3597),0))</f>
        <v>0</v>
      </c>
      <c r="P3597" s="32">
        <f>IF($B3597="",0,IF(OR($U3597="OUT",$U3597="TRF"),N($M3597),0))</f>
        <v>0</v>
      </c>
      <c r="Q3597" s="32">
        <f>IF($B3597="",0,IF(OR($U3597="OUT",$U3597="TRF"),N($M3597),0))</f>
        <v>0</v>
      </c>
      <c r="R3597" s="32">
        <f>IF($B3597="",0,IF($U3597="IN",N($M3597),0))</f>
        <v>0</v>
      </c>
      <c r="S3597" s="33">
        <f>IF($B3597="","",IF($M3597="","⚠ مبلغ",IF($E3597="","⚠ بانک عامل",IF(AND($U3597="TRF",$F3597=""),"⚠ بانک مقصد",IF(AND($V3597&lt;&gt;"NONE",$V3597&lt;&gt;"",$Z3597=""),"⚠ طرف حساب","✓")))))</f>
        <v>0</v>
      </c>
      <c r="T3597" s="29"/>
      <c r="U3597" s="27">
        <f>IFERROR(VLOOKUP($D3597,BankOpTbl,2,0),"")</f>
        <v>0</v>
      </c>
      <c r="V3597" s="27">
        <f>IFERROR(VLOOKUP($D3597,BankOpTbl,3,0),"")</f>
        <v>0</v>
      </c>
      <c r="W3597" s="27">
        <f>IFERROR(VLOOKUP($D3597,BankOpTbl,4,0),"")</f>
        <v>0</v>
      </c>
      <c r="X3597" s="27">
        <f>IF($E3597="","",IFERROR(VLOOKUP($E3597,BankTbl,4,0),""))</f>
        <v>0</v>
      </c>
      <c r="Y3597" s="27">
        <f>IF($F3597="","",IFERROR(VLOOKUP($F3597,BankTbl,4,0),""))</f>
        <v>0</v>
      </c>
      <c r="Z3597" s="27">
        <f>IF($B3597="","",IF($V3597="PICK",LEFT($N3597,5),IF($V3597="FIXED",$W3597,IF($V3597="CODE",$H3597,""))))</f>
        <v>0</v>
      </c>
    </row>
    <row r="3598" spans="1:26" ht="21" customHeight="1">
      <c r="A3598" s="27">
        <f>IF($B3598="","",COUNTA($B$13:$B3598))</f>
        <v>0</v>
      </c>
      <c r="B3598" s="28"/>
      <c r="C3598" s="28"/>
      <c r="D3598" s="29"/>
      <c r="E3598" s="29"/>
      <c r="F3598" s="29"/>
      <c r="G3598" s="28"/>
      <c r="H3598" s="28"/>
      <c r="I3598" s="30">
        <f>IF($H3598="","",IFERROR(VLOOKUP($H3598,AcctTbl,2,0),"کد ناشناخته"))</f>
        <v>0</v>
      </c>
      <c r="J3598" s="27">
        <f>IF($H3598="","",IFERROR(VLOOKUP($H3598,AcctTbl,3,0),""))</f>
        <v>0</v>
      </c>
      <c r="K3598" s="29"/>
      <c r="L3598" s="28"/>
      <c r="M3598" s="31"/>
      <c r="N3598" s="29"/>
      <c r="O3598" s="32">
        <f>IF($B3598="",0,IF($U3598="IN",N($M3598),0))</f>
        <v>0</v>
      </c>
      <c r="P3598" s="32">
        <f>IF($B3598="",0,IF(OR($U3598="OUT",$U3598="TRF"),N($M3598),0))</f>
        <v>0</v>
      </c>
      <c r="Q3598" s="32">
        <f>IF($B3598="",0,IF(OR($U3598="OUT",$U3598="TRF"),N($M3598),0))</f>
        <v>0</v>
      </c>
      <c r="R3598" s="32">
        <f>IF($B3598="",0,IF($U3598="IN",N($M3598),0))</f>
        <v>0</v>
      </c>
      <c r="S3598" s="33">
        <f>IF($B3598="","",IF($M3598="","⚠ مبلغ",IF($E3598="","⚠ بانک عامل",IF(AND($U3598="TRF",$F3598=""),"⚠ بانک مقصد",IF(AND($V3598&lt;&gt;"NONE",$V3598&lt;&gt;"",$Z3598=""),"⚠ طرف حساب","✓")))))</f>
        <v>0</v>
      </c>
      <c r="T3598" s="29"/>
      <c r="U3598" s="27">
        <f>IFERROR(VLOOKUP($D3598,BankOpTbl,2,0),"")</f>
        <v>0</v>
      </c>
      <c r="V3598" s="27">
        <f>IFERROR(VLOOKUP($D3598,BankOpTbl,3,0),"")</f>
        <v>0</v>
      </c>
      <c r="W3598" s="27">
        <f>IFERROR(VLOOKUP($D3598,BankOpTbl,4,0),"")</f>
        <v>0</v>
      </c>
      <c r="X3598" s="27">
        <f>IF($E3598="","",IFERROR(VLOOKUP($E3598,BankTbl,4,0),""))</f>
        <v>0</v>
      </c>
      <c r="Y3598" s="27">
        <f>IF($F3598="","",IFERROR(VLOOKUP($F3598,BankTbl,4,0),""))</f>
        <v>0</v>
      </c>
      <c r="Z3598" s="27">
        <f>IF($B3598="","",IF($V3598="PICK",LEFT($N3598,5),IF($V3598="FIXED",$W3598,IF($V3598="CODE",$H3598,""))))</f>
        <v>0</v>
      </c>
    </row>
    <row r="3599" spans="1:26" ht="21" customHeight="1">
      <c r="A3599" s="27">
        <f>IF($B3599="","",COUNTA($B$13:$B3599))</f>
        <v>0</v>
      </c>
      <c r="B3599" s="28"/>
      <c r="C3599" s="28"/>
      <c r="D3599" s="29"/>
      <c r="E3599" s="29"/>
      <c r="F3599" s="29"/>
      <c r="G3599" s="28"/>
      <c r="H3599" s="28"/>
      <c r="I3599" s="30">
        <f>IF($H3599="","",IFERROR(VLOOKUP($H3599,AcctTbl,2,0),"کد ناشناخته"))</f>
        <v>0</v>
      </c>
      <c r="J3599" s="27">
        <f>IF($H3599="","",IFERROR(VLOOKUP($H3599,AcctTbl,3,0),""))</f>
        <v>0</v>
      </c>
      <c r="K3599" s="29"/>
      <c r="L3599" s="28"/>
      <c r="M3599" s="31"/>
      <c r="N3599" s="29"/>
      <c r="O3599" s="32">
        <f>IF($B3599="",0,IF($U3599="IN",N($M3599),0))</f>
        <v>0</v>
      </c>
      <c r="P3599" s="32">
        <f>IF($B3599="",0,IF(OR($U3599="OUT",$U3599="TRF"),N($M3599),0))</f>
        <v>0</v>
      </c>
      <c r="Q3599" s="32">
        <f>IF($B3599="",0,IF(OR($U3599="OUT",$U3599="TRF"),N($M3599),0))</f>
        <v>0</v>
      </c>
      <c r="R3599" s="32">
        <f>IF($B3599="",0,IF($U3599="IN",N($M3599),0))</f>
        <v>0</v>
      </c>
      <c r="S3599" s="33">
        <f>IF($B3599="","",IF($M3599="","⚠ مبلغ",IF($E3599="","⚠ بانک عامل",IF(AND($U3599="TRF",$F3599=""),"⚠ بانک مقصد",IF(AND($V3599&lt;&gt;"NONE",$V3599&lt;&gt;"",$Z3599=""),"⚠ طرف حساب","✓")))))</f>
        <v>0</v>
      </c>
      <c r="T3599" s="29"/>
      <c r="U3599" s="27">
        <f>IFERROR(VLOOKUP($D3599,BankOpTbl,2,0),"")</f>
        <v>0</v>
      </c>
      <c r="V3599" s="27">
        <f>IFERROR(VLOOKUP($D3599,BankOpTbl,3,0),"")</f>
        <v>0</v>
      </c>
      <c r="W3599" s="27">
        <f>IFERROR(VLOOKUP($D3599,BankOpTbl,4,0),"")</f>
        <v>0</v>
      </c>
      <c r="X3599" s="27">
        <f>IF($E3599="","",IFERROR(VLOOKUP($E3599,BankTbl,4,0),""))</f>
        <v>0</v>
      </c>
      <c r="Y3599" s="27">
        <f>IF($F3599="","",IFERROR(VLOOKUP($F3599,BankTbl,4,0),""))</f>
        <v>0</v>
      </c>
      <c r="Z3599" s="27">
        <f>IF($B3599="","",IF($V3599="PICK",LEFT($N3599,5),IF($V3599="FIXED",$W3599,IF($V3599="CODE",$H3599,""))))</f>
        <v>0</v>
      </c>
    </row>
    <row r="3600" spans="1:26" ht="21" customHeight="1">
      <c r="A3600" s="27">
        <f>IF($B3600="","",COUNTA($B$13:$B3600))</f>
        <v>0</v>
      </c>
      <c r="B3600" s="28"/>
      <c r="C3600" s="28"/>
      <c r="D3600" s="29"/>
      <c r="E3600" s="29"/>
      <c r="F3600" s="29"/>
      <c r="G3600" s="28"/>
      <c r="H3600" s="28"/>
      <c r="I3600" s="30">
        <f>IF($H3600="","",IFERROR(VLOOKUP($H3600,AcctTbl,2,0),"کد ناشناخته"))</f>
        <v>0</v>
      </c>
      <c r="J3600" s="27">
        <f>IF($H3600="","",IFERROR(VLOOKUP($H3600,AcctTbl,3,0),""))</f>
        <v>0</v>
      </c>
      <c r="K3600" s="29"/>
      <c r="L3600" s="28"/>
      <c r="M3600" s="31"/>
      <c r="N3600" s="29"/>
      <c r="O3600" s="32">
        <f>IF($B3600="",0,IF($U3600="IN",N($M3600),0))</f>
        <v>0</v>
      </c>
      <c r="P3600" s="32">
        <f>IF($B3600="",0,IF(OR($U3600="OUT",$U3600="TRF"),N($M3600),0))</f>
        <v>0</v>
      </c>
      <c r="Q3600" s="32">
        <f>IF($B3600="",0,IF(OR($U3600="OUT",$U3600="TRF"),N($M3600),0))</f>
        <v>0</v>
      </c>
      <c r="R3600" s="32">
        <f>IF($B3600="",0,IF($U3600="IN",N($M3600),0))</f>
        <v>0</v>
      </c>
      <c r="S3600" s="33">
        <f>IF($B3600="","",IF($M3600="","⚠ مبلغ",IF($E3600="","⚠ بانک عامل",IF(AND($U3600="TRF",$F3600=""),"⚠ بانک مقصد",IF(AND($V3600&lt;&gt;"NONE",$V3600&lt;&gt;"",$Z3600=""),"⚠ طرف حساب","✓")))))</f>
        <v>0</v>
      </c>
      <c r="T3600" s="29"/>
      <c r="U3600" s="27">
        <f>IFERROR(VLOOKUP($D3600,BankOpTbl,2,0),"")</f>
        <v>0</v>
      </c>
      <c r="V3600" s="27">
        <f>IFERROR(VLOOKUP($D3600,BankOpTbl,3,0),"")</f>
        <v>0</v>
      </c>
      <c r="W3600" s="27">
        <f>IFERROR(VLOOKUP($D3600,BankOpTbl,4,0),"")</f>
        <v>0</v>
      </c>
      <c r="X3600" s="27">
        <f>IF($E3600="","",IFERROR(VLOOKUP($E3600,BankTbl,4,0),""))</f>
        <v>0</v>
      </c>
      <c r="Y3600" s="27">
        <f>IF($F3600="","",IFERROR(VLOOKUP($F3600,BankTbl,4,0),""))</f>
        <v>0</v>
      </c>
      <c r="Z3600" s="27">
        <f>IF($B3600="","",IF($V3600="PICK",LEFT($N3600,5),IF($V3600="FIXED",$W3600,IF($V3600="CODE",$H3600,""))))</f>
        <v>0</v>
      </c>
    </row>
    <row r="3601" spans="1:26" ht="21" customHeight="1">
      <c r="A3601" s="27">
        <f>IF($B3601="","",COUNTA($B$13:$B3601))</f>
        <v>0</v>
      </c>
      <c r="B3601" s="28"/>
      <c r="C3601" s="28"/>
      <c r="D3601" s="29"/>
      <c r="E3601" s="29"/>
      <c r="F3601" s="29"/>
      <c r="G3601" s="28"/>
      <c r="H3601" s="28"/>
      <c r="I3601" s="30">
        <f>IF($H3601="","",IFERROR(VLOOKUP($H3601,AcctTbl,2,0),"کد ناشناخته"))</f>
        <v>0</v>
      </c>
      <c r="J3601" s="27">
        <f>IF($H3601="","",IFERROR(VLOOKUP($H3601,AcctTbl,3,0),""))</f>
        <v>0</v>
      </c>
      <c r="K3601" s="29"/>
      <c r="L3601" s="28"/>
      <c r="M3601" s="31"/>
      <c r="N3601" s="29"/>
      <c r="O3601" s="32">
        <f>IF($B3601="",0,IF($U3601="IN",N($M3601),0))</f>
        <v>0</v>
      </c>
      <c r="P3601" s="32">
        <f>IF($B3601="",0,IF(OR($U3601="OUT",$U3601="TRF"),N($M3601),0))</f>
        <v>0</v>
      </c>
      <c r="Q3601" s="32">
        <f>IF($B3601="",0,IF(OR($U3601="OUT",$U3601="TRF"),N($M3601),0))</f>
        <v>0</v>
      </c>
      <c r="R3601" s="32">
        <f>IF($B3601="",0,IF($U3601="IN",N($M3601),0))</f>
        <v>0</v>
      </c>
      <c r="S3601" s="33">
        <f>IF($B3601="","",IF($M3601="","⚠ مبلغ",IF($E3601="","⚠ بانک عامل",IF(AND($U3601="TRF",$F3601=""),"⚠ بانک مقصد",IF(AND($V3601&lt;&gt;"NONE",$V3601&lt;&gt;"",$Z3601=""),"⚠ طرف حساب","✓")))))</f>
        <v>0</v>
      </c>
      <c r="T3601" s="29"/>
      <c r="U3601" s="27">
        <f>IFERROR(VLOOKUP($D3601,BankOpTbl,2,0),"")</f>
        <v>0</v>
      </c>
      <c r="V3601" s="27">
        <f>IFERROR(VLOOKUP($D3601,BankOpTbl,3,0),"")</f>
        <v>0</v>
      </c>
      <c r="W3601" s="27">
        <f>IFERROR(VLOOKUP($D3601,BankOpTbl,4,0),"")</f>
        <v>0</v>
      </c>
      <c r="X3601" s="27">
        <f>IF($E3601="","",IFERROR(VLOOKUP($E3601,BankTbl,4,0),""))</f>
        <v>0</v>
      </c>
      <c r="Y3601" s="27">
        <f>IF($F3601="","",IFERROR(VLOOKUP($F3601,BankTbl,4,0),""))</f>
        <v>0</v>
      </c>
      <c r="Z3601" s="27">
        <f>IF($B3601="","",IF($V3601="PICK",LEFT($N3601,5),IF($V3601="FIXED",$W3601,IF($V3601="CODE",$H3601,""))))</f>
        <v>0</v>
      </c>
    </row>
    <row r="3602" spans="1:26" ht="21" customHeight="1">
      <c r="A3602" s="27">
        <f>IF($B3602="","",COUNTA($B$13:$B3602))</f>
        <v>0</v>
      </c>
      <c r="B3602" s="28"/>
      <c r="C3602" s="28"/>
      <c r="D3602" s="29"/>
      <c r="E3602" s="29"/>
      <c r="F3602" s="29"/>
      <c r="G3602" s="28"/>
      <c r="H3602" s="28"/>
      <c r="I3602" s="30">
        <f>IF($H3602="","",IFERROR(VLOOKUP($H3602,AcctTbl,2,0),"کد ناشناخته"))</f>
        <v>0</v>
      </c>
      <c r="J3602" s="27">
        <f>IF($H3602="","",IFERROR(VLOOKUP($H3602,AcctTbl,3,0),""))</f>
        <v>0</v>
      </c>
      <c r="K3602" s="29"/>
      <c r="L3602" s="28"/>
      <c r="M3602" s="31"/>
      <c r="N3602" s="29"/>
      <c r="O3602" s="32">
        <f>IF($B3602="",0,IF($U3602="IN",N($M3602),0))</f>
        <v>0</v>
      </c>
      <c r="P3602" s="32">
        <f>IF($B3602="",0,IF(OR($U3602="OUT",$U3602="TRF"),N($M3602),0))</f>
        <v>0</v>
      </c>
      <c r="Q3602" s="32">
        <f>IF($B3602="",0,IF(OR($U3602="OUT",$U3602="TRF"),N($M3602),0))</f>
        <v>0</v>
      </c>
      <c r="R3602" s="32">
        <f>IF($B3602="",0,IF($U3602="IN",N($M3602),0))</f>
        <v>0</v>
      </c>
      <c r="S3602" s="33">
        <f>IF($B3602="","",IF($M3602="","⚠ مبلغ",IF($E3602="","⚠ بانک عامل",IF(AND($U3602="TRF",$F3602=""),"⚠ بانک مقصد",IF(AND($V3602&lt;&gt;"NONE",$V3602&lt;&gt;"",$Z3602=""),"⚠ طرف حساب","✓")))))</f>
        <v>0</v>
      </c>
      <c r="T3602" s="29"/>
      <c r="U3602" s="27">
        <f>IFERROR(VLOOKUP($D3602,BankOpTbl,2,0),"")</f>
        <v>0</v>
      </c>
      <c r="V3602" s="27">
        <f>IFERROR(VLOOKUP($D3602,BankOpTbl,3,0),"")</f>
        <v>0</v>
      </c>
      <c r="W3602" s="27">
        <f>IFERROR(VLOOKUP($D3602,BankOpTbl,4,0),"")</f>
        <v>0</v>
      </c>
      <c r="X3602" s="27">
        <f>IF($E3602="","",IFERROR(VLOOKUP($E3602,BankTbl,4,0),""))</f>
        <v>0</v>
      </c>
      <c r="Y3602" s="27">
        <f>IF($F3602="","",IFERROR(VLOOKUP($F3602,BankTbl,4,0),""))</f>
        <v>0</v>
      </c>
      <c r="Z3602" s="27">
        <f>IF($B3602="","",IF($V3602="PICK",LEFT($N3602,5),IF($V3602="FIXED",$W3602,IF($V3602="CODE",$H3602,""))))</f>
        <v>0</v>
      </c>
    </row>
    <row r="3603" spans="1:26" ht="21" customHeight="1">
      <c r="A3603" s="27">
        <f>IF($B3603="","",COUNTA($B$13:$B3603))</f>
        <v>0</v>
      </c>
      <c r="B3603" s="28"/>
      <c r="C3603" s="28"/>
      <c r="D3603" s="29"/>
      <c r="E3603" s="29"/>
      <c r="F3603" s="29"/>
      <c r="G3603" s="28"/>
      <c r="H3603" s="28"/>
      <c r="I3603" s="30">
        <f>IF($H3603="","",IFERROR(VLOOKUP($H3603,AcctTbl,2,0),"کد ناشناخته"))</f>
        <v>0</v>
      </c>
      <c r="J3603" s="27">
        <f>IF($H3603="","",IFERROR(VLOOKUP($H3603,AcctTbl,3,0),""))</f>
        <v>0</v>
      </c>
      <c r="K3603" s="29"/>
      <c r="L3603" s="28"/>
      <c r="M3603" s="31"/>
      <c r="N3603" s="29"/>
      <c r="O3603" s="32">
        <f>IF($B3603="",0,IF($U3603="IN",N($M3603),0))</f>
        <v>0</v>
      </c>
      <c r="P3603" s="32">
        <f>IF($B3603="",0,IF(OR($U3603="OUT",$U3603="TRF"),N($M3603),0))</f>
        <v>0</v>
      </c>
      <c r="Q3603" s="32">
        <f>IF($B3603="",0,IF(OR($U3603="OUT",$U3603="TRF"),N($M3603),0))</f>
        <v>0</v>
      </c>
      <c r="R3603" s="32">
        <f>IF($B3603="",0,IF($U3603="IN",N($M3603),0))</f>
        <v>0</v>
      </c>
      <c r="S3603" s="33">
        <f>IF($B3603="","",IF($M3603="","⚠ مبلغ",IF($E3603="","⚠ بانک عامل",IF(AND($U3603="TRF",$F3603=""),"⚠ بانک مقصد",IF(AND($V3603&lt;&gt;"NONE",$V3603&lt;&gt;"",$Z3603=""),"⚠ طرف حساب","✓")))))</f>
        <v>0</v>
      </c>
      <c r="T3603" s="29"/>
      <c r="U3603" s="27">
        <f>IFERROR(VLOOKUP($D3603,BankOpTbl,2,0),"")</f>
        <v>0</v>
      </c>
      <c r="V3603" s="27">
        <f>IFERROR(VLOOKUP($D3603,BankOpTbl,3,0),"")</f>
        <v>0</v>
      </c>
      <c r="W3603" s="27">
        <f>IFERROR(VLOOKUP($D3603,BankOpTbl,4,0),"")</f>
        <v>0</v>
      </c>
      <c r="X3603" s="27">
        <f>IF($E3603="","",IFERROR(VLOOKUP($E3603,BankTbl,4,0),""))</f>
        <v>0</v>
      </c>
      <c r="Y3603" s="27">
        <f>IF($F3603="","",IFERROR(VLOOKUP($F3603,BankTbl,4,0),""))</f>
        <v>0</v>
      </c>
      <c r="Z3603" s="27">
        <f>IF($B3603="","",IF($V3603="PICK",LEFT($N3603,5),IF($V3603="FIXED",$W3603,IF($V3603="CODE",$H3603,""))))</f>
        <v>0</v>
      </c>
    </row>
    <row r="3604" spans="1:26" ht="21" customHeight="1">
      <c r="A3604" s="27">
        <f>IF($B3604="","",COUNTA($B$13:$B3604))</f>
        <v>0</v>
      </c>
      <c r="B3604" s="28"/>
      <c r="C3604" s="28"/>
      <c r="D3604" s="29"/>
      <c r="E3604" s="29"/>
      <c r="F3604" s="29"/>
      <c r="G3604" s="28"/>
      <c r="H3604" s="28"/>
      <c r="I3604" s="30">
        <f>IF($H3604="","",IFERROR(VLOOKUP($H3604,AcctTbl,2,0),"کد ناشناخته"))</f>
        <v>0</v>
      </c>
      <c r="J3604" s="27">
        <f>IF($H3604="","",IFERROR(VLOOKUP($H3604,AcctTbl,3,0),""))</f>
        <v>0</v>
      </c>
      <c r="K3604" s="29"/>
      <c r="L3604" s="28"/>
      <c r="M3604" s="31"/>
      <c r="N3604" s="29"/>
      <c r="O3604" s="32">
        <f>IF($B3604="",0,IF($U3604="IN",N($M3604),0))</f>
        <v>0</v>
      </c>
      <c r="P3604" s="32">
        <f>IF($B3604="",0,IF(OR($U3604="OUT",$U3604="TRF"),N($M3604),0))</f>
        <v>0</v>
      </c>
      <c r="Q3604" s="32">
        <f>IF($B3604="",0,IF(OR($U3604="OUT",$U3604="TRF"),N($M3604),0))</f>
        <v>0</v>
      </c>
      <c r="R3604" s="32">
        <f>IF($B3604="",0,IF($U3604="IN",N($M3604),0))</f>
        <v>0</v>
      </c>
      <c r="S3604" s="33">
        <f>IF($B3604="","",IF($M3604="","⚠ مبلغ",IF($E3604="","⚠ بانک عامل",IF(AND($U3604="TRF",$F3604=""),"⚠ بانک مقصد",IF(AND($V3604&lt;&gt;"NONE",$V3604&lt;&gt;"",$Z3604=""),"⚠ طرف حساب","✓")))))</f>
        <v>0</v>
      </c>
      <c r="T3604" s="29"/>
      <c r="U3604" s="27">
        <f>IFERROR(VLOOKUP($D3604,BankOpTbl,2,0),"")</f>
        <v>0</v>
      </c>
      <c r="V3604" s="27">
        <f>IFERROR(VLOOKUP($D3604,BankOpTbl,3,0),"")</f>
        <v>0</v>
      </c>
      <c r="W3604" s="27">
        <f>IFERROR(VLOOKUP($D3604,BankOpTbl,4,0),"")</f>
        <v>0</v>
      </c>
      <c r="X3604" s="27">
        <f>IF($E3604="","",IFERROR(VLOOKUP($E3604,BankTbl,4,0),""))</f>
        <v>0</v>
      </c>
      <c r="Y3604" s="27">
        <f>IF($F3604="","",IFERROR(VLOOKUP($F3604,BankTbl,4,0),""))</f>
        <v>0</v>
      </c>
      <c r="Z3604" s="27">
        <f>IF($B3604="","",IF($V3604="PICK",LEFT($N3604,5),IF($V3604="FIXED",$W3604,IF($V3604="CODE",$H3604,""))))</f>
        <v>0</v>
      </c>
    </row>
    <row r="3605" spans="1:26" ht="21" customHeight="1">
      <c r="A3605" s="27">
        <f>IF($B3605="","",COUNTA($B$13:$B3605))</f>
        <v>0</v>
      </c>
      <c r="B3605" s="28"/>
      <c r="C3605" s="28"/>
      <c r="D3605" s="29"/>
      <c r="E3605" s="29"/>
      <c r="F3605" s="29"/>
      <c r="G3605" s="28"/>
      <c r="H3605" s="28"/>
      <c r="I3605" s="30">
        <f>IF($H3605="","",IFERROR(VLOOKUP($H3605,AcctTbl,2,0),"کد ناشناخته"))</f>
        <v>0</v>
      </c>
      <c r="J3605" s="27">
        <f>IF($H3605="","",IFERROR(VLOOKUP($H3605,AcctTbl,3,0),""))</f>
        <v>0</v>
      </c>
      <c r="K3605" s="29"/>
      <c r="L3605" s="28"/>
      <c r="M3605" s="31"/>
      <c r="N3605" s="29"/>
      <c r="O3605" s="32">
        <f>IF($B3605="",0,IF($U3605="IN",N($M3605),0))</f>
        <v>0</v>
      </c>
      <c r="P3605" s="32">
        <f>IF($B3605="",0,IF(OR($U3605="OUT",$U3605="TRF"),N($M3605),0))</f>
        <v>0</v>
      </c>
      <c r="Q3605" s="32">
        <f>IF($B3605="",0,IF(OR($U3605="OUT",$U3605="TRF"),N($M3605),0))</f>
        <v>0</v>
      </c>
      <c r="R3605" s="32">
        <f>IF($B3605="",0,IF($U3605="IN",N($M3605),0))</f>
        <v>0</v>
      </c>
      <c r="S3605" s="33">
        <f>IF($B3605="","",IF($M3605="","⚠ مبلغ",IF($E3605="","⚠ بانک عامل",IF(AND($U3605="TRF",$F3605=""),"⚠ بانک مقصد",IF(AND($V3605&lt;&gt;"NONE",$V3605&lt;&gt;"",$Z3605=""),"⚠ طرف حساب","✓")))))</f>
        <v>0</v>
      </c>
      <c r="T3605" s="29"/>
      <c r="U3605" s="27">
        <f>IFERROR(VLOOKUP($D3605,BankOpTbl,2,0),"")</f>
        <v>0</v>
      </c>
      <c r="V3605" s="27">
        <f>IFERROR(VLOOKUP($D3605,BankOpTbl,3,0),"")</f>
        <v>0</v>
      </c>
      <c r="W3605" s="27">
        <f>IFERROR(VLOOKUP($D3605,BankOpTbl,4,0),"")</f>
        <v>0</v>
      </c>
      <c r="X3605" s="27">
        <f>IF($E3605="","",IFERROR(VLOOKUP($E3605,BankTbl,4,0),""))</f>
        <v>0</v>
      </c>
      <c r="Y3605" s="27">
        <f>IF($F3605="","",IFERROR(VLOOKUP($F3605,BankTbl,4,0),""))</f>
        <v>0</v>
      </c>
      <c r="Z3605" s="27">
        <f>IF($B3605="","",IF($V3605="PICK",LEFT($N3605,5),IF($V3605="FIXED",$W3605,IF($V3605="CODE",$H3605,""))))</f>
        <v>0</v>
      </c>
    </row>
    <row r="3606" spans="1:26" ht="21" customHeight="1">
      <c r="A3606" s="27">
        <f>IF($B3606="","",COUNTA($B$13:$B3606))</f>
        <v>0</v>
      </c>
      <c r="B3606" s="28"/>
      <c r="C3606" s="28"/>
      <c r="D3606" s="29"/>
      <c r="E3606" s="29"/>
      <c r="F3606" s="29"/>
      <c r="G3606" s="28"/>
      <c r="H3606" s="28"/>
      <c r="I3606" s="30">
        <f>IF($H3606="","",IFERROR(VLOOKUP($H3606,AcctTbl,2,0),"کد ناشناخته"))</f>
        <v>0</v>
      </c>
      <c r="J3606" s="27">
        <f>IF($H3606="","",IFERROR(VLOOKUP($H3606,AcctTbl,3,0),""))</f>
        <v>0</v>
      </c>
      <c r="K3606" s="29"/>
      <c r="L3606" s="28"/>
      <c r="M3606" s="31"/>
      <c r="N3606" s="29"/>
      <c r="O3606" s="32">
        <f>IF($B3606="",0,IF($U3606="IN",N($M3606),0))</f>
        <v>0</v>
      </c>
      <c r="P3606" s="32">
        <f>IF($B3606="",0,IF(OR($U3606="OUT",$U3606="TRF"),N($M3606),0))</f>
        <v>0</v>
      </c>
      <c r="Q3606" s="32">
        <f>IF($B3606="",0,IF(OR($U3606="OUT",$U3606="TRF"),N($M3606),0))</f>
        <v>0</v>
      </c>
      <c r="R3606" s="32">
        <f>IF($B3606="",0,IF($U3606="IN",N($M3606),0))</f>
        <v>0</v>
      </c>
      <c r="S3606" s="33">
        <f>IF($B3606="","",IF($M3606="","⚠ مبلغ",IF($E3606="","⚠ بانک عامل",IF(AND($U3606="TRF",$F3606=""),"⚠ بانک مقصد",IF(AND($V3606&lt;&gt;"NONE",$V3606&lt;&gt;"",$Z3606=""),"⚠ طرف حساب","✓")))))</f>
        <v>0</v>
      </c>
      <c r="T3606" s="29"/>
      <c r="U3606" s="27">
        <f>IFERROR(VLOOKUP($D3606,BankOpTbl,2,0),"")</f>
        <v>0</v>
      </c>
      <c r="V3606" s="27">
        <f>IFERROR(VLOOKUP($D3606,BankOpTbl,3,0),"")</f>
        <v>0</v>
      </c>
      <c r="W3606" s="27">
        <f>IFERROR(VLOOKUP($D3606,BankOpTbl,4,0),"")</f>
        <v>0</v>
      </c>
      <c r="X3606" s="27">
        <f>IF($E3606="","",IFERROR(VLOOKUP($E3606,BankTbl,4,0),""))</f>
        <v>0</v>
      </c>
      <c r="Y3606" s="27">
        <f>IF($F3606="","",IFERROR(VLOOKUP($F3606,BankTbl,4,0),""))</f>
        <v>0</v>
      </c>
      <c r="Z3606" s="27">
        <f>IF($B3606="","",IF($V3606="PICK",LEFT($N3606,5),IF($V3606="FIXED",$W3606,IF($V3606="CODE",$H3606,""))))</f>
        <v>0</v>
      </c>
    </row>
    <row r="3607" spans="1:26" ht="21" customHeight="1">
      <c r="A3607" s="27">
        <f>IF($B3607="","",COUNTA($B$13:$B3607))</f>
        <v>0</v>
      </c>
      <c r="B3607" s="28"/>
      <c r="C3607" s="28"/>
      <c r="D3607" s="29"/>
      <c r="E3607" s="29"/>
      <c r="F3607" s="29"/>
      <c r="G3607" s="28"/>
      <c r="H3607" s="28"/>
      <c r="I3607" s="30">
        <f>IF($H3607="","",IFERROR(VLOOKUP($H3607,AcctTbl,2,0),"کد ناشناخته"))</f>
        <v>0</v>
      </c>
      <c r="J3607" s="27">
        <f>IF($H3607="","",IFERROR(VLOOKUP($H3607,AcctTbl,3,0),""))</f>
        <v>0</v>
      </c>
      <c r="K3607" s="29"/>
      <c r="L3607" s="28"/>
      <c r="M3607" s="31"/>
      <c r="N3607" s="29"/>
      <c r="O3607" s="32">
        <f>IF($B3607="",0,IF($U3607="IN",N($M3607),0))</f>
        <v>0</v>
      </c>
      <c r="P3607" s="32">
        <f>IF($B3607="",0,IF(OR($U3607="OUT",$U3607="TRF"),N($M3607),0))</f>
        <v>0</v>
      </c>
      <c r="Q3607" s="32">
        <f>IF($B3607="",0,IF(OR($U3607="OUT",$U3607="TRF"),N($M3607),0))</f>
        <v>0</v>
      </c>
      <c r="R3607" s="32">
        <f>IF($B3607="",0,IF($U3607="IN",N($M3607),0))</f>
        <v>0</v>
      </c>
      <c r="S3607" s="33">
        <f>IF($B3607="","",IF($M3607="","⚠ مبلغ",IF($E3607="","⚠ بانک عامل",IF(AND($U3607="TRF",$F3607=""),"⚠ بانک مقصد",IF(AND($V3607&lt;&gt;"NONE",$V3607&lt;&gt;"",$Z3607=""),"⚠ طرف حساب","✓")))))</f>
        <v>0</v>
      </c>
      <c r="T3607" s="29"/>
      <c r="U3607" s="27">
        <f>IFERROR(VLOOKUP($D3607,BankOpTbl,2,0),"")</f>
        <v>0</v>
      </c>
      <c r="V3607" s="27">
        <f>IFERROR(VLOOKUP($D3607,BankOpTbl,3,0),"")</f>
        <v>0</v>
      </c>
      <c r="W3607" s="27">
        <f>IFERROR(VLOOKUP($D3607,BankOpTbl,4,0),"")</f>
        <v>0</v>
      </c>
      <c r="X3607" s="27">
        <f>IF($E3607="","",IFERROR(VLOOKUP($E3607,BankTbl,4,0),""))</f>
        <v>0</v>
      </c>
      <c r="Y3607" s="27">
        <f>IF($F3607="","",IFERROR(VLOOKUP($F3607,BankTbl,4,0),""))</f>
        <v>0</v>
      </c>
      <c r="Z3607" s="27">
        <f>IF($B3607="","",IF($V3607="PICK",LEFT($N3607,5),IF($V3607="FIXED",$W3607,IF($V3607="CODE",$H3607,""))))</f>
        <v>0</v>
      </c>
    </row>
    <row r="3608" spans="1:26" ht="21" customHeight="1">
      <c r="A3608" s="27">
        <f>IF($B3608="","",COUNTA($B$13:$B3608))</f>
        <v>0</v>
      </c>
      <c r="B3608" s="28"/>
      <c r="C3608" s="28"/>
      <c r="D3608" s="29"/>
      <c r="E3608" s="29"/>
      <c r="F3608" s="29"/>
      <c r="G3608" s="28"/>
      <c r="H3608" s="28"/>
      <c r="I3608" s="30">
        <f>IF($H3608="","",IFERROR(VLOOKUP($H3608,AcctTbl,2,0),"کد ناشناخته"))</f>
        <v>0</v>
      </c>
      <c r="J3608" s="27">
        <f>IF($H3608="","",IFERROR(VLOOKUP($H3608,AcctTbl,3,0),""))</f>
        <v>0</v>
      </c>
      <c r="K3608" s="29"/>
      <c r="L3608" s="28"/>
      <c r="M3608" s="31"/>
      <c r="N3608" s="29"/>
      <c r="O3608" s="32">
        <f>IF($B3608="",0,IF($U3608="IN",N($M3608),0))</f>
        <v>0</v>
      </c>
      <c r="P3608" s="32">
        <f>IF($B3608="",0,IF(OR($U3608="OUT",$U3608="TRF"),N($M3608),0))</f>
        <v>0</v>
      </c>
      <c r="Q3608" s="32">
        <f>IF($B3608="",0,IF(OR($U3608="OUT",$U3608="TRF"),N($M3608),0))</f>
        <v>0</v>
      </c>
      <c r="R3608" s="32">
        <f>IF($B3608="",0,IF($U3608="IN",N($M3608),0))</f>
        <v>0</v>
      </c>
      <c r="S3608" s="33">
        <f>IF($B3608="","",IF($M3608="","⚠ مبلغ",IF($E3608="","⚠ بانک عامل",IF(AND($U3608="TRF",$F3608=""),"⚠ بانک مقصد",IF(AND($V3608&lt;&gt;"NONE",$V3608&lt;&gt;"",$Z3608=""),"⚠ طرف حساب","✓")))))</f>
        <v>0</v>
      </c>
      <c r="T3608" s="29"/>
      <c r="U3608" s="27">
        <f>IFERROR(VLOOKUP($D3608,BankOpTbl,2,0),"")</f>
        <v>0</v>
      </c>
      <c r="V3608" s="27">
        <f>IFERROR(VLOOKUP($D3608,BankOpTbl,3,0),"")</f>
        <v>0</v>
      </c>
      <c r="W3608" s="27">
        <f>IFERROR(VLOOKUP($D3608,BankOpTbl,4,0),"")</f>
        <v>0</v>
      </c>
      <c r="X3608" s="27">
        <f>IF($E3608="","",IFERROR(VLOOKUP($E3608,BankTbl,4,0),""))</f>
        <v>0</v>
      </c>
      <c r="Y3608" s="27">
        <f>IF($F3608="","",IFERROR(VLOOKUP($F3608,BankTbl,4,0),""))</f>
        <v>0</v>
      </c>
      <c r="Z3608" s="27">
        <f>IF($B3608="","",IF($V3608="PICK",LEFT($N3608,5),IF($V3608="FIXED",$W3608,IF($V3608="CODE",$H3608,""))))</f>
        <v>0</v>
      </c>
    </row>
    <row r="3609" spans="1:26" ht="21" customHeight="1">
      <c r="A3609" s="27">
        <f>IF($B3609="","",COUNTA($B$13:$B3609))</f>
        <v>0</v>
      </c>
      <c r="B3609" s="28"/>
      <c r="C3609" s="28"/>
      <c r="D3609" s="29"/>
      <c r="E3609" s="29"/>
      <c r="F3609" s="29"/>
      <c r="G3609" s="28"/>
      <c r="H3609" s="28"/>
      <c r="I3609" s="30">
        <f>IF($H3609="","",IFERROR(VLOOKUP($H3609,AcctTbl,2,0),"کد ناشناخته"))</f>
        <v>0</v>
      </c>
      <c r="J3609" s="27">
        <f>IF($H3609="","",IFERROR(VLOOKUP($H3609,AcctTbl,3,0),""))</f>
        <v>0</v>
      </c>
      <c r="K3609" s="29"/>
      <c r="L3609" s="28"/>
      <c r="M3609" s="31"/>
      <c r="N3609" s="29"/>
      <c r="O3609" s="32">
        <f>IF($B3609="",0,IF($U3609="IN",N($M3609),0))</f>
        <v>0</v>
      </c>
      <c r="P3609" s="32">
        <f>IF($B3609="",0,IF(OR($U3609="OUT",$U3609="TRF"),N($M3609),0))</f>
        <v>0</v>
      </c>
      <c r="Q3609" s="32">
        <f>IF($B3609="",0,IF(OR($U3609="OUT",$U3609="TRF"),N($M3609),0))</f>
        <v>0</v>
      </c>
      <c r="R3609" s="32">
        <f>IF($B3609="",0,IF($U3609="IN",N($M3609),0))</f>
        <v>0</v>
      </c>
      <c r="S3609" s="33">
        <f>IF($B3609="","",IF($M3609="","⚠ مبلغ",IF($E3609="","⚠ بانک عامل",IF(AND($U3609="TRF",$F3609=""),"⚠ بانک مقصد",IF(AND($V3609&lt;&gt;"NONE",$V3609&lt;&gt;"",$Z3609=""),"⚠ طرف حساب","✓")))))</f>
        <v>0</v>
      </c>
      <c r="T3609" s="29"/>
      <c r="U3609" s="27">
        <f>IFERROR(VLOOKUP($D3609,BankOpTbl,2,0),"")</f>
        <v>0</v>
      </c>
      <c r="V3609" s="27">
        <f>IFERROR(VLOOKUP($D3609,BankOpTbl,3,0),"")</f>
        <v>0</v>
      </c>
      <c r="W3609" s="27">
        <f>IFERROR(VLOOKUP($D3609,BankOpTbl,4,0),"")</f>
        <v>0</v>
      </c>
      <c r="X3609" s="27">
        <f>IF($E3609="","",IFERROR(VLOOKUP($E3609,BankTbl,4,0),""))</f>
        <v>0</v>
      </c>
      <c r="Y3609" s="27">
        <f>IF($F3609="","",IFERROR(VLOOKUP($F3609,BankTbl,4,0),""))</f>
        <v>0</v>
      </c>
      <c r="Z3609" s="27">
        <f>IF($B3609="","",IF($V3609="PICK",LEFT($N3609,5),IF($V3609="FIXED",$W3609,IF($V3609="CODE",$H3609,""))))</f>
        <v>0</v>
      </c>
    </row>
    <row r="3610" spans="1:26" ht="21" customHeight="1">
      <c r="A3610" s="27">
        <f>IF($B3610="","",COUNTA($B$13:$B3610))</f>
        <v>0</v>
      </c>
      <c r="B3610" s="28"/>
      <c r="C3610" s="28"/>
      <c r="D3610" s="29"/>
      <c r="E3610" s="29"/>
      <c r="F3610" s="29"/>
      <c r="G3610" s="28"/>
      <c r="H3610" s="28"/>
      <c r="I3610" s="30">
        <f>IF($H3610="","",IFERROR(VLOOKUP($H3610,AcctTbl,2,0),"کد ناشناخته"))</f>
        <v>0</v>
      </c>
      <c r="J3610" s="27">
        <f>IF($H3610="","",IFERROR(VLOOKUP($H3610,AcctTbl,3,0),""))</f>
        <v>0</v>
      </c>
      <c r="K3610" s="29"/>
      <c r="L3610" s="28"/>
      <c r="M3610" s="31"/>
      <c r="N3610" s="29"/>
      <c r="O3610" s="32">
        <f>IF($B3610="",0,IF($U3610="IN",N($M3610),0))</f>
        <v>0</v>
      </c>
      <c r="P3610" s="32">
        <f>IF($B3610="",0,IF(OR($U3610="OUT",$U3610="TRF"),N($M3610),0))</f>
        <v>0</v>
      </c>
      <c r="Q3610" s="32">
        <f>IF($B3610="",0,IF(OR($U3610="OUT",$U3610="TRF"),N($M3610),0))</f>
        <v>0</v>
      </c>
      <c r="R3610" s="32">
        <f>IF($B3610="",0,IF($U3610="IN",N($M3610),0))</f>
        <v>0</v>
      </c>
      <c r="S3610" s="33">
        <f>IF($B3610="","",IF($M3610="","⚠ مبلغ",IF($E3610="","⚠ بانک عامل",IF(AND($U3610="TRF",$F3610=""),"⚠ بانک مقصد",IF(AND($V3610&lt;&gt;"NONE",$V3610&lt;&gt;"",$Z3610=""),"⚠ طرف حساب","✓")))))</f>
        <v>0</v>
      </c>
      <c r="T3610" s="29"/>
      <c r="U3610" s="27">
        <f>IFERROR(VLOOKUP($D3610,BankOpTbl,2,0),"")</f>
        <v>0</v>
      </c>
      <c r="V3610" s="27">
        <f>IFERROR(VLOOKUP($D3610,BankOpTbl,3,0),"")</f>
        <v>0</v>
      </c>
      <c r="W3610" s="27">
        <f>IFERROR(VLOOKUP($D3610,BankOpTbl,4,0),"")</f>
        <v>0</v>
      </c>
      <c r="X3610" s="27">
        <f>IF($E3610="","",IFERROR(VLOOKUP($E3610,BankTbl,4,0),""))</f>
        <v>0</v>
      </c>
      <c r="Y3610" s="27">
        <f>IF($F3610="","",IFERROR(VLOOKUP($F3610,BankTbl,4,0),""))</f>
        <v>0</v>
      </c>
      <c r="Z3610" s="27">
        <f>IF($B3610="","",IF($V3610="PICK",LEFT($N3610,5),IF($V3610="FIXED",$W3610,IF($V3610="CODE",$H3610,""))))</f>
        <v>0</v>
      </c>
    </row>
    <row r="3611" spans="1:26" ht="21" customHeight="1">
      <c r="A3611" s="27">
        <f>IF($B3611="","",COUNTA($B$13:$B3611))</f>
        <v>0</v>
      </c>
      <c r="B3611" s="28"/>
      <c r="C3611" s="28"/>
      <c r="D3611" s="29"/>
      <c r="E3611" s="29"/>
      <c r="F3611" s="29"/>
      <c r="G3611" s="28"/>
      <c r="H3611" s="28"/>
      <c r="I3611" s="30">
        <f>IF($H3611="","",IFERROR(VLOOKUP($H3611,AcctTbl,2,0),"کد ناشناخته"))</f>
        <v>0</v>
      </c>
      <c r="J3611" s="27">
        <f>IF($H3611="","",IFERROR(VLOOKUP($H3611,AcctTbl,3,0),""))</f>
        <v>0</v>
      </c>
      <c r="K3611" s="29"/>
      <c r="L3611" s="28"/>
      <c r="M3611" s="31"/>
      <c r="N3611" s="29"/>
      <c r="O3611" s="32">
        <f>IF($B3611="",0,IF($U3611="IN",N($M3611),0))</f>
        <v>0</v>
      </c>
      <c r="P3611" s="32">
        <f>IF($B3611="",0,IF(OR($U3611="OUT",$U3611="TRF"),N($M3611),0))</f>
        <v>0</v>
      </c>
      <c r="Q3611" s="32">
        <f>IF($B3611="",0,IF(OR($U3611="OUT",$U3611="TRF"),N($M3611),0))</f>
        <v>0</v>
      </c>
      <c r="R3611" s="32">
        <f>IF($B3611="",0,IF($U3611="IN",N($M3611),0))</f>
        <v>0</v>
      </c>
      <c r="S3611" s="33">
        <f>IF($B3611="","",IF($M3611="","⚠ مبلغ",IF($E3611="","⚠ بانک عامل",IF(AND($U3611="TRF",$F3611=""),"⚠ بانک مقصد",IF(AND($V3611&lt;&gt;"NONE",$V3611&lt;&gt;"",$Z3611=""),"⚠ طرف حساب","✓")))))</f>
        <v>0</v>
      </c>
      <c r="T3611" s="29"/>
      <c r="U3611" s="27">
        <f>IFERROR(VLOOKUP($D3611,BankOpTbl,2,0),"")</f>
        <v>0</v>
      </c>
      <c r="V3611" s="27">
        <f>IFERROR(VLOOKUP($D3611,BankOpTbl,3,0),"")</f>
        <v>0</v>
      </c>
      <c r="W3611" s="27">
        <f>IFERROR(VLOOKUP($D3611,BankOpTbl,4,0),"")</f>
        <v>0</v>
      </c>
      <c r="X3611" s="27">
        <f>IF($E3611="","",IFERROR(VLOOKUP($E3611,BankTbl,4,0),""))</f>
        <v>0</v>
      </c>
      <c r="Y3611" s="27">
        <f>IF($F3611="","",IFERROR(VLOOKUP($F3611,BankTbl,4,0),""))</f>
        <v>0</v>
      </c>
      <c r="Z3611" s="27">
        <f>IF($B3611="","",IF($V3611="PICK",LEFT($N3611,5),IF($V3611="FIXED",$W3611,IF($V3611="CODE",$H3611,""))))</f>
        <v>0</v>
      </c>
    </row>
    <row r="3612" spans="1:26" ht="21" customHeight="1">
      <c r="A3612" s="27">
        <f>IF($B3612="","",COUNTA($B$13:$B3612))</f>
        <v>0</v>
      </c>
      <c r="B3612" s="28"/>
      <c r="C3612" s="28"/>
      <c r="D3612" s="29"/>
      <c r="E3612" s="29"/>
      <c r="F3612" s="29"/>
      <c r="G3612" s="28"/>
      <c r="H3612" s="28"/>
      <c r="I3612" s="30">
        <f>IF($H3612="","",IFERROR(VLOOKUP($H3612,AcctTbl,2,0),"کد ناشناخته"))</f>
        <v>0</v>
      </c>
      <c r="J3612" s="27">
        <f>IF($H3612="","",IFERROR(VLOOKUP($H3612,AcctTbl,3,0),""))</f>
        <v>0</v>
      </c>
      <c r="K3612" s="29"/>
      <c r="L3612" s="28"/>
      <c r="M3612" s="31"/>
      <c r="N3612" s="29"/>
      <c r="O3612" s="32">
        <f>IF($B3612="",0,IF($U3612="IN",N($M3612),0))</f>
        <v>0</v>
      </c>
      <c r="P3612" s="32">
        <f>IF($B3612="",0,IF(OR($U3612="OUT",$U3612="TRF"),N($M3612),0))</f>
        <v>0</v>
      </c>
      <c r="Q3612" s="32">
        <f>IF($B3612="",0,IF(OR($U3612="OUT",$U3612="TRF"),N($M3612),0))</f>
        <v>0</v>
      </c>
      <c r="R3612" s="32">
        <f>IF($B3612="",0,IF($U3612="IN",N($M3612),0))</f>
        <v>0</v>
      </c>
      <c r="S3612" s="33">
        <f>IF($B3612="","",IF($M3612="","⚠ مبلغ",IF($E3612="","⚠ بانک عامل",IF(AND($U3612="TRF",$F3612=""),"⚠ بانک مقصد",IF(AND($V3612&lt;&gt;"NONE",$V3612&lt;&gt;"",$Z3612=""),"⚠ طرف حساب","✓")))))</f>
        <v>0</v>
      </c>
      <c r="T3612" s="29"/>
      <c r="U3612" s="27">
        <f>IFERROR(VLOOKUP($D3612,BankOpTbl,2,0),"")</f>
        <v>0</v>
      </c>
      <c r="V3612" s="27">
        <f>IFERROR(VLOOKUP($D3612,BankOpTbl,3,0),"")</f>
        <v>0</v>
      </c>
      <c r="W3612" s="27">
        <f>IFERROR(VLOOKUP($D3612,BankOpTbl,4,0),"")</f>
        <v>0</v>
      </c>
      <c r="X3612" s="27">
        <f>IF($E3612="","",IFERROR(VLOOKUP($E3612,BankTbl,4,0),""))</f>
        <v>0</v>
      </c>
      <c r="Y3612" s="27">
        <f>IF($F3612="","",IFERROR(VLOOKUP($F3612,BankTbl,4,0),""))</f>
        <v>0</v>
      </c>
      <c r="Z3612" s="27">
        <f>IF($B3612="","",IF($V3612="PICK",LEFT($N3612,5),IF($V3612="FIXED",$W3612,IF($V3612="CODE",$H3612,""))))</f>
        <v>0</v>
      </c>
    </row>
    <row r="3613" spans="1:26" ht="21" customHeight="1">
      <c r="A3613" s="27">
        <f>IF($B3613="","",COUNTA($B$13:$B3613))</f>
        <v>0</v>
      </c>
      <c r="B3613" s="28"/>
      <c r="C3613" s="28"/>
      <c r="D3613" s="29"/>
      <c r="E3613" s="29"/>
      <c r="F3613" s="29"/>
      <c r="G3613" s="28"/>
      <c r="H3613" s="28"/>
      <c r="I3613" s="30">
        <f>IF($H3613="","",IFERROR(VLOOKUP($H3613,AcctTbl,2,0),"کد ناشناخته"))</f>
        <v>0</v>
      </c>
      <c r="J3613" s="27">
        <f>IF($H3613="","",IFERROR(VLOOKUP($H3613,AcctTbl,3,0),""))</f>
        <v>0</v>
      </c>
      <c r="K3613" s="29"/>
      <c r="L3613" s="28"/>
      <c r="M3613" s="31"/>
      <c r="N3613" s="29"/>
      <c r="O3613" s="32">
        <f>IF($B3613="",0,IF($U3613="IN",N($M3613),0))</f>
        <v>0</v>
      </c>
      <c r="P3613" s="32">
        <f>IF($B3613="",0,IF(OR($U3613="OUT",$U3613="TRF"),N($M3613),0))</f>
        <v>0</v>
      </c>
      <c r="Q3613" s="32">
        <f>IF($B3613="",0,IF(OR($U3613="OUT",$U3613="TRF"),N($M3613),0))</f>
        <v>0</v>
      </c>
      <c r="R3613" s="32">
        <f>IF($B3613="",0,IF($U3613="IN",N($M3613),0))</f>
        <v>0</v>
      </c>
      <c r="S3613" s="33">
        <f>IF($B3613="","",IF($M3613="","⚠ مبلغ",IF($E3613="","⚠ بانک عامل",IF(AND($U3613="TRF",$F3613=""),"⚠ بانک مقصد",IF(AND($V3613&lt;&gt;"NONE",$V3613&lt;&gt;"",$Z3613=""),"⚠ طرف حساب","✓")))))</f>
        <v>0</v>
      </c>
      <c r="T3613" s="29"/>
      <c r="U3613" s="27">
        <f>IFERROR(VLOOKUP($D3613,BankOpTbl,2,0),"")</f>
        <v>0</v>
      </c>
      <c r="V3613" s="27">
        <f>IFERROR(VLOOKUP($D3613,BankOpTbl,3,0),"")</f>
        <v>0</v>
      </c>
      <c r="W3613" s="27">
        <f>IFERROR(VLOOKUP($D3613,BankOpTbl,4,0),"")</f>
        <v>0</v>
      </c>
      <c r="X3613" s="27">
        <f>IF($E3613="","",IFERROR(VLOOKUP($E3613,BankTbl,4,0),""))</f>
        <v>0</v>
      </c>
      <c r="Y3613" s="27">
        <f>IF($F3613="","",IFERROR(VLOOKUP($F3613,BankTbl,4,0),""))</f>
        <v>0</v>
      </c>
      <c r="Z3613" s="27">
        <f>IF($B3613="","",IF($V3613="PICK",LEFT($N3613,5),IF($V3613="FIXED",$W3613,IF($V3613="CODE",$H3613,""))))</f>
        <v>0</v>
      </c>
    </row>
    <row r="3614" spans="1:26" ht="21" customHeight="1">
      <c r="A3614" s="27">
        <f>IF($B3614="","",COUNTA($B$13:$B3614))</f>
        <v>0</v>
      </c>
      <c r="B3614" s="28"/>
      <c r="C3614" s="28"/>
      <c r="D3614" s="29"/>
      <c r="E3614" s="29"/>
      <c r="F3614" s="29"/>
      <c r="G3614" s="28"/>
      <c r="H3614" s="28"/>
      <c r="I3614" s="30">
        <f>IF($H3614="","",IFERROR(VLOOKUP($H3614,AcctTbl,2,0),"کد ناشناخته"))</f>
        <v>0</v>
      </c>
      <c r="J3614" s="27">
        <f>IF($H3614="","",IFERROR(VLOOKUP($H3614,AcctTbl,3,0),""))</f>
        <v>0</v>
      </c>
      <c r="K3614" s="29"/>
      <c r="L3614" s="28"/>
      <c r="M3614" s="31"/>
      <c r="N3614" s="29"/>
      <c r="O3614" s="32">
        <f>IF($B3614="",0,IF($U3614="IN",N($M3614),0))</f>
        <v>0</v>
      </c>
      <c r="P3614" s="32">
        <f>IF($B3614="",0,IF(OR($U3614="OUT",$U3614="TRF"),N($M3614),0))</f>
        <v>0</v>
      </c>
      <c r="Q3614" s="32">
        <f>IF($B3614="",0,IF(OR($U3614="OUT",$U3614="TRF"),N($M3614),0))</f>
        <v>0</v>
      </c>
      <c r="R3614" s="32">
        <f>IF($B3614="",0,IF($U3614="IN",N($M3614),0))</f>
        <v>0</v>
      </c>
      <c r="S3614" s="33">
        <f>IF($B3614="","",IF($M3614="","⚠ مبلغ",IF($E3614="","⚠ بانک عامل",IF(AND($U3614="TRF",$F3614=""),"⚠ بانک مقصد",IF(AND($V3614&lt;&gt;"NONE",$V3614&lt;&gt;"",$Z3614=""),"⚠ طرف حساب","✓")))))</f>
        <v>0</v>
      </c>
      <c r="T3614" s="29"/>
      <c r="U3614" s="27">
        <f>IFERROR(VLOOKUP($D3614,BankOpTbl,2,0),"")</f>
        <v>0</v>
      </c>
      <c r="V3614" s="27">
        <f>IFERROR(VLOOKUP($D3614,BankOpTbl,3,0),"")</f>
        <v>0</v>
      </c>
      <c r="W3614" s="27">
        <f>IFERROR(VLOOKUP($D3614,BankOpTbl,4,0),"")</f>
        <v>0</v>
      </c>
      <c r="X3614" s="27">
        <f>IF($E3614="","",IFERROR(VLOOKUP($E3614,BankTbl,4,0),""))</f>
        <v>0</v>
      </c>
      <c r="Y3614" s="27">
        <f>IF($F3614="","",IFERROR(VLOOKUP($F3614,BankTbl,4,0),""))</f>
        <v>0</v>
      </c>
      <c r="Z3614" s="27">
        <f>IF($B3614="","",IF($V3614="PICK",LEFT($N3614,5),IF($V3614="FIXED",$W3614,IF($V3614="CODE",$H3614,""))))</f>
        <v>0</v>
      </c>
    </row>
    <row r="3615" spans="1:26" ht="21" customHeight="1">
      <c r="A3615" s="27">
        <f>IF($B3615="","",COUNTA($B$13:$B3615))</f>
        <v>0</v>
      </c>
      <c r="B3615" s="28"/>
      <c r="C3615" s="28"/>
      <c r="D3615" s="29"/>
      <c r="E3615" s="29"/>
      <c r="F3615" s="29"/>
      <c r="G3615" s="28"/>
      <c r="H3615" s="28"/>
      <c r="I3615" s="30">
        <f>IF($H3615="","",IFERROR(VLOOKUP($H3615,AcctTbl,2,0),"کد ناشناخته"))</f>
        <v>0</v>
      </c>
      <c r="J3615" s="27">
        <f>IF($H3615="","",IFERROR(VLOOKUP($H3615,AcctTbl,3,0),""))</f>
        <v>0</v>
      </c>
      <c r="K3615" s="29"/>
      <c r="L3615" s="28"/>
      <c r="M3615" s="31"/>
      <c r="N3615" s="29"/>
      <c r="O3615" s="32">
        <f>IF($B3615="",0,IF($U3615="IN",N($M3615),0))</f>
        <v>0</v>
      </c>
      <c r="P3615" s="32">
        <f>IF($B3615="",0,IF(OR($U3615="OUT",$U3615="TRF"),N($M3615),0))</f>
        <v>0</v>
      </c>
      <c r="Q3615" s="32">
        <f>IF($B3615="",0,IF(OR($U3615="OUT",$U3615="TRF"),N($M3615),0))</f>
        <v>0</v>
      </c>
      <c r="R3615" s="32">
        <f>IF($B3615="",0,IF($U3615="IN",N($M3615),0))</f>
        <v>0</v>
      </c>
      <c r="S3615" s="33">
        <f>IF($B3615="","",IF($M3615="","⚠ مبلغ",IF($E3615="","⚠ بانک عامل",IF(AND($U3615="TRF",$F3615=""),"⚠ بانک مقصد",IF(AND($V3615&lt;&gt;"NONE",$V3615&lt;&gt;"",$Z3615=""),"⚠ طرف حساب","✓")))))</f>
        <v>0</v>
      </c>
      <c r="T3615" s="29"/>
      <c r="U3615" s="27">
        <f>IFERROR(VLOOKUP($D3615,BankOpTbl,2,0),"")</f>
        <v>0</v>
      </c>
      <c r="V3615" s="27">
        <f>IFERROR(VLOOKUP($D3615,BankOpTbl,3,0),"")</f>
        <v>0</v>
      </c>
      <c r="W3615" s="27">
        <f>IFERROR(VLOOKUP($D3615,BankOpTbl,4,0),"")</f>
        <v>0</v>
      </c>
      <c r="X3615" s="27">
        <f>IF($E3615="","",IFERROR(VLOOKUP($E3615,BankTbl,4,0),""))</f>
        <v>0</v>
      </c>
      <c r="Y3615" s="27">
        <f>IF($F3615="","",IFERROR(VLOOKUP($F3615,BankTbl,4,0),""))</f>
        <v>0</v>
      </c>
      <c r="Z3615" s="27">
        <f>IF($B3615="","",IF($V3615="PICK",LEFT($N3615,5),IF($V3615="FIXED",$W3615,IF($V3615="CODE",$H3615,""))))</f>
        <v>0</v>
      </c>
    </row>
    <row r="3616" spans="1:26" ht="21" customHeight="1">
      <c r="A3616" s="27">
        <f>IF($B3616="","",COUNTA($B$13:$B3616))</f>
        <v>0</v>
      </c>
      <c r="B3616" s="28"/>
      <c r="C3616" s="28"/>
      <c r="D3616" s="29"/>
      <c r="E3616" s="29"/>
      <c r="F3616" s="29"/>
      <c r="G3616" s="28"/>
      <c r="H3616" s="28"/>
      <c r="I3616" s="30">
        <f>IF($H3616="","",IFERROR(VLOOKUP($H3616,AcctTbl,2,0),"کد ناشناخته"))</f>
        <v>0</v>
      </c>
      <c r="J3616" s="27">
        <f>IF($H3616="","",IFERROR(VLOOKUP($H3616,AcctTbl,3,0),""))</f>
        <v>0</v>
      </c>
      <c r="K3616" s="29"/>
      <c r="L3616" s="28"/>
      <c r="M3616" s="31"/>
      <c r="N3616" s="29"/>
      <c r="O3616" s="32">
        <f>IF($B3616="",0,IF($U3616="IN",N($M3616),0))</f>
        <v>0</v>
      </c>
      <c r="P3616" s="32">
        <f>IF($B3616="",0,IF(OR($U3616="OUT",$U3616="TRF"),N($M3616),0))</f>
        <v>0</v>
      </c>
      <c r="Q3616" s="32">
        <f>IF($B3616="",0,IF(OR($U3616="OUT",$U3616="TRF"),N($M3616),0))</f>
        <v>0</v>
      </c>
      <c r="R3616" s="32">
        <f>IF($B3616="",0,IF($U3616="IN",N($M3616),0))</f>
        <v>0</v>
      </c>
      <c r="S3616" s="33">
        <f>IF($B3616="","",IF($M3616="","⚠ مبلغ",IF($E3616="","⚠ بانک عامل",IF(AND($U3616="TRF",$F3616=""),"⚠ بانک مقصد",IF(AND($V3616&lt;&gt;"NONE",$V3616&lt;&gt;"",$Z3616=""),"⚠ طرف حساب","✓")))))</f>
        <v>0</v>
      </c>
      <c r="T3616" s="29"/>
      <c r="U3616" s="27">
        <f>IFERROR(VLOOKUP($D3616,BankOpTbl,2,0),"")</f>
        <v>0</v>
      </c>
      <c r="V3616" s="27">
        <f>IFERROR(VLOOKUP($D3616,BankOpTbl,3,0),"")</f>
        <v>0</v>
      </c>
      <c r="W3616" s="27">
        <f>IFERROR(VLOOKUP($D3616,BankOpTbl,4,0),"")</f>
        <v>0</v>
      </c>
      <c r="X3616" s="27">
        <f>IF($E3616="","",IFERROR(VLOOKUP($E3616,BankTbl,4,0),""))</f>
        <v>0</v>
      </c>
      <c r="Y3616" s="27">
        <f>IF($F3616="","",IFERROR(VLOOKUP($F3616,BankTbl,4,0),""))</f>
        <v>0</v>
      </c>
      <c r="Z3616" s="27">
        <f>IF($B3616="","",IF($V3616="PICK",LEFT($N3616,5),IF($V3616="FIXED",$W3616,IF($V3616="CODE",$H3616,""))))</f>
        <v>0</v>
      </c>
    </row>
    <row r="3617" spans="1:26" ht="21" customHeight="1">
      <c r="A3617" s="27">
        <f>IF($B3617="","",COUNTA($B$13:$B3617))</f>
        <v>0</v>
      </c>
      <c r="B3617" s="28"/>
      <c r="C3617" s="28"/>
      <c r="D3617" s="29"/>
      <c r="E3617" s="29"/>
      <c r="F3617" s="29"/>
      <c r="G3617" s="28"/>
      <c r="H3617" s="28"/>
      <c r="I3617" s="30">
        <f>IF($H3617="","",IFERROR(VLOOKUP($H3617,AcctTbl,2,0),"کد ناشناخته"))</f>
        <v>0</v>
      </c>
      <c r="J3617" s="27">
        <f>IF($H3617="","",IFERROR(VLOOKUP($H3617,AcctTbl,3,0),""))</f>
        <v>0</v>
      </c>
      <c r="K3617" s="29"/>
      <c r="L3617" s="28"/>
      <c r="M3617" s="31"/>
      <c r="N3617" s="29"/>
      <c r="O3617" s="32">
        <f>IF($B3617="",0,IF($U3617="IN",N($M3617),0))</f>
        <v>0</v>
      </c>
      <c r="P3617" s="32">
        <f>IF($B3617="",0,IF(OR($U3617="OUT",$U3617="TRF"),N($M3617),0))</f>
        <v>0</v>
      </c>
      <c r="Q3617" s="32">
        <f>IF($B3617="",0,IF(OR($U3617="OUT",$U3617="TRF"),N($M3617),0))</f>
        <v>0</v>
      </c>
      <c r="R3617" s="32">
        <f>IF($B3617="",0,IF($U3617="IN",N($M3617),0))</f>
        <v>0</v>
      </c>
      <c r="S3617" s="33">
        <f>IF($B3617="","",IF($M3617="","⚠ مبلغ",IF($E3617="","⚠ بانک عامل",IF(AND($U3617="TRF",$F3617=""),"⚠ بانک مقصد",IF(AND($V3617&lt;&gt;"NONE",$V3617&lt;&gt;"",$Z3617=""),"⚠ طرف حساب","✓")))))</f>
        <v>0</v>
      </c>
      <c r="T3617" s="29"/>
      <c r="U3617" s="27">
        <f>IFERROR(VLOOKUP($D3617,BankOpTbl,2,0),"")</f>
        <v>0</v>
      </c>
      <c r="V3617" s="27">
        <f>IFERROR(VLOOKUP($D3617,BankOpTbl,3,0),"")</f>
        <v>0</v>
      </c>
      <c r="W3617" s="27">
        <f>IFERROR(VLOOKUP($D3617,BankOpTbl,4,0),"")</f>
        <v>0</v>
      </c>
      <c r="X3617" s="27">
        <f>IF($E3617="","",IFERROR(VLOOKUP($E3617,BankTbl,4,0),""))</f>
        <v>0</v>
      </c>
      <c r="Y3617" s="27">
        <f>IF($F3617="","",IFERROR(VLOOKUP($F3617,BankTbl,4,0),""))</f>
        <v>0</v>
      </c>
      <c r="Z3617" s="27">
        <f>IF($B3617="","",IF($V3617="PICK",LEFT($N3617,5),IF($V3617="FIXED",$W3617,IF($V3617="CODE",$H3617,""))))</f>
        <v>0</v>
      </c>
    </row>
    <row r="3618" spans="1:26" ht="21" customHeight="1">
      <c r="A3618" s="27">
        <f>IF($B3618="","",COUNTA($B$13:$B3618))</f>
        <v>0</v>
      </c>
      <c r="B3618" s="28"/>
      <c r="C3618" s="28"/>
      <c r="D3618" s="29"/>
      <c r="E3618" s="29"/>
      <c r="F3618" s="29"/>
      <c r="G3618" s="28"/>
      <c r="H3618" s="28"/>
      <c r="I3618" s="30">
        <f>IF($H3618="","",IFERROR(VLOOKUP($H3618,AcctTbl,2,0),"کد ناشناخته"))</f>
        <v>0</v>
      </c>
      <c r="J3618" s="27">
        <f>IF($H3618="","",IFERROR(VLOOKUP($H3618,AcctTbl,3,0),""))</f>
        <v>0</v>
      </c>
      <c r="K3618" s="29"/>
      <c r="L3618" s="28"/>
      <c r="M3618" s="31"/>
      <c r="N3618" s="29"/>
      <c r="O3618" s="32">
        <f>IF($B3618="",0,IF($U3618="IN",N($M3618),0))</f>
        <v>0</v>
      </c>
      <c r="P3618" s="32">
        <f>IF($B3618="",0,IF(OR($U3618="OUT",$U3618="TRF"),N($M3618),0))</f>
        <v>0</v>
      </c>
      <c r="Q3618" s="32">
        <f>IF($B3618="",0,IF(OR($U3618="OUT",$U3618="TRF"),N($M3618),0))</f>
        <v>0</v>
      </c>
      <c r="R3618" s="32">
        <f>IF($B3618="",0,IF($U3618="IN",N($M3618),0))</f>
        <v>0</v>
      </c>
      <c r="S3618" s="33">
        <f>IF($B3618="","",IF($M3618="","⚠ مبلغ",IF($E3618="","⚠ بانک عامل",IF(AND($U3618="TRF",$F3618=""),"⚠ بانک مقصد",IF(AND($V3618&lt;&gt;"NONE",$V3618&lt;&gt;"",$Z3618=""),"⚠ طرف حساب","✓")))))</f>
        <v>0</v>
      </c>
      <c r="T3618" s="29"/>
      <c r="U3618" s="27">
        <f>IFERROR(VLOOKUP($D3618,BankOpTbl,2,0),"")</f>
        <v>0</v>
      </c>
      <c r="V3618" s="27">
        <f>IFERROR(VLOOKUP($D3618,BankOpTbl,3,0),"")</f>
        <v>0</v>
      </c>
      <c r="W3618" s="27">
        <f>IFERROR(VLOOKUP($D3618,BankOpTbl,4,0),"")</f>
        <v>0</v>
      </c>
      <c r="X3618" s="27">
        <f>IF($E3618="","",IFERROR(VLOOKUP($E3618,BankTbl,4,0),""))</f>
        <v>0</v>
      </c>
      <c r="Y3618" s="27">
        <f>IF($F3618="","",IFERROR(VLOOKUP($F3618,BankTbl,4,0),""))</f>
        <v>0</v>
      </c>
      <c r="Z3618" s="27">
        <f>IF($B3618="","",IF($V3618="PICK",LEFT($N3618,5),IF($V3618="FIXED",$W3618,IF($V3618="CODE",$H3618,""))))</f>
        <v>0</v>
      </c>
    </row>
    <row r="3619" spans="1:26" ht="21" customHeight="1">
      <c r="A3619" s="27">
        <f>IF($B3619="","",COUNTA($B$13:$B3619))</f>
        <v>0</v>
      </c>
      <c r="B3619" s="28"/>
      <c r="C3619" s="28"/>
      <c r="D3619" s="29"/>
      <c r="E3619" s="29"/>
      <c r="F3619" s="29"/>
      <c r="G3619" s="28"/>
      <c r="H3619" s="28"/>
      <c r="I3619" s="30">
        <f>IF($H3619="","",IFERROR(VLOOKUP($H3619,AcctTbl,2,0),"کد ناشناخته"))</f>
        <v>0</v>
      </c>
      <c r="J3619" s="27">
        <f>IF($H3619="","",IFERROR(VLOOKUP($H3619,AcctTbl,3,0),""))</f>
        <v>0</v>
      </c>
      <c r="K3619" s="29"/>
      <c r="L3619" s="28"/>
      <c r="M3619" s="31"/>
      <c r="N3619" s="29"/>
      <c r="O3619" s="32">
        <f>IF($B3619="",0,IF($U3619="IN",N($M3619),0))</f>
        <v>0</v>
      </c>
      <c r="P3619" s="32">
        <f>IF($B3619="",0,IF(OR($U3619="OUT",$U3619="TRF"),N($M3619),0))</f>
        <v>0</v>
      </c>
      <c r="Q3619" s="32">
        <f>IF($B3619="",0,IF(OR($U3619="OUT",$U3619="TRF"),N($M3619),0))</f>
        <v>0</v>
      </c>
      <c r="R3619" s="32">
        <f>IF($B3619="",0,IF($U3619="IN",N($M3619),0))</f>
        <v>0</v>
      </c>
      <c r="S3619" s="33">
        <f>IF($B3619="","",IF($M3619="","⚠ مبلغ",IF($E3619="","⚠ بانک عامل",IF(AND($U3619="TRF",$F3619=""),"⚠ بانک مقصد",IF(AND($V3619&lt;&gt;"NONE",$V3619&lt;&gt;"",$Z3619=""),"⚠ طرف حساب","✓")))))</f>
        <v>0</v>
      </c>
      <c r="T3619" s="29"/>
      <c r="U3619" s="27">
        <f>IFERROR(VLOOKUP($D3619,BankOpTbl,2,0),"")</f>
        <v>0</v>
      </c>
      <c r="V3619" s="27">
        <f>IFERROR(VLOOKUP($D3619,BankOpTbl,3,0),"")</f>
        <v>0</v>
      </c>
      <c r="W3619" s="27">
        <f>IFERROR(VLOOKUP($D3619,BankOpTbl,4,0),"")</f>
        <v>0</v>
      </c>
      <c r="X3619" s="27">
        <f>IF($E3619="","",IFERROR(VLOOKUP($E3619,BankTbl,4,0),""))</f>
        <v>0</v>
      </c>
      <c r="Y3619" s="27">
        <f>IF($F3619="","",IFERROR(VLOOKUP($F3619,BankTbl,4,0),""))</f>
        <v>0</v>
      </c>
      <c r="Z3619" s="27">
        <f>IF($B3619="","",IF($V3619="PICK",LEFT($N3619,5),IF($V3619="FIXED",$W3619,IF($V3619="CODE",$H3619,""))))</f>
        <v>0</v>
      </c>
    </row>
    <row r="3620" spans="1:26" ht="21" customHeight="1">
      <c r="A3620" s="27">
        <f>IF($B3620="","",COUNTA($B$13:$B3620))</f>
        <v>0</v>
      </c>
      <c r="B3620" s="28"/>
      <c r="C3620" s="28"/>
      <c r="D3620" s="29"/>
      <c r="E3620" s="29"/>
      <c r="F3620" s="29"/>
      <c r="G3620" s="28"/>
      <c r="H3620" s="28"/>
      <c r="I3620" s="30">
        <f>IF($H3620="","",IFERROR(VLOOKUP($H3620,AcctTbl,2,0),"کد ناشناخته"))</f>
        <v>0</v>
      </c>
      <c r="J3620" s="27">
        <f>IF($H3620="","",IFERROR(VLOOKUP($H3620,AcctTbl,3,0),""))</f>
        <v>0</v>
      </c>
      <c r="K3620" s="29"/>
      <c r="L3620" s="28"/>
      <c r="M3620" s="31"/>
      <c r="N3620" s="29"/>
      <c r="O3620" s="32">
        <f>IF($B3620="",0,IF($U3620="IN",N($M3620),0))</f>
        <v>0</v>
      </c>
      <c r="P3620" s="32">
        <f>IF($B3620="",0,IF(OR($U3620="OUT",$U3620="TRF"),N($M3620),0))</f>
        <v>0</v>
      </c>
      <c r="Q3620" s="32">
        <f>IF($B3620="",0,IF(OR($U3620="OUT",$U3620="TRF"),N($M3620),0))</f>
        <v>0</v>
      </c>
      <c r="R3620" s="32">
        <f>IF($B3620="",0,IF($U3620="IN",N($M3620),0))</f>
        <v>0</v>
      </c>
      <c r="S3620" s="33">
        <f>IF($B3620="","",IF($M3620="","⚠ مبلغ",IF($E3620="","⚠ بانک عامل",IF(AND($U3620="TRF",$F3620=""),"⚠ بانک مقصد",IF(AND($V3620&lt;&gt;"NONE",$V3620&lt;&gt;"",$Z3620=""),"⚠ طرف حساب","✓")))))</f>
        <v>0</v>
      </c>
      <c r="T3620" s="29"/>
      <c r="U3620" s="27">
        <f>IFERROR(VLOOKUP($D3620,BankOpTbl,2,0),"")</f>
        <v>0</v>
      </c>
      <c r="V3620" s="27">
        <f>IFERROR(VLOOKUP($D3620,BankOpTbl,3,0),"")</f>
        <v>0</v>
      </c>
      <c r="W3620" s="27">
        <f>IFERROR(VLOOKUP($D3620,BankOpTbl,4,0),"")</f>
        <v>0</v>
      </c>
      <c r="X3620" s="27">
        <f>IF($E3620="","",IFERROR(VLOOKUP($E3620,BankTbl,4,0),""))</f>
        <v>0</v>
      </c>
      <c r="Y3620" s="27">
        <f>IF($F3620="","",IFERROR(VLOOKUP($F3620,BankTbl,4,0),""))</f>
        <v>0</v>
      </c>
      <c r="Z3620" s="27">
        <f>IF($B3620="","",IF($V3620="PICK",LEFT($N3620,5),IF($V3620="FIXED",$W3620,IF($V3620="CODE",$H3620,""))))</f>
        <v>0</v>
      </c>
    </row>
    <row r="3621" spans="1:26" ht="21" customHeight="1">
      <c r="A3621" s="27">
        <f>IF($B3621="","",COUNTA($B$13:$B3621))</f>
        <v>0</v>
      </c>
      <c r="B3621" s="28"/>
      <c r="C3621" s="28"/>
      <c r="D3621" s="29"/>
      <c r="E3621" s="29"/>
      <c r="F3621" s="29"/>
      <c r="G3621" s="28"/>
      <c r="H3621" s="28"/>
      <c r="I3621" s="30">
        <f>IF($H3621="","",IFERROR(VLOOKUP($H3621,AcctTbl,2,0),"کد ناشناخته"))</f>
        <v>0</v>
      </c>
      <c r="J3621" s="27">
        <f>IF($H3621="","",IFERROR(VLOOKUP($H3621,AcctTbl,3,0),""))</f>
        <v>0</v>
      </c>
      <c r="K3621" s="29"/>
      <c r="L3621" s="28"/>
      <c r="M3621" s="31"/>
      <c r="N3621" s="29"/>
      <c r="O3621" s="32">
        <f>IF($B3621="",0,IF($U3621="IN",N($M3621),0))</f>
        <v>0</v>
      </c>
      <c r="P3621" s="32">
        <f>IF($B3621="",0,IF(OR($U3621="OUT",$U3621="TRF"),N($M3621),0))</f>
        <v>0</v>
      </c>
      <c r="Q3621" s="32">
        <f>IF($B3621="",0,IF(OR($U3621="OUT",$U3621="TRF"),N($M3621),0))</f>
        <v>0</v>
      </c>
      <c r="R3621" s="32">
        <f>IF($B3621="",0,IF($U3621="IN",N($M3621),0))</f>
        <v>0</v>
      </c>
      <c r="S3621" s="33">
        <f>IF($B3621="","",IF($M3621="","⚠ مبلغ",IF($E3621="","⚠ بانک عامل",IF(AND($U3621="TRF",$F3621=""),"⚠ بانک مقصد",IF(AND($V3621&lt;&gt;"NONE",$V3621&lt;&gt;"",$Z3621=""),"⚠ طرف حساب","✓")))))</f>
        <v>0</v>
      </c>
      <c r="T3621" s="29"/>
      <c r="U3621" s="27">
        <f>IFERROR(VLOOKUP($D3621,BankOpTbl,2,0),"")</f>
        <v>0</v>
      </c>
      <c r="V3621" s="27">
        <f>IFERROR(VLOOKUP($D3621,BankOpTbl,3,0),"")</f>
        <v>0</v>
      </c>
      <c r="W3621" s="27">
        <f>IFERROR(VLOOKUP($D3621,BankOpTbl,4,0),"")</f>
        <v>0</v>
      </c>
      <c r="X3621" s="27">
        <f>IF($E3621="","",IFERROR(VLOOKUP($E3621,BankTbl,4,0),""))</f>
        <v>0</v>
      </c>
      <c r="Y3621" s="27">
        <f>IF($F3621="","",IFERROR(VLOOKUP($F3621,BankTbl,4,0),""))</f>
        <v>0</v>
      </c>
      <c r="Z3621" s="27">
        <f>IF($B3621="","",IF($V3621="PICK",LEFT($N3621,5),IF($V3621="FIXED",$W3621,IF($V3621="CODE",$H3621,""))))</f>
        <v>0</v>
      </c>
    </row>
    <row r="3622" spans="1:26" ht="21" customHeight="1">
      <c r="A3622" s="27">
        <f>IF($B3622="","",COUNTA($B$13:$B3622))</f>
        <v>0</v>
      </c>
      <c r="B3622" s="28"/>
      <c r="C3622" s="28"/>
      <c r="D3622" s="29"/>
      <c r="E3622" s="29"/>
      <c r="F3622" s="29"/>
      <c r="G3622" s="28"/>
      <c r="H3622" s="28"/>
      <c r="I3622" s="30">
        <f>IF($H3622="","",IFERROR(VLOOKUP($H3622,AcctTbl,2,0),"کد ناشناخته"))</f>
        <v>0</v>
      </c>
      <c r="J3622" s="27">
        <f>IF($H3622="","",IFERROR(VLOOKUP($H3622,AcctTbl,3,0),""))</f>
        <v>0</v>
      </c>
      <c r="K3622" s="29"/>
      <c r="L3622" s="28"/>
      <c r="M3622" s="31"/>
      <c r="N3622" s="29"/>
      <c r="O3622" s="32">
        <f>IF($B3622="",0,IF($U3622="IN",N($M3622),0))</f>
        <v>0</v>
      </c>
      <c r="P3622" s="32">
        <f>IF($B3622="",0,IF(OR($U3622="OUT",$U3622="TRF"),N($M3622),0))</f>
        <v>0</v>
      </c>
      <c r="Q3622" s="32">
        <f>IF($B3622="",0,IF(OR($U3622="OUT",$U3622="TRF"),N($M3622),0))</f>
        <v>0</v>
      </c>
      <c r="R3622" s="32">
        <f>IF($B3622="",0,IF($U3622="IN",N($M3622),0))</f>
        <v>0</v>
      </c>
      <c r="S3622" s="33">
        <f>IF($B3622="","",IF($M3622="","⚠ مبلغ",IF($E3622="","⚠ بانک عامل",IF(AND($U3622="TRF",$F3622=""),"⚠ بانک مقصد",IF(AND($V3622&lt;&gt;"NONE",$V3622&lt;&gt;"",$Z3622=""),"⚠ طرف حساب","✓")))))</f>
        <v>0</v>
      </c>
      <c r="T3622" s="29"/>
      <c r="U3622" s="27">
        <f>IFERROR(VLOOKUP($D3622,BankOpTbl,2,0),"")</f>
        <v>0</v>
      </c>
      <c r="V3622" s="27">
        <f>IFERROR(VLOOKUP($D3622,BankOpTbl,3,0),"")</f>
        <v>0</v>
      </c>
      <c r="W3622" s="27">
        <f>IFERROR(VLOOKUP($D3622,BankOpTbl,4,0),"")</f>
        <v>0</v>
      </c>
      <c r="X3622" s="27">
        <f>IF($E3622="","",IFERROR(VLOOKUP($E3622,BankTbl,4,0),""))</f>
        <v>0</v>
      </c>
      <c r="Y3622" s="27">
        <f>IF($F3622="","",IFERROR(VLOOKUP($F3622,BankTbl,4,0),""))</f>
        <v>0</v>
      </c>
      <c r="Z3622" s="27">
        <f>IF($B3622="","",IF($V3622="PICK",LEFT($N3622,5),IF($V3622="FIXED",$W3622,IF($V3622="CODE",$H3622,""))))</f>
        <v>0</v>
      </c>
    </row>
    <row r="3623" spans="1:26" ht="21" customHeight="1">
      <c r="A3623" s="27">
        <f>IF($B3623="","",COUNTA($B$13:$B3623))</f>
        <v>0</v>
      </c>
      <c r="B3623" s="28"/>
      <c r="C3623" s="28"/>
      <c r="D3623" s="29"/>
      <c r="E3623" s="29"/>
      <c r="F3623" s="29"/>
      <c r="G3623" s="28"/>
      <c r="H3623" s="28"/>
      <c r="I3623" s="30">
        <f>IF($H3623="","",IFERROR(VLOOKUP($H3623,AcctTbl,2,0),"کد ناشناخته"))</f>
        <v>0</v>
      </c>
      <c r="J3623" s="27">
        <f>IF($H3623="","",IFERROR(VLOOKUP($H3623,AcctTbl,3,0),""))</f>
        <v>0</v>
      </c>
      <c r="K3623" s="29"/>
      <c r="L3623" s="28"/>
      <c r="M3623" s="31"/>
      <c r="N3623" s="29"/>
      <c r="O3623" s="32">
        <f>IF($B3623="",0,IF($U3623="IN",N($M3623),0))</f>
        <v>0</v>
      </c>
      <c r="P3623" s="32">
        <f>IF($B3623="",0,IF(OR($U3623="OUT",$U3623="TRF"),N($M3623),0))</f>
        <v>0</v>
      </c>
      <c r="Q3623" s="32">
        <f>IF($B3623="",0,IF(OR($U3623="OUT",$U3623="TRF"),N($M3623),0))</f>
        <v>0</v>
      </c>
      <c r="R3623" s="32">
        <f>IF($B3623="",0,IF($U3623="IN",N($M3623),0))</f>
        <v>0</v>
      </c>
      <c r="S3623" s="33">
        <f>IF($B3623="","",IF($M3623="","⚠ مبلغ",IF($E3623="","⚠ بانک عامل",IF(AND($U3623="TRF",$F3623=""),"⚠ بانک مقصد",IF(AND($V3623&lt;&gt;"NONE",$V3623&lt;&gt;"",$Z3623=""),"⚠ طرف حساب","✓")))))</f>
        <v>0</v>
      </c>
      <c r="T3623" s="29"/>
      <c r="U3623" s="27">
        <f>IFERROR(VLOOKUP($D3623,BankOpTbl,2,0),"")</f>
        <v>0</v>
      </c>
      <c r="V3623" s="27">
        <f>IFERROR(VLOOKUP($D3623,BankOpTbl,3,0),"")</f>
        <v>0</v>
      </c>
      <c r="W3623" s="27">
        <f>IFERROR(VLOOKUP($D3623,BankOpTbl,4,0),"")</f>
        <v>0</v>
      </c>
      <c r="X3623" s="27">
        <f>IF($E3623="","",IFERROR(VLOOKUP($E3623,BankTbl,4,0),""))</f>
        <v>0</v>
      </c>
      <c r="Y3623" s="27">
        <f>IF($F3623="","",IFERROR(VLOOKUP($F3623,BankTbl,4,0),""))</f>
        <v>0</v>
      </c>
      <c r="Z3623" s="27">
        <f>IF($B3623="","",IF($V3623="PICK",LEFT($N3623,5),IF($V3623="FIXED",$W3623,IF($V3623="CODE",$H3623,""))))</f>
        <v>0</v>
      </c>
    </row>
    <row r="3624" spans="1:26" ht="21" customHeight="1">
      <c r="A3624" s="27">
        <f>IF($B3624="","",COUNTA($B$13:$B3624))</f>
        <v>0</v>
      </c>
      <c r="B3624" s="28"/>
      <c r="C3624" s="28"/>
      <c r="D3624" s="29"/>
      <c r="E3624" s="29"/>
      <c r="F3624" s="29"/>
      <c r="G3624" s="28"/>
      <c r="H3624" s="28"/>
      <c r="I3624" s="30">
        <f>IF($H3624="","",IFERROR(VLOOKUP($H3624,AcctTbl,2,0),"کد ناشناخته"))</f>
        <v>0</v>
      </c>
      <c r="J3624" s="27">
        <f>IF($H3624="","",IFERROR(VLOOKUP($H3624,AcctTbl,3,0),""))</f>
        <v>0</v>
      </c>
      <c r="K3624" s="29"/>
      <c r="L3624" s="28"/>
      <c r="M3624" s="31"/>
      <c r="N3624" s="29"/>
      <c r="O3624" s="32">
        <f>IF($B3624="",0,IF($U3624="IN",N($M3624),0))</f>
        <v>0</v>
      </c>
      <c r="P3624" s="32">
        <f>IF($B3624="",0,IF(OR($U3624="OUT",$U3624="TRF"),N($M3624),0))</f>
        <v>0</v>
      </c>
      <c r="Q3624" s="32">
        <f>IF($B3624="",0,IF(OR($U3624="OUT",$U3624="TRF"),N($M3624),0))</f>
        <v>0</v>
      </c>
      <c r="R3624" s="32">
        <f>IF($B3624="",0,IF($U3624="IN",N($M3624),0))</f>
        <v>0</v>
      </c>
      <c r="S3624" s="33">
        <f>IF($B3624="","",IF($M3624="","⚠ مبلغ",IF($E3624="","⚠ بانک عامل",IF(AND($U3624="TRF",$F3624=""),"⚠ بانک مقصد",IF(AND($V3624&lt;&gt;"NONE",$V3624&lt;&gt;"",$Z3624=""),"⚠ طرف حساب","✓")))))</f>
        <v>0</v>
      </c>
      <c r="T3624" s="29"/>
      <c r="U3624" s="27">
        <f>IFERROR(VLOOKUP($D3624,BankOpTbl,2,0),"")</f>
        <v>0</v>
      </c>
      <c r="V3624" s="27">
        <f>IFERROR(VLOOKUP($D3624,BankOpTbl,3,0),"")</f>
        <v>0</v>
      </c>
      <c r="W3624" s="27">
        <f>IFERROR(VLOOKUP($D3624,BankOpTbl,4,0),"")</f>
        <v>0</v>
      </c>
      <c r="X3624" s="27">
        <f>IF($E3624="","",IFERROR(VLOOKUP($E3624,BankTbl,4,0),""))</f>
        <v>0</v>
      </c>
      <c r="Y3624" s="27">
        <f>IF($F3624="","",IFERROR(VLOOKUP($F3624,BankTbl,4,0),""))</f>
        <v>0</v>
      </c>
      <c r="Z3624" s="27">
        <f>IF($B3624="","",IF($V3624="PICK",LEFT($N3624,5),IF($V3624="FIXED",$W3624,IF($V3624="CODE",$H3624,""))))</f>
        <v>0</v>
      </c>
    </row>
    <row r="3625" spans="1:26" ht="21" customHeight="1">
      <c r="A3625" s="27">
        <f>IF($B3625="","",COUNTA($B$13:$B3625))</f>
        <v>0</v>
      </c>
      <c r="B3625" s="28"/>
      <c r="C3625" s="28"/>
      <c r="D3625" s="29"/>
      <c r="E3625" s="29"/>
      <c r="F3625" s="29"/>
      <c r="G3625" s="28"/>
      <c r="H3625" s="28"/>
      <c r="I3625" s="30">
        <f>IF($H3625="","",IFERROR(VLOOKUP($H3625,AcctTbl,2,0),"کد ناشناخته"))</f>
        <v>0</v>
      </c>
      <c r="J3625" s="27">
        <f>IF($H3625="","",IFERROR(VLOOKUP($H3625,AcctTbl,3,0),""))</f>
        <v>0</v>
      </c>
      <c r="K3625" s="29"/>
      <c r="L3625" s="28"/>
      <c r="M3625" s="31"/>
      <c r="N3625" s="29"/>
      <c r="O3625" s="32">
        <f>IF($B3625="",0,IF($U3625="IN",N($M3625),0))</f>
        <v>0</v>
      </c>
      <c r="P3625" s="32">
        <f>IF($B3625="",0,IF(OR($U3625="OUT",$U3625="TRF"),N($M3625),0))</f>
        <v>0</v>
      </c>
      <c r="Q3625" s="32">
        <f>IF($B3625="",0,IF(OR($U3625="OUT",$U3625="TRF"),N($M3625),0))</f>
        <v>0</v>
      </c>
      <c r="R3625" s="32">
        <f>IF($B3625="",0,IF($U3625="IN",N($M3625),0))</f>
        <v>0</v>
      </c>
      <c r="S3625" s="33">
        <f>IF($B3625="","",IF($M3625="","⚠ مبلغ",IF($E3625="","⚠ بانک عامل",IF(AND($U3625="TRF",$F3625=""),"⚠ بانک مقصد",IF(AND($V3625&lt;&gt;"NONE",$V3625&lt;&gt;"",$Z3625=""),"⚠ طرف حساب","✓")))))</f>
        <v>0</v>
      </c>
      <c r="T3625" s="29"/>
      <c r="U3625" s="27">
        <f>IFERROR(VLOOKUP($D3625,BankOpTbl,2,0),"")</f>
        <v>0</v>
      </c>
      <c r="V3625" s="27">
        <f>IFERROR(VLOOKUP($D3625,BankOpTbl,3,0),"")</f>
        <v>0</v>
      </c>
      <c r="W3625" s="27">
        <f>IFERROR(VLOOKUP($D3625,BankOpTbl,4,0),"")</f>
        <v>0</v>
      </c>
      <c r="X3625" s="27">
        <f>IF($E3625="","",IFERROR(VLOOKUP($E3625,BankTbl,4,0),""))</f>
        <v>0</v>
      </c>
      <c r="Y3625" s="27">
        <f>IF($F3625="","",IFERROR(VLOOKUP($F3625,BankTbl,4,0),""))</f>
        <v>0</v>
      </c>
      <c r="Z3625" s="27">
        <f>IF($B3625="","",IF($V3625="PICK",LEFT($N3625,5),IF($V3625="FIXED",$W3625,IF($V3625="CODE",$H3625,""))))</f>
        <v>0</v>
      </c>
    </row>
    <row r="3626" spans="1:26" ht="21" customHeight="1">
      <c r="A3626" s="27">
        <f>IF($B3626="","",COUNTA($B$13:$B3626))</f>
        <v>0</v>
      </c>
      <c r="B3626" s="28"/>
      <c r="C3626" s="28"/>
      <c r="D3626" s="29"/>
      <c r="E3626" s="29"/>
      <c r="F3626" s="29"/>
      <c r="G3626" s="28"/>
      <c r="H3626" s="28"/>
      <c r="I3626" s="30">
        <f>IF($H3626="","",IFERROR(VLOOKUP($H3626,AcctTbl,2,0),"کد ناشناخته"))</f>
        <v>0</v>
      </c>
      <c r="J3626" s="27">
        <f>IF($H3626="","",IFERROR(VLOOKUP($H3626,AcctTbl,3,0),""))</f>
        <v>0</v>
      </c>
      <c r="K3626" s="29"/>
      <c r="L3626" s="28"/>
      <c r="M3626" s="31"/>
      <c r="N3626" s="29"/>
      <c r="O3626" s="32">
        <f>IF($B3626="",0,IF($U3626="IN",N($M3626),0))</f>
        <v>0</v>
      </c>
      <c r="P3626" s="32">
        <f>IF($B3626="",0,IF(OR($U3626="OUT",$U3626="TRF"),N($M3626),0))</f>
        <v>0</v>
      </c>
      <c r="Q3626" s="32">
        <f>IF($B3626="",0,IF(OR($U3626="OUT",$U3626="TRF"),N($M3626),0))</f>
        <v>0</v>
      </c>
      <c r="R3626" s="32">
        <f>IF($B3626="",0,IF($U3626="IN",N($M3626),0))</f>
        <v>0</v>
      </c>
      <c r="S3626" s="33">
        <f>IF($B3626="","",IF($M3626="","⚠ مبلغ",IF($E3626="","⚠ بانک عامل",IF(AND($U3626="TRF",$F3626=""),"⚠ بانک مقصد",IF(AND($V3626&lt;&gt;"NONE",$V3626&lt;&gt;"",$Z3626=""),"⚠ طرف حساب","✓")))))</f>
        <v>0</v>
      </c>
      <c r="T3626" s="29"/>
      <c r="U3626" s="27">
        <f>IFERROR(VLOOKUP($D3626,BankOpTbl,2,0),"")</f>
        <v>0</v>
      </c>
      <c r="V3626" s="27">
        <f>IFERROR(VLOOKUP($D3626,BankOpTbl,3,0),"")</f>
        <v>0</v>
      </c>
      <c r="W3626" s="27">
        <f>IFERROR(VLOOKUP($D3626,BankOpTbl,4,0),"")</f>
        <v>0</v>
      </c>
      <c r="X3626" s="27">
        <f>IF($E3626="","",IFERROR(VLOOKUP($E3626,BankTbl,4,0),""))</f>
        <v>0</v>
      </c>
      <c r="Y3626" s="27">
        <f>IF($F3626="","",IFERROR(VLOOKUP($F3626,BankTbl,4,0),""))</f>
        <v>0</v>
      </c>
      <c r="Z3626" s="27">
        <f>IF($B3626="","",IF($V3626="PICK",LEFT($N3626,5),IF($V3626="FIXED",$W3626,IF($V3626="CODE",$H3626,""))))</f>
        <v>0</v>
      </c>
    </row>
    <row r="3627" spans="1:26" ht="21" customHeight="1">
      <c r="A3627" s="27">
        <f>IF($B3627="","",COUNTA($B$13:$B3627))</f>
        <v>0</v>
      </c>
      <c r="B3627" s="28"/>
      <c r="C3627" s="28"/>
      <c r="D3627" s="29"/>
      <c r="E3627" s="29"/>
      <c r="F3627" s="29"/>
      <c r="G3627" s="28"/>
      <c r="H3627" s="28"/>
      <c r="I3627" s="30">
        <f>IF($H3627="","",IFERROR(VLOOKUP($H3627,AcctTbl,2,0),"کد ناشناخته"))</f>
        <v>0</v>
      </c>
      <c r="J3627" s="27">
        <f>IF($H3627="","",IFERROR(VLOOKUP($H3627,AcctTbl,3,0),""))</f>
        <v>0</v>
      </c>
      <c r="K3627" s="29"/>
      <c r="L3627" s="28"/>
      <c r="M3627" s="31"/>
      <c r="N3627" s="29"/>
      <c r="O3627" s="32">
        <f>IF($B3627="",0,IF($U3627="IN",N($M3627),0))</f>
        <v>0</v>
      </c>
      <c r="P3627" s="32">
        <f>IF($B3627="",0,IF(OR($U3627="OUT",$U3627="TRF"),N($M3627),0))</f>
        <v>0</v>
      </c>
      <c r="Q3627" s="32">
        <f>IF($B3627="",0,IF(OR($U3627="OUT",$U3627="TRF"),N($M3627),0))</f>
        <v>0</v>
      </c>
      <c r="R3627" s="32">
        <f>IF($B3627="",0,IF($U3627="IN",N($M3627),0))</f>
        <v>0</v>
      </c>
      <c r="S3627" s="33">
        <f>IF($B3627="","",IF($M3627="","⚠ مبلغ",IF($E3627="","⚠ بانک عامل",IF(AND($U3627="TRF",$F3627=""),"⚠ بانک مقصد",IF(AND($V3627&lt;&gt;"NONE",$V3627&lt;&gt;"",$Z3627=""),"⚠ طرف حساب","✓")))))</f>
        <v>0</v>
      </c>
      <c r="T3627" s="29"/>
      <c r="U3627" s="27">
        <f>IFERROR(VLOOKUP($D3627,BankOpTbl,2,0),"")</f>
        <v>0</v>
      </c>
      <c r="V3627" s="27">
        <f>IFERROR(VLOOKUP($D3627,BankOpTbl,3,0),"")</f>
        <v>0</v>
      </c>
      <c r="W3627" s="27">
        <f>IFERROR(VLOOKUP($D3627,BankOpTbl,4,0),"")</f>
        <v>0</v>
      </c>
      <c r="X3627" s="27">
        <f>IF($E3627="","",IFERROR(VLOOKUP($E3627,BankTbl,4,0),""))</f>
        <v>0</v>
      </c>
      <c r="Y3627" s="27">
        <f>IF($F3627="","",IFERROR(VLOOKUP($F3627,BankTbl,4,0),""))</f>
        <v>0</v>
      </c>
      <c r="Z3627" s="27">
        <f>IF($B3627="","",IF($V3627="PICK",LEFT($N3627,5),IF($V3627="FIXED",$W3627,IF($V3627="CODE",$H3627,""))))</f>
        <v>0</v>
      </c>
    </row>
    <row r="3628" spans="1:26" ht="21" customHeight="1">
      <c r="A3628" s="27">
        <f>IF($B3628="","",COUNTA($B$13:$B3628))</f>
        <v>0</v>
      </c>
      <c r="B3628" s="28"/>
      <c r="C3628" s="28"/>
      <c r="D3628" s="29"/>
      <c r="E3628" s="29"/>
      <c r="F3628" s="29"/>
      <c r="G3628" s="28"/>
      <c r="H3628" s="28"/>
      <c r="I3628" s="30">
        <f>IF($H3628="","",IFERROR(VLOOKUP($H3628,AcctTbl,2,0),"کد ناشناخته"))</f>
        <v>0</v>
      </c>
      <c r="J3628" s="27">
        <f>IF($H3628="","",IFERROR(VLOOKUP($H3628,AcctTbl,3,0),""))</f>
        <v>0</v>
      </c>
      <c r="K3628" s="29"/>
      <c r="L3628" s="28"/>
      <c r="M3628" s="31"/>
      <c r="N3628" s="29"/>
      <c r="O3628" s="32">
        <f>IF($B3628="",0,IF($U3628="IN",N($M3628),0))</f>
        <v>0</v>
      </c>
      <c r="P3628" s="32">
        <f>IF($B3628="",0,IF(OR($U3628="OUT",$U3628="TRF"),N($M3628),0))</f>
        <v>0</v>
      </c>
      <c r="Q3628" s="32">
        <f>IF($B3628="",0,IF(OR($U3628="OUT",$U3628="TRF"),N($M3628),0))</f>
        <v>0</v>
      </c>
      <c r="R3628" s="32">
        <f>IF($B3628="",0,IF($U3628="IN",N($M3628),0))</f>
        <v>0</v>
      </c>
      <c r="S3628" s="33">
        <f>IF($B3628="","",IF($M3628="","⚠ مبلغ",IF($E3628="","⚠ بانک عامل",IF(AND($U3628="TRF",$F3628=""),"⚠ بانک مقصد",IF(AND($V3628&lt;&gt;"NONE",$V3628&lt;&gt;"",$Z3628=""),"⚠ طرف حساب","✓")))))</f>
        <v>0</v>
      </c>
      <c r="T3628" s="29"/>
      <c r="U3628" s="27">
        <f>IFERROR(VLOOKUP($D3628,BankOpTbl,2,0),"")</f>
        <v>0</v>
      </c>
      <c r="V3628" s="27">
        <f>IFERROR(VLOOKUP($D3628,BankOpTbl,3,0),"")</f>
        <v>0</v>
      </c>
      <c r="W3628" s="27">
        <f>IFERROR(VLOOKUP($D3628,BankOpTbl,4,0),"")</f>
        <v>0</v>
      </c>
      <c r="X3628" s="27">
        <f>IF($E3628="","",IFERROR(VLOOKUP($E3628,BankTbl,4,0),""))</f>
        <v>0</v>
      </c>
      <c r="Y3628" s="27">
        <f>IF($F3628="","",IFERROR(VLOOKUP($F3628,BankTbl,4,0),""))</f>
        <v>0</v>
      </c>
      <c r="Z3628" s="27">
        <f>IF($B3628="","",IF($V3628="PICK",LEFT($N3628,5),IF($V3628="FIXED",$W3628,IF($V3628="CODE",$H3628,""))))</f>
        <v>0</v>
      </c>
    </row>
    <row r="3629" spans="1:26" ht="21" customHeight="1">
      <c r="A3629" s="27">
        <f>IF($B3629="","",COUNTA($B$13:$B3629))</f>
        <v>0</v>
      </c>
      <c r="B3629" s="28"/>
      <c r="C3629" s="28"/>
      <c r="D3629" s="29"/>
      <c r="E3629" s="29"/>
      <c r="F3629" s="29"/>
      <c r="G3629" s="28"/>
      <c r="H3629" s="28"/>
      <c r="I3629" s="30">
        <f>IF($H3629="","",IFERROR(VLOOKUP($H3629,AcctTbl,2,0),"کد ناشناخته"))</f>
        <v>0</v>
      </c>
      <c r="J3629" s="27">
        <f>IF($H3629="","",IFERROR(VLOOKUP($H3629,AcctTbl,3,0),""))</f>
        <v>0</v>
      </c>
      <c r="K3629" s="29"/>
      <c r="L3629" s="28"/>
      <c r="M3629" s="31"/>
      <c r="N3629" s="29"/>
      <c r="O3629" s="32">
        <f>IF($B3629="",0,IF($U3629="IN",N($M3629),0))</f>
        <v>0</v>
      </c>
      <c r="P3629" s="32">
        <f>IF($B3629="",0,IF(OR($U3629="OUT",$U3629="TRF"),N($M3629),0))</f>
        <v>0</v>
      </c>
      <c r="Q3629" s="32">
        <f>IF($B3629="",0,IF(OR($U3629="OUT",$U3629="TRF"),N($M3629),0))</f>
        <v>0</v>
      </c>
      <c r="R3629" s="32">
        <f>IF($B3629="",0,IF($U3629="IN",N($M3629),0))</f>
        <v>0</v>
      </c>
      <c r="S3629" s="33">
        <f>IF($B3629="","",IF($M3629="","⚠ مبلغ",IF($E3629="","⚠ بانک عامل",IF(AND($U3629="TRF",$F3629=""),"⚠ بانک مقصد",IF(AND($V3629&lt;&gt;"NONE",$V3629&lt;&gt;"",$Z3629=""),"⚠ طرف حساب","✓")))))</f>
        <v>0</v>
      </c>
      <c r="T3629" s="29"/>
      <c r="U3629" s="27">
        <f>IFERROR(VLOOKUP($D3629,BankOpTbl,2,0),"")</f>
        <v>0</v>
      </c>
      <c r="V3629" s="27">
        <f>IFERROR(VLOOKUP($D3629,BankOpTbl,3,0),"")</f>
        <v>0</v>
      </c>
      <c r="W3629" s="27">
        <f>IFERROR(VLOOKUP($D3629,BankOpTbl,4,0),"")</f>
        <v>0</v>
      </c>
      <c r="X3629" s="27">
        <f>IF($E3629="","",IFERROR(VLOOKUP($E3629,BankTbl,4,0),""))</f>
        <v>0</v>
      </c>
      <c r="Y3629" s="27">
        <f>IF($F3629="","",IFERROR(VLOOKUP($F3629,BankTbl,4,0),""))</f>
        <v>0</v>
      </c>
      <c r="Z3629" s="27">
        <f>IF($B3629="","",IF($V3629="PICK",LEFT($N3629,5),IF($V3629="FIXED",$W3629,IF($V3629="CODE",$H3629,""))))</f>
        <v>0</v>
      </c>
    </row>
    <row r="3630" spans="1:26" ht="21" customHeight="1">
      <c r="A3630" s="27">
        <f>IF($B3630="","",COUNTA($B$13:$B3630))</f>
        <v>0</v>
      </c>
      <c r="B3630" s="28"/>
      <c r="C3630" s="28"/>
      <c r="D3630" s="29"/>
      <c r="E3630" s="29"/>
      <c r="F3630" s="29"/>
      <c r="G3630" s="28"/>
      <c r="H3630" s="28"/>
      <c r="I3630" s="30">
        <f>IF($H3630="","",IFERROR(VLOOKUP($H3630,AcctTbl,2,0),"کد ناشناخته"))</f>
        <v>0</v>
      </c>
      <c r="J3630" s="27">
        <f>IF($H3630="","",IFERROR(VLOOKUP($H3630,AcctTbl,3,0),""))</f>
        <v>0</v>
      </c>
      <c r="K3630" s="29"/>
      <c r="L3630" s="28"/>
      <c r="M3630" s="31"/>
      <c r="N3630" s="29"/>
      <c r="O3630" s="32">
        <f>IF($B3630="",0,IF($U3630="IN",N($M3630),0))</f>
        <v>0</v>
      </c>
      <c r="P3630" s="32">
        <f>IF($B3630="",0,IF(OR($U3630="OUT",$U3630="TRF"),N($M3630),0))</f>
        <v>0</v>
      </c>
      <c r="Q3630" s="32">
        <f>IF($B3630="",0,IF(OR($U3630="OUT",$U3630="TRF"),N($M3630),0))</f>
        <v>0</v>
      </c>
      <c r="R3630" s="32">
        <f>IF($B3630="",0,IF($U3630="IN",N($M3630),0))</f>
        <v>0</v>
      </c>
      <c r="S3630" s="33">
        <f>IF($B3630="","",IF($M3630="","⚠ مبلغ",IF($E3630="","⚠ بانک عامل",IF(AND($U3630="TRF",$F3630=""),"⚠ بانک مقصد",IF(AND($V3630&lt;&gt;"NONE",$V3630&lt;&gt;"",$Z3630=""),"⚠ طرف حساب","✓")))))</f>
        <v>0</v>
      </c>
      <c r="T3630" s="29"/>
      <c r="U3630" s="27">
        <f>IFERROR(VLOOKUP($D3630,BankOpTbl,2,0),"")</f>
        <v>0</v>
      </c>
      <c r="V3630" s="27">
        <f>IFERROR(VLOOKUP($D3630,BankOpTbl,3,0),"")</f>
        <v>0</v>
      </c>
      <c r="W3630" s="27">
        <f>IFERROR(VLOOKUP($D3630,BankOpTbl,4,0),"")</f>
        <v>0</v>
      </c>
      <c r="X3630" s="27">
        <f>IF($E3630="","",IFERROR(VLOOKUP($E3630,BankTbl,4,0),""))</f>
        <v>0</v>
      </c>
      <c r="Y3630" s="27">
        <f>IF($F3630="","",IFERROR(VLOOKUP($F3630,BankTbl,4,0),""))</f>
        <v>0</v>
      </c>
      <c r="Z3630" s="27">
        <f>IF($B3630="","",IF($V3630="PICK",LEFT($N3630,5),IF($V3630="FIXED",$W3630,IF($V3630="CODE",$H3630,""))))</f>
        <v>0</v>
      </c>
    </row>
    <row r="3631" spans="1:26" ht="21" customHeight="1">
      <c r="A3631" s="27">
        <f>IF($B3631="","",COUNTA($B$13:$B3631))</f>
        <v>0</v>
      </c>
      <c r="B3631" s="28"/>
      <c r="C3631" s="28"/>
      <c r="D3631" s="29"/>
      <c r="E3631" s="29"/>
      <c r="F3631" s="29"/>
      <c r="G3631" s="28"/>
      <c r="H3631" s="28"/>
      <c r="I3631" s="30">
        <f>IF($H3631="","",IFERROR(VLOOKUP($H3631,AcctTbl,2,0),"کد ناشناخته"))</f>
        <v>0</v>
      </c>
      <c r="J3631" s="27">
        <f>IF($H3631="","",IFERROR(VLOOKUP($H3631,AcctTbl,3,0),""))</f>
        <v>0</v>
      </c>
      <c r="K3631" s="29"/>
      <c r="L3631" s="28"/>
      <c r="M3631" s="31"/>
      <c r="N3631" s="29"/>
      <c r="O3631" s="32">
        <f>IF($B3631="",0,IF($U3631="IN",N($M3631),0))</f>
        <v>0</v>
      </c>
      <c r="P3631" s="32">
        <f>IF($B3631="",0,IF(OR($U3631="OUT",$U3631="TRF"),N($M3631),0))</f>
        <v>0</v>
      </c>
      <c r="Q3631" s="32">
        <f>IF($B3631="",0,IF(OR($U3631="OUT",$U3631="TRF"),N($M3631),0))</f>
        <v>0</v>
      </c>
      <c r="R3631" s="32">
        <f>IF($B3631="",0,IF($U3631="IN",N($M3631),0))</f>
        <v>0</v>
      </c>
      <c r="S3631" s="33">
        <f>IF($B3631="","",IF($M3631="","⚠ مبلغ",IF($E3631="","⚠ بانک عامل",IF(AND($U3631="TRF",$F3631=""),"⚠ بانک مقصد",IF(AND($V3631&lt;&gt;"NONE",$V3631&lt;&gt;"",$Z3631=""),"⚠ طرف حساب","✓")))))</f>
        <v>0</v>
      </c>
      <c r="T3631" s="29"/>
      <c r="U3631" s="27">
        <f>IFERROR(VLOOKUP($D3631,BankOpTbl,2,0),"")</f>
        <v>0</v>
      </c>
      <c r="V3631" s="27">
        <f>IFERROR(VLOOKUP($D3631,BankOpTbl,3,0),"")</f>
        <v>0</v>
      </c>
      <c r="W3631" s="27">
        <f>IFERROR(VLOOKUP($D3631,BankOpTbl,4,0),"")</f>
        <v>0</v>
      </c>
      <c r="X3631" s="27">
        <f>IF($E3631="","",IFERROR(VLOOKUP($E3631,BankTbl,4,0),""))</f>
        <v>0</v>
      </c>
      <c r="Y3631" s="27">
        <f>IF($F3631="","",IFERROR(VLOOKUP($F3631,BankTbl,4,0),""))</f>
        <v>0</v>
      </c>
      <c r="Z3631" s="27">
        <f>IF($B3631="","",IF($V3631="PICK",LEFT($N3631,5),IF($V3631="FIXED",$W3631,IF($V3631="CODE",$H3631,""))))</f>
        <v>0</v>
      </c>
    </row>
    <row r="3632" spans="1:26" ht="21" customHeight="1">
      <c r="A3632" s="27">
        <f>IF($B3632="","",COUNTA($B$13:$B3632))</f>
        <v>0</v>
      </c>
      <c r="B3632" s="28"/>
      <c r="C3632" s="28"/>
      <c r="D3632" s="29"/>
      <c r="E3632" s="29"/>
      <c r="F3632" s="29"/>
      <c r="G3632" s="28"/>
      <c r="H3632" s="28"/>
      <c r="I3632" s="30">
        <f>IF($H3632="","",IFERROR(VLOOKUP($H3632,AcctTbl,2,0),"کد ناشناخته"))</f>
        <v>0</v>
      </c>
      <c r="J3632" s="27">
        <f>IF($H3632="","",IFERROR(VLOOKUP($H3632,AcctTbl,3,0),""))</f>
        <v>0</v>
      </c>
      <c r="K3632" s="29"/>
      <c r="L3632" s="28"/>
      <c r="M3632" s="31"/>
      <c r="N3632" s="29"/>
      <c r="O3632" s="32">
        <f>IF($B3632="",0,IF($U3632="IN",N($M3632),0))</f>
        <v>0</v>
      </c>
      <c r="P3632" s="32">
        <f>IF($B3632="",0,IF(OR($U3632="OUT",$U3632="TRF"),N($M3632),0))</f>
        <v>0</v>
      </c>
      <c r="Q3632" s="32">
        <f>IF($B3632="",0,IF(OR($U3632="OUT",$U3632="TRF"),N($M3632),0))</f>
        <v>0</v>
      </c>
      <c r="R3632" s="32">
        <f>IF($B3632="",0,IF($U3632="IN",N($M3632),0))</f>
        <v>0</v>
      </c>
      <c r="S3632" s="33">
        <f>IF($B3632="","",IF($M3632="","⚠ مبلغ",IF($E3632="","⚠ بانک عامل",IF(AND($U3632="TRF",$F3632=""),"⚠ بانک مقصد",IF(AND($V3632&lt;&gt;"NONE",$V3632&lt;&gt;"",$Z3632=""),"⚠ طرف حساب","✓")))))</f>
        <v>0</v>
      </c>
      <c r="T3632" s="29"/>
      <c r="U3632" s="27">
        <f>IFERROR(VLOOKUP($D3632,BankOpTbl,2,0),"")</f>
        <v>0</v>
      </c>
      <c r="V3632" s="27">
        <f>IFERROR(VLOOKUP($D3632,BankOpTbl,3,0),"")</f>
        <v>0</v>
      </c>
      <c r="W3632" s="27">
        <f>IFERROR(VLOOKUP($D3632,BankOpTbl,4,0),"")</f>
        <v>0</v>
      </c>
      <c r="X3632" s="27">
        <f>IF($E3632="","",IFERROR(VLOOKUP($E3632,BankTbl,4,0),""))</f>
        <v>0</v>
      </c>
      <c r="Y3632" s="27">
        <f>IF($F3632="","",IFERROR(VLOOKUP($F3632,BankTbl,4,0),""))</f>
        <v>0</v>
      </c>
      <c r="Z3632" s="27">
        <f>IF($B3632="","",IF($V3632="PICK",LEFT($N3632,5),IF($V3632="FIXED",$W3632,IF($V3632="CODE",$H3632,""))))</f>
        <v>0</v>
      </c>
    </row>
    <row r="3633" spans="1:26" ht="21" customHeight="1">
      <c r="A3633" s="27">
        <f>IF($B3633="","",COUNTA($B$13:$B3633))</f>
        <v>0</v>
      </c>
      <c r="B3633" s="28"/>
      <c r="C3633" s="28"/>
      <c r="D3633" s="29"/>
      <c r="E3633" s="29"/>
      <c r="F3633" s="29"/>
      <c r="G3633" s="28"/>
      <c r="H3633" s="28"/>
      <c r="I3633" s="30">
        <f>IF($H3633="","",IFERROR(VLOOKUP($H3633,AcctTbl,2,0),"کد ناشناخته"))</f>
        <v>0</v>
      </c>
      <c r="J3633" s="27">
        <f>IF($H3633="","",IFERROR(VLOOKUP($H3633,AcctTbl,3,0),""))</f>
        <v>0</v>
      </c>
      <c r="K3633" s="29"/>
      <c r="L3633" s="28"/>
      <c r="M3633" s="31"/>
      <c r="N3633" s="29"/>
      <c r="O3633" s="32">
        <f>IF($B3633="",0,IF($U3633="IN",N($M3633),0))</f>
        <v>0</v>
      </c>
      <c r="P3633" s="32">
        <f>IF($B3633="",0,IF(OR($U3633="OUT",$U3633="TRF"),N($M3633),0))</f>
        <v>0</v>
      </c>
      <c r="Q3633" s="32">
        <f>IF($B3633="",0,IF(OR($U3633="OUT",$U3633="TRF"),N($M3633),0))</f>
        <v>0</v>
      </c>
      <c r="R3633" s="32">
        <f>IF($B3633="",0,IF($U3633="IN",N($M3633),0))</f>
        <v>0</v>
      </c>
      <c r="S3633" s="33">
        <f>IF($B3633="","",IF($M3633="","⚠ مبلغ",IF($E3633="","⚠ بانک عامل",IF(AND($U3633="TRF",$F3633=""),"⚠ بانک مقصد",IF(AND($V3633&lt;&gt;"NONE",$V3633&lt;&gt;"",$Z3633=""),"⚠ طرف حساب","✓")))))</f>
        <v>0</v>
      </c>
      <c r="T3633" s="29"/>
      <c r="U3633" s="27">
        <f>IFERROR(VLOOKUP($D3633,BankOpTbl,2,0),"")</f>
        <v>0</v>
      </c>
      <c r="V3633" s="27">
        <f>IFERROR(VLOOKUP($D3633,BankOpTbl,3,0),"")</f>
        <v>0</v>
      </c>
      <c r="W3633" s="27">
        <f>IFERROR(VLOOKUP($D3633,BankOpTbl,4,0),"")</f>
        <v>0</v>
      </c>
      <c r="X3633" s="27">
        <f>IF($E3633="","",IFERROR(VLOOKUP($E3633,BankTbl,4,0),""))</f>
        <v>0</v>
      </c>
      <c r="Y3633" s="27">
        <f>IF($F3633="","",IFERROR(VLOOKUP($F3633,BankTbl,4,0),""))</f>
        <v>0</v>
      </c>
      <c r="Z3633" s="27">
        <f>IF($B3633="","",IF($V3633="PICK",LEFT($N3633,5),IF($V3633="FIXED",$W3633,IF($V3633="CODE",$H3633,""))))</f>
        <v>0</v>
      </c>
    </row>
    <row r="3634" spans="1:26" ht="21" customHeight="1">
      <c r="A3634" s="27">
        <f>IF($B3634="","",COUNTA($B$13:$B3634))</f>
        <v>0</v>
      </c>
      <c r="B3634" s="28"/>
      <c r="C3634" s="28"/>
      <c r="D3634" s="29"/>
      <c r="E3634" s="29"/>
      <c r="F3634" s="29"/>
      <c r="G3634" s="28"/>
      <c r="H3634" s="28"/>
      <c r="I3634" s="30">
        <f>IF($H3634="","",IFERROR(VLOOKUP($H3634,AcctTbl,2,0),"کد ناشناخته"))</f>
        <v>0</v>
      </c>
      <c r="J3634" s="27">
        <f>IF($H3634="","",IFERROR(VLOOKUP($H3634,AcctTbl,3,0),""))</f>
        <v>0</v>
      </c>
      <c r="K3634" s="29"/>
      <c r="L3634" s="28"/>
      <c r="M3634" s="31"/>
      <c r="N3634" s="29"/>
      <c r="O3634" s="32">
        <f>IF($B3634="",0,IF($U3634="IN",N($M3634),0))</f>
        <v>0</v>
      </c>
      <c r="P3634" s="32">
        <f>IF($B3634="",0,IF(OR($U3634="OUT",$U3634="TRF"),N($M3634),0))</f>
        <v>0</v>
      </c>
      <c r="Q3634" s="32">
        <f>IF($B3634="",0,IF(OR($U3634="OUT",$U3634="TRF"),N($M3634),0))</f>
        <v>0</v>
      </c>
      <c r="R3634" s="32">
        <f>IF($B3634="",0,IF($U3634="IN",N($M3634),0))</f>
        <v>0</v>
      </c>
      <c r="S3634" s="33">
        <f>IF($B3634="","",IF($M3634="","⚠ مبلغ",IF($E3634="","⚠ بانک عامل",IF(AND($U3634="TRF",$F3634=""),"⚠ بانک مقصد",IF(AND($V3634&lt;&gt;"NONE",$V3634&lt;&gt;"",$Z3634=""),"⚠ طرف حساب","✓")))))</f>
        <v>0</v>
      </c>
      <c r="T3634" s="29"/>
      <c r="U3634" s="27">
        <f>IFERROR(VLOOKUP($D3634,BankOpTbl,2,0),"")</f>
        <v>0</v>
      </c>
      <c r="V3634" s="27">
        <f>IFERROR(VLOOKUP($D3634,BankOpTbl,3,0),"")</f>
        <v>0</v>
      </c>
      <c r="W3634" s="27">
        <f>IFERROR(VLOOKUP($D3634,BankOpTbl,4,0),"")</f>
        <v>0</v>
      </c>
      <c r="X3634" s="27">
        <f>IF($E3634="","",IFERROR(VLOOKUP($E3634,BankTbl,4,0),""))</f>
        <v>0</v>
      </c>
      <c r="Y3634" s="27">
        <f>IF($F3634="","",IFERROR(VLOOKUP($F3634,BankTbl,4,0),""))</f>
        <v>0</v>
      </c>
      <c r="Z3634" s="27">
        <f>IF($B3634="","",IF($V3634="PICK",LEFT($N3634,5),IF($V3634="FIXED",$W3634,IF($V3634="CODE",$H3634,""))))</f>
        <v>0</v>
      </c>
    </row>
    <row r="3635" spans="1:26" ht="21" customHeight="1">
      <c r="A3635" s="27">
        <f>IF($B3635="","",COUNTA($B$13:$B3635))</f>
        <v>0</v>
      </c>
      <c r="B3635" s="28"/>
      <c r="C3635" s="28"/>
      <c r="D3635" s="29"/>
      <c r="E3635" s="29"/>
      <c r="F3635" s="29"/>
      <c r="G3635" s="28"/>
      <c r="H3635" s="28"/>
      <c r="I3635" s="30">
        <f>IF($H3635="","",IFERROR(VLOOKUP($H3635,AcctTbl,2,0),"کد ناشناخته"))</f>
        <v>0</v>
      </c>
      <c r="J3635" s="27">
        <f>IF($H3635="","",IFERROR(VLOOKUP($H3635,AcctTbl,3,0),""))</f>
        <v>0</v>
      </c>
      <c r="K3635" s="29"/>
      <c r="L3635" s="28"/>
      <c r="M3635" s="31"/>
      <c r="N3635" s="29"/>
      <c r="O3635" s="32">
        <f>IF($B3635="",0,IF($U3635="IN",N($M3635),0))</f>
        <v>0</v>
      </c>
      <c r="P3635" s="32">
        <f>IF($B3635="",0,IF(OR($U3635="OUT",$U3635="TRF"),N($M3635),0))</f>
        <v>0</v>
      </c>
      <c r="Q3635" s="32">
        <f>IF($B3635="",0,IF(OR($U3635="OUT",$U3635="TRF"),N($M3635),0))</f>
        <v>0</v>
      </c>
      <c r="R3635" s="32">
        <f>IF($B3635="",0,IF($U3635="IN",N($M3635),0))</f>
        <v>0</v>
      </c>
      <c r="S3635" s="33">
        <f>IF($B3635="","",IF($M3635="","⚠ مبلغ",IF($E3635="","⚠ بانک عامل",IF(AND($U3635="TRF",$F3635=""),"⚠ بانک مقصد",IF(AND($V3635&lt;&gt;"NONE",$V3635&lt;&gt;"",$Z3635=""),"⚠ طرف حساب","✓")))))</f>
        <v>0</v>
      </c>
      <c r="T3635" s="29"/>
      <c r="U3635" s="27">
        <f>IFERROR(VLOOKUP($D3635,BankOpTbl,2,0),"")</f>
        <v>0</v>
      </c>
      <c r="V3635" s="27">
        <f>IFERROR(VLOOKUP($D3635,BankOpTbl,3,0),"")</f>
        <v>0</v>
      </c>
      <c r="W3635" s="27">
        <f>IFERROR(VLOOKUP($D3635,BankOpTbl,4,0),"")</f>
        <v>0</v>
      </c>
      <c r="X3635" s="27">
        <f>IF($E3635="","",IFERROR(VLOOKUP($E3635,BankTbl,4,0),""))</f>
        <v>0</v>
      </c>
      <c r="Y3635" s="27">
        <f>IF($F3635="","",IFERROR(VLOOKUP($F3635,BankTbl,4,0),""))</f>
        <v>0</v>
      </c>
      <c r="Z3635" s="27">
        <f>IF($B3635="","",IF($V3635="PICK",LEFT($N3635,5),IF($V3635="FIXED",$W3635,IF($V3635="CODE",$H3635,""))))</f>
        <v>0</v>
      </c>
    </row>
    <row r="3636" spans="1:26" ht="21" customHeight="1">
      <c r="A3636" s="27">
        <f>IF($B3636="","",COUNTA($B$13:$B3636))</f>
        <v>0</v>
      </c>
      <c r="B3636" s="28"/>
      <c r="C3636" s="28"/>
      <c r="D3636" s="29"/>
      <c r="E3636" s="29"/>
      <c r="F3636" s="29"/>
      <c r="G3636" s="28"/>
      <c r="H3636" s="28"/>
      <c r="I3636" s="30">
        <f>IF($H3636="","",IFERROR(VLOOKUP($H3636,AcctTbl,2,0),"کد ناشناخته"))</f>
        <v>0</v>
      </c>
      <c r="J3636" s="27">
        <f>IF($H3636="","",IFERROR(VLOOKUP($H3636,AcctTbl,3,0),""))</f>
        <v>0</v>
      </c>
      <c r="K3636" s="29"/>
      <c r="L3636" s="28"/>
      <c r="M3636" s="31"/>
      <c r="N3636" s="29"/>
      <c r="O3636" s="32">
        <f>IF($B3636="",0,IF($U3636="IN",N($M3636),0))</f>
        <v>0</v>
      </c>
      <c r="P3636" s="32">
        <f>IF($B3636="",0,IF(OR($U3636="OUT",$U3636="TRF"),N($M3636),0))</f>
        <v>0</v>
      </c>
      <c r="Q3636" s="32">
        <f>IF($B3636="",0,IF(OR($U3636="OUT",$U3636="TRF"),N($M3636),0))</f>
        <v>0</v>
      </c>
      <c r="R3636" s="32">
        <f>IF($B3636="",0,IF($U3636="IN",N($M3636),0))</f>
        <v>0</v>
      </c>
      <c r="S3636" s="33">
        <f>IF($B3636="","",IF($M3636="","⚠ مبلغ",IF($E3636="","⚠ بانک عامل",IF(AND($U3636="TRF",$F3636=""),"⚠ بانک مقصد",IF(AND($V3636&lt;&gt;"NONE",$V3636&lt;&gt;"",$Z3636=""),"⚠ طرف حساب","✓")))))</f>
        <v>0</v>
      </c>
      <c r="T3636" s="29"/>
      <c r="U3636" s="27">
        <f>IFERROR(VLOOKUP($D3636,BankOpTbl,2,0),"")</f>
        <v>0</v>
      </c>
      <c r="V3636" s="27">
        <f>IFERROR(VLOOKUP($D3636,BankOpTbl,3,0),"")</f>
        <v>0</v>
      </c>
      <c r="W3636" s="27">
        <f>IFERROR(VLOOKUP($D3636,BankOpTbl,4,0),"")</f>
        <v>0</v>
      </c>
      <c r="X3636" s="27">
        <f>IF($E3636="","",IFERROR(VLOOKUP($E3636,BankTbl,4,0),""))</f>
        <v>0</v>
      </c>
      <c r="Y3636" s="27">
        <f>IF($F3636="","",IFERROR(VLOOKUP($F3636,BankTbl,4,0),""))</f>
        <v>0</v>
      </c>
      <c r="Z3636" s="27">
        <f>IF($B3636="","",IF($V3636="PICK",LEFT($N3636,5),IF($V3636="FIXED",$W3636,IF($V3636="CODE",$H3636,""))))</f>
        <v>0</v>
      </c>
    </row>
    <row r="3637" spans="1:26" ht="21" customHeight="1">
      <c r="A3637" s="27">
        <f>IF($B3637="","",COUNTA($B$13:$B3637))</f>
        <v>0</v>
      </c>
      <c r="B3637" s="28"/>
      <c r="C3637" s="28"/>
      <c r="D3637" s="29"/>
      <c r="E3637" s="29"/>
      <c r="F3637" s="29"/>
      <c r="G3637" s="28"/>
      <c r="H3637" s="28"/>
      <c r="I3637" s="30">
        <f>IF($H3637="","",IFERROR(VLOOKUP($H3637,AcctTbl,2,0),"کد ناشناخته"))</f>
        <v>0</v>
      </c>
      <c r="J3637" s="27">
        <f>IF($H3637="","",IFERROR(VLOOKUP($H3637,AcctTbl,3,0),""))</f>
        <v>0</v>
      </c>
      <c r="K3637" s="29"/>
      <c r="L3637" s="28"/>
      <c r="M3637" s="31"/>
      <c r="N3637" s="29"/>
      <c r="O3637" s="32">
        <f>IF($B3637="",0,IF($U3637="IN",N($M3637),0))</f>
        <v>0</v>
      </c>
      <c r="P3637" s="32">
        <f>IF($B3637="",0,IF(OR($U3637="OUT",$U3637="TRF"),N($M3637),0))</f>
        <v>0</v>
      </c>
      <c r="Q3637" s="32">
        <f>IF($B3637="",0,IF(OR($U3637="OUT",$U3637="TRF"),N($M3637),0))</f>
        <v>0</v>
      </c>
      <c r="R3637" s="32">
        <f>IF($B3637="",0,IF($U3637="IN",N($M3637),0))</f>
        <v>0</v>
      </c>
      <c r="S3637" s="33">
        <f>IF($B3637="","",IF($M3637="","⚠ مبلغ",IF($E3637="","⚠ بانک عامل",IF(AND($U3637="TRF",$F3637=""),"⚠ بانک مقصد",IF(AND($V3637&lt;&gt;"NONE",$V3637&lt;&gt;"",$Z3637=""),"⚠ طرف حساب","✓")))))</f>
        <v>0</v>
      </c>
      <c r="T3637" s="29"/>
      <c r="U3637" s="27">
        <f>IFERROR(VLOOKUP($D3637,BankOpTbl,2,0),"")</f>
        <v>0</v>
      </c>
      <c r="V3637" s="27">
        <f>IFERROR(VLOOKUP($D3637,BankOpTbl,3,0),"")</f>
        <v>0</v>
      </c>
      <c r="W3637" s="27">
        <f>IFERROR(VLOOKUP($D3637,BankOpTbl,4,0),"")</f>
        <v>0</v>
      </c>
      <c r="X3637" s="27">
        <f>IF($E3637="","",IFERROR(VLOOKUP($E3637,BankTbl,4,0),""))</f>
        <v>0</v>
      </c>
      <c r="Y3637" s="27">
        <f>IF($F3637="","",IFERROR(VLOOKUP($F3637,BankTbl,4,0),""))</f>
        <v>0</v>
      </c>
      <c r="Z3637" s="27">
        <f>IF($B3637="","",IF($V3637="PICK",LEFT($N3637,5),IF($V3637="FIXED",$W3637,IF($V3637="CODE",$H3637,""))))</f>
        <v>0</v>
      </c>
    </row>
    <row r="3638" spans="1:26" ht="21" customHeight="1">
      <c r="A3638" s="27">
        <f>IF($B3638="","",COUNTA($B$13:$B3638))</f>
        <v>0</v>
      </c>
      <c r="B3638" s="28"/>
      <c r="C3638" s="28"/>
      <c r="D3638" s="29"/>
      <c r="E3638" s="29"/>
      <c r="F3638" s="29"/>
      <c r="G3638" s="28"/>
      <c r="H3638" s="28"/>
      <c r="I3638" s="30">
        <f>IF($H3638="","",IFERROR(VLOOKUP($H3638,AcctTbl,2,0),"کد ناشناخته"))</f>
        <v>0</v>
      </c>
      <c r="J3638" s="27">
        <f>IF($H3638="","",IFERROR(VLOOKUP($H3638,AcctTbl,3,0),""))</f>
        <v>0</v>
      </c>
      <c r="K3638" s="29"/>
      <c r="L3638" s="28"/>
      <c r="M3638" s="31"/>
      <c r="N3638" s="29"/>
      <c r="O3638" s="32">
        <f>IF($B3638="",0,IF($U3638="IN",N($M3638),0))</f>
        <v>0</v>
      </c>
      <c r="P3638" s="32">
        <f>IF($B3638="",0,IF(OR($U3638="OUT",$U3638="TRF"),N($M3638),0))</f>
        <v>0</v>
      </c>
      <c r="Q3638" s="32">
        <f>IF($B3638="",0,IF(OR($U3638="OUT",$U3638="TRF"),N($M3638),0))</f>
        <v>0</v>
      </c>
      <c r="R3638" s="32">
        <f>IF($B3638="",0,IF($U3638="IN",N($M3638),0))</f>
        <v>0</v>
      </c>
      <c r="S3638" s="33">
        <f>IF($B3638="","",IF($M3638="","⚠ مبلغ",IF($E3638="","⚠ بانک عامل",IF(AND($U3638="TRF",$F3638=""),"⚠ بانک مقصد",IF(AND($V3638&lt;&gt;"NONE",$V3638&lt;&gt;"",$Z3638=""),"⚠ طرف حساب","✓")))))</f>
        <v>0</v>
      </c>
      <c r="T3638" s="29"/>
      <c r="U3638" s="27">
        <f>IFERROR(VLOOKUP($D3638,BankOpTbl,2,0),"")</f>
        <v>0</v>
      </c>
      <c r="V3638" s="27">
        <f>IFERROR(VLOOKUP($D3638,BankOpTbl,3,0),"")</f>
        <v>0</v>
      </c>
      <c r="W3638" s="27">
        <f>IFERROR(VLOOKUP($D3638,BankOpTbl,4,0),"")</f>
        <v>0</v>
      </c>
      <c r="X3638" s="27">
        <f>IF($E3638="","",IFERROR(VLOOKUP($E3638,BankTbl,4,0),""))</f>
        <v>0</v>
      </c>
      <c r="Y3638" s="27">
        <f>IF($F3638="","",IFERROR(VLOOKUP($F3638,BankTbl,4,0),""))</f>
        <v>0</v>
      </c>
      <c r="Z3638" s="27">
        <f>IF($B3638="","",IF($V3638="PICK",LEFT($N3638,5),IF($V3638="FIXED",$W3638,IF($V3638="CODE",$H3638,""))))</f>
        <v>0</v>
      </c>
    </row>
    <row r="3639" spans="1:26" ht="21" customHeight="1">
      <c r="A3639" s="27">
        <f>IF($B3639="","",COUNTA($B$13:$B3639))</f>
        <v>0</v>
      </c>
      <c r="B3639" s="28"/>
      <c r="C3639" s="28"/>
      <c r="D3639" s="29"/>
      <c r="E3639" s="29"/>
      <c r="F3639" s="29"/>
      <c r="G3639" s="28"/>
      <c r="H3639" s="28"/>
      <c r="I3639" s="30">
        <f>IF($H3639="","",IFERROR(VLOOKUP($H3639,AcctTbl,2,0),"کد ناشناخته"))</f>
        <v>0</v>
      </c>
      <c r="J3639" s="27">
        <f>IF($H3639="","",IFERROR(VLOOKUP($H3639,AcctTbl,3,0),""))</f>
        <v>0</v>
      </c>
      <c r="K3639" s="29"/>
      <c r="L3639" s="28"/>
      <c r="M3639" s="31"/>
      <c r="N3639" s="29"/>
      <c r="O3639" s="32">
        <f>IF($B3639="",0,IF($U3639="IN",N($M3639),0))</f>
        <v>0</v>
      </c>
      <c r="P3639" s="32">
        <f>IF($B3639="",0,IF(OR($U3639="OUT",$U3639="TRF"),N($M3639),0))</f>
        <v>0</v>
      </c>
      <c r="Q3639" s="32">
        <f>IF($B3639="",0,IF(OR($U3639="OUT",$U3639="TRF"),N($M3639),0))</f>
        <v>0</v>
      </c>
      <c r="R3639" s="32">
        <f>IF($B3639="",0,IF($U3639="IN",N($M3639),0))</f>
        <v>0</v>
      </c>
      <c r="S3639" s="33">
        <f>IF($B3639="","",IF($M3639="","⚠ مبلغ",IF($E3639="","⚠ بانک عامل",IF(AND($U3639="TRF",$F3639=""),"⚠ بانک مقصد",IF(AND($V3639&lt;&gt;"NONE",$V3639&lt;&gt;"",$Z3639=""),"⚠ طرف حساب","✓")))))</f>
        <v>0</v>
      </c>
      <c r="T3639" s="29"/>
      <c r="U3639" s="27">
        <f>IFERROR(VLOOKUP($D3639,BankOpTbl,2,0),"")</f>
        <v>0</v>
      </c>
      <c r="V3639" s="27">
        <f>IFERROR(VLOOKUP($D3639,BankOpTbl,3,0),"")</f>
        <v>0</v>
      </c>
      <c r="W3639" s="27">
        <f>IFERROR(VLOOKUP($D3639,BankOpTbl,4,0),"")</f>
        <v>0</v>
      </c>
      <c r="X3639" s="27">
        <f>IF($E3639="","",IFERROR(VLOOKUP($E3639,BankTbl,4,0),""))</f>
        <v>0</v>
      </c>
      <c r="Y3639" s="27">
        <f>IF($F3639="","",IFERROR(VLOOKUP($F3639,BankTbl,4,0),""))</f>
        <v>0</v>
      </c>
      <c r="Z3639" s="27">
        <f>IF($B3639="","",IF($V3639="PICK",LEFT($N3639,5),IF($V3639="FIXED",$W3639,IF($V3639="CODE",$H3639,""))))</f>
        <v>0</v>
      </c>
    </row>
    <row r="3640" spans="1:26" ht="21" customHeight="1">
      <c r="A3640" s="27">
        <f>IF($B3640="","",COUNTA($B$13:$B3640))</f>
        <v>0</v>
      </c>
      <c r="B3640" s="28"/>
      <c r="C3640" s="28"/>
      <c r="D3640" s="29"/>
      <c r="E3640" s="29"/>
      <c r="F3640" s="29"/>
      <c r="G3640" s="28"/>
      <c r="H3640" s="28"/>
      <c r="I3640" s="30">
        <f>IF($H3640="","",IFERROR(VLOOKUP($H3640,AcctTbl,2,0),"کد ناشناخته"))</f>
        <v>0</v>
      </c>
      <c r="J3640" s="27">
        <f>IF($H3640="","",IFERROR(VLOOKUP($H3640,AcctTbl,3,0),""))</f>
        <v>0</v>
      </c>
      <c r="K3640" s="29"/>
      <c r="L3640" s="28"/>
      <c r="M3640" s="31"/>
      <c r="N3640" s="29"/>
      <c r="O3640" s="32">
        <f>IF($B3640="",0,IF($U3640="IN",N($M3640),0))</f>
        <v>0</v>
      </c>
      <c r="P3640" s="32">
        <f>IF($B3640="",0,IF(OR($U3640="OUT",$U3640="TRF"),N($M3640),0))</f>
        <v>0</v>
      </c>
      <c r="Q3640" s="32">
        <f>IF($B3640="",0,IF(OR($U3640="OUT",$U3640="TRF"),N($M3640),0))</f>
        <v>0</v>
      </c>
      <c r="R3640" s="32">
        <f>IF($B3640="",0,IF($U3640="IN",N($M3640),0))</f>
        <v>0</v>
      </c>
      <c r="S3640" s="33">
        <f>IF($B3640="","",IF($M3640="","⚠ مبلغ",IF($E3640="","⚠ بانک عامل",IF(AND($U3640="TRF",$F3640=""),"⚠ بانک مقصد",IF(AND($V3640&lt;&gt;"NONE",$V3640&lt;&gt;"",$Z3640=""),"⚠ طرف حساب","✓")))))</f>
        <v>0</v>
      </c>
      <c r="T3640" s="29"/>
      <c r="U3640" s="27">
        <f>IFERROR(VLOOKUP($D3640,BankOpTbl,2,0),"")</f>
        <v>0</v>
      </c>
      <c r="V3640" s="27">
        <f>IFERROR(VLOOKUP($D3640,BankOpTbl,3,0),"")</f>
        <v>0</v>
      </c>
      <c r="W3640" s="27">
        <f>IFERROR(VLOOKUP($D3640,BankOpTbl,4,0),"")</f>
        <v>0</v>
      </c>
      <c r="X3640" s="27">
        <f>IF($E3640="","",IFERROR(VLOOKUP($E3640,BankTbl,4,0),""))</f>
        <v>0</v>
      </c>
      <c r="Y3640" s="27">
        <f>IF($F3640="","",IFERROR(VLOOKUP($F3640,BankTbl,4,0),""))</f>
        <v>0</v>
      </c>
      <c r="Z3640" s="27">
        <f>IF($B3640="","",IF($V3640="PICK",LEFT($N3640,5),IF($V3640="FIXED",$W3640,IF($V3640="CODE",$H3640,""))))</f>
        <v>0</v>
      </c>
    </row>
    <row r="3641" spans="1:26" ht="21" customHeight="1">
      <c r="A3641" s="27">
        <f>IF($B3641="","",COUNTA($B$13:$B3641))</f>
        <v>0</v>
      </c>
      <c r="B3641" s="28"/>
      <c r="C3641" s="28"/>
      <c r="D3641" s="29"/>
      <c r="E3641" s="29"/>
      <c r="F3641" s="29"/>
      <c r="G3641" s="28"/>
      <c r="H3641" s="28"/>
      <c r="I3641" s="30">
        <f>IF($H3641="","",IFERROR(VLOOKUP($H3641,AcctTbl,2,0),"کد ناشناخته"))</f>
        <v>0</v>
      </c>
      <c r="J3641" s="27">
        <f>IF($H3641="","",IFERROR(VLOOKUP($H3641,AcctTbl,3,0),""))</f>
        <v>0</v>
      </c>
      <c r="K3641" s="29"/>
      <c r="L3641" s="28"/>
      <c r="M3641" s="31"/>
      <c r="N3641" s="29"/>
      <c r="O3641" s="32">
        <f>IF($B3641="",0,IF($U3641="IN",N($M3641),0))</f>
        <v>0</v>
      </c>
      <c r="P3641" s="32">
        <f>IF($B3641="",0,IF(OR($U3641="OUT",$U3641="TRF"),N($M3641),0))</f>
        <v>0</v>
      </c>
      <c r="Q3641" s="32">
        <f>IF($B3641="",0,IF(OR($U3641="OUT",$U3641="TRF"),N($M3641),0))</f>
        <v>0</v>
      </c>
      <c r="R3641" s="32">
        <f>IF($B3641="",0,IF($U3641="IN",N($M3641),0))</f>
        <v>0</v>
      </c>
      <c r="S3641" s="33">
        <f>IF($B3641="","",IF($M3641="","⚠ مبلغ",IF($E3641="","⚠ بانک عامل",IF(AND($U3641="TRF",$F3641=""),"⚠ بانک مقصد",IF(AND($V3641&lt;&gt;"NONE",$V3641&lt;&gt;"",$Z3641=""),"⚠ طرف حساب","✓")))))</f>
        <v>0</v>
      </c>
      <c r="T3641" s="29"/>
      <c r="U3641" s="27">
        <f>IFERROR(VLOOKUP($D3641,BankOpTbl,2,0),"")</f>
        <v>0</v>
      </c>
      <c r="V3641" s="27">
        <f>IFERROR(VLOOKUP($D3641,BankOpTbl,3,0),"")</f>
        <v>0</v>
      </c>
      <c r="W3641" s="27">
        <f>IFERROR(VLOOKUP($D3641,BankOpTbl,4,0),"")</f>
        <v>0</v>
      </c>
      <c r="X3641" s="27">
        <f>IF($E3641="","",IFERROR(VLOOKUP($E3641,BankTbl,4,0),""))</f>
        <v>0</v>
      </c>
      <c r="Y3641" s="27">
        <f>IF($F3641="","",IFERROR(VLOOKUP($F3641,BankTbl,4,0),""))</f>
        <v>0</v>
      </c>
      <c r="Z3641" s="27">
        <f>IF($B3641="","",IF($V3641="PICK",LEFT($N3641,5),IF($V3641="FIXED",$W3641,IF($V3641="CODE",$H3641,""))))</f>
        <v>0</v>
      </c>
    </row>
    <row r="3642" spans="1:26" ht="21" customHeight="1">
      <c r="A3642" s="27">
        <f>IF($B3642="","",COUNTA($B$13:$B3642))</f>
        <v>0</v>
      </c>
      <c r="B3642" s="28"/>
      <c r="C3642" s="28"/>
      <c r="D3642" s="29"/>
      <c r="E3642" s="29"/>
      <c r="F3642" s="29"/>
      <c r="G3642" s="28"/>
      <c r="H3642" s="28"/>
      <c r="I3642" s="30">
        <f>IF($H3642="","",IFERROR(VLOOKUP($H3642,AcctTbl,2,0),"کد ناشناخته"))</f>
        <v>0</v>
      </c>
      <c r="J3642" s="27">
        <f>IF($H3642="","",IFERROR(VLOOKUP($H3642,AcctTbl,3,0),""))</f>
        <v>0</v>
      </c>
      <c r="K3642" s="29"/>
      <c r="L3642" s="28"/>
      <c r="M3642" s="31"/>
      <c r="N3642" s="29"/>
      <c r="O3642" s="32">
        <f>IF($B3642="",0,IF($U3642="IN",N($M3642),0))</f>
        <v>0</v>
      </c>
      <c r="P3642" s="32">
        <f>IF($B3642="",0,IF(OR($U3642="OUT",$U3642="TRF"),N($M3642),0))</f>
        <v>0</v>
      </c>
      <c r="Q3642" s="32">
        <f>IF($B3642="",0,IF(OR($U3642="OUT",$U3642="TRF"),N($M3642),0))</f>
        <v>0</v>
      </c>
      <c r="R3642" s="32">
        <f>IF($B3642="",0,IF($U3642="IN",N($M3642),0))</f>
        <v>0</v>
      </c>
      <c r="S3642" s="33">
        <f>IF($B3642="","",IF($M3642="","⚠ مبلغ",IF($E3642="","⚠ بانک عامل",IF(AND($U3642="TRF",$F3642=""),"⚠ بانک مقصد",IF(AND($V3642&lt;&gt;"NONE",$V3642&lt;&gt;"",$Z3642=""),"⚠ طرف حساب","✓")))))</f>
        <v>0</v>
      </c>
      <c r="T3642" s="29"/>
      <c r="U3642" s="27">
        <f>IFERROR(VLOOKUP($D3642,BankOpTbl,2,0),"")</f>
        <v>0</v>
      </c>
      <c r="V3642" s="27">
        <f>IFERROR(VLOOKUP($D3642,BankOpTbl,3,0),"")</f>
        <v>0</v>
      </c>
      <c r="W3642" s="27">
        <f>IFERROR(VLOOKUP($D3642,BankOpTbl,4,0),"")</f>
        <v>0</v>
      </c>
      <c r="X3642" s="27">
        <f>IF($E3642="","",IFERROR(VLOOKUP($E3642,BankTbl,4,0),""))</f>
        <v>0</v>
      </c>
      <c r="Y3642" s="27">
        <f>IF($F3642="","",IFERROR(VLOOKUP($F3642,BankTbl,4,0),""))</f>
        <v>0</v>
      </c>
      <c r="Z3642" s="27">
        <f>IF($B3642="","",IF($V3642="PICK",LEFT($N3642,5),IF($V3642="FIXED",$W3642,IF($V3642="CODE",$H3642,""))))</f>
        <v>0</v>
      </c>
    </row>
    <row r="3643" spans="1:26" ht="21" customHeight="1">
      <c r="A3643" s="27">
        <f>IF($B3643="","",COUNTA($B$13:$B3643))</f>
        <v>0</v>
      </c>
      <c r="B3643" s="28"/>
      <c r="C3643" s="28"/>
      <c r="D3643" s="29"/>
      <c r="E3643" s="29"/>
      <c r="F3643" s="29"/>
      <c r="G3643" s="28"/>
      <c r="H3643" s="28"/>
      <c r="I3643" s="30">
        <f>IF($H3643="","",IFERROR(VLOOKUP($H3643,AcctTbl,2,0),"کد ناشناخته"))</f>
        <v>0</v>
      </c>
      <c r="J3643" s="27">
        <f>IF($H3643="","",IFERROR(VLOOKUP($H3643,AcctTbl,3,0),""))</f>
        <v>0</v>
      </c>
      <c r="K3643" s="29"/>
      <c r="L3643" s="28"/>
      <c r="M3643" s="31"/>
      <c r="N3643" s="29"/>
      <c r="O3643" s="32">
        <f>IF($B3643="",0,IF($U3643="IN",N($M3643),0))</f>
        <v>0</v>
      </c>
      <c r="P3643" s="32">
        <f>IF($B3643="",0,IF(OR($U3643="OUT",$U3643="TRF"),N($M3643),0))</f>
        <v>0</v>
      </c>
      <c r="Q3643" s="32">
        <f>IF($B3643="",0,IF(OR($U3643="OUT",$U3643="TRF"),N($M3643),0))</f>
        <v>0</v>
      </c>
      <c r="R3643" s="32">
        <f>IF($B3643="",0,IF($U3643="IN",N($M3643),0))</f>
        <v>0</v>
      </c>
      <c r="S3643" s="33">
        <f>IF($B3643="","",IF($M3643="","⚠ مبلغ",IF($E3643="","⚠ بانک عامل",IF(AND($U3643="TRF",$F3643=""),"⚠ بانک مقصد",IF(AND($V3643&lt;&gt;"NONE",$V3643&lt;&gt;"",$Z3643=""),"⚠ طرف حساب","✓")))))</f>
        <v>0</v>
      </c>
      <c r="T3643" s="29"/>
      <c r="U3643" s="27">
        <f>IFERROR(VLOOKUP($D3643,BankOpTbl,2,0),"")</f>
        <v>0</v>
      </c>
      <c r="V3643" s="27">
        <f>IFERROR(VLOOKUP($D3643,BankOpTbl,3,0),"")</f>
        <v>0</v>
      </c>
      <c r="W3643" s="27">
        <f>IFERROR(VLOOKUP($D3643,BankOpTbl,4,0),"")</f>
        <v>0</v>
      </c>
      <c r="X3643" s="27">
        <f>IF($E3643="","",IFERROR(VLOOKUP($E3643,BankTbl,4,0),""))</f>
        <v>0</v>
      </c>
      <c r="Y3643" s="27">
        <f>IF($F3643="","",IFERROR(VLOOKUP($F3643,BankTbl,4,0),""))</f>
        <v>0</v>
      </c>
      <c r="Z3643" s="27">
        <f>IF($B3643="","",IF($V3643="PICK",LEFT($N3643,5),IF($V3643="FIXED",$W3643,IF($V3643="CODE",$H3643,""))))</f>
        <v>0</v>
      </c>
    </row>
    <row r="3644" spans="1:26" ht="21" customHeight="1">
      <c r="A3644" s="27">
        <f>IF($B3644="","",COUNTA($B$13:$B3644))</f>
        <v>0</v>
      </c>
      <c r="B3644" s="28"/>
      <c r="C3644" s="28"/>
      <c r="D3644" s="29"/>
      <c r="E3644" s="29"/>
      <c r="F3644" s="29"/>
      <c r="G3644" s="28"/>
      <c r="H3644" s="28"/>
      <c r="I3644" s="30">
        <f>IF($H3644="","",IFERROR(VLOOKUP($H3644,AcctTbl,2,0),"کد ناشناخته"))</f>
        <v>0</v>
      </c>
      <c r="J3644" s="27">
        <f>IF($H3644="","",IFERROR(VLOOKUP($H3644,AcctTbl,3,0),""))</f>
        <v>0</v>
      </c>
      <c r="K3644" s="29"/>
      <c r="L3644" s="28"/>
      <c r="M3644" s="31"/>
      <c r="N3644" s="29"/>
      <c r="O3644" s="32">
        <f>IF($B3644="",0,IF($U3644="IN",N($M3644),0))</f>
        <v>0</v>
      </c>
      <c r="P3644" s="32">
        <f>IF($B3644="",0,IF(OR($U3644="OUT",$U3644="TRF"),N($M3644),0))</f>
        <v>0</v>
      </c>
      <c r="Q3644" s="32">
        <f>IF($B3644="",0,IF(OR($U3644="OUT",$U3644="TRF"),N($M3644),0))</f>
        <v>0</v>
      </c>
      <c r="R3644" s="32">
        <f>IF($B3644="",0,IF($U3644="IN",N($M3644),0))</f>
        <v>0</v>
      </c>
      <c r="S3644" s="33">
        <f>IF($B3644="","",IF($M3644="","⚠ مبلغ",IF($E3644="","⚠ بانک عامل",IF(AND($U3644="TRF",$F3644=""),"⚠ بانک مقصد",IF(AND($V3644&lt;&gt;"NONE",$V3644&lt;&gt;"",$Z3644=""),"⚠ طرف حساب","✓")))))</f>
        <v>0</v>
      </c>
      <c r="T3644" s="29"/>
      <c r="U3644" s="27">
        <f>IFERROR(VLOOKUP($D3644,BankOpTbl,2,0),"")</f>
        <v>0</v>
      </c>
      <c r="V3644" s="27">
        <f>IFERROR(VLOOKUP($D3644,BankOpTbl,3,0),"")</f>
        <v>0</v>
      </c>
      <c r="W3644" s="27">
        <f>IFERROR(VLOOKUP($D3644,BankOpTbl,4,0),"")</f>
        <v>0</v>
      </c>
      <c r="X3644" s="27">
        <f>IF($E3644="","",IFERROR(VLOOKUP($E3644,BankTbl,4,0),""))</f>
        <v>0</v>
      </c>
      <c r="Y3644" s="27">
        <f>IF($F3644="","",IFERROR(VLOOKUP($F3644,BankTbl,4,0),""))</f>
        <v>0</v>
      </c>
      <c r="Z3644" s="27">
        <f>IF($B3644="","",IF($V3644="PICK",LEFT($N3644,5),IF($V3644="FIXED",$W3644,IF($V3644="CODE",$H3644,""))))</f>
        <v>0</v>
      </c>
    </row>
    <row r="3645" spans="1:26" ht="21" customHeight="1">
      <c r="A3645" s="27">
        <f>IF($B3645="","",COUNTA($B$13:$B3645))</f>
        <v>0</v>
      </c>
      <c r="B3645" s="28"/>
      <c r="C3645" s="28"/>
      <c r="D3645" s="29"/>
      <c r="E3645" s="29"/>
      <c r="F3645" s="29"/>
      <c r="G3645" s="28"/>
      <c r="H3645" s="28"/>
      <c r="I3645" s="30">
        <f>IF($H3645="","",IFERROR(VLOOKUP($H3645,AcctTbl,2,0),"کد ناشناخته"))</f>
        <v>0</v>
      </c>
      <c r="J3645" s="27">
        <f>IF($H3645="","",IFERROR(VLOOKUP($H3645,AcctTbl,3,0),""))</f>
        <v>0</v>
      </c>
      <c r="K3645" s="29"/>
      <c r="L3645" s="28"/>
      <c r="M3645" s="31"/>
      <c r="N3645" s="29"/>
      <c r="O3645" s="32">
        <f>IF($B3645="",0,IF($U3645="IN",N($M3645),0))</f>
        <v>0</v>
      </c>
      <c r="P3645" s="32">
        <f>IF($B3645="",0,IF(OR($U3645="OUT",$U3645="TRF"),N($M3645),0))</f>
        <v>0</v>
      </c>
      <c r="Q3645" s="32">
        <f>IF($B3645="",0,IF(OR($U3645="OUT",$U3645="TRF"),N($M3645),0))</f>
        <v>0</v>
      </c>
      <c r="R3645" s="32">
        <f>IF($B3645="",0,IF($U3645="IN",N($M3645),0))</f>
        <v>0</v>
      </c>
      <c r="S3645" s="33">
        <f>IF($B3645="","",IF($M3645="","⚠ مبلغ",IF($E3645="","⚠ بانک عامل",IF(AND($U3645="TRF",$F3645=""),"⚠ بانک مقصد",IF(AND($V3645&lt;&gt;"NONE",$V3645&lt;&gt;"",$Z3645=""),"⚠ طرف حساب","✓")))))</f>
        <v>0</v>
      </c>
      <c r="T3645" s="29"/>
      <c r="U3645" s="27">
        <f>IFERROR(VLOOKUP($D3645,BankOpTbl,2,0),"")</f>
        <v>0</v>
      </c>
      <c r="V3645" s="27">
        <f>IFERROR(VLOOKUP($D3645,BankOpTbl,3,0),"")</f>
        <v>0</v>
      </c>
      <c r="W3645" s="27">
        <f>IFERROR(VLOOKUP($D3645,BankOpTbl,4,0),"")</f>
        <v>0</v>
      </c>
      <c r="X3645" s="27">
        <f>IF($E3645="","",IFERROR(VLOOKUP($E3645,BankTbl,4,0),""))</f>
        <v>0</v>
      </c>
      <c r="Y3645" s="27">
        <f>IF($F3645="","",IFERROR(VLOOKUP($F3645,BankTbl,4,0),""))</f>
        <v>0</v>
      </c>
      <c r="Z3645" s="27">
        <f>IF($B3645="","",IF($V3645="PICK",LEFT($N3645,5),IF($V3645="FIXED",$W3645,IF($V3645="CODE",$H3645,""))))</f>
        <v>0</v>
      </c>
    </row>
    <row r="3646" spans="1:26" ht="21" customHeight="1">
      <c r="A3646" s="27">
        <f>IF($B3646="","",COUNTA($B$13:$B3646))</f>
        <v>0</v>
      </c>
      <c r="B3646" s="28"/>
      <c r="C3646" s="28"/>
      <c r="D3646" s="29"/>
      <c r="E3646" s="29"/>
      <c r="F3646" s="29"/>
      <c r="G3646" s="28"/>
      <c r="H3646" s="28"/>
      <c r="I3646" s="30">
        <f>IF($H3646="","",IFERROR(VLOOKUP($H3646,AcctTbl,2,0),"کد ناشناخته"))</f>
        <v>0</v>
      </c>
      <c r="J3646" s="27">
        <f>IF($H3646="","",IFERROR(VLOOKUP($H3646,AcctTbl,3,0),""))</f>
        <v>0</v>
      </c>
      <c r="K3646" s="29"/>
      <c r="L3646" s="28"/>
      <c r="M3646" s="31"/>
      <c r="N3646" s="29"/>
      <c r="O3646" s="32">
        <f>IF($B3646="",0,IF($U3646="IN",N($M3646),0))</f>
        <v>0</v>
      </c>
      <c r="P3646" s="32">
        <f>IF($B3646="",0,IF(OR($U3646="OUT",$U3646="TRF"),N($M3646),0))</f>
        <v>0</v>
      </c>
      <c r="Q3646" s="32">
        <f>IF($B3646="",0,IF(OR($U3646="OUT",$U3646="TRF"),N($M3646),0))</f>
        <v>0</v>
      </c>
      <c r="R3646" s="32">
        <f>IF($B3646="",0,IF($U3646="IN",N($M3646),0))</f>
        <v>0</v>
      </c>
      <c r="S3646" s="33">
        <f>IF($B3646="","",IF($M3646="","⚠ مبلغ",IF($E3646="","⚠ بانک عامل",IF(AND($U3646="TRF",$F3646=""),"⚠ بانک مقصد",IF(AND($V3646&lt;&gt;"NONE",$V3646&lt;&gt;"",$Z3646=""),"⚠ طرف حساب","✓")))))</f>
        <v>0</v>
      </c>
      <c r="T3646" s="29"/>
      <c r="U3646" s="27">
        <f>IFERROR(VLOOKUP($D3646,BankOpTbl,2,0),"")</f>
        <v>0</v>
      </c>
      <c r="V3646" s="27">
        <f>IFERROR(VLOOKUP($D3646,BankOpTbl,3,0),"")</f>
        <v>0</v>
      </c>
      <c r="W3646" s="27">
        <f>IFERROR(VLOOKUP($D3646,BankOpTbl,4,0),"")</f>
        <v>0</v>
      </c>
      <c r="X3646" s="27">
        <f>IF($E3646="","",IFERROR(VLOOKUP($E3646,BankTbl,4,0),""))</f>
        <v>0</v>
      </c>
      <c r="Y3646" s="27">
        <f>IF($F3646="","",IFERROR(VLOOKUP($F3646,BankTbl,4,0),""))</f>
        <v>0</v>
      </c>
      <c r="Z3646" s="27">
        <f>IF($B3646="","",IF($V3646="PICK",LEFT($N3646,5),IF($V3646="FIXED",$W3646,IF($V3646="CODE",$H3646,""))))</f>
        <v>0</v>
      </c>
    </row>
    <row r="3647" spans="1:26" ht="21" customHeight="1">
      <c r="A3647" s="27">
        <f>IF($B3647="","",COUNTA($B$13:$B3647))</f>
        <v>0</v>
      </c>
      <c r="B3647" s="28"/>
      <c r="C3647" s="28"/>
      <c r="D3647" s="29"/>
      <c r="E3647" s="29"/>
      <c r="F3647" s="29"/>
      <c r="G3647" s="28"/>
      <c r="H3647" s="28"/>
      <c r="I3647" s="30">
        <f>IF($H3647="","",IFERROR(VLOOKUP($H3647,AcctTbl,2,0),"کد ناشناخته"))</f>
        <v>0</v>
      </c>
      <c r="J3647" s="27">
        <f>IF($H3647="","",IFERROR(VLOOKUP($H3647,AcctTbl,3,0),""))</f>
        <v>0</v>
      </c>
      <c r="K3647" s="29"/>
      <c r="L3647" s="28"/>
      <c r="M3647" s="31"/>
      <c r="N3647" s="29"/>
      <c r="O3647" s="32">
        <f>IF($B3647="",0,IF($U3647="IN",N($M3647),0))</f>
        <v>0</v>
      </c>
      <c r="P3647" s="32">
        <f>IF($B3647="",0,IF(OR($U3647="OUT",$U3647="TRF"),N($M3647),0))</f>
        <v>0</v>
      </c>
      <c r="Q3647" s="32">
        <f>IF($B3647="",0,IF(OR($U3647="OUT",$U3647="TRF"),N($M3647),0))</f>
        <v>0</v>
      </c>
      <c r="R3647" s="32">
        <f>IF($B3647="",0,IF($U3647="IN",N($M3647),0))</f>
        <v>0</v>
      </c>
      <c r="S3647" s="33">
        <f>IF($B3647="","",IF($M3647="","⚠ مبلغ",IF($E3647="","⚠ بانک عامل",IF(AND($U3647="TRF",$F3647=""),"⚠ بانک مقصد",IF(AND($V3647&lt;&gt;"NONE",$V3647&lt;&gt;"",$Z3647=""),"⚠ طرف حساب","✓")))))</f>
        <v>0</v>
      </c>
      <c r="T3647" s="29"/>
      <c r="U3647" s="27">
        <f>IFERROR(VLOOKUP($D3647,BankOpTbl,2,0),"")</f>
        <v>0</v>
      </c>
      <c r="V3647" s="27">
        <f>IFERROR(VLOOKUP($D3647,BankOpTbl,3,0),"")</f>
        <v>0</v>
      </c>
      <c r="W3647" s="27">
        <f>IFERROR(VLOOKUP($D3647,BankOpTbl,4,0),"")</f>
        <v>0</v>
      </c>
      <c r="X3647" s="27">
        <f>IF($E3647="","",IFERROR(VLOOKUP($E3647,BankTbl,4,0),""))</f>
        <v>0</v>
      </c>
      <c r="Y3647" s="27">
        <f>IF($F3647="","",IFERROR(VLOOKUP($F3647,BankTbl,4,0),""))</f>
        <v>0</v>
      </c>
      <c r="Z3647" s="27">
        <f>IF($B3647="","",IF($V3647="PICK",LEFT($N3647,5),IF($V3647="FIXED",$W3647,IF($V3647="CODE",$H3647,""))))</f>
        <v>0</v>
      </c>
    </row>
    <row r="3648" spans="1:26" ht="21" customHeight="1">
      <c r="A3648" s="27">
        <f>IF($B3648="","",COUNTA($B$13:$B3648))</f>
        <v>0</v>
      </c>
      <c r="B3648" s="28"/>
      <c r="C3648" s="28"/>
      <c r="D3648" s="29"/>
      <c r="E3648" s="29"/>
      <c r="F3648" s="29"/>
      <c r="G3648" s="28"/>
      <c r="H3648" s="28"/>
      <c r="I3648" s="30">
        <f>IF($H3648="","",IFERROR(VLOOKUP($H3648,AcctTbl,2,0),"کد ناشناخته"))</f>
        <v>0</v>
      </c>
      <c r="J3648" s="27">
        <f>IF($H3648="","",IFERROR(VLOOKUP($H3648,AcctTbl,3,0),""))</f>
        <v>0</v>
      </c>
      <c r="K3648" s="29"/>
      <c r="L3648" s="28"/>
      <c r="M3648" s="31"/>
      <c r="N3648" s="29"/>
      <c r="O3648" s="32">
        <f>IF($B3648="",0,IF($U3648="IN",N($M3648),0))</f>
        <v>0</v>
      </c>
      <c r="P3648" s="32">
        <f>IF($B3648="",0,IF(OR($U3648="OUT",$U3648="TRF"),N($M3648),0))</f>
        <v>0</v>
      </c>
      <c r="Q3648" s="32">
        <f>IF($B3648="",0,IF(OR($U3648="OUT",$U3648="TRF"),N($M3648),0))</f>
        <v>0</v>
      </c>
      <c r="R3648" s="32">
        <f>IF($B3648="",0,IF($U3648="IN",N($M3648),0))</f>
        <v>0</v>
      </c>
      <c r="S3648" s="33">
        <f>IF($B3648="","",IF($M3648="","⚠ مبلغ",IF($E3648="","⚠ بانک عامل",IF(AND($U3648="TRF",$F3648=""),"⚠ بانک مقصد",IF(AND($V3648&lt;&gt;"NONE",$V3648&lt;&gt;"",$Z3648=""),"⚠ طرف حساب","✓")))))</f>
        <v>0</v>
      </c>
      <c r="T3648" s="29"/>
      <c r="U3648" s="27">
        <f>IFERROR(VLOOKUP($D3648,BankOpTbl,2,0),"")</f>
        <v>0</v>
      </c>
      <c r="V3648" s="27">
        <f>IFERROR(VLOOKUP($D3648,BankOpTbl,3,0),"")</f>
        <v>0</v>
      </c>
      <c r="W3648" s="27">
        <f>IFERROR(VLOOKUP($D3648,BankOpTbl,4,0),"")</f>
        <v>0</v>
      </c>
      <c r="X3648" s="27">
        <f>IF($E3648="","",IFERROR(VLOOKUP($E3648,BankTbl,4,0),""))</f>
        <v>0</v>
      </c>
      <c r="Y3648" s="27">
        <f>IF($F3648="","",IFERROR(VLOOKUP($F3648,BankTbl,4,0),""))</f>
        <v>0</v>
      </c>
      <c r="Z3648" s="27">
        <f>IF($B3648="","",IF($V3648="PICK",LEFT($N3648,5),IF($V3648="FIXED",$W3648,IF($V3648="CODE",$H3648,""))))</f>
        <v>0</v>
      </c>
    </row>
    <row r="3649" spans="1:26" ht="21" customHeight="1">
      <c r="A3649" s="27">
        <f>IF($B3649="","",COUNTA($B$13:$B3649))</f>
        <v>0</v>
      </c>
      <c r="B3649" s="28"/>
      <c r="C3649" s="28"/>
      <c r="D3649" s="29"/>
      <c r="E3649" s="29"/>
      <c r="F3649" s="29"/>
      <c r="G3649" s="28"/>
      <c r="H3649" s="28"/>
      <c r="I3649" s="30">
        <f>IF($H3649="","",IFERROR(VLOOKUP($H3649,AcctTbl,2,0),"کد ناشناخته"))</f>
        <v>0</v>
      </c>
      <c r="J3649" s="27">
        <f>IF($H3649="","",IFERROR(VLOOKUP($H3649,AcctTbl,3,0),""))</f>
        <v>0</v>
      </c>
      <c r="K3649" s="29"/>
      <c r="L3649" s="28"/>
      <c r="M3649" s="31"/>
      <c r="N3649" s="29"/>
      <c r="O3649" s="32">
        <f>IF($B3649="",0,IF($U3649="IN",N($M3649),0))</f>
        <v>0</v>
      </c>
      <c r="P3649" s="32">
        <f>IF($B3649="",0,IF(OR($U3649="OUT",$U3649="TRF"),N($M3649),0))</f>
        <v>0</v>
      </c>
      <c r="Q3649" s="32">
        <f>IF($B3649="",0,IF(OR($U3649="OUT",$U3649="TRF"),N($M3649),0))</f>
        <v>0</v>
      </c>
      <c r="R3649" s="32">
        <f>IF($B3649="",0,IF($U3649="IN",N($M3649),0))</f>
        <v>0</v>
      </c>
      <c r="S3649" s="33">
        <f>IF($B3649="","",IF($M3649="","⚠ مبلغ",IF($E3649="","⚠ بانک عامل",IF(AND($U3649="TRF",$F3649=""),"⚠ بانک مقصد",IF(AND($V3649&lt;&gt;"NONE",$V3649&lt;&gt;"",$Z3649=""),"⚠ طرف حساب","✓")))))</f>
        <v>0</v>
      </c>
      <c r="T3649" s="29"/>
      <c r="U3649" s="27">
        <f>IFERROR(VLOOKUP($D3649,BankOpTbl,2,0),"")</f>
        <v>0</v>
      </c>
      <c r="V3649" s="27">
        <f>IFERROR(VLOOKUP($D3649,BankOpTbl,3,0),"")</f>
        <v>0</v>
      </c>
      <c r="W3649" s="27">
        <f>IFERROR(VLOOKUP($D3649,BankOpTbl,4,0),"")</f>
        <v>0</v>
      </c>
      <c r="X3649" s="27">
        <f>IF($E3649="","",IFERROR(VLOOKUP($E3649,BankTbl,4,0),""))</f>
        <v>0</v>
      </c>
      <c r="Y3649" s="27">
        <f>IF($F3649="","",IFERROR(VLOOKUP($F3649,BankTbl,4,0),""))</f>
        <v>0</v>
      </c>
      <c r="Z3649" s="27">
        <f>IF($B3649="","",IF($V3649="PICK",LEFT($N3649,5),IF($V3649="FIXED",$W3649,IF($V3649="CODE",$H3649,""))))</f>
        <v>0</v>
      </c>
    </row>
    <row r="3650" spans="1:26" ht="21" customHeight="1">
      <c r="A3650" s="27">
        <f>IF($B3650="","",COUNTA($B$13:$B3650))</f>
        <v>0</v>
      </c>
      <c r="B3650" s="28"/>
      <c r="C3650" s="28"/>
      <c r="D3650" s="29"/>
      <c r="E3650" s="29"/>
      <c r="F3650" s="29"/>
      <c r="G3650" s="28"/>
      <c r="H3650" s="28"/>
      <c r="I3650" s="30">
        <f>IF($H3650="","",IFERROR(VLOOKUP($H3650,AcctTbl,2,0),"کد ناشناخته"))</f>
        <v>0</v>
      </c>
      <c r="J3650" s="27">
        <f>IF($H3650="","",IFERROR(VLOOKUP($H3650,AcctTbl,3,0),""))</f>
        <v>0</v>
      </c>
      <c r="K3650" s="29"/>
      <c r="L3650" s="28"/>
      <c r="M3650" s="31"/>
      <c r="N3650" s="29"/>
      <c r="O3650" s="32">
        <f>IF($B3650="",0,IF($U3650="IN",N($M3650),0))</f>
        <v>0</v>
      </c>
      <c r="P3650" s="32">
        <f>IF($B3650="",0,IF(OR($U3650="OUT",$U3650="TRF"),N($M3650),0))</f>
        <v>0</v>
      </c>
      <c r="Q3650" s="32">
        <f>IF($B3650="",0,IF(OR($U3650="OUT",$U3650="TRF"),N($M3650),0))</f>
        <v>0</v>
      </c>
      <c r="R3650" s="32">
        <f>IF($B3650="",0,IF($U3650="IN",N($M3650),0))</f>
        <v>0</v>
      </c>
      <c r="S3650" s="33">
        <f>IF($B3650="","",IF($M3650="","⚠ مبلغ",IF($E3650="","⚠ بانک عامل",IF(AND($U3650="TRF",$F3650=""),"⚠ بانک مقصد",IF(AND($V3650&lt;&gt;"NONE",$V3650&lt;&gt;"",$Z3650=""),"⚠ طرف حساب","✓")))))</f>
        <v>0</v>
      </c>
      <c r="T3650" s="29"/>
      <c r="U3650" s="27">
        <f>IFERROR(VLOOKUP($D3650,BankOpTbl,2,0),"")</f>
        <v>0</v>
      </c>
      <c r="V3650" s="27">
        <f>IFERROR(VLOOKUP($D3650,BankOpTbl,3,0),"")</f>
        <v>0</v>
      </c>
      <c r="W3650" s="27">
        <f>IFERROR(VLOOKUP($D3650,BankOpTbl,4,0),"")</f>
        <v>0</v>
      </c>
      <c r="X3650" s="27">
        <f>IF($E3650="","",IFERROR(VLOOKUP($E3650,BankTbl,4,0),""))</f>
        <v>0</v>
      </c>
      <c r="Y3650" s="27">
        <f>IF($F3650="","",IFERROR(VLOOKUP($F3650,BankTbl,4,0),""))</f>
        <v>0</v>
      </c>
      <c r="Z3650" s="27">
        <f>IF($B3650="","",IF($V3650="PICK",LEFT($N3650,5),IF($V3650="FIXED",$W3650,IF($V3650="CODE",$H3650,""))))</f>
        <v>0</v>
      </c>
    </row>
    <row r="3651" spans="1:26" ht="21" customHeight="1">
      <c r="A3651" s="27">
        <f>IF($B3651="","",COUNTA($B$13:$B3651))</f>
        <v>0</v>
      </c>
      <c r="B3651" s="28"/>
      <c r="C3651" s="28"/>
      <c r="D3651" s="29"/>
      <c r="E3651" s="29"/>
      <c r="F3651" s="29"/>
      <c r="G3651" s="28"/>
      <c r="H3651" s="28"/>
      <c r="I3651" s="30">
        <f>IF($H3651="","",IFERROR(VLOOKUP($H3651,AcctTbl,2,0),"کد ناشناخته"))</f>
        <v>0</v>
      </c>
      <c r="J3651" s="27">
        <f>IF($H3651="","",IFERROR(VLOOKUP($H3651,AcctTbl,3,0),""))</f>
        <v>0</v>
      </c>
      <c r="K3651" s="29"/>
      <c r="L3651" s="28"/>
      <c r="M3651" s="31"/>
      <c r="N3651" s="29"/>
      <c r="O3651" s="32">
        <f>IF($B3651="",0,IF($U3651="IN",N($M3651),0))</f>
        <v>0</v>
      </c>
      <c r="P3651" s="32">
        <f>IF($B3651="",0,IF(OR($U3651="OUT",$U3651="TRF"),N($M3651),0))</f>
        <v>0</v>
      </c>
      <c r="Q3651" s="32">
        <f>IF($B3651="",0,IF(OR($U3651="OUT",$U3651="TRF"),N($M3651),0))</f>
        <v>0</v>
      </c>
      <c r="R3651" s="32">
        <f>IF($B3651="",0,IF($U3651="IN",N($M3651),0))</f>
        <v>0</v>
      </c>
      <c r="S3651" s="33">
        <f>IF($B3651="","",IF($M3651="","⚠ مبلغ",IF($E3651="","⚠ بانک عامل",IF(AND($U3651="TRF",$F3651=""),"⚠ بانک مقصد",IF(AND($V3651&lt;&gt;"NONE",$V3651&lt;&gt;"",$Z3651=""),"⚠ طرف حساب","✓")))))</f>
        <v>0</v>
      </c>
      <c r="T3651" s="29"/>
      <c r="U3651" s="27">
        <f>IFERROR(VLOOKUP($D3651,BankOpTbl,2,0),"")</f>
        <v>0</v>
      </c>
      <c r="V3651" s="27">
        <f>IFERROR(VLOOKUP($D3651,BankOpTbl,3,0),"")</f>
        <v>0</v>
      </c>
      <c r="W3651" s="27">
        <f>IFERROR(VLOOKUP($D3651,BankOpTbl,4,0),"")</f>
        <v>0</v>
      </c>
      <c r="X3651" s="27">
        <f>IF($E3651="","",IFERROR(VLOOKUP($E3651,BankTbl,4,0),""))</f>
        <v>0</v>
      </c>
      <c r="Y3651" s="27">
        <f>IF($F3651="","",IFERROR(VLOOKUP($F3651,BankTbl,4,0),""))</f>
        <v>0</v>
      </c>
      <c r="Z3651" s="27">
        <f>IF($B3651="","",IF($V3651="PICK",LEFT($N3651,5),IF($V3651="FIXED",$W3651,IF($V3651="CODE",$H3651,""))))</f>
        <v>0</v>
      </c>
    </row>
    <row r="3652" spans="1:26" ht="21" customHeight="1">
      <c r="A3652" s="27">
        <f>IF($B3652="","",COUNTA($B$13:$B3652))</f>
        <v>0</v>
      </c>
      <c r="B3652" s="28"/>
      <c r="C3652" s="28"/>
      <c r="D3652" s="29"/>
      <c r="E3652" s="29"/>
      <c r="F3652" s="29"/>
      <c r="G3652" s="28"/>
      <c r="H3652" s="28"/>
      <c r="I3652" s="30">
        <f>IF($H3652="","",IFERROR(VLOOKUP($H3652,AcctTbl,2,0),"کد ناشناخته"))</f>
        <v>0</v>
      </c>
      <c r="J3652" s="27">
        <f>IF($H3652="","",IFERROR(VLOOKUP($H3652,AcctTbl,3,0),""))</f>
        <v>0</v>
      </c>
      <c r="K3652" s="29"/>
      <c r="L3652" s="28"/>
      <c r="M3652" s="31"/>
      <c r="N3652" s="29"/>
      <c r="O3652" s="32">
        <f>IF($B3652="",0,IF($U3652="IN",N($M3652),0))</f>
        <v>0</v>
      </c>
      <c r="P3652" s="32">
        <f>IF($B3652="",0,IF(OR($U3652="OUT",$U3652="TRF"),N($M3652),0))</f>
        <v>0</v>
      </c>
      <c r="Q3652" s="32">
        <f>IF($B3652="",0,IF(OR($U3652="OUT",$U3652="TRF"),N($M3652),0))</f>
        <v>0</v>
      </c>
      <c r="R3652" s="32">
        <f>IF($B3652="",0,IF($U3652="IN",N($M3652),0))</f>
        <v>0</v>
      </c>
      <c r="S3652" s="33">
        <f>IF($B3652="","",IF($M3652="","⚠ مبلغ",IF($E3652="","⚠ بانک عامل",IF(AND($U3652="TRF",$F3652=""),"⚠ بانک مقصد",IF(AND($V3652&lt;&gt;"NONE",$V3652&lt;&gt;"",$Z3652=""),"⚠ طرف حساب","✓")))))</f>
        <v>0</v>
      </c>
      <c r="T3652" s="29"/>
      <c r="U3652" s="27">
        <f>IFERROR(VLOOKUP($D3652,BankOpTbl,2,0),"")</f>
        <v>0</v>
      </c>
      <c r="V3652" s="27">
        <f>IFERROR(VLOOKUP($D3652,BankOpTbl,3,0),"")</f>
        <v>0</v>
      </c>
      <c r="W3652" s="27">
        <f>IFERROR(VLOOKUP($D3652,BankOpTbl,4,0),"")</f>
        <v>0</v>
      </c>
      <c r="X3652" s="27">
        <f>IF($E3652="","",IFERROR(VLOOKUP($E3652,BankTbl,4,0),""))</f>
        <v>0</v>
      </c>
      <c r="Y3652" s="27">
        <f>IF($F3652="","",IFERROR(VLOOKUP($F3652,BankTbl,4,0),""))</f>
        <v>0</v>
      </c>
      <c r="Z3652" s="27">
        <f>IF($B3652="","",IF($V3652="PICK",LEFT($N3652,5),IF($V3652="FIXED",$W3652,IF($V3652="CODE",$H3652,""))))</f>
        <v>0</v>
      </c>
    </row>
    <row r="3653" spans="1:26" ht="21" customHeight="1">
      <c r="A3653" s="27">
        <f>IF($B3653="","",COUNTA($B$13:$B3653))</f>
        <v>0</v>
      </c>
      <c r="B3653" s="28"/>
      <c r="C3653" s="28"/>
      <c r="D3653" s="29"/>
      <c r="E3653" s="29"/>
      <c r="F3653" s="29"/>
      <c r="G3653" s="28"/>
      <c r="H3653" s="28"/>
      <c r="I3653" s="30">
        <f>IF($H3653="","",IFERROR(VLOOKUP($H3653,AcctTbl,2,0),"کد ناشناخته"))</f>
        <v>0</v>
      </c>
      <c r="J3653" s="27">
        <f>IF($H3653="","",IFERROR(VLOOKUP($H3653,AcctTbl,3,0),""))</f>
        <v>0</v>
      </c>
      <c r="K3653" s="29"/>
      <c r="L3653" s="28"/>
      <c r="M3653" s="31"/>
      <c r="N3653" s="29"/>
      <c r="O3653" s="32">
        <f>IF($B3653="",0,IF($U3653="IN",N($M3653),0))</f>
        <v>0</v>
      </c>
      <c r="P3653" s="32">
        <f>IF($B3653="",0,IF(OR($U3653="OUT",$U3653="TRF"),N($M3653),0))</f>
        <v>0</v>
      </c>
      <c r="Q3653" s="32">
        <f>IF($B3653="",0,IF(OR($U3653="OUT",$U3653="TRF"),N($M3653),0))</f>
        <v>0</v>
      </c>
      <c r="R3653" s="32">
        <f>IF($B3653="",0,IF($U3653="IN",N($M3653),0))</f>
        <v>0</v>
      </c>
      <c r="S3653" s="33">
        <f>IF($B3653="","",IF($M3653="","⚠ مبلغ",IF($E3653="","⚠ بانک عامل",IF(AND($U3653="TRF",$F3653=""),"⚠ بانک مقصد",IF(AND($V3653&lt;&gt;"NONE",$V3653&lt;&gt;"",$Z3653=""),"⚠ طرف حساب","✓")))))</f>
        <v>0</v>
      </c>
      <c r="T3653" s="29"/>
      <c r="U3653" s="27">
        <f>IFERROR(VLOOKUP($D3653,BankOpTbl,2,0),"")</f>
        <v>0</v>
      </c>
      <c r="V3653" s="27">
        <f>IFERROR(VLOOKUP($D3653,BankOpTbl,3,0),"")</f>
        <v>0</v>
      </c>
      <c r="W3653" s="27">
        <f>IFERROR(VLOOKUP($D3653,BankOpTbl,4,0),"")</f>
        <v>0</v>
      </c>
      <c r="X3653" s="27">
        <f>IF($E3653="","",IFERROR(VLOOKUP($E3653,BankTbl,4,0),""))</f>
        <v>0</v>
      </c>
      <c r="Y3653" s="27">
        <f>IF($F3653="","",IFERROR(VLOOKUP($F3653,BankTbl,4,0),""))</f>
        <v>0</v>
      </c>
      <c r="Z3653" s="27">
        <f>IF($B3653="","",IF($V3653="PICK",LEFT($N3653,5),IF($V3653="FIXED",$W3653,IF($V3653="CODE",$H3653,""))))</f>
        <v>0</v>
      </c>
    </row>
    <row r="3654" spans="1:26" ht="21" customHeight="1">
      <c r="A3654" s="27">
        <f>IF($B3654="","",COUNTA($B$13:$B3654))</f>
        <v>0</v>
      </c>
      <c r="B3654" s="28"/>
      <c r="C3654" s="28"/>
      <c r="D3654" s="29"/>
      <c r="E3654" s="29"/>
      <c r="F3654" s="29"/>
      <c r="G3654" s="28"/>
      <c r="H3654" s="28"/>
      <c r="I3654" s="30">
        <f>IF($H3654="","",IFERROR(VLOOKUP($H3654,AcctTbl,2,0),"کد ناشناخته"))</f>
        <v>0</v>
      </c>
      <c r="J3654" s="27">
        <f>IF($H3654="","",IFERROR(VLOOKUP($H3654,AcctTbl,3,0),""))</f>
        <v>0</v>
      </c>
      <c r="K3654" s="29"/>
      <c r="L3654" s="28"/>
      <c r="M3654" s="31"/>
      <c r="N3654" s="29"/>
      <c r="O3654" s="32">
        <f>IF($B3654="",0,IF($U3654="IN",N($M3654),0))</f>
        <v>0</v>
      </c>
      <c r="P3654" s="32">
        <f>IF($B3654="",0,IF(OR($U3654="OUT",$U3654="TRF"),N($M3654),0))</f>
        <v>0</v>
      </c>
      <c r="Q3654" s="32">
        <f>IF($B3654="",0,IF(OR($U3654="OUT",$U3654="TRF"),N($M3654),0))</f>
        <v>0</v>
      </c>
      <c r="R3654" s="32">
        <f>IF($B3654="",0,IF($U3654="IN",N($M3654),0))</f>
        <v>0</v>
      </c>
      <c r="S3654" s="33">
        <f>IF($B3654="","",IF($M3654="","⚠ مبلغ",IF($E3654="","⚠ بانک عامل",IF(AND($U3654="TRF",$F3654=""),"⚠ بانک مقصد",IF(AND($V3654&lt;&gt;"NONE",$V3654&lt;&gt;"",$Z3654=""),"⚠ طرف حساب","✓")))))</f>
        <v>0</v>
      </c>
      <c r="T3654" s="29"/>
      <c r="U3654" s="27">
        <f>IFERROR(VLOOKUP($D3654,BankOpTbl,2,0),"")</f>
        <v>0</v>
      </c>
      <c r="V3654" s="27">
        <f>IFERROR(VLOOKUP($D3654,BankOpTbl,3,0),"")</f>
        <v>0</v>
      </c>
      <c r="W3654" s="27">
        <f>IFERROR(VLOOKUP($D3654,BankOpTbl,4,0),"")</f>
        <v>0</v>
      </c>
      <c r="X3654" s="27">
        <f>IF($E3654="","",IFERROR(VLOOKUP($E3654,BankTbl,4,0),""))</f>
        <v>0</v>
      </c>
      <c r="Y3654" s="27">
        <f>IF($F3654="","",IFERROR(VLOOKUP($F3654,BankTbl,4,0),""))</f>
        <v>0</v>
      </c>
      <c r="Z3654" s="27">
        <f>IF($B3654="","",IF($V3654="PICK",LEFT($N3654,5),IF($V3654="FIXED",$W3654,IF($V3654="CODE",$H3654,""))))</f>
        <v>0</v>
      </c>
    </row>
    <row r="3655" spans="1:26" ht="21" customHeight="1">
      <c r="A3655" s="27">
        <f>IF($B3655="","",COUNTA($B$13:$B3655))</f>
        <v>0</v>
      </c>
      <c r="B3655" s="28"/>
      <c r="C3655" s="28"/>
      <c r="D3655" s="29"/>
      <c r="E3655" s="29"/>
      <c r="F3655" s="29"/>
      <c r="G3655" s="28"/>
      <c r="H3655" s="28"/>
      <c r="I3655" s="30">
        <f>IF($H3655="","",IFERROR(VLOOKUP($H3655,AcctTbl,2,0),"کد ناشناخته"))</f>
        <v>0</v>
      </c>
      <c r="J3655" s="27">
        <f>IF($H3655="","",IFERROR(VLOOKUP($H3655,AcctTbl,3,0),""))</f>
        <v>0</v>
      </c>
      <c r="K3655" s="29"/>
      <c r="L3655" s="28"/>
      <c r="M3655" s="31"/>
      <c r="N3655" s="29"/>
      <c r="O3655" s="32">
        <f>IF($B3655="",0,IF($U3655="IN",N($M3655),0))</f>
        <v>0</v>
      </c>
      <c r="P3655" s="32">
        <f>IF($B3655="",0,IF(OR($U3655="OUT",$U3655="TRF"),N($M3655),0))</f>
        <v>0</v>
      </c>
      <c r="Q3655" s="32">
        <f>IF($B3655="",0,IF(OR($U3655="OUT",$U3655="TRF"),N($M3655),0))</f>
        <v>0</v>
      </c>
      <c r="R3655" s="32">
        <f>IF($B3655="",0,IF($U3655="IN",N($M3655),0))</f>
        <v>0</v>
      </c>
      <c r="S3655" s="33">
        <f>IF($B3655="","",IF($M3655="","⚠ مبلغ",IF($E3655="","⚠ بانک عامل",IF(AND($U3655="TRF",$F3655=""),"⚠ بانک مقصد",IF(AND($V3655&lt;&gt;"NONE",$V3655&lt;&gt;"",$Z3655=""),"⚠ طرف حساب","✓")))))</f>
        <v>0</v>
      </c>
      <c r="T3655" s="29"/>
      <c r="U3655" s="27">
        <f>IFERROR(VLOOKUP($D3655,BankOpTbl,2,0),"")</f>
        <v>0</v>
      </c>
      <c r="V3655" s="27">
        <f>IFERROR(VLOOKUP($D3655,BankOpTbl,3,0),"")</f>
        <v>0</v>
      </c>
      <c r="W3655" s="27">
        <f>IFERROR(VLOOKUP($D3655,BankOpTbl,4,0),"")</f>
        <v>0</v>
      </c>
      <c r="X3655" s="27">
        <f>IF($E3655="","",IFERROR(VLOOKUP($E3655,BankTbl,4,0),""))</f>
        <v>0</v>
      </c>
      <c r="Y3655" s="27">
        <f>IF($F3655="","",IFERROR(VLOOKUP($F3655,BankTbl,4,0),""))</f>
        <v>0</v>
      </c>
      <c r="Z3655" s="27">
        <f>IF($B3655="","",IF($V3655="PICK",LEFT($N3655,5),IF($V3655="FIXED",$W3655,IF($V3655="CODE",$H3655,""))))</f>
        <v>0</v>
      </c>
    </row>
    <row r="3656" spans="1:26" ht="21" customHeight="1">
      <c r="A3656" s="27">
        <f>IF($B3656="","",COUNTA($B$13:$B3656))</f>
        <v>0</v>
      </c>
      <c r="B3656" s="28"/>
      <c r="C3656" s="28"/>
      <c r="D3656" s="29"/>
      <c r="E3656" s="29"/>
      <c r="F3656" s="29"/>
      <c r="G3656" s="28"/>
      <c r="H3656" s="28"/>
      <c r="I3656" s="30">
        <f>IF($H3656="","",IFERROR(VLOOKUP($H3656,AcctTbl,2,0),"کد ناشناخته"))</f>
        <v>0</v>
      </c>
      <c r="J3656" s="27">
        <f>IF($H3656="","",IFERROR(VLOOKUP($H3656,AcctTbl,3,0),""))</f>
        <v>0</v>
      </c>
      <c r="K3656" s="29"/>
      <c r="L3656" s="28"/>
      <c r="M3656" s="31"/>
      <c r="N3656" s="29"/>
      <c r="O3656" s="32">
        <f>IF($B3656="",0,IF($U3656="IN",N($M3656),0))</f>
        <v>0</v>
      </c>
      <c r="P3656" s="32">
        <f>IF($B3656="",0,IF(OR($U3656="OUT",$U3656="TRF"),N($M3656),0))</f>
        <v>0</v>
      </c>
      <c r="Q3656" s="32">
        <f>IF($B3656="",0,IF(OR($U3656="OUT",$U3656="TRF"),N($M3656),0))</f>
        <v>0</v>
      </c>
      <c r="R3656" s="32">
        <f>IF($B3656="",0,IF($U3656="IN",N($M3656),0))</f>
        <v>0</v>
      </c>
      <c r="S3656" s="33">
        <f>IF($B3656="","",IF($M3656="","⚠ مبلغ",IF($E3656="","⚠ بانک عامل",IF(AND($U3656="TRF",$F3656=""),"⚠ بانک مقصد",IF(AND($V3656&lt;&gt;"NONE",$V3656&lt;&gt;"",$Z3656=""),"⚠ طرف حساب","✓")))))</f>
        <v>0</v>
      </c>
      <c r="T3656" s="29"/>
      <c r="U3656" s="27">
        <f>IFERROR(VLOOKUP($D3656,BankOpTbl,2,0),"")</f>
        <v>0</v>
      </c>
      <c r="V3656" s="27">
        <f>IFERROR(VLOOKUP($D3656,BankOpTbl,3,0),"")</f>
        <v>0</v>
      </c>
      <c r="W3656" s="27">
        <f>IFERROR(VLOOKUP($D3656,BankOpTbl,4,0),"")</f>
        <v>0</v>
      </c>
      <c r="X3656" s="27">
        <f>IF($E3656="","",IFERROR(VLOOKUP($E3656,BankTbl,4,0),""))</f>
        <v>0</v>
      </c>
      <c r="Y3656" s="27">
        <f>IF($F3656="","",IFERROR(VLOOKUP($F3656,BankTbl,4,0),""))</f>
        <v>0</v>
      </c>
      <c r="Z3656" s="27">
        <f>IF($B3656="","",IF($V3656="PICK",LEFT($N3656,5),IF($V3656="FIXED",$W3656,IF($V3656="CODE",$H3656,""))))</f>
        <v>0</v>
      </c>
    </row>
    <row r="3657" spans="1:26" ht="21" customHeight="1">
      <c r="A3657" s="27">
        <f>IF($B3657="","",COUNTA($B$13:$B3657))</f>
        <v>0</v>
      </c>
      <c r="B3657" s="28"/>
      <c r="C3657" s="28"/>
      <c r="D3657" s="29"/>
      <c r="E3657" s="29"/>
      <c r="F3657" s="29"/>
      <c r="G3657" s="28"/>
      <c r="H3657" s="28"/>
      <c r="I3657" s="30">
        <f>IF($H3657="","",IFERROR(VLOOKUP($H3657,AcctTbl,2,0),"کد ناشناخته"))</f>
        <v>0</v>
      </c>
      <c r="J3657" s="27">
        <f>IF($H3657="","",IFERROR(VLOOKUP($H3657,AcctTbl,3,0),""))</f>
        <v>0</v>
      </c>
      <c r="K3657" s="29"/>
      <c r="L3657" s="28"/>
      <c r="M3657" s="31"/>
      <c r="N3657" s="29"/>
      <c r="O3657" s="32">
        <f>IF($B3657="",0,IF($U3657="IN",N($M3657),0))</f>
        <v>0</v>
      </c>
      <c r="P3657" s="32">
        <f>IF($B3657="",0,IF(OR($U3657="OUT",$U3657="TRF"),N($M3657),0))</f>
        <v>0</v>
      </c>
      <c r="Q3657" s="32">
        <f>IF($B3657="",0,IF(OR($U3657="OUT",$U3657="TRF"),N($M3657),0))</f>
        <v>0</v>
      </c>
      <c r="R3657" s="32">
        <f>IF($B3657="",0,IF($U3657="IN",N($M3657),0))</f>
        <v>0</v>
      </c>
      <c r="S3657" s="33">
        <f>IF($B3657="","",IF($M3657="","⚠ مبلغ",IF($E3657="","⚠ بانک عامل",IF(AND($U3657="TRF",$F3657=""),"⚠ بانک مقصد",IF(AND($V3657&lt;&gt;"NONE",$V3657&lt;&gt;"",$Z3657=""),"⚠ طرف حساب","✓")))))</f>
        <v>0</v>
      </c>
      <c r="T3657" s="29"/>
      <c r="U3657" s="27">
        <f>IFERROR(VLOOKUP($D3657,BankOpTbl,2,0),"")</f>
        <v>0</v>
      </c>
      <c r="V3657" s="27">
        <f>IFERROR(VLOOKUP($D3657,BankOpTbl,3,0),"")</f>
        <v>0</v>
      </c>
      <c r="W3657" s="27">
        <f>IFERROR(VLOOKUP($D3657,BankOpTbl,4,0),"")</f>
        <v>0</v>
      </c>
      <c r="X3657" s="27">
        <f>IF($E3657="","",IFERROR(VLOOKUP($E3657,BankTbl,4,0),""))</f>
        <v>0</v>
      </c>
      <c r="Y3657" s="27">
        <f>IF($F3657="","",IFERROR(VLOOKUP($F3657,BankTbl,4,0),""))</f>
        <v>0</v>
      </c>
      <c r="Z3657" s="27">
        <f>IF($B3657="","",IF($V3657="PICK",LEFT($N3657,5),IF($V3657="FIXED",$W3657,IF($V3657="CODE",$H3657,""))))</f>
        <v>0</v>
      </c>
    </row>
    <row r="3658" spans="1:26" ht="21" customHeight="1">
      <c r="A3658" s="27">
        <f>IF($B3658="","",COUNTA($B$13:$B3658))</f>
        <v>0</v>
      </c>
      <c r="B3658" s="28"/>
      <c r="C3658" s="28"/>
      <c r="D3658" s="29"/>
      <c r="E3658" s="29"/>
      <c r="F3658" s="29"/>
      <c r="G3658" s="28"/>
      <c r="H3658" s="28"/>
      <c r="I3658" s="30">
        <f>IF($H3658="","",IFERROR(VLOOKUP($H3658,AcctTbl,2,0),"کد ناشناخته"))</f>
        <v>0</v>
      </c>
      <c r="J3658" s="27">
        <f>IF($H3658="","",IFERROR(VLOOKUP($H3658,AcctTbl,3,0),""))</f>
        <v>0</v>
      </c>
      <c r="K3658" s="29"/>
      <c r="L3658" s="28"/>
      <c r="M3658" s="31"/>
      <c r="N3658" s="29"/>
      <c r="O3658" s="32">
        <f>IF($B3658="",0,IF($U3658="IN",N($M3658),0))</f>
        <v>0</v>
      </c>
      <c r="P3658" s="32">
        <f>IF($B3658="",0,IF(OR($U3658="OUT",$U3658="TRF"),N($M3658),0))</f>
        <v>0</v>
      </c>
      <c r="Q3658" s="32">
        <f>IF($B3658="",0,IF(OR($U3658="OUT",$U3658="TRF"),N($M3658),0))</f>
        <v>0</v>
      </c>
      <c r="R3658" s="32">
        <f>IF($B3658="",0,IF($U3658="IN",N($M3658),0))</f>
        <v>0</v>
      </c>
      <c r="S3658" s="33">
        <f>IF($B3658="","",IF($M3658="","⚠ مبلغ",IF($E3658="","⚠ بانک عامل",IF(AND($U3658="TRF",$F3658=""),"⚠ بانک مقصد",IF(AND($V3658&lt;&gt;"NONE",$V3658&lt;&gt;"",$Z3658=""),"⚠ طرف حساب","✓")))))</f>
        <v>0</v>
      </c>
      <c r="T3658" s="29"/>
      <c r="U3658" s="27">
        <f>IFERROR(VLOOKUP($D3658,BankOpTbl,2,0),"")</f>
        <v>0</v>
      </c>
      <c r="V3658" s="27">
        <f>IFERROR(VLOOKUP($D3658,BankOpTbl,3,0),"")</f>
        <v>0</v>
      </c>
      <c r="W3658" s="27">
        <f>IFERROR(VLOOKUP($D3658,BankOpTbl,4,0),"")</f>
        <v>0</v>
      </c>
      <c r="X3658" s="27">
        <f>IF($E3658="","",IFERROR(VLOOKUP($E3658,BankTbl,4,0),""))</f>
        <v>0</v>
      </c>
      <c r="Y3658" s="27">
        <f>IF($F3658="","",IFERROR(VLOOKUP($F3658,BankTbl,4,0),""))</f>
        <v>0</v>
      </c>
      <c r="Z3658" s="27">
        <f>IF($B3658="","",IF($V3658="PICK",LEFT($N3658,5),IF($V3658="FIXED",$W3658,IF($V3658="CODE",$H3658,""))))</f>
        <v>0</v>
      </c>
    </row>
    <row r="3659" spans="1:26" ht="21" customHeight="1">
      <c r="A3659" s="27">
        <f>IF($B3659="","",COUNTA($B$13:$B3659))</f>
        <v>0</v>
      </c>
      <c r="B3659" s="28"/>
      <c r="C3659" s="28"/>
      <c r="D3659" s="29"/>
      <c r="E3659" s="29"/>
      <c r="F3659" s="29"/>
      <c r="G3659" s="28"/>
      <c r="H3659" s="28"/>
      <c r="I3659" s="30">
        <f>IF($H3659="","",IFERROR(VLOOKUP($H3659,AcctTbl,2,0),"کد ناشناخته"))</f>
        <v>0</v>
      </c>
      <c r="J3659" s="27">
        <f>IF($H3659="","",IFERROR(VLOOKUP($H3659,AcctTbl,3,0),""))</f>
        <v>0</v>
      </c>
      <c r="K3659" s="29"/>
      <c r="L3659" s="28"/>
      <c r="M3659" s="31"/>
      <c r="N3659" s="29"/>
      <c r="O3659" s="32">
        <f>IF($B3659="",0,IF($U3659="IN",N($M3659),0))</f>
        <v>0</v>
      </c>
      <c r="P3659" s="32">
        <f>IF($B3659="",0,IF(OR($U3659="OUT",$U3659="TRF"),N($M3659),0))</f>
        <v>0</v>
      </c>
      <c r="Q3659" s="32">
        <f>IF($B3659="",0,IF(OR($U3659="OUT",$U3659="TRF"),N($M3659),0))</f>
        <v>0</v>
      </c>
      <c r="R3659" s="32">
        <f>IF($B3659="",0,IF($U3659="IN",N($M3659),0))</f>
        <v>0</v>
      </c>
      <c r="S3659" s="33">
        <f>IF($B3659="","",IF($M3659="","⚠ مبلغ",IF($E3659="","⚠ بانک عامل",IF(AND($U3659="TRF",$F3659=""),"⚠ بانک مقصد",IF(AND($V3659&lt;&gt;"NONE",$V3659&lt;&gt;"",$Z3659=""),"⚠ طرف حساب","✓")))))</f>
        <v>0</v>
      </c>
      <c r="T3659" s="29"/>
      <c r="U3659" s="27">
        <f>IFERROR(VLOOKUP($D3659,BankOpTbl,2,0),"")</f>
        <v>0</v>
      </c>
      <c r="V3659" s="27">
        <f>IFERROR(VLOOKUP($D3659,BankOpTbl,3,0),"")</f>
        <v>0</v>
      </c>
      <c r="W3659" s="27">
        <f>IFERROR(VLOOKUP($D3659,BankOpTbl,4,0),"")</f>
        <v>0</v>
      </c>
      <c r="X3659" s="27">
        <f>IF($E3659="","",IFERROR(VLOOKUP($E3659,BankTbl,4,0),""))</f>
        <v>0</v>
      </c>
      <c r="Y3659" s="27">
        <f>IF($F3659="","",IFERROR(VLOOKUP($F3659,BankTbl,4,0),""))</f>
        <v>0</v>
      </c>
      <c r="Z3659" s="27">
        <f>IF($B3659="","",IF($V3659="PICK",LEFT($N3659,5),IF($V3659="FIXED",$W3659,IF($V3659="CODE",$H3659,""))))</f>
        <v>0</v>
      </c>
    </row>
    <row r="3660" spans="1:26" ht="21" customHeight="1">
      <c r="A3660" s="27">
        <f>IF($B3660="","",COUNTA($B$13:$B3660))</f>
        <v>0</v>
      </c>
      <c r="B3660" s="28"/>
      <c r="C3660" s="28"/>
      <c r="D3660" s="29"/>
      <c r="E3660" s="29"/>
      <c r="F3660" s="29"/>
      <c r="G3660" s="28"/>
      <c r="H3660" s="28"/>
      <c r="I3660" s="30">
        <f>IF($H3660="","",IFERROR(VLOOKUP($H3660,AcctTbl,2,0),"کد ناشناخته"))</f>
        <v>0</v>
      </c>
      <c r="J3660" s="27">
        <f>IF($H3660="","",IFERROR(VLOOKUP($H3660,AcctTbl,3,0),""))</f>
        <v>0</v>
      </c>
      <c r="K3660" s="29"/>
      <c r="L3660" s="28"/>
      <c r="M3660" s="31"/>
      <c r="N3660" s="29"/>
      <c r="O3660" s="32">
        <f>IF($B3660="",0,IF($U3660="IN",N($M3660),0))</f>
        <v>0</v>
      </c>
      <c r="P3660" s="32">
        <f>IF($B3660="",0,IF(OR($U3660="OUT",$U3660="TRF"),N($M3660),0))</f>
        <v>0</v>
      </c>
      <c r="Q3660" s="32">
        <f>IF($B3660="",0,IF(OR($U3660="OUT",$U3660="TRF"),N($M3660),0))</f>
        <v>0</v>
      </c>
      <c r="R3660" s="32">
        <f>IF($B3660="",0,IF($U3660="IN",N($M3660),0))</f>
        <v>0</v>
      </c>
      <c r="S3660" s="33">
        <f>IF($B3660="","",IF($M3660="","⚠ مبلغ",IF($E3660="","⚠ بانک عامل",IF(AND($U3660="TRF",$F3660=""),"⚠ بانک مقصد",IF(AND($V3660&lt;&gt;"NONE",$V3660&lt;&gt;"",$Z3660=""),"⚠ طرف حساب","✓")))))</f>
        <v>0</v>
      </c>
      <c r="T3660" s="29"/>
      <c r="U3660" s="27">
        <f>IFERROR(VLOOKUP($D3660,BankOpTbl,2,0),"")</f>
        <v>0</v>
      </c>
      <c r="V3660" s="27">
        <f>IFERROR(VLOOKUP($D3660,BankOpTbl,3,0),"")</f>
        <v>0</v>
      </c>
      <c r="W3660" s="27">
        <f>IFERROR(VLOOKUP($D3660,BankOpTbl,4,0),"")</f>
        <v>0</v>
      </c>
      <c r="X3660" s="27">
        <f>IF($E3660="","",IFERROR(VLOOKUP($E3660,BankTbl,4,0),""))</f>
        <v>0</v>
      </c>
      <c r="Y3660" s="27">
        <f>IF($F3660="","",IFERROR(VLOOKUP($F3660,BankTbl,4,0),""))</f>
        <v>0</v>
      </c>
      <c r="Z3660" s="27">
        <f>IF($B3660="","",IF($V3660="PICK",LEFT($N3660,5),IF($V3660="FIXED",$W3660,IF($V3660="CODE",$H3660,""))))</f>
        <v>0</v>
      </c>
    </row>
    <row r="3661" spans="1:26" ht="21" customHeight="1">
      <c r="A3661" s="27">
        <f>IF($B3661="","",COUNTA($B$13:$B3661))</f>
        <v>0</v>
      </c>
      <c r="B3661" s="28"/>
      <c r="C3661" s="28"/>
      <c r="D3661" s="29"/>
      <c r="E3661" s="29"/>
      <c r="F3661" s="29"/>
      <c r="G3661" s="28"/>
      <c r="H3661" s="28"/>
      <c r="I3661" s="30">
        <f>IF($H3661="","",IFERROR(VLOOKUP($H3661,AcctTbl,2,0),"کد ناشناخته"))</f>
        <v>0</v>
      </c>
      <c r="J3661" s="27">
        <f>IF($H3661="","",IFERROR(VLOOKUP($H3661,AcctTbl,3,0),""))</f>
        <v>0</v>
      </c>
      <c r="K3661" s="29"/>
      <c r="L3661" s="28"/>
      <c r="M3661" s="31"/>
      <c r="N3661" s="29"/>
      <c r="O3661" s="32">
        <f>IF($B3661="",0,IF($U3661="IN",N($M3661),0))</f>
        <v>0</v>
      </c>
      <c r="P3661" s="32">
        <f>IF($B3661="",0,IF(OR($U3661="OUT",$U3661="TRF"),N($M3661),0))</f>
        <v>0</v>
      </c>
      <c r="Q3661" s="32">
        <f>IF($B3661="",0,IF(OR($U3661="OUT",$U3661="TRF"),N($M3661),0))</f>
        <v>0</v>
      </c>
      <c r="R3661" s="32">
        <f>IF($B3661="",0,IF($U3661="IN",N($M3661),0))</f>
        <v>0</v>
      </c>
      <c r="S3661" s="33">
        <f>IF($B3661="","",IF($M3661="","⚠ مبلغ",IF($E3661="","⚠ بانک عامل",IF(AND($U3661="TRF",$F3661=""),"⚠ بانک مقصد",IF(AND($V3661&lt;&gt;"NONE",$V3661&lt;&gt;"",$Z3661=""),"⚠ طرف حساب","✓")))))</f>
        <v>0</v>
      </c>
      <c r="T3661" s="29"/>
      <c r="U3661" s="27">
        <f>IFERROR(VLOOKUP($D3661,BankOpTbl,2,0),"")</f>
        <v>0</v>
      </c>
      <c r="V3661" s="27">
        <f>IFERROR(VLOOKUP($D3661,BankOpTbl,3,0),"")</f>
        <v>0</v>
      </c>
      <c r="W3661" s="27">
        <f>IFERROR(VLOOKUP($D3661,BankOpTbl,4,0),"")</f>
        <v>0</v>
      </c>
      <c r="X3661" s="27">
        <f>IF($E3661="","",IFERROR(VLOOKUP($E3661,BankTbl,4,0),""))</f>
        <v>0</v>
      </c>
      <c r="Y3661" s="27">
        <f>IF($F3661="","",IFERROR(VLOOKUP($F3661,BankTbl,4,0),""))</f>
        <v>0</v>
      </c>
      <c r="Z3661" s="27">
        <f>IF($B3661="","",IF($V3661="PICK",LEFT($N3661,5),IF($V3661="FIXED",$W3661,IF($V3661="CODE",$H3661,""))))</f>
        <v>0</v>
      </c>
    </row>
    <row r="3662" spans="1:26" ht="21" customHeight="1">
      <c r="A3662" s="27">
        <f>IF($B3662="","",COUNTA($B$13:$B3662))</f>
        <v>0</v>
      </c>
      <c r="B3662" s="28"/>
      <c r="C3662" s="28"/>
      <c r="D3662" s="29"/>
      <c r="E3662" s="29"/>
      <c r="F3662" s="29"/>
      <c r="G3662" s="28"/>
      <c r="H3662" s="28"/>
      <c r="I3662" s="30">
        <f>IF($H3662="","",IFERROR(VLOOKUP($H3662,AcctTbl,2,0),"کد ناشناخته"))</f>
        <v>0</v>
      </c>
      <c r="J3662" s="27">
        <f>IF($H3662="","",IFERROR(VLOOKUP($H3662,AcctTbl,3,0),""))</f>
        <v>0</v>
      </c>
      <c r="K3662" s="29"/>
      <c r="L3662" s="28"/>
      <c r="M3662" s="31"/>
      <c r="N3662" s="29"/>
      <c r="O3662" s="32">
        <f>IF($B3662="",0,IF($U3662="IN",N($M3662),0))</f>
        <v>0</v>
      </c>
      <c r="P3662" s="32">
        <f>IF($B3662="",0,IF(OR($U3662="OUT",$U3662="TRF"),N($M3662),0))</f>
        <v>0</v>
      </c>
      <c r="Q3662" s="32">
        <f>IF($B3662="",0,IF(OR($U3662="OUT",$U3662="TRF"),N($M3662),0))</f>
        <v>0</v>
      </c>
      <c r="R3662" s="32">
        <f>IF($B3662="",0,IF($U3662="IN",N($M3662),0))</f>
        <v>0</v>
      </c>
      <c r="S3662" s="33">
        <f>IF($B3662="","",IF($M3662="","⚠ مبلغ",IF($E3662="","⚠ بانک عامل",IF(AND($U3662="TRF",$F3662=""),"⚠ بانک مقصد",IF(AND($V3662&lt;&gt;"NONE",$V3662&lt;&gt;"",$Z3662=""),"⚠ طرف حساب","✓")))))</f>
        <v>0</v>
      </c>
      <c r="T3662" s="29"/>
      <c r="U3662" s="27">
        <f>IFERROR(VLOOKUP($D3662,BankOpTbl,2,0),"")</f>
        <v>0</v>
      </c>
      <c r="V3662" s="27">
        <f>IFERROR(VLOOKUP($D3662,BankOpTbl,3,0),"")</f>
        <v>0</v>
      </c>
      <c r="W3662" s="27">
        <f>IFERROR(VLOOKUP($D3662,BankOpTbl,4,0),"")</f>
        <v>0</v>
      </c>
      <c r="X3662" s="27">
        <f>IF($E3662="","",IFERROR(VLOOKUP($E3662,BankTbl,4,0),""))</f>
        <v>0</v>
      </c>
      <c r="Y3662" s="27">
        <f>IF($F3662="","",IFERROR(VLOOKUP($F3662,BankTbl,4,0),""))</f>
        <v>0</v>
      </c>
      <c r="Z3662" s="27">
        <f>IF($B3662="","",IF($V3662="PICK",LEFT($N3662,5),IF($V3662="FIXED",$W3662,IF($V3662="CODE",$H3662,""))))</f>
        <v>0</v>
      </c>
    </row>
    <row r="3663" spans="1:26" ht="21" customHeight="1">
      <c r="A3663" s="27">
        <f>IF($B3663="","",COUNTA($B$13:$B3663))</f>
        <v>0</v>
      </c>
      <c r="B3663" s="28"/>
      <c r="C3663" s="28"/>
      <c r="D3663" s="29"/>
      <c r="E3663" s="29"/>
      <c r="F3663" s="29"/>
      <c r="G3663" s="28"/>
      <c r="H3663" s="28"/>
      <c r="I3663" s="30">
        <f>IF($H3663="","",IFERROR(VLOOKUP($H3663,AcctTbl,2,0),"کد ناشناخته"))</f>
        <v>0</v>
      </c>
      <c r="J3663" s="27">
        <f>IF($H3663="","",IFERROR(VLOOKUP($H3663,AcctTbl,3,0),""))</f>
        <v>0</v>
      </c>
      <c r="K3663" s="29"/>
      <c r="L3663" s="28"/>
      <c r="M3663" s="31"/>
      <c r="N3663" s="29"/>
      <c r="O3663" s="32">
        <f>IF($B3663="",0,IF($U3663="IN",N($M3663),0))</f>
        <v>0</v>
      </c>
      <c r="P3663" s="32">
        <f>IF($B3663="",0,IF(OR($U3663="OUT",$U3663="TRF"),N($M3663),0))</f>
        <v>0</v>
      </c>
      <c r="Q3663" s="32">
        <f>IF($B3663="",0,IF(OR($U3663="OUT",$U3663="TRF"),N($M3663),0))</f>
        <v>0</v>
      </c>
      <c r="R3663" s="32">
        <f>IF($B3663="",0,IF($U3663="IN",N($M3663),0))</f>
        <v>0</v>
      </c>
      <c r="S3663" s="33">
        <f>IF($B3663="","",IF($M3663="","⚠ مبلغ",IF($E3663="","⚠ بانک عامل",IF(AND($U3663="TRF",$F3663=""),"⚠ بانک مقصد",IF(AND($V3663&lt;&gt;"NONE",$V3663&lt;&gt;"",$Z3663=""),"⚠ طرف حساب","✓")))))</f>
        <v>0</v>
      </c>
      <c r="T3663" s="29"/>
      <c r="U3663" s="27">
        <f>IFERROR(VLOOKUP($D3663,BankOpTbl,2,0),"")</f>
        <v>0</v>
      </c>
      <c r="V3663" s="27">
        <f>IFERROR(VLOOKUP($D3663,BankOpTbl,3,0),"")</f>
        <v>0</v>
      </c>
      <c r="W3663" s="27">
        <f>IFERROR(VLOOKUP($D3663,BankOpTbl,4,0),"")</f>
        <v>0</v>
      </c>
      <c r="X3663" s="27">
        <f>IF($E3663="","",IFERROR(VLOOKUP($E3663,BankTbl,4,0),""))</f>
        <v>0</v>
      </c>
      <c r="Y3663" s="27">
        <f>IF($F3663="","",IFERROR(VLOOKUP($F3663,BankTbl,4,0),""))</f>
        <v>0</v>
      </c>
      <c r="Z3663" s="27">
        <f>IF($B3663="","",IF($V3663="PICK",LEFT($N3663,5),IF($V3663="FIXED",$W3663,IF($V3663="CODE",$H3663,""))))</f>
        <v>0</v>
      </c>
    </row>
    <row r="3664" spans="1:26" ht="21" customHeight="1">
      <c r="A3664" s="27">
        <f>IF($B3664="","",COUNTA($B$13:$B3664))</f>
        <v>0</v>
      </c>
      <c r="B3664" s="28"/>
      <c r="C3664" s="28"/>
      <c r="D3664" s="29"/>
      <c r="E3664" s="29"/>
      <c r="F3664" s="29"/>
      <c r="G3664" s="28"/>
      <c r="H3664" s="28"/>
      <c r="I3664" s="30">
        <f>IF($H3664="","",IFERROR(VLOOKUP($H3664,AcctTbl,2,0),"کد ناشناخته"))</f>
        <v>0</v>
      </c>
      <c r="J3664" s="27">
        <f>IF($H3664="","",IFERROR(VLOOKUP($H3664,AcctTbl,3,0),""))</f>
        <v>0</v>
      </c>
      <c r="K3664" s="29"/>
      <c r="L3664" s="28"/>
      <c r="M3664" s="31"/>
      <c r="N3664" s="29"/>
      <c r="O3664" s="32">
        <f>IF($B3664="",0,IF($U3664="IN",N($M3664),0))</f>
        <v>0</v>
      </c>
      <c r="P3664" s="32">
        <f>IF($B3664="",0,IF(OR($U3664="OUT",$U3664="TRF"),N($M3664),0))</f>
        <v>0</v>
      </c>
      <c r="Q3664" s="32">
        <f>IF($B3664="",0,IF(OR($U3664="OUT",$U3664="TRF"),N($M3664),0))</f>
        <v>0</v>
      </c>
      <c r="R3664" s="32">
        <f>IF($B3664="",0,IF($U3664="IN",N($M3664),0))</f>
        <v>0</v>
      </c>
      <c r="S3664" s="33">
        <f>IF($B3664="","",IF($M3664="","⚠ مبلغ",IF($E3664="","⚠ بانک عامل",IF(AND($U3664="TRF",$F3664=""),"⚠ بانک مقصد",IF(AND($V3664&lt;&gt;"NONE",$V3664&lt;&gt;"",$Z3664=""),"⚠ طرف حساب","✓")))))</f>
        <v>0</v>
      </c>
      <c r="T3664" s="29"/>
      <c r="U3664" s="27">
        <f>IFERROR(VLOOKUP($D3664,BankOpTbl,2,0),"")</f>
        <v>0</v>
      </c>
      <c r="V3664" s="27">
        <f>IFERROR(VLOOKUP($D3664,BankOpTbl,3,0),"")</f>
        <v>0</v>
      </c>
      <c r="W3664" s="27">
        <f>IFERROR(VLOOKUP($D3664,BankOpTbl,4,0),"")</f>
        <v>0</v>
      </c>
      <c r="X3664" s="27">
        <f>IF($E3664="","",IFERROR(VLOOKUP($E3664,BankTbl,4,0),""))</f>
        <v>0</v>
      </c>
      <c r="Y3664" s="27">
        <f>IF($F3664="","",IFERROR(VLOOKUP($F3664,BankTbl,4,0),""))</f>
        <v>0</v>
      </c>
      <c r="Z3664" s="27">
        <f>IF($B3664="","",IF($V3664="PICK",LEFT($N3664,5),IF($V3664="FIXED",$W3664,IF($V3664="CODE",$H3664,""))))</f>
        <v>0</v>
      </c>
    </row>
    <row r="3665" spans="1:26" ht="21" customHeight="1">
      <c r="A3665" s="27">
        <f>IF($B3665="","",COUNTA($B$13:$B3665))</f>
        <v>0</v>
      </c>
      <c r="B3665" s="28"/>
      <c r="C3665" s="28"/>
      <c r="D3665" s="29"/>
      <c r="E3665" s="29"/>
      <c r="F3665" s="29"/>
      <c r="G3665" s="28"/>
      <c r="H3665" s="28"/>
      <c r="I3665" s="30">
        <f>IF($H3665="","",IFERROR(VLOOKUP($H3665,AcctTbl,2,0),"کد ناشناخته"))</f>
        <v>0</v>
      </c>
      <c r="J3665" s="27">
        <f>IF($H3665="","",IFERROR(VLOOKUP($H3665,AcctTbl,3,0),""))</f>
        <v>0</v>
      </c>
      <c r="K3665" s="29"/>
      <c r="L3665" s="28"/>
      <c r="M3665" s="31"/>
      <c r="N3665" s="29"/>
      <c r="O3665" s="32">
        <f>IF($B3665="",0,IF($U3665="IN",N($M3665),0))</f>
        <v>0</v>
      </c>
      <c r="P3665" s="32">
        <f>IF($B3665="",0,IF(OR($U3665="OUT",$U3665="TRF"),N($M3665),0))</f>
        <v>0</v>
      </c>
      <c r="Q3665" s="32">
        <f>IF($B3665="",0,IF(OR($U3665="OUT",$U3665="TRF"),N($M3665),0))</f>
        <v>0</v>
      </c>
      <c r="R3665" s="32">
        <f>IF($B3665="",0,IF($U3665="IN",N($M3665),0))</f>
        <v>0</v>
      </c>
      <c r="S3665" s="33">
        <f>IF($B3665="","",IF($M3665="","⚠ مبلغ",IF($E3665="","⚠ بانک عامل",IF(AND($U3665="TRF",$F3665=""),"⚠ بانک مقصد",IF(AND($V3665&lt;&gt;"NONE",$V3665&lt;&gt;"",$Z3665=""),"⚠ طرف حساب","✓")))))</f>
        <v>0</v>
      </c>
      <c r="T3665" s="29"/>
      <c r="U3665" s="27">
        <f>IFERROR(VLOOKUP($D3665,BankOpTbl,2,0),"")</f>
        <v>0</v>
      </c>
      <c r="V3665" s="27">
        <f>IFERROR(VLOOKUP($D3665,BankOpTbl,3,0),"")</f>
        <v>0</v>
      </c>
      <c r="W3665" s="27">
        <f>IFERROR(VLOOKUP($D3665,BankOpTbl,4,0),"")</f>
        <v>0</v>
      </c>
      <c r="X3665" s="27">
        <f>IF($E3665="","",IFERROR(VLOOKUP($E3665,BankTbl,4,0),""))</f>
        <v>0</v>
      </c>
      <c r="Y3665" s="27">
        <f>IF($F3665="","",IFERROR(VLOOKUP($F3665,BankTbl,4,0),""))</f>
        <v>0</v>
      </c>
      <c r="Z3665" s="27">
        <f>IF($B3665="","",IF($V3665="PICK",LEFT($N3665,5),IF($V3665="FIXED",$W3665,IF($V3665="CODE",$H3665,""))))</f>
        <v>0</v>
      </c>
    </row>
    <row r="3666" spans="1:26" ht="21" customHeight="1">
      <c r="A3666" s="27">
        <f>IF($B3666="","",COUNTA($B$13:$B3666))</f>
        <v>0</v>
      </c>
      <c r="B3666" s="28"/>
      <c r="C3666" s="28"/>
      <c r="D3666" s="29"/>
      <c r="E3666" s="29"/>
      <c r="F3666" s="29"/>
      <c r="G3666" s="28"/>
      <c r="H3666" s="28"/>
      <c r="I3666" s="30">
        <f>IF($H3666="","",IFERROR(VLOOKUP($H3666,AcctTbl,2,0),"کد ناشناخته"))</f>
        <v>0</v>
      </c>
      <c r="J3666" s="27">
        <f>IF($H3666="","",IFERROR(VLOOKUP($H3666,AcctTbl,3,0),""))</f>
        <v>0</v>
      </c>
      <c r="K3666" s="29"/>
      <c r="L3666" s="28"/>
      <c r="M3666" s="31"/>
      <c r="N3666" s="29"/>
      <c r="O3666" s="32">
        <f>IF($B3666="",0,IF($U3666="IN",N($M3666),0))</f>
        <v>0</v>
      </c>
      <c r="P3666" s="32">
        <f>IF($B3666="",0,IF(OR($U3666="OUT",$U3666="TRF"),N($M3666),0))</f>
        <v>0</v>
      </c>
      <c r="Q3666" s="32">
        <f>IF($B3666="",0,IF(OR($U3666="OUT",$U3666="TRF"),N($M3666),0))</f>
        <v>0</v>
      </c>
      <c r="R3666" s="32">
        <f>IF($B3666="",0,IF($U3666="IN",N($M3666),0))</f>
        <v>0</v>
      </c>
      <c r="S3666" s="33">
        <f>IF($B3666="","",IF($M3666="","⚠ مبلغ",IF($E3666="","⚠ بانک عامل",IF(AND($U3666="TRF",$F3666=""),"⚠ بانک مقصد",IF(AND($V3666&lt;&gt;"NONE",$V3666&lt;&gt;"",$Z3666=""),"⚠ طرف حساب","✓")))))</f>
        <v>0</v>
      </c>
      <c r="T3666" s="29"/>
      <c r="U3666" s="27">
        <f>IFERROR(VLOOKUP($D3666,BankOpTbl,2,0),"")</f>
        <v>0</v>
      </c>
      <c r="V3666" s="27">
        <f>IFERROR(VLOOKUP($D3666,BankOpTbl,3,0),"")</f>
        <v>0</v>
      </c>
      <c r="W3666" s="27">
        <f>IFERROR(VLOOKUP($D3666,BankOpTbl,4,0),"")</f>
        <v>0</v>
      </c>
      <c r="X3666" s="27">
        <f>IF($E3666="","",IFERROR(VLOOKUP($E3666,BankTbl,4,0),""))</f>
        <v>0</v>
      </c>
      <c r="Y3666" s="27">
        <f>IF($F3666="","",IFERROR(VLOOKUP($F3666,BankTbl,4,0),""))</f>
        <v>0</v>
      </c>
      <c r="Z3666" s="27">
        <f>IF($B3666="","",IF($V3666="PICK",LEFT($N3666,5),IF($V3666="FIXED",$W3666,IF($V3666="CODE",$H3666,""))))</f>
        <v>0</v>
      </c>
    </row>
    <row r="3667" spans="1:26" ht="21" customHeight="1">
      <c r="A3667" s="27">
        <f>IF($B3667="","",COUNTA($B$13:$B3667))</f>
        <v>0</v>
      </c>
      <c r="B3667" s="28"/>
      <c r="C3667" s="28"/>
      <c r="D3667" s="29"/>
      <c r="E3667" s="29"/>
      <c r="F3667" s="29"/>
      <c r="G3667" s="28"/>
      <c r="H3667" s="28"/>
      <c r="I3667" s="30">
        <f>IF($H3667="","",IFERROR(VLOOKUP($H3667,AcctTbl,2,0),"کد ناشناخته"))</f>
        <v>0</v>
      </c>
      <c r="J3667" s="27">
        <f>IF($H3667="","",IFERROR(VLOOKUP($H3667,AcctTbl,3,0),""))</f>
        <v>0</v>
      </c>
      <c r="K3667" s="29"/>
      <c r="L3667" s="28"/>
      <c r="M3667" s="31"/>
      <c r="N3667" s="29"/>
      <c r="O3667" s="32">
        <f>IF($B3667="",0,IF($U3667="IN",N($M3667),0))</f>
        <v>0</v>
      </c>
      <c r="P3667" s="32">
        <f>IF($B3667="",0,IF(OR($U3667="OUT",$U3667="TRF"),N($M3667),0))</f>
        <v>0</v>
      </c>
      <c r="Q3667" s="32">
        <f>IF($B3667="",0,IF(OR($U3667="OUT",$U3667="TRF"),N($M3667),0))</f>
        <v>0</v>
      </c>
      <c r="R3667" s="32">
        <f>IF($B3667="",0,IF($U3667="IN",N($M3667),0))</f>
        <v>0</v>
      </c>
      <c r="S3667" s="33">
        <f>IF($B3667="","",IF($M3667="","⚠ مبلغ",IF($E3667="","⚠ بانک عامل",IF(AND($U3667="TRF",$F3667=""),"⚠ بانک مقصد",IF(AND($V3667&lt;&gt;"NONE",$V3667&lt;&gt;"",$Z3667=""),"⚠ طرف حساب","✓")))))</f>
        <v>0</v>
      </c>
      <c r="T3667" s="29"/>
      <c r="U3667" s="27">
        <f>IFERROR(VLOOKUP($D3667,BankOpTbl,2,0),"")</f>
        <v>0</v>
      </c>
      <c r="V3667" s="27">
        <f>IFERROR(VLOOKUP($D3667,BankOpTbl,3,0),"")</f>
        <v>0</v>
      </c>
      <c r="W3667" s="27">
        <f>IFERROR(VLOOKUP($D3667,BankOpTbl,4,0),"")</f>
        <v>0</v>
      </c>
      <c r="X3667" s="27">
        <f>IF($E3667="","",IFERROR(VLOOKUP($E3667,BankTbl,4,0),""))</f>
        <v>0</v>
      </c>
      <c r="Y3667" s="27">
        <f>IF($F3667="","",IFERROR(VLOOKUP($F3667,BankTbl,4,0),""))</f>
        <v>0</v>
      </c>
      <c r="Z3667" s="27">
        <f>IF($B3667="","",IF($V3667="PICK",LEFT($N3667,5),IF($V3667="FIXED",$W3667,IF($V3667="CODE",$H3667,""))))</f>
        <v>0</v>
      </c>
    </row>
    <row r="3668" spans="1:26" ht="21" customHeight="1">
      <c r="A3668" s="27">
        <f>IF($B3668="","",COUNTA($B$13:$B3668))</f>
        <v>0</v>
      </c>
      <c r="B3668" s="28"/>
      <c r="C3668" s="28"/>
      <c r="D3668" s="29"/>
      <c r="E3668" s="29"/>
      <c r="F3668" s="29"/>
      <c r="G3668" s="28"/>
      <c r="H3668" s="28"/>
      <c r="I3668" s="30">
        <f>IF($H3668="","",IFERROR(VLOOKUP($H3668,AcctTbl,2,0),"کد ناشناخته"))</f>
        <v>0</v>
      </c>
      <c r="J3668" s="27">
        <f>IF($H3668="","",IFERROR(VLOOKUP($H3668,AcctTbl,3,0),""))</f>
        <v>0</v>
      </c>
      <c r="K3668" s="29"/>
      <c r="L3668" s="28"/>
      <c r="M3668" s="31"/>
      <c r="N3668" s="29"/>
      <c r="O3668" s="32">
        <f>IF($B3668="",0,IF($U3668="IN",N($M3668),0))</f>
        <v>0</v>
      </c>
      <c r="P3668" s="32">
        <f>IF($B3668="",0,IF(OR($U3668="OUT",$U3668="TRF"),N($M3668),0))</f>
        <v>0</v>
      </c>
      <c r="Q3668" s="32">
        <f>IF($B3668="",0,IF(OR($U3668="OUT",$U3668="TRF"),N($M3668),0))</f>
        <v>0</v>
      </c>
      <c r="R3668" s="32">
        <f>IF($B3668="",0,IF($U3668="IN",N($M3668),0))</f>
        <v>0</v>
      </c>
      <c r="S3668" s="33">
        <f>IF($B3668="","",IF($M3668="","⚠ مبلغ",IF($E3668="","⚠ بانک عامل",IF(AND($U3668="TRF",$F3668=""),"⚠ بانک مقصد",IF(AND($V3668&lt;&gt;"NONE",$V3668&lt;&gt;"",$Z3668=""),"⚠ طرف حساب","✓")))))</f>
        <v>0</v>
      </c>
      <c r="T3668" s="29"/>
      <c r="U3668" s="27">
        <f>IFERROR(VLOOKUP($D3668,BankOpTbl,2,0),"")</f>
        <v>0</v>
      </c>
      <c r="V3668" s="27">
        <f>IFERROR(VLOOKUP($D3668,BankOpTbl,3,0),"")</f>
        <v>0</v>
      </c>
      <c r="W3668" s="27">
        <f>IFERROR(VLOOKUP($D3668,BankOpTbl,4,0),"")</f>
        <v>0</v>
      </c>
      <c r="X3668" s="27">
        <f>IF($E3668="","",IFERROR(VLOOKUP($E3668,BankTbl,4,0),""))</f>
        <v>0</v>
      </c>
      <c r="Y3668" s="27">
        <f>IF($F3668="","",IFERROR(VLOOKUP($F3668,BankTbl,4,0),""))</f>
        <v>0</v>
      </c>
      <c r="Z3668" s="27">
        <f>IF($B3668="","",IF($V3668="PICK",LEFT($N3668,5),IF($V3668="FIXED",$W3668,IF($V3668="CODE",$H3668,""))))</f>
        <v>0</v>
      </c>
    </row>
    <row r="3669" spans="1:26" ht="21" customHeight="1">
      <c r="A3669" s="27">
        <f>IF($B3669="","",COUNTA($B$13:$B3669))</f>
        <v>0</v>
      </c>
      <c r="B3669" s="28"/>
      <c r="C3669" s="28"/>
      <c r="D3669" s="29"/>
      <c r="E3669" s="29"/>
      <c r="F3669" s="29"/>
      <c r="G3669" s="28"/>
      <c r="H3669" s="28"/>
      <c r="I3669" s="30">
        <f>IF($H3669="","",IFERROR(VLOOKUP($H3669,AcctTbl,2,0),"کد ناشناخته"))</f>
        <v>0</v>
      </c>
      <c r="J3669" s="27">
        <f>IF($H3669="","",IFERROR(VLOOKUP($H3669,AcctTbl,3,0),""))</f>
        <v>0</v>
      </c>
      <c r="K3669" s="29"/>
      <c r="L3669" s="28"/>
      <c r="M3669" s="31"/>
      <c r="N3669" s="29"/>
      <c r="O3669" s="32">
        <f>IF($B3669="",0,IF($U3669="IN",N($M3669),0))</f>
        <v>0</v>
      </c>
      <c r="P3669" s="32">
        <f>IF($B3669="",0,IF(OR($U3669="OUT",$U3669="TRF"),N($M3669),0))</f>
        <v>0</v>
      </c>
      <c r="Q3669" s="32">
        <f>IF($B3669="",0,IF(OR($U3669="OUT",$U3669="TRF"),N($M3669),0))</f>
        <v>0</v>
      </c>
      <c r="R3669" s="32">
        <f>IF($B3669="",0,IF($U3669="IN",N($M3669),0))</f>
        <v>0</v>
      </c>
      <c r="S3669" s="33">
        <f>IF($B3669="","",IF($M3669="","⚠ مبلغ",IF($E3669="","⚠ بانک عامل",IF(AND($U3669="TRF",$F3669=""),"⚠ بانک مقصد",IF(AND($V3669&lt;&gt;"NONE",$V3669&lt;&gt;"",$Z3669=""),"⚠ طرف حساب","✓")))))</f>
        <v>0</v>
      </c>
      <c r="T3669" s="29"/>
      <c r="U3669" s="27">
        <f>IFERROR(VLOOKUP($D3669,BankOpTbl,2,0),"")</f>
        <v>0</v>
      </c>
      <c r="V3669" s="27">
        <f>IFERROR(VLOOKUP($D3669,BankOpTbl,3,0),"")</f>
        <v>0</v>
      </c>
      <c r="W3669" s="27">
        <f>IFERROR(VLOOKUP($D3669,BankOpTbl,4,0),"")</f>
        <v>0</v>
      </c>
      <c r="X3669" s="27">
        <f>IF($E3669="","",IFERROR(VLOOKUP($E3669,BankTbl,4,0),""))</f>
        <v>0</v>
      </c>
      <c r="Y3669" s="27">
        <f>IF($F3669="","",IFERROR(VLOOKUP($F3669,BankTbl,4,0),""))</f>
        <v>0</v>
      </c>
      <c r="Z3669" s="27">
        <f>IF($B3669="","",IF($V3669="PICK",LEFT($N3669,5),IF($V3669="FIXED",$W3669,IF($V3669="CODE",$H3669,""))))</f>
        <v>0</v>
      </c>
    </row>
    <row r="3670" spans="1:26" ht="21" customHeight="1">
      <c r="A3670" s="27">
        <f>IF($B3670="","",COUNTA($B$13:$B3670))</f>
        <v>0</v>
      </c>
      <c r="B3670" s="28"/>
      <c r="C3670" s="28"/>
      <c r="D3670" s="29"/>
      <c r="E3670" s="29"/>
      <c r="F3670" s="29"/>
      <c r="G3670" s="28"/>
      <c r="H3670" s="28"/>
      <c r="I3670" s="30">
        <f>IF($H3670="","",IFERROR(VLOOKUP($H3670,AcctTbl,2,0),"کد ناشناخته"))</f>
        <v>0</v>
      </c>
      <c r="J3670" s="27">
        <f>IF($H3670="","",IFERROR(VLOOKUP($H3670,AcctTbl,3,0),""))</f>
        <v>0</v>
      </c>
      <c r="K3670" s="29"/>
      <c r="L3670" s="28"/>
      <c r="M3670" s="31"/>
      <c r="N3670" s="29"/>
      <c r="O3670" s="32">
        <f>IF($B3670="",0,IF($U3670="IN",N($M3670),0))</f>
        <v>0</v>
      </c>
      <c r="P3670" s="32">
        <f>IF($B3670="",0,IF(OR($U3670="OUT",$U3670="TRF"),N($M3670),0))</f>
        <v>0</v>
      </c>
      <c r="Q3670" s="32">
        <f>IF($B3670="",0,IF(OR($U3670="OUT",$U3670="TRF"),N($M3670),0))</f>
        <v>0</v>
      </c>
      <c r="R3670" s="32">
        <f>IF($B3670="",0,IF($U3670="IN",N($M3670),0))</f>
        <v>0</v>
      </c>
      <c r="S3670" s="33">
        <f>IF($B3670="","",IF($M3670="","⚠ مبلغ",IF($E3670="","⚠ بانک عامل",IF(AND($U3670="TRF",$F3670=""),"⚠ بانک مقصد",IF(AND($V3670&lt;&gt;"NONE",$V3670&lt;&gt;"",$Z3670=""),"⚠ طرف حساب","✓")))))</f>
        <v>0</v>
      </c>
      <c r="T3670" s="29"/>
      <c r="U3670" s="27">
        <f>IFERROR(VLOOKUP($D3670,BankOpTbl,2,0),"")</f>
        <v>0</v>
      </c>
      <c r="V3670" s="27">
        <f>IFERROR(VLOOKUP($D3670,BankOpTbl,3,0),"")</f>
        <v>0</v>
      </c>
      <c r="W3670" s="27">
        <f>IFERROR(VLOOKUP($D3670,BankOpTbl,4,0),"")</f>
        <v>0</v>
      </c>
      <c r="X3670" s="27">
        <f>IF($E3670="","",IFERROR(VLOOKUP($E3670,BankTbl,4,0),""))</f>
        <v>0</v>
      </c>
      <c r="Y3670" s="27">
        <f>IF($F3670="","",IFERROR(VLOOKUP($F3670,BankTbl,4,0),""))</f>
        <v>0</v>
      </c>
      <c r="Z3670" s="27">
        <f>IF($B3670="","",IF($V3670="PICK",LEFT($N3670,5),IF($V3670="FIXED",$W3670,IF($V3670="CODE",$H3670,""))))</f>
        <v>0</v>
      </c>
    </row>
    <row r="3671" spans="1:26" ht="21" customHeight="1">
      <c r="A3671" s="27">
        <f>IF($B3671="","",COUNTA($B$13:$B3671))</f>
        <v>0</v>
      </c>
      <c r="B3671" s="28"/>
      <c r="C3671" s="28"/>
      <c r="D3671" s="29"/>
      <c r="E3671" s="29"/>
      <c r="F3671" s="29"/>
      <c r="G3671" s="28"/>
      <c r="H3671" s="28"/>
      <c r="I3671" s="30">
        <f>IF($H3671="","",IFERROR(VLOOKUP($H3671,AcctTbl,2,0),"کد ناشناخته"))</f>
        <v>0</v>
      </c>
      <c r="J3671" s="27">
        <f>IF($H3671="","",IFERROR(VLOOKUP($H3671,AcctTbl,3,0),""))</f>
        <v>0</v>
      </c>
      <c r="K3671" s="29"/>
      <c r="L3671" s="28"/>
      <c r="M3671" s="31"/>
      <c r="N3671" s="29"/>
      <c r="O3671" s="32">
        <f>IF($B3671="",0,IF($U3671="IN",N($M3671),0))</f>
        <v>0</v>
      </c>
      <c r="P3671" s="32">
        <f>IF($B3671="",0,IF(OR($U3671="OUT",$U3671="TRF"),N($M3671),0))</f>
        <v>0</v>
      </c>
      <c r="Q3671" s="32">
        <f>IF($B3671="",0,IF(OR($U3671="OUT",$U3671="TRF"),N($M3671),0))</f>
        <v>0</v>
      </c>
      <c r="R3671" s="32">
        <f>IF($B3671="",0,IF($U3671="IN",N($M3671),0))</f>
        <v>0</v>
      </c>
      <c r="S3671" s="33">
        <f>IF($B3671="","",IF($M3671="","⚠ مبلغ",IF($E3671="","⚠ بانک عامل",IF(AND($U3671="TRF",$F3671=""),"⚠ بانک مقصد",IF(AND($V3671&lt;&gt;"NONE",$V3671&lt;&gt;"",$Z3671=""),"⚠ طرف حساب","✓")))))</f>
        <v>0</v>
      </c>
      <c r="T3671" s="29"/>
      <c r="U3671" s="27">
        <f>IFERROR(VLOOKUP($D3671,BankOpTbl,2,0),"")</f>
        <v>0</v>
      </c>
      <c r="V3671" s="27">
        <f>IFERROR(VLOOKUP($D3671,BankOpTbl,3,0),"")</f>
        <v>0</v>
      </c>
      <c r="W3671" s="27">
        <f>IFERROR(VLOOKUP($D3671,BankOpTbl,4,0),"")</f>
        <v>0</v>
      </c>
      <c r="X3671" s="27">
        <f>IF($E3671="","",IFERROR(VLOOKUP($E3671,BankTbl,4,0),""))</f>
        <v>0</v>
      </c>
      <c r="Y3671" s="27">
        <f>IF($F3671="","",IFERROR(VLOOKUP($F3671,BankTbl,4,0),""))</f>
        <v>0</v>
      </c>
      <c r="Z3671" s="27">
        <f>IF($B3671="","",IF($V3671="PICK",LEFT($N3671,5),IF($V3671="FIXED",$W3671,IF($V3671="CODE",$H3671,""))))</f>
        <v>0</v>
      </c>
    </row>
    <row r="3672" spans="1:26" ht="21" customHeight="1">
      <c r="A3672" s="27">
        <f>IF($B3672="","",COUNTA($B$13:$B3672))</f>
        <v>0</v>
      </c>
      <c r="B3672" s="28"/>
      <c r="C3672" s="28"/>
      <c r="D3672" s="29"/>
      <c r="E3672" s="29"/>
      <c r="F3672" s="29"/>
      <c r="G3672" s="28"/>
      <c r="H3672" s="28"/>
      <c r="I3672" s="30">
        <f>IF($H3672="","",IFERROR(VLOOKUP($H3672,AcctTbl,2,0),"کد ناشناخته"))</f>
        <v>0</v>
      </c>
      <c r="J3672" s="27">
        <f>IF($H3672="","",IFERROR(VLOOKUP($H3672,AcctTbl,3,0),""))</f>
        <v>0</v>
      </c>
      <c r="K3672" s="29"/>
      <c r="L3672" s="28"/>
      <c r="M3672" s="31"/>
      <c r="N3672" s="29"/>
      <c r="O3672" s="32">
        <f>IF($B3672="",0,IF($U3672="IN",N($M3672),0))</f>
        <v>0</v>
      </c>
      <c r="P3672" s="32">
        <f>IF($B3672="",0,IF(OR($U3672="OUT",$U3672="TRF"),N($M3672),0))</f>
        <v>0</v>
      </c>
      <c r="Q3672" s="32">
        <f>IF($B3672="",0,IF(OR($U3672="OUT",$U3672="TRF"),N($M3672),0))</f>
        <v>0</v>
      </c>
      <c r="R3672" s="32">
        <f>IF($B3672="",0,IF($U3672="IN",N($M3672),0))</f>
        <v>0</v>
      </c>
      <c r="S3672" s="33">
        <f>IF($B3672="","",IF($M3672="","⚠ مبلغ",IF($E3672="","⚠ بانک عامل",IF(AND($U3672="TRF",$F3672=""),"⚠ بانک مقصد",IF(AND($V3672&lt;&gt;"NONE",$V3672&lt;&gt;"",$Z3672=""),"⚠ طرف حساب","✓")))))</f>
        <v>0</v>
      </c>
      <c r="T3672" s="29"/>
      <c r="U3672" s="27">
        <f>IFERROR(VLOOKUP($D3672,BankOpTbl,2,0),"")</f>
        <v>0</v>
      </c>
      <c r="V3672" s="27">
        <f>IFERROR(VLOOKUP($D3672,BankOpTbl,3,0),"")</f>
        <v>0</v>
      </c>
      <c r="W3672" s="27">
        <f>IFERROR(VLOOKUP($D3672,BankOpTbl,4,0),"")</f>
        <v>0</v>
      </c>
      <c r="X3672" s="27">
        <f>IF($E3672="","",IFERROR(VLOOKUP($E3672,BankTbl,4,0),""))</f>
        <v>0</v>
      </c>
      <c r="Y3672" s="27">
        <f>IF($F3672="","",IFERROR(VLOOKUP($F3672,BankTbl,4,0),""))</f>
        <v>0</v>
      </c>
      <c r="Z3672" s="27">
        <f>IF($B3672="","",IF($V3672="PICK",LEFT($N3672,5),IF($V3672="FIXED",$W3672,IF($V3672="CODE",$H3672,""))))</f>
        <v>0</v>
      </c>
    </row>
    <row r="3673" spans="1:26" ht="21" customHeight="1">
      <c r="A3673" s="27">
        <f>IF($B3673="","",COUNTA($B$13:$B3673))</f>
        <v>0</v>
      </c>
      <c r="B3673" s="28"/>
      <c r="C3673" s="28"/>
      <c r="D3673" s="29"/>
      <c r="E3673" s="29"/>
      <c r="F3673" s="29"/>
      <c r="G3673" s="28"/>
      <c r="H3673" s="28"/>
      <c r="I3673" s="30">
        <f>IF($H3673="","",IFERROR(VLOOKUP($H3673,AcctTbl,2,0),"کد ناشناخته"))</f>
        <v>0</v>
      </c>
      <c r="J3673" s="27">
        <f>IF($H3673="","",IFERROR(VLOOKUP($H3673,AcctTbl,3,0),""))</f>
        <v>0</v>
      </c>
      <c r="K3673" s="29"/>
      <c r="L3673" s="28"/>
      <c r="M3673" s="31"/>
      <c r="N3673" s="29"/>
      <c r="O3673" s="32">
        <f>IF($B3673="",0,IF($U3673="IN",N($M3673),0))</f>
        <v>0</v>
      </c>
      <c r="P3673" s="32">
        <f>IF($B3673="",0,IF(OR($U3673="OUT",$U3673="TRF"),N($M3673),0))</f>
        <v>0</v>
      </c>
      <c r="Q3673" s="32">
        <f>IF($B3673="",0,IF(OR($U3673="OUT",$U3673="TRF"),N($M3673),0))</f>
        <v>0</v>
      </c>
      <c r="R3673" s="32">
        <f>IF($B3673="",0,IF($U3673="IN",N($M3673),0))</f>
        <v>0</v>
      </c>
      <c r="S3673" s="33">
        <f>IF($B3673="","",IF($M3673="","⚠ مبلغ",IF($E3673="","⚠ بانک عامل",IF(AND($U3673="TRF",$F3673=""),"⚠ بانک مقصد",IF(AND($V3673&lt;&gt;"NONE",$V3673&lt;&gt;"",$Z3673=""),"⚠ طرف حساب","✓")))))</f>
        <v>0</v>
      </c>
      <c r="T3673" s="29"/>
      <c r="U3673" s="27">
        <f>IFERROR(VLOOKUP($D3673,BankOpTbl,2,0),"")</f>
        <v>0</v>
      </c>
      <c r="V3673" s="27">
        <f>IFERROR(VLOOKUP($D3673,BankOpTbl,3,0),"")</f>
        <v>0</v>
      </c>
      <c r="W3673" s="27">
        <f>IFERROR(VLOOKUP($D3673,BankOpTbl,4,0),"")</f>
        <v>0</v>
      </c>
      <c r="X3673" s="27">
        <f>IF($E3673="","",IFERROR(VLOOKUP($E3673,BankTbl,4,0),""))</f>
        <v>0</v>
      </c>
      <c r="Y3673" s="27">
        <f>IF($F3673="","",IFERROR(VLOOKUP($F3673,BankTbl,4,0),""))</f>
        <v>0</v>
      </c>
      <c r="Z3673" s="27">
        <f>IF($B3673="","",IF($V3673="PICK",LEFT($N3673,5),IF($V3673="FIXED",$W3673,IF($V3673="CODE",$H3673,""))))</f>
        <v>0</v>
      </c>
    </row>
    <row r="3674" spans="1:26" ht="21" customHeight="1">
      <c r="A3674" s="27">
        <f>IF($B3674="","",COUNTA($B$13:$B3674))</f>
        <v>0</v>
      </c>
      <c r="B3674" s="28"/>
      <c r="C3674" s="28"/>
      <c r="D3674" s="29"/>
      <c r="E3674" s="29"/>
      <c r="F3674" s="29"/>
      <c r="G3674" s="28"/>
      <c r="H3674" s="28"/>
      <c r="I3674" s="30">
        <f>IF($H3674="","",IFERROR(VLOOKUP($H3674,AcctTbl,2,0),"کد ناشناخته"))</f>
        <v>0</v>
      </c>
      <c r="J3674" s="27">
        <f>IF($H3674="","",IFERROR(VLOOKUP($H3674,AcctTbl,3,0),""))</f>
        <v>0</v>
      </c>
      <c r="K3674" s="29"/>
      <c r="L3674" s="28"/>
      <c r="M3674" s="31"/>
      <c r="N3674" s="29"/>
      <c r="O3674" s="32">
        <f>IF($B3674="",0,IF($U3674="IN",N($M3674),0))</f>
        <v>0</v>
      </c>
      <c r="P3674" s="32">
        <f>IF($B3674="",0,IF(OR($U3674="OUT",$U3674="TRF"),N($M3674),0))</f>
        <v>0</v>
      </c>
      <c r="Q3674" s="32">
        <f>IF($B3674="",0,IF(OR($U3674="OUT",$U3674="TRF"),N($M3674),0))</f>
        <v>0</v>
      </c>
      <c r="R3674" s="32">
        <f>IF($B3674="",0,IF($U3674="IN",N($M3674),0))</f>
        <v>0</v>
      </c>
      <c r="S3674" s="33">
        <f>IF($B3674="","",IF($M3674="","⚠ مبلغ",IF($E3674="","⚠ بانک عامل",IF(AND($U3674="TRF",$F3674=""),"⚠ بانک مقصد",IF(AND($V3674&lt;&gt;"NONE",$V3674&lt;&gt;"",$Z3674=""),"⚠ طرف حساب","✓")))))</f>
        <v>0</v>
      </c>
      <c r="T3674" s="29"/>
      <c r="U3674" s="27">
        <f>IFERROR(VLOOKUP($D3674,BankOpTbl,2,0),"")</f>
        <v>0</v>
      </c>
      <c r="V3674" s="27">
        <f>IFERROR(VLOOKUP($D3674,BankOpTbl,3,0),"")</f>
        <v>0</v>
      </c>
      <c r="W3674" s="27">
        <f>IFERROR(VLOOKUP($D3674,BankOpTbl,4,0),"")</f>
        <v>0</v>
      </c>
      <c r="X3674" s="27">
        <f>IF($E3674="","",IFERROR(VLOOKUP($E3674,BankTbl,4,0),""))</f>
        <v>0</v>
      </c>
      <c r="Y3674" s="27">
        <f>IF($F3674="","",IFERROR(VLOOKUP($F3674,BankTbl,4,0),""))</f>
        <v>0</v>
      </c>
      <c r="Z3674" s="27">
        <f>IF($B3674="","",IF($V3674="PICK",LEFT($N3674,5),IF($V3674="FIXED",$W3674,IF($V3674="CODE",$H3674,""))))</f>
        <v>0</v>
      </c>
    </row>
    <row r="3675" spans="1:26" ht="21" customHeight="1">
      <c r="A3675" s="27">
        <f>IF($B3675="","",COUNTA($B$13:$B3675))</f>
        <v>0</v>
      </c>
      <c r="B3675" s="28"/>
      <c r="C3675" s="28"/>
      <c r="D3675" s="29"/>
      <c r="E3675" s="29"/>
      <c r="F3675" s="29"/>
      <c r="G3675" s="28"/>
      <c r="H3675" s="28"/>
      <c r="I3675" s="30">
        <f>IF($H3675="","",IFERROR(VLOOKUP($H3675,AcctTbl,2,0),"کد ناشناخته"))</f>
        <v>0</v>
      </c>
      <c r="J3675" s="27">
        <f>IF($H3675="","",IFERROR(VLOOKUP($H3675,AcctTbl,3,0),""))</f>
        <v>0</v>
      </c>
      <c r="K3675" s="29"/>
      <c r="L3675" s="28"/>
      <c r="M3675" s="31"/>
      <c r="N3675" s="29"/>
      <c r="O3675" s="32">
        <f>IF($B3675="",0,IF($U3675="IN",N($M3675),0))</f>
        <v>0</v>
      </c>
      <c r="P3675" s="32">
        <f>IF($B3675="",0,IF(OR($U3675="OUT",$U3675="TRF"),N($M3675),0))</f>
        <v>0</v>
      </c>
      <c r="Q3675" s="32">
        <f>IF($B3675="",0,IF(OR($U3675="OUT",$U3675="TRF"),N($M3675),0))</f>
        <v>0</v>
      </c>
      <c r="R3675" s="32">
        <f>IF($B3675="",0,IF($U3675="IN",N($M3675),0))</f>
        <v>0</v>
      </c>
      <c r="S3675" s="33">
        <f>IF($B3675="","",IF($M3675="","⚠ مبلغ",IF($E3675="","⚠ بانک عامل",IF(AND($U3675="TRF",$F3675=""),"⚠ بانک مقصد",IF(AND($V3675&lt;&gt;"NONE",$V3675&lt;&gt;"",$Z3675=""),"⚠ طرف حساب","✓")))))</f>
        <v>0</v>
      </c>
      <c r="T3675" s="29"/>
      <c r="U3675" s="27">
        <f>IFERROR(VLOOKUP($D3675,BankOpTbl,2,0),"")</f>
        <v>0</v>
      </c>
      <c r="V3675" s="27">
        <f>IFERROR(VLOOKUP($D3675,BankOpTbl,3,0),"")</f>
        <v>0</v>
      </c>
      <c r="W3675" s="27">
        <f>IFERROR(VLOOKUP($D3675,BankOpTbl,4,0),"")</f>
        <v>0</v>
      </c>
      <c r="X3675" s="27">
        <f>IF($E3675="","",IFERROR(VLOOKUP($E3675,BankTbl,4,0),""))</f>
        <v>0</v>
      </c>
      <c r="Y3675" s="27">
        <f>IF($F3675="","",IFERROR(VLOOKUP($F3675,BankTbl,4,0),""))</f>
        <v>0</v>
      </c>
      <c r="Z3675" s="27">
        <f>IF($B3675="","",IF($V3675="PICK",LEFT($N3675,5),IF($V3675="FIXED",$W3675,IF($V3675="CODE",$H3675,""))))</f>
        <v>0</v>
      </c>
    </row>
    <row r="3676" spans="1:26" ht="21" customHeight="1">
      <c r="A3676" s="27">
        <f>IF($B3676="","",COUNTA($B$13:$B3676))</f>
        <v>0</v>
      </c>
      <c r="B3676" s="28"/>
      <c r="C3676" s="28"/>
      <c r="D3676" s="29"/>
      <c r="E3676" s="29"/>
      <c r="F3676" s="29"/>
      <c r="G3676" s="28"/>
      <c r="H3676" s="28"/>
      <c r="I3676" s="30">
        <f>IF($H3676="","",IFERROR(VLOOKUP($H3676,AcctTbl,2,0),"کد ناشناخته"))</f>
        <v>0</v>
      </c>
      <c r="J3676" s="27">
        <f>IF($H3676="","",IFERROR(VLOOKUP($H3676,AcctTbl,3,0),""))</f>
        <v>0</v>
      </c>
      <c r="K3676" s="29"/>
      <c r="L3676" s="28"/>
      <c r="M3676" s="31"/>
      <c r="N3676" s="29"/>
      <c r="O3676" s="32">
        <f>IF($B3676="",0,IF($U3676="IN",N($M3676),0))</f>
        <v>0</v>
      </c>
      <c r="P3676" s="32">
        <f>IF($B3676="",0,IF(OR($U3676="OUT",$U3676="TRF"),N($M3676),0))</f>
        <v>0</v>
      </c>
      <c r="Q3676" s="32">
        <f>IF($B3676="",0,IF(OR($U3676="OUT",$U3676="TRF"),N($M3676),0))</f>
        <v>0</v>
      </c>
      <c r="R3676" s="32">
        <f>IF($B3676="",0,IF($U3676="IN",N($M3676),0))</f>
        <v>0</v>
      </c>
      <c r="S3676" s="33">
        <f>IF($B3676="","",IF($M3676="","⚠ مبلغ",IF($E3676="","⚠ بانک عامل",IF(AND($U3676="TRF",$F3676=""),"⚠ بانک مقصد",IF(AND($V3676&lt;&gt;"NONE",$V3676&lt;&gt;"",$Z3676=""),"⚠ طرف حساب","✓")))))</f>
        <v>0</v>
      </c>
      <c r="T3676" s="29"/>
      <c r="U3676" s="27">
        <f>IFERROR(VLOOKUP($D3676,BankOpTbl,2,0),"")</f>
        <v>0</v>
      </c>
      <c r="V3676" s="27">
        <f>IFERROR(VLOOKUP($D3676,BankOpTbl,3,0),"")</f>
        <v>0</v>
      </c>
      <c r="W3676" s="27">
        <f>IFERROR(VLOOKUP($D3676,BankOpTbl,4,0),"")</f>
        <v>0</v>
      </c>
      <c r="X3676" s="27">
        <f>IF($E3676="","",IFERROR(VLOOKUP($E3676,BankTbl,4,0),""))</f>
        <v>0</v>
      </c>
      <c r="Y3676" s="27">
        <f>IF($F3676="","",IFERROR(VLOOKUP($F3676,BankTbl,4,0),""))</f>
        <v>0</v>
      </c>
      <c r="Z3676" s="27">
        <f>IF($B3676="","",IF($V3676="PICK",LEFT($N3676,5),IF($V3676="FIXED",$W3676,IF($V3676="CODE",$H3676,""))))</f>
        <v>0</v>
      </c>
    </row>
    <row r="3677" spans="1:26" ht="21" customHeight="1">
      <c r="A3677" s="27">
        <f>IF($B3677="","",COUNTA($B$13:$B3677))</f>
        <v>0</v>
      </c>
      <c r="B3677" s="28"/>
      <c r="C3677" s="28"/>
      <c r="D3677" s="29"/>
      <c r="E3677" s="29"/>
      <c r="F3677" s="29"/>
      <c r="G3677" s="28"/>
      <c r="H3677" s="28"/>
      <c r="I3677" s="30">
        <f>IF($H3677="","",IFERROR(VLOOKUP($H3677,AcctTbl,2,0),"کد ناشناخته"))</f>
        <v>0</v>
      </c>
      <c r="J3677" s="27">
        <f>IF($H3677="","",IFERROR(VLOOKUP($H3677,AcctTbl,3,0),""))</f>
        <v>0</v>
      </c>
      <c r="K3677" s="29"/>
      <c r="L3677" s="28"/>
      <c r="M3677" s="31"/>
      <c r="N3677" s="29"/>
      <c r="O3677" s="32">
        <f>IF($B3677="",0,IF($U3677="IN",N($M3677),0))</f>
        <v>0</v>
      </c>
      <c r="P3677" s="32">
        <f>IF($B3677="",0,IF(OR($U3677="OUT",$U3677="TRF"),N($M3677),0))</f>
        <v>0</v>
      </c>
      <c r="Q3677" s="32">
        <f>IF($B3677="",0,IF(OR($U3677="OUT",$U3677="TRF"),N($M3677),0))</f>
        <v>0</v>
      </c>
      <c r="R3677" s="32">
        <f>IF($B3677="",0,IF($U3677="IN",N($M3677),0))</f>
        <v>0</v>
      </c>
      <c r="S3677" s="33">
        <f>IF($B3677="","",IF($M3677="","⚠ مبلغ",IF($E3677="","⚠ بانک عامل",IF(AND($U3677="TRF",$F3677=""),"⚠ بانک مقصد",IF(AND($V3677&lt;&gt;"NONE",$V3677&lt;&gt;"",$Z3677=""),"⚠ طرف حساب","✓")))))</f>
        <v>0</v>
      </c>
      <c r="T3677" s="29"/>
      <c r="U3677" s="27">
        <f>IFERROR(VLOOKUP($D3677,BankOpTbl,2,0),"")</f>
        <v>0</v>
      </c>
      <c r="V3677" s="27">
        <f>IFERROR(VLOOKUP($D3677,BankOpTbl,3,0),"")</f>
        <v>0</v>
      </c>
      <c r="W3677" s="27">
        <f>IFERROR(VLOOKUP($D3677,BankOpTbl,4,0),"")</f>
        <v>0</v>
      </c>
      <c r="X3677" s="27">
        <f>IF($E3677="","",IFERROR(VLOOKUP($E3677,BankTbl,4,0),""))</f>
        <v>0</v>
      </c>
      <c r="Y3677" s="27">
        <f>IF($F3677="","",IFERROR(VLOOKUP($F3677,BankTbl,4,0),""))</f>
        <v>0</v>
      </c>
      <c r="Z3677" s="27">
        <f>IF($B3677="","",IF($V3677="PICK",LEFT($N3677,5),IF($V3677="FIXED",$W3677,IF($V3677="CODE",$H3677,""))))</f>
        <v>0</v>
      </c>
    </row>
    <row r="3678" spans="1:26" ht="21" customHeight="1">
      <c r="A3678" s="27">
        <f>IF($B3678="","",COUNTA($B$13:$B3678))</f>
        <v>0</v>
      </c>
      <c r="B3678" s="28"/>
      <c r="C3678" s="28"/>
      <c r="D3678" s="29"/>
      <c r="E3678" s="29"/>
      <c r="F3678" s="29"/>
      <c r="G3678" s="28"/>
      <c r="H3678" s="28"/>
      <c r="I3678" s="30">
        <f>IF($H3678="","",IFERROR(VLOOKUP($H3678,AcctTbl,2,0),"کد ناشناخته"))</f>
        <v>0</v>
      </c>
      <c r="J3678" s="27">
        <f>IF($H3678="","",IFERROR(VLOOKUP($H3678,AcctTbl,3,0),""))</f>
        <v>0</v>
      </c>
      <c r="K3678" s="29"/>
      <c r="L3678" s="28"/>
      <c r="M3678" s="31"/>
      <c r="N3678" s="29"/>
      <c r="O3678" s="32">
        <f>IF($B3678="",0,IF($U3678="IN",N($M3678),0))</f>
        <v>0</v>
      </c>
      <c r="P3678" s="32">
        <f>IF($B3678="",0,IF(OR($U3678="OUT",$U3678="TRF"),N($M3678),0))</f>
        <v>0</v>
      </c>
      <c r="Q3678" s="32">
        <f>IF($B3678="",0,IF(OR($U3678="OUT",$U3678="TRF"),N($M3678),0))</f>
        <v>0</v>
      </c>
      <c r="R3678" s="32">
        <f>IF($B3678="",0,IF($U3678="IN",N($M3678),0))</f>
        <v>0</v>
      </c>
      <c r="S3678" s="33">
        <f>IF($B3678="","",IF($M3678="","⚠ مبلغ",IF($E3678="","⚠ بانک عامل",IF(AND($U3678="TRF",$F3678=""),"⚠ بانک مقصد",IF(AND($V3678&lt;&gt;"NONE",$V3678&lt;&gt;"",$Z3678=""),"⚠ طرف حساب","✓")))))</f>
        <v>0</v>
      </c>
      <c r="T3678" s="29"/>
      <c r="U3678" s="27">
        <f>IFERROR(VLOOKUP($D3678,BankOpTbl,2,0),"")</f>
        <v>0</v>
      </c>
      <c r="V3678" s="27">
        <f>IFERROR(VLOOKUP($D3678,BankOpTbl,3,0),"")</f>
        <v>0</v>
      </c>
      <c r="W3678" s="27">
        <f>IFERROR(VLOOKUP($D3678,BankOpTbl,4,0),"")</f>
        <v>0</v>
      </c>
      <c r="X3678" s="27">
        <f>IF($E3678="","",IFERROR(VLOOKUP($E3678,BankTbl,4,0),""))</f>
        <v>0</v>
      </c>
      <c r="Y3678" s="27">
        <f>IF($F3678="","",IFERROR(VLOOKUP($F3678,BankTbl,4,0),""))</f>
        <v>0</v>
      </c>
      <c r="Z3678" s="27">
        <f>IF($B3678="","",IF($V3678="PICK",LEFT($N3678,5),IF($V3678="FIXED",$W3678,IF($V3678="CODE",$H3678,""))))</f>
        <v>0</v>
      </c>
    </row>
    <row r="3679" spans="1:26" ht="21" customHeight="1">
      <c r="A3679" s="27">
        <f>IF($B3679="","",COUNTA($B$13:$B3679))</f>
        <v>0</v>
      </c>
      <c r="B3679" s="28"/>
      <c r="C3679" s="28"/>
      <c r="D3679" s="29"/>
      <c r="E3679" s="29"/>
      <c r="F3679" s="29"/>
      <c r="G3679" s="28"/>
      <c r="H3679" s="28"/>
      <c r="I3679" s="30">
        <f>IF($H3679="","",IFERROR(VLOOKUP($H3679,AcctTbl,2,0),"کد ناشناخته"))</f>
        <v>0</v>
      </c>
      <c r="J3679" s="27">
        <f>IF($H3679="","",IFERROR(VLOOKUP($H3679,AcctTbl,3,0),""))</f>
        <v>0</v>
      </c>
      <c r="K3679" s="29"/>
      <c r="L3679" s="28"/>
      <c r="M3679" s="31"/>
      <c r="N3679" s="29"/>
      <c r="O3679" s="32">
        <f>IF($B3679="",0,IF($U3679="IN",N($M3679),0))</f>
        <v>0</v>
      </c>
      <c r="P3679" s="32">
        <f>IF($B3679="",0,IF(OR($U3679="OUT",$U3679="TRF"),N($M3679),0))</f>
        <v>0</v>
      </c>
      <c r="Q3679" s="32">
        <f>IF($B3679="",0,IF(OR($U3679="OUT",$U3679="TRF"),N($M3679),0))</f>
        <v>0</v>
      </c>
      <c r="R3679" s="32">
        <f>IF($B3679="",0,IF($U3679="IN",N($M3679),0))</f>
        <v>0</v>
      </c>
      <c r="S3679" s="33">
        <f>IF($B3679="","",IF($M3679="","⚠ مبلغ",IF($E3679="","⚠ بانک عامل",IF(AND($U3679="TRF",$F3679=""),"⚠ بانک مقصد",IF(AND($V3679&lt;&gt;"NONE",$V3679&lt;&gt;"",$Z3679=""),"⚠ طرف حساب","✓")))))</f>
        <v>0</v>
      </c>
      <c r="T3679" s="29"/>
      <c r="U3679" s="27">
        <f>IFERROR(VLOOKUP($D3679,BankOpTbl,2,0),"")</f>
        <v>0</v>
      </c>
      <c r="V3679" s="27">
        <f>IFERROR(VLOOKUP($D3679,BankOpTbl,3,0),"")</f>
        <v>0</v>
      </c>
      <c r="W3679" s="27">
        <f>IFERROR(VLOOKUP($D3679,BankOpTbl,4,0),"")</f>
        <v>0</v>
      </c>
      <c r="X3679" s="27">
        <f>IF($E3679="","",IFERROR(VLOOKUP($E3679,BankTbl,4,0),""))</f>
        <v>0</v>
      </c>
      <c r="Y3679" s="27">
        <f>IF($F3679="","",IFERROR(VLOOKUP($F3679,BankTbl,4,0),""))</f>
        <v>0</v>
      </c>
      <c r="Z3679" s="27">
        <f>IF($B3679="","",IF($V3679="PICK",LEFT($N3679,5),IF($V3679="FIXED",$W3679,IF($V3679="CODE",$H3679,""))))</f>
        <v>0</v>
      </c>
    </row>
    <row r="3680" spans="1:26" ht="21" customHeight="1">
      <c r="A3680" s="27">
        <f>IF($B3680="","",COUNTA($B$13:$B3680))</f>
        <v>0</v>
      </c>
      <c r="B3680" s="28"/>
      <c r="C3680" s="28"/>
      <c r="D3680" s="29"/>
      <c r="E3680" s="29"/>
      <c r="F3680" s="29"/>
      <c r="G3680" s="28"/>
      <c r="H3680" s="28"/>
      <c r="I3680" s="30">
        <f>IF($H3680="","",IFERROR(VLOOKUP($H3680,AcctTbl,2,0),"کد ناشناخته"))</f>
        <v>0</v>
      </c>
      <c r="J3680" s="27">
        <f>IF($H3680="","",IFERROR(VLOOKUP($H3680,AcctTbl,3,0),""))</f>
        <v>0</v>
      </c>
      <c r="K3680" s="29"/>
      <c r="L3680" s="28"/>
      <c r="M3680" s="31"/>
      <c r="N3680" s="29"/>
      <c r="O3680" s="32">
        <f>IF($B3680="",0,IF($U3680="IN",N($M3680),0))</f>
        <v>0</v>
      </c>
      <c r="P3680" s="32">
        <f>IF($B3680="",0,IF(OR($U3680="OUT",$U3680="TRF"),N($M3680),0))</f>
        <v>0</v>
      </c>
      <c r="Q3680" s="32">
        <f>IF($B3680="",0,IF(OR($U3680="OUT",$U3680="TRF"),N($M3680),0))</f>
        <v>0</v>
      </c>
      <c r="R3680" s="32">
        <f>IF($B3680="",0,IF($U3680="IN",N($M3680),0))</f>
        <v>0</v>
      </c>
      <c r="S3680" s="33">
        <f>IF($B3680="","",IF($M3680="","⚠ مبلغ",IF($E3680="","⚠ بانک عامل",IF(AND($U3680="TRF",$F3680=""),"⚠ بانک مقصد",IF(AND($V3680&lt;&gt;"NONE",$V3680&lt;&gt;"",$Z3680=""),"⚠ طرف حساب","✓")))))</f>
        <v>0</v>
      </c>
      <c r="T3680" s="29"/>
      <c r="U3680" s="27">
        <f>IFERROR(VLOOKUP($D3680,BankOpTbl,2,0),"")</f>
        <v>0</v>
      </c>
      <c r="V3680" s="27">
        <f>IFERROR(VLOOKUP($D3680,BankOpTbl,3,0),"")</f>
        <v>0</v>
      </c>
      <c r="W3680" s="27">
        <f>IFERROR(VLOOKUP($D3680,BankOpTbl,4,0),"")</f>
        <v>0</v>
      </c>
      <c r="X3680" s="27">
        <f>IF($E3680="","",IFERROR(VLOOKUP($E3680,BankTbl,4,0),""))</f>
        <v>0</v>
      </c>
      <c r="Y3680" s="27">
        <f>IF($F3680="","",IFERROR(VLOOKUP($F3680,BankTbl,4,0),""))</f>
        <v>0</v>
      </c>
      <c r="Z3680" s="27">
        <f>IF($B3680="","",IF($V3680="PICK",LEFT($N3680,5),IF($V3680="FIXED",$W3680,IF($V3680="CODE",$H3680,""))))</f>
        <v>0</v>
      </c>
    </row>
    <row r="3681" spans="1:26" ht="21" customHeight="1">
      <c r="A3681" s="27">
        <f>IF($B3681="","",COUNTA($B$13:$B3681))</f>
        <v>0</v>
      </c>
      <c r="B3681" s="28"/>
      <c r="C3681" s="28"/>
      <c r="D3681" s="29"/>
      <c r="E3681" s="29"/>
      <c r="F3681" s="29"/>
      <c r="G3681" s="28"/>
      <c r="H3681" s="28"/>
      <c r="I3681" s="30">
        <f>IF($H3681="","",IFERROR(VLOOKUP($H3681,AcctTbl,2,0),"کد ناشناخته"))</f>
        <v>0</v>
      </c>
      <c r="J3681" s="27">
        <f>IF($H3681="","",IFERROR(VLOOKUP($H3681,AcctTbl,3,0),""))</f>
        <v>0</v>
      </c>
      <c r="K3681" s="29"/>
      <c r="L3681" s="28"/>
      <c r="M3681" s="31"/>
      <c r="N3681" s="29"/>
      <c r="O3681" s="32">
        <f>IF($B3681="",0,IF($U3681="IN",N($M3681),0))</f>
        <v>0</v>
      </c>
      <c r="P3681" s="32">
        <f>IF($B3681="",0,IF(OR($U3681="OUT",$U3681="TRF"),N($M3681),0))</f>
        <v>0</v>
      </c>
      <c r="Q3681" s="32">
        <f>IF($B3681="",0,IF(OR($U3681="OUT",$U3681="TRF"),N($M3681),0))</f>
        <v>0</v>
      </c>
      <c r="R3681" s="32">
        <f>IF($B3681="",0,IF($U3681="IN",N($M3681),0))</f>
        <v>0</v>
      </c>
      <c r="S3681" s="33">
        <f>IF($B3681="","",IF($M3681="","⚠ مبلغ",IF($E3681="","⚠ بانک عامل",IF(AND($U3681="TRF",$F3681=""),"⚠ بانک مقصد",IF(AND($V3681&lt;&gt;"NONE",$V3681&lt;&gt;"",$Z3681=""),"⚠ طرف حساب","✓")))))</f>
        <v>0</v>
      </c>
      <c r="T3681" s="29"/>
      <c r="U3681" s="27">
        <f>IFERROR(VLOOKUP($D3681,BankOpTbl,2,0),"")</f>
        <v>0</v>
      </c>
      <c r="V3681" s="27">
        <f>IFERROR(VLOOKUP($D3681,BankOpTbl,3,0),"")</f>
        <v>0</v>
      </c>
      <c r="W3681" s="27">
        <f>IFERROR(VLOOKUP($D3681,BankOpTbl,4,0),"")</f>
        <v>0</v>
      </c>
      <c r="X3681" s="27">
        <f>IF($E3681="","",IFERROR(VLOOKUP($E3681,BankTbl,4,0),""))</f>
        <v>0</v>
      </c>
      <c r="Y3681" s="27">
        <f>IF($F3681="","",IFERROR(VLOOKUP($F3681,BankTbl,4,0),""))</f>
        <v>0</v>
      </c>
      <c r="Z3681" s="27">
        <f>IF($B3681="","",IF($V3681="PICK",LEFT($N3681,5),IF($V3681="FIXED",$W3681,IF($V3681="CODE",$H3681,""))))</f>
        <v>0</v>
      </c>
    </row>
    <row r="3682" spans="1:26" ht="21" customHeight="1">
      <c r="A3682" s="27">
        <f>IF($B3682="","",COUNTA($B$13:$B3682))</f>
        <v>0</v>
      </c>
      <c r="B3682" s="28"/>
      <c r="C3682" s="28"/>
      <c r="D3682" s="29"/>
      <c r="E3682" s="29"/>
      <c r="F3682" s="29"/>
      <c r="G3682" s="28"/>
      <c r="H3682" s="28"/>
      <c r="I3682" s="30">
        <f>IF($H3682="","",IFERROR(VLOOKUP($H3682,AcctTbl,2,0),"کد ناشناخته"))</f>
        <v>0</v>
      </c>
      <c r="J3682" s="27">
        <f>IF($H3682="","",IFERROR(VLOOKUP($H3682,AcctTbl,3,0),""))</f>
        <v>0</v>
      </c>
      <c r="K3682" s="29"/>
      <c r="L3682" s="28"/>
      <c r="M3682" s="31"/>
      <c r="N3682" s="29"/>
      <c r="O3682" s="32">
        <f>IF($B3682="",0,IF($U3682="IN",N($M3682),0))</f>
        <v>0</v>
      </c>
      <c r="P3682" s="32">
        <f>IF($B3682="",0,IF(OR($U3682="OUT",$U3682="TRF"),N($M3682),0))</f>
        <v>0</v>
      </c>
      <c r="Q3682" s="32">
        <f>IF($B3682="",0,IF(OR($U3682="OUT",$U3682="TRF"),N($M3682),0))</f>
        <v>0</v>
      </c>
      <c r="R3682" s="32">
        <f>IF($B3682="",0,IF($U3682="IN",N($M3682),0))</f>
        <v>0</v>
      </c>
      <c r="S3682" s="33">
        <f>IF($B3682="","",IF($M3682="","⚠ مبلغ",IF($E3682="","⚠ بانک عامل",IF(AND($U3682="TRF",$F3682=""),"⚠ بانک مقصد",IF(AND($V3682&lt;&gt;"NONE",$V3682&lt;&gt;"",$Z3682=""),"⚠ طرف حساب","✓")))))</f>
        <v>0</v>
      </c>
      <c r="T3682" s="29"/>
      <c r="U3682" s="27">
        <f>IFERROR(VLOOKUP($D3682,BankOpTbl,2,0),"")</f>
        <v>0</v>
      </c>
      <c r="V3682" s="27">
        <f>IFERROR(VLOOKUP($D3682,BankOpTbl,3,0),"")</f>
        <v>0</v>
      </c>
      <c r="W3682" s="27">
        <f>IFERROR(VLOOKUP($D3682,BankOpTbl,4,0),"")</f>
        <v>0</v>
      </c>
      <c r="X3682" s="27">
        <f>IF($E3682="","",IFERROR(VLOOKUP($E3682,BankTbl,4,0),""))</f>
        <v>0</v>
      </c>
      <c r="Y3682" s="27">
        <f>IF($F3682="","",IFERROR(VLOOKUP($F3682,BankTbl,4,0),""))</f>
        <v>0</v>
      </c>
      <c r="Z3682" s="27">
        <f>IF($B3682="","",IF($V3682="PICK",LEFT($N3682,5),IF($V3682="FIXED",$W3682,IF($V3682="CODE",$H3682,""))))</f>
        <v>0</v>
      </c>
    </row>
    <row r="3683" spans="1:26" ht="21" customHeight="1">
      <c r="A3683" s="27">
        <f>IF($B3683="","",COUNTA($B$13:$B3683))</f>
        <v>0</v>
      </c>
      <c r="B3683" s="28"/>
      <c r="C3683" s="28"/>
      <c r="D3683" s="29"/>
      <c r="E3683" s="29"/>
      <c r="F3683" s="29"/>
      <c r="G3683" s="28"/>
      <c r="H3683" s="28"/>
      <c r="I3683" s="30">
        <f>IF($H3683="","",IFERROR(VLOOKUP($H3683,AcctTbl,2,0),"کد ناشناخته"))</f>
        <v>0</v>
      </c>
      <c r="J3683" s="27">
        <f>IF($H3683="","",IFERROR(VLOOKUP($H3683,AcctTbl,3,0),""))</f>
        <v>0</v>
      </c>
      <c r="K3683" s="29"/>
      <c r="L3683" s="28"/>
      <c r="M3683" s="31"/>
      <c r="N3683" s="29"/>
      <c r="O3683" s="32">
        <f>IF($B3683="",0,IF($U3683="IN",N($M3683),0))</f>
        <v>0</v>
      </c>
      <c r="P3683" s="32">
        <f>IF($B3683="",0,IF(OR($U3683="OUT",$U3683="TRF"),N($M3683),0))</f>
        <v>0</v>
      </c>
      <c r="Q3683" s="32">
        <f>IF($B3683="",0,IF(OR($U3683="OUT",$U3683="TRF"),N($M3683),0))</f>
        <v>0</v>
      </c>
      <c r="R3683" s="32">
        <f>IF($B3683="",0,IF($U3683="IN",N($M3683),0))</f>
        <v>0</v>
      </c>
      <c r="S3683" s="33">
        <f>IF($B3683="","",IF($M3683="","⚠ مبلغ",IF($E3683="","⚠ بانک عامل",IF(AND($U3683="TRF",$F3683=""),"⚠ بانک مقصد",IF(AND($V3683&lt;&gt;"NONE",$V3683&lt;&gt;"",$Z3683=""),"⚠ طرف حساب","✓")))))</f>
        <v>0</v>
      </c>
      <c r="T3683" s="29"/>
      <c r="U3683" s="27">
        <f>IFERROR(VLOOKUP($D3683,BankOpTbl,2,0),"")</f>
        <v>0</v>
      </c>
      <c r="V3683" s="27">
        <f>IFERROR(VLOOKUP($D3683,BankOpTbl,3,0),"")</f>
        <v>0</v>
      </c>
      <c r="W3683" s="27">
        <f>IFERROR(VLOOKUP($D3683,BankOpTbl,4,0),"")</f>
        <v>0</v>
      </c>
      <c r="X3683" s="27">
        <f>IF($E3683="","",IFERROR(VLOOKUP($E3683,BankTbl,4,0),""))</f>
        <v>0</v>
      </c>
      <c r="Y3683" s="27">
        <f>IF($F3683="","",IFERROR(VLOOKUP($F3683,BankTbl,4,0),""))</f>
        <v>0</v>
      </c>
      <c r="Z3683" s="27">
        <f>IF($B3683="","",IF($V3683="PICK",LEFT($N3683,5),IF($V3683="FIXED",$W3683,IF($V3683="CODE",$H3683,""))))</f>
        <v>0</v>
      </c>
    </row>
    <row r="3684" spans="1:26" ht="21" customHeight="1">
      <c r="A3684" s="27">
        <f>IF($B3684="","",COUNTA($B$13:$B3684))</f>
        <v>0</v>
      </c>
      <c r="B3684" s="28"/>
      <c r="C3684" s="28"/>
      <c r="D3684" s="29"/>
      <c r="E3684" s="29"/>
      <c r="F3684" s="29"/>
      <c r="G3684" s="28"/>
      <c r="H3684" s="28"/>
      <c r="I3684" s="30">
        <f>IF($H3684="","",IFERROR(VLOOKUP($H3684,AcctTbl,2,0),"کد ناشناخته"))</f>
        <v>0</v>
      </c>
      <c r="J3684" s="27">
        <f>IF($H3684="","",IFERROR(VLOOKUP($H3684,AcctTbl,3,0),""))</f>
        <v>0</v>
      </c>
      <c r="K3684" s="29"/>
      <c r="L3684" s="28"/>
      <c r="M3684" s="31"/>
      <c r="N3684" s="29"/>
      <c r="O3684" s="32">
        <f>IF($B3684="",0,IF($U3684="IN",N($M3684),0))</f>
        <v>0</v>
      </c>
      <c r="P3684" s="32">
        <f>IF($B3684="",0,IF(OR($U3684="OUT",$U3684="TRF"),N($M3684),0))</f>
        <v>0</v>
      </c>
      <c r="Q3684" s="32">
        <f>IF($B3684="",0,IF(OR($U3684="OUT",$U3684="TRF"),N($M3684),0))</f>
        <v>0</v>
      </c>
      <c r="R3684" s="32">
        <f>IF($B3684="",0,IF($U3684="IN",N($M3684),0))</f>
        <v>0</v>
      </c>
      <c r="S3684" s="33">
        <f>IF($B3684="","",IF($M3684="","⚠ مبلغ",IF($E3684="","⚠ بانک عامل",IF(AND($U3684="TRF",$F3684=""),"⚠ بانک مقصد",IF(AND($V3684&lt;&gt;"NONE",$V3684&lt;&gt;"",$Z3684=""),"⚠ طرف حساب","✓")))))</f>
        <v>0</v>
      </c>
      <c r="T3684" s="29"/>
      <c r="U3684" s="27">
        <f>IFERROR(VLOOKUP($D3684,BankOpTbl,2,0),"")</f>
        <v>0</v>
      </c>
      <c r="V3684" s="27">
        <f>IFERROR(VLOOKUP($D3684,BankOpTbl,3,0),"")</f>
        <v>0</v>
      </c>
      <c r="W3684" s="27">
        <f>IFERROR(VLOOKUP($D3684,BankOpTbl,4,0),"")</f>
        <v>0</v>
      </c>
      <c r="X3684" s="27">
        <f>IF($E3684="","",IFERROR(VLOOKUP($E3684,BankTbl,4,0),""))</f>
        <v>0</v>
      </c>
      <c r="Y3684" s="27">
        <f>IF($F3684="","",IFERROR(VLOOKUP($F3684,BankTbl,4,0),""))</f>
        <v>0</v>
      </c>
      <c r="Z3684" s="27">
        <f>IF($B3684="","",IF($V3684="PICK",LEFT($N3684,5),IF($V3684="FIXED",$W3684,IF($V3684="CODE",$H3684,""))))</f>
        <v>0</v>
      </c>
    </row>
    <row r="3685" spans="1:26" ht="21" customHeight="1">
      <c r="A3685" s="27">
        <f>IF($B3685="","",COUNTA($B$13:$B3685))</f>
        <v>0</v>
      </c>
      <c r="B3685" s="28"/>
      <c r="C3685" s="28"/>
      <c r="D3685" s="29"/>
      <c r="E3685" s="29"/>
      <c r="F3685" s="29"/>
      <c r="G3685" s="28"/>
      <c r="H3685" s="28"/>
      <c r="I3685" s="30">
        <f>IF($H3685="","",IFERROR(VLOOKUP($H3685,AcctTbl,2,0),"کد ناشناخته"))</f>
        <v>0</v>
      </c>
      <c r="J3685" s="27">
        <f>IF($H3685="","",IFERROR(VLOOKUP($H3685,AcctTbl,3,0),""))</f>
        <v>0</v>
      </c>
      <c r="K3685" s="29"/>
      <c r="L3685" s="28"/>
      <c r="M3685" s="31"/>
      <c r="N3685" s="29"/>
      <c r="O3685" s="32">
        <f>IF($B3685="",0,IF($U3685="IN",N($M3685),0))</f>
        <v>0</v>
      </c>
      <c r="P3685" s="32">
        <f>IF($B3685="",0,IF(OR($U3685="OUT",$U3685="TRF"),N($M3685),0))</f>
        <v>0</v>
      </c>
      <c r="Q3685" s="32">
        <f>IF($B3685="",0,IF(OR($U3685="OUT",$U3685="TRF"),N($M3685),0))</f>
        <v>0</v>
      </c>
      <c r="R3685" s="32">
        <f>IF($B3685="",0,IF($U3685="IN",N($M3685),0))</f>
        <v>0</v>
      </c>
      <c r="S3685" s="33">
        <f>IF($B3685="","",IF($M3685="","⚠ مبلغ",IF($E3685="","⚠ بانک عامل",IF(AND($U3685="TRF",$F3685=""),"⚠ بانک مقصد",IF(AND($V3685&lt;&gt;"NONE",$V3685&lt;&gt;"",$Z3685=""),"⚠ طرف حساب","✓")))))</f>
        <v>0</v>
      </c>
      <c r="T3685" s="29"/>
      <c r="U3685" s="27">
        <f>IFERROR(VLOOKUP($D3685,BankOpTbl,2,0),"")</f>
        <v>0</v>
      </c>
      <c r="V3685" s="27">
        <f>IFERROR(VLOOKUP($D3685,BankOpTbl,3,0),"")</f>
        <v>0</v>
      </c>
      <c r="W3685" s="27">
        <f>IFERROR(VLOOKUP($D3685,BankOpTbl,4,0),"")</f>
        <v>0</v>
      </c>
      <c r="X3685" s="27">
        <f>IF($E3685="","",IFERROR(VLOOKUP($E3685,BankTbl,4,0),""))</f>
        <v>0</v>
      </c>
      <c r="Y3685" s="27">
        <f>IF($F3685="","",IFERROR(VLOOKUP($F3685,BankTbl,4,0),""))</f>
        <v>0</v>
      </c>
      <c r="Z3685" s="27">
        <f>IF($B3685="","",IF($V3685="PICK",LEFT($N3685,5),IF($V3685="FIXED",$W3685,IF($V3685="CODE",$H3685,""))))</f>
        <v>0</v>
      </c>
    </row>
    <row r="3686" spans="1:26" ht="21" customHeight="1">
      <c r="A3686" s="27">
        <f>IF($B3686="","",COUNTA($B$13:$B3686))</f>
        <v>0</v>
      </c>
      <c r="B3686" s="28"/>
      <c r="C3686" s="28"/>
      <c r="D3686" s="29"/>
      <c r="E3686" s="29"/>
      <c r="F3686" s="29"/>
      <c r="G3686" s="28"/>
      <c r="H3686" s="28"/>
      <c r="I3686" s="30">
        <f>IF($H3686="","",IFERROR(VLOOKUP($H3686,AcctTbl,2,0),"کد ناشناخته"))</f>
        <v>0</v>
      </c>
      <c r="J3686" s="27">
        <f>IF($H3686="","",IFERROR(VLOOKUP($H3686,AcctTbl,3,0),""))</f>
        <v>0</v>
      </c>
      <c r="K3686" s="29"/>
      <c r="L3686" s="28"/>
      <c r="M3686" s="31"/>
      <c r="N3686" s="29"/>
      <c r="O3686" s="32">
        <f>IF($B3686="",0,IF($U3686="IN",N($M3686),0))</f>
        <v>0</v>
      </c>
      <c r="P3686" s="32">
        <f>IF($B3686="",0,IF(OR($U3686="OUT",$U3686="TRF"),N($M3686),0))</f>
        <v>0</v>
      </c>
      <c r="Q3686" s="32">
        <f>IF($B3686="",0,IF(OR($U3686="OUT",$U3686="TRF"),N($M3686),0))</f>
        <v>0</v>
      </c>
      <c r="R3686" s="32">
        <f>IF($B3686="",0,IF($U3686="IN",N($M3686),0))</f>
        <v>0</v>
      </c>
      <c r="S3686" s="33">
        <f>IF($B3686="","",IF($M3686="","⚠ مبلغ",IF($E3686="","⚠ بانک عامل",IF(AND($U3686="TRF",$F3686=""),"⚠ بانک مقصد",IF(AND($V3686&lt;&gt;"NONE",$V3686&lt;&gt;"",$Z3686=""),"⚠ طرف حساب","✓")))))</f>
        <v>0</v>
      </c>
      <c r="T3686" s="29"/>
      <c r="U3686" s="27">
        <f>IFERROR(VLOOKUP($D3686,BankOpTbl,2,0),"")</f>
        <v>0</v>
      </c>
      <c r="V3686" s="27">
        <f>IFERROR(VLOOKUP($D3686,BankOpTbl,3,0),"")</f>
        <v>0</v>
      </c>
      <c r="W3686" s="27">
        <f>IFERROR(VLOOKUP($D3686,BankOpTbl,4,0),"")</f>
        <v>0</v>
      </c>
      <c r="X3686" s="27">
        <f>IF($E3686="","",IFERROR(VLOOKUP($E3686,BankTbl,4,0),""))</f>
        <v>0</v>
      </c>
      <c r="Y3686" s="27">
        <f>IF($F3686="","",IFERROR(VLOOKUP($F3686,BankTbl,4,0),""))</f>
        <v>0</v>
      </c>
      <c r="Z3686" s="27">
        <f>IF($B3686="","",IF($V3686="PICK",LEFT($N3686,5),IF($V3686="FIXED",$W3686,IF($V3686="CODE",$H3686,""))))</f>
        <v>0</v>
      </c>
    </row>
    <row r="3687" spans="1:26" ht="21" customHeight="1">
      <c r="A3687" s="27">
        <f>IF($B3687="","",COUNTA($B$13:$B3687))</f>
        <v>0</v>
      </c>
      <c r="B3687" s="28"/>
      <c r="C3687" s="28"/>
      <c r="D3687" s="29"/>
      <c r="E3687" s="29"/>
      <c r="F3687" s="29"/>
      <c r="G3687" s="28"/>
      <c r="H3687" s="28"/>
      <c r="I3687" s="30">
        <f>IF($H3687="","",IFERROR(VLOOKUP($H3687,AcctTbl,2,0),"کد ناشناخته"))</f>
        <v>0</v>
      </c>
      <c r="J3687" s="27">
        <f>IF($H3687="","",IFERROR(VLOOKUP($H3687,AcctTbl,3,0),""))</f>
        <v>0</v>
      </c>
      <c r="K3687" s="29"/>
      <c r="L3687" s="28"/>
      <c r="M3687" s="31"/>
      <c r="N3687" s="29"/>
      <c r="O3687" s="32">
        <f>IF($B3687="",0,IF($U3687="IN",N($M3687),0))</f>
        <v>0</v>
      </c>
      <c r="P3687" s="32">
        <f>IF($B3687="",0,IF(OR($U3687="OUT",$U3687="TRF"),N($M3687),0))</f>
        <v>0</v>
      </c>
      <c r="Q3687" s="32">
        <f>IF($B3687="",0,IF(OR($U3687="OUT",$U3687="TRF"),N($M3687),0))</f>
        <v>0</v>
      </c>
      <c r="R3687" s="32">
        <f>IF($B3687="",0,IF($U3687="IN",N($M3687),0))</f>
        <v>0</v>
      </c>
      <c r="S3687" s="33">
        <f>IF($B3687="","",IF($M3687="","⚠ مبلغ",IF($E3687="","⚠ بانک عامل",IF(AND($U3687="TRF",$F3687=""),"⚠ بانک مقصد",IF(AND($V3687&lt;&gt;"NONE",$V3687&lt;&gt;"",$Z3687=""),"⚠ طرف حساب","✓")))))</f>
        <v>0</v>
      </c>
      <c r="T3687" s="29"/>
      <c r="U3687" s="27">
        <f>IFERROR(VLOOKUP($D3687,BankOpTbl,2,0),"")</f>
        <v>0</v>
      </c>
      <c r="V3687" s="27">
        <f>IFERROR(VLOOKUP($D3687,BankOpTbl,3,0),"")</f>
        <v>0</v>
      </c>
      <c r="W3687" s="27">
        <f>IFERROR(VLOOKUP($D3687,BankOpTbl,4,0),"")</f>
        <v>0</v>
      </c>
      <c r="X3687" s="27">
        <f>IF($E3687="","",IFERROR(VLOOKUP($E3687,BankTbl,4,0),""))</f>
        <v>0</v>
      </c>
      <c r="Y3687" s="27">
        <f>IF($F3687="","",IFERROR(VLOOKUP($F3687,BankTbl,4,0),""))</f>
        <v>0</v>
      </c>
      <c r="Z3687" s="27">
        <f>IF($B3687="","",IF($V3687="PICK",LEFT($N3687,5),IF($V3687="FIXED",$W3687,IF($V3687="CODE",$H3687,""))))</f>
        <v>0</v>
      </c>
    </row>
    <row r="3688" spans="1:26" ht="21" customHeight="1">
      <c r="A3688" s="27">
        <f>IF($B3688="","",COUNTA($B$13:$B3688))</f>
        <v>0</v>
      </c>
      <c r="B3688" s="28"/>
      <c r="C3688" s="28"/>
      <c r="D3688" s="29"/>
      <c r="E3688" s="29"/>
      <c r="F3688" s="29"/>
      <c r="G3688" s="28"/>
      <c r="H3688" s="28"/>
      <c r="I3688" s="30">
        <f>IF($H3688="","",IFERROR(VLOOKUP($H3688,AcctTbl,2,0),"کد ناشناخته"))</f>
        <v>0</v>
      </c>
      <c r="J3688" s="27">
        <f>IF($H3688="","",IFERROR(VLOOKUP($H3688,AcctTbl,3,0),""))</f>
        <v>0</v>
      </c>
      <c r="K3688" s="29"/>
      <c r="L3688" s="28"/>
      <c r="M3688" s="31"/>
      <c r="N3688" s="29"/>
      <c r="O3688" s="32">
        <f>IF($B3688="",0,IF($U3688="IN",N($M3688),0))</f>
        <v>0</v>
      </c>
      <c r="P3688" s="32">
        <f>IF($B3688="",0,IF(OR($U3688="OUT",$U3688="TRF"),N($M3688),0))</f>
        <v>0</v>
      </c>
      <c r="Q3688" s="32">
        <f>IF($B3688="",0,IF(OR($U3688="OUT",$U3688="TRF"),N($M3688),0))</f>
        <v>0</v>
      </c>
      <c r="R3688" s="32">
        <f>IF($B3688="",0,IF($U3688="IN",N($M3688),0))</f>
        <v>0</v>
      </c>
      <c r="S3688" s="33">
        <f>IF($B3688="","",IF($M3688="","⚠ مبلغ",IF($E3688="","⚠ بانک عامل",IF(AND($U3688="TRF",$F3688=""),"⚠ بانک مقصد",IF(AND($V3688&lt;&gt;"NONE",$V3688&lt;&gt;"",$Z3688=""),"⚠ طرف حساب","✓")))))</f>
        <v>0</v>
      </c>
      <c r="T3688" s="29"/>
      <c r="U3688" s="27">
        <f>IFERROR(VLOOKUP($D3688,BankOpTbl,2,0),"")</f>
        <v>0</v>
      </c>
      <c r="V3688" s="27">
        <f>IFERROR(VLOOKUP($D3688,BankOpTbl,3,0),"")</f>
        <v>0</v>
      </c>
      <c r="W3688" s="27">
        <f>IFERROR(VLOOKUP($D3688,BankOpTbl,4,0),"")</f>
        <v>0</v>
      </c>
      <c r="X3688" s="27">
        <f>IF($E3688="","",IFERROR(VLOOKUP($E3688,BankTbl,4,0),""))</f>
        <v>0</v>
      </c>
      <c r="Y3688" s="27">
        <f>IF($F3688="","",IFERROR(VLOOKUP($F3688,BankTbl,4,0),""))</f>
        <v>0</v>
      </c>
      <c r="Z3688" s="27">
        <f>IF($B3688="","",IF($V3688="PICK",LEFT($N3688,5),IF($V3688="FIXED",$W3688,IF($V3688="CODE",$H3688,""))))</f>
        <v>0</v>
      </c>
    </row>
    <row r="3689" spans="1:26" ht="21" customHeight="1">
      <c r="A3689" s="27">
        <f>IF($B3689="","",COUNTA($B$13:$B3689))</f>
        <v>0</v>
      </c>
      <c r="B3689" s="28"/>
      <c r="C3689" s="28"/>
      <c r="D3689" s="29"/>
      <c r="E3689" s="29"/>
      <c r="F3689" s="29"/>
      <c r="G3689" s="28"/>
      <c r="H3689" s="28"/>
      <c r="I3689" s="30">
        <f>IF($H3689="","",IFERROR(VLOOKUP($H3689,AcctTbl,2,0),"کد ناشناخته"))</f>
        <v>0</v>
      </c>
      <c r="J3689" s="27">
        <f>IF($H3689="","",IFERROR(VLOOKUP($H3689,AcctTbl,3,0),""))</f>
        <v>0</v>
      </c>
      <c r="K3689" s="29"/>
      <c r="L3689" s="28"/>
      <c r="M3689" s="31"/>
      <c r="N3689" s="29"/>
      <c r="O3689" s="32">
        <f>IF($B3689="",0,IF($U3689="IN",N($M3689),0))</f>
        <v>0</v>
      </c>
      <c r="P3689" s="32">
        <f>IF($B3689="",0,IF(OR($U3689="OUT",$U3689="TRF"),N($M3689),0))</f>
        <v>0</v>
      </c>
      <c r="Q3689" s="32">
        <f>IF($B3689="",0,IF(OR($U3689="OUT",$U3689="TRF"),N($M3689),0))</f>
        <v>0</v>
      </c>
      <c r="R3689" s="32">
        <f>IF($B3689="",0,IF($U3689="IN",N($M3689),0))</f>
        <v>0</v>
      </c>
      <c r="S3689" s="33">
        <f>IF($B3689="","",IF($M3689="","⚠ مبلغ",IF($E3689="","⚠ بانک عامل",IF(AND($U3689="TRF",$F3689=""),"⚠ بانک مقصد",IF(AND($V3689&lt;&gt;"NONE",$V3689&lt;&gt;"",$Z3689=""),"⚠ طرف حساب","✓")))))</f>
        <v>0</v>
      </c>
      <c r="T3689" s="29"/>
      <c r="U3689" s="27">
        <f>IFERROR(VLOOKUP($D3689,BankOpTbl,2,0),"")</f>
        <v>0</v>
      </c>
      <c r="V3689" s="27">
        <f>IFERROR(VLOOKUP($D3689,BankOpTbl,3,0),"")</f>
        <v>0</v>
      </c>
      <c r="W3689" s="27">
        <f>IFERROR(VLOOKUP($D3689,BankOpTbl,4,0),"")</f>
        <v>0</v>
      </c>
      <c r="X3689" s="27">
        <f>IF($E3689="","",IFERROR(VLOOKUP($E3689,BankTbl,4,0),""))</f>
        <v>0</v>
      </c>
      <c r="Y3689" s="27">
        <f>IF($F3689="","",IFERROR(VLOOKUP($F3689,BankTbl,4,0),""))</f>
        <v>0</v>
      </c>
      <c r="Z3689" s="27">
        <f>IF($B3689="","",IF($V3689="PICK",LEFT($N3689,5),IF($V3689="FIXED",$W3689,IF($V3689="CODE",$H3689,""))))</f>
        <v>0</v>
      </c>
    </row>
    <row r="3690" spans="1:26" ht="21" customHeight="1">
      <c r="A3690" s="27">
        <f>IF($B3690="","",COUNTA($B$13:$B3690))</f>
        <v>0</v>
      </c>
      <c r="B3690" s="28"/>
      <c r="C3690" s="28"/>
      <c r="D3690" s="29"/>
      <c r="E3690" s="29"/>
      <c r="F3690" s="29"/>
      <c r="G3690" s="28"/>
      <c r="H3690" s="28"/>
      <c r="I3690" s="30">
        <f>IF($H3690="","",IFERROR(VLOOKUP($H3690,AcctTbl,2,0),"کد ناشناخته"))</f>
        <v>0</v>
      </c>
      <c r="J3690" s="27">
        <f>IF($H3690="","",IFERROR(VLOOKUP($H3690,AcctTbl,3,0),""))</f>
        <v>0</v>
      </c>
      <c r="K3690" s="29"/>
      <c r="L3690" s="28"/>
      <c r="M3690" s="31"/>
      <c r="N3690" s="29"/>
      <c r="O3690" s="32">
        <f>IF($B3690="",0,IF($U3690="IN",N($M3690),0))</f>
        <v>0</v>
      </c>
      <c r="P3690" s="32">
        <f>IF($B3690="",0,IF(OR($U3690="OUT",$U3690="TRF"),N($M3690),0))</f>
        <v>0</v>
      </c>
      <c r="Q3690" s="32">
        <f>IF($B3690="",0,IF(OR($U3690="OUT",$U3690="TRF"),N($M3690),0))</f>
        <v>0</v>
      </c>
      <c r="R3690" s="32">
        <f>IF($B3690="",0,IF($U3690="IN",N($M3690),0))</f>
        <v>0</v>
      </c>
      <c r="S3690" s="33">
        <f>IF($B3690="","",IF($M3690="","⚠ مبلغ",IF($E3690="","⚠ بانک عامل",IF(AND($U3690="TRF",$F3690=""),"⚠ بانک مقصد",IF(AND($V3690&lt;&gt;"NONE",$V3690&lt;&gt;"",$Z3690=""),"⚠ طرف حساب","✓")))))</f>
        <v>0</v>
      </c>
      <c r="T3690" s="29"/>
      <c r="U3690" s="27">
        <f>IFERROR(VLOOKUP($D3690,BankOpTbl,2,0),"")</f>
        <v>0</v>
      </c>
      <c r="V3690" s="27">
        <f>IFERROR(VLOOKUP($D3690,BankOpTbl,3,0),"")</f>
        <v>0</v>
      </c>
      <c r="W3690" s="27">
        <f>IFERROR(VLOOKUP($D3690,BankOpTbl,4,0),"")</f>
        <v>0</v>
      </c>
      <c r="X3690" s="27">
        <f>IF($E3690="","",IFERROR(VLOOKUP($E3690,BankTbl,4,0),""))</f>
        <v>0</v>
      </c>
      <c r="Y3690" s="27">
        <f>IF($F3690="","",IFERROR(VLOOKUP($F3690,BankTbl,4,0),""))</f>
        <v>0</v>
      </c>
      <c r="Z3690" s="27">
        <f>IF($B3690="","",IF($V3690="PICK",LEFT($N3690,5),IF($V3690="FIXED",$W3690,IF($V3690="CODE",$H3690,""))))</f>
        <v>0</v>
      </c>
    </row>
    <row r="3691" spans="1:26" ht="21" customHeight="1">
      <c r="A3691" s="27">
        <f>IF($B3691="","",COUNTA($B$13:$B3691))</f>
        <v>0</v>
      </c>
      <c r="B3691" s="28"/>
      <c r="C3691" s="28"/>
      <c r="D3691" s="29"/>
      <c r="E3691" s="29"/>
      <c r="F3691" s="29"/>
      <c r="G3691" s="28"/>
      <c r="H3691" s="28"/>
      <c r="I3691" s="30">
        <f>IF($H3691="","",IFERROR(VLOOKUP($H3691,AcctTbl,2,0),"کد ناشناخته"))</f>
        <v>0</v>
      </c>
      <c r="J3691" s="27">
        <f>IF($H3691="","",IFERROR(VLOOKUP($H3691,AcctTbl,3,0),""))</f>
        <v>0</v>
      </c>
      <c r="K3691" s="29"/>
      <c r="L3691" s="28"/>
      <c r="M3691" s="31"/>
      <c r="N3691" s="29"/>
      <c r="O3691" s="32">
        <f>IF($B3691="",0,IF($U3691="IN",N($M3691),0))</f>
        <v>0</v>
      </c>
      <c r="P3691" s="32">
        <f>IF($B3691="",0,IF(OR($U3691="OUT",$U3691="TRF"),N($M3691),0))</f>
        <v>0</v>
      </c>
      <c r="Q3691" s="32">
        <f>IF($B3691="",0,IF(OR($U3691="OUT",$U3691="TRF"),N($M3691),0))</f>
        <v>0</v>
      </c>
      <c r="R3691" s="32">
        <f>IF($B3691="",0,IF($U3691="IN",N($M3691),0))</f>
        <v>0</v>
      </c>
      <c r="S3691" s="33">
        <f>IF($B3691="","",IF($M3691="","⚠ مبلغ",IF($E3691="","⚠ بانک عامل",IF(AND($U3691="TRF",$F3691=""),"⚠ بانک مقصد",IF(AND($V3691&lt;&gt;"NONE",$V3691&lt;&gt;"",$Z3691=""),"⚠ طرف حساب","✓")))))</f>
        <v>0</v>
      </c>
      <c r="T3691" s="29"/>
      <c r="U3691" s="27">
        <f>IFERROR(VLOOKUP($D3691,BankOpTbl,2,0),"")</f>
        <v>0</v>
      </c>
      <c r="V3691" s="27">
        <f>IFERROR(VLOOKUP($D3691,BankOpTbl,3,0),"")</f>
        <v>0</v>
      </c>
      <c r="W3691" s="27">
        <f>IFERROR(VLOOKUP($D3691,BankOpTbl,4,0),"")</f>
        <v>0</v>
      </c>
      <c r="X3691" s="27">
        <f>IF($E3691="","",IFERROR(VLOOKUP($E3691,BankTbl,4,0),""))</f>
        <v>0</v>
      </c>
      <c r="Y3691" s="27">
        <f>IF($F3691="","",IFERROR(VLOOKUP($F3691,BankTbl,4,0),""))</f>
        <v>0</v>
      </c>
      <c r="Z3691" s="27">
        <f>IF($B3691="","",IF($V3691="PICK",LEFT($N3691,5),IF($V3691="FIXED",$W3691,IF($V3691="CODE",$H3691,""))))</f>
        <v>0</v>
      </c>
    </row>
    <row r="3692" spans="1:26" ht="21" customHeight="1">
      <c r="A3692" s="27">
        <f>IF($B3692="","",COUNTA($B$13:$B3692))</f>
        <v>0</v>
      </c>
      <c r="B3692" s="28"/>
      <c r="C3692" s="28"/>
      <c r="D3692" s="29"/>
      <c r="E3692" s="29"/>
      <c r="F3692" s="29"/>
      <c r="G3692" s="28"/>
      <c r="H3692" s="28"/>
      <c r="I3692" s="30">
        <f>IF($H3692="","",IFERROR(VLOOKUP($H3692,AcctTbl,2,0),"کد ناشناخته"))</f>
        <v>0</v>
      </c>
      <c r="J3692" s="27">
        <f>IF($H3692="","",IFERROR(VLOOKUP($H3692,AcctTbl,3,0),""))</f>
        <v>0</v>
      </c>
      <c r="K3692" s="29"/>
      <c r="L3692" s="28"/>
      <c r="M3692" s="31"/>
      <c r="N3692" s="29"/>
      <c r="O3692" s="32">
        <f>IF($B3692="",0,IF($U3692="IN",N($M3692),0))</f>
        <v>0</v>
      </c>
      <c r="P3692" s="32">
        <f>IF($B3692="",0,IF(OR($U3692="OUT",$U3692="TRF"),N($M3692),0))</f>
        <v>0</v>
      </c>
      <c r="Q3692" s="32">
        <f>IF($B3692="",0,IF(OR($U3692="OUT",$U3692="TRF"),N($M3692),0))</f>
        <v>0</v>
      </c>
      <c r="R3692" s="32">
        <f>IF($B3692="",0,IF($U3692="IN",N($M3692),0))</f>
        <v>0</v>
      </c>
      <c r="S3692" s="33">
        <f>IF($B3692="","",IF($M3692="","⚠ مبلغ",IF($E3692="","⚠ بانک عامل",IF(AND($U3692="TRF",$F3692=""),"⚠ بانک مقصد",IF(AND($V3692&lt;&gt;"NONE",$V3692&lt;&gt;"",$Z3692=""),"⚠ طرف حساب","✓")))))</f>
        <v>0</v>
      </c>
      <c r="T3692" s="29"/>
      <c r="U3692" s="27">
        <f>IFERROR(VLOOKUP($D3692,BankOpTbl,2,0),"")</f>
        <v>0</v>
      </c>
      <c r="V3692" s="27">
        <f>IFERROR(VLOOKUP($D3692,BankOpTbl,3,0),"")</f>
        <v>0</v>
      </c>
      <c r="W3692" s="27">
        <f>IFERROR(VLOOKUP($D3692,BankOpTbl,4,0),"")</f>
        <v>0</v>
      </c>
      <c r="X3692" s="27">
        <f>IF($E3692="","",IFERROR(VLOOKUP($E3692,BankTbl,4,0),""))</f>
        <v>0</v>
      </c>
      <c r="Y3692" s="27">
        <f>IF($F3692="","",IFERROR(VLOOKUP($F3692,BankTbl,4,0),""))</f>
        <v>0</v>
      </c>
      <c r="Z3692" s="27">
        <f>IF($B3692="","",IF($V3692="PICK",LEFT($N3692,5),IF($V3692="FIXED",$W3692,IF($V3692="CODE",$H3692,""))))</f>
        <v>0</v>
      </c>
    </row>
    <row r="3693" spans="1:26" ht="21" customHeight="1">
      <c r="A3693" s="27">
        <f>IF($B3693="","",COUNTA($B$13:$B3693))</f>
        <v>0</v>
      </c>
      <c r="B3693" s="28"/>
      <c r="C3693" s="28"/>
      <c r="D3693" s="29"/>
      <c r="E3693" s="29"/>
      <c r="F3693" s="29"/>
      <c r="G3693" s="28"/>
      <c r="H3693" s="28"/>
      <c r="I3693" s="30">
        <f>IF($H3693="","",IFERROR(VLOOKUP($H3693,AcctTbl,2,0),"کد ناشناخته"))</f>
        <v>0</v>
      </c>
      <c r="J3693" s="27">
        <f>IF($H3693="","",IFERROR(VLOOKUP($H3693,AcctTbl,3,0),""))</f>
        <v>0</v>
      </c>
      <c r="K3693" s="29"/>
      <c r="L3693" s="28"/>
      <c r="M3693" s="31"/>
      <c r="N3693" s="29"/>
      <c r="O3693" s="32">
        <f>IF($B3693="",0,IF($U3693="IN",N($M3693),0))</f>
        <v>0</v>
      </c>
      <c r="P3693" s="32">
        <f>IF($B3693="",0,IF(OR($U3693="OUT",$U3693="TRF"),N($M3693),0))</f>
        <v>0</v>
      </c>
      <c r="Q3693" s="32">
        <f>IF($B3693="",0,IF(OR($U3693="OUT",$U3693="TRF"),N($M3693),0))</f>
        <v>0</v>
      </c>
      <c r="R3693" s="32">
        <f>IF($B3693="",0,IF($U3693="IN",N($M3693),0))</f>
        <v>0</v>
      </c>
      <c r="S3693" s="33">
        <f>IF($B3693="","",IF($M3693="","⚠ مبلغ",IF($E3693="","⚠ بانک عامل",IF(AND($U3693="TRF",$F3693=""),"⚠ بانک مقصد",IF(AND($V3693&lt;&gt;"NONE",$V3693&lt;&gt;"",$Z3693=""),"⚠ طرف حساب","✓")))))</f>
        <v>0</v>
      </c>
      <c r="T3693" s="29"/>
      <c r="U3693" s="27">
        <f>IFERROR(VLOOKUP($D3693,BankOpTbl,2,0),"")</f>
        <v>0</v>
      </c>
      <c r="V3693" s="27">
        <f>IFERROR(VLOOKUP($D3693,BankOpTbl,3,0),"")</f>
        <v>0</v>
      </c>
      <c r="W3693" s="27">
        <f>IFERROR(VLOOKUP($D3693,BankOpTbl,4,0),"")</f>
        <v>0</v>
      </c>
      <c r="X3693" s="27">
        <f>IF($E3693="","",IFERROR(VLOOKUP($E3693,BankTbl,4,0),""))</f>
        <v>0</v>
      </c>
      <c r="Y3693" s="27">
        <f>IF($F3693="","",IFERROR(VLOOKUP($F3693,BankTbl,4,0),""))</f>
        <v>0</v>
      </c>
      <c r="Z3693" s="27">
        <f>IF($B3693="","",IF($V3693="PICK",LEFT($N3693,5),IF($V3693="FIXED",$W3693,IF($V3693="CODE",$H3693,""))))</f>
        <v>0</v>
      </c>
    </row>
    <row r="3694" spans="1:26" ht="21" customHeight="1">
      <c r="A3694" s="27">
        <f>IF($B3694="","",COUNTA($B$13:$B3694))</f>
        <v>0</v>
      </c>
      <c r="B3694" s="28"/>
      <c r="C3694" s="28"/>
      <c r="D3694" s="29"/>
      <c r="E3694" s="29"/>
      <c r="F3694" s="29"/>
      <c r="G3694" s="28"/>
      <c r="H3694" s="28"/>
      <c r="I3694" s="30">
        <f>IF($H3694="","",IFERROR(VLOOKUP($H3694,AcctTbl,2,0),"کد ناشناخته"))</f>
        <v>0</v>
      </c>
      <c r="J3694" s="27">
        <f>IF($H3694="","",IFERROR(VLOOKUP($H3694,AcctTbl,3,0),""))</f>
        <v>0</v>
      </c>
      <c r="K3694" s="29"/>
      <c r="L3694" s="28"/>
      <c r="M3694" s="31"/>
      <c r="N3694" s="29"/>
      <c r="O3694" s="32">
        <f>IF($B3694="",0,IF($U3694="IN",N($M3694),0))</f>
        <v>0</v>
      </c>
      <c r="P3694" s="32">
        <f>IF($B3694="",0,IF(OR($U3694="OUT",$U3694="TRF"),N($M3694),0))</f>
        <v>0</v>
      </c>
      <c r="Q3694" s="32">
        <f>IF($B3694="",0,IF(OR($U3694="OUT",$U3694="TRF"),N($M3694),0))</f>
        <v>0</v>
      </c>
      <c r="R3694" s="32">
        <f>IF($B3694="",0,IF($U3694="IN",N($M3694),0))</f>
        <v>0</v>
      </c>
      <c r="S3694" s="33">
        <f>IF($B3694="","",IF($M3694="","⚠ مبلغ",IF($E3694="","⚠ بانک عامل",IF(AND($U3694="TRF",$F3694=""),"⚠ بانک مقصد",IF(AND($V3694&lt;&gt;"NONE",$V3694&lt;&gt;"",$Z3694=""),"⚠ طرف حساب","✓")))))</f>
        <v>0</v>
      </c>
      <c r="T3694" s="29"/>
      <c r="U3694" s="27">
        <f>IFERROR(VLOOKUP($D3694,BankOpTbl,2,0),"")</f>
        <v>0</v>
      </c>
      <c r="V3694" s="27">
        <f>IFERROR(VLOOKUP($D3694,BankOpTbl,3,0),"")</f>
        <v>0</v>
      </c>
      <c r="W3694" s="27">
        <f>IFERROR(VLOOKUP($D3694,BankOpTbl,4,0),"")</f>
        <v>0</v>
      </c>
      <c r="X3694" s="27">
        <f>IF($E3694="","",IFERROR(VLOOKUP($E3694,BankTbl,4,0),""))</f>
        <v>0</v>
      </c>
      <c r="Y3694" s="27">
        <f>IF($F3694="","",IFERROR(VLOOKUP($F3694,BankTbl,4,0),""))</f>
        <v>0</v>
      </c>
      <c r="Z3694" s="27">
        <f>IF($B3694="","",IF($V3694="PICK",LEFT($N3694,5),IF($V3694="FIXED",$W3694,IF($V3694="CODE",$H3694,""))))</f>
        <v>0</v>
      </c>
    </row>
    <row r="3695" spans="1:26" ht="21" customHeight="1">
      <c r="A3695" s="27">
        <f>IF($B3695="","",COUNTA($B$13:$B3695))</f>
        <v>0</v>
      </c>
      <c r="B3695" s="28"/>
      <c r="C3695" s="28"/>
      <c r="D3695" s="29"/>
      <c r="E3695" s="29"/>
      <c r="F3695" s="29"/>
      <c r="G3695" s="28"/>
      <c r="H3695" s="28"/>
      <c r="I3695" s="30">
        <f>IF($H3695="","",IFERROR(VLOOKUP($H3695,AcctTbl,2,0),"کد ناشناخته"))</f>
        <v>0</v>
      </c>
      <c r="J3695" s="27">
        <f>IF($H3695="","",IFERROR(VLOOKUP($H3695,AcctTbl,3,0),""))</f>
        <v>0</v>
      </c>
      <c r="K3695" s="29"/>
      <c r="L3695" s="28"/>
      <c r="M3695" s="31"/>
      <c r="N3695" s="29"/>
      <c r="O3695" s="32">
        <f>IF($B3695="",0,IF($U3695="IN",N($M3695),0))</f>
        <v>0</v>
      </c>
      <c r="P3695" s="32">
        <f>IF($B3695="",0,IF(OR($U3695="OUT",$U3695="TRF"),N($M3695),0))</f>
        <v>0</v>
      </c>
      <c r="Q3695" s="32">
        <f>IF($B3695="",0,IF(OR($U3695="OUT",$U3695="TRF"),N($M3695),0))</f>
        <v>0</v>
      </c>
      <c r="R3695" s="32">
        <f>IF($B3695="",0,IF($U3695="IN",N($M3695),0))</f>
        <v>0</v>
      </c>
      <c r="S3695" s="33">
        <f>IF($B3695="","",IF($M3695="","⚠ مبلغ",IF($E3695="","⚠ بانک عامل",IF(AND($U3695="TRF",$F3695=""),"⚠ بانک مقصد",IF(AND($V3695&lt;&gt;"NONE",$V3695&lt;&gt;"",$Z3695=""),"⚠ طرف حساب","✓")))))</f>
        <v>0</v>
      </c>
      <c r="T3695" s="29"/>
      <c r="U3695" s="27">
        <f>IFERROR(VLOOKUP($D3695,BankOpTbl,2,0),"")</f>
        <v>0</v>
      </c>
      <c r="V3695" s="27">
        <f>IFERROR(VLOOKUP($D3695,BankOpTbl,3,0),"")</f>
        <v>0</v>
      </c>
      <c r="W3695" s="27">
        <f>IFERROR(VLOOKUP($D3695,BankOpTbl,4,0),"")</f>
        <v>0</v>
      </c>
      <c r="X3695" s="27">
        <f>IF($E3695="","",IFERROR(VLOOKUP($E3695,BankTbl,4,0),""))</f>
        <v>0</v>
      </c>
      <c r="Y3695" s="27">
        <f>IF($F3695="","",IFERROR(VLOOKUP($F3695,BankTbl,4,0),""))</f>
        <v>0</v>
      </c>
      <c r="Z3695" s="27">
        <f>IF($B3695="","",IF($V3695="PICK",LEFT($N3695,5),IF($V3695="FIXED",$W3695,IF($V3695="CODE",$H3695,""))))</f>
        <v>0</v>
      </c>
    </row>
    <row r="3696" spans="1:26" ht="21" customHeight="1">
      <c r="A3696" s="27">
        <f>IF($B3696="","",COUNTA($B$13:$B3696))</f>
        <v>0</v>
      </c>
      <c r="B3696" s="28"/>
      <c r="C3696" s="28"/>
      <c r="D3696" s="29"/>
      <c r="E3696" s="29"/>
      <c r="F3696" s="29"/>
      <c r="G3696" s="28"/>
      <c r="H3696" s="28"/>
      <c r="I3696" s="30">
        <f>IF($H3696="","",IFERROR(VLOOKUP($H3696,AcctTbl,2,0),"کد ناشناخته"))</f>
        <v>0</v>
      </c>
      <c r="J3696" s="27">
        <f>IF($H3696="","",IFERROR(VLOOKUP($H3696,AcctTbl,3,0),""))</f>
        <v>0</v>
      </c>
      <c r="K3696" s="29"/>
      <c r="L3696" s="28"/>
      <c r="M3696" s="31"/>
      <c r="N3696" s="29"/>
      <c r="O3696" s="32">
        <f>IF($B3696="",0,IF($U3696="IN",N($M3696),0))</f>
        <v>0</v>
      </c>
      <c r="P3696" s="32">
        <f>IF($B3696="",0,IF(OR($U3696="OUT",$U3696="TRF"),N($M3696),0))</f>
        <v>0</v>
      </c>
      <c r="Q3696" s="32">
        <f>IF($B3696="",0,IF(OR($U3696="OUT",$U3696="TRF"),N($M3696),0))</f>
        <v>0</v>
      </c>
      <c r="R3696" s="32">
        <f>IF($B3696="",0,IF($U3696="IN",N($M3696),0))</f>
        <v>0</v>
      </c>
      <c r="S3696" s="33">
        <f>IF($B3696="","",IF($M3696="","⚠ مبلغ",IF($E3696="","⚠ بانک عامل",IF(AND($U3696="TRF",$F3696=""),"⚠ بانک مقصد",IF(AND($V3696&lt;&gt;"NONE",$V3696&lt;&gt;"",$Z3696=""),"⚠ طرف حساب","✓")))))</f>
        <v>0</v>
      </c>
      <c r="T3696" s="29"/>
      <c r="U3696" s="27">
        <f>IFERROR(VLOOKUP($D3696,BankOpTbl,2,0),"")</f>
        <v>0</v>
      </c>
      <c r="V3696" s="27">
        <f>IFERROR(VLOOKUP($D3696,BankOpTbl,3,0),"")</f>
        <v>0</v>
      </c>
      <c r="W3696" s="27">
        <f>IFERROR(VLOOKUP($D3696,BankOpTbl,4,0),"")</f>
        <v>0</v>
      </c>
      <c r="X3696" s="27">
        <f>IF($E3696="","",IFERROR(VLOOKUP($E3696,BankTbl,4,0),""))</f>
        <v>0</v>
      </c>
      <c r="Y3696" s="27">
        <f>IF($F3696="","",IFERROR(VLOOKUP($F3696,BankTbl,4,0),""))</f>
        <v>0</v>
      </c>
      <c r="Z3696" s="27">
        <f>IF($B3696="","",IF($V3696="PICK",LEFT($N3696,5),IF($V3696="FIXED",$W3696,IF($V3696="CODE",$H3696,""))))</f>
        <v>0</v>
      </c>
    </row>
    <row r="3697" spans="1:26" ht="21" customHeight="1">
      <c r="A3697" s="27">
        <f>IF($B3697="","",COUNTA($B$13:$B3697))</f>
        <v>0</v>
      </c>
      <c r="B3697" s="28"/>
      <c r="C3697" s="28"/>
      <c r="D3697" s="29"/>
      <c r="E3697" s="29"/>
      <c r="F3697" s="29"/>
      <c r="G3697" s="28"/>
      <c r="H3697" s="28"/>
      <c r="I3697" s="30">
        <f>IF($H3697="","",IFERROR(VLOOKUP($H3697,AcctTbl,2,0),"کد ناشناخته"))</f>
        <v>0</v>
      </c>
      <c r="J3697" s="27">
        <f>IF($H3697="","",IFERROR(VLOOKUP($H3697,AcctTbl,3,0),""))</f>
        <v>0</v>
      </c>
      <c r="K3697" s="29"/>
      <c r="L3697" s="28"/>
      <c r="M3697" s="31"/>
      <c r="N3697" s="29"/>
      <c r="O3697" s="32">
        <f>IF($B3697="",0,IF($U3697="IN",N($M3697),0))</f>
        <v>0</v>
      </c>
      <c r="P3697" s="32">
        <f>IF($B3697="",0,IF(OR($U3697="OUT",$U3697="TRF"),N($M3697),0))</f>
        <v>0</v>
      </c>
      <c r="Q3697" s="32">
        <f>IF($B3697="",0,IF(OR($U3697="OUT",$U3697="TRF"),N($M3697),0))</f>
        <v>0</v>
      </c>
      <c r="R3697" s="32">
        <f>IF($B3697="",0,IF($U3697="IN",N($M3697),0))</f>
        <v>0</v>
      </c>
      <c r="S3697" s="33">
        <f>IF($B3697="","",IF($M3697="","⚠ مبلغ",IF($E3697="","⚠ بانک عامل",IF(AND($U3697="TRF",$F3697=""),"⚠ بانک مقصد",IF(AND($V3697&lt;&gt;"NONE",$V3697&lt;&gt;"",$Z3697=""),"⚠ طرف حساب","✓")))))</f>
        <v>0</v>
      </c>
      <c r="T3697" s="29"/>
      <c r="U3697" s="27">
        <f>IFERROR(VLOOKUP($D3697,BankOpTbl,2,0),"")</f>
        <v>0</v>
      </c>
      <c r="V3697" s="27">
        <f>IFERROR(VLOOKUP($D3697,BankOpTbl,3,0),"")</f>
        <v>0</v>
      </c>
      <c r="W3697" s="27">
        <f>IFERROR(VLOOKUP($D3697,BankOpTbl,4,0),"")</f>
        <v>0</v>
      </c>
      <c r="X3697" s="27">
        <f>IF($E3697="","",IFERROR(VLOOKUP($E3697,BankTbl,4,0),""))</f>
        <v>0</v>
      </c>
      <c r="Y3697" s="27">
        <f>IF($F3697="","",IFERROR(VLOOKUP($F3697,BankTbl,4,0),""))</f>
        <v>0</v>
      </c>
      <c r="Z3697" s="27">
        <f>IF($B3697="","",IF($V3697="PICK",LEFT($N3697,5),IF($V3697="FIXED",$W3697,IF($V3697="CODE",$H3697,""))))</f>
        <v>0</v>
      </c>
    </row>
    <row r="3698" spans="1:26" ht="21" customHeight="1">
      <c r="A3698" s="27">
        <f>IF($B3698="","",COUNTA($B$13:$B3698))</f>
        <v>0</v>
      </c>
      <c r="B3698" s="28"/>
      <c r="C3698" s="28"/>
      <c r="D3698" s="29"/>
      <c r="E3698" s="29"/>
      <c r="F3698" s="29"/>
      <c r="G3698" s="28"/>
      <c r="H3698" s="28"/>
      <c r="I3698" s="30">
        <f>IF($H3698="","",IFERROR(VLOOKUP($H3698,AcctTbl,2,0),"کد ناشناخته"))</f>
        <v>0</v>
      </c>
      <c r="J3698" s="27">
        <f>IF($H3698="","",IFERROR(VLOOKUP($H3698,AcctTbl,3,0),""))</f>
        <v>0</v>
      </c>
      <c r="K3698" s="29"/>
      <c r="L3698" s="28"/>
      <c r="M3698" s="31"/>
      <c r="N3698" s="29"/>
      <c r="O3698" s="32">
        <f>IF($B3698="",0,IF($U3698="IN",N($M3698),0))</f>
        <v>0</v>
      </c>
      <c r="P3698" s="32">
        <f>IF($B3698="",0,IF(OR($U3698="OUT",$U3698="TRF"),N($M3698),0))</f>
        <v>0</v>
      </c>
      <c r="Q3698" s="32">
        <f>IF($B3698="",0,IF(OR($U3698="OUT",$U3698="TRF"),N($M3698),0))</f>
        <v>0</v>
      </c>
      <c r="R3698" s="32">
        <f>IF($B3698="",0,IF($U3698="IN",N($M3698),0))</f>
        <v>0</v>
      </c>
      <c r="S3698" s="33">
        <f>IF($B3698="","",IF($M3698="","⚠ مبلغ",IF($E3698="","⚠ بانک عامل",IF(AND($U3698="TRF",$F3698=""),"⚠ بانک مقصد",IF(AND($V3698&lt;&gt;"NONE",$V3698&lt;&gt;"",$Z3698=""),"⚠ طرف حساب","✓")))))</f>
        <v>0</v>
      </c>
      <c r="T3698" s="29"/>
      <c r="U3698" s="27">
        <f>IFERROR(VLOOKUP($D3698,BankOpTbl,2,0),"")</f>
        <v>0</v>
      </c>
      <c r="V3698" s="27">
        <f>IFERROR(VLOOKUP($D3698,BankOpTbl,3,0),"")</f>
        <v>0</v>
      </c>
      <c r="W3698" s="27">
        <f>IFERROR(VLOOKUP($D3698,BankOpTbl,4,0),"")</f>
        <v>0</v>
      </c>
      <c r="X3698" s="27">
        <f>IF($E3698="","",IFERROR(VLOOKUP($E3698,BankTbl,4,0),""))</f>
        <v>0</v>
      </c>
      <c r="Y3698" s="27">
        <f>IF($F3698="","",IFERROR(VLOOKUP($F3698,BankTbl,4,0),""))</f>
        <v>0</v>
      </c>
      <c r="Z3698" s="27">
        <f>IF($B3698="","",IF($V3698="PICK",LEFT($N3698,5),IF($V3698="FIXED",$W3698,IF($V3698="CODE",$H3698,""))))</f>
        <v>0</v>
      </c>
    </row>
    <row r="3699" spans="1:26" ht="21" customHeight="1">
      <c r="A3699" s="27">
        <f>IF($B3699="","",COUNTA($B$13:$B3699))</f>
        <v>0</v>
      </c>
      <c r="B3699" s="28"/>
      <c r="C3699" s="28"/>
      <c r="D3699" s="29"/>
      <c r="E3699" s="29"/>
      <c r="F3699" s="29"/>
      <c r="G3699" s="28"/>
      <c r="H3699" s="28"/>
      <c r="I3699" s="30">
        <f>IF($H3699="","",IFERROR(VLOOKUP($H3699,AcctTbl,2,0),"کد ناشناخته"))</f>
        <v>0</v>
      </c>
      <c r="J3699" s="27">
        <f>IF($H3699="","",IFERROR(VLOOKUP($H3699,AcctTbl,3,0),""))</f>
        <v>0</v>
      </c>
      <c r="K3699" s="29"/>
      <c r="L3699" s="28"/>
      <c r="M3699" s="31"/>
      <c r="N3699" s="29"/>
      <c r="O3699" s="32">
        <f>IF($B3699="",0,IF($U3699="IN",N($M3699),0))</f>
        <v>0</v>
      </c>
      <c r="P3699" s="32">
        <f>IF($B3699="",0,IF(OR($U3699="OUT",$U3699="TRF"),N($M3699),0))</f>
        <v>0</v>
      </c>
      <c r="Q3699" s="32">
        <f>IF($B3699="",0,IF(OR($U3699="OUT",$U3699="TRF"),N($M3699),0))</f>
        <v>0</v>
      </c>
      <c r="R3699" s="32">
        <f>IF($B3699="",0,IF($U3699="IN",N($M3699),0))</f>
        <v>0</v>
      </c>
      <c r="S3699" s="33">
        <f>IF($B3699="","",IF($M3699="","⚠ مبلغ",IF($E3699="","⚠ بانک عامل",IF(AND($U3699="TRF",$F3699=""),"⚠ بانک مقصد",IF(AND($V3699&lt;&gt;"NONE",$V3699&lt;&gt;"",$Z3699=""),"⚠ طرف حساب","✓")))))</f>
        <v>0</v>
      </c>
      <c r="T3699" s="29"/>
      <c r="U3699" s="27">
        <f>IFERROR(VLOOKUP($D3699,BankOpTbl,2,0),"")</f>
        <v>0</v>
      </c>
      <c r="V3699" s="27">
        <f>IFERROR(VLOOKUP($D3699,BankOpTbl,3,0),"")</f>
        <v>0</v>
      </c>
      <c r="W3699" s="27">
        <f>IFERROR(VLOOKUP($D3699,BankOpTbl,4,0),"")</f>
        <v>0</v>
      </c>
      <c r="X3699" s="27">
        <f>IF($E3699="","",IFERROR(VLOOKUP($E3699,BankTbl,4,0),""))</f>
        <v>0</v>
      </c>
      <c r="Y3699" s="27">
        <f>IF($F3699="","",IFERROR(VLOOKUP($F3699,BankTbl,4,0),""))</f>
        <v>0</v>
      </c>
      <c r="Z3699" s="27">
        <f>IF($B3699="","",IF($V3699="PICK",LEFT($N3699,5),IF($V3699="FIXED",$W3699,IF($V3699="CODE",$H3699,""))))</f>
        <v>0</v>
      </c>
    </row>
    <row r="3700" spans="1:26" ht="21" customHeight="1">
      <c r="A3700" s="27">
        <f>IF($B3700="","",COUNTA($B$13:$B3700))</f>
        <v>0</v>
      </c>
      <c r="B3700" s="28"/>
      <c r="C3700" s="28"/>
      <c r="D3700" s="29"/>
      <c r="E3700" s="29"/>
      <c r="F3700" s="29"/>
      <c r="G3700" s="28"/>
      <c r="H3700" s="28"/>
      <c r="I3700" s="30">
        <f>IF($H3700="","",IFERROR(VLOOKUP($H3700,AcctTbl,2,0),"کد ناشناخته"))</f>
        <v>0</v>
      </c>
      <c r="J3700" s="27">
        <f>IF($H3700="","",IFERROR(VLOOKUP($H3700,AcctTbl,3,0),""))</f>
        <v>0</v>
      </c>
      <c r="K3700" s="29"/>
      <c r="L3700" s="28"/>
      <c r="M3700" s="31"/>
      <c r="N3700" s="29"/>
      <c r="O3700" s="32">
        <f>IF($B3700="",0,IF($U3700="IN",N($M3700),0))</f>
        <v>0</v>
      </c>
      <c r="P3700" s="32">
        <f>IF($B3700="",0,IF(OR($U3700="OUT",$U3700="TRF"),N($M3700),0))</f>
        <v>0</v>
      </c>
      <c r="Q3700" s="32">
        <f>IF($B3700="",0,IF(OR($U3700="OUT",$U3700="TRF"),N($M3700),0))</f>
        <v>0</v>
      </c>
      <c r="R3700" s="32">
        <f>IF($B3700="",0,IF($U3700="IN",N($M3700),0))</f>
        <v>0</v>
      </c>
      <c r="S3700" s="33">
        <f>IF($B3700="","",IF($M3700="","⚠ مبلغ",IF($E3700="","⚠ بانک عامل",IF(AND($U3700="TRF",$F3700=""),"⚠ بانک مقصد",IF(AND($V3700&lt;&gt;"NONE",$V3700&lt;&gt;"",$Z3700=""),"⚠ طرف حساب","✓")))))</f>
        <v>0</v>
      </c>
      <c r="T3700" s="29"/>
      <c r="U3700" s="27">
        <f>IFERROR(VLOOKUP($D3700,BankOpTbl,2,0),"")</f>
        <v>0</v>
      </c>
      <c r="V3700" s="27">
        <f>IFERROR(VLOOKUP($D3700,BankOpTbl,3,0),"")</f>
        <v>0</v>
      </c>
      <c r="W3700" s="27">
        <f>IFERROR(VLOOKUP($D3700,BankOpTbl,4,0),"")</f>
        <v>0</v>
      </c>
      <c r="X3700" s="27">
        <f>IF($E3700="","",IFERROR(VLOOKUP($E3700,BankTbl,4,0),""))</f>
        <v>0</v>
      </c>
      <c r="Y3700" s="27">
        <f>IF($F3700="","",IFERROR(VLOOKUP($F3700,BankTbl,4,0),""))</f>
        <v>0</v>
      </c>
      <c r="Z3700" s="27">
        <f>IF($B3700="","",IF($V3700="PICK",LEFT($N3700,5),IF($V3700="FIXED",$W3700,IF($V3700="CODE",$H3700,""))))</f>
        <v>0</v>
      </c>
    </row>
    <row r="3701" spans="1:26" ht="21" customHeight="1">
      <c r="A3701" s="27">
        <f>IF($B3701="","",COUNTA($B$13:$B3701))</f>
        <v>0</v>
      </c>
      <c r="B3701" s="28"/>
      <c r="C3701" s="28"/>
      <c r="D3701" s="29"/>
      <c r="E3701" s="29"/>
      <c r="F3701" s="29"/>
      <c r="G3701" s="28"/>
      <c r="H3701" s="28"/>
      <c r="I3701" s="30">
        <f>IF($H3701="","",IFERROR(VLOOKUP($H3701,AcctTbl,2,0),"کد ناشناخته"))</f>
        <v>0</v>
      </c>
      <c r="J3701" s="27">
        <f>IF($H3701="","",IFERROR(VLOOKUP($H3701,AcctTbl,3,0),""))</f>
        <v>0</v>
      </c>
      <c r="K3701" s="29"/>
      <c r="L3701" s="28"/>
      <c r="M3701" s="31"/>
      <c r="N3701" s="29"/>
      <c r="O3701" s="32">
        <f>IF($B3701="",0,IF($U3701="IN",N($M3701),0))</f>
        <v>0</v>
      </c>
      <c r="P3701" s="32">
        <f>IF($B3701="",0,IF(OR($U3701="OUT",$U3701="TRF"),N($M3701),0))</f>
        <v>0</v>
      </c>
      <c r="Q3701" s="32">
        <f>IF($B3701="",0,IF(OR($U3701="OUT",$U3701="TRF"),N($M3701),0))</f>
        <v>0</v>
      </c>
      <c r="R3701" s="32">
        <f>IF($B3701="",0,IF($U3701="IN",N($M3701),0))</f>
        <v>0</v>
      </c>
      <c r="S3701" s="33">
        <f>IF($B3701="","",IF($M3701="","⚠ مبلغ",IF($E3701="","⚠ بانک عامل",IF(AND($U3701="TRF",$F3701=""),"⚠ بانک مقصد",IF(AND($V3701&lt;&gt;"NONE",$V3701&lt;&gt;"",$Z3701=""),"⚠ طرف حساب","✓")))))</f>
        <v>0</v>
      </c>
      <c r="T3701" s="29"/>
      <c r="U3701" s="27">
        <f>IFERROR(VLOOKUP($D3701,BankOpTbl,2,0),"")</f>
        <v>0</v>
      </c>
      <c r="V3701" s="27">
        <f>IFERROR(VLOOKUP($D3701,BankOpTbl,3,0),"")</f>
        <v>0</v>
      </c>
      <c r="W3701" s="27">
        <f>IFERROR(VLOOKUP($D3701,BankOpTbl,4,0),"")</f>
        <v>0</v>
      </c>
      <c r="X3701" s="27">
        <f>IF($E3701="","",IFERROR(VLOOKUP($E3701,BankTbl,4,0),""))</f>
        <v>0</v>
      </c>
      <c r="Y3701" s="27">
        <f>IF($F3701="","",IFERROR(VLOOKUP($F3701,BankTbl,4,0),""))</f>
        <v>0</v>
      </c>
      <c r="Z3701" s="27">
        <f>IF($B3701="","",IF($V3701="PICK",LEFT($N3701,5),IF($V3701="FIXED",$W3701,IF($V3701="CODE",$H3701,""))))</f>
        <v>0</v>
      </c>
    </row>
    <row r="3702" spans="1:26" ht="21" customHeight="1">
      <c r="A3702" s="27">
        <f>IF($B3702="","",COUNTA($B$13:$B3702))</f>
        <v>0</v>
      </c>
      <c r="B3702" s="28"/>
      <c r="C3702" s="28"/>
      <c r="D3702" s="29"/>
      <c r="E3702" s="29"/>
      <c r="F3702" s="29"/>
      <c r="G3702" s="28"/>
      <c r="H3702" s="28"/>
      <c r="I3702" s="30">
        <f>IF($H3702="","",IFERROR(VLOOKUP($H3702,AcctTbl,2,0),"کد ناشناخته"))</f>
        <v>0</v>
      </c>
      <c r="J3702" s="27">
        <f>IF($H3702="","",IFERROR(VLOOKUP($H3702,AcctTbl,3,0),""))</f>
        <v>0</v>
      </c>
      <c r="K3702" s="29"/>
      <c r="L3702" s="28"/>
      <c r="M3702" s="31"/>
      <c r="N3702" s="29"/>
      <c r="O3702" s="32">
        <f>IF($B3702="",0,IF($U3702="IN",N($M3702),0))</f>
        <v>0</v>
      </c>
      <c r="P3702" s="32">
        <f>IF($B3702="",0,IF(OR($U3702="OUT",$U3702="TRF"),N($M3702),0))</f>
        <v>0</v>
      </c>
      <c r="Q3702" s="32">
        <f>IF($B3702="",0,IF(OR($U3702="OUT",$U3702="TRF"),N($M3702),0))</f>
        <v>0</v>
      </c>
      <c r="R3702" s="32">
        <f>IF($B3702="",0,IF($U3702="IN",N($M3702),0))</f>
        <v>0</v>
      </c>
      <c r="S3702" s="33">
        <f>IF($B3702="","",IF($M3702="","⚠ مبلغ",IF($E3702="","⚠ بانک عامل",IF(AND($U3702="TRF",$F3702=""),"⚠ بانک مقصد",IF(AND($V3702&lt;&gt;"NONE",$V3702&lt;&gt;"",$Z3702=""),"⚠ طرف حساب","✓")))))</f>
        <v>0</v>
      </c>
      <c r="T3702" s="29"/>
      <c r="U3702" s="27">
        <f>IFERROR(VLOOKUP($D3702,BankOpTbl,2,0),"")</f>
        <v>0</v>
      </c>
      <c r="V3702" s="27">
        <f>IFERROR(VLOOKUP($D3702,BankOpTbl,3,0),"")</f>
        <v>0</v>
      </c>
      <c r="W3702" s="27">
        <f>IFERROR(VLOOKUP($D3702,BankOpTbl,4,0),"")</f>
        <v>0</v>
      </c>
      <c r="X3702" s="27">
        <f>IF($E3702="","",IFERROR(VLOOKUP($E3702,BankTbl,4,0),""))</f>
        <v>0</v>
      </c>
      <c r="Y3702" s="27">
        <f>IF($F3702="","",IFERROR(VLOOKUP($F3702,BankTbl,4,0),""))</f>
        <v>0</v>
      </c>
      <c r="Z3702" s="27">
        <f>IF($B3702="","",IF($V3702="PICK",LEFT($N3702,5),IF($V3702="FIXED",$W3702,IF($V3702="CODE",$H3702,""))))</f>
        <v>0</v>
      </c>
    </row>
    <row r="3703" spans="1:26" ht="21" customHeight="1">
      <c r="A3703" s="27">
        <f>IF($B3703="","",COUNTA($B$13:$B3703))</f>
        <v>0</v>
      </c>
      <c r="B3703" s="28"/>
      <c r="C3703" s="28"/>
      <c r="D3703" s="29"/>
      <c r="E3703" s="29"/>
      <c r="F3703" s="29"/>
      <c r="G3703" s="28"/>
      <c r="H3703" s="28"/>
      <c r="I3703" s="30">
        <f>IF($H3703="","",IFERROR(VLOOKUP($H3703,AcctTbl,2,0),"کد ناشناخته"))</f>
        <v>0</v>
      </c>
      <c r="J3703" s="27">
        <f>IF($H3703="","",IFERROR(VLOOKUP($H3703,AcctTbl,3,0),""))</f>
        <v>0</v>
      </c>
      <c r="K3703" s="29"/>
      <c r="L3703" s="28"/>
      <c r="M3703" s="31"/>
      <c r="N3703" s="29"/>
      <c r="O3703" s="32">
        <f>IF($B3703="",0,IF($U3703="IN",N($M3703),0))</f>
        <v>0</v>
      </c>
      <c r="P3703" s="32">
        <f>IF($B3703="",0,IF(OR($U3703="OUT",$U3703="TRF"),N($M3703),0))</f>
        <v>0</v>
      </c>
      <c r="Q3703" s="32">
        <f>IF($B3703="",0,IF(OR($U3703="OUT",$U3703="TRF"),N($M3703),0))</f>
        <v>0</v>
      </c>
      <c r="R3703" s="32">
        <f>IF($B3703="",0,IF($U3703="IN",N($M3703),0))</f>
        <v>0</v>
      </c>
      <c r="S3703" s="33">
        <f>IF($B3703="","",IF($M3703="","⚠ مبلغ",IF($E3703="","⚠ بانک عامل",IF(AND($U3703="TRF",$F3703=""),"⚠ بانک مقصد",IF(AND($V3703&lt;&gt;"NONE",$V3703&lt;&gt;"",$Z3703=""),"⚠ طرف حساب","✓")))))</f>
        <v>0</v>
      </c>
      <c r="T3703" s="29"/>
      <c r="U3703" s="27">
        <f>IFERROR(VLOOKUP($D3703,BankOpTbl,2,0),"")</f>
        <v>0</v>
      </c>
      <c r="V3703" s="27">
        <f>IFERROR(VLOOKUP($D3703,BankOpTbl,3,0),"")</f>
        <v>0</v>
      </c>
      <c r="W3703" s="27">
        <f>IFERROR(VLOOKUP($D3703,BankOpTbl,4,0),"")</f>
        <v>0</v>
      </c>
      <c r="X3703" s="27">
        <f>IF($E3703="","",IFERROR(VLOOKUP($E3703,BankTbl,4,0),""))</f>
        <v>0</v>
      </c>
      <c r="Y3703" s="27">
        <f>IF($F3703="","",IFERROR(VLOOKUP($F3703,BankTbl,4,0),""))</f>
        <v>0</v>
      </c>
      <c r="Z3703" s="27">
        <f>IF($B3703="","",IF($V3703="PICK",LEFT($N3703,5),IF($V3703="FIXED",$W3703,IF($V3703="CODE",$H3703,""))))</f>
        <v>0</v>
      </c>
    </row>
    <row r="3704" spans="1:26" ht="21" customHeight="1">
      <c r="A3704" s="27">
        <f>IF($B3704="","",COUNTA($B$13:$B3704))</f>
        <v>0</v>
      </c>
      <c r="B3704" s="28"/>
      <c r="C3704" s="28"/>
      <c r="D3704" s="29"/>
      <c r="E3704" s="29"/>
      <c r="F3704" s="29"/>
      <c r="G3704" s="28"/>
      <c r="H3704" s="28"/>
      <c r="I3704" s="30">
        <f>IF($H3704="","",IFERROR(VLOOKUP($H3704,AcctTbl,2,0),"کد ناشناخته"))</f>
        <v>0</v>
      </c>
      <c r="J3704" s="27">
        <f>IF($H3704="","",IFERROR(VLOOKUP($H3704,AcctTbl,3,0),""))</f>
        <v>0</v>
      </c>
      <c r="K3704" s="29"/>
      <c r="L3704" s="28"/>
      <c r="M3704" s="31"/>
      <c r="N3704" s="29"/>
      <c r="O3704" s="32">
        <f>IF($B3704="",0,IF($U3704="IN",N($M3704),0))</f>
        <v>0</v>
      </c>
      <c r="P3704" s="32">
        <f>IF($B3704="",0,IF(OR($U3704="OUT",$U3704="TRF"),N($M3704),0))</f>
        <v>0</v>
      </c>
      <c r="Q3704" s="32">
        <f>IF($B3704="",0,IF(OR($U3704="OUT",$U3704="TRF"),N($M3704),0))</f>
        <v>0</v>
      </c>
      <c r="R3704" s="32">
        <f>IF($B3704="",0,IF($U3704="IN",N($M3704),0))</f>
        <v>0</v>
      </c>
      <c r="S3704" s="33">
        <f>IF($B3704="","",IF($M3704="","⚠ مبلغ",IF($E3704="","⚠ بانک عامل",IF(AND($U3704="TRF",$F3704=""),"⚠ بانک مقصد",IF(AND($V3704&lt;&gt;"NONE",$V3704&lt;&gt;"",$Z3704=""),"⚠ طرف حساب","✓")))))</f>
        <v>0</v>
      </c>
      <c r="T3704" s="29"/>
      <c r="U3704" s="27">
        <f>IFERROR(VLOOKUP($D3704,BankOpTbl,2,0),"")</f>
        <v>0</v>
      </c>
      <c r="V3704" s="27">
        <f>IFERROR(VLOOKUP($D3704,BankOpTbl,3,0),"")</f>
        <v>0</v>
      </c>
      <c r="W3704" s="27">
        <f>IFERROR(VLOOKUP($D3704,BankOpTbl,4,0),"")</f>
        <v>0</v>
      </c>
      <c r="X3704" s="27">
        <f>IF($E3704="","",IFERROR(VLOOKUP($E3704,BankTbl,4,0),""))</f>
        <v>0</v>
      </c>
      <c r="Y3704" s="27">
        <f>IF($F3704="","",IFERROR(VLOOKUP($F3704,BankTbl,4,0),""))</f>
        <v>0</v>
      </c>
      <c r="Z3704" s="27">
        <f>IF($B3704="","",IF($V3704="PICK",LEFT($N3704,5),IF($V3704="FIXED",$W3704,IF($V3704="CODE",$H3704,""))))</f>
        <v>0</v>
      </c>
    </row>
    <row r="3705" spans="1:26" ht="21" customHeight="1">
      <c r="A3705" s="27">
        <f>IF($B3705="","",COUNTA($B$13:$B3705))</f>
        <v>0</v>
      </c>
      <c r="B3705" s="28"/>
      <c r="C3705" s="28"/>
      <c r="D3705" s="29"/>
      <c r="E3705" s="29"/>
      <c r="F3705" s="29"/>
      <c r="G3705" s="28"/>
      <c r="H3705" s="28"/>
      <c r="I3705" s="30">
        <f>IF($H3705="","",IFERROR(VLOOKUP($H3705,AcctTbl,2,0),"کد ناشناخته"))</f>
        <v>0</v>
      </c>
      <c r="J3705" s="27">
        <f>IF($H3705="","",IFERROR(VLOOKUP($H3705,AcctTbl,3,0),""))</f>
        <v>0</v>
      </c>
      <c r="K3705" s="29"/>
      <c r="L3705" s="28"/>
      <c r="M3705" s="31"/>
      <c r="N3705" s="29"/>
      <c r="O3705" s="32">
        <f>IF($B3705="",0,IF($U3705="IN",N($M3705),0))</f>
        <v>0</v>
      </c>
      <c r="P3705" s="32">
        <f>IF($B3705="",0,IF(OR($U3705="OUT",$U3705="TRF"),N($M3705),0))</f>
        <v>0</v>
      </c>
      <c r="Q3705" s="32">
        <f>IF($B3705="",0,IF(OR($U3705="OUT",$U3705="TRF"),N($M3705),0))</f>
        <v>0</v>
      </c>
      <c r="R3705" s="32">
        <f>IF($B3705="",0,IF($U3705="IN",N($M3705),0))</f>
        <v>0</v>
      </c>
      <c r="S3705" s="33">
        <f>IF($B3705="","",IF($M3705="","⚠ مبلغ",IF($E3705="","⚠ بانک عامل",IF(AND($U3705="TRF",$F3705=""),"⚠ بانک مقصد",IF(AND($V3705&lt;&gt;"NONE",$V3705&lt;&gt;"",$Z3705=""),"⚠ طرف حساب","✓")))))</f>
        <v>0</v>
      </c>
      <c r="T3705" s="29"/>
      <c r="U3705" s="27">
        <f>IFERROR(VLOOKUP($D3705,BankOpTbl,2,0),"")</f>
        <v>0</v>
      </c>
      <c r="V3705" s="27">
        <f>IFERROR(VLOOKUP($D3705,BankOpTbl,3,0),"")</f>
        <v>0</v>
      </c>
      <c r="W3705" s="27">
        <f>IFERROR(VLOOKUP($D3705,BankOpTbl,4,0),"")</f>
        <v>0</v>
      </c>
      <c r="X3705" s="27">
        <f>IF($E3705="","",IFERROR(VLOOKUP($E3705,BankTbl,4,0),""))</f>
        <v>0</v>
      </c>
      <c r="Y3705" s="27">
        <f>IF($F3705="","",IFERROR(VLOOKUP($F3705,BankTbl,4,0),""))</f>
        <v>0</v>
      </c>
      <c r="Z3705" s="27">
        <f>IF($B3705="","",IF($V3705="PICK",LEFT($N3705,5),IF($V3705="FIXED",$W3705,IF($V3705="CODE",$H3705,""))))</f>
        <v>0</v>
      </c>
    </row>
    <row r="3706" spans="1:26" ht="21" customHeight="1">
      <c r="A3706" s="27">
        <f>IF($B3706="","",COUNTA($B$13:$B3706))</f>
        <v>0</v>
      </c>
      <c r="B3706" s="28"/>
      <c r="C3706" s="28"/>
      <c r="D3706" s="29"/>
      <c r="E3706" s="29"/>
      <c r="F3706" s="29"/>
      <c r="G3706" s="28"/>
      <c r="H3706" s="28"/>
      <c r="I3706" s="30">
        <f>IF($H3706="","",IFERROR(VLOOKUP($H3706,AcctTbl,2,0),"کد ناشناخته"))</f>
        <v>0</v>
      </c>
      <c r="J3706" s="27">
        <f>IF($H3706="","",IFERROR(VLOOKUP($H3706,AcctTbl,3,0),""))</f>
        <v>0</v>
      </c>
      <c r="K3706" s="29"/>
      <c r="L3706" s="28"/>
      <c r="M3706" s="31"/>
      <c r="N3706" s="29"/>
      <c r="O3706" s="32">
        <f>IF($B3706="",0,IF($U3706="IN",N($M3706),0))</f>
        <v>0</v>
      </c>
      <c r="P3706" s="32">
        <f>IF($B3706="",0,IF(OR($U3706="OUT",$U3706="TRF"),N($M3706),0))</f>
        <v>0</v>
      </c>
      <c r="Q3706" s="32">
        <f>IF($B3706="",0,IF(OR($U3706="OUT",$U3706="TRF"),N($M3706),0))</f>
        <v>0</v>
      </c>
      <c r="R3706" s="32">
        <f>IF($B3706="",0,IF($U3706="IN",N($M3706),0))</f>
        <v>0</v>
      </c>
      <c r="S3706" s="33">
        <f>IF($B3706="","",IF($M3706="","⚠ مبلغ",IF($E3706="","⚠ بانک عامل",IF(AND($U3706="TRF",$F3706=""),"⚠ بانک مقصد",IF(AND($V3706&lt;&gt;"NONE",$V3706&lt;&gt;"",$Z3706=""),"⚠ طرف حساب","✓")))))</f>
        <v>0</v>
      </c>
      <c r="T3706" s="29"/>
      <c r="U3706" s="27">
        <f>IFERROR(VLOOKUP($D3706,BankOpTbl,2,0),"")</f>
        <v>0</v>
      </c>
      <c r="V3706" s="27">
        <f>IFERROR(VLOOKUP($D3706,BankOpTbl,3,0),"")</f>
        <v>0</v>
      </c>
      <c r="W3706" s="27">
        <f>IFERROR(VLOOKUP($D3706,BankOpTbl,4,0),"")</f>
        <v>0</v>
      </c>
      <c r="X3706" s="27">
        <f>IF($E3706="","",IFERROR(VLOOKUP($E3706,BankTbl,4,0),""))</f>
        <v>0</v>
      </c>
      <c r="Y3706" s="27">
        <f>IF($F3706="","",IFERROR(VLOOKUP($F3706,BankTbl,4,0),""))</f>
        <v>0</v>
      </c>
      <c r="Z3706" s="27">
        <f>IF($B3706="","",IF($V3706="PICK",LEFT($N3706,5),IF($V3706="FIXED",$W3706,IF($V3706="CODE",$H3706,""))))</f>
        <v>0</v>
      </c>
    </row>
    <row r="3707" spans="1:26" ht="21" customHeight="1">
      <c r="A3707" s="27">
        <f>IF($B3707="","",COUNTA($B$13:$B3707))</f>
        <v>0</v>
      </c>
      <c r="B3707" s="28"/>
      <c r="C3707" s="28"/>
      <c r="D3707" s="29"/>
      <c r="E3707" s="29"/>
      <c r="F3707" s="29"/>
      <c r="G3707" s="28"/>
      <c r="H3707" s="28"/>
      <c r="I3707" s="30">
        <f>IF($H3707="","",IFERROR(VLOOKUP($H3707,AcctTbl,2,0),"کد ناشناخته"))</f>
        <v>0</v>
      </c>
      <c r="J3707" s="27">
        <f>IF($H3707="","",IFERROR(VLOOKUP($H3707,AcctTbl,3,0),""))</f>
        <v>0</v>
      </c>
      <c r="K3707" s="29"/>
      <c r="L3707" s="28"/>
      <c r="M3707" s="31"/>
      <c r="N3707" s="29"/>
      <c r="O3707" s="32">
        <f>IF($B3707="",0,IF($U3707="IN",N($M3707),0))</f>
        <v>0</v>
      </c>
      <c r="P3707" s="32">
        <f>IF($B3707="",0,IF(OR($U3707="OUT",$U3707="TRF"),N($M3707),0))</f>
        <v>0</v>
      </c>
      <c r="Q3707" s="32">
        <f>IF($B3707="",0,IF(OR($U3707="OUT",$U3707="TRF"),N($M3707),0))</f>
        <v>0</v>
      </c>
      <c r="R3707" s="32">
        <f>IF($B3707="",0,IF($U3707="IN",N($M3707),0))</f>
        <v>0</v>
      </c>
      <c r="S3707" s="33">
        <f>IF($B3707="","",IF($M3707="","⚠ مبلغ",IF($E3707="","⚠ بانک عامل",IF(AND($U3707="TRF",$F3707=""),"⚠ بانک مقصد",IF(AND($V3707&lt;&gt;"NONE",$V3707&lt;&gt;"",$Z3707=""),"⚠ طرف حساب","✓")))))</f>
        <v>0</v>
      </c>
      <c r="T3707" s="29"/>
      <c r="U3707" s="27">
        <f>IFERROR(VLOOKUP($D3707,BankOpTbl,2,0),"")</f>
        <v>0</v>
      </c>
      <c r="V3707" s="27">
        <f>IFERROR(VLOOKUP($D3707,BankOpTbl,3,0),"")</f>
        <v>0</v>
      </c>
      <c r="W3707" s="27">
        <f>IFERROR(VLOOKUP($D3707,BankOpTbl,4,0),"")</f>
        <v>0</v>
      </c>
      <c r="X3707" s="27">
        <f>IF($E3707="","",IFERROR(VLOOKUP($E3707,BankTbl,4,0),""))</f>
        <v>0</v>
      </c>
      <c r="Y3707" s="27">
        <f>IF($F3707="","",IFERROR(VLOOKUP($F3707,BankTbl,4,0),""))</f>
        <v>0</v>
      </c>
      <c r="Z3707" s="27">
        <f>IF($B3707="","",IF($V3707="PICK",LEFT($N3707,5),IF($V3707="FIXED",$W3707,IF($V3707="CODE",$H3707,""))))</f>
        <v>0</v>
      </c>
    </row>
    <row r="3708" spans="1:26" ht="21" customHeight="1">
      <c r="A3708" s="27">
        <f>IF($B3708="","",COUNTA($B$13:$B3708))</f>
        <v>0</v>
      </c>
      <c r="B3708" s="28"/>
      <c r="C3708" s="28"/>
      <c r="D3708" s="29"/>
      <c r="E3708" s="29"/>
      <c r="F3708" s="29"/>
      <c r="G3708" s="28"/>
      <c r="H3708" s="28"/>
      <c r="I3708" s="30">
        <f>IF($H3708="","",IFERROR(VLOOKUP($H3708,AcctTbl,2,0),"کد ناشناخته"))</f>
        <v>0</v>
      </c>
      <c r="J3708" s="27">
        <f>IF($H3708="","",IFERROR(VLOOKUP($H3708,AcctTbl,3,0),""))</f>
        <v>0</v>
      </c>
      <c r="K3708" s="29"/>
      <c r="L3708" s="28"/>
      <c r="M3708" s="31"/>
      <c r="N3708" s="29"/>
      <c r="O3708" s="32">
        <f>IF($B3708="",0,IF($U3708="IN",N($M3708),0))</f>
        <v>0</v>
      </c>
      <c r="P3708" s="32">
        <f>IF($B3708="",0,IF(OR($U3708="OUT",$U3708="TRF"),N($M3708),0))</f>
        <v>0</v>
      </c>
      <c r="Q3708" s="32">
        <f>IF($B3708="",0,IF(OR($U3708="OUT",$U3708="TRF"),N($M3708),0))</f>
        <v>0</v>
      </c>
      <c r="R3708" s="32">
        <f>IF($B3708="",0,IF($U3708="IN",N($M3708),0))</f>
        <v>0</v>
      </c>
      <c r="S3708" s="33">
        <f>IF($B3708="","",IF($M3708="","⚠ مبلغ",IF($E3708="","⚠ بانک عامل",IF(AND($U3708="TRF",$F3708=""),"⚠ بانک مقصد",IF(AND($V3708&lt;&gt;"NONE",$V3708&lt;&gt;"",$Z3708=""),"⚠ طرف حساب","✓")))))</f>
        <v>0</v>
      </c>
      <c r="T3708" s="29"/>
      <c r="U3708" s="27">
        <f>IFERROR(VLOOKUP($D3708,BankOpTbl,2,0),"")</f>
        <v>0</v>
      </c>
      <c r="V3708" s="27">
        <f>IFERROR(VLOOKUP($D3708,BankOpTbl,3,0),"")</f>
        <v>0</v>
      </c>
      <c r="W3708" s="27">
        <f>IFERROR(VLOOKUP($D3708,BankOpTbl,4,0),"")</f>
        <v>0</v>
      </c>
      <c r="X3708" s="27">
        <f>IF($E3708="","",IFERROR(VLOOKUP($E3708,BankTbl,4,0),""))</f>
        <v>0</v>
      </c>
      <c r="Y3708" s="27">
        <f>IF($F3708="","",IFERROR(VLOOKUP($F3708,BankTbl,4,0),""))</f>
        <v>0</v>
      </c>
      <c r="Z3708" s="27">
        <f>IF($B3708="","",IF($V3708="PICK",LEFT($N3708,5),IF($V3708="FIXED",$W3708,IF($V3708="CODE",$H3708,""))))</f>
        <v>0</v>
      </c>
    </row>
    <row r="3709" spans="1:26" ht="21" customHeight="1">
      <c r="A3709" s="27">
        <f>IF($B3709="","",COUNTA($B$13:$B3709))</f>
        <v>0</v>
      </c>
      <c r="B3709" s="28"/>
      <c r="C3709" s="28"/>
      <c r="D3709" s="29"/>
      <c r="E3709" s="29"/>
      <c r="F3709" s="29"/>
      <c r="G3709" s="28"/>
      <c r="H3709" s="28"/>
      <c r="I3709" s="30">
        <f>IF($H3709="","",IFERROR(VLOOKUP($H3709,AcctTbl,2,0),"کد ناشناخته"))</f>
        <v>0</v>
      </c>
      <c r="J3709" s="27">
        <f>IF($H3709="","",IFERROR(VLOOKUP($H3709,AcctTbl,3,0),""))</f>
        <v>0</v>
      </c>
      <c r="K3709" s="29"/>
      <c r="L3709" s="28"/>
      <c r="M3709" s="31"/>
      <c r="N3709" s="29"/>
      <c r="O3709" s="32">
        <f>IF($B3709="",0,IF($U3709="IN",N($M3709),0))</f>
        <v>0</v>
      </c>
      <c r="P3709" s="32">
        <f>IF($B3709="",0,IF(OR($U3709="OUT",$U3709="TRF"),N($M3709),0))</f>
        <v>0</v>
      </c>
      <c r="Q3709" s="32">
        <f>IF($B3709="",0,IF(OR($U3709="OUT",$U3709="TRF"),N($M3709),0))</f>
        <v>0</v>
      </c>
      <c r="R3709" s="32">
        <f>IF($B3709="",0,IF($U3709="IN",N($M3709),0))</f>
        <v>0</v>
      </c>
      <c r="S3709" s="33">
        <f>IF($B3709="","",IF($M3709="","⚠ مبلغ",IF($E3709="","⚠ بانک عامل",IF(AND($U3709="TRF",$F3709=""),"⚠ بانک مقصد",IF(AND($V3709&lt;&gt;"NONE",$V3709&lt;&gt;"",$Z3709=""),"⚠ طرف حساب","✓")))))</f>
        <v>0</v>
      </c>
      <c r="T3709" s="29"/>
      <c r="U3709" s="27">
        <f>IFERROR(VLOOKUP($D3709,BankOpTbl,2,0),"")</f>
        <v>0</v>
      </c>
      <c r="V3709" s="27">
        <f>IFERROR(VLOOKUP($D3709,BankOpTbl,3,0),"")</f>
        <v>0</v>
      </c>
      <c r="W3709" s="27">
        <f>IFERROR(VLOOKUP($D3709,BankOpTbl,4,0),"")</f>
        <v>0</v>
      </c>
      <c r="X3709" s="27">
        <f>IF($E3709="","",IFERROR(VLOOKUP($E3709,BankTbl,4,0),""))</f>
        <v>0</v>
      </c>
      <c r="Y3709" s="27">
        <f>IF($F3709="","",IFERROR(VLOOKUP($F3709,BankTbl,4,0),""))</f>
        <v>0</v>
      </c>
      <c r="Z3709" s="27">
        <f>IF($B3709="","",IF($V3709="PICK",LEFT($N3709,5),IF($V3709="FIXED",$W3709,IF($V3709="CODE",$H3709,""))))</f>
        <v>0</v>
      </c>
    </row>
    <row r="3710" spans="1:26" ht="21" customHeight="1">
      <c r="A3710" s="27">
        <f>IF($B3710="","",COUNTA($B$13:$B3710))</f>
        <v>0</v>
      </c>
      <c r="B3710" s="28"/>
      <c r="C3710" s="28"/>
      <c r="D3710" s="29"/>
      <c r="E3710" s="29"/>
      <c r="F3710" s="29"/>
      <c r="G3710" s="28"/>
      <c r="H3710" s="28"/>
      <c r="I3710" s="30">
        <f>IF($H3710="","",IFERROR(VLOOKUP($H3710,AcctTbl,2,0),"کد ناشناخته"))</f>
        <v>0</v>
      </c>
      <c r="J3710" s="27">
        <f>IF($H3710="","",IFERROR(VLOOKUP($H3710,AcctTbl,3,0),""))</f>
        <v>0</v>
      </c>
      <c r="K3710" s="29"/>
      <c r="L3710" s="28"/>
      <c r="M3710" s="31"/>
      <c r="N3710" s="29"/>
      <c r="O3710" s="32">
        <f>IF($B3710="",0,IF($U3710="IN",N($M3710),0))</f>
        <v>0</v>
      </c>
      <c r="P3710" s="32">
        <f>IF($B3710="",0,IF(OR($U3710="OUT",$U3710="TRF"),N($M3710),0))</f>
        <v>0</v>
      </c>
      <c r="Q3710" s="32">
        <f>IF($B3710="",0,IF(OR($U3710="OUT",$U3710="TRF"),N($M3710),0))</f>
        <v>0</v>
      </c>
      <c r="R3710" s="32">
        <f>IF($B3710="",0,IF($U3710="IN",N($M3710),0))</f>
        <v>0</v>
      </c>
      <c r="S3710" s="33">
        <f>IF($B3710="","",IF($M3710="","⚠ مبلغ",IF($E3710="","⚠ بانک عامل",IF(AND($U3710="TRF",$F3710=""),"⚠ بانک مقصد",IF(AND($V3710&lt;&gt;"NONE",$V3710&lt;&gt;"",$Z3710=""),"⚠ طرف حساب","✓")))))</f>
        <v>0</v>
      </c>
      <c r="T3710" s="29"/>
      <c r="U3710" s="27">
        <f>IFERROR(VLOOKUP($D3710,BankOpTbl,2,0),"")</f>
        <v>0</v>
      </c>
      <c r="V3710" s="27">
        <f>IFERROR(VLOOKUP($D3710,BankOpTbl,3,0),"")</f>
        <v>0</v>
      </c>
      <c r="W3710" s="27">
        <f>IFERROR(VLOOKUP($D3710,BankOpTbl,4,0),"")</f>
        <v>0</v>
      </c>
      <c r="X3710" s="27">
        <f>IF($E3710="","",IFERROR(VLOOKUP($E3710,BankTbl,4,0),""))</f>
        <v>0</v>
      </c>
      <c r="Y3710" s="27">
        <f>IF($F3710="","",IFERROR(VLOOKUP($F3710,BankTbl,4,0),""))</f>
        <v>0</v>
      </c>
      <c r="Z3710" s="27">
        <f>IF($B3710="","",IF($V3710="PICK",LEFT($N3710,5),IF($V3710="FIXED",$W3710,IF($V3710="CODE",$H3710,""))))</f>
        <v>0</v>
      </c>
    </row>
    <row r="3711" spans="1:26" ht="21" customHeight="1">
      <c r="A3711" s="27">
        <f>IF($B3711="","",COUNTA($B$13:$B3711))</f>
        <v>0</v>
      </c>
      <c r="B3711" s="28"/>
      <c r="C3711" s="28"/>
      <c r="D3711" s="29"/>
      <c r="E3711" s="29"/>
      <c r="F3711" s="29"/>
      <c r="G3711" s="28"/>
      <c r="H3711" s="28"/>
      <c r="I3711" s="30">
        <f>IF($H3711="","",IFERROR(VLOOKUP($H3711,AcctTbl,2,0),"کد ناشناخته"))</f>
        <v>0</v>
      </c>
      <c r="J3711" s="27">
        <f>IF($H3711="","",IFERROR(VLOOKUP($H3711,AcctTbl,3,0),""))</f>
        <v>0</v>
      </c>
      <c r="K3711" s="29"/>
      <c r="L3711" s="28"/>
      <c r="M3711" s="31"/>
      <c r="N3711" s="29"/>
      <c r="O3711" s="32">
        <f>IF($B3711="",0,IF($U3711="IN",N($M3711),0))</f>
        <v>0</v>
      </c>
      <c r="P3711" s="32">
        <f>IF($B3711="",0,IF(OR($U3711="OUT",$U3711="TRF"),N($M3711),0))</f>
        <v>0</v>
      </c>
      <c r="Q3711" s="32">
        <f>IF($B3711="",0,IF(OR($U3711="OUT",$U3711="TRF"),N($M3711),0))</f>
        <v>0</v>
      </c>
      <c r="R3711" s="32">
        <f>IF($B3711="",0,IF($U3711="IN",N($M3711),0))</f>
        <v>0</v>
      </c>
      <c r="S3711" s="33">
        <f>IF($B3711="","",IF($M3711="","⚠ مبلغ",IF($E3711="","⚠ بانک عامل",IF(AND($U3711="TRF",$F3711=""),"⚠ بانک مقصد",IF(AND($V3711&lt;&gt;"NONE",$V3711&lt;&gt;"",$Z3711=""),"⚠ طرف حساب","✓")))))</f>
        <v>0</v>
      </c>
      <c r="T3711" s="29"/>
      <c r="U3711" s="27">
        <f>IFERROR(VLOOKUP($D3711,BankOpTbl,2,0),"")</f>
        <v>0</v>
      </c>
      <c r="V3711" s="27">
        <f>IFERROR(VLOOKUP($D3711,BankOpTbl,3,0),"")</f>
        <v>0</v>
      </c>
      <c r="W3711" s="27">
        <f>IFERROR(VLOOKUP($D3711,BankOpTbl,4,0),"")</f>
        <v>0</v>
      </c>
      <c r="X3711" s="27">
        <f>IF($E3711="","",IFERROR(VLOOKUP($E3711,BankTbl,4,0),""))</f>
        <v>0</v>
      </c>
      <c r="Y3711" s="27">
        <f>IF($F3711="","",IFERROR(VLOOKUP($F3711,BankTbl,4,0),""))</f>
        <v>0</v>
      </c>
      <c r="Z3711" s="27">
        <f>IF($B3711="","",IF($V3711="PICK",LEFT($N3711,5),IF($V3711="FIXED",$W3711,IF($V3711="CODE",$H3711,""))))</f>
        <v>0</v>
      </c>
    </row>
    <row r="3712" spans="1:26" ht="21" customHeight="1">
      <c r="A3712" s="27">
        <f>IF($B3712="","",COUNTA($B$13:$B3712))</f>
        <v>0</v>
      </c>
      <c r="B3712" s="28"/>
      <c r="C3712" s="28"/>
      <c r="D3712" s="29"/>
      <c r="E3712" s="29"/>
      <c r="F3712" s="29"/>
      <c r="G3712" s="28"/>
      <c r="H3712" s="28"/>
      <c r="I3712" s="30">
        <f>IF($H3712="","",IFERROR(VLOOKUP($H3712,AcctTbl,2,0),"کد ناشناخته"))</f>
        <v>0</v>
      </c>
      <c r="J3712" s="27">
        <f>IF($H3712="","",IFERROR(VLOOKUP($H3712,AcctTbl,3,0),""))</f>
        <v>0</v>
      </c>
      <c r="K3712" s="29"/>
      <c r="L3712" s="28"/>
      <c r="M3712" s="31"/>
      <c r="N3712" s="29"/>
      <c r="O3712" s="32">
        <f>IF($B3712="",0,IF($U3712="IN",N($M3712),0))</f>
        <v>0</v>
      </c>
      <c r="P3712" s="32">
        <f>IF($B3712="",0,IF(OR($U3712="OUT",$U3712="TRF"),N($M3712),0))</f>
        <v>0</v>
      </c>
      <c r="Q3712" s="32">
        <f>IF($B3712="",0,IF(OR($U3712="OUT",$U3712="TRF"),N($M3712),0))</f>
        <v>0</v>
      </c>
      <c r="R3712" s="32">
        <f>IF($B3712="",0,IF($U3712="IN",N($M3712),0))</f>
        <v>0</v>
      </c>
      <c r="S3712" s="33">
        <f>IF($B3712="","",IF($M3712="","⚠ مبلغ",IF($E3712="","⚠ بانک عامل",IF(AND($U3712="TRF",$F3712=""),"⚠ بانک مقصد",IF(AND($V3712&lt;&gt;"NONE",$V3712&lt;&gt;"",$Z3712=""),"⚠ طرف حساب","✓")))))</f>
        <v>0</v>
      </c>
      <c r="T3712" s="29"/>
      <c r="U3712" s="27">
        <f>IFERROR(VLOOKUP($D3712,BankOpTbl,2,0),"")</f>
        <v>0</v>
      </c>
      <c r="V3712" s="27">
        <f>IFERROR(VLOOKUP($D3712,BankOpTbl,3,0),"")</f>
        <v>0</v>
      </c>
      <c r="W3712" s="27">
        <f>IFERROR(VLOOKUP($D3712,BankOpTbl,4,0),"")</f>
        <v>0</v>
      </c>
      <c r="X3712" s="27">
        <f>IF($E3712="","",IFERROR(VLOOKUP($E3712,BankTbl,4,0),""))</f>
        <v>0</v>
      </c>
      <c r="Y3712" s="27">
        <f>IF($F3712="","",IFERROR(VLOOKUP($F3712,BankTbl,4,0),""))</f>
        <v>0</v>
      </c>
      <c r="Z3712" s="27">
        <f>IF($B3712="","",IF($V3712="PICK",LEFT($N3712,5),IF($V3712="FIXED",$W3712,IF($V3712="CODE",$H3712,""))))</f>
        <v>0</v>
      </c>
    </row>
    <row r="3713" spans="1:26" ht="21" customHeight="1">
      <c r="A3713" s="27">
        <f>IF($B3713="","",COUNTA($B$13:$B3713))</f>
        <v>0</v>
      </c>
      <c r="B3713" s="28"/>
      <c r="C3713" s="28"/>
      <c r="D3713" s="29"/>
      <c r="E3713" s="29"/>
      <c r="F3713" s="29"/>
      <c r="G3713" s="28"/>
      <c r="H3713" s="28"/>
      <c r="I3713" s="30">
        <f>IF($H3713="","",IFERROR(VLOOKUP($H3713,AcctTbl,2,0),"کد ناشناخته"))</f>
        <v>0</v>
      </c>
      <c r="J3713" s="27">
        <f>IF($H3713="","",IFERROR(VLOOKUP($H3713,AcctTbl,3,0),""))</f>
        <v>0</v>
      </c>
      <c r="K3713" s="29"/>
      <c r="L3713" s="28"/>
      <c r="M3713" s="31"/>
      <c r="N3713" s="29"/>
      <c r="O3713" s="32">
        <f>IF($B3713="",0,IF($U3713="IN",N($M3713),0))</f>
        <v>0</v>
      </c>
      <c r="P3713" s="32">
        <f>IF($B3713="",0,IF(OR($U3713="OUT",$U3713="TRF"),N($M3713),0))</f>
        <v>0</v>
      </c>
      <c r="Q3713" s="32">
        <f>IF($B3713="",0,IF(OR($U3713="OUT",$U3713="TRF"),N($M3713),0))</f>
        <v>0</v>
      </c>
      <c r="R3713" s="32">
        <f>IF($B3713="",0,IF($U3713="IN",N($M3713),0))</f>
        <v>0</v>
      </c>
      <c r="S3713" s="33">
        <f>IF($B3713="","",IF($M3713="","⚠ مبلغ",IF($E3713="","⚠ بانک عامل",IF(AND($U3713="TRF",$F3713=""),"⚠ بانک مقصد",IF(AND($V3713&lt;&gt;"NONE",$V3713&lt;&gt;"",$Z3713=""),"⚠ طرف حساب","✓")))))</f>
        <v>0</v>
      </c>
      <c r="T3713" s="29"/>
      <c r="U3713" s="27">
        <f>IFERROR(VLOOKUP($D3713,BankOpTbl,2,0),"")</f>
        <v>0</v>
      </c>
      <c r="V3713" s="27">
        <f>IFERROR(VLOOKUP($D3713,BankOpTbl,3,0),"")</f>
        <v>0</v>
      </c>
      <c r="W3713" s="27">
        <f>IFERROR(VLOOKUP($D3713,BankOpTbl,4,0),"")</f>
        <v>0</v>
      </c>
      <c r="X3713" s="27">
        <f>IF($E3713="","",IFERROR(VLOOKUP($E3713,BankTbl,4,0),""))</f>
        <v>0</v>
      </c>
      <c r="Y3713" s="27">
        <f>IF($F3713="","",IFERROR(VLOOKUP($F3713,BankTbl,4,0),""))</f>
        <v>0</v>
      </c>
      <c r="Z3713" s="27">
        <f>IF($B3713="","",IF($V3713="PICK",LEFT($N3713,5),IF($V3713="FIXED",$W3713,IF($V3713="CODE",$H3713,""))))</f>
        <v>0</v>
      </c>
    </row>
    <row r="3714" spans="1:26" ht="21" customHeight="1">
      <c r="A3714" s="27">
        <f>IF($B3714="","",COUNTA($B$13:$B3714))</f>
        <v>0</v>
      </c>
      <c r="B3714" s="28"/>
      <c r="C3714" s="28"/>
      <c r="D3714" s="29"/>
      <c r="E3714" s="29"/>
      <c r="F3714" s="29"/>
      <c r="G3714" s="28"/>
      <c r="H3714" s="28"/>
      <c r="I3714" s="30">
        <f>IF($H3714="","",IFERROR(VLOOKUP($H3714,AcctTbl,2,0),"کد ناشناخته"))</f>
        <v>0</v>
      </c>
      <c r="J3714" s="27">
        <f>IF($H3714="","",IFERROR(VLOOKUP($H3714,AcctTbl,3,0),""))</f>
        <v>0</v>
      </c>
      <c r="K3714" s="29"/>
      <c r="L3714" s="28"/>
      <c r="M3714" s="31"/>
      <c r="N3714" s="29"/>
      <c r="O3714" s="32">
        <f>IF($B3714="",0,IF($U3714="IN",N($M3714),0))</f>
        <v>0</v>
      </c>
      <c r="P3714" s="32">
        <f>IF($B3714="",0,IF(OR($U3714="OUT",$U3714="TRF"),N($M3714),0))</f>
        <v>0</v>
      </c>
      <c r="Q3714" s="32">
        <f>IF($B3714="",0,IF(OR($U3714="OUT",$U3714="TRF"),N($M3714),0))</f>
        <v>0</v>
      </c>
      <c r="R3714" s="32">
        <f>IF($B3714="",0,IF($U3714="IN",N($M3714),0))</f>
        <v>0</v>
      </c>
      <c r="S3714" s="33">
        <f>IF($B3714="","",IF($M3714="","⚠ مبلغ",IF($E3714="","⚠ بانک عامل",IF(AND($U3714="TRF",$F3714=""),"⚠ بانک مقصد",IF(AND($V3714&lt;&gt;"NONE",$V3714&lt;&gt;"",$Z3714=""),"⚠ طرف حساب","✓")))))</f>
        <v>0</v>
      </c>
      <c r="T3714" s="29"/>
      <c r="U3714" s="27">
        <f>IFERROR(VLOOKUP($D3714,BankOpTbl,2,0),"")</f>
        <v>0</v>
      </c>
      <c r="V3714" s="27">
        <f>IFERROR(VLOOKUP($D3714,BankOpTbl,3,0),"")</f>
        <v>0</v>
      </c>
      <c r="W3714" s="27">
        <f>IFERROR(VLOOKUP($D3714,BankOpTbl,4,0),"")</f>
        <v>0</v>
      </c>
      <c r="X3714" s="27">
        <f>IF($E3714="","",IFERROR(VLOOKUP($E3714,BankTbl,4,0),""))</f>
        <v>0</v>
      </c>
      <c r="Y3714" s="27">
        <f>IF($F3714="","",IFERROR(VLOOKUP($F3714,BankTbl,4,0),""))</f>
        <v>0</v>
      </c>
      <c r="Z3714" s="27">
        <f>IF($B3714="","",IF($V3714="PICK",LEFT($N3714,5),IF($V3714="FIXED",$W3714,IF($V3714="CODE",$H3714,""))))</f>
        <v>0</v>
      </c>
    </row>
    <row r="3715" spans="1:26" ht="21" customHeight="1">
      <c r="A3715" s="27">
        <f>IF($B3715="","",COUNTA($B$13:$B3715))</f>
        <v>0</v>
      </c>
      <c r="B3715" s="28"/>
      <c r="C3715" s="28"/>
      <c r="D3715" s="29"/>
      <c r="E3715" s="29"/>
      <c r="F3715" s="29"/>
      <c r="G3715" s="28"/>
      <c r="H3715" s="28"/>
      <c r="I3715" s="30">
        <f>IF($H3715="","",IFERROR(VLOOKUP($H3715,AcctTbl,2,0),"کد ناشناخته"))</f>
        <v>0</v>
      </c>
      <c r="J3715" s="27">
        <f>IF($H3715="","",IFERROR(VLOOKUP($H3715,AcctTbl,3,0),""))</f>
        <v>0</v>
      </c>
      <c r="K3715" s="29"/>
      <c r="L3715" s="28"/>
      <c r="M3715" s="31"/>
      <c r="N3715" s="29"/>
      <c r="O3715" s="32">
        <f>IF($B3715="",0,IF($U3715="IN",N($M3715),0))</f>
        <v>0</v>
      </c>
      <c r="P3715" s="32">
        <f>IF($B3715="",0,IF(OR($U3715="OUT",$U3715="TRF"),N($M3715),0))</f>
        <v>0</v>
      </c>
      <c r="Q3715" s="32">
        <f>IF($B3715="",0,IF(OR($U3715="OUT",$U3715="TRF"),N($M3715),0))</f>
        <v>0</v>
      </c>
      <c r="R3715" s="32">
        <f>IF($B3715="",0,IF($U3715="IN",N($M3715),0))</f>
        <v>0</v>
      </c>
      <c r="S3715" s="33">
        <f>IF($B3715="","",IF($M3715="","⚠ مبلغ",IF($E3715="","⚠ بانک عامل",IF(AND($U3715="TRF",$F3715=""),"⚠ بانک مقصد",IF(AND($V3715&lt;&gt;"NONE",$V3715&lt;&gt;"",$Z3715=""),"⚠ طرف حساب","✓")))))</f>
        <v>0</v>
      </c>
      <c r="T3715" s="29"/>
      <c r="U3715" s="27">
        <f>IFERROR(VLOOKUP($D3715,BankOpTbl,2,0),"")</f>
        <v>0</v>
      </c>
      <c r="V3715" s="27">
        <f>IFERROR(VLOOKUP($D3715,BankOpTbl,3,0),"")</f>
        <v>0</v>
      </c>
      <c r="W3715" s="27">
        <f>IFERROR(VLOOKUP($D3715,BankOpTbl,4,0),"")</f>
        <v>0</v>
      </c>
      <c r="X3715" s="27">
        <f>IF($E3715="","",IFERROR(VLOOKUP($E3715,BankTbl,4,0),""))</f>
        <v>0</v>
      </c>
      <c r="Y3715" s="27">
        <f>IF($F3715="","",IFERROR(VLOOKUP($F3715,BankTbl,4,0),""))</f>
        <v>0</v>
      </c>
      <c r="Z3715" s="27">
        <f>IF($B3715="","",IF($V3715="PICK",LEFT($N3715,5),IF($V3715="FIXED",$W3715,IF($V3715="CODE",$H3715,""))))</f>
        <v>0</v>
      </c>
    </row>
    <row r="3716" spans="1:26" ht="21" customHeight="1">
      <c r="A3716" s="27">
        <f>IF($B3716="","",COUNTA($B$13:$B3716))</f>
        <v>0</v>
      </c>
      <c r="B3716" s="28"/>
      <c r="C3716" s="28"/>
      <c r="D3716" s="29"/>
      <c r="E3716" s="29"/>
      <c r="F3716" s="29"/>
      <c r="G3716" s="28"/>
      <c r="H3716" s="28"/>
      <c r="I3716" s="30">
        <f>IF($H3716="","",IFERROR(VLOOKUP($H3716,AcctTbl,2,0),"کد ناشناخته"))</f>
        <v>0</v>
      </c>
      <c r="J3716" s="27">
        <f>IF($H3716="","",IFERROR(VLOOKUP($H3716,AcctTbl,3,0),""))</f>
        <v>0</v>
      </c>
      <c r="K3716" s="29"/>
      <c r="L3716" s="28"/>
      <c r="M3716" s="31"/>
      <c r="N3716" s="29"/>
      <c r="O3716" s="32">
        <f>IF($B3716="",0,IF($U3716="IN",N($M3716),0))</f>
        <v>0</v>
      </c>
      <c r="P3716" s="32">
        <f>IF($B3716="",0,IF(OR($U3716="OUT",$U3716="TRF"),N($M3716),0))</f>
        <v>0</v>
      </c>
      <c r="Q3716" s="32">
        <f>IF($B3716="",0,IF(OR($U3716="OUT",$U3716="TRF"),N($M3716),0))</f>
        <v>0</v>
      </c>
      <c r="R3716" s="32">
        <f>IF($B3716="",0,IF($U3716="IN",N($M3716),0))</f>
        <v>0</v>
      </c>
      <c r="S3716" s="33">
        <f>IF($B3716="","",IF($M3716="","⚠ مبلغ",IF($E3716="","⚠ بانک عامل",IF(AND($U3716="TRF",$F3716=""),"⚠ بانک مقصد",IF(AND($V3716&lt;&gt;"NONE",$V3716&lt;&gt;"",$Z3716=""),"⚠ طرف حساب","✓")))))</f>
        <v>0</v>
      </c>
      <c r="T3716" s="29"/>
      <c r="U3716" s="27">
        <f>IFERROR(VLOOKUP($D3716,BankOpTbl,2,0),"")</f>
        <v>0</v>
      </c>
      <c r="V3716" s="27">
        <f>IFERROR(VLOOKUP($D3716,BankOpTbl,3,0),"")</f>
        <v>0</v>
      </c>
      <c r="W3716" s="27">
        <f>IFERROR(VLOOKUP($D3716,BankOpTbl,4,0),"")</f>
        <v>0</v>
      </c>
      <c r="X3716" s="27">
        <f>IF($E3716="","",IFERROR(VLOOKUP($E3716,BankTbl,4,0),""))</f>
        <v>0</v>
      </c>
      <c r="Y3716" s="27">
        <f>IF($F3716="","",IFERROR(VLOOKUP($F3716,BankTbl,4,0),""))</f>
        <v>0</v>
      </c>
      <c r="Z3716" s="27">
        <f>IF($B3716="","",IF($V3716="PICK",LEFT($N3716,5),IF($V3716="FIXED",$W3716,IF($V3716="CODE",$H3716,""))))</f>
        <v>0</v>
      </c>
    </row>
    <row r="3717" spans="1:26" ht="21" customHeight="1">
      <c r="A3717" s="27">
        <f>IF($B3717="","",COUNTA($B$13:$B3717))</f>
        <v>0</v>
      </c>
      <c r="B3717" s="28"/>
      <c r="C3717" s="28"/>
      <c r="D3717" s="29"/>
      <c r="E3717" s="29"/>
      <c r="F3717" s="29"/>
      <c r="G3717" s="28"/>
      <c r="H3717" s="28"/>
      <c r="I3717" s="30">
        <f>IF($H3717="","",IFERROR(VLOOKUP($H3717,AcctTbl,2,0),"کد ناشناخته"))</f>
        <v>0</v>
      </c>
      <c r="J3717" s="27">
        <f>IF($H3717="","",IFERROR(VLOOKUP($H3717,AcctTbl,3,0),""))</f>
        <v>0</v>
      </c>
      <c r="K3717" s="29"/>
      <c r="L3717" s="28"/>
      <c r="M3717" s="31"/>
      <c r="N3717" s="29"/>
      <c r="O3717" s="32">
        <f>IF($B3717="",0,IF($U3717="IN",N($M3717),0))</f>
        <v>0</v>
      </c>
      <c r="P3717" s="32">
        <f>IF($B3717="",0,IF(OR($U3717="OUT",$U3717="TRF"),N($M3717),0))</f>
        <v>0</v>
      </c>
      <c r="Q3717" s="32">
        <f>IF($B3717="",0,IF(OR($U3717="OUT",$U3717="TRF"),N($M3717),0))</f>
        <v>0</v>
      </c>
      <c r="R3717" s="32">
        <f>IF($B3717="",0,IF($U3717="IN",N($M3717),0))</f>
        <v>0</v>
      </c>
      <c r="S3717" s="33">
        <f>IF($B3717="","",IF($M3717="","⚠ مبلغ",IF($E3717="","⚠ بانک عامل",IF(AND($U3717="TRF",$F3717=""),"⚠ بانک مقصد",IF(AND($V3717&lt;&gt;"NONE",$V3717&lt;&gt;"",$Z3717=""),"⚠ طرف حساب","✓")))))</f>
        <v>0</v>
      </c>
      <c r="T3717" s="29"/>
      <c r="U3717" s="27">
        <f>IFERROR(VLOOKUP($D3717,BankOpTbl,2,0),"")</f>
        <v>0</v>
      </c>
      <c r="V3717" s="27">
        <f>IFERROR(VLOOKUP($D3717,BankOpTbl,3,0),"")</f>
        <v>0</v>
      </c>
      <c r="W3717" s="27">
        <f>IFERROR(VLOOKUP($D3717,BankOpTbl,4,0),"")</f>
        <v>0</v>
      </c>
      <c r="X3717" s="27">
        <f>IF($E3717="","",IFERROR(VLOOKUP($E3717,BankTbl,4,0),""))</f>
        <v>0</v>
      </c>
      <c r="Y3717" s="27">
        <f>IF($F3717="","",IFERROR(VLOOKUP($F3717,BankTbl,4,0),""))</f>
        <v>0</v>
      </c>
      <c r="Z3717" s="27">
        <f>IF($B3717="","",IF($V3717="PICK",LEFT($N3717,5),IF($V3717="FIXED",$W3717,IF($V3717="CODE",$H3717,""))))</f>
        <v>0</v>
      </c>
    </row>
    <row r="3718" spans="1:26" ht="21" customHeight="1">
      <c r="A3718" s="27">
        <f>IF($B3718="","",COUNTA($B$13:$B3718))</f>
        <v>0</v>
      </c>
      <c r="B3718" s="28"/>
      <c r="C3718" s="28"/>
      <c r="D3718" s="29"/>
      <c r="E3718" s="29"/>
      <c r="F3718" s="29"/>
      <c r="G3718" s="28"/>
      <c r="H3718" s="28"/>
      <c r="I3718" s="30">
        <f>IF($H3718="","",IFERROR(VLOOKUP($H3718,AcctTbl,2,0),"کد ناشناخته"))</f>
        <v>0</v>
      </c>
      <c r="J3718" s="27">
        <f>IF($H3718="","",IFERROR(VLOOKUP($H3718,AcctTbl,3,0),""))</f>
        <v>0</v>
      </c>
      <c r="K3718" s="29"/>
      <c r="L3718" s="28"/>
      <c r="M3718" s="31"/>
      <c r="N3718" s="29"/>
      <c r="O3718" s="32">
        <f>IF($B3718="",0,IF($U3718="IN",N($M3718),0))</f>
        <v>0</v>
      </c>
      <c r="P3718" s="32">
        <f>IF($B3718="",0,IF(OR($U3718="OUT",$U3718="TRF"),N($M3718),0))</f>
        <v>0</v>
      </c>
      <c r="Q3718" s="32">
        <f>IF($B3718="",0,IF(OR($U3718="OUT",$U3718="TRF"),N($M3718),0))</f>
        <v>0</v>
      </c>
      <c r="R3718" s="32">
        <f>IF($B3718="",0,IF($U3718="IN",N($M3718),0))</f>
        <v>0</v>
      </c>
      <c r="S3718" s="33">
        <f>IF($B3718="","",IF($M3718="","⚠ مبلغ",IF($E3718="","⚠ بانک عامل",IF(AND($U3718="TRF",$F3718=""),"⚠ بانک مقصد",IF(AND($V3718&lt;&gt;"NONE",$V3718&lt;&gt;"",$Z3718=""),"⚠ طرف حساب","✓")))))</f>
        <v>0</v>
      </c>
      <c r="T3718" s="29"/>
      <c r="U3718" s="27">
        <f>IFERROR(VLOOKUP($D3718,BankOpTbl,2,0),"")</f>
        <v>0</v>
      </c>
      <c r="V3718" s="27">
        <f>IFERROR(VLOOKUP($D3718,BankOpTbl,3,0),"")</f>
        <v>0</v>
      </c>
      <c r="W3718" s="27">
        <f>IFERROR(VLOOKUP($D3718,BankOpTbl,4,0),"")</f>
        <v>0</v>
      </c>
      <c r="X3718" s="27">
        <f>IF($E3718="","",IFERROR(VLOOKUP($E3718,BankTbl,4,0),""))</f>
        <v>0</v>
      </c>
      <c r="Y3718" s="27">
        <f>IF($F3718="","",IFERROR(VLOOKUP($F3718,BankTbl,4,0),""))</f>
        <v>0</v>
      </c>
      <c r="Z3718" s="27">
        <f>IF($B3718="","",IF($V3718="PICK",LEFT($N3718,5),IF($V3718="FIXED",$W3718,IF($V3718="CODE",$H3718,""))))</f>
        <v>0</v>
      </c>
    </row>
    <row r="3719" spans="1:26" ht="21" customHeight="1">
      <c r="A3719" s="27">
        <f>IF($B3719="","",COUNTA($B$13:$B3719))</f>
        <v>0</v>
      </c>
      <c r="B3719" s="28"/>
      <c r="C3719" s="28"/>
      <c r="D3719" s="29"/>
      <c r="E3719" s="29"/>
      <c r="F3719" s="29"/>
      <c r="G3719" s="28"/>
      <c r="H3719" s="28"/>
      <c r="I3719" s="30">
        <f>IF($H3719="","",IFERROR(VLOOKUP($H3719,AcctTbl,2,0),"کد ناشناخته"))</f>
        <v>0</v>
      </c>
      <c r="J3719" s="27">
        <f>IF($H3719="","",IFERROR(VLOOKUP($H3719,AcctTbl,3,0),""))</f>
        <v>0</v>
      </c>
      <c r="K3719" s="29"/>
      <c r="L3719" s="28"/>
      <c r="M3719" s="31"/>
      <c r="N3719" s="29"/>
      <c r="O3719" s="32">
        <f>IF($B3719="",0,IF($U3719="IN",N($M3719),0))</f>
        <v>0</v>
      </c>
      <c r="P3719" s="32">
        <f>IF($B3719="",0,IF(OR($U3719="OUT",$U3719="TRF"),N($M3719),0))</f>
        <v>0</v>
      </c>
      <c r="Q3719" s="32">
        <f>IF($B3719="",0,IF(OR($U3719="OUT",$U3719="TRF"),N($M3719),0))</f>
        <v>0</v>
      </c>
      <c r="R3719" s="32">
        <f>IF($B3719="",0,IF($U3719="IN",N($M3719),0))</f>
        <v>0</v>
      </c>
      <c r="S3719" s="33">
        <f>IF($B3719="","",IF($M3719="","⚠ مبلغ",IF($E3719="","⚠ بانک عامل",IF(AND($U3719="TRF",$F3719=""),"⚠ بانک مقصد",IF(AND($V3719&lt;&gt;"NONE",$V3719&lt;&gt;"",$Z3719=""),"⚠ طرف حساب","✓")))))</f>
        <v>0</v>
      </c>
      <c r="T3719" s="29"/>
      <c r="U3719" s="27">
        <f>IFERROR(VLOOKUP($D3719,BankOpTbl,2,0),"")</f>
        <v>0</v>
      </c>
      <c r="V3719" s="27">
        <f>IFERROR(VLOOKUP($D3719,BankOpTbl,3,0),"")</f>
        <v>0</v>
      </c>
      <c r="W3719" s="27">
        <f>IFERROR(VLOOKUP($D3719,BankOpTbl,4,0),"")</f>
        <v>0</v>
      </c>
      <c r="X3719" s="27">
        <f>IF($E3719="","",IFERROR(VLOOKUP($E3719,BankTbl,4,0),""))</f>
        <v>0</v>
      </c>
      <c r="Y3719" s="27">
        <f>IF($F3719="","",IFERROR(VLOOKUP($F3719,BankTbl,4,0),""))</f>
        <v>0</v>
      </c>
      <c r="Z3719" s="27">
        <f>IF($B3719="","",IF($V3719="PICK",LEFT($N3719,5),IF($V3719="FIXED",$W3719,IF($V3719="CODE",$H3719,""))))</f>
        <v>0</v>
      </c>
    </row>
    <row r="3720" spans="1:26" ht="21" customHeight="1">
      <c r="A3720" s="27">
        <f>IF($B3720="","",COUNTA($B$13:$B3720))</f>
        <v>0</v>
      </c>
      <c r="B3720" s="28"/>
      <c r="C3720" s="28"/>
      <c r="D3720" s="29"/>
      <c r="E3720" s="29"/>
      <c r="F3720" s="29"/>
      <c r="G3720" s="28"/>
      <c r="H3720" s="28"/>
      <c r="I3720" s="30">
        <f>IF($H3720="","",IFERROR(VLOOKUP($H3720,AcctTbl,2,0),"کد ناشناخته"))</f>
        <v>0</v>
      </c>
      <c r="J3720" s="27">
        <f>IF($H3720="","",IFERROR(VLOOKUP($H3720,AcctTbl,3,0),""))</f>
        <v>0</v>
      </c>
      <c r="K3720" s="29"/>
      <c r="L3720" s="28"/>
      <c r="M3720" s="31"/>
      <c r="N3720" s="29"/>
      <c r="O3720" s="32">
        <f>IF($B3720="",0,IF($U3720="IN",N($M3720),0))</f>
        <v>0</v>
      </c>
      <c r="P3720" s="32">
        <f>IF($B3720="",0,IF(OR($U3720="OUT",$U3720="TRF"),N($M3720),0))</f>
        <v>0</v>
      </c>
      <c r="Q3720" s="32">
        <f>IF($B3720="",0,IF(OR($U3720="OUT",$U3720="TRF"),N($M3720),0))</f>
        <v>0</v>
      </c>
      <c r="R3720" s="32">
        <f>IF($B3720="",0,IF($U3720="IN",N($M3720),0))</f>
        <v>0</v>
      </c>
      <c r="S3720" s="33">
        <f>IF($B3720="","",IF($M3720="","⚠ مبلغ",IF($E3720="","⚠ بانک عامل",IF(AND($U3720="TRF",$F3720=""),"⚠ بانک مقصد",IF(AND($V3720&lt;&gt;"NONE",$V3720&lt;&gt;"",$Z3720=""),"⚠ طرف حساب","✓")))))</f>
        <v>0</v>
      </c>
      <c r="T3720" s="29"/>
      <c r="U3720" s="27">
        <f>IFERROR(VLOOKUP($D3720,BankOpTbl,2,0),"")</f>
        <v>0</v>
      </c>
      <c r="V3720" s="27">
        <f>IFERROR(VLOOKUP($D3720,BankOpTbl,3,0),"")</f>
        <v>0</v>
      </c>
      <c r="W3720" s="27">
        <f>IFERROR(VLOOKUP($D3720,BankOpTbl,4,0),"")</f>
        <v>0</v>
      </c>
      <c r="X3720" s="27">
        <f>IF($E3720="","",IFERROR(VLOOKUP($E3720,BankTbl,4,0),""))</f>
        <v>0</v>
      </c>
      <c r="Y3720" s="27">
        <f>IF($F3720="","",IFERROR(VLOOKUP($F3720,BankTbl,4,0),""))</f>
        <v>0</v>
      </c>
      <c r="Z3720" s="27">
        <f>IF($B3720="","",IF($V3720="PICK",LEFT($N3720,5),IF($V3720="FIXED",$W3720,IF($V3720="CODE",$H3720,""))))</f>
        <v>0</v>
      </c>
    </row>
    <row r="3721" spans="1:26" ht="21" customHeight="1">
      <c r="A3721" s="27">
        <f>IF($B3721="","",COUNTA($B$13:$B3721))</f>
        <v>0</v>
      </c>
      <c r="B3721" s="28"/>
      <c r="C3721" s="28"/>
      <c r="D3721" s="29"/>
      <c r="E3721" s="29"/>
      <c r="F3721" s="29"/>
      <c r="G3721" s="28"/>
      <c r="H3721" s="28"/>
      <c r="I3721" s="30">
        <f>IF($H3721="","",IFERROR(VLOOKUP($H3721,AcctTbl,2,0),"کد ناشناخته"))</f>
        <v>0</v>
      </c>
      <c r="J3721" s="27">
        <f>IF($H3721="","",IFERROR(VLOOKUP($H3721,AcctTbl,3,0),""))</f>
        <v>0</v>
      </c>
      <c r="K3721" s="29"/>
      <c r="L3721" s="28"/>
      <c r="M3721" s="31"/>
      <c r="N3721" s="29"/>
      <c r="O3721" s="32">
        <f>IF($B3721="",0,IF($U3721="IN",N($M3721),0))</f>
        <v>0</v>
      </c>
      <c r="P3721" s="32">
        <f>IF($B3721="",0,IF(OR($U3721="OUT",$U3721="TRF"),N($M3721),0))</f>
        <v>0</v>
      </c>
      <c r="Q3721" s="32">
        <f>IF($B3721="",0,IF(OR($U3721="OUT",$U3721="TRF"),N($M3721),0))</f>
        <v>0</v>
      </c>
      <c r="R3721" s="32">
        <f>IF($B3721="",0,IF($U3721="IN",N($M3721),0))</f>
        <v>0</v>
      </c>
      <c r="S3721" s="33">
        <f>IF($B3721="","",IF($M3721="","⚠ مبلغ",IF($E3721="","⚠ بانک عامل",IF(AND($U3721="TRF",$F3721=""),"⚠ بانک مقصد",IF(AND($V3721&lt;&gt;"NONE",$V3721&lt;&gt;"",$Z3721=""),"⚠ طرف حساب","✓")))))</f>
        <v>0</v>
      </c>
      <c r="T3721" s="29"/>
      <c r="U3721" s="27">
        <f>IFERROR(VLOOKUP($D3721,BankOpTbl,2,0),"")</f>
        <v>0</v>
      </c>
      <c r="V3721" s="27">
        <f>IFERROR(VLOOKUP($D3721,BankOpTbl,3,0),"")</f>
        <v>0</v>
      </c>
      <c r="W3721" s="27">
        <f>IFERROR(VLOOKUP($D3721,BankOpTbl,4,0),"")</f>
        <v>0</v>
      </c>
      <c r="X3721" s="27">
        <f>IF($E3721="","",IFERROR(VLOOKUP($E3721,BankTbl,4,0),""))</f>
        <v>0</v>
      </c>
      <c r="Y3721" s="27">
        <f>IF($F3721="","",IFERROR(VLOOKUP($F3721,BankTbl,4,0),""))</f>
        <v>0</v>
      </c>
      <c r="Z3721" s="27">
        <f>IF($B3721="","",IF($V3721="PICK",LEFT($N3721,5),IF($V3721="FIXED",$W3721,IF($V3721="CODE",$H3721,""))))</f>
        <v>0</v>
      </c>
    </row>
    <row r="3722" spans="1:26" ht="21" customHeight="1">
      <c r="A3722" s="27">
        <f>IF($B3722="","",COUNTA($B$13:$B3722))</f>
        <v>0</v>
      </c>
      <c r="B3722" s="28"/>
      <c r="C3722" s="28"/>
      <c r="D3722" s="29"/>
      <c r="E3722" s="29"/>
      <c r="F3722" s="29"/>
      <c r="G3722" s="28"/>
      <c r="H3722" s="28"/>
      <c r="I3722" s="30">
        <f>IF($H3722="","",IFERROR(VLOOKUP($H3722,AcctTbl,2,0),"کد ناشناخته"))</f>
        <v>0</v>
      </c>
      <c r="J3722" s="27">
        <f>IF($H3722="","",IFERROR(VLOOKUP($H3722,AcctTbl,3,0),""))</f>
        <v>0</v>
      </c>
      <c r="K3722" s="29"/>
      <c r="L3722" s="28"/>
      <c r="M3722" s="31"/>
      <c r="N3722" s="29"/>
      <c r="O3722" s="32">
        <f>IF($B3722="",0,IF($U3722="IN",N($M3722),0))</f>
        <v>0</v>
      </c>
      <c r="P3722" s="32">
        <f>IF($B3722="",0,IF(OR($U3722="OUT",$U3722="TRF"),N($M3722),0))</f>
        <v>0</v>
      </c>
      <c r="Q3722" s="32">
        <f>IF($B3722="",0,IF(OR($U3722="OUT",$U3722="TRF"),N($M3722),0))</f>
        <v>0</v>
      </c>
      <c r="R3722" s="32">
        <f>IF($B3722="",0,IF($U3722="IN",N($M3722),0))</f>
        <v>0</v>
      </c>
      <c r="S3722" s="33">
        <f>IF($B3722="","",IF($M3722="","⚠ مبلغ",IF($E3722="","⚠ بانک عامل",IF(AND($U3722="TRF",$F3722=""),"⚠ بانک مقصد",IF(AND($V3722&lt;&gt;"NONE",$V3722&lt;&gt;"",$Z3722=""),"⚠ طرف حساب","✓")))))</f>
        <v>0</v>
      </c>
      <c r="T3722" s="29"/>
      <c r="U3722" s="27">
        <f>IFERROR(VLOOKUP($D3722,BankOpTbl,2,0),"")</f>
        <v>0</v>
      </c>
      <c r="V3722" s="27">
        <f>IFERROR(VLOOKUP($D3722,BankOpTbl,3,0),"")</f>
        <v>0</v>
      </c>
      <c r="W3722" s="27">
        <f>IFERROR(VLOOKUP($D3722,BankOpTbl,4,0),"")</f>
        <v>0</v>
      </c>
      <c r="X3722" s="27">
        <f>IF($E3722="","",IFERROR(VLOOKUP($E3722,BankTbl,4,0),""))</f>
        <v>0</v>
      </c>
      <c r="Y3722" s="27">
        <f>IF($F3722="","",IFERROR(VLOOKUP($F3722,BankTbl,4,0),""))</f>
        <v>0</v>
      </c>
      <c r="Z3722" s="27">
        <f>IF($B3722="","",IF($V3722="PICK",LEFT($N3722,5),IF($V3722="FIXED",$W3722,IF($V3722="CODE",$H3722,""))))</f>
        <v>0</v>
      </c>
    </row>
    <row r="3723" spans="1:26" ht="21" customHeight="1">
      <c r="A3723" s="27">
        <f>IF($B3723="","",COUNTA($B$13:$B3723))</f>
        <v>0</v>
      </c>
      <c r="B3723" s="28"/>
      <c r="C3723" s="28"/>
      <c r="D3723" s="29"/>
      <c r="E3723" s="29"/>
      <c r="F3723" s="29"/>
      <c r="G3723" s="28"/>
      <c r="H3723" s="28"/>
      <c r="I3723" s="30">
        <f>IF($H3723="","",IFERROR(VLOOKUP($H3723,AcctTbl,2,0),"کد ناشناخته"))</f>
        <v>0</v>
      </c>
      <c r="J3723" s="27">
        <f>IF($H3723="","",IFERROR(VLOOKUP($H3723,AcctTbl,3,0),""))</f>
        <v>0</v>
      </c>
      <c r="K3723" s="29"/>
      <c r="L3723" s="28"/>
      <c r="M3723" s="31"/>
      <c r="N3723" s="29"/>
      <c r="O3723" s="32">
        <f>IF($B3723="",0,IF($U3723="IN",N($M3723),0))</f>
        <v>0</v>
      </c>
      <c r="P3723" s="32">
        <f>IF($B3723="",0,IF(OR($U3723="OUT",$U3723="TRF"),N($M3723),0))</f>
        <v>0</v>
      </c>
      <c r="Q3723" s="32">
        <f>IF($B3723="",0,IF(OR($U3723="OUT",$U3723="TRF"),N($M3723),0))</f>
        <v>0</v>
      </c>
      <c r="R3723" s="32">
        <f>IF($B3723="",0,IF($U3723="IN",N($M3723),0))</f>
        <v>0</v>
      </c>
      <c r="S3723" s="33">
        <f>IF($B3723="","",IF($M3723="","⚠ مبلغ",IF($E3723="","⚠ بانک عامل",IF(AND($U3723="TRF",$F3723=""),"⚠ بانک مقصد",IF(AND($V3723&lt;&gt;"NONE",$V3723&lt;&gt;"",$Z3723=""),"⚠ طرف حساب","✓")))))</f>
        <v>0</v>
      </c>
      <c r="T3723" s="29"/>
      <c r="U3723" s="27">
        <f>IFERROR(VLOOKUP($D3723,BankOpTbl,2,0),"")</f>
        <v>0</v>
      </c>
      <c r="V3723" s="27">
        <f>IFERROR(VLOOKUP($D3723,BankOpTbl,3,0),"")</f>
        <v>0</v>
      </c>
      <c r="W3723" s="27">
        <f>IFERROR(VLOOKUP($D3723,BankOpTbl,4,0),"")</f>
        <v>0</v>
      </c>
      <c r="X3723" s="27">
        <f>IF($E3723="","",IFERROR(VLOOKUP($E3723,BankTbl,4,0),""))</f>
        <v>0</v>
      </c>
      <c r="Y3723" s="27">
        <f>IF($F3723="","",IFERROR(VLOOKUP($F3723,BankTbl,4,0),""))</f>
        <v>0</v>
      </c>
      <c r="Z3723" s="27">
        <f>IF($B3723="","",IF($V3723="PICK",LEFT($N3723,5),IF($V3723="FIXED",$W3723,IF($V3723="CODE",$H3723,""))))</f>
        <v>0</v>
      </c>
    </row>
    <row r="3724" spans="1:26" ht="21" customHeight="1">
      <c r="A3724" s="27">
        <f>IF($B3724="","",COUNTA($B$13:$B3724))</f>
        <v>0</v>
      </c>
      <c r="B3724" s="28"/>
      <c r="C3724" s="28"/>
      <c r="D3724" s="29"/>
      <c r="E3724" s="29"/>
      <c r="F3724" s="29"/>
      <c r="G3724" s="28"/>
      <c r="H3724" s="28"/>
      <c r="I3724" s="30">
        <f>IF($H3724="","",IFERROR(VLOOKUP($H3724,AcctTbl,2,0),"کد ناشناخته"))</f>
        <v>0</v>
      </c>
      <c r="J3724" s="27">
        <f>IF($H3724="","",IFERROR(VLOOKUP($H3724,AcctTbl,3,0),""))</f>
        <v>0</v>
      </c>
      <c r="K3724" s="29"/>
      <c r="L3724" s="28"/>
      <c r="M3724" s="31"/>
      <c r="N3724" s="29"/>
      <c r="O3724" s="32">
        <f>IF($B3724="",0,IF($U3724="IN",N($M3724),0))</f>
        <v>0</v>
      </c>
      <c r="P3724" s="32">
        <f>IF($B3724="",0,IF(OR($U3724="OUT",$U3724="TRF"),N($M3724),0))</f>
        <v>0</v>
      </c>
      <c r="Q3724" s="32">
        <f>IF($B3724="",0,IF(OR($U3724="OUT",$U3724="TRF"),N($M3724),0))</f>
        <v>0</v>
      </c>
      <c r="R3724" s="32">
        <f>IF($B3724="",0,IF($U3724="IN",N($M3724),0))</f>
        <v>0</v>
      </c>
      <c r="S3724" s="33">
        <f>IF($B3724="","",IF($M3724="","⚠ مبلغ",IF($E3724="","⚠ بانک عامل",IF(AND($U3724="TRF",$F3724=""),"⚠ بانک مقصد",IF(AND($V3724&lt;&gt;"NONE",$V3724&lt;&gt;"",$Z3724=""),"⚠ طرف حساب","✓")))))</f>
        <v>0</v>
      </c>
      <c r="T3724" s="29"/>
      <c r="U3724" s="27">
        <f>IFERROR(VLOOKUP($D3724,BankOpTbl,2,0),"")</f>
        <v>0</v>
      </c>
      <c r="V3724" s="27">
        <f>IFERROR(VLOOKUP($D3724,BankOpTbl,3,0),"")</f>
        <v>0</v>
      </c>
      <c r="W3724" s="27">
        <f>IFERROR(VLOOKUP($D3724,BankOpTbl,4,0),"")</f>
        <v>0</v>
      </c>
      <c r="X3724" s="27">
        <f>IF($E3724="","",IFERROR(VLOOKUP($E3724,BankTbl,4,0),""))</f>
        <v>0</v>
      </c>
      <c r="Y3724" s="27">
        <f>IF($F3724="","",IFERROR(VLOOKUP($F3724,BankTbl,4,0),""))</f>
        <v>0</v>
      </c>
      <c r="Z3724" s="27">
        <f>IF($B3724="","",IF($V3724="PICK",LEFT($N3724,5),IF($V3724="FIXED",$W3724,IF($V3724="CODE",$H3724,""))))</f>
        <v>0</v>
      </c>
    </row>
    <row r="3725" spans="1:26" ht="21" customHeight="1">
      <c r="A3725" s="27">
        <f>IF($B3725="","",COUNTA($B$13:$B3725))</f>
        <v>0</v>
      </c>
      <c r="B3725" s="28"/>
      <c r="C3725" s="28"/>
      <c r="D3725" s="29"/>
      <c r="E3725" s="29"/>
      <c r="F3725" s="29"/>
      <c r="G3725" s="28"/>
      <c r="H3725" s="28"/>
      <c r="I3725" s="30">
        <f>IF($H3725="","",IFERROR(VLOOKUP($H3725,AcctTbl,2,0),"کد ناشناخته"))</f>
        <v>0</v>
      </c>
      <c r="J3725" s="27">
        <f>IF($H3725="","",IFERROR(VLOOKUP($H3725,AcctTbl,3,0),""))</f>
        <v>0</v>
      </c>
      <c r="K3725" s="29"/>
      <c r="L3725" s="28"/>
      <c r="M3725" s="31"/>
      <c r="N3725" s="29"/>
      <c r="O3725" s="32">
        <f>IF($B3725="",0,IF($U3725="IN",N($M3725),0))</f>
        <v>0</v>
      </c>
      <c r="P3725" s="32">
        <f>IF($B3725="",0,IF(OR($U3725="OUT",$U3725="TRF"),N($M3725),0))</f>
        <v>0</v>
      </c>
      <c r="Q3725" s="32">
        <f>IF($B3725="",0,IF(OR($U3725="OUT",$U3725="TRF"),N($M3725),0))</f>
        <v>0</v>
      </c>
      <c r="R3725" s="32">
        <f>IF($B3725="",0,IF($U3725="IN",N($M3725),0))</f>
        <v>0</v>
      </c>
      <c r="S3725" s="33">
        <f>IF($B3725="","",IF($M3725="","⚠ مبلغ",IF($E3725="","⚠ بانک عامل",IF(AND($U3725="TRF",$F3725=""),"⚠ بانک مقصد",IF(AND($V3725&lt;&gt;"NONE",$V3725&lt;&gt;"",$Z3725=""),"⚠ طرف حساب","✓")))))</f>
        <v>0</v>
      </c>
      <c r="T3725" s="29"/>
      <c r="U3725" s="27">
        <f>IFERROR(VLOOKUP($D3725,BankOpTbl,2,0),"")</f>
        <v>0</v>
      </c>
      <c r="V3725" s="27">
        <f>IFERROR(VLOOKUP($D3725,BankOpTbl,3,0),"")</f>
        <v>0</v>
      </c>
      <c r="W3725" s="27">
        <f>IFERROR(VLOOKUP($D3725,BankOpTbl,4,0),"")</f>
        <v>0</v>
      </c>
      <c r="X3725" s="27">
        <f>IF($E3725="","",IFERROR(VLOOKUP($E3725,BankTbl,4,0),""))</f>
        <v>0</v>
      </c>
      <c r="Y3725" s="27">
        <f>IF($F3725="","",IFERROR(VLOOKUP($F3725,BankTbl,4,0),""))</f>
        <v>0</v>
      </c>
      <c r="Z3725" s="27">
        <f>IF($B3725="","",IF($V3725="PICK",LEFT($N3725,5),IF($V3725="FIXED",$W3725,IF($V3725="CODE",$H3725,""))))</f>
        <v>0</v>
      </c>
    </row>
    <row r="3726" spans="1:26" ht="21" customHeight="1">
      <c r="A3726" s="27">
        <f>IF($B3726="","",COUNTA($B$13:$B3726))</f>
        <v>0</v>
      </c>
      <c r="B3726" s="28"/>
      <c r="C3726" s="28"/>
      <c r="D3726" s="29"/>
      <c r="E3726" s="29"/>
      <c r="F3726" s="29"/>
      <c r="G3726" s="28"/>
      <c r="H3726" s="28"/>
      <c r="I3726" s="30">
        <f>IF($H3726="","",IFERROR(VLOOKUP($H3726,AcctTbl,2,0),"کد ناشناخته"))</f>
        <v>0</v>
      </c>
      <c r="J3726" s="27">
        <f>IF($H3726="","",IFERROR(VLOOKUP($H3726,AcctTbl,3,0),""))</f>
        <v>0</v>
      </c>
      <c r="K3726" s="29"/>
      <c r="L3726" s="28"/>
      <c r="M3726" s="31"/>
      <c r="N3726" s="29"/>
      <c r="O3726" s="32">
        <f>IF($B3726="",0,IF($U3726="IN",N($M3726),0))</f>
        <v>0</v>
      </c>
      <c r="P3726" s="32">
        <f>IF($B3726="",0,IF(OR($U3726="OUT",$U3726="TRF"),N($M3726),0))</f>
        <v>0</v>
      </c>
      <c r="Q3726" s="32">
        <f>IF($B3726="",0,IF(OR($U3726="OUT",$U3726="TRF"),N($M3726),0))</f>
        <v>0</v>
      </c>
      <c r="R3726" s="32">
        <f>IF($B3726="",0,IF($U3726="IN",N($M3726),0))</f>
        <v>0</v>
      </c>
      <c r="S3726" s="33">
        <f>IF($B3726="","",IF($M3726="","⚠ مبلغ",IF($E3726="","⚠ بانک عامل",IF(AND($U3726="TRF",$F3726=""),"⚠ بانک مقصد",IF(AND($V3726&lt;&gt;"NONE",$V3726&lt;&gt;"",$Z3726=""),"⚠ طرف حساب","✓")))))</f>
        <v>0</v>
      </c>
      <c r="T3726" s="29"/>
      <c r="U3726" s="27">
        <f>IFERROR(VLOOKUP($D3726,BankOpTbl,2,0),"")</f>
        <v>0</v>
      </c>
      <c r="V3726" s="27">
        <f>IFERROR(VLOOKUP($D3726,BankOpTbl,3,0),"")</f>
        <v>0</v>
      </c>
      <c r="W3726" s="27">
        <f>IFERROR(VLOOKUP($D3726,BankOpTbl,4,0),"")</f>
        <v>0</v>
      </c>
      <c r="X3726" s="27">
        <f>IF($E3726="","",IFERROR(VLOOKUP($E3726,BankTbl,4,0),""))</f>
        <v>0</v>
      </c>
      <c r="Y3726" s="27">
        <f>IF($F3726="","",IFERROR(VLOOKUP($F3726,BankTbl,4,0),""))</f>
        <v>0</v>
      </c>
      <c r="Z3726" s="27">
        <f>IF($B3726="","",IF($V3726="PICK",LEFT($N3726,5),IF($V3726="FIXED",$W3726,IF($V3726="CODE",$H3726,""))))</f>
        <v>0</v>
      </c>
    </row>
    <row r="3727" spans="1:26" ht="21" customHeight="1">
      <c r="A3727" s="27">
        <f>IF($B3727="","",COUNTA($B$13:$B3727))</f>
        <v>0</v>
      </c>
      <c r="B3727" s="28"/>
      <c r="C3727" s="28"/>
      <c r="D3727" s="29"/>
      <c r="E3727" s="29"/>
      <c r="F3727" s="29"/>
      <c r="G3727" s="28"/>
      <c r="H3727" s="28"/>
      <c r="I3727" s="30">
        <f>IF($H3727="","",IFERROR(VLOOKUP($H3727,AcctTbl,2,0),"کد ناشناخته"))</f>
        <v>0</v>
      </c>
      <c r="J3727" s="27">
        <f>IF($H3727="","",IFERROR(VLOOKUP($H3727,AcctTbl,3,0),""))</f>
        <v>0</v>
      </c>
      <c r="K3727" s="29"/>
      <c r="L3727" s="28"/>
      <c r="M3727" s="31"/>
      <c r="N3727" s="29"/>
      <c r="O3727" s="32">
        <f>IF($B3727="",0,IF($U3727="IN",N($M3727),0))</f>
        <v>0</v>
      </c>
      <c r="P3727" s="32">
        <f>IF($B3727="",0,IF(OR($U3727="OUT",$U3727="TRF"),N($M3727),0))</f>
        <v>0</v>
      </c>
      <c r="Q3727" s="32">
        <f>IF($B3727="",0,IF(OR($U3727="OUT",$U3727="TRF"),N($M3727),0))</f>
        <v>0</v>
      </c>
      <c r="R3727" s="32">
        <f>IF($B3727="",0,IF($U3727="IN",N($M3727),0))</f>
        <v>0</v>
      </c>
      <c r="S3727" s="33">
        <f>IF($B3727="","",IF($M3727="","⚠ مبلغ",IF($E3727="","⚠ بانک عامل",IF(AND($U3727="TRF",$F3727=""),"⚠ بانک مقصد",IF(AND($V3727&lt;&gt;"NONE",$V3727&lt;&gt;"",$Z3727=""),"⚠ طرف حساب","✓")))))</f>
        <v>0</v>
      </c>
      <c r="T3727" s="29"/>
      <c r="U3727" s="27">
        <f>IFERROR(VLOOKUP($D3727,BankOpTbl,2,0),"")</f>
        <v>0</v>
      </c>
      <c r="V3727" s="27">
        <f>IFERROR(VLOOKUP($D3727,BankOpTbl,3,0),"")</f>
        <v>0</v>
      </c>
      <c r="W3727" s="27">
        <f>IFERROR(VLOOKUP($D3727,BankOpTbl,4,0),"")</f>
        <v>0</v>
      </c>
      <c r="X3727" s="27">
        <f>IF($E3727="","",IFERROR(VLOOKUP($E3727,BankTbl,4,0),""))</f>
        <v>0</v>
      </c>
      <c r="Y3727" s="27">
        <f>IF($F3727="","",IFERROR(VLOOKUP($F3727,BankTbl,4,0),""))</f>
        <v>0</v>
      </c>
      <c r="Z3727" s="27">
        <f>IF($B3727="","",IF($V3727="PICK",LEFT($N3727,5),IF($V3727="FIXED",$W3727,IF($V3727="CODE",$H3727,""))))</f>
        <v>0</v>
      </c>
    </row>
    <row r="3728" spans="1:26" ht="21" customHeight="1">
      <c r="A3728" s="27">
        <f>IF($B3728="","",COUNTA($B$13:$B3728))</f>
        <v>0</v>
      </c>
      <c r="B3728" s="28"/>
      <c r="C3728" s="28"/>
      <c r="D3728" s="29"/>
      <c r="E3728" s="29"/>
      <c r="F3728" s="29"/>
      <c r="G3728" s="28"/>
      <c r="H3728" s="28"/>
      <c r="I3728" s="30">
        <f>IF($H3728="","",IFERROR(VLOOKUP($H3728,AcctTbl,2,0),"کد ناشناخته"))</f>
        <v>0</v>
      </c>
      <c r="J3728" s="27">
        <f>IF($H3728="","",IFERROR(VLOOKUP($H3728,AcctTbl,3,0),""))</f>
        <v>0</v>
      </c>
      <c r="K3728" s="29"/>
      <c r="L3728" s="28"/>
      <c r="M3728" s="31"/>
      <c r="N3728" s="29"/>
      <c r="O3728" s="32">
        <f>IF($B3728="",0,IF($U3728="IN",N($M3728),0))</f>
        <v>0</v>
      </c>
      <c r="P3728" s="32">
        <f>IF($B3728="",0,IF(OR($U3728="OUT",$U3728="TRF"),N($M3728),0))</f>
        <v>0</v>
      </c>
      <c r="Q3728" s="32">
        <f>IF($B3728="",0,IF(OR($U3728="OUT",$U3728="TRF"),N($M3728),0))</f>
        <v>0</v>
      </c>
      <c r="R3728" s="32">
        <f>IF($B3728="",0,IF($U3728="IN",N($M3728),0))</f>
        <v>0</v>
      </c>
      <c r="S3728" s="33">
        <f>IF($B3728="","",IF($M3728="","⚠ مبلغ",IF($E3728="","⚠ بانک عامل",IF(AND($U3728="TRF",$F3728=""),"⚠ بانک مقصد",IF(AND($V3728&lt;&gt;"NONE",$V3728&lt;&gt;"",$Z3728=""),"⚠ طرف حساب","✓")))))</f>
        <v>0</v>
      </c>
      <c r="T3728" s="29"/>
      <c r="U3728" s="27">
        <f>IFERROR(VLOOKUP($D3728,BankOpTbl,2,0),"")</f>
        <v>0</v>
      </c>
      <c r="V3728" s="27">
        <f>IFERROR(VLOOKUP($D3728,BankOpTbl,3,0),"")</f>
        <v>0</v>
      </c>
      <c r="W3728" s="27">
        <f>IFERROR(VLOOKUP($D3728,BankOpTbl,4,0),"")</f>
        <v>0</v>
      </c>
      <c r="X3728" s="27">
        <f>IF($E3728="","",IFERROR(VLOOKUP($E3728,BankTbl,4,0),""))</f>
        <v>0</v>
      </c>
      <c r="Y3728" s="27">
        <f>IF($F3728="","",IFERROR(VLOOKUP($F3728,BankTbl,4,0),""))</f>
        <v>0</v>
      </c>
      <c r="Z3728" s="27">
        <f>IF($B3728="","",IF($V3728="PICK",LEFT($N3728,5),IF($V3728="FIXED",$W3728,IF($V3728="CODE",$H3728,""))))</f>
        <v>0</v>
      </c>
    </row>
    <row r="3729" spans="1:26" ht="21" customHeight="1">
      <c r="A3729" s="27">
        <f>IF($B3729="","",COUNTA($B$13:$B3729))</f>
        <v>0</v>
      </c>
      <c r="B3729" s="28"/>
      <c r="C3729" s="28"/>
      <c r="D3729" s="29"/>
      <c r="E3729" s="29"/>
      <c r="F3729" s="29"/>
      <c r="G3729" s="28"/>
      <c r="H3729" s="28"/>
      <c r="I3729" s="30">
        <f>IF($H3729="","",IFERROR(VLOOKUP($H3729,AcctTbl,2,0),"کد ناشناخته"))</f>
        <v>0</v>
      </c>
      <c r="J3729" s="27">
        <f>IF($H3729="","",IFERROR(VLOOKUP($H3729,AcctTbl,3,0),""))</f>
        <v>0</v>
      </c>
      <c r="K3729" s="29"/>
      <c r="L3729" s="28"/>
      <c r="M3729" s="31"/>
      <c r="N3729" s="29"/>
      <c r="O3729" s="32">
        <f>IF($B3729="",0,IF($U3729="IN",N($M3729),0))</f>
        <v>0</v>
      </c>
      <c r="P3729" s="32">
        <f>IF($B3729="",0,IF(OR($U3729="OUT",$U3729="TRF"),N($M3729),0))</f>
        <v>0</v>
      </c>
      <c r="Q3729" s="32">
        <f>IF($B3729="",0,IF(OR($U3729="OUT",$U3729="TRF"),N($M3729),0))</f>
        <v>0</v>
      </c>
      <c r="R3729" s="32">
        <f>IF($B3729="",0,IF($U3729="IN",N($M3729),0))</f>
        <v>0</v>
      </c>
      <c r="S3729" s="33">
        <f>IF($B3729="","",IF($M3729="","⚠ مبلغ",IF($E3729="","⚠ بانک عامل",IF(AND($U3729="TRF",$F3729=""),"⚠ بانک مقصد",IF(AND($V3729&lt;&gt;"NONE",$V3729&lt;&gt;"",$Z3729=""),"⚠ طرف حساب","✓")))))</f>
        <v>0</v>
      </c>
      <c r="T3729" s="29"/>
      <c r="U3729" s="27">
        <f>IFERROR(VLOOKUP($D3729,BankOpTbl,2,0),"")</f>
        <v>0</v>
      </c>
      <c r="V3729" s="27">
        <f>IFERROR(VLOOKUP($D3729,BankOpTbl,3,0),"")</f>
        <v>0</v>
      </c>
      <c r="W3729" s="27">
        <f>IFERROR(VLOOKUP($D3729,BankOpTbl,4,0),"")</f>
        <v>0</v>
      </c>
      <c r="X3729" s="27">
        <f>IF($E3729="","",IFERROR(VLOOKUP($E3729,BankTbl,4,0),""))</f>
        <v>0</v>
      </c>
      <c r="Y3729" s="27">
        <f>IF($F3729="","",IFERROR(VLOOKUP($F3729,BankTbl,4,0),""))</f>
        <v>0</v>
      </c>
      <c r="Z3729" s="27">
        <f>IF($B3729="","",IF($V3729="PICK",LEFT($N3729,5),IF($V3729="FIXED",$W3729,IF($V3729="CODE",$H3729,""))))</f>
        <v>0</v>
      </c>
    </row>
    <row r="3730" spans="1:26" ht="21" customHeight="1">
      <c r="A3730" s="27">
        <f>IF($B3730="","",COUNTA($B$13:$B3730))</f>
        <v>0</v>
      </c>
      <c r="B3730" s="28"/>
      <c r="C3730" s="28"/>
      <c r="D3730" s="29"/>
      <c r="E3730" s="29"/>
      <c r="F3730" s="29"/>
      <c r="G3730" s="28"/>
      <c r="H3730" s="28"/>
      <c r="I3730" s="30">
        <f>IF($H3730="","",IFERROR(VLOOKUP($H3730,AcctTbl,2,0),"کد ناشناخته"))</f>
        <v>0</v>
      </c>
      <c r="J3730" s="27">
        <f>IF($H3730="","",IFERROR(VLOOKUP($H3730,AcctTbl,3,0),""))</f>
        <v>0</v>
      </c>
      <c r="K3730" s="29"/>
      <c r="L3730" s="28"/>
      <c r="M3730" s="31"/>
      <c r="N3730" s="29"/>
      <c r="O3730" s="32">
        <f>IF($B3730="",0,IF($U3730="IN",N($M3730),0))</f>
        <v>0</v>
      </c>
      <c r="P3730" s="32">
        <f>IF($B3730="",0,IF(OR($U3730="OUT",$U3730="TRF"),N($M3730),0))</f>
        <v>0</v>
      </c>
      <c r="Q3730" s="32">
        <f>IF($B3730="",0,IF(OR($U3730="OUT",$U3730="TRF"),N($M3730),0))</f>
        <v>0</v>
      </c>
      <c r="R3730" s="32">
        <f>IF($B3730="",0,IF($U3730="IN",N($M3730),0))</f>
        <v>0</v>
      </c>
      <c r="S3730" s="33">
        <f>IF($B3730="","",IF($M3730="","⚠ مبلغ",IF($E3730="","⚠ بانک عامل",IF(AND($U3730="TRF",$F3730=""),"⚠ بانک مقصد",IF(AND($V3730&lt;&gt;"NONE",$V3730&lt;&gt;"",$Z3730=""),"⚠ طرف حساب","✓")))))</f>
        <v>0</v>
      </c>
      <c r="T3730" s="29"/>
      <c r="U3730" s="27">
        <f>IFERROR(VLOOKUP($D3730,BankOpTbl,2,0),"")</f>
        <v>0</v>
      </c>
      <c r="V3730" s="27">
        <f>IFERROR(VLOOKUP($D3730,BankOpTbl,3,0),"")</f>
        <v>0</v>
      </c>
      <c r="W3730" s="27">
        <f>IFERROR(VLOOKUP($D3730,BankOpTbl,4,0),"")</f>
        <v>0</v>
      </c>
      <c r="X3730" s="27">
        <f>IF($E3730="","",IFERROR(VLOOKUP($E3730,BankTbl,4,0),""))</f>
        <v>0</v>
      </c>
      <c r="Y3730" s="27">
        <f>IF($F3730="","",IFERROR(VLOOKUP($F3730,BankTbl,4,0),""))</f>
        <v>0</v>
      </c>
      <c r="Z3730" s="27">
        <f>IF($B3730="","",IF($V3730="PICK",LEFT($N3730,5),IF($V3730="FIXED",$W3730,IF($V3730="CODE",$H3730,""))))</f>
        <v>0</v>
      </c>
    </row>
    <row r="3731" spans="1:26" ht="21" customHeight="1">
      <c r="A3731" s="27">
        <f>IF($B3731="","",COUNTA($B$13:$B3731))</f>
        <v>0</v>
      </c>
      <c r="B3731" s="28"/>
      <c r="C3731" s="28"/>
      <c r="D3731" s="29"/>
      <c r="E3731" s="29"/>
      <c r="F3731" s="29"/>
      <c r="G3731" s="28"/>
      <c r="H3731" s="28"/>
      <c r="I3731" s="30">
        <f>IF($H3731="","",IFERROR(VLOOKUP($H3731,AcctTbl,2,0),"کد ناشناخته"))</f>
        <v>0</v>
      </c>
      <c r="J3731" s="27">
        <f>IF($H3731="","",IFERROR(VLOOKUP($H3731,AcctTbl,3,0),""))</f>
        <v>0</v>
      </c>
      <c r="K3731" s="29"/>
      <c r="L3731" s="28"/>
      <c r="M3731" s="31"/>
      <c r="N3731" s="29"/>
      <c r="O3731" s="32">
        <f>IF($B3731="",0,IF($U3731="IN",N($M3731),0))</f>
        <v>0</v>
      </c>
      <c r="P3731" s="32">
        <f>IF($B3731="",0,IF(OR($U3731="OUT",$U3731="TRF"),N($M3731),0))</f>
        <v>0</v>
      </c>
      <c r="Q3731" s="32">
        <f>IF($B3731="",0,IF(OR($U3731="OUT",$U3731="TRF"),N($M3731),0))</f>
        <v>0</v>
      </c>
      <c r="R3731" s="32">
        <f>IF($B3731="",0,IF($U3731="IN",N($M3731),0))</f>
        <v>0</v>
      </c>
      <c r="S3731" s="33">
        <f>IF($B3731="","",IF($M3731="","⚠ مبلغ",IF($E3731="","⚠ بانک عامل",IF(AND($U3731="TRF",$F3731=""),"⚠ بانک مقصد",IF(AND($V3731&lt;&gt;"NONE",$V3731&lt;&gt;"",$Z3731=""),"⚠ طرف حساب","✓")))))</f>
        <v>0</v>
      </c>
      <c r="T3731" s="29"/>
      <c r="U3731" s="27">
        <f>IFERROR(VLOOKUP($D3731,BankOpTbl,2,0),"")</f>
        <v>0</v>
      </c>
      <c r="V3731" s="27">
        <f>IFERROR(VLOOKUP($D3731,BankOpTbl,3,0),"")</f>
        <v>0</v>
      </c>
      <c r="W3731" s="27">
        <f>IFERROR(VLOOKUP($D3731,BankOpTbl,4,0),"")</f>
        <v>0</v>
      </c>
      <c r="X3731" s="27">
        <f>IF($E3731="","",IFERROR(VLOOKUP($E3731,BankTbl,4,0),""))</f>
        <v>0</v>
      </c>
      <c r="Y3731" s="27">
        <f>IF($F3731="","",IFERROR(VLOOKUP($F3731,BankTbl,4,0),""))</f>
        <v>0</v>
      </c>
      <c r="Z3731" s="27">
        <f>IF($B3731="","",IF($V3731="PICK",LEFT($N3731,5),IF($V3731="FIXED",$W3731,IF($V3731="CODE",$H3731,""))))</f>
        <v>0</v>
      </c>
    </row>
    <row r="3732" spans="1:26" ht="21" customHeight="1">
      <c r="A3732" s="27">
        <f>IF($B3732="","",COUNTA($B$13:$B3732))</f>
        <v>0</v>
      </c>
      <c r="B3732" s="28"/>
      <c r="C3732" s="28"/>
      <c r="D3732" s="29"/>
      <c r="E3732" s="29"/>
      <c r="F3732" s="29"/>
      <c r="G3732" s="28"/>
      <c r="H3732" s="28"/>
      <c r="I3732" s="30">
        <f>IF($H3732="","",IFERROR(VLOOKUP($H3732,AcctTbl,2,0),"کد ناشناخته"))</f>
        <v>0</v>
      </c>
      <c r="J3732" s="27">
        <f>IF($H3732="","",IFERROR(VLOOKUP($H3732,AcctTbl,3,0),""))</f>
        <v>0</v>
      </c>
      <c r="K3732" s="29"/>
      <c r="L3732" s="28"/>
      <c r="M3732" s="31"/>
      <c r="N3732" s="29"/>
      <c r="O3732" s="32">
        <f>IF($B3732="",0,IF($U3732="IN",N($M3732),0))</f>
        <v>0</v>
      </c>
      <c r="P3732" s="32">
        <f>IF($B3732="",0,IF(OR($U3732="OUT",$U3732="TRF"),N($M3732),0))</f>
        <v>0</v>
      </c>
      <c r="Q3732" s="32">
        <f>IF($B3732="",0,IF(OR($U3732="OUT",$U3732="TRF"),N($M3732),0))</f>
        <v>0</v>
      </c>
      <c r="R3732" s="32">
        <f>IF($B3732="",0,IF($U3732="IN",N($M3732),0))</f>
        <v>0</v>
      </c>
      <c r="S3732" s="33">
        <f>IF($B3732="","",IF($M3732="","⚠ مبلغ",IF($E3732="","⚠ بانک عامل",IF(AND($U3732="TRF",$F3732=""),"⚠ بانک مقصد",IF(AND($V3732&lt;&gt;"NONE",$V3732&lt;&gt;"",$Z3732=""),"⚠ طرف حساب","✓")))))</f>
        <v>0</v>
      </c>
      <c r="T3732" s="29"/>
      <c r="U3732" s="27">
        <f>IFERROR(VLOOKUP($D3732,BankOpTbl,2,0),"")</f>
        <v>0</v>
      </c>
      <c r="V3732" s="27">
        <f>IFERROR(VLOOKUP($D3732,BankOpTbl,3,0),"")</f>
        <v>0</v>
      </c>
      <c r="W3732" s="27">
        <f>IFERROR(VLOOKUP($D3732,BankOpTbl,4,0),"")</f>
        <v>0</v>
      </c>
      <c r="X3732" s="27">
        <f>IF($E3732="","",IFERROR(VLOOKUP($E3732,BankTbl,4,0),""))</f>
        <v>0</v>
      </c>
      <c r="Y3732" s="27">
        <f>IF($F3732="","",IFERROR(VLOOKUP($F3732,BankTbl,4,0),""))</f>
        <v>0</v>
      </c>
      <c r="Z3732" s="27">
        <f>IF($B3732="","",IF($V3732="PICK",LEFT($N3732,5),IF($V3732="FIXED",$W3732,IF($V3732="CODE",$H3732,""))))</f>
        <v>0</v>
      </c>
    </row>
    <row r="3733" spans="1:26" ht="21" customHeight="1">
      <c r="A3733" s="27">
        <f>IF($B3733="","",COUNTA($B$13:$B3733))</f>
        <v>0</v>
      </c>
      <c r="B3733" s="28"/>
      <c r="C3733" s="28"/>
      <c r="D3733" s="29"/>
      <c r="E3733" s="29"/>
      <c r="F3733" s="29"/>
      <c r="G3733" s="28"/>
      <c r="H3733" s="28"/>
      <c r="I3733" s="30">
        <f>IF($H3733="","",IFERROR(VLOOKUP($H3733,AcctTbl,2,0),"کد ناشناخته"))</f>
        <v>0</v>
      </c>
      <c r="J3733" s="27">
        <f>IF($H3733="","",IFERROR(VLOOKUP($H3733,AcctTbl,3,0),""))</f>
        <v>0</v>
      </c>
      <c r="K3733" s="29"/>
      <c r="L3733" s="28"/>
      <c r="M3733" s="31"/>
      <c r="N3733" s="29"/>
      <c r="O3733" s="32">
        <f>IF($B3733="",0,IF($U3733="IN",N($M3733),0))</f>
        <v>0</v>
      </c>
      <c r="P3733" s="32">
        <f>IF($B3733="",0,IF(OR($U3733="OUT",$U3733="TRF"),N($M3733),0))</f>
        <v>0</v>
      </c>
      <c r="Q3733" s="32">
        <f>IF($B3733="",0,IF(OR($U3733="OUT",$U3733="TRF"),N($M3733),0))</f>
        <v>0</v>
      </c>
      <c r="R3733" s="32">
        <f>IF($B3733="",0,IF($U3733="IN",N($M3733),0))</f>
        <v>0</v>
      </c>
      <c r="S3733" s="33">
        <f>IF($B3733="","",IF($M3733="","⚠ مبلغ",IF($E3733="","⚠ بانک عامل",IF(AND($U3733="TRF",$F3733=""),"⚠ بانک مقصد",IF(AND($V3733&lt;&gt;"NONE",$V3733&lt;&gt;"",$Z3733=""),"⚠ طرف حساب","✓")))))</f>
        <v>0</v>
      </c>
      <c r="T3733" s="29"/>
      <c r="U3733" s="27">
        <f>IFERROR(VLOOKUP($D3733,BankOpTbl,2,0),"")</f>
        <v>0</v>
      </c>
      <c r="V3733" s="27">
        <f>IFERROR(VLOOKUP($D3733,BankOpTbl,3,0),"")</f>
        <v>0</v>
      </c>
      <c r="W3733" s="27">
        <f>IFERROR(VLOOKUP($D3733,BankOpTbl,4,0),"")</f>
        <v>0</v>
      </c>
      <c r="X3733" s="27">
        <f>IF($E3733="","",IFERROR(VLOOKUP($E3733,BankTbl,4,0),""))</f>
        <v>0</v>
      </c>
      <c r="Y3733" s="27">
        <f>IF($F3733="","",IFERROR(VLOOKUP($F3733,BankTbl,4,0),""))</f>
        <v>0</v>
      </c>
      <c r="Z3733" s="27">
        <f>IF($B3733="","",IF($V3733="PICK",LEFT($N3733,5),IF($V3733="FIXED",$W3733,IF($V3733="CODE",$H3733,""))))</f>
        <v>0</v>
      </c>
    </row>
    <row r="3734" spans="1:26" ht="21" customHeight="1">
      <c r="A3734" s="27">
        <f>IF($B3734="","",COUNTA($B$13:$B3734))</f>
        <v>0</v>
      </c>
      <c r="B3734" s="28"/>
      <c r="C3734" s="28"/>
      <c r="D3734" s="29"/>
      <c r="E3734" s="29"/>
      <c r="F3734" s="29"/>
      <c r="G3734" s="28"/>
      <c r="H3734" s="28"/>
      <c r="I3734" s="30">
        <f>IF($H3734="","",IFERROR(VLOOKUP($H3734,AcctTbl,2,0),"کد ناشناخته"))</f>
        <v>0</v>
      </c>
      <c r="J3734" s="27">
        <f>IF($H3734="","",IFERROR(VLOOKUP($H3734,AcctTbl,3,0),""))</f>
        <v>0</v>
      </c>
      <c r="K3734" s="29"/>
      <c r="L3734" s="28"/>
      <c r="M3734" s="31"/>
      <c r="N3734" s="29"/>
      <c r="O3734" s="32">
        <f>IF($B3734="",0,IF($U3734="IN",N($M3734),0))</f>
        <v>0</v>
      </c>
      <c r="P3734" s="32">
        <f>IF($B3734="",0,IF(OR($U3734="OUT",$U3734="TRF"),N($M3734),0))</f>
        <v>0</v>
      </c>
      <c r="Q3734" s="32">
        <f>IF($B3734="",0,IF(OR($U3734="OUT",$U3734="TRF"),N($M3734),0))</f>
        <v>0</v>
      </c>
      <c r="R3734" s="32">
        <f>IF($B3734="",0,IF($U3734="IN",N($M3734),0))</f>
        <v>0</v>
      </c>
      <c r="S3734" s="33">
        <f>IF($B3734="","",IF($M3734="","⚠ مبلغ",IF($E3734="","⚠ بانک عامل",IF(AND($U3734="TRF",$F3734=""),"⚠ بانک مقصد",IF(AND($V3734&lt;&gt;"NONE",$V3734&lt;&gt;"",$Z3734=""),"⚠ طرف حساب","✓")))))</f>
        <v>0</v>
      </c>
      <c r="T3734" s="29"/>
      <c r="U3734" s="27">
        <f>IFERROR(VLOOKUP($D3734,BankOpTbl,2,0),"")</f>
        <v>0</v>
      </c>
      <c r="V3734" s="27">
        <f>IFERROR(VLOOKUP($D3734,BankOpTbl,3,0),"")</f>
        <v>0</v>
      </c>
      <c r="W3734" s="27">
        <f>IFERROR(VLOOKUP($D3734,BankOpTbl,4,0),"")</f>
        <v>0</v>
      </c>
      <c r="X3734" s="27">
        <f>IF($E3734="","",IFERROR(VLOOKUP($E3734,BankTbl,4,0),""))</f>
        <v>0</v>
      </c>
      <c r="Y3734" s="27">
        <f>IF($F3734="","",IFERROR(VLOOKUP($F3734,BankTbl,4,0),""))</f>
        <v>0</v>
      </c>
      <c r="Z3734" s="27">
        <f>IF($B3734="","",IF($V3734="PICK",LEFT($N3734,5),IF($V3734="FIXED",$W3734,IF($V3734="CODE",$H3734,""))))</f>
        <v>0</v>
      </c>
    </row>
    <row r="3735" spans="1:26" ht="21" customHeight="1">
      <c r="A3735" s="27">
        <f>IF($B3735="","",COUNTA($B$13:$B3735))</f>
        <v>0</v>
      </c>
      <c r="B3735" s="28"/>
      <c r="C3735" s="28"/>
      <c r="D3735" s="29"/>
      <c r="E3735" s="29"/>
      <c r="F3735" s="29"/>
      <c r="G3735" s="28"/>
      <c r="H3735" s="28"/>
      <c r="I3735" s="30">
        <f>IF($H3735="","",IFERROR(VLOOKUP($H3735,AcctTbl,2,0),"کد ناشناخته"))</f>
        <v>0</v>
      </c>
      <c r="J3735" s="27">
        <f>IF($H3735="","",IFERROR(VLOOKUP($H3735,AcctTbl,3,0),""))</f>
        <v>0</v>
      </c>
      <c r="K3735" s="29"/>
      <c r="L3735" s="28"/>
      <c r="M3735" s="31"/>
      <c r="N3735" s="29"/>
      <c r="O3735" s="32">
        <f>IF($B3735="",0,IF($U3735="IN",N($M3735),0))</f>
        <v>0</v>
      </c>
      <c r="P3735" s="32">
        <f>IF($B3735="",0,IF(OR($U3735="OUT",$U3735="TRF"),N($M3735),0))</f>
        <v>0</v>
      </c>
      <c r="Q3735" s="32">
        <f>IF($B3735="",0,IF(OR($U3735="OUT",$U3735="TRF"),N($M3735),0))</f>
        <v>0</v>
      </c>
      <c r="R3735" s="32">
        <f>IF($B3735="",0,IF($U3735="IN",N($M3735),0))</f>
        <v>0</v>
      </c>
      <c r="S3735" s="33">
        <f>IF($B3735="","",IF($M3735="","⚠ مبلغ",IF($E3735="","⚠ بانک عامل",IF(AND($U3735="TRF",$F3735=""),"⚠ بانک مقصد",IF(AND($V3735&lt;&gt;"NONE",$V3735&lt;&gt;"",$Z3735=""),"⚠ طرف حساب","✓")))))</f>
        <v>0</v>
      </c>
      <c r="T3735" s="29"/>
      <c r="U3735" s="27">
        <f>IFERROR(VLOOKUP($D3735,BankOpTbl,2,0),"")</f>
        <v>0</v>
      </c>
      <c r="V3735" s="27">
        <f>IFERROR(VLOOKUP($D3735,BankOpTbl,3,0),"")</f>
        <v>0</v>
      </c>
      <c r="W3735" s="27">
        <f>IFERROR(VLOOKUP($D3735,BankOpTbl,4,0),"")</f>
        <v>0</v>
      </c>
      <c r="X3735" s="27">
        <f>IF($E3735="","",IFERROR(VLOOKUP($E3735,BankTbl,4,0),""))</f>
        <v>0</v>
      </c>
      <c r="Y3735" s="27">
        <f>IF($F3735="","",IFERROR(VLOOKUP($F3735,BankTbl,4,0),""))</f>
        <v>0</v>
      </c>
      <c r="Z3735" s="27">
        <f>IF($B3735="","",IF($V3735="PICK",LEFT($N3735,5),IF($V3735="FIXED",$W3735,IF($V3735="CODE",$H3735,""))))</f>
        <v>0</v>
      </c>
    </row>
    <row r="3736" spans="1:26" ht="21" customHeight="1">
      <c r="A3736" s="27">
        <f>IF($B3736="","",COUNTA($B$13:$B3736))</f>
        <v>0</v>
      </c>
      <c r="B3736" s="28"/>
      <c r="C3736" s="28"/>
      <c r="D3736" s="29"/>
      <c r="E3736" s="29"/>
      <c r="F3736" s="29"/>
      <c r="G3736" s="28"/>
      <c r="H3736" s="28"/>
      <c r="I3736" s="30">
        <f>IF($H3736="","",IFERROR(VLOOKUP($H3736,AcctTbl,2,0),"کد ناشناخته"))</f>
        <v>0</v>
      </c>
      <c r="J3736" s="27">
        <f>IF($H3736="","",IFERROR(VLOOKUP($H3736,AcctTbl,3,0),""))</f>
        <v>0</v>
      </c>
      <c r="K3736" s="29"/>
      <c r="L3736" s="28"/>
      <c r="M3736" s="31"/>
      <c r="N3736" s="29"/>
      <c r="O3736" s="32">
        <f>IF($B3736="",0,IF($U3736="IN",N($M3736),0))</f>
        <v>0</v>
      </c>
      <c r="P3736" s="32">
        <f>IF($B3736="",0,IF(OR($U3736="OUT",$U3736="TRF"),N($M3736),0))</f>
        <v>0</v>
      </c>
      <c r="Q3736" s="32">
        <f>IF($B3736="",0,IF(OR($U3736="OUT",$U3736="TRF"),N($M3736),0))</f>
        <v>0</v>
      </c>
      <c r="R3736" s="32">
        <f>IF($B3736="",0,IF($U3736="IN",N($M3736),0))</f>
        <v>0</v>
      </c>
      <c r="S3736" s="33">
        <f>IF($B3736="","",IF($M3736="","⚠ مبلغ",IF($E3736="","⚠ بانک عامل",IF(AND($U3736="TRF",$F3736=""),"⚠ بانک مقصد",IF(AND($V3736&lt;&gt;"NONE",$V3736&lt;&gt;"",$Z3736=""),"⚠ طرف حساب","✓")))))</f>
        <v>0</v>
      </c>
      <c r="T3736" s="29"/>
      <c r="U3736" s="27">
        <f>IFERROR(VLOOKUP($D3736,BankOpTbl,2,0),"")</f>
        <v>0</v>
      </c>
      <c r="V3736" s="27">
        <f>IFERROR(VLOOKUP($D3736,BankOpTbl,3,0),"")</f>
        <v>0</v>
      </c>
      <c r="W3736" s="27">
        <f>IFERROR(VLOOKUP($D3736,BankOpTbl,4,0),"")</f>
        <v>0</v>
      </c>
      <c r="X3736" s="27">
        <f>IF($E3736="","",IFERROR(VLOOKUP($E3736,BankTbl,4,0),""))</f>
        <v>0</v>
      </c>
      <c r="Y3736" s="27">
        <f>IF($F3736="","",IFERROR(VLOOKUP($F3736,BankTbl,4,0),""))</f>
        <v>0</v>
      </c>
      <c r="Z3736" s="27">
        <f>IF($B3736="","",IF($V3736="PICK",LEFT($N3736,5),IF($V3736="FIXED",$W3736,IF($V3736="CODE",$H3736,""))))</f>
        <v>0</v>
      </c>
    </row>
    <row r="3737" spans="1:26" ht="21" customHeight="1">
      <c r="A3737" s="27">
        <f>IF($B3737="","",COUNTA($B$13:$B3737))</f>
        <v>0</v>
      </c>
      <c r="B3737" s="28"/>
      <c r="C3737" s="28"/>
      <c r="D3737" s="29"/>
      <c r="E3737" s="29"/>
      <c r="F3737" s="29"/>
      <c r="G3737" s="28"/>
      <c r="H3737" s="28"/>
      <c r="I3737" s="30">
        <f>IF($H3737="","",IFERROR(VLOOKUP($H3737,AcctTbl,2,0),"کد ناشناخته"))</f>
        <v>0</v>
      </c>
      <c r="J3737" s="27">
        <f>IF($H3737="","",IFERROR(VLOOKUP($H3737,AcctTbl,3,0),""))</f>
        <v>0</v>
      </c>
      <c r="K3737" s="29"/>
      <c r="L3737" s="28"/>
      <c r="M3737" s="31"/>
      <c r="N3737" s="29"/>
      <c r="O3737" s="32">
        <f>IF($B3737="",0,IF($U3737="IN",N($M3737),0))</f>
        <v>0</v>
      </c>
      <c r="P3737" s="32">
        <f>IF($B3737="",0,IF(OR($U3737="OUT",$U3737="TRF"),N($M3737),0))</f>
        <v>0</v>
      </c>
      <c r="Q3737" s="32">
        <f>IF($B3737="",0,IF(OR($U3737="OUT",$U3737="TRF"),N($M3737),0))</f>
        <v>0</v>
      </c>
      <c r="R3737" s="32">
        <f>IF($B3737="",0,IF($U3737="IN",N($M3737),0))</f>
        <v>0</v>
      </c>
      <c r="S3737" s="33">
        <f>IF($B3737="","",IF($M3737="","⚠ مبلغ",IF($E3737="","⚠ بانک عامل",IF(AND($U3737="TRF",$F3737=""),"⚠ بانک مقصد",IF(AND($V3737&lt;&gt;"NONE",$V3737&lt;&gt;"",$Z3737=""),"⚠ طرف حساب","✓")))))</f>
        <v>0</v>
      </c>
      <c r="T3737" s="29"/>
      <c r="U3737" s="27">
        <f>IFERROR(VLOOKUP($D3737,BankOpTbl,2,0),"")</f>
        <v>0</v>
      </c>
      <c r="V3737" s="27">
        <f>IFERROR(VLOOKUP($D3737,BankOpTbl,3,0),"")</f>
        <v>0</v>
      </c>
      <c r="W3737" s="27">
        <f>IFERROR(VLOOKUP($D3737,BankOpTbl,4,0),"")</f>
        <v>0</v>
      </c>
      <c r="X3737" s="27">
        <f>IF($E3737="","",IFERROR(VLOOKUP($E3737,BankTbl,4,0),""))</f>
        <v>0</v>
      </c>
      <c r="Y3737" s="27">
        <f>IF($F3737="","",IFERROR(VLOOKUP($F3737,BankTbl,4,0),""))</f>
        <v>0</v>
      </c>
      <c r="Z3737" s="27">
        <f>IF($B3737="","",IF($V3737="PICK",LEFT($N3737,5),IF($V3737="FIXED",$W3737,IF($V3737="CODE",$H3737,""))))</f>
        <v>0</v>
      </c>
    </row>
    <row r="3738" spans="1:26" ht="21" customHeight="1">
      <c r="A3738" s="27">
        <f>IF($B3738="","",COUNTA($B$13:$B3738))</f>
        <v>0</v>
      </c>
      <c r="B3738" s="28"/>
      <c r="C3738" s="28"/>
      <c r="D3738" s="29"/>
      <c r="E3738" s="29"/>
      <c r="F3738" s="29"/>
      <c r="G3738" s="28"/>
      <c r="H3738" s="28"/>
      <c r="I3738" s="30">
        <f>IF($H3738="","",IFERROR(VLOOKUP($H3738,AcctTbl,2,0),"کد ناشناخته"))</f>
        <v>0</v>
      </c>
      <c r="J3738" s="27">
        <f>IF($H3738="","",IFERROR(VLOOKUP($H3738,AcctTbl,3,0),""))</f>
        <v>0</v>
      </c>
      <c r="K3738" s="29"/>
      <c r="L3738" s="28"/>
      <c r="M3738" s="31"/>
      <c r="N3738" s="29"/>
      <c r="O3738" s="32">
        <f>IF($B3738="",0,IF($U3738="IN",N($M3738),0))</f>
        <v>0</v>
      </c>
      <c r="P3738" s="32">
        <f>IF($B3738="",0,IF(OR($U3738="OUT",$U3738="TRF"),N($M3738),0))</f>
        <v>0</v>
      </c>
      <c r="Q3738" s="32">
        <f>IF($B3738="",0,IF(OR($U3738="OUT",$U3738="TRF"),N($M3738),0))</f>
        <v>0</v>
      </c>
      <c r="R3738" s="32">
        <f>IF($B3738="",0,IF($U3738="IN",N($M3738),0))</f>
        <v>0</v>
      </c>
      <c r="S3738" s="33">
        <f>IF($B3738="","",IF($M3738="","⚠ مبلغ",IF($E3738="","⚠ بانک عامل",IF(AND($U3738="TRF",$F3738=""),"⚠ بانک مقصد",IF(AND($V3738&lt;&gt;"NONE",$V3738&lt;&gt;"",$Z3738=""),"⚠ طرف حساب","✓")))))</f>
        <v>0</v>
      </c>
      <c r="T3738" s="29"/>
      <c r="U3738" s="27">
        <f>IFERROR(VLOOKUP($D3738,BankOpTbl,2,0),"")</f>
        <v>0</v>
      </c>
      <c r="V3738" s="27">
        <f>IFERROR(VLOOKUP($D3738,BankOpTbl,3,0),"")</f>
        <v>0</v>
      </c>
      <c r="W3738" s="27">
        <f>IFERROR(VLOOKUP($D3738,BankOpTbl,4,0),"")</f>
        <v>0</v>
      </c>
      <c r="X3738" s="27">
        <f>IF($E3738="","",IFERROR(VLOOKUP($E3738,BankTbl,4,0),""))</f>
        <v>0</v>
      </c>
      <c r="Y3738" s="27">
        <f>IF($F3738="","",IFERROR(VLOOKUP($F3738,BankTbl,4,0),""))</f>
        <v>0</v>
      </c>
      <c r="Z3738" s="27">
        <f>IF($B3738="","",IF($V3738="PICK",LEFT($N3738,5),IF($V3738="FIXED",$W3738,IF($V3738="CODE",$H3738,""))))</f>
        <v>0</v>
      </c>
    </row>
    <row r="3739" spans="1:26" ht="21" customHeight="1">
      <c r="A3739" s="27">
        <f>IF($B3739="","",COUNTA($B$13:$B3739))</f>
        <v>0</v>
      </c>
      <c r="B3739" s="28"/>
      <c r="C3739" s="28"/>
      <c r="D3739" s="29"/>
      <c r="E3739" s="29"/>
      <c r="F3739" s="29"/>
      <c r="G3739" s="28"/>
      <c r="H3739" s="28"/>
      <c r="I3739" s="30">
        <f>IF($H3739="","",IFERROR(VLOOKUP($H3739,AcctTbl,2,0),"کد ناشناخته"))</f>
        <v>0</v>
      </c>
      <c r="J3739" s="27">
        <f>IF($H3739="","",IFERROR(VLOOKUP($H3739,AcctTbl,3,0),""))</f>
        <v>0</v>
      </c>
      <c r="K3739" s="29"/>
      <c r="L3739" s="28"/>
      <c r="M3739" s="31"/>
      <c r="N3739" s="29"/>
      <c r="O3739" s="32">
        <f>IF($B3739="",0,IF($U3739="IN",N($M3739),0))</f>
        <v>0</v>
      </c>
      <c r="P3739" s="32">
        <f>IF($B3739="",0,IF(OR($U3739="OUT",$U3739="TRF"),N($M3739),0))</f>
        <v>0</v>
      </c>
      <c r="Q3739" s="32">
        <f>IF($B3739="",0,IF(OR($U3739="OUT",$U3739="TRF"),N($M3739),0))</f>
        <v>0</v>
      </c>
      <c r="R3739" s="32">
        <f>IF($B3739="",0,IF($U3739="IN",N($M3739),0))</f>
        <v>0</v>
      </c>
      <c r="S3739" s="33">
        <f>IF($B3739="","",IF($M3739="","⚠ مبلغ",IF($E3739="","⚠ بانک عامل",IF(AND($U3739="TRF",$F3739=""),"⚠ بانک مقصد",IF(AND($V3739&lt;&gt;"NONE",$V3739&lt;&gt;"",$Z3739=""),"⚠ طرف حساب","✓")))))</f>
        <v>0</v>
      </c>
      <c r="T3739" s="29"/>
      <c r="U3739" s="27">
        <f>IFERROR(VLOOKUP($D3739,BankOpTbl,2,0),"")</f>
        <v>0</v>
      </c>
      <c r="V3739" s="27">
        <f>IFERROR(VLOOKUP($D3739,BankOpTbl,3,0),"")</f>
        <v>0</v>
      </c>
      <c r="W3739" s="27">
        <f>IFERROR(VLOOKUP($D3739,BankOpTbl,4,0),"")</f>
        <v>0</v>
      </c>
      <c r="X3739" s="27">
        <f>IF($E3739="","",IFERROR(VLOOKUP($E3739,BankTbl,4,0),""))</f>
        <v>0</v>
      </c>
      <c r="Y3739" s="27">
        <f>IF($F3739="","",IFERROR(VLOOKUP($F3739,BankTbl,4,0),""))</f>
        <v>0</v>
      </c>
      <c r="Z3739" s="27">
        <f>IF($B3739="","",IF($V3739="PICK",LEFT($N3739,5),IF($V3739="FIXED",$W3739,IF($V3739="CODE",$H3739,""))))</f>
        <v>0</v>
      </c>
    </row>
    <row r="3740" spans="1:26" ht="21" customHeight="1">
      <c r="A3740" s="27">
        <f>IF($B3740="","",COUNTA($B$13:$B3740))</f>
        <v>0</v>
      </c>
      <c r="B3740" s="28"/>
      <c r="C3740" s="28"/>
      <c r="D3740" s="29"/>
      <c r="E3740" s="29"/>
      <c r="F3740" s="29"/>
      <c r="G3740" s="28"/>
      <c r="H3740" s="28"/>
      <c r="I3740" s="30">
        <f>IF($H3740="","",IFERROR(VLOOKUP($H3740,AcctTbl,2,0),"کد ناشناخته"))</f>
        <v>0</v>
      </c>
      <c r="J3740" s="27">
        <f>IF($H3740="","",IFERROR(VLOOKUP($H3740,AcctTbl,3,0),""))</f>
        <v>0</v>
      </c>
      <c r="K3740" s="29"/>
      <c r="L3740" s="28"/>
      <c r="M3740" s="31"/>
      <c r="N3740" s="29"/>
      <c r="O3740" s="32">
        <f>IF($B3740="",0,IF($U3740="IN",N($M3740),0))</f>
        <v>0</v>
      </c>
      <c r="P3740" s="32">
        <f>IF($B3740="",0,IF(OR($U3740="OUT",$U3740="TRF"),N($M3740),0))</f>
        <v>0</v>
      </c>
      <c r="Q3740" s="32">
        <f>IF($B3740="",0,IF(OR($U3740="OUT",$U3740="TRF"),N($M3740),0))</f>
        <v>0</v>
      </c>
      <c r="R3740" s="32">
        <f>IF($B3740="",0,IF($U3740="IN",N($M3740),0))</f>
        <v>0</v>
      </c>
      <c r="S3740" s="33">
        <f>IF($B3740="","",IF($M3740="","⚠ مبلغ",IF($E3740="","⚠ بانک عامل",IF(AND($U3740="TRF",$F3740=""),"⚠ بانک مقصد",IF(AND($V3740&lt;&gt;"NONE",$V3740&lt;&gt;"",$Z3740=""),"⚠ طرف حساب","✓")))))</f>
        <v>0</v>
      </c>
      <c r="T3740" s="29"/>
      <c r="U3740" s="27">
        <f>IFERROR(VLOOKUP($D3740,BankOpTbl,2,0),"")</f>
        <v>0</v>
      </c>
      <c r="V3740" s="27">
        <f>IFERROR(VLOOKUP($D3740,BankOpTbl,3,0),"")</f>
        <v>0</v>
      </c>
      <c r="W3740" s="27">
        <f>IFERROR(VLOOKUP($D3740,BankOpTbl,4,0),"")</f>
        <v>0</v>
      </c>
      <c r="X3740" s="27">
        <f>IF($E3740="","",IFERROR(VLOOKUP($E3740,BankTbl,4,0),""))</f>
        <v>0</v>
      </c>
      <c r="Y3740" s="27">
        <f>IF($F3740="","",IFERROR(VLOOKUP($F3740,BankTbl,4,0),""))</f>
        <v>0</v>
      </c>
      <c r="Z3740" s="27">
        <f>IF($B3740="","",IF($V3740="PICK",LEFT($N3740,5),IF($V3740="FIXED",$W3740,IF($V3740="CODE",$H3740,""))))</f>
        <v>0</v>
      </c>
    </row>
    <row r="3741" spans="1:26" ht="21" customHeight="1">
      <c r="A3741" s="27">
        <f>IF($B3741="","",COUNTA($B$13:$B3741))</f>
        <v>0</v>
      </c>
      <c r="B3741" s="28"/>
      <c r="C3741" s="28"/>
      <c r="D3741" s="29"/>
      <c r="E3741" s="29"/>
      <c r="F3741" s="29"/>
      <c r="G3741" s="28"/>
      <c r="H3741" s="28"/>
      <c r="I3741" s="30">
        <f>IF($H3741="","",IFERROR(VLOOKUP($H3741,AcctTbl,2,0),"کد ناشناخته"))</f>
        <v>0</v>
      </c>
      <c r="J3741" s="27">
        <f>IF($H3741="","",IFERROR(VLOOKUP($H3741,AcctTbl,3,0),""))</f>
        <v>0</v>
      </c>
      <c r="K3741" s="29"/>
      <c r="L3741" s="28"/>
      <c r="M3741" s="31"/>
      <c r="N3741" s="29"/>
      <c r="O3741" s="32">
        <f>IF($B3741="",0,IF($U3741="IN",N($M3741),0))</f>
        <v>0</v>
      </c>
      <c r="P3741" s="32">
        <f>IF($B3741="",0,IF(OR($U3741="OUT",$U3741="TRF"),N($M3741),0))</f>
        <v>0</v>
      </c>
      <c r="Q3741" s="32">
        <f>IF($B3741="",0,IF(OR($U3741="OUT",$U3741="TRF"),N($M3741),0))</f>
        <v>0</v>
      </c>
      <c r="R3741" s="32">
        <f>IF($B3741="",0,IF($U3741="IN",N($M3741),0))</f>
        <v>0</v>
      </c>
      <c r="S3741" s="33">
        <f>IF($B3741="","",IF($M3741="","⚠ مبلغ",IF($E3741="","⚠ بانک عامل",IF(AND($U3741="TRF",$F3741=""),"⚠ بانک مقصد",IF(AND($V3741&lt;&gt;"NONE",$V3741&lt;&gt;"",$Z3741=""),"⚠ طرف حساب","✓")))))</f>
        <v>0</v>
      </c>
      <c r="T3741" s="29"/>
      <c r="U3741" s="27">
        <f>IFERROR(VLOOKUP($D3741,BankOpTbl,2,0),"")</f>
        <v>0</v>
      </c>
      <c r="V3741" s="27">
        <f>IFERROR(VLOOKUP($D3741,BankOpTbl,3,0),"")</f>
        <v>0</v>
      </c>
      <c r="W3741" s="27">
        <f>IFERROR(VLOOKUP($D3741,BankOpTbl,4,0),"")</f>
        <v>0</v>
      </c>
      <c r="X3741" s="27">
        <f>IF($E3741="","",IFERROR(VLOOKUP($E3741,BankTbl,4,0),""))</f>
        <v>0</v>
      </c>
      <c r="Y3741" s="27">
        <f>IF($F3741="","",IFERROR(VLOOKUP($F3741,BankTbl,4,0),""))</f>
        <v>0</v>
      </c>
      <c r="Z3741" s="27">
        <f>IF($B3741="","",IF($V3741="PICK",LEFT($N3741,5),IF($V3741="FIXED",$W3741,IF($V3741="CODE",$H3741,""))))</f>
        <v>0</v>
      </c>
    </row>
    <row r="3742" spans="1:26" ht="21" customHeight="1">
      <c r="A3742" s="27">
        <f>IF($B3742="","",COUNTA($B$13:$B3742))</f>
        <v>0</v>
      </c>
      <c r="B3742" s="28"/>
      <c r="C3742" s="28"/>
      <c r="D3742" s="29"/>
      <c r="E3742" s="29"/>
      <c r="F3742" s="29"/>
      <c r="G3742" s="28"/>
      <c r="H3742" s="28"/>
      <c r="I3742" s="30">
        <f>IF($H3742="","",IFERROR(VLOOKUP($H3742,AcctTbl,2,0),"کد ناشناخته"))</f>
        <v>0</v>
      </c>
      <c r="J3742" s="27">
        <f>IF($H3742="","",IFERROR(VLOOKUP($H3742,AcctTbl,3,0),""))</f>
        <v>0</v>
      </c>
      <c r="K3742" s="29"/>
      <c r="L3742" s="28"/>
      <c r="M3742" s="31"/>
      <c r="N3742" s="29"/>
      <c r="O3742" s="32">
        <f>IF($B3742="",0,IF($U3742="IN",N($M3742),0))</f>
        <v>0</v>
      </c>
      <c r="P3742" s="32">
        <f>IF($B3742="",0,IF(OR($U3742="OUT",$U3742="TRF"),N($M3742),0))</f>
        <v>0</v>
      </c>
      <c r="Q3742" s="32">
        <f>IF($B3742="",0,IF(OR($U3742="OUT",$U3742="TRF"),N($M3742),0))</f>
        <v>0</v>
      </c>
      <c r="R3742" s="32">
        <f>IF($B3742="",0,IF($U3742="IN",N($M3742),0))</f>
        <v>0</v>
      </c>
      <c r="S3742" s="33">
        <f>IF($B3742="","",IF($M3742="","⚠ مبلغ",IF($E3742="","⚠ بانک عامل",IF(AND($U3742="TRF",$F3742=""),"⚠ بانک مقصد",IF(AND($V3742&lt;&gt;"NONE",$V3742&lt;&gt;"",$Z3742=""),"⚠ طرف حساب","✓")))))</f>
        <v>0</v>
      </c>
      <c r="T3742" s="29"/>
      <c r="U3742" s="27">
        <f>IFERROR(VLOOKUP($D3742,BankOpTbl,2,0),"")</f>
        <v>0</v>
      </c>
      <c r="V3742" s="27">
        <f>IFERROR(VLOOKUP($D3742,BankOpTbl,3,0),"")</f>
        <v>0</v>
      </c>
      <c r="W3742" s="27">
        <f>IFERROR(VLOOKUP($D3742,BankOpTbl,4,0),"")</f>
        <v>0</v>
      </c>
      <c r="X3742" s="27">
        <f>IF($E3742="","",IFERROR(VLOOKUP($E3742,BankTbl,4,0),""))</f>
        <v>0</v>
      </c>
      <c r="Y3742" s="27">
        <f>IF($F3742="","",IFERROR(VLOOKUP($F3742,BankTbl,4,0),""))</f>
        <v>0</v>
      </c>
      <c r="Z3742" s="27">
        <f>IF($B3742="","",IF($V3742="PICK",LEFT($N3742,5),IF($V3742="FIXED",$W3742,IF($V3742="CODE",$H3742,""))))</f>
        <v>0</v>
      </c>
    </row>
    <row r="3743" spans="1:26" ht="21" customHeight="1">
      <c r="A3743" s="27">
        <f>IF($B3743="","",COUNTA($B$13:$B3743))</f>
        <v>0</v>
      </c>
      <c r="B3743" s="28"/>
      <c r="C3743" s="28"/>
      <c r="D3743" s="29"/>
      <c r="E3743" s="29"/>
      <c r="F3743" s="29"/>
      <c r="G3743" s="28"/>
      <c r="H3743" s="28"/>
      <c r="I3743" s="30">
        <f>IF($H3743="","",IFERROR(VLOOKUP($H3743,AcctTbl,2,0),"کد ناشناخته"))</f>
        <v>0</v>
      </c>
      <c r="J3743" s="27">
        <f>IF($H3743="","",IFERROR(VLOOKUP($H3743,AcctTbl,3,0),""))</f>
        <v>0</v>
      </c>
      <c r="K3743" s="29"/>
      <c r="L3743" s="28"/>
      <c r="M3743" s="31"/>
      <c r="N3743" s="29"/>
      <c r="O3743" s="32">
        <f>IF($B3743="",0,IF($U3743="IN",N($M3743),0))</f>
        <v>0</v>
      </c>
      <c r="P3743" s="32">
        <f>IF($B3743="",0,IF(OR($U3743="OUT",$U3743="TRF"),N($M3743),0))</f>
        <v>0</v>
      </c>
      <c r="Q3743" s="32">
        <f>IF($B3743="",0,IF(OR($U3743="OUT",$U3743="TRF"),N($M3743),0))</f>
        <v>0</v>
      </c>
      <c r="R3743" s="32">
        <f>IF($B3743="",0,IF($U3743="IN",N($M3743),0))</f>
        <v>0</v>
      </c>
      <c r="S3743" s="33">
        <f>IF($B3743="","",IF($M3743="","⚠ مبلغ",IF($E3743="","⚠ بانک عامل",IF(AND($U3743="TRF",$F3743=""),"⚠ بانک مقصد",IF(AND($V3743&lt;&gt;"NONE",$V3743&lt;&gt;"",$Z3743=""),"⚠ طرف حساب","✓")))))</f>
        <v>0</v>
      </c>
      <c r="T3743" s="29"/>
      <c r="U3743" s="27">
        <f>IFERROR(VLOOKUP($D3743,BankOpTbl,2,0),"")</f>
        <v>0</v>
      </c>
      <c r="V3743" s="27">
        <f>IFERROR(VLOOKUP($D3743,BankOpTbl,3,0),"")</f>
        <v>0</v>
      </c>
      <c r="W3743" s="27">
        <f>IFERROR(VLOOKUP($D3743,BankOpTbl,4,0),"")</f>
        <v>0</v>
      </c>
      <c r="X3743" s="27">
        <f>IF($E3743="","",IFERROR(VLOOKUP($E3743,BankTbl,4,0),""))</f>
        <v>0</v>
      </c>
      <c r="Y3743" s="27">
        <f>IF($F3743="","",IFERROR(VLOOKUP($F3743,BankTbl,4,0),""))</f>
        <v>0</v>
      </c>
      <c r="Z3743" s="27">
        <f>IF($B3743="","",IF($V3743="PICK",LEFT($N3743,5),IF($V3743="FIXED",$W3743,IF($V3743="CODE",$H3743,""))))</f>
        <v>0</v>
      </c>
    </row>
    <row r="3744" spans="1:26" ht="21" customHeight="1">
      <c r="A3744" s="27">
        <f>IF($B3744="","",COUNTA($B$13:$B3744))</f>
        <v>0</v>
      </c>
      <c r="B3744" s="28"/>
      <c r="C3744" s="28"/>
      <c r="D3744" s="29"/>
      <c r="E3744" s="29"/>
      <c r="F3744" s="29"/>
      <c r="G3744" s="28"/>
      <c r="H3744" s="28"/>
      <c r="I3744" s="30">
        <f>IF($H3744="","",IFERROR(VLOOKUP($H3744,AcctTbl,2,0),"کد ناشناخته"))</f>
        <v>0</v>
      </c>
      <c r="J3744" s="27">
        <f>IF($H3744="","",IFERROR(VLOOKUP($H3744,AcctTbl,3,0),""))</f>
        <v>0</v>
      </c>
      <c r="K3744" s="29"/>
      <c r="L3744" s="28"/>
      <c r="M3744" s="31"/>
      <c r="N3744" s="29"/>
      <c r="O3744" s="32">
        <f>IF($B3744="",0,IF($U3744="IN",N($M3744),0))</f>
        <v>0</v>
      </c>
      <c r="P3744" s="32">
        <f>IF($B3744="",0,IF(OR($U3744="OUT",$U3744="TRF"),N($M3744),0))</f>
        <v>0</v>
      </c>
      <c r="Q3744" s="32">
        <f>IF($B3744="",0,IF(OR($U3744="OUT",$U3744="TRF"),N($M3744),0))</f>
        <v>0</v>
      </c>
      <c r="R3744" s="32">
        <f>IF($B3744="",0,IF($U3744="IN",N($M3744),0))</f>
        <v>0</v>
      </c>
      <c r="S3744" s="33">
        <f>IF($B3744="","",IF($M3744="","⚠ مبلغ",IF($E3744="","⚠ بانک عامل",IF(AND($U3744="TRF",$F3744=""),"⚠ بانک مقصد",IF(AND($V3744&lt;&gt;"NONE",$V3744&lt;&gt;"",$Z3744=""),"⚠ طرف حساب","✓")))))</f>
        <v>0</v>
      </c>
      <c r="T3744" s="29"/>
      <c r="U3744" s="27">
        <f>IFERROR(VLOOKUP($D3744,BankOpTbl,2,0),"")</f>
        <v>0</v>
      </c>
      <c r="V3744" s="27">
        <f>IFERROR(VLOOKUP($D3744,BankOpTbl,3,0),"")</f>
        <v>0</v>
      </c>
      <c r="W3744" s="27">
        <f>IFERROR(VLOOKUP($D3744,BankOpTbl,4,0),"")</f>
        <v>0</v>
      </c>
      <c r="X3744" s="27">
        <f>IF($E3744="","",IFERROR(VLOOKUP($E3744,BankTbl,4,0),""))</f>
        <v>0</v>
      </c>
      <c r="Y3744" s="27">
        <f>IF($F3744="","",IFERROR(VLOOKUP($F3744,BankTbl,4,0),""))</f>
        <v>0</v>
      </c>
      <c r="Z3744" s="27">
        <f>IF($B3744="","",IF($V3744="PICK",LEFT($N3744,5),IF($V3744="FIXED",$W3744,IF($V3744="CODE",$H3744,""))))</f>
        <v>0</v>
      </c>
    </row>
    <row r="3745" spans="1:26" ht="21" customHeight="1">
      <c r="A3745" s="27">
        <f>IF($B3745="","",COUNTA($B$13:$B3745))</f>
        <v>0</v>
      </c>
      <c r="B3745" s="28"/>
      <c r="C3745" s="28"/>
      <c r="D3745" s="29"/>
      <c r="E3745" s="29"/>
      <c r="F3745" s="29"/>
      <c r="G3745" s="28"/>
      <c r="H3745" s="28"/>
      <c r="I3745" s="30">
        <f>IF($H3745="","",IFERROR(VLOOKUP($H3745,AcctTbl,2,0),"کد ناشناخته"))</f>
        <v>0</v>
      </c>
      <c r="J3745" s="27">
        <f>IF($H3745="","",IFERROR(VLOOKUP($H3745,AcctTbl,3,0),""))</f>
        <v>0</v>
      </c>
      <c r="K3745" s="29"/>
      <c r="L3745" s="28"/>
      <c r="M3745" s="31"/>
      <c r="N3745" s="29"/>
      <c r="O3745" s="32">
        <f>IF($B3745="",0,IF($U3745="IN",N($M3745),0))</f>
        <v>0</v>
      </c>
      <c r="P3745" s="32">
        <f>IF($B3745="",0,IF(OR($U3745="OUT",$U3745="TRF"),N($M3745),0))</f>
        <v>0</v>
      </c>
      <c r="Q3745" s="32">
        <f>IF($B3745="",0,IF(OR($U3745="OUT",$U3745="TRF"),N($M3745),0))</f>
        <v>0</v>
      </c>
      <c r="R3745" s="32">
        <f>IF($B3745="",0,IF($U3745="IN",N($M3745),0))</f>
        <v>0</v>
      </c>
      <c r="S3745" s="33">
        <f>IF($B3745="","",IF($M3745="","⚠ مبلغ",IF($E3745="","⚠ بانک عامل",IF(AND($U3745="TRF",$F3745=""),"⚠ بانک مقصد",IF(AND($V3745&lt;&gt;"NONE",$V3745&lt;&gt;"",$Z3745=""),"⚠ طرف حساب","✓")))))</f>
        <v>0</v>
      </c>
      <c r="T3745" s="29"/>
      <c r="U3745" s="27">
        <f>IFERROR(VLOOKUP($D3745,BankOpTbl,2,0),"")</f>
        <v>0</v>
      </c>
      <c r="V3745" s="27">
        <f>IFERROR(VLOOKUP($D3745,BankOpTbl,3,0),"")</f>
        <v>0</v>
      </c>
      <c r="W3745" s="27">
        <f>IFERROR(VLOOKUP($D3745,BankOpTbl,4,0),"")</f>
        <v>0</v>
      </c>
      <c r="X3745" s="27">
        <f>IF($E3745="","",IFERROR(VLOOKUP($E3745,BankTbl,4,0),""))</f>
        <v>0</v>
      </c>
      <c r="Y3745" s="27">
        <f>IF($F3745="","",IFERROR(VLOOKUP($F3745,BankTbl,4,0),""))</f>
        <v>0</v>
      </c>
      <c r="Z3745" s="27">
        <f>IF($B3745="","",IF($V3745="PICK",LEFT($N3745,5),IF($V3745="FIXED",$W3745,IF($V3745="CODE",$H3745,""))))</f>
        <v>0</v>
      </c>
    </row>
    <row r="3746" spans="1:26" ht="21" customHeight="1">
      <c r="A3746" s="27">
        <f>IF($B3746="","",COUNTA($B$13:$B3746))</f>
        <v>0</v>
      </c>
      <c r="B3746" s="28"/>
      <c r="C3746" s="28"/>
      <c r="D3746" s="29"/>
      <c r="E3746" s="29"/>
      <c r="F3746" s="29"/>
      <c r="G3746" s="28"/>
      <c r="H3746" s="28"/>
      <c r="I3746" s="30">
        <f>IF($H3746="","",IFERROR(VLOOKUP($H3746,AcctTbl,2,0),"کد ناشناخته"))</f>
        <v>0</v>
      </c>
      <c r="J3746" s="27">
        <f>IF($H3746="","",IFERROR(VLOOKUP($H3746,AcctTbl,3,0),""))</f>
        <v>0</v>
      </c>
      <c r="K3746" s="29"/>
      <c r="L3746" s="28"/>
      <c r="M3746" s="31"/>
      <c r="N3746" s="29"/>
      <c r="O3746" s="32">
        <f>IF($B3746="",0,IF($U3746="IN",N($M3746),0))</f>
        <v>0</v>
      </c>
      <c r="P3746" s="32">
        <f>IF($B3746="",0,IF(OR($U3746="OUT",$U3746="TRF"),N($M3746),0))</f>
        <v>0</v>
      </c>
      <c r="Q3746" s="32">
        <f>IF($B3746="",0,IF(OR($U3746="OUT",$U3746="TRF"),N($M3746),0))</f>
        <v>0</v>
      </c>
      <c r="R3746" s="32">
        <f>IF($B3746="",0,IF($U3746="IN",N($M3746),0))</f>
        <v>0</v>
      </c>
      <c r="S3746" s="33">
        <f>IF($B3746="","",IF($M3746="","⚠ مبلغ",IF($E3746="","⚠ بانک عامل",IF(AND($U3746="TRF",$F3746=""),"⚠ بانک مقصد",IF(AND($V3746&lt;&gt;"NONE",$V3746&lt;&gt;"",$Z3746=""),"⚠ طرف حساب","✓")))))</f>
        <v>0</v>
      </c>
      <c r="T3746" s="29"/>
      <c r="U3746" s="27">
        <f>IFERROR(VLOOKUP($D3746,BankOpTbl,2,0),"")</f>
        <v>0</v>
      </c>
      <c r="V3746" s="27">
        <f>IFERROR(VLOOKUP($D3746,BankOpTbl,3,0),"")</f>
        <v>0</v>
      </c>
      <c r="W3746" s="27">
        <f>IFERROR(VLOOKUP($D3746,BankOpTbl,4,0),"")</f>
        <v>0</v>
      </c>
      <c r="X3746" s="27">
        <f>IF($E3746="","",IFERROR(VLOOKUP($E3746,BankTbl,4,0),""))</f>
        <v>0</v>
      </c>
      <c r="Y3746" s="27">
        <f>IF($F3746="","",IFERROR(VLOOKUP($F3746,BankTbl,4,0),""))</f>
        <v>0</v>
      </c>
      <c r="Z3746" s="27">
        <f>IF($B3746="","",IF($V3746="PICK",LEFT($N3746,5),IF($V3746="FIXED",$W3746,IF($V3746="CODE",$H3746,""))))</f>
        <v>0</v>
      </c>
    </row>
    <row r="3747" spans="1:26" ht="21" customHeight="1">
      <c r="A3747" s="27">
        <f>IF($B3747="","",COUNTA($B$13:$B3747))</f>
        <v>0</v>
      </c>
      <c r="B3747" s="28"/>
      <c r="C3747" s="28"/>
      <c r="D3747" s="29"/>
      <c r="E3747" s="29"/>
      <c r="F3747" s="29"/>
      <c r="G3747" s="28"/>
      <c r="H3747" s="28"/>
      <c r="I3747" s="30">
        <f>IF($H3747="","",IFERROR(VLOOKUP($H3747,AcctTbl,2,0),"کد ناشناخته"))</f>
        <v>0</v>
      </c>
      <c r="J3747" s="27">
        <f>IF($H3747="","",IFERROR(VLOOKUP($H3747,AcctTbl,3,0),""))</f>
        <v>0</v>
      </c>
      <c r="K3747" s="29"/>
      <c r="L3747" s="28"/>
      <c r="M3747" s="31"/>
      <c r="N3747" s="29"/>
      <c r="O3747" s="32">
        <f>IF($B3747="",0,IF($U3747="IN",N($M3747),0))</f>
        <v>0</v>
      </c>
      <c r="P3747" s="32">
        <f>IF($B3747="",0,IF(OR($U3747="OUT",$U3747="TRF"),N($M3747),0))</f>
        <v>0</v>
      </c>
      <c r="Q3747" s="32">
        <f>IF($B3747="",0,IF(OR($U3747="OUT",$U3747="TRF"),N($M3747),0))</f>
        <v>0</v>
      </c>
      <c r="R3747" s="32">
        <f>IF($B3747="",0,IF($U3747="IN",N($M3747),0))</f>
        <v>0</v>
      </c>
      <c r="S3747" s="33">
        <f>IF($B3747="","",IF($M3747="","⚠ مبلغ",IF($E3747="","⚠ بانک عامل",IF(AND($U3747="TRF",$F3747=""),"⚠ بانک مقصد",IF(AND($V3747&lt;&gt;"NONE",$V3747&lt;&gt;"",$Z3747=""),"⚠ طرف حساب","✓")))))</f>
        <v>0</v>
      </c>
      <c r="T3747" s="29"/>
      <c r="U3747" s="27">
        <f>IFERROR(VLOOKUP($D3747,BankOpTbl,2,0),"")</f>
        <v>0</v>
      </c>
      <c r="V3747" s="27">
        <f>IFERROR(VLOOKUP($D3747,BankOpTbl,3,0),"")</f>
        <v>0</v>
      </c>
      <c r="W3747" s="27">
        <f>IFERROR(VLOOKUP($D3747,BankOpTbl,4,0),"")</f>
        <v>0</v>
      </c>
      <c r="X3747" s="27">
        <f>IF($E3747="","",IFERROR(VLOOKUP($E3747,BankTbl,4,0),""))</f>
        <v>0</v>
      </c>
      <c r="Y3747" s="27">
        <f>IF($F3747="","",IFERROR(VLOOKUP($F3747,BankTbl,4,0),""))</f>
        <v>0</v>
      </c>
      <c r="Z3747" s="27">
        <f>IF($B3747="","",IF($V3747="PICK",LEFT($N3747,5),IF($V3747="FIXED",$W3747,IF($V3747="CODE",$H3747,""))))</f>
        <v>0</v>
      </c>
    </row>
    <row r="3748" spans="1:26" ht="21" customHeight="1">
      <c r="A3748" s="27">
        <f>IF($B3748="","",COUNTA($B$13:$B3748))</f>
        <v>0</v>
      </c>
      <c r="B3748" s="28"/>
      <c r="C3748" s="28"/>
      <c r="D3748" s="29"/>
      <c r="E3748" s="29"/>
      <c r="F3748" s="29"/>
      <c r="G3748" s="28"/>
      <c r="H3748" s="28"/>
      <c r="I3748" s="30">
        <f>IF($H3748="","",IFERROR(VLOOKUP($H3748,AcctTbl,2,0),"کد ناشناخته"))</f>
        <v>0</v>
      </c>
      <c r="J3748" s="27">
        <f>IF($H3748="","",IFERROR(VLOOKUP($H3748,AcctTbl,3,0),""))</f>
        <v>0</v>
      </c>
      <c r="K3748" s="29"/>
      <c r="L3748" s="28"/>
      <c r="M3748" s="31"/>
      <c r="N3748" s="29"/>
      <c r="O3748" s="32">
        <f>IF($B3748="",0,IF($U3748="IN",N($M3748),0))</f>
        <v>0</v>
      </c>
      <c r="P3748" s="32">
        <f>IF($B3748="",0,IF(OR($U3748="OUT",$U3748="TRF"),N($M3748),0))</f>
        <v>0</v>
      </c>
      <c r="Q3748" s="32">
        <f>IF($B3748="",0,IF(OR($U3748="OUT",$U3748="TRF"),N($M3748),0))</f>
        <v>0</v>
      </c>
      <c r="R3748" s="32">
        <f>IF($B3748="",0,IF($U3748="IN",N($M3748),0))</f>
        <v>0</v>
      </c>
      <c r="S3748" s="33">
        <f>IF($B3748="","",IF($M3748="","⚠ مبلغ",IF($E3748="","⚠ بانک عامل",IF(AND($U3748="TRF",$F3748=""),"⚠ بانک مقصد",IF(AND($V3748&lt;&gt;"NONE",$V3748&lt;&gt;"",$Z3748=""),"⚠ طرف حساب","✓")))))</f>
        <v>0</v>
      </c>
      <c r="T3748" s="29"/>
      <c r="U3748" s="27">
        <f>IFERROR(VLOOKUP($D3748,BankOpTbl,2,0),"")</f>
        <v>0</v>
      </c>
      <c r="V3748" s="27">
        <f>IFERROR(VLOOKUP($D3748,BankOpTbl,3,0),"")</f>
        <v>0</v>
      </c>
      <c r="W3748" s="27">
        <f>IFERROR(VLOOKUP($D3748,BankOpTbl,4,0),"")</f>
        <v>0</v>
      </c>
      <c r="X3748" s="27">
        <f>IF($E3748="","",IFERROR(VLOOKUP($E3748,BankTbl,4,0),""))</f>
        <v>0</v>
      </c>
      <c r="Y3748" s="27">
        <f>IF($F3748="","",IFERROR(VLOOKUP($F3748,BankTbl,4,0),""))</f>
        <v>0</v>
      </c>
      <c r="Z3748" s="27">
        <f>IF($B3748="","",IF($V3748="PICK",LEFT($N3748,5),IF($V3748="FIXED",$W3748,IF($V3748="CODE",$H3748,""))))</f>
        <v>0</v>
      </c>
    </row>
    <row r="3749" spans="1:26" ht="21" customHeight="1">
      <c r="A3749" s="27">
        <f>IF($B3749="","",COUNTA($B$13:$B3749))</f>
        <v>0</v>
      </c>
      <c r="B3749" s="28"/>
      <c r="C3749" s="28"/>
      <c r="D3749" s="29"/>
      <c r="E3749" s="29"/>
      <c r="F3749" s="29"/>
      <c r="G3749" s="28"/>
      <c r="H3749" s="28"/>
      <c r="I3749" s="30">
        <f>IF($H3749="","",IFERROR(VLOOKUP($H3749,AcctTbl,2,0),"کد ناشناخته"))</f>
        <v>0</v>
      </c>
      <c r="J3749" s="27">
        <f>IF($H3749="","",IFERROR(VLOOKUP($H3749,AcctTbl,3,0),""))</f>
        <v>0</v>
      </c>
      <c r="K3749" s="29"/>
      <c r="L3749" s="28"/>
      <c r="M3749" s="31"/>
      <c r="N3749" s="29"/>
      <c r="O3749" s="32">
        <f>IF($B3749="",0,IF($U3749="IN",N($M3749),0))</f>
        <v>0</v>
      </c>
      <c r="P3749" s="32">
        <f>IF($B3749="",0,IF(OR($U3749="OUT",$U3749="TRF"),N($M3749),0))</f>
        <v>0</v>
      </c>
      <c r="Q3749" s="32">
        <f>IF($B3749="",0,IF(OR($U3749="OUT",$U3749="TRF"),N($M3749),0))</f>
        <v>0</v>
      </c>
      <c r="R3749" s="32">
        <f>IF($B3749="",0,IF($U3749="IN",N($M3749),0))</f>
        <v>0</v>
      </c>
      <c r="S3749" s="33">
        <f>IF($B3749="","",IF($M3749="","⚠ مبلغ",IF($E3749="","⚠ بانک عامل",IF(AND($U3749="TRF",$F3749=""),"⚠ بانک مقصد",IF(AND($V3749&lt;&gt;"NONE",$V3749&lt;&gt;"",$Z3749=""),"⚠ طرف حساب","✓")))))</f>
        <v>0</v>
      </c>
      <c r="T3749" s="29"/>
      <c r="U3749" s="27">
        <f>IFERROR(VLOOKUP($D3749,BankOpTbl,2,0),"")</f>
        <v>0</v>
      </c>
      <c r="V3749" s="27">
        <f>IFERROR(VLOOKUP($D3749,BankOpTbl,3,0),"")</f>
        <v>0</v>
      </c>
      <c r="W3749" s="27">
        <f>IFERROR(VLOOKUP($D3749,BankOpTbl,4,0),"")</f>
        <v>0</v>
      </c>
      <c r="X3749" s="27">
        <f>IF($E3749="","",IFERROR(VLOOKUP($E3749,BankTbl,4,0),""))</f>
        <v>0</v>
      </c>
      <c r="Y3749" s="27">
        <f>IF($F3749="","",IFERROR(VLOOKUP($F3749,BankTbl,4,0),""))</f>
        <v>0</v>
      </c>
      <c r="Z3749" s="27">
        <f>IF($B3749="","",IF($V3749="PICK",LEFT($N3749,5),IF($V3749="FIXED",$W3749,IF($V3749="CODE",$H3749,""))))</f>
        <v>0</v>
      </c>
    </row>
    <row r="3750" spans="1:26" ht="21" customHeight="1">
      <c r="A3750" s="27">
        <f>IF($B3750="","",COUNTA($B$13:$B3750))</f>
        <v>0</v>
      </c>
      <c r="B3750" s="28"/>
      <c r="C3750" s="28"/>
      <c r="D3750" s="29"/>
      <c r="E3750" s="29"/>
      <c r="F3750" s="29"/>
      <c r="G3750" s="28"/>
      <c r="H3750" s="28"/>
      <c r="I3750" s="30">
        <f>IF($H3750="","",IFERROR(VLOOKUP($H3750,AcctTbl,2,0),"کد ناشناخته"))</f>
        <v>0</v>
      </c>
      <c r="J3750" s="27">
        <f>IF($H3750="","",IFERROR(VLOOKUP($H3750,AcctTbl,3,0),""))</f>
        <v>0</v>
      </c>
      <c r="K3750" s="29"/>
      <c r="L3750" s="28"/>
      <c r="M3750" s="31"/>
      <c r="N3750" s="29"/>
      <c r="O3750" s="32">
        <f>IF($B3750="",0,IF($U3750="IN",N($M3750),0))</f>
        <v>0</v>
      </c>
      <c r="P3750" s="32">
        <f>IF($B3750="",0,IF(OR($U3750="OUT",$U3750="TRF"),N($M3750),0))</f>
        <v>0</v>
      </c>
      <c r="Q3750" s="32">
        <f>IF($B3750="",0,IF(OR($U3750="OUT",$U3750="TRF"),N($M3750),0))</f>
        <v>0</v>
      </c>
      <c r="R3750" s="32">
        <f>IF($B3750="",0,IF($U3750="IN",N($M3750),0))</f>
        <v>0</v>
      </c>
      <c r="S3750" s="33">
        <f>IF($B3750="","",IF($M3750="","⚠ مبلغ",IF($E3750="","⚠ بانک عامل",IF(AND($U3750="TRF",$F3750=""),"⚠ بانک مقصد",IF(AND($V3750&lt;&gt;"NONE",$V3750&lt;&gt;"",$Z3750=""),"⚠ طرف حساب","✓")))))</f>
        <v>0</v>
      </c>
      <c r="T3750" s="29"/>
      <c r="U3750" s="27">
        <f>IFERROR(VLOOKUP($D3750,BankOpTbl,2,0),"")</f>
        <v>0</v>
      </c>
      <c r="V3750" s="27">
        <f>IFERROR(VLOOKUP($D3750,BankOpTbl,3,0),"")</f>
        <v>0</v>
      </c>
      <c r="W3750" s="27">
        <f>IFERROR(VLOOKUP($D3750,BankOpTbl,4,0),"")</f>
        <v>0</v>
      </c>
      <c r="X3750" s="27">
        <f>IF($E3750="","",IFERROR(VLOOKUP($E3750,BankTbl,4,0),""))</f>
        <v>0</v>
      </c>
      <c r="Y3750" s="27">
        <f>IF($F3750="","",IFERROR(VLOOKUP($F3750,BankTbl,4,0),""))</f>
        <v>0</v>
      </c>
      <c r="Z3750" s="27">
        <f>IF($B3750="","",IF($V3750="PICK",LEFT($N3750,5),IF($V3750="FIXED",$W3750,IF($V3750="CODE",$H3750,""))))</f>
        <v>0</v>
      </c>
    </row>
    <row r="3751" spans="1:26" ht="21" customHeight="1">
      <c r="A3751" s="27">
        <f>IF($B3751="","",COUNTA($B$13:$B3751))</f>
        <v>0</v>
      </c>
      <c r="B3751" s="28"/>
      <c r="C3751" s="28"/>
      <c r="D3751" s="29"/>
      <c r="E3751" s="29"/>
      <c r="F3751" s="29"/>
      <c r="G3751" s="28"/>
      <c r="H3751" s="28"/>
      <c r="I3751" s="30">
        <f>IF($H3751="","",IFERROR(VLOOKUP($H3751,AcctTbl,2,0),"کد ناشناخته"))</f>
        <v>0</v>
      </c>
      <c r="J3751" s="27">
        <f>IF($H3751="","",IFERROR(VLOOKUP($H3751,AcctTbl,3,0),""))</f>
        <v>0</v>
      </c>
      <c r="K3751" s="29"/>
      <c r="L3751" s="28"/>
      <c r="M3751" s="31"/>
      <c r="N3751" s="29"/>
      <c r="O3751" s="32">
        <f>IF($B3751="",0,IF($U3751="IN",N($M3751),0))</f>
        <v>0</v>
      </c>
      <c r="P3751" s="32">
        <f>IF($B3751="",0,IF(OR($U3751="OUT",$U3751="TRF"),N($M3751),0))</f>
        <v>0</v>
      </c>
      <c r="Q3751" s="32">
        <f>IF($B3751="",0,IF(OR($U3751="OUT",$U3751="TRF"),N($M3751),0))</f>
        <v>0</v>
      </c>
      <c r="R3751" s="32">
        <f>IF($B3751="",0,IF($U3751="IN",N($M3751),0))</f>
        <v>0</v>
      </c>
      <c r="S3751" s="33">
        <f>IF($B3751="","",IF($M3751="","⚠ مبلغ",IF($E3751="","⚠ بانک عامل",IF(AND($U3751="TRF",$F3751=""),"⚠ بانک مقصد",IF(AND($V3751&lt;&gt;"NONE",$V3751&lt;&gt;"",$Z3751=""),"⚠ طرف حساب","✓")))))</f>
        <v>0</v>
      </c>
      <c r="T3751" s="29"/>
      <c r="U3751" s="27">
        <f>IFERROR(VLOOKUP($D3751,BankOpTbl,2,0),"")</f>
        <v>0</v>
      </c>
      <c r="V3751" s="27">
        <f>IFERROR(VLOOKUP($D3751,BankOpTbl,3,0),"")</f>
        <v>0</v>
      </c>
      <c r="W3751" s="27">
        <f>IFERROR(VLOOKUP($D3751,BankOpTbl,4,0),"")</f>
        <v>0</v>
      </c>
      <c r="X3751" s="27">
        <f>IF($E3751="","",IFERROR(VLOOKUP($E3751,BankTbl,4,0),""))</f>
        <v>0</v>
      </c>
      <c r="Y3751" s="27">
        <f>IF($F3751="","",IFERROR(VLOOKUP($F3751,BankTbl,4,0),""))</f>
        <v>0</v>
      </c>
      <c r="Z3751" s="27">
        <f>IF($B3751="","",IF($V3751="PICK",LEFT($N3751,5),IF($V3751="FIXED",$W3751,IF($V3751="CODE",$H3751,""))))</f>
        <v>0</v>
      </c>
    </row>
    <row r="3752" spans="1:26" ht="21" customHeight="1">
      <c r="A3752" s="27">
        <f>IF($B3752="","",COUNTA($B$13:$B3752))</f>
        <v>0</v>
      </c>
      <c r="B3752" s="28"/>
      <c r="C3752" s="28"/>
      <c r="D3752" s="29"/>
      <c r="E3752" s="29"/>
      <c r="F3752" s="29"/>
      <c r="G3752" s="28"/>
      <c r="H3752" s="28"/>
      <c r="I3752" s="30">
        <f>IF($H3752="","",IFERROR(VLOOKUP($H3752,AcctTbl,2,0),"کد ناشناخته"))</f>
        <v>0</v>
      </c>
      <c r="J3752" s="27">
        <f>IF($H3752="","",IFERROR(VLOOKUP($H3752,AcctTbl,3,0),""))</f>
        <v>0</v>
      </c>
      <c r="K3752" s="29"/>
      <c r="L3752" s="28"/>
      <c r="M3752" s="31"/>
      <c r="N3752" s="29"/>
      <c r="O3752" s="32">
        <f>IF($B3752="",0,IF($U3752="IN",N($M3752),0))</f>
        <v>0</v>
      </c>
      <c r="P3752" s="32">
        <f>IF($B3752="",0,IF(OR($U3752="OUT",$U3752="TRF"),N($M3752),0))</f>
        <v>0</v>
      </c>
      <c r="Q3752" s="32">
        <f>IF($B3752="",0,IF(OR($U3752="OUT",$U3752="TRF"),N($M3752),0))</f>
        <v>0</v>
      </c>
      <c r="R3752" s="32">
        <f>IF($B3752="",0,IF($U3752="IN",N($M3752),0))</f>
        <v>0</v>
      </c>
      <c r="S3752" s="33">
        <f>IF($B3752="","",IF($M3752="","⚠ مبلغ",IF($E3752="","⚠ بانک عامل",IF(AND($U3752="TRF",$F3752=""),"⚠ بانک مقصد",IF(AND($V3752&lt;&gt;"NONE",$V3752&lt;&gt;"",$Z3752=""),"⚠ طرف حساب","✓")))))</f>
        <v>0</v>
      </c>
      <c r="T3752" s="29"/>
      <c r="U3752" s="27">
        <f>IFERROR(VLOOKUP($D3752,BankOpTbl,2,0),"")</f>
        <v>0</v>
      </c>
      <c r="V3752" s="27">
        <f>IFERROR(VLOOKUP($D3752,BankOpTbl,3,0),"")</f>
        <v>0</v>
      </c>
      <c r="W3752" s="27">
        <f>IFERROR(VLOOKUP($D3752,BankOpTbl,4,0),"")</f>
        <v>0</v>
      </c>
      <c r="X3752" s="27">
        <f>IF($E3752="","",IFERROR(VLOOKUP($E3752,BankTbl,4,0),""))</f>
        <v>0</v>
      </c>
      <c r="Y3752" s="27">
        <f>IF($F3752="","",IFERROR(VLOOKUP($F3752,BankTbl,4,0),""))</f>
        <v>0</v>
      </c>
      <c r="Z3752" s="27">
        <f>IF($B3752="","",IF($V3752="PICK",LEFT($N3752,5),IF($V3752="FIXED",$W3752,IF($V3752="CODE",$H3752,""))))</f>
        <v>0</v>
      </c>
    </row>
    <row r="3753" spans="1:26" ht="21" customHeight="1">
      <c r="A3753" s="27">
        <f>IF($B3753="","",COUNTA($B$13:$B3753))</f>
        <v>0</v>
      </c>
      <c r="B3753" s="28"/>
      <c r="C3753" s="28"/>
      <c r="D3753" s="29"/>
      <c r="E3753" s="29"/>
      <c r="F3753" s="29"/>
      <c r="G3753" s="28"/>
      <c r="H3753" s="28"/>
      <c r="I3753" s="30">
        <f>IF($H3753="","",IFERROR(VLOOKUP($H3753,AcctTbl,2,0),"کد ناشناخته"))</f>
        <v>0</v>
      </c>
      <c r="J3753" s="27">
        <f>IF($H3753="","",IFERROR(VLOOKUP($H3753,AcctTbl,3,0),""))</f>
        <v>0</v>
      </c>
      <c r="K3753" s="29"/>
      <c r="L3753" s="28"/>
      <c r="M3753" s="31"/>
      <c r="N3753" s="29"/>
      <c r="O3753" s="32">
        <f>IF($B3753="",0,IF($U3753="IN",N($M3753),0))</f>
        <v>0</v>
      </c>
      <c r="P3753" s="32">
        <f>IF($B3753="",0,IF(OR($U3753="OUT",$U3753="TRF"),N($M3753),0))</f>
        <v>0</v>
      </c>
      <c r="Q3753" s="32">
        <f>IF($B3753="",0,IF(OR($U3753="OUT",$U3753="TRF"),N($M3753),0))</f>
        <v>0</v>
      </c>
      <c r="R3753" s="32">
        <f>IF($B3753="",0,IF($U3753="IN",N($M3753),0))</f>
        <v>0</v>
      </c>
      <c r="S3753" s="33">
        <f>IF($B3753="","",IF($M3753="","⚠ مبلغ",IF($E3753="","⚠ بانک عامل",IF(AND($U3753="TRF",$F3753=""),"⚠ بانک مقصد",IF(AND($V3753&lt;&gt;"NONE",$V3753&lt;&gt;"",$Z3753=""),"⚠ طرف حساب","✓")))))</f>
        <v>0</v>
      </c>
      <c r="T3753" s="29"/>
      <c r="U3753" s="27">
        <f>IFERROR(VLOOKUP($D3753,BankOpTbl,2,0),"")</f>
        <v>0</v>
      </c>
      <c r="V3753" s="27">
        <f>IFERROR(VLOOKUP($D3753,BankOpTbl,3,0),"")</f>
        <v>0</v>
      </c>
      <c r="W3753" s="27">
        <f>IFERROR(VLOOKUP($D3753,BankOpTbl,4,0),"")</f>
        <v>0</v>
      </c>
      <c r="X3753" s="27">
        <f>IF($E3753="","",IFERROR(VLOOKUP($E3753,BankTbl,4,0),""))</f>
        <v>0</v>
      </c>
      <c r="Y3753" s="27">
        <f>IF($F3753="","",IFERROR(VLOOKUP($F3753,BankTbl,4,0),""))</f>
        <v>0</v>
      </c>
      <c r="Z3753" s="27">
        <f>IF($B3753="","",IF($V3753="PICK",LEFT($N3753,5),IF($V3753="FIXED",$W3753,IF($V3753="CODE",$H3753,""))))</f>
        <v>0</v>
      </c>
    </row>
    <row r="3754" spans="1:26" ht="21" customHeight="1">
      <c r="A3754" s="27">
        <f>IF($B3754="","",COUNTA($B$13:$B3754))</f>
        <v>0</v>
      </c>
      <c r="B3754" s="28"/>
      <c r="C3754" s="28"/>
      <c r="D3754" s="29"/>
      <c r="E3754" s="29"/>
      <c r="F3754" s="29"/>
      <c r="G3754" s="28"/>
      <c r="H3754" s="28"/>
      <c r="I3754" s="30">
        <f>IF($H3754="","",IFERROR(VLOOKUP($H3754,AcctTbl,2,0),"کد ناشناخته"))</f>
        <v>0</v>
      </c>
      <c r="J3754" s="27">
        <f>IF($H3754="","",IFERROR(VLOOKUP($H3754,AcctTbl,3,0),""))</f>
        <v>0</v>
      </c>
      <c r="K3754" s="29"/>
      <c r="L3754" s="28"/>
      <c r="M3754" s="31"/>
      <c r="N3754" s="29"/>
      <c r="O3754" s="32">
        <f>IF($B3754="",0,IF($U3754="IN",N($M3754),0))</f>
        <v>0</v>
      </c>
      <c r="P3754" s="32">
        <f>IF($B3754="",0,IF(OR($U3754="OUT",$U3754="TRF"),N($M3754),0))</f>
        <v>0</v>
      </c>
      <c r="Q3754" s="32">
        <f>IF($B3754="",0,IF(OR($U3754="OUT",$U3754="TRF"),N($M3754),0))</f>
        <v>0</v>
      </c>
      <c r="R3754" s="32">
        <f>IF($B3754="",0,IF($U3754="IN",N($M3754),0))</f>
        <v>0</v>
      </c>
      <c r="S3754" s="33">
        <f>IF($B3754="","",IF($M3754="","⚠ مبلغ",IF($E3754="","⚠ بانک عامل",IF(AND($U3754="TRF",$F3754=""),"⚠ بانک مقصد",IF(AND($V3754&lt;&gt;"NONE",$V3754&lt;&gt;"",$Z3754=""),"⚠ طرف حساب","✓")))))</f>
        <v>0</v>
      </c>
      <c r="T3754" s="29"/>
      <c r="U3754" s="27">
        <f>IFERROR(VLOOKUP($D3754,BankOpTbl,2,0),"")</f>
        <v>0</v>
      </c>
      <c r="V3754" s="27">
        <f>IFERROR(VLOOKUP($D3754,BankOpTbl,3,0),"")</f>
        <v>0</v>
      </c>
      <c r="W3754" s="27">
        <f>IFERROR(VLOOKUP($D3754,BankOpTbl,4,0),"")</f>
        <v>0</v>
      </c>
      <c r="X3754" s="27">
        <f>IF($E3754="","",IFERROR(VLOOKUP($E3754,BankTbl,4,0),""))</f>
        <v>0</v>
      </c>
      <c r="Y3754" s="27">
        <f>IF($F3754="","",IFERROR(VLOOKUP($F3754,BankTbl,4,0),""))</f>
        <v>0</v>
      </c>
      <c r="Z3754" s="27">
        <f>IF($B3754="","",IF($V3754="PICK",LEFT($N3754,5),IF($V3754="FIXED",$W3754,IF($V3754="CODE",$H3754,""))))</f>
        <v>0</v>
      </c>
    </row>
    <row r="3755" spans="1:26" ht="21" customHeight="1">
      <c r="A3755" s="27">
        <f>IF($B3755="","",COUNTA($B$13:$B3755))</f>
        <v>0</v>
      </c>
      <c r="B3755" s="28"/>
      <c r="C3755" s="28"/>
      <c r="D3755" s="29"/>
      <c r="E3755" s="29"/>
      <c r="F3755" s="29"/>
      <c r="G3755" s="28"/>
      <c r="H3755" s="28"/>
      <c r="I3755" s="30">
        <f>IF($H3755="","",IFERROR(VLOOKUP($H3755,AcctTbl,2,0),"کد ناشناخته"))</f>
        <v>0</v>
      </c>
      <c r="J3755" s="27">
        <f>IF($H3755="","",IFERROR(VLOOKUP($H3755,AcctTbl,3,0),""))</f>
        <v>0</v>
      </c>
      <c r="K3755" s="29"/>
      <c r="L3755" s="28"/>
      <c r="M3755" s="31"/>
      <c r="N3755" s="29"/>
      <c r="O3755" s="32">
        <f>IF($B3755="",0,IF($U3755="IN",N($M3755),0))</f>
        <v>0</v>
      </c>
      <c r="P3755" s="32">
        <f>IF($B3755="",0,IF(OR($U3755="OUT",$U3755="TRF"),N($M3755),0))</f>
        <v>0</v>
      </c>
      <c r="Q3755" s="32">
        <f>IF($B3755="",0,IF(OR($U3755="OUT",$U3755="TRF"),N($M3755),0))</f>
        <v>0</v>
      </c>
      <c r="R3755" s="32">
        <f>IF($B3755="",0,IF($U3755="IN",N($M3755),0))</f>
        <v>0</v>
      </c>
      <c r="S3755" s="33">
        <f>IF($B3755="","",IF($M3755="","⚠ مبلغ",IF($E3755="","⚠ بانک عامل",IF(AND($U3755="TRF",$F3755=""),"⚠ بانک مقصد",IF(AND($V3755&lt;&gt;"NONE",$V3755&lt;&gt;"",$Z3755=""),"⚠ طرف حساب","✓")))))</f>
        <v>0</v>
      </c>
      <c r="T3755" s="29"/>
      <c r="U3755" s="27">
        <f>IFERROR(VLOOKUP($D3755,BankOpTbl,2,0),"")</f>
        <v>0</v>
      </c>
      <c r="V3755" s="27">
        <f>IFERROR(VLOOKUP($D3755,BankOpTbl,3,0),"")</f>
        <v>0</v>
      </c>
      <c r="W3755" s="27">
        <f>IFERROR(VLOOKUP($D3755,BankOpTbl,4,0),"")</f>
        <v>0</v>
      </c>
      <c r="X3755" s="27">
        <f>IF($E3755="","",IFERROR(VLOOKUP($E3755,BankTbl,4,0),""))</f>
        <v>0</v>
      </c>
      <c r="Y3755" s="27">
        <f>IF($F3755="","",IFERROR(VLOOKUP($F3755,BankTbl,4,0),""))</f>
        <v>0</v>
      </c>
      <c r="Z3755" s="27">
        <f>IF($B3755="","",IF($V3755="PICK",LEFT($N3755,5),IF($V3755="FIXED",$W3755,IF($V3755="CODE",$H3755,""))))</f>
        <v>0</v>
      </c>
    </row>
    <row r="3756" spans="1:26" ht="21" customHeight="1">
      <c r="A3756" s="27">
        <f>IF($B3756="","",COUNTA($B$13:$B3756))</f>
        <v>0</v>
      </c>
      <c r="B3756" s="28"/>
      <c r="C3756" s="28"/>
      <c r="D3756" s="29"/>
      <c r="E3756" s="29"/>
      <c r="F3756" s="29"/>
      <c r="G3756" s="28"/>
      <c r="H3756" s="28"/>
      <c r="I3756" s="30">
        <f>IF($H3756="","",IFERROR(VLOOKUP($H3756,AcctTbl,2,0),"کد ناشناخته"))</f>
        <v>0</v>
      </c>
      <c r="J3756" s="27">
        <f>IF($H3756="","",IFERROR(VLOOKUP($H3756,AcctTbl,3,0),""))</f>
        <v>0</v>
      </c>
      <c r="K3756" s="29"/>
      <c r="L3756" s="28"/>
      <c r="M3756" s="31"/>
      <c r="N3756" s="29"/>
      <c r="O3756" s="32">
        <f>IF($B3756="",0,IF($U3756="IN",N($M3756),0))</f>
        <v>0</v>
      </c>
      <c r="P3756" s="32">
        <f>IF($B3756="",0,IF(OR($U3756="OUT",$U3756="TRF"),N($M3756),0))</f>
        <v>0</v>
      </c>
      <c r="Q3756" s="32">
        <f>IF($B3756="",0,IF(OR($U3756="OUT",$U3756="TRF"),N($M3756),0))</f>
        <v>0</v>
      </c>
      <c r="R3756" s="32">
        <f>IF($B3756="",0,IF($U3756="IN",N($M3756),0))</f>
        <v>0</v>
      </c>
      <c r="S3756" s="33">
        <f>IF($B3756="","",IF($M3756="","⚠ مبلغ",IF($E3756="","⚠ بانک عامل",IF(AND($U3756="TRF",$F3756=""),"⚠ بانک مقصد",IF(AND($V3756&lt;&gt;"NONE",$V3756&lt;&gt;"",$Z3756=""),"⚠ طرف حساب","✓")))))</f>
        <v>0</v>
      </c>
      <c r="T3756" s="29"/>
      <c r="U3756" s="27">
        <f>IFERROR(VLOOKUP($D3756,BankOpTbl,2,0),"")</f>
        <v>0</v>
      </c>
      <c r="V3756" s="27">
        <f>IFERROR(VLOOKUP($D3756,BankOpTbl,3,0),"")</f>
        <v>0</v>
      </c>
      <c r="W3756" s="27">
        <f>IFERROR(VLOOKUP($D3756,BankOpTbl,4,0),"")</f>
        <v>0</v>
      </c>
      <c r="X3756" s="27">
        <f>IF($E3756="","",IFERROR(VLOOKUP($E3756,BankTbl,4,0),""))</f>
        <v>0</v>
      </c>
      <c r="Y3756" s="27">
        <f>IF($F3756="","",IFERROR(VLOOKUP($F3756,BankTbl,4,0),""))</f>
        <v>0</v>
      </c>
      <c r="Z3756" s="27">
        <f>IF($B3756="","",IF($V3756="PICK",LEFT($N3756,5),IF($V3756="FIXED",$W3756,IF($V3756="CODE",$H3756,""))))</f>
        <v>0</v>
      </c>
    </row>
    <row r="3757" spans="1:26" ht="21" customHeight="1">
      <c r="A3757" s="27">
        <f>IF($B3757="","",COUNTA($B$13:$B3757))</f>
        <v>0</v>
      </c>
      <c r="B3757" s="28"/>
      <c r="C3757" s="28"/>
      <c r="D3757" s="29"/>
      <c r="E3757" s="29"/>
      <c r="F3757" s="29"/>
      <c r="G3757" s="28"/>
      <c r="H3757" s="28"/>
      <c r="I3757" s="30">
        <f>IF($H3757="","",IFERROR(VLOOKUP($H3757,AcctTbl,2,0),"کد ناشناخته"))</f>
        <v>0</v>
      </c>
      <c r="J3757" s="27">
        <f>IF($H3757="","",IFERROR(VLOOKUP($H3757,AcctTbl,3,0),""))</f>
        <v>0</v>
      </c>
      <c r="K3757" s="29"/>
      <c r="L3757" s="28"/>
      <c r="M3757" s="31"/>
      <c r="N3757" s="29"/>
      <c r="O3757" s="32">
        <f>IF($B3757="",0,IF($U3757="IN",N($M3757),0))</f>
        <v>0</v>
      </c>
      <c r="P3757" s="32">
        <f>IF($B3757="",0,IF(OR($U3757="OUT",$U3757="TRF"),N($M3757),0))</f>
        <v>0</v>
      </c>
      <c r="Q3757" s="32">
        <f>IF($B3757="",0,IF(OR($U3757="OUT",$U3757="TRF"),N($M3757),0))</f>
        <v>0</v>
      </c>
      <c r="R3757" s="32">
        <f>IF($B3757="",0,IF($U3757="IN",N($M3757),0))</f>
        <v>0</v>
      </c>
      <c r="S3757" s="33">
        <f>IF($B3757="","",IF($M3757="","⚠ مبلغ",IF($E3757="","⚠ بانک عامل",IF(AND($U3757="TRF",$F3757=""),"⚠ بانک مقصد",IF(AND($V3757&lt;&gt;"NONE",$V3757&lt;&gt;"",$Z3757=""),"⚠ طرف حساب","✓")))))</f>
        <v>0</v>
      </c>
      <c r="T3757" s="29"/>
      <c r="U3757" s="27">
        <f>IFERROR(VLOOKUP($D3757,BankOpTbl,2,0),"")</f>
        <v>0</v>
      </c>
      <c r="V3757" s="27">
        <f>IFERROR(VLOOKUP($D3757,BankOpTbl,3,0),"")</f>
        <v>0</v>
      </c>
      <c r="W3757" s="27">
        <f>IFERROR(VLOOKUP($D3757,BankOpTbl,4,0),"")</f>
        <v>0</v>
      </c>
      <c r="X3757" s="27">
        <f>IF($E3757="","",IFERROR(VLOOKUP($E3757,BankTbl,4,0),""))</f>
        <v>0</v>
      </c>
      <c r="Y3757" s="27">
        <f>IF($F3757="","",IFERROR(VLOOKUP($F3757,BankTbl,4,0),""))</f>
        <v>0</v>
      </c>
      <c r="Z3757" s="27">
        <f>IF($B3757="","",IF($V3757="PICK",LEFT($N3757,5),IF($V3757="FIXED",$W3757,IF($V3757="CODE",$H3757,""))))</f>
        <v>0</v>
      </c>
    </row>
    <row r="3758" spans="1:26" ht="21" customHeight="1">
      <c r="A3758" s="27">
        <f>IF($B3758="","",COUNTA($B$13:$B3758))</f>
        <v>0</v>
      </c>
      <c r="B3758" s="28"/>
      <c r="C3758" s="28"/>
      <c r="D3758" s="29"/>
      <c r="E3758" s="29"/>
      <c r="F3758" s="29"/>
      <c r="G3758" s="28"/>
      <c r="H3758" s="28"/>
      <c r="I3758" s="30">
        <f>IF($H3758="","",IFERROR(VLOOKUP($H3758,AcctTbl,2,0),"کد ناشناخته"))</f>
        <v>0</v>
      </c>
      <c r="J3758" s="27">
        <f>IF($H3758="","",IFERROR(VLOOKUP($H3758,AcctTbl,3,0),""))</f>
        <v>0</v>
      </c>
      <c r="K3758" s="29"/>
      <c r="L3758" s="28"/>
      <c r="M3758" s="31"/>
      <c r="N3758" s="29"/>
      <c r="O3758" s="32">
        <f>IF($B3758="",0,IF($U3758="IN",N($M3758),0))</f>
        <v>0</v>
      </c>
      <c r="P3758" s="32">
        <f>IF($B3758="",0,IF(OR($U3758="OUT",$U3758="TRF"),N($M3758),0))</f>
        <v>0</v>
      </c>
      <c r="Q3758" s="32">
        <f>IF($B3758="",0,IF(OR($U3758="OUT",$U3758="TRF"),N($M3758),0))</f>
        <v>0</v>
      </c>
      <c r="R3758" s="32">
        <f>IF($B3758="",0,IF($U3758="IN",N($M3758),0))</f>
        <v>0</v>
      </c>
      <c r="S3758" s="33">
        <f>IF($B3758="","",IF($M3758="","⚠ مبلغ",IF($E3758="","⚠ بانک عامل",IF(AND($U3758="TRF",$F3758=""),"⚠ بانک مقصد",IF(AND($V3758&lt;&gt;"NONE",$V3758&lt;&gt;"",$Z3758=""),"⚠ طرف حساب","✓")))))</f>
        <v>0</v>
      </c>
      <c r="T3758" s="29"/>
      <c r="U3758" s="27">
        <f>IFERROR(VLOOKUP($D3758,BankOpTbl,2,0),"")</f>
        <v>0</v>
      </c>
      <c r="V3758" s="27">
        <f>IFERROR(VLOOKUP($D3758,BankOpTbl,3,0),"")</f>
        <v>0</v>
      </c>
      <c r="W3758" s="27">
        <f>IFERROR(VLOOKUP($D3758,BankOpTbl,4,0),"")</f>
        <v>0</v>
      </c>
      <c r="X3758" s="27">
        <f>IF($E3758="","",IFERROR(VLOOKUP($E3758,BankTbl,4,0),""))</f>
        <v>0</v>
      </c>
      <c r="Y3758" s="27">
        <f>IF($F3758="","",IFERROR(VLOOKUP($F3758,BankTbl,4,0),""))</f>
        <v>0</v>
      </c>
      <c r="Z3758" s="27">
        <f>IF($B3758="","",IF($V3758="PICK",LEFT($N3758,5),IF($V3758="FIXED",$W3758,IF($V3758="CODE",$H3758,""))))</f>
        <v>0</v>
      </c>
    </row>
    <row r="3759" spans="1:26" ht="21" customHeight="1">
      <c r="A3759" s="27">
        <f>IF($B3759="","",COUNTA($B$13:$B3759))</f>
        <v>0</v>
      </c>
      <c r="B3759" s="28"/>
      <c r="C3759" s="28"/>
      <c r="D3759" s="29"/>
      <c r="E3759" s="29"/>
      <c r="F3759" s="29"/>
      <c r="G3759" s="28"/>
      <c r="H3759" s="28"/>
      <c r="I3759" s="30">
        <f>IF($H3759="","",IFERROR(VLOOKUP($H3759,AcctTbl,2,0),"کد ناشناخته"))</f>
        <v>0</v>
      </c>
      <c r="J3759" s="27">
        <f>IF($H3759="","",IFERROR(VLOOKUP($H3759,AcctTbl,3,0),""))</f>
        <v>0</v>
      </c>
      <c r="K3759" s="29"/>
      <c r="L3759" s="28"/>
      <c r="M3759" s="31"/>
      <c r="N3759" s="29"/>
      <c r="O3759" s="32">
        <f>IF($B3759="",0,IF($U3759="IN",N($M3759),0))</f>
        <v>0</v>
      </c>
      <c r="P3759" s="32">
        <f>IF($B3759="",0,IF(OR($U3759="OUT",$U3759="TRF"),N($M3759),0))</f>
        <v>0</v>
      </c>
      <c r="Q3759" s="32">
        <f>IF($B3759="",0,IF(OR($U3759="OUT",$U3759="TRF"),N($M3759),0))</f>
        <v>0</v>
      </c>
      <c r="R3759" s="32">
        <f>IF($B3759="",0,IF($U3759="IN",N($M3759),0))</f>
        <v>0</v>
      </c>
      <c r="S3759" s="33">
        <f>IF($B3759="","",IF($M3759="","⚠ مبلغ",IF($E3759="","⚠ بانک عامل",IF(AND($U3759="TRF",$F3759=""),"⚠ بانک مقصد",IF(AND($V3759&lt;&gt;"NONE",$V3759&lt;&gt;"",$Z3759=""),"⚠ طرف حساب","✓")))))</f>
        <v>0</v>
      </c>
      <c r="T3759" s="29"/>
      <c r="U3759" s="27">
        <f>IFERROR(VLOOKUP($D3759,BankOpTbl,2,0),"")</f>
        <v>0</v>
      </c>
      <c r="V3759" s="27">
        <f>IFERROR(VLOOKUP($D3759,BankOpTbl,3,0),"")</f>
        <v>0</v>
      </c>
      <c r="W3759" s="27">
        <f>IFERROR(VLOOKUP($D3759,BankOpTbl,4,0),"")</f>
        <v>0</v>
      </c>
      <c r="X3759" s="27">
        <f>IF($E3759="","",IFERROR(VLOOKUP($E3759,BankTbl,4,0),""))</f>
        <v>0</v>
      </c>
      <c r="Y3759" s="27">
        <f>IF($F3759="","",IFERROR(VLOOKUP($F3759,BankTbl,4,0),""))</f>
        <v>0</v>
      </c>
      <c r="Z3759" s="27">
        <f>IF($B3759="","",IF($V3759="PICK",LEFT($N3759,5),IF($V3759="FIXED",$W3759,IF($V3759="CODE",$H3759,""))))</f>
        <v>0</v>
      </c>
    </row>
    <row r="3760" spans="1:26" ht="21" customHeight="1">
      <c r="A3760" s="27">
        <f>IF($B3760="","",COUNTA($B$13:$B3760))</f>
        <v>0</v>
      </c>
      <c r="B3760" s="28"/>
      <c r="C3760" s="28"/>
      <c r="D3760" s="29"/>
      <c r="E3760" s="29"/>
      <c r="F3760" s="29"/>
      <c r="G3760" s="28"/>
      <c r="H3760" s="28"/>
      <c r="I3760" s="30">
        <f>IF($H3760="","",IFERROR(VLOOKUP($H3760,AcctTbl,2,0),"کد ناشناخته"))</f>
        <v>0</v>
      </c>
      <c r="J3760" s="27">
        <f>IF($H3760="","",IFERROR(VLOOKUP($H3760,AcctTbl,3,0),""))</f>
        <v>0</v>
      </c>
      <c r="K3760" s="29"/>
      <c r="L3760" s="28"/>
      <c r="M3760" s="31"/>
      <c r="N3760" s="29"/>
      <c r="O3760" s="32">
        <f>IF($B3760="",0,IF($U3760="IN",N($M3760),0))</f>
        <v>0</v>
      </c>
      <c r="P3760" s="32">
        <f>IF($B3760="",0,IF(OR($U3760="OUT",$U3760="TRF"),N($M3760),0))</f>
        <v>0</v>
      </c>
      <c r="Q3760" s="32">
        <f>IF($B3760="",0,IF(OR($U3760="OUT",$U3760="TRF"),N($M3760),0))</f>
        <v>0</v>
      </c>
      <c r="R3760" s="32">
        <f>IF($B3760="",0,IF($U3760="IN",N($M3760),0))</f>
        <v>0</v>
      </c>
      <c r="S3760" s="33">
        <f>IF($B3760="","",IF($M3760="","⚠ مبلغ",IF($E3760="","⚠ بانک عامل",IF(AND($U3760="TRF",$F3760=""),"⚠ بانک مقصد",IF(AND($V3760&lt;&gt;"NONE",$V3760&lt;&gt;"",$Z3760=""),"⚠ طرف حساب","✓")))))</f>
        <v>0</v>
      </c>
      <c r="T3760" s="29"/>
      <c r="U3760" s="27">
        <f>IFERROR(VLOOKUP($D3760,BankOpTbl,2,0),"")</f>
        <v>0</v>
      </c>
      <c r="V3760" s="27">
        <f>IFERROR(VLOOKUP($D3760,BankOpTbl,3,0),"")</f>
        <v>0</v>
      </c>
      <c r="W3760" s="27">
        <f>IFERROR(VLOOKUP($D3760,BankOpTbl,4,0),"")</f>
        <v>0</v>
      </c>
      <c r="X3760" s="27">
        <f>IF($E3760="","",IFERROR(VLOOKUP($E3760,BankTbl,4,0),""))</f>
        <v>0</v>
      </c>
      <c r="Y3760" s="27">
        <f>IF($F3760="","",IFERROR(VLOOKUP($F3760,BankTbl,4,0),""))</f>
        <v>0</v>
      </c>
      <c r="Z3760" s="27">
        <f>IF($B3760="","",IF($V3760="PICK",LEFT($N3760,5),IF($V3760="FIXED",$W3760,IF($V3760="CODE",$H3760,""))))</f>
        <v>0</v>
      </c>
    </row>
    <row r="3761" spans="1:26" ht="21" customHeight="1">
      <c r="A3761" s="27">
        <f>IF($B3761="","",COUNTA($B$13:$B3761))</f>
        <v>0</v>
      </c>
      <c r="B3761" s="28"/>
      <c r="C3761" s="28"/>
      <c r="D3761" s="29"/>
      <c r="E3761" s="29"/>
      <c r="F3761" s="29"/>
      <c r="G3761" s="28"/>
      <c r="H3761" s="28"/>
      <c r="I3761" s="30">
        <f>IF($H3761="","",IFERROR(VLOOKUP($H3761,AcctTbl,2,0),"کد ناشناخته"))</f>
        <v>0</v>
      </c>
      <c r="J3761" s="27">
        <f>IF($H3761="","",IFERROR(VLOOKUP($H3761,AcctTbl,3,0),""))</f>
        <v>0</v>
      </c>
      <c r="K3761" s="29"/>
      <c r="L3761" s="28"/>
      <c r="M3761" s="31"/>
      <c r="N3761" s="29"/>
      <c r="O3761" s="32">
        <f>IF($B3761="",0,IF($U3761="IN",N($M3761),0))</f>
        <v>0</v>
      </c>
      <c r="P3761" s="32">
        <f>IF($B3761="",0,IF(OR($U3761="OUT",$U3761="TRF"),N($M3761),0))</f>
        <v>0</v>
      </c>
      <c r="Q3761" s="32">
        <f>IF($B3761="",0,IF(OR($U3761="OUT",$U3761="TRF"),N($M3761),0))</f>
        <v>0</v>
      </c>
      <c r="R3761" s="32">
        <f>IF($B3761="",0,IF($U3761="IN",N($M3761),0))</f>
        <v>0</v>
      </c>
      <c r="S3761" s="33">
        <f>IF($B3761="","",IF($M3761="","⚠ مبلغ",IF($E3761="","⚠ بانک عامل",IF(AND($U3761="TRF",$F3761=""),"⚠ بانک مقصد",IF(AND($V3761&lt;&gt;"NONE",$V3761&lt;&gt;"",$Z3761=""),"⚠ طرف حساب","✓")))))</f>
        <v>0</v>
      </c>
      <c r="T3761" s="29"/>
      <c r="U3761" s="27">
        <f>IFERROR(VLOOKUP($D3761,BankOpTbl,2,0),"")</f>
        <v>0</v>
      </c>
      <c r="V3761" s="27">
        <f>IFERROR(VLOOKUP($D3761,BankOpTbl,3,0),"")</f>
        <v>0</v>
      </c>
      <c r="W3761" s="27">
        <f>IFERROR(VLOOKUP($D3761,BankOpTbl,4,0),"")</f>
        <v>0</v>
      </c>
      <c r="X3761" s="27">
        <f>IF($E3761="","",IFERROR(VLOOKUP($E3761,BankTbl,4,0),""))</f>
        <v>0</v>
      </c>
      <c r="Y3761" s="27">
        <f>IF($F3761="","",IFERROR(VLOOKUP($F3761,BankTbl,4,0),""))</f>
        <v>0</v>
      </c>
      <c r="Z3761" s="27">
        <f>IF($B3761="","",IF($V3761="PICK",LEFT($N3761,5),IF($V3761="FIXED",$W3761,IF($V3761="CODE",$H3761,""))))</f>
        <v>0</v>
      </c>
    </row>
    <row r="3762" spans="1:26" ht="21" customHeight="1">
      <c r="A3762" s="27">
        <f>IF($B3762="","",COUNTA($B$13:$B3762))</f>
        <v>0</v>
      </c>
      <c r="B3762" s="28"/>
      <c r="C3762" s="28"/>
      <c r="D3762" s="29"/>
      <c r="E3762" s="29"/>
      <c r="F3762" s="29"/>
      <c r="G3762" s="28"/>
      <c r="H3762" s="28"/>
      <c r="I3762" s="30">
        <f>IF($H3762="","",IFERROR(VLOOKUP($H3762,AcctTbl,2,0),"کد ناشناخته"))</f>
        <v>0</v>
      </c>
      <c r="J3762" s="27">
        <f>IF($H3762="","",IFERROR(VLOOKUP($H3762,AcctTbl,3,0),""))</f>
        <v>0</v>
      </c>
      <c r="K3762" s="29"/>
      <c r="L3762" s="28"/>
      <c r="M3762" s="31"/>
      <c r="N3762" s="29"/>
      <c r="O3762" s="32">
        <f>IF($B3762="",0,IF($U3762="IN",N($M3762),0))</f>
        <v>0</v>
      </c>
      <c r="P3762" s="32">
        <f>IF($B3762="",0,IF(OR($U3762="OUT",$U3762="TRF"),N($M3762),0))</f>
        <v>0</v>
      </c>
      <c r="Q3762" s="32">
        <f>IF($B3762="",0,IF(OR($U3762="OUT",$U3762="TRF"),N($M3762),0))</f>
        <v>0</v>
      </c>
      <c r="R3762" s="32">
        <f>IF($B3762="",0,IF($U3762="IN",N($M3762),0))</f>
        <v>0</v>
      </c>
      <c r="S3762" s="33">
        <f>IF($B3762="","",IF($M3762="","⚠ مبلغ",IF($E3762="","⚠ بانک عامل",IF(AND($U3762="TRF",$F3762=""),"⚠ بانک مقصد",IF(AND($V3762&lt;&gt;"NONE",$V3762&lt;&gt;"",$Z3762=""),"⚠ طرف حساب","✓")))))</f>
        <v>0</v>
      </c>
      <c r="T3762" s="29"/>
      <c r="U3762" s="27">
        <f>IFERROR(VLOOKUP($D3762,BankOpTbl,2,0),"")</f>
        <v>0</v>
      </c>
      <c r="V3762" s="27">
        <f>IFERROR(VLOOKUP($D3762,BankOpTbl,3,0),"")</f>
        <v>0</v>
      </c>
      <c r="W3762" s="27">
        <f>IFERROR(VLOOKUP($D3762,BankOpTbl,4,0),"")</f>
        <v>0</v>
      </c>
      <c r="X3762" s="27">
        <f>IF($E3762="","",IFERROR(VLOOKUP($E3762,BankTbl,4,0),""))</f>
        <v>0</v>
      </c>
      <c r="Y3762" s="27">
        <f>IF($F3762="","",IFERROR(VLOOKUP($F3762,BankTbl,4,0),""))</f>
        <v>0</v>
      </c>
      <c r="Z3762" s="27">
        <f>IF($B3762="","",IF($V3762="PICK",LEFT($N3762,5),IF($V3762="FIXED",$W3762,IF($V3762="CODE",$H3762,""))))</f>
        <v>0</v>
      </c>
    </row>
    <row r="3763" spans="1:26" ht="21" customHeight="1">
      <c r="A3763" s="27">
        <f>IF($B3763="","",COUNTA($B$13:$B3763))</f>
        <v>0</v>
      </c>
      <c r="B3763" s="28"/>
      <c r="C3763" s="28"/>
      <c r="D3763" s="29"/>
      <c r="E3763" s="29"/>
      <c r="F3763" s="29"/>
      <c r="G3763" s="28"/>
      <c r="H3763" s="28"/>
      <c r="I3763" s="30">
        <f>IF($H3763="","",IFERROR(VLOOKUP($H3763,AcctTbl,2,0),"کد ناشناخته"))</f>
        <v>0</v>
      </c>
      <c r="J3763" s="27">
        <f>IF($H3763="","",IFERROR(VLOOKUP($H3763,AcctTbl,3,0),""))</f>
        <v>0</v>
      </c>
      <c r="K3763" s="29"/>
      <c r="L3763" s="28"/>
      <c r="M3763" s="31"/>
      <c r="N3763" s="29"/>
      <c r="O3763" s="32">
        <f>IF($B3763="",0,IF($U3763="IN",N($M3763),0))</f>
        <v>0</v>
      </c>
      <c r="P3763" s="32">
        <f>IF($B3763="",0,IF(OR($U3763="OUT",$U3763="TRF"),N($M3763),0))</f>
        <v>0</v>
      </c>
      <c r="Q3763" s="32">
        <f>IF($B3763="",0,IF(OR($U3763="OUT",$U3763="TRF"),N($M3763),0))</f>
        <v>0</v>
      </c>
      <c r="R3763" s="32">
        <f>IF($B3763="",0,IF($U3763="IN",N($M3763),0))</f>
        <v>0</v>
      </c>
      <c r="S3763" s="33">
        <f>IF($B3763="","",IF($M3763="","⚠ مبلغ",IF($E3763="","⚠ بانک عامل",IF(AND($U3763="TRF",$F3763=""),"⚠ بانک مقصد",IF(AND($V3763&lt;&gt;"NONE",$V3763&lt;&gt;"",$Z3763=""),"⚠ طرف حساب","✓")))))</f>
        <v>0</v>
      </c>
      <c r="T3763" s="29"/>
      <c r="U3763" s="27">
        <f>IFERROR(VLOOKUP($D3763,BankOpTbl,2,0),"")</f>
        <v>0</v>
      </c>
      <c r="V3763" s="27">
        <f>IFERROR(VLOOKUP($D3763,BankOpTbl,3,0),"")</f>
        <v>0</v>
      </c>
      <c r="W3763" s="27">
        <f>IFERROR(VLOOKUP($D3763,BankOpTbl,4,0),"")</f>
        <v>0</v>
      </c>
      <c r="X3763" s="27">
        <f>IF($E3763="","",IFERROR(VLOOKUP($E3763,BankTbl,4,0),""))</f>
        <v>0</v>
      </c>
      <c r="Y3763" s="27">
        <f>IF($F3763="","",IFERROR(VLOOKUP($F3763,BankTbl,4,0),""))</f>
        <v>0</v>
      </c>
      <c r="Z3763" s="27">
        <f>IF($B3763="","",IF($V3763="PICK",LEFT($N3763,5),IF($V3763="FIXED",$W3763,IF($V3763="CODE",$H3763,""))))</f>
        <v>0</v>
      </c>
    </row>
    <row r="3764" spans="1:26" ht="21" customHeight="1">
      <c r="A3764" s="27">
        <f>IF($B3764="","",COUNTA($B$13:$B3764))</f>
        <v>0</v>
      </c>
      <c r="B3764" s="28"/>
      <c r="C3764" s="28"/>
      <c r="D3764" s="29"/>
      <c r="E3764" s="29"/>
      <c r="F3764" s="29"/>
      <c r="G3764" s="28"/>
      <c r="H3764" s="28"/>
      <c r="I3764" s="30">
        <f>IF($H3764="","",IFERROR(VLOOKUP($H3764,AcctTbl,2,0),"کد ناشناخته"))</f>
        <v>0</v>
      </c>
      <c r="J3764" s="27">
        <f>IF($H3764="","",IFERROR(VLOOKUP($H3764,AcctTbl,3,0),""))</f>
        <v>0</v>
      </c>
      <c r="K3764" s="29"/>
      <c r="L3764" s="28"/>
      <c r="M3764" s="31"/>
      <c r="N3764" s="29"/>
      <c r="O3764" s="32">
        <f>IF($B3764="",0,IF($U3764="IN",N($M3764),0))</f>
        <v>0</v>
      </c>
      <c r="P3764" s="32">
        <f>IF($B3764="",0,IF(OR($U3764="OUT",$U3764="TRF"),N($M3764),0))</f>
        <v>0</v>
      </c>
      <c r="Q3764" s="32">
        <f>IF($B3764="",0,IF(OR($U3764="OUT",$U3764="TRF"),N($M3764),0))</f>
        <v>0</v>
      </c>
      <c r="R3764" s="32">
        <f>IF($B3764="",0,IF($U3764="IN",N($M3764),0))</f>
        <v>0</v>
      </c>
      <c r="S3764" s="33">
        <f>IF($B3764="","",IF($M3764="","⚠ مبلغ",IF($E3764="","⚠ بانک عامل",IF(AND($U3764="TRF",$F3764=""),"⚠ بانک مقصد",IF(AND($V3764&lt;&gt;"NONE",$V3764&lt;&gt;"",$Z3764=""),"⚠ طرف حساب","✓")))))</f>
        <v>0</v>
      </c>
      <c r="T3764" s="29"/>
      <c r="U3764" s="27">
        <f>IFERROR(VLOOKUP($D3764,BankOpTbl,2,0),"")</f>
        <v>0</v>
      </c>
      <c r="V3764" s="27">
        <f>IFERROR(VLOOKUP($D3764,BankOpTbl,3,0),"")</f>
        <v>0</v>
      </c>
      <c r="W3764" s="27">
        <f>IFERROR(VLOOKUP($D3764,BankOpTbl,4,0),"")</f>
        <v>0</v>
      </c>
      <c r="X3764" s="27">
        <f>IF($E3764="","",IFERROR(VLOOKUP($E3764,BankTbl,4,0),""))</f>
        <v>0</v>
      </c>
      <c r="Y3764" s="27">
        <f>IF($F3764="","",IFERROR(VLOOKUP($F3764,BankTbl,4,0),""))</f>
        <v>0</v>
      </c>
      <c r="Z3764" s="27">
        <f>IF($B3764="","",IF($V3764="PICK",LEFT($N3764,5),IF($V3764="FIXED",$W3764,IF($V3764="CODE",$H3764,""))))</f>
        <v>0</v>
      </c>
    </row>
    <row r="3765" spans="1:26" ht="21" customHeight="1">
      <c r="A3765" s="27">
        <f>IF($B3765="","",COUNTA($B$13:$B3765))</f>
        <v>0</v>
      </c>
      <c r="B3765" s="28"/>
      <c r="C3765" s="28"/>
      <c r="D3765" s="29"/>
      <c r="E3765" s="29"/>
      <c r="F3765" s="29"/>
      <c r="G3765" s="28"/>
      <c r="H3765" s="28"/>
      <c r="I3765" s="30">
        <f>IF($H3765="","",IFERROR(VLOOKUP($H3765,AcctTbl,2,0),"کد ناشناخته"))</f>
        <v>0</v>
      </c>
      <c r="J3765" s="27">
        <f>IF($H3765="","",IFERROR(VLOOKUP($H3765,AcctTbl,3,0),""))</f>
        <v>0</v>
      </c>
      <c r="K3765" s="29"/>
      <c r="L3765" s="28"/>
      <c r="M3765" s="31"/>
      <c r="N3765" s="29"/>
      <c r="O3765" s="32">
        <f>IF($B3765="",0,IF($U3765="IN",N($M3765),0))</f>
        <v>0</v>
      </c>
      <c r="P3765" s="32">
        <f>IF($B3765="",0,IF(OR($U3765="OUT",$U3765="TRF"),N($M3765),0))</f>
        <v>0</v>
      </c>
      <c r="Q3765" s="32">
        <f>IF($B3765="",0,IF(OR($U3765="OUT",$U3765="TRF"),N($M3765),0))</f>
        <v>0</v>
      </c>
      <c r="R3765" s="32">
        <f>IF($B3765="",0,IF($U3765="IN",N($M3765),0))</f>
        <v>0</v>
      </c>
      <c r="S3765" s="33">
        <f>IF($B3765="","",IF($M3765="","⚠ مبلغ",IF($E3765="","⚠ بانک عامل",IF(AND($U3765="TRF",$F3765=""),"⚠ بانک مقصد",IF(AND($V3765&lt;&gt;"NONE",$V3765&lt;&gt;"",$Z3765=""),"⚠ طرف حساب","✓")))))</f>
        <v>0</v>
      </c>
      <c r="T3765" s="29"/>
      <c r="U3765" s="27">
        <f>IFERROR(VLOOKUP($D3765,BankOpTbl,2,0),"")</f>
        <v>0</v>
      </c>
      <c r="V3765" s="27">
        <f>IFERROR(VLOOKUP($D3765,BankOpTbl,3,0),"")</f>
        <v>0</v>
      </c>
      <c r="W3765" s="27">
        <f>IFERROR(VLOOKUP($D3765,BankOpTbl,4,0),"")</f>
        <v>0</v>
      </c>
      <c r="X3765" s="27">
        <f>IF($E3765="","",IFERROR(VLOOKUP($E3765,BankTbl,4,0),""))</f>
        <v>0</v>
      </c>
      <c r="Y3765" s="27">
        <f>IF($F3765="","",IFERROR(VLOOKUP($F3765,BankTbl,4,0),""))</f>
        <v>0</v>
      </c>
      <c r="Z3765" s="27">
        <f>IF($B3765="","",IF($V3765="PICK",LEFT($N3765,5),IF($V3765="FIXED",$W3765,IF($V3765="CODE",$H3765,""))))</f>
        <v>0</v>
      </c>
    </row>
    <row r="3766" spans="1:26" ht="21" customHeight="1">
      <c r="A3766" s="27">
        <f>IF($B3766="","",COUNTA($B$13:$B3766))</f>
        <v>0</v>
      </c>
      <c r="B3766" s="28"/>
      <c r="C3766" s="28"/>
      <c r="D3766" s="29"/>
      <c r="E3766" s="29"/>
      <c r="F3766" s="29"/>
      <c r="G3766" s="28"/>
      <c r="H3766" s="28"/>
      <c r="I3766" s="30">
        <f>IF($H3766="","",IFERROR(VLOOKUP($H3766,AcctTbl,2,0),"کد ناشناخته"))</f>
        <v>0</v>
      </c>
      <c r="J3766" s="27">
        <f>IF($H3766="","",IFERROR(VLOOKUP($H3766,AcctTbl,3,0),""))</f>
        <v>0</v>
      </c>
      <c r="K3766" s="29"/>
      <c r="L3766" s="28"/>
      <c r="M3766" s="31"/>
      <c r="N3766" s="29"/>
      <c r="O3766" s="32">
        <f>IF($B3766="",0,IF($U3766="IN",N($M3766),0))</f>
        <v>0</v>
      </c>
      <c r="P3766" s="32">
        <f>IF($B3766="",0,IF(OR($U3766="OUT",$U3766="TRF"),N($M3766),0))</f>
        <v>0</v>
      </c>
      <c r="Q3766" s="32">
        <f>IF($B3766="",0,IF(OR($U3766="OUT",$U3766="TRF"),N($M3766),0))</f>
        <v>0</v>
      </c>
      <c r="R3766" s="32">
        <f>IF($B3766="",0,IF($U3766="IN",N($M3766),0))</f>
        <v>0</v>
      </c>
      <c r="S3766" s="33">
        <f>IF($B3766="","",IF($M3766="","⚠ مبلغ",IF($E3766="","⚠ بانک عامل",IF(AND($U3766="TRF",$F3766=""),"⚠ بانک مقصد",IF(AND($V3766&lt;&gt;"NONE",$V3766&lt;&gt;"",$Z3766=""),"⚠ طرف حساب","✓")))))</f>
        <v>0</v>
      </c>
      <c r="T3766" s="29"/>
      <c r="U3766" s="27">
        <f>IFERROR(VLOOKUP($D3766,BankOpTbl,2,0),"")</f>
        <v>0</v>
      </c>
      <c r="V3766" s="27">
        <f>IFERROR(VLOOKUP($D3766,BankOpTbl,3,0),"")</f>
        <v>0</v>
      </c>
      <c r="W3766" s="27">
        <f>IFERROR(VLOOKUP($D3766,BankOpTbl,4,0),"")</f>
        <v>0</v>
      </c>
      <c r="X3766" s="27">
        <f>IF($E3766="","",IFERROR(VLOOKUP($E3766,BankTbl,4,0),""))</f>
        <v>0</v>
      </c>
      <c r="Y3766" s="27">
        <f>IF($F3766="","",IFERROR(VLOOKUP($F3766,BankTbl,4,0),""))</f>
        <v>0</v>
      </c>
      <c r="Z3766" s="27">
        <f>IF($B3766="","",IF($V3766="PICK",LEFT($N3766,5),IF($V3766="FIXED",$W3766,IF($V3766="CODE",$H3766,""))))</f>
        <v>0</v>
      </c>
    </row>
    <row r="3767" spans="1:26" ht="21" customHeight="1">
      <c r="A3767" s="27">
        <f>IF($B3767="","",COUNTA($B$13:$B3767))</f>
        <v>0</v>
      </c>
      <c r="B3767" s="28"/>
      <c r="C3767" s="28"/>
      <c r="D3767" s="29"/>
      <c r="E3767" s="29"/>
      <c r="F3767" s="29"/>
      <c r="G3767" s="28"/>
      <c r="H3767" s="28"/>
      <c r="I3767" s="30">
        <f>IF($H3767="","",IFERROR(VLOOKUP($H3767,AcctTbl,2,0),"کد ناشناخته"))</f>
        <v>0</v>
      </c>
      <c r="J3767" s="27">
        <f>IF($H3767="","",IFERROR(VLOOKUP($H3767,AcctTbl,3,0),""))</f>
        <v>0</v>
      </c>
      <c r="K3767" s="29"/>
      <c r="L3767" s="28"/>
      <c r="M3767" s="31"/>
      <c r="N3767" s="29"/>
      <c r="O3767" s="32">
        <f>IF($B3767="",0,IF($U3767="IN",N($M3767),0))</f>
        <v>0</v>
      </c>
      <c r="P3767" s="32">
        <f>IF($B3767="",0,IF(OR($U3767="OUT",$U3767="TRF"),N($M3767),0))</f>
        <v>0</v>
      </c>
      <c r="Q3767" s="32">
        <f>IF($B3767="",0,IF(OR($U3767="OUT",$U3767="TRF"),N($M3767),0))</f>
        <v>0</v>
      </c>
      <c r="R3767" s="32">
        <f>IF($B3767="",0,IF($U3767="IN",N($M3767),0))</f>
        <v>0</v>
      </c>
      <c r="S3767" s="33">
        <f>IF($B3767="","",IF($M3767="","⚠ مبلغ",IF($E3767="","⚠ بانک عامل",IF(AND($U3767="TRF",$F3767=""),"⚠ بانک مقصد",IF(AND($V3767&lt;&gt;"NONE",$V3767&lt;&gt;"",$Z3767=""),"⚠ طرف حساب","✓")))))</f>
        <v>0</v>
      </c>
      <c r="T3767" s="29"/>
      <c r="U3767" s="27">
        <f>IFERROR(VLOOKUP($D3767,BankOpTbl,2,0),"")</f>
        <v>0</v>
      </c>
      <c r="V3767" s="27">
        <f>IFERROR(VLOOKUP($D3767,BankOpTbl,3,0),"")</f>
        <v>0</v>
      </c>
      <c r="W3767" s="27">
        <f>IFERROR(VLOOKUP($D3767,BankOpTbl,4,0),"")</f>
        <v>0</v>
      </c>
      <c r="X3767" s="27">
        <f>IF($E3767="","",IFERROR(VLOOKUP($E3767,BankTbl,4,0),""))</f>
        <v>0</v>
      </c>
      <c r="Y3767" s="27">
        <f>IF($F3767="","",IFERROR(VLOOKUP($F3767,BankTbl,4,0),""))</f>
        <v>0</v>
      </c>
      <c r="Z3767" s="27">
        <f>IF($B3767="","",IF($V3767="PICK",LEFT($N3767,5),IF($V3767="FIXED",$W3767,IF($V3767="CODE",$H3767,""))))</f>
        <v>0</v>
      </c>
    </row>
    <row r="3768" spans="1:26" ht="21" customHeight="1">
      <c r="A3768" s="27">
        <f>IF($B3768="","",COUNTA($B$13:$B3768))</f>
        <v>0</v>
      </c>
      <c r="B3768" s="28"/>
      <c r="C3768" s="28"/>
      <c r="D3768" s="29"/>
      <c r="E3768" s="29"/>
      <c r="F3768" s="29"/>
      <c r="G3768" s="28"/>
      <c r="H3768" s="28"/>
      <c r="I3768" s="30">
        <f>IF($H3768="","",IFERROR(VLOOKUP($H3768,AcctTbl,2,0),"کد ناشناخته"))</f>
        <v>0</v>
      </c>
      <c r="J3768" s="27">
        <f>IF($H3768="","",IFERROR(VLOOKUP($H3768,AcctTbl,3,0),""))</f>
        <v>0</v>
      </c>
      <c r="K3768" s="29"/>
      <c r="L3768" s="28"/>
      <c r="M3768" s="31"/>
      <c r="N3768" s="29"/>
      <c r="O3768" s="32">
        <f>IF($B3768="",0,IF($U3768="IN",N($M3768),0))</f>
        <v>0</v>
      </c>
      <c r="P3768" s="32">
        <f>IF($B3768="",0,IF(OR($U3768="OUT",$U3768="TRF"),N($M3768),0))</f>
        <v>0</v>
      </c>
      <c r="Q3768" s="32">
        <f>IF($B3768="",0,IF(OR($U3768="OUT",$U3768="TRF"),N($M3768),0))</f>
        <v>0</v>
      </c>
      <c r="R3768" s="32">
        <f>IF($B3768="",0,IF($U3768="IN",N($M3768),0))</f>
        <v>0</v>
      </c>
      <c r="S3768" s="33">
        <f>IF($B3768="","",IF($M3768="","⚠ مبلغ",IF($E3768="","⚠ بانک عامل",IF(AND($U3768="TRF",$F3768=""),"⚠ بانک مقصد",IF(AND($V3768&lt;&gt;"NONE",$V3768&lt;&gt;"",$Z3768=""),"⚠ طرف حساب","✓")))))</f>
        <v>0</v>
      </c>
      <c r="T3768" s="29"/>
      <c r="U3768" s="27">
        <f>IFERROR(VLOOKUP($D3768,BankOpTbl,2,0),"")</f>
        <v>0</v>
      </c>
      <c r="V3768" s="27">
        <f>IFERROR(VLOOKUP($D3768,BankOpTbl,3,0),"")</f>
        <v>0</v>
      </c>
      <c r="W3768" s="27">
        <f>IFERROR(VLOOKUP($D3768,BankOpTbl,4,0),"")</f>
        <v>0</v>
      </c>
      <c r="X3768" s="27">
        <f>IF($E3768="","",IFERROR(VLOOKUP($E3768,BankTbl,4,0),""))</f>
        <v>0</v>
      </c>
      <c r="Y3768" s="27">
        <f>IF($F3768="","",IFERROR(VLOOKUP($F3768,BankTbl,4,0),""))</f>
        <v>0</v>
      </c>
      <c r="Z3768" s="27">
        <f>IF($B3768="","",IF($V3768="PICK",LEFT($N3768,5),IF($V3768="FIXED",$W3768,IF($V3768="CODE",$H3768,""))))</f>
        <v>0</v>
      </c>
    </row>
    <row r="3769" spans="1:26" ht="21" customHeight="1">
      <c r="A3769" s="27">
        <f>IF($B3769="","",COUNTA($B$13:$B3769))</f>
        <v>0</v>
      </c>
      <c r="B3769" s="28"/>
      <c r="C3769" s="28"/>
      <c r="D3769" s="29"/>
      <c r="E3769" s="29"/>
      <c r="F3769" s="29"/>
      <c r="G3769" s="28"/>
      <c r="H3769" s="28"/>
      <c r="I3769" s="30">
        <f>IF($H3769="","",IFERROR(VLOOKUP($H3769,AcctTbl,2,0),"کد ناشناخته"))</f>
        <v>0</v>
      </c>
      <c r="J3769" s="27">
        <f>IF($H3769="","",IFERROR(VLOOKUP($H3769,AcctTbl,3,0),""))</f>
        <v>0</v>
      </c>
      <c r="K3769" s="29"/>
      <c r="L3769" s="28"/>
      <c r="M3769" s="31"/>
      <c r="N3769" s="29"/>
      <c r="O3769" s="32">
        <f>IF($B3769="",0,IF($U3769="IN",N($M3769),0))</f>
        <v>0</v>
      </c>
      <c r="P3769" s="32">
        <f>IF($B3769="",0,IF(OR($U3769="OUT",$U3769="TRF"),N($M3769),0))</f>
        <v>0</v>
      </c>
      <c r="Q3769" s="32">
        <f>IF($B3769="",0,IF(OR($U3769="OUT",$U3769="TRF"),N($M3769),0))</f>
        <v>0</v>
      </c>
      <c r="R3769" s="32">
        <f>IF($B3769="",0,IF($U3769="IN",N($M3769),0))</f>
        <v>0</v>
      </c>
      <c r="S3769" s="33">
        <f>IF($B3769="","",IF($M3769="","⚠ مبلغ",IF($E3769="","⚠ بانک عامل",IF(AND($U3769="TRF",$F3769=""),"⚠ بانک مقصد",IF(AND($V3769&lt;&gt;"NONE",$V3769&lt;&gt;"",$Z3769=""),"⚠ طرف حساب","✓")))))</f>
        <v>0</v>
      </c>
      <c r="T3769" s="29"/>
      <c r="U3769" s="27">
        <f>IFERROR(VLOOKUP($D3769,BankOpTbl,2,0),"")</f>
        <v>0</v>
      </c>
      <c r="V3769" s="27">
        <f>IFERROR(VLOOKUP($D3769,BankOpTbl,3,0),"")</f>
        <v>0</v>
      </c>
      <c r="W3769" s="27">
        <f>IFERROR(VLOOKUP($D3769,BankOpTbl,4,0),"")</f>
        <v>0</v>
      </c>
      <c r="X3769" s="27">
        <f>IF($E3769="","",IFERROR(VLOOKUP($E3769,BankTbl,4,0),""))</f>
        <v>0</v>
      </c>
      <c r="Y3769" s="27">
        <f>IF($F3769="","",IFERROR(VLOOKUP($F3769,BankTbl,4,0),""))</f>
        <v>0</v>
      </c>
      <c r="Z3769" s="27">
        <f>IF($B3769="","",IF($V3769="PICK",LEFT($N3769,5),IF($V3769="FIXED",$W3769,IF($V3769="CODE",$H3769,""))))</f>
        <v>0</v>
      </c>
    </row>
    <row r="3770" spans="1:26" ht="21" customHeight="1">
      <c r="A3770" s="27">
        <f>IF($B3770="","",COUNTA($B$13:$B3770))</f>
        <v>0</v>
      </c>
      <c r="B3770" s="28"/>
      <c r="C3770" s="28"/>
      <c r="D3770" s="29"/>
      <c r="E3770" s="29"/>
      <c r="F3770" s="29"/>
      <c r="G3770" s="28"/>
      <c r="H3770" s="28"/>
      <c r="I3770" s="30">
        <f>IF($H3770="","",IFERROR(VLOOKUP($H3770,AcctTbl,2,0),"کد ناشناخته"))</f>
        <v>0</v>
      </c>
      <c r="J3770" s="27">
        <f>IF($H3770="","",IFERROR(VLOOKUP($H3770,AcctTbl,3,0),""))</f>
        <v>0</v>
      </c>
      <c r="K3770" s="29"/>
      <c r="L3770" s="28"/>
      <c r="M3770" s="31"/>
      <c r="N3770" s="29"/>
      <c r="O3770" s="32">
        <f>IF($B3770="",0,IF($U3770="IN",N($M3770),0))</f>
        <v>0</v>
      </c>
      <c r="P3770" s="32">
        <f>IF($B3770="",0,IF(OR($U3770="OUT",$U3770="TRF"),N($M3770),0))</f>
        <v>0</v>
      </c>
      <c r="Q3770" s="32">
        <f>IF($B3770="",0,IF(OR($U3770="OUT",$U3770="TRF"),N($M3770),0))</f>
        <v>0</v>
      </c>
      <c r="R3770" s="32">
        <f>IF($B3770="",0,IF($U3770="IN",N($M3770),0))</f>
        <v>0</v>
      </c>
      <c r="S3770" s="33">
        <f>IF($B3770="","",IF($M3770="","⚠ مبلغ",IF($E3770="","⚠ بانک عامل",IF(AND($U3770="TRF",$F3770=""),"⚠ بانک مقصد",IF(AND($V3770&lt;&gt;"NONE",$V3770&lt;&gt;"",$Z3770=""),"⚠ طرف حساب","✓")))))</f>
        <v>0</v>
      </c>
      <c r="T3770" s="29"/>
      <c r="U3770" s="27">
        <f>IFERROR(VLOOKUP($D3770,BankOpTbl,2,0),"")</f>
        <v>0</v>
      </c>
      <c r="V3770" s="27">
        <f>IFERROR(VLOOKUP($D3770,BankOpTbl,3,0),"")</f>
        <v>0</v>
      </c>
      <c r="W3770" s="27">
        <f>IFERROR(VLOOKUP($D3770,BankOpTbl,4,0),"")</f>
        <v>0</v>
      </c>
      <c r="X3770" s="27">
        <f>IF($E3770="","",IFERROR(VLOOKUP($E3770,BankTbl,4,0),""))</f>
        <v>0</v>
      </c>
      <c r="Y3770" s="27">
        <f>IF($F3770="","",IFERROR(VLOOKUP($F3770,BankTbl,4,0),""))</f>
        <v>0</v>
      </c>
      <c r="Z3770" s="27">
        <f>IF($B3770="","",IF($V3770="PICK",LEFT($N3770,5),IF($V3770="FIXED",$W3770,IF($V3770="CODE",$H3770,""))))</f>
        <v>0</v>
      </c>
    </row>
    <row r="3771" spans="1:26" ht="21" customHeight="1">
      <c r="A3771" s="27">
        <f>IF($B3771="","",COUNTA($B$13:$B3771))</f>
        <v>0</v>
      </c>
      <c r="B3771" s="28"/>
      <c r="C3771" s="28"/>
      <c r="D3771" s="29"/>
      <c r="E3771" s="29"/>
      <c r="F3771" s="29"/>
      <c r="G3771" s="28"/>
      <c r="H3771" s="28"/>
      <c r="I3771" s="30">
        <f>IF($H3771="","",IFERROR(VLOOKUP($H3771,AcctTbl,2,0),"کد ناشناخته"))</f>
        <v>0</v>
      </c>
      <c r="J3771" s="27">
        <f>IF($H3771="","",IFERROR(VLOOKUP($H3771,AcctTbl,3,0),""))</f>
        <v>0</v>
      </c>
      <c r="K3771" s="29"/>
      <c r="L3771" s="28"/>
      <c r="M3771" s="31"/>
      <c r="N3771" s="29"/>
      <c r="O3771" s="32">
        <f>IF($B3771="",0,IF($U3771="IN",N($M3771),0))</f>
        <v>0</v>
      </c>
      <c r="P3771" s="32">
        <f>IF($B3771="",0,IF(OR($U3771="OUT",$U3771="TRF"),N($M3771),0))</f>
        <v>0</v>
      </c>
      <c r="Q3771" s="32">
        <f>IF($B3771="",0,IF(OR($U3771="OUT",$U3771="TRF"),N($M3771),0))</f>
        <v>0</v>
      </c>
      <c r="R3771" s="32">
        <f>IF($B3771="",0,IF($U3771="IN",N($M3771),0))</f>
        <v>0</v>
      </c>
      <c r="S3771" s="33">
        <f>IF($B3771="","",IF($M3771="","⚠ مبلغ",IF($E3771="","⚠ بانک عامل",IF(AND($U3771="TRF",$F3771=""),"⚠ بانک مقصد",IF(AND($V3771&lt;&gt;"NONE",$V3771&lt;&gt;"",$Z3771=""),"⚠ طرف حساب","✓")))))</f>
        <v>0</v>
      </c>
      <c r="T3771" s="29"/>
      <c r="U3771" s="27">
        <f>IFERROR(VLOOKUP($D3771,BankOpTbl,2,0),"")</f>
        <v>0</v>
      </c>
      <c r="V3771" s="27">
        <f>IFERROR(VLOOKUP($D3771,BankOpTbl,3,0),"")</f>
        <v>0</v>
      </c>
      <c r="W3771" s="27">
        <f>IFERROR(VLOOKUP($D3771,BankOpTbl,4,0),"")</f>
        <v>0</v>
      </c>
      <c r="X3771" s="27">
        <f>IF($E3771="","",IFERROR(VLOOKUP($E3771,BankTbl,4,0),""))</f>
        <v>0</v>
      </c>
      <c r="Y3771" s="27">
        <f>IF($F3771="","",IFERROR(VLOOKUP($F3771,BankTbl,4,0),""))</f>
        <v>0</v>
      </c>
      <c r="Z3771" s="27">
        <f>IF($B3771="","",IF($V3771="PICK",LEFT($N3771,5),IF($V3771="FIXED",$W3771,IF($V3771="CODE",$H3771,""))))</f>
        <v>0</v>
      </c>
    </row>
    <row r="3772" spans="1:26" ht="21" customHeight="1">
      <c r="A3772" s="27">
        <f>IF($B3772="","",COUNTA($B$13:$B3772))</f>
        <v>0</v>
      </c>
      <c r="B3772" s="28"/>
      <c r="C3772" s="28"/>
      <c r="D3772" s="29"/>
      <c r="E3772" s="29"/>
      <c r="F3772" s="29"/>
      <c r="G3772" s="28"/>
      <c r="H3772" s="28"/>
      <c r="I3772" s="30">
        <f>IF($H3772="","",IFERROR(VLOOKUP($H3772,AcctTbl,2,0),"کد ناشناخته"))</f>
        <v>0</v>
      </c>
      <c r="J3772" s="27">
        <f>IF($H3772="","",IFERROR(VLOOKUP($H3772,AcctTbl,3,0),""))</f>
        <v>0</v>
      </c>
      <c r="K3772" s="29"/>
      <c r="L3772" s="28"/>
      <c r="M3772" s="31"/>
      <c r="N3772" s="29"/>
      <c r="O3772" s="32">
        <f>IF($B3772="",0,IF($U3772="IN",N($M3772),0))</f>
        <v>0</v>
      </c>
      <c r="P3772" s="32">
        <f>IF($B3772="",0,IF(OR($U3772="OUT",$U3772="TRF"),N($M3772),0))</f>
        <v>0</v>
      </c>
      <c r="Q3772" s="32">
        <f>IF($B3772="",0,IF(OR($U3772="OUT",$U3772="TRF"),N($M3772),0))</f>
        <v>0</v>
      </c>
      <c r="R3772" s="32">
        <f>IF($B3772="",0,IF($U3772="IN",N($M3772),0))</f>
        <v>0</v>
      </c>
      <c r="S3772" s="33">
        <f>IF($B3772="","",IF($M3772="","⚠ مبلغ",IF($E3772="","⚠ بانک عامل",IF(AND($U3772="TRF",$F3772=""),"⚠ بانک مقصد",IF(AND($V3772&lt;&gt;"NONE",$V3772&lt;&gt;"",$Z3772=""),"⚠ طرف حساب","✓")))))</f>
        <v>0</v>
      </c>
      <c r="T3772" s="29"/>
      <c r="U3772" s="27">
        <f>IFERROR(VLOOKUP($D3772,BankOpTbl,2,0),"")</f>
        <v>0</v>
      </c>
      <c r="V3772" s="27">
        <f>IFERROR(VLOOKUP($D3772,BankOpTbl,3,0),"")</f>
        <v>0</v>
      </c>
      <c r="W3772" s="27">
        <f>IFERROR(VLOOKUP($D3772,BankOpTbl,4,0),"")</f>
        <v>0</v>
      </c>
      <c r="X3772" s="27">
        <f>IF($E3772="","",IFERROR(VLOOKUP($E3772,BankTbl,4,0),""))</f>
        <v>0</v>
      </c>
      <c r="Y3772" s="27">
        <f>IF($F3772="","",IFERROR(VLOOKUP($F3772,BankTbl,4,0),""))</f>
        <v>0</v>
      </c>
      <c r="Z3772" s="27">
        <f>IF($B3772="","",IF($V3772="PICK",LEFT($N3772,5),IF($V3772="FIXED",$W3772,IF($V3772="CODE",$H3772,""))))</f>
        <v>0</v>
      </c>
    </row>
    <row r="3773" spans="1:26" ht="21" customHeight="1">
      <c r="A3773" s="27">
        <f>IF($B3773="","",COUNTA($B$13:$B3773))</f>
        <v>0</v>
      </c>
      <c r="B3773" s="28"/>
      <c r="C3773" s="28"/>
      <c r="D3773" s="29"/>
      <c r="E3773" s="29"/>
      <c r="F3773" s="29"/>
      <c r="G3773" s="28"/>
      <c r="H3773" s="28"/>
      <c r="I3773" s="30">
        <f>IF($H3773="","",IFERROR(VLOOKUP($H3773,AcctTbl,2,0),"کد ناشناخته"))</f>
        <v>0</v>
      </c>
      <c r="J3773" s="27">
        <f>IF($H3773="","",IFERROR(VLOOKUP($H3773,AcctTbl,3,0),""))</f>
        <v>0</v>
      </c>
      <c r="K3773" s="29"/>
      <c r="L3773" s="28"/>
      <c r="M3773" s="31"/>
      <c r="N3773" s="29"/>
      <c r="O3773" s="32">
        <f>IF($B3773="",0,IF($U3773="IN",N($M3773),0))</f>
        <v>0</v>
      </c>
      <c r="P3773" s="32">
        <f>IF($B3773="",0,IF(OR($U3773="OUT",$U3773="TRF"),N($M3773),0))</f>
        <v>0</v>
      </c>
      <c r="Q3773" s="32">
        <f>IF($B3773="",0,IF(OR($U3773="OUT",$U3773="TRF"),N($M3773),0))</f>
        <v>0</v>
      </c>
      <c r="R3773" s="32">
        <f>IF($B3773="",0,IF($U3773="IN",N($M3773),0))</f>
        <v>0</v>
      </c>
      <c r="S3773" s="33">
        <f>IF($B3773="","",IF($M3773="","⚠ مبلغ",IF($E3773="","⚠ بانک عامل",IF(AND($U3773="TRF",$F3773=""),"⚠ بانک مقصد",IF(AND($V3773&lt;&gt;"NONE",$V3773&lt;&gt;"",$Z3773=""),"⚠ طرف حساب","✓")))))</f>
        <v>0</v>
      </c>
      <c r="T3773" s="29"/>
      <c r="U3773" s="27">
        <f>IFERROR(VLOOKUP($D3773,BankOpTbl,2,0),"")</f>
        <v>0</v>
      </c>
      <c r="V3773" s="27">
        <f>IFERROR(VLOOKUP($D3773,BankOpTbl,3,0),"")</f>
        <v>0</v>
      </c>
      <c r="W3773" s="27">
        <f>IFERROR(VLOOKUP($D3773,BankOpTbl,4,0),"")</f>
        <v>0</v>
      </c>
      <c r="X3773" s="27">
        <f>IF($E3773="","",IFERROR(VLOOKUP($E3773,BankTbl,4,0),""))</f>
        <v>0</v>
      </c>
      <c r="Y3773" s="27">
        <f>IF($F3773="","",IFERROR(VLOOKUP($F3773,BankTbl,4,0),""))</f>
        <v>0</v>
      </c>
      <c r="Z3773" s="27">
        <f>IF($B3773="","",IF($V3773="PICK",LEFT($N3773,5),IF($V3773="FIXED",$W3773,IF($V3773="CODE",$H3773,""))))</f>
        <v>0</v>
      </c>
    </row>
    <row r="3774" spans="1:26" ht="21" customHeight="1">
      <c r="A3774" s="27">
        <f>IF($B3774="","",COUNTA($B$13:$B3774))</f>
        <v>0</v>
      </c>
      <c r="B3774" s="28"/>
      <c r="C3774" s="28"/>
      <c r="D3774" s="29"/>
      <c r="E3774" s="29"/>
      <c r="F3774" s="29"/>
      <c r="G3774" s="28"/>
      <c r="H3774" s="28"/>
      <c r="I3774" s="30">
        <f>IF($H3774="","",IFERROR(VLOOKUP($H3774,AcctTbl,2,0),"کد ناشناخته"))</f>
        <v>0</v>
      </c>
      <c r="J3774" s="27">
        <f>IF($H3774="","",IFERROR(VLOOKUP($H3774,AcctTbl,3,0),""))</f>
        <v>0</v>
      </c>
      <c r="K3774" s="29"/>
      <c r="L3774" s="28"/>
      <c r="M3774" s="31"/>
      <c r="N3774" s="29"/>
      <c r="O3774" s="32">
        <f>IF($B3774="",0,IF($U3774="IN",N($M3774),0))</f>
        <v>0</v>
      </c>
      <c r="P3774" s="32">
        <f>IF($B3774="",0,IF(OR($U3774="OUT",$U3774="TRF"),N($M3774),0))</f>
        <v>0</v>
      </c>
      <c r="Q3774" s="32">
        <f>IF($B3774="",0,IF(OR($U3774="OUT",$U3774="TRF"),N($M3774),0))</f>
        <v>0</v>
      </c>
      <c r="R3774" s="32">
        <f>IF($B3774="",0,IF($U3774="IN",N($M3774),0))</f>
        <v>0</v>
      </c>
      <c r="S3774" s="33">
        <f>IF($B3774="","",IF($M3774="","⚠ مبلغ",IF($E3774="","⚠ بانک عامل",IF(AND($U3774="TRF",$F3774=""),"⚠ بانک مقصد",IF(AND($V3774&lt;&gt;"NONE",$V3774&lt;&gt;"",$Z3774=""),"⚠ طرف حساب","✓")))))</f>
        <v>0</v>
      </c>
      <c r="T3774" s="29"/>
      <c r="U3774" s="27">
        <f>IFERROR(VLOOKUP($D3774,BankOpTbl,2,0),"")</f>
        <v>0</v>
      </c>
      <c r="V3774" s="27">
        <f>IFERROR(VLOOKUP($D3774,BankOpTbl,3,0),"")</f>
        <v>0</v>
      </c>
      <c r="W3774" s="27">
        <f>IFERROR(VLOOKUP($D3774,BankOpTbl,4,0),"")</f>
        <v>0</v>
      </c>
      <c r="X3774" s="27">
        <f>IF($E3774="","",IFERROR(VLOOKUP($E3774,BankTbl,4,0),""))</f>
        <v>0</v>
      </c>
      <c r="Y3774" s="27">
        <f>IF($F3774="","",IFERROR(VLOOKUP($F3774,BankTbl,4,0),""))</f>
        <v>0</v>
      </c>
      <c r="Z3774" s="27">
        <f>IF($B3774="","",IF($V3774="PICK",LEFT($N3774,5),IF($V3774="FIXED",$W3774,IF($V3774="CODE",$H3774,""))))</f>
        <v>0</v>
      </c>
    </row>
    <row r="3775" spans="1:26" ht="21" customHeight="1">
      <c r="A3775" s="27">
        <f>IF($B3775="","",COUNTA($B$13:$B3775))</f>
        <v>0</v>
      </c>
      <c r="B3775" s="28"/>
      <c r="C3775" s="28"/>
      <c r="D3775" s="29"/>
      <c r="E3775" s="29"/>
      <c r="F3775" s="29"/>
      <c r="G3775" s="28"/>
      <c r="H3775" s="28"/>
      <c r="I3775" s="30">
        <f>IF($H3775="","",IFERROR(VLOOKUP($H3775,AcctTbl,2,0),"کد ناشناخته"))</f>
        <v>0</v>
      </c>
      <c r="J3775" s="27">
        <f>IF($H3775="","",IFERROR(VLOOKUP($H3775,AcctTbl,3,0),""))</f>
        <v>0</v>
      </c>
      <c r="K3775" s="29"/>
      <c r="L3775" s="28"/>
      <c r="M3775" s="31"/>
      <c r="N3775" s="29"/>
      <c r="O3775" s="32">
        <f>IF($B3775="",0,IF($U3775="IN",N($M3775),0))</f>
        <v>0</v>
      </c>
      <c r="P3775" s="32">
        <f>IF($B3775="",0,IF(OR($U3775="OUT",$U3775="TRF"),N($M3775),0))</f>
        <v>0</v>
      </c>
      <c r="Q3775" s="32">
        <f>IF($B3775="",0,IF(OR($U3775="OUT",$U3775="TRF"),N($M3775),0))</f>
        <v>0</v>
      </c>
      <c r="R3775" s="32">
        <f>IF($B3775="",0,IF($U3775="IN",N($M3775),0))</f>
        <v>0</v>
      </c>
      <c r="S3775" s="33">
        <f>IF($B3775="","",IF($M3775="","⚠ مبلغ",IF($E3775="","⚠ بانک عامل",IF(AND($U3775="TRF",$F3775=""),"⚠ بانک مقصد",IF(AND($V3775&lt;&gt;"NONE",$V3775&lt;&gt;"",$Z3775=""),"⚠ طرف حساب","✓")))))</f>
        <v>0</v>
      </c>
      <c r="T3775" s="29"/>
      <c r="U3775" s="27">
        <f>IFERROR(VLOOKUP($D3775,BankOpTbl,2,0),"")</f>
        <v>0</v>
      </c>
      <c r="V3775" s="27">
        <f>IFERROR(VLOOKUP($D3775,BankOpTbl,3,0),"")</f>
        <v>0</v>
      </c>
      <c r="W3775" s="27">
        <f>IFERROR(VLOOKUP($D3775,BankOpTbl,4,0),"")</f>
        <v>0</v>
      </c>
      <c r="X3775" s="27">
        <f>IF($E3775="","",IFERROR(VLOOKUP($E3775,BankTbl,4,0),""))</f>
        <v>0</v>
      </c>
      <c r="Y3775" s="27">
        <f>IF($F3775="","",IFERROR(VLOOKUP($F3775,BankTbl,4,0),""))</f>
        <v>0</v>
      </c>
      <c r="Z3775" s="27">
        <f>IF($B3775="","",IF($V3775="PICK",LEFT($N3775,5),IF($V3775="FIXED",$W3775,IF($V3775="CODE",$H3775,""))))</f>
        <v>0</v>
      </c>
    </row>
    <row r="3776" spans="1:26" ht="21" customHeight="1">
      <c r="A3776" s="27">
        <f>IF($B3776="","",COUNTA($B$13:$B3776))</f>
        <v>0</v>
      </c>
      <c r="B3776" s="28"/>
      <c r="C3776" s="28"/>
      <c r="D3776" s="29"/>
      <c r="E3776" s="29"/>
      <c r="F3776" s="29"/>
      <c r="G3776" s="28"/>
      <c r="H3776" s="28"/>
      <c r="I3776" s="30">
        <f>IF($H3776="","",IFERROR(VLOOKUP($H3776,AcctTbl,2,0),"کد ناشناخته"))</f>
        <v>0</v>
      </c>
      <c r="J3776" s="27">
        <f>IF($H3776="","",IFERROR(VLOOKUP($H3776,AcctTbl,3,0),""))</f>
        <v>0</v>
      </c>
      <c r="K3776" s="29"/>
      <c r="L3776" s="28"/>
      <c r="M3776" s="31"/>
      <c r="N3776" s="29"/>
      <c r="O3776" s="32">
        <f>IF($B3776="",0,IF($U3776="IN",N($M3776),0))</f>
        <v>0</v>
      </c>
      <c r="P3776" s="32">
        <f>IF($B3776="",0,IF(OR($U3776="OUT",$U3776="TRF"),N($M3776),0))</f>
        <v>0</v>
      </c>
      <c r="Q3776" s="32">
        <f>IF($B3776="",0,IF(OR($U3776="OUT",$U3776="TRF"),N($M3776),0))</f>
        <v>0</v>
      </c>
      <c r="R3776" s="32">
        <f>IF($B3776="",0,IF($U3776="IN",N($M3776),0))</f>
        <v>0</v>
      </c>
      <c r="S3776" s="33">
        <f>IF($B3776="","",IF($M3776="","⚠ مبلغ",IF($E3776="","⚠ بانک عامل",IF(AND($U3776="TRF",$F3776=""),"⚠ بانک مقصد",IF(AND($V3776&lt;&gt;"NONE",$V3776&lt;&gt;"",$Z3776=""),"⚠ طرف حساب","✓")))))</f>
        <v>0</v>
      </c>
      <c r="T3776" s="29"/>
      <c r="U3776" s="27">
        <f>IFERROR(VLOOKUP($D3776,BankOpTbl,2,0),"")</f>
        <v>0</v>
      </c>
      <c r="V3776" s="27">
        <f>IFERROR(VLOOKUP($D3776,BankOpTbl,3,0),"")</f>
        <v>0</v>
      </c>
      <c r="W3776" s="27">
        <f>IFERROR(VLOOKUP($D3776,BankOpTbl,4,0),"")</f>
        <v>0</v>
      </c>
      <c r="X3776" s="27">
        <f>IF($E3776="","",IFERROR(VLOOKUP($E3776,BankTbl,4,0),""))</f>
        <v>0</v>
      </c>
      <c r="Y3776" s="27">
        <f>IF($F3776="","",IFERROR(VLOOKUP($F3776,BankTbl,4,0),""))</f>
        <v>0</v>
      </c>
      <c r="Z3776" s="27">
        <f>IF($B3776="","",IF($V3776="PICK",LEFT($N3776,5),IF($V3776="FIXED",$W3776,IF($V3776="CODE",$H3776,""))))</f>
        <v>0</v>
      </c>
    </row>
    <row r="3777" spans="1:26" ht="21" customHeight="1">
      <c r="A3777" s="27">
        <f>IF($B3777="","",COUNTA($B$13:$B3777))</f>
        <v>0</v>
      </c>
      <c r="B3777" s="28"/>
      <c r="C3777" s="28"/>
      <c r="D3777" s="29"/>
      <c r="E3777" s="29"/>
      <c r="F3777" s="29"/>
      <c r="G3777" s="28"/>
      <c r="H3777" s="28"/>
      <c r="I3777" s="30">
        <f>IF($H3777="","",IFERROR(VLOOKUP($H3777,AcctTbl,2,0),"کد ناشناخته"))</f>
        <v>0</v>
      </c>
      <c r="J3777" s="27">
        <f>IF($H3777="","",IFERROR(VLOOKUP($H3777,AcctTbl,3,0),""))</f>
        <v>0</v>
      </c>
      <c r="K3777" s="29"/>
      <c r="L3777" s="28"/>
      <c r="M3777" s="31"/>
      <c r="N3777" s="29"/>
      <c r="O3777" s="32">
        <f>IF($B3777="",0,IF($U3777="IN",N($M3777),0))</f>
        <v>0</v>
      </c>
      <c r="P3777" s="32">
        <f>IF($B3777="",0,IF(OR($U3777="OUT",$U3777="TRF"),N($M3777),0))</f>
        <v>0</v>
      </c>
      <c r="Q3777" s="32">
        <f>IF($B3777="",0,IF(OR($U3777="OUT",$U3777="TRF"),N($M3777),0))</f>
        <v>0</v>
      </c>
      <c r="R3777" s="32">
        <f>IF($B3777="",0,IF($U3777="IN",N($M3777),0))</f>
        <v>0</v>
      </c>
      <c r="S3777" s="33">
        <f>IF($B3777="","",IF($M3777="","⚠ مبلغ",IF($E3777="","⚠ بانک عامل",IF(AND($U3777="TRF",$F3777=""),"⚠ بانک مقصد",IF(AND($V3777&lt;&gt;"NONE",$V3777&lt;&gt;"",$Z3777=""),"⚠ طرف حساب","✓")))))</f>
        <v>0</v>
      </c>
      <c r="T3777" s="29"/>
      <c r="U3777" s="27">
        <f>IFERROR(VLOOKUP($D3777,BankOpTbl,2,0),"")</f>
        <v>0</v>
      </c>
      <c r="V3777" s="27">
        <f>IFERROR(VLOOKUP($D3777,BankOpTbl,3,0),"")</f>
        <v>0</v>
      </c>
      <c r="W3777" s="27">
        <f>IFERROR(VLOOKUP($D3777,BankOpTbl,4,0),"")</f>
        <v>0</v>
      </c>
      <c r="X3777" s="27">
        <f>IF($E3777="","",IFERROR(VLOOKUP($E3777,BankTbl,4,0),""))</f>
        <v>0</v>
      </c>
      <c r="Y3777" s="27">
        <f>IF($F3777="","",IFERROR(VLOOKUP($F3777,BankTbl,4,0),""))</f>
        <v>0</v>
      </c>
      <c r="Z3777" s="27">
        <f>IF($B3777="","",IF($V3777="PICK",LEFT($N3777,5),IF($V3777="FIXED",$W3777,IF($V3777="CODE",$H3777,""))))</f>
        <v>0</v>
      </c>
    </row>
    <row r="3778" spans="1:26" ht="21" customHeight="1">
      <c r="A3778" s="27">
        <f>IF($B3778="","",COUNTA($B$13:$B3778))</f>
        <v>0</v>
      </c>
      <c r="B3778" s="28"/>
      <c r="C3778" s="28"/>
      <c r="D3778" s="29"/>
      <c r="E3778" s="29"/>
      <c r="F3778" s="29"/>
      <c r="G3778" s="28"/>
      <c r="H3778" s="28"/>
      <c r="I3778" s="30">
        <f>IF($H3778="","",IFERROR(VLOOKUP($H3778,AcctTbl,2,0),"کد ناشناخته"))</f>
        <v>0</v>
      </c>
      <c r="J3778" s="27">
        <f>IF($H3778="","",IFERROR(VLOOKUP($H3778,AcctTbl,3,0),""))</f>
        <v>0</v>
      </c>
      <c r="K3778" s="29"/>
      <c r="L3778" s="28"/>
      <c r="M3778" s="31"/>
      <c r="N3778" s="29"/>
      <c r="O3778" s="32">
        <f>IF($B3778="",0,IF($U3778="IN",N($M3778),0))</f>
        <v>0</v>
      </c>
      <c r="P3778" s="32">
        <f>IF($B3778="",0,IF(OR($U3778="OUT",$U3778="TRF"),N($M3778),0))</f>
        <v>0</v>
      </c>
      <c r="Q3778" s="32">
        <f>IF($B3778="",0,IF(OR($U3778="OUT",$U3778="TRF"),N($M3778),0))</f>
        <v>0</v>
      </c>
      <c r="R3778" s="32">
        <f>IF($B3778="",0,IF($U3778="IN",N($M3778),0))</f>
        <v>0</v>
      </c>
      <c r="S3778" s="33">
        <f>IF($B3778="","",IF($M3778="","⚠ مبلغ",IF($E3778="","⚠ بانک عامل",IF(AND($U3778="TRF",$F3778=""),"⚠ بانک مقصد",IF(AND($V3778&lt;&gt;"NONE",$V3778&lt;&gt;"",$Z3778=""),"⚠ طرف حساب","✓")))))</f>
        <v>0</v>
      </c>
      <c r="T3778" s="29"/>
      <c r="U3778" s="27">
        <f>IFERROR(VLOOKUP($D3778,BankOpTbl,2,0),"")</f>
        <v>0</v>
      </c>
      <c r="V3778" s="27">
        <f>IFERROR(VLOOKUP($D3778,BankOpTbl,3,0),"")</f>
        <v>0</v>
      </c>
      <c r="W3778" s="27">
        <f>IFERROR(VLOOKUP($D3778,BankOpTbl,4,0),"")</f>
        <v>0</v>
      </c>
      <c r="X3778" s="27">
        <f>IF($E3778="","",IFERROR(VLOOKUP($E3778,BankTbl,4,0),""))</f>
        <v>0</v>
      </c>
      <c r="Y3778" s="27">
        <f>IF($F3778="","",IFERROR(VLOOKUP($F3778,BankTbl,4,0),""))</f>
        <v>0</v>
      </c>
      <c r="Z3778" s="27">
        <f>IF($B3778="","",IF($V3778="PICK",LEFT($N3778,5),IF($V3778="FIXED",$W3778,IF($V3778="CODE",$H3778,""))))</f>
        <v>0</v>
      </c>
    </row>
    <row r="3779" spans="1:26" ht="21" customHeight="1">
      <c r="A3779" s="27">
        <f>IF($B3779="","",COUNTA($B$13:$B3779))</f>
        <v>0</v>
      </c>
      <c r="B3779" s="28"/>
      <c r="C3779" s="28"/>
      <c r="D3779" s="29"/>
      <c r="E3779" s="29"/>
      <c r="F3779" s="29"/>
      <c r="G3779" s="28"/>
      <c r="H3779" s="28"/>
      <c r="I3779" s="30">
        <f>IF($H3779="","",IFERROR(VLOOKUP($H3779,AcctTbl,2,0),"کد ناشناخته"))</f>
        <v>0</v>
      </c>
      <c r="J3779" s="27">
        <f>IF($H3779="","",IFERROR(VLOOKUP($H3779,AcctTbl,3,0),""))</f>
        <v>0</v>
      </c>
      <c r="K3779" s="29"/>
      <c r="L3779" s="28"/>
      <c r="M3779" s="31"/>
      <c r="N3779" s="29"/>
      <c r="O3779" s="32">
        <f>IF($B3779="",0,IF($U3779="IN",N($M3779),0))</f>
        <v>0</v>
      </c>
      <c r="P3779" s="32">
        <f>IF($B3779="",0,IF(OR($U3779="OUT",$U3779="TRF"),N($M3779),0))</f>
        <v>0</v>
      </c>
      <c r="Q3779" s="32">
        <f>IF($B3779="",0,IF(OR($U3779="OUT",$U3779="TRF"),N($M3779),0))</f>
        <v>0</v>
      </c>
      <c r="R3779" s="32">
        <f>IF($B3779="",0,IF($U3779="IN",N($M3779),0))</f>
        <v>0</v>
      </c>
      <c r="S3779" s="33">
        <f>IF($B3779="","",IF($M3779="","⚠ مبلغ",IF($E3779="","⚠ بانک عامل",IF(AND($U3779="TRF",$F3779=""),"⚠ بانک مقصد",IF(AND($V3779&lt;&gt;"NONE",$V3779&lt;&gt;"",$Z3779=""),"⚠ طرف حساب","✓")))))</f>
        <v>0</v>
      </c>
      <c r="T3779" s="29"/>
      <c r="U3779" s="27">
        <f>IFERROR(VLOOKUP($D3779,BankOpTbl,2,0),"")</f>
        <v>0</v>
      </c>
      <c r="V3779" s="27">
        <f>IFERROR(VLOOKUP($D3779,BankOpTbl,3,0),"")</f>
        <v>0</v>
      </c>
      <c r="W3779" s="27">
        <f>IFERROR(VLOOKUP($D3779,BankOpTbl,4,0),"")</f>
        <v>0</v>
      </c>
      <c r="X3779" s="27">
        <f>IF($E3779="","",IFERROR(VLOOKUP($E3779,BankTbl,4,0),""))</f>
        <v>0</v>
      </c>
      <c r="Y3779" s="27">
        <f>IF($F3779="","",IFERROR(VLOOKUP($F3779,BankTbl,4,0),""))</f>
        <v>0</v>
      </c>
      <c r="Z3779" s="27">
        <f>IF($B3779="","",IF($V3779="PICK",LEFT($N3779,5),IF($V3779="FIXED",$W3779,IF($V3779="CODE",$H3779,""))))</f>
        <v>0</v>
      </c>
    </row>
    <row r="3780" spans="1:26" ht="21" customHeight="1">
      <c r="A3780" s="27">
        <f>IF($B3780="","",COUNTA($B$13:$B3780))</f>
        <v>0</v>
      </c>
      <c r="B3780" s="28"/>
      <c r="C3780" s="28"/>
      <c r="D3780" s="29"/>
      <c r="E3780" s="29"/>
      <c r="F3780" s="29"/>
      <c r="G3780" s="28"/>
      <c r="H3780" s="28"/>
      <c r="I3780" s="30">
        <f>IF($H3780="","",IFERROR(VLOOKUP($H3780,AcctTbl,2,0),"کد ناشناخته"))</f>
        <v>0</v>
      </c>
      <c r="J3780" s="27">
        <f>IF($H3780="","",IFERROR(VLOOKUP($H3780,AcctTbl,3,0),""))</f>
        <v>0</v>
      </c>
      <c r="K3780" s="29"/>
      <c r="L3780" s="28"/>
      <c r="M3780" s="31"/>
      <c r="N3780" s="29"/>
      <c r="O3780" s="32">
        <f>IF($B3780="",0,IF($U3780="IN",N($M3780),0))</f>
        <v>0</v>
      </c>
      <c r="P3780" s="32">
        <f>IF($B3780="",0,IF(OR($U3780="OUT",$U3780="TRF"),N($M3780),0))</f>
        <v>0</v>
      </c>
      <c r="Q3780" s="32">
        <f>IF($B3780="",0,IF(OR($U3780="OUT",$U3780="TRF"),N($M3780),0))</f>
        <v>0</v>
      </c>
      <c r="R3780" s="32">
        <f>IF($B3780="",0,IF($U3780="IN",N($M3780),0))</f>
        <v>0</v>
      </c>
      <c r="S3780" s="33">
        <f>IF($B3780="","",IF($M3780="","⚠ مبلغ",IF($E3780="","⚠ بانک عامل",IF(AND($U3780="TRF",$F3780=""),"⚠ بانک مقصد",IF(AND($V3780&lt;&gt;"NONE",$V3780&lt;&gt;"",$Z3780=""),"⚠ طرف حساب","✓")))))</f>
        <v>0</v>
      </c>
      <c r="T3780" s="29"/>
      <c r="U3780" s="27">
        <f>IFERROR(VLOOKUP($D3780,BankOpTbl,2,0),"")</f>
        <v>0</v>
      </c>
      <c r="V3780" s="27">
        <f>IFERROR(VLOOKUP($D3780,BankOpTbl,3,0),"")</f>
        <v>0</v>
      </c>
      <c r="W3780" s="27">
        <f>IFERROR(VLOOKUP($D3780,BankOpTbl,4,0),"")</f>
        <v>0</v>
      </c>
      <c r="X3780" s="27">
        <f>IF($E3780="","",IFERROR(VLOOKUP($E3780,BankTbl,4,0),""))</f>
        <v>0</v>
      </c>
      <c r="Y3780" s="27">
        <f>IF($F3780="","",IFERROR(VLOOKUP($F3780,BankTbl,4,0),""))</f>
        <v>0</v>
      </c>
      <c r="Z3780" s="27">
        <f>IF($B3780="","",IF($V3780="PICK",LEFT($N3780,5),IF($V3780="FIXED",$W3780,IF($V3780="CODE",$H3780,""))))</f>
        <v>0</v>
      </c>
    </row>
    <row r="3781" spans="1:26" ht="21" customHeight="1">
      <c r="A3781" s="27">
        <f>IF($B3781="","",COUNTA($B$13:$B3781))</f>
        <v>0</v>
      </c>
      <c r="B3781" s="28"/>
      <c r="C3781" s="28"/>
      <c r="D3781" s="29"/>
      <c r="E3781" s="29"/>
      <c r="F3781" s="29"/>
      <c r="G3781" s="28"/>
      <c r="H3781" s="28"/>
      <c r="I3781" s="30">
        <f>IF($H3781="","",IFERROR(VLOOKUP($H3781,AcctTbl,2,0),"کد ناشناخته"))</f>
        <v>0</v>
      </c>
      <c r="J3781" s="27">
        <f>IF($H3781="","",IFERROR(VLOOKUP($H3781,AcctTbl,3,0),""))</f>
        <v>0</v>
      </c>
      <c r="K3781" s="29"/>
      <c r="L3781" s="28"/>
      <c r="M3781" s="31"/>
      <c r="N3781" s="29"/>
      <c r="O3781" s="32">
        <f>IF($B3781="",0,IF($U3781="IN",N($M3781),0))</f>
        <v>0</v>
      </c>
      <c r="P3781" s="32">
        <f>IF($B3781="",0,IF(OR($U3781="OUT",$U3781="TRF"),N($M3781),0))</f>
        <v>0</v>
      </c>
      <c r="Q3781" s="32">
        <f>IF($B3781="",0,IF(OR($U3781="OUT",$U3781="TRF"),N($M3781),0))</f>
        <v>0</v>
      </c>
      <c r="R3781" s="32">
        <f>IF($B3781="",0,IF($U3781="IN",N($M3781),0))</f>
        <v>0</v>
      </c>
      <c r="S3781" s="33">
        <f>IF($B3781="","",IF($M3781="","⚠ مبلغ",IF($E3781="","⚠ بانک عامل",IF(AND($U3781="TRF",$F3781=""),"⚠ بانک مقصد",IF(AND($V3781&lt;&gt;"NONE",$V3781&lt;&gt;"",$Z3781=""),"⚠ طرف حساب","✓")))))</f>
        <v>0</v>
      </c>
      <c r="T3781" s="29"/>
      <c r="U3781" s="27">
        <f>IFERROR(VLOOKUP($D3781,BankOpTbl,2,0),"")</f>
        <v>0</v>
      </c>
      <c r="V3781" s="27">
        <f>IFERROR(VLOOKUP($D3781,BankOpTbl,3,0),"")</f>
        <v>0</v>
      </c>
      <c r="W3781" s="27">
        <f>IFERROR(VLOOKUP($D3781,BankOpTbl,4,0),"")</f>
        <v>0</v>
      </c>
      <c r="X3781" s="27">
        <f>IF($E3781="","",IFERROR(VLOOKUP($E3781,BankTbl,4,0),""))</f>
        <v>0</v>
      </c>
      <c r="Y3781" s="27">
        <f>IF($F3781="","",IFERROR(VLOOKUP($F3781,BankTbl,4,0),""))</f>
        <v>0</v>
      </c>
      <c r="Z3781" s="27">
        <f>IF($B3781="","",IF($V3781="PICK",LEFT($N3781,5),IF($V3781="FIXED",$W3781,IF($V3781="CODE",$H3781,""))))</f>
        <v>0</v>
      </c>
    </row>
    <row r="3782" spans="1:26" ht="21" customHeight="1">
      <c r="A3782" s="27">
        <f>IF($B3782="","",COUNTA($B$13:$B3782))</f>
        <v>0</v>
      </c>
      <c r="B3782" s="28"/>
      <c r="C3782" s="28"/>
      <c r="D3782" s="29"/>
      <c r="E3782" s="29"/>
      <c r="F3782" s="29"/>
      <c r="G3782" s="28"/>
      <c r="H3782" s="28"/>
      <c r="I3782" s="30">
        <f>IF($H3782="","",IFERROR(VLOOKUP($H3782,AcctTbl,2,0),"کد ناشناخته"))</f>
        <v>0</v>
      </c>
      <c r="J3782" s="27">
        <f>IF($H3782="","",IFERROR(VLOOKUP($H3782,AcctTbl,3,0),""))</f>
        <v>0</v>
      </c>
      <c r="K3782" s="29"/>
      <c r="L3782" s="28"/>
      <c r="M3782" s="31"/>
      <c r="N3782" s="29"/>
      <c r="O3782" s="32">
        <f>IF($B3782="",0,IF($U3782="IN",N($M3782),0))</f>
        <v>0</v>
      </c>
      <c r="P3782" s="32">
        <f>IF($B3782="",0,IF(OR($U3782="OUT",$U3782="TRF"),N($M3782),0))</f>
        <v>0</v>
      </c>
      <c r="Q3782" s="32">
        <f>IF($B3782="",0,IF(OR($U3782="OUT",$U3782="TRF"),N($M3782),0))</f>
        <v>0</v>
      </c>
      <c r="R3782" s="32">
        <f>IF($B3782="",0,IF($U3782="IN",N($M3782),0))</f>
        <v>0</v>
      </c>
      <c r="S3782" s="33">
        <f>IF($B3782="","",IF($M3782="","⚠ مبلغ",IF($E3782="","⚠ بانک عامل",IF(AND($U3782="TRF",$F3782=""),"⚠ بانک مقصد",IF(AND($V3782&lt;&gt;"NONE",$V3782&lt;&gt;"",$Z3782=""),"⚠ طرف حساب","✓")))))</f>
        <v>0</v>
      </c>
      <c r="T3782" s="29"/>
      <c r="U3782" s="27">
        <f>IFERROR(VLOOKUP($D3782,BankOpTbl,2,0),"")</f>
        <v>0</v>
      </c>
      <c r="V3782" s="27">
        <f>IFERROR(VLOOKUP($D3782,BankOpTbl,3,0),"")</f>
        <v>0</v>
      </c>
      <c r="W3782" s="27">
        <f>IFERROR(VLOOKUP($D3782,BankOpTbl,4,0),"")</f>
        <v>0</v>
      </c>
      <c r="X3782" s="27">
        <f>IF($E3782="","",IFERROR(VLOOKUP($E3782,BankTbl,4,0),""))</f>
        <v>0</v>
      </c>
      <c r="Y3782" s="27">
        <f>IF($F3782="","",IFERROR(VLOOKUP($F3782,BankTbl,4,0),""))</f>
        <v>0</v>
      </c>
      <c r="Z3782" s="27">
        <f>IF($B3782="","",IF($V3782="PICK",LEFT($N3782,5),IF($V3782="FIXED",$W3782,IF($V3782="CODE",$H3782,""))))</f>
        <v>0</v>
      </c>
    </row>
    <row r="3783" spans="1:26" ht="21" customHeight="1">
      <c r="A3783" s="27">
        <f>IF($B3783="","",COUNTA($B$13:$B3783))</f>
        <v>0</v>
      </c>
      <c r="B3783" s="28"/>
      <c r="C3783" s="28"/>
      <c r="D3783" s="29"/>
      <c r="E3783" s="29"/>
      <c r="F3783" s="29"/>
      <c r="G3783" s="28"/>
      <c r="H3783" s="28"/>
      <c r="I3783" s="30">
        <f>IF($H3783="","",IFERROR(VLOOKUP($H3783,AcctTbl,2,0),"کد ناشناخته"))</f>
        <v>0</v>
      </c>
      <c r="J3783" s="27">
        <f>IF($H3783="","",IFERROR(VLOOKUP($H3783,AcctTbl,3,0),""))</f>
        <v>0</v>
      </c>
      <c r="K3783" s="29"/>
      <c r="L3783" s="28"/>
      <c r="M3783" s="31"/>
      <c r="N3783" s="29"/>
      <c r="O3783" s="32">
        <f>IF($B3783="",0,IF($U3783="IN",N($M3783),0))</f>
        <v>0</v>
      </c>
      <c r="P3783" s="32">
        <f>IF($B3783="",0,IF(OR($U3783="OUT",$U3783="TRF"),N($M3783),0))</f>
        <v>0</v>
      </c>
      <c r="Q3783" s="32">
        <f>IF($B3783="",0,IF(OR($U3783="OUT",$U3783="TRF"),N($M3783),0))</f>
        <v>0</v>
      </c>
      <c r="R3783" s="32">
        <f>IF($B3783="",0,IF($U3783="IN",N($M3783),0))</f>
        <v>0</v>
      </c>
      <c r="S3783" s="33">
        <f>IF($B3783="","",IF($M3783="","⚠ مبلغ",IF($E3783="","⚠ بانک عامل",IF(AND($U3783="TRF",$F3783=""),"⚠ بانک مقصد",IF(AND($V3783&lt;&gt;"NONE",$V3783&lt;&gt;"",$Z3783=""),"⚠ طرف حساب","✓")))))</f>
        <v>0</v>
      </c>
      <c r="T3783" s="29"/>
      <c r="U3783" s="27">
        <f>IFERROR(VLOOKUP($D3783,BankOpTbl,2,0),"")</f>
        <v>0</v>
      </c>
      <c r="V3783" s="27">
        <f>IFERROR(VLOOKUP($D3783,BankOpTbl,3,0),"")</f>
        <v>0</v>
      </c>
      <c r="W3783" s="27">
        <f>IFERROR(VLOOKUP($D3783,BankOpTbl,4,0),"")</f>
        <v>0</v>
      </c>
      <c r="X3783" s="27">
        <f>IF($E3783="","",IFERROR(VLOOKUP($E3783,BankTbl,4,0),""))</f>
        <v>0</v>
      </c>
      <c r="Y3783" s="27">
        <f>IF($F3783="","",IFERROR(VLOOKUP($F3783,BankTbl,4,0),""))</f>
        <v>0</v>
      </c>
      <c r="Z3783" s="27">
        <f>IF($B3783="","",IF($V3783="PICK",LEFT($N3783,5),IF($V3783="FIXED",$W3783,IF($V3783="CODE",$H3783,""))))</f>
        <v>0</v>
      </c>
    </row>
    <row r="3784" spans="1:26" ht="21" customHeight="1">
      <c r="A3784" s="27">
        <f>IF($B3784="","",COUNTA($B$13:$B3784))</f>
        <v>0</v>
      </c>
      <c r="B3784" s="28"/>
      <c r="C3784" s="28"/>
      <c r="D3784" s="29"/>
      <c r="E3784" s="29"/>
      <c r="F3784" s="29"/>
      <c r="G3784" s="28"/>
      <c r="H3784" s="28"/>
      <c r="I3784" s="30">
        <f>IF($H3784="","",IFERROR(VLOOKUP($H3784,AcctTbl,2,0),"کد ناشناخته"))</f>
        <v>0</v>
      </c>
      <c r="J3784" s="27">
        <f>IF($H3784="","",IFERROR(VLOOKUP($H3784,AcctTbl,3,0),""))</f>
        <v>0</v>
      </c>
      <c r="K3784" s="29"/>
      <c r="L3784" s="28"/>
      <c r="M3784" s="31"/>
      <c r="N3784" s="29"/>
      <c r="O3784" s="32">
        <f>IF($B3784="",0,IF($U3784="IN",N($M3784),0))</f>
        <v>0</v>
      </c>
      <c r="P3784" s="32">
        <f>IF($B3784="",0,IF(OR($U3784="OUT",$U3784="TRF"),N($M3784),0))</f>
        <v>0</v>
      </c>
      <c r="Q3784" s="32">
        <f>IF($B3784="",0,IF(OR($U3784="OUT",$U3784="TRF"),N($M3784),0))</f>
        <v>0</v>
      </c>
      <c r="R3784" s="32">
        <f>IF($B3784="",0,IF($U3784="IN",N($M3784),0))</f>
        <v>0</v>
      </c>
      <c r="S3784" s="33">
        <f>IF($B3784="","",IF($M3784="","⚠ مبلغ",IF($E3784="","⚠ بانک عامل",IF(AND($U3784="TRF",$F3784=""),"⚠ بانک مقصد",IF(AND($V3784&lt;&gt;"NONE",$V3784&lt;&gt;"",$Z3784=""),"⚠ طرف حساب","✓")))))</f>
        <v>0</v>
      </c>
      <c r="T3784" s="29"/>
      <c r="U3784" s="27">
        <f>IFERROR(VLOOKUP($D3784,BankOpTbl,2,0),"")</f>
        <v>0</v>
      </c>
      <c r="V3784" s="27">
        <f>IFERROR(VLOOKUP($D3784,BankOpTbl,3,0),"")</f>
        <v>0</v>
      </c>
      <c r="W3784" s="27">
        <f>IFERROR(VLOOKUP($D3784,BankOpTbl,4,0),"")</f>
        <v>0</v>
      </c>
      <c r="X3784" s="27">
        <f>IF($E3784="","",IFERROR(VLOOKUP($E3784,BankTbl,4,0),""))</f>
        <v>0</v>
      </c>
      <c r="Y3784" s="27">
        <f>IF($F3784="","",IFERROR(VLOOKUP($F3784,BankTbl,4,0),""))</f>
        <v>0</v>
      </c>
      <c r="Z3784" s="27">
        <f>IF($B3784="","",IF($V3784="PICK",LEFT($N3784,5),IF($V3784="FIXED",$W3784,IF($V3784="CODE",$H3784,""))))</f>
        <v>0</v>
      </c>
    </row>
    <row r="3785" spans="1:26" ht="21" customHeight="1">
      <c r="A3785" s="27">
        <f>IF($B3785="","",COUNTA($B$13:$B3785))</f>
        <v>0</v>
      </c>
      <c r="B3785" s="28"/>
      <c r="C3785" s="28"/>
      <c r="D3785" s="29"/>
      <c r="E3785" s="29"/>
      <c r="F3785" s="29"/>
      <c r="G3785" s="28"/>
      <c r="H3785" s="28"/>
      <c r="I3785" s="30">
        <f>IF($H3785="","",IFERROR(VLOOKUP($H3785,AcctTbl,2,0),"کد ناشناخته"))</f>
        <v>0</v>
      </c>
      <c r="J3785" s="27">
        <f>IF($H3785="","",IFERROR(VLOOKUP($H3785,AcctTbl,3,0),""))</f>
        <v>0</v>
      </c>
      <c r="K3785" s="29"/>
      <c r="L3785" s="28"/>
      <c r="M3785" s="31"/>
      <c r="N3785" s="29"/>
      <c r="O3785" s="32">
        <f>IF($B3785="",0,IF($U3785="IN",N($M3785),0))</f>
        <v>0</v>
      </c>
      <c r="P3785" s="32">
        <f>IF($B3785="",0,IF(OR($U3785="OUT",$U3785="TRF"),N($M3785),0))</f>
        <v>0</v>
      </c>
      <c r="Q3785" s="32">
        <f>IF($B3785="",0,IF(OR($U3785="OUT",$U3785="TRF"),N($M3785),0))</f>
        <v>0</v>
      </c>
      <c r="R3785" s="32">
        <f>IF($B3785="",0,IF($U3785="IN",N($M3785),0))</f>
        <v>0</v>
      </c>
      <c r="S3785" s="33">
        <f>IF($B3785="","",IF($M3785="","⚠ مبلغ",IF($E3785="","⚠ بانک عامل",IF(AND($U3785="TRF",$F3785=""),"⚠ بانک مقصد",IF(AND($V3785&lt;&gt;"NONE",$V3785&lt;&gt;"",$Z3785=""),"⚠ طرف حساب","✓")))))</f>
        <v>0</v>
      </c>
      <c r="T3785" s="29"/>
      <c r="U3785" s="27">
        <f>IFERROR(VLOOKUP($D3785,BankOpTbl,2,0),"")</f>
        <v>0</v>
      </c>
      <c r="V3785" s="27">
        <f>IFERROR(VLOOKUP($D3785,BankOpTbl,3,0),"")</f>
        <v>0</v>
      </c>
      <c r="W3785" s="27">
        <f>IFERROR(VLOOKUP($D3785,BankOpTbl,4,0),"")</f>
        <v>0</v>
      </c>
      <c r="X3785" s="27">
        <f>IF($E3785="","",IFERROR(VLOOKUP($E3785,BankTbl,4,0),""))</f>
        <v>0</v>
      </c>
      <c r="Y3785" s="27">
        <f>IF($F3785="","",IFERROR(VLOOKUP($F3785,BankTbl,4,0),""))</f>
        <v>0</v>
      </c>
      <c r="Z3785" s="27">
        <f>IF($B3785="","",IF($V3785="PICK",LEFT($N3785,5),IF($V3785="FIXED",$W3785,IF($V3785="CODE",$H3785,""))))</f>
        <v>0</v>
      </c>
    </row>
    <row r="3786" spans="1:26" ht="21" customHeight="1">
      <c r="A3786" s="27">
        <f>IF($B3786="","",COUNTA($B$13:$B3786))</f>
        <v>0</v>
      </c>
      <c r="B3786" s="28"/>
      <c r="C3786" s="28"/>
      <c r="D3786" s="29"/>
      <c r="E3786" s="29"/>
      <c r="F3786" s="29"/>
      <c r="G3786" s="28"/>
      <c r="H3786" s="28"/>
      <c r="I3786" s="30">
        <f>IF($H3786="","",IFERROR(VLOOKUP($H3786,AcctTbl,2,0),"کد ناشناخته"))</f>
        <v>0</v>
      </c>
      <c r="J3786" s="27">
        <f>IF($H3786="","",IFERROR(VLOOKUP($H3786,AcctTbl,3,0),""))</f>
        <v>0</v>
      </c>
      <c r="K3786" s="29"/>
      <c r="L3786" s="28"/>
      <c r="M3786" s="31"/>
      <c r="N3786" s="29"/>
      <c r="O3786" s="32">
        <f>IF($B3786="",0,IF($U3786="IN",N($M3786),0))</f>
        <v>0</v>
      </c>
      <c r="P3786" s="32">
        <f>IF($B3786="",0,IF(OR($U3786="OUT",$U3786="TRF"),N($M3786),0))</f>
        <v>0</v>
      </c>
      <c r="Q3786" s="32">
        <f>IF($B3786="",0,IF(OR($U3786="OUT",$U3786="TRF"),N($M3786),0))</f>
        <v>0</v>
      </c>
      <c r="R3786" s="32">
        <f>IF($B3786="",0,IF($U3786="IN",N($M3786),0))</f>
        <v>0</v>
      </c>
      <c r="S3786" s="33">
        <f>IF($B3786="","",IF($M3786="","⚠ مبلغ",IF($E3786="","⚠ بانک عامل",IF(AND($U3786="TRF",$F3786=""),"⚠ بانک مقصد",IF(AND($V3786&lt;&gt;"NONE",$V3786&lt;&gt;"",$Z3786=""),"⚠ طرف حساب","✓")))))</f>
        <v>0</v>
      </c>
      <c r="T3786" s="29"/>
      <c r="U3786" s="27">
        <f>IFERROR(VLOOKUP($D3786,BankOpTbl,2,0),"")</f>
        <v>0</v>
      </c>
      <c r="V3786" s="27">
        <f>IFERROR(VLOOKUP($D3786,BankOpTbl,3,0),"")</f>
        <v>0</v>
      </c>
      <c r="W3786" s="27">
        <f>IFERROR(VLOOKUP($D3786,BankOpTbl,4,0),"")</f>
        <v>0</v>
      </c>
      <c r="X3786" s="27">
        <f>IF($E3786="","",IFERROR(VLOOKUP($E3786,BankTbl,4,0),""))</f>
        <v>0</v>
      </c>
      <c r="Y3786" s="27">
        <f>IF($F3786="","",IFERROR(VLOOKUP($F3786,BankTbl,4,0),""))</f>
        <v>0</v>
      </c>
      <c r="Z3786" s="27">
        <f>IF($B3786="","",IF($V3786="PICK",LEFT($N3786,5),IF($V3786="FIXED",$W3786,IF($V3786="CODE",$H3786,""))))</f>
        <v>0</v>
      </c>
    </row>
    <row r="3787" spans="1:26" ht="21" customHeight="1">
      <c r="A3787" s="27">
        <f>IF($B3787="","",COUNTA($B$13:$B3787))</f>
        <v>0</v>
      </c>
      <c r="B3787" s="28"/>
      <c r="C3787" s="28"/>
      <c r="D3787" s="29"/>
      <c r="E3787" s="29"/>
      <c r="F3787" s="29"/>
      <c r="G3787" s="28"/>
      <c r="H3787" s="28"/>
      <c r="I3787" s="30">
        <f>IF($H3787="","",IFERROR(VLOOKUP($H3787,AcctTbl,2,0),"کد ناشناخته"))</f>
        <v>0</v>
      </c>
      <c r="J3787" s="27">
        <f>IF($H3787="","",IFERROR(VLOOKUP($H3787,AcctTbl,3,0),""))</f>
        <v>0</v>
      </c>
      <c r="K3787" s="29"/>
      <c r="L3787" s="28"/>
      <c r="M3787" s="31"/>
      <c r="N3787" s="29"/>
      <c r="O3787" s="32">
        <f>IF($B3787="",0,IF($U3787="IN",N($M3787),0))</f>
        <v>0</v>
      </c>
      <c r="P3787" s="32">
        <f>IF($B3787="",0,IF(OR($U3787="OUT",$U3787="TRF"),N($M3787),0))</f>
        <v>0</v>
      </c>
      <c r="Q3787" s="32">
        <f>IF($B3787="",0,IF(OR($U3787="OUT",$U3787="TRF"),N($M3787),0))</f>
        <v>0</v>
      </c>
      <c r="R3787" s="32">
        <f>IF($B3787="",0,IF($U3787="IN",N($M3787),0))</f>
        <v>0</v>
      </c>
      <c r="S3787" s="33">
        <f>IF($B3787="","",IF($M3787="","⚠ مبلغ",IF($E3787="","⚠ بانک عامل",IF(AND($U3787="TRF",$F3787=""),"⚠ بانک مقصد",IF(AND($V3787&lt;&gt;"NONE",$V3787&lt;&gt;"",$Z3787=""),"⚠ طرف حساب","✓")))))</f>
        <v>0</v>
      </c>
      <c r="T3787" s="29"/>
      <c r="U3787" s="27">
        <f>IFERROR(VLOOKUP($D3787,BankOpTbl,2,0),"")</f>
        <v>0</v>
      </c>
      <c r="V3787" s="27">
        <f>IFERROR(VLOOKUP($D3787,BankOpTbl,3,0),"")</f>
        <v>0</v>
      </c>
      <c r="W3787" s="27">
        <f>IFERROR(VLOOKUP($D3787,BankOpTbl,4,0),"")</f>
        <v>0</v>
      </c>
      <c r="X3787" s="27">
        <f>IF($E3787="","",IFERROR(VLOOKUP($E3787,BankTbl,4,0),""))</f>
        <v>0</v>
      </c>
      <c r="Y3787" s="27">
        <f>IF($F3787="","",IFERROR(VLOOKUP($F3787,BankTbl,4,0),""))</f>
        <v>0</v>
      </c>
      <c r="Z3787" s="27">
        <f>IF($B3787="","",IF($V3787="PICK",LEFT($N3787,5),IF($V3787="FIXED",$W3787,IF($V3787="CODE",$H3787,""))))</f>
        <v>0</v>
      </c>
    </row>
    <row r="3788" spans="1:26" ht="21" customHeight="1">
      <c r="A3788" s="27">
        <f>IF($B3788="","",COUNTA($B$13:$B3788))</f>
        <v>0</v>
      </c>
      <c r="B3788" s="28"/>
      <c r="C3788" s="28"/>
      <c r="D3788" s="29"/>
      <c r="E3788" s="29"/>
      <c r="F3788" s="29"/>
      <c r="G3788" s="28"/>
      <c r="H3788" s="28"/>
      <c r="I3788" s="30">
        <f>IF($H3788="","",IFERROR(VLOOKUP($H3788,AcctTbl,2,0),"کد ناشناخته"))</f>
        <v>0</v>
      </c>
      <c r="J3788" s="27">
        <f>IF($H3788="","",IFERROR(VLOOKUP($H3788,AcctTbl,3,0),""))</f>
        <v>0</v>
      </c>
      <c r="K3788" s="29"/>
      <c r="L3788" s="28"/>
      <c r="M3788" s="31"/>
      <c r="N3788" s="29"/>
      <c r="O3788" s="32">
        <f>IF($B3788="",0,IF($U3788="IN",N($M3788),0))</f>
        <v>0</v>
      </c>
      <c r="P3788" s="32">
        <f>IF($B3788="",0,IF(OR($U3788="OUT",$U3788="TRF"),N($M3788),0))</f>
        <v>0</v>
      </c>
      <c r="Q3788" s="32">
        <f>IF($B3788="",0,IF(OR($U3788="OUT",$U3788="TRF"),N($M3788),0))</f>
        <v>0</v>
      </c>
      <c r="R3788" s="32">
        <f>IF($B3788="",0,IF($U3788="IN",N($M3788),0))</f>
        <v>0</v>
      </c>
      <c r="S3788" s="33">
        <f>IF($B3788="","",IF($M3788="","⚠ مبلغ",IF($E3788="","⚠ بانک عامل",IF(AND($U3788="TRF",$F3788=""),"⚠ بانک مقصد",IF(AND($V3788&lt;&gt;"NONE",$V3788&lt;&gt;"",$Z3788=""),"⚠ طرف حساب","✓")))))</f>
        <v>0</v>
      </c>
      <c r="T3788" s="29"/>
      <c r="U3788" s="27">
        <f>IFERROR(VLOOKUP($D3788,BankOpTbl,2,0),"")</f>
        <v>0</v>
      </c>
      <c r="V3788" s="27">
        <f>IFERROR(VLOOKUP($D3788,BankOpTbl,3,0),"")</f>
        <v>0</v>
      </c>
      <c r="W3788" s="27">
        <f>IFERROR(VLOOKUP($D3788,BankOpTbl,4,0),"")</f>
        <v>0</v>
      </c>
      <c r="X3788" s="27">
        <f>IF($E3788="","",IFERROR(VLOOKUP($E3788,BankTbl,4,0),""))</f>
        <v>0</v>
      </c>
      <c r="Y3788" s="27">
        <f>IF($F3788="","",IFERROR(VLOOKUP($F3788,BankTbl,4,0),""))</f>
        <v>0</v>
      </c>
      <c r="Z3788" s="27">
        <f>IF($B3788="","",IF($V3788="PICK",LEFT($N3788,5),IF($V3788="FIXED",$W3788,IF($V3788="CODE",$H3788,""))))</f>
        <v>0</v>
      </c>
    </row>
    <row r="3789" spans="1:26" ht="21" customHeight="1">
      <c r="A3789" s="27">
        <f>IF($B3789="","",COUNTA($B$13:$B3789))</f>
        <v>0</v>
      </c>
      <c r="B3789" s="28"/>
      <c r="C3789" s="28"/>
      <c r="D3789" s="29"/>
      <c r="E3789" s="29"/>
      <c r="F3789" s="29"/>
      <c r="G3789" s="28"/>
      <c r="H3789" s="28"/>
      <c r="I3789" s="30">
        <f>IF($H3789="","",IFERROR(VLOOKUP($H3789,AcctTbl,2,0),"کد ناشناخته"))</f>
        <v>0</v>
      </c>
      <c r="J3789" s="27">
        <f>IF($H3789="","",IFERROR(VLOOKUP($H3789,AcctTbl,3,0),""))</f>
        <v>0</v>
      </c>
      <c r="K3789" s="29"/>
      <c r="L3789" s="28"/>
      <c r="M3789" s="31"/>
      <c r="N3789" s="29"/>
      <c r="O3789" s="32">
        <f>IF($B3789="",0,IF($U3789="IN",N($M3789),0))</f>
        <v>0</v>
      </c>
      <c r="P3789" s="32">
        <f>IF($B3789="",0,IF(OR($U3789="OUT",$U3789="TRF"),N($M3789),0))</f>
        <v>0</v>
      </c>
      <c r="Q3789" s="32">
        <f>IF($B3789="",0,IF(OR($U3789="OUT",$U3789="TRF"),N($M3789),0))</f>
        <v>0</v>
      </c>
      <c r="R3789" s="32">
        <f>IF($B3789="",0,IF($U3789="IN",N($M3789),0))</f>
        <v>0</v>
      </c>
      <c r="S3789" s="33">
        <f>IF($B3789="","",IF($M3789="","⚠ مبلغ",IF($E3789="","⚠ بانک عامل",IF(AND($U3789="TRF",$F3789=""),"⚠ بانک مقصد",IF(AND($V3789&lt;&gt;"NONE",$V3789&lt;&gt;"",$Z3789=""),"⚠ طرف حساب","✓")))))</f>
        <v>0</v>
      </c>
      <c r="T3789" s="29"/>
      <c r="U3789" s="27">
        <f>IFERROR(VLOOKUP($D3789,BankOpTbl,2,0),"")</f>
        <v>0</v>
      </c>
      <c r="V3789" s="27">
        <f>IFERROR(VLOOKUP($D3789,BankOpTbl,3,0),"")</f>
        <v>0</v>
      </c>
      <c r="W3789" s="27">
        <f>IFERROR(VLOOKUP($D3789,BankOpTbl,4,0),"")</f>
        <v>0</v>
      </c>
      <c r="X3789" s="27">
        <f>IF($E3789="","",IFERROR(VLOOKUP($E3789,BankTbl,4,0),""))</f>
        <v>0</v>
      </c>
      <c r="Y3789" s="27">
        <f>IF($F3789="","",IFERROR(VLOOKUP($F3789,BankTbl,4,0),""))</f>
        <v>0</v>
      </c>
      <c r="Z3789" s="27">
        <f>IF($B3789="","",IF($V3789="PICK",LEFT($N3789,5),IF($V3789="FIXED",$W3789,IF($V3789="CODE",$H3789,""))))</f>
        <v>0</v>
      </c>
    </row>
    <row r="3790" spans="1:26" ht="21" customHeight="1">
      <c r="A3790" s="27">
        <f>IF($B3790="","",COUNTA($B$13:$B3790))</f>
        <v>0</v>
      </c>
      <c r="B3790" s="28"/>
      <c r="C3790" s="28"/>
      <c r="D3790" s="29"/>
      <c r="E3790" s="29"/>
      <c r="F3790" s="29"/>
      <c r="G3790" s="28"/>
      <c r="H3790" s="28"/>
      <c r="I3790" s="30">
        <f>IF($H3790="","",IFERROR(VLOOKUP($H3790,AcctTbl,2,0),"کد ناشناخته"))</f>
        <v>0</v>
      </c>
      <c r="J3790" s="27">
        <f>IF($H3790="","",IFERROR(VLOOKUP($H3790,AcctTbl,3,0),""))</f>
        <v>0</v>
      </c>
      <c r="K3790" s="29"/>
      <c r="L3790" s="28"/>
      <c r="M3790" s="31"/>
      <c r="N3790" s="29"/>
      <c r="O3790" s="32">
        <f>IF($B3790="",0,IF($U3790="IN",N($M3790),0))</f>
        <v>0</v>
      </c>
      <c r="P3790" s="32">
        <f>IF($B3790="",0,IF(OR($U3790="OUT",$U3790="TRF"),N($M3790),0))</f>
        <v>0</v>
      </c>
      <c r="Q3790" s="32">
        <f>IF($B3790="",0,IF(OR($U3790="OUT",$U3790="TRF"),N($M3790),0))</f>
        <v>0</v>
      </c>
      <c r="R3790" s="32">
        <f>IF($B3790="",0,IF($U3790="IN",N($M3790),0))</f>
        <v>0</v>
      </c>
      <c r="S3790" s="33">
        <f>IF($B3790="","",IF($M3790="","⚠ مبلغ",IF($E3790="","⚠ بانک عامل",IF(AND($U3790="TRF",$F3790=""),"⚠ بانک مقصد",IF(AND($V3790&lt;&gt;"NONE",$V3790&lt;&gt;"",$Z3790=""),"⚠ طرف حساب","✓")))))</f>
        <v>0</v>
      </c>
      <c r="T3790" s="29"/>
      <c r="U3790" s="27">
        <f>IFERROR(VLOOKUP($D3790,BankOpTbl,2,0),"")</f>
        <v>0</v>
      </c>
      <c r="V3790" s="27">
        <f>IFERROR(VLOOKUP($D3790,BankOpTbl,3,0),"")</f>
        <v>0</v>
      </c>
      <c r="W3790" s="27">
        <f>IFERROR(VLOOKUP($D3790,BankOpTbl,4,0),"")</f>
        <v>0</v>
      </c>
      <c r="X3790" s="27">
        <f>IF($E3790="","",IFERROR(VLOOKUP($E3790,BankTbl,4,0),""))</f>
        <v>0</v>
      </c>
      <c r="Y3790" s="27">
        <f>IF($F3790="","",IFERROR(VLOOKUP($F3790,BankTbl,4,0),""))</f>
        <v>0</v>
      </c>
      <c r="Z3790" s="27">
        <f>IF($B3790="","",IF($V3790="PICK",LEFT($N3790,5),IF($V3790="FIXED",$W3790,IF($V3790="CODE",$H3790,""))))</f>
        <v>0</v>
      </c>
    </row>
    <row r="3791" spans="1:26" ht="21" customHeight="1">
      <c r="A3791" s="27">
        <f>IF($B3791="","",COUNTA($B$13:$B3791))</f>
        <v>0</v>
      </c>
      <c r="B3791" s="28"/>
      <c r="C3791" s="28"/>
      <c r="D3791" s="29"/>
      <c r="E3791" s="29"/>
      <c r="F3791" s="29"/>
      <c r="G3791" s="28"/>
      <c r="H3791" s="28"/>
      <c r="I3791" s="30">
        <f>IF($H3791="","",IFERROR(VLOOKUP($H3791,AcctTbl,2,0),"کد ناشناخته"))</f>
        <v>0</v>
      </c>
      <c r="J3791" s="27">
        <f>IF($H3791="","",IFERROR(VLOOKUP($H3791,AcctTbl,3,0),""))</f>
        <v>0</v>
      </c>
      <c r="K3791" s="29"/>
      <c r="L3791" s="28"/>
      <c r="M3791" s="31"/>
      <c r="N3791" s="29"/>
      <c r="O3791" s="32">
        <f>IF($B3791="",0,IF($U3791="IN",N($M3791),0))</f>
        <v>0</v>
      </c>
      <c r="P3791" s="32">
        <f>IF($B3791="",0,IF(OR($U3791="OUT",$U3791="TRF"),N($M3791),0))</f>
        <v>0</v>
      </c>
      <c r="Q3791" s="32">
        <f>IF($B3791="",0,IF(OR($U3791="OUT",$U3791="TRF"),N($M3791),0))</f>
        <v>0</v>
      </c>
      <c r="R3791" s="32">
        <f>IF($B3791="",0,IF($U3791="IN",N($M3791),0))</f>
        <v>0</v>
      </c>
      <c r="S3791" s="33">
        <f>IF($B3791="","",IF($M3791="","⚠ مبلغ",IF($E3791="","⚠ بانک عامل",IF(AND($U3791="TRF",$F3791=""),"⚠ بانک مقصد",IF(AND($V3791&lt;&gt;"NONE",$V3791&lt;&gt;"",$Z3791=""),"⚠ طرف حساب","✓")))))</f>
        <v>0</v>
      </c>
      <c r="T3791" s="29"/>
      <c r="U3791" s="27">
        <f>IFERROR(VLOOKUP($D3791,BankOpTbl,2,0),"")</f>
        <v>0</v>
      </c>
      <c r="V3791" s="27">
        <f>IFERROR(VLOOKUP($D3791,BankOpTbl,3,0),"")</f>
        <v>0</v>
      </c>
      <c r="W3791" s="27">
        <f>IFERROR(VLOOKUP($D3791,BankOpTbl,4,0),"")</f>
        <v>0</v>
      </c>
      <c r="X3791" s="27">
        <f>IF($E3791="","",IFERROR(VLOOKUP($E3791,BankTbl,4,0),""))</f>
        <v>0</v>
      </c>
      <c r="Y3791" s="27">
        <f>IF($F3791="","",IFERROR(VLOOKUP($F3791,BankTbl,4,0),""))</f>
        <v>0</v>
      </c>
      <c r="Z3791" s="27">
        <f>IF($B3791="","",IF($V3791="PICK",LEFT($N3791,5),IF($V3791="FIXED",$W3791,IF($V3791="CODE",$H3791,""))))</f>
        <v>0</v>
      </c>
    </row>
    <row r="3792" spans="1:26" ht="21" customHeight="1">
      <c r="A3792" s="27">
        <f>IF($B3792="","",COUNTA($B$13:$B3792))</f>
        <v>0</v>
      </c>
      <c r="B3792" s="28"/>
      <c r="C3792" s="28"/>
      <c r="D3792" s="29"/>
      <c r="E3792" s="29"/>
      <c r="F3792" s="29"/>
      <c r="G3792" s="28"/>
      <c r="H3792" s="28"/>
      <c r="I3792" s="30">
        <f>IF($H3792="","",IFERROR(VLOOKUP($H3792,AcctTbl,2,0),"کد ناشناخته"))</f>
        <v>0</v>
      </c>
      <c r="J3792" s="27">
        <f>IF($H3792="","",IFERROR(VLOOKUP($H3792,AcctTbl,3,0),""))</f>
        <v>0</v>
      </c>
      <c r="K3792" s="29"/>
      <c r="L3792" s="28"/>
      <c r="M3792" s="31"/>
      <c r="N3792" s="29"/>
      <c r="O3792" s="32">
        <f>IF($B3792="",0,IF($U3792="IN",N($M3792),0))</f>
        <v>0</v>
      </c>
      <c r="P3792" s="32">
        <f>IF($B3792="",0,IF(OR($U3792="OUT",$U3792="TRF"),N($M3792),0))</f>
        <v>0</v>
      </c>
      <c r="Q3792" s="32">
        <f>IF($B3792="",0,IF(OR($U3792="OUT",$U3792="TRF"),N($M3792),0))</f>
        <v>0</v>
      </c>
      <c r="R3792" s="32">
        <f>IF($B3792="",0,IF($U3792="IN",N($M3792),0))</f>
        <v>0</v>
      </c>
      <c r="S3792" s="33">
        <f>IF($B3792="","",IF($M3792="","⚠ مبلغ",IF($E3792="","⚠ بانک عامل",IF(AND($U3792="TRF",$F3792=""),"⚠ بانک مقصد",IF(AND($V3792&lt;&gt;"NONE",$V3792&lt;&gt;"",$Z3792=""),"⚠ طرف حساب","✓")))))</f>
        <v>0</v>
      </c>
      <c r="T3792" s="29"/>
      <c r="U3792" s="27">
        <f>IFERROR(VLOOKUP($D3792,BankOpTbl,2,0),"")</f>
        <v>0</v>
      </c>
      <c r="V3792" s="27">
        <f>IFERROR(VLOOKUP($D3792,BankOpTbl,3,0),"")</f>
        <v>0</v>
      </c>
      <c r="W3792" s="27">
        <f>IFERROR(VLOOKUP($D3792,BankOpTbl,4,0),"")</f>
        <v>0</v>
      </c>
      <c r="X3792" s="27">
        <f>IF($E3792="","",IFERROR(VLOOKUP($E3792,BankTbl,4,0),""))</f>
        <v>0</v>
      </c>
      <c r="Y3792" s="27">
        <f>IF($F3792="","",IFERROR(VLOOKUP($F3792,BankTbl,4,0),""))</f>
        <v>0</v>
      </c>
      <c r="Z3792" s="27">
        <f>IF($B3792="","",IF($V3792="PICK",LEFT($N3792,5),IF($V3792="FIXED",$W3792,IF($V3792="CODE",$H3792,""))))</f>
        <v>0</v>
      </c>
    </row>
    <row r="3793" spans="1:26" ht="21" customHeight="1">
      <c r="A3793" s="27">
        <f>IF($B3793="","",COUNTA($B$13:$B3793))</f>
        <v>0</v>
      </c>
      <c r="B3793" s="28"/>
      <c r="C3793" s="28"/>
      <c r="D3793" s="29"/>
      <c r="E3793" s="29"/>
      <c r="F3793" s="29"/>
      <c r="G3793" s="28"/>
      <c r="H3793" s="28"/>
      <c r="I3793" s="30">
        <f>IF($H3793="","",IFERROR(VLOOKUP($H3793,AcctTbl,2,0),"کد ناشناخته"))</f>
        <v>0</v>
      </c>
      <c r="J3793" s="27">
        <f>IF($H3793="","",IFERROR(VLOOKUP($H3793,AcctTbl,3,0),""))</f>
        <v>0</v>
      </c>
      <c r="K3793" s="29"/>
      <c r="L3793" s="28"/>
      <c r="M3793" s="31"/>
      <c r="N3793" s="29"/>
      <c r="O3793" s="32">
        <f>IF($B3793="",0,IF($U3793="IN",N($M3793),0))</f>
        <v>0</v>
      </c>
      <c r="P3793" s="32">
        <f>IF($B3793="",0,IF(OR($U3793="OUT",$U3793="TRF"),N($M3793),0))</f>
        <v>0</v>
      </c>
      <c r="Q3793" s="32">
        <f>IF($B3793="",0,IF(OR($U3793="OUT",$U3793="TRF"),N($M3793),0))</f>
        <v>0</v>
      </c>
      <c r="R3793" s="32">
        <f>IF($B3793="",0,IF($U3793="IN",N($M3793),0))</f>
        <v>0</v>
      </c>
      <c r="S3793" s="33">
        <f>IF($B3793="","",IF($M3793="","⚠ مبلغ",IF($E3793="","⚠ بانک عامل",IF(AND($U3793="TRF",$F3793=""),"⚠ بانک مقصد",IF(AND($V3793&lt;&gt;"NONE",$V3793&lt;&gt;"",$Z3793=""),"⚠ طرف حساب","✓")))))</f>
        <v>0</v>
      </c>
      <c r="T3793" s="29"/>
      <c r="U3793" s="27">
        <f>IFERROR(VLOOKUP($D3793,BankOpTbl,2,0),"")</f>
        <v>0</v>
      </c>
      <c r="V3793" s="27">
        <f>IFERROR(VLOOKUP($D3793,BankOpTbl,3,0),"")</f>
        <v>0</v>
      </c>
      <c r="W3793" s="27">
        <f>IFERROR(VLOOKUP($D3793,BankOpTbl,4,0),"")</f>
        <v>0</v>
      </c>
      <c r="X3793" s="27">
        <f>IF($E3793="","",IFERROR(VLOOKUP($E3793,BankTbl,4,0),""))</f>
        <v>0</v>
      </c>
      <c r="Y3793" s="27">
        <f>IF($F3793="","",IFERROR(VLOOKUP($F3793,BankTbl,4,0),""))</f>
        <v>0</v>
      </c>
      <c r="Z3793" s="27">
        <f>IF($B3793="","",IF($V3793="PICK",LEFT($N3793,5),IF($V3793="FIXED",$W3793,IF($V3793="CODE",$H3793,""))))</f>
        <v>0</v>
      </c>
    </row>
    <row r="3794" spans="1:26" ht="21" customHeight="1">
      <c r="A3794" s="27">
        <f>IF($B3794="","",COUNTA($B$13:$B3794))</f>
        <v>0</v>
      </c>
      <c r="B3794" s="28"/>
      <c r="C3794" s="28"/>
      <c r="D3794" s="29"/>
      <c r="E3794" s="29"/>
      <c r="F3794" s="29"/>
      <c r="G3794" s="28"/>
      <c r="H3794" s="28"/>
      <c r="I3794" s="30">
        <f>IF($H3794="","",IFERROR(VLOOKUP($H3794,AcctTbl,2,0),"کد ناشناخته"))</f>
        <v>0</v>
      </c>
      <c r="J3794" s="27">
        <f>IF($H3794="","",IFERROR(VLOOKUP($H3794,AcctTbl,3,0),""))</f>
        <v>0</v>
      </c>
      <c r="K3794" s="29"/>
      <c r="L3794" s="28"/>
      <c r="M3794" s="31"/>
      <c r="N3794" s="29"/>
      <c r="O3794" s="32">
        <f>IF($B3794="",0,IF($U3794="IN",N($M3794),0))</f>
        <v>0</v>
      </c>
      <c r="P3794" s="32">
        <f>IF($B3794="",0,IF(OR($U3794="OUT",$U3794="TRF"),N($M3794),0))</f>
        <v>0</v>
      </c>
      <c r="Q3794" s="32">
        <f>IF($B3794="",0,IF(OR($U3794="OUT",$U3794="TRF"),N($M3794),0))</f>
        <v>0</v>
      </c>
      <c r="R3794" s="32">
        <f>IF($B3794="",0,IF($U3794="IN",N($M3794),0))</f>
        <v>0</v>
      </c>
      <c r="S3794" s="33">
        <f>IF($B3794="","",IF($M3794="","⚠ مبلغ",IF($E3794="","⚠ بانک عامل",IF(AND($U3794="TRF",$F3794=""),"⚠ بانک مقصد",IF(AND($V3794&lt;&gt;"NONE",$V3794&lt;&gt;"",$Z3794=""),"⚠ طرف حساب","✓")))))</f>
        <v>0</v>
      </c>
      <c r="T3794" s="29"/>
      <c r="U3794" s="27">
        <f>IFERROR(VLOOKUP($D3794,BankOpTbl,2,0),"")</f>
        <v>0</v>
      </c>
      <c r="V3794" s="27">
        <f>IFERROR(VLOOKUP($D3794,BankOpTbl,3,0),"")</f>
        <v>0</v>
      </c>
      <c r="W3794" s="27">
        <f>IFERROR(VLOOKUP($D3794,BankOpTbl,4,0),"")</f>
        <v>0</v>
      </c>
      <c r="X3794" s="27">
        <f>IF($E3794="","",IFERROR(VLOOKUP($E3794,BankTbl,4,0),""))</f>
        <v>0</v>
      </c>
      <c r="Y3794" s="27">
        <f>IF($F3794="","",IFERROR(VLOOKUP($F3794,BankTbl,4,0),""))</f>
        <v>0</v>
      </c>
      <c r="Z3794" s="27">
        <f>IF($B3794="","",IF($V3794="PICK",LEFT($N3794,5),IF($V3794="FIXED",$W3794,IF($V3794="CODE",$H3794,""))))</f>
        <v>0</v>
      </c>
    </row>
    <row r="3795" spans="1:26" ht="21" customHeight="1">
      <c r="A3795" s="27">
        <f>IF($B3795="","",COUNTA($B$13:$B3795))</f>
        <v>0</v>
      </c>
      <c r="B3795" s="28"/>
      <c r="C3795" s="28"/>
      <c r="D3795" s="29"/>
      <c r="E3795" s="29"/>
      <c r="F3795" s="29"/>
      <c r="G3795" s="28"/>
      <c r="H3795" s="28"/>
      <c r="I3795" s="30">
        <f>IF($H3795="","",IFERROR(VLOOKUP($H3795,AcctTbl,2,0),"کد ناشناخته"))</f>
        <v>0</v>
      </c>
      <c r="J3795" s="27">
        <f>IF($H3795="","",IFERROR(VLOOKUP($H3795,AcctTbl,3,0),""))</f>
        <v>0</v>
      </c>
      <c r="K3795" s="29"/>
      <c r="L3795" s="28"/>
      <c r="M3795" s="31"/>
      <c r="N3795" s="29"/>
      <c r="O3795" s="32">
        <f>IF($B3795="",0,IF($U3795="IN",N($M3795),0))</f>
        <v>0</v>
      </c>
      <c r="P3795" s="32">
        <f>IF($B3795="",0,IF(OR($U3795="OUT",$U3795="TRF"),N($M3795),0))</f>
        <v>0</v>
      </c>
      <c r="Q3795" s="32">
        <f>IF($B3795="",0,IF(OR($U3795="OUT",$U3795="TRF"),N($M3795),0))</f>
        <v>0</v>
      </c>
      <c r="R3795" s="32">
        <f>IF($B3795="",0,IF($U3795="IN",N($M3795),0))</f>
        <v>0</v>
      </c>
      <c r="S3795" s="33">
        <f>IF($B3795="","",IF($M3795="","⚠ مبلغ",IF($E3795="","⚠ بانک عامل",IF(AND($U3795="TRF",$F3795=""),"⚠ بانک مقصد",IF(AND($V3795&lt;&gt;"NONE",$V3795&lt;&gt;"",$Z3795=""),"⚠ طرف حساب","✓")))))</f>
        <v>0</v>
      </c>
      <c r="T3795" s="29"/>
      <c r="U3795" s="27">
        <f>IFERROR(VLOOKUP($D3795,BankOpTbl,2,0),"")</f>
        <v>0</v>
      </c>
      <c r="V3795" s="27">
        <f>IFERROR(VLOOKUP($D3795,BankOpTbl,3,0),"")</f>
        <v>0</v>
      </c>
      <c r="W3795" s="27">
        <f>IFERROR(VLOOKUP($D3795,BankOpTbl,4,0),"")</f>
        <v>0</v>
      </c>
      <c r="X3795" s="27">
        <f>IF($E3795="","",IFERROR(VLOOKUP($E3795,BankTbl,4,0),""))</f>
        <v>0</v>
      </c>
      <c r="Y3795" s="27">
        <f>IF($F3795="","",IFERROR(VLOOKUP($F3795,BankTbl,4,0),""))</f>
        <v>0</v>
      </c>
      <c r="Z3795" s="27">
        <f>IF($B3795="","",IF($V3795="PICK",LEFT($N3795,5),IF($V3795="FIXED",$W3795,IF($V3795="CODE",$H3795,""))))</f>
        <v>0</v>
      </c>
    </row>
    <row r="3796" spans="1:26" ht="21" customHeight="1">
      <c r="A3796" s="27">
        <f>IF($B3796="","",COUNTA($B$13:$B3796))</f>
        <v>0</v>
      </c>
      <c r="B3796" s="28"/>
      <c r="C3796" s="28"/>
      <c r="D3796" s="29"/>
      <c r="E3796" s="29"/>
      <c r="F3796" s="29"/>
      <c r="G3796" s="28"/>
      <c r="H3796" s="28"/>
      <c r="I3796" s="30">
        <f>IF($H3796="","",IFERROR(VLOOKUP($H3796,AcctTbl,2,0),"کد ناشناخته"))</f>
        <v>0</v>
      </c>
      <c r="J3796" s="27">
        <f>IF($H3796="","",IFERROR(VLOOKUP($H3796,AcctTbl,3,0),""))</f>
        <v>0</v>
      </c>
      <c r="K3796" s="29"/>
      <c r="L3796" s="28"/>
      <c r="M3796" s="31"/>
      <c r="N3796" s="29"/>
      <c r="O3796" s="32">
        <f>IF($B3796="",0,IF($U3796="IN",N($M3796),0))</f>
        <v>0</v>
      </c>
      <c r="P3796" s="32">
        <f>IF($B3796="",0,IF(OR($U3796="OUT",$U3796="TRF"),N($M3796),0))</f>
        <v>0</v>
      </c>
      <c r="Q3796" s="32">
        <f>IF($B3796="",0,IF(OR($U3796="OUT",$U3796="TRF"),N($M3796),0))</f>
        <v>0</v>
      </c>
      <c r="R3796" s="32">
        <f>IF($B3796="",0,IF($U3796="IN",N($M3796),0))</f>
        <v>0</v>
      </c>
      <c r="S3796" s="33">
        <f>IF($B3796="","",IF($M3796="","⚠ مبلغ",IF($E3796="","⚠ بانک عامل",IF(AND($U3796="TRF",$F3796=""),"⚠ بانک مقصد",IF(AND($V3796&lt;&gt;"NONE",$V3796&lt;&gt;"",$Z3796=""),"⚠ طرف حساب","✓")))))</f>
        <v>0</v>
      </c>
      <c r="T3796" s="29"/>
      <c r="U3796" s="27">
        <f>IFERROR(VLOOKUP($D3796,BankOpTbl,2,0),"")</f>
        <v>0</v>
      </c>
      <c r="V3796" s="27">
        <f>IFERROR(VLOOKUP($D3796,BankOpTbl,3,0),"")</f>
        <v>0</v>
      </c>
      <c r="W3796" s="27">
        <f>IFERROR(VLOOKUP($D3796,BankOpTbl,4,0),"")</f>
        <v>0</v>
      </c>
      <c r="X3796" s="27">
        <f>IF($E3796="","",IFERROR(VLOOKUP($E3796,BankTbl,4,0),""))</f>
        <v>0</v>
      </c>
      <c r="Y3796" s="27">
        <f>IF($F3796="","",IFERROR(VLOOKUP($F3796,BankTbl,4,0),""))</f>
        <v>0</v>
      </c>
      <c r="Z3796" s="27">
        <f>IF($B3796="","",IF($V3796="PICK",LEFT($N3796,5),IF($V3796="FIXED",$W3796,IF($V3796="CODE",$H3796,""))))</f>
        <v>0</v>
      </c>
    </row>
    <row r="3797" spans="1:26" ht="21" customHeight="1">
      <c r="A3797" s="27">
        <f>IF($B3797="","",COUNTA($B$13:$B3797))</f>
        <v>0</v>
      </c>
      <c r="B3797" s="28"/>
      <c r="C3797" s="28"/>
      <c r="D3797" s="29"/>
      <c r="E3797" s="29"/>
      <c r="F3797" s="29"/>
      <c r="G3797" s="28"/>
      <c r="H3797" s="28"/>
      <c r="I3797" s="30">
        <f>IF($H3797="","",IFERROR(VLOOKUP($H3797,AcctTbl,2,0),"کد ناشناخته"))</f>
        <v>0</v>
      </c>
      <c r="J3797" s="27">
        <f>IF($H3797="","",IFERROR(VLOOKUP($H3797,AcctTbl,3,0),""))</f>
        <v>0</v>
      </c>
      <c r="K3797" s="29"/>
      <c r="L3797" s="28"/>
      <c r="M3797" s="31"/>
      <c r="N3797" s="29"/>
      <c r="O3797" s="32">
        <f>IF($B3797="",0,IF($U3797="IN",N($M3797),0))</f>
        <v>0</v>
      </c>
      <c r="P3797" s="32">
        <f>IF($B3797="",0,IF(OR($U3797="OUT",$U3797="TRF"),N($M3797),0))</f>
        <v>0</v>
      </c>
      <c r="Q3797" s="32">
        <f>IF($B3797="",0,IF(OR($U3797="OUT",$U3797="TRF"),N($M3797),0))</f>
        <v>0</v>
      </c>
      <c r="R3797" s="32">
        <f>IF($B3797="",0,IF($U3797="IN",N($M3797),0))</f>
        <v>0</v>
      </c>
      <c r="S3797" s="33">
        <f>IF($B3797="","",IF($M3797="","⚠ مبلغ",IF($E3797="","⚠ بانک عامل",IF(AND($U3797="TRF",$F3797=""),"⚠ بانک مقصد",IF(AND($V3797&lt;&gt;"NONE",$V3797&lt;&gt;"",$Z3797=""),"⚠ طرف حساب","✓")))))</f>
        <v>0</v>
      </c>
      <c r="T3797" s="29"/>
      <c r="U3797" s="27">
        <f>IFERROR(VLOOKUP($D3797,BankOpTbl,2,0),"")</f>
        <v>0</v>
      </c>
      <c r="V3797" s="27">
        <f>IFERROR(VLOOKUP($D3797,BankOpTbl,3,0),"")</f>
        <v>0</v>
      </c>
      <c r="W3797" s="27">
        <f>IFERROR(VLOOKUP($D3797,BankOpTbl,4,0),"")</f>
        <v>0</v>
      </c>
      <c r="X3797" s="27">
        <f>IF($E3797="","",IFERROR(VLOOKUP($E3797,BankTbl,4,0),""))</f>
        <v>0</v>
      </c>
      <c r="Y3797" s="27">
        <f>IF($F3797="","",IFERROR(VLOOKUP($F3797,BankTbl,4,0),""))</f>
        <v>0</v>
      </c>
      <c r="Z3797" s="27">
        <f>IF($B3797="","",IF($V3797="PICK",LEFT($N3797,5),IF($V3797="FIXED",$W3797,IF($V3797="CODE",$H3797,""))))</f>
        <v>0</v>
      </c>
    </row>
    <row r="3798" spans="1:26" ht="21" customHeight="1">
      <c r="A3798" s="27">
        <f>IF($B3798="","",COUNTA($B$13:$B3798))</f>
        <v>0</v>
      </c>
      <c r="B3798" s="28"/>
      <c r="C3798" s="28"/>
      <c r="D3798" s="29"/>
      <c r="E3798" s="29"/>
      <c r="F3798" s="29"/>
      <c r="G3798" s="28"/>
      <c r="H3798" s="28"/>
      <c r="I3798" s="30">
        <f>IF($H3798="","",IFERROR(VLOOKUP($H3798,AcctTbl,2,0),"کد ناشناخته"))</f>
        <v>0</v>
      </c>
      <c r="J3798" s="27">
        <f>IF($H3798="","",IFERROR(VLOOKUP($H3798,AcctTbl,3,0),""))</f>
        <v>0</v>
      </c>
      <c r="K3798" s="29"/>
      <c r="L3798" s="28"/>
      <c r="M3798" s="31"/>
      <c r="N3798" s="29"/>
      <c r="O3798" s="32">
        <f>IF($B3798="",0,IF($U3798="IN",N($M3798),0))</f>
        <v>0</v>
      </c>
      <c r="P3798" s="32">
        <f>IF($B3798="",0,IF(OR($U3798="OUT",$U3798="TRF"),N($M3798),0))</f>
        <v>0</v>
      </c>
      <c r="Q3798" s="32">
        <f>IF($B3798="",0,IF(OR($U3798="OUT",$U3798="TRF"),N($M3798),0))</f>
        <v>0</v>
      </c>
      <c r="R3798" s="32">
        <f>IF($B3798="",0,IF($U3798="IN",N($M3798),0))</f>
        <v>0</v>
      </c>
      <c r="S3798" s="33">
        <f>IF($B3798="","",IF($M3798="","⚠ مبلغ",IF($E3798="","⚠ بانک عامل",IF(AND($U3798="TRF",$F3798=""),"⚠ بانک مقصد",IF(AND($V3798&lt;&gt;"NONE",$V3798&lt;&gt;"",$Z3798=""),"⚠ طرف حساب","✓")))))</f>
        <v>0</v>
      </c>
      <c r="T3798" s="29"/>
      <c r="U3798" s="27">
        <f>IFERROR(VLOOKUP($D3798,BankOpTbl,2,0),"")</f>
        <v>0</v>
      </c>
      <c r="V3798" s="27">
        <f>IFERROR(VLOOKUP($D3798,BankOpTbl,3,0),"")</f>
        <v>0</v>
      </c>
      <c r="W3798" s="27">
        <f>IFERROR(VLOOKUP($D3798,BankOpTbl,4,0),"")</f>
        <v>0</v>
      </c>
      <c r="X3798" s="27">
        <f>IF($E3798="","",IFERROR(VLOOKUP($E3798,BankTbl,4,0),""))</f>
        <v>0</v>
      </c>
      <c r="Y3798" s="27">
        <f>IF($F3798="","",IFERROR(VLOOKUP($F3798,BankTbl,4,0),""))</f>
        <v>0</v>
      </c>
      <c r="Z3798" s="27">
        <f>IF($B3798="","",IF($V3798="PICK",LEFT($N3798,5),IF($V3798="FIXED",$W3798,IF($V3798="CODE",$H3798,""))))</f>
        <v>0</v>
      </c>
    </row>
    <row r="3799" spans="1:26" ht="21" customHeight="1">
      <c r="A3799" s="27">
        <f>IF($B3799="","",COUNTA($B$13:$B3799))</f>
        <v>0</v>
      </c>
      <c r="B3799" s="28"/>
      <c r="C3799" s="28"/>
      <c r="D3799" s="29"/>
      <c r="E3799" s="29"/>
      <c r="F3799" s="29"/>
      <c r="G3799" s="28"/>
      <c r="H3799" s="28"/>
      <c r="I3799" s="30">
        <f>IF($H3799="","",IFERROR(VLOOKUP($H3799,AcctTbl,2,0),"کد ناشناخته"))</f>
        <v>0</v>
      </c>
      <c r="J3799" s="27">
        <f>IF($H3799="","",IFERROR(VLOOKUP($H3799,AcctTbl,3,0),""))</f>
        <v>0</v>
      </c>
      <c r="K3799" s="29"/>
      <c r="L3799" s="28"/>
      <c r="M3799" s="31"/>
      <c r="N3799" s="29"/>
      <c r="O3799" s="32">
        <f>IF($B3799="",0,IF($U3799="IN",N($M3799),0))</f>
        <v>0</v>
      </c>
      <c r="P3799" s="32">
        <f>IF($B3799="",0,IF(OR($U3799="OUT",$U3799="TRF"),N($M3799),0))</f>
        <v>0</v>
      </c>
      <c r="Q3799" s="32">
        <f>IF($B3799="",0,IF(OR($U3799="OUT",$U3799="TRF"),N($M3799),0))</f>
        <v>0</v>
      </c>
      <c r="R3799" s="32">
        <f>IF($B3799="",0,IF($U3799="IN",N($M3799),0))</f>
        <v>0</v>
      </c>
      <c r="S3799" s="33">
        <f>IF($B3799="","",IF($M3799="","⚠ مبلغ",IF($E3799="","⚠ بانک عامل",IF(AND($U3799="TRF",$F3799=""),"⚠ بانک مقصد",IF(AND($V3799&lt;&gt;"NONE",$V3799&lt;&gt;"",$Z3799=""),"⚠ طرف حساب","✓")))))</f>
        <v>0</v>
      </c>
      <c r="T3799" s="29"/>
      <c r="U3799" s="27">
        <f>IFERROR(VLOOKUP($D3799,BankOpTbl,2,0),"")</f>
        <v>0</v>
      </c>
      <c r="V3799" s="27">
        <f>IFERROR(VLOOKUP($D3799,BankOpTbl,3,0),"")</f>
        <v>0</v>
      </c>
      <c r="W3799" s="27">
        <f>IFERROR(VLOOKUP($D3799,BankOpTbl,4,0),"")</f>
        <v>0</v>
      </c>
      <c r="X3799" s="27">
        <f>IF($E3799="","",IFERROR(VLOOKUP($E3799,BankTbl,4,0),""))</f>
        <v>0</v>
      </c>
      <c r="Y3799" s="27">
        <f>IF($F3799="","",IFERROR(VLOOKUP($F3799,BankTbl,4,0),""))</f>
        <v>0</v>
      </c>
      <c r="Z3799" s="27">
        <f>IF($B3799="","",IF($V3799="PICK",LEFT($N3799,5),IF($V3799="FIXED",$W3799,IF($V3799="CODE",$H3799,""))))</f>
        <v>0</v>
      </c>
    </row>
    <row r="3800" spans="1:26" ht="21" customHeight="1">
      <c r="A3800" s="27">
        <f>IF($B3800="","",COUNTA($B$13:$B3800))</f>
        <v>0</v>
      </c>
      <c r="B3800" s="28"/>
      <c r="C3800" s="28"/>
      <c r="D3800" s="29"/>
      <c r="E3800" s="29"/>
      <c r="F3800" s="29"/>
      <c r="G3800" s="28"/>
      <c r="H3800" s="28"/>
      <c r="I3800" s="30">
        <f>IF($H3800="","",IFERROR(VLOOKUP($H3800,AcctTbl,2,0),"کد ناشناخته"))</f>
        <v>0</v>
      </c>
      <c r="J3800" s="27">
        <f>IF($H3800="","",IFERROR(VLOOKUP($H3800,AcctTbl,3,0),""))</f>
        <v>0</v>
      </c>
      <c r="K3800" s="29"/>
      <c r="L3800" s="28"/>
      <c r="M3800" s="31"/>
      <c r="N3800" s="29"/>
      <c r="O3800" s="32">
        <f>IF($B3800="",0,IF($U3800="IN",N($M3800),0))</f>
        <v>0</v>
      </c>
      <c r="P3800" s="32">
        <f>IF($B3800="",0,IF(OR($U3800="OUT",$U3800="TRF"),N($M3800),0))</f>
        <v>0</v>
      </c>
      <c r="Q3800" s="32">
        <f>IF($B3800="",0,IF(OR($U3800="OUT",$U3800="TRF"),N($M3800),0))</f>
        <v>0</v>
      </c>
      <c r="R3800" s="32">
        <f>IF($B3800="",0,IF($U3800="IN",N($M3800),0))</f>
        <v>0</v>
      </c>
      <c r="S3800" s="33">
        <f>IF($B3800="","",IF($M3800="","⚠ مبلغ",IF($E3800="","⚠ بانک عامل",IF(AND($U3800="TRF",$F3800=""),"⚠ بانک مقصد",IF(AND($V3800&lt;&gt;"NONE",$V3800&lt;&gt;"",$Z3800=""),"⚠ طرف حساب","✓")))))</f>
        <v>0</v>
      </c>
      <c r="T3800" s="29"/>
      <c r="U3800" s="27">
        <f>IFERROR(VLOOKUP($D3800,BankOpTbl,2,0),"")</f>
        <v>0</v>
      </c>
      <c r="V3800" s="27">
        <f>IFERROR(VLOOKUP($D3800,BankOpTbl,3,0),"")</f>
        <v>0</v>
      </c>
      <c r="W3800" s="27">
        <f>IFERROR(VLOOKUP($D3800,BankOpTbl,4,0),"")</f>
        <v>0</v>
      </c>
      <c r="X3800" s="27">
        <f>IF($E3800="","",IFERROR(VLOOKUP($E3800,BankTbl,4,0),""))</f>
        <v>0</v>
      </c>
      <c r="Y3800" s="27">
        <f>IF($F3800="","",IFERROR(VLOOKUP($F3800,BankTbl,4,0),""))</f>
        <v>0</v>
      </c>
      <c r="Z3800" s="27">
        <f>IF($B3800="","",IF($V3800="PICK",LEFT($N3800,5),IF($V3800="FIXED",$W3800,IF($V3800="CODE",$H3800,""))))</f>
        <v>0</v>
      </c>
    </row>
    <row r="3801" spans="1:26" ht="21" customHeight="1">
      <c r="A3801" s="27">
        <f>IF($B3801="","",COUNTA($B$13:$B3801))</f>
        <v>0</v>
      </c>
      <c r="B3801" s="28"/>
      <c r="C3801" s="28"/>
      <c r="D3801" s="29"/>
      <c r="E3801" s="29"/>
      <c r="F3801" s="29"/>
      <c r="G3801" s="28"/>
      <c r="H3801" s="28"/>
      <c r="I3801" s="30">
        <f>IF($H3801="","",IFERROR(VLOOKUP($H3801,AcctTbl,2,0),"کد ناشناخته"))</f>
        <v>0</v>
      </c>
      <c r="J3801" s="27">
        <f>IF($H3801="","",IFERROR(VLOOKUP($H3801,AcctTbl,3,0),""))</f>
        <v>0</v>
      </c>
      <c r="K3801" s="29"/>
      <c r="L3801" s="28"/>
      <c r="M3801" s="31"/>
      <c r="N3801" s="29"/>
      <c r="O3801" s="32">
        <f>IF($B3801="",0,IF($U3801="IN",N($M3801),0))</f>
        <v>0</v>
      </c>
      <c r="P3801" s="32">
        <f>IF($B3801="",0,IF(OR($U3801="OUT",$U3801="TRF"),N($M3801),0))</f>
        <v>0</v>
      </c>
      <c r="Q3801" s="32">
        <f>IF($B3801="",0,IF(OR($U3801="OUT",$U3801="TRF"),N($M3801),0))</f>
        <v>0</v>
      </c>
      <c r="R3801" s="32">
        <f>IF($B3801="",0,IF($U3801="IN",N($M3801),0))</f>
        <v>0</v>
      </c>
      <c r="S3801" s="33">
        <f>IF($B3801="","",IF($M3801="","⚠ مبلغ",IF($E3801="","⚠ بانک عامل",IF(AND($U3801="TRF",$F3801=""),"⚠ بانک مقصد",IF(AND($V3801&lt;&gt;"NONE",$V3801&lt;&gt;"",$Z3801=""),"⚠ طرف حساب","✓")))))</f>
        <v>0</v>
      </c>
      <c r="T3801" s="29"/>
      <c r="U3801" s="27">
        <f>IFERROR(VLOOKUP($D3801,BankOpTbl,2,0),"")</f>
        <v>0</v>
      </c>
      <c r="V3801" s="27">
        <f>IFERROR(VLOOKUP($D3801,BankOpTbl,3,0),"")</f>
        <v>0</v>
      </c>
      <c r="W3801" s="27">
        <f>IFERROR(VLOOKUP($D3801,BankOpTbl,4,0),"")</f>
        <v>0</v>
      </c>
      <c r="X3801" s="27">
        <f>IF($E3801="","",IFERROR(VLOOKUP($E3801,BankTbl,4,0),""))</f>
        <v>0</v>
      </c>
      <c r="Y3801" s="27">
        <f>IF($F3801="","",IFERROR(VLOOKUP($F3801,BankTbl,4,0),""))</f>
        <v>0</v>
      </c>
      <c r="Z3801" s="27">
        <f>IF($B3801="","",IF($V3801="PICK",LEFT($N3801,5),IF($V3801="FIXED",$W3801,IF($V3801="CODE",$H3801,""))))</f>
        <v>0</v>
      </c>
    </row>
    <row r="3802" spans="1:26" ht="21" customHeight="1">
      <c r="A3802" s="27">
        <f>IF($B3802="","",COUNTA($B$13:$B3802))</f>
        <v>0</v>
      </c>
      <c r="B3802" s="28"/>
      <c r="C3802" s="28"/>
      <c r="D3802" s="29"/>
      <c r="E3802" s="29"/>
      <c r="F3802" s="29"/>
      <c r="G3802" s="28"/>
      <c r="H3802" s="28"/>
      <c r="I3802" s="30">
        <f>IF($H3802="","",IFERROR(VLOOKUP($H3802,AcctTbl,2,0),"کد ناشناخته"))</f>
        <v>0</v>
      </c>
      <c r="J3802" s="27">
        <f>IF($H3802="","",IFERROR(VLOOKUP($H3802,AcctTbl,3,0),""))</f>
        <v>0</v>
      </c>
      <c r="K3802" s="29"/>
      <c r="L3802" s="28"/>
      <c r="M3802" s="31"/>
      <c r="N3802" s="29"/>
      <c r="O3802" s="32">
        <f>IF($B3802="",0,IF($U3802="IN",N($M3802),0))</f>
        <v>0</v>
      </c>
      <c r="P3802" s="32">
        <f>IF($B3802="",0,IF(OR($U3802="OUT",$U3802="TRF"),N($M3802),0))</f>
        <v>0</v>
      </c>
      <c r="Q3802" s="32">
        <f>IF($B3802="",0,IF(OR($U3802="OUT",$U3802="TRF"),N($M3802),0))</f>
        <v>0</v>
      </c>
      <c r="R3802" s="32">
        <f>IF($B3802="",0,IF($U3802="IN",N($M3802),0))</f>
        <v>0</v>
      </c>
      <c r="S3802" s="33">
        <f>IF($B3802="","",IF($M3802="","⚠ مبلغ",IF($E3802="","⚠ بانک عامل",IF(AND($U3802="TRF",$F3802=""),"⚠ بانک مقصد",IF(AND($V3802&lt;&gt;"NONE",$V3802&lt;&gt;"",$Z3802=""),"⚠ طرف حساب","✓")))))</f>
        <v>0</v>
      </c>
      <c r="T3802" s="29"/>
      <c r="U3802" s="27">
        <f>IFERROR(VLOOKUP($D3802,BankOpTbl,2,0),"")</f>
        <v>0</v>
      </c>
      <c r="V3802" s="27">
        <f>IFERROR(VLOOKUP($D3802,BankOpTbl,3,0),"")</f>
        <v>0</v>
      </c>
      <c r="W3802" s="27">
        <f>IFERROR(VLOOKUP($D3802,BankOpTbl,4,0),"")</f>
        <v>0</v>
      </c>
      <c r="X3802" s="27">
        <f>IF($E3802="","",IFERROR(VLOOKUP($E3802,BankTbl,4,0),""))</f>
        <v>0</v>
      </c>
      <c r="Y3802" s="27">
        <f>IF($F3802="","",IFERROR(VLOOKUP($F3802,BankTbl,4,0),""))</f>
        <v>0</v>
      </c>
      <c r="Z3802" s="27">
        <f>IF($B3802="","",IF($V3802="PICK",LEFT($N3802,5),IF($V3802="FIXED",$W3802,IF($V3802="CODE",$H3802,""))))</f>
        <v>0</v>
      </c>
    </row>
    <row r="3803" spans="1:26" ht="21" customHeight="1">
      <c r="A3803" s="27">
        <f>IF($B3803="","",COUNTA($B$13:$B3803))</f>
        <v>0</v>
      </c>
      <c r="B3803" s="28"/>
      <c r="C3803" s="28"/>
      <c r="D3803" s="29"/>
      <c r="E3803" s="29"/>
      <c r="F3803" s="29"/>
      <c r="G3803" s="28"/>
      <c r="H3803" s="28"/>
      <c r="I3803" s="30">
        <f>IF($H3803="","",IFERROR(VLOOKUP($H3803,AcctTbl,2,0),"کد ناشناخته"))</f>
        <v>0</v>
      </c>
      <c r="J3803" s="27">
        <f>IF($H3803="","",IFERROR(VLOOKUP($H3803,AcctTbl,3,0),""))</f>
        <v>0</v>
      </c>
      <c r="K3803" s="29"/>
      <c r="L3803" s="28"/>
      <c r="M3803" s="31"/>
      <c r="N3803" s="29"/>
      <c r="O3803" s="32">
        <f>IF($B3803="",0,IF($U3803="IN",N($M3803),0))</f>
        <v>0</v>
      </c>
      <c r="P3803" s="32">
        <f>IF($B3803="",0,IF(OR($U3803="OUT",$U3803="TRF"),N($M3803),0))</f>
        <v>0</v>
      </c>
      <c r="Q3803" s="32">
        <f>IF($B3803="",0,IF(OR($U3803="OUT",$U3803="TRF"),N($M3803),0))</f>
        <v>0</v>
      </c>
      <c r="R3803" s="32">
        <f>IF($B3803="",0,IF($U3803="IN",N($M3803),0))</f>
        <v>0</v>
      </c>
      <c r="S3803" s="33">
        <f>IF($B3803="","",IF($M3803="","⚠ مبلغ",IF($E3803="","⚠ بانک عامل",IF(AND($U3803="TRF",$F3803=""),"⚠ بانک مقصد",IF(AND($V3803&lt;&gt;"NONE",$V3803&lt;&gt;"",$Z3803=""),"⚠ طرف حساب","✓")))))</f>
        <v>0</v>
      </c>
      <c r="T3803" s="29"/>
      <c r="U3803" s="27">
        <f>IFERROR(VLOOKUP($D3803,BankOpTbl,2,0),"")</f>
        <v>0</v>
      </c>
      <c r="V3803" s="27">
        <f>IFERROR(VLOOKUP($D3803,BankOpTbl,3,0),"")</f>
        <v>0</v>
      </c>
      <c r="W3803" s="27">
        <f>IFERROR(VLOOKUP($D3803,BankOpTbl,4,0),"")</f>
        <v>0</v>
      </c>
      <c r="X3803" s="27">
        <f>IF($E3803="","",IFERROR(VLOOKUP($E3803,BankTbl,4,0),""))</f>
        <v>0</v>
      </c>
      <c r="Y3803" s="27">
        <f>IF($F3803="","",IFERROR(VLOOKUP($F3803,BankTbl,4,0),""))</f>
        <v>0</v>
      </c>
      <c r="Z3803" s="27">
        <f>IF($B3803="","",IF($V3803="PICK",LEFT($N3803,5),IF($V3803="FIXED",$W3803,IF($V3803="CODE",$H3803,""))))</f>
        <v>0</v>
      </c>
    </row>
    <row r="3804" spans="1:26" ht="21" customHeight="1">
      <c r="A3804" s="27">
        <f>IF($B3804="","",COUNTA($B$13:$B3804))</f>
        <v>0</v>
      </c>
      <c r="B3804" s="28"/>
      <c r="C3804" s="28"/>
      <c r="D3804" s="29"/>
      <c r="E3804" s="29"/>
      <c r="F3804" s="29"/>
      <c r="G3804" s="28"/>
      <c r="H3804" s="28"/>
      <c r="I3804" s="30">
        <f>IF($H3804="","",IFERROR(VLOOKUP($H3804,AcctTbl,2,0),"کد ناشناخته"))</f>
        <v>0</v>
      </c>
      <c r="J3804" s="27">
        <f>IF($H3804="","",IFERROR(VLOOKUP($H3804,AcctTbl,3,0),""))</f>
        <v>0</v>
      </c>
      <c r="K3804" s="29"/>
      <c r="L3804" s="28"/>
      <c r="M3804" s="31"/>
      <c r="N3804" s="29"/>
      <c r="O3804" s="32">
        <f>IF($B3804="",0,IF($U3804="IN",N($M3804),0))</f>
        <v>0</v>
      </c>
      <c r="P3804" s="32">
        <f>IF($B3804="",0,IF(OR($U3804="OUT",$U3804="TRF"),N($M3804),0))</f>
        <v>0</v>
      </c>
      <c r="Q3804" s="32">
        <f>IF($B3804="",0,IF(OR($U3804="OUT",$U3804="TRF"),N($M3804),0))</f>
        <v>0</v>
      </c>
      <c r="R3804" s="32">
        <f>IF($B3804="",0,IF($U3804="IN",N($M3804),0))</f>
        <v>0</v>
      </c>
      <c r="S3804" s="33">
        <f>IF($B3804="","",IF($M3804="","⚠ مبلغ",IF($E3804="","⚠ بانک عامل",IF(AND($U3804="TRF",$F3804=""),"⚠ بانک مقصد",IF(AND($V3804&lt;&gt;"NONE",$V3804&lt;&gt;"",$Z3804=""),"⚠ طرف حساب","✓")))))</f>
        <v>0</v>
      </c>
      <c r="T3804" s="29"/>
      <c r="U3804" s="27">
        <f>IFERROR(VLOOKUP($D3804,BankOpTbl,2,0),"")</f>
        <v>0</v>
      </c>
      <c r="V3804" s="27">
        <f>IFERROR(VLOOKUP($D3804,BankOpTbl,3,0),"")</f>
        <v>0</v>
      </c>
      <c r="W3804" s="27">
        <f>IFERROR(VLOOKUP($D3804,BankOpTbl,4,0),"")</f>
        <v>0</v>
      </c>
      <c r="X3804" s="27">
        <f>IF($E3804="","",IFERROR(VLOOKUP($E3804,BankTbl,4,0),""))</f>
        <v>0</v>
      </c>
      <c r="Y3804" s="27">
        <f>IF($F3804="","",IFERROR(VLOOKUP($F3804,BankTbl,4,0),""))</f>
        <v>0</v>
      </c>
      <c r="Z3804" s="27">
        <f>IF($B3804="","",IF($V3804="PICK",LEFT($N3804,5),IF($V3804="FIXED",$W3804,IF($V3804="CODE",$H3804,""))))</f>
        <v>0</v>
      </c>
    </row>
    <row r="3805" spans="1:26" ht="21" customHeight="1">
      <c r="A3805" s="27">
        <f>IF($B3805="","",COUNTA($B$13:$B3805))</f>
        <v>0</v>
      </c>
      <c r="B3805" s="28"/>
      <c r="C3805" s="28"/>
      <c r="D3805" s="29"/>
      <c r="E3805" s="29"/>
      <c r="F3805" s="29"/>
      <c r="G3805" s="28"/>
      <c r="H3805" s="28"/>
      <c r="I3805" s="30">
        <f>IF($H3805="","",IFERROR(VLOOKUP($H3805,AcctTbl,2,0),"کد ناشناخته"))</f>
        <v>0</v>
      </c>
      <c r="J3805" s="27">
        <f>IF($H3805="","",IFERROR(VLOOKUP($H3805,AcctTbl,3,0),""))</f>
        <v>0</v>
      </c>
      <c r="K3805" s="29"/>
      <c r="L3805" s="28"/>
      <c r="M3805" s="31"/>
      <c r="N3805" s="29"/>
      <c r="O3805" s="32">
        <f>IF($B3805="",0,IF($U3805="IN",N($M3805),0))</f>
        <v>0</v>
      </c>
      <c r="P3805" s="32">
        <f>IF($B3805="",0,IF(OR($U3805="OUT",$U3805="TRF"),N($M3805),0))</f>
        <v>0</v>
      </c>
      <c r="Q3805" s="32">
        <f>IF($B3805="",0,IF(OR($U3805="OUT",$U3805="TRF"),N($M3805),0))</f>
        <v>0</v>
      </c>
      <c r="R3805" s="32">
        <f>IF($B3805="",0,IF($U3805="IN",N($M3805),0))</f>
        <v>0</v>
      </c>
      <c r="S3805" s="33">
        <f>IF($B3805="","",IF($M3805="","⚠ مبلغ",IF($E3805="","⚠ بانک عامل",IF(AND($U3805="TRF",$F3805=""),"⚠ بانک مقصد",IF(AND($V3805&lt;&gt;"NONE",$V3805&lt;&gt;"",$Z3805=""),"⚠ طرف حساب","✓")))))</f>
        <v>0</v>
      </c>
      <c r="T3805" s="29"/>
      <c r="U3805" s="27">
        <f>IFERROR(VLOOKUP($D3805,BankOpTbl,2,0),"")</f>
        <v>0</v>
      </c>
      <c r="V3805" s="27">
        <f>IFERROR(VLOOKUP($D3805,BankOpTbl,3,0),"")</f>
        <v>0</v>
      </c>
      <c r="W3805" s="27">
        <f>IFERROR(VLOOKUP($D3805,BankOpTbl,4,0),"")</f>
        <v>0</v>
      </c>
      <c r="X3805" s="27">
        <f>IF($E3805="","",IFERROR(VLOOKUP($E3805,BankTbl,4,0),""))</f>
        <v>0</v>
      </c>
      <c r="Y3805" s="27">
        <f>IF($F3805="","",IFERROR(VLOOKUP($F3805,BankTbl,4,0),""))</f>
        <v>0</v>
      </c>
      <c r="Z3805" s="27">
        <f>IF($B3805="","",IF($V3805="PICK",LEFT($N3805,5),IF($V3805="FIXED",$W3805,IF($V3805="CODE",$H3805,""))))</f>
        <v>0</v>
      </c>
    </row>
    <row r="3806" spans="1:26" ht="21" customHeight="1">
      <c r="A3806" s="27">
        <f>IF($B3806="","",COUNTA($B$13:$B3806))</f>
        <v>0</v>
      </c>
      <c r="B3806" s="28"/>
      <c r="C3806" s="28"/>
      <c r="D3806" s="29"/>
      <c r="E3806" s="29"/>
      <c r="F3806" s="29"/>
      <c r="G3806" s="28"/>
      <c r="H3806" s="28"/>
      <c r="I3806" s="30">
        <f>IF($H3806="","",IFERROR(VLOOKUP($H3806,AcctTbl,2,0),"کد ناشناخته"))</f>
        <v>0</v>
      </c>
      <c r="J3806" s="27">
        <f>IF($H3806="","",IFERROR(VLOOKUP($H3806,AcctTbl,3,0),""))</f>
        <v>0</v>
      </c>
      <c r="K3806" s="29"/>
      <c r="L3806" s="28"/>
      <c r="M3806" s="31"/>
      <c r="N3806" s="29"/>
      <c r="O3806" s="32">
        <f>IF($B3806="",0,IF($U3806="IN",N($M3806),0))</f>
        <v>0</v>
      </c>
      <c r="P3806" s="32">
        <f>IF($B3806="",0,IF(OR($U3806="OUT",$U3806="TRF"),N($M3806),0))</f>
        <v>0</v>
      </c>
      <c r="Q3806" s="32">
        <f>IF($B3806="",0,IF(OR($U3806="OUT",$U3806="TRF"),N($M3806),0))</f>
        <v>0</v>
      </c>
      <c r="R3806" s="32">
        <f>IF($B3806="",0,IF($U3806="IN",N($M3806),0))</f>
        <v>0</v>
      </c>
      <c r="S3806" s="33">
        <f>IF($B3806="","",IF($M3806="","⚠ مبلغ",IF($E3806="","⚠ بانک عامل",IF(AND($U3806="TRF",$F3806=""),"⚠ بانک مقصد",IF(AND($V3806&lt;&gt;"NONE",$V3806&lt;&gt;"",$Z3806=""),"⚠ طرف حساب","✓")))))</f>
        <v>0</v>
      </c>
      <c r="T3806" s="29"/>
      <c r="U3806" s="27">
        <f>IFERROR(VLOOKUP($D3806,BankOpTbl,2,0),"")</f>
        <v>0</v>
      </c>
      <c r="V3806" s="27">
        <f>IFERROR(VLOOKUP($D3806,BankOpTbl,3,0),"")</f>
        <v>0</v>
      </c>
      <c r="W3806" s="27">
        <f>IFERROR(VLOOKUP($D3806,BankOpTbl,4,0),"")</f>
        <v>0</v>
      </c>
      <c r="X3806" s="27">
        <f>IF($E3806="","",IFERROR(VLOOKUP($E3806,BankTbl,4,0),""))</f>
        <v>0</v>
      </c>
      <c r="Y3806" s="27">
        <f>IF($F3806="","",IFERROR(VLOOKUP($F3806,BankTbl,4,0),""))</f>
        <v>0</v>
      </c>
      <c r="Z3806" s="27">
        <f>IF($B3806="","",IF($V3806="PICK",LEFT($N3806,5),IF($V3806="FIXED",$W3806,IF($V3806="CODE",$H3806,""))))</f>
        <v>0</v>
      </c>
    </row>
    <row r="3807" spans="1:26" ht="21" customHeight="1">
      <c r="A3807" s="27">
        <f>IF($B3807="","",COUNTA($B$13:$B3807))</f>
        <v>0</v>
      </c>
      <c r="B3807" s="28"/>
      <c r="C3807" s="28"/>
      <c r="D3807" s="29"/>
      <c r="E3807" s="29"/>
      <c r="F3807" s="29"/>
      <c r="G3807" s="28"/>
      <c r="H3807" s="28"/>
      <c r="I3807" s="30">
        <f>IF($H3807="","",IFERROR(VLOOKUP($H3807,AcctTbl,2,0),"کد ناشناخته"))</f>
        <v>0</v>
      </c>
      <c r="J3807" s="27">
        <f>IF($H3807="","",IFERROR(VLOOKUP($H3807,AcctTbl,3,0),""))</f>
        <v>0</v>
      </c>
      <c r="K3807" s="29"/>
      <c r="L3807" s="28"/>
      <c r="M3807" s="31"/>
      <c r="N3807" s="29"/>
      <c r="O3807" s="32">
        <f>IF($B3807="",0,IF($U3807="IN",N($M3807),0))</f>
        <v>0</v>
      </c>
      <c r="P3807" s="32">
        <f>IF($B3807="",0,IF(OR($U3807="OUT",$U3807="TRF"),N($M3807),0))</f>
        <v>0</v>
      </c>
      <c r="Q3807" s="32">
        <f>IF($B3807="",0,IF(OR($U3807="OUT",$U3807="TRF"),N($M3807),0))</f>
        <v>0</v>
      </c>
      <c r="R3807" s="32">
        <f>IF($B3807="",0,IF($U3807="IN",N($M3807),0))</f>
        <v>0</v>
      </c>
      <c r="S3807" s="33">
        <f>IF($B3807="","",IF($M3807="","⚠ مبلغ",IF($E3807="","⚠ بانک عامل",IF(AND($U3807="TRF",$F3807=""),"⚠ بانک مقصد",IF(AND($V3807&lt;&gt;"NONE",$V3807&lt;&gt;"",$Z3807=""),"⚠ طرف حساب","✓")))))</f>
        <v>0</v>
      </c>
      <c r="T3807" s="29"/>
      <c r="U3807" s="27">
        <f>IFERROR(VLOOKUP($D3807,BankOpTbl,2,0),"")</f>
        <v>0</v>
      </c>
      <c r="V3807" s="27">
        <f>IFERROR(VLOOKUP($D3807,BankOpTbl,3,0),"")</f>
        <v>0</v>
      </c>
      <c r="W3807" s="27">
        <f>IFERROR(VLOOKUP($D3807,BankOpTbl,4,0),"")</f>
        <v>0</v>
      </c>
      <c r="X3807" s="27">
        <f>IF($E3807="","",IFERROR(VLOOKUP($E3807,BankTbl,4,0),""))</f>
        <v>0</v>
      </c>
      <c r="Y3807" s="27">
        <f>IF($F3807="","",IFERROR(VLOOKUP($F3807,BankTbl,4,0),""))</f>
        <v>0</v>
      </c>
      <c r="Z3807" s="27">
        <f>IF($B3807="","",IF($V3807="PICK",LEFT($N3807,5),IF($V3807="FIXED",$W3807,IF($V3807="CODE",$H3807,""))))</f>
        <v>0</v>
      </c>
    </row>
    <row r="3808" spans="1:26" ht="21" customHeight="1">
      <c r="A3808" s="27">
        <f>IF($B3808="","",COUNTA($B$13:$B3808))</f>
        <v>0</v>
      </c>
      <c r="B3808" s="28"/>
      <c r="C3808" s="28"/>
      <c r="D3808" s="29"/>
      <c r="E3808" s="29"/>
      <c r="F3808" s="29"/>
      <c r="G3808" s="28"/>
      <c r="H3808" s="28"/>
      <c r="I3808" s="30">
        <f>IF($H3808="","",IFERROR(VLOOKUP($H3808,AcctTbl,2,0),"کد ناشناخته"))</f>
        <v>0</v>
      </c>
      <c r="J3808" s="27">
        <f>IF($H3808="","",IFERROR(VLOOKUP($H3808,AcctTbl,3,0),""))</f>
        <v>0</v>
      </c>
      <c r="K3808" s="29"/>
      <c r="L3808" s="28"/>
      <c r="M3808" s="31"/>
      <c r="N3808" s="29"/>
      <c r="O3808" s="32">
        <f>IF($B3808="",0,IF($U3808="IN",N($M3808),0))</f>
        <v>0</v>
      </c>
      <c r="P3808" s="32">
        <f>IF($B3808="",0,IF(OR($U3808="OUT",$U3808="TRF"),N($M3808),0))</f>
        <v>0</v>
      </c>
      <c r="Q3808" s="32">
        <f>IF($B3808="",0,IF(OR($U3808="OUT",$U3808="TRF"),N($M3808),0))</f>
        <v>0</v>
      </c>
      <c r="R3808" s="32">
        <f>IF($B3808="",0,IF($U3808="IN",N($M3808),0))</f>
        <v>0</v>
      </c>
      <c r="S3808" s="33">
        <f>IF($B3808="","",IF($M3808="","⚠ مبلغ",IF($E3808="","⚠ بانک عامل",IF(AND($U3808="TRF",$F3808=""),"⚠ بانک مقصد",IF(AND($V3808&lt;&gt;"NONE",$V3808&lt;&gt;"",$Z3808=""),"⚠ طرف حساب","✓")))))</f>
        <v>0</v>
      </c>
      <c r="T3808" s="29"/>
      <c r="U3808" s="27">
        <f>IFERROR(VLOOKUP($D3808,BankOpTbl,2,0),"")</f>
        <v>0</v>
      </c>
      <c r="V3808" s="27">
        <f>IFERROR(VLOOKUP($D3808,BankOpTbl,3,0),"")</f>
        <v>0</v>
      </c>
      <c r="W3808" s="27">
        <f>IFERROR(VLOOKUP($D3808,BankOpTbl,4,0),"")</f>
        <v>0</v>
      </c>
      <c r="X3808" s="27">
        <f>IF($E3808="","",IFERROR(VLOOKUP($E3808,BankTbl,4,0),""))</f>
        <v>0</v>
      </c>
      <c r="Y3808" s="27">
        <f>IF($F3808="","",IFERROR(VLOOKUP($F3808,BankTbl,4,0),""))</f>
        <v>0</v>
      </c>
      <c r="Z3808" s="27">
        <f>IF($B3808="","",IF($V3808="PICK",LEFT($N3808,5),IF($V3808="FIXED",$W3808,IF($V3808="CODE",$H3808,""))))</f>
        <v>0</v>
      </c>
    </row>
    <row r="3809" spans="1:26" ht="21" customHeight="1">
      <c r="A3809" s="27">
        <f>IF($B3809="","",COUNTA($B$13:$B3809))</f>
        <v>0</v>
      </c>
      <c r="B3809" s="28"/>
      <c r="C3809" s="28"/>
      <c r="D3809" s="29"/>
      <c r="E3809" s="29"/>
      <c r="F3809" s="29"/>
      <c r="G3809" s="28"/>
      <c r="H3809" s="28"/>
      <c r="I3809" s="30">
        <f>IF($H3809="","",IFERROR(VLOOKUP($H3809,AcctTbl,2,0),"کد ناشناخته"))</f>
        <v>0</v>
      </c>
      <c r="J3809" s="27">
        <f>IF($H3809="","",IFERROR(VLOOKUP($H3809,AcctTbl,3,0),""))</f>
        <v>0</v>
      </c>
      <c r="K3809" s="29"/>
      <c r="L3809" s="28"/>
      <c r="M3809" s="31"/>
      <c r="N3809" s="29"/>
      <c r="O3809" s="32">
        <f>IF($B3809="",0,IF($U3809="IN",N($M3809),0))</f>
        <v>0</v>
      </c>
      <c r="P3809" s="32">
        <f>IF($B3809="",0,IF(OR($U3809="OUT",$U3809="TRF"),N($M3809),0))</f>
        <v>0</v>
      </c>
      <c r="Q3809" s="32">
        <f>IF($B3809="",0,IF(OR($U3809="OUT",$U3809="TRF"),N($M3809),0))</f>
        <v>0</v>
      </c>
      <c r="R3809" s="32">
        <f>IF($B3809="",0,IF($U3809="IN",N($M3809),0))</f>
        <v>0</v>
      </c>
      <c r="S3809" s="33">
        <f>IF($B3809="","",IF($M3809="","⚠ مبلغ",IF($E3809="","⚠ بانک عامل",IF(AND($U3809="TRF",$F3809=""),"⚠ بانک مقصد",IF(AND($V3809&lt;&gt;"NONE",$V3809&lt;&gt;"",$Z3809=""),"⚠ طرف حساب","✓")))))</f>
        <v>0</v>
      </c>
      <c r="T3809" s="29"/>
      <c r="U3809" s="27">
        <f>IFERROR(VLOOKUP($D3809,BankOpTbl,2,0),"")</f>
        <v>0</v>
      </c>
      <c r="V3809" s="27">
        <f>IFERROR(VLOOKUP($D3809,BankOpTbl,3,0),"")</f>
        <v>0</v>
      </c>
      <c r="W3809" s="27">
        <f>IFERROR(VLOOKUP($D3809,BankOpTbl,4,0),"")</f>
        <v>0</v>
      </c>
      <c r="X3809" s="27">
        <f>IF($E3809="","",IFERROR(VLOOKUP($E3809,BankTbl,4,0),""))</f>
        <v>0</v>
      </c>
      <c r="Y3809" s="27">
        <f>IF($F3809="","",IFERROR(VLOOKUP($F3809,BankTbl,4,0),""))</f>
        <v>0</v>
      </c>
      <c r="Z3809" s="27">
        <f>IF($B3809="","",IF($V3809="PICK",LEFT($N3809,5),IF($V3809="FIXED",$W3809,IF($V3809="CODE",$H3809,""))))</f>
        <v>0</v>
      </c>
    </row>
    <row r="3810" spans="1:26" ht="21" customHeight="1">
      <c r="A3810" s="27">
        <f>IF($B3810="","",COUNTA($B$13:$B3810))</f>
        <v>0</v>
      </c>
      <c r="B3810" s="28"/>
      <c r="C3810" s="28"/>
      <c r="D3810" s="29"/>
      <c r="E3810" s="29"/>
      <c r="F3810" s="29"/>
      <c r="G3810" s="28"/>
      <c r="H3810" s="28"/>
      <c r="I3810" s="30">
        <f>IF($H3810="","",IFERROR(VLOOKUP($H3810,AcctTbl,2,0),"کد ناشناخته"))</f>
        <v>0</v>
      </c>
      <c r="J3810" s="27">
        <f>IF($H3810="","",IFERROR(VLOOKUP($H3810,AcctTbl,3,0),""))</f>
        <v>0</v>
      </c>
      <c r="K3810" s="29"/>
      <c r="L3810" s="28"/>
      <c r="M3810" s="31"/>
      <c r="N3810" s="29"/>
      <c r="O3810" s="32">
        <f>IF($B3810="",0,IF($U3810="IN",N($M3810),0))</f>
        <v>0</v>
      </c>
      <c r="P3810" s="32">
        <f>IF($B3810="",0,IF(OR($U3810="OUT",$U3810="TRF"),N($M3810),0))</f>
        <v>0</v>
      </c>
      <c r="Q3810" s="32">
        <f>IF($B3810="",0,IF(OR($U3810="OUT",$U3810="TRF"),N($M3810),0))</f>
        <v>0</v>
      </c>
      <c r="R3810" s="32">
        <f>IF($B3810="",0,IF($U3810="IN",N($M3810),0))</f>
        <v>0</v>
      </c>
      <c r="S3810" s="33">
        <f>IF($B3810="","",IF($M3810="","⚠ مبلغ",IF($E3810="","⚠ بانک عامل",IF(AND($U3810="TRF",$F3810=""),"⚠ بانک مقصد",IF(AND($V3810&lt;&gt;"NONE",$V3810&lt;&gt;"",$Z3810=""),"⚠ طرف حساب","✓")))))</f>
        <v>0</v>
      </c>
      <c r="T3810" s="29"/>
      <c r="U3810" s="27">
        <f>IFERROR(VLOOKUP($D3810,BankOpTbl,2,0),"")</f>
        <v>0</v>
      </c>
      <c r="V3810" s="27">
        <f>IFERROR(VLOOKUP($D3810,BankOpTbl,3,0),"")</f>
        <v>0</v>
      </c>
      <c r="W3810" s="27">
        <f>IFERROR(VLOOKUP($D3810,BankOpTbl,4,0),"")</f>
        <v>0</v>
      </c>
      <c r="X3810" s="27">
        <f>IF($E3810="","",IFERROR(VLOOKUP($E3810,BankTbl,4,0),""))</f>
        <v>0</v>
      </c>
      <c r="Y3810" s="27">
        <f>IF($F3810="","",IFERROR(VLOOKUP($F3810,BankTbl,4,0),""))</f>
        <v>0</v>
      </c>
      <c r="Z3810" s="27">
        <f>IF($B3810="","",IF($V3810="PICK",LEFT($N3810,5),IF($V3810="FIXED",$W3810,IF($V3810="CODE",$H3810,""))))</f>
        <v>0</v>
      </c>
    </row>
    <row r="3811" spans="1:26" ht="21" customHeight="1">
      <c r="A3811" s="27">
        <f>IF($B3811="","",COUNTA($B$13:$B3811))</f>
        <v>0</v>
      </c>
      <c r="B3811" s="28"/>
      <c r="C3811" s="28"/>
      <c r="D3811" s="29"/>
      <c r="E3811" s="29"/>
      <c r="F3811" s="29"/>
      <c r="G3811" s="28"/>
      <c r="H3811" s="28"/>
      <c r="I3811" s="30">
        <f>IF($H3811="","",IFERROR(VLOOKUP($H3811,AcctTbl,2,0),"کد ناشناخته"))</f>
        <v>0</v>
      </c>
      <c r="J3811" s="27">
        <f>IF($H3811="","",IFERROR(VLOOKUP($H3811,AcctTbl,3,0),""))</f>
        <v>0</v>
      </c>
      <c r="K3811" s="29"/>
      <c r="L3811" s="28"/>
      <c r="M3811" s="31"/>
      <c r="N3811" s="29"/>
      <c r="O3811" s="32">
        <f>IF($B3811="",0,IF($U3811="IN",N($M3811),0))</f>
        <v>0</v>
      </c>
      <c r="P3811" s="32">
        <f>IF($B3811="",0,IF(OR($U3811="OUT",$U3811="TRF"),N($M3811),0))</f>
        <v>0</v>
      </c>
      <c r="Q3811" s="32">
        <f>IF($B3811="",0,IF(OR($U3811="OUT",$U3811="TRF"),N($M3811),0))</f>
        <v>0</v>
      </c>
      <c r="R3811" s="32">
        <f>IF($B3811="",0,IF($U3811="IN",N($M3811),0))</f>
        <v>0</v>
      </c>
      <c r="S3811" s="33">
        <f>IF($B3811="","",IF($M3811="","⚠ مبلغ",IF($E3811="","⚠ بانک عامل",IF(AND($U3811="TRF",$F3811=""),"⚠ بانک مقصد",IF(AND($V3811&lt;&gt;"NONE",$V3811&lt;&gt;"",$Z3811=""),"⚠ طرف حساب","✓")))))</f>
        <v>0</v>
      </c>
      <c r="T3811" s="29"/>
      <c r="U3811" s="27">
        <f>IFERROR(VLOOKUP($D3811,BankOpTbl,2,0),"")</f>
        <v>0</v>
      </c>
      <c r="V3811" s="27">
        <f>IFERROR(VLOOKUP($D3811,BankOpTbl,3,0),"")</f>
        <v>0</v>
      </c>
      <c r="W3811" s="27">
        <f>IFERROR(VLOOKUP($D3811,BankOpTbl,4,0),"")</f>
        <v>0</v>
      </c>
      <c r="X3811" s="27">
        <f>IF($E3811="","",IFERROR(VLOOKUP($E3811,BankTbl,4,0),""))</f>
        <v>0</v>
      </c>
      <c r="Y3811" s="27">
        <f>IF($F3811="","",IFERROR(VLOOKUP($F3811,BankTbl,4,0),""))</f>
        <v>0</v>
      </c>
      <c r="Z3811" s="27">
        <f>IF($B3811="","",IF($V3811="PICK",LEFT($N3811,5),IF($V3811="FIXED",$W3811,IF($V3811="CODE",$H3811,""))))</f>
        <v>0</v>
      </c>
    </row>
    <row r="3812" spans="1:26" ht="21" customHeight="1">
      <c r="A3812" s="27">
        <f>IF($B3812="","",COUNTA($B$13:$B3812))</f>
        <v>0</v>
      </c>
      <c r="B3812" s="28"/>
      <c r="C3812" s="28"/>
      <c r="D3812" s="29"/>
      <c r="E3812" s="29"/>
      <c r="F3812" s="29"/>
      <c r="G3812" s="28"/>
      <c r="H3812" s="28"/>
      <c r="I3812" s="30">
        <f>IF($H3812="","",IFERROR(VLOOKUP($H3812,AcctTbl,2,0),"کد ناشناخته"))</f>
        <v>0</v>
      </c>
      <c r="J3812" s="27">
        <f>IF($H3812="","",IFERROR(VLOOKUP($H3812,AcctTbl,3,0),""))</f>
        <v>0</v>
      </c>
      <c r="K3812" s="29"/>
      <c r="L3812" s="28"/>
      <c r="M3812" s="31"/>
      <c r="N3812" s="29"/>
      <c r="O3812" s="32">
        <f>IF($B3812="",0,IF($U3812="IN",N($M3812),0))</f>
        <v>0</v>
      </c>
      <c r="P3812" s="32">
        <f>IF($B3812="",0,IF(OR($U3812="OUT",$U3812="TRF"),N($M3812),0))</f>
        <v>0</v>
      </c>
      <c r="Q3812" s="32">
        <f>IF($B3812="",0,IF(OR($U3812="OUT",$U3812="TRF"),N($M3812),0))</f>
        <v>0</v>
      </c>
      <c r="R3812" s="32">
        <f>IF($B3812="",0,IF($U3812="IN",N($M3812),0))</f>
        <v>0</v>
      </c>
      <c r="S3812" s="33">
        <f>IF($B3812="","",IF($M3812="","⚠ مبلغ",IF($E3812="","⚠ بانک عامل",IF(AND($U3812="TRF",$F3812=""),"⚠ بانک مقصد",IF(AND($V3812&lt;&gt;"NONE",$V3812&lt;&gt;"",$Z3812=""),"⚠ طرف حساب","✓")))))</f>
        <v>0</v>
      </c>
      <c r="T3812" s="29"/>
      <c r="U3812" s="27">
        <f>IFERROR(VLOOKUP($D3812,BankOpTbl,2,0),"")</f>
        <v>0</v>
      </c>
      <c r="V3812" s="27">
        <f>IFERROR(VLOOKUP($D3812,BankOpTbl,3,0),"")</f>
        <v>0</v>
      </c>
      <c r="W3812" s="27">
        <f>IFERROR(VLOOKUP($D3812,BankOpTbl,4,0),"")</f>
        <v>0</v>
      </c>
      <c r="X3812" s="27">
        <f>IF($E3812="","",IFERROR(VLOOKUP($E3812,BankTbl,4,0),""))</f>
        <v>0</v>
      </c>
      <c r="Y3812" s="27">
        <f>IF($F3812="","",IFERROR(VLOOKUP($F3812,BankTbl,4,0),""))</f>
        <v>0</v>
      </c>
      <c r="Z3812" s="27">
        <f>IF($B3812="","",IF($V3812="PICK",LEFT($N3812,5),IF($V3812="FIXED",$W3812,IF($V3812="CODE",$H3812,""))))</f>
        <v>0</v>
      </c>
    </row>
    <row r="3813" spans="1:26" ht="21" customHeight="1">
      <c r="A3813" s="27">
        <f>IF($B3813="","",COUNTA($B$13:$B3813))</f>
        <v>0</v>
      </c>
      <c r="B3813" s="28"/>
      <c r="C3813" s="28"/>
      <c r="D3813" s="29"/>
      <c r="E3813" s="29"/>
      <c r="F3813" s="29"/>
      <c r="G3813" s="28"/>
      <c r="H3813" s="28"/>
      <c r="I3813" s="30">
        <f>IF($H3813="","",IFERROR(VLOOKUP($H3813,AcctTbl,2,0),"کد ناشناخته"))</f>
        <v>0</v>
      </c>
      <c r="J3813" s="27">
        <f>IF($H3813="","",IFERROR(VLOOKUP($H3813,AcctTbl,3,0),""))</f>
        <v>0</v>
      </c>
      <c r="K3813" s="29"/>
      <c r="L3813" s="28"/>
      <c r="M3813" s="31"/>
      <c r="N3813" s="29"/>
      <c r="O3813" s="32">
        <f>IF($B3813="",0,IF($U3813="IN",N($M3813),0))</f>
        <v>0</v>
      </c>
      <c r="P3813" s="32">
        <f>IF($B3813="",0,IF(OR($U3813="OUT",$U3813="TRF"),N($M3813),0))</f>
        <v>0</v>
      </c>
      <c r="Q3813" s="32">
        <f>IF($B3813="",0,IF(OR($U3813="OUT",$U3813="TRF"),N($M3813),0))</f>
        <v>0</v>
      </c>
      <c r="R3813" s="32">
        <f>IF($B3813="",0,IF($U3813="IN",N($M3813),0))</f>
        <v>0</v>
      </c>
      <c r="S3813" s="33">
        <f>IF($B3813="","",IF($M3813="","⚠ مبلغ",IF($E3813="","⚠ بانک عامل",IF(AND($U3813="TRF",$F3813=""),"⚠ بانک مقصد",IF(AND($V3813&lt;&gt;"NONE",$V3813&lt;&gt;"",$Z3813=""),"⚠ طرف حساب","✓")))))</f>
        <v>0</v>
      </c>
      <c r="T3813" s="29"/>
      <c r="U3813" s="27">
        <f>IFERROR(VLOOKUP($D3813,BankOpTbl,2,0),"")</f>
        <v>0</v>
      </c>
      <c r="V3813" s="27">
        <f>IFERROR(VLOOKUP($D3813,BankOpTbl,3,0),"")</f>
        <v>0</v>
      </c>
      <c r="W3813" s="27">
        <f>IFERROR(VLOOKUP($D3813,BankOpTbl,4,0),"")</f>
        <v>0</v>
      </c>
      <c r="X3813" s="27">
        <f>IF($E3813="","",IFERROR(VLOOKUP($E3813,BankTbl,4,0),""))</f>
        <v>0</v>
      </c>
      <c r="Y3813" s="27">
        <f>IF($F3813="","",IFERROR(VLOOKUP($F3813,BankTbl,4,0),""))</f>
        <v>0</v>
      </c>
      <c r="Z3813" s="27">
        <f>IF($B3813="","",IF($V3813="PICK",LEFT($N3813,5),IF($V3813="FIXED",$W3813,IF($V3813="CODE",$H3813,""))))</f>
        <v>0</v>
      </c>
    </row>
    <row r="3814" spans="1:26" ht="21" customHeight="1">
      <c r="A3814" s="27">
        <f>IF($B3814="","",COUNTA($B$13:$B3814))</f>
        <v>0</v>
      </c>
      <c r="B3814" s="28"/>
      <c r="C3814" s="28"/>
      <c r="D3814" s="29"/>
      <c r="E3814" s="29"/>
      <c r="F3814" s="29"/>
      <c r="G3814" s="28"/>
      <c r="H3814" s="28"/>
      <c r="I3814" s="30">
        <f>IF($H3814="","",IFERROR(VLOOKUP($H3814,AcctTbl,2,0),"کد ناشناخته"))</f>
        <v>0</v>
      </c>
      <c r="J3814" s="27">
        <f>IF($H3814="","",IFERROR(VLOOKUP($H3814,AcctTbl,3,0),""))</f>
        <v>0</v>
      </c>
      <c r="K3814" s="29"/>
      <c r="L3814" s="28"/>
      <c r="M3814" s="31"/>
      <c r="N3814" s="29"/>
      <c r="O3814" s="32">
        <f>IF($B3814="",0,IF($U3814="IN",N($M3814),0))</f>
        <v>0</v>
      </c>
      <c r="P3814" s="32">
        <f>IF($B3814="",0,IF(OR($U3814="OUT",$U3814="TRF"),N($M3814),0))</f>
        <v>0</v>
      </c>
      <c r="Q3814" s="32">
        <f>IF($B3814="",0,IF(OR($U3814="OUT",$U3814="TRF"),N($M3814),0))</f>
        <v>0</v>
      </c>
      <c r="R3814" s="32">
        <f>IF($B3814="",0,IF($U3814="IN",N($M3814),0))</f>
        <v>0</v>
      </c>
      <c r="S3814" s="33">
        <f>IF($B3814="","",IF($M3814="","⚠ مبلغ",IF($E3814="","⚠ بانک عامل",IF(AND($U3814="TRF",$F3814=""),"⚠ بانک مقصد",IF(AND($V3814&lt;&gt;"NONE",$V3814&lt;&gt;"",$Z3814=""),"⚠ طرف حساب","✓")))))</f>
        <v>0</v>
      </c>
      <c r="T3814" s="29"/>
      <c r="U3814" s="27">
        <f>IFERROR(VLOOKUP($D3814,BankOpTbl,2,0),"")</f>
        <v>0</v>
      </c>
      <c r="V3814" s="27">
        <f>IFERROR(VLOOKUP($D3814,BankOpTbl,3,0),"")</f>
        <v>0</v>
      </c>
      <c r="W3814" s="27">
        <f>IFERROR(VLOOKUP($D3814,BankOpTbl,4,0),"")</f>
        <v>0</v>
      </c>
      <c r="X3814" s="27">
        <f>IF($E3814="","",IFERROR(VLOOKUP($E3814,BankTbl,4,0),""))</f>
        <v>0</v>
      </c>
      <c r="Y3814" s="27">
        <f>IF($F3814="","",IFERROR(VLOOKUP($F3814,BankTbl,4,0),""))</f>
        <v>0</v>
      </c>
      <c r="Z3814" s="27">
        <f>IF($B3814="","",IF($V3814="PICK",LEFT($N3814,5),IF($V3814="FIXED",$W3814,IF($V3814="CODE",$H3814,""))))</f>
        <v>0</v>
      </c>
    </row>
    <row r="3815" spans="1:26" ht="21" customHeight="1">
      <c r="A3815" s="27">
        <f>IF($B3815="","",COUNTA($B$13:$B3815))</f>
        <v>0</v>
      </c>
      <c r="B3815" s="28"/>
      <c r="C3815" s="28"/>
      <c r="D3815" s="29"/>
      <c r="E3815" s="29"/>
      <c r="F3815" s="29"/>
      <c r="G3815" s="28"/>
      <c r="H3815" s="28"/>
      <c r="I3815" s="30">
        <f>IF($H3815="","",IFERROR(VLOOKUP($H3815,AcctTbl,2,0),"کد ناشناخته"))</f>
        <v>0</v>
      </c>
      <c r="J3815" s="27">
        <f>IF($H3815="","",IFERROR(VLOOKUP($H3815,AcctTbl,3,0),""))</f>
        <v>0</v>
      </c>
      <c r="K3815" s="29"/>
      <c r="L3815" s="28"/>
      <c r="M3815" s="31"/>
      <c r="N3815" s="29"/>
      <c r="O3815" s="32">
        <f>IF($B3815="",0,IF($U3815="IN",N($M3815),0))</f>
        <v>0</v>
      </c>
      <c r="P3815" s="32">
        <f>IF($B3815="",0,IF(OR($U3815="OUT",$U3815="TRF"),N($M3815),0))</f>
        <v>0</v>
      </c>
      <c r="Q3815" s="32">
        <f>IF($B3815="",0,IF(OR($U3815="OUT",$U3815="TRF"),N($M3815),0))</f>
        <v>0</v>
      </c>
      <c r="R3815" s="32">
        <f>IF($B3815="",0,IF($U3815="IN",N($M3815),0))</f>
        <v>0</v>
      </c>
      <c r="S3815" s="33">
        <f>IF($B3815="","",IF($M3815="","⚠ مبلغ",IF($E3815="","⚠ بانک عامل",IF(AND($U3815="TRF",$F3815=""),"⚠ بانک مقصد",IF(AND($V3815&lt;&gt;"NONE",$V3815&lt;&gt;"",$Z3815=""),"⚠ طرف حساب","✓")))))</f>
        <v>0</v>
      </c>
      <c r="T3815" s="29"/>
      <c r="U3815" s="27">
        <f>IFERROR(VLOOKUP($D3815,BankOpTbl,2,0),"")</f>
        <v>0</v>
      </c>
      <c r="V3815" s="27">
        <f>IFERROR(VLOOKUP($D3815,BankOpTbl,3,0),"")</f>
        <v>0</v>
      </c>
      <c r="W3815" s="27">
        <f>IFERROR(VLOOKUP($D3815,BankOpTbl,4,0),"")</f>
        <v>0</v>
      </c>
      <c r="X3815" s="27">
        <f>IF($E3815="","",IFERROR(VLOOKUP($E3815,BankTbl,4,0),""))</f>
        <v>0</v>
      </c>
      <c r="Y3815" s="27">
        <f>IF($F3815="","",IFERROR(VLOOKUP($F3815,BankTbl,4,0),""))</f>
        <v>0</v>
      </c>
      <c r="Z3815" s="27">
        <f>IF($B3815="","",IF($V3815="PICK",LEFT($N3815,5),IF($V3815="FIXED",$W3815,IF($V3815="CODE",$H3815,""))))</f>
        <v>0</v>
      </c>
    </row>
    <row r="3816" spans="1:26" ht="21" customHeight="1">
      <c r="A3816" s="27">
        <f>IF($B3816="","",COUNTA($B$13:$B3816))</f>
        <v>0</v>
      </c>
      <c r="B3816" s="28"/>
      <c r="C3816" s="28"/>
      <c r="D3816" s="29"/>
      <c r="E3816" s="29"/>
      <c r="F3816" s="29"/>
      <c r="G3816" s="28"/>
      <c r="H3816" s="28"/>
      <c r="I3816" s="30">
        <f>IF($H3816="","",IFERROR(VLOOKUP($H3816,AcctTbl,2,0),"کد ناشناخته"))</f>
        <v>0</v>
      </c>
      <c r="J3816" s="27">
        <f>IF($H3816="","",IFERROR(VLOOKUP($H3816,AcctTbl,3,0),""))</f>
        <v>0</v>
      </c>
      <c r="K3816" s="29"/>
      <c r="L3816" s="28"/>
      <c r="M3816" s="31"/>
      <c r="N3816" s="29"/>
      <c r="O3816" s="32">
        <f>IF($B3816="",0,IF($U3816="IN",N($M3816),0))</f>
        <v>0</v>
      </c>
      <c r="P3816" s="32">
        <f>IF($B3816="",0,IF(OR($U3816="OUT",$U3816="TRF"),N($M3816),0))</f>
        <v>0</v>
      </c>
      <c r="Q3816" s="32">
        <f>IF($B3816="",0,IF(OR($U3816="OUT",$U3816="TRF"),N($M3816),0))</f>
        <v>0</v>
      </c>
      <c r="R3816" s="32">
        <f>IF($B3816="",0,IF($U3816="IN",N($M3816),0))</f>
        <v>0</v>
      </c>
      <c r="S3816" s="33">
        <f>IF($B3816="","",IF($M3816="","⚠ مبلغ",IF($E3816="","⚠ بانک عامل",IF(AND($U3816="TRF",$F3816=""),"⚠ بانک مقصد",IF(AND($V3816&lt;&gt;"NONE",$V3816&lt;&gt;"",$Z3816=""),"⚠ طرف حساب","✓")))))</f>
        <v>0</v>
      </c>
      <c r="T3816" s="29"/>
      <c r="U3816" s="27">
        <f>IFERROR(VLOOKUP($D3816,BankOpTbl,2,0),"")</f>
        <v>0</v>
      </c>
      <c r="V3816" s="27">
        <f>IFERROR(VLOOKUP($D3816,BankOpTbl,3,0),"")</f>
        <v>0</v>
      </c>
      <c r="W3816" s="27">
        <f>IFERROR(VLOOKUP($D3816,BankOpTbl,4,0),"")</f>
        <v>0</v>
      </c>
      <c r="X3816" s="27">
        <f>IF($E3816="","",IFERROR(VLOOKUP($E3816,BankTbl,4,0),""))</f>
        <v>0</v>
      </c>
      <c r="Y3816" s="27">
        <f>IF($F3816="","",IFERROR(VLOOKUP($F3816,BankTbl,4,0),""))</f>
        <v>0</v>
      </c>
      <c r="Z3816" s="27">
        <f>IF($B3816="","",IF($V3816="PICK",LEFT($N3816,5),IF($V3816="FIXED",$W3816,IF($V3816="CODE",$H3816,""))))</f>
        <v>0</v>
      </c>
    </row>
    <row r="3817" spans="1:26" ht="21" customHeight="1">
      <c r="A3817" s="27">
        <f>IF($B3817="","",COUNTA($B$13:$B3817))</f>
        <v>0</v>
      </c>
      <c r="B3817" s="28"/>
      <c r="C3817" s="28"/>
      <c r="D3817" s="29"/>
      <c r="E3817" s="29"/>
      <c r="F3817" s="29"/>
      <c r="G3817" s="28"/>
      <c r="H3817" s="28"/>
      <c r="I3817" s="30">
        <f>IF($H3817="","",IFERROR(VLOOKUP($H3817,AcctTbl,2,0),"کد ناشناخته"))</f>
        <v>0</v>
      </c>
      <c r="J3817" s="27">
        <f>IF($H3817="","",IFERROR(VLOOKUP($H3817,AcctTbl,3,0),""))</f>
        <v>0</v>
      </c>
      <c r="K3817" s="29"/>
      <c r="L3817" s="28"/>
      <c r="M3817" s="31"/>
      <c r="N3817" s="29"/>
      <c r="O3817" s="32">
        <f>IF($B3817="",0,IF($U3817="IN",N($M3817),0))</f>
        <v>0</v>
      </c>
      <c r="P3817" s="32">
        <f>IF($B3817="",0,IF(OR($U3817="OUT",$U3817="TRF"),N($M3817),0))</f>
        <v>0</v>
      </c>
      <c r="Q3817" s="32">
        <f>IF($B3817="",0,IF(OR($U3817="OUT",$U3817="TRF"),N($M3817),0))</f>
        <v>0</v>
      </c>
      <c r="R3817" s="32">
        <f>IF($B3817="",0,IF($U3817="IN",N($M3817),0))</f>
        <v>0</v>
      </c>
      <c r="S3817" s="33">
        <f>IF($B3817="","",IF($M3817="","⚠ مبلغ",IF($E3817="","⚠ بانک عامل",IF(AND($U3817="TRF",$F3817=""),"⚠ بانک مقصد",IF(AND($V3817&lt;&gt;"NONE",$V3817&lt;&gt;"",$Z3817=""),"⚠ طرف حساب","✓")))))</f>
        <v>0</v>
      </c>
      <c r="T3817" s="29"/>
      <c r="U3817" s="27">
        <f>IFERROR(VLOOKUP($D3817,BankOpTbl,2,0),"")</f>
        <v>0</v>
      </c>
      <c r="V3817" s="27">
        <f>IFERROR(VLOOKUP($D3817,BankOpTbl,3,0),"")</f>
        <v>0</v>
      </c>
      <c r="W3817" s="27">
        <f>IFERROR(VLOOKUP($D3817,BankOpTbl,4,0),"")</f>
        <v>0</v>
      </c>
      <c r="X3817" s="27">
        <f>IF($E3817="","",IFERROR(VLOOKUP($E3817,BankTbl,4,0),""))</f>
        <v>0</v>
      </c>
      <c r="Y3817" s="27">
        <f>IF($F3817="","",IFERROR(VLOOKUP($F3817,BankTbl,4,0),""))</f>
        <v>0</v>
      </c>
      <c r="Z3817" s="27">
        <f>IF($B3817="","",IF($V3817="PICK",LEFT($N3817,5),IF($V3817="FIXED",$W3817,IF($V3817="CODE",$H3817,""))))</f>
        <v>0</v>
      </c>
    </row>
    <row r="3818" spans="1:26" ht="21" customHeight="1">
      <c r="A3818" s="27">
        <f>IF($B3818="","",COUNTA($B$13:$B3818))</f>
        <v>0</v>
      </c>
      <c r="B3818" s="28"/>
      <c r="C3818" s="28"/>
      <c r="D3818" s="29"/>
      <c r="E3818" s="29"/>
      <c r="F3818" s="29"/>
      <c r="G3818" s="28"/>
      <c r="H3818" s="28"/>
      <c r="I3818" s="30">
        <f>IF($H3818="","",IFERROR(VLOOKUP($H3818,AcctTbl,2,0),"کد ناشناخته"))</f>
        <v>0</v>
      </c>
      <c r="J3818" s="27">
        <f>IF($H3818="","",IFERROR(VLOOKUP($H3818,AcctTbl,3,0),""))</f>
        <v>0</v>
      </c>
      <c r="K3818" s="29"/>
      <c r="L3818" s="28"/>
      <c r="M3818" s="31"/>
      <c r="N3818" s="29"/>
      <c r="O3818" s="32">
        <f>IF($B3818="",0,IF($U3818="IN",N($M3818),0))</f>
        <v>0</v>
      </c>
      <c r="P3818" s="32">
        <f>IF($B3818="",0,IF(OR($U3818="OUT",$U3818="TRF"),N($M3818),0))</f>
        <v>0</v>
      </c>
      <c r="Q3818" s="32">
        <f>IF($B3818="",0,IF(OR($U3818="OUT",$U3818="TRF"),N($M3818),0))</f>
        <v>0</v>
      </c>
      <c r="R3818" s="32">
        <f>IF($B3818="",0,IF($U3818="IN",N($M3818),0))</f>
        <v>0</v>
      </c>
      <c r="S3818" s="33">
        <f>IF($B3818="","",IF($M3818="","⚠ مبلغ",IF($E3818="","⚠ بانک عامل",IF(AND($U3818="TRF",$F3818=""),"⚠ بانک مقصد",IF(AND($V3818&lt;&gt;"NONE",$V3818&lt;&gt;"",$Z3818=""),"⚠ طرف حساب","✓")))))</f>
        <v>0</v>
      </c>
      <c r="T3818" s="29"/>
      <c r="U3818" s="27">
        <f>IFERROR(VLOOKUP($D3818,BankOpTbl,2,0),"")</f>
        <v>0</v>
      </c>
      <c r="V3818" s="27">
        <f>IFERROR(VLOOKUP($D3818,BankOpTbl,3,0),"")</f>
        <v>0</v>
      </c>
      <c r="W3818" s="27">
        <f>IFERROR(VLOOKUP($D3818,BankOpTbl,4,0),"")</f>
        <v>0</v>
      </c>
      <c r="X3818" s="27">
        <f>IF($E3818="","",IFERROR(VLOOKUP($E3818,BankTbl,4,0),""))</f>
        <v>0</v>
      </c>
      <c r="Y3818" s="27">
        <f>IF($F3818="","",IFERROR(VLOOKUP($F3818,BankTbl,4,0),""))</f>
        <v>0</v>
      </c>
      <c r="Z3818" s="27">
        <f>IF($B3818="","",IF($V3818="PICK",LEFT($N3818,5),IF($V3818="FIXED",$W3818,IF($V3818="CODE",$H3818,""))))</f>
        <v>0</v>
      </c>
    </row>
    <row r="3819" spans="1:26" ht="21" customHeight="1">
      <c r="A3819" s="27">
        <f>IF($B3819="","",COUNTA($B$13:$B3819))</f>
        <v>0</v>
      </c>
      <c r="B3819" s="28"/>
      <c r="C3819" s="28"/>
      <c r="D3819" s="29"/>
      <c r="E3819" s="29"/>
      <c r="F3819" s="29"/>
      <c r="G3819" s="28"/>
      <c r="H3819" s="28"/>
      <c r="I3819" s="30">
        <f>IF($H3819="","",IFERROR(VLOOKUP($H3819,AcctTbl,2,0),"کد ناشناخته"))</f>
        <v>0</v>
      </c>
      <c r="J3819" s="27">
        <f>IF($H3819="","",IFERROR(VLOOKUP($H3819,AcctTbl,3,0),""))</f>
        <v>0</v>
      </c>
      <c r="K3819" s="29"/>
      <c r="L3819" s="28"/>
      <c r="M3819" s="31"/>
      <c r="N3819" s="29"/>
      <c r="O3819" s="32">
        <f>IF($B3819="",0,IF($U3819="IN",N($M3819),0))</f>
        <v>0</v>
      </c>
      <c r="P3819" s="32">
        <f>IF($B3819="",0,IF(OR($U3819="OUT",$U3819="TRF"),N($M3819),0))</f>
        <v>0</v>
      </c>
      <c r="Q3819" s="32">
        <f>IF($B3819="",0,IF(OR($U3819="OUT",$U3819="TRF"),N($M3819),0))</f>
        <v>0</v>
      </c>
      <c r="R3819" s="32">
        <f>IF($B3819="",0,IF($U3819="IN",N($M3819),0))</f>
        <v>0</v>
      </c>
      <c r="S3819" s="33">
        <f>IF($B3819="","",IF($M3819="","⚠ مبلغ",IF($E3819="","⚠ بانک عامل",IF(AND($U3819="TRF",$F3819=""),"⚠ بانک مقصد",IF(AND($V3819&lt;&gt;"NONE",$V3819&lt;&gt;"",$Z3819=""),"⚠ طرف حساب","✓")))))</f>
        <v>0</v>
      </c>
      <c r="T3819" s="29"/>
      <c r="U3819" s="27">
        <f>IFERROR(VLOOKUP($D3819,BankOpTbl,2,0),"")</f>
        <v>0</v>
      </c>
      <c r="V3819" s="27">
        <f>IFERROR(VLOOKUP($D3819,BankOpTbl,3,0),"")</f>
        <v>0</v>
      </c>
      <c r="W3819" s="27">
        <f>IFERROR(VLOOKUP($D3819,BankOpTbl,4,0),"")</f>
        <v>0</v>
      </c>
      <c r="X3819" s="27">
        <f>IF($E3819="","",IFERROR(VLOOKUP($E3819,BankTbl,4,0),""))</f>
        <v>0</v>
      </c>
      <c r="Y3819" s="27">
        <f>IF($F3819="","",IFERROR(VLOOKUP($F3819,BankTbl,4,0),""))</f>
        <v>0</v>
      </c>
      <c r="Z3819" s="27">
        <f>IF($B3819="","",IF($V3819="PICK",LEFT($N3819,5),IF($V3819="FIXED",$W3819,IF($V3819="CODE",$H3819,""))))</f>
        <v>0</v>
      </c>
    </row>
    <row r="3820" spans="1:26" ht="21" customHeight="1">
      <c r="A3820" s="27">
        <f>IF($B3820="","",COUNTA($B$13:$B3820))</f>
        <v>0</v>
      </c>
      <c r="B3820" s="28"/>
      <c r="C3820" s="28"/>
      <c r="D3820" s="29"/>
      <c r="E3820" s="29"/>
      <c r="F3820" s="29"/>
      <c r="G3820" s="28"/>
      <c r="H3820" s="28"/>
      <c r="I3820" s="30">
        <f>IF($H3820="","",IFERROR(VLOOKUP($H3820,AcctTbl,2,0),"کد ناشناخته"))</f>
        <v>0</v>
      </c>
      <c r="J3820" s="27">
        <f>IF($H3820="","",IFERROR(VLOOKUP($H3820,AcctTbl,3,0),""))</f>
        <v>0</v>
      </c>
      <c r="K3820" s="29"/>
      <c r="L3820" s="28"/>
      <c r="M3820" s="31"/>
      <c r="N3820" s="29"/>
      <c r="O3820" s="32">
        <f>IF($B3820="",0,IF($U3820="IN",N($M3820),0))</f>
        <v>0</v>
      </c>
      <c r="P3820" s="32">
        <f>IF($B3820="",0,IF(OR($U3820="OUT",$U3820="TRF"),N($M3820),0))</f>
        <v>0</v>
      </c>
      <c r="Q3820" s="32">
        <f>IF($B3820="",0,IF(OR($U3820="OUT",$U3820="TRF"),N($M3820),0))</f>
        <v>0</v>
      </c>
      <c r="R3820" s="32">
        <f>IF($B3820="",0,IF($U3820="IN",N($M3820),0))</f>
        <v>0</v>
      </c>
      <c r="S3820" s="33">
        <f>IF($B3820="","",IF($M3820="","⚠ مبلغ",IF($E3820="","⚠ بانک عامل",IF(AND($U3820="TRF",$F3820=""),"⚠ بانک مقصد",IF(AND($V3820&lt;&gt;"NONE",$V3820&lt;&gt;"",$Z3820=""),"⚠ طرف حساب","✓")))))</f>
        <v>0</v>
      </c>
      <c r="T3820" s="29"/>
      <c r="U3820" s="27">
        <f>IFERROR(VLOOKUP($D3820,BankOpTbl,2,0),"")</f>
        <v>0</v>
      </c>
      <c r="V3820" s="27">
        <f>IFERROR(VLOOKUP($D3820,BankOpTbl,3,0),"")</f>
        <v>0</v>
      </c>
      <c r="W3820" s="27">
        <f>IFERROR(VLOOKUP($D3820,BankOpTbl,4,0),"")</f>
        <v>0</v>
      </c>
      <c r="X3820" s="27">
        <f>IF($E3820="","",IFERROR(VLOOKUP($E3820,BankTbl,4,0),""))</f>
        <v>0</v>
      </c>
      <c r="Y3820" s="27">
        <f>IF($F3820="","",IFERROR(VLOOKUP($F3820,BankTbl,4,0),""))</f>
        <v>0</v>
      </c>
      <c r="Z3820" s="27">
        <f>IF($B3820="","",IF($V3820="PICK",LEFT($N3820,5),IF($V3820="FIXED",$W3820,IF($V3820="CODE",$H3820,""))))</f>
        <v>0</v>
      </c>
    </row>
    <row r="3821" spans="1:26" ht="21" customHeight="1">
      <c r="A3821" s="27">
        <f>IF($B3821="","",COUNTA($B$13:$B3821))</f>
        <v>0</v>
      </c>
      <c r="B3821" s="28"/>
      <c r="C3821" s="28"/>
      <c r="D3821" s="29"/>
      <c r="E3821" s="29"/>
      <c r="F3821" s="29"/>
      <c r="G3821" s="28"/>
      <c r="H3821" s="28"/>
      <c r="I3821" s="30">
        <f>IF($H3821="","",IFERROR(VLOOKUP($H3821,AcctTbl,2,0),"کد ناشناخته"))</f>
        <v>0</v>
      </c>
      <c r="J3821" s="27">
        <f>IF($H3821="","",IFERROR(VLOOKUP($H3821,AcctTbl,3,0),""))</f>
        <v>0</v>
      </c>
      <c r="K3821" s="29"/>
      <c r="L3821" s="28"/>
      <c r="M3821" s="31"/>
      <c r="N3821" s="29"/>
      <c r="O3821" s="32">
        <f>IF($B3821="",0,IF($U3821="IN",N($M3821),0))</f>
        <v>0</v>
      </c>
      <c r="P3821" s="32">
        <f>IF($B3821="",0,IF(OR($U3821="OUT",$U3821="TRF"),N($M3821),0))</f>
        <v>0</v>
      </c>
      <c r="Q3821" s="32">
        <f>IF($B3821="",0,IF(OR($U3821="OUT",$U3821="TRF"),N($M3821),0))</f>
        <v>0</v>
      </c>
      <c r="R3821" s="32">
        <f>IF($B3821="",0,IF($U3821="IN",N($M3821),0))</f>
        <v>0</v>
      </c>
      <c r="S3821" s="33">
        <f>IF($B3821="","",IF($M3821="","⚠ مبلغ",IF($E3821="","⚠ بانک عامل",IF(AND($U3821="TRF",$F3821=""),"⚠ بانک مقصد",IF(AND($V3821&lt;&gt;"NONE",$V3821&lt;&gt;"",$Z3821=""),"⚠ طرف حساب","✓")))))</f>
        <v>0</v>
      </c>
      <c r="T3821" s="29"/>
      <c r="U3821" s="27">
        <f>IFERROR(VLOOKUP($D3821,BankOpTbl,2,0),"")</f>
        <v>0</v>
      </c>
      <c r="V3821" s="27">
        <f>IFERROR(VLOOKUP($D3821,BankOpTbl,3,0),"")</f>
        <v>0</v>
      </c>
      <c r="W3821" s="27">
        <f>IFERROR(VLOOKUP($D3821,BankOpTbl,4,0),"")</f>
        <v>0</v>
      </c>
      <c r="X3821" s="27">
        <f>IF($E3821="","",IFERROR(VLOOKUP($E3821,BankTbl,4,0),""))</f>
        <v>0</v>
      </c>
      <c r="Y3821" s="27">
        <f>IF($F3821="","",IFERROR(VLOOKUP($F3821,BankTbl,4,0),""))</f>
        <v>0</v>
      </c>
      <c r="Z3821" s="27">
        <f>IF($B3821="","",IF($V3821="PICK",LEFT($N3821,5),IF($V3821="FIXED",$W3821,IF($V3821="CODE",$H3821,""))))</f>
        <v>0</v>
      </c>
    </row>
    <row r="3822" spans="1:26" ht="21" customHeight="1">
      <c r="A3822" s="27">
        <f>IF($B3822="","",COUNTA($B$13:$B3822))</f>
        <v>0</v>
      </c>
      <c r="B3822" s="28"/>
      <c r="C3822" s="28"/>
      <c r="D3822" s="29"/>
      <c r="E3822" s="29"/>
      <c r="F3822" s="29"/>
      <c r="G3822" s="28"/>
      <c r="H3822" s="28"/>
      <c r="I3822" s="30">
        <f>IF($H3822="","",IFERROR(VLOOKUP($H3822,AcctTbl,2,0),"کد ناشناخته"))</f>
        <v>0</v>
      </c>
      <c r="J3822" s="27">
        <f>IF($H3822="","",IFERROR(VLOOKUP($H3822,AcctTbl,3,0),""))</f>
        <v>0</v>
      </c>
      <c r="K3822" s="29"/>
      <c r="L3822" s="28"/>
      <c r="M3822" s="31"/>
      <c r="N3822" s="29"/>
      <c r="O3822" s="32">
        <f>IF($B3822="",0,IF($U3822="IN",N($M3822),0))</f>
        <v>0</v>
      </c>
      <c r="P3822" s="32">
        <f>IF($B3822="",0,IF(OR($U3822="OUT",$U3822="TRF"),N($M3822),0))</f>
        <v>0</v>
      </c>
      <c r="Q3822" s="32">
        <f>IF($B3822="",0,IF(OR($U3822="OUT",$U3822="TRF"),N($M3822),0))</f>
        <v>0</v>
      </c>
      <c r="R3822" s="32">
        <f>IF($B3822="",0,IF($U3822="IN",N($M3822),0))</f>
        <v>0</v>
      </c>
      <c r="S3822" s="33">
        <f>IF($B3822="","",IF($M3822="","⚠ مبلغ",IF($E3822="","⚠ بانک عامل",IF(AND($U3822="TRF",$F3822=""),"⚠ بانک مقصد",IF(AND($V3822&lt;&gt;"NONE",$V3822&lt;&gt;"",$Z3822=""),"⚠ طرف حساب","✓")))))</f>
        <v>0</v>
      </c>
      <c r="T3822" s="29"/>
      <c r="U3822" s="27">
        <f>IFERROR(VLOOKUP($D3822,BankOpTbl,2,0),"")</f>
        <v>0</v>
      </c>
      <c r="V3822" s="27">
        <f>IFERROR(VLOOKUP($D3822,BankOpTbl,3,0),"")</f>
        <v>0</v>
      </c>
      <c r="W3822" s="27">
        <f>IFERROR(VLOOKUP($D3822,BankOpTbl,4,0),"")</f>
        <v>0</v>
      </c>
      <c r="X3822" s="27">
        <f>IF($E3822="","",IFERROR(VLOOKUP($E3822,BankTbl,4,0),""))</f>
        <v>0</v>
      </c>
      <c r="Y3822" s="27">
        <f>IF($F3822="","",IFERROR(VLOOKUP($F3822,BankTbl,4,0),""))</f>
        <v>0</v>
      </c>
      <c r="Z3822" s="27">
        <f>IF($B3822="","",IF($V3822="PICK",LEFT($N3822,5),IF($V3822="FIXED",$W3822,IF($V3822="CODE",$H3822,""))))</f>
        <v>0</v>
      </c>
    </row>
    <row r="3823" spans="1:26" ht="21" customHeight="1">
      <c r="A3823" s="27">
        <f>IF($B3823="","",COUNTA($B$13:$B3823))</f>
        <v>0</v>
      </c>
      <c r="B3823" s="28"/>
      <c r="C3823" s="28"/>
      <c r="D3823" s="29"/>
      <c r="E3823" s="29"/>
      <c r="F3823" s="29"/>
      <c r="G3823" s="28"/>
      <c r="H3823" s="28"/>
      <c r="I3823" s="30">
        <f>IF($H3823="","",IFERROR(VLOOKUP($H3823,AcctTbl,2,0),"کد ناشناخته"))</f>
        <v>0</v>
      </c>
      <c r="J3823" s="27">
        <f>IF($H3823="","",IFERROR(VLOOKUP($H3823,AcctTbl,3,0),""))</f>
        <v>0</v>
      </c>
      <c r="K3823" s="29"/>
      <c r="L3823" s="28"/>
      <c r="M3823" s="31"/>
      <c r="N3823" s="29"/>
      <c r="O3823" s="32">
        <f>IF($B3823="",0,IF($U3823="IN",N($M3823),0))</f>
        <v>0</v>
      </c>
      <c r="P3823" s="32">
        <f>IF($B3823="",0,IF(OR($U3823="OUT",$U3823="TRF"),N($M3823),0))</f>
        <v>0</v>
      </c>
      <c r="Q3823" s="32">
        <f>IF($B3823="",0,IF(OR($U3823="OUT",$U3823="TRF"),N($M3823),0))</f>
        <v>0</v>
      </c>
      <c r="R3823" s="32">
        <f>IF($B3823="",0,IF($U3823="IN",N($M3823),0))</f>
        <v>0</v>
      </c>
      <c r="S3823" s="33">
        <f>IF($B3823="","",IF($M3823="","⚠ مبلغ",IF($E3823="","⚠ بانک عامل",IF(AND($U3823="TRF",$F3823=""),"⚠ بانک مقصد",IF(AND($V3823&lt;&gt;"NONE",$V3823&lt;&gt;"",$Z3823=""),"⚠ طرف حساب","✓")))))</f>
        <v>0</v>
      </c>
      <c r="T3823" s="29"/>
      <c r="U3823" s="27">
        <f>IFERROR(VLOOKUP($D3823,BankOpTbl,2,0),"")</f>
        <v>0</v>
      </c>
      <c r="V3823" s="27">
        <f>IFERROR(VLOOKUP($D3823,BankOpTbl,3,0),"")</f>
        <v>0</v>
      </c>
      <c r="W3823" s="27">
        <f>IFERROR(VLOOKUP($D3823,BankOpTbl,4,0),"")</f>
        <v>0</v>
      </c>
      <c r="X3823" s="27">
        <f>IF($E3823="","",IFERROR(VLOOKUP($E3823,BankTbl,4,0),""))</f>
        <v>0</v>
      </c>
      <c r="Y3823" s="27">
        <f>IF($F3823="","",IFERROR(VLOOKUP($F3823,BankTbl,4,0),""))</f>
        <v>0</v>
      </c>
      <c r="Z3823" s="27">
        <f>IF($B3823="","",IF($V3823="PICK",LEFT($N3823,5),IF($V3823="FIXED",$W3823,IF($V3823="CODE",$H3823,""))))</f>
        <v>0</v>
      </c>
    </row>
    <row r="3824" spans="1:26" ht="21" customHeight="1">
      <c r="A3824" s="27">
        <f>IF($B3824="","",COUNTA($B$13:$B3824))</f>
        <v>0</v>
      </c>
      <c r="B3824" s="28"/>
      <c r="C3824" s="28"/>
      <c r="D3824" s="29"/>
      <c r="E3824" s="29"/>
      <c r="F3824" s="29"/>
      <c r="G3824" s="28"/>
      <c r="H3824" s="28"/>
      <c r="I3824" s="30">
        <f>IF($H3824="","",IFERROR(VLOOKUP($H3824,AcctTbl,2,0),"کد ناشناخته"))</f>
        <v>0</v>
      </c>
      <c r="J3824" s="27">
        <f>IF($H3824="","",IFERROR(VLOOKUP($H3824,AcctTbl,3,0),""))</f>
        <v>0</v>
      </c>
      <c r="K3824" s="29"/>
      <c r="L3824" s="28"/>
      <c r="M3824" s="31"/>
      <c r="N3824" s="29"/>
      <c r="O3824" s="32">
        <f>IF($B3824="",0,IF($U3824="IN",N($M3824),0))</f>
        <v>0</v>
      </c>
      <c r="P3824" s="32">
        <f>IF($B3824="",0,IF(OR($U3824="OUT",$U3824="TRF"),N($M3824),0))</f>
        <v>0</v>
      </c>
      <c r="Q3824" s="32">
        <f>IF($B3824="",0,IF(OR($U3824="OUT",$U3824="TRF"),N($M3824),0))</f>
        <v>0</v>
      </c>
      <c r="R3824" s="32">
        <f>IF($B3824="",0,IF($U3824="IN",N($M3824),0))</f>
        <v>0</v>
      </c>
      <c r="S3824" s="33">
        <f>IF($B3824="","",IF($M3824="","⚠ مبلغ",IF($E3824="","⚠ بانک عامل",IF(AND($U3824="TRF",$F3824=""),"⚠ بانک مقصد",IF(AND($V3824&lt;&gt;"NONE",$V3824&lt;&gt;"",$Z3824=""),"⚠ طرف حساب","✓")))))</f>
        <v>0</v>
      </c>
      <c r="T3824" s="29"/>
      <c r="U3824" s="27">
        <f>IFERROR(VLOOKUP($D3824,BankOpTbl,2,0),"")</f>
        <v>0</v>
      </c>
      <c r="V3824" s="27">
        <f>IFERROR(VLOOKUP($D3824,BankOpTbl,3,0),"")</f>
        <v>0</v>
      </c>
      <c r="W3824" s="27">
        <f>IFERROR(VLOOKUP($D3824,BankOpTbl,4,0),"")</f>
        <v>0</v>
      </c>
      <c r="X3824" s="27">
        <f>IF($E3824="","",IFERROR(VLOOKUP($E3824,BankTbl,4,0),""))</f>
        <v>0</v>
      </c>
      <c r="Y3824" s="27">
        <f>IF($F3824="","",IFERROR(VLOOKUP($F3824,BankTbl,4,0),""))</f>
        <v>0</v>
      </c>
      <c r="Z3824" s="27">
        <f>IF($B3824="","",IF($V3824="PICK",LEFT($N3824,5),IF($V3824="FIXED",$W3824,IF($V3824="CODE",$H3824,""))))</f>
        <v>0</v>
      </c>
    </row>
    <row r="3825" spans="1:26" ht="21" customHeight="1">
      <c r="A3825" s="27">
        <f>IF($B3825="","",COUNTA($B$13:$B3825))</f>
        <v>0</v>
      </c>
      <c r="B3825" s="28"/>
      <c r="C3825" s="28"/>
      <c r="D3825" s="29"/>
      <c r="E3825" s="29"/>
      <c r="F3825" s="29"/>
      <c r="G3825" s="28"/>
      <c r="H3825" s="28"/>
      <c r="I3825" s="30">
        <f>IF($H3825="","",IFERROR(VLOOKUP($H3825,AcctTbl,2,0),"کد ناشناخته"))</f>
        <v>0</v>
      </c>
      <c r="J3825" s="27">
        <f>IF($H3825="","",IFERROR(VLOOKUP($H3825,AcctTbl,3,0),""))</f>
        <v>0</v>
      </c>
      <c r="K3825" s="29"/>
      <c r="L3825" s="28"/>
      <c r="M3825" s="31"/>
      <c r="N3825" s="29"/>
      <c r="O3825" s="32">
        <f>IF($B3825="",0,IF($U3825="IN",N($M3825),0))</f>
        <v>0</v>
      </c>
      <c r="P3825" s="32">
        <f>IF($B3825="",0,IF(OR($U3825="OUT",$U3825="TRF"),N($M3825),0))</f>
        <v>0</v>
      </c>
      <c r="Q3825" s="32">
        <f>IF($B3825="",0,IF(OR($U3825="OUT",$U3825="TRF"),N($M3825),0))</f>
        <v>0</v>
      </c>
      <c r="R3825" s="32">
        <f>IF($B3825="",0,IF($U3825="IN",N($M3825),0))</f>
        <v>0</v>
      </c>
      <c r="S3825" s="33">
        <f>IF($B3825="","",IF($M3825="","⚠ مبلغ",IF($E3825="","⚠ بانک عامل",IF(AND($U3825="TRF",$F3825=""),"⚠ بانک مقصد",IF(AND($V3825&lt;&gt;"NONE",$V3825&lt;&gt;"",$Z3825=""),"⚠ طرف حساب","✓")))))</f>
        <v>0</v>
      </c>
      <c r="T3825" s="29"/>
      <c r="U3825" s="27">
        <f>IFERROR(VLOOKUP($D3825,BankOpTbl,2,0),"")</f>
        <v>0</v>
      </c>
      <c r="V3825" s="27">
        <f>IFERROR(VLOOKUP($D3825,BankOpTbl,3,0),"")</f>
        <v>0</v>
      </c>
      <c r="W3825" s="27">
        <f>IFERROR(VLOOKUP($D3825,BankOpTbl,4,0),"")</f>
        <v>0</v>
      </c>
      <c r="X3825" s="27">
        <f>IF($E3825="","",IFERROR(VLOOKUP($E3825,BankTbl,4,0),""))</f>
        <v>0</v>
      </c>
      <c r="Y3825" s="27">
        <f>IF($F3825="","",IFERROR(VLOOKUP($F3825,BankTbl,4,0),""))</f>
        <v>0</v>
      </c>
      <c r="Z3825" s="27">
        <f>IF($B3825="","",IF($V3825="PICK",LEFT($N3825,5),IF($V3825="FIXED",$W3825,IF($V3825="CODE",$H3825,""))))</f>
        <v>0</v>
      </c>
    </row>
    <row r="3826" spans="1:26" ht="21" customHeight="1">
      <c r="A3826" s="27">
        <f>IF($B3826="","",COUNTA($B$13:$B3826))</f>
        <v>0</v>
      </c>
      <c r="B3826" s="28"/>
      <c r="C3826" s="28"/>
      <c r="D3826" s="29"/>
      <c r="E3826" s="29"/>
      <c r="F3826" s="29"/>
      <c r="G3826" s="28"/>
      <c r="H3826" s="28"/>
      <c r="I3826" s="30">
        <f>IF($H3826="","",IFERROR(VLOOKUP($H3826,AcctTbl,2,0),"کد ناشناخته"))</f>
        <v>0</v>
      </c>
      <c r="J3826" s="27">
        <f>IF($H3826="","",IFERROR(VLOOKUP($H3826,AcctTbl,3,0),""))</f>
        <v>0</v>
      </c>
      <c r="K3826" s="29"/>
      <c r="L3826" s="28"/>
      <c r="M3826" s="31"/>
      <c r="N3826" s="29"/>
      <c r="O3826" s="32">
        <f>IF($B3826="",0,IF($U3826="IN",N($M3826),0))</f>
        <v>0</v>
      </c>
      <c r="P3826" s="32">
        <f>IF($B3826="",0,IF(OR($U3826="OUT",$U3826="TRF"),N($M3826),0))</f>
        <v>0</v>
      </c>
      <c r="Q3826" s="32">
        <f>IF($B3826="",0,IF(OR($U3826="OUT",$U3826="TRF"),N($M3826),0))</f>
        <v>0</v>
      </c>
      <c r="R3826" s="32">
        <f>IF($B3826="",0,IF($U3826="IN",N($M3826),0))</f>
        <v>0</v>
      </c>
      <c r="S3826" s="33">
        <f>IF($B3826="","",IF($M3826="","⚠ مبلغ",IF($E3826="","⚠ بانک عامل",IF(AND($U3826="TRF",$F3826=""),"⚠ بانک مقصد",IF(AND($V3826&lt;&gt;"NONE",$V3826&lt;&gt;"",$Z3826=""),"⚠ طرف حساب","✓")))))</f>
        <v>0</v>
      </c>
      <c r="T3826" s="29"/>
      <c r="U3826" s="27">
        <f>IFERROR(VLOOKUP($D3826,BankOpTbl,2,0),"")</f>
        <v>0</v>
      </c>
      <c r="V3826" s="27">
        <f>IFERROR(VLOOKUP($D3826,BankOpTbl,3,0),"")</f>
        <v>0</v>
      </c>
      <c r="W3826" s="27">
        <f>IFERROR(VLOOKUP($D3826,BankOpTbl,4,0),"")</f>
        <v>0</v>
      </c>
      <c r="X3826" s="27">
        <f>IF($E3826="","",IFERROR(VLOOKUP($E3826,BankTbl,4,0),""))</f>
        <v>0</v>
      </c>
      <c r="Y3826" s="27">
        <f>IF($F3826="","",IFERROR(VLOOKUP($F3826,BankTbl,4,0),""))</f>
        <v>0</v>
      </c>
      <c r="Z3826" s="27">
        <f>IF($B3826="","",IF($V3826="PICK",LEFT($N3826,5),IF($V3826="FIXED",$W3826,IF($V3826="CODE",$H3826,""))))</f>
        <v>0</v>
      </c>
    </row>
    <row r="3827" spans="1:26" ht="21" customHeight="1">
      <c r="A3827" s="27">
        <f>IF($B3827="","",COUNTA($B$13:$B3827))</f>
        <v>0</v>
      </c>
      <c r="B3827" s="28"/>
      <c r="C3827" s="28"/>
      <c r="D3827" s="29"/>
      <c r="E3827" s="29"/>
      <c r="F3827" s="29"/>
      <c r="G3827" s="28"/>
      <c r="H3827" s="28"/>
      <c r="I3827" s="30">
        <f>IF($H3827="","",IFERROR(VLOOKUP($H3827,AcctTbl,2,0),"کد ناشناخته"))</f>
        <v>0</v>
      </c>
      <c r="J3827" s="27">
        <f>IF($H3827="","",IFERROR(VLOOKUP($H3827,AcctTbl,3,0),""))</f>
        <v>0</v>
      </c>
      <c r="K3827" s="29"/>
      <c r="L3827" s="28"/>
      <c r="M3827" s="31"/>
      <c r="N3827" s="29"/>
      <c r="O3827" s="32">
        <f>IF($B3827="",0,IF($U3827="IN",N($M3827),0))</f>
        <v>0</v>
      </c>
      <c r="P3827" s="32">
        <f>IF($B3827="",0,IF(OR($U3827="OUT",$U3827="TRF"),N($M3827),0))</f>
        <v>0</v>
      </c>
      <c r="Q3827" s="32">
        <f>IF($B3827="",0,IF(OR($U3827="OUT",$U3827="TRF"),N($M3827),0))</f>
        <v>0</v>
      </c>
      <c r="R3827" s="32">
        <f>IF($B3827="",0,IF($U3827="IN",N($M3827),0))</f>
        <v>0</v>
      </c>
      <c r="S3827" s="33">
        <f>IF($B3827="","",IF($M3827="","⚠ مبلغ",IF($E3827="","⚠ بانک عامل",IF(AND($U3827="TRF",$F3827=""),"⚠ بانک مقصد",IF(AND($V3827&lt;&gt;"NONE",$V3827&lt;&gt;"",$Z3827=""),"⚠ طرف حساب","✓")))))</f>
        <v>0</v>
      </c>
      <c r="T3827" s="29"/>
      <c r="U3827" s="27">
        <f>IFERROR(VLOOKUP($D3827,BankOpTbl,2,0),"")</f>
        <v>0</v>
      </c>
      <c r="V3827" s="27">
        <f>IFERROR(VLOOKUP($D3827,BankOpTbl,3,0),"")</f>
        <v>0</v>
      </c>
      <c r="W3827" s="27">
        <f>IFERROR(VLOOKUP($D3827,BankOpTbl,4,0),"")</f>
        <v>0</v>
      </c>
      <c r="X3827" s="27">
        <f>IF($E3827="","",IFERROR(VLOOKUP($E3827,BankTbl,4,0),""))</f>
        <v>0</v>
      </c>
      <c r="Y3827" s="27">
        <f>IF($F3827="","",IFERROR(VLOOKUP($F3827,BankTbl,4,0),""))</f>
        <v>0</v>
      </c>
      <c r="Z3827" s="27">
        <f>IF($B3827="","",IF($V3827="PICK",LEFT($N3827,5),IF($V3827="FIXED",$W3827,IF($V3827="CODE",$H3827,""))))</f>
        <v>0</v>
      </c>
    </row>
    <row r="3828" spans="1:26" ht="21" customHeight="1">
      <c r="A3828" s="27">
        <f>IF($B3828="","",COUNTA($B$13:$B3828))</f>
        <v>0</v>
      </c>
      <c r="B3828" s="28"/>
      <c r="C3828" s="28"/>
      <c r="D3828" s="29"/>
      <c r="E3828" s="29"/>
      <c r="F3828" s="29"/>
      <c r="G3828" s="28"/>
      <c r="H3828" s="28"/>
      <c r="I3828" s="30">
        <f>IF($H3828="","",IFERROR(VLOOKUP($H3828,AcctTbl,2,0),"کد ناشناخته"))</f>
        <v>0</v>
      </c>
      <c r="J3828" s="27">
        <f>IF($H3828="","",IFERROR(VLOOKUP($H3828,AcctTbl,3,0),""))</f>
        <v>0</v>
      </c>
      <c r="K3828" s="29"/>
      <c r="L3828" s="28"/>
      <c r="M3828" s="31"/>
      <c r="N3828" s="29"/>
      <c r="O3828" s="32">
        <f>IF($B3828="",0,IF($U3828="IN",N($M3828),0))</f>
        <v>0</v>
      </c>
      <c r="P3828" s="32">
        <f>IF($B3828="",0,IF(OR($U3828="OUT",$U3828="TRF"),N($M3828),0))</f>
        <v>0</v>
      </c>
      <c r="Q3828" s="32">
        <f>IF($B3828="",0,IF(OR($U3828="OUT",$U3828="TRF"),N($M3828),0))</f>
        <v>0</v>
      </c>
      <c r="R3828" s="32">
        <f>IF($B3828="",0,IF($U3828="IN",N($M3828),0))</f>
        <v>0</v>
      </c>
      <c r="S3828" s="33">
        <f>IF($B3828="","",IF($M3828="","⚠ مبلغ",IF($E3828="","⚠ بانک عامل",IF(AND($U3828="TRF",$F3828=""),"⚠ بانک مقصد",IF(AND($V3828&lt;&gt;"NONE",$V3828&lt;&gt;"",$Z3828=""),"⚠ طرف حساب","✓")))))</f>
        <v>0</v>
      </c>
      <c r="T3828" s="29"/>
      <c r="U3828" s="27">
        <f>IFERROR(VLOOKUP($D3828,BankOpTbl,2,0),"")</f>
        <v>0</v>
      </c>
      <c r="V3828" s="27">
        <f>IFERROR(VLOOKUP($D3828,BankOpTbl,3,0),"")</f>
        <v>0</v>
      </c>
      <c r="W3828" s="27">
        <f>IFERROR(VLOOKUP($D3828,BankOpTbl,4,0),"")</f>
        <v>0</v>
      </c>
      <c r="X3828" s="27">
        <f>IF($E3828="","",IFERROR(VLOOKUP($E3828,BankTbl,4,0),""))</f>
        <v>0</v>
      </c>
      <c r="Y3828" s="27">
        <f>IF($F3828="","",IFERROR(VLOOKUP($F3828,BankTbl,4,0),""))</f>
        <v>0</v>
      </c>
      <c r="Z3828" s="27">
        <f>IF($B3828="","",IF($V3828="PICK",LEFT($N3828,5),IF($V3828="FIXED",$W3828,IF($V3828="CODE",$H3828,""))))</f>
        <v>0</v>
      </c>
    </row>
    <row r="3829" spans="1:26" ht="21" customHeight="1">
      <c r="A3829" s="27">
        <f>IF($B3829="","",COUNTA($B$13:$B3829))</f>
        <v>0</v>
      </c>
      <c r="B3829" s="28"/>
      <c r="C3829" s="28"/>
      <c r="D3829" s="29"/>
      <c r="E3829" s="29"/>
      <c r="F3829" s="29"/>
      <c r="G3829" s="28"/>
      <c r="H3829" s="28"/>
      <c r="I3829" s="30">
        <f>IF($H3829="","",IFERROR(VLOOKUP($H3829,AcctTbl,2,0),"کد ناشناخته"))</f>
        <v>0</v>
      </c>
      <c r="J3829" s="27">
        <f>IF($H3829="","",IFERROR(VLOOKUP($H3829,AcctTbl,3,0),""))</f>
        <v>0</v>
      </c>
      <c r="K3829" s="29"/>
      <c r="L3829" s="28"/>
      <c r="M3829" s="31"/>
      <c r="N3829" s="29"/>
      <c r="O3829" s="32">
        <f>IF($B3829="",0,IF($U3829="IN",N($M3829),0))</f>
        <v>0</v>
      </c>
      <c r="P3829" s="32">
        <f>IF($B3829="",0,IF(OR($U3829="OUT",$U3829="TRF"),N($M3829),0))</f>
        <v>0</v>
      </c>
      <c r="Q3829" s="32">
        <f>IF($B3829="",0,IF(OR($U3829="OUT",$U3829="TRF"),N($M3829),0))</f>
        <v>0</v>
      </c>
      <c r="R3829" s="32">
        <f>IF($B3829="",0,IF($U3829="IN",N($M3829),0))</f>
        <v>0</v>
      </c>
      <c r="S3829" s="33">
        <f>IF($B3829="","",IF($M3829="","⚠ مبلغ",IF($E3829="","⚠ بانک عامل",IF(AND($U3829="TRF",$F3829=""),"⚠ بانک مقصد",IF(AND($V3829&lt;&gt;"NONE",$V3829&lt;&gt;"",$Z3829=""),"⚠ طرف حساب","✓")))))</f>
        <v>0</v>
      </c>
      <c r="T3829" s="29"/>
      <c r="U3829" s="27">
        <f>IFERROR(VLOOKUP($D3829,BankOpTbl,2,0),"")</f>
        <v>0</v>
      </c>
      <c r="V3829" s="27">
        <f>IFERROR(VLOOKUP($D3829,BankOpTbl,3,0),"")</f>
        <v>0</v>
      </c>
      <c r="W3829" s="27">
        <f>IFERROR(VLOOKUP($D3829,BankOpTbl,4,0),"")</f>
        <v>0</v>
      </c>
      <c r="X3829" s="27">
        <f>IF($E3829="","",IFERROR(VLOOKUP($E3829,BankTbl,4,0),""))</f>
        <v>0</v>
      </c>
      <c r="Y3829" s="27">
        <f>IF($F3829="","",IFERROR(VLOOKUP($F3829,BankTbl,4,0),""))</f>
        <v>0</v>
      </c>
      <c r="Z3829" s="27">
        <f>IF($B3829="","",IF($V3829="PICK",LEFT($N3829,5),IF($V3829="FIXED",$W3829,IF($V3829="CODE",$H3829,""))))</f>
        <v>0</v>
      </c>
    </row>
    <row r="3830" spans="1:26" ht="21" customHeight="1">
      <c r="A3830" s="27">
        <f>IF($B3830="","",COUNTA($B$13:$B3830))</f>
        <v>0</v>
      </c>
      <c r="B3830" s="28"/>
      <c r="C3830" s="28"/>
      <c r="D3830" s="29"/>
      <c r="E3830" s="29"/>
      <c r="F3830" s="29"/>
      <c r="G3830" s="28"/>
      <c r="H3830" s="28"/>
      <c r="I3830" s="30">
        <f>IF($H3830="","",IFERROR(VLOOKUP($H3830,AcctTbl,2,0),"کد ناشناخته"))</f>
        <v>0</v>
      </c>
      <c r="J3830" s="27">
        <f>IF($H3830="","",IFERROR(VLOOKUP($H3830,AcctTbl,3,0),""))</f>
        <v>0</v>
      </c>
      <c r="K3830" s="29"/>
      <c r="L3830" s="28"/>
      <c r="M3830" s="31"/>
      <c r="N3830" s="29"/>
      <c r="O3830" s="32">
        <f>IF($B3830="",0,IF($U3830="IN",N($M3830),0))</f>
        <v>0</v>
      </c>
      <c r="P3830" s="32">
        <f>IF($B3830="",0,IF(OR($U3830="OUT",$U3830="TRF"),N($M3830),0))</f>
        <v>0</v>
      </c>
      <c r="Q3830" s="32">
        <f>IF($B3830="",0,IF(OR($U3830="OUT",$U3830="TRF"),N($M3830),0))</f>
        <v>0</v>
      </c>
      <c r="R3830" s="32">
        <f>IF($B3830="",0,IF($U3830="IN",N($M3830),0))</f>
        <v>0</v>
      </c>
      <c r="S3830" s="33">
        <f>IF($B3830="","",IF($M3830="","⚠ مبلغ",IF($E3830="","⚠ بانک عامل",IF(AND($U3830="TRF",$F3830=""),"⚠ بانک مقصد",IF(AND($V3830&lt;&gt;"NONE",$V3830&lt;&gt;"",$Z3830=""),"⚠ طرف حساب","✓")))))</f>
        <v>0</v>
      </c>
      <c r="T3830" s="29"/>
      <c r="U3830" s="27">
        <f>IFERROR(VLOOKUP($D3830,BankOpTbl,2,0),"")</f>
        <v>0</v>
      </c>
      <c r="V3830" s="27">
        <f>IFERROR(VLOOKUP($D3830,BankOpTbl,3,0),"")</f>
        <v>0</v>
      </c>
      <c r="W3830" s="27">
        <f>IFERROR(VLOOKUP($D3830,BankOpTbl,4,0),"")</f>
        <v>0</v>
      </c>
      <c r="X3830" s="27">
        <f>IF($E3830="","",IFERROR(VLOOKUP($E3830,BankTbl,4,0),""))</f>
        <v>0</v>
      </c>
      <c r="Y3830" s="27">
        <f>IF($F3830="","",IFERROR(VLOOKUP($F3830,BankTbl,4,0),""))</f>
        <v>0</v>
      </c>
      <c r="Z3830" s="27">
        <f>IF($B3830="","",IF($V3830="PICK",LEFT($N3830,5),IF($V3830="FIXED",$W3830,IF($V3830="CODE",$H3830,""))))</f>
        <v>0</v>
      </c>
    </row>
    <row r="3831" spans="1:26" ht="21" customHeight="1">
      <c r="A3831" s="27">
        <f>IF($B3831="","",COUNTA($B$13:$B3831))</f>
        <v>0</v>
      </c>
      <c r="B3831" s="28"/>
      <c r="C3831" s="28"/>
      <c r="D3831" s="29"/>
      <c r="E3831" s="29"/>
      <c r="F3831" s="29"/>
      <c r="G3831" s="28"/>
      <c r="H3831" s="28"/>
      <c r="I3831" s="30">
        <f>IF($H3831="","",IFERROR(VLOOKUP($H3831,AcctTbl,2,0),"کد ناشناخته"))</f>
        <v>0</v>
      </c>
      <c r="J3831" s="27">
        <f>IF($H3831="","",IFERROR(VLOOKUP($H3831,AcctTbl,3,0),""))</f>
        <v>0</v>
      </c>
      <c r="K3831" s="29"/>
      <c r="L3831" s="28"/>
      <c r="M3831" s="31"/>
      <c r="N3831" s="29"/>
      <c r="O3831" s="32">
        <f>IF($B3831="",0,IF($U3831="IN",N($M3831),0))</f>
        <v>0</v>
      </c>
      <c r="P3831" s="32">
        <f>IF($B3831="",0,IF(OR($U3831="OUT",$U3831="TRF"),N($M3831),0))</f>
        <v>0</v>
      </c>
      <c r="Q3831" s="32">
        <f>IF($B3831="",0,IF(OR($U3831="OUT",$U3831="TRF"),N($M3831),0))</f>
        <v>0</v>
      </c>
      <c r="R3831" s="32">
        <f>IF($B3831="",0,IF($U3831="IN",N($M3831),0))</f>
        <v>0</v>
      </c>
      <c r="S3831" s="33">
        <f>IF($B3831="","",IF($M3831="","⚠ مبلغ",IF($E3831="","⚠ بانک عامل",IF(AND($U3831="TRF",$F3831=""),"⚠ بانک مقصد",IF(AND($V3831&lt;&gt;"NONE",$V3831&lt;&gt;"",$Z3831=""),"⚠ طرف حساب","✓")))))</f>
        <v>0</v>
      </c>
      <c r="T3831" s="29"/>
      <c r="U3831" s="27">
        <f>IFERROR(VLOOKUP($D3831,BankOpTbl,2,0),"")</f>
        <v>0</v>
      </c>
      <c r="V3831" s="27">
        <f>IFERROR(VLOOKUP($D3831,BankOpTbl,3,0),"")</f>
        <v>0</v>
      </c>
      <c r="W3831" s="27">
        <f>IFERROR(VLOOKUP($D3831,BankOpTbl,4,0),"")</f>
        <v>0</v>
      </c>
      <c r="X3831" s="27">
        <f>IF($E3831="","",IFERROR(VLOOKUP($E3831,BankTbl,4,0),""))</f>
        <v>0</v>
      </c>
      <c r="Y3831" s="27">
        <f>IF($F3831="","",IFERROR(VLOOKUP($F3831,BankTbl,4,0),""))</f>
        <v>0</v>
      </c>
      <c r="Z3831" s="27">
        <f>IF($B3831="","",IF($V3831="PICK",LEFT($N3831,5),IF($V3831="FIXED",$W3831,IF($V3831="CODE",$H3831,""))))</f>
        <v>0</v>
      </c>
    </row>
    <row r="3832" spans="1:26" ht="21" customHeight="1">
      <c r="A3832" s="27">
        <f>IF($B3832="","",COUNTA($B$13:$B3832))</f>
        <v>0</v>
      </c>
      <c r="B3832" s="28"/>
      <c r="C3832" s="28"/>
      <c r="D3832" s="29"/>
      <c r="E3832" s="29"/>
      <c r="F3832" s="29"/>
      <c r="G3832" s="28"/>
      <c r="H3832" s="28"/>
      <c r="I3832" s="30">
        <f>IF($H3832="","",IFERROR(VLOOKUP($H3832,AcctTbl,2,0),"کد ناشناخته"))</f>
        <v>0</v>
      </c>
      <c r="J3832" s="27">
        <f>IF($H3832="","",IFERROR(VLOOKUP($H3832,AcctTbl,3,0),""))</f>
        <v>0</v>
      </c>
      <c r="K3832" s="29"/>
      <c r="L3832" s="28"/>
      <c r="M3832" s="31"/>
      <c r="N3832" s="29"/>
      <c r="O3832" s="32">
        <f>IF($B3832="",0,IF($U3832="IN",N($M3832),0))</f>
        <v>0</v>
      </c>
      <c r="P3832" s="32">
        <f>IF($B3832="",0,IF(OR($U3832="OUT",$U3832="TRF"),N($M3832),0))</f>
        <v>0</v>
      </c>
      <c r="Q3832" s="32">
        <f>IF($B3832="",0,IF(OR($U3832="OUT",$U3832="TRF"),N($M3832),0))</f>
        <v>0</v>
      </c>
      <c r="R3832" s="32">
        <f>IF($B3832="",0,IF($U3832="IN",N($M3832),0))</f>
        <v>0</v>
      </c>
      <c r="S3832" s="33">
        <f>IF($B3832="","",IF($M3832="","⚠ مبلغ",IF($E3832="","⚠ بانک عامل",IF(AND($U3832="TRF",$F3832=""),"⚠ بانک مقصد",IF(AND($V3832&lt;&gt;"NONE",$V3832&lt;&gt;"",$Z3832=""),"⚠ طرف حساب","✓")))))</f>
        <v>0</v>
      </c>
      <c r="T3832" s="29"/>
      <c r="U3832" s="27">
        <f>IFERROR(VLOOKUP($D3832,BankOpTbl,2,0),"")</f>
        <v>0</v>
      </c>
      <c r="V3832" s="27">
        <f>IFERROR(VLOOKUP($D3832,BankOpTbl,3,0),"")</f>
        <v>0</v>
      </c>
      <c r="W3832" s="27">
        <f>IFERROR(VLOOKUP($D3832,BankOpTbl,4,0),"")</f>
        <v>0</v>
      </c>
      <c r="X3832" s="27">
        <f>IF($E3832="","",IFERROR(VLOOKUP($E3832,BankTbl,4,0),""))</f>
        <v>0</v>
      </c>
      <c r="Y3832" s="27">
        <f>IF($F3832="","",IFERROR(VLOOKUP($F3832,BankTbl,4,0),""))</f>
        <v>0</v>
      </c>
      <c r="Z3832" s="27">
        <f>IF($B3832="","",IF($V3832="PICK",LEFT($N3832,5),IF($V3832="FIXED",$W3832,IF($V3832="CODE",$H3832,""))))</f>
        <v>0</v>
      </c>
    </row>
    <row r="3833" spans="1:26" ht="21" customHeight="1">
      <c r="A3833" s="27">
        <f>IF($B3833="","",COUNTA($B$13:$B3833))</f>
        <v>0</v>
      </c>
      <c r="B3833" s="28"/>
      <c r="C3833" s="28"/>
      <c r="D3833" s="29"/>
      <c r="E3833" s="29"/>
      <c r="F3833" s="29"/>
      <c r="G3833" s="28"/>
      <c r="H3833" s="28"/>
      <c r="I3833" s="30">
        <f>IF($H3833="","",IFERROR(VLOOKUP($H3833,AcctTbl,2,0),"کد ناشناخته"))</f>
        <v>0</v>
      </c>
      <c r="J3833" s="27">
        <f>IF($H3833="","",IFERROR(VLOOKUP($H3833,AcctTbl,3,0),""))</f>
        <v>0</v>
      </c>
      <c r="K3833" s="29"/>
      <c r="L3833" s="28"/>
      <c r="M3833" s="31"/>
      <c r="N3833" s="29"/>
      <c r="O3833" s="32">
        <f>IF($B3833="",0,IF($U3833="IN",N($M3833),0))</f>
        <v>0</v>
      </c>
      <c r="P3833" s="32">
        <f>IF($B3833="",0,IF(OR($U3833="OUT",$U3833="TRF"),N($M3833),0))</f>
        <v>0</v>
      </c>
      <c r="Q3833" s="32">
        <f>IF($B3833="",0,IF(OR($U3833="OUT",$U3833="TRF"),N($M3833),0))</f>
        <v>0</v>
      </c>
      <c r="R3833" s="32">
        <f>IF($B3833="",0,IF($U3833="IN",N($M3833),0))</f>
        <v>0</v>
      </c>
      <c r="S3833" s="33">
        <f>IF($B3833="","",IF($M3833="","⚠ مبلغ",IF($E3833="","⚠ بانک عامل",IF(AND($U3833="TRF",$F3833=""),"⚠ بانک مقصد",IF(AND($V3833&lt;&gt;"NONE",$V3833&lt;&gt;"",$Z3833=""),"⚠ طرف حساب","✓")))))</f>
        <v>0</v>
      </c>
      <c r="T3833" s="29"/>
      <c r="U3833" s="27">
        <f>IFERROR(VLOOKUP($D3833,BankOpTbl,2,0),"")</f>
        <v>0</v>
      </c>
      <c r="V3833" s="27">
        <f>IFERROR(VLOOKUP($D3833,BankOpTbl,3,0),"")</f>
        <v>0</v>
      </c>
      <c r="W3833" s="27">
        <f>IFERROR(VLOOKUP($D3833,BankOpTbl,4,0),"")</f>
        <v>0</v>
      </c>
      <c r="X3833" s="27">
        <f>IF($E3833="","",IFERROR(VLOOKUP($E3833,BankTbl,4,0),""))</f>
        <v>0</v>
      </c>
      <c r="Y3833" s="27">
        <f>IF($F3833="","",IFERROR(VLOOKUP($F3833,BankTbl,4,0),""))</f>
        <v>0</v>
      </c>
      <c r="Z3833" s="27">
        <f>IF($B3833="","",IF($V3833="PICK",LEFT($N3833,5),IF($V3833="FIXED",$W3833,IF($V3833="CODE",$H3833,""))))</f>
        <v>0</v>
      </c>
    </row>
    <row r="3834" spans="1:26" ht="21" customHeight="1">
      <c r="A3834" s="27">
        <f>IF($B3834="","",COUNTA($B$13:$B3834))</f>
        <v>0</v>
      </c>
      <c r="B3834" s="28"/>
      <c r="C3834" s="28"/>
      <c r="D3834" s="29"/>
      <c r="E3834" s="29"/>
      <c r="F3834" s="29"/>
      <c r="G3834" s="28"/>
      <c r="H3834" s="28"/>
      <c r="I3834" s="30">
        <f>IF($H3834="","",IFERROR(VLOOKUP($H3834,AcctTbl,2,0),"کد ناشناخته"))</f>
        <v>0</v>
      </c>
      <c r="J3834" s="27">
        <f>IF($H3834="","",IFERROR(VLOOKUP($H3834,AcctTbl,3,0),""))</f>
        <v>0</v>
      </c>
      <c r="K3834" s="29"/>
      <c r="L3834" s="28"/>
      <c r="M3834" s="31"/>
      <c r="N3834" s="29"/>
      <c r="O3834" s="32">
        <f>IF($B3834="",0,IF($U3834="IN",N($M3834),0))</f>
        <v>0</v>
      </c>
      <c r="P3834" s="32">
        <f>IF($B3834="",0,IF(OR($U3834="OUT",$U3834="TRF"),N($M3834),0))</f>
        <v>0</v>
      </c>
      <c r="Q3834" s="32">
        <f>IF($B3834="",0,IF(OR($U3834="OUT",$U3834="TRF"),N($M3834),0))</f>
        <v>0</v>
      </c>
      <c r="R3834" s="32">
        <f>IF($B3834="",0,IF($U3834="IN",N($M3834),0))</f>
        <v>0</v>
      </c>
      <c r="S3834" s="33">
        <f>IF($B3834="","",IF($M3834="","⚠ مبلغ",IF($E3834="","⚠ بانک عامل",IF(AND($U3834="TRF",$F3834=""),"⚠ بانک مقصد",IF(AND($V3834&lt;&gt;"NONE",$V3834&lt;&gt;"",$Z3834=""),"⚠ طرف حساب","✓")))))</f>
        <v>0</v>
      </c>
      <c r="T3834" s="29"/>
      <c r="U3834" s="27">
        <f>IFERROR(VLOOKUP($D3834,BankOpTbl,2,0),"")</f>
        <v>0</v>
      </c>
      <c r="V3834" s="27">
        <f>IFERROR(VLOOKUP($D3834,BankOpTbl,3,0),"")</f>
        <v>0</v>
      </c>
      <c r="W3834" s="27">
        <f>IFERROR(VLOOKUP($D3834,BankOpTbl,4,0),"")</f>
        <v>0</v>
      </c>
      <c r="X3834" s="27">
        <f>IF($E3834="","",IFERROR(VLOOKUP($E3834,BankTbl,4,0),""))</f>
        <v>0</v>
      </c>
      <c r="Y3834" s="27">
        <f>IF($F3834="","",IFERROR(VLOOKUP($F3834,BankTbl,4,0),""))</f>
        <v>0</v>
      </c>
      <c r="Z3834" s="27">
        <f>IF($B3834="","",IF($V3834="PICK",LEFT($N3834,5),IF($V3834="FIXED",$W3834,IF($V3834="CODE",$H3834,""))))</f>
        <v>0</v>
      </c>
    </row>
    <row r="3835" spans="1:26" ht="21" customHeight="1">
      <c r="A3835" s="27">
        <f>IF($B3835="","",COUNTA($B$13:$B3835))</f>
        <v>0</v>
      </c>
      <c r="B3835" s="28"/>
      <c r="C3835" s="28"/>
      <c r="D3835" s="29"/>
      <c r="E3835" s="29"/>
      <c r="F3835" s="29"/>
      <c r="G3835" s="28"/>
      <c r="H3835" s="28"/>
      <c r="I3835" s="30">
        <f>IF($H3835="","",IFERROR(VLOOKUP($H3835,AcctTbl,2,0),"کد ناشناخته"))</f>
        <v>0</v>
      </c>
      <c r="J3835" s="27">
        <f>IF($H3835="","",IFERROR(VLOOKUP($H3835,AcctTbl,3,0),""))</f>
        <v>0</v>
      </c>
      <c r="K3835" s="29"/>
      <c r="L3835" s="28"/>
      <c r="M3835" s="31"/>
      <c r="N3835" s="29"/>
      <c r="O3835" s="32">
        <f>IF($B3835="",0,IF($U3835="IN",N($M3835),0))</f>
        <v>0</v>
      </c>
      <c r="P3835" s="32">
        <f>IF($B3835="",0,IF(OR($U3835="OUT",$U3835="TRF"),N($M3835),0))</f>
        <v>0</v>
      </c>
      <c r="Q3835" s="32">
        <f>IF($B3835="",0,IF(OR($U3835="OUT",$U3835="TRF"),N($M3835),0))</f>
        <v>0</v>
      </c>
      <c r="R3835" s="32">
        <f>IF($B3835="",0,IF($U3835="IN",N($M3835),0))</f>
        <v>0</v>
      </c>
      <c r="S3835" s="33">
        <f>IF($B3835="","",IF($M3835="","⚠ مبلغ",IF($E3835="","⚠ بانک عامل",IF(AND($U3835="TRF",$F3835=""),"⚠ بانک مقصد",IF(AND($V3835&lt;&gt;"NONE",$V3835&lt;&gt;"",$Z3835=""),"⚠ طرف حساب","✓")))))</f>
        <v>0</v>
      </c>
      <c r="T3835" s="29"/>
      <c r="U3835" s="27">
        <f>IFERROR(VLOOKUP($D3835,BankOpTbl,2,0),"")</f>
        <v>0</v>
      </c>
      <c r="V3835" s="27">
        <f>IFERROR(VLOOKUP($D3835,BankOpTbl,3,0),"")</f>
        <v>0</v>
      </c>
      <c r="W3835" s="27">
        <f>IFERROR(VLOOKUP($D3835,BankOpTbl,4,0),"")</f>
        <v>0</v>
      </c>
      <c r="X3835" s="27">
        <f>IF($E3835="","",IFERROR(VLOOKUP($E3835,BankTbl,4,0),""))</f>
        <v>0</v>
      </c>
      <c r="Y3835" s="27">
        <f>IF($F3835="","",IFERROR(VLOOKUP($F3835,BankTbl,4,0),""))</f>
        <v>0</v>
      </c>
      <c r="Z3835" s="27">
        <f>IF($B3835="","",IF($V3835="PICK",LEFT($N3835,5),IF($V3835="FIXED",$W3835,IF($V3835="CODE",$H3835,""))))</f>
        <v>0</v>
      </c>
    </row>
    <row r="3836" spans="1:26" ht="21" customHeight="1">
      <c r="A3836" s="27">
        <f>IF($B3836="","",COUNTA($B$13:$B3836))</f>
        <v>0</v>
      </c>
      <c r="B3836" s="28"/>
      <c r="C3836" s="28"/>
      <c r="D3836" s="29"/>
      <c r="E3836" s="29"/>
      <c r="F3836" s="29"/>
      <c r="G3836" s="28"/>
      <c r="H3836" s="28"/>
      <c r="I3836" s="30">
        <f>IF($H3836="","",IFERROR(VLOOKUP($H3836,AcctTbl,2,0),"کد ناشناخته"))</f>
        <v>0</v>
      </c>
      <c r="J3836" s="27">
        <f>IF($H3836="","",IFERROR(VLOOKUP($H3836,AcctTbl,3,0),""))</f>
        <v>0</v>
      </c>
      <c r="K3836" s="29"/>
      <c r="L3836" s="28"/>
      <c r="M3836" s="31"/>
      <c r="N3836" s="29"/>
      <c r="O3836" s="32">
        <f>IF($B3836="",0,IF($U3836="IN",N($M3836),0))</f>
        <v>0</v>
      </c>
      <c r="P3836" s="32">
        <f>IF($B3836="",0,IF(OR($U3836="OUT",$U3836="TRF"),N($M3836),0))</f>
        <v>0</v>
      </c>
      <c r="Q3836" s="32">
        <f>IF($B3836="",0,IF(OR($U3836="OUT",$U3836="TRF"),N($M3836),0))</f>
        <v>0</v>
      </c>
      <c r="R3836" s="32">
        <f>IF($B3836="",0,IF($U3836="IN",N($M3836),0))</f>
        <v>0</v>
      </c>
      <c r="S3836" s="33">
        <f>IF($B3836="","",IF($M3836="","⚠ مبلغ",IF($E3836="","⚠ بانک عامل",IF(AND($U3836="TRF",$F3836=""),"⚠ بانک مقصد",IF(AND($V3836&lt;&gt;"NONE",$V3836&lt;&gt;"",$Z3836=""),"⚠ طرف حساب","✓")))))</f>
        <v>0</v>
      </c>
      <c r="T3836" s="29"/>
      <c r="U3836" s="27">
        <f>IFERROR(VLOOKUP($D3836,BankOpTbl,2,0),"")</f>
        <v>0</v>
      </c>
      <c r="V3836" s="27">
        <f>IFERROR(VLOOKUP($D3836,BankOpTbl,3,0),"")</f>
        <v>0</v>
      </c>
      <c r="W3836" s="27">
        <f>IFERROR(VLOOKUP($D3836,BankOpTbl,4,0),"")</f>
        <v>0</v>
      </c>
      <c r="X3836" s="27">
        <f>IF($E3836="","",IFERROR(VLOOKUP($E3836,BankTbl,4,0),""))</f>
        <v>0</v>
      </c>
      <c r="Y3836" s="27">
        <f>IF($F3836="","",IFERROR(VLOOKUP($F3836,BankTbl,4,0),""))</f>
        <v>0</v>
      </c>
      <c r="Z3836" s="27">
        <f>IF($B3836="","",IF($V3836="PICK",LEFT($N3836,5),IF($V3836="FIXED",$W3836,IF($V3836="CODE",$H3836,""))))</f>
        <v>0</v>
      </c>
    </row>
    <row r="3837" spans="1:26" ht="21" customHeight="1">
      <c r="A3837" s="27">
        <f>IF($B3837="","",COUNTA($B$13:$B3837))</f>
        <v>0</v>
      </c>
      <c r="B3837" s="28"/>
      <c r="C3837" s="28"/>
      <c r="D3837" s="29"/>
      <c r="E3837" s="29"/>
      <c r="F3837" s="29"/>
      <c r="G3837" s="28"/>
      <c r="H3837" s="28"/>
      <c r="I3837" s="30">
        <f>IF($H3837="","",IFERROR(VLOOKUP($H3837,AcctTbl,2,0),"کد ناشناخته"))</f>
        <v>0</v>
      </c>
      <c r="J3837" s="27">
        <f>IF($H3837="","",IFERROR(VLOOKUP($H3837,AcctTbl,3,0),""))</f>
        <v>0</v>
      </c>
      <c r="K3837" s="29"/>
      <c r="L3837" s="28"/>
      <c r="M3837" s="31"/>
      <c r="N3837" s="29"/>
      <c r="O3837" s="32">
        <f>IF($B3837="",0,IF($U3837="IN",N($M3837),0))</f>
        <v>0</v>
      </c>
      <c r="P3837" s="32">
        <f>IF($B3837="",0,IF(OR($U3837="OUT",$U3837="TRF"),N($M3837),0))</f>
        <v>0</v>
      </c>
      <c r="Q3837" s="32">
        <f>IF($B3837="",0,IF(OR($U3837="OUT",$U3837="TRF"),N($M3837),0))</f>
        <v>0</v>
      </c>
      <c r="R3837" s="32">
        <f>IF($B3837="",0,IF($U3837="IN",N($M3837),0))</f>
        <v>0</v>
      </c>
      <c r="S3837" s="33">
        <f>IF($B3837="","",IF($M3837="","⚠ مبلغ",IF($E3837="","⚠ بانک عامل",IF(AND($U3837="TRF",$F3837=""),"⚠ بانک مقصد",IF(AND($V3837&lt;&gt;"NONE",$V3837&lt;&gt;"",$Z3837=""),"⚠ طرف حساب","✓")))))</f>
        <v>0</v>
      </c>
      <c r="T3837" s="29"/>
      <c r="U3837" s="27">
        <f>IFERROR(VLOOKUP($D3837,BankOpTbl,2,0),"")</f>
        <v>0</v>
      </c>
      <c r="V3837" s="27">
        <f>IFERROR(VLOOKUP($D3837,BankOpTbl,3,0),"")</f>
        <v>0</v>
      </c>
      <c r="W3837" s="27">
        <f>IFERROR(VLOOKUP($D3837,BankOpTbl,4,0),"")</f>
        <v>0</v>
      </c>
      <c r="X3837" s="27">
        <f>IF($E3837="","",IFERROR(VLOOKUP($E3837,BankTbl,4,0),""))</f>
        <v>0</v>
      </c>
      <c r="Y3837" s="27">
        <f>IF($F3837="","",IFERROR(VLOOKUP($F3837,BankTbl,4,0),""))</f>
        <v>0</v>
      </c>
      <c r="Z3837" s="27">
        <f>IF($B3837="","",IF($V3837="PICK",LEFT($N3837,5),IF($V3837="FIXED",$W3837,IF($V3837="CODE",$H3837,""))))</f>
        <v>0</v>
      </c>
    </row>
    <row r="3838" spans="1:26" ht="21" customHeight="1">
      <c r="A3838" s="27">
        <f>IF($B3838="","",COUNTA($B$13:$B3838))</f>
        <v>0</v>
      </c>
      <c r="B3838" s="28"/>
      <c r="C3838" s="28"/>
      <c r="D3838" s="29"/>
      <c r="E3838" s="29"/>
      <c r="F3838" s="29"/>
      <c r="G3838" s="28"/>
      <c r="H3838" s="28"/>
      <c r="I3838" s="30">
        <f>IF($H3838="","",IFERROR(VLOOKUP($H3838,AcctTbl,2,0),"کد ناشناخته"))</f>
        <v>0</v>
      </c>
      <c r="J3838" s="27">
        <f>IF($H3838="","",IFERROR(VLOOKUP($H3838,AcctTbl,3,0),""))</f>
        <v>0</v>
      </c>
      <c r="K3838" s="29"/>
      <c r="L3838" s="28"/>
      <c r="M3838" s="31"/>
      <c r="N3838" s="29"/>
      <c r="O3838" s="32">
        <f>IF($B3838="",0,IF($U3838="IN",N($M3838),0))</f>
        <v>0</v>
      </c>
      <c r="P3838" s="32">
        <f>IF($B3838="",0,IF(OR($U3838="OUT",$U3838="TRF"),N($M3838),0))</f>
        <v>0</v>
      </c>
      <c r="Q3838" s="32">
        <f>IF($B3838="",0,IF(OR($U3838="OUT",$U3838="TRF"),N($M3838),0))</f>
        <v>0</v>
      </c>
      <c r="R3838" s="32">
        <f>IF($B3838="",0,IF($U3838="IN",N($M3838),0))</f>
        <v>0</v>
      </c>
      <c r="S3838" s="33">
        <f>IF($B3838="","",IF($M3838="","⚠ مبلغ",IF($E3838="","⚠ بانک عامل",IF(AND($U3838="TRF",$F3838=""),"⚠ بانک مقصد",IF(AND($V3838&lt;&gt;"NONE",$V3838&lt;&gt;"",$Z3838=""),"⚠ طرف حساب","✓")))))</f>
        <v>0</v>
      </c>
      <c r="T3838" s="29"/>
      <c r="U3838" s="27">
        <f>IFERROR(VLOOKUP($D3838,BankOpTbl,2,0),"")</f>
        <v>0</v>
      </c>
      <c r="V3838" s="27">
        <f>IFERROR(VLOOKUP($D3838,BankOpTbl,3,0),"")</f>
        <v>0</v>
      </c>
      <c r="W3838" s="27">
        <f>IFERROR(VLOOKUP($D3838,BankOpTbl,4,0),"")</f>
        <v>0</v>
      </c>
      <c r="X3838" s="27">
        <f>IF($E3838="","",IFERROR(VLOOKUP($E3838,BankTbl,4,0),""))</f>
        <v>0</v>
      </c>
      <c r="Y3838" s="27">
        <f>IF($F3838="","",IFERROR(VLOOKUP($F3838,BankTbl,4,0),""))</f>
        <v>0</v>
      </c>
      <c r="Z3838" s="27">
        <f>IF($B3838="","",IF($V3838="PICK",LEFT($N3838,5),IF($V3838="FIXED",$W3838,IF($V3838="CODE",$H3838,""))))</f>
        <v>0</v>
      </c>
    </row>
    <row r="3839" spans="1:26" ht="21" customHeight="1">
      <c r="A3839" s="27">
        <f>IF($B3839="","",COUNTA($B$13:$B3839))</f>
        <v>0</v>
      </c>
      <c r="B3839" s="28"/>
      <c r="C3839" s="28"/>
      <c r="D3839" s="29"/>
      <c r="E3839" s="29"/>
      <c r="F3839" s="29"/>
      <c r="G3839" s="28"/>
      <c r="H3839" s="28"/>
      <c r="I3839" s="30">
        <f>IF($H3839="","",IFERROR(VLOOKUP($H3839,AcctTbl,2,0),"کد ناشناخته"))</f>
        <v>0</v>
      </c>
      <c r="J3839" s="27">
        <f>IF($H3839="","",IFERROR(VLOOKUP($H3839,AcctTbl,3,0),""))</f>
        <v>0</v>
      </c>
      <c r="K3839" s="29"/>
      <c r="L3839" s="28"/>
      <c r="M3839" s="31"/>
      <c r="N3839" s="29"/>
      <c r="O3839" s="32">
        <f>IF($B3839="",0,IF($U3839="IN",N($M3839),0))</f>
        <v>0</v>
      </c>
      <c r="P3839" s="32">
        <f>IF($B3839="",0,IF(OR($U3839="OUT",$U3839="TRF"),N($M3839),0))</f>
        <v>0</v>
      </c>
      <c r="Q3839" s="32">
        <f>IF($B3839="",0,IF(OR($U3839="OUT",$U3839="TRF"),N($M3839),0))</f>
        <v>0</v>
      </c>
      <c r="R3839" s="32">
        <f>IF($B3839="",0,IF($U3839="IN",N($M3839),0))</f>
        <v>0</v>
      </c>
      <c r="S3839" s="33">
        <f>IF($B3839="","",IF($M3839="","⚠ مبلغ",IF($E3839="","⚠ بانک عامل",IF(AND($U3839="TRF",$F3839=""),"⚠ بانک مقصد",IF(AND($V3839&lt;&gt;"NONE",$V3839&lt;&gt;"",$Z3839=""),"⚠ طرف حساب","✓")))))</f>
        <v>0</v>
      </c>
      <c r="T3839" s="29"/>
      <c r="U3839" s="27">
        <f>IFERROR(VLOOKUP($D3839,BankOpTbl,2,0),"")</f>
        <v>0</v>
      </c>
      <c r="V3839" s="27">
        <f>IFERROR(VLOOKUP($D3839,BankOpTbl,3,0),"")</f>
        <v>0</v>
      </c>
      <c r="W3839" s="27">
        <f>IFERROR(VLOOKUP($D3839,BankOpTbl,4,0),"")</f>
        <v>0</v>
      </c>
      <c r="X3839" s="27">
        <f>IF($E3839="","",IFERROR(VLOOKUP($E3839,BankTbl,4,0),""))</f>
        <v>0</v>
      </c>
      <c r="Y3839" s="27">
        <f>IF($F3839="","",IFERROR(VLOOKUP($F3839,BankTbl,4,0),""))</f>
        <v>0</v>
      </c>
      <c r="Z3839" s="27">
        <f>IF($B3839="","",IF($V3839="PICK",LEFT($N3839,5),IF($V3839="FIXED",$W3839,IF($V3839="CODE",$H3839,""))))</f>
        <v>0</v>
      </c>
    </row>
    <row r="3840" spans="1:26" ht="21" customHeight="1">
      <c r="A3840" s="27">
        <f>IF($B3840="","",COUNTA($B$13:$B3840))</f>
        <v>0</v>
      </c>
      <c r="B3840" s="28"/>
      <c r="C3840" s="28"/>
      <c r="D3840" s="29"/>
      <c r="E3840" s="29"/>
      <c r="F3840" s="29"/>
      <c r="G3840" s="28"/>
      <c r="H3840" s="28"/>
      <c r="I3840" s="30">
        <f>IF($H3840="","",IFERROR(VLOOKUP($H3840,AcctTbl,2,0),"کد ناشناخته"))</f>
        <v>0</v>
      </c>
      <c r="J3840" s="27">
        <f>IF($H3840="","",IFERROR(VLOOKUP($H3840,AcctTbl,3,0),""))</f>
        <v>0</v>
      </c>
      <c r="K3840" s="29"/>
      <c r="L3840" s="28"/>
      <c r="M3840" s="31"/>
      <c r="N3840" s="29"/>
      <c r="O3840" s="32">
        <f>IF($B3840="",0,IF($U3840="IN",N($M3840),0))</f>
        <v>0</v>
      </c>
      <c r="P3840" s="32">
        <f>IF($B3840="",0,IF(OR($U3840="OUT",$U3840="TRF"),N($M3840),0))</f>
        <v>0</v>
      </c>
      <c r="Q3840" s="32">
        <f>IF($B3840="",0,IF(OR($U3840="OUT",$U3840="TRF"),N($M3840),0))</f>
        <v>0</v>
      </c>
      <c r="R3840" s="32">
        <f>IF($B3840="",0,IF($U3840="IN",N($M3840),0))</f>
        <v>0</v>
      </c>
      <c r="S3840" s="33">
        <f>IF($B3840="","",IF($M3840="","⚠ مبلغ",IF($E3840="","⚠ بانک عامل",IF(AND($U3840="TRF",$F3840=""),"⚠ بانک مقصد",IF(AND($V3840&lt;&gt;"NONE",$V3840&lt;&gt;"",$Z3840=""),"⚠ طرف حساب","✓")))))</f>
        <v>0</v>
      </c>
      <c r="T3840" s="29"/>
      <c r="U3840" s="27">
        <f>IFERROR(VLOOKUP($D3840,BankOpTbl,2,0),"")</f>
        <v>0</v>
      </c>
      <c r="V3840" s="27">
        <f>IFERROR(VLOOKUP($D3840,BankOpTbl,3,0),"")</f>
        <v>0</v>
      </c>
      <c r="W3840" s="27">
        <f>IFERROR(VLOOKUP($D3840,BankOpTbl,4,0),"")</f>
        <v>0</v>
      </c>
      <c r="X3840" s="27">
        <f>IF($E3840="","",IFERROR(VLOOKUP($E3840,BankTbl,4,0),""))</f>
        <v>0</v>
      </c>
      <c r="Y3840" s="27">
        <f>IF($F3840="","",IFERROR(VLOOKUP($F3840,BankTbl,4,0),""))</f>
        <v>0</v>
      </c>
      <c r="Z3840" s="27">
        <f>IF($B3840="","",IF($V3840="PICK",LEFT($N3840,5),IF($V3840="FIXED",$W3840,IF($V3840="CODE",$H3840,""))))</f>
        <v>0</v>
      </c>
    </row>
    <row r="3841" spans="1:26" ht="21" customHeight="1">
      <c r="A3841" s="27">
        <f>IF($B3841="","",COUNTA($B$13:$B3841))</f>
        <v>0</v>
      </c>
      <c r="B3841" s="28"/>
      <c r="C3841" s="28"/>
      <c r="D3841" s="29"/>
      <c r="E3841" s="29"/>
      <c r="F3841" s="29"/>
      <c r="G3841" s="28"/>
      <c r="H3841" s="28"/>
      <c r="I3841" s="30">
        <f>IF($H3841="","",IFERROR(VLOOKUP($H3841,AcctTbl,2,0),"کد ناشناخته"))</f>
        <v>0</v>
      </c>
      <c r="J3841" s="27">
        <f>IF($H3841="","",IFERROR(VLOOKUP($H3841,AcctTbl,3,0),""))</f>
        <v>0</v>
      </c>
      <c r="K3841" s="29"/>
      <c r="L3841" s="28"/>
      <c r="M3841" s="31"/>
      <c r="N3841" s="29"/>
      <c r="O3841" s="32">
        <f>IF($B3841="",0,IF($U3841="IN",N($M3841),0))</f>
        <v>0</v>
      </c>
      <c r="P3841" s="32">
        <f>IF($B3841="",0,IF(OR($U3841="OUT",$U3841="TRF"),N($M3841),0))</f>
        <v>0</v>
      </c>
      <c r="Q3841" s="32">
        <f>IF($B3841="",0,IF(OR($U3841="OUT",$U3841="TRF"),N($M3841),0))</f>
        <v>0</v>
      </c>
      <c r="R3841" s="32">
        <f>IF($B3841="",0,IF($U3841="IN",N($M3841),0))</f>
        <v>0</v>
      </c>
      <c r="S3841" s="33">
        <f>IF($B3841="","",IF($M3841="","⚠ مبلغ",IF($E3841="","⚠ بانک عامل",IF(AND($U3841="TRF",$F3841=""),"⚠ بانک مقصد",IF(AND($V3841&lt;&gt;"NONE",$V3841&lt;&gt;"",$Z3841=""),"⚠ طرف حساب","✓")))))</f>
        <v>0</v>
      </c>
      <c r="T3841" s="29"/>
      <c r="U3841" s="27">
        <f>IFERROR(VLOOKUP($D3841,BankOpTbl,2,0),"")</f>
        <v>0</v>
      </c>
      <c r="V3841" s="27">
        <f>IFERROR(VLOOKUP($D3841,BankOpTbl,3,0),"")</f>
        <v>0</v>
      </c>
      <c r="W3841" s="27">
        <f>IFERROR(VLOOKUP($D3841,BankOpTbl,4,0),"")</f>
        <v>0</v>
      </c>
      <c r="X3841" s="27">
        <f>IF($E3841="","",IFERROR(VLOOKUP($E3841,BankTbl,4,0),""))</f>
        <v>0</v>
      </c>
      <c r="Y3841" s="27">
        <f>IF($F3841="","",IFERROR(VLOOKUP($F3841,BankTbl,4,0),""))</f>
        <v>0</v>
      </c>
      <c r="Z3841" s="27">
        <f>IF($B3841="","",IF($V3841="PICK",LEFT($N3841,5),IF($V3841="FIXED",$W3841,IF($V3841="CODE",$H3841,""))))</f>
        <v>0</v>
      </c>
    </row>
    <row r="3842" spans="1:26" ht="21" customHeight="1">
      <c r="A3842" s="27">
        <f>IF($B3842="","",COUNTA($B$13:$B3842))</f>
        <v>0</v>
      </c>
      <c r="B3842" s="28"/>
      <c r="C3842" s="28"/>
      <c r="D3842" s="29"/>
      <c r="E3842" s="29"/>
      <c r="F3842" s="29"/>
      <c r="G3842" s="28"/>
      <c r="H3842" s="28"/>
      <c r="I3842" s="30">
        <f>IF($H3842="","",IFERROR(VLOOKUP($H3842,AcctTbl,2,0),"کد ناشناخته"))</f>
        <v>0</v>
      </c>
      <c r="J3842" s="27">
        <f>IF($H3842="","",IFERROR(VLOOKUP($H3842,AcctTbl,3,0),""))</f>
        <v>0</v>
      </c>
      <c r="K3842" s="29"/>
      <c r="L3842" s="28"/>
      <c r="M3842" s="31"/>
      <c r="N3842" s="29"/>
      <c r="O3842" s="32">
        <f>IF($B3842="",0,IF($U3842="IN",N($M3842),0))</f>
        <v>0</v>
      </c>
      <c r="P3842" s="32">
        <f>IF($B3842="",0,IF(OR($U3842="OUT",$U3842="TRF"),N($M3842),0))</f>
        <v>0</v>
      </c>
      <c r="Q3842" s="32">
        <f>IF($B3842="",0,IF(OR($U3842="OUT",$U3842="TRF"),N($M3842),0))</f>
        <v>0</v>
      </c>
      <c r="R3842" s="32">
        <f>IF($B3842="",0,IF($U3842="IN",N($M3842),0))</f>
        <v>0</v>
      </c>
      <c r="S3842" s="33">
        <f>IF($B3842="","",IF($M3842="","⚠ مبلغ",IF($E3842="","⚠ بانک عامل",IF(AND($U3842="TRF",$F3842=""),"⚠ بانک مقصد",IF(AND($V3842&lt;&gt;"NONE",$V3842&lt;&gt;"",$Z3842=""),"⚠ طرف حساب","✓")))))</f>
        <v>0</v>
      </c>
      <c r="T3842" s="29"/>
      <c r="U3842" s="27">
        <f>IFERROR(VLOOKUP($D3842,BankOpTbl,2,0),"")</f>
        <v>0</v>
      </c>
      <c r="V3842" s="27">
        <f>IFERROR(VLOOKUP($D3842,BankOpTbl,3,0),"")</f>
        <v>0</v>
      </c>
      <c r="W3842" s="27">
        <f>IFERROR(VLOOKUP($D3842,BankOpTbl,4,0),"")</f>
        <v>0</v>
      </c>
      <c r="X3842" s="27">
        <f>IF($E3842="","",IFERROR(VLOOKUP($E3842,BankTbl,4,0),""))</f>
        <v>0</v>
      </c>
      <c r="Y3842" s="27">
        <f>IF($F3842="","",IFERROR(VLOOKUP($F3842,BankTbl,4,0),""))</f>
        <v>0</v>
      </c>
      <c r="Z3842" s="27">
        <f>IF($B3842="","",IF($V3842="PICK",LEFT($N3842,5),IF($V3842="FIXED",$W3842,IF($V3842="CODE",$H3842,""))))</f>
        <v>0</v>
      </c>
    </row>
    <row r="3843" spans="1:26" ht="21" customHeight="1">
      <c r="A3843" s="27">
        <f>IF($B3843="","",COUNTA($B$13:$B3843))</f>
        <v>0</v>
      </c>
      <c r="B3843" s="28"/>
      <c r="C3843" s="28"/>
      <c r="D3843" s="29"/>
      <c r="E3843" s="29"/>
      <c r="F3843" s="29"/>
      <c r="G3843" s="28"/>
      <c r="H3843" s="28"/>
      <c r="I3843" s="30">
        <f>IF($H3843="","",IFERROR(VLOOKUP($H3843,AcctTbl,2,0),"کد ناشناخته"))</f>
        <v>0</v>
      </c>
      <c r="J3843" s="27">
        <f>IF($H3843="","",IFERROR(VLOOKUP($H3843,AcctTbl,3,0),""))</f>
        <v>0</v>
      </c>
      <c r="K3843" s="29"/>
      <c r="L3843" s="28"/>
      <c r="M3843" s="31"/>
      <c r="N3843" s="29"/>
      <c r="O3843" s="32">
        <f>IF($B3843="",0,IF($U3843="IN",N($M3843),0))</f>
        <v>0</v>
      </c>
      <c r="P3843" s="32">
        <f>IF($B3843="",0,IF(OR($U3843="OUT",$U3843="TRF"),N($M3843),0))</f>
        <v>0</v>
      </c>
      <c r="Q3843" s="32">
        <f>IF($B3843="",0,IF(OR($U3843="OUT",$U3843="TRF"),N($M3843),0))</f>
        <v>0</v>
      </c>
      <c r="R3843" s="32">
        <f>IF($B3843="",0,IF($U3843="IN",N($M3843),0))</f>
        <v>0</v>
      </c>
      <c r="S3843" s="33">
        <f>IF($B3843="","",IF($M3843="","⚠ مبلغ",IF($E3843="","⚠ بانک عامل",IF(AND($U3843="TRF",$F3843=""),"⚠ بانک مقصد",IF(AND($V3843&lt;&gt;"NONE",$V3843&lt;&gt;"",$Z3843=""),"⚠ طرف حساب","✓")))))</f>
        <v>0</v>
      </c>
      <c r="T3843" s="29"/>
      <c r="U3843" s="27">
        <f>IFERROR(VLOOKUP($D3843,BankOpTbl,2,0),"")</f>
        <v>0</v>
      </c>
      <c r="V3843" s="27">
        <f>IFERROR(VLOOKUP($D3843,BankOpTbl,3,0),"")</f>
        <v>0</v>
      </c>
      <c r="W3843" s="27">
        <f>IFERROR(VLOOKUP($D3843,BankOpTbl,4,0),"")</f>
        <v>0</v>
      </c>
      <c r="X3843" s="27">
        <f>IF($E3843="","",IFERROR(VLOOKUP($E3843,BankTbl,4,0),""))</f>
        <v>0</v>
      </c>
      <c r="Y3843" s="27">
        <f>IF($F3843="","",IFERROR(VLOOKUP($F3843,BankTbl,4,0),""))</f>
        <v>0</v>
      </c>
      <c r="Z3843" s="27">
        <f>IF($B3843="","",IF($V3843="PICK",LEFT($N3843,5),IF($V3843="FIXED",$W3843,IF($V3843="CODE",$H3843,""))))</f>
        <v>0</v>
      </c>
    </row>
    <row r="3844" spans="1:26" ht="21" customHeight="1">
      <c r="A3844" s="27">
        <f>IF($B3844="","",COUNTA($B$13:$B3844))</f>
        <v>0</v>
      </c>
      <c r="B3844" s="28"/>
      <c r="C3844" s="28"/>
      <c r="D3844" s="29"/>
      <c r="E3844" s="29"/>
      <c r="F3844" s="29"/>
      <c r="G3844" s="28"/>
      <c r="H3844" s="28"/>
      <c r="I3844" s="30">
        <f>IF($H3844="","",IFERROR(VLOOKUP($H3844,AcctTbl,2,0),"کد ناشناخته"))</f>
        <v>0</v>
      </c>
      <c r="J3844" s="27">
        <f>IF($H3844="","",IFERROR(VLOOKUP($H3844,AcctTbl,3,0),""))</f>
        <v>0</v>
      </c>
      <c r="K3844" s="29"/>
      <c r="L3844" s="28"/>
      <c r="M3844" s="31"/>
      <c r="N3844" s="29"/>
      <c r="O3844" s="32">
        <f>IF($B3844="",0,IF($U3844="IN",N($M3844),0))</f>
        <v>0</v>
      </c>
      <c r="P3844" s="32">
        <f>IF($B3844="",0,IF(OR($U3844="OUT",$U3844="TRF"),N($M3844),0))</f>
        <v>0</v>
      </c>
      <c r="Q3844" s="32">
        <f>IF($B3844="",0,IF(OR($U3844="OUT",$U3844="TRF"),N($M3844),0))</f>
        <v>0</v>
      </c>
      <c r="R3844" s="32">
        <f>IF($B3844="",0,IF($U3844="IN",N($M3844),0))</f>
        <v>0</v>
      </c>
      <c r="S3844" s="33">
        <f>IF($B3844="","",IF($M3844="","⚠ مبلغ",IF($E3844="","⚠ بانک عامل",IF(AND($U3844="TRF",$F3844=""),"⚠ بانک مقصد",IF(AND($V3844&lt;&gt;"NONE",$V3844&lt;&gt;"",$Z3844=""),"⚠ طرف حساب","✓")))))</f>
        <v>0</v>
      </c>
      <c r="T3844" s="29"/>
      <c r="U3844" s="27">
        <f>IFERROR(VLOOKUP($D3844,BankOpTbl,2,0),"")</f>
        <v>0</v>
      </c>
      <c r="V3844" s="27">
        <f>IFERROR(VLOOKUP($D3844,BankOpTbl,3,0),"")</f>
        <v>0</v>
      </c>
      <c r="W3844" s="27">
        <f>IFERROR(VLOOKUP($D3844,BankOpTbl,4,0),"")</f>
        <v>0</v>
      </c>
      <c r="X3844" s="27">
        <f>IF($E3844="","",IFERROR(VLOOKUP($E3844,BankTbl,4,0),""))</f>
        <v>0</v>
      </c>
      <c r="Y3844" s="27">
        <f>IF($F3844="","",IFERROR(VLOOKUP($F3844,BankTbl,4,0),""))</f>
        <v>0</v>
      </c>
      <c r="Z3844" s="27">
        <f>IF($B3844="","",IF($V3844="PICK",LEFT($N3844,5),IF($V3844="FIXED",$W3844,IF($V3844="CODE",$H3844,""))))</f>
        <v>0</v>
      </c>
    </row>
    <row r="3845" spans="1:26" ht="21" customHeight="1">
      <c r="A3845" s="27">
        <f>IF($B3845="","",COUNTA($B$13:$B3845))</f>
        <v>0</v>
      </c>
      <c r="B3845" s="28"/>
      <c r="C3845" s="28"/>
      <c r="D3845" s="29"/>
      <c r="E3845" s="29"/>
      <c r="F3845" s="29"/>
      <c r="G3845" s="28"/>
      <c r="H3845" s="28"/>
      <c r="I3845" s="30">
        <f>IF($H3845="","",IFERROR(VLOOKUP($H3845,AcctTbl,2,0),"کد ناشناخته"))</f>
        <v>0</v>
      </c>
      <c r="J3845" s="27">
        <f>IF($H3845="","",IFERROR(VLOOKUP($H3845,AcctTbl,3,0),""))</f>
        <v>0</v>
      </c>
      <c r="K3845" s="29"/>
      <c r="L3845" s="28"/>
      <c r="M3845" s="31"/>
      <c r="N3845" s="29"/>
      <c r="O3845" s="32">
        <f>IF($B3845="",0,IF($U3845="IN",N($M3845),0))</f>
        <v>0</v>
      </c>
      <c r="P3845" s="32">
        <f>IF($B3845="",0,IF(OR($U3845="OUT",$U3845="TRF"),N($M3845),0))</f>
        <v>0</v>
      </c>
      <c r="Q3845" s="32">
        <f>IF($B3845="",0,IF(OR($U3845="OUT",$U3845="TRF"),N($M3845),0))</f>
        <v>0</v>
      </c>
      <c r="R3845" s="32">
        <f>IF($B3845="",0,IF($U3845="IN",N($M3845),0))</f>
        <v>0</v>
      </c>
      <c r="S3845" s="33">
        <f>IF($B3845="","",IF($M3845="","⚠ مبلغ",IF($E3845="","⚠ بانک عامل",IF(AND($U3845="TRF",$F3845=""),"⚠ بانک مقصد",IF(AND($V3845&lt;&gt;"NONE",$V3845&lt;&gt;"",$Z3845=""),"⚠ طرف حساب","✓")))))</f>
        <v>0</v>
      </c>
      <c r="T3845" s="29"/>
      <c r="U3845" s="27">
        <f>IFERROR(VLOOKUP($D3845,BankOpTbl,2,0),"")</f>
        <v>0</v>
      </c>
      <c r="V3845" s="27">
        <f>IFERROR(VLOOKUP($D3845,BankOpTbl,3,0),"")</f>
        <v>0</v>
      </c>
      <c r="W3845" s="27">
        <f>IFERROR(VLOOKUP($D3845,BankOpTbl,4,0),"")</f>
        <v>0</v>
      </c>
      <c r="X3845" s="27">
        <f>IF($E3845="","",IFERROR(VLOOKUP($E3845,BankTbl,4,0),""))</f>
        <v>0</v>
      </c>
      <c r="Y3845" s="27">
        <f>IF($F3845="","",IFERROR(VLOOKUP($F3845,BankTbl,4,0),""))</f>
        <v>0</v>
      </c>
      <c r="Z3845" s="27">
        <f>IF($B3845="","",IF($V3845="PICK",LEFT($N3845,5),IF($V3845="FIXED",$W3845,IF($V3845="CODE",$H3845,""))))</f>
        <v>0</v>
      </c>
    </row>
    <row r="3846" spans="1:26" ht="21" customHeight="1">
      <c r="A3846" s="27">
        <f>IF($B3846="","",COUNTA($B$13:$B3846))</f>
        <v>0</v>
      </c>
      <c r="B3846" s="28"/>
      <c r="C3846" s="28"/>
      <c r="D3846" s="29"/>
      <c r="E3846" s="29"/>
      <c r="F3846" s="29"/>
      <c r="G3846" s="28"/>
      <c r="H3846" s="28"/>
      <c r="I3846" s="30">
        <f>IF($H3846="","",IFERROR(VLOOKUP($H3846,AcctTbl,2,0),"کد ناشناخته"))</f>
        <v>0</v>
      </c>
      <c r="J3846" s="27">
        <f>IF($H3846="","",IFERROR(VLOOKUP($H3846,AcctTbl,3,0),""))</f>
        <v>0</v>
      </c>
      <c r="K3846" s="29"/>
      <c r="L3846" s="28"/>
      <c r="M3846" s="31"/>
      <c r="N3846" s="29"/>
      <c r="O3846" s="32">
        <f>IF($B3846="",0,IF($U3846="IN",N($M3846),0))</f>
        <v>0</v>
      </c>
      <c r="P3846" s="32">
        <f>IF($B3846="",0,IF(OR($U3846="OUT",$U3846="TRF"),N($M3846),0))</f>
        <v>0</v>
      </c>
      <c r="Q3846" s="32">
        <f>IF($B3846="",0,IF(OR($U3846="OUT",$U3846="TRF"),N($M3846),0))</f>
        <v>0</v>
      </c>
      <c r="R3846" s="32">
        <f>IF($B3846="",0,IF($U3846="IN",N($M3846),0))</f>
        <v>0</v>
      </c>
      <c r="S3846" s="33">
        <f>IF($B3846="","",IF($M3846="","⚠ مبلغ",IF($E3846="","⚠ بانک عامل",IF(AND($U3846="TRF",$F3846=""),"⚠ بانک مقصد",IF(AND($V3846&lt;&gt;"NONE",$V3846&lt;&gt;"",$Z3846=""),"⚠ طرف حساب","✓")))))</f>
        <v>0</v>
      </c>
      <c r="T3846" s="29"/>
      <c r="U3846" s="27">
        <f>IFERROR(VLOOKUP($D3846,BankOpTbl,2,0),"")</f>
        <v>0</v>
      </c>
      <c r="V3846" s="27">
        <f>IFERROR(VLOOKUP($D3846,BankOpTbl,3,0),"")</f>
        <v>0</v>
      </c>
      <c r="W3846" s="27">
        <f>IFERROR(VLOOKUP($D3846,BankOpTbl,4,0),"")</f>
        <v>0</v>
      </c>
      <c r="X3846" s="27">
        <f>IF($E3846="","",IFERROR(VLOOKUP($E3846,BankTbl,4,0),""))</f>
        <v>0</v>
      </c>
      <c r="Y3846" s="27">
        <f>IF($F3846="","",IFERROR(VLOOKUP($F3846,BankTbl,4,0),""))</f>
        <v>0</v>
      </c>
      <c r="Z3846" s="27">
        <f>IF($B3846="","",IF($V3846="PICK",LEFT($N3846,5),IF($V3846="FIXED",$W3846,IF($V3846="CODE",$H3846,""))))</f>
        <v>0</v>
      </c>
    </row>
    <row r="3847" spans="1:26" ht="21" customHeight="1">
      <c r="A3847" s="27">
        <f>IF($B3847="","",COUNTA($B$13:$B3847))</f>
        <v>0</v>
      </c>
      <c r="B3847" s="28"/>
      <c r="C3847" s="28"/>
      <c r="D3847" s="29"/>
      <c r="E3847" s="29"/>
      <c r="F3847" s="29"/>
      <c r="G3847" s="28"/>
      <c r="H3847" s="28"/>
      <c r="I3847" s="30">
        <f>IF($H3847="","",IFERROR(VLOOKUP($H3847,AcctTbl,2,0),"کد ناشناخته"))</f>
        <v>0</v>
      </c>
      <c r="J3847" s="27">
        <f>IF($H3847="","",IFERROR(VLOOKUP($H3847,AcctTbl,3,0),""))</f>
        <v>0</v>
      </c>
      <c r="K3847" s="29"/>
      <c r="L3847" s="28"/>
      <c r="M3847" s="31"/>
      <c r="N3847" s="29"/>
      <c r="O3847" s="32">
        <f>IF($B3847="",0,IF($U3847="IN",N($M3847),0))</f>
        <v>0</v>
      </c>
      <c r="P3847" s="32">
        <f>IF($B3847="",0,IF(OR($U3847="OUT",$U3847="TRF"),N($M3847),0))</f>
        <v>0</v>
      </c>
      <c r="Q3847" s="32">
        <f>IF($B3847="",0,IF(OR($U3847="OUT",$U3847="TRF"),N($M3847),0))</f>
        <v>0</v>
      </c>
      <c r="R3847" s="32">
        <f>IF($B3847="",0,IF($U3847="IN",N($M3847),0))</f>
        <v>0</v>
      </c>
      <c r="S3847" s="33">
        <f>IF($B3847="","",IF($M3847="","⚠ مبلغ",IF($E3847="","⚠ بانک عامل",IF(AND($U3847="TRF",$F3847=""),"⚠ بانک مقصد",IF(AND($V3847&lt;&gt;"NONE",$V3847&lt;&gt;"",$Z3847=""),"⚠ طرف حساب","✓")))))</f>
        <v>0</v>
      </c>
      <c r="T3847" s="29"/>
      <c r="U3847" s="27">
        <f>IFERROR(VLOOKUP($D3847,BankOpTbl,2,0),"")</f>
        <v>0</v>
      </c>
      <c r="V3847" s="27">
        <f>IFERROR(VLOOKUP($D3847,BankOpTbl,3,0),"")</f>
        <v>0</v>
      </c>
      <c r="W3847" s="27">
        <f>IFERROR(VLOOKUP($D3847,BankOpTbl,4,0),"")</f>
        <v>0</v>
      </c>
      <c r="X3847" s="27">
        <f>IF($E3847="","",IFERROR(VLOOKUP($E3847,BankTbl,4,0),""))</f>
        <v>0</v>
      </c>
      <c r="Y3847" s="27">
        <f>IF($F3847="","",IFERROR(VLOOKUP($F3847,BankTbl,4,0),""))</f>
        <v>0</v>
      </c>
      <c r="Z3847" s="27">
        <f>IF($B3847="","",IF($V3847="PICK",LEFT($N3847,5),IF($V3847="FIXED",$W3847,IF($V3847="CODE",$H3847,""))))</f>
        <v>0</v>
      </c>
    </row>
    <row r="3848" spans="1:26" ht="21" customHeight="1">
      <c r="A3848" s="27">
        <f>IF($B3848="","",COUNTA($B$13:$B3848))</f>
        <v>0</v>
      </c>
      <c r="B3848" s="28"/>
      <c r="C3848" s="28"/>
      <c r="D3848" s="29"/>
      <c r="E3848" s="29"/>
      <c r="F3848" s="29"/>
      <c r="G3848" s="28"/>
      <c r="H3848" s="28"/>
      <c r="I3848" s="30">
        <f>IF($H3848="","",IFERROR(VLOOKUP($H3848,AcctTbl,2,0),"کد ناشناخته"))</f>
        <v>0</v>
      </c>
      <c r="J3848" s="27">
        <f>IF($H3848="","",IFERROR(VLOOKUP($H3848,AcctTbl,3,0),""))</f>
        <v>0</v>
      </c>
      <c r="K3848" s="29"/>
      <c r="L3848" s="28"/>
      <c r="M3848" s="31"/>
      <c r="N3848" s="29"/>
      <c r="O3848" s="32">
        <f>IF($B3848="",0,IF($U3848="IN",N($M3848),0))</f>
        <v>0</v>
      </c>
      <c r="P3848" s="32">
        <f>IF($B3848="",0,IF(OR($U3848="OUT",$U3848="TRF"),N($M3848),0))</f>
        <v>0</v>
      </c>
      <c r="Q3848" s="32">
        <f>IF($B3848="",0,IF(OR($U3848="OUT",$U3848="TRF"),N($M3848),0))</f>
        <v>0</v>
      </c>
      <c r="R3848" s="32">
        <f>IF($B3848="",0,IF($U3848="IN",N($M3848),0))</f>
        <v>0</v>
      </c>
      <c r="S3848" s="33">
        <f>IF($B3848="","",IF($M3848="","⚠ مبلغ",IF($E3848="","⚠ بانک عامل",IF(AND($U3848="TRF",$F3848=""),"⚠ بانک مقصد",IF(AND($V3848&lt;&gt;"NONE",$V3848&lt;&gt;"",$Z3848=""),"⚠ طرف حساب","✓")))))</f>
        <v>0</v>
      </c>
      <c r="T3848" s="29"/>
      <c r="U3848" s="27">
        <f>IFERROR(VLOOKUP($D3848,BankOpTbl,2,0),"")</f>
        <v>0</v>
      </c>
      <c r="V3848" s="27">
        <f>IFERROR(VLOOKUP($D3848,BankOpTbl,3,0),"")</f>
        <v>0</v>
      </c>
      <c r="W3848" s="27">
        <f>IFERROR(VLOOKUP($D3848,BankOpTbl,4,0),"")</f>
        <v>0</v>
      </c>
      <c r="X3848" s="27">
        <f>IF($E3848="","",IFERROR(VLOOKUP($E3848,BankTbl,4,0),""))</f>
        <v>0</v>
      </c>
      <c r="Y3848" s="27">
        <f>IF($F3848="","",IFERROR(VLOOKUP($F3848,BankTbl,4,0),""))</f>
        <v>0</v>
      </c>
      <c r="Z3848" s="27">
        <f>IF($B3848="","",IF($V3848="PICK",LEFT($N3848,5),IF($V3848="FIXED",$W3848,IF($V3848="CODE",$H3848,""))))</f>
        <v>0</v>
      </c>
    </row>
    <row r="3849" spans="1:26" ht="21" customHeight="1">
      <c r="A3849" s="27">
        <f>IF($B3849="","",COUNTA($B$13:$B3849))</f>
        <v>0</v>
      </c>
      <c r="B3849" s="28"/>
      <c r="C3849" s="28"/>
      <c r="D3849" s="29"/>
      <c r="E3849" s="29"/>
      <c r="F3849" s="29"/>
      <c r="G3849" s="28"/>
      <c r="H3849" s="28"/>
      <c r="I3849" s="30">
        <f>IF($H3849="","",IFERROR(VLOOKUP($H3849,AcctTbl,2,0),"کد ناشناخته"))</f>
        <v>0</v>
      </c>
      <c r="J3849" s="27">
        <f>IF($H3849="","",IFERROR(VLOOKUP($H3849,AcctTbl,3,0),""))</f>
        <v>0</v>
      </c>
      <c r="K3849" s="29"/>
      <c r="L3849" s="28"/>
      <c r="M3849" s="31"/>
      <c r="N3849" s="29"/>
      <c r="O3849" s="32">
        <f>IF($B3849="",0,IF($U3849="IN",N($M3849),0))</f>
        <v>0</v>
      </c>
      <c r="P3849" s="32">
        <f>IF($B3849="",0,IF(OR($U3849="OUT",$U3849="TRF"),N($M3849),0))</f>
        <v>0</v>
      </c>
      <c r="Q3849" s="32">
        <f>IF($B3849="",0,IF(OR($U3849="OUT",$U3849="TRF"),N($M3849),0))</f>
        <v>0</v>
      </c>
      <c r="R3849" s="32">
        <f>IF($B3849="",0,IF($U3849="IN",N($M3849),0))</f>
        <v>0</v>
      </c>
      <c r="S3849" s="33">
        <f>IF($B3849="","",IF($M3849="","⚠ مبلغ",IF($E3849="","⚠ بانک عامل",IF(AND($U3849="TRF",$F3849=""),"⚠ بانک مقصد",IF(AND($V3849&lt;&gt;"NONE",$V3849&lt;&gt;"",$Z3849=""),"⚠ طرف حساب","✓")))))</f>
        <v>0</v>
      </c>
      <c r="T3849" s="29"/>
      <c r="U3849" s="27">
        <f>IFERROR(VLOOKUP($D3849,BankOpTbl,2,0),"")</f>
        <v>0</v>
      </c>
      <c r="V3849" s="27">
        <f>IFERROR(VLOOKUP($D3849,BankOpTbl,3,0),"")</f>
        <v>0</v>
      </c>
      <c r="W3849" s="27">
        <f>IFERROR(VLOOKUP($D3849,BankOpTbl,4,0),"")</f>
        <v>0</v>
      </c>
      <c r="X3849" s="27">
        <f>IF($E3849="","",IFERROR(VLOOKUP($E3849,BankTbl,4,0),""))</f>
        <v>0</v>
      </c>
      <c r="Y3849" s="27">
        <f>IF($F3849="","",IFERROR(VLOOKUP($F3849,BankTbl,4,0),""))</f>
        <v>0</v>
      </c>
      <c r="Z3849" s="27">
        <f>IF($B3849="","",IF($V3849="PICK",LEFT($N3849,5),IF($V3849="FIXED",$W3849,IF($V3849="CODE",$H3849,""))))</f>
        <v>0</v>
      </c>
    </row>
    <row r="3850" spans="1:26" ht="21" customHeight="1">
      <c r="A3850" s="27">
        <f>IF($B3850="","",COUNTA($B$13:$B3850))</f>
        <v>0</v>
      </c>
      <c r="B3850" s="28"/>
      <c r="C3850" s="28"/>
      <c r="D3850" s="29"/>
      <c r="E3850" s="29"/>
      <c r="F3850" s="29"/>
      <c r="G3850" s="28"/>
      <c r="H3850" s="28"/>
      <c r="I3850" s="30">
        <f>IF($H3850="","",IFERROR(VLOOKUP($H3850,AcctTbl,2,0),"کد ناشناخته"))</f>
        <v>0</v>
      </c>
      <c r="J3850" s="27">
        <f>IF($H3850="","",IFERROR(VLOOKUP($H3850,AcctTbl,3,0),""))</f>
        <v>0</v>
      </c>
      <c r="K3850" s="29"/>
      <c r="L3850" s="28"/>
      <c r="M3850" s="31"/>
      <c r="N3850" s="29"/>
      <c r="O3850" s="32">
        <f>IF($B3850="",0,IF($U3850="IN",N($M3850),0))</f>
        <v>0</v>
      </c>
      <c r="P3850" s="32">
        <f>IF($B3850="",0,IF(OR($U3850="OUT",$U3850="TRF"),N($M3850),0))</f>
        <v>0</v>
      </c>
      <c r="Q3850" s="32">
        <f>IF($B3850="",0,IF(OR($U3850="OUT",$U3850="TRF"),N($M3850),0))</f>
        <v>0</v>
      </c>
      <c r="R3850" s="32">
        <f>IF($B3850="",0,IF($U3850="IN",N($M3850),0))</f>
        <v>0</v>
      </c>
      <c r="S3850" s="33">
        <f>IF($B3850="","",IF($M3850="","⚠ مبلغ",IF($E3850="","⚠ بانک عامل",IF(AND($U3850="TRF",$F3850=""),"⚠ بانک مقصد",IF(AND($V3850&lt;&gt;"NONE",$V3850&lt;&gt;"",$Z3850=""),"⚠ طرف حساب","✓")))))</f>
        <v>0</v>
      </c>
      <c r="T3850" s="29"/>
      <c r="U3850" s="27">
        <f>IFERROR(VLOOKUP($D3850,BankOpTbl,2,0),"")</f>
        <v>0</v>
      </c>
      <c r="V3850" s="27">
        <f>IFERROR(VLOOKUP($D3850,BankOpTbl,3,0),"")</f>
        <v>0</v>
      </c>
      <c r="W3850" s="27">
        <f>IFERROR(VLOOKUP($D3850,BankOpTbl,4,0),"")</f>
        <v>0</v>
      </c>
      <c r="X3850" s="27">
        <f>IF($E3850="","",IFERROR(VLOOKUP($E3850,BankTbl,4,0),""))</f>
        <v>0</v>
      </c>
      <c r="Y3850" s="27">
        <f>IF($F3850="","",IFERROR(VLOOKUP($F3850,BankTbl,4,0),""))</f>
        <v>0</v>
      </c>
      <c r="Z3850" s="27">
        <f>IF($B3850="","",IF($V3850="PICK",LEFT($N3850,5),IF($V3850="FIXED",$W3850,IF($V3850="CODE",$H3850,""))))</f>
        <v>0</v>
      </c>
    </row>
    <row r="3851" spans="1:26" ht="21" customHeight="1">
      <c r="A3851" s="27">
        <f>IF($B3851="","",COUNTA($B$13:$B3851))</f>
        <v>0</v>
      </c>
      <c r="B3851" s="28"/>
      <c r="C3851" s="28"/>
      <c r="D3851" s="29"/>
      <c r="E3851" s="29"/>
      <c r="F3851" s="29"/>
      <c r="G3851" s="28"/>
      <c r="H3851" s="28"/>
      <c r="I3851" s="30">
        <f>IF($H3851="","",IFERROR(VLOOKUP($H3851,AcctTbl,2,0),"کد ناشناخته"))</f>
        <v>0</v>
      </c>
      <c r="J3851" s="27">
        <f>IF($H3851="","",IFERROR(VLOOKUP($H3851,AcctTbl,3,0),""))</f>
        <v>0</v>
      </c>
      <c r="K3851" s="29"/>
      <c r="L3851" s="28"/>
      <c r="M3851" s="31"/>
      <c r="N3851" s="29"/>
      <c r="O3851" s="32">
        <f>IF($B3851="",0,IF($U3851="IN",N($M3851),0))</f>
        <v>0</v>
      </c>
      <c r="P3851" s="32">
        <f>IF($B3851="",0,IF(OR($U3851="OUT",$U3851="TRF"),N($M3851),0))</f>
        <v>0</v>
      </c>
      <c r="Q3851" s="32">
        <f>IF($B3851="",0,IF(OR($U3851="OUT",$U3851="TRF"),N($M3851),0))</f>
        <v>0</v>
      </c>
      <c r="R3851" s="32">
        <f>IF($B3851="",0,IF($U3851="IN",N($M3851),0))</f>
        <v>0</v>
      </c>
      <c r="S3851" s="33">
        <f>IF($B3851="","",IF($M3851="","⚠ مبلغ",IF($E3851="","⚠ بانک عامل",IF(AND($U3851="TRF",$F3851=""),"⚠ بانک مقصد",IF(AND($V3851&lt;&gt;"NONE",$V3851&lt;&gt;"",$Z3851=""),"⚠ طرف حساب","✓")))))</f>
        <v>0</v>
      </c>
      <c r="T3851" s="29"/>
      <c r="U3851" s="27">
        <f>IFERROR(VLOOKUP($D3851,BankOpTbl,2,0),"")</f>
        <v>0</v>
      </c>
      <c r="V3851" s="27">
        <f>IFERROR(VLOOKUP($D3851,BankOpTbl,3,0),"")</f>
        <v>0</v>
      </c>
      <c r="W3851" s="27">
        <f>IFERROR(VLOOKUP($D3851,BankOpTbl,4,0),"")</f>
        <v>0</v>
      </c>
      <c r="X3851" s="27">
        <f>IF($E3851="","",IFERROR(VLOOKUP($E3851,BankTbl,4,0),""))</f>
        <v>0</v>
      </c>
      <c r="Y3851" s="27">
        <f>IF($F3851="","",IFERROR(VLOOKUP($F3851,BankTbl,4,0),""))</f>
        <v>0</v>
      </c>
      <c r="Z3851" s="27">
        <f>IF($B3851="","",IF($V3851="PICK",LEFT($N3851,5),IF($V3851="FIXED",$W3851,IF($V3851="CODE",$H3851,""))))</f>
        <v>0</v>
      </c>
    </row>
    <row r="3852" spans="1:26" ht="21" customHeight="1">
      <c r="A3852" s="27">
        <f>IF($B3852="","",COUNTA($B$13:$B3852))</f>
        <v>0</v>
      </c>
      <c r="B3852" s="28"/>
      <c r="C3852" s="28"/>
      <c r="D3852" s="29"/>
      <c r="E3852" s="29"/>
      <c r="F3852" s="29"/>
      <c r="G3852" s="28"/>
      <c r="H3852" s="28"/>
      <c r="I3852" s="30">
        <f>IF($H3852="","",IFERROR(VLOOKUP($H3852,AcctTbl,2,0),"کد ناشناخته"))</f>
        <v>0</v>
      </c>
      <c r="J3852" s="27">
        <f>IF($H3852="","",IFERROR(VLOOKUP($H3852,AcctTbl,3,0),""))</f>
        <v>0</v>
      </c>
      <c r="K3852" s="29"/>
      <c r="L3852" s="28"/>
      <c r="M3852" s="31"/>
      <c r="N3852" s="29"/>
      <c r="O3852" s="32">
        <f>IF($B3852="",0,IF($U3852="IN",N($M3852),0))</f>
        <v>0</v>
      </c>
      <c r="P3852" s="32">
        <f>IF($B3852="",0,IF(OR($U3852="OUT",$U3852="TRF"),N($M3852),0))</f>
        <v>0</v>
      </c>
      <c r="Q3852" s="32">
        <f>IF($B3852="",0,IF(OR($U3852="OUT",$U3852="TRF"),N($M3852),0))</f>
        <v>0</v>
      </c>
      <c r="R3852" s="32">
        <f>IF($B3852="",0,IF($U3852="IN",N($M3852),0))</f>
        <v>0</v>
      </c>
      <c r="S3852" s="33">
        <f>IF($B3852="","",IF($M3852="","⚠ مبلغ",IF($E3852="","⚠ بانک عامل",IF(AND($U3852="TRF",$F3852=""),"⚠ بانک مقصد",IF(AND($V3852&lt;&gt;"NONE",$V3852&lt;&gt;"",$Z3852=""),"⚠ طرف حساب","✓")))))</f>
        <v>0</v>
      </c>
      <c r="T3852" s="29"/>
      <c r="U3852" s="27">
        <f>IFERROR(VLOOKUP($D3852,BankOpTbl,2,0),"")</f>
        <v>0</v>
      </c>
      <c r="V3852" s="27">
        <f>IFERROR(VLOOKUP($D3852,BankOpTbl,3,0),"")</f>
        <v>0</v>
      </c>
      <c r="W3852" s="27">
        <f>IFERROR(VLOOKUP($D3852,BankOpTbl,4,0),"")</f>
        <v>0</v>
      </c>
      <c r="X3852" s="27">
        <f>IF($E3852="","",IFERROR(VLOOKUP($E3852,BankTbl,4,0),""))</f>
        <v>0</v>
      </c>
      <c r="Y3852" s="27">
        <f>IF($F3852="","",IFERROR(VLOOKUP($F3852,BankTbl,4,0),""))</f>
        <v>0</v>
      </c>
      <c r="Z3852" s="27">
        <f>IF($B3852="","",IF($V3852="PICK",LEFT($N3852,5),IF($V3852="FIXED",$W3852,IF($V3852="CODE",$H3852,""))))</f>
        <v>0</v>
      </c>
    </row>
    <row r="3853" spans="1:26" ht="21" customHeight="1">
      <c r="A3853" s="27">
        <f>IF($B3853="","",COUNTA($B$13:$B3853))</f>
        <v>0</v>
      </c>
      <c r="B3853" s="28"/>
      <c r="C3853" s="28"/>
      <c r="D3853" s="29"/>
      <c r="E3853" s="29"/>
      <c r="F3853" s="29"/>
      <c r="G3853" s="28"/>
      <c r="H3853" s="28"/>
      <c r="I3853" s="30">
        <f>IF($H3853="","",IFERROR(VLOOKUP($H3853,AcctTbl,2,0),"کد ناشناخته"))</f>
        <v>0</v>
      </c>
      <c r="J3853" s="27">
        <f>IF($H3853="","",IFERROR(VLOOKUP($H3853,AcctTbl,3,0),""))</f>
        <v>0</v>
      </c>
      <c r="K3853" s="29"/>
      <c r="L3853" s="28"/>
      <c r="M3853" s="31"/>
      <c r="N3853" s="29"/>
      <c r="O3853" s="32">
        <f>IF($B3853="",0,IF($U3853="IN",N($M3853),0))</f>
        <v>0</v>
      </c>
      <c r="P3853" s="32">
        <f>IF($B3853="",0,IF(OR($U3853="OUT",$U3853="TRF"),N($M3853),0))</f>
        <v>0</v>
      </c>
      <c r="Q3853" s="32">
        <f>IF($B3853="",0,IF(OR($U3853="OUT",$U3853="TRF"),N($M3853),0))</f>
        <v>0</v>
      </c>
      <c r="R3853" s="32">
        <f>IF($B3853="",0,IF($U3853="IN",N($M3853),0))</f>
        <v>0</v>
      </c>
      <c r="S3853" s="33">
        <f>IF($B3853="","",IF($M3853="","⚠ مبلغ",IF($E3853="","⚠ بانک عامل",IF(AND($U3853="TRF",$F3853=""),"⚠ بانک مقصد",IF(AND($V3853&lt;&gt;"NONE",$V3853&lt;&gt;"",$Z3853=""),"⚠ طرف حساب","✓")))))</f>
        <v>0</v>
      </c>
      <c r="T3853" s="29"/>
      <c r="U3853" s="27">
        <f>IFERROR(VLOOKUP($D3853,BankOpTbl,2,0),"")</f>
        <v>0</v>
      </c>
      <c r="V3853" s="27">
        <f>IFERROR(VLOOKUP($D3853,BankOpTbl,3,0),"")</f>
        <v>0</v>
      </c>
      <c r="W3853" s="27">
        <f>IFERROR(VLOOKUP($D3853,BankOpTbl,4,0),"")</f>
        <v>0</v>
      </c>
      <c r="X3853" s="27">
        <f>IF($E3853="","",IFERROR(VLOOKUP($E3853,BankTbl,4,0),""))</f>
        <v>0</v>
      </c>
      <c r="Y3853" s="27">
        <f>IF($F3853="","",IFERROR(VLOOKUP($F3853,BankTbl,4,0),""))</f>
        <v>0</v>
      </c>
      <c r="Z3853" s="27">
        <f>IF($B3853="","",IF($V3853="PICK",LEFT($N3853,5),IF($V3853="FIXED",$W3853,IF($V3853="CODE",$H3853,""))))</f>
        <v>0</v>
      </c>
    </row>
    <row r="3854" spans="1:26" ht="21" customHeight="1">
      <c r="A3854" s="27">
        <f>IF($B3854="","",COUNTA($B$13:$B3854))</f>
        <v>0</v>
      </c>
      <c r="B3854" s="28"/>
      <c r="C3854" s="28"/>
      <c r="D3854" s="29"/>
      <c r="E3854" s="29"/>
      <c r="F3854" s="29"/>
      <c r="G3854" s="28"/>
      <c r="H3854" s="28"/>
      <c r="I3854" s="30">
        <f>IF($H3854="","",IFERROR(VLOOKUP($H3854,AcctTbl,2,0),"کد ناشناخته"))</f>
        <v>0</v>
      </c>
      <c r="J3854" s="27">
        <f>IF($H3854="","",IFERROR(VLOOKUP($H3854,AcctTbl,3,0),""))</f>
        <v>0</v>
      </c>
      <c r="K3854" s="29"/>
      <c r="L3854" s="28"/>
      <c r="M3854" s="31"/>
      <c r="N3854" s="29"/>
      <c r="O3854" s="32">
        <f>IF($B3854="",0,IF($U3854="IN",N($M3854),0))</f>
        <v>0</v>
      </c>
      <c r="P3854" s="32">
        <f>IF($B3854="",0,IF(OR($U3854="OUT",$U3854="TRF"),N($M3854),0))</f>
        <v>0</v>
      </c>
      <c r="Q3854" s="32">
        <f>IF($B3854="",0,IF(OR($U3854="OUT",$U3854="TRF"),N($M3854),0))</f>
        <v>0</v>
      </c>
      <c r="R3854" s="32">
        <f>IF($B3854="",0,IF($U3854="IN",N($M3854),0))</f>
        <v>0</v>
      </c>
      <c r="S3854" s="33">
        <f>IF($B3854="","",IF($M3854="","⚠ مبلغ",IF($E3854="","⚠ بانک عامل",IF(AND($U3854="TRF",$F3854=""),"⚠ بانک مقصد",IF(AND($V3854&lt;&gt;"NONE",$V3854&lt;&gt;"",$Z3854=""),"⚠ طرف حساب","✓")))))</f>
        <v>0</v>
      </c>
      <c r="T3854" s="29"/>
      <c r="U3854" s="27">
        <f>IFERROR(VLOOKUP($D3854,BankOpTbl,2,0),"")</f>
        <v>0</v>
      </c>
      <c r="V3854" s="27">
        <f>IFERROR(VLOOKUP($D3854,BankOpTbl,3,0),"")</f>
        <v>0</v>
      </c>
      <c r="W3854" s="27">
        <f>IFERROR(VLOOKUP($D3854,BankOpTbl,4,0),"")</f>
        <v>0</v>
      </c>
      <c r="X3854" s="27">
        <f>IF($E3854="","",IFERROR(VLOOKUP($E3854,BankTbl,4,0),""))</f>
        <v>0</v>
      </c>
      <c r="Y3854" s="27">
        <f>IF($F3854="","",IFERROR(VLOOKUP($F3854,BankTbl,4,0),""))</f>
        <v>0</v>
      </c>
      <c r="Z3854" s="27">
        <f>IF($B3854="","",IF($V3854="PICK",LEFT($N3854,5),IF($V3854="FIXED",$W3854,IF($V3854="CODE",$H3854,""))))</f>
        <v>0</v>
      </c>
    </row>
    <row r="3855" spans="1:26" ht="21" customHeight="1">
      <c r="A3855" s="27">
        <f>IF($B3855="","",COUNTA($B$13:$B3855))</f>
        <v>0</v>
      </c>
      <c r="B3855" s="28"/>
      <c r="C3855" s="28"/>
      <c r="D3855" s="29"/>
      <c r="E3855" s="29"/>
      <c r="F3855" s="29"/>
      <c r="G3855" s="28"/>
      <c r="H3855" s="28"/>
      <c r="I3855" s="30">
        <f>IF($H3855="","",IFERROR(VLOOKUP($H3855,AcctTbl,2,0),"کد ناشناخته"))</f>
        <v>0</v>
      </c>
      <c r="J3855" s="27">
        <f>IF($H3855="","",IFERROR(VLOOKUP($H3855,AcctTbl,3,0),""))</f>
        <v>0</v>
      </c>
      <c r="K3855" s="29"/>
      <c r="L3855" s="28"/>
      <c r="M3855" s="31"/>
      <c r="N3855" s="29"/>
      <c r="O3855" s="32">
        <f>IF($B3855="",0,IF($U3855="IN",N($M3855),0))</f>
        <v>0</v>
      </c>
      <c r="P3855" s="32">
        <f>IF($B3855="",0,IF(OR($U3855="OUT",$U3855="TRF"),N($M3855),0))</f>
        <v>0</v>
      </c>
      <c r="Q3855" s="32">
        <f>IF($B3855="",0,IF(OR($U3855="OUT",$U3855="TRF"),N($M3855),0))</f>
        <v>0</v>
      </c>
      <c r="R3855" s="32">
        <f>IF($B3855="",0,IF($U3855="IN",N($M3855),0))</f>
        <v>0</v>
      </c>
      <c r="S3855" s="33">
        <f>IF($B3855="","",IF($M3855="","⚠ مبلغ",IF($E3855="","⚠ بانک عامل",IF(AND($U3855="TRF",$F3855=""),"⚠ بانک مقصد",IF(AND($V3855&lt;&gt;"NONE",$V3855&lt;&gt;"",$Z3855=""),"⚠ طرف حساب","✓")))))</f>
        <v>0</v>
      </c>
      <c r="T3855" s="29"/>
      <c r="U3855" s="27">
        <f>IFERROR(VLOOKUP($D3855,BankOpTbl,2,0),"")</f>
        <v>0</v>
      </c>
      <c r="V3855" s="27">
        <f>IFERROR(VLOOKUP($D3855,BankOpTbl,3,0),"")</f>
        <v>0</v>
      </c>
      <c r="W3855" s="27">
        <f>IFERROR(VLOOKUP($D3855,BankOpTbl,4,0),"")</f>
        <v>0</v>
      </c>
      <c r="X3855" s="27">
        <f>IF($E3855="","",IFERROR(VLOOKUP($E3855,BankTbl,4,0),""))</f>
        <v>0</v>
      </c>
      <c r="Y3855" s="27">
        <f>IF($F3855="","",IFERROR(VLOOKUP($F3855,BankTbl,4,0),""))</f>
        <v>0</v>
      </c>
      <c r="Z3855" s="27">
        <f>IF($B3855="","",IF($V3855="PICK",LEFT($N3855,5),IF($V3855="FIXED",$W3855,IF($V3855="CODE",$H3855,""))))</f>
        <v>0</v>
      </c>
    </row>
    <row r="3856" spans="1:26" ht="21" customHeight="1">
      <c r="A3856" s="27">
        <f>IF($B3856="","",COUNTA($B$13:$B3856))</f>
        <v>0</v>
      </c>
      <c r="B3856" s="28"/>
      <c r="C3856" s="28"/>
      <c r="D3856" s="29"/>
      <c r="E3856" s="29"/>
      <c r="F3856" s="29"/>
      <c r="G3856" s="28"/>
      <c r="H3856" s="28"/>
      <c r="I3856" s="30">
        <f>IF($H3856="","",IFERROR(VLOOKUP($H3856,AcctTbl,2,0),"کد ناشناخته"))</f>
        <v>0</v>
      </c>
      <c r="J3856" s="27">
        <f>IF($H3856="","",IFERROR(VLOOKUP($H3856,AcctTbl,3,0),""))</f>
        <v>0</v>
      </c>
      <c r="K3856" s="29"/>
      <c r="L3856" s="28"/>
      <c r="M3856" s="31"/>
      <c r="N3856" s="29"/>
      <c r="O3856" s="32">
        <f>IF($B3856="",0,IF($U3856="IN",N($M3856),0))</f>
        <v>0</v>
      </c>
      <c r="P3856" s="32">
        <f>IF($B3856="",0,IF(OR($U3856="OUT",$U3856="TRF"),N($M3856),0))</f>
        <v>0</v>
      </c>
      <c r="Q3856" s="32">
        <f>IF($B3856="",0,IF(OR($U3856="OUT",$U3856="TRF"),N($M3856),0))</f>
        <v>0</v>
      </c>
      <c r="R3856" s="32">
        <f>IF($B3856="",0,IF($U3856="IN",N($M3856),0))</f>
        <v>0</v>
      </c>
      <c r="S3856" s="33">
        <f>IF($B3856="","",IF($M3856="","⚠ مبلغ",IF($E3856="","⚠ بانک عامل",IF(AND($U3856="TRF",$F3856=""),"⚠ بانک مقصد",IF(AND($V3856&lt;&gt;"NONE",$V3856&lt;&gt;"",$Z3856=""),"⚠ طرف حساب","✓")))))</f>
        <v>0</v>
      </c>
      <c r="T3856" s="29"/>
      <c r="U3856" s="27">
        <f>IFERROR(VLOOKUP($D3856,BankOpTbl,2,0),"")</f>
        <v>0</v>
      </c>
      <c r="V3856" s="27">
        <f>IFERROR(VLOOKUP($D3856,BankOpTbl,3,0),"")</f>
        <v>0</v>
      </c>
      <c r="W3856" s="27">
        <f>IFERROR(VLOOKUP($D3856,BankOpTbl,4,0),"")</f>
        <v>0</v>
      </c>
      <c r="X3856" s="27">
        <f>IF($E3856="","",IFERROR(VLOOKUP($E3856,BankTbl,4,0),""))</f>
        <v>0</v>
      </c>
      <c r="Y3856" s="27">
        <f>IF($F3856="","",IFERROR(VLOOKUP($F3856,BankTbl,4,0),""))</f>
        <v>0</v>
      </c>
      <c r="Z3856" s="27">
        <f>IF($B3856="","",IF($V3856="PICK",LEFT($N3856,5),IF($V3856="FIXED",$W3856,IF($V3856="CODE",$H3856,""))))</f>
        <v>0</v>
      </c>
    </row>
    <row r="3857" spans="1:26" ht="21" customHeight="1">
      <c r="A3857" s="27">
        <f>IF($B3857="","",COUNTA($B$13:$B3857))</f>
        <v>0</v>
      </c>
      <c r="B3857" s="28"/>
      <c r="C3857" s="28"/>
      <c r="D3857" s="29"/>
      <c r="E3857" s="29"/>
      <c r="F3857" s="29"/>
      <c r="G3857" s="28"/>
      <c r="H3857" s="28"/>
      <c r="I3857" s="30">
        <f>IF($H3857="","",IFERROR(VLOOKUP($H3857,AcctTbl,2,0),"کد ناشناخته"))</f>
        <v>0</v>
      </c>
      <c r="J3857" s="27">
        <f>IF($H3857="","",IFERROR(VLOOKUP($H3857,AcctTbl,3,0),""))</f>
        <v>0</v>
      </c>
      <c r="K3857" s="29"/>
      <c r="L3857" s="28"/>
      <c r="M3857" s="31"/>
      <c r="N3857" s="29"/>
      <c r="O3857" s="32">
        <f>IF($B3857="",0,IF($U3857="IN",N($M3857),0))</f>
        <v>0</v>
      </c>
      <c r="P3857" s="32">
        <f>IF($B3857="",0,IF(OR($U3857="OUT",$U3857="TRF"),N($M3857),0))</f>
        <v>0</v>
      </c>
      <c r="Q3857" s="32">
        <f>IF($B3857="",0,IF(OR($U3857="OUT",$U3857="TRF"),N($M3857),0))</f>
        <v>0</v>
      </c>
      <c r="R3857" s="32">
        <f>IF($B3857="",0,IF($U3857="IN",N($M3857),0))</f>
        <v>0</v>
      </c>
      <c r="S3857" s="33">
        <f>IF($B3857="","",IF($M3857="","⚠ مبلغ",IF($E3857="","⚠ بانک عامل",IF(AND($U3857="TRF",$F3857=""),"⚠ بانک مقصد",IF(AND($V3857&lt;&gt;"NONE",$V3857&lt;&gt;"",$Z3857=""),"⚠ طرف حساب","✓")))))</f>
        <v>0</v>
      </c>
      <c r="T3857" s="29"/>
      <c r="U3857" s="27">
        <f>IFERROR(VLOOKUP($D3857,BankOpTbl,2,0),"")</f>
        <v>0</v>
      </c>
      <c r="V3857" s="27">
        <f>IFERROR(VLOOKUP($D3857,BankOpTbl,3,0),"")</f>
        <v>0</v>
      </c>
      <c r="W3857" s="27">
        <f>IFERROR(VLOOKUP($D3857,BankOpTbl,4,0),"")</f>
        <v>0</v>
      </c>
      <c r="X3857" s="27">
        <f>IF($E3857="","",IFERROR(VLOOKUP($E3857,BankTbl,4,0),""))</f>
        <v>0</v>
      </c>
      <c r="Y3857" s="27">
        <f>IF($F3857="","",IFERROR(VLOOKUP($F3857,BankTbl,4,0),""))</f>
        <v>0</v>
      </c>
      <c r="Z3857" s="27">
        <f>IF($B3857="","",IF($V3857="PICK",LEFT($N3857,5),IF($V3857="FIXED",$W3857,IF($V3857="CODE",$H3857,""))))</f>
        <v>0</v>
      </c>
    </row>
    <row r="3858" spans="1:26" ht="21" customHeight="1">
      <c r="A3858" s="27">
        <f>IF($B3858="","",COUNTA($B$13:$B3858))</f>
        <v>0</v>
      </c>
      <c r="B3858" s="28"/>
      <c r="C3858" s="28"/>
      <c r="D3858" s="29"/>
      <c r="E3858" s="29"/>
      <c r="F3858" s="29"/>
      <c r="G3858" s="28"/>
      <c r="H3858" s="28"/>
      <c r="I3858" s="30">
        <f>IF($H3858="","",IFERROR(VLOOKUP($H3858,AcctTbl,2,0),"کد ناشناخته"))</f>
        <v>0</v>
      </c>
      <c r="J3858" s="27">
        <f>IF($H3858="","",IFERROR(VLOOKUP($H3858,AcctTbl,3,0),""))</f>
        <v>0</v>
      </c>
      <c r="K3858" s="29"/>
      <c r="L3858" s="28"/>
      <c r="M3858" s="31"/>
      <c r="N3858" s="29"/>
      <c r="O3858" s="32">
        <f>IF($B3858="",0,IF($U3858="IN",N($M3858),0))</f>
        <v>0</v>
      </c>
      <c r="P3858" s="32">
        <f>IF($B3858="",0,IF(OR($U3858="OUT",$U3858="TRF"),N($M3858),0))</f>
        <v>0</v>
      </c>
      <c r="Q3858" s="32">
        <f>IF($B3858="",0,IF(OR($U3858="OUT",$U3858="TRF"),N($M3858),0))</f>
        <v>0</v>
      </c>
      <c r="R3858" s="32">
        <f>IF($B3858="",0,IF($U3858="IN",N($M3858),0))</f>
        <v>0</v>
      </c>
      <c r="S3858" s="33">
        <f>IF($B3858="","",IF($M3858="","⚠ مبلغ",IF($E3858="","⚠ بانک عامل",IF(AND($U3858="TRF",$F3858=""),"⚠ بانک مقصد",IF(AND($V3858&lt;&gt;"NONE",$V3858&lt;&gt;"",$Z3858=""),"⚠ طرف حساب","✓")))))</f>
        <v>0</v>
      </c>
      <c r="T3858" s="29"/>
      <c r="U3858" s="27">
        <f>IFERROR(VLOOKUP($D3858,BankOpTbl,2,0),"")</f>
        <v>0</v>
      </c>
      <c r="V3858" s="27">
        <f>IFERROR(VLOOKUP($D3858,BankOpTbl,3,0),"")</f>
        <v>0</v>
      </c>
      <c r="W3858" s="27">
        <f>IFERROR(VLOOKUP($D3858,BankOpTbl,4,0),"")</f>
        <v>0</v>
      </c>
      <c r="X3858" s="27">
        <f>IF($E3858="","",IFERROR(VLOOKUP($E3858,BankTbl,4,0),""))</f>
        <v>0</v>
      </c>
      <c r="Y3858" s="27">
        <f>IF($F3858="","",IFERROR(VLOOKUP($F3858,BankTbl,4,0),""))</f>
        <v>0</v>
      </c>
      <c r="Z3858" s="27">
        <f>IF($B3858="","",IF($V3858="PICK",LEFT($N3858,5),IF($V3858="FIXED",$W3858,IF($V3858="CODE",$H3858,""))))</f>
        <v>0</v>
      </c>
    </row>
    <row r="3859" spans="1:26" ht="21" customHeight="1">
      <c r="A3859" s="27">
        <f>IF($B3859="","",COUNTA($B$13:$B3859))</f>
        <v>0</v>
      </c>
      <c r="B3859" s="28"/>
      <c r="C3859" s="28"/>
      <c r="D3859" s="29"/>
      <c r="E3859" s="29"/>
      <c r="F3859" s="29"/>
      <c r="G3859" s="28"/>
      <c r="H3859" s="28"/>
      <c r="I3859" s="30">
        <f>IF($H3859="","",IFERROR(VLOOKUP($H3859,AcctTbl,2,0),"کد ناشناخته"))</f>
        <v>0</v>
      </c>
      <c r="J3859" s="27">
        <f>IF($H3859="","",IFERROR(VLOOKUP($H3859,AcctTbl,3,0),""))</f>
        <v>0</v>
      </c>
      <c r="K3859" s="29"/>
      <c r="L3859" s="28"/>
      <c r="M3859" s="31"/>
      <c r="N3859" s="29"/>
      <c r="O3859" s="32">
        <f>IF($B3859="",0,IF($U3859="IN",N($M3859),0))</f>
        <v>0</v>
      </c>
      <c r="P3859" s="32">
        <f>IF($B3859="",0,IF(OR($U3859="OUT",$U3859="TRF"),N($M3859),0))</f>
        <v>0</v>
      </c>
      <c r="Q3859" s="32">
        <f>IF($B3859="",0,IF(OR($U3859="OUT",$U3859="TRF"),N($M3859),0))</f>
        <v>0</v>
      </c>
      <c r="R3859" s="32">
        <f>IF($B3859="",0,IF($U3859="IN",N($M3859),0))</f>
        <v>0</v>
      </c>
      <c r="S3859" s="33">
        <f>IF($B3859="","",IF($M3859="","⚠ مبلغ",IF($E3859="","⚠ بانک عامل",IF(AND($U3859="TRF",$F3859=""),"⚠ بانک مقصد",IF(AND($V3859&lt;&gt;"NONE",$V3859&lt;&gt;"",$Z3859=""),"⚠ طرف حساب","✓")))))</f>
        <v>0</v>
      </c>
      <c r="T3859" s="29"/>
      <c r="U3859" s="27">
        <f>IFERROR(VLOOKUP($D3859,BankOpTbl,2,0),"")</f>
        <v>0</v>
      </c>
      <c r="V3859" s="27">
        <f>IFERROR(VLOOKUP($D3859,BankOpTbl,3,0),"")</f>
        <v>0</v>
      </c>
      <c r="W3859" s="27">
        <f>IFERROR(VLOOKUP($D3859,BankOpTbl,4,0),"")</f>
        <v>0</v>
      </c>
      <c r="X3859" s="27">
        <f>IF($E3859="","",IFERROR(VLOOKUP($E3859,BankTbl,4,0),""))</f>
        <v>0</v>
      </c>
      <c r="Y3859" s="27">
        <f>IF($F3859="","",IFERROR(VLOOKUP($F3859,BankTbl,4,0),""))</f>
        <v>0</v>
      </c>
      <c r="Z3859" s="27">
        <f>IF($B3859="","",IF($V3859="PICK",LEFT($N3859,5),IF($V3859="FIXED",$W3859,IF($V3859="CODE",$H3859,""))))</f>
        <v>0</v>
      </c>
    </row>
    <row r="3860" spans="1:26" ht="21" customHeight="1">
      <c r="A3860" s="27">
        <f>IF($B3860="","",COUNTA($B$13:$B3860))</f>
        <v>0</v>
      </c>
      <c r="B3860" s="28"/>
      <c r="C3860" s="28"/>
      <c r="D3860" s="29"/>
      <c r="E3860" s="29"/>
      <c r="F3860" s="29"/>
      <c r="G3860" s="28"/>
      <c r="H3860" s="28"/>
      <c r="I3860" s="30">
        <f>IF($H3860="","",IFERROR(VLOOKUP($H3860,AcctTbl,2,0),"کد ناشناخته"))</f>
        <v>0</v>
      </c>
      <c r="J3860" s="27">
        <f>IF($H3860="","",IFERROR(VLOOKUP($H3860,AcctTbl,3,0),""))</f>
        <v>0</v>
      </c>
      <c r="K3860" s="29"/>
      <c r="L3860" s="28"/>
      <c r="M3860" s="31"/>
      <c r="N3860" s="29"/>
      <c r="O3860" s="32">
        <f>IF($B3860="",0,IF($U3860="IN",N($M3860),0))</f>
        <v>0</v>
      </c>
      <c r="P3860" s="32">
        <f>IF($B3860="",0,IF(OR($U3860="OUT",$U3860="TRF"),N($M3860),0))</f>
        <v>0</v>
      </c>
      <c r="Q3860" s="32">
        <f>IF($B3860="",0,IF(OR($U3860="OUT",$U3860="TRF"),N($M3860),0))</f>
        <v>0</v>
      </c>
      <c r="R3860" s="32">
        <f>IF($B3860="",0,IF($U3860="IN",N($M3860),0))</f>
        <v>0</v>
      </c>
      <c r="S3860" s="33">
        <f>IF($B3860="","",IF($M3860="","⚠ مبلغ",IF($E3860="","⚠ بانک عامل",IF(AND($U3860="TRF",$F3860=""),"⚠ بانک مقصد",IF(AND($V3860&lt;&gt;"NONE",$V3860&lt;&gt;"",$Z3860=""),"⚠ طرف حساب","✓")))))</f>
        <v>0</v>
      </c>
      <c r="T3860" s="29"/>
      <c r="U3860" s="27">
        <f>IFERROR(VLOOKUP($D3860,BankOpTbl,2,0),"")</f>
        <v>0</v>
      </c>
      <c r="V3860" s="27">
        <f>IFERROR(VLOOKUP($D3860,BankOpTbl,3,0),"")</f>
        <v>0</v>
      </c>
      <c r="W3860" s="27">
        <f>IFERROR(VLOOKUP($D3860,BankOpTbl,4,0),"")</f>
        <v>0</v>
      </c>
      <c r="X3860" s="27">
        <f>IF($E3860="","",IFERROR(VLOOKUP($E3860,BankTbl,4,0),""))</f>
        <v>0</v>
      </c>
      <c r="Y3860" s="27">
        <f>IF($F3860="","",IFERROR(VLOOKUP($F3860,BankTbl,4,0),""))</f>
        <v>0</v>
      </c>
      <c r="Z3860" s="27">
        <f>IF($B3860="","",IF($V3860="PICK",LEFT($N3860,5),IF($V3860="FIXED",$W3860,IF($V3860="CODE",$H3860,""))))</f>
        <v>0</v>
      </c>
    </row>
    <row r="3861" spans="1:26" ht="21" customHeight="1">
      <c r="A3861" s="27">
        <f>IF($B3861="","",COUNTA($B$13:$B3861))</f>
        <v>0</v>
      </c>
      <c r="B3861" s="28"/>
      <c r="C3861" s="28"/>
      <c r="D3861" s="29"/>
      <c r="E3861" s="29"/>
      <c r="F3861" s="29"/>
      <c r="G3861" s="28"/>
      <c r="H3861" s="28"/>
      <c r="I3861" s="30">
        <f>IF($H3861="","",IFERROR(VLOOKUP($H3861,AcctTbl,2,0),"کد ناشناخته"))</f>
        <v>0</v>
      </c>
      <c r="J3861" s="27">
        <f>IF($H3861="","",IFERROR(VLOOKUP($H3861,AcctTbl,3,0),""))</f>
        <v>0</v>
      </c>
      <c r="K3861" s="29"/>
      <c r="L3861" s="28"/>
      <c r="M3861" s="31"/>
      <c r="N3861" s="29"/>
      <c r="O3861" s="32">
        <f>IF($B3861="",0,IF($U3861="IN",N($M3861),0))</f>
        <v>0</v>
      </c>
      <c r="P3861" s="32">
        <f>IF($B3861="",0,IF(OR($U3861="OUT",$U3861="TRF"),N($M3861),0))</f>
        <v>0</v>
      </c>
      <c r="Q3861" s="32">
        <f>IF($B3861="",0,IF(OR($U3861="OUT",$U3861="TRF"),N($M3861),0))</f>
        <v>0</v>
      </c>
      <c r="R3861" s="32">
        <f>IF($B3861="",0,IF($U3861="IN",N($M3861),0))</f>
        <v>0</v>
      </c>
      <c r="S3861" s="33">
        <f>IF($B3861="","",IF($M3861="","⚠ مبلغ",IF($E3861="","⚠ بانک عامل",IF(AND($U3861="TRF",$F3861=""),"⚠ بانک مقصد",IF(AND($V3861&lt;&gt;"NONE",$V3861&lt;&gt;"",$Z3861=""),"⚠ طرف حساب","✓")))))</f>
        <v>0</v>
      </c>
      <c r="T3861" s="29"/>
      <c r="U3861" s="27">
        <f>IFERROR(VLOOKUP($D3861,BankOpTbl,2,0),"")</f>
        <v>0</v>
      </c>
      <c r="V3861" s="27">
        <f>IFERROR(VLOOKUP($D3861,BankOpTbl,3,0),"")</f>
        <v>0</v>
      </c>
      <c r="W3861" s="27">
        <f>IFERROR(VLOOKUP($D3861,BankOpTbl,4,0),"")</f>
        <v>0</v>
      </c>
      <c r="X3861" s="27">
        <f>IF($E3861="","",IFERROR(VLOOKUP($E3861,BankTbl,4,0),""))</f>
        <v>0</v>
      </c>
      <c r="Y3861" s="27">
        <f>IF($F3861="","",IFERROR(VLOOKUP($F3861,BankTbl,4,0),""))</f>
        <v>0</v>
      </c>
      <c r="Z3861" s="27">
        <f>IF($B3861="","",IF($V3861="PICK",LEFT($N3861,5),IF($V3861="FIXED",$W3861,IF($V3861="CODE",$H3861,""))))</f>
        <v>0</v>
      </c>
    </row>
    <row r="3862" spans="1:26" ht="21" customHeight="1">
      <c r="A3862" s="27">
        <f>IF($B3862="","",COUNTA($B$13:$B3862))</f>
        <v>0</v>
      </c>
      <c r="B3862" s="28"/>
      <c r="C3862" s="28"/>
      <c r="D3862" s="29"/>
      <c r="E3862" s="29"/>
      <c r="F3862" s="29"/>
      <c r="G3862" s="28"/>
      <c r="H3862" s="28"/>
      <c r="I3862" s="30">
        <f>IF($H3862="","",IFERROR(VLOOKUP($H3862,AcctTbl,2,0),"کد ناشناخته"))</f>
        <v>0</v>
      </c>
      <c r="J3862" s="27">
        <f>IF($H3862="","",IFERROR(VLOOKUP($H3862,AcctTbl,3,0),""))</f>
        <v>0</v>
      </c>
      <c r="K3862" s="29"/>
      <c r="L3862" s="28"/>
      <c r="M3862" s="31"/>
      <c r="N3862" s="29"/>
      <c r="O3862" s="32">
        <f>IF($B3862="",0,IF($U3862="IN",N($M3862),0))</f>
        <v>0</v>
      </c>
      <c r="P3862" s="32">
        <f>IF($B3862="",0,IF(OR($U3862="OUT",$U3862="TRF"),N($M3862),0))</f>
        <v>0</v>
      </c>
      <c r="Q3862" s="32">
        <f>IF($B3862="",0,IF(OR($U3862="OUT",$U3862="TRF"),N($M3862),0))</f>
        <v>0</v>
      </c>
      <c r="R3862" s="32">
        <f>IF($B3862="",0,IF($U3862="IN",N($M3862),0))</f>
        <v>0</v>
      </c>
      <c r="S3862" s="33">
        <f>IF($B3862="","",IF($M3862="","⚠ مبلغ",IF($E3862="","⚠ بانک عامل",IF(AND($U3862="TRF",$F3862=""),"⚠ بانک مقصد",IF(AND($V3862&lt;&gt;"NONE",$V3862&lt;&gt;"",$Z3862=""),"⚠ طرف حساب","✓")))))</f>
        <v>0</v>
      </c>
      <c r="T3862" s="29"/>
      <c r="U3862" s="27">
        <f>IFERROR(VLOOKUP($D3862,BankOpTbl,2,0),"")</f>
        <v>0</v>
      </c>
      <c r="V3862" s="27">
        <f>IFERROR(VLOOKUP($D3862,BankOpTbl,3,0),"")</f>
        <v>0</v>
      </c>
      <c r="W3862" s="27">
        <f>IFERROR(VLOOKUP($D3862,BankOpTbl,4,0),"")</f>
        <v>0</v>
      </c>
      <c r="X3862" s="27">
        <f>IF($E3862="","",IFERROR(VLOOKUP($E3862,BankTbl,4,0),""))</f>
        <v>0</v>
      </c>
      <c r="Y3862" s="27">
        <f>IF($F3862="","",IFERROR(VLOOKUP($F3862,BankTbl,4,0),""))</f>
        <v>0</v>
      </c>
      <c r="Z3862" s="27">
        <f>IF($B3862="","",IF($V3862="PICK",LEFT($N3862,5),IF($V3862="FIXED",$W3862,IF($V3862="CODE",$H3862,""))))</f>
        <v>0</v>
      </c>
    </row>
    <row r="3863" spans="1:26" ht="21" customHeight="1">
      <c r="A3863" s="27">
        <f>IF($B3863="","",COUNTA($B$13:$B3863))</f>
        <v>0</v>
      </c>
      <c r="B3863" s="28"/>
      <c r="C3863" s="28"/>
      <c r="D3863" s="29"/>
      <c r="E3863" s="29"/>
      <c r="F3863" s="29"/>
      <c r="G3863" s="28"/>
      <c r="H3863" s="28"/>
      <c r="I3863" s="30">
        <f>IF($H3863="","",IFERROR(VLOOKUP($H3863,AcctTbl,2,0),"کد ناشناخته"))</f>
        <v>0</v>
      </c>
      <c r="J3863" s="27">
        <f>IF($H3863="","",IFERROR(VLOOKUP($H3863,AcctTbl,3,0),""))</f>
        <v>0</v>
      </c>
      <c r="K3863" s="29"/>
      <c r="L3863" s="28"/>
      <c r="M3863" s="31"/>
      <c r="N3863" s="29"/>
      <c r="O3863" s="32">
        <f>IF($B3863="",0,IF($U3863="IN",N($M3863),0))</f>
        <v>0</v>
      </c>
      <c r="P3863" s="32">
        <f>IF($B3863="",0,IF(OR($U3863="OUT",$U3863="TRF"),N($M3863),0))</f>
        <v>0</v>
      </c>
      <c r="Q3863" s="32">
        <f>IF($B3863="",0,IF(OR($U3863="OUT",$U3863="TRF"),N($M3863),0))</f>
        <v>0</v>
      </c>
      <c r="R3863" s="32">
        <f>IF($B3863="",0,IF($U3863="IN",N($M3863),0))</f>
        <v>0</v>
      </c>
      <c r="S3863" s="33">
        <f>IF($B3863="","",IF($M3863="","⚠ مبلغ",IF($E3863="","⚠ بانک عامل",IF(AND($U3863="TRF",$F3863=""),"⚠ بانک مقصد",IF(AND($V3863&lt;&gt;"NONE",$V3863&lt;&gt;"",$Z3863=""),"⚠ طرف حساب","✓")))))</f>
        <v>0</v>
      </c>
      <c r="T3863" s="29"/>
      <c r="U3863" s="27">
        <f>IFERROR(VLOOKUP($D3863,BankOpTbl,2,0),"")</f>
        <v>0</v>
      </c>
      <c r="V3863" s="27">
        <f>IFERROR(VLOOKUP($D3863,BankOpTbl,3,0),"")</f>
        <v>0</v>
      </c>
      <c r="W3863" s="27">
        <f>IFERROR(VLOOKUP($D3863,BankOpTbl,4,0),"")</f>
        <v>0</v>
      </c>
      <c r="X3863" s="27">
        <f>IF($E3863="","",IFERROR(VLOOKUP($E3863,BankTbl,4,0),""))</f>
        <v>0</v>
      </c>
      <c r="Y3863" s="27">
        <f>IF($F3863="","",IFERROR(VLOOKUP($F3863,BankTbl,4,0),""))</f>
        <v>0</v>
      </c>
      <c r="Z3863" s="27">
        <f>IF($B3863="","",IF($V3863="PICK",LEFT($N3863,5),IF($V3863="FIXED",$W3863,IF($V3863="CODE",$H3863,""))))</f>
        <v>0</v>
      </c>
    </row>
    <row r="3864" spans="1:26" ht="21" customHeight="1">
      <c r="A3864" s="27">
        <f>IF($B3864="","",COUNTA($B$13:$B3864))</f>
        <v>0</v>
      </c>
      <c r="B3864" s="28"/>
      <c r="C3864" s="28"/>
      <c r="D3864" s="29"/>
      <c r="E3864" s="29"/>
      <c r="F3864" s="29"/>
      <c r="G3864" s="28"/>
      <c r="H3864" s="28"/>
      <c r="I3864" s="30">
        <f>IF($H3864="","",IFERROR(VLOOKUP($H3864,AcctTbl,2,0),"کد ناشناخته"))</f>
        <v>0</v>
      </c>
      <c r="J3864" s="27">
        <f>IF($H3864="","",IFERROR(VLOOKUP($H3864,AcctTbl,3,0),""))</f>
        <v>0</v>
      </c>
      <c r="K3864" s="29"/>
      <c r="L3864" s="28"/>
      <c r="M3864" s="31"/>
      <c r="N3864" s="29"/>
      <c r="O3864" s="32">
        <f>IF($B3864="",0,IF($U3864="IN",N($M3864),0))</f>
        <v>0</v>
      </c>
      <c r="P3864" s="32">
        <f>IF($B3864="",0,IF(OR($U3864="OUT",$U3864="TRF"),N($M3864),0))</f>
        <v>0</v>
      </c>
      <c r="Q3864" s="32">
        <f>IF($B3864="",0,IF(OR($U3864="OUT",$U3864="TRF"),N($M3864),0))</f>
        <v>0</v>
      </c>
      <c r="R3864" s="32">
        <f>IF($B3864="",0,IF($U3864="IN",N($M3864),0))</f>
        <v>0</v>
      </c>
      <c r="S3864" s="33">
        <f>IF($B3864="","",IF($M3864="","⚠ مبلغ",IF($E3864="","⚠ بانک عامل",IF(AND($U3864="TRF",$F3864=""),"⚠ بانک مقصد",IF(AND($V3864&lt;&gt;"NONE",$V3864&lt;&gt;"",$Z3864=""),"⚠ طرف حساب","✓")))))</f>
        <v>0</v>
      </c>
      <c r="T3864" s="29"/>
      <c r="U3864" s="27">
        <f>IFERROR(VLOOKUP($D3864,BankOpTbl,2,0),"")</f>
        <v>0</v>
      </c>
      <c r="V3864" s="27">
        <f>IFERROR(VLOOKUP($D3864,BankOpTbl,3,0),"")</f>
        <v>0</v>
      </c>
      <c r="W3864" s="27">
        <f>IFERROR(VLOOKUP($D3864,BankOpTbl,4,0),"")</f>
        <v>0</v>
      </c>
      <c r="X3864" s="27">
        <f>IF($E3864="","",IFERROR(VLOOKUP($E3864,BankTbl,4,0),""))</f>
        <v>0</v>
      </c>
      <c r="Y3864" s="27">
        <f>IF($F3864="","",IFERROR(VLOOKUP($F3864,BankTbl,4,0),""))</f>
        <v>0</v>
      </c>
      <c r="Z3864" s="27">
        <f>IF($B3864="","",IF($V3864="PICK",LEFT($N3864,5),IF($V3864="FIXED",$W3864,IF($V3864="CODE",$H3864,""))))</f>
        <v>0</v>
      </c>
    </row>
    <row r="3865" spans="1:26" ht="21" customHeight="1">
      <c r="A3865" s="27">
        <f>IF($B3865="","",COUNTA($B$13:$B3865))</f>
        <v>0</v>
      </c>
      <c r="B3865" s="28"/>
      <c r="C3865" s="28"/>
      <c r="D3865" s="29"/>
      <c r="E3865" s="29"/>
      <c r="F3865" s="29"/>
      <c r="G3865" s="28"/>
      <c r="H3865" s="28"/>
      <c r="I3865" s="30">
        <f>IF($H3865="","",IFERROR(VLOOKUP($H3865,AcctTbl,2,0),"کد ناشناخته"))</f>
        <v>0</v>
      </c>
      <c r="J3865" s="27">
        <f>IF($H3865="","",IFERROR(VLOOKUP($H3865,AcctTbl,3,0),""))</f>
        <v>0</v>
      </c>
      <c r="K3865" s="29"/>
      <c r="L3865" s="28"/>
      <c r="M3865" s="31"/>
      <c r="N3865" s="29"/>
      <c r="O3865" s="32">
        <f>IF($B3865="",0,IF($U3865="IN",N($M3865),0))</f>
        <v>0</v>
      </c>
      <c r="P3865" s="32">
        <f>IF($B3865="",0,IF(OR($U3865="OUT",$U3865="TRF"),N($M3865),0))</f>
        <v>0</v>
      </c>
      <c r="Q3865" s="32">
        <f>IF($B3865="",0,IF(OR($U3865="OUT",$U3865="TRF"),N($M3865),0))</f>
        <v>0</v>
      </c>
      <c r="R3865" s="32">
        <f>IF($B3865="",0,IF($U3865="IN",N($M3865),0))</f>
        <v>0</v>
      </c>
      <c r="S3865" s="33">
        <f>IF($B3865="","",IF($M3865="","⚠ مبلغ",IF($E3865="","⚠ بانک عامل",IF(AND($U3865="TRF",$F3865=""),"⚠ بانک مقصد",IF(AND($V3865&lt;&gt;"NONE",$V3865&lt;&gt;"",$Z3865=""),"⚠ طرف حساب","✓")))))</f>
        <v>0</v>
      </c>
      <c r="T3865" s="29"/>
      <c r="U3865" s="27">
        <f>IFERROR(VLOOKUP($D3865,BankOpTbl,2,0),"")</f>
        <v>0</v>
      </c>
      <c r="V3865" s="27">
        <f>IFERROR(VLOOKUP($D3865,BankOpTbl,3,0),"")</f>
        <v>0</v>
      </c>
      <c r="W3865" s="27">
        <f>IFERROR(VLOOKUP($D3865,BankOpTbl,4,0),"")</f>
        <v>0</v>
      </c>
      <c r="X3865" s="27">
        <f>IF($E3865="","",IFERROR(VLOOKUP($E3865,BankTbl,4,0),""))</f>
        <v>0</v>
      </c>
      <c r="Y3865" s="27">
        <f>IF($F3865="","",IFERROR(VLOOKUP($F3865,BankTbl,4,0),""))</f>
        <v>0</v>
      </c>
      <c r="Z3865" s="27">
        <f>IF($B3865="","",IF($V3865="PICK",LEFT($N3865,5),IF($V3865="FIXED",$W3865,IF($V3865="CODE",$H3865,""))))</f>
        <v>0</v>
      </c>
    </row>
    <row r="3866" spans="1:26" ht="21" customHeight="1">
      <c r="A3866" s="27">
        <f>IF($B3866="","",COUNTA($B$13:$B3866))</f>
        <v>0</v>
      </c>
      <c r="B3866" s="28"/>
      <c r="C3866" s="28"/>
      <c r="D3866" s="29"/>
      <c r="E3866" s="29"/>
      <c r="F3866" s="29"/>
      <c r="G3866" s="28"/>
      <c r="H3866" s="28"/>
      <c r="I3866" s="30">
        <f>IF($H3866="","",IFERROR(VLOOKUP($H3866,AcctTbl,2,0),"کد ناشناخته"))</f>
        <v>0</v>
      </c>
      <c r="J3866" s="27">
        <f>IF($H3866="","",IFERROR(VLOOKUP($H3866,AcctTbl,3,0),""))</f>
        <v>0</v>
      </c>
      <c r="K3866" s="29"/>
      <c r="L3866" s="28"/>
      <c r="M3866" s="31"/>
      <c r="N3866" s="29"/>
      <c r="O3866" s="32">
        <f>IF($B3866="",0,IF($U3866="IN",N($M3866),0))</f>
        <v>0</v>
      </c>
      <c r="P3866" s="32">
        <f>IF($B3866="",0,IF(OR($U3866="OUT",$U3866="TRF"),N($M3866),0))</f>
        <v>0</v>
      </c>
      <c r="Q3866" s="32">
        <f>IF($B3866="",0,IF(OR($U3866="OUT",$U3866="TRF"),N($M3866),0))</f>
        <v>0</v>
      </c>
      <c r="R3866" s="32">
        <f>IF($B3866="",0,IF($U3866="IN",N($M3866),0))</f>
        <v>0</v>
      </c>
      <c r="S3866" s="33">
        <f>IF($B3866="","",IF($M3866="","⚠ مبلغ",IF($E3866="","⚠ بانک عامل",IF(AND($U3866="TRF",$F3866=""),"⚠ بانک مقصد",IF(AND($V3866&lt;&gt;"NONE",$V3866&lt;&gt;"",$Z3866=""),"⚠ طرف حساب","✓")))))</f>
        <v>0</v>
      </c>
      <c r="T3866" s="29"/>
      <c r="U3866" s="27">
        <f>IFERROR(VLOOKUP($D3866,BankOpTbl,2,0),"")</f>
        <v>0</v>
      </c>
      <c r="V3866" s="27">
        <f>IFERROR(VLOOKUP($D3866,BankOpTbl,3,0),"")</f>
        <v>0</v>
      </c>
      <c r="W3866" s="27">
        <f>IFERROR(VLOOKUP($D3866,BankOpTbl,4,0),"")</f>
        <v>0</v>
      </c>
      <c r="X3866" s="27">
        <f>IF($E3866="","",IFERROR(VLOOKUP($E3866,BankTbl,4,0),""))</f>
        <v>0</v>
      </c>
      <c r="Y3866" s="27">
        <f>IF($F3866="","",IFERROR(VLOOKUP($F3866,BankTbl,4,0),""))</f>
        <v>0</v>
      </c>
      <c r="Z3866" s="27">
        <f>IF($B3866="","",IF($V3866="PICK",LEFT($N3866,5),IF($V3866="FIXED",$W3866,IF($V3866="CODE",$H3866,""))))</f>
        <v>0</v>
      </c>
    </row>
    <row r="3867" spans="1:26" ht="21" customHeight="1">
      <c r="A3867" s="27">
        <f>IF($B3867="","",COUNTA($B$13:$B3867))</f>
        <v>0</v>
      </c>
      <c r="B3867" s="28"/>
      <c r="C3867" s="28"/>
      <c r="D3867" s="29"/>
      <c r="E3867" s="29"/>
      <c r="F3867" s="29"/>
      <c r="G3867" s="28"/>
      <c r="H3867" s="28"/>
      <c r="I3867" s="30">
        <f>IF($H3867="","",IFERROR(VLOOKUP($H3867,AcctTbl,2,0),"کد ناشناخته"))</f>
        <v>0</v>
      </c>
      <c r="J3867" s="27">
        <f>IF($H3867="","",IFERROR(VLOOKUP($H3867,AcctTbl,3,0),""))</f>
        <v>0</v>
      </c>
      <c r="K3867" s="29"/>
      <c r="L3867" s="28"/>
      <c r="M3867" s="31"/>
      <c r="N3867" s="29"/>
      <c r="O3867" s="32">
        <f>IF($B3867="",0,IF($U3867="IN",N($M3867),0))</f>
        <v>0</v>
      </c>
      <c r="P3867" s="32">
        <f>IF($B3867="",0,IF(OR($U3867="OUT",$U3867="TRF"),N($M3867),0))</f>
        <v>0</v>
      </c>
      <c r="Q3867" s="32">
        <f>IF($B3867="",0,IF(OR($U3867="OUT",$U3867="TRF"),N($M3867),0))</f>
        <v>0</v>
      </c>
      <c r="R3867" s="32">
        <f>IF($B3867="",0,IF($U3867="IN",N($M3867),0))</f>
        <v>0</v>
      </c>
      <c r="S3867" s="33">
        <f>IF($B3867="","",IF($M3867="","⚠ مبلغ",IF($E3867="","⚠ بانک عامل",IF(AND($U3867="TRF",$F3867=""),"⚠ بانک مقصد",IF(AND($V3867&lt;&gt;"NONE",$V3867&lt;&gt;"",$Z3867=""),"⚠ طرف حساب","✓")))))</f>
        <v>0</v>
      </c>
      <c r="T3867" s="29"/>
      <c r="U3867" s="27">
        <f>IFERROR(VLOOKUP($D3867,BankOpTbl,2,0),"")</f>
        <v>0</v>
      </c>
      <c r="V3867" s="27">
        <f>IFERROR(VLOOKUP($D3867,BankOpTbl,3,0),"")</f>
        <v>0</v>
      </c>
      <c r="W3867" s="27">
        <f>IFERROR(VLOOKUP($D3867,BankOpTbl,4,0),"")</f>
        <v>0</v>
      </c>
      <c r="X3867" s="27">
        <f>IF($E3867="","",IFERROR(VLOOKUP($E3867,BankTbl,4,0),""))</f>
        <v>0</v>
      </c>
      <c r="Y3867" s="27">
        <f>IF($F3867="","",IFERROR(VLOOKUP($F3867,BankTbl,4,0),""))</f>
        <v>0</v>
      </c>
      <c r="Z3867" s="27">
        <f>IF($B3867="","",IF($V3867="PICK",LEFT($N3867,5),IF($V3867="FIXED",$W3867,IF($V3867="CODE",$H3867,""))))</f>
        <v>0</v>
      </c>
    </row>
    <row r="3868" spans="1:26" ht="21" customHeight="1">
      <c r="A3868" s="27">
        <f>IF($B3868="","",COUNTA($B$13:$B3868))</f>
        <v>0</v>
      </c>
      <c r="B3868" s="28"/>
      <c r="C3868" s="28"/>
      <c r="D3868" s="29"/>
      <c r="E3868" s="29"/>
      <c r="F3868" s="29"/>
      <c r="G3868" s="28"/>
      <c r="H3868" s="28"/>
      <c r="I3868" s="30">
        <f>IF($H3868="","",IFERROR(VLOOKUP($H3868,AcctTbl,2,0),"کد ناشناخته"))</f>
        <v>0</v>
      </c>
      <c r="J3868" s="27">
        <f>IF($H3868="","",IFERROR(VLOOKUP($H3868,AcctTbl,3,0),""))</f>
        <v>0</v>
      </c>
      <c r="K3868" s="29"/>
      <c r="L3868" s="28"/>
      <c r="M3868" s="31"/>
      <c r="N3868" s="29"/>
      <c r="O3868" s="32">
        <f>IF($B3868="",0,IF($U3868="IN",N($M3868),0))</f>
        <v>0</v>
      </c>
      <c r="P3868" s="32">
        <f>IF($B3868="",0,IF(OR($U3868="OUT",$U3868="TRF"),N($M3868),0))</f>
        <v>0</v>
      </c>
      <c r="Q3868" s="32">
        <f>IF($B3868="",0,IF(OR($U3868="OUT",$U3868="TRF"),N($M3868),0))</f>
        <v>0</v>
      </c>
      <c r="R3868" s="32">
        <f>IF($B3868="",0,IF($U3868="IN",N($M3868),0))</f>
        <v>0</v>
      </c>
      <c r="S3868" s="33">
        <f>IF($B3868="","",IF($M3868="","⚠ مبلغ",IF($E3868="","⚠ بانک عامل",IF(AND($U3868="TRF",$F3868=""),"⚠ بانک مقصد",IF(AND($V3868&lt;&gt;"NONE",$V3868&lt;&gt;"",$Z3868=""),"⚠ طرف حساب","✓")))))</f>
        <v>0</v>
      </c>
      <c r="T3868" s="29"/>
      <c r="U3868" s="27">
        <f>IFERROR(VLOOKUP($D3868,BankOpTbl,2,0),"")</f>
        <v>0</v>
      </c>
      <c r="V3868" s="27">
        <f>IFERROR(VLOOKUP($D3868,BankOpTbl,3,0),"")</f>
        <v>0</v>
      </c>
      <c r="W3868" s="27">
        <f>IFERROR(VLOOKUP($D3868,BankOpTbl,4,0),"")</f>
        <v>0</v>
      </c>
      <c r="X3868" s="27">
        <f>IF($E3868="","",IFERROR(VLOOKUP($E3868,BankTbl,4,0),""))</f>
        <v>0</v>
      </c>
      <c r="Y3868" s="27">
        <f>IF($F3868="","",IFERROR(VLOOKUP($F3868,BankTbl,4,0),""))</f>
        <v>0</v>
      </c>
      <c r="Z3868" s="27">
        <f>IF($B3868="","",IF($V3868="PICK",LEFT($N3868,5),IF($V3868="FIXED",$W3868,IF($V3868="CODE",$H3868,""))))</f>
        <v>0</v>
      </c>
    </row>
    <row r="3869" spans="1:26" ht="21" customHeight="1">
      <c r="A3869" s="27">
        <f>IF($B3869="","",COUNTA($B$13:$B3869))</f>
        <v>0</v>
      </c>
      <c r="B3869" s="28"/>
      <c r="C3869" s="28"/>
      <c r="D3869" s="29"/>
      <c r="E3869" s="29"/>
      <c r="F3869" s="29"/>
      <c r="G3869" s="28"/>
      <c r="H3869" s="28"/>
      <c r="I3869" s="30">
        <f>IF($H3869="","",IFERROR(VLOOKUP($H3869,AcctTbl,2,0),"کد ناشناخته"))</f>
        <v>0</v>
      </c>
      <c r="J3869" s="27">
        <f>IF($H3869="","",IFERROR(VLOOKUP($H3869,AcctTbl,3,0),""))</f>
        <v>0</v>
      </c>
      <c r="K3869" s="29"/>
      <c r="L3869" s="28"/>
      <c r="M3869" s="31"/>
      <c r="N3869" s="29"/>
      <c r="O3869" s="32">
        <f>IF($B3869="",0,IF($U3869="IN",N($M3869),0))</f>
        <v>0</v>
      </c>
      <c r="P3869" s="32">
        <f>IF($B3869="",0,IF(OR($U3869="OUT",$U3869="TRF"),N($M3869),0))</f>
        <v>0</v>
      </c>
      <c r="Q3869" s="32">
        <f>IF($B3869="",0,IF(OR($U3869="OUT",$U3869="TRF"),N($M3869),0))</f>
        <v>0</v>
      </c>
      <c r="R3869" s="32">
        <f>IF($B3869="",0,IF($U3869="IN",N($M3869),0))</f>
        <v>0</v>
      </c>
      <c r="S3869" s="33">
        <f>IF($B3869="","",IF($M3869="","⚠ مبلغ",IF($E3869="","⚠ بانک عامل",IF(AND($U3869="TRF",$F3869=""),"⚠ بانک مقصد",IF(AND($V3869&lt;&gt;"NONE",$V3869&lt;&gt;"",$Z3869=""),"⚠ طرف حساب","✓")))))</f>
        <v>0</v>
      </c>
      <c r="T3869" s="29"/>
      <c r="U3869" s="27">
        <f>IFERROR(VLOOKUP($D3869,BankOpTbl,2,0),"")</f>
        <v>0</v>
      </c>
      <c r="V3869" s="27">
        <f>IFERROR(VLOOKUP($D3869,BankOpTbl,3,0),"")</f>
        <v>0</v>
      </c>
      <c r="W3869" s="27">
        <f>IFERROR(VLOOKUP($D3869,BankOpTbl,4,0),"")</f>
        <v>0</v>
      </c>
      <c r="X3869" s="27">
        <f>IF($E3869="","",IFERROR(VLOOKUP($E3869,BankTbl,4,0),""))</f>
        <v>0</v>
      </c>
      <c r="Y3869" s="27">
        <f>IF($F3869="","",IFERROR(VLOOKUP($F3869,BankTbl,4,0),""))</f>
        <v>0</v>
      </c>
      <c r="Z3869" s="27">
        <f>IF($B3869="","",IF($V3869="PICK",LEFT($N3869,5),IF($V3869="FIXED",$W3869,IF($V3869="CODE",$H3869,""))))</f>
        <v>0</v>
      </c>
    </row>
    <row r="3870" spans="1:26" ht="21" customHeight="1">
      <c r="A3870" s="27">
        <f>IF($B3870="","",COUNTA($B$13:$B3870))</f>
        <v>0</v>
      </c>
      <c r="B3870" s="28"/>
      <c r="C3870" s="28"/>
      <c r="D3870" s="29"/>
      <c r="E3870" s="29"/>
      <c r="F3870" s="29"/>
      <c r="G3870" s="28"/>
      <c r="H3870" s="28"/>
      <c r="I3870" s="30">
        <f>IF($H3870="","",IFERROR(VLOOKUP($H3870,AcctTbl,2,0),"کد ناشناخته"))</f>
        <v>0</v>
      </c>
      <c r="J3870" s="27">
        <f>IF($H3870="","",IFERROR(VLOOKUP($H3870,AcctTbl,3,0),""))</f>
        <v>0</v>
      </c>
      <c r="K3870" s="29"/>
      <c r="L3870" s="28"/>
      <c r="M3870" s="31"/>
      <c r="N3870" s="29"/>
      <c r="O3870" s="32">
        <f>IF($B3870="",0,IF($U3870="IN",N($M3870),0))</f>
        <v>0</v>
      </c>
      <c r="P3870" s="32">
        <f>IF($B3870="",0,IF(OR($U3870="OUT",$U3870="TRF"),N($M3870),0))</f>
        <v>0</v>
      </c>
      <c r="Q3870" s="32">
        <f>IF($B3870="",0,IF(OR($U3870="OUT",$U3870="TRF"),N($M3870),0))</f>
        <v>0</v>
      </c>
      <c r="R3870" s="32">
        <f>IF($B3870="",0,IF($U3870="IN",N($M3870),0))</f>
        <v>0</v>
      </c>
      <c r="S3870" s="33">
        <f>IF($B3870="","",IF($M3870="","⚠ مبلغ",IF($E3870="","⚠ بانک عامل",IF(AND($U3870="TRF",$F3870=""),"⚠ بانک مقصد",IF(AND($V3870&lt;&gt;"NONE",$V3870&lt;&gt;"",$Z3870=""),"⚠ طرف حساب","✓")))))</f>
        <v>0</v>
      </c>
      <c r="T3870" s="29"/>
      <c r="U3870" s="27">
        <f>IFERROR(VLOOKUP($D3870,BankOpTbl,2,0),"")</f>
        <v>0</v>
      </c>
      <c r="V3870" s="27">
        <f>IFERROR(VLOOKUP($D3870,BankOpTbl,3,0),"")</f>
        <v>0</v>
      </c>
      <c r="W3870" s="27">
        <f>IFERROR(VLOOKUP($D3870,BankOpTbl,4,0),"")</f>
        <v>0</v>
      </c>
      <c r="X3870" s="27">
        <f>IF($E3870="","",IFERROR(VLOOKUP($E3870,BankTbl,4,0),""))</f>
        <v>0</v>
      </c>
      <c r="Y3870" s="27">
        <f>IF($F3870="","",IFERROR(VLOOKUP($F3870,BankTbl,4,0),""))</f>
        <v>0</v>
      </c>
      <c r="Z3870" s="27">
        <f>IF($B3870="","",IF($V3870="PICK",LEFT($N3870,5),IF($V3870="FIXED",$W3870,IF($V3870="CODE",$H3870,""))))</f>
        <v>0</v>
      </c>
    </row>
    <row r="3871" spans="1:26" ht="21" customHeight="1">
      <c r="A3871" s="27">
        <f>IF($B3871="","",COUNTA($B$13:$B3871))</f>
        <v>0</v>
      </c>
      <c r="B3871" s="28"/>
      <c r="C3871" s="28"/>
      <c r="D3871" s="29"/>
      <c r="E3871" s="29"/>
      <c r="F3871" s="29"/>
      <c r="G3871" s="28"/>
      <c r="H3871" s="28"/>
      <c r="I3871" s="30">
        <f>IF($H3871="","",IFERROR(VLOOKUP($H3871,AcctTbl,2,0),"کد ناشناخته"))</f>
        <v>0</v>
      </c>
      <c r="J3871" s="27">
        <f>IF($H3871="","",IFERROR(VLOOKUP($H3871,AcctTbl,3,0),""))</f>
        <v>0</v>
      </c>
      <c r="K3871" s="29"/>
      <c r="L3871" s="28"/>
      <c r="M3871" s="31"/>
      <c r="N3871" s="29"/>
      <c r="O3871" s="32">
        <f>IF($B3871="",0,IF($U3871="IN",N($M3871),0))</f>
        <v>0</v>
      </c>
      <c r="P3871" s="32">
        <f>IF($B3871="",0,IF(OR($U3871="OUT",$U3871="TRF"),N($M3871),0))</f>
        <v>0</v>
      </c>
      <c r="Q3871" s="32">
        <f>IF($B3871="",0,IF(OR($U3871="OUT",$U3871="TRF"),N($M3871),0))</f>
        <v>0</v>
      </c>
      <c r="R3871" s="32">
        <f>IF($B3871="",0,IF($U3871="IN",N($M3871),0))</f>
        <v>0</v>
      </c>
      <c r="S3871" s="33">
        <f>IF($B3871="","",IF($M3871="","⚠ مبلغ",IF($E3871="","⚠ بانک عامل",IF(AND($U3871="TRF",$F3871=""),"⚠ بانک مقصد",IF(AND($V3871&lt;&gt;"NONE",$V3871&lt;&gt;"",$Z3871=""),"⚠ طرف حساب","✓")))))</f>
        <v>0</v>
      </c>
      <c r="T3871" s="29"/>
      <c r="U3871" s="27">
        <f>IFERROR(VLOOKUP($D3871,BankOpTbl,2,0),"")</f>
        <v>0</v>
      </c>
      <c r="V3871" s="27">
        <f>IFERROR(VLOOKUP($D3871,BankOpTbl,3,0),"")</f>
        <v>0</v>
      </c>
      <c r="W3871" s="27">
        <f>IFERROR(VLOOKUP($D3871,BankOpTbl,4,0),"")</f>
        <v>0</v>
      </c>
      <c r="X3871" s="27">
        <f>IF($E3871="","",IFERROR(VLOOKUP($E3871,BankTbl,4,0),""))</f>
        <v>0</v>
      </c>
      <c r="Y3871" s="27">
        <f>IF($F3871="","",IFERROR(VLOOKUP($F3871,BankTbl,4,0),""))</f>
        <v>0</v>
      </c>
      <c r="Z3871" s="27">
        <f>IF($B3871="","",IF($V3871="PICK",LEFT($N3871,5),IF($V3871="FIXED",$W3871,IF($V3871="CODE",$H3871,""))))</f>
        <v>0</v>
      </c>
    </row>
    <row r="3872" spans="1:26" ht="21" customHeight="1">
      <c r="A3872" s="27">
        <f>IF($B3872="","",COUNTA($B$13:$B3872))</f>
        <v>0</v>
      </c>
      <c r="B3872" s="28"/>
      <c r="C3872" s="28"/>
      <c r="D3872" s="29"/>
      <c r="E3872" s="29"/>
      <c r="F3872" s="29"/>
      <c r="G3872" s="28"/>
      <c r="H3872" s="28"/>
      <c r="I3872" s="30">
        <f>IF($H3872="","",IFERROR(VLOOKUP($H3872,AcctTbl,2,0),"کد ناشناخته"))</f>
        <v>0</v>
      </c>
      <c r="J3872" s="27">
        <f>IF($H3872="","",IFERROR(VLOOKUP($H3872,AcctTbl,3,0),""))</f>
        <v>0</v>
      </c>
      <c r="K3872" s="29"/>
      <c r="L3872" s="28"/>
      <c r="M3872" s="31"/>
      <c r="N3872" s="29"/>
      <c r="O3872" s="32">
        <f>IF($B3872="",0,IF($U3872="IN",N($M3872),0))</f>
        <v>0</v>
      </c>
      <c r="P3872" s="32">
        <f>IF($B3872="",0,IF(OR($U3872="OUT",$U3872="TRF"),N($M3872),0))</f>
        <v>0</v>
      </c>
      <c r="Q3872" s="32">
        <f>IF($B3872="",0,IF(OR($U3872="OUT",$U3872="TRF"),N($M3872),0))</f>
        <v>0</v>
      </c>
      <c r="R3872" s="32">
        <f>IF($B3872="",0,IF($U3872="IN",N($M3872),0))</f>
        <v>0</v>
      </c>
      <c r="S3872" s="33">
        <f>IF($B3872="","",IF($M3872="","⚠ مبلغ",IF($E3872="","⚠ بانک عامل",IF(AND($U3872="TRF",$F3872=""),"⚠ بانک مقصد",IF(AND($V3872&lt;&gt;"NONE",$V3872&lt;&gt;"",$Z3872=""),"⚠ طرف حساب","✓")))))</f>
        <v>0</v>
      </c>
      <c r="T3872" s="29"/>
      <c r="U3872" s="27">
        <f>IFERROR(VLOOKUP($D3872,BankOpTbl,2,0),"")</f>
        <v>0</v>
      </c>
      <c r="V3872" s="27">
        <f>IFERROR(VLOOKUP($D3872,BankOpTbl,3,0),"")</f>
        <v>0</v>
      </c>
      <c r="W3872" s="27">
        <f>IFERROR(VLOOKUP($D3872,BankOpTbl,4,0),"")</f>
        <v>0</v>
      </c>
      <c r="X3872" s="27">
        <f>IF($E3872="","",IFERROR(VLOOKUP($E3872,BankTbl,4,0),""))</f>
        <v>0</v>
      </c>
      <c r="Y3872" s="27">
        <f>IF($F3872="","",IFERROR(VLOOKUP($F3872,BankTbl,4,0),""))</f>
        <v>0</v>
      </c>
      <c r="Z3872" s="27">
        <f>IF($B3872="","",IF($V3872="PICK",LEFT($N3872,5),IF($V3872="FIXED",$W3872,IF($V3872="CODE",$H3872,""))))</f>
        <v>0</v>
      </c>
    </row>
    <row r="3873" spans="1:26" ht="21" customHeight="1">
      <c r="A3873" s="27">
        <f>IF($B3873="","",COUNTA($B$13:$B3873))</f>
        <v>0</v>
      </c>
      <c r="B3873" s="28"/>
      <c r="C3873" s="28"/>
      <c r="D3873" s="29"/>
      <c r="E3873" s="29"/>
      <c r="F3873" s="29"/>
      <c r="G3873" s="28"/>
      <c r="H3873" s="28"/>
      <c r="I3873" s="30">
        <f>IF($H3873="","",IFERROR(VLOOKUP($H3873,AcctTbl,2,0),"کد ناشناخته"))</f>
        <v>0</v>
      </c>
      <c r="J3873" s="27">
        <f>IF($H3873="","",IFERROR(VLOOKUP($H3873,AcctTbl,3,0),""))</f>
        <v>0</v>
      </c>
      <c r="K3873" s="29"/>
      <c r="L3873" s="28"/>
      <c r="M3873" s="31"/>
      <c r="N3873" s="29"/>
      <c r="O3873" s="32">
        <f>IF($B3873="",0,IF($U3873="IN",N($M3873),0))</f>
        <v>0</v>
      </c>
      <c r="P3873" s="32">
        <f>IF($B3873="",0,IF(OR($U3873="OUT",$U3873="TRF"),N($M3873),0))</f>
        <v>0</v>
      </c>
      <c r="Q3873" s="32">
        <f>IF($B3873="",0,IF(OR($U3873="OUT",$U3873="TRF"),N($M3873),0))</f>
        <v>0</v>
      </c>
      <c r="R3873" s="32">
        <f>IF($B3873="",0,IF($U3873="IN",N($M3873),0))</f>
        <v>0</v>
      </c>
      <c r="S3873" s="33">
        <f>IF($B3873="","",IF($M3873="","⚠ مبلغ",IF($E3873="","⚠ بانک عامل",IF(AND($U3873="TRF",$F3873=""),"⚠ بانک مقصد",IF(AND($V3873&lt;&gt;"NONE",$V3873&lt;&gt;"",$Z3873=""),"⚠ طرف حساب","✓")))))</f>
        <v>0</v>
      </c>
      <c r="T3873" s="29"/>
      <c r="U3873" s="27">
        <f>IFERROR(VLOOKUP($D3873,BankOpTbl,2,0),"")</f>
        <v>0</v>
      </c>
      <c r="V3873" s="27">
        <f>IFERROR(VLOOKUP($D3873,BankOpTbl,3,0),"")</f>
        <v>0</v>
      </c>
      <c r="W3873" s="27">
        <f>IFERROR(VLOOKUP($D3873,BankOpTbl,4,0),"")</f>
        <v>0</v>
      </c>
      <c r="X3873" s="27">
        <f>IF($E3873="","",IFERROR(VLOOKUP($E3873,BankTbl,4,0),""))</f>
        <v>0</v>
      </c>
      <c r="Y3873" s="27">
        <f>IF($F3873="","",IFERROR(VLOOKUP($F3873,BankTbl,4,0),""))</f>
        <v>0</v>
      </c>
      <c r="Z3873" s="27">
        <f>IF($B3873="","",IF($V3873="PICK",LEFT($N3873,5),IF($V3873="FIXED",$W3873,IF($V3873="CODE",$H3873,""))))</f>
        <v>0</v>
      </c>
    </row>
    <row r="3874" spans="1:26" ht="21" customHeight="1">
      <c r="A3874" s="27">
        <f>IF($B3874="","",COUNTA($B$13:$B3874))</f>
        <v>0</v>
      </c>
      <c r="B3874" s="28"/>
      <c r="C3874" s="28"/>
      <c r="D3874" s="29"/>
      <c r="E3874" s="29"/>
      <c r="F3874" s="29"/>
      <c r="G3874" s="28"/>
      <c r="H3874" s="28"/>
      <c r="I3874" s="30">
        <f>IF($H3874="","",IFERROR(VLOOKUP($H3874,AcctTbl,2,0),"کد ناشناخته"))</f>
        <v>0</v>
      </c>
      <c r="J3874" s="27">
        <f>IF($H3874="","",IFERROR(VLOOKUP($H3874,AcctTbl,3,0),""))</f>
        <v>0</v>
      </c>
      <c r="K3874" s="29"/>
      <c r="L3874" s="28"/>
      <c r="M3874" s="31"/>
      <c r="N3874" s="29"/>
      <c r="O3874" s="32">
        <f>IF($B3874="",0,IF($U3874="IN",N($M3874),0))</f>
        <v>0</v>
      </c>
      <c r="P3874" s="32">
        <f>IF($B3874="",0,IF(OR($U3874="OUT",$U3874="TRF"),N($M3874),0))</f>
        <v>0</v>
      </c>
      <c r="Q3874" s="32">
        <f>IF($B3874="",0,IF(OR($U3874="OUT",$U3874="TRF"),N($M3874),0))</f>
        <v>0</v>
      </c>
      <c r="R3874" s="32">
        <f>IF($B3874="",0,IF($U3874="IN",N($M3874),0))</f>
        <v>0</v>
      </c>
      <c r="S3874" s="33">
        <f>IF($B3874="","",IF($M3874="","⚠ مبلغ",IF($E3874="","⚠ بانک عامل",IF(AND($U3874="TRF",$F3874=""),"⚠ بانک مقصد",IF(AND($V3874&lt;&gt;"NONE",$V3874&lt;&gt;"",$Z3874=""),"⚠ طرف حساب","✓")))))</f>
        <v>0</v>
      </c>
      <c r="T3874" s="29"/>
      <c r="U3874" s="27">
        <f>IFERROR(VLOOKUP($D3874,BankOpTbl,2,0),"")</f>
        <v>0</v>
      </c>
      <c r="V3874" s="27">
        <f>IFERROR(VLOOKUP($D3874,BankOpTbl,3,0),"")</f>
        <v>0</v>
      </c>
      <c r="W3874" s="27">
        <f>IFERROR(VLOOKUP($D3874,BankOpTbl,4,0),"")</f>
        <v>0</v>
      </c>
      <c r="X3874" s="27">
        <f>IF($E3874="","",IFERROR(VLOOKUP($E3874,BankTbl,4,0),""))</f>
        <v>0</v>
      </c>
      <c r="Y3874" s="27">
        <f>IF($F3874="","",IFERROR(VLOOKUP($F3874,BankTbl,4,0),""))</f>
        <v>0</v>
      </c>
      <c r="Z3874" s="27">
        <f>IF($B3874="","",IF($V3874="PICK",LEFT($N3874,5),IF($V3874="FIXED",$W3874,IF($V3874="CODE",$H3874,""))))</f>
        <v>0</v>
      </c>
    </row>
    <row r="3875" spans="1:26" ht="21" customHeight="1">
      <c r="A3875" s="27">
        <f>IF($B3875="","",COUNTA($B$13:$B3875))</f>
        <v>0</v>
      </c>
      <c r="B3875" s="28"/>
      <c r="C3875" s="28"/>
      <c r="D3875" s="29"/>
      <c r="E3875" s="29"/>
      <c r="F3875" s="29"/>
      <c r="G3875" s="28"/>
      <c r="H3875" s="28"/>
      <c r="I3875" s="30">
        <f>IF($H3875="","",IFERROR(VLOOKUP($H3875,AcctTbl,2,0),"کد ناشناخته"))</f>
        <v>0</v>
      </c>
      <c r="J3875" s="27">
        <f>IF($H3875="","",IFERROR(VLOOKUP($H3875,AcctTbl,3,0),""))</f>
        <v>0</v>
      </c>
      <c r="K3875" s="29"/>
      <c r="L3875" s="28"/>
      <c r="M3875" s="31"/>
      <c r="N3875" s="29"/>
      <c r="O3875" s="32">
        <f>IF($B3875="",0,IF($U3875="IN",N($M3875),0))</f>
        <v>0</v>
      </c>
      <c r="P3875" s="32">
        <f>IF($B3875="",0,IF(OR($U3875="OUT",$U3875="TRF"),N($M3875),0))</f>
        <v>0</v>
      </c>
      <c r="Q3875" s="32">
        <f>IF($B3875="",0,IF(OR($U3875="OUT",$U3875="TRF"),N($M3875),0))</f>
        <v>0</v>
      </c>
      <c r="R3875" s="32">
        <f>IF($B3875="",0,IF($U3875="IN",N($M3875),0))</f>
        <v>0</v>
      </c>
      <c r="S3875" s="33">
        <f>IF($B3875="","",IF($M3875="","⚠ مبلغ",IF($E3875="","⚠ بانک عامل",IF(AND($U3875="TRF",$F3875=""),"⚠ بانک مقصد",IF(AND($V3875&lt;&gt;"NONE",$V3875&lt;&gt;"",$Z3875=""),"⚠ طرف حساب","✓")))))</f>
        <v>0</v>
      </c>
      <c r="T3875" s="29"/>
      <c r="U3875" s="27">
        <f>IFERROR(VLOOKUP($D3875,BankOpTbl,2,0),"")</f>
        <v>0</v>
      </c>
      <c r="V3875" s="27">
        <f>IFERROR(VLOOKUP($D3875,BankOpTbl,3,0),"")</f>
        <v>0</v>
      </c>
      <c r="W3875" s="27">
        <f>IFERROR(VLOOKUP($D3875,BankOpTbl,4,0),"")</f>
        <v>0</v>
      </c>
      <c r="X3875" s="27">
        <f>IF($E3875="","",IFERROR(VLOOKUP($E3875,BankTbl,4,0),""))</f>
        <v>0</v>
      </c>
      <c r="Y3875" s="27">
        <f>IF($F3875="","",IFERROR(VLOOKUP($F3875,BankTbl,4,0),""))</f>
        <v>0</v>
      </c>
      <c r="Z3875" s="27">
        <f>IF($B3875="","",IF($V3875="PICK",LEFT($N3875,5),IF($V3875="FIXED",$W3875,IF($V3875="CODE",$H3875,""))))</f>
        <v>0</v>
      </c>
    </row>
    <row r="3876" spans="1:26" ht="21" customHeight="1">
      <c r="A3876" s="27">
        <f>IF($B3876="","",COUNTA($B$13:$B3876))</f>
        <v>0</v>
      </c>
      <c r="B3876" s="28"/>
      <c r="C3876" s="28"/>
      <c r="D3876" s="29"/>
      <c r="E3876" s="29"/>
      <c r="F3876" s="29"/>
      <c r="G3876" s="28"/>
      <c r="H3876" s="28"/>
      <c r="I3876" s="30">
        <f>IF($H3876="","",IFERROR(VLOOKUP($H3876,AcctTbl,2,0),"کد ناشناخته"))</f>
        <v>0</v>
      </c>
      <c r="J3876" s="27">
        <f>IF($H3876="","",IFERROR(VLOOKUP($H3876,AcctTbl,3,0),""))</f>
        <v>0</v>
      </c>
      <c r="K3876" s="29"/>
      <c r="L3876" s="28"/>
      <c r="M3876" s="31"/>
      <c r="N3876" s="29"/>
      <c r="O3876" s="32">
        <f>IF($B3876="",0,IF($U3876="IN",N($M3876),0))</f>
        <v>0</v>
      </c>
      <c r="P3876" s="32">
        <f>IF($B3876="",0,IF(OR($U3876="OUT",$U3876="TRF"),N($M3876),0))</f>
        <v>0</v>
      </c>
      <c r="Q3876" s="32">
        <f>IF($B3876="",0,IF(OR($U3876="OUT",$U3876="TRF"),N($M3876),0))</f>
        <v>0</v>
      </c>
      <c r="R3876" s="32">
        <f>IF($B3876="",0,IF($U3876="IN",N($M3876),0))</f>
        <v>0</v>
      </c>
      <c r="S3876" s="33">
        <f>IF($B3876="","",IF($M3876="","⚠ مبلغ",IF($E3876="","⚠ بانک عامل",IF(AND($U3876="TRF",$F3876=""),"⚠ بانک مقصد",IF(AND($V3876&lt;&gt;"NONE",$V3876&lt;&gt;"",$Z3876=""),"⚠ طرف حساب","✓")))))</f>
        <v>0</v>
      </c>
      <c r="T3876" s="29"/>
      <c r="U3876" s="27">
        <f>IFERROR(VLOOKUP($D3876,BankOpTbl,2,0),"")</f>
        <v>0</v>
      </c>
      <c r="V3876" s="27">
        <f>IFERROR(VLOOKUP($D3876,BankOpTbl,3,0),"")</f>
        <v>0</v>
      </c>
      <c r="W3876" s="27">
        <f>IFERROR(VLOOKUP($D3876,BankOpTbl,4,0),"")</f>
        <v>0</v>
      </c>
      <c r="X3876" s="27">
        <f>IF($E3876="","",IFERROR(VLOOKUP($E3876,BankTbl,4,0),""))</f>
        <v>0</v>
      </c>
      <c r="Y3876" s="27">
        <f>IF($F3876="","",IFERROR(VLOOKUP($F3876,BankTbl,4,0),""))</f>
        <v>0</v>
      </c>
      <c r="Z3876" s="27">
        <f>IF($B3876="","",IF($V3876="PICK",LEFT($N3876,5),IF($V3876="FIXED",$W3876,IF($V3876="CODE",$H3876,""))))</f>
        <v>0</v>
      </c>
    </row>
    <row r="3877" spans="1:26" ht="21" customHeight="1">
      <c r="A3877" s="27">
        <f>IF($B3877="","",COUNTA($B$13:$B3877))</f>
        <v>0</v>
      </c>
      <c r="B3877" s="28"/>
      <c r="C3877" s="28"/>
      <c r="D3877" s="29"/>
      <c r="E3877" s="29"/>
      <c r="F3877" s="29"/>
      <c r="G3877" s="28"/>
      <c r="H3877" s="28"/>
      <c r="I3877" s="30">
        <f>IF($H3877="","",IFERROR(VLOOKUP($H3877,AcctTbl,2,0),"کد ناشناخته"))</f>
        <v>0</v>
      </c>
      <c r="J3877" s="27">
        <f>IF($H3877="","",IFERROR(VLOOKUP($H3877,AcctTbl,3,0),""))</f>
        <v>0</v>
      </c>
      <c r="K3877" s="29"/>
      <c r="L3877" s="28"/>
      <c r="M3877" s="31"/>
      <c r="N3877" s="29"/>
      <c r="O3877" s="32">
        <f>IF($B3877="",0,IF($U3877="IN",N($M3877),0))</f>
        <v>0</v>
      </c>
      <c r="P3877" s="32">
        <f>IF($B3877="",0,IF(OR($U3877="OUT",$U3877="TRF"),N($M3877),0))</f>
        <v>0</v>
      </c>
      <c r="Q3877" s="32">
        <f>IF($B3877="",0,IF(OR($U3877="OUT",$U3877="TRF"),N($M3877),0))</f>
        <v>0</v>
      </c>
      <c r="R3877" s="32">
        <f>IF($B3877="",0,IF($U3877="IN",N($M3877),0))</f>
        <v>0</v>
      </c>
      <c r="S3877" s="33">
        <f>IF($B3877="","",IF($M3877="","⚠ مبلغ",IF($E3877="","⚠ بانک عامل",IF(AND($U3877="TRF",$F3877=""),"⚠ بانک مقصد",IF(AND($V3877&lt;&gt;"NONE",$V3877&lt;&gt;"",$Z3877=""),"⚠ طرف حساب","✓")))))</f>
        <v>0</v>
      </c>
      <c r="T3877" s="29"/>
      <c r="U3877" s="27">
        <f>IFERROR(VLOOKUP($D3877,BankOpTbl,2,0),"")</f>
        <v>0</v>
      </c>
      <c r="V3877" s="27">
        <f>IFERROR(VLOOKUP($D3877,BankOpTbl,3,0),"")</f>
        <v>0</v>
      </c>
      <c r="W3877" s="27">
        <f>IFERROR(VLOOKUP($D3877,BankOpTbl,4,0),"")</f>
        <v>0</v>
      </c>
      <c r="X3877" s="27">
        <f>IF($E3877="","",IFERROR(VLOOKUP($E3877,BankTbl,4,0),""))</f>
        <v>0</v>
      </c>
      <c r="Y3877" s="27">
        <f>IF($F3877="","",IFERROR(VLOOKUP($F3877,BankTbl,4,0),""))</f>
        <v>0</v>
      </c>
      <c r="Z3877" s="27">
        <f>IF($B3877="","",IF($V3877="PICK",LEFT($N3877,5),IF($V3877="FIXED",$W3877,IF($V3877="CODE",$H3877,""))))</f>
        <v>0</v>
      </c>
    </row>
    <row r="3878" spans="1:26" ht="21" customHeight="1">
      <c r="A3878" s="27">
        <f>IF($B3878="","",COUNTA($B$13:$B3878))</f>
        <v>0</v>
      </c>
      <c r="B3878" s="28"/>
      <c r="C3878" s="28"/>
      <c r="D3878" s="29"/>
      <c r="E3878" s="29"/>
      <c r="F3878" s="29"/>
      <c r="G3878" s="28"/>
      <c r="H3878" s="28"/>
      <c r="I3878" s="30">
        <f>IF($H3878="","",IFERROR(VLOOKUP($H3878,AcctTbl,2,0),"کد ناشناخته"))</f>
        <v>0</v>
      </c>
      <c r="J3878" s="27">
        <f>IF($H3878="","",IFERROR(VLOOKUP($H3878,AcctTbl,3,0),""))</f>
        <v>0</v>
      </c>
      <c r="K3878" s="29"/>
      <c r="L3878" s="28"/>
      <c r="M3878" s="31"/>
      <c r="N3878" s="29"/>
      <c r="O3878" s="32">
        <f>IF($B3878="",0,IF($U3878="IN",N($M3878),0))</f>
        <v>0</v>
      </c>
      <c r="P3878" s="32">
        <f>IF($B3878="",0,IF(OR($U3878="OUT",$U3878="TRF"),N($M3878),0))</f>
        <v>0</v>
      </c>
      <c r="Q3878" s="32">
        <f>IF($B3878="",0,IF(OR($U3878="OUT",$U3878="TRF"),N($M3878),0))</f>
        <v>0</v>
      </c>
      <c r="R3878" s="32">
        <f>IF($B3878="",0,IF($U3878="IN",N($M3878),0))</f>
        <v>0</v>
      </c>
      <c r="S3878" s="33">
        <f>IF($B3878="","",IF($M3878="","⚠ مبلغ",IF($E3878="","⚠ بانک عامل",IF(AND($U3878="TRF",$F3878=""),"⚠ بانک مقصد",IF(AND($V3878&lt;&gt;"NONE",$V3878&lt;&gt;"",$Z3878=""),"⚠ طرف حساب","✓")))))</f>
        <v>0</v>
      </c>
      <c r="T3878" s="29"/>
      <c r="U3878" s="27">
        <f>IFERROR(VLOOKUP($D3878,BankOpTbl,2,0),"")</f>
        <v>0</v>
      </c>
      <c r="V3878" s="27">
        <f>IFERROR(VLOOKUP($D3878,BankOpTbl,3,0),"")</f>
        <v>0</v>
      </c>
      <c r="W3878" s="27">
        <f>IFERROR(VLOOKUP($D3878,BankOpTbl,4,0),"")</f>
        <v>0</v>
      </c>
      <c r="X3878" s="27">
        <f>IF($E3878="","",IFERROR(VLOOKUP($E3878,BankTbl,4,0),""))</f>
        <v>0</v>
      </c>
      <c r="Y3878" s="27">
        <f>IF($F3878="","",IFERROR(VLOOKUP($F3878,BankTbl,4,0),""))</f>
        <v>0</v>
      </c>
      <c r="Z3878" s="27">
        <f>IF($B3878="","",IF($V3878="PICK",LEFT($N3878,5),IF($V3878="FIXED",$W3878,IF($V3878="CODE",$H3878,""))))</f>
        <v>0</v>
      </c>
    </row>
    <row r="3879" spans="1:26" ht="21" customHeight="1">
      <c r="A3879" s="27">
        <f>IF($B3879="","",COUNTA($B$13:$B3879))</f>
        <v>0</v>
      </c>
      <c r="B3879" s="28"/>
      <c r="C3879" s="28"/>
      <c r="D3879" s="29"/>
      <c r="E3879" s="29"/>
      <c r="F3879" s="29"/>
      <c r="G3879" s="28"/>
      <c r="H3879" s="28"/>
      <c r="I3879" s="30">
        <f>IF($H3879="","",IFERROR(VLOOKUP($H3879,AcctTbl,2,0),"کد ناشناخته"))</f>
        <v>0</v>
      </c>
      <c r="J3879" s="27">
        <f>IF($H3879="","",IFERROR(VLOOKUP($H3879,AcctTbl,3,0),""))</f>
        <v>0</v>
      </c>
      <c r="K3879" s="29"/>
      <c r="L3879" s="28"/>
      <c r="M3879" s="31"/>
      <c r="N3879" s="29"/>
      <c r="O3879" s="32">
        <f>IF($B3879="",0,IF($U3879="IN",N($M3879),0))</f>
        <v>0</v>
      </c>
      <c r="P3879" s="32">
        <f>IF($B3879="",0,IF(OR($U3879="OUT",$U3879="TRF"),N($M3879),0))</f>
        <v>0</v>
      </c>
      <c r="Q3879" s="32">
        <f>IF($B3879="",0,IF(OR($U3879="OUT",$U3879="TRF"),N($M3879),0))</f>
        <v>0</v>
      </c>
      <c r="R3879" s="32">
        <f>IF($B3879="",0,IF($U3879="IN",N($M3879),0))</f>
        <v>0</v>
      </c>
      <c r="S3879" s="33">
        <f>IF($B3879="","",IF($M3879="","⚠ مبلغ",IF($E3879="","⚠ بانک عامل",IF(AND($U3879="TRF",$F3879=""),"⚠ بانک مقصد",IF(AND($V3879&lt;&gt;"NONE",$V3879&lt;&gt;"",$Z3879=""),"⚠ طرف حساب","✓")))))</f>
        <v>0</v>
      </c>
      <c r="T3879" s="29"/>
      <c r="U3879" s="27">
        <f>IFERROR(VLOOKUP($D3879,BankOpTbl,2,0),"")</f>
        <v>0</v>
      </c>
      <c r="V3879" s="27">
        <f>IFERROR(VLOOKUP($D3879,BankOpTbl,3,0),"")</f>
        <v>0</v>
      </c>
      <c r="W3879" s="27">
        <f>IFERROR(VLOOKUP($D3879,BankOpTbl,4,0),"")</f>
        <v>0</v>
      </c>
      <c r="X3879" s="27">
        <f>IF($E3879="","",IFERROR(VLOOKUP($E3879,BankTbl,4,0),""))</f>
        <v>0</v>
      </c>
      <c r="Y3879" s="27">
        <f>IF($F3879="","",IFERROR(VLOOKUP($F3879,BankTbl,4,0),""))</f>
        <v>0</v>
      </c>
      <c r="Z3879" s="27">
        <f>IF($B3879="","",IF($V3879="PICK",LEFT($N3879,5),IF($V3879="FIXED",$W3879,IF($V3879="CODE",$H3879,""))))</f>
        <v>0</v>
      </c>
    </row>
    <row r="3880" spans="1:26" ht="21" customHeight="1">
      <c r="A3880" s="27">
        <f>IF($B3880="","",COUNTA($B$13:$B3880))</f>
        <v>0</v>
      </c>
      <c r="B3880" s="28"/>
      <c r="C3880" s="28"/>
      <c r="D3880" s="29"/>
      <c r="E3880" s="29"/>
      <c r="F3880" s="29"/>
      <c r="G3880" s="28"/>
      <c r="H3880" s="28"/>
      <c r="I3880" s="30">
        <f>IF($H3880="","",IFERROR(VLOOKUP($H3880,AcctTbl,2,0),"کد ناشناخته"))</f>
        <v>0</v>
      </c>
      <c r="J3880" s="27">
        <f>IF($H3880="","",IFERROR(VLOOKUP($H3880,AcctTbl,3,0),""))</f>
        <v>0</v>
      </c>
      <c r="K3880" s="29"/>
      <c r="L3880" s="28"/>
      <c r="M3880" s="31"/>
      <c r="N3880" s="29"/>
      <c r="O3880" s="32">
        <f>IF($B3880="",0,IF($U3880="IN",N($M3880),0))</f>
        <v>0</v>
      </c>
      <c r="P3880" s="32">
        <f>IF($B3880="",0,IF(OR($U3880="OUT",$U3880="TRF"),N($M3880),0))</f>
        <v>0</v>
      </c>
      <c r="Q3880" s="32">
        <f>IF($B3880="",0,IF(OR($U3880="OUT",$U3880="TRF"),N($M3880),0))</f>
        <v>0</v>
      </c>
      <c r="R3880" s="32">
        <f>IF($B3880="",0,IF($U3880="IN",N($M3880),0))</f>
        <v>0</v>
      </c>
      <c r="S3880" s="33">
        <f>IF($B3880="","",IF($M3880="","⚠ مبلغ",IF($E3880="","⚠ بانک عامل",IF(AND($U3880="TRF",$F3880=""),"⚠ بانک مقصد",IF(AND($V3880&lt;&gt;"NONE",$V3880&lt;&gt;"",$Z3880=""),"⚠ طرف حساب","✓")))))</f>
        <v>0</v>
      </c>
      <c r="T3880" s="29"/>
      <c r="U3880" s="27">
        <f>IFERROR(VLOOKUP($D3880,BankOpTbl,2,0),"")</f>
        <v>0</v>
      </c>
      <c r="V3880" s="27">
        <f>IFERROR(VLOOKUP($D3880,BankOpTbl,3,0),"")</f>
        <v>0</v>
      </c>
      <c r="W3880" s="27">
        <f>IFERROR(VLOOKUP($D3880,BankOpTbl,4,0),"")</f>
        <v>0</v>
      </c>
      <c r="X3880" s="27">
        <f>IF($E3880="","",IFERROR(VLOOKUP($E3880,BankTbl,4,0),""))</f>
        <v>0</v>
      </c>
      <c r="Y3880" s="27">
        <f>IF($F3880="","",IFERROR(VLOOKUP($F3880,BankTbl,4,0),""))</f>
        <v>0</v>
      </c>
      <c r="Z3880" s="27">
        <f>IF($B3880="","",IF($V3880="PICK",LEFT($N3880,5),IF($V3880="FIXED",$W3880,IF($V3880="CODE",$H3880,""))))</f>
        <v>0</v>
      </c>
    </row>
    <row r="3881" spans="1:26" ht="21" customHeight="1">
      <c r="A3881" s="27">
        <f>IF($B3881="","",COUNTA($B$13:$B3881))</f>
        <v>0</v>
      </c>
      <c r="B3881" s="28"/>
      <c r="C3881" s="28"/>
      <c r="D3881" s="29"/>
      <c r="E3881" s="29"/>
      <c r="F3881" s="29"/>
      <c r="G3881" s="28"/>
      <c r="H3881" s="28"/>
      <c r="I3881" s="30">
        <f>IF($H3881="","",IFERROR(VLOOKUP($H3881,AcctTbl,2,0),"کد ناشناخته"))</f>
        <v>0</v>
      </c>
      <c r="J3881" s="27">
        <f>IF($H3881="","",IFERROR(VLOOKUP($H3881,AcctTbl,3,0),""))</f>
        <v>0</v>
      </c>
      <c r="K3881" s="29"/>
      <c r="L3881" s="28"/>
      <c r="M3881" s="31"/>
      <c r="N3881" s="29"/>
      <c r="O3881" s="32">
        <f>IF($B3881="",0,IF($U3881="IN",N($M3881),0))</f>
        <v>0</v>
      </c>
      <c r="P3881" s="32">
        <f>IF($B3881="",0,IF(OR($U3881="OUT",$U3881="TRF"),N($M3881),0))</f>
        <v>0</v>
      </c>
      <c r="Q3881" s="32">
        <f>IF($B3881="",0,IF(OR($U3881="OUT",$U3881="TRF"),N($M3881),0))</f>
        <v>0</v>
      </c>
      <c r="R3881" s="32">
        <f>IF($B3881="",0,IF($U3881="IN",N($M3881),0))</f>
        <v>0</v>
      </c>
      <c r="S3881" s="33">
        <f>IF($B3881="","",IF($M3881="","⚠ مبلغ",IF($E3881="","⚠ بانک عامل",IF(AND($U3881="TRF",$F3881=""),"⚠ بانک مقصد",IF(AND($V3881&lt;&gt;"NONE",$V3881&lt;&gt;"",$Z3881=""),"⚠ طرف حساب","✓")))))</f>
        <v>0</v>
      </c>
      <c r="T3881" s="29"/>
      <c r="U3881" s="27">
        <f>IFERROR(VLOOKUP($D3881,BankOpTbl,2,0),"")</f>
        <v>0</v>
      </c>
      <c r="V3881" s="27">
        <f>IFERROR(VLOOKUP($D3881,BankOpTbl,3,0),"")</f>
        <v>0</v>
      </c>
      <c r="W3881" s="27">
        <f>IFERROR(VLOOKUP($D3881,BankOpTbl,4,0),"")</f>
        <v>0</v>
      </c>
      <c r="X3881" s="27">
        <f>IF($E3881="","",IFERROR(VLOOKUP($E3881,BankTbl,4,0),""))</f>
        <v>0</v>
      </c>
      <c r="Y3881" s="27">
        <f>IF($F3881="","",IFERROR(VLOOKUP($F3881,BankTbl,4,0),""))</f>
        <v>0</v>
      </c>
      <c r="Z3881" s="27">
        <f>IF($B3881="","",IF($V3881="PICK",LEFT($N3881,5),IF($V3881="FIXED",$W3881,IF($V3881="CODE",$H3881,""))))</f>
        <v>0</v>
      </c>
    </row>
    <row r="3882" spans="1:26" ht="21" customHeight="1">
      <c r="A3882" s="27">
        <f>IF($B3882="","",COUNTA($B$13:$B3882))</f>
        <v>0</v>
      </c>
      <c r="B3882" s="28"/>
      <c r="C3882" s="28"/>
      <c r="D3882" s="29"/>
      <c r="E3882" s="29"/>
      <c r="F3882" s="29"/>
      <c r="G3882" s="28"/>
      <c r="H3882" s="28"/>
      <c r="I3882" s="30">
        <f>IF($H3882="","",IFERROR(VLOOKUP($H3882,AcctTbl,2,0),"کد ناشناخته"))</f>
        <v>0</v>
      </c>
      <c r="J3882" s="27">
        <f>IF($H3882="","",IFERROR(VLOOKUP($H3882,AcctTbl,3,0),""))</f>
        <v>0</v>
      </c>
      <c r="K3882" s="29"/>
      <c r="L3882" s="28"/>
      <c r="M3882" s="31"/>
      <c r="N3882" s="29"/>
      <c r="O3882" s="32">
        <f>IF($B3882="",0,IF($U3882="IN",N($M3882),0))</f>
        <v>0</v>
      </c>
      <c r="P3882" s="32">
        <f>IF($B3882="",0,IF(OR($U3882="OUT",$U3882="TRF"),N($M3882),0))</f>
        <v>0</v>
      </c>
      <c r="Q3882" s="32">
        <f>IF($B3882="",0,IF(OR($U3882="OUT",$U3882="TRF"),N($M3882),0))</f>
        <v>0</v>
      </c>
      <c r="R3882" s="32">
        <f>IF($B3882="",0,IF($U3882="IN",N($M3882),0))</f>
        <v>0</v>
      </c>
      <c r="S3882" s="33">
        <f>IF($B3882="","",IF($M3882="","⚠ مبلغ",IF($E3882="","⚠ بانک عامل",IF(AND($U3882="TRF",$F3882=""),"⚠ بانک مقصد",IF(AND($V3882&lt;&gt;"NONE",$V3882&lt;&gt;"",$Z3882=""),"⚠ طرف حساب","✓")))))</f>
        <v>0</v>
      </c>
      <c r="T3882" s="29"/>
      <c r="U3882" s="27">
        <f>IFERROR(VLOOKUP($D3882,BankOpTbl,2,0),"")</f>
        <v>0</v>
      </c>
      <c r="V3882" s="27">
        <f>IFERROR(VLOOKUP($D3882,BankOpTbl,3,0),"")</f>
        <v>0</v>
      </c>
      <c r="W3882" s="27">
        <f>IFERROR(VLOOKUP($D3882,BankOpTbl,4,0),"")</f>
        <v>0</v>
      </c>
      <c r="X3882" s="27">
        <f>IF($E3882="","",IFERROR(VLOOKUP($E3882,BankTbl,4,0),""))</f>
        <v>0</v>
      </c>
      <c r="Y3882" s="27">
        <f>IF($F3882="","",IFERROR(VLOOKUP($F3882,BankTbl,4,0),""))</f>
        <v>0</v>
      </c>
      <c r="Z3882" s="27">
        <f>IF($B3882="","",IF($V3882="PICK",LEFT($N3882,5),IF($V3882="FIXED",$W3882,IF($V3882="CODE",$H3882,""))))</f>
        <v>0</v>
      </c>
    </row>
    <row r="3883" spans="1:26" ht="21" customHeight="1">
      <c r="A3883" s="27">
        <f>IF($B3883="","",COUNTA($B$13:$B3883))</f>
        <v>0</v>
      </c>
      <c r="B3883" s="28"/>
      <c r="C3883" s="28"/>
      <c r="D3883" s="29"/>
      <c r="E3883" s="29"/>
      <c r="F3883" s="29"/>
      <c r="G3883" s="28"/>
      <c r="H3883" s="28"/>
      <c r="I3883" s="30">
        <f>IF($H3883="","",IFERROR(VLOOKUP($H3883,AcctTbl,2,0),"کد ناشناخته"))</f>
        <v>0</v>
      </c>
      <c r="J3883" s="27">
        <f>IF($H3883="","",IFERROR(VLOOKUP($H3883,AcctTbl,3,0),""))</f>
        <v>0</v>
      </c>
      <c r="K3883" s="29"/>
      <c r="L3883" s="28"/>
      <c r="M3883" s="31"/>
      <c r="N3883" s="29"/>
      <c r="O3883" s="32">
        <f>IF($B3883="",0,IF($U3883="IN",N($M3883),0))</f>
        <v>0</v>
      </c>
      <c r="P3883" s="32">
        <f>IF($B3883="",0,IF(OR($U3883="OUT",$U3883="TRF"),N($M3883),0))</f>
        <v>0</v>
      </c>
      <c r="Q3883" s="32">
        <f>IF($B3883="",0,IF(OR($U3883="OUT",$U3883="TRF"),N($M3883),0))</f>
        <v>0</v>
      </c>
      <c r="R3883" s="32">
        <f>IF($B3883="",0,IF($U3883="IN",N($M3883),0))</f>
        <v>0</v>
      </c>
      <c r="S3883" s="33">
        <f>IF($B3883="","",IF($M3883="","⚠ مبلغ",IF($E3883="","⚠ بانک عامل",IF(AND($U3883="TRF",$F3883=""),"⚠ بانک مقصد",IF(AND($V3883&lt;&gt;"NONE",$V3883&lt;&gt;"",$Z3883=""),"⚠ طرف حساب","✓")))))</f>
        <v>0</v>
      </c>
      <c r="T3883" s="29"/>
      <c r="U3883" s="27">
        <f>IFERROR(VLOOKUP($D3883,BankOpTbl,2,0),"")</f>
        <v>0</v>
      </c>
      <c r="V3883" s="27">
        <f>IFERROR(VLOOKUP($D3883,BankOpTbl,3,0),"")</f>
        <v>0</v>
      </c>
      <c r="W3883" s="27">
        <f>IFERROR(VLOOKUP($D3883,BankOpTbl,4,0),"")</f>
        <v>0</v>
      </c>
      <c r="X3883" s="27">
        <f>IF($E3883="","",IFERROR(VLOOKUP($E3883,BankTbl,4,0),""))</f>
        <v>0</v>
      </c>
      <c r="Y3883" s="27">
        <f>IF($F3883="","",IFERROR(VLOOKUP($F3883,BankTbl,4,0),""))</f>
        <v>0</v>
      </c>
      <c r="Z3883" s="27">
        <f>IF($B3883="","",IF($V3883="PICK",LEFT($N3883,5),IF($V3883="FIXED",$W3883,IF($V3883="CODE",$H3883,""))))</f>
        <v>0</v>
      </c>
    </row>
    <row r="3884" spans="1:26" ht="21" customHeight="1">
      <c r="A3884" s="27">
        <f>IF($B3884="","",COUNTA($B$13:$B3884))</f>
        <v>0</v>
      </c>
      <c r="B3884" s="28"/>
      <c r="C3884" s="28"/>
      <c r="D3884" s="29"/>
      <c r="E3884" s="29"/>
      <c r="F3884" s="29"/>
      <c r="G3884" s="28"/>
      <c r="H3884" s="28"/>
      <c r="I3884" s="30">
        <f>IF($H3884="","",IFERROR(VLOOKUP($H3884,AcctTbl,2,0),"کد ناشناخته"))</f>
        <v>0</v>
      </c>
      <c r="J3884" s="27">
        <f>IF($H3884="","",IFERROR(VLOOKUP($H3884,AcctTbl,3,0),""))</f>
        <v>0</v>
      </c>
      <c r="K3884" s="29"/>
      <c r="L3884" s="28"/>
      <c r="M3884" s="31"/>
      <c r="N3884" s="29"/>
      <c r="O3884" s="32">
        <f>IF($B3884="",0,IF($U3884="IN",N($M3884),0))</f>
        <v>0</v>
      </c>
      <c r="P3884" s="32">
        <f>IF($B3884="",0,IF(OR($U3884="OUT",$U3884="TRF"),N($M3884),0))</f>
        <v>0</v>
      </c>
      <c r="Q3884" s="32">
        <f>IF($B3884="",0,IF(OR($U3884="OUT",$U3884="TRF"),N($M3884),0))</f>
        <v>0</v>
      </c>
      <c r="R3884" s="32">
        <f>IF($B3884="",0,IF($U3884="IN",N($M3884),0))</f>
        <v>0</v>
      </c>
      <c r="S3884" s="33">
        <f>IF($B3884="","",IF($M3884="","⚠ مبلغ",IF($E3884="","⚠ بانک عامل",IF(AND($U3884="TRF",$F3884=""),"⚠ بانک مقصد",IF(AND($V3884&lt;&gt;"NONE",$V3884&lt;&gt;"",$Z3884=""),"⚠ طرف حساب","✓")))))</f>
        <v>0</v>
      </c>
      <c r="T3884" s="29"/>
      <c r="U3884" s="27">
        <f>IFERROR(VLOOKUP($D3884,BankOpTbl,2,0),"")</f>
        <v>0</v>
      </c>
      <c r="V3884" s="27">
        <f>IFERROR(VLOOKUP($D3884,BankOpTbl,3,0),"")</f>
        <v>0</v>
      </c>
      <c r="W3884" s="27">
        <f>IFERROR(VLOOKUP($D3884,BankOpTbl,4,0),"")</f>
        <v>0</v>
      </c>
      <c r="X3884" s="27">
        <f>IF($E3884="","",IFERROR(VLOOKUP($E3884,BankTbl,4,0),""))</f>
        <v>0</v>
      </c>
      <c r="Y3884" s="27">
        <f>IF($F3884="","",IFERROR(VLOOKUP($F3884,BankTbl,4,0),""))</f>
        <v>0</v>
      </c>
      <c r="Z3884" s="27">
        <f>IF($B3884="","",IF($V3884="PICK",LEFT($N3884,5),IF($V3884="FIXED",$W3884,IF($V3884="CODE",$H3884,""))))</f>
        <v>0</v>
      </c>
    </row>
    <row r="3885" spans="1:26" ht="21" customHeight="1">
      <c r="A3885" s="27">
        <f>IF($B3885="","",COUNTA($B$13:$B3885))</f>
        <v>0</v>
      </c>
      <c r="B3885" s="28"/>
      <c r="C3885" s="28"/>
      <c r="D3885" s="29"/>
      <c r="E3885" s="29"/>
      <c r="F3885" s="29"/>
      <c r="G3885" s="28"/>
      <c r="H3885" s="28"/>
      <c r="I3885" s="30">
        <f>IF($H3885="","",IFERROR(VLOOKUP($H3885,AcctTbl,2,0),"کد ناشناخته"))</f>
        <v>0</v>
      </c>
      <c r="J3885" s="27">
        <f>IF($H3885="","",IFERROR(VLOOKUP($H3885,AcctTbl,3,0),""))</f>
        <v>0</v>
      </c>
      <c r="K3885" s="29"/>
      <c r="L3885" s="28"/>
      <c r="M3885" s="31"/>
      <c r="N3885" s="29"/>
      <c r="O3885" s="32">
        <f>IF($B3885="",0,IF($U3885="IN",N($M3885),0))</f>
        <v>0</v>
      </c>
      <c r="P3885" s="32">
        <f>IF($B3885="",0,IF(OR($U3885="OUT",$U3885="TRF"),N($M3885),0))</f>
        <v>0</v>
      </c>
      <c r="Q3885" s="32">
        <f>IF($B3885="",0,IF(OR($U3885="OUT",$U3885="TRF"),N($M3885),0))</f>
        <v>0</v>
      </c>
      <c r="R3885" s="32">
        <f>IF($B3885="",0,IF($U3885="IN",N($M3885),0))</f>
        <v>0</v>
      </c>
      <c r="S3885" s="33">
        <f>IF($B3885="","",IF($M3885="","⚠ مبلغ",IF($E3885="","⚠ بانک عامل",IF(AND($U3885="TRF",$F3885=""),"⚠ بانک مقصد",IF(AND($V3885&lt;&gt;"NONE",$V3885&lt;&gt;"",$Z3885=""),"⚠ طرف حساب","✓")))))</f>
        <v>0</v>
      </c>
      <c r="T3885" s="29"/>
      <c r="U3885" s="27">
        <f>IFERROR(VLOOKUP($D3885,BankOpTbl,2,0),"")</f>
        <v>0</v>
      </c>
      <c r="V3885" s="27">
        <f>IFERROR(VLOOKUP($D3885,BankOpTbl,3,0),"")</f>
        <v>0</v>
      </c>
      <c r="W3885" s="27">
        <f>IFERROR(VLOOKUP($D3885,BankOpTbl,4,0),"")</f>
        <v>0</v>
      </c>
      <c r="X3885" s="27">
        <f>IF($E3885="","",IFERROR(VLOOKUP($E3885,BankTbl,4,0),""))</f>
        <v>0</v>
      </c>
      <c r="Y3885" s="27">
        <f>IF($F3885="","",IFERROR(VLOOKUP($F3885,BankTbl,4,0),""))</f>
        <v>0</v>
      </c>
      <c r="Z3885" s="27">
        <f>IF($B3885="","",IF($V3885="PICK",LEFT($N3885,5),IF($V3885="FIXED",$W3885,IF($V3885="CODE",$H3885,""))))</f>
        <v>0</v>
      </c>
    </row>
    <row r="3886" spans="1:26" ht="21" customHeight="1">
      <c r="A3886" s="27">
        <f>IF($B3886="","",COUNTA($B$13:$B3886))</f>
        <v>0</v>
      </c>
      <c r="B3886" s="28"/>
      <c r="C3886" s="28"/>
      <c r="D3886" s="29"/>
      <c r="E3886" s="29"/>
      <c r="F3886" s="29"/>
      <c r="G3886" s="28"/>
      <c r="H3886" s="28"/>
      <c r="I3886" s="30">
        <f>IF($H3886="","",IFERROR(VLOOKUP($H3886,AcctTbl,2,0),"کد ناشناخته"))</f>
        <v>0</v>
      </c>
      <c r="J3886" s="27">
        <f>IF($H3886="","",IFERROR(VLOOKUP($H3886,AcctTbl,3,0),""))</f>
        <v>0</v>
      </c>
      <c r="K3886" s="29"/>
      <c r="L3886" s="28"/>
      <c r="M3886" s="31"/>
      <c r="N3886" s="29"/>
      <c r="O3886" s="32">
        <f>IF($B3886="",0,IF($U3886="IN",N($M3886),0))</f>
        <v>0</v>
      </c>
      <c r="P3886" s="32">
        <f>IF($B3886="",0,IF(OR($U3886="OUT",$U3886="TRF"),N($M3886),0))</f>
        <v>0</v>
      </c>
      <c r="Q3886" s="32">
        <f>IF($B3886="",0,IF(OR($U3886="OUT",$U3886="TRF"),N($M3886),0))</f>
        <v>0</v>
      </c>
      <c r="R3886" s="32">
        <f>IF($B3886="",0,IF($U3886="IN",N($M3886),0))</f>
        <v>0</v>
      </c>
      <c r="S3886" s="33">
        <f>IF($B3886="","",IF($M3886="","⚠ مبلغ",IF($E3886="","⚠ بانک عامل",IF(AND($U3886="TRF",$F3886=""),"⚠ بانک مقصد",IF(AND($V3886&lt;&gt;"NONE",$V3886&lt;&gt;"",$Z3886=""),"⚠ طرف حساب","✓")))))</f>
        <v>0</v>
      </c>
      <c r="T3886" s="29"/>
      <c r="U3886" s="27">
        <f>IFERROR(VLOOKUP($D3886,BankOpTbl,2,0),"")</f>
        <v>0</v>
      </c>
      <c r="V3886" s="27">
        <f>IFERROR(VLOOKUP($D3886,BankOpTbl,3,0),"")</f>
        <v>0</v>
      </c>
      <c r="W3886" s="27">
        <f>IFERROR(VLOOKUP($D3886,BankOpTbl,4,0),"")</f>
        <v>0</v>
      </c>
      <c r="X3886" s="27">
        <f>IF($E3886="","",IFERROR(VLOOKUP($E3886,BankTbl,4,0),""))</f>
        <v>0</v>
      </c>
      <c r="Y3886" s="27">
        <f>IF($F3886="","",IFERROR(VLOOKUP($F3886,BankTbl,4,0),""))</f>
        <v>0</v>
      </c>
      <c r="Z3886" s="27">
        <f>IF($B3886="","",IF($V3886="PICK",LEFT($N3886,5),IF($V3886="FIXED",$W3886,IF($V3886="CODE",$H3886,""))))</f>
        <v>0</v>
      </c>
    </row>
    <row r="3887" spans="1:26" ht="21" customHeight="1">
      <c r="A3887" s="27">
        <f>IF($B3887="","",COUNTA($B$13:$B3887))</f>
        <v>0</v>
      </c>
      <c r="B3887" s="28"/>
      <c r="C3887" s="28"/>
      <c r="D3887" s="29"/>
      <c r="E3887" s="29"/>
      <c r="F3887" s="29"/>
      <c r="G3887" s="28"/>
      <c r="H3887" s="28"/>
      <c r="I3887" s="30">
        <f>IF($H3887="","",IFERROR(VLOOKUP($H3887,AcctTbl,2,0),"کد ناشناخته"))</f>
        <v>0</v>
      </c>
      <c r="J3887" s="27">
        <f>IF($H3887="","",IFERROR(VLOOKUP($H3887,AcctTbl,3,0),""))</f>
        <v>0</v>
      </c>
      <c r="K3887" s="29"/>
      <c r="L3887" s="28"/>
      <c r="M3887" s="31"/>
      <c r="N3887" s="29"/>
      <c r="O3887" s="32">
        <f>IF($B3887="",0,IF($U3887="IN",N($M3887),0))</f>
        <v>0</v>
      </c>
      <c r="P3887" s="32">
        <f>IF($B3887="",0,IF(OR($U3887="OUT",$U3887="TRF"),N($M3887),0))</f>
        <v>0</v>
      </c>
      <c r="Q3887" s="32">
        <f>IF($B3887="",0,IF(OR($U3887="OUT",$U3887="TRF"),N($M3887),0))</f>
        <v>0</v>
      </c>
      <c r="R3887" s="32">
        <f>IF($B3887="",0,IF($U3887="IN",N($M3887),0))</f>
        <v>0</v>
      </c>
      <c r="S3887" s="33">
        <f>IF($B3887="","",IF($M3887="","⚠ مبلغ",IF($E3887="","⚠ بانک عامل",IF(AND($U3887="TRF",$F3887=""),"⚠ بانک مقصد",IF(AND($V3887&lt;&gt;"NONE",$V3887&lt;&gt;"",$Z3887=""),"⚠ طرف حساب","✓")))))</f>
        <v>0</v>
      </c>
      <c r="T3887" s="29"/>
      <c r="U3887" s="27">
        <f>IFERROR(VLOOKUP($D3887,BankOpTbl,2,0),"")</f>
        <v>0</v>
      </c>
      <c r="V3887" s="27">
        <f>IFERROR(VLOOKUP($D3887,BankOpTbl,3,0),"")</f>
        <v>0</v>
      </c>
      <c r="W3887" s="27">
        <f>IFERROR(VLOOKUP($D3887,BankOpTbl,4,0),"")</f>
        <v>0</v>
      </c>
      <c r="X3887" s="27">
        <f>IF($E3887="","",IFERROR(VLOOKUP($E3887,BankTbl,4,0),""))</f>
        <v>0</v>
      </c>
      <c r="Y3887" s="27">
        <f>IF($F3887="","",IFERROR(VLOOKUP($F3887,BankTbl,4,0),""))</f>
        <v>0</v>
      </c>
      <c r="Z3887" s="27">
        <f>IF($B3887="","",IF($V3887="PICK",LEFT($N3887,5),IF($V3887="FIXED",$W3887,IF($V3887="CODE",$H3887,""))))</f>
        <v>0</v>
      </c>
    </row>
    <row r="3888" spans="1:26" ht="21" customHeight="1">
      <c r="A3888" s="27">
        <f>IF($B3888="","",COUNTA($B$13:$B3888))</f>
        <v>0</v>
      </c>
      <c r="B3888" s="28"/>
      <c r="C3888" s="28"/>
      <c r="D3888" s="29"/>
      <c r="E3888" s="29"/>
      <c r="F3888" s="29"/>
      <c r="G3888" s="28"/>
      <c r="H3888" s="28"/>
      <c r="I3888" s="30">
        <f>IF($H3888="","",IFERROR(VLOOKUP($H3888,AcctTbl,2,0),"کد ناشناخته"))</f>
        <v>0</v>
      </c>
      <c r="J3888" s="27">
        <f>IF($H3888="","",IFERROR(VLOOKUP($H3888,AcctTbl,3,0),""))</f>
        <v>0</v>
      </c>
      <c r="K3888" s="29"/>
      <c r="L3888" s="28"/>
      <c r="M3888" s="31"/>
      <c r="N3888" s="29"/>
      <c r="O3888" s="32">
        <f>IF($B3888="",0,IF($U3888="IN",N($M3888),0))</f>
        <v>0</v>
      </c>
      <c r="P3888" s="32">
        <f>IF($B3888="",0,IF(OR($U3888="OUT",$U3888="TRF"),N($M3888),0))</f>
        <v>0</v>
      </c>
      <c r="Q3888" s="32">
        <f>IF($B3888="",0,IF(OR($U3888="OUT",$U3888="TRF"),N($M3888),0))</f>
        <v>0</v>
      </c>
      <c r="R3888" s="32">
        <f>IF($B3888="",0,IF($U3888="IN",N($M3888),0))</f>
        <v>0</v>
      </c>
      <c r="S3888" s="33">
        <f>IF($B3888="","",IF($M3888="","⚠ مبلغ",IF($E3888="","⚠ بانک عامل",IF(AND($U3888="TRF",$F3888=""),"⚠ بانک مقصد",IF(AND($V3888&lt;&gt;"NONE",$V3888&lt;&gt;"",$Z3888=""),"⚠ طرف حساب","✓")))))</f>
        <v>0</v>
      </c>
      <c r="T3888" s="29"/>
      <c r="U3888" s="27">
        <f>IFERROR(VLOOKUP($D3888,BankOpTbl,2,0),"")</f>
        <v>0</v>
      </c>
      <c r="V3888" s="27">
        <f>IFERROR(VLOOKUP($D3888,BankOpTbl,3,0),"")</f>
        <v>0</v>
      </c>
      <c r="W3888" s="27">
        <f>IFERROR(VLOOKUP($D3888,BankOpTbl,4,0),"")</f>
        <v>0</v>
      </c>
      <c r="X3888" s="27">
        <f>IF($E3888="","",IFERROR(VLOOKUP($E3888,BankTbl,4,0),""))</f>
        <v>0</v>
      </c>
      <c r="Y3888" s="27">
        <f>IF($F3888="","",IFERROR(VLOOKUP($F3888,BankTbl,4,0),""))</f>
        <v>0</v>
      </c>
      <c r="Z3888" s="27">
        <f>IF($B3888="","",IF($V3888="PICK",LEFT($N3888,5),IF($V3888="FIXED",$W3888,IF($V3888="CODE",$H3888,""))))</f>
        <v>0</v>
      </c>
    </row>
    <row r="3889" spans="1:26" ht="21" customHeight="1">
      <c r="A3889" s="27">
        <f>IF($B3889="","",COUNTA($B$13:$B3889))</f>
        <v>0</v>
      </c>
      <c r="B3889" s="28"/>
      <c r="C3889" s="28"/>
      <c r="D3889" s="29"/>
      <c r="E3889" s="29"/>
      <c r="F3889" s="29"/>
      <c r="G3889" s="28"/>
      <c r="H3889" s="28"/>
      <c r="I3889" s="30">
        <f>IF($H3889="","",IFERROR(VLOOKUP($H3889,AcctTbl,2,0),"کد ناشناخته"))</f>
        <v>0</v>
      </c>
      <c r="J3889" s="27">
        <f>IF($H3889="","",IFERROR(VLOOKUP($H3889,AcctTbl,3,0),""))</f>
        <v>0</v>
      </c>
      <c r="K3889" s="29"/>
      <c r="L3889" s="28"/>
      <c r="M3889" s="31"/>
      <c r="N3889" s="29"/>
      <c r="O3889" s="32">
        <f>IF($B3889="",0,IF($U3889="IN",N($M3889),0))</f>
        <v>0</v>
      </c>
      <c r="P3889" s="32">
        <f>IF($B3889="",0,IF(OR($U3889="OUT",$U3889="TRF"),N($M3889),0))</f>
        <v>0</v>
      </c>
      <c r="Q3889" s="32">
        <f>IF($B3889="",0,IF(OR($U3889="OUT",$U3889="TRF"),N($M3889),0))</f>
        <v>0</v>
      </c>
      <c r="R3889" s="32">
        <f>IF($B3889="",0,IF($U3889="IN",N($M3889),0))</f>
        <v>0</v>
      </c>
      <c r="S3889" s="33">
        <f>IF($B3889="","",IF($M3889="","⚠ مبلغ",IF($E3889="","⚠ بانک عامل",IF(AND($U3889="TRF",$F3889=""),"⚠ بانک مقصد",IF(AND($V3889&lt;&gt;"NONE",$V3889&lt;&gt;"",$Z3889=""),"⚠ طرف حساب","✓")))))</f>
        <v>0</v>
      </c>
      <c r="T3889" s="29"/>
      <c r="U3889" s="27">
        <f>IFERROR(VLOOKUP($D3889,BankOpTbl,2,0),"")</f>
        <v>0</v>
      </c>
      <c r="V3889" s="27">
        <f>IFERROR(VLOOKUP($D3889,BankOpTbl,3,0),"")</f>
        <v>0</v>
      </c>
      <c r="W3889" s="27">
        <f>IFERROR(VLOOKUP($D3889,BankOpTbl,4,0),"")</f>
        <v>0</v>
      </c>
      <c r="X3889" s="27">
        <f>IF($E3889="","",IFERROR(VLOOKUP($E3889,BankTbl,4,0),""))</f>
        <v>0</v>
      </c>
      <c r="Y3889" s="27">
        <f>IF($F3889="","",IFERROR(VLOOKUP($F3889,BankTbl,4,0),""))</f>
        <v>0</v>
      </c>
      <c r="Z3889" s="27">
        <f>IF($B3889="","",IF($V3889="PICK",LEFT($N3889,5),IF($V3889="FIXED",$W3889,IF($V3889="CODE",$H3889,""))))</f>
        <v>0</v>
      </c>
    </row>
    <row r="3890" spans="1:26" ht="21" customHeight="1">
      <c r="A3890" s="27">
        <f>IF($B3890="","",COUNTA($B$13:$B3890))</f>
        <v>0</v>
      </c>
      <c r="B3890" s="28"/>
      <c r="C3890" s="28"/>
      <c r="D3890" s="29"/>
      <c r="E3890" s="29"/>
      <c r="F3890" s="29"/>
      <c r="G3890" s="28"/>
      <c r="H3890" s="28"/>
      <c r="I3890" s="30">
        <f>IF($H3890="","",IFERROR(VLOOKUP($H3890,AcctTbl,2,0),"کد ناشناخته"))</f>
        <v>0</v>
      </c>
      <c r="J3890" s="27">
        <f>IF($H3890="","",IFERROR(VLOOKUP($H3890,AcctTbl,3,0),""))</f>
        <v>0</v>
      </c>
      <c r="K3890" s="29"/>
      <c r="L3890" s="28"/>
      <c r="M3890" s="31"/>
      <c r="N3890" s="29"/>
      <c r="O3890" s="32">
        <f>IF($B3890="",0,IF($U3890="IN",N($M3890),0))</f>
        <v>0</v>
      </c>
      <c r="P3890" s="32">
        <f>IF($B3890="",0,IF(OR($U3890="OUT",$U3890="TRF"),N($M3890),0))</f>
        <v>0</v>
      </c>
      <c r="Q3890" s="32">
        <f>IF($B3890="",0,IF(OR($U3890="OUT",$U3890="TRF"),N($M3890),0))</f>
        <v>0</v>
      </c>
      <c r="R3890" s="32">
        <f>IF($B3890="",0,IF($U3890="IN",N($M3890),0))</f>
        <v>0</v>
      </c>
      <c r="S3890" s="33">
        <f>IF($B3890="","",IF($M3890="","⚠ مبلغ",IF($E3890="","⚠ بانک عامل",IF(AND($U3890="TRF",$F3890=""),"⚠ بانک مقصد",IF(AND($V3890&lt;&gt;"NONE",$V3890&lt;&gt;"",$Z3890=""),"⚠ طرف حساب","✓")))))</f>
        <v>0</v>
      </c>
      <c r="T3890" s="29"/>
      <c r="U3890" s="27">
        <f>IFERROR(VLOOKUP($D3890,BankOpTbl,2,0),"")</f>
        <v>0</v>
      </c>
      <c r="V3890" s="27">
        <f>IFERROR(VLOOKUP($D3890,BankOpTbl,3,0),"")</f>
        <v>0</v>
      </c>
      <c r="W3890" s="27">
        <f>IFERROR(VLOOKUP($D3890,BankOpTbl,4,0),"")</f>
        <v>0</v>
      </c>
      <c r="X3890" s="27">
        <f>IF($E3890="","",IFERROR(VLOOKUP($E3890,BankTbl,4,0),""))</f>
        <v>0</v>
      </c>
      <c r="Y3890" s="27">
        <f>IF($F3890="","",IFERROR(VLOOKUP($F3890,BankTbl,4,0),""))</f>
        <v>0</v>
      </c>
      <c r="Z3890" s="27">
        <f>IF($B3890="","",IF($V3890="PICK",LEFT($N3890,5),IF($V3890="FIXED",$W3890,IF($V3890="CODE",$H3890,""))))</f>
        <v>0</v>
      </c>
    </row>
    <row r="3891" spans="1:26" ht="21" customHeight="1">
      <c r="A3891" s="27">
        <f>IF($B3891="","",COUNTA($B$13:$B3891))</f>
        <v>0</v>
      </c>
      <c r="B3891" s="28"/>
      <c r="C3891" s="28"/>
      <c r="D3891" s="29"/>
      <c r="E3891" s="29"/>
      <c r="F3891" s="29"/>
      <c r="G3891" s="28"/>
      <c r="H3891" s="28"/>
      <c r="I3891" s="30">
        <f>IF($H3891="","",IFERROR(VLOOKUP($H3891,AcctTbl,2,0),"کد ناشناخته"))</f>
        <v>0</v>
      </c>
      <c r="J3891" s="27">
        <f>IF($H3891="","",IFERROR(VLOOKUP($H3891,AcctTbl,3,0),""))</f>
        <v>0</v>
      </c>
      <c r="K3891" s="29"/>
      <c r="L3891" s="28"/>
      <c r="M3891" s="31"/>
      <c r="N3891" s="29"/>
      <c r="O3891" s="32">
        <f>IF($B3891="",0,IF($U3891="IN",N($M3891),0))</f>
        <v>0</v>
      </c>
      <c r="P3891" s="32">
        <f>IF($B3891="",0,IF(OR($U3891="OUT",$U3891="TRF"),N($M3891),0))</f>
        <v>0</v>
      </c>
      <c r="Q3891" s="32">
        <f>IF($B3891="",0,IF(OR($U3891="OUT",$U3891="TRF"),N($M3891),0))</f>
        <v>0</v>
      </c>
      <c r="R3891" s="32">
        <f>IF($B3891="",0,IF($U3891="IN",N($M3891),0))</f>
        <v>0</v>
      </c>
      <c r="S3891" s="33">
        <f>IF($B3891="","",IF($M3891="","⚠ مبلغ",IF($E3891="","⚠ بانک عامل",IF(AND($U3891="TRF",$F3891=""),"⚠ بانک مقصد",IF(AND($V3891&lt;&gt;"NONE",$V3891&lt;&gt;"",$Z3891=""),"⚠ طرف حساب","✓")))))</f>
        <v>0</v>
      </c>
      <c r="T3891" s="29"/>
      <c r="U3891" s="27">
        <f>IFERROR(VLOOKUP($D3891,BankOpTbl,2,0),"")</f>
        <v>0</v>
      </c>
      <c r="V3891" s="27">
        <f>IFERROR(VLOOKUP($D3891,BankOpTbl,3,0),"")</f>
        <v>0</v>
      </c>
      <c r="W3891" s="27">
        <f>IFERROR(VLOOKUP($D3891,BankOpTbl,4,0),"")</f>
        <v>0</v>
      </c>
      <c r="X3891" s="27">
        <f>IF($E3891="","",IFERROR(VLOOKUP($E3891,BankTbl,4,0),""))</f>
        <v>0</v>
      </c>
      <c r="Y3891" s="27">
        <f>IF($F3891="","",IFERROR(VLOOKUP($F3891,BankTbl,4,0),""))</f>
        <v>0</v>
      </c>
      <c r="Z3891" s="27">
        <f>IF($B3891="","",IF($V3891="PICK",LEFT($N3891,5),IF($V3891="FIXED",$W3891,IF($V3891="CODE",$H3891,""))))</f>
        <v>0</v>
      </c>
    </row>
    <row r="3892" spans="1:26" ht="21" customHeight="1">
      <c r="A3892" s="27">
        <f>IF($B3892="","",COUNTA($B$13:$B3892))</f>
        <v>0</v>
      </c>
      <c r="B3892" s="28"/>
      <c r="C3892" s="28"/>
      <c r="D3892" s="29"/>
      <c r="E3892" s="29"/>
      <c r="F3892" s="29"/>
      <c r="G3892" s="28"/>
      <c r="H3892" s="28"/>
      <c r="I3892" s="30">
        <f>IF($H3892="","",IFERROR(VLOOKUP($H3892,AcctTbl,2,0),"کد ناشناخته"))</f>
        <v>0</v>
      </c>
      <c r="J3892" s="27">
        <f>IF($H3892="","",IFERROR(VLOOKUP($H3892,AcctTbl,3,0),""))</f>
        <v>0</v>
      </c>
      <c r="K3892" s="29"/>
      <c r="L3892" s="28"/>
      <c r="M3892" s="31"/>
      <c r="N3892" s="29"/>
      <c r="O3892" s="32">
        <f>IF($B3892="",0,IF($U3892="IN",N($M3892),0))</f>
        <v>0</v>
      </c>
      <c r="P3892" s="32">
        <f>IF($B3892="",0,IF(OR($U3892="OUT",$U3892="TRF"),N($M3892),0))</f>
        <v>0</v>
      </c>
      <c r="Q3892" s="32">
        <f>IF($B3892="",0,IF(OR($U3892="OUT",$U3892="TRF"),N($M3892),0))</f>
        <v>0</v>
      </c>
      <c r="R3892" s="32">
        <f>IF($B3892="",0,IF($U3892="IN",N($M3892),0))</f>
        <v>0</v>
      </c>
      <c r="S3892" s="33">
        <f>IF($B3892="","",IF($M3892="","⚠ مبلغ",IF($E3892="","⚠ بانک عامل",IF(AND($U3892="TRF",$F3892=""),"⚠ بانک مقصد",IF(AND($V3892&lt;&gt;"NONE",$V3892&lt;&gt;"",$Z3892=""),"⚠ طرف حساب","✓")))))</f>
        <v>0</v>
      </c>
      <c r="T3892" s="29"/>
      <c r="U3892" s="27">
        <f>IFERROR(VLOOKUP($D3892,BankOpTbl,2,0),"")</f>
        <v>0</v>
      </c>
      <c r="V3892" s="27">
        <f>IFERROR(VLOOKUP($D3892,BankOpTbl,3,0),"")</f>
        <v>0</v>
      </c>
      <c r="W3892" s="27">
        <f>IFERROR(VLOOKUP($D3892,BankOpTbl,4,0),"")</f>
        <v>0</v>
      </c>
      <c r="X3892" s="27">
        <f>IF($E3892="","",IFERROR(VLOOKUP($E3892,BankTbl,4,0),""))</f>
        <v>0</v>
      </c>
      <c r="Y3892" s="27">
        <f>IF($F3892="","",IFERROR(VLOOKUP($F3892,BankTbl,4,0),""))</f>
        <v>0</v>
      </c>
      <c r="Z3892" s="27">
        <f>IF($B3892="","",IF($V3892="PICK",LEFT($N3892,5),IF($V3892="FIXED",$W3892,IF($V3892="CODE",$H3892,""))))</f>
        <v>0</v>
      </c>
    </row>
    <row r="3893" spans="1:26" ht="21" customHeight="1">
      <c r="A3893" s="27">
        <f>IF($B3893="","",COUNTA($B$13:$B3893))</f>
        <v>0</v>
      </c>
      <c r="B3893" s="28"/>
      <c r="C3893" s="28"/>
      <c r="D3893" s="29"/>
      <c r="E3893" s="29"/>
      <c r="F3893" s="29"/>
      <c r="G3893" s="28"/>
      <c r="H3893" s="28"/>
      <c r="I3893" s="30">
        <f>IF($H3893="","",IFERROR(VLOOKUP($H3893,AcctTbl,2,0),"کد ناشناخته"))</f>
        <v>0</v>
      </c>
      <c r="J3893" s="27">
        <f>IF($H3893="","",IFERROR(VLOOKUP($H3893,AcctTbl,3,0),""))</f>
        <v>0</v>
      </c>
      <c r="K3893" s="29"/>
      <c r="L3893" s="28"/>
      <c r="M3893" s="31"/>
      <c r="N3893" s="29"/>
      <c r="O3893" s="32">
        <f>IF($B3893="",0,IF($U3893="IN",N($M3893),0))</f>
        <v>0</v>
      </c>
      <c r="P3893" s="32">
        <f>IF($B3893="",0,IF(OR($U3893="OUT",$U3893="TRF"),N($M3893),0))</f>
        <v>0</v>
      </c>
      <c r="Q3893" s="32">
        <f>IF($B3893="",0,IF(OR($U3893="OUT",$U3893="TRF"),N($M3893),0))</f>
        <v>0</v>
      </c>
      <c r="R3893" s="32">
        <f>IF($B3893="",0,IF($U3893="IN",N($M3893),0))</f>
        <v>0</v>
      </c>
      <c r="S3893" s="33">
        <f>IF($B3893="","",IF($M3893="","⚠ مبلغ",IF($E3893="","⚠ بانک عامل",IF(AND($U3893="TRF",$F3893=""),"⚠ بانک مقصد",IF(AND($V3893&lt;&gt;"NONE",$V3893&lt;&gt;"",$Z3893=""),"⚠ طرف حساب","✓")))))</f>
        <v>0</v>
      </c>
      <c r="T3893" s="29"/>
      <c r="U3893" s="27">
        <f>IFERROR(VLOOKUP($D3893,BankOpTbl,2,0),"")</f>
        <v>0</v>
      </c>
      <c r="V3893" s="27">
        <f>IFERROR(VLOOKUP($D3893,BankOpTbl,3,0),"")</f>
        <v>0</v>
      </c>
      <c r="W3893" s="27">
        <f>IFERROR(VLOOKUP($D3893,BankOpTbl,4,0),"")</f>
        <v>0</v>
      </c>
      <c r="X3893" s="27">
        <f>IF($E3893="","",IFERROR(VLOOKUP($E3893,BankTbl,4,0),""))</f>
        <v>0</v>
      </c>
      <c r="Y3893" s="27">
        <f>IF($F3893="","",IFERROR(VLOOKUP($F3893,BankTbl,4,0),""))</f>
        <v>0</v>
      </c>
      <c r="Z3893" s="27">
        <f>IF($B3893="","",IF($V3893="PICK",LEFT($N3893,5),IF($V3893="FIXED",$W3893,IF($V3893="CODE",$H3893,""))))</f>
        <v>0</v>
      </c>
    </row>
    <row r="3894" spans="1:26" ht="21" customHeight="1">
      <c r="A3894" s="27">
        <f>IF($B3894="","",COUNTA($B$13:$B3894))</f>
        <v>0</v>
      </c>
      <c r="B3894" s="28"/>
      <c r="C3894" s="28"/>
      <c r="D3894" s="29"/>
      <c r="E3894" s="29"/>
      <c r="F3894" s="29"/>
      <c r="G3894" s="28"/>
      <c r="H3894" s="28"/>
      <c r="I3894" s="30">
        <f>IF($H3894="","",IFERROR(VLOOKUP($H3894,AcctTbl,2,0),"کد ناشناخته"))</f>
        <v>0</v>
      </c>
      <c r="J3894" s="27">
        <f>IF($H3894="","",IFERROR(VLOOKUP($H3894,AcctTbl,3,0),""))</f>
        <v>0</v>
      </c>
      <c r="K3894" s="29"/>
      <c r="L3894" s="28"/>
      <c r="M3894" s="31"/>
      <c r="N3894" s="29"/>
      <c r="O3894" s="32">
        <f>IF($B3894="",0,IF($U3894="IN",N($M3894),0))</f>
        <v>0</v>
      </c>
      <c r="P3894" s="32">
        <f>IF($B3894="",0,IF(OR($U3894="OUT",$U3894="TRF"),N($M3894),0))</f>
        <v>0</v>
      </c>
      <c r="Q3894" s="32">
        <f>IF($B3894="",0,IF(OR($U3894="OUT",$U3894="TRF"),N($M3894),0))</f>
        <v>0</v>
      </c>
      <c r="R3894" s="32">
        <f>IF($B3894="",0,IF($U3894="IN",N($M3894),0))</f>
        <v>0</v>
      </c>
      <c r="S3894" s="33">
        <f>IF($B3894="","",IF($M3894="","⚠ مبلغ",IF($E3894="","⚠ بانک عامل",IF(AND($U3894="TRF",$F3894=""),"⚠ بانک مقصد",IF(AND($V3894&lt;&gt;"NONE",$V3894&lt;&gt;"",$Z3894=""),"⚠ طرف حساب","✓")))))</f>
        <v>0</v>
      </c>
      <c r="T3894" s="29"/>
      <c r="U3894" s="27">
        <f>IFERROR(VLOOKUP($D3894,BankOpTbl,2,0),"")</f>
        <v>0</v>
      </c>
      <c r="V3894" s="27">
        <f>IFERROR(VLOOKUP($D3894,BankOpTbl,3,0),"")</f>
        <v>0</v>
      </c>
      <c r="W3894" s="27">
        <f>IFERROR(VLOOKUP($D3894,BankOpTbl,4,0),"")</f>
        <v>0</v>
      </c>
      <c r="X3894" s="27">
        <f>IF($E3894="","",IFERROR(VLOOKUP($E3894,BankTbl,4,0),""))</f>
        <v>0</v>
      </c>
      <c r="Y3894" s="27">
        <f>IF($F3894="","",IFERROR(VLOOKUP($F3894,BankTbl,4,0),""))</f>
        <v>0</v>
      </c>
      <c r="Z3894" s="27">
        <f>IF($B3894="","",IF($V3894="PICK",LEFT($N3894,5),IF($V3894="FIXED",$W3894,IF($V3894="CODE",$H3894,""))))</f>
        <v>0</v>
      </c>
    </row>
    <row r="3895" spans="1:26" ht="21" customHeight="1">
      <c r="A3895" s="27">
        <f>IF($B3895="","",COUNTA($B$13:$B3895))</f>
        <v>0</v>
      </c>
      <c r="B3895" s="28"/>
      <c r="C3895" s="28"/>
      <c r="D3895" s="29"/>
      <c r="E3895" s="29"/>
      <c r="F3895" s="29"/>
      <c r="G3895" s="28"/>
      <c r="H3895" s="28"/>
      <c r="I3895" s="30">
        <f>IF($H3895="","",IFERROR(VLOOKUP($H3895,AcctTbl,2,0),"کد ناشناخته"))</f>
        <v>0</v>
      </c>
      <c r="J3895" s="27">
        <f>IF($H3895="","",IFERROR(VLOOKUP($H3895,AcctTbl,3,0),""))</f>
        <v>0</v>
      </c>
      <c r="K3895" s="29"/>
      <c r="L3895" s="28"/>
      <c r="M3895" s="31"/>
      <c r="N3895" s="29"/>
      <c r="O3895" s="32">
        <f>IF($B3895="",0,IF($U3895="IN",N($M3895),0))</f>
        <v>0</v>
      </c>
      <c r="P3895" s="32">
        <f>IF($B3895="",0,IF(OR($U3895="OUT",$U3895="TRF"),N($M3895),0))</f>
        <v>0</v>
      </c>
      <c r="Q3895" s="32">
        <f>IF($B3895="",0,IF(OR($U3895="OUT",$U3895="TRF"),N($M3895),0))</f>
        <v>0</v>
      </c>
      <c r="R3895" s="32">
        <f>IF($B3895="",0,IF($U3895="IN",N($M3895),0))</f>
        <v>0</v>
      </c>
      <c r="S3895" s="33">
        <f>IF($B3895="","",IF($M3895="","⚠ مبلغ",IF($E3895="","⚠ بانک عامل",IF(AND($U3895="TRF",$F3895=""),"⚠ بانک مقصد",IF(AND($V3895&lt;&gt;"NONE",$V3895&lt;&gt;"",$Z3895=""),"⚠ طرف حساب","✓")))))</f>
        <v>0</v>
      </c>
      <c r="T3895" s="29"/>
      <c r="U3895" s="27">
        <f>IFERROR(VLOOKUP($D3895,BankOpTbl,2,0),"")</f>
        <v>0</v>
      </c>
      <c r="V3895" s="27">
        <f>IFERROR(VLOOKUP($D3895,BankOpTbl,3,0),"")</f>
        <v>0</v>
      </c>
      <c r="W3895" s="27">
        <f>IFERROR(VLOOKUP($D3895,BankOpTbl,4,0),"")</f>
        <v>0</v>
      </c>
      <c r="X3895" s="27">
        <f>IF($E3895="","",IFERROR(VLOOKUP($E3895,BankTbl,4,0),""))</f>
        <v>0</v>
      </c>
      <c r="Y3895" s="27">
        <f>IF($F3895="","",IFERROR(VLOOKUP($F3895,BankTbl,4,0),""))</f>
        <v>0</v>
      </c>
      <c r="Z3895" s="27">
        <f>IF($B3895="","",IF($V3895="PICK",LEFT($N3895,5),IF($V3895="FIXED",$W3895,IF($V3895="CODE",$H3895,""))))</f>
        <v>0</v>
      </c>
    </row>
    <row r="3896" spans="1:26" ht="21" customHeight="1">
      <c r="A3896" s="27">
        <f>IF($B3896="","",COUNTA($B$13:$B3896))</f>
        <v>0</v>
      </c>
      <c r="B3896" s="28"/>
      <c r="C3896" s="28"/>
      <c r="D3896" s="29"/>
      <c r="E3896" s="29"/>
      <c r="F3896" s="29"/>
      <c r="G3896" s="28"/>
      <c r="H3896" s="28"/>
      <c r="I3896" s="30">
        <f>IF($H3896="","",IFERROR(VLOOKUP($H3896,AcctTbl,2,0),"کد ناشناخته"))</f>
        <v>0</v>
      </c>
      <c r="J3896" s="27">
        <f>IF($H3896="","",IFERROR(VLOOKUP($H3896,AcctTbl,3,0),""))</f>
        <v>0</v>
      </c>
      <c r="K3896" s="29"/>
      <c r="L3896" s="28"/>
      <c r="M3896" s="31"/>
      <c r="N3896" s="29"/>
      <c r="O3896" s="32">
        <f>IF($B3896="",0,IF($U3896="IN",N($M3896),0))</f>
        <v>0</v>
      </c>
      <c r="P3896" s="32">
        <f>IF($B3896="",0,IF(OR($U3896="OUT",$U3896="TRF"),N($M3896),0))</f>
        <v>0</v>
      </c>
      <c r="Q3896" s="32">
        <f>IF($B3896="",0,IF(OR($U3896="OUT",$U3896="TRF"),N($M3896),0))</f>
        <v>0</v>
      </c>
      <c r="R3896" s="32">
        <f>IF($B3896="",0,IF($U3896="IN",N($M3896),0))</f>
        <v>0</v>
      </c>
      <c r="S3896" s="33">
        <f>IF($B3896="","",IF($M3896="","⚠ مبلغ",IF($E3896="","⚠ بانک عامل",IF(AND($U3896="TRF",$F3896=""),"⚠ بانک مقصد",IF(AND($V3896&lt;&gt;"NONE",$V3896&lt;&gt;"",$Z3896=""),"⚠ طرف حساب","✓")))))</f>
        <v>0</v>
      </c>
      <c r="T3896" s="29"/>
      <c r="U3896" s="27">
        <f>IFERROR(VLOOKUP($D3896,BankOpTbl,2,0),"")</f>
        <v>0</v>
      </c>
      <c r="V3896" s="27">
        <f>IFERROR(VLOOKUP($D3896,BankOpTbl,3,0),"")</f>
        <v>0</v>
      </c>
      <c r="W3896" s="27">
        <f>IFERROR(VLOOKUP($D3896,BankOpTbl,4,0),"")</f>
        <v>0</v>
      </c>
      <c r="X3896" s="27">
        <f>IF($E3896="","",IFERROR(VLOOKUP($E3896,BankTbl,4,0),""))</f>
        <v>0</v>
      </c>
      <c r="Y3896" s="27">
        <f>IF($F3896="","",IFERROR(VLOOKUP($F3896,BankTbl,4,0),""))</f>
        <v>0</v>
      </c>
      <c r="Z3896" s="27">
        <f>IF($B3896="","",IF($V3896="PICK",LEFT($N3896,5),IF($V3896="FIXED",$W3896,IF($V3896="CODE",$H3896,""))))</f>
        <v>0</v>
      </c>
    </row>
    <row r="3897" spans="1:26" ht="21" customHeight="1">
      <c r="A3897" s="27">
        <f>IF($B3897="","",COUNTA($B$13:$B3897))</f>
        <v>0</v>
      </c>
      <c r="B3897" s="28"/>
      <c r="C3897" s="28"/>
      <c r="D3897" s="29"/>
      <c r="E3897" s="29"/>
      <c r="F3897" s="29"/>
      <c r="G3897" s="28"/>
      <c r="H3897" s="28"/>
      <c r="I3897" s="30">
        <f>IF($H3897="","",IFERROR(VLOOKUP($H3897,AcctTbl,2,0),"کد ناشناخته"))</f>
        <v>0</v>
      </c>
      <c r="J3897" s="27">
        <f>IF($H3897="","",IFERROR(VLOOKUP($H3897,AcctTbl,3,0),""))</f>
        <v>0</v>
      </c>
      <c r="K3897" s="29"/>
      <c r="L3897" s="28"/>
      <c r="M3897" s="31"/>
      <c r="N3897" s="29"/>
      <c r="O3897" s="32">
        <f>IF($B3897="",0,IF($U3897="IN",N($M3897),0))</f>
        <v>0</v>
      </c>
      <c r="P3897" s="32">
        <f>IF($B3897="",0,IF(OR($U3897="OUT",$U3897="TRF"),N($M3897),0))</f>
        <v>0</v>
      </c>
      <c r="Q3897" s="32">
        <f>IF($B3897="",0,IF(OR($U3897="OUT",$U3897="TRF"),N($M3897),0))</f>
        <v>0</v>
      </c>
      <c r="R3897" s="32">
        <f>IF($B3897="",0,IF($U3897="IN",N($M3897),0))</f>
        <v>0</v>
      </c>
      <c r="S3897" s="33">
        <f>IF($B3897="","",IF($M3897="","⚠ مبلغ",IF($E3897="","⚠ بانک عامل",IF(AND($U3897="TRF",$F3897=""),"⚠ بانک مقصد",IF(AND($V3897&lt;&gt;"NONE",$V3897&lt;&gt;"",$Z3897=""),"⚠ طرف حساب","✓")))))</f>
        <v>0</v>
      </c>
      <c r="T3897" s="29"/>
      <c r="U3897" s="27">
        <f>IFERROR(VLOOKUP($D3897,BankOpTbl,2,0),"")</f>
        <v>0</v>
      </c>
      <c r="V3897" s="27">
        <f>IFERROR(VLOOKUP($D3897,BankOpTbl,3,0),"")</f>
        <v>0</v>
      </c>
      <c r="W3897" s="27">
        <f>IFERROR(VLOOKUP($D3897,BankOpTbl,4,0),"")</f>
        <v>0</v>
      </c>
      <c r="X3897" s="27">
        <f>IF($E3897="","",IFERROR(VLOOKUP($E3897,BankTbl,4,0),""))</f>
        <v>0</v>
      </c>
      <c r="Y3897" s="27">
        <f>IF($F3897="","",IFERROR(VLOOKUP($F3897,BankTbl,4,0),""))</f>
        <v>0</v>
      </c>
      <c r="Z3897" s="27">
        <f>IF($B3897="","",IF($V3897="PICK",LEFT($N3897,5),IF($V3897="FIXED",$W3897,IF($V3897="CODE",$H3897,""))))</f>
        <v>0</v>
      </c>
    </row>
    <row r="3898" spans="1:26" ht="21" customHeight="1">
      <c r="A3898" s="27">
        <f>IF($B3898="","",COUNTA($B$13:$B3898))</f>
        <v>0</v>
      </c>
      <c r="B3898" s="28"/>
      <c r="C3898" s="28"/>
      <c r="D3898" s="29"/>
      <c r="E3898" s="29"/>
      <c r="F3898" s="29"/>
      <c r="G3898" s="28"/>
      <c r="H3898" s="28"/>
      <c r="I3898" s="30">
        <f>IF($H3898="","",IFERROR(VLOOKUP($H3898,AcctTbl,2,0),"کد ناشناخته"))</f>
        <v>0</v>
      </c>
      <c r="J3898" s="27">
        <f>IF($H3898="","",IFERROR(VLOOKUP($H3898,AcctTbl,3,0),""))</f>
        <v>0</v>
      </c>
      <c r="K3898" s="29"/>
      <c r="L3898" s="28"/>
      <c r="M3898" s="31"/>
      <c r="N3898" s="29"/>
      <c r="O3898" s="32">
        <f>IF($B3898="",0,IF($U3898="IN",N($M3898),0))</f>
        <v>0</v>
      </c>
      <c r="P3898" s="32">
        <f>IF($B3898="",0,IF(OR($U3898="OUT",$U3898="TRF"),N($M3898),0))</f>
        <v>0</v>
      </c>
      <c r="Q3898" s="32">
        <f>IF($B3898="",0,IF(OR($U3898="OUT",$U3898="TRF"),N($M3898),0))</f>
        <v>0</v>
      </c>
      <c r="R3898" s="32">
        <f>IF($B3898="",0,IF($U3898="IN",N($M3898),0))</f>
        <v>0</v>
      </c>
      <c r="S3898" s="33">
        <f>IF($B3898="","",IF($M3898="","⚠ مبلغ",IF($E3898="","⚠ بانک عامل",IF(AND($U3898="TRF",$F3898=""),"⚠ بانک مقصد",IF(AND($V3898&lt;&gt;"NONE",$V3898&lt;&gt;"",$Z3898=""),"⚠ طرف حساب","✓")))))</f>
        <v>0</v>
      </c>
      <c r="T3898" s="29"/>
      <c r="U3898" s="27">
        <f>IFERROR(VLOOKUP($D3898,BankOpTbl,2,0),"")</f>
        <v>0</v>
      </c>
      <c r="V3898" s="27">
        <f>IFERROR(VLOOKUP($D3898,BankOpTbl,3,0),"")</f>
        <v>0</v>
      </c>
      <c r="W3898" s="27">
        <f>IFERROR(VLOOKUP($D3898,BankOpTbl,4,0),"")</f>
        <v>0</v>
      </c>
      <c r="X3898" s="27">
        <f>IF($E3898="","",IFERROR(VLOOKUP($E3898,BankTbl,4,0),""))</f>
        <v>0</v>
      </c>
      <c r="Y3898" s="27">
        <f>IF($F3898="","",IFERROR(VLOOKUP($F3898,BankTbl,4,0),""))</f>
        <v>0</v>
      </c>
      <c r="Z3898" s="27">
        <f>IF($B3898="","",IF($V3898="PICK",LEFT($N3898,5),IF($V3898="FIXED",$W3898,IF($V3898="CODE",$H3898,""))))</f>
        <v>0</v>
      </c>
    </row>
    <row r="3899" spans="1:26" ht="21" customHeight="1">
      <c r="A3899" s="27">
        <f>IF($B3899="","",COUNTA($B$13:$B3899))</f>
        <v>0</v>
      </c>
      <c r="B3899" s="28"/>
      <c r="C3899" s="28"/>
      <c r="D3899" s="29"/>
      <c r="E3899" s="29"/>
      <c r="F3899" s="29"/>
      <c r="G3899" s="28"/>
      <c r="H3899" s="28"/>
      <c r="I3899" s="30">
        <f>IF($H3899="","",IFERROR(VLOOKUP($H3899,AcctTbl,2,0),"کد ناشناخته"))</f>
        <v>0</v>
      </c>
      <c r="J3899" s="27">
        <f>IF($H3899="","",IFERROR(VLOOKUP($H3899,AcctTbl,3,0),""))</f>
        <v>0</v>
      </c>
      <c r="K3899" s="29"/>
      <c r="L3899" s="28"/>
      <c r="M3899" s="31"/>
      <c r="N3899" s="29"/>
      <c r="O3899" s="32">
        <f>IF($B3899="",0,IF($U3899="IN",N($M3899),0))</f>
        <v>0</v>
      </c>
      <c r="P3899" s="32">
        <f>IF($B3899="",0,IF(OR($U3899="OUT",$U3899="TRF"),N($M3899),0))</f>
        <v>0</v>
      </c>
      <c r="Q3899" s="32">
        <f>IF($B3899="",0,IF(OR($U3899="OUT",$U3899="TRF"),N($M3899),0))</f>
        <v>0</v>
      </c>
      <c r="R3899" s="32">
        <f>IF($B3899="",0,IF($U3899="IN",N($M3899),0))</f>
        <v>0</v>
      </c>
      <c r="S3899" s="33">
        <f>IF($B3899="","",IF($M3899="","⚠ مبلغ",IF($E3899="","⚠ بانک عامل",IF(AND($U3899="TRF",$F3899=""),"⚠ بانک مقصد",IF(AND($V3899&lt;&gt;"NONE",$V3899&lt;&gt;"",$Z3899=""),"⚠ طرف حساب","✓")))))</f>
        <v>0</v>
      </c>
      <c r="T3899" s="29"/>
      <c r="U3899" s="27">
        <f>IFERROR(VLOOKUP($D3899,BankOpTbl,2,0),"")</f>
        <v>0</v>
      </c>
      <c r="V3899" s="27">
        <f>IFERROR(VLOOKUP($D3899,BankOpTbl,3,0),"")</f>
        <v>0</v>
      </c>
      <c r="W3899" s="27">
        <f>IFERROR(VLOOKUP($D3899,BankOpTbl,4,0),"")</f>
        <v>0</v>
      </c>
      <c r="X3899" s="27">
        <f>IF($E3899="","",IFERROR(VLOOKUP($E3899,BankTbl,4,0),""))</f>
        <v>0</v>
      </c>
      <c r="Y3899" s="27">
        <f>IF($F3899="","",IFERROR(VLOOKUP($F3899,BankTbl,4,0),""))</f>
        <v>0</v>
      </c>
      <c r="Z3899" s="27">
        <f>IF($B3899="","",IF($V3899="PICK",LEFT($N3899,5),IF($V3899="FIXED",$W3899,IF($V3899="CODE",$H3899,""))))</f>
        <v>0</v>
      </c>
    </row>
    <row r="3900" spans="1:26" ht="21" customHeight="1">
      <c r="A3900" s="27">
        <f>IF($B3900="","",COUNTA($B$13:$B3900))</f>
        <v>0</v>
      </c>
      <c r="B3900" s="28"/>
      <c r="C3900" s="28"/>
      <c r="D3900" s="29"/>
      <c r="E3900" s="29"/>
      <c r="F3900" s="29"/>
      <c r="G3900" s="28"/>
      <c r="H3900" s="28"/>
      <c r="I3900" s="30">
        <f>IF($H3900="","",IFERROR(VLOOKUP($H3900,AcctTbl,2,0),"کد ناشناخته"))</f>
        <v>0</v>
      </c>
      <c r="J3900" s="27">
        <f>IF($H3900="","",IFERROR(VLOOKUP($H3900,AcctTbl,3,0),""))</f>
        <v>0</v>
      </c>
      <c r="K3900" s="29"/>
      <c r="L3900" s="28"/>
      <c r="M3900" s="31"/>
      <c r="N3900" s="29"/>
      <c r="O3900" s="32">
        <f>IF($B3900="",0,IF($U3900="IN",N($M3900),0))</f>
        <v>0</v>
      </c>
      <c r="P3900" s="32">
        <f>IF($B3900="",0,IF(OR($U3900="OUT",$U3900="TRF"),N($M3900),0))</f>
        <v>0</v>
      </c>
      <c r="Q3900" s="32">
        <f>IF($B3900="",0,IF(OR($U3900="OUT",$U3900="TRF"),N($M3900),0))</f>
        <v>0</v>
      </c>
      <c r="R3900" s="32">
        <f>IF($B3900="",0,IF($U3900="IN",N($M3900),0))</f>
        <v>0</v>
      </c>
      <c r="S3900" s="33">
        <f>IF($B3900="","",IF($M3900="","⚠ مبلغ",IF($E3900="","⚠ بانک عامل",IF(AND($U3900="TRF",$F3900=""),"⚠ بانک مقصد",IF(AND($V3900&lt;&gt;"NONE",$V3900&lt;&gt;"",$Z3900=""),"⚠ طرف حساب","✓")))))</f>
        <v>0</v>
      </c>
      <c r="T3900" s="29"/>
      <c r="U3900" s="27">
        <f>IFERROR(VLOOKUP($D3900,BankOpTbl,2,0),"")</f>
        <v>0</v>
      </c>
      <c r="V3900" s="27">
        <f>IFERROR(VLOOKUP($D3900,BankOpTbl,3,0),"")</f>
        <v>0</v>
      </c>
      <c r="W3900" s="27">
        <f>IFERROR(VLOOKUP($D3900,BankOpTbl,4,0),"")</f>
        <v>0</v>
      </c>
      <c r="X3900" s="27">
        <f>IF($E3900="","",IFERROR(VLOOKUP($E3900,BankTbl,4,0),""))</f>
        <v>0</v>
      </c>
      <c r="Y3900" s="27">
        <f>IF($F3900="","",IFERROR(VLOOKUP($F3900,BankTbl,4,0),""))</f>
        <v>0</v>
      </c>
      <c r="Z3900" s="27">
        <f>IF($B3900="","",IF($V3900="PICK",LEFT($N3900,5),IF($V3900="FIXED",$W3900,IF($V3900="CODE",$H3900,""))))</f>
        <v>0</v>
      </c>
    </row>
    <row r="3901" spans="1:26" ht="21" customHeight="1">
      <c r="A3901" s="27">
        <f>IF($B3901="","",COUNTA($B$13:$B3901))</f>
        <v>0</v>
      </c>
      <c r="B3901" s="28"/>
      <c r="C3901" s="28"/>
      <c r="D3901" s="29"/>
      <c r="E3901" s="29"/>
      <c r="F3901" s="29"/>
      <c r="G3901" s="28"/>
      <c r="H3901" s="28"/>
      <c r="I3901" s="30">
        <f>IF($H3901="","",IFERROR(VLOOKUP($H3901,AcctTbl,2,0),"کد ناشناخته"))</f>
        <v>0</v>
      </c>
      <c r="J3901" s="27">
        <f>IF($H3901="","",IFERROR(VLOOKUP($H3901,AcctTbl,3,0),""))</f>
        <v>0</v>
      </c>
      <c r="K3901" s="29"/>
      <c r="L3901" s="28"/>
      <c r="M3901" s="31"/>
      <c r="N3901" s="29"/>
      <c r="O3901" s="32">
        <f>IF($B3901="",0,IF($U3901="IN",N($M3901),0))</f>
        <v>0</v>
      </c>
      <c r="P3901" s="32">
        <f>IF($B3901="",0,IF(OR($U3901="OUT",$U3901="TRF"),N($M3901),0))</f>
        <v>0</v>
      </c>
      <c r="Q3901" s="32">
        <f>IF($B3901="",0,IF(OR($U3901="OUT",$U3901="TRF"),N($M3901),0))</f>
        <v>0</v>
      </c>
      <c r="R3901" s="32">
        <f>IF($B3901="",0,IF($U3901="IN",N($M3901),0))</f>
        <v>0</v>
      </c>
      <c r="S3901" s="33">
        <f>IF($B3901="","",IF($M3901="","⚠ مبلغ",IF($E3901="","⚠ بانک عامل",IF(AND($U3901="TRF",$F3901=""),"⚠ بانک مقصد",IF(AND($V3901&lt;&gt;"NONE",$V3901&lt;&gt;"",$Z3901=""),"⚠ طرف حساب","✓")))))</f>
        <v>0</v>
      </c>
      <c r="T3901" s="29"/>
      <c r="U3901" s="27">
        <f>IFERROR(VLOOKUP($D3901,BankOpTbl,2,0),"")</f>
        <v>0</v>
      </c>
      <c r="V3901" s="27">
        <f>IFERROR(VLOOKUP($D3901,BankOpTbl,3,0),"")</f>
        <v>0</v>
      </c>
      <c r="W3901" s="27">
        <f>IFERROR(VLOOKUP($D3901,BankOpTbl,4,0),"")</f>
        <v>0</v>
      </c>
      <c r="X3901" s="27">
        <f>IF($E3901="","",IFERROR(VLOOKUP($E3901,BankTbl,4,0),""))</f>
        <v>0</v>
      </c>
      <c r="Y3901" s="27">
        <f>IF($F3901="","",IFERROR(VLOOKUP($F3901,BankTbl,4,0),""))</f>
        <v>0</v>
      </c>
      <c r="Z3901" s="27">
        <f>IF($B3901="","",IF($V3901="PICK",LEFT($N3901,5),IF($V3901="FIXED",$W3901,IF($V3901="CODE",$H3901,""))))</f>
        <v>0</v>
      </c>
    </row>
    <row r="3902" spans="1:26" ht="21" customHeight="1">
      <c r="A3902" s="27">
        <f>IF($B3902="","",COUNTA($B$13:$B3902))</f>
        <v>0</v>
      </c>
      <c r="B3902" s="28"/>
      <c r="C3902" s="28"/>
      <c r="D3902" s="29"/>
      <c r="E3902" s="29"/>
      <c r="F3902" s="29"/>
      <c r="G3902" s="28"/>
      <c r="H3902" s="28"/>
      <c r="I3902" s="30">
        <f>IF($H3902="","",IFERROR(VLOOKUP($H3902,AcctTbl,2,0),"کد ناشناخته"))</f>
        <v>0</v>
      </c>
      <c r="J3902" s="27">
        <f>IF($H3902="","",IFERROR(VLOOKUP($H3902,AcctTbl,3,0),""))</f>
        <v>0</v>
      </c>
      <c r="K3902" s="29"/>
      <c r="L3902" s="28"/>
      <c r="M3902" s="31"/>
      <c r="N3902" s="29"/>
      <c r="O3902" s="32">
        <f>IF($B3902="",0,IF($U3902="IN",N($M3902),0))</f>
        <v>0</v>
      </c>
      <c r="P3902" s="32">
        <f>IF($B3902="",0,IF(OR($U3902="OUT",$U3902="TRF"),N($M3902),0))</f>
        <v>0</v>
      </c>
      <c r="Q3902" s="32">
        <f>IF($B3902="",0,IF(OR($U3902="OUT",$U3902="TRF"),N($M3902),0))</f>
        <v>0</v>
      </c>
      <c r="R3902" s="32">
        <f>IF($B3902="",0,IF($U3902="IN",N($M3902),0))</f>
        <v>0</v>
      </c>
      <c r="S3902" s="33">
        <f>IF($B3902="","",IF($M3902="","⚠ مبلغ",IF($E3902="","⚠ بانک عامل",IF(AND($U3902="TRF",$F3902=""),"⚠ بانک مقصد",IF(AND($V3902&lt;&gt;"NONE",$V3902&lt;&gt;"",$Z3902=""),"⚠ طرف حساب","✓")))))</f>
        <v>0</v>
      </c>
      <c r="T3902" s="29"/>
      <c r="U3902" s="27">
        <f>IFERROR(VLOOKUP($D3902,BankOpTbl,2,0),"")</f>
        <v>0</v>
      </c>
      <c r="V3902" s="27">
        <f>IFERROR(VLOOKUP($D3902,BankOpTbl,3,0),"")</f>
        <v>0</v>
      </c>
      <c r="W3902" s="27">
        <f>IFERROR(VLOOKUP($D3902,BankOpTbl,4,0),"")</f>
        <v>0</v>
      </c>
      <c r="X3902" s="27">
        <f>IF($E3902="","",IFERROR(VLOOKUP($E3902,BankTbl,4,0),""))</f>
        <v>0</v>
      </c>
      <c r="Y3902" s="27">
        <f>IF($F3902="","",IFERROR(VLOOKUP($F3902,BankTbl,4,0),""))</f>
        <v>0</v>
      </c>
      <c r="Z3902" s="27">
        <f>IF($B3902="","",IF($V3902="PICK",LEFT($N3902,5),IF($V3902="FIXED",$W3902,IF($V3902="CODE",$H3902,""))))</f>
        <v>0</v>
      </c>
    </row>
    <row r="3903" spans="1:26" ht="21" customHeight="1">
      <c r="A3903" s="27">
        <f>IF($B3903="","",COUNTA($B$13:$B3903))</f>
        <v>0</v>
      </c>
      <c r="B3903" s="28"/>
      <c r="C3903" s="28"/>
      <c r="D3903" s="29"/>
      <c r="E3903" s="29"/>
      <c r="F3903" s="29"/>
      <c r="G3903" s="28"/>
      <c r="H3903" s="28"/>
      <c r="I3903" s="30">
        <f>IF($H3903="","",IFERROR(VLOOKUP($H3903,AcctTbl,2,0),"کد ناشناخته"))</f>
        <v>0</v>
      </c>
      <c r="J3903" s="27">
        <f>IF($H3903="","",IFERROR(VLOOKUP($H3903,AcctTbl,3,0),""))</f>
        <v>0</v>
      </c>
      <c r="K3903" s="29"/>
      <c r="L3903" s="28"/>
      <c r="M3903" s="31"/>
      <c r="N3903" s="29"/>
      <c r="O3903" s="32">
        <f>IF($B3903="",0,IF($U3903="IN",N($M3903),0))</f>
        <v>0</v>
      </c>
      <c r="P3903" s="32">
        <f>IF($B3903="",0,IF(OR($U3903="OUT",$U3903="TRF"),N($M3903),0))</f>
        <v>0</v>
      </c>
      <c r="Q3903" s="32">
        <f>IF($B3903="",0,IF(OR($U3903="OUT",$U3903="TRF"),N($M3903),0))</f>
        <v>0</v>
      </c>
      <c r="R3903" s="32">
        <f>IF($B3903="",0,IF($U3903="IN",N($M3903),0))</f>
        <v>0</v>
      </c>
      <c r="S3903" s="33">
        <f>IF($B3903="","",IF($M3903="","⚠ مبلغ",IF($E3903="","⚠ بانک عامل",IF(AND($U3903="TRF",$F3903=""),"⚠ بانک مقصد",IF(AND($V3903&lt;&gt;"NONE",$V3903&lt;&gt;"",$Z3903=""),"⚠ طرف حساب","✓")))))</f>
        <v>0</v>
      </c>
      <c r="T3903" s="29"/>
      <c r="U3903" s="27">
        <f>IFERROR(VLOOKUP($D3903,BankOpTbl,2,0),"")</f>
        <v>0</v>
      </c>
      <c r="V3903" s="27">
        <f>IFERROR(VLOOKUP($D3903,BankOpTbl,3,0),"")</f>
        <v>0</v>
      </c>
      <c r="W3903" s="27">
        <f>IFERROR(VLOOKUP($D3903,BankOpTbl,4,0),"")</f>
        <v>0</v>
      </c>
      <c r="X3903" s="27">
        <f>IF($E3903="","",IFERROR(VLOOKUP($E3903,BankTbl,4,0),""))</f>
        <v>0</v>
      </c>
      <c r="Y3903" s="27">
        <f>IF($F3903="","",IFERROR(VLOOKUP($F3903,BankTbl,4,0),""))</f>
        <v>0</v>
      </c>
      <c r="Z3903" s="27">
        <f>IF($B3903="","",IF($V3903="PICK",LEFT($N3903,5),IF($V3903="FIXED",$W3903,IF($V3903="CODE",$H3903,""))))</f>
        <v>0</v>
      </c>
    </row>
    <row r="3904" spans="1:26" ht="21" customHeight="1">
      <c r="A3904" s="27">
        <f>IF($B3904="","",COUNTA($B$13:$B3904))</f>
        <v>0</v>
      </c>
      <c r="B3904" s="28"/>
      <c r="C3904" s="28"/>
      <c r="D3904" s="29"/>
      <c r="E3904" s="29"/>
      <c r="F3904" s="29"/>
      <c r="G3904" s="28"/>
      <c r="H3904" s="28"/>
      <c r="I3904" s="30">
        <f>IF($H3904="","",IFERROR(VLOOKUP($H3904,AcctTbl,2,0),"کد ناشناخته"))</f>
        <v>0</v>
      </c>
      <c r="J3904" s="27">
        <f>IF($H3904="","",IFERROR(VLOOKUP($H3904,AcctTbl,3,0),""))</f>
        <v>0</v>
      </c>
      <c r="K3904" s="29"/>
      <c r="L3904" s="28"/>
      <c r="M3904" s="31"/>
      <c r="N3904" s="29"/>
      <c r="O3904" s="32">
        <f>IF($B3904="",0,IF($U3904="IN",N($M3904),0))</f>
        <v>0</v>
      </c>
      <c r="P3904" s="32">
        <f>IF($B3904="",0,IF(OR($U3904="OUT",$U3904="TRF"),N($M3904),0))</f>
        <v>0</v>
      </c>
      <c r="Q3904" s="32">
        <f>IF($B3904="",0,IF(OR($U3904="OUT",$U3904="TRF"),N($M3904),0))</f>
        <v>0</v>
      </c>
      <c r="R3904" s="32">
        <f>IF($B3904="",0,IF($U3904="IN",N($M3904),0))</f>
        <v>0</v>
      </c>
      <c r="S3904" s="33">
        <f>IF($B3904="","",IF($M3904="","⚠ مبلغ",IF($E3904="","⚠ بانک عامل",IF(AND($U3904="TRF",$F3904=""),"⚠ بانک مقصد",IF(AND($V3904&lt;&gt;"NONE",$V3904&lt;&gt;"",$Z3904=""),"⚠ طرف حساب","✓")))))</f>
        <v>0</v>
      </c>
      <c r="T3904" s="29"/>
      <c r="U3904" s="27">
        <f>IFERROR(VLOOKUP($D3904,BankOpTbl,2,0),"")</f>
        <v>0</v>
      </c>
      <c r="V3904" s="27">
        <f>IFERROR(VLOOKUP($D3904,BankOpTbl,3,0),"")</f>
        <v>0</v>
      </c>
      <c r="W3904" s="27">
        <f>IFERROR(VLOOKUP($D3904,BankOpTbl,4,0),"")</f>
        <v>0</v>
      </c>
      <c r="X3904" s="27">
        <f>IF($E3904="","",IFERROR(VLOOKUP($E3904,BankTbl,4,0),""))</f>
        <v>0</v>
      </c>
      <c r="Y3904" s="27">
        <f>IF($F3904="","",IFERROR(VLOOKUP($F3904,BankTbl,4,0),""))</f>
        <v>0</v>
      </c>
      <c r="Z3904" s="27">
        <f>IF($B3904="","",IF($V3904="PICK",LEFT($N3904,5),IF($V3904="FIXED",$W3904,IF($V3904="CODE",$H3904,""))))</f>
        <v>0</v>
      </c>
    </row>
    <row r="3905" spans="1:26" ht="21" customHeight="1">
      <c r="A3905" s="27">
        <f>IF($B3905="","",COUNTA($B$13:$B3905))</f>
        <v>0</v>
      </c>
      <c r="B3905" s="28"/>
      <c r="C3905" s="28"/>
      <c r="D3905" s="29"/>
      <c r="E3905" s="29"/>
      <c r="F3905" s="29"/>
      <c r="G3905" s="28"/>
      <c r="H3905" s="28"/>
      <c r="I3905" s="30">
        <f>IF($H3905="","",IFERROR(VLOOKUP($H3905,AcctTbl,2,0),"کد ناشناخته"))</f>
        <v>0</v>
      </c>
      <c r="J3905" s="27">
        <f>IF($H3905="","",IFERROR(VLOOKUP($H3905,AcctTbl,3,0),""))</f>
        <v>0</v>
      </c>
      <c r="K3905" s="29"/>
      <c r="L3905" s="28"/>
      <c r="M3905" s="31"/>
      <c r="N3905" s="29"/>
      <c r="O3905" s="32">
        <f>IF($B3905="",0,IF($U3905="IN",N($M3905),0))</f>
        <v>0</v>
      </c>
      <c r="P3905" s="32">
        <f>IF($B3905="",0,IF(OR($U3905="OUT",$U3905="TRF"),N($M3905),0))</f>
        <v>0</v>
      </c>
      <c r="Q3905" s="32">
        <f>IF($B3905="",0,IF(OR($U3905="OUT",$U3905="TRF"),N($M3905),0))</f>
        <v>0</v>
      </c>
      <c r="R3905" s="32">
        <f>IF($B3905="",0,IF($U3905="IN",N($M3905),0))</f>
        <v>0</v>
      </c>
      <c r="S3905" s="33">
        <f>IF($B3905="","",IF($M3905="","⚠ مبلغ",IF($E3905="","⚠ بانک عامل",IF(AND($U3905="TRF",$F3905=""),"⚠ بانک مقصد",IF(AND($V3905&lt;&gt;"NONE",$V3905&lt;&gt;"",$Z3905=""),"⚠ طرف حساب","✓")))))</f>
        <v>0</v>
      </c>
      <c r="T3905" s="29"/>
      <c r="U3905" s="27">
        <f>IFERROR(VLOOKUP($D3905,BankOpTbl,2,0),"")</f>
        <v>0</v>
      </c>
      <c r="V3905" s="27">
        <f>IFERROR(VLOOKUP($D3905,BankOpTbl,3,0),"")</f>
        <v>0</v>
      </c>
      <c r="W3905" s="27">
        <f>IFERROR(VLOOKUP($D3905,BankOpTbl,4,0),"")</f>
        <v>0</v>
      </c>
      <c r="X3905" s="27">
        <f>IF($E3905="","",IFERROR(VLOOKUP($E3905,BankTbl,4,0),""))</f>
        <v>0</v>
      </c>
      <c r="Y3905" s="27">
        <f>IF($F3905="","",IFERROR(VLOOKUP($F3905,BankTbl,4,0),""))</f>
        <v>0</v>
      </c>
      <c r="Z3905" s="27">
        <f>IF($B3905="","",IF($V3905="PICK",LEFT($N3905,5),IF($V3905="FIXED",$W3905,IF($V3905="CODE",$H3905,""))))</f>
        <v>0</v>
      </c>
    </row>
    <row r="3906" spans="1:26" ht="21" customHeight="1">
      <c r="A3906" s="27">
        <f>IF($B3906="","",COUNTA($B$13:$B3906))</f>
        <v>0</v>
      </c>
      <c r="B3906" s="28"/>
      <c r="C3906" s="28"/>
      <c r="D3906" s="29"/>
      <c r="E3906" s="29"/>
      <c r="F3906" s="29"/>
      <c r="G3906" s="28"/>
      <c r="H3906" s="28"/>
      <c r="I3906" s="30">
        <f>IF($H3906="","",IFERROR(VLOOKUP($H3906,AcctTbl,2,0),"کد ناشناخته"))</f>
        <v>0</v>
      </c>
      <c r="J3906" s="27">
        <f>IF($H3906="","",IFERROR(VLOOKUP($H3906,AcctTbl,3,0),""))</f>
        <v>0</v>
      </c>
      <c r="K3906" s="29"/>
      <c r="L3906" s="28"/>
      <c r="M3906" s="31"/>
      <c r="N3906" s="29"/>
      <c r="O3906" s="32">
        <f>IF($B3906="",0,IF($U3906="IN",N($M3906),0))</f>
        <v>0</v>
      </c>
      <c r="P3906" s="32">
        <f>IF($B3906="",0,IF(OR($U3906="OUT",$U3906="TRF"),N($M3906),0))</f>
        <v>0</v>
      </c>
      <c r="Q3906" s="32">
        <f>IF($B3906="",0,IF(OR($U3906="OUT",$U3906="TRF"),N($M3906),0))</f>
        <v>0</v>
      </c>
      <c r="R3906" s="32">
        <f>IF($B3906="",0,IF($U3906="IN",N($M3906),0))</f>
        <v>0</v>
      </c>
      <c r="S3906" s="33">
        <f>IF($B3906="","",IF($M3906="","⚠ مبلغ",IF($E3906="","⚠ بانک عامل",IF(AND($U3906="TRF",$F3906=""),"⚠ بانک مقصد",IF(AND($V3906&lt;&gt;"NONE",$V3906&lt;&gt;"",$Z3906=""),"⚠ طرف حساب","✓")))))</f>
        <v>0</v>
      </c>
      <c r="T3906" s="29"/>
      <c r="U3906" s="27">
        <f>IFERROR(VLOOKUP($D3906,BankOpTbl,2,0),"")</f>
        <v>0</v>
      </c>
      <c r="V3906" s="27">
        <f>IFERROR(VLOOKUP($D3906,BankOpTbl,3,0),"")</f>
        <v>0</v>
      </c>
      <c r="W3906" s="27">
        <f>IFERROR(VLOOKUP($D3906,BankOpTbl,4,0),"")</f>
        <v>0</v>
      </c>
      <c r="X3906" s="27">
        <f>IF($E3906="","",IFERROR(VLOOKUP($E3906,BankTbl,4,0),""))</f>
        <v>0</v>
      </c>
      <c r="Y3906" s="27">
        <f>IF($F3906="","",IFERROR(VLOOKUP($F3906,BankTbl,4,0),""))</f>
        <v>0</v>
      </c>
      <c r="Z3906" s="27">
        <f>IF($B3906="","",IF($V3906="PICK",LEFT($N3906,5),IF($V3906="FIXED",$W3906,IF($V3906="CODE",$H3906,""))))</f>
        <v>0</v>
      </c>
    </row>
    <row r="3907" spans="1:26" ht="21" customHeight="1">
      <c r="A3907" s="27">
        <f>IF($B3907="","",COUNTA($B$13:$B3907))</f>
        <v>0</v>
      </c>
      <c r="B3907" s="28"/>
      <c r="C3907" s="28"/>
      <c r="D3907" s="29"/>
      <c r="E3907" s="29"/>
      <c r="F3907" s="29"/>
      <c r="G3907" s="28"/>
      <c r="H3907" s="28"/>
      <c r="I3907" s="30">
        <f>IF($H3907="","",IFERROR(VLOOKUP($H3907,AcctTbl,2,0),"کد ناشناخته"))</f>
        <v>0</v>
      </c>
      <c r="J3907" s="27">
        <f>IF($H3907="","",IFERROR(VLOOKUP($H3907,AcctTbl,3,0),""))</f>
        <v>0</v>
      </c>
      <c r="K3907" s="29"/>
      <c r="L3907" s="28"/>
      <c r="M3907" s="31"/>
      <c r="N3907" s="29"/>
      <c r="O3907" s="32">
        <f>IF($B3907="",0,IF($U3907="IN",N($M3907),0))</f>
        <v>0</v>
      </c>
      <c r="P3907" s="32">
        <f>IF($B3907="",0,IF(OR($U3907="OUT",$U3907="TRF"),N($M3907),0))</f>
        <v>0</v>
      </c>
      <c r="Q3907" s="32">
        <f>IF($B3907="",0,IF(OR($U3907="OUT",$U3907="TRF"),N($M3907),0))</f>
        <v>0</v>
      </c>
      <c r="R3907" s="32">
        <f>IF($B3907="",0,IF($U3907="IN",N($M3907),0))</f>
        <v>0</v>
      </c>
      <c r="S3907" s="33">
        <f>IF($B3907="","",IF($M3907="","⚠ مبلغ",IF($E3907="","⚠ بانک عامل",IF(AND($U3907="TRF",$F3907=""),"⚠ بانک مقصد",IF(AND($V3907&lt;&gt;"NONE",$V3907&lt;&gt;"",$Z3907=""),"⚠ طرف حساب","✓")))))</f>
        <v>0</v>
      </c>
      <c r="T3907" s="29"/>
      <c r="U3907" s="27">
        <f>IFERROR(VLOOKUP($D3907,BankOpTbl,2,0),"")</f>
        <v>0</v>
      </c>
      <c r="V3907" s="27">
        <f>IFERROR(VLOOKUP($D3907,BankOpTbl,3,0),"")</f>
        <v>0</v>
      </c>
      <c r="W3907" s="27">
        <f>IFERROR(VLOOKUP($D3907,BankOpTbl,4,0),"")</f>
        <v>0</v>
      </c>
      <c r="X3907" s="27">
        <f>IF($E3907="","",IFERROR(VLOOKUP($E3907,BankTbl,4,0),""))</f>
        <v>0</v>
      </c>
      <c r="Y3907" s="27">
        <f>IF($F3907="","",IFERROR(VLOOKUP($F3907,BankTbl,4,0),""))</f>
        <v>0</v>
      </c>
      <c r="Z3907" s="27">
        <f>IF($B3907="","",IF($V3907="PICK",LEFT($N3907,5),IF($V3907="FIXED",$W3907,IF($V3907="CODE",$H3907,""))))</f>
        <v>0</v>
      </c>
    </row>
    <row r="3908" spans="1:26" ht="21" customHeight="1">
      <c r="A3908" s="27">
        <f>IF($B3908="","",COUNTA($B$13:$B3908))</f>
        <v>0</v>
      </c>
      <c r="B3908" s="28"/>
      <c r="C3908" s="28"/>
      <c r="D3908" s="29"/>
      <c r="E3908" s="29"/>
      <c r="F3908" s="29"/>
      <c r="G3908" s="28"/>
      <c r="H3908" s="28"/>
      <c r="I3908" s="30">
        <f>IF($H3908="","",IFERROR(VLOOKUP($H3908,AcctTbl,2,0),"کد ناشناخته"))</f>
        <v>0</v>
      </c>
      <c r="J3908" s="27">
        <f>IF($H3908="","",IFERROR(VLOOKUP($H3908,AcctTbl,3,0),""))</f>
        <v>0</v>
      </c>
      <c r="K3908" s="29"/>
      <c r="L3908" s="28"/>
      <c r="M3908" s="31"/>
      <c r="N3908" s="29"/>
      <c r="O3908" s="32">
        <f>IF($B3908="",0,IF($U3908="IN",N($M3908),0))</f>
        <v>0</v>
      </c>
      <c r="P3908" s="32">
        <f>IF($B3908="",0,IF(OR($U3908="OUT",$U3908="TRF"),N($M3908),0))</f>
        <v>0</v>
      </c>
      <c r="Q3908" s="32">
        <f>IF($B3908="",0,IF(OR($U3908="OUT",$U3908="TRF"),N($M3908),0))</f>
        <v>0</v>
      </c>
      <c r="R3908" s="32">
        <f>IF($B3908="",0,IF($U3908="IN",N($M3908),0))</f>
        <v>0</v>
      </c>
      <c r="S3908" s="33">
        <f>IF($B3908="","",IF($M3908="","⚠ مبلغ",IF($E3908="","⚠ بانک عامل",IF(AND($U3908="TRF",$F3908=""),"⚠ بانک مقصد",IF(AND($V3908&lt;&gt;"NONE",$V3908&lt;&gt;"",$Z3908=""),"⚠ طرف حساب","✓")))))</f>
        <v>0</v>
      </c>
      <c r="T3908" s="29"/>
      <c r="U3908" s="27">
        <f>IFERROR(VLOOKUP($D3908,BankOpTbl,2,0),"")</f>
        <v>0</v>
      </c>
      <c r="V3908" s="27">
        <f>IFERROR(VLOOKUP($D3908,BankOpTbl,3,0),"")</f>
        <v>0</v>
      </c>
      <c r="W3908" s="27">
        <f>IFERROR(VLOOKUP($D3908,BankOpTbl,4,0),"")</f>
        <v>0</v>
      </c>
      <c r="X3908" s="27">
        <f>IF($E3908="","",IFERROR(VLOOKUP($E3908,BankTbl,4,0),""))</f>
        <v>0</v>
      </c>
      <c r="Y3908" s="27">
        <f>IF($F3908="","",IFERROR(VLOOKUP($F3908,BankTbl,4,0),""))</f>
        <v>0</v>
      </c>
      <c r="Z3908" s="27">
        <f>IF($B3908="","",IF($V3908="PICK",LEFT($N3908,5),IF($V3908="FIXED",$W3908,IF($V3908="CODE",$H3908,""))))</f>
        <v>0</v>
      </c>
    </row>
    <row r="3909" spans="1:26" ht="21" customHeight="1">
      <c r="A3909" s="27">
        <f>IF($B3909="","",COUNTA($B$13:$B3909))</f>
        <v>0</v>
      </c>
      <c r="B3909" s="28"/>
      <c r="C3909" s="28"/>
      <c r="D3909" s="29"/>
      <c r="E3909" s="29"/>
      <c r="F3909" s="29"/>
      <c r="G3909" s="28"/>
      <c r="H3909" s="28"/>
      <c r="I3909" s="30">
        <f>IF($H3909="","",IFERROR(VLOOKUP($H3909,AcctTbl,2,0),"کد ناشناخته"))</f>
        <v>0</v>
      </c>
      <c r="J3909" s="27">
        <f>IF($H3909="","",IFERROR(VLOOKUP($H3909,AcctTbl,3,0),""))</f>
        <v>0</v>
      </c>
      <c r="K3909" s="29"/>
      <c r="L3909" s="28"/>
      <c r="M3909" s="31"/>
      <c r="N3909" s="29"/>
      <c r="O3909" s="32">
        <f>IF($B3909="",0,IF($U3909="IN",N($M3909),0))</f>
        <v>0</v>
      </c>
      <c r="P3909" s="32">
        <f>IF($B3909="",0,IF(OR($U3909="OUT",$U3909="TRF"),N($M3909),0))</f>
        <v>0</v>
      </c>
      <c r="Q3909" s="32">
        <f>IF($B3909="",0,IF(OR($U3909="OUT",$U3909="TRF"),N($M3909),0))</f>
        <v>0</v>
      </c>
      <c r="R3909" s="32">
        <f>IF($B3909="",0,IF($U3909="IN",N($M3909),0))</f>
        <v>0</v>
      </c>
      <c r="S3909" s="33">
        <f>IF($B3909="","",IF($M3909="","⚠ مبلغ",IF($E3909="","⚠ بانک عامل",IF(AND($U3909="TRF",$F3909=""),"⚠ بانک مقصد",IF(AND($V3909&lt;&gt;"NONE",$V3909&lt;&gt;"",$Z3909=""),"⚠ طرف حساب","✓")))))</f>
        <v>0</v>
      </c>
      <c r="T3909" s="29"/>
      <c r="U3909" s="27">
        <f>IFERROR(VLOOKUP($D3909,BankOpTbl,2,0),"")</f>
        <v>0</v>
      </c>
      <c r="V3909" s="27">
        <f>IFERROR(VLOOKUP($D3909,BankOpTbl,3,0),"")</f>
        <v>0</v>
      </c>
      <c r="W3909" s="27">
        <f>IFERROR(VLOOKUP($D3909,BankOpTbl,4,0),"")</f>
        <v>0</v>
      </c>
      <c r="X3909" s="27">
        <f>IF($E3909="","",IFERROR(VLOOKUP($E3909,BankTbl,4,0),""))</f>
        <v>0</v>
      </c>
      <c r="Y3909" s="27">
        <f>IF($F3909="","",IFERROR(VLOOKUP($F3909,BankTbl,4,0),""))</f>
        <v>0</v>
      </c>
      <c r="Z3909" s="27">
        <f>IF($B3909="","",IF($V3909="PICK",LEFT($N3909,5),IF($V3909="FIXED",$W3909,IF($V3909="CODE",$H3909,""))))</f>
        <v>0</v>
      </c>
    </row>
    <row r="3910" spans="1:26" ht="21" customHeight="1">
      <c r="A3910" s="27">
        <f>IF($B3910="","",COUNTA($B$13:$B3910))</f>
        <v>0</v>
      </c>
      <c r="B3910" s="28"/>
      <c r="C3910" s="28"/>
      <c r="D3910" s="29"/>
      <c r="E3910" s="29"/>
      <c r="F3910" s="29"/>
      <c r="G3910" s="28"/>
      <c r="H3910" s="28"/>
      <c r="I3910" s="30">
        <f>IF($H3910="","",IFERROR(VLOOKUP($H3910,AcctTbl,2,0),"کد ناشناخته"))</f>
        <v>0</v>
      </c>
      <c r="J3910" s="27">
        <f>IF($H3910="","",IFERROR(VLOOKUP($H3910,AcctTbl,3,0),""))</f>
        <v>0</v>
      </c>
      <c r="K3910" s="29"/>
      <c r="L3910" s="28"/>
      <c r="M3910" s="31"/>
      <c r="N3910" s="29"/>
      <c r="O3910" s="32">
        <f>IF($B3910="",0,IF($U3910="IN",N($M3910),0))</f>
        <v>0</v>
      </c>
      <c r="P3910" s="32">
        <f>IF($B3910="",0,IF(OR($U3910="OUT",$U3910="TRF"),N($M3910),0))</f>
        <v>0</v>
      </c>
      <c r="Q3910" s="32">
        <f>IF($B3910="",0,IF(OR($U3910="OUT",$U3910="TRF"),N($M3910),0))</f>
        <v>0</v>
      </c>
      <c r="R3910" s="32">
        <f>IF($B3910="",0,IF($U3910="IN",N($M3910),0))</f>
        <v>0</v>
      </c>
      <c r="S3910" s="33">
        <f>IF($B3910="","",IF($M3910="","⚠ مبلغ",IF($E3910="","⚠ بانک عامل",IF(AND($U3910="TRF",$F3910=""),"⚠ بانک مقصد",IF(AND($V3910&lt;&gt;"NONE",$V3910&lt;&gt;"",$Z3910=""),"⚠ طرف حساب","✓")))))</f>
        <v>0</v>
      </c>
      <c r="T3910" s="29"/>
      <c r="U3910" s="27">
        <f>IFERROR(VLOOKUP($D3910,BankOpTbl,2,0),"")</f>
        <v>0</v>
      </c>
      <c r="V3910" s="27">
        <f>IFERROR(VLOOKUP($D3910,BankOpTbl,3,0),"")</f>
        <v>0</v>
      </c>
      <c r="W3910" s="27">
        <f>IFERROR(VLOOKUP($D3910,BankOpTbl,4,0),"")</f>
        <v>0</v>
      </c>
      <c r="X3910" s="27">
        <f>IF($E3910="","",IFERROR(VLOOKUP($E3910,BankTbl,4,0),""))</f>
        <v>0</v>
      </c>
      <c r="Y3910" s="27">
        <f>IF($F3910="","",IFERROR(VLOOKUP($F3910,BankTbl,4,0),""))</f>
        <v>0</v>
      </c>
      <c r="Z3910" s="27">
        <f>IF($B3910="","",IF($V3910="PICK",LEFT($N3910,5),IF($V3910="FIXED",$W3910,IF($V3910="CODE",$H3910,""))))</f>
        <v>0</v>
      </c>
    </row>
    <row r="3911" spans="1:26" ht="21" customHeight="1">
      <c r="A3911" s="27">
        <f>IF($B3911="","",COUNTA($B$13:$B3911))</f>
        <v>0</v>
      </c>
      <c r="B3911" s="28"/>
      <c r="C3911" s="28"/>
      <c r="D3911" s="29"/>
      <c r="E3911" s="29"/>
      <c r="F3911" s="29"/>
      <c r="G3911" s="28"/>
      <c r="H3911" s="28"/>
      <c r="I3911" s="30">
        <f>IF($H3911="","",IFERROR(VLOOKUP($H3911,AcctTbl,2,0),"کد ناشناخته"))</f>
        <v>0</v>
      </c>
      <c r="J3911" s="27">
        <f>IF($H3911="","",IFERROR(VLOOKUP($H3911,AcctTbl,3,0),""))</f>
        <v>0</v>
      </c>
      <c r="K3911" s="29"/>
      <c r="L3911" s="28"/>
      <c r="M3911" s="31"/>
      <c r="N3911" s="29"/>
      <c r="O3911" s="32">
        <f>IF($B3911="",0,IF($U3911="IN",N($M3911),0))</f>
        <v>0</v>
      </c>
      <c r="P3911" s="32">
        <f>IF($B3911="",0,IF(OR($U3911="OUT",$U3911="TRF"),N($M3911),0))</f>
        <v>0</v>
      </c>
      <c r="Q3911" s="32">
        <f>IF($B3911="",0,IF(OR($U3911="OUT",$U3911="TRF"),N($M3911),0))</f>
        <v>0</v>
      </c>
      <c r="R3911" s="32">
        <f>IF($B3911="",0,IF($U3911="IN",N($M3911),0))</f>
        <v>0</v>
      </c>
      <c r="S3911" s="33">
        <f>IF($B3911="","",IF($M3911="","⚠ مبلغ",IF($E3911="","⚠ بانک عامل",IF(AND($U3911="TRF",$F3911=""),"⚠ بانک مقصد",IF(AND($V3911&lt;&gt;"NONE",$V3911&lt;&gt;"",$Z3911=""),"⚠ طرف حساب","✓")))))</f>
        <v>0</v>
      </c>
      <c r="T3911" s="29"/>
      <c r="U3911" s="27">
        <f>IFERROR(VLOOKUP($D3911,BankOpTbl,2,0),"")</f>
        <v>0</v>
      </c>
      <c r="V3911" s="27">
        <f>IFERROR(VLOOKUP($D3911,BankOpTbl,3,0),"")</f>
        <v>0</v>
      </c>
      <c r="W3911" s="27">
        <f>IFERROR(VLOOKUP($D3911,BankOpTbl,4,0),"")</f>
        <v>0</v>
      </c>
      <c r="X3911" s="27">
        <f>IF($E3911="","",IFERROR(VLOOKUP($E3911,BankTbl,4,0),""))</f>
        <v>0</v>
      </c>
      <c r="Y3911" s="27">
        <f>IF($F3911="","",IFERROR(VLOOKUP($F3911,BankTbl,4,0),""))</f>
        <v>0</v>
      </c>
      <c r="Z3911" s="27">
        <f>IF($B3911="","",IF($V3911="PICK",LEFT($N3911,5),IF($V3911="FIXED",$W3911,IF($V3911="CODE",$H3911,""))))</f>
        <v>0</v>
      </c>
    </row>
    <row r="3912" spans="1:26" ht="21" customHeight="1">
      <c r="A3912" s="27">
        <f>IF($B3912="","",COUNTA($B$13:$B3912))</f>
        <v>0</v>
      </c>
      <c r="B3912" s="28"/>
      <c r="C3912" s="28"/>
      <c r="D3912" s="29"/>
      <c r="E3912" s="29"/>
      <c r="F3912" s="29"/>
      <c r="G3912" s="28"/>
      <c r="H3912" s="28"/>
      <c r="I3912" s="30">
        <f>IF($H3912="","",IFERROR(VLOOKUP($H3912,AcctTbl,2,0),"کد ناشناخته"))</f>
        <v>0</v>
      </c>
      <c r="J3912" s="27">
        <f>IF($H3912="","",IFERROR(VLOOKUP($H3912,AcctTbl,3,0),""))</f>
        <v>0</v>
      </c>
      <c r="K3912" s="29"/>
      <c r="L3912" s="28"/>
      <c r="M3912" s="31"/>
      <c r="N3912" s="29"/>
      <c r="O3912" s="32">
        <f>IF($B3912="",0,IF($U3912="IN",N($M3912),0))</f>
        <v>0</v>
      </c>
      <c r="P3912" s="32">
        <f>IF($B3912="",0,IF(OR($U3912="OUT",$U3912="TRF"),N($M3912),0))</f>
        <v>0</v>
      </c>
      <c r="Q3912" s="32">
        <f>IF($B3912="",0,IF(OR($U3912="OUT",$U3912="TRF"),N($M3912),0))</f>
        <v>0</v>
      </c>
      <c r="R3912" s="32">
        <f>IF($B3912="",0,IF($U3912="IN",N($M3912),0))</f>
        <v>0</v>
      </c>
      <c r="S3912" s="33">
        <f>IF($B3912="","",IF($M3912="","⚠ مبلغ",IF($E3912="","⚠ بانک عامل",IF(AND($U3912="TRF",$F3912=""),"⚠ بانک مقصد",IF(AND($V3912&lt;&gt;"NONE",$V3912&lt;&gt;"",$Z3912=""),"⚠ طرف حساب","✓")))))</f>
        <v>0</v>
      </c>
      <c r="T3912" s="29"/>
      <c r="U3912" s="27">
        <f>IFERROR(VLOOKUP($D3912,BankOpTbl,2,0),"")</f>
        <v>0</v>
      </c>
      <c r="V3912" s="27">
        <f>IFERROR(VLOOKUP($D3912,BankOpTbl,3,0),"")</f>
        <v>0</v>
      </c>
      <c r="W3912" s="27">
        <f>IFERROR(VLOOKUP($D3912,BankOpTbl,4,0),"")</f>
        <v>0</v>
      </c>
      <c r="X3912" s="27">
        <f>IF($E3912="","",IFERROR(VLOOKUP($E3912,BankTbl,4,0),""))</f>
        <v>0</v>
      </c>
      <c r="Y3912" s="27">
        <f>IF($F3912="","",IFERROR(VLOOKUP($F3912,BankTbl,4,0),""))</f>
        <v>0</v>
      </c>
      <c r="Z3912" s="27">
        <f>IF($B3912="","",IF($V3912="PICK",LEFT($N3912,5),IF($V3912="FIXED",$W3912,IF($V3912="CODE",$H3912,""))))</f>
        <v>0</v>
      </c>
    </row>
    <row r="3913" spans="1:26" ht="21" customHeight="1">
      <c r="A3913" s="27">
        <f>IF($B3913="","",COUNTA($B$13:$B3913))</f>
        <v>0</v>
      </c>
      <c r="B3913" s="28"/>
      <c r="C3913" s="28"/>
      <c r="D3913" s="29"/>
      <c r="E3913" s="29"/>
      <c r="F3913" s="29"/>
      <c r="G3913" s="28"/>
      <c r="H3913" s="28"/>
      <c r="I3913" s="30">
        <f>IF($H3913="","",IFERROR(VLOOKUP($H3913,AcctTbl,2,0),"کد ناشناخته"))</f>
        <v>0</v>
      </c>
      <c r="J3913" s="27">
        <f>IF($H3913="","",IFERROR(VLOOKUP($H3913,AcctTbl,3,0),""))</f>
        <v>0</v>
      </c>
      <c r="K3913" s="29"/>
      <c r="L3913" s="28"/>
      <c r="M3913" s="31"/>
      <c r="N3913" s="29"/>
      <c r="O3913" s="32">
        <f>IF($B3913="",0,IF($U3913="IN",N($M3913),0))</f>
        <v>0</v>
      </c>
      <c r="P3913" s="32">
        <f>IF($B3913="",0,IF(OR($U3913="OUT",$U3913="TRF"),N($M3913),0))</f>
        <v>0</v>
      </c>
      <c r="Q3913" s="32">
        <f>IF($B3913="",0,IF(OR($U3913="OUT",$U3913="TRF"),N($M3913),0))</f>
        <v>0</v>
      </c>
      <c r="R3913" s="32">
        <f>IF($B3913="",0,IF($U3913="IN",N($M3913),0))</f>
        <v>0</v>
      </c>
      <c r="S3913" s="33">
        <f>IF($B3913="","",IF($M3913="","⚠ مبلغ",IF($E3913="","⚠ بانک عامل",IF(AND($U3913="TRF",$F3913=""),"⚠ بانک مقصد",IF(AND($V3913&lt;&gt;"NONE",$V3913&lt;&gt;"",$Z3913=""),"⚠ طرف حساب","✓")))))</f>
        <v>0</v>
      </c>
      <c r="T3913" s="29"/>
      <c r="U3913" s="27">
        <f>IFERROR(VLOOKUP($D3913,BankOpTbl,2,0),"")</f>
        <v>0</v>
      </c>
      <c r="V3913" s="27">
        <f>IFERROR(VLOOKUP($D3913,BankOpTbl,3,0),"")</f>
        <v>0</v>
      </c>
      <c r="W3913" s="27">
        <f>IFERROR(VLOOKUP($D3913,BankOpTbl,4,0),"")</f>
        <v>0</v>
      </c>
      <c r="X3913" s="27">
        <f>IF($E3913="","",IFERROR(VLOOKUP($E3913,BankTbl,4,0),""))</f>
        <v>0</v>
      </c>
      <c r="Y3913" s="27">
        <f>IF($F3913="","",IFERROR(VLOOKUP($F3913,BankTbl,4,0),""))</f>
        <v>0</v>
      </c>
      <c r="Z3913" s="27">
        <f>IF($B3913="","",IF($V3913="PICK",LEFT($N3913,5),IF($V3913="FIXED",$W3913,IF($V3913="CODE",$H3913,""))))</f>
        <v>0</v>
      </c>
    </row>
    <row r="3914" spans="1:26" ht="21" customHeight="1">
      <c r="A3914" s="27">
        <f>IF($B3914="","",COUNTA($B$13:$B3914))</f>
        <v>0</v>
      </c>
      <c r="B3914" s="28"/>
      <c r="C3914" s="28"/>
      <c r="D3914" s="29"/>
      <c r="E3914" s="29"/>
      <c r="F3914" s="29"/>
      <c r="G3914" s="28"/>
      <c r="H3914" s="28"/>
      <c r="I3914" s="30">
        <f>IF($H3914="","",IFERROR(VLOOKUP($H3914,AcctTbl,2,0),"کد ناشناخته"))</f>
        <v>0</v>
      </c>
      <c r="J3914" s="27">
        <f>IF($H3914="","",IFERROR(VLOOKUP($H3914,AcctTbl,3,0),""))</f>
        <v>0</v>
      </c>
      <c r="K3914" s="29"/>
      <c r="L3914" s="28"/>
      <c r="M3914" s="31"/>
      <c r="N3914" s="29"/>
      <c r="O3914" s="32">
        <f>IF($B3914="",0,IF($U3914="IN",N($M3914),0))</f>
        <v>0</v>
      </c>
      <c r="P3914" s="32">
        <f>IF($B3914="",0,IF(OR($U3914="OUT",$U3914="TRF"),N($M3914),0))</f>
        <v>0</v>
      </c>
      <c r="Q3914" s="32">
        <f>IF($B3914="",0,IF(OR($U3914="OUT",$U3914="TRF"),N($M3914),0))</f>
        <v>0</v>
      </c>
      <c r="R3914" s="32">
        <f>IF($B3914="",0,IF($U3914="IN",N($M3914),0))</f>
        <v>0</v>
      </c>
      <c r="S3914" s="33">
        <f>IF($B3914="","",IF($M3914="","⚠ مبلغ",IF($E3914="","⚠ بانک عامل",IF(AND($U3914="TRF",$F3914=""),"⚠ بانک مقصد",IF(AND($V3914&lt;&gt;"NONE",$V3914&lt;&gt;"",$Z3914=""),"⚠ طرف حساب","✓")))))</f>
        <v>0</v>
      </c>
      <c r="T3914" s="29"/>
      <c r="U3914" s="27">
        <f>IFERROR(VLOOKUP($D3914,BankOpTbl,2,0),"")</f>
        <v>0</v>
      </c>
      <c r="V3914" s="27">
        <f>IFERROR(VLOOKUP($D3914,BankOpTbl,3,0),"")</f>
        <v>0</v>
      </c>
      <c r="W3914" s="27">
        <f>IFERROR(VLOOKUP($D3914,BankOpTbl,4,0),"")</f>
        <v>0</v>
      </c>
      <c r="X3914" s="27">
        <f>IF($E3914="","",IFERROR(VLOOKUP($E3914,BankTbl,4,0),""))</f>
        <v>0</v>
      </c>
      <c r="Y3914" s="27">
        <f>IF($F3914="","",IFERROR(VLOOKUP($F3914,BankTbl,4,0),""))</f>
        <v>0</v>
      </c>
      <c r="Z3914" s="27">
        <f>IF($B3914="","",IF($V3914="PICK",LEFT($N3914,5),IF($V3914="FIXED",$W3914,IF($V3914="CODE",$H3914,""))))</f>
        <v>0</v>
      </c>
    </row>
    <row r="3915" spans="1:26" ht="21" customHeight="1">
      <c r="A3915" s="27">
        <f>IF($B3915="","",COUNTA($B$13:$B3915))</f>
        <v>0</v>
      </c>
      <c r="B3915" s="28"/>
      <c r="C3915" s="28"/>
      <c r="D3915" s="29"/>
      <c r="E3915" s="29"/>
      <c r="F3915" s="29"/>
      <c r="G3915" s="28"/>
      <c r="H3915" s="28"/>
      <c r="I3915" s="30">
        <f>IF($H3915="","",IFERROR(VLOOKUP($H3915,AcctTbl,2,0),"کد ناشناخته"))</f>
        <v>0</v>
      </c>
      <c r="J3915" s="27">
        <f>IF($H3915="","",IFERROR(VLOOKUP($H3915,AcctTbl,3,0),""))</f>
        <v>0</v>
      </c>
      <c r="K3915" s="29"/>
      <c r="L3915" s="28"/>
      <c r="M3915" s="31"/>
      <c r="N3915" s="29"/>
      <c r="O3915" s="32">
        <f>IF($B3915="",0,IF($U3915="IN",N($M3915),0))</f>
        <v>0</v>
      </c>
      <c r="P3915" s="32">
        <f>IF($B3915="",0,IF(OR($U3915="OUT",$U3915="TRF"),N($M3915),0))</f>
        <v>0</v>
      </c>
      <c r="Q3915" s="32">
        <f>IF($B3915="",0,IF(OR($U3915="OUT",$U3915="TRF"),N($M3915),0))</f>
        <v>0</v>
      </c>
      <c r="R3915" s="32">
        <f>IF($B3915="",0,IF($U3915="IN",N($M3915),0))</f>
        <v>0</v>
      </c>
      <c r="S3915" s="33">
        <f>IF($B3915="","",IF($M3915="","⚠ مبلغ",IF($E3915="","⚠ بانک عامل",IF(AND($U3915="TRF",$F3915=""),"⚠ بانک مقصد",IF(AND($V3915&lt;&gt;"NONE",$V3915&lt;&gt;"",$Z3915=""),"⚠ طرف حساب","✓")))))</f>
        <v>0</v>
      </c>
      <c r="T3915" s="29"/>
      <c r="U3915" s="27">
        <f>IFERROR(VLOOKUP($D3915,BankOpTbl,2,0),"")</f>
        <v>0</v>
      </c>
      <c r="V3915" s="27">
        <f>IFERROR(VLOOKUP($D3915,BankOpTbl,3,0),"")</f>
        <v>0</v>
      </c>
      <c r="W3915" s="27">
        <f>IFERROR(VLOOKUP($D3915,BankOpTbl,4,0),"")</f>
        <v>0</v>
      </c>
      <c r="X3915" s="27">
        <f>IF($E3915="","",IFERROR(VLOOKUP($E3915,BankTbl,4,0),""))</f>
        <v>0</v>
      </c>
      <c r="Y3915" s="27">
        <f>IF($F3915="","",IFERROR(VLOOKUP($F3915,BankTbl,4,0),""))</f>
        <v>0</v>
      </c>
      <c r="Z3915" s="27">
        <f>IF($B3915="","",IF($V3915="PICK",LEFT($N3915,5),IF($V3915="FIXED",$W3915,IF($V3915="CODE",$H3915,""))))</f>
        <v>0</v>
      </c>
    </row>
    <row r="3916" spans="1:26" ht="21" customHeight="1">
      <c r="A3916" s="27">
        <f>IF($B3916="","",COUNTA($B$13:$B3916))</f>
        <v>0</v>
      </c>
      <c r="B3916" s="28"/>
      <c r="C3916" s="28"/>
      <c r="D3916" s="29"/>
      <c r="E3916" s="29"/>
      <c r="F3916" s="29"/>
      <c r="G3916" s="28"/>
      <c r="H3916" s="28"/>
      <c r="I3916" s="30">
        <f>IF($H3916="","",IFERROR(VLOOKUP($H3916,AcctTbl,2,0),"کد ناشناخته"))</f>
        <v>0</v>
      </c>
      <c r="J3916" s="27">
        <f>IF($H3916="","",IFERROR(VLOOKUP($H3916,AcctTbl,3,0),""))</f>
        <v>0</v>
      </c>
      <c r="K3916" s="29"/>
      <c r="L3916" s="28"/>
      <c r="M3916" s="31"/>
      <c r="N3916" s="29"/>
      <c r="O3916" s="32">
        <f>IF($B3916="",0,IF($U3916="IN",N($M3916),0))</f>
        <v>0</v>
      </c>
      <c r="P3916" s="32">
        <f>IF($B3916="",0,IF(OR($U3916="OUT",$U3916="TRF"),N($M3916),0))</f>
        <v>0</v>
      </c>
      <c r="Q3916" s="32">
        <f>IF($B3916="",0,IF(OR($U3916="OUT",$U3916="TRF"),N($M3916),0))</f>
        <v>0</v>
      </c>
      <c r="R3916" s="32">
        <f>IF($B3916="",0,IF($U3916="IN",N($M3916),0))</f>
        <v>0</v>
      </c>
      <c r="S3916" s="33">
        <f>IF($B3916="","",IF($M3916="","⚠ مبلغ",IF($E3916="","⚠ بانک عامل",IF(AND($U3916="TRF",$F3916=""),"⚠ بانک مقصد",IF(AND($V3916&lt;&gt;"NONE",$V3916&lt;&gt;"",$Z3916=""),"⚠ طرف حساب","✓")))))</f>
        <v>0</v>
      </c>
      <c r="T3916" s="29"/>
      <c r="U3916" s="27">
        <f>IFERROR(VLOOKUP($D3916,BankOpTbl,2,0),"")</f>
        <v>0</v>
      </c>
      <c r="V3916" s="27">
        <f>IFERROR(VLOOKUP($D3916,BankOpTbl,3,0),"")</f>
        <v>0</v>
      </c>
      <c r="W3916" s="27">
        <f>IFERROR(VLOOKUP($D3916,BankOpTbl,4,0),"")</f>
        <v>0</v>
      </c>
      <c r="X3916" s="27">
        <f>IF($E3916="","",IFERROR(VLOOKUP($E3916,BankTbl,4,0),""))</f>
        <v>0</v>
      </c>
      <c r="Y3916" s="27">
        <f>IF($F3916="","",IFERROR(VLOOKUP($F3916,BankTbl,4,0),""))</f>
        <v>0</v>
      </c>
      <c r="Z3916" s="27">
        <f>IF($B3916="","",IF($V3916="PICK",LEFT($N3916,5),IF($V3916="FIXED",$W3916,IF($V3916="CODE",$H3916,""))))</f>
        <v>0</v>
      </c>
    </row>
    <row r="3917" spans="1:26" ht="21" customHeight="1">
      <c r="A3917" s="27">
        <f>IF($B3917="","",COUNTA($B$13:$B3917))</f>
        <v>0</v>
      </c>
      <c r="B3917" s="28"/>
      <c r="C3917" s="28"/>
      <c r="D3917" s="29"/>
      <c r="E3917" s="29"/>
      <c r="F3917" s="29"/>
      <c r="G3917" s="28"/>
      <c r="H3917" s="28"/>
      <c r="I3917" s="30">
        <f>IF($H3917="","",IFERROR(VLOOKUP($H3917,AcctTbl,2,0),"کد ناشناخته"))</f>
        <v>0</v>
      </c>
      <c r="J3917" s="27">
        <f>IF($H3917="","",IFERROR(VLOOKUP($H3917,AcctTbl,3,0),""))</f>
        <v>0</v>
      </c>
      <c r="K3917" s="29"/>
      <c r="L3917" s="28"/>
      <c r="M3917" s="31"/>
      <c r="N3917" s="29"/>
      <c r="O3917" s="32">
        <f>IF($B3917="",0,IF($U3917="IN",N($M3917),0))</f>
        <v>0</v>
      </c>
      <c r="P3917" s="32">
        <f>IF($B3917="",0,IF(OR($U3917="OUT",$U3917="TRF"),N($M3917),0))</f>
        <v>0</v>
      </c>
      <c r="Q3917" s="32">
        <f>IF($B3917="",0,IF(OR($U3917="OUT",$U3917="TRF"),N($M3917),0))</f>
        <v>0</v>
      </c>
      <c r="R3917" s="32">
        <f>IF($B3917="",0,IF($U3917="IN",N($M3917),0))</f>
        <v>0</v>
      </c>
      <c r="S3917" s="33">
        <f>IF($B3917="","",IF($M3917="","⚠ مبلغ",IF($E3917="","⚠ بانک عامل",IF(AND($U3917="TRF",$F3917=""),"⚠ بانک مقصد",IF(AND($V3917&lt;&gt;"NONE",$V3917&lt;&gt;"",$Z3917=""),"⚠ طرف حساب","✓")))))</f>
        <v>0</v>
      </c>
      <c r="T3917" s="29"/>
      <c r="U3917" s="27">
        <f>IFERROR(VLOOKUP($D3917,BankOpTbl,2,0),"")</f>
        <v>0</v>
      </c>
      <c r="V3917" s="27">
        <f>IFERROR(VLOOKUP($D3917,BankOpTbl,3,0),"")</f>
        <v>0</v>
      </c>
      <c r="W3917" s="27">
        <f>IFERROR(VLOOKUP($D3917,BankOpTbl,4,0),"")</f>
        <v>0</v>
      </c>
      <c r="X3917" s="27">
        <f>IF($E3917="","",IFERROR(VLOOKUP($E3917,BankTbl,4,0),""))</f>
        <v>0</v>
      </c>
      <c r="Y3917" s="27">
        <f>IF($F3917="","",IFERROR(VLOOKUP($F3917,BankTbl,4,0),""))</f>
        <v>0</v>
      </c>
      <c r="Z3917" s="27">
        <f>IF($B3917="","",IF($V3917="PICK",LEFT($N3917,5),IF($V3917="FIXED",$W3917,IF($V3917="CODE",$H3917,""))))</f>
        <v>0</v>
      </c>
    </row>
    <row r="3918" spans="1:26" ht="21" customHeight="1">
      <c r="A3918" s="27">
        <f>IF($B3918="","",COUNTA($B$13:$B3918))</f>
        <v>0</v>
      </c>
      <c r="B3918" s="28"/>
      <c r="C3918" s="28"/>
      <c r="D3918" s="29"/>
      <c r="E3918" s="29"/>
      <c r="F3918" s="29"/>
      <c r="G3918" s="28"/>
      <c r="H3918" s="28"/>
      <c r="I3918" s="30">
        <f>IF($H3918="","",IFERROR(VLOOKUP($H3918,AcctTbl,2,0),"کد ناشناخته"))</f>
        <v>0</v>
      </c>
      <c r="J3918" s="27">
        <f>IF($H3918="","",IFERROR(VLOOKUP($H3918,AcctTbl,3,0),""))</f>
        <v>0</v>
      </c>
      <c r="K3918" s="29"/>
      <c r="L3918" s="28"/>
      <c r="M3918" s="31"/>
      <c r="N3918" s="29"/>
      <c r="O3918" s="32">
        <f>IF($B3918="",0,IF($U3918="IN",N($M3918),0))</f>
        <v>0</v>
      </c>
      <c r="P3918" s="32">
        <f>IF($B3918="",0,IF(OR($U3918="OUT",$U3918="TRF"),N($M3918),0))</f>
        <v>0</v>
      </c>
      <c r="Q3918" s="32">
        <f>IF($B3918="",0,IF(OR($U3918="OUT",$U3918="TRF"),N($M3918),0))</f>
        <v>0</v>
      </c>
      <c r="R3918" s="32">
        <f>IF($B3918="",0,IF($U3918="IN",N($M3918),0))</f>
        <v>0</v>
      </c>
      <c r="S3918" s="33">
        <f>IF($B3918="","",IF($M3918="","⚠ مبلغ",IF($E3918="","⚠ بانک عامل",IF(AND($U3918="TRF",$F3918=""),"⚠ بانک مقصد",IF(AND($V3918&lt;&gt;"NONE",$V3918&lt;&gt;"",$Z3918=""),"⚠ طرف حساب","✓")))))</f>
        <v>0</v>
      </c>
      <c r="T3918" s="29"/>
      <c r="U3918" s="27">
        <f>IFERROR(VLOOKUP($D3918,BankOpTbl,2,0),"")</f>
        <v>0</v>
      </c>
      <c r="V3918" s="27">
        <f>IFERROR(VLOOKUP($D3918,BankOpTbl,3,0),"")</f>
        <v>0</v>
      </c>
      <c r="W3918" s="27">
        <f>IFERROR(VLOOKUP($D3918,BankOpTbl,4,0),"")</f>
        <v>0</v>
      </c>
      <c r="X3918" s="27">
        <f>IF($E3918="","",IFERROR(VLOOKUP($E3918,BankTbl,4,0),""))</f>
        <v>0</v>
      </c>
      <c r="Y3918" s="27">
        <f>IF($F3918="","",IFERROR(VLOOKUP($F3918,BankTbl,4,0),""))</f>
        <v>0</v>
      </c>
      <c r="Z3918" s="27">
        <f>IF($B3918="","",IF($V3918="PICK",LEFT($N3918,5),IF($V3918="FIXED",$W3918,IF($V3918="CODE",$H3918,""))))</f>
        <v>0</v>
      </c>
    </row>
    <row r="3919" spans="1:26" ht="21" customHeight="1">
      <c r="A3919" s="27">
        <f>IF($B3919="","",COUNTA($B$13:$B3919))</f>
        <v>0</v>
      </c>
      <c r="B3919" s="28"/>
      <c r="C3919" s="28"/>
      <c r="D3919" s="29"/>
      <c r="E3919" s="29"/>
      <c r="F3919" s="29"/>
      <c r="G3919" s="28"/>
      <c r="H3919" s="28"/>
      <c r="I3919" s="30">
        <f>IF($H3919="","",IFERROR(VLOOKUP($H3919,AcctTbl,2,0),"کد ناشناخته"))</f>
        <v>0</v>
      </c>
      <c r="J3919" s="27">
        <f>IF($H3919="","",IFERROR(VLOOKUP($H3919,AcctTbl,3,0),""))</f>
        <v>0</v>
      </c>
      <c r="K3919" s="29"/>
      <c r="L3919" s="28"/>
      <c r="M3919" s="31"/>
      <c r="N3919" s="29"/>
      <c r="O3919" s="32">
        <f>IF($B3919="",0,IF($U3919="IN",N($M3919),0))</f>
        <v>0</v>
      </c>
      <c r="P3919" s="32">
        <f>IF($B3919="",0,IF(OR($U3919="OUT",$U3919="TRF"),N($M3919),0))</f>
        <v>0</v>
      </c>
      <c r="Q3919" s="32">
        <f>IF($B3919="",0,IF(OR($U3919="OUT",$U3919="TRF"),N($M3919),0))</f>
        <v>0</v>
      </c>
      <c r="R3919" s="32">
        <f>IF($B3919="",0,IF($U3919="IN",N($M3919),0))</f>
        <v>0</v>
      </c>
      <c r="S3919" s="33">
        <f>IF($B3919="","",IF($M3919="","⚠ مبلغ",IF($E3919="","⚠ بانک عامل",IF(AND($U3919="TRF",$F3919=""),"⚠ بانک مقصد",IF(AND($V3919&lt;&gt;"NONE",$V3919&lt;&gt;"",$Z3919=""),"⚠ طرف حساب","✓")))))</f>
        <v>0</v>
      </c>
      <c r="T3919" s="29"/>
      <c r="U3919" s="27">
        <f>IFERROR(VLOOKUP($D3919,BankOpTbl,2,0),"")</f>
        <v>0</v>
      </c>
      <c r="V3919" s="27">
        <f>IFERROR(VLOOKUP($D3919,BankOpTbl,3,0),"")</f>
        <v>0</v>
      </c>
      <c r="W3919" s="27">
        <f>IFERROR(VLOOKUP($D3919,BankOpTbl,4,0),"")</f>
        <v>0</v>
      </c>
      <c r="X3919" s="27">
        <f>IF($E3919="","",IFERROR(VLOOKUP($E3919,BankTbl,4,0),""))</f>
        <v>0</v>
      </c>
      <c r="Y3919" s="27">
        <f>IF($F3919="","",IFERROR(VLOOKUP($F3919,BankTbl,4,0),""))</f>
        <v>0</v>
      </c>
      <c r="Z3919" s="27">
        <f>IF($B3919="","",IF($V3919="PICK",LEFT($N3919,5),IF($V3919="FIXED",$W3919,IF($V3919="CODE",$H3919,""))))</f>
        <v>0</v>
      </c>
    </row>
    <row r="3920" spans="1:26" ht="21" customHeight="1">
      <c r="A3920" s="27">
        <f>IF($B3920="","",COUNTA($B$13:$B3920))</f>
        <v>0</v>
      </c>
      <c r="B3920" s="28"/>
      <c r="C3920" s="28"/>
      <c r="D3920" s="29"/>
      <c r="E3920" s="29"/>
      <c r="F3920" s="29"/>
      <c r="G3920" s="28"/>
      <c r="H3920" s="28"/>
      <c r="I3920" s="30">
        <f>IF($H3920="","",IFERROR(VLOOKUP($H3920,AcctTbl,2,0),"کد ناشناخته"))</f>
        <v>0</v>
      </c>
      <c r="J3920" s="27">
        <f>IF($H3920="","",IFERROR(VLOOKUP($H3920,AcctTbl,3,0),""))</f>
        <v>0</v>
      </c>
      <c r="K3920" s="29"/>
      <c r="L3920" s="28"/>
      <c r="M3920" s="31"/>
      <c r="N3920" s="29"/>
      <c r="O3920" s="32">
        <f>IF($B3920="",0,IF($U3920="IN",N($M3920),0))</f>
        <v>0</v>
      </c>
      <c r="P3920" s="32">
        <f>IF($B3920="",0,IF(OR($U3920="OUT",$U3920="TRF"),N($M3920),0))</f>
        <v>0</v>
      </c>
      <c r="Q3920" s="32">
        <f>IF($B3920="",0,IF(OR($U3920="OUT",$U3920="TRF"),N($M3920),0))</f>
        <v>0</v>
      </c>
      <c r="R3920" s="32">
        <f>IF($B3920="",0,IF($U3920="IN",N($M3920),0))</f>
        <v>0</v>
      </c>
      <c r="S3920" s="33">
        <f>IF($B3920="","",IF($M3920="","⚠ مبلغ",IF($E3920="","⚠ بانک عامل",IF(AND($U3920="TRF",$F3920=""),"⚠ بانک مقصد",IF(AND($V3920&lt;&gt;"NONE",$V3920&lt;&gt;"",$Z3920=""),"⚠ طرف حساب","✓")))))</f>
        <v>0</v>
      </c>
      <c r="T3920" s="29"/>
      <c r="U3920" s="27">
        <f>IFERROR(VLOOKUP($D3920,BankOpTbl,2,0),"")</f>
        <v>0</v>
      </c>
      <c r="V3920" s="27">
        <f>IFERROR(VLOOKUP($D3920,BankOpTbl,3,0),"")</f>
        <v>0</v>
      </c>
      <c r="W3920" s="27">
        <f>IFERROR(VLOOKUP($D3920,BankOpTbl,4,0),"")</f>
        <v>0</v>
      </c>
      <c r="X3920" s="27">
        <f>IF($E3920="","",IFERROR(VLOOKUP($E3920,BankTbl,4,0),""))</f>
        <v>0</v>
      </c>
      <c r="Y3920" s="27">
        <f>IF($F3920="","",IFERROR(VLOOKUP($F3920,BankTbl,4,0),""))</f>
        <v>0</v>
      </c>
      <c r="Z3920" s="27">
        <f>IF($B3920="","",IF($V3920="PICK",LEFT($N3920,5),IF($V3920="FIXED",$W3920,IF($V3920="CODE",$H3920,""))))</f>
        <v>0</v>
      </c>
    </row>
    <row r="3921" spans="1:26" ht="21" customHeight="1">
      <c r="A3921" s="27">
        <f>IF($B3921="","",COUNTA($B$13:$B3921))</f>
        <v>0</v>
      </c>
      <c r="B3921" s="28"/>
      <c r="C3921" s="28"/>
      <c r="D3921" s="29"/>
      <c r="E3921" s="29"/>
      <c r="F3921" s="29"/>
      <c r="G3921" s="28"/>
      <c r="H3921" s="28"/>
      <c r="I3921" s="30">
        <f>IF($H3921="","",IFERROR(VLOOKUP($H3921,AcctTbl,2,0),"کد ناشناخته"))</f>
        <v>0</v>
      </c>
      <c r="J3921" s="27">
        <f>IF($H3921="","",IFERROR(VLOOKUP($H3921,AcctTbl,3,0),""))</f>
        <v>0</v>
      </c>
      <c r="K3921" s="29"/>
      <c r="L3921" s="28"/>
      <c r="M3921" s="31"/>
      <c r="N3921" s="29"/>
      <c r="O3921" s="32">
        <f>IF($B3921="",0,IF($U3921="IN",N($M3921),0))</f>
        <v>0</v>
      </c>
      <c r="P3921" s="32">
        <f>IF($B3921="",0,IF(OR($U3921="OUT",$U3921="TRF"),N($M3921),0))</f>
        <v>0</v>
      </c>
      <c r="Q3921" s="32">
        <f>IF($B3921="",0,IF(OR($U3921="OUT",$U3921="TRF"),N($M3921),0))</f>
        <v>0</v>
      </c>
      <c r="R3921" s="32">
        <f>IF($B3921="",0,IF($U3921="IN",N($M3921),0))</f>
        <v>0</v>
      </c>
      <c r="S3921" s="33">
        <f>IF($B3921="","",IF($M3921="","⚠ مبلغ",IF($E3921="","⚠ بانک عامل",IF(AND($U3921="TRF",$F3921=""),"⚠ بانک مقصد",IF(AND($V3921&lt;&gt;"NONE",$V3921&lt;&gt;"",$Z3921=""),"⚠ طرف حساب","✓")))))</f>
        <v>0</v>
      </c>
      <c r="T3921" s="29"/>
      <c r="U3921" s="27">
        <f>IFERROR(VLOOKUP($D3921,BankOpTbl,2,0),"")</f>
        <v>0</v>
      </c>
      <c r="V3921" s="27">
        <f>IFERROR(VLOOKUP($D3921,BankOpTbl,3,0),"")</f>
        <v>0</v>
      </c>
      <c r="W3921" s="27">
        <f>IFERROR(VLOOKUP($D3921,BankOpTbl,4,0),"")</f>
        <v>0</v>
      </c>
      <c r="X3921" s="27">
        <f>IF($E3921="","",IFERROR(VLOOKUP($E3921,BankTbl,4,0),""))</f>
        <v>0</v>
      </c>
      <c r="Y3921" s="27">
        <f>IF($F3921="","",IFERROR(VLOOKUP($F3921,BankTbl,4,0),""))</f>
        <v>0</v>
      </c>
      <c r="Z3921" s="27">
        <f>IF($B3921="","",IF($V3921="PICK",LEFT($N3921,5),IF($V3921="FIXED",$W3921,IF($V3921="CODE",$H3921,""))))</f>
        <v>0</v>
      </c>
    </row>
    <row r="3922" spans="1:26" ht="21" customHeight="1">
      <c r="A3922" s="27">
        <f>IF($B3922="","",COUNTA($B$13:$B3922))</f>
        <v>0</v>
      </c>
      <c r="B3922" s="28"/>
      <c r="C3922" s="28"/>
      <c r="D3922" s="29"/>
      <c r="E3922" s="29"/>
      <c r="F3922" s="29"/>
      <c r="G3922" s="28"/>
      <c r="H3922" s="28"/>
      <c r="I3922" s="30">
        <f>IF($H3922="","",IFERROR(VLOOKUP($H3922,AcctTbl,2,0),"کد ناشناخته"))</f>
        <v>0</v>
      </c>
      <c r="J3922" s="27">
        <f>IF($H3922="","",IFERROR(VLOOKUP($H3922,AcctTbl,3,0),""))</f>
        <v>0</v>
      </c>
      <c r="K3922" s="29"/>
      <c r="L3922" s="28"/>
      <c r="M3922" s="31"/>
      <c r="N3922" s="29"/>
      <c r="O3922" s="32">
        <f>IF($B3922="",0,IF($U3922="IN",N($M3922),0))</f>
        <v>0</v>
      </c>
      <c r="P3922" s="32">
        <f>IF($B3922="",0,IF(OR($U3922="OUT",$U3922="TRF"),N($M3922),0))</f>
        <v>0</v>
      </c>
      <c r="Q3922" s="32">
        <f>IF($B3922="",0,IF(OR($U3922="OUT",$U3922="TRF"),N($M3922),0))</f>
        <v>0</v>
      </c>
      <c r="R3922" s="32">
        <f>IF($B3922="",0,IF($U3922="IN",N($M3922),0))</f>
        <v>0</v>
      </c>
      <c r="S3922" s="33">
        <f>IF($B3922="","",IF($M3922="","⚠ مبلغ",IF($E3922="","⚠ بانک عامل",IF(AND($U3922="TRF",$F3922=""),"⚠ بانک مقصد",IF(AND($V3922&lt;&gt;"NONE",$V3922&lt;&gt;"",$Z3922=""),"⚠ طرف حساب","✓")))))</f>
        <v>0</v>
      </c>
      <c r="T3922" s="29"/>
      <c r="U3922" s="27">
        <f>IFERROR(VLOOKUP($D3922,BankOpTbl,2,0),"")</f>
        <v>0</v>
      </c>
      <c r="V3922" s="27">
        <f>IFERROR(VLOOKUP($D3922,BankOpTbl,3,0),"")</f>
        <v>0</v>
      </c>
      <c r="W3922" s="27">
        <f>IFERROR(VLOOKUP($D3922,BankOpTbl,4,0),"")</f>
        <v>0</v>
      </c>
      <c r="X3922" s="27">
        <f>IF($E3922="","",IFERROR(VLOOKUP($E3922,BankTbl,4,0),""))</f>
        <v>0</v>
      </c>
      <c r="Y3922" s="27">
        <f>IF($F3922="","",IFERROR(VLOOKUP($F3922,BankTbl,4,0),""))</f>
        <v>0</v>
      </c>
      <c r="Z3922" s="27">
        <f>IF($B3922="","",IF($V3922="PICK",LEFT($N3922,5),IF($V3922="FIXED",$W3922,IF($V3922="CODE",$H3922,""))))</f>
        <v>0</v>
      </c>
    </row>
    <row r="3923" spans="1:26" ht="21" customHeight="1">
      <c r="A3923" s="27">
        <f>IF($B3923="","",COUNTA($B$13:$B3923))</f>
        <v>0</v>
      </c>
      <c r="B3923" s="28"/>
      <c r="C3923" s="28"/>
      <c r="D3923" s="29"/>
      <c r="E3923" s="29"/>
      <c r="F3923" s="29"/>
      <c r="G3923" s="28"/>
      <c r="H3923" s="28"/>
      <c r="I3923" s="30">
        <f>IF($H3923="","",IFERROR(VLOOKUP($H3923,AcctTbl,2,0),"کد ناشناخته"))</f>
        <v>0</v>
      </c>
      <c r="J3923" s="27">
        <f>IF($H3923="","",IFERROR(VLOOKUP($H3923,AcctTbl,3,0),""))</f>
        <v>0</v>
      </c>
      <c r="K3923" s="29"/>
      <c r="L3923" s="28"/>
      <c r="M3923" s="31"/>
      <c r="N3923" s="29"/>
      <c r="O3923" s="32">
        <f>IF($B3923="",0,IF($U3923="IN",N($M3923),0))</f>
        <v>0</v>
      </c>
      <c r="P3923" s="32">
        <f>IF($B3923="",0,IF(OR($U3923="OUT",$U3923="TRF"),N($M3923),0))</f>
        <v>0</v>
      </c>
      <c r="Q3923" s="32">
        <f>IF($B3923="",0,IF(OR($U3923="OUT",$U3923="TRF"),N($M3923),0))</f>
        <v>0</v>
      </c>
      <c r="R3923" s="32">
        <f>IF($B3923="",0,IF($U3923="IN",N($M3923),0))</f>
        <v>0</v>
      </c>
      <c r="S3923" s="33">
        <f>IF($B3923="","",IF($M3923="","⚠ مبلغ",IF($E3923="","⚠ بانک عامل",IF(AND($U3923="TRF",$F3923=""),"⚠ بانک مقصد",IF(AND($V3923&lt;&gt;"NONE",$V3923&lt;&gt;"",$Z3923=""),"⚠ طرف حساب","✓")))))</f>
        <v>0</v>
      </c>
      <c r="T3923" s="29"/>
      <c r="U3923" s="27">
        <f>IFERROR(VLOOKUP($D3923,BankOpTbl,2,0),"")</f>
        <v>0</v>
      </c>
      <c r="V3923" s="27">
        <f>IFERROR(VLOOKUP($D3923,BankOpTbl,3,0),"")</f>
        <v>0</v>
      </c>
      <c r="W3923" s="27">
        <f>IFERROR(VLOOKUP($D3923,BankOpTbl,4,0),"")</f>
        <v>0</v>
      </c>
      <c r="X3923" s="27">
        <f>IF($E3923="","",IFERROR(VLOOKUP($E3923,BankTbl,4,0),""))</f>
        <v>0</v>
      </c>
      <c r="Y3923" s="27">
        <f>IF($F3923="","",IFERROR(VLOOKUP($F3923,BankTbl,4,0),""))</f>
        <v>0</v>
      </c>
      <c r="Z3923" s="27">
        <f>IF($B3923="","",IF($V3923="PICK",LEFT($N3923,5),IF($V3923="FIXED",$W3923,IF($V3923="CODE",$H3923,""))))</f>
        <v>0</v>
      </c>
    </row>
    <row r="3924" spans="1:26" ht="21" customHeight="1">
      <c r="A3924" s="27">
        <f>IF($B3924="","",COUNTA($B$13:$B3924))</f>
        <v>0</v>
      </c>
      <c r="B3924" s="28"/>
      <c r="C3924" s="28"/>
      <c r="D3924" s="29"/>
      <c r="E3924" s="29"/>
      <c r="F3924" s="29"/>
      <c r="G3924" s="28"/>
      <c r="H3924" s="28"/>
      <c r="I3924" s="30">
        <f>IF($H3924="","",IFERROR(VLOOKUP($H3924,AcctTbl,2,0),"کد ناشناخته"))</f>
        <v>0</v>
      </c>
      <c r="J3924" s="27">
        <f>IF($H3924="","",IFERROR(VLOOKUP($H3924,AcctTbl,3,0),""))</f>
        <v>0</v>
      </c>
      <c r="K3924" s="29"/>
      <c r="L3924" s="28"/>
      <c r="M3924" s="31"/>
      <c r="N3924" s="29"/>
      <c r="O3924" s="32">
        <f>IF($B3924="",0,IF($U3924="IN",N($M3924),0))</f>
        <v>0</v>
      </c>
      <c r="P3924" s="32">
        <f>IF($B3924="",0,IF(OR($U3924="OUT",$U3924="TRF"),N($M3924),0))</f>
        <v>0</v>
      </c>
      <c r="Q3924" s="32">
        <f>IF($B3924="",0,IF(OR($U3924="OUT",$U3924="TRF"),N($M3924),0))</f>
        <v>0</v>
      </c>
      <c r="R3924" s="32">
        <f>IF($B3924="",0,IF($U3924="IN",N($M3924),0))</f>
        <v>0</v>
      </c>
      <c r="S3924" s="33">
        <f>IF($B3924="","",IF($M3924="","⚠ مبلغ",IF($E3924="","⚠ بانک عامل",IF(AND($U3924="TRF",$F3924=""),"⚠ بانک مقصد",IF(AND($V3924&lt;&gt;"NONE",$V3924&lt;&gt;"",$Z3924=""),"⚠ طرف حساب","✓")))))</f>
        <v>0</v>
      </c>
      <c r="T3924" s="29"/>
      <c r="U3924" s="27">
        <f>IFERROR(VLOOKUP($D3924,BankOpTbl,2,0),"")</f>
        <v>0</v>
      </c>
      <c r="V3924" s="27">
        <f>IFERROR(VLOOKUP($D3924,BankOpTbl,3,0),"")</f>
        <v>0</v>
      </c>
      <c r="W3924" s="27">
        <f>IFERROR(VLOOKUP($D3924,BankOpTbl,4,0),"")</f>
        <v>0</v>
      </c>
      <c r="X3924" s="27">
        <f>IF($E3924="","",IFERROR(VLOOKUP($E3924,BankTbl,4,0),""))</f>
        <v>0</v>
      </c>
      <c r="Y3924" s="27">
        <f>IF($F3924="","",IFERROR(VLOOKUP($F3924,BankTbl,4,0),""))</f>
        <v>0</v>
      </c>
      <c r="Z3924" s="27">
        <f>IF($B3924="","",IF($V3924="PICK",LEFT($N3924,5),IF($V3924="FIXED",$W3924,IF($V3924="CODE",$H3924,""))))</f>
        <v>0</v>
      </c>
    </row>
    <row r="3925" spans="1:26" ht="21" customHeight="1">
      <c r="A3925" s="27">
        <f>IF($B3925="","",COUNTA($B$13:$B3925))</f>
        <v>0</v>
      </c>
      <c r="B3925" s="28"/>
      <c r="C3925" s="28"/>
      <c r="D3925" s="29"/>
      <c r="E3925" s="29"/>
      <c r="F3925" s="29"/>
      <c r="G3925" s="28"/>
      <c r="H3925" s="28"/>
      <c r="I3925" s="30">
        <f>IF($H3925="","",IFERROR(VLOOKUP($H3925,AcctTbl,2,0),"کد ناشناخته"))</f>
        <v>0</v>
      </c>
      <c r="J3925" s="27">
        <f>IF($H3925="","",IFERROR(VLOOKUP($H3925,AcctTbl,3,0),""))</f>
        <v>0</v>
      </c>
      <c r="K3925" s="29"/>
      <c r="L3925" s="28"/>
      <c r="M3925" s="31"/>
      <c r="N3925" s="29"/>
      <c r="O3925" s="32">
        <f>IF($B3925="",0,IF($U3925="IN",N($M3925),0))</f>
        <v>0</v>
      </c>
      <c r="P3925" s="32">
        <f>IF($B3925="",0,IF(OR($U3925="OUT",$U3925="TRF"),N($M3925),0))</f>
        <v>0</v>
      </c>
      <c r="Q3925" s="32">
        <f>IF($B3925="",0,IF(OR($U3925="OUT",$U3925="TRF"),N($M3925),0))</f>
        <v>0</v>
      </c>
      <c r="R3925" s="32">
        <f>IF($B3925="",0,IF($U3925="IN",N($M3925),0))</f>
        <v>0</v>
      </c>
      <c r="S3925" s="33">
        <f>IF($B3925="","",IF($M3925="","⚠ مبلغ",IF($E3925="","⚠ بانک عامل",IF(AND($U3925="TRF",$F3925=""),"⚠ بانک مقصد",IF(AND($V3925&lt;&gt;"NONE",$V3925&lt;&gt;"",$Z3925=""),"⚠ طرف حساب","✓")))))</f>
        <v>0</v>
      </c>
      <c r="T3925" s="29"/>
      <c r="U3925" s="27">
        <f>IFERROR(VLOOKUP($D3925,BankOpTbl,2,0),"")</f>
        <v>0</v>
      </c>
      <c r="V3925" s="27">
        <f>IFERROR(VLOOKUP($D3925,BankOpTbl,3,0),"")</f>
        <v>0</v>
      </c>
      <c r="W3925" s="27">
        <f>IFERROR(VLOOKUP($D3925,BankOpTbl,4,0),"")</f>
        <v>0</v>
      </c>
      <c r="X3925" s="27">
        <f>IF($E3925="","",IFERROR(VLOOKUP($E3925,BankTbl,4,0),""))</f>
        <v>0</v>
      </c>
      <c r="Y3925" s="27">
        <f>IF($F3925="","",IFERROR(VLOOKUP($F3925,BankTbl,4,0),""))</f>
        <v>0</v>
      </c>
      <c r="Z3925" s="27">
        <f>IF($B3925="","",IF($V3925="PICK",LEFT($N3925,5),IF($V3925="FIXED",$W3925,IF($V3925="CODE",$H3925,""))))</f>
        <v>0</v>
      </c>
    </row>
    <row r="3926" spans="1:26" ht="21" customHeight="1">
      <c r="A3926" s="27">
        <f>IF($B3926="","",COUNTA($B$13:$B3926))</f>
        <v>0</v>
      </c>
      <c r="B3926" s="28"/>
      <c r="C3926" s="28"/>
      <c r="D3926" s="29"/>
      <c r="E3926" s="29"/>
      <c r="F3926" s="29"/>
      <c r="G3926" s="28"/>
      <c r="H3926" s="28"/>
      <c r="I3926" s="30">
        <f>IF($H3926="","",IFERROR(VLOOKUP($H3926,AcctTbl,2,0),"کد ناشناخته"))</f>
        <v>0</v>
      </c>
      <c r="J3926" s="27">
        <f>IF($H3926="","",IFERROR(VLOOKUP($H3926,AcctTbl,3,0),""))</f>
        <v>0</v>
      </c>
      <c r="K3926" s="29"/>
      <c r="L3926" s="28"/>
      <c r="M3926" s="31"/>
      <c r="N3926" s="29"/>
      <c r="O3926" s="32">
        <f>IF($B3926="",0,IF($U3926="IN",N($M3926),0))</f>
        <v>0</v>
      </c>
      <c r="P3926" s="32">
        <f>IF($B3926="",0,IF(OR($U3926="OUT",$U3926="TRF"),N($M3926),0))</f>
        <v>0</v>
      </c>
      <c r="Q3926" s="32">
        <f>IF($B3926="",0,IF(OR($U3926="OUT",$U3926="TRF"),N($M3926),0))</f>
        <v>0</v>
      </c>
      <c r="R3926" s="32">
        <f>IF($B3926="",0,IF($U3926="IN",N($M3926),0))</f>
        <v>0</v>
      </c>
      <c r="S3926" s="33">
        <f>IF($B3926="","",IF($M3926="","⚠ مبلغ",IF($E3926="","⚠ بانک عامل",IF(AND($U3926="TRF",$F3926=""),"⚠ بانک مقصد",IF(AND($V3926&lt;&gt;"NONE",$V3926&lt;&gt;"",$Z3926=""),"⚠ طرف حساب","✓")))))</f>
        <v>0</v>
      </c>
      <c r="T3926" s="29"/>
      <c r="U3926" s="27">
        <f>IFERROR(VLOOKUP($D3926,BankOpTbl,2,0),"")</f>
        <v>0</v>
      </c>
      <c r="V3926" s="27">
        <f>IFERROR(VLOOKUP($D3926,BankOpTbl,3,0),"")</f>
        <v>0</v>
      </c>
      <c r="W3926" s="27">
        <f>IFERROR(VLOOKUP($D3926,BankOpTbl,4,0),"")</f>
        <v>0</v>
      </c>
      <c r="X3926" s="27">
        <f>IF($E3926="","",IFERROR(VLOOKUP($E3926,BankTbl,4,0),""))</f>
        <v>0</v>
      </c>
      <c r="Y3926" s="27">
        <f>IF($F3926="","",IFERROR(VLOOKUP($F3926,BankTbl,4,0),""))</f>
        <v>0</v>
      </c>
      <c r="Z3926" s="27">
        <f>IF($B3926="","",IF($V3926="PICK",LEFT($N3926,5),IF($V3926="FIXED",$W3926,IF($V3926="CODE",$H3926,""))))</f>
        <v>0</v>
      </c>
    </row>
    <row r="3927" spans="1:26" ht="21" customHeight="1">
      <c r="A3927" s="27">
        <f>IF($B3927="","",COUNTA($B$13:$B3927))</f>
        <v>0</v>
      </c>
      <c r="B3927" s="28"/>
      <c r="C3927" s="28"/>
      <c r="D3927" s="29"/>
      <c r="E3927" s="29"/>
      <c r="F3927" s="29"/>
      <c r="G3927" s="28"/>
      <c r="H3927" s="28"/>
      <c r="I3927" s="30">
        <f>IF($H3927="","",IFERROR(VLOOKUP($H3927,AcctTbl,2,0),"کد ناشناخته"))</f>
        <v>0</v>
      </c>
      <c r="J3927" s="27">
        <f>IF($H3927="","",IFERROR(VLOOKUP($H3927,AcctTbl,3,0),""))</f>
        <v>0</v>
      </c>
      <c r="K3927" s="29"/>
      <c r="L3927" s="28"/>
      <c r="M3927" s="31"/>
      <c r="N3927" s="29"/>
      <c r="O3927" s="32">
        <f>IF($B3927="",0,IF($U3927="IN",N($M3927),0))</f>
        <v>0</v>
      </c>
      <c r="P3927" s="32">
        <f>IF($B3927="",0,IF(OR($U3927="OUT",$U3927="TRF"),N($M3927),0))</f>
        <v>0</v>
      </c>
      <c r="Q3927" s="32">
        <f>IF($B3927="",0,IF(OR($U3927="OUT",$U3927="TRF"),N($M3927),0))</f>
        <v>0</v>
      </c>
      <c r="R3927" s="32">
        <f>IF($B3927="",0,IF($U3927="IN",N($M3927),0))</f>
        <v>0</v>
      </c>
      <c r="S3927" s="33">
        <f>IF($B3927="","",IF($M3927="","⚠ مبلغ",IF($E3927="","⚠ بانک عامل",IF(AND($U3927="TRF",$F3927=""),"⚠ بانک مقصد",IF(AND($V3927&lt;&gt;"NONE",$V3927&lt;&gt;"",$Z3927=""),"⚠ طرف حساب","✓")))))</f>
        <v>0</v>
      </c>
      <c r="T3927" s="29"/>
      <c r="U3927" s="27">
        <f>IFERROR(VLOOKUP($D3927,BankOpTbl,2,0),"")</f>
        <v>0</v>
      </c>
      <c r="V3927" s="27">
        <f>IFERROR(VLOOKUP($D3927,BankOpTbl,3,0),"")</f>
        <v>0</v>
      </c>
      <c r="W3927" s="27">
        <f>IFERROR(VLOOKUP($D3927,BankOpTbl,4,0),"")</f>
        <v>0</v>
      </c>
      <c r="X3927" s="27">
        <f>IF($E3927="","",IFERROR(VLOOKUP($E3927,BankTbl,4,0),""))</f>
        <v>0</v>
      </c>
      <c r="Y3927" s="27">
        <f>IF($F3927="","",IFERROR(VLOOKUP($F3927,BankTbl,4,0),""))</f>
        <v>0</v>
      </c>
      <c r="Z3927" s="27">
        <f>IF($B3927="","",IF($V3927="PICK",LEFT($N3927,5),IF($V3927="FIXED",$W3927,IF($V3927="CODE",$H3927,""))))</f>
        <v>0</v>
      </c>
    </row>
    <row r="3928" spans="1:26" ht="21" customHeight="1">
      <c r="A3928" s="27">
        <f>IF($B3928="","",COUNTA($B$13:$B3928))</f>
        <v>0</v>
      </c>
      <c r="B3928" s="28"/>
      <c r="C3928" s="28"/>
      <c r="D3928" s="29"/>
      <c r="E3928" s="29"/>
      <c r="F3928" s="29"/>
      <c r="G3928" s="28"/>
      <c r="H3928" s="28"/>
      <c r="I3928" s="30">
        <f>IF($H3928="","",IFERROR(VLOOKUP($H3928,AcctTbl,2,0),"کد ناشناخته"))</f>
        <v>0</v>
      </c>
      <c r="J3928" s="27">
        <f>IF($H3928="","",IFERROR(VLOOKUP($H3928,AcctTbl,3,0),""))</f>
        <v>0</v>
      </c>
      <c r="K3928" s="29"/>
      <c r="L3928" s="28"/>
      <c r="M3928" s="31"/>
      <c r="N3928" s="29"/>
      <c r="O3928" s="32">
        <f>IF($B3928="",0,IF($U3928="IN",N($M3928),0))</f>
        <v>0</v>
      </c>
      <c r="P3928" s="32">
        <f>IF($B3928="",0,IF(OR($U3928="OUT",$U3928="TRF"),N($M3928),0))</f>
        <v>0</v>
      </c>
      <c r="Q3928" s="32">
        <f>IF($B3928="",0,IF(OR($U3928="OUT",$U3928="TRF"),N($M3928),0))</f>
        <v>0</v>
      </c>
      <c r="R3928" s="32">
        <f>IF($B3928="",0,IF($U3928="IN",N($M3928),0))</f>
        <v>0</v>
      </c>
      <c r="S3928" s="33">
        <f>IF($B3928="","",IF($M3928="","⚠ مبلغ",IF($E3928="","⚠ بانک عامل",IF(AND($U3928="TRF",$F3928=""),"⚠ بانک مقصد",IF(AND($V3928&lt;&gt;"NONE",$V3928&lt;&gt;"",$Z3928=""),"⚠ طرف حساب","✓")))))</f>
        <v>0</v>
      </c>
      <c r="T3928" s="29"/>
      <c r="U3928" s="27">
        <f>IFERROR(VLOOKUP($D3928,BankOpTbl,2,0),"")</f>
        <v>0</v>
      </c>
      <c r="V3928" s="27">
        <f>IFERROR(VLOOKUP($D3928,BankOpTbl,3,0),"")</f>
        <v>0</v>
      </c>
      <c r="W3928" s="27">
        <f>IFERROR(VLOOKUP($D3928,BankOpTbl,4,0),"")</f>
        <v>0</v>
      </c>
      <c r="X3928" s="27">
        <f>IF($E3928="","",IFERROR(VLOOKUP($E3928,BankTbl,4,0),""))</f>
        <v>0</v>
      </c>
      <c r="Y3928" s="27">
        <f>IF($F3928="","",IFERROR(VLOOKUP($F3928,BankTbl,4,0),""))</f>
        <v>0</v>
      </c>
      <c r="Z3928" s="27">
        <f>IF($B3928="","",IF($V3928="PICK",LEFT($N3928,5),IF($V3928="FIXED",$W3928,IF($V3928="CODE",$H3928,""))))</f>
        <v>0</v>
      </c>
    </row>
    <row r="3929" spans="1:26" ht="21" customHeight="1">
      <c r="A3929" s="27">
        <f>IF($B3929="","",COUNTA($B$13:$B3929))</f>
        <v>0</v>
      </c>
      <c r="B3929" s="28"/>
      <c r="C3929" s="28"/>
      <c r="D3929" s="29"/>
      <c r="E3929" s="29"/>
      <c r="F3929" s="29"/>
      <c r="G3929" s="28"/>
      <c r="H3929" s="28"/>
      <c r="I3929" s="30">
        <f>IF($H3929="","",IFERROR(VLOOKUP($H3929,AcctTbl,2,0),"کد ناشناخته"))</f>
        <v>0</v>
      </c>
      <c r="J3929" s="27">
        <f>IF($H3929="","",IFERROR(VLOOKUP($H3929,AcctTbl,3,0),""))</f>
        <v>0</v>
      </c>
      <c r="K3929" s="29"/>
      <c r="L3929" s="28"/>
      <c r="M3929" s="31"/>
      <c r="N3929" s="29"/>
      <c r="O3929" s="32">
        <f>IF($B3929="",0,IF($U3929="IN",N($M3929),0))</f>
        <v>0</v>
      </c>
      <c r="P3929" s="32">
        <f>IF($B3929="",0,IF(OR($U3929="OUT",$U3929="TRF"),N($M3929),0))</f>
        <v>0</v>
      </c>
      <c r="Q3929" s="32">
        <f>IF($B3929="",0,IF(OR($U3929="OUT",$U3929="TRF"),N($M3929),0))</f>
        <v>0</v>
      </c>
      <c r="R3929" s="32">
        <f>IF($B3929="",0,IF($U3929="IN",N($M3929),0))</f>
        <v>0</v>
      </c>
      <c r="S3929" s="33">
        <f>IF($B3929="","",IF($M3929="","⚠ مبلغ",IF($E3929="","⚠ بانک عامل",IF(AND($U3929="TRF",$F3929=""),"⚠ بانک مقصد",IF(AND($V3929&lt;&gt;"NONE",$V3929&lt;&gt;"",$Z3929=""),"⚠ طرف حساب","✓")))))</f>
        <v>0</v>
      </c>
      <c r="T3929" s="29"/>
      <c r="U3929" s="27">
        <f>IFERROR(VLOOKUP($D3929,BankOpTbl,2,0),"")</f>
        <v>0</v>
      </c>
      <c r="V3929" s="27">
        <f>IFERROR(VLOOKUP($D3929,BankOpTbl,3,0),"")</f>
        <v>0</v>
      </c>
      <c r="W3929" s="27">
        <f>IFERROR(VLOOKUP($D3929,BankOpTbl,4,0),"")</f>
        <v>0</v>
      </c>
      <c r="X3929" s="27">
        <f>IF($E3929="","",IFERROR(VLOOKUP($E3929,BankTbl,4,0),""))</f>
        <v>0</v>
      </c>
      <c r="Y3929" s="27">
        <f>IF($F3929="","",IFERROR(VLOOKUP($F3929,BankTbl,4,0),""))</f>
        <v>0</v>
      </c>
      <c r="Z3929" s="27">
        <f>IF($B3929="","",IF($V3929="PICK",LEFT($N3929,5),IF($V3929="FIXED",$W3929,IF($V3929="CODE",$H3929,""))))</f>
        <v>0</v>
      </c>
    </row>
    <row r="3930" spans="1:26" ht="21" customHeight="1">
      <c r="A3930" s="27">
        <f>IF($B3930="","",COUNTA($B$13:$B3930))</f>
        <v>0</v>
      </c>
      <c r="B3930" s="28"/>
      <c r="C3930" s="28"/>
      <c r="D3930" s="29"/>
      <c r="E3930" s="29"/>
      <c r="F3930" s="29"/>
      <c r="G3930" s="28"/>
      <c r="H3930" s="28"/>
      <c r="I3930" s="30">
        <f>IF($H3930="","",IFERROR(VLOOKUP($H3930,AcctTbl,2,0),"کد ناشناخته"))</f>
        <v>0</v>
      </c>
      <c r="J3930" s="27">
        <f>IF($H3930="","",IFERROR(VLOOKUP($H3930,AcctTbl,3,0),""))</f>
        <v>0</v>
      </c>
      <c r="K3930" s="29"/>
      <c r="L3930" s="28"/>
      <c r="M3930" s="31"/>
      <c r="N3930" s="29"/>
      <c r="O3930" s="32">
        <f>IF($B3930="",0,IF($U3930="IN",N($M3930),0))</f>
        <v>0</v>
      </c>
      <c r="P3930" s="32">
        <f>IF($B3930="",0,IF(OR($U3930="OUT",$U3930="TRF"),N($M3930),0))</f>
        <v>0</v>
      </c>
      <c r="Q3930" s="32">
        <f>IF($B3930="",0,IF(OR($U3930="OUT",$U3930="TRF"),N($M3930),0))</f>
        <v>0</v>
      </c>
      <c r="R3930" s="32">
        <f>IF($B3930="",0,IF($U3930="IN",N($M3930),0))</f>
        <v>0</v>
      </c>
      <c r="S3930" s="33">
        <f>IF($B3930="","",IF($M3930="","⚠ مبلغ",IF($E3930="","⚠ بانک عامل",IF(AND($U3930="TRF",$F3930=""),"⚠ بانک مقصد",IF(AND($V3930&lt;&gt;"NONE",$V3930&lt;&gt;"",$Z3930=""),"⚠ طرف حساب","✓")))))</f>
        <v>0</v>
      </c>
      <c r="T3930" s="29"/>
      <c r="U3930" s="27">
        <f>IFERROR(VLOOKUP($D3930,BankOpTbl,2,0),"")</f>
        <v>0</v>
      </c>
      <c r="V3930" s="27">
        <f>IFERROR(VLOOKUP($D3930,BankOpTbl,3,0),"")</f>
        <v>0</v>
      </c>
      <c r="W3930" s="27">
        <f>IFERROR(VLOOKUP($D3930,BankOpTbl,4,0),"")</f>
        <v>0</v>
      </c>
      <c r="X3930" s="27">
        <f>IF($E3930="","",IFERROR(VLOOKUP($E3930,BankTbl,4,0),""))</f>
        <v>0</v>
      </c>
      <c r="Y3930" s="27">
        <f>IF($F3930="","",IFERROR(VLOOKUP($F3930,BankTbl,4,0),""))</f>
        <v>0</v>
      </c>
      <c r="Z3930" s="27">
        <f>IF($B3930="","",IF($V3930="PICK",LEFT($N3930,5),IF($V3930="FIXED",$W3930,IF($V3930="CODE",$H3930,""))))</f>
        <v>0</v>
      </c>
    </row>
    <row r="3931" spans="1:26" ht="21" customHeight="1">
      <c r="A3931" s="27">
        <f>IF($B3931="","",COUNTA($B$13:$B3931))</f>
        <v>0</v>
      </c>
      <c r="B3931" s="28"/>
      <c r="C3931" s="28"/>
      <c r="D3931" s="29"/>
      <c r="E3931" s="29"/>
      <c r="F3931" s="29"/>
      <c r="G3931" s="28"/>
      <c r="H3931" s="28"/>
      <c r="I3931" s="30">
        <f>IF($H3931="","",IFERROR(VLOOKUP($H3931,AcctTbl,2,0),"کد ناشناخته"))</f>
        <v>0</v>
      </c>
      <c r="J3931" s="27">
        <f>IF($H3931="","",IFERROR(VLOOKUP($H3931,AcctTbl,3,0),""))</f>
        <v>0</v>
      </c>
      <c r="K3931" s="29"/>
      <c r="L3931" s="28"/>
      <c r="M3931" s="31"/>
      <c r="N3931" s="29"/>
      <c r="O3931" s="32">
        <f>IF($B3931="",0,IF($U3931="IN",N($M3931),0))</f>
        <v>0</v>
      </c>
      <c r="P3931" s="32">
        <f>IF($B3931="",0,IF(OR($U3931="OUT",$U3931="TRF"),N($M3931),0))</f>
        <v>0</v>
      </c>
      <c r="Q3931" s="32">
        <f>IF($B3931="",0,IF(OR($U3931="OUT",$U3931="TRF"),N($M3931),0))</f>
        <v>0</v>
      </c>
      <c r="R3931" s="32">
        <f>IF($B3931="",0,IF($U3931="IN",N($M3931),0))</f>
        <v>0</v>
      </c>
      <c r="S3931" s="33">
        <f>IF($B3931="","",IF($M3931="","⚠ مبلغ",IF($E3931="","⚠ بانک عامل",IF(AND($U3931="TRF",$F3931=""),"⚠ بانک مقصد",IF(AND($V3931&lt;&gt;"NONE",$V3931&lt;&gt;"",$Z3931=""),"⚠ طرف حساب","✓")))))</f>
        <v>0</v>
      </c>
      <c r="T3931" s="29"/>
      <c r="U3931" s="27">
        <f>IFERROR(VLOOKUP($D3931,BankOpTbl,2,0),"")</f>
        <v>0</v>
      </c>
      <c r="V3931" s="27">
        <f>IFERROR(VLOOKUP($D3931,BankOpTbl,3,0),"")</f>
        <v>0</v>
      </c>
      <c r="W3931" s="27">
        <f>IFERROR(VLOOKUP($D3931,BankOpTbl,4,0),"")</f>
        <v>0</v>
      </c>
      <c r="X3931" s="27">
        <f>IF($E3931="","",IFERROR(VLOOKUP($E3931,BankTbl,4,0),""))</f>
        <v>0</v>
      </c>
      <c r="Y3931" s="27">
        <f>IF($F3931="","",IFERROR(VLOOKUP($F3931,BankTbl,4,0),""))</f>
        <v>0</v>
      </c>
      <c r="Z3931" s="27">
        <f>IF($B3931="","",IF($V3931="PICK",LEFT($N3931,5),IF($V3931="FIXED",$W3931,IF($V3931="CODE",$H3931,""))))</f>
        <v>0</v>
      </c>
    </row>
    <row r="3932" spans="1:26" ht="21" customHeight="1">
      <c r="A3932" s="27">
        <f>IF($B3932="","",COUNTA($B$13:$B3932))</f>
        <v>0</v>
      </c>
      <c r="B3932" s="28"/>
      <c r="C3932" s="28"/>
      <c r="D3932" s="29"/>
      <c r="E3932" s="29"/>
      <c r="F3932" s="29"/>
      <c r="G3932" s="28"/>
      <c r="H3932" s="28"/>
      <c r="I3932" s="30">
        <f>IF($H3932="","",IFERROR(VLOOKUP($H3932,AcctTbl,2,0),"کد ناشناخته"))</f>
        <v>0</v>
      </c>
      <c r="J3932" s="27">
        <f>IF($H3932="","",IFERROR(VLOOKUP($H3932,AcctTbl,3,0),""))</f>
        <v>0</v>
      </c>
      <c r="K3932" s="29"/>
      <c r="L3932" s="28"/>
      <c r="M3932" s="31"/>
      <c r="N3932" s="29"/>
      <c r="O3932" s="32">
        <f>IF($B3932="",0,IF($U3932="IN",N($M3932),0))</f>
        <v>0</v>
      </c>
      <c r="P3932" s="32">
        <f>IF($B3932="",0,IF(OR($U3932="OUT",$U3932="TRF"),N($M3932),0))</f>
        <v>0</v>
      </c>
      <c r="Q3932" s="32">
        <f>IF($B3932="",0,IF(OR($U3932="OUT",$U3932="TRF"),N($M3932),0))</f>
        <v>0</v>
      </c>
      <c r="R3932" s="32">
        <f>IF($B3932="",0,IF($U3932="IN",N($M3932),0))</f>
        <v>0</v>
      </c>
      <c r="S3932" s="33">
        <f>IF($B3932="","",IF($M3932="","⚠ مبلغ",IF($E3932="","⚠ بانک عامل",IF(AND($U3932="TRF",$F3932=""),"⚠ بانک مقصد",IF(AND($V3932&lt;&gt;"NONE",$V3932&lt;&gt;"",$Z3932=""),"⚠ طرف حساب","✓")))))</f>
        <v>0</v>
      </c>
      <c r="T3932" s="29"/>
      <c r="U3932" s="27">
        <f>IFERROR(VLOOKUP($D3932,BankOpTbl,2,0),"")</f>
        <v>0</v>
      </c>
      <c r="V3932" s="27">
        <f>IFERROR(VLOOKUP($D3932,BankOpTbl,3,0),"")</f>
        <v>0</v>
      </c>
      <c r="W3932" s="27">
        <f>IFERROR(VLOOKUP($D3932,BankOpTbl,4,0),"")</f>
        <v>0</v>
      </c>
      <c r="X3932" s="27">
        <f>IF($E3932="","",IFERROR(VLOOKUP($E3932,BankTbl,4,0),""))</f>
        <v>0</v>
      </c>
      <c r="Y3932" s="27">
        <f>IF($F3932="","",IFERROR(VLOOKUP($F3932,BankTbl,4,0),""))</f>
        <v>0</v>
      </c>
      <c r="Z3932" s="27">
        <f>IF($B3932="","",IF($V3932="PICK",LEFT($N3932,5),IF($V3932="FIXED",$W3932,IF($V3932="CODE",$H3932,""))))</f>
        <v>0</v>
      </c>
    </row>
    <row r="3933" spans="1:26" ht="21" customHeight="1">
      <c r="A3933" s="27">
        <f>IF($B3933="","",COUNTA($B$13:$B3933))</f>
        <v>0</v>
      </c>
      <c r="B3933" s="28"/>
      <c r="C3933" s="28"/>
      <c r="D3933" s="29"/>
      <c r="E3933" s="29"/>
      <c r="F3933" s="29"/>
      <c r="G3933" s="28"/>
      <c r="H3933" s="28"/>
      <c r="I3933" s="30">
        <f>IF($H3933="","",IFERROR(VLOOKUP($H3933,AcctTbl,2,0),"کد ناشناخته"))</f>
        <v>0</v>
      </c>
      <c r="J3933" s="27">
        <f>IF($H3933="","",IFERROR(VLOOKUP($H3933,AcctTbl,3,0),""))</f>
        <v>0</v>
      </c>
      <c r="K3933" s="29"/>
      <c r="L3933" s="28"/>
      <c r="M3933" s="31"/>
      <c r="N3933" s="29"/>
      <c r="O3933" s="32">
        <f>IF($B3933="",0,IF($U3933="IN",N($M3933),0))</f>
        <v>0</v>
      </c>
      <c r="P3933" s="32">
        <f>IF($B3933="",0,IF(OR($U3933="OUT",$U3933="TRF"),N($M3933),0))</f>
        <v>0</v>
      </c>
      <c r="Q3933" s="32">
        <f>IF($B3933="",0,IF(OR($U3933="OUT",$U3933="TRF"),N($M3933),0))</f>
        <v>0</v>
      </c>
      <c r="R3933" s="32">
        <f>IF($B3933="",0,IF($U3933="IN",N($M3933),0))</f>
        <v>0</v>
      </c>
      <c r="S3933" s="33">
        <f>IF($B3933="","",IF($M3933="","⚠ مبلغ",IF($E3933="","⚠ بانک عامل",IF(AND($U3933="TRF",$F3933=""),"⚠ بانک مقصد",IF(AND($V3933&lt;&gt;"NONE",$V3933&lt;&gt;"",$Z3933=""),"⚠ طرف حساب","✓")))))</f>
        <v>0</v>
      </c>
      <c r="T3933" s="29"/>
      <c r="U3933" s="27">
        <f>IFERROR(VLOOKUP($D3933,BankOpTbl,2,0),"")</f>
        <v>0</v>
      </c>
      <c r="V3933" s="27">
        <f>IFERROR(VLOOKUP($D3933,BankOpTbl,3,0),"")</f>
        <v>0</v>
      </c>
      <c r="W3933" s="27">
        <f>IFERROR(VLOOKUP($D3933,BankOpTbl,4,0),"")</f>
        <v>0</v>
      </c>
      <c r="X3933" s="27">
        <f>IF($E3933="","",IFERROR(VLOOKUP($E3933,BankTbl,4,0),""))</f>
        <v>0</v>
      </c>
      <c r="Y3933" s="27">
        <f>IF($F3933="","",IFERROR(VLOOKUP($F3933,BankTbl,4,0),""))</f>
        <v>0</v>
      </c>
      <c r="Z3933" s="27">
        <f>IF($B3933="","",IF($V3933="PICK",LEFT($N3933,5),IF($V3933="FIXED",$W3933,IF($V3933="CODE",$H3933,""))))</f>
        <v>0</v>
      </c>
    </row>
    <row r="3934" spans="1:26" ht="21" customHeight="1">
      <c r="A3934" s="27">
        <f>IF($B3934="","",COUNTA($B$13:$B3934))</f>
        <v>0</v>
      </c>
      <c r="B3934" s="28"/>
      <c r="C3934" s="28"/>
      <c r="D3934" s="29"/>
      <c r="E3934" s="29"/>
      <c r="F3934" s="29"/>
      <c r="G3934" s="28"/>
      <c r="H3934" s="28"/>
      <c r="I3934" s="30">
        <f>IF($H3934="","",IFERROR(VLOOKUP($H3934,AcctTbl,2,0),"کد ناشناخته"))</f>
        <v>0</v>
      </c>
      <c r="J3934" s="27">
        <f>IF($H3934="","",IFERROR(VLOOKUP($H3934,AcctTbl,3,0),""))</f>
        <v>0</v>
      </c>
      <c r="K3934" s="29"/>
      <c r="L3934" s="28"/>
      <c r="M3934" s="31"/>
      <c r="N3934" s="29"/>
      <c r="O3934" s="32">
        <f>IF($B3934="",0,IF($U3934="IN",N($M3934),0))</f>
        <v>0</v>
      </c>
      <c r="P3934" s="32">
        <f>IF($B3934="",0,IF(OR($U3934="OUT",$U3934="TRF"),N($M3934),0))</f>
        <v>0</v>
      </c>
      <c r="Q3934" s="32">
        <f>IF($B3934="",0,IF(OR($U3934="OUT",$U3934="TRF"),N($M3934),0))</f>
        <v>0</v>
      </c>
      <c r="R3934" s="32">
        <f>IF($B3934="",0,IF($U3934="IN",N($M3934),0))</f>
        <v>0</v>
      </c>
      <c r="S3934" s="33">
        <f>IF($B3934="","",IF($M3934="","⚠ مبلغ",IF($E3934="","⚠ بانک عامل",IF(AND($U3934="TRF",$F3934=""),"⚠ بانک مقصد",IF(AND($V3934&lt;&gt;"NONE",$V3934&lt;&gt;"",$Z3934=""),"⚠ طرف حساب","✓")))))</f>
        <v>0</v>
      </c>
      <c r="T3934" s="29"/>
      <c r="U3934" s="27">
        <f>IFERROR(VLOOKUP($D3934,BankOpTbl,2,0),"")</f>
        <v>0</v>
      </c>
      <c r="V3934" s="27">
        <f>IFERROR(VLOOKUP($D3934,BankOpTbl,3,0),"")</f>
        <v>0</v>
      </c>
      <c r="W3934" s="27">
        <f>IFERROR(VLOOKUP($D3934,BankOpTbl,4,0),"")</f>
        <v>0</v>
      </c>
      <c r="X3934" s="27">
        <f>IF($E3934="","",IFERROR(VLOOKUP($E3934,BankTbl,4,0),""))</f>
        <v>0</v>
      </c>
      <c r="Y3934" s="27">
        <f>IF($F3934="","",IFERROR(VLOOKUP($F3934,BankTbl,4,0),""))</f>
        <v>0</v>
      </c>
      <c r="Z3934" s="27">
        <f>IF($B3934="","",IF($V3934="PICK",LEFT($N3934,5),IF($V3934="FIXED",$W3934,IF($V3934="CODE",$H3934,""))))</f>
        <v>0</v>
      </c>
    </row>
    <row r="3935" spans="1:26" ht="21" customHeight="1">
      <c r="A3935" s="27">
        <f>IF($B3935="","",COUNTA($B$13:$B3935))</f>
        <v>0</v>
      </c>
      <c r="B3935" s="28"/>
      <c r="C3935" s="28"/>
      <c r="D3935" s="29"/>
      <c r="E3935" s="29"/>
      <c r="F3935" s="29"/>
      <c r="G3935" s="28"/>
      <c r="H3935" s="28"/>
      <c r="I3935" s="30">
        <f>IF($H3935="","",IFERROR(VLOOKUP($H3935,AcctTbl,2,0),"کد ناشناخته"))</f>
        <v>0</v>
      </c>
      <c r="J3935" s="27">
        <f>IF($H3935="","",IFERROR(VLOOKUP($H3935,AcctTbl,3,0),""))</f>
        <v>0</v>
      </c>
      <c r="K3935" s="29"/>
      <c r="L3935" s="28"/>
      <c r="M3935" s="31"/>
      <c r="N3935" s="29"/>
      <c r="O3935" s="32">
        <f>IF($B3935="",0,IF($U3935="IN",N($M3935),0))</f>
        <v>0</v>
      </c>
      <c r="P3935" s="32">
        <f>IF($B3935="",0,IF(OR($U3935="OUT",$U3935="TRF"),N($M3935),0))</f>
        <v>0</v>
      </c>
      <c r="Q3935" s="32">
        <f>IF($B3935="",0,IF(OR($U3935="OUT",$U3935="TRF"),N($M3935),0))</f>
        <v>0</v>
      </c>
      <c r="R3935" s="32">
        <f>IF($B3935="",0,IF($U3935="IN",N($M3935),0))</f>
        <v>0</v>
      </c>
      <c r="S3935" s="33">
        <f>IF($B3935="","",IF($M3935="","⚠ مبلغ",IF($E3935="","⚠ بانک عامل",IF(AND($U3935="TRF",$F3935=""),"⚠ بانک مقصد",IF(AND($V3935&lt;&gt;"NONE",$V3935&lt;&gt;"",$Z3935=""),"⚠ طرف حساب","✓")))))</f>
        <v>0</v>
      </c>
      <c r="T3935" s="29"/>
      <c r="U3935" s="27">
        <f>IFERROR(VLOOKUP($D3935,BankOpTbl,2,0),"")</f>
        <v>0</v>
      </c>
      <c r="V3935" s="27">
        <f>IFERROR(VLOOKUP($D3935,BankOpTbl,3,0),"")</f>
        <v>0</v>
      </c>
      <c r="W3935" s="27">
        <f>IFERROR(VLOOKUP($D3935,BankOpTbl,4,0),"")</f>
        <v>0</v>
      </c>
      <c r="X3935" s="27">
        <f>IF($E3935="","",IFERROR(VLOOKUP($E3935,BankTbl,4,0),""))</f>
        <v>0</v>
      </c>
      <c r="Y3935" s="27">
        <f>IF($F3935="","",IFERROR(VLOOKUP($F3935,BankTbl,4,0),""))</f>
        <v>0</v>
      </c>
      <c r="Z3935" s="27">
        <f>IF($B3935="","",IF($V3935="PICK",LEFT($N3935,5),IF($V3935="FIXED",$W3935,IF($V3935="CODE",$H3935,""))))</f>
        <v>0</v>
      </c>
    </row>
    <row r="3936" spans="1:26" ht="21" customHeight="1">
      <c r="A3936" s="27">
        <f>IF($B3936="","",COUNTA($B$13:$B3936))</f>
        <v>0</v>
      </c>
      <c r="B3936" s="28"/>
      <c r="C3936" s="28"/>
      <c r="D3936" s="29"/>
      <c r="E3936" s="29"/>
      <c r="F3936" s="29"/>
      <c r="G3936" s="28"/>
      <c r="H3936" s="28"/>
      <c r="I3936" s="30">
        <f>IF($H3936="","",IFERROR(VLOOKUP($H3936,AcctTbl,2,0),"کد ناشناخته"))</f>
        <v>0</v>
      </c>
      <c r="J3936" s="27">
        <f>IF($H3936="","",IFERROR(VLOOKUP($H3936,AcctTbl,3,0),""))</f>
        <v>0</v>
      </c>
      <c r="K3936" s="29"/>
      <c r="L3936" s="28"/>
      <c r="M3936" s="31"/>
      <c r="N3936" s="29"/>
      <c r="O3936" s="32">
        <f>IF($B3936="",0,IF($U3936="IN",N($M3936),0))</f>
        <v>0</v>
      </c>
      <c r="P3936" s="32">
        <f>IF($B3936="",0,IF(OR($U3936="OUT",$U3936="TRF"),N($M3936),0))</f>
        <v>0</v>
      </c>
      <c r="Q3936" s="32">
        <f>IF($B3936="",0,IF(OR($U3936="OUT",$U3936="TRF"),N($M3936),0))</f>
        <v>0</v>
      </c>
      <c r="R3936" s="32">
        <f>IF($B3936="",0,IF($U3936="IN",N($M3936),0))</f>
        <v>0</v>
      </c>
      <c r="S3936" s="33">
        <f>IF($B3936="","",IF($M3936="","⚠ مبلغ",IF($E3936="","⚠ بانک عامل",IF(AND($U3936="TRF",$F3936=""),"⚠ بانک مقصد",IF(AND($V3936&lt;&gt;"NONE",$V3936&lt;&gt;"",$Z3936=""),"⚠ طرف حساب","✓")))))</f>
        <v>0</v>
      </c>
      <c r="T3936" s="29"/>
      <c r="U3936" s="27">
        <f>IFERROR(VLOOKUP($D3936,BankOpTbl,2,0),"")</f>
        <v>0</v>
      </c>
      <c r="V3936" s="27">
        <f>IFERROR(VLOOKUP($D3936,BankOpTbl,3,0),"")</f>
        <v>0</v>
      </c>
      <c r="W3936" s="27">
        <f>IFERROR(VLOOKUP($D3936,BankOpTbl,4,0),"")</f>
        <v>0</v>
      </c>
      <c r="X3936" s="27">
        <f>IF($E3936="","",IFERROR(VLOOKUP($E3936,BankTbl,4,0),""))</f>
        <v>0</v>
      </c>
      <c r="Y3936" s="27">
        <f>IF($F3936="","",IFERROR(VLOOKUP($F3936,BankTbl,4,0),""))</f>
        <v>0</v>
      </c>
      <c r="Z3936" s="27">
        <f>IF($B3936="","",IF($V3936="PICK",LEFT($N3936,5),IF($V3936="FIXED",$W3936,IF($V3936="CODE",$H3936,""))))</f>
        <v>0</v>
      </c>
    </row>
    <row r="3937" spans="1:26" ht="21" customHeight="1">
      <c r="A3937" s="27">
        <f>IF($B3937="","",COUNTA($B$13:$B3937))</f>
        <v>0</v>
      </c>
      <c r="B3937" s="28"/>
      <c r="C3937" s="28"/>
      <c r="D3937" s="29"/>
      <c r="E3937" s="29"/>
      <c r="F3937" s="29"/>
      <c r="G3937" s="28"/>
      <c r="H3937" s="28"/>
      <c r="I3937" s="30">
        <f>IF($H3937="","",IFERROR(VLOOKUP($H3937,AcctTbl,2,0),"کد ناشناخته"))</f>
        <v>0</v>
      </c>
      <c r="J3937" s="27">
        <f>IF($H3937="","",IFERROR(VLOOKUP($H3937,AcctTbl,3,0),""))</f>
        <v>0</v>
      </c>
      <c r="K3937" s="29"/>
      <c r="L3937" s="28"/>
      <c r="M3937" s="31"/>
      <c r="N3937" s="29"/>
      <c r="O3937" s="32">
        <f>IF($B3937="",0,IF($U3937="IN",N($M3937),0))</f>
        <v>0</v>
      </c>
      <c r="P3937" s="32">
        <f>IF($B3937="",0,IF(OR($U3937="OUT",$U3937="TRF"),N($M3937),0))</f>
        <v>0</v>
      </c>
      <c r="Q3937" s="32">
        <f>IF($B3937="",0,IF(OR($U3937="OUT",$U3937="TRF"),N($M3937),0))</f>
        <v>0</v>
      </c>
      <c r="R3937" s="32">
        <f>IF($B3937="",0,IF($U3937="IN",N($M3937),0))</f>
        <v>0</v>
      </c>
      <c r="S3937" s="33">
        <f>IF($B3937="","",IF($M3937="","⚠ مبلغ",IF($E3937="","⚠ بانک عامل",IF(AND($U3937="TRF",$F3937=""),"⚠ بانک مقصد",IF(AND($V3937&lt;&gt;"NONE",$V3937&lt;&gt;"",$Z3937=""),"⚠ طرف حساب","✓")))))</f>
        <v>0</v>
      </c>
      <c r="T3937" s="29"/>
      <c r="U3937" s="27">
        <f>IFERROR(VLOOKUP($D3937,BankOpTbl,2,0),"")</f>
        <v>0</v>
      </c>
      <c r="V3937" s="27">
        <f>IFERROR(VLOOKUP($D3937,BankOpTbl,3,0),"")</f>
        <v>0</v>
      </c>
      <c r="W3937" s="27">
        <f>IFERROR(VLOOKUP($D3937,BankOpTbl,4,0),"")</f>
        <v>0</v>
      </c>
      <c r="X3937" s="27">
        <f>IF($E3937="","",IFERROR(VLOOKUP($E3937,BankTbl,4,0),""))</f>
        <v>0</v>
      </c>
      <c r="Y3937" s="27">
        <f>IF($F3937="","",IFERROR(VLOOKUP($F3937,BankTbl,4,0),""))</f>
        <v>0</v>
      </c>
      <c r="Z3937" s="27">
        <f>IF($B3937="","",IF($V3937="PICK",LEFT($N3937,5),IF($V3937="FIXED",$W3937,IF($V3937="CODE",$H3937,""))))</f>
        <v>0</v>
      </c>
    </row>
    <row r="3938" spans="1:26" ht="21" customHeight="1">
      <c r="A3938" s="27">
        <f>IF($B3938="","",COUNTA($B$13:$B3938))</f>
        <v>0</v>
      </c>
      <c r="B3938" s="28"/>
      <c r="C3938" s="28"/>
      <c r="D3938" s="29"/>
      <c r="E3938" s="29"/>
      <c r="F3938" s="29"/>
      <c r="G3938" s="28"/>
      <c r="H3938" s="28"/>
      <c r="I3938" s="30">
        <f>IF($H3938="","",IFERROR(VLOOKUP($H3938,AcctTbl,2,0),"کد ناشناخته"))</f>
        <v>0</v>
      </c>
      <c r="J3938" s="27">
        <f>IF($H3938="","",IFERROR(VLOOKUP($H3938,AcctTbl,3,0),""))</f>
        <v>0</v>
      </c>
      <c r="K3938" s="29"/>
      <c r="L3938" s="28"/>
      <c r="M3938" s="31"/>
      <c r="N3938" s="29"/>
      <c r="O3938" s="32">
        <f>IF($B3938="",0,IF($U3938="IN",N($M3938),0))</f>
        <v>0</v>
      </c>
      <c r="P3938" s="32">
        <f>IF($B3938="",0,IF(OR($U3938="OUT",$U3938="TRF"),N($M3938),0))</f>
        <v>0</v>
      </c>
      <c r="Q3938" s="32">
        <f>IF($B3938="",0,IF(OR($U3938="OUT",$U3938="TRF"),N($M3938),0))</f>
        <v>0</v>
      </c>
      <c r="R3938" s="32">
        <f>IF($B3938="",0,IF($U3938="IN",N($M3938),0))</f>
        <v>0</v>
      </c>
      <c r="S3938" s="33">
        <f>IF($B3938="","",IF($M3938="","⚠ مبلغ",IF($E3938="","⚠ بانک عامل",IF(AND($U3938="TRF",$F3938=""),"⚠ بانک مقصد",IF(AND($V3938&lt;&gt;"NONE",$V3938&lt;&gt;"",$Z3938=""),"⚠ طرف حساب","✓")))))</f>
        <v>0</v>
      </c>
      <c r="T3938" s="29"/>
      <c r="U3938" s="27">
        <f>IFERROR(VLOOKUP($D3938,BankOpTbl,2,0),"")</f>
        <v>0</v>
      </c>
      <c r="V3938" s="27">
        <f>IFERROR(VLOOKUP($D3938,BankOpTbl,3,0),"")</f>
        <v>0</v>
      </c>
      <c r="W3938" s="27">
        <f>IFERROR(VLOOKUP($D3938,BankOpTbl,4,0),"")</f>
        <v>0</v>
      </c>
      <c r="X3938" s="27">
        <f>IF($E3938="","",IFERROR(VLOOKUP($E3938,BankTbl,4,0),""))</f>
        <v>0</v>
      </c>
      <c r="Y3938" s="27">
        <f>IF($F3938="","",IFERROR(VLOOKUP($F3938,BankTbl,4,0),""))</f>
        <v>0</v>
      </c>
      <c r="Z3938" s="27">
        <f>IF($B3938="","",IF($V3938="PICK",LEFT($N3938,5),IF($V3938="FIXED",$W3938,IF($V3938="CODE",$H3938,""))))</f>
        <v>0</v>
      </c>
    </row>
    <row r="3939" spans="1:26" ht="21" customHeight="1">
      <c r="A3939" s="27">
        <f>IF($B3939="","",COUNTA($B$13:$B3939))</f>
        <v>0</v>
      </c>
      <c r="B3939" s="28"/>
      <c r="C3939" s="28"/>
      <c r="D3939" s="29"/>
      <c r="E3939" s="29"/>
      <c r="F3939" s="29"/>
      <c r="G3939" s="28"/>
      <c r="H3939" s="28"/>
      <c r="I3939" s="30">
        <f>IF($H3939="","",IFERROR(VLOOKUP($H3939,AcctTbl,2,0),"کد ناشناخته"))</f>
        <v>0</v>
      </c>
      <c r="J3939" s="27">
        <f>IF($H3939="","",IFERROR(VLOOKUP($H3939,AcctTbl,3,0),""))</f>
        <v>0</v>
      </c>
      <c r="K3939" s="29"/>
      <c r="L3939" s="28"/>
      <c r="M3939" s="31"/>
      <c r="N3939" s="29"/>
      <c r="O3939" s="32">
        <f>IF($B3939="",0,IF($U3939="IN",N($M3939),0))</f>
        <v>0</v>
      </c>
      <c r="P3939" s="32">
        <f>IF($B3939="",0,IF(OR($U3939="OUT",$U3939="TRF"),N($M3939),0))</f>
        <v>0</v>
      </c>
      <c r="Q3939" s="32">
        <f>IF($B3939="",0,IF(OR($U3939="OUT",$U3939="TRF"),N($M3939),0))</f>
        <v>0</v>
      </c>
      <c r="R3939" s="32">
        <f>IF($B3939="",0,IF($U3939="IN",N($M3939),0))</f>
        <v>0</v>
      </c>
      <c r="S3939" s="33">
        <f>IF($B3939="","",IF($M3939="","⚠ مبلغ",IF($E3939="","⚠ بانک عامل",IF(AND($U3939="TRF",$F3939=""),"⚠ بانک مقصد",IF(AND($V3939&lt;&gt;"NONE",$V3939&lt;&gt;"",$Z3939=""),"⚠ طرف حساب","✓")))))</f>
        <v>0</v>
      </c>
      <c r="T3939" s="29"/>
      <c r="U3939" s="27">
        <f>IFERROR(VLOOKUP($D3939,BankOpTbl,2,0),"")</f>
        <v>0</v>
      </c>
      <c r="V3939" s="27">
        <f>IFERROR(VLOOKUP($D3939,BankOpTbl,3,0),"")</f>
        <v>0</v>
      </c>
      <c r="W3939" s="27">
        <f>IFERROR(VLOOKUP($D3939,BankOpTbl,4,0),"")</f>
        <v>0</v>
      </c>
      <c r="X3939" s="27">
        <f>IF($E3939="","",IFERROR(VLOOKUP($E3939,BankTbl,4,0),""))</f>
        <v>0</v>
      </c>
      <c r="Y3939" s="27">
        <f>IF($F3939="","",IFERROR(VLOOKUP($F3939,BankTbl,4,0),""))</f>
        <v>0</v>
      </c>
      <c r="Z3939" s="27">
        <f>IF($B3939="","",IF($V3939="PICK",LEFT($N3939,5),IF($V3939="FIXED",$W3939,IF($V3939="CODE",$H3939,""))))</f>
        <v>0</v>
      </c>
    </row>
    <row r="3940" spans="1:26" ht="21" customHeight="1">
      <c r="A3940" s="27">
        <f>IF($B3940="","",COUNTA($B$13:$B3940))</f>
        <v>0</v>
      </c>
      <c r="B3940" s="28"/>
      <c r="C3940" s="28"/>
      <c r="D3940" s="29"/>
      <c r="E3940" s="29"/>
      <c r="F3940" s="29"/>
      <c r="G3940" s="28"/>
      <c r="H3940" s="28"/>
      <c r="I3940" s="30">
        <f>IF($H3940="","",IFERROR(VLOOKUP($H3940,AcctTbl,2,0),"کد ناشناخته"))</f>
        <v>0</v>
      </c>
      <c r="J3940" s="27">
        <f>IF($H3940="","",IFERROR(VLOOKUP($H3940,AcctTbl,3,0),""))</f>
        <v>0</v>
      </c>
      <c r="K3940" s="29"/>
      <c r="L3940" s="28"/>
      <c r="M3940" s="31"/>
      <c r="N3940" s="29"/>
      <c r="O3940" s="32">
        <f>IF($B3940="",0,IF($U3940="IN",N($M3940),0))</f>
        <v>0</v>
      </c>
      <c r="P3940" s="32">
        <f>IF($B3940="",0,IF(OR($U3940="OUT",$U3940="TRF"),N($M3940),0))</f>
        <v>0</v>
      </c>
      <c r="Q3940" s="32">
        <f>IF($B3940="",0,IF(OR($U3940="OUT",$U3940="TRF"),N($M3940),0))</f>
        <v>0</v>
      </c>
      <c r="R3940" s="32">
        <f>IF($B3940="",0,IF($U3940="IN",N($M3940),0))</f>
        <v>0</v>
      </c>
      <c r="S3940" s="33">
        <f>IF($B3940="","",IF($M3940="","⚠ مبلغ",IF($E3940="","⚠ بانک عامل",IF(AND($U3940="TRF",$F3940=""),"⚠ بانک مقصد",IF(AND($V3940&lt;&gt;"NONE",$V3940&lt;&gt;"",$Z3940=""),"⚠ طرف حساب","✓")))))</f>
        <v>0</v>
      </c>
      <c r="T3940" s="29"/>
      <c r="U3940" s="27">
        <f>IFERROR(VLOOKUP($D3940,BankOpTbl,2,0),"")</f>
        <v>0</v>
      </c>
      <c r="V3940" s="27">
        <f>IFERROR(VLOOKUP($D3940,BankOpTbl,3,0),"")</f>
        <v>0</v>
      </c>
      <c r="W3940" s="27">
        <f>IFERROR(VLOOKUP($D3940,BankOpTbl,4,0),"")</f>
        <v>0</v>
      </c>
      <c r="X3940" s="27">
        <f>IF($E3940="","",IFERROR(VLOOKUP($E3940,BankTbl,4,0),""))</f>
        <v>0</v>
      </c>
      <c r="Y3940" s="27">
        <f>IF($F3940="","",IFERROR(VLOOKUP($F3940,BankTbl,4,0),""))</f>
        <v>0</v>
      </c>
      <c r="Z3940" s="27">
        <f>IF($B3940="","",IF($V3940="PICK",LEFT($N3940,5),IF($V3940="FIXED",$W3940,IF($V3940="CODE",$H3940,""))))</f>
        <v>0</v>
      </c>
    </row>
    <row r="3941" spans="1:26" ht="21" customHeight="1">
      <c r="A3941" s="27">
        <f>IF($B3941="","",COUNTA($B$13:$B3941))</f>
        <v>0</v>
      </c>
      <c r="B3941" s="28"/>
      <c r="C3941" s="28"/>
      <c r="D3941" s="29"/>
      <c r="E3941" s="29"/>
      <c r="F3941" s="29"/>
      <c r="G3941" s="28"/>
      <c r="H3941" s="28"/>
      <c r="I3941" s="30">
        <f>IF($H3941="","",IFERROR(VLOOKUP($H3941,AcctTbl,2,0),"کد ناشناخته"))</f>
        <v>0</v>
      </c>
      <c r="J3941" s="27">
        <f>IF($H3941="","",IFERROR(VLOOKUP($H3941,AcctTbl,3,0),""))</f>
        <v>0</v>
      </c>
      <c r="K3941" s="29"/>
      <c r="L3941" s="28"/>
      <c r="M3941" s="31"/>
      <c r="N3941" s="29"/>
      <c r="O3941" s="32">
        <f>IF($B3941="",0,IF($U3941="IN",N($M3941),0))</f>
        <v>0</v>
      </c>
      <c r="P3941" s="32">
        <f>IF($B3941="",0,IF(OR($U3941="OUT",$U3941="TRF"),N($M3941),0))</f>
        <v>0</v>
      </c>
      <c r="Q3941" s="32">
        <f>IF($B3941="",0,IF(OR($U3941="OUT",$U3941="TRF"),N($M3941),0))</f>
        <v>0</v>
      </c>
      <c r="R3941" s="32">
        <f>IF($B3941="",0,IF($U3941="IN",N($M3941),0))</f>
        <v>0</v>
      </c>
      <c r="S3941" s="33">
        <f>IF($B3941="","",IF($M3941="","⚠ مبلغ",IF($E3941="","⚠ بانک عامل",IF(AND($U3941="TRF",$F3941=""),"⚠ بانک مقصد",IF(AND($V3941&lt;&gt;"NONE",$V3941&lt;&gt;"",$Z3941=""),"⚠ طرف حساب","✓")))))</f>
        <v>0</v>
      </c>
      <c r="T3941" s="29"/>
      <c r="U3941" s="27">
        <f>IFERROR(VLOOKUP($D3941,BankOpTbl,2,0),"")</f>
        <v>0</v>
      </c>
      <c r="V3941" s="27">
        <f>IFERROR(VLOOKUP($D3941,BankOpTbl,3,0),"")</f>
        <v>0</v>
      </c>
      <c r="W3941" s="27">
        <f>IFERROR(VLOOKUP($D3941,BankOpTbl,4,0),"")</f>
        <v>0</v>
      </c>
      <c r="X3941" s="27">
        <f>IF($E3941="","",IFERROR(VLOOKUP($E3941,BankTbl,4,0),""))</f>
        <v>0</v>
      </c>
      <c r="Y3941" s="27">
        <f>IF($F3941="","",IFERROR(VLOOKUP($F3941,BankTbl,4,0),""))</f>
        <v>0</v>
      </c>
      <c r="Z3941" s="27">
        <f>IF($B3941="","",IF($V3941="PICK",LEFT($N3941,5),IF($V3941="FIXED",$W3941,IF($V3941="CODE",$H3941,""))))</f>
        <v>0</v>
      </c>
    </row>
    <row r="3942" spans="1:26" ht="21" customHeight="1">
      <c r="A3942" s="27">
        <f>IF($B3942="","",COUNTA($B$13:$B3942))</f>
        <v>0</v>
      </c>
      <c r="B3942" s="28"/>
      <c r="C3942" s="28"/>
      <c r="D3942" s="29"/>
      <c r="E3942" s="29"/>
      <c r="F3942" s="29"/>
      <c r="G3942" s="28"/>
      <c r="H3942" s="28"/>
      <c r="I3942" s="30">
        <f>IF($H3942="","",IFERROR(VLOOKUP($H3942,AcctTbl,2,0),"کد ناشناخته"))</f>
        <v>0</v>
      </c>
      <c r="J3942" s="27">
        <f>IF($H3942="","",IFERROR(VLOOKUP($H3942,AcctTbl,3,0),""))</f>
        <v>0</v>
      </c>
      <c r="K3942" s="29"/>
      <c r="L3942" s="28"/>
      <c r="M3942" s="31"/>
      <c r="N3942" s="29"/>
      <c r="O3942" s="32">
        <f>IF($B3942="",0,IF($U3942="IN",N($M3942),0))</f>
        <v>0</v>
      </c>
      <c r="P3942" s="32">
        <f>IF($B3942="",0,IF(OR($U3942="OUT",$U3942="TRF"),N($M3942),0))</f>
        <v>0</v>
      </c>
      <c r="Q3942" s="32">
        <f>IF($B3942="",0,IF(OR($U3942="OUT",$U3942="TRF"),N($M3942),0))</f>
        <v>0</v>
      </c>
      <c r="R3942" s="32">
        <f>IF($B3942="",0,IF($U3942="IN",N($M3942),0))</f>
        <v>0</v>
      </c>
      <c r="S3942" s="33">
        <f>IF($B3942="","",IF($M3942="","⚠ مبلغ",IF($E3942="","⚠ بانک عامل",IF(AND($U3942="TRF",$F3942=""),"⚠ بانک مقصد",IF(AND($V3942&lt;&gt;"NONE",$V3942&lt;&gt;"",$Z3942=""),"⚠ طرف حساب","✓")))))</f>
        <v>0</v>
      </c>
      <c r="T3942" s="29"/>
      <c r="U3942" s="27">
        <f>IFERROR(VLOOKUP($D3942,BankOpTbl,2,0),"")</f>
        <v>0</v>
      </c>
      <c r="V3942" s="27">
        <f>IFERROR(VLOOKUP($D3942,BankOpTbl,3,0),"")</f>
        <v>0</v>
      </c>
      <c r="W3942" s="27">
        <f>IFERROR(VLOOKUP($D3942,BankOpTbl,4,0),"")</f>
        <v>0</v>
      </c>
      <c r="X3942" s="27">
        <f>IF($E3942="","",IFERROR(VLOOKUP($E3942,BankTbl,4,0),""))</f>
        <v>0</v>
      </c>
      <c r="Y3942" s="27">
        <f>IF($F3942="","",IFERROR(VLOOKUP($F3942,BankTbl,4,0),""))</f>
        <v>0</v>
      </c>
      <c r="Z3942" s="27">
        <f>IF($B3942="","",IF($V3942="PICK",LEFT($N3942,5),IF($V3942="FIXED",$W3942,IF($V3942="CODE",$H3942,""))))</f>
        <v>0</v>
      </c>
    </row>
    <row r="3943" spans="1:26" ht="21" customHeight="1">
      <c r="A3943" s="27">
        <f>IF($B3943="","",COUNTA($B$13:$B3943))</f>
        <v>0</v>
      </c>
      <c r="B3943" s="28"/>
      <c r="C3943" s="28"/>
      <c r="D3943" s="29"/>
      <c r="E3943" s="29"/>
      <c r="F3943" s="29"/>
      <c r="G3943" s="28"/>
      <c r="H3943" s="28"/>
      <c r="I3943" s="30">
        <f>IF($H3943="","",IFERROR(VLOOKUP($H3943,AcctTbl,2,0),"کد ناشناخته"))</f>
        <v>0</v>
      </c>
      <c r="J3943" s="27">
        <f>IF($H3943="","",IFERROR(VLOOKUP($H3943,AcctTbl,3,0),""))</f>
        <v>0</v>
      </c>
      <c r="K3943" s="29"/>
      <c r="L3943" s="28"/>
      <c r="M3943" s="31"/>
      <c r="N3943" s="29"/>
      <c r="O3943" s="32">
        <f>IF($B3943="",0,IF($U3943="IN",N($M3943),0))</f>
        <v>0</v>
      </c>
      <c r="P3943" s="32">
        <f>IF($B3943="",0,IF(OR($U3943="OUT",$U3943="TRF"),N($M3943),0))</f>
        <v>0</v>
      </c>
      <c r="Q3943" s="32">
        <f>IF($B3943="",0,IF(OR($U3943="OUT",$U3943="TRF"),N($M3943),0))</f>
        <v>0</v>
      </c>
      <c r="R3943" s="32">
        <f>IF($B3943="",0,IF($U3943="IN",N($M3943),0))</f>
        <v>0</v>
      </c>
      <c r="S3943" s="33">
        <f>IF($B3943="","",IF($M3943="","⚠ مبلغ",IF($E3943="","⚠ بانک عامل",IF(AND($U3943="TRF",$F3943=""),"⚠ بانک مقصد",IF(AND($V3943&lt;&gt;"NONE",$V3943&lt;&gt;"",$Z3943=""),"⚠ طرف حساب","✓")))))</f>
        <v>0</v>
      </c>
      <c r="T3943" s="29"/>
      <c r="U3943" s="27">
        <f>IFERROR(VLOOKUP($D3943,BankOpTbl,2,0),"")</f>
        <v>0</v>
      </c>
      <c r="V3943" s="27">
        <f>IFERROR(VLOOKUP($D3943,BankOpTbl,3,0),"")</f>
        <v>0</v>
      </c>
      <c r="W3943" s="27">
        <f>IFERROR(VLOOKUP($D3943,BankOpTbl,4,0),"")</f>
        <v>0</v>
      </c>
      <c r="X3943" s="27">
        <f>IF($E3943="","",IFERROR(VLOOKUP($E3943,BankTbl,4,0),""))</f>
        <v>0</v>
      </c>
      <c r="Y3943" s="27">
        <f>IF($F3943="","",IFERROR(VLOOKUP($F3943,BankTbl,4,0),""))</f>
        <v>0</v>
      </c>
      <c r="Z3943" s="27">
        <f>IF($B3943="","",IF($V3943="PICK",LEFT($N3943,5),IF($V3943="FIXED",$W3943,IF($V3943="CODE",$H3943,""))))</f>
        <v>0</v>
      </c>
    </row>
    <row r="3944" spans="1:26" ht="21" customHeight="1">
      <c r="A3944" s="27">
        <f>IF($B3944="","",COUNTA($B$13:$B3944))</f>
        <v>0</v>
      </c>
      <c r="B3944" s="28"/>
      <c r="C3944" s="28"/>
      <c r="D3944" s="29"/>
      <c r="E3944" s="29"/>
      <c r="F3944" s="29"/>
      <c r="G3944" s="28"/>
      <c r="H3944" s="28"/>
      <c r="I3944" s="30">
        <f>IF($H3944="","",IFERROR(VLOOKUP($H3944,AcctTbl,2,0),"کد ناشناخته"))</f>
        <v>0</v>
      </c>
      <c r="J3944" s="27">
        <f>IF($H3944="","",IFERROR(VLOOKUP($H3944,AcctTbl,3,0),""))</f>
        <v>0</v>
      </c>
      <c r="K3944" s="29"/>
      <c r="L3944" s="28"/>
      <c r="M3944" s="31"/>
      <c r="N3944" s="29"/>
      <c r="O3944" s="32">
        <f>IF($B3944="",0,IF($U3944="IN",N($M3944),0))</f>
        <v>0</v>
      </c>
      <c r="P3944" s="32">
        <f>IF($B3944="",0,IF(OR($U3944="OUT",$U3944="TRF"),N($M3944),0))</f>
        <v>0</v>
      </c>
      <c r="Q3944" s="32">
        <f>IF($B3944="",0,IF(OR($U3944="OUT",$U3944="TRF"),N($M3944),0))</f>
        <v>0</v>
      </c>
      <c r="R3944" s="32">
        <f>IF($B3944="",0,IF($U3944="IN",N($M3944),0))</f>
        <v>0</v>
      </c>
      <c r="S3944" s="33">
        <f>IF($B3944="","",IF($M3944="","⚠ مبلغ",IF($E3944="","⚠ بانک عامل",IF(AND($U3944="TRF",$F3944=""),"⚠ بانک مقصد",IF(AND($V3944&lt;&gt;"NONE",$V3944&lt;&gt;"",$Z3944=""),"⚠ طرف حساب","✓")))))</f>
        <v>0</v>
      </c>
      <c r="T3944" s="29"/>
      <c r="U3944" s="27">
        <f>IFERROR(VLOOKUP($D3944,BankOpTbl,2,0),"")</f>
        <v>0</v>
      </c>
      <c r="V3944" s="27">
        <f>IFERROR(VLOOKUP($D3944,BankOpTbl,3,0),"")</f>
        <v>0</v>
      </c>
      <c r="W3944" s="27">
        <f>IFERROR(VLOOKUP($D3944,BankOpTbl,4,0),"")</f>
        <v>0</v>
      </c>
      <c r="X3944" s="27">
        <f>IF($E3944="","",IFERROR(VLOOKUP($E3944,BankTbl,4,0),""))</f>
        <v>0</v>
      </c>
      <c r="Y3944" s="27">
        <f>IF($F3944="","",IFERROR(VLOOKUP($F3944,BankTbl,4,0),""))</f>
        <v>0</v>
      </c>
      <c r="Z3944" s="27">
        <f>IF($B3944="","",IF($V3944="PICK",LEFT($N3944,5),IF($V3944="FIXED",$W3944,IF($V3944="CODE",$H3944,""))))</f>
        <v>0</v>
      </c>
    </row>
    <row r="3945" spans="1:26" ht="21" customHeight="1">
      <c r="A3945" s="27">
        <f>IF($B3945="","",COUNTA($B$13:$B3945))</f>
        <v>0</v>
      </c>
      <c r="B3945" s="28"/>
      <c r="C3945" s="28"/>
      <c r="D3945" s="29"/>
      <c r="E3945" s="29"/>
      <c r="F3945" s="29"/>
      <c r="G3945" s="28"/>
      <c r="H3945" s="28"/>
      <c r="I3945" s="30">
        <f>IF($H3945="","",IFERROR(VLOOKUP($H3945,AcctTbl,2,0),"کد ناشناخته"))</f>
        <v>0</v>
      </c>
      <c r="J3945" s="27">
        <f>IF($H3945="","",IFERROR(VLOOKUP($H3945,AcctTbl,3,0),""))</f>
        <v>0</v>
      </c>
      <c r="K3945" s="29"/>
      <c r="L3945" s="28"/>
      <c r="M3945" s="31"/>
      <c r="N3945" s="29"/>
      <c r="O3945" s="32">
        <f>IF($B3945="",0,IF($U3945="IN",N($M3945),0))</f>
        <v>0</v>
      </c>
      <c r="P3945" s="32">
        <f>IF($B3945="",0,IF(OR($U3945="OUT",$U3945="TRF"),N($M3945),0))</f>
        <v>0</v>
      </c>
      <c r="Q3945" s="32">
        <f>IF($B3945="",0,IF(OR($U3945="OUT",$U3945="TRF"),N($M3945),0))</f>
        <v>0</v>
      </c>
      <c r="R3945" s="32">
        <f>IF($B3945="",0,IF($U3945="IN",N($M3945),0))</f>
        <v>0</v>
      </c>
      <c r="S3945" s="33">
        <f>IF($B3945="","",IF($M3945="","⚠ مبلغ",IF($E3945="","⚠ بانک عامل",IF(AND($U3945="TRF",$F3945=""),"⚠ بانک مقصد",IF(AND($V3945&lt;&gt;"NONE",$V3945&lt;&gt;"",$Z3945=""),"⚠ طرف حساب","✓")))))</f>
        <v>0</v>
      </c>
      <c r="T3945" s="29"/>
      <c r="U3945" s="27">
        <f>IFERROR(VLOOKUP($D3945,BankOpTbl,2,0),"")</f>
        <v>0</v>
      </c>
      <c r="V3945" s="27">
        <f>IFERROR(VLOOKUP($D3945,BankOpTbl,3,0),"")</f>
        <v>0</v>
      </c>
      <c r="W3945" s="27">
        <f>IFERROR(VLOOKUP($D3945,BankOpTbl,4,0),"")</f>
        <v>0</v>
      </c>
      <c r="X3945" s="27">
        <f>IF($E3945="","",IFERROR(VLOOKUP($E3945,BankTbl,4,0),""))</f>
        <v>0</v>
      </c>
      <c r="Y3945" s="27">
        <f>IF($F3945="","",IFERROR(VLOOKUP($F3945,BankTbl,4,0),""))</f>
        <v>0</v>
      </c>
      <c r="Z3945" s="27">
        <f>IF($B3945="","",IF($V3945="PICK",LEFT($N3945,5),IF($V3945="FIXED",$W3945,IF($V3945="CODE",$H3945,""))))</f>
        <v>0</v>
      </c>
    </row>
    <row r="3946" spans="1:26" ht="21" customHeight="1">
      <c r="A3946" s="27">
        <f>IF($B3946="","",COUNTA($B$13:$B3946))</f>
        <v>0</v>
      </c>
      <c r="B3946" s="28"/>
      <c r="C3946" s="28"/>
      <c r="D3946" s="29"/>
      <c r="E3946" s="29"/>
      <c r="F3946" s="29"/>
      <c r="G3946" s="28"/>
      <c r="H3946" s="28"/>
      <c r="I3946" s="30">
        <f>IF($H3946="","",IFERROR(VLOOKUP($H3946,AcctTbl,2,0),"کد ناشناخته"))</f>
        <v>0</v>
      </c>
      <c r="J3946" s="27">
        <f>IF($H3946="","",IFERROR(VLOOKUP($H3946,AcctTbl,3,0),""))</f>
        <v>0</v>
      </c>
      <c r="K3946" s="29"/>
      <c r="L3946" s="28"/>
      <c r="M3946" s="31"/>
      <c r="N3946" s="29"/>
      <c r="O3946" s="32">
        <f>IF($B3946="",0,IF($U3946="IN",N($M3946),0))</f>
        <v>0</v>
      </c>
      <c r="P3946" s="32">
        <f>IF($B3946="",0,IF(OR($U3946="OUT",$U3946="TRF"),N($M3946),0))</f>
        <v>0</v>
      </c>
      <c r="Q3946" s="32">
        <f>IF($B3946="",0,IF(OR($U3946="OUT",$U3946="TRF"),N($M3946),0))</f>
        <v>0</v>
      </c>
      <c r="R3946" s="32">
        <f>IF($B3946="",0,IF($U3946="IN",N($M3946),0))</f>
        <v>0</v>
      </c>
      <c r="S3946" s="33">
        <f>IF($B3946="","",IF($M3946="","⚠ مبلغ",IF($E3946="","⚠ بانک عامل",IF(AND($U3946="TRF",$F3946=""),"⚠ بانک مقصد",IF(AND($V3946&lt;&gt;"NONE",$V3946&lt;&gt;"",$Z3946=""),"⚠ طرف حساب","✓")))))</f>
        <v>0</v>
      </c>
      <c r="T3946" s="29"/>
      <c r="U3946" s="27">
        <f>IFERROR(VLOOKUP($D3946,BankOpTbl,2,0),"")</f>
        <v>0</v>
      </c>
      <c r="V3946" s="27">
        <f>IFERROR(VLOOKUP($D3946,BankOpTbl,3,0),"")</f>
        <v>0</v>
      </c>
      <c r="W3946" s="27">
        <f>IFERROR(VLOOKUP($D3946,BankOpTbl,4,0),"")</f>
        <v>0</v>
      </c>
      <c r="X3946" s="27">
        <f>IF($E3946="","",IFERROR(VLOOKUP($E3946,BankTbl,4,0),""))</f>
        <v>0</v>
      </c>
      <c r="Y3946" s="27">
        <f>IF($F3946="","",IFERROR(VLOOKUP($F3946,BankTbl,4,0),""))</f>
        <v>0</v>
      </c>
      <c r="Z3946" s="27">
        <f>IF($B3946="","",IF($V3946="PICK",LEFT($N3946,5),IF($V3946="FIXED",$W3946,IF($V3946="CODE",$H3946,""))))</f>
        <v>0</v>
      </c>
    </row>
    <row r="3947" spans="1:26" ht="21" customHeight="1">
      <c r="A3947" s="27">
        <f>IF($B3947="","",COUNTA($B$13:$B3947))</f>
        <v>0</v>
      </c>
      <c r="B3947" s="28"/>
      <c r="C3947" s="28"/>
      <c r="D3947" s="29"/>
      <c r="E3947" s="29"/>
      <c r="F3947" s="29"/>
      <c r="G3947" s="28"/>
      <c r="H3947" s="28"/>
      <c r="I3947" s="30">
        <f>IF($H3947="","",IFERROR(VLOOKUP($H3947,AcctTbl,2,0),"کد ناشناخته"))</f>
        <v>0</v>
      </c>
      <c r="J3947" s="27">
        <f>IF($H3947="","",IFERROR(VLOOKUP($H3947,AcctTbl,3,0),""))</f>
        <v>0</v>
      </c>
      <c r="K3947" s="29"/>
      <c r="L3947" s="28"/>
      <c r="M3947" s="31"/>
      <c r="N3947" s="29"/>
      <c r="O3947" s="32">
        <f>IF($B3947="",0,IF($U3947="IN",N($M3947),0))</f>
        <v>0</v>
      </c>
      <c r="P3947" s="32">
        <f>IF($B3947="",0,IF(OR($U3947="OUT",$U3947="TRF"),N($M3947),0))</f>
        <v>0</v>
      </c>
      <c r="Q3947" s="32">
        <f>IF($B3947="",0,IF(OR($U3947="OUT",$U3947="TRF"),N($M3947),0))</f>
        <v>0</v>
      </c>
      <c r="R3947" s="32">
        <f>IF($B3947="",0,IF($U3947="IN",N($M3947),0))</f>
        <v>0</v>
      </c>
      <c r="S3947" s="33">
        <f>IF($B3947="","",IF($M3947="","⚠ مبلغ",IF($E3947="","⚠ بانک عامل",IF(AND($U3947="TRF",$F3947=""),"⚠ بانک مقصد",IF(AND($V3947&lt;&gt;"NONE",$V3947&lt;&gt;"",$Z3947=""),"⚠ طرف حساب","✓")))))</f>
        <v>0</v>
      </c>
      <c r="T3947" s="29"/>
      <c r="U3947" s="27">
        <f>IFERROR(VLOOKUP($D3947,BankOpTbl,2,0),"")</f>
        <v>0</v>
      </c>
      <c r="V3947" s="27">
        <f>IFERROR(VLOOKUP($D3947,BankOpTbl,3,0),"")</f>
        <v>0</v>
      </c>
      <c r="W3947" s="27">
        <f>IFERROR(VLOOKUP($D3947,BankOpTbl,4,0),"")</f>
        <v>0</v>
      </c>
      <c r="X3947" s="27">
        <f>IF($E3947="","",IFERROR(VLOOKUP($E3947,BankTbl,4,0),""))</f>
        <v>0</v>
      </c>
      <c r="Y3947" s="27">
        <f>IF($F3947="","",IFERROR(VLOOKUP($F3947,BankTbl,4,0),""))</f>
        <v>0</v>
      </c>
      <c r="Z3947" s="27">
        <f>IF($B3947="","",IF($V3947="PICK",LEFT($N3947,5),IF($V3947="FIXED",$W3947,IF($V3947="CODE",$H3947,""))))</f>
        <v>0</v>
      </c>
    </row>
    <row r="3948" spans="1:26" ht="21" customHeight="1">
      <c r="A3948" s="27">
        <f>IF($B3948="","",COUNTA($B$13:$B3948))</f>
        <v>0</v>
      </c>
      <c r="B3948" s="28"/>
      <c r="C3948" s="28"/>
      <c r="D3948" s="29"/>
      <c r="E3948" s="29"/>
      <c r="F3948" s="29"/>
      <c r="G3948" s="28"/>
      <c r="H3948" s="28"/>
      <c r="I3948" s="30">
        <f>IF($H3948="","",IFERROR(VLOOKUP($H3948,AcctTbl,2,0),"کد ناشناخته"))</f>
        <v>0</v>
      </c>
      <c r="J3948" s="27">
        <f>IF($H3948="","",IFERROR(VLOOKUP($H3948,AcctTbl,3,0),""))</f>
        <v>0</v>
      </c>
      <c r="K3948" s="29"/>
      <c r="L3948" s="28"/>
      <c r="M3948" s="31"/>
      <c r="N3948" s="29"/>
      <c r="O3948" s="32">
        <f>IF($B3948="",0,IF($U3948="IN",N($M3948),0))</f>
        <v>0</v>
      </c>
      <c r="P3948" s="32">
        <f>IF($B3948="",0,IF(OR($U3948="OUT",$U3948="TRF"),N($M3948),0))</f>
        <v>0</v>
      </c>
      <c r="Q3948" s="32">
        <f>IF($B3948="",0,IF(OR($U3948="OUT",$U3948="TRF"),N($M3948),0))</f>
        <v>0</v>
      </c>
      <c r="R3948" s="32">
        <f>IF($B3948="",0,IF($U3948="IN",N($M3948),0))</f>
        <v>0</v>
      </c>
      <c r="S3948" s="33">
        <f>IF($B3948="","",IF($M3948="","⚠ مبلغ",IF($E3948="","⚠ بانک عامل",IF(AND($U3948="TRF",$F3948=""),"⚠ بانک مقصد",IF(AND($V3948&lt;&gt;"NONE",$V3948&lt;&gt;"",$Z3948=""),"⚠ طرف حساب","✓")))))</f>
        <v>0</v>
      </c>
      <c r="T3948" s="29"/>
      <c r="U3948" s="27">
        <f>IFERROR(VLOOKUP($D3948,BankOpTbl,2,0),"")</f>
        <v>0</v>
      </c>
      <c r="V3948" s="27">
        <f>IFERROR(VLOOKUP($D3948,BankOpTbl,3,0),"")</f>
        <v>0</v>
      </c>
      <c r="W3948" s="27">
        <f>IFERROR(VLOOKUP($D3948,BankOpTbl,4,0),"")</f>
        <v>0</v>
      </c>
      <c r="X3948" s="27">
        <f>IF($E3948="","",IFERROR(VLOOKUP($E3948,BankTbl,4,0),""))</f>
        <v>0</v>
      </c>
      <c r="Y3948" s="27">
        <f>IF($F3948="","",IFERROR(VLOOKUP($F3948,BankTbl,4,0),""))</f>
        <v>0</v>
      </c>
      <c r="Z3948" s="27">
        <f>IF($B3948="","",IF($V3948="PICK",LEFT($N3948,5),IF($V3948="FIXED",$W3948,IF($V3948="CODE",$H3948,""))))</f>
        <v>0</v>
      </c>
    </row>
    <row r="3949" spans="1:26" ht="21" customHeight="1">
      <c r="A3949" s="27">
        <f>IF($B3949="","",COUNTA($B$13:$B3949))</f>
        <v>0</v>
      </c>
      <c r="B3949" s="28"/>
      <c r="C3949" s="28"/>
      <c r="D3949" s="29"/>
      <c r="E3949" s="29"/>
      <c r="F3949" s="29"/>
      <c r="G3949" s="28"/>
      <c r="H3949" s="28"/>
      <c r="I3949" s="30">
        <f>IF($H3949="","",IFERROR(VLOOKUP($H3949,AcctTbl,2,0),"کد ناشناخته"))</f>
        <v>0</v>
      </c>
      <c r="J3949" s="27">
        <f>IF($H3949="","",IFERROR(VLOOKUP($H3949,AcctTbl,3,0),""))</f>
        <v>0</v>
      </c>
      <c r="K3949" s="29"/>
      <c r="L3949" s="28"/>
      <c r="M3949" s="31"/>
      <c r="N3949" s="29"/>
      <c r="O3949" s="32">
        <f>IF($B3949="",0,IF($U3949="IN",N($M3949),0))</f>
        <v>0</v>
      </c>
      <c r="P3949" s="32">
        <f>IF($B3949="",0,IF(OR($U3949="OUT",$U3949="TRF"),N($M3949),0))</f>
        <v>0</v>
      </c>
      <c r="Q3949" s="32">
        <f>IF($B3949="",0,IF(OR($U3949="OUT",$U3949="TRF"),N($M3949),0))</f>
        <v>0</v>
      </c>
      <c r="R3949" s="32">
        <f>IF($B3949="",0,IF($U3949="IN",N($M3949),0))</f>
        <v>0</v>
      </c>
      <c r="S3949" s="33">
        <f>IF($B3949="","",IF($M3949="","⚠ مبلغ",IF($E3949="","⚠ بانک عامل",IF(AND($U3949="TRF",$F3949=""),"⚠ بانک مقصد",IF(AND($V3949&lt;&gt;"NONE",$V3949&lt;&gt;"",$Z3949=""),"⚠ طرف حساب","✓")))))</f>
        <v>0</v>
      </c>
      <c r="T3949" s="29"/>
      <c r="U3949" s="27">
        <f>IFERROR(VLOOKUP($D3949,BankOpTbl,2,0),"")</f>
        <v>0</v>
      </c>
      <c r="V3949" s="27">
        <f>IFERROR(VLOOKUP($D3949,BankOpTbl,3,0),"")</f>
        <v>0</v>
      </c>
      <c r="W3949" s="27">
        <f>IFERROR(VLOOKUP($D3949,BankOpTbl,4,0),"")</f>
        <v>0</v>
      </c>
      <c r="X3949" s="27">
        <f>IF($E3949="","",IFERROR(VLOOKUP($E3949,BankTbl,4,0),""))</f>
        <v>0</v>
      </c>
      <c r="Y3949" s="27">
        <f>IF($F3949="","",IFERROR(VLOOKUP($F3949,BankTbl,4,0),""))</f>
        <v>0</v>
      </c>
      <c r="Z3949" s="27">
        <f>IF($B3949="","",IF($V3949="PICK",LEFT($N3949,5),IF($V3949="FIXED",$W3949,IF($V3949="CODE",$H3949,""))))</f>
        <v>0</v>
      </c>
    </row>
    <row r="3950" spans="1:26" ht="21" customHeight="1">
      <c r="A3950" s="27">
        <f>IF($B3950="","",COUNTA($B$13:$B3950))</f>
        <v>0</v>
      </c>
      <c r="B3950" s="28"/>
      <c r="C3950" s="28"/>
      <c r="D3950" s="29"/>
      <c r="E3950" s="29"/>
      <c r="F3950" s="29"/>
      <c r="G3950" s="28"/>
      <c r="H3950" s="28"/>
      <c r="I3950" s="30">
        <f>IF($H3950="","",IFERROR(VLOOKUP($H3950,AcctTbl,2,0),"کد ناشناخته"))</f>
        <v>0</v>
      </c>
      <c r="J3950" s="27">
        <f>IF($H3950="","",IFERROR(VLOOKUP($H3950,AcctTbl,3,0),""))</f>
        <v>0</v>
      </c>
      <c r="K3950" s="29"/>
      <c r="L3950" s="28"/>
      <c r="M3950" s="31"/>
      <c r="N3950" s="29"/>
      <c r="O3950" s="32">
        <f>IF($B3950="",0,IF($U3950="IN",N($M3950),0))</f>
        <v>0</v>
      </c>
      <c r="P3950" s="32">
        <f>IF($B3950="",0,IF(OR($U3950="OUT",$U3950="TRF"),N($M3950),0))</f>
        <v>0</v>
      </c>
      <c r="Q3950" s="32">
        <f>IF($B3950="",0,IF(OR($U3950="OUT",$U3950="TRF"),N($M3950),0))</f>
        <v>0</v>
      </c>
      <c r="R3950" s="32">
        <f>IF($B3950="",0,IF($U3950="IN",N($M3950),0))</f>
        <v>0</v>
      </c>
      <c r="S3950" s="33">
        <f>IF($B3950="","",IF($M3950="","⚠ مبلغ",IF($E3950="","⚠ بانک عامل",IF(AND($U3950="TRF",$F3950=""),"⚠ بانک مقصد",IF(AND($V3950&lt;&gt;"NONE",$V3950&lt;&gt;"",$Z3950=""),"⚠ طرف حساب","✓")))))</f>
        <v>0</v>
      </c>
      <c r="T3950" s="29"/>
      <c r="U3950" s="27">
        <f>IFERROR(VLOOKUP($D3950,BankOpTbl,2,0),"")</f>
        <v>0</v>
      </c>
      <c r="V3950" s="27">
        <f>IFERROR(VLOOKUP($D3950,BankOpTbl,3,0),"")</f>
        <v>0</v>
      </c>
      <c r="W3950" s="27">
        <f>IFERROR(VLOOKUP($D3950,BankOpTbl,4,0),"")</f>
        <v>0</v>
      </c>
      <c r="X3950" s="27">
        <f>IF($E3950="","",IFERROR(VLOOKUP($E3950,BankTbl,4,0),""))</f>
        <v>0</v>
      </c>
      <c r="Y3950" s="27">
        <f>IF($F3950="","",IFERROR(VLOOKUP($F3950,BankTbl,4,0),""))</f>
        <v>0</v>
      </c>
      <c r="Z3950" s="27">
        <f>IF($B3950="","",IF($V3950="PICK",LEFT($N3950,5),IF($V3950="FIXED",$W3950,IF($V3950="CODE",$H3950,""))))</f>
        <v>0</v>
      </c>
    </row>
    <row r="3951" spans="1:26" ht="21" customHeight="1">
      <c r="A3951" s="27">
        <f>IF($B3951="","",COUNTA($B$13:$B3951))</f>
        <v>0</v>
      </c>
      <c r="B3951" s="28"/>
      <c r="C3951" s="28"/>
      <c r="D3951" s="29"/>
      <c r="E3951" s="29"/>
      <c r="F3951" s="29"/>
      <c r="G3951" s="28"/>
      <c r="H3951" s="28"/>
      <c r="I3951" s="30">
        <f>IF($H3951="","",IFERROR(VLOOKUP($H3951,AcctTbl,2,0),"کد ناشناخته"))</f>
        <v>0</v>
      </c>
      <c r="J3951" s="27">
        <f>IF($H3951="","",IFERROR(VLOOKUP($H3951,AcctTbl,3,0),""))</f>
        <v>0</v>
      </c>
      <c r="K3951" s="29"/>
      <c r="L3951" s="28"/>
      <c r="M3951" s="31"/>
      <c r="N3951" s="29"/>
      <c r="O3951" s="32">
        <f>IF($B3951="",0,IF($U3951="IN",N($M3951),0))</f>
        <v>0</v>
      </c>
      <c r="P3951" s="32">
        <f>IF($B3951="",0,IF(OR($U3951="OUT",$U3951="TRF"),N($M3951),0))</f>
        <v>0</v>
      </c>
      <c r="Q3951" s="32">
        <f>IF($B3951="",0,IF(OR($U3951="OUT",$U3951="TRF"),N($M3951),0))</f>
        <v>0</v>
      </c>
      <c r="R3951" s="32">
        <f>IF($B3951="",0,IF($U3951="IN",N($M3951),0))</f>
        <v>0</v>
      </c>
      <c r="S3951" s="33">
        <f>IF($B3951="","",IF($M3951="","⚠ مبلغ",IF($E3951="","⚠ بانک عامل",IF(AND($U3951="TRF",$F3951=""),"⚠ بانک مقصد",IF(AND($V3951&lt;&gt;"NONE",$V3951&lt;&gt;"",$Z3951=""),"⚠ طرف حساب","✓")))))</f>
        <v>0</v>
      </c>
      <c r="T3951" s="29"/>
      <c r="U3951" s="27">
        <f>IFERROR(VLOOKUP($D3951,BankOpTbl,2,0),"")</f>
        <v>0</v>
      </c>
      <c r="V3951" s="27">
        <f>IFERROR(VLOOKUP($D3951,BankOpTbl,3,0),"")</f>
        <v>0</v>
      </c>
      <c r="W3951" s="27">
        <f>IFERROR(VLOOKUP($D3951,BankOpTbl,4,0),"")</f>
        <v>0</v>
      </c>
      <c r="X3951" s="27">
        <f>IF($E3951="","",IFERROR(VLOOKUP($E3951,BankTbl,4,0),""))</f>
        <v>0</v>
      </c>
      <c r="Y3951" s="27">
        <f>IF($F3951="","",IFERROR(VLOOKUP($F3951,BankTbl,4,0),""))</f>
        <v>0</v>
      </c>
      <c r="Z3951" s="27">
        <f>IF($B3951="","",IF($V3951="PICK",LEFT($N3951,5),IF($V3951="FIXED",$W3951,IF($V3951="CODE",$H3951,""))))</f>
        <v>0</v>
      </c>
    </row>
    <row r="3952" spans="1:26" ht="21" customHeight="1">
      <c r="A3952" s="27">
        <f>IF($B3952="","",COUNTA($B$13:$B3952))</f>
        <v>0</v>
      </c>
      <c r="B3952" s="28"/>
      <c r="C3952" s="28"/>
      <c r="D3952" s="29"/>
      <c r="E3952" s="29"/>
      <c r="F3952" s="29"/>
      <c r="G3952" s="28"/>
      <c r="H3952" s="28"/>
      <c r="I3952" s="30">
        <f>IF($H3952="","",IFERROR(VLOOKUP($H3952,AcctTbl,2,0),"کد ناشناخته"))</f>
        <v>0</v>
      </c>
      <c r="J3952" s="27">
        <f>IF($H3952="","",IFERROR(VLOOKUP($H3952,AcctTbl,3,0),""))</f>
        <v>0</v>
      </c>
      <c r="K3952" s="29"/>
      <c r="L3952" s="28"/>
      <c r="M3952" s="31"/>
      <c r="N3952" s="29"/>
      <c r="O3952" s="32">
        <f>IF($B3952="",0,IF($U3952="IN",N($M3952),0))</f>
        <v>0</v>
      </c>
      <c r="P3952" s="32">
        <f>IF($B3952="",0,IF(OR($U3952="OUT",$U3952="TRF"),N($M3952),0))</f>
        <v>0</v>
      </c>
      <c r="Q3952" s="32">
        <f>IF($B3952="",0,IF(OR($U3952="OUT",$U3952="TRF"),N($M3952),0))</f>
        <v>0</v>
      </c>
      <c r="R3952" s="32">
        <f>IF($B3952="",0,IF($U3952="IN",N($M3952),0))</f>
        <v>0</v>
      </c>
      <c r="S3952" s="33">
        <f>IF($B3952="","",IF($M3952="","⚠ مبلغ",IF($E3952="","⚠ بانک عامل",IF(AND($U3952="TRF",$F3952=""),"⚠ بانک مقصد",IF(AND($V3952&lt;&gt;"NONE",$V3952&lt;&gt;"",$Z3952=""),"⚠ طرف حساب","✓")))))</f>
        <v>0</v>
      </c>
      <c r="T3952" s="29"/>
      <c r="U3952" s="27">
        <f>IFERROR(VLOOKUP($D3952,BankOpTbl,2,0),"")</f>
        <v>0</v>
      </c>
      <c r="V3952" s="27">
        <f>IFERROR(VLOOKUP($D3952,BankOpTbl,3,0),"")</f>
        <v>0</v>
      </c>
      <c r="W3952" s="27">
        <f>IFERROR(VLOOKUP($D3952,BankOpTbl,4,0),"")</f>
        <v>0</v>
      </c>
      <c r="X3952" s="27">
        <f>IF($E3952="","",IFERROR(VLOOKUP($E3952,BankTbl,4,0),""))</f>
        <v>0</v>
      </c>
      <c r="Y3952" s="27">
        <f>IF($F3952="","",IFERROR(VLOOKUP($F3952,BankTbl,4,0),""))</f>
        <v>0</v>
      </c>
      <c r="Z3952" s="27">
        <f>IF($B3952="","",IF($V3952="PICK",LEFT($N3952,5),IF($V3952="FIXED",$W3952,IF($V3952="CODE",$H3952,""))))</f>
        <v>0</v>
      </c>
    </row>
    <row r="3953" spans="1:26" ht="21" customHeight="1">
      <c r="A3953" s="27">
        <f>IF($B3953="","",COUNTA($B$13:$B3953))</f>
        <v>0</v>
      </c>
      <c r="B3953" s="28"/>
      <c r="C3953" s="28"/>
      <c r="D3953" s="29"/>
      <c r="E3953" s="29"/>
      <c r="F3953" s="29"/>
      <c r="G3953" s="28"/>
      <c r="H3953" s="28"/>
      <c r="I3953" s="30">
        <f>IF($H3953="","",IFERROR(VLOOKUP($H3953,AcctTbl,2,0),"کد ناشناخته"))</f>
        <v>0</v>
      </c>
      <c r="J3953" s="27">
        <f>IF($H3953="","",IFERROR(VLOOKUP($H3953,AcctTbl,3,0),""))</f>
        <v>0</v>
      </c>
      <c r="K3953" s="29"/>
      <c r="L3953" s="28"/>
      <c r="M3953" s="31"/>
      <c r="N3953" s="29"/>
      <c r="O3953" s="32">
        <f>IF($B3953="",0,IF($U3953="IN",N($M3953),0))</f>
        <v>0</v>
      </c>
      <c r="P3953" s="32">
        <f>IF($B3953="",0,IF(OR($U3953="OUT",$U3953="TRF"),N($M3953),0))</f>
        <v>0</v>
      </c>
      <c r="Q3953" s="32">
        <f>IF($B3953="",0,IF(OR($U3953="OUT",$U3953="TRF"),N($M3953),0))</f>
        <v>0</v>
      </c>
      <c r="R3953" s="32">
        <f>IF($B3953="",0,IF($U3953="IN",N($M3953),0))</f>
        <v>0</v>
      </c>
      <c r="S3953" s="33">
        <f>IF($B3953="","",IF($M3953="","⚠ مبلغ",IF($E3953="","⚠ بانک عامل",IF(AND($U3953="TRF",$F3953=""),"⚠ بانک مقصد",IF(AND($V3953&lt;&gt;"NONE",$V3953&lt;&gt;"",$Z3953=""),"⚠ طرف حساب","✓")))))</f>
        <v>0</v>
      </c>
      <c r="T3953" s="29"/>
      <c r="U3953" s="27">
        <f>IFERROR(VLOOKUP($D3953,BankOpTbl,2,0),"")</f>
        <v>0</v>
      </c>
      <c r="V3953" s="27">
        <f>IFERROR(VLOOKUP($D3953,BankOpTbl,3,0),"")</f>
        <v>0</v>
      </c>
      <c r="W3953" s="27">
        <f>IFERROR(VLOOKUP($D3953,BankOpTbl,4,0),"")</f>
        <v>0</v>
      </c>
      <c r="X3953" s="27">
        <f>IF($E3953="","",IFERROR(VLOOKUP($E3953,BankTbl,4,0),""))</f>
        <v>0</v>
      </c>
      <c r="Y3953" s="27">
        <f>IF($F3953="","",IFERROR(VLOOKUP($F3953,BankTbl,4,0),""))</f>
        <v>0</v>
      </c>
      <c r="Z3953" s="27">
        <f>IF($B3953="","",IF($V3953="PICK",LEFT($N3953,5),IF($V3953="FIXED",$W3953,IF($V3953="CODE",$H3953,""))))</f>
        <v>0</v>
      </c>
    </row>
    <row r="3954" spans="1:26" ht="21" customHeight="1">
      <c r="A3954" s="27">
        <f>IF($B3954="","",COUNTA($B$13:$B3954))</f>
        <v>0</v>
      </c>
      <c r="B3954" s="28"/>
      <c r="C3954" s="28"/>
      <c r="D3954" s="29"/>
      <c r="E3954" s="29"/>
      <c r="F3954" s="29"/>
      <c r="G3954" s="28"/>
      <c r="H3954" s="28"/>
      <c r="I3954" s="30">
        <f>IF($H3954="","",IFERROR(VLOOKUP($H3954,AcctTbl,2,0),"کد ناشناخته"))</f>
        <v>0</v>
      </c>
      <c r="J3954" s="27">
        <f>IF($H3954="","",IFERROR(VLOOKUP($H3954,AcctTbl,3,0),""))</f>
        <v>0</v>
      </c>
      <c r="K3954" s="29"/>
      <c r="L3954" s="28"/>
      <c r="M3954" s="31"/>
      <c r="N3954" s="29"/>
      <c r="O3954" s="32">
        <f>IF($B3954="",0,IF($U3954="IN",N($M3954),0))</f>
        <v>0</v>
      </c>
      <c r="P3954" s="32">
        <f>IF($B3954="",0,IF(OR($U3954="OUT",$U3954="TRF"),N($M3954),0))</f>
        <v>0</v>
      </c>
      <c r="Q3954" s="32">
        <f>IF($B3954="",0,IF(OR($U3954="OUT",$U3954="TRF"),N($M3954),0))</f>
        <v>0</v>
      </c>
      <c r="R3954" s="32">
        <f>IF($B3954="",0,IF($U3954="IN",N($M3954),0))</f>
        <v>0</v>
      </c>
      <c r="S3954" s="33">
        <f>IF($B3954="","",IF($M3954="","⚠ مبلغ",IF($E3954="","⚠ بانک عامل",IF(AND($U3954="TRF",$F3954=""),"⚠ بانک مقصد",IF(AND($V3954&lt;&gt;"NONE",$V3954&lt;&gt;"",$Z3954=""),"⚠ طرف حساب","✓")))))</f>
        <v>0</v>
      </c>
      <c r="T3954" s="29"/>
      <c r="U3954" s="27">
        <f>IFERROR(VLOOKUP($D3954,BankOpTbl,2,0),"")</f>
        <v>0</v>
      </c>
      <c r="V3954" s="27">
        <f>IFERROR(VLOOKUP($D3954,BankOpTbl,3,0),"")</f>
        <v>0</v>
      </c>
      <c r="W3954" s="27">
        <f>IFERROR(VLOOKUP($D3954,BankOpTbl,4,0),"")</f>
        <v>0</v>
      </c>
      <c r="X3954" s="27">
        <f>IF($E3954="","",IFERROR(VLOOKUP($E3954,BankTbl,4,0),""))</f>
        <v>0</v>
      </c>
      <c r="Y3954" s="27">
        <f>IF($F3954="","",IFERROR(VLOOKUP($F3954,BankTbl,4,0),""))</f>
        <v>0</v>
      </c>
      <c r="Z3954" s="27">
        <f>IF($B3954="","",IF($V3954="PICK",LEFT($N3954,5),IF($V3954="FIXED",$W3954,IF($V3954="CODE",$H3954,""))))</f>
        <v>0</v>
      </c>
    </row>
    <row r="3955" spans="1:26" ht="21" customHeight="1">
      <c r="A3955" s="27">
        <f>IF($B3955="","",COUNTA($B$13:$B3955))</f>
        <v>0</v>
      </c>
      <c r="B3955" s="28"/>
      <c r="C3955" s="28"/>
      <c r="D3955" s="29"/>
      <c r="E3955" s="29"/>
      <c r="F3955" s="29"/>
      <c r="G3955" s="28"/>
      <c r="H3955" s="28"/>
      <c r="I3955" s="30">
        <f>IF($H3955="","",IFERROR(VLOOKUP($H3955,AcctTbl,2,0),"کد ناشناخته"))</f>
        <v>0</v>
      </c>
      <c r="J3955" s="27">
        <f>IF($H3955="","",IFERROR(VLOOKUP($H3955,AcctTbl,3,0),""))</f>
        <v>0</v>
      </c>
      <c r="K3955" s="29"/>
      <c r="L3955" s="28"/>
      <c r="M3955" s="31"/>
      <c r="N3955" s="29"/>
      <c r="O3955" s="32">
        <f>IF($B3955="",0,IF($U3955="IN",N($M3955),0))</f>
        <v>0</v>
      </c>
      <c r="P3955" s="32">
        <f>IF($B3955="",0,IF(OR($U3955="OUT",$U3955="TRF"),N($M3955),0))</f>
        <v>0</v>
      </c>
      <c r="Q3955" s="32">
        <f>IF($B3955="",0,IF(OR($U3955="OUT",$U3955="TRF"),N($M3955),0))</f>
        <v>0</v>
      </c>
      <c r="R3955" s="32">
        <f>IF($B3955="",0,IF($U3955="IN",N($M3955),0))</f>
        <v>0</v>
      </c>
      <c r="S3955" s="33">
        <f>IF($B3955="","",IF($M3955="","⚠ مبلغ",IF($E3955="","⚠ بانک عامل",IF(AND($U3955="TRF",$F3955=""),"⚠ بانک مقصد",IF(AND($V3955&lt;&gt;"NONE",$V3955&lt;&gt;"",$Z3955=""),"⚠ طرف حساب","✓")))))</f>
        <v>0</v>
      </c>
      <c r="T3955" s="29"/>
      <c r="U3955" s="27">
        <f>IFERROR(VLOOKUP($D3955,BankOpTbl,2,0),"")</f>
        <v>0</v>
      </c>
      <c r="V3955" s="27">
        <f>IFERROR(VLOOKUP($D3955,BankOpTbl,3,0),"")</f>
        <v>0</v>
      </c>
      <c r="W3955" s="27">
        <f>IFERROR(VLOOKUP($D3955,BankOpTbl,4,0),"")</f>
        <v>0</v>
      </c>
      <c r="X3955" s="27">
        <f>IF($E3955="","",IFERROR(VLOOKUP($E3955,BankTbl,4,0),""))</f>
        <v>0</v>
      </c>
      <c r="Y3955" s="27">
        <f>IF($F3955="","",IFERROR(VLOOKUP($F3955,BankTbl,4,0),""))</f>
        <v>0</v>
      </c>
      <c r="Z3955" s="27">
        <f>IF($B3955="","",IF($V3955="PICK",LEFT($N3955,5),IF($V3955="FIXED",$W3955,IF($V3955="CODE",$H3955,""))))</f>
        <v>0</v>
      </c>
    </row>
    <row r="3956" spans="1:26" ht="21" customHeight="1">
      <c r="A3956" s="27">
        <f>IF($B3956="","",COUNTA($B$13:$B3956))</f>
        <v>0</v>
      </c>
      <c r="B3956" s="28"/>
      <c r="C3956" s="28"/>
      <c r="D3956" s="29"/>
      <c r="E3956" s="29"/>
      <c r="F3956" s="29"/>
      <c r="G3956" s="28"/>
      <c r="H3956" s="28"/>
      <c r="I3956" s="30">
        <f>IF($H3956="","",IFERROR(VLOOKUP($H3956,AcctTbl,2,0),"کد ناشناخته"))</f>
        <v>0</v>
      </c>
      <c r="J3956" s="27">
        <f>IF($H3956="","",IFERROR(VLOOKUP($H3956,AcctTbl,3,0),""))</f>
        <v>0</v>
      </c>
      <c r="K3956" s="29"/>
      <c r="L3956" s="28"/>
      <c r="M3956" s="31"/>
      <c r="N3956" s="29"/>
      <c r="O3956" s="32">
        <f>IF($B3956="",0,IF($U3956="IN",N($M3956),0))</f>
        <v>0</v>
      </c>
      <c r="P3956" s="32">
        <f>IF($B3956="",0,IF(OR($U3956="OUT",$U3956="TRF"),N($M3956),0))</f>
        <v>0</v>
      </c>
      <c r="Q3956" s="32">
        <f>IF($B3956="",0,IF(OR($U3956="OUT",$U3956="TRF"),N($M3956),0))</f>
        <v>0</v>
      </c>
      <c r="R3956" s="32">
        <f>IF($B3956="",0,IF($U3956="IN",N($M3956),0))</f>
        <v>0</v>
      </c>
      <c r="S3956" s="33">
        <f>IF($B3956="","",IF($M3956="","⚠ مبلغ",IF($E3956="","⚠ بانک عامل",IF(AND($U3956="TRF",$F3956=""),"⚠ بانک مقصد",IF(AND($V3956&lt;&gt;"NONE",$V3956&lt;&gt;"",$Z3956=""),"⚠ طرف حساب","✓")))))</f>
        <v>0</v>
      </c>
      <c r="T3956" s="29"/>
      <c r="U3956" s="27">
        <f>IFERROR(VLOOKUP($D3956,BankOpTbl,2,0),"")</f>
        <v>0</v>
      </c>
      <c r="V3956" s="27">
        <f>IFERROR(VLOOKUP($D3956,BankOpTbl,3,0),"")</f>
        <v>0</v>
      </c>
      <c r="W3956" s="27">
        <f>IFERROR(VLOOKUP($D3956,BankOpTbl,4,0),"")</f>
        <v>0</v>
      </c>
      <c r="X3956" s="27">
        <f>IF($E3956="","",IFERROR(VLOOKUP($E3956,BankTbl,4,0),""))</f>
        <v>0</v>
      </c>
      <c r="Y3956" s="27">
        <f>IF($F3956="","",IFERROR(VLOOKUP($F3956,BankTbl,4,0),""))</f>
        <v>0</v>
      </c>
      <c r="Z3956" s="27">
        <f>IF($B3956="","",IF($V3956="PICK",LEFT($N3956,5),IF($V3956="FIXED",$W3956,IF($V3956="CODE",$H3956,""))))</f>
        <v>0</v>
      </c>
    </row>
    <row r="3957" spans="1:26" ht="21" customHeight="1">
      <c r="A3957" s="27">
        <f>IF($B3957="","",COUNTA($B$13:$B3957))</f>
        <v>0</v>
      </c>
      <c r="B3957" s="28"/>
      <c r="C3957" s="28"/>
      <c r="D3957" s="29"/>
      <c r="E3957" s="29"/>
      <c r="F3957" s="29"/>
      <c r="G3957" s="28"/>
      <c r="H3957" s="28"/>
      <c r="I3957" s="30">
        <f>IF($H3957="","",IFERROR(VLOOKUP($H3957,AcctTbl,2,0),"کد ناشناخته"))</f>
        <v>0</v>
      </c>
      <c r="J3957" s="27">
        <f>IF($H3957="","",IFERROR(VLOOKUP($H3957,AcctTbl,3,0),""))</f>
        <v>0</v>
      </c>
      <c r="K3957" s="29"/>
      <c r="L3957" s="28"/>
      <c r="M3957" s="31"/>
      <c r="N3957" s="29"/>
      <c r="O3957" s="32">
        <f>IF($B3957="",0,IF($U3957="IN",N($M3957),0))</f>
        <v>0</v>
      </c>
      <c r="P3957" s="32">
        <f>IF($B3957="",0,IF(OR($U3957="OUT",$U3957="TRF"),N($M3957),0))</f>
        <v>0</v>
      </c>
      <c r="Q3957" s="32">
        <f>IF($B3957="",0,IF(OR($U3957="OUT",$U3957="TRF"),N($M3957),0))</f>
        <v>0</v>
      </c>
      <c r="R3957" s="32">
        <f>IF($B3957="",0,IF($U3957="IN",N($M3957),0))</f>
        <v>0</v>
      </c>
      <c r="S3957" s="33">
        <f>IF($B3957="","",IF($M3957="","⚠ مبلغ",IF($E3957="","⚠ بانک عامل",IF(AND($U3957="TRF",$F3957=""),"⚠ بانک مقصد",IF(AND($V3957&lt;&gt;"NONE",$V3957&lt;&gt;"",$Z3957=""),"⚠ طرف حساب","✓")))))</f>
        <v>0</v>
      </c>
      <c r="T3957" s="29"/>
      <c r="U3957" s="27">
        <f>IFERROR(VLOOKUP($D3957,BankOpTbl,2,0),"")</f>
        <v>0</v>
      </c>
      <c r="V3957" s="27">
        <f>IFERROR(VLOOKUP($D3957,BankOpTbl,3,0),"")</f>
        <v>0</v>
      </c>
      <c r="W3957" s="27">
        <f>IFERROR(VLOOKUP($D3957,BankOpTbl,4,0),"")</f>
        <v>0</v>
      </c>
      <c r="X3957" s="27">
        <f>IF($E3957="","",IFERROR(VLOOKUP($E3957,BankTbl,4,0),""))</f>
        <v>0</v>
      </c>
      <c r="Y3957" s="27">
        <f>IF($F3957="","",IFERROR(VLOOKUP($F3957,BankTbl,4,0),""))</f>
        <v>0</v>
      </c>
      <c r="Z3957" s="27">
        <f>IF($B3957="","",IF($V3957="PICK",LEFT($N3957,5),IF($V3957="FIXED",$W3957,IF($V3957="CODE",$H3957,""))))</f>
        <v>0</v>
      </c>
    </row>
    <row r="3958" spans="1:26" ht="21" customHeight="1">
      <c r="A3958" s="27">
        <f>IF($B3958="","",COUNTA($B$13:$B3958))</f>
        <v>0</v>
      </c>
      <c r="B3958" s="28"/>
      <c r="C3958" s="28"/>
      <c r="D3958" s="29"/>
      <c r="E3958" s="29"/>
      <c r="F3958" s="29"/>
      <c r="G3958" s="28"/>
      <c r="H3958" s="28"/>
      <c r="I3958" s="30">
        <f>IF($H3958="","",IFERROR(VLOOKUP($H3958,AcctTbl,2,0),"کد ناشناخته"))</f>
        <v>0</v>
      </c>
      <c r="J3958" s="27">
        <f>IF($H3958="","",IFERROR(VLOOKUP($H3958,AcctTbl,3,0),""))</f>
        <v>0</v>
      </c>
      <c r="K3958" s="29"/>
      <c r="L3958" s="28"/>
      <c r="M3958" s="31"/>
      <c r="N3958" s="29"/>
      <c r="O3958" s="32">
        <f>IF($B3958="",0,IF($U3958="IN",N($M3958),0))</f>
        <v>0</v>
      </c>
      <c r="P3958" s="32">
        <f>IF($B3958="",0,IF(OR($U3958="OUT",$U3958="TRF"),N($M3958),0))</f>
        <v>0</v>
      </c>
      <c r="Q3958" s="32">
        <f>IF($B3958="",0,IF(OR($U3958="OUT",$U3958="TRF"),N($M3958),0))</f>
        <v>0</v>
      </c>
      <c r="R3958" s="32">
        <f>IF($B3958="",0,IF($U3958="IN",N($M3958),0))</f>
        <v>0</v>
      </c>
      <c r="S3958" s="33">
        <f>IF($B3958="","",IF($M3958="","⚠ مبلغ",IF($E3958="","⚠ بانک عامل",IF(AND($U3958="TRF",$F3958=""),"⚠ بانک مقصد",IF(AND($V3958&lt;&gt;"NONE",$V3958&lt;&gt;"",$Z3958=""),"⚠ طرف حساب","✓")))))</f>
        <v>0</v>
      </c>
      <c r="T3958" s="29"/>
      <c r="U3958" s="27">
        <f>IFERROR(VLOOKUP($D3958,BankOpTbl,2,0),"")</f>
        <v>0</v>
      </c>
      <c r="V3958" s="27">
        <f>IFERROR(VLOOKUP($D3958,BankOpTbl,3,0),"")</f>
        <v>0</v>
      </c>
      <c r="W3958" s="27">
        <f>IFERROR(VLOOKUP($D3958,BankOpTbl,4,0),"")</f>
        <v>0</v>
      </c>
      <c r="X3958" s="27">
        <f>IF($E3958="","",IFERROR(VLOOKUP($E3958,BankTbl,4,0),""))</f>
        <v>0</v>
      </c>
      <c r="Y3958" s="27">
        <f>IF($F3958="","",IFERROR(VLOOKUP($F3958,BankTbl,4,0),""))</f>
        <v>0</v>
      </c>
      <c r="Z3958" s="27">
        <f>IF($B3958="","",IF($V3958="PICK",LEFT($N3958,5),IF($V3958="FIXED",$W3958,IF($V3958="CODE",$H3958,""))))</f>
        <v>0</v>
      </c>
    </row>
    <row r="3959" spans="1:26" ht="21" customHeight="1">
      <c r="A3959" s="27">
        <f>IF($B3959="","",COUNTA($B$13:$B3959))</f>
        <v>0</v>
      </c>
      <c r="B3959" s="28"/>
      <c r="C3959" s="28"/>
      <c r="D3959" s="29"/>
      <c r="E3959" s="29"/>
      <c r="F3959" s="29"/>
      <c r="G3959" s="28"/>
      <c r="H3959" s="28"/>
      <c r="I3959" s="30">
        <f>IF($H3959="","",IFERROR(VLOOKUP($H3959,AcctTbl,2,0),"کد ناشناخته"))</f>
        <v>0</v>
      </c>
      <c r="J3959" s="27">
        <f>IF($H3959="","",IFERROR(VLOOKUP($H3959,AcctTbl,3,0),""))</f>
        <v>0</v>
      </c>
      <c r="K3959" s="29"/>
      <c r="L3959" s="28"/>
      <c r="M3959" s="31"/>
      <c r="N3959" s="29"/>
      <c r="O3959" s="32">
        <f>IF($B3959="",0,IF($U3959="IN",N($M3959),0))</f>
        <v>0</v>
      </c>
      <c r="P3959" s="32">
        <f>IF($B3959="",0,IF(OR($U3959="OUT",$U3959="TRF"),N($M3959),0))</f>
        <v>0</v>
      </c>
      <c r="Q3959" s="32">
        <f>IF($B3959="",0,IF(OR($U3959="OUT",$U3959="TRF"),N($M3959),0))</f>
        <v>0</v>
      </c>
      <c r="R3959" s="32">
        <f>IF($B3959="",0,IF($U3959="IN",N($M3959),0))</f>
        <v>0</v>
      </c>
      <c r="S3959" s="33">
        <f>IF($B3959="","",IF($M3959="","⚠ مبلغ",IF($E3959="","⚠ بانک عامل",IF(AND($U3959="TRF",$F3959=""),"⚠ بانک مقصد",IF(AND($V3959&lt;&gt;"NONE",$V3959&lt;&gt;"",$Z3959=""),"⚠ طرف حساب","✓")))))</f>
        <v>0</v>
      </c>
      <c r="T3959" s="29"/>
      <c r="U3959" s="27">
        <f>IFERROR(VLOOKUP($D3959,BankOpTbl,2,0),"")</f>
        <v>0</v>
      </c>
      <c r="V3959" s="27">
        <f>IFERROR(VLOOKUP($D3959,BankOpTbl,3,0),"")</f>
        <v>0</v>
      </c>
      <c r="W3959" s="27">
        <f>IFERROR(VLOOKUP($D3959,BankOpTbl,4,0),"")</f>
        <v>0</v>
      </c>
      <c r="X3959" s="27">
        <f>IF($E3959="","",IFERROR(VLOOKUP($E3959,BankTbl,4,0),""))</f>
        <v>0</v>
      </c>
      <c r="Y3959" s="27">
        <f>IF($F3959="","",IFERROR(VLOOKUP($F3959,BankTbl,4,0),""))</f>
        <v>0</v>
      </c>
      <c r="Z3959" s="27">
        <f>IF($B3959="","",IF($V3959="PICK",LEFT($N3959,5),IF($V3959="FIXED",$W3959,IF($V3959="CODE",$H3959,""))))</f>
        <v>0</v>
      </c>
    </row>
    <row r="3960" spans="1:26" ht="21" customHeight="1">
      <c r="A3960" s="27">
        <f>IF($B3960="","",COUNTA($B$13:$B3960))</f>
        <v>0</v>
      </c>
      <c r="B3960" s="28"/>
      <c r="C3960" s="28"/>
      <c r="D3960" s="29"/>
      <c r="E3960" s="29"/>
      <c r="F3960" s="29"/>
      <c r="G3960" s="28"/>
      <c r="H3960" s="28"/>
      <c r="I3960" s="30">
        <f>IF($H3960="","",IFERROR(VLOOKUP($H3960,AcctTbl,2,0),"کد ناشناخته"))</f>
        <v>0</v>
      </c>
      <c r="J3960" s="27">
        <f>IF($H3960="","",IFERROR(VLOOKUP($H3960,AcctTbl,3,0),""))</f>
        <v>0</v>
      </c>
      <c r="K3960" s="29"/>
      <c r="L3960" s="28"/>
      <c r="M3960" s="31"/>
      <c r="N3960" s="29"/>
      <c r="O3960" s="32">
        <f>IF($B3960="",0,IF($U3960="IN",N($M3960),0))</f>
        <v>0</v>
      </c>
      <c r="P3960" s="32">
        <f>IF($B3960="",0,IF(OR($U3960="OUT",$U3960="TRF"),N($M3960),0))</f>
        <v>0</v>
      </c>
      <c r="Q3960" s="32">
        <f>IF($B3960="",0,IF(OR($U3960="OUT",$U3960="TRF"),N($M3960),0))</f>
        <v>0</v>
      </c>
      <c r="R3960" s="32">
        <f>IF($B3960="",0,IF($U3960="IN",N($M3960),0))</f>
        <v>0</v>
      </c>
      <c r="S3960" s="33">
        <f>IF($B3960="","",IF($M3960="","⚠ مبلغ",IF($E3960="","⚠ بانک عامل",IF(AND($U3960="TRF",$F3960=""),"⚠ بانک مقصد",IF(AND($V3960&lt;&gt;"NONE",$V3960&lt;&gt;"",$Z3960=""),"⚠ طرف حساب","✓")))))</f>
        <v>0</v>
      </c>
      <c r="T3960" s="29"/>
      <c r="U3960" s="27">
        <f>IFERROR(VLOOKUP($D3960,BankOpTbl,2,0),"")</f>
        <v>0</v>
      </c>
      <c r="V3960" s="27">
        <f>IFERROR(VLOOKUP($D3960,BankOpTbl,3,0),"")</f>
        <v>0</v>
      </c>
      <c r="W3960" s="27">
        <f>IFERROR(VLOOKUP($D3960,BankOpTbl,4,0),"")</f>
        <v>0</v>
      </c>
      <c r="X3960" s="27">
        <f>IF($E3960="","",IFERROR(VLOOKUP($E3960,BankTbl,4,0),""))</f>
        <v>0</v>
      </c>
      <c r="Y3960" s="27">
        <f>IF($F3960="","",IFERROR(VLOOKUP($F3960,BankTbl,4,0),""))</f>
        <v>0</v>
      </c>
      <c r="Z3960" s="27">
        <f>IF($B3960="","",IF($V3960="PICK",LEFT($N3960,5),IF($V3960="FIXED",$W3960,IF($V3960="CODE",$H3960,""))))</f>
        <v>0</v>
      </c>
    </row>
    <row r="3961" spans="1:26" ht="21" customHeight="1">
      <c r="A3961" s="27">
        <f>IF($B3961="","",COUNTA($B$13:$B3961))</f>
        <v>0</v>
      </c>
      <c r="B3961" s="28"/>
      <c r="C3961" s="28"/>
      <c r="D3961" s="29"/>
      <c r="E3961" s="29"/>
      <c r="F3961" s="29"/>
      <c r="G3961" s="28"/>
      <c r="H3961" s="28"/>
      <c r="I3961" s="30">
        <f>IF($H3961="","",IFERROR(VLOOKUP($H3961,AcctTbl,2,0),"کد ناشناخته"))</f>
        <v>0</v>
      </c>
      <c r="J3961" s="27">
        <f>IF($H3961="","",IFERROR(VLOOKUP($H3961,AcctTbl,3,0),""))</f>
        <v>0</v>
      </c>
      <c r="K3961" s="29"/>
      <c r="L3961" s="28"/>
      <c r="M3961" s="31"/>
      <c r="N3961" s="29"/>
      <c r="O3961" s="32">
        <f>IF($B3961="",0,IF($U3961="IN",N($M3961),0))</f>
        <v>0</v>
      </c>
      <c r="P3961" s="32">
        <f>IF($B3961="",0,IF(OR($U3961="OUT",$U3961="TRF"),N($M3961),0))</f>
        <v>0</v>
      </c>
      <c r="Q3961" s="32">
        <f>IF($B3961="",0,IF(OR($U3961="OUT",$U3961="TRF"),N($M3961),0))</f>
        <v>0</v>
      </c>
      <c r="R3961" s="32">
        <f>IF($B3961="",0,IF($U3961="IN",N($M3961),0))</f>
        <v>0</v>
      </c>
      <c r="S3961" s="33">
        <f>IF($B3961="","",IF($M3961="","⚠ مبلغ",IF($E3961="","⚠ بانک عامل",IF(AND($U3961="TRF",$F3961=""),"⚠ بانک مقصد",IF(AND($V3961&lt;&gt;"NONE",$V3961&lt;&gt;"",$Z3961=""),"⚠ طرف حساب","✓")))))</f>
        <v>0</v>
      </c>
      <c r="T3961" s="29"/>
      <c r="U3961" s="27">
        <f>IFERROR(VLOOKUP($D3961,BankOpTbl,2,0),"")</f>
        <v>0</v>
      </c>
      <c r="V3961" s="27">
        <f>IFERROR(VLOOKUP($D3961,BankOpTbl,3,0),"")</f>
        <v>0</v>
      </c>
      <c r="W3961" s="27">
        <f>IFERROR(VLOOKUP($D3961,BankOpTbl,4,0),"")</f>
        <v>0</v>
      </c>
      <c r="X3961" s="27">
        <f>IF($E3961="","",IFERROR(VLOOKUP($E3961,BankTbl,4,0),""))</f>
        <v>0</v>
      </c>
      <c r="Y3961" s="27">
        <f>IF($F3961="","",IFERROR(VLOOKUP($F3961,BankTbl,4,0),""))</f>
        <v>0</v>
      </c>
      <c r="Z3961" s="27">
        <f>IF($B3961="","",IF($V3961="PICK",LEFT($N3961,5),IF($V3961="FIXED",$W3961,IF($V3961="CODE",$H3961,""))))</f>
        <v>0</v>
      </c>
    </row>
    <row r="3962" spans="1:26" ht="21" customHeight="1">
      <c r="A3962" s="27">
        <f>IF($B3962="","",COUNTA($B$13:$B3962))</f>
        <v>0</v>
      </c>
      <c r="B3962" s="28"/>
      <c r="C3962" s="28"/>
      <c r="D3962" s="29"/>
      <c r="E3962" s="29"/>
      <c r="F3962" s="29"/>
      <c r="G3962" s="28"/>
      <c r="H3962" s="28"/>
      <c r="I3962" s="30">
        <f>IF($H3962="","",IFERROR(VLOOKUP($H3962,AcctTbl,2,0),"کد ناشناخته"))</f>
        <v>0</v>
      </c>
      <c r="J3962" s="27">
        <f>IF($H3962="","",IFERROR(VLOOKUP($H3962,AcctTbl,3,0),""))</f>
        <v>0</v>
      </c>
      <c r="K3962" s="29"/>
      <c r="L3962" s="28"/>
      <c r="M3962" s="31"/>
      <c r="N3962" s="29"/>
      <c r="O3962" s="32">
        <f>IF($B3962="",0,IF($U3962="IN",N($M3962),0))</f>
        <v>0</v>
      </c>
      <c r="P3962" s="32">
        <f>IF($B3962="",0,IF(OR($U3962="OUT",$U3962="TRF"),N($M3962),0))</f>
        <v>0</v>
      </c>
      <c r="Q3962" s="32">
        <f>IF($B3962="",0,IF(OR($U3962="OUT",$U3962="TRF"),N($M3962),0))</f>
        <v>0</v>
      </c>
      <c r="R3962" s="32">
        <f>IF($B3962="",0,IF($U3962="IN",N($M3962),0))</f>
        <v>0</v>
      </c>
      <c r="S3962" s="33">
        <f>IF($B3962="","",IF($M3962="","⚠ مبلغ",IF($E3962="","⚠ بانک عامل",IF(AND($U3962="TRF",$F3962=""),"⚠ بانک مقصد",IF(AND($V3962&lt;&gt;"NONE",$V3962&lt;&gt;"",$Z3962=""),"⚠ طرف حساب","✓")))))</f>
        <v>0</v>
      </c>
      <c r="T3962" s="29"/>
      <c r="U3962" s="27">
        <f>IFERROR(VLOOKUP($D3962,BankOpTbl,2,0),"")</f>
        <v>0</v>
      </c>
      <c r="V3962" s="27">
        <f>IFERROR(VLOOKUP($D3962,BankOpTbl,3,0),"")</f>
        <v>0</v>
      </c>
      <c r="W3962" s="27">
        <f>IFERROR(VLOOKUP($D3962,BankOpTbl,4,0),"")</f>
        <v>0</v>
      </c>
      <c r="X3962" s="27">
        <f>IF($E3962="","",IFERROR(VLOOKUP($E3962,BankTbl,4,0),""))</f>
        <v>0</v>
      </c>
      <c r="Y3962" s="27">
        <f>IF($F3962="","",IFERROR(VLOOKUP($F3962,BankTbl,4,0),""))</f>
        <v>0</v>
      </c>
      <c r="Z3962" s="27">
        <f>IF($B3962="","",IF($V3962="PICK",LEFT($N3962,5),IF($V3962="FIXED",$W3962,IF($V3962="CODE",$H3962,""))))</f>
        <v>0</v>
      </c>
    </row>
    <row r="3963" spans="1:26" ht="21" customHeight="1">
      <c r="A3963" s="27">
        <f>IF($B3963="","",COUNTA($B$13:$B3963))</f>
        <v>0</v>
      </c>
      <c r="B3963" s="28"/>
      <c r="C3963" s="28"/>
      <c r="D3963" s="29"/>
      <c r="E3963" s="29"/>
      <c r="F3963" s="29"/>
      <c r="G3963" s="28"/>
      <c r="H3963" s="28"/>
      <c r="I3963" s="30">
        <f>IF($H3963="","",IFERROR(VLOOKUP($H3963,AcctTbl,2,0),"کد ناشناخته"))</f>
        <v>0</v>
      </c>
      <c r="J3963" s="27">
        <f>IF($H3963="","",IFERROR(VLOOKUP($H3963,AcctTbl,3,0),""))</f>
        <v>0</v>
      </c>
      <c r="K3963" s="29"/>
      <c r="L3963" s="28"/>
      <c r="M3963" s="31"/>
      <c r="N3963" s="29"/>
      <c r="O3963" s="32">
        <f>IF($B3963="",0,IF($U3963="IN",N($M3963),0))</f>
        <v>0</v>
      </c>
      <c r="P3963" s="32">
        <f>IF($B3963="",0,IF(OR($U3963="OUT",$U3963="TRF"),N($M3963),0))</f>
        <v>0</v>
      </c>
      <c r="Q3963" s="32">
        <f>IF($B3963="",0,IF(OR($U3963="OUT",$U3963="TRF"),N($M3963),0))</f>
        <v>0</v>
      </c>
      <c r="R3963" s="32">
        <f>IF($B3963="",0,IF($U3963="IN",N($M3963),0))</f>
        <v>0</v>
      </c>
      <c r="S3963" s="33">
        <f>IF($B3963="","",IF($M3963="","⚠ مبلغ",IF($E3963="","⚠ بانک عامل",IF(AND($U3963="TRF",$F3963=""),"⚠ بانک مقصد",IF(AND($V3963&lt;&gt;"NONE",$V3963&lt;&gt;"",$Z3963=""),"⚠ طرف حساب","✓")))))</f>
        <v>0</v>
      </c>
      <c r="T3963" s="29"/>
      <c r="U3963" s="27">
        <f>IFERROR(VLOOKUP($D3963,BankOpTbl,2,0),"")</f>
        <v>0</v>
      </c>
      <c r="V3963" s="27">
        <f>IFERROR(VLOOKUP($D3963,BankOpTbl,3,0),"")</f>
        <v>0</v>
      </c>
      <c r="W3963" s="27">
        <f>IFERROR(VLOOKUP($D3963,BankOpTbl,4,0),"")</f>
        <v>0</v>
      </c>
      <c r="X3963" s="27">
        <f>IF($E3963="","",IFERROR(VLOOKUP($E3963,BankTbl,4,0),""))</f>
        <v>0</v>
      </c>
      <c r="Y3963" s="27">
        <f>IF($F3963="","",IFERROR(VLOOKUP($F3963,BankTbl,4,0),""))</f>
        <v>0</v>
      </c>
      <c r="Z3963" s="27">
        <f>IF($B3963="","",IF($V3963="PICK",LEFT($N3963,5),IF($V3963="FIXED",$W3963,IF($V3963="CODE",$H3963,""))))</f>
        <v>0</v>
      </c>
    </row>
    <row r="3964" spans="1:26" ht="21" customHeight="1">
      <c r="A3964" s="27">
        <f>IF($B3964="","",COUNTA($B$13:$B3964))</f>
        <v>0</v>
      </c>
      <c r="B3964" s="28"/>
      <c r="C3964" s="28"/>
      <c r="D3964" s="29"/>
      <c r="E3964" s="29"/>
      <c r="F3964" s="29"/>
      <c r="G3964" s="28"/>
      <c r="H3964" s="28"/>
      <c r="I3964" s="30">
        <f>IF($H3964="","",IFERROR(VLOOKUP($H3964,AcctTbl,2,0),"کد ناشناخته"))</f>
        <v>0</v>
      </c>
      <c r="J3964" s="27">
        <f>IF($H3964="","",IFERROR(VLOOKUP($H3964,AcctTbl,3,0),""))</f>
        <v>0</v>
      </c>
      <c r="K3964" s="29"/>
      <c r="L3964" s="28"/>
      <c r="M3964" s="31"/>
      <c r="N3964" s="29"/>
      <c r="O3964" s="32">
        <f>IF($B3964="",0,IF($U3964="IN",N($M3964),0))</f>
        <v>0</v>
      </c>
      <c r="P3964" s="32">
        <f>IF($B3964="",0,IF(OR($U3964="OUT",$U3964="TRF"),N($M3964),0))</f>
        <v>0</v>
      </c>
      <c r="Q3964" s="32">
        <f>IF($B3964="",0,IF(OR($U3964="OUT",$U3964="TRF"),N($M3964),0))</f>
        <v>0</v>
      </c>
      <c r="R3964" s="32">
        <f>IF($B3964="",0,IF($U3964="IN",N($M3964),0))</f>
        <v>0</v>
      </c>
      <c r="S3964" s="33">
        <f>IF($B3964="","",IF($M3964="","⚠ مبلغ",IF($E3964="","⚠ بانک عامل",IF(AND($U3964="TRF",$F3964=""),"⚠ بانک مقصد",IF(AND($V3964&lt;&gt;"NONE",$V3964&lt;&gt;"",$Z3964=""),"⚠ طرف حساب","✓")))))</f>
        <v>0</v>
      </c>
      <c r="T3964" s="29"/>
      <c r="U3964" s="27">
        <f>IFERROR(VLOOKUP($D3964,BankOpTbl,2,0),"")</f>
        <v>0</v>
      </c>
      <c r="V3964" s="27">
        <f>IFERROR(VLOOKUP($D3964,BankOpTbl,3,0),"")</f>
        <v>0</v>
      </c>
      <c r="W3964" s="27">
        <f>IFERROR(VLOOKUP($D3964,BankOpTbl,4,0),"")</f>
        <v>0</v>
      </c>
      <c r="X3964" s="27">
        <f>IF($E3964="","",IFERROR(VLOOKUP($E3964,BankTbl,4,0),""))</f>
        <v>0</v>
      </c>
      <c r="Y3964" s="27">
        <f>IF($F3964="","",IFERROR(VLOOKUP($F3964,BankTbl,4,0),""))</f>
        <v>0</v>
      </c>
      <c r="Z3964" s="27">
        <f>IF($B3964="","",IF($V3964="PICK",LEFT($N3964,5),IF($V3964="FIXED",$W3964,IF($V3964="CODE",$H3964,""))))</f>
        <v>0</v>
      </c>
    </row>
    <row r="3965" spans="1:26" ht="21" customHeight="1">
      <c r="A3965" s="27">
        <f>IF($B3965="","",COUNTA($B$13:$B3965))</f>
        <v>0</v>
      </c>
      <c r="B3965" s="28"/>
      <c r="C3965" s="28"/>
      <c r="D3965" s="29"/>
      <c r="E3965" s="29"/>
      <c r="F3965" s="29"/>
      <c r="G3965" s="28"/>
      <c r="H3965" s="28"/>
      <c r="I3965" s="30">
        <f>IF($H3965="","",IFERROR(VLOOKUP($H3965,AcctTbl,2,0),"کد ناشناخته"))</f>
        <v>0</v>
      </c>
      <c r="J3965" s="27">
        <f>IF($H3965="","",IFERROR(VLOOKUP($H3965,AcctTbl,3,0),""))</f>
        <v>0</v>
      </c>
      <c r="K3965" s="29"/>
      <c r="L3965" s="28"/>
      <c r="M3965" s="31"/>
      <c r="N3965" s="29"/>
      <c r="O3965" s="32">
        <f>IF($B3965="",0,IF($U3965="IN",N($M3965),0))</f>
        <v>0</v>
      </c>
      <c r="P3965" s="32">
        <f>IF($B3965="",0,IF(OR($U3965="OUT",$U3965="TRF"),N($M3965),0))</f>
        <v>0</v>
      </c>
      <c r="Q3965" s="32">
        <f>IF($B3965="",0,IF(OR($U3965="OUT",$U3965="TRF"),N($M3965),0))</f>
        <v>0</v>
      </c>
      <c r="R3965" s="32">
        <f>IF($B3965="",0,IF($U3965="IN",N($M3965),0))</f>
        <v>0</v>
      </c>
      <c r="S3965" s="33">
        <f>IF($B3965="","",IF($M3965="","⚠ مبلغ",IF($E3965="","⚠ بانک عامل",IF(AND($U3965="TRF",$F3965=""),"⚠ بانک مقصد",IF(AND($V3965&lt;&gt;"NONE",$V3965&lt;&gt;"",$Z3965=""),"⚠ طرف حساب","✓")))))</f>
        <v>0</v>
      </c>
      <c r="T3965" s="29"/>
      <c r="U3965" s="27">
        <f>IFERROR(VLOOKUP($D3965,BankOpTbl,2,0),"")</f>
        <v>0</v>
      </c>
      <c r="V3965" s="27">
        <f>IFERROR(VLOOKUP($D3965,BankOpTbl,3,0),"")</f>
        <v>0</v>
      </c>
      <c r="W3965" s="27">
        <f>IFERROR(VLOOKUP($D3965,BankOpTbl,4,0),"")</f>
        <v>0</v>
      </c>
      <c r="X3965" s="27">
        <f>IF($E3965="","",IFERROR(VLOOKUP($E3965,BankTbl,4,0),""))</f>
        <v>0</v>
      </c>
      <c r="Y3965" s="27">
        <f>IF($F3965="","",IFERROR(VLOOKUP($F3965,BankTbl,4,0),""))</f>
        <v>0</v>
      </c>
      <c r="Z3965" s="27">
        <f>IF($B3965="","",IF($V3965="PICK",LEFT($N3965,5),IF($V3965="FIXED",$W3965,IF($V3965="CODE",$H3965,""))))</f>
        <v>0</v>
      </c>
    </row>
    <row r="3966" spans="1:26" ht="21" customHeight="1">
      <c r="A3966" s="27">
        <f>IF($B3966="","",COUNTA($B$13:$B3966))</f>
        <v>0</v>
      </c>
      <c r="B3966" s="28"/>
      <c r="C3966" s="28"/>
      <c r="D3966" s="29"/>
      <c r="E3966" s="29"/>
      <c r="F3966" s="29"/>
      <c r="G3966" s="28"/>
      <c r="H3966" s="28"/>
      <c r="I3966" s="30">
        <f>IF($H3966="","",IFERROR(VLOOKUP($H3966,AcctTbl,2,0),"کد ناشناخته"))</f>
        <v>0</v>
      </c>
      <c r="J3966" s="27">
        <f>IF($H3966="","",IFERROR(VLOOKUP($H3966,AcctTbl,3,0),""))</f>
        <v>0</v>
      </c>
      <c r="K3966" s="29"/>
      <c r="L3966" s="28"/>
      <c r="M3966" s="31"/>
      <c r="N3966" s="29"/>
      <c r="O3966" s="32">
        <f>IF($B3966="",0,IF($U3966="IN",N($M3966),0))</f>
        <v>0</v>
      </c>
      <c r="P3966" s="32">
        <f>IF($B3966="",0,IF(OR($U3966="OUT",$U3966="TRF"),N($M3966),0))</f>
        <v>0</v>
      </c>
      <c r="Q3966" s="32">
        <f>IF($B3966="",0,IF(OR($U3966="OUT",$U3966="TRF"),N($M3966),0))</f>
        <v>0</v>
      </c>
      <c r="R3966" s="32">
        <f>IF($B3966="",0,IF($U3966="IN",N($M3966),0))</f>
        <v>0</v>
      </c>
      <c r="S3966" s="33">
        <f>IF($B3966="","",IF($M3966="","⚠ مبلغ",IF($E3966="","⚠ بانک عامل",IF(AND($U3966="TRF",$F3966=""),"⚠ بانک مقصد",IF(AND($V3966&lt;&gt;"NONE",$V3966&lt;&gt;"",$Z3966=""),"⚠ طرف حساب","✓")))))</f>
        <v>0</v>
      </c>
      <c r="T3966" s="29"/>
      <c r="U3966" s="27">
        <f>IFERROR(VLOOKUP($D3966,BankOpTbl,2,0),"")</f>
        <v>0</v>
      </c>
      <c r="V3966" s="27">
        <f>IFERROR(VLOOKUP($D3966,BankOpTbl,3,0),"")</f>
        <v>0</v>
      </c>
      <c r="W3966" s="27">
        <f>IFERROR(VLOOKUP($D3966,BankOpTbl,4,0),"")</f>
        <v>0</v>
      </c>
      <c r="X3966" s="27">
        <f>IF($E3966="","",IFERROR(VLOOKUP($E3966,BankTbl,4,0),""))</f>
        <v>0</v>
      </c>
      <c r="Y3966" s="27">
        <f>IF($F3966="","",IFERROR(VLOOKUP($F3966,BankTbl,4,0),""))</f>
        <v>0</v>
      </c>
      <c r="Z3966" s="27">
        <f>IF($B3966="","",IF($V3966="PICK",LEFT($N3966,5),IF($V3966="FIXED",$W3966,IF($V3966="CODE",$H3966,""))))</f>
        <v>0</v>
      </c>
    </row>
    <row r="3967" spans="1:26" ht="21" customHeight="1">
      <c r="A3967" s="27">
        <f>IF($B3967="","",COUNTA($B$13:$B3967))</f>
        <v>0</v>
      </c>
      <c r="B3967" s="28"/>
      <c r="C3967" s="28"/>
      <c r="D3967" s="29"/>
      <c r="E3967" s="29"/>
      <c r="F3967" s="29"/>
      <c r="G3967" s="28"/>
      <c r="H3967" s="28"/>
      <c r="I3967" s="30">
        <f>IF($H3967="","",IFERROR(VLOOKUP($H3967,AcctTbl,2,0),"کد ناشناخته"))</f>
        <v>0</v>
      </c>
      <c r="J3967" s="27">
        <f>IF($H3967="","",IFERROR(VLOOKUP($H3967,AcctTbl,3,0),""))</f>
        <v>0</v>
      </c>
      <c r="K3967" s="29"/>
      <c r="L3967" s="28"/>
      <c r="M3967" s="31"/>
      <c r="N3967" s="29"/>
      <c r="O3967" s="32">
        <f>IF($B3967="",0,IF($U3967="IN",N($M3967),0))</f>
        <v>0</v>
      </c>
      <c r="P3967" s="32">
        <f>IF($B3967="",0,IF(OR($U3967="OUT",$U3967="TRF"),N($M3967),0))</f>
        <v>0</v>
      </c>
      <c r="Q3967" s="32">
        <f>IF($B3967="",0,IF(OR($U3967="OUT",$U3967="TRF"),N($M3967),0))</f>
        <v>0</v>
      </c>
      <c r="R3967" s="32">
        <f>IF($B3967="",0,IF($U3967="IN",N($M3967),0))</f>
        <v>0</v>
      </c>
      <c r="S3967" s="33">
        <f>IF($B3967="","",IF($M3967="","⚠ مبلغ",IF($E3967="","⚠ بانک عامل",IF(AND($U3967="TRF",$F3967=""),"⚠ بانک مقصد",IF(AND($V3967&lt;&gt;"NONE",$V3967&lt;&gt;"",$Z3967=""),"⚠ طرف حساب","✓")))))</f>
        <v>0</v>
      </c>
      <c r="T3967" s="29"/>
      <c r="U3967" s="27">
        <f>IFERROR(VLOOKUP($D3967,BankOpTbl,2,0),"")</f>
        <v>0</v>
      </c>
      <c r="V3967" s="27">
        <f>IFERROR(VLOOKUP($D3967,BankOpTbl,3,0),"")</f>
        <v>0</v>
      </c>
      <c r="W3967" s="27">
        <f>IFERROR(VLOOKUP($D3967,BankOpTbl,4,0),"")</f>
        <v>0</v>
      </c>
      <c r="X3967" s="27">
        <f>IF($E3967="","",IFERROR(VLOOKUP($E3967,BankTbl,4,0),""))</f>
        <v>0</v>
      </c>
      <c r="Y3967" s="27">
        <f>IF($F3967="","",IFERROR(VLOOKUP($F3967,BankTbl,4,0),""))</f>
        <v>0</v>
      </c>
      <c r="Z3967" s="27">
        <f>IF($B3967="","",IF($V3967="PICK",LEFT($N3967,5),IF($V3967="FIXED",$W3967,IF($V3967="CODE",$H3967,""))))</f>
        <v>0</v>
      </c>
    </row>
    <row r="3968" spans="1:26" ht="21" customHeight="1">
      <c r="A3968" s="27">
        <f>IF($B3968="","",COUNTA($B$13:$B3968))</f>
        <v>0</v>
      </c>
      <c r="B3968" s="28"/>
      <c r="C3968" s="28"/>
      <c r="D3968" s="29"/>
      <c r="E3968" s="29"/>
      <c r="F3968" s="29"/>
      <c r="G3968" s="28"/>
      <c r="H3968" s="28"/>
      <c r="I3968" s="30">
        <f>IF($H3968="","",IFERROR(VLOOKUP($H3968,AcctTbl,2,0),"کد ناشناخته"))</f>
        <v>0</v>
      </c>
      <c r="J3968" s="27">
        <f>IF($H3968="","",IFERROR(VLOOKUP($H3968,AcctTbl,3,0),""))</f>
        <v>0</v>
      </c>
      <c r="K3968" s="29"/>
      <c r="L3968" s="28"/>
      <c r="M3968" s="31"/>
      <c r="N3968" s="29"/>
      <c r="O3968" s="32">
        <f>IF($B3968="",0,IF($U3968="IN",N($M3968),0))</f>
        <v>0</v>
      </c>
      <c r="P3968" s="32">
        <f>IF($B3968="",0,IF(OR($U3968="OUT",$U3968="TRF"),N($M3968),0))</f>
        <v>0</v>
      </c>
      <c r="Q3968" s="32">
        <f>IF($B3968="",0,IF(OR($U3968="OUT",$U3968="TRF"),N($M3968),0))</f>
        <v>0</v>
      </c>
      <c r="R3968" s="32">
        <f>IF($B3968="",0,IF($U3968="IN",N($M3968),0))</f>
        <v>0</v>
      </c>
      <c r="S3968" s="33">
        <f>IF($B3968="","",IF($M3968="","⚠ مبلغ",IF($E3968="","⚠ بانک عامل",IF(AND($U3968="TRF",$F3968=""),"⚠ بانک مقصد",IF(AND($V3968&lt;&gt;"NONE",$V3968&lt;&gt;"",$Z3968=""),"⚠ طرف حساب","✓")))))</f>
        <v>0</v>
      </c>
      <c r="T3968" s="29"/>
      <c r="U3968" s="27">
        <f>IFERROR(VLOOKUP($D3968,BankOpTbl,2,0),"")</f>
        <v>0</v>
      </c>
      <c r="V3968" s="27">
        <f>IFERROR(VLOOKUP($D3968,BankOpTbl,3,0),"")</f>
        <v>0</v>
      </c>
      <c r="W3968" s="27">
        <f>IFERROR(VLOOKUP($D3968,BankOpTbl,4,0),"")</f>
        <v>0</v>
      </c>
      <c r="X3968" s="27">
        <f>IF($E3968="","",IFERROR(VLOOKUP($E3968,BankTbl,4,0),""))</f>
        <v>0</v>
      </c>
      <c r="Y3968" s="27">
        <f>IF($F3968="","",IFERROR(VLOOKUP($F3968,BankTbl,4,0),""))</f>
        <v>0</v>
      </c>
      <c r="Z3968" s="27">
        <f>IF($B3968="","",IF($V3968="PICK",LEFT($N3968,5),IF($V3968="FIXED",$W3968,IF($V3968="CODE",$H3968,""))))</f>
        <v>0</v>
      </c>
    </row>
    <row r="3969" spans="1:26" ht="21" customHeight="1">
      <c r="A3969" s="27">
        <f>IF($B3969="","",COUNTA($B$13:$B3969))</f>
        <v>0</v>
      </c>
      <c r="B3969" s="28"/>
      <c r="C3969" s="28"/>
      <c r="D3969" s="29"/>
      <c r="E3969" s="29"/>
      <c r="F3969" s="29"/>
      <c r="G3969" s="28"/>
      <c r="H3969" s="28"/>
      <c r="I3969" s="30">
        <f>IF($H3969="","",IFERROR(VLOOKUP($H3969,AcctTbl,2,0),"کد ناشناخته"))</f>
        <v>0</v>
      </c>
      <c r="J3969" s="27">
        <f>IF($H3969="","",IFERROR(VLOOKUP($H3969,AcctTbl,3,0),""))</f>
        <v>0</v>
      </c>
      <c r="K3969" s="29"/>
      <c r="L3969" s="28"/>
      <c r="M3969" s="31"/>
      <c r="N3969" s="29"/>
      <c r="O3969" s="32">
        <f>IF($B3969="",0,IF($U3969="IN",N($M3969),0))</f>
        <v>0</v>
      </c>
      <c r="P3969" s="32">
        <f>IF($B3969="",0,IF(OR($U3969="OUT",$U3969="TRF"),N($M3969),0))</f>
        <v>0</v>
      </c>
      <c r="Q3969" s="32">
        <f>IF($B3969="",0,IF(OR($U3969="OUT",$U3969="TRF"),N($M3969),0))</f>
        <v>0</v>
      </c>
      <c r="R3969" s="32">
        <f>IF($B3969="",0,IF($U3969="IN",N($M3969),0))</f>
        <v>0</v>
      </c>
      <c r="S3969" s="33">
        <f>IF($B3969="","",IF($M3969="","⚠ مبلغ",IF($E3969="","⚠ بانک عامل",IF(AND($U3969="TRF",$F3969=""),"⚠ بانک مقصد",IF(AND($V3969&lt;&gt;"NONE",$V3969&lt;&gt;"",$Z3969=""),"⚠ طرف حساب","✓")))))</f>
        <v>0</v>
      </c>
      <c r="T3969" s="29"/>
      <c r="U3969" s="27">
        <f>IFERROR(VLOOKUP($D3969,BankOpTbl,2,0),"")</f>
        <v>0</v>
      </c>
      <c r="V3969" s="27">
        <f>IFERROR(VLOOKUP($D3969,BankOpTbl,3,0),"")</f>
        <v>0</v>
      </c>
      <c r="W3969" s="27">
        <f>IFERROR(VLOOKUP($D3969,BankOpTbl,4,0),"")</f>
        <v>0</v>
      </c>
      <c r="X3969" s="27">
        <f>IF($E3969="","",IFERROR(VLOOKUP($E3969,BankTbl,4,0),""))</f>
        <v>0</v>
      </c>
      <c r="Y3969" s="27">
        <f>IF($F3969="","",IFERROR(VLOOKUP($F3969,BankTbl,4,0),""))</f>
        <v>0</v>
      </c>
      <c r="Z3969" s="27">
        <f>IF($B3969="","",IF($V3969="PICK",LEFT($N3969,5),IF($V3969="FIXED",$W3969,IF($V3969="CODE",$H3969,""))))</f>
        <v>0</v>
      </c>
    </row>
    <row r="3970" spans="1:26" ht="21" customHeight="1">
      <c r="A3970" s="27">
        <f>IF($B3970="","",COUNTA($B$13:$B3970))</f>
        <v>0</v>
      </c>
      <c r="B3970" s="28"/>
      <c r="C3970" s="28"/>
      <c r="D3970" s="29"/>
      <c r="E3970" s="29"/>
      <c r="F3970" s="29"/>
      <c r="G3970" s="28"/>
      <c r="H3970" s="28"/>
      <c r="I3970" s="30">
        <f>IF($H3970="","",IFERROR(VLOOKUP($H3970,AcctTbl,2,0),"کد ناشناخته"))</f>
        <v>0</v>
      </c>
      <c r="J3970" s="27">
        <f>IF($H3970="","",IFERROR(VLOOKUP($H3970,AcctTbl,3,0),""))</f>
        <v>0</v>
      </c>
      <c r="K3970" s="29"/>
      <c r="L3970" s="28"/>
      <c r="M3970" s="31"/>
      <c r="N3970" s="29"/>
      <c r="O3970" s="32">
        <f>IF($B3970="",0,IF($U3970="IN",N($M3970),0))</f>
        <v>0</v>
      </c>
      <c r="P3970" s="32">
        <f>IF($B3970="",0,IF(OR($U3970="OUT",$U3970="TRF"),N($M3970),0))</f>
        <v>0</v>
      </c>
      <c r="Q3970" s="32">
        <f>IF($B3970="",0,IF(OR($U3970="OUT",$U3970="TRF"),N($M3970),0))</f>
        <v>0</v>
      </c>
      <c r="R3970" s="32">
        <f>IF($B3970="",0,IF($U3970="IN",N($M3970),0))</f>
        <v>0</v>
      </c>
      <c r="S3970" s="33">
        <f>IF($B3970="","",IF($M3970="","⚠ مبلغ",IF($E3970="","⚠ بانک عامل",IF(AND($U3970="TRF",$F3970=""),"⚠ بانک مقصد",IF(AND($V3970&lt;&gt;"NONE",$V3970&lt;&gt;"",$Z3970=""),"⚠ طرف حساب","✓")))))</f>
        <v>0</v>
      </c>
      <c r="T3970" s="29"/>
      <c r="U3970" s="27">
        <f>IFERROR(VLOOKUP($D3970,BankOpTbl,2,0),"")</f>
        <v>0</v>
      </c>
      <c r="V3970" s="27">
        <f>IFERROR(VLOOKUP($D3970,BankOpTbl,3,0),"")</f>
        <v>0</v>
      </c>
      <c r="W3970" s="27">
        <f>IFERROR(VLOOKUP($D3970,BankOpTbl,4,0),"")</f>
        <v>0</v>
      </c>
      <c r="X3970" s="27">
        <f>IF($E3970="","",IFERROR(VLOOKUP($E3970,BankTbl,4,0),""))</f>
        <v>0</v>
      </c>
      <c r="Y3970" s="27">
        <f>IF($F3970="","",IFERROR(VLOOKUP($F3970,BankTbl,4,0),""))</f>
        <v>0</v>
      </c>
      <c r="Z3970" s="27">
        <f>IF($B3970="","",IF($V3970="PICK",LEFT($N3970,5),IF($V3970="FIXED",$W3970,IF($V3970="CODE",$H3970,""))))</f>
        <v>0</v>
      </c>
    </row>
    <row r="3971" spans="1:26" ht="21" customHeight="1">
      <c r="A3971" s="27">
        <f>IF($B3971="","",COUNTA($B$13:$B3971))</f>
        <v>0</v>
      </c>
      <c r="B3971" s="28"/>
      <c r="C3971" s="28"/>
      <c r="D3971" s="29"/>
      <c r="E3971" s="29"/>
      <c r="F3971" s="29"/>
      <c r="G3971" s="28"/>
      <c r="H3971" s="28"/>
      <c r="I3971" s="30">
        <f>IF($H3971="","",IFERROR(VLOOKUP($H3971,AcctTbl,2,0),"کد ناشناخته"))</f>
        <v>0</v>
      </c>
      <c r="J3971" s="27">
        <f>IF($H3971="","",IFERROR(VLOOKUP($H3971,AcctTbl,3,0),""))</f>
        <v>0</v>
      </c>
      <c r="K3971" s="29"/>
      <c r="L3971" s="28"/>
      <c r="M3971" s="31"/>
      <c r="N3971" s="29"/>
      <c r="O3971" s="32">
        <f>IF($B3971="",0,IF($U3971="IN",N($M3971),0))</f>
        <v>0</v>
      </c>
      <c r="P3971" s="32">
        <f>IF($B3971="",0,IF(OR($U3971="OUT",$U3971="TRF"),N($M3971),0))</f>
        <v>0</v>
      </c>
      <c r="Q3971" s="32">
        <f>IF($B3971="",0,IF(OR($U3971="OUT",$U3971="TRF"),N($M3971),0))</f>
        <v>0</v>
      </c>
      <c r="R3971" s="32">
        <f>IF($B3971="",0,IF($U3971="IN",N($M3971),0))</f>
        <v>0</v>
      </c>
      <c r="S3971" s="33">
        <f>IF($B3971="","",IF($M3971="","⚠ مبلغ",IF($E3971="","⚠ بانک عامل",IF(AND($U3971="TRF",$F3971=""),"⚠ بانک مقصد",IF(AND($V3971&lt;&gt;"NONE",$V3971&lt;&gt;"",$Z3971=""),"⚠ طرف حساب","✓")))))</f>
        <v>0</v>
      </c>
      <c r="T3971" s="29"/>
      <c r="U3971" s="27">
        <f>IFERROR(VLOOKUP($D3971,BankOpTbl,2,0),"")</f>
        <v>0</v>
      </c>
      <c r="V3971" s="27">
        <f>IFERROR(VLOOKUP($D3971,BankOpTbl,3,0),"")</f>
        <v>0</v>
      </c>
      <c r="W3971" s="27">
        <f>IFERROR(VLOOKUP($D3971,BankOpTbl,4,0),"")</f>
        <v>0</v>
      </c>
      <c r="X3971" s="27">
        <f>IF($E3971="","",IFERROR(VLOOKUP($E3971,BankTbl,4,0),""))</f>
        <v>0</v>
      </c>
      <c r="Y3971" s="27">
        <f>IF($F3971="","",IFERROR(VLOOKUP($F3971,BankTbl,4,0),""))</f>
        <v>0</v>
      </c>
      <c r="Z3971" s="27">
        <f>IF($B3971="","",IF($V3971="PICK",LEFT($N3971,5),IF($V3971="FIXED",$W3971,IF($V3971="CODE",$H3971,""))))</f>
        <v>0</v>
      </c>
    </row>
    <row r="3972" spans="1:26" ht="21" customHeight="1">
      <c r="A3972" s="27">
        <f>IF($B3972="","",COUNTA($B$13:$B3972))</f>
        <v>0</v>
      </c>
      <c r="B3972" s="28"/>
      <c r="C3972" s="28"/>
      <c r="D3972" s="29"/>
      <c r="E3972" s="29"/>
      <c r="F3972" s="29"/>
      <c r="G3972" s="28"/>
      <c r="H3972" s="28"/>
      <c r="I3972" s="30">
        <f>IF($H3972="","",IFERROR(VLOOKUP($H3972,AcctTbl,2,0),"کد ناشناخته"))</f>
        <v>0</v>
      </c>
      <c r="J3972" s="27">
        <f>IF($H3972="","",IFERROR(VLOOKUP($H3972,AcctTbl,3,0),""))</f>
        <v>0</v>
      </c>
      <c r="K3972" s="29"/>
      <c r="L3972" s="28"/>
      <c r="M3972" s="31"/>
      <c r="N3972" s="29"/>
      <c r="O3972" s="32">
        <f>IF($B3972="",0,IF($U3972="IN",N($M3972),0))</f>
        <v>0</v>
      </c>
      <c r="P3972" s="32">
        <f>IF($B3972="",0,IF(OR($U3972="OUT",$U3972="TRF"),N($M3972),0))</f>
        <v>0</v>
      </c>
      <c r="Q3972" s="32">
        <f>IF($B3972="",0,IF(OR($U3972="OUT",$U3972="TRF"),N($M3972),0))</f>
        <v>0</v>
      </c>
      <c r="R3972" s="32">
        <f>IF($B3972="",0,IF($U3972="IN",N($M3972),0))</f>
        <v>0</v>
      </c>
      <c r="S3972" s="33">
        <f>IF($B3972="","",IF($M3972="","⚠ مبلغ",IF($E3972="","⚠ بانک عامل",IF(AND($U3972="TRF",$F3972=""),"⚠ بانک مقصد",IF(AND($V3972&lt;&gt;"NONE",$V3972&lt;&gt;"",$Z3972=""),"⚠ طرف حساب","✓")))))</f>
        <v>0</v>
      </c>
      <c r="T3972" s="29"/>
      <c r="U3972" s="27">
        <f>IFERROR(VLOOKUP($D3972,BankOpTbl,2,0),"")</f>
        <v>0</v>
      </c>
      <c r="V3972" s="27">
        <f>IFERROR(VLOOKUP($D3972,BankOpTbl,3,0),"")</f>
        <v>0</v>
      </c>
      <c r="W3972" s="27">
        <f>IFERROR(VLOOKUP($D3972,BankOpTbl,4,0),"")</f>
        <v>0</v>
      </c>
      <c r="X3972" s="27">
        <f>IF($E3972="","",IFERROR(VLOOKUP($E3972,BankTbl,4,0),""))</f>
        <v>0</v>
      </c>
      <c r="Y3972" s="27">
        <f>IF($F3972="","",IFERROR(VLOOKUP($F3972,BankTbl,4,0),""))</f>
        <v>0</v>
      </c>
      <c r="Z3972" s="27">
        <f>IF($B3972="","",IF($V3972="PICK",LEFT($N3972,5),IF($V3972="FIXED",$W3972,IF($V3972="CODE",$H3972,""))))</f>
        <v>0</v>
      </c>
    </row>
    <row r="3973" spans="1:26" ht="21" customHeight="1">
      <c r="A3973" s="27">
        <f>IF($B3973="","",COUNTA($B$13:$B3973))</f>
        <v>0</v>
      </c>
      <c r="B3973" s="28"/>
      <c r="C3973" s="28"/>
      <c r="D3973" s="29"/>
      <c r="E3973" s="29"/>
      <c r="F3973" s="29"/>
      <c r="G3973" s="28"/>
      <c r="H3973" s="28"/>
      <c r="I3973" s="30">
        <f>IF($H3973="","",IFERROR(VLOOKUP($H3973,AcctTbl,2,0),"کد ناشناخته"))</f>
        <v>0</v>
      </c>
      <c r="J3973" s="27">
        <f>IF($H3973="","",IFERROR(VLOOKUP($H3973,AcctTbl,3,0),""))</f>
        <v>0</v>
      </c>
      <c r="K3973" s="29"/>
      <c r="L3973" s="28"/>
      <c r="M3973" s="31"/>
      <c r="N3973" s="29"/>
      <c r="O3973" s="32">
        <f>IF($B3973="",0,IF($U3973="IN",N($M3973),0))</f>
        <v>0</v>
      </c>
      <c r="P3973" s="32">
        <f>IF($B3973="",0,IF(OR($U3973="OUT",$U3973="TRF"),N($M3973),0))</f>
        <v>0</v>
      </c>
      <c r="Q3973" s="32">
        <f>IF($B3973="",0,IF(OR($U3973="OUT",$U3973="TRF"),N($M3973),0))</f>
        <v>0</v>
      </c>
      <c r="R3973" s="32">
        <f>IF($B3973="",0,IF($U3973="IN",N($M3973),0))</f>
        <v>0</v>
      </c>
      <c r="S3973" s="33">
        <f>IF($B3973="","",IF($M3973="","⚠ مبلغ",IF($E3973="","⚠ بانک عامل",IF(AND($U3973="TRF",$F3973=""),"⚠ بانک مقصد",IF(AND($V3973&lt;&gt;"NONE",$V3973&lt;&gt;"",$Z3973=""),"⚠ طرف حساب","✓")))))</f>
        <v>0</v>
      </c>
      <c r="T3973" s="29"/>
      <c r="U3973" s="27">
        <f>IFERROR(VLOOKUP($D3973,BankOpTbl,2,0),"")</f>
        <v>0</v>
      </c>
      <c r="V3973" s="27">
        <f>IFERROR(VLOOKUP($D3973,BankOpTbl,3,0),"")</f>
        <v>0</v>
      </c>
      <c r="W3973" s="27">
        <f>IFERROR(VLOOKUP($D3973,BankOpTbl,4,0),"")</f>
        <v>0</v>
      </c>
      <c r="X3973" s="27">
        <f>IF($E3973="","",IFERROR(VLOOKUP($E3973,BankTbl,4,0),""))</f>
        <v>0</v>
      </c>
      <c r="Y3973" s="27">
        <f>IF($F3973="","",IFERROR(VLOOKUP($F3973,BankTbl,4,0),""))</f>
        <v>0</v>
      </c>
      <c r="Z3973" s="27">
        <f>IF($B3973="","",IF($V3973="PICK",LEFT($N3973,5),IF($V3973="FIXED",$W3973,IF($V3973="CODE",$H3973,""))))</f>
        <v>0</v>
      </c>
    </row>
    <row r="3974" spans="1:26" ht="21" customHeight="1">
      <c r="A3974" s="27">
        <f>IF($B3974="","",COUNTA($B$13:$B3974))</f>
        <v>0</v>
      </c>
      <c r="B3974" s="28"/>
      <c r="C3974" s="28"/>
      <c r="D3974" s="29"/>
      <c r="E3974" s="29"/>
      <c r="F3974" s="29"/>
      <c r="G3974" s="28"/>
      <c r="H3974" s="28"/>
      <c r="I3974" s="30">
        <f>IF($H3974="","",IFERROR(VLOOKUP($H3974,AcctTbl,2,0),"کد ناشناخته"))</f>
        <v>0</v>
      </c>
      <c r="J3974" s="27">
        <f>IF($H3974="","",IFERROR(VLOOKUP($H3974,AcctTbl,3,0),""))</f>
        <v>0</v>
      </c>
      <c r="K3974" s="29"/>
      <c r="L3974" s="28"/>
      <c r="M3974" s="31"/>
      <c r="N3974" s="29"/>
      <c r="O3974" s="32">
        <f>IF($B3974="",0,IF($U3974="IN",N($M3974),0))</f>
        <v>0</v>
      </c>
      <c r="P3974" s="32">
        <f>IF($B3974="",0,IF(OR($U3974="OUT",$U3974="TRF"),N($M3974),0))</f>
        <v>0</v>
      </c>
      <c r="Q3974" s="32">
        <f>IF($B3974="",0,IF(OR($U3974="OUT",$U3974="TRF"),N($M3974),0))</f>
        <v>0</v>
      </c>
      <c r="R3974" s="32">
        <f>IF($B3974="",0,IF($U3974="IN",N($M3974),0))</f>
        <v>0</v>
      </c>
      <c r="S3974" s="33">
        <f>IF($B3974="","",IF($M3974="","⚠ مبلغ",IF($E3974="","⚠ بانک عامل",IF(AND($U3974="TRF",$F3974=""),"⚠ بانک مقصد",IF(AND($V3974&lt;&gt;"NONE",$V3974&lt;&gt;"",$Z3974=""),"⚠ طرف حساب","✓")))))</f>
        <v>0</v>
      </c>
      <c r="T3974" s="29"/>
      <c r="U3974" s="27">
        <f>IFERROR(VLOOKUP($D3974,BankOpTbl,2,0),"")</f>
        <v>0</v>
      </c>
      <c r="V3974" s="27">
        <f>IFERROR(VLOOKUP($D3974,BankOpTbl,3,0),"")</f>
        <v>0</v>
      </c>
      <c r="W3974" s="27">
        <f>IFERROR(VLOOKUP($D3974,BankOpTbl,4,0),"")</f>
        <v>0</v>
      </c>
      <c r="X3974" s="27">
        <f>IF($E3974="","",IFERROR(VLOOKUP($E3974,BankTbl,4,0),""))</f>
        <v>0</v>
      </c>
      <c r="Y3974" s="27">
        <f>IF($F3974="","",IFERROR(VLOOKUP($F3974,BankTbl,4,0),""))</f>
        <v>0</v>
      </c>
      <c r="Z3974" s="27">
        <f>IF($B3974="","",IF($V3974="PICK",LEFT($N3974,5),IF($V3974="FIXED",$W3974,IF($V3974="CODE",$H3974,""))))</f>
        <v>0</v>
      </c>
    </row>
    <row r="3975" spans="1:26" ht="21" customHeight="1">
      <c r="A3975" s="27">
        <f>IF($B3975="","",COUNTA($B$13:$B3975))</f>
        <v>0</v>
      </c>
      <c r="B3975" s="28"/>
      <c r="C3975" s="28"/>
      <c r="D3975" s="29"/>
      <c r="E3975" s="29"/>
      <c r="F3975" s="29"/>
      <c r="G3975" s="28"/>
      <c r="H3975" s="28"/>
      <c r="I3975" s="30">
        <f>IF($H3975="","",IFERROR(VLOOKUP($H3975,AcctTbl,2,0),"کد ناشناخته"))</f>
        <v>0</v>
      </c>
      <c r="J3975" s="27">
        <f>IF($H3975="","",IFERROR(VLOOKUP($H3975,AcctTbl,3,0),""))</f>
        <v>0</v>
      </c>
      <c r="K3975" s="29"/>
      <c r="L3975" s="28"/>
      <c r="M3975" s="31"/>
      <c r="N3975" s="29"/>
      <c r="O3975" s="32">
        <f>IF($B3975="",0,IF($U3975="IN",N($M3975),0))</f>
        <v>0</v>
      </c>
      <c r="P3975" s="32">
        <f>IF($B3975="",0,IF(OR($U3975="OUT",$U3975="TRF"),N($M3975),0))</f>
        <v>0</v>
      </c>
      <c r="Q3975" s="32">
        <f>IF($B3975="",0,IF(OR($U3975="OUT",$U3975="TRF"),N($M3975),0))</f>
        <v>0</v>
      </c>
      <c r="R3975" s="32">
        <f>IF($B3975="",0,IF($U3975="IN",N($M3975),0))</f>
        <v>0</v>
      </c>
      <c r="S3975" s="33">
        <f>IF($B3975="","",IF($M3975="","⚠ مبلغ",IF($E3975="","⚠ بانک عامل",IF(AND($U3975="TRF",$F3975=""),"⚠ بانک مقصد",IF(AND($V3975&lt;&gt;"NONE",$V3975&lt;&gt;"",$Z3975=""),"⚠ طرف حساب","✓")))))</f>
        <v>0</v>
      </c>
      <c r="T3975" s="29"/>
      <c r="U3975" s="27">
        <f>IFERROR(VLOOKUP($D3975,BankOpTbl,2,0),"")</f>
        <v>0</v>
      </c>
      <c r="V3975" s="27">
        <f>IFERROR(VLOOKUP($D3975,BankOpTbl,3,0),"")</f>
        <v>0</v>
      </c>
      <c r="W3975" s="27">
        <f>IFERROR(VLOOKUP($D3975,BankOpTbl,4,0),"")</f>
        <v>0</v>
      </c>
      <c r="X3975" s="27">
        <f>IF($E3975="","",IFERROR(VLOOKUP($E3975,BankTbl,4,0),""))</f>
        <v>0</v>
      </c>
      <c r="Y3975" s="27">
        <f>IF($F3975="","",IFERROR(VLOOKUP($F3975,BankTbl,4,0),""))</f>
        <v>0</v>
      </c>
      <c r="Z3975" s="27">
        <f>IF($B3975="","",IF($V3975="PICK",LEFT($N3975,5),IF($V3975="FIXED",$W3975,IF($V3975="CODE",$H3975,""))))</f>
        <v>0</v>
      </c>
    </row>
    <row r="3976" spans="1:26" ht="21" customHeight="1">
      <c r="A3976" s="27">
        <f>IF($B3976="","",COUNTA($B$13:$B3976))</f>
        <v>0</v>
      </c>
      <c r="B3976" s="28"/>
      <c r="C3976" s="28"/>
      <c r="D3976" s="29"/>
      <c r="E3976" s="29"/>
      <c r="F3976" s="29"/>
      <c r="G3976" s="28"/>
      <c r="H3976" s="28"/>
      <c r="I3976" s="30">
        <f>IF($H3976="","",IFERROR(VLOOKUP($H3976,AcctTbl,2,0),"کد ناشناخته"))</f>
        <v>0</v>
      </c>
      <c r="J3976" s="27">
        <f>IF($H3976="","",IFERROR(VLOOKUP($H3976,AcctTbl,3,0),""))</f>
        <v>0</v>
      </c>
      <c r="K3976" s="29"/>
      <c r="L3976" s="28"/>
      <c r="M3976" s="31"/>
      <c r="N3976" s="29"/>
      <c r="O3976" s="32">
        <f>IF($B3976="",0,IF($U3976="IN",N($M3976),0))</f>
        <v>0</v>
      </c>
      <c r="P3976" s="32">
        <f>IF($B3976="",0,IF(OR($U3976="OUT",$U3976="TRF"),N($M3976),0))</f>
        <v>0</v>
      </c>
      <c r="Q3976" s="32">
        <f>IF($B3976="",0,IF(OR($U3976="OUT",$U3976="TRF"),N($M3976),0))</f>
        <v>0</v>
      </c>
      <c r="R3976" s="32">
        <f>IF($B3976="",0,IF($U3976="IN",N($M3976),0))</f>
        <v>0</v>
      </c>
      <c r="S3976" s="33">
        <f>IF($B3976="","",IF($M3976="","⚠ مبلغ",IF($E3976="","⚠ بانک عامل",IF(AND($U3976="TRF",$F3976=""),"⚠ بانک مقصد",IF(AND($V3976&lt;&gt;"NONE",$V3976&lt;&gt;"",$Z3976=""),"⚠ طرف حساب","✓")))))</f>
        <v>0</v>
      </c>
      <c r="T3976" s="29"/>
      <c r="U3976" s="27">
        <f>IFERROR(VLOOKUP($D3976,BankOpTbl,2,0),"")</f>
        <v>0</v>
      </c>
      <c r="V3976" s="27">
        <f>IFERROR(VLOOKUP($D3976,BankOpTbl,3,0),"")</f>
        <v>0</v>
      </c>
      <c r="W3976" s="27">
        <f>IFERROR(VLOOKUP($D3976,BankOpTbl,4,0),"")</f>
        <v>0</v>
      </c>
      <c r="X3976" s="27">
        <f>IF($E3976="","",IFERROR(VLOOKUP($E3976,BankTbl,4,0),""))</f>
        <v>0</v>
      </c>
      <c r="Y3976" s="27">
        <f>IF($F3976="","",IFERROR(VLOOKUP($F3976,BankTbl,4,0),""))</f>
        <v>0</v>
      </c>
      <c r="Z3976" s="27">
        <f>IF($B3976="","",IF($V3976="PICK",LEFT($N3976,5),IF($V3976="FIXED",$W3976,IF($V3976="CODE",$H3976,""))))</f>
        <v>0</v>
      </c>
    </row>
    <row r="3977" spans="1:26" ht="21" customHeight="1">
      <c r="A3977" s="27">
        <f>IF($B3977="","",COUNTA($B$13:$B3977))</f>
        <v>0</v>
      </c>
      <c r="B3977" s="28"/>
      <c r="C3977" s="28"/>
      <c r="D3977" s="29"/>
      <c r="E3977" s="29"/>
      <c r="F3977" s="29"/>
      <c r="G3977" s="28"/>
      <c r="H3977" s="28"/>
      <c r="I3977" s="30">
        <f>IF($H3977="","",IFERROR(VLOOKUP($H3977,AcctTbl,2,0),"کد ناشناخته"))</f>
        <v>0</v>
      </c>
      <c r="J3977" s="27">
        <f>IF($H3977="","",IFERROR(VLOOKUP($H3977,AcctTbl,3,0),""))</f>
        <v>0</v>
      </c>
      <c r="K3977" s="29"/>
      <c r="L3977" s="28"/>
      <c r="M3977" s="31"/>
      <c r="N3977" s="29"/>
      <c r="O3977" s="32">
        <f>IF($B3977="",0,IF($U3977="IN",N($M3977),0))</f>
        <v>0</v>
      </c>
      <c r="P3977" s="32">
        <f>IF($B3977="",0,IF(OR($U3977="OUT",$U3977="TRF"),N($M3977),0))</f>
        <v>0</v>
      </c>
      <c r="Q3977" s="32">
        <f>IF($B3977="",0,IF(OR($U3977="OUT",$U3977="TRF"),N($M3977),0))</f>
        <v>0</v>
      </c>
      <c r="R3977" s="32">
        <f>IF($B3977="",0,IF($U3977="IN",N($M3977),0))</f>
        <v>0</v>
      </c>
      <c r="S3977" s="33">
        <f>IF($B3977="","",IF($M3977="","⚠ مبلغ",IF($E3977="","⚠ بانک عامل",IF(AND($U3977="TRF",$F3977=""),"⚠ بانک مقصد",IF(AND($V3977&lt;&gt;"NONE",$V3977&lt;&gt;"",$Z3977=""),"⚠ طرف حساب","✓")))))</f>
        <v>0</v>
      </c>
      <c r="T3977" s="29"/>
      <c r="U3977" s="27">
        <f>IFERROR(VLOOKUP($D3977,BankOpTbl,2,0),"")</f>
        <v>0</v>
      </c>
      <c r="V3977" s="27">
        <f>IFERROR(VLOOKUP($D3977,BankOpTbl,3,0),"")</f>
        <v>0</v>
      </c>
      <c r="W3977" s="27">
        <f>IFERROR(VLOOKUP($D3977,BankOpTbl,4,0),"")</f>
        <v>0</v>
      </c>
      <c r="X3977" s="27">
        <f>IF($E3977="","",IFERROR(VLOOKUP($E3977,BankTbl,4,0),""))</f>
        <v>0</v>
      </c>
      <c r="Y3977" s="27">
        <f>IF($F3977="","",IFERROR(VLOOKUP($F3977,BankTbl,4,0),""))</f>
        <v>0</v>
      </c>
      <c r="Z3977" s="27">
        <f>IF($B3977="","",IF($V3977="PICK",LEFT($N3977,5),IF($V3977="FIXED",$W3977,IF($V3977="CODE",$H3977,""))))</f>
        <v>0</v>
      </c>
    </row>
    <row r="3978" spans="1:26" ht="21" customHeight="1">
      <c r="A3978" s="27">
        <f>IF($B3978="","",COUNTA($B$13:$B3978))</f>
        <v>0</v>
      </c>
      <c r="B3978" s="28"/>
      <c r="C3978" s="28"/>
      <c r="D3978" s="29"/>
      <c r="E3978" s="29"/>
      <c r="F3978" s="29"/>
      <c r="G3978" s="28"/>
      <c r="H3978" s="28"/>
      <c r="I3978" s="30">
        <f>IF($H3978="","",IFERROR(VLOOKUP($H3978,AcctTbl,2,0),"کد ناشناخته"))</f>
        <v>0</v>
      </c>
      <c r="J3978" s="27">
        <f>IF($H3978="","",IFERROR(VLOOKUP($H3978,AcctTbl,3,0),""))</f>
        <v>0</v>
      </c>
      <c r="K3978" s="29"/>
      <c r="L3978" s="28"/>
      <c r="M3978" s="31"/>
      <c r="N3978" s="29"/>
      <c r="O3978" s="32">
        <f>IF($B3978="",0,IF($U3978="IN",N($M3978),0))</f>
        <v>0</v>
      </c>
      <c r="P3978" s="32">
        <f>IF($B3978="",0,IF(OR($U3978="OUT",$U3978="TRF"),N($M3978),0))</f>
        <v>0</v>
      </c>
      <c r="Q3978" s="32">
        <f>IF($B3978="",0,IF(OR($U3978="OUT",$U3978="TRF"),N($M3978),0))</f>
        <v>0</v>
      </c>
      <c r="R3978" s="32">
        <f>IF($B3978="",0,IF($U3978="IN",N($M3978),0))</f>
        <v>0</v>
      </c>
      <c r="S3978" s="33">
        <f>IF($B3978="","",IF($M3978="","⚠ مبلغ",IF($E3978="","⚠ بانک عامل",IF(AND($U3978="TRF",$F3978=""),"⚠ بانک مقصد",IF(AND($V3978&lt;&gt;"NONE",$V3978&lt;&gt;"",$Z3978=""),"⚠ طرف حساب","✓")))))</f>
        <v>0</v>
      </c>
      <c r="T3978" s="29"/>
      <c r="U3978" s="27">
        <f>IFERROR(VLOOKUP($D3978,BankOpTbl,2,0),"")</f>
        <v>0</v>
      </c>
      <c r="V3978" s="27">
        <f>IFERROR(VLOOKUP($D3978,BankOpTbl,3,0),"")</f>
        <v>0</v>
      </c>
      <c r="W3978" s="27">
        <f>IFERROR(VLOOKUP($D3978,BankOpTbl,4,0),"")</f>
        <v>0</v>
      </c>
      <c r="X3978" s="27">
        <f>IF($E3978="","",IFERROR(VLOOKUP($E3978,BankTbl,4,0),""))</f>
        <v>0</v>
      </c>
      <c r="Y3978" s="27">
        <f>IF($F3978="","",IFERROR(VLOOKUP($F3978,BankTbl,4,0),""))</f>
        <v>0</v>
      </c>
      <c r="Z3978" s="27">
        <f>IF($B3978="","",IF($V3978="PICK",LEFT($N3978,5),IF($V3978="FIXED",$W3978,IF($V3978="CODE",$H3978,""))))</f>
        <v>0</v>
      </c>
    </row>
    <row r="3979" spans="1:26" ht="21" customHeight="1">
      <c r="A3979" s="27">
        <f>IF($B3979="","",COUNTA($B$13:$B3979))</f>
        <v>0</v>
      </c>
      <c r="B3979" s="28"/>
      <c r="C3979" s="28"/>
      <c r="D3979" s="29"/>
      <c r="E3979" s="29"/>
      <c r="F3979" s="29"/>
      <c r="G3979" s="28"/>
      <c r="H3979" s="28"/>
      <c r="I3979" s="30">
        <f>IF($H3979="","",IFERROR(VLOOKUP($H3979,AcctTbl,2,0),"کد ناشناخته"))</f>
        <v>0</v>
      </c>
      <c r="J3979" s="27">
        <f>IF($H3979="","",IFERROR(VLOOKUP($H3979,AcctTbl,3,0),""))</f>
        <v>0</v>
      </c>
      <c r="K3979" s="29"/>
      <c r="L3979" s="28"/>
      <c r="M3979" s="31"/>
      <c r="N3979" s="29"/>
      <c r="O3979" s="32">
        <f>IF($B3979="",0,IF($U3979="IN",N($M3979),0))</f>
        <v>0</v>
      </c>
      <c r="P3979" s="32">
        <f>IF($B3979="",0,IF(OR($U3979="OUT",$U3979="TRF"),N($M3979),0))</f>
        <v>0</v>
      </c>
      <c r="Q3979" s="32">
        <f>IF($B3979="",0,IF(OR($U3979="OUT",$U3979="TRF"),N($M3979),0))</f>
        <v>0</v>
      </c>
      <c r="R3979" s="32">
        <f>IF($B3979="",0,IF($U3979="IN",N($M3979),0))</f>
        <v>0</v>
      </c>
      <c r="S3979" s="33">
        <f>IF($B3979="","",IF($M3979="","⚠ مبلغ",IF($E3979="","⚠ بانک عامل",IF(AND($U3979="TRF",$F3979=""),"⚠ بانک مقصد",IF(AND($V3979&lt;&gt;"NONE",$V3979&lt;&gt;"",$Z3979=""),"⚠ طرف حساب","✓")))))</f>
        <v>0</v>
      </c>
      <c r="T3979" s="29"/>
      <c r="U3979" s="27">
        <f>IFERROR(VLOOKUP($D3979,BankOpTbl,2,0),"")</f>
        <v>0</v>
      </c>
      <c r="V3979" s="27">
        <f>IFERROR(VLOOKUP($D3979,BankOpTbl,3,0),"")</f>
        <v>0</v>
      </c>
      <c r="W3979" s="27">
        <f>IFERROR(VLOOKUP($D3979,BankOpTbl,4,0),"")</f>
        <v>0</v>
      </c>
      <c r="X3979" s="27">
        <f>IF($E3979="","",IFERROR(VLOOKUP($E3979,BankTbl,4,0),""))</f>
        <v>0</v>
      </c>
      <c r="Y3979" s="27">
        <f>IF($F3979="","",IFERROR(VLOOKUP($F3979,BankTbl,4,0),""))</f>
        <v>0</v>
      </c>
      <c r="Z3979" s="27">
        <f>IF($B3979="","",IF($V3979="PICK",LEFT($N3979,5),IF($V3979="FIXED",$W3979,IF($V3979="CODE",$H3979,""))))</f>
        <v>0</v>
      </c>
    </row>
    <row r="3980" spans="1:26" ht="21" customHeight="1">
      <c r="A3980" s="27">
        <f>IF($B3980="","",COUNTA($B$13:$B3980))</f>
        <v>0</v>
      </c>
      <c r="B3980" s="28"/>
      <c r="C3980" s="28"/>
      <c r="D3980" s="29"/>
      <c r="E3980" s="29"/>
      <c r="F3980" s="29"/>
      <c r="G3980" s="28"/>
      <c r="H3980" s="28"/>
      <c r="I3980" s="30">
        <f>IF($H3980="","",IFERROR(VLOOKUP($H3980,AcctTbl,2,0),"کد ناشناخته"))</f>
        <v>0</v>
      </c>
      <c r="J3980" s="27">
        <f>IF($H3980="","",IFERROR(VLOOKUP($H3980,AcctTbl,3,0),""))</f>
        <v>0</v>
      </c>
      <c r="K3980" s="29"/>
      <c r="L3980" s="28"/>
      <c r="M3980" s="31"/>
      <c r="N3980" s="29"/>
      <c r="O3980" s="32">
        <f>IF($B3980="",0,IF($U3980="IN",N($M3980),0))</f>
        <v>0</v>
      </c>
      <c r="P3980" s="32">
        <f>IF($B3980="",0,IF(OR($U3980="OUT",$U3980="TRF"),N($M3980),0))</f>
        <v>0</v>
      </c>
      <c r="Q3980" s="32">
        <f>IF($B3980="",0,IF(OR($U3980="OUT",$U3980="TRF"),N($M3980),0))</f>
        <v>0</v>
      </c>
      <c r="R3980" s="32">
        <f>IF($B3980="",0,IF($U3980="IN",N($M3980),0))</f>
        <v>0</v>
      </c>
      <c r="S3980" s="33">
        <f>IF($B3980="","",IF($M3980="","⚠ مبلغ",IF($E3980="","⚠ بانک عامل",IF(AND($U3980="TRF",$F3980=""),"⚠ بانک مقصد",IF(AND($V3980&lt;&gt;"NONE",$V3980&lt;&gt;"",$Z3980=""),"⚠ طرف حساب","✓")))))</f>
        <v>0</v>
      </c>
      <c r="T3980" s="29"/>
      <c r="U3980" s="27">
        <f>IFERROR(VLOOKUP($D3980,BankOpTbl,2,0),"")</f>
        <v>0</v>
      </c>
      <c r="V3980" s="27">
        <f>IFERROR(VLOOKUP($D3980,BankOpTbl,3,0),"")</f>
        <v>0</v>
      </c>
      <c r="W3980" s="27">
        <f>IFERROR(VLOOKUP($D3980,BankOpTbl,4,0),"")</f>
        <v>0</v>
      </c>
      <c r="X3980" s="27">
        <f>IF($E3980="","",IFERROR(VLOOKUP($E3980,BankTbl,4,0),""))</f>
        <v>0</v>
      </c>
      <c r="Y3980" s="27">
        <f>IF($F3980="","",IFERROR(VLOOKUP($F3980,BankTbl,4,0),""))</f>
        <v>0</v>
      </c>
      <c r="Z3980" s="27">
        <f>IF($B3980="","",IF($V3980="PICK",LEFT($N3980,5),IF($V3980="FIXED",$W3980,IF($V3980="CODE",$H3980,""))))</f>
        <v>0</v>
      </c>
    </row>
    <row r="3981" spans="1:26" ht="21" customHeight="1">
      <c r="A3981" s="27">
        <f>IF($B3981="","",COUNTA($B$13:$B3981))</f>
        <v>0</v>
      </c>
      <c r="B3981" s="28"/>
      <c r="C3981" s="28"/>
      <c r="D3981" s="29"/>
      <c r="E3981" s="29"/>
      <c r="F3981" s="29"/>
      <c r="G3981" s="28"/>
      <c r="H3981" s="28"/>
      <c r="I3981" s="30">
        <f>IF($H3981="","",IFERROR(VLOOKUP($H3981,AcctTbl,2,0),"کد ناشناخته"))</f>
        <v>0</v>
      </c>
      <c r="J3981" s="27">
        <f>IF($H3981="","",IFERROR(VLOOKUP($H3981,AcctTbl,3,0),""))</f>
        <v>0</v>
      </c>
      <c r="K3981" s="29"/>
      <c r="L3981" s="28"/>
      <c r="M3981" s="31"/>
      <c r="N3981" s="29"/>
      <c r="O3981" s="32">
        <f>IF($B3981="",0,IF($U3981="IN",N($M3981),0))</f>
        <v>0</v>
      </c>
      <c r="P3981" s="32">
        <f>IF($B3981="",0,IF(OR($U3981="OUT",$U3981="TRF"),N($M3981),0))</f>
        <v>0</v>
      </c>
      <c r="Q3981" s="32">
        <f>IF($B3981="",0,IF(OR($U3981="OUT",$U3981="TRF"),N($M3981),0))</f>
        <v>0</v>
      </c>
      <c r="R3981" s="32">
        <f>IF($B3981="",0,IF($U3981="IN",N($M3981),0))</f>
        <v>0</v>
      </c>
      <c r="S3981" s="33">
        <f>IF($B3981="","",IF($M3981="","⚠ مبلغ",IF($E3981="","⚠ بانک عامل",IF(AND($U3981="TRF",$F3981=""),"⚠ بانک مقصد",IF(AND($V3981&lt;&gt;"NONE",$V3981&lt;&gt;"",$Z3981=""),"⚠ طرف حساب","✓")))))</f>
        <v>0</v>
      </c>
      <c r="T3981" s="29"/>
      <c r="U3981" s="27">
        <f>IFERROR(VLOOKUP($D3981,BankOpTbl,2,0),"")</f>
        <v>0</v>
      </c>
      <c r="V3981" s="27">
        <f>IFERROR(VLOOKUP($D3981,BankOpTbl,3,0),"")</f>
        <v>0</v>
      </c>
      <c r="W3981" s="27">
        <f>IFERROR(VLOOKUP($D3981,BankOpTbl,4,0),"")</f>
        <v>0</v>
      </c>
      <c r="X3981" s="27">
        <f>IF($E3981="","",IFERROR(VLOOKUP($E3981,BankTbl,4,0),""))</f>
        <v>0</v>
      </c>
      <c r="Y3981" s="27">
        <f>IF($F3981="","",IFERROR(VLOOKUP($F3981,BankTbl,4,0),""))</f>
        <v>0</v>
      </c>
      <c r="Z3981" s="27">
        <f>IF($B3981="","",IF($V3981="PICK",LEFT($N3981,5),IF($V3981="FIXED",$W3981,IF($V3981="CODE",$H3981,""))))</f>
        <v>0</v>
      </c>
    </row>
    <row r="3982" spans="1:26" ht="21" customHeight="1">
      <c r="A3982" s="27">
        <f>IF($B3982="","",COUNTA($B$13:$B3982))</f>
        <v>0</v>
      </c>
      <c r="B3982" s="28"/>
      <c r="C3982" s="28"/>
      <c r="D3982" s="29"/>
      <c r="E3982" s="29"/>
      <c r="F3982" s="29"/>
      <c r="G3982" s="28"/>
      <c r="H3982" s="28"/>
      <c r="I3982" s="30">
        <f>IF($H3982="","",IFERROR(VLOOKUP($H3982,AcctTbl,2,0),"کد ناشناخته"))</f>
        <v>0</v>
      </c>
      <c r="J3982" s="27">
        <f>IF($H3982="","",IFERROR(VLOOKUP($H3982,AcctTbl,3,0),""))</f>
        <v>0</v>
      </c>
      <c r="K3982" s="29"/>
      <c r="L3982" s="28"/>
      <c r="M3982" s="31"/>
      <c r="N3982" s="29"/>
      <c r="O3982" s="32">
        <f>IF($B3982="",0,IF($U3982="IN",N($M3982),0))</f>
        <v>0</v>
      </c>
      <c r="P3982" s="32">
        <f>IF($B3982="",0,IF(OR($U3982="OUT",$U3982="TRF"),N($M3982),0))</f>
        <v>0</v>
      </c>
      <c r="Q3982" s="32">
        <f>IF($B3982="",0,IF(OR($U3982="OUT",$U3982="TRF"),N($M3982),0))</f>
        <v>0</v>
      </c>
      <c r="R3982" s="32">
        <f>IF($B3982="",0,IF($U3982="IN",N($M3982),0))</f>
        <v>0</v>
      </c>
      <c r="S3982" s="33">
        <f>IF($B3982="","",IF($M3982="","⚠ مبلغ",IF($E3982="","⚠ بانک عامل",IF(AND($U3982="TRF",$F3982=""),"⚠ بانک مقصد",IF(AND($V3982&lt;&gt;"NONE",$V3982&lt;&gt;"",$Z3982=""),"⚠ طرف حساب","✓")))))</f>
        <v>0</v>
      </c>
      <c r="T3982" s="29"/>
      <c r="U3982" s="27">
        <f>IFERROR(VLOOKUP($D3982,BankOpTbl,2,0),"")</f>
        <v>0</v>
      </c>
      <c r="V3982" s="27">
        <f>IFERROR(VLOOKUP($D3982,BankOpTbl,3,0),"")</f>
        <v>0</v>
      </c>
      <c r="W3982" s="27">
        <f>IFERROR(VLOOKUP($D3982,BankOpTbl,4,0),"")</f>
        <v>0</v>
      </c>
      <c r="X3982" s="27">
        <f>IF($E3982="","",IFERROR(VLOOKUP($E3982,BankTbl,4,0),""))</f>
        <v>0</v>
      </c>
      <c r="Y3982" s="27">
        <f>IF($F3982="","",IFERROR(VLOOKUP($F3982,BankTbl,4,0),""))</f>
        <v>0</v>
      </c>
      <c r="Z3982" s="27">
        <f>IF($B3982="","",IF($V3982="PICK",LEFT($N3982,5),IF($V3982="FIXED",$W3982,IF($V3982="CODE",$H3982,""))))</f>
        <v>0</v>
      </c>
    </row>
    <row r="3983" spans="1:26" ht="21" customHeight="1">
      <c r="A3983" s="27">
        <f>IF($B3983="","",COUNTA($B$13:$B3983))</f>
        <v>0</v>
      </c>
      <c r="B3983" s="28"/>
      <c r="C3983" s="28"/>
      <c r="D3983" s="29"/>
      <c r="E3983" s="29"/>
      <c r="F3983" s="29"/>
      <c r="G3983" s="28"/>
      <c r="H3983" s="28"/>
      <c r="I3983" s="30">
        <f>IF($H3983="","",IFERROR(VLOOKUP($H3983,AcctTbl,2,0),"کد ناشناخته"))</f>
        <v>0</v>
      </c>
      <c r="J3983" s="27">
        <f>IF($H3983="","",IFERROR(VLOOKUP($H3983,AcctTbl,3,0),""))</f>
        <v>0</v>
      </c>
      <c r="K3983" s="29"/>
      <c r="L3983" s="28"/>
      <c r="M3983" s="31"/>
      <c r="N3983" s="29"/>
      <c r="O3983" s="32">
        <f>IF($B3983="",0,IF($U3983="IN",N($M3983),0))</f>
        <v>0</v>
      </c>
      <c r="P3983" s="32">
        <f>IF($B3983="",0,IF(OR($U3983="OUT",$U3983="TRF"),N($M3983),0))</f>
        <v>0</v>
      </c>
      <c r="Q3983" s="32">
        <f>IF($B3983="",0,IF(OR($U3983="OUT",$U3983="TRF"),N($M3983),0))</f>
        <v>0</v>
      </c>
      <c r="R3983" s="32">
        <f>IF($B3983="",0,IF($U3983="IN",N($M3983),0))</f>
        <v>0</v>
      </c>
      <c r="S3983" s="33">
        <f>IF($B3983="","",IF($M3983="","⚠ مبلغ",IF($E3983="","⚠ بانک عامل",IF(AND($U3983="TRF",$F3983=""),"⚠ بانک مقصد",IF(AND($V3983&lt;&gt;"NONE",$V3983&lt;&gt;"",$Z3983=""),"⚠ طرف حساب","✓")))))</f>
        <v>0</v>
      </c>
      <c r="T3983" s="29"/>
      <c r="U3983" s="27">
        <f>IFERROR(VLOOKUP($D3983,BankOpTbl,2,0),"")</f>
        <v>0</v>
      </c>
      <c r="V3983" s="27">
        <f>IFERROR(VLOOKUP($D3983,BankOpTbl,3,0),"")</f>
        <v>0</v>
      </c>
      <c r="W3983" s="27">
        <f>IFERROR(VLOOKUP($D3983,BankOpTbl,4,0),"")</f>
        <v>0</v>
      </c>
      <c r="X3983" s="27">
        <f>IF($E3983="","",IFERROR(VLOOKUP($E3983,BankTbl,4,0),""))</f>
        <v>0</v>
      </c>
      <c r="Y3983" s="27">
        <f>IF($F3983="","",IFERROR(VLOOKUP($F3983,BankTbl,4,0),""))</f>
        <v>0</v>
      </c>
      <c r="Z3983" s="27">
        <f>IF($B3983="","",IF($V3983="PICK",LEFT($N3983,5),IF($V3983="FIXED",$W3983,IF($V3983="CODE",$H3983,""))))</f>
        <v>0</v>
      </c>
    </row>
    <row r="3984" spans="1:26" ht="21" customHeight="1">
      <c r="A3984" s="27">
        <f>IF($B3984="","",COUNTA($B$13:$B3984))</f>
        <v>0</v>
      </c>
      <c r="B3984" s="28"/>
      <c r="C3984" s="28"/>
      <c r="D3984" s="29"/>
      <c r="E3984" s="29"/>
      <c r="F3984" s="29"/>
      <c r="G3984" s="28"/>
      <c r="H3984" s="28"/>
      <c r="I3984" s="30">
        <f>IF($H3984="","",IFERROR(VLOOKUP($H3984,AcctTbl,2,0),"کد ناشناخته"))</f>
        <v>0</v>
      </c>
      <c r="J3984" s="27">
        <f>IF($H3984="","",IFERROR(VLOOKUP($H3984,AcctTbl,3,0),""))</f>
        <v>0</v>
      </c>
      <c r="K3984" s="29"/>
      <c r="L3984" s="28"/>
      <c r="M3984" s="31"/>
      <c r="N3984" s="29"/>
      <c r="O3984" s="32">
        <f>IF($B3984="",0,IF($U3984="IN",N($M3984),0))</f>
        <v>0</v>
      </c>
      <c r="P3984" s="32">
        <f>IF($B3984="",0,IF(OR($U3984="OUT",$U3984="TRF"),N($M3984),0))</f>
        <v>0</v>
      </c>
      <c r="Q3984" s="32">
        <f>IF($B3984="",0,IF(OR($U3984="OUT",$U3984="TRF"),N($M3984),0))</f>
        <v>0</v>
      </c>
      <c r="R3984" s="32">
        <f>IF($B3984="",0,IF($U3984="IN",N($M3984),0))</f>
        <v>0</v>
      </c>
      <c r="S3984" s="33">
        <f>IF($B3984="","",IF($M3984="","⚠ مبلغ",IF($E3984="","⚠ بانک عامل",IF(AND($U3984="TRF",$F3984=""),"⚠ بانک مقصد",IF(AND($V3984&lt;&gt;"NONE",$V3984&lt;&gt;"",$Z3984=""),"⚠ طرف حساب","✓")))))</f>
        <v>0</v>
      </c>
      <c r="T3984" s="29"/>
      <c r="U3984" s="27">
        <f>IFERROR(VLOOKUP($D3984,BankOpTbl,2,0),"")</f>
        <v>0</v>
      </c>
      <c r="V3984" s="27">
        <f>IFERROR(VLOOKUP($D3984,BankOpTbl,3,0),"")</f>
        <v>0</v>
      </c>
      <c r="W3984" s="27">
        <f>IFERROR(VLOOKUP($D3984,BankOpTbl,4,0),"")</f>
        <v>0</v>
      </c>
      <c r="X3984" s="27">
        <f>IF($E3984="","",IFERROR(VLOOKUP($E3984,BankTbl,4,0),""))</f>
        <v>0</v>
      </c>
      <c r="Y3984" s="27">
        <f>IF($F3984="","",IFERROR(VLOOKUP($F3984,BankTbl,4,0),""))</f>
        <v>0</v>
      </c>
      <c r="Z3984" s="27">
        <f>IF($B3984="","",IF($V3984="PICK",LEFT($N3984,5),IF($V3984="FIXED",$W3984,IF($V3984="CODE",$H3984,""))))</f>
        <v>0</v>
      </c>
    </row>
    <row r="3985" spans="1:26" ht="21" customHeight="1">
      <c r="A3985" s="27">
        <f>IF($B3985="","",COUNTA($B$13:$B3985))</f>
        <v>0</v>
      </c>
      <c r="B3985" s="28"/>
      <c r="C3985" s="28"/>
      <c r="D3985" s="29"/>
      <c r="E3985" s="29"/>
      <c r="F3985" s="29"/>
      <c r="G3985" s="28"/>
      <c r="H3985" s="28"/>
      <c r="I3985" s="30">
        <f>IF($H3985="","",IFERROR(VLOOKUP($H3985,AcctTbl,2,0),"کد ناشناخته"))</f>
        <v>0</v>
      </c>
      <c r="J3985" s="27">
        <f>IF($H3985="","",IFERROR(VLOOKUP($H3985,AcctTbl,3,0),""))</f>
        <v>0</v>
      </c>
      <c r="K3985" s="29"/>
      <c r="L3985" s="28"/>
      <c r="M3985" s="31"/>
      <c r="N3985" s="29"/>
      <c r="O3985" s="32">
        <f>IF($B3985="",0,IF($U3985="IN",N($M3985),0))</f>
        <v>0</v>
      </c>
      <c r="P3985" s="32">
        <f>IF($B3985="",0,IF(OR($U3985="OUT",$U3985="TRF"),N($M3985),0))</f>
        <v>0</v>
      </c>
      <c r="Q3985" s="32">
        <f>IF($B3985="",0,IF(OR($U3985="OUT",$U3985="TRF"),N($M3985),0))</f>
        <v>0</v>
      </c>
      <c r="R3985" s="32">
        <f>IF($B3985="",0,IF($U3985="IN",N($M3985),0))</f>
        <v>0</v>
      </c>
      <c r="S3985" s="33">
        <f>IF($B3985="","",IF($M3985="","⚠ مبلغ",IF($E3985="","⚠ بانک عامل",IF(AND($U3985="TRF",$F3985=""),"⚠ بانک مقصد",IF(AND($V3985&lt;&gt;"NONE",$V3985&lt;&gt;"",$Z3985=""),"⚠ طرف حساب","✓")))))</f>
        <v>0</v>
      </c>
      <c r="T3985" s="29"/>
      <c r="U3985" s="27">
        <f>IFERROR(VLOOKUP($D3985,BankOpTbl,2,0),"")</f>
        <v>0</v>
      </c>
      <c r="V3985" s="27">
        <f>IFERROR(VLOOKUP($D3985,BankOpTbl,3,0),"")</f>
        <v>0</v>
      </c>
      <c r="W3985" s="27">
        <f>IFERROR(VLOOKUP($D3985,BankOpTbl,4,0),"")</f>
        <v>0</v>
      </c>
      <c r="X3985" s="27">
        <f>IF($E3985="","",IFERROR(VLOOKUP($E3985,BankTbl,4,0),""))</f>
        <v>0</v>
      </c>
      <c r="Y3985" s="27">
        <f>IF($F3985="","",IFERROR(VLOOKUP($F3985,BankTbl,4,0),""))</f>
        <v>0</v>
      </c>
      <c r="Z3985" s="27">
        <f>IF($B3985="","",IF($V3985="PICK",LEFT($N3985,5),IF($V3985="FIXED",$W3985,IF($V3985="CODE",$H3985,""))))</f>
        <v>0</v>
      </c>
    </row>
    <row r="3986" spans="1:26" ht="21" customHeight="1">
      <c r="A3986" s="27">
        <f>IF($B3986="","",COUNTA($B$13:$B3986))</f>
        <v>0</v>
      </c>
      <c r="B3986" s="28"/>
      <c r="C3986" s="28"/>
      <c r="D3986" s="29"/>
      <c r="E3986" s="29"/>
      <c r="F3986" s="29"/>
      <c r="G3986" s="28"/>
      <c r="H3986" s="28"/>
      <c r="I3986" s="30">
        <f>IF($H3986="","",IFERROR(VLOOKUP($H3986,AcctTbl,2,0),"کد ناشناخته"))</f>
        <v>0</v>
      </c>
      <c r="J3986" s="27">
        <f>IF($H3986="","",IFERROR(VLOOKUP($H3986,AcctTbl,3,0),""))</f>
        <v>0</v>
      </c>
      <c r="K3986" s="29"/>
      <c r="L3986" s="28"/>
      <c r="M3986" s="31"/>
      <c r="N3986" s="29"/>
      <c r="O3986" s="32">
        <f>IF($B3986="",0,IF($U3986="IN",N($M3986),0))</f>
        <v>0</v>
      </c>
      <c r="P3986" s="32">
        <f>IF($B3986="",0,IF(OR($U3986="OUT",$U3986="TRF"),N($M3986),0))</f>
        <v>0</v>
      </c>
      <c r="Q3986" s="32">
        <f>IF($B3986="",0,IF(OR($U3986="OUT",$U3986="TRF"),N($M3986),0))</f>
        <v>0</v>
      </c>
      <c r="R3986" s="32">
        <f>IF($B3986="",0,IF($U3986="IN",N($M3986),0))</f>
        <v>0</v>
      </c>
      <c r="S3986" s="33">
        <f>IF($B3986="","",IF($M3986="","⚠ مبلغ",IF($E3986="","⚠ بانک عامل",IF(AND($U3986="TRF",$F3986=""),"⚠ بانک مقصد",IF(AND($V3986&lt;&gt;"NONE",$V3986&lt;&gt;"",$Z3986=""),"⚠ طرف حساب","✓")))))</f>
        <v>0</v>
      </c>
      <c r="T3986" s="29"/>
      <c r="U3986" s="27">
        <f>IFERROR(VLOOKUP($D3986,BankOpTbl,2,0),"")</f>
        <v>0</v>
      </c>
      <c r="V3986" s="27">
        <f>IFERROR(VLOOKUP($D3986,BankOpTbl,3,0),"")</f>
        <v>0</v>
      </c>
      <c r="W3986" s="27">
        <f>IFERROR(VLOOKUP($D3986,BankOpTbl,4,0),"")</f>
        <v>0</v>
      </c>
      <c r="X3986" s="27">
        <f>IF($E3986="","",IFERROR(VLOOKUP($E3986,BankTbl,4,0),""))</f>
        <v>0</v>
      </c>
      <c r="Y3986" s="27">
        <f>IF($F3986="","",IFERROR(VLOOKUP($F3986,BankTbl,4,0),""))</f>
        <v>0</v>
      </c>
      <c r="Z3986" s="27">
        <f>IF($B3986="","",IF($V3986="PICK",LEFT($N3986,5),IF($V3986="FIXED",$W3986,IF($V3986="CODE",$H3986,""))))</f>
        <v>0</v>
      </c>
    </row>
    <row r="3987" spans="1:26" ht="21" customHeight="1">
      <c r="A3987" s="27">
        <f>IF($B3987="","",COUNTA($B$13:$B3987))</f>
        <v>0</v>
      </c>
      <c r="B3987" s="28"/>
      <c r="C3987" s="28"/>
      <c r="D3987" s="29"/>
      <c r="E3987" s="29"/>
      <c r="F3987" s="29"/>
      <c r="G3987" s="28"/>
      <c r="H3987" s="28"/>
      <c r="I3987" s="30">
        <f>IF($H3987="","",IFERROR(VLOOKUP($H3987,AcctTbl,2,0),"کد ناشناخته"))</f>
        <v>0</v>
      </c>
      <c r="J3987" s="27">
        <f>IF($H3987="","",IFERROR(VLOOKUP($H3987,AcctTbl,3,0),""))</f>
        <v>0</v>
      </c>
      <c r="K3987" s="29"/>
      <c r="L3987" s="28"/>
      <c r="M3987" s="31"/>
      <c r="N3987" s="29"/>
      <c r="O3987" s="32">
        <f>IF($B3987="",0,IF($U3987="IN",N($M3987),0))</f>
        <v>0</v>
      </c>
      <c r="P3987" s="32">
        <f>IF($B3987="",0,IF(OR($U3987="OUT",$U3987="TRF"),N($M3987),0))</f>
        <v>0</v>
      </c>
      <c r="Q3987" s="32">
        <f>IF($B3987="",0,IF(OR($U3987="OUT",$U3987="TRF"),N($M3987),0))</f>
        <v>0</v>
      </c>
      <c r="R3987" s="32">
        <f>IF($B3987="",0,IF($U3987="IN",N($M3987),0))</f>
        <v>0</v>
      </c>
      <c r="S3987" s="33">
        <f>IF($B3987="","",IF($M3987="","⚠ مبلغ",IF($E3987="","⚠ بانک عامل",IF(AND($U3987="TRF",$F3987=""),"⚠ بانک مقصد",IF(AND($V3987&lt;&gt;"NONE",$V3987&lt;&gt;"",$Z3987=""),"⚠ طرف حساب","✓")))))</f>
        <v>0</v>
      </c>
      <c r="T3987" s="29"/>
      <c r="U3987" s="27">
        <f>IFERROR(VLOOKUP($D3987,BankOpTbl,2,0),"")</f>
        <v>0</v>
      </c>
      <c r="V3987" s="27">
        <f>IFERROR(VLOOKUP($D3987,BankOpTbl,3,0),"")</f>
        <v>0</v>
      </c>
      <c r="W3987" s="27">
        <f>IFERROR(VLOOKUP($D3987,BankOpTbl,4,0),"")</f>
        <v>0</v>
      </c>
      <c r="X3987" s="27">
        <f>IF($E3987="","",IFERROR(VLOOKUP($E3987,BankTbl,4,0),""))</f>
        <v>0</v>
      </c>
      <c r="Y3987" s="27">
        <f>IF($F3987="","",IFERROR(VLOOKUP($F3987,BankTbl,4,0),""))</f>
        <v>0</v>
      </c>
      <c r="Z3987" s="27">
        <f>IF($B3987="","",IF($V3987="PICK",LEFT($N3987,5),IF($V3987="FIXED",$W3987,IF($V3987="CODE",$H3987,""))))</f>
        <v>0</v>
      </c>
    </row>
    <row r="3988" spans="1:26" ht="21" customHeight="1">
      <c r="A3988" s="27">
        <f>IF($B3988="","",COUNTA($B$13:$B3988))</f>
        <v>0</v>
      </c>
      <c r="B3988" s="28"/>
      <c r="C3988" s="28"/>
      <c r="D3988" s="29"/>
      <c r="E3988" s="29"/>
      <c r="F3988" s="29"/>
      <c r="G3988" s="28"/>
      <c r="H3988" s="28"/>
      <c r="I3988" s="30">
        <f>IF($H3988="","",IFERROR(VLOOKUP($H3988,AcctTbl,2,0),"کد ناشناخته"))</f>
        <v>0</v>
      </c>
      <c r="J3988" s="27">
        <f>IF($H3988="","",IFERROR(VLOOKUP($H3988,AcctTbl,3,0),""))</f>
        <v>0</v>
      </c>
      <c r="K3988" s="29"/>
      <c r="L3988" s="28"/>
      <c r="M3988" s="31"/>
      <c r="N3988" s="29"/>
      <c r="O3988" s="32">
        <f>IF($B3988="",0,IF($U3988="IN",N($M3988),0))</f>
        <v>0</v>
      </c>
      <c r="P3988" s="32">
        <f>IF($B3988="",0,IF(OR($U3988="OUT",$U3988="TRF"),N($M3988),0))</f>
        <v>0</v>
      </c>
      <c r="Q3988" s="32">
        <f>IF($B3988="",0,IF(OR($U3988="OUT",$U3988="TRF"),N($M3988),0))</f>
        <v>0</v>
      </c>
      <c r="R3988" s="32">
        <f>IF($B3988="",0,IF($U3988="IN",N($M3988),0))</f>
        <v>0</v>
      </c>
      <c r="S3988" s="33">
        <f>IF($B3988="","",IF($M3988="","⚠ مبلغ",IF($E3988="","⚠ بانک عامل",IF(AND($U3988="TRF",$F3988=""),"⚠ بانک مقصد",IF(AND($V3988&lt;&gt;"NONE",$V3988&lt;&gt;"",$Z3988=""),"⚠ طرف حساب","✓")))))</f>
        <v>0</v>
      </c>
      <c r="T3988" s="29"/>
      <c r="U3988" s="27">
        <f>IFERROR(VLOOKUP($D3988,BankOpTbl,2,0),"")</f>
        <v>0</v>
      </c>
      <c r="V3988" s="27">
        <f>IFERROR(VLOOKUP($D3988,BankOpTbl,3,0),"")</f>
        <v>0</v>
      </c>
      <c r="W3988" s="27">
        <f>IFERROR(VLOOKUP($D3988,BankOpTbl,4,0),"")</f>
        <v>0</v>
      </c>
      <c r="X3988" s="27">
        <f>IF($E3988="","",IFERROR(VLOOKUP($E3988,BankTbl,4,0),""))</f>
        <v>0</v>
      </c>
      <c r="Y3988" s="27">
        <f>IF($F3988="","",IFERROR(VLOOKUP($F3988,BankTbl,4,0),""))</f>
        <v>0</v>
      </c>
      <c r="Z3988" s="27">
        <f>IF($B3988="","",IF($V3988="PICK",LEFT($N3988,5),IF($V3988="FIXED",$W3988,IF($V3988="CODE",$H3988,""))))</f>
        <v>0</v>
      </c>
    </row>
    <row r="3989" spans="1:26" ht="21" customHeight="1">
      <c r="A3989" s="27">
        <f>IF($B3989="","",COUNTA($B$13:$B3989))</f>
        <v>0</v>
      </c>
      <c r="B3989" s="28"/>
      <c r="C3989" s="28"/>
      <c r="D3989" s="29"/>
      <c r="E3989" s="29"/>
      <c r="F3989" s="29"/>
      <c r="G3989" s="28"/>
      <c r="H3989" s="28"/>
      <c r="I3989" s="30">
        <f>IF($H3989="","",IFERROR(VLOOKUP($H3989,AcctTbl,2,0),"کد ناشناخته"))</f>
        <v>0</v>
      </c>
      <c r="J3989" s="27">
        <f>IF($H3989="","",IFERROR(VLOOKUP($H3989,AcctTbl,3,0),""))</f>
        <v>0</v>
      </c>
      <c r="K3989" s="29"/>
      <c r="L3989" s="28"/>
      <c r="M3989" s="31"/>
      <c r="N3989" s="29"/>
      <c r="O3989" s="32">
        <f>IF($B3989="",0,IF($U3989="IN",N($M3989),0))</f>
        <v>0</v>
      </c>
      <c r="P3989" s="32">
        <f>IF($B3989="",0,IF(OR($U3989="OUT",$U3989="TRF"),N($M3989),0))</f>
        <v>0</v>
      </c>
      <c r="Q3989" s="32">
        <f>IF($B3989="",0,IF(OR($U3989="OUT",$U3989="TRF"),N($M3989),0))</f>
        <v>0</v>
      </c>
      <c r="R3989" s="32">
        <f>IF($B3989="",0,IF($U3989="IN",N($M3989),0))</f>
        <v>0</v>
      </c>
      <c r="S3989" s="33">
        <f>IF($B3989="","",IF($M3989="","⚠ مبلغ",IF($E3989="","⚠ بانک عامل",IF(AND($U3989="TRF",$F3989=""),"⚠ بانک مقصد",IF(AND($V3989&lt;&gt;"NONE",$V3989&lt;&gt;"",$Z3989=""),"⚠ طرف حساب","✓")))))</f>
        <v>0</v>
      </c>
      <c r="T3989" s="29"/>
      <c r="U3989" s="27">
        <f>IFERROR(VLOOKUP($D3989,BankOpTbl,2,0),"")</f>
        <v>0</v>
      </c>
      <c r="V3989" s="27">
        <f>IFERROR(VLOOKUP($D3989,BankOpTbl,3,0),"")</f>
        <v>0</v>
      </c>
      <c r="W3989" s="27">
        <f>IFERROR(VLOOKUP($D3989,BankOpTbl,4,0),"")</f>
        <v>0</v>
      </c>
      <c r="X3989" s="27">
        <f>IF($E3989="","",IFERROR(VLOOKUP($E3989,BankTbl,4,0),""))</f>
        <v>0</v>
      </c>
      <c r="Y3989" s="27">
        <f>IF($F3989="","",IFERROR(VLOOKUP($F3989,BankTbl,4,0),""))</f>
        <v>0</v>
      </c>
      <c r="Z3989" s="27">
        <f>IF($B3989="","",IF($V3989="PICK",LEFT($N3989,5),IF($V3989="FIXED",$W3989,IF($V3989="CODE",$H3989,""))))</f>
        <v>0</v>
      </c>
    </row>
    <row r="3990" spans="1:26" ht="21" customHeight="1">
      <c r="A3990" s="27">
        <f>IF($B3990="","",COUNTA($B$13:$B3990))</f>
        <v>0</v>
      </c>
      <c r="B3990" s="28"/>
      <c r="C3990" s="28"/>
      <c r="D3990" s="29"/>
      <c r="E3990" s="29"/>
      <c r="F3990" s="29"/>
      <c r="G3990" s="28"/>
      <c r="H3990" s="28"/>
      <c r="I3990" s="30">
        <f>IF($H3990="","",IFERROR(VLOOKUP($H3990,AcctTbl,2,0),"کد ناشناخته"))</f>
        <v>0</v>
      </c>
      <c r="J3990" s="27">
        <f>IF($H3990="","",IFERROR(VLOOKUP($H3990,AcctTbl,3,0),""))</f>
        <v>0</v>
      </c>
      <c r="K3990" s="29"/>
      <c r="L3990" s="28"/>
      <c r="M3990" s="31"/>
      <c r="N3990" s="29"/>
      <c r="O3990" s="32">
        <f>IF($B3990="",0,IF($U3990="IN",N($M3990),0))</f>
        <v>0</v>
      </c>
      <c r="P3990" s="32">
        <f>IF($B3990="",0,IF(OR($U3990="OUT",$U3990="TRF"),N($M3990),0))</f>
        <v>0</v>
      </c>
      <c r="Q3990" s="32">
        <f>IF($B3990="",0,IF(OR($U3990="OUT",$U3990="TRF"),N($M3990),0))</f>
        <v>0</v>
      </c>
      <c r="R3990" s="32">
        <f>IF($B3990="",0,IF($U3990="IN",N($M3990),0))</f>
        <v>0</v>
      </c>
      <c r="S3990" s="33">
        <f>IF($B3990="","",IF($M3990="","⚠ مبلغ",IF($E3990="","⚠ بانک عامل",IF(AND($U3990="TRF",$F3990=""),"⚠ بانک مقصد",IF(AND($V3990&lt;&gt;"NONE",$V3990&lt;&gt;"",$Z3990=""),"⚠ طرف حساب","✓")))))</f>
        <v>0</v>
      </c>
      <c r="T3990" s="29"/>
      <c r="U3990" s="27">
        <f>IFERROR(VLOOKUP($D3990,BankOpTbl,2,0),"")</f>
        <v>0</v>
      </c>
      <c r="V3990" s="27">
        <f>IFERROR(VLOOKUP($D3990,BankOpTbl,3,0),"")</f>
        <v>0</v>
      </c>
      <c r="W3990" s="27">
        <f>IFERROR(VLOOKUP($D3990,BankOpTbl,4,0),"")</f>
        <v>0</v>
      </c>
      <c r="X3990" s="27">
        <f>IF($E3990="","",IFERROR(VLOOKUP($E3990,BankTbl,4,0),""))</f>
        <v>0</v>
      </c>
      <c r="Y3990" s="27">
        <f>IF($F3990="","",IFERROR(VLOOKUP($F3990,BankTbl,4,0),""))</f>
        <v>0</v>
      </c>
      <c r="Z3990" s="27">
        <f>IF($B3990="","",IF($V3990="PICK",LEFT($N3990,5),IF($V3990="FIXED",$W3990,IF($V3990="CODE",$H3990,""))))</f>
        <v>0</v>
      </c>
    </row>
    <row r="3991" spans="1:26" ht="21" customHeight="1">
      <c r="A3991" s="27">
        <f>IF($B3991="","",COUNTA($B$13:$B3991))</f>
        <v>0</v>
      </c>
      <c r="B3991" s="28"/>
      <c r="C3991" s="28"/>
      <c r="D3991" s="29"/>
      <c r="E3991" s="29"/>
      <c r="F3991" s="29"/>
      <c r="G3991" s="28"/>
      <c r="H3991" s="28"/>
      <c r="I3991" s="30">
        <f>IF($H3991="","",IFERROR(VLOOKUP($H3991,AcctTbl,2,0),"کد ناشناخته"))</f>
        <v>0</v>
      </c>
      <c r="J3991" s="27">
        <f>IF($H3991="","",IFERROR(VLOOKUP($H3991,AcctTbl,3,0),""))</f>
        <v>0</v>
      </c>
      <c r="K3991" s="29"/>
      <c r="L3991" s="28"/>
      <c r="M3991" s="31"/>
      <c r="N3991" s="29"/>
      <c r="O3991" s="32">
        <f>IF($B3991="",0,IF($U3991="IN",N($M3991),0))</f>
        <v>0</v>
      </c>
      <c r="P3991" s="32">
        <f>IF($B3991="",0,IF(OR($U3991="OUT",$U3991="TRF"),N($M3991),0))</f>
        <v>0</v>
      </c>
      <c r="Q3991" s="32">
        <f>IF($B3991="",0,IF(OR($U3991="OUT",$U3991="TRF"),N($M3991),0))</f>
        <v>0</v>
      </c>
      <c r="R3991" s="32">
        <f>IF($B3991="",0,IF($U3991="IN",N($M3991),0))</f>
        <v>0</v>
      </c>
      <c r="S3991" s="33">
        <f>IF($B3991="","",IF($M3991="","⚠ مبلغ",IF($E3991="","⚠ بانک عامل",IF(AND($U3991="TRF",$F3991=""),"⚠ بانک مقصد",IF(AND($V3991&lt;&gt;"NONE",$V3991&lt;&gt;"",$Z3991=""),"⚠ طرف حساب","✓")))))</f>
        <v>0</v>
      </c>
      <c r="T3991" s="29"/>
      <c r="U3991" s="27">
        <f>IFERROR(VLOOKUP($D3991,BankOpTbl,2,0),"")</f>
        <v>0</v>
      </c>
      <c r="V3991" s="27">
        <f>IFERROR(VLOOKUP($D3991,BankOpTbl,3,0),"")</f>
        <v>0</v>
      </c>
      <c r="W3991" s="27">
        <f>IFERROR(VLOOKUP($D3991,BankOpTbl,4,0),"")</f>
        <v>0</v>
      </c>
      <c r="X3991" s="27">
        <f>IF($E3991="","",IFERROR(VLOOKUP($E3991,BankTbl,4,0),""))</f>
        <v>0</v>
      </c>
      <c r="Y3991" s="27">
        <f>IF($F3991="","",IFERROR(VLOOKUP($F3991,BankTbl,4,0),""))</f>
        <v>0</v>
      </c>
      <c r="Z3991" s="27">
        <f>IF($B3991="","",IF($V3991="PICK",LEFT($N3991,5),IF($V3991="FIXED",$W3991,IF($V3991="CODE",$H3991,""))))</f>
        <v>0</v>
      </c>
    </row>
    <row r="3992" spans="1:26" ht="21" customHeight="1">
      <c r="A3992" s="27">
        <f>IF($B3992="","",COUNTA($B$13:$B3992))</f>
        <v>0</v>
      </c>
      <c r="B3992" s="28"/>
      <c r="C3992" s="28"/>
      <c r="D3992" s="29"/>
      <c r="E3992" s="29"/>
      <c r="F3992" s="29"/>
      <c r="G3992" s="28"/>
      <c r="H3992" s="28"/>
      <c r="I3992" s="30">
        <f>IF($H3992="","",IFERROR(VLOOKUP($H3992,AcctTbl,2,0),"کد ناشناخته"))</f>
        <v>0</v>
      </c>
      <c r="J3992" s="27">
        <f>IF($H3992="","",IFERROR(VLOOKUP($H3992,AcctTbl,3,0),""))</f>
        <v>0</v>
      </c>
      <c r="K3992" s="29"/>
      <c r="L3992" s="28"/>
      <c r="M3992" s="31"/>
      <c r="N3992" s="29"/>
      <c r="O3992" s="32">
        <f>IF($B3992="",0,IF($U3992="IN",N($M3992),0))</f>
        <v>0</v>
      </c>
      <c r="P3992" s="32">
        <f>IF($B3992="",0,IF(OR($U3992="OUT",$U3992="TRF"),N($M3992),0))</f>
        <v>0</v>
      </c>
      <c r="Q3992" s="32">
        <f>IF($B3992="",0,IF(OR($U3992="OUT",$U3992="TRF"),N($M3992),0))</f>
        <v>0</v>
      </c>
      <c r="R3992" s="32">
        <f>IF($B3992="",0,IF($U3992="IN",N($M3992),0))</f>
        <v>0</v>
      </c>
      <c r="S3992" s="33">
        <f>IF($B3992="","",IF($M3992="","⚠ مبلغ",IF($E3992="","⚠ بانک عامل",IF(AND($U3992="TRF",$F3992=""),"⚠ بانک مقصد",IF(AND($V3992&lt;&gt;"NONE",$V3992&lt;&gt;"",$Z3992=""),"⚠ طرف حساب","✓")))))</f>
        <v>0</v>
      </c>
      <c r="T3992" s="29"/>
      <c r="U3992" s="27">
        <f>IFERROR(VLOOKUP($D3992,BankOpTbl,2,0),"")</f>
        <v>0</v>
      </c>
      <c r="V3992" s="27">
        <f>IFERROR(VLOOKUP($D3992,BankOpTbl,3,0),"")</f>
        <v>0</v>
      </c>
      <c r="W3992" s="27">
        <f>IFERROR(VLOOKUP($D3992,BankOpTbl,4,0),"")</f>
        <v>0</v>
      </c>
      <c r="X3992" s="27">
        <f>IF($E3992="","",IFERROR(VLOOKUP($E3992,BankTbl,4,0),""))</f>
        <v>0</v>
      </c>
      <c r="Y3992" s="27">
        <f>IF($F3992="","",IFERROR(VLOOKUP($F3992,BankTbl,4,0),""))</f>
        <v>0</v>
      </c>
      <c r="Z3992" s="27">
        <f>IF($B3992="","",IF($V3992="PICK",LEFT($N3992,5),IF($V3992="FIXED",$W3992,IF($V3992="CODE",$H3992,""))))</f>
        <v>0</v>
      </c>
    </row>
    <row r="3993" spans="1:26" ht="21" customHeight="1">
      <c r="A3993" s="27">
        <f>IF($B3993="","",COUNTA($B$13:$B3993))</f>
        <v>0</v>
      </c>
      <c r="B3993" s="28"/>
      <c r="C3993" s="28"/>
      <c r="D3993" s="29"/>
      <c r="E3993" s="29"/>
      <c r="F3993" s="29"/>
      <c r="G3993" s="28"/>
      <c r="H3993" s="28"/>
      <c r="I3993" s="30">
        <f>IF($H3993="","",IFERROR(VLOOKUP($H3993,AcctTbl,2,0),"کد ناشناخته"))</f>
        <v>0</v>
      </c>
      <c r="J3993" s="27">
        <f>IF($H3993="","",IFERROR(VLOOKUP($H3993,AcctTbl,3,0),""))</f>
        <v>0</v>
      </c>
      <c r="K3993" s="29"/>
      <c r="L3993" s="28"/>
      <c r="M3993" s="31"/>
      <c r="N3993" s="29"/>
      <c r="O3993" s="32">
        <f>IF($B3993="",0,IF($U3993="IN",N($M3993),0))</f>
        <v>0</v>
      </c>
      <c r="P3993" s="32">
        <f>IF($B3993="",0,IF(OR($U3993="OUT",$U3993="TRF"),N($M3993),0))</f>
        <v>0</v>
      </c>
      <c r="Q3993" s="32">
        <f>IF($B3993="",0,IF(OR($U3993="OUT",$U3993="TRF"),N($M3993),0))</f>
        <v>0</v>
      </c>
      <c r="R3993" s="32">
        <f>IF($B3993="",0,IF($U3993="IN",N($M3993),0))</f>
        <v>0</v>
      </c>
      <c r="S3993" s="33">
        <f>IF($B3993="","",IF($M3993="","⚠ مبلغ",IF($E3993="","⚠ بانک عامل",IF(AND($U3993="TRF",$F3993=""),"⚠ بانک مقصد",IF(AND($V3993&lt;&gt;"NONE",$V3993&lt;&gt;"",$Z3993=""),"⚠ طرف حساب","✓")))))</f>
        <v>0</v>
      </c>
      <c r="T3993" s="29"/>
      <c r="U3993" s="27">
        <f>IFERROR(VLOOKUP($D3993,BankOpTbl,2,0),"")</f>
        <v>0</v>
      </c>
      <c r="V3993" s="27">
        <f>IFERROR(VLOOKUP($D3993,BankOpTbl,3,0),"")</f>
        <v>0</v>
      </c>
      <c r="W3993" s="27">
        <f>IFERROR(VLOOKUP($D3993,BankOpTbl,4,0),"")</f>
        <v>0</v>
      </c>
      <c r="X3993" s="27">
        <f>IF($E3993="","",IFERROR(VLOOKUP($E3993,BankTbl,4,0),""))</f>
        <v>0</v>
      </c>
      <c r="Y3993" s="27">
        <f>IF($F3993="","",IFERROR(VLOOKUP($F3993,BankTbl,4,0),""))</f>
        <v>0</v>
      </c>
      <c r="Z3993" s="27">
        <f>IF($B3993="","",IF($V3993="PICK",LEFT($N3993,5),IF($V3993="FIXED",$W3993,IF($V3993="CODE",$H3993,""))))</f>
        <v>0</v>
      </c>
    </row>
    <row r="3994" spans="1:26" ht="21" customHeight="1">
      <c r="A3994" s="27">
        <f>IF($B3994="","",COUNTA($B$13:$B3994))</f>
        <v>0</v>
      </c>
      <c r="B3994" s="28"/>
      <c r="C3994" s="28"/>
      <c r="D3994" s="29"/>
      <c r="E3994" s="29"/>
      <c r="F3994" s="29"/>
      <c r="G3994" s="28"/>
      <c r="H3994" s="28"/>
      <c r="I3994" s="30">
        <f>IF($H3994="","",IFERROR(VLOOKUP($H3994,AcctTbl,2,0),"کد ناشناخته"))</f>
        <v>0</v>
      </c>
      <c r="J3994" s="27">
        <f>IF($H3994="","",IFERROR(VLOOKUP($H3994,AcctTbl,3,0),""))</f>
        <v>0</v>
      </c>
      <c r="K3994" s="29"/>
      <c r="L3994" s="28"/>
      <c r="M3994" s="31"/>
      <c r="N3994" s="29"/>
      <c r="O3994" s="32">
        <f>IF($B3994="",0,IF($U3994="IN",N($M3994),0))</f>
        <v>0</v>
      </c>
      <c r="P3994" s="32">
        <f>IF($B3994="",0,IF(OR($U3994="OUT",$U3994="TRF"),N($M3994),0))</f>
        <v>0</v>
      </c>
      <c r="Q3994" s="32">
        <f>IF($B3994="",0,IF(OR($U3994="OUT",$U3994="TRF"),N($M3994),0))</f>
        <v>0</v>
      </c>
      <c r="R3994" s="32">
        <f>IF($B3994="",0,IF($U3994="IN",N($M3994),0))</f>
        <v>0</v>
      </c>
      <c r="S3994" s="33">
        <f>IF($B3994="","",IF($M3994="","⚠ مبلغ",IF($E3994="","⚠ بانک عامل",IF(AND($U3994="TRF",$F3994=""),"⚠ بانک مقصد",IF(AND($V3994&lt;&gt;"NONE",$V3994&lt;&gt;"",$Z3994=""),"⚠ طرف حساب","✓")))))</f>
        <v>0</v>
      </c>
      <c r="T3994" s="29"/>
      <c r="U3994" s="27">
        <f>IFERROR(VLOOKUP($D3994,BankOpTbl,2,0),"")</f>
        <v>0</v>
      </c>
      <c r="V3994" s="27">
        <f>IFERROR(VLOOKUP($D3994,BankOpTbl,3,0),"")</f>
        <v>0</v>
      </c>
      <c r="W3994" s="27">
        <f>IFERROR(VLOOKUP($D3994,BankOpTbl,4,0),"")</f>
        <v>0</v>
      </c>
      <c r="X3994" s="27">
        <f>IF($E3994="","",IFERROR(VLOOKUP($E3994,BankTbl,4,0),""))</f>
        <v>0</v>
      </c>
      <c r="Y3994" s="27">
        <f>IF($F3994="","",IFERROR(VLOOKUP($F3994,BankTbl,4,0),""))</f>
        <v>0</v>
      </c>
      <c r="Z3994" s="27">
        <f>IF($B3994="","",IF($V3994="PICK",LEFT($N3994,5),IF($V3994="FIXED",$W3994,IF($V3994="CODE",$H3994,""))))</f>
        <v>0</v>
      </c>
    </row>
    <row r="3995" spans="1:26" ht="21" customHeight="1">
      <c r="A3995" s="27">
        <f>IF($B3995="","",COUNTA($B$13:$B3995))</f>
        <v>0</v>
      </c>
      <c r="B3995" s="28"/>
      <c r="C3995" s="28"/>
      <c r="D3995" s="29"/>
      <c r="E3995" s="29"/>
      <c r="F3995" s="29"/>
      <c r="G3995" s="28"/>
      <c r="H3995" s="28"/>
      <c r="I3995" s="30">
        <f>IF($H3995="","",IFERROR(VLOOKUP($H3995,AcctTbl,2,0),"کد ناشناخته"))</f>
        <v>0</v>
      </c>
      <c r="J3995" s="27">
        <f>IF($H3995="","",IFERROR(VLOOKUP($H3995,AcctTbl,3,0),""))</f>
        <v>0</v>
      </c>
      <c r="K3995" s="29"/>
      <c r="L3995" s="28"/>
      <c r="M3995" s="31"/>
      <c r="N3995" s="29"/>
      <c r="O3995" s="32">
        <f>IF($B3995="",0,IF($U3995="IN",N($M3995),0))</f>
        <v>0</v>
      </c>
      <c r="P3995" s="32">
        <f>IF($B3995="",0,IF(OR($U3995="OUT",$U3995="TRF"),N($M3995),0))</f>
        <v>0</v>
      </c>
      <c r="Q3995" s="32">
        <f>IF($B3995="",0,IF(OR($U3995="OUT",$U3995="TRF"),N($M3995),0))</f>
        <v>0</v>
      </c>
      <c r="R3995" s="32">
        <f>IF($B3995="",0,IF($U3995="IN",N($M3995),0))</f>
        <v>0</v>
      </c>
      <c r="S3995" s="33">
        <f>IF($B3995="","",IF($M3995="","⚠ مبلغ",IF($E3995="","⚠ بانک عامل",IF(AND($U3995="TRF",$F3995=""),"⚠ بانک مقصد",IF(AND($V3995&lt;&gt;"NONE",$V3995&lt;&gt;"",$Z3995=""),"⚠ طرف حساب","✓")))))</f>
        <v>0</v>
      </c>
      <c r="T3995" s="29"/>
      <c r="U3995" s="27">
        <f>IFERROR(VLOOKUP($D3995,BankOpTbl,2,0),"")</f>
        <v>0</v>
      </c>
      <c r="V3995" s="27">
        <f>IFERROR(VLOOKUP($D3995,BankOpTbl,3,0),"")</f>
        <v>0</v>
      </c>
      <c r="W3995" s="27">
        <f>IFERROR(VLOOKUP($D3995,BankOpTbl,4,0),"")</f>
        <v>0</v>
      </c>
      <c r="X3995" s="27">
        <f>IF($E3995="","",IFERROR(VLOOKUP($E3995,BankTbl,4,0),""))</f>
        <v>0</v>
      </c>
      <c r="Y3995" s="27">
        <f>IF($F3995="","",IFERROR(VLOOKUP($F3995,BankTbl,4,0),""))</f>
        <v>0</v>
      </c>
      <c r="Z3995" s="27">
        <f>IF($B3995="","",IF($V3995="PICK",LEFT($N3995,5),IF($V3995="FIXED",$W3995,IF($V3995="CODE",$H3995,""))))</f>
        <v>0</v>
      </c>
    </row>
    <row r="3996" spans="1:26" ht="21" customHeight="1">
      <c r="A3996" s="27">
        <f>IF($B3996="","",COUNTA($B$13:$B3996))</f>
        <v>0</v>
      </c>
      <c r="B3996" s="28"/>
      <c r="C3996" s="28"/>
      <c r="D3996" s="29"/>
      <c r="E3996" s="29"/>
      <c r="F3996" s="29"/>
      <c r="G3996" s="28"/>
      <c r="H3996" s="28"/>
      <c r="I3996" s="30">
        <f>IF($H3996="","",IFERROR(VLOOKUP($H3996,AcctTbl,2,0),"کد ناشناخته"))</f>
        <v>0</v>
      </c>
      <c r="J3996" s="27">
        <f>IF($H3996="","",IFERROR(VLOOKUP($H3996,AcctTbl,3,0),""))</f>
        <v>0</v>
      </c>
      <c r="K3996" s="29"/>
      <c r="L3996" s="28"/>
      <c r="M3996" s="31"/>
      <c r="N3996" s="29"/>
      <c r="O3996" s="32">
        <f>IF($B3996="",0,IF($U3996="IN",N($M3996),0))</f>
        <v>0</v>
      </c>
      <c r="P3996" s="32">
        <f>IF($B3996="",0,IF(OR($U3996="OUT",$U3996="TRF"),N($M3996),0))</f>
        <v>0</v>
      </c>
      <c r="Q3996" s="32">
        <f>IF($B3996="",0,IF(OR($U3996="OUT",$U3996="TRF"),N($M3996),0))</f>
        <v>0</v>
      </c>
      <c r="R3996" s="32">
        <f>IF($B3996="",0,IF($U3996="IN",N($M3996),0))</f>
        <v>0</v>
      </c>
      <c r="S3996" s="33">
        <f>IF($B3996="","",IF($M3996="","⚠ مبلغ",IF($E3996="","⚠ بانک عامل",IF(AND($U3996="TRF",$F3996=""),"⚠ بانک مقصد",IF(AND($V3996&lt;&gt;"NONE",$V3996&lt;&gt;"",$Z3996=""),"⚠ طرف حساب","✓")))))</f>
        <v>0</v>
      </c>
      <c r="T3996" s="29"/>
      <c r="U3996" s="27">
        <f>IFERROR(VLOOKUP($D3996,BankOpTbl,2,0),"")</f>
        <v>0</v>
      </c>
      <c r="V3996" s="27">
        <f>IFERROR(VLOOKUP($D3996,BankOpTbl,3,0),"")</f>
        <v>0</v>
      </c>
      <c r="W3996" s="27">
        <f>IFERROR(VLOOKUP($D3996,BankOpTbl,4,0),"")</f>
        <v>0</v>
      </c>
      <c r="X3996" s="27">
        <f>IF($E3996="","",IFERROR(VLOOKUP($E3996,BankTbl,4,0),""))</f>
        <v>0</v>
      </c>
      <c r="Y3996" s="27">
        <f>IF($F3996="","",IFERROR(VLOOKUP($F3996,BankTbl,4,0),""))</f>
        <v>0</v>
      </c>
      <c r="Z3996" s="27">
        <f>IF($B3996="","",IF($V3996="PICK",LEFT($N3996,5),IF($V3996="FIXED",$W3996,IF($V3996="CODE",$H3996,""))))</f>
        <v>0</v>
      </c>
    </row>
    <row r="3997" spans="1:26" ht="21" customHeight="1">
      <c r="A3997" s="27">
        <f>IF($B3997="","",COUNTA($B$13:$B3997))</f>
        <v>0</v>
      </c>
      <c r="B3997" s="28"/>
      <c r="C3997" s="28"/>
      <c r="D3997" s="29"/>
      <c r="E3997" s="29"/>
      <c r="F3997" s="29"/>
      <c r="G3997" s="28"/>
      <c r="H3997" s="28"/>
      <c r="I3997" s="30">
        <f>IF($H3997="","",IFERROR(VLOOKUP($H3997,AcctTbl,2,0),"کد ناشناخته"))</f>
        <v>0</v>
      </c>
      <c r="J3997" s="27">
        <f>IF($H3997="","",IFERROR(VLOOKUP($H3997,AcctTbl,3,0),""))</f>
        <v>0</v>
      </c>
      <c r="K3997" s="29"/>
      <c r="L3997" s="28"/>
      <c r="M3997" s="31"/>
      <c r="N3997" s="29"/>
      <c r="O3997" s="32">
        <f>IF($B3997="",0,IF($U3997="IN",N($M3997),0))</f>
        <v>0</v>
      </c>
      <c r="P3997" s="32">
        <f>IF($B3997="",0,IF(OR($U3997="OUT",$U3997="TRF"),N($M3997),0))</f>
        <v>0</v>
      </c>
      <c r="Q3997" s="32">
        <f>IF($B3997="",0,IF(OR($U3997="OUT",$U3997="TRF"),N($M3997),0))</f>
        <v>0</v>
      </c>
      <c r="R3997" s="32">
        <f>IF($B3997="",0,IF($U3997="IN",N($M3997),0))</f>
        <v>0</v>
      </c>
      <c r="S3997" s="33">
        <f>IF($B3997="","",IF($M3997="","⚠ مبلغ",IF($E3997="","⚠ بانک عامل",IF(AND($U3997="TRF",$F3997=""),"⚠ بانک مقصد",IF(AND($V3997&lt;&gt;"NONE",$V3997&lt;&gt;"",$Z3997=""),"⚠ طرف حساب","✓")))))</f>
        <v>0</v>
      </c>
      <c r="T3997" s="29"/>
      <c r="U3997" s="27">
        <f>IFERROR(VLOOKUP($D3997,BankOpTbl,2,0),"")</f>
        <v>0</v>
      </c>
      <c r="V3997" s="27">
        <f>IFERROR(VLOOKUP($D3997,BankOpTbl,3,0),"")</f>
        <v>0</v>
      </c>
      <c r="W3997" s="27">
        <f>IFERROR(VLOOKUP($D3997,BankOpTbl,4,0),"")</f>
        <v>0</v>
      </c>
      <c r="X3997" s="27">
        <f>IF($E3997="","",IFERROR(VLOOKUP($E3997,BankTbl,4,0),""))</f>
        <v>0</v>
      </c>
      <c r="Y3997" s="27">
        <f>IF($F3997="","",IFERROR(VLOOKUP($F3997,BankTbl,4,0),""))</f>
        <v>0</v>
      </c>
      <c r="Z3997" s="27">
        <f>IF($B3997="","",IF($V3997="PICK",LEFT($N3997,5),IF($V3997="FIXED",$W3997,IF($V3997="CODE",$H3997,""))))</f>
        <v>0</v>
      </c>
    </row>
    <row r="3998" spans="1:26" ht="21" customHeight="1">
      <c r="A3998" s="27">
        <f>IF($B3998="","",COUNTA($B$13:$B3998))</f>
        <v>0</v>
      </c>
      <c r="B3998" s="28"/>
      <c r="C3998" s="28"/>
      <c r="D3998" s="29"/>
      <c r="E3998" s="29"/>
      <c r="F3998" s="29"/>
      <c r="G3998" s="28"/>
      <c r="H3998" s="28"/>
      <c r="I3998" s="30">
        <f>IF($H3998="","",IFERROR(VLOOKUP($H3998,AcctTbl,2,0),"کد ناشناخته"))</f>
        <v>0</v>
      </c>
      <c r="J3998" s="27">
        <f>IF($H3998="","",IFERROR(VLOOKUP($H3998,AcctTbl,3,0),""))</f>
        <v>0</v>
      </c>
      <c r="K3998" s="29"/>
      <c r="L3998" s="28"/>
      <c r="M3998" s="31"/>
      <c r="N3998" s="29"/>
      <c r="O3998" s="32">
        <f>IF($B3998="",0,IF($U3998="IN",N($M3998),0))</f>
        <v>0</v>
      </c>
      <c r="P3998" s="32">
        <f>IF($B3998="",0,IF(OR($U3998="OUT",$U3998="TRF"),N($M3998),0))</f>
        <v>0</v>
      </c>
      <c r="Q3998" s="32">
        <f>IF($B3998="",0,IF(OR($U3998="OUT",$U3998="TRF"),N($M3998),0))</f>
        <v>0</v>
      </c>
      <c r="R3998" s="32">
        <f>IF($B3998="",0,IF($U3998="IN",N($M3998),0))</f>
        <v>0</v>
      </c>
      <c r="S3998" s="33">
        <f>IF($B3998="","",IF($M3998="","⚠ مبلغ",IF($E3998="","⚠ بانک عامل",IF(AND($U3998="TRF",$F3998=""),"⚠ بانک مقصد",IF(AND($V3998&lt;&gt;"NONE",$V3998&lt;&gt;"",$Z3998=""),"⚠ طرف حساب","✓")))))</f>
        <v>0</v>
      </c>
      <c r="T3998" s="29"/>
      <c r="U3998" s="27">
        <f>IFERROR(VLOOKUP($D3998,BankOpTbl,2,0),"")</f>
        <v>0</v>
      </c>
      <c r="V3998" s="27">
        <f>IFERROR(VLOOKUP($D3998,BankOpTbl,3,0),"")</f>
        <v>0</v>
      </c>
      <c r="W3998" s="27">
        <f>IFERROR(VLOOKUP($D3998,BankOpTbl,4,0),"")</f>
        <v>0</v>
      </c>
      <c r="X3998" s="27">
        <f>IF($E3998="","",IFERROR(VLOOKUP($E3998,BankTbl,4,0),""))</f>
        <v>0</v>
      </c>
      <c r="Y3998" s="27">
        <f>IF($F3998="","",IFERROR(VLOOKUP($F3998,BankTbl,4,0),""))</f>
        <v>0</v>
      </c>
      <c r="Z3998" s="27">
        <f>IF($B3998="","",IF($V3998="PICK",LEFT($N3998,5),IF($V3998="FIXED",$W3998,IF($V3998="CODE",$H3998,""))))</f>
        <v>0</v>
      </c>
    </row>
    <row r="3999" spans="1:26" ht="21" customHeight="1">
      <c r="A3999" s="27">
        <f>IF($B3999="","",COUNTA($B$13:$B3999))</f>
        <v>0</v>
      </c>
      <c r="B3999" s="28"/>
      <c r="C3999" s="28"/>
      <c r="D3999" s="29"/>
      <c r="E3999" s="29"/>
      <c r="F3999" s="29"/>
      <c r="G3999" s="28"/>
      <c r="H3999" s="28"/>
      <c r="I3999" s="30">
        <f>IF($H3999="","",IFERROR(VLOOKUP($H3999,AcctTbl,2,0),"کد ناشناخته"))</f>
        <v>0</v>
      </c>
      <c r="J3999" s="27">
        <f>IF($H3999="","",IFERROR(VLOOKUP($H3999,AcctTbl,3,0),""))</f>
        <v>0</v>
      </c>
      <c r="K3999" s="29"/>
      <c r="L3999" s="28"/>
      <c r="M3999" s="31"/>
      <c r="N3999" s="29"/>
      <c r="O3999" s="32">
        <f>IF($B3999="",0,IF($U3999="IN",N($M3999),0))</f>
        <v>0</v>
      </c>
      <c r="P3999" s="32">
        <f>IF($B3999="",0,IF(OR($U3999="OUT",$U3999="TRF"),N($M3999),0))</f>
        <v>0</v>
      </c>
      <c r="Q3999" s="32">
        <f>IF($B3999="",0,IF(OR($U3999="OUT",$U3999="TRF"),N($M3999),0))</f>
        <v>0</v>
      </c>
      <c r="R3999" s="32">
        <f>IF($B3999="",0,IF($U3999="IN",N($M3999),0))</f>
        <v>0</v>
      </c>
      <c r="S3999" s="33">
        <f>IF($B3999="","",IF($M3999="","⚠ مبلغ",IF($E3999="","⚠ بانک عامل",IF(AND($U3999="TRF",$F3999=""),"⚠ بانک مقصد",IF(AND($V3999&lt;&gt;"NONE",$V3999&lt;&gt;"",$Z3999=""),"⚠ طرف حساب","✓")))))</f>
        <v>0</v>
      </c>
      <c r="T3999" s="29"/>
      <c r="U3999" s="27">
        <f>IFERROR(VLOOKUP($D3999,BankOpTbl,2,0),"")</f>
        <v>0</v>
      </c>
      <c r="V3999" s="27">
        <f>IFERROR(VLOOKUP($D3999,BankOpTbl,3,0),"")</f>
        <v>0</v>
      </c>
      <c r="W3999" s="27">
        <f>IFERROR(VLOOKUP($D3999,BankOpTbl,4,0),"")</f>
        <v>0</v>
      </c>
      <c r="X3999" s="27">
        <f>IF($E3999="","",IFERROR(VLOOKUP($E3999,BankTbl,4,0),""))</f>
        <v>0</v>
      </c>
      <c r="Y3999" s="27">
        <f>IF($F3999="","",IFERROR(VLOOKUP($F3999,BankTbl,4,0),""))</f>
        <v>0</v>
      </c>
      <c r="Z3999" s="27">
        <f>IF($B3999="","",IF($V3999="PICK",LEFT($N3999,5),IF($V3999="FIXED",$W3999,IF($V3999="CODE",$H3999,""))))</f>
        <v>0</v>
      </c>
    </row>
    <row r="4000" spans="1:26" ht="21" customHeight="1">
      <c r="A4000" s="27">
        <f>IF($B4000="","",COUNTA($B$13:$B4000))</f>
        <v>0</v>
      </c>
      <c r="B4000" s="28"/>
      <c r="C4000" s="28"/>
      <c r="D4000" s="29"/>
      <c r="E4000" s="29"/>
      <c r="F4000" s="29"/>
      <c r="G4000" s="28"/>
      <c r="H4000" s="28"/>
      <c r="I4000" s="30">
        <f>IF($H4000="","",IFERROR(VLOOKUP($H4000,AcctTbl,2,0),"کد ناشناخته"))</f>
        <v>0</v>
      </c>
      <c r="J4000" s="27">
        <f>IF($H4000="","",IFERROR(VLOOKUP($H4000,AcctTbl,3,0),""))</f>
        <v>0</v>
      </c>
      <c r="K4000" s="29"/>
      <c r="L4000" s="28"/>
      <c r="M4000" s="31"/>
      <c r="N4000" s="29"/>
      <c r="O4000" s="32">
        <f>IF($B4000="",0,IF($U4000="IN",N($M4000),0))</f>
        <v>0</v>
      </c>
      <c r="P4000" s="32">
        <f>IF($B4000="",0,IF(OR($U4000="OUT",$U4000="TRF"),N($M4000),0))</f>
        <v>0</v>
      </c>
      <c r="Q4000" s="32">
        <f>IF($B4000="",0,IF(OR($U4000="OUT",$U4000="TRF"),N($M4000),0))</f>
        <v>0</v>
      </c>
      <c r="R4000" s="32">
        <f>IF($B4000="",0,IF($U4000="IN",N($M4000),0))</f>
        <v>0</v>
      </c>
      <c r="S4000" s="33">
        <f>IF($B4000="","",IF($M4000="","⚠ مبلغ",IF($E4000="","⚠ بانک عامل",IF(AND($U4000="TRF",$F4000=""),"⚠ بانک مقصد",IF(AND($V4000&lt;&gt;"NONE",$V4000&lt;&gt;"",$Z4000=""),"⚠ طرف حساب","✓")))))</f>
        <v>0</v>
      </c>
      <c r="T4000" s="29"/>
      <c r="U4000" s="27">
        <f>IFERROR(VLOOKUP($D4000,BankOpTbl,2,0),"")</f>
        <v>0</v>
      </c>
      <c r="V4000" s="27">
        <f>IFERROR(VLOOKUP($D4000,BankOpTbl,3,0),"")</f>
        <v>0</v>
      </c>
      <c r="W4000" s="27">
        <f>IFERROR(VLOOKUP($D4000,BankOpTbl,4,0),"")</f>
        <v>0</v>
      </c>
      <c r="X4000" s="27">
        <f>IF($E4000="","",IFERROR(VLOOKUP($E4000,BankTbl,4,0),""))</f>
        <v>0</v>
      </c>
      <c r="Y4000" s="27">
        <f>IF($F4000="","",IFERROR(VLOOKUP($F4000,BankTbl,4,0),""))</f>
        <v>0</v>
      </c>
      <c r="Z4000" s="27">
        <f>IF($B4000="","",IF($V4000="PICK",LEFT($N4000,5),IF($V4000="FIXED",$W4000,IF($V4000="CODE",$H4000,""))))</f>
        <v>0</v>
      </c>
    </row>
    <row r="4001" spans="1:26" ht="21" customHeight="1">
      <c r="A4001" s="27">
        <f>IF($B4001="","",COUNTA($B$13:$B4001))</f>
        <v>0</v>
      </c>
      <c r="B4001" s="28"/>
      <c r="C4001" s="28"/>
      <c r="D4001" s="29"/>
      <c r="E4001" s="29"/>
      <c r="F4001" s="29"/>
      <c r="G4001" s="28"/>
      <c r="H4001" s="28"/>
      <c r="I4001" s="30">
        <f>IF($H4001="","",IFERROR(VLOOKUP($H4001,AcctTbl,2,0),"کد ناشناخته"))</f>
        <v>0</v>
      </c>
      <c r="J4001" s="27">
        <f>IF($H4001="","",IFERROR(VLOOKUP($H4001,AcctTbl,3,0),""))</f>
        <v>0</v>
      </c>
      <c r="K4001" s="29"/>
      <c r="L4001" s="28"/>
      <c r="M4001" s="31"/>
      <c r="N4001" s="29"/>
      <c r="O4001" s="32">
        <f>IF($B4001="",0,IF($U4001="IN",N($M4001),0))</f>
        <v>0</v>
      </c>
      <c r="P4001" s="32">
        <f>IF($B4001="",0,IF(OR($U4001="OUT",$U4001="TRF"),N($M4001),0))</f>
        <v>0</v>
      </c>
      <c r="Q4001" s="32">
        <f>IF($B4001="",0,IF(OR($U4001="OUT",$U4001="TRF"),N($M4001),0))</f>
        <v>0</v>
      </c>
      <c r="R4001" s="32">
        <f>IF($B4001="",0,IF($U4001="IN",N($M4001),0))</f>
        <v>0</v>
      </c>
      <c r="S4001" s="33">
        <f>IF($B4001="","",IF($M4001="","⚠ مبلغ",IF($E4001="","⚠ بانک عامل",IF(AND($U4001="TRF",$F4001=""),"⚠ بانک مقصد",IF(AND($V4001&lt;&gt;"NONE",$V4001&lt;&gt;"",$Z4001=""),"⚠ طرف حساب","✓")))))</f>
        <v>0</v>
      </c>
      <c r="T4001" s="29"/>
      <c r="U4001" s="27">
        <f>IFERROR(VLOOKUP($D4001,BankOpTbl,2,0),"")</f>
        <v>0</v>
      </c>
      <c r="V4001" s="27">
        <f>IFERROR(VLOOKUP($D4001,BankOpTbl,3,0),"")</f>
        <v>0</v>
      </c>
      <c r="W4001" s="27">
        <f>IFERROR(VLOOKUP($D4001,BankOpTbl,4,0),"")</f>
        <v>0</v>
      </c>
      <c r="X4001" s="27">
        <f>IF($E4001="","",IFERROR(VLOOKUP($E4001,BankTbl,4,0),""))</f>
        <v>0</v>
      </c>
      <c r="Y4001" s="27">
        <f>IF($F4001="","",IFERROR(VLOOKUP($F4001,BankTbl,4,0),""))</f>
        <v>0</v>
      </c>
      <c r="Z4001" s="27">
        <f>IF($B4001="","",IF($V4001="PICK",LEFT($N4001,5),IF($V4001="FIXED",$W4001,IF($V4001="CODE",$H4001,""))))</f>
        <v>0</v>
      </c>
    </row>
    <row r="4002" spans="1:26" ht="21" customHeight="1">
      <c r="A4002" s="27">
        <f>IF($B4002="","",COUNTA($B$13:$B4002))</f>
        <v>0</v>
      </c>
      <c r="B4002" s="28"/>
      <c r="C4002" s="28"/>
      <c r="D4002" s="29"/>
      <c r="E4002" s="29"/>
      <c r="F4002" s="29"/>
      <c r="G4002" s="28"/>
      <c r="H4002" s="28"/>
      <c r="I4002" s="30">
        <f>IF($H4002="","",IFERROR(VLOOKUP($H4002,AcctTbl,2,0),"کد ناشناخته"))</f>
        <v>0</v>
      </c>
      <c r="J4002" s="27">
        <f>IF($H4002="","",IFERROR(VLOOKUP($H4002,AcctTbl,3,0),""))</f>
        <v>0</v>
      </c>
      <c r="K4002" s="29"/>
      <c r="L4002" s="28"/>
      <c r="M4002" s="31"/>
      <c r="N4002" s="29"/>
      <c r="O4002" s="32">
        <f>IF($B4002="",0,IF($U4002="IN",N($M4002),0))</f>
        <v>0</v>
      </c>
      <c r="P4002" s="32">
        <f>IF($B4002="",0,IF(OR($U4002="OUT",$U4002="TRF"),N($M4002),0))</f>
        <v>0</v>
      </c>
      <c r="Q4002" s="32">
        <f>IF($B4002="",0,IF(OR($U4002="OUT",$U4002="TRF"),N($M4002),0))</f>
        <v>0</v>
      </c>
      <c r="R4002" s="32">
        <f>IF($B4002="",0,IF($U4002="IN",N($M4002),0))</f>
        <v>0</v>
      </c>
      <c r="S4002" s="33">
        <f>IF($B4002="","",IF($M4002="","⚠ مبلغ",IF($E4002="","⚠ بانک عامل",IF(AND($U4002="TRF",$F4002=""),"⚠ بانک مقصد",IF(AND($V4002&lt;&gt;"NONE",$V4002&lt;&gt;"",$Z4002=""),"⚠ طرف حساب","✓")))))</f>
        <v>0</v>
      </c>
      <c r="T4002" s="29"/>
      <c r="U4002" s="27">
        <f>IFERROR(VLOOKUP($D4002,BankOpTbl,2,0),"")</f>
        <v>0</v>
      </c>
      <c r="V4002" s="27">
        <f>IFERROR(VLOOKUP($D4002,BankOpTbl,3,0),"")</f>
        <v>0</v>
      </c>
      <c r="W4002" s="27">
        <f>IFERROR(VLOOKUP($D4002,BankOpTbl,4,0),"")</f>
        <v>0</v>
      </c>
      <c r="X4002" s="27">
        <f>IF($E4002="","",IFERROR(VLOOKUP($E4002,BankTbl,4,0),""))</f>
        <v>0</v>
      </c>
      <c r="Y4002" s="27">
        <f>IF($F4002="","",IFERROR(VLOOKUP($F4002,BankTbl,4,0),""))</f>
        <v>0</v>
      </c>
      <c r="Z4002" s="27">
        <f>IF($B4002="","",IF($V4002="PICK",LEFT($N4002,5),IF($V4002="FIXED",$W4002,IF($V4002="CODE",$H4002,""))))</f>
        <v>0</v>
      </c>
    </row>
    <row r="4003" spans="1:26" ht="21" customHeight="1">
      <c r="A4003" s="27">
        <f>IF($B4003="","",COUNTA($B$13:$B4003))</f>
        <v>0</v>
      </c>
      <c r="B4003" s="28"/>
      <c r="C4003" s="28"/>
      <c r="D4003" s="29"/>
      <c r="E4003" s="29"/>
      <c r="F4003" s="29"/>
      <c r="G4003" s="28"/>
      <c r="H4003" s="28"/>
      <c r="I4003" s="30">
        <f>IF($H4003="","",IFERROR(VLOOKUP($H4003,AcctTbl,2,0),"کد ناشناخته"))</f>
        <v>0</v>
      </c>
      <c r="J4003" s="27">
        <f>IF($H4003="","",IFERROR(VLOOKUP($H4003,AcctTbl,3,0),""))</f>
        <v>0</v>
      </c>
      <c r="K4003" s="29"/>
      <c r="L4003" s="28"/>
      <c r="M4003" s="31"/>
      <c r="N4003" s="29"/>
      <c r="O4003" s="32">
        <f>IF($B4003="",0,IF($U4003="IN",N($M4003),0))</f>
        <v>0</v>
      </c>
      <c r="P4003" s="32">
        <f>IF($B4003="",0,IF(OR($U4003="OUT",$U4003="TRF"),N($M4003),0))</f>
        <v>0</v>
      </c>
      <c r="Q4003" s="32">
        <f>IF($B4003="",0,IF(OR($U4003="OUT",$U4003="TRF"),N($M4003),0))</f>
        <v>0</v>
      </c>
      <c r="R4003" s="32">
        <f>IF($B4003="",0,IF($U4003="IN",N($M4003),0))</f>
        <v>0</v>
      </c>
      <c r="S4003" s="33">
        <f>IF($B4003="","",IF($M4003="","⚠ مبلغ",IF($E4003="","⚠ بانک عامل",IF(AND($U4003="TRF",$F4003=""),"⚠ بانک مقصد",IF(AND($V4003&lt;&gt;"NONE",$V4003&lt;&gt;"",$Z4003=""),"⚠ طرف حساب","✓")))))</f>
        <v>0</v>
      </c>
      <c r="T4003" s="29"/>
      <c r="U4003" s="27">
        <f>IFERROR(VLOOKUP($D4003,BankOpTbl,2,0),"")</f>
        <v>0</v>
      </c>
      <c r="V4003" s="27">
        <f>IFERROR(VLOOKUP($D4003,BankOpTbl,3,0),"")</f>
        <v>0</v>
      </c>
      <c r="W4003" s="27">
        <f>IFERROR(VLOOKUP($D4003,BankOpTbl,4,0),"")</f>
        <v>0</v>
      </c>
      <c r="X4003" s="27">
        <f>IF($E4003="","",IFERROR(VLOOKUP($E4003,BankTbl,4,0),""))</f>
        <v>0</v>
      </c>
      <c r="Y4003" s="27">
        <f>IF($F4003="","",IFERROR(VLOOKUP($F4003,BankTbl,4,0),""))</f>
        <v>0</v>
      </c>
      <c r="Z4003" s="27">
        <f>IF($B4003="","",IF($V4003="PICK",LEFT($N4003,5),IF($V4003="FIXED",$W4003,IF($V4003="CODE",$H4003,""))))</f>
        <v>0</v>
      </c>
    </row>
    <row r="4004" spans="1:26" ht="21" customHeight="1">
      <c r="A4004" s="27">
        <f>IF($B4004="","",COUNTA($B$13:$B4004))</f>
        <v>0</v>
      </c>
      <c r="B4004" s="28"/>
      <c r="C4004" s="28"/>
      <c r="D4004" s="29"/>
      <c r="E4004" s="29"/>
      <c r="F4004" s="29"/>
      <c r="G4004" s="28"/>
      <c r="H4004" s="28"/>
      <c r="I4004" s="30">
        <f>IF($H4004="","",IFERROR(VLOOKUP($H4004,AcctTbl,2,0),"کد ناشناخته"))</f>
        <v>0</v>
      </c>
      <c r="J4004" s="27">
        <f>IF($H4004="","",IFERROR(VLOOKUP($H4004,AcctTbl,3,0),""))</f>
        <v>0</v>
      </c>
      <c r="K4004" s="29"/>
      <c r="L4004" s="28"/>
      <c r="M4004" s="31"/>
      <c r="N4004" s="29"/>
      <c r="O4004" s="32">
        <f>IF($B4004="",0,IF($U4004="IN",N($M4004),0))</f>
        <v>0</v>
      </c>
      <c r="P4004" s="32">
        <f>IF($B4004="",0,IF(OR($U4004="OUT",$U4004="TRF"),N($M4004),0))</f>
        <v>0</v>
      </c>
      <c r="Q4004" s="32">
        <f>IF($B4004="",0,IF(OR($U4004="OUT",$U4004="TRF"),N($M4004),0))</f>
        <v>0</v>
      </c>
      <c r="R4004" s="32">
        <f>IF($B4004="",0,IF($U4004="IN",N($M4004),0))</f>
        <v>0</v>
      </c>
      <c r="S4004" s="33">
        <f>IF($B4004="","",IF($M4004="","⚠ مبلغ",IF($E4004="","⚠ بانک عامل",IF(AND($U4004="TRF",$F4004=""),"⚠ بانک مقصد",IF(AND($V4004&lt;&gt;"NONE",$V4004&lt;&gt;"",$Z4004=""),"⚠ طرف حساب","✓")))))</f>
        <v>0</v>
      </c>
      <c r="T4004" s="29"/>
      <c r="U4004" s="27">
        <f>IFERROR(VLOOKUP($D4004,BankOpTbl,2,0),"")</f>
        <v>0</v>
      </c>
      <c r="V4004" s="27">
        <f>IFERROR(VLOOKUP($D4004,BankOpTbl,3,0),"")</f>
        <v>0</v>
      </c>
      <c r="W4004" s="27">
        <f>IFERROR(VLOOKUP($D4004,BankOpTbl,4,0),"")</f>
        <v>0</v>
      </c>
      <c r="X4004" s="27">
        <f>IF($E4004="","",IFERROR(VLOOKUP($E4004,BankTbl,4,0),""))</f>
        <v>0</v>
      </c>
      <c r="Y4004" s="27">
        <f>IF($F4004="","",IFERROR(VLOOKUP($F4004,BankTbl,4,0),""))</f>
        <v>0</v>
      </c>
      <c r="Z4004" s="27">
        <f>IF($B4004="","",IF($V4004="PICK",LEFT($N4004,5),IF($V4004="FIXED",$W4004,IF($V4004="CODE",$H4004,""))))</f>
        <v>0</v>
      </c>
    </row>
    <row r="4005" spans="1:26" ht="21" customHeight="1">
      <c r="A4005" s="27">
        <f>IF($B4005="","",COUNTA($B$13:$B4005))</f>
        <v>0</v>
      </c>
      <c r="B4005" s="28"/>
      <c r="C4005" s="28"/>
      <c r="D4005" s="29"/>
      <c r="E4005" s="29"/>
      <c r="F4005" s="29"/>
      <c r="G4005" s="28"/>
      <c r="H4005" s="28"/>
      <c r="I4005" s="30">
        <f>IF($H4005="","",IFERROR(VLOOKUP($H4005,AcctTbl,2,0),"کد ناشناخته"))</f>
        <v>0</v>
      </c>
      <c r="J4005" s="27">
        <f>IF($H4005="","",IFERROR(VLOOKUP($H4005,AcctTbl,3,0),""))</f>
        <v>0</v>
      </c>
      <c r="K4005" s="29"/>
      <c r="L4005" s="28"/>
      <c r="M4005" s="31"/>
      <c r="N4005" s="29"/>
      <c r="O4005" s="32">
        <f>IF($B4005="",0,IF($U4005="IN",N($M4005),0))</f>
        <v>0</v>
      </c>
      <c r="P4005" s="32">
        <f>IF($B4005="",0,IF(OR($U4005="OUT",$U4005="TRF"),N($M4005),0))</f>
        <v>0</v>
      </c>
      <c r="Q4005" s="32">
        <f>IF($B4005="",0,IF(OR($U4005="OUT",$U4005="TRF"),N($M4005),0))</f>
        <v>0</v>
      </c>
      <c r="R4005" s="32">
        <f>IF($B4005="",0,IF($U4005="IN",N($M4005),0))</f>
        <v>0</v>
      </c>
      <c r="S4005" s="33">
        <f>IF($B4005="","",IF($M4005="","⚠ مبلغ",IF($E4005="","⚠ بانک عامل",IF(AND($U4005="TRF",$F4005=""),"⚠ بانک مقصد",IF(AND($V4005&lt;&gt;"NONE",$V4005&lt;&gt;"",$Z4005=""),"⚠ طرف حساب","✓")))))</f>
        <v>0</v>
      </c>
      <c r="T4005" s="29"/>
      <c r="U4005" s="27">
        <f>IFERROR(VLOOKUP($D4005,BankOpTbl,2,0),"")</f>
        <v>0</v>
      </c>
      <c r="V4005" s="27">
        <f>IFERROR(VLOOKUP($D4005,BankOpTbl,3,0),"")</f>
        <v>0</v>
      </c>
      <c r="W4005" s="27">
        <f>IFERROR(VLOOKUP($D4005,BankOpTbl,4,0),"")</f>
        <v>0</v>
      </c>
      <c r="X4005" s="27">
        <f>IF($E4005="","",IFERROR(VLOOKUP($E4005,BankTbl,4,0),""))</f>
        <v>0</v>
      </c>
      <c r="Y4005" s="27">
        <f>IF($F4005="","",IFERROR(VLOOKUP($F4005,BankTbl,4,0),""))</f>
        <v>0</v>
      </c>
      <c r="Z4005" s="27">
        <f>IF($B4005="","",IF($V4005="PICK",LEFT($N4005,5),IF($V4005="FIXED",$W4005,IF($V4005="CODE",$H4005,""))))</f>
        <v>0</v>
      </c>
    </row>
    <row r="4006" spans="1:26" ht="21" customHeight="1">
      <c r="A4006" s="27">
        <f>IF($B4006="","",COUNTA($B$13:$B4006))</f>
        <v>0</v>
      </c>
      <c r="B4006" s="28"/>
      <c r="C4006" s="28"/>
      <c r="D4006" s="29"/>
      <c r="E4006" s="29"/>
      <c r="F4006" s="29"/>
      <c r="G4006" s="28"/>
      <c r="H4006" s="28"/>
      <c r="I4006" s="30">
        <f>IF($H4006="","",IFERROR(VLOOKUP($H4006,AcctTbl,2,0),"کد ناشناخته"))</f>
        <v>0</v>
      </c>
      <c r="J4006" s="27">
        <f>IF($H4006="","",IFERROR(VLOOKUP($H4006,AcctTbl,3,0),""))</f>
        <v>0</v>
      </c>
      <c r="K4006" s="29"/>
      <c r="L4006" s="28"/>
      <c r="M4006" s="31"/>
      <c r="N4006" s="29"/>
      <c r="O4006" s="32">
        <f>IF($B4006="",0,IF($U4006="IN",N($M4006),0))</f>
        <v>0</v>
      </c>
      <c r="P4006" s="32">
        <f>IF($B4006="",0,IF(OR($U4006="OUT",$U4006="TRF"),N($M4006),0))</f>
        <v>0</v>
      </c>
      <c r="Q4006" s="32">
        <f>IF($B4006="",0,IF(OR($U4006="OUT",$U4006="TRF"),N($M4006),0))</f>
        <v>0</v>
      </c>
      <c r="R4006" s="32">
        <f>IF($B4006="",0,IF($U4006="IN",N($M4006),0))</f>
        <v>0</v>
      </c>
      <c r="S4006" s="33">
        <f>IF($B4006="","",IF($M4006="","⚠ مبلغ",IF($E4006="","⚠ بانک عامل",IF(AND($U4006="TRF",$F4006=""),"⚠ بانک مقصد",IF(AND($V4006&lt;&gt;"NONE",$V4006&lt;&gt;"",$Z4006=""),"⚠ طرف حساب","✓")))))</f>
        <v>0</v>
      </c>
      <c r="T4006" s="29"/>
      <c r="U4006" s="27">
        <f>IFERROR(VLOOKUP($D4006,BankOpTbl,2,0),"")</f>
        <v>0</v>
      </c>
      <c r="V4006" s="27">
        <f>IFERROR(VLOOKUP($D4006,BankOpTbl,3,0),"")</f>
        <v>0</v>
      </c>
      <c r="W4006" s="27">
        <f>IFERROR(VLOOKUP($D4006,BankOpTbl,4,0),"")</f>
        <v>0</v>
      </c>
      <c r="X4006" s="27">
        <f>IF($E4006="","",IFERROR(VLOOKUP($E4006,BankTbl,4,0),""))</f>
        <v>0</v>
      </c>
      <c r="Y4006" s="27">
        <f>IF($F4006="","",IFERROR(VLOOKUP($F4006,BankTbl,4,0),""))</f>
        <v>0</v>
      </c>
      <c r="Z4006" s="27">
        <f>IF($B4006="","",IF($V4006="PICK",LEFT($N4006,5),IF($V4006="FIXED",$W4006,IF($V4006="CODE",$H4006,""))))</f>
        <v>0</v>
      </c>
    </row>
    <row r="4007" spans="1:26" ht="21" customHeight="1">
      <c r="A4007" s="27">
        <f>IF($B4007="","",COUNTA($B$13:$B4007))</f>
        <v>0</v>
      </c>
      <c r="B4007" s="28"/>
      <c r="C4007" s="28"/>
      <c r="D4007" s="29"/>
      <c r="E4007" s="29"/>
      <c r="F4007" s="29"/>
      <c r="G4007" s="28"/>
      <c r="H4007" s="28"/>
      <c r="I4007" s="30">
        <f>IF($H4007="","",IFERROR(VLOOKUP($H4007,AcctTbl,2,0),"کد ناشناخته"))</f>
        <v>0</v>
      </c>
      <c r="J4007" s="27">
        <f>IF($H4007="","",IFERROR(VLOOKUP($H4007,AcctTbl,3,0),""))</f>
        <v>0</v>
      </c>
      <c r="K4007" s="29"/>
      <c r="L4007" s="28"/>
      <c r="M4007" s="31"/>
      <c r="N4007" s="29"/>
      <c r="O4007" s="32">
        <f>IF($B4007="",0,IF($U4007="IN",N($M4007),0))</f>
        <v>0</v>
      </c>
      <c r="P4007" s="32">
        <f>IF($B4007="",0,IF(OR($U4007="OUT",$U4007="TRF"),N($M4007),0))</f>
        <v>0</v>
      </c>
      <c r="Q4007" s="32">
        <f>IF($B4007="",0,IF(OR($U4007="OUT",$U4007="TRF"),N($M4007),0))</f>
        <v>0</v>
      </c>
      <c r="R4007" s="32">
        <f>IF($B4007="",0,IF($U4007="IN",N($M4007),0))</f>
        <v>0</v>
      </c>
      <c r="S4007" s="33">
        <f>IF($B4007="","",IF($M4007="","⚠ مبلغ",IF($E4007="","⚠ بانک عامل",IF(AND($U4007="TRF",$F4007=""),"⚠ بانک مقصد",IF(AND($V4007&lt;&gt;"NONE",$V4007&lt;&gt;"",$Z4007=""),"⚠ طرف حساب","✓")))))</f>
        <v>0</v>
      </c>
      <c r="T4007" s="29"/>
      <c r="U4007" s="27">
        <f>IFERROR(VLOOKUP($D4007,BankOpTbl,2,0),"")</f>
        <v>0</v>
      </c>
      <c r="V4007" s="27">
        <f>IFERROR(VLOOKUP($D4007,BankOpTbl,3,0),"")</f>
        <v>0</v>
      </c>
      <c r="W4007" s="27">
        <f>IFERROR(VLOOKUP($D4007,BankOpTbl,4,0),"")</f>
        <v>0</v>
      </c>
      <c r="X4007" s="27">
        <f>IF($E4007="","",IFERROR(VLOOKUP($E4007,BankTbl,4,0),""))</f>
        <v>0</v>
      </c>
      <c r="Y4007" s="27">
        <f>IF($F4007="","",IFERROR(VLOOKUP($F4007,BankTbl,4,0),""))</f>
        <v>0</v>
      </c>
      <c r="Z4007" s="27">
        <f>IF($B4007="","",IF($V4007="PICK",LEFT($N4007,5),IF($V4007="FIXED",$W4007,IF($V4007="CODE",$H4007,""))))</f>
        <v>0</v>
      </c>
    </row>
    <row r="4008" spans="1:26" ht="21" customHeight="1">
      <c r="A4008" s="27">
        <f>IF($B4008="","",COUNTA($B$13:$B4008))</f>
        <v>0</v>
      </c>
      <c r="B4008" s="28"/>
      <c r="C4008" s="28"/>
      <c r="D4008" s="29"/>
      <c r="E4008" s="29"/>
      <c r="F4008" s="29"/>
      <c r="G4008" s="28"/>
      <c r="H4008" s="28"/>
      <c r="I4008" s="30">
        <f>IF($H4008="","",IFERROR(VLOOKUP($H4008,AcctTbl,2,0),"کد ناشناخته"))</f>
        <v>0</v>
      </c>
      <c r="J4008" s="27">
        <f>IF($H4008="","",IFERROR(VLOOKUP($H4008,AcctTbl,3,0),""))</f>
        <v>0</v>
      </c>
      <c r="K4008" s="29"/>
      <c r="L4008" s="28"/>
      <c r="M4008" s="31"/>
      <c r="N4008" s="29"/>
      <c r="O4008" s="32">
        <f>IF($B4008="",0,IF($U4008="IN",N($M4008),0))</f>
        <v>0</v>
      </c>
      <c r="P4008" s="32">
        <f>IF($B4008="",0,IF(OR($U4008="OUT",$U4008="TRF"),N($M4008),0))</f>
        <v>0</v>
      </c>
      <c r="Q4008" s="32">
        <f>IF($B4008="",0,IF(OR($U4008="OUT",$U4008="TRF"),N($M4008),0))</f>
        <v>0</v>
      </c>
      <c r="R4008" s="32">
        <f>IF($B4008="",0,IF($U4008="IN",N($M4008),0))</f>
        <v>0</v>
      </c>
      <c r="S4008" s="33">
        <f>IF($B4008="","",IF($M4008="","⚠ مبلغ",IF($E4008="","⚠ بانک عامل",IF(AND($U4008="TRF",$F4008=""),"⚠ بانک مقصد",IF(AND($V4008&lt;&gt;"NONE",$V4008&lt;&gt;"",$Z4008=""),"⚠ طرف حساب","✓")))))</f>
        <v>0</v>
      </c>
      <c r="T4008" s="29"/>
      <c r="U4008" s="27">
        <f>IFERROR(VLOOKUP($D4008,BankOpTbl,2,0),"")</f>
        <v>0</v>
      </c>
      <c r="V4008" s="27">
        <f>IFERROR(VLOOKUP($D4008,BankOpTbl,3,0),"")</f>
        <v>0</v>
      </c>
      <c r="W4008" s="27">
        <f>IFERROR(VLOOKUP($D4008,BankOpTbl,4,0),"")</f>
        <v>0</v>
      </c>
      <c r="X4008" s="27">
        <f>IF($E4008="","",IFERROR(VLOOKUP($E4008,BankTbl,4,0),""))</f>
        <v>0</v>
      </c>
      <c r="Y4008" s="27">
        <f>IF($F4008="","",IFERROR(VLOOKUP($F4008,BankTbl,4,0),""))</f>
        <v>0</v>
      </c>
      <c r="Z4008" s="27">
        <f>IF($B4008="","",IF($V4008="PICK",LEFT($N4008,5),IF($V4008="FIXED",$W4008,IF($V4008="CODE",$H4008,""))))</f>
        <v>0</v>
      </c>
    </row>
    <row r="4009" spans="1:26" ht="21" customHeight="1">
      <c r="A4009" s="27">
        <f>IF($B4009="","",COUNTA($B$13:$B4009))</f>
        <v>0</v>
      </c>
      <c r="B4009" s="28"/>
      <c r="C4009" s="28"/>
      <c r="D4009" s="29"/>
      <c r="E4009" s="29"/>
      <c r="F4009" s="29"/>
      <c r="G4009" s="28"/>
      <c r="H4009" s="28"/>
      <c r="I4009" s="30">
        <f>IF($H4009="","",IFERROR(VLOOKUP($H4009,AcctTbl,2,0),"کد ناشناخته"))</f>
        <v>0</v>
      </c>
      <c r="J4009" s="27">
        <f>IF($H4009="","",IFERROR(VLOOKUP($H4009,AcctTbl,3,0),""))</f>
        <v>0</v>
      </c>
      <c r="K4009" s="29"/>
      <c r="L4009" s="28"/>
      <c r="M4009" s="31"/>
      <c r="N4009" s="29"/>
      <c r="O4009" s="32">
        <f>IF($B4009="",0,IF($U4009="IN",N($M4009),0))</f>
        <v>0</v>
      </c>
      <c r="P4009" s="32">
        <f>IF($B4009="",0,IF(OR($U4009="OUT",$U4009="TRF"),N($M4009),0))</f>
        <v>0</v>
      </c>
      <c r="Q4009" s="32">
        <f>IF($B4009="",0,IF(OR($U4009="OUT",$U4009="TRF"),N($M4009),0))</f>
        <v>0</v>
      </c>
      <c r="R4009" s="32">
        <f>IF($B4009="",0,IF($U4009="IN",N($M4009),0))</f>
        <v>0</v>
      </c>
      <c r="S4009" s="33">
        <f>IF($B4009="","",IF($M4009="","⚠ مبلغ",IF($E4009="","⚠ بانک عامل",IF(AND($U4009="TRF",$F4009=""),"⚠ بانک مقصد",IF(AND($V4009&lt;&gt;"NONE",$V4009&lt;&gt;"",$Z4009=""),"⚠ طرف حساب","✓")))))</f>
        <v>0</v>
      </c>
      <c r="T4009" s="29"/>
      <c r="U4009" s="27">
        <f>IFERROR(VLOOKUP($D4009,BankOpTbl,2,0),"")</f>
        <v>0</v>
      </c>
      <c r="V4009" s="27">
        <f>IFERROR(VLOOKUP($D4009,BankOpTbl,3,0),"")</f>
        <v>0</v>
      </c>
      <c r="W4009" s="27">
        <f>IFERROR(VLOOKUP($D4009,BankOpTbl,4,0),"")</f>
        <v>0</v>
      </c>
      <c r="X4009" s="27">
        <f>IF($E4009="","",IFERROR(VLOOKUP($E4009,BankTbl,4,0),""))</f>
        <v>0</v>
      </c>
      <c r="Y4009" s="27">
        <f>IF($F4009="","",IFERROR(VLOOKUP($F4009,BankTbl,4,0),""))</f>
        <v>0</v>
      </c>
      <c r="Z4009" s="27">
        <f>IF($B4009="","",IF($V4009="PICK",LEFT($N4009,5),IF($V4009="FIXED",$W4009,IF($V4009="CODE",$H4009,""))))</f>
        <v>0</v>
      </c>
    </row>
    <row r="4010" spans="1:26" ht="21" customHeight="1">
      <c r="A4010" s="27">
        <f>IF($B4010="","",COUNTA($B$13:$B4010))</f>
        <v>0</v>
      </c>
      <c r="B4010" s="28"/>
      <c r="C4010" s="28"/>
      <c r="D4010" s="29"/>
      <c r="E4010" s="29"/>
      <c r="F4010" s="29"/>
      <c r="G4010" s="28"/>
      <c r="H4010" s="28"/>
      <c r="I4010" s="30">
        <f>IF($H4010="","",IFERROR(VLOOKUP($H4010,AcctTbl,2,0),"کد ناشناخته"))</f>
        <v>0</v>
      </c>
      <c r="J4010" s="27">
        <f>IF($H4010="","",IFERROR(VLOOKUP($H4010,AcctTbl,3,0),""))</f>
        <v>0</v>
      </c>
      <c r="K4010" s="29"/>
      <c r="L4010" s="28"/>
      <c r="M4010" s="31"/>
      <c r="N4010" s="29"/>
      <c r="O4010" s="32">
        <f>IF($B4010="",0,IF($U4010="IN",N($M4010),0))</f>
        <v>0</v>
      </c>
      <c r="P4010" s="32">
        <f>IF($B4010="",0,IF(OR($U4010="OUT",$U4010="TRF"),N($M4010),0))</f>
        <v>0</v>
      </c>
      <c r="Q4010" s="32">
        <f>IF($B4010="",0,IF(OR($U4010="OUT",$U4010="TRF"),N($M4010),0))</f>
        <v>0</v>
      </c>
      <c r="R4010" s="32">
        <f>IF($B4010="",0,IF($U4010="IN",N($M4010),0))</f>
        <v>0</v>
      </c>
      <c r="S4010" s="33">
        <f>IF($B4010="","",IF($M4010="","⚠ مبلغ",IF($E4010="","⚠ بانک عامل",IF(AND($U4010="TRF",$F4010=""),"⚠ بانک مقصد",IF(AND($V4010&lt;&gt;"NONE",$V4010&lt;&gt;"",$Z4010=""),"⚠ طرف حساب","✓")))))</f>
        <v>0</v>
      </c>
      <c r="T4010" s="29"/>
      <c r="U4010" s="27">
        <f>IFERROR(VLOOKUP($D4010,BankOpTbl,2,0),"")</f>
        <v>0</v>
      </c>
      <c r="V4010" s="27">
        <f>IFERROR(VLOOKUP($D4010,BankOpTbl,3,0),"")</f>
        <v>0</v>
      </c>
      <c r="W4010" s="27">
        <f>IFERROR(VLOOKUP($D4010,BankOpTbl,4,0),"")</f>
        <v>0</v>
      </c>
      <c r="X4010" s="27">
        <f>IF($E4010="","",IFERROR(VLOOKUP($E4010,BankTbl,4,0),""))</f>
        <v>0</v>
      </c>
      <c r="Y4010" s="27">
        <f>IF($F4010="","",IFERROR(VLOOKUP($F4010,BankTbl,4,0),""))</f>
        <v>0</v>
      </c>
      <c r="Z4010" s="27">
        <f>IF($B4010="","",IF($V4010="PICK",LEFT($N4010,5),IF($V4010="FIXED",$W4010,IF($V4010="CODE",$H4010,""))))</f>
        <v>0</v>
      </c>
    </row>
    <row r="4011" spans="1:26" ht="21" customHeight="1">
      <c r="A4011" s="27">
        <f>IF($B4011="","",COUNTA($B$13:$B4011))</f>
        <v>0</v>
      </c>
      <c r="B4011" s="28"/>
      <c r="C4011" s="28"/>
      <c r="D4011" s="29"/>
      <c r="E4011" s="29"/>
      <c r="F4011" s="29"/>
      <c r="G4011" s="28"/>
      <c r="H4011" s="28"/>
      <c r="I4011" s="30">
        <f>IF($H4011="","",IFERROR(VLOOKUP($H4011,AcctTbl,2,0),"کد ناشناخته"))</f>
        <v>0</v>
      </c>
      <c r="J4011" s="27">
        <f>IF($H4011="","",IFERROR(VLOOKUP($H4011,AcctTbl,3,0),""))</f>
        <v>0</v>
      </c>
      <c r="K4011" s="29"/>
      <c r="L4011" s="28"/>
      <c r="M4011" s="31"/>
      <c r="N4011" s="29"/>
      <c r="O4011" s="32">
        <f>IF($B4011="",0,IF($U4011="IN",N($M4011),0))</f>
        <v>0</v>
      </c>
      <c r="P4011" s="32">
        <f>IF($B4011="",0,IF(OR($U4011="OUT",$U4011="TRF"),N($M4011),0))</f>
        <v>0</v>
      </c>
      <c r="Q4011" s="32">
        <f>IF($B4011="",0,IF(OR($U4011="OUT",$U4011="TRF"),N($M4011),0))</f>
        <v>0</v>
      </c>
      <c r="R4011" s="32">
        <f>IF($B4011="",0,IF($U4011="IN",N($M4011),0))</f>
        <v>0</v>
      </c>
      <c r="S4011" s="33">
        <f>IF($B4011="","",IF($M4011="","⚠ مبلغ",IF($E4011="","⚠ بانک عامل",IF(AND($U4011="TRF",$F4011=""),"⚠ بانک مقصد",IF(AND($V4011&lt;&gt;"NONE",$V4011&lt;&gt;"",$Z4011=""),"⚠ طرف حساب","✓")))))</f>
        <v>0</v>
      </c>
      <c r="T4011" s="29"/>
      <c r="U4011" s="27">
        <f>IFERROR(VLOOKUP($D4011,BankOpTbl,2,0),"")</f>
        <v>0</v>
      </c>
      <c r="V4011" s="27">
        <f>IFERROR(VLOOKUP($D4011,BankOpTbl,3,0),"")</f>
        <v>0</v>
      </c>
      <c r="W4011" s="27">
        <f>IFERROR(VLOOKUP($D4011,BankOpTbl,4,0),"")</f>
        <v>0</v>
      </c>
      <c r="X4011" s="27">
        <f>IF($E4011="","",IFERROR(VLOOKUP($E4011,BankTbl,4,0),""))</f>
        <v>0</v>
      </c>
      <c r="Y4011" s="27">
        <f>IF($F4011="","",IFERROR(VLOOKUP($F4011,BankTbl,4,0),""))</f>
        <v>0</v>
      </c>
      <c r="Z4011" s="27">
        <f>IF($B4011="","",IF($V4011="PICK",LEFT($N4011,5),IF($V4011="FIXED",$W4011,IF($V4011="CODE",$H4011,""))))</f>
        <v>0</v>
      </c>
    </row>
    <row r="4012" spans="1:26" ht="21" customHeight="1">
      <c r="A4012" s="27">
        <f>IF($B4012="","",COUNTA($B$13:$B4012))</f>
        <v>0</v>
      </c>
      <c r="B4012" s="28"/>
      <c r="C4012" s="28"/>
      <c r="D4012" s="29"/>
      <c r="E4012" s="29"/>
      <c r="F4012" s="29"/>
      <c r="G4012" s="28"/>
      <c r="H4012" s="28"/>
      <c r="I4012" s="30">
        <f>IF($H4012="","",IFERROR(VLOOKUP($H4012,AcctTbl,2,0),"کد ناشناخته"))</f>
        <v>0</v>
      </c>
      <c r="J4012" s="27">
        <f>IF($H4012="","",IFERROR(VLOOKUP($H4012,AcctTbl,3,0),""))</f>
        <v>0</v>
      </c>
      <c r="K4012" s="29"/>
      <c r="L4012" s="28"/>
      <c r="M4012" s="31"/>
      <c r="N4012" s="29"/>
      <c r="O4012" s="32">
        <f>IF($B4012="",0,IF($U4012="IN",N($M4012),0))</f>
        <v>0</v>
      </c>
      <c r="P4012" s="32">
        <f>IF($B4012="",0,IF(OR($U4012="OUT",$U4012="TRF"),N($M4012),0))</f>
        <v>0</v>
      </c>
      <c r="Q4012" s="32">
        <f>IF($B4012="",0,IF(OR($U4012="OUT",$U4012="TRF"),N($M4012),0))</f>
        <v>0</v>
      </c>
      <c r="R4012" s="32">
        <f>IF($B4012="",0,IF($U4012="IN",N($M4012),0))</f>
        <v>0</v>
      </c>
      <c r="S4012" s="33">
        <f>IF($B4012="","",IF($M4012="","⚠ مبلغ",IF($E4012="","⚠ بانک عامل",IF(AND($U4012="TRF",$F4012=""),"⚠ بانک مقصد",IF(AND($V4012&lt;&gt;"NONE",$V4012&lt;&gt;"",$Z4012=""),"⚠ طرف حساب","✓")))))</f>
        <v>0</v>
      </c>
      <c r="T4012" s="29"/>
      <c r="U4012" s="27">
        <f>IFERROR(VLOOKUP($D4012,BankOpTbl,2,0),"")</f>
        <v>0</v>
      </c>
      <c r="V4012" s="27">
        <f>IFERROR(VLOOKUP($D4012,BankOpTbl,3,0),"")</f>
        <v>0</v>
      </c>
      <c r="W4012" s="27">
        <f>IFERROR(VLOOKUP($D4012,BankOpTbl,4,0),"")</f>
        <v>0</v>
      </c>
      <c r="X4012" s="27">
        <f>IF($E4012="","",IFERROR(VLOOKUP($E4012,BankTbl,4,0),""))</f>
        <v>0</v>
      </c>
      <c r="Y4012" s="27">
        <f>IF($F4012="","",IFERROR(VLOOKUP($F4012,BankTbl,4,0),""))</f>
        <v>0</v>
      </c>
      <c r="Z4012" s="27">
        <f>IF($B4012="","",IF($V4012="PICK",LEFT($N4012,5),IF($V4012="FIXED",$W4012,IF($V4012="CODE",$H4012,""))))</f>
        <v>0</v>
      </c>
    </row>
    <row r="4013" spans="1:26" ht="21" customHeight="1">
      <c r="A4013" s="27">
        <f>IF($B4013="","",COUNTA($B$13:$B4013))</f>
        <v>0</v>
      </c>
      <c r="B4013" s="28"/>
      <c r="C4013" s="28"/>
      <c r="D4013" s="29"/>
      <c r="E4013" s="29"/>
      <c r="F4013" s="29"/>
      <c r="G4013" s="28"/>
      <c r="H4013" s="28"/>
      <c r="I4013" s="30">
        <f>IF($H4013="","",IFERROR(VLOOKUP($H4013,AcctTbl,2,0),"کد ناشناخته"))</f>
        <v>0</v>
      </c>
      <c r="J4013" s="27">
        <f>IF($H4013="","",IFERROR(VLOOKUP($H4013,AcctTbl,3,0),""))</f>
        <v>0</v>
      </c>
      <c r="K4013" s="29"/>
      <c r="L4013" s="28"/>
      <c r="M4013" s="31"/>
      <c r="N4013" s="29"/>
      <c r="O4013" s="32">
        <f>IF($B4013="",0,IF($U4013="IN",N($M4013),0))</f>
        <v>0</v>
      </c>
      <c r="P4013" s="32">
        <f>IF($B4013="",0,IF(OR($U4013="OUT",$U4013="TRF"),N($M4013),0))</f>
        <v>0</v>
      </c>
      <c r="Q4013" s="32">
        <f>IF($B4013="",0,IF(OR($U4013="OUT",$U4013="TRF"),N($M4013),0))</f>
        <v>0</v>
      </c>
      <c r="R4013" s="32">
        <f>IF($B4013="",0,IF($U4013="IN",N($M4013),0))</f>
        <v>0</v>
      </c>
      <c r="S4013" s="33">
        <f>IF($B4013="","",IF($M4013="","⚠ مبلغ",IF($E4013="","⚠ بانک عامل",IF(AND($U4013="TRF",$F4013=""),"⚠ بانک مقصد",IF(AND($V4013&lt;&gt;"NONE",$V4013&lt;&gt;"",$Z4013=""),"⚠ طرف حساب","✓")))))</f>
        <v>0</v>
      </c>
      <c r="T4013" s="29"/>
      <c r="U4013" s="27">
        <f>IFERROR(VLOOKUP($D4013,BankOpTbl,2,0),"")</f>
        <v>0</v>
      </c>
      <c r="V4013" s="27">
        <f>IFERROR(VLOOKUP($D4013,BankOpTbl,3,0),"")</f>
        <v>0</v>
      </c>
      <c r="W4013" s="27">
        <f>IFERROR(VLOOKUP($D4013,BankOpTbl,4,0),"")</f>
        <v>0</v>
      </c>
      <c r="X4013" s="27">
        <f>IF($E4013="","",IFERROR(VLOOKUP($E4013,BankTbl,4,0),""))</f>
        <v>0</v>
      </c>
      <c r="Y4013" s="27">
        <f>IF($F4013="","",IFERROR(VLOOKUP($F4013,BankTbl,4,0),""))</f>
        <v>0</v>
      </c>
      <c r="Z4013" s="27">
        <f>IF($B4013="","",IF($V4013="PICK",LEFT($N4013,5),IF($V4013="FIXED",$W4013,IF($V4013="CODE",$H4013,""))))</f>
        <v>0</v>
      </c>
    </row>
    <row r="4014" spans="1:26" ht="21" customHeight="1">
      <c r="A4014" s="27">
        <f>IF($B4014="","",COUNTA($B$13:$B4014))</f>
        <v>0</v>
      </c>
      <c r="B4014" s="28"/>
      <c r="C4014" s="28"/>
      <c r="D4014" s="29"/>
      <c r="E4014" s="29"/>
      <c r="F4014" s="29"/>
      <c r="G4014" s="28"/>
      <c r="H4014" s="28"/>
      <c r="I4014" s="30">
        <f>IF($H4014="","",IFERROR(VLOOKUP($H4014,AcctTbl,2,0),"کد ناشناخته"))</f>
        <v>0</v>
      </c>
      <c r="J4014" s="27">
        <f>IF($H4014="","",IFERROR(VLOOKUP($H4014,AcctTbl,3,0),""))</f>
        <v>0</v>
      </c>
      <c r="K4014" s="29"/>
      <c r="L4014" s="28"/>
      <c r="M4014" s="31"/>
      <c r="N4014" s="29"/>
      <c r="O4014" s="32">
        <f>IF($B4014="",0,IF($U4014="IN",N($M4014),0))</f>
        <v>0</v>
      </c>
      <c r="P4014" s="32">
        <f>IF($B4014="",0,IF(OR($U4014="OUT",$U4014="TRF"),N($M4014),0))</f>
        <v>0</v>
      </c>
      <c r="Q4014" s="32">
        <f>IF($B4014="",0,IF(OR($U4014="OUT",$U4014="TRF"),N($M4014),0))</f>
        <v>0</v>
      </c>
      <c r="R4014" s="32">
        <f>IF($B4014="",0,IF($U4014="IN",N($M4014),0))</f>
        <v>0</v>
      </c>
      <c r="S4014" s="33">
        <f>IF($B4014="","",IF($M4014="","⚠ مبلغ",IF($E4014="","⚠ بانک عامل",IF(AND($U4014="TRF",$F4014=""),"⚠ بانک مقصد",IF(AND($V4014&lt;&gt;"NONE",$V4014&lt;&gt;"",$Z4014=""),"⚠ طرف حساب","✓")))))</f>
        <v>0</v>
      </c>
      <c r="T4014" s="29"/>
      <c r="U4014" s="27">
        <f>IFERROR(VLOOKUP($D4014,BankOpTbl,2,0),"")</f>
        <v>0</v>
      </c>
      <c r="V4014" s="27">
        <f>IFERROR(VLOOKUP($D4014,BankOpTbl,3,0),"")</f>
        <v>0</v>
      </c>
      <c r="W4014" s="27">
        <f>IFERROR(VLOOKUP($D4014,BankOpTbl,4,0),"")</f>
        <v>0</v>
      </c>
      <c r="X4014" s="27">
        <f>IF($E4014="","",IFERROR(VLOOKUP($E4014,BankTbl,4,0),""))</f>
        <v>0</v>
      </c>
      <c r="Y4014" s="27">
        <f>IF($F4014="","",IFERROR(VLOOKUP($F4014,BankTbl,4,0),""))</f>
        <v>0</v>
      </c>
      <c r="Z4014" s="27">
        <f>IF($B4014="","",IF($V4014="PICK",LEFT($N4014,5),IF($V4014="FIXED",$W4014,IF($V4014="CODE",$H4014,""))))</f>
        <v>0</v>
      </c>
    </row>
    <row r="4015" spans="1:26" ht="21" customHeight="1">
      <c r="A4015" s="27">
        <f>IF($B4015="","",COUNTA($B$13:$B4015))</f>
        <v>0</v>
      </c>
      <c r="B4015" s="28"/>
      <c r="C4015" s="28"/>
      <c r="D4015" s="29"/>
      <c r="E4015" s="29"/>
      <c r="F4015" s="29"/>
      <c r="G4015" s="28"/>
      <c r="H4015" s="28"/>
      <c r="I4015" s="30">
        <f>IF($H4015="","",IFERROR(VLOOKUP($H4015,AcctTbl,2,0),"کد ناشناخته"))</f>
        <v>0</v>
      </c>
      <c r="J4015" s="27">
        <f>IF($H4015="","",IFERROR(VLOOKUP($H4015,AcctTbl,3,0),""))</f>
        <v>0</v>
      </c>
      <c r="K4015" s="29"/>
      <c r="L4015" s="28"/>
      <c r="M4015" s="31"/>
      <c r="N4015" s="29"/>
      <c r="O4015" s="32">
        <f>IF($B4015="",0,IF($U4015="IN",N($M4015),0))</f>
        <v>0</v>
      </c>
      <c r="P4015" s="32">
        <f>IF($B4015="",0,IF(OR($U4015="OUT",$U4015="TRF"),N($M4015),0))</f>
        <v>0</v>
      </c>
      <c r="Q4015" s="32">
        <f>IF($B4015="",0,IF(OR($U4015="OUT",$U4015="TRF"),N($M4015),0))</f>
        <v>0</v>
      </c>
      <c r="R4015" s="32">
        <f>IF($B4015="",0,IF($U4015="IN",N($M4015),0))</f>
        <v>0</v>
      </c>
      <c r="S4015" s="33">
        <f>IF($B4015="","",IF($M4015="","⚠ مبلغ",IF($E4015="","⚠ بانک عامل",IF(AND($U4015="TRF",$F4015=""),"⚠ بانک مقصد",IF(AND($V4015&lt;&gt;"NONE",$V4015&lt;&gt;"",$Z4015=""),"⚠ طرف حساب","✓")))))</f>
        <v>0</v>
      </c>
      <c r="T4015" s="29"/>
      <c r="U4015" s="27">
        <f>IFERROR(VLOOKUP($D4015,BankOpTbl,2,0),"")</f>
        <v>0</v>
      </c>
      <c r="V4015" s="27">
        <f>IFERROR(VLOOKUP($D4015,BankOpTbl,3,0),"")</f>
        <v>0</v>
      </c>
      <c r="W4015" s="27">
        <f>IFERROR(VLOOKUP($D4015,BankOpTbl,4,0),"")</f>
        <v>0</v>
      </c>
      <c r="X4015" s="27">
        <f>IF($E4015="","",IFERROR(VLOOKUP($E4015,BankTbl,4,0),""))</f>
        <v>0</v>
      </c>
      <c r="Y4015" s="27">
        <f>IF($F4015="","",IFERROR(VLOOKUP($F4015,BankTbl,4,0),""))</f>
        <v>0</v>
      </c>
      <c r="Z4015" s="27">
        <f>IF($B4015="","",IF($V4015="PICK",LEFT($N4015,5),IF($V4015="FIXED",$W4015,IF($V4015="CODE",$H4015,""))))</f>
        <v>0</v>
      </c>
    </row>
    <row r="4016" spans="1:26" ht="21" customHeight="1">
      <c r="A4016" s="27">
        <f>IF($B4016="","",COUNTA($B$13:$B4016))</f>
        <v>0</v>
      </c>
      <c r="B4016" s="28"/>
      <c r="C4016" s="28"/>
      <c r="D4016" s="29"/>
      <c r="E4016" s="29"/>
      <c r="F4016" s="29"/>
      <c r="G4016" s="28"/>
      <c r="H4016" s="28"/>
      <c r="I4016" s="30">
        <f>IF($H4016="","",IFERROR(VLOOKUP($H4016,AcctTbl,2,0),"کد ناشناخته"))</f>
        <v>0</v>
      </c>
      <c r="J4016" s="27">
        <f>IF($H4016="","",IFERROR(VLOOKUP($H4016,AcctTbl,3,0),""))</f>
        <v>0</v>
      </c>
      <c r="K4016" s="29"/>
      <c r="L4016" s="28"/>
      <c r="M4016" s="31"/>
      <c r="N4016" s="29"/>
      <c r="O4016" s="32">
        <f>IF($B4016="",0,IF($U4016="IN",N($M4016),0))</f>
        <v>0</v>
      </c>
      <c r="P4016" s="32">
        <f>IF($B4016="",0,IF(OR($U4016="OUT",$U4016="TRF"),N($M4016),0))</f>
        <v>0</v>
      </c>
      <c r="Q4016" s="32">
        <f>IF($B4016="",0,IF(OR($U4016="OUT",$U4016="TRF"),N($M4016),0))</f>
        <v>0</v>
      </c>
      <c r="R4016" s="32">
        <f>IF($B4016="",0,IF($U4016="IN",N($M4016),0))</f>
        <v>0</v>
      </c>
      <c r="S4016" s="33">
        <f>IF($B4016="","",IF($M4016="","⚠ مبلغ",IF($E4016="","⚠ بانک عامل",IF(AND($U4016="TRF",$F4016=""),"⚠ بانک مقصد",IF(AND($V4016&lt;&gt;"NONE",$V4016&lt;&gt;"",$Z4016=""),"⚠ طرف حساب","✓")))))</f>
        <v>0</v>
      </c>
      <c r="T4016" s="29"/>
      <c r="U4016" s="27">
        <f>IFERROR(VLOOKUP($D4016,BankOpTbl,2,0),"")</f>
        <v>0</v>
      </c>
      <c r="V4016" s="27">
        <f>IFERROR(VLOOKUP($D4016,BankOpTbl,3,0),"")</f>
        <v>0</v>
      </c>
      <c r="W4016" s="27">
        <f>IFERROR(VLOOKUP($D4016,BankOpTbl,4,0),"")</f>
        <v>0</v>
      </c>
      <c r="X4016" s="27">
        <f>IF($E4016="","",IFERROR(VLOOKUP($E4016,BankTbl,4,0),""))</f>
        <v>0</v>
      </c>
      <c r="Y4016" s="27">
        <f>IF($F4016="","",IFERROR(VLOOKUP($F4016,BankTbl,4,0),""))</f>
        <v>0</v>
      </c>
      <c r="Z4016" s="27">
        <f>IF($B4016="","",IF($V4016="PICK",LEFT($N4016,5),IF($V4016="FIXED",$W4016,IF($V4016="CODE",$H4016,""))))</f>
        <v>0</v>
      </c>
    </row>
    <row r="4017" spans="1:26" ht="21" customHeight="1">
      <c r="A4017" s="27">
        <f>IF($B4017="","",COUNTA($B$13:$B4017))</f>
        <v>0</v>
      </c>
      <c r="B4017" s="28"/>
      <c r="C4017" s="28"/>
      <c r="D4017" s="29"/>
      <c r="E4017" s="29"/>
      <c r="F4017" s="29"/>
      <c r="G4017" s="28"/>
      <c r="H4017" s="28"/>
      <c r="I4017" s="30">
        <f>IF($H4017="","",IFERROR(VLOOKUP($H4017,AcctTbl,2,0),"کد ناشناخته"))</f>
        <v>0</v>
      </c>
      <c r="J4017" s="27">
        <f>IF($H4017="","",IFERROR(VLOOKUP($H4017,AcctTbl,3,0),""))</f>
        <v>0</v>
      </c>
      <c r="K4017" s="29"/>
      <c r="L4017" s="28"/>
      <c r="M4017" s="31"/>
      <c r="N4017" s="29"/>
      <c r="O4017" s="32">
        <f>IF($B4017="",0,IF($U4017="IN",N($M4017),0))</f>
        <v>0</v>
      </c>
      <c r="P4017" s="32">
        <f>IF($B4017="",0,IF(OR($U4017="OUT",$U4017="TRF"),N($M4017),0))</f>
        <v>0</v>
      </c>
      <c r="Q4017" s="32">
        <f>IF($B4017="",0,IF(OR($U4017="OUT",$U4017="TRF"),N($M4017),0))</f>
        <v>0</v>
      </c>
      <c r="R4017" s="32">
        <f>IF($B4017="",0,IF($U4017="IN",N($M4017),0))</f>
        <v>0</v>
      </c>
      <c r="S4017" s="33">
        <f>IF($B4017="","",IF($M4017="","⚠ مبلغ",IF($E4017="","⚠ بانک عامل",IF(AND($U4017="TRF",$F4017=""),"⚠ بانک مقصد",IF(AND($V4017&lt;&gt;"NONE",$V4017&lt;&gt;"",$Z4017=""),"⚠ طرف حساب","✓")))))</f>
        <v>0</v>
      </c>
      <c r="T4017" s="29"/>
      <c r="U4017" s="27">
        <f>IFERROR(VLOOKUP($D4017,BankOpTbl,2,0),"")</f>
        <v>0</v>
      </c>
      <c r="V4017" s="27">
        <f>IFERROR(VLOOKUP($D4017,BankOpTbl,3,0),"")</f>
        <v>0</v>
      </c>
      <c r="W4017" s="27">
        <f>IFERROR(VLOOKUP($D4017,BankOpTbl,4,0),"")</f>
        <v>0</v>
      </c>
      <c r="X4017" s="27">
        <f>IF($E4017="","",IFERROR(VLOOKUP($E4017,BankTbl,4,0),""))</f>
        <v>0</v>
      </c>
      <c r="Y4017" s="27">
        <f>IF($F4017="","",IFERROR(VLOOKUP($F4017,BankTbl,4,0),""))</f>
        <v>0</v>
      </c>
      <c r="Z4017" s="27">
        <f>IF($B4017="","",IF($V4017="PICK",LEFT($N4017,5),IF($V4017="FIXED",$W4017,IF($V4017="CODE",$H4017,""))))</f>
        <v>0</v>
      </c>
    </row>
    <row r="4018" spans="1:26" ht="21" customHeight="1">
      <c r="A4018" s="27">
        <f>IF($B4018="","",COUNTA($B$13:$B4018))</f>
        <v>0</v>
      </c>
      <c r="B4018" s="28"/>
      <c r="C4018" s="28"/>
      <c r="D4018" s="29"/>
      <c r="E4018" s="29"/>
      <c r="F4018" s="29"/>
      <c r="G4018" s="28"/>
      <c r="H4018" s="28"/>
      <c r="I4018" s="30">
        <f>IF($H4018="","",IFERROR(VLOOKUP($H4018,AcctTbl,2,0),"کد ناشناخته"))</f>
        <v>0</v>
      </c>
      <c r="J4018" s="27">
        <f>IF($H4018="","",IFERROR(VLOOKUP($H4018,AcctTbl,3,0),""))</f>
        <v>0</v>
      </c>
      <c r="K4018" s="29"/>
      <c r="L4018" s="28"/>
      <c r="M4018" s="31"/>
      <c r="N4018" s="29"/>
      <c r="O4018" s="32">
        <f>IF($B4018="",0,IF($U4018="IN",N($M4018),0))</f>
        <v>0</v>
      </c>
      <c r="P4018" s="32">
        <f>IF($B4018="",0,IF(OR($U4018="OUT",$U4018="TRF"),N($M4018),0))</f>
        <v>0</v>
      </c>
      <c r="Q4018" s="32">
        <f>IF($B4018="",0,IF(OR($U4018="OUT",$U4018="TRF"),N($M4018),0))</f>
        <v>0</v>
      </c>
      <c r="R4018" s="32">
        <f>IF($B4018="",0,IF($U4018="IN",N($M4018),0))</f>
        <v>0</v>
      </c>
      <c r="S4018" s="33">
        <f>IF($B4018="","",IF($M4018="","⚠ مبلغ",IF($E4018="","⚠ بانک عامل",IF(AND($U4018="TRF",$F4018=""),"⚠ بانک مقصد",IF(AND($V4018&lt;&gt;"NONE",$V4018&lt;&gt;"",$Z4018=""),"⚠ طرف حساب","✓")))))</f>
        <v>0</v>
      </c>
      <c r="T4018" s="29"/>
      <c r="U4018" s="27">
        <f>IFERROR(VLOOKUP($D4018,BankOpTbl,2,0),"")</f>
        <v>0</v>
      </c>
      <c r="V4018" s="27">
        <f>IFERROR(VLOOKUP($D4018,BankOpTbl,3,0),"")</f>
        <v>0</v>
      </c>
      <c r="W4018" s="27">
        <f>IFERROR(VLOOKUP($D4018,BankOpTbl,4,0),"")</f>
        <v>0</v>
      </c>
      <c r="X4018" s="27">
        <f>IF($E4018="","",IFERROR(VLOOKUP($E4018,BankTbl,4,0),""))</f>
        <v>0</v>
      </c>
      <c r="Y4018" s="27">
        <f>IF($F4018="","",IFERROR(VLOOKUP($F4018,BankTbl,4,0),""))</f>
        <v>0</v>
      </c>
      <c r="Z4018" s="27">
        <f>IF($B4018="","",IF($V4018="PICK",LEFT($N4018,5),IF($V4018="FIXED",$W4018,IF($V4018="CODE",$H4018,""))))</f>
        <v>0</v>
      </c>
    </row>
    <row r="4019" spans="1:26" ht="21" customHeight="1">
      <c r="A4019" s="27">
        <f>IF($B4019="","",COUNTA($B$13:$B4019))</f>
        <v>0</v>
      </c>
      <c r="B4019" s="28"/>
      <c r="C4019" s="28"/>
      <c r="D4019" s="29"/>
      <c r="E4019" s="29"/>
      <c r="F4019" s="29"/>
      <c r="G4019" s="28"/>
      <c r="H4019" s="28"/>
      <c r="I4019" s="30">
        <f>IF($H4019="","",IFERROR(VLOOKUP($H4019,AcctTbl,2,0),"کد ناشناخته"))</f>
        <v>0</v>
      </c>
      <c r="J4019" s="27">
        <f>IF($H4019="","",IFERROR(VLOOKUP($H4019,AcctTbl,3,0),""))</f>
        <v>0</v>
      </c>
      <c r="K4019" s="29"/>
      <c r="L4019" s="28"/>
      <c r="M4019" s="31"/>
      <c r="N4019" s="29"/>
      <c r="O4019" s="32">
        <f>IF($B4019="",0,IF($U4019="IN",N($M4019),0))</f>
        <v>0</v>
      </c>
      <c r="P4019" s="32">
        <f>IF($B4019="",0,IF(OR($U4019="OUT",$U4019="TRF"),N($M4019),0))</f>
        <v>0</v>
      </c>
      <c r="Q4019" s="32">
        <f>IF($B4019="",0,IF(OR($U4019="OUT",$U4019="TRF"),N($M4019),0))</f>
        <v>0</v>
      </c>
      <c r="R4019" s="32">
        <f>IF($B4019="",0,IF($U4019="IN",N($M4019),0))</f>
        <v>0</v>
      </c>
      <c r="S4019" s="33">
        <f>IF($B4019="","",IF($M4019="","⚠ مبلغ",IF($E4019="","⚠ بانک عامل",IF(AND($U4019="TRF",$F4019=""),"⚠ بانک مقصد",IF(AND($V4019&lt;&gt;"NONE",$V4019&lt;&gt;"",$Z4019=""),"⚠ طرف حساب","✓")))))</f>
        <v>0</v>
      </c>
      <c r="T4019" s="29"/>
      <c r="U4019" s="27">
        <f>IFERROR(VLOOKUP($D4019,BankOpTbl,2,0),"")</f>
        <v>0</v>
      </c>
      <c r="V4019" s="27">
        <f>IFERROR(VLOOKUP($D4019,BankOpTbl,3,0),"")</f>
        <v>0</v>
      </c>
      <c r="W4019" s="27">
        <f>IFERROR(VLOOKUP($D4019,BankOpTbl,4,0),"")</f>
        <v>0</v>
      </c>
      <c r="X4019" s="27">
        <f>IF($E4019="","",IFERROR(VLOOKUP($E4019,BankTbl,4,0),""))</f>
        <v>0</v>
      </c>
      <c r="Y4019" s="27">
        <f>IF($F4019="","",IFERROR(VLOOKUP($F4019,BankTbl,4,0),""))</f>
        <v>0</v>
      </c>
      <c r="Z4019" s="27">
        <f>IF($B4019="","",IF($V4019="PICK",LEFT($N4019,5),IF($V4019="FIXED",$W4019,IF($V4019="CODE",$H4019,""))))</f>
        <v>0</v>
      </c>
    </row>
    <row r="4020" spans="1:26" ht="21" customHeight="1">
      <c r="A4020" s="27">
        <f>IF($B4020="","",COUNTA($B$13:$B4020))</f>
        <v>0</v>
      </c>
      <c r="B4020" s="28"/>
      <c r="C4020" s="28"/>
      <c r="D4020" s="29"/>
      <c r="E4020" s="29"/>
      <c r="F4020" s="29"/>
      <c r="G4020" s="28"/>
      <c r="H4020" s="28"/>
      <c r="I4020" s="30">
        <f>IF($H4020="","",IFERROR(VLOOKUP($H4020,AcctTbl,2,0),"کد ناشناخته"))</f>
        <v>0</v>
      </c>
      <c r="J4020" s="27">
        <f>IF($H4020="","",IFERROR(VLOOKUP($H4020,AcctTbl,3,0),""))</f>
        <v>0</v>
      </c>
      <c r="K4020" s="29"/>
      <c r="L4020" s="28"/>
      <c r="M4020" s="31"/>
      <c r="N4020" s="29"/>
      <c r="O4020" s="32">
        <f>IF($B4020="",0,IF($U4020="IN",N($M4020),0))</f>
        <v>0</v>
      </c>
      <c r="P4020" s="32">
        <f>IF($B4020="",0,IF(OR($U4020="OUT",$U4020="TRF"),N($M4020),0))</f>
        <v>0</v>
      </c>
      <c r="Q4020" s="32">
        <f>IF($B4020="",0,IF(OR($U4020="OUT",$U4020="TRF"),N($M4020),0))</f>
        <v>0</v>
      </c>
      <c r="R4020" s="32">
        <f>IF($B4020="",0,IF($U4020="IN",N($M4020),0))</f>
        <v>0</v>
      </c>
      <c r="S4020" s="33">
        <f>IF($B4020="","",IF($M4020="","⚠ مبلغ",IF($E4020="","⚠ بانک عامل",IF(AND($U4020="TRF",$F4020=""),"⚠ بانک مقصد",IF(AND($V4020&lt;&gt;"NONE",$V4020&lt;&gt;"",$Z4020=""),"⚠ طرف حساب","✓")))))</f>
        <v>0</v>
      </c>
      <c r="T4020" s="29"/>
      <c r="U4020" s="27">
        <f>IFERROR(VLOOKUP($D4020,BankOpTbl,2,0),"")</f>
        <v>0</v>
      </c>
      <c r="V4020" s="27">
        <f>IFERROR(VLOOKUP($D4020,BankOpTbl,3,0),"")</f>
        <v>0</v>
      </c>
      <c r="W4020" s="27">
        <f>IFERROR(VLOOKUP($D4020,BankOpTbl,4,0),"")</f>
        <v>0</v>
      </c>
      <c r="X4020" s="27">
        <f>IF($E4020="","",IFERROR(VLOOKUP($E4020,BankTbl,4,0),""))</f>
        <v>0</v>
      </c>
      <c r="Y4020" s="27">
        <f>IF($F4020="","",IFERROR(VLOOKUP($F4020,BankTbl,4,0),""))</f>
        <v>0</v>
      </c>
      <c r="Z4020" s="27">
        <f>IF($B4020="","",IF($V4020="PICK",LEFT($N4020,5),IF($V4020="FIXED",$W4020,IF($V4020="CODE",$H4020,""))))</f>
        <v>0</v>
      </c>
    </row>
    <row r="4021" spans="1:26" ht="21" customHeight="1">
      <c r="A4021" s="27">
        <f>IF($B4021="","",COUNTA($B$13:$B4021))</f>
        <v>0</v>
      </c>
      <c r="B4021" s="28"/>
      <c r="C4021" s="28"/>
      <c r="D4021" s="29"/>
      <c r="E4021" s="29"/>
      <c r="F4021" s="29"/>
      <c r="G4021" s="28"/>
      <c r="H4021" s="28"/>
      <c r="I4021" s="30">
        <f>IF($H4021="","",IFERROR(VLOOKUP($H4021,AcctTbl,2,0),"کد ناشناخته"))</f>
        <v>0</v>
      </c>
      <c r="J4021" s="27">
        <f>IF($H4021="","",IFERROR(VLOOKUP($H4021,AcctTbl,3,0),""))</f>
        <v>0</v>
      </c>
      <c r="K4021" s="29"/>
      <c r="L4021" s="28"/>
      <c r="M4021" s="31"/>
      <c r="N4021" s="29"/>
      <c r="O4021" s="32">
        <f>IF($B4021="",0,IF($U4021="IN",N($M4021),0))</f>
        <v>0</v>
      </c>
      <c r="P4021" s="32">
        <f>IF($B4021="",0,IF(OR($U4021="OUT",$U4021="TRF"),N($M4021),0))</f>
        <v>0</v>
      </c>
      <c r="Q4021" s="32">
        <f>IF($B4021="",0,IF(OR($U4021="OUT",$U4021="TRF"),N($M4021),0))</f>
        <v>0</v>
      </c>
      <c r="R4021" s="32">
        <f>IF($B4021="",0,IF($U4021="IN",N($M4021),0))</f>
        <v>0</v>
      </c>
      <c r="S4021" s="33">
        <f>IF($B4021="","",IF($M4021="","⚠ مبلغ",IF($E4021="","⚠ بانک عامل",IF(AND($U4021="TRF",$F4021=""),"⚠ بانک مقصد",IF(AND($V4021&lt;&gt;"NONE",$V4021&lt;&gt;"",$Z4021=""),"⚠ طرف حساب","✓")))))</f>
        <v>0</v>
      </c>
      <c r="T4021" s="29"/>
      <c r="U4021" s="27">
        <f>IFERROR(VLOOKUP($D4021,BankOpTbl,2,0),"")</f>
        <v>0</v>
      </c>
      <c r="V4021" s="27">
        <f>IFERROR(VLOOKUP($D4021,BankOpTbl,3,0),"")</f>
        <v>0</v>
      </c>
      <c r="W4021" s="27">
        <f>IFERROR(VLOOKUP($D4021,BankOpTbl,4,0),"")</f>
        <v>0</v>
      </c>
      <c r="X4021" s="27">
        <f>IF($E4021="","",IFERROR(VLOOKUP($E4021,BankTbl,4,0),""))</f>
        <v>0</v>
      </c>
      <c r="Y4021" s="27">
        <f>IF($F4021="","",IFERROR(VLOOKUP($F4021,BankTbl,4,0),""))</f>
        <v>0</v>
      </c>
      <c r="Z4021" s="27">
        <f>IF($B4021="","",IF($V4021="PICK",LEFT($N4021,5),IF($V4021="FIXED",$W4021,IF($V4021="CODE",$H4021,""))))</f>
        <v>0</v>
      </c>
    </row>
    <row r="4022" spans="1:26" ht="21" customHeight="1">
      <c r="A4022" s="27">
        <f>IF($B4022="","",COUNTA($B$13:$B4022))</f>
        <v>0</v>
      </c>
      <c r="B4022" s="28"/>
      <c r="C4022" s="28"/>
      <c r="D4022" s="29"/>
      <c r="E4022" s="29"/>
      <c r="F4022" s="29"/>
      <c r="G4022" s="28"/>
      <c r="H4022" s="28"/>
      <c r="I4022" s="30">
        <f>IF($H4022="","",IFERROR(VLOOKUP($H4022,AcctTbl,2,0),"کد ناشناخته"))</f>
        <v>0</v>
      </c>
      <c r="J4022" s="27">
        <f>IF($H4022="","",IFERROR(VLOOKUP($H4022,AcctTbl,3,0),""))</f>
        <v>0</v>
      </c>
      <c r="K4022" s="29"/>
      <c r="L4022" s="28"/>
      <c r="M4022" s="31"/>
      <c r="N4022" s="29"/>
      <c r="O4022" s="32">
        <f>IF($B4022="",0,IF($U4022="IN",N($M4022),0))</f>
        <v>0</v>
      </c>
      <c r="P4022" s="32">
        <f>IF($B4022="",0,IF(OR($U4022="OUT",$U4022="TRF"),N($M4022),0))</f>
        <v>0</v>
      </c>
      <c r="Q4022" s="32">
        <f>IF($B4022="",0,IF(OR($U4022="OUT",$U4022="TRF"),N($M4022),0))</f>
        <v>0</v>
      </c>
      <c r="R4022" s="32">
        <f>IF($B4022="",0,IF($U4022="IN",N($M4022),0))</f>
        <v>0</v>
      </c>
      <c r="S4022" s="33">
        <f>IF($B4022="","",IF($M4022="","⚠ مبلغ",IF($E4022="","⚠ بانک عامل",IF(AND($U4022="TRF",$F4022=""),"⚠ بانک مقصد",IF(AND($V4022&lt;&gt;"NONE",$V4022&lt;&gt;"",$Z4022=""),"⚠ طرف حساب","✓")))))</f>
        <v>0</v>
      </c>
      <c r="T4022" s="29"/>
      <c r="U4022" s="27">
        <f>IFERROR(VLOOKUP($D4022,BankOpTbl,2,0),"")</f>
        <v>0</v>
      </c>
      <c r="V4022" s="27">
        <f>IFERROR(VLOOKUP($D4022,BankOpTbl,3,0),"")</f>
        <v>0</v>
      </c>
      <c r="W4022" s="27">
        <f>IFERROR(VLOOKUP($D4022,BankOpTbl,4,0),"")</f>
        <v>0</v>
      </c>
      <c r="X4022" s="27">
        <f>IF($E4022="","",IFERROR(VLOOKUP($E4022,BankTbl,4,0),""))</f>
        <v>0</v>
      </c>
      <c r="Y4022" s="27">
        <f>IF($F4022="","",IFERROR(VLOOKUP($F4022,BankTbl,4,0),""))</f>
        <v>0</v>
      </c>
      <c r="Z4022" s="27">
        <f>IF($B4022="","",IF($V4022="PICK",LEFT($N4022,5),IF($V4022="FIXED",$W4022,IF($V4022="CODE",$H4022,""))))</f>
        <v>0</v>
      </c>
    </row>
    <row r="4023" spans="1:26" ht="21" customHeight="1">
      <c r="A4023" s="27">
        <f>IF($B4023="","",COUNTA($B$13:$B4023))</f>
        <v>0</v>
      </c>
      <c r="B4023" s="28"/>
      <c r="C4023" s="28"/>
      <c r="D4023" s="29"/>
      <c r="E4023" s="29"/>
      <c r="F4023" s="29"/>
      <c r="G4023" s="28"/>
      <c r="H4023" s="28"/>
      <c r="I4023" s="30">
        <f>IF($H4023="","",IFERROR(VLOOKUP($H4023,AcctTbl,2,0),"کد ناشناخته"))</f>
        <v>0</v>
      </c>
      <c r="J4023" s="27">
        <f>IF($H4023="","",IFERROR(VLOOKUP($H4023,AcctTbl,3,0),""))</f>
        <v>0</v>
      </c>
      <c r="K4023" s="29"/>
      <c r="L4023" s="28"/>
      <c r="M4023" s="31"/>
      <c r="N4023" s="29"/>
      <c r="O4023" s="32">
        <f>IF($B4023="",0,IF($U4023="IN",N($M4023),0))</f>
        <v>0</v>
      </c>
      <c r="P4023" s="32">
        <f>IF($B4023="",0,IF(OR($U4023="OUT",$U4023="TRF"),N($M4023),0))</f>
        <v>0</v>
      </c>
      <c r="Q4023" s="32">
        <f>IF($B4023="",0,IF(OR($U4023="OUT",$U4023="TRF"),N($M4023),0))</f>
        <v>0</v>
      </c>
      <c r="R4023" s="32">
        <f>IF($B4023="",0,IF($U4023="IN",N($M4023),0))</f>
        <v>0</v>
      </c>
      <c r="S4023" s="33">
        <f>IF($B4023="","",IF($M4023="","⚠ مبلغ",IF($E4023="","⚠ بانک عامل",IF(AND($U4023="TRF",$F4023=""),"⚠ بانک مقصد",IF(AND($V4023&lt;&gt;"NONE",$V4023&lt;&gt;"",$Z4023=""),"⚠ طرف حساب","✓")))))</f>
        <v>0</v>
      </c>
      <c r="T4023" s="29"/>
      <c r="U4023" s="27">
        <f>IFERROR(VLOOKUP($D4023,BankOpTbl,2,0),"")</f>
        <v>0</v>
      </c>
      <c r="V4023" s="27">
        <f>IFERROR(VLOOKUP($D4023,BankOpTbl,3,0),"")</f>
        <v>0</v>
      </c>
      <c r="W4023" s="27">
        <f>IFERROR(VLOOKUP($D4023,BankOpTbl,4,0),"")</f>
        <v>0</v>
      </c>
      <c r="X4023" s="27">
        <f>IF($E4023="","",IFERROR(VLOOKUP($E4023,BankTbl,4,0),""))</f>
        <v>0</v>
      </c>
      <c r="Y4023" s="27">
        <f>IF($F4023="","",IFERROR(VLOOKUP($F4023,BankTbl,4,0),""))</f>
        <v>0</v>
      </c>
      <c r="Z4023" s="27">
        <f>IF($B4023="","",IF($V4023="PICK",LEFT($N4023,5),IF($V4023="FIXED",$W4023,IF($V4023="CODE",$H4023,""))))</f>
        <v>0</v>
      </c>
    </row>
    <row r="4024" spans="1:26" ht="21" customHeight="1">
      <c r="A4024" s="27">
        <f>IF($B4024="","",COUNTA($B$13:$B4024))</f>
        <v>0</v>
      </c>
      <c r="B4024" s="28"/>
      <c r="C4024" s="28"/>
      <c r="D4024" s="29"/>
      <c r="E4024" s="29"/>
      <c r="F4024" s="29"/>
      <c r="G4024" s="28"/>
      <c r="H4024" s="28"/>
      <c r="I4024" s="30">
        <f>IF($H4024="","",IFERROR(VLOOKUP($H4024,AcctTbl,2,0),"کد ناشناخته"))</f>
        <v>0</v>
      </c>
      <c r="J4024" s="27">
        <f>IF($H4024="","",IFERROR(VLOOKUP($H4024,AcctTbl,3,0),""))</f>
        <v>0</v>
      </c>
      <c r="K4024" s="29"/>
      <c r="L4024" s="28"/>
      <c r="M4024" s="31"/>
      <c r="N4024" s="29"/>
      <c r="O4024" s="32">
        <f>IF($B4024="",0,IF($U4024="IN",N($M4024),0))</f>
        <v>0</v>
      </c>
      <c r="P4024" s="32">
        <f>IF($B4024="",0,IF(OR($U4024="OUT",$U4024="TRF"),N($M4024),0))</f>
        <v>0</v>
      </c>
      <c r="Q4024" s="32">
        <f>IF($B4024="",0,IF(OR($U4024="OUT",$U4024="TRF"),N($M4024),0))</f>
        <v>0</v>
      </c>
      <c r="R4024" s="32">
        <f>IF($B4024="",0,IF($U4024="IN",N($M4024),0))</f>
        <v>0</v>
      </c>
      <c r="S4024" s="33">
        <f>IF($B4024="","",IF($M4024="","⚠ مبلغ",IF($E4024="","⚠ بانک عامل",IF(AND($U4024="TRF",$F4024=""),"⚠ بانک مقصد",IF(AND($V4024&lt;&gt;"NONE",$V4024&lt;&gt;"",$Z4024=""),"⚠ طرف حساب","✓")))))</f>
        <v>0</v>
      </c>
      <c r="T4024" s="29"/>
      <c r="U4024" s="27">
        <f>IFERROR(VLOOKUP($D4024,BankOpTbl,2,0),"")</f>
        <v>0</v>
      </c>
      <c r="V4024" s="27">
        <f>IFERROR(VLOOKUP($D4024,BankOpTbl,3,0),"")</f>
        <v>0</v>
      </c>
      <c r="W4024" s="27">
        <f>IFERROR(VLOOKUP($D4024,BankOpTbl,4,0),"")</f>
        <v>0</v>
      </c>
      <c r="X4024" s="27">
        <f>IF($E4024="","",IFERROR(VLOOKUP($E4024,BankTbl,4,0),""))</f>
        <v>0</v>
      </c>
      <c r="Y4024" s="27">
        <f>IF($F4024="","",IFERROR(VLOOKUP($F4024,BankTbl,4,0),""))</f>
        <v>0</v>
      </c>
      <c r="Z4024" s="27">
        <f>IF($B4024="","",IF($V4024="PICK",LEFT($N4024,5),IF($V4024="FIXED",$W4024,IF($V4024="CODE",$H4024,""))))</f>
        <v>0</v>
      </c>
    </row>
    <row r="4025" spans="1:26" ht="21" customHeight="1">
      <c r="A4025" s="27">
        <f>IF($B4025="","",COUNTA($B$13:$B4025))</f>
        <v>0</v>
      </c>
      <c r="B4025" s="28"/>
      <c r="C4025" s="28"/>
      <c r="D4025" s="29"/>
      <c r="E4025" s="29"/>
      <c r="F4025" s="29"/>
      <c r="G4025" s="28"/>
      <c r="H4025" s="28"/>
      <c r="I4025" s="30">
        <f>IF($H4025="","",IFERROR(VLOOKUP($H4025,AcctTbl,2,0),"کد ناشناخته"))</f>
        <v>0</v>
      </c>
      <c r="J4025" s="27">
        <f>IF($H4025="","",IFERROR(VLOOKUP($H4025,AcctTbl,3,0),""))</f>
        <v>0</v>
      </c>
      <c r="K4025" s="29"/>
      <c r="L4025" s="28"/>
      <c r="M4025" s="31"/>
      <c r="N4025" s="29"/>
      <c r="O4025" s="32">
        <f>IF($B4025="",0,IF($U4025="IN",N($M4025),0))</f>
        <v>0</v>
      </c>
      <c r="P4025" s="32">
        <f>IF($B4025="",0,IF(OR($U4025="OUT",$U4025="TRF"),N($M4025),0))</f>
        <v>0</v>
      </c>
      <c r="Q4025" s="32">
        <f>IF($B4025="",0,IF(OR($U4025="OUT",$U4025="TRF"),N($M4025),0))</f>
        <v>0</v>
      </c>
      <c r="R4025" s="32">
        <f>IF($B4025="",0,IF($U4025="IN",N($M4025),0))</f>
        <v>0</v>
      </c>
      <c r="S4025" s="33">
        <f>IF($B4025="","",IF($M4025="","⚠ مبلغ",IF($E4025="","⚠ بانک عامل",IF(AND($U4025="TRF",$F4025=""),"⚠ بانک مقصد",IF(AND($V4025&lt;&gt;"NONE",$V4025&lt;&gt;"",$Z4025=""),"⚠ طرف حساب","✓")))))</f>
        <v>0</v>
      </c>
      <c r="T4025" s="29"/>
      <c r="U4025" s="27">
        <f>IFERROR(VLOOKUP($D4025,BankOpTbl,2,0),"")</f>
        <v>0</v>
      </c>
      <c r="V4025" s="27">
        <f>IFERROR(VLOOKUP($D4025,BankOpTbl,3,0),"")</f>
        <v>0</v>
      </c>
      <c r="W4025" s="27">
        <f>IFERROR(VLOOKUP($D4025,BankOpTbl,4,0),"")</f>
        <v>0</v>
      </c>
      <c r="X4025" s="27">
        <f>IF($E4025="","",IFERROR(VLOOKUP($E4025,BankTbl,4,0),""))</f>
        <v>0</v>
      </c>
      <c r="Y4025" s="27">
        <f>IF($F4025="","",IFERROR(VLOOKUP($F4025,BankTbl,4,0),""))</f>
        <v>0</v>
      </c>
      <c r="Z4025" s="27">
        <f>IF($B4025="","",IF($V4025="PICK",LEFT($N4025,5),IF($V4025="FIXED",$W4025,IF($V4025="CODE",$H4025,""))))</f>
        <v>0</v>
      </c>
    </row>
    <row r="4026" spans="1:26" ht="21" customHeight="1">
      <c r="A4026" s="27">
        <f>IF($B4026="","",COUNTA($B$13:$B4026))</f>
        <v>0</v>
      </c>
      <c r="B4026" s="28"/>
      <c r="C4026" s="28"/>
      <c r="D4026" s="29"/>
      <c r="E4026" s="29"/>
      <c r="F4026" s="29"/>
      <c r="G4026" s="28"/>
      <c r="H4026" s="28"/>
      <c r="I4026" s="30">
        <f>IF($H4026="","",IFERROR(VLOOKUP($H4026,AcctTbl,2,0),"کد ناشناخته"))</f>
        <v>0</v>
      </c>
      <c r="J4026" s="27">
        <f>IF($H4026="","",IFERROR(VLOOKUP($H4026,AcctTbl,3,0),""))</f>
        <v>0</v>
      </c>
      <c r="K4026" s="29"/>
      <c r="L4026" s="28"/>
      <c r="M4026" s="31"/>
      <c r="N4026" s="29"/>
      <c r="O4026" s="32">
        <f>IF($B4026="",0,IF($U4026="IN",N($M4026),0))</f>
        <v>0</v>
      </c>
      <c r="P4026" s="32">
        <f>IF($B4026="",0,IF(OR($U4026="OUT",$U4026="TRF"),N($M4026),0))</f>
        <v>0</v>
      </c>
      <c r="Q4026" s="32">
        <f>IF($B4026="",0,IF(OR($U4026="OUT",$U4026="TRF"),N($M4026),0))</f>
        <v>0</v>
      </c>
      <c r="R4026" s="32">
        <f>IF($B4026="",0,IF($U4026="IN",N($M4026),0))</f>
        <v>0</v>
      </c>
      <c r="S4026" s="33">
        <f>IF($B4026="","",IF($M4026="","⚠ مبلغ",IF($E4026="","⚠ بانک عامل",IF(AND($U4026="TRF",$F4026=""),"⚠ بانک مقصد",IF(AND($V4026&lt;&gt;"NONE",$V4026&lt;&gt;"",$Z4026=""),"⚠ طرف حساب","✓")))))</f>
        <v>0</v>
      </c>
      <c r="T4026" s="29"/>
      <c r="U4026" s="27">
        <f>IFERROR(VLOOKUP($D4026,BankOpTbl,2,0),"")</f>
        <v>0</v>
      </c>
      <c r="V4026" s="27">
        <f>IFERROR(VLOOKUP($D4026,BankOpTbl,3,0),"")</f>
        <v>0</v>
      </c>
      <c r="W4026" s="27">
        <f>IFERROR(VLOOKUP($D4026,BankOpTbl,4,0),"")</f>
        <v>0</v>
      </c>
      <c r="X4026" s="27">
        <f>IF($E4026="","",IFERROR(VLOOKUP($E4026,BankTbl,4,0),""))</f>
        <v>0</v>
      </c>
      <c r="Y4026" s="27">
        <f>IF($F4026="","",IFERROR(VLOOKUP($F4026,BankTbl,4,0),""))</f>
        <v>0</v>
      </c>
      <c r="Z4026" s="27">
        <f>IF($B4026="","",IF($V4026="PICK",LEFT($N4026,5),IF($V4026="FIXED",$W4026,IF($V4026="CODE",$H4026,""))))</f>
        <v>0</v>
      </c>
    </row>
    <row r="4027" spans="1:26" ht="21" customHeight="1">
      <c r="A4027" s="27">
        <f>IF($B4027="","",COUNTA($B$13:$B4027))</f>
        <v>0</v>
      </c>
      <c r="B4027" s="28"/>
      <c r="C4027" s="28"/>
      <c r="D4027" s="29"/>
      <c r="E4027" s="29"/>
      <c r="F4027" s="29"/>
      <c r="G4027" s="28"/>
      <c r="H4027" s="28"/>
      <c r="I4027" s="30">
        <f>IF($H4027="","",IFERROR(VLOOKUP($H4027,AcctTbl,2,0),"کد ناشناخته"))</f>
        <v>0</v>
      </c>
      <c r="J4027" s="27">
        <f>IF($H4027="","",IFERROR(VLOOKUP($H4027,AcctTbl,3,0),""))</f>
        <v>0</v>
      </c>
      <c r="K4027" s="29"/>
      <c r="L4027" s="28"/>
      <c r="M4027" s="31"/>
      <c r="N4027" s="29"/>
      <c r="O4027" s="32">
        <f>IF($B4027="",0,IF($U4027="IN",N($M4027),0))</f>
        <v>0</v>
      </c>
      <c r="P4027" s="32">
        <f>IF($B4027="",0,IF(OR($U4027="OUT",$U4027="TRF"),N($M4027),0))</f>
        <v>0</v>
      </c>
      <c r="Q4027" s="32">
        <f>IF($B4027="",0,IF(OR($U4027="OUT",$U4027="TRF"),N($M4027),0))</f>
        <v>0</v>
      </c>
      <c r="R4027" s="32">
        <f>IF($B4027="",0,IF($U4027="IN",N($M4027),0))</f>
        <v>0</v>
      </c>
      <c r="S4027" s="33">
        <f>IF($B4027="","",IF($M4027="","⚠ مبلغ",IF($E4027="","⚠ بانک عامل",IF(AND($U4027="TRF",$F4027=""),"⚠ بانک مقصد",IF(AND($V4027&lt;&gt;"NONE",$V4027&lt;&gt;"",$Z4027=""),"⚠ طرف حساب","✓")))))</f>
        <v>0</v>
      </c>
      <c r="T4027" s="29"/>
      <c r="U4027" s="27">
        <f>IFERROR(VLOOKUP($D4027,BankOpTbl,2,0),"")</f>
        <v>0</v>
      </c>
      <c r="V4027" s="27">
        <f>IFERROR(VLOOKUP($D4027,BankOpTbl,3,0),"")</f>
        <v>0</v>
      </c>
      <c r="W4027" s="27">
        <f>IFERROR(VLOOKUP($D4027,BankOpTbl,4,0),"")</f>
        <v>0</v>
      </c>
      <c r="X4027" s="27">
        <f>IF($E4027="","",IFERROR(VLOOKUP($E4027,BankTbl,4,0),""))</f>
        <v>0</v>
      </c>
      <c r="Y4027" s="27">
        <f>IF($F4027="","",IFERROR(VLOOKUP($F4027,BankTbl,4,0),""))</f>
        <v>0</v>
      </c>
      <c r="Z4027" s="27">
        <f>IF($B4027="","",IF($V4027="PICK",LEFT($N4027,5),IF($V4027="FIXED",$W4027,IF($V4027="CODE",$H4027,""))))</f>
        <v>0</v>
      </c>
    </row>
    <row r="4028" spans="1:26" ht="21" customHeight="1">
      <c r="A4028" s="27">
        <f>IF($B4028="","",COUNTA($B$13:$B4028))</f>
        <v>0</v>
      </c>
      <c r="B4028" s="28"/>
      <c r="C4028" s="28"/>
      <c r="D4028" s="29"/>
      <c r="E4028" s="29"/>
      <c r="F4028" s="29"/>
      <c r="G4028" s="28"/>
      <c r="H4028" s="28"/>
      <c r="I4028" s="30">
        <f>IF($H4028="","",IFERROR(VLOOKUP($H4028,AcctTbl,2,0),"کد ناشناخته"))</f>
        <v>0</v>
      </c>
      <c r="J4028" s="27">
        <f>IF($H4028="","",IFERROR(VLOOKUP($H4028,AcctTbl,3,0),""))</f>
        <v>0</v>
      </c>
      <c r="K4028" s="29"/>
      <c r="L4028" s="28"/>
      <c r="M4028" s="31"/>
      <c r="N4028" s="29"/>
      <c r="O4028" s="32">
        <f>IF($B4028="",0,IF($U4028="IN",N($M4028),0))</f>
        <v>0</v>
      </c>
      <c r="P4028" s="32">
        <f>IF($B4028="",0,IF(OR($U4028="OUT",$U4028="TRF"),N($M4028),0))</f>
        <v>0</v>
      </c>
      <c r="Q4028" s="32">
        <f>IF($B4028="",0,IF(OR($U4028="OUT",$U4028="TRF"),N($M4028),0))</f>
        <v>0</v>
      </c>
      <c r="R4028" s="32">
        <f>IF($B4028="",0,IF($U4028="IN",N($M4028),0))</f>
        <v>0</v>
      </c>
      <c r="S4028" s="33">
        <f>IF($B4028="","",IF($M4028="","⚠ مبلغ",IF($E4028="","⚠ بانک عامل",IF(AND($U4028="TRF",$F4028=""),"⚠ بانک مقصد",IF(AND($V4028&lt;&gt;"NONE",$V4028&lt;&gt;"",$Z4028=""),"⚠ طرف حساب","✓")))))</f>
        <v>0</v>
      </c>
      <c r="T4028" s="29"/>
      <c r="U4028" s="27">
        <f>IFERROR(VLOOKUP($D4028,BankOpTbl,2,0),"")</f>
        <v>0</v>
      </c>
      <c r="V4028" s="27">
        <f>IFERROR(VLOOKUP($D4028,BankOpTbl,3,0),"")</f>
        <v>0</v>
      </c>
      <c r="W4028" s="27">
        <f>IFERROR(VLOOKUP($D4028,BankOpTbl,4,0),"")</f>
        <v>0</v>
      </c>
      <c r="X4028" s="27">
        <f>IF($E4028="","",IFERROR(VLOOKUP($E4028,BankTbl,4,0),""))</f>
        <v>0</v>
      </c>
      <c r="Y4028" s="27">
        <f>IF($F4028="","",IFERROR(VLOOKUP($F4028,BankTbl,4,0),""))</f>
        <v>0</v>
      </c>
      <c r="Z4028" s="27">
        <f>IF($B4028="","",IF($V4028="PICK",LEFT($N4028,5),IF($V4028="FIXED",$W4028,IF($V4028="CODE",$H4028,""))))</f>
        <v>0</v>
      </c>
    </row>
    <row r="4029" spans="1:26" ht="21" customHeight="1">
      <c r="A4029" s="27">
        <f>IF($B4029="","",COUNTA($B$13:$B4029))</f>
        <v>0</v>
      </c>
      <c r="B4029" s="28"/>
      <c r="C4029" s="28"/>
      <c r="D4029" s="29"/>
      <c r="E4029" s="29"/>
      <c r="F4029" s="29"/>
      <c r="G4029" s="28"/>
      <c r="H4029" s="28"/>
      <c r="I4029" s="30">
        <f>IF($H4029="","",IFERROR(VLOOKUP($H4029,AcctTbl,2,0),"کد ناشناخته"))</f>
        <v>0</v>
      </c>
      <c r="J4029" s="27">
        <f>IF($H4029="","",IFERROR(VLOOKUP($H4029,AcctTbl,3,0),""))</f>
        <v>0</v>
      </c>
      <c r="K4029" s="29"/>
      <c r="L4029" s="28"/>
      <c r="M4029" s="31"/>
      <c r="N4029" s="29"/>
      <c r="O4029" s="32">
        <f>IF($B4029="",0,IF($U4029="IN",N($M4029),0))</f>
        <v>0</v>
      </c>
      <c r="P4029" s="32">
        <f>IF($B4029="",0,IF(OR($U4029="OUT",$U4029="TRF"),N($M4029),0))</f>
        <v>0</v>
      </c>
      <c r="Q4029" s="32">
        <f>IF($B4029="",0,IF(OR($U4029="OUT",$U4029="TRF"),N($M4029),0))</f>
        <v>0</v>
      </c>
      <c r="R4029" s="32">
        <f>IF($B4029="",0,IF($U4029="IN",N($M4029),0))</f>
        <v>0</v>
      </c>
      <c r="S4029" s="33">
        <f>IF($B4029="","",IF($M4029="","⚠ مبلغ",IF($E4029="","⚠ بانک عامل",IF(AND($U4029="TRF",$F4029=""),"⚠ بانک مقصد",IF(AND($V4029&lt;&gt;"NONE",$V4029&lt;&gt;"",$Z4029=""),"⚠ طرف حساب","✓")))))</f>
        <v>0</v>
      </c>
      <c r="T4029" s="29"/>
      <c r="U4029" s="27">
        <f>IFERROR(VLOOKUP($D4029,BankOpTbl,2,0),"")</f>
        <v>0</v>
      </c>
      <c r="V4029" s="27">
        <f>IFERROR(VLOOKUP($D4029,BankOpTbl,3,0),"")</f>
        <v>0</v>
      </c>
      <c r="W4029" s="27">
        <f>IFERROR(VLOOKUP($D4029,BankOpTbl,4,0),"")</f>
        <v>0</v>
      </c>
      <c r="X4029" s="27">
        <f>IF($E4029="","",IFERROR(VLOOKUP($E4029,BankTbl,4,0),""))</f>
        <v>0</v>
      </c>
      <c r="Y4029" s="27">
        <f>IF($F4029="","",IFERROR(VLOOKUP($F4029,BankTbl,4,0),""))</f>
        <v>0</v>
      </c>
      <c r="Z4029" s="27">
        <f>IF($B4029="","",IF($V4029="PICK",LEFT($N4029,5),IF($V4029="FIXED",$W4029,IF($V4029="CODE",$H4029,""))))</f>
        <v>0</v>
      </c>
    </row>
    <row r="4030" spans="1:26" ht="21" customHeight="1">
      <c r="A4030" s="27">
        <f>IF($B4030="","",COUNTA($B$13:$B4030))</f>
        <v>0</v>
      </c>
      <c r="B4030" s="28"/>
      <c r="C4030" s="28"/>
      <c r="D4030" s="29"/>
      <c r="E4030" s="29"/>
      <c r="F4030" s="29"/>
      <c r="G4030" s="28"/>
      <c r="H4030" s="28"/>
      <c r="I4030" s="30">
        <f>IF($H4030="","",IFERROR(VLOOKUP($H4030,AcctTbl,2,0),"کد ناشناخته"))</f>
        <v>0</v>
      </c>
      <c r="J4030" s="27">
        <f>IF($H4030="","",IFERROR(VLOOKUP($H4030,AcctTbl,3,0),""))</f>
        <v>0</v>
      </c>
      <c r="K4030" s="29"/>
      <c r="L4030" s="28"/>
      <c r="M4030" s="31"/>
      <c r="N4030" s="29"/>
      <c r="O4030" s="32">
        <f>IF($B4030="",0,IF($U4030="IN",N($M4030),0))</f>
        <v>0</v>
      </c>
      <c r="P4030" s="32">
        <f>IF($B4030="",0,IF(OR($U4030="OUT",$U4030="TRF"),N($M4030),0))</f>
        <v>0</v>
      </c>
      <c r="Q4030" s="32">
        <f>IF($B4030="",0,IF(OR($U4030="OUT",$U4030="TRF"),N($M4030),0))</f>
        <v>0</v>
      </c>
      <c r="R4030" s="32">
        <f>IF($B4030="",0,IF($U4030="IN",N($M4030),0))</f>
        <v>0</v>
      </c>
      <c r="S4030" s="33">
        <f>IF($B4030="","",IF($M4030="","⚠ مبلغ",IF($E4030="","⚠ بانک عامل",IF(AND($U4030="TRF",$F4030=""),"⚠ بانک مقصد",IF(AND($V4030&lt;&gt;"NONE",$V4030&lt;&gt;"",$Z4030=""),"⚠ طرف حساب","✓")))))</f>
        <v>0</v>
      </c>
      <c r="T4030" s="29"/>
      <c r="U4030" s="27">
        <f>IFERROR(VLOOKUP($D4030,BankOpTbl,2,0),"")</f>
        <v>0</v>
      </c>
      <c r="V4030" s="27">
        <f>IFERROR(VLOOKUP($D4030,BankOpTbl,3,0),"")</f>
        <v>0</v>
      </c>
      <c r="W4030" s="27">
        <f>IFERROR(VLOOKUP($D4030,BankOpTbl,4,0),"")</f>
        <v>0</v>
      </c>
      <c r="X4030" s="27">
        <f>IF($E4030="","",IFERROR(VLOOKUP($E4030,BankTbl,4,0),""))</f>
        <v>0</v>
      </c>
      <c r="Y4030" s="27">
        <f>IF($F4030="","",IFERROR(VLOOKUP($F4030,BankTbl,4,0),""))</f>
        <v>0</v>
      </c>
      <c r="Z4030" s="27">
        <f>IF($B4030="","",IF($V4030="PICK",LEFT($N4030,5),IF($V4030="FIXED",$W4030,IF($V4030="CODE",$H4030,""))))</f>
        <v>0</v>
      </c>
    </row>
    <row r="4031" spans="1:26" ht="21" customHeight="1">
      <c r="A4031" s="27">
        <f>IF($B4031="","",COUNTA($B$13:$B4031))</f>
        <v>0</v>
      </c>
      <c r="B4031" s="28"/>
      <c r="C4031" s="28"/>
      <c r="D4031" s="29"/>
      <c r="E4031" s="29"/>
      <c r="F4031" s="29"/>
      <c r="G4031" s="28"/>
      <c r="H4031" s="28"/>
      <c r="I4031" s="30">
        <f>IF($H4031="","",IFERROR(VLOOKUP($H4031,AcctTbl,2,0),"کد ناشناخته"))</f>
        <v>0</v>
      </c>
      <c r="J4031" s="27">
        <f>IF($H4031="","",IFERROR(VLOOKUP($H4031,AcctTbl,3,0),""))</f>
        <v>0</v>
      </c>
      <c r="K4031" s="29"/>
      <c r="L4031" s="28"/>
      <c r="M4031" s="31"/>
      <c r="N4031" s="29"/>
      <c r="O4031" s="32">
        <f>IF($B4031="",0,IF($U4031="IN",N($M4031),0))</f>
        <v>0</v>
      </c>
      <c r="P4031" s="32">
        <f>IF($B4031="",0,IF(OR($U4031="OUT",$U4031="TRF"),N($M4031),0))</f>
        <v>0</v>
      </c>
      <c r="Q4031" s="32">
        <f>IF($B4031="",0,IF(OR($U4031="OUT",$U4031="TRF"),N($M4031),0))</f>
        <v>0</v>
      </c>
      <c r="R4031" s="32">
        <f>IF($B4031="",0,IF($U4031="IN",N($M4031),0))</f>
        <v>0</v>
      </c>
      <c r="S4031" s="33">
        <f>IF($B4031="","",IF($M4031="","⚠ مبلغ",IF($E4031="","⚠ بانک عامل",IF(AND($U4031="TRF",$F4031=""),"⚠ بانک مقصد",IF(AND($V4031&lt;&gt;"NONE",$V4031&lt;&gt;"",$Z4031=""),"⚠ طرف حساب","✓")))))</f>
        <v>0</v>
      </c>
      <c r="T4031" s="29"/>
      <c r="U4031" s="27">
        <f>IFERROR(VLOOKUP($D4031,BankOpTbl,2,0),"")</f>
        <v>0</v>
      </c>
      <c r="V4031" s="27">
        <f>IFERROR(VLOOKUP($D4031,BankOpTbl,3,0),"")</f>
        <v>0</v>
      </c>
      <c r="W4031" s="27">
        <f>IFERROR(VLOOKUP($D4031,BankOpTbl,4,0),"")</f>
        <v>0</v>
      </c>
      <c r="X4031" s="27">
        <f>IF($E4031="","",IFERROR(VLOOKUP($E4031,BankTbl,4,0),""))</f>
        <v>0</v>
      </c>
      <c r="Y4031" s="27">
        <f>IF($F4031="","",IFERROR(VLOOKUP($F4031,BankTbl,4,0),""))</f>
        <v>0</v>
      </c>
      <c r="Z4031" s="27">
        <f>IF($B4031="","",IF($V4031="PICK",LEFT($N4031,5),IF($V4031="FIXED",$W4031,IF($V4031="CODE",$H4031,""))))</f>
        <v>0</v>
      </c>
    </row>
    <row r="4032" spans="1:26" ht="21" customHeight="1">
      <c r="A4032" s="27">
        <f>IF($B4032="","",COUNTA($B$13:$B4032))</f>
        <v>0</v>
      </c>
      <c r="B4032" s="28"/>
      <c r="C4032" s="28"/>
      <c r="D4032" s="29"/>
      <c r="E4032" s="29"/>
      <c r="F4032" s="29"/>
      <c r="G4032" s="28"/>
      <c r="H4032" s="28"/>
      <c r="I4032" s="30">
        <f>IF($H4032="","",IFERROR(VLOOKUP($H4032,AcctTbl,2,0),"کد ناشناخته"))</f>
        <v>0</v>
      </c>
      <c r="J4032" s="27">
        <f>IF($H4032="","",IFERROR(VLOOKUP($H4032,AcctTbl,3,0),""))</f>
        <v>0</v>
      </c>
      <c r="K4032" s="29"/>
      <c r="L4032" s="28"/>
      <c r="M4032" s="31"/>
      <c r="N4032" s="29"/>
      <c r="O4032" s="32">
        <f>IF($B4032="",0,IF($U4032="IN",N($M4032),0))</f>
        <v>0</v>
      </c>
      <c r="P4032" s="32">
        <f>IF($B4032="",0,IF(OR($U4032="OUT",$U4032="TRF"),N($M4032),0))</f>
        <v>0</v>
      </c>
      <c r="Q4032" s="32">
        <f>IF($B4032="",0,IF(OR($U4032="OUT",$U4032="TRF"),N($M4032),0))</f>
        <v>0</v>
      </c>
      <c r="R4032" s="32">
        <f>IF($B4032="",0,IF($U4032="IN",N($M4032),0))</f>
        <v>0</v>
      </c>
      <c r="S4032" s="33">
        <f>IF($B4032="","",IF($M4032="","⚠ مبلغ",IF($E4032="","⚠ بانک عامل",IF(AND($U4032="TRF",$F4032=""),"⚠ بانک مقصد",IF(AND($V4032&lt;&gt;"NONE",$V4032&lt;&gt;"",$Z4032=""),"⚠ طرف حساب","✓")))))</f>
        <v>0</v>
      </c>
      <c r="T4032" s="29"/>
      <c r="U4032" s="27">
        <f>IFERROR(VLOOKUP($D4032,BankOpTbl,2,0),"")</f>
        <v>0</v>
      </c>
      <c r="V4032" s="27">
        <f>IFERROR(VLOOKUP($D4032,BankOpTbl,3,0),"")</f>
        <v>0</v>
      </c>
      <c r="W4032" s="27">
        <f>IFERROR(VLOOKUP($D4032,BankOpTbl,4,0),"")</f>
        <v>0</v>
      </c>
      <c r="X4032" s="27">
        <f>IF($E4032="","",IFERROR(VLOOKUP($E4032,BankTbl,4,0),""))</f>
        <v>0</v>
      </c>
      <c r="Y4032" s="27">
        <f>IF($F4032="","",IFERROR(VLOOKUP($F4032,BankTbl,4,0),""))</f>
        <v>0</v>
      </c>
      <c r="Z4032" s="27">
        <f>IF($B4032="","",IF($V4032="PICK",LEFT($N4032,5),IF($V4032="FIXED",$W4032,IF($V4032="CODE",$H4032,""))))</f>
        <v>0</v>
      </c>
    </row>
    <row r="4033" spans="1:26" ht="21" customHeight="1">
      <c r="A4033" s="27">
        <f>IF($B4033="","",COUNTA($B$13:$B4033))</f>
        <v>0</v>
      </c>
      <c r="B4033" s="28"/>
      <c r="C4033" s="28"/>
      <c r="D4033" s="29"/>
      <c r="E4033" s="29"/>
      <c r="F4033" s="29"/>
      <c r="G4033" s="28"/>
      <c r="H4033" s="28"/>
      <c r="I4033" s="30">
        <f>IF($H4033="","",IFERROR(VLOOKUP($H4033,AcctTbl,2,0),"کد ناشناخته"))</f>
        <v>0</v>
      </c>
      <c r="J4033" s="27">
        <f>IF($H4033="","",IFERROR(VLOOKUP($H4033,AcctTbl,3,0),""))</f>
        <v>0</v>
      </c>
      <c r="K4033" s="29"/>
      <c r="L4033" s="28"/>
      <c r="M4033" s="31"/>
      <c r="N4033" s="29"/>
      <c r="O4033" s="32">
        <f>IF($B4033="",0,IF($U4033="IN",N($M4033),0))</f>
        <v>0</v>
      </c>
      <c r="P4033" s="32">
        <f>IF($B4033="",0,IF(OR($U4033="OUT",$U4033="TRF"),N($M4033),0))</f>
        <v>0</v>
      </c>
      <c r="Q4033" s="32">
        <f>IF($B4033="",0,IF(OR($U4033="OUT",$U4033="TRF"),N($M4033),0))</f>
        <v>0</v>
      </c>
      <c r="R4033" s="32">
        <f>IF($B4033="",0,IF($U4033="IN",N($M4033),0))</f>
        <v>0</v>
      </c>
      <c r="S4033" s="33">
        <f>IF($B4033="","",IF($M4033="","⚠ مبلغ",IF($E4033="","⚠ بانک عامل",IF(AND($U4033="TRF",$F4033=""),"⚠ بانک مقصد",IF(AND($V4033&lt;&gt;"NONE",$V4033&lt;&gt;"",$Z4033=""),"⚠ طرف حساب","✓")))))</f>
        <v>0</v>
      </c>
      <c r="T4033" s="29"/>
      <c r="U4033" s="27">
        <f>IFERROR(VLOOKUP($D4033,BankOpTbl,2,0),"")</f>
        <v>0</v>
      </c>
      <c r="V4033" s="27">
        <f>IFERROR(VLOOKUP($D4033,BankOpTbl,3,0),"")</f>
        <v>0</v>
      </c>
      <c r="W4033" s="27">
        <f>IFERROR(VLOOKUP($D4033,BankOpTbl,4,0),"")</f>
        <v>0</v>
      </c>
      <c r="X4033" s="27">
        <f>IF($E4033="","",IFERROR(VLOOKUP($E4033,BankTbl,4,0),""))</f>
        <v>0</v>
      </c>
      <c r="Y4033" s="27">
        <f>IF($F4033="","",IFERROR(VLOOKUP($F4033,BankTbl,4,0),""))</f>
        <v>0</v>
      </c>
      <c r="Z4033" s="27">
        <f>IF($B4033="","",IF($V4033="PICK",LEFT($N4033,5),IF($V4033="FIXED",$W4033,IF($V4033="CODE",$H4033,""))))</f>
        <v>0</v>
      </c>
    </row>
    <row r="4034" spans="1:26" ht="21" customHeight="1">
      <c r="A4034" s="27">
        <f>IF($B4034="","",COUNTA($B$13:$B4034))</f>
        <v>0</v>
      </c>
      <c r="B4034" s="28"/>
      <c r="C4034" s="28"/>
      <c r="D4034" s="29"/>
      <c r="E4034" s="29"/>
      <c r="F4034" s="29"/>
      <c r="G4034" s="28"/>
      <c r="H4034" s="28"/>
      <c r="I4034" s="30">
        <f>IF($H4034="","",IFERROR(VLOOKUP($H4034,AcctTbl,2,0),"کد ناشناخته"))</f>
        <v>0</v>
      </c>
      <c r="J4034" s="27">
        <f>IF($H4034="","",IFERROR(VLOOKUP($H4034,AcctTbl,3,0),""))</f>
        <v>0</v>
      </c>
      <c r="K4034" s="29"/>
      <c r="L4034" s="28"/>
      <c r="M4034" s="31"/>
      <c r="N4034" s="29"/>
      <c r="O4034" s="32">
        <f>IF($B4034="",0,IF($U4034="IN",N($M4034),0))</f>
        <v>0</v>
      </c>
      <c r="P4034" s="32">
        <f>IF($B4034="",0,IF(OR($U4034="OUT",$U4034="TRF"),N($M4034),0))</f>
        <v>0</v>
      </c>
      <c r="Q4034" s="32">
        <f>IF($B4034="",0,IF(OR($U4034="OUT",$U4034="TRF"),N($M4034),0))</f>
        <v>0</v>
      </c>
      <c r="R4034" s="32">
        <f>IF($B4034="",0,IF($U4034="IN",N($M4034),0))</f>
        <v>0</v>
      </c>
      <c r="S4034" s="33">
        <f>IF($B4034="","",IF($M4034="","⚠ مبلغ",IF($E4034="","⚠ بانک عامل",IF(AND($U4034="TRF",$F4034=""),"⚠ بانک مقصد",IF(AND($V4034&lt;&gt;"NONE",$V4034&lt;&gt;"",$Z4034=""),"⚠ طرف حساب","✓")))))</f>
        <v>0</v>
      </c>
      <c r="T4034" s="29"/>
      <c r="U4034" s="27">
        <f>IFERROR(VLOOKUP($D4034,BankOpTbl,2,0),"")</f>
        <v>0</v>
      </c>
      <c r="V4034" s="27">
        <f>IFERROR(VLOOKUP($D4034,BankOpTbl,3,0),"")</f>
        <v>0</v>
      </c>
      <c r="W4034" s="27">
        <f>IFERROR(VLOOKUP($D4034,BankOpTbl,4,0),"")</f>
        <v>0</v>
      </c>
      <c r="X4034" s="27">
        <f>IF($E4034="","",IFERROR(VLOOKUP($E4034,BankTbl,4,0),""))</f>
        <v>0</v>
      </c>
      <c r="Y4034" s="27">
        <f>IF($F4034="","",IFERROR(VLOOKUP($F4034,BankTbl,4,0),""))</f>
        <v>0</v>
      </c>
      <c r="Z4034" s="27">
        <f>IF($B4034="","",IF($V4034="PICK",LEFT($N4034,5),IF($V4034="FIXED",$W4034,IF($V4034="CODE",$H4034,""))))</f>
        <v>0</v>
      </c>
    </row>
    <row r="4035" spans="1:26" ht="21" customHeight="1">
      <c r="A4035" s="27">
        <f>IF($B4035="","",COUNTA($B$13:$B4035))</f>
        <v>0</v>
      </c>
      <c r="B4035" s="28"/>
      <c r="C4035" s="28"/>
      <c r="D4035" s="29"/>
      <c r="E4035" s="29"/>
      <c r="F4035" s="29"/>
      <c r="G4035" s="28"/>
      <c r="H4035" s="28"/>
      <c r="I4035" s="30">
        <f>IF($H4035="","",IFERROR(VLOOKUP($H4035,AcctTbl,2,0),"کد ناشناخته"))</f>
        <v>0</v>
      </c>
      <c r="J4035" s="27">
        <f>IF($H4035="","",IFERROR(VLOOKUP($H4035,AcctTbl,3,0),""))</f>
        <v>0</v>
      </c>
      <c r="K4035" s="29"/>
      <c r="L4035" s="28"/>
      <c r="M4035" s="31"/>
      <c r="N4035" s="29"/>
      <c r="O4035" s="32">
        <f>IF($B4035="",0,IF($U4035="IN",N($M4035),0))</f>
        <v>0</v>
      </c>
      <c r="P4035" s="32">
        <f>IF($B4035="",0,IF(OR($U4035="OUT",$U4035="TRF"),N($M4035),0))</f>
        <v>0</v>
      </c>
      <c r="Q4035" s="32">
        <f>IF($B4035="",0,IF(OR($U4035="OUT",$U4035="TRF"),N($M4035),0))</f>
        <v>0</v>
      </c>
      <c r="R4035" s="32">
        <f>IF($B4035="",0,IF($U4035="IN",N($M4035),0))</f>
        <v>0</v>
      </c>
      <c r="S4035" s="33">
        <f>IF($B4035="","",IF($M4035="","⚠ مبلغ",IF($E4035="","⚠ بانک عامل",IF(AND($U4035="TRF",$F4035=""),"⚠ بانک مقصد",IF(AND($V4035&lt;&gt;"NONE",$V4035&lt;&gt;"",$Z4035=""),"⚠ طرف حساب","✓")))))</f>
        <v>0</v>
      </c>
      <c r="T4035" s="29"/>
      <c r="U4035" s="27">
        <f>IFERROR(VLOOKUP($D4035,BankOpTbl,2,0),"")</f>
        <v>0</v>
      </c>
      <c r="V4035" s="27">
        <f>IFERROR(VLOOKUP($D4035,BankOpTbl,3,0),"")</f>
        <v>0</v>
      </c>
      <c r="W4035" s="27">
        <f>IFERROR(VLOOKUP($D4035,BankOpTbl,4,0),"")</f>
        <v>0</v>
      </c>
      <c r="X4035" s="27">
        <f>IF($E4035="","",IFERROR(VLOOKUP($E4035,BankTbl,4,0),""))</f>
        <v>0</v>
      </c>
      <c r="Y4035" s="27">
        <f>IF($F4035="","",IFERROR(VLOOKUP($F4035,BankTbl,4,0),""))</f>
        <v>0</v>
      </c>
      <c r="Z4035" s="27">
        <f>IF($B4035="","",IF($V4035="PICK",LEFT($N4035,5),IF($V4035="FIXED",$W4035,IF($V4035="CODE",$H4035,""))))</f>
        <v>0</v>
      </c>
    </row>
    <row r="4036" spans="1:26" ht="21" customHeight="1">
      <c r="A4036" s="27">
        <f>IF($B4036="","",COUNTA($B$13:$B4036))</f>
        <v>0</v>
      </c>
      <c r="B4036" s="28"/>
      <c r="C4036" s="28"/>
      <c r="D4036" s="29"/>
      <c r="E4036" s="29"/>
      <c r="F4036" s="29"/>
      <c r="G4036" s="28"/>
      <c r="H4036" s="28"/>
      <c r="I4036" s="30">
        <f>IF($H4036="","",IFERROR(VLOOKUP($H4036,AcctTbl,2,0),"کد ناشناخته"))</f>
        <v>0</v>
      </c>
      <c r="J4036" s="27">
        <f>IF($H4036="","",IFERROR(VLOOKUP($H4036,AcctTbl,3,0),""))</f>
        <v>0</v>
      </c>
      <c r="K4036" s="29"/>
      <c r="L4036" s="28"/>
      <c r="M4036" s="31"/>
      <c r="N4036" s="29"/>
      <c r="O4036" s="32">
        <f>IF($B4036="",0,IF($U4036="IN",N($M4036),0))</f>
        <v>0</v>
      </c>
      <c r="P4036" s="32">
        <f>IF($B4036="",0,IF(OR($U4036="OUT",$U4036="TRF"),N($M4036),0))</f>
        <v>0</v>
      </c>
      <c r="Q4036" s="32">
        <f>IF($B4036="",0,IF(OR($U4036="OUT",$U4036="TRF"),N($M4036),0))</f>
        <v>0</v>
      </c>
      <c r="R4036" s="32">
        <f>IF($B4036="",0,IF($U4036="IN",N($M4036),0))</f>
        <v>0</v>
      </c>
      <c r="S4036" s="33">
        <f>IF($B4036="","",IF($M4036="","⚠ مبلغ",IF($E4036="","⚠ بانک عامل",IF(AND($U4036="TRF",$F4036=""),"⚠ بانک مقصد",IF(AND($V4036&lt;&gt;"NONE",$V4036&lt;&gt;"",$Z4036=""),"⚠ طرف حساب","✓")))))</f>
        <v>0</v>
      </c>
      <c r="T4036" s="29"/>
      <c r="U4036" s="27">
        <f>IFERROR(VLOOKUP($D4036,BankOpTbl,2,0),"")</f>
        <v>0</v>
      </c>
      <c r="V4036" s="27">
        <f>IFERROR(VLOOKUP($D4036,BankOpTbl,3,0),"")</f>
        <v>0</v>
      </c>
      <c r="W4036" s="27">
        <f>IFERROR(VLOOKUP($D4036,BankOpTbl,4,0),"")</f>
        <v>0</v>
      </c>
      <c r="X4036" s="27">
        <f>IF($E4036="","",IFERROR(VLOOKUP($E4036,BankTbl,4,0),""))</f>
        <v>0</v>
      </c>
      <c r="Y4036" s="27">
        <f>IF($F4036="","",IFERROR(VLOOKUP($F4036,BankTbl,4,0),""))</f>
        <v>0</v>
      </c>
      <c r="Z4036" s="27">
        <f>IF($B4036="","",IF($V4036="PICK",LEFT($N4036,5),IF($V4036="FIXED",$W4036,IF($V4036="CODE",$H4036,""))))</f>
        <v>0</v>
      </c>
    </row>
    <row r="4037" spans="1:26" ht="21" customHeight="1">
      <c r="A4037" s="27">
        <f>IF($B4037="","",COUNTA($B$13:$B4037))</f>
        <v>0</v>
      </c>
      <c r="B4037" s="28"/>
      <c r="C4037" s="28"/>
      <c r="D4037" s="29"/>
      <c r="E4037" s="29"/>
      <c r="F4037" s="29"/>
      <c r="G4037" s="28"/>
      <c r="H4037" s="28"/>
      <c r="I4037" s="30">
        <f>IF($H4037="","",IFERROR(VLOOKUP($H4037,AcctTbl,2,0),"کد ناشناخته"))</f>
        <v>0</v>
      </c>
      <c r="J4037" s="27">
        <f>IF($H4037="","",IFERROR(VLOOKUP($H4037,AcctTbl,3,0),""))</f>
        <v>0</v>
      </c>
      <c r="K4037" s="29"/>
      <c r="L4037" s="28"/>
      <c r="M4037" s="31"/>
      <c r="N4037" s="29"/>
      <c r="O4037" s="32">
        <f>IF($B4037="",0,IF($U4037="IN",N($M4037),0))</f>
        <v>0</v>
      </c>
      <c r="P4037" s="32">
        <f>IF($B4037="",0,IF(OR($U4037="OUT",$U4037="TRF"),N($M4037),0))</f>
        <v>0</v>
      </c>
      <c r="Q4037" s="32">
        <f>IF($B4037="",0,IF(OR($U4037="OUT",$U4037="TRF"),N($M4037),0))</f>
        <v>0</v>
      </c>
      <c r="R4037" s="32">
        <f>IF($B4037="",0,IF($U4037="IN",N($M4037),0))</f>
        <v>0</v>
      </c>
      <c r="S4037" s="33">
        <f>IF($B4037="","",IF($M4037="","⚠ مبلغ",IF($E4037="","⚠ بانک عامل",IF(AND($U4037="TRF",$F4037=""),"⚠ بانک مقصد",IF(AND($V4037&lt;&gt;"NONE",$V4037&lt;&gt;"",$Z4037=""),"⚠ طرف حساب","✓")))))</f>
        <v>0</v>
      </c>
      <c r="T4037" s="29"/>
      <c r="U4037" s="27">
        <f>IFERROR(VLOOKUP($D4037,BankOpTbl,2,0),"")</f>
        <v>0</v>
      </c>
      <c r="V4037" s="27">
        <f>IFERROR(VLOOKUP($D4037,BankOpTbl,3,0),"")</f>
        <v>0</v>
      </c>
      <c r="W4037" s="27">
        <f>IFERROR(VLOOKUP($D4037,BankOpTbl,4,0),"")</f>
        <v>0</v>
      </c>
      <c r="X4037" s="27">
        <f>IF($E4037="","",IFERROR(VLOOKUP($E4037,BankTbl,4,0),""))</f>
        <v>0</v>
      </c>
      <c r="Y4037" s="27">
        <f>IF($F4037="","",IFERROR(VLOOKUP($F4037,BankTbl,4,0),""))</f>
        <v>0</v>
      </c>
      <c r="Z4037" s="27">
        <f>IF($B4037="","",IF($V4037="PICK",LEFT($N4037,5),IF($V4037="FIXED",$W4037,IF($V4037="CODE",$H4037,""))))</f>
        <v>0</v>
      </c>
    </row>
    <row r="4038" spans="1:26" ht="21" customHeight="1">
      <c r="A4038" s="27">
        <f>IF($B4038="","",COUNTA($B$13:$B4038))</f>
        <v>0</v>
      </c>
      <c r="B4038" s="28"/>
      <c r="C4038" s="28"/>
      <c r="D4038" s="29"/>
      <c r="E4038" s="29"/>
      <c r="F4038" s="29"/>
      <c r="G4038" s="28"/>
      <c r="H4038" s="28"/>
      <c r="I4038" s="30">
        <f>IF($H4038="","",IFERROR(VLOOKUP($H4038,AcctTbl,2,0),"کد ناشناخته"))</f>
        <v>0</v>
      </c>
      <c r="J4038" s="27">
        <f>IF($H4038="","",IFERROR(VLOOKUP($H4038,AcctTbl,3,0),""))</f>
        <v>0</v>
      </c>
      <c r="K4038" s="29"/>
      <c r="L4038" s="28"/>
      <c r="M4038" s="31"/>
      <c r="N4038" s="29"/>
      <c r="O4038" s="32">
        <f>IF($B4038="",0,IF($U4038="IN",N($M4038),0))</f>
        <v>0</v>
      </c>
      <c r="P4038" s="32">
        <f>IF($B4038="",0,IF(OR($U4038="OUT",$U4038="TRF"),N($M4038),0))</f>
        <v>0</v>
      </c>
      <c r="Q4038" s="32">
        <f>IF($B4038="",0,IF(OR($U4038="OUT",$U4038="TRF"),N($M4038),0))</f>
        <v>0</v>
      </c>
      <c r="R4038" s="32">
        <f>IF($B4038="",0,IF($U4038="IN",N($M4038),0))</f>
        <v>0</v>
      </c>
      <c r="S4038" s="33">
        <f>IF($B4038="","",IF($M4038="","⚠ مبلغ",IF($E4038="","⚠ بانک عامل",IF(AND($U4038="TRF",$F4038=""),"⚠ بانک مقصد",IF(AND($V4038&lt;&gt;"NONE",$V4038&lt;&gt;"",$Z4038=""),"⚠ طرف حساب","✓")))))</f>
        <v>0</v>
      </c>
      <c r="T4038" s="29"/>
      <c r="U4038" s="27">
        <f>IFERROR(VLOOKUP($D4038,BankOpTbl,2,0),"")</f>
        <v>0</v>
      </c>
      <c r="V4038" s="27">
        <f>IFERROR(VLOOKUP($D4038,BankOpTbl,3,0),"")</f>
        <v>0</v>
      </c>
      <c r="W4038" s="27">
        <f>IFERROR(VLOOKUP($D4038,BankOpTbl,4,0),"")</f>
        <v>0</v>
      </c>
      <c r="X4038" s="27">
        <f>IF($E4038="","",IFERROR(VLOOKUP($E4038,BankTbl,4,0),""))</f>
        <v>0</v>
      </c>
      <c r="Y4038" s="27">
        <f>IF($F4038="","",IFERROR(VLOOKUP($F4038,BankTbl,4,0),""))</f>
        <v>0</v>
      </c>
      <c r="Z4038" s="27">
        <f>IF($B4038="","",IF($V4038="PICK",LEFT($N4038,5),IF($V4038="FIXED",$W4038,IF($V4038="CODE",$H4038,""))))</f>
        <v>0</v>
      </c>
    </row>
    <row r="4039" spans="1:26" ht="21" customHeight="1">
      <c r="A4039" s="27">
        <f>IF($B4039="","",COUNTA($B$13:$B4039))</f>
        <v>0</v>
      </c>
      <c r="B4039" s="28"/>
      <c r="C4039" s="28"/>
      <c r="D4039" s="29"/>
      <c r="E4039" s="29"/>
      <c r="F4039" s="29"/>
      <c r="G4039" s="28"/>
      <c r="H4039" s="28"/>
      <c r="I4039" s="30">
        <f>IF($H4039="","",IFERROR(VLOOKUP($H4039,AcctTbl,2,0),"کد ناشناخته"))</f>
        <v>0</v>
      </c>
      <c r="J4039" s="27">
        <f>IF($H4039="","",IFERROR(VLOOKUP($H4039,AcctTbl,3,0),""))</f>
        <v>0</v>
      </c>
      <c r="K4039" s="29"/>
      <c r="L4039" s="28"/>
      <c r="M4039" s="31"/>
      <c r="N4039" s="29"/>
      <c r="O4039" s="32">
        <f>IF($B4039="",0,IF($U4039="IN",N($M4039),0))</f>
        <v>0</v>
      </c>
      <c r="P4039" s="32">
        <f>IF($B4039="",0,IF(OR($U4039="OUT",$U4039="TRF"),N($M4039),0))</f>
        <v>0</v>
      </c>
      <c r="Q4039" s="32">
        <f>IF($B4039="",0,IF(OR($U4039="OUT",$U4039="TRF"),N($M4039),0))</f>
        <v>0</v>
      </c>
      <c r="R4039" s="32">
        <f>IF($B4039="",0,IF($U4039="IN",N($M4039),0))</f>
        <v>0</v>
      </c>
      <c r="S4039" s="33">
        <f>IF($B4039="","",IF($M4039="","⚠ مبلغ",IF($E4039="","⚠ بانک عامل",IF(AND($U4039="TRF",$F4039=""),"⚠ بانک مقصد",IF(AND($V4039&lt;&gt;"NONE",$V4039&lt;&gt;"",$Z4039=""),"⚠ طرف حساب","✓")))))</f>
        <v>0</v>
      </c>
      <c r="T4039" s="29"/>
      <c r="U4039" s="27">
        <f>IFERROR(VLOOKUP($D4039,BankOpTbl,2,0),"")</f>
        <v>0</v>
      </c>
      <c r="V4039" s="27">
        <f>IFERROR(VLOOKUP($D4039,BankOpTbl,3,0),"")</f>
        <v>0</v>
      </c>
      <c r="W4039" s="27">
        <f>IFERROR(VLOOKUP($D4039,BankOpTbl,4,0),"")</f>
        <v>0</v>
      </c>
      <c r="X4039" s="27">
        <f>IF($E4039="","",IFERROR(VLOOKUP($E4039,BankTbl,4,0),""))</f>
        <v>0</v>
      </c>
      <c r="Y4039" s="27">
        <f>IF($F4039="","",IFERROR(VLOOKUP($F4039,BankTbl,4,0),""))</f>
        <v>0</v>
      </c>
      <c r="Z4039" s="27">
        <f>IF($B4039="","",IF($V4039="PICK",LEFT($N4039,5),IF($V4039="FIXED",$W4039,IF($V4039="CODE",$H4039,""))))</f>
        <v>0</v>
      </c>
    </row>
    <row r="4040" spans="1:26" ht="21" customHeight="1">
      <c r="A4040" s="27">
        <f>IF($B4040="","",COUNTA($B$13:$B4040))</f>
        <v>0</v>
      </c>
      <c r="B4040" s="28"/>
      <c r="C4040" s="28"/>
      <c r="D4040" s="29"/>
      <c r="E4040" s="29"/>
      <c r="F4040" s="29"/>
      <c r="G4040" s="28"/>
      <c r="H4040" s="28"/>
      <c r="I4040" s="30">
        <f>IF($H4040="","",IFERROR(VLOOKUP($H4040,AcctTbl,2,0),"کد ناشناخته"))</f>
        <v>0</v>
      </c>
      <c r="J4040" s="27">
        <f>IF($H4040="","",IFERROR(VLOOKUP($H4040,AcctTbl,3,0),""))</f>
        <v>0</v>
      </c>
      <c r="K4040" s="29"/>
      <c r="L4040" s="28"/>
      <c r="M4040" s="31"/>
      <c r="N4040" s="29"/>
      <c r="O4040" s="32">
        <f>IF($B4040="",0,IF($U4040="IN",N($M4040),0))</f>
        <v>0</v>
      </c>
      <c r="P4040" s="32">
        <f>IF($B4040="",0,IF(OR($U4040="OUT",$U4040="TRF"),N($M4040),0))</f>
        <v>0</v>
      </c>
      <c r="Q4040" s="32">
        <f>IF($B4040="",0,IF(OR($U4040="OUT",$U4040="TRF"),N($M4040),0))</f>
        <v>0</v>
      </c>
      <c r="R4040" s="32">
        <f>IF($B4040="",0,IF($U4040="IN",N($M4040),0))</f>
        <v>0</v>
      </c>
      <c r="S4040" s="33">
        <f>IF($B4040="","",IF($M4040="","⚠ مبلغ",IF($E4040="","⚠ بانک عامل",IF(AND($U4040="TRF",$F4040=""),"⚠ بانک مقصد",IF(AND($V4040&lt;&gt;"NONE",$V4040&lt;&gt;"",$Z4040=""),"⚠ طرف حساب","✓")))))</f>
        <v>0</v>
      </c>
      <c r="T4040" s="29"/>
      <c r="U4040" s="27">
        <f>IFERROR(VLOOKUP($D4040,BankOpTbl,2,0),"")</f>
        <v>0</v>
      </c>
      <c r="V4040" s="27">
        <f>IFERROR(VLOOKUP($D4040,BankOpTbl,3,0),"")</f>
        <v>0</v>
      </c>
      <c r="W4040" s="27">
        <f>IFERROR(VLOOKUP($D4040,BankOpTbl,4,0),"")</f>
        <v>0</v>
      </c>
      <c r="X4040" s="27">
        <f>IF($E4040="","",IFERROR(VLOOKUP($E4040,BankTbl,4,0),""))</f>
        <v>0</v>
      </c>
      <c r="Y4040" s="27">
        <f>IF($F4040="","",IFERROR(VLOOKUP($F4040,BankTbl,4,0),""))</f>
        <v>0</v>
      </c>
      <c r="Z4040" s="27">
        <f>IF($B4040="","",IF($V4040="PICK",LEFT($N4040,5),IF($V4040="FIXED",$W4040,IF($V4040="CODE",$H4040,""))))</f>
        <v>0</v>
      </c>
    </row>
    <row r="4041" spans="1:26" ht="21" customHeight="1">
      <c r="A4041" s="27">
        <f>IF($B4041="","",COUNTA($B$13:$B4041))</f>
        <v>0</v>
      </c>
      <c r="B4041" s="28"/>
      <c r="C4041" s="28"/>
      <c r="D4041" s="29"/>
      <c r="E4041" s="29"/>
      <c r="F4041" s="29"/>
      <c r="G4041" s="28"/>
      <c r="H4041" s="28"/>
      <c r="I4041" s="30">
        <f>IF($H4041="","",IFERROR(VLOOKUP($H4041,AcctTbl,2,0),"کد ناشناخته"))</f>
        <v>0</v>
      </c>
      <c r="J4041" s="27">
        <f>IF($H4041="","",IFERROR(VLOOKUP($H4041,AcctTbl,3,0),""))</f>
        <v>0</v>
      </c>
      <c r="K4041" s="29"/>
      <c r="L4041" s="28"/>
      <c r="M4041" s="31"/>
      <c r="N4041" s="29"/>
      <c r="O4041" s="32">
        <f>IF($B4041="",0,IF($U4041="IN",N($M4041),0))</f>
        <v>0</v>
      </c>
      <c r="P4041" s="32">
        <f>IF($B4041="",0,IF(OR($U4041="OUT",$U4041="TRF"),N($M4041),0))</f>
        <v>0</v>
      </c>
      <c r="Q4041" s="32">
        <f>IF($B4041="",0,IF(OR($U4041="OUT",$U4041="TRF"),N($M4041),0))</f>
        <v>0</v>
      </c>
      <c r="R4041" s="32">
        <f>IF($B4041="",0,IF($U4041="IN",N($M4041),0))</f>
        <v>0</v>
      </c>
      <c r="S4041" s="33">
        <f>IF($B4041="","",IF($M4041="","⚠ مبلغ",IF($E4041="","⚠ بانک عامل",IF(AND($U4041="TRF",$F4041=""),"⚠ بانک مقصد",IF(AND($V4041&lt;&gt;"NONE",$V4041&lt;&gt;"",$Z4041=""),"⚠ طرف حساب","✓")))))</f>
        <v>0</v>
      </c>
      <c r="T4041" s="29"/>
      <c r="U4041" s="27">
        <f>IFERROR(VLOOKUP($D4041,BankOpTbl,2,0),"")</f>
        <v>0</v>
      </c>
      <c r="V4041" s="27">
        <f>IFERROR(VLOOKUP($D4041,BankOpTbl,3,0),"")</f>
        <v>0</v>
      </c>
      <c r="W4041" s="27">
        <f>IFERROR(VLOOKUP($D4041,BankOpTbl,4,0),"")</f>
        <v>0</v>
      </c>
      <c r="X4041" s="27">
        <f>IF($E4041="","",IFERROR(VLOOKUP($E4041,BankTbl,4,0),""))</f>
        <v>0</v>
      </c>
      <c r="Y4041" s="27">
        <f>IF($F4041="","",IFERROR(VLOOKUP($F4041,BankTbl,4,0),""))</f>
        <v>0</v>
      </c>
      <c r="Z4041" s="27">
        <f>IF($B4041="","",IF($V4041="PICK",LEFT($N4041,5),IF($V4041="FIXED",$W4041,IF($V4041="CODE",$H4041,""))))</f>
        <v>0</v>
      </c>
    </row>
    <row r="4042" spans="1:26" ht="21" customHeight="1">
      <c r="A4042" s="27">
        <f>IF($B4042="","",COUNTA($B$13:$B4042))</f>
        <v>0</v>
      </c>
      <c r="B4042" s="28"/>
      <c r="C4042" s="28"/>
      <c r="D4042" s="29"/>
      <c r="E4042" s="29"/>
      <c r="F4042" s="29"/>
      <c r="G4042" s="28"/>
      <c r="H4042" s="28"/>
      <c r="I4042" s="30">
        <f>IF($H4042="","",IFERROR(VLOOKUP($H4042,AcctTbl,2,0),"کد ناشناخته"))</f>
        <v>0</v>
      </c>
      <c r="J4042" s="27">
        <f>IF($H4042="","",IFERROR(VLOOKUP($H4042,AcctTbl,3,0),""))</f>
        <v>0</v>
      </c>
      <c r="K4042" s="29"/>
      <c r="L4042" s="28"/>
      <c r="M4042" s="31"/>
      <c r="N4042" s="29"/>
      <c r="O4042" s="32">
        <f>IF($B4042="",0,IF($U4042="IN",N($M4042),0))</f>
        <v>0</v>
      </c>
      <c r="P4042" s="32">
        <f>IF($B4042="",0,IF(OR($U4042="OUT",$U4042="TRF"),N($M4042),0))</f>
        <v>0</v>
      </c>
      <c r="Q4042" s="32">
        <f>IF($B4042="",0,IF(OR($U4042="OUT",$U4042="TRF"),N($M4042),0))</f>
        <v>0</v>
      </c>
      <c r="R4042" s="32">
        <f>IF($B4042="",0,IF($U4042="IN",N($M4042),0))</f>
        <v>0</v>
      </c>
      <c r="S4042" s="33">
        <f>IF($B4042="","",IF($M4042="","⚠ مبلغ",IF($E4042="","⚠ بانک عامل",IF(AND($U4042="TRF",$F4042=""),"⚠ بانک مقصد",IF(AND($V4042&lt;&gt;"NONE",$V4042&lt;&gt;"",$Z4042=""),"⚠ طرف حساب","✓")))))</f>
        <v>0</v>
      </c>
      <c r="T4042" s="29"/>
      <c r="U4042" s="27">
        <f>IFERROR(VLOOKUP($D4042,BankOpTbl,2,0),"")</f>
        <v>0</v>
      </c>
      <c r="V4042" s="27">
        <f>IFERROR(VLOOKUP($D4042,BankOpTbl,3,0),"")</f>
        <v>0</v>
      </c>
      <c r="W4042" s="27">
        <f>IFERROR(VLOOKUP($D4042,BankOpTbl,4,0),"")</f>
        <v>0</v>
      </c>
      <c r="X4042" s="27">
        <f>IF($E4042="","",IFERROR(VLOOKUP($E4042,BankTbl,4,0),""))</f>
        <v>0</v>
      </c>
      <c r="Y4042" s="27">
        <f>IF($F4042="","",IFERROR(VLOOKUP($F4042,BankTbl,4,0),""))</f>
        <v>0</v>
      </c>
      <c r="Z4042" s="27">
        <f>IF($B4042="","",IF($V4042="PICK",LEFT($N4042,5),IF($V4042="FIXED",$W4042,IF($V4042="CODE",$H4042,""))))</f>
        <v>0</v>
      </c>
    </row>
    <row r="4043" spans="1:26" ht="21" customHeight="1">
      <c r="A4043" s="27">
        <f>IF($B4043="","",COUNTA($B$13:$B4043))</f>
        <v>0</v>
      </c>
      <c r="B4043" s="28"/>
      <c r="C4043" s="28"/>
      <c r="D4043" s="29"/>
      <c r="E4043" s="29"/>
      <c r="F4043" s="29"/>
      <c r="G4043" s="28"/>
      <c r="H4043" s="28"/>
      <c r="I4043" s="30">
        <f>IF($H4043="","",IFERROR(VLOOKUP($H4043,AcctTbl,2,0),"کد ناشناخته"))</f>
        <v>0</v>
      </c>
      <c r="J4043" s="27">
        <f>IF($H4043="","",IFERROR(VLOOKUP($H4043,AcctTbl,3,0),""))</f>
        <v>0</v>
      </c>
      <c r="K4043" s="29"/>
      <c r="L4043" s="28"/>
      <c r="M4043" s="31"/>
      <c r="N4043" s="29"/>
      <c r="O4043" s="32">
        <f>IF($B4043="",0,IF($U4043="IN",N($M4043),0))</f>
        <v>0</v>
      </c>
      <c r="P4043" s="32">
        <f>IF($B4043="",0,IF(OR($U4043="OUT",$U4043="TRF"),N($M4043),0))</f>
        <v>0</v>
      </c>
      <c r="Q4043" s="32">
        <f>IF($B4043="",0,IF(OR($U4043="OUT",$U4043="TRF"),N($M4043),0))</f>
        <v>0</v>
      </c>
      <c r="R4043" s="32">
        <f>IF($B4043="",0,IF($U4043="IN",N($M4043),0))</f>
        <v>0</v>
      </c>
      <c r="S4043" s="33">
        <f>IF($B4043="","",IF($M4043="","⚠ مبلغ",IF($E4043="","⚠ بانک عامل",IF(AND($U4043="TRF",$F4043=""),"⚠ بانک مقصد",IF(AND($V4043&lt;&gt;"NONE",$V4043&lt;&gt;"",$Z4043=""),"⚠ طرف حساب","✓")))))</f>
        <v>0</v>
      </c>
      <c r="T4043" s="29"/>
      <c r="U4043" s="27">
        <f>IFERROR(VLOOKUP($D4043,BankOpTbl,2,0),"")</f>
        <v>0</v>
      </c>
      <c r="V4043" s="27">
        <f>IFERROR(VLOOKUP($D4043,BankOpTbl,3,0),"")</f>
        <v>0</v>
      </c>
      <c r="W4043" s="27">
        <f>IFERROR(VLOOKUP($D4043,BankOpTbl,4,0),"")</f>
        <v>0</v>
      </c>
      <c r="X4043" s="27">
        <f>IF($E4043="","",IFERROR(VLOOKUP($E4043,BankTbl,4,0),""))</f>
        <v>0</v>
      </c>
      <c r="Y4043" s="27">
        <f>IF($F4043="","",IFERROR(VLOOKUP($F4043,BankTbl,4,0),""))</f>
        <v>0</v>
      </c>
      <c r="Z4043" s="27">
        <f>IF($B4043="","",IF($V4043="PICK",LEFT($N4043,5),IF($V4043="FIXED",$W4043,IF($V4043="CODE",$H4043,""))))</f>
        <v>0</v>
      </c>
    </row>
    <row r="4044" spans="1:26" ht="21" customHeight="1">
      <c r="A4044" s="27">
        <f>IF($B4044="","",COUNTA($B$13:$B4044))</f>
        <v>0</v>
      </c>
      <c r="B4044" s="28"/>
      <c r="C4044" s="28"/>
      <c r="D4044" s="29"/>
      <c r="E4044" s="29"/>
      <c r="F4044" s="29"/>
      <c r="G4044" s="28"/>
      <c r="H4044" s="28"/>
      <c r="I4044" s="30">
        <f>IF($H4044="","",IFERROR(VLOOKUP($H4044,AcctTbl,2,0),"کد ناشناخته"))</f>
        <v>0</v>
      </c>
      <c r="J4044" s="27">
        <f>IF($H4044="","",IFERROR(VLOOKUP($H4044,AcctTbl,3,0),""))</f>
        <v>0</v>
      </c>
      <c r="K4044" s="29"/>
      <c r="L4044" s="28"/>
      <c r="M4044" s="31"/>
      <c r="N4044" s="29"/>
      <c r="O4044" s="32">
        <f>IF($B4044="",0,IF($U4044="IN",N($M4044),0))</f>
        <v>0</v>
      </c>
      <c r="P4044" s="32">
        <f>IF($B4044="",0,IF(OR($U4044="OUT",$U4044="TRF"),N($M4044),0))</f>
        <v>0</v>
      </c>
      <c r="Q4044" s="32">
        <f>IF($B4044="",0,IF(OR($U4044="OUT",$U4044="TRF"),N($M4044),0))</f>
        <v>0</v>
      </c>
      <c r="R4044" s="32">
        <f>IF($B4044="",0,IF($U4044="IN",N($M4044),0))</f>
        <v>0</v>
      </c>
      <c r="S4044" s="33">
        <f>IF($B4044="","",IF($M4044="","⚠ مبلغ",IF($E4044="","⚠ بانک عامل",IF(AND($U4044="TRF",$F4044=""),"⚠ بانک مقصد",IF(AND($V4044&lt;&gt;"NONE",$V4044&lt;&gt;"",$Z4044=""),"⚠ طرف حساب","✓")))))</f>
        <v>0</v>
      </c>
      <c r="T4044" s="29"/>
      <c r="U4044" s="27">
        <f>IFERROR(VLOOKUP($D4044,BankOpTbl,2,0),"")</f>
        <v>0</v>
      </c>
      <c r="V4044" s="27">
        <f>IFERROR(VLOOKUP($D4044,BankOpTbl,3,0),"")</f>
        <v>0</v>
      </c>
      <c r="W4044" s="27">
        <f>IFERROR(VLOOKUP($D4044,BankOpTbl,4,0),"")</f>
        <v>0</v>
      </c>
      <c r="X4044" s="27">
        <f>IF($E4044="","",IFERROR(VLOOKUP($E4044,BankTbl,4,0),""))</f>
        <v>0</v>
      </c>
      <c r="Y4044" s="27">
        <f>IF($F4044="","",IFERROR(VLOOKUP($F4044,BankTbl,4,0),""))</f>
        <v>0</v>
      </c>
      <c r="Z4044" s="27">
        <f>IF($B4044="","",IF($V4044="PICK",LEFT($N4044,5),IF($V4044="FIXED",$W4044,IF($V4044="CODE",$H4044,""))))</f>
        <v>0</v>
      </c>
    </row>
    <row r="4045" spans="1:26" ht="21" customHeight="1">
      <c r="A4045" s="27">
        <f>IF($B4045="","",COUNTA($B$13:$B4045))</f>
        <v>0</v>
      </c>
      <c r="B4045" s="28"/>
      <c r="C4045" s="28"/>
      <c r="D4045" s="29"/>
      <c r="E4045" s="29"/>
      <c r="F4045" s="29"/>
      <c r="G4045" s="28"/>
      <c r="H4045" s="28"/>
      <c r="I4045" s="30">
        <f>IF($H4045="","",IFERROR(VLOOKUP($H4045,AcctTbl,2,0),"کد ناشناخته"))</f>
        <v>0</v>
      </c>
      <c r="J4045" s="27">
        <f>IF($H4045="","",IFERROR(VLOOKUP($H4045,AcctTbl,3,0),""))</f>
        <v>0</v>
      </c>
      <c r="K4045" s="29"/>
      <c r="L4045" s="28"/>
      <c r="M4045" s="31"/>
      <c r="N4045" s="29"/>
      <c r="O4045" s="32">
        <f>IF($B4045="",0,IF($U4045="IN",N($M4045),0))</f>
        <v>0</v>
      </c>
      <c r="P4045" s="32">
        <f>IF($B4045="",0,IF(OR($U4045="OUT",$U4045="TRF"),N($M4045),0))</f>
        <v>0</v>
      </c>
      <c r="Q4045" s="32">
        <f>IF($B4045="",0,IF(OR($U4045="OUT",$U4045="TRF"),N($M4045),0))</f>
        <v>0</v>
      </c>
      <c r="R4045" s="32">
        <f>IF($B4045="",0,IF($U4045="IN",N($M4045),0))</f>
        <v>0</v>
      </c>
      <c r="S4045" s="33">
        <f>IF($B4045="","",IF($M4045="","⚠ مبلغ",IF($E4045="","⚠ بانک عامل",IF(AND($U4045="TRF",$F4045=""),"⚠ بانک مقصد",IF(AND($V4045&lt;&gt;"NONE",$V4045&lt;&gt;"",$Z4045=""),"⚠ طرف حساب","✓")))))</f>
        <v>0</v>
      </c>
      <c r="T4045" s="29"/>
      <c r="U4045" s="27">
        <f>IFERROR(VLOOKUP($D4045,BankOpTbl,2,0),"")</f>
        <v>0</v>
      </c>
      <c r="V4045" s="27">
        <f>IFERROR(VLOOKUP($D4045,BankOpTbl,3,0),"")</f>
        <v>0</v>
      </c>
      <c r="W4045" s="27">
        <f>IFERROR(VLOOKUP($D4045,BankOpTbl,4,0),"")</f>
        <v>0</v>
      </c>
      <c r="X4045" s="27">
        <f>IF($E4045="","",IFERROR(VLOOKUP($E4045,BankTbl,4,0),""))</f>
        <v>0</v>
      </c>
      <c r="Y4045" s="27">
        <f>IF($F4045="","",IFERROR(VLOOKUP($F4045,BankTbl,4,0),""))</f>
        <v>0</v>
      </c>
      <c r="Z4045" s="27">
        <f>IF($B4045="","",IF($V4045="PICK",LEFT($N4045,5),IF($V4045="FIXED",$W4045,IF($V4045="CODE",$H4045,""))))</f>
        <v>0</v>
      </c>
    </row>
    <row r="4046" spans="1:26" ht="21" customHeight="1">
      <c r="A4046" s="27">
        <f>IF($B4046="","",COUNTA($B$13:$B4046))</f>
        <v>0</v>
      </c>
      <c r="B4046" s="28"/>
      <c r="C4046" s="28"/>
      <c r="D4046" s="29"/>
      <c r="E4046" s="29"/>
      <c r="F4046" s="29"/>
      <c r="G4046" s="28"/>
      <c r="H4046" s="28"/>
      <c r="I4046" s="30">
        <f>IF($H4046="","",IFERROR(VLOOKUP($H4046,AcctTbl,2,0),"کد ناشناخته"))</f>
        <v>0</v>
      </c>
      <c r="J4046" s="27">
        <f>IF($H4046="","",IFERROR(VLOOKUP($H4046,AcctTbl,3,0),""))</f>
        <v>0</v>
      </c>
      <c r="K4046" s="29"/>
      <c r="L4046" s="28"/>
      <c r="M4046" s="31"/>
      <c r="N4046" s="29"/>
      <c r="O4046" s="32">
        <f>IF($B4046="",0,IF($U4046="IN",N($M4046),0))</f>
        <v>0</v>
      </c>
      <c r="P4046" s="32">
        <f>IF($B4046="",0,IF(OR($U4046="OUT",$U4046="TRF"),N($M4046),0))</f>
        <v>0</v>
      </c>
      <c r="Q4046" s="32">
        <f>IF($B4046="",0,IF(OR($U4046="OUT",$U4046="TRF"),N($M4046),0))</f>
        <v>0</v>
      </c>
      <c r="R4046" s="32">
        <f>IF($B4046="",0,IF($U4046="IN",N($M4046),0))</f>
        <v>0</v>
      </c>
      <c r="S4046" s="33">
        <f>IF($B4046="","",IF($M4046="","⚠ مبلغ",IF($E4046="","⚠ بانک عامل",IF(AND($U4046="TRF",$F4046=""),"⚠ بانک مقصد",IF(AND($V4046&lt;&gt;"NONE",$V4046&lt;&gt;"",$Z4046=""),"⚠ طرف حساب","✓")))))</f>
        <v>0</v>
      </c>
      <c r="T4046" s="29"/>
      <c r="U4046" s="27">
        <f>IFERROR(VLOOKUP($D4046,BankOpTbl,2,0),"")</f>
        <v>0</v>
      </c>
      <c r="V4046" s="27">
        <f>IFERROR(VLOOKUP($D4046,BankOpTbl,3,0),"")</f>
        <v>0</v>
      </c>
      <c r="W4046" s="27">
        <f>IFERROR(VLOOKUP($D4046,BankOpTbl,4,0),"")</f>
        <v>0</v>
      </c>
      <c r="X4046" s="27">
        <f>IF($E4046="","",IFERROR(VLOOKUP($E4046,BankTbl,4,0),""))</f>
        <v>0</v>
      </c>
      <c r="Y4046" s="27">
        <f>IF($F4046="","",IFERROR(VLOOKUP($F4046,BankTbl,4,0),""))</f>
        <v>0</v>
      </c>
      <c r="Z4046" s="27">
        <f>IF($B4046="","",IF($V4046="PICK",LEFT($N4046,5),IF($V4046="FIXED",$W4046,IF($V4046="CODE",$H4046,""))))</f>
        <v>0</v>
      </c>
    </row>
    <row r="4047" spans="1:26" ht="21" customHeight="1">
      <c r="A4047" s="27">
        <f>IF($B4047="","",COUNTA($B$13:$B4047))</f>
        <v>0</v>
      </c>
      <c r="B4047" s="28"/>
      <c r="C4047" s="28"/>
      <c r="D4047" s="29"/>
      <c r="E4047" s="29"/>
      <c r="F4047" s="29"/>
      <c r="G4047" s="28"/>
      <c r="H4047" s="28"/>
      <c r="I4047" s="30">
        <f>IF($H4047="","",IFERROR(VLOOKUP($H4047,AcctTbl,2,0),"کد ناشناخته"))</f>
        <v>0</v>
      </c>
      <c r="J4047" s="27">
        <f>IF($H4047="","",IFERROR(VLOOKUP($H4047,AcctTbl,3,0),""))</f>
        <v>0</v>
      </c>
      <c r="K4047" s="29"/>
      <c r="L4047" s="28"/>
      <c r="M4047" s="31"/>
      <c r="N4047" s="29"/>
      <c r="O4047" s="32">
        <f>IF($B4047="",0,IF($U4047="IN",N($M4047),0))</f>
        <v>0</v>
      </c>
      <c r="P4047" s="32">
        <f>IF($B4047="",0,IF(OR($U4047="OUT",$U4047="TRF"),N($M4047),0))</f>
        <v>0</v>
      </c>
      <c r="Q4047" s="32">
        <f>IF($B4047="",0,IF(OR($U4047="OUT",$U4047="TRF"),N($M4047),0))</f>
        <v>0</v>
      </c>
      <c r="R4047" s="32">
        <f>IF($B4047="",0,IF($U4047="IN",N($M4047),0))</f>
        <v>0</v>
      </c>
      <c r="S4047" s="33">
        <f>IF($B4047="","",IF($M4047="","⚠ مبلغ",IF($E4047="","⚠ بانک عامل",IF(AND($U4047="TRF",$F4047=""),"⚠ بانک مقصد",IF(AND($V4047&lt;&gt;"NONE",$V4047&lt;&gt;"",$Z4047=""),"⚠ طرف حساب","✓")))))</f>
        <v>0</v>
      </c>
      <c r="T4047" s="29"/>
      <c r="U4047" s="27">
        <f>IFERROR(VLOOKUP($D4047,BankOpTbl,2,0),"")</f>
        <v>0</v>
      </c>
      <c r="V4047" s="27">
        <f>IFERROR(VLOOKUP($D4047,BankOpTbl,3,0),"")</f>
        <v>0</v>
      </c>
      <c r="W4047" s="27">
        <f>IFERROR(VLOOKUP($D4047,BankOpTbl,4,0),"")</f>
        <v>0</v>
      </c>
      <c r="X4047" s="27">
        <f>IF($E4047="","",IFERROR(VLOOKUP($E4047,BankTbl,4,0),""))</f>
        <v>0</v>
      </c>
      <c r="Y4047" s="27">
        <f>IF($F4047="","",IFERROR(VLOOKUP($F4047,BankTbl,4,0),""))</f>
        <v>0</v>
      </c>
      <c r="Z4047" s="27">
        <f>IF($B4047="","",IF($V4047="PICK",LEFT($N4047,5),IF($V4047="FIXED",$W4047,IF($V4047="CODE",$H4047,""))))</f>
        <v>0</v>
      </c>
    </row>
    <row r="4048" spans="1:26" ht="21" customHeight="1">
      <c r="A4048" s="27">
        <f>IF($B4048="","",COUNTA($B$13:$B4048))</f>
        <v>0</v>
      </c>
      <c r="B4048" s="28"/>
      <c r="C4048" s="28"/>
      <c r="D4048" s="29"/>
      <c r="E4048" s="29"/>
      <c r="F4048" s="29"/>
      <c r="G4048" s="28"/>
      <c r="H4048" s="28"/>
      <c r="I4048" s="30">
        <f>IF($H4048="","",IFERROR(VLOOKUP($H4048,AcctTbl,2,0),"کد ناشناخته"))</f>
        <v>0</v>
      </c>
      <c r="J4048" s="27">
        <f>IF($H4048="","",IFERROR(VLOOKUP($H4048,AcctTbl,3,0),""))</f>
        <v>0</v>
      </c>
      <c r="K4048" s="29"/>
      <c r="L4048" s="28"/>
      <c r="M4048" s="31"/>
      <c r="N4048" s="29"/>
      <c r="O4048" s="32">
        <f>IF($B4048="",0,IF($U4048="IN",N($M4048),0))</f>
        <v>0</v>
      </c>
      <c r="P4048" s="32">
        <f>IF($B4048="",0,IF(OR($U4048="OUT",$U4048="TRF"),N($M4048),0))</f>
        <v>0</v>
      </c>
      <c r="Q4048" s="32">
        <f>IF($B4048="",0,IF(OR($U4048="OUT",$U4048="TRF"),N($M4048),0))</f>
        <v>0</v>
      </c>
      <c r="R4048" s="32">
        <f>IF($B4048="",0,IF($U4048="IN",N($M4048),0))</f>
        <v>0</v>
      </c>
      <c r="S4048" s="33">
        <f>IF($B4048="","",IF($M4048="","⚠ مبلغ",IF($E4048="","⚠ بانک عامل",IF(AND($U4048="TRF",$F4048=""),"⚠ بانک مقصد",IF(AND($V4048&lt;&gt;"NONE",$V4048&lt;&gt;"",$Z4048=""),"⚠ طرف حساب","✓")))))</f>
        <v>0</v>
      </c>
      <c r="T4048" s="29"/>
      <c r="U4048" s="27">
        <f>IFERROR(VLOOKUP($D4048,BankOpTbl,2,0),"")</f>
        <v>0</v>
      </c>
      <c r="V4048" s="27">
        <f>IFERROR(VLOOKUP($D4048,BankOpTbl,3,0),"")</f>
        <v>0</v>
      </c>
      <c r="W4048" s="27">
        <f>IFERROR(VLOOKUP($D4048,BankOpTbl,4,0),"")</f>
        <v>0</v>
      </c>
      <c r="X4048" s="27">
        <f>IF($E4048="","",IFERROR(VLOOKUP($E4048,BankTbl,4,0),""))</f>
        <v>0</v>
      </c>
      <c r="Y4048" s="27">
        <f>IF($F4048="","",IFERROR(VLOOKUP($F4048,BankTbl,4,0),""))</f>
        <v>0</v>
      </c>
      <c r="Z4048" s="27">
        <f>IF($B4048="","",IF($V4048="PICK",LEFT($N4048,5),IF($V4048="FIXED",$W4048,IF($V4048="CODE",$H4048,""))))</f>
        <v>0</v>
      </c>
    </row>
    <row r="4049" spans="1:26" ht="21" customHeight="1">
      <c r="A4049" s="27">
        <f>IF($B4049="","",COUNTA($B$13:$B4049))</f>
        <v>0</v>
      </c>
      <c r="B4049" s="28"/>
      <c r="C4049" s="28"/>
      <c r="D4049" s="29"/>
      <c r="E4049" s="29"/>
      <c r="F4049" s="29"/>
      <c r="G4049" s="28"/>
      <c r="H4049" s="28"/>
      <c r="I4049" s="30">
        <f>IF($H4049="","",IFERROR(VLOOKUP($H4049,AcctTbl,2,0),"کد ناشناخته"))</f>
        <v>0</v>
      </c>
      <c r="J4049" s="27">
        <f>IF($H4049="","",IFERROR(VLOOKUP($H4049,AcctTbl,3,0),""))</f>
        <v>0</v>
      </c>
      <c r="K4049" s="29"/>
      <c r="L4049" s="28"/>
      <c r="M4049" s="31"/>
      <c r="N4049" s="29"/>
      <c r="O4049" s="32">
        <f>IF($B4049="",0,IF($U4049="IN",N($M4049),0))</f>
        <v>0</v>
      </c>
      <c r="P4049" s="32">
        <f>IF($B4049="",0,IF(OR($U4049="OUT",$U4049="TRF"),N($M4049),0))</f>
        <v>0</v>
      </c>
      <c r="Q4049" s="32">
        <f>IF($B4049="",0,IF(OR($U4049="OUT",$U4049="TRF"),N($M4049),0))</f>
        <v>0</v>
      </c>
      <c r="R4049" s="32">
        <f>IF($B4049="",0,IF($U4049="IN",N($M4049),0))</f>
        <v>0</v>
      </c>
      <c r="S4049" s="33">
        <f>IF($B4049="","",IF($M4049="","⚠ مبلغ",IF($E4049="","⚠ بانک عامل",IF(AND($U4049="TRF",$F4049=""),"⚠ بانک مقصد",IF(AND($V4049&lt;&gt;"NONE",$V4049&lt;&gt;"",$Z4049=""),"⚠ طرف حساب","✓")))))</f>
        <v>0</v>
      </c>
      <c r="T4049" s="29"/>
      <c r="U4049" s="27">
        <f>IFERROR(VLOOKUP($D4049,BankOpTbl,2,0),"")</f>
        <v>0</v>
      </c>
      <c r="V4049" s="27">
        <f>IFERROR(VLOOKUP($D4049,BankOpTbl,3,0),"")</f>
        <v>0</v>
      </c>
      <c r="W4049" s="27">
        <f>IFERROR(VLOOKUP($D4049,BankOpTbl,4,0),"")</f>
        <v>0</v>
      </c>
      <c r="X4049" s="27">
        <f>IF($E4049="","",IFERROR(VLOOKUP($E4049,BankTbl,4,0),""))</f>
        <v>0</v>
      </c>
      <c r="Y4049" s="27">
        <f>IF($F4049="","",IFERROR(VLOOKUP($F4049,BankTbl,4,0),""))</f>
        <v>0</v>
      </c>
      <c r="Z4049" s="27">
        <f>IF($B4049="","",IF($V4049="PICK",LEFT($N4049,5),IF($V4049="FIXED",$W4049,IF($V4049="CODE",$H4049,""))))</f>
        <v>0</v>
      </c>
    </row>
    <row r="4050" spans="1:26" ht="21" customHeight="1">
      <c r="A4050" s="27">
        <f>IF($B4050="","",COUNTA($B$13:$B4050))</f>
        <v>0</v>
      </c>
      <c r="B4050" s="28"/>
      <c r="C4050" s="28"/>
      <c r="D4050" s="29"/>
      <c r="E4050" s="29"/>
      <c r="F4050" s="29"/>
      <c r="G4050" s="28"/>
      <c r="H4050" s="28"/>
      <c r="I4050" s="30">
        <f>IF($H4050="","",IFERROR(VLOOKUP($H4050,AcctTbl,2,0),"کد ناشناخته"))</f>
        <v>0</v>
      </c>
      <c r="J4050" s="27">
        <f>IF($H4050="","",IFERROR(VLOOKUP($H4050,AcctTbl,3,0),""))</f>
        <v>0</v>
      </c>
      <c r="K4050" s="29"/>
      <c r="L4050" s="28"/>
      <c r="M4050" s="31"/>
      <c r="N4050" s="29"/>
      <c r="O4050" s="32">
        <f>IF($B4050="",0,IF($U4050="IN",N($M4050),0))</f>
        <v>0</v>
      </c>
      <c r="P4050" s="32">
        <f>IF($B4050="",0,IF(OR($U4050="OUT",$U4050="TRF"),N($M4050),0))</f>
        <v>0</v>
      </c>
      <c r="Q4050" s="32">
        <f>IF($B4050="",0,IF(OR($U4050="OUT",$U4050="TRF"),N($M4050),0))</f>
        <v>0</v>
      </c>
      <c r="R4050" s="32">
        <f>IF($B4050="",0,IF($U4050="IN",N($M4050),0))</f>
        <v>0</v>
      </c>
      <c r="S4050" s="33">
        <f>IF($B4050="","",IF($M4050="","⚠ مبلغ",IF($E4050="","⚠ بانک عامل",IF(AND($U4050="TRF",$F4050=""),"⚠ بانک مقصد",IF(AND($V4050&lt;&gt;"NONE",$V4050&lt;&gt;"",$Z4050=""),"⚠ طرف حساب","✓")))))</f>
        <v>0</v>
      </c>
      <c r="T4050" s="29"/>
      <c r="U4050" s="27">
        <f>IFERROR(VLOOKUP($D4050,BankOpTbl,2,0),"")</f>
        <v>0</v>
      </c>
      <c r="V4050" s="27">
        <f>IFERROR(VLOOKUP($D4050,BankOpTbl,3,0),"")</f>
        <v>0</v>
      </c>
      <c r="W4050" s="27">
        <f>IFERROR(VLOOKUP($D4050,BankOpTbl,4,0),"")</f>
        <v>0</v>
      </c>
      <c r="X4050" s="27">
        <f>IF($E4050="","",IFERROR(VLOOKUP($E4050,BankTbl,4,0),""))</f>
        <v>0</v>
      </c>
      <c r="Y4050" s="27">
        <f>IF($F4050="","",IFERROR(VLOOKUP($F4050,BankTbl,4,0),""))</f>
        <v>0</v>
      </c>
      <c r="Z4050" s="27">
        <f>IF($B4050="","",IF($V4050="PICK",LEFT($N4050,5),IF($V4050="FIXED",$W4050,IF($V4050="CODE",$H4050,""))))</f>
        <v>0</v>
      </c>
    </row>
    <row r="4051" spans="1:26" ht="21" customHeight="1">
      <c r="A4051" s="27">
        <f>IF($B4051="","",COUNTA($B$13:$B4051))</f>
        <v>0</v>
      </c>
      <c r="B4051" s="28"/>
      <c r="C4051" s="28"/>
      <c r="D4051" s="29"/>
      <c r="E4051" s="29"/>
      <c r="F4051" s="29"/>
      <c r="G4051" s="28"/>
      <c r="H4051" s="28"/>
      <c r="I4051" s="30">
        <f>IF($H4051="","",IFERROR(VLOOKUP($H4051,AcctTbl,2,0),"کد ناشناخته"))</f>
        <v>0</v>
      </c>
      <c r="J4051" s="27">
        <f>IF($H4051="","",IFERROR(VLOOKUP($H4051,AcctTbl,3,0),""))</f>
        <v>0</v>
      </c>
      <c r="K4051" s="29"/>
      <c r="L4051" s="28"/>
      <c r="M4051" s="31"/>
      <c r="N4051" s="29"/>
      <c r="O4051" s="32">
        <f>IF($B4051="",0,IF($U4051="IN",N($M4051),0))</f>
        <v>0</v>
      </c>
      <c r="P4051" s="32">
        <f>IF($B4051="",0,IF(OR($U4051="OUT",$U4051="TRF"),N($M4051),0))</f>
        <v>0</v>
      </c>
      <c r="Q4051" s="32">
        <f>IF($B4051="",0,IF(OR($U4051="OUT",$U4051="TRF"),N($M4051),0))</f>
        <v>0</v>
      </c>
      <c r="R4051" s="32">
        <f>IF($B4051="",0,IF($U4051="IN",N($M4051),0))</f>
        <v>0</v>
      </c>
      <c r="S4051" s="33">
        <f>IF($B4051="","",IF($M4051="","⚠ مبلغ",IF($E4051="","⚠ بانک عامل",IF(AND($U4051="TRF",$F4051=""),"⚠ بانک مقصد",IF(AND($V4051&lt;&gt;"NONE",$V4051&lt;&gt;"",$Z4051=""),"⚠ طرف حساب","✓")))))</f>
        <v>0</v>
      </c>
      <c r="T4051" s="29"/>
      <c r="U4051" s="27">
        <f>IFERROR(VLOOKUP($D4051,BankOpTbl,2,0),"")</f>
        <v>0</v>
      </c>
      <c r="V4051" s="27">
        <f>IFERROR(VLOOKUP($D4051,BankOpTbl,3,0),"")</f>
        <v>0</v>
      </c>
      <c r="W4051" s="27">
        <f>IFERROR(VLOOKUP($D4051,BankOpTbl,4,0),"")</f>
        <v>0</v>
      </c>
      <c r="X4051" s="27">
        <f>IF($E4051="","",IFERROR(VLOOKUP($E4051,BankTbl,4,0),""))</f>
        <v>0</v>
      </c>
      <c r="Y4051" s="27">
        <f>IF($F4051="","",IFERROR(VLOOKUP($F4051,BankTbl,4,0),""))</f>
        <v>0</v>
      </c>
      <c r="Z4051" s="27">
        <f>IF($B4051="","",IF($V4051="PICK",LEFT($N4051,5),IF($V4051="FIXED",$W4051,IF($V4051="CODE",$H4051,""))))</f>
        <v>0</v>
      </c>
    </row>
    <row r="4052" spans="1:26" ht="21" customHeight="1">
      <c r="A4052" s="27">
        <f>IF($B4052="","",COUNTA($B$13:$B4052))</f>
        <v>0</v>
      </c>
      <c r="B4052" s="28"/>
      <c r="C4052" s="28"/>
      <c r="D4052" s="29"/>
      <c r="E4052" s="29"/>
      <c r="F4052" s="29"/>
      <c r="G4052" s="28"/>
      <c r="H4052" s="28"/>
      <c r="I4052" s="30">
        <f>IF($H4052="","",IFERROR(VLOOKUP($H4052,AcctTbl,2,0),"کد ناشناخته"))</f>
        <v>0</v>
      </c>
      <c r="J4052" s="27">
        <f>IF($H4052="","",IFERROR(VLOOKUP($H4052,AcctTbl,3,0),""))</f>
        <v>0</v>
      </c>
      <c r="K4052" s="29"/>
      <c r="L4052" s="28"/>
      <c r="M4052" s="31"/>
      <c r="N4052" s="29"/>
      <c r="O4052" s="32">
        <f>IF($B4052="",0,IF($U4052="IN",N($M4052),0))</f>
        <v>0</v>
      </c>
      <c r="P4052" s="32">
        <f>IF($B4052="",0,IF(OR($U4052="OUT",$U4052="TRF"),N($M4052),0))</f>
        <v>0</v>
      </c>
      <c r="Q4052" s="32">
        <f>IF($B4052="",0,IF(OR($U4052="OUT",$U4052="TRF"),N($M4052),0))</f>
        <v>0</v>
      </c>
      <c r="R4052" s="32">
        <f>IF($B4052="",0,IF($U4052="IN",N($M4052),0))</f>
        <v>0</v>
      </c>
      <c r="S4052" s="33">
        <f>IF($B4052="","",IF($M4052="","⚠ مبلغ",IF($E4052="","⚠ بانک عامل",IF(AND($U4052="TRF",$F4052=""),"⚠ بانک مقصد",IF(AND($V4052&lt;&gt;"NONE",$V4052&lt;&gt;"",$Z4052=""),"⚠ طرف حساب","✓")))))</f>
        <v>0</v>
      </c>
      <c r="T4052" s="29"/>
      <c r="U4052" s="27">
        <f>IFERROR(VLOOKUP($D4052,BankOpTbl,2,0),"")</f>
        <v>0</v>
      </c>
      <c r="V4052" s="27">
        <f>IFERROR(VLOOKUP($D4052,BankOpTbl,3,0),"")</f>
        <v>0</v>
      </c>
      <c r="W4052" s="27">
        <f>IFERROR(VLOOKUP($D4052,BankOpTbl,4,0),"")</f>
        <v>0</v>
      </c>
      <c r="X4052" s="27">
        <f>IF($E4052="","",IFERROR(VLOOKUP($E4052,BankTbl,4,0),""))</f>
        <v>0</v>
      </c>
      <c r="Y4052" s="27">
        <f>IF($F4052="","",IFERROR(VLOOKUP($F4052,BankTbl,4,0),""))</f>
        <v>0</v>
      </c>
      <c r="Z4052" s="27">
        <f>IF($B4052="","",IF($V4052="PICK",LEFT($N4052,5),IF($V4052="FIXED",$W4052,IF($V4052="CODE",$H4052,""))))</f>
        <v>0</v>
      </c>
    </row>
    <row r="4053" spans="1:26" ht="21" customHeight="1">
      <c r="A4053" s="27">
        <f>IF($B4053="","",COUNTA($B$13:$B4053))</f>
        <v>0</v>
      </c>
      <c r="B4053" s="28"/>
      <c r="C4053" s="28"/>
      <c r="D4053" s="29"/>
      <c r="E4053" s="29"/>
      <c r="F4053" s="29"/>
      <c r="G4053" s="28"/>
      <c r="H4053" s="28"/>
      <c r="I4053" s="30">
        <f>IF($H4053="","",IFERROR(VLOOKUP($H4053,AcctTbl,2,0),"کد ناشناخته"))</f>
        <v>0</v>
      </c>
      <c r="J4053" s="27">
        <f>IF($H4053="","",IFERROR(VLOOKUP($H4053,AcctTbl,3,0),""))</f>
        <v>0</v>
      </c>
      <c r="K4053" s="29"/>
      <c r="L4053" s="28"/>
      <c r="M4053" s="31"/>
      <c r="N4053" s="29"/>
      <c r="O4053" s="32">
        <f>IF($B4053="",0,IF($U4053="IN",N($M4053),0))</f>
        <v>0</v>
      </c>
      <c r="P4053" s="32">
        <f>IF($B4053="",0,IF(OR($U4053="OUT",$U4053="TRF"),N($M4053),0))</f>
        <v>0</v>
      </c>
      <c r="Q4053" s="32">
        <f>IF($B4053="",0,IF(OR($U4053="OUT",$U4053="TRF"),N($M4053),0))</f>
        <v>0</v>
      </c>
      <c r="R4053" s="32">
        <f>IF($B4053="",0,IF($U4053="IN",N($M4053),0))</f>
        <v>0</v>
      </c>
      <c r="S4053" s="33">
        <f>IF($B4053="","",IF($M4053="","⚠ مبلغ",IF($E4053="","⚠ بانک عامل",IF(AND($U4053="TRF",$F4053=""),"⚠ بانک مقصد",IF(AND($V4053&lt;&gt;"NONE",$V4053&lt;&gt;"",$Z4053=""),"⚠ طرف حساب","✓")))))</f>
        <v>0</v>
      </c>
      <c r="T4053" s="29"/>
      <c r="U4053" s="27">
        <f>IFERROR(VLOOKUP($D4053,BankOpTbl,2,0),"")</f>
        <v>0</v>
      </c>
      <c r="V4053" s="27">
        <f>IFERROR(VLOOKUP($D4053,BankOpTbl,3,0),"")</f>
        <v>0</v>
      </c>
      <c r="W4053" s="27">
        <f>IFERROR(VLOOKUP($D4053,BankOpTbl,4,0),"")</f>
        <v>0</v>
      </c>
      <c r="X4053" s="27">
        <f>IF($E4053="","",IFERROR(VLOOKUP($E4053,BankTbl,4,0),""))</f>
        <v>0</v>
      </c>
      <c r="Y4053" s="27">
        <f>IF($F4053="","",IFERROR(VLOOKUP($F4053,BankTbl,4,0),""))</f>
        <v>0</v>
      </c>
      <c r="Z4053" s="27">
        <f>IF($B4053="","",IF($V4053="PICK",LEFT($N4053,5),IF($V4053="FIXED",$W4053,IF($V4053="CODE",$H4053,""))))</f>
        <v>0</v>
      </c>
    </row>
    <row r="4054" spans="1:26" ht="21" customHeight="1">
      <c r="A4054" s="27">
        <f>IF($B4054="","",COUNTA($B$13:$B4054))</f>
        <v>0</v>
      </c>
      <c r="B4054" s="28"/>
      <c r="C4054" s="28"/>
      <c r="D4054" s="29"/>
      <c r="E4054" s="29"/>
      <c r="F4054" s="29"/>
      <c r="G4054" s="28"/>
      <c r="H4054" s="28"/>
      <c r="I4054" s="30">
        <f>IF($H4054="","",IFERROR(VLOOKUP($H4054,AcctTbl,2,0),"کد ناشناخته"))</f>
        <v>0</v>
      </c>
      <c r="J4054" s="27">
        <f>IF($H4054="","",IFERROR(VLOOKUP($H4054,AcctTbl,3,0),""))</f>
        <v>0</v>
      </c>
      <c r="K4054" s="29"/>
      <c r="L4054" s="28"/>
      <c r="M4054" s="31"/>
      <c r="N4054" s="29"/>
      <c r="O4054" s="32">
        <f>IF($B4054="",0,IF($U4054="IN",N($M4054),0))</f>
        <v>0</v>
      </c>
      <c r="P4054" s="32">
        <f>IF($B4054="",0,IF(OR($U4054="OUT",$U4054="TRF"),N($M4054),0))</f>
        <v>0</v>
      </c>
      <c r="Q4054" s="32">
        <f>IF($B4054="",0,IF(OR($U4054="OUT",$U4054="TRF"),N($M4054),0))</f>
        <v>0</v>
      </c>
      <c r="R4054" s="32">
        <f>IF($B4054="",0,IF($U4054="IN",N($M4054),0))</f>
        <v>0</v>
      </c>
      <c r="S4054" s="33">
        <f>IF($B4054="","",IF($M4054="","⚠ مبلغ",IF($E4054="","⚠ بانک عامل",IF(AND($U4054="TRF",$F4054=""),"⚠ بانک مقصد",IF(AND($V4054&lt;&gt;"NONE",$V4054&lt;&gt;"",$Z4054=""),"⚠ طرف حساب","✓")))))</f>
        <v>0</v>
      </c>
      <c r="T4054" s="29"/>
      <c r="U4054" s="27">
        <f>IFERROR(VLOOKUP($D4054,BankOpTbl,2,0),"")</f>
        <v>0</v>
      </c>
      <c r="V4054" s="27">
        <f>IFERROR(VLOOKUP($D4054,BankOpTbl,3,0),"")</f>
        <v>0</v>
      </c>
      <c r="W4054" s="27">
        <f>IFERROR(VLOOKUP($D4054,BankOpTbl,4,0),"")</f>
        <v>0</v>
      </c>
      <c r="X4054" s="27">
        <f>IF($E4054="","",IFERROR(VLOOKUP($E4054,BankTbl,4,0),""))</f>
        <v>0</v>
      </c>
      <c r="Y4054" s="27">
        <f>IF($F4054="","",IFERROR(VLOOKUP($F4054,BankTbl,4,0),""))</f>
        <v>0</v>
      </c>
      <c r="Z4054" s="27">
        <f>IF($B4054="","",IF($V4054="PICK",LEFT($N4054,5),IF($V4054="FIXED",$W4054,IF($V4054="CODE",$H4054,""))))</f>
        <v>0</v>
      </c>
    </row>
    <row r="4055" spans="1:26" ht="21" customHeight="1">
      <c r="A4055" s="27">
        <f>IF($B4055="","",COUNTA($B$13:$B4055))</f>
        <v>0</v>
      </c>
      <c r="B4055" s="28"/>
      <c r="C4055" s="28"/>
      <c r="D4055" s="29"/>
      <c r="E4055" s="29"/>
      <c r="F4055" s="29"/>
      <c r="G4055" s="28"/>
      <c r="H4055" s="28"/>
      <c r="I4055" s="30">
        <f>IF($H4055="","",IFERROR(VLOOKUP($H4055,AcctTbl,2,0),"کد ناشناخته"))</f>
        <v>0</v>
      </c>
      <c r="J4055" s="27">
        <f>IF($H4055="","",IFERROR(VLOOKUP($H4055,AcctTbl,3,0),""))</f>
        <v>0</v>
      </c>
      <c r="K4055" s="29"/>
      <c r="L4055" s="28"/>
      <c r="M4055" s="31"/>
      <c r="N4055" s="29"/>
      <c r="O4055" s="32">
        <f>IF($B4055="",0,IF($U4055="IN",N($M4055),0))</f>
        <v>0</v>
      </c>
      <c r="P4055" s="32">
        <f>IF($B4055="",0,IF(OR($U4055="OUT",$U4055="TRF"),N($M4055),0))</f>
        <v>0</v>
      </c>
      <c r="Q4055" s="32">
        <f>IF($B4055="",0,IF(OR($U4055="OUT",$U4055="TRF"),N($M4055),0))</f>
        <v>0</v>
      </c>
      <c r="R4055" s="32">
        <f>IF($B4055="",0,IF($U4055="IN",N($M4055),0))</f>
        <v>0</v>
      </c>
      <c r="S4055" s="33">
        <f>IF($B4055="","",IF($M4055="","⚠ مبلغ",IF($E4055="","⚠ بانک عامل",IF(AND($U4055="TRF",$F4055=""),"⚠ بانک مقصد",IF(AND($V4055&lt;&gt;"NONE",$V4055&lt;&gt;"",$Z4055=""),"⚠ طرف حساب","✓")))))</f>
        <v>0</v>
      </c>
      <c r="T4055" s="29"/>
      <c r="U4055" s="27">
        <f>IFERROR(VLOOKUP($D4055,BankOpTbl,2,0),"")</f>
        <v>0</v>
      </c>
      <c r="V4055" s="27">
        <f>IFERROR(VLOOKUP($D4055,BankOpTbl,3,0),"")</f>
        <v>0</v>
      </c>
      <c r="W4055" s="27">
        <f>IFERROR(VLOOKUP($D4055,BankOpTbl,4,0),"")</f>
        <v>0</v>
      </c>
      <c r="X4055" s="27">
        <f>IF($E4055="","",IFERROR(VLOOKUP($E4055,BankTbl,4,0),""))</f>
        <v>0</v>
      </c>
      <c r="Y4055" s="27">
        <f>IF($F4055="","",IFERROR(VLOOKUP($F4055,BankTbl,4,0),""))</f>
        <v>0</v>
      </c>
      <c r="Z4055" s="27">
        <f>IF($B4055="","",IF($V4055="PICK",LEFT($N4055,5),IF($V4055="FIXED",$W4055,IF($V4055="CODE",$H4055,""))))</f>
        <v>0</v>
      </c>
    </row>
    <row r="4056" spans="1:26" ht="21" customHeight="1">
      <c r="A4056" s="27">
        <f>IF($B4056="","",COUNTA($B$13:$B4056))</f>
        <v>0</v>
      </c>
      <c r="B4056" s="28"/>
      <c r="C4056" s="28"/>
      <c r="D4056" s="29"/>
      <c r="E4056" s="29"/>
      <c r="F4056" s="29"/>
      <c r="G4056" s="28"/>
      <c r="H4056" s="28"/>
      <c r="I4056" s="30">
        <f>IF($H4056="","",IFERROR(VLOOKUP($H4056,AcctTbl,2,0),"کد ناشناخته"))</f>
        <v>0</v>
      </c>
      <c r="J4056" s="27">
        <f>IF($H4056="","",IFERROR(VLOOKUP($H4056,AcctTbl,3,0),""))</f>
        <v>0</v>
      </c>
      <c r="K4056" s="29"/>
      <c r="L4056" s="28"/>
      <c r="M4056" s="31"/>
      <c r="N4056" s="29"/>
      <c r="O4056" s="32">
        <f>IF($B4056="",0,IF($U4056="IN",N($M4056),0))</f>
        <v>0</v>
      </c>
      <c r="P4056" s="32">
        <f>IF($B4056="",0,IF(OR($U4056="OUT",$U4056="TRF"),N($M4056),0))</f>
        <v>0</v>
      </c>
      <c r="Q4056" s="32">
        <f>IF($B4056="",0,IF(OR($U4056="OUT",$U4056="TRF"),N($M4056),0))</f>
        <v>0</v>
      </c>
      <c r="R4056" s="32">
        <f>IF($B4056="",0,IF($U4056="IN",N($M4056),0))</f>
        <v>0</v>
      </c>
      <c r="S4056" s="33">
        <f>IF($B4056="","",IF($M4056="","⚠ مبلغ",IF($E4056="","⚠ بانک عامل",IF(AND($U4056="TRF",$F4056=""),"⚠ بانک مقصد",IF(AND($V4056&lt;&gt;"NONE",$V4056&lt;&gt;"",$Z4056=""),"⚠ طرف حساب","✓")))))</f>
        <v>0</v>
      </c>
      <c r="T4056" s="29"/>
      <c r="U4056" s="27">
        <f>IFERROR(VLOOKUP($D4056,BankOpTbl,2,0),"")</f>
        <v>0</v>
      </c>
      <c r="V4056" s="27">
        <f>IFERROR(VLOOKUP($D4056,BankOpTbl,3,0),"")</f>
        <v>0</v>
      </c>
      <c r="W4056" s="27">
        <f>IFERROR(VLOOKUP($D4056,BankOpTbl,4,0),"")</f>
        <v>0</v>
      </c>
      <c r="X4056" s="27">
        <f>IF($E4056="","",IFERROR(VLOOKUP($E4056,BankTbl,4,0),""))</f>
        <v>0</v>
      </c>
      <c r="Y4056" s="27">
        <f>IF($F4056="","",IFERROR(VLOOKUP($F4056,BankTbl,4,0),""))</f>
        <v>0</v>
      </c>
      <c r="Z4056" s="27">
        <f>IF($B4056="","",IF($V4056="PICK",LEFT($N4056,5),IF($V4056="FIXED",$W4056,IF($V4056="CODE",$H4056,""))))</f>
        <v>0</v>
      </c>
    </row>
    <row r="4057" spans="1:26" ht="21" customHeight="1">
      <c r="A4057" s="27">
        <f>IF($B4057="","",COUNTA($B$13:$B4057))</f>
        <v>0</v>
      </c>
      <c r="B4057" s="28"/>
      <c r="C4057" s="28"/>
      <c r="D4057" s="29"/>
      <c r="E4057" s="29"/>
      <c r="F4057" s="29"/>
      <c r="G4057" s="28"/>
      <c r="H4057" s="28"/>
      <c r="I4057" s="30">
        <f>IF($H4057="","",IFERROR(VLOOKUP($H4057,AcctTbl,2,0),"کد ناشناخته"))</f>
        <v>0</v>
      </c>
      <c r="J4057" s="27">
        <f>IF($H4057="","",IFERROR(VLOOKUP($H4057,AcctTbl,3,0),""))</f>
        <v>0</v>
      </c>
      <c r="K4057" s="29"/>
      <c r="L4057" s="28"/>
      <c r="M4057" s="31"/>
      <c r="N4057" s="29"/>
      <c r="O4057" s="32">
        <f>IF($B4057="",0,IF($U4057="IN",N($M4057),0))</f>
        <v>0</v>
      </c>
      <c r="P4057" s="32">
        <f>IF($B4057="",0,IF(OR($U4057="OUT",$U4057="TRF"),N($M4057),0))</f>
        <v>0</v>
      </c>
      <c r="Q4057" s="32">
        <f>IF($B4057="",0,IF(OR($U4057="OUT",$U4057="TRF"),N($M4057),0))</f>
        <v>0</v>
      </c>
      <c r="R4057" s="32">
        <f>IF($B4057="",0,IF($U4057="IN",N($M4057),0))</f>
        <v>0</v>
      </c>
      <c r="S4057" s="33">
        <f>IF($B4057="","",IF($M4057="","⚠ مبلغ",IF($E4057="","⚠ بانک عامل",IF(AND($U4057="TRF",$F4057=""),"⚠ بانک مقصد",IF(AND($V4057&lt;&gt;"NONE",$V4057&lt;&gt;"",$Z4057=""),"⚠ طرف حساب","✓")))))</f>
        <v>0</v>
      </c>
      <c r="T4057" s="29"/>
      <c r="U4057" s="27">
        <f>IFERROR(VLOOKUP($D4057,BankOpTbl,2,0),"")</f>
        <v>0</v>
      </c>
      <c r="V4057" s="27">
        <f>IFERROR(VLOOKUP($D4057,BankOpTbl,3,0),"")</f>
        <v>0</v>
      </c>
      <c r="W4057" s="27">
        <f>IFERROR(VLOOKUP($D4057,BankOpTbl,4,0),"")</f>
        <v>0</v>
      </c>
      <c r="X4057" s="27">
        <f>IF($E4057="","",IFERROR(VLOOKUP($E4057,BankTbl,4,0),""))</f>
        <v>0</v>
      </c>
      <c r="Y4057" s="27">
        <f>IF($F4057="","",IFERROR(VLOOKUP($F4057,BankTbl,4,0),""))</f>
        <v>0</v>
      </c>
      <c r="Z4057" s="27">
        <f>IF($B4057="","",IF($V4057="PICK",LEFT($N4057,5),IF($V4057="FIXED",$W4057,IF($V4057="CODE",$H4057,""))))</f>
        <v>0</v>
      </c>
    </row>
    <row r="4058" spans="1:26" ht="21" customHeight="1">
      <c r="A4058" s="27">
        <f>IF($B4058="","",COUNTA($B$13:$B4058))</f>
        <v>0</v>
      </c>
      <c r="B4058" s="28"/>
      <c r="C4058" s="28"/>
      <c r="D4058" s="29"/>
      <c r="E4058" s="29"/>
      <c r="F4058" s="29"/>
      <c r="G4058" s="28"/>
      <c r="H4058" s="28"/>
      <c r="I4058" s="30">
        <f>IF($H4058="","",IFERROR(VLOOKUP($H4058,AcctTbl,2,0),"کد ناشناخته"))</f>
        <v>0</v>
      </c>
      <c r="J4058" s="27">
        <f>IF($H4058="","",IFERROR(VLOOKUP($H4058,AcctTbl,3,0),""))</f>
        <v>0</v>
      </c>
      <c r="K4058" s="29"/>
      <c r="L4058" s="28"/>
      <c r="M4058" s="31"/>
      <c r="N4058" s="29"/>
      <c r="O4058" s="32">
        <f>IF($B4058="",0,IF($U4058="IN",N($M4058),0))</f>
        <v>0</v>
      </c>
      <c r="P4058" s="32">
        <f>IF($B4058="",0,IF(OR($U4058="OUT",$U4058="TRF"),N($M4058),0))</f>
        <v>0</v>
      </c>
      <c r="Q4058" s="32">
        <f>IF($B4058="",0,IF(OR($U4058="OUT",$U4058="TRF"),N($M4058),0))</f>
        <v>0</v>
      </c>
      <c r="R4058" s="32">
        <f>IF($B4058="",0,IF($U4058="IN",N($M4058),0))</f>
        <v>0</v>
      </c>
      <c r="S4058" s="33">
        <f>IF($B4058="","",IF($M4058="","⚠ مبلغ",IF($E4058="","⚠ بانک عامل",IF(AND($U4058="TRF",$F4058=""),"⚠ بانک مقصد",IF(AND($V4058&lt;&gt;"NONE",$V4058&lt;&gt;"",$Z4058=""),"⚠ طرف حساب","✓")))))</f>
        <v>0</v>
      </c>
      <c r="T4058" s="29"/>
      <c r="U4058" s="27">
        <f>IFERROR(VLOOKUP($D4058,BankOpTbl,2,0),"")</f>
        <v>0</v>
      </c>
      <c r="V4058" s="27">
        <f>IFERROR(VLOOKUP($D4058,BankOpTbl,3,0),"")</f>
        <v>0</v>
      </c>
      <c r="W4058" s="27">
        <f>IFERROR(VLOOKUP($D4058,BankOpTbl,4,0),"")</f>
        <v>0</v>
      </c>
      <c r="X4058" s="27">
        <f>IF($E4058="","",IFERROR(VLOOKUP($E4058,BankTbl,4,0),""))</f>
        <v>0</v>
      </c>
      <c r="Y4058" s="27">
        <f>IF($F4058="","",IFERROR(VLOOKUP($F4058,BankTbl,4,0),""))</f>
        <v>0</v>
      </c>
      <c r="Z4058" s="27">
        <f>IF($B4058="","",IF($V4058="PICK",LEFT($N4058,5),IF($V4058="FIXED",$W4058,IF($V4058="CODE",$H4058,""))))</f>
        <v>0</v>
      </c>
    </row>
    <row r="4059" spans="1:26" ht="21" customHeight="1">
      <c r="A4059" s="27">
        <f>IF($B4059="","",COUNTA($B$13:$B4059))</f>
        <v>0</v>
      </c>
      <c r="B4059" s="28"/>
      <c r="C4059" s="28"/>
      <c r="D4059" s="29"/>
      <c r="E4059" s="29"/>
      <c r="F4059" s="29"/>
      <c r="G4059" s="28"/>
      <c r="H4059" s="28"/>
      <c r="I4059" s="30">
        <f>IF($H4059="","",IFERROR(VLOOKUP($H4059,AcctTbl,2,0),"کد ناشناخته"))</f>
        <v>0</v>
      </c>
      <c r="J4059" s="27">
        <f>IF($H4059="","",IFERROR(VLOOKUP($H4059,AcctTbl,3,0),""))</f>
        <v>0</v>
      </c>
      <c r="K4059" s="29"/>
      <c r="L4059" s="28"/>
      <c r="M4059" s="31"/>
      <c r="N4059" s="29"/>
      <c r="O4059" s="32">
        <f>IF($B4059="",0,IF($U4059="IN",N($M4059),0))</f>
        <v>0</v>
      </c>
      <c r="P4059" s="32">
        <f>IF($B4059="",0,IF(OR($U4059="OUT",$U4059="TRF"),N($M4059),0))</f>
        <v>0</v>
      </c>
      <c r="Q4059" s="32">
        <f>IF($B4059="",0,IF(OR($U4059="OUT",$U4059="TRF"),N($M4059),0))</f>
        <v>0</v>
      </c>
      <c r="R4059" s="32">
        <f>IF($B4059="",0,IF($U4059="IN",N($M4059),0))</f>
        <v>0</v>
      </c>
      <c r="S4059" s="33">
        <f>IF($B4059="","",IF($M4059="","⚠ مبلغ",IF($E4059="","⚠ بانک عامل",IF(AND($U4059="TRF",$F4059=""),"⚠ بانک مقصد",IF(AND($V4059&lt;&gt;"NONE",$V4059&lt;&gt;"",$Z4059=""),"⚠ طرف حساب","✓")))))</f>
        <v>0</v>
      </c>
      <c r="T4059" s="29"/>
      <c r="U4059" s="27">
        <f>IFERROR(VLOOKUP($D4059,BankOpTbl,2,0),"")</f>
        <v>0</v>
      </c>
      <c r="V4059" s="27">
        <f>IFERROR(VLOOKUP($D4059,BankOpTbl,3,0),"")</f>
        <v>0</v>
      </c>
      <c r="W4059" s="27">
        <f>IFERROR(VLOOKUP($D4059,BankOpTbl,4,0),"")</f>
        <v>0</v>
      </c>
      <c r="X4059" s="27">
        <f>IF($E4059="","",IFERROR(VLOOKUP($E4059,BankTbl,4,0),""))</f>
        <v>0</v>
      </c>
      <c r="Y4059" s="27">
        <f>IF($F4059="","",IFERROR(VLOOKUP($F4059,BankTbl,4,0),""))</f>
        <v>0</v>
      </c>
      <c r="Z4059" s="27">
        <f>IF($B4059="","",IF($V4059="PICK",LEFT($N4059,5),IF($V4059="FIXED",$W4059,IF($V4059="CODE",$H4059,""))))</f>
        <v>0</v>
      </c>
    </row>
    <row r="4060" spans="1:26" ht="21" customHeight="1">
      <c r="A4060" s="27">
        <f>IF($B4060="","",COUNTA($B$13:$B4060))</f>
        <v>0</v>
      </c>
      <c r="B4060" s="28"/>
      <c r="C4060" s="28"/>
      <c r="D4060" s="29"/>
      <c r="E4060" s="29"/>
      <c r="F4060" s="29"/>
      <c r="G4060" s="28"/>
      <c r="H4060" s="28"/>
      <c r="I4060" s="30">
        <f>IF($H4060="","",IFERROR(VLOOKUP($H4060,AcctTbl,2,0),"کد ناشناخته"))</f>
        <v>0</v>
      </c>
      <c r="J4060" s="27">
        <f>IF($H4060="","",IFERROR(VLOOKUP($H4060,AcctTbl,3,0),""))</f>
        <v>0</v>
      </c>
      <c r="K4060" s="29"/>
      <c r="L4060" s="28"/>
      <c r="M4060" s="31"/>
      <c r="N4060" s="29"/>
      <c r="O4060" s="32">
        <f>IF($B4060="",0,IF($U4060="IN",N($M4060),0))</f>
        <v>0</v>
      </c>
      <c r="P4060" s="32">
        <f>IF($B4060="",0,IF(OR($U4060="OUT",$U4060="TRF"),N($M4060),0))</f>
        <v>0</v>
      </c>
      <c r="Q4060" s="32">
        <f>IF($B4060="",0,IF(OR($U4060="OUT",$U4060="TRF"),N($M4060),0))</f>
        <v>0</v>
      </c>
      <c r="R4060" s="32">
        <f>IF($B4060="",0,IF($U4060="IN",N($M4060),0))</f>
        <v>0</v>
      </c>
      <c r="S4060" s="33">
        <f>IF($B4060="","",IF($M4060="","⚠ مبلغ",IF($E4060="","⚠ بانک عامل",IF(AND($U4060="TRF",$F4060=""),"⚠ بانک مقصد",IF(AND($V4060&lt;&gt;"NONE",$V4060&lt;&gt;"",$Z4060=""),"⚠ طرف حساب","✓")))))</f>
        <v>0</v>
      </c>
      <c r="T4060" s="29"/>
      <c r="U4060" s="27">
        <f>IFERROR(VLOOKUP($D4060,BankOpTbl,2,0),"")</f>
        <v>0</v>
      </c>
      <c r="V4060" s="27">
        <f>IFERROR(VLOOKUP($D4060,BankOpTbl,3,0),"")</f>
        <v>0</v>
      </c>
      <c r="W4060" s="27">
        <f>IFERROR(VLOOKUP($D4060,BankOpTbl,4,0),"")</f>
        <v>0</v>
      </c>
      <c r="X4060" s="27">
        <f>IF($E4060="","",IFERROR(VLOOKUP($E4060,BankTbl,4,0),""))</f>
        <v>0</v>
      </c>
      <c r="Y4060" s="27">
        <f>IF($F4060="","",IFERROR(VLOOKUP($F4060,BankTbl,4,0),""))</f>
        <v>0</v>
      </c>
      <c r="Z4060" s="27">
        <f>IF($B4060="","",IF($V4060="PICK",LEFT($N4060,5),IF($V4060="FIXED",$W4060,IF($V4060="CODE",$H4060,""))))</f>
        <v>0</v>
      </c>
    </row>
    <row r="4061" spans="1:26" ht="21" customHeight="1">
      <c r="A4061" s="27">
        <f>IF($B4061="","",COUNTA($B$13:$B4061))</f>
        <v>0</v>
      </c>
      <c r="B4061" s="28"/>
      <c r="C4061" s="28"/>
      <c r="D4061" s="29"/>
      <c r="E4061" s="29"/>
      <c r="F4061" s="29"/>
      <c r="G4061" s="28"/>
      <c r="H4061" s="28"/>
      <c r="I4061" s="30">
        <f>IF($H4061="","",IFERROR(VLOOKUP($H4061,AcctTbl,2,0),"کد ناشناخته"))</f>
        <v>0</v>
      </c>
      <c r="J4061" s="27">
        <f>IF($H4061="","",IFERROR(VLOOKUP($H4061,AcctTbl,3,0),""))</f>
        <v>0</v>
      </c>
      <c r="K4061" s="29"/>
      <c r="L4061" s="28"/>
      <c r="M4061" s="31"/>
      <c r="N4061" s="29"/>
      <c r="O4061" s="32">
        <f>IF($B4061="",0,IF($U4061="IN",N($M4061),0))</f>
        <v>0</v>
      </c>
      <c r="P4061" s="32">
        <f>IF($B4061="",0,IF(OR($U4061="OUT",$U4061="TRF"),N($M4061),0))</f>
        <v>0</v>
      </c>
      <c r="Q4061" s="32">
        <f>IF($B4061="",0,IF(OR($U4061="OUT",$U4061="TRF"),N($M4061),0))</f>
        <v>0</v>
      </c>
      <c r="R4061" s="32">
        <f>IF($B4061="",0,IF($U4061="IN",N($M4061),0))</f>
        <v>0</v>
      </c>
      <c r="S4061" s="33">
        <f>IF($B4061="","",IF($M4061="","⚠ مبلغ",IF($E4061="","⚠ بانک عامل",IF(AND($U4061="TRF",$F4061=""),"⚠ بانک مقصد",IF(AND($V4061&lt;&gt;"NONE",$V4061&lt;&gt;"",$Z4061=""),"⚠ طرف حساب","✓")))))</f>
        <v>0</v>
      </c>
      <c r="T4061" s="29"/>
      <c r="U4061" s="27">
        <f>IFERROR(VLOOKUP($D4061,BankOpTbl,2,0),"")</f>
        <v>0</v>
      </c>
      <c r="V4061" s="27">
        <f>IFERROR(VLOOKUP($D4061,BankOpTbl,3,0),"")</f>
        <v>0</v>
      </c>
      <c r="W4061" s="27">
        <f>IFERROR(VLOOKUP($D4061,BankOpTbl,4,0),"")</f>
        <v>0</v>
      </c>
      <c r="X4061" s="27">
        <f>IF($E4061="","",IFERROR(VLOOKUP($E4061,BankTbl,4,0),""))</f>
        <v>0</v>
      </c>
      <c r="Y4061" s="27">
        <f>IF($F4061="","",IFERROR(VLOOKUP($F4061,BankTbl,4,0),""))</f>
        <v>0</v>
      </c>
      <c r="Z4061" s="27">
        <f>IF($B4061="","",IF($V4061="PICK",LEFT($N4061,5),IF($V4061="FIXED",$W4061,IF($V4061="CODE",$H4061,""))))</f>
        <v>0</v>
      </c>
    </row>
    <row r="4062" spans="1:26" ht="21" customHeight="1">
      <c r="A4062" s="27">
        <f>IF($B4062="","",COUNTA($B$13:$B4062))</f>
        <v>0</v>
      </c>
      <c r="B4062" s="28"/>
      <c r="C4062" s="28"/>
      <c r="D4062" s="29"/>
      <c r="E4062" s="29"/>
      <c r="F4062" s="29"/>
      <c r="G4062" s="28"/>
      <c r="H4062" s="28"/>
      <c r="I4062" s="30">
        <f>IF($H4062="","",IFERROR(VLOOKUP($H4062,AcctTbl,2,0),"کد ناشناخته"))</f>
        <v>0</v>
      </c>
      <c r="J4062" s="27">
        <f>IF($H4062="","",IFERROR(VLOOKUP($H4062,AcctTbl,3,0),""))</f>
        <v>0</v>
      </c>
      <c r="K4062" s="29"/>
      <c r="L4062" s="28"/>
      <c r="M4062" s="31"/>
      <c r="N4062" s="29"/>
      <c r="O4062" s="32">
        <f>IF($B4062="",0,IF($U4062="IN",N($M4062),0))</f>
        <v>0</v>
      </c>
      <c r="P4062" s="32">
        <f>IF($B4062="",0,IF(OR($U4062="OUT",$U4062="TRF"),N($M4062),0))</f>
        <v>0</v>
      </c>
      <c r="Q4062" s="32">
        <f>IF($B4062="",0,IF(OR($U4062="OUT",$U4062="TRF"),N($M4062),0))</f>
        <v>0</v>
      </c>
      <c r="R4062" s="32">
        <f>IF($B4062="",0,IF($U4062="IN",N($M4062),0))</f>
        <v>0</v>
      </c>
      <c r="S4062" s="33">
        <f>IF($B4062="","",IF($M4062="","⚠ مبلغ",IF($E4062="","⚠ بانک عامل",IF(AND($U4062="TRF",$F4062=""),"⚠ بانک مقصد",IF(AND($V4062&lt;&gt;"NONE",$V4062&lt;&gt;"",$Z4062=""),"⚠ طرف حساب","✓")))))</f>
        <v>0</v>
      </c>
      <c r="T4062" s="29"/>
      <c r="U4062" s="27">
        <f>IFERROR(VLOOKUP($D4062,BankOpTbl,2,0),"")</f>
        <v>0</v>
      </c>
      <c r="V4062" s="27">
        <f>IFERROR(VLOOKUP($D4062,BankOpTbl,3,0),"")</f>
        <v>0</v>
      </c>
      <c r="W4062" s="27">
        <f>IFERROR(VLOOKUP($D4062,BankOpTbl,4,0),"")</f>
        <v>0</v>
      </c>
      <c r="X4062" s="27">
        <f>IF($E4062="","",IFERROR(VLOOKUP($E4062,BankTbl,4,0),""))</f>
        <v>0</v>
      </c>
      <c r="Y4062" s="27">
        <f>IF($F4062="","",IFERROR(VLOOKUP($F4062,BankTbl,4,0),""))</f>
        <v>0</v>
      </c>
      <c r="Z4062" s="27">
        <f>IF($B4062="","",IF($V4062="PICK",LEFT($N4062,5),IF($V4062="FIXED",$W4062,IF($V4062="CODE",$H4062,""))))</f>
        <v>0</v>
      </c>
    </row>
    <row r="4063" spans="1:26" ht="21" customHeight="1">
      <c r="A4063" s="27">
        <f>IF($B4063="","",COUNTA($B$13:$B4063))</f>
        <v>0</v>
      </c>
      <c r="B4063" s="28"/>
      <c r="C4063" s="28"/>
      <c r="D4063" s="29"/>
      <c r="E4063" s="29"/>
      <c r="F4063" s="29"/>
      <c r="G4063" s="28"/>
      <c r="H4063" s="28"/>
      <c r="I4063" s="30">
        <f>IF($H4063="","",IFERROR(VLOOKUP($H4063,AcctTbl,2,0),"کد ناشناخته"))</f>
        <v>0</v>
      </c>
      <c r="J4063" s="27">
        <f>IF($H4063="","",IFERROR(VLOOKUP($H4063,AcctTbl,3,0),""))</f>
        <v>0</v>
      </c>
      <c r="K4063" s="29"/>
      <c r="L4063" s="28"/>
      <c r="M4063" s="31"/>
      <c r="N4063" s="29"/>
      <c r="O4063" s="32">
        <f>IF($B4063="",0,IF($U4063="IN",N($M4063),0))</f>
        <v>0</v>
      </c>
      <c r="P4063" s="32">
        <f>IF($B4063="",0,IF(OR($U4063="OUT",$U4063="TRF"),N($M4063),0))</f>
        <v>0</v>
      </c>
      <c r="Q4063" s="32">
        <f>IF($B4063="",0,IF(OR($U4063="OUT",$U4063="TRF"),N($M4063),0))</f>
        <v>0</v>
      </c>
      <c r="R4063" s="32">
        <f>IF($B4063="",0,IF($U4063="IN",N($M4063),0))</f>
        <v>0</v>
      </c>
      <c r="S4063" s="33">
        <f>IF($B4063="","",IF($M4063="","⚠ مبلغ",IF($E4063="","⚠ بانک عامل",IF(AND($U4063="TRF",$F4063=""),"⚠ بانک مقصد",IF(AND($V4063&lt;&gt;"NONE",$V4063&lt;&gt;"",$Z4063=""),"⚠ طرف حساب","✓")))))</f>
        <v>0</v>
      </c>
      <c r="T4063" s="29"/>
      <c r="U4063" s="27">
        <f>IFERROR(VLOOKUP($D4063,BankOpTbl,2,0),"")</f>
        <v>0</v>
      </c>
      <c r="V4063" s="27">
        <f>IFERROR(VLOOKUP($D4063,BankOpTbl,3,0),"")</f>
        <v>0</v>
      </c>
      <c r="W4063" s="27">
        <f>IFERROR(VLOOKUP($D4063,BankOpTbl,4,0),"")</f>
        <v>0</v>
      </c>
      <c r="X4063" s="27">
        <f>IF($E4063="","",IFERROR(VLOOKUP($E4063,BankTbl,4,0),""))</f>
        <v>0</v>
      </c>
      <c r="Y4063" s="27">
        <f>IF($F4063="","",IFERROR(VLOOKUP($F4063,BankTbl,4,0),""))</f>
        <v>0</v>
      </c>
      <c r="Z4063" s="27">
        <f>IF($B4063="","",IF($V4063="PICK",LEFT($N4063,5),IF($V4063="FIXED",$W4063,IF($V4063="CODE",$H4063,""))))</f>
        <v>0</v>
      </c>
    </row>
    <row r="4064" spans="1:26" ht="21" customHeight="1">
      <c r="A4064" s="27">
        <f>IF($B4064="","",COUNTA($B$13:$B4064))</f>
        <v>0</v>
      </c>
      <c r="B4064" s="28"/>
      <c r="C4064" s="28"/>
      <c r="D4064" s="29"/>
      <c r="E4064" s="29"/>
      <c r="F4064" s="29"/>
      <c r="G4064" s="28"/>
      <c r="H4064" s="28"/>
      <c r="I4064" s="30">
        <f>IF($H4064="","",IFERROR(VLOOKUP($H4064,AcctTbl,2,0),"کد ناشناخته"))</f>
        <v>0</v>
      </c>
      <c r="J4064" s="27">
        <f>IF($H4064="","",IFERROR(VLOOKUP($H4064,AcctTbl,3,0),""))</f>
        <v>0</v>
      </c>
      <c r="K4064" s="29"/>
      <c r="L4064" s="28"/>
      <c r="M4064" s="31"/>
      <c r="N4064" s="29"/>
      <c r="O4064" s="32">
        <f>IF($B4064="",0,IF($U4064="IN",N($M4064),0))</f>
        <v>0</v>
      </c>
      <c r="P4064" s="32">
        <f>IF($B4064="",0,IF(OR($U4064="OUT",$U4064="TRF"),N($M4064),0))</f>
        <v>0</v>
      </c>
      <c r="Q4064" s="32">
        <f>IF($B4064="",0,IF(OR($U4064="OUT",$U4064="TRF"),N($M4064),0))</f>
        <v>0</v>
      </c>
      <c r="R4064" s="32">
        <f>IF($B4064="",0,IF($U4064="IN",N($M4064),0))</f>
        <v>0</v>
      </c>
      <c r="S4064" s="33">
        <f>IF($B4064="","",IF($M4064="","⚠ مبلغ",IF($E4064="","⚠ بانک عامل",IF(AND($U4064="TRF",$F4064=""),"⚠ بانک مقصد",IF(AND($V4064&lt;&gt;"NONE",$V4064&lt;&gt;"",$Z4064=""),"⚠ طرف حساب","✓")))))</f>
        <v>0</v>
      </c>
      <c r="T4064" s="29"/>
      <c r="U4064" s="27">
        <f>IFERROR(VLOOKUP($D4064,BankOpTbl,2,0),"")</f>
        <v>0</v>
      </c>
      <c r="V4064" s="27">
        <f>IFERROR(VLOOKUP($D4064,BankOpTbl,3,0),"")</f>
        <v>0</v>
      </c>
      <c r="W4064" s="27">
        <f>IFERROR(VLOOKUP($D4064,BankOpTbl,4,0),"")</f>
        <v>0</v>
      </c>
      <c r="X4064" s="27">
        <f>IF($E4064="","",IFERROR(VLOOKUP($E4064,BankTbl,4,0),""))</f>
        <v>0</v>
      </c>
      <c r="Y4064" s="27">
        <f>IF($F4064="","",IFERROR(VLOOKUP($F4064,BankTbl,4,0),""))</f>
        <v>0</v>
      </c>
      <c r="Z4064" s="27">
        <f>IF($B4064="","",IF($V4064="PICK",LEFT($N4064,5),IF($V4064="FIXED",$W4064,IF($V4064="CODE",$H4064,""))))</f>
        <v>0</v>
      </c>
    </row>
    <row r="4065" spans="1:26" ht="21" customHeight="1">
      <c r="A4065" s="27">
        <f>IF($B4065="","",COUNTA($B$13:$B4065))</f>
        <v>0</v>
      </c>
      <c r="B4065" s="28"/>
      <c r="C4065" s="28"/>
      <c r="D4065" s="29"/>
      <c r="E4065" s="29"/>
      <c r="F4065" s="29"/>
      <c r="G4065" s="28"/>
      <c r="H4065" s="28"/>
      <c r="I4065" s="30">
        <f>IF($H4065="","",IFERROR(VLOOKUP($H4065,AcctTbl,2,0),"کد ناشناخته"))</f>
        <v>0</v>
      </c>
      <c r="J4065" s="27">
        <f>IF($H4065="","",IFERROR(VLOOKUP($H4065,AcctTbl,3,0),""))</f>
        <v>0</v>
      </c>
      <c r="K4065" s="29"/>
      <c r="L4065" s="28"/>
      <c r="M4065" s="31"/>
      <c r="N4065" s="29"/>
      <c r="O4065" s="32">
        <f>IF($B4065="",0,IF($U4065="IN",N($M4065),0))</f>
        <v>0</v>
      </c>
      <c r="P4065" s="32">
        <f>IF($B4065="",0,IF(OR($U4065="OUT",$U4065="TRF"),N($M4065),0))</f>
        <v>0</v>
      </c>
      <c r="Q4065" s="32">
        <f>IF($B4065="",0,IF(OR($U4065="OUT",$U4065="TRF"),N($M4065),0))</f>
        <v>0</v>
      </c>
      <c r="R4065" s="32">
        <f>IF($B4065="",0,IF($U4065="IN",N($M4065),0))</f>
        <v>0</v>
      </c>
      <c r="S4065" s="33">
        <f>IF($B4065="","",IF($M4065="","⚠ مبلغ",IF($E4065="","⚠ بانک عامل",IF(AND($U4065="TRF",$F4065=""),"⚠ بانک مقصد",IF(AND($V4065&lt;&gt;"NONE",$V4065&lt;&gt;"",$Z4065=""),"⚠ طرف حساب","✓")))))</f>
        <v>0</v>
      </c>
      <c r="T4065" s="29"/>
      <c r="U4065" s="27">
        <f>IFERROR(VLOOKUP($D4065,BankOpTbl,2,0),"")</f>
        <v>0</v>
      </c>
      <c r="V4065" s="27">
        <f>IFERROR(VLOOKUP($D4065,BankOpTbl,3,0),"")</f>
        <v>0</v>
      </c>
      <c r="W4065" s="27">
        <f>IFERROR(VLOOKUP($D4065,BankOpTbl,4,0),"")</f>
        <v>0</v>
      </c>
      <c r="X4065" s="27">
        <f>IF($E4065="","",IFERROR(VLOOKUP($E4065,BankTbl,4,0),""))</f>
        <v>0</v>
      </c>
      <c r="Y4065" s="27">
        <f>IF($F4065="","",IFERROR(VLOOKUP($F4065,BankTbl,4,0),""))</f>
        <v>0</v>
      </c>
      <c r="Z4065" s="27">
        <f>IF($B4065="","",IF($V4065="PICK",LEFT($N4065,5),IF($V4065="FIXED",$W4065,IF($V4065="CODE",$H4065,""))))</f>
        <v>0</v>
      </c>
    </row>
    <row r="4066" spans="1:26" ht="21" customHeight="1">
      <c r="A4066" s="27">
        <f>IF($B4066="","",COUNTA($B$13:$B4066))</f>
        <v>0</v>
      </c>
      <c r="B4066" s="28"/>
      <c r="C4066" s="28"/>
      <c r="D4066" s="29"/>
      <c r="E4066" s="29"/>
      <c r="F4066" s="29"/>
      <c r="G4066" s="28"/>
      <c r="H4066" s="28"/>
      <c r="I4066" s="30">
        <f>IF($H4066="","",IFERROR(VLOOKUP($H4066,AcctTbl,2,0),"کد ناشناخته"))</f>
        <v>0</v>
      </c>
      <c r="J4066" s="27">
        <f>IF($H4066="","",IFERROR(VLOOKUP($H4066,AcctTbl,3,0),""))</f>
        <v>0</v>
      </c>
      <c r="K4066" s="29"/>
      <c r="L4066" s="28"/>
      <c r="M4066" s="31"/>
      <c r="N4066" s="29"/>
      <c r="O4066" s="32">
        <f>IF($B4066="",0,IF($U4066="IN",N($M4066),0))</f>
        <v>0</v>
      </c>
      <c r="P4066" s="32">
        <f>IF($B4066="",0,IF(OR($U4066="OUT",$U4066="TRF"),N($M4066),0))</f>
        <v>0</v>
      </c>
      <c r="Q4066" s="32">
        <f>IF($B4066="",0,IF(OR($U4066="OUT",$U4066="TRF"),N($M4066),0))</f>
        <v>0</v>
      </c>
      <c r="R4066" s="32">
        <f>IF($B4066="",0,IF($U4066="IN",N($M4066),0))</f>
        <v>0</v>
      </c>
      <c r="S4066" s="33">
        <f>IF($B4066="","",IF($M4066="","⚠ مبلغ",IF($E4066="","⚠ بانک عامل",IF(AND($U4066="TRF",$F4066=""),"⚠ بانک مقصد",IF(AND($V4066&lt;&gt;"NONE",$V4066&lt;&gt;"",$Z4066=""),"⚠ طرف حساب","✓")))))</f>
        <v>0</v>
      </c>
      <c r="T4066" s="29"/>
      <c r="U4066" s="27">
        <f>IFERROR(VLOOKUP($D4066,BankOpTbl,2,0),"")</f>
        <v>0</v>
      </c>
      <c r="V4066" s="27">
        <f>IFERROR(VLOOKUP($D4066,BankOpTbl,3,0),"")</f>
        <v>0</v>
      </c>
      <c r="W4066" s="27">
        <f>IFERROR(VLOOKUP($D4066,BankOpTbl,4,0),"")</f>
        <v>0</v>
      </c>
      <c r="X4066" s="27">
        <f>IF($E4066="","",IFERROR(VLOOKUP($E4066,BankTbl,4,0),""))</f>
        <v>0</v>
      </c>
      <c r="Y4066" s="27">
        <f>IF($F4066="","",IFERROR(VLOOKUP($F4066,BankTbl,4,0),""))</f>
        <v>0</v>
      </c>
      <c r="Z4066" s="27">
        <f>IF($B4066="","",IF($V4066="PICK",LEFT($N4066,5),IF($V4066="FIXED",$W4066,IF($V4066="CODE",$H4066,""))))</f>
        <v>0</v>
      </c>
    </row>
    <row r="4067" spans="1:26" ht="21" customHeight="1">
      <c r="A4067" s="27">
        <f>IF($B4067="","",COUNTA($B$13:$B4067))</f>
        <v>0</v>
      </c>
      <c r="B4067" s="28"/>
      <c r="C4067" s="28"/>
      <c r="D4067" s="29"/>
      <c r="E4067" s="29"/>
      <c r="F4067" s="29"/>
      <c r="G4067" s="28"/>
      <c r="H4067" s="28"/>
      <c r="I4067" s="30">
        <f>IF($H4067="","",IFERROR(VLOOKUP($H4067,AcctTbl,2,0),"کد ناشناخته"))</f>
        <v>0</v>
      </c>
      <c r="J4067" s="27">
        <f>IF($H4067="","",IFERROR(VLOOKUP($H4067,AcctTbl,3,0),""))</f>
        <v>0</v>
      </c>
      <c r="K4067" s="29"/>
      <c r="L4067" s="28"/>
      <c r="M4067" s="31"/>
      <c r="N4067" s="29"/>
      <c r="O4067" s="32">
        <f>IF($B4067="",0,IF($U4067="IN",N($M4067),0))</f>
        <v>0</v>
      </c>
      <c r="P4067" s="32">
        <f>IF($B4067="",0,IF(OR($U4067="OUT",$U4067="TRF"),N($M4067),0))</f>
        <v>0</v>
      </c>
      <c r="Q4067" s="32">
        <f>IF($B4067="",0,IF(OR($U4067="OUT",$U4067="TRF"),N($M4067),0))</f>
        <v>0</v>
      </c>
      <c r="R4067" s="32">
        <f>IF($B4067="",0,IF($U4067="IN",N($M4067),0))</f>
        <v>0</v>
      </c>
      <c r="S4067" s="33">
        <f>IF($B4067="","",IF($M4067="","⚠ مبلغ",IF($E4067="","⚠ بانک عامل",IF(AND($U4067="TRF",$F4067=""),"⚠ بانک مقصد",IF(AND($V4067&lt;&gt;"NONE",$V4067&lt;&gt;"",$Z4067=""),"⚠ طرف حساب","✓")))))</f>
        <v>0</v>
      </c>
      <c r="T4067" s="29"/>
      <c r="U4067" s="27">
        <f>IFERROR(VLOOKUP($D4067,BankOpTbl,2,0),"")</f>
        <v>0</v>
      </c>
      <c r="V4067" s="27">
        <f>IFERROR(VLOOKUP($D4067,BankOpTbl,3,0),"")</f>
        <v>0</v>
      </c>
      <c r="W4067" s="27">
        <f>IFERROR(VLOOKUP($D4067,BankOpTbl,4,0),"")</f>
        <v>0</v>
      </c>
      <c r="X4067" s="27">
        <f>IF($E4067="","",IFERROR(VLOOKUP($E4067,BankTbl,4,0),""))</f>
        <v>0</v>
      </c>
      <c r="Y4067" s="27">
        <f>IF($F4067="","",IFERROR(VLOOKUP($F4067,BankTbl,4,0),""))</f>
        <v>0</v>
      </c>
      <c r="Z4067" s="27">
        <f>IF($B4067="","",IF($V4067="PICK",LEFT($N4067,5),IF($V4067="FIXED",$W4067,IF($V4067="CODE",$H4067,""))))</f>
        <v>0</v>
      </c>
    </row>
    <row r="4068" spans="1:26" ht="21" customHeight="1">
      <c r="A4068" s="27">
        <f>IF($B4068="","",COUNTA($B$13:$B4068))</f>
        <v>0</v>
      </c>
      <c r="B4068" s="28"/>
      <c r="C4068" s="28"/>
      <c r="D4068" s="29"/>
      <c r="E4068" s="29"/>
      <c r="F4068" s="29"/>
      <c r="G4068" s="28"/>
      <c r="H4068" s="28"/>
      <c r="I4068" s="30">
        <f>IF($H4068="","",IFERROR(VLOOKUP($H4068,AcctTbl,2,0),"کد ناشناخته"))</f>
        <v>0</v>
      </c>
      <c r="J4068" s="27">
        <f>IF($H4068="","",IFERROR(VLOOKUP($H4068,AcctTbl,3,0),""))</f>
        <v>0</v>
      </c>
      <c r="K4068" s="29"/>
      <c r="L4068" s="28"/>
      <c r="M4068" s="31"/>
      <c r="N4068" s="29"/>
      <c r="O4068" s="32">
        <f>IF($B4068="",0,IF($U4068="IN",N($M4068),0))</f>
        <v>0</v>
      </c>
      <c r="P4068" s="32">
        <f>IF($B4068="",0,IF(OR($U4068="OUT",$U4068="TRF"),N($M4068),0))</f>
        <v>0</v>
      </c>
      <c r="Q4068" s="32">
        <f>IF($B4068="",0,IF(OR($U4068="OUT",$U4068="TRF"),N($M4068),0))</f>
        <v>0</v>
      </c>
      <c r="R4068" s="32">
        <f>IF($B4068="",0,IF($U4068="IN",N($M4068),0))</f>
        <v>0</v>
      </c>
      <c r="S4068" s="33">
        <f>IF($B4068="","",IF($M4068="","⚠ مبلغ",IF($E4068="","⚠ بانک عامل",IF(AND($U4068="TRF",$F4068=""),"⚠ بانک مقصد",IF(AND($V4068&lt;&gt;"NONE",$V4068&lt;&gt;"",$Z4068=""),"⚠ طرف حساب","✓")))))</f>
        <v>0</v>
      </c>
      <c r="T4068" s="29"/>
      <c r="U4068" s="27">
        <f>IFERROR(VLOOKUP($D4068,BankOpTbl,2,0),"")</f>
        <v>0</v>
      </c>
      <c r="V4068" s="27">
        <f>IFERROR(VLOOKUP($D4068,BankOpTbl,3,0),"")</f>
        <v>0</v>
      </c>
      <c r="W4068" s="27">
        <f>IFERROR(VLOOKUP($D4068,BankOpTbl,4,0),"")</f>
        <v>0</v>
      </c>
      <c r="X4068" s="27">
        <f>IF($E4068="","",IFERROR(VLOOKUP($E4068,BankTbl,4,0),""))</f>
        <v>0</v>
      </c>
      <c r="Y4068" s="27">
        <f>IF($F4068="","",IFERROR(VLOOKUP($F4068,BankTbl,4,0),""))</f>
        <v>0</v>
      </c>
      <c r="Z4068" s="27">
        <f>IF($B4068="","",IF($V4068="PICK",LEFT($N4068,5),IF($V4068="FIXED",$W4068,IF($V4068="CODE",$H4068,""))))</f>
        <v>0</v>
      </c>
    </row>
    <row r="4069" spans="1:26" ht="21" customHeight="1">
      <c r="A4069" s="27">
        <f>IF($B4069="","",COUNTA($B$13:$B4069))</f>
        <v>0</v>
      </c>
      <c r="B4069" s="28"/>
      <c r="C4069" s="28"/>
      <c r="D4069" s="29"/>
      <c r="E4069" s="29"/>
      <c r="F4069" s="29"/>
      <c r="G4069" s="28"/>
      <c r="H4069" s="28"/>
      <c r="I4069" s="30">
        <f>IF($H4069="","",IFERROR(VLOOKUP($H4069,AcctTbl,2,0),"کد ناشناخته"))</f>
        <v>0</v>
      </c>
      <c r="J4069" s="27">
        <f>IF($H4069="","",IFERROR(VLOOKUP($H4069,AcctTbl,3,0),""))</f>
        <v>0</v>
      </c>
      <c r="K4069" s="29"/>
      <c r="L4069" s="28"/>
      <c r="M4069" s="31"/>
      <c r="N4069" s="29"/>
      <c r="O4069" s="32">
        <f>IF($B4069="",0,IF($U4069="IN",N($M4069),0))</f>
        <v>0</v>
      </c>
      <c r="P4069" s="32">
        <f>IF($B4069="",0,IF(OR($U4069="OUT",$U4069="TRF"),N($M4069),0))</f>
        <v>0</v>
      </c>
      <c r="Q4069" s="32">
        <f>IF($B4069="",0,IF(OR($U4069="OUT",$U4069="TRF"),N($M4069),0))</f>
        <v>0</v>
      </c>
      <c r="R4069" s="32">
        <f>IF($B4069="",0,IF($U4069="IN",N($M4069),0))</f>
        <v>0</v>
      </c>
      <c r="S4069" s="33">
        <f>IF($B4069="","",IF($M4069="","⚠ مبلغ",IF($E4069="","⚠ بانک عامل",IF(AND($U4069="TRF",$F4069=""),"⚠ بانک مقصد",IF(AND($V4069&lt;&gt;"NONE",$V4069&lt;&gt;"",$Z4069=""),"⚠ طرف حساب","✓")))))</f>
        <v>0</v>
      </c>
      <c r="T4069" s="29"/>
      <c r="U4069" s="27">
        <f>IFERROR(VLOOKUP($D4069,BankOpTbl,2,0),"")</f>
        <v>0</v>
      </c>
      <c r="V4069" s="27">
        <f>IFERROR(VLOOKUP($D4069,BankOpTbl,3,0),"")</f>
        <v>0</v>
      </c>
      <c r="W4069" s="27">
        <f>IFERROR(VLOOKUP($D4069,BankOpTbl,4,0),"")</f>
        <v>0</v>
      </c>
      <c r="X4069" s="27">
        <f>IF($E4069="","",IFERROR(VLOOKUP($E4069,BankTbl,4,0),""))</f>
        <v>0</v>
      </c>
      <c r="Y4069" s="27">
        <f>IF($F4069="","",IFERROR(VLOOKUP($F4069,BankTbl,4,0),""))</f>
        <v>0</v>
      </c>
      <c r="Z4069" s="27">
        <f>IF($B4069="","",IF($V4069="PICK",LEFT($N4069,5),IF($V4069="FIXED",$W4069,IF($V4069="CODE",$H4069,""))))</f>
        <v>0</v>
      </c>
    </row>
    <row r="4070" spans="1:26" ht="21" customHeight="1">
      <c r="A4070" s="27">
        <f>IF($B4070="","",COUNTA($B$13:$B4070))</f>
        <v>0</v>
      </c>
      <c r="B4070" s="28"/>
      <c r="C4070" s="28"/>
      <c r="D4070" s="29"/>
      <c r="E4070" s="29"/>
      <c r="F4070" s="29"/>
      <c r="G4070" s="28"/>
      <c r="H4070" s="28"/>
      <c r="I4070" s="30">
        <f>IF($H4070="","",IFERROR(VLOOKUP($H4070,AcctTbl,2,0),"کد ناشناخته"))</f>
        <v>0</v>
      </c>
      <c r="J4070" s="27">
        <f>IF($H4070="","",IFERROR(VLOOKUP($H4070,AcctTbl,3,0),""))</f>
        <v>0</v>
      </c>
      <c r="K4070" s="29"/>
      <c r="L4070" s="28"/>
      <c r="M4070" s="31"/>
      <c r="N4070" s="29"/>
      <c r="O4070" s="32">
        <f>IF($B4070="",0,IF($U4070="IN",N($M4070),0))</f>
        <v>0</v>
      </c>
      <c r="P4070" s="32">
        <f>IF($B4070="",0,IF(OR($U4070="OUT",$U4070="TRF"),N($M4070),0))</f>
        <v>0</v>
      </c>
      <c r="Q4070" s="32">
        <f>IF($B4070="",0,IF(OR($U4070="OUT",$U4070="TRF"),N($M4070),0))</f>
        <v>0</v>
      </c>
      <c r="R4070" s="32">
        <f>IF($B4070="",0,IF($U4070="IN",N($M4070),0))</f>
        <v>0</v>
      </c>
      <c r="S4070" s="33">
        <f>IF($B4070="","",IF($M4070="","⚠ مبلغ",IF($E4070="","⚠ بانک عامل",IF(AND($U4070="TRF",$F4070=""),"⚠ بانک مقصد",IF(AND($V4070&lt;&gt;"NONE",$V4070&lt;&gt;"",$Z4070=""),"⚠ طرف حساب","✓")))))</f>
        <v>0</v>
      </c>
      <c r="T4070" s="29"/>
      <c r="U4070" s="27">
        <f>IFERROR(VLOOKUP($D4070,BankOpTbl,2,0),"")</f>
        <v>0</v>
      </c>
      <c r="V4070" s="27">
        <f>IFERROR(VLOOKUP($D4070,BankOpTbl,3,0),"")</f>
        <v>0</v>
      </c>
      <c r="W4070" s="27">
        <f>IFERROR(VLOOKUP($D4070,BankOpTbl,4,0),"")</f>
        <v>0</v>
      </c>
      <c r="X4070" s="27">
        <f>IF($E4070="","",IFERROR(VLOOKUP($E4070,BankTbl,4,0),""))</f>
        <v>0</v>
      </c>
      <c r="Y4070" s="27">
        <f>IF($F4070="","",IFERROR(VLOOKUP($F4070,BankTbl,4,0),""))</f>
        <v>0</v>
      </c>
      <c r="Z4070" s="27">
        <f>IF($B4070="","",IF($V4070="PICK",LEFT($N4070,5),IF($V4070="FIXED",$W4070,IF($V4070="CODE",$H4070,""))))</f>
        <v>0</v>
      </c>
    </row>
    <row r="4071" spans="1:26" ht="21" customHeight="1">
      <c r="A4071" s="27">
        <f>IF($B4071="","",COUNTA($B$13:$B4071))</f>
        <v>0</v>
      </c>
      <c r="B4071" s="28"/>
      <c r="C4071" s="28"/>
      <c r="D4071" s="29"/>
      <c r="E4071" s="29"/>
      <c r="F4071" s="29"/>
      <c r="G4071" s="28"/>
      <c r="H4071" s="28"/>
      <c r="I4071" s="30">
        <f>IF($H4071="","",IFERROR(VLOOKUP($H4071,AcctTbl,2,0),"کد ناشناخته"))</f>
        <v>0</v>
      </c>
      <c r="J4071" s="27">
        <f>IF($H4071="","",IFERROR(VLOOKUP($H4071,AcctTbl,3,0),""))</f>
        <v>0</v>
      </c>
      <c r="K4071" s="29"/>
      <c r="L4071" s="28"/>
      <c r="M4071" s="31"/>
      <c r="N4071" s="29"/>
      <c r="O4071" s="32">
        <f>IF($B4071="",0,IF($U4071="IN",N($M4071),0))</f>
        <v>0</v>
      </c>
      <c r="P4071" s="32">
        <f>IF($B4071="",0,IF(OR($U4071="OUT",$U4071="TRF"),N($M4071),0))</f>
        <v>0</v>
      </c>
      <c r="Q4071" s="32">
        <f>IF($B4071="",0,IF(OR($U4071="OUT",$U4071="TRF"),N($M4071),0))</f>
        <v>0</v>
      </c>
      <c r="R4071" s="32">
        <f>IF($B4071="",0,IF($U4071="IN",N($M4071),0))</f>
        <v>0</v>
      </c>
      <c r="S4071" s="33">
        <f>IF($B4071="","",IF($M4071="","⚠ مبلغ",IF($E4071="","⚠ بانک عامل",IF(AND($U4071="TRF",$F4071=""),"⚠ بانک مقصد",IF(AND($V4071&lt;&gt;"NONE",$V4071&lt;&gt;"",$Z4071=""),"⚠ طرف حساب","✓")))))</f>
        <v>0</v>
      </c>
      <c r="T4071" s="29"/>
      <c r="U4071" s="27">
        <f>IFERROR(VLOOKUP($D4071,BankOpTbl,2,0),"")</f>
        <v>0</v>
      </c>
      <c r="V4071" s="27">
        <f>IFERROR(VLOOKUP($D4071,BankOpTbl,3,0),"")</f>
        <v>0</v>
      </c>
      <c r="W4071" s="27">
        <f>IFERROR(VLOOKUP($D4071,BankOpTbl,4,0),"")</f>
        <v>0</v>
      </c>
      <c r="X4071" s="27">
        <f>IF($E4071="","",IFERROR(VLOOKUP($E4071,BankTbl,4,0),""))</f>
        <v>0</v>
      </c>
      <c r="Y4071" s="27">
        <f>IF($F4071="","",IFERROR(VLOOKUP($F4071,BankTbl,4,0),""))</f>
        <v>0</v>
      </c>
      <c r="Z4071" s="27">
        <f>IF($B4071="","",IF($V4071="PICK",LEFT($N4071,5),IF($V4071="FIXED",$W4071,IF($V4071="CODE",$H4071,""))))</f>
        <v>0</v>
      </c>
    </row>
    <row r="4072" spans="1:26" ht="21" customHeight="1">
      <c r="A4072" s="27">
        <f>IF($B4072="","",COUNTA($B$13:$B4072))</f>
        <v>0</v>
      </c>
      <c r="B4072" s="28"/>
      <c r="C4072" s="28"/>
      <c r="D4072" s="29"/>
      <c r="E4072" s="29"/>
      <c r="F4072" s="29"/>
      <c r="G4072" s="28"/>
      <c r="H4072" s="28"/>
      <c r="I4072" s="30">
        <f>IF($H4072="","",IFERROR(VLOOKUP($H4072,AcctTbl,2,0),"کد ناشناخته"))</f>
        <v>0</v>
      </c>
      <c r="J4072" s="27">
        <f>IF($H4072="","",IFERROR(VLOOKUP($H4072,AcctTbl,3,0),""))</f>
        <v>0</v>
      </c>
      <c r="K4072" s="29"/>
      <c r="L4072" s="28"/>
      <c r="M4072" s="31"/>
      <c r="N4072" s="29"/>
      <c r="O4072" s="32">
        <f>IF($B4072="",0,IF($U4072="IN",N($M4072),0))</f>
        <v>0</v>
      </c>
      <c r="P4072" s="32">
        <f>IF($B4072="",0,IF(OR($U4072="OUT",$U4072="TRF"),N($M4072),0))</f>
        <v>0</v>
      </c>
      <c r="Q4072" s="32">
        <f>IF($B4072="",0,IF(OR($U4072="OUT",$U4072="TRF"),N($M4072),0))</f>
        <v>0</v>
      </c>
      <c r="R4072" s="32">
        <f>IF($B4072="",0,IF($U4072="IN",N($M4072),0))</f>
        <v>0</v>
      </c>
      <c r="S4072" s="33">
        <f>IF($B4072="","",IF($M4072="","⚠ مبلغ",IF($E4072="","⚠ بانک عامل",IF(AND($U4072="TRF",$F4072=""),"⚠ بانک مقصد",IF(AND($V4072&lt;&gt;"NONE",$V4072&lt;&gt;"",$Z4072=""),"⚠ طرف حساب","✓")))))</f>
        <v>0</v>
      </c>
      <c r="T4072" s="29"/>
      <c r="U4072" s="27">
        <f>IFERROR(VLOOKUP($D4072,BankOpTbl,2,0),"")</f>
        <v>0</v>
      </c>
      <c r="V4072" s="27">
        <f>IFERROR(VLOOKUP($D4072,BankOpTbl,3,0),"")</f>
        <v>0</v>
      </c>
      <c r="W4072" s="27">
        <f>IFERROR(VLOOKUP($D4072,BankOpTbl,4,0),"")</f>
        <v>0</v>
      </c>
      <c r="X4072" s="27">
        <f>IF($E4072="","",IFERROR(VLOOKUP($E4072,BankTbl,4,0),""))</f>
        <v>0</v>
      </c>
      <c r="Y4072" s="27">
        <f>IF($F4072="","",IFERROR(VLOOKUP($F4072,BankTbl,4,0),""))</f>
        <v>0</v>
      </c>
      <c r="Z4072" s="27">
        <f>IF($B4072="","",IF($V4072="PICK",LEFT($N4072,5),IF($V4072="FIXED",$W4072,IF($V4072="CODE",$H4072,""))))</f>
        <v>0</v>
      </c>
    </row>
    <row r="4073" spans="1:26" ht="21" customHeight="1">
      <c r="A4073" s="27">
        <f>IF($B4073="","",COUNTA($B$13:$B4073))</f>
        <v>0</v>
      </c>
      <c r="B4073" s="28"/>
      <c r="C4073" s="28"/>
      <c r="D4073" s="29"/>
      <c r="E4073" s="29"/>
      <c r="F4073" s="29"/>
      <c r="G4073" s="28"/>
      <c r="H4073" s="28"/>
      <c r="I4073" s="30">
        <f>IF($H4073="","",IFERROR(VLOOKUP($H4073,AcctTbl,2,0),"کد ناشناخته"))</f>
        <v>0</v>
      </c>
      <c r="J4073" s="27">
        <f>IF($H4073="","",IFERROR(VLOOKUP($H4073,AcctTbl,3,0),""))</f>
        <v>0</v>
      </c>
      <c r="K4073" s="29"/>
      <c r="L4073" s="28"/>
      <c r="M4073" s="31"/>
      <c r="N4073" s="29"/>
      <c r="O4073" s="32">
        <f>IF($B4073="",0,IF($U4073="IN",N($M4073),0))</f>
        <v>0</v>
      </c>
      <c r="P4073" s="32">
        <f>IF($B4073="",0,IF(OR($U4073="OUT",$U4073="TRF"),N($M4073),0))</f>
        <v>0</v>
      </c>
      <c r="Q4073" s="32">
        <f>IF($B4073="",0,IF(OR($U4073="OUT",$U4073="TRF"),N($M4073),0))</f>
        <v>0</v>
      </c>
      <c r="R4073" s="32">
        <f>IF($B4073="",0,IF($U4073="IN",N($M4073),0))</f>
        <v>0</v>
      </c>
      <c r="S4073" s="33">
        <f>IF($B4073="","",IF($M4073="","⚠ مبلغ",IF($E4073="","⚠ بانک عامل",IF(AND($U4073="TRF",$F4073=""),"⚠ بانک مقصد",IF(AND($V4073&lt;&gt;"NONE",$V4073&lt;&gt;"",$Z4073=""),"⚠ طرف حساب","✓")))))</f>
        <v>0</v>
      </c>
      <c r="T4073" s="29"/>
      <c r="U4073" s="27">
        <f>IFERROR(VLOOKUP($D4073,BankOpTbl,2,0),"")</f>
        <v>0</v>
      </c>
      <c r="V4073" s="27">
        <f>IFERROR(VLOOKUP($D4073,BankOpTbl,3,0),"")</f>
        <v>0</v>
      </c>
      <c r="W4073" s="27">
        <f>IFERROR(VLOOKUP($D4073,BankOpTbl,4,0),"")</f>
        <v>0</v>
      </c>
      <c r="X4073" s="27">
        <f>IF($E4073="","",IFERROR(VLOOKUP($E4073,BankTbl,4,0),""))</f>
        <v>0</v>
      </c>
      <c r="Y4073" s="27">
        <f>IF($F4073="","",IFERROR(VLOOKUP($F4073,BankTbl,4,0),""))</f>
        <v>0</v>
      </c>
      <c r="Z4073" s="27">
        <f>IF($B4073="","",IF($V4073="PICK",LEFT($N4073,5),IF($V4073="FIXED",$W4073,IF($V4073="CODE",$H4073,""))))</f>
        <v>0</v>
      </c>
    </row>
    <row r="4074" spans="1:26" ht="21" customHeight="1">
      <c r="A4074" s="27">
        <f>IF($B4074="","",COUNTA($B$13:$B4074))</f>
        <v>0</v>
      </c>
      <c r="B4074" s="28"/>
      <c r="C4074" s="28"/>
      <c r="D4074" s="29"/>
      <c r="E4074" s="29"/>
      <c r="F4074" s="29"/>
      <c r="G4074" s="28"/>
      <c r="H4074" s="28"/>
      <c r="I4074" s="30">
        <f>IF($H4074="","",IFERROR(VLOOKUP($H4074,AcctTbl,2,0),"کد ناشناخته"))</f>
        <v>0</v>
      </c>
      <c r="J4074" s="27">
        <f>IF($H4074="","",IFERROR(VLOOKUP($H4074,AcctTbl,3,0),""))</f>
        <v>0</v>
      </c>
      <c r="K4074" s="29"/>
      <c r="L4074" s="28"/>
      <c r="M4074" s="31"/>
      <c r="N4074" s="29"/>
      <c r="O4074" s="32">
        <f>IF($B4074="",0,IF($U4074="IN",N($M4074),0))</f>
        <v>0</v>
      </c>
      <c r="P4074" s="32">
        <f>IF($B4074="",0,IF(OR($U4074="OUT",$U4074="TRF"),N($M4074),0))</f>
        <v>0</v>
      </c>
      <c r="Q4074" s="32">
        <f>IF($B4074="",0,IF(OR($U4074="OUT",$U4074="TRF"),N($M4074),0))</f>
        <v>0</v>
      </c>
      <c r="R4074" s="32">
        <f>IF($B4074="",0,IF($U4074="IN",N($M4074),0))</f>
        <v>0</v>
      </c>
      <c r="S4074" s="33">
        <f>IF($B4074="","",IF($M4074="","⚠ مبلغ",IF($E4074="","⚠ بانک عامل",IF(AND($U4074="TRF",$F4074=""),"⚠ بانک مقصد",IF(AND($V4074&lt;&gt;"NONE",$V4074&lt;&gt;"",$Z4074=""),"⚠ طرف حساب","✓")))))</f>
        <v>0</v>
      </c>
      <c r="T4074" s="29"/>
      <c r="U4074" s="27">
        <f>IFERROR(VLOOKUP($D4074,BankOpTbl,2,0),"")</f>
        <v>0</v>
      </c>
      <c r="V4074" s="27">
        <f>IFERROR(VLOOKUP($D4074,BankOpTbl,3,0),"")</f>
        <v>0</v>
      </c>
      <c r="W4074" s="27">
        <f>IFERROR(VLOOKUP($D4074,BankOpTbl,4,0),"")</f>
        <v>0</v>
      </c>
      <c r="X4074" s="27">
        <f>IF($E4074="","",IFERROR(VLOOKUP($E4074,BankTbl,4,0),""))</f>
        <v>0</v>
      </c>
      <c r="Y4074" s="27">
        <f>IF($F4074="","",IFERROR(VLOOKUP($F4074,BankTbl,4,0),""))</f>
        <v>0</v>
      </c>
      <c r="Z4074" s="27">
        <f>IF($B4074="","",IF($V4074="PICK",LEFT($N4074,5),IF($V4074="FIXED",$W4074,IF($V4074="CODE",$H4074,""))))</f>
        <v>0</v>
      </c>
    </row>
    <row r="4075" spans="1:26" ht="21" customHeight="1">
      <c r="A4075" s="27">
        <f>IF($B4075="","",COUNTA($B$13:$B4075))</f>
        <v>0</v>
      </c>
      <c r="B4075" s="28"/>
      <c r="C4075" s="28"/>
      <c r="D4075" s="29"/>
      <c r="E4075" s="29"/>
      <c r="F4075" s="29"/>
      <c r="G4075" s="28"/>
      <c r="H4075" s="28"/>
      <c r="I4075" s="30">
        <f>IF($H4075="","",IFERROR(VLOOKUP($H4075,AcctTbl,2,0),"کد ناشناخته"))</f>
        <v>0</v>
      </c>
      <c r="J4075" s="27">
        <f>IF($H4075="","",IFERROR(VLOOKUP($H4075,AcctTbl,3,0),""))</f>
        <v>0</v>
      </c>
      <c r="K4075" s="29"/>
      <c r="L4075" s="28"/>
      <c r="M4075" s="31"/>
      <c r="N4075" s="29"/>
      <c r="O4075" s="32">
        <f>IF($B4075="",0,IF($U4075="IN",N($M4075),0))</f>
        <v>0</v>
      </c>
      <c r="P4075" s="32">
        <f>IF($B4075="",0,IF(OR($U4075="OUT",$U4075="TRF"),N($M4075),0))</f>
        <v>0</v>
      </c>
      <c r="Q4075" s="32">
        <f>IF($B4075="",0,IF(OR($U4075="OUT",$U4075="TRF"),N($M4075),0))</f>
        <v>0</v>
      </c>
      <c r="R4075" s="32">
        <f>IF($B4075="",0,IF($U4075="IN",N($M4075),0))</f>
        <v>0</v>
      </c>
      <c r="S4075" s="33">
        <f>IF($B4075="","",IF($M4075="","⚠ مبلغ",IF($E4075="","⚠ بانک عامل",IF(AND($U4075="TRF",$F4075=""),"⚠ بانک مقصد",IF(AND($V4075&lt;&gt;"NONE",$V4075&lt;&gt;"",$Z4075=""),"⚠ طرف حساب","✓")))))</f>
        <v>0</v>
      </c>
      <c r="T4075" s="29"/>
      <c r="U4075" s="27">
        <f>IFERROR(VLOOKUP($D4075,BankOpTbl,2,0),"")</f>
        <v>0</v>
      </c>
      <c r="V4075" s="27">
        <f>IFERROR(VLOOKUP($D4075,BankOpTbl,3,0),"")</f>
        <v>0</v>
      </c>
      <c r="W4075" s="27">
        <f>IFERROR(VLOOKUP($D4075,BankOpTbl,4,0),"")</f>
        <v>0</v>
      </c>
      <c r="X4075" s="27">
        <f>IF($E4075="","",IFERROR(VLOOKUP($E4075,BankTbl,4,0),""))</f>
        <v>0</v>
      </c>
      <c r="Y4075" s="27">
        <f>IF($F4075="","",IFERROR(VLOOKUP($F4075,BankTbl,4,0),""))</f>
        <v>0</v>
      </c>
      <c r="Z4075" s="27">
        <f>IF($B4075="","",IF($V4075="PICK",LEFT($N4075,5),IF($V4075="FIXED",$W4075,IF($V4075="CODE",$H4075,""))))</f>
        <v>0</v>
      </c>
    </row>
    <row r="4076" spans="1:26" ht="21" customHeight="1">
      <c r="A4076" s="27">
        <f>IF($B4076="","",COUNTA($B$13:$B4076))</f>
        <v>0</v>
      </c>
      <c r="B4076" s="28"/>
      <c r="C4076" s="28"/>
      <c r="D4076" s="29"/>
      <c r="E4076" s="29"/>
      <c r="F4076" s="29"/>
      <c r="G4076" s="28"/>
      <c r="H4076" s="28"/>
      <c r="I4076" s="30">
        <f>IF($H4076="","",IFERROR(VLOOKUP($H4076,AcctTbl,2,0),"کد ناشناخته"))</f>
        <v>0</v>
      </c>
      <c r="J4076" s="27">
        <f>IF($H4076="","",IFERROR(VLOOKUP($H4076,AcctTbl,3,0),""))</f>
        <v>0</v>
      </c>
      <c r="K4076" s="29"/>
      <c r="L4076" s="28"/>
      <c r="M4076" s="31"/>
      <c r="N4076" s="29"/>
      <c r="O4076" s="32">
        <f>IF($B4076="",0,IF($U4076="IN",N($M4076),0))</f>
        <v>0</v>
      </c>
      <c r="P4076" s="32">
        <f>IF($B4076="",0,IF(OR($U4076="OUT",$U4076="TRF"),N($M4076),0))</f>
        <v>0</v>
      </c>
      <c r="Q4076" s="32">
        <f>IF($B4076="",0,IF(OR($U4076="OUT",$U4076="TRF"),N($M4076),0))</f>
        <v>0</v>
      </c>
      <c r="R4076" s="32">
        <f>IF($B4076="",0,IF($U4076="IN",N($M4076),0))</f>
        <v>0</v>
      </c>
      <c r="S4076" s="33">
        <f>IF($B4076="","",IF($M4076="","⚠ مبلغ",IF($E4076="","⚠ بانک عامل",IF(AND($U4076="TRF",$F4076=""),"⚠ بانک مقصد",IF(AND($V4076&lt;&gt;"NONE",$V4076&lt;&gt;"",$Z4076=""),"⚠ طرف حساب","✓")))))</f>
        <v>0</v>
      </c>
      <c r="T4076" s="29"/>
      <c r="U4076" s="27">
        <f>IFERROR(VLOOKUP($D4076,BankOpTbl,2,0),"")</f>
        <v>0</v>
      </c>
      <c r="V4076" s="27">
        <f>IFERROR(VLOOKUP($D4076,BankOpTbl,3,0),"")</f>
        <v>0</v>
      </c>
      <c r="W4076" s="27">
        <f>IFERROR(VLOOKUP($D4076,BankOpTbl,4,0),"")</f>
        <v>0</v>
      </c>
      <c r="X4076" s="27">
        <f>IF($E4076="","",IFERROR(VLOOKUP($E4076,BankTbl,4,0),""))</f>
        <v>0</v>
      </c>
      <c r="Y4076" s="27">
        <f>IF($F4076="","",IFERROR(VLOOKUP($F4076,BankTbl,4,0),""))</f>
        <v>0</v>
      </c>
      <c r="Z4076" s="27">
        <f>IF($B4076="","",IF($V4076="PICK",LEFT($N4076,5),IF($V4076="FIXED",$W4076,IF($V4076="CODE",$H4076,""))))</f>
        <v>0</v>
      </c>
    </row>
    <row r="4077" spans="1:26" ht="21" customHeight="1">
      <c r="A4077" s="27">
        <f>IF($B4077="","",COUNTA($B$13:$B4077))</f>
        <v>0</v>
      </c>
      <c r="B4077" s="28"/>
      <c r="C4077" s="28"/>
      <c r="D4077" s="29"/>
      <c r="E4077" s="29"/>
      <c r="F4077" s="29"/>
      <c r="G4077" s="28"/>
      <c r="H4077" s="28"/>
      <c r="I4077" s="30">
        <f>IF($H4077="","",IFERROR(VLOOKUP($H4077,AcctTbl,2,0),"کد ناشناخته"))</f>
        <v>0</v>
      </c>
      <c r="J4077" s="27">
        <f>IF($H4077="","",IFERROR(VLOOKUP($H4077,AcctTbl,3,0),""))</f>
        <v>0</v>
      </c>
      <c r="K4077" s="29"/>
      <c r="L4077" s="28"/>
      <c r="M4077" s="31"/>
      <c r="N4077" s="29"/>
      <c r="O4077" s="32">
        <f>IF($B4077="",0,IF($U4077="IN",N($M4077),0))</f>
        <v>0</v>
      </c>
      <c r="P4077" s="32">
        <f>IF($B4077="",0,IF(OR($U4077="OUT",$U4077="TRF"),N($M4077),0))</f>
        <v>0</v>
      </c>
      <c r="Q4077" s="32">
        <f>IF($B4077="",0,IF(OR($U4077="OUT",$U4077="TRF"),N($M4077),0))</f>
        <v>0</v>
      </c>
      <c r="R4077" s="32">
        <f>IF($B4077="",0,IF($U4077="IN",N($M4077),0))</f>
        <v>0</v>
      </c>
      <c r="S4077" s="33">
        <f>IF($B4077="","",IF($M4077="","⚠ مبلغ",IF($E4077="","⚠ بانک عامل",IF(AND($U4077="TRF",$F4077=""),"⚠ بانک مقصد",IF(AND($V4077&lt;&gt;"NONE",$V4077&lt;&gt;"",$Z4077=""),"⚠ طرف حساب","✓")))))</f>
        <v>0</v>
      </c>
      <c r="T4077" s="29"/>
      <c r="U4077" s="27">
        <f>IFERROR(VLOOKUP($D4077,BankOpTbl,2,0),"")</f>
        <v>0</v>
      </c>
      <c r="V4077" s="27">
        <f>IFERROR(VLOOKUP($D4077,BankOpTbl,3,0),"")</f>
        <v>0</v>
      </c>
      <c r="W4077" s="27">
        <f>IFERROR(VLOOKUP($D4077,BankOpTbl,4,0),"")</f>
        <v>0</v>
      </c>
      <c r="X4077" s="27">
        <f>IF($E4077="","",IFERROR(VLOOKUP($E4077,BankTbl,4,0),""))</f>
        <v>0</v>
      </c>
      <c r="Y4077" s="27">
        <f>IF($F4077="","",IFERROR(VLOOKUP($F4077,BankTbl,4,0),""))</f>
        <v>0</v>
      </c>
      <c r="Z4077" s="27">
        <f>IF($B4077="","",IF($V4077="PICK",LEFT($N4077,5),IF($V4077="FIXED",$W4077,IF($V4077="CODE",$H4077,""))))</f>
        <v>0</v>
      </c>
    </row>
    <row r="4078" spans="1:26" ht="21" customHeight="1">
      <c r="A4078" s="27">
        <f>IF($B4078="","",COUNTA($B$13:$B4078))</f>
        <v>0</v>
      </c>
      <c r="B4078" s="28"/>
      <c r="C4078" s="28"/>
      <c r="D4078" s="29"/>
      <c r="E4078" s="29"/>
      <c r="F4078" s="29"/>
      <c r="G4078" s="28"/>
      <c r="H4078" s="28"/>
      <c r="I4078" s="30">
        <f>IF($H4078="","",IFERROR(VLOOKUP($H4078,AcctTbl,2,0),"کد ناشناخته"))</f>
        <v>0</v>
      </c>
      <c r="J4078" s="27">
        <f>IF($H4078="","",IFERROR(VLOOKUP($H4078,AcctTbl,3,0),""))</f>
        <v>0</v>
      </c>
      <c r="K4078" s="29"/>
      <c r="L4078" s="28"/>
      <c r="M4078" s="31"/>
      <c r="N4078" s="29"/>
      <c r="O4078" s="32">
        <f>IF($B4078="",0,IF($U4078="IN",N($M4078),0))</f>
        <v>0</v>
      </c>
      <c r="P4078" s="32">
        <f>IF($B4078="",0,IF(OR($U4078="OUT",$U4078="TRF"),N($M4078),0))</f>
        <v>0</v>
      </c>
      <c r="Q4078" s="32">
        <f>IF($B4078="",0,IF(OR($U4078="OUT",$U4078="TRF"),N($M4078),0))</f>
        <v>0</v>
      </c>
      <c r="R4078" s="32">
        <f>IF($B4078="",0,IF($U4078="IN",N($M4078),0))</f>
        <v>0</v>
      </c>
      <c r="S4078" s="33">
        <f>IF($B4078="","",IF($M4078="","⚠ مبلغ",IF($E4078="","⚠ بانک عامل",IF(AND($U4078="TRF",$F4078=""),"⚠ بانک مقصد",IF(AND($V4078&lt;&gt;"NONE",$V4078&lt;&gt;"",$Z4078=""),"⚠ طرف حساب","✓")))))</f>
        <v>0</v>
      </c>
      <c r="T4078" s="29"/>
      <c r="U4078" s="27">
        <f>IFERROR(VLOOKUP($D4078,BankOpTbl,2,0),"")</f>
        <v>0</v>
      </c>
      <c r="V4078" s="27">
        <f>IFERROR(VLOOKUP($D4078,BankOpTbl,3,0),"")</f>
        <v>0</v>
      </c>
      <c r="W4078" s="27">
        <f>IFERROR(VLOOKUP($D4078,BankOpTbl,4,0),"")</f>
        <v>0</v>
      </c>
      <c r="X4078" s="27">
        <f>IF($E4078="","",IFERROR(VLOOKUP($E4078,BankTbl,4,0),""))</f>
        <v>0</v>
      </c>
      <c r="Y4078" s="27">
        <f>IF($F4078="","",IFERROR(VLOOKUP($F4078,BankTbl,4,0),""))</f>
        <v>0</v>
      </c>
      <c r="Z4078" s="27">
        <f>IF($B4078="","",IF($V4078="PICK",LEFT($N4078,5),IF($V4078="FIXED",$W4078,IF($V4078="CODE",$H4078,""))))</f>
        <v>0</v>
      </c>
    </row>
    <row r="4079" spans="1:26" ht="21" customHeight="1">
      <c r="A4079" s="27">
        <f>IF($B4079="","",COUNTA($B$13:$B4079))</f>
        <v>0</v>
      </c>
      <c r="B4079" s="28"/>
      <c r="C4079" s="28"/>
      <c r="D4079" s="29"/>
      <c r="E4079" s="29"/>
      <c r="F4079" s="29"/>
      <c r="G4079" s="28"/>
      <c r="H4079" s="28"/>
      <c r="I4079" s="30">
        <f>IF($H4079="","",IFERROR(VLOOKUP($H4079,AcctTbl,2,0),"کد ناشناخته"))</f>
        <v>0</v>
      </c>
      <c r="J4079" s="27">
        <f>IF($H4079="","",IFERROR(VLOOKUP($H4079,AcctTbl,3,0),""))</f>
        <v>0</v>
      </c>
      <c r="K4079" s="29"/>
      <c r="L4079" s="28"/>
      <c r="M4079" s="31"/>
      <c r="N4079" s="29"/>
      <c r="O4079" s="32">
        <f>IF($B4079="",0,IF($U4079="IN",N($M4079),0))</f>
        <v>0</v>
      </c>
      <c r="P4079" s="32">
        <f>IF($B4079="",0,IF(OR($U4079="OUT",$U4079="TRF"),N($M4079),0))</f>
        <v>0</v>
      </c>
      <c r="Q4079" s="32">
        <f>IF($B4079="",0,IF(OR($U4079="OUT",$U4079="TRF"),N($M4079),0))</f>
        <v>0</v>
      </c>
      <c r="R4079" s="32">
        <f>IF($B4079="",0,IF($U4079="IN",N($M4079),0))</f>
        <v>0</v>
      </c>
      <c r="S4079" s="33">
        <f>IF($B4079="","",IF($M4079="","⚠ مبلغ",IF($E4079="","⚠ بانک عامل",IF(AND($U4079="TRF",$F4079=""),"⚠ بانک مقصد",IF(AND($V4079&lt;&gt;"NONE",$V4079&lt;&gt;"",$Z4079=""),"⚠ طرف حساب","✓")))))</f>
        <v>0</v>
      </c>
      <c r="T4079" s="29"/>
      <c r="U4079" s="27">
        <f>IFERROR(VLOOKUP($D4079,BankOpTbl,2,0),"")</f>
        <v>0</v>
      </c>
      <c r="V4079" s="27">
        <f>IFERROR(VLOOKUP($D4079,BankOpTbl,3,0),"")</f>
        <v>0</v>
      </c>
      <c r="W4079" s="27">
        <f>IFERROR(VLOOKUP($D4079,BankOpTbl,4,0),"")</f>
        <v>0</v>
      </c>
      <c r="X4079" s="27">
        <f>IF($E4079="","",IFERROR(VLOOKUP($E4079,BankTbl,4,0),""))</f>
        <v>0</v>
      </c>
      <c r="Y4079" s="27">
        <f>IF($F4079="","",IFERROR(VLOOKUP($F4079,BankTbl,4,0),""))</f>
        <v>0</v>
      </c>
      <c r="Z4079" s="27">
        <f>IF($B4079="","",IF($V4079="PICK",LEFT($N4079,5),IF($V4079="FIXED",$W4079,IF($V4079="CODE",$H4079,""))))</f>
        <v>0</v>
      </c>
    </row>
    <row r="4080" spans="1:26" ht="21" customHeight="1">
      <c r="A4080" s="27">
        <f>IF($B4080="","",COUNTA($B$13:$B4080))</f>
        <v>0</v>
      </c>
      <c r="B4080" s="28"/>
      <c r="C4080" s="28"/>
      <c r="D4080" s="29"/>
      <c r="E4080" s="29"/>
      <c r="F4080" s="29"/>
      <c r="G4080" s="28"/>
      <c r="H4080" s="28"/>
      <c r="I4080" s="30">
        <f>IF($H4080="","",IFERROR(VLOOKUP($H4080,AcctTbl,2,0),"کد ناشناخته"))</f>
        <v>0</v>
      </c>
      <c r="J4080" s="27">
        <f>IF($H4080="","",IFERROR(VLOOKUP($H4080,AcctTbl,3,0),""))</f>
        <v>0</v>
      </c>
      <c r="K4080" s="29"/>
      <c r="L4080" s="28"/>
      <c r="M4080" s="31"/>
      <c r="N4080" s="29"/>
      <c r="O4080" s="32">
        <f>IF($B4080="",0,IF($U4080="IN",N($M4080),0))</f>
        <v>0</v>
      </c>
      <c r="P4080" s="32">
        <f>IF($B4080="",0,IF(OR($U4080="OUT",$U4080="TRF"),N($M4080),0))</f>
        <v>0</v>
      </c>
      <c r="Q4080" s="32">
        <f>IF($B4080="",0,IF(OR($U4080="OUT",$U4080="TRF"),N($M4080),0))</f>
        <v>0</v>
      </c>
      <c r="R4080" s="32">
        <f>IF($B4080="",0,IF($U4080="IN",N($M4080),0))</f>
        <v>0</v>
      </c>
      <c r="S4080" s="33">
        <f>IF($B4080="","",IF($M4080="","⚠ مبلغ",IF($E4080="","⚠ بانک عامل",IF(AND($U4080="TRF",$F4080=""),"⚠ بانک مقصد",IF(AND($V4080&lt;&gt;"NONE",$V4080&lt;&gt;"",$Z4080=""),"⚠ طرف حساب","✓")))))</f>
        <v>0</v>
      </c>
      <c r="T4080" s="29"/>
      <c r="U4080" s="27">
        <f>IFERROR(VLOOKUP($D4080,BankOpTbl,2,0),"")</f>
        <v>0</v>
      </c>
      <c r="V4080" s="27">
        <f>IFERROR(VLOOKUP($D4080,BankOpTbl,3,0),"")</f>
        <v>0</v>
      </c>
      <c r="W4080" s="27">
        <f>IFERROR(VLOOKUP($D4080,BankOpTbl,4,0),"")</f>
        <v>0</v>
      </c>
      <c r="X4080" s="27">
        <f>IF($E4080="","",IFERROR(VLOOKUP($E4080,BankTbl,4,0),""))</f>
        <v>0</v>
      </c>
      <c r="Y4080" s="27">
        <f>IF($F4080="","",IFERROR(VLOOKUP($F4080,BankTbl,4,0),""))</f>
        <v>0</v>
      </c>
      <c r="Z4080" s="27">
        <f>IF($B4080="","",IF($V4080="PICK",LEFT($N4080,5),IF($V4080="FIXED",$W4080,IF($V4080="CODE",$H4080,""))))</f>
        <v>0</v>
      </c>
    </row>
    <row r="4081" spans="1:26" ht="21" customHeight="1">
      <c r="A4081" s="27">
        <f>IF($B4081="","",COUNTA($B$13:$B4081))</f>
        <v>0</v>
      </c>
      <c r="B4081" s="28"/>
      <c r="C4081" s="28"/>
      <c r="D4081" s="29"/>
      <c r="E4081" s="29"/>
      <c r="F4081" s="29"/>
      <c r="G4081" s="28"/>
      <c r="H4081" s="28"/>
      <c r="I4081" s="30">
        <f>IF($H4081="","",IFERROR(VLOOKUP($H4081,AcctTbl,2,0),"کد ناشناخته"))</f>
        <v>0</v>
      </c>
      <c r="J4081" s="27">
        <f>IF($H4081="","",IFERROR(VLOOKUP($H4081,AcctTbl,3,0),""))</f>
        <v>0</v>
      </c>
      <c r="K4081" s="29"/>
      <c r="L4081" s="28"/>
      <c r="M4081" s="31"/>
      <c r="N4081" s="29"/>
      <c r="O4081" s="32">
        <f>IF($B4081="",0,IF($U4081="IN",N($M4081),0))</f>
        <v>0</v>
      </c>
      <c r="P4081" s="32">
        <f>IF($B4081="",0,IF(OR($U4081="OUT",$U4081="TRF"),N($M4081),0))</f>
        <v>0</v>
      </c>
      <c r="Q4081" s="32">
        <f>IF($B4081="",0,IF(OR($U4081="OUT",$U4081="TRF"),N($M4081),0))</f>
        <v>0</v>
      </c>
      <c r="R4081" s="32">
        <f>IF($B4081="",0,IF($U4081="IN",N($M4081),0))</f>
        <v>0</v>
      </c>
      <c r="S4081" s="33">
        <f>IF($B4081="","",IF($M4081="","⚠ مبلغ",IF($E4081="","⚠ بانک عامل",IF(AND($U4081="TRF",$F4081=""),"⚠ بانک مقصد",IF(AND($V4081&lt;&gt;"NONE",$V4081&lt;&gt;"",$Z4081=""),"⚠ طرف حساب","✓")))))</f>
        <v>0</v>
      </c>
      <c r="T4081" s="29"/>
      <c r="U4081" s="27">
        <f>IFERROR(VLOOKUP($D4081,BankOpTbl,2,0),"")</f>
        <v>0</v>
      </c>
      <c r="V4081" s="27">
        <f>IFERROR(VLOOKUP($D4081,BankOpTbl,3,0),"")</f>
        <v>0</v>
      </c>
      <c r="W4081" s="27">
        <f>IFERROR(VLOOKUP($D4081,BankOpTbl,4,0),"")</f>
        <v>0</v>
      </c>
      <c r="X4081" s="27">
        <f>IF($E4081="","",IFERROR(VLOOKUP($E4081,BankTbl,4,0),""))</f>
        <v>0</v>
      </c>
      <c r="Y4081" s="27">
        <f>IF($F4081="","",IFERROR(VLOOKUP($F4081,BankTbl,4,0),""))</f>
        <v>0</v>
      </c>
      <c r="Z4081" s="27">
        <f>IF($B4081="","",IF($V4081="PICK",LEFT($N4081,5),IF($V4081="FIXED",$W4081,IF($V4081="CODE",$H4081,""))))</f>
        <v>0</v>
      </c>
    </row>
    <row r="4082" spans="1:26" ht="21" customHeight="1">
      <c r="A4082" s="27">
        <f>IF($B4082="","",COUNTA($B$13:$B4082))</f>
        <v>0</v>
      </c>
      <c r="B4082" s="28"/>
      <c r="C4082" s="28"/>
      <c r="D4082" s="29"/>
      <c r="E4082" s="29"/>
      <c r="F4082" s="29"/>
      <c r="G4082" s="28"/>
      <c r="H4082" s="28"/>
      <c r="I4082" s="30">
        <f>IF($H4082="","",IFERROR(VLOOKUP($H4082,AcctTbl,2,0),"کد ناشناخته"))</f>
        <v>0</v>
      </c>
      <c r="J4082" s="27">
        <f>IF($H4082="","",IFERROR(VLOOKUP($H4082,AcctTbl,3,0),""))</f>
        <v>0</v>
      </c>
      <c r="K4082" s="29"/>
      <c r="L4082" s="28"/>
      <c r="M4082" s="31"/>
      <c r="N4082" s="29"/>
      <c r="O4082" s="32">
        <f>IF($B4082="",0,IF($U4082="IN",N($M4082),0))</f>
        <v>0</v>
      </c>
      <c r="P4082" s="32">
        <f>IF($B4082="",0,IF(OR($U4082="OUT",$U4082="TRF"),N($M4082),0))</f>
        <v>0</v>
      </c>
      <c r="Q4082" s="32">
        <f>IF($B4082="",0,IF(OR($U4082="OUT",$U4082="TRF"),N($M4082),0))</f>
        <v>0</v>
      </c>
      <c r="R4082" s="32">
        <f>IF($B4082="",0,IF($U4082="IN",N($M4082),0))</f>
        <v>0</v>
      </c>
      <c r="S4082" s="33">
        <f>IF($B4082="","",IF($M4082="","⚠ مبلغ",IF($E4082="","⚠ بانک عامل",IF(AND($U4082="TRF",$F4082=""),"⚠ بانک مقصد",IF(AND($V4082&lt;&gt;"NONE",$V4082&lt;&gt;"",$Z4082=""),"⚠ طرف حساب","✓")))))</f>
        <v>0</v>
      </c>
      <c r="T4082" s="29"/>
      <c r="U4082" s="27">
        <f>IFERROR(VLOOKUP($D4082,BankOpTbl,2,0),"")</f>
        <v>0</v>
      </c>
      <c r="V4082" s="27">
        <f>IFERROR(VLOOKUP($D4082,BankOpTbl,3,0),"")</f>
        <v>0</v>
      </c>
      <c r="W4082" s="27">
        <f>IFERROR(VLOOKUP($D4082,BankOpTbl,4,0),"")</f>
        <v>0</v>
      </c>
      <c r="X4082" s="27">
        <f>IF($E4082="","",IFERROR(VLOOKUP($E4082,BankTbl,4,0),""))</f>
        <v>0</v>
      </c>
      <c r="Y4082" s="27">
        <f>IF($F4082="","",IFERROR(VLOOKUP($F4082,BankTbl,4,0),""))</f>
        <v>0</v>
      </c>
      <c r="Z4082" s="27">
        <f>IF($B4082="","",IF($V4082="PICK",LEFT($N4082,5),IF($V4082="FIXED",$W4082,IF($V4082="CODE",$H4082,""))))</f>
        <v>0</v>
      </c>
    </row>
    <row r="4083" spans="1:26" ht="21" customHeight="1">
      <c r="A4083" s="27">
        <f>IF($B4083="","",COUNTA($B$13:$B4083))</f>
        <v>0</v>
      </c>
      <c r="B4083" s="28"/>
      <c r="C4083" s="28"/>
      <c r="D4083" s="29"/>
      <c r="E4083" s="29"/>
      <c r="F4083" s="29"/>
      <c r="G4083" s="28"/>
      <c r="H4083" s="28"/>
      <c r="I4083" s="30">
        <f>IF($H4083="","",IFERROR(VLOOKUP($H4083,AcctTbl,2,0),"کد ناشناخته"))</f>
        <v>0</v>
      </c>
      <c r="J4083" s="27">
        <f>IF($H4083="","",IFERROR(VLOOKUP($H4083,AcctTbl,3,0),""))</f>
        <v>0</v>
      </c>
      <c r="K4083" s="29"/>
      <c r="L4083" s="28"/>
      <c r="M4083" s="31"/>
      <c r="N4083" s="29"/>
      <c r="O4083" s="32">
        <f>IF($B4083="",0,IF($U4083="IN",N($M4083),0))</f>
        <v>0</v>
      </c>
      <c r="P4083" s="32">
        <f>IF($B4083="",0,IF(OR($U4083="OUT",$U4083="TRF"),N($M4083),0))</f>
        <v>0</v>
      </c>
      <c r="Q4083" s="32">
        <f>IF($B4083="",0,IF(OR($U4083="OUT",$U4083="TRF"),N($M4083),0))</f>
        <v>0</v>
      </c>
      <c r="R4083" s="32">
        <f>IF($B4083="",0,IF($U4083="IN",N($M4083),0))</f>
        <v>0</v>
      </c>
      <c r="S4083" s="33">
        <f>IF($B4083="","",IF($M4083="","⚠ مبلغ",IF($E4083="","⚠ بانک عامل",IF(AND($U4083="TRF",$F4083=""),"⚠ بانک مقصد",IF(AND($V4083&lt;&gt;"NONE",$V4083&lt;&gt;"",$Z4083=""),"⚠ طرف حساب","✓")))))</f>
        <v>0</v>
      </c>
      <c r="T4083" s="29"/>
      <c r="U4083" s="27">
        <f>IFERROR(VLOOKUP($D4083,BankOpTbl,2,0),"")</f>
        <v>0</v>
      </c>
      <c r="V4083" s="27">
        <f>IFERROR(VLOOKUP($D4083,BankOpTbl,3,0),"")</f>
        <v>0</v>
      </c>
      <c r="W4083" s="27">
        <f>IFERROR(VLOOKUP($D4083,BankOpTbl,4,0),"")</f>
        <v>0</v>
      </c>
      <c r="X4083" s="27">
        <f>IF($E4083="","",IFERROR(VLOOKUP($E4083,BankTbl,4,0),""))</f>
        <v>0</v>
      </c>
      <c r="Y4083" s="27">
        <f>IF($F4083="","",IFERROR(VLOOKUP($F4083,BankTbl,4,0),""))</f>
        <v>0</v>
      </c>
      <c r="Z4083" s="27">
        <f>IF($B4083="","",IF($V4083="PICK",LEFT($N4083,5),IF($V4083="FIXED",$W4083,IF($V4083="CODE",$H4083,""))))</f>
        <v>0</v>
      </c>
    </row>
    <row r="4084" spans="1:26" ht="21" customHeight="1">
      <c r="A4084" s="27">
        <f>IF($B4084="","",COUNTA($B$13:$B4084))</f>
        <v>0</v>
      </c>
      <c r="B4084" s="28"/>
      <c r="C4084" s="28"/>
      <c r="D4084" s="29"/>
      <c r="E4084" s="29"/>
      <c r="F4084" s="29"/>
      <c r="G4084" s="28"/>
      <c r="H4084" s="28"/>
      <c r="I4084" s="30">
        <f>IF($H4084="","",IFERROR(VLOOKUP($H4084,AcctTbl,2,0),"کد ناشناخته"))</f>
        <v>0</v>
      </c>
      <c r="J4084" s="27">
        <f>IF($H4084="","",IFERROR(VLOOKUP($H4084,AcctTbl,3,0),""))</f>
        <v>0</v>
      </c>
      <c r="K4084" s="29"/>
      <c r="L4084" s="28"/>
      <c r="M4084" s="31"/>
      <c r="N4084" s="29"/>
      <c r="O4084" s="32">
        <f>IF($B4084="",0,IF($U4084="IN",N($M4084),0))</f>
        <v>0</v>
      </c>
      <c r="P4084" s="32">
        <f>IF($B4084="",0,IF(OR($U4084="OUT",$U4084="TRF"),N($M4084),0))</f>
        <v>0</v>
      </c>
      <c r="Q4084" s="32">
        <f>IF($B4084="",0,IF(OR($U4084="OUT",$U4084="TRF"),N($M4084),0))</f>
        <v>0</v>
      </c>
      <c r="R4084" s="32">
        <f>IF($B4084="",0,IF($U4084="IN",N($M4084),0))</f>
        <v>0</v>
      </c>
      <c r="S4084" s="33">
        <f>IF($B4084="","",IF($M4084="","⚠ مبلغ",IF($E4084="","⚠ بانک عامل",IF(AND($U4084="TRF",$F4084=""),"⚠ بانک مقصد",IF(AND($V4084&lt;&gt;"NONE",$V4084&lt;&gt;"",$Z4084=""),"⚠ طرف حساب","✓")))))</f>
        <v>0</v>
      </c>
      <c r="T4084" s="29"/>
      <c r="U4084" s="27">
        <f>IFERROR(VLOOKUP($D4084,BankOpTbl,2,0),"")</f>
        <v>0</v>
      </c>
      <c r="V4084" s="27">
        <f>IFERROR(VLOOKUP($D4084,BankOpTbl,3,0),"")</f>
        <v>0</v>
      </c>
      <c r="W4084" s="27">
        <f>IFERROR(VLOOKUP($D4084,BankOpTbl,4,0),"")</f>
        <v>0</v>
      </c>
      <c r="X4084" s="27">
        <f>IF($E4084="","",IFERROR(VLOOKUP($E4084,BankTbl,4,0),""))</f>
        <v>0</v>
      </c>
      <c r="Y4084" s="27">
        <f>IF($F4084="","",IFERROR(VLOOKUP($F4084,BankTbl,4,0),""))</f>
        <v>0</v>
      </c>
      <c r="Z4084" s="27">
        <f>IF($B4084="","",IF($V4084="PICK",LEFT($N4084,5),IF($V4084="FIXED",$W4084,IF($V4084="CODE",$H4084,""))))</f>
        <v>0</v>
      </c>
    </row>
    <row r="4085" spans="1:26" ht="21" customHeight="1">
      <c r="A4085" s="27">
        <f>IF($B4085="","",COUNTA($B$13:$B4085))</f>
        <v>0</v>
      </c>
      <c r="B4085" s="28"/>
      <c r="C4085" s="28"/>
      <c r="D4085" s="29"/>
      <c r="E4085" s="29"/>
      <c r="F4085" s="29"/>
      <c r="G4085" s="28"/>
      <c r="H4085" s="28"/>
      <c r="I4085" s="30">
        <f>IF($H4085="","",IFERROR(VLOOKUP($H4085,AcctTbl,2,0),"کد ناشناخته"))</f>
        <v>0</v>
      </c>
      <c r="J4085" s="27">
        <f>IF($H4085="","",IFERROR(VLOOKUP($H4085,AcctTbl,3,0),""))</f>
        <v>0</v>
      </c>
      <c r="K4085" s="29"/>
      <c r="L4085" s="28"/>
      <c r="M4085" s="31"/>
      <c r="N4085" s="29"/>
      <c r="O4085" s="32">
        <f>IF($B4085="",0,IF($U4085="IN",N($M4085),0))</f>
        <v>0</v>
      </c>
      <c r="P4085" s="32">
        <f>IF($B4085="",0,IF(OR($U4085="OUT",$U4085="TRF"),N($M4085),0))</f>
        <v>0</v>
      </c>
      <c r="Q4085" s="32">
        <f>IF($B4085="",0,IF(OR($U4085="OUT",$U4085="TRF"),N($M4085),0))</f>
        <v>0</v>
      </c>
      <c r="R4085" s="32">
        <f>IF($B4085="",0,IF($U4085="IN",N($M4085),0))</f>
        <v>0</v>
      </c>
      <c r="S4085" s="33">
        <f>IF($B4085="","",IF($M4085="","⚠ مبلغ",IF($E4085="","⚠ بانک عامل",IF(AND($U4085="TRF",$F4085=""),"⚠ بانک مقصد",IF(AND($V4085&lt;&gt;"NONE",$V4085&lt;&gt;"",$Z4085=""),"⚠ طرف حساب","✓")))))</f>
        <v>0</v>
      </c>
      <c r="T4085" s="29"/>
      <c r="U4085" s="27">
        <f>IFERROR(VLOOKUP($D4085,BankOpTbl,2,0),"")</f>
        <v>0</v>
      </c>
      <c r="V4085" s="27">
        <f>IFERROR(VLOOKUP($D4085,BankOpTbl,3,0),"")</f>
        <v>0</v>
      </c>
      <c r="W4085" s="27">
        <f>IFERROR(VLOOKUP($D4085,BankOpTbl,4,0),"")</f>
        <v>0</v>
      </c>
      <c r="X4085" s="27">
        <f>IF($E4085="","",IFERROR(VLOOKUP($E4085,BankTbl,4,0),""))</f>
        <v>0</v>
      </c>
      <c r="Y4085" s="27">
        <f>IF($F4085="","",IFERROR(VLOOKUP($F4085,BankTbl,4,0),""))</f>
        <v>0</v>
      </c>
      <c r="Z4085" s="27">
        <f>IF($B4085="","",IF($V4085="PICK",LEFT($N4085,5),IF($V4085="FIXED",$W4085,IF($V4085="CODE",$H4085,""))))</f>
        <v>0</v>
      </c>
    </row>
    <row r="4086" spans="1:26" ht="21" customHeight="1">
      <c r="A4086" s="27">
        <f>IF($B4086="","",COUNTA($B$13:$B4086))</f>
        <v>0</v>
      </c>
      <c r="B4086" s="28"/>
      <c r="C4086" s="28"/>
      <c r="D4086" s="29"/>
      <c r="E4086" s="29"/>
      <c r="F4086" s="29"/>
      <c r="G4086" s="28"/>
      <c r="H4086" s="28"/>
      <c r="I4086" s="30">
        <f>IF($H4086="","",IFERROR(VLOOKUP($H4086,AcctTbl,2,0),"کد ناشناخته"))</f>
        <v>0</v>
      </c>
      <c r="J4086" s="27">
        <f>IF($H4086="","",IFERROR(VLOOKUP($H4086,AcctTbl,3,0),""))</f>
        <v>0</v>
      </c>
      <c r="K4086" s="29"/>
      <c r="L4086" s="28"/>
      <c r="M4086" s="31"/>
      <c r="N4086" s="29"/>
      <c r="O4086" s="32">
        <f>IF($B4086="",0,IF($U4086="IN",N($M4086),0))</f>
        <v>0</v>
      </c>
      <c r="P4086" s="32">
        <f>IF($B4086="",0,IF(OR($U4086="OUT",$U4086="TRF"),N($M4086),0))</f>
        <v>0</v>
      </c>
      <c r="Q4086" s="32">
        <f>IF($B4086="",0,IF(OR($U4086="OUT",$U4086="TRF"),N($M4086),0))</f>
        <v>0</v>
      </c>
      <c r="R4086" s="32">
        <f>IF($B4086="",0,IF($U4086="IN",N($M4086),0))</f>
        <v>0</v>
      </c>
      <c r="S4086" s="33">
        <f>IF($B4086="","",IF($M4086="","⚠ مبلغ",IF($E4086="","⚠ بانک عامل",IF(AND($U4086="TRF",$F4086=""),"⚠ بانک مقصد",IF(AND($V4086&lt;&gt;"NONE",$V4086&lt;&gt;"",$Z4086=""),"⚠ طرف حساب","✓")))))</f>
        <v>0</v>
      </c>
      <c r="T4086" s="29"/>
      <c r="U4086" s="27">
        <f>IFERROR(VLOOKUP($D4086,BankOpTbl,2,0),"")</f>
        <v>0</v>
      </c>
      <c r="V4086" s="27">
        <f>IFERROR(VLOOKUP($D4086,BankOpTbl,3,0),"")</f>
        <v>0</v>
      </c>
      <c r="W4086" s="27">
        <f>IFERROR(VLOOKUP($D4086,BankOpTbl,4,0),"")</f>
        <v>0</v>
      </c>
      <c r="X4086" s="27">
        <f>IF($E4086="","",IFERROR(VLOOKUP($E4086,BankTbl,4,0),""))</f>
        <v>0</v>
      </c>
      <c r="Y4086" s="27">
        <f>IF($F4086="","",IFERROR(VLOOKUP($F4086,BankTbl,4,0),""))</f>
        <v>0</v>
      </c>
      <c r="Z4086" s="27">
        <f>IF($B4086="","",IF($V4086="PICK",LEFT($N4086,5),IF($V4086="FIXED",$W4086,IF($V4086="CODE",$H4086,""))))</f>
        <v>0</v>
      </c>
    </row>
    <row r="4087" spans="1:26" ht="21" customHeight="1">
      <c r="A4087" s="27">
        <f>IF($B4087="","",COUNTA($B$13:$B4087))</f>
        <v>0</v>
      </c>
      <c r="B4087" s="28"/>
      <c r="C4087" s="28"/>
      <c r="D4087" s="29"/>
      <c r="E4087" s="29"/>
      <c r="F4087" s="29"/>
      <c r="G4087" s="28"/>
      <c r="H4087" s="28"/>
      <c r="I4087" s="30">
        <f>IF($H4087="","",IFERROR(VLOOKUP($H4087,AcctTbl,2,0),"کد ناشناخته"))</f>
        <v>0</v>
      </c>
      <c r="J4087" s="27">
        <f>IF($H4087="","",IFERROR(VLOOKUP($H4087,AcctTbl,3,0),""))</f>
        <v>0</v>
      </c>
      <c r="K4087" s="29"/>
      <c r="L4087" s="28"/>
      <c r="M4087" s="31"/>
      <c r="N4087" s="29"/>
      <c r="O4087" s="32">
        <f>IF($B4087="",0,IF($U4087="IN",N($M4087),0))</f>
        <v>0</v>
      </c>
      <c r="P4087" s="32">
        <f>IF($B4087="",0,IF(OR($U4087="OUT",$U4087="TRF"),N($M4087),0))</f>
        <v>0</v>
      </c>
      <c r="Q4087" s="32">
        <f>IF($B4087="",0,IF(OR($U4087="OUT",$U4087="TRF"),N($M4087),0))</f>
        <v>0</v>
      </c>
      <c r="R4087" s="32">
        <f>IF($B4087="",0,IF($U4087="IN",N($M4087),0))</f>
        <v>0</v>
      </c>
      <c r="S4087" s="33">
        <f>IF($B4087="","",IF($M4087="","⚠ مبلغ",IF($E4087="","⚠ بانک عامل",IF(AND($U4087="TRF",$F4087=""),"⚠ بانک مقصد",IF(AND($V4087&lt;&gt;"NONE",$V4087&lt;&gt;"",$Z4087=""),"⚠ طرف حساب","✓")))))</f>
        <v>0</v>
      </c>
      <c r="T4087" s="29"/>
      <c r="U4087" s="27">
        <f>IFERROR(VLOOKUP($D4087,BankOpTbl,2,0),"")</f>
        <v>0</v>
      </c>
      <c r="V4087" s="27">
        <f>IFERROR(VLOOKUP($D4087,BankOpTbl,3,0),"")</f>
        <v>0</v>
      </c>
      <c r="W4087" s="27">
        <f>IFERROR(VLOOKUP($D4087,BankOpTbl,4,0),"")</f>
        <v>0</v>
      </c>
      <c r="X4087" s="27">
        <f>IF($E4087="","",IFERROR(VLOOKUP($E4087,BankTbl,4,0),""))</f>
        <v>0</v>
      </c>
      <c r="Y4087" s="27">
        <f>IF($F4087="","",IFERROR(VLOOKUP($F4087,BankTbl,4,0),""))</f>
        <v>0</v>
      </c>
      <c r="Z4087" s="27">
        <f>IF($B4087="","",IF($V4087="PICK",LEFT($N4087,5),IF($V4087="FIXED",$W4087,IF($V4087="CODE",$H4087,""))))</f>
        <v>0</v>
      </c>
    </row>
    <row r="4088" spans="1:26" ht="21" customHeight="1">
      <c r="A4088" s="27">
        <f>IF($B4088="","",COUNTA($B$13:$B4088))</f>
        <v>0</v>
      </c>
      <c r="B4088" s="28"/>
      <c r="C4088" s="28"/>
      <c r="D4088" s="29"/>
      <c r="E4088" s="29"/>
      <c r="F4088" s="29"/>
      <c r="G4088" s="28"/>
      <c r="H4088" s="28"/>
      <c r="I4088" s="30">
        <f>IF($H4088="","",IFERROR(VLOOKUP($H4088,AcctTbl,2,0),"کد ناشناخته"))</f>
        <v>0</v>
      </c>
      <c r="J4088" s="27">
        <f>IF($H4088="","",IFERROR(VLOOKUP($H4088,AcctTbl,3,0),""))</f>
        <v>0</v>
      </c>
      <c r="K4088" s="29"/>
      <c r="L4088" s="28"/>
      <c r="M4088" s="31"/>
      <c r="N4088" s="29"/>
      <c r="O4088" s="32">
        <f>IF($B4088="",0,IF($U4088="IN",N($M4088),0))</f>
        <v>0</v>
      </c>
      <c r="P4088" s="32">
        <f>IF($B4088="",0,IF(OR($U4088="OUT",$U4088="TRF"),N($M4088),0))</f>
        <v>0</v>
      </c>
      <c r="Q4088" s="32">
        <f>IF($B4088="",0,IF(OR($U4088="OUT",$U4088="TRF"),N($M4088),0))</f>
        <v>0</v>
      </c>
      <c r="R4088" s="32">
        <f>IF($B4088="",0,IF($U4088="IN",N($M4088),0))</f>
        <v>0</v>
      </c>
      <c r="S4088" s="33">
        <f>IF($B4088="","",IF($M4088="","⚠ مبلغ",IF($E4088="","⚠ بانک عامل",IF(AND($U4088="TRF",$F4088=""),"⚠ بانک مقصد",IF(AND($V4088&lt;&gt;"NONE",$V4088&lt;&gt;"",$Z4088=""),"⚠ طرف حساب","✓")))))</f>
        <v>0</v>
      </c>
      <c r="T4088" s="29"/>
      <c r="U4088" s="27">
        <f>IFERROR(VLOOKUP($D4088,BankOpTbl,2,0),"")</f>
        <v>0</v>
      </c>
      <c r="V4088" s="27">
        <f>IFERROR(VLOOKUP($D4088,BankOpTbl,3,0),"")</f>
        <v>0</v>
      </c>
      <c r="W4088" s="27">
        <f>IFERROR(VLOOKUP($D4088,BankOpTbl,4,0),"")</f>
        <v>0</v>
      </c>
      <c r="X4088" s="27">
        <f>IF($E4088="","",IFERROR(VLOOKUP($E4088,BankTbl,4,0),""))</f>
        <v>0</v>
      </c>
      <c r="Y4088" s="27">
        <f>IF($F4088="","",IFERROR(VLOOKUP($F4088,BankTbl,4,0),""))</f>
        <v>0</v>
      </c>
      <c r="Z4088" s="27">
        <f>IF($B4088="","",IF($V4088="PICK",LEFT($N4088,5),IF($V4088="FIXED",$W4088,IF($V4088="CODE",$H4088,""))))</f>
        <v>0</v>
      </c>
    </row>
    <row r="4089" spans="1:26" ht="21" customHeight="1">
      <c r="A4089" s="27">
        <f>IF($B4089="","",COUNTA($B$13:$B4089))</f>
        <v>0</v>
      </c>
      <c r="B4089" s="28"/>
      <c r="C4089" s="28"/>
      <c r="D4089" s="29"/>
      <c r="E4089" s="29"/>
      <c r="F4089" s="29"/>
      <c r="G4089" s="28"/>
      <c r="H4089" s="28"/>
      <c r="I4089" s="30">
        <f>IF($H4089="","",IFERROR(VLOOKUP($H4089,AcctTbl,2,0),"کد ناشناخته"))</f>
        <v>0</v>
      </c>
      <c r="J4089" s="27">
        <f>IF($H4089="","",IFERROR(VLOOKUP($H4089,AcctTbl,3,0),""))</f>
        <v>0</v>
      </c>
      <c r="K4089" s="29"/>
      <c r="L4089" s="28"/>
      <c r="M4089" s="31"/>
      <c r="N4089" s="29"/>
      <c r="O4089" s="32">
        <f>IF($B4089="",0,IF($U4089="IN",N($M4089),0))</f>
        <v>0</v>
      </c>
      <c r="P4089" s="32">
        <f>IF($B4089="",0,IF(OR($U4089="OUT",$U4089="TRF"),N($M4089),0))</f>
        <v>0</v>
      </c>
      <c r="Q4089" s="32">
        <f>IF($B4089="",0,IF(OR($U4089="OUT",$U4089="TRF"),N($M4089),0))</f>
        <v>0</v>
      </c>
      <c r="R4089" s="32">
        <f>IF($B4089="",0,IF($U4089="IN",N($M4089),0))</f>
        <v>0</v>
      </c>
      <c r="S4089" s="33">
        <f>IF($B4089="","",IF($M4089="","⚠ مبلغ",IF($E4089="","⚠ بانک عامل",IF(AND($U4089="TRF",$F4089=""),"⚠ بانک مقصد",IF(AND($V4089&lt;&gt;"NONE",$V4089&lt;&gt;"",$Z4089=""),"⚠ طرف حساب","✓")))))</f>
        <v>0</v>
      </c>
      <c r="T4089" s="29"/>
      <c r="U4089" s="27">
        <f>IFERROR(VLOOKUP($D4089,BankOpTbl,2,0),"")</f>
        <v>0</v>
      </c>
      <c r="V4089" s="27">
        <f>IFERROR(VLOOKUP($D4089,BankOpTbl,3,0),"")</f>
        <v>0</v>
      </c>
      <c r="W4089" s="27">
        <f>IFERROR(VLOOKUP($D4089,BankOpTbl,4,0),"")</f>
        <v>0</v>
      </c>
      <c r="X4089" s="27">
        <f>IF($E4089="","",IFERROR(VLOOKUP($E4089,BankTbl,4,0),""))</f>
        <v>0</v>
      </c>
      <c r="Y4089" s="27">
        <f>IF($F4089="","",IFERROR(VLOOKUP($F4089,BankTbl,4,0),""))</f>
        <v>0</v>
      </c>
      <c r="Z4089" s="27">
        <f>IF($B4089="","",IF($V4089="PICK",LEFT($N4089,5),IF($V4089="FIXED",$W4089,IF($V4089="CODE",$H4089,""))))</f>
        <v>0</v>
      </c>
    </row>
    <row r="4090" spans="1:26" ht="21" customHeight="1">
      <c r="A4090" s="27">
        <f>IF($B4090="","",COUNTA($B$13:$B4090))</f>
        <v>0</v>
      </c>
      <c r="B4090" s="28"/>
      <c r="C4090" s="28"/>
      <c r="D4090" s="29"/>
      <c r="E4090" s="29"/>
      <c r="F4090" s="29"/>
      <c r="G4090" s="28"/>
      <c r="H4090" s="28"/>
      <c r="I4090" s="30">
        <f>IF($H4090="","",IFERROR(VLOOKUP($H4090,AcctTbl,2,0),"کد ناشناخته"))</f>
        <v>0</v>
      </c>
      <c r="J4090" s="27">
        <f>IF($H4090="","",IFERROR(VLOOKUP($H4090,AcctTbl,3,0),""))</f>
        <v>0</v>
      </c>
      <c r="K4090" s="29"/>
      <c r="L4090" s="28"/>
      <c r="M4090" s="31"/>
      <c r="N4090" s="29"/>
      <c r="O4090" s="32">
        <f>IF($B4090="",0,IF($U4090="IN",N($M4090),0))</f>
        <v>0</v>
      </c>
      <c r="P4090" s="32">
        <f>IF($B4090="",0,IF(OR($U4090="OUT",$U4090="TRF"),N($M4090),0))</f>
        <v>0</v>
      </c>
      <c r="Q4090" s="32">
        <f>IF($B4090="",0,IF(OR($U4090="OUT",$U4090="TRF"),N($M4090),0))</f>
        <v>0</v>
      </c>
      <c r="R4090" s="32">
        <f>IF($B4090="",0,IF($U4090="IN",N($M4090),0))</f>
        <v>0</v>
      </c>
      <c r="S4090" s="33">
        <f>IF($B4090="","",IF($M4090="","⚠ مبلغ",IF($E4090="","⚠ بانک عامل",IF(AND($U4090="TRF",$F4090=""),"⚠ بانک مقصد",IF(AND($V4090&lt;&gt;"NONE",$V4090&lt;&gt;"",$Z4090=""),"⚠ طرف حساب","✓")))))</f>
        <v>0</v>
      </c>
      <c r="T4090" s="29"/>
      <c r="U4090" s="27">
        <f>IFERROR(VLOOKUP($D4090,BankOpTbl,2,0),"")</f>
        <v>0</v>
      </c>
      <c r="V4090" s="27">
        <f>IFERROR(VLOOKUP($D4090,BankOpTbl,3,0),"")</f>
        <v>0</v>
      </c>
      <c r="W4090" s="27">
        <f>IFERROR(VLOOKUP($D4090,BankOpTbl,4,0),"")</f>
        <v>0</v>
      </c>
      <c r="X4090" s="27">
        <f>IF($E4090="","",IFERROR(VLOOKUP($E4090,BankTbl,4,0),""))</f>
        <v>0</v>
      </c>
      <c r="Y4090" s="27">
        <f>IF($F4090="","",IFERROR(VLOOKUP($F4090,BankTbl,4,0),""))</f>
        <v>0</v>
      </c>
      <c r="Z4090" s="27">
        <f>IF($B4090="","",IF($V4090="PICK",LEFT($N4090,5),IF($V4090="FIXED",$W4090,IF($V4090="CODE",$H4090,""))))</f>
        <v>0</v>
      </c>
    </row>
    <row r="4091" spans="1:26" ht="21" customHeight="1">
      <c r="A4091" s="27">
        <f>IF($B4091="","",COUNTA($B$13:$B4091))</f>
        <v>0</v>
      </c>
      <c r="B4091" s="28"/>
      <c r="C4091" s="28"/>
      <c r="D4091" s="29"/>
      <c r="E4091" s="29"/>
      <c r="F4091" s="29"/>
      <c r="G4091" s="28"/>
      <c r="H4091" s="28"/>
      <c r="I4091" s="30">
        <f>IF($H4091="","",IFERROR(VLOOKUP($H4091,AcctTbl,2,0),"کد ناشناخته"))</f>
        <v>0</v>
      </c>
      <c r="J4091" s="27">
        <f>IF($H4091="","",IFERROR(VLOOKUP($H4091,AcctTbl,3,0),""))</f>
        <v>0</v>
      </c>
      <c r="K4091" s="29"/>
      <c r="L4091" s="28"/>
      <c r="M4091" s="31"/>
      <c r="N4091" s="29"/>
      <c r="O4091" s="32">
        <f>IF($B4091="",0,IF($U4091="IN",N($M4091),0))</f>
        <v>0</v>
      </c>
      <c r="P4091" s="32">
        <f>IF($B4091="",0,IF(OR($U4091="OUT",$U4091="TRF"),N($M4091),0))</f>
        <v>0</v>
      </c>
      <c r="Q4091" s="32">
        <f>IF($B4091="",0,IF(OR($U4091="OUT",$U4091="TRF"),N($M4091),0))</f>
        <v>0</v>
      </c>
      <c r="R4091" s="32">
        <f>IF($B4091="",0,IF($U4091="IN",N($M4091),0))</f>
        <v>0</v>
      </c>
      <c r="S4091" s="33">
        <f>IF($B4091="","",IF($M4091="","⚠ مبلغ",IF($E4091="","⚠ بانک عامل",IF(AND($U4091="TRF",$F4091=""),"⚠ بانک مقصد",IF(AND($V4091&lt;&gt;"NONE",$V4091&lt;&gt;"",$Z4091=""),"⚠ طرف حساب","✓")))))</f>
        <v>0</v>
      </c>
      <c r="T4091" s="29"/>
      <c r="U4091" s="27">
        <f>IFERROR(VLOOKUP($D4091,BankOpTbl,2,0),"")</f>
        <v>0</v>
      </c>
      <c r="V4091" s="27">
        <f>IFERROR(VLOOKUP($D4091,BankOpTbl,3,0),"")</f>
        <v>0</v>
      </c>
      <c r="W4091" s="27">
        <f>IFERROR(VLOOKUP($D4091,BankOpTbl,4,0),"")</f>
        <v>0</v>
      </c>
      <c r="X4091" s="27">
        <f>IF($E4091="","",IFERROR(VLOOKUP($E4091,BankTbl,4,0),""))</f>
        <v>0</v>
      </c>
      <c r="Y4091" s="27">
        <f>IF($F4091="","",IFERROR(VLOOKUP($F4091,BankTbl,4,0),""))</f>
        <v>0</v>
      </c>
      <c r="Z4091" s="27">
        <f>IF($B4091="","",IF($V4091="PICK",LEFT($N4091,5),IF($V4091="FIXED",$W4091,IF($V4091="CODE",$H4091,""))))</f>
        <v>0</v>
      </c>
    </row>
    <row r="4092" spans="1:26" ht="21" customHeight="1">
      <c r="A4092" s="27">
        <f>IF($B4092="","",COUNTA($B$13:$B4092))</f>
        <v>0</v>
      </c>
      <c r="B4092" s="28"/>
      <c r="C4092" s="28"/>
      <c r="D4092" s="29"/>
      <c r="E4092" s="29"/>
      <c r="F4092" s="29"/>
      <c r="G4092" s="28"/>
      <c r="H4092" s="28"/>
      <c r="I4092" s="30">
        <f>IF($H4092="","",IFERROR(VLOOKUP($H4092,AcctTbl,2,0),"کد ناشناخته"))</f>
        <v>0</v>
      </c>
      <c r="J4092" s="27">
        <f>IF($H4092="","",IFERROR(VLOOKUP($H4092,AcctTbl,3,0),""))</f>
        <v>0</v>
      </c>
      <c r="K4092" s="29"/>
      <c r="L4092" s="28"/>
      <c r="M4092" s="31"/>
      <c r="N4092" s="29"/>
      <c r="O4092" s="32">
        <f>IF($B4092="",0,IF($U4092="IN",N($M4092),0))</f>
        <v>0</v>
      </c>
      <c r="P4092" s="32">
        <f>IF($B4092="",0,IF(OR($U4092="OUT",$U4092="TRF"),N($M4092),0))</f>
        <v>0</v>
      </c>
      <c r="Q4092" s="32">
        <f>IF($B4092="",0,IF(OR($U4092="OUT",$U4092="TRF"),N($M4092),0))</f>
        <v>0</v>
      </c>
      <c r="R4092" s="32">
        <f>IF($B4092="",0,IF($U4092="IN",N($M4092),0))</f>
        <v>0</v>
      </c>
      <c r="S4092" s="33">
        <f>IF($B4092="","",IF($M4092="","⚠ مبلغ",IF($E4092="","⚠ بانک عامل",IF(AND($U4092="TRF",$F4092=""),"⚠ بانک مقصد",IF(AND($V4092&lt;&gt;"NONE",$V4092&lt;&gt;"",$Z4092=""),"⚠ طرف حساب","✓")))))</f>
        <v>0</v>
      </c>
      <c r="T4092" s="29"/>
      <c r="U4092" s="27">
        <f>IFERROR(VLOOKUP($D4092,BankOpTbl,2,0),"")</f>
        <v>0</v>
      </c>
      <c r="V4092" s="27">
        <f>IFERROR(VLOOKUP($D4092,BankOpTbl,3,0),"")</f>
        <v>0</v>
      </c>
      <c r="W4092" s="27">
        <f>IFERROR(VLOOKUP($D4092,BankOpTbl,4,0),"")</f>
        <v>0</v>
      </c>
      <c r="X4092" s="27">
        <f>IF($E4092="","",IFERROR(VLOOKUP($E4092,BankTbl,4,0),""))</f>
        <v>0</v>
      </c>
      <c r="Y4092" s="27">
        <f>IF($F4092="","",IFERROR(VLOOKUP($F4092,BankTbl,4,0),""))</f>
        <v>0</v>
      </c>
      <c r="Z4092" s="27">
        <f>IF($B4092="","",IF($V4092="PICK",LEFT($N4092,5),IF($V4092="FIXED",$W4092,IF($V4092="CODE",$H4092,""))))</f>
        <v>0</v>
      </c>
    </row>
    <row r="4093" spans="1:26" ht="21" customHeight="1">
      <c r="A4093" s="27">
        <f>IF($B4093="","",COUNTA($B$13:$B4093))</f>
        <v>0</v>
      </c>
      <c r="B4093" s="28"/>
      <c r="C4093" s="28"/>
      <c r="D4093" s="29"/>
      <c r="E4093" s="29"/>
      <c r="F4093" s="29"/>
      <c r="G4093" s="28"/>
      <c r="H4093" s="28"/>
      <c r="I4093" s="30">
        <f>IF($H4093="","",IFERROR(VLOOKUP($H4093,AcctTbl,2,0),"کد ناشناخته"))</f>
        <v>0</v>
      </c>
      <c r="J4093" s="27">
        <f>IF($H4093="","",IFERROR(VLOOKUP($H4093,AcctTbl,3,0),""))</f>
        <v>0</v>
      </c>
      <c r="K4093" s="29"/>
      <c r="L4093" s="28"/>
      <c r="M4093" s="31"/>
      <c r="N4093" s="29"/>
      <c r="O4093" s="32">
        <f>IF($B4093="",0,IF($U4093="IN",N($M4093),0))</f>
        <v>0</v>
      </c>
      <c r="P4093" s="32">
        <f>IF($B4093="",0,IF(OR($U4093="OUT",$U4093="TRF"),N($M4093),0))</f>
        <v>0</v>
      </c>
      <c r="Q4093" s="32">
        <f>IF($B4093="",0,IF(OR($U4093="OUT",$U4093="TRF"),N($M4093),0))</f>
        <v>0</v>
      </c>
      <c r="R4093" s="32">
        <f>IF($B4093="",0,IF($U4093="IN",N($M4093),0))</f>
        <v>0</v>
      </c>
      <c r="S4093" s="33">
        <f>IF($B4093="","",IF($M4093="","⚠ مبلغ",IF($E4093="","⚠ بانک عامل",IF(AND($U4093="TRF",$F4093=""),"⚠ بانک مقصد",IF(AND($V4093&lt;&gt;"NONE",$V4093&lt;&gt;"",$Z4093=""),"⚠ طرف حساب","✓")))))</f>
        <v>0</v>
      </c>
      <c r="T4093" s="29"/>
      <c r="U4093" s="27">
        <f>IFERROR(VLOOKUP($D4093,BankOpTbl,2,0),"")</f>
        <v>0</v>
      </c>
      <c r="V4093" s="27">
        <f>IFERROR(VLOOKUP($D4093,BankOpTbl,3,0),"")</f>
        <v>0</v>
      </c>
      <c r="W4093" s="27">
        <f>IFERROR(VLOOKUP($D4093,BankOpTbl,4,0),"")</f>
        <v>0</v>
      </c>
      <c r="X4093" s="27">
        <f>IF($E4093="","",IFERROR(VLOOKUP($E4093,BankTbl,4,0),""))</f>
        <v>0</v>
      </c>
      <c r="Y4093" s="27">
        <f>IF($F4093="","",IFERROR(VLOOKUP($F4093,BankTbl,4,0),""))</f>
        <v>0</v>
      </c>
      <c r="Z4093" s="27">
        <f>IF($B4093="","",IF($V4093="PICK",LEFT($N4093,5),IF($V4093="FIXED",$W4093,IF($V4093="CODE",$H4093,""))))</f>
        <v>0</v>
      </c>
    </row>
    <row r="4094" spans="1:26" ht="21" customHeight="1">
      <c r="A4094" s="27">
        <f>IF($B4094="","",COUNTA($B$13:$B4094))</f>
        <v>0</v>
      </c>
      <c r="B4094" s="28"/>
      <c r="C4094" s="28"/>
      <c r="D4094" s="29"/>
      <c r="E4094" s="29"/>
      <c r="F4094" s="29"/>
      <c r="G4094" s="28"/>
      <c r="H4094" s="28"/>
      <c r="I4094" s="30">
        <f>IF($H4094="","",IFERROR(VLOOKUP($H4094,AcctTbl,2,0),"کد ناشناخته"))</f>
        <v>0</v>
      </c>
      <c r="J4094" s="27">
        <f>IF($H4094="","",IFERROR(VLOOKUP($H4094,AcctTbl,3,0),""))</f>
        <v>0</v>
      </c>
      <c r="K4094" s="29"/>
      <c r="L4094" s="28"/>
      <c r="M4094" s="31"/>
      <c r="N4094" s="29"/>
      <c r="O4094" s="32">
        <f>IF($B4094="",0,IF($U4094="IN",N($M4094),0))</f>
        <v>0</v>
      </c>
      <c r="P4094" s="32">
        <f>IF($B4094="",0,IF(OR($U4094="OUT",$U4094="TRF"),N($M4094),0))</f>
        <v>0</v>
      </c>
      <c r="Q4094" s="32">
        <f>IF($B4094="",0,IF(OR($U4094="OUT",$U4094="TRF"),N($M4094),0))</f>
        <v>0</v>
      </c>
      <c r="R4094" s="32">
        <f>IF($B4094="",0,IF($U4094="IN",N($M4094),0))</f>
        <v>0</v>
      </c>
      <c r="S4094" s="33">
        <f>IF($B4094="","",IF($M4094="","⚠ مبلغ",IF($E4094="","⚠ بانک عامل",IF(AND($U4094="TRF",$F4094=""),"⚠ بانک مقصد",IF(AND($V4094&lt;&gt;"NONE",$V4094&lt;&gt;"",$Z4094=""),"⚠ طرف حساب","✓")))))</f>
        <v>0</v>
      </c>
      <c r="T4094" s="29"/>
      <c r="U4094" s="27">
        <f>IFERROR(VLOOKUP($D4094,BankOpTbl,2,0),"")</f>
        <v>0</v>
      </c>
      <c r="V4094" s="27">
        <f>IFERROR(VLOOKUP($D4094,BankOpTbl,3,0),"")</f>
        <v>0</v>
      </c>
      <c r="W4094" s="27">
        <f>IFERROR(VLOOKUP($D4094,BankOpTbl,4,0),"")</f>
        <v>0</v>
      </c>
      <c r="X4094" s="27">
        <f>IF($E4094="","",IFERROR(VLOOKUP($E4094,BankTbl,4,0),""))</f>
        <v>0</v>
      </c>
      <c r="Y4094" s="27">
        <f>IF($F4094="","",IFERROR(VLOOKUP($F4094,BankTbl,4,0),""))</f>
        <v>0</v>
      </c>
      <c r="Z4094" s="27">
        <f>IF($B4094="","",IF($V4094="PICK",LEFT($N4094,5),IF($V4094="FIXED",$W4094,IF($V4094="CODE",$H4094,""))))</f>
        <v>0</v>
      </c>
    </row>
    <row r="4095" spans="1:26" ht="21" customHeight="1">
      <c r="A4095" s="27">
        <f>IF($B4095="","",COUNTA($B$13:$B4095))</f>
        <v>0</v>
      </c>
      <c r="B4095" s="28"/>
      <c r="C4095" s="28"/>
      <c r="D4095" s="29"/>
      <c r="E4095" s="29"/>
      <c r="F4095" s="29"/>
      <c r="G4095" s="28"/>
      <c r="H4095" s="28"/>
      <c r="I4095" s="30">
        <f>IF($H4095="","",IFERROR(VLOOKUP($H4095,AcctTbl,2,0),"کد ناشناخته"))</f>
        <v>0</v>
      </c>
      <c r="J4095" s="27">
        <f>IF($H4095="","",IFERROR(VLOOKUP($H4095,AcctTbl,3,0),""))</f>
        <v>0</v>
      </c>
      <c r="K4095" s="29"/>
      <c r="L4095" s="28"/>
      <c r="M4095" s="31"/>
      <c r="N4095" s="29"/>
      <c r="O4095" s="32">
        <f>IF($B4095="",0,IF($U4095="IN",N($M4095),0))</f>
        <v>0</v>
      </c>
      <c r="P4095" s="32">
        <f>IF($B4095="",0,IF(OR($U4095="OUT",$U4095="TRF"),N($M4095),0))</f>
        <v>0</v>
      </c>
      <c r="Q4095" s="32">
        <f>IF($B4095="",0,IF(OR($U4095="OUT",$U4095="TRF"),N($M4095),0))</f>
        <v>0</v>
      </c>
      <c r="R4095" s="32">
        <f>IF($B4095="",0,IF($U4095="IN",N($M4095),0))</f>
        <v>0</v>
      </c>
      <c r="S4095" s="33">
        <f>IF($B4095="","",IF($M4095="","⚠ مبلغ",IF($E4095="","⚠ بانک عامل",IF(AND($U4095="TRF",$F4095=""),"⚠ بانک مقصد",IF(AND($V4095&lt;&gt;"NONE",$V4095&lt;&gt;"",$Z4095=""),"⚠ طرف حساب","✓")))))</f>
        <v>0</v>
      </c>
      <c r="T4095" s="29"/>
      <c r="U4095" s="27">
        <f>IFERROR(VLOOKUP($D4095,BankOpTbl,2,0),"")</f>
        <v>0</v>
      </c>
      <c r="V4095" s="27">
        <f>IFERROR(VLOOKUP($D4095,BankOpTbl,3,0),"")</f>
        <v>0</v>
      </c>
      <c r="W4095" s="27">
        <f>IFERROR(VLOOKUP($D4095,BankOpTbl,4,0),"")</f>
        <v>0</v>
      </c>
      <c r="X4095" s="27">
        <f>IF($E4095="","",IFERROR(VLOOKUP($E4095,BankTbl,4,0),""))</f>
        <v>0</v>
      </c>
      <c r="Y4095" s="27">
        <f>IF($F4095="","",IFERROR(VLOOKUP($F4095,BankTbl,4,0),""))</f>
        <v>0</v>
      </c>
      <c r="Z4095" s="27">
        <f>IF($B4095="","",IF($V4095="PICK",LEFT($N4095,5),IF($V4095="FIXED",$W4095,IF($V4095="CODE",$H4095,""))))</f>
        <v>0</v>
      </c>
    </row>
    <row r="4096" spans="1:26" ht="21" customHeight="1">
      <c r="A4096" s="27">
        <f>IF($B4096="","",COUNTA($B$13:$B4096))</f>
        <v>0</v>
      </c>
      <c r="B4096" s="28"/>
      <c r="C4096" s="28"/>
      <c r="D4096" s="29"/>
      <c r="E4096" s="29"/>
      <c r="F4096" s="29"/>
      <c r="G4096" s="28"/>
      <c r="H4096" s="28"/>
      <c r="I4096" s="30">
        <f>IF($H4096="","",IFERROR(VLOOKUP($H4096,AcctTbl,2,0),"کد ناشناخته"))</f>
        <v>0</v>
      </c>
      <c r="J4096" s="27">
        <f>IF($H4096="","",IFERROR(VLOOKUP($H4096,AcctTbl,3,0),""))</f>
        <v>0</v>
      </c>
      <c r="K4096" s="29"/>
      <c r="L4096" s="28"/>
      <c r="M4096" s="31"/>
      <c r="N4096" s="29"/>
      <c r="O4096" s="32">
        <f>IF($B4096="",0,IF($U4096="IN",N($M4096),0))</f>
        <v>0</v>
      </c>
      <c r="P4096" s="32">
        <f>IF($B4096="",0,IF(OR($U4096="OUT",$U4096="TRF"),N($M4096),0))</f>
        <v>0</v>
      </c>
      <c r="Q4096" s="32">
        <f>IF($B4096="",0,IF(OR($U4096="OUT",$U4096="TRF"),N($M4096),0))</f>
        <v>0</v>
      </c>
      <c r="R4096" s="32">
        <f>IF($B4096="",0,IF($U4096="IN",N($M4096),0))</f>
        <v>0</v>
      </c>
      <c r="S4096" s="33">
        <f>IF($B4096="","",IF($M4096="","⚠ مبلغ",IF($E4096="","⚠ بانک عامل",IF(AND($U4096="TRF",$F4096=""),"⚠ بانک مقصد",IF(AND($V4096&lt;&gt;"NONE",$V4096&lt;&gt;"",$Z4096=""),"⚠ طرف حساب","✓")))))</f>
        <v>0</v>
      </c>
      <c r="T4096" s="29"/>
      <c r="U4096" s="27">
        <f>IFERROR(VLOOKUP($D4096,BankOpTbl,2,0),"")</f>
        <v>0</v>
      </c>
      <c r="V4096" s="27">
        <f>IFERROR(VLOOKUP($D4096,BankOpTbl,3,0),"")</f>
        <v>0</v>
      </c>
      <c r="W4096" s="27">
        <f>IFERROR(VLOOKUP($D4096,BankOpTbl,4,0),"")</f>
        <v>0</v>
      </c>
      <c r="X4096" s="27">
        <f>IF($E4096="","",IFERROR(VLOOKUP($E4096,BankTbl,4,0),""))</f>
        <v>0</v>
      </c>
      <c r="Y4096" s="27">
        <f>IF($F4096="","",IFERROR(VLOOKUP($F4096,BankTbl,4,0),""))</f>
        <v>0</v>
      </c>
      <c r="Z4096" s="27">
        <f>IF($B4096="","",IF($V4096="PICK",LEFT($N4096,5),IF($V4096="FIXED",$W4096,IF($V4096="CODE",$H4096,""))))</f>
        <v>0</v>
      </c>
    </row>
    <row r="4097" spans="1:26" ht="21" customHeight="1">
      <c r="A4097" s="27">
        <f>IF($B4097="","",COUNTA($B$13:$B4097))</f>
        <v>0</v>
      </c>
      <c r="B4097" s="28"/>
      <c r="C4097" s="28"/>
      <c r="D4097" s="29"/>
      <c r="E4097" s="29"/>
      <c r="F4097" s="29"/>
      <c r="G4097" s="28"/>
      <c r="H4097" s="28"/>
      <c r="I4097" s="30">
        <f>IF($H4097="","",IFERROR(VLOOKUP($H4097,AcctTbl,2,0),"کد ناشناخته"))</f>
        <v>0</v>
      </c>
      <c r="J4097" s="27">
        <f>IF($H4097="","",IFERROR(VLOOKUP($H4097,AcctTbl,3,0),""))</f>
        <v>0</v>
      </c>
      <c r="K4097" s="29"/>
      <c r="L4097" s="28"/>
      <c r="M4097" s="31"/>
      <c r="N4097" s="29"/>
      <c r="O4097" s="32">
        <f>IF($B4097="",0,IF($U4097="IN",N($M4097),0))</f>
        <v>0</v>
      </c>
      <c r="P4097" s="32">
        <f>IF($B4097="",0,IF(OR($U4097="OUT",$U4097="TRF"),N($M4097),0))</f>
        <v>0</v>
      </c>
      <c r="Q4097" s="32">
        <f>IF($B4097="",0,IF(OR($U4097="OUT",$U4097="TRF"),N($M4097),0))</f>
        <v>0</v>
      </c>
      <c r="R4097" s="32">
        <f>IF($B4097="",0,IF($U4097="IN",N($M4097),0))</f>
        <v>0</v>
      </c>
      <c r="S4097" s="33">
        <f>IF($B4097="","",IF($M4097="","⚠ مبلغ",IF($E4097="","⚠ بانک عامل",IF(AND($U4097="TRF",$F4097=""),"⚠ بانک مقصد",IF(AND($V4097&lt;&gt;"NONE",$V4097&lt;&gt;"",$Z4097=""),"⚠ طرف حساب","✓")))))</f>
        <v>0</v>
      </c>
      <c r="T4097" s="29"/>
      <c r="U4097" s="27">
        <f>IFERROR(VLOOKUP($D4097,BankOpTbl,2,0),"")</f>
        <v>0</v>
      </c>
      <c r="V4097" s="27">
        <f>IFERROR(VLOOKUP($D4097,BankOpTbl,3,0),"")</f>
        <v>0</v>
      </c>
      <c r="W4097" s="27">
        <f>IFERROR(VLOOKUP($D4097,BankOpTbl,4,0),"")</f>
        <v>0</v>
      </c>
      <c r="X4097" s="27">
        <f>IF($E4097="","",IFERROR(VLOOKUP($E4097,BankTbl,4,0),""))</f>
        <v>0</v>
      </c>
      <c r="Y4097" s="27">
        <f>IF($F4097="","",IFERROR(VLOOKUP($F4097,BankTbl,4,0),""))</f>
        <v>0</v>
      </c>
      <c r="Z4097" s="27">
        <f>IF($B4097="","",IF($V4097="PICK",LEFT($N4097,5),IF($V4097="FIXED",$W4097,IF($V4097="CODE",$H4097,""))))</f>
        <v>0</v>
      </c>
    </row>
    <row r="4098" spans="1:26" ht="21" customHeight="1">
      <c r="A4098" s="27">
        <f>IF($B4098="","",COUNTA($B$13:$B4098))</f>
        <v>0</v>
      </c>
      <c r="B4098" s="28"/>
      <c r="C4098" s="28"/>
      <c r="D4098" s="29"/>
      <c r="E4098" s="29"/>
      <c r="F4098" s="29"/>
      <c r="G4098" s="28"/>
      <c r="H4098" s="28"/>
      <c r="I4098" s="30">
        <f>IF($H4098="","",IFERROR(VLOOKUP($H4098,AcctTbl,2,0),"کد ناشناخته"))</f>
        <v>0</v>
      </c>
      <c r="J4098" s="27">
        <f>IF($H4098="","",IFERROR(VLOOKUP($H4098,AcctTbl,3,0),""))</f>
        <v>0</v>
      </c>
      <c r="K4098" s="29"/>
      <c r="L4098" s="28"/>
      <c r="M4098" s="31"/>
      <c r="N4098" s="29"/>
      <c r="O4098" s="32">
        <f>IF($B4098="",0,IF($U4098="IN",N($M4098),0))</f>
        <v>0</v>
      </c>
      <c r="P4098" s="32">
        <f>IF($B4098="",0,IF(OR($U4098="OUT",$U4098="TRF"),N($M4098),0))</f>
        <v>0</v>
      </c>
      <c r="Q4098" s="32">
        <f>IF($B4098="",0,IF(OR($U4098="OUT",$U4098="TRF"),N($M4098),0))</f>
        <v>0</v>
      </c>
      <c r="R4098" s="32">
        <f>IF($B4098="",0,IF($U4098="IN",N($M4098),0))</f>
        <v>0</v>
      </c>
      <c r="S4098" s="33">
        <f>IF($B4098="","",IF($M4098="","⚠ مبلغ",IF($E4098="","⚠ بانک عامل",IF(AND($U4098="TRF",$F4098=""),"⚠ بانک مقصد",IF(AND($V4098&lt;&gt;"NONE",$V4098&lt;&gt;"",$Z4098=""),"⚠ طرف حساب","✓")))))</f>
        <v>0</v>
      </c>
      <c r="T4098" s="29"/>
      <c r="U4098" s="27">
        <f>IFERROR(VLOOKUP($D4098,BankOpTbl,2,0),"")</f>
        <v>0</v>
      </c>
      <c r="V4098" s="27">
        <f>IFERROR(VLOOKUP($D4098,BankOpTbl,3,0),"")</f>
        <v>0</v>
      </c>
      <c r="W4098" s="27">
        <f>IFERROR(VLOOKUP($D4098,BankOpTbl,4,0),"")</f>
        <v>0</v>
      </c>
      <c r="X4098" s="27">
        <f>IF($E4098="","",IFERROR(VLOOKUP($E4098,BankTbl,4,0),""))</f>
        <v>0</v>
      </c>
      <c r="Y4098" s="27">
        <f>IF($F4098="","",IFERROR(VLOOKUP($F4098,BankTbl,4,0),""))</f>
        <v>0</v>
      </c>
      <c r="Z4098" s="27">
        <f>IF($B4098="","",IF($V4098="PICK",LEFT($N4098,5),IF($V4098="FIXED",$W4098,IF($V4098="CODE",$H4098,""))))</f>
        <v>0</v>
      </c>
    </row>
    <row r="4099" spans="1:26" ht="21" customHeight="1">
      <c r="A4099" s="27">
        <f>IF($B4099="","",COUNTA($B$13:$B4099))</f>
        <v>0</v>
      </c>
      <c r="B4099" s="28"/>
      <c r="C4099" s="28"/>
      <c r="D4099" s="29"/>
      <c r="E4099" s="29"/>
      <c r="F4099" s="29"/>
      <c r="G4099" s="28"/>
      <c r="H4099" s="28"/>
      <c r="I4099" s="30">
        <f>IF($H4099="","",IFERROR(VLOOKUP($H4099,AcctTbl,2,0),"کد ناشناخته"))</f>
        <v>0</v>
      </c>
      <c r="J4099" s="27">
        <f>IF($H4099="","",IFERROR(VLOOKUP($H4099,AcctTbl,3,0),""))</f>
        <v>0</v>
      </c>
      <c r="K4099" s="29"/>
      <c r="L4099" s="28"/>
      <c r="M4099" s="31"/>
      <c r="N4099" s="29"/>
      <c r="O4099" s="32">
        <f>IF($B4099="",0,IF($U4099="IN",N($M4099),0))</f>
        <v>0</v>
      </c>
      <c r="P4099" s="32">
        <f>IF($B4099="",0,IF(OR($U4099="OUT",$U4099="TRF"),N($M4099),0))</f>
        <v>0</v>
      </c>
      <c r="Q4099" s="32">
        <f>IF($B4099="",0,IF(OR($U4099="OUT",$U4099="TRF"),N($M4099),0))</f>
        <v>0</v>
      </c>
      <c r="R4099" s="32">
        <f>IF($B4099="",0,IF($U4099="IN",N($M4099),0))</f>
        <v>0</v>
      </c>
      <c r="S4099" s="33">
        <f>IF($B4099="","",IF($M4099="","⚠ مبلغ",IF($E4099="","⚠ بانک عامل",IF(AND($U4099="TRF",$F4099=""),"⚠ بانک مقصد",IF(AND($V4099&lt;&gt;"NONE",$V4099&lt;&gt;"",$Z4099=""),"⚠ طرف حساب","✓")))))</f>
        <v>0</v>
      </c>
      <c r="T4099" s="29"/>
      <c r="U4099" s="27">
        <f>IFERROR(VLOOKUP($D4099,BankOpTbl,2,0),"")</f>
        <v>0</v>
      </c>
      <c r="V4099" s="27">
        <f>IFERROR(VLOOKUP($D4099,BankOpTbl,3,0),"")</f>
        <v>0</v>
      </c>
      <c r="W4099" s="27">
        <f>IFERROR(VLOOKUP($D4099,BankOpTbl,4,0),"")</f>
        <v>0</v>
      </c>
      <c r="X4099" s="27">
        <f>IF($E4099="","",IFERROR(VLOOKUP($E4099,BankTbl,4,0),""))</f>
        <v>0</v>
      </c>
      <c r="Y4099" s="27">
        <f>IF($F4099="","",IFERROR(VLOOKUP($F4099,BankTbl,4,0),""))</f>
        <v>0</v>
      </c>
      <c r="Z4099" s="27">
        <f>IF($B4099="","",IF($V4099="PICK",LEFT($N4099,5),IF($V4099="FIXED",$W4099,IF($V4099="CODE",$H4099,""))))</f>
        <v>0</v>
      </c>
    </row>
    <row r="4100" spans="1:26" ht="21" customHeight="1">
      <c r="A4100" s="27">
        <f>IF($B4100="","",COUNTA($B$13:$B4100))</f>
        <v>0</v>
      </c>
      <c r="B4100" s="28"/>
      <c r="C4100" s="28"/>
      <c r="D4100" s="29"/>
      <c r="E4100" s="29"/>
      <c r="F4100" s="29"/>
      <c r="G4100" s="28"/>
      <c r="H4100" s="28"/>
      <c r="I4100" s="30">
        <f>IF($H4100="","",IFERROR(VLOOKUP($H4100,AcctTbl,2,0),"کد ناشناخته"))</f>
        <v>0</v>
      </c>
      <c r="J4100" s="27">
        <f>IF($H4100="","",IFERROR(VLOOKUP($H4100,AcctTbl,3,0),""))</f>
        <v>0</v>
      </c>
      <c r="K4100" s="29"/>
      <c r="L4100" s="28"/>
      <c r="M4100" s="31"/>
      <c r="N4100" s="29"/>
      <c r="O4100" s="32">
        <f>IF($B4100="",0,IF($U4100="IN",N($M4100),0))</f>
        <v>0</v>
      </c>
      <c r="P4100" s="32">
        <f>IF($B4100="",0,IF(OR($U4100="OUT",$U4100="TRF"),N($M4100),0))</f>
        <v>0</v>
      </c>
      <c r="Q4100" s="32">
        <f>IF($B4100="",0,IF(OR($U4100="OUT",$U4100="TRF"),N($M4100),0))</f>
        <v>0</v>
      </c>
      <c r="R4100" s="32">
        <f>IF($B4100="",0,IF($U4100="IN",N($M4100),0))</f>
        <v>0</v>
      </c>
      <c r="S4100" s="33">
        <f>IF($B4100="","",IF($M4100="","⚠ مبلغ",IF($E4100="","⚠ بانک عامل",IF(AND($U4100="TRF",$F4100=""),"⚠ بانک مقصد",IF(AND($V4100&lt;&gt;"NONE",$V4100&lt;&gt;"",$Z4100=""),"⚠ طرف حساب","✓")))))</f>
        <v>0</v>
      </c>
      <c r="T4100" s="29"/>
      <c r="U4100" s="27">
        <f>IFERROR(VLOOKUP($D4100,BankOpTbl,2,0),"")</f>
        <v>0</v>
      </c>
      <c r="V4100" s="27">
        <f>IFERROR(VLOOKUP($D4100,BankOpTbl,3,0),"")</f>
        <v>0</v>
      </c>
      <c r="W4100" s="27">
        <f>IFERROR(VLOOKUP($D4100,BankOpTbl,4,0),"")</f>
        <v>0</v>
      </c>
      <c r="X4100" s="27">
        <f>IF($E4100="","",IFERROR(VLOOKUP($E4100,BankTbl,4,0),""))</f>
        <v>0</v>
      </c>
      <c r="Y4100" s="27">
        <f>IF($F4100="","",IFERROR(VLOOKUP($F4100,BankTbl,4,0),""))</f>
        <v>0</v>
      </c>
      <c r="Z4100" s="27">
        <f>IF($B4100="","",IF($V4100="PICK",LEFT($N4100,5),IF($V4100="FIXED",$W4100,IF($V4100="CODE",$H4100,""))))</f>
        <v>0</v>
      </c>
    </row>
    <row r="4101" spans="1:26" ht="21" customHeight="1">
      <c r="A4101" s="27">
        <f>IF($B4101="","",COUNTA($B$13:$B4101))</f>
        <v>0</v>
      </c>
      <c r="B4101" s="28"/>
      <c r="C4101" s="28"/>
      <c r="D4101" s="29"/>
      <c r="E4101" s="29"/>
      <c r="F4101" s="29"/>
      <c r="G4101" s="28"/>
      <c r="H4101" s="28"/>
      <c r="I4101" s="30">
        <f>IF($H4101="","",IFERROR(VLOOKUP($H4101,AcctTbl,2,0),"کد ناشناخته"))</f>
        <v>0</v>
      </c>
      <c r="J4101" s="27">
        <f>IF($H4101="","",IFERROR(VLOOKUP($H4101,AcctTbl,3,0),""))</f>
        <v>0</v>
      </c>
      <c r="K4101" s="29"/>
      <c r="L4101" s="28"/>
      <c r="M4101" s="31"/>
      <c r="N4101" s="29"/>
      <c r="O4101" s="32">
        <f>IF($B4101="",0,IF($U4101="IN",N($M4101),0))</f>
        <v>0</v>
      </c>
      <c r="P4101" s="32">
        <f>IF($B4101="",0,IF(OR($U4101="OUT",$U4101="TRF"),N($M4101),0))</f>
        <v>0</v>
      </c>
      <c r="Q4101" s="32">
        <f>IF($B4101="",0,IF(OR($U4101="OUT",$U4101="TRF"),N($M4101),0))</f>
        <v>0</v>
      </c>
      <c r="R4101" s="32">
        <f>IF($B4101="",0,IF($U4101="IN",N($M4101),0))</f>
        <v>0</v>
      </c>
      <c r="S4101" s="33">
        <f>IF($B4101="","",IF($M4101="","⚠ مبلغ",IF($E4101="","⚠ بانک عامل",IF(AND($U4101="TRF",$F4101=""),"⚠ بانک مقصد",IF(AND($V4101&lt;&gt;"NONE",$V4101&lt;&gt;"",$Z4101=""),"⚠ طرف حساب","✓")))))</f>
        <v>0</v>
      </c>
      <c r="T4101" s="29"/>
      <c r="U4101" s="27">
        <f>IFERROR(VLOOKUP($D4101,BankOpTbl,2,0),"")</f>
        <v>0</v>
      </c>
      <c r="V4101" s="27">
        <f>IFERROR(VLOOKUP($D4101,BankOpTbl,3,0),"")</f>
        <v>0</v>
      </c>
      <c r="W4101" s="27">
        <f>IFERROR(VLOOKUP($D4101,BankOpTbl,4,0),"")</f>
        <v>0</v>
      </c>
      <c r="X4101" s="27">
        <f>IF($E4101="","",IFERROR(VLOOKUP($E4101,BankTbl,4,0),""))</f>
        <v>0</v>
      </c>
      <c r="Y4101" s="27">
        <f>IF($F4101="","",IFERROR(VLOOKUP($F4101,BankTbl,4,0),""))</f>
        <v>0</v>
      </c>
      <c r="Z4101" s="27">
        <f>IF($B4101="","",IF($V4101="PICK",LEFT($N4101,5),IF($V4101="FIXED",$W4101,IF($V4101="CODE",$H4101,""))))</f>
        <v>0</v>
      </c>
    </row>
    <row r="4102" spans="1:26" ht="21" customHeight="1">
      <c r="A4102" s="27">
        <f>IF($B4102="","",COUNTA($B$13:$B4102))</f>
        <v>0</v>
      </c>
      <c r="B4102" s="28"/>
      <c r="C4102" s="28"/>
      <c r="D4102" s="29"/>
      <c r="E4102" s="29"/>
      <c r="F4102" s="29"/>
      <c r="G4102" s="28"/>
      <c r="H4102" s="28"/>
      <c r="I4102" s="30">
        <f>IF($H4102="","",IFERROR(VLOOKUP($H4102,AcctTbl,2,0),"کد ناشناخته"))</f>
        <v>0</v>
      </c>
      <c r="J4102" s="27">
        <f>IF($H4102="","",IFERROR(VLOOKUP($H4102,AcctTbl,3,0),""))</f>
        <v>0</v>
      </c>
      <c r="K4102" s="29"/>
      <c r="L4102" s="28"/>
      <c r="M4102" s="31"/>
      <c r="N4102" s="29"/>
      <c r="O4102" s="32">
        <f>IF($B4102="",0,IF($U4102="IN",N($M4102),0))</f>
        <v>0</v>
      </c>
      <c r="P4102" s="32">
        <f>IF($B4102="",0,IF(OR($U4102="OUT",$U4102="TRF"),N($M4102),0))</f>
        <v>0</v>
      </c>
      <c r="Q4102" s="32">
        <f>IF($B4102="",0,IF(OR($U4102="OUT",$U4102="TRF"),N($M4102),0))</f>
        <v>0</v>
      </c>
      <c r="R4102" s="32">
        <f>IF($B4102="",0,IF($U4102="IN",N($M4102),0))</f>
        <v>0</v>
      </c>
      <c r="S4102" s="33">
        <f>IF($B4102="","",IF($M4102="","⚠ مبلغ",IF($E4102="","⚠ بانک عامل",IF(AND($U4102="TRF",$F4102=""),"⚠ بانک مقصد",IF(AND($V4102&lt;&gt;"NONE",$V4102&lt;&gt;"",$Z4102=""),"⚠ طرف حساب","✓")))))</f>
        <v>0</v>
      </c>
      <c r="T4102" s="29"/>
      <c r="U4102" s="27">
        <f>IFERROR(VLOOKUP($D4102,BankOpTbl,2,0),"")</f>
        <v>0</v>
      </c>
      <c r="V4102" s="27">
        <f>IFERROR(VLOOKUP($D4102,BankOpTbl,3,0),"")</f>
        <v>0</v>
      </c>
      <c r="W4102" s="27">
        <f>IFERROR(VLOOKUP($D4102,BankOpTbl,4,0),"")</f>
        <v>0</v>
      </c>
      <c r="X4102" s="27">
        <f>IF($E4102="","",IFERROR(VLOOKUP($E4102,BankTbl,4,0),""))</f>
        <v>0</v>
      </c>
      <c r="Y4102" s="27">
        <f>IF($F4102="","",IFERROR(VLOOKUP($F4102,BankTbl,4,0),""))</f>
        <v>0</v>
      </c>
      <c r="Z4102" s="27">
        <f>IF($B4102="","",IF($V4102="PICK",LEFT($N4102,5),IF($V4102="FIXED",$W4102,IF($V4102="CODE",$H4102,""))))</f>
        <v>0</v>
      </c>
    </row>
    <row r="4103" spans="1:26" ht="21" customHeight="1">
      <c r="A4103" s="27">
        <f>IF($B4103="","",COUNTA($B$13:$B4103))</f>
        <v>0</v>
      </c>
      <c r="B4103" s="28"/>
      <c r="C4103" s="28"/>
      <c r="D4103" s="29"/>
      <c r="E4103" s="29"/>
      <c r="F4103" s="29"/>
      <c r="G4103" s="28"/>
      <c r="H4103" s="28"/>
      <c r="I4103" s="30">
        <f>IF($H4103="","",IFERROR(VLOOKUP($H4103,AcctTbl,2,0),"کد ناشناخته"))</f>
        <v>0</v>
      </c>
      <c r="J4103" s="27">
        <f>IF($H4103="","",IFERROR(VLOOKUP($H4103,AcctTbl,3,0),""))</f>
        <v>0</v>
      </c>
      <c r="K4103" s="29"/>
      <c r="L4103" s="28"/>
      <c r="M4103" s="31"/>
      <c r="N4103" s="29"/>
      <c r="O4103" s="32">
        <f>IF($B4103="",0,IF($U4103="IN",N($M4103),0))</f>
        <v>0</v>
      </c>
      <c r="P4103" s="32">
        <f>IF($B4103="",0,IF(OR($U4103="OUT",$U4103="TRF"),N($M4103),0))</f>
        <v>0</v>
      </c>
      <c r="Q4103" s="32">
        <f>IF($B4103="",0,IF(OR($U4103="OUT",$U4103="TRF"),N($M4103),0))</f>
        <v>0</v>
      </c>
      <c r="R4103" s="32">
        <f>IF($B4103="",0,IF($U4103="IN",N($M4103),0))</f>
        <v>0</v>
      </c>
      <c r="S4103" s="33">
        <f>IF($B4103="","",IF($M4103="","⚠ مبلغ",IF($E4103="","⚠ بانک عامل",IF(AND($U4103="TRF",$F4103=""),"⚠ بانک مقصد",IF(AND($V4103&lt;&gt;"NONE",$V4103&lt;&gt;"",$Z4103=""),"⚠ طرف حساب","✓")))))</f>
        <v>0</v>
      </c>
      <c r="T4103" s="29"/>
      <c r="U4103" s="27">
        <f>IFERROR(VLOOKUP($D4103,BankOpTbl,2,0),"")</f>
        <v>0</v>
      </c>
      <c r="V4103" s="27">
        <f>IFERROR(VLOOKUP($D4103,BankOpTbl,3,0),"")</f>
        <v>0</v>
      </c>
      <c r="W4103" s="27">
        <f>IFERROR(VLOOKUP($D4103,BankOpTbl,4,0),"")</f>
        <v>0</v>
      </c>
      <c r="X4103" s="27">
        <f>IF($E4103="","",IFERROR(VLOOKUP($E4103,BankTbl,4,0),""))</f>
        <v>0</v>
      </c>
      <c r="Y4103" s="27">
        <f>IF($F4103="","",IFERROR(VLOOKUP($F4103,BankTbl,4,0),""))</f>
        <v>0</v>
      </c>
      <c r="Z4103" s="27">
        <f>IF($B4103="","",IF($V4103="PICK",LEFT($N4103,5),IF($V4103="FIXED",$W4103,IF($V4103="CODE",$H4103,""))))</f>
        <v>0</v>
      </c>
    </row>
    <row r="4104" spans="1:26" ht="21" customHeight="1">
      <c r="A4104" s="27">
        <f>IF($B4104="","",COUNTA($B$13:$B4104))</f>
        <v>0</v>
      </c>
      <c r="B4104" s="28"/>
      <c r="C4104" s="28"/>
      <c r="D4104" s="29"/>
      <c r="E4104" s="29"/>
      <c r="F4104" s="29"/>
      <c r="G4104" s="28"/>
      <c r="H4104" s="28"/>
      <c r="I4104" s="30">
        <f>IF($H4104="","",IFERROR(VLOOKUP($H4104,AcctTbl,2,0),"کد ناشناخته"))</f>
        <v>0</v>
      </c>
      <c r="J4104" s="27">
        <f>IF($H4104="","",IFERROR(VLOOKUP($H4104,AcctTbl,3,0),""))</f>
        <v>0</v>
      </c>
      <c r="K4104" s="29"/>
      <c r="L4104" s="28"/>
      <c r="M4104" s="31"/>
      <c r="N4104" s="29"/>
      <c r="O4104" s="32">
        <f>IF($B4104="",0,IF($U4104="IN",N($M4104),0))</f>
        <v>0</v>
      </c>
      <c r="P4104" s="32">
        <f>IF($B4104="",0,IF(OR($U4104="OUT",$U4104="TRF"),N($M4104),0))</f>
        <v>0</v>
      </c>
      <c r="Q4104" s="32">
        <f>IF($B4104="",0,IF(OR($U4104="OUT",$U4104="TRF"),N($M4104),0))</f>
        <v>0</v>
      </c>
      <c r="R4104" s="32">
        <f>IF($B4104="",0,IF($U4104="IN",N($M4104),0))</f>
        <v>0</v>
      </c>
      <c r="S4104" s="33">
        <f>IF($B4104="","",IF($M4104="","⚠ مبلغ",IF($E4104="","⚠ بانک عامل",IF(AND($U4104="TRF",$F4104=""),"⚠ بانک مقصد",IF(AND($V4104&lt;&gt;"NONE",$V4104&lt;&gt;"",$Z4104=""),"⚠ طرف حساب","✓")))))</f>
        <v>0</v>
      </c>
      <c r="T4104" s="29"/>
      <c r="U4104" s="27">
        <f>IFERROR(VLOOKUP($D4104,BankOpTbl,2,0),"")</f>
        <v>0</v>
      </c>
      <c r="V4104" s="27">
        <f>IFERROR(VLOOKUP($D4104,BankOpTbl,3,0),"")</f>
        <v>0</v>
      </c>
      <c r="W4104" s="27">
        <f>IFERROR(VLOOKUP($D4104,BankOpTbl,4,0),"")</f>
        <v>0</v>
      </c>
      <c r="X4104" s="27">
        <f>IF($E4104="","",IFERROR(VLOOKUP($E4104,BankTbl,4,0),""))</f>
        <v>0</v>
      </c>
      <c r="Y4104" s="27">
        <f>IF($F4104="","",IFERROR(VLOOKUP($F4104,BankTbl,4,0),""))</f>
        <v>0</v>
      </c>
      <c r="Z4104" s="27">
        <f>IF($B4104="","",IF($V4104="PICK",LEFT($N4104,5),IF($V4104="FIXED",$W4104,IF($V4104="CODE",$H4104,""))))</f>
        <v>0</v>
      </c>
    </row>
    <row r="4105" spans="1:26" ht="21" customHeight="1">
      <c r="A4105" s="27">
        <f>IF($B4105="","",COUNTA($B$13:$B4105))</f>
        <v>0</v>
      </c>
      <c r="B4105" s="28"/>
      <c r="C4105" s="28"/>
      <c r="D4105" s="29"/>
      <c r="E4105" s="29"/>
      <c r="F4105" s="29"/>
      <c r="G4105" s="28"/>
      <c r="H4105" s="28"/>
      <c r="I4105" s="30">
        <f>IF($H4105="","",IFERROR(VLOOKUP($H4105,AcctTbl,2,0),"کد ناشناخته"))</f>
        <v>0</v>
      </c>
      <c r="J4105" s="27">
        <f>IF($H4105="","",IFERROR(VLOOKUP($H4105,AcctTbl,3,0),""))</f>
        <v>0</v>
      </c>
      <c r="K4105" s="29"/>
      <c r="L4105" s="28"/>
      <c r="M4105" s="31"/>
      <c r="N4105" s="29"/>
      <c r="O4105" s="32">
        <f>IF($B4105="",0,IF($U4105="IN",N($M4105),0))</f>
        <v>0</v>
      </c>
      <c r="P4105" s="32">
        <f>IF($B4105="",0,IF(OR($U4105="OUT",$U4105="TRF"),N($M4105),0))</f>
        <v>0</v>
      </c>
      <c r="Q4105" s="32">
        <f>IF($B4105="",0,IF(OR($U4105="OUT",$U4105="TRF"),N($M4105),0))</f>
        <v>0</v>
      </c>
      <c r="R4105" s="32">
        <f>IF($B4105="",0,IF($U4105="IN",N($M4105),0))</f>
        <v>0</v>
      </c>
      <c r="S4105" s="33">
        <f>IF($B4105="","",IF($M4105="","⚠ مبلغ",IF($E4105="","⚠ بانک عامل",IF(AND($U4105="TRF",$F4105=""),"⚠ بانک مقصد",IF(AND($V4105&lt;&gt;"NONE",$V4105&lt;&gt;"",$Z4105=""),"⚠ طرف حساب","✓")))))</f>
        <v>0</v>
      </c>
      <c r="T4105" s="29"/>
      <c r="U4105" s="27">
        <f>IFERROR(VLOOKUP($D4105,BankOpTbl,2,0),"")</f>
        <v>0</v>
      </c>
      <c r="V4105" s="27">
        <f>IFERROR(VLOOKUP($D4105,BankOpTbl,3,0),"")</f>
        <v>0</v>
      </c>
      <c r="W4105" s="27">
        <f>IFERROR(VLOOKUP($D4105,BankOpTbl,4,0),"")</f>
        <v>0</v>
      </c>
      <c r="X4105" s="27">
        <f>IF($E4105="","",IFERROR(VLOOKUP($E4105,BankTbl,4,0),""))</f>
        <v>0</v>
      </c>
      <c r="Y4105" s="27">
        <f>IF($F4105="","",IFERROR(VLOOKUP($F4105,BankTbl,4,0),""))</f>
        <v>0</v>
      </c>
      <c r="Z4105" s="27">
        <f>IF($B4105="","",IF($V4105="PICK",LEFT($N4105,5),IF($V4105="FIXED",$W4105,IF($V4105="CODE",$H4105,""))))</f>
        <v>0</v>
      </c>
    </row>
    <row r="4106" spans="1:26" ht="21" customHeight="1">
      <c r="A4106" s="27">
        <f>IF($B4106="","",COUNTA($B$13:$B4106))</f>
        <v>0</v>
      </c>
      <c r="B4106" s="28"/>
      <c r="C4106" s="28"/>
      <c r="D4106" s="29"/>
      <c r="E4106" s="29"/>
      <c r="F4106" s="29"/>
      <c r="G4106" s="28"/>
      <c r="H4106" s="28"/>
      <c r="I4106" s="30">
        <f>IF($H4106="","",IFERROR(VLOOKUP($H4106,AcctTbl,2,0),"کد ناشناخته"))</f>
        <v>0</v>
      </c>
      <c r="J4106" s="27">
        <f>IF($H4106="","",IFERROR(VLOOKUP($H4106,AcctTbl,3,0),""))</f>
        <v>0</v>
      </c>
      <c r="K4106" s="29"/>
      <c r="L4106" s="28"/>
      <c r="M4106" s="31"/>
      <c r="N4106" s="29"/>
      <c r="O4106" s="32">
        <f>IF($B4106="",0,IF($U4106="IN",N($M4106),0))</f>
        <v>0</v>
      </c>
      <c r="P4106" s="32">
        <f>IF($B4106="",0,IF(OR($U4106="OUT",$U4106="TRF"),N($M4106),0))</f>
        <v>0</v>
      </c>
      <c r="Q4106" s="32">
        <f>IF($B4106="",0,IF(OR($U4106="OUT",$U4106="TRF"),N($M4106),0))</f>
        <v>0</v>
      </c>
      <c r="R4106" s="32">
        <f>IF($B4106="",0,IF($U4106="IN",N($M4106),0))</f>
        <v>0</v>
      </c>
      <c r="S4106" s="33">
        <f>IF($B4106="","",IF($M4106="","⚠ مبلغ",IF($E4106="","⚠ بانک عامل",IF(AND($U4106="TRF",$F4106=""),"⚠ بانک مقصد",IF(AND($V4106&lt;&gt;"NONE",$V4106&lt;&gt;"",$Z4106=""),"⚠ طرف حساب","✓")))))</f>
        <v>0</v>
      </c>
      <c r="T4106" s="29"/>
      <c r="U4106" s="27">
        <f>IFERROR(VLOOKUP($D4106,BankOpTbl,2,0),"")</f>
        <v>0</v>
      </c>
      <c r="V4106" s="27">
        <f>IFERROR(VLOOKUP($D4106,BankOpTbl,3,0),"")</f>
        <v>0</v>
      </c>
      <c r="W4106" s="27">
        <f>IFERROR(VLOOKUP($D4106,BankOpTbl,4,0),"")</f>
        <v>0</v>
      </c>
      <c r="X4106" s="27">
        <f>IF($E4106="","",IFERROR(VLOOKUP($E4106,BankTbl,4,0),""))</f>
        <v>0</v>
      </c>
      <c r="Y4106" s="27">
        <f>IF($F4106="","",IFERROR(VLOOKUP($F4106,BankTbl,4,0),""))</f>
        <v>0</v>
      </c>
      <c r="Z4106" s="27">
        <f>IF($B4106="","",IF($V4106="PICK",LEFT($N4106,5),IF($V4106="FIXED",$W4106,IF($V4106="CODE",$H4106,""))))</f>
        <v>0</v>
      </c>
    </row>
    <row r="4107" spans="1:26" ht="21" customHeight="1">
      <c r="A4107" s="27">
        <f>IF($B4107="","",COUNTA($B$13:$B4107))</f>
        <v>0</v>
      </c>
      <c r="B4107" s="28"/>
      <c r="C4107" s="28"/>
      <c r="D4107" s="29"/>
      <c r="E4107" s="29"/>
      <c r="F4107" s="29"/>
      <c r="G4107" s="28"/>
      <c r="H4107" s="28"/>
      <c r="I4107" s="30">
        <f>IF($H4107="","",IFERROR(VLOOKUP($H4107,AcctTbl,2,0),"کد ناشناخته"))</f>
        <v>0</v>
      </c>
      <c r="J4107" s="27">
        <f>IF($H4107="","",IFERROR(VLOOKUP($H4107,AcctTbl,3,0),""))</f>
        <v>0</v>
      </c>
      <c r="K4107" s="29"/>
      <c r="L4107" s="28"/>
      <c r="M4107" s="31"/>
      <c r="N4107" s="29"/>
      <c r="O4107" s="32">
        <f>IF($B4107="",0,IF($U4107="IN",N($M4107),0))</f>
        <v>0</v>
      </c>
      <c r="P4107" s="32">
        <f>IF($B4107="",0,IF(OR($U4107="OUT",$U4107="TRF"),N($M4107),0))</f>
        <v>0</v>
      </c>
      <c r="Q4107" s="32">
        <f>IF($B4107="",0,IF(OR($U4107="OUT",$U4107="TRF"),N($M4107),0))</f>
        <v>0</v>
      </c>
      <c r="R4107" s="32">
        <f>IF($B4107="",0,IF($U4107="IN",N($M4107),0))</f>
        <v>0</v>
      </c>
      <c r="S4107" s="33">
        <f>IF($B4107="","",IF($M4107="","⚠ مبلغ",IF($E4107="","⚠ بانک عامل",IF(AND($U4107="TRF",$F4107=""),"⚠ بانک مقصد",IF(AND($V4107&lt;&gt;"NONE",$V4107&lt;&gt;"",$Z4107=""),"⚠ طرف حساب","✓")))))</f>
        <v>0</v>
      </c>
      <c r="T4107" s="29"/>
      <c r="U4107" s="27">
        <f>IFERROR(VLOOKUP($D4107,BankOpTbl,2,0),"")</f>
        <v>0</v>
      </c>
      <c r="V4107" s="27">
        <f>IFERROR(VLOOKUP($D4107,BankOpTbl,3,0),"")</f>
        <v>0</v>
      </c>
      <c r="W4107" s="27">
        <f>IFERROR(VLOOKUP($D4107,BankOpTbl,4,0),"")</f>
        <v>0</v>
      </c>
      <c r="X4107" s="27">
        <f>IF($E4107="","",IFERROR(VLOOKUP($E4107,BankTbl,4,0),""))</f>
        <v>0</v>
      </c>
      <c r="Y4107" s="27">
        <f>IF($F4107="","",IFERROR(VLOOKUP($F4107,BankTbl,4,0),""))</f>
        <v>0</v>
      </c>
      <c r="Z4107" s="27">
        <f>IF($B4107="","",IF($V4107="PICK",LEFT($N4107,5),IF($V4107="FIXED",$W4107,IF($V4107="CODE",$H4107,""))))</f>
        <v>0</v>
      </c>
    </row>
    <row r="4108" spans="1:26" ht="21" customHeight="1">
      <c r="A4108" s="27">
        <f>IF($B4108="","",COUNTA($B$13:$B4108))</f>
        <v>0</v>
      </c>
      <c r="B4108" s="28"/>
      <c r="C4108" s="28"/>
      <c r="D4108" s="29"/>
      <c r="E4108" s="29"/>
      <c r="F4108" s="29"/>
      <c r="G4108" s="28"/>
      <c r="H4108" s="28"/>
      <c r="I4108" s="30">
        <f>IF($H4108="","",IFERROR(VLOOKUP($H4108,AcctTbl,2,0),"کد ناشناخته"))</f>
        <v>0</v>
      </c>
      <c r="J4108" s="27">
        <f>IF($H4108="","",IFERROR(VLOOKUP($H4108,AcctTbl,3,0),""))</f>
        <v>0</v>
      </c>
      <c r="K4108" s="29"/>
      <c r="L4108" s="28"/>
      <c r="M4108" s="31"/>
      <c r="N4108" s="29"/>
      <c r="O4108" s="32">
        <f>IF($B4108="",0,IF($U4108="IN",N($M4108),0))</f>
        <v>0</v>
      </c>
      <c r="P4108" s="32">
        <f>IF($B4108="",0,IF(OR($U4108="OUT",$U4108="TRF"),N($M4108),0))</f>
        <v>0</v>
      </c>
      <c r="Q4108" s="32">
        <f>IF($B4108="",0,IF(OR($U4108="OUT",$U4108="TRF"),N($M4108),0))</f>
        <v>0</v>
      </c>
      <c r="R4108" s="32">
        <f>IF($B4108="",0,IF($U4108="IN",N($M4108),0))</f>
        <v>0</v>
      </c>
      <c r="S4108" s="33">
        <f>IF($B4108="","",IF($M4108="","⚠ مبلغ",IF($E4108="","⚠ بانک عامل",IF(AND($U4108="TRF",$F4108=""),"⚠ بانک مقصد",IF(AND($V4108&lt;&gt;"NONE",$V4108&lt;&gt;"",$Z4108=""),"⚠ طرف حساب","✓")))))</f>
        <v>0</v>
      </c>
      <c r="T4108" s="29"/>
      <c r="U4108" s="27">
        <f>IFERROR(VLOOKUP($D4108,BankOpTbl,2,0),"")</f>
        <v>0</v>
      </c>
      <c r="V4108" s="27">
        <f>IFERROR(VLOOKUP($D4108,BankOpTbl,3,0),"")</f>
        <v>0</v>
      </c>
      <c r="W4108" s="27">
        <f>IFERROR(VLOOKUP($D4108,BankOpTbl,4,0),"")</f>
        <v>0</v>
      </c>
      <c r="X4108" s="27">
        <f>IF($E4108="","",IFERROR(VLOOKUP($E4108,BankTbl,4,0),""))</f>
        <v>0</v>
      </c>
      <c r="Y4108" s="27">
        <f>IF($F4108="","",IFERROR(VLOOKUP($F4108,BankTbl,4,0),""))</f>
        <v>0</v>
      </c>
      <c r="Z4108" s="27">
        <f>IF($B4108="","",IF($V4108="PICK",LEFT($N4108,5),IF($V4108="FIXED",$W4108,IF($V4108="CODE",$H4108,""))))</f>
        <v>0</v>
      </c>
    </row>
    <row r="4109" spans="1:26" ht="21" customHeight="1">
      <c r="A4109" s="27">
        <f>IF($B4109="","",COUNTA($B$13:$B4109))</f>
        <v>0</v>
      </c>
      <c r="B4109" s="28"/>
      <c r="C4109" s="28"/>
      <c r="D4109" s="29"/>
      <c r="E4109" s="29"/>
      <c r="F4109" s="29"/>
      <c r="G4109" s="28"/>
      <c r="H4109" s="28"/>
      <c r="I4109" s="30">
        <f>IF($H4109="","",IFERROR(VLOOKUP($H4109,AcctTbl,2,0),"کد ناشناخته"))</f>
        <v>0</v>
      </c>
      <c r="J4109" s="27">
        <f>IF($H4109="","",IFERROR(VLOOKUP($H4109,AcctTbl,3,0),""))</f>
        <v>0</v>
      </c>
      <c r="K4109" s="29"/>
      <c r="L4109" s="28"/>
      <c r="M4109" s="31"/>
      <c r="N4109" s="29"/>
      <c r="O4109" s="32">
        <f>IF($B4109="",0,IF($U4109="IN",N($M4109),0))</f>
        <v>0</v>
      </c>
      <c r="P4109" s="32">
        <f>IF($B4109="",0,IF(OR($U4109="OUT",$U4109="TRF"),N($M4109),0))</f>
        <v>0</v>
      </c>
      <c r="Q4109" s="32">
        <f>IF($B4109="",0,IF(OR($U4109="OUT",$U4109="TRF"),N($M4109),0))</f>
        <v>0</v>
      </c>
      <c r="R4109" s="32">
        <f>IF($B4109="",0,IF($U4109="IN",N($M4109),0))</f>
        <v>0</v>
      </c>
      <c r="S4109" s="33">
        <f>IF($B4109="","",IF($M4109="","⚠ مبلغ",IF($E4109="","⚠ بانک عامل",IF(AND($U4109="TRF",$F4109=""),"⚠ بانک مقصد",IF(AND($V4109&lt;&gt;"NONE",$V4109&lt;&gt;"",$Z4109=""),"⚠ طرف حساب","✓")))))</f>
        <v>0</v>
      </c>
      <c r="T4109" s="29"/>
      <c r="U4109" s="27">
        <f>IFERROR(VLOOKUP($D4109,BankOpTbl,2,0),"")</f>
        <v>0</v>
      </c>
      <c r="V4109" s="27">
        <f>IFERROR(VLOOKUP($D4109,BankOpTbl,3,0),"")</f>
        <v>0</v>
      </c>
      <c r="W4109" s="27">
        <f>IFERROR(VLOOKUP($D4109,BankOpTbl,4,0),"")</f>
        <v>0</v>
      </c>
      <c r="X4109" s="27">
        <f>IF($E4109="","",IFERROR(VLOOKUP($E4109,BankTbl,4,0),""))</f>
        <v>0</v>
      </c>
      <c r="Y4109" s="27">
        <f>IF($F4109="","",IFERROR(VLOOKUP($F4109,BankTbl,4,0),""))</f>
        <v>0</v>
      </c>
      <c r="Z4109" s="27">
        <f>IF($B4109="","",IF($V4109="PICK",LEFT($N4109,5),IF($V4109="FIXED",$W4109,IF($V4109="CODE",$H4109,""))))</f>
        <v>0</v>
      </c>
    </row>
    <row r="4110" spans="1:26" ht="21" customHeight="1">
      <c r="A4110" s="27">
        <f>IF($B4110="","",COUNTA($B$13:$B4110))</f>
        <v>0</v>
      </c>
      <c r="B4110" s="28"/>
      <c r="C4110" s="28"/>
      <c r="D4110" s="29"/>
      <c r="E4110" s="29"/>
      <c r="F4110" s="29"/>
      <c r="G4110" s="28"/>
      <c r="H4110" s="28"/>
      <c r="I4110" s="30">
        <f>IF($H4110="","",IFERROR(VLOOKUP($H4110,AcctTbl,2,0),"کد ناشناخته"))</f>
        <v>0</v>
      </c>
      <c r="J4110" s="27">
        <f>IF($H4110="","",IFERROR(VLOOKUP($H4110,AcctTbl,3,0),""))</f>
        <v>0</v>
      </c>
      <c r="K4110" s="29"/>
      <c r="L4110" s="28"/>
      <c r="M4110" s="31"/>
      <c r="N4110" s="29"/>
      <c r="O4110" s="32">
        <f>IF($B4110="",0,IF($U4110="IN",N($M4110),0))</f>
        <v>0</v>
      </c>
      <c r="P4110" s="32">
        <f>IF($B4110="",0,IF(OR($U4110="OUT",$U4110="TRF"),N($M4110),0))</f>
        <v>0</v>
      </c>
      <c r="Q4110" s="32">
        <f>IF($B4110="",0,IF(OR($U4110="OUT",$U4110="TRF"),N($M4110),0))</f>
        <v>0</v>
      </c>
      <c r="R4110" s="32">
        <f>IF($B4110="",0,IF($U4110="IN",N($M4110),0))</f>
        <v>0</v>
      </c>
      <c r="S4110" s="33">
        <f>IF($B4110="","",IF($M4110="","⚠ مبلغ",IF($E4110="","⚠ بانک عامل",IF(AND($U4110="TRF",$F4110=""),"⚠ بانک مقصد",IF(AND($V4110&lt;&gt;"NONE",$V4110&lt;&gt;"",$Z4110=""),"⚠ طرف حساب","✓")))))</f>
        <v>0</v>
      </c>
      <c r="T4110" s="29"/>
      <c r="U4110" s="27">
        <f>IFERROR(VLOOKUP($D4110,BankOpTbl,2,0),"")</f>
        <v>0</v>
      </c>
      <c r="V4110" s="27">
        <f>IFERROR(VLOOKUP($D4110,BankOpTbl,3,0),"")</f>
        <v>0</v>
      </c>
      <c r="W4110" s="27">
        <f>IFERROR(VLOOKUP($D4110,BankOpTbl,4,0),"")</f>
        <v>0</v>
      </c>
      <c r="X4110" s="27">
        <f>IF($E4110="","",IFERROR(VLOOKUP($E4110,BankTbl,4,0),""))</f>
        <v>0</v>
      </c>
      <c r="Y4110" s="27">
        <f>IF($F4110="","",IFERROR(VLOOKUP($F4110,BankTbl,4,0),""))</f>
        <v>0</v>
      </c>
      <c r="Z4110" s="27">
        <f>IF($B4110="","",IF($V4110="PICK",LEFT($N4110,5),IF($V4110="FIXED",$W4110,IF($V4110="CODE",$H4110,""))))</f>
        <v>0</v>
      </c>
    </row>
    <row r="4111" spans="1:26" ht="21" customHeight="1">
      <c r="A4111" s="27">
        <f>IF($B4111="","",COUNTA($B$13:$B4111))</f>
        <v>0</v>
      </c>
      <c r="B4111" s="28"/>
      <c r="C4111" s="28"/>
      <c r="D4111" s="29"/>
      <c r="E4111" s="29"/>
      <c r="F4111" s="29"/>
      <c r="G4111" s="28"/>
      <c r="H4111" s="28"/>
      <c r="I4111" s="30">
        <f>IF($H4111="","",IFERROR(VLOOKUP($H4111,AcctTbl,2,0),"کد ناشناخته"))</f>
        <v>0</v>
      </c>
      <c r="J4111" s="27">
        <f>IF($H4111="","",IFERROR(VLOOKUP($H4111,AcctTbl,3,0),""))</f>
        <v>0</v>
      </c>
      <c r="K4111" s="29"/>
      <c r="L4111" s="28"/>
      <c r="M4111" s="31"/>
      <c r="N4111" s="29"/>
      <c r="O4111" s="32">
        <f>IF($B4111="",0,IF($U4111="IN",N($M4111),0))</f>
        <v>0</v>
      </c>
      <c r="P4111" s="32">
        <f>IF($B4111="",0,IF(OR($U4111="OUT",$U4111="TRF"),N($M4111),0))</f>
        <v>0</v>
      </c>
      <c r="Q4111" s="32">
        <f>IF($B4111="",0,IF(OR($U4111="OUT",$U4111="TRF"),N($M4111),0))</f>
        <v>0</v>
      </c>
      <c r="R4111" s="32">
        <f>IF($B4111="",0,IF($U4111="IN",N($M4111),0))</f>
        <v>0</v>
      </c>
      <c r="S4111" s="33">
        <f>IF($B4111="","",IF($M4111="","⚠ مبلغ",IF($E4111="","⚠ بانک عامل",IF(AND($U4111="TRF",$F4111=""),"⚠ بانک مقصد",IF(AND($V4111&lt;&gt;"NONE",$V4111&lt;&gt;"",$Z4111=""),"⚠ طرف حساب","✓")))))</f>
        <v>0</v>
      </c>
      <c r="T4111" s="29"/>
      <c r="U4111" s="27">
        <f>IFERROR(VLOOKUP($D4111,BankOpTbl,2,0),"")</f>
        <v>0</v>
      </c>
      <c r="V4111" s="27">
        <f>IFERROR(VLOOKUP($D4111,BankOpTbl,3,0),"")</f>
        <v>0</v>
      </c>
      <c r="W4111" s="27">
        <f>IFERROR(VLOOKUP($D4111,BankOpTbl,4,0),"")</f>
        <v>0</v>
      </c>
      <c r="X4111" s="27">
        <f>IF($E4111="","",IFERROR(VLOOKUP($E4111,BankTbl,4,0),""))</f>
        <v>0</v>
      </c>
      <c r="Y4111" s="27">
        <f>IF($F4111="","",IFERROR(VLOOKUP($F4111,BankTbl,4,0),""))</f>
        <v>0</v>
      </c>
      <c r="Z4111" s="27">
        <f>IF($B4111="","",IF($V4111="PICK",LEFT($N4111,5),IF($V4111="FIXED",$W4111,IF($V4111="CODE",$H4111,""))))</f>
        <v>0</v>
      </c>
    </row>
    <row r="4112" spans="1:26" ht="21" customHeight="1">
      <c r="A4112" s="27">
        <f>IF($B4112="","",COUNTA($B$13:$B4112))</f>
        <v>0</v>
      </c>
      <c r="B4112" s="28"/>
      <c r="C4112" s="28"/>
      <c r="D4112" s="29"/>
      <c r="E4112" s="29"/>
      <c r="F4112" s="29"/>
      <c r="G4112" s="28"/>
      <c r="H4112" s="28"/>
      <c r="I4112" s="30">
        <f>IF($H4112="","",IFERROR(VLOOKUP($H4112,AcctTbl,2,0),"کد ناشناخته"))</f>
        <v>0</v>
      </c>
      <c r="J4112" s="27">
        <f>IF($H4112="","",IFERROR(VLOOKUP($H4112,AcctTbl,3,0),""))</f>
        <v>0</v>
      </c>
      <c r="K4112" s="29"/>
      <c r="L4112" s="28"/>
      <c r="M4112" s="31"/>
      <c r="N4112" s="29"/>
      <c r="O4112" s="32">
        <f>IF($B4112="",0,IF($U4112="IN",N($M4112),0))</f>
        <v>0</v>
      </c>
      <c r="P4112" s="32">
        <f>IF($B4112="",0,IF(OR($U4112="OUT",$U4112="TRF"),N($M4112),0))</f>
        <v>0</v>
      </c>
      <c r="Q4112" s="32">
        <f>IF($B4112="",0,IF(OR($U4112="OUT",$U4112="TRF"),N($M4112),0))</f>
        <v>0</v>
      </c>
      <c r="R4112" s="32">
        <f>IF($B4112="",0,IF($U4112="IN",N($M4112),0))</f>
        <v>0</v>
      </c>
      <c r="S4112" s="33">
        <f>IF($B4112="","",IF($M4112="","⚠ مبلغ",IF($E4112="","⚠ بانک عامل",IF(AND($U4112="TRF",$F4112=""),"⚠ بانک مقصد",IF(AND($V4112&lt;&gt;"NONE",$V4112&lt;&gt;"",$Z4112=""),"⚠ طرف حساب","✓")))))</f>
        <v>0</v>
      </c>
      <c r="T4112" s="29"/>
      <c r="U4112" s="27">
        <f>IFERROR(VLOOKUP($D4112,BankOpTbl,2,0),"")</f>
        <v>0</v>
      </c>
      <c r="V4112" s="27">
        <f>IFERROR(VLOOKUP($D4112,BankOpTbl,3,0),"")</f>
        <v>0</v>
      </c>
      <c r="W4112" s="27">
        <f>IFERROR(VLOOKUP($D4112,BankOpTbl,4,0),"")</f>
        <v>0</v>
      </c>
      <c r="X4112" s="27">
        <f>IF($E4112="","",IFERROR(VLOOKUP($E4112,BankTbl,4,0),""))</f>
        <v>0</v>
      </c>
      <c r="Y4112" s="27">
        <f>IF($F4112="","",IFERROR(VLOOKUP($F4112,BankTbl,4,0),""))</f>
        <v>0</v>
      </c>
      <c r="Z4112" s="27">
        <f>IF($B4112="","",IF($V4112="PICK",LEFT($N4112,5),IF($V4112="FIXED",$W4112,IF($V4112="CODE",$H4112,""))))</f>
        <v>0</v>
      </c>
    </row>
    <row r="4113" spans="1:26" ht="21" customHeight="1">
      <c r="A4113" s="27">
        <f>IF($B4113="","",COUNTA($B$13:$B4113))</f>
        <v>0</v>
      </c>
      <c r="B4113" s="28"/>
      <c r="C4113" s="28"/>
      <c r="D4113" s="29"/>
      <c r="E4113" s="29"/>
      <c r="F4113" s="29"/>
      <c r="G4113" s="28"/>
      <c r="H4113" s="28"/>
      <c r="I4113" s="30">
        <f>IF($H4113="","",IFERROR(VLOOKUP($H4113,AcctTbl,2,0),"کد ناشناخته"))</f>
        <v>0</v>
      </c>
      <c r="J4113" s="27">
        <f>IF($H4113="","",IFERROR(VLOOKUP($H4113,AcctTbl,3,0),""))</f>
        <v>0</v>
      </c>
      <c r="K4113" s="29"/>
      <c r="L4113" s="28"/>
      <c r="M4113" s="31"/>
      <c r="N4113" s="29"/>
      <c r="O4113" s="32">
        <f>IF($B4113="",0,IF($U4113="IN",N($M4113),0))</f>
        <v>0</v>
      </c>
      <c r="P4113" s="32">
        <f>IF($B4113="",0,IF(OR($U4113="OUT",$U4113="TRF"),N($M4113),0))</f>
        <v>0</v>
      </c>
      <c r="Q4113" s="32">
        <f>IF($B4113="",0,IF(OR($U4113="OUT",$U4113="TRF"),N($M4113),0))</f>
        <v>0</v>
      </c>
      <c r="R4113" s="32">
        <f>IF($B4113="",0,IF($U4113="IN",N($M4113),0))</f>
        <v>0</v>
      </c>
      <c r="S4113" s="33">
        <f>IF($B4113="","",IF($M4113="","⚠ مبلغ",IF($E4113="","⚠ بانک عامل",IF(AND($U4113="TRF",$F4113=""),"⚠ بانک مقصد",IF(AND($V4113&lt;&gt;"NONE",$V4113&lt;&gt;"",$Z4113=""),"⚠ طرف حساب","✓")))))</f>
        <v>0</v>
      </c>
      <c r="T4113" s="29"/>
      <c r="U4113" s="27">
        <f>IFERROR(VLOOKUP($D4113,BankOpTbl,2,0),"")</f>
        <v>0</v>
      </c>
      <c r="V4113" s="27">
        <f>IFERROR(VLOOKUP($D4113,BankOpTbl,3,0),"")</f>
        <v>0</v>
      </c>
      <c r="W4113" s="27">
        <f>IFERROR(VLOOKUP($D4113,BankOpTbl,4,0),"")</f>
        <v>0</v>
      </c>
      <c r="X4113" s="27">
        <f>IF($E4113="","",IFERROR(VLOOKUP($E4113,BankTbl,4,0),""))</f>
        <v>0</v>
      </c>
      <c r="Y4113" s="27">
        <f>IF($F4113="","",IFERROR(VLOOKUP($F4113,BankTbl,4,0),""))</f>
        <v>0</v>
      </c>
      <c r="Z4113" s="27">
        <f>IF($B4113="","",IF($V4113="PICK",LEFT($N4113,5),IF($V4113="FIXED",$W4113,IF($V4113="CODE",$H4113,""))))</f>
        <v>0</v>
      </c>
    </row>
    <row r="4114" spans="1:26" ht="21" customHeight="1">
      <c r="A4114" s="27">
        <f>IF($B4114="","",COUNTA($B$13:$B4114))</f>
        <v>0</v>
      </c>
      <c r="B4114" s="28"/>
      <c r="C4114" s="28"/>
      <c r="D4114" s="29"/>
      <c r="E4114" s="29"/>
      <c r="F4114" s="29"/>
      <c r="G4114" s="28"/>
      <c r="H4114" s="28"/>
      <c r="I4114" s="30">
        <f>IF($H4114="","",IFERROR(VLOOKUP($H4114,AcctTbl,2,0),"کد ناشناخته"))</f>
        <v>0</v>
      </c>
      <c r="J4114" s="27">
        <f>IF($H4114="","",IFERROR(VLOOKUP($H4114,AcctTbl,3,0),""))</f>
        <v>0</v>
      </c>
      <c r="K4114" s="29"/>
      <c r="L4114" s="28"/>
      <c r="M4114" s="31"/>
      <c r="N4114" s="29"/>
      <c r="O4114" s="32">
        <f>IF($B4114="",0,IF($U4114="IN",N($M4114),0))</f>
        <v>0</v>
      </c>
      <c r="P4114" s="32">
        <f>IF($B4114="",0,IF(OR($U4114="OUT",$U4114="TRF"),N($M4114),0))</f>
        <v>0</v>
      </c>
      <c r="Q4114" s="32">
        <f>IF($B4114="",0,IF(OR($U4114="OUT",$U4114="TRF"),N($M4114),0))</f>
        <v>0</v>
      </c>
      <c r="R4114" s="32">
        <f>IF($B4114="",0,IF($U4114="IN",N($M4114),0))</f>
        <v>0</v>
      </c>
      <c r="S4114" s="33">
        <f>IF($B4114="","",IF($M4114="","⚠ مبلغ",IF($E4114="","⚠ بانک عامل",IF(AND($U4114="TRF",$F4114=""),"⚠ بانک مقصد",IF(AND($V4114&lt;&gt;"NONE",$V4114&lt;&gt;"",$Z4114=""),"⚠ طرف حساب","✓")))))</f>
        <v>0</v>
      </c>
      <c r="T4114" s="29"/>
      <c r="U4114" s="27">
        <f>IFERROR(VLOOKUP($D4114,BankOpTbl,2,0),"")</f>
        <v>0</v>
      </c>
      <c r="V4114" s="27">
        <f>IFERROR(VLOOKUP($D4114,BankOpTbl,3,0),"")</f>
        <v>0</v>
      </c>
      <c r="W4114" s="27">
        <f>IFERROR(VLOOKUP($D4114,BankOpTbl,4,0),"")</f>
        <v>0</v>
      </c>
      <c r="X4114" s="27">
        <f>IF($E4114="","",IFERROR(VLOOKUP($E4114,BankTbl,4,0),""))</f>
        <v>0</v>
      </c>
      <c r="Y4114" s="27">
        <f>IF($F4114="","",IFERROR(VLOOKUP($F4114,BankTbl,4,0),""))</f>
        <v>0</v>
      </c>
      <c r="Z4114" s="27">
        <f>IF($B4114="","",IF($V4114="PICK",LEFT($N4114,5),IF($V4114="FIXED",$W4114,IF($V4114="CODE",$H4114,""))))</f>
        <v>0</v>
      </c>
    </row>
    <row r="4115" spans="1:26" ht="21" customHeight="1">
      <c r="A4115" s="27">
        <f>IF($B4115="","",COUNTA($B$13:$B4115))</f>
        <v>0</v>
      </c>
      <c r="B4115" s="28"/>
      <c r="C4115" s="28"/>
      <c r="D4115" s="29"/>
      <c r="E4115" s="29"/>
      <c r="F4115" s="29"/>
      <c r="G4115" s="28"/>
      <c r="H4115" s="28"/>
      <c r="I4115" s="30">
        <f>IF($H4115="","",IFERROR(VLOOKUP($H4115,AcctTbl,2,0),"کد ناشناخته"))</f>
        <v>0</v>
      </c>
      <c r="J4115" s="27">
        <f>IF($H4115="","",IFERROR(VLOOKUP($H4115,AcctTbl,3,0),""))</f>
        <v>0</v>
      </c>
      <c r="K4115" s="29"/>
      <c r="L4115" s="28"/>
      <c r="M4115" s="31"/>
      <c r="N4115" s="29"/>
      <c r="O4115" s="32">
        <f>IF($B4115="",0,IF($U4115="IN",N($M4115),0))</f>
        <v>0</v>
      </c>
      <c r="P4115" s="32">
        <f>IF($B4115="",0,IF(OR($U4115="OUT",$U4115="TRF"),N($M4115),0))</f>
        <v>0</v>
      </c>
      <c r="Q4115" s="32">
        <f>IF($B4115="",0,IF(OR($U4115="OUT",$U4115="TRF"),N($M4115),0))</f>
        <v>0</v>
      </c>
      <c r="R4115" s="32">
        <f>IF($B4115="",0,IF($U4115="IN",N($M4115),0))</f>
        <v>0</v>
      </c>
      <c r="S4115" s="33">
        <f>IF($B4115="","",IF($M4115="","⚠ مبلغ",IF($E4115="","⚠ بانک عامل",IF(AND($U4115="TRF",$F4115=""),"⚠ بانک مقصد",IF(AND($V4115&lt;&gt;"NONE",$V4115&lt;&gt;"",$Z4115=""),"⚠ طرف حساب","✓")))))</f>
        <v>0</v>
      </c>
      <c r="T4115" s="29"/>
      <c r="U4115" s="27">
        <f>IFERROR(VLOOKUP($D4115,BankOpTbl,2,0),"")</f>
        <v>0</v>
      </c>
      <c r="V4115" s="27">
        <f>IFERROR(VLOOKUP($D4115,BankOpTbl,3,0),"")</f>
        <v>0</v>
      </c>
      <c r="W4115" s="27">
        <f>IFERROR(VLOOKUP($D4115,BankOpTbl,4,0),"")</f>
        <v>0</v>
      </c>
      <c r="X4115" s="27">
        <f>IF($E4115="","",IFERROR(VLOOKUP($E4115,BankTbl,4,0),""))</f>
        <v>0</v>
      </c>
      <c r="Y4115" s="27">
        <f>IF($F4115="","",IFERROR(VLOOKUP($F4115,BankTbl,4,0),""))</f>
        <v>0</v>
      </c>
      <c r="Z4115" s="27">
        <f>IF($B4115="","",IF($V4115="PICK",LEFT($N4115,5),IF($V4115="FIXED",$W4115,IF($V4115="CODE",$H4115,""))))</f>
        <v>0</v>
      </c>
    </row>
    <row r="4116" spans="1:26" ht="21" customHeight="1">
      <c r="A4116" s="27">
        <f>IF($B4116="","",COUNTA($B$13:$B4116))</f>
        <v>0</v>
      </c>
      <c r="B4116" s="28"/>
      <c r="C4116" s="28"/>
      <c r="D4116" s="29"/>
      <c r="E4116" s="29"/>
      <c r="F4116" s="29"/>
      <c r="G4116" s="28"/>
      <c r="H4116" s="28"/>
      <c r="I4116" s="30">
        <f>IF($H4116="","",IFERROR(VLOOKUP($H4116,AcctTbl,2,0),"کد ناشناخته"))</f>
        <v>0</v>
      </c>
      <c r="J4116" s="27">
        <f>IF($H4116="","",IFERROR(VLOOKUP($H4116,AcctTbl,3,0),""))</f>
        <v>0</v>
      </c>
      <c r="K4116" s="29"/>
      <c r="L4116" s="28"/>
      <c r="M4116" s="31"/>
      <c r="N4116" s="29"/>
      <c r="O4116" s="32">
        <f>IF($B4116="",0,IF($U4116="IN",N($M4116),0))</f>
        <v>0</v>
      </c>
      <c r="P4116" s="32">
        <f>IF($B4116="",0,IF(OR($U4116="OUT",$U4116="TRF"),N($M4116),0))</f>
        <v>0</v>
      </c>
      <c r="Q4116" s="32">
        <f>IF($B4116="",0,IF(OR($U4116="OUT",$U4116="TRF"),N($M4116),0))</f>
        <v>0</v>
      </c>
      <c r="R4116" s="32">
        <f>IF($B4116="",0,IF($U4116="IN",N($M4116),0))</f>
        <v>0</v>
      </c>
      <c r="S4116" s="33">
        <f>IF($B4116="","",IF($M4116="","⚠ مبلغ",IF($E4116="","⚠ بانک عامل",IF(AND($U4116="TRF",$F4116=""),"⚠ بانک مقصد",IF(AND($V4116&lt;&gt;"NONE",$V4116&lt;&gt;"",$Z4116=""),"⚠ طرف حساب","✓")))))</f>
        <v>0</v>
      </c>
      <c r="T4116" s="29"/>
      <c r="U4116" s="27">
        <f>IFERROR(VLOOKUP($D4116,BankOpTbl,2,0),"")</f>
        <v>0</v>
      </c>
      <c r="V4116" s="27">
        <f>IFERROR(VLOOKUP($D4116,BankOpTbl,3,0),"")</f>
        <v>0</v>
      </c>
      <c r="W4116" s="27">
        <f>IFERROR(VLOOKUP($D4116,BankOpTbl,4,0),"")</f>
        <v>0</v>
      </c>
      <c r="X4116" s="27">
        <f>IF($E4116="","",IFERROR(VLOOKUP($E4116,BankTbl,4,0),""))</f>
        <v>0</v>
      </c>
      <c r="Y4116" s="27">
        <f>IF($F4116="","",IFERROR(VLOOKUP($F4116,BankTbl,4,0),""))</f>
        <v>0</v>
      </c>
      <c r="Z4116" s="27">
        <f>IF($B4116="","",IF($V4116="PICK",LEFT($N4116,5),IF($V4116="FIXED",$W4116,IF($V4116="CODE",$H4116,""))))</f>
        <v>0</v>
      </c>
    </row>
    <row r="4117" spans="1:26" ht="21" customHeight="1">
      <c r="A4117" s="27">
        <f>IF($B4117="","",COUNTA($B$13:$B4117))</f>
        <v>0</v>
      </c>
      <c r="B4117" s="28"/>
      <c r="C4117" s="28"/>
      <c r="D4117" s="29"/>
      <c r="E4117" s="29"/>
      <c r="F4117" s="29"/>
      <c r="G4117" s="28"/>
      <c r="H4117" s="28"/>
      <c r="I4117" s="30">
        <f>IF($H4117="","",IFERROR(VLOOKUP($H4117,AcctTbl,2,0),"کد ناشناخته"))</f>
        <v>0</v>
      </c>
      <c r="J4117" s="27">
        <f>IF($H4117="","",IFERROR(VLOOKUP($H4117,AcctTbl,3,0),""))</f>
        <v>0</v>
      </c>
      <c r="K4117" s="29"/>
      <c r="L4117" s="28"/>
      <c r="M4117" s="31"/>
      <c r="N4117" s="29"/>
      <c r="O4117" s="32">
        <f>IF($B4117="",0,IF($U4117="IN",N($M4117),0))</f>
        <v>0</v>
      </c>
      <c r="P4117" s="32">
        <f>IF($B4117="",0,IF(OR($U4117="OUT",$U4117="TRF"),N($M4117),0))</f>
        <v>0</v>
      </c>
      <c r="Q4117" s="32">
        <f>IF($B4117="",0,IF(OR($U4117="OUT",$U4117="TRF"),N($M4117),0))</f>
        <v>0</v>
      </c>
      <c r="R4117" s="32">
        <f>IF($B4117="",0,IF($U4117="IN",N($M4117),0))</f>
        <v>0</v>
      </c>
      <c r="S4117" s="33">
        <f>IF($B4117="","",IF($M4117="","⚠ مبلغ",IF($E4117="","⚠ بانک عامل",IF(AND($U4117="TRF",$F4117=""),"⚠ بانک مقصد",IF(AND($V4117&lt;&gt;"NONE",$V4117&lt;&gt;"",$Z4117=""),"⚠ طرف حساب","✓")))))</f>
        <v>0</v>
      </c>
      <c r="T4117" s="29"/>
      <c r="U4117" s="27">
        <f>IFERROR(VLOOKUP($D4117,BankOpTbl,2,0),"")</f>
        <v>0</v>
      </c>
      <c r="V4117" s="27">
        <f>IFERROR(VLOOKUP($D4117,BankOpTbl,3,0),"")</f>
        <v>0</v>
      </c>
      <c r="W4117" s="27">
        <f>IFERROR(VLOOKUP($D4117,BankOpTbl,4,0),"")</f>
        <v>0</v>
      </c>
      <c r="X4117" s="27">
        <f>IF($E4117="","",IFERROR(VLOOKUP($E4117,BankTbl,4,0),""))</f>
        <v>0</v>
      </c>
      <c r="Y4117" s="27">
        <f>IF($F4117="","",IFERROR(VLOOKUP($F4117,BankTbl,4,0),""))</f>
        <v>0</v>
      </c>
      <c r="Z4117" s="27">
        <f>IF($B4117="","",IF($V4117="PICK",LEFT($N4117,5),IF($V4117="FIXED",$W4117,IF($V4117="CODE",$H4117,""))))</f>
        <v>0</v>
      </c>
    </row>
    <row r="4118" spans="1:26" ht="21" customHeight="1">
      <c r="A4118" s="27">
        <f>IF($B4118="","",COUNTA($B$13:$B4118))</f>
        <v>0</v>
      </c>
      <c r="B4118" s="28"/>
      <c r="C4118" s="28"/>
      <c r="D4118" s="29"/>
      <c r="E4118" s="29"/>
      <c r="F4118" s="29"/>
      <c r="G4118" s="28"/>
      <c r="H4118" s="28"/>
      <c r="I4118" s="30">
        <f>IF($H4118="","",IFERROR(VLOOKUP($H4118,AcctTbl,2,0),"کد ناشناخته"))</f>
        <v>0</v>
      </c>
      <c r="J4118" s="27">
        <f>IF($H4118="","",IFERROR(VLOOKUP($H4118,AcctTbl,3,0),""))</f>
        <v>0</v>
      </c>
      <c r="K4118" s="29"/>
      <c r="L4118" s="28"/>
      <c r="M4118" s="31"/>
      <c r="N4118" s="29"/>
      <c r="O4118" s="32">
        <f>IF($B4118="",0,IF($U4118="IN",N($M4118),0))</f>
        <v>0</v>
      </c>
      <c r="P4118" s="32">
        <f>IF($B4118="",0,IF(OR($U4118="OUT",$U4118="TRF"),N($M4118),0))</f>
        <v>0</v>
      </c>
      <c r="Q4118" s="32">
        <f>IF($B4118="",0,IF(OR($U4118="OUT",$U4118="TRF"),N($M4118),0))</f>
        <v>0</v>
      </c>
      <c r="R4118" s="32">
        <f>IF($B4118="",0,IF($U4118="IN",N($M4118),0))</f>
        <v>0</v>
      </c>
      <c r="S4118" s="33">
        <f>IF($B4118="","",IF($M4118="","⚠ مبلغ",IF($E4118="","⚠ بانک عامل",IF(AND($U4118="TRF",$F4118=""),"⚠ بانک مقصد",IF(AND($V4118&lt;&gt;"NONE",$V4118&lt;&gt;"",$Z4118=""),"⚠ طرف حساب","✓")))))</f>
        <v>0</v>
      </c>
      <c r="T4118" s="29"/>
      <c r="U4118" s="27">
        <f>IFERROR(VLOOKUP($D4118,BankOpTbl,2,0),"")</f>
        <v>0</v>
      </c>
      <c r="V4118" s="27">
        <f>IFERROR(VLOOKUP($D4118,BankOpTbl,3,0),"")</f>
        <v>0</v>
      </c>
      <c r="W4118" s="27">
        <f>IFERROR(VLOOKUP($D4118,BankOpTbl,4,0),"")</f>
        <v>0</v>
      </c>
      <c r="X4118" s="27">
        <f>IF($E4118="","",IFERROR(VLOOKUP($E4118,BankTbl,4,0),""))</f>
        <v>0</v>
      </c>
      <c r="Y4118" s="27">
        <f>IF($F4118="","",IFERROR(VLOOKUP($F4118,BankTbl,4,0),""))</f>
        <v>0</v>
      </c>
      <c r="Z4118" s="27">
        <f>IF($B4118="","",IF($V4118="PICK",LEFT($N4118,5),IF($V4118="FIXED",$W4118,IF($V4118="CODE",$H4118,""))))</f>
        <v>0</v>
      </c>
    </row>
    <row r="4119" spans="1:26" ht="21" customHeight="1">
      <c r="A4119" s="27">
        <f>IF($B4119="","",COUNTA($B$13:$B4119))</f>
        <v>0</v>
      </c>
      <c r="B4119" s="28"/>
      <c r="C4119" s="28"/>
      <c r="D4119" s="29"/>
      <c r="E4119" s="29"/>
      <c r="F4119" s="29"/>
      <c r="G4119" s="28"/>
      <c r="H4119" s="28"/>
      <c r="I4119" s="30">
        <f>IF($H4119="","",IFERROR(VLOOKUP($H4119,AcctTbl,2,0),"کد ناشناخته"))</f>
        <v>0</v>
      </c>
      <c r="J4119" s="27">
        <f>IF($H4119="","",IFERROR(VLOOKUP($H4119,AcctTbl,3,0),""))</f>
        <v>0</v>
      </c>
      <c r="K4119" s="29"/>
      <c r="L4119" s="28"/>
      <c r="M4119" s="31"/>
      <c r="N4119" s="29"/>
      <c r="O4119" s="32">
        <f>IF($B4119="",0,IF($U4119="IN",N($M4119),0))</f>
        <v>0</v>
      </c>
      <c r="P4119" s="32">
        <f>IF($B4119="",0,IF(OR($U4119="OUT",$U4119="TRF"),N($M4119),0))</f>
        <v>0</v>
      </c>
      <c r="Q4119" s="32">
        <f>IF($B4119="",0,IF(OR($U4119="OUT",$U4119="TRF"),N($M4119),0))</f>
        <v>0</v>
      </c>
      <c r="R4119" s="32">
        <f>IF($B4119="",0,IF($U4119="IN",N($M4119),0))</f>
        <v>0</v>
      </c>
      <c r="S4119" s="33">
        <f>IF($B4119="","",IF($M4119="","⚠ مبلغ",IF($E4119="","⚠ بانک عامل",IF(AND($U4119="TRF",$F4119=""),"⚠ بانک مقصد",IF(AND($V4119&lt;&gt;"NONE",$V4119&lt;&gt;"",$Z4119=""),"⚠ طرف حساب","✓")))))</f>
        <v>0</v>
      </c>
      <c r="T4119" s="29"/>
      <c r="U4119" s="27">
        <f>IFERROR(VLOOKUP($D4119,BankOpTbl,2,0),"")</f>
        <v>0</v>
      </c>
      <c r="V4119" s="27">
        <f>IFERROR(VLOOKUP($D4119,BankOpTbl,3,0),"")</f>
        <v>0</v>
      </c>
      <c r="W4119" s="27">
        <f>IFERROR(VLOOKUP($D4119,BankOpTbl,4,0),"")</f>
        <v>0</v>
      </c>
      <c r="X4119" s="27">
        <f>IF($E4119="","",IFERROR(VLOOKUP($E4119,BankTbl,4,0),""))</f>
        <v>0</v>
      </c>
      <c r="Y4119" s="27">
        <f>IF($F4119="","",IFERROR(VLOOKUP($F4119,BankTbl,4,0),""))</f>
        <v>0</v>
      </c>
      <c r="Z4119" s="27">
        <f>IF($B4119="","",IF($V4119="PICK",LEFT($N4119,5),IF($V4119="FIXED",$W4119,IF($V4119="CODE",$H4119,""))))</f>
        <v>0</v>
      </c>
    </row>
    <row r="4120" spans="1:26" ht="21" customHeight="1">
      <c r="A4120" s="27">
        <f>IF($B4120="","",COUNTA($B$13:$B4120))</f>
        <v>0</v>
      </c>
      <c r="B4120" s="28"/>
      <c r="C4120" s="28"/>
      <c r="D4120" s="29"/>
      <c r="E4120" s="29"/>
      <c r="F4120" s="29"/>
      <c r="G4120" s="28"/>
      <c r="H4120" s="28"/>
      <c r="I4120" s="30">
        <f>IF($H4120="","",IFERROR(VLOOKUP($H4120,AcctTbl,2,0),"کد ناشناخته"))</f>
        <v>0</v>
      </c>
      <c r="J4120" s="27">
        <f>IF($H4120="","",IFERROR(VLOOKUP($H4120,AcctTbl,3,0),""))</f>
        <v>0</v>
      </c>
      <c r="K4120" s="29"/>
      <c r="L4120" s="28"/>
      <c r="M4120" s="31"/>
      <c r="N4120" s="29"/>
      <c r="O4120" s="32">
        <f>IF($B4120="",0,IF($U4120="IN",N($M4120),0))</f>
        <v>0</v>
      </c>
      <c r="P4120" s="32">
        <f>IF($B4120="",0,IF(OR($U4120="OUT",$U4120="TRF"),N($M4120),0))</f>
        <v>0</v>
      </c>
      <c r="Q4120" s="32">
        <f>IF($B4120="",0,IF(OR($U4120="OUT",$U4120="TRF"),N($M4120),0))</f>
        <v>0</v>
      </c>
      <c r="R4120" s="32">
        <f>IF($B4120="",0,IF($U4120="IN",N($M4120),0))</f>
        <v>0</v>
      </c>
      <c r="S4120" s="33">
        <f>IF($B4120="","",IF($M4120="","⚠ مبلغ",IF($E4120="","⚠ بانک عامل",IF(AND($U4120="TRF",$F4120=""),"⚠ بانک مقصد",IF(AND($V4120&lt;&gt;"NONE",$V4120&lt;&gt;"",$Z4120=""),"⚠ طرف حساب","✓")))))</f>
        <v>0</v>
      </c>
      <c r="T4120" s="29"/>
      <c r="U4120" s="27">
        <f>IFERROR(VLOOKUP($D4120,BankOpTbl,2,0),"")</f>
        <v>0</v>
      </c>
      <c r="V4120" s="27">
        <f>IFERROR(VLOOKUP($D4120,BankOpTbl,3,0),"")</f>
        <v>0</v>
      </c>
      <c r="W4120" s="27">
        <f>IFERROR(VLOOKUP($D4120,BankOpTbl,4,0),"")</f>
        <v>0</v>
      </c>
      <c r="X4120" s="27">
        <f>IF($E4120="","",IFERROR(VLOOKUP($E4120,BankTbl,4,0),""))</f>
        <v>0</v>
      </c>
      <c r="Y4120" s="27">
        <f>IF($F4120="","",IFERROR(VLOOKUP($F4120,BankTbl,4,0),""))</f>
        <v>0</v>
      </c>
      <c r="Z4120" s="27">
        <f>IF($B4120="","",IF($V4120="PICK",LEFT($N4120,5),IF($V4120="FIXED",$W4120,IF($V4120="CODE",$H4120,""))))</f>
        <v>0</v>
      </c>
    </row>
    <row r="4121" spans="1:26" ht="21" customHeight="1">
      <c r="A4121" s="27">
        <f>IF($B4121="","",COUNTA($B$13:$B4121))</f>
        <v>0</v>
      </c>
      <c r="B4121" s="28"/>
      <c r="C4121" s="28"/>
      <c r="D4121" s="29"/>
      <c r="E4121" s="29"/>
      <c r="F4121" s="29"/>
      <c r="G4121" s="28"/>
      <c r="H4121" s="28"/>
      <c r="I4121" s="30">
        <f>IF($H4121="","",IFERROR(VLOOKUP($H4121,AcctTbl,2,0),"کد ناشناخته"))</f>
        <v>0</v>
      </c>
      <c r="J4121" s="27">
        <f>IF($H4121="","",IFERROR(VLOOKUP($H4121,AcctTbl,3,0),""))</f>
        <v>0</v>
      </c>
      <c r="K4121" s="29"/>
      <c r="L4121" s="28"/>
      <c r="M4121" s="31"/>
      <c r="N4121" s="29"/>
      <c r="O4121" s="32">
        <f>IF($B4121="",0,IF($U4121="IN",N($M4121),0))</f>
        <v>0</v>
      </c>
      <c r="P4121" s="32">
        <f>IF($B4121="",0,IF(OR($U4121="OUT",$U4121="TRF"),N($M4121),0))</f>
        <v>0</v>
      </c>
      <c r="Q4121" s="32">
        <f>IF($B4121="",0,IF(OR($U4121="OUT",$U4121="TRF"),N($M4121),0))</f>
        <v>0</v>
      </c>
      <c r="R4121" s="32">
        <f>IF($B4121="",0,IF($U4121="IN",N($M4121),0))</f>
        <v>0</v>
      </c>
      <c r="S4121" s="33">
        <f>IF($B4121="","",IF($M4121="","⚠ مبلغ",IF($E4121="","⚠ بانک عامل",IF(AND($U4121="TRF",$F4121=""),"⚠ بانک مقصد",IF(AND($V4121&lt;&gt;"NONE",$V4121&lt;&gt;"",$Z4121=""),"⚠ طرف حساب","✓")))))</f>
        <v>0</v>
      </c>
      <c r="T4121" s="29"/>
      <c r="U4121" s="27">
        <f>IFERROR(VLOOKUP($D4121,BankOpTbl,2,0),"")</f>
        <v>0</v>
      </c>
      <c r="V4121" s="27">
        <f>IFERROR(VLOOKUP($D4121,BankOpTbl,3,0),"")</f>
        <v>0</v>
      </c>
      <c r="W4121" s="27">
        <f>IFERROR(VLOOKUP($D4121,BankOpTbl,4,0),"")</f>
        <v>0</v>
      </c>
      <c r="X4121" s="27">
        <f>IF($E4121="","",IFERROR(VLOOKUP($E4121,BankTbl,4,0),""))</f>
        <v>0</v>
      </c>
      <c r="Y4121" s="27">
        <f>IF($F4121="","",IFERROR(VLOOKUP($F4121,BankTbl,4,0),""))</f>
        <v>0</v>
      </c>
      <c r="Z4121" s="27">
        <f>IF($B4121="","",IF($V4121="PICK",LEFT($N4121,5),IF($V4121="FIXED",$W4121,IF($V4121="CODE",$H4121,""))))</f>
        <v>0</v>
      </c>
    </row>
    <row r="4122" spans="1:26" ht="21" customHeight="1">
      <c r="A4122" s="27">
        <f>IF($B4122="","",COUNTA($B$13:$B4122))</f>
        <v>0</v>
      </c>
      <c r="B4122" s="28"/>
      <c r="C4122" s="28"/>
      <c r="D4122" s="29"/>
      <c r="E4122" s="29"/>
      <c r="F4122" s="29"/>
      <c r="G4122" s="28"/>
      <c r="H4122" s="28"/>
      <c r="I4122" s="30">
        <f>IF($H4122="","",IFERROR(VLOOKUP($H4122,AcctTbl,2,0),"کد ناشناخته"))</f>
        <v>0</v>
      </c>
      <c r="J4122" s="27">
        <f>IF($H4122="","",IFERROR(VLOOKUP($H4122,AcctTbl,3,0),""))</f>
        <v>0</v>
      </c>
      <c r="K4122" s="29"/>
      <c r="L4122" s="28"/>
      <c r="M4122" s="31"/>
      <c r="N4122" s="29"/>
      <c r="O4122" s="32">
        <f>IF($B4122="",0,IF($U4122="IN",N($M4122),0))</f>
        <v>0</v>
      </c>
      <c r="P4122" s="32">
        <f>IF($B4122="",0,IF(OR($U4122="OUT",$U4122="TRF"),N($M4122),0))</f>
        <v>0</v>
      </c>
      <c r="Q4122" s="32">
        <f>IF($B4122="",0,IF(OR($U4122="OUT",$U4122="TRF"),N($M4122),0))</f>
        <v>0</v>
      </c>
      <c r="R4122" s="32">
        <f>IF($B4122="",0,IF($U4122="IN",N($M4122),0))</f>
        <v>0</v>
      </c>
      <c r="S4122" s="33">
        <f>IF($B4122="","",IF($M4122="","⚠ مبلغ",IF($E4122="","⚠ بانک عامل",IF(AND($U4122="TRF",$F4122=""),"⚠ بانک مقصد",IF(AND($V4122&lt;&gt;"NONE",$V4122&lt;&gt;"",$Z4122=""),"⚠ طرف حساب","✓")))))</f>
        <v>0</v>
      </c>
      <c r="T4122" s="29"/>
      <c r="U4122" s="27">
        <f>IFERROR(VLOOKUP($D4122,BankOpTbl,2,0),"")</f>
        <v>0</v>
      </c>
      <c r="V4122" s="27">
        <f>IFERROR(VLOOKUP($D4122,BankOpTbl,3,0),"")</f>
        <v>0</v>
      </c>
      <c r="W4122" s="27">
        <f>IFERROR(VLOOKUP($D4122,BankOpTbl,4,0),"")</f>
        <v>0</v>
      </c>
      <c r="X4122" s="27">
        <f>IF($E4122="","",IFERROR(VLOOKUP($E4122,BankTbl,4,0),""))</f>
        <v>0</v>
      </c>
      <c r="Y4122" s="27">
        <f>IF($F4122="","",IFERROR(VLOOKUP($F4122,BankTbl,4,0),""))</f>
        <v>0</v>
      </c>
      <c r="Z4122" s="27">
        <f>IF($B4122="","",IF($V4122="PICK",LEFT($N4122,5),IF($V4122="FIXED",$W4122,IF($V4122="CODE",$H4122,""))))</f>
        <v>0</v>
      </c>
    </row>
    <row r="4123" spans="1:26" ht="21" customHeight="1">
      <c r="A4123" s="27">
        <f>IF($B4123="","",COUNTA($B$13:$B4123))</f>
        <v>0</v>
      </c>
      <c r="B4123" s="28"/>
      <c r="C4123" s="28"/>
      <c r="D4123" s="29"/>
      <c r="E4123" s="29"/>
      <c r="F4123" s="29"/>
      <c r="G4123" s="28"/>
      <c r="H4123" s="28"/>
      <c r="I4123" s="30">
        <f>IF($H4123="","",IFERROR(VLOOKUP($H4123,AcctTbl,2,0),"کد ناشناخته"))</f>
        <v>0</v>
      </c>
      <c r="J4123" s="27">
        <f>IF($H4123="","",IFERROR(VLOOKUP($H4123,AcctTbl,3,0),""))</f>
        <v>0</v>
      </c>
      <c r="K4123" s="29"/>
      <c r="L4123" s="28"/>
      <c r="M4123" s="31"/>
      <c r="N4123" s="29"/>
      <c r="O4123" s="32">
        <f>IF($B4123="",0,IF($U4123="IN",N($M4123),0))</f>
        <v>0</v>
      </c>
      <c r="P4123" s="32">
        <f>IF($B4123="",0,IF(OR($U4123="OUT",$U4123="TRF"),N($M4123),0))</f>
        <v>0</v>
      </c>
      <c r="Q4123" s="32">
        <f>IF($B4123="",0,IF(OR($U4123="OUT",$U4123="TRF"),N($M4123),0))</f>
        <v>0</v>
      </c>
      <c r="R4123" s="32">
        <f>IF($B4123="",0,IF($U4123="IN",N($M4123),0))</f>
        <v>0</v>
      </c>
      <c r="S4123" s="33">
        <f>IF($B4123="","",IF($M4123="","⚠ مبلغ",IF($E4123="","⚠ بانک عامل",IF(AND($U4123="TRF",$F4123=""),"⚠ بانک مقصد",IF(AND($V4123&lt;&gt;"NONE",$V4123&lt;&gt;"",$Z4123=""),"⚠ طرف حساب","✓")))))</f>
        <v>0</v>
      </c>
      <c r="T4123" s="29"/>
      <c r="U4123" s="27">
        <f>IFERROR(VLOOKUP($D4123,BankOpTbl,2,0),"")</f>
        <v>0</v>
      </c>
      <c r="V4123" s="27">
        <f>IFERROR(VLOOKUP($D4123,BankOpTbl,3,0),"")</f>
        <v>0</v>
      </c>
      <c r="W4123" s="27">
        <f>IFERROR(VLOOKUP($D4123,BankOpTbl,4,0),"")</f>
        <v>0</v>
      </c>
      <c r="X4123" s="27">
        <f>IF($E4123="","",IFERROR(VLOOKUP($E4123,BankTbl,4,0),""))</f>
        <v>0</v>
      </c>
      <c r="Y4123" s="27">
        <f>IF($F4123="","",IFERROR(VLOOKUP($F4123,BankTbl,4,0),""))</f>
        <v>0</v>
      </c>
      <c r="Z4123" s="27">
        <f>IF($B4123="","",IF($V4123="PICK",LEFT($N4123,5),IF($V4123="FIXED",$W4123,IF($V4123="CODE",$H4123,""))))</f>
        <v>0</v>
      </c>
    </row>
    <row r="4124" spans="1:26" ht="21" customHeight="1">
      <c r="A4124" s="27">
        <f>IF($B4124="","",COUNTA($B$13:$B4124))</f>
        <v>0</v>
      </c>
      <c r="B4124" s="28"/>
      <c r="C4124" s="28"/>
      <c r="D4124" s="29"/>
      <c r="E4124" s="29"/>
      <c r="F4124" s="29"/>
      <c r="G4124" s="28"/>
      <c r="H4124" s="28"/>
      <c r="I4124" s="30">
        <f>IF($H4124="","",IFERROR(VLOOKUP($H4124,AcctTbl,2,0),"کد ناشناخته"))</f>
        <v>0</v>
      </c>
      <c r="J4124" s="27">
        <f>IF($H4124="","",IFERROR(VLOOKUP($H4124,AcctTbl,3,0),""))</f>
        <v>0</v>
      </c>
      <c r="K4124" s="29"/>
      <c r="L4124" s="28"/>
      <c r="M4124" s="31"/>
      <c r="N4124" s="29"/>
      <c r="O4124" s="32">
        <f>IF($B4124="",0,IF($U4124="IN",N($M4124),0))</f>
        <v>0</v>
      </c>
      <c r="P4124" s="32">
        <f>IF($B4124="",0,IF(OR($U4124="OUT",$U4124="TRF"),N($M4124),0))</f>
        <v>0</v>
      </c>
      <c r="Q4124" s="32">
        <f>IF($B4124="",0,IF(OR($U4124="OUT",$U4124="TRF"),N($M4124),0))</f>
        <v>0</v>
      </c>
      <c r="R4124" s="32">
        <f>IF($B4124="",0,IF($U4124="IN",N($M4124),0))</f>
        <v>0</v>
      </c>
      <c r="S4124" s="33">
        <f>IF($B4124="","",IF($M4124="","⚠ مبلغ",IF($E4124="","⚠ بانک عامل",IF(AND($U4124="TRF",$F4124=""),"⚠ بانک مقصد",IF(AND($V4124&lt;&gt;"NONE",$V4124&lt;&gt;"",$Z4124=""),"⚠ طرف حساب","✓")))))</f>
        <v>0</v>
      </c>
      <c r="T4124" s="29"/>
      <c r="U4124" s="27">
        <f>IFERROR(VLOOKUP($D4124,BankOpTbl,2,0),"")</f>
        <v>0</v>
      </c>
      <c r="V4124" s="27">
        <f>IFERROR(VLOOKUP($D4124,BankOpTbl,3,0),"")</f>
        <v>0</v>
      </c>
      <c r="W4124" s="27">
        <f>IFERROR(VLOOKUP($D4124,BankOpTbl,4,0),"")</f>
        <v>0</v>
      </c>
      <c r="X4124" s="27">
        <f>IF($E4124="","",IFERROR(VLOOKUP($E4124,BankTbl,4,0),""))</f>
        <v>0</v>
      </c>
      <c r="Y4124" s="27">
        <f>IF($F4124="","",IFERROR(VLOOKUP($F4124,BankTbl,4,0),""))</f>
        <v>0</v>
      </c>
      <c r="Z4124" s="27">
        <f>IF($B4124="","",IF($V4124="PICK",LEFT($N4124,5),IF($V4124="FIXED",$W4124,IF($V4124="CODE",$H4124,""))))</f>
        <v>0</v>
      </c>
    </row>
    <row r="4125" spans="1:26" ht="21" customHeight="1">
      <c r="A4125" s="27">
        <f>IF($B4125="","",COUNTA($B$13:$B4125))</f>
        <v>0</v>
      </c>
      <c r="B4125" s="28"/>
      <c r="C4125" s="28"/>
      <c r="D4125" s="29"/>
      <c r="E4125" s="29"/>
      <c r="F4125" s="29"/>
      <c r="G4125" s="28"/>
      <c r="H4125" s="28"/>
      <c r="I4125" s="30">
        <f>IF($H4125="","",IFERROR(VLOOKUP($H4125,AcctTbl,2,0),"کد ناشناخته"))</f>
        <v>0</v>
      </c>
      <c r="J4125" s="27">
        <f>IF($H4125="","",IFERROR(VLOOKUP($H4125,AcctTbl,3,0),""))</f>
        <v>0</v>
      </c>
      <c r="K4125" s="29"/>
      <c r="L4125" s="28"/>
      <c r="M4125" s="31"/>
      <c r="N4125" s="29"/>
      <c r="O4125" s="32">
        <f>IF($B4125="",0,IF($U4125="IN",N($M4125),0))</f>
        <v>0</v>
      </c>
      <c r="P4125" s="32">
        <f>IF($B4125="",0,IF(OR($U4125="OUT",$U4125="TRF"),N($M4125),0))</f>
        <v>0</v>
      </c>
      <c r="Q4125" s="32">
        <f>IF($B4125="",0,IF(OR($U4125="OUT",$U4125="TRF"),N($M4125),0))</f>
        <v>0</v>
      </c>
      <c r="R4125" s="32">
        <f>IF($B4125="",0,IF($U4125="IN",N($M4125),0))</f>
        <v>0</v>
      </c>
      <c r="S4125" s="33">
        <f>IF($B4125="","",IF($M4125="","⚠ مبلغ",IF($E4125="","⚠ بانک عامل",IF(AND($U4125="TRF",$F4125=""),"⚠ بانک مقصد",IF(AND($V4125&lt;&gt;"NONE",$V4125&lt;&gt;"",$Z4125=""),"⚠ طرف حساب","✓")))))</f>
        <v>0</v>
      </c>
      <c r="T4125" s="29"/>
      <c r="U4125" s="27">
        <f>IFERROR(VLOOKUP($D4125,BankOpTbl,2,0),"")</f>
        <v>0</v>
      </c>
      <c r="V4125" s="27">
        <f>IFERROR(VLOOKUP($D4125,BankOpTbl,3,0),"")</f>
        <v>0</v>
      </c>
      <c r="W4125" s="27">
        <f>IFERROR(VLOOKUP($D4125,BankOpTbl,4,0),"")</f>
        <v>0</v>
      </c>
      <c r="X4125" s="27">
        <f>IF($E4125="","",IFERROR(VLOOKUP($E4125,BankTbl,4,0),""))</f>
        <v>0</v>
      </c>
      <c r="Y4125" s="27">
        <f>IF($F4125="","",IFERROR(VLOOKUP($F4125,BankTbl,4,0),""))</f>
        <v>0</v>
      </c>
      <c r="Z4125" s="27">
        <f>IF($B4125="","",IF($V4125="PICK",LEFT($N4125,5),IF($V4125="FIXED",$W4125,IF($V4125="CODE",$H4125,""))))</f>
        <v>0</v>
      </c>
    </row>
    <row r="4126" spans="1:26" ht="21" customHeight="1">
      <c r="A4126" s="27">
        <f>IF($B4126="","",COUNTA($B$13:$B4126))</f>
        <v>0</v>
      </c>
      <c r="B4126" s="28"/>
      <c r="C4126" s="28"/>
      <c r="D4126" s="29"/>
      <c r="E4126" s="29"/>
      <c r="F4126" s="29"/>
      <c r="G4126" s="28"/>
      <c r="H4126" s="28"/>
      <c r="I4126" s="30">
        <f>IF($H4126="","",IFERROR(VLOOKUP($H4126,AcctTbl,2,0),"کد ناشناخته"))</f>
        <v>0</v>
      </c>
      <c r="J4126" s="27">
        <f>IF($H4126="","",IFERROR(VLOOKUP($H4126,AcctTbl,3,0),""))</f>
        <v>0</v>
      </c>
      <c r="K4126" s="29"/>
      <c r="L4126" s="28"/>
      <c r="M4126" s="31"/>
      <c r="N4126" s="29"/>
      <c r="O4126" s="32">
        <f>IF($B4126="",0,IF($U4126="IN",N($M4126),0))</f>
        <v>0</v>
      </c>
      <c r="P4126" s="32">
        <f>IF($B4126="",0,IF(OR($U4126="OUT",$U4126="TRF"),N($M4126),0))</f>
        <v>0</v>
      </c>
      <c r="Q4126" s="32">
        <f>IF($B4126="",0,IF(OR($U4126="OUT",$U4126="TRF"),N($M4126),0))</f>
        <v>0</v>
      </c>
      <c r="R4126" s="32">
        <f>IF($B4126="",0,IF($U4126="IN",N($M4126),0))</f>
        <v>0</v>
      </c>
      <c r="S4126" s="33">
        <f>IF($B4126="","",IF($M4126="","⚠ مبلغ",IF($E4126="","⚠ بانک عامل",IF(AND($U4126="TRF",$F4126=""),"⚠ بانک مقصد",IF(AND($V4126&lt;&gt;"NONE",$V4126&lt;&gt;"",$Z4126=""),"⚠ طرف حساب","✓")))))</f>
        <v>0</v>
      </c>
      <c r="T4126" s="29"/>
      <c r="U4126" s="27">
        <f>IFERROR(VLOOKUP($D4126,BankOpTbl,2,0),"")</f>
        <v>0</v>
      </c>
      <c r="V4126" s="27">
        <f>IFERROR(VLOOKUP($D4126,BankOpTbl,3,0),"")</f>
        <v>0</v>
      </c>
      <c r="W4126" s="27">
        <f>IFERROR(VLOOKUP($D4126,BankOpTbl,4,0),"")</f>
        <v>0</v>
      </c>
      <c r="X4126" s="27">
        <f>IF($E4126="","",IFERROR(VLOOKUP($E4126,BankTbl,4,0),""))</f>
        <v>0</v>
      </c>
      <c r="Y4126" s="27">
        <f>IF($F4126="","",IFERROR(VLOOKUP($F4126,BankTbl,4,0),""))</f>
        <v>0</v>
      </c>
      <c r="Z4126" s="27">
        <f>IF($B4126="","",IF($V4126="PICK",LEFT($N4126,5),IF($V4126="FIXED",$W4126,IF($V4126="CODE",$H4126,""))))</f>
        <v>0</v>
      </c>
    </row>
    <row r="4127" spans="1:26" ht="21" customHeight="1">
      <c r="A4127" s="27">
        <f>IF($B4127="","",COUNTA($B$13:$B4127))</f>
        <v>0</v>
      </c>
      <c r="B4127" s="28"/>
      <c r="C4127" s="28"/>
      <c r="D4127" s="29"/>
      <c r="E4127" s="29"/>
      <c r="F4127" s="29"/>
      <c r="G4127" s="28"/>
      <c r="H4127" s="28"/>
      <c r="I4127" s="30">
        <f>IF($H4127="","",IFERROR(VLOOKUP($H4127,AcctTbl,2,0),"کد ناشناخته"))</f>
        <v>0</v>
      </c>
      <c r="J4127" s="27">
        <f>IF($H4127="","",IFERROR(VLOOKUP($H4127,AcctTbl,3,0),""))</f>
        <v>0</v>
      </c>
      <c r="K4127" s="29"/>
      <c r="L4127" s="28"/>
      <c r="M4127" s="31"/>
      <c r="N4127" s="29"/>
      <c r="O4127" s="32">
        <f>IF($B4127="",0,IF($U4127="IN",N($M4127),0))</f>
        <v>0</v>
      </c>
      <c r="P4127" s="32">
        <f>IF($B4127="",0,IF(OR($U4127="OUT",$U4127="TRF"),N($M4127),0))</f>
        <v>0</v>
      </c>
      <c r="Q4127" s="32">
        <f>IF($B4127="",0,IF(OR($U4127="OUT",$U4127="TRF"),N($M4127),0))</f>
        <v>0</v>
      </c>
      <c r="R4127" s="32">
        <f>IF($B4127="",0,IF($U4127="IN",N($M4127),0))</f>
        <v>0</v>
      </c>
      <c r="S4127" s="33">
        <f>IF($B4127="","",IF($M4127="","⚠ مبلغ",IF($E4127="","⚠ بانک عامل",IF(AND($U4127="TRF",$F4127=""),"⚠ بانک مقصد",IF(AND($V4127&lt;&gt;"NONE",$V4127&lt;&gt;"",$Z4127=""),"⚠ طرف حساب","✓")))))</f>
        <v>0</v>
      </c>
      <c r="T4127" s="29"/>
      <c r="U4127" s="27">
        <f>IFERROR(VLOOKUP($D4127,BankOpTbl,2,0),"")</f>
        <v>0</v>
      </c>
      <c r="V4127" s="27">
        <f>IFERROR(VLOOKUP($D4127,BankOpTbl,3,0),"")</f>
        <v>0</v>
      </c>
      <c r="W4127" s="27">
        <f>IFERROR(VLOOKUP($D4127,BankOpTbl,4,0),"")</f>
        <v>0</v>
      </c>
      <c r="X4127" s="27">
        <f>IF($E4127="","",IFERROR(VLOOKUP($E4127,BankTbl,4,0),""))</f>
        <v>0</v>
      </c>
      <c r="Y4127" s="27">
        <f>IF($F4127="","",IFERROR(VLOOKUP($F4127,BankTbl,4,0),""))</f>
        <v>0</v>
      </c>
      <c r="Z4127" s="27">
        <f>IF($B4127="","",IF($V4127="PICK",LEFT($N4127,5),IF($V4127="FIXED",$W4127,IF($V4127="CODE",$H4127,""))))</f>
        <v>0</v>
      </c>
    </row>
    <row r="4128" spans="1:26" ht="21" customHeight="1">
      <c r="A4128" s="27">
        <f>IF($B4128="","",COUNTA($B$13:$B4128))</f>
        <v>0</v>
      </c>
      <c r="B4128" s="28"/>
      <c r="C4128" s="28"/>
      <c r="D4128" s="29"/>
      <c r="E4128" s="29"/>
      <c r="F4128" s="29"/>
      <c r="G4128" s="28"/>
      <c r="H4128" s="28"/>
      <c r="I4128" s="30">
        <f>IF($H4128="","",IFERROR(VLOOKUP($H4128,AcctTbl,2,0),"کد ناشناخته"))</f>
        <v>0</v>
      </c>
      <c r="J4128" s="27">
        <f>IF($H4128="","",IFERROR(VLOOKUP($H4128,AcctTbl,3,0),""))</f>
        <v>0</v>
      </c>
      <c r="K4128" s="29"/>
      <c r="L4128" s="28"/>
      <c r="M4128" s="31"/>
      <c r="N4128" s="29"/>
      <c r="O4128" s="32">
        <f>IF($B4128="",0,IF($U4128="IN",N($M4128),0))</f>
        <v>0</v>
      </c>
      <c r="P4128" s="32">
        <f>IF($B4128="",0,IF(OR($U4128="OUT",$U4128="TRF"),N($M4128),0))</f>
        <v>0</v>
      </c>
      <c r="Q4128" s="32">
        <f>IF($B4128="",0,IF(OR($U4128="OUT",$U4128="TRF"),N($M4128),0))</f>
        <v>0</v>
      </c>
      <c r="R4128" s="32">
        <f>IF($B4128="",0,IF($U4128="IN",N($M4128),0))</f>
        <v>0</v>
      </c>
      <c r="S4128" s="33">
        <f>IF($B4128="","",IF($M4128="","⚠ مبلغ",IF($E4128="","⚠ بانک عامل",IF(AND($U4128="TRF",$F4128=""),"⚠ بانک مقصد",IF(AND($V4128&lt;&gt;"NONE",$V4128&lt;&gt;"",$Z4128=""),"⚠ طرف حساب","✓")))))</f>
        <v>0</v>
      </c>
      <c r="T4128" s="29"/>
      <c r="U4128" s="27">
        <f>IFERROR(VLOOKUP($D4128,BankOpTbl,2,0),"")</f>
        <v>0</v>
      </c>
      <c r="V4128" s="27">
        <f>IFERROR(VLOOKUP($D4128,BankOpTbl,3,0),"")</f>
        <v>0</v>
      </c>
      <c r="W4128" s="27">
        <f>IFERROR(VLOOKUP($D4128,BankOpTbl,4,0),"")</f>
        <v>0</v>
      </c>
      <c r="X4128" s="27">
        <f>IF($E4128="","",IFERROR(VLOOKUP($E4128,BankTbl,4,0),""))</f>
        <v>0</v>
      </c>
      <c r="Y4128" s="27">
        <f>IF($F4128="","",IFERROR(VLOOKUP($F4128,BankTbl,4,0),""))</f>
        <v>0</v>
      </c>
      <c r="Z4128" s="27">
        <f>IF($B4128="","",IF($V4128="PICK",LEFT($N4128,5),IF($V4128="FIXED",$W4128,IF($V4128="CODE",$H4128,""))))</f>
        <v>0</v>
      </c>
    </row>
    <row r="4129" spans="1:26" ht="21" customHeight="1">
      <c r="A4129" s="27">
        <f>IF($B4129="","",COUNTA($B$13:$B4129))</f>
        <v>0</v>
      </c>
      <c r="B4129" s="28"/>
      <c r="C4129" s="28"/>
      <c r="D4129" s="29"/>
      <c r="E4129" s="29"/>
      <c r="F4129" s="29"/>
      <c r="G4129" s="28"/>
      <c r="H4129" s="28"/>
      <c r="I4129" s="30">
        <f>IF($H4129="","",IFERROR(VLOOKUP($H4129,AcctTbl,2,0),"کد ناشناخته"))</f>
        <v>0</v>
      </c>
      <c r="J4129" s="27">
        <f>IF($H4129="","",IFERROR(VLOOKUP($H4129,AcctTbl,3,0),""))</f>
        <v>0</v>
      </c>
      <c r="K4129" s="29"/>
      <c r="L4129" s="28"/>
      <c r="M4129" s="31"/>
      <c r="N4129" s="29"/>
      <c r="O4129" s="32">
        <f>IF($B4129="",0,IF($U4129="IN",N($M4129),0))</f>
        <v>0</v>
      </c>
      <c r="P4129" s="32">
        <f>IF($B4129="",0,IF(OR($U4129="OUT",$U4129="TRF"),N($M4129),0))</f>
        <v>0</v>
      </c>
      <c r="Q4129" s="32">
        <f>IF($B4129="",0,IF(OR($U4129="OUT",$U4129="TRF"),N($M4129),0))</f>
        <v>0</v>
      </c>
      <c r="R4129" s="32">
        <f>IF($B4129="",0,IF($U4129="IN",N($M4129),0))</f>
        <v>0</v>
      </c>
      <c r="S4129" s="33">
        <f>IF($B4129="","",IF($M4129="","⚠ مبلغ",IF($E4129="","⚠ بانک عامل",IF(AND($U4129="TRF",$F4129=""),"⚠ بانک مقصد",IF(AND($V4129&lt;&gt;"NONE",$V4129&lt;&gt;"",$Z4129=""),"⚠ طرف حساب","✓")))))</f>
        <v>0</v>
      </c>
      <c r="T4129" s="29"/>
      <c r="U4129" s="27">
        <f>IFERROR(VLOOKUP($D4129,BankOpTbl,2,0),"")</f>
        <v>0</v>
      </c>
      <c r="V4129" s="27">
        <f>IFERROR(VLOOKUP($D4129,BankOpTbl,3,0),"")</f>
        <v>0</v>
      </c>
      <c r="W4129" s="27">
        <f>IFERROR(VLOOKUP($D4129,BankOpTbl,4,0),"")</f>
        <v>0</v>
      </c>
      <c r="X4129" s="27">
        <f>IF($E4129="","",IFERROR(VLOOKUP($E4129,BankTbl,4,0),""))</f>
        <v>0</v>
      </c>
      <c r="Y4129" s="27">
        <f>IF($F4129="","",IFERROR(VLOOKUP($F4129,BankTbl,4,0),""))</f>
        <v>0</v>
      </c>
      <c r="Z4129" s="27">
        <f>IF($B4129="","",IF($V4129="PICK",LEFT($N4129,5),IF($V4129="FIXED",$W4129,IF($V4129="CODE",$H4129,""))))</f>
        <v>0</v>
      </c>
    </row>
    <row r="4130" spans="1:26" ht="21" customHeight="1">
      <c r="A4130" s="27">
        <f>IF($B4130="","",COUNTA($B$13:$B4130))</f>
        <v>0</v>
      </c>
      <c r="B4130" s="28"/>
      <c r="C4130" s="28"/>
      <c r="D4130" s="29"/>
      <c r="E4130" s="29"/>
      <c r="F4130" s="29"/>
      <c r="G4130" s="28"/>
      <c r="H4130" s="28"/>
      <c r="I4130" s="30">
        <f>IF($H4130="","",IFERROR(VLOOKUP($H4130,AcctTbl,2,0),"کد ناشناخته"))</f>
        <v>0</v>
      </c>
      <c r="J4130" s="27">
        <f>IF($H4130="","",IFERROR(VLOOKUP($H4130,AcctTbl,3,0),""))</f>
        <v>0</v>
      </c>
      <c r="K4130" s="29"/>
      <c r="L4130" s="28"/>
      <c r="M4130" s="31"/>
      <c r="N4130" s="29"/>
      <c r="O4130" s="32">
        <f>IF($B4130="",0,IF($U4130="IN",N($M4130),0))</f>
        <v>0</v>
      </c>
      <c r="P4130" s="32">
        <f>IF($B4130="",0,IF(OR($U4130="OUT",$U4130="TRF"),N($M4130),0))</f>
        <v>0</v>
      </c>
      <c r="Q4130" s="32">
        <f>IF($B4130="",0,IF(OR($U4130="OUT",$U4130="TRF"),N($M4130),0))</f>
        <v>0</v>
      </c>
      <c r="R4130" s="32">
        <f>IF($B4130="",0,IF($U4130="IN",N($M4130),0))</f>
        <v>0</v>
      </c>
      <c r="S4130" s="33">
        <f>IF($B4130="","",IF($M4130="","⚠ مبلغ",IF($E4130="","⚠ بانک عامل",IF(AND($U4130="TRF",$F4130=""),"⚠ بانک مقصد",IF(AND($V4130&lt;&gt;"NONE",$V4130&lt;&gt;"",$Z4130=""),"⚠ طرف حساب","✓")))))</f>
        <v>0</v>
      </c>
      <c r="T4130" s="29"/>
      <c r="U4130" s="27">
        <f>IFERROR(VLOOKUP($D4130,BankOpTbl,2,0),"")</f>
        <v>0</v>
      </c>
      <c r="V4130" s="27">
        <f>IFERROR(VLOOKUP($D4130,BankOpTbl,3,0),"")</f>
        <v>0</v>
      </c>
      <c r="W4130" s="27">
        <f>IFERROR(VLOOKUP($D4130,BankOpTbl,4,0),"")</f>
        <v>0</v>
      </c>
      <c r="X4130" s="27">
        <f>IF($E4130="","",IFERROR(VLOOKUP($E4130,BankTbl,4,0),""))</f>
        <v>0</v>
      </c>
      <c r="Y4130" s="27">
        <f>IF($F4130="","",IFERROR(VLOOKUP($F4130,BankTbl,4,0),""))</f>
        <v>0</v>
      </c>
      <c r="Z4130" s="27">
        <f>IF($B4130="","",IF($V4130="PICK",LEFT($N4130,5),IF($V4130="FIXED",$W4130,IF($V4130="CODE",$H4130,""))))</f>
        <v>0</v>
      </c>
    </row>
    <row r="4131" spans="1:26" ht="21" customHeight="1">
      <c r="A4131" s="27">
        <f>IF($B4131="","",COUNTA($B$13:$B4131))</f>
        <v>0</v>
      </c>
      <c r="B4131" s="28"/>
      <c r="C4131" s="28"/>
      <c r="D4131" s="29"/>
      <c r="E4131" s="29"/>
      <c r="F4131" s="29"/>
      <c r="G4131" s="28"/>
      <c r="H4131" s="28"/>
      <c r="I4131" s="30">
        <f>IF($H4131="","",IFERROR(VLOOKUP($H4131,AcctTbl,2,0),"کد ناشناخته"))</f>
        <v>0</v>
      </c>
      <c r="J4131" s="27">
        <f>IF($H4131="","",IFERROR(VLOOKUP($H4131,AcctTbl,3,0),""))</f>
        <v>0</v>
      </c>
      <c r="K4131" s="29"/>
      <c r="L4131" s="28"/>
      <c r="M4131" s="31"/>
      <c r="N4131" s="29"/>
      <c r="O4131" s="32">
        <f>IF($B4131="",0,IF($U4131="IN",N($M4131),0))</f>
        <v>0</v>
      </c>
      <c r="P4131" s="32">
        <f>IF($B4131="",0,IF(OR($U4131="OUT",$U4131="TRF"),N($M4131),0))</f>
        <v>0</v>
      </c>
      <c r="Q4131" s="32">
        <f>IF($B4131="",0,IF(OR($U4131="OUT",$U4131="TRF"),N($M4131),0))</f>
        <v>0</v>
      </c>
      <c r="R4131" s="32">
        <f>IF($B4131="",0,IF($U4131="IN",N($M4131),0))</f>
        <v>0</v>
      </c>
      <c r="S4131" s="33">
        <f>IF($B4131="","",IF($M4131="","⚠ مبلغ",IF($E4131="","⚠ بانک عامل",IF(AND($U4131="TRF",$F4131=""),"⚠ بانک مقصد",IF(AND($V4131&lt;&gt;"NONE",$V4131&lt;&gt;"",$Z4131=""),"⚠ طرف حساب","✓")))))</f>
        <v>0</v>
      </c>
      <c r="T4131" s="29"/>
      <c r="U4131" s="27">
        <f>IFERROR(VLOOKUP($D4131,BankOpTbl,2,0),"")</f>
        <v>0</v>
      </c>
      <c r="V4131" s="27">
        <f>IFERROR(VLOOKUP($D4131,BankOpTbl,3,0),"")</f>
        <v>0</v>
      </c>
      <c r="W4131" s="27">
        <f>IFERROR(VLOOKUP($D4131,BankOpTbl,4,0),"")</f>
        <v>0</v>
      </c>
      <c r="X4131" s="27">
        <f>IF($E4131="","",IFERROR(VLOOKUP($E4131,BankTbl,4,0),""))</f>
        <v>0</v>
      </c>
      <c r="Y4131" s="27">
        <f>IF($F4131="","",IFERROR(VLOOKUP($F4131,BankTbl,4,0),""))</f>
        <v>0</v>
      </c>
      <c r="Z4131" s="27">
        <f>IF($B4131="","",IF($V4131="PICK",LEFT($N4131,5),IF($V4131="FIXED",$W4131,IF($V4131="CODE",$H4131,""))))</f>
        <v>0</v>
      </c>
    </row>
    <row r="4132" spans="1:26" ht="21" customHeight="1">
      <c r="A4132" s="27">
        <f>IF($B4132="","",COUNTA($B$13:$B4132))</f>
        <v>0</v>
      </c>
      <c r="B4132" s="28"/>
      <c r="C4132" s="28"/>
      <c r="D4132" s="29"/>
      <c r="E4132" s="29"/>
      <c r="F4132" s="29"/>
      <c r="G4132" s="28"/>
      <c r="H4132" s="28"/>
      <c r="I4132" s="30">
        <f>IF($H4132="","",IFERROR(VLOOKUP($H4132,AcctTbl,2,0),"کد ناشناخته"))</f>
        <v>0</v>
      </c>
      <c r="J4132" s="27">
        <f>IF($H4132="","",IFERROR(VLOOKUP($H4132,AcctTbl,3,0),""))</f>
        <v>0</v>
      </c>
      <c r="K4132" s="29"/>
      <c r="L4132" s="28"/>
      <c r="M4132" s="31"/>
      <c r="N4132" s="29"/>
      <c r="O4132" s="32">
        <f>IF($B4132="",0,IF($U4132="IN",N($M4132),0))</f>
        <v>0</v>
      </c>
      <c r="P4132" s="32">
        <f>IF($B4132="",0,IF(OR($U4132="OUT",$U4132="TRF"),N($M4132),0))</f>
        <v>0</v>
      </c>
      <c r="Q4132" s="32">
        <f>IF($B4132="",0,IF(OR($U4132="OUT",$U4132="TRF"),N($M4132),0))</f>
        <v>0</v>
      </c>
      <c r="R4132" s="32">
        <f>IF($B4132="",0,IF($U4132="IN",N($M4132),0))</f>
        <v>0</v>
      </c>
      <c r="S4132" s="33">
        <f>IF($B4132="","",IF($M4132="","⚠ مبلغ",IF($E4132="","⚠ بانک عامل",IF(AND($U4132="TRF",$F4132=""),"⚠ بانک مقصد",IF(AND($V4132&lt;&gt;"NONE",$V4132&lt;&gt;"",$Z4132=""),"⚠ طرف حساب","✓")))))</f>
        <v>0</v>
      </c>
      <c r="T4132" s="29"/>
      <c r="U4132" s="27">
        <f>IFERROR(VLOOKUP($D4132,BankOpTbl,2,0),"")</f>
        <v>0</v>
      </c>
      <c r="V4132" s="27">
        <f>IFERROR(VLOOKUP($D4132,BankOpTbl,3,0),"")</f>
        <v>0</v>
      </c>
      <c r="W4132" s="27">
        <f>IFERROR(VLOOKUP($D4132,BankOpTbl,4,0),"")</f>
        <v>0</v>
      </c>
      <c r="X4132" s="27">
        <f>IF($E4132="","",IFERROR(VLOOKUP($E4132,BankTbl,4,0),""))</f>
        <v>0</v>
      </c>
      <c r="Y4132" s="27">
        <f>IF($F4132="","",IFERROR(VLOOKUP($F4132,BankTbl,4,0),""))</f>
        <v>0</v>
      </c>
      <c r="Z4132" s="27">
        <f>IF($B4132="","",IF($V4132="PICK",LEFT($N4132,5),IF($V4132="FIXED",$W4132,IF($V4132="CODE",$H4132,""))))</f>
        <v>0</v>
      </c>
    </row>
    <row r="4133" spans="1:26" ht="21" customHeight="1">
      <c r="A4133" s="27">
        <f>IF($B4133="","",COUNTA($B$13:$B4133))</f>
        <v>0</v>
      </c>
      <c r="B4133" s="28"/>
      <c r="C4133" s="28"/>
      <c r="D4133" s="29"/>
      <c r="E4133" s="29"/>
      <c r="F4133" s="29"/>
      <c r="G4133" s="28"/>
      <c r="H4133" s="28"/>
      <c r="I4133" s="30">
        <f>IF($H4133="","",IFERROR(VLOOKUP($H4133,AcctTbl,2,0),"کد ناشناخته"))</f>
        <v>0</v>
      </c>
      <c r="J4133" s="27">
        <f>IF($H4133="","",IFERROR(VLOOKUP($H4133,AcctTbl,3,0),""))</f>
        <v>0</v>
      </c>
      <c r="K4133" s="29"/>
      <c r="L4133" s="28"/>
      <c r="M4133" s="31"/>
      <c r="N4133" s="29"/>
      <c r="O4133" s="32">
        <f>IF($B4133="",0,IF($U4133="IN",N($M4133),0))</f>
        <v>0</v>
      </c>
      <c r="P4133" s="32">
        <f>IF($B4133="",0,IF(OR($U4133="OUT",$U4133="TRF"),N($M4133),0))</f>
        <v>0</v>
      </c>
      <c r="Q4133" s="32">
        <f>IF($B4133="",0,IF(OR($U4133="OUT",$U4133="TRF"),N($M4133),0))</f>
        <v>0</v>
      </c>
      <c r="R4133" s="32">
        <f>IF($B4133="",0,IF($U4133="IN",N($M4133),0))</f>
        <v>0</v>
      </c>
      <c r="S4133" s="33">
        <f>IF($B4133="","",IF($M4133="","⚠ مبلغ",IF($E4133="","⚠ بانک عامل",IF(AND($U4133="TRF",$F4133=""),"⚠ بانک مقصد",IF(AND($V4133&lt;&gt;"NONE",$V4133&lt;&gt;"",$Z4133=""),"⚠ طرف حساب","✓")))))</f>
        <v>0</v>
      </c>
      <c r="T4133" s="29"/>
      <c r="U4133" s="27">
        <f>IFERROR(VLOOKUP($D4133,BankOpTbl,2,0),"")</f>
        <v>0</v>
      </c>
      <c r="V4133" s="27">
        <f>IFERROR(VLOOKUP($D4133,BankOpTbl,3,0),"")</f>
        <v>0</v>
      </c>
      <c r="W4133" s="27">
        <f>IFERROR(VLOOKUP($D4133,BankOpTbl,4,0),"")</f>
        <v>0</v>
      </c>
      <c r="X4133" s="27">
        <f>IF($E4133="","",IFERROR(VLOOKUP($E4133,BankTbl,4,0),""))</f>
        <v>0</v>
      </c>
      <c r="Y4133" s="27">
        <f>IF($F4133="","",IFERROR(VLOOKUP($F4133,BankTbl,4,0),""))</f>
        <v>0</v>
      </c>
      <c r="Z4133" s="27">
        <f>IF($B4133="","",IF($V4133="PICK",LEFT($N4133,5),IF($V4133="FIXED",$W4133,IF($V4133="CODE",$H4133,""))))</f>
        <v>0</v>
      </c>
    </row>
    <row r="4134" spans="1:26" ht="21" customHeight="1">
      <c r="A4134" s="27">
        <f>IF($B4134="","",COUNTA($B$13:$B4134))</f>
        <v>0</v>
      </c>
      <c r="B4134" s="28"/>
      <c r="C4134" s="28"/>
      <c r="D4134" s="29"/>
      <c r="E4134" s="29"/>
      <c r="F4134" s="29"/>
      <c r="G4134" s="28"/>
      <c r="H4134" s="28"/>
      <c r="I4134" s="30">
        <f>IF($H4134="","",IFERROR(VLOOKUP($H4134,AcctTbl,2,0),"کد ناشناخته"))</f>
        <v>0</v>
      </c>
      <c r="J4134" s="27">
        <f>IF($H4134="","",IFERROR(VLOOKUP($H4134,AcctTbl,3,0),""))</f>
        <v>0</v>
      </c>
      <c r="K4134" s="29"/>
      <c r="L4134" s="28"/>
      <c r="M4134" s="31"/>
      <c r="N4134" s="29"/>
      <c r="O4134" s="32">
        <f>IF($B4134="",0,IF($U4134="IN",N($M4134),0))</f>
        <v>0</v>
      </c>
      <c r="P4134" s="32">
        <f>IF($B4134="",0,IF(OR($U4134="OUT",$U4134="TRF"),N($M4134),0))</f>
        <v>0</v>
      </c>
      <c r="Q4134" s="32">
        <f>IF($B4134="",0,IF(OR($U4134="OUT",$U4134="TRF"),N($M4134),0))</f>
        <v>0</v>
      </c>
      <c r="R4134" s="32">
        <f>IF($B4134="",0,IF($U4134="IN",N($M4134),0))</f>
        <v>0</v>
      </c>
      <c r="S4134" s="33">
        <f>IF($B4134="","",IF($M4134="","⚠ مبلغ",IF($E4134="","⚠ بانک عامل",IF(AND($U4134="TRF",$F4134=""),"⚠ بانک مقصد",IF(AND($V4134&lt;&gt;"NONE",$V4134&lt;&gt;"",$Z4134=""),"⚠ طرف حساب","✓")))))</f>
        <v>0</v>
      </c>
      <c r="T4134" s="29"/>
      <c r="U4134" s="27">
        <f>IFERROR(VLOOKUP($D4134,BankOpTbl,2,0),"")</f>
        <v>0</v>
      </c>
      <c r="V4134" s="27">
        <f>IFERROR(VLOOKUP($D4134,BankOpTbl,3,0),"")</f>
        <v>0</v>
      </c>
      <c r="W4134" s="27">
        <f>IFERROR(VLOOKUP($D4134,BankOpTbl,4,0),"")</f>
        <v>0</v>
      </c>
      <c r="X4134" s="27">
        <f>IF($E4134="","",IFERROR(VLOOKUP($E4134,BankTbl,4,0),""))</f>
        <v>0</v>
      </c>
      <c r="Y4134" s="27">
        <f>IF($F4134="","",IFERROR(VLOOKUP($F4134,BankTbl,4,0),""))</f>
        <v>0</v>
      </c>
      <c r="Z4134" s="27">
        <f>IF($B4134="","",IF($V4134="PICK",LEFT($N4134,5),IF($V4134="FIXED",$W4134,IF($V4134="CODE",$H4134,""))))</f>
        <v>0</v>
      </c>
    </row>
    <row r="4135" spans="1:26" ht="21" customHeight="1">
      <c r="A4135" s="27">
        <f>IF($B4135="","",COUNTA($B$13:$B4135))</f>
        <v>0</v>
      </c>
      <c r="B4135" s="28"/>
      <c r="C4135" s="28"/>
      <c r="D4135" s="29"/>
      <c r="E4135" s="29"/>
      <c r="F4135" s="29"/>
      <c r="G4135" s="28"/>
      <c r="H4135" s="28"/>
      <c r="I4135" s="30">
        <f>IF($H4135="","",IFERROR(VLOOKUP($H4135,AcctTbl,2,0),"کد ناشناخته"))</f>
        <v>0</v>
      </c>
      <c r="J4135" s="27">
        <f>IF($H4135="","",IFERROR(VLOOKUP($H4135,AcctTbl,3,0),""))</f>
        <v>0</v>
      </c>
      <c r="K4135" s="29"/>
      <c r="L4135" s="28"/>
      <c r="M4135" s="31"/>
      <c r="N4135" s="29"/>
      <c r="O4135" s="32">
        <f>IF($B4135="",0,IF($U4135="IN",N($M4135),0))</f>
        <v>0</v>
      </c>
      <c r="P4135" s="32">
        <f>IF($B4135="",0,IF(OR($U4135="OUT",$U4135="TRF"),N($M4135),0))</f>
        <v>0</v>
      </c>
      <c r="Q4135" s="32">
        <f>IF($B4135="",0,IF(OR($U4135="OUT",$U4135="TRF"),N($M4135),0))</f>
        <v>0</v>
      </c>
      <c r="R4135" s="32">
        <f>IF($B4135="",0,IF($U4135="IN",N($M4135),0))</f>
        <v>0</v>
      </c>
      <c r="S4135" s="33">
        <f>IF($B4135="","",IF($M4135="","⚠ مبلغ",IF($E4135="","⚠ بانک عامل",IF(AND($U4135="TRF",$F4135=""),"⚠ بانک مقصد",IF(AND($V4135&lt;&gt;"NONE",$V4135&lt;&gt;"",$Z4135=""),"⚠ طرف حساب","✓")))))</f>
        <v>0</v>
      </c>
      <c r="T4135" s="29"/>
      <c r="U4135" s="27">
        <f>IFERROR(VLOOKUP($D4135,BankOpTbl,2,0),"")</f>
        <v>0</v>
      </c>
      <c r="V4135" s="27">
        <f>IFERROR(VLOOKUP($D4135,BankOpTbl,3,0),"")</f>
        <v>0</v>
      </c>
      <c r="W4135" s="27">
        <f>IFERROR(VLOOKUP($D4135,BankOpTbl,4,0),"")</f>
        <v>0</v>
      </c>
      <c r="X4135" s="27">
        <f>IF($E4135="","",IFERROR(VLOOKUP($E4135,BankTbl,4,0),""))</f>
        <v>0</v>
      </c>
      <c r="Y4135" s="27">
        <f>IF($F4135="","",IFERROR(VLOOKUP($F4135,BankTbl,4,0),""))</f>
        <v>0</v>
      </c>
      <c r="Z4135" s="27">
        <f>IF($B4135="","",IF($V4135="PICK",LEFT($N4135,5),IF($V4135="FIXED",$W4135,IF($V4135="CODE",$H4135,""))))</f>
        <v>0</v>
      </c>
    </row>
    <row r="4136" spans="1:26" ht="21" customHeight="1">
      <c r="A4136" s="27">
        <f>IF($B4136="","",COUNTA($B$13:$B4136))</f>
        <v>0</v>
      </c>
      <c r="B4136" s="28"/>
      <c r="C4136" s="28"/>
      <c r="D4136" s="29"/>
      <c r="E4136" s="29"/>
      <c r="F4136" s="29"/>
      <c r="G4136" s="28"/>
      <c r="H4136" s="28"/>
      <c r="I4136" s="30">
        <f>IF($H4136="","",IFERROR(VLOOKUP($H4136,AcctTbl,2,0),"کد ناشناخته"))</f>
        <v>0</v>
      </c>
      <c r="J4136" s="27">
        <f>IF($H4136="","",IFERROR(VLOOKUP($H4136,AcctTbl,3,0),""))</f>
        <v>0</v>
      </c>
      <c r="K4136" s="29"/>
      <c r="L4136" s="28"/>
      <c r="M4136" s="31"/>
      <c r="N4136" s="29"/>
      <c r="O4136" s="32">
        <f>IF($B4136="",0,IF($U4136="IN",N($M4136),0))</f>
        <v>0</v>
      </c>
      <c r="P4136" s="32">
        <f>IF($B4136="",0,IF(OR($U4136="OUT",$U4136="TRF"),N($M4136),0))</f>
        <v>0</v>
      </c>
      <c r="Q4136" s="32">
        <f>IF($B4136="",0,IF(OR($U4136="OUT",$U4136="TRF"),N($M4136),0))</f>
        <v>0</v>
      </c>
      <c r="R4136" s="32">
        <f>IF($B4136="",0,IF($U4136="IN",N($M4136),0))</f>
        <v>0</v>
      </c>
      <c r="S4136" s="33">
        <f>IF($B4136="","",IF($M4136="","⚠ مبلغ",IF($E4136="","⚠ بانک عامل",IF(AND($U4136="TRF",$F4136=""),"⚠ بانک مقصد",IF(AND($V4136&lt;&gt;"NONE",$V4136&lt;&gt;"",$Z4136=""),"⚠ طرف حساب","✓")))))</f>
        <v>0</v>
      </c>
      <c r="T4136" s="29"/>
      <c r="U4136" s="27">
        <f>IFERROR(VLOOKUP($D4136,BankOpTbl,2,0),"")</f>
        <v>0</v>
      </c>
      <c r="V4136" s="27">
        <f>IFERROR(VLOOKUP($D4136,BankOpTbl,3,0),"")</f>
        <v>0</v>
      </c>
      <c r="W4136" s="27">
        <f>IFERROR(VLOOKUP($D4136,BankOpTbl,4,0),"")</f>
        <v>0</v>
      </c>
      <c r="X4136" s="27">
        <f>IF($E4136="","",IFERROR(VLOOKUP($E4136,BankTbl,4,0),""))</f>
        <v>0</v>
      </c>
      <c r="Y4136" s="27">
        <f>IF($F4136="","",IFERROR(VLOOKUP($F4136,BankTbl,4,0),""))</f>
        <v>0</v>
      </c>
      <c r="Z4136" s="27">
        <f>IF($B4136="","",IF($V4136="PICK",LEFT($N4136,5),IF($V4136="FIXED",$W4136,IF($V4136="CODE",$H4136,""))))</f>
        <v>0</v>
      </c>
    </row>
    <row r="4137" spans="1:26" ht="21" customHeight="1">
      <c r="A4137" s="27">
        <f>IF($B4137="","",COUNTA($B$13:$B4137))</f>
        <v>0</v>
      </c>
      <c r="B4137" s="28"/>
      <c r="C4137" s="28"/>
      <c r="D4137" s="29"/>
      <c r="E4137" s="29"/>
      <c r="F4137" s="29"/>
      <c r="G4137" s="28"/>
      <c r="H4137" s="28"/>
      <c r="I4137" s="30">
        <f>IF($H4137="","",IFERROR(VLOOKUP($H4137,AcctTbl,2,0),"کد ناشناخته"))</f>
        <v>0</v>
      </c>
      <c r="J4137" s="27">
        <f>IF($H4137="","",IFERROR(VLOOKUP($H4137,AcctTbl,3,0),""))</f>
        <v>0</v>
      </c>
      <c r="K4137" s="29"/>
      <c r="L4137" s="28"/>
      <c r="M4137" s="31"/>
      <c r="N4137" s="29"/>
      <c r="O4137" s="32">
        <f>IF($B4137="",0,IF($U4137="IN",N($M4137),0))</f>
        <v>0</v>
      </c>
      <c r="P4137" s="32">
        <f>IF($B4137="",0,IF(OR($U4137="OUT",$U4137="TRF"),N($M4137),0))</f>
        <v>0</v>
      </c>
      <c r="Q4137" s="32">
        <f>IF($B4137="",0,IF(OR($U4137="OUT",$U4137="TRF"),N($M4137),0))</f>
        <v>0</v>
      </c>
      <c r="R4137" s="32">
        <f>IF($B4137="",0,IF($U4137="IN",N($M4137),0))</f>
        <v>0</v>
      </c>
      <c r="S4137" s="33">
        <f>IF($B4137="","",IF($M4137="","⚠ مبلغ",IF($E4137="","⚠ بانک عامل",IF(AND($U4137="TRF",$F4137=""),"⚠ بانک مقصد",IF(AND($V4137&lt;&gt;"NONE",$V4137&lt;&gt;"",$Z4137=""),"⚠ طرف حساب","✓")))))</f>
        <v>0</v>
      </c>
      <c r="T4137" s="29"/>
      <c r="U4137" s="27">
        <f>IFERROR(VLOOKUP($D4137,BankOpTbl,2,0),"")</f>
        <v>0</v>
      </c>
      <c r="V4137" s="27">
        <f>IFERROR(VLOOKUP($D4137,BankOpTbl,3,0),"")</f>
        <v>0</v>
      </c>
      <c r="W4137" s="27">
        <f>IFERROR(VLOOKUP($D4137,BankOpTbl,4,0),"")</f>
        <v>0</v>
      </c>
      <c r="X4137" s="27">
        <f>IF($E4137="","",IFERROR(VLOOKUP($E4137,BankTbl,4,0),""))</f>
        <v>0</v>
      </c>
      <c r="Y4137" s="27">
        <f>IF($F4137="","",IFERROR(VLOOKUP($F4137,BankTbl,4,0),""))</f>
        <v>0</v>
      </c>
      <c r="Z4137" s="27">
        <f>IF($B4137="","",IF($V4137="PICK",LEFT($N4137,5),IF($V4137="FIXED",$W4137,IF($V4137="CODE",$H4137,""))))</f>
        <v>0</v>
      </c>
    </row>
    <row r="4138" spans="1:26" ht="21" customHeight="1">
      <c r="A4138" s="27">
        <f>IF($B4138="","",COUNTA($B$13:$B4138))</f>
        <v>0</v>
      </c>
      <c r="B4138" s="28"/>
      <c r="C4138" s="28"/>
      <c r="D4138" s="29"/>
      <c r="E4138" s="29"/>
      <c r="F4138" s="29"/>
      <c r="G4138" s="28"/>
      <c r="H4138" s="28"/>
      <c r="I4138" s="30">
        <f>IF($H4138="","",IFERROR(VLOOKUP($H4138,AcctTbl,2,0),"کد ناشناخته"))</f>
        <v>0</v>
      </c>
      <c r="J4138" s="27">
        <f>IF($H4138="","",IFERROR(VLOOKUP($H4138,AcctTbl,3,0),""))</f>
        <v>0</v>
      </c>
      <c r="K4138" s="29"/>
      <c r="L4138" s="28"/>
      <c r="M4138" s="31"/>
      <c r="N4138" s="29"/>
      <c r="O4138" s="32">
        <f>IF($B4138="",0,IF($U4138="IN",N($M4138),0))</f>
        <v>0</v>
      </c>
      <c r="P4138" s="32">
        <f>IF($B4138="",0,IF(OR($U4138="OUT",$U4138="TRF"),N($M4138),0))</f>
        <v>0</v>
      </c>
      <c r="Q4138" s="32">
        <f>IF($B4138="",0,IF(OR($U4138="OUT",$U4138="TRF"),N($M4138),0))</f>
        <v>0</v>
      </c>
      <c r="R4138" s="32">
        <f>IF($B4138="",0,IF($U4138="IN",N($M4138),0))</f>
        <v>0</v>
      </c>
      <c r="S4138" s="33">
        <f>IF($B4138="","",IF($M4138="","⚠ مبلغ",IF($E4138="","⚠ بانک عامل",IF(AND($U4138="TRF",$F4138=""),"⚠ بانک مقصد",IF(AND($V4138&lt;&gt;"NONE",$V4138&lt;&gt;"",$Z4138=""),"⚠ طرف حساب","✓")))))</f>
        <v>0</v>
      </c>
      <c r="T4138" s="29"/>
      <c r="U4138" s="27">
        <f>IFERROR(VLOOKUP($D4138,BankOpTbl,2,0),"")</f>
        <v>0</v>
      </c>
      <c r="V4138" s="27">
        <f>IFERROR(VLOOKUP($D4138,BankOpTbl,3,0),"")</f>
        <v>0</v>
      </c>
      <c r="W4138" s="27">
        <f>IFERROR(VLOOKUP($D4138,BankOpTbl,4,0),"")</f>
        <v>0</v>
      </c>
      <c r="X4138" s="27">
        <f>IF($E4138="","",IFERROR(VLOOKUP($E4138,BankTbl,4,0),""))</f>
        <v>0</v>
      </c>
      <c r="Y4138" s="27">
        <f>IF($F4138="","",IFERROR(VLOOKUP($F4138,BankTbl,4,0),""))</f>
        <v>0</v>
      </c>
      <c r="Z4138" s="27">
        <f>IF($B4138="","",IF($V4138="PICK",LEFT($N4138,5),IF($V4138="FIXED",$W4138,IF($V4138="CODE",$H4138,""))))</f>
        <v>0</v>
      </c>
    </row>
    <row r="4139" spans="1:26" ht="21" customHeight="1">
      <c r="A4139" s="27">
        <f>IF($B4139="","",COUNTA($B$13:$B4139))</f>
        <v>0</v>
      </c>
      <c r="B4139" s="28"/>
      <c r="C4139" s="28"/>
      <c r="D4139" s="29"/>
      <c r="E4139" s="29"/>
      <c r="F4139" s="29"/>
      <c r="G4139" s="28"/>
      <c r="H4139" s="28"/>
      <c r="I4139" s="30">
        <f>IF($H4139="","",IFERROR(VLOOKUP($H4139,AcctTbl,2,0),"کد ناشناخته"))</f>
        <v>0</v>
      </c>
      <c r="J4139" s="27">
        <f>IF($H4139="","",IFERROR(VLOOKUP($H4139,AcctTbl,3,0),""))</f>
        <v>0</v>
      </c>
      <c r="K4139" s="29"/>
      <c r="L4139" s="28"/>
      <c r="M4139" s="31"/>
      <c r="N4139" s="29"/>
      <c r="O4139" s="32">
        <f>IF($B4139="",0,IF($U4139="IN",N($M4139),0))</f>
        <v>0</v>
      </c>
      <c r="P4139" s="32">
        <f>IF($B4139="",0,IF(OR($U4139="OUT",$U4139="TRF"),N($M4139),0))</f>
        <v>0</v>
      </c>
      <c r="Q4139" s="32">
        <f>IF($B4139="",0,IF(OR($U4139="OUT",$U4139="TRF"),N($M4139),0))</f>
        <v>0</v>
      </c>
      <c r="R4139" s="32">
        <f>IF($B4139="",0,IF($U4139="IN",N($M4139),0))</f>
        <v>0</v>
      </c>
      <c r="S4139" s="33">
        <f>IF($B4139="","",IF($M4139="","⚠ مبلغ",IF($E4139="","⚠ بانک عامل",IF(AND($U4139="TRF",$F4139=""),"⚠ بانک مقصد",IF(AND($V4139&lt;&gt;"NONE",$V4139&lt;&gt;"",$Z4139=""),"⚠ طرف حساب","✓")))))</f>
        <v>0</v>
      </c>
      <c r="T4139" s="29"/>
      <c r="U4139" s="27">
        <f>IFERROR(VLOOKUP($D4139,BankOpTbl,2,0),"")</f>
        <v>0</v>
      </c>
      <c r="V4139" s="27">
        <f>IFERROR(VLOOKUP($D4139,BankOpTbl,3,0),"")</f>
        <v>0</v>
      </c>
      <c r="W4139" s="27">
        <f>IFERROR(VLOOKUP($D4139,BankOpTbl,4,0),"")</f>
        <v>0</v>
      </c>
      <c r="X4139" s="27">
        <f>IF($E4139="","",IFERROR(VLOOKUP($E4139,BankTbl,4,0),""))</f>
        <v>0</v>
      </c>
      <c r="Y4139" s="27">
        <f>IF($F4139="","",IFERROR(VLOOKUP($F4139,BankTbl,4,0),""))</f>
        <v>0</v>
      </c>
      <c r="Z4139" s="27">
        <f>IF($B4139="","",IF($V4139="PICK",LEFT($N4139,5),IF($V4139="FIXED",$W4139,IF($V4139="CODE",$H4139,""))))</f>
        <v>0</v>
      </c>
    </row>
    <row r="4140" spans="1:26" ht="21" customHeight="1">
      <c r="A4140" s="27">
        <f>IF($B4140="","",COUNTA($B$13:$B4140))</f>
        <v>0</v>
      </c>
      <c r="B4140" s="28"/>
      <c r="C4140" s="28"/>
      <c r="D4140" s="29"/>
      <c r="E4140" s="29"/>
      <c r="F4140" s="29"/>
      <c r="G4140" s="28"/>
      <c r="H4140" s="28"/>
      <c r="I4140" s="30">
        <f>IF($H4140="","",IFERROR(VLOOKUP($H4140,AcctTbl,2,0),"کد ناشناخته"))</f>
        <v>0</v>
      </c>
      <c r="J4140" s="27">
        <f>IF($H4140="","",IFERROR(VLOOKUP($H4140,AcctTbl,3,0),""))</f>
        <v>0</v>
      </c>
      <c r="K4140" s="29"/>
      <c r="L4140" s="28"/>
      <c r="M4140" s="31"/>
      <c r="N4140" s="29"/>
      <c r="O4140" s="32">
        <f>IF($B4140="",0,IF($U4140="IN",N($M4140),0))</f>
        <v>0</v>
      </c>
      <c r="P4140" s="32">
        <f>IF($B4140="",0,IF(OR($U4140="OUT",$U4140="TRF"),N($M4140),0))</f>
        <v>0</v>
      </c>
      <c r="Q4140" s="32">
        <f>IF($B4140="",0,IF(OR($U4140="OUT",$U4140="TRF"),N($M4140),0))</f>
        <v>0</v>
      </c>
      <c r="R4140" s="32">
        <f>IF($B4140="",0,IF($U4140="IN",N($M4140),0))</f>
        <v>0</v>
      </c>
      <c r="S4140" s="33">
        <f>IF($B4140="","",IF($M4140="","⚠ مبلغ",IF($E4140="","⚠ بانک عامل",IF(AND($U4140="TRF",$F4140=""),"⚠ بانک مقصد",IF(AND($V4140&lt;&gt;"NONE",$V4140&lt;&gt;"",$Z4140=""),"⚠ طرف حساب","✓")))))</f>
        <v>0</v>
      </c>
      <c r="T4140" s="29"/>
      <c r="U4140" s="27">
        <f>IFERROR(VLOOKUP($D4140,BankOpTbl,2,0),"")</f>
        <v>0</v>
      </c>
      <c r="V4140" s="27">
        <f>IFERROR(VLOOKUP($D4140,BankOpTbl,3,0),"")</f>
        <v>0</v>
      </c>
      <c r="W4140" s="27">
        <f>IFERROR(VLOOKUP($D4140,BankOpTbl,4,0),"")</f>
        <v>0</v>
      </c>
      <c r="X4140" s="27">
        <f>IF($E4140="","",IFERROR(VLOOKUP($E4140,BankTbl,4,0),""))</f>
        <v>0</v>
      </c>
      <c r="Y4140" s="27">
        <f>IF($F4140="","",IFERROR(VLOOKUP($F4140,BankTbl,4,0),""))</f>
        <v>0</v>
      </c>
      <c r="Z4140" s="27">
        <f>IF($B4140="","",IF($V4140="PICK",LEFT($N4140,5),IF($V4140="FIXED",$W4140,IF($V4140="CODE",$H4140,""))))</f>
        <v>0</v>
      </c>
    </row>
    <row r="4141" spans="1:26" ht="21" customHeight="1">
      <c r="A4141" s="27">
        <f>IF($B4141="","",COUNTA($B$13:$B4141))</f>
        <v>0</v>
      </c>
      <c r="B4141" s="28"/>
      <c r="C4141" s="28"/>
      <c r="D4141" s="29"/>
      <c r="E4141" s="29"/>
      <c r="F4141" s="29"/>
      <c r="G4141" s="28"/>
      <c r="H4141" s="28"/>
      <c r="I4141" s="30">
        <f>IF($H4141="","",IFERROR(VLOOKUP($H4141,AcctTbl,2,0),"کد ناشناخته"))</f>
        <v>0</v>
      </c>
      <c r="J4141" s="27">
        <f>IF($H4141="","",IFERROR(VLOOKUP($H4141,AcctTbl,3,0),""))</f>
        <v>0</v>
      </c>
      <c r="K4141" s="29"/>
      <c r="L4141" s="28"/>
      <c r="M4141" s="31"/>
      <c r="N4141" s="29"/>
      <c r="O4141" s="32">
        <f>IF($B4141="",0,IF($U4141="IN",N($M4141),0))</f>
        <v>0</v>
      </c>
      <c r="P4141" s="32">
        <f>IF($B4141="",0,IF(OR($U4141="OUT",$U4141="TRF"),N($M4141),0))</f>
        <v>0</v>
      </c>
      <c r="Q4141" s="32">
        <f>IF($B4141="",0,IF(OR($U4141="OUT",$U4141="TRF"),N($M4141),0))</f>
        <v>0</v>
      </c>
      <c r="R4141" s="32">
        <f>IF($B4141="",0,IF($U4141="IN",N($M4141),0))</f>
        <v>0</v>
      </c>
      <c r="S4141" s="33">
        <f>IF($B4141="","",IF($M4141="","⚠ مبلغ",IF($E4141="","⚠ بانک عامل",IF(AND($U4141="TRF",$F4141=""),"⚠ بانک مقصد",IF(AND($V4141&lt;&gt;"NONE",$V4141&lt;&gt;"",$Z4141=""),"⚠ طرف حساب","✓")))))</f>
        <v>0</v>
      </c>
      <c r="T4141" s="29"/>
      <c r="U4141" s="27">
        <f>IFERROR(VLOOKUP($D4141,BankOpTbl,2,0),"")</f>
        <v>0</v>
      </c>
      <c r="V4141" s="27">
        <f>IFERROR(VLOOKUP($D4141,BankOpTbl,3,0),"")</f>
        <v>0</v>
      </c>
      <c r="W4141" s="27">
        <f>IFERROR(VLOOKUP($D4141,BankOpTbl,4,0),"")</f>
        <v>0</v>
      </c>
      <c r="X4141" s="27">
        <f>IF($E4141="","",IFERROR(VLOOKUP($E4141,BankTbl,4,0),""))</f>
        <v>0</v>
      </c>
      <c r="Y4141" s="27">
        <f>IF($F4141="","",IFERROR(VLOOKUP($F4141,BankTbl,4,0),""))</f>
        <v>0</v>
      </c>
      <c r="Z4141" s="27">
        <f>IF($B4141="","",IF($V4141="PICK",LEFT($N4141,5),IF($V4141="FIXED",$W4141,IF($V4141="CODE",$H4141,""))))</f>
        <v>0</v>
      </c>
    </row>
    <row r="4142" spans="1:26" ht="21" customHeight="1">
      <c r="A4142" s="27">
        <f>IF($B4142="","",COUNTA($B$13:$B4142))</f>
        <v>0</v>
      </c>
      <c r="B4142" s="28"/>
      <c r="C4142" s="28"/>
      <c r="D4142" s="29"/>
      <c r="E4142" s="29"/>
      <c r="F4142" s="29"/>
      <c r="G4142" s="28"/>
      <c r="H4142" s="28"/>
      <c r="I4142" s="30">
        <f>IF($H4142="","",IFERROR(VLOOKUP($H4142,AcctTbl,2,0),"کد ناشناخته"))</f>
        <v>0</v>
      </c>
      <c r="J4142" s="27">
        <f>IF($H4142="","",IFERROR(VLOOKUP($H4142,AcctTbl,3,0),""))</f>
        <v>0</v>
      </c>
      <c r="K4142" s="29"/>
      <c r="L4142" s="28"/>
      <c r="M4142" s="31"/>
      <c r="N4142" s="29"/>
      <c r="O4142" s="32">
        <f>IF($B4142="",0,IF($U4142="IN",N($M4142),0))</f>
        <v>0</v>
      </c>
      <c r="P4142" s="32">
        <f>IF($B4142="",0,IF(OR($U4142="OUT",$U4142="TRF"),N($M4142),0))</f>
        <v>0</v>
      </c>
      <c r="Q4142" s="32">
        <f>IF($B4142="",0,IF(OR($U4142="OUT",$U4142="TRF"),N($M4142),0))</f>
        <v>0</v>
      </c>
      <c r="R4142" s="32">
        <f>IF($B4142="",0,IF($U4142="IN",N($M4142),0))</f>
        <v>0</v>
      </c>
      <c r="S4142" s="33">
        <f>IF($B4142="","",IF($M4142="","⚠ مبلغ",IF($E4142="","⚠ بانک عامل",IF(AND($U4142="TRF",$F4142=""),"⚠ بانک مقصد",IF(AND($V4142&lt;&gt;"NONE",$V4142&lt;&gt;"",$Z4142=""),"⚠ طرف حساب","✓")))))</f>
        <v>0</v>
      </c>
      <c r="T4142" s="29"/>
      <c r="U4142" s="27">
        <f>IFERROR(VLOOKUP($D4142,BankOpTbl,2,0),"")</f>
        <v>0</v>
      </c>
      <c r="V4142" s="27">
        <f>IFERROR(VLOOKUP($D4142,BankOpTbl,3,0),"")</f>
        <v>0</v>
      </c>
      <c r="W4142" s="27">
        <f>IFERROR(VLOOKUP($D4142,BankOpTbl,4,0),"")</f>
        <v>0</v>
      </c>
      <c r="X4142" s="27">
        <f>IF($E4142="","",IFERROR(VLOOKUP($E4142,BankTbl,4,0),""))</f>
        <v>0</v>
      </c>
      <c r="Y4142" s="27">
        <f>IF($F4142="","",IFERROR(VLOOKUP($F4142,BankTbl,4,0),""))</f>
        <v>0</v>
      </c>
      <c r="Z4142" s="27">
        <f>IF($B4142="","",IF($V4142="PICK",LEFT($N4142,5),IF($V4142="FIXED",$W4142,IF($V4142="CODE",$H4142,""))))</f>
        <v>0</v>
      </c>
    </row>
    <row r="4143" spans="1:26" ht="21" customHeight="1">
      <c r="A4143" s="27">
        <f>IF($B4143="","",COUNTA($B$13:$B4143))</f>
        <v>0</v>
      </c>
      <c r="B4143" s="28"/>
      <c r="C4143" s="28"/>
      <c r="D4143" s="29"/>
      <c r="E4143" s="29"/>
      <c r="F4143" s="29"/>
      <c r="G4143" s="28"/>
      <c r="H4143" s="28"/>
      <c r="I4143" s="30">
        <f>IF($H4143="","",IFERROR(VLOOKUP($H4143,AcctTbl,2,0),"کد ناشناخته"))</f>
        <v>0</v>
      </c>
      <c r="J4143" s="27">
        <f>IF($H4143="","",IFERROR(VLOOKUP($H4143,AcctTbl,3,0),""))</f>
        <v>0</v>
      </c>
      <c r="K4143" s="29"/>
      <c r="L4143" s="28"/>
      <c r="M4143" s="31"/>
      <c r="N4143" s="29"/>
      <c r="O4143" s="32">
        <f>IF($B4143="",0,IF($U4143="IN",N($M4143),0))</f>
        <v>0</v>
      </c>
      <c r="P4143" s="32">
        <f>IF($B4143="",0,IF(OR($U4143="OUT",$U4143="TRF"),N($M4143),0))</f>
        <v>0</v>
      </c>
      <c r="Q4143" s="32">
        <f>IF($B4143="",0,IF(OR($U4143="OUT",$U4143="TRF"),N($M4143),0))</f>
        <v>0</v>
      </c>
      <c r="R4143" s="32">
        <f>IF($B4143="",0,IF($U4143="IN",N($M4143),0))</f>
        <v>0</v>
      </c>
      <c r="S4143" s="33">
        <f>IF($B4143="","",IF($M4143="","⚠ مبلغ",IF($E4143="","⚠ بانک عامل",IF(AND($U4143="TRF",$F4143=""),"⚠ بانک مقصد",IF(AND($V4143&lt;&gt;"NONE",$V4143&lt;&gt;"",$Z4143=""),"⚠ طرف حساب","✓")))))</f>
        <v>0</v>
      </c>
      <c r="T4143" s="29"/>
      <c r="U4143" s="27">
        <f>IFERROR(VLOOKUP($D4143,BankOpTbl,2,0),"")</f>
        <v>0</v>
      </c>
      <c r="V4143" s="27">
        <f>IFERROR(VLOOKUP($D4143,BankOpTbl,3,0),"")</f>
        <v>0</v>
      </c>
      <c r="W4143" s="27">
        <f>IFERROR(VLOOKUP($D4143,BankOpTbl,4,0),"")</f>
        <v>0</v>
      </c>
      <c r="X4143" s="27">
        <f>IF($E4143="","",IFERROR(VLOOKUP($E4143,BankTbl,4,0),""))</f>
        <v>0</v>
      </c>
      <c r="Y4143" s="27">
        <f>IF($F4143="","",IFERROR(VLOOKUP($F4143,BankTbl,4,0),""))</f>
        <v>0</v>
      </c>
      <c r="Z4143" s="27">
        <f>IF($B4143="","",IF($V4143="PICK",LEFT($N4143,5),IF($V4143="FIXED",$W4143,IF($V4143="CODE",$H4143,""))))</f>
        <v>0</v>
      </c>
    </row>
    <row r="4144" spans="1:26" ht="21" customHeight="1">
      <c r="A4144" s="27">
        <f>IF($B4144="","",COUNTA($B$13:$B4144))</f>
        <v>0</v>
      </c>
      <c r="B4144" s="28"/>
      <c r="C4144" s="28"/>
      <c r="D4144" s="29"/>
      <c r="E4144" s="29"/>
      <c r="F4144" s="29"/>
      <c r="G4144" s="28"/>
      <c r="H4144" s="28"/>
      <c r="I4144" s="30">
        <f>IF($H4144="","",IFERROR(VLOOKUP($H4144,AcctTbl,2,0),"کد ناشناخته"))</f>
        <v>0</v>
      </c>
      <c r="J4144" s="27">
        <f>IF($H4144="","",IFERROR(VLOOKUP($H4144,AcctTbl,3,0),""))</f>
        <v>0</v>
      </c>
      <c r="K4144" s="29"/>
      <c r="L4144" s="28"/>
      <c r="M4144" s="31"/>
      <c r="N4144" s="29"/>
      <c r="O4144" s="32">
        <f>IF($B4144="",0,IF($U4144="IN",N($M4144),0))</f>
        <v>0</v>
      </c>
      <c r="P4144" s="32">
        <f>IF($B4144="",0,IF(OR($U4144="OUT",$U4144="TRF"),N($M4144),0))</f>
        <v>0</v>
      </c>
      <c r="Q4144" s="32">
        <f>IF($B4144="",0,IF(OR($U4144="OUT",$U4144="TRF"),N($M4144),0))</f>
        <v>0</v>
      </c>
      <c r="R4144" s="32">
        <f>IF($B4144="",0,IF($U4144="IN",N($M4144),0))</f>
        <v>0</v>
      </c>
      <c r="S4144" s="33">
        <f>IF($B4144="","",IF($M4144="","⚠ مبلغ",IF($E4144="","⚠ بانک عامل",IF(AND($U4144="TRF",$F4144=""),"⚠ بانک مقصد",IF(AND($V4144&lt;&gt;"NONE",$V4144&lt;&gt;"",$Z4144=""),"⚠ طرف حساب","✓")))))</f>
        <v>0</v>
      </c>
      <c r="T4144" s="29"/>
      <c r="U4144" s="27">
        <f>IFERROR(VLOOKUP($D4144,BankOpTbl,2,0),"")</f>
        <v>0</v>
      </c>
      <c r="V4144" s="27">
        <f>IFERROR(VLOOKUP($D4144,BankOpTbl,3,0),"")</f>
        <v>0</v>
      </c>
      <c r="W4144" s="27">
        <f>IFERROR(VLOOKUP($D4144,BankOpTbl,4,0),"")</f>
        <v>0</v>
      </c>
      <c r="X4144" s="27">
        <f>IF($E4144="","",IFERROR(VLOOKUP($E4144,BankTbl,4,0),""))</f>
        <v>0</v>
      </c>
      <c r="Y4144" s="27">
        <f>IF($F4144="","",IFERROR(VLOOKUP($F4144,BankTbl,4,0),""))</f>
        <v>0</v>
      </c>
      <c r="Z4144" s="27">
        <f>IF($B4144="","",IF($V4144="PICK",LEFT($N4144,5),IF($V4144="FIXED",$W4144,IF($V4144="CODE",$H4144,""))))</f>
        <v>0</v>
      </c>
    </row>
    <row r="4145" spans="1:26" ht="21" customHeight="1">
      <c r="A4145" s="27">
        <f>IF($B4145="","",COUNTA($B$13:$B4145))</f>
        <v>0</v>
      </c>
      <c r="B4145" s="28"/>
      <c r="C4145" s="28"/>
      <c r="D4145" s="29"/>
      <c r="E4145" s="29"/>
      <c r="F4145" s="29"/>
      <c r="G4145" s="28"/>
      <c r="H4145" s="28"/>
      <c r="I4145" s="30">
        <f>IF($H4145="","",IFERROR(VLOOKUP($H4145,AcctTbl,2,0),"کد ناشناخته"))</f>
        <v>0</v>
      </c>
      <c r="J4145" s="27">
        <f>IF($H4145="","",IFERROR(VLOOKUP($H4145,AcctTbl,3,0),""))</f>
        <v>0</v>
      </c>
      <c r="K4145" s="29"/>
      <c r="L4145" s="28"/>
      <c r="M4145" s="31"/>
      <c r="N4145" s="29"/>
      <c r="O4145" s="32">
        <f>IF($B4145="",0,IF($U4145="IN",N($M4145),0))</f>
        <v>0</v>
      </c>
      <c r="P4145" s="32">
        <f>IF($B4145="",0,IF(OR($U4145="OUT",$U4145="TRF"),N($M4145),0))</f>
        <v>0</v>
      </c>
      <c r="Q4145" s="32">
        <f>IF($B4145="",0,IF(OR($U4145="OUT",$U4145="TRF"),N($M4145),0))</f>
        <v>0</v>
      </c>
      <c r="R4145" s="32">
        <f>IF($B4145="",0,IF($U4145="IN",N($M4145),0))</f>
        <v>0</v>
      </c>
      <c r="S4145" s="33">
        <f>IF($B4145="","",IF($M4145="","⚠ مبلغ",IF($E4145="","⚠ بانک عامل",IF(AND($U4145="TRF",$F4145=""),"⚠ بانک مقصد",IF(AND($V4145&lt;&gt;"NONE",$V4145&lt;&gt;"",$Z4145=""),"⚠ طرف حساب","✓")))))</f>
        <v>0</v>
      </c>
      <c r="T4145" s="29"/>
      <c r="U4145" s="27">
        <f>IFERROR(VLOOKUP($D4145,BankOpTbl,2,0),"")</f>
        <v>0</v>
      </c>
      <c r="V4145" s="27">
        <f>IFERROR(VLOOKUP($D4145,BankOpTbl,3,0),"")</f>
        <v>0</v>
      </c>
      <c r="W4145" s="27">
        <f>IFERROR(VLOOKUP($D4145,BankOpTbl,4,0),"")</f>
        <v>0</v>
      </c>
      <c r="X4145" s="27">
        <f>IF($E4145="","",IFERROR(VLOOKUP($E4145,BankTbl,4,0),""))</f>
        <v>0</v>
      </c>
      <c r="Y4145" s="27">
        <f>IF($F4145="","",IFERROR(VLOOKUP($F4145,BankTbl,4,0),""))</f>
        <v>0</v>
      </c>
      <c r="Z4145" s="27">
        <f>IF($B4145="","",IF($V4145="PICK",LEFT($N4145,5),IF($V4145="FIXED",$W4145,IF($V4145="CODE",$H4145,""))))</f>
        <v>0</v>
      </c>
    </row>
    <row r="4146" spans="1:26" ht="21" customHeight="1">
      <c r="A4146" s="27">
        <f>IF($B4146="","",COUNTA($B$13:$B4146))</f>
        <v>0</v>
      </c>
      <c r="B4146" s="28"/>
      <c r="C4146" s="28"/>
      <c r="D4146" s="29"/>
      <c r="E4146" s="29"/>
      <c r="F4146" s="29"/>
      <c r="G4146" s="28"/>
      <c r="H4146" s="28"/>
      <c r="I4146" s="30">
        <f>IF($H4146="","",IFERROR(VLOOKUP($H4146,AcctTbl,2,0),"کد ناشناخته"))</f>
        <v>0</v>
      </c>
      <c r="J4146" s="27">
        <f>IF($H4146="","",IFERROR(VLOOKUP($H4146,AcctTbl,3,0),""))</f>
        <v>0</v>
      </c>
      <c r="K4146" s="29"/>
      <c r="L4146" s="28"/>
      <c r="M4146" s="31"/>
      <c r="N4146" s="29"/>
      <c r="O4146" s="32">
        <f>IF($B4146="",0,IF($U4146="IN",N($M4146),0))</f>
        <v>0</v>
      </c>
      <c r="P4146" s="32">
        <f>IF($B4146="",0,IF(OR($U4146="OUT",$U4146="TRF"),N($M4146),0))</f>
        <v>0</v>
      </c>
      <c r="Q4146" s="32">
        <f>IF($B4146="",0,IF(OR($U4146="OUT",$U4146="TRF"),N($M4146),0))</f>
        <v>0</v>
      </c>
      <c r="R4146" s="32">
        <f>IF($B4146="",0,IF($U4146="IN",N($M4146),0))</f>
        <v>0</v>
      </c>
      <c r="S4146" s="33">
        <f>IF($B4146="","",IF($M4146="","⚠ مبلغ",IF($E4146="","⚠ بانک عامل",IF(AND($U4146="TRF",$F4146=""),"⚠ بانک مقصد",IF(AND($V4146&lt;&gt;"NONE",$V4146&lt;&gt;"",$Z4146=""),"⚠ طرف حساب","✓")))))</f>
        <v>0</v>
      </c>
      <c r="T4146" s="29"/>
      <c r="U4146" s="27">
        <f>IFERROR(VLOOKUP($D4146,BankOpTbl,2,0),"")</f>
        <v>0</v>
      </c>
      <c r="V4146" s="27">
        <f>IFERROR(VLOOKUP($D4146,BankOpTbl,3,0),"")</f>
        <v>0</v>
      </c>
      <c r="W4146" s="27">
        <f>IFERROR(VLOOKUP($D4146,BankOpTbl,4,0),"")</f>
        <v>0</v>
      </c>
      <c r="X4146" s="27">
        <f>IF($E4146="","",IFERROR(VLOOKUP($E4146,BankTbl,4,0),""))</f>
        <v>0</v>
      </c>
      <c r="Y4146" s="27">
        <f>IF($F4146="","",IFERROR(VLOOKUP($F4146,BankTbl,4,0),""))</f>
        <v>0</v>
      </c>
      <c r="Z4146" s="27">
        <f>IF($B4146="","",IF($V4146="PICK",LEFT($N4146,5),IF($V4146="FIXED",$W4146,IF($V4146="CODE",$H4146,""))))</f>
        <v>0</v>
      </c>
    </row>
    <row r="4147" spans="1:26" ht="21" customHeight="1">
      <c r="A4147" s="27">
        <f>IF($B4147="","",COUNTA($B$13:$B4147))</f>
        <v>0</v>
      </c>
      <c r="B4147" s="28"/>
      <c r="C4147" s="28"/>
      <c r="D4147" s="29"/>
      <c r="E4147" s="29"/>
      <c r="F4147" s="29"/>
      <c r="G4147" s="28"/>
      <c r="H4147" s="28"/>
      <c r="I4147" s="30">
        <f>IF($H4147="","",IFERROR(VLOOKUP($H4147,AcctTbl,2,0),"کد ناشناخته"))</f>
        <v>0</v>
      </c>
      <c r="J4147" s="27">
        <f>IF($H4147="","",IFERROR(VLOOKUP($H4147,AcctTbl,3,0),""))</f>
        <v>0</v>
      </c>
      <c r="K4147" s="29"/>
      <c r="L4147" s="28"/>
      <c r="M4147" s="31"/>
      <c r="N4147" s="29"/>
      <c r="O4147" s="32">
        <f>IF($B4147="",0,IF($U4147="IN",N($M4147),0))</f>
        <v>0</v>
      </c>
      <c r="P4147" s="32">
        <f>IF($B4147="",0,IF(OR($U4147="OUT",$U4147="TRF"),N($M4147),0))</f>
        <v>0</v>
      </c>
      <c r="Q4147" s="32">
        <f>IF($B4147="",0,IF(OR($U4147="OUT",$U4147="TRF"),N($M4147),0))</f>
        <v>0</v>
      </c>
      <c r="R4147" s="32">
        <f>IF($B4147="",0,IF($U4147="IN",N($M4147),0))</f>
        <v>0</v>
      </c>
      <c r="S4147" s="33">
        <f>IF($B4147="","",IF($M4147="","⚠ مبلغ",IF($E4147="","⚠ بانک عامل",IF(AND($U4147="TRF",$F4147=""),"⚠ بانک مقصد",IF(AND($V4147&lt;&gt;"NONE",$V4147&lt;&gt;"",$Z4147=""),"⚠ طرف حساب","✓")))))</f>
        <v>0</v>
      </c>
      <c r="T4147" s="29"/>
      <c r="U4147" s="27">
        <f>IFERROR(VLOOKUP($D4147,BankOpTbl,2,0),"")</f>
        <v>0</v>
      </c>
      <c r="V4147" s="27">
        <f>IFERROR(VLOOKUP($D4147,BankOpTbl,3,0),"")</f>
        <v>0</v>
      </c>
      <c r="W4147" s="27">
        <f>IFERROR(VLOOKUP($D4147,BankOpTbl,4,0),"")</f>
        <v>0</v>
      </c>
      <c r="X4147" s="27">
        <f>IF($E4147="","",IFERROR(VLOOKUP($E4147,BankTbl,4,0),""))</f>
        <v>0</v>
      </c>
      <c r="Y4147" s="27">
        <f>IF($F4147="","",IFERROR(VLOOKUP($F4147,BankTbl,4,0),""))</f>
        <v>0</v>
      </c>
      <c r="Z4147" s="27">
        <f>IF($B4147="","",IF($V4147="PICK",LEFT($N4147,5),IF($V4147="FIXED",$W4147,IF($V4147="CODE",$H4147,""))))</f>
        <v>0</v>
      </c>
    </row>
    <row r="4148" spans="1:26" ht="21" customHeight="1">
      <c r="A4148" s="27">
        <f>IF($B4148="","",COUNTA($B$13:$B4148))</f>
        <v>0</v>
      </c>
      <c r="B4148" s="28"/>
      <c r="C4148" s="28"/>
      <c r="D4148" s="29"/>
      <c r="E4148" s="29"/>
      <c r="F4148" s="29"/>
      <c r="G4148" s="28"/>
      <c r="H4148" s="28"/>
      <c r="I4148" s="30">
        <f>IF($H4148="","",IFERROR(VLOOKUP($H4148,AcctTbl,2,0),"کد ناشناخته"))</f>
        <v>0</v>
      </c>
      <c r="J4148" s="27">
        <f>IF($H4148="","",IFERROR(VLOOKUP($H4148,AcctTbl,3,0),""))</f>
        <v>0</v>
      </c>
      <c r="K4148" s="29"/>
      <c r="L4148" s="28"/>
      <c r="M4148" s="31"/>
      <c r="N4148" s="29"/>
      <c r="O4148" s="32">
        <f>IF($B4148="",0,IF($U4148="IN",N($M4148),0))</f>
        <v>0</v>
      </c>
      <c r="P4148" s="32">
        <f>IF($B4148="",0,IF(OR($U4148="OUT",$U4148="TRF"),N($M4148),0))</f>
        <v>0</v>
      </c>
      <c r="Q4148" s="32">
        <f>IF($B4148="",0,IF(OR($U4148="OUT",$U4148="TRF"),N($M4148),0))</f>
        <v>0</v>
      </c>
      <c r="R4148" s="32">
        <f>IF($B4148="",0,IF($U4148="IN",N($M4148),0))</f>
        <v>0</v>
      </c>
      <c r="S4148" s="33">
        <f>IF($B4148="","",IF($M4148="","⚠ مبلغ",IF($E4148="","⚠ بانک عامل",IF(AND($U4148="TRF",$F4148=""),"⚠ بانک مقصد",IF(AND($V4148&lt;&gt;"NONE",$V4148&lt;&gt;"",$Z4148=""),"⚠ طرف حساب","✓")))))</f>
        <v>0</v>
      </c>
      <c r="T4148" s="29"/>
      <c r="U4148" s="27">
        <f>IFERROR(VLOOKUP($D4148,BankOpTbl,2,0),"")</f>
        <v>0</v>
      </c>
      <c r="V4148" s="27">
        <f>IFERROR(VLOOKUP($D4148,BankOpTbl,3,0),"")</f>
        <v>0</v>
      </c>
      <c r="W4148" s="27">
        <f>IFERROR(VLOOKUP($D4148,BankOpTbl,4,0),"")</f>
        <v>0</v>
      </c>
      <c r="X4148" s="27">
        <f>IF($E4148="","",IFERROR(VLOOKUP($E4148,BankTbl,4,0),""))</f>
        <v>0</v>
      </c>
      <c r="Y4148" s="27">
        <f>IF($F4148="","",IFERROR(VLOOKUP($F4148,BankTbl,4,0),""))</f>
        <v>0</v>
      </c>
      <c r="Z4148" s="27">
        <f>IF($B4148="","",IF($V4148="PICK",LEFT($N4148,5),IF($V4148="FIXED",$W4148,IF($V4148="CODE",$H4148,""))))</f>
        <v>0</v>
      </c>
    </row>
    <row r="4149" spans="1:26" ht="21" customHeight="1">
      <c r="A4149" s="27">
        <f>IF($B4149="","",COUNTA($B$13:$B4149))</f>
        <v>0</v>
      </c>
      <c r="B4149" s="28"/>
      <c r="C4149" s="28"/>
      <c r="D4149" s="29"/>
      <c r="E4149" s="29"/>
      <c r="F4149" s="29"/>
      <c r="G4149" s="28"/>
      <c r="H4149" s="28"/>
      <c r="I4149" s="30">
        <f>IF($H4149="","",IFERROR(VLOOKUP($H4149,AcctTbl,2,0),"کد ناشناخته"))</f>
        <v>0</v>
      </c>
      <c r="J4149" s="27">
        <f>IF($H4149="","",IFERROR(VLOOKUP($H4149,AcctTbl,3,0),""))</f>
        <v>0</v>
      </c>
      <c r="K4149" s="29"/>
      <c r="L4149" s="28"/>
      <c r="M4149" s="31"/>
      <c r="N4149" s="29"/>
      <c r="O4149" s="32">
        <f>IF($B4149="",0,IF($U4149="IN",N($M4149),0))</f>
        <v>0</v>
      </c>
      <c r="P4149" s="32">
        <f>IF($B4149="",0,IF(OR($U4149="OUT",$U4149="TRF"),N($M4149),0))</f>
        <v>0</v>
      </c>
      <c r="Q4149" s="32">
        <f>IF($B4149="",0,IF(OR($U4149="OUT",$U4149="TRF"),N($M4149),0))</f>
        <v>0</v>
      </c>
      <c r="R4149" s="32">
        <f>IF($B4149="",0,IF($U4149="IN",N($M4149),0))</f>
        <v>0</v>
      </c>
      <c r="S4149" s="33">
        <f>IF($B4149="","",IF($M4149="","⚠ مبلغ",IF($E4149="","⚠ بانک عامل",IF(AND($U4149="TRF",$F4149=""),"⚠ بانک مقصد",IF(AND($V4149&lt;&gt;"NONE",$V4149&lt;&gt;"",$Z4149=""),"⚠ طرف حساب","✓")))))</f>
        <v>0</v>
      </c>
      <c r="T4149" s="29"/>
      <c r="U4149" s="27">
        <f>IFERROR(VLOOKUP($D4149,BankOpTbl,2,0),"")</f>
        <v>0</v>
      </c>
      <c r="V4149" s="27">
        <f>IFERROR(VLOOKUP($D4149,BankOpTbl,3,0),"")</f>
        <v>0</v>
      </c>
      <c r="W4149" s="27">
        <f>IFERROR(VLOOKUP($D4149,BankOpTbl,4,0),"")</f>
        <v>0</v>
      </c>
      <c r="X4149" s="27">
        <f>IF($E4149="","",IFERROR(VLOOKUP($E4149,BankTbl,4,0),""))</f>
        <v>0</v>
      </c>
      <c r="Y4149" s="27">
        <f>IF($F4149="","",IFERROR(VLOOKUP($F4149,BankTbl,4,0),""))</f>
        <v>0</v>
      </c>
      <c r="Z4149" s="27">
        <f>IF($B4149="","",IF($V4149="PICK",LEFT($N4149,5),IF($V4149="FIXED",$W4149,IF($V4149="CODE",$H4149,""))))</f>
        <v>0</v>
      </c>
    </row>
    <row r="4150" spans="1:26" ht="21" customHeight="1">
      <c r="A4150" s="27">
        <f>IF($B4150="","",COUNTA($B$13:$B4150))</f>
        <v>0</v>
      </c>
      <c r="B4150" s="28"/>
      <c r="C4150" s="28"/>
      <c r="D4150" s="29"/>
      <c r="E4150" s="29"/>
      <c r="F4150" s="29"/>
      <c r="G4150" s="28"/>
      <c r="H4150" s="28"/>
      <c r="I4150" s="30">
        <f>IF($H4150="","",IFERROR(VLOOKUP($H4150,AcctTbl,2,0),"کد ناشناخته"))</f>
        <v>0</v>
      </c>
      <c r="J4150" s="27">
        <f>IF($H4150="","",IFERROR(VLOOKUP($H4150,AcctTbl,3,0),""))</f>
        <v>0</v>
      </c>
      <c r="K4150" s="29"/>
      <c r="L4150" s="28"/>
      <c r="M4150" s="31"/>
      <c r="N4150" s="29"/>
      <c r="O4150" s="32">
        <f>IF($B4150="",0,IF($U4150="IN",N($M4150),0))</f>
        <v>0</v>
      </c>
      <c r="P4150" s="32">
        <f>IF($B4150="",0,IF(OR($U4150="OUT",$U4150="TRF"),N($M4150),0))</f>
        <v>0</v>
      </c>
      <c r="Q4150" s="32">
        <f>IF($B4150="",0,IF(OR($U4150="OUT",$U4150="TRF"),N($M4150),0))</f>
        <v>0</v>
      </c>
      <c r="R4150" s="32">
        <f>IF($B4150="",0,IF($U4150="IN",N($M4150),0))</f>
        <v>0</v>
      </c>
      <c r="S4150" s="33">
        <f>IF($B4150="","",IF($M4150="","⚠ مبلغ",IF($E4150="","⚠ بانک عامل",IF(AND($U4150="TRF",$F4150=""),"⚠ بانک مقصد",IF(AND($V4150&lt;&gt;"NONE",$V4150&lt;&gt;"",$Z4150=""),"⚠ طرف حساب","✓")))))</f>
        <v>0</v>
      </c>
      <c r="T4150" s="29"/>
      <c r="U4150" s="27">
        <f>IFERROR(VLOOKUP($D4150,BankOpTbl,2,0),"")</f>
        <v>0</v>
      </c>
      <c r="V4150" s="27">
        <f>IFERROR(VLOOKUP($D4150,BankOpTbl,3,0),"")</f>
        <v>0</v>
      </c>
      <c r="W4150" s="27">
        <f>IFERROR(VLOOKUP($D4150,BankOpTbl,4,0),"")</f>
        <v>0</v>
      </c>
      <c r="X4150" s="27">
        <f>IF($E4150="","",IFERROR(VLOOKUP($E4150,BankTbl,4,0),""))</f>
        <v>0</v>
      </c>
      <c r="Y4150" s="27">
        <f>IF($F4150="","",IFERROR(VLOOKUP($F4150,BankTbl,4,0),""))</f>
        <v>0</v>
      </c>
      <c r="Z4150" s="27">
        <f>IF($B4150="","",IF($V4150="PICK",LEFT($N4150,5),IF($V4150="FIXED",$W4150,IF($V4150="CODE",$H4150,""))))</f>
        <v>0</v>
      </c>
    </row>
    <row r="4151" spans="1:26" ht="21" customHeight="1">
      <c r="A4151" s="27">
        <f>IF($B4151="","",COUNTA($B$13:$B4151))</f>
        <v>0</v>
      </c>
      <c r="B4151" s="28"/>
      <c r="C4151" s="28"/>
      <c r="D4151" s="29"/>
      <c r="E4151" s="29"/>
      <c r="F4151" s="29"/>
      <c r="G4151" s="28"/>
      <c r="H4151" s="28"/>
      <c r="I4151" s="30">
        <f>IF($H4151="","",IFERROR(VLOOKUP($H4151,AcctTbl,2,0),"کد ناشناخته"))</f>
        <v>0</v>
      </c>
      <c r="J4151" s="27">
        <f>IF($H4151="","",IFERROR(VLOOKUP($H4151,AcctTbl,3,0),""))</f>
        <v>0</v>
      </c>
      <c r="K4151" s="29"/>
      <c r="L4151" s="28"/>
      <c r="M4151" s="31"/>
      <c r="N4151" s="29"/>
      <c r="O4151" s="32">
        <f>IF($B4151="",0,IF($U4151="IN",N($M4151),0))</f>
        <v>0</v>
      </c>
      <c r="P4151" s="32">
        <f>IF($B4151="",0,IF(OR($U4151="OUT",$U4151="TRF"),N($M4151),0))</f>
        <v>0</v>
      </c>
      <c r="Q4151" s="32">
        <f>IF($B4151="",0,IF(OR($U4151="OUT",$U4151="TRF"),N($M4151),0))</f>
        <v>0</v>
      </c>
      <c r="R4151" s="32">
        <f>IF($B4151="",0,IF($U4151="IN",N($M4151),0))</f>
        <v>0</v>
      </c>
      <c r="S4151" s="33">
        <f>IF($B4151="","",IF($M4151="","⚠ مبلغ",IF($E4151="","⚠ بانک عامل",IF(AND($U4151="TRF",$F4151=""),"⚠ بانک مقصد",IF(AND($V4151&lt;&gt;"NONE",$V4151&lt;&gt;"",$Z4151=""),"⚠ طرف حساب","✓")))))</f>
        <v>0</v>
      </c>
      <c r="T4151" s="29"/>
      <c r="U4151" s="27">
        <f>IFERROR(VLOOKUP($D4151,BankOpTbl,2,0),"")</f>
        <v>0</v>
      </c>
      <c r="V4151" s="27">
        <f>IFERROR(VLOOKUP($D4151,BankOpTbl,3,0),"")</f>
        <v>0</v>
      </c>
      <c r="W4151" s="27">
        <f>IFERROR(VLOOKUP($D4151,BankOpTbl,4,0),"")</f>
        <v>0</v>
      </c>
      <c r="X4151" s="27">
        <f>IF($E4151="","",IFERROR(VLOOKUP($E4151,BankTbl,4,0),""))</f>
        <v>0</v>
      </c>
      <c r="Y4151" s="27">
        <f>IF($F4151="","",IFERROR(VLOOKUP($F4151,BankTbl,4,0),""))</f>
        <v>0</v>
      </c>
      <c r="Z4151" s="27">
        <f>IF($B4151="","",IF($V4151="PICK",LEFT($N4151,5),IF($V4151="FIXED",$W4151,IF($V4151="CODE",$H4151,""))))</f>
        <v>0</v>
      </c>
    </row>
    <row r="4152" spans="1:26" ht="21" customHeight="1">
      <c r="A4152" s="27">
        <f>IF($B4152="","",COUNTA($B$13:$B4152))</f>
        <v>0</v>
      </c>
      <c r="B4152" s="28"/>
      <c r="C4152" s="28"/>
      <c r="D4152" s="29"/>
      <c r="E4152" s="29"/>
      <c r="F4152" s="29"/>
      <c r="G4152" s="28"/>
      <c r="H4152" s="28"/>
      <c r="I4152" s="30">
        <f>IF($H4152="","",IFERROR(VLOOKUP($H4152,AcctTbl,2,0),"کد ناشناخته"))</f>
        <v>0</v>
      </c>
      <c r="J4152" s="27">
        <f>IF($H4152="","",IFERROR(VLOOKUP($H4152,AcctTbl,3,0),""))</f>
        <v>0</v>
      </c>
      <c r="K4152" s="29"/>
      <c r="L4152" s="28"/>
      <c r="M4152" s="31"/>
      <c r="N4152" s="29"/>
      <c r="O4152" s="32">
        <f>IF($B4152="",0,IF($U4152="IN",N($M4152),0))</f>
        <v>0</v>
      </c>
      <c r="P4152" s="32">
        <f>IF($B4152="",0,IF(OR($U4152="OUT",$U4152="TRF"),N($M4152),0))</f>
        <v>0</v>
      </c>
      <c r="Q4152" s="32">
        <f>IF($B4152="",0,IF(OR($U4152="OUT",$U4152="TRF"),N($M4152),0))</f>
        <v>0</v>
      </c>
      <c r="R4152" s="32">
        <f>IF($B4152="",0,IF($U4152="IN",N($M4152),0))</f>
        <v>0</v>
      </c>
      <c r="S4152" s="33">
        <f>IF($B4152="","",IF($M4152="","⚠ مبلغ",IF($E4152="","⚠ بانک عامل",IF(AND($U4152="TRF",$F4152=""),"⚠ بانک مقصد",IF(AND($V4152&lt;&gt;"NONE",$V4152&lt;&gt;"",$Z4152=""),"⚠ طرف حساب","✓")))))</f>
        <v>0</v>
      </c>
      <c r="T4152" s="29"/>
      <c r="U4152" s="27">
        <f>IFERROR(VLOOKUP($D4152,BankOpTbl,2,0),"")</f>
        <v>0</v>
      </c>
      <c r="V4152" s="27">
        <f>IFERROR(VLOOKUP($D4152,BankOpTbl,3,0),"")</f>
        <v>0</v>
      </c>
      <c r="W4152" s="27">
        <f>IFERROR(VLOOKUP($D4152,BankOpTbl,4,0),"")</f>
        <v>0</v>
      </c>
      <c r="X4152" s="27">
        <f>IF($E4152="","",IFERROR(VLOOKUP($E4152,BankTbl,4,0),""))</f>
        <v>0</v>
      </c>
      <c r="Y4152" s="27">
        <f>IF($F4152="","",IFERROR(VLOOKUP($F4152,BankTbl,4,0),""))</f>
        <v>0</v>
      </c>
      <c r="Z4152" s="27">
        <f>IF($B4152="","",IF($V4152="PICK",LEFT($N4152,5),IF($V4152="FIXED",$W4152,IF($V4152="CODE",$H4152,""))))</f>
        <v>0</v>
      </c>
    </row>
    <row r="4153" spans="1:26" ht="21" customHeight="1">
      <c r="A4153" s="27">
        <f>IF($B4153="","",COUNTA($B$13:$B4153))</f>
        <v>0</v>
      </c>
      <c r="B4153" s="28"/>
      <c r="C4153" s="28"/>
      <c r="D4153" s="29"/>
      <c r="E4153" s="29"/>
      <c r="F4153" s="29"/>
      <c r="G4153" s="28"/>
      <c r="H4153" s="28"/>
      <c r="I4153" s="30">
        <f>IF($H4153="","",IFERROR(VLOOKUP($H4153,AcctTbl,2,0),"کد ناشناخته"))</f>
        <v>0</v>
      </c>
      <c r="J4153" s="27">
        <f>IF($H4153="","",IFERROR(VLOOKUP($H4153,AcctTbl,3,0),""))</f>
        <v>0</v>
      </c>
      <c r="K4153" s="29"/>
      <c r="L4153" s="28"/>
      <c r="M4153" s="31"/>
      <c r="N4153" s="29"/>
      <c r="O4153" s="32">
        <f>IF($B4153="",0,IF($U4153="IN",N($M4153),0))</f>
        <v>0</v>
      </c>
      <c r="P4153" s="32">
        <f>IF($B4153="",0,IF(OR($U4153="OUT",$U4153="TRF"),N($M4153),0))</f>
        <v>0</v>
      </c>
      <c r="Q4153" s="32">
        <f>IF($B4153="",0,IF(OR($U4153="OUT",$U4153="TRF"),N($M4153),0))</f>
        <v>0</v>
      </c>
      <c r="R4153" s="32">
        <f>IF($B4153="",0,IF($U4153="IN",N($M4153),0))</f>
        <v>0</v>
      </c>
      <c r="S4153" s="33">
        <f>IF($B4153="","",IF($M4153="","⚠ مبلغ",IF($E4153="","⚠ بانک عامل",IF(AND($U4153="TRF",$F4153=""),"⚠ بانک مقصد",IF(AND($V4153&lt;&gt;"NONE",$V4153&lt;&gt;"",$Z4153=""),"⚠ طرف حساب","✓")))))</f>
        <v>0</v>
      </c>
      <c r="T4153" s="29"/>
      <c r="U4153" s="27">
        <f>IFERROR(VLOOKUP($D4153,BankOpTbl,2,0),"")</f>
        <v>0</v>
      </c>
      <c r="V4153" s="27">
        <f>IFERROR(VLOOKUP($D4153,BankOpTbl,3,0),"")</f>
        <v>0</v>
      </c>
      <c r="W4153" s="27">
        <f>IFERROR(VLOOKUP($D4153,BankOpTbl,4,0),"")</f>
        <v>0</v>
      </c>
      <c r="X4153" s="27">
        <f>IF($E4153="","",IFERROR(VLOOKUP($E4153,BankTbl,4,0),""))</f>
        <v>0</v>
      </c>
      <c r="Y4153" s="27">
        <f>IF($F4153="","",IFERROR(VLOOKUP($F4153,BankTbl,4,0),""))</f>
        <v>0</v>
      </c>
      <c r="Z4153" s="27">
        <f>IF($B4153="","",IF($V4153="PICK",LEFT($N4153,5),IF($V4153="FIXED",$W4153,IF($V4153="CODE",$H4153,""))))</f>
        <v>0</v>
      </c>
    </row>
    <row r="4154" spans="1:26" ht="21" customHeight="1">
      <c r="A4154" s="27">
        <f>IF($B4154="","",COUNTA($B$13:$B4154))</f>
        <v>0</v>
      </c>
      <c r="B4154" s="28"/>
      <c r="C4154" s="28"/>
      <c r="D4154" s="29"/>
      <c r="E4154" s="29"/>
      <c r="F4154" s="29"/>
      <c r="G4154" s="28"/>
      <c r="H4154" s="28"/>
      <c r="I4154" s="30">
        <f>IF($H4154="","",IFERROR(VLOOKUP($H4154,AcctTbl,2,0),"کد ناشناخته"))</f>
        <v>0</v>
      </c>
      <c r="J4154" s="27">
        <f>IF($H4154="","",IFERROR(VLOOKUP($H4154,AcctTbl,3,0),""))</f>
        <v>0</v>
      </c>
      <c r="K4154" s="29"/>
      <c r="L4154" s="28"/>
      <c r="M4154" s="31"/>
      <c r="N4154" s="29"/>
      <c r="O4154" s="32">
        <f>IF($B4154="",0,IF($U4154="IN",N($M4154),0))</f>
        <v>0</v>
      </c>
      <c r="P4154" s="32">
        <f>IF($B4154="",0,IF(OR($U4154="OUT",$U4154="TRF"),N($M4154),0))</f>
        <v>0</v>
      </c>
      <c r="Q4154" s="32">
        <f>IF($B4154="",0,IF(OR($U4154="OUT",$U4154="TRF"),N($M4154),0))</f>
        <v>0</v>
      </c>
      <c r="R4154" s="32">
        <f>IF($B4154="",0,IF($U4154="IN",N($M4154),0))</f>
        <v>0</v>
      </c>
      <c r="S4154" s="33">
        <f>IF($B4154="","",IF($M4154="","⚠ مبلغ",IF($E4154="","⚠ بانک عامل",IF(AND($U4154="TRF",$F4154=""),"⚠ بانک مقصد",IF(AND($V4154&lt;&gt;"NONE",$V4154&lt;&gt;"",$Z4154=""),"⚠ طرف حساب","✓")))))</f>
        <v>0</v>
      </c>
      <c r="T4154" s="29"/>
      <c r="U4154" s="27">
        <f>IFERROR(VLOOKUP($D4154,BankOpTbl,2,0),"")</f>
        <v>0</v>
      </c>
      <c r="V4154" s="27">
        <f>IFERROR(VLOOKUP($D4154,BankOpTbl,3,0),"")</f>
        <v>0</v>
      </c>
      <c r="W4154" s="27">
        <f>IFERROR(VLOOKUP($D4154,BankOpTbl,4,0),"")</f>
        <v>0</v>
      </c>
      <c r="X4154" s="27">
        <f>IF($E4154="","",IFERROR(VLOOKUP($E4154,BankTbl,4,0),""))</f>
        <v>0</v>
      </c>
      <c r="Y4154" s="27">
        <f>IF($F4154="","",IFERROR(VLOOKUP($F4154,BankTbl,4,0),""))</f>
        <v>0</v>
      </c>
      <c r="Z4154" s="27">
        <f>IF($B4154="","",IF($V4154="PICK",LEFT($N4154,5),IF($V4154="FIXED",$W4154,IF($V4154="CODE",$H4154,""))))</f>
        <v>0</v>
      </c>
    </row>
    <row r="4155" spans="1:26" ht="21" customHeight="1">
      <c r="A4155" s="27">
        <f>IF($B4155="","",COUNTA($B$13:$B4155))</f>
        <v>0</v>
      </c>
      <c r="B4155" s="28"/>
      <c r="C4155" s="28"/>
      <c r="D4155" s="29"/>
      <c r="E4155" s="29"/>
      <c r="F4155" s="29"/>
      <c r="G4155" s="28"/>
      <c r="H4155" s="28"/>
      <c r="I4155" s="30">
        <f>IF($H4155="","",IFERROR(VLOOKUP($H4155,AcctTbl,2,0),"کد ناشناخته"))</f>
        <v>0</v>
      </c>
      <c r="J4155" s="27">
        <f>IF($H4155="","",IFERROR(VLOOKUP($H4155,AcctTbl,3,0),""))</f>
        <v>0</v>
      </c>
      <c r="K4155" s="29"/>
      <c r="L4155" s="28"/>
      <c r="M4155" s="31"/>
      <c r="N4155" s="29"/>
      <c r="O4155" s="32">
        <f>IF($B4155="",0,IF($U4155="IN",N($M4155),0))</f>
        <v>0</v>
      </c>
      <c r="P4155" s="32">
        <f>IF($B4155="",0,IF(OR($U4155="OUT",$U4155="TRF"),N($M4155),0))</f>
        <v>0</v>
      </c>
      <c r="Q4155" s="32">
        <f>IF($B4155="",0,IF(OR($U4155="OUT",$U4155="TRF"),N($M4155),0))</f>
        <v>0</v>
      </c>
      <c r="R4155" s="32">
        <f>IF($B4155="",0,IF($U4155="IN",N($M4155),0))</f>
        <v>0</v>
      </c>
      <c r="S4155" s="33">
        <f>IF($B4155="","",IF($M4155="","⚠ مبلغ",IF($E4155="","⚠ بانک عامل",IF(AND($U4155="TRF",$F4155=""),"⚠ بانک مقصد",IF(AND($V4155&lt;&gt;"NONE",$V4155&lt;&gt;"",$Z4155=""),"⚠ طرف حساب","✓")))))</f>
        <v>0</v>
      </c>
      <c r="T4155" s="29"/>
      <c r="U4155" s="27">
        <f>IFERROR(VLOOKUP($D4155,BankOpTbl,2,0),"")</f>
        <v>0</v>
      </c>
      <c r="V4155" s="27">
        <f>IFERROR(VLOOKUP($D4155,BankOpTbl,3,0),"")</f>
        <v>0</v>
      </c>
      <c r="W4155" s="27">
        <f>IFERROR(VLOOKUP($D4155,BankOpTbl,4,0),"")</f>
        <v>0</v>
      </c>
      <c r="X4155" s="27">
        <f>IF($E4155="","",IFERROR(VLOOKUP($E4155,BankTbl,4,0),""))</f>
        <v>0</v>
      </c>
      <c r="Y4155" s="27">
        <f>IF($F4155="","",IFERROR(VLOOKUP($F4155,BankTbl,4,0),""))</f>
        <v>0</v>
      </c>
      <c r="Z4155" s="27">
        <f>IF($B4155="","",IF($V4155="PICK",LEFT($N4155,5),IF($V4155="FIXED",$W4155,IF($V4155="CODE",$H4155,""))))</f>
        <v>0</v>
      </c>
    </row>
    <row r="4156" spans="1:26" ht="21" customHeight="1">
      <c r="A4156" s="27">
        <f>IF($B4156="","",COUNTA($B$13:$B4156))</f>
        <v>0</v>
      </c>
      <c r="B4156" s="28"/>
      <c r="C4156" s="28"/>
      <c r="D4156" s="29"/>
      <c r="E4156" s="29"/>
      <c r="F4156" s="29"/>
      <c r="G4156" s="28"/>
      <c r="H4156" s="28"/>
      <c r="I4156" s="30">
        <f>IF($H4156="","",IFERROR(VLOOKUP($H4156,AcctTbl,2,0),"کد ناشناخته"))</f>
        <v>0</v>
      </c>
      <c r="J4156" s="27">
        <f>IF($H4156="","",IFERROR(VLOOKUP($H4156,AcctTbl,3,0),""))</f>
        <v>0</v>
      </c>
      <c r="K4156" s="29"/>
      <c r="L4156" s="28"/>
      <c r="M4156" s="31"/>
      <c r="N4156" s="29"/>
      <c r="O4156" s="32">
        <f>IF($B4156="",0,IF($U4156="IN",N($M4156),0))</f>
        <v>0</v>
      </c>
      <c r="P4156" s="32">
        <f>IF($B4156="",0,IF(OR($U4156="OUT",$U4156="TRF"),N($M4156),0))</f>
        <v>0</v>
      </c>
      <c r="Q4156" s="32">
        <f>IF($B4156="",0,IF(OR($U4156="OUT",$U4156="TRF"),N($M4156),0))</f>
        <v>0</v>
      </c>
      <c r="R4156" s="32">
        <f>IF($B4156="",0,IF($U4156="IN",N($M4156),0))</f>
        <v>0</v>
      </c>
      <c r="S4156" s="33">
        <f>IF($B4156="","",IF($M4156="","⚠ مبلغ",IF($E4156="","⚠ بانک عامل",IF(AND($U4156="TRF",$F4156=""),"⚠ بانک مقصد",IF(AND($V4156&lt;&gt;"NONE",$V4156&lt;&gt;"",$Z4156=""),"⚠ طرف حساب","✓")))))</f>
        <v>0</v>
      </c>
      <c r="T4156" s="29"/>
      <c r="U4156" s="27">
        <f>IFERROR(VLOOKUP($D4156,BankOpTbl,2,0),"")</f>
        <v>0</v>
      </c>
      <c r="V4156" s="27">
        <f>IFERROR(VLOOKUP($D4156,BankOpTbl,3,0),"")</f>
        <v>0</v>
      </c>
      <c r="W4156" s="27">
        <f>IFERROR(VLOOKUP($D4156,BankOpTbl,4,0),"")</f>
        <v>0</v>
      </c>
      <c r="X4156" s="27">
        <f>IF($E4156="","",IFERROR(VLOOKUP($E4156,BankTbl,4,0),""))</f>
        <v>0</v>
      </c>
      <c r="Y4156" s="27">
        <f>IF($F4156="","",IFERROR(VLOOKUP($F4156,BankTbl,4,0),""))</f>
        <v>0</v>
      </c>
      <c r="Z4156" s="27">
        <f>IF($B4156="","",IF($V4156="PICK",LEFT($N4156,5),IF($V4156="FIXED",$W4156,IF($V4156="CODE",$H4156,""))))</f>
        <v>0</v>
      </c>
    </row>
    <row r="4157" spans="1:26" ht="21" customHeight="1">
      <c r="A4157" s="27">
        <f>IF($B4157="","",COUNTA($B$13:$B4157))</f>
        <v>0</v>
      </c>
      <c r="B4157" s="28"/>
      <c r="C4157" s="28"/>
      <c r="D4157" s="29"/>
      <c r="E4157" s="29"/>
      <c r="F4157" s="29"/>
      <c r="G4157" s="28"/>
      <c r="H4157" s="28"/>
      <c r="I4157" s="30">
        <f>IF($H4157="","",IFERROR(VLOOKUP($H4157,AcctTbl,2,0),"کد ناشناخته"))</f>
        <v>0</v>
      </c>
      <c r="J4157" s="27">
        <f>IF($H4157="","",IFERROR(VLOOKUP($H4157,AcctTbl,3,0),""))</f>
        <v>0</v>
      </c>
      <c r="K4157" s="29"/>
      <c r="L4157" s="28"/>
      <c r="M4157" s="31"/>
      <c r="N4157" s="29"/>
      <c r="O4157" s="32">
        <f>IF($B4157="",0,IF($U4157="IN",N($M4157),0))</f>
        <v>0</v>
      </c>
      <c r="P4157" s="32">
        <f>IF($B4157="",0,IF(OR($U4157="OUT",$U4157="TRF"),N($M4157),0))</f>
        <v>0</v>
      </c>
      <c r="Q4157" s="32">
        <f>IF($B4157="",0,IF(OR($U4157="OUT",$U4157="TRF"),N($M4157),0))</f>
        <v>0</v>
      </c>
      <c r="R4157" s="32">
        <f>IF($B4157="",0,IF($U4157="IN",N($M4157),0))</f>
        <v>0</v>
      </c>
      <c r="S4157" s="33">
        <f>IF($B4157="","",IF($M4157="","⚠ مبلغ",IF($E4157="","⚠ بانک عامل",IF(AND($U4157="TRF",$F4157=""),"⚠ بانک مقصد",IF(AND($V4157&lt;&gt;"NONE",$V4157&lt;&gt;"",$Z4157=""),"⚠ طرف حساب","✓")))))</f>
        <v>0</v>
      </c>
      <c r="T4157" s="29"/>
      <c r="U4157" s="27">
        <f>IFERROR(VLOOKUP($D4157,BankOpTbl,2,0),"")</f>
        <v>0</v>
      </c>
      <c r="V4157" s="27">
        <f>IFERROR(VLOOKUP($D4157,BankOpTbl,3,0),"")</f>
        <v>0</v>
      </c>
      <c r="W4157" s="27">
        <f>IFERROR(VLOOKUP($D4157,BankOpTbl,4,0),"")</f>
        <v>0</v>
      </c>
      <c r="X4157" s="27">
        <f>IF($E4157="","",IFERROR(VLOOKUP($E4157,BankTbl,4,0),""))</f>
        <v>0</v>
      </c>
      <c r="Y4157" s="27">
        <f>IF($F4157="","",IFERROR(VLOOKUP($F4157,BankTbl,4,0),""))</f>
        <v>0</v>
      </c>
      <c r="Z4157" s="27">
        <f>IF($B4157="","",IF($V4157="PICK",LEFT($N4157,5),IF($V4157="FIXED",$W4157,IF($V4157="CODE",$H4157,""))))</f>
        <v>0</v>
      </c>
    </row>
    <row r="4158" spans="1:26" ht="21" customHeight="1">
      <c r="A4158" s="27">
        <f>IF($B4158="","",COUNTA($B$13:$B4158))</f>
        <v>0</v>
      </c>
      <c r="B4158" s="28"/>
      <c r="C4158" s="28"/>
      <c r="D4158" s="29"/>
      <c r="E4158" s="29"/>
      <c r="F4158" s="29"/>
      <c r="G4158" s="28"/>
      <c r="H4158" s="28"/>
      <c r="I4158" s="30">
        <f>IF($H4158="","",IFERROR(VLOOKUP($H4158,AcctTbl,2,0),"کد ناشناخته"))</f>
        <v>0</v>
      </c>
      <c r="J4158" s="27">
        <f>IF($H4158="","",IFERROR(VLOOKUP($H4158,AcctTbl,3,0),""))</f>
        <v>0</v>
      </c>
      <c r="K4158" s="29"/>
      <c r="L4158" s="28"/>
      <c r="M4158" s="31"/>
      <c r="N4158" s="29"/>
      <c r="O4158" s="32">
        <f>IF($B4158="",0,IF($U4158="IN",N($M4158),0))</f>
        <v>0</v>
      </c>
      <c r="P4158" s="32">
        <f>IF($B4158="",0,IF(OR($U4158="OUT",$U4158="TRF"),N($M4158),0))</f>
        <v>0</v>
      </c>
      <c r="Q4158" s="32">
        <f>IF($B4158="",0,IF(OR($U4158="OUT",$U4158="TRF"),N($M4158),0))</f>
        <v>0</v>
      </c>
      <c r="R4158" s="32">
        <f>IF($B4158="",0,IF($U4158="IN",N($M4158),0))</f>
        <v>0</v>
      </c>
      <c r="S4158" s="33">
        <f>IF($B4158="","",IF($M4158="","⚠ مبلغ",IF($E4158="","⚠ بانک عامل",IF(AND($U4158="TRF",$F4158=""),"⚠ بانک مقصد",IF(AND($V4158&lt;&gt;"NONE",$V4158&lt;&gt;"",$Z4158=""),"⚠ طرف حساب","✓")))))</f>
        <v>0</v>
      </c>
      <c r="T4158" s="29"/>
      <c r="U4158" s="27">
        <f>IFERROR(VLOOKUP($D4158,BankOpTbl,2,0),"")</f>
        <v>0</v>
      </c>
      <c r="V4158" s="27">
        <f>IFERROR(VLOOKUP($D4158,BankOpTbl,3,0),"")</f>
        <v>0</v>
      </c>
      <c r="W4158" s="27">
        <f>IFERROR(VLOOKUP($D4158,BankOpTbl,4,0),"")</f>
        <v>0</v>
      </c>
      <c r="X4158" s="27">
        <f>IF($E4158="","",IFERROR(VLOOKUP($E4158,BankTbl,4,0),""))</f>
        <v>0</v>
      </c>
      <c r="Y4158" s="27">
        <f>IF($F4158="","",IFERROR(VLOOKUP($F4158,BankTbl,4,0),""))</f>
        <v>0</v>
      </c>
      <c r="Z4158" s="27">
        <f>IF($B4158="","",IF($V4158="PICK",LEFT($N4158,5),IF($V4158="FIXED",$W4158,IF($V4158="CODE",$H4158,""))))</f>
        <v>0</v>
      </c>
    </row>
    <row r="4159" spans="1:26" ht="21" customHeight="1">
      <c r="A4159" s="27">
        <f>IF($B4159="","",COUNTA($B$13:$B4159))</f>
        <v>0</v>
      </c>
      <c r="B4159" s="28"/>
      <c r="C4159" s="28"/>
      <c r="D4159" s="29"/>
      <c r="E4159" s="29"/>
      <c r="F4159" s="29"/>
      <c r="G4159" s="28"/>
      <c r="H4159" s="28"/>
      <c r="I4159" s="30">
        <f>IF($H4159="","",IFERROR(VLOOKUP($H4159,AcctTbl,2,0),"کد ناشناخته"))</f>
        <v>0</v>
      </c>
      <c r="J4159" s="27">
        <f>IF($H4159="","",IFERROR(VLOOKUP($H4159,AcctTbl,3,0),""))</f>
        <v>0</v>
      </c>
      <c r="K4159" s="29"/>
      <c r="L4159" s="28"/>
      <c r="M4159" s="31"/>
      <c r="N4159" s="29"/>
      <c r="O4159" s="32">
        <f>IF($B4159="",0,IF($U4159="IN",N($M4159),0))</f>
        <v>0</v>
      </c>
      <c r="P4159" s="32">
        <f>IF($B4159="",0,IF(OR($U4159="OUT",$U4159="TRF"),N($M4159),0))</f>
        <v>0</v>
      </c>
      <c r="Q4159" s="32">
        <f>IF($B4159="",0,IF(OR($U4159="OUT",$U4159="TRF"),N($M4159),0))</f>
        <v>0</v>
      </c>
      <c r="R4159" s="32">
        <f>IF($B4159="",0,IF($U4159="IN",N($M4159),0))</f>
        <v>0</v>
      </c>
      <c r="S4159" s="33">
        <f>IF($B4159="","",IF($M4159="","⚠ مبلغ",IF($E4159="","⚠ بانک عامل",IF(AND($U4159="TRF",$F4159=""),"⚠ بانک مقصد",IF(AND($V4159&lt;&gt;"NONE",$V4159&lt;&gt;"",$Z4159=""),"⚠ طرف حساب","✓")))))</f>
        <v>0</v>
      </c>
      <c r="T4159" s="29"/>
      <c r="U4159" s="27">
        <f>IFERROR(VLOOKUP($D4159,BankOpTbl,2,0),"")</f>
        <v>0</v>
      </c>
      <c r="V4159" s="27">
        <f>IFERROR(VLOOKUP($D4159,BankOpTbl,3,0),"")</f>
        <v>0</v>
      </c>
      <c r="W4159" s="27">
        <f>IFERROR(VLOOKUP($D4159,BankOpTbl,4,0),"")</f>
        <v>0</v>
      </c>
      <c r="X4159" s="27">
        <f>IF($E4159="","",IFERROR(VLOOKUP($E4159,BankTbl,4,0),""))</f>
        <v>0</v>
      </c>
      <c r="Y4159" s="27">
        <f>IF($F4159="","",IFERROR(VLOOKUP($F4159,BankTbl,4,0),""))</f>
        <v>0</v>
      </c>
      <c r="Z4159" s="27">
        <f>IF($B4159="","",IF($V4159="PICK",LEFT($N4159,5),IF($V4159="FIXED",$W4159,IF($V4159="CODE",$H4159,""))))</f>
        <v>0</v>
      </c>
    </row>
    <row r="4160" spans="1:26" ht="21" customHeight="1">
      <c r="A4160" s="27">
        <f>IF($B4160="","",COUNTA($B$13:$B4160))</f>
        <v>0</v>
      </c>
      <c r="B4160" s="28"/>
      <c r="C4160" s="28"/>
      <c r="D4160" s="29"/>
      <c r="E4160" s="29"/>
      <c r="F4160" s="29"/>
      <c r="G4160" s="28"/>
      <c r="H4160" s="28"/>
      <c r="I4160" s="30">
        <f>IF($H4160="","",IFERROR(VLOOKUP($H4160,AcctTbl,2,0),"کد ناشناخته"))</f>
        <v>0</v>
      </c>
      <c r="J4160" s="27">
        <f>IF($H4160="","",IFERROR(VLOOKUP($H4160,AcctTbl,3,0),""))</f>
        <v>0</v>
      </c>
      <c r="K4160" s="29"/>
      <c r="L4160" s="28"/>
      <c r="M4160" s="31"/>
      <c r="N4160" s="29"/>
      <c r="O4160" s="32">
        <f>IF($B4160="",0,IF($U4160="IN",N($M4160),0))</f>
        <v>0</v>
      </c>
      <c r="P4160" s="32">
        <f>IF($B4160="",0,IF(OR($U4160="OUT",$U4160="TRF"),N($M4160),0))</f>
        <v>0</v>
      </c>
      <c r="Q4160" s="32">
        <f>IF($B4160="",0,IF(OR($U4160="OUT",$U4160="TRF"),N($M4160),0))</f>
        <v>0</v>
      </c>
      <c r="R4160" s="32">
        <f>IF($B4160="",0,IF($U4160="IN",N($M4160),0))</f>
        <v>0</v>
      </c>
      <c r="S4160" s="33">
        <f>IF($B4160="","",IF($M4160="","⚠ مبلغ",IF($E4160="","⚠ بانک عامل",IF(AND($U4160="TRF",$F4160=""),"⚠ بانک مقصد",IF(AND($V4160&lt;&gt;"NONE",$V4160&lt;&gt;"",$Z4160=""),"⚠ طرف حساب","✓")))))</f>
        <v>0</v>
      </c>
      <c r="T4160" s="29"/>
      <c r="U4160" s="27">
        <f>IFERROR(VLOOKUP($D4160,BankOpTbl,2,0),"")</f>
        <v>0</v>
      </c>
      <c r="V4160" s="27">
        <f>IFERROR(VLOOKUP($D4160,BankOpTbl,3,0),"")</f>
        <v>0</v>
      </c>
      <c r="W4160" s="27">
        <f>IFERROR(VLOOKUP($D4160,BankOpTbl,4,0),"")</f>
        <v>0</v>
      </c>
      <c r="X4160" s="27">
        <f>IF($E4160="","",IFERROR(VLOOKUP($E4160,BankTbl,4,0),""))</f>
        <v>0</v>
      </c>
      <c r="Y4160" s="27">
        <f>IF($F4160="","",IFERROR(VLOOKUP($F4160,BankTbl,4,0),""))</f>
        <v>0</v>
      </c>
      <c r="Z4160" s="27">
        <f>IF($B4160="","",IF($V4160="PICK",LEFT($N4160,5),IF($V4160="FIXED",$W4160,IF($V4160="CODE",$H4160,""))))</f>
        <v>0</v>
      </c>
    </row>
    <row r="4161" spans="1:26" ht="21" customHeight="1">
      <c r="A4161" s="27">
        <f>IF($B4161="","",COUNTA($B$13:$B4161))</f>
        <v>0</v>
      </c>
      <c r="B4161" s="28"/>
      <c r="C4161" s="28"/>
      <c r="D4161" s="29"/>
      <c r="E4161" s="29"/>
      <c r="F4161" s="29"/>
      <c r="G4161" s="28"/>
      <c r="H4161" s="28"/>
      <c r="I4161" s="30">
        <f>IF($H4161="","",IFERROR(VLOOKUP($H4161,AcctTbl,2,0),"کد ناشناخته"))</f>
        <v>0</v>
      </c>
      <c r="J4161" s="27">
        <f>IF($H4161="","",IFERROR(VLOOKUP($H4161,AcctTbl,3,0),""))</f>
        <v>0</v>
      </c>
      <c r="K4161" s="29"/>
      <c r="L4161" s="28"/>
      <c r="M4161" s="31"/>
      <c r="N4161" s="29"/>
      <c r="O4161" s="32">
        <f>IF($B4161="",0,IF($U4161="IN",N($M4161),0))</f>
        <v>0</v>
      </c>
      <c r="P4161" s="32">
        <f>IF($B4161="",0,IF(OR($U4161="OUT",$U4161="TRF"),N($M4161),0))</f>
        <v>0</v>
      </c>
      <c r="Q4161" s="32">
        <f>IF($B4161="",0,IF(OR($U4161="OUT",$U4161="TRF"),N($M4161),0))</f>
        <v>0</v>
      </c>
      <c r="R4161" s="32">
        <f>IF($B4161="",0,IF($U4161="IN",N($M4161),0))</f>
        <v>0</v>
      </c>
      <c r="S4161" s="33">
        <f>IF($B4161="","",IF($M4161="","⚠ مبلغ",IF($E4161="","⚠ بانک عامل",IF(AND($U4161="TRF",$F4161=""),"⚠ بانک مقصد",IF(AND($V4161&lt;&gt;"NONE",$V4161&lt;&gt;"",$Z4161=""),"⚠ طرف حساب","✓")))))</f>
        <v>0</v>
      </c>
      <c r="T4161" s="29"/>
      <c r="U4161" s="27">
        <f>IFERROR(VLOOKUP($D4161,BankOpTbl,2,0),"")</f>
        <v>0</v>
      </c>
      <c r="V4161" s="27">
        <f>IFERROR(VLOOKUP($D4161,BankOpTbl,3,0),"")</f>
        <v>0</v>
      </c>
      <c r="W4161" s="27">
        <f>IFERROR(VLOOKUP($D4161,BankOpTbl,4,0),"")</f>
        <v>0</v>
      </c>
      <c r="X4161" s="27">
        <f>IF($E4161="","",IFERROR(VLOOKUP($E4161,BankTbl,4,0),""))</f>
        <v>0</v>
      </c>
      <c r="Y4161" s="27">
        <f>IF($F4161="","",IFERROR(VLOOKUP($F4161,BankTbl,4,0),""))</f>
        <v>0</v>
      </c>
      <c r="Z4161" s="27">
        <f>IF($B4161="","",IF($V4161="PICK",LEFT($N4161,5),IF($V4161="FIXED",$W4161,IF($V4161="CODE",$H4161,""))))</f>
        <v>0</v>
      </c>
    </row>
    <row r="4162" spans="1:26" ht="21" customHeight="1">
      <c r="A4162" s="27">
        <f>IF($B4162="","",COUNTA($B$13:$B4162))</f>
        <v>0</v>
      </c>
      <c r="B4162" s="28"/>
      <c r="C4162" s="28"/>
      <c r="D4162" s="29"/>
      <c r="E4162" s="29"/>
      <c r="F4162" s="29"/>
      <c r="G4162" s="28"/>
      <c r="H4162" s="28"/>
      <c r="I4162" s="30">
        <f>IF($H4162="","",IFERROR(VLOOKUP($H4162,AcctTbl,2,0),"کد ناشناخته"))</f>
        <v>0</v>
      </c>
      <c r="J4162" s="27">
        <f>IF($H4162="","",IFERROR(VLOOKUP($H4162,AcctTbl,3,0),""))</f>
        <v>0</v>
      </c>
      <c r="K4162" s="29"/>
      <c r="L4162" s="28"/>
      <c r="M4162" s="31"/>
      <c r="N4162" s="29"/>
      <c r="O4162" s="32">
        <f>IF($B4162="",0,IF($U4162="IN",N($M4162),0))</f>
        <v>0</v>
      </c>
      <c r="P4162" s="32">
        <f>IF($B4162="",0,IF(OR($U4162="OUT",$U4162="TRF"),N($M4162),0))</f>
        <v>0</v>
      </c>
      <c r="Q4162" s="32">
        <f>IF($B4162="",0,IF(OR($U4162="OUT",$U4162="TRF"),N($M4162),0))</f>
        <v>0</v>
      </c>
      <c r="R4162" s="32">
        <f>IF($B4162="",0,IF($U4162="IN",N($M4162),0))</f>
        <v>0</v>
      </c>
      <c r="S4162" s="33">
        <f>IF($B4162="","",IF($M4162="","⚠ مبلغ",IF($E4162="","⚠ بانک عامل",IF(AND($U4162="TRF",$F4162=""),"⚠ بانک مقصد",IF(AND($V4162&lt;&gt;"NONE",$V4162&lt;&gt;"",$Z4162=""),"⚠ طرف حساب","✓")))))</f>
        <v>0</v>
      </c>
      <c r="T4162" s="29"/>
      <c r="U4162" s="27">
        <f>IFERROR(VLOOKUP($D4162,BankOpTbl,2,0),"")</f>
        <v>0</v>
      </c>
      <c r="V4162" s="27">
        <f>IFERROR(VLOOKUP($D4162,BankOpTbl,3,0),"")</f>
        <v>0</v>
      </c>
      <c r="W4162" s="27">
        <f>IFERROR(VLOOKUP($D4162,BankOpTbl,4,0),"")</f>
        <v>0</v>
      </c>
      <c r="X4162" s="27">
        <f>IF($E4162="","",IFERROR(VLOOKUP($E4162,BankTbl,4,0),""))</f>
        <v>0</v>
      </c>
      <c r="Y4162" s="27">
        <f>IF($F4162="","",IFERROR(VLOOKUP($F4162,BankTbl,4,0),""))</f>
        <v>0</v>
      </c>
      <c r="Z4162" s="27">
        <f>IF($B4162="","",IF($V4162="PICK",LEFT($N4162,5),IF($V4162="FIXED",$W4162,IF($V4162="CODE",$H4162,""))))</f>
        <v>0</v>
      </c>
    </row>
    <row r="4163" spans="1:26" ht="21" customHeight="1">
      <c r="A4163" s="27">
        <f>IF($B4163="","",COUNTA($B$13:$B4163))</f>
        <v>0</v>
      </c>
      <c r="B4163" s="28"/>
      <c r="C4163" s="28"/>
      <c r="D4163" s="29"/>
      <c r="E4163" s="29"/>
      <c r="F4163" s="29"/>
      <c r="G4163" s="28"/>
      <c r="H4163" s="28"/>
      <c r="I4163" s="30">
        <f>IF($H4163="","",IFERROR(VLOOKUP($H4163,AcctTbl,2,0),"کد ناشناخته"))</f>
        <v>0</v>
      </c>
      <c r="J4163" s="27">
        <f>IF($H4163="","",IFERROR(VLOOKUP($H4163,AcctTbl,3,0),""))</f>
        <v>0</v>
      </c>
      <c r="K4163" s="29"/>
      <c r="L4163" s="28"/>
      <c r="M4163" s="31"/>
      <c r="N4163" s="29"/>
      <c r="O4163" s="32">
        <f>IF($B4163="",0,IF($U4163="IN",N($M4163),0))</f>
        <v>0</v>
      </c>
      <c r="P4163" s="32">
        <f>IF($B4163="",0,IF(OR($U4163="OUT",$U4163="TRF"),N($M4163),0))</f>
        <v>0</v>
      </c>
      <c r="Q4163" s="32">
        <f>IF($B4163="",0,IF(OR($U4163="OUT",$U4163="TRF"),N($M4163),0))</f>
        <v>0</v>
      </c>
      <c r="R4163" s="32">
        <f>IF($B4163="",0,IF($U4163="IN",N($M4163),0))</f>
        <v>0</v>
      </c>
      <c r="S4163" s="33">
        <f>IF($B4163="","",IF($M4163="","⚠ مبلغ",IF($E4163="","⚠ بانک عامل",IF(AND($U4163="TRF",$F4163=""),"⚠ بانک مقصد",IF(AND($V4163&lt;&gt;"NONE",$V4163&lt;&gt;"",$Z4163=""),"⚠ طرف حساب","✓")))))</f>
        <v>0</v>
      </c>
      <c r="T4163" s="29"/>
      <c r="U4163" s="27">
        <f>IFERROR(VLOOKUP($D4163,BankOpTbl,2,0),"")</f>
        <v>0</v>
      </c>
      <c r="V4163" s="27">
        <f>IFERROR(VLOOKUP($D4163,BankOpTbl,3,0),"")</f>
        <v>0</v>
      </c>
      <c r="W4163" s="27">
        <f>IFERROR(VLOOKUP($D4163,BankOpTbl,4,0),"")</f>
        <v>0</v>
      </c>
      <c r="X4163" s="27">
        <f>IF($E4163="","",IFERROR(VLOOKUP($E4163,BankTbl,4,0),""))</f>
        <v>0</v>
      </c>
      <c r="Y4163" s="27">
        <f>IF($F4163="","",IFERROR(VLOOKUP($F4163,BankTbl,4,0),""))</f>
        <v>0</v>
      </c>
      <c r="Z4163" s="27">
        <f>IF($B4163="","",IF($V4163="PICK",LEFT($N4163,5),IF($V4163="FIXED",$W4163,IF($V4163="CODE",$H4163,""))))</f>
        <v>0</v>
      </c>
    </row>
    <row r="4164" spans="1:26" ht="21" customHeight="1">
      <c r="A4164" s="27">
        <f>IF($B4164="","",COUNTA($B$13:$B4164))</f>
        <v>0</v>
      </c>
      <c r="B4164" s="28"/>
      <c r="C4164" s="28"/>
      <c r="D4164" s="29"/>
      <c r="E4164" s="29"/>
      <c r="F4164" s="29"/>
      <c r="G4164" s="28"/>
      <c r="H4164" s="28"/>
      <c r="I4164" s="30">
        <f>IF($H4164="","",IFERROR(VLOOKUP($H4164,AcctTbl,2,0),"کد ناشناخته"))</f>
        <v>0</v>
      </c>
      <c r="J4164" s="27">
        <f>IF($H4164="","",IFERROR(VLOOKUP($H4164,AcctTbl,3,0),""))</f>
        <v>0</v>
      </c>
      <c r="K4164" s="29"/>
      <c r="L4164" s="28"/>
      <c r="M4164" s="31"/>
      <c r="N4164" s="29"/>
      <c r="O4164" s="32">
        <f>IF($B4164="",0,IF($U4164="IN",N($M4164),0))</f>
        <v>0</v>
      </c>
      <c r="P4164" s="32">
        <f>IF($B4164="",0,IF(OR($U4164="OUT",$U4164="TRF"),N($M4164),0))</f>
        <v>0</v>
      </c>
      <c r="Q4164" s="32">
        <f>IF($B4164="",0,IF(OR($U4164="OUT",$U4164="TRF"),N($M4164),0))</f>
        <v>0</v>
      </c>
      <c r="R4164" s="32">
        <f>IF($B4164="",0,IF($U4164="IN",N($M4164),0))</f>
        <v>0</v>
      </c>
      <c r="S4164" s="33">
        <f>IF($B4164="","",IF($M4164="","⚠ مبلغ",IF($E4164="","⚠ بانک عامل",IF(AND($U4164="TRF",$F4164=""),"⚠ بانک مقصد",IF(AND($V4164&lt;&gt;"NONE",$V4164&lt;&gt;"",$Z4164=""),"⚠ طرف حساب","✓")))))</f>
        <v>0</v>
      </c>
      <c r="T4164" s="29"/>
      <c r="U4164" s="27">
        <f>IFERROR(VLOOKUP($D4164,BankOpTbl,2,0),"")</f>
        <v>0</v>
      </c>
      <c r="V4164" s="27">
        <f>IFERROR(VLOOKUP($D4164,BankOpTbl,3,0),"")</f>
        <v>0</v>
      </c>
      <c r="W4164" s="27">
        <f>IFERROR(VLOOKUP($D4164,BankOpTbl,4,0),"")</f>
        <v>0</v>
      </c>
      <c r="X4164" s="27">
        <f>IF($E4164="","",IFERROR(VLOOKUP($E4164,BankTbl,4,0),""))</f>
        <v>0</v>
      </c>
      <c r="Y4164" s="27">
        <f>IF($F4164="","",IFERROR(VLOOKUP($F4164,BankTbl,4,0),""))</f>
        <v>0</v>
      </c>
      <c r="Z4164" s="27">
        <f>IF($B4164="","",IF($V4164="PICK",LEFT($N4164,5),IF($V4164="FIXED",$W4164,IF($V4164="CODE",$H4164,""))))</f>
        <v>0</v>
      </c>
    </row>
    <row r="4165" spans="1:26" ht="21" customHeight="1">
      <c r="A4165" s="27">
        <f>IF($B4165="","",COUNTA($B$13:$B4165))</f>
        <v>0</v>
      </c>
      <c r="B4165" s="28"/>
      <c r="C4165" s="28"/>
      <c r="D4165" s="29"/>
      <c r="E4165" s="29"/>
      <c r="F4165" s="29"/>
      <c r="G4165" s="28"/>
      <c r="H4165" s="28"/>
      <c r="I4165" s="30">
        <f>IF($H4165="","",IFERROR(VLOOKUP($H4165,AcctTbl,2,0),"کد ناشناخته"))</f>
        <v>0</v>
      </c>
      <c r="J4165" s="27">
        <f>IF($H4165="","",IFERROR(VLOOKUP($H4165,AcctTbl,3,0),""))</f>
        <v>0</v>
      </c>
      <c r="K4165" s="29"/>
      <c r="L4165" s="28"/>
      <c r="M4165" s="31"/>
      <c r="N4165" s="29"/>
      <c r="O4165" s="32">
        <f>IF($B4165="",0,IF($U4165="IN",N($M4165),0))</f>
        <v>0</v>
      </c>
      <c r="P4165" s="32">
        <f>IF($B4165="",0,IF(OR($U4165="OUT",$U4165="TRF"),N($M4165),0))</f>
        <v>0</v>
      </c>
      <c r="Q4165" s="32">
        <f>IF($B4165="",0,IF(OR($U4165="OUT",$U4165="TRF"),N($M4165),0))</f>
        <v>0</v>
      </c>
      <c r="R4165" s="32">
        <f>IF($B4165="",0,IF($U4165="IN",N($M4165),0))</f>
        <v>0</v>
      </c>
      <c r="S4165" s="33">
        <f>IF($B4165="","",IF($M4165="","⚠ مبلغ",IF($E4165="","⚠ بانک عامل",IF(AND($U4165="TRF",$F4165=""),"⚠ بانک مقصد",IF(AND($V4165&lt;&gt;"NONE",$V4165&lt;&gt;"",$Z4165=""),"⚠ طرف حساب","✓")))))</f>
        <v>0</v>
      </c>
      <c r="T4165" s="29"/>
      <c r="U4165" s="27">
        <f>IFERROR(VLOOKUP($D4165,BankOpTbl,2,0),"")</f>
        <v>0</v>
      </c>
      <c r="V4165" s="27">
        <f>IFERROR(VLOOKUP($D4165,BankOpTbl,3,0),"")</f>
        <v>0</v>
      </c>
      <c r="W4165" s="27">
        <f>IFERROR(VLOOKUP($D4165,BankOpTbl,4,0),"")</f>
        <v>0</v>
      </c>
      <c r="X4165" s="27">
        <f>IF($E4165="","",IFERROR(VLOOKUP($E4165,BankTbl,4,0),""))</f>
        <v>0</v>
      </c>
      <c r="Y4165" s="27">
        <f>IF($F4165="","",IFERROR(VLOOKUP($F4165,BankTbl,4,0),""))</f>
        <v>0</v>
      </c>
      <c r="Z4165" s="27">
        <f>IF($B4165="","",IF($V4165="PICK",LEFT($N4165,5),IF($V4165="FIXED",$W4165,IF($V4165="CODE",$H4165,""))))</f>
        <v>0</v>
      </c>
    </row>
    <row r="4166" spans="1:26" ht="21" customHeight="1">
      <c r="A4166" s="27">
        <f>IF($B4166="","",COUNTA($B$13:$B4166))</f>
        <v>0</v>
      </c>
      <c r="B4166" s="28"/>
      <c r="C4166" s="28"/>
      <c r="D4166" s="29"/>
      <c r="E4166" s="29"/>
      <c r="F4166" s="29"/>
      <c r="G4166" s="28"/>
      <c r="H4166" s="28"/>
      <c r="I4166" s="30">
        <f>IF($H4166="","",IFERROR(VLOOKUP($H4166,AcctTbl,2,0),"کد ناشناخته"))</f>
        <v>0</v>
      </c>
      <c r="J4166" s="27">
        <f>IF($H4166="","",IFERROR(VLOOKUP($H4166,AcctTbl,3,0),""))</f>
        <v>0</v>
      </c>
      <c r="K4166" s="29"/>
      <c r="L4166" s="28"/>
      <c r="M4166" s="31"/>
      <c r="N4166" s="29"/>
      <c r="O4166" s="32">
        <f>IF($B4166="",0,IF($U4166="IN",N($M4166),0))</f>
        <v>0</v>
      </c>
      <c r="P4166" s="32">
        <f>IF($B4166="",0,IF(OR($U4166="OUT",$U4166="TRF"),N($M4166),0))</f>
        <v>0</v>
      </c>
      <c r="Q4166" s="32">
        <f>IF($B4166="",0,IF(OR($U4166="OUT",$U4166="TRF"),N($M4166),0))</f>
        <v>0</v>
      </c>
      <c r="R4166" s="32">
        <f>IF($B4166="",0,IF($U4166="IN",N($M4166),0))</f>
        <v>0</v>
      </c>
      <c r="S4166" s="33">
        <f>IF($B4166="","",IF($M4166="","⚠ مبلغ",IF($E4166="","⚠ بانک عامل",IF(AND($U4166="TRF",$F4166=""),"⚠ بانک مقصد",IF(AND($V4166&lt;&gt;"NONE",$V4166&lt;&gt;"",$Z4166=""),"⚠ طرف حساب","✓")))))</f>
        <v>0</v>
      </c>
      <c r="T4166" s="29"/>
      <c r="U4166" s="27">
        <f>IFERROR(VLOOKUP($D4166,BankOpTbl,2,0),"")</f>
        <v>0</v>
      </c>
      <c r="V4166" s="27">
        <f>IFERROR(VLOOKUP($D4166,BankOpTbl,3,0),"")</f>
        <v>0</v>
      </c>
      <c r="W4166" s="27">
        <f>IFERROR(VLOOKUP($D4166,BankOpTbl,4,0),"")</f>
        <v>0</v>
      </c>
      <c r="X4166" s="27">
        <f>IF($E4166="","",IFERROR(VLOOKUP($E4166,BankTbl,4,0),""))</f>
        <v>0</v>
      </c>
      <c r="Y4166" s="27">
        <f>IF($F4166="","",IFERROR(VLOOKUP($F4166,BankTbl,4,0),""))</f>
        <v>0</v>
      </c>
      <c r="Z4166" s="27">
        <f>IF($B4166="","",IF($V4166="PICK",LEFT($N4166,5),IF($V4166="FIXED",$W4166,IF($V4166="CODE",$H4166,""))))</f>
        <v>0</v>
      </c>
    </row>
    <row r="4167" spans="1:26" ht="21" customHeight="1">
      <c r="A4167" s="27">
        <f>IF($B4167="","",COUNTA($B$13:$B4167))</f>
        <v>0</v>
      </c>
      <c r="B4167" s="28"/>
      <c r="C4167" s="28"/>
      <c r="D4167" s="29"/>
      <c r="E4167" s="29"/>
      <c r="F4167" s="29"/>
      <c r="G4167" s="28"/>
      <c r="H4167" s="28"/>
      <c r="I4167" s="30">
        <f>IF($H4167="","",IFERROR(VLOOKUP($H4167,AcctTbl,2,0),"کد ناشناخته"))</f>
        <v>0</v>
      </c>
      <c r="J4167" s="27">
        <f>IF($H4167="","",IFERROR(VLOOKUP($H4167,AcctTbl,3,0),""))</f>
        <v>0</v>
      </c>
      <c r="K4167" s="29"/>
      <c r="L4167" s="28"/>
      <c r="M4167" s="31"/>
      <c r="N4167" s="29"/>
      <c r="O4167" s="32">
        <f>IF($B4167="",0,IF($U4167="IN",N($M4167),0))</f>
        <v>0</v>
      </c>
      <c r="P4167" s="32">
        <f>IF($B4167="",0,IF(OR($U4167="OUT",$U4167="TRF"),N($M4167),0))</f>
        <v>0</v>
      </c>
      <c r="Q4167" s="32">
        <f>IF($B4167="",0,IF(OR($U4167="OUT",$U4167="TRF"),N($M4167),0))</f>
        <v>0</v>
      </c>
      <c r="R4167" s="32">
        <f>IF($B4167="",0,IF($U4167="IN",N($M4167),0))</f>
        <v>0</v>
      </c>
      <c r="S4167" s="33">
        <f>IF($B4167="","",IF($M4167="","⚠ مبلغ",IF($E4167="","⚠ بانک عامل",IF(AND($U4167="TRF",$F4167=""),"⚠ بانک مقصد",IF(AND($V4167&lt;&gt;"NONE",$V4167&lt;&gt;"",$Z4167=""),"⚠ طرف حساب","✓")))))</f>
        <v>0</v>
      </c>
      <c r="T4167" s="29"/>
      <c r="U4167" s="27">
        <f>IFERROR(VLOOKUP($D4167,BankOpTbl,2,0),"")</f>
        <v>0</v>
      </c>
      <c r="V4167" s="27">
        <f>IFERROR(VLOOKUP($D4167,BankOpTbl,3,0),"")</f>
        <v>0</v>
      </c>
      <c r="W4167" s="27">
        <f>IFERROR(VLOOKUP($D4167,BankOpTbl,4,0),"")</f>
        <v>0</v>
      </c>
      <c r="X4167" s="27">
        <f>IF($E4167="","",IFERROR(VLOOKUP($E4167,BankTbl,4,0),""))</f>
        <v>0</v>
      </c>
      <c r="Y4167" s="27">
        <f>IF($F4167="","",IFERROR(VLOOKUP($F4167,BankTbl,4,0),""))</f>
        <v>0</v>
      </c>
      <c r="Z4167" s="27">
        <f>IF($B4167="","",IF($V4167="PICK",LEFT($N4167,5),IF($V4167="FIXED",$W4167,IF($V4167="CODE",$H4167,""))))</f>
        <v>0</v>
      </c>
    </row>
    <row r="4168" spans="1:26" ht="21" customHeight="1">
      <c r="A4168" s="27">
        <f>IF($B4168="","",COUNTA($B$13:$B4168))</f>
        <v>0</v>
      </c>
      <c r="B4168" s="28"/>
      <c r="C4168" s="28"/>
      <c r="D4168" s="29"/>
      <c r="E4168" s="29"/>
      <c r="F4168" s="29"/>
      <c r="G4168" s="28"/>
      <c r="H4168" s="28"/>
      <c r="I4168" s="30">
        <f>IF($H4168="","",IFERROR(VLOOKUP($H4168,AcctTbl,2,0),"کد ناشناخته"))</f>
        <v>0</v>
      </c>
      <c r="J4168" s="27">
        <f>IF($H4168="","",IFERROR(VLOOKUP($H4168,AcctTbl,3,0),""))</f>
        <v>0</v>
      </c>
      <c r="K4168" s="29"/>
      <c r="L4168" s="28"/>
      <c r="M4168" s="31"/>
      <c r="N4168" s="29"/>
      <c r="O4168" s="32">
        <f>IF($B4168="",0,IF($U4168="IN",N($M4168),0))</f>
        <v>0</v>
      </c>
      <c r="P4168" s="32">
        <f>IF($B4168="",0,IF(OR($U4168="OUT",$U4168="TRF"),N($M4168),0))</f>
        <v>0</v>
      </c>
      <c r="Q4168" s="32">
        <f>IF($B4168="",0,IF(OR($U4168="OUT",$U4168="TRF"),N($M4168),0))</f>
        <v>0</v>
      </c>
      <c r="R4168" s="32">
        <f>IF($B4168="",0,IF($U4168="IN",N($M4168),0))</f>
        <v>0</v>
      </c>
      <c r="S4168" s="33">
        <f>IF($B4168="","",IF($M4168="","⚠ مبلغ",IF($E4168="","⚠ بانک عامل",IF(AND($U4168="TRF",$F4168=""),"⚠ بانک مقصد",IF(AND($V4168&lt;&gt;"NONE",$V4168&lt;&gt;"",$Z4168=""),"⚠ طرف حساب","✓")))))</f>
        <v>0</v>
      </c>
      <c r="T4168" s="29"/>
      <c r="U4168" s="27">
        <f>IFERROR(VLOOKUP($D4168,BankOpTbl,2,0),"")</f>
        <v>0</v>
      </c>
      <c r="V4168" s="27">
        <f>IFERROR(VLOOKUP($D4168,BankOpTbl,3,0),"")</f>
        <v>0</v>
      </c>
      <c r="W4168" s="27">
        <f>IFERROR(VLOOKUP($D4168,BankOpTbl,4,0),"")</f>
        <v>0</v>
      </c>
      <c r="X4168" s="27">
        <f>IF($E4168="","",IFERROR(VLOOKUP($E4168,BankTbl,4,0),""))</f>
        <v>0</v>
      </c>
      <c r="Y4168" s="27">
        <f>IF($F4168="","",IFERROR(VLOOKUP($F4168,BankTbl,4,0),""))</f>
        <v>0</v>
      </c>
      <c r="Z4168" s="27">
        <f>IF($B4168="","",IF($V4168="PICK",LEFT($N4168,5),IF($V4168="FIXED",$W4168,IF($V4168="CODE",$H4168,""))))</f>
        <v>0</v>
      </c>
    </row>
    <row r="4169" spans="1:26" ht="21" customHeight="1">
      <c r="A4169" s="27">
        <f>IF($B4169="","",COUNTA($B$13:$B4169))</f>
        <v>0</v>
      </c>
      <c r="B4169" s="28"/>
      <c r="C4169" s="28"/>
      <c r="D4169" s="29"/>
      <c r="E4169" s="29"/>
      <c r="F4169" s="29"/>
      <c r="G4169" s="28"/>
      <c r="H4169" s="28"/>
      <c r="I4169" s="30">
        <f>IF($H4169="","",IFERROR(VLOOKUP($H4169,AcctTbl,2,0),"کد ناشناخته"))</f>
        <v>0</v>
      </c>
      <c r="J4169" s="27">
        <f>IF($H4169="","",IFERROR(VLOOKUP($H4169,AcctTbl,3,0),""))</f>
        <v>0</v>
      </c>
      <c r="K4169" s="29"/>
      <c r="L4169" s="28"/>
      <c r="M4169" s="31"/>
      <c r="N4169" s="29"/>
      <c r="O4169" s="32">
        <f>IF($B4169="",0,IF($U4169="IN",N($M4169),0))</f>
        <v>0</v>
      </c>
      <c r="P4169" s="32">
        <f>IF($B4169="",0,IF(OR($U4169="OUT",$U4169="TRF"),N($M4169),0))</f>
        <v>0</v>
      </c>
      <c r="Q4169" s="32">
        <f>IF($B4169="",0,IF(OR($U4169="OUT",$U4169="TRF"),N($M4169),0))</f>
        <v>0</v>
      </c>
      <c r="R4169" s="32">
        <f>IF($B4169="",0,IF($U4169="IN",N($M4169),0))</f>
        <v>0</v>
      </c>
      <c r="S4169" s="33">
        <f>IF($B4169="","",IF($M4169="","⚠ مبلغ",IF($E4169="","⚠ بانک عامل",IF(AND($U4169="TRF",$F4169=""),"⚠ بانک مقصد",IF(AND($V4169&lt;&gt;"NONE",$V4169&lt;&gt;"",$Z4169=""),"⚠ طرف حساب","✓")))))</f>
        <v>0</v>
      </c>
      <c r="T4169" s="29"/>
      <c r="U4169" s="27">
        <f>IFERROR(VLOOKUP($D4169,BankOpTbl,2,0),"")</f>
        <v>0</v>
      </c>
      <c r="V4169" s="27">
        <f>IFERROR(VLOOKUP($D4169,BankOpTbl,3,0),"")</f>
        <v>0</v>
      </c>
      <c r="W4169" s="27">
        <f>IFERROR(VLOOKUP($D4169,BankOpTbl,4,0),"")</f>
        <v>0</v>
      </c>
      <c r="X4169" s="27">
        <f>IF($E4169="","",IFERROR(VLOOKUP($E4169,BankTbl,4,0),""))</f>
        <v>0</v>
      </c>
      <c r="Y4169" s="27">
        <f>IF($F4169="","",IFERROR(VLOOKUP($F4169,BankTbl,4,0),""))</f>
        <v>0</v>
      </c>
      <c r="Z4169" s="27">
        <f>IF($B4169="","",IF($V4169="PICK",LEFT($N4169,5),IF($V4169="FIXED",$W4169,IF($V4169="CODE",$H4169,""))))</f>
        <v>0</v>
      </c>
    </row>
    <row r="4170" spans="1:26" ht="21" customHeight="1">
      <c r="A4170" s="27">
        <f>IF($B4170="","",COUNTA($B$13:$B4170))</f>
        <v>0</v>
      </c>
      <c r="B4170" s="28"/>
      <c r="C4170" s="28"/>
      <c r="D4170" s="29"/>
      <c r="E4170" s="29"/>
      <c r="F4170" s="29"/>
      <c r="G4170" s="28"/>
      <c r="H4170" s="28"/>
      <c r="I4170" s="30">
        <f>IF($H4170="","",IFERROR(VLOOKUP($H4170,AcctTbl,2,0),"کد ناشناخته"))</f>
        <v>0</v>
      </c>
      <c r="J4170" s="27">
        <f>IF($H4170="","",IFERROR(VLOOKUP($H4170,AcctTbl,3,0),""))</f>
        <v>0</v>
      </c>
      <c r="K4170" s="29"/>
      <c r="L4170" s="28"/>
      <c r="M4170" s="31"/>
      <c r="N4170" s="29"/>
      <c r="O4170" s="32">
        <f>IF($B4170="",0,IF($U4170="IN",N($M4170),0))</f>
        <v>0</v>
      </c>
      <c r="P4170" s="32">
        <f>IF($B4170="",0,IF(OR($U4170="OUT",$U4170="TRF"),N($M4170),0))</f>
        <v>0</v>
      </c>
      <c r="Q4170" s="32">
        <f>IF($B4170="",0,IF(OR($U4170="OUT",$U4170="TRF"),N($M4170),0))</f>
        <v>0</v>
      </c>
      <c r="R4170" s="32">
        <f>IF($B4170="",0,IF($U4170="IN",N($M4170),0))</f>
        <v>0</v>
      </c>
      <c r="S4170" s="33">
        <f>IF($B4170="","",IF($M4170="","⚠ مبلغ",IF($E4170="","⚠ بانک عامل",IF(AND($U4170="TRF",$F4170=""),"⚠ بانک مقصد",IF(AND($V4170&lt;&gt;"NONE",$V4170&lt;&gt;"",$Z4170=""),"⚠ طرف حساب","✓")))))</f>
        <v>0</v>
      </c>
      <c r="T4170" s="29"/>
      <c r="U4170" s="27">
        <f>IFERROR(VLOOKUP($D4170,BankOpTbl,2,0),"")</f>
        <v>0</v>
      </c>
      <c r="V4170" s="27">
        <f>IFERROR(VLOOKUP($D4170,BankOpTbl,3,0),"")</f>
        <v>0</v>
      </c>
      <c r="W4170" s="27">
        <f>IFERROR(VLOOKUP($D4170,BankOpTbl,4,0),"")</f>
        <v>0</v>
      </c>
      <c r="X4170" s="27">
        <f>IF($E4170="","",IFERROR(VLOOKUP($E4170,BankTbl,4,0),""))</f>
        <v>0</v>
      </c>
      <c r="Y4170" s="27">
        <f>IF($F4170="","",IFERROR(VLOOKUP($F4170,BankTbl,4,0),""))</f>
        <v>0</v>
      </c>
      <c r="Z4170" s="27">
        <f>IF($B4170="","",IF($V4170="PICK",LEFT($N4170,5),IF($V4170="FIXED",$W4170,IF($V4170="CODE",$H4170,""))))</f>
        <v>0</v>
      </c>
    </row>
    <row r="4171" spans="1:26" ht="21" customHeight="1">
      <c r="A4171" s="27">
        <f>IF($B4171="","",COUNTA($B$13:$B4171))</f>
        <v>0</v>
      </c>
      <c r="B4171" s="28"/>
      <c r="C4171" s="28"/>
      <c r="D4171" s="29"/>
      <c r="E4171" s="29"/>
      <c r="F4171" s="29"/>
      <c r="G4171" s="28"/>
      <c r="H4171" s="28"/>
      <c r="I4171" s="30">
        <f>IF($H4171="","",IFERROR(VLOOKUP($H4171,AcctTbl,2,0),"کد ناشناخته"))</f>
        <v>0</v>
      </c>
      <c r="J4171" s="27">
        <f>IF($H4171="","",IFERROR(VLOOKUP($H4171,AcctTbl,3,0),""))</f>
        <v>0</v>
      </c>
      <c r="K4171" s="29"/>
      <c r="L4171" s="28"/>
      <c r="M4171" s="31"/>
      <c r="N4171" s="29"/>
      <c r="O4171" s="32">
        <f>IF($B4171="",0,IF($U4171="IN",N($M4171),0))</f>
        <v>0</v>
      </c>
      <c r="P4171" s="32">
        <f>IF($B4171="",0,IF(OR($U4171="OUT",$U4171="TRF"),N($M4171),0))</f>
        <v>0</v>
      </c>
      <c r="Q4171" s="32">
        <f>IF($B4171="",0,IF(OR($U4171="OUT",$U4171="TRF"),N($M4171),0))</f>
        <v>0</v>
      </c>
      <c r="R4171" s="32">
        <f>IF($B4171="",0,IF($U4171="IN",N($M4171),0))</f>
        <v>0</v>
      </c>
      <c r="S4171" s="33">
        <f>IF($B4171="","",IF($M4171="","⚠ مبلغ",IF($E4171="","⚠ بانک عامل",IF(AND($U4171="TRF",$F4171=""),"⚠ بانک مقصد",IF(AND($V4171&lt;&gt;"NONE",$V4171&lt;&gt;"",$Z4171=""),"⚠ طرف حساب","✓")))))</f>
        <v>0</v>
      </c>
      <c r="T4171" s="29"/>
      <c r="U4171" s="27">
        <f>IFERROR(VLOOKUP($D4171,BankOpTbl,2,0),"")</f>
        <v>0</v>
      </c>
      <c r="V4171" s="27">
        <f>IFERROR(VLOOKUP($D4171,BankOpTbl,3,0),"")</f>
        <v>0</v>
      </c>
      <c r="W4171" s="27">
        <f>IFERROR(VLOOKUP($D4171,BankOpTbl,4,0),"")</f>
        <v>0</v>
      </c>
      <c r="X4171" s="27">
        <f>IF($E4171="","",IFERROR(VLOOKUP($E4171,BankTbl,4,0),""))</f>
        <v>0</v>
      </c>
      <c r="Y4171" s="27">
        <f>IF($F4171="","",IFERROR(VLOOKUP($F4171,BankTbl,4,0),""))</f>
        <v>0</v>
      </c>
      <c r="Z4171" s="27">
        <f>IF($B4171="","",IF($V4171="PICK",LEFT($N4171,5),IF($V4171="FIXED",$W4171,IF($V4171="CODE",$H4171,""))))</f>
        <v>0</v>
      </c>
    </row>
    <row r="4172" spans="1:26" ht="21" customHeight="1">
      <c r="A4172" s="27">
        <f>IF($B4172="","",COUNTA($B$13:$B4172))</f>
        <v>0</v>
      </c>
      <c r="B4172" s="28"/>
      <c r="C4172" s="28"/>
      <c r="D4172" s="29"/>
      <c r="E4172" s="29"/>
      <c r="F4172" s="29"/>
      <c r="G4172" s="28"/>
      <c r="H4172" s="28"/>
      <c r="I4172" s="30">
        <f>IF($H4172="","",IFERROR(VLOOKUP($H4172,AcctTbl,2,0),"کد ناشناخته"))</f>
        <v>0</v>
      </c>
      <c r="J4172" s="27">
        <f>IF($H4172="","",IFERROR(VLOOKUP($H4172,AcctTbl,3,0),""))</f>
        <v>0</v>
      </c>
      <c r="K4172" s="29"/>
      <c r="L4172" s="28"/>
      <c r="M4172" s="31"/>
      <c r="N4172" s="29"/>
      <c r="O4172" s="32">
        <f>IF($B4172="",0,IF($U4172="IN",N($M4172),0))</f>
        <v>0</v>
      </c>
      <c r="P4172" s="32">
        <f>IF($B4172="",0,IF(OR($U4172="OUT",$U4172="TRF"),N($M4172),0))</f>
        <v>0</v>
      </c>
      <c r="Q4172" s="32">
        <f>IF($B4172="",0,IF(OR($U4172="OUT",$U4172="TRF"),N($M4172),0))</f>
        <v>0</v>
      </c>
      <c r="R4172" s="32">
        <f>IF($B4172="",0,IF($U4172="IN",N($M4172),0))</f>
        <v>0</v>
      </c>
      <c r="S4172" s="33">
        <f>IF($B4172="","",IF($M4172="","⚠ مبلغ",IF($E4172="","⚠ بانک عامل",IF(AND($U4172="TRF",$F4172=""),"⚠ بانک مقصد",IF(AND($V4172&lt;&gt;"NONE",$V4172&lt;&gt;"",$Z4172=""),"⚠ طرف حساب","✓")))))</f>
        <v>0</v>
      </c>
      <c r="T4172" s="29"/>
      <c r="U4172" s="27">
        <f>IFERROR(VLOOKUP($D4172,BankOpTbl,2,0),"")</f>
        <v>0</v>
      </c>
      <c r="V4172" s="27">
        <f>IFERROR(VLOOKUP($D4172,BankOpTbl,3,0),"")</f>
        <v>0</v>
      </c>
      <c r="W4172" s="27">
        <f>IFERROR(VLOOKUP($D4172,BankOpTbl,4,0),"")</f>
        <v>0</v>
      </c>
      <c r="X4172" s="27">
        <f>IF($E4172="","",IFERROR(VLOOKUP($E4172,BankTbl,4,0),""))</f>
        <v>0</v>
      </c>
      <c r="Y4172" s="27">
        <f>IF($F4172="","",IFERROR(VLOOKUP($F4172,BankTbl,4,0),""))</f>
        <v>0</v>
      </c>
      <c r="Z4172" s="27">
        <f>IF($B4172="","",IF($V4172="PICK",LEFT($N4172,5),IF($V4172="FIXED",$W4172,IF($V4172="CODE",$H4172,""))))</f>
        <v>0</v>
      </c>
    </row>
    <row r="4173" spans="1:26" ht="21" customHeight="1">
      <c r="A4173" s="27">
        <f>IF($B4173="","",COUNTA($B$13:$B4173))</f>
        <v>0</v>
      </c>
      <c r="B4173" s="28"/>
      <c r="C4173" s="28"/>
      <c r="D4173" s="29"/>
      <c r="E4173" s="29"/>
      <c r="F4173" s="29"/>
      <c r="G4173" s="28"/>
      <c r="H4173" s="28"/>
      <c r="I4173" s="30">
        <f>IF($H4173="","",IFERROR(VLOOKUP($H4173,AcctTbl,2,0),"کد ناشناخته"))</f>
        <v>0</v>
      </c>
      <c r="J4173" s="27">
        <f>IF($H4173="","",IFERROR(VLOOKUP($H4173,AcctTbl,3,0),""))</f>
        <v>0</v>
      </c>
      <c r="K4173" s="29"/>
      <c r="L4173" s="28"/>
      <c r="M4173" s="31"/>
      <c r="N4173" s="29"/>
      <c r="O4173" s="32">
        <f>IF($B4173="",0,IF($U4173="IN",N($M4173),0))</f>
        <v>0</v>
      </c>
      <c r="P4173" s="32">
        <f>IF($B4173="",0,IF(OR($U4173="OUT",$U4173="TRF"),N($M4173),0))</f>
        <v>0</v>
      </c>
      <c r="Q4173" s="32">
        <f>IF($B4173="",0,IF(OR($U4173="OUT",$U4173="TRF"),N($M4173),0))</f>
        <v>0</v>
      </c>
      <c r="R4173" s="32">
        <f>IF($B4173="",0,IF($U4173="IN",N($M4173),0))</f>
        <v>0</v>
      </c>
      <c r="S4173" s="33">
        <f>IF($B4173="","",IF($M4173="","⚠ مبلغ",IF($E4173="","⚠ بانک عامل",IF(AND($U4173="TRF",$F4173=""),"⚠ بانک مقصد",IF(AND($V4173&lt;&gt;"NONE",$V4173&lt;&gt;"",$Z4173=""),"⚠ طرف حساب","✓")))))</f>
        <v>0</v>
      </c>
      <c r="T4173" s="29"/>
      <c r="U4173" s="27">
        <f>IFERROR(VLOOKUP($D4173,BankOpTbl,2,0),"")</f>
        <v>0</v>
      </c>
      <c r="V4173" s="27">
        <f>IFERROR(VLOOKUP($D4173,BankOpTbl,3,0),"")</f>
        <v>0</v>
      </c>
      <c r="W4173" s="27">
        <f>IFERROR(VLOOKUP($D4173,BankOpTbl,4,0),"")</f>
        <v>0</v>
      </c>
      <c r="X4173" s="27">
        <f>IF($E4173="","",IFERROR(VLOOKUP($E4173,BankTbl,4,0),""))</f>
        <v>0</v>
      </c>
      <c r="Y4173" s="27">
        <f>IF($F4173="","",IFERROR(VLOOKUP($F4173,BankTbl,4,0),""))</f>
        <v>0</v>
      </c>
      <c r="Z4173" s="27">
        <f>IF($B4173="","",IF($V4173="PICK",LEFT($N4173,5),IF($V4173="FIXED",$W4173,IF($V4173="CODE",$H4173,""))))</f>
        <v>0</v>
      </c>
    </row>
    <row r="4174" spans="1:26" ht="21" customHeight="1">
      <c r="A4174" s="27">
        <f>IF($B4174="","",COUNTA($B$13:$B4174))</f>
        <v>0</v>
      </c>
      <c r="B4174" s="28"/>
      <c r="C4174" s="28"/>
      <c r="D4174" s="29"/>
      <c r="E4174" s="29"/>
      <c r="F4174" s="29"/>
      <c r="G4174" s="28"/>
      <c r="H4174" s="28"/>
      <c r="I4174" s="30">
        <f>IF($H4174="","",IFERROR(VLOOKUP($H4174,AcctTbl,2,0),"کد ناشناخته"))</f>
        <v>0</v>
      </c>
      <c r="J4174" s="27">
        <f>IF($H4174="","",IFERROR(VLOOKUP($H4174,AcctTbl,3,0),""))</f>
        <v>0</v>
      </c>
      <c r="K4174" s="29"/>
      <c r="L4174" s="28"/>
      <c r="M4174" s="31"/>
      <c r="N4174" s="29"/>
      <c r="O4174" s="32">
        <f>IF($B4174="",0,IF($U4174="IN",N($M4174),0))</f>
        <v>0</v>
      </c>
      <c r="P4174" s="32">
        <f>IF($B4174="",0,IF(OR($U4174="OUT",$U4174="TRF"),N($M4174),0))</f>
        <v>0</v>
      </c>
      <c r="Q4174" s="32">
        <f>IF($B4174="",0,IF(OR($U4174="OUT",$U4174="TRF"),N($M4174),0))</f>
        <v>0</v>
      </c>
      <c r="R4174" s="32">
        <f>IF($B4174="",0,IF($U4174="IN",N($M4174),0))</f>
        <v>0</v>
      </c>
      <c r="S4174" s="33">
        <f>IF($B4174="","",IF($M4174="","⚠ مبلغ",IF($E4174="","⚠ بانک عامل",IF(AND($U4174="TRF",$F4174=""),"⚠ بانک مقصد",IF(AND($V4174&lt;&gt;"NONE",$V4174&lt;&gt;"",$Z4174=""),"⚠ طرف حساب","✓")))))</f>
        <v>0</v>
      </c>
      <c r="T4174" s="29"/>
      <c r="U4174" s="27">
        <f>IFERROR(VLOOKUP($D4174,BankOpTbl,2,0),"")</f>
        <v>0</v>
      </c>
      <c r="V4174" s="27">
        <f>IFERROR(VLOOKUP($D4174,BankOpTbl,3,0),"")</f>
        <v>0</v>
      </c>
      <c r="W4174" s="27">
        <f>IFERROR(VLOOKUP($D4174,BankOpTbl,4,0),"")</f>
        <v>0</v>
      </c>
      <c r="X4174" s="27">
        <f>IF($E4174="","",IFERROR(VLOOKUP($E4174,BankTbl,4,0),""))</f>
        <v>0</v>
      </c>
      <c r="Y4174" s="27">
        <f>IF($F4174="","",IFERROR(VLOOKUP($F4174,BankTbl,4,0),""))</f>
        <v>0</v>
      </c>
      <c r="Z4174" s="27">
        <f>IF($B4174="","",IF($V4174="PICK",LEFT($N4174,5),IF($V4174="FIXED",$W4174,IF($V4174="CODE",$H4174,""))))</f>
        <v>0</v>
      </c>
    </row>
    <row r="4175" spans="1:26" ht="21" customHeight="1">
      <c r="A4175" s="27">
        <f>IF($B4175="","",COUNTA($B$13:$B4175))</f>
        <v>0</v>
      </c>
      <c r="B4175" s="28"/>
      <c r="C4175" s="28"/>
      <c r="D4175" s="29"/>
      <c r="E4175" s="29"/>
      <c r="F4175" s="29"/>
      <c r="G4175" s="28"/>
      <c r="H4175" s="28"/>
      <c r="I4175" s="30">
        <f>IF($H4175="","",IFERROR(VLOOKUP($H4175,AcctTbl,2,0),"کد ناشناخته"))</f>
        <v>0</v>
      </c>
      <c r="J4175" s="27">
        <f>IF($H4175="","",IFERROR(VLOOKUP($H4175,AcctTbl,3,0),""))</f>
        <v>0</v>
      </c>
      <c r="K4175" s="29"/>
      <c r="L4175" s="28"/>
      <c r="M4175" s="31"/>
      <c r="N4175" s="29"/>
      <c r="O4175" s="32">
        <f>IF($B4175="",0,IF($U4175="IN",N($M4175),0))</f>
        <v>0</v>
      </c>
      <c r="P4175" s="32">
        <f>IF($B4175="",0,IF(OR($U4175="OUT",$U4175="TRF"),N($M4175),0))</f>
        <v>0</v>
      </c>
      <c r="Q4175" s="32">
        <f>IF($B4175="",0,IF(OR($U4175="OUT",$U4175="TRF"),N($M4175),0))</f>
        <v>0</v>
      </c>
      <c r="R4175" s="32">
        <f>IF($B4175="",0,IF($U4175="IN",N($M4175),0))</f>
        <v>0</v>
      </c>
      <c r="S4175" s="33">
        <f>IF($B4175="","",IF($M4175="","⚠ مبلغ",IF($E4175="","⚠ بانک عامل",IF(AND($U4175="TRF",$F4175=""),"⚠ بانک مقصد",IF(AND($V4175&lt;&gt;"NONE",$V4175&lt;&gt;"",$Z4175=""),"⚠ طرف حساب","✓")))))</f>
        <v>0</v>
      </c>
      <c r="T4175" s="29"/>
      <c r="U4175" s="27">
        <f>IFERROR(VLOOKUP($D4175,BankOpTbl,2,0),"")</f>
        <v>0</v>
      </c>
      <c r="V4175" s="27">
        <f>IFERROR(VLOOKUP($D4175,BankOpTbl,3,0),"")</f>
        <v>0</v>
      </c>
      <c r="W4175" s="27">
        <f>IFERROR(VLOOKUP($D4175,BankOpTbl,4,0),"")</f>
        <v>0</v>
      </c>
      <c r="X4175" s="27">
        <f>IF($E4175="","",IFERROR(VLOOKUP($E4175,BankTbl,4,0),""))</f>
        <v>0</v>
      </c>
      <c r="Y4175" s="27">
        <f>IF($F4175="","",IFERROR(VLOOKUP($F4175,BankTbl,4,0),""))</f>
        <v>0</v>
      </c>
      <c r="Z4175" s="27">
        <f>IF($B4175="","",IF($V4175="PICK",LEFT($N4175,5),IF($V4175="FIXED",$W4175,IF($V4175="CODE",$H4175,""))))</f>
        <v>0</v>
      </c>
    </row>
    <row r="4176" spans="1:26" ht="21" customHeight="1">
      <c r="A4176" s="27">
        <f>IF($B4176="","",COUNTA($B$13:$B4176))</f>
        <v>0</v>
      </c>
      <c r="B4176" s="28"/>
      <c r="C4176" s="28"/>
      <c r="D4176" s="29"/>
      <c r="E4176" s="29"/>
      <c r="F4176" s="29"/>
      <c r="G4176" s="28"/>
      <c r="H4176" s="28"/>
      <c r="I4176" s="30">
        <f>IF($H4176="","",IFERROR(VLOOKUP($H4176,AcctTbl,2,0),"کد ناشناخته"))</f>
        <v>0</v>
      </c>
      <c r="J4176" s="27">
        <f>IF($H4176="","",IFERROR(VLOOKUP($H4176,AcctTbl,3,0),""))</f>
        <v>0</v>
      </c>
      <c r="K4176" s="29"/>
      <c r="L4176" s="28"/>
      <c r="M4176" s="31"/>
      <c r="N4176" s="29"/>
      <c r="O4176" s="32">
        <f>IF($B4176="",0,IF($U4176="IN",N($M4176),0))</f>
        <v>0</v>
      </c>
      <c r="P4176" s="32">
        <f>IF($B4176="",0,IF(OR($U4176="OUT",$U4176="TRF"),N($M4176),0))</f>
        <v>0</v>
      </c>
      <c r="Q4176" s="32">
        <f>IF($B4176="",0,IF(OR($U4176="OUT",$U4176="TRF"),N($M4176),0))</f>
        <v>0</v>
      </c>
      <c r="R4176" s="32">
        <f>IF($B4176="",0,IF($U4176="IN",N($M4176),0))</f>
        <v>0</v>
      </c>
      <c r="S4176" s="33">
        <f>IF($B4176="","",IF($M4176="","⚠ مبلغ",IF($E4176="","⚠ بانک عامل",IF(AND($U4176="TRF",$F4176=""),"⚠ بانک مقصد",IF(AND($V4176&lt;&gt;"NONE",$V4176&lt;&gt;"",$Z4176=""),"⚠ طرف حساب","✓")))))</f>
        <v>0</v>
      </c>
      <c r="T4176" s="29"/>
      <c r="U4176" s="27">
        <f>IFERROR(VLOOKUP($D4176,BankOpTbl,2,0),"")</f>
        <v>0</v>
      </c>
      <c r="V4176" s="27">
        <f>IFERROR(VLOOKUP($D4176,BankOpTbl,3,0),"")</f>
        <v>0</v>
      </c>
      <c r="W4176" s="27">
        <f>IFERROR(VLOOKUP($D4176,BankOpTbl,4,0),"")</f>
        <v>0</v>
      </c>
      <c r="X4176" s="27">
        <f>IF($E4176="","",IFERROR(VLOOKUP($E4176,BankTbl,4,0),""))</f>
        <v>0</v>
      </c>
      <c r="Y4176" s="27">
        <f>IF($F4176="","",IFERROR(VLOOKUP($F4176,BankTbl,4,0),""))</f>
        <v>0</v>
      </c>
      <c r="Z4176" s="27">
        <f>IF($B4176="","",IF($V4176="PICK",LEFT($N4176,5),IF($V4176="FIXED",$W4176,IF($V4176="CODE",$H4176,""))))</f>
        <v>0</v>
      </c>
    </row>
    <row r="4177" spans="1:26" ht="21" customHeight="1">
      <c r="A4177" s="27">
        <f>IF($B4177="","",COUNTA($B$13:$B4177))</f>
        <v>0</v>
      </c>
      <c r="B4177" s="28"/>
      <c r="C4177" s="28"/>
      <c r="D4177" s="29"/>
      <c r="E4177" s="29"/>
      <c r="F4177" s="29"/>
      <c r="G4177" s="28"/>
      <c r="H4177" s="28"/>
      <c r="I4177" s="30">
        <f>IF($H4177="","",IFERROR(VLOOKUP($H4177,AcctTbl,2,0),"کد ناشناخته"))</f>
        <v>0</v>
      </c>
      <c r="J4177" s="27">
        <f>IF($H4177="","",IFERROR(VLOOKUP($H4177,AcctTbl,3,0),""))</f>
        <v>0</v>
      </c>
      <c r="K4177" s="29"/>
      <c r="L4177" s="28"/>
      <c r="M4177" s="31"/>
      <c r="N4177" s="29"/>
      <c r="O4177" s="32">
        <f>IF($B4177="",0,IF($U4177="IN",N($M4177),0))</f>
        <v>0</v>
      </c>
      <c r="P4177" s="32">
        <f>IF($B4177="",0,IF(OR($U4177="OUT",$U4177="TRF"),N($M4177),0))</f>
        <v>0</v>
      </c>
      <c r="Q4177" s="32">
        <f>IF($B4177="",0,IF(OR($U4177="OUT",$U4177="TRF"),N($M4177),0))</f>
        <v>0</v>
      </c>
      <c r="R4177" s="32">
        <f>IF($B4177="",0,IF($U4177="IN",N($M4177),0))</f>
        <v>0</v>
      </c>
      <c r="S4177" s="33">
        <f>IF($B4177="","",IF($M4177="","⚠ مبلغ",IF($E4177="","⚠ بانک عامل",IF(AND($U4177="TRF",$F4177=""),"⚠ بانک مقصد",IF(AND($V4177&lt;&gt;"NONE",$V4177&lt;&gt;"",$Z4177=""),"⚠ طرف حساب","✓")))))</f>
        <v>0</v>
      </c>
      <c r="T4177" s="29"/>
      <c r="U4177" s="27">
        <f>IFERROR(VLOOKUP($D4177,BankOpTbl,2,0),"")</f>
        <v>0</v>
      </c>
      <c r="V4177" s="27">
        <f>IFERROR(VLOOKUP($D4177,BankOpTbl,3,0),"")</f>
        <v>0</v>
      </c>
      <c r="W4177" s="27">
        <f>IFERROR(VLOOKUP($D4177,BankOpTbl,4,0),"")</f>
        <v>0</v>
      </c>
      <c r="X4177" s="27">
        <f>IF($E4177="","",IFERROR(VLOOKUP($E4177,BankTbl,4,0),""))</f>
        <v>0</v>
      </c>
      <c r="Y4177" s="27">
        <f>IF($F4177="","",IFERROR(VLOOKUP($F4177,BankTbl,4,0),""))</f>
        <v>0</v>
      </c>
      <c r="Z4177" s="27">
        <f>IF($B4177="","",IF($V4177="PICK",LEFT($N4177,5),IF($V4177="FIXED",$W4177,IF($V4177="CODE",$H4177,""))))</f>
        <v>0</v>
      </c>
    </row>
    <row r="4178" spans="1:26" ht="21" customHeight="1">
      <c r="A4178" s="27">
        <f>IF($B4178="","",COUNTA($B$13:$B4178))</f>
        <v>0</v>
      </c>
      <c r="B4178" s="28"/>
      <c r="C4178" s="28"/>
      <c r="D4178" s="29"/>
      <c r="E4178" s="29"/>
      <c r="F4178" s="29"/>
      <c r="G4178" s="28"/>
      <c r="H4178" s="28"/>
      <c r="I4178" s="30">
        <f>IF($H4178="","",IFERROR(VLOOKUP($H4178,AcctTbl,2,0),"کد ناشناخته"))</f>
        <v>0</v>
      </c>
      <c r="J4178" s="27">
        <f>IF($H4178="","",IFERROR(VLOOKUP($H4178,AcctTbl,3,0),""))</f>
        <v>0</v>
      </c>
      <c r="K4178" s="29"/>
      <c r="L4178" s="28"/>
      <c r="M4178" s="31"/>
      <c r="N4178" s="29"/>
      <c r="O4178" s="32">
        <f>IF($B4178="",0,IF($U4178="IN",N($M4178),0))</f>
        <v>0</v>
      </c>
      <c r="P4178" s="32">
        <f>IF($B4178="",0,IF(OR($U4178="OUT",$U4178="TRF"),N($M4178),0))</f>
        <v>0</v>
      </c>
      <c r="Q4178" s="32">
        <f>IF($B4178="",0,IF(OR($U4178="OUT",$U4178="TRF"),N($M4178),0))</f>
        <v>0</v>
      </c>
      <c r="R4178" s="32">
        <f>IF($B4178="",0,IF($U4178="IN",N($M4178),0))</f>
        <v>0</v>
      </c>
      <c r="S4178" s="33">
        <f>IF($B4178="","",IF($M4178="","⚠ مبلغ",IF($E4178="","⚠ بانک عامل",IF(AND($U4178="TRF",$F4178=""),"⚠ بانک مقصد",IF(AND($V4178&lt;&gt;"NONE",$V4178&lt;&gt;"",$Z4178=""),"⚠ طرف حساب","✓")))))</f>
        <v>0</v>
      </c>
      <c r="T4178" s="29"/>
      <c r="U4178" s="27">
        <f>IFERROR(VLOOKUP($D4178,BankOpTbl,2,0),"")</f>
        <v>0</v>
      </c>
      <c r="V4178" s="27">
        <f>IFERROR(VLOOKUP($D4178,BankOpTbl,3,0),"")</f>
        <v>0</v>
      </c>
      <c r="W4178" s="27">
        <f>IFERROR(VLOOKUP($D4178,BankOpTbl,4,0),"")</f>
        <v>0</v>
      </c>
      <c r="X4178" s="27">
        <f>IF($E4178="","",IFERROR(VLOOKUP($E4178,BankTbl,4,0),""))</f>
        <v>0</v>
      </c>
      <c r="Y4178" s="27">
        <f>IF($F4178="","",IFERROR(VLOOKUP($F4178,BankTbl,4,0),""))</f>
        <v>0</v>
      </c>
      <c r="Z4178" s="27">
        <f>IF($B4178="","",IF($V4178="PICK",LEFT($N4178,5),IF($V4178="FIXED",$W4178,IF($V4178="CODE",$H4178,""))))</f>
        <v>0</v>
      </c>
    </row>
    <row r="4179" spans="1:26" ht="21" customHeight="1">
      <c r="A4179" s="27">
        <f>IF($B4179="","",COUNTA($B$13:$B4179))</f>
        <v>0</v>
      </c>
      <c r="B4179" s="28"/>
      <c r="C4179" s="28"/>
      <c r="D4179" s="29"/>
      <c r="E4179" s="29"/>
      <c r="F4179" s="29"/>
      <c r="G4179" s="28"/>
      <c r="H4179" s="28"/>
      <c r="I4179" s="30">
        <f>IF($H4179="","",IFERROR(VLOOKUP($H4179,AcctTbl,2,0),"کد ناشناخته"))</f>
        <v>0</v>
      </c>
      <c r="J4179" s="27">
        <f>IF($H4179="","",IFERROR(VLOOKUP($H4179,AcctTbl,3,0),""))</f>
        <v>0</v>
      </c>
      <c r="K4179" s="29"/>
      <c r="L4179" s="28"/>
      <c r="M4179" s="31"/>
      <c r="N4179" s="29"/>
      <c r="O4179" s="32">
        <f>IF($B4179="",0,IF($U4179="IN",N($M4179),0))</f>
        <v>0</v>
      </c>
      <c r="P4179" s="32">
        <f>IF($B4179="",0,IF(OR($U4179="OUT",$U4179="TRF"),N($M4179),0))</f>
        <v>0</v>
      </c>
      <c r="Q4179" s="32">
        <f>IF($B4179="",0,IF(OR($U4179="OUT",$U4179="TRF"),N($M4179),0))</f>
        <v>0</v>
      </c>
      <c r="R4179" s="32">
        <f>IF($B4179="",0,IF($U4179="IN",N($M4179),0))</f>
        <v>0</v>
      </c>
      <c r="S4179" s="33">
        <f>IF($B4179="","",IF($M4179="","⚠ مبلغ",IF($E4179="","⚠ بانک عامل",IF(AND($U4179="TRF",$F4179=""),"⚠ بانک مقصد",IF(AND($V4179&lt;&gt;"NONE",$V4179&lt;&gt;"",$Z4179=""),"⚠ طرف حساب","✓")))))</f>
        <v>0</v>
      </c>
      <c r="T4179" s="29"/>
      <c r="U4179" s="27">
        <f>IFERROR(VLOOKUP($D4179,BankOpTbl,2,0),"")</f>
        <v>0</v>
      </c>
      <c r="V4179" s="27">
        <f>IFERROR(VLOOKUP($D4179,BankOpTbl,3,0),"")</f>
        <v>0</v>
      </c>
      <c r="W4179" s="27">
        <f>IFERROR(VLOOKUP($D4179,BankOpTbl,4,0),"")</f>
        <v>0</v>
      </c>
      <c r="X4179" s="27">
        <f>IF($E4179="","",IFERROR(VLOOKUP($E4179,BankTbl,4,0),""))</f>
        <v>0</v>
      </c>
      <c r="Y4179" s="27">
        <f>IF($F4179="","",IFERROR(VLOOKUP($F4179,BankTbl,4,0),""))</f>
        <v>0</v>
      </c>
      <c r="Z4179" s="27">
        <f>IF($B4179="","",IF($V4179="PICK",LEFT($N4179,5),IF($V4179="FIXED",$W4179,IF($V4179="CODE",$H4179,""))))</f>
        <v>0</v>
      </c>
    </row>
    <row r="4180" spans="1:26" ht="21" customHeight="1">
      <c r="A4180" s="27">
        <f>IF($B4180="","",COUNTA($B$13:$B4180))</f>
        <v>0</v>
      </c>
      <c r="B4180" s="28"/>
      <c r="C4180" s="28"/>
      <c r="D4180" s="29"/>
      <c r="E4180" s="29"/>
      <c r="F4180" s="29"/>
      <c r="G4180" s="28"/>
      <c r="H4180" s="28"/>
      <c r="I4180" s="30">
        <f>IF($H4180="","",IFERROR(VLOOKUP($H4180,AcctTbl,2,0),"کد ناشناخته"))</f>
        <v>0</v>
      </c>
      <c r="J4180" s="27">
        <f>IF($H4180="","",IFERROR(VLOOKUP($H4180,AcctTbl,3,0),""))</f>
        <v>0</v>
      </c>
      <c r="K4180" s="29"/>
      <c r="L4180" s="28"/>
      <c r="M4180" s="31"/>
      <c r="N4180" s="29"/>
      <c r="O4180" s="32">
        <f>IF($B4180="",0,IF($U4180="IN",N($M4180),0))</f>
        <v>0</v>
      </c>
      <c r="P4180" s="32">
        <f>IF($B4180="",0,IF(OR($U4180="OUT",$U4180="TRF"),N($M4180),0))</f>
        <v>0</v>
      </c>
      <c r="Q4180" s="32">
        <f>IF($B4180="",0,IF(OR($U4180="OUT",$U4180="TRF"),N($M4180),0))</f>
        <v>0</v>
      </c>
      <c r="R4180" s="32">
        <f>IF($B4180="",0,IF($U4180="IN",N($M4180),0))</f>
        <v>0</v>
      </c>
      <c r="S4180" s="33">
        <f>IF($B4180="","",IF($M4180="","⚠ مبلغ",IF($E4180="","⚠ بانک عامل",IF(AND($U4180="TRF",$F4180=""),"⚠ بانک مقصد",IF(AND($V4180&lt;&gt;"NONE",$V4180&lt;&gt;"",$Z4180=""),"⚠ طرف حساب","✓")))))</f>
        <v>0</v>
      </c>
      <c r="T4180" s="29"/>
      <c r="U4180" s="27">
        <f>IFERROR(VLOOKUP($D4180,BankOpTbl,2,0),"")</f>
        <v>0</v>
      </c>
      <c r="V4180" s="27">
        <f>IFERROR(VLOOKUP($D4180,BankOpTbl,3,0),"")</f>
        <v>0</v>
      </c>
      <c r="W4180" s="27">
        <f>IFERROR(VLOOKUP($D4180,BankOpTbl,4,0),"")</f>
        <v>0</v>
      </c>
      <c r="X4180" s="27">
        <f>IF($E4180="","",IFERROR(VLOOKUP($E4180,BankTbl,4,0),""))</f>
        <v>0</v>
      </c>
      <c r="Y4180" s="27">
        <f>IF($F4180="","",IFERROR(VLOOKUP($F4180,BankTbl,4,0),""))</f>
        <v>0</v>
      </c>
      <c r="Z4180" s="27">
        <f>IF($B4180="","",IF($V4180="PICK",LEFT($N4180,5),IF($V4180="FIXED",$W4180,IF($V4180="CODE",$H4180,""))))</f>
        <v>0</v>
      </c>
    </row>
    <row r="4181" spans="1:26" ht="21" customHeight="1">
      <c r="A4181" s="27">
        <f>IF($B4181="","",COUNTA($B$13:$B4181))</f>
        <v>0</v>
      </c>
      <c r="B4181" s="28"/>
      <c r="C4181" s="28"/>
      <c r="D4181" s="29"/>
      <c r="E4181" s="29"/>
      <c r="F4181" s="29"/>
      <c r="G4181" s="28"/>
      <c r="H4181" s="28"/>
      <c r="I4181" s="30">
        <f>IF($H4181="","",IFERROR(VLOOKUP($H4181,AcctTbl,2,0),"کد ناشناخته"))</f>
        <v>0</v>
      </c>
      <c r="J4181" s="27">
        <f>IF($H4181="","",IFERROR(VLOOKUP($H4181,AcctTbl,3,0),""))</f>
        <v>0</v>
      </c>
      <c r="K4181" s="29"/>
      <c r="L4181" s="28"/>
      <c r="M4181" s="31"/>
      <c r="N4181" s="29"/>
      <c r="O4181" s="32">
        <f>IF($B4181="",0,IF($U4181="IN",N($M4181),0))</f>
        <v>0</v>
      </c>
      <c r="P4181" s="32">
        <f>IF($B4181="",0,IF(OR($U4181="OUT",$U4181="TRF"),N($M4181),0))</f>
        <v>0</v>
      </c>
      <c r="Q4181" s="32">
        <f>IF($B4181="",0,IF(OR($U4181="OUT",$U4181="TRF"),N($M4181),0))</f>
        <v>0</v>
      </c>
      <c r="R4181" s="32">
        <f>IF($B4181="",0,IF($U4181="IN",N($M4181),0))</f>
        <v>0</v>
      </c>
      <c r="S4181" s="33">
        <f>IF($B4181="","",IF($M4181="","⚠ مبلغ",IF($E4181="","⚠ بانک عامل",IF(AND($U4181="TRF",$F4181=""),"⚠ بانک مقصد",IF(AND($V4181&lt;&gt;"NONE",$V4181&lt;&gt;"",$Z4181=""),"⚠ طرف حساب","✓")))))</f>
        <v>0</v>
      </c>
      <c r="T4181" s="29"/>
      <c r="U4181" s="27">
        <f>IFERROR(VLOOKUP($D4181,BankOpTbl,2,0),"")</f>
        <v>0</v>
      </c>
      <c r="V4181" s="27">
        <f>IFERROR(VLOOKUP($D4181,BankOpTbl,3,0),"")</f>
        <v>0</v>
      </c>
      <c r="W4181" s="27">
        <f>IFERROR(VLOOKUP($D4181,BankOpTbl,4,0),"")</f>
        <v>0</v>
      </c>
      <c r="X4181" s="27">
        <f>IF($E4181="","",IFERROR(VLOOKUP($E4181,BankTbl,4,0),""))</f>
        <v>0</v>
      </c>
      <c r="Y4181" s="27">
        <f>IF($F4181="","",IFERROR(VLOOKUP($F4181,BankTbl,4,0),""))</f>
        <v>0</v>
      </c>
      <c r="Z4181" s="27">
        <f>IF($B4181="","",IF($V4181="PICK",LEFT($N4181,5),IF($V4181="FIXED",$W4181,IF($V4181="CODE",$H4181,""))))</f>
        <v>0</v>
      </c>
    </row>
    <row r="4182" spans="1:26" ht="21" customHeight="1">
      <c r="A4182" s="27">
        <f>IF($B4182="","",COUNTA($B$13:$B4182))</f>
        <v>0</v>
      </c>
      <c r="B4182" s="28"/>
      <c r="C4182" s="28"/>
      <c r="D4182" s="29"/>
      <c r="E4182" s="29"/>
      <c r="F4182" s="29"/>
      <c r="G4182" s="28"/>
      <c r="H4182" s="28"/>
      <c r="I4182" s="30">
        <f>IF($H4182="","",IFERROR(VLOOKUP($H4182,AcctTbl,2,0),"کد ناشناخته"))</f>
        <v>0</v>
      </c>
      <c r="J4182" s="27">
        <f>IF($H4182="","",IFERROR(VLOOKUP($H4182,AcctTbl,3,0),""))</f>
        <v>0</v>
      </c>
      <c r="K4182" s="29"/>
      <c r="L4182" s="28"/>
      <c r="M4182" s="31"/>
      <c r="N4182" s="29"/>
      <c r="O4182" s="32">
        <f>IF($B4182="",0,IF($U4182="IN",N($M4182),0))</f>
        <v>0</v>
      </c>
      <c r="P4182" s="32">
        <f>IF($B4182="",0,IF(OR($U4182="OUT",$U4182="TRF"),N($M4182),0))</f>
        <v>0</v>
      </c>
      <c r="Q4182" s="32">
        <f>IF($B4182="",0,IF(OR($U4182="OUT",$U4182="TRF"),N($M4182),0))</f>
        <v>0</v>
      </c>
      <c r="R4182" s="32">
        <f>IF($B4182="",0,IF($U4182="IN",N($M4182),0))</f>
        <v>0</v>
      </c>
      <c r="S4182" s="33">
        <f>IF($B4182="","",IF($M4182="","⚠ مبلغ",IF($E4182="","⚠ بانک عامل",IF(AND($U4182="TRF",$F4182=""),"⚠ بانک مقصد",IF(AND($V4182&lt;&gt;"NONE",$V4182&lt;&gt;"",$Z4182=""),"⚠ طرف حساب","✓")))))</f>
        <v>0</v>
      </c>
      <c r="T4182" s="29"/>
      <c r="U4182" s="27">
        <f>IFERROR(VLOOKUP($D4182,BankOpTbl,2,0),"")</f>
        <v>0</v>
      </c>
      <c r="V4182" s="27">
        <f>IFERROR(VLOOKUP($D4182,BankOpTbl,3,0),"")</f>
        <v>0</v>
      </c>
      <c r="W4182" s="27">
        <f>IFERROR(VLOOKUP($D4182,BankOpTbl,4,0),"")</f>
        <v>0</v>
      </c>
      <c r="X4182" s="27">
        <f>IF($E4182="","",IFERROR(VLOOKUP($E4182,BankTbl,4,0),""))</f>
        <v>0</v>
      </c>
      <c r="Y4182" s="27">
        <f>IF($F4182="","",IFERROR(VLOOKUP($F4182,BankTbl,4,0),""))</f>
        <v>0</v>
      </c>
      <c r="Z4182" s="27">
        <f>IF($B4182="","",IF($V4182="PICK",LEFT($N4182,5),IF($V4182="FIXED",$W4182,IF($V4182="CODE",$H4182,""))))</f>
        <v>0</v>
      </c>
    </row>
    <row r="4183" spans="1:26" ht="21" customHeight="1">
      <c r="A4183" s="27">
        <f>IF($B4183="","",COUNTA($B$13:$B4183))</f>
        <v>0</v>
      </c>
      <c r="B4183" s="28"/>
      <c r="C4183" s="28"/>
      <c r="D4183" s="29"/>
      <c r="E4183" s="29"/>
      <c r="F4183" s="29"/>
      <c r="G4183" s="28"/>
      <c r="H4183" s="28"/>
      <c r="I4183" s="30">
        <f>IF($H4183="","",IFERROR(VLOOKUP($H4183,AcctTbl,2,0),"کد ناشناخته"))</f>
        <v>0</v>
      </c>
      <c r="J4183" s="27">
        <f>IF($H4183="","",IFERROR(VLOOKUP($H4183,AcctTbl,3,0),""))</f>
        <v>0</v>
      </c>
      <c r="K4183" s="29"/>
      <c r="L4183" s="28"/>
      <c r="M4183" s="31"/>
      <c r="N4183" s="29"/>
      <c r="O4183" s="32">
        <f>IF($B4183="",0,IF($U4183="IN",N($M4183),0))</f>
        <v>0</v>
      </c>
      <c r="P4183" s="32">
        <f>IF($B4183="",0,IF(OR($U4183="OUT",$U4183="TRF"),N($M4183),0))</f>
        <v>0</v>
      </c>
      <c r="Q4183" s="32">
        <f>IF($B4183="",0,IF(OR($U4183="OUT",$U4183="TRF"),N($M4183),0))</f>
        <v>0</v>
      </c>
      <c r="R4183" s="32">
        <f>IF($B4183="",0,IF($U4183="IN",N($M4183),0))</f>
        <v>0</v>
      </c>
      <c r="S4183" s="33">
        <f>IF($B4183="","",IF($M4183="","⚠ مبلغ",IF($E4183="","⚠ بانک عامل",IF(AND($U4183="TRF",$F4183=""),"⚠ بانک مقصد",IF(AND($V4183&lt;&gt;"NONE",$V4183&lt;&gt;"",$Z4183=""),"⚠ طرف حساب","✓")))))</f>
        <v>0</v>
      </c>
      <c r="T4183" s="29"/>
      <c r="U4183" s="27">
        <f>IFERROR(VLOOKUP($D4183,BankOpTbl,2,0),"")</f>
        <v>0</v>
      </c>
      <c r="V4183" s="27">
        <f>IFERROR(VLOOKUP($D4183,BankOpTbl,3,0),"")</f>
        <v>0</v>
      </c>
      <c r="W4183" s="27">
        <f>IFERROR(VLOOKUP($D4183,BankOpTbl,4,0),"")</f>
        <v>0</v>
      </c>
      <c r="X4183" s="27">
        <f>IF($E4183="","",IFERROR(VLOOKUP($E4183,BankTbl,4,0),""))</f>
        <v>0</v>
      </c>
      <c r="Y4183" s="27">
        <f>IF($F4183="","",IFERROR(VLOOKUP($F4183,BankTbl,4,0),""))</f>
        <v>0</v>
      </c>
      <c r="Z4183" s="27">
        <f>IF($B4183="","",IF($V4183="PICK",LEFT($N4183,5),IF($V4183="FIXED",$W4183,IF($V4183="CODE",$H4183,""))))</f>
        <v>0</v>
      </c>
    </row>
    <row r="4184" spans="1:26" ht="21" customHeight="1">
      <c r="A4184" s="27">
        <f>IF($B4184="","",COUNTA($B$13:$B4184))</f>
        <v>0</v>
      </c>
      <c r="B4184" s="28"/>
      <c r="C4184" s="28"/>
      <c r="D4184" s="29"/>
      <c r="E4184" s="29"/>
      <c r="F4184" s="29"/>
      <c r="G4184" s="28"/>
      <c r="H4184" s="28"/>
      <c r="I4184" s="30">
        <f>IF($H4184="","",IFERROR(VLOOKUP($H4184,AcctTbl,2,0),"کد ناشناخته"))</f>
        <v>0</v>
      </c>
      <c r="J4184" s="27">
        <f>IF($H4184="","",IFERROR(VLOOKUP($H4184,AcctTbl,3,0),""))</f>
        <v>0</v>
      </c>
      <c r="K4184" s="29"/>
      <c r="L4184" s="28"/>
      <c r="M4184" s="31"/>
      <c r="N4184" s="29"/>
      <c r="O4184" s="32">
        <f>IF($B4184="",0,IF($U4184="IN",N($M4184),0))</f>
        <v>0</v>
      </c>
      <c r="P4184" s="32">
        <f>IF($B4184="",0,IF(OR($U4184="OUT",$U4184="TRF"),N($M4184),0))</f>
        <v>0</v>
      </c>
      <c r="Q4184" s="32">
        <f>IF($B4184="",0,IF(OR($U4184="OUT",$U4184="TRF"),N($M4184),0))</f>
        <v>0</v>
      </c>
      <c r="R4184" s="32">
        <f>IF($B4184="",0,IF($U4184="IN",N($M4184),0))</f>
        <v>0</v>
      </c>
      <c r="S4184" s="33">
        <f>IF($B4184="","",IF($M4184="","⚠ مبلغ",IF($E4184="","⚠ بانک عامل",IF(AND($U4184="TRF",$F4184=""),"⚠ بانک مقصد",IF(AND($V4184&lt;&gt;"NONE",$V4184&lt;&gt;"",$Z4184=""),"⚠ طرف حساب","✓")))))</f>
        <v>0</v>
      </c>
      <c r="T4184" s="29"/>
      <c r="U4184" s="27">
        <f>IFERROR(VLOOKUP($D4184,BankOpTbl,2,0),"")</f>
        <v>0</v>
      </c>
      <c r="V4184" s="27">
        <f>IFERROR(VLOOKUP($D4184,BankOpTbl,3,0),"")</f>
        <v>0</v>
      </c>
      <c r="W4184" s="27">
        <f>IFERROR(VLOOKUP($D4184,BankOpTbl,4,0),"")</f>
        <v>0</v>
      </c>
      <c r="X4184" s="27">
        <f>IF($E4184="","",IFERROR(VLOOKUP($E4184,BankTbl,4,0),""))</f>
        <v>0</v>
      </c>
      <c r="Y4184" s="27">
        <f>IF($F4184="","",IFERROR(VLOOKUP($F4184,BankTbl,4,0),""))</f>
        <v>0</v>
      </c>
      <c r="Z4184" s="27">
        <f>IF($B4184="","",IF($V4184="PICK",LEFT($N4184,5),IF($V4184="FIXED",$W4184,IF($V4184="CODE",$H4184,""))))</f>
        <v>0</v>
      </c>
    </row>
    <row r="4185" spans="1:26" ht="21" customHeight="1">
      <c r="A4185" s="27">
        <f>IF($B4185="","",COUNTA($B$13:$B4185))</f>
        <v>0</v>
      </c>
      <c r="B4185" s="28"/>
      <c r="C4185" s="28"/>
      <c r="D4185" s="29"/>
      <c r="E4185" s="29"/>
      <c r="F4185" s="29"/>
      <c r="G4185" s="28"/>
      <c r="H4185" s="28"/>
      <c r="I4185" s="30">
        <f>IF($H4185="","",IFERROR(VLOOKUP($H4185,AcctTbl,2,0),"کد ناشناخته"))</f>
        <v>0</v>
      </c>
      <c r="J4185" s="27">
        <f>IF($H4185="","",IFERROR(VLOOKUP($H4185,AcctTbl,3,0),""))</f>
        <v>0</v>
      </c>
      <c r="K4185" s="29"/>
      <c r="L4185" s="28"/>
      <c r="M4185" s="31"/>
      <c r="N4185" s="29"/>
      <c r="O4185" s="32">
        <f>IF($B4185="",0,IF($U4185="IN",N($M4185),0))</f>
        <v>0</v>
      </c>
      <c r="P4185" s="32">
        <f>IF($B4185="",0,IF(OR($U4185="OUT",$U4185="TRF"),N($M4185),0))</f>
        <v>0</v>
      </c>
      <c r="Q4185" s="32">
        <f>IF($B4185="",0,IF(OR($U4185="OUT",$U4185="TRF"),N($M4185),0))</f>
        <v>0</v>
      </c>
      <c r="R4185" s="32">
        <f>IF($B4185="",0,IF($U4185="IN",N($M4185),0))</f>
        <v>0</v>
      </c>
      <c r="S4185" s="33">
        <f>IF($B4185="","",IF($M4185="","⚠ مبلغ",IF($E4185="","⚠ بانک عامل",IF(AND($U4185="TRF",$F4185=""),"⚠ بانک مقصد",IF(AND($V4185&lt;&gt;"NONE",$V4185&lt;&gt;"",$Z4185=""),"⚠ طرف حساب","✓")))))</f>
        <v>0</v>
      </c>
      <c r="T4185" s="29"/>
      <c r="U4185" s="27">
        <f>IFERROR(VLOOKUP($D4185,BankOpTbl,2,0),"")</f>
        <v>0</v>
      </c>
      <c r="V4185" s="27">
        <f>IFERROR(VLOOKUP($D4185,BankOpTbl,3,0),"")</f>
        <v>0</v>
      </c>
      <c r="W4185" s="27">
        <f>IFERROR(VLOOKUP($D4185,BankOpTbl,4,0),"")</f>
        <v>0</v>
      </c>
      <c r="X4185" s="27">
        <f>IF($E4185="","",IFERROR(VLOOKUP($E4185,BankTbl,4,0),""))</f>
        <v>0</v>
      </c>
      <c r="Y4185" s="27">
        <f>IF($F4185="","",IFERROR(VLOOKUP($F4185,BankTbl,4,0),""))</f>
        <v>0</v>
      </c>
      <c r="Z4185" s="27">
        <f>IF($B4185="","",IF($V4185="PICK",LEFT($N4185,5),IF($V4185="FIXED",$W4185,IF($V4185="CODE",$H4185,""))))</f>
        <v>0</v>
      </c>
    </row>
    <row r="4186" spans="1:26" ht="21" customHeight="1">
      <c r="A4186" s="27">
        <f>IF($B4186="","",COUNTA($B$13:$B4186))</f>
        <v>0</v>
      </c>
      <c r="B4186" s="28"/>
      <c r="C4186" s="28"/>
      <c r="D4186" s="29"/>
      <c r="E4186" s="29"/>
      <c r="F4186" s="29"/>
      <c r="G4186" s="28"/>
      <c r="H4186" s="28"/>
      <c r="I4186" s="30">
        <f>IF($H4186="","",IFERROR(VLOOKUP($H4186,AcctTbl,2,0),"کد ناشناخته"))</f>
        <v>0</v>
      </c>
      <c r="J4186" s="27">
        <f>IF($H4186="","",IFERROR(VLOOKUP($H4186,AcctTbl,3,0),""))</f>
        <v>0</v>
      </c>
      <c r="K4186" s="29"/>
      <c r="L4186" s="28"/>
      <c r="M4186" s="31"/>
      <c r="N4186" s="29"/>
      <c r="O4186" s="32">
        <f>IF($B4186="",0,IF($U4186="IN",N($M4186),0))</f>
        <v>0</v>
      </c>
      <c r="P4186" s="32">
        <f>IF($B4186="",0,IF(OR($U4186="OUT",$U4186="TRF"),N($M4186),0))</f>
        <v>0</v>
      </c>
      <c r="Q4186" s="32">
        <f>IF($B4186="",0,IF(OR($U4186="OUT",$U4186="TRF"),N($M4186),0))</f>
        <v>0</v>
      </c>
      <c r="R4186" s="32">
        <f>IF($B4186="",0,IF($U4186="IN",N($M4186),0))</f>
        <v>0</v>
      </c>
      <c r="S4186" s="33">
        <f>IF($B4186="","",IF($M4186="","⚠ مبلغ",IF($E4186="","⚠ بانک عامل",IF(AND($U4186="TRF",$F4186=""),"⚠ بانک مقصد",IF(AND($V4186&lt;&gt;"NONE",$V4186&lt;&gt;"",$Z4186=""),"⚠ طرف حساب","✓")))))</f>
        <v>0</v>
      </c>
      <c r="T4186" s="29"/>
      <c r="U4186" s="27">
        <f>IFERROR(VLOOKUP($D4186,BankOpTbl,2,0),"")</f>
        <v>0</v>
      </c>
      <c r="V4186" s="27">
        <f>IFERROR(VLOOKUP($D4186,BankOpTbl,3,0),"")</f>
        <v>0</v>
      </c>
      <c r="W4186" s="27">
        <f>IFERROR(VLOOKUP($D4186,BankOpTbl,4,0),"")</f>
        <v>0</v>
      </c>
      <c r="X4186" s="27">
        <f>IF($E4186="","",IFERROR(VLOOKUP($E4186,BankTbl,4,0),""))</f>
        <v>0</v>
      </c>
      <c r="Y4186" s="27">
        <f>IF($F4186="","",IFERROR(VLOOKUP($F4186,BankTbl,4,0),""))</f>
        <v>0</v>
      </c>
      <c r="Z4186" s="27">
        <f>IF($B4186="","",IF($V4186="PICK",LEFT($N4186,5),IF($V4186="FIXED",$W4186,IF($V4186="CODE",$H4186,""))))</f>
        <v>0</v>
      </c>
    </row>
    <row r="4187" spans="1:26" ht="21" customHeight="1">
      <c r="A4187" s="27">
        <f>IF($B4187="","",COUNTA($B$13:$B4187))</f>
        <v>0</v>
      </c>
      <c r="B4187" s="28"/>
      <c r="C4187" s="28"/>
      <c r="D4187" s="29"/>
      <c r="E4187" s="29"/>
      <c r="F4187" s="29"/>
      <c r="G4187" s="28"/>
      <c r="H4187" s="28"/>
      <c r="I4187" s="30">
        <f>IF($H4187="","",IFERROR(VLOOKUP($H4187,AcctTbl,2,0),"کد ناشناخته"))</f>
        <v>0</v>
      </c>
      <c r="J4187" s="27">
        <f>IF($H4187="","",IFERROR(VLOOKUP($H4187,AcctTbl,3,0),""))</f>
        <v>0</v>
      </c>
      <c r="K4187" s="29"/>
      <c r="L4187" s="28"/>
      <c r="M4187" s="31"/>
      <c r="N4187" s="29"/>
      <c r="O4187" s="32">
        <f>IF($B4187="",0,IF($U4187="IN",N($M4187),0))</f>
        <v>0</v>
      </c>
      <c r="P4187" s="32">
        <f>IF($B4187="",0,IF(OR($U4187="OUT",$U4187="TRF"),N($M4187),0))</f>
        <v>0</v>
      </c>
      <c r="Q4187" s="32">
        <f>IF($B4187="",0,IF(OR($U4187="OUT",$U4187="TRF"),N($M4187),0))</f>
        <v>0</v>
      </c>
      <c r="R4187" s="32">
        <f>IF($B4187="",0,IF($U4187="IN",N($M4187),0))</f>
        <v>0</v>
      </c>
      <c r="S4187" s="33">
        <f>IF($B4187="","",IF($M4187="","⚠ مبلغ",IF($E4187="","⚠ بانک عامل",IF(AND($U4187="TRF",$F4187=""),"⚠ بانک مقصد",IF(AND($V4187&lt;&gt;"NONE",$V4187&lt;&gt;"",$Z4187=""),"⚠ طرف حساب","✓")))))</f>
        <v>0</v>
      </c>
      <c r="T4187" s="29"/>
      <c r="U4187" s="27">
        <f>IFERROR(VLOOKUP($D4187,BankOpTbl,2,0),"")</f>
        <v>0</v>
      </c>
      <c r="V4187" s="27">
        <f>IFERROR(VLOOKUP($D4187,BankOpTbl,3,0),"")</f>
        <v>0</v>
      </c>
      <c r="W4187" s="27">
        <f>IFERROR(VLOOKUP($D4187,BankOpTbl,4,0),"")</f>
        <v>0</v>
      </c>
      <c r="X4187" s="27">
        <f>IF($E4187="","",IFERROR(VLOOKUP($E4187,BankTbl,4,0),""))</f>
        <v>0</v>
      </c>
      <c r="Y4187" s="27">
        <f>IF($F4187="","",IFERROR(VLOOKUP($F4187,BankTbl,4,0),""))</f>
        <v>0</v>
      </c>
      <c r="Z4187" s="27">
        <f>IF($B4187="","",IF($V4187="PICK",LEFT($N4187,5),IF($V4187="FIXED",$W4187,IF($V4187="CODE",$H4187,""))))</f>
        <v>0</v>
      </c>
    </row>
    <row r="4188" spans="1:26" ht="21" customHeight="1">
      <c r="A4188" s="27">
        <f>IF($B4188="","",COUNTA($B$13:$B4188))</f>
        <v>0</v>
      </c>
      <c r="B4188" s="28"/>
      <c r="C4188" s="28"/>
      <c r="D4188" s="29"/>
      <c r="E4188" s="29"/>
      <c r="F4188" s="29"/>
      <c r="G4188" s="28"/>
      <c r="H4188" s="28"/>
      <c r="I4188" s="30">
        <f>IF($H4188="","",IFERROR(VLOOKUP($H4188,AcctTbl,2,0),"کد ناشناخته"))</f>
        <v>0</v>
      </c>
      <c r="J4188" s="27">
        <f>IF($H4188="","",IFERROR(VLOOKUP($H4188,AcctTbl,3,0),""))</f>
        <v>0</v>
      </c>
      <c r="K4188" s="29"/>
      <c r="L4188" s="28"/>
      <c r="M4188" s="31"/>
      <c r="N4188" s="29"/>
      <c r="O4188" s="32">
        <f>IF($B4188="",0,IF($U4188="IN",N($M4188),0))</f>
        <v>0</v>
      </c>
      <c r="P4188" s="32">
        <f>IF($B4188="",0,IF(OR($U4188="OUT",$U4188="TRF"),N($M4188),0))</f>
        <v>0</v>
      </c>
      <c r="Q4188" s="32">
        <f>IF($B4188="",0,IF(OR($U4188="OUT",$U4188="TRF"),N($M4188),0))</f>
        <v>0</v>
      </c>
      <c r="R4188" s="32">
        <f>IF($B4188="",0,IF($U4188="IN",N($M4188),0))</f>
        <v>0</v>
      </c>
      <c r="S4188" s="33">
        <f>IF($B4188="","",IF($M4188="","⚠ مبلغ",IF($E4188="","⚠ بانک عامل",IF(AND($U4188="TRF",$F4188=""),"⚠ بانک مقصد",IF(AND($V4188&lt;&gt;"NONE",$V4188&lt;&gt;"",$Z4188=""),"⚠ طرف حساب","✓")))))</f>
        <v>0</v>
      </c>
      <c r="T4188" s="29"/>
      <c r="U4188" s="27">
        <f>IFERROR(VLOOKUP($D4188,BankOpTbl,2,0),"")</f>
        <v>0</v>
      </c>
      <c r="V4188" s="27">
        <f>IFERROR(VLOOKUP($D4188,BankOpTbl,3,0),"")</f>
        <v>0</v>
      </c>
      <c r="W4188" s="27">
        <f>IFERROR(VLOOKUP($D4188,BankOpTbl,4,0),"")</f>
        <v>0</v>
      </c>
      <c r="X4188" s="27">
        <f>IF($E4188="","",IFERROR(VLOOKUP($E4188,BankTbl,4,0),""))</f>
        <v>0</v>
      </c>
      <c r="Y4188" s="27">
        <f>IF($F4188="","",IFERROR(VLOOKUP($F4188,BankTbl,4,0),""))</f>
        <v>0</v>
      </c>
      <c r="Z4188" s="27">
        <f>IF($B4188="","",IF($V4188="PICK",LEFT($N4188,5),IF($V4188="FIXED",$W4188,IF($V4188="CODE",$H4188,""))))</f>
        <v>0</v>
      </c>
    </row>
    <row r="4189" spans="1:26" ht="21" customHeight="1">
      <c r="A4189" s="27">
        <f>IF($B4189="","",COUNTA($B$13:$B4189))</f>
        <v>0</v>
      </c>
      <c r="B4189" s="28"/>
      <c r="C4189" s="28"/>
      <c r="D4189" s="29"/>
      <c r="E4189" s="29"/>
      <c r="F4189" s="29"/>
      <c r="G4189" s="28"/>
      <c r="H4189" s="28"/>
      <c r="I4189" s="30">
        <f>IF($H4189="","",IFERROR(VLOOKUP($H4189,AcctTbl,2,0),"کد ناشناخته"))</f>
        <v>0</v>
      </c>
      <c r="J4189" s="27">
        <f>IF($H4189="","",IFERROR(VLOOKUP($H4189,AcctTbl,3,0),""))</f>
        <v>0</v>
      </c>
      <c r="K4189" s="29"/>
      <c r="L4189" s="28"/>
      <c r="M4189" s="31"/>
      <c r="N4189" s="29"/>
      <c r="O4189" s="32">
        <f>IF($B4189="",0,IF($U4189="IN",N($M4189),0))</f>
        <v>0</v>
      </c>
      <c r="P4189" s="32">
        <f>IF($B4189="",0,IF(OR($U4189="OUT",$U4189="TRF"),N($M4189),0))</f>
        <v>0</v>
      </c>
      <c r="Q4189" s="32">
        <f>IF($B4189="",0,IF(OR($U4189="OUT",$U4189="TRF"),N($M4189),0))</f>
        <v>0</v>
      </c>
      <c r="R4189" s="32">
        <f>IF($B4189="",0,IF($U4189="IN",N($M4189),0))</f>
        <v>0</v>
      </c>
      <c r="S4189" s="33">
        <f>IF($B4189="","",IF($M4189="","⚠ مبلغ",IF($E4189="","⚠ بانک عامل",IF(AND($U4189="TRF",$F4189=""),"⚠ بانک مقصد",IF(AND($V4189&lt;&gt;"NONE",$V4189&lt;&gt;"",$Z4189=""),"⚠ طرف حساب","✓")))))</f>
        <v>0</v>
      </c>
      <c r="T4189" s="29"/>
      <c r="U4189" s="27">
        <f>IFERROR(VLOOKUP($D4189,BankOpTbl,2,0),"")</f>
        <v>0</v>
      </c>
      <c r="V4189" s="27">
        <f>IFERROR(VLOOKUP($D4189,BankOpTbl,3,0),"")</f>
        <v>0</v>
      </c>
      <c r="W4189" s="27">
        <f>IFERROR(VLOOKUP($D4189,BankOpTbl,4,0),"")</f>
        <v>0</v>
      </c>
      <c r="X4189" s="27">
        <f>IF($E4189="","",IFERROR(VLOOKUP($E4189,BankTbl,4,0),""))</f>
        <v>0</v>
      </c>
      <c r="Y4189" s="27">
        <f>IF($F4189="","",IFERROR(VLOOKUP($F4189,BankTbl,4,0),""))</f>
        <v>0</v>
      </c>
      <c r="Z4189" s="27">
        <f>IF($B4189="","",IF($V4189="PICK",LEFT($N4189,5),IF($V4189="FIXED",$W4189,IF($V4189="CODE",$H4189,""))))</f>
        <v>0</v>
      </c>
    </row>
    <row r="4190" spans="1:26" ht="21" customHeight="1">
      <c r="A4190" s="27">
        <f>IF($B4190="","",COUNTA($B$13:$B4190))</f>
        <v>0</v>
      </c>
      <c r="B4190" s="28"/>
      <c r="C4190" s="28"/>
      <c r="D4190" s="29"/>
      <c r="E4190" s="29"/>
      <c r="F4190" s="29"/>
      <c r="G4190" s="28"/>
      <c r="H4190" s="28"/>
      <c r="I4190" s="30">
        <f>IF($H4190="","",IFERROR(VLOOKUP($H4190,AcctTbl,2,0),"کد ناشناخته"))</f>
        <v>0</v>
      </c>
      <c r="J4190" s="27">
        <f>IF($H4190="","",IFERROR(VLOOKUP($H4190,AcctTbl,3,0),""))</f>
        <v>0</v>
      </c>
      <c r="K4190" s="29"/>
      <c r="L4190" s="28"/>
      <c r="M4190" s="31"/>
      <c r="N4190" s="29"/>
      <c r="O4190" s="32">
        <f>IF($B4190="",0,IF($U4190="IN",N($M4190),0))</f>
        <v>0</v>
      </c>
      <c r="P4190" s="32">
        <f>IF($B4190="",0,IF(OR($U4190="OUT",$U4190="TRF"),N($M4190),0))</f>
        <v>0</v>
      </c>
      <c r="Q4190" s="32">
        <f>IF($B4190="",0,IF(OR($U4190="OUT",$U4190="TRF"),N($M4190),0))</f>
        <v>0</v>
      </c>
      <c r="R4190" s="32">
        <f>IF($B4190="",0,IF($U4190="IN",N($M4190),0))</f>
        <v>0</v>
      </c>
      <c r="S4190" s="33">
        <f>IF($B4190="","",IF($M4190="","⚠ مبلغ",IF($E4190="","⚠ بانک عامل",IF(AND($U4190="TRF",$F4190=""),"⚠ بانک مقصد",IF(AND($V4190&lt;&gt;"NONE",$V4190&lt;&gt;"",$Z4190=""),"⚠ طرف حساب","✓")))))</f>
        <v>0</v>
      </c>
      <c r="T4190" s="29"/>
      <c r="U4190" s="27">
        <f>IFERROR(VLOOKUP($D4190,BankOpTbl,2,0),"")</f>
        <v>0</v>
      </c>
      <c r="V4190" s="27">
        <f>IFERROR(VLOOKUP($D4190,BankOpTbl,3,0),"")</f>
        <v>0</v>
      </c>
      <c r="W4190" s="27">
        <f>IFERROR(VLOOKUP($D4190,BankOpTbl,4,0),"")</f>
        <v>0</v>
      </c>
      <c r="X4190" s="27">
        <f>IF($E4190="","",IFERROR(VLOOKUP($E4190,BankTbl,4,0),""))</f>
        <v>0</v>
      </c>
      <c r="Y4190" s="27">
        <f>IF($F4190="","",IFERROR(VLOOKUP($F4190,BankTbl,4,0),""))</f>
        <v>0</v>
      </c>
      <c r="Z4190" s="27">
        <f>IF($B4190="","",IF($V4190="PICK",LEFT($N4190,5),IF($V4190="FIXED",$W4190,IF($V4190="CODE",$H4190,""))))</f>
        <v>0</v>
      </c>
    </row>
    <row r="4191" spans="1:26" ht="21" customHeight="1">
      <c r="A4191" s="27">
        <f>IF($B4191="","",COUNTA($B$13:$B4191))</f>
        <v>0</v>
      </c>
      <c r="B4191" s="28"/>
      <c r="C4191" s="28"/>
      <c r="D4191" s="29"/>
      <c r="E4191" s="29"/>
      <c r="F4191" s="29"/>
      <c r="G4191" s="28"/>
      <c r="H4191" s="28"/>
      <c r="I4191" s="30">
        <f>IF($H4191="","",IFERROR(VLOOKUP($H4191,AcctTbl,2,0),"کد ناشناخته"))</f>
        <v>0</v>
      </c>
      <c r="J4191" s="27">
        <f>IF($H4191="","",IFERROR(VLOOKUP($H4191,AcctTbl,3,0),""))</f>
        <v>0</v>
      </c>
      <c r="K4191" s="29"/>
      <c r="L4191" s="28"/>
      <c r="M4191" s="31"/>
      <c r="N4191" s="29"/>
      <c r="O4191" s="32">
        <f>IF($B4191="",0,IF($U4191="IN",N($M4191),0))</f>
        <v>0</v>
      </c>
      <c r="P4191" s="32">
        <f>IF($B4191="",0,IF(OR($U4191="OUT",$U4191="TRF"),N($M4191),0))</f>
        <v>0</v>
      </c>
      <c r="Q4191" s="32">
        <f>IF($B4191="",0,IF(OR($U4191="OUT",$U4191="TRF"),N($M4191),0))</f>
        <v>0</v>
      </c>
      <c r="R4191" s="32">
        <f>IF($B4191="",0,IF($U4191="IN",N($M4191),0))</f>
        <v>0</v>
      </c>
      <c r="S4191" s="33">
        <f>IF($B4191="","",IF($M4191="","⚠ مبلغ",IF($E4191="","⚠ بانک عامل",IF(AND($U4191="TRF",$F4191=""),"⚠ بانک مقصد",IF(AND($V4191&lt;&gt;"NONE",$V4191&lt;&gt;"",$Z4191=""),"⚠ طرف حساب","✓")))))</f>
        <v>0</v>
      </c>
      <c r="T4191" s="29"/>
      <c r="U4191" s="27">
        <f>IFERROR(VLOOKUP($D4191,BankOpTbl,2,0),"")</f>
        <v>0</v>
      </c>
      <c r="V4191" s="27">
        <f>IFERROR(VLOOKUP($D4191,BankOpTbl,3,0),"")</f>
        <v>0</v>
      </c>
      <c r="W4191" s="27">
        <f>IFERROR(VLOOKUP($D4191,BankOpTbl,4,0),"")</f>
        <v>0</v>
      </c>
      <c r="X4191" s="27">
        <f>IF($E4191="","",IFERROR(VLOOKUP($E4191,BankTbl,4,0),""))</f>
        <v>0</v>
      </c>
      <c r="Y4191" s="27">
        <f>IF($F4191="","",IFERROR(VLOOKUP($F4191,BankTbl,4,0),""))</f>
        <v>0</v>
      </c>
      <c r="Z4191" s="27">
        <f>IF($B4191="","",IF($V4191="PICK",LEFT($N4191,5),IF($V4191="FIXED",$W4191,IF($V4191="CODE",$H4191,""))))</f>
        <v>0</v>
      </c>
    </row>
    <row r="4192" spans="1:26" ht="21" customHeight="1">
      <c r="A4192" s="27">
        <f>IF($B4192="","",COUNTA($B$13:$B4192))</f>
        <v>0</v>
      </c>
      <c r="B4192" s="28"/>
      <c r="C4192" s="28"/>
      <c r="D4192" s="29"/>
      <c r="E4192" s="29"/>
      <c r="F4192" s="29"/>
      <c r="G4192" s="28"/>
      <c r="H4192" s="28"/>
      <c r="I4192" s="30">
        <f>IF($H4192="","",IFERROR(VLOOKUP($H4192,AcctTbl,2,0),"کد ناشناخته"))</f>
        <v>0</v>
      </c>
      <c r="J4192" s="27">
        <f>IF($H4192="","",IFERROR(VLOOKUP($H4192,AcctTbl,3,0),""))</f>
        <v>0</v>
      </c>
      <c r="K4192" s="29"/>
      <c r="L4192" s="28"/>
      <c r="M4192" s="31"/>
      <c r="N4192" s="29"/>
      <c r="O4192" s="32">
        <f>IF($B4192="",0,IF($U4192="IN",N($M4192),0))</f>
        <v>0</v>
      </c>
      <c r="P4192" s="32">
        <f>IF($B4192="",0,IF(OR($U4192="OUT",$U4192="TRF"),N($M4192),0))</f>
        <v>0</v>
      </c>
      <c r="Q4192" s="32">
        <f>IF($B4192="",0,IF(OR($U4192="OUT",$U4192="TRF"),N($M4192),0))</f>
        <v>0</v>
      </c>
      <c r="R4192" s="32">
        <f>IF($B4192="",0,IF($U4192="IN",N($M4192),0))</f>
        <v>0</v>
      </c>
      <c r="S4192" s="33">
        <f>IF($B4192="","",IF($M4192="","⚠ مبلغ",IF($E4192="","⚠ بانک عامل",IF(AND($U4192="TRF",$F4192=""),"⚠ بانک مقصد",IF(AND($V4192&lt;&gt;"NONE",$V4192&lt;&gt;"",$Z4192=""),"⚠ طرف حساب","✓")))))</f>
        <v>0</v>
      </c>
      <c r="T4192" s="29"/>
      <c r="U4192" s="27">
        <f>IFERROR(VLOOKUP($D4192,BankOpTbl,2,0),"")</f>
        <v>0</v>
      </c>
      <c r="V4192" s="27">
        <f>IFERROR(VLOOKUP($D4192,BankOpTbl,3,0),"")</f>
        <v>0</v>
      </c>
      <c r="W4192" s="27">
        <f>IFERROR(VLOOKUP($D4192,BankOpTbl,4,0),"")</f>
        <v>0</v>
      </c>
      <c r="X4192" s="27">
        <f>IF($E4192="","",IFERROR(VLOOKUP($E4192,BankTbl,4,0),""))</f>
        <v>0</v>
      </c>
      <c r="Y4192" s="27">
        <f>IF($F4192="","",IFERROR(VLOOKUP($F4192,BankTbl,4,0),""))</f>
        <v>0</v>
      </c>
      <c r="Z4192" s="27">
        <f>IF($B4192="","",IF($V4192="PICK",LEFT($N4192,5),IF($V4192="FIXED",$W4192,IF($V4192="CODE",$H4192,""))))</f>
        <v>0</v>
      </c>
    </row>
    <row r="4193" spans="1:26" ht="21" customHeight="1">
      <c r="A4193" s="27">
        <f>IF($B4193="","",COUNTA($B$13:$B4193))</f>
        <v>0</v>
      </c>
      <c r="B4193" s="28"/>
      <c r="C4193" s="28"/>
      <c r="D4193" s="29"/>
      <c r="E4193" s="29"/>
      <c r="F4193" s="29"/>
      <c r="G4193" s="28"/>
      <c r="H4193" s="28"/>
      <c r="I4193" s="30">
        <f>IF($H4193="","",IFERROR(VLOOKUP($H4193,AcctTbl,2,0),"کد ناشناخته"))</f>
        <v>0</v>
      </c>
      <c r="J4193" s="27">
        <f>IF($H4193="","",IFERROR(VLOOKUP($H4193,AcctTbl,3,0),""))</f>
        <v>0</v>
      </c>
      <c r="K4193" s="29"/>
      <c r="L4193" s="28"/>
      <c r="M4193" s="31"/>
      <c r="N4193" s="29"/>
      <c r="O4193" s="32">
        <f>IF($B4193="",0,IF($U4193="IN",N($M4193),0))</f>
        <v>0</v>
      </c>
      <c r="P4193" s="32">
        <f>IF($B4193="",0,IF(OR($U4193="OUT",$U4193="TRF"),N($M4193),0))</f>
        <v>0</v>
      </c>
      <c r="Q4193" s="32">
        <f>IF($B4193="",0,IF(OR($U4193="OUT",$U4193="TRF"),N($M4193),0))</f>
        <v>0</v>
      </c>
      <c r="R4193" s="32">
        <f>IF($B4193="",0,IF($U4193="IN",N($M4193),0))</f>
        <v>0</v>
      </c>
      <c r="S4193" s="33">
        <f>IF($B4193="","",IF($M4193="","⚠ مبلغ",IF($E4193="","⚠ بانک عامل",IF(AND($U4193="TRF",$F4193=""),"⚠ بانک مقصد",IF(AND($V4193&lt;&gt;"NONE",$V4193&lt;&gt;"",$Z4193=""),"⚠ طرف حساب","✓")))))</f>
        <v>0</v>
      </c>
      <c r="T4193" s="29"/>
      <c r="U4193" s="27">
        <f>IFERROR(VLOOKUP($D4193,BankOpTbl,2,0),"")</f>
        <v>0</v>
      </c>
      <c r="V4193" s="27">
        <f>IFERROR(VLOOKUP($D4193,BankOpTbl,3,0),"")</f>
        <v>0</v>
      </c>
      <c r="W4193" s="27">
        <f>IFERROR(VLOOKUP($D4193,BankOpTbl,4,0),"")</f>
        <v>0</v>
      </c>
      <c r="X4193" s="27">
        <f>IF($E4193="","",IFERROR(VLOOKUP($E4193,BankTbl,4,0),""))</f>
        <v>0</v>
      </c>
      <c r="Y4193" s="27">
        <f>IF($F4193="","",IFERROR(VLOOKUP($F4193,BankTbl,4,0),""))</f>
        <v>0</v>
      </c>
      <c r="Z4193" s="27">
        <f>IF($B4193="","",IF($V4193="PICK",LEFT($N4193,5),IF($V4193="FIXED",$W4193,IF($V4193="CODE",$H4193,""))))</f>
        <v>0</v>
      </c>
    </row>
    <row r="4194" spans="1:26" ht="21" customHeight="1">
      <c r="A4194" s="27">
        <f>IF($B4194="","",COUNTA($B$13:$B4194))</f>
        <v>0</v>
      </c>
      <c r="B4194" s="28"/>
      <c r="C4194" s="28"/>
      <c r="D4194" s="29"/>
      <c r="E4194" s="29"/>
      <c r="F4194" s="29"/>
      <c r="G4194" s="28"/>
      <c r="H4194" s="28"/>
      <c r="I4194" s="30">
        <f>IF($H4194="","",IFERROR(VLOOKUP($H4194,AcctTbl,2,0),"کد ناشناخته"))</f>
        <v>0</v>
      </c>
      <c r="J4194" s="27">
        <f>IF($H4194="","",IFERROR(VLOOKUP($H4194,AcctTbl,3,0),""))</f>
        <v>0</v>
      </c>
      <c r="K4194" s="29"/>
      <c r="L4194" s="28"/>
      <c r="M4194" s="31"/>
      <c r="N4194" s="29"/>
      <c r="O4194" s="32">
        <f>IF($B4194="",0,IF($U4194="IN",N($M4194),0))</f>
        <v>0</v>
      </c>
      <c r="P4194" s="32">
        <f>IF($B4194="",0,IF(OR($U4194="OUT",$U4194="TRF"),N($M4194),0))</f>
        <v>0</v>
      </c>
      <c r="Q4194" s="32">
        <f>IF($B4194="",0,IF(OR($U4194="OUT",$U4194="TRF"),N($M4194),0))</f>
        <v>0</v>
      </c>
      <c r="R4194" s="32">
        <f>IF($B4194="",0,IF($U4194="IN",N($M4194),0))</f>
        <v>0</v>
      </c>
      <c r="S4194" s="33">
        <f>IF($B4194="","",IF($M4194="","⚠ مبلغ",IF($E4194="","⚠ بانک عامل",IF(AND($U4194="TRF",$F4194=""),"⚠ بانک مقصد",IF(AND($V4194&lt;&gt;"NONE",$V4194&lt;&gt;"",$Z4194=""),"⚠ طرف حساب","✓")))))</f>
        <v>0</v>
      </c>
      <c r="T4194" s="29"/>
      <c r="U4194" s="27">
        <f>IFERROR(VLOOKUP($D4194,BankOpTbl,2,0),"")</f>
        <v>0</v>
      </c>
      <c r="V4194" s="27">
        <f>IFERROR(VLOOKUP($D4194,BankOpTbl,3,0),"")</f>
        <v>0</v>
      </c>
      <c r="W4194" s="27">
        <f>IFERROR(VLOOKUP($D4194,BankOpTbl,4,0),"")</f>
        <v>0</v>
      </c>
      <c r="X4194" s="27">
        <f>IF($E4194="","",IFERROR(VLOOKUP($E4194,BankTbl,4,0),""))</f>
        <v>0</v>
      </c>
      <c r="Y4194" s="27">
        <f>IF($F4194="","",IFERROR(VLOOKUP($F4194,BankTbl,4,0),""))</f>
        <v>0</v>
      </c>
      <c r="Z4194" s="27">
        <f>IF($B4194="","",IF($V4194="PICK",LEFT($N4194,5),IF($V4194="FIXED",$W4194,IF($V4194="CODE",$H4194,""))))</f>
        <v>0</v>
      </c>
    </row>
    <row r="4195" spans="1:26" ht="21" customHeight="1">
      <c r="A4195" s="27">
        <f>IF($B4195="","",COUNTA($B$13:$B4195))</f>
        <v>0</v>
      </c>
      <c r="B4195" s="28"/>
      <c r="C4195" s="28"/>
      <c r="D4195" s="29"/>
      <c r="E4195" s="29"/>
      <c r="F4195" s="29"/>
      <c r="G4195" s="28"/>
      <c r="H4195" s="28"/>
      <c r="I4195" s="30">
        <f>IF($H4195="","",IFERROR(VLOOKUP($H4195,AcctTbl,2,0),"کد ناشناخته"))</f>
        <v>0</v>
      </c>
      <c r="J4195" s="27">
        <f>IF($H4195="","",IFERROR(VLOOKUP($H4195,AcctTbl,3,0),""))</f>
        <v>0</v>
      </c>
      <c r="K4195" s="29"/>
      <c r="L4195" s="28"/>
      <c r="M4195" s="31"/>
      <c r="N4195" s="29"/>
      <c r="O4195" s="32">
        <f>IF($B4195="",0,IF($U4195="IN",N($M4195),0))</f>
        <v>0</v>
      </c>
      <c r="P4195" s="32">
        <f>IF($B4195="",0,IF(OR($U4195="OUT",$U4195="TRF"),N($M4195),0))</f>
        <v>0</v>
      </c>
      <c r="Q4195" s="32">
        <f>IF($B4195="",0,IF(OR($U4195="OUT",$U4195="TRF"),N($M4195),0))</f>
        <v>0</v>
      </c>
      <c r="R4195" s="32">
        <f>IF($B4195="",0,IF($U4195="IN",N($M4195),0))</f>
        <v>0</v>
      </c>
      <c r="S4195" s="33">
        <f>IF($B4195="","",IF($M4195="","⚠ مبلغ",IF($E4195="","⚠ بانک عامل",IF(AND($U4195="TRF",$F4195=""),"⚠ بانک مقصد",IF(AND($V4195&lt;&gt;"NONE",$V4195&lt;&gt;"",$Z4195=""),"⚠ طرف حساب","✓")))))</f>
        <v>0</v>
      </c>
      <c r="T4195" s="29"/>
      <c r="U4195" s="27">
        <f>IFERROR(VLOOKUP($D4195,BankOpTbl,2,0),"")</f>
        <v>0</v>
      </c>
      <c r="V4195" s="27">
        <f>IFERROR(VLOOKUP($D4195,BankOpTbl,3,0),"")</f>
        <v>0</v>
      </c>
      <c r="W4195" s="27">
        <f>IFERROR(VLOOKUP($D4195,BankOpTbl,4,0),"")</f>
        <v>0</v>
      </c>
      <c r="X4195" s="27">
        <f>IF($E4195="","",IFERROR(VLOOKUP($E4195,BankTbl,4,0),""))</f>
        <v>0</v>
      </c>
      <c r="Y4195" s="27">
        <f>IF($F4195="","",IFERROR(VLOOKUP($F4195,BankTbl,4,0),""))</f>
        <v>0</v>
      </c>
      <c r="Z4195" s="27">
        <f>IF($B4195="","",IF($V4195="PICK",LEFT($N4195,5),IF($V4195="FIXED",$W4195,IF($V4195="CODE",$H4195,""))))</f>
        <v>0</v>
      </c>
    </row>
    <row r="4196" spans="1:26" ht="21" customHeight="1">
      <c r="A4196" s="27">
        <f>IF($B4196="","",COUNTA($B$13:$B4196))</f>
        <v>0</v>
      </c>
      <c r="B4196" s="28"/>
      <c r="C4196" s="28"/>
      <c r="D4196" s="29"/>
      <c r="E4196" s="29"/>
      <c r="F4196" s="29"/>
      <c r="G4196" s="28"/>
      <c r="H4196" s="28"/>
      <c r="I4196" s="30">
        <f>IF($H4196="","",IFERROR(VLOOKUP($H4196,AcctTbl,2,0),"کد ناشناخته"))</f>
        <v>0</v>
      </c>
      <c r="J4196" s="27">
        <f>IF($H4196="","",IFERROR(VLOOKUP($H4196,AcctTbl,3,0),""))</f>
        <v>0</v>
      </c>
      <c r="K4196" s="29"/>
      <c r="L4196" s="28"/>
      <c r="M4196" s="31"/>
      <c r="N4196" s="29"/>
      <c r="O4196" s="32">
        <f>IF($B4196="",0,IF($U4196="IN",N($M4196),0))</f>
        <v>0</v>
      </c>
      <c r="P4196" s="32">
        <f>IF($B4196="",0,IF(OR($U4196="OUT",$U4196="TRF"),N($M4196),0))</f>
        <v>0</v>
      </c>
      <c r="Q4196" s="32">
        <f>IF($B4196="",0,IF(OR($U4196="OUT",$U4196="TRF"),N($M4196),0))</f>
        <v>0</v>
      </c>
      <c r="R4196" s="32">
        <f>IF($B4196="",0,IF($U4196="IN",N($M4196),0))</f>
        <v>0</v>
      </c>
      <c r="S4196" s="33">
        <f>IF($B4196="","",IF($M4196="","⚠ مبلغ",IF($E4196="","⚠ بانک عامل",IF(AND($U4196="TRF",$F4196=""),"⚠ بانک مقصد",IF(AND($V4196&lt;&gt;"NONE",$V4196&lt;&gt;"",$Z4196=""),"⚠ طرف حساب","✓")))))</f>
        <v>0</v>
      </c>
      <c r="T4196" s="29"/>
      <c r="U4196" s="27">
        <f>IFERROR(VLOOKUP($D4196,BankOpTbl,2,0),"")</f>
        <v>0</v>
      </c>
      <c r="V4196" s="27">
        <f>IFERROR(VLOOKUP($D4196,BankOpTbl,3,0),"")</f>
        <v>0</v>
      </c>
      <c r="W4196" s="27">
        <f>IFERROR(VLOOKUP($D4196,BankOpTbl,4,0),"")</f>
        <v>0</v>
      </c>
      <c r="X4196" s="27">
        <f>IF($E4196="","",IFERROR(VLOOKUP($E4196,BankTbl,4,0),""))</f>
        <v>0</v>
      </c>
      <c r="Y4196" s="27">
        <f>IF($F4196="","",IFERROR(VLOOKUP($F4196,BankTbl,4,0),""))</f>
        <v>0</v>
      </c>
      <c r="Z4196" s="27">
        <f>IF($B4196="","",IF($V4196="PICK",LEFT($N4196,5),IF($V4196="FIXED",$W4196,IF($V4196="CODE",$H4196,""))))</f>
        <v>0</v>
      </c>
    </row>
    <row r="4197" spans="1:26" ht="21" customHeight="1">
      <c r="A4197" s="27">
        <f>IF($B4197="","",COUNTA($B$13:$B4197))</f>
        <v>0</v>
      </c>
      <c r="B4197" s="28"/>
      <c r="C4197" s="28"/>
      <c r="D4197" s="29"/>
      <c r="E4197" s="29"/>
      <c r="F4197" s="29"/>
      <c r="G4197" s="28"/>
      <c r="H4197" s="28"/>
      <c r="I4197" s="30">
        <f>IF($H4197="","",IFERROR(VLOOKUP($H4197,AcctTbl,2,0),"کد ناشناخته"))</f>
        <v>0</v>
      </c>
      <c r="J4197" s="27">
        <f>IF($H4197="","",IFERROR(VLOOKUP($H4197,AcctTbl,3,0),""))</f>
        <v>0</v>
      </c>
      <c r="K4197" s="29"/>
      <c r="L4197" s="28"/>
      <c r="M4197" s="31"/>
      <c r="N4197" s="29"/>
      <c r="O4197" s="32">
        <f>IF($B4197="",0,IF($U4197="IN",N($M4197),0))</f>
        <v>0</v>
      </c>
      <c r="P4197" s="32">
        <f>IF($B4197="",0,IF(OR($U4197="OUT",$U4197="TRF"),N($M4197),0))</f>
        <v>0</v>
      </c>
      <c r="Q4197" s="32">
        <f>IF($B4197="",0,IF(OR($U4197="OUT",$U4197="TRF"),N($M4197),0))</f>
        <v>0</v>
      </c>
      <c r="R4197" s="32">
        <f>IF($B4197="",0,IF($U4197="IN",N($M4197),0))</f>
        <v>0</v>
      </c>
      <c r="S4197" s="33">
        <f>IF($B4197="","",IF($M4197="","⚠ مبلغ",IF($E4197="","⚠ بانک عامل",IF(AND($U4197="TRF",$F4197=""),"⚠ بانک مقصد",IF(AND($V4197&lt;&gt;"NONE",$V4197&lt;&gt;"",$Z4197=""),"⚠ طرف حساب","✓")))))</f>
        <v>0</v>
      </c>
      <c r="T4197" s="29"/>
      <c r="U4197" s="27">
        <f>IFERROR(VLOOKUP($D4197,BankOpTbl,2,0),"")</f>
        <v>0</v>
      </c>
      <c r="V4197" s="27">
        <f>IFERROR(VLOOKUP($D4197,BankOpTbl,3,0),"")</f>
        <v>0</v>
      </c>
      <c r="W4197" s="27">
        <f>IFERROR(VLOOKUP($D4197,BankOpTbl,4,0),"")</f>
        <v>0</v>
      </c>
      <c r="X4197" s="27">
        <f>IF($E4197="","",IFERROR(VLOOKUP($E4197,BankTbl,4,0),""))</f>
        <v>0</v>
      </c>
      <c r="Y4197" s="27">
        <f>IF($F4197="","",IFERROR(VLOOKUP($F4197,BankTbl,4,0),""))</f>
        <v>0</v>
      </c>
      <c r="Z4197" s="27">
        <f>IF($B4197="","",IF($V4197="PICK",LEFT($N4197,5),IF($V4197="FIXED",$W4197,IF($V4197="CODE",$H4197,""))))</f>
        <v>0</v>
      </c>
    </row>
    <row r="4198" spans="1:26" ht="21" customHeight="1">
      <c r="A4198" s="27">
        <f>IF($B4198="","",COUNTA($B$13:$B4198))</f>
        <v>0</v>
      </c>
      <c r="B4198" s="28"/>
      <c r="C4198" s="28"/>
      <c r="D4198" s="29"/>
      <c r="E4198" s="29"/>
      <c r="F4198" s="29"/>
      <c r="G4198" s="28"/>
      <c r="H4198" s="28"/>
      <c r="I4198" s="30">
        <f>IF($H4198="","",IFERROR(VLOOKUP($H4198,AcctTbl,2,0),"کد ناشناخته"))</f>
        <v>0</v>
      </c>
      <c r="J4198" s="27">
        <f>IF($H4198="","",IFERROR(VLOOKUP($H4198,AcctTbl,3,0),""))</f>
        <v>0</v>
      </c>
      <c r="K4198" s="29"/>
      <c r="L4198" s="28"/>
      <c r="M4198" s="31"/>
      <c r="N4198" s="29"/>
      <c r="O4198" s="32">
        <f>IF($B4198="",0,IF($U4198="IN",N($M4198),0))</f>
        <v>0</v>
      </c>
      <c r="P4198" s="32">
        <f>IF($B4198="",0,IF(OR($U4198="OUT",$U4198="TRF"),N($M4198),0))</f>
        <v>0</v>
      </c>
      <c r="Q4198" s="32">
        <f>IF($B4198="",0,IF(OR($U4198="OUT",$U4198="TRF"),N($M4198),0))</f>
        <v>0</v>
      </c>
      <c r="R4198" s="32">
        <f>IF($B4198="",0,IF($U4198="IN",N($M4198),0))</f>
        <v>0</v>
      </c>
      <c r="S4198" s="33">
        <f>IF($B4198="","",IF($M4198="","⚠ مبلغ",IF($E4198="","⚠ بانک عامل",IF(AND($U4198="TRF",$F4198=""),"⚠ بانک مقصد",IF(AND($V4198&lt;&gt;"NONE",$V4198&lt;&gt;"",$Z4198=""),"⚠ طرف حساب","✓")))))</f>
        <v>0</v>
      </c>
      <c r="T4198" s="29"/>
      <c r="U4198" s="27">
        <f>IFERROR(VLOOKUP($D4198,BankOpTbl,2,0),"")</f>
        <v>0</v>
      </c>
      <c r="V4198" s="27">
        <f>IFERROR(VLOOKUP($D4198,BankOpTbl,3,0),"")</f>
        <v>0</v>
      </c>
      <c r="W4198" s="27">
        <f>IFERROR(VLOOKUP($D4198,BankOpTbl,4,0),"")</f>
        <v>0</v>
      </c>
      <c r="X4198" s="27">
        <f>IF($E4198="","",IFERROR(VLOOKUP($E4198,BankTbl,4,0),""))</f>
        <v>0</v>
      </c>
      <c r="Y4198" s="27">
        <f>IF($F4198="","",IFERROR(VLOOKUP($F4198,BankTbl,4,0),""))</f>
        <v>0</v>
      </c>
      <c r="Z4198" s="27">
        <f>IF($B4198="","",IF($V4198="PICK",LEFT($N4198,5),IF($V4198="FIXED",$W4198,IF($V4198="CODE",$H4198,""))))</f>
        <v>0</v>
      </c>
    </row>
    <row r="4199" spans="1:26" ht="21" customHeight="1">
      <c r="A4199" s="27">
        <f>IF($B4199="","",COUNTA($B$13:$B4199))</f>
        <v>0</v>
      </c>
      <c r="B4199" s="28"/>
      <c r="C4199" s="28"/>
      <c r="D4199" s="29"/>
      <c r="E4199" s="29"/>
      <c r="F4199" s="29"/>
      <c r="G4199" s="28"/>
      <c r="H4199" s="28"/>
      <c r="I4199" s="30">
        <f>IF($H4199="","",IFERROR(VLOOKUP($H4199,AcctTbl,2,0),"کد ناشناخته"))</f>
        <v>0</v>
      </c>
      <c r="J4199" s="27">
        <f>IF($H4199="","",IFERROR(VLOOKUP($H4199,AcctTbl,3,0),""))</f>
        <v>0</v>
      </c>
      <c r="K4199" s="29"/>
      <c r="L4199" s="28"/>
      <c r="M4199" s="31"/>
      <c r="N4199" s="29"/>
      <c r="O4199" s="32">
        <f>IF($B4199="",0,IF($U4199="IN",N($M4199),0))</f>
        <v>0</v>
      </c>
      <c r="P4199" s="32">
        <f>IF($B4199="",0,IF(OR($U4199="OUT",$U4199="TRF"),N($M4199),0))</f>
        <v>0</v>
      </c>
      <c r="Q4199" s="32">
        <f>IF($B4199="",0,IF(OR($U4199="OUT",$U4199="TRF"),N($M4199),0))</f>
        <v>0</v>
      </c>
      <c r="R4199" s="32">
        <f>IF($B4199="",0,IF($U4199="IN",N($M4199),0))</f>
        <v>0</v>
      </c>
      <c r="S4199" s="33">
        <f>IF($B4199="","",IF($M4199="","⚠ مبلغ",IF($E4199="","⚠ بانک عامل",IF(AND($U4199="TRF",$F4199=""),"⚠ بانک مقصد",IF(AND($V4199&lt;&gt;"NONE",$V4199&lt;&gt;"",$Z4199=""),"⚠ طرف حساب","✓")))))</f>
        <v>0</v>
      </c>
      <c r="T4199" s="29"/>
      <c r="U4199" s="27">
        <f>IFERROR(VLOOKUP($D4199,BankOpTbl,2,0),"")</f>
        <v>0</v>
      </c>
      <c r="V4199" s="27">
        <f>IFERROR(VLOOKUP($D4199,BankOpTbl,3,0),"")</f>
        <v>0</v>
      </c>
      <c r="W4199" s="27">
        <f>IFERROR(VLOOKUP($D4199,BankOpTbl,4,0),"")</f>
        <v>0</v>
      </c>
      <c r="X4199" s="27">
        <f>IF($E4199="","",IFERROR(VLOOKUP($E4199,BankTbl,4,0),""))</f>
        <v>0</v>
      </c>
      <c r="Y4199" s="27">
        <f>IF($F4199="","",IFERROR(VLOOKUP($F4199,BankTbl,4,0),""))</f>
        <v>0</v>
      </c>
      <c r="Z4199" s="27">
        <f>IF($B4199="","",IF($V4199="PICK",LEFT($N4199,5),IF($V4199="FIXED",$W4199,IF($V4199="CODE",$H4199,""))))</f>
        <v>0</v>
      </c>
    </row>
    <row r="4200" spans="1:26" ht="21" customHeight="1">
      <c r="A4200" s="27">
        <f>IF($B4200="","",COUNTA($B$13:$B4200))</f>
        <v>0</v>
      </c>
      <c r="B4200" s="28"/>
      <c r="C4200" s="28"/>
      <c r="D4200" s="29"/>
      <c r="E4200" s="29"/>
      <c r="F4200" s="29"/>
      <c r="G4200" s="28"/>
      <c r="H4200" s="28"/>
      <c r="I4200" s="30">
        <f>IF($H4200="","",IFERROR(VLOOKUP($H4200,AcctTbl,2,0),"کد ناشناخته"))</f>
        <v>0</v>
      </c>
      <c r="J4200" s="27">
        <f>IF($H4200="","",IFERROR(VLOOKUP($H4200,AcctTbl,3,0),""))</f>
        <v>0</v>
      </c>
      <c r="K4200" s="29"/>
      <c r="L4200" s="28"/>
      <c r="M4200" s="31"/>
      <c r="N4200" s="29"/>
      <c r="O4200" s="32">
        <f>IF($B4200="",0,IF($U4200="IN",N($M4200),0))</f>
        <v>0</v>
      </c>
      <c r="P4200" s="32">
        <f>IF($B4200="",0,IF(OR($U4200="OUT",$U4200="TRF"),N($M4200),0))</f>
        <v>0</v>
      </c>
      <c r="Q4200" s="32">
        <f>IF($B4200="",0,IF(OR($U4200="OUT",$U4200="TRF"),N($M4200),0))</f>
        <v>0</v>
      </c>
      <c r="R4200" s="32">
        <f>IF($B4200="",0,IF($U4200="IN",N($M4200),0))</f>
        <v>0</v>
      </c>
      <c r="S4200" s="33">
        <f>IF($B4200="","",IF($M4200="","⚠ مبلغ",IF($E4200="","⚠ بانک عامل",IF(AND($U4200="TRF",$F4200=""),"⚠ بانک مقصد",IF(AND($V4200&lt;&gt;"NONE",$V4200&lt;&gt;"",$Z4200=""),"⚠ طرف حساب","✓")))))</f>
        <v>0</v>
      </c>
      <c r="T4200" s="29"/>
      <c r="U4200" s="27">
        <f>IFERROR(VLOOKUP($D4200,BankOpTbl,2,0),"")</f>
        <v>0</v>
      </c>
      <c r="V4200" s="27">
        <f>IFERROR(VLOOKUP($D4200,BankOpTbl,3,0),"")</f>
        <v>0</v>
      </c>
      <c r="W4200" s="27">
        <f>IFERROR(VLOOKUP($D4200,BankOpTbl,4,0),"")</f>
        <v>0</v>
      </c>
      <c r="X4200" s="27">
        <f>IF($E4200="","",IFERROR(VLOOKUP($E4200,BankTbl,4,0),""))</f>
        <v>0</v>
      </c>
      <c r="Y4200" s="27">
        <f>IF($F4200="","",IFERROR(VLOOKUP($F4200,BankTbl,4,0),""))</f>
        <v>0</v>
      </c>
      <c r="Z4200" s="27">
        <f>IF($B4200="","",IF($V4200="PICK",LEFT($N4200,5),IF($V4200="FIXED",$W4200,IF($V4200="CODE",$H4200,""))))</f>
        <v>0</v>
      </c>
    </row>
    <row r="4201" spans="1:26" ht="21" customHeight="1">
      <c r="A4201" s="27">
        <f>IF($B4201="","",COUNTA($B$13:$B4201))</f>
        <v>0</v>
      </c>
      <c r="B4201" s="28"/>
      <c r="C4201" s="28"/>
      <c r="D4201" s="29"/>
      <c r="E4201" s="29"/>
      <c r="F4201" s="29"/>
      <c r="G4201" s="28"/>
      <c r="H4201" s="28"/>
      <c r="I4201" s="30">
        <f>IF($H4201="","",IFERROR(VLOOKUP($H4201,AcctTbl,2,0),"کد ناشناخته"))</f>
        <v>0</v>
      </c>
      <c r="J4201" s="27">
        <f>IF($H4201="","",IFERROR(VLOOKUP($H4201,AcctTbl,3,0),""))</f>
        <v>0</v>
      </c>
      <c r="K4201" s="29"/>
      <c r="L4201" s="28"/>
      <c r="M4201" s="31"/>
      <c r="N4201" s="29"/>
      <c r="O4201" s="32">
        <f>IF($B4201="",0,IF($U4201="IN",N($M4201),0))</f>
        <v>0</v>
      </c>
      <c r="P4201" s="32">
        <f>IF($B4201="",0,IF(OR($U4201="OUT",$U4201="TRF"),N($M4201),0))</f>
        <v>0</v>
      </c>
      <c r="Q4201" s="32">
        <f>IF($B4201="",0,IF(OR($U4201="OUT",$U4201="TRF"),N($M4201),0))</f>
        <v>0</v>
      </c>
      <c r="R4201" s="32">
        <f>IF($B4201="",0,IF($U4201="IN",N($M4201),0))</f>
        <v>0</v>
      </c>
      <c r="S4201" s="33">
        <f>IF($B4201="","",IF($M4201="","⚠ مبلغ",IF($E4201="","⚠ بانک عامل",IF(AND($U4201="TRF",$F4201=""),"⚠ بانک مقصد",IF(AND($V4201&lt;&gt;"NONE",$V4201&lt;&gt;"",$Z4201=""),"⚠ طرف حساب","✓")))))</f>
        <v>0</v>
      </c>
      <c r="T4201" s="29"/>
      <c r="U4201" s="27">
        <f>IFERROR(VLOOKUP($D4201,BankOpTbl,2,0),"")</f>
        <v>0</v>
      </c>
      <c r="V4201" s="27">
        <f>IFERROR(VLOOKUP($D4201,BankOpTbl,3,0),"")</f>
        <v>0</v>
      </c>
      <c r="W4201" s="27">
        <f>IFERROR(VLOOKUP($D4201,BankOpTbl,4,0),"")</f>
        <v>0</v>
      </c>
      <c r="X4201" s="27">
        <f>IF($E4201="","",IFERROR(VLOOKUP($E4201,BankTbl,4,0),""))</f>
        <v>0</v>
      </c>
      <c r="Y4201" s="27">
        <f>IF($F4201="","",IFERROR(VLOOKUP($F4201,BankTbl,4,0),""))</f>
        <v>0</v>
      </c>
      <c r="Z4201" s="27">
        <f>IF($B4201="","",IF($V4201="PICK",LEFT($N4201,5),IF($V4201="FIXED",$W4201,IF($V4201="CODE",$H4201,""))))</f>
        <v>0</v>
      </c>
    </row>
    <row r="4202" spans="1:26" ht="21" customHeight="1">
      <c r="A4202" s="27">
        <f>IF($B4202="","",COUNTA($B$13:$B4202))</f>
        <v>0</v>
      </c>
      <c r="B4202" s="28"/>
      <c r="C4202" s="28"/>
      <c r="D4202" s="29"/>
      <c r="E4202" s="29"/>
      <c r="F4202" s="29"/>
      <c r="G4202" s="28"/>
      <c r="H4202" s="28"/>
      <c r="I4202" s="30">
        <f>IF($H4202="","",IFERROR(VLOOKUP($H4202,AcctTbl,2,0),"کد ناشناخته"))</f>
        <v>0</v>
      </c>
      <c r="J4202" s="27">
        <f>IF($H4202="","",IFERROR(VLOOKUP($H4202,AcctTbl,3,0),""))</f>
        <v>0</v>
      </c>
      <c r="K4202" s="29"/>
      <c r="L4202" s="28"/>
      <c r="M4202" s="31"/>
      <c r="N4202" s="29"/>
      <c r="O4202" s="32">
        <f>IF($B4202="",0,IF($U4202="IN",N($M4202),0))</f>
        <v>0</v>
      </c>
      <c r="P4202" s="32">
        <f>IF($B4202="",0,IF(OR($U4202="OUT",$U4202="TRF"),N($M4202),0))</f>
        <v>0</v>
      </c>
      <c r="Q4202" s="32">
        <f>IF($B4202="",0,IF(OR($U4202="OUT",$U4202="TRF"),N($M4202),0))</f>
        <v>0</v>
      </c>
      <c r="R4202" s="32">
        <f>IF($B4202="",0,IF($U4202="IN",N($M4202),0))</f>
        <v>0</v>
      </c>
      <c r="S4202" s="33">
        <f>IF($B4202="","",IF($M4202="","⚠ مبلغ",IF($E4202="","⚠ بانک عامل",IF(AND($U4202="TRF",$F4202=""),"⚠ بانک مقصد",IF(AND($V4202&lt;&gt;"NONE",$V4202&lt;&gt;"",$Z4202=""),"⚠ طرف حساب","✓")))))</f>
        <v>0</v>
      </c>
      <c r="T4202" s="29"/>
      <c r="U4202" s="27">
        <f>IFERROR(VLOOKUP($D4202,BankOpTbl,2,0),"")</f>
        <v>0</v>
      </c>
      <c r="V4202" s="27">
        <f>IFERROR(VLOOKUP($D4202,BankOpTbl,3,0),"")</f>
        <v>0</v>
      </c>
      <c r="W4202" s="27">
        <f>IFERROR(VLOOKUP($D4202,BankOpTbl,4,0),"")</f>
        <v>0</v>
      </c>
      <c r="X4202" s="27">
        <f>IF($E4202="","",IFERROR(VLOOKUP($E4202,BankTbl,4,0),""))</f>
        <v>0</v>
      </c>
      <c r="Y4202" s="27">
        <f>IF($F4202="","",IFERROR(VLOOKUP($F4202,BankTbl,4,0),""))</f>
        <v>0</v>
      </c>
      <c r="Z4202" s="27">
        <f>IF($B4202="","",IF($V4202="PICK",LEFT($N4202,5),IF($V4202="FIXED",$W4202,IF($V4202="CODE",$H4202,""))))</f>
        <v>0</v>
      </c>
    </row>
    <row r="4203" spans="1:26" ht="21" customHeight="1">
      <c r="A4203" s="27">
        <f>IF($B4203="","",COUNTA($B$13:$B4203))</f>
        <v>0</v>
      </c>
      <c r="B4203" s="28"/>
      <c r="C4203" s="28"/>
      <c r="D4203" s="29"/>
      <c r="E4203" s="29"/>
      <c r="F4203" s="29"/>
      <c r="G4203" s="28"/>
      <c r="H4203" s="28"/>
      <c r="I4203" s="30">
        <f>IF($H4203="","",IFERROR(VLOOKUP($H4203,AcctTbl,2,0),"کد ناشناخته"))</f>
        <v>0</v>
      </c>
      <c r="J4203" s="27">
        <f>IF($H4203="","",IFERROR(VLOOKUP($H4203,AcctTbl,3,0),""))</f>
        <v>0</v>
      </c>
      <c r="K4203" s="29"/>
      <c r="L4203" s="28"/>
      <c r="M4203" s="31"/>
      <c r="N4203" s="29"/>
      <c r="O4203" s="32">
        <f>IF($B4203="",0,IF($U4203="IN",N($M4203),0))</f>
        <v>0</v>
      </c>
      <c r="P4203" s="32">
        <f>IF($B4203="",0,IF(OR($U4203="OUT",$U4203="TRF"),N($M4203),0))</f>
        <v>0</v>
      </c>
      <c r="Q4203" s="32">
        <f>IF($B4203="",0,IF(OR($U4203="OUT",$U4203="TRF"),N($M4203),0))</f>
        <v>0</v>
      </c>
      <c r="R4203" s="32">
        <f>IF($B4203="",0,IF($U4203="IN",N($M4203),0))</f>
        <v>0</v>
      </c>
      <c r="S4203" s="33">
        <f>IF($B4203="","",IF($M4203="","⚠ مبلغ",IF($E4203="","⚠ بانک عامل",IF(AND($U4203="TRF",$F4203=""),"⚠ بانک مقصد",IF(AND($V4203&lt;&gt;"NONE",$V4203&lt;&gt;"",$Z4203=""),"⚠ طرف حساب","✓")))))</f>
        <v>0</v>
      </c>
      <c r="T4203" s="29"/>
      <c r="U4203" s="27">
        <f>IFERROR(VLOOKUP($D4203,BankOpTbl,2,0),"")</f>
        <v>0</v>
      </c>
      <c r="V4203" s="27">
        <f>IFERROR(VLOOKUP($D4203,BankOpTbl,3,0),"")</f>
        <v>0</v>
      </c>
      <c r="W4203" s="27">
        <f>IFERROR(VLOOKUP($D4203,BankOpTbl,4,0),"")</f>
        <v>0</v>
      </c>
      <c r="X4203" s="27">
        <f>IF($E4203="","",IFERROR(VLOOKUP($E4203,BankTbl,4,0),""))</f>
        <v>0</v>
      </c>
      <c r="Y4203" s="27">
        <f>IF($F4203="","",IFERROR(VLOOKUP($F4203,BankTbl,4,0),""))</f>
        <v>0</v>
      </c>
      <c r="Z4203" s="27">
        <f>IF($B4203="","",IF($V4203="PICK",LEFT($N4203,5),IF($V4203="FIXED",$W4203,IF($V4203="CODE",$H4203,""))))</f>
        <v>0</v>
      </c>
    </row>
    <row r="4204" spans="1:26" ht="21" customHeight="1">
      <c r="A4204" s="27">
        <f>IF($B4204="","",COUNTA($B$13:$B4204))</f>
        <v>0</v>
      </c>
      <c r="B4204" s="28"/>
      <c r="C4204" s="28"/>
      <c r="D4204" s="29"/>
      <c r="E4204" s="29"/>
      <c r="F4204" s="29"/>
      <c r="G4204" s="28"/>
      <c r="H4204" s="28"/>
      <c r="I4204" s="30">
        <f>IF($H4204="","",IFERROR(VLOOKUP($H4204,AcctTbl,2,0),"کد ناشناخته"))</f>
        <v>0</v>
      </c>
      <c r="J4204" s="27">
        <f>IF($H4204="","",IFERROR(VLOOKUP($H4204,AcctTbl,3,0),""))</f>
        <v>0</v>
      </c>
      <c r="K4204" s="29"/>
      <c r="L4204" s="28"/>
      <c r="M4204" s="31"/>
      <c r="N4204" s="29"/>
      <c r="O4204" s="32">
        <f>IF($B4204="",0,IF($U4204="IN",N($M4204),0))</f>
        <v>0</v>
      </c>
      <c r="P4204" s="32">
        <f>IF($B4204="",0,IF(OR($U4204="OUT",$U4204="TRF"),N($M4204),0))</f>
        <v>0</v>
      </c>
      <c r="Q4204" s="32">
        <f>IF($B4204="",0,IF(OR($U4204="OUT",$U4204="TRF"),N($M4204),0))</f>
        <v>0</v>
      </c>
      <c r="R4204" s="32">
        <f>IF($B4204="",0,IF($U4204="IN",N($M4204),0))</f>
        <v>0</v>
      </c>
      <c r="S4204" s="33">
        <f>IF($B4204="","",IF($M4204="","⚠ مبلغ",IF($E4204="","⚠ بانک عامل",IF(AND($U4204="TRF",$F4204=""),"⚠ بانک مقصد",IF(AND($V4204&lt;&gt;"NONE",$V4204&lt;&gt;"",$Z4204=""),"⚠ طرف حساب","✓")))))</f>
        <v>0</v>
      </c>
      <c r="T4204" s="29"/>
      <c r="U4204" s="27">
        <f>IFERROR(VLOOKUP($D4204,BankOpTbl,2,0),"")</f>
        <v>0</v>
      </c>
      <c r="V4204" s="27">
        <f>IFERROR(VLOOKUP($D4204,BankOpTbl,3,0),"")</f>
        <v>0</v>
      </c>
      <c r="W4204" s="27">
        <f>IFERROR(VLOOKUP($D4204,BankOpTbl,4,0),"")</f>
        <v>0</v>
      </c>
      <c r="X4204" s="27">
        <f>IF($E4204="","",IFERROR(VLOOKUP($E4204,BankTbl,4,0),""))</f>
        <v>0</v>
      </c>
      <c r="Y4204" s="27">
        <f>IF($F4204="","",IFERROR(VLOOKUP($F4204,BankTbl,4,0),""))</f>
        <v>0</v>
      </c>
      <c r="Z4204" s="27">
        <f>IF($B4204="","",IF($V4204="PICK",LEFT($N4204,5),IF($V4204="FIXED",$W4204,IF($V4204="CODE",$H4204,""))))</f>
        <v>0</v>
      </c>
    </row>
    <row r="4205" spans="1:26" ht="21" customHeight="1">
      <c r="A4205" s="27">
        <f>IF($B4205="","",COUNTA($B$13:$B4205))</f>
        <v>0</v>
      </c>
      <c r="B4205" s="28"/>
      <c r="C4205" s="28"/>
      <c r="D4205" s="29"/>
      <c r="E4205" s="29"/>
      <c r="F4205" s="29"/>
      <c r="G4205" s="28"/>
      <c r="H4205" s="28"/>
      <c r="I4205" s="30">
        <f>IF($H4205="","",IFERROR(VLOOKUP($H4205,AcctTbl,2,0),"کد ناشناخته"))</f>
        <v>0</v>
      </c>
      <c r="J4205" s="27">
        <f>IF($H4205="","",IFERROR(VLOOKUP($H4205,AcctTbl,3,0),""))</f>
        <v>0</v>
      </c>
      <c r="K4205" s="29"/>
      <c r="L4205" s="28"/>
      <c r="M4205" s="31"/>
      <c r="N4205" s="29"/>
      <c r="O4205" s="32">
        <f>IF($B4205="",0,IF($U4205="IN",N($M4205),0))</f>
        <v>0</v>
      </c>
      <c r="P4205" s="32">
        <f>IF($B4205="",0,IF(OR($U4205="OUT",$U4205="TRF"),N($M4205),0))</f>
        <v>0</v>
      </c>
      <c r="Q4205" s="32">
        <f>IF($B4205="",0,IF(OR($U4205="OUT",$U4205="TRF"),N($M4205),0))</f>
        <v>0</v>
      </c>
      <c r="R4205" s="32">
        <f>IF($B4205="",0,IF($U4205="IN",N($M4205),0))</f>
        <v>0</v>
      </c>
      <c r="S4205" s="33">
        <f>IF($B4205="","",IF($M4205="","⚠ مبلغ",IF($E4205="","⚠ بانک عامل",IF(AND($U4205="TRF",$F4205=""),"⚠ بانک مقصد",IF(AND($V4205&lt;&gt;"NONE",$V4205&lt;&gt;"",$Z4205=""),"⚠ طرف حساب","✓")))))</f>
        <v>0</v>
      </c>
      <c r="T4205" s="29"/>
      <c r="U4205" s="27">
        <f>IFERROR(VLOOKUP($D4205,BankOpTbl,2,0),"")</f>
        <v>0</v>
      </c>
      <c r="V4205" s="27">
        <f>IFERROR(VLOOKUP($D4205,BankOpTbl,3,0),"")</f>
        <v>0</v>
      </c>
      <c r="W4205" s="27">
        <f>IFERROR(VLOOKUP($D4205,BankOpTbl,4,0),"")</f>
        <v>0</v>
      </c>
      <c r="X4205" s="27">
        <f>IF($E4205="","",IFERROR(VLOOKUP($E4205,BankTbl,4,0),""))</f>
        <v>0</v>
      </c>
      <c r="Y4205" s="27">
        <f>IF($F4205="","",IFERROR(VLOOKUP($F4205,BankTbl,4,0),""))</f>
        <v>0</v>
      </c>
      <c r="Z4205" s="27">
        <f>IF($B4205="","",IF($V4205="PICK",LEFT($N4205,5),IF($V4205="FIXED",$W4205,IF($V4205="CODE",$H4205,""))))</f>
        <v>0</v>
      </c>
    </row>
    <row r="4206" spans="1:26" ht="21" customHeight="1">
      <c r="A4206" s="27">
        <f>IF($B4206="","",COUNTA($B$13:$B4206))</f>
        <v>0</v>
      </c>
      <c r="B4206" s="28"/>
      <c r="C4206" s="28"/>
      <c r="D4206" s="29"/>
      <c r="E4206" s="29"/>
      <c r="F4206" s="29"/>
      <c r="G4206" s="28"/>
      <c r="H4206" s="28"/>
      <c r="I4206" s="30">
        <f>IF($H4206="","",IFERROR(VLOOKUP($H4206,AcctTbl,2,0),"کد ناشناخته"))</f>
        <v>0</v>
      </c>
      <c r="J4206" s="27">
        <f>IF($H4206="","",IFERROR(VLOOKUP($H4206,AcctTbl,3,0),""))</f>
        <v>0</v>
      </c>
      <c r="K4206" s="29"/>
      <c r="L4206" s="28"/>
      <c r="M4206" s="31"/>
      <c r="N4206" s="29"/>
      <c r="O4206" s="32">
        <f>IF($B4206="",0,IF($U4206="IN",N($M4206),0))</f>
        <v>0</v>
      </c>
      <c r="P4206" s="32">
        <f>IF($B4206="",0,IF(OR($U4206="OUT",$U4206="TRF"),N($M4206),0))</f>
        <v>0</v>
      </c>
      <c r="Q4206" s="32">
        <f>IF($B4206="",0,IF(OR($U4206="OUT",$U4206="TRF"),N($M4206),0))</f>
        <v>0</v>
      </c>
      <c r="R4206" s="32">
        <f>IF($B4206="",0,IF($U4206="IN",N($M4206),0))</f>
        <v>0</v>
      </c>
      <c r="S4206" s="33">
        <f>IF($B4206="","",IF($M4206="","⚠ مبلغ",IF($E4206="","⚠ بانک عامل",IF(AND($U4206="TRF",$F4206=""),"⚠ بانک مقصد",IF(AND($V4206&lt;&gt;"NONE",$V4206&lt;&gt;"",$Z4206=""),"⚠ طرف حساب","✓")))))</f>
        <v>0</v>
      </c>
      <c r="T4206" s="29"/>
      <c r="U4206" s="27">
        <f>IFERROR(VLOOKUP($D4206,BankOpTbl,2,0),"")</f>
        <v>0</v>
      </c>
      <c r="V4206" s="27">
        <f>IFERROR(VLOOKUP($D4206,BankOpTbl,3,0),"")</f>
        <v>0</v>
      </c>
      <c r="W4206" s="27">
        <f>IFERROR(VLOOKUP($D4206,BankOpTbl,4,0),"")</f>
        <v>0</v>
      </c>
      <c r="X4206" s="27">
        <f>IF($E4206="","",IFERROR(VLOOKUP($E4206,BankTbl,4,0),""))</f>
        <v>0</v>
      </c>
      <c r="Y4206" s="27">
        <f>IF($F4206="","",IFERROR(VLOOKUP($F4206,BankTbl,4,0),""))</f>
        <v>0</v>
      </c>
      <c r="Z4206" s="27">
        <f>IF($B4206="","",IF($V4206="PICK",LEFT($N4206,5),IF($V4206="FIXED",$W4206,IF($V4206="CODE",$H4206,""))))</f>
        <v>0</v>
      </c>
    </row>
    <row r="4207" spans="1:26" ht="21" customHeight="1">
      <c r="A4207" s="27">
        <f>IF($B4207="","",COUNTA($B$13:$B4207))</f>
        <v>0</v>
      </c>
      <c r="B4207" s="28"/>
      <c r="C4207" s="28"/>
      <c r="D4207" s="29"/>
      <c r="E4207" s="29"/>
      <c r="F4207" s="29"/>
      <c r="G4207" s="28"/>
      <c r="H4207" s="28"/>
      <c r="I4207" s="30">
        <f>IF($H4207="","",IFERROR(VLOOKUP($H4207,AcctTbl,2,0),"کد ناشناخته"))</f>
        <v>0</v>
      </c>
      <c r="J4207" s="27">
        <f>IF($H4207="","",IFERROR(VLOOKUP($H4207,AcctTbl,3,0),""))</f>
        <v>0</v>
      </c>
      <c r="K4207" s="29"/>
      <c r="L4207" s="28"/>
      <c r="M4207" s="31"/>
      <c r="N4207" s="29"/>
      <c r="O4207" s="32">
        <f>IF($B4207="",0,IF($U4207="IN",N($M4207),0))</f>
        <v>0</v>
      </c>
      <c r="P4207" s="32">
        <f>IF($B4207="",0,IF(OR($U4207="OUT",$U4207="TRF"),N($M4207),0))</f>
        <v>0</v>
      </c>
      <c r="Q4207" s="32">
        <f>IF($B4207="",0,IF(OR($U4207="OUT",$U4207="TRF"),N($M4207),0))</f>
        <v>0</v>
      </c>
      <c r="R4207" s="32">
        <f>IF($B4207="",0,IF($U4207="IN",N($M4207),0))</f>
        <v>0</v>
      </c>
      <c r="S4207" s="33">
        <f>IF($B4207="","",IF($M4207="","⚠ مبلغ",IF($E4207="","⚠ بانک عامل",IF(AND($U4207="TRF",$F4207=""),"⚠ بانک مقصد",IF(AND($V4207&lt;&gt;"NONE",$V4207&lt;&gt;"",$Z4207=""),"⚠ طرف حساب","✓")))))</f>
        <v>0</v>
      </c>
      <c r="T4207" s="29"/>
      <c r="U4207" s="27">
        <f>IFERROR(VLOOKUP($D4207,BankOpTbl,2,0),"")</f>
        <v>0</v>
      </c>
      <c r="V4207" s="27">
        <f>IFERROR(VLOOKUP($D4207,BankOpTbl,3,0),"")</f>
        <v>0</v>
      </c>
      <c r="W4207" s="27">
        <f>IFERROR(VLOOKUP($D4207,BankOpTbl,4,0),"")</f>
        <v>0</v>
      </c>
      <c r="X4207" s="27">
        <f>IF($E4207="","",IFERROR(VLOOKUP($E4207,BankTbl,4,0),""))</f>
        <v>0</v>
      </c>
      <c r="Y4207" s="27">
        <f>IF($F4207="","",IFERROR(VLOOKUP($F4207,BankTbl,4,0),""))</f>
        <v>0</v>
      </c>
      <c r="Z4207" s="27">
        <f>IF($B4207="","",IF($V4207="PICK",LEFT($N4207,5),IF($V4207="FIXED",$W4207,IF($V4207="CODE",$H4207,""))))</f>
        <v>0</v>
      </c>
    </row>
    <row r="4208" spans="1:26" ht="21" customHeight="1">
      <c r="A4208" s="27">
        <f>IF($B4208="","",COUNTA($B$13:$B4208))</f>
        <v>0</v>
      </c>
      <c r="B4208" s="28"/>
      <c r="C4208" s="28"/>
      <c r="D4208" s="29"/>
      <c r="E4208" s="29"/>
      <c r="F4208" s="29"/>
      <c r="G4208" s="28"/>
      <c r="H4208" s="28"/>
      <c r="I4208" s="30">
        <f>IF($H4208="","",IFERROR(VLOOKUP($H4208,AcctTbl,2,0),"کد ناشناخته"))</f>
        <v>0</v>
      </c>
      <c r="J4208" s="27">
        <f>IF($H4208="","",IFERROR(VLOOKUP($H4208,AcctTbl,3,0),""))</f>
        <v>0</v>
      </c>
      <c r="K4208" s="29"/>
      <c r="L4208" s="28"/>
      <c r="M4208" s="31"/>
      <c r="N4208" s="29"/>
      <c r="O4208" s="32">
        <f>IF($B4208="",0,IF($U4208="IN",N($M4208),0))</f>
        <v>0</v>
      </c>
      <c r="P4208" s="32">
        <f>IF($B4208="",0,IF(OR($U4208="OUT",$U4208="TRF"),N($M4208),0))</f>
        <v>0</v>
      </c>
      <c r="Q4208" s="32">
        <f>IF($B4208="",0,IF(OR($U4208="OUT",$U4208="TRF"),N($M4208),0))</f>
        <v>0</v>
      </c>
      <c r="R4208" s="32">
        <f>IF($B4208="",0,IF($U4208="IN",N($M4208),0))</f>
        <v>0</v>
      </c>
      <c r="S4208" s="33">
        <f>IF($B4208="","",IF($M4208="","⚠ مبلغ",IF($E4208="","⚠ بانک عامل",IF(AND($U4208="TRF",$F4208=""),"⚠ بانک مقصد",IF(AND($V4208&lt;&gt;"NONE",$V4208&lt;&gt;"",$Z4208=""),"⚠ طرف حساب","✓")))))</f>
        <v>0</v>
      </c>
      <c r="T4208" s="29"/>
      <c r="U4208" s="27">
        <f>IFERROR(VLOOKUP($D4208,BankOpTbl,2,0),"")</f>
        <v>0</v>
      </c>
      <c r="V4208" s="27">
        <f>IFERROR(VLOOKUP($D4208,BankOpTbl,3,0),"")</f>
        <v>0</v>
      </c>
      <c r="W4208" s="27">
        <f>IFERROR(VLOOKUP($D4208,BankOpTbl,4,0),"")</f>
        <v>0</v>
      </c>
      <c r="X4208" s="27">
        <f>IF($E4208="","",IFERROR(VLOOKUP($E4208,BankTbl,4,0),""))</f>
        <v>0</v>
      </c>
      <c r="Y4208" s="27">
        <f>IF($F4208="","",IFERROR(VLOOKUP($F4208,BankTbl,4,0),""))</f>
        <v>0</v>
      </c>
      <c r="Z4208" s="27">
        <f>IF($B4208="","",IF($V4208="PICK",LEFT($N4208,5),IF($V4208="FIXED",$W4208,IF($V4208="CODE",$H4208,""))))</f>
        <v>0</v>
      </c>
    </row>
    <row r="4209" spans="1:26" ht="21" customHeight="1">
      <c r="A4209" s="27">
        <f>IF($B4209="","",COUNTA($B$13:$B4209))</f>
        <v>0</v>
      </c>
      <c r="B4209" s="28"/>
      <c r="C4209" s="28"/>
      <c r="D4209" s="29"/>
      <c r="E4209" s="29"/>
      <c r="F4209" s="29"/>
      <c r="G4209" s="28"/>
      <c r="H4209" s="28"/>
      <c r="I4209" s="30">
        <f>IF($H4209="","",IFERROR(VLOOKUP($H4209,AcctTbl,2,0),"کد ناشناخته"))</f>
        <v>0</v>
      </c>
      <c r="J4209" s="27">
        <f>IF($H4209="","",IFERROR(VLOOKUP($H4209,AcctTbl,3,0),""))</f>
        <v>0</v>
      </c>
      <c r="K4209" s="29"/>
      <c r="L4209" s="28"/>
      <c r="M4209" s="31"/>
      <c r="N4209" s="29"/>
      <c r="O4209" s="32">
        <f>IF($B4209="",0,IF($U4209="IN",N($M4209),0))</f>
        <v>0</v>
      </c>
      <c r="P4209" s="32">
        <f>IF($B4209="",0,IF(OR($U4209="OUT",$U4209="TRF"),N($M4209),0))</f>
        <v>0</v>
      </c>
      <c r="Q4209" s="32">
        <f>IF($B4209="",0,IF(OR($U4209="OUT",$U4209="TRF"),N($M4209),0))</f>
        <v>0</v>
      </c>
      <c r="R4209" s="32">
        <f>IF($B4209="",0,IF($U4209="IN",N($M4209),0))</f>
        <v>0</v>
      </c>
      <c r="S4209" s="33">
        <f>IF($B4209="","",IF($M4209="","⚠ مبلغ",IF($E4209="","⚠ بانک عامل",IF(AND($U4209="TRF",$F4209=""),"⚠ بانک مقصد",IF(AND($V4209&lt;&gt;"NONE",$V4209&lt;&gt;"",$Z4209=""),"⚠ طرف حساب","✓")))))</f>
        <v>0</v>
      </c>
      <c r="T4209" s="29"/>
      <c r="U4209" s="27">
        <f>IFERROR(VLOOKUP($D4209,BankOpTbl,2,0),"")</f>
        <v>0</v>
      </c>
      <c r="V4209" s="27">
        <f>IFERROR(VLOOKUP($D4209,BankOpTbl,3,0),"")</f>
        <v>0</v>
      </c>
      <c r="W4209" s="27">
        <f>IFERROR(VLOOKUP($D4209,BankOpTbl,4,0),"")</f>
        <v>0</v>
      </c>
      <c r="X4209" s="27">
        <f>IF($E4209="","",IFERROR(VLOOKUP($E4209,BankTbl,4,0),""))</f>
        <v>0</v>
      </c>
      <c r="Y4209" s="27">
        <f>IF($F4209="","",IFERROR(VLOOKUP($F4209,BankTbl,4,0),""))</f>
        <v>0</v>
      </c>
      <c r="Z4209" s="27">
        <f>IF($B4209="","",IF($V4209="PICK",LEFT($N4209,5),IF($V4209="FIXED",$W4209,IF($V4209="CODE",$H4209,""))))</f>
        <v>0</v>
      </c>
    </row>
    <row r="4210" spans="1:26" ht="21" customHeight="1">
      <c r="A4210" s="27">
        <f>IF($B4210="","",COUNTA($B$13:$B4210))</f>
        <v>0</v>
      </c>
      <c r="B4210" s="28"/>
      <c r="C4210" s="28"/>
      <c r="D4210" s="29"/>
      <c r="E4210" s="29"/>
      <c r="F4210" s="29"/>
      <c r="G4210" s="28"/>
      <c r="H4210" s="28"/>
      <c r="I4210" s="30">
        <f>IF($H4210="","",IFERROR(VLOOKUP($H4210,AcctTbl,2,0),"کد ناشناخته"))</f>
        <v>0</v>
      </c>
      <c r="J4210" s="27">
        <f>IF($H4210="","",IFERROR(VLOOKUP($H4210,AcctTbl,3,0),""))</f>
        <v>0</v>
      </c>
      <c r="K4210" s="29"/>
      <c r="L4210" s="28"/>
      <c r="M4210" s="31"/>
      <c r="N4210" s="29"/>
      <c r="O4210" s="32">
        <f>IF($B4210="",0,IF($U4210="IN",N($M4210),0))</f>
        <v>0</v>
      </c>
      <c r="P4210" s="32">
        <f>IF($B4210="",0,IF(OR($U4210="OUT",$U4210="TRF"),N($M4210),0))</f>
        <v>0</v>
      </c>
      <c r="Q4210" s="32">
        <f>IF($B4210="",0,IF(OR($U4210="OUT",$U4210="TRF"),N($M4210),0))</f>
        <v>0</v>
      </c>
      <c r="R4210" s="32">
        <f>IF($B4210="",0,IF($U4210="IN",N($M4210),0))</f>
        <v>0</v>
      </c>
      <c r="S4210" s="33">
        <f>IF($B4210="","",IF($M4210="","⚠ مبلغ",IF($E4210="","⚠ بانک عامل",IF(AND($U4210="TRF",$F4210=""),"⚠ بانک مقصد",IF(AND($V4210&lt;&gt;"NONE",$V4210&lt;&gt;"",$Z4210=""),"⚠ طرف حساب","✓")))))</f>
        <v>0</v>
      </c>
      <c r="T4210" s="29"/>
      <c r="U4210" s="27">
        <f>IFERROR(VLOOKUP($D4210,BankOpTbl,2,0),"")</f>
        <v>0</v>
      </c>
      <c r="V4210" s="27">
        <f>IFERROR(VLOOKUP($D4210,BankOpTbl,3,0),"")</f>
        <v>0</v>
      </c>
      <c r="W4210" s="27">
        <f>IFERROR(VLOOKUP($D4210,BankOpTbl,4,0),"")</f>
        <v>0</v>
      </c>
      <c r="X4210" s="27">
        <f>IF($E4210="","",IFERROR(VLOOKUP($E4210,BankTbl,4,0),""))</f>
        <v>0</v>
      </c>
      <c r="Y4210" s="27">
        <f>IF($F4210="","",IFERROR(VLOOKUP($F4210,BankTbl,4,0),""))</f>
        <v>0</v>
      </c>
      <c r="Z4210" s="27">
        <f>IF($B4210="","",IF($V4210="PICK",LEFT($N4210,5),IF($V4210="FIXED",$W4210,IF($V4210="CODE",$H4210,""))))</f>
        <v>0</v>
      </c>
    </row>
    <row r="4211" spans="1:26" ht="21" customHeight="1">
      <c r="A4211" s="27">
        <f>IF($B4211="","",COUNTA($B$13:$B4211))</f>
        <v>0</v>
      </c>
      <c r="B4211" s="28"/>
      <c r="C4211" s="28"/>
      <c r="D4211" s="29"/>
      <c r="E4211" s="29"/>
      <c r="F4211" s="29"/>
      <c r="G4211" s="28"/>
      <c r="H4211" s="28"/>
      <c r="I4211" s="30">
        <f>IF($H4211="","",IFERROR(VLOOKUP($H4211,AcctTbl,2,0),"کد ناشناخته"))</f>
        <v>0</v>
      </c>
      <c r="J4211" s="27">
        <f>IF($H4211="","",IFERROR(VLOOKUP($H4211,AcctTbl,3,0),""))</f>
        <v>0</v>
      </c>
      <c r="K4211" s="29"/>
      <c r="L4211" s="28"/>
      <c r="M4211" s="31"/>
      <c r="N4211" s="29"/>
      <c r="O4211" s="32">
        <f>IF($B4211="",0,IF($U4211="IN",N($M4211),0))</f>
        <v>0</v>
      </c>
      <c r="P4211" s="32">
        <f>IF($B4211="",0,IF(OR($U4211="OUT",$U4211="TRF"),N($M4211),0))</f>
        <v>0</v>
      </c>
      <c r="Q4211" s="32">
        <f>IF($B4211="",0,IF(OR($U4211="OUT",$U4211="TRF"),N($M4211),0))</f>
        <v>0</v>
      </c>
      <c r="R4211" s="32">
        <f>IF($B4211="",0,IF($U4211="IN",N($M4211),0))</f>
        <v>0</v>
      </c>
      <c r="S4211" s="33">
        <f>IF($B4211="","",IF($M4211="","⚠ مبلغ",IF($E4211="","⚠ بانک عامل",IF(AND($U4211="TRF",$F4211=""),"⚠ بانک مقصد",IF(AND($V4211&lt;&gt;"NONE",$V4211&lt;&gt;"",$Z4211=""),"⚠ طرف حساب","✓")))))</f>
        <v>0</v>
      </c>
      <c r="T4211" s="29"/>
      <c r="U4211" s="27">
        <f>IFERROR(VLOOKUP($D4211,BankOpTbl,2,0),"")</f>
        <v>0</v>
      </c>
      <c r="V4211" s="27">
        <f>IFERROR(VLOOKUP($D4211,BankOpTbl,3,0),"")</f>
        <v>0</v>
      </c>
      <c r="W4211" s="27">
        <f>IFERROR(VLOOKUP($D4211,BankOpTbl,4,0),"")</f>
        <v>0</v>
      </c>
      <c r="X4211" s="27">
        <f>IF($E4211="","",IFERROR(VLOOKUP($E4211,BankTbl,4,0),""))</f>
        <v>0</v>
      </c>
      <c r="Y4211" s="27">
        <f>IF($F4211="","",IFERROR(VLOOKUP($F4211,BankTbl,4,0),""))</f>
        <v>0</v>
      </c>
      <c r="Z4211" s="27">
        <f>IF($B4211="","",IF($V4211="PICK",LEFT($N4211,5),IF($V4211="FIXED",$W4211,IF($V4211="CODE",$H4211,""))))</f>
        <v>0</v>
      </c>
    </row>
    <row r="4212" spans="1:26" ht="21" customHeight="1">
      <c r="A4212" s="27">
        <f>IF($B4212="","",COUNTA($B$13:$B4212))</f>
        <v>0</v>
      </c>
      <c r="B4212" s="28"/>
      <c r="C4212" s="28"/>
      <c r="D4212" s="29"/>
      <c r="E4212" s="29"/>
      <c r="F4212" s="29"/>
      <c r="G4212" s="28"/>
      <c r="H4212" s="28"/>
      <c r="I4212" s="30">
        <f>IF($H4212="","",IFERROR(VLOOKUP($H4212,AcctTbl,2,0),"کد ناشناخته"))</f>
        <v>0</v>
      </c>
      <c r="J4212" s="27">
        <f>IF($H4212="","",IFERROR(VLOOKUP($H4212,AcctTbl,3,0),""))</f>
        <v>0</v>
      </c>
      <c r="K4212" s="29"/>
      <c r="L4212" s="28"/>
      <c r="M4212" s="31"/>
      <c r="N4212" s="29"/>
      <c r="O4212" s="32">
        <f>IF($B4212="",0,IF($U4212="IN",N($M4212),0))</f>
        <v>0</v>
      </c>
      <c r="P4212" s="32">
        <f>IF($B4212="",0,IF(OR($U4212="OUT",$U4212="TRF"),N($M4212),0))</f>
        <v>0</v>
      </c>
      <c r="Q4212" s="32">
        <f>IF($B4212="",0,IF(OR($U4212="OUT",$U4212="TRF"),N($M4212),0))</f>
        <v>0</v>
      </c>
      <c r="R4212" s="32">
        <f>IF($B4212="",0,IF($U4212="IN",N($M4212),0))</f>
        <v>0</v>
      </c>
      <c r="S4212" s="33">
        <f>IF($B4212="","",IF($M4212="","⚠ مبلغ",IF($E4212="","⚠ بانک عامل",IF(AND($U4212="TRF",$F4212=""),"⚠ بانک مقصد",IF(AND($V4212&lt;&gt;"NONE",$V4212&lt;&gt;"",$Z4212=""),"⚠ طرف حساب","✓")))))</f>
        <v>0</v>
      </c>
      <c r="T4212" s="29"/>
      <c r="U4212" s="27">
        <f>IFERROR(VLOOKUP($D4212,BankOpTbl,2,0),"")</f>
        <v>0</v>
      </c>
      <c r="V4212" s="27">
        <f>IFERROR(VLOOKUP($D4212,BankOpTbl,3,0),"")</f>
        <v>0</v>
      </c>
      <c r="W4212" s="27">
        <f>IFERROR(VLOOKUP($D4212,BankOpTbl,4,0),"")</f>
        <v>0</v>
      </c>
      <c r="X4212" s="27">
        <f>IF($E4212="","",IFERROR(VLOOKUP($E4212,BankTbl,4,0),""))</f>
        <v>0</v>
      </c>
      <c r="Y4212" s="27">
        <f>IF($F4212="","",IFERROR(VLOOKUP($F4212,BankTbl,4,0),""))</f>
        <v>0</v>
      </c>
      <c r="Z4212" s="27">
        <f>IF($B4212="","",IF($V4212="PICK",LEFT($N4212,5),IF($V4212="FIXED",$W4212,IF($V4212="CODE",$H4212,""))))</f>
        <v>0</v>
      </c>
    </row>
    <row r="4213" spans="1:26" ht="21" customHeight="1">
      <c r="A4213" s="27">
        <f>IF($B4213="","",COUNTA($B$13:$B4213))</f>
        <v>0</v>
      </c>
      <c r="B4213" s="28"/>
      <c r="C4213" s="28"/>
      <c r="D4213" s="29"/>
      <c r="E4213" s="29"/>
      <c r="F4213" s="29"/>
      <c r="G4213" s="28"/>
      <c r="H4213" s="28"/>
      <c r="I4213" s="30">
        <f>IF($H4213="","",IFERROR(VLOOKUP($H4213,AcctTbl,2,0),"کد ناشناخته"))</f>
        <v>0</v>
      </c>
      <c r="J4213" s="27">
        <f>IF($H4213="","",IFERROR(VLOOKUP($H4213,AcctTbl,3,0),""))</f>
        <v>0</v>
      </c>
      <c r="K4213" s="29"/>
      <c r="L4213" s="28"/>
      <c r="M4213" s="31"/>
      <c r="N4213" s="29"/>
      <c r="O4213" s="32">
        <f>IF($B4213="",0,IF($U4213="IN",N($M4213),0))</f>
        <v>0</v>
      </c>
      <c r="P4213" s="32">
        <f>IF($B4213="",0,IF(OR($U4213="OUT",$U4213="TRF"),N($M4213),0))</f>
        <v>0</v>
      </c>
      <c r="Q4213" s="32">
        <f>IF($B4213="",0,IF(OR($U4213="OUT",$U4213="TRF"),N($M4213),0))</f>
        <v>0</v>
      </c>
      <c r="R4213" s="32">
        <f>IF($B4213="",0,IF($U4213="IN",N($M4213),0))</f>
        <v>0</v>
      </c>
      <c r="S4213" s="33">
        <f>IF($B4213="","",IF($M4213="","⚠ مبلغ",IF($E4213="","⚠ بانک عامل",IF(AND($U4213="TRF",$F4213=""),"⚠ بانک مقصد",IF(AND($V4213&lt;&gt;"NONE",$V4213&lt;&gt;"",$Z4213=""),"⚠ طرف حساب","✓")))))</f>
        <v>0</v>
      </c>
      <c r="T4213" s="29"/>
      <c r="U4213" s="27">
        <f>IFERROR(VLOOKUP($D4213,BankOpTbl,2,0),"")</f>
        <v>0</v>
      </c>
      <c r="V4213" s="27">
        <f>IFERROR(VLOOKUP($D4213,BankOpTbl,3,0),"")</f>
        <v>0</v>
      </c>
      <c r="W4213" s="27">
        <f>IFERROR(VLOOKUP($D4213,BankOpTbl,4,0),"")</f>
        <v>0</v>
      </c>
      <c r="X4213" s="27">
        <f>IF($E4213="","",IFERROR(VLOOKUP($E4213,BankTbl,4,0),""))</f>
        <v>0</v>
      </c>
      <c r="Y4213" s="27">
        <f>IF($F4213="","",IFERROR(VLOOKUP($F4213,BankTbl,4,0),""))</f>
        <v>0</v>
      </c>
      <c r="Z4213" s="27">
        <f>IF($B4213="","",IF($V4213="PICK",LEFT($N4213,5),IF($V4213="FIXED",$W4213,IF($V4213="CODE",$H4213,""))))</f>
        <v>0</v>
      </c>
    </row>
    <row r="4214" spans="1:26" ht="21" customHeight="1">
      <c r="A4214" s="27">
        <f>IF($B4214="","",COUNTA($B$13:$B4214))</f>
        <v>0</v>
      </c>
      <c r="B4214" s="28"/>
      <c r="C4214" s="28"/>
      <c r="D4214" s="29"/>
      <c r="E4214" s="29"/>
      <c r="F4214" s="29"/>
      <c r="G4214" s="28"/>
      <c r="H4214" s="28"/>
      <c r="I4214" s="30">
        <f>IF($H4214="","",IFERROR(VLOOKUP($H4214,AcctTbl,2,0),"کد ناشناخته"))</f>
        <v>0</v>
      </c>
      <c r="J4214" s="27">
        <f>IF($H4214="","",IFERROR(VLOOKUP($H4214,AcctTbl,3,0),""))</f>
        <v>0</v>
      </c>
      <c r="K4214" s="29"/>
      <c r="L4214" s="28"/>
      <c r="M4214" s="31"/>
      <c r="N4214" s="29"/>
      <c r="O4214" s="32">
        <f>IF($B4214="",0,IF($U4214="IN",N($M4214),0))</f>
        <v>0</v>
      </c>
      <c r="P4214" s="32">
        <f>IF($B4214="",0,IF(OR($U4214="OUT",$U4214="TRF"),N($M4214),0))</f>
        <v>0</v>
      </c>
      <c r="Q4214" s="32">
        <f>IF($B4214="",0,IF(OR($U4214="OUT",$U4214="TRF"),N($M4214),0))</f>
        <v>0</v>
      </c>
      <c r="R4214" s="32">
        <f>IF($B4214="",0,IF($U4214="IN",N($M4214),0))</f>
        <v>0</v>
      </c>
      <c r="S4214" s="33">
        <f>IF($B4214="","",IF($M4214="","⚠ مبلغ",IF($E4214="","⚠ بانک عامل",IF(AND($U4214="TRF",$F4214=""),"⚠ بانک مقصد",IF(AND($V4214&lt;&gt;"NONE",$V4214&lt;&gt;"",$Z4214=""),"⚠ طرف حساب","✓")))))</f>
        <v>0</v>
      </c>
      <c r="T4214" s="29"/>
      <c r="U4214" s="27">
        <f>IFERROR(VLOOKUP($D4214,BankOpTbl,2,0),"")</f>
        <v>0</v>
      </c>
      <c r="V4214" s="27">
        <f>IFERROR(VLOOKUP($D4214,BankOpTbl,3,0),"")</f>
        <v>0</v>
      </c>
      <c r="W4214" s="27">
        <f>IFERROR(VLOOKUP($D4214,BankOpTbl,4,0),"")</f>
        <v>0</v>
      </c>
      <c r="X4214" s="27">
        <f>IF($E4214="","",IFERROR(VLOOKUP($E4214,BankTbl,4,0),""))</f>
        <v>0</v>
      </c>
      <c r="Y4214" s="27">
        <f>IF($F4214="","",IFERROR(VLOOKUP($F4214,BankTbl,4,0),""))</f>
        <v>0</v>
      </c>
      <c r="Z4214" s="27">
        <f>IF($B4214="","",IF($V4214="PICK",LEFT($N4214,5),IF($V4214="FIXED",$W4214,IF($V4214="CODE",$H4214,""))))</f>
        <v>0</v>
      </c>
    </row>
    <row r="4215" spans="1:26" ht="21" customHeight="1">
      <c r="A4215" s="27">
        <f>IF($B4215="","",COUNTA($B$13:$B4215))</f>
        <v>0</v>
      </c>
      <c r="B4215" s="28"/>
      <c r="C4215" s="28"/>
      <c r="D4215" s="29"/>
      <c r="E4215" s="29"/>
      <c r="F4215" s="29"/>
      <c r="G4215" s="28"/>
      <c r="H4215" s="28"/>
      <c r="I4215" s="30">
        <f>IF($H4215="","",IFERROR(VLOOKUP($H4215,AcctTbl,2,0),"کد ناشناخته"))</f>
        <v>0</v>
      </c>
      <c r="J4215" s="27">
        <f>IF($H4215="","",IFERROR(VLOOKUP($H4215,AcctTbl,3,0),""))</f>
        <v>0</v>
      </c>
      <c r="K4215" s="29"/>
      <c r="L4215" s="28"/>
      <c r="M4215" s="31"/>
      <c r="N4215" s="29"/>
      <c r="O4215" s="32">
        <f>IF($B4215="",0,IF($U4215="IN",N($M4215),0))</f>
        <v>0</v>
      </c>
      <c r="P4215" s="32">
        <f>IF($B4215="",0,IF(OR($U4215="OUT",$U4215="TRF"),N($M4215),0))</f>
        <v>0</v>
      </c>
      <c r="Q4215" s="32">
        <f>IF($B4215="",0,IF(OR($U4215="OUT",$U4215="TRF"),N($M4215),0))</f>
        <v>0</v>
      </c>
      <c r="R4215" s="32">
        <f>IF($B4215="",0,IF($U4215="IN",N($M4215),0))</f>
        <v>0</v>
      </c>
      <c r="S4215" s="33">
        <f>IF($B4215="","",IF($M4215="","⚠ مبلغ",IF($E4215="","⚠ بانک عامل",IF(AND($U4215="TRF",$F4215=""),"⚠ بانک مقصد",IF(AND($V4215&lt;&gt;"NONE",$V4215&lt;&gt;"",$Z4215=""),"⚠ طرف حساب","✓")))))</f>
        <v>0</v>
      </c>
      <c r="T4215" s="29"/>
      <c r="U4215" s="27">
        <f>IFERROR(VLOOKUP($D4215,BankOpTbl,2,0),"")</f>
        <v>0</v>
      </c>
      <c r="V4215" s="27">
        <f>IFERROR(VLOOKUP($D4215,BankOpTbl,3,0),"")</f>
        <v>0</v>
      </c>
      <c r="W4215" s="27">
        <f>IFERROR(VLOOKUP($D4215,BankOpTbl,4,0),"")</f>
        <v>0</v>
      </c>
      <c r="X4215" s="27">
        <f>IF($E4215="","",IFERROR(VLOOKUP($E4215,BankTbl,4,0),""))</f>
        <v>0</v>
      </c>
      <c r="Y4215" s="27">
        <f>IF($F4215="","",IFERROR(VLOOKUP($F4215,BankTbl,4,0),""))</f>
        <v>0</v>
      </c>
      <c r="Z4215" s="27">
        <f>IF($B4215="","",IF($V4215="PICK",LEFT($N4215,5),IF($V4215="FIXED",$W4215,IF($V4215="CODE",$H4215,""))))</f>
        <v>0</v>
      </c>
    </row>
    <row r="4216" spans="1:26" ht="21" customHeight="1">
      <c r="A4216" s="27">
        <f>IF($B4216="","",COUNTA($B$13:$B4216))</f>
        <v>0</v>
      </c>
      <c r="B4216" s="28"/>
      <c r="C4216" s="28"/>
      <c r="D4216" s="29"/>
      <c r="E4216" s="29"/>
      <c r="F4216" s="29"/>
      <c r="G4216" s="28"/>
      <c r="H4216" s="28"/>
      <c r="I4216" s="30">
        <f>IF($H4216="","",IFERROR(VLOOKUP($H4216,AcctTbl,2,0),"کد ناشناخته"))</f>
        <v>0</v>
      </c>
      <c r="J4216" s="27">
        <f>IF($H4216="","",IFERROR(VLOOKUP($H4216,AcctTbl,3,0),""))</f>
        <v>0</v>
      </c>
      <c r="K4216" s="29"/>
      <c r="L4216" s="28"/>
      <c r="M4216" s="31"/>
      <c r="N4216" s="29"/>
      <c r="O4216" s="32">
        <f>IF($B4216="",0,IF($U4216="IN",N($M4216),0))</f>
        <v>0</v>
      </c>
      <c r="P4216" s="32">
        <f>IF($B4216="",0,IF(OR($U4216="OUT",$U4216="TRF"),N($M4216),0))</f>
        <v>0</v>
      </c>
      <c r="Q4216" s="32">
        <f>IF($B4216="",0,IF(OR($U4216="OUT",$U4216="TRF"),N($M4216),0))</f>
        <v>0</v>
      </c>
      <c r="R4216" s="32">
        <f>IF($B4216="",0,IF($U4216="IN",N($M4216),0))</f>
        <v>0</v>
      </c>
      <c r="S4216" s="33">
        <f>IF($B4216="","",IF($M4216="","⚠ مبلغ",IF($E4216="","⚠ بانک عامل",IF(AND($U4216="TRF",$F4216=""),"⚠ بانک مقصد",IF(AND($V4216&lt;&gt;"NONE",$V4216&lt;&gt;"",$Z4216=""),"⚠ طرف حساب","✓")))))</f>
        <v>0</v>
      </c>
      <c r="T4216" s="29"/>
      <c r="U4216" s="27">
        <f>IFERROR(VLOOKUP($D4216,BankOpTbl,2,0),"")</f>
        <v>0</v>
      </c>
      <c r="V4216" s="27">
        <f>IFERROR(VLOOKUP($D4216,BankOpTbl,3,0),"")</f>
        <v>0</v>
      </c>
      <c r="W4216" s="27">
        <f>IFERROR(VLOOKUP($D4216,BankOpTbl,4,0),"")</f>
        <v>0</v>
      </c>
      <c r="X4216" s="27">
        <f>IF($E4216="","",IFERROR(VLOOKUP($E4216,BankTbl,4,0),""))</f>
        <v>0</v>
      </c>
      <c r="Y4216" s="27">
        <f>IF($F4216="","",IFERROR(VLOOKUP($F4216,BankTbl,4,0),""))</f>
        <v>0</v>
      </c>
      <c r="Z4216" s="27">
        <f>IF($B4216="","",IF($V4216="PICK",LEFT($N4216,5),IF($V4216="FIXED",$W4216,IF($V4216="CODE",$H4216,""))))</f>
        <v>0</v>
      </c>
    </row>
    <row r="4217" spans="1:26" ht="21" customHeight="1">
      <c r="A4217" s="27">
        <f>IF($B4217="","",COUNTA($B$13:$B4217))</f>
        <v>0</v>
      </c>
      <c r="B4217" s="28"/>
      <c r="C4217" s="28"/>
      <c r="D4217" s="29"/>
      <c r="E4217" s="29"/>
      <c r="F4217" s="29"/>
      <c r="G4217" s="28"/>
      <c r="H4217" s="28"/>
      <c r="I4217" s="30">
        <f>IF($H4217="","",IFERROR(VLOOKUP($H4217,AcctTbl,2,0),"کد ناشناخته"))</f>
        <v>0</v>
      </c>
      <c r="J4217" s="27">
        <f>IF($H4217="","",IFERROR(VLOOKUP($H4217,AcctTbl,3,0),""))</f>
        <v>0</v>
      </c>
      <c r="K4217" s="29"/>
      <c r="L4217" s="28"/>
      <c r="M4217" s="31"/>
      <c r="N4217" s="29"/>
      <c r="O4217" s="32">
        <f>IF($B4217="",0,IF($U4217="IN",N($M4217),0))</f>
        <v>0</v>
      </c>
      <c r="P4217" s="32">
        <f>IF($B4217="",0,IF(OR($U4217="OUT",$U4217="TRF"),N($M4217),0))</f>
        <v>0</v>
      </c>
      <c r="Q4217" s="32">
        <f>IF($B4217="",0,IF(OR($U4217="OUT",$U4217="TRF"),N($M4217),0))</f>
        <v>0</v>
      </c>
      <c r="R4217" s="32">
        <f>IF($B4217="",0,IF($U4217="IN",N($M4217),0))</f>
        <v>0</v>
      </c>
      <c r="S4217" s="33">
        <f>IF($B4217="","",IF($M4217="","⚠ مبلغ",IF($E4217="","⚠ بانک عامل",IF(AND($U4217="TRF",$F4217=""),"⚠ بانک مقصد",IF(AND($V4217&lt;&gt;"NONE",$V4217&lt;&gt;"",$Z4217=""),"⚠ طرف حساب","✓")))))</f>
        <v>0</v>
      </c>
      <c r="T4217" s="29"/>
      <c r="U4217" s="27">
        <f>IFERROR(VLOOKUP($D4217,BankOpTbl,2,0),"")</f>
        <v>0</v>
      </c>
      <c r="V4217" s="27">
        <f>IFERROR(VLOOKUP($D4217,BankOpTbl,3,0),"")</f>
        <v>0</v>
      </c>
      <c r="W4217" s="27">
        <f>IFERROR(VLOOKUP($D4217,BankOpTbl,4,0),"")</f>
        <v>0</v>
      </c>
      <c r="X4217" s="27">
        <f>IF($E4217="","",IFERROR(VLOOKUP($E4217,BankTbl,4,0),""))</f>
        <v>0</v>
      </c>
      <c r="Y4217" s="27">
        <f>IF($F4217="","",IFERROR(VLOOKUP($F4217,BankTbl,4,0),""))</f>
        <v>0</v>
      </c>
      <c r="Z4217" s="27">
        <f>IF($B4217="","",IF($V4217="PICK",LEFT($N4217,5),IF($V4217="FIXED",$W4217,IF($V4217="CODE",$H4217,""))))</f>
        <v>0</v>
      </c>
    </row>
    <row r="4218" spans="1:26" ht="21" customHeight="1">
      <c r="A4218" s="27">
        <f>IF($B4218="","",COUNTA($B$13:$B4218))</f>
        <v>0</v>
      </c>
      <c r="B4218" s="28"/>
      <c r="C4218" s="28"/>
      <c r="D4218" s="29"/>
      <c r="E4218" s="29"/>
      <c r="F4218" s="29"/>
      <c r="G4218" s="28"/>
      <c r="H4218" s="28"/>
      <c r="I4218" s="30">
        <f>IF($H4218="","",IFERROR(VLOOKUP($H4218,AcctTbl,2,0),"کد ناشناخته"))</f>
        <v>0</v>
      </c>
      <c r="J4218" s="27">
        <f>IF($H4218="","",IFERROR(VLOOKUP($H4218,AcctTbl,3,0),""))</f>
        <v>0</v>
      </c>
      <c r="K4218" s="29"/>
      <c r="L4218" s="28"/>
      <c r="M4218" s="31"/>
      <c r="N4218" s="29"/>
      <c r="O4218" s="32">
        <f>IF($B4218="",0,IF($U4218="IN",N($M4218),0))</f>
        <v>0</v>
      </c>
      <c r="P4218" s="32">
        <f>IF($B4218="",0,IF(OR($U4218="OUT",$U4218="TRF"),N($M4218),0))</f>
        <v>0</v>
      </c>
      <c r="Q4218" s="32">
        <f>IF($B4218="",0,IF(OR($U4218="OUT",$U4218="TRF"),N($M4218),0))</f>
        <v>0</v>
      </c>
      <c r="R4218" s="32">
        <f>IF($B4218="",0,IF($U4218="IN",N($M4218),0))</f>
        <v>0</v>
      </c>
      <c r="S4218" s="33">
        <f>IF($B4218="","",IF($M4218="","⚠ مبلغ",IF($E4218="","⚠ بانک عامل",IF(AND($U4218="TRF",$F4218=""),"⚠ بانک مقصد",IF(AND($V4218&lt;&gt;"NONE",$V4218&lt;&gt;"",$Z4218=""),"⚠ طرف حساب","✓")))))</f>
        <v>0</v>
      </c>
      <c r="T4218" s="29"/>
      <c r="U4218" s="27">
        <f>IFERROR(VLOOKUP($D4218,BankOpTbl,2,0),"")</f>
        <v>0</v>
      </c>
      <c r="V4218" s="27">
        <f>IFERROR(VLOOKUP($D4218,BankOpTbl,3,0),"")</f>
        <v>0</v>
      </c>
      <c r="W4218" s="27">
        <f>IFERROR(VLOOKUP($D4218,BankOpTbl,4,0),"")</f>
        <v>0</v>
      </c>
      <c r="X4218" s="27">
        <f>IF($E4218="","",IFERROR(VLOOKUP($E4218,BankTbl,4,0),""))</f>
        <v>0</v>
      </c>
      <c r="Y4218" s="27">
        <f>IF($F4218="","",IFERROR(VLOOKUP($F4218,BankTbl,4,0),""))</f>
        <v>0</v>
      </c>
      <c r="Z4218" s="27">
        <f>IF($B4218="","",IF($V4218="PICK",LEFT($N4218,5),IF($V4218="FIXED",$W4218,IF($V4218="CODE",$H4218,""))))</f>
        <v>0</v>
      </c>
    </row>
    <row r="4219" spans="1:26" ht="21" customHeight="1">
      <c r="A4219" s="27">
        <f>IF($B4219="","",COUNTA($B$13:$B4219))</f>
        <v>0</v>
      </c>
      <c r="B4219" s="28"/>
      <c r="C4219" s="28"/>
      <c r="D4219" s="29"/>
      <c r="E4219" s="29"/>
      <c r="F4219" s="29"/>
      <c r="G4219" s="28"/>
      <c r="H4219" s="28"/>
      <c r="I4219" s="30">
        <f>IF($H4219="","",IFERROR(VLOOKUP($H4219,AcctTbl,2,0),"کد ناشناخته"))</f>
        <v>0</v>
      </c>
      <c r="J4219" s="27">
        <f>IF($H4219="","",IFERROR(VLOOKUP($H4219,AcctTbl,3,0),""))</f>
        <v>0</v>
      </c>
      <c r="K4219" s="29"/>
      <c r="L4219" s="28"/>
      <c r="M4219" s="31"/>
      <c r="N4219" s="29"/>
      <c r="O4219" s="32">
        <f>IF($B4219="",0,IF($U4219="IN",N($M4219),0))</f>
        <v>0</v>
      </c>
      <c r="P4219" s="32">
        <f>IF($B4219="",0,IF(OR($U4219="OUT",$U4219="TRF"),N($M4219),0))</f>
        <v>0</v>
      </c>
      <c r="Q4219" s="32">
        <f>IF($B4219="",0,IF(OR($U4219="OUT",$U4219="TRF"),N($M4219),0))</f>
        <v>0</v>
      </c>
      <c r="R4219" s="32">
        <f>IF($B4219="",0,IF($U4219="IN",N($M4219),0))</f>
        <v>0</v>
      </c>
      <c r="S4219" s="33">
        <f>IF($B4219="","",IF($M4219="","⚠ مبلغ",IF($E4219="","⚠ بانک عامل",IF(AND($U4219="TRF",$F4219=""),"⚠ بانک مقصد",IF(AND($V4219&lt;&gt;"NONE",$V4219&lt;&gt;"",$Z4219=""),"⚠ طرف حساب","✓")))))</f>
        <v>0</v>
      </c>
      <c r="T4219" s="29"/>
      <c r="U4219" s="27">
        <f>IFERROR(VLOOKUP($D4219,BankOpTbl,2,0),"")</f>
        <v>0</v>
      </c>
      <c r="V4219" s="27">
        <f>IFERROR(VLOOKUP($D4219,BankOpTbl,3,0),"")</f>
        <v>0</v>
      </c>
      <c r="W4219" s="27">
        <f>IFERROR(VLOOKUP($D4219,BankOpTbl,4,0),"")</f>
        <v>0</v>
      </c>
      <c r="X4219" s="27">
        <f>IF($E4219="","",IFERROR(VLOOKUP($E4219,BankTbl,4,0),""))</f>
        <v>0</v>
      </c>
      <c r="Y4219" s="27">
        <f>IF($F4219="","",IFERROR(VLOOKUP($F4219,BankTbl,4,0),""))</f>
        <v>0</v>
      </c>
      <c r="Z4219" s="27">
        <f>IF($B4219="","",IF($V4219="PICK",LEFT($N4219,5),IF($V4219="FIXED",$W4219,IF($V4219="CODE",$H4219,""))))</f>
        <v>0</v>
      </c>
    </row>
    <row r="4220" spans="1:26" ht="21" customHeight="1">
      <c r="A4220" s="27">
        <f>IF($B4220="","",COUNTA($B$13:$B4220))</f>
        <v>0</v>
      </c>
      <c r="B4220" s="28"/>
      <c r="C4220" s="28"/>
      <c r="D4220" s="29"/>
      <c r="E4220" s="29"/>
      <c r="F4220" s="29"/>
      <c r="G4220" s="28"/>
      <c r="H4220" s="28"/>
      <c r="I4220" s="30">
        <f>IF($H4220="","",IFERROR(VLOOKUP($H4220,AcctTbl,2,0),"کد ناشناخته"))</f>
        <v>0</v>
      </c>
      <c r="J4220" s="27">
        <f>IF($H4220="","",IFERROR(VLOOKUP($H4220,AcctTbl,3,0),""))</f>
        <v>0</v>
      </c>
      <c r="K4220" s="29"/>
      <c r="L4220" s="28"/>
      <c r="M4220" s="31"/>
      <c r="N4220" s="29"/>
      <c r="O4220" s="32">
        <f>IF($B4220="",0,IF($U4220="IN",N($M4220),0))</f>
        <v>0</v>
      </c>
      <c r="P4220" s="32">
        <f>IF($B4220="",0,IF(OR($U4220="OUT",$U4220="TRF"),N($M4220),0))</f>
        <v>0</v>
      </c>
      <c r="Q4220" s="32">
        <f>IF($B4220="",0,IF(OR($U4220="OUT",$U4220="TRF"),N($M4220),0))</f>
        <v>0</v>
      </c>
      <c r="R4220" s="32">
        <f>IF($B4220="",0,IF($U4220="IN",N($M4220),0))</f>
        <v>0</v>
      </c>
      <c r="S4220" s="33">
        <f>IF($B4220="","",IF($M4220="","⚠ مبلغ",IF($E4220="","⚠ بانک عامل",IF(AND($U4220="TRF",$F4220=""),"⚠ بانک مقصد",IF(AND($V4220&lt;&gt;"NONE",$V4220&lt;&gt;"",$Z4220=""),"⚠ طرف حساب","✓")))))</f>
        <v>0</v>
      </c>
      <c r="T4220" s="29"/>
      <c r="U4220" s="27">
        <f>IFERROR(VLOOKUP($D4220,BankOpTbl,2,0),"")</f>
        <v>0</v>
      </c>
      <c r="V4220" s="27">
        <f>IFERROR(VLOOKUP($D4220,BankOpTbl,3,0),"")</f>
        <v>0</v>
      </c>
      <c r="W4220" s="27">
        <f>IFERROR(VLOOKUP($D4220,BankOpTbl,4,0),"")</f>
        <v>0</v>
      </c>
      <c r="X4220" s="27">
        <f>IF($E4220="","",IFERROR(VLOOKUP($E4220,BankTbl,4,0),""))</f>
        <v>0</v>
      </c>
      <c r="Y4220" s="27">
        <f>IF($F4220="","",IFERROR(VLOOKUP($F4220,BankTbl,4,0),""))</f>
        <v>0</v>
      </c>
      <c r="Z4220" s="27">
        <f>IF($B4220="","",IF($V4220="PICK",LEFT($N4220,5),IF($V4220="FIXED",$W4220,IF($V4220="CODE",$H4220,""))))</f>
        <v>0</v>
      </c>
    </row>
    <row r="4221" spans="1:26" ht="21" customHeight="1">
      <c r="A4221" s="27">
        <f>IF($B4221="","",COUNTA($B$13:$B4221))</f>
        <v>0</v>
      </c>
      <c r="B4221" s="28"/>
      <c r="C4221" s="28"/>
      <c r="D4221" s="29"/>
      <c r="E4221" s="29"/>
      <c r="F4221" s="29"/>
      <c r="G4221" s="28"/>
      <c r="H4221" s="28"/>
      <c r="I4221" s="30">
        <f>IF($H4221="","",IFERROR(VLOOKUP($H4221,AcctTbl,2,0),"کد ناشناخته"))</f>
        <v>0</v>
      </c>
      <c r="J4221" s="27">
        <f>IF($H4221="","",IFERROR(VLOOKUP($H4221,AcctTbl,3,0),""))</f>
        <v>0</v>
      </c>
      <c r="K4221" s="29"/>
      <c r="L4221" s="28"/>
      <c r="M4221" s="31"/>
      <c r="N4221" s="29"/>
      <c r="O4221" s="32">
        <f>IF($B4221="",0,IF($U4221="IN",N($M4221),0))</f>
        <v>0</v>
      </c>
      <c r="P4221" s="32">
        <f>IF($B4221="",0,IF(OR($U4221="OUT",$U4221="TRF"),N($M4221),0))</f>
        <v>0</v>
      </c>
      <c r="Q4221" s="32">
        <f>IF($B4221="",0,IF(OR($U4221="OUT",$U4221="TRF"),N($M4221),0))</f>
        <v>0</v>
      </c>
      <c r="R4221" s="32">
        <f>IF($B4221="",0,IF($U4221="IN",N($M4221),0))</f>
        <v>0</v>
      </c>
      <c r="S4221" s="33">
        <f>IF($B4221="","",IF($M4221="","⚠ مبلغ",IF($E4221="","⚠ بانک عامل",IF(AND($U4221="TRF",$F4221=""),"⚠ بانک مقصد",IF(AND($V4221&lt;&gt;"NONE",$V4221&lt;&gt;"",$Z4221=""),"⚠ طرف حساب","✓")))))</f>
        <v>0</v>
      </c>
      <c r="T4221" s="29"/>
      <c r="U4221" s="27">
        <f>IFERROR(VLOOKUP($D4221,BankOpTbl,2,0),"")</f>
        <v>0</v>
      </c>
      <c r="V4221" s="27">
        <f>IFERROR(VLOOKUP($D4221,BankOpTbl,3,0),"")</f>
        <v>0</v>
      </c>
      <c r="W4221" s="27">
        <f>IFERROR(VLOOKUP($D4221,BankOpTbl,4,0),"")</f>
        <v>0</v>
      </c>
      <c r="X4221" s="27">
        <f>IF($E4221="","",IFERROR(VLOOKUP($E4221,BankTbl,4,0),""))</f>
        <v>0</v>
      </c>
      <c r="Y4221" s="27">
        <f>IF($F4221="","",IFERROR(VLOOKUP($F4221,BankTbl,4,0),""))</f>
        <v>0</v>
      </c>
      <c r="Z4221" s="27">
        <f>IF($B4221="","",IF($V4221="PICK",LEFT($N4221,5),IF($V4221="FIXED",$W4221,IF($V4221="CODE",$H4221,""))))</f>
        <v>0</v>
      </c>
    </row>
    <row r="4222" spans="1:26" ht="21" customHeight="1">
      <c r="A4222" s="27">
        <f>IF($B4222="","",COUNTA($B$13:$B4222))</f>
        <v>0</v>
      </c>
      <c r="B4222" s="28"/>
      <c r="C4222" s="28"/>
      <c r="D4222" s="29"/>
      <c r="E4222" s="29"/>
      <c r="F4222" s="29"/>
      <c r="G4222" s="28"/>
      <c r="H4222" s="28"/>
      <c r="I4222" s="30">
        <f>IF($H4222="","",IFERROR(VLOOKUP($H4222,AcctTbl,2,0),"کد ناشناخته"))</f>
        <v>0</v>
      </c>
      <c r="J4222" s="27">
        <f>IF($H4222="","",IFERROR(VLOOKUP($H4222,AcctTbl,3,0),""))</f>
        <v>0</v>
      </c>
      <c r="K4222" s="29"/>
      <c r="L4222" s="28"/>
      <c r="M4222" s="31"/>
      <c r="N4222" s="29"/>
      <c r="O4222" s="32">
        <f>IF($B4222="",0,IF($U4222="IN",N($M4222),0))</f>
        <v>0</v>
      </c>
      <c r="P4222" s="32">
        <f>IF($B4222="",0,IF(OR($U4222="OUT",$U4222="TRF"),N($M4222),0))</f>
        <v>0</v>
      </c>
      <c r="Q4222" s="32">
        <f>IF($B4222="",0,IF(OR($U4222="OUT",$U4222="TRF"),N($M4222),0))</f>
        <v>0</v>
      </c>
      <c r="R4222" s="32">
        <f>IF($B4222="",0,IF($U4222="IN",N($M4222),0))</f>
        <v>0</v>
      </c>
      <c r="S4222" s="33">
        <f>IF($B4222="","",IF($M4222="","⚠ مبلغ",IF($E4222="","⚠ بانک عامل",IF(AND($U4222="TRF",$F4222=""),"⚠ بانک مقصد",IF(AND($V4222&lt;&gt;"NONE",$V4222&lt;&gt;"",$Z4222=""),"⚠ طرف حساب","✓")))))</f>
        <v>0</v>
      </c>
      <c r="T4222" s="29"/>
      <c r="U4222" s="27">
        <f>IFERROR(VLOOKUP($D4222,BankOpTbl,2,0),"")</f>
        <v>0</v>
      </c>
      <c r="V4222" s="27">
        <f>IFERROR(VLOOKUP($D4222,BankOpTbl,3,0),"")</f>
        <v>0</v>
      </c>
      <c r="W4222" s="27">
        <f>IFERROR(VLOOKUP($D4222,BankOpTbl,4,0),"")</f>
        <v>0</v>
      </c>
      <c r="X4222" s="27">
        <f>IF($E4222="","",IFERROR(VLOOKUP($E4222,BankTbl,4,0),""))</f>
        <v>0</v>
      </c>
      <c r="Y4222" s="27">
        <f>IF($F4222="","",IFERROR(VLOOKUP($F4222,BankTbl,4,0),""))</f>
        <v>0</v>
      </c>
      <c r="Z4222" s="27">
        <f>IF($B4222="","",IF($V4222="PICK",LEFT($N4222,5),IF($V4222="FIXED",$W4222,IF($V4222="CODE",$H4222,""))))</f>
        <v>0</v>
      </c>
    </row>
    <row r="4223" spans="1:26" ht="21" customHeight="1">
      <c r="A4223" s="27">
        <f>IF($B4223="","",COUNTA($B$13:$B4223))</f>
        <v>0</v>
      </c>
      <c r="B4223" s="28"/>
      <c r="C4223" s="28"/>
      <c r="D4223" s="29"/>
      <c r="E4223" s="29"/>
      <c r="F4223" s="29"/>
      <c r="G4223" s="28"/>
      <c r="H4223" s="28"/>
      <c r="I4223" s="30">
        <f>IF($H4223="","",IFERROR(VLOOKUP($H4223,AcctTbl,2,0),"کد ناشناخته"))</f>
        <v>0</v>
      </c>
      <c r="J4223" s="27">
        <f>IF($H4223="","",IFERROR(VLOOKUP($H4223,AcctTbl,3,0),""))</f>
        <v>0</v>
      </c>
      <c r="K4223" s="29"/>
      <c r="L4223" s="28"/>
      <c r="M4223" s="31"/>
      <c r="N4223" s="29"/>
      <c r="O4223" s="32">
        <f>IF($B4223="",0,IF($U4223="IN",N($M4223),0))</f>
        <v>0</v>
      </c>
      <c r="P4223" s="32">
        <f>IF($B4223="",0,IF(OR($U4223="OUT",$U4223="TRF"),N($M4223),0))</f>
        <v>0</v>
      </c>
      <c r="Q4223" s="32">
        <f>IF($B4223="",0,IF(OR($U4223="OUT",$U4223="TRF"),N($M4223),0))</f>
        <v>0</v>
      </c>
      <c r="R4223" s="32">
        <f>IF($B4223="",0,IF($U4223="IN",N($M4223),0))</f>
        <v>0</v>
      </c>
      <c r="S4223" s="33">
        <f>IF($B4223="","",IF($M4223="","⚠ مبلغ",IF($E4223="","⚠ بانک عامل",IF(AND($U4223="TRF",$F4223=""),"⚠ بانک مقصد",IF(AND($V4223&lt;&gt;"NONE",$V4223&lt;&gt;"",$Z4223=""),"⚠ طرف حساب","✓")))))</f>
        <v>0</v>
      </c>
      <c r="T4223" s="29"/>
      <c r="U4223" s="27">
        <f>IFERROR(VLOOKUP($D4223,BankOpTbl,2,0),"")</f>
        <v>0</v>
      </c>
      <c r="V4223" s="27">
        <f>IFERROR(VLOOKUP($D4223,BankOpTbl,3,0),"")</f>
        <v>0</v>
      </c>
      <c r="W4223" s="27">
        <f>IFERROR(VLOOKUP($D4223,BankOpTbl,4,0),"")</f>
        <v>0</v>
      </c>
      <c r="X4223" s="27">
        <f>IF($E4223="","",IFERROR(VLOOKUP($E4223,BankTbl,4,0),""))</f>
        <v>0</v>
      </c>
      <c r="Y4223" s="27">
        <f>IF($F4223="","",IFERROR(VLOOKUP($F4223,BankTbl,4,0),""))</f>
        <v>0</v>
      </c>
      <c r="Z4223" s="27">
        <f>IF($B4223="","",IF($V4223="PICK",LEFT($N4223,5),IF($V4223="FIXED",$W4223,IF($V4223="CODE",$H4223,""))))</f>
        <v>0</v>
      </c>
    </row>
    <row r="4224" spans="1:26" ht="21" customHeight="1">
      <c r="A4224" s="27">
        <f>IF($B4224="","",COUNTA($B$13:$B4224))</f>
        <v>0</v>
      </c>
      <c r="B4224" s="28"/>
      <c r="C4224" s="28"/>
      <c r="D4224" s="29"/>
      <c r="E4224" s="29"/>
      <c r="F4224" s="29"/>
      <c r="G4224" s="28"/>
      <c r="H4224" s="28"/>
      <c r="I4224" s="30">
        <f>IF($H4224="","",IFERROR(VLOOKUP($H4224,AcctTbl,2,0),"کد ناشناخته"))</f>
        <v>0</v>
      </c>
      <c r="J4224" s="27">
        <f>IF($H4224="","",IFERROR(VLOOKUP($H4224,AcctTbl,3,0),""))</f>
        <v>0</v>
      </c>
      <c r="K4224" s="29"/>
      <c r="L4224" s="28"/>
      <c r="M4224" s="31"/>
      <c r="N4224" s="29"/>
      <c r="O4224" s="32">
        <f>IF($B4224="",0,IF($U4224="IN",N($M4224),0))</f>
        <v>0</v>
      </c>
      <c r="P4224" s="32">
        <f>IF($B4224="",0,IF(OR($U4224="OUT",$U4224="TRF"),N($M4224),0))</f>
        <v>0</v>
      </c>
      <c r="Q4224" s="32">
        <f>IF($B4224="",0,IF(OR($U4224="OUT",$U4224="TRF"),N($M4224),0))</f>
        <v>0</v>
      </c>
      <c r="R4224" s="32">
        <f>IF($B4224="",0,IF($U4224="IN",N($M4224),0))</f>
        <v>0</v>
      </c>
      <c r="S4224" s="33">
        <f>IF($B4224="","",IF($M4224="","⚠ مبلغ",IF($E4224="","⚠ بانک عامل",IF(AND($U4224="TRF",$F4224=""),"⚠ بانک مقصد",IF(AND($V4224&lt;&gt;"NONE",$V4224&lt;&gt;"",$Z4224=""),"⚠ طرف حساب","✓")))))</f>
        <v>0</v>
      </c>
      <c r="T4224" s="29"/>
      <c r="U4224" s="27">
        <f>IFERROR(VLOOKUP($D4224,BankOpTbl,2,0),"")</f>
        <v>0</v>
      </c>
      <c r="V4224" s="27">
        <f>IFERROR(VLOOKUP($D4224,BankOpTbl,3,0),"")</f>
        <v>0</v>
      </c>
      <c r="W4224" s="27">
        <f>IFERROR(VLOOKUP($D4224,BankOpTbl,4,0),"")</f>
        <v>0</v>
      </c>
      <c r="X4224" s="27">
        <f>IF($E4224="","",IFERROR(VLOOKUP($E4224,BankTbl,4,0),""))</f>
        <v>0</v>
      </c>
      <c r="Y4224" s="27">
        <f>IF($F4224="","",IFERROR(VLOOKUP($F4224,BankTbl,4,0),""))</f>
        <v>0</v>
      </c>
      <c r="Z4224" s="27">
        <f>IF($B4224="","",IF($V4224="PICK",LEFT($N4224,5),IF($V4224="FIXED",$W4224,IF($V4224="CODE",$H4224,""))))</f>
        <v>0</v>
      </c>
    </row>
    <row r="4225" spans="1:26" ht="21" customHeight="1">
      <c r="A4225" s="27">
        <f>IF($B4225="","",COUNTA($B$13:$B4225))</f>
        <v>0</v>
      </c>
      <c r="B4225" s="28"/>
      <c r="C4225" s="28"/>
      <c r="D4225" s="29"/>
      <c r="E4225" s="29"/>
      <c r="F4225" s="29"/>
      <c r="G4225" s="28"/>
      <c r="H4225" s="28"/>
      <c r="I4225" s="30">
        <f>IF($H4225="","",IFERROR(VLOOKUP($H4225,AcctTbl,2,0),"کد ناشناخته"))</f>
        <v>0</v>
      </c>
      <c r="J4225" s="27">
        <f>IF($H4225="","",IFERROR(VLOOKUP($H4225,AcctTbl,3,0),""))</f>
        <v>0</v>
      </c>
      <c r="K4225" s="29"/>
      <c r="L4225" s="28"/>
      <c r="M4225" s="31"/>
      <c r="N4225" s="29"/>
      <c r="O4225" s="32">
        <f>IF($B4225="",0,IF($U4225="IN",N($M4225),0))</f>
        <v>0</v>
      </c>
      <c r="P4225" s="32">
        <f>IF($B4225="",0,IF(OR($U4225="OUT",$U4225="TRF"),N($M4225),0))</f>
        <v>0</v>
      </c>
      <c r="Q4225" s="32">
        <f>IF($B4225="",0,IF(OR($U4225="OUT",$U4225="TRF"),N($M4225),0))</f>
        <v>0</v>
      </c>
      <c r="R4225" s="32">
        <f>IF($B4225="",0,IF($U4225="IN",N($M4225),0))</f>
        <v>0</v>
      </c>
      <c r="S4225" s="33">
        <f>IF($B4225="","",IF($M4225="","⚠ مبلغ",IF($E4225="","⚠ بانک عامل",IF(AND($U4225="TRF",$F4225=""),"⚠ بانک مقصد",IF(AND($V4225&lt;&gt;"NONE",$V4225&lt;&gt;"",$Z4225=""),"⚠ طرف حساب","✓")))))</f>
        <v>0</v>
      </c>
      <c r="T4225" s="29"/>
      <c r="U4225" s="27">
        <f>IFERROR(VLOOKUP($D4225,BankOpTbl,2,0),"")</f>
        <v>0</v>
      </c>
      <c r="V4225" s="27">
        <f>IFERROR(VLOOKUP($D4225,BankOpTbl,3,0),"")</f>
        <v>0</v>
      </c>
      <c r="W4225" s="27">
        <f>IFERROR(VLOOKUP($D4225,BankOpTbl,4,0),"")</f>
        <v>0</v>
      </c>
      <c r="X4225" s="27">
        <f>IF($E4225="","",IFERROR(VLOOKUP($E4225,BankTbl,4,0),""))</f>
        <v>0</v>
      </c>
      <c r="Y4225" s="27">
        <f>IF($F4225="","",IFERROR(VLOOKUP($F4225,BankTbl,4,0),""))</f>
        <v>0</v>
      </c>
      <c r="Z4225" s="27">
        <f>IF($B4225="","",IF($V4225="PICK",LEFT($N4225,5),IF($V4225="FIXED",$W4225,IF($V4225="CODE",$H4225,""))))</f>
        <v>0</v>
      </c>
    </row>
    <row r="4226" spans="1:26" ht="21" customHeight="1">
      <c r="A4226" s="27">
        <f>IF($B4226="","",COUNTA($B$13:$B4226))</f>
        <v>0</v>
      </c>
      <c r="B4226" s="28"/>
      <c r="C4226" s="28"/>
      <c r="D4226" s="29"/>
      <c r="E4226" s="29"/>
      <c r="F4226" s="29"/>
      <c r="G4226" s="28"/>
      <c r="H4226" s="28"/>
      <c r="I4226" s="30">
        <f>IF($H4226="","",IFERROR(VLOOKUP($H4226,AcctTbl,2,0),"کد ناشناخته"))</f>
        <v>0</v>
      </c>
      <c r="J4226" s="27">
        <f>IF($H4226="","",IFERROR(VLOOKUP($H4226,AcctTbl,3,0),""))</f>
        <v>0</v>
      </c>
      <c r="K4226" s="29"/>
      <c r="L4226" s="28"/>
      <c r="M4226" s="31"/>
      <c r="N4226" s="29"/>
      <c r="O4226" s="32">
        <f>IF($B4226="",0,IF($U4226="IN",N($M4226),0))</f>
        <v>0</v>
      </c>
      <c r="P4226" s="32">
        <f>IF($B4226="",0,IF(OR($U4226="OUT",$U4226="TRF"),N($M4226),0))</f>
        <v>0</v>
      </c>
      <c r="Q4226" s="32">
        <f>IF($B4226="",0,IF(OR($U4226="OUT",$U4226="TRF"),N($M4226),0))</f>
        <v>0</v>
      </c>
      <c r="R4226" s="32">
        <f>IF($B4226="",0,IF($U4226="IN",N($M4226),0))</f>
        <v>0</v>
      </c>
      <c r="S4226" s="33">
        <f>IF($B4226="","",IF($M4226="","⚠ مبلغ",IF($E4226="","⚠ بانک عامل",IF(AND($U4226="TRF",$F4226=""),"⚠ بانک مقصد",IF(AND($V4226&lt;&gt;"NONE",$V4226&lt;&gt;"",$Z4226=""),"⚠ طرف حساب","✓")))))</f>
        <v>0</v>
      </c>
      <c r="T4226" s="29"/>
      <c r="U4226" s="27">
        <f>IFERROR(VLOOKUP($D4226,BankOpTbl,2,0),"")</f>
        <v>0</v>
      </c>
      <c r="V4226" s="27">
        <f>IFERROR(VLOOKUP($D4226,BankOpTbl,3,0),"")</f>
        <v>0</v>
      </c>
      <c r="W4226" s="27">
        <f>IFERROR(VLOOKUP($D4226,BankOpTbl,4,0),"")</f>
        <v>0</v>
      </c>
      <c r="X4226" s="27">
        <f>IF($E4226="","",IFERROR(VLOOKUP($E4226,BankTbl,4,0),""))</f>
        <v>0</v>
      </c>
      <c r="Y4226" s="27">
        <f>IF($F4226="","",IFERROR(VLOOKUP($F4226,BankTbl,4,0),""))</f>
        <v>0</v>
      </c>
      <c r="Z4226" s="27">
        <f>IF($B4226="","",IF($V4226="PICK",LEFT($N4226,5),IF($V4226="FIXED",$W4226,IF($V4226="CODE",$H4226,""))))</f>
        <v>0</v>
      </c>
    </row>
    <row r="4227" spans="1:26" ht="21" customHeight="1">
      <c r="A4227" s="27">
        <f>IF($B4227="","",COUNTA($B$13:$B4227))</f>
        <v>0</v>
      </c>
      <c r="B4227" s="28"/>
      <c r="C4227" s="28"/>
      <c r="D4227" s="29"/>
      <c r="E4227" s="29"/>
      <c r="F4227" s="29"/>
      <c r="G4227" s="28"/>
      <c r="H4227" s="28"/>
      <c r="I4227" s="30">
        <f>IF($H4227="","",IFERROR(VLOOKUP($H4227,AcctTbl,2,0),"کد ناشناخته"))</f>
        <v>0</v>
      </c>
      <c r="J4227" s="27">
        <f>IF($H4227="","",IFERROR(VLOOKUP($H4227,AcctTbl,3,0),""))</f>
        <v>0</v>
      </c>
      <c r="K4227" s="29"/>
      <c r="L4227" s="28"/>
      <c r="M4227" s="31"/>
      <c r="N4227" s="29"/>
      <c r="O4227" s="32">
        <f>IF($B4227="",0,IF($U4227="IN",N($M4227),0))</f>
        <v>0</v>
      </c>
      <c r="P4227" s="32">
        <f>IF($B4227="",0,IF(OR($U4227="OUT",$U4227="TRF"),N($M4227),0))</f>
        <v>0</v>
      </c>
      <c r="Q4227" s="32">
        <f>IF($B4227="",0,IF(OR($U4227="OUT",$U4227="TRF"),N($M4227),0))</f>
        <v>0</v>
      </c>
      <c r="R4227" s="32">
        <f>IF($B4227="",0,IF($U4227="IN",N($M4227),0))</f>
        <v>0</v>
      </c>
      <c r="S4227" s="33">
        <f>IF($B4227="","",IF($M4227="","⚠ مبلغ",IF($E4227="","⚠ بانک عامل",IF(AND($U4227="TRF",$F4227=""),"⚠ بانک مقصد",IF(AND($V4227&lt;&gt;"NONE",$V4227&lt;&gt;"",$Z4227=""),"⚠ طرف حساب","✓")))))</f>
        <v>0</v>
      </c>
      <c r="T4227" s="29"/>
      <c r="U4227" s="27">
        <f>IFERROR(VLOOKUP($D4227,BankOpTbl,2,0),"")</f>
        <v>0</v>
      </c>
      <c r="V4227" s="27">
        <f>IFERROR(VLOOKUP($D4227,BankOpTbl,3,0),"")</f>
        <v>0</v>
      </c>
      <c r="W4227" s="27">
        <f>IFERROR(VLOOKUP($D4227,BankOpTbl,4,0),"")</f>
        <v>0</v>
      </c>
      <c r="X4227" s="27">
        <f>IF($E4227="","",IFERROR(VLOOKUP($E4227,BankTbl,4,0),""))</f>
        <v>0</v>
      </c>
      <c r="Y4227" s="27">
        <f>IF($F4227="","",IFERROR(VLOOKUP($F4227,BankTbl,4,0),""))</f>
        <v>0</v>
      </c>
      <c r="Z4227" s="27">
        <f>IF($B4227="","",IF($V4227="PICK",LEFT($N4227,5),IF($V4227="FIXED",$W4227,IF($V4227="CODE",$H4227,""))))</f>
        <v>0</v>
      </c>
    </row>
    <row r="4228" spans="1:26" ht="21" customHeight="1">
      <c r="A4228" s="27">
        <f>IF($B4228="","",COUNTA($B$13:$B4228))</f>
        <v>0</v>
      </c>
      <c r="B4228" s="28"/>
      <c r="C4228" s="28"/>
      <c r="D4228" s="29"/>
      <c r="E4228" s="29"/>
      <c r="F4228" s="29"/>
      <c r="G4228" s="28"/>
      <c r="H4228" s="28"/>
      <c r="I4228" s="30">
        <f>IF($H4228="","",IFERROR(VLOOKUP($H4228,AcctTbl,2,0),"کد ناشناخته"))</f>
        <v>0</v>
      </c>
      <c r="J4228" s="27">
        <f>IF($H4228="","",IFERROR(VLOOKUP($H4228,AcctTbl,3,0),""))</f>
        <v>0</v>
      </c>
      <c r="K4228" s="29"/>
      <c r="L4228" s="28"/>
      <c r="M4228" s="31"/>
      <c r="N4228" s="29"/>
      <c r="O4228" s="32">
        <f>IF($B4228="",0,IF($U4228="IN",N($M4228),0))</f>
        <v>0</v>
      </c>
      <c r="P4228" s="32">
        <f>IF($B4228="",0,IF(OR($U4228="OUT",$U4228="TRF"),N($M4228),0))</f>
        <v>0</v>
      </c>
      <c r="Q4228" s="32">
        <f>IF($B4228="",0,IF(OR($U4228="OUT",$U4228="TRF"),N($M4228),0))</f>
        <v>0</v>
      </c>
      <c r="R4228" s="32">
        <f>IF($B4228="",0,IF($U4228="IN",N($M4228),0))</f>
        <v>0</v>
      </c>
      <c r="S4228" s="33">
        <f>IF($B4228="","",IF($M4228="","⚠ مبلغ",IF($E4228="","⚠ بانک عامل",IF(AND($U4228="TRF",$F4228=""),"⚠ بانک مقصد",IF(AND($V4228&lt;&gt;"NONE",$V4228&lt;&gt;"",$Z4228=""),"⚠ طرف حساب","✓")))))</f>
        <v>0</v>
      </c>
      <c r="T4228" s="29"/>
      <c r="U4228" s="27">
        <f>IFERROR(VLOOKUP($D4228,BankOpTbl,2,0),"")</f>
        <v>0</v>
      </c>
      <c r="V4228" s="27">
        <f>IFERROR(VLOOKUP($D4228,BankOpTbl,3,0),"")</f>
        <v>0</v>
      </c>
      <c r="W4228" s="27">
        <f>IFERROR(VLOOKUP($D4228,BankOpTbl,4,0),"")</f>
        <v>0</v>
      </c>
      <c r="X4228" s="27">
        <f>IF($E4228="","",IFERROR(VLOOKUP($E4228,BankTbl,4,0),""))</f>
        <v>0</v>
      </c>
      <c r="Y4228" s="27">
        <f>IF($F4228="","",IFERROR(VLOOKUP($F4228,BankTbl,4,0),""))</f>
        <v>0</v>
      </c>
      <c r="Z4228" s="27">
        <f>IF($B4228="","",IF($V4228="PICK",LEFT($N4228,5),IF($V4228="FIXED",$W4228,IF($V4228="CODE",$H4228,""))))</f>
        <v>0</v>
      </c>
    </row>
    <row r="4229" spans="1:26" ht="21" customHeight="1">
      <c r="A4229" s="27">
        <f>IF($B4229="","",COUNTA($B$13:$B4229))</f>
        <v>0</v>
      </c>
      <c r="B4229" s="28"/>
      <c r="C4229" s="28"/>
      <c r="D4229" s="29"/>
      <c r="E4229" s="29"/>
      <c r="F4229" s="29"/>
      <c r="G4229" s="28"/>
      <c r="H4229" s="28"/>
      <c r="I4229" s="30">
        <f>IF($H4229="","",IFERROR(VLOOKUP($H4229,AcctTbl,2,0),"کد ناشناخته"))</f>
        <v>0</v>
      </c>
      <c r="J4229" s="27">
        <f>IF($H4229="","",IFERROR(VLOOKUP($H4229,AcctTbl,3,0),""))</f>
        <v>0</v>
      </c>
      <c r="K4229" s="29"/>
      <c r="L4229" s="28"/>
      <c r="M4229" s="31"/>
      <c r="N4229" s="29"/>
      <c r="O4229" s="32">
        <f>IF($B4229="",0,IF($U4229="IN",N($M4229),0))</f>
        <v>0</v>
      </c>
      <c r="P4229" s="32">
        <f>IF($B4229="",0,IF(OR($U4229="OUT",$U4229="TRF"),N($M4229),0))</f>
        <v>0</v>
      </c>
      <c r="Q4229" s="32">
        <f>IF($B4229="",0,IF(OR($U4229="OUT",$U4229="TRF"),N($M4229),0))</f>
        <v>0</v>
      </c>
      <c r="R4229" s="32">
        <f>IF($B4229="",0,IF($U4229="IN",N($M4229),0))</f>
        <v>0</v>
      </c>
      <c r="S4229" s="33">
        <f>IF($B4229="","",IF($M4229="","⚠ مبلغ",IF($E4229="","⚠ بانک عامل",IF(AND($U4229="TRF",$F4229=""),"⚠ بانک مقصد",IF(AND($V4229&lt;&gt;"NONE",$V4229&lt;&gt;"",$Z4229=""),"⚠ طرف حساب","✓")))))</f>
        <v>0</v>
      </c>
      <c r="T4229" s="29"/>
      <c r="U4229" s="27">
        <f>IFERROR(VLOOKUP($D4229,BankOpTbl,2,0),"")</f>
        <v>0</v>
      </c>
      <c r="V4229" s="27">
        <f>IFERROR(VLOOKUP($D4229,BankOpTbl,3,0),"")</f>
        <v>0</v>
      </c>
      <c r="W4229" s="27">
        <f>IFERROR(VLOOKUP($D4229,BankOpTbl,4,0),"")</f>
        <v>0</v>
      </c>
      <c r="X4229" s="27">
        <f>IF($E4229="","",IFERROR(VLOOKUP($E4229,BankTbl,4,0),""))</f>
        <v>0</v>
      </c>
      <c r="Y4229" s="27">
        <f>IF($F4229="","",IFERROR(VLOOKUP($F4229,BankTbl,4,0),""))</f>
        <v>0</v>
      </c>
      <c r="Z4229" s="27">
        <f>IF($B4229="","",IF($V4229="PICK",LEFT($N4229,5),IF($V4229="FIXED",$W4229,IF($V4229="CODE",$H4229,""))))</f>
        <v>0</v>
      </c>
    </row>
    <row r="4230" spans="1:26" ht="21" customHeight="1">
      <c r="A4230" s="27">
        <f>IF($B4230="","",COUNTA($B$13:$B4230))</f>
        <v>0</v>
      </c>
      <c r="B4230" s="28"/>
      <c r="C4230" s="28"/>
      <c r="D4230" s="29"/>
      <c r="E4230" s="29"/>
      <c r="F4230" s="29"/>
      <c r="G4230" s="28"/>
      <c r="H4230" s="28"/>
      <c r="I4230" s="30">
        <f>IF($H4230="","",IFERROR(VLOOKUP($H4230,AcctTbl,2,0),"کد ناشناخته"))</f>
        <v>0</v>
      </c>
      <c r="J4230" s="27">
        <f>IF($H4230="","",IFERROR(VLOOKUP($H4230,AcctTbl,3,0),""))</f>
        <v>0</v>
      </c>
      <c r="K4230" s="29"/>
      <c r="L4230" s="28"/>
      <c r="M4230" s="31"/>
      <c r="N4230" s="29"/>
      <c r="O4230" s="32">
        <f>IF($B4230="",0,IF($U4230="IN",N($M4230),0))</f>
        <v>0</v>
      </c>
      <c r="P4230" s="32">
        <f>IF($B4230="",0,IF(OR($U4230="OUT",$U4230="TRF"),N($M4230),0))</f>
        <v>0</v>
      </c>
      <c r="Q4230" s="32">
        <f>IF($B4230="",0,IF(OR($U4230="OUT",$U4230="TRF"),N($M4230),0))</f>
        <v>0</v>
      </c>
      <c r="R4230" s="32">
        <f>IF($B4230="",0,IF($U4230="IN",N($M4230),0))</f>
        <v>0</v>
      </c>
      <c r="S4230" s="33">
        <f>IF($B4230="","",IF($M4230="","⚠ مبلغ",IF($E4230="","⚠ بانک عامل",IF(AND($U4230="TRF",$F4230=""),"⚠ بانک مقصد",IF(AND($V4230&lt;&gt;"NONE",$V4230&lt;&gt;"",$Z4230=""),"⚠ طرف حساب","✓")))))</f>
        <v>0</v>
      </c>
      <c r="T4230" s="29"/>
      <c r="U4230" s="27">
        <f>IFERROR(VLOOKUP($D4230,BankOpTbl,2,0),"")</f>
        <v>0</v>
      </c>
      <c r="V4230" s="27">
        <f>IFERROR(VLOOKUP($D4230,BankOpTbl,3,0),"")</f>
        <v>0</v>
      </c>
      <c r="W4230" s="27">
        <f>IFERROR(VLOOKUP($D4230,BankOpTbl,4,0),"")</f>
        <v>0</v>
      </c>
      <c r="X4230" s="27">
        <f>IF($E4230="","",IFERROR(VLOOKUP($E4230,BankTbl,4,0),""))</f>
        <v>0</v>
      </c>
      <c r="Y4230" s="27">
        <f>IF($F4230="","",IFERROR(VLOOKUP($F4230,BankTbl,4,0),""))</f>
        <v>0</v>
      </c>
      <c r="Z4230" s="27">
        <f>IF($B4230="","",IF($V4230="PICK",LEFT($N4230,5),IF($V4230="FIXED",$W4230,IF($V4230="CODE",$H4230,""))))</f>
        <v>0</v>
      </c>
    </row>
    <row r="4231" spans="1:26" ht="21" customHeight="1">
      <c r="A4231" s="27">
        <f>IF($B4231="","",COUNTA($B$13:$B4231))</f>
        <v>0</v>
      </c>
      <c r="B4231" s="28"/>
      <c r="C4231" s="28"/>
      <c r="D4231" s="29"/>
      <c r="E4231" s="29"/>
      <c r="F4231" s="29"/>
      <c r="G4231" s="28"/>
      <c r="H4231" s="28"/>
      <c r="I4231" s="30">
        <f>IF($H4231="","",IFERROR(VLOOKUP($H4231,AcctTbl,2,0),"کد ناشناخته"))</f>
        <v>0</v>
      </c>
      <c r="J4231" s="27">
        <f>IF($H4231="","",IFERROR(VLOOKUP($H4231,AcctTbl,3,0),""))</f>
        <v>0</v>
      </c>
      <c r="K4231" s="29"/>
      <c r="L4231" s="28"/>
      <c r="M4231" s="31"/>
      <c r="N4231" s="29"/>
      <c r="O4231" s="32">
        <f>IF($B4231="",0,IF($U4231="IN",N($M4231),0))</f>
        <v>0</v>
      </c>
      <c r="P4231" s="32">
        <f>IF($B4231="",0,IF(OR($U4231="OUT",$U4231="TRF"),N($M4231),0))</f>
        <v>0</v>
      </c>
      <c r="Q4231" s="32">
        <f>IF($B4231="",0,IF(OR($U4231="OUT",$U4231="TRF"),N($M4231),0))</f>
        <v>0</v>
      </c>
      <c r="R4231" s="32">
        <f>IF($B4231="",0,IF($U4231="IN",N($M4231),0))</f>
        <v>0</v>
      </c>
      <c r="S4231" s="33">
        <f>IF($B4231="","",IF($M4231="","⚠ مبلغ",IF($E4231="","⚠ بانک عامل",IF(AND($U4231="TRF",$F4231=""),"⚠ بانک مقصد",IF(AND($V4231&lt;&gt;"NONE",$V4231&lt;&gt;"",$Z4231=""),"⚠ طرف حساب","✓")))))</f>
        <v>0</v>
      </c>
      <c r="T4231" s="29"/>
      <c r="U4231" s="27">
        <f>IFERROR(VLOOKUP($D4231,BankOpTbl,2,0),"")</f>
        <v>0</v>
      </c>
      <c r="V4231" s="27">
        <f>IFERROR(VLOOKUP($D4231,BankOpTbl,3,0),"")</f>
        <v>0</v>
      </c>
      <c r="W4231" s="27">
        <f>IFERROR(VLOOKUP($D4231,BankOpTbl,4,0),"")</f>
        <v>0</v>
      </c>
      <c r="X4231" s="27">
        <f>IF($E4231="","",IFERROR(VLOOKUP($E4231,BankTbl,4,0),""))</f>
        <v>0</v>
      </c>
      <c r="Y4231" s="27">
        <f>IF($F4231="","",IFERROR(VLOOKUP($F4231,BankTbl,4,0),""))</f>
        <v>0</v>
      </c>
      <c r="Z4231" s="27">
        <f>IF($B4231="","",IF($V4231="PICK",LEFT($N4231,5),IF($V4231="FIXED",$W4231,IF($V4231="CODE",$H4231,""))))</f>
        <v>0</v>
      </c>
    </row>
    <row r="4232" spans="1:26" ht="21" customHeight="1">
      <c r="A4232" s="27">
        <f>IF($B4232="","",COUNTA($B$13:$B4232))</f>
        <v>0</v>
      </c>
      <c r="B4232" s="28"/>
      <c r="C4232" s="28"/>
      <c r="D4232" s="29"/>
      <c r="E4232" s="29"/>
      <c r="F4232" s="29"/>
      <c r="G4232" s="28"/>
      <c r="H4232" s="28"/>
      <c r="I4232" s="30">
        <f>IF($H4232="","",IFERROR(VLOOKUP($H4232,AcctTbl,2,0),"کد ناشناخته"))</f>
        <v>0</v>
      </c>
      <c r="J4232" s="27">
        <f>IF($H4232="","",IFERROR(VLOOKUP($H4232,AcctTbl,3,0),""))</f>
        <v>0</v>
      </c>
      <c r="K4232" s="29"/>
      <c r="L4232" s="28"/>
      <c r="M4232" s="31"/>
      <c r="N4232" s="29"/>
      <c r="O4232" s="32">
        <f>IF($B4232="",0,IF($U4232="IN",N($M4232),0))</f>
        <v>0</v>
      </c>
      <c r="P4232" s="32">
        <f>IF($B4232="",0,IF(OR($U4232="OUT",$U4232="TRF"),N($M4232),0))</f>
        <v>0</v>
      </c>
      <c r="Q4232" s="32">
        <f>IF($B4232="",0,IF(OR($U4232="OUT",$U4232="TRF"),N($M4232),0))</f>
        <v>0</v>
      </c>
      <c r="R4232" s="32">
        <f>IF($B4232="",0,IF($U4232="IN",N($M4232),0))</f>
        <v>0</v>
      </c>
      <c r="S4232" s="33">
        <f>IF($B4232="","",IF($M4232="","⚠ مبلغ",IF($E4232="","⚠ بانک عامل",IF(AND($U4232="TRF",$F4232=""),"⚠ بانک مقصد",IF(AND($V4232&lt;&gt;"NONE",$V4232&lt;&gt;"",$Z4232=""),"⚠ طرف حساب","✓")))))</f>
        <v>0</v>
      </c>
      <c r="T4232" s="29"/>
      <c r="U4232" s="27">
        <f>IFERROR(VLOOKUP($D4232,BankOpTbl,2,0),"")</f>
        <v>0</v>
      </c>
      <c r="V4232" s="27">
        <f>IFERROR(VLOOKUP($D4232,BankOpTbl,3,0),"")</f>
        <v>0</v>
      </c>
      <c r="W4232" s="27">
        <f>IFERROR(VLOOKUP($D4232,BankOpTbl,4,0),"")</f>
        <v>0</v>
      </c>
      <c r="X4232" s="27">
        <f>IF($E4232="","",IFERROR(VLOOKUP($E4232,BankTbl,4,0),""))</f>
        <v>0</v>
      </c>
      <c r="Y4232" s="27">
        <f>IF($F4232="","",IFERROR(VLOOKUP($F4232,BankTbl,4,0),""))</f>
        <v>0</v>
      </c>
      <c r="Z4232" s="27">
        <f>IF($B4232="","",IF($V4232="PICK",LEFT($N4232,5),IF($V4232="FIXED",$W4232,IF($V4232="CODE",$H4232,""))))</f>
        <v>0</v>
      </c>
    </row>
    <row r="4233" spans="1:26" ht="21" customHeight="1">
      <c r="A4233" s="27">
        <f>IF($B4233="","",COUNTA($B$13:$B4233))</f>
        <v>0</v>
      </c>
      <c r="B4233" s="28"/>
      <c r="C4233" s="28"/>
      <c r="D4233" s="29"/>
      <c r="E4233" s="29"/>
      <c r="F4233" s="29"/>
      <c r="G4233" s="28"/>
      <c r="H4233" s="28"/>
      <c r="I4233" s="30">
        <f>IF($H4233="","",IFERROR(VLOOKUP($H4233,AcctTbl,2,0),"کد ناشناخته"))</f>
        <v>0</v>
      </c>
      <c r="J4233" s="27">
        <f>IF($H4233="","",IFERROR(VLOOKUP($H4233,AcctTbl,3,0),""))</f>
        <v>0</v>
      </c>
      <c r="K4233" s="29"/>
      <c r="L4233" s="28"/>
      <c r="M4233" s="31"/>
      <c r="N4233" s="29"/>
      <c r="O4233" s="32">
        <f>IF($B4233="",0,IF($U4233="IN",N($M4233),0))</f>
        <v>0</v>
      </c>
      <c r="P4233" s="32">
        <f>IF($B4233="",0,IF(OR($U4233="OUT",$U4233="TRF"),N($M4233),0))</f>
        <v>0</v>
      </c>
      <c r="Q4233" s="32">
        <f>IF($B4233="",0,IF(OR($U4233="OUT",$U4233="TRF"),N($M4233),0))</f>
        <v>0</v>
      </c>
      <c r="R4233" s="32">
        <f>IF($B4233="",0,IF($U4233="IN",N($M4233),0))</f>
        <v>0</v>
      </c>
      <c r="S4233" s="33">
        <f>IF($B4233="","",IF($M4233="","⚠ مبلغ",IF($E4233="","⚠ بانک عامل",IF(AND($U4233="TRF",$F4233=""),"⚠ بانک مقصد",IF(AND($V4233&lt;&gt;"NONE",$V4233&lt;&gt;"",$Z4233=""),"⚠ طرف حساب","✓")))))</f>
        <v>0</v>
      </c>
      <c r="T4233" s="29"/>
      <c r="U4233" s="27">
        <f>IFERROR(VLOOKUP($D4233,BankOpTbl,2,0),"")</f>
        <v>0</v>
      </c>
      <c r="V4233" s="27">
        <f>IFERROR(VLOOKUP($D4233,BankOpTbl,3,0),"")</f>
        <v>0</v>
      </c>
      <c r="W4233" s="27">
        <f>IFERROR(VLOOKUP($D4233,BankOpTbl,4,0),"")</f>
        <v>0</v>
      </c>
      <c r="X4233" s="27">
        <f>IF($E4233="","",IFERROR(VLOOKUP($E4233,BankTbl,4,0),""))</f>
        <v>0</v>
      </c>
      <c r="Y4233" s="27">
        <f>IF($F4233="","",IFERROR(VLOOKUP($F4233,BankTbl,4,0),""))</f>
        <v>0</v>
      </c>
      <c r="Z4233" s="27">
        <f>IF($B4233="","",IF($V4233="PICK",LEFT($N4233,5),IF($V4233="FIXED",$W4233,IF($V4233="CODE",$H4233,""))))</f>
        <v>0</v>
      </c>
    </row>
    <row r="4234" spans="1:26" ht="21" customHeight="1">
      <c r="A4234" s="27">
        <f>IF($B4234="","",COUNTA($B$13:$B4234))</f>
        <v>0</v>
      </c>
      <c r="B4234" s="28"/>
      <c r="C4234" s="28"/>
      <c r="D4234" s="29"/>
      <c r="E4234" s="29"/>
      <c r="F4234" s="29"/>
      <c r="G4234" s="28"/>
      <c r="H4234" s="28"/>
      <c r="I4234" s="30">
        <f>IF($H4234="","",IFERROR(VLOOKUP($H4234,AcctTbl,2,0),"کد ناشناخته"))</f>
        <v>0</v>
      </c>
      <c r="J4234" s="27">
        <f>IF($H4234="","",IFERROR(VLOOKUP($H4234,AcctTbl,3,0),""))</f>
        <v>0</v>
      </c>
      <c r="K4234" s="29"/>
      <c r="L4234" s="28"/>
      <c r="M4234" s="31"/>
      <c r="N4234" s="29"/>
      <c r="O4234" s="32">
        <f>IF($B4234="",0,IF($U4234="IN",N($M4234),0))</f>
        <v>0</v>
      </c>
      <c r="P4234" s="32">
        <f>IF($B4234="",0,IF(OR($U4234="OUT",$U4234="TRF"),N($M4234),0))</f>
        <v>0</v>
      </c>
      <c r="Q4234" s="32">
        <f>IF($B4234="",0,IF(OR($U4234="OUT",$U4234="TRF"),N($M4234),0))</f>
        <v>0</v>
      </c>
      <c r="R4234" s="32">
        <f>IF($B4234="",0,IF($U4234="IN",N($M4234),0))</f>
        <v>0</v>
      </c>
      <c r="S4234" s="33">
        <f>IF($B4234="","",IF($M4234="","⚠ مبلغ",IF($E4234="","⚠ بانک عامل",IF(AND($U4234="TRF",$F4234=""),"⚠ بانک مقصد",IF(AND($V4234&lt;&gt;"NONE",$V4234&lt;&gt;"",$Z4234=""),"⚠ طرف حساب","✓")))))</f>
        <v>0</v>
      </c>
      <c r="T4234" s="29"/>
      <c r="U4234" s="27">
        <f>IFERROR(VLOOKUP($D4234,BankOpTbl,2,0),"")</f>
        <v>0</v>
      </c>
      <c r="V4234" s="27">
        <f>IFERROR(VLOOKUP($D4234,BankOpTbl,3,0),"")</f>
        <v>0</v>
      </c>
      <c r="W4234" s="27">
        <f>IFERROR(VLOOKUP($D4234,BankOpTbl,4,0),"")</f>
        <v>0</v>
      </c>
      <c r="X4234" s="27">
        <f>IF($E4234="","",IFERROR(VLOOKUP($E4234,BankTbl,4,0),""))</f>
        <v>0</v>
      </c>
      <c r="Y4234" s="27">
        <f>IF($F4234="","",IFERROR(VLOOKUP($F4234,BankTbl,4,0),""))</f>
        <v>0</v>
      </c>
      <c r="Z4234" s="27">
        <f>IF($B4234="","",IF($V4234="PICK",LEFT($N4234,5),IF($V4234="FIXED",$W4234,IF($V4234="CODE",$H4234,""))))</f>
        <v>0</v>
      </c>
    </row>
    <row r="4235" spans="1:26" ht="21" customHeight="1">
      <c r="A4235" s="27">
        <f>IF($B4235="","",COUNTA($B$13:$B4235))</f>
        <v>0</v>
      </c>
      <c r="B4235" s="28"/>
      <c r="C4235" s="28"/>
      <c r="D4235" s="29"/>
      <c r="E4235" s="29"/>
      <c r="F4235" s="29"/>
      <c r="G4235" s="28"/>
      <c r="H4235" s="28"/>
      <c r="I4235" s="30">
        <f>IF($H4235="","",IFERROR(VLOOKUP($H4235,AcctTbl,2,0),"کد ناشناخته"))</f>
        <v>0</v>
      </c>
      <c r="J4235" s="27">
        <f>IF($H4235="","",IFERROR(VLOOKUP($H4235,AcctTbl,3,0),""))</f>
        <v>0</v>
      </c>
      <c r="K4235" s="29"/>
      <c r="L4235" s="28"/>
      <c r="M4235" s="31"/>
      <c r="N4235" s="29"/>
      <c r="O4235" s="32">
        <f>IF($B4235="",0,IF($U4235="IN",N($M4235),0))</f>
        <v>0</v>
      </c>
      <c r="P4235" s="32">
        <f>IF($B4235="",0,IF(OR($U4235="OUT",$U4235="TRF"),N($M4235),0))</f>
        <v>0</v>
      </c>
      <c r="Q4235" s="32">
        <f>IF($B4235="",0,IF(OR($U4235="OUT",$U4235="TRF"),N($M4235),0))</f>
        <v>0</v>
      </c>
      <c r="R4235" s="32">
        <f>IF($B4235="",0,IF($U4235="IN",N($M4235),0))</f>
        <v>0</v>
      </c>
      <c r="S4235" s="33">
        <f>IF($B4235="","",IF($M4235="","⚠ مبلغ",IF($E4235="","⚠ بانک عامل",IF(AND($U4235="TRF",$F4235=""),"⚠ بانک مقصد",IF(AND($V4235&lt;&gt;"NONE",$V4235&lt;&gt;"",$Z4235=""),"⚠ طرف حساب","✓")))))</f>
        <v>0</v>
      </c>
      <c r="T4235" s="29"/>
      <c r="U4235" s="27">
        <f>IFERROR(VLOOKUP($D4235,BankOpTbl,2,0),"")</f>
        <v>0</v>
      </c>
      <c r="V4235" s="27">
        <f>IFERROR(VLOOKUP($D4235,BankOpTbl,3,0),"")</f>
        <v>0</v>
      </c>
      <c r="W4235" s="27">
        <f>IFERROR(VLOOKUP($D4235,BankOpTbl,4,0),"")</f>
        <v>0</v>
      </c>
      <c r="X4235" s="27">
        <f>IF($E4235="","",IFERROR(VLOOKUP($E4235,BankTbl,4,0),""))</f>
        <v>0</v>
      </c>
      <c r="Y4235" s="27">
        <f>IF($F4235="","",IFERROR(VLOOKUP($F4235,BankTbl,4,0),""))</f>
        <v>0</v>
      </c>
      <c r="Z4235" s="27">
        <f>IF($B4235="","",IF($V4235="PICK",LEFT($N4235,5),IF($V4235="FIXED",$W4235,IF($V4235="CODE",$H4235,""))))</f>
        <v>0</v>
      </c>
    </row>
    <row r="4236" spans="1:26" ht="21" customHeight="1">
      <c r="A4236" s="27">
        <f>IF($B4236="","",COUNTA($B$13:$B4236))</f>
        <v>0</v>
      </c>
      <c r="B4236" s="28"/>
      <c r="C4236" s="28"/>
      <c r="D4236" s="29"/>
      <c r="E4236" s="29"/>
      <c r="F4236" s="29"/>
      <c r="G4236" s="28"/>
      <c r="H4236" s="28"/>
      <c r="I4236" s="30">
        <f>IF($H4236="","",IFERROR(VLOOKUP($H4236,AcctTbl,2,0),"کد ناشناخته"))</f>
        <v>0</v>
      </c>
      <c r="J4236" s="27">
        <f>IF($H4236="","",IFERROR(VLOOKUP($H4236,AcctTbl,3,0),""))</f>
        <v>0</v>
      </c>
      <c r="K4236" s="29"/>
      <c r="L4236" s="28"/>
      <c r="M4236" s="31"/>
      <c r="N4236" s="29"/>
      <c r="O4236" s="32">
        <f>IF($B4236="",0,IF($U4236="IN",N($M4236),0))</f>
        <v>0</v>
      </c>
      <c r="P4236" s="32">
        <f>IF($B4236="",0,IF(OR($U4236="OUT",$U4236="TRF"),N($M4236),0))</f>
        <v>0</v>
      </c>
      <c r="Q4236" s="32">
        <f>IF($B4236="",0,IF(OR($U4236="OUT",$U4236="TRF"),N($M4236),0))</f>
        <v>0</v>
      </c>
      <c r="R4236" s="32">
        <f>IF($B4236="",0,IF($U4236="IN",N($M4236),0))</f>
        <v>0</v>
      </c>
      <c r="S4236" s="33">
        <f>IF($B4236="","",IF($M4236="","⚠ مبلغ",IF($E4236="","⚠ بانک عامل",IF(AND($U4236="TRF",$F4236=""),"⚠ بانک مقصد",IF(AND($V4236&lt;&gt;"NONE",$V4236&lt;&gt;"",$Z4236=""),"⚠ طرف حساب","✓")))))</f>
        <v>0</v>
      </c>
      <c r="T4236" s="29"/>
      <c r="U4236" s="27">
        <f>IFERROR(VLOOKUP($D4236,BankOpTbl,2,0),"")</f>
        <v>0</v>
      </c>
      <c r="V4236" s="27">
        <f>IFERROR(VLOOKUP($D4236,BankOpTbl,3,0),"")</f>
        <v>0</v>
      </c>
      <c r="W4236" s="27">
        <f>IFERROR(VLOOKUP($D4236,BankOpTbl,4,0),"")</f>
        <v>0</v>
      </c>
      <c r="X4236" s="27">
        <f>IF($E4236="","",IFERROR(VLOOKUP($E4236,BankTbl,4,0),""))</f>
        <v>0</v>
      </c>
      <c r="Y4236" s="27">
        <f>IF($F4236="","",IFERROR(VLOOKUP($F4236,BankTbl,4,0),""))</f>
        <v>0</v>
      </c>
      <c r="Z4236" s="27">
        <f>IF($B4236="","",IF($V4236="PICK",LEFT($N4236,5),IF($V4236="FIXED",$W4236,IF($V4236="CODE",$H4236,""))))</f>
        <v>0</v>
      </c>
    </row>
    <row r="4237" spans="1:26" ht="21" customHeight="1">
      <c r="A4237" s="27">
        <f>IF($B4237="","",COUNTA($B$13:$B4237))</f>
        <v>0</v>
      </c>
      <c r="B4237" s="28"/>
      <c r="C4237" s="28"/>
      <c r="D4237" s="29"/>
      <c r="E4237" s="29"/>
      <c r="F4237" s="29"/>
      <c r="G4237" s="28"/>
      <c r="H4237" s="28"/>
      <c r="I4237" s="30">
        <f>IF($H4237="","",IFERROR(VLOOKUP($H4237,AcctTbl,2,0),"کد ناشناخته"))</f>
        <v>0</v>
      </c>
      <c r="J4237" s="27">
        <f>IF($H4237="","",IFERROR(VLOOKUP($H4237,AcctTbl,3,0),""))</f>
        <v>0</v>
      </c>
      <c r="K4237" s="29"/>
      <c r="L4237" s="28"/>
      <c r="M4237" s="31"/>
      <c r="N4237" s="29"/>
      <c r="O4237" s="32">
        <f>IF($B4237="",0,IF($U4237="IN",N($M4237),0))</f>
        <v>0</v>
      </c>
      <c r="P4237" s="32">
        <f>IF($B4237="",0,IF(OR($U4237="OUT",$U4237="TRF"),N($M4237),0))</f>
        <v>0</v>
      </c>
      <c r="Q4237" s="32">
        <f>IF($B4237="",0,IF(OR($U4237="OUT",$U4237="TRF"),N($M4237),0))</f>
        <v>0</v>
      </c>
      <c r="R4237" s="32">
        <f>IF($B4237="",0,IF($U4237="IN",N($M4237),0))</f>
        <v>0</v>
      </c>
      <c r="S4237" s="33">
        <f>IF($B4237="","",IF($M4237="","⚠ مبلغ",IF($E4237="","⚠ بانک عامل",IF(AND($U4237="TRF",$F4237=""),"⚠ بانک مقصد",IF(AND($V4237&lt;&gt;"NONE",$V4237&lt;&gt;"",$Z4237=""),"⚠ طرف حساب","✓")))))</f>
        <v>0</v>
      </c>
      <c r="T4237" s="29"/>
      <c r="U4237" s="27">
        <f>IFERROR(VLOOKUP($D4237,BankOpTbl,2,0),"")</f>
        <v>0</v>
      </c>
      <c r="V4237" s="27">
        <f>IFERROR(VLOOKUP($D4237,BankOpTbl,3,0),"")</f>
        <v>0</v>
      </c>
      <c r="W4237" s="27">
        <f>IFERROR(VLOOKUP($D4237,BankOpTbl,4,0),"")</f>
        <v>0</v>
      </c>
      <c r="X4237" s="27">
        <f>IF($E4237="","",IFERROR(VLOOKUP($E4237,BankTbl,4,0),""))</f>
        <v>0</v>
      </c>
      <c r="Y4237" s="27">
        <f>IF($F4237="","",IFERROR(VLOOKUP($F4237,BankTbl,4,0),""))</f>
        <v>0</v>
      </c>
      <c r="Z4237" s="27">
        <f>IF($B4237="","",IF($V4237="PICK",LEFT($N4237,5),IF($V4237="FIXED",$W4237,IF($V4237="CODE",$H4237,""))))</f>
        <v>0</v>
      </c>
    </row>
    <row r="4238" spans="1:26" ht="21" customHeight="1">
      <c r="A4238" s="27">
        <f>IF($B4238="","",COUNTA($B$13:$B4238))</f>
        <v>0</v>
      </c>
      <c r="B4238" s="28"/>
      <c r="C4238" s="28"/>
      <c r="D4238" s="29"/>
      <c r="E4238" s="29"/>
      <c r="F4238" s="29"/>
      <c r="G4238" s="28"/>
      <c r="H4238" s="28"/>
      <c r="I4238" s="30">
        <f>IF($H4238="","",IFERROR(VLOOKUP($H4238,AcctTbl,2,0),"کد ناشناخته"))</f>
        <v>0</v>
      </c>
      <c r="J4238" s="27">
        <f>IF($H4238="","",IFERROR(VLOOKUP($H4238,AcctTbl,3,0),""))</f>
        <v>0</v>
      </c>
      <c r="K4238" s="29"/>
      <c r="L4238" s="28"/>
      <c r="M4238" s="31"/>
      <c r="N4238" s="29"/>
      <c r="O4238" s="32">
        <f>IF($B4238="",0,IF($U4238="IN",N($M4238),0))</f>
        <v>0</v>
      </c>
      <c r="P4238" s="32">
        <f>IF($B4238="",0,IF(OR($U4238="OUT",$U4238="TRF"),N($M4238),0))</f>
        <v>0</v>
      </c>
      <c r="Q4238" s="32">
        <f>IF($B4238="",0,IF(OR($U4238="OUT",$U4238="TRF"),N($M4238),0))</f>
        <v>0</v>
      </c>
      <c r="R4238" s="32">
        <f>IF($B4238="",0,IF($U4238="IN",N($M4238),0))</f>
        <v>0</v>
      </c>
      <c r="S4238" s="33">
        <f>IF($B4238="","",IF($M4238="","⚠ مبلغ",IF($E4238="","⚠ بانک عامل",IF(AND($U4238="TRF",$F4238=""),"⚠ بانک مقصد",IF(AND($V4238&lt;&gt;"NONE",$V4238&lt;&gt;"",$Z4238=""),"⚠ طرف حساب","✓")))))</f>
        <v>0</v>
      </c>
      <c r="T4238" s="29"/>
      <c r="U4238" s="27">
        <f>IFERROR(VLOOKUP($D4238,BankOpTbl,2,0),"")</f>
        <v>0</v>
      </c>
      <c r="V4238" s="27">
        <f>IFERROR(VLOOKUP($D4238,BankOpTbl,3,0),"")</f>
        <v>0</v>
      </c>
      <c r="W4238" s="27">
        <f>IFERROR(VLOOKUP($D4238,BankOpTbl,4,0),"")</f>
        <v>0</v>
      </c>
      <c r="X4238" s="27">
        <f>IF($E4238="","",IFERROR(VLOOKUP($E4238,BankTbl,4,0),""))</f>
        <v>0</v>
      </c>
      <c r="Y4238" s="27">
        <f>IF($F4238="","",IFERROR(VLOOKUP($F4238,BankTbl,4,0),""))</f>
        <v>0</v>
      </c>
      <c r="Z4238" s="27">
        <f>IF($B4238="","",IF($V4238="PICK",LEFT($N4238,5),IF($V4238="FIXED",$W4238,IF($V4238="CODE",$H4238,""))))</f>
        <v>0</v>
      </c>
    </row>
    <row r="4239" spans="1:26" ht="21" customHeight="1">
      <c r="A4239" s="27">
        <f>IF($B4239="","",COUNTA($B$13:$B4239))</f>
        <v>0</v>
      </c>
      <c r="B4239" s="28"/>
      <c r="C4239" s="28"/>
      <c r="D4239" s="29"/>
      <c r="E4239" s="29"/>
      <c r="F4239" s="29"/>
      <c r="G4239" s="28"/>
      <c r="H4239" s="28"/>
      <c r="I4239" s="30">
        <f>IF($H4239="","",IFERROR(VLOOKUP($H4239,AcctTbl,2,0),"کد ناشناخته"))</f>
        <v>0</v>
      </c>
      <c r="J4239" s="27">
        <f>IF($H4239="","",IFERROR(VLOOKUP($H4239,AcctTbl,3,0),""))</f>
        <v>0</v>
      </c>
      <c r="K4239" s="29"/>
      <c r="L4239" s="28"/>
      <c r="M4239" s="31"/>
      <c r="N4239" s="29"/>
      <c r="O4239" s="32">
        <f>IF($B4239="",0,IF($U4239="IN",N($M4239),0))</f>
        <v>0</v>
      </c>
      <c r="P4239" s="32">
        <f>IF($B4239="",0,IF(OR($U4239="OUT",$U4239="TRF"),N($M4239),0))</f>
        <v>0</v>
      </c>
      <c r="Q4239" s="32">
        <f>IF($B4239="",0,IF(OR($U4239="OUT",$U4239="TRF"),N($M4239),0))</f>
        <v>0</v>
      </c>
      <c r="R4239" s="32">
        <f>IF($B4239="",0,IF($U4239="IN",N($M4239),0))</f>
        <v>0</v>
      </c>
      <c r="S4239" s="33">
        <f>IF($B4239="","",IF($M4239="","⚠ مبلغ",IF($E4239="","⚠ بانک عامل",IF(AND($U4239="TRF",$F4239=""),"⚠ بانک مقصد",IF(AND($V4239&lt;&gt;"NONE",$V4239&lt;&gt;"",$Z4239=""),"⚠ طرف حساب","✓")))))</f>
        <v>0</v>
      </c>
      <c r="T4239" s="29"/>
      <c r="U4239" s="27">
        <f>IFERROR(VLOOKUP($D4239,BankOpTbl,2,0),"")</f>
        <v>0</v>
      </c>
      <c r="V4239" s="27">
        <f>IFERROR(VLOOKUP($D4239,BankOpTbl,3,0),"")</f>
        <v>0</v>
      </c>
      <c r="W4239" s="27">
        <f>IFERROR(VLOOKUP($D4239,BankOpTbl,4,0),"")</f>
        <v>0</v>
      </c>
      <c r="X4239" s="27">
        <f>IF($E4239="","",IFERROR(VLOOKUP($E4239,BankTbl,4,0),""))</f>
        <v>0</v>
      </c>
      <c r="Y4239" s="27">
        <f>IF($F4239="","",IFERROR(VLOOKUP($F4239,BankTbl,4,0),""))</f>
        <v>0</v>
      </c>
      <c r="Z4239" s="27">
        <f>IF($B4239="","",IF($V4239="PICK",LEFT($N4239,5),IF($V4239="FIXED",$W4239,IF($V4239="CODE",$H4239,""))))</f>
        <v>0</v>
      </c>
    </row>
    <row r="4240" spans="1:26" ht="21" customHeight="1">
      <c r="A4240" s="27">
        <f>IF($B4240="","",COUNTA($B$13:$B4240))</f>
        <v>0</v>
      </c>
      <c r="B4240" s="28"/>
      <c r="C4240" s="28"/>
      <c r="D4240" s="29"/>
      <c r="E4240" s="29"/>
      <c r="F4240" s="29"/>
      <c r="G4240" s="28"/>
      <c r="H4240" s="28"/>
      <c r="I4240" s="30">
        <f>IF($H4240="","",IFERROR(VLOOKUP($H4240,AcctTbl,2,0),"کد ناشناخته"))</f>
        <v>0</v>
      </c>
      <c r="J4240" s="27">
        <f>IF($H4240="","",IFERROR(VLOOKUP($H4240,AcctTbl,3,0),""))</f>
        <v>0</v>
      </c>
      <c r="K4240" s="29"/>
      <c r="L4240" s="28"/>
      <c r="M4240" s="31"/>
      <c r="N4240" s="29"/>
      <c r="O4240" s="32">
        <f>IF($B4240="",0,IF($U4240="IN",N($M4240),0))</f>
        <v>0</v>
      </c>
      <c r="P4240" s="32">
        <f>IF($B4240="",0,IF(OR($U4240="OUT",$U4240="TRF"),N($M4240),0))</f>
        <v>0</v>
      </c>
      <c r="Q4240" s="32">
        <f>IF($B4240="",0,IF(OR($U4240="OUT",$U4240="TRF"),N($M4240),0))</f>
        <v>0</v>
      </c>
      <c r="R4240" s="32">
        <f>IF($B4240="",0,IF($U4240="IN",N($M4240),0))</f>
        <v>0</v>
      </c>
      <c r="S4240" s="33">
        <f>IF($B4240="","",IF($M4240="","⚠ مبلغ",IF($E4240="","⚠ بانک عامل",IF(AND($U4240="TRF",$F4240=""),"⚠ بانک مقصد",IF(AND($V4240&lt;&gt;"NONE",$V4240&lt;&gt;"",$Z4240=""),"⚠ طرف حساب","✓")))))</f>
        <v>0</v>
      </c>
      <c r="T4240" s="29"/>
      <c r="U4240" s="27">
        <f>IFERROR(VLOOKUP($D4240,BankOpTbl,2,0),"")</f>
        <v>0</v>
      </c>
      <c r="V4240" s="27">
        <f>IFERROR(VLOOKUP($D4240,BankOpTbl,3,0),"")</f>
        <v>0</v>
      </c>
      <c r="W4240" s="27">
        <f>IFERROR(VLOOKUP($D4240,BankOpTbl,4,0),"")</f>
        <v>0</v>
      </c>
      <c r="X4240" s="27">
        <f>IF($E4240="","",IFERROR(VLOOKUP($E4240,BankTbl,4,0),""))</f>
        <v>0</v>
      </c>
      <c r="Y4240" s="27">
        <f>IF($F4240="","",IFERROR(VLOOKUP($F4240,BankTbl,4,0),""))</f>
        <v>0</v>
      </c>
      <c r="Z4240" s="27">
        <f>IF($B4240="","",IF($V4240="PICK",LEFT($N4240,5),IF($V4240="FIXED",$W4240,IF($V4240="CODE",$H4240,""))))</f>
        <v>0</v>
      </c>
    </row>
    <row r="4241" spans="1:26" ht="21" customHeight="1">
      <c r="A4241" s="27">
        <f>IF($B4241="","",COUNTA($B$13:$B4241))</f>
        <v>0</v>
      </c>
      <c r="B4241" s="28"/>
      <c r="C4241" s="28"/>
      <c r="D4241" s="29"/>
      <c r="E4241" s="29"/>
      <c r="F4241" s="29"/>
      <c r="G4241" s="28"/>
      <c r="H4241" s="28"/>
      <c r="I4241" s="30">
        <f>IF($H4241="","",IFERROR(VLOOKUP($H4241,AcctTbl,2,0),"کد ناشناخته"))</f>
        <v>0</v>
      </c>
      <c r="J4241" s="27">
        <f>IF($H4241="","",IFERROR(VLOOKUP($H4241,AcctTbl,3,0),""))</f>
        <v>0</v>
      </c>
      <c r="K4241" s="29"/>
      <c r="L4241" s="28"/>
      <c r="M4241" s="31"/>
      <c r="N4241" s="29"/>
      <c r="O4241" s="32">
        <f>IF($B4241="",0,IF($U4241="IN",N($M4241),0))</f>
        <v>0</v>
      </c>
      <c r="P4241" s="32">
        <f>IF($B4241="",0,IF(OR($U4241="OUT",$U4241="TRF"),N($M4241),0))</f>
        <v>0</v>
      </c>
      <c r="Q4241" s="32">
        <f>IF($B4241="",0,IF(OR($U4241="OUT",$U4241="TRF"),N($M4241),0))</f>
        <v>0</v>
      </c>
      <c r="R4241" s="32">
        <f>IF($B4241="",0,IF($U4241="IN",N($M4241),0))</f>
        <v>0</v>
      </c>
      <c r="S4241" s="33">
        <f>IF($B4241="","",IF($M4241="","⚠ مبلغ",IF($E4241="","⚠ بانک عامل",IF(AND($U4241="TRF",$F4241=""),"⚠ بانک مقصد",IF(AND($V4241&lt;&gt;"NONE",$V4241&lt;&gt;"",$Z4241=""),"⚠ طرف حساب","✓")))))</f>
        <v>0</v>
      </c>
      <c r="T4241" s="29"/>
      <c r="U4241" s="27">
        <f>IFERROR(VLOOKUP($D4241,BankOpTbl,2,0),"")</f>
        <v>0</v>
      </c>
      <c r="V4241" s="27">
        <f>IFERROR(VLOOKUP($D4241,BankOpTbl,3,0),"")</f>
        <v>0</v>
      </c>
      <c r="W4241" s="27">
        <f>IFERROR(VLOOKUP($D4241,BankOpTbl,4,0),"")</f>
        <v>0</v>
      </c>
      <c r="X4241" s="27">
        <f>IF($E4241="","",IFERROR(VLOOKUP($E4241,BankTbl,4,0),""))</f>
        <v>0</v>
      </c>
      <c r="Y4241" s="27">
        <f>IF($F4241="","",IFERROR(VLOOKUP($F4241,BankTbl,4,0),""))</f>
        <v>0</v>
      </c>
      <c r="Z4241" s="27">
        <f>IF($B4241="","",IF($V4241="PICK",LEFT($N4241,5),IF($V4241="FIXED",$W4241,IF($V4241="CODE",$H4241,""))))</f>
        <v>0</v>
      </c>
    </row>
    <row r="4242" spans="1:26" ht="21" customHeight="1">
      <c r="A4242" s="27">
        <f>IF($B4242="","",COUNTA($B$13:$B4242))</f>
        <v>0</v>
      </c>
      <c r="B4242" s="28"/>
      <c r="C4242" s="28"/>
      <c r="D4242" s="29"/>
      <c r="E4242" s="29"/>
      <c r="F4242" s="29"/>
      <c r="G4242" s="28"/>
      <c r="H4242" s="28"/>
      <c r="I4242" s="30">
        <f>IF($H4242="","",IFERROR(VLOOKUP($H4242,AcctTbl,2,0),"کد ناشناخته"))</f>
        <v>0</v>
      </c>
      <c r="J4242" s="27">
        <f>IF($H4242="","",IFERROR(VLOOKUP($H4242,AcctTbl,3,0),""))</f>
        <v>0</v>
      </c>
      <c r="K4242" s="29"/>
      <c r="L4242" s="28"/>
      <c r="M4242" s="31"/>
      <c r="N4242" s="29"/>
      <c r="O4242" s="32">
        <f>IF($B4242="",0,IF($U4242="IN",N($M4242),0))</f>
        <v>0</v>
      </c>
      <c r="P4242" s="32">
        <f>IF($B4242="",0,IF(OR($U4242="OUT",$U4242="TRF"),N($M4242),0))</f>
        <v>0</v>
      </c>
      <c r="Q4242" s="32">
        <f>IF($B4242="",0,IF(OR($U4242="OUT",$U4242="TRF"),N($M4242),0))</f>
        <v>0</v>
      </c>
      <c r="R4242" s="32">
        <f>IF($B4242="",0,IF($U4242="IN",N($M4242),0))</f>
        <v>0</v>
      </c>
      <c r="S4242" s="33">
        <f>IF($B4242="","",IF($M4242="","⚠ مبلغ",IF($E4242="","⚠ بانک عامل",IF(AND($U4242="TRF",$F4242=""),"⚠ بانک مقصد",IF(AND($V4242&lt;&gt;"NONE",$V4242&lt;&gt;"",$Z4242=""),"⚠ طرف حساب","✓")))))</f>
        <v>0</v>
      </c>
      <c r="T4242" s="29"/>
      <c r="U4242" s="27">
        <f>IFERROR(VLOOKUP($D4242,BankOpTbl,2,0),"")</f>
        <v>0</v>
      </c>
      <c r="V4242" s="27">
        <f>IFERROR(VLOOKUP($D4242,BankOpTbl,3,0),"")</f>
        <v>0</v>
      </c>
      <c r="W4242" s="27">
        <f>IFERROR(VLOOKUP($D4242,BankOpTbl,4,0),"")</f>
        <v>0</v>
      </c>
      <c r="X4242" s="27">
        <f>IF($E4242="","",IFERROR(VLOOKUP($E4242,BankTbl,4,0),""))</f>
        <v>0</v>
      </c>
      <c r="Y4242" s="27">
        <f>IF($F4242="","",IFERROR(VLOOKUP($F4242,BankTbl,4,0),""))</f>
        <v>0</v>
      </c>
      <c r="Z4242" s="27">
        <f>IF($B4242="","",IF($V4242="PICK",LEFT($N4242,5),IF($V4242="FIXED",$W4242,IF($V4242="CODE",$H4242,""))))</f>
        <v>0</v>
      </c>
    </row>
    <row r="4243" spans="1:26" ht="21" customHeight="1">
      <c r="A4243" s="27">
        <f>IF($B4243="","",COUNTA($B$13:$B4243))</f>
        <v>0</v>
      </c>
      <c r="B4243" s="28"/>
      <c r="C4243" s="28"/>
      <c r="D4243" s="29"/>
      <c r="E4243" s="29"/>
      <c r="F4243" s="29"/>
      <c r="G4243" s="28"/>
      <c r="H4243" s="28"/>
      <c r="I4243" s="30">
        <f>IF($H4243="","",IFERROR(VLOOKUP($H4243,AcctTbl,2,0),"کد ناشناخته"))</f>
        <v>0</v>
      </c>
      <c r="J4243" s="27">
        <f>IF($H4243="","",IFERROR(VLOOKUP($H4243,AcctTbl,3,0),""))</f>
        <v>0</v>
      </c>
      <c r="K4243" s="29"/>
      <c r="L4243" s="28"/>
      <c r="M4243" s="31"/>
      <c r="N4243" s="29"/>
      <c r="O4243" s="32">
        <f>IF($B4243="",0,IF($U4243="IN",N($M4243),0))</f>
        <v>0</v>
      </c>
      <c r="P4243" s="32">
        <f>IF($B4243="",0,IF(OR($U4243="OUT",$U4243="TRF"),N($M4243),0))</f>
        <v>0</v>
      </c>
      <c r="Q4243" s="32">
        <f>IF($B4243="",0,IF(OR($U4243="OUT",$U4243="TRF"),N($M4243),0))</f>
        <v>0</v>
      </c>
      <c r="R4243" s="32">
        <f>IF($B4243="",0,IF($U4243="IN",N($M4243),0))</f>
        <v>0</v>
      </c>
      <c r="S4243" s="33">
        <f>IF($B4243="","",IF($M4243="","⚠ مبلغ",IF($E4243="","⚠ بانک عامل",IF(AND($U4243="TRF",$F4243=""),"⚠ بانک مقصد",IF(AND($V4243&lt;&gt;"NONE",$V4243&lt;&gt;"",$Z4243=""),"⚠ طرف حساب","✓")))))</f>
        <v>0</v>
      </c>
      <c r="T4243" s="29"/>
      <c r="U4243" s="27">
        <f>IFERROR(VLOOKUP($D4243,BankOpTbl,2,0),"")</f>
        <v>0</v>
      </c>
      <c r="V4243" s="27">
        <f>IFERROR(VLOOKUP($D4243,BankOpTbl,3,0),"")</f>
        <v>0</v>
      </c>
      <c r="W4243" s="27">
        <f>IFERROR(VLOOKUP($D4243,BankOpTbl,4,0),"")</f>
        <v>0</v>
      </c>
      <c r="X4243" s="27">
        <f>IF($E4243="","",IFERROR(VLOOKUP($E4243,BankTbl,4,0),""))</f>
        <v>0</v>
      </c>
      <c r="Y4243" s="27">
        <f>IF($F4243="","",IFERROR(VLOOKUP($F4243,BankTbl,4,0),""))</f>
        <v>0</v>
      </c>
      <c r="Z4243" s="27">
        <f>IF($B4243="","",IF($V4243="PICK",LEFT($N4243,5),IF($V4243="FIXED",$W4243,IF($V4243="CODE",$H4243,""))))</f>
        <v>0</v>
      </c>
    </row>
    <row r="4244" spans="1:26" ht="21" customHeight="1">
      <c r="A4244" s="27">
        <f>IF($B4244="","",COUNTA($B$13:$B4244))</f>
        <v>0</v>
      </c>
      <c r="B4244" s="28"/>
      <c r="C4244" s="28"/>
      <c r="D4244" s="29"/>
      <c r="E4244" s="29"/>
      <c r="F4244" s="29"/>
      <c r="G4244" s="28"/>
      <c r="H4244" s="28"/>
      <c r="I4244" s="30">
        <f>IF($H4244="","",IFERROR(VLOOKUP($H4244,AcctTbl,2,0),"کد ناشناخته"))</f>
        <v>0</v>
      </c>
      <c r="J4244" s="27">
        <f>IF($H4244="","",IFERROR(VLOOKUP($H4244,AcctTbl,3,0),""))</f>
        <v>0</v>
      </c>
      <c r="K4244" s="29"/>
      <c r="L4244" s="28"/>
      <c r="M4244" s="31"/>
      <c r="N4244" s="29"/>
      <c r="O4244" s="32">
        <f>IF($B4244="",0,IF($U4244="IN",N($M4244),0))</f>
        <v>0</v>
      </c>
      <c r="P4244" s="32">
        <f>IF($B4244="",0,IF(OR($U4244="OUT",$U4244="TRF"),N($M4244),0))</f>
        <v>0</v>
      </c>
      <c r="Q4244" s="32">
        <f>IF($B4244="",0,IF(OR($U4244="OUT",$U4244="TRF"),N($M4244),0))</f>
        <v>0</v>
      </c>
      <c r="R4244" s="32">
        <f>IF($B4244="",0,IF($U4244="IN",N($M4244),0))</f>
        <v>0</v>
      </c>
      <c r="S4244" s="33">
        <f>IF($B4244="","",IF($M4244="","⚠ مبلغ",IF($E4244="","⚠ بانک عامل",IF(AND($U4244="TRF",$F4244=""),"⚠ بانک مقصد",IF(AND($V4244&lt;&gt;"NONE",$V4244&lt;&gt;"",$Z4244=""),"⚠ طرف حساب","✓")))))</f>
        <v>0</v>
      </c>
      <c r="T4244" s="29"/>
      <c r="U4244" s="27">
        <f>IFERROR(VLOOKUP($D4244,BankOpTbl,2,0),"")</f>
        <v>0</v>
      </c>
      <c r="V4244" s="27">
        <f>IFERROR(VLOOKUP($D4244,BankOpTbl,3,0),"")</f>
        <v>0</v>
      </c>
      <c r="W4244" s="27">
        <f>IFERROR(VLOOKUP($D4244,BankOpTbl,4,0),"")</f>
        <v>0</v>
      </c>
      <c r="X4244" s="27">
        <f>IF($E4244="","",IFERROR(VLOOKUP($E4244,BankTbl,4,0),""))</f>
        <v>0</v>
      </c>
      <c r="Y4244" s="27">
        <f>IF($F4244="","",IFERROR(VLOOKUP($F4244,BankTbl,4,0),""))</f>
        <v>0</v>
      </c>
      <c r="Z4244" s="27">
        <f>IF($B4244="","",IF($V4244="PICK",LEFT($N4244,5),IF($V4244="FIXED",$W4244,IF($V4244="CODE",$H4244,""))))</f>
        <v>0</v>
      </c>
    </row>
    <row r="4245" spans="1:26" ht="21" customHeight="1">
      <c r="A4245" s="27">
        <f>IF($B4245="","",COUNTA($B$13:$B4245))</f>
        <v>0</v>
      </c>
      <c r="B4245" s="28"/>
      <c r="C4245" s="28"/>
      <c r="D4245" s="29"/>
      <c r="E4245" s="29"/>
      <c r="F4245" s="29"/>
      <c r="G4245" s="28"/>
      <c r="H4245" s="28"/>
      <c r="I4245" s="30">
        <f>IF($H4245="","",IFERROR(VLOOKUP($H4245,AcctTbl,2,0),"کد ناشناخته"))</f>
        <v>0</v>
      </c>
      <c r="J4245" s="27">
        <f>IF($H4245="","",IFERROR(VLOOKUP($H4245,AcctTbl,3,0),""))</f>
        <v>0</v>
      </c>
      <c r="K4245" s="29"/>
      <c r="L4245" s="28"/>
      <c r="M4245" s="31"/>
      <c r="N4245" s="29"/>
      <c r="O4245" s="32">
        <f>IF($B4245="",0,IF($U4245="IN",N($M4245),0))</f>
        <v>0</v>
      </c>
      <c r="P4245" s="32">
        <f>IF($B4245="",0,IF(OR($U4245="OUT",$U4245="TRF"),N($M4245),0))</f>
        <v>0</v>
      </c>
      <c r="Q4245" s="32">
        <f>IF($B4245="",0,IF(OR($U4245="OUT",$U4245="TRF"),N($M4245),0))</f>
        <v>0</v>
      </c>
      <c r="R4245" s="32">
        <f>IF($B4245="",0,IF($U4245="IN",N($M4245),0))</f>
        <v>0</v>
      </c>
      <c r="S4245" s="33">
        <f>IF($B4245="","",IF($M4245="","⚠ مبلغ",IF($E4245="","⚠ بانک عامل",IF(AND($U4245="TRF",$F4245=""),"⚠ بانک مقصد",IF(AND($V4245&lt;&gt;"NONE",$V4245&lt;&gt;"",$Z4245=""),"⚠ طرف حساب","✓")))))</f>
        <v>0</v>
      </c>
      <c r="T4245" s="29"/>
      <c r="U4245" s="27">
        <f>IFERROR(VLOOKUP($D4245,BankOpTbl,2,0),"")</f>
        <v>0</v>
      </c>
      <c r="V4245" s="27">
        <f>IFERROR(VLOOKUP($D4245,BankOpTbl,3,0),"")</f>
        <v>0</v>
      </c>
      <c r="W4245" s="27">
        <f>IFERROR(VLOOKUP($D4245,BankOpTbl,4,0),"")</f>
        <v>0</v>
      </c>
      <c r="X4245" s="27">
        <f>IF($E4245="","",IFERROR(VLOOKUP($E4245,BankTbl,4,0),""))</f>
        <v>0</v>
      </c>
      <c r="Y4245" s="27">
        <f>IF($F4245="","",IFERROR(VLOOKUP($F4245,BankTbl,4,0),""))</f>
        <v>0</v>
      </c>
      <c r="Z4245" s="27">
        <f>IF($B4245="","",IF($V4245="PICK",LEFT($N4245,5),IF($V4245="FIXED",$W4245,IF($V4245="CODE",$H4245,""))))</f>
        <v>0</v>
      </c>
    </row>
    <row r="4246" spans="1:26" ht="21" customHeight="1">
      <c r="A4246" s="27">
        <f>IF($B4246="","",COUNTA($B$13:$B4246))</f>
        <v>0</v>
      </c>
      <c r="B4246" s="28"/>
      <c r="C4246" s="28"/>
      <c r="D4246" s="29"/>
      <c r="E4246" s="29"/>
      <c r="F4246" s="29"/>
      <c r="G4246" s="28"/>
      <c r="H4246" s="28"/>
      <c r="I4246" s="30">
        <f>IF($H4246="","",IFERROR(VLOOKUP($H4246,AcctTbl,2,0),"کد ناشناخته"))</f>
        <v>0</v>
      </c>
      <c r="J4246" s="27">
        <f>IF($H4246="","",IFERROR(VLOOKUP($H4246,AcctTbl,3,0),""))</f>
        <v>0</v>
      </c>
      <c r="K4246" s="29"/>
      <c r="L4246" s="28"/>
      <c r="M4246" s="31"/>
      <c r="N4246" s="29"/>
      <c r="O4246" s="32">
        <f>IF($B4246="",0,IF($U4246="IN",N($M4246),0))</f>
        <v>0</v>
      </c>
      <c r="P4246" s="32">
        <f>IF($B4246="",0,IF(OR($U4246="OUT",$U4246="TRF"),N($M4246),0))</f>
        <v>0</v>
      </c>
      <c r="Q4246" s="32">
        <f>IF($B4246="",0,IF(OR($U4246="OUT",$U4246="TRF"),N($M4246),0))</f>
        <v>0</v>
      </c>
      <c r="R4246" s="32">
        <f>IF($B4246="",0,IF($U4246="IN",N($M4246),0))</f>
        <v>0</v>
      </c>
      <c r="S4246" s="33">
        <f>IF($B4246="","",IF($M4246="","⚠ مبلغ",IF($E4246="","⚠ بانک عامل",IF(AND($U4246="TRF",$F4246=""),"⚠ بانک مقصد",IF(AND($V4246&lt;&gt;"NONE",$V4246&lt;&gt;"",$Z4246=""),"⚠ طرف حساب","✓")))))</f>
        <v>0</v>
      </c>
      <c r="T4246" s="29"/>
      <c r="U4246" s="27">
        <f>IFERROR(VLOOKUP($D4246,BankOpTbl,2,0),"")</f>
        <v>0</v>
      </c>
      <c r="V4246" s="27">
        <f>IFERROR(VLOOKUP($D4246,BankOpTbl,3,0),"")</f>
        <v>0</v>
      </c>
      <c r="W4246" s="27">
        <f>IFERROR(VLOOKUP($D4246,BankOpTbl,4,0),"")</f>
        <v>0</v>
      </c>
      <c r="X4246" s="27">
        <f>IF($E4246="","",IFERROR(VLOOKUP($E4246,BankTbl,4,0),""))</f>
        <v>0</v>
      </c>
      <c r="Y4246" s="27">
        <f>IF($F4246="","",IFERROR(VLOOKUP($F4246,BankTbl,4,0),""))</f>
        <v>0</v>
      </c>
      <c r="Z4246" s="27">
        <f>IF($B4246="","",IF($V4246="PICK",LEFT($N4246,5),IF($V4246="FIXED",$W4246,IF($V4246="CODE",$H4246,""))))</f>
        <v>0</v>
      </c>
    </row>
    <row r="4247" spans="1:26" ht="21" customHeight="1">
      <c r="A4247" s="27">
        <f>IF($B4247="","",COUNTA($B$13:$B4247))</f>
        <v>0</v>
      </c>
      <c r="B4247" s="28"/>
      <c r="C4247" s="28"/>
      <c r="D4247" s="29"/>
      <c r="E4247" s="29"/>
      <c r="F4247" s="29"/>
      <c r="G4247" s="28"/>
      <c r="H4247" s="28"/>
      <c r="I4247" s="30">
        <f>IF($H4247="","",IFERROR(VLOOKUP($H4247,AcctTbl,2,0),"کد ناشناخته"))</f>
        <v>0</v>
      </c>
      <c r="J4247" s="27">
        <f>IF($H4247="","",IFERROR(VLOOKUP($H4247,AcctTbl,3,0),""))</f>
        <v>0</v>
      </c>
      <c r="K4247" s="29"/>
      <c r="L4247" s="28"/>
      <c r="M4247" s="31"/>
      <c r="N4247" s="29"/>
      <c r="O4247" s="32">
        <f>IF($B4247="",0,IF($U4247="IN",N($M4247),0))</f>
        <v>0</v>
      </c>
      <c r="P4247" s="32">
        <f>IF($B4247="",0,IF(OR($U4247="OUT",$U4247="TRF"),N($M4247),0))</f>
        <v>0</v>
      </c>
      <c r="Q4247" s="32">
        <f>IF($B4247="",0,IF(OR($U4247="OUT",$U4247="TRF"),N($M4247),0))</f>
        <v>0</v>
      </c>
      <c r="R4247" s="32">
        <f>IF($B4247="",0,IF($U4247="IN",N($M4247),0))</f>
        <v>0</v>
      </c>
      <c r="S4247" s="33">
        <f>IF($B4247="","",IF($M4247="","⚠ مبلغ",IF($E4247="","⚠ بانک عامل",IF(AND($U4247="TRF",$F4247=""),"⚠ بانک مقصد",IF(AND($V4247&lt;&gt;"NONE",$V4247&lt;&gt;"",$Z4247=""),"⚠ طرف حساب","✓")))))</f>
        <v>0</v>
      </c>
      <c r="T4247" s="29"/>
      <c r="U4247" s="27">
        <f>IFERROR(VLOOKUP($D4247,BankOpTbl,2,0),"")</f>
        <v>0</v>
      </c>
      <c r="V4247" s="27">
        <f>IFERROR(VLOOKUP($D4247,BankOpTbl,3,0),"")</f>
        <v>0</v>
      </c>
      <c r="W4247" s="27">
        <f>IFERROR(VLOOKUP($D4247,BankOpTbl,4,0),"")</f>
        <v>0</v>
      </c>
      <c r="X4247" s="27">
        <f>IF($E4247="","",IFERROR(VLOOKUP($E4247,BankTbl,4,0),""))</f>
        <v>0</v>
      </c>
      <c r="Y4247" s="27">
        <f>IF($F4247="","",IFERROR(VLOOKUP($F4247,BankTbl,4,0),""))</f>
        <v>0</v>
      </c>
      <c r="Z4247" s="27">
        <f>IF($B4247="","",IF($V4247="PICK",LEFT($N4247,5),IF($V4247="FIXED",$W4247,IF($V4247="CODE",$H4247,""))))</f>
        <v>0</v>
      </c>
    </row>
    <row r="4248" spans="1:26" ht="21" customHeight="1">
      <c r="A4248" s="27">
        <f>IF($B4248="","",COUNTA($B$13:$B4248))</f>
        <v>0</v>
      </c>
      <c r="B4248" s="28"/>
      <c r="C4248" s="28"/>
      <c r="D4248" s="29"/>
      <c r="E4248" s="29"/>
      <c r="F4248" s="29"/>
      <c r="G4248" s="28"/>
      <c r="H4248" s="28"/>
      <c r="I4248" s="30">
        <f>IF($H4248="","",IFERROR(VLOOKUP($H4248,AcctTbl,2,0),"کد ناشناخته"))</f>
        <v>0</v>
      </c>
      <c r="J4248" s="27">
        <f>IF($H4248="","",IFERROR(VLOOKUP($H4248,AcctTbl,3,0),""))</f>
        <v>0</v>
      </c>
      <c r="K4248" s="29"/>
      <c r="L4248" s="28"/>
      <c r="M4248" s="31"/>
      <c r="N4248" s="29"/>
      <c r="O4248" s="32">
        <f>IF($B4248="",0,IF($U4248="IN",N($M4248),0))</f>
        <v>0</v>
      </c>
      <c r="P4248" s="32">
        <f>IF($B4248="",0,IF(OR($U4248="OUT",$U4248="TRF"),N($M4248),0))</f>
        <v>0</v>
      </c>
      <c r="Q4248" s="32">
        <f>IF($B4248="",0,IF(OR($U4248="OUT",$U4248="TRF"),N($M4248),0))</f>
        <v>0</v>
      </c>
      <c r="R4248" s="32">
        <f>IF($B4248="",0,IF($U4248="IN",N($M4248),0))</f>
        <v>0</v>
      </c>
      <c r="S4248" s="33">
        <f>IF($B4248="","",IF($M4248="","⚠ مبلغ",IF($E4248="","⚠ بانک عامل",IF(AND($U4248="TRF",$F4248=""),"⚠ بانک مقصد",IF(AND($V4248&lt;&gt;"NONE",$V4248&lt;&gt;"",$Z4248=""),"⚠ طرف حساب","✓")))))</f>
        <v>0</v>
      </c>
      <c r="T4248" s="29"/>
      <c r="U4248" s="27">
        <f>IFERROR(VLOOKUP($D4248,BankOpTbl,2,0),"")</f>
        <v>0</v>
      </c>
      <c r="V4248" s="27">
        <f>IFERROR(VLOOKUP($D4248,BankOpTbl,3,0),"")</f>
        <v>0</v>
      </c>
      <c r="W4248" s="27">
        <f>IFERROR(VLOOKUP($D4248,BankOpTbl,4,0),"")</f>
        <v>0</v>
      </c>
      <c r="X4248" s="27">
        <f>IF($E4248="","",IFERROR(VLOOKUP($E4248,BankTbl,4,0),""))</f>
        <v>0</v>
      </c>
      <c r="Y4248" s="27">
        <f>IF($F4248="","",IFERROR(VLOOKUP($F4248,BankTbl,4,0),""))</f>
        <v>0</v>
      </c>
      <c r="Z4248" s="27">
        <f>IF($B4248="","",IF($V4248="PICK",LEFT($N4248,5),IF($V4248="FIXED",$W4248,IF($V4248="CODE",$H4248,""))))</f>
        <v>0</v>
      </c>
    </row>
    <row r="4249" spans="1:26" ht="21" customHeight="1">
      <c r="A4249" s="27">
        <f>IF($B4249="","",COUNTA($B$13:$B4249))</f>
        <v>0</v>
      </c>
      <c r="B4249" s="28"/>
      <c r="C4249" s="28"/>
      <c r="D4249" s="29"/>
      <c r="E4249" s="29"/>
      <c r="F4249" s="29"/>
      <c r="G4249" s="28"/>
      <c r="H4249" s="28"/>
      <c r="I4249" s="30">
        <f>IF($H4249="","",IFERROR(VLOOKUP($H4249,AcctTbl,2,0),"کد ناشناخته"))</f>
        <v>0</v>
      </c>
      <c r="J4249" s="27">
        <f>IF($H4249="","",IFERROR(VLOOKUP($H4249,AcctTbl,3,0),""))</f>
        <v>0</v>
      </c>
      <c r="K4249" s="29"/>
      <c r="L4249" s="28"/>
      <c r="M4249" s="31"/>
      <c r="N4249" s="29"/>
      <c r="O4249" s="32">
        <f>IF($B4249="",0,IF($U4249="IN",N($M4249),0))</f>
        <v>0</v>
      </c>
      <c r="P4249" s="32">
        <f>IF($B4249="",0,IF(OR($U4249="OUT",$U4249="TRF"),N($M4249),0))</f>
        <v>0</v>
      </c>
      <c r="Q4249" s="32">
        <f>IF($B4249="",0,IF(OR($U4249="OUT",$U4249="TRF"),N($M4249),0))</f>
        <v>0</v>
      </c>
      <c r="R4249" s="32">
        <f>IF($B4249="",0,IF($U4249="IN",N($M4249),0))</f>
        <v>0</v>
      </c>
      <c r="S4249" s="33">
        <f>IF($B4249="","",IF($M4249="","⚠ مبلغ",IF($E4249="","⚠ بانک عامل",IF(AND($U4249="TRF",$F4249=""),"⚠ بانک مقصد",IF(AND($V4249&lt;&gt;"NONE",$V4249&lt;&gt;"",$Z4249=""),"⚠ طرف حساب","✓")))))</f>
        <v>0</v>
      </c>
      <c r="T4249" s="29"/>
      <c r="U4249" s="27">
        <f>IFERROR(VLOOKUP($D4249,BankOpTbl,2,0),"")</f>
        <v>0</v>
      </c>
      <c r="V4249" s="27">
        <f>IFERROR(VLOOKUP($D4249,BankOpTbl,3,0),"")</f>
        <v>0</v>
      </c>
      <c r="W4249" s="27">
        <f>IFERROR(VLOOKUP($D4249,BankOpTbl,4,0),"")</f>
        <v>0</v>
      </c>
      <c r="X4249" s="27">
        <f>IF($E4249="","",IFERROR(VLOOKUP($E4249,BankTbl,4,0),""))</f>
        <v>0</v>
      </c>
      <c r="Y4249" s="27">
        <f>IF($F4249="","",IFERROR(VLOOKUP($F4249,BankTbl,4,0),""))</f>
        <v>0</v>
      </c>
      <c r="Z4249" s="27">
        <f>IF($B4249="","",IF($V4249="PICK",LEFT($N4249,5),IF($V4249="FIXED",$W4249,IF($V4249="CODE",$H4249,""))))</f>
        <v>0</v>
      </c>
    </row>
    <row r="4250" spans="1:26" ht="21" customHeight="1">
      <c r="A4250" s="27">
        <f>IF($B4250="","",COUNTA($B$13:$B4250))</f>
        <v>0</v>
      </c>
      <c r="B4250" s="28"/>
      <c r="C4250" s="28"/>
      <c r="D4250" s="29"/>
      <c r="E4250" s="29"/>
      <c r="F4250" s="29"/>
      <c r="G4250" s="28"/>
      <c r="H4250" s="28"/>
      <c r="I4250" s="30">
        <f>IF($H4250="","",IFERROR(VLOOKUP($H4250,AcctTbl,2,0),"کد ناشناخته"))</f>
        <v>0</v>
      </c>
      <c r="J4250" s="27">
        <f>IF($H4250="","",IFERROR(VLOOKUP($H4250,AcctTbl,3,0),""))</f>
        <v>0</v>
      </c>
      <c r="K4250" s="29"/>
      <c r="L4250" s="28"/>
      <c r="M4250" s="31"/>
      <c r="N4250" s="29"/>
      <c r="O4250" s="32">
        <f>IF($B4250="",0,IF($U4250="IN",N($M4250),0))</f>
        <v>0</v>
      </c>
      <c r="P4250" s="32">
        <f>IF($B4250="",0,IF(OR($U4250="OUT",$U4250="TRF"),N($M4250),0))</f>
        <v>0</v>
      </c>
      <c r="Q4250" s="32">
        <f>IF($B4250="",0,IF(OR($U4250="OUT",$U4250="TRF"),N($M4250),0))</f>
        <v>0</v>
      </c>
      <c r="R4250" s="32">
        <f>IF($B4250="",0,IF($U4250="IN",N($M4250),0))</f>
        <v>0</v>
      </c>
      <c r="S4250" s="33">
        <f>IF($B4250="","",IF($M4250="","⚠ مبلغ",IF($E4250="","⚠ بانک عامل",IF(AND($U4250="TRF",$F4250=""),"⚠ بانک مقصد",IF(AND($V4250&lt;&gt;"NONE",$V4250&lt;&gt;"",$Z4250=""),"⚠ طرف حساب","✓")))))</f>
        <v>0</v>
      </c>
      <c r="T4250" s="29"/>
      <c r="U4250" s="27">
        <f>IFERROR(VLOOKUP($D4250,BankOpTbl,2,0),"")</f>
        <v>0</v>
      </c>
      <c r="V4250" s="27">
        <f>IFERROR(VLOOKUP($D4250,BankOpTbl,3,0),"")</f>
        <v>0</v>
      </c>
      <c r="W4250" s="27">
        <f>IFERROR(VLOOKUP($D4250,BankOpTbl,4,0),"")</f>
        <v>0</v>
      </c>
      <c r="X4250" s="27">
        <f>IF($E4250="","",IFERROR(VLOOKUP($E4250,BankTbl,4,0),""))</f>
        <v>0</v>
      </c>
      <c r="Y4250" s="27">
        <f>IF($F4250="","",IFERROR(VLOOKUP($F4250,BankTbl,4,0),""))</f>
        <v>0</v>
      </c>
      <c r="Z4250" s="27">
        <f>IF($B4250="","",IF($V4250="PICK",LEFT($N4250,5),IF($V4250="FIXED",$W4250,IF($V4250="CODE",$H4250,""))))</f>
        <v>0</v>
      </c>
    </row>
    <row r="4251" spans="1:26" ht="21" customHeight="1">
      <c r="A4251" s="27">
        <f>IF($B4251="","",COUNTA($B$13:$B4251))</f>
        <v>0</v>
      </c>
      <c r="B4251" s="28"/>
      <c r="C4251" s="28"/>
      <c r="D4251" s="29"/>
      <c r="E4251" s="29"/>
      <c r="F4251" s="29"/>
      <c r="G4251" s="28"/>
      <c r="H4251" s="28"/>
      <c r="I4251" s="30">
        <f>IF($H4251="","",IFERROR(VLOOKUP($H4251,AcctTbl,2,0),"کد ناشناخته"))</f>
        <v>0</v>
      </c>
      <c r="J4251" s="27">
        <f>IF($H4251="","",IFERROR(VLOOKUP($H4251,AcctTbl,3,0),""))</f>
        <v>0</v>
      </c>
      <c r="K4251" s="29"/>
      <c r="L4251" s="28"/>
      <c r="M4251" s="31"/>
      <c r="N4251" s="29"/>
      <c r="O4251" s="32">
        <f>IF($B4251="",0,IF($U4251="IN",N($M4251),0))</f>
        <v>0</v>
      </c>
      <c r="P4251" s="32">
        <f>IF($B4251="",0,IF(OR($U4251="OUT",$U4251="TRF"),N($M4251),0))</f>
        <v>0</v>
      </c>
      <c r="Q4251" s="32">
        <f>IF($B4251="",0,IF(OR($U4251="OUT",$U4251="TRF"),N($M4251),0))</f>
        <v>0</v>
      </c>
      <c r="R4251" s="32">
        <f>IF($B4251="",0,IF($U4251="IN",N($M4251),0))</f>
        <v>0</v>
      </c>
      <c r="S4251" s="33">
        <f>IF($B4251="","",IF($M4251="","⚠ مبلغ",IF($E4251="","⚠ بانک عامل",IF(AND($U4251="TRF",$F4251=""),"⚠ بانک مقصد",IF(AND($V4251&lt;&gt;"NONE",$V4251&lt;&gt;"",$Z4251=""),"⚠ طرف حساب","✓")))))</f>
        <v>0</v>
      </c>
      <c r="T4251" s="29"/>
      <c r="U4251" s="27">
        <f>IFERROR(VLOOKUP($D4251,BankOpTbl,2,0),"")</f>
        <v>0</v>
      </c>
      <c r="V4251" s="27">
        <f>IFERROR(VLOOKUP($D4251,BankOpTbl,3,0),"")</f>
        <v>0</v>
      </c>
      <c r="W4251" s="27">
        <f>IFERROR(VLOOKUP($D4251,BankOpTbl,4,0),"")</f>
        <v>0</v>
      </c>
      <c r="X4251" s="27">
        <f>IF($E4251="","",IFERROR(VLOOKUP($E4251,BankTbl,4,0),""))</f>
        <v>0</v>
      </c>
      <c r="Y4251" s="27">
        <f>IF($F4251="","",IFERROR(VLOOKUP($F4251,BankTbl,4,0),""))</f>
        <v>0</v>
      </c>
      <c r="Z4251" s="27">
        <f>IF($B4251="","",IF($V4251="PICK",LEFT($N4251,5),IF($V4251="FIXED",$W4251,IF($V4251="CODE",$H4251,""))))</f>
        <v>0</v>
      </c>
    </row>
    <row r="4252" spans="1:26" ht="21" customHeight="1">
      <c r="A4252" s="27">
        <f>IF($B4252="","",COUNTA($B$13:$B4252))</f>
        <v>0</v>
      </c>
      <c r="B4252" s="28"/>
      <c r="C4252" s="28"/>
      <c r="D4252" s="29"/>
      <c r="E4252" s="29"/>
      <c r="F4252" s="29"/>
      <c r="G4252" s="28"/>
      <c r="H4252" s="28"/>
      <c r="I4252" s="30">
        <f>IF($H4252="","",IFERROR(VLOOKUP($H4252,AcctTbl,2,0),"کد ناشناخته"))</f>
        <v>0</v>
      </c>
      <c r="J4252" s="27">
        <f>IF($H4252="","",IFERROR(VLOOKUP($H4252,AcctTbl,3,0),""))</f>
        <v>0</v>
      </c>
      <c r="K4252" s="29"/>
      <c r="L4252" s="28"/>
      <c r="M4252" s="31"/>
      <c r="N4252" s="29"/>
      <c r="O4252" s="32">
        <f>IF($B4252="",0,IF($U4252="IN",N($M4252),0))</f>
        <v>0</v>
      </c>
      <c r="P4252" s="32">
        <f>IF($B4252="",0,IF(OR($U4252="OUT",$U4252="TRF"),N($M4252),0))</f>
        <v>0</v>
      </c>
      <c r="Q4252" s="32">
        <f>IF($B4252="",0,IF(OR($U4252="OUT",$U4252="TRF"),N($M4252),0))</f>
        <v>0</v>
      </c>
      <c r="R4252" s="32">
        <f>IF($B4252="",0,IF($U4252="IN",N($M4252),0))</f>
        <v>0</v>
      </c>
      <c r="S4252" s="33">
        <f>IF($B4252="","",IF($M4252="","⚠ مبلغ",IF($E4252="","⚠ بانک عامل",IF(AND($U4252="TRF",$F4252=""),"⚠ بانک مقصد",IF(AND($V4252&lt;&gt;"NONE",$V4252&lt;&gt;"",$Z4252=""),"⚠ طرف حساب","✓")))))</f>
        <v>0</v>
      </c>
      <c r="T4252" s="29"/>
      <c r="U4252" s="27">
        <f>IFERROR(VLOOKUP($D4252,BankOpTbl,2,0),"")</f>
        <v>0</v>
      </c>
      <c r="V4252" s="27">
        <f>IFERROR(VLOOKUP($D4252,BankOpTbl,3,0),"")</f>
        <v>0</v>
      </c>
      <c r="W4252" s="27">
        <f>IFERROR(VLOOKUP($D4252,BankOpTbl,4,0),"")</f>
        <v>0</v>
      </c>
      <c r="X4252" s="27">
        <f>IF($E4252="","",IFERROR(VLOOKUP($E4252,BankTbl,4,0),""))</f>
        <v>0</v>
      </c>
      <c r="Y4252" s="27">
        <f>IF($F4252="","",IFERROR(VLOOKUP($F4252,BankTbl,4,0),""))</f>
        <v>0</v>
      </c>
      <c r="Z4252" s="27">
        <f>IF($B4252="","",IF($V4252="PICK",LEFT($N4252,5),IF($V4252="FIXED",$W4252,IF($V4252="CODE",$H4252,""))))</f>
        <v>0</v>
      </c>
    </row>
    <row r="4253" spans="1:26" ht="21" customHeight="1">
      <c r="A4253" s="27">
        <f>IF($B4253="","",COUNTA($B$13:$B4253))</f>
        <v>0</v>
      </c>
      <c r="B4253" s="28"/>
      <c r="C4253" s="28"/>
      <c r="D4253" s="29"/>
      <c r="E4253" s="29"/>
      <c r="F4253" s="29"/>
      <c r="G4253" s="28"/>
      <c r="H4253" s="28"/>
      <c r="I4253" s="30">
        <f>IF($H4253="","",IFERROR(VLOOKUP($H4253,AcctTbl,2,0),"کد ناشناخته"))</f>
        <v>0</v>
      </c>
      <c r="J4253" s="27">
        <f>IF($H4253="","",IFERROR(VLOOKUP($H4253,AcctTbl,3,0),""))</f>
        <v>0</v>
      </c>
      <c r="K4253" s="29"/>
      <c r="L4253" s="28"/>
      <c r="M4253" s="31"/>
      <c r="N4253" s="29"/>
      <c r="O4253" s="32">
        <f>IF($B4253="",0,IF($U4253="IN",N($M4253),0))</f>
        <v>0</v>
      </c>
      <c r="P4253" s="32">
        <f>IF($B4253="",0,IF(OR($U4253="OUT",$U4253="TRF"),N($M4253),0))</f>
        <v>0</v>
      </c>
      <c r="Q4253" s="32">
        <f>IF($B4253="",0,IF(OR($U4253="OUT",$U4253="TRF"),N($M4253),0))</f>
        <v>0</v>
      </c>
      <c r="R4253" s="32">
        <f>IF($B4253="",0,IF($U4253="IN",N($M4253),0))</f>
        <v>0</v>
      </c>
      <c r="S4253" s="33">
        <f>IF($B4253="","",IF($M4253="","⚠ مبلغ",IF($E4253="","⚠ بانک عامل",IF(AND($U4253="TRF",$F4253=""),"⚠ بانک مقصد",IF(AND($V4253&lt;&gt;"NONE",$V4253&lt;&gt;"",$Z4253=""),"⚠ طرف حساب","✓")))))</f>
        <v>0</v>
      </c>
      <c r="T4253" s="29"/>
      <c r="U4253" s="27">
        <f>IFERROR(VLOOKUP($D4253,BankOpTbl,2,0),"")</f>
        <v>0</v>
      </c>
      <c r="V4253" s="27">
        <f>IFERROR(VLOOKUP($D4253,BankOpTbl,3,0),"")</f>
        <v>0</v>
      </c>
      <c r="W4253" s="27">
        <f>IFERROR(VLOOKUP($D4253,BankOpTbl,4,0),"")</f>
        <v>0</v>
      </c>
      <c r="X4253" s="27">
        <f>IF($E4253="","",IFERROR(VLOOKUP($E4253,BankTbl,4,0),""))</f>
        <v>0</v>
      </c>
      <c r="Y4253" s="27">
        <f>IF($F4253="","",IFERROR(VLOOKUP($F4253,BankTbl,4,0),""))</f>
        <v>0</v>
      </c>
      <c r="Z4253" s="27">
        <f>IF($B4253="","",IF($V4253="PICK",LEFT($N4253,5),IF($V4253="FIXED",$W4253,IF($V4253="CODE",$H4253,""))))</f>
        <v>0</v>
      </c>
    </row>
    <row r="4254" spans="1:26" ht="21" customHeight="1">
      <c r="A4254" s="27">
        <f>IF($B4254="","",COUNTA($B$13:$B4254))</f>
        <v>0</v>
      </c>
      <c r="B4254" s="28"/>
      <c r="C4254" s="28"/>
      <c r="D4254" s="29"/>
      <c r="E4254" s="29"/>
      <c r="F4254" s="29"/>
      <c r="G4254" s="28"/>
      <c r="H4254" s="28"/>
      <c r="I4254" s="30">
        <f>IF($H4254="","",IFERROR(VLOOKUP($H4254,AcctTbl,2,0),"کد ناشناخته"))</f>
        <v>0</v>
      </c>
      <c r="J4254" s="27">
        <f>IF($H4254="","",IFERROR(VLOOKUP($H4254,AcctTbl,3,0),""))</f>
        <v>0</v>
      </c>
      <c r="K4254" s="29"/>
      <c r="L4254" s="28"/>
      <c r="M4254" s="31"/>
      <c r="N4254" s="29"/>
      <c r="O4254" s="32">
        <f>IF($B4254="",0,IF($U4254="IN",N($M4254),0))</f>
        <v>0</v>
      </c>
      <c r="P4254" s="32">
        <f>IF($B4254="",0,IF(OR($U4254="OUT",$U4254="TRF"),N($M4254),0))</f>
        <v>0</v>
      </c>
      <c r="Q4254" s="32">
        <f>IF($B4254="",0,IF(OR($U4254="OUT",$U4254="TRF"),N($M4254),0))</f>
        <v>0</v>
      </c>
      <c r="R4254" s="32">
        <f>IF($B4254="",0,IF($U4254="IN",N($M4254),0))</f>
        <v>0</v>
      </c>
      <c r="S4254" s="33">
        <f>IF($B4254="","",IF($M4254="","⚠ مبلغ",IF($E4254="","⚠ بانک عامل",IF(AND($U4254="TRF",$F4254=""),"⚠ بانک مقصد",IF(AND($V4254&lt;&gt;"NONE",$V4254&lt;&gt;"",$Z4254=""),"⚠ طرف حساب","✓")))))</f>
        <v>0</v>
      </c>
      <c r="T4254" s="29"/>
      <c r="U4254" s="27">
        <f>IFERROR(VLOOKUP($D4254,BankOpTbl,2,0),"")</f>
        <v>0</v>
      </c>
      <c r="V4254" s="27">
        <f>IFERROR(VLOOKUP($D4254,BankOpTbl,3,0),"")</f>
        <v>0</v>
      </c>
      <c r="W4254" s="27">
        <f>IFERROR(VLOOKUP($D4254,BankOpTbl,4,0),"")</f>
        <v>0</v>
      </c>
      <c r="X4254" s="27">
        <f>IF($E4254="","",IFERROR(VLOOKUP($E4254,BankTbl,4,0),""))</f>
        <v>0</v>
      </c>
      <c r="Y4254" s="27">
        <f>IF($F4254="","",IFERROR(VLOOKUP($F4254,BankTbl,4,0),""))</f>
        <v>0</v>
      </c>
      <c r="Z4254" s="27">
        <f>IF($B4254="","",IF($V4254="PICK",LEFT($N4254,5),IF($V4254="FIXED",$W4254,IF($V4254="CODE",$H4254,""))))</f>
        <v>0</v>
      </c>
    </row>
    <row r="4255" spans="1:26" ht="21" customHeight="1">
      <c r="A4255" s="27">
        <f>IF($B4255="","",COUNTA($B$13:$B4255))</f>
        <v>0</v>
      </c>
      <c r="B4255" s="28"/>
      <c r="C4255" s="28"/>
      <c r="D4255" s="29"/>
      <c r="E4255" s="29"/>
      <c r="F4255" s="29"/>
      <c r="G4255" s="28"/>
      <c r="H4255" s="28"/>
      <c r="I4255" s="30">
        <f>IF($H4255="","",IFERROR(VLOOKUP($H4255,AcctTbl,2,0),"کد ناشناخته"))</f>
        <v>0</v>
      </c>
      <c r="J4255" s="27">
        <f>IF($H4255="","",IFERROR(VLOOKUP($H4255,AcctTbl,3,0),""))</f>
        <v>0</v>
      </c>
      <c r="K4255" s="29"/>
      <c r="L4255" s="28"/>
      <c r="M4255" s="31"/>
      <c r="N4255" s="29"/>
      <c r="O4255" s="32">
        <f>IF($B4255="",0,IF($U4255="IN",N($M4255),0))</f>
        <v>0</v>
      </c>
      <c r="P4255" s="32">
        <f>IF($B4255="",0,IF(OR($U4255="OUT",$U4255="TRF"),N($M4255),0))</f>
        <v>0</v>
      </c>
      <c r="Q4255" s="32">
        <f>IF($B4255="",0,IF(OR($U4255="OUT",$U4255="TRF"),N($M4255),0))</f>
        <v>0</v>
      </c>
      <c r="R4255" s="32">
        <f>IF($B4255="",0,IF($U4255="IN",N($M4255),0))</f>
        <v>0</v>
      </c>
      <c r="S4255" s="33">
        <f>IF($B4255="","",IF($M4255="","⚠ مبلغ",IF($E4255="","⚠ بانک عامل",IF(AND($U4255="TRF",$F4255=""),"⚠ بانک مقصد",IF(AND($V4255&lt;&gt;"NONE",$V4255&lt;&gt;"",$Z4255=""),"⚠ طرف حساب","✓")))))</f>
        <v>0</v>
      </c>
      <c r="T4255" s="29"/>
      <c r="U4255" s="27">
        <f>IFERROR(VLOOKUP($D4255,BankOpTbl,2,0),"")</f>
        <v>0</v>
      </c>
      <c r="V4255" s="27">
        <f>IFERROR(VLOOKUP($D4255,BankOpTbl,3,0),"")</f>
        <v>0</v>
      </c>
      <c r="W4255" s="27">
        <f>IFERROR(VLOOKUP($D4255,BankOpTbl,4,0),"")</f>
        <v>0</v>
      </c>
      <c r="X4255" s="27">
        <f>IF($E4255="","",IFERROR(VLOOKUP($E4255,BankTbl,4,0),""))</f>
        <v>0</v>
      </c>
      <c r="Y4255" s="27">
        <f>IF($F4255="","",IFERROR(VLOOKUP($F4255,BankTbl,4,0),""))</f>
        <v>0</v>
      </c>
      <c r="Z4255" s="27">
        <f>IF($B4255="","",IF($V4255="PICK",LEFT($N4255,5),IF($V4255="FIXED",$W4255,IF($V4255="CODE",$H4255,""))))</f>
        <v>0</v>
      </c>
    </row>
    <row r="4256" spans="1:26" ht="21" customHeight="1">
      <c r="A4256" s="27">
        <f>IF($B4256="","",COUNTA($B$13:$B4256))</f>
        <v>0</v>
      </c>
      <c r="B4256" s="28"/>
      <c r="C4256" s="28"/>
      <c r="D4256" s="29"/>
      <c r="E4256" s="29"/>
      <c r="F4256" s="29"/>
      <c r="G4256" s="28"/>
      <c r="H4256" s="28"/>
      <c r="I4256" s="30">
        <f>IF($H4256="","",IFERROR(VLOOKUP($H4256,AcctTbl,2,0),"کد ناشناخته"))</f>
        <v>0</v>
      </c>
      <c r="J4256" s="27">
        <f>IF($H4256="","",IFERROR(VLOOKUP($H4256,AcctTbl,3,0),""))</f>
        <v>0</v>
      </c>
      <c r="K4256" s="29"/>
      <c r="L4256" s="28"/>
      <c r="M4256" s="31"/>
      <c r="N4256" s="29"/>
      <c r="O4256" s="32">
        <f>IF($B4256="",0,IF($U4256="IN",N($M4256),0))</f>
        <v>0</v>
      </c>
      <c r="P4256" s="32">
        <f>IF($B4256="",0,IF(OR($U4256="OUT",$U4256="TRF"),N($M4256),0))</f>
        <v>0</v>
      </c>
      <c r="Q4256" s="32">
        <f>IF($B4256="",0,IF(OR($U4256="OUT",$U4256="TRF"),N($M4256),0))</f>
        <v>0</v>
      </c>
      <c r="R4256" s="32">
        <f>IF($B4256="",0,IF($U4256="IN",N($M4256),0))</f>
        <v>0</v>
      </c>
      <c r="S4256" s="33">
        <f>IF($B4256="","",IF($M4256="","⚠ مبلغ",IF($E4256="","⚠ بانک عامل",IF(AND($U4256="TRF",$F4256=""),"⚠ بانک مقصد",IF(AND($V4256&lt;&gt;"NONE",$V4256&lt;&gt;"",$Z4256=""),"⚠ طرف حساب","✓")))))</f>
        <v>0</v>
      </c>
      <c r="T4256" s="29"/>
      <c r="U4256" s="27">
        <f>IFERROR(VLOOKUP($D4256,BankOpTbl,2,0),"")</f>
        <v>0</v>
      </c>
      <c r="V4256" s="27">
        <f>IFERROR(VLOOKUP($D4256,BankOpTbl,3,0),"")</f>
        <v>0</v>
      </c>
      <c r="W4256" s="27">
        <f>IFERROR(VLOOKUP($D4256,BankOpTbl,4,0),"")</f>
        <v>0</v>
      </c>
      <c r="X4256" s="27">
        <f>IF($E4256="","",IFERROR(VLOOKUP($E4256,BankTbl,4,0),""))</f>
        <v>0</v>
      </c>
      <c r="Y4256" s="27">
        <f>IF($F4256="","",IFERROR(VLOOKUP($F4256,BankTbl,4,0),""))</f>
        <v>0</v>
      </c>
      <c r="Z4256" s="27">
        <f>IF($B4256="","",IF($V4256="PICK",LEFT($N4256,5),IF($V4256="FIXED",$W4256,IF($V4256="CODE",$H4256,""))))</f>
        <v>0</v>
      </c>
    </row>
    <row r="4257" spans="1:26" ht="21" customHeight="1">
      <c r="A4257" s="27">
        <f>IF($B4257="","",COUNTA($B$13:$B4257))</f>
        <v>0</v>
      </c>
      <c r="B4257" s="28"/>
      <c r="C4257" s="28"/>
      <c r="D4257" s="29"/>
      <c r="E4257" s="29"/>
      <c r="F4257" s="29"/>
      <c r="G4257" s="28"/>
      <c r="H4257" s="28"/>
      <c r="I4257" s="30">
        <f>IF($H4257="","",IFERROR(VLOOKUP($H4257,AcctTbl,2,0),"کد ناشناخته"))</f>
        <v>0</v>
      </c>
      <c r="J4257" s="27">
        <f>IF($H4257="","",IFERROR(VLOOKUP($H4257,AcctTbl,3,0),""))</f>
        <v>0</v>
      </c>
      <c r="K4257" s="29"/>
      <c r="L4257" s="28"/>
      <c r="M4257" s="31"/>
      <c r="N4257" s="29"/>
      <c r="O4257" s="32">
        <f>IF($B4257="",0,IF($U4257="IN",N($M4257),0))</f>
        <v>0</v>
      </c>
      <c r="P4257" s="32">
        <f>IF($B4257="",0,IF(OR($U4257="OUT",$U4257="TRF"),N($M4257),0))</f>
        <v>0</v>
      </c>
      <c r="Q4257" s="32">
        <f>IF($B4257="",0,IF(OR($U4257="OUT",$U4257="TRF"),N($M4257),0))</f>
        <v>0</v>
      </c>
      <c r="R4257" s="32">
        <f>IF($B4257="",0,IF($U4257="IN",N($M4257),0))</f>
        <v>0</v>
      </c>
      <c r="S4257" s="33">
        <f>IF($B4257="","",IF($M4257="","⚠ مبلغ",IF($E4257="","⚠ بانک عامل",IF(AND($U4257="TRF",$F4257=""),"⚠ بانک مقصد",IF(AND($V4257&lt;&gt;"NONE",$V4257&lt;&gt;"",$Z4257=""),"⚠ طرف حساب","✓")))))</f>
        <v>0</v>
      </c>
      <c r="T4257" s="29"/>
      <c r="U4257" s="27">
        <f>IFERROR(VLOOKUP($D4257,BankOpTbl,2,0),"")</f>
        <v>0</v>
      </c>
      <c r="V4257" s="27">
        <f>IFERROR(VLOOKUP($D4257,BankOpTbl,3,0),"")</f>
        <v>0</v>
      </c>
      <c r="W4257" s="27">
        <f>IFERROR(VLOOKUP($D4257,BankOpTbl,4,0),"")</f>
        <v>0</v>
      </c>
      <c r="X4257" s="27">
        <f>IF($E4257="","",IFERROR(VLOOKUP($E4257,BankTbl,4,0),""))</f>
        <v>0</v>
      </c>
      <c r="Y4257" s="27">
        <f>IF($F4257="","",IFERROR(VLOOKUP($F4257,BankTbl,4,0),""))</f>
        <v>0</v>
      </c>
      <c r="Z4257" s="27">
        <f>IF($B4257="","",IF($V4257="PICK",LEFT($N4257,5),IF($V4257="FIXED",$W4257,IF($V4257="CODE",$H4257,""))))</f>
        <v>0</v>
      </c>
    </row>
    <row r="4258" spans="1:26" ht="21" customHeight="1">
      <c r="A4258" s="27">
        <f>IF($B4258="","",COUNTA($B$13:$B4258))</f>
        <v>0</v>
      </c>
      <c r="B4258" s="28"/>
      <c r="C4258" s="28"/>
      <c r="D4258" s="29"/>
      <c r="E4258" s="29"/>
      <c r="F4258" s="29"/>
      <c r="G4258" s="28"/>
      <c r="H4258" s="28"/>
      <c r="I4258" s="30">
        <f>IF($H4258="","",IFERROR(VLOOKUP($H4258,AcctTbl,2,0),"کد ناشناخته"))</f>
        <v>0</v>
      </c>
      <c r="J4258" s="27">
        <f>IF($H4258="","",IFERROR(VLOOKUP($H4258,AcctTbl,3,0),""))</f>
        <v>0</v>
      </c>
      <c r="K4258" s="29"/>
      <c r="L4258" s="28"/>
      <c r="M4258" s="31"/>
      <c r="N4258" s="29"/>
      <c r="O4258" s="32">
        <f>IF($B4258="",0,IF($U4258="IN",N($M4258),0))</f>
        <v>0</v>
      </c>
      <c r="P4258" s="32">
        <f>IF($B4258="",0,IF(OR($U4258="OUT",$U4258="TRF"),N($M4258),0))</f>
        <v>0</v>
      </c>
      <c r="Q4258" s="32">
        <f>IF($B4258="",0,IF(OR($U4258="OUT",$U4258="TRF"),N($M4258),0))</f>
        <v>0</v>
      </c>
      <c r="R4258" s="32">
        <f>IF($B4258="",0,IF($U4258="IN",N($M4258),0))</f>
        <v>0</v>
      </c>
      <c r="S4258" s="33">
        <f>IF($B4258="","",IF($M4258="","⚠ مبلغ",IF($E4258="","⚠ بانک عامل",IF(AND($U4258="TRF",$F4258=""),"⚠ بانک مقصد",IF(AND($V4258&lt;&gt;"NONE",$V4258&lt;&gt;"",$Z4258=""),"⚠ طرف حساب","✓")))))</f>
        <v>0</v>
      </c>
      <c r="T4258" s="29"/>
      <c r="U4258" s="27">
        <f>IFERROR(VLOOKUP($D4258,BankOpTbl,2,0),"")</f>
        <v>0</v>
      </c>
      <c r="V4258" s="27">
        <f>IFERROR(VLOOKUP($D4258,BankOpTbl,3,0),"")</f>
        <v>0</v>
      </c>
      <c r="W4258" s="27">
        <f>IFERROR(VLOOKUP($D4258,BankOpTbl,4,0),"")</f>
        <v>0</v>
      </c>
      <c r="X4258" s="27">
        <f>IF($E4258="","",IFERROR(VLOOKUP($E4258,BankTbl,4,0),""))</f>
        <v>0</v>
      </c>
      <c r="Y4258" s="27">
        <f>IF($F4258="","",IFERROR(VLOOKUP($F4258,BankTbl,4,0),""))</f>
        <v>0</v>
      </c>
      <c r="Z4258" s="27">
        <f>IF($B4258="","",IF($V4258="PICK",LEFT($N4258,5),IF($V4258="FIXED",$W4258,IF($V4258="CODE",$H4258,""))))</f>
        <v>0</v>
      </c>
    </row>
    <row r="4259" spans="1:26" ht="21" customHeight="1">
      <c r="A4259" s="27">
        <f>IF($B4259="","",COUNTA($B$13:$B4259))</f>
        <v>0</v>
      </c>
      <c r="B4259" s="28"/>
      <c r="C4259" s="28"/>
      <c r="D4259" s="29"/>
      <c r="E4259" s="29"/>
      <c r="F4259" s="29"/>
      <c r="G4259" s="28"/>
      <c r="H4259" s="28"/>
      <c r="I4259" s="30">
        <f>IF($H4259="","",IFERROR(VLOOKUP($H4259,AcctTbl,2,0),"کد ناشناخته"))</f>
        <v>0</v>
      </c>
      <c r="J4259" s="27">
        <f>IF($H4259="","",IFERROR(VLOOKUP($H4259,AcctTbl,3,0),""))</f>
        <v>0</v>
      </c>
      <c r="K4259" s="29"/>
      <c r="L4259" s="28"/>
      <c r="M4259" s="31"/>
      <c r="N4259" s="29"/>
      <c r="O4259" s="32">
        <f>IF($B4259="",0,IF($U4259="IN",N($M4259),0))</f>
        <v>0</v>
      </c>
      <c r="P4259" s="32">
        <f>IF($B4259="",0,IF(OR($U4259="OUT",$U4259="TRF"),N($M4259),0))</f>
        <v>0</v>
      </c>
      <c r="Q4259" s="32">
        <f>IF($B4259="",0,IF(OR($U4259="OUT",$U4259="TRF"),N($M4259),0))</f>
        <v>0</v>
      </c>
      <c r="R4259" s="32">
        <f>IF($B4259="",0,IF($U4259="IN",N($M4259),0))</f>
        <v>0</v>
      </c>
      <c r="S4259" s="33">
        <f>IF($B4259="","",IF($M4259="","⚠ مبلغ",IF($E4259="","⚠ بانک عامل",IF(AND($U4259="TRF",$F4259=""),"⚠ بانک مقصد",IF(AND($V4259&lt;&gt;"NONE",$V4259&lt;&gt;"",$Z4259=""),"⚠ طرف حساب","✓")))))</f>
        <v>0</v>
      </c>
      <c r="T4259" s="29"/>
      <c r="U4259" s="27">
        <f>IFERROR(VLOOKUP($D4259,BankOpTbl,2,0),"")</f>
        <v>0</v>
      </c>
      <c r="V4259" s="27">
        <f>IFERROR(VLOOKUP($D4259,BankOpTbl,3,0),"")</f>
        <v>0</v>
      </c>
      <c r="W4259" s="27">
        <f>IFERROR(VLOOKUP($D4259,BankOpTbl,4,0),"")</f>
        <v>0</v>
      </c>
      <c r="X4259" s="27">
        <f>IF($E4259="","",IFERROR(VLOOKUP($E4259,BankTbl,4,0),""))</f>
        <v>0</v>
      </c>
      <c r="Y4259" s="27">
        <f>IF($F4259="","",IFERROR(VLOOKUP($F4259,BankTbl,4,0),""))</f>
        <v>0</v>
      </c>
      <c r="Z4259" s="27">
        <f>IF($B4259="","",IF($V4259="PICK",LEFT($N4259,5),IF($V4259="FIXED",$W4259,IF($V4259="CODE",$H4259,""))))</f>
        <v>0</v>
      </c>
    </row>
    <row r="4260" spans="1:26" ht="21" customHeight="1">
      <c r="A4260" s="27">
        <f>IF($B4260="","",COUNTA($B$13:$B4260))</f>
        <v>0</v>
      </c>
      <c r="B4260" s="28"/>
      <c r="C4260" s="28"/>
      <c r="D4260" s="29"/>
      <c r="E4260" s="29"/>
      <c r="F4260" s="29"/>
      <c r="G4260" s="28"/>
      <c r="H4260" s="28"/>
      <c r="I4260" s="30">
        <f>IF($H4260="","",IFERROR(VLOOKUP($H4260,AcctTbl,2,0),"کد ناشناخته"))</f>
        <v>0</v>
      </c>
      <c r="J4260" s="27">
        <f>IF($H4260="","",IFERROR(VLOOKUP($H4260,AcctTbl,3,0),""))</f>
        <v>0</v>
      </c>
      <c r="K4260" s="29"/>
      <c r="L4260" s="28"/>
      <c r="M4260" s="31"/>
      <c r="N4260" s="29"/>
      <c r="O4260" s="32">
        <f>IF($B4260="",0,IF($U4260="IN",N($M4260),0))</f>
        <v>0</v>
      </c>
      <c r="P4260" s="32">
        <f>IF($B4260="",0,IF(OR($U4260="OUT",$U4260="TRF"),N($M4260),0))</f>
        <v>0</v>
      </c>
      <c r="Q4260" s="32">
        <f>IF($B4260="",0,IF(OR($U4260="OUT",$U4260="TRF"),N($M4260),0))</f>
        <v>0</v>
      </c>
      <c r="R4260" s="32">
        <f>IF($B4260="",0,IF($U4260="IN",N($M4260),0))</f>
        <v>0</v>
      </c>
      <c r="S4260" s="33">
        <f>IF($B4260="","",IF($M4260="","⚠ مبلغ",IF($E4260="","⚠ بانک عامل",IF(AND($U4260="TRF",$F4260=""),"⚠ بانک مقصد",IF(AND($V4260&lt;&gt;"NONE",$V4260&lt;&gt;"",$Z4260=""),"⚠ طرف حساب","✓")))))</f>
        <v>0</v>
      </c>
      <c r="T4260" s="29"/>
      <c r="U4260" s="27">
        <f>IFERROR(VLOOKUP($D4260,BankOpTbl,2,0),"")</f>
        <v>0</v>
      </c>
      <c r="V4260" s="27">
        <f>IFERROR(VLOOKUP($D4260,BankOpTbl,3,0),"")</f>
        <v>0</v>
      </c>
      <c r="W4260" s="27">
        <f>IFERROR(VLOOKUP($D4260,BankOpTbl,4,0),"")</f>
        <v>0</v>
      </c>
      <c r="X4260" s="27">
        <f>IF($E4260="","",IFERROR(VLOOKUP($E4260,BankTbl,4,0),""))</f>
        <v>0</v>
      </c>
      <c r="Y4260" s="27">
        <f>IF($F4260="","",IFERROR(VLOOKUP($F4260,BankTbl,4,0),""))</f>
        <v>0</v>
      </c>
      <c r="Z4260" s="27">
        <f>IF($B4260="","",IF($V4260="PICK",LEFT($N4260,5),IF($V4260="FIXED",$W4260,IF($V4260="CODE",$H4260,""))))</f>
        <v>0</v>
      </c>
    </row>
    <row r="4261" spans="1:26" ht="21" customHeight="1">
      <c r="A4261" s="27">
        <f>IF($B4261="","",COUNTA($B$13:$B4261))</f>
        <v>0</v>
      </c>
      <c r="B4261" s="28"/>
      <c r="C4261" s="28"/>
      <c r="D4261" s="29"/>
      <c r="E4261" s="29"/>
      <c r="F4261" s="29"/>
      <c r="G4261" s="28"/>
      <c r="H4261" s="28"/>
      <c r="I4261" s="30">
        <f>IF($H4261="","",IFERROR(VLOOKUP($H4261,AcctTbl,2,0),"کد ناشناخته"))</f>
        <v>0</v>
      </c>
      <c r="J4261" s="27">
        <f>IF($H4261="","",IFERROR(VLOOKUP($H4261,AcctTbl,3,0),""))</f>
        <v>0</v>
      </c>
      <c r="K4261" s="29"/>
      <c r="L4261" s="28"/>
      <c r="M4261" s="31"/>
      <c r="N4261" s="29"/>
      <c r="O4261" s="32">
        <f>IF($B4261="",0,IF($U4261="IN",N($M4261),0))</f>
        <v>0</v>
      </c>
      <c r="P4261" s="32">
        <f>IF($B4261="",0,IF(OR($U4261="OUT",$U4261="TRF"),N($M4261),0))</f>
        <v>0</v>
      </c>
      <c r="Q4261" s="32">
        <f>IF($B4261="",0,IF(OR($U4261="OUT",$U4261="TRF"),N($M4261),0))</f>
        <v>0</v>
      </c>
      <c r="R4261" s="32">
        <f>IF($B4261="",0,IF($U4261="IN",N($M4261),0))</f>
        <v>0</v>
      </c>
      <c r="S4261" s="33">
        <f>IF($B4261="","",IF($M4261="","⚠ مبلغ",IF($E4261="","⚠ بانک عامل",IF(AND($U4261="TRF",$F4261=""),"⚠ بانک مقصد",IF(AND($V4261&lt;&gt;"NONE",$V4261&lt;&gt;"",$Z4261=""),"⚠ طرف حساب","✓")))))</f>
        <v>0</v>
      </c>
      <c r="T4261" s="29"/>
      <c r="U4261" s="27">
        <f>IFERROR(VLOOKUP($D4261,BankOpTbl,2,0),"")</f>
        <v>0</v>
      </c>
      <c r="V4261" s="27">
        <f>IFERROR(VLOOKUP($D4261,BankOpTbl,3,0),"")</f>
        <v>0</v>
      </c>
      <c r="W4261" s="27">
        <f>IFERROR(VLOOKUP($D4261,BankOpTbl,4,0),"")</f>
        <v>0</v>
      </c>
      <c r="X4261" s="27">
        <f>IF($E4261="","",IFERROR(VLOOKUP($E4261,BankTbl,4,0),""))</f>
        <v>0</v>
      </c>
      <c r="Y4261" s="27">
        <f>IF($F4261="","",IFERROR(VLOOKUP($F4261,BankTbl,4,0),""))</f>
        <v>0</v>
      </c>
      <c r="Z4261" s="27">
        <f>IF($B4261="","",IF($V4261="PICK",LEFT($N4261,5),IF($V4261="FIXED",$W4261,IF($V4261="CODE",$H4261,""))))</f>
        <v>0</v>
      </c>
    </row>
    <row r="4262" spans="1:26" ht="21" customHeight="1">
      <c r="A4262" s="27">
        <f>IF($B4262="","",COUNTA($B$13:$B4262))</f>
        <v>0</v>
      </c>
      <c r="B4262" s="28"/>
      <c r="C4262" s="28"/>
      <c r="D4262" s="29"/>
      <c r="E4262" s="29"/>
      <c r="F4262" s="29"/>
      <c r="G4262" s="28"/>
      <c r="H4262" s="28"/>
      <c r="I4262" s="30">
        <f>IF($H4262="","",IFERROR(VLOOKUP($H4262,AcctTbl,2,0),"کد ناشناخته"))</f>
        <v>0</v>
      </c>
      <c r="J4262" s="27">
        <f>IF($H4262="","",IFERROR(VLOOKUP($H4262,AcctTbl,3,0),""))</f>
        <v>0</v>
      </c>
      <c r="K4262" s="29"/>
      <c r="L4262" s="28"/>
      <c r="M4262" s="31"/>
      <c r="N4262" s="29"/>
      <c r="O4262" s="32">
        <f>IF($B4262="",0,IF($U4262="IN",N($M4262),0))</f>
        <v>0</v>
      </c>
      <c r="P4262" s="32">
        <f>IF($B4262="",0,IF(OR($U4262="OUT",$U4262="TRF"),N($M4262),0))</f>
        <v>0</v>
      </c>
      <c r="Q4262" s="32">
        <f>IF($B4262="",0,IF(OR($U4262="OUT",$U4262="TRF"),N($M4262),0))</f>
        <v>0</v>
      </c>
      <c r="R4262" s="32">
        <f>IF($B4262="",0,IF($U4262="IN",N($M4262),0))</f>
        <v>0</v>
      </c>
      <c r="S4262" s="33">
        <f>IF($B4262="","",IF($M4262="","⚠ مبلغ",IF($E4262="","⚠ بانک عامل",IF(AND($U4262="TRF",$F4262=""),"⚠ بانک مقصد",IF(AND($V4262&lt;&gt;"NONE",$V4262&lt;&gt;"",$Z4262=""),"⚠ طرف حساب","✓")))))</f>
        <v>0</v>
      </c>
      <c r="T4262" s="29"/>
      <c r="U4262" s="27">
        <f>IFERROR(VLOOKUP($D4262,BankOpTbl,2,0),"")</f>
        <v>0</v>
      </c>
      <c r="V4262" s="27">
        <f>IFERROR(VLOOKUP($D4262,BankOpTbl,3,0),"")</f>
        <v>0</v>
      </c>
      <c r="W4262" s="27">
        <f>IFERROR(VLOOKUP($D4262,BankOpTbl,4,0),"")</f>
        <v>0</v>
      </c>
      <c r="X4262" s="27">
        <f>IF($E4262="","",IFERROR(VLOOKUP($E4262,BankTbl,4,0),""))</f>
        <v>0</v>
      </c>
      <c r="Y4262" s="27">
        <f>IF($F4262="","",IFERROR(VLOOKUP($F4262,BankTbl,4,0),""))</f>
        <v>0</v>
      </c>
      <c r="Z4262" s="27">
        <f>IF($B4262="","",IF($V4262="PICK",LEFT($N4262,5),IF($V4262="FIXED",$W4262,IF($V4262="CODE",$H4262,""))))</f>
        <v>0</v>
      </c>
    </row>
    <row r="4263" spans="1:26" ht="21" customHeight="1">
      <c r="A4263" s="27">
        <f>IF($B4263="","",COUNTA($B$13:$B4263))</f>
        <v>0</v>
      </c>
      <c r="B4263" s="28"/>
      <c r="C4263" s="28"/>
      <c r="D4263" s="29"/>
      <c r="E4263" s="29"/>
      <c r="F4263" s="29"/>
      <c r="G4263" s="28"/>
      <c r="H4263" s="28"/>
      <c r="I4263" s="30">
        <f>IF($H4263="","",IFERROR(VLOOKUP($H4263,AcctTbl,2,0),"کد ناشناخته"))</f>
        <v>0</v>
      </c>
      <c r="J4263" s="27">
        <f>IF($H4263="","",IFERROR(VLOOKUP($H4263,AcctTbl,3,0),""))</f>
        <v>0</v>
      </c>
      <c r="K4263" s="29"/>
      <c r="L4263" s="28"/>
      <c r="M4263" s="31"/>
      <c r="N4263" s="29"/>
      <c r="O4263" s="32">
        <f>IF($B4263="",0,IF($U4263="IN",N($M4263),0))</f>
        <v>0</v>
      </c>
      <c r="P4263" s="32">
        <f>IF($B4263="",0,IF(OR($U4263="OUT",$U4263="TRF"),N($M4263),0))</f>
        <v>0</v>
      </c>
      <c r="Q4263" s="32">
        <f>IF($B4263="",0,IF(OR($U4263="OUT",$U4263="TRF"),N($M4263),0))</f>
        <v>0</v>
      </c>
      <c r="R4263" s="32">
        <f>IF($B4263="",0,IF($U4263="IN",N($M4263),0))</f>
        <v>0</v>
      </c>
      <c r="S4263" s="33">
        <f>IF($B4263="","",IF($M4263="","⚠ مبلغ",IF($E4263="","⚠ بانک عامل",IF(AND($U4263="TRF",$F4263=""),"⚠ بانک مقصد",IF(AND($V4263&lt;&gt;"NONE",$V4263&lt;&gt;"",$Z4263=""),"⚠ طرف حساب","✓")))))</f>
        <v>0</v>
      </c>
      <c r="T4263" s="29"/>
      <c r="U4263" s="27">
        <f>IFERROR(VLOOKUP($D4263,BankOpTbl,2,0),"")</f>
        <v>0</v>
      </c>
      <c r="V4263" s="27">
        <f>IFERROR(VLOOKUP($D4263,BankOpTbl,3,0),"")</f>
        <v>0</v>
      </c>
      <c r="W4263" s="27">
        <f>IFERROR(VLOOKUP($D4263,BankOpTbl,4,0),"")</f>
        <v>0</v>
      </c>
      <c r="X4263" s="27">
        <f>IF($E4263="","",IFERROR(VLOOKUP($E4263,BankTbl,4,0),""))</f>
        <v>0</v>
      </c>
      <c r="Y4263" s="27">
        <f>IF($F4263="","",IFERROR(VLOOKUP($F4263,BankTbl,4,0),""))</f>
        <v>0</v>
      </c>
      <c r="Z4263" s="27">
        <f>IF($B4263="","",IF($V4263="PICK",LEFT($N4263,5),IF($V4263="FIXED",$W4263,IF($V4263="CODE",$H4263,""))))</f>
        <v>0</v>
      </c>
    </row>
    <row r="4264" spans="1:26" ht="21" customHeight="1">
      <c r="A4264" s="27">
        <f>IF($B4264="","",COUNTA($B$13:$B4264))</f>
        <v>0</v>
      </c>
      <c r="B4264" s="28"/>
      <c r="C4264" s="28"/>
      <c r="D4264" s="29"/>
      <c r="E4264" s="29"/>
      <c r="F4264" s="29"/>
      <c r="G4264" s="28"/>
      <c r="H4264" s="28"/>
      <c r="I4264" s="30">
        <f>IF($H4264="","",IFERROR(VLOOKUP($H4264,AcctTbl,2,0),"کد ناشناخته"))</f>
        <v>0</v>
      </c>
      <c r="J4264" s="27">
        <f>IF($H4264="","",IFERROR(VLOOKUP($H4264,AcctTbl,3,0),""))</f>
        <v>0</v>
      </c>
      <c r="K4264" s="29"/>
      <c r="L4264" s="28"/>
      <c r="M4264" s="31"/>
      <c r="N4264" s="29"/>
      <c r="O4264" s="32">
        <f>IF($B4264="",0,IF($U4264="IN",N($M4264),0))</f>
        <v>0</v>
      </c>
      <c r="P4264" s="32">
        <f>IF($B4264="",0,IF(OR($U4264="OUT",$U4264="TRF"),N($M4264),0))</f>
        <v>0</v>
      </c>
      <c r="Q4264" s="32">
        <f>IF($B4264="",0,IF(OR($U4264="OUT",$U4264="TRF"),N($M4264),0))</f>
        <v>0</v>
      </c>
      <c r="R4264" s="32">
        <f>IF($B4264="",0,IF($U4264="IN",N($M4264),0))</f>
        <v>0</v>
      </c>
      <c r="S4264" s="33">
        <f>IF($B4264="","",IF($M4264="","⚠ مبلغ",IF($E4264="","⚠ بانک عامل",IF(AND($U4264="TRF",$F4264=""),"⚠ بانک مقصد",IF(AND($V4264&lt;&gt;"NONE",$V4264&lt;&gt;"",$Z4264=""),"⚠ طرف حساب","✓")))))</f>
        <v>0</v>
      </c>
      <c r="T4264" s="29"/>
      <c r="U4264" s="27">
        <f>IFERROR(VLOOKUP($D4264,BankOpTbl,2,0),"")</f>
        <v>0</v>
      </c>
      <c r="V4264" s="27">
        <f>IFERROR(VLOOKUP($D4264,BankOpTbl,3,0),"")</f>
        <v>0</v>
      </c>
      <c r="W4264" s="27">
        <f>IFERROR(VLOOKUP($D4264,BankOpTbl,4,0),"")</f>
        <v>0</v>
      </c>
      <c r="X4264" s="27">
        <f>IF($E4264="","",IFERROR(VLOOKUP($E4264,BankTbl,4,0),""))</f>
        <v>0</v>
      </c>
      <c r="Y4264" s="27">
        <f>IF($F4264="","",IFERROR(VLOOKUP($F4264,BankTbl,4,0),""))</f>
        <v>0</v>
      </c>
      <c r="Z4264" s="27">
        <f>IF($B4264="","",IF($V4264="PICK",LEFT($N4264,5),IF($V4264="FIXED",$W4264,IF($V4264="CODE",$H4264,""))))</f>
        <v>0</v>
      </c>
    </row>
    <row r="4265" spans="1:26" ht="21" customHeight="1">
      <c r="A4265" s="27">
        <f>IF($B4265="","",COUNTA($B$13:$B4265))</f>
        <v>0</v>
      </c>
      <c r="B4265" s="28"/>
      <c r="C4265" s="28"/>
      <c r="D4265" s="29"/>
      <c r="E4265" s="29"/>
      <c r="F4265" s="29"/>
      <c r="G4265" s="28"/>
      <c r="H4265" s="28"/>
      <c r="I4265" s="30">
        <f>IF($H4265="","",IFERROR(VLOOKUP($H4265,AcctTbl,2,0),"کد ناشناخته"))</f>
        <v>0</v>
      </c>
      <c r="J4265" s="27">
        <f>IF($H4265="","",IFERROR(VLOOKUP($H4265,AcctTbl,3,0),""))</f>
        <v>0</v>
      </c>
      <c r="K4265" s="29"/>
      <c r="L4265" s="28"/>
      <c r="M4265" s="31"/>
      <c r="N4265" s="29"/>
      <c r="O4265" s="32">
        <f>IF($B4265="",0,IF($U4265="IN",N($M4265),0))</f>
        <v>0</v>
      </c>
      <c r="P4265" s="32">
        <f>IF($B4265="",0,IF(OR($U4265="OUT",$U4265="TRF"),N($M4265),0))</f>
        <v>0</v>
      </c>
      <c r="Q4265" s="32">
        <f>IF($B4265="",0,IF(OR($U4265="OUT",$U4265="TRF"),N($M4265),0))</f>
        <v>0</v>
      </c>
      <c r="R4265" s="32">
        <f>IF($B4265="",0,IF($U4265="IN",N($M4265),0))</f>
        <v>0</v>
      </c>
      <c r="S4265" s="33">
        <f>IF($B4265="","",IF($M4265="","⚠ مبلغ",IF($E4265="","⚠ بانک عامل",IF(AND($U4265="TRF",$F4265=""),"⚠ بانک مقصد",IF(AND($V4265&lt;&gt;"NONE",$V4265&lt;&gt;"",$Z4265=""),"⚠ طرف حساب","✓")))))</f>
        <v>0</v>
      </c>
      <c r="T4265" s="29"/>
      <c r="U4265" s="27">
        <f>IFERROR(VLOOKUP($D4265,BankOpTbl,2,0),"")</f>
        <v>0</v>
      </c>
      <c r="V4265" s="27">
        <f>IFERROR(VLOOKUP($D4265,BankOpTbl,3,0),"")</f>
        <v>0</v>
      </c>
      <c r="W4265" s="27">
        <f>IFERROR(VLOOKUP($D4265,BankOpTbl,4,0),"")</f>
        <v>0</v>
      </c>
      <c r="X4265" s="27">
        <f>IF($E4265="","",IFERROR(VLOOKUP($E4265,BankTbl,4,0),""))</f>
        <v>0</v>
      </c>
      <c r="Y4265" s="27">
        <f>IF($F4265="","",IFERROR(VLOOKUP($F4265,BankTbl,4,0),""))</f>
        <v>0</v>
      </c>
      <c r="Z4265" s="27">
        <f>IF($B4265="","",IF($V4265="PICK",LEFT($N4265,5),IF($V4265="FIXED",$W4265,IF($V4265="CODE",$H4265,""))))</f>
        <v>0</v>
      </c>
    </row>
    <row r="4266" spans="1:26" ht="21" customHeight="1">
      <c r="A4266" s="27">
        <f>IF($B4266="","",COUNTA($B$13:$B4266))</f>
        <v>0</v>
      </c>
      <c r="B4266" s="28"/>
      <c r="C4266" s="28"/>
      <c r="D4266" s="29"/>
      <c r="E4266" s="29"/>
      <c r="F4266" s="29"/>
      <c r="G4266" s="28"/>
      <c r="H4266" s="28"/>
      <c r="I4266" s="30">
        <f>IF($H4266="","",IFERROR(VLOOKUP($H4266,AcctTbl,2,0),"کد ناشناخته"))</f>
        <v>0</v>
      </c>
      <c r="J4266" s="27">
        <f>IF($H4266="","",IFERROR(VLOOKUP($H4266,AcctTbl,3,0),""))</f>
        <v>0</v>
      </c>
      <c r="K4266" s="29"/>
      <c r="L4266" s="28"/>
      <c r="M4266" s="31"/>
      <c r="N4266" s="29"/>
      <c r="O4266" s="32">
        <f>IF($B4266="",0,IF($U4266="IN",N($M4266),0))</f>
        <v>0</v>
      </c>
      <c r="P4266" s="32">
        <f>IF($B4266="",0,IF(OR($U4266="OUT",$U4266="TRF"),N($M4266),0))</f>
        <v>0</v>
      </c>
      <c r="Q4266" s="32">
        <f>IF($B4266="",0,IF(OR($U4266="OUT",$U4266="TRF"),N($M4266),0))</f>
        <v>0</v>
      </c>
      <c r="R4266" s="32">
        <f>IF($B4266="",0,IF($U4266="IN",N($M4266),0))</f>
        <v>0</v>
      </c>
      <c r="S4266" s="33">
        <f>IF($B4266="","",IF($M4266="","⚠ مبلغ",IF($E4266="","⚠ بانک عامل",IF(AND($U4266="TRF",$F4266=""),"⚠ بانک مقصد",IF(AND($V4266&lt;&gt;"NONE",$V4266&lt;&gt;"",$Z4266=""),"⚠ طرف حساب","✓")))))</f>
        <v>0</v>
      </c>
      <c r="T4266" s="29"/>
      <c r="U4266" s="27">
        <f>IFERROR(VLOOKUP($D4266,BankOpTbl,2,0),"")</f>
        <v>0</v>
      </c>
      <c r="V4266" s="27">
        <f>IFERROR(VLOOKUP($D4266,BankOpTbl,3,0),"")</f>
        <v>0</v>
      </c>
      <c r="W4266" s="27">
        <f>IFERROR(VLOOKUP($D4266,BankOpTbl,4,0),"")</f>
        <v>0</v>
      </c>
      <c r="X4266" s="27">
        <f>IF($E4266="","",IFERROR(VLOOKUP($E4266,BankTbl,4,0),""))</f>
        <v>0</v>
      </c>
      <c r="Y4266" s="27">
        <f>IF($F4266="","",IFERROR(VLOOKUP($F4266,BankTbl,4,0),""))</f>
        <v>0</v>
      </c>
      <c r="Z4266" s="27">
        <f>IF($B4266="","",IF($V4266="PICK",LEFT($N4266,5),IF($V4266="FIXED",$W4266,IF($V4266="CODE",$H4266,""))))</f>
        <v>0</v>
      </c>
    </row>
    <row r="4267" spans="1:26" ht="21" customHeight="1">
      <c r="A4267" s="27">
        <f>IF($B4267="","",COUNTA($B$13:$B4267))</f>
        <v>0</v>
      </c>
      <c r="B4267" s="28"/>
      <c r="C4267" s="28"/>
      <c r="D4267" s="29"/>
      <c r="E4267" s="29"/>
      <c r="F4267" s="29"/>
      <c r="G4267" s="28"/>
      <c r="H4267" s="28"/>
      <c r="I4267" s="30">
        <f>IF($H4267="","",IFERROR(VLOOKUP($H4267,AcctTbl,2,0),"کد ناشناخته"))</f>
        <v>0</v>
      </c>
      <c r="J4267" s="27">
        <f>IF($H4267="","",IFERROR(VLOOKUP($H4267,AcctTbl,3,0),""))</f>
        <v>0</v>
      </c>
      <c r="K4267" s="29"/>
      <c r="L4267" s="28"/>
      <c r="M4267" s="31"/>
      <c r="N4267" s="29"/>
      <c r="O4267" s="32">
        <f>IF($B4267="",0,IF($U4267="IN",N($M4267),0))</f>
        <v>0</v>
      </c>
      <c r="P4267" s="32">
        <f>IF($B4267="",0,IF(OR($U4267="OUT",$U4267="TRF"),N($M4267),0))</f>
        <v>0</v>
      </c>
      <c r="Q4267" s="32">
        <f>IF($B4267="",0,IF(OR($U4267="OUT",$U4267="TRF"),N($M4267),0))</f>
        <v>0</v>
      </c>
      <c r="R4267" s="32">
        <f>IF($B4267="",0,IF($U4267="IN",N($M4267),0))</f>
        <v>0</v>
      </c>
      <c r="S4267" s="33">
        <f>IF($B4267="","",IF($M4267="","⚠ مبلغ",IF($E4267="","⚠ بانک عامل",IF(AND($U4267="TRF",$F4267=""),"⚠ بانک مقصد",IF(AND($V4267&lt;&gt;"NONE",$V4267&lt;&gt;"",$Z4267=""),"⚠ طرف حساب","✓")))))</f>
        <v>0</v>
      </c>
      <c r="T4267" s="29"/>
      <c r="U4267" s="27">
        <f>IFERROR(VLOOKUP($D4267,BankOpTbl,2,0),"")</f>
        <v>0</v>
      </c>
      <c r="V4267" s="27">
        <f>IFERROR(VLOOKUP($D4267,BankOpTbl,3,0),"")</f>
        <v>0</v>
      </c>
      <c r="W4267" s="27">
        <f>IFERROR(VLOOKUP($D4267,BankOpTbl,4,0),"")</f>
        <v>0</v>
      </c>
      <c r="X4267" s="27">
        <f>IF($E4267="","",IFERROR(VLOOKUP($E4267,BankTbl,4,0),""))</f>
        <v>0</v>
      </c>
      <c r="Y4267" s="27">
        <f>IF($F4267="","",IFERROR(VLOOKUP($F4267,BankTbl,4,0),""))</f>
        <v>0</v>
      </c>
      <c r="Z4267" s="27">
        <f>IF($B4267="","",IF($V4267="PICK",LEFT($N4267,5),IF($V4267="FIXED",$W4267,IF($V4267="CODE",$H4267,""))))</f>
        <v>0</v>
      </c>
    </row>
    <row r="4268" spans="1:26" ht="21" customHeight="1">
      <c r="A4268" s="27">
        <f>IF($B4268="","",COUNTA($B$13:$B4268))</f>
        <v>0</v>
      </c>
      <c r="B4268" s="28"/>
      <c r="C4268" s="28"/>
      <c r="D4268" s="29"/>
      <c r="E4268" s="29"/>
      <c r="F4268" s="29"/>
      <c r="G4268" s="28"/>
      <c r="H4268" s="28"/>
      <c r="I4268" s="30">
        <f>IF($H4268="","",IFERROR(VLOOKUP($H4268,AcctTbl,2,0),"کد ناشناخته"))</f>
        <v>0</v>
      </c>
      <c r="J4268" s="27">
        <f>IF($H4268="","",IFERROR(VLOOKUP($H4268,AcctTbl,3,0),""))</f>
        <v>0</v>
      </c>
      <c r="K4268" s="29"/>
      <c r="L4268" s="28"/>
      <c r="M4268" s="31"/>
      <c r="N4268" s="29"/>
      <c r="O4268" s="32">
        <f>IF($B4268="",0,IF($U4268="IN",N($M4268),0))</f>
        <v>0</v>
      </c>
      <c r="P4268" s="32">
        <f>IF($B4268="",0,IF(OR($U4268="OUT",$U4268="TRF"),N($M4268),0))</f>
        <v>0</v>
      </c>
      <c r="Q4268" s="32">
        <f>IF($B4268="",0,IF(OR($U4268="OUT",$U4268="TRF"),N($M4268),0))</f>
        <v>0</v>
      </c>
      <c r="R4268" s="32">
        <f>IF($B4268="",0,IF($U4268="IN",N($M4268),0))</f>
        <v>0</v>
      </c>
      <c r="S4268" s="33">
        <f>IF($B4268="","",IF($M4268="","⚠ مبلغ",IF($E4268="","⚠ بانک عامل",IF(AND($U4268="TRF",$F4268=""),"⚠ بانک مقصد",IF(AND($V4268&lt;&gt;"NONE",$V4268&lt;&gt;"",$Z4268=""),"⚠ طرف حساب","✓")))))</f>
        <v>0</v>
      </c>
      <c r="T4268" s="29"/>
      <c r="U4268" s="27">
        <f>IFERROR(VLOOKUP($D4268,BankOpTbl,2,0),"")</f>
        <v>0</v>
      </c>
      <c r="V4268" s="27">
        <f>IFERROR(VLOOKUP($D4268,BankOpTbl,3,0),"")</f>
        <v>0</v>
      </c>
      <c r="W4268" s="27">
        <f>IFERROR(VLOOKUP($D4268,BankOpTbl,4,0),"")</f>
        <v>0</v>
      </c>
      <c r="X4268" s="27">
        <f>IF($E4268="","",IFERROR(VLOOKUP($E4268,BankTbl,4,0),""))</f>
        <v>0</v>
      </c>
      <c r="Y4268" s="27">
        <f>IF($F4268="","",IFERROR(VLOOKUP($F4268,BankTbl,4,0),""))</f>
        <v>0</v>
      </c>
      <c r="Z4268" s="27">
        <f>IF($B4268="","",IF($V4268="PICK",LEFT($N4268,5),IF($V4268="FIXED",$W4268,IF($V4268="CODE",$H4268,""))))</f>
        <v>0</v>
      </c>
    </row>
    <row r="4269" spans="1:26" ht="21" customHeight="1">
      <c r="A4269" s="27">
        <f>IF($B4269="","",COUNTA($B$13:$B4269))</f>
        <v>0</v>
      </c>
      <c r="B4269" s="28"/>
      <c r="C4269" s="28"/>
      <c r="D4269" s="29"/>
      <c r="E4269" s="29"/>
      <c r="F4269" s="29"/>
      <c r="G4269" s="28"/>
      <c r="H4269" s="28"/>
      <c r="I4269" s="30">
        <f>IF($H4269="","",IFERROR(VLOOKUP($H4269,AcctTbl,2,0),"کد ناشناخته"))</f>
        <v>0</v>
      </c>
      <c r="J4269" s="27">
        <f>IF($H4269="","",IFERROR(VLOOKUP($H4269,AcctTbl,3,0),""))</f>
        <v>0</v>
      </c>
      <c r="K4269" s="29"/>
      <c r="L4269" s="28"/>
      <c r="M4269" s="31"/>
      <c r="N4269" s="29"/>
      <c r="O4269" s="32">
        <f>IF($B4269="",0,IF($U4269="IN",N($M4269),0))</f>
        <v>0</v>
      </c>
      <c r="P4269" s="32">
        <f>IF($B4269="",0,IF(OR($U4269="OUT",$U4269="TRF"),N($M4269),0))</f>
        <v>0</v>
      </c>
      <c r="Q4269" s="32">
        <f>IF($B4269="",0,IF(OR($U4269="OUT",$U4269="TRF"),N($M4269),0))</f>
        <v>0</v>
      </c>
      <c r="R4269" s="32">
        <f>IF($B4269="",0,IF($U4269="IN",N($M4269),0))</f>
        <v>0</v>
      </c>
      <c r="S4269" s="33">
        <f>IF($B4269="","",IF($M4269="","⚠ مبلغ",IF($E4269="","⚠ بانک عامل",IF(AND($U4269="TRF",$F4269=""),"⚠ بانک مقصد",IF(AND($V4269&lt;&gt;"NONE",$V4269&lt;&gt;"",$Z4269=""),"⚠ طرف حساب","✓")))))</f>
        <v>0</v>
      </c>
      <c r="T4269" s="29"/>
      <c r="U4269" s="27">
        <f>IFERROR(VLOOKUP($D4269,BankOpTbl,2,0),"")</f>
        <v>0</v>
      </c>
      <c r="V4269" s="27">
        <f>IFERROR(VLOOKUP($D4269,BankOpTbl,3,0),"")</f>
        <v>0</v>
      </c>
      <c r="W4269" s="27">
        <f>IFERROR(VLOOKUP($D4269,BankOpTbl,4,0),"")</f>
        <v>0</v>
      </c>
      <c r="X4269" s="27">
        <f>IF($E4269="","",IFERROR(VLOOKUP($E4269,BankTbl,4,0),""))</f>
        <v>0</v>
      </c>
      <c r="Y4269" s="27">
        <f>IF($F4269="","",IFERROR(VLOOKUP($F4269,BankTbl,4,0),""))</f>
        <v>0</v>
      </c>
      <c r="Z4269" s="27">
        <f>IF($B4269="","",IF($V4269="PICK",LEFT($N4269,5),IF($V4269="FIXED",$W4269,IF($V4269="CODE",$H4269,""))))</f>
        <v>0</v>
      </c>
    </row>
    <row r="4270" spans="1:26" ht="21" customHeight="1">
      <c r="A4270" s="27">
        <f>IF($B4270="","",COUNTA($B$13:$B4270))</f>
        <v>0</v>
      </c>
      <c r="B4270" s="28"/>
      <c r="C4270" s="28"/>
      <c r="D4270" s="29"/>
      <c r="E4270" s="29"/>
      <c r="F4270" s="29"/>
      <c r="G4270" s="28"/>
      <c r="H4270" s="28"/>
      <c r="I4270" s="30">
        <f>IF($H4270="","",IFERROR(VLOOKUP($H4270,AcctTbl,2,0),"کد ناشناخته"))</f>
        <v>0</v>
      </c>
      <c r="J4270" s="27">
        <f>IF($H4270="","",IFERROR(VLOOKUP($H4270,AcctTbl,3,0),""))</f>
        <v>0</v>
      </c>
      <c r="K4270" s="29"/>
      <c r="L4270" s="28"/>
      <c r="M4270" s="31"/>
      <c r="N4270" s="29"/>
      <c r="O4270" s="32">
        <f>IF($B4270="",0,IF($U4270="IN",N($M4270),0))</f>
        <v>0</v>
      </c>
      <c r="P4270" s="32">
        <f>IF($B4270="",0,IF(OR($U4270="OUT",$U4270="TRF"),N($M4270),0))</f>
        <v>0</v>
      </c>
      <c r="Q4270" s="32">
        <f>IF($B4270="",0,IF(OR($U4270="OUT",$U4270="TRF"),N($M4270),0))</f>
        <v>0</v>
      </c>
      <c r="R4270" s="32">
        <f>IF($B4270="",0,IF($U4270="IN",N($M4270),0))</f>
        <v>0</v>
      </c>
      <c r="S4270" s="33">
        <f>IF($B4270="","",IF($M4270="","⚠ مبلغ",IF($E4270="","⚠ بانک عامل",IF(AND($U4270="TRF",$F4270=""),"⚠ بانک مقصد",IF(AND($V4270&lt;&gt;"NONE",$V4270&lt;&gt;"",$Z4270=""),"⚠ طرف حساب","✓")))))</f>
        <v>0</v>
      </c>
      <c r="T4270" s="29"/>
      <c r="U4270" s="27">
        <f>IFERROR(VLOOKUP($D4270,BankOpTbl,2,0),"")</f>
        <v>0</v>
      </c>
      <c r="V4270" s="27">
        <f>IFERROR(VLOOKUP($D4270,BankOpTbl,3,0),"")</f>
        <v>0</v>
      </c>
      <c r="W4270" s="27">
        <f>IFERROR(VLOOKUP($D4270,BankOpTbl,4,0),"")</f>
        <v>0</v>
      </c>
      <c r="X4270" s="27">
        <f>IF($E4270="","",IFERROR(VLOOKUP($E4270,BankTbl,4,0),""))</f>
        <v>0</v>
      </c>
      <c r="Y4270" s="27">
        <f>IF($F4270="","",IFERROR(VLOOKUP($F4270,BankTbl,4,0),""))</f>
        <v>0</v>
      </c>
      <c r="Z4270" s="27">
        <f>IF($B4270="","",IF($V4270="PICK",LEFT($N4270,5),IF($V4270="FIXED",$W4270,IF($V4270="CODE",$H4270,""))))</f>
        <v>0</v>
      </c>
    </row>
    <row r="4271" spans="1:26" ht="21" customHeight="1">
      <c r="A4271" s="27">
        <f>IF($B4271="","",COUNTA($B$13:$B4271))</f>
        <v>0</v>
      </c>
      <c r="B4271" s="28"/>
      <c r="C4271" s="28"/>
      <c r="D4271" s="29"/>
      <c r="E4271" s="29"/>
      <c r="F4271" s="29"/>
      <c r="G4271" s="28"/>
      <c r="H4271" s="28"/>
      <c r="I4271" s="30">
        <f>IF($H4271="","",IFERROR(VLOOKUP($H4271,AcctTbl,2,0),"کد ناشناخته"))</f>
        <v>0</v>
      </c>
      <c r="J4271" s="27">
        <f>IF($H4271="","",IFERROR(VLOOKUP($H4271,AcctTbl,3,0),""))</f>
        <v>0</v>
      </c>
      <c r="K4271" s="29"/>
      <c r="L4271" s="28"/>
      <c r="M4271" s="31"/>
      <c r="N4271" s="29"/>
      <c r="O4271" s="32">
        <f>IF($B4271="",0,IF($U4271="IN",N($M4271),0))</f>
        <v>0</v>
      </c>
      <c r="P4271" s="32">
        <f>IF($B4271="",0,IF(OR($U4271="OUT",$U4271="TRF"),N($M4271),0))</f>
        <v>0</v>
      </c>
      <c r="Q4271" s="32">
        <f>IF($B4271="",0,IF(OR($U4271="OUT",$U4271="TRF"),N($M4271),0))</f>
        <v>0</v>
      </c>
      <c r="R4271" s="32">
        <f>IF($B4271="",0,IF($U4271="IN",N($M4271),0))</f>
        <v>0</v>
      </c>
      <c r="S4271" s="33">
        <f>IF($B4271="","",IF($M4271="","⚠ مبلغ",IF($E4271="","⚠ بانک عامل",IF(AND($U4271="TRF",$F4271=""),"⚠ بانک مقصد",IF(AND($V4271&lt;&gt;"NONE",$V4271&lt;&gt;"",$Z4271=""),"⚠ طرف حساب","✓")))))</f>
        <v>0</v>
      </c>
      <c r="T4271" s="29"/>
      <c r="U4271" s="27">
        <f>IFERROR(VLOOKUP($D4271,BankOpTbl,2,0),"")</f>
        <v>0</v>
      </c>
      <c r="V4271" s="27">
        <f>IFERROR(VLOOKUP($D4271,BankOpTbl,3,0),"")</f>
        <v>0</v>
      </c>
      <c r="W4271" s="27">
        <f>IFERROR(VLOOKUP($D4271,BankOpTbl,4,0),"")</f>
        <v>0</v>
      </c>
      <c r="X4271" s="27">
        <f>IF($E4271="","",IFERROR(VLOOKUP($E4271,BankTbl,4,0),""))</f>
        <v>0</v>
      </c>
      <c r="Y4271" s="27">
        <f>IF($F4271="","",IFERROR(VLOOKUP($F4271,BankTbl,4,0),""))</f>
        <v>0</v>
      </c>
      <c r="Z4271" s="27">
        <f>IF($B4271="","",IF($V4271="PICK",LEFT($N4271,5),IF($V4271="FIXED",$W4271,IF($V4271="CODE",$H4271,""))))</f>
        <v>0</v>
      </c>
    </row>
    <row r="4272" spans="1:26" ht="21" customHeight="1">
      <c r="A4272" s="27">
        <f>IF($B4272="","",COUNTA($B$13:$B4272))</f>
        <v>0</v>
      </c>
      <c r="B4272" s="28"/>
      <c r="C4272" s="28"/>
      <c r="D4272" s="29"/>
      <c r="E4272" s="29"/>
      <c r="F4272" s="29"/>
      <c r="G4272" s="28"/>
      <c r="H4272" s="28"/>
      <c r="I4272" s="30">
        <f>IF($H4272="","",IFERROR(VLOOKUP($H4272,AcctTbl,2,0),"کد ناشناخته"))</f>
        <v>0</v>
      </c>
      <c r="J4272" s="27">
        <f>IF($H4272="","",IFERROR(VLOOKUP($H4272,AcctTbl,3,0),""))</f>
        <v>0</v>
      </c>
      <c r="K4272" s="29"/>
      <c r="L4272" s="28"/>
      <c r="M4272" s="31"/>
      <c r="N4272" s="29"/>
      <c r="O4272" s="32">
        <f>IF($B4272="",0,IF($U4272="IN",N($M4272),0))</f>
        <v>0</v>
      </c>
      <c r="P4272" s="32">
        <f>IF($B4272="",0,IF(OR($U4272="OUT",$U4272="TRF"),N($M4272),0))</f>
        <v>0</v>
      </c>
      <c r="Q4272" s="32">
        <f>IF($B4272="",0,IF(OR($U4272="OUT",$U4272="TRF"),N($M4272),0))</f>
        <v>0</v>
      </c>
      <c r="R4272" s="32">
        <f>IF($B4272="",0,IF($U4272="IN",N($M4272),0))</f>
        <v>0</v>
      </c>
      <c r="S4272" s="33">
        <f>IF($B4272="","",IF($M4272="","⚠ مبلغ",IF($E4272="","⚠ بانک عامل",IF(AND($U4272="TRF",$F4272=""),"⚠ بانک مقصد",IF(AND($V4272&lt;&gt;"NONE",$V4272&lt;&gt;"",$Z4272=""),"⚠ طرف حساب","✓")))))</f>
        <v>0</v>
      </c>
      <c r="T4272" s="29"/>
      <c r="U4272" s="27">
        <f>IFERROR(VLOOKUP($D4272,BankOpTbl,2,0),"")</f>
        <v>0</v>
      </c>
      <c r="V4272" s="27">
        <f>IFERROR(VLOOKUP($D4272,BankOpTbl,3,0),"")</f>
        <v>0</v>
      </c>
      <c r="W4272" s="27">
        <f>IFERROR(VLOOKUP($D4272,BankOpTbl,4,0),"")</f>
        <v>0</v>
      </c>
      <c r="X4272" s="27">
        <f>IF($E4272="","",IFERROR(VLOOKUP($E4272,BankTbl,4,0),""))</f>
        <v>0</v>
      </c>
      <c r="Y4272" s="27">
        <f>IF($F4272="","",IFERROR(VLOOKUP($F4272,BankTbl,4,0),""))</f>
        <v>0</v>
      </c>
      <c r="Z4272" s="27">
        <f>IF($B4272="","",IF($V4272="PICK",LEFT($N4272,5),IF($V4272="FIXED",$W4272,IF($V4272="CODE",$H4272,""))))</f>
        <v>0</v>
      </c>
    </row>
    <row r="4273" spans="1:26" ht="21" customHeight="1">
      <c r="A4273" s="27">
        <f>IF($B4273="","",COUNTA($B$13:$B4273))</f>
        <v>0</v>
      </c>
      <c r="B4273" s="28"/>
      <c r="C4273" s="28"/>
      <c r="D4273" s="29"/>
      <c r="E4273" s="29"/>
      <c r="F4273" s="29"/>
      <c r="G4273" s="28"/>
      <c r="H4273" s="28"/>
      <c r="I4273" s="30">
        <f>IF($H4273="","",IFERROR(VLOOKUP($H4273,AcctTbl,2,0),"کد ناشناخته"))</f>
        <v>0</v>
      </c>
      <c r="J4273" s="27">
        <f>IF($H4273="","",IFERROR(VLOOKUP($H4273,AcctTbl,3,0),""))</f>
        <v>0</v>
      </c>
      <c r="K4273" s="29"/>
      <c r="L4273" s="28"/>
      <c r="M4273" s="31"/>
      <c r="N4273" s="29"/>
      <c r="O4273" s="32">
        <f>IF($B4273="",0,IF($U4273="IN",N($M4273),0))</f>
        <v>0</v>
      </c>
      <c r="P4273" s="32">
        <f>IF($B4273="",0,IF(OR($U4273="OUT",$U4273="TRF"),N($M4273),0))</f>
        <v>0</v>
      </c>
      <c r="Q4273" s="32">
        <f>IF($B4273="",0,IF(OR($U4273="OUT",$U4273="TRF"),N($M4273),0))</f>
        <v>0</v>
      </c>
      <c r="R4273" s="32">
        <f>IF($B4273="",0,IF($U4273="IN",N($M4273),0))</f>
        <v>0</v>
      </c>
      <c r="S4273" s="33">
        <f>IF($B4273="","",IF($M4273="","⚠ مبلغ",IF($E4273="","⚠ بانک عامل",IF(AND($U4273="TRF",$F4273=""),"⚠ بانک مقصد",IF(AND($V4273&lt;&gt;"NONE",$V4273&lt;&gt;"",$Z4273=""),"⚠ طرف حساب","✓")))))</f>
        <v>0</v>
      </c>
      <c r="T4273" s="29"/>
      <c r="U4273" s="27">
        <f>IFERROR(VLOOKUP($D4273,BankOpTbl,2,0),"")</f>
        <v>0</v>
      </c>
      <c r="V4273" s="27">
        <f>IFERROR(VLOOKUP($D4273,BankOpTbl,3,0),"")</f>
        <v>0</v>
      </c>
      <c r="W4273" s="27">
        <f>IFERROR(VLOOKUP($D4273,BankOpTbl,4,0),"")</f>
        <v>0</v>
      </c>
      <c r="X4273" s="27">
        <f>IF($E4273="","",IFERROR(VLOOKUP($E4273,BankTbl,4,0),""))</f>
        <v>0</v>
      </c>
      <c r="Y4273" s="27">
        <f>IF($F4273="","",IFERROR(VLOOKUP($F4273,BankTbl,4,0),""))</f>
        <v>0</v>
      </c>
      <c r="Z4273" s="27">
        <f>IF($B4273="","",IF($V4273="PICK",LEFT($N4273,5),IF($V4273="FIXED",$W4273,IF($V4273="CODE",$H4273,""))))</f>
        <v>0</v>
      </c>
    </row>
    <row r="4274" spans="1:26" ht="21" customHeight="1">
      <c r="A4274" s="27">
        <f>IF($B4274="","",COUNTA($B$13:$B4274))</f>
        <v>0</v>
      </c>
      <c r="B4274" s="28"/>
      <c r="C4274" s="28"/>
      <c r="D4274" s="29"/>
      <c r="E4274" s="29"/>
      <c r="F4274" s="29"/>
      <c r="G4274" s="28"/>
      <c r="H4274" s="28"/>
      <c r="I4274" s="30">
        <f>IF($H4274="","",IFERROR(VLOOKUP($H4274,AcctTbl,2,0),"کد ناشناخته"))</f>
        <v>0</v>
      </c>
      <c r="J4274" s="27">
        <f>IF($H4274="","",IFERROR(VLOOKUP($H4274,AcctTbl,3,0),""))</f>
        <v>0</v>
      </c>
      <c r="K4274" s="29"/>
      <c r="L4274" s="28"/>
      <c r="M4274" s="31"/>
      <c r="N4274" s="29"/>
      <c r="O4274" s="32">
        <f>IF($B4274="",0,IF($U4274="IN",N($M4274),0))</f>
        <v>0</v>
      </c>
      <c r="P4274" s="32">
        <f>IF($B4274="",0,IF(OR($U4274="OUT",$U4274="TRF"),N($M4274),0))</f>
        <v>0</v>
      </c>
      <c r="Q4274" s="32">
        <f>IF($B4274="",0,IF(OR($U4274="OUT",$U4274="TRF"),N($M4274),0))</f>
        <v>0</v>
      </c>
      <c r="R4274" s="32">
        <f>IF($B4274="",0,IF($U4274="IN",N($M4274),0))</f>
        <v>0</v>
      </c>
      <c r="S4274" s="33">
        <f>IF($B4274="","",IF($M4274="","⚠ مبلغ",IF($E4274="","⚠ بانک عامل",IF(AND($U4274="TRF",$F4274=""),"⚠ بانک مقصد",IF(AND($V4274&lt;&gt;"NONE",$V4274&lt;&gt;"",$Z4274=""),"⚠ طرف حساب","✓")))))</f>
        <v>0</v>
      </c>
      <c r="T4274" s="29"/>
      <c r="U4274" s="27">
        <f>IFERROR(VLOOKUP($D4274,BankOpTbl,2,0),"")</f>
        <v>0</v>
      </c>
      <c r="V4274" s="27">
        <f>IFERROR(VLOOKUP($D4274,BankOpTbl,3,0),"")</f>
        <v>0</v>
      </c>
      <c r="W4274" s="27">
        <f>IFERROR(VLOOKUP($D4274,BankOpTbl,4,0),"")</f>
        <v>0</v>
      </c>
      <c r="X4274" s="27">
        <f>IF($E4274="","",IFERROR(VLOOKUP($E4274,BankTbl,4,0),""))</f>
        <v>0</v>
      </c>
      <c r="Y4274" s="27">
        <f>IF($F4274="","",IFERROR(VLOOKUP($F4274,BankTbl,4,0),""))</f>
        <v>0</v>
      </c>
      <c r="Z4274" s="27">
        <f>IF($B4274="","",IF($V4274="PICK",LEFT($N4274,5),IF($V4274="FIXED",$W4274,IF($V4274="CODE",$H4274,""))))</f>
        <v>0</v>
      </c>
    </row>
    <row r="4275" spans="1:26" ht="21" customHeight="1">
      <c r="A4275" s="27">
        <f>IF($B4275="","",COUNTA($B$13:$B4275))</f>
        <v>0</v>
      </c>
      <c r="B4275" s="28"/>
      <c r="C4275" s="28"/>
      <c r="D4275" s="29"/>
      <c r="E4275" s="29"/>
      <c r="F4275" s="29"/>
      <c r="G4275" s="28"/>
      <c r="H4275" s="28"/>
      <c r="I4275" s="30">
        <f>IF($H4275="","",IFERROR(VLOOKUP($H4275,AcctTbl,2,0),"کد ناشناخته"))</f>
        <v>0</v>
      </c>
      <c r="J4275" s="27">
        <f>IF($H4275="","",IFERROR(VLOOKUP($H4275,AcctTbl,3,0),""))</f>
        <v>0</v>
      </c>
      <c r="K4275" s="29"/>
      <c r="L4275" s="28"/>
      <c r="M4275" s="31"/>
      <c r="N4275" s="29"/>
      <c r="O4275" s="32">
        <f>IF($B4275="",0,IF($U4275="IN",N($M4275),0))</f>
        <v>0</v>
      </c>
      <c r="P4275" s="32">
        <f>IF($B4275="",0,IF(OR($U4275="OUT",$U4275="TRF"),N($M4275),0))</f>
        <v>0</v>
      </c>
      <c r="Q4275" s="32">
        <f>IF($B4275="",0,IF(OR($U4275="OUT",$U4275="TRF"),N($M4275),0))</f>
        <v>0</v>
      </c>
      <c r="R4275" s="32">
        <f>IF($B4275="",0,IF($U4275="IN",N($M4275),0))</f>
        <v>0</v>
      </c>
      <c r="S4275" s="33">
        <f>IF($B4275="","",IF($M4275="","⚠ مبلغ",IF($E4275="","⚠ بانک عامل",IF(AND($U4275="TRF",$F4275=""),"⚠ بانک مقصد",IF(AND($V4275&lt;&gt;"NONE",$V4275&lt;&gt;"",$Z4275=""),"⚠ طرف حساب","✓")))))</f>
        <v>0</v>
      </c>
      <c r="T4275" s="29"/>
      <c r="U4275" s="27">
        <f>IFERROR(VLOOKUP($D4275,BankOpTbl,2,0),"")</f>
        <v>0</v>
      </c>
      <c r="V4275" s="27">
        <f>IFERROR(VLOOKUP($D4275,BankOpTbl,3,0),"")</f>
        <v>0</v>
      </c>
      <c r="W4275" s="27">
        <f>IFERROR(VLOOKUP($D4275,BankOpTbl,4,0),"")</f>
        <v>0</v>
      </c>
      <c r="X4275" s="27">
        <f>IF($E4275="","",IFERROR(VLOOKUP($E4275,BankTbl,4,0),""))</f>
        <v>0</v>
      </c>
      <c r="Y4275" s="27">
        <f>IF($F4275="","",IFERROR(VLOOKUP($F4275,BankTbl,4,0),""))</f>
        <v>0</v>
      </c>
      <c r="Z4275" s="27">
        <f>IF($B4275="","",IF($V4275="PICK",LEFT($N4275,5),IF($V4275="FIXED",$W4275,IF($V4275="CODE",$H4275,""))))</f>
        <v>0</v>
      </c>
    </row>
    <row r="4276" spans="1:26" ht="21" customHeight="1">
      <c r="A4276" s="27">
        <f>IF($B4276="","",COUNTA($B$13:$B4276))</f>
        <v>0</v>
      </c>
      <c r="B4276" s="28"/>
      <c r="C4276" s="28"/>
      <c r="D4276" s="29"/>
      <c r="E4276" s="29"/>
      <c r="F4276" s="29"/>
      <c r="G4276" s="28"/>
      <c r="H4276" s="28"/>
      <c r="I4276" s="30">
        <f>IF($H4276="","",IFERROR(VLOOKUP($H4276,AcctTbl,2,0),"کد ناشناخته"))</f>
        <v>0</v>
      </c>
      <c r="J4276" s="27">
        <f>IF($H4276="","",IFERROR(VLOOKUP($H4276,AcctTbl,3,0),""))</f>
        <v>0</v>
      </c>
      <c r="K4276" s="29"/>
      <c r="L4276" s="28"/>
      <c r="M4276" s="31"/>
      <c r="N4276" s="29"/>
      <c r="O4276" s="32">
        <f>IF($B4276="",0,IF($U4276="IN",N($M4276),0))</f>
        <v>0</v>
      </c>
      <c r="P4276" s="32">
        <f>IF($B4276="",0,IF(OR($U4276="OUT",$U4276="TRF"),N($M4276),0))</f>
        <v>0</v>
      </c>
      <c r="Q4276" s="32">
        <f>IF($B4276="",0,IF(OR($U4276="OUT",$U4276="TRF"),N($M4276),0))</f>
        <v>0</v>
      </c>
      <c r="R4276" s="32">
        <f>IF($B4276="",0,IF($U4276="IN",N($M4276),0))</f>
        <v>0</v>
      </c>
      <c r="S4276" s="33">
        <f>IF($B4276="","",IF($M4276="","⚠ مبلغ",IF($E4276="","⚠ بانک عامل",IF(AND($U4276="TRF",$F4276=""),"⚠ بانک مقصد",IF(AND($V4276&lt;&gt;"NONE",$V4276&lt;&gt;"",$Z4276=""),"⚠ طرف حساب","✓")))))</f>
        <v>0</v>
      </c>
      <c r="T4276" s="29"/>
      <c r="U4276" s="27">
        <f>IFERROR(VLOOKUP($D4276,BankOpTbl,2,0),"")</f>
        <v>0</v>
      </c>
      <c r="V4276" s="27">
        <f>IFERROR(VLOOKUP($D4276,BankOpTbl,3,0),"")</f>
        <v>0</v>
      </c>
      <c r="W4276" s="27">
        <f>IFERROR(VLOOKUP($D4276,BankOpTbl,4,0),"")</f>
        <v>0</v>
      </c>
      <c r="X4276" s="27">
        <f>IF($E4276="","",IFERROR(VLOOKUP($E4276,BankTbl,4,0),""))</f>
        <v>0</v>
      </c>
      <c r="Y4276" s="27">
        <f>IF($F4276="","",IFERROR(VLOOKUP($F4276,BankTbl,4,0),""))</f>
        <v>0</v>
      </c>
      <c r="Z4276" s="27">
        <f>IF($B4276="","",IF($V4276="PICK",LEFT($N4276,5),IF($V4276="FIXED",$W4276,IF($V4276="CODE",$H4276,""))))</f>
        <v>0</v>
      </c>
    </row>
    <row r="4277" spans="1:26" ht="21" customHeight="1">
      <c r="A4277" s="27">
        <f>IF($B4277="","",COUNTA($B$13:$B4277))</f>
        <v>0</v>
      </c>
      <c r="B4277" s="28"/>
      <c r="C4277" s="28"/>
      <c r="D4277" s="29"/>
      <c r="E4277" s="29"/>
      <c r="F4277" s="29"/>
      <c r="G4277" s="28"/>
      <c r="H4277" s="28"/>
      <c r="I4277" s="30">
        <f>IF($H4277="","",IFERROR(VLOOKUP($H4277,AcctTbl,2,0),"کد ناشناخته"))</f>
        <v>0</v>
      </c>
      <c r="J4277" s="27">
        <f>IF($H4277="","",IFERROR(VLOOKUP($H4277,AcctTbl,3,0),""))</f>
        <v>0</v>
      </c>
      <c r="K4277" s="29"/>
      <c r="L4277" s="28"/>
      <c r="M4277" s="31"/>
      <c r="N4277" s="29"/>
      <c r="O4277" s="32">
        <f>IF($B4277="",0,IF($U4277="IN",N($M4277),0))</f>
        <v>0</v>
      </c>
      <c r="P4277" s="32">
        <f>IF($B4277="",0,IF(OR($U4277="OUT",$U4277="TRF"),N($M4277),0))</f>
        <v>0</v>
      </c>
      <c r="Q4277" s="32">
        <f>IF($B4277="",0,IF(OR($U4277="OUT",$U4277="TRF"),N($M4277),0))</f>
        <v>0</v>
      </c>
      <c r="R4277" s="32">
        <f>IF($B4277="",0,IF($U4277="IN",N($M4277),0))</f>
        <v>0</v>
      </c>
      <c r="S4277" s="33">
        <f>IF($B4277="","",IF($M4277="","⚠ مبلغ",IF($E4277="","⚠ بانک عامل",IF(AND($U4277="TRF",$F4277=""),"⚠ بانک مقصد",IF(AND($V4277&lt;&gt;"NONE",$V4277&lt;&gt;"",$Z4277=""),"⚠ طرف حساب","✓")))))</f>
        <v>0</v>
      </c>
      <c r="T4277" s="29"/>
      <c r="U4277" s="27">
        <f>IFERROR(VLOOKUP($D4277,BankOpTbl,2,0),"")</f>
        <v>0</v>
      </c>
      <c r="V4277" s="27">
        <f>IFERROR(VLOOKUP($D4277,BankOpTbl,3,0),"")</f>
        <v>0</v>
      </c>
      <c r="W4277" s="27">
        <f>IFERROR(VLOOKUP($D4277,BankOpTbl,4,0),"")</f>
        <v>0</v>
      </c>
      <c r="X4277" s="27">
        <f>IF($E4277="","",IFERROR(VLOOKUP($E4277,BankTbl,4,0),""))</f>
        <v>0</v>
      </c>
      <c r="Y4277" s="27">
        <f>IF($F4277="","",IFERROR(VLOOKUP($F4277,BankTbl,4,0),""))</f>
        <v>0</v>
      </c>
      <c r="Z4277" s="27">
        <f>IF($B4277="","",IF($V4277="PICK",LEFT($N4277,5),IF($V4277="FIXED",$W4277,IF($V4277="CODE",$H4277,""))))</f>
        <v>0</v>
      </c>
    </row>
    <row r="4278" spans="1:26" ht="21" customHeight="1">
      <c r="A4278" s="27">
        <f>IF($B4278="","",COUNTA($B$13:$B4278))</f>
        <v>0</v>
      </c>
      <c r="B4278" s="28"/>
      <c r="C4278" s="28"/>
      <c r="D4278" s="29"/>
      <c r="E4278" s="29"/>
      <c r="F4278" s="29"/>
      <c r="G4278" s="28"/>
      <c r="H4278" s="28"/>
      <c r="I4278" s="30">
        <f>IF($H4278="","",IFERROR(VLOOKUP($H4278,AcctTbl,2,0),"کد ناشناخته"))</f>
        <v>0</v>
      </c>
      <c r="J4278" s="27">
        <f>IF($H4278="","",IFERROR(VLOOKUP($H4278,AcctTbl,3,0),""))</f>
        <v>0</v>
      </c>
      <c r="K4278" s="29"/>
      <c r="L4278" s="28"/>
      <c r="M4278" s="31"/>
      <c r="N4278" s="29"/>
      <c r="O4278" s="32">
        <f>IF($B4278="",0,IF($U4278="IN",N($M4278),0))</f>
        <v>0</v>
      </c>
      <c r="P4278" s="32">
        <f>IF($B4278="",0,IF(OR($U4278="OUT",$U4278="TRF"),N($M4278),0))</f>
        <v>0</v>
      </c>
      <c r="Q4278" s="32">
        <f>IF($B4278="",0,IF(OR($U4278="OUT",$U4278="TRF"),N($M4278),0))</f>
        <v>0</v>
      </c>
      <c r="R4278" s="32">
        <f>IF($B4278="",0,IF($U4278="IN",N($M4278),0))</f>
        <v>0</v>
      </c>
      <c r="S4278" s="33">
        <f>IF($B4278="","",IF($M4278="","⚠ مبلغ",IF($E4278="","⚠ بانک عامل",IF(AND($U4278="TRF",$F4278=""),"⚠ بانک مقصد",IF(AND($V4278&lt;&gt;"NONE",$V4278&lt;&gt;"",$Z4278=""),"⚠ طرف حساب","✓")))))</f>
        <v>0</v>
      </c>
      <c r="T4278" s="29"/>
      <c r="U4278" s="27">
        <f>IFERROR(VLOOKUP($D4278,BankOpTbl,2,0),"")</f>
        <v>0</v>
      </c>
      <c r="V4278" s="27">
        <f>IFERROR(VLOOKUP($D4278,BankOpTbl,3,0),"")</f>
        <v>0</v>
      </c>
      <c r="W4278" s="27">
        <f>IFERROR(VLOOKUP($D4278,BankOpTbl,4,0),"")</f>
        <v>0</v>
      </c>
      <c r="X4278" s="27">
        <f>IF($E4278="","",IFERROR(VLOOKUP($E4278,BankTbl,4,0),""))</f>
        <v>0</v>
      </c>
      <c r="Y4278" s="27">
        <f>IF($F4278="","",IFERROR(VLOOKUP($F4278,BankTbl,4,0),""))</f>
        <v>0</v>
      </c>
      <c r="Z4278" s="27">
        <f>IF($B4278="","",IF($V4278="PICK",LEFT($N4278,5),IF($V4278="FIXED",$W4278,IF($V4278="CODE",$H4278,""))))</f>
        <v>0</v>
      </c>
    </row>
    <row r="4279" spans="1:26" ht="21" customHeight="1">
      <c r="A4279" s="27">
        <f>IF($B4279="","",COUNTA($B$13:$B4279))</f>
        <v>0</v>
      </c>
      <c r="B4279" s="28"/>
      <c r="C4279" s="28"/>
      <c r="D4279" s="29"/>
      <c r="E4279" s="29"/>
      <c r="F4279" s="29"/>
      <c r="G4279" s="28"/>
      <c r="H4279" s="28"/>
      <c r="I4279" s="30">
        <f>IF($H4279="","",IFERROR(VLOOKUP($H4279,AcctTbl,2,0),"کد ناشناخته"))</f>
        <v>0</v>
      </c>
      <c r="J4279" s="27">
        <f>IF($H4279="","",IFERROR(VLOOKUP($H4279,AcctTbl,3,0),""))</f>
        <v>0</v>
      </c>
      <c r="K4279" s="29"/>
      <c r="L4279" s="28"/>
      <c r="M4279" s="31"/>
      <c r="N4279" s="29"/>
      <c r="O4279" s="32">
        <f>IF($B4279="",0,IF($U4279="IN",N($M4279),0))</f>
        <v>0</v>
      </c>
      <c r="P4279" s="32">
        <f>IF($B4279="",0,IF(OR($U4279="OUT",$U4279="TRF"),N($M4279),0))</f>
        <v>0</v>
      </c>
      <c r="Q4279" s="32">
        <f>IF($B4279="",0,IF(OR($U4279="OUT",$U4279="TRF"),N($M4279),0))</f>
        <v>0</v>
      </c>
      <c r="R4279" s="32">
        <f>IF($B4279="",0,IF($U4279="IN",N($M4279),0))</f>
        <v>0</v>
      </c>
      <c r="S4279" s="33">
        <f>IF($B4279="","",IF($M4279="","⚠ مبلغ",IF($E4279="","⚠ بانک عامل",IF(AND($U4279="TRF",$F4279=""),"⚠ بانک مقصد",IF(AND($V4279&lt;&gt;"NONE",$V4279&lt;&gt;"",$Z4279=""),"⚠ طرف حساب","✓")))))</f>
        <v>0</v>
      </c>
      <c r="T4279" s="29"/>
      <c r="U4279" s="27">
        <f>IFERROR(VLOOKUP($D4279,BankOpTbl,2,0),"")</f>
        <v>0</v>
      </c>
      <c r="V4279" s="27">
        <f>IFERROR(VLOOKUP($D4279,BankOpTbl,3,0),"")</f>
        <v>0</v>
      </c>
      <c r="W4279" s="27">
        <f>IFERROR(VLOOKUP($D4279,BankOpTbl,4,0),"")</f>
        <v>0</v>
      </c>
      <c r="X4279" s="27">
        <f>IF($E4279="","",IFERROR(VLOOKUP($E4279,BankTbl,4,0),""))</f>
        <v>0</v>
      </c>
      <c r="Y4279" s="27">
        <f>IF($F4279="","",IFERROR(VLOOKUP($F4279,BankTbl,4,0),""))</f>
        <v>0</v>
      </c>
      <c r="Z4279" s="27">
        <f>IF($B4279="","",IF($V4279="PICK",LEFT($N4279,5),IF($V4279="FIXED",$W4279,IF($V4279="CODE",$H4279,""))))</f>
        <v>0</v>
      </c>
    </row>
    <row r="4280" spans="1:26" ht="21" customHeight="1">
      <c r="A4280" s="27">
        <f>IF($B4280="","",COUNTA($B$13:$B4280))</f>
        <v>0</v>
      </c>
      <c r="B4280" s="28"/>
      <c r="C4280" s="28"/>
      <c r="D4280" s="29"/>
      <c r="E4280" s="29"/>
      <c r="F4280" s="29"/>
      <c r="G4280" s="28"/>
      <c r="H4280" s="28"/>
      <c r="I4280" s="30">
        <f>IF($H4280="","",IFERROR(VLOOKUP($H4280,AcctTbl,2,0),"کد ناشناخته"))</f>
        <v>0</v>
      </c>
      <c r="J4280" s="27">
        <f>IF($H4280="","",IFERROR(VLOOKUP($H4280,AcctTbl,3,0),""))</f>
        <v>0</v>
      </c>
      <c r="K4280" s="29"/>
      <c r="L4280" s="28"/>
      <c r="M4280" s="31"/>
      <c r="N4280" s="29"/>
      <c r="O4280" s="32">
        <f>IF($B4280="",0,IF($U4280="IN",N($M4280),0))</f>
        <v>0</v>
      </c>
      <c r="P4280" s="32">
        <f>IF($B4280="",0,IF(OR($U4280="OUT",$U4280="TRF"),N($M4280),0))</f>
        <v>0</v>
      </c>
      <c r="Q4280" s="32">
        <f>IF($B4280="",0,IF(OR($U4280="OUT",$U4280="TRF"),N($M4280),0))</f>
        <v>0</v>
      </c>
      <c r="R4280" s="32">
        <f>IF($B4280="",0,IF($U4280="IN",N($M4280),0))</f>
        <v>0</v>
      </c>
      <c r="S4280" s="33">
        <f>IF($B4280="","",IF($M4280="","⚠ مبلغ",IF($E4280="","⚠ بانک عامل",IF(AND($U4280="TRF",$F4280=""),"⚠ بانک مقصد",IF(AND($V4280&lt;&gt;"NONE",$V4280&lt;&gt;"",$Z4280=""),"⚠ طرف حساب","✓")))))</f>
        <v>0</v>
      </c>
      <c r="T4280" s="29"/>
      <c r="U4280" s="27">
        <f>IFERROR(VLOOKUP($D4280,BankOpTbl,2,0),"")</f>
        <v>0</v>
      </c>
      <c r="V4280" s="27">
        <f>IFERROR(VLOOKUP($D4280,BankOpTbl,3,0),"")</f>
        <v>0</v>
      </c>
      <c r="W4280" s="27">
        <f>IFERROR(VLOOKUP($D4280,BankOpTbl,4,0),"")</f>
        <v>0</v>
      </c>
      <c r="X4280" s="27">
        <f>IF($E4280="","",IFERROR(VLOOKUP($E4280,BankTbl,4,0),""))</f>
        <v>0</v>
      </c>
      <c r="Y4280" s="27">
        <f>IF($F4280="","",IFERROR(VLOOKUP($F4280,BankTbl,4,0),""))</f>
        <v>0</v>
      </c>
      <c r="Z4280" s="27">
        <f>IF($B4280="","",IF($V4280="PICK",LEFT($N4280,5),IF($V4280="FIXED",$W4280,IF($V4280="CODE",$H4280,""))))</f>
        <v>0</v>
      </c>
    </row>
    <row r="4281" spans="1:26" ht="21" customHeight="1">
      <c r="A4281" s="27">
        <f>IF($B4281="","",COUNTA($B$13:$B4281))</f>
        <v>0</v>
      </c>
      <c r="B4281" s="28"/>
      <c r="C4281" s="28"/>
      <c r="D4281" s="29"/>
      <c r="E4281" s="29"/>
      <c r="F4281" s="29"/>
      <c r="G4281" s="28"/>
      <c r="H4281" s="28"/>
      <c r="I4281" s="30">
        <f>IF($H4281="","",IFERROR(VLOOKUP($H4281,AcctTbl,2,0),"کد ناشناخته"))</f>
        <v>0</v>
      </c>
      <c r="J4281" s="27">
        <f>IF($H4281="","",IFERROR(VLOOKUP($H4281,AcctTbl,3,0),""))</f>
        <v>0</v>
      </c>
      <c r="K4281" s="29"/>
      <c r="L4281" s="28"/>
      <c r="M4281" s="31"/>
      <c r="N4281" s="29"/>
      <c r="O4281" s="32">
        <f>IF($B4281="",0,IF($U4281="IN",N($M4281),0))</f>
        <v>0</v>
      </c>
      <c r="P4281" s="32">
        <f>IF($B4281="",0,IF(OR($U4281="OUT",$U4281="TRF"),N($M4281),0))</f>
        <v>0</v>
      </c>
      <c r="Q4281" s="32">
        <f>IF($B4281="",0,IF(OR($U4281="OUT",$U4281="TRF"),N($M4281),0))</f>
        <v>0</v>
      </c>
      <c r="R4281" s="32">
        <f>IF($B4281="",0,IF($U4281="IN",N($M4281),0))</f>
        <v>0</v>
      </c>
      <c r="S4281" s="33">
        <f>IF($B4281="","",IF($M4281="","⚠ مبلغ",IF($E4281="","⚠ بانک عامل",IF(AND($U4281="TRF",$F4281=""),"⚠ بانک مقصد",IF(AND($V4281&lt;&gt;"NONE",$V4281&lt;&gt;"",$Z4281=""),"⚠ طرف حساب","✓")))))</f>
        <v>0</v>
      </c>
      <c r="T4281" s="29"/>
      <c r="U4281" s="27">
        <f>IFERROR(VLOOKUP($D4281,BankOpTbl,2,0),"")</f>
        <v>0</v>
      </c>
      <c r="V4281" s="27">
        <f>IFERROR(VLOOKUP($D4281,BankOpTbl,3,0),"")</f>
        <v>0</v>
      </c>
      <c r="W4281" s="27">
        <f>IFERROR(VLOOKUP($D4281,BankOpTbl,4,0),"")</f>
        <v>0</v>
      </c>
      <c r="X4281" s="27">
        <f>IF($E4281="","",IFERROR(VLOOKUP($E4281,BankTbl,4,0),""))</f>
        <v>0</v>
      </c>
      <c r="Y4281" s="27">
        <f>IF($F4281="","",IFERROR(VLOOKUP($F4281,BankTbl,4,0),""))</f>
        <v>0</v>
      </c>
      <c r="Z4281" s="27">
        <f>IF($B4281="","",IF($V4281="PICK",LEFT($N4281,5),IF($V4281="FIXED",$W4281,IF($V4281="CODE",$H4281,""))))</f>
        <v>0</v>
      </c>
    </row>
    <row r="4282" spans="1:26" ht="21" customHeight="1">
      <c r="A4282" s="27">
        <f>IF($B4282="","",COUNTA($B$13:$B4282))</f>
        <v>0</v>
      </c>
      <c r="B4282" s="28"/>
      <c r="C4282" s="28"/>
      <c r="D4282" s="29"/>
      <c r="E4282" s="29"/>
      <c r="F4282" s="29"/>
      <c r="G4282" s="28"/>
      <c r="H4282" s="28"/>
      <c r="I4282" s="30">
        <f>IF($H4282="","",IFERROR(VLOOKUP($H4282,AcctTbl,2,0),"کد ناشناخته"))</f>
        <v>0</v>
      </c>
      <c r="J4282" s="27">
        <f>IF($H4282="","",IFERROR(VLOOKUP($H4282,AcctTbl,3,0),""))</f>
        <v>0</v>
      </c>
      <c r="K4282" s="29"/>
      <c r="L4282" s="28"/>
      <c r="M4282" s="31"/>
      <c r="N4282" s="29"/>
      <c r="O4282" s="32">
        <f>IF($B4282="",0,IF($U4282="IN",N($M4282),0))</f>
        <v>0</v>
      </c>
      <c r="P4282" s="32">
        <f>IF($B4282="",0,IF(OR($U4282="OUT",$U4282="TRF"),N($M4282),0))</f>
        <v>0</v>
      </c>
      <c r="Q4282" s="32">
        <f>IF($B4282="",0,IF(OR($U4282="OUT",$U4282="TRF"),N($M4282),0))</f>
        <v>0</v>
      </c>
      <c r="R4282" s="32">
        <f>IF($B4282="",0,IF($U4282="IN",N($M4282),0))</f>
        <v>0</v>
      </c>
      <c r="S4282" s="33">
        <f>IF($B4282="","",IF($M4282="","⚠ مبلغ",IF($E4282="","⚠ بانک عامل",IF(AND($U4282="TRF",$F4282=""),"⚠ بانک مقصد",IF(AND($V4282&lt;&gt;"NONE",$V4282&lt;&gt;"",$Z4282=""),"⚠ طرف حساب","✓")))))</f>
        <v>0</v>
      </c>
      <c r="T4282" s="29"/>
      <c r="U4282" s="27">
        <f>IFERROR(VLOOKUP($D4282,BankOpTbl,2,0),"")</f>
        <v>0</v>
      </c>
      <c r="V4282" s="27">
        <f>IFERROR(VLOOKUP($D4282,BankOpTbl,3,0),"")</f>
        <v>0</v>
      </c>
      <c r="W4282" s="27">
        <f>IFERROR(VLOOKUP($D4282,BankOpTbl,4,0),"")</f>
        <v>0</v>
      </c>
      <c r="X4282" s="27">
        <f>IF($E4282="","",IFERROR(VLOOKUP($E4282,BankTbl,4,0),""))</f>
        <v>0</v>
      </c>
      <c r="Y4282" s="27">
        <f>IF($F4282="","",IFERROR(VLOOKUP($F4282,BankTbl,4,0),""))</f>
        <v>0</v>
      </c>
      <c r="Z4282" s="27">
        <f>IF($B4282="","",IF($V4282="PICK",LEFT($N4282,5),IF($V4282="FIXED",$W4282,IF($V4282="CODE",$H4282,""))))</f>
        <v>0</v>
      </c>
    </row>
    <row r="4283" spans="1:26" ht="21" customHeight="1">
      <c r="A4283" s="27">
        <f>IF($B4283="","",COUNTA($B$13:$B4283))</f>
        <v>0</v>
      </c>
      <c r="B4283" s="28"/>
      <c r="C4283" s="28"/>
      <c r="D4283" s="29"/>
      <c r="E4283" s="29"/>
      <c r="F4283" s="29"/>
      <c r="G4283" s="28"/>
      <c r="H4283" s="28"/>
      <c r="I4283" s="30">
        <f>IF($H4283="","",IFERROR(VLOOKUP($H4283,AcctTbl,2,0),"کد ناشناخته"))</f>
        <v>0</v>
      </c>
      <c r="J4283" s="27">
        <f>IF($H4283="","",IFERROR(VLOOKUP($H4283,AcctTbl,3,0),""))</f>
        <v>0</v>
      </c>
      <c r="K4283" s="29"/>
      <c r="L4283" s="28"/>
      <c r="M4283" s="31"/>
      <c r="N4283" s="29"/>
      <c r="O4283" s="32">
        <f>IF($B4283="",0,IF($U4283="IN",N($M4283),0))</f>
        <v>0</v>
      </c>
      <c r="P4283" s="32">
        <f>IF($B4283="",0,IF(OR($U4283="OUT",$U4283="TRF"),N($M4283),0))</f>
        <v>0</v>
      </c>
      <c r="Q4283" s="32">
        <f>IF($B4283="",0,IF(OR($U4283="OUT",$U4283="TRF"),N($M4283),0))</f>
        <v>0</v>
      </c>
      <c r="R4283" s="32">
        <f>IF($B4283="",0,IF($U4283="IN",N($M4283),0))</f>
        <v>0</v>
      </c>
      <c r="S4283" s="33">
        <f>IF($B4283="","",IF($M4283="","⚠ مبلغ",IF($E4283="","⚠ بانک عامل",IF(AND($U4283="TRF",$F4283=""),"⚠ بانک مقصد",IF(AND($V4283&lt;&gt;"NONE",$V4283&lt;&gt;"",$Z4283=""),"⚠ طرف حساب","✓")))))</f>
        <v>0</v>
      </c>
      <c r="T4283" s="29"/>
      <c r="U4283" s="27">
        <f>IFERROR(VLOOKUP($D4283,BankOpTbl,2,0),"")</f>
        <v>0</v>
      </c>
      <c r="V4283" s="27">
        <f>IFERROR(VLOOKUP($D4283,BankOpTbl,3,0),"")</f>
        <v>0</v>
      </c>
      <c r="W4283" s="27">
        <f>IFERROR(VLOOKUP($D4283,BankOpTbl,4,0),"")</f>
        <v>0</v>
      </c>
      <c r="X4283" s="27">
        <f>IF($E4283="","",IFERROR(VLOOKUP($E4283,BankTbl,4,0),""))</f>
        <v>0</v>
      </c>
      <c r="Y4283" s="27">
        <f>IF($F4283="","",IFERROR(VLOOKUP($F4283,BankTbl,4,0),""))</f>
        <v>0</v>
      </c>
      <c r="Z4283" s="27">
        <f>IF($B4283="","",IF($V4283="PICK",LEFT($N4283,5),IF($V4283="FIXED",$W4283,IF($V4283="CODE",$H4283,""))))</f>
        <v>0</v>
      </c>
    </row>
    <row r="4284" spans="1:26" ht="21" customHeight="1">
      <c r="A4284" s="27">
        <f>IF($B4284="","",COUNTA($B$13:$B4284))</f>
        <v>0</v>
      </c>
      <c r="B4284" s="28"/>
      <c r="C4284" s="28"/>
      <c r="D4284" s="29"/>
      <c r="E4284" s="29"/>
      <c r="F4284" s="29"/>
      <c r="G4284" s="28"/>
      <c r="H4284" s="28"/>
      <c r="I4284" s="30">
        <f>IF($H4284="","",IFERROR(VLOOKUP($H4284,AcctTbl,2,0),"کد ناشناخته"))</f>
        <v>0</v>
      </c>
      <c r="J4284" s="27">
        <f>IF($H4284="","",IFERROR(VLOOKUP($H4284,AcctTbl,3,0),""))</f>
        <v>0</v>
      </c>
      <c r="K4284" s="29"/>
      <c r="L4284" s="28"/>
      <c r="M4284" s="31"/>
      <c r="N4284" s="29"/>
      <c r="O4284" s="32">
        <f>IF($B4284="",0,IF($U4284="IN",N($M4284),0))</f>
        <v>0</v>
      </c>
      <c r="P4284" s="32">
        <f>IF($B4284="",0,IF(OR($U4284="OUT",$U4284="TRF"),N($M4284),0))</f>
        <v>0</v>
      </c>
      <c r="Q4284" s="32">
        <f>IF($B4284="",0,IF(OR($U4284="OUT",$U4284="TRF"),N($M4284),0))</f>
        <v>0</v>
      </c>
      <c r="R4284" s="32">
        <f>IF($B4284="",0,IF($U4284="IN",N($M4284),0))</f>
        <v>0</v>
      </c>
      <c r="S4284" s="33">
        <f>IF($B4284="","",IF($M4284="","⚠ مبلغ",IF($E4284="","⚠ بانک عامل",IF(AND($U4284="TRF",$F4284=""),"⚠ بانک مقصد",IF(AND($V4284&lt;&gt;"NONE",$V4284&lt;&gt;"",$Z4284=""),"⚠ طرف حساب","✓")))))</f>
        <v>0</v>
      </c>
      <c r="T4284" s="29"/>
      <c r="U4284" s="27">
        <f>IFERROR(VLOOKUP($D4284,BankOpTbl,2,0),"")</f>
        <v>0</v>
      </c>
      <c r="V4284" s="27">
        <f>IFERROR(VLOOKUP($D4284,BankOpTbl,3,0),"")</f>
        <v>0</v>
      </c>
      <c r="W4284" s="27">
        <f>IFERROR(VLOOKUP($D4284,BankOpTbl,4,0),"")</f>
        <v>0</v>
      </c>
      <c r="X4284" s="27">
        <f>IF($E4284="","",IFERROR(VLOOKUP($E4284,BankTbl,4,0),""))</f>
        <v>0</v>
      </c>
      <c r="Y4284" s="27">
        <f>IF($F4284="","",IFERROR(VLOOKUP($F4284,BankTbl,4,0),""))</f>
        <v>0</v>
      </c>
      <c r="Z4284" s="27">
        <f>IF($B4284="","",IF($V4284="PICK",LEFT($N4284,5),IF($V4284="FIXED",$W4284,IF($V4284="CODE",$H4284,""))))</f>
        <v>0</v>
      </c>
    </row>
    <row r="4285" spans="1:26" ht="21" customHeight="1">
      <c r="A4285" s="27">
        <f>IF($B4285="","",COUNTA($B$13:$B4285))</f>
        <v>0</v>
      </c>
      <c r="B4285" s="28"/>
      <c r="C4285" s="28"/>
      <c r="D4285" s="29"/>
      <c r="E4285" s="29"/>
      <c r="F4285" s="29"/>
      <c r="G4285" s="28"/>
      <c r="H4285" s="28"/>
      <c r="I4285" s="30">
        <f>IF($H4285="","",IFERROR(VLOOKUP($H4285,AcctTbl,2,0),"کد ناشناخته"))</f>
        <v>0</v>
      </c>
      <c r="J4285" s="27">
        <f>IF($H4285="","",IFERROR(VLOOKUP($H4285,AcctTbl,3,0),""))</f>
        <v>0</v>
      </c>
      <c r="K4285" s="29"/>
      <c r="L4285" s="28"/>
      <c r="M4285" s="31"/>
      <c r="N4285" s="29"/>
      <c r="O4285" s="32">
        <f>IF($B4285="",0,IF($U4285="IN",N($M4285),0))</f>
        <v>0</v>
      </c>
      <c r="P4285" s="32">
        <f>IF($B4285="",0,IF(OR($U4285="OUT",$U4285="TRF"),N($M4285),0))</f>
        <v>0</v>
      </c>
      <c r="Q4285" s="32">
        <f>IF($B4285="",0,IF(OR($U4285="OUT",$U4285="TRF"),N($M4285),0))</f>
        <v>0</v>
      </c>
      <c r="R4285" s="32">
        <f>IF($B4285="",0,IF($U4285="IN",N($M4285),0))</f>
        <v>0</v>
      </c>
      <c r="S4285" s="33">
        <f>IF($B4285="","",IF($M4285="","⚠ مبلغ",IF($E4285="","⚠ بانک عامل",IF(AND($U4285="TRF",$F4285=""),"⚠ بانک مقصد",IF(AND($V4285&lt;&gt;"NONE",$V4285&lt;&gt;"",$Z4285=""),"⚠ طرف حساب","✓")))))</f>
        <v>0</v>
      </c>
      <c r="T4285" s="29"/>
      <c r="U4285" s="27">
        <f>IFERROR(VLOOKUP($D4285,BankOpTbl,2,0),"")</f>
        <v>0</v>
      </c>
      <c r="V4285" s="27">
        <f>IFERROR(VLOOKUP($D4285,BankOpTbl,3,0),"")</f>
        <v>0</v>
      </c>
      <c r="W4285" s="27">
        <f>IFERROR(VLOOKUP($D4285,BankOpTbl,4,0),"")</f>
        <v>0</v>
      </c>
      <c r="X4285" s="27">
        <f>IF($E4285="","",IFERROR(VLOOKUP($E4285,BankTbl,4,0),""))</f>
        <v>0</v>
      </c>
      <c r="Y4285" s="27">
        <f>IF($F4285="","",IFERROR(VLOOKUP($F4285,BankTbl,4,0),""))</f>
        <v>0</v>
      </c>
      <c r="Z4285" s="27">
        <f>IF($B4285="","",IF($V4285="PICK",LEFT($N4285,5),IF($V4285="FIXED",$W4285,IF($V4285="CODE",$H4285,""))))</f>
        <v>0</v>
      </c>
    </row>
    <row r="4286" spans="1:26" ht="21" customHeight="1">
      <c r="A4286" s="27">
        <f>IF($B4286="","",COUNTA($B$13:$B4286))</f>
        <v>0</v>
      </c>
      <c r="B4286" s="28"/>
      <c r="C4286" s="28"/>
      <c r="D4286" s="29"/>
      <c r="E4286" s="29"/>
      <c r="F4286" s="29"/>
      <c r="G4286" s="28"/>
      <c r="H4286" s="28"/>
      <c r="I4286" s="30">
        <f>IF($H4286="","",IFERROR(VLOOKUP($H4286,AcctTbl,2,0),"کد ناشناخته"))</f>
        <v>0</v>
      </c>
      <c r="J4286" s="27">
        <f>IF($H4286="","",IFERROR(VLOOKUP($H4286,AcctTbl,3,0),""))</f>
        <v>0</v>
      </c>
      <c r="K4286" s="29"/>
      <c r="L4286" s="28"/>
      <c r="M4286" s="31"/>
      <c r="N4286" s="29"/>
      <c r="O4286" s="32">
        <f>IF($B4286="",0,IF($U4286="IN",N($M4286),0))</f>
        <v>0</v>
      </c>
      <c r="P4286" s="32">
        <f>IF($B4286="",0,IF(OR($U4286="OUT",$U4286="TRF"),N($M4286),0))</f>
        <v>0</v>
      </c>
      <c r="Q4286" s="32">
        <f>IF($B4286="",0,IF(OR($U4286="OUT",$U4286="TRF"),N($M4286),0))</f>
        <v>0</v>
      </c>
      <c r="R4286" s="32">
        <f>IF($B4286="",0,IF($U4286="IN",N($M4286),0))</f>
        <v>0</v>
      </c>
      <c r="S4286" s="33">
        <f>IF($B4286="","",IF($M4286="","⚠ مبلغ",IF($E4286="","⚠ بانک عامل",IF(AND($U4286="TRF",$F4286=""),"⚠ بانک مقصد",IF(AND($V4286&lt;&gt;"NONE",$V4286&lt;&gt;"",$Z4286=""),"⚠ طرف حساب","✓")))))</f>
        <v>0</v>
      </c>
      <c r="T4286" s="29"/>
      <c r="U4286" s="27">
        <f>IFERROR(VLOOKUP($D4286,BankOpTbl,2,0),"")</f>
        <v>0</v>
      </c>
      <c r="V4286" s="27">
        <f>IFERROR(VLOOKUP($D4286,BankOpTbl,3,0),"")</f>
        <v>0</v>
      </c>
      <c r="W4286" s="27">
        <f>IFERROR(VLOOKUP($D4286,BankOpTbl,4,0),"")</f>
        <v>0</v>
      </c>
      <c r="X4286" s="27">
        <f>IF($E4286="","",IFERROR(VLOOKUP($E4286,BankTbl,4,0),""))</f>
        <v>0</v>
      </c>
      <c r="Y4286" s="27">
        <f>IF($F4286="","",IFERROR(VLOOKUP($F4286,BankTbl,4,0),""))</f>
        <v>0</v>
      </c>
      <c r="Z4286" s="27">
        <f>IF($B4286="","",IF($V4286="PICK",LEFT($N4286,5),IF($V4286="FIXED",$W4286,IF($V4286="CODE",$H4286,""))))</f>
        <v>0</v>
      </c>
    </row>
    <row r="4287" spans="1:26" ht="21" customHeight="1">
      <c r="A4287" s="27">
        <f>IF($B4287="","",COUNTA($B$13:$B4287))</f>
        <v>0</v>
      </c>
      <c r="B4287" s="28"/>
      <c r="C4287" s="28"/>
      <c r="D4287" s="29"/>
      <c r="E4287" s="29"/>
      <c r="F4287" s="29"/>
      <c r="G4287" s="28"/>
      <c r="H4287" s="28"/>
      <c r="I4287" s="30">
        <f>IF($H4287="","",IFERROR(VLOOKUP($H4287,AcctTbl,2,0),"کد ناشناخته"))</f>
        <v>0</v>
      </c>
      <c r="J4287" s="27">
        <f>IF($H4287="","",IFERROR(VLOOKUP($H4287,AcctTbl,3,0),""))</f>
        <v>0</v>
      </c>
      <c r="K4287" s="29"/>
      <c r="L4287" s="28"/>
      <c r="M4287" s="31"/>
      <c r="N4287" s="29"/>
      <c r="O4287" s="32">
        <f>IF($B4287="",0,IF($U4287="IN",N($M4287),0))</f>
        <v>0</v>
      </c>
      <c r="P4287" s="32">
        <f>IF($B4287="",0,IF(OR($U4287="OUT",$U4287="TRF"),N($M4287),0))</f>
        <v>0</v>
      </c>
      <c r="Q4287" s="32">
        <f>IF($B4287="",0,IF(OR($U4287="OUT",$U4287="TRF"),N($M4287),0))</f>
        <v>0</v>
      </c>
      <c r="R4287" s="32">
        <f>IF($B4287="",0,IF($U4287="IN",N($M4287),0))</f>
        <v>0</v>
      </c>
      <c r="S4287" s="33">
        <f>IF($B4287="","",IF($M4287="","⚠ مبلغ",IF($E4287="","⚠ بانک عامل",IF(AND($U4287="TRF",$F4287=""),"⚠ بانک مقصد",IF(AND($V4287&lt;&gt;"NONE",$V4287&lt;&gt;"",$Z4287=""),"⚠ طرف حساب","✓")))))</f>
        <v>0</v>
      </c>
      <c r="T4287" s="29"/>
      <c r="U4287" s="27">
        <f>IFERROR(VLOOKUP($D4287,BankOpTbl,2,0),"")</f>
        <v>0</v>
      </c>
      <c r="V4287" s="27">
        <f>IFERROR(VLOOKUP($D4287,BankOpTbl,3,0),"")</f>
        <v>0</v>
      </c>
      <c r="W4287" s="27">
        <f>IFERROR(VLOOKUP($D4287,BankOpTbl,4,0),"")</f>
        <v>0</v>
      </c>
      <c r="X4287" s="27">
        <f>IF($E4287="","",IFERROR(VLOOKUP($E4287,BankTbl,4,0),""))</f>
        <v>0</v>
      </c>
      <c r="Y4287" s="27">
        <f>IF($F4287="","",IFERROR(VLOOKUP($F4287,BankTbl,4,0),""))</f>
        <v>0</v>
      </c>
      <c r="Z4287" s="27">
        <f>IF($B4287="","",IF($V4287="PICK",LEFT($N4287,5),IF($V4287="FIXED",$W4287,IF($V4287="CODE",$H4287,""))))</f>
        <v>0</v>
      </c>
    </row>
    <row r="4288" spans="1:26" ht="21" customHeight="1">
      <c r="A4288" s="27">
        <f>IF($B4288="","",COUNTA($B$13:$B4288))</f>
        <v>0</v>
      </c>
      <c r="B4288" s="28"/>
      <c r="C4288" s="28"/>
      <c r="D4288" s="29"/>
      <c r="E4288" s="29"/>
      <c r="F4288" s="29"/>
      <c r="G4288" s="28"/>
      <c r="H4288" s="28"/>
      <c r="I4288" s="30">
        <f>IF($H4288="","",IFERROR(VLOOKUP($H4288,AcctTbl,2,0),"کد ناشناخته"))</f>
        <v>0</v>
      </c>
      <c r="J4288" s="27">
        <f>IF($H4288="","",IFERROR(VLOOKUP($H4288,AcctTbl,3,0),""))</f>
        <v>0</v>
      </c>
      <c r="K4288" s="29"/>
      <c r="L4288" s="28"/>
      <c r="M4288" s="31"/>
      <c r="N4288" s="29"/>
      <c r="O4288" s="32">
        <f>IF($B4288="",0,IF($U4288="IN",N($M4288),0))</f>
        <v>0</v>
      </c>
      <c r="P4288" s="32">
        <f>IF($B4288="",0,IF(OR($U4288="OUT",$U4288="TRF"),N($M4288),0))</f>
        <v>0</v>
      </c>
      <c r="Q4288" s="32">
        <f>IF($B4288="",0,IF(OR($U4288="OUT",$U4288="TRF"),N($M4288),0))</f>
        <v>0</v>
      </c>
      <c r="R4288" s="32">
        <f>IF($B4288="",0,IF($U4288="IN",N($M4288),0))</f>
        <v>0</v>
      </c>
      <c r="S4288" s="33">
        <f>IF($B4288="","",IF($M4288="","⚠ مبلغ",IF($E4288="","⚠ بانک عامل",IF(AND($U4288="TRF",$F4288=""),"⚠ بانک مقصد",IF(AND($V4288&lt;&gt;"NONE",$V4288&lt;&gt;"",$Z4288=""),"⚠ طرف حساب","✓")))))</f>
        <v>0</v>
      </c>
      <c r="T4288" s="29"/>
      <c r="U4288" s="27">
        <f>IFERROR(VLOOKUP($D4288,BankOpTbl,2,0),"")</f>
        <v>0</v>
      </c>
      <c r="V4288" s="27">
        <f>IFERROR(VLOOKUP($D4288,BankOpTbl,3,0),"")</f>
        <v>0</v>
      </c>
      <c r="W4288" s="27">
        <f>IFERROR(VLOOKUP($D4288,BankOpTbl,4,0),"")</f>
        <v>0</v>
      </c>
      <c r="X4288" s="27">
        <f>IF($E4288="","",IFERROR(VLOOKUP($E4288,BankTbl,4,0),""))</f>
        <v>0</v>
      </c>
      <c r="Y4288" s="27">
        <f>IF($F4288="","",IFERROR(VLOOKUP($F4288,BankTbl,4,0),""))</f>
        <v>0</v>
      </c>
      <c r="Z4288" s="27">
        <f>IF($B4288="","",IF($V4288="PICK",LEFT($N4288,5),IF($V4288="FIXED",$W4288,IF($V4288="CODE",$H4288,""))))</f>
        <v>0</v>
      </c>
    </row>
    <row r="4289" spans="1:26" ht="21" customHeight="1">
      <c r="A4289" s="27">
        <f>IF($B4289="","",COUNTA($B$13:$B4289))</f>
        <v>0</v>
      </c>
      <c r="B4289" s="28"/>
      <c r="C4289" s="28"/>
      <c r="D4289" s="29"/>
      <c r="E4289" s="29"/>
      <c r="F4289" s="29"/>
      <c r="G4289" s="28"/>
      <c r="H4289" s="28"/>
      <c r="I4289" s="30">
        <f>IF($H4289="","",IFERROR(VLOOKUP($H4289,AcctTbl,2,0),"کد ناشناخته"))</f>
        <v>0</v>
      </c>
      <c r="J4289" s="27">
        <f>IF($H4289="","",IFERROR(VLOOKUP($H4289,AcctTbl,3,0),""))</f>
        <v>0</v>
      </c>
      <c r="K4289" s="29"/>
      <c r="L4289" s="28"/>
      <c r="M4289" s="31"/>
      <c r="N4289" s="29"/>
      <c r="O4289" s="32">
        <f>IF($B4289="",0,IF($U4289="IN",N($M4289),0))</f>
        <v>0</v>
      </c>
      <c r="P4289" s="32">
        <f>IF($B4289="",0,IF(OR($U4289="OUT",$U4289="TRF"),N($M4289),0))</f>
        <v>0</v>
      </c>
      <c r="Q4289" s="32">
        <f>IF($B4289="",0,IF(OR($U4289="OUT",$U4289="TRF"),N($M4289),0))</f>
        <v>0</v>
      </c>
      <c r="R4289" s="32">
        <f>IF($B4289="",0,IF($U4289="IN",N($M4289),0))</f>
        <v>0</v>
      </c>
      <c r="S4289" s="33">
        <f>IF($B4289="","",IF($M4289="","⚠ مبلغ",IF($E4289="","⚠ بانک عامل",IF(AND($U4289="TRF",$F4289=""),"⚠ بانک مقصد",IF(AND($V4289&lt;&gt;"NONE",$V4289&lt;&gt;"",$Z4289=""),"⚠ طرف حساب","✓")))))</f>
        <v>0</v>
      </c>
      <c r="T4289" s="29"/>
      <c r="U4289" s="27">
        <f>IFERROR(VLOOKUP($D4289,BankOpTbl,2,0),"")</f>
        <v>0</v>
      </c>
      <c r="V4289" s="27">
        <f>IFERROR(VLOOKUP($D4289,BankOpTbl,3,0),"")</f>
        <v>0</v>
      </c>
      <c r="W4289" s="27">
        <f>IFERROR(VLOOKUP($D4289,BankOpTbl,4,0),"")</f>
        <v>0</v>
      </c>
      <c r="X4289" s="27">
        <f>IF($E4289="","",IFERROR(VLOOKUP($E4289,BankTbl,4,0),""))</f>
        <v>0</v>
      </c>
      <c r="Y4289" s="27">
        <f>IF($F4289="","",IFERROR(VLOOKUP($F4289,BankTbl,4,0),""))</f>
        <v>0</v>
      </c>
      <c r="Z4289" s="27">
        <f>IF($B4289="","",IF($V4289="PICK",LEFT($N4289,5),IF($V4289="FIXED",$W4289,IF($V4289="CODE",$H4289,""))))</f>
        <v>0</v>
      </c>
    </row>
    <row r="4290" spans="1:26" ht="21" customHeight="1">
      <c r="A4290" s="27">
        <f>IF($B4290="","",COUNTA($B$13:$B4290))</f>
        <v>0</v>
      </c>
      <c r="B4290" s="28"/>
      <c r="C4290" s="28"/>
      <c r="D4290" s="29"/>
      <c r="E4290" s="29"/>
      <c r="F4290" s="29"/>
      <c r="G4290" s="28"/>
      <c r="H4290" s="28"/>
      <c r="I4290" s="30">
        <f>IF($H4290="","",IFERROR(VLOOKUP($H4290,AcctTbl,2,0),"کد ناشناخته"))</f>
        <v>0</v>
      </c>
      <c r="J4290" s="27">
        <f>IF($H4290="","",IFERROR(VLOOKUP($H4290,AcctTbl,3,0),""))</f>
        <v>0</v>
      </c>
      <c r="K4290" s="29"/>
      <c r="L4290" s="28"/>
      <c r="M4290" s="31"/>
      <c r="N4290" s="29"/>
      <c r="O4290" s="32">
        <f>IF($B4290="",0,IF($U4290="IN",N($M4290),0))</f>
        <v>0</v>
      </c>
      <c r="P4290" s="32">
        <f>IF($B4290="",0,IF(OR($U4290="OUT",$U4290="TRF"),N($M4290),0))</f>
        <v>0</v>
      </c>
      <c r="Q4290" s="32">
        <f>IF($B4290="",0,IF(OR($U4290="OUT",$U4290="TRF"),N($M4290),0))</f>
        <v>0</v>
      </c>
      <c r="R4290" s="32">
        <f>IF($B4290="",0,IF($U4290="IN",N($M4290),0))</f>
        <v>0</v>
      </c>
      <c r="S4290" s="33">
        <f>IF($B4290="","",IF($M4290="","⚠ مبلغ",IF($E4290="","⚠ بانک عامل",IF(AND($U4290="TRF",$F4290=""),"⚠ بانک مقصد",IF(AND($V4290&lt;&gt;"NONE",$V4290&lt;&gt;"",$Z4290=""),"⚠ طرف حساب","✓")))))</f>
        <v>0</v>
      </c>
      <c r="T4290" s="29"/>
      <c r="U4290" s="27">
        <f>IFERROR(VLOOKUP($D4290,BankOpTbl,2,0),"")</f>
        <v>0</v>
      </c>
      <c r="V4290" s="27">
        <f>IFERROR(VLOOKUP($D4290,BankOpTbl,3,0),"")</f>
        <v>0</v>
      </c>
      <c r="W4290" s="27">
        <f>IFERROR(VLOOKUP($D4290,BankOpTbl,4,0),"")</f>
        <v>0</v>
      </c>
      <c r="X4290" s="27">
        <f>IF($E4290="","",IFERROR(VLOOKUP($E4290,BankTbl,4,0),""))</f>
        <v>0</v>
      </c>
      <c r="Y4290" s="27">
        <f>IF($F4290="","",IFERROR(VLOOKUP($F4290,BankTbl,4,0),""))</f>
        <v>0</v>
      </c>
      <c r="Z4290" s="27">
        <f>IF($B4290="","",IF($V4290="PICK",LEFT($N4290,5),IF($V4290="FIXED",$W4290,IF($V4290="CODE",$H4290,""))))</f>
        <v>0</v>
      </c>
    </row>
    <row r="4291" spans="1:26" ht="21" customHeight="1">
      <c r="A4291" s="27">
        <f>IF($B4291="","",COUNTA($B$13:$B4291))</f>
        <v>0</v>
      </c>
      <c r="B4291" s="28"/>
      <c r="C4291" s="28"/>
      <c r="D4291" s="29"/>
      <c r="E4291" s="29"/>
      <c r="F4291" s="29"/>
      <c r="G4291" s="28"/>
      <c r="H4291" s="28"/>
      <c r="I4291" s="30">
        <f>IF($H4291="","",IFERROR(VLOOKUP($H4291,AcctTbl,2,0),"کد ناشناخته"))</f>
        <v>0</v>
      </c>
      <c r="J4291" s="27">
        <f>IF($H4291="","",IFERROR(VLOOKUP($H4291,AcctTbl,3,0),""))</f>
        <v>0</v>
      </c>
      <c r="K4291" s="29"/>
      <c r="L4291" s="28"/>
      <c r="M4291" s="31"/>
      <c r="N4291" s="29"/>
      <c r="O4291" s="32">
        <f>IF($B4291="",0,IF($U4291="IN",N($M4291),0))</f>
        <v>0</v>
      </c>
      <c r="P4291" s="32">
        <f>IF($B4291="",0,IF(OR($U4291="OUT",$U4291="TRF"),N($M4291),0))</f>
        <v>0</v>
      </c>
      <c r="Q4291" s="32">
        <f>IF($B4291="",0,IF(OR($U4291="OUT",$U4291="TRF"),N($M4291),0))</f>
        <v>0</v>
      </c>
      <c r="R4291" s="32">
        <f>IF($B4291="",0,IF($U4291="IN",N($M4291),0))</f>
        <v>0</v>
      </c>
      <c r="S4291" s="33">
        <f>IF($B4291="","",IF($M4291="","⚠ مبلغ",IF($E4291="","⚠ بانک عامل",IF(AND($U4291="TRF",$F4291=""),"⚠ بانک مقصد",IF(AND($V4291&lt;&gt;"NONE",$V4291&lt;&gt;"",$Z4291=""),"⚠ طرف حساب","✓")))))</f>
        <v>0</v>
      </c>
      <c r="T4291" s="29"/>
      <c r="U4291" s="27">
        <f>IFERROR(VLOOKUP($D4291,BankOpTbl,2,0),"")</f>
        <v>0</v>
      </c>
      <c r="V4291" s="27">
        <f>IFERROR(VLOOKUP($D4291,BankOpTbl,3,0),"")</f>
        <v>0</v>
      </c>
      <c r="W4291" s="27">
        <f>IFERROR(VLOOKUP($D4291,BankOpTbl,4,0),"")</f>
        <v>0</v>
      </c>
      <c r="X4291" s="27">
        <f>IF($E4291="","",IFERROR(VLOOKUP($E4291,BankTbl,4,0),""))</f>
        <v>0</v>
      </c>
      <c r="Y4291" s="27">
        <f>IF($F4291="","",IFERROR(VLOOKUP($F4291,BankTbl,4,0),""))</f>
        <v>0</v>
      </c>
      <c r="Z4291" s="27">
        <f>IF($B4291="","",IF($V4291="PICK",LEFT($N4291,5),IF($V4291="FIXED",$W4291,IF($V4291="CODE",$H4291,""))))</f>
        <v>0</v>
      </c>
    </row>
    <row r="4292" spans="1:26" ht="21" customHeight="1">
      <c r="A4292" s="27">
        <f>IF($B4292="","",COUNTA($B$13:$B4292))</f>
        <v>0</v>
      </c>
      <c r="B4292" s="28"/>
      <c r="C4292" s="28"/>
      <c r="D4292" s="29"/>
      <c r="E4292" s="29"/>
      <c r="F4292" s="29"/>
      <c r="G4292" s="28"/>
      <c r="H4292" s="28"/>
      <c r="I4292" s="30">
        <f>IF($H4292="","",IFERROR(VLOOKUP($H4292,AcctTbl,2,0),"کد ناشناخته"))</f>
        <v>0</v>
      </c>
      <c r="J4292" s="27">
        <f>IF($H4292="","",IFERROR(VLOOKUP($H4292,AcctTbl,3,0),""))</f>
        <v>0</v>
      </c>
      <c r="K4292" s="29"/>
      <c r="L4292" s="28"/>
      <c r="M4292" s="31"/>
      <c r="N4292" s="29"/>
      <c r="O4292" s="32">
        <f>IF($B4292="",0,IF($U4292="IN",N($M4292),0))</f>
        <v>0</v>
      </c>
      <c r="P4292" s="32">
        <f>IF($B4292="",0,IF(OR($U4292="OUT",$U4292="TRF"),N($M4292),0))</f>
        <v>0</v>
      </c>
      <c r="Q4292" s="32">
        <f>IF($B4292="",0,IF(OR($U4292="OUT",$U4292="TRF"),N($M4292),0))</f>
        <v>0</v>
      </c>
      <c r="R4292" s="32">
        <f>IF($B4292="",0,IF($U4292="IN",N($M4292),0))</f>
        <v>0</v>
      </c>
      <c r="S4292" s="33">
        <f>IF($B4292="","",IF($M4292="","⚠ مبلغ",IF($E4292="","⚠ بانک عامل",IF(AND($U4292="TRF",$F4292=""),"⚠ بانک مقصد",IF(AND($V4292&lt;&gt;"NONE",$V4292&lt;&gt;"",$Z4292=""),"⚠ طرف حساب","✓")))))</f>
        <v>0</v>
      </c>
      <c r="T4292" s="29"/>
      <c r="U4292" s="27">
        <f>IFERROR(VLOOKUP($D4292,BankOpTbl,2,0),"")</f>
        <v>0</v>
      </c>
      <c r="V4292" s="27">
        <f>IFERROR(VLOOKUP($D4292,BankOpTbl,3,0),"")</f>
        <v>0</v>
      </c>
      <c r="W4292" s="27">
        <f>IFERROR(VLOOKUP($D4292,BankOpTbl,4,0),"")</f>
        <v>0</v>
      </c>
      <c r="X4292" s="27">
        <f>IF($E4292="","",IFERROR(VLOOKUP($E4292,BankTbl,4,0),""))</f>
        <v>0</v>
      </c>
      <c r="Y4292" s="27">
        <f>IF($F4292="","",IFERROR(VLOOKUP($F4292,BankTbl,4,0),""))</f>
        <v>0</v>
      </c>
      <c r="Z4292" s="27">
        <f>IF($B4292="","",IF($V4292="PICK",LEFT($N4292,5),IF($V4292="FIXED",$W4292,IF($V4292="CODE",$H4292,""))))</f>
        <v>0</v>
      </c>
    </row>
    <row r="4293" spans="1:26" ht="21" customHeight="1">
      <c r="A4293" s="27">
        <f>IF($B4293="","",COUNTA($B$13:$B4293))</f>
        <v>0</v>
      </c>
      <c r="B4293" s="28"/>
      <c r="C4293" s="28"/>
      <c r="D4293" s="29"/>
      <c r="E4293" s="29"/>
      <c r="F4293" s="29"/>
      <c r="G4293" s="28"/>
      <c r="H4293" s="28"/>
      <c r="I4293" s="30">
        <f>IF($H4293="","",IFERROR(VLOOKUP($H4293,AcctTbl,2,0),"کد ناشناخته"))</f>
        <v>0</v>
      </c>
      <c r="J4293" s="27">
        <f>IF($H4293="","",IFERROR(VLOOKUP($H4293,AcctTbl,3,0),""))</f>
        <v>0</v>
      </c>
      <c r="K4293" s="29"/>
      <c r="L4293" s="28"/>
      <c r="M4293" s="31"/>
      <c r="N4293" s="29"/>
      <c r="O4293" s="32">
        <f>IF($B4293="",0,IF($U4293="IN",N($M4293),0))</f>
        <v>0</v>
      </c>
      <c r="P4293" s="32">
        <f>IF($B4293="",0,IF(OR($U4293="OUT",$U4293="TRF"),N($M4293),0))</f>
        <v>0</v>
      </c>
      <c r="Q4293" s="32">
        <f>IF($B4293="",0,IF(OR($U4293="OUT",$U4293="TRF"),N($M4293),0))</f>
        <v>0</v>
      </c>
      <c r="R4293" s="32">
        <f>IF($B4293="",0,IF($U4293="IN",N($M4293),0))</f>
        <v>0</v>
      </c>
      <c r="S4293" s="33">
        <f>IF($B4293="","",IF($M4293="","⚠ مبلغ",IF($E4293="","⚠ بانک عامل",IF(AND($U4293="TRF",$F4293=""),"⚠ بانک مقصد",IF(AND($V4293&lt;&gt;"NONE",$V4293&lt;&gt;"",$Z4293=""),"⚠ طرف حساب","✓")))))</f>
        <v>0</v>
      </c>
      <c r="T4293" s="29"/>
      <c r="U4293" s="27">
        <f>IFERROR(VLOOKUP($D4293,BankOpTbl,2,0),"")</f>
        <v>0</v>
      </c>
      <c r="V4293" s="27">
        <f>IFERROR(VLOOKUP($D4293,BankOpTbl,3,0),"")</f>
        <v>0</v>
      </c>
      <c r="W4293" s="27">
        <f>IFERROR(VLOOKUP($D4293,BankOpTbl,4,0),"")</f>
        <v>0</v>
      </c>
      <c r="X4293" s="27">
        <f>IF($E4293="","",IFERROR(VLOOKUP($E4293,BankTbl,4,0),""))</f>
        <v>0</v>
      </c>
      <c r="Y4293" s="27">
        <f>IF($F4293="","",IFERROR(VLOOKUP($F4293,BankTbl,4,0),""))</f>
        <v>0</v>
      </c>
      <c r="Z4293" s="27">
        <f>IF($B4293="","",IF($V4293="PICK",LEFT($N4293,5),IF($V4293="FIXED",$W4293,IF($V4293="CODE",$H4293,""))))</f>
        <v>0</v>
      </c>
    </row>
    <row r="4294" spans="1:26" ht="21" customHeight="1">
      <c r="A4294" s="27">
        <f>IF($B4294="","",COUNTA($B$13:$B4294))</f>
        <v>0</v>
      </c>
      <c r="B4294" s="28"/>
      <c r="C4294" s="28"/>
      <c r="D4294" s="29"/>
      <c r="E4294" s="29"/>
      <c r="F4294" s="29"/>
      <c r="G4294" s="28"/>
      <c r="H4294" s="28"/>
      <c r="I4294" s="30">
        <f>IF($H4294="","",IFERROR(VLOOKUP($H4294,AcctTbl,2,0),"کد ناشناخته"))</f>
        <v>0</v>
      </c>
      <c r="J4294" s="27">
        <f>IF($H4294="","",IFERROR(VLOOKUP($H4294,AcctTbl,3,0),""))</f>
        <v>0</v>
      </c>
      <c r="K4294" s="29"/>
      <c r="L4294" s="28"/>
      <c r="M4294" s="31"/>
      <c r="N4294" s="29"/>
      <c r="O4294" s="32">
        <f>IF($B4294="",0,IF($U4294="IN",N($M4294),0))</f>
        <v>0</v>
      </c>
      <c r="P4294" s="32">
        <f>IF($B4294="",0,IF(OR($U4294="OUT",$U4294="TRF"),N($M4294),0))</f>
        <v>0</v>
      </c>
      <c r="Q4294" s="32">
        <f>IF($B4294="",0,IF(OR($U4294="OUT",$U4294="TRF"),N($M4294),0))</f>
        <v>0</v>
      </c>
      <c r="R4294" s="32">
        <f>IF($B4294="",0,IF($U4294="IN",N($M4294),0))</f>
        <v>0</v>
      </c>
      <c r="S4294" s="33">
        <f>IF($B4294="","",IF($M4294="","⚠ مبلغ",IF($E4294="","⚠ بانک عامل",IF(AND($U4294="TRF",$F4294=""),"⚠ بانک مقصد",IF(AND($V4294&lt;&gt;"NONE",$V4294&lt;&gt;"",$Z4294=""),"⚠ طرف حساب","✓")))))</f>
        <v>0</v>
      </c>
      <c r="T4294" s="29"/>
      <c r="U4294" s="27">
        <f>IFERROR(VLOOKUP($D4294,BankOpTbl,2,0),"")</f>
        <v>0</v>
      </c>
      <c r="V4294" s="27">
        <f>IFERROR(VLOOKUP($D4294,BankOpTbl,3,0),"")</f>
        <v>0</v>
      </c>
      <c r="W4294" s="27">
        <f>IFERROR(VLOOKUP($D4294,BankOpTbl,4,0),"")</f>
        <v>0</v>
      </c>
      <c r="X4294" s="27">
        <f>IF($E4294="","",IFERROR(VLOOKUP($E4294,BankTbl,4,0),""))</f>
        <v>0</v>
      </c>
      <c r="Y4294" s="27">
        <f>IF($F4294="","",IFERROR(VLOOKUP($F4294,BankTbl,4,0),""))</f>
        <v>0</v>
      </c>
      <c r="Z4294" s="27">
        <f>IF($B4294="","",IF($V4294="PICK",LEFT($N4294,5),IF($V4294="FIXED",$W4294,IF($V4294="CODE",$H4294,""))))</f>
        <v>0</v>
      </c>
    </row>
    <row r="4295" spans="1:26" ht="21" customHeight="1">
      <c r="A4295" s="27">
        <f>IF($B4295="","",COUNTA($B$13:$B4295))</f>
        <v>0</v>
      </c>
      <c r="B4295" s="28"/>
      <c r="C4295" s="28"/>
      <c r="D4295" s="29"/>
      <c r="E4295" s="29"/>
      <c r="F4295" s="29"/>
      <c r="G4295" s="28"/>
      <c r="H4295" s="28"/>
      <c r="I4295" s="30">
        <f>IF($H4295="","",IFERROR(VLOOKUP($H4295,AcctTbl,2,0),"کد ناشناخته"))</f>
        <v>0</v>
      </c>
      <c r="J4295" s="27">
        <f>IF($H4295="","",IFERROR(VLOOKUP($H4295,AcctTbl,3,0),""))</f>
        <v>0</v>
      </c>
      <c r="K4295" s="29"/>
      <c r="L4295" s="28"/>
      <c r="M4295" s="31"/>
      <c r="N4295" s="29"/>
      <c r="O4295" s="32">
        <f>IF($B4295="",0,IF($U4295="IN",N($M4295),0))</f>
        <v>0</v>
      </c>
      <c r="P4295" s="32">
        <f>IF($B4295="",0,IF(OR($U4295="OUT",$U4295="TRF"),N($M4295),0))</f>
        <v>0</v>
      </c>
      <c r="Q4295" s="32">
        <f>IF($B4295="",0,IF(OR($U4295="OUT",$U4295="TRF"),N($M4295),0))</f>
        <v>0</v>
      </c>
      <c r="R4295" s="32">
        <f>IF($B4295="",0,IF($U4295="IN",N($M4295),0))</f>
        <v>0</v>
      </c>
      <c r="S4295" s="33">
        <f>IF($B4295="","",IF($M4295="","⚠ مبلغ",IF($E4295="","⚠ بانک عامل",IF(AND($U4295="TRF",$F4295=""),"⚠ بانک مقصد",IF(AND($V4295&lt;&gt;"NONE",$V4295&lt;&gt;"",$Z4295=""),"⚠ طرف حساب","✓")))))</f>
        <v>0</v>
      </c>
      <c r="T4295" s="29"/>
      <c r="U4295" s="27">
        <f>IFERROR(VLOOKUP($D4295,BankOpTbl,2,0),"")</f>
        <v>0</v>
      </c>
      <c r="V4295" s="27">
        <f>IFERROR(VLOOKUP($D4295,BankOpTbl,3,0),"")</f>
        <v>0</v>
      </c>
      <c r="W4295" s="27">
        <f>IFERROR(VLOOKUP($D4295,BankOpTbl,4,0),"")</f>
        <v>0</v>
      </c>
      <c r="X4295" s="27">
        <f>IF($E4295="","",IFERROR(VLOOKUP($E4295,BankTbl,4,0),""))</f>
        <v>0</v>
      </c>
      <c r="Y4295" s="27">
        <f>IF($F4295="","",IFERROR(VLOOKUP($F4295,BankTbl,4,0),""))</f>
        <v>0</v>
      </c>
      <c r="Z4295" s="27">
        <f>IF($B4295="","",IF($V4295="PICK",LEFT($N4295,5),IF($V4295="FIXED",$W4295,IF($V4295="CODE",$H4295,""))))</f>
        <v>0</v>
      </c>
    </row>
    <row r="4296" spans="1:26" ht="21" customHeight="1">
      <c r="A4296" s="27">
        <f>IF($B4296="","",COUNTA($B$13:$B4296))</f>
        <v>0</v>
      </c>
      <c r="B4296" s="28"/>
      <c r="C4296" s="28"/>
      <c r="D4296" s="29"/>
      <c r="E4296" s="29"/>
      <c r="F4296" s="29"/>
      <c r="G4296" s="28"/>
      <c r="H4296" s="28"/>
      <c r="I4296" s="30">
        <f>IF($H4296="","",IFERROR(VLOOKUP($H4296,AcctTbl,2,0),"کد ناشناخته"))</f>
        <v>0</v>
      </c>
      <c r="J4296" s="27">
        <f>IF($H4296="","",IFERROR(VLOOKUP($H4296,AcctTbl,3,0),""))</f>
        <v>0</v>
      </c>
      <c r="K4296" s="29"/>
      <c r="L4296" s="28"/>
      <c r="M4296" s="31"/>
      <c r="N4296" s="29"/>
      <c r="O4296" s="32">
        <f>IF($B4296="",0,IF($U4296="IN",N($M4296),0))</f>
        <v>0</v>
      </c>
      <c r="P4296" s="32">
        <f>IF($B4296="",0,IF(OR($U4296="OUT",$U4296="TRF"),N($M4296),0))</f>
        <v>0</v>
      </c>
      <c r="Q4296" s="32">
        <f>IF($B4296="",0,IF(OR($U4296="OUT",$U4296="TRF"),N($M4296),0))</f>
        <v>0</v>
      </c>
      <c r="R4296" s="32">
        <f>IF($B4296="",0,IF($U4296="IN",N($M4296),0))</f>
        <v>0</v>
      </c>
      <c r="S4296" s="33">
        <f>IF($B4296="","",IF($M4296="","⚠ مبلغ",IF($E4296="","⚠ بانک عامل",IF(AND($U4296="TRF",$F4296=""),"⚠ بانک مقصد",IF(AND($V4296&lt;&gt;"NONE",$V4296&lt;&gt;"",$Z4296=""),"⚠ طرف حساب","✓")))))</f>
        <v>0</v>
      </c>
      <c r="T4296" s="29"/>
      <c r="U4296" s="27">
        <f>IFERROR(VLOOKUP($D4296,BankOpTbl,2,0),"")</f>
        <v>0</v>
      </c>
      <c r="V4296" s="27">
        <f>IFERROR(VLOOKUP($D4296,BankOpTbl,3,0),"")</f>
        <v>0</v>
      </c>
      <c r="W4296" s="27">
        <f>IFERROR(VLOOKUP($D4296,BankOpTbl,4,0),"")</f>
        <v>0</v>
      </c>
      <c r="X4296" s="27">
        <f>IF($E4296="","",IFERROR(VLOOKUP($E4296,BankTbl,4,0),""))</f>
        <v>0</v>
      </c>
      <c r="Y4296" s="27">
        <f>IF($F4296="","",IFERROR(VLOOKUP($F4296,BankTbl,4,0),""))</f>
        <v>0</v>
      </c>
      <c r="Z4296" s="27">
        <f>IF($B4296="","",IF($V4296="PICK",LEFT($N4296,5),IF($V4296="FIXED",$W4296,IF($V4296="CODE",$H4296,""))))</f>
        <v>0</v>
      </c>
    </row>
    <row r="4297" spans="1:26" ht="21" customHeight="1">
      <c r="A4297" s="27">
        <f>IF($B4297="","",COUNTA($B$13:$B4297))</f>
        <v>0</v>
      </c>
      <c r="B4297" s="28"/>
      <c r="C4297" s="28"/>
      <c r="D4297" s="29"/>
      <c r="E4297" s="29"/>
      <c r="F4297" s="29"/>
      <c r="G4297" s="28"/>
      <c r="H4297" s="28"/>
      <c r="I4297" s="30">
        <f>IF($H4297="","",IFERROR(VLOOKUP($H4297,AcctTbl,2,0),"کد ناشناخته"))</f>
        <v>0</v>
      </c>
      <c r="J4297" s="27">
        <f>IF($H4297="","",IFERROR(VLOOKUP($H4297,AcctTbl,3,0),""))</f>
        <v>0</v>
      </c>
      <c r="K4297" s="29"/>
      <c r="L4297" s="28"/>
      <c r="M4297" s="31"/>
      <c r="N4297" s="29"/>
      <c r="O4297" s="32">
        <f>IF($B4297="",0,IF($U4297="IN",N($M4297),0))</f>
        <v>0</v>
      </c>
      <c r="P4297" s="32">
        <f>IF($B4297="",0,IF(OR($U4297="OUT",$U4297="TRF"),N($M4297),0))</f>
        <v>0</v>
      </c>
      <c r="Q4297" s="32">
        <f>IF($B4297="",0,IF(OR($U4297="OUT",$U4297="TRF"),N($M4297),0))</f>
        <v>0</v>
      </c>
      <c r="R4297" s="32">
        <f>IF($B4297="",0,IF($U4297="IN",N($M4297),0))</f>
        <v>0</v>
      </c>
      <c r="S4297" s="33">
        <f>IF($B4297="","",IF($M4297="","⚠ مبلغ",IF($E4297="","⚠ بانک عامل",IF(AND($U4297="TRF",$F4297=""),"⚠ بانک مقصد",IF(AND($V4297&lt;&gt;"NONE",$V4297&lt;&gt;"",$Z4297=""),"⚠ طرف حساب","✓")))))</f>
        <v>0</v>
      </c>
      <c r="T4297" s="29"/>
      <c r="U4297" s="27">
        <f>IFERROR(VLOOKUP($D4297,BankOpTbl,2,0),"")</f>
        <v>0</v>
      </c>
      <c r="V4297" s="27">
        <f>IFERROR(VLOOKUP($D4297,BankOpTbl,3,0),"")</f>
        <v>0</v>
      </c>
      <c r="W4297" s="27">
        <f>IFERROR(VLOOKUP($D4297,BankOpTbl,4,0),"")</f>
        <v>0</v>
      </c>
      <c r="X4297" s="27">
        <f>IF($E4297="","",IFERROR(VLOOKUP($E4297,BankTbl,4,0),""))</f>
        <v>0</v>
      </c>
      <c r="Y4297" s="27">
        <f>IF($F4297="","",IFERROR(VLOOKUP($F4297,BankTbl,4,0),""))</f>
        <v>0</v>
      </c>
      <c r="Z4297" s="27">
        <f>IF($B4297="","",IF($V4297="PICK",LEFT($N4297,5),IF($V4297="FIXED",$W4297,IF($V4297="CODE",$H4297,""))))</f>
        <v>0</v>
      </c>
    </row>
    <row r="4298" spans="1:26" ht="21" customHeight="1">
      <c r="A4298" s="27">
        <f>IF($B4298="","",COUNTA($B$13:$B4298))</f>
        <v>0</v>
      </c>
      <c r="B4298" s="28"/>
      <c r="C4298" s="28"/>
      <c r="D4298" s="29"/>
      <c r="E4298" s="29"/>
      <c r="F4298" s="29"/>
      <c r="G4298" s="28"/>
      <c r="H4298" s="28"/>
      <c r="I4298" s="30">
        <f>IF($H4298="","",IFERROR(VLOOKUP($H4298,AcctTbl,2,0),"کد ناشناخته"))</f>
        <v>0</v>
      </c>
      <c r="J4298" s="27">
        <f>IF($H4298="","",IFERROR(VLOOKUP($H4298,AcctTbl,3,0),""))</f>
        <v>0</v>
      </c>
      <c r="K4298" s="29"/>
      <c r="L4298" s="28"/>
      <c r="M4298" s="31"/>
      <c r="N4298" s="29"/>
      <c r="O4298" s="32">
        <f>IF($B4298="",0,IF($U4298="IN",N($M4298),0))</f>
        <v>0</v>
      </c>
      <c r="P4298" s="32">
        <f>IF($B4298="",0,IF(OR($U4298="OUT",$U4298="TRF"),N($M4298),0))</f>
        <v>0</v>
      </c>
      <c r="Q4298" s="32">
        <f>IF($B4298="",0,IF(OR($U4298="OUT",$U4298="TRF"),N($M4298),0))</f>
        <v>0</v>
      </c>
      <c r="R4298" s="32">
        <f>IF($B4298="",0,IF($U4298="IN",N($M4298),0))</f>
        <v>0</v>
      </c>
      <c r="S4298" s="33">
        <f>IF($B4298="","",IF($M4298="","⚠ مبلغ",IF($E4298="","⚠ بانک عامل",IF(AND($U4298="TRF",$F4298=""),"⚠ بانک مقصد",IF(AND($V4298&lt;&gt;"NONE",$V4298&lt;&gt;"",$Z4298=""),"⚠ طرف حساب","✓")))))</f>
        <v>0</v>
      </c>
      <c r="T4298" s="29"/>
      <c r="U4298" s="27">
        <f>IFERROR(VLOOKUP($D4298,BankOpTbl,2,0),"")</f>
        <v>0</v>
      </c>
      <c r="V4298" s="27">
        <f>IFERROR(VLOOKUP($D4298,BankOpTbl,3,0),"")</f>
        <v>0</v>
      </c>
      <c r="W4298" s="27">
        <f>IFERROR(VLOOKUP($D4298,BankOpTbl,4,0),"")</f>
        <v>0</v>
      </c>
      <c r="X4298" s="27">
        <f>IF($E4298="","",IFERROR(VLOOKUP($E4298,BankTbl,4,0),""))</f>
        <v>0</v>
      </c>
      <c r="Y4298" s="27">
        <f>IF($F4298="","",IFERROR(VLOOKUP($F4298,BankTbl,4,0),""))</f>
        <v>0</v>
      </c>
      <c r="Z4298" s="27">
        <f>IF($B4298="","",IF($V4298="PICK",LEFT($N4298,5),IF($V4298="FIXED",$W4298,IF($V4298="CODE",$H4298,""))))</f>
        <v>0</v>
      </c>
    </row>
    <row r="4299" spans="1:26" ht="21" customHeight="1">
      <c r="A4299" s="27">
        <f>IF($B4299="","",COUNTA($B$13:$B4299))</f>
        <v>0</v>
      </c>
      <c r="B4299" s="28"/>
      <c r="C4299" s="28"/>
      <c r="D4299" s="29"/>
      <c r="E4299" s="29"/>
      <c r="F4299" s="29"/>
      <c r="G4299" s="28"/>
      <c r="H4299" s="28"/>
      <c r="I4299" s="30">
        <f>IF($H4299="","",IFERROR(VLOOKUP($H4299,AcctTbl,2,0),"کد ناشناخته"))</f>
        <v>0</v>
      </c>
      <c r="J4299" s="27">
        <f>IF($H4299="","",IFERROR(VLOOKUP($H4299,AcctTbl,3,0),""))</f>
        <v>0</v>
      </c>
      <c r="K4299" s="29"/>
      <c r="L4299" s="28"/>
      <c r="M4299" s="31"/>
      <c r="N4299" s="29"/>
      <c r="O4299" s="32">
        <f>IF($B4299="",0,IF($U4299="IN",N($M4299),0))</f>
        <v>0</v>
      </c>
      <c r="P4299" s="32">
        <f>IF($B4299="",0,IF(OR($U4299="OUT",$U4299="TRF"),N($M4299),0))</f>
        <v>0</v>
      </c>
      <c r="Q4299" s="32">
        <f>IF($B4299="",0,IF(OR($U4299="OUT",$U4299="TRF"),N($M4299),0))</f>
        <v>0</v>
      </c>
      <c r="R4299" s="32">
        <f>IF($B4299="",0,IF($U4299="IN",N($M4299),0))</f>
        <v>0</v>
      </c>
      <c r="S4299" s="33">
        <f>IF($B4299="","",IF($M4299="","⚠ مبلغ",IF($E4299="","⚠ بانک عامل",IF(AND($U4299="TRF",$F4299=""),"⚠ بانک مقصد",IF(AND($V4299&lt;&gt;"NONE",$V4299&lt;&gt;"",$Z4299=""),"⚠ طرف حساب","✓")))))</f>
        <v>0</v>
      </c>
      <c r="T4299" s="29"/>
      <c r="U4299" s="27">
        <f>IFERROR(VLOOKUP($D4299,BankOpTbl,2,0),"")</f>
        <v>0</v>
      </c>
      <c r="V4299" s="27">
        <f>IFERROR(VLOOKUP($D4299,BankOpTbl,3,0),"")</f>
        <v>0</v>
      </c>
      <c r="W4299" s="27">
        <f>IFERROR(VLOOKUP($D4299,BankOpTbl,4,0),"")</f>
        <v>0</v>
      </c>
      <c r="X4299" s="27">
        <f>IF($E4299="","",IFERROR(VLOOKUP($E4299,BankTbl,4,0),""))</f>
        <v>0</v>
      </c>
      <c r="Y4299" s="27">
        <f>IF($F4299="","",IFERROR(VLOOKUP($F4299,BankTbl,4,0),""))</f>
        <v>0</v>
      </c>
      <c r="Z4299" s="27">
        <f>IF($B4299="","",IF($V4299="PICK",LEFT($N4299,5),IF($V4299="FIXED",$W4299,IF($V4299="CODE",$H4299,""))))</f>
        <v>0</v>
      </c>
    </row>
    <row r="4300" spans="1:26" ht="21" customHeight="1">
      <c r="A4300" s="27">
        <f>IF($B4300="","",COUNTA($B$13:$B4300))</f>
        <v>0</v>
      </c>
      <c r="B4300" s="28"/>
      <c r="C4300" s="28"/>
      <c r="D4300" s="29"/>
      <c r="E4300" s="29"/>
      <c r="F4300" s="29"/>
      <c r="G4300" s="28"/>
      <c r="H4300" s="28"/>
      <c r="I4300" s="30">
        <f>IF($H4300="","",IFERROR(VLOOKUP($H4300,AcctTbl,2,0),"کد ناشناخته"))</f>
        <v>0</v>
      </c>
      <c r="J4300" s="27">
        <f>IF($H4300="","",IFERROR(VLOOKUP($H4300,AcctTbl,3,0),""))</f>
        <v>0</v>
      </c>
      <c r="K4300" s="29"/>
      <c r="L4300" s="28"/>
      <c r="M4300" s="31"/>
      <c r="N4300" s="29"/>
      <c r="O4300" s="32">
        <f>IF($B4300="",0,IF($U4300="IN",N($M4300),0))</f>
        <v>0</v>
      </c>
      <c r="P4300" s="32">
        <f>IF($B4300="",0,IF(OR($U4300="OUT",$U4300="TRF"),N($M4300),0))</f>
        <v>0</v>
      </c>
      <c r="Q4300" s="32">
        <f>IF($B4300="",0,IF(OR($U4300="OUT",$U4300="TRF"),N($M4300),0))</f>
        <v>0</v>
      </c>
      <c r="R4300" s="32">
        <f>IF($B4300="",0,IF($U4300="IN",N($M4300),0))</f>
        <v>0</v>
      </c>
      <c r="S4300" s="33">
        <f>IF($B4300="","",IF($M4300="","⚠ مبلغ",IF($E4300="","⚠ بانک عامل",IF(AND($U4300="TRF",$F4300=""),"⚠ بانک مقصد",IF(AND($V4300&lt;&gt;"NONE",$V4300&lt;&gt;"",$Z4300=""),"⚠ طرف حساب","✓")))))</f>
        <v>0</v>
      </c>
      <c r="T4300" s="29"/>
      <c r="U4300" s="27">
        <f>IFERROR(VLOOKUP($D4300,BankOpTbl,2,0),"")</f>
        <v>0</v>
      </c>
      <c r="V4300" s="27">
        <f>IFERROR(VLOOKUP($D4300,BankOpTbl,3,0),"")</f>
        <v>0</v>
      </c>
      <c r="W4300" s="27">
        <f>IFERROR(VLOOKUP($D4300,BankOpTbl,4,0),"")</f>
        <v>0</v>
      </c>
      <c r="X4300" s="27">
        <f>IF($E4300="","",IFERROR(VLOOKUP($E4300,BankTbl,4,0),""))</f>
        <v>0</v>
      </c>
      <c r="Y4300" s="27">
        <f>IF($F4300="","",IFERROR(VLOOKUP($F4300,BankTbl,4,0),""))</f>
        <v>0</v>
      </c>
      <c r="Z4300" s="27">
        <f>IF($B4300="","",IF($V4300="PICK",LEFT($N4300,5),IF($V4300="FIXED",$W4300,IF($V4300="CODE",$H4300,""))))</f>
        <v>0</v>
      </c>
    </row>
    <row r="4301" spans="1:26" ht="21" customHeight="1">
      <c r="A4301" s="27">
        <f>IF($B4301="","",COUNTA($B$13:$B4301))</f>
        <v>0</v>
      </c>
      <c r="B4301" s="28"/>
      <c r="C4301" s="28"/>
      <c r="D4301" s="29"/>
      <c r="E4301" s="29"/>
      <c r="F4301" s="29"/>
      <c r="G4301" s="28"/>
      <c r="H4301" s="28"/>
      <c r="I4301" s="30">
        <f>IF($H4301="","",IFERROR(VLOOKUP($H4301,AcctTbl,2,0),"کد ناشناخته"))</f>
        <v>0</v>
      </c>
      <c r="J4301" s="27">
        <f>IF($H4301="","",IFERROR(VLOOKUP($H4301,AcctTbl,3,0),""))</f>
        <v>0</v>
      </c>
      <c r="K4301" s="29"/>
      <c r="L4301" s="28"/>
      <c r="M4301" s="31"/>
      <c r="N4301" s="29"/>
      <c r="O4301" s="32">
        <f>IF($B4301="",0,IF($U4301="IN",N($M4301),0))</f>
        <v>0</v>
      </c>
      <c r="P4301" s="32">
        <f>IF($B4301="",0,IF(OR($U4301="OUT",$U4301="TRF"),N($M4301),0))</f>
        <v>0</v>
      </c>
      <c r="Q4301" s="32">
        <f>IF($B4301="",0,IF(OR($U4301="OUT",$U4301="TRF"),N($M4301),0))</f>
        <v>0</v>
      </c>
      <c r="R4301" s="32">
        <f>IF($B4301="",0,IF($U4301="IN",N($M4301),0))</f>
        <v>0</v>
      </c>
      <c r="S4301" s="33">
        <f>IF($B4301="","",IF($M4301="","⚠ مبلغ",IF($E4301="","⚠ بانک عامل",IF(AND($U4301="TRF",$F4301=""),"⚠ بانک مقصد",IF(AND($V4301&lt;&gt;"NONE",$V4301&lt;&gt;"",$Z4301=""),"⚠ طرف حساب","✓")))))</f>
        <v>0</v>
      </c>
      <c r="T4301" s="29"/>
      <c r="U4301" s="27">
        <f>IFERROR(VLOOKUP($D4301,BankOpTbl,2,0),"")</f>
        <v>0</v>
      </c>
      <c r="V4301" s="27">
        <f>IFERROR(VLOOKUP($D4301,BankOpTbl,3,0),"")</f>
        <v>0</v>
      </c>
      <c r="W4301" s="27">
        <f>IFERROR(VLOOKUP($D4301,BankOpTbl,4,0),"")</f>
        <v>0</v>
      </c>
      <c r="X4301" s="27">
        <f>IF($E4301="","",IFERROR(VLOOKUP($E4301,BankTbl,4,0),""))</f>
        <v>0</v>
      </c>
      <c r="Y4301" s="27">
        <f>IF($F4301="","",IFERROR(VLOOKUP($F4301,BankTbl,4,0),""))</f>
        <v>0</v>
      </c>
      <c r="Z4301" s="27">
        <f>IF($B4301="","",IF($V4301="PICK",LEFT($N4301,5),IF($V4301="FIXED",$W4301,IF($V4301="CODE",$H4301,""))))</f>
        <v>0</v>
      </c>
    </row>
    <row r="4302" spans="1:26" ht="21" customHeight="1">
      <c r="A4302" s="27">
        <f>IF($B4302="","",COUNTA($B$13:$B4302))</f>
        <v>0</v>
      </c>
      <c r="B4302" s="28"/>
      <c r="C4302" s="28"/>
      <c r="D4302" s="29"/>
      <c r="E4302" s="29"/>
      <c r="F4302" s="29"/>
      <c r="G4302" s="28"/>
      <c r="H4302" s="28"/>
      <c r="I4302" s="30">
        <f>IF($H4302="","",IFERROR(VLOOKUP($H4302,AcctTbl,2,0),"کد ناشناخته"))</f>
        <v>0</v>
      </c>
      <c r="J4302" s="27">
        <f>IF($H4302="","",IFERROR(VLOOKUP($H4302,AcctTbl,3,0),""))</f>
        <v>0</v>
      </c>
      <c r="K4302" s="29"/>
      <c r="L4302" s="28"/>
      <c r="M4302" s="31"/>
      <c r="N4302" s="29"/>
      <c r="O4302" s="32">
        <f>IF($B4302="",0,IF($U4302="IN",N($M4302),0))</f>
        <v>0</v>
      </c>
      <c r="P4302" s="32">
        <f>IF($B4302="",0,IF(OR($U4302="OUT",$U4302="TRF"),N($M4302),0))</f>
        <v>0</v>
      </c>
      <c r="Q4302" s="32">
        <f>IF($B4302="",0,IF(OR($U4302="OUT",$U4302="TRF"),N($M4302),0))</f>
        <v>0</v>
      </c>
      <c r="R4302" s="32">
        <f>IF($B4302="",0,IF($U4302="IN",N($M4302),0))</f>
        <v>0</v>
      </c>
      <c r="S4302" s="33">
        <f>IF($B4302="","",IF($M4302="","⚠ مبلغ",IF($E4302="","⚠ بانک عامل",IF(AND($U4302="TRF",$F4302=""),"⚠ بانک مقصد",IF(AND($V4302&lt;&gt;"NONE",$V4302&lt;&gt;"",$Z4302=""),"⚠ طرف حساب","✓")))))</f>
        <v>0</v>
      </c>
      <c r="T4302" s="29"/>
      <c r="U4302" s="27">
        <f>IFERROR(VLOOKUP($D4302,BankOpTbl,2,0),"")</f>
        <v>0</v>
      </c>
      <c r="V4302" s="27">
        <f>IFERROR(VLOOKUP($D4302,BankOpTbl,3,0),"")</f>
        <v>0</v>
      </c>
      <c r="W4302" s="27">
        <f>IFERROR(VLOOKUP($D4302,BankOpTbl,4,0),"")</f>
        <v>0</v>
      </c>
      <c r="X4302" s="27">
        <f>IF($E4302="","",IFERROR(VLOOKUP($E4302,BankTbl,4,0),""))</f>
        <v>0</v>
      </c>
      <c r="Y4302" s="27">
        <f>IF($F4302="","",IFERROR(VLOOKUP($F4302,BankTbl,4,0),""))</f>
        <v>0</v>
      </c>
      <c r="Z4302" s="27">
        <f>IF($B4302="","",IF($V4302="PICK",LEFT($N4302,5),IF($V4302="FIXED",$W4302,IF($V4302="CODE",$H4302,""))))</f>
        <v>0</v>
      </c>
    </row>
    <row r="4303" spans="1:26" ht="21" customHeight="1">
      <c r="A4303" s="27">
        <f>IF($B4303="","",COUNTA($B$13:$B4303))</f>
        <v>0</v>
      </c>
      <c r="B4303" s="28"/>
      <c r="C4303" s="28"/>
      <c r="D4303" s="29"/>
      <c r="E4303" s="29"/>
      <c r="F4303" s="29"/>
      <c r="G4303" s="28"/>
      <c r="H4303" s="28"/>
      <c r="I4303" s="30">
        <f>IF($H4303="","",IFERROR(VLOOKUP($H4303,AcctTbl,2,0),"کد ناشناخته"))</f>
        <v>0</v>
      </c>
      <c r="J4303" s="27">
        <f>IF($H4303="","",IFERROR(VLOOKUP($H4303,AcctTbl,3,0),""))</f>
        <v>0</v>
      </c>
      <c r="K4303" s="29"/>
      <c r="L4303" s="28"/>
      <c r="M4303" s="31"/>
      <c r="N4303" s="29"/>
      <c r="O4303" s="32">
        <f>IF($B4303="",0,IF($U4303="IN",N($M4303),0))</f>
        <v>0</v>
      </c>
      <c r="P4303" s="32">
        <f>IF($B4303="",0,IF(OR($U4303="OUT",$U4303="TRF"),N($M4303),0))</f>
        <v>0</v>
      </c>
      <c r="Q4303" s="32">
        <f>IF($B4303="",0,IF(OR($U4303="OUT",$U4303="TRF"),N($M4303),0))</f>
        <v>0</v>
      </c>
      <c r="R4303" s="32">
        <f>IF($B4303="",0,IF($U4303="IN",N($M4303),0))</f>
        <v>0</v>
      </c>
      <c r="S4303" s="33">
        <f>IF($B4303="","",IF($M4303="","⚠ مبلغ",IF($E4303="","⚠ بانک عامل",IF(AND($U4303="TRF",$F4303=""),"⚠ بانک مقصد",IF(AND($V4303&lt;&gt;"NONE",$V4303&lt;&gt;"",$Z4303=""),"⚠ طرف حساب","✓")))))</f>
        <v>0</v>
      </c>
      <c r="T4303" s="29"/>
      <c r="U4303" s="27">
        <f>IFERROR(VLOOKUP($D4303,BankOpTbl,2,0),"")</f>
        <v>0</v>
      </c>
      <c r="V4303" s="27">
        <f>IFERROR(VLOOKUP($D4303,BankOpTbl,3,0),"")</f>
        <v>0</v>
      </c>
      <c r="W4303" s="27">
        <f>IFERROR(VLOOKUP($D4303,BankOpTbl,4,0),"")</f>
        <v>0</v>
      </c>
      <c r="X4303" s="27">
        <f>IF($E4303="","",IFERROR(VLOOKUP($E4303,BankTbl,4,0),""))</f>
        <v>0</v>
      </c>
      <c r="Y4303" s="27">
        <f>IF($F4303="","",IFERROR(VLOOKUP($F4303,BankTbl,4,0),""))</f>
        <v>0</v>
      </c>
      <c r="Z4303" s="27">
        <f>IF($B4303="","",IF($V4303="PICK",LEFT($N4303,5),IF($V4303="FIXED",$W4303,IF($V4303="CODE",$H4303,""))))</f>
        <v>0</v>
      </c>
    </row>
    <row r="4304" spans="1:26" ht="21" customHeight="1">
      <c r="A4304" s="27">
        <f>IF($B4304="","",COUNTA($B$13:$B4304))</f>
        <v>0</v>
      </c>
      <c r="B4304" s="28"/>
      <c r="C4304" s="28"/>
      <c r="D4304" s="29"/>
      <c r="E4304" s="29"/>
      <c r="F4304" s="29"/>
      <c r="G4304" s="28"/>
      <c r="H4304" s="28"/>
      <c r="I4304" s="30">
        <f>IF($H4304="","",IFERROR(VLOOKUP($H4304,AcctTbl,2,0),"کد ناشناخته"))</f>
        <v>0</v>
      </c>
      <c r="J4304" s="27">
        <f>IF($H4304="","",IFERROR(VLOOKUP($H4304,AcctTbl,3,0),""))</f>
        <v>0</v>
      </c>
      <c r="K4304" s="29"/>
      <c r="L4304" s="28"/>
      <c r="M4304" s="31"/>
      <c r="N4304" s="29"/>
      <c r="O4304" s="32">
        <f>IF($B4304="",0,IF($U4304="IN",N($M4304),0))</f>
        <v>0</v>
      </c>
      <c r="P4304" s="32">
        <f>IF($B4304="",0,IF(OR($U4304="OUT",$U4304="TRF"),N($M4304),0))</f>
        <v>0</v>
      </c>
      <c r="Q4304" s="32">
        <f>IF($B4304="",0,IF(OR($U4304="OUT",$U4304="TRF"),N($M4304),0))</f>
        <v>0</v>
      </c>
      <c r="R4304" s="32">
        <f>IF($B4304="",0,IF($U4304="IN",N($M4304),0))</f>
        <v>0</v>
      </c>
      <c r="S4304" s="33">
        <f>IF($B4304="","",IF($M4304="","⚠ مبلغ",IF($E4304="","⚠ بانک عامل",IF(AND($U4304="TRF",$F4304=""),"⚠ بانک مقصد",IF(AND($V4304&lt;&gt;"NONE",$V4304&lt;&gt;"",$Z4304=""),"⚠ طرف حساب","✓")))))</f>
        <v>0</v>
      </c>
      <c r="T4304" s="29"/>
      <c r="U4304" s="27">
        <f>IFERROR(VLOOKUP($D4304,BankOpTbl,2,0),"")</f>
        <v>0</v>
      </c>
      <c r="V4304" s="27">
        <f>IFERROR(VLOOKUP($D4304,BankOpTbl,3,0),"")</f>
        <v>0</v>
      </c>
      <c r="W4304" s="27">
        <f>IFERROR(VLOOKUP($D4304,BankOpTbl,4,0),"")</f>
        <v>0</v>
      </c>
      <c r="X4304" s="27">
        <f>IF($E4304="","",IFERROR(VLOOKUP($E4304,BankTbl,4,0),""))</f>
        <v>0</v>
      </c>
      <c r="Y4304" s="27">
        <f>IF($F4304="","",IFERROR(VLOOKUP($F4304,BankTbl,4,0),""))</f>
        <v>0</v>
      </c>
      <c r="Z4304" s="27">
        <f>IF($B4304="","",IF($V4304="PICK",LEFT($N4304,5),IF($V4304="FIXED",$W4304,IF($V4304="CODE",$H4304,""))))</f>
        <v>0</v>
      </c>
    </row>
    <row r="4305" spans="1:26" ht="21" customHeight="1">
      <c r="A4305" s="27">
        <f>IF($B4305="","",COUNTA($B$13:$B4305))</f>
        <v>0</v>
      </c>
      <c r="B4305" s="28"/>
      <c r="C4305" s="28"/>
      <c r="D4305" s="29"/>
      <c r="E4305" s="29"/>
      <c r="F4305" s="29"/>
      <c r="G4305" s="28"/>
      <c r="H4305" s="28"/>
      <c r="I4305" s="30">
        <f>IF($H4305="","",IFERROR(VLOOKUP($H4305,AcctTbl,2,0),"کد ناشناخته"))</f>
        <v>0</v>
      </c>
      <c r="J4305" s="27">
        <f>IF($H4305="","",IFERROR(VLOOKUP($H4305,AcctTbl,3,0),""))</f>
        <v>0</v>
      </c>
      <c r="K4305" s="29"/>
      <c r="L4305" s="28"/>
      <c r="M4305" s="31"/>
      <c r="N4305" s="29"/>
      <c r="O4305" s="32">
        <f>IF($B4305="",0,IF($U4305="IN",N($M4305),0))</f>
        <v>0</v>
      </c>
      <c r="P4305" s="32">
        <f>IF($B4305="",0,IF(OR($U4305="OUT",$U4305="TRF"),N($M4305),0))</f>
        <v>0</v>
      </c>
      <c r="Q4305" s="32">
        <f>IF($B4305="",0,IF(OR($U4305="OUT",$U4305="TRF"),N($M4305),0))</f>
        <v>0</v>
      </c>
      <c r="R4305" s="32">
        <f>IF($B4305="",0,IF($U4305="IN",N($M4305),0))</f>
        <v>0</v>
      </c>
      <c r="S4305" s="33">
        <f>IF($B4305="","",IF($M4305="","⚠ مبلغ",IF($E4305="","⚠ بانک عامل",IF(AND($U4305="TRF",$F4305=""),"⚠ بانک مقصد",IF(AND($V4305&lt;&gt;"NONE",$V4305&lt;&gt;"",$Z4305=""),"⚠ طرف حساب","✓")))))</f>
        <v>0</v>
      </c>
      <c r="T4305" s="29"/>
      <c r="U4305" s="27">
        <f>IFERROR(VLOOKUP($D4305,BankOpTbl,2,0),"")</f>
        <v>0</v>
      </c>
      <c r="V4305" s="27">
        <f>IFERROR(VLOOKUP($D4305,BankOpTbl,3,0),"")</f>
        <v>0</v>
      </c>
      <c r="W4305" s="27">
        <f>IFERROR(VLOOKUP($D4305,BankOpTbl,4,0),"")</f>
        <v>0</v>
      </c>
      <c r="X4305" s="27">
        <f>IF($E4305="","",IFERROR(VLOOKUP($E4305,BankTbl,4,0),""))</f>
        <v>0</v>
      </c>
      <c r="Y4305" s="27">
        <f>IF($F4305="","",IFERROR(VLOOKUP($F4305,BankTbl,4,0),""))</f>
        <v>0</v>
      </c>
      <c r="Z4305" s="27">
        <f>IF($B4305="","",IF($V4305="PICK",LEFT($N4305,5),IF($V4305="FIXED",$W4305,IF($V4305="CODE",$H4305,""))))</f>
        <v>0</v>
      </c>
    </row>
    <row r="4306" spans="1:26" ht="21" customHeight="1">
      <c r="A4306" s="27">
        <f>IF($B4306="","",COUNTA($B$13:$B4306))</f>
        <v>0</v>
      </c>
      <c r="B4306" s="28"/>
      <c r="C4306" s="28"/>
      <c r="D4306" s="29"/>
      <c r="E4306" s="29"/>
      <c r="F4306" s="29"/>
      <c r="G4306" s="28"/>
      <c r="H4306" s="28"/>
      <c r="I4306" s="30">
        <f>IF($H4306="","",IFERROR(VLOOKUP($H4306,AcctTbl,2,0),"کد ناشناخته"))</f>
        <v>0</v>
      </c>
      <c r="J4306" s="27">
        <f>IF($H4306="","",IFERROR(VLOOKUP($H4306,AcctTbl,3,0),""))</f>
        <v>0</v>
      </c>
      <c r="K4306" s="29"/>
      <c r="L4306" s="28"/>
      <c r="M4306" s="31"/>
      <c r="N4306" s="29"/>
      <c r="O4306" s="32">
        <f>IF($B4306="",0,IF($U4306="IN",N($M4306),0))</f>
        <v>0</v>
      </c>
      <c r="P4306" s="32">
        <f>IF($B4306="",0,IF(OR($U4306="OUT",$U4306="TRF"),N($M4306),0))</f>
        <v>0</v>
      </c>
      <c r="Q4306" s="32">
        <f>IF($B4306="",0,IF(OR($U4306="OUT",$U4306="TRF"),N($M4306),0))</f>
        <v>0</v>
      </c>
      <c r="R4306" s="32">
        <f>IF($B4306="",0,IF($U4306="IN",N($M4306),0))</f>
        <v>0</v>
      </c>
      <c r="S4306" s="33">
        <f>IF($B4306="","",IF($M4306="","⚠ مبلغ",IF($E4306="","⚠ بانک عامل",IF(AND($U4306="TRF",$F4306=""),"⚠ بانک مقصد",IF(AND($V4306&lt;&gt;"NONE",$V4306&lt;&gt;"",$Z4306=""),"⚠ طرف حساب","✓")))))</f>
        <v>0</v>
      </c>
      <c r="T4306" s="29"/>
      <c r="U4306" s="27">
        <f>IFERROR(VLOOKUP($D4306,BankOpTbl,2,0),"")</f>
        <v>0</v>
      </c>
      <c r="V4306" s="27">
        <f>IFERROR(VLOOKUP($D4306,BankOpTbl,3,0),"")</f>
        <v>0</v>
      </c>
      <c r="W4306" s="27">
        <f>IFERROR(VLOOKUP($D4306,BankOpTbl,4,0),"")</f>
        <v>0</v>
      </c>
      <c r="X4306" s="27">
        <f>IF($E4306="","",IFERROR(VLOOKUP($E4306,BankTbl,4,0),""))</f>
        <v>0</v>
      </c>
      <c r="Y4306" s="27">
        <f>IF($F4306="","",IFERROR(VLOOKUP($F4306,BankTbl,4,0),""))</f>
        <v>0</v>
      </c>
      <c r="Z4306" s="27">
        <f>IF($B4306="","",IF($V4306="PICK",LEFT($N4306,5),IF($V4306="FIXED",$W4306,IF($V4306="CODE",$H4306,""))))</f>
        <v>0</v>
      </c>
    </row>
    <row r="4307" spans="1:26" ht="21" customHeight="1">
      <c r="A4307" s="27">
        <f>IF($B4307="","",COUNTA($B$13:$B4307))</f>
        <v>0</v>
      </c>
      <c r="B4307" s="28"/>
      <c r="C4307" s="28"/>
      <c r="D4307" s="29"/>
      <c r="E4307" s="29"/>
      <c r="F4307" s="29"/>
      <c r="G4307" s="28"/>
      <c r="H4307" s="28"/>
      <c r="I4307" s="30">
        <f>IF($H4307="","",IFERROR(VLOOKUP($H4307,AcctTbl,2,0),"کد ناشناخته"))</f>
        <v>0</v>
      </c>
      <c r="J4307" s="27">
        <f>IF($H4307="","",IFERROR(VLOOKUP($H4307,AcctTbl,3,0),""))</f>
        <v>0</v>
      </c>
      <c r="K4307" s="29"/>
      <c r="L4307" s="28"/>
      <c r="M4307" s="31"/>
      <c r="N4307" s="29"/>
      <c r="O4307" s="32">
        <f>IF($B4307="",0,IF($U4307="IN",N($M4307),0))</f>
        <v>0</v>
      </c>
      <c r="P4307" s="32">
        <f>IF($B4307="",0,IF(OR($U4307="OUT",$U4307="TRF"),N($M4307),0))</f>
        <v>0</v>
      </c>
      <c r="Q4307" s="32">
        <f>IF($B4307="",0,IF(OR($U4307="OUT",$U4307="TRF"),N($M4307),0))</f>
        <v>0</v>
      </c>
      <c r="R4307" s="32">
        <f>IF($B4307="",0,IF($U4307="IN",N($M4307),0))</f>
        <v>0</v>
      </c>
      <c r="S4307" s="33">
        <f>IF($B4307="","",IF($M4307="","⚠ مبلغ",IF($E4307="","⚠ بانک عامل",IF(AND($U4307="TRF",$F4307=""),"⚠ بانک مقصد",IF(AND($V4307&lt;&gt;"NONE",$V4307&lt;&gt;"",$Z4307=""),"⚠ طرف حساب","✓")))))</f>
        <v>0</v>
      </c>
      <c r="T4307" s="29"/>
      <c r="U4307" s="27">
        <f>IFERROR(VLOOKUP($D4307,BankOpTbl,2,0),"")</f>
        <v>0</v>
      </c>
      <c r="V4307" s="27">
        <f>IFERROR(VLOOKUP($D4307,BankOpTbl,3,0),"")</f>
        <v>0</v>
      </c>
      <c r="W4307" s="27">
        <f>IFERROR(VLOOKUP($D4307,BankOpTbl,4,0),"")</f>
        <v>0</v>
      </c>
      <c r="X4307" s="27">
        <f>IF($E4307="","",IFERROR(VLOOKUP($E4307,BankTbl,4,0),""))</f>
        <v>0</v>
      </c>
      <c r="Y4307" s="27">
        <f>IF($F4307="","",IFERROR(VLOOKUP($F4307,BankTbl,4,0),""))</f>
        <v>0</v>
      </c>
      <c r="Z4307" s="27">
        <f>IF($B4307="","",IF($V4307="PICK",LEFT($N4307,5),IF($V4307="FIXED",$W4307,IF($V4307="CODE",$H4307,""))))</f>
        <v>0</v>
      </c>
    </row>
    <row r="4308" spans="1:26" ht="21" customHeight="1">
      <c r="A4308" s="27">
        <f>IF($B4308="","",COUNTA($B$13:$B4308))</f>
        <v>0</v>
      </c>
      <c r="B4308" s="28"/>
      <c r="C4308" s="28"/>
      <c r="D4308" s="29"/>
      <c r="E4308" s="29"/>
      <c r="F4308" s="29"/>
      <c r="G4308" s="28"/>
      <c r="H4308" s="28"/>
      <c r="I4308" s="30">
        <f>IF($H4308="","",IFERROR(VLOOKUP($H4308,AcctTbl,2,0),"کد ناشناخته"))</f>
        <v>0</v>
      </c>
      <c r="J4308" s="27">
        <f>IF($H4308="","",IFERROR(VLOOKUP($H4308,AcctTbl,3,0),""))</f>
        <v>0</v>
      </c>
      <c r="K4308" s="29"/>
      <c r="L4308" s="28"/>
      <c r="M4308" s="31"/>
      <c r="N4308" s="29"/>
      <c r="O4308" s="32">
        <f>IF($B4308="",0,IF($U4308="IN",N($M4308),0))</f>
        <v>0</v>
      </c>
      <c r="P4308" s="32">
        <f>IF($B4308="",0,IF(OR($U4308="OUT",$U4308="TRF"),N($M4308),0))</f>
        <v>0</v>
      </c>
      <c r="Q4308" s="32">
        <f>IF($B4308="",0,IF(OR($U4308="OUT",$U4308="TRF"),N($M4308),0))</f>
        <v>0</v>
      </c>
      <c r="R4308" s="32">
        <f>IF($B4308="",0,IF($U4308="IN",N($M4308),0))</f>
        <v>0</v>
      </c>
      <c r="S4308" s="33">
        <f>IF($B4308="","",IF($M4308="","⚠ مبلغ",IF($E4308="","⚠ بانک عامل",IF(AND($U4308="TRF",$F4308=""),"⚠ بانک مقصد",IF(AND($V4308&lt;&gt;"NONE",$V4308&lt;&gt;"",$Z4308=""),"⚠ طرف حساب","✓")))))</f>
        <v>0</v>
      </c>
      <c r="T4308" s="29"/>
      <c r="U4308" s="27">
        <f>IFERROR(VLOOKUP($D4308,BankOpTbl,2,0),"")</f>
        <v>0</v>
      </c>
      <c r="V4308" s="27">
        <f>IFERROR(VLOOKUP($D4308,BankOpTbl,3,0),"")</f>
        <v>0</v>
      </c>
      <c r="W4308" s="27">
        <f>IFERROR(VLOOKUP($D4308,BankOpTbl,4,0),"")</f>
        <v>0</v>
      </c>
      <c r="X4308" s="27">
        <f>IF($E4308="","",IFERROR(VLOOKUP($E4308,BankTbl,4,0),""))</f>
        <v>0</v>
      </c>
      <c r="Y4308" s="27">
        <f>IF($F4308="","",IFERROR(VLOOKUP($F4308,BankTbl,4,0),""))</f>
        <v>0</v>
      </c>
      <c r="Z4308" s="27">
        <f>IF($B4308="","",IF($V4308="PICK",LEFT($N4308,5),IF($V4308="FIXED",$W4308,IF($V4308="CODE",$H4308,""))))</f>
        <v>0</v>
      </c>
    </row>
    <row r="4309" spans="1:26" ht="21" customHeight="1">
      <c r="A4309" s="27">
        <f>IF($B4309="","",COUNTA($B$13:$B4309))</f>
        <v>0</v>
      </c>
      <c r="B4309" s="28"/>
      <c r="C4309" s="28"/>
      <c r="D4309" s="29"/>
      <c r="E4309" s="29"/>
      <c r="F4309" s="29"/>
      <c r="G4309" s="28"/>
      <c r="H4309" s="28"/>
      <c r="I4309" s="30">
        <f>IF($H4309="","",IFERROR(VLOOKUP($H4309,AcctTbl,2,0),"کد ناشناخته"))</f>
        <v>0</v>
      </c>
      <c r="J4309" s="27">
        <f>IF($H4309="","",IFERROR(VLOOKUP($H4309,AcctTbl,3,0),""))</f>
        <v>0</v>
      </c>
      <c r="K4309" s="29"/>
      <c r="L4309" s="28"/>
      <c r="M4309" s="31"/>
      <c r="N4309" s="29"/>
      <c r="O4309" s="32">
        <f>IF($B4309="",0,IF($U4309="IN",N($M4309),0))</f>
        <v>0</v>
      </c>
      <c r="P4309" s="32">
        <f>IF($B4309="",0,IF(OR($U4309="OUT",$U4309="TRF"),N($M4309),0))</f>
        <v>0</v>
      </c>
      <c r="Q4309" s="32">
        <f>IF($B4309="",0,IF(OR($U4309="OUT",$U4309="TRF"),N($M4309),0))</f>
        <v>0</v>
      </c>
      <c r="R4309" s="32">
        <f>IF($B4309="",0,IF($U4309="IN",N($M4309),0))</f>
        <v>0</v>
      </c>
      <c r="S4309" s="33">
        <f>IF($B4309="","",IF($M4309="","⚠ مبلغ",IF($E4309="","⚠ بانک عامل",IF(AND($U4309="TRF",$F4309=""),"⚠ بانک مقصد",IF(AND($V4309&lt;&gt;"NONE",$V4309&lt;&gt;"",$Z4309=""),"⚠ طرف حساب","✓")))))</f>
        <v>0</v>
      </c>
      <c r="T4309" s="29"/>
      <c r="U4309" s="27">
        <f>IFERROR(VLOOKUP($D4309,BankOpTbl,2,0),"")</f>
        <v>0</v>
      </c>
      <c r="V4309" s="27">
        <f>IFERROR(VLOOKUP($D4309,BankOpTbl,3,0),"")</f>
        <v>0</v>
      </c>
      <c r="W4309" s="27">
        <f>IFERROR(VLOOKUP($D4309,BankOpTbl,4,0),"")</f>
        <v>0</v>
      </c>
      <c r="X4309" s="27">
        <f>IF($E4309="","",IFERROR(VLOOKUP($E4309,BankTbl,4,0),""))</f>
        <v>0</v>
      </c>
      <c r="Y4309" s="27">
        <f>IF($F4309="","",IFERROR(VLOOKUP($F4309,BankTbl,4,0),""))</f>
        <v>0</v>
      </c>
      <c r="Z4309" s="27">
        <f>IF($B4309="","",IF($V4309="PICK",LEFT($N4309,5),IF($V4309="FIXED",$W4309,IF($V4309="CODE",$H4309,""))))</f>
        <v>0</v>
      </c>
    </row>
    <row r="4310" spans="1:26" ht="21" customHeight="1">
      <c r="A4310" s="27">
        <f>IF($B4310="","",COUNTA($B$13:$B4310))</f>
        <v>0</v>
      </c>
      <c r="B4310" s="28"/>
      <c r="C4310" s="28"/>
      <c r="D4310" s="29"/>
      <c r="E4310" s="29"/>
      <c r="F4310" s="29"/>
      <c r="G4310" s="28"/>
      <c r="H4310" s="28"/>
      <c r="I4310" s="30">
        <f>IF($H4310="","",IFERROR(VLOOKUP($H4310,AcctTbl,2,0),"کد ناشناخته"))</f>
        <v>0</v>
      </c>
      <c r="J4310" s="27">
        <f>IF($H4310="","",IFERROR(VLOOKUP($H4310,AcctTbl,3,0),""))</f>
        <v>0</v>
      </c>
      <c r="K4310" s="29"/>
      <c r="L4310" s="28"/>
      <c r="M4310" s="31"/>
      <c r="N4310" s="29"/>
      <c r="O4310" s="32">
        <f>IF($B4310="",0,IF($U4310="IN",N($M4310),0))</f>
        <v>0</v>
      </c>
      <c r="P4310" s="32">
        <f>IF($B4310="",0,IF(OR($U4310="OUT",$U4310="TRF"),N($M4310),0))</f>
        <v>0</v>
      </c>
      <c r="Q4310" s="32">
        <f>IF($B4310="",0,IF(OR($U4310="OUT",$U4310="TRF"),N($M4310),0))</f>
        <v>0</v>
      </c>
      <c r="R4310" s="32">
        <f>IF($B4310="",0,IF($U4310="IN",N($M4310),0))</f>
        <v>0</v>
      </c>
      <c r="S4310" s="33">
        <f>IF($B4310="","",IF($M4310="","⚠ مبلغ",IF($E4310="","⚠ بانک عامل",IF(AND($U4310="TRF",$F4310=""),"⚠ بانک مقصد",IF(AND($V4310&lt;&gt;"NONE",$V4310&lt;&gt;"",$Z4310=""),"⚠ طرف حساب","✓")))))</f>
        <v>0</v>
      </c>
      <c r="T4310" s="29"/>
      <c r="U4310" s="27">
        <f>IFERROR(VLOOKUP($D4310,BankOpTbl,2,0),"")</f>
        <v>0</v>
      </c>
      <c r="V4310" s="27">
        <f>IFERROR(VLOOKUP($D4310,BankOpTbl,3,0),"")</f>
        <v>0</v>
      </c>
      <c r="W4310" s="27">
        <f>IFERROR(VLOOKUP($D4310,BankOpTbl,4,0),"")</f>
        <v>0</v>
      </c>
      <c r="X4310" s="27">
        <f>IF($E4310="","",IFERROR(VLOOKUP($E4310,BankTbl,4,0),""))</f>
        <v>0</v>
      </c>
      <c r="Y4310" s="27">
        <f>IF($F4310="","",IFERROR(VLOOKUP($F4310,BankTbl,4,0),""))</f>
        <v>0</v>
      </c>
      <c r="Z4310" s="27">
        <f>IF($B4310="","",IF($V4310="PICK",LEFT($N4310,5),IF($V4310="FIXED",$W4310,IF($V4310="CODE",$H4310,""))))</f>
        <v>0</v>
      </c>
    </row>
    <row r="4311" spans="1:26" ht="21" customHeight="1">
      <c r="A4311" s="27">
        <f>IF($B4311="","",COUNTA($B$13:$B4311))</f>
        <v>0</v>
      </c>
      <c r="B4311" s="28"/>
      <c r="C4311" s="28"/>
      <c r="D4311" s="29"/>
      <c r="E4311" s="29"/>
      <c r="F4311" s="29"/>
      <c r="G4311" s="28"/>
      <c r="H4311" s="28"/>
      <c r="I4311" s="30">
        <f>IF($H4311="","",IFERROR(VLOOKUP($H4311,AcctTbl,2,0),"کد ناشناخته"))</f>
        <v>0</v>
      </c>
      <c r="J4311" s="27">
        <f>IF($H4311="","",IFERROR(VLOOKUP($H4311,AcctTbl,3,0),""))</f>
        <v>0</v>
      </c>
      <c r="K4311" s="29"/>
      <c r="L4311" s="28"/>
      <c r="M4311" s="31"/>
      <c r="N4311" s="29"/>
      <c r="O4311" s="32">
        <f>IF($B4311="",0,IF($U4311="IN",N($M4311),0))</f>
        <v>0</v>
      </c>
      <c r="P4311" s="32">
        <f>IF($B4311="",0,IF(OR($U4311="OUT",$U4311="TRF"),N($M4311),0))</f>
        <v>0</v>
      </c>
      <c r="Q4311" s="32">
        <f>IF($B4311="",0,IF(OR($U4311="OUT",$U4311="TRF"),N($M4311),0))</f>
        <v>0</v>
      </c>
      <c r="R4311" s="32">
        <f>IF($B4311="",0,IF($U4311="IN",N($M4311),0))</f>
        <v>0</v>
      </c>
      <c r="S4311" s="33">
        <f>IF($B4311="","",IF($M4311="","⚠ مبلغ",IF($E4311="","⚠ بانک عامل",IF(AND($U4311="TRF",$F4311=""),"⚠ بانک مقصد",IF(AND($V4311&lt;&gt;"NONE",$V4311&lt;&gt;"",$Z4311=""),"⚠ طرف حساب","✓")))))</f>
        <v>0</v>
      </c>
      <c r="T4311" s="29"/>
      <c r="U4311" s="27">
        <f>IFERROR(VLOOKUP($D4311,BankOpTbl,2,0),"")</f>
        <v>0</v>
      </c>
      <c r="V4311" s="27">
        <f>IFERROR(VLOOKUP($D4311,BankOpTbl,3,0),"")</f>
        <v>0</v>
      </c>
      <c r="W4311" s="27">
        <f>IFERROR(VLOOKUP($D4311,BankOpTbl,4,0),"")</f>
        <v>0</v>
      </c>
      <c r="X4311" s="27">
        <f>IF($E4311="","",IFERROR(VLOOKUP($E4311,BankTbl,4,0),""))</f>
        <v>0</v>
      </c>
      <c r="Y4311" s="27">
        <f>IF($F4311="","",IFERROR(VLOOKUP($F4311,BankTbl,4,0),""))</f>
        <v>0</v>
      </c>
      <c r="Z4311" s="27">
        <f>IF($B4311="","",IF($V4311="PICK",LEFT($N4311,5),IF($V4311="FIXED",$W4311,IF($V4311="CODE",$H4311,""))))</f>
        <v>0</v>
      </c>
    </row>
    <row r="4312" spans="1:26" ht="21" customHeight="1">
      <c r="A4312" s="27">
        <f>IF($B4312="","",COUNTA($B$13:$B4312))</f>
        <v>0</v>
      </c>
      <c r="B4312" s="28"/>
      <c r="C4312" s="28"/>
      <c r="D4312" s="29"/>
      <c r="E4312" s="29"/>
      <c r="F4312" s="29"/>
      <c r="G4312" s="28"/>
      <c r="H4312" s="28"/>
      <c r="I4312" s="30">
        <f>IF($H4312="","",IFERROR(VLOOKUP($H4312,AcctTbl,2,0),"کد ناشناخته"))</f>
        <v>0</v>
      </c>
      <c r="J4312" s="27">
        <f>IF($H4312="","",IFERROR(VLOOKUP($H4312,AcctTbl,3,0),""))</f>
        <v>0</v>
      </c>
      <c r="K4312" s="29"/>
      <c r="L4312" s="28"/>
      <c r="M4312" s="31"/>
      <c r="N4312" s="29"/>
      <c r="O4312" s="32">
        <f>IF($B4312="",0,IF($U4312="IN",N($M4312),0))</f>
        <v>0</v>
      </c>
      <c r="P4312" s="32">
        <f>IF($B4312="",0,IF(OR($U4312="OUT",$U4312="TRF"),N($M4312),0))</f>
        <v>0</v>
      </c>
      <c r="Q4312" s="32">
        <f>IF($B4312="",0,IF(OR($U4312="OUT",$U4312="TRF"),N($M4312),0))</f>
        <v>0</v>
      </c>
      <c r="R4312" s="32">
        <f>IF($B4312="",0,IF($U4312="IN",N($M4312),0))</f>
        <v>0</v>
      </c>
      <c r="S4312" s="33">
        <f>IF($B4312="","",IF($M4312="","⚠ مبلغ",IF($E4312="","⚠ بانک عامل",IF(AND($U4312="TRF",$F4312=""),"⚠ بانک مقصد",IF(AND($V4312&lt;&gt;"NONE",$V4312&lt;&gt;"",$Z4312=""),"⚠ طرف حساب","✓")))))</f>
        <v>0</v>
      </c>
      <c r="T4312" s="29"/>
      <c r="U4312" s="27">
        <f>IFERROR(VLOOKUP($D4312,BankOpTbl,2,0),"")</f>
        <v>0</v>
      </c>
      <c r="V4312" s="27">
        <f>IFERROR(VLOOKUP($D4312,BankOpTbl,3,0),"")</f>
        <v>0</v>
      </c>
      <c r="W4312" s="27">
        <f>IFERROR(VLOOKUP($D4312,BankOpTbl,4,0),"")</f>
        <v>0</v>
      </c>
      <c r="X4312" s="27">
        <f>IF($E4312="","",IFERROR(VLOOKUP($E4312,BankTbl,4,0),""))</f>
        <v>0</v>
      </c>
      <c r="Y4312" s="27">
        <f>IF($F4312="","",IFERROR(VLOOKUP($F4312,BankTbl,4,0),""))</f>
        <v>0</v>
      </c>
      <c r="Z4312" s="27">
        <f>IF($B4312="","",IF($V4312="PICK",LEFT($N4312,5),IF($V4312="FIXED",$W4312,IF($V4312="CODE",$H4312,""))))</f>
        <v>0</v>
      </c>
    </row>
    <row r="4313" spans="1:26" ht="21" customHeight="1">
      <c r="A4313" s="27">
        <f>IF($B4313="","",COUNTA($B$13:$B4313))</f>
        <v>0</v>
      </c>
      <c r="B4313" s="28"/>
      <c r="C4313" s="28"/>
      <c r="D4313" s="29"/>
      <c r="E4313" s="29"/>
      <c r="F4313" s="29"/>
      <c r="G4313" s="28"/>
      <c r="H4313" s="28"/>
      <c r="I4313" s="30">
        <f>IF($H4313="","",IFERROR(VLOOKUP($H4313,AcctTbl,2,0),"کد ناشناخته"))</f>
        <v>0</v>
      </c>
      <c r="J4313" s="27">
        <f>IF($H4313="","",IFERROR(VLOOKUP($H4313,AcctTbl,3,0),""))</f>
        <v>0</v>
      </c>
      <c r="K4313" s="29"/>
      <c r="L4313" s="28"/>
      <c r="M4313" s="31"/>
      <c r="N4313" s="29"/>
      <c r="O4313" s="32">
        <f>IF($B4313="",0,IF($U4313="IN",N($M4313),0))</f>
        <v>0</v>
      </c>
      <c r="P4313" s="32">
        <f>IF($B4313="",0,IF(OR($U4313="OUT",$U4313="TRF"),N($M4313),0))</f>
        <v>0</v>
      </c>
      <c r="Q4313" s="32">
        <f>IF($B4313="",0,IF(OR($U4313="OUT",$U4313="TRF"),N($M4313),0))</f>
        <v>0</v>
      </c>
      <c r="R4313" s="32">
        <f>IF($B4313="",0,IF($U4313="IN",N($M4313),0))</f>
        <v>0</v>
      </c>
      <c r="S4313" s="33">
        <f>IF($B4313="","",IF($M4313="","⚠ مبلغ",IF($E4313="","⚠ بانک عامل",IF(AND($U4313="TRF",$F4313=""),"⚠ بانک مقصد",IF(AND($V4313&lt;&gt;"NONE",$V4313&lt;&gt;"",$Z4313=""),"⚠ طرف حساب","✓")))))</f>
        <v>0</v>
      </c>
      <c r="T4313" s="29"/>
      <c r="U4313" s="27">
        <f>IFERROR(VLOOKUP($D4313,BankOpTbl,2,0),"")</f>
        <v>0</v>
      </c>
      <c r="V4313" s="27">
        <f>IFERROR(VLOOKUP($D4313,BankOpTbl,3,0),"")</f>
        <v>0</v>
      </c>
      <c r="W4313" s="27">
        <f>IFERROR(VLOOKUP($D4313,BankOpTbl,4,0),"")</f>
        <v>0</v>
      </c>
      <c r="X4313" s="27">
        <f>IF($E4313="","",IFERROR(VLOOKUP($E4313,BankTbl,4,0),""))</f>
        <v>0</v>
      </c>
      <c r="Y4313" s="27">
        <f>IF($F4313="","",IFERROR(VLOOKUP($F4313,BankTbl,4,0),""))</f>
        <v>0</v>
      </c>
      <c r="Z4313" s="27">
        <f>IF($B4313="","",IF($V4313="PICK",LEFT($N4313,5),IF($V4313="FIXED",$W4313,IF($V4313="CODE",$H4313,""))))</f>
        <v>0</v>
      </c>
    </row>
    <row r="4314" spans="1:26" ht="21" customHeight="1">
      <c r="A4314" s="27">
        <f>IF($B4314="","",COUNTA($B$13:$B4314))</f>
        <v>0</v>
      </c>
      <c r="B4314" s="28"/>
      <c r="C4314" s="28"/>
      <c r="D4314" s="29"/>
      <c r="E4314" s="29"/>
      <c r="F4314" s="29"/>
      <c r="G4314" s="28"/>
      <c r="H4314" s="28"/>
      <c r="I4314" s="30">
        <f>IF($H4314="","",IFERROR(VLOOKUP($H4314,AcctTbl,2,0),"کد ناشناخته"))</f>
        <v>0</v>
      </c>
      <c r="J4314" s="27">
        <f>IF($H4314="","",IFERROR(VLOOKUP($H4314,AcctTbl,3,0),""))</f>
        <v>0</v>
      </c>
      <c r="K4314" s="29"/>
      <c r="L4314" s="28"/>
      <c r="M4314" s="31"/>
      <c r="N4314" s="29"/>
      <c r="O4314" s="32">
        <f>IF($B4314="",0,IF($U4314="IN",N($M4314),0))</f>
        <v>0</v>
      </c>
      <c r="P4314" s="32">
        <f>IF($B4314="",0,IF(OR($U4314="OUT",$U4314="TRF"),N($M4314),0))</f>
        <v>0</v>
      </c>
      <c r="Q4314" s="32">
        <f>IF($B4314="",0,IF(OR($U4314="OUT",$U4314="TRF"),N($M4314),0))</f>
        <v>0</v>
      </c>
      <c r="R4314" s="32">
        <f>IF($B4314="",0,IF($U4314="IN",N($M4314),0))</f>
        <v>0</v>
      </c>
      <c r="S4314" s="33">
        <f>IF($B4314="","",IF($M4314="","⚠ مبلغ",IF($E4314="","⚠ بانک عامل",IF(AND($U4314="TRF",$F4314=""),"⚠ بانک مقصد",IF(AND($V4314&lt;&gt;"NONE",$V4314&lt;&gt;"",$Z4314=""),"⚠ طرف حساب","✓")))))</f>
        <v>0</v>
      </c>
      <c r="T4314" s="29"/>
      <c r="U4314" s="27">
        <f>IFERROR(VLOOKUP($D4314,BankOpTbl,2,0),"")</f>
        <v>0</v>
      </c>
      <c r="V4314" s="27">
        <f>IFERROR(VLOOKUP($D4314,BankOpTbl,3,0),"")</f>
        <v>0</v>
      </c>
      <c r="W4314" s="27">
        <f>IFERROR(VLOOKUP($D4314,BankOpTbl,4,0),"")</f>
        <v>0</v>
      </c>
      <c r="X4314" s="27">
        <f>IF($E4314="","",IFERROR(VLOOKUP($E4314,BankTbl,4,0),""))</f>
        <v>0</v>
      </c>
      <c r="Y4314" s="27">
        <f>IF($F4314="","",IFERROR(VLOOKUP($F4314,BankTbl,4,0),""))</f>
        <v>0</v>
      </c>
      <c r="Z4314" s="27">
        <f>IF($B4314="","",IF($V4314="PICK",LEFT($N4314,5),IF($V4314="FIXED",$W4314,IF($V4314="CODE",$H4314,""))))</f>
        <v>0</v>
      </c>
    </row>
    <row r="4315" spans="1:26" ht="21" customHeight="1">
      <c r="A4315" s="27">
        <f>IF($B4315="","",COUNTA($B$13:$B4315))</f>
        <v>0</v>
      </c>
      <c r="B4315" s="28"/>
      <c r="C4315" s="28"/>
      <c r="D4315" s="29"/>
      <c r="E4315" s="29"/>
      <c r="F4315" s="29"/>
      <c r="G4315" s="28"/>
      <c r="H4315" s="28"/>
      <c r="I4315" s="30">
        <f>IF($H4315="","",IFERROR(VLOOKUP($H4315,AcctTbl,2,0),"کد ناشناخته"))</f>
        <v>0</v>
      </c>
      <c r="J4315" s="27">
        <f>IF($H4315="","",IFERROR(VLOOKUP($H4315,AcctTbl,3,0),""))</f>
        <v>0</v>
      </c>
      <c r="K4315" s="29"/>
      <c r="L4315" s="28"/>
      <c r="M4315" s="31"/>
      <c r="N4315" s="29"/>
      <c r="O4315" s="32">
        <f>IF($B4315="",0,IF($U4315="IN",N($M4315),0))</f>
        <v>0</v>
      </c>
      <c r="P4315" s="32">
        <f>IF($B4315="",0,IF(OR($U4315="OUT",$U4315="TRF"),N($M4315),0))</f>
        <v>0</v>
      </c>
      <c r="Q4315" s="32">
        <f>IF($B4315="",0,IF(OR($U4315="OUT",$U4315="TRF"),N($M4315),0))</f>
        <v>0</v>
      </c>
      <c r="R4315" s="32">
        <f>IF($B4315="",0,IF($U4315="IN",N($M4315),0))</f>
        <v>0</v>
      </c>
      <c r="S4315" s="33">
        <f>IF($B4315="","",IF($M4315="","⚠ مبلغ",IF($E4315="","⚠ بانک عامل",IF(AND($U4315="TRF",$F4315=""),"⚠ بانک مقصد",IF(AND($V4315&lt;&gt;"NONE",$V4315&lt;&gt;"",$Z4315=""),"⚠ طرف حساب","✓")))))</f>
        <v>0</v>
      </c>
      <c r="T4315" s="29"/>
      <c r="U4315" s="27">
        <f>IFERROR(VLOOKUP($D4315,BankOpTbl,2,0),"")</f>
        <v>0</v>
      </c>
      <c r="V4315" s="27">
        <f>IFERROR(VLOOKUP($D4315,BankOpTbl,3,0),"")</f>
        <v>0</v>
      </c>
      <c r="W4315" s="27">
        <f>IFERROR(VLOOKUP($D4315,BankOpTbl,4,0),"")</f>
        <v>0</v>
      </c>
      <c r="X4315" s="27">
        <f>IF($E4315="","",IFERROR(VLOOKUP($E4315,BankTbl,4,0),""))</f>
        <v>0</v>
      </c>
      <c r="Y4315" s="27">
        <f>IF($F4315="","",IFERROR(VLOOKUP($F4315,BankTbl,4,0),""))</f>
        <v>0</v>
      </c>
      <c r="Z4315" s="27">
        <f>IF($B4315="","",IF($V4315="PICK",LEFT($N4315,5),IF($V4315="FIXED",$W4315,IF($V4315="CODE",$H4315,""))))</f>
        <v>0</v>
      </c>
    </row>
    <row r="4316" spans="1:26" ht="21" customHeight="1">
      <c r="A4316" s="27">
        <f>IF($B4316="","",COUNTA($B$13:$B4316))</f>
        <v>0</v>
      </c>
      <c r="B4316" s="28"/>
      <c r="C4316" s="28"/>
      <c r="D4316" s="29"/>
      <c r="E4316" s="29"/>
      <c r="F4316" s="29"/>
      <c r="G4316" s="28"/>
      <c r="H4316" s="28"/>
      <c r="I4316" s="30">
        <f>IF($H4316="","",IFERROR(VLOOKUP($H4316,AcctTbl,2,0),"کد ناشناخته"))</f>
        <v>0</v>
      </c>
      <c r="J4316" s="27">
        <f>IF($H4316="","",IFERROR(VLOOKUP($H4316,AcctTbl,3,0),""))</f>
        <v>0</v>
      </c>
      <c r="K4316" s="29"/>
      <c r="L4316" s="28"/>
      <c r="M4316" s="31"/>
      <c r="N4316" s="29"/>
      <c r="O4316" s="32">
        <f>IF($B4316="",0,IF($U4316="IN",N($M4316),0))</f>
        <v>0</v>
      </c>
      <c r="P4316" s="32">
        <f>IF($B4316="",0,IF(OR($U4316="OUT",$U4316="TRF"),N($M4316),0))</f>
        <v>0</v>
      </c>
      <c r="Q4316" s="32">
        <f>IF($B4316="",0,IF(OR($U4316="OUT",$U4316="TRF"),N($M4316),0))</f>
        <v>0</v>
      </c>
      <c r="R4316" s="32">
        <f>IF($B4316="",0,IF($U4316="IN",N($M4316),0))</f>
        <v>0</v>
      </c>
      <c r="S4316" s="33">
        <f>IF($B4316="","",IF($M4316="","⚠ مبلغ",IF($E4316="","⚠ بانک عامل",IF(AND($U4316="TRF",$F4316=""),"⚠ بانک مقصد",IF(AND($V4316&lt;&gt;"NONE",$V4316&lt;&gt;"",$Z4316=""),"⚠ طرف حساب","✓")))))</f>
        <v>0</v>
      </c>
      <c r="T4316" s="29"/>
      <c r="U4316" s="27">
        <f>IFERROR(VLOOKUP($D4316,BankOpTbl,2,0),"")</f>
        <v>0</v>
      </c>
      <c r="V4316" s="27">
        <f>IFERROR(VLOOKUP($D4316,BankOpTbl,3,0),"")</f>
        <v>0</v>
      </c>
      <c r="W4316" s="27">
        <f>IFERROR(VLOOKUP($D4316,BankOpTbl,4,0),"")</f>
        <v>0</v>
      </c>
      <c r="X4316" s="27">
        <f>IF($E4316="","",IFERROR(VLOOKUP($E4316,BankTbl,4,0),""))</f>
        <v>0</v>
      </c>
      <c r="Y4316" s="27">
        <f>IF($F4316="","",IFERROR(VLOOKUP($F4316,BankTbl,4,0),""))</f>
        <v>0</v>
      </c>
      <c r="Z4316" s="27">
        <f>IF($B4316="","",IF($V4316="PICK",LEFT($N4316,5),IF($V4316="FIXED",$W4316,IF($V4316="CODE",$H4316,""))))</f>
        <v>0</v>
      </c>
    </row>
    <row r="4317" spans="1:26" ht="21" customHeight="1">
      <c r="A4317" s="27">
        <f>IF($B4317="","",COUNTA($B$13:$B4317))</f>
        <v>0</v>
      </c>
      <c r="B4317" s="28"/>
      <c r="C4317" s="28"/>
      <c r="D4317" s="29"/>
      <c r="E4317" s="29"/>
      <c r="F4317" s="29"/>
      <c r="G4317" s="28"/>
      <c r="H4317" s="28"/>
      <c r="I4317" s="30">
        <f>IF($H4317="","",IFERROR(VLOOKUP($H4317,AcctTbl,2,0),"کد ناشناخته"))</f>
        <v>0</v>
      </c>
      <c r="J4317" s="27">
        <f>IF($H4317="","",IFERROR(VLOOKUP($H4317,AcctTbl,3,0),""))</f>
        <v>0</v>
      </c>
      <c r="K4317" s="29"/>
      <c r="L4317" s="28"/>
      <c r="M4317" s="31"/>
      <c r="N4317" s="29"/>
      <c r="O4317" s="32">
        <f>IF($B4317="",0,IF($U4317="IN",N($M4317),0))</f>
        <v>0</v>
      </c>
      <c r="P4317" s="32">
        <f>IF($B4317="",0,IF(OR($U4317="OUT",$U4317="TRF"),N($M4317),0))</f>
        <v>0</v>
      </c>
      <c r="Q4317" s="32">
        <f>IF($B4317="",0,IF(OR($U4317="OUT",$U4317="TRF"),N($M4317),0))</f>
        <v>0</v>
      </c>
      <c r="R4317" s="32">
        <f>IF($B4317="",0,IF($U4317="IN",N($M4317),0))</f>
        <v>0</v>
      </c>
      <c r="S4317" s="33">
        <f>IF($B4317="","",IF($M4317="","⚠ مبلغ",IF($E4317="","⚠ بانک عامل",IF(AND($U4317="TRF",$F4317=""),"⚠ بانک مقصد",IF(AND($V4317&lt;&gt;"NONE",$V4317&lt;&gt;"",$Z4317=""),"⚠ طرف حساب","✓")))))</f>
        <v>0</v>
      </c>
      <c r="T4317" s="29"/>
      <c r="U4317" s="27">
        <f>IFERROR(VLOOKUP($D4317,BankOpTbl,2,0),"")</f>
        <v>0</v>
      </c>
      <c r="V4317" s="27">
        <f>IFERROR(VLOOKUP($D4317,BankOpTbl,3,0),"")</f>
        <v>0</v>
      </c>
      <c r="W4317" s="27">
        <f>IFERROR(VLOOKUP($D4317,BankOpTbl,4,0),"")</f>
        <v>0</v>
      </c>
      <c r="X4317" s="27">
        <f>IF($E4317="","",IFERROR(VLOOKUP($E4317,BankTbl,4,0),""))</f>
        <v>0</v>
      </c>
      <c r="Y4317" s="27">
        <f>IF($F4317="","",IFERROR(VLOOKUP($F4317,BankTbl,4,0),""))</f>
        <v>0</v>
      </c>
      <c r="Z4317" s="27">
        <f>IF($B4317="","",IF($V4317="PICK",LEFT($N4317,5),IF($V4317="FIXED",$W4317,IF($V4317="CODE",$H4317,""))))</f>
        <v>0</v>
      </c>
    </row>
    <row r="4318" spans="1:26" ht="21" customHeight="1">
      <c r="A4318" s="27">
        <f>IF($B4318="","",COUNTA($B$13:$B4318))</f>
        <v>0</v>
      </c>
      <c r="B4318" s="28"/>
      <c r="C4318" s="28"/>
      <c r="D4318" s="29"/>
      <c r="E4318" s="29"/>
      <c r="F4318" s="29"/>
      <c r="G4318" s="28"/>
      <c r="H4318" s="28"/>
      <c r="I4318" s="30">
        <f>IF($H4318="","",IFERROR(VLOOKUP($H4318,AcctTbl,2,0),"کد ناشناخته"))</f>
        <v>0</v>
      </c>
      <c r="J4318" s="27">
        <f>IF($H4318="","",IFERROR(VLOOKUP($H4318,AcctTbl,3,0),""))</f>
        <v>0</v>
      </c>
      <c r="K4318" s="29"/>
      <c r="L4318" s="28"/>
      <c r="M4318" s="31"/>
      <c r="N4318" s="29"/>
      <c r="O4318" s="32">
        <f>IF($B4318="",0,IF($U4318="IN",N($M4318),0))</f>
        <v>0</v>
      </c>
      <c r="P4318" s="32">
        <f>IF($B4318="",0,IF(OR($U4318="OUT",$U4318="TRF"),N($M4318),0))</f>
        <v>0</v>
      </c>
      <c r="Q4318" s="32">
        <f>IF($B4318="",0,IF(OR($U4318="OUT",$U4318="TRF"),N($M4318),0))</f>
        <v>0</v>
      </c>
      <c r="R4318" s="32">
        <f>IF($B4318="",0,IF($U4318="IN",N($M4318),0))</f>
        <v>0</v>
      </c>
      <c r="S4318" s="33">
        <f>IF($B4318="","",IF($M4318="","⚠ مبلغ",IF($E4318="","⚠ بانک عامل",IF(AND($U4318="TRF",$F4318=""),"⚠ بانک مقصد",IF(AND($V4318&lt;&gt;"NONE",$V4318&lt;&gt;"",$Z4318=""),"⚠ طرف حساب","✓")))))</f>
        <v>0</v>
      </c>
      <c r="T4318" s="29"/>
      <c r="U4318" s="27">
        <f>IFERROR(VLOOKUP($D4318,BankOpTbl,2,0),"")</f>
        <v>0</v>
      </c>
      <c r="V4318" s="27">
        <f>IFERROR(VLOOKUP($D4318,BankOpTbl,3,0),"")</f>
        <v>0</v>
      </c>
      <c r="W4318" s="27">
        <f>IFERROR(VLOOKUP($D4318,BankOpTbl,4,0),"")</f>
        <v>0</v>
      </c>
      <c r="X4318" s="27">
        <f>IF($E4318="","",IFERROR(VLOOKUP($E4318,BankTbl,4,0),""))</f>
        <v>0</v>
      </c>
      <c r="Y4318" s="27">
        <f>IF($F4318="","",IFERROR(VLOOKUP($F4318,BankTbl,4,0),""))</f>
        <v>0</v>
      </c>
      <c r="Z4318" s="27">
        <f>IF($B4318="","",IF($V4318="PICK",LEFT($N4318,5),IF($V4318="FIXED",$W4318,IF($V4318="CODE",$H4318,""))))</f>
        <v>0</v>
      </c>
    </row>
    <row r="4319" spans="1:26" ht="21" customHeight="1">
      <c r="A4319" s="27">
        <f>IF($B4319="","",COUNTA($B$13:$B4319))</f>
        <v>0</v>
      </c>
      <c r="B4319" s="28"/>
      <c r="C4319" s="28"/>
      <c r="D4319" s="29"/>
      <c r="E4319" s="29"/>
      <c r="F4319" s="29"/>
      <c r="G4319" s="28"/>
      <c r="H4319" s="28"/>
      <c r="I4319" s="30">
        <f>IF($H4319="","",IFERROR(VLOOKUP($H4319,AcctTbl,2,0),"کد ناشناخته"))</f>
        <v>0</v>
      </c>
      <c r="J4319" s="27">
        <f>IF($H4319="","",IFERROR(VLOOKUP($H4319,AcctTbl,3,0),""))</f>
        <v>0</v>
      </c>
      <c r="K4319" s="29"/>
      <c r="L4319" s="28"/>
      <c r="M4319" s="31"/>
      <c r="N4319" s="29"/>
      <c r="O4319" s="32">
        <f>IF($B4319="",0,IF($U4319="IN",N($M4319),0))</f>
        <v>0</v>
      </c>
      <c r="P4319" s="32">
        <f>IF($B4319="",0,IF(OR($U4319="OUT",$U4319="TRF"),N($M4319),0))</f>
        <v>0</v>
      </c>
      <c r="Q4319" s="32">
        <f>IF($B4319="",0,IF(OR($U4319="OUT",$U4319="TRF"),N($M4319),0))</f>
        <v>0</v>
      </c>
      <c r="R4319" s="32">
        <f>IF($B4319="",0,IF($U4319="IN",N($M4319),0))</f>
        <v>0</v>
      </c>
      <c r="S4319" s="33">
        <f>IF($B4319="","",IF($M4319="","⚠ مبلغ",IF($E4319="","⚠ بانک عامل",IF(AND($U4319="TRF",$F4319=""),"⚠ بانک مقصد",IF(AND($V4319&lt;&gt;"NONE",$V4319&lt;&gt;"",$Z4319=""),"⚠ طرف حساب","✓")))))</f>
        <v>0</v>
      </c>
      <c r="T4319" s="29"/>
      <c r="U4319" s="27">
        <f>IFERROR(VLOOKUP($D4319,BankOpTbl,2,0),"")</f>
        <v>0</v>
      </c>
      <c r="V4319" s="27">
        <f>IFERROR(VLOOKUP($D4319,BankOpTbl,3,0),"")</f>
        <v>0</v>
      </c>
      <c r="W4319" s="27">
        <f>IFERROR(VLOOKUP($D4319,BankOpTbl,4,0),"")</f>
        <v>0</v>
      </c>
      <c r="X4319" s="27">
        <f>IF($E4319="","",IFERROR(VLOOKUP($E4319,BankTbl,4,0),""))</f>
        <v>0</v>
      </c>
      <c r="Y4319" s="27">
        <f>IF($F4319="","",IFERROR(VLOOKUP($F4319,BankTbl,4,0),""))</f>
        <v>0</v>
      </c>
      <c r="Z4319" s="27">
        <f>IF($B4319="","",IF($V4319="PICK",LEFT($N4319,5),IF($V4319="FIXED",$W4319,IF($V4319="CODE",$H4319,""))))</f>
        <v>0</v>
      </c>
    </row>
    <row r="4320" spans="1:26" ht="21" customHeight="1">
      <c r="A4320" s="27">
        <f>IF($B4320="","",COUNTA($B$13:$B4320))</f>
        <v>0</v>
      </c>
      <c r="B4320" s="28"/>
      <c r="C4320" s="28"/>
      <c r="D4320" s="29"/>
      <c r="E4320" s="29"/>
      <c r="F4320" s="29"/>
      <c r="G4320" s="28"/>
      <c r="H4320" s="28"/>
      <c r="I4320" s="30">
        <f>IF($H4320="","",IFERROR(VLOOKUP($H4320,AcctTbl,2,0),"کد ناشناخته"))</f>
        <v>0</v>
      </c>
      <c r="J4320" s="27">
        <f>IF($H4320="","",IFERROR(VLOOKUP($H4320,AcctTbl,3,0),""))</f>
        <v>0</v>
      </c>
      <c r="K4320" s="29"/>
      <c r="L4320" s="28"/>
      <c r="M4320" s="31"/>
      <c r="N4320" s="29"/>
      <c r="O4320" s="32">
        <f>IF($B4320="",0,IF($U4320="IN",N($M4320),0))</f>
        <v>0</v>
      </c>
      <c r="P4320" s="32">
        <f>IF($B4320="",0,IF(OR($U4320="OUT",$U4320="TRF"),N($M4320),0))</f>
        <v>0</v>
      </c>
      <c r="Q4320" s="32">
        <f>IF($B4320="",0,IF(OR($U4320="OUT",$U4320="TRF"),N($M4320),0))</f>
        <v>0</v>
      </c>
      <c r="R4320" s="32">
        <f>IF($B4320="",0,IF($U4320="IN",N($M4320),0))</f>
        <v>0</v>
      </c>
      <c r="S4320" s="33">
        <f>IF($B4320="","",IF($M4320="","⚠ مبلغ",IF($E4320="","⚠ بانک عامل",IF(AND($U4320="TRF",$F4320=""),"⚠ بانک مقصد",IF(AND($V4320&lt;&gt;"NONE",$V4320&lt;&gt;"",$Z4320=""),"⚠ طرف حساب","✓")))))</f>
        <v>0</v>
      </c>
      <c r="T4320" s="29"/>
      <c r="U4320" s="27">
        <f>IFERROR(VLOOKUP($D4320,BankOpTbl,2,0),"")</f>
        <v>0</v>
      </c>
      <c r="V4320" s="27">
        <f>IFERROR(VLOOKUP($D4320,BankOpTbl,3,0),"")</f>
        <v>0</v>
      </c>
      <c r="W4320" s="27">
        <f>IFERROR(VLOOKUP($D4320,BankOpTbl,4,0),"")</f>
        <v>0</v>
      </c>
      <c r="X4320" s="27">
        <f>IF($E4320="","",IFERROR(VLOOKUP($E4320,BankTbl,4,0),""))</f>
        <v>0</v>
      </c>
      <c r="Y4320" s="27">
        <f>IF($F4320="","",IFERROR(VLOOKUP($F4320,BankTbl,4,0),""))</f>
        <v>0</v>
      </c>
      <c r="Z4320" s="27">
        <f>IF($B4320="","",IF($V4320="PICK",LEFT($N4320,5),IF($V4320="FIXED",$W4320,IF($V4320="CODE",$H4320,""))))</f>
        <v>0</v>
      </c>
    </row>
    <row r="4321" spans="1:26" ht="21" customHeight="1">
      <c r="A4321" s="27">
        <f>IF($B4321="","",COUNTA($B$13:$B4321))</f>
        <v>0</v>
      </c>
      <c r="B4321" s="28"/>
      <c r="C4321" s="28"/>
      <c r="D4321" s="29"/>
      <c r="E4321" s="29"/>
      <c r="F4321" s="29"/>
      <c r="G4321" s="28"/>
      <c r="H4321" s="28"/>
      <c r="I4321" s="30">
        <f>IF($H4321="","",IFERROR(VLOOKUP($H4321,AcctTbl,2,0),"کد ناشناخته"))</f>
        <v>0</v>
      </c>
      <c r="J4321" s="27">
        <f>IF($H4321="","",IFERROR(VLOOKUP($H4321,AcctTbl,3,0),""))</f>
        <v>0</v>
      </c>
      <c r="K4321" s="29"/>
      <c r="L4321" s="28"/>
      <c r="M4321" s="31"/>
      <c r="N4321" s="29"/>
      <c r="O4321" s="32">
        <f>IF($B4321="",0,IF($U4321="IN",N($M4321),0))</f>
        <v>0</v>
      </c>
      <c r="P4321" s="32">
        <f>IF($B4321="",0,IF(OR($U4321="OUT",$U4321="TRF"),N($M4321),0))</f>
        <v>0</v>
      </c>
      <c r="Q4321" s="32">
        <f>IF($B4321="",0,IF(OR($U4321="OUT",$U4321="TRF"),N($M4321),0))</f>
        <v>0</v>
      </c>
      <c r="R4321" s="32">
        <f>IF($B4321="",0,IF($U4321="IN",N($M4321),0))</f>
        <v>0</v>
      </c>
      <c r="S4321" s="33">
        <f>IF($B4321="","",IF($M4321="","⚠ مبلغ",IF($E4321="","⚠ بانک عامل",IF(AND($U4321="TRF",$F4321=""),"⚠ بانک مقصد",IF(AND($V4321&lt;&gt;"NONE",$V4321&lt;&gt;"",$Z4321=""),"⚠ طرف حساب","✓")))))</f>
        <v>0</v>
      </c>
      <c r="T4321" s="29"/>
      <c r="U4321" s="27">
        <f>IFERROR(VLOOKUP($D4321,BankOpTbl,2,0),"")</f>
        <v>0</v>
      </c>
      <c r="V4321" s="27">
        <f>IFERROR(VLOOKUP($D4321,BankOpTbl,3,0),"")</f>
        <v>0</v>
      </c>
      <c r="W4321" s="27">
        <f>IFERROR(VLOOKUP($D4321,BankOpTbl,4,0),"")</f>
        <v>0</v>
      </c>
      <c r="X4321" s="27">
        <f>IF($E4321="","",IFERROR(VLOOKUP($E4321,BankTbl,4,0),""))</f>
        <v>0</v>
      </c>
      <c r="Y4321" s="27">
        <f>IF($F4321="","",IFERROR(VLOOKUP($F4321,BankTbl,4,0),""))</f>
        <v>0</v>
      </c>
      <c r="Z4321" s="27">
        <f>IF($B4321="","",IF($V4321="PICK",LEFT($N4321,5),IF($V4321="FIXED",$W4321,IF($V4321="CODE",$H4321,""))))</f>
        <v>0</v>
      </c>
    </row>
    <row r="4322" spans="1:26" ht="21" customHeight="1">
      <c r="A4322" s="27">
        <f>IF($B4322="","",COUNTA($B$13:$B4322))</f>
        <v>0</v>
      </c>
      <c r="B4322" s="28"/>
      <c r="C4322" s="28"/>
      <c r="D4322" s="29"/>
      <c r="E4322" s="29"/>
      <c r="F4322" s="29"/>
      <c r="G4322" s="28"/>
      <c r="H4322" s="28"/>
      <c r="I4322" s="30">
        <f>IF($H4322="","",IFERROR(VLOOKUP($H4322,AcctTbl,2,0),"کد ناشناخته"))</f>
        <v>0</v>
      </c>
      <c r="J4322" s="27">
        <f>IF($H4322="","",IFERROR(VLOOKUP($H4322,AcctTbl,3,0),""))</f>
        <v>0</v>
      </c>
      <c r="K4322" s="29"/>
      <c r="L4322" s="28"/>
      <c r="M4322" s="31"/>
      <c r="N4322" s="29"/>
      <c r="O4322" s="32">
        <f>IF($B4322="",0,IF($U4322="IN",N($M4322),0))</f>
        <v>0</v>
      </c>
      <c r="P4322" s="32">
        <f>IF($B4322="",0,IF(OR($U4322="OUT",$U4322="TRF"),N($M4322),0))</f>
        <v>0</v>
      </c>
      <c r="Q4322" s="32">
        <f>IF($B4322="",0,IF(OR($U4322="OUT",$U4322="TRF"),N($M4322),0))</f>
        <v>0</v>
      </c>
      <c r="R4322" s="32">
        <f>IF($B4322="",0,IF($U4322="IN",N($M4322),0))</f>
        <v>0</v>
      </c>
      <c r="S4322" s="33">
        <f>IF($B4322="","",IF($M4322="","⚠ مبلغ",IF($E4322="","⚠ بانک عامل",IF(AND($U4322="TRF",$F4322=""),"⚠ بانک مقصد",IF(AND($V4322&lt;&gt;"NONE",$V4322&lt;&gt;"",$Z4322=""),"⚠ طرف حساب","✓")))))</f>
        <v>0</v>
      </c>
      <c r="T4322" s="29"/>
      <c r="U4322" s="27">
        <f>IFERROR(VLOOKUP($D4322,BankOpTbl,2,0),"")</f>
        <v>0</v>
      </c>
      <c r="V4322" s="27">
        <f>IFERROR(VLOOKUP($D4322,BankOpTbl,3,0),"")</f>
        <v>0</v>
      </c>
      <c r="W4322" s="27">
        <f>IFERROR(VLOOKUP($D4322,BankOpTbl,4,0),"")</f>
        <v>0</v>
      </c>
      <c r="X4322" s="27">
        <f>IF($E4322="","",IFERROR(VLOOKUP($E4322,BankTbl,4,0),""))</f>
        <v>0</v>
      </c>
      <c r="Y4322" s="27">
        <f>IF($F4322="","",IFERROR(VLOOKUP($F4322,BankTbl,4,0),""))</f>
        <v>0</v>
      </c>
      <c r="Z4322" s="27">
        <f>IF($B4322="","",IF($V4322="PICK",LEFT($N4322,5),IF($V4322="FIXED",$W4322,IF($V4322="CODE",$H4322,""))))</f>
        <v>0</v>
      </c>
    </row>
    <row r="4323" spans="1:26" ht="21" customHeight="1">
      <c r="A4323" s="27">
        <f>IF($B4323="","",COUNTA($B$13:$B4323))</f>
        <v>0</v>
      </c>
      <c r="B4323" s="28"/>
      <c r="C4323" s="28"/>
      <c r="D4323" s="29"/>
      <c r="E4323" s="29"/>
      <c r="F4323" s="29"/>
      <c r="G4323" s="28"/>
      <c r="H4323" s="28"/>
      <c r="I4323" s="30">
        <f>IF($H4323="","",IFERROR(VLOOKUP($H4323,AcctTbl,2,0),"کد ناشناخته"))</f>
        <v>0</v>
      </c>
      <c r="J4323" s="27">
        <f>IF($H4323="","",IFERROR(VLOOKUP($H4323,AcctTbl,3,0),""))</f>
        <v>0</v>
      </c>
      <c r="K4323" s="29"/>
      <c r="L4323" s="28"/>
      <c r="M4323" s="31"/>
      <c r="N4323" s="29"/>
      <c r="O4323" s="32">
        <f>IF($B4323="",0,IF($U4323="IN",N($M4323),0))</f>
        <v>0</v>
      </c>
      <c r="P4323" s="32">
        <f>IF($B4323="",0,IF(OR($U4323="OUT",$U4323="TRF"),N($M4323),0))</f>
        <v>0</v>
      </c>
      <c r="Q4323" s="32">
        <f>IF($B4323="",0,IF(OR($U4323="OUT",$U4323="TRF"),N($M4323),0))</f>
        <v>0</v>
      </c>
      <c r="R4323" s="32">
        <f>IF($B4323="",0,IF($U4323="IN",N($M4323),0))</f>
        <v>0</v>
      </c>
      <c r="S4323" s="33">
        <f>IF($B4323="","",IF($M4323="","⚠ مبلغ",IF($E4323="","⚠ بانک عامل",IF(AND($U4323="TRF",$F4323=""),"⚠ بانک مقصد",IF(AND($V4323&lt;&gt;"NONE",$V4323&lt;&gt;"",$Z4323=""),"⚠ طرف حساب","✓")))))</f>
        <v>0</v>
      </c>
      <c r="T4323" s="29"/>
      <c r="U4323" s="27">
        <f>IFERROR(VLOOKUP($D4323,BankOpTbl,2,0),"")</f>
        <v>0</v>
      </c>
      <c r="V4323" s="27">
        <f>IFERROR(VLOOKUP($D4323,BankOpTbl,3,0),"")</f>
        <v>0</v>
      </c>
      <c r="W4323" s="27">
        <f>IFERROR(VLOOKUP($D4323,BankOpTbl,4,0),"")</f>
        <v>0</v>
      </c>
      <c r="X4323" s="27">
        <f>IF($E4323="","",IFERROR(VLOOKUP($E4323,BankTbl,4,0),""))</f>
        <v>0</v>
      </c>
      <c r="Y4323" s="27">
        <f>IF($F4323="","",IFERROR(VLOOKUP($F4323,BankTbl,4,0),""))</f>
        <v>0</v>
      </c>
      <c r="Z4323" s="27">
        <f>IF($B4323="","",IF($V4323="PICK",LEFT($N4323,5),IF($V4323="FIXED",$W4323,IF($V4323="CODE",$H4323,""))))</f>
        <v>0</v>
      </c>
    </row>
    <row r="4324" spans="1:26" ht="21" customHeight="1">
      <c r="A4324" s="27">
        <f>IF($B4324="","",COUNTA($B$13:$B4324))</f>
        <v>0</v>
      </c>
      <c r="B4324" s="28"/>
      <c r="C4324" s="28"/>
      <c r="D4324" s="29"/>
      <c r="E4324" s="29"/>
      <c r="F4324" s="29"/>
      <c r="G4324" s="28"/>
      <c r="H4324" s="28"/>
      <c r="I4324" s="30">
        <f>IF($H4324="","",IFERROR(VLOOKUP($H4324,AcctTbl,2,0),"کد ناشناخته"))</f>
        <v>0</v>
      </c>
      <c r="J4324" s="27">
        <f>IF($H4324="","",IFERROR(VLOOKUP($H4324,AcctTbl,3,0),""))</f>
        <v>0</v>
      </c>
      <c r="K4324" s="29"/>
      <c r="L4324" s="28"/>
      <c r="M4324" s="31"/>
      <c r="N4324" s="29"/>
      <c r="O4324" s="32">
        <f>IF($B4324="",0,IF($U4324="IN",N($M4324),0))</f>
        <v>0</v>
      </c>
      <c r="P4324" s="32">
        <f>IF($B4324="",0,IF(OR($U4324="OUT",$U4324="TRF"),N($M4324),0))</f>
        <v>0</v>
      </c>
      <c r="Q4324" s="32">
        <f>IF($B4324="",0,IF(OR($U4324="OUT",$U4324="TRF"),N($M4324),0))</f>
        <v>0</v>
      </c>
      <c r="R4324" s="32">
        <f>IF($B4324="",0,IF($U4324="IN",N($M4324),0))</f>
        <v>0</v>
      </c>
      <c r="S4324" s="33">
        <f>IF($B4324="","",IF($M4324="","⚠ مبلغ",IF($E4324="","⚠ بانک عامل",IF(AND($U4324="TRF",$F4324=""),"⚠ بانک مقصد",IF(AND($V4324&lt;&gt;"NONE",$V4324&lt;&gt;"",$Z4324=""),"⚠ طرف حساب","✓")))))</f>
        <v>0</v>
      </c>
      <c r="T4324" s="29"/>
      <c r="U4324" s="27">
        <f>IFERROR(VLOOKUP($D4324,BankOpTbl,2,0),"")</f>
        <v>0</v>
      </c>
      <c r="V4324" s="27">
        <f>IFERROR(VLOOKUP($D4324,BankOpTbl,3,0),"")</f>
        <v>0</v>
      </c>
      <c r="W4324" s="27">
        <f>IFERROR(VLOOKUP($D4324,BankOpTbl,4,0),"")</f>
        <v>0</v>
      </c>
      <c r="X4324" s="27">
        <f>IF($E4324="","",IFERROR(VLOOKUP($E4324,BankTbl,4,0),""))</f>
        <v>0</v>
      </c>
      <c r="Y4324" s="27">
        <f>IF($F4324="","",IFERROR(VLOOKUP($F4324,BankTbl,4,0),""))</f>
        <v>0</v>
      </c>
      <c r="Z4324" s="27">
        <f>IF($B4324="","",IF($V4324="PICK",LEFT($N4324,5),IF($V4324="FIXED",$W4324,IF($V4324="CODE",$H4324,""))))</f>
        <v>0</v>
      </c>
    </row>
    <row r="4325" spans="1:26" ht="21" customHeight="1">
      <c r="A4325" s="27">
        <f>IF($B4325="","",COUNTA($B$13:$B4325))</f>
        <v>0</v>
      </c>
      <c r="B4325" s="28"/>
      <c r="C4325" s="28"/>
      <c r="D4325" s="29"/>
      <c r="E4325" s="29"/>
      <c r="F4325" s="29"/>
      <c r="G4325" s="28"/>
      <c r="H4325" s="28"/>
      <c r="I4325" s="30">
        <f>IF($H4325="","",IFERROR(VLOOKUP($H4325,AcctTbl,2,0),"کد ناشناخته"))</f>
        <v>0</v>
      </c>
      <c r="J4325" s="27">
        <f>IF($H4325="","",IFERROR(VLOOKUP($H4325,AcctTbl,3,0),""))</f>
        <v>0</v>
      </c>
      <c r="K4325" s="29"/>
      <c r="L4325" s="28"/>
      <c r="M4325" s="31"/>
      <c r="N4325" s="29"/>
      <c r="O4325" s="32">
        <f>IF($B4325="",0,IF($U4325="IN",N($M4325),0))</f>
        <v>0</v>
      </c>
      <c r="P4325" s="32">
        <f>IF($B4325="",0,IF(OR($U4325="OUT",$U4325="TRF"),N($M4325),0))</f>
        <v>0</v>
      </c>
      <c r="Q4325" s="32">
        <f>IF($B4325="",0,IF(OR($U4325="OUT",$U4325="TRF"),N($M4325),0))</f>
        <v>0</v>
      </c>
      <c r="R4325" s="32">
        <f>IF($B4325="",0,IF($U4325="IN",N($M4325),0))</f>
        <v>0</v>
      </c>
      <c r="S4325" s="33">
        <f>IF($B4325="","",IF($M4325="","⚠ مبلغ",IF($E4325="","⚠ بانک عامل",IF(AND($U4325="TRF",$F4325=""),"⚠ بانک مقصد",IF(AND($V4325&lt;&gt;"NONE",$V4325&lt;&gt;"",$Z4325=""),"⚠ طرف حساب","✓")))))</f>
        <v>0</v>
      </c>
      <c r="T4325" s="29"/>
      <c r="U4325" s="27">
        <f>IFERROR(VLOOKUP($D4325,BankOpTbl,2,0),"")</f>
        <v>0</v>
      </c>
      <c r="V4325" s="27">
        <f>IFERROR(VLOOKUP($D4325,BankOpTbl,3,0),"")</f>
        <v>0</v>
      </c>
      <c r="W4325" s="27">
        <f>IFERROR(VLOOKUP($D4325,BankOpTbl,4,0),"")</f>
        <v>0</v>
      </c>
      <c r="X4325" s="27">
        <f>IF($E4325="","",IFERROR(VLOOKUP($E4325,BankTbl,4,0),""))</f>
        <v>0</v>
      </c>
      <c r="Y4325" s="27">
        <f>IF($F4325="","",IFERROR(VLOOKUP($F4325,BankTbl,4,0),""))</f>
        <v>0</v>
      </c>
      <c r="Z4325" s="27">
        <f>IF($B4325="","",IF($V4325="PICK",LEFT($N4325,5),IF($V4325="FIXED",$W4325,IF($V4325="CODE",$H4325,""))))</f>
        <v>0</v>
      </c>
    </row>
    <row r="4326" spans="1:26" ht="21" customHeight="1">
      <c r="A4326" s="27">
        <f>IF($B4326="","",COUNTA($B$13:$B4326))</f>
        <v>0</v>
      </c>
      <c r="B4326" s="28"/>
      <c r="C4326" s="28"/>
      <c r="D4326" s="29"/>
      <c r="E4326" s="29"/>
      <c r="F4326" s="29"/>
      <c r="G4326" s="28"/>
      <c r="H4326" s="28"/>
      <c r="I4326" s="30">
        <f>IF($H4326="","",IFERROR(VLOOKUP($H4326,AcctTbl,2,0),"کد ناشناخته"))</f>
        <v>0</v>
      </c>
      <c r="J4326" s="27">
        <f>IF($H4326="","",IFERROR(VLOOKUP($H4326,AcctTbl,3,0),""))</f>
        <v>0</v>
      </c>
      <c r="K4326" s="29"/>
      <c r="L4326" s="28"/>
      <c r="M4326" s="31"/>
      <c r="N4326" s="29"/>
      <c r="O4326" s="32">
        <f>IF($B4326="",0,IF($U4326="IN",N($M4326),0))</f>
        <v>0</v>
      </c>
      <c r="P4326" s="32">
        <f>IF($B4326="",0,IF(OR($U4326="OUT",$U4326="TRF"),N($M4326),0))</f>
        <v>0</v>
      </c>
      <c r="Q4326" s="32">
        <f>IF($B4326="",0,IF(OR($U4326="OUT",$U4326="TRF"),N($M4326),0))</f>
        <v>0</v>
      </c>
      <c r="R4326" s="32">
        <f>IF($B4326="",0,IF($U4326="IN",N($M4326),0))</f>
        <v>0</v>
      </c>
      <c r="S4326" s="33">
        <f>IF($B4326="","",IF($M4326="","⚠ مبلغ",IF($E4326="","⚠ بانک عامل",IF(AND($U4326="TRF",$F4326=""),"⚠ بانک مقصد",IF(AND($V4326&lt;&gt;"NONE",$V4326&lt;&gt;"",$Z4326=""),"⚠ طرف حساب","✓")))))</f>
        <v>0</v>
      </c>
      <c r="T4326" s="29"/>
      <c r="U4326" s="27">
        <f>IFERROR(VLOOKUP($D4326,BankOpTbl,2,0),"")</f>
        <v>0</v>
      </c>
      <c r="V4326" s="27">
        <f>IFERROR(VLOOKUP($D4326,BankOpTbl,3,0),"")</f>
        <v>0</v>
      </c>
      <c r="W4326" s="27">
        <f>IFERROR(VLOOKUP($D4326,BankOpTbl,4,0),"")</f>
        <v>0</v>
      </c>
      <c r="X4326" s="27">
        <f>IF($E4326="","",IFERROR(VLOOKUP($E4326,BankTbl,4,0),""))</f>
        <v>0</v>
      </c>
      <c r="Y4326" s="27">
        <f>IF($F4326="","",IFERROR(VLOOKUP($F4326,BankTbl,4,0),""))</f>
        <v>0</v>
      </c>
      <c r="Z4326" s="27">
        <f>IF($B4326="","",IF($V4326="PICK",LEFT($N4326,5),IF($V4326="FIXED",$W4326,IF($V4326="CODE",$H4326,""))))</f>
        <v>0</v>
      </c>
    </row>
    <row r="4327" spans="1:26" ht="21" customHeight="1">
      <c r="A4327" s="27">
        <f>IF($B4327="","",COUNTA($B$13:$B4327))</f>
        <v>0</v>
      </c>
      <c r="B4327" s="28"/>
      <c r="C4327" s="28"/>
      <c r="D4327" s="29"/>
      <c r="E4327" s="29"/>
      <c r="F4327" s="29"/>
      <c r="G4327" s="28"/>
      <c r="H4327" s="28"/>
      <c r="I4327" s="30">
        <f>IF($H4327="","",IFERROR(VLOOKUP($H4327,AcctTbl,2,0),"کد ناشناخته"))</f>
        <v>0</v>
      </c>
      <c r="J4327" s="27">
        <f>IF($H4327="","",IFERROR(VLOOKUP($H4327,AcctTbl,3,0),""))</f>
        <v>0</v>
      </c>
      <c r="K4327" s="29"/>
      <c r="L4327" s="28"/>
      <c r="M4327" s="31"/>
      <c r="N4327" s="29"/>
      <c r="O4327" s="32">
        <f>IF($B4327="",0,IF($U4327="IN",N($M4327),0))</f>
        <v>0</v>
      </c>
      <c r="P4327" s="32">
        <f>IF($B4327="",0,IF(OR($U4327="OUT",$U4327="TRF"),N($M4327),0))</f>
        <v>0</v>
      </c>
      <c r="Q4327" s="32">
        <f>IF($B4327="",0,IF(OR($U4327="OUT",$U4327="TRF"),N($M4327),0))</f>
        <v>0</v>
      </c>
      <c r="R4327" s="32">
        <f>IF($B4327="",0,IF($U4327="IN",N($M4327),0))</f>
        <v>0</v>
      </c>
      <c r="S4327" s="33">
        <f>IF($B4327="","",IF($M4327="","⚠ مبلغ",IF($E4327="","⚠ بانک عامل",IF(AND($U4327="TRF",$F4327=""),"⚠ بانک مقصد",IF(AND($V4327&lt;&gt;"NONE",$V4327&lt;&gt;"",$Z4327=""),"⚠ طرف حساب","✓")))))</f>
        <v>0</v>
      </c>
      <c r="T4327" s="29"/>
      <c r="U4327" s="27">
        <f>IFERROR(VLOOKUP($D4327,BankOpTbl,2,0),"")</f>
        <v>0</v>
      </c>
      <c r="V4327" s="27">
        <f>IFERROR(VLOOKUP($D4327,BankOpTbl,3,0),"")</f>
        <v>0</v>
      </c>
      <c r="W4327" s="27">
        <f>IFERROR(VLOOKUP($D4327,BankOpTbl,4,0),"")</f>
        <v>0</v>
      </c>
      <c r="X4327" s="27">
        <f>IF($E4327="","",IFERROR(VLOOKUP($E4327,BankTbl,4,0),""))</f>
        <v>0</v>
      </c>
      <c r="Y4327" s="27">
        <f>IF($F4327="","",IFERROR(VLOOKUP($F4327,BankTbl,4,0),""))</f>
        <v>0</v>
      </c>
      <c r="Z4327" s="27">
        <f>IF($B4327="","",IF($V4327="PICK",LEFT($N4327,5),IF($V4327="FIXED",$W4327,IF($V4327="CODE",$H4327,""))))</f>
        <v>0</v>
      </c>
    </row>
    <row r="4328" spans="1:26" ht="21" customHeight="1">
      <c r="A4328" s="27">
        <f>IF($B4328="","",COUNTA($B$13:$B4328))</f>
        <v>0</v>
      </c>
      <c r="B4328" s="28"/>
      <c r="C4328" s="28"/>
      <c r="D4328" s="29"/>
      <c r="E4328" s="29"/>
      <c r="F4328" s="29"/>
      <c r="G4328" s="28"/>
      <c r="H4328" s="28"/>
      <c r="I4328" s="30">
        <f>IF($H4328="","",IFERROR(VLOOKUP($H4328,AcctTbl,2,0),"کد ناشناخته"))</f>
        <v>0</v>
      </c>
      <c r="J4328" s="27">
        <f>IF($H4328="","",IFERROR(VLOOKUP($H4328,AcctTbl,3,0),""))</f>
        <v>0</v>
      </c>
      <c r="K4328" s="29"/>
      <c r="L4328" s="28"/>
      <c r="M4328" s="31"/>
      <c r="N4328" s="29"/>
      <c r="O4328" s="32">
        <f>IF($B4328="",0,IF($U4328="IN",N($M4328),0))</f>
        <v>0</v>
      </c>
      <c r="P4328" s="32">
        <f>IF($B4328="",0,IF(OR($U4328="OUT",$U4328="TRF"),N($M4328),0))</f>
        <v>0</v>
      </c>
      <c r="Q4328" s="32">
        <f>IF($B4328="",0,IF(OR($U4328="OUT",$U4328="TRF"),N($M4328),0))</f>
        <v>0</v>
      </c>
      <c r="R4328" s="32">
        <f>IF($B4328="",0,IF($U4328="IN",N($M4328),0))</f>
        <v>0</v>
      </c>
      <c r="S4328" s="33">
        <f>IF($B4328="","",IF($M4328="","⚠ مبلغ",IF($E4328="","⚠ بانک عامل",IF(AND($U4328="TRF",$F4328=""),"⚠ بانک مقصد",IF(AND($V4328&lt;&gt;"NONE",$V4328&lt;&gt;"",$Z4328=""),"⚠ طرف حساب","✓")))))</f>
        <v>0</v>
      </c>
      <c r="T4328" s="29"/>
      <c r="U4328" s="27">
        <f>IFERROR(VLOOKUP($D4328,BankOpTbl,2,0),"")</f>
        <v>0</v>
      </c>
      <c r="V4328" s="27">
        <f>IFERROR(VLOOKUP($D4328,BankOpTbl,3,0),"")</f>
        <v>0</v>
      </c>
      <c r="W4328" s="27">
        <f>IFERROR(VLOOKUP($D4328,BankOpTbl,4,0),"")</f>
        <v>0</v>
      </c>
      <c r="X4328" s="27">
        <f>IF($E4328="","",IFERROR(VLOOKUP($E4328,BankTbl,4,0),""))</f>
        <v>0</v>
      </c>
      <c r="Y4328" s="27">
        <f>IF($F4328="","",IFERROR(VLOOKUP($F4328,BankTbl,4,0),""))</f>
        <v>0</v>
      </c>
      <c r="Z4328" s="27">
        <f>IF($B4328="","",IF($V4328="PICK",LEFT($N4328,5),IF($V4328="FIXED",$W4328,IF($V4328="CODE",$H4328,""))))</f>
        <v>0</v>
      </c>
    </row>
    <row r="4329" spans="1:26" ht="21" customHeight="1">
      <c r="A4329" s="27">
        <f>IF($B4329="","",COUNTA($B$13:$B4329))</f>
        <v>0</v>
      </c>
      <c r="B4329" s="28"/>
      <c r="C4329" s="28"/>
      <c r="D4329" s="29"/>
      <c r="E4329" s="29"/>
      <c r="F4329" s="29"/>
      <c r="G4329" s="28"/>
      <c r="H4329" s="28"/>
      <c r="I4329" s="30">
        <f>IF($H4329="","",IFERROR(VLOOKUP($H4329,AcctTbl,2,0),"کد ناشناخته"))</f>
        <v>0</v>
      </c>
      <c r="J4329" s="27">
        <f>IF($H4329="","",IFERROR(VLOOKUP($H4329,AcctTbl,3,0),""))</f>
        <v>0</v>
      </c>
      <c r="K4329" s="29"/>
      <c r="L4329" s="28"/>
      <c r="M4329" s="31"/>
      <c r="N4329" s="29"/>
      <c r="O4329" s="32">
        <f>IF($B4329="",0,IF($U4329="IN",N($M4329),0))</f>
        <v>0</v>
      </c>
      <c r="P4329" s="32">
        <f>IF($B4329="",0,IF(OR($U4329="OUT",$U4329="TRF"),N($M4329),0))</f>
        <v>0</v>
      </c>
      <c r="Q4329" s="32">
        <f>IF($B4329="",0,IF(OR($U4329="OUT",$U4329="TRF"),N($M4329),0))</f>
        <v>0</v>
      </c>
      <c r="R4329" s="32">
        <f>IF($B4329="",0,IF($U4329="IN",N($M4329),0))</f>
        <v>0</v>
      </c>
      <c r="S4329" s="33">
        <f>IF($B4329="","",IF($M4329="","⚠ مبلغ",IF($E4329="","⚠ بانک عامل",IF(AND($U4329="TRF",$F4329=""),"⚠ بانک مقصد",IF(AND($V4329&lt;&gt;"NONE",$V4329&lt;&gt;"",$Z4329=""),"⚠ طرف حساب","✓")))))</f>
        <v>0</v>
      </c>
      <c r="T4329" s="29"/>
      <c r="U4329" s="27">
        <f>IFERROR(VLOOKUP($D4329,BankOpTbl,2,0),"")</f>
        <v>0</v>
      </c>
      <c r="V4329" s="27">
        <f>IFERROR(VLOOKUP($D4329,BankOpTbl,3,0),"")</f>
        <v>0</v>
      </c>
      <c r="W4329" s="27">
        <f>IFERROR(VLOOKUP($D4329,BankOpTbl,4,0),"")</f>
        <v>0</v>
      </c>
      <c r="X4329" s="27">
        <f>IF($E4329="","",IFERROR(VLOOKUP($E4329,BankTbl,4,0),""))</f>
        <v>0</v>
      </c>
      <c r="Y4329" s="27">
        <f>IF($F4329="","",IFERROR(VLOOKUP($F4329,BankTbl,4,0),""))</f>
        <v>0</v>
      </c>
      <c r="Z4329" s="27">
        <f>IF($B4329="","",IF($V4329="PICK",LEFT($N4329,5),IF($V4329="FIXED",$W4329,IF($V4329="CODE",$H4329,""))))</f>
        <v>0</v>
      </c>
    </row>
    <row r="4330" spans="1:26" ht="21" customHeight="1">
      <c r="A4330" s="27">
        <f>IF($B4330="","",COUNTA($B$13:$B4330))</f>
        <v>0</v>
      </c>
      <c r="B4330" s="28"/>
      <c r="C4330" s="28"/>
      <c r="D4330" s="29"/>
      <c r="E4330" s="29"/>
      <c r="F4330" s="29"/>
      <c r="G4330" s="28"/>
      <c r="H4330" s="28"/>
      <c r="I4330" s="30">
        <f>IF($H4330="","",IFERROR(VLOOKUP($H4330,AcctTbl,2,0),"کد ناشناخته"))</f>
        <v>0</v>
      </c>
      <c r="J4330" s="27">
        <f>IF($H4330="","",IFERROR(VLOOKUP($H4330,AcctTbl,3,0),""))</f>
        <v>0</v>
      </c>
      <c r="K4330" s="29"/>
      <c r="L4330" s="28"/>
      <c r="M4330" s="31"/>
      <c r="N4330" s="29"/>
      <c r="O4330" s="32">
        <f>IF($B4330="",0,IF($U4330="IN",N($M4330),0))</f>
        <v>0</v>
      </c>
      <c r="P4330" s="32">
        <f>IF($B4330="",0,IF(OR($U4330="OUT",$U4330="TRF"),N($M4330),0))</f>
        <v>0</v>
      </c>
      <c r="Q4330" s="32">
        <f>IF($B4330="",0,IF(OR($U4330="OUT",$U4330="TRF"),N($M4330),0))</f>
        <v>0</v>
      </c>
      <c r="R4330" s="32">
        <f>IF($B4330="",0,IF($U4330="IN",N($M4330),0))</f>
        <v>0</v>
      </c>
      <c r="S4330" s="33">
        <f>IF($B4330="","",IF($M4330="","⚠ مبلغ",IF($E4330="","⚠ بانک عامل",IF(AND($U4330="TRF",$F4330=""),"⚠ بانک مقصد",IF(AND($V4330&lt;&gt;"NONE",$V4330&lt;&gt;"",$Z4330=""),"⚠ طرف حساب","✓")))))</f>
        <v>0</v>
      </c>
      <c r="T4330" s="29"/>
      <c r="U4330" s="27">
        <f>IFERROR(VLOOKUP($D4330,BankOpTbl,2,0),"")</f>
        <v>0</v>
      </c>
      <c r="V4330" s="27">
        <f>IFERROR(VLOOKUP($D4330,BankOpTbl,3,0),"")</f>
        <v>0</v>
      </c>
      <c r="W4330" s="27">
        <f>IFERROR(VLOOKUP($D4330,BankOpTbl,4,0),"")</f>
        <v>0</v>
      </c>
      <c r="X4330" s="27">
        <f>IF($E4330="","",IFERROR(VLOOKUP($E4330,BankTbl,4,0),""))</f>
        <v>0</v>
      </c>
      <c r="Y4330" s="27">
        <f>IF($F4330="","",IFERROR(VLOOKUP($F4330,BankTbl,4,0),""))</f>
        <v>0</v>
      </c>
      <c r="Z4330" s="27">
        <f>IF($B4330="","",IF($V4330="PICK",LEFT($N4330,5),IF($V4330="FIXED",$W4330,IF($V4330="CODE",$H4330,""))))</f>
        <v>0</v>
      </c>
    </row>
    <row r="4331" spans="1:26" ht="21" customHeight="1">
      <c r="A4331" s="27">
        <f>IF($B4331="","",COUNTA($B$13:$B4331))</f>
        <v>0</v>
      </c>
      <c r="B4331" s="28"/>
      <c r="C4331" s="28"/>
      <c r="D4331" s="29"/>
      <c r="E4331" s="29"/>
      <c r="F4331" s="29"/>
      <c r="G4331" s="28"/>
      <c r="H4331" s="28"/>
      <c r="I4331" s="30">
        <f>IF($H4331="","",IFERROR(VLOOKUP($H4331,AcctTbl,2,0),"کد ناشناخته"))</f>
        <v>0</v>
      </c>
      <c r="J4331" s="27">
        <f>IF($H4331="","",IFERROR(VLOOKUP($H4331,AcctTbl,3,0),""))</f>
        <v>0</v>
      </c>
      <c r="K4331" s="29"/>
      <c r="L4331" s="28"/>
      <c r="M4331" s="31"/>
      <c r="N4331" s="29"/>
      <c r="O4331" s="32">
        <f>IF($B4331="",0,IF($U4331="IN",N($M4331),0))</f>
        <v>0</v>
      </c>
      <c r="P4331" s="32">
        <f>IF($B4331="",0,IF(OR($U4331="OUT",$U4331="TRF"),N($M4331),0))</f>
        <v>0</v>
      </c>
      <c r="Q4331" s="32">
        <f>IF($B4331="",0,IF(OR($U4331="OUT",$U4331="TRF"),N($M4331),0))</f>
        <v>0</v>
      </c>
      <c r="R4331" s="32">
        <f>IF($B4331="",0,IF($U4331="IN",N($M4331),0))</f>
        <v>0</v>
      </c>
      <c r="S4331" s="33">
        <f>IF($B4331="","",IF($M4331="","⚠ مبلغ",IF($E4331="","⚠ بانک عامل",IF(AND($U4331="TRF",$F4331=""),"⚠ بانک مقصد",IF(AND($V4331&lt;&gt;"NONE",$V4331&lt;&gt;"",$Z4331=""),"⚠ طرف حساب","✓")))))</f>
        <v>0</v>
      </c>
      <c r="T4331" s="29"/>
      <c r="U4331" s="27">
        <f>IFERROR(VLOOKUP($D4331,BankOpTbl,2,0),"")</f>
        <v>0</v>
      </c>
      <c r="V4331" s="27">
        <f>IFERROR(VLOOKUP($D4331,BankOpTbl,3,0),"")</f>
        <v>0</v>
      </c>
      <c r="W4331" s="27">
        <f>IFERROR(VLOOKUP($D4331,BankOpTbl,4,0),"")</f>
        <v>0</v>
      </c>
      <c r="X4331" s="27">
        <f>IF($E4331="","",IFERROR(VLOOKUP($E4331,BankTbl,4,0),""))</f>
        <v>0</v>
      </c>
      <c r="Y4331" s="27">
        <f>IF($F4331="","",IFERROR(VLOOKUP($F4331,BankTbl,4,0),""))</f>
        <v>0</v>
      </c>
      <c r="Z4331" s="27">
        <f>IF($B4331="","",IF($V4331="PICK",LEFT($N4331,5),IF($V4331="FIXED",$W4331,IF($V4331="CODE",$H4331,""))))</f>
        <v>0</v>
      </c>
    </row>
    <row r="4332" spans="1:26" ht="21" customHeight="1">
      <c r="A4332" s="27">
        <f>IF($B4332="","",COUNTA($B$13:$B4332))</f>
        <v>0</v>
      </c>
      <c r="B4332" s="28"/>
      <c r="C4332" s="28"/>
      <c r="D4332" s="29"/>
      <c r="E4332" s="29"/>
      <c r="F4332" s="29"/>
      <c r="G4332" s="28"/>
      <c r="H4332" s="28"/>
      <c r="I4332" s="30">
        <f>IF($H4332="","",IFERROR(VLOOKUP($H4332,AcctTbl,2,0),"کد ناشناخته"))</f>
        <v>0</v>
      </c>
      <c r="J4332" s="27">
        <f>IF($H4332="","",IFERROR(VLOOKUP($H4332,AcctTbl,3,0),""))</f>
        <v>0</v>
      </c>
      <c r="K4332" s="29"/>
      <c r="L4332" s="28"/>
      <c r="M4332" s="31"/>
      <c r="N4332" s="29"/>
      <c r="O4332" s="32">
        <f>IF($B4332="",0,IF($U4332="IN",N($M4332),0))</f>
        <v>0</v>
      </c>
      <c r="P4332" s="32">
        <f>IF($B4332="",0,IF(OR($U4332="OUT",$U4332="TRF"),N($M4332),0))</f>
        <v>0</v>
      </c>
      <c r="Q4332" s="32">
        <f>IF($B4332="",0,IF(OR($U4332="OUT",$U4332="TRF"),N($M4332),0))</f>
        <v>0</v>
      </c>
      <c r="R4332" s="32">
        <f>IF($B4332="",0,IF($U4332="IN",N($M4332),0))</f>
        <v>0</v>
      </c>
      <c r="S4332" s="33">
        <f>IF($B4332="","",IF($M4332="","⚠ مبلغ",IF($E4332="","⚠ بانک عامل",IF(AND($U4332="TRF",$F4332=""),"⚠ بانک مقصد",IF(AND($V4332&lt;&gt;"NONE",$V4332&lt;&gt;"",$Z4332=""),"⚠ طرف حساب","✓")))))</f>
        <v>0</v>
      </c>
      <c r="T4332" s="29"/>
      <c r="U4332" s="27">
        <f>IFERROR(VLOOKUP($D4332,BankOpTbl,2,0),"")</f>
        <v>0</v>
      </c>
      <c r="V4332" s="27">
        <f>IFERROR(VLOOKUP($D4332,BankOpTbl,3,0),"")</f>
        <v>0</v>
      </c>
      <c r="W4332" s="27">
        <f>IFERROR(VLOOKUP($D4332,BankOpTbl,4,0),"")</f>
        <v>0</v>
      </c>
      <c r="X4332" s="27">
        <f>IF($E4332="","",IFERROR(VLOOKUP($E4332,BankTbl,4,0),""))</f>
        <v>0</v>
      </c>
      <c r="Y4332" s="27">
        <f>IF($F4332="","",IFERROR(VLOOKUP($F4332,BankTbl,4,0),""))</f>
        <v>0</v>
      </c>
      <c r="Z4332" s="27">
        <f>IF($B4332="","",IF($V4332="PICK",LEFT($N4332,5),IF($V4332="FIXED",$W4332,IF($V4332="CODE",$H4332,""))))</f>
        <v>0</v>
      </c>
    </row>
    <row r="4333" spans="1:26" ht="21" customHeight="1">
      <c r="A4333" s="27">
        <f>IF($B4333="","",COUNTA($B$13:$B4333))</f>
        <v>0</v>
      </c>
      <c r="B4333" s="28"/>
      <c r="C4333" s="28"/>
      <c r="D4333" s="29"/>
      <c r="E4333" s="29"/>
      <c r="F4333" s="29"/>
      <c r="G4333" s="28"/>
      <c r="H4333" s="28"/>
      <c r="I4333" s="30">
        <f>IF($H4333="","",IFERROR(VLOOKUP($H4333,AcctTbl,2,0),"کد ناشناخته"))</f>
        <v>0</v>
      </c>
      <c r="J4333" s="27">
        <f>IF($H4333="","",IFERROR(VLOOKUP($H4333,AcctTbl,3,0),""))</f>
        <v>0</v>
      </c>
      <c r="K4333" s="29"/>
      <c r="L4333" s="28"/>
      <c r="M4333" s="31"/>
      <c r="N4333" s="29"/>
      <c r="O4333" s="32">
        <f>IF($B4333="",0,IF($U4333="IN",N($M4333),0))</f>
        <v>0</v>
      </c>
      <c r="P4333" s="32">
        <f>IF($B4333="",0,IF(OR($U4333="OUT",$U4333="TRF"),N($M4333),0))</f>
        <v>0</v>
      </c>
      <c r="Q4333" s="32">
        <f>IF($B4333="",0,IF(OR($U4333="OUT",$U4333="TRF"),N($M4333),0))</f>
        <v>0</v>
      </c>
      <c r="R4333" s="32">
        <f>IF($B4333="",0,IF($U4333="IN",N($M4333),0))</f>
        <v>0</v>
      </c>
      <c r="S4333" s="33">
        <f>IF($B4333="","",IF($M4333="","⚠ مبلغ",IF($E4333="","⚠ بانک عامل",IF(AND($U4333="TRF",$F4333=""),"⚠ بانک مقصد",IF(AND($V4333&lt;&gt;"NONE",$V4333&lt;&gt;"",$Z4333=""),"⚠ طرف حساب","✓")))))</f>
        <v>0</v>
      </c>
      <c r="T4333" s="29"/>
      <c r="U4333" s="27">
        <f>IFERROR(VLOOKUP($D4333,BankOpTbl,2,0),"")</f>
        <v>0</v>
      </c>
      <c r="V4333" s="27">
        <f>IFERROR(VLOOKUP($D4333,BankOpTbl,3,0),"")</f>
        <v>0</v>
      </c>
      <c r="W4333" s="27">
        <f>IFERROR(VLOOKUP($D4333,BankOpTbl,4,0),"")</f>
        <v>0</v>
      </c>
      <c r="X4333" s="27">
        <f>IF($E4333="","",IFERROR(VLOOKUP($E4333,BankTbl,4,0),""))</f>
        <v>0</v>
      </c>
      <c r="Y4333" s="27">
        <f>IF($F4333="","",IFERROR(VLOOKUP($F4333,BankTbl,4,0),""))</f>
        <v>0</v>
      </c>
      <c r="Z4333" s="27">
        <f>IF($B4333="","",IF($V4333="PICK",LEFT($N4333,5),IF($V4333="FIXED",$W4333,IF($V4333="CODE",$H4333,""))))</f>
        <v>0</v>
      </c>
    </row>
    <row r="4334" spans="1:26" ht="21" customHeight="1">
      <c r="A4334" s="27">
        <f>IF($B4334="","",COUNTA($B$13:$B4334))</f>
        <v>0</v>
      </c>
      <c r="B4334" s="28"/>
      <c r="C4334" s="28"/>
      <c r="D4334" s="29"/>
      <c r="E4334" s="29"/>
      <c r="F4334" s="29"/>
      <c r="G4334" s="28"/>
      <c r="H4334" s="28"/>
      <c r="I4334" s="30">
        <f>IF($H4334="","",IFERROR(VLOOKUP($H4334,AcctTbl,2,0),"کد ناشناخته"))</f>
        <v>0</v>
      </c>
      <c r="J4334" s="27">
        <f>IF($H4334="","",IFERROR(VLOOKUP($H4334,AcctTbl,3,0),""))</f>
        <v>0</v>
      </c>
      <c r="K4334" s="29"/>
      <c r="L4334" s="28"/>
      <c r="M4334" s="31"/>
      <c r="N4334" s="29"/>
      <c r="O4334" s="32">
        <f>IF($B4334="",0,IF($U4334="IN",N($M4334),0))</f>
        <v>0</v>
      </c>
      <c r="P4334" s="32">
        <f>IF($B4334="",0,IF(OR($U4334="OUT",$U4334="TRF"),N($M4334),0))</f>
        <v>0</v>
      </c>
      <c r="Q4334" s="32">
        <f>IF($B4334="",0,IF(OR($U4334="OUT",$U4334="TRF"),N($M4334),0))</f>
        <v>0</v>
      </c>
      <c r="R4334" s="32">
        <f>IF($B4334="",0,IF($U4334="IN",N($M4334),0))</f>
        <v>0</v>
      </c>
      <c r="S4334" s="33">
        <f>IF($B4334="","",IF($M4334="","⚠ مبلغ",IF($E4334="","⚠ بانک عامل",IF(AND($U4334="TRF",$F4334=""),"⚠ بانک مقصد",IF(AND($V4334&lt;&gt;"NONE",$V4334&lt;&gt;"",$Z4334=""),"⚠ طرف حساب","✓")))))</f>
        <v>0</v>
      </c>
      <c r="T4334" s="29"/>
      <c r="U4334" s="27">
        <f>IFERROR(VLOOKUP($D4334,BankOpTbl,2,0),"")</f>
        <v>0</v>
      </c>
      <c r="V4334" s="27">
        <f>IFERROR(VLOOKUP($D4334,BankOpTbl,3,0),"")</f>
        <v>0</v>
      </c>
      <c r="W4334" s="27">
        <f>IFERROR(VLOOKUP($D4334,BankOpTbl,4,0),"")</f>
        <v>0</v>
      </c>
      <c r="X4334" s="27">
        <f>IF($E4334="","",IFERROR(VLOOKUP($E4334,BankTbl,4,0),""))</f>
        <v>0</v>
      </c>
      <c r="Y4334" s="27">
        <f>IF($F4334="","",IFERROR(VLOOKUP($F4334,BankTbl,4,0),""))</f>
        <v>0</v>
      </c>
      <c r="Z4334" s="27">
        <f>IF($B4334="","",IF($V4334="PICK",LEFT($N4334,5),IF($V4334="FIXED",$W4334,IF($V4334="CODE",$H4334,""))))</f>
        <v>0</v>
      </c>
    </row>
    <row r="4335" spans="1:26" ht="21" customHeight="1">
      <c r="A4335" s="27">
        <f>IF($B4335="","",COUNTA($B$13:$B4335))</f>
        <v>0</v>
      </c>
      <c r="B4335" s="28"/>
      <c r="C4335" s="28"/>
      <c r="D4335" s="29"/>
      <c r="E4335" s="29"/>
      <c r="F4335" s="29"/>
      <c r="G4335" s="28"/>
      <c r="H4335" s="28"/>
      <c r="I4335" s="30">
        <f>IF($H4335="","",IFERROR(VLOOKUP($H4335,AcctTbl,2,0),"کد ناشناخته"))</f>
        <v>0</v>
      </c>
      <c r="J4335" s="27">
        <f>IF($H4335="","",IFERROR(VLOOKUP($H4335,AcctTbl,3,0),""))</f>
        <v>0</v>
      </c>
      <c r="K4335" s="29"/>
      <c r="L4335" s="28"/>
      <c r="M4335" s="31"/>
      <c r="N4335" s="29"/>
      <c r="O4335" s="32">
        <f>IF($B4335="",0,IF($U4335="IN",N($M4335),0))</f>
        <v>0</v>
      </c>
      <c r="P4335" s="32">
        <f>IF($B4335="",0,IF(OR($U4335="OUT",$U4335="TRF"),N($M4335),0))</f>
        <v>0</v>
      </c>
      <c r="Q4335" s="32">
        <f>IF($B4335="",0,IF(OR($U4335="OUT",$U4335="TRF"),N($M4335),0))</f>
        <v>0</v>
      </c>
      <c r="R4335" s="32">
        <f>IF($B4335="",0,IF($U4335="IN",N($M4335),0))</f>
        <v>0</v>
      </c>
      <c r="S4335" s="33">
        <f>IF($B4335="","",IF($M4335="","⚠ مبلغ",IF($E4335="","⚠ بانک عامل",IF(AND($U4335="TRF",$F4335=""),"⚠ بانک مقصد",IF(AND($V4335&lt;&gt;"NONE",$V4335&lt;&gt;"",$Z4335=""),"⚠ طرف حساب","✓")))))</f>
        <v>0</v>
      </c>
      <c r="T4335" s="29"/>
      <c r="U4335" s="27">
        <f>IFERROR(VLOOKUP($D4335,BankOpTbl,2,0),"")</f>
        <v>0</v>
      </c>
      <c r="V4335" s="27">
        <f>IFERROR(VLOOKUP($D4335,BankOpTbl,3,0),"")</f>
        <v>0</v>
      </c>
      <c r="W4335" s="27">
        <f>IFERROR(VLOOKUP($D4335,BankOpTbl,4,0),"")</f>
        <v>0</v>
      </c>
      <c r="X4335" s="27">
        <f>IF($E4335="","",IFERROR(VLOOKUP($E4335,BankTbl,4,0),""))</f>
        <v>0</v>
      </c>
      <c r="Y4335" s="27">
        <f>IF($F4335="","",IFERROR(VLOOKUP($F4335,BankTbl,4,0),""))</f>
        <v>0</v>
      </c>
      <c r="Z4335" s="27">
        <f>IF($B4335="","",IF($V4335="PICK",LEFT($N4335,5),IF($V4335="FIXED",$W4335,IF($V4335="CODE",$H4335,""))))</f>
        <v>0</v>
      </c>
    </row>
    <row r="4336" spans="1:26" ht="21" customHeight="1">
      <c r="A4336" s="27">
        <f>IF($B4336="","",COUNTA($B$13:$B4336))</f>
        <v>0</v>
      </c>
      <c r="B4336" s="28"/>
      <c r="C4336" s="28"/>
      <c r="D4336" s="29"/>
      <c r="E4336" s="29"/>
      <c r="F4336" s="29"/>
      <c r="G4336" s="28"/>
      <c r="H4336" s="28"/>
      <c r="I4336" s="30">
        <f>IF($H4336="","",IFERROR(VLOOKUP($H4336,AcctTbl,2,0),"کد ناشناخته"))</f>
        <v>0</v>
      </c>
      <c r="J4336" s="27">
        <f>IF($H4336="","",IFERROR(VLOOKUP($H4336,AcctTbl,3,0),""))</f>
        <v>0</v>
      </c>
      <c r="K4336" s="29"/>
      <c r="L4336" s="28"/>
      <c r="M4336" s="31"/>
      <c r="N4336" s="29"/>
      <c r="O4336" s="32">
        <f>IF($B4336="",0,IF($U4336="IN",N($M4336),0))</f>
        <v>0</v>
      </c>
      <c r="P4336" s="32">
        <f>IF($B4336="",0,IF(OR($U4336="OUT",$U4336="TRF"),N($M4336),0))</f>
        <v>0</v>
      </c>
      <c r="Q4336" s="32">
        <f>IF($B4336="",0,IF(OR($U4336="OUT",$U4336="TRF"),N($M4336),0))</f>
        <v>0</v>
      </c>
      <c r="R4336" s="32">
        <f>IF($B4336="",0,IF($U4336="IN",N($M4336),0))</f>
        <v>0</v>
      </c>
      <c r="S4336" s="33">
        <f>IF($B4336="","",IF($M4336="","⚠ مبلغ",IF($E4336="","⚠ بانک عامل",IF(AND($U4336="TRF",$F4336=""),"⚠ بانک مقصد",IF(AND($V4336&lt;&gt;"NONE",$V4336&lt;&gt;"",$Z4336=""),"⚠ طرف حساب","✓")))))</f>
        <v>0</v>
      </c>
      <c r="T4336" s="29"/>
      <c r="U4336" s="27">
        <f>IFERROR(VLOOKUP($D4336,BankOpTbl,2,0),"")</f>
        <v>0</v>
      </c>
      <c r="V4336" s="27">
        <f>IFERROR(VLOOKUP($D4336,BankOpTbl,3,0),"")</f>
        <v>0</v>
      </c>
      <c r="W4336" s="27">
        <f>IFERROR(VLOOKUP($D4336,BankOpTbl,4,0),"")</f>
        <v>0</v>
      </c>
      <c r="X4336" s="27">
        <f>IF($E4336="","",IFERROR(VLOOKUP($E4336,BankTbl,4,0),""))</f>
        <v>0</v>
      </c>
      <c r="Y4336" s="27">
        <f>IF($F4336="","",IFERROR(VLOOKUP($F4336,BankTbl,4,0),""))</f>
        <v>0</v>
      </c>
      <c r="Z4336" s="27">
        <f>IF($B4336="","",IF($V4336="PICK",LEFT($N4336,5),IF($V4336="FIXED",$W4336,IF($V4336="CODE",$H4336,""))))</f>
        <v>0</v>
      </c>
    </row>
    <row r="4337" spans="1:26" ht="21" customHeight="1">
      <c r="A4337" s="27">
        <f>IF($B4337="","",COUNTA($B$13:$B4337))</f>
        <v>0</v>
      </c>
      <c r="B4337" s="28"/>
      <c r="C4337" s="28"/>
      <c r="D4337" s="29"/>
      <c r="E4337" s="29"/>
      <c r="F4337" s="29"/>
      <c r="G4337" s="28"/>
      <c r="H4337" s="28"/>
      <c r="I4337" s="30">
        <f>IF($H4337="","",IFERROR(VLOOKUP($H4337,AcctTbl,2,0),"کد ناشناخته"))</f>
        <v>0</v>
      </c>
      <c r="J4337" s="27">
        <f>IF($H4337="","",IFERROR(VLOOKUP($H4337,AcctTbl,3,0),""))</f>
        <v>0</v>
      </c>
      <c r="K4337" s="29"/>
      <c r="L4337" s="28"/>
      <c r="M4337" s="31"/>
      <c r="N4337" s="29"/>
      <c r="O4337" s="32">
        <f>IF($B4337="",0,IF($U4337="IN",N($M4337),0))</f>
        <v>0</v>
      </c>
      <c r="P4337" s="32">
        <f>IF($B4337="",0,IF(OR($U4337="OUT",$U4337="TRF"),N($M4337),0))</f>
        <v>0</v>
      </c>
      <c r="Q4337" s="32">
        <f>IF($B4337="",0,IF(OR($U4337="OUT",$U4337="TRF"),N($M4337),0))</f>
        <v>0</v>
      </c>
      <c r="R4337" s="32">
        <f>IF($B4337="",0,IF($U4337="IN",N($M4337),0))</f>
        <v>0</v>
      </c>
      <c r="S4337" s="33">
        <f>IF($B4337="","",IF($M4337="","⚠ مبلغ",IF($E4337="","⚠ بانک عامل",IF(AND($U4337="TRF",$F4337=""),"⚠ بانک مقصد",IF(AND($V4337&lt;&gt;"NONE",$V4337&lt;&gt;"",$Z4337=""),"⚠ طرف حساب","✓")))))</f>
        <v>0</v>
      </c>
      <c r="T4337" s="29"/>
      <c r="U4337" s="27">
        <f>IFERROR(VLOOKUP($D4337,BankOpTbl,2,0),"")</f>
        <v>0</v>
      </c>
      <c r="V4337" s="27">
        <f>IFERROR(VLOOKUP($D4337,BankOpTbl,3,0),"")</f>
        <v>0</v>
      </c>
      <c r="W4337" s="27">
        <f>IFERROR(VLOOKUP($D4337,BankOpTbl,4,0),"")</f>
        <v>0</v>
      </c>
      <c r="X4337" s="27">
        <f>IF($E4337="","",IFERROR(VLOOKUP($E4337,BankTbl,4,0),""))</f>
        <v>0</v>
      </c>
      <c r="Y4337" s="27">
        <f>IF($F4337="","",IFERROR(VLOOKUP($F4337,BankTbl,4,0),""))</f>
        <v>0</v>
      </c>
      <c r="Z4337" s="27">
        <f>IF($B4337="","",IF($V4337="PICK",LEFT($N4337,5),IF($V4337="FIXED",$W4337,IF($V4337="CODE",$H4337,""))))</f>
        <v>0</v>
      </c>
    </row>
    <row r="4338" spans="1:26" ht="21" customHeight="1">
      <c r="A4338" s="27">
        <f>IF($B4338="","",COUNTA($B$13:$B4338))</f>
        <v>0</v>
      </c>
      <c r="B4338" s="28"/>
      <c r="C4338" s="28"/>
      <c r="D4338" s="29"/>
      <c r="E4338" s="29"/>
      <c r="F4338" s="29"/>
      <c r="G4338" s="28"/>
      <c r="H4338" s="28"/>
      <c r="I4338" s="30">
        <f>IF($H4338="","",IFERROR(VLOOKUP($H4338,AcctTbl,2,0),"کد ناشناخته"))</f>
        <v>0</v>
      </c>
      <c r="J4338" s="27">
        <f>IF($H4338="","",IFERROR(VLOOKUP($H4338,AcctTbl,3,0),""))</f>
        <v>0</v>
      </c>
      <c r="K4338" s="29"/>
      <c r="L4338" s="28"/>
      <c r="M4338" s="31"/>
      <c r="N4338" s="29"/>
      <c r="O4338" s="32">
        <f>IF($B4338="",0,IF($U4338="IN",N($M4338),0))</f>
        <v>0</v>
      </c>
      <c r="P4338" s="32">
        <f>IF($B4338="",0,IF(OR($U4338="OUT",$U4338="TRF"),N($M4338),0))</f>
        <v>0</v>
      </c>
      <c r="Q4338" s="32">
        <f>IF($B4338="",0,IF(OR($U4338="OUT",$U4338="TRF"),N($M4338),0))</f>
        <v>0</v>
      </c>
      <c r="R4338" s="32">
        <f>IF($B4338="",0,IF($U4338="IN",N($M4338),0))</f>
        <v>0</v>
      </c>
      <c r="S4338" s="33">
        <f>IF($B4338="","",IF($M4338="","⚠ مبلغ",IF($E4338="","⚠ بانک عامل",IF(AND($U4338="TRF",$F4338=""),"⚠ بانک مقصد",IF(AND($V4338&lt;&gt;"NONE",$V4338&lt;&gt;"",$Z4338=""),"⚠ طرف حساب","✓")))))</f>
        <v>0</v>
      </c>
      <c r="T4338" s="29"/>
      <c r="U4338" s="27">
        <f>IFERROR(VLOOKUP($D4338,BankOpTbl,2,0),"")</f>
        <v>0</v>
      </c>
      <c r="V4338" s="27">
        <f>IFERROR(VLOOKUP($D4338,BankOpTbl,3,0),"")</f>
        <v>0</v>
      </c>
      <c r="W4338" s="27">
        <f>IFERROR(VLOOKUP($D4338,BankOpTbl,4,0),"")</f>
        <v>0</v>
      </c>
      <c r="X4338" s="27">
        <f>IF($E4338="","",IFERROR(VLOOKUP($E4338,BankTbl,4,0),""))</f>
        <v>0</v>
      </c>
      <c r="Y4338" s="27">
        <f>IF($F4338="","",IFERROR(VLOOKUP($F4338,BankTbl,4,0),""))</f>
        <v>0</v>
      </c>
      <c r="Z4338" s="27">
        <f>IF($B4338="","",IF($V4338="PICK",LEFT($N4338,5),IF($V4338="FIXED",$W4338,IF($V4338="CODE",$H4338,""))))</f>
        <v>0</v>
      </c>
    </row>
    <row r="4339" spans="1:26" ht="21" customHeight="1">
      <c r="A4339" s="27">
        <f>IF($B4339="","",COUNTA($B$13:$B4339))</f>
        <v>0</v>
      </c>
      <c r="B4339" s="28"/>
      <c r="C4339" s="28"/>
      <c r="D4339" s="29"/>
      <c r="E4339" s="29"/>
      <c r="F4339" s="29"/>
      <c r="G4339" s="28"/>
      <c r="H4339" s="28"/>
      <c r="I4339" s="30">
        <f>IF($H4339="","",IFERROR(VLOOKUP($H4339,AcctTbl,2,0),"کد ناشناخته"))</f>
        <v>0</v>
      </c>
      <c r="J4339" s="27">
        <f>IF($H4339="","",IFERROR(VLOOKUP($H4339,AcctTbl,3,0),""))</f>
        <v>0</v>
      </c>
      <c r="K4339" s="29"/>
      <c r="L4339" s="28"/>
      <c r="M4339" s="31"/>
      <c r="N4339" s="29"/>
      <c r="O4339" s="32">
        <f>IF($B4339="",0,IF($U4339="IN",N($M4339),0))</f>
        <v>0</v>
      </c>
      <c r="P4339" s="32">
        <f>IF($B4339="",0,IF(OR($U4339="OUT",$U4339="TRF"),N($M4339),0))</f>
        <v>0</v>
      </c>
      <c r="Q4339" s="32">
        <f>IF($B4339="",0,IF(OR($U4339="OUT",$U4339="TRF"),N($M4339),0))</f>
        <v>0</v>
      </c>
      <c r="R4339" s="32">
        <f>IF($B4339="",0,IF($U4339="IN",N($M4339),0))</f>
        <v>0</v>
      </c>
      <c r="S4339" s="33">
        <f>IF($B4339="","",IF($M4339="","⚠ مبلغ",IF($E4339="","⚠ بانک عامل",IF(AND($U4339="TRF",$F4339=""),"⚠ بانک مقصد",IF(AND($V4339&lt;&gt;"NONE",$V4339&lt;&gt;"",$Z4339=""),"⚠ طرف حساب","✓")))))</f>
        <v>0</v>
      </c>
      <c r="T4339" s="29"/>
      <c r="U4339" s="27">
        <f>IFERROR(VLOOKUP($D4339,BankOpTbl,2,0),"")</f>
        <v>0</v>
      </c>
      <c r="V4339" s="27">
        <f>IFERROR(VLOOKUP($D4339,BankOpTbl,3,0),"")</f>
        <v>0</v>
      </c>
      <c r="W4339" s="27">
        <f>IFERROR(VLOOKUP($D4339,BankOpTbl,4,0),"")</f>
        <v>0</v>
      </c>
      <c r="X4339" s="27">
        <f>IF($E4339="","",IFERROR(VLOOKUP($E4339,BankTbl,4,0),""))</f>
        <v>0</v>
      </c>
      <c r="Y4339" s="27">
        <f>IF($F4339="","",IFERROR(VLOOKUP($F4339,BankTbl,4,0),""))</f>
        <v>0</v>
      </c>
      <c r="Z4339" s="27">
        <f>IF($B4339="","",IF($V4339="PICK",LEFT($N4339,5),IF($V4339="FIXED",$W4339,IF($V4339="CODE",$H4339,""))))</f>
        <v>0</v>
      </c>
    </row>
    <row r="4340" spans="1:26" ht="21" customHeight="1">
      <c r="A4340" s="27">
        <f>IF($B4340="","",COUNTA($B$13:$B4340))</f>
        <v>0</v>
      </c>
      <c r="B4340" s="28"/>
      <c r="C4340" s="28"/>
      <c r="D4340" s="29"/>
      <c r="E4340" s="29"/>
      <c r="F4340" s="29"/>
      <c r="G4340" s="28"/>
      <c r="H4340" s="28"/>
      <c r="I4340" s="30">
        <f>IF($H4340="","",IFERROR(VLOOKUP($H4340,AcctTbl,2,0),"کد ناشناخته"))</f>
        <v>0</v>
      </c>
      <c r="J4340" s="27">
        <f>IF($H4340="","",IFERROR(VLOOKUP($H4340,AcctTbl,3,0),""))</f>
        <v>0</v>
      </c>
      <c r="K4340" s="29"/>
      <c r="L4340" s="28"/>
      <c r="M4340" s="31"/>
      <c r="N4340" s="29"/>
      <c r="O4340" s="32">
        <f>IF($B4340="",0,IF($U4340="IN",N($M4340),0))</f>
        <v>0</v>
      </c>
      <c r="P4340" s="32">
        <f>IF($B4340="",0,IF(OR($U4340="OUT",$U4340="TRF"),N($M4340),0))</f>
        <v>0</v>
      </c>
      <c r="Q4340" s="32">
        <f>IF($B4340="",0,IF(OR($U4340="OUT",$U4340="TRF"),N($M4340),0))</f>
        <v>0</v>
      </c>
      <c r="R4340" s="32">
        <f>IF($B4340="",0,IF($U4340="IN",N($M4340),0))</f>
        <v>0</v>
      </c>
      <c r="S4340" s="33">
        <f>IF($B4340="","",IF($M4340="","⚠ مبلغ",IF($E4340="","⚠ بانک عامل",IF(AND($U4340="TRF",$F4340=""),"⚠ بانک مقصد",IF(AND($V4340&lt;&gt;"NONE",$V4340&lt;&gt;"",$Z4340=""),"⚠ طرف حساب","✓")))))</f>
        <v>0</v>
      </c>
      <c r="T4340" s="29"/>
      <c r="U4340" s="27">
        <f>IFERROR(VLOOKUP($D4340,BankOpTbl,2,0),"")</f>
        <v>0</v>
      </c>
      <c r="V4340" s="27">
        <f>IFERROR(VLOOKUP($D4340,BankOpTbl,3,0),"")</f>
        <v>0</v>
      </c>
      <c r="W4340" s="27">
        <f>IFERROR(VLOOKUP($D4340,BankOpTbl,4,0),"")</f>
        <v>0</v>
      </c>
      <c r="X4340" s="27">
        <f>IF($E4340="","",IFERROR(VLOOKUP($E4340,BankTbl,4,0),""))</f>
        <v>0</v>
      </c>
      <c r="Y4340" s="27">
        <f>IF($F4340="","",IFERROR(VLOOKUP($F4340,BankTbl,4,0),""))</f>
        <v>0</v>
      </c>
      <c r="Z4340" s="27">
        <f>IF($B4340="","",IF($V4340="PICK",LEFT($N4340,5),IF($V4340="FIXED",$W4340,IF($V4340="CODE",$H4340,""))))</f>
        <v>0</v>
      </c>
    </row>
    <row r="4341" spans="1:26" ht="21" customHeight="1">
      <c r="A4341" s="27">
        <f>IF($B4341="","",COUNTA($B$13:$B4341))</f>
        <v>0</v>
      </c>
      <c r="B4341" s="28"/>
      <c r="C4341" s="28"/>
      <c r="D4341" s="29"/>
      <c r="E4341" s="29"/>
      <c r="F4341" s="29"/>
      <c r="G4341" s="28"/>
      <c r="H4341" s="28"/>
      <c r="I4341" s="30">
        <f>IF($H4341="","",IFERROR(VLOOKUP($H4341,AcctTbl,2,0),"کد ناشناخته"))</f>
        <v>0</v>
      </c>
      <c r="J4341" s="27">
        <f>IF($H4341="","",IFERROR(VLOOKUP($H4341,AcctTbl,3,0),""))</f>
        <v>0</v>
      </c>
      <c r="K4341" s="29"/>
      <c r="L4341" s="28"/>
      <c r="M4341" s="31"/>
      <c r="N4341" s="29"/>
      <c r="O4341" s="32">
        <f>IF($B4341="",0,IF($U4341="IN",N($M4341),0))</f>
        <v>0</v>
      </c>
      <c r="P4341" s="32">
        <f>IF($B4341="",0,IF(OR($U4341="OUT",$U4341="TRF"),N($M4341),0))</f>
        <v>0</v>
      </c>
      <c r="Q4341" s="32">
        <f>IF($B4341="",0,IF(OR($U4341="OUT",$U4341="TRF"),N($M4341),0))</f>
        <v>0</v>
      </c>
      <c r="R4341" s="32">
        <f>IF($B4341="",0,IF($U4341="IN",N($M4341),0))</f>
        <v>0</v>
      </c>
      <c r="S4341" s="33">
        <f>IF($B4341="","",IF($M4341="","⚠ مبلغ",IF($E4341="","⚠ بانک عامل",IF(AND($U4341="TRF",$F4341=""),"⚠ بانک مقصد",IF(AND($V4341&lt;&gt;"NONE",$V4341&lt;&gt;"",$Z4341=""),"⚠ طرف حساب","✓")))))</f>
        <v>0</v>
      </c>
      <c r="T4341" s="29"/>
      <c r="U4341" s="27">
        <f>IFERROR(VLOOKUP($D4341,BankOpTbl,2,0),"")</f>
        <v>0</v>
      </c>
      <c r="V4341" s="27">
        <f>IFERROR(VLOOKUP($D4341,BankOpTbl,3,0),"")</f>
        <v>0</v>
      </c>
      <c r="W4341" s="27">
        <f>IFERROR(VLOOKUP($D4341,BankOpTbl,4,0),"")</f>
        <v>0</v>
      </c>
      <c r="X4341" s="27">
        <f>IF($E4341="","",IFERROR(VLOOKUP($E4341,BankTbl,4,0),""))</f>
        <v>0</v>
      </c>
      <c r="Y4341" s="27">
        <f>IF($F4341="","",IFERROR(VLOOKUP($F4341,BankTbl,4,0),""))</f>
        <v>0</v>
      </c>
      <c r="Z4341" s="27">
        <f>IF($B4341="","",IF($V4341="PICK",LEFT($N4341,5),IF($V4341="FIXED",$W4341,IF($V4341="CODE",$H4341,""))))</f>
        <v>0</v>
      </c>
    </row>
    <row r="4342" spans="1:26" ht="21" customHeight="1">
      <c r="A4342" s="27">
        <f>IF($B4342="","",COUNTA($B$13:$B4342))</f>
        <v>0</v>
      </c>
      <c r="B4342" s="28"/>
      <c r="C4342" s="28"/>
      <c r="D4342" s="29"/>
      <c r="E4342" s="29"/>
      <c r="F4342" s="29"/>
      <c r="G4342" s="28"/>
      <c r="H4342" s="28"/>
      <c r="I4342" s="30">
        <f>IF($H4342="","",IFERROR(VLOOKUP($H4342,AcctTbl,2,0),"کد ناشناخته"))</f>
        <v>0</v>
      </c>
      <c r="J4342" s="27">
        <f>IF($H4342="","",IFERROR(VLOOKUP($H4342,AcctTbl,3,0),""))</f>
        <v>0</v>
      </c>
      <c r="K4342" s="29"/>
      <c r="L4342" s="28"/>
      <c r="M4342" s="31"/>
      <c r="N4342" s="29"/>
      <c r="O4342" s="32">
        <f>IF($B4342="",0,IF($U4342="IN",N($M4342),0))</f>
        <v>0</v>
      </c>
      <c r="P4342" s="32">
        <f>IF($B4342="",0,IF(OR($U4342="OUT",$U4342="TRF"),N($M4342),0))</f>
        <v>0</v>
      </c>
      <c r="Q4342" s="32">
        <f>IF($B4342="",0,IF(OR($U4342="OUT",$U4342="TRF"),N($M4342),0))</f>
        <v>0</v>
      </c>
      <c r="R4342" s="32">
        <f>IF($B4342="",0,IF($U4342="IN",N($M4342),0))</f>
        <v>0</v>
      </c>
      <c r="S4342" s="33">
        <f>IF($B4342="","",IF($M4342="","⚠ مبلغ",IF($E4342="","⚠ بانک عامل",IF(AND($U4342="TRF",$F4342=""),"⚠ بانک مقصد",IF(AND($V4342&lt;&gt;"NONE",$V4342&lt;&gt;"",$Z4342=""),"⚠ طرف حساب","✓")))))</f>
        <v>0</v>
      </c>
      <c r="T4342" s="29"/>
      <c r="U4342" s="27">
        <f>IFERROR(VLOOKUP($D4342,BankOpTbl,2,0),"")</f>
        <v>0</v>
      </c>
      <c r="V4342" s="27">
        <f>IFERROR(VLOOKUP($D4342,BankOpTbl,3,0),"")</f>
        <v>0</v>
      </c>
      <c r="W4342" s="27">
        <f>IFERROR(VLOOKUP($D4342,BankOpTbl,4,0),"")</f>
        <v>0</v>
      </c>
      <c r="X4342" s="27">
        <f>IF($E4342="","",IFERROR(VLOOKUP($E4342,BankTbl,4,0),""))</f>
        <v>0</v>
      </c>
      <c r="Y4342" s="27">
        <f>IF($F4342="","",IFERROR(VLOOKUP($F4342,BankTbl,4,0),""))</f>
        <v>0</v>
      </c>
      <c r="Z4342" s="27">
        <f>IF($B4342="","",IF($V4342="PICK",LEFT($N4342,5),IF($V4342="FIXED",$W4342,IF($V4342="CODE",$H4342,""))))</f>
        <v>0</v>
      </c>
    </row>
    <row r="4343" spans="1:26" ht="21" customHeight="1">
      <c r="A4343" s="27">
        <f>IF($B4343="","",COUNTA($B$13:$B4343))</f>
        <v>0</v>
      </c>
      <c r="B4343" s="28"/>
      <c r="C4343" s="28"/>
      <c r="D4343" s="29"/>
      <c r="E4343" s="29"/>
      <c r="F4343" s="29"/>
      <c r="G4343" s="28"/>
      <c r="H4343" s="28"/>
      <c r="I4343" s="30">
        <f>IF($H4343="","",IFERROR(VLOOKUP($H4343,AcctTbl,2,0),"کد ناشناخته"))</f>
        <v>0</v>
      </c>
      <c r="J4343" s="27">
        <f>IF($H4343="","",IFERROR(VLOOKUP($H4343,AcctTbl,3,0),""))</f>
        <v>0</v>
      </c>
      <c r="K4343" s="29"/>
      <c r="L4343" s="28"/>
      <c r="M4343" s="31"/>
      <c r="N4343" s="29"/>
      <c r="O4343" s="32">
        <f>IF($B4343="",0,IF($U4343="IN",N($M4343),0))</f>
        <v>0</v>
      </c>
      <c r="P4343" s="32">
        <f>IF($B4343="",0,IF(OR($U4343="OUT",$U4343="TRF"),N($M4343),0))</f>
        <v>0</v>
      </c>
      <c r="Q4343" s="32">
        <f>IF($B4343="",0,IF(OR($U4343="OUT",$U4343="TRF"),N($M4343),0))</f>
        <v>0</v>
      </c>
      <c r="R4343" s="32">
        <f>IF($B4343="",0,IF($U4343="IN",N($M4343),0))</f>
        <v>0</v>
      </c>
      <c r="S4343" s="33">
        <f>IF($B4343="","",IF($M4343="","⚠ مبلغ",IF($E4343="","⚠ بانک عامل",IF(AND($U4343="TRF",$F4343=""),"⚠ بانک مقصد",IF(AND($V4343&lt;&gt;"NONE",$V4343&lt;&gt;"",$Z4343=""),"⚠ طرف حساب","✓")))))</f>
        <v>0</v>
      </c>
      <c r="T4343" s="29"/>
      <c r="U4343" s="27">
        <f>IFERROR(VLOOKUP($D4343,BankOpTbl,2,0),"")</f>
        <v>0</v>
      </c>
      <c r="V4343" s="27">
        <f>IFERROR(VLOOKUP($D4343,BankOpTbl,3,0),"")</f>
        <v>0</v>
      </c>
      <c r="W4343" s="27">
        <f>IFERROR(VLOOKUP($D4343,BankOpTbl,4,0),"")</f>
        <v>0</v>
      </c>
      <c r="X4343" s="27">
        <f>IF($E4343="","",IFERROR(VLOOKUP($E4343,BankTbl,4,0),""))</f>
        <v>0</v>
      </c>
      <c r="Y4343" s="27">
        <f>IF($F4343="","",IFERROR(VLOOKUP($F4343,BankTbl,4,0),""))</f>
        <v>0</v>
      </c>
      <c r="Z4343" s="27">
        <f>IF($B4343="","",IF($V4343="PICK",LEFT($N4343,5),IF($V4343="FIXED",$W4343,IF($V4343="CODE",$H4343,""))))</f>
        <v>0</v>
      </c>
    </row>
    <row r="4344" spans="1:26" ht="21" customHeight="1">
      <c r="A4344" s="27">
        <f>IF($B4344="","",COUNTA($B$13:$B4344))</f>
        <v>0</v>
      </c>
      <c r="B4344" s="28"/>
      <c r="C4344" s="28"/>
      <c r="D4344" s="29"/>
      <c r="E4344" s="29"/>
      <c r="F4344" s="29"/>
      <c r="G4344" s="28"/>
      <c r="H4344" s="28"/>
      <c r="I4344" s="30">
        <f>IF($H4344="","",IFERROR(VLOOKUP($H4344,AcctTbl,2,0),"کد ناشناخته"))</f>
        <v>0</v>
      </c>
      <c r="J4344" s="27">
        <f>IF($H4344="","",IFERROR(VLOOKUP($H4344,AcctTbl,3,0),""))</f>
        <v>0</v>
      </c>
      <c r="K4344" s="29"/>
      <c r="L4344" s="28"/>
      <c r="M4344" s="31"/>
      <c r="N4344" s="29"/>
      <c r="O4344" s="32">
        <f>IF($B4344="",0,IF($U4344="IN",N($M4344),0))</f>
        <v>0</v>
      </c>
      <c r="P4344" s="32">
        <f>IF($B4344="",0,IF(OR($U4344="OUT",$U4344="TRF"),N($M4344),0))</f>
        <v>0</v>
      </c>
      <c r="Q4344" s="32">
        <f>IF($B4344="",0,IF(OR($U4344="OUT",$U4344="TRF"),N($M4344),0))</f>
        <v>0</v>
      </c>
      <c r="R4344" s="32">
        <f>IF($B4344="",0,IF($U4344="IN",N($M4344),0))</f>
        <v>0</v>
      </c>
      <c r="S4344" s="33">
        <f>IF($B4344="","",IF($M4344="","⚠ مبلغ",IF($E4344="","⚠ بانک عامل",IF(AND($U4344="TRF",$F4344=""),"⚠ بانک مقصد",IF(AND($V4344&lt;&gt;"NONE",$V4344&lt;&gt;"",$Z4344=""),"⚠ طرف حساب","✓")))))</f>
        <v>0</v>
      </c>
      <c r="T4344" s="29"/>
      <c r="U4344" s="27">
        <f>IFERROR(VLOOKUP($D4344,BankOpTbl,2,0),"")</f>
        <v>0</v>
      </c>
      <c r="V4344" s="27">
        <f>IFERROR(VLOOKUP($D4344,BankOpTbl,3,0),"")</f>
        <v>0</v>
      </c>
      <c r="W4344" s="27">
        <f>IFERROR(VLOOKUP($D4344,BankOpTbl,4,0),"")</f>
        <v>0</v>
      </c>
      <c r="X4344" s="27">
        <f>IF($E4344="","",IFERROR(VLOOKUP($E4344,BankTbl,4,0),""))</f>
        <v>0</v>
      </c>
      <c r="Y4344" s="27">
        <f>IF($F4344="","",IFERROR(VLOOKUP($F4344,BankTbl,4,0),""))</f>
        <v>0</v>
      </c>
      <c r="Z4344" s="27">
        <f>IF($B4344="","",IF($V4344="PICK",LEFT($N4344,5),IF($V4344="FIXED",$W4344,IF($V4344="CODE",$H4344,""))))</f>
        <v>0</v>
      </c>
    </row>
    <row r="4345" spans="1:26" ht="21" customHeight="1">
      <c r="A4345" s="27">
        <f>IF($B4345="","",COUNTA($B$13:$B4345))</f>
        <v>0</v>
      </c>
      <c r="B4345" s="28"/>
      <c r="C4345" s="28"/>
      <c r="D4345" s="29"/>
      <c r="E4345" s="29"/>
      <c r="F4345" s="29"/>
      <c r="G4345" s="28"/>
      <c r="H4345" s="28"/>
      <c r="I4345" s="30">
        <f>IF($H4345="","",IFERROR(VLOOKUP($H4345,AcctTbl,2,0),"کد ناشناخته"))</f>
        <v>0</v>
      </c>
      <c r="J4345" s="27">
        <f>IF($H4345="","",IFERROR(VLOOKUP($H4345,AcctTbl,3,0),""))</f>
        <v>0</v>
      </c>
      <c r="K4345" s="29"/>
      <c r="L4345" s="28"/>
      <c r="M4345" s="31"/>
      <c r="N4345" s="29"/>
      <c r="O4345" s="32">
        <f>IF($B4345="",0,IF($U4345="IN",N($M4345),0))</f>
        <v>0</v>
      </c>
      <c r="P4345" s="32">
        <f>IF($B4345="",0,IF(OR($U4345="OUT",$U4345="TRF"),N($M4345),0))</f>
        <v>0</v>
      </c>
      <c r="Q4345" s="32">
        <f>IF($B4345="",0,IF(OR($U4345="OUT",$U4345="TRF"),N($M4345),0))</f>
        <v>0</v>
      </c>
      <c r="R4345" s="32">
        <f>IF($B4345="",0,IF($U4345="IN",N($M4345),0))</f>
        <v>0</v>
      </c>
      <c r="S4345" s="33">
        <f>IF($B4345="","",IF($M4345="","⚠ مبلغ",IF($E4345="","⚠ بانک عامل",IF(AND($U4345="TRF",$F4345=""),"⚠ بانک مقصد",IF(AND($V4345&lt;&gt;"NONE",$V4345&lt;&gt;"",$Z4345=""),"⚠ طرف حساب","✓")))))</f>
        <v>0</v>
      </c>
      <c r="T4345" s="29"/>
      <c r="U4345" s="27">
        <f>IFERROR(VLOOKUP($D4345,BankOpTbl,2,0),"")</f>
        <v>0</v>
      </c>
      <c r="V4345" s="27">
        <f>IFERROR(VLOOKUP($D4345,BankOpTbl,3,0),"")</f>
        <v>0</v>
      </c>
      <c r="W4345" s="27">
        <f>IFERROR(VLOOKUP($D4345,BankOpTbl,4,0),"")</f>
        <v>0</v>
      </c>
      <c r="X4345" s="27">
        <f>IF($E4345="","",IFERROR(VLOOKUP($E4345,BankTbl,4,0),""))</f>
        <v>0</v>
      </c>
      <c r="Y4345" s="27">
        <f>IF($F4345="","",IFERROR(VLOOKUP($F4345,BankTbl,4,0),""))</f>
        <v>0</v>
      </c>
      <c r="Z4345" s="27">
        <f>IF($B4345="","",IF($V4345="PICK",LEFT($N4345,5),IF($V4345="FIXED",$W4345,IF($V4345="CODE",$H4345,""))))</f>
        <v>0</v>
      </c>
    </row>
    <row r="4346" spans="1:26" ht="21" customHeight="1">
      <c r="A4346" s="27">
        <f>IF($B4346="","",COUNTA($B$13:$B4346))</f>
        <v>0</v>
      </c>
      <c r="B4346" s="28"/>
      <c r="C4346" s="28"/>
      <c r="D4346" s="29"/>
      <c r="E4346" s="29"/>
      <c r="F4346" s="29"/>
      <c r="G4346" s="28"/>
      <c r="H4346" s="28"/>
      <c r="I4346" s="30">
        <f>IF($H4346="","",IFERROR(VLOOKUP($H4346,AcctTbl,2,0),"کد ناشناخته"))</f>
        <v>0</v>
      </c>
      <c r="J4346" s="27">
        <f>IF($H4346="","",IFERROR(VLOOKUP($H4346,AcctTbl,3,0),""))</f>
        <v>0</v>
      </c>
      <c r="K4346" s="29"/>
      <c r="L4346" s="28"/>
      <c r="M4346" s="31"/>
      <c r="N4346" s="29"/>
      <c r="O4346" s="32">
        <f>IF($B4346="",0,IF($U4346="IN",N($M4346),0))</f>
        <v>0</v>
      </c>
      <c r="P4346" s="32">
        <f>IF($B4346="",0,IF(OR($U4346="OUT",$U4346="TRF"),N($M4346),0))</f>
        <v>0</v>
      </c>
      <c r="Q4346" s="32">
        <f>IF($B4346="",0,IF(OR($U4346="OUT",$U4346="TRF"),N($M4346),0))</f>
        <v>0</v>
      </c>
      <c r="R4346" s="32">
        <f>IF($B4346="",0,IF($U4346="IN",N($M4346),0))</f>
        <v>0</v>
      </c>
      <c r="S4346" s="33">
        <f>IF($B4346="","",IF($M4346="","⚠ مبلغ",IF($E4346="","⚠ بانک عامل",IF(AND($U4346="TRF",$F4346=""),"⚠ بانک مقصد",IF(AND($V4346&lt;&gt;"NONE",$V4346&lt;&gt;"",$Z4346=""),"⚠ طرف حساب","✓")))))</f>
        <v>0</v>
      </c>
      <c r="T4346" s="29"/>
      <c r="U4346" s="27">
        <f>IFERROR(VLOOKUP($D4346,BankOpTbl,2,0),"")</f>
        <v>0</v>
      </c>
      <c r="V4346" s="27">
        <f>IFERROR(VLOOKUP($D4346,BankOpTbl,3,0),"")</f>
        <v>0</v>
      </c>
      <c r="W4346" s="27">
        <f>IFERROR(VLOOKUP($D4346,BankOpTbl,4,0),"")</f>
        <v>0</v>
      </c>
      <c r="X4346" s="27">
        <f>IF($E4346="","",IFERROR(VLOOKUP($E4346,BankTbl,4,0),""))</f>
        <v>0</v>
      </c>
      <c r="Y4346" s="27">
        <f>IF($F4346="","",IFERROR(VLOOKUP($F4346,BankTbl,4,0),""))</f>
        <v>0</v>
      </c>
      <c r="Z4346" s="27">
        <f>IF($B4346="","",IF($V4346="PICK",LEFT($N4346,5),IF($V4346="FIXED",$W4346,IF($V4346="CODE",$H4346,""))))</f>
        <v>0</v>
      </c>
    </row>
    <row r="4347" spans="1:26" ht="21" customHeight="1">
      <c r="A4347" s="27">
        <f>IF($B4347="","",COUNTA($B$13:$B4347))</f>
        <v>0</v>
      </c>
      <c r="B4347" s="28"/>
      <c r="C4347" s="28"/>
      <c r="D4347" s="29"/>
      <c r="E4347" s="29"/>
      <c r="F4347" s="29"/>
      <c r="G4347" s="28"/>
      <c r="H4347" s="28"/>
      <c r="I4347" s="30">
        <f>IF($H4347="","",IFERROR(VLOOKUP($H4347,AcctTbl,2,0),"کد ناشناخته"))</f>
        <v>0</v>
      </c>
      <c r="J4347" s="27">
        <f>IF($H4347="","",IFERROR(VLOOKUP($H4347,AcctTbl,3,0),""))</f>
        <v>0</v>
      </c>
      <c r="K4347" s="29"/>
      <c r="L4347" s="28"/>
      <c r="M4347" s="31"/>
      <c r="N4347" s="29"/>
      <c r="O4347" s="32">
        <f>IF($B4347="",0,IF($U4347="IN",N($M4347),0))</f>
        <v>0</v>
      </c>
      <c r="P4347" s="32">
        <f>IF($B4347="",0,IF(OR($U4347="OUT",$U4347="TRF"),N($M4347),0))</f>
        <v>0</v>
      </c>
      <c r="Q4347" s="32">
        <f>IF($B4347="",0,IF(OR($U4347="OUT",$U4347="TRF"),N($M4347),0))</f>
        <v>0</v>
      </c>
      <c r="R4347" s="32">
        <f>IF($B4347="",0,IF($U4347="IN",N($M4347),0))</f>
        <v>0</v>
      </c>
      <c r="S4347" s="33">
        <f>IF($B4347="","",IF($M4347="","⚠ مبلغ",IF($E4347="","⚠ بانک عامل",IF(AND($U4347="TRF",$F4347=""),"⚠ بانک مقصد",IF(AND($V4347&lt;&gt;"NONE",$V4347&lt;&gt;"",$Z4347=""),"⚠ طرف حساب","✓")))))</f>
        <v>0</v>
      </c>
      <c r="T4347" s="29"/>
      <c r="U4347" s="27">
        <f>IFERROR(VLOOKUP($D4347,BankOpTbl,2,0),"")</f>
        <v>0</v>
      </c>
      <c r="V4347" s="27">
        <f>IFERROR(VLOOKUP($D4347,BankOpTbl,3,0),"")</f>
        <v>0</v>
      </c>
      <c r="W4347" s="27">
        <f>IFERROR(VLOOKUP($D4347,BankOpTbl,4,0),"")</f>
        <v>0</v>
      </c>
      <c r="X4347" s="27">
        <f>IF($E4347="","",IFERROR(VLOOKUP($E4347,BankTbl,4,0),""))</f>
        <v>0</v>
      </c>
      <c r="Y4347" s="27">
        <f>IF($F4347="","",IFERROR(VLOOKUP($F4347,BankTbl,4,0),""))</f>
        <v>0</v>
      </c>
      <c r="Z4347" s="27">
        <f>IF($B4347="","",IF($V4347="PICK",LEFT($N4347,5),IF($V4347="FIXED",$W4347,IF($V4347="CODE",$H4347,""))))</f>
        <v>0</v>
      </c>
    </row>
    <row r="4348" spans="1:26" ht="21" customHeight="1">
      <c r="A4348" s="27">
        <f>IF($B4348="","",COUNTA($B$13:$B4348))</f>
        <v>0</v>
      </c>
      <c r="B4348" s="28"/>
      <c r="C4348" s="28"/>
      <c r="D4348" s="29"/>
      <c r="E4348" s="29"/>
      <c r="F4348" s="29"/>
      <c r="G4348" s="28"/>
      <c r="H4348" s="28"/>
      <c r="I4348" s="30">
        <f>IF($H4348="","",IFERROR(VLOOKUP($H4348,AcctTbl,2,0),"کد ناشناخته"))</f>
        <v>0</v>
      </c>
      <c r="J4348" s="27">
        <f>IF($H4348="","",IFERROR(VLOOKUP($H4348,AcctTbl,3,0),""))</f>
        <v>0</v>
      </c>
      <c r="K4348" s="29"/>
      <c r="L4348" s="28"/>
      <c r="M4348" s="31"/>
      <c r="N4348" s="29"/>
      <c r="O4348" s="32">
        <f>IF($B4348="",0,IF($U4348="IN",N($M4348),0))</f>
        <v>0</v>
      </c>
      <c r="P4348" s="32">
        <f>IF($B4348="",0,IF(OR($U4348="OUT",$U4348="TRF"),N($M4348),0))</f>
        <v>0</v>
      </c>
      <c r="Q4348" s="32">
        <f>IF($B4348="",0,IF(OR($U4348="OUT",$U4348="TRF"),N($M4348),0))</f>
        <v>0</v>
      </c>
      <c r="R4348" s="32">
        <f>IF($B4348="",0,IF($U4348="IN",N($M4348),0))</f>
        <v>0</v>
      </c>
      <c r="S4348" s="33">
        <f>IF($B4348="","",IF($M4348="","⚠ مبلغ",IF($E4348="","⚠ بانک عامل",IF(AND($U4348="TRF",$F4348=""),"⚠ بانک مقصد",IF(AND($V4348&lt;&gt;"NONE",$V4348&lt;&gt;"",$Z4348=""),"⚠ طرف حساب","✓")))))</f>
        <v>0</v>
      </c>
      <c r="T4348" s="29"/>
      <c r="U4348" s="27">
        <f>IFERROR(VLOOKUP($D4348,BankOpTbl,2,0),"")</f>
        <v>0</v>
      </c>
      <c r="V4348" s="27">
        <f>IFERROR(VLOOKUP($D4348,BankOpTbl,3,0),"")</f>
        <v>0</v>
      </c>
      <c r="W4348" s="27">
        <f>IFERROR(VLOOKUP($D4348,BankOpTbl,4,0),"")</f>
        <v>0</v>
      </c>
      <c r="X4348" s="27">
        <f>IF($E4348="","",IFERROR(VLOOKUP($E4348,BankTbl,4,0),""))</f>
        <v>0</v>
      </c>
      <c r="Y4348" s="27">
        <f>IF($F4348="","",IFERROR(VLOOKUP($F4348,BankTbl,4,0),""))</f>
        <v>0</v>
      </c>
      <c r="Z4348" s="27">
        <f>IF($B4348="","",IF($V4348="PICK",LEFT($N4348,5),IF($V4348="FIXED",$W4348,IF($V4348="CODE",$H4348,""))))</f>
        <v>0</v>
      </c>
    </row>
    <row r="4349" spans="1:26" ht="21" customHeight="1">
      <c r="A4349" s="27">
        <f>IF($B4349="","",COUNTA($B$13:$B4349))</f>
        <v>0</v>
      </c>
      <c r="B4349" s="28"/>
      <c r="C4349" s="28"/>
      <c r="D4349" s="29"/>
      <c r="E4349" s="29"/>
      <c r="F4349" s="29"/>
      <c r="G4349" s="28"/>
      <c r="H4349" s="28"/>
      <c r="I4349" s="30">
        <f>IF($H4349="","",IFERROR(VLOOKUP($H4349,AcctTbl,2,0),"کد ناشناخته"))</f>
        <v>0</v>
      </c>
      <c r="J4349" s="27">
        <f>IF($H4349="","",IFERROR(VLOOKUP($H4349,AcctTbl,3,0),""))</f>
        <v>0</v>
      </c>
      <c r="K4349" s="29"/>
      <c r="L4349" s="28"/>
      <c r="M4349" s="31"/>
      <c r="N4349" s="29"/>
      <c r="O4349" s="32">
        <f>IF($B4349="",0,IF($U4349="IN",N($M4349),0))</f>
        <v>0</v>
      </c>
      <c r="P4349" s="32">
        <f>IF($B4349="",0,IF(OR($U4349="OUT",$U4349="TRF"),N($M4349),0))</f>
        <v>0</v>
      </c>
      <c r="Q4349" s="32">
        <f>IF($B4349="",0,IF(OR($U4349="OUT",$U4349="TRF"),N($M4349),0))</f>
        <v>0</v>
      </c>
      <c r="R4349" s="32">
        <f>IF($B4349="",0,IF($U4349="IN",N($M4349),0))</f>
        <v>0</v>
      </c>
      <c r="S4349" s="33">
        <f>IF($B4349="","",IF($M4349="","⚠ مبلغ",IF($E4349="","⚠ بانک عامل",IF(AND($U4349="TRF",$F4349=""),"⚠ بانک مقصد",IF(AND($V4349&lt;&gt;"NONE",$V4349&lt;&gt;"",$Z4349=""),"⚠ طرف حساب","✓")))))</f>
        <v>0</v>
      </c>
      <c r="T4349" s="29"/>
      <c r="U4349" s="27">
        <f>IFERROR(VLOOKUP($D4349,BankOpTbl,2,0),"")</f>
        <v>0</v>
      </c>
      <c r="V4349" s="27">
        <f>IFERROR(VLOOKUP($D4349,BankOpTbl,3,0),"")</f>
        <v>0</v>
      </c>
      <c r="W4349" s="27">
        <f>IFERROR(VLOOKUP($D4349,BankOpTbl,4,0),"")</f>
        <v>0</v>
      </c>
      <c r="X4349" s="27">
        <f>IF($E4349="","",IFERROR(VLOOKUP($E4349,BankTbl,4,0),""))</f>
        <v>0</v>
      </c>
      <c r="Y4349" s="27">
        <f>IF($F4349="","",IFERROR(VLOOKUP($F4349,BankTbl,4,0),""))</f>
        <v>0</v>
      </c>
      <c r="Z4349" s="27">
        <f>IF($B4349="","",IF($V4349="PICK",LEFT($N4349,5),IF($V4349="FIXED",$W4349,IF($V4349="CODE",$H4349,""))))</f>
        <v>0</v>
      </c>
    </row>
    <row r="4350" spans="1:26" ht="21" customHeight="1">
      <c r="A4350" s="27">
        <f>IF($B4350="","",COUNTA($B$13:$B4350))</f>
        <v>0</v>
      </c>
      <c r="B4350" s="28"/>
      <c r="C4350" s="28"/>
      <c r="D4350" s="29"/>
      <c r="E4350" s="29"/>
      <c r="F4350" s="29"/>
      <c r="G4350" s="28"/>
      <c r="H4350" s="28"/>
      <c r="I4350" s="30">
        <f>IF($H4350="","",IFERROR(VLOOKUP($H4350,AcctTbl,2,0),"کد ناشناخته"))</f>
        <v>0</v>
      </c>
      <c r="J4350" s="27">
        <f>IF($H4350="","",IFERROR(VLOOKUP($H4350,AcctTbl,3,0),""))</f>
        <v>0</v>
      </c>
      <c r="K4350" s="29"/>
      <c r="L4350" s="28"/>
      <c r="M4350" s="31"/>
      <c r="N4350" s="29"/>
      <c r="O4350" s="32">
        <f>IF($B4350="",0,IF($U4350="IN",N($M4350),0))</f>
        <v>0</v>
      </c>
      <c r="P4350" s="32">
        <f>IF($B4350="",0,IF(OR($U4350="OUT",$U4350="TRF"),N($M4350),0))</f>
        <v>0</v>
      </c>
      <c r="Q4350" s="32">
        <f>IF($B4350="",0,IF(OR($U4350="OUT",$U4350="TRF"),N($M4350),0))</f>
        <v>0</v>
      </c>
      <c r="R4350" s="32">
        <f>IF($B4350="",0,IF($U4350="IN",N($M4350),0))</f>
        <v>0</v>
      </c>
      <c r="S4350" s="33">
        <f>IF($B4350="","",IF($M4350="","⚠ مبلغ",IF($E4350="","⚠ بانک عامل",IF(AND($U4350="TRF",$F4350=""),"⚠ بانک مقصد",IF(AND($V4350&lt;&gt;"NONE",$V4350&lt;&gt;"",$Z4350=""),"⚠ طرف حساب","✓")))))</f>
        <v>0</v>
      </c>
      <c r="T4350" s="29"/>
      <c r="U4350" s="27">
        <f>IFERROR(VLOOKUP($D4350,BankOpTbl,2,0),"")</f>
        <v>0</v>
      </c>
      <c r="V4350" s="27">
        <f>IFERROR(VLOOKUP($D4350,BankOpTbl,3,0),"")</f>
        <v>0</v>
      </c>
      <c r="W4350" s="27">
        <f>IFERROR(VLOOKUP($D4350,BankOpTbl,4,0),"")</f>
        <v>0</v>
      </c>
      <c r="X4350" s="27">
        <f>IF($E4350="","",IFERROR(VLOOKUP($E4350,BankTbl,4,0),""))</f>
        <v>0</v>
      </c>
      <c r="Y4350" s="27">
        <f>IF($F4350="","",IFERROR(VLOOKUP($F4350,BankTbl,4,0),""))</f>
        <v>0</v>
      </c>
      <c r="Z4350" s="27">
        <f>IF($B4350="","",IF($V4350="PICK",LEFT($N4350,5),IF($V4350="FIXED",$W4350,IF($V4350="CODE",$H4350,""))))</f>
        <v>0</v>
      </c>
    </row>
    <row r="4351" spans="1:26" ht="21" customHeight="1">
      <c r="A4351" s="27">
        <f>IF($B4351="","",COUNTA($B$13:$B4351))</f>
        <v>0</v>
      </c>
      <c r="B4351" s="28"/>
      <c r="C4351" s="28"/>
      <c r="D4351" s="29"/>
      <c r="E4351" s="29"/>
      <c r="F4351" s="29"/>
      <c r="G4351" s="28"/>
      <c r="H4351" s="28"/>
      <c r="I4351" s="30">
        <f>IF($H4351="","",IFERROR(VLOOKUP($H4351,AcctTbl,2,0),"کد ناشناخته"))</f>
        <v>0</v>
      </c>
      <c r="J4351" s="27">
        <f>IF($H4351="","",IFERROR(VLOOKUP($H4351,AcctTbl,3,0),""))</f>
        <v>0</v>
      </c>
      <c r="K4351" s="29"/>
      <c r="L4351" s="28"/>
      <c r="M4351" s="31"/>
      <c r="N4351" s="29"/>
      <c r="O4351" s="32">
        <f>IF($B4351="",0,IF($U4351="IN",N($M4351),0))</f>
        <v>0</v>
      </c>
      <c r="P4351" s="32">
        <f>IF($B4351="",0,IF(OR($U4351="OUT",$U4351="TRF"),N($M4351),0))</f>
        <v>0</v>
      </c>
      <c r="Q4351" s="32">
        <f>IF($B4351="",0,IF(OR($U4351="OUT",$U4351="TRF"),N($M4351),0))</f>
        <v>0</v>
      </c>
      <c r="R4351" s="32">
        <f>IF($B4351="",0,IF($U4351="IN",N($M4351),0))</f>
        <v>0</v>
      </c>
      <c r="S4351" s="33">
        <f>IF($B4351="","",IF($M4351="","⚠ مبلغ",IF($E4351="","⚠ بانک عامل",IF(AND($U4351="TRF",$F4351=""),"⚠ بانک مقصد",IF(AND($V4351&lt;&gt;"NONE",$V4351&lt;&gt;"",$Z4351=""),"⚠ طرف حساب","✓")))))</f>
        <v>0</v>
      </c>
      <c r="T4351" s="29"/>
      <c r="U4351" s="27">
        <f>IFERROR(VLOOKUP($D4351,BankOpTbl,2,0),"")</f>
        <v>0</v>
      </c>
      <c r="V4351" s="27">
        <f>IFERROR(VLOOKUP($D4351,BankOpTbl,3,0),"")</f>
        <v>0</v>
      </c>
      <c r="W4351" s="27">
        <f>IFERROR(VLOOKUP($D4351,BankOpTbl,4,0),"")</f>
        <v>0</v>
      </c>
      <c r="X4351" s="27">
        <f>IF($E4351="","",IFERROR(VLOOKUP($E4351,BankTbl,4,0),""))</f>
        <v>0</v>
      </c>
      <c r="Y4351" s="27">
        <f>IF($F4351="","",IFERROR(VLOOKUP($F4351,BankTbl,4,0),""))</f>
        <v>0</v>
      </c>
      <c r="Z4351" s="27">
        <f>IF($B4351="","",IF($V4351="PICK",LEFT($N4351,5),IF($V4351="FIXED",$W4351,IF($V4351="CODE",$H4351,""))))</f>
        <v>0</v>
      </c>
    </row>
    <row r="4352" spans="1:26" ht="21" customHeight="1">
      <c r="A4352" s="27">
        <f>IF($B4352="","",COUNTA($B$13:$B4352))</f>
        <v>0</v>
      </c>
      <c r="B4352" s="28"/>
      <c r="C4352" s="28"/>
      <c r="D4352" s="29"/>
      <c r="E4352" s="29"/>
      <c r="F4352" s="29"/>
      <c r="G4352" s="28"/>
      <c r="H4352" s="28"/>
      <c r="I4352" s="30">
        <f>IF($H4352="","",IFERROR(VLOOKUP($H4352,AcctTbl,2,0),"کد ناشناخته"))</f>
        <v>0</v>
      </c>
      <c r="J4352" s="27">
        <f>IF($H4352="","",IFERROR(VLOOKUP($H4352,AcctTbl,3,0),""))</f>
        <v>0</v>
      </c>
      <c r="K4352" s="29"/>
      <c r="L4352" s="28"/>
      <c r="M4352" s="31"/>
      <c r="N4352" s="29"/>
      <c r="O4352" s="32">
        <f>IF($B4352="",0,IF($U4352="IN",N($M4352),0))</f>
        <v>0</v>
      </c>
      <c r="P4352" s="32">
        <f>IF($B4352="",0,IF(OR($U4352="OUT",$U4352="TRF"),N($M4352),0))</f>
        <v>0</v>
      </c>
      <c r="Q4352" s="32">
        <f>IF($B4352="",0,IF(OR($U4352="OUT",$U4352="TRF"),N($M4352),0))</f>
        <v>0</v>
      </c>
      <c r="R4352" s="32">
        <f>IF($B4352="",0,IF($U4352="IN",N($M4352),0))</f>
        <v>0</v>
      </c>
      <c r="S4352" s="33">
        <f>IF($B4352="","",IF($M4352="","⚠ مبلغ",IF($E4352="","⚠ بانک عامل",IF(AND($U4352="TRF",$F4352=""),"⚠ بانک مقصد",IF(AND($V4352&lt;&gt;"NONE",$V4352&lt;&gt;"",$Z4352=""),"⚠ طرف حساب","✓")))))</f>
        <v>0</v>
      </c>
      <c r="T4352" s="29"/>
      <c r="U4352" s="27">
        <f>IFERROR(VLOOKUP($D4352,BankOpTbl,2,0),"")</f>
        <v>0</v>
      </c>
      <c r="V4352" s="27">
        <f>IFERROR(VLOOKUP($D4352,BankOpTbl,3,0),"")</f>
        <v>0</v>
      </c>
      <c r="W4352" s="27">
        <f>IFERROR(VLOOKUP($D4352,BankOpTbl,4,0),"")</f>
        <v>0</v>
      </c>
      <c r="X4352" s="27">
        <f>IF($E4352="","",IFERROR(VLOOKUP($E4352,BankTbl,4,0),""))</f>
        <v>0</v>
      </c>
      <c r="Y4352" s="27">
        <f>IF($F4352="","",IFERROR(VLOOKUP($F4352,BankTbl,4,0),""))</f>
        <v>0</v>
      </c>
      <c r="Z4352" s="27">
        <f>IF($B4352="","",IF($V4352="PICK",LEFT($N4352,5),IF($V4352="FIXED",$W4352,IF($V4352="CODE",$H4352,""))))</f>
        <v>0</v>
      </c>
    </row>
    <row r="4353" spans="1:26" ht="21" customHeight="1">
      <c r="A4353" s="27">
        <f>IF($B4353="","",COUNTA($B$13:$B4353))</f>
        <v>0</v>
      </c>
      <c r="B4353" s="28"/>
      <c r="C4353" s="28"/>
      <c r="D4353" s="29"/>
      <c r="E4353" s="29"/>
      <c r="F4353" s="29"/>
      <c r="G4353" s="28"/>
      <c r="H4353" s="28"/>
      <c r="I4353" s="30">
        <f>IF($H4353="","",IFERROR(VLOOKUP($H4353,AcctTbl,2,0),"کد ناشناخته"))</f>
        <v>0</v>
      </c>
      <c r="J4353" s="27">
        <f>IF($H4353="","",IFERROR(VLOOKUP($H4353,AcctTbl,3,0),""))</f>
        <v>0</v>
      </c>
      <c r="K4353" s="29"/>
      <c r="L4353" s="28"/>
      <c r="M4353" s="31"/>
      <c r="N4353" s="29"/>
      <c r="O4353" s="32">
        <f>IF($B4353="",0,IF($U4353="IN",N($M4353),0))</f>
        <v>0</v>
      </c>
      <c r="P4353" s="32">
        <f>IF($B4353="",0,IF(OR($U4353="OUT",$U4353="TRF"),N($M4353),0))</f>
        <v>0</v>
      </c>
      <c r="Q4353" s="32">
        <f>IF($B4353="",0,IF(OR($U4353="OUT",$U4353="TRF"),N($M4353),0))</f>
        <v>0</v>
      </c>
      <c r="R4353" s="32">
        <f>IF($B4353="",0,IF($U4353="IN",N($M4353),0))</f>
        <v>0</v>
      </c>
      <c r="S4353" s="33">
        <f>IF($B4353="","",IF($M4353="","⚠ مبلغ",IF($E4353="","⚠ بانک عامل",IF(AND($U4353="TRF",$F4353=""),"⚠ بانک مقصد",IF(AND($V4353&lt;&gt;"NONE",$V4353&lt;&gt;"",$Z4353=""),"⚠ طرف حساب","✓")))))</f>
        <v>0</v>
      </c>
      <c r="T4353" s="29"/>
      <c r="U4353" s="27">
        <f>IFERROR(VLOOKUP($D4353,BankOpTbl,2,0),"")</f>
        <v>0</v>
      </c>
      <c r="V4353" s="27">
        <f>IFERROR(VLOOKUP($D4353,BankOpTbl,3,0),"")</f>
        <v>0</v>
      </c>
      <c r="W4353" s="27">
        <f>IFERROR(VLOOKUP($D4353,BankOpTbl,4,0),"")</f>
        <v>0</v>
      </c>
      <c r="X4353" s="27">
        <f>IF($E4353="","",IFERROR(VLOOKUP($E4353,BankTbl,4,0),""))</f>
        <v>0</v>
      </c>
      <c r="Y4353" s="27">
        <f>IF($F4353="","",IFERROR(VLOOKUP($F4353,BankTbl,4,0),""))</f>
        <v>0</v>
      </c>
      <c r="Z4353" s="27">
        <f>IF($B4353="","",IF($V4353="PICK",LEFT($N4353,5),IF($V4353="FIXED",$W4353,IF($V4353="CODE",$H4353,""))))</f>
        <v>0</v>
      </c>
    </row>
    <row r="4354" spans="1:26" ht="21" customHeight="1">
      <c r="A4354" s="27">
        <f>IF($B4354="","",COUNTA($B$13:$B4354))</f>
        <v>0</v>
      </c>
      <c r="B4354" s="28"/>
      <c r="C4354" s="28"/>
      <c r="D4354" s="29"/>
      <c r="E4354" s="29"/>
      <c r="F4354" s="29"/>
      <c r="G4354" s="28"/>
      <c r="H4354" s="28"/>
      <c r="I4354" s="30">
        <f>IF($H4354="","",IFERROR(VLOOKUP($H4354,AcctTbl,2,0),"کد ناشناخته"))</f>
        <v>0</v>
      </c>
      <c r="J4354" s="27">
        <f>IF($H4354="","",IFERROR(VLOOKUP($H4354,AcctTbl,3,0),""))</f>
        <v>0</v>
      </c>
      <c r="K4354" s="29"/>
      <c r="L4354" s="28"/>
      <c r="M4354" s="31"/>
      <c r="N4354" s="29"/>
      <c r="O4354" s="32">
        <f>IF($B4354="",0,IF($U4354="IN",N($M4354),0))</f>
        <v>0</v>
      </c>
      <c r="P4354" s="32">
        <f>IF($B4354="",0,IF(OR($U4354="OUT",$U4354="TRF"),N($M4354),0))</f>
        <v>0</v>
      </c>
      <c r="Q4354" s="32">
        <f>IF($B4354="",0,IF(OR($U4354="OUT",$U4354="TRF"),N($M4354),0))</f>
        <v>0</v>
      </c>
      <c r="R4354" s="32">
        <f>IF($B4354="",0,IF($U4354="IN",N($M4354),0))</f>
        <v>0</v>
      </c>
      <c r="S4354" s="33">
        <f>IF($B4354="","",IF($M4354="","⚠ مبلغ",IF($E4354="","⚠ بانک عامل",IF(AND($U4354="TRF",$F4354=""),"⚠ بانک مقصد",IF(AND($V4354&lt;&gt;"NONE",$V4354&lt;&gt;"",$Z4354=""),"⚠ طرف حساب","✓")))))</f>
        <v>0</v>
      </c>
      <c r="T4354" s="29"/>
      <c r="U4354" s="27">
        <f>IFERROR(VLOOKUP($D4354,BankOpTbl,2,0),"")</f>
        <v>0</v>
      </c>
      <c r="V4354" s="27">
        <f>IFERROR(VLOOKUP($D4354,BankOpTbl,3,0),"")</f>
        <v>0</v>
      </c>
      <c r="W4354" s="27">
        <f>IFERROR(VLOOKUP($D4354,BankOpTbl,4,0),"")</f>
        <v>0</v>
      </c>
      <c r="X4354" s="27">
        <f>IF($E4354="","",IFERROR(VLOOKUP($E4354,BankTbl,4,0),""))</f>
        <v>0</v>
      </c>
      <c r="Y4354" s="27">
        <f>IF($F4354="","",IFERROR(VLOOKUP($F4354,BankTbl,4,0),""))</f>
        <v>0</v>
      </c>
      <c r="Z4354" s="27">
        <f>IF($B4354="","",IF($V4354="PICK",LEFT($N4354,5),IF($V4354="FIXED",$W4354,IF($V4354="CODE",$H4354,""))))</f>
        <v>0</v>
      </c>
    </row>
    <row r="4355" spans="1:26" ht="21" customHeight="1">
      <c r="A4355" s="27">
        <f>IF($B4355="","",COUNTA($B$13:$B4355))</f>
        <v>0</v>
      </c>
      <c r="B4355" s="28"/>
      <c r="C4355" s="28"/>
      <c r="D4355" s="29"/>
      <c r="E4355" s="29"/>
      <c r="F4355" s="29"/>
      <c r="G4355" s="28"/>
      <c r="H4355" s="28"/>
      <c r="I4355" s="30">
        <f>IF($H4355="","",IFERROR(VLOOKUP($H4355,AcctTbl,2,0),"کد ناشناخته"))</f>
        <v>0</v>
      </c>
      <c r="J4355" s="27">
        <f>IF($H4355="","",IFERROR(VLOOKUP($H4355,AcctTbl,3,0),""))</f>
        <v>0</v>
      </c>
      <c r="K4355" s="29"/>
      <c r="L4355" s="28"/>
      <c r="M4355" s="31"/>
      <c r="N4355" s="29"/>
      <c r="O4355" s="32">
        <f>IF($B4355="",0,IF($U4355="IN",N($M4355),0))</f>
        <v>0</v>
      </c>
      <c r="P4355" s="32">
        <f>IF($B4355="",0,IF(OR($U4355="OUT",$U4355="TRF"),N($M4355),0))</f>
        <v>0</v>
      </c>
      <c r="Q4355" s="32">
        <f>IF($B4355="",0,IF(OR($U4355="OUT",$U4355="TRF"),N($M4355),0))</f>
        <v>0</v>
      </c>
      <c r="R4355" s="32">
        <f>IF($B4355="",0,IF($U4355="IN",N($M4355),0))</f>
        <v>0</v>
      </c>
      <c r="S4355" s="33">
        <f>IF($B4355="","",IF($M4355="","⚠ مبلغ",IF($E4355="","⚠ بانک عامل",IF(AND($U4355="TRF",$F4355=""),"⚠ بانک مقصد",IF(AND($V4355&lt;&gt;"NONE",$V4355&lt;&gt;"",$Z4355=""),"⚠ طرف حساب","✓")))))</f>
        <v>0</v>
      </c>
      <c r="T4355" s="29"/>
      <c r="U4355" s="27">
        <f>IFERROR(VLOOKUP($D4355,BankOpTbl,2,0),"")</f>
        <v>0</v>
      </c>
      <c r="V4355" s="27">
        <f>IFERROR(VLOOKUP($D4355,BankOpTbl,3,0),"")</f>
        <v>0</v>
      </c>
      <c r="W4355" s="27">
        <f>IFERROR(VLOOKUP($D4355,BankOpTbl,4,0),"")</f>
        <v>0</v>
      </c>
      <c r="X4355" s="27">
        <f>IF($E4355="","",IFERROR(VLOOKUP($E4355,BankTbl,4,0),""))</f>
        <v>0</v>
      </c>
      <c r="Y4355" s="27">
        <f>IF($F4355="","",IFERROR(VLOOKUP($F4355,BankTbl,4,0),""))</f>
        <v>0</v>
      </c>
      <c r="Z4355" s="27">
        <f>IF($B4355="","",IF($V4355="PICK",LEFT($N4355,5),IF($V4355="FIXED",$W4355,IF($V4355="CODE",$H4355,""))))</f>
        <v>0</v>
      </c>
    </row>
    <row r="4356" spans="1:26" ht="21" customHeight="1">
      <c r="A4356" s="27">
        <f>IF($B4356="","",COUNTA($B$13:$B4356))</f>
        <v>0</v>
      </c>
      <c r="B4356" s="28"/>
      <c r="C4356" s="28"/>
      <c r="D4356" s="29"/>
      <c r="E4356" s="29"/>
      <c r="F4356" s="29"/>
      <c r="G4356" s="28"/>
      <c r="H4356" s="28"/>
      <c r="I4356" s="30">
        <f>IF($H4356="","",IFERROR(VLOOKUP($H4356,AcctTbl,2,0),"کد ناشناخته"))</f>
        <v>0</v>
      </c>
      <c r="J4356" s="27">
        <f>IF($H4356="","",IFERROR(VLOOKUP($H4356,AcctTbl,3,0),""))</f>
        <v>0</v>
      </c>
      <c r="K4356" s="29"/>
      <c r="L4356" s="28"/>
      <c r="M4356" s="31"/>
      <c r="N4356" s="29"/>
      <c r="O4356" s="32">
        <f>IF($B4356="",0,IF($U4356="IN",N($M4356),0))</f>
        <v>0</v>
      </c>
      <c r="P4356" s="32">
        <f>IF($B4356="",0,IF(OR($U4356="OUT",$U4356="TRF"),N($M4356),0))</f>
        <v>0</v>
      </c>
      <c r="Q4356" s="32">
        <f>IF($B4356="",0,IF(OR($U4356="OUT",$U4356="TRF"),N($M4356),0))</f>
        <v>0</v>
      </c>
      <c r="R4356" s="32">
        <f>IF($B4356="",0,IF($U4356="IN",N($M4356),0))</f>
        <v>0</v>
      </c>
      <c r="S4356" s="33">
        <f>IF($B4356="","",IF($M4356="","⚠ مبلغ",IF($E4356="","⚠ بانک عامل",IF(AND($U4356="TRF",$F4356=""),"⚠ بانک مقصد",IF(AND($V4356&lt;&gt;"NONE",$V4356&lt;&gt;"",$Z4356=""),"⚠ طرف حساب","✓")))))</f>
        <v>0</v>
      </c>
      <c r="T4356" s="29"/>
      <c r="U4356" s="27">
        <f>IFERROR(VLOOKUP($D4356,BankOpTbl,2,0),"")</f>
        <v>0</v>
      </c>
      <c r="V4356" s="27">
        <f>IFERROR(VLOOKUP($D4356,BankOpTbl,3,0),"")</f>
        <v>0</v>
      </c>
      <c r="W4356" s="27">
        <f>IFERROR(VLOOKUP($D4356,BankOpTbl,4,0),"")</f>
        <v>0</v>
      </c>
      <c r="X4356" s="27">
        <f>IF($E4356="","",IFERROR(VLOOKUP($E4356,BankTbl,4,0),""))</f>
        <v>0</v>
      </c>
      <c r="Y4356" s="27">
        <f>IF($F4356="","",IFERROR(VLOOKUP($F4356,BankTbl,4,0),""))</f>
        <v>0</v>
      </c>
      <c r="Z4356" s="27">
        <f>IF($B4356="","",IF($V4356="PICK",LEFT($N4356,5),IF($V4356="FIXED",$W4356,IF($V4356="CODE",$H4356,""))))</f>
        <v>0</v>
      </c>
    </row>
    <row r="4357" spans="1:26" ht="21" customHeight="1">
      <c r="A4357" s="27">
        <f>IF($B4357="","",COUNTA($B$13:$B4357))</f>
        <v>0</v>
      </c>
      <c r="B4357" s="28"/>
      <c r="C4357" s="28"/>
      <c r="D4357" s="29"/>
      <c r="E4357" s="29"/>
      <c r="F4357" s="29"/>
      <c r="G4357" s="28"/>
      <c r="H4357" s="28"/>
      <c r="I4357" s="30">
        <f>IF($H4357="","",IFERROR(VLOOKUP($H4357,AcctTbl,2,0),"کد ناشناخته"))</f>
        <v>0</v>
      </c>
      <c r="J4357" s="27">
        <f>IF($H4357="","",IFERROR(VLOOKUP($H4357,AcctTbl,3,0),""))</f>
        <v>0</v>
      </c>
      <c r="K4357" s="29"/>
      <c r="L4357" s="28"/>
      <c r="M4357" s="31"/>
      <c r="N4357" s="29"/>
      <c r="O4357" s="32">
        <f>IF($B4357="",0,IF($U4357="IN",N($M4357),0))</f>
        <v>0</v>
      </c>
      <c r="P4357" s="32">
        <f>IF($B4357="",0,IF(OR($U4357="OUT",$U4357="TRF"),N($M4357),0))</f>
        <v>0</v>
      </c>
      <c r="Q4357" s="32">
        <f>IF($B4357="",0,IF(OR($U4357="OUT",$U4357="TRF"),N($M4357),0))</f>
        <v>0</v>
      </c>
      <c r="R4357" s="32">
        <f>IF($B4357="",0,IF($U4357="IN",N($M4357),0))</f>
        <v>0</v>
      </c>
      <c r="S4357" s="33">
        <f>IF($B4357="","",IF($M4357="","⚠ مبلغ",IF($E4357="","⚠ بانک عامل",IF(AND($U4357="TRF",$F4357=""),"⚠ بانک مقصد",IF(AND($V4357&lt;&gt;"NONE",$V4357&lt;&gt;"",$Z4357=""),"⚠ طرف حساب","✓")))))</f>
        <v>0</v>
      </c>
      <c r="T4357" s="29"/>
      <c r="U4357" s="27">
        <f>IFERROR(VLOOKUP($D4357,BankOpTbl,2,0),"")</f>
        <v>0</v>
      </c>
      <c r="V4357" s="27">
        <f>IFERROR(VLOOKUP($D4357,BankOpTbl,3,0),"")</f>
        <v>0</v>
      </c>
      <c r="W4357" s="27">
        <f>IFERROR(VLOOKUP($D4357,BankOpTbl,4,0),"")</f>
        <v>0</v>
      </c>
      <c r="X4357" s="27">
        <f>IF($E4357="","",IFERROR(VLOOKUP($E4357,BankTbl,4,0),""))</f>
        <v>0</v>
      </c>
      <c r="Y4357" s="27">
        <f>IF($F4357="","",IFERROR(VLOOKUP($F4357,BankTbl,4,0),""))</f>
        <v>0</v>
      </c>
      <c r="Z4357" s="27">
        <f>IF($B4357="","",IF($V4357="PICK",LEFT($N4357,5),IF($V4357="FIXED",$W4357,IF($V4357="CODE",$H4357,""))))</f>
        <v>0</v>
      </c>
    </row>
    <row r="4358" spans="1:26" ht="21" customHeight="1">
      <c r="A4358" s="27">
        <f>IF($B4358="","",COUNTA($B$13:$B4358))</f>
        <v>0</v>
      </c>
      <c r="B4358" s="28"/>
      <c r="C4358" s="28"/>
      <c r="D4358" s="29"/>
      <c r="E4358" s="29"/>
      <c r="F4358" s="29"/>
      <c r="G4358" s="28"/>
      <c r="H4358" s="28"/>
      <c r="I4358" s="30">
        <f>IF($H4358="","",IFERROR(VLOOKUP($H4358,AcctTbl,2,0),"کد ناشناخته"))</f>
        <v>0</v>
      </c>
      <c r="J4358" s="27">
        <f>IF($H4358="","",IFERROR(VLOOKUP($H4358,AcctTbl,3,0),""))</f>
        <v>0</v>
      </c>
      <c r="K4358" s="29"/>
      <c r="L4358" s="28"/>
      <c r="M4358" s="31"/>
      <c r="N4358" s="29"/>
      <c r="O4358" s="32">
        <f>IF($B4358="",0,IF($U4358="IN",N($M4358),0))</f>
        <v>0</v>
      </c>
      <c r="P4358" s="32">
        <f>IF($B4358="",0,IF(OR($U4358="OUT",$U4358="TRF"),N($M4358),0))</f>
        <v>0</v>
      </c>
      <c r="Q4358" s="32">
        <f>IF($B4358="",0,IF(OR($U4358="OUT",$U4358="TRF"),N($M4358),0))</f>
        <v>0</v>
      </c>
      <c r="R4358" s="32">
        <f>IF($B4358="",0,IF($U4358="IN",N($M4358),0))</f>
        <v>0</v>
      </c>
      <c r="S4358" s="33">
        <f>IF($B4358="","",IF($M4358="","⚠ مبلغ",IF($E4358="","⚠ بانک عامل",IF(AND($U4358="TRF",$F4358=""),"⚠ بانک مقصد",IF(AND($V4358&lt;&gt;"NONE",$V4358&lt;&gt;"",$Z4358=""),"⚠ طرف حساب","✓")))))</f>
        <v>0</v>
      </c>
      <c r="T4358" s="29"/>
      <c r="U4358" s="27">
        <f>IFERROR(VLOOKUP($D4358,BankOpTbl,2,0),"")</f>
        <v>0</v>
      </c>
      <c r="V4358" s="27">
        <f>IFERROR(VLOOKUP($D4358,BankOpTbl,3,0),"")</f>
        <v>0</v>
      </c>
      <c r="W4358" s="27">
        <f>IFERROR(VLOOKUP($D4358,BankOpTbl,4,0),"")</f>
        <v>0</v>
      </c>
      <c r="X4358" s="27">
        <f>IF($E4358="","",IFERROR(VLOOKUP($E4358,BankTbl,4,0),""))</f>
        <v>0</v>
      </c>
      <c r="Y4358" s="27">
        <f>IF($F4358="","",IFERROR(VLOOKUP($F4358,BankTbl,4,0),""))</f>
        <v>0</v>
      </c>
      <c r="Z4358" s="27">
        <f>IF($B4358="","",IF($V4358="PICK",LEFT($N4358,5),IF($V4358="FIXED",$W4358,IF($V4358="CODE",$H4358,""))))</f>
        <v>0</v>
      </c>
    </row>
    <row r="4359" spans="1:26" ht="21" customHeight="1">
      <c r="A4359" s="27">
        <f>IF($B4359="","",COUNTA($B$13:$B4359))</f>
        <v>0</v>
      </c>
      <c r="B4359" s="28"/>
      <c r="C4359" s="28"/>
      <c r="D4359" s="29"/>
      <c r="E4359" s="29"/>
      <c r="F4359" s="29"/>
      <c r="G4359" s="28"/>
      <c r="H4359" s="28"/>
      <c r="I4359" s="30">
        <f>IF($H4359="","",IFERROR(VLOOKUP($H4359,AcctTbl,2,0),"کد ناشناخته"))</f>
        <v>0</v>
      </c>
      <c r="J4359" s="27">
        <f>IF($H4359="","",IFERROR(VLOOKUP($H4359,AcctTbl,3,0),""))</f>
        <v>0</v>
      </c>
      <c r="K4359" s="29"/>
      <c r="L4359" s="28"/>
      <c r="M4359" s="31"/>
      <c r="N4359" s="29"/>
      <c r="O4359" s="32">
        <f>IF($B4359="",0,IF($U4359="IN",N($M4359),0))</f>
        <v>0</v>
      </c>
      <c r="P4359" s="32">
        <f>IF($B4359="",0,IF(OR($U4359="OUT",$U4359="TRF"),N($M4359),0))</f>
        <v>0</v>
      </c>
      <c r="Q4359" s="32">
        <f>IF($B4359="",0,IF(OR($U4359="OUT",$U4359="TRF"),N($M4359),0))</f>
        <v>0</v>
      </c>
      <c r="R4359" s="32">
        <f>IF($B4359="",0,IF($U4359="IN",N($M4359),0))</f>
        <v>0</v>
      </c>
      <c r="S4359" s="33">
        <f>IF($B4359="","",IF($M4359="","⚠ مبلغ",IF($E4359="","⚠ بانک عامل",IF(AND($U4359="TRF",$F4359=""),"⚠ بانک مقصد",IF(AND($V4359&lt;&gt;"NONE",$V4359&lt;&gt;"",$Z4359=""),"⚠ طرف حساب","✓")))))</f>
        <v>0</v>
      </c>
      <c r="T4359" s="29"/>
      <c r="U4359" s="27">
        <f>IFERROR(VLOOKUP($D4359,BankOpTbl,2,0),"")</f>
        <v>0</v>
      </c>
      <c r="V4359" s="27">
        <f>IFERROR(VLOOKUP($D4359,BankOpTbl,3,0),"")</f>
        <v>0</v>
      </c>
      <c r="W4359" s="27">
        <f>IFERROR(VLOOKUP($D4359,BankOpTbl,4,0),"")</f>
        <v>0</v>
      </c>
      <c r="X4359" s="27">
        <f>IF($E4359="","",IFERROR(VLOOKUP($E4359,BankTbl,4,0),""))</f>
        <v>0</v>
      </c>
      <c r="Y4359" s="27">
        <f>IF($F4359="","",IFERROR(VLOOKUP($F4359,BankTbl,4,0),""))</f>
        <v>0</v>
      </c>
      <c r="Z4359" s="27">
        <f>IF($B4359="","",IF($V4359="PICK",LEFT($N4359,5),IF($V4359="FIXED",$W4359,IF($V4359="CODE",$H4359,""))))</f>
        <v>0</v>
      </c>
    </row>
    <row r="4360" spans="1:26" ht="21" customHeight="1">
      <c r="A4360" s="27">
        <f>IF($B4360="","",COUNTA($B$13:$B4360))</f>
        <v>0</v>
      </c>
      <c r="B4360" s="28"/>
      <c r="C4360" s="28"/>
      <c r="D4360" s="29"/>
      <c r="E4360" s="29"/>
      <c r="F4360" s="29"/>
      <c r="G4360" s="28"/>
      <c r="H4360" s="28"/>
      <c r="I4360" s="30">
        <f>IF($H4360="","",IFERROR(VLOOKUP($H4360,AcctTbl,2,0),"کد ناشناخته"))</f>
        <v>0</v>
      </c>
      <c r="J4360" s="27">
        <f>IF($H4360="","",IFERROR(VLOOKUP($H4360,AcctTbl,3,0),""))</f>
        <v>0</v>
      </c>
      <c r="K4360" s="29"/>
      <c r="L4360" s="28"/>
      <c r="M4360" s="31"/>
      <c r="N4360" s="29"/>
      <c r="O4360" s="32">
        <f>IF($B4360="",0,IF($U4360="IN",N($M4360),0))</f>
        <v>0</v>
      </c>
      <c r="P4360" s="32">
        <f>IF($B4360="",0,IF(OR($U4360="OUT",$U4360="TRF"),N($M4360),0))</f>
        <v>0</v>
      </c>
      <c r="Q4360" s="32">
        <f>IF($B4360="",0,IF(OR($U4360="OUT",$U4360="TRF"),N($M4360),0))</f>
        <v>0</v>
      </c>
      <c r="R4360" s="32">
        <f>IF($B4360="",0,IF($U4360="IN",N($M4360),0))</f>
        <v>0</v>
      </c>
      <c r="S4360" s="33">
        <f>IF($B4360="","",IF($M4360="","⚠ مبلغ",IF($E4360="","⚠ بانک عامل",IF(AND($U4360="TRF",$F4360=""),"⚠ بانک مقصد",IF(AND($V4360&lt;&gt;"NONE",$V4360&lt;&gt;"",$Z4360=""),"⚠ طرف حساب","✓")))))</f>
        <v>0</v>
      </c>
      <c r="T4360" s="29"/>
      <c r="U4360" s="27">
        <f>IFERROR(VLOOKUP($D4360,BankOpTbl,2,0),"")</f>
        <v>0</v>
      </c>
      <c r="V4360" s="27">
        <f>IFERROR(VLOOKUP($D4360,BankOpTbl,3,0),"")</f>
        <v>0</v>
      </c>
      <c r="W4360" s="27">
        <f>IFERROR(VLOOKUP($D4360,BankOpTbl,4,0),"")</f>
        <v>0</v>
      </c>
      <c r="X4360" s="27">
        <f>IF($E4360="","",IFERROR(VLOOKUP($E4360,BankTbl,4,0),""))</f>
        <v>0</v>
      </c>
      <c r="Y4360" s="27">
        <f>IF($F4360="","",IFERROR(VLOOKUP($F4360,BankTbl,4,0),""))</f>
        <v>0</v>
      </c>
      <c r="Z4360" s="27">
        <f>IF($B4360="","",IF($V4360="PICK",LEFT($N4360,5),IF($V4360="FIXED",$W4360,IF($V4360="CODE",$H4360,""))))</f>
        <v>0</v>
      </c>
    </row>
    <row r="4361" spans="1:26" ht="21" customHeight="1">
      <c r="A4361" s="27">
        <f>IF($B4361="","",COUNTA($B$13:$B4361))</f>
        <v>0</v>
      </c>
      <c r="B4361" s="28"/>
      <c r="C4361" s="28"/>
      <c r="D4361" s="29"/>
      <c r="E4361" s="29"/>
      <c r="F4361" s="29"/>
      <c r="G4361" s="28"/>
      <c r="H4361" s="28"/>
      <c r="I4361" s="30">
        <f>IF($H4361="","",IFERROR(VLOOKUP($H4361,AcctTbl,2,0),"کد ناشناخته"))</f>
        <v>0</v>
      </c>
      <c r="J4361" s="27">
        <f>IF($H4361="","",IFERROR(VLOOKUP($H4361,AcctTbl,3,0),""))</f>
        <v>0</v>
      </c>
      <c r="K4361" s="29"/>
      <c r="L4361" s="28"/>
      <c r="M4361" s="31"/>
      <c r="N4361" s="29"/>
      <c r="O4361" s="32">
        <f>IF($B4361="",0,IF($U4361="IN",N($M4361),0))</f>
        <v>0</v>
      </c>
      <c r="P4361" s="32">
        <f>IF($B4361="",0,IF(OR($U4361="OUT",$U4361="TRF"),N($M4361),0))</f>
        <v>0</v>
      </c>
      <c r="Q4361" s="32">
        <f>IF($B4361="",0,IF(OR($U4361="OUT",$U4361="TRF"),N($M4361),0))</f>
        <v>0</v>
      </c>
      <c r="R4361" s="32">
        <f>IF($B4361="",0,IF($U4361="IN",N($M4361),0))</f>
        <v>0</v>
      </c>
      <c r="S4361" s="33">
        <f>IF($B4361="","",IF($M4361="","⚠ مبلغ",IF($E4361="","⚠ بانک عامل",IF(AND($U4361="TRF",$F4361=""),"⚠ بانک مقصد",IF(AND($V4361&lt;&gt;"NONE",$V4361&lt;&gt;"",$Z4361=""),"⚠ طرف حساب","✓")))))</f>
        <v>0</v>
      </c>
      <c r="T4361" s="29"/>
      <c r="U4361" s="27">
        <f>IFERROR(VLOOKUP($D4361,BankOpTbl,2,0),"")</f>
        <v>0</v>
      </c>
      <c r="V4361" s="27">
        <f>IFERROR(VLOOKUP($D4361,BankOpTbl,3,0),"")</f>
        <v>0</v>
      </c>
      <c r="W4361" s="27">
        <f>IFERROR(VLOOKUP($D4361,BankOpTbl,4,0),"")</f>
        <v>0</v>
      </c>
      <c r="X4361" s="27">
        <f>IF($E4361="","",IFERROR(VLOOKUP($E4361,BankTbl,4,0),""))</f>
        <v>0</v>
      </c>
      <c r="Y4361" s="27">
        <f>IF($F4361="","",IFERROR(VLOOKUP($F4361,BankTbl,4,0),""))</f>
        <v>0</v>
      </c>
      <c r="Z4361" s="27">
        <f>IF($B4361="","",IF($V4361="PICK",LEFT($N4361,5),IF($V4361="FIXED",$W4361,IF($V4361="CODE",$H4361,""))))</f>
        <v>0</v>
      </c>
    </row>
    <row r="4362" spans="1:26" ht="21" customHeight="1">
      <c r="A4362" s="27">
        <f>IF($B4362="","",COUNTA($B$13:$B4362))</f>
        <v>0</v>
      </c>
      <c r="B4362" s="28"/>
      <c r="C4362" s="28"/>
      <c r="D4362" s="29"/>
      <c r="E4362" s="29"/>
      <c r="F4362" s="29"/>
      <c r="G4362" s="28"/>
      <c r="H4362" s="28"/>
      <c r="I4362" s="30">
        <f>IF($H4362="","",IFERROR(VLOOKUP($H4362,AcctTbl,2,0),"کد ناشناخته"))</f>
        <v>0</v>
      </c>
      <c r="J4362" s="27">
        <f>IF($H4362="","",IFERROR(VLOOKUP($H4362,AcctTbl,3,0),""))</f>
        <v>0</v>
      </c>
      <c r="K4362" s="29"/>
      <c r="L4362" s="28"/>
      <c r="M4362" s="31"/>
      <c r="N4362" s="29"/>
      <c r="O4362" s="32">
        <f>IF($B4362="",0,IF($U4362="IN",N($M4362),0))</f>
        <v>0</v>
      </c>
      <c r="P4362" s="32">
        <f>IF($B4362="",0,IF(OR($U4362="OUT",$U4362="TRF"),N($M4362),0))</f>
        <v>0</v>
      </c>
      <c r="Q4362" s="32">
        <f>IF($B4362="",0,IF(OR($U4362="OUT",$U4362="TRF"),N($M4362),0))</f>
        <v>0</v>
      </c>
      <c r="R4362" s="32">
        <f>IF($B4362="",0,IF($U4362="IN",N($M4362),0))</f>
        <v>0</v>
      </c>
      <c r="S4362" s="33">
        <f>IF($B4362="","",IF($M4362="","⚠ مبلغ",IF($E4362="","⚠ بانک عامل",IF(AND($U4362="TRF",$F4362=""),"⚠ بانک مقصد",IF(AND($V4362&lt;&gt;"NONE",$V4362&lt;&gt;"",$Z4362=""),"⚠ طرف حساب","✓")))))</f>
        <v>0</v>
      </c>
      <c r="T4362" s="29"/>
      <c r="U4362" s="27">
        <f>IFERROR(VLOOKUP($D4362,BankOpTbl,2,0),"")</f>
        <v>0</v>
      </c>
      <c r="V4362" s="27">
        <f>IFERROR(VLOOKUP($D4362,BankOpTbl,3,0),"")</f>
        <v>0</v>
      </c>
      <c r="W4362" s="27">
        <f>IFERROR(VLOOKUP($D4362,BankOpTbl,4,0),"")</f>
        <v>0</v>
      </c>
      <c r="X4362" s="27">
        <f>IF($E4362="","",IFERROR(VLOOKUP($E4362,BankTbl,4,0),""))</f>
        <v>0</v>
      </c>
      <c r="Y4362" s="27">
        <f>IF($F4362="","",IFERROR(VLOOKUP($F4362,BankTbl,4,0),""))</f>
        <v>0</v>
      </c>
      <c r="Z4362" s="27">
        <f>IF($B4362="","",IF($V4362="PICK",LEFT($N4362,5),IF($V4362="FIXED",$W4362,IF($V4362="CODE",$H4362,""))))</f>
        <v>0</v>
      </c>
    </row>
    <row r="4363" spans="1:26" ht="21" customHeight="1">
      <c r="A4363" s="27">
        <f>IF($B4363="","",COUNTA($B$13:$B4363))</f>
        <v>0</v>
      </c>
      <c r="B4363" s="28"/>
      <c r="C4363" s="28"/>
      <c r="D4363" s="29"/>
      <c r="E4363" s="29"/>
      <c r="F4363" s="29"/>
      <c r="G4363" s="28"/>
      <c r="H4363" s="28"/>
      <c r="I4363" s="30">
        <f>IF($H4363="","",IFERROR(VLOOKUP($H4363,AcctTbl,2,0),"کد ناشناخته"))</f>
        <v>0</v>
      </c>
      <c r="J4363" s="27">
        <f>IF($H4363="","",IFERROR(VLOOKUP($H4363,AcctTbl,3,0),""))</f>
        <v>0</v>
      </c>
      <c r="K4363" s="29"/>
      <c r="L4363" s="28"/>
      <c r="M4363" s="31"/>
      <c r="N4363" s="29"/>
      <c r="O4363" s="32">
        <f>IF($B4363="",0,IF($U4363="IN",N($M4363),0))</f>
        <v>0</v>
      </c>
      <c r="P4363" s="32">
        <f>IF($B4363="",0,IF(OR($U4363="OUT",$U4363="TRF"),N($M4363),0))</f>
        <v>0</v>
      </c>
      <c r="Q4363" s="32">
        <f>IF($B4363="",0,IF(OR($U4363="OUT",$U4363="TRF"),N($M4363),0))</f>
        <v>0</v>
      </c>
      <c r="R4363" s="32">
        <f>IF($B4363="",0,IF($U4363="IN",N($M4363),0))</f>
        <v>0</v>
      </c>
      <c r="S4363" s="33">
        <f>IF($B4363="","",IF($M4363="","⚠ مبلغ",IF($E4363="","⚠ بانک عامل",IF(AND($U4363="TRF",$F4363=""),"⚠ بانک مقصد",IF(AND($V4363&lt;&gt;"NONE",$V4363&lt;&gt;"",$Z4363=""),"⚠ طرف حساب","✓")))))</f>
        <v>0</v>
      </c>
      <c r="T4363" s="29"/>
      <c r="U4363" s="27">
        <f>IFERROR(VLOOKUP($D4363,BankOpTbl,2,0),"")</f>
        <v>0</v>
      </c>
      <c r="V4363" s="27">
        <f>IFERROR(VLOOKUP($D4363,BankOpTbl,3,0),"")</f>
        <v>0</v>
      </c>
      <c r="W4363" s="27">
        <f>IFERROR(VLOOKUP($D4363,BankOpTbl,4,0),"")</f>
        <v>0</v>
      </c>
      <c r="X4363" s="27">
        <f>IF($E4363="","",IFERROR(VLOOKUP($E4363,BankTbl,4,0),""))</f>
        <v>0</v>
      </c>
      <c r="Y4363" s="27">
        <f>IF($F4363="","",IFERROR(VLOOKUP($F4363,BankTbl,4,0),""))</f>
        <v>0</v>
      </c>
      <c r="Z4363" s="27">
        <f>IF($B4363="","",IF($V4363="PICK",LEFT($N4363,5),IF($V4363="FIXED",$W4363,IF($V4363="CODE",$H4363,""))))</f>
        <v>0</v>
      </c>
    </row>
    <row r="4364" spans="1:26" ht="21" customHeight="1">
      <c r="A4364" s="27">
        <f>IF($B4364="","",COUNTA($B$13:$B4364))</f>
        <v>0</v>
      </c>
      <c r="B4364" s="28"/>
      <c r="C4364" s="28"/>
      <c r="D4364" s="29"/>
      <c r="E4364" s="29"/>
      <c r="F4364" s="29"/>
      <c r="G4364" s="28"/>
      <c r="H4364" s="28"/>
      <c r="I4364" s="30">
        <f>IF($H4364="","",IFERROR(VLOOKUP($H4364,AcctTbl,2,0),"کد ناشناخته"))</f>
        <v>0</v>
      </c>
      <c r="J4364" s="27">
        <f>IF($H4364="","",IFERROR(VLOOKUP($H4364,AcctTbl,3,0),""))</f>
        <v>0</v>
      </c>
      <c r="K4364" s="29"/>
      <c r="L4364" s="28"/>
      <c r="M4364" s="31"/>
      <c r="N4364" s="29"/>
      <c r="O4364" s="32">
        <f>IF($B4364="",0,IF($U4364="IN",N($M4364),0))</f>
        <v>0</v>
      </c>
      <c r="P4364" s="32">
        <f>IF($B4364="",0,IF(OR($U4364="OUT",$U4364="TRF"),N($M4364),0))</f>
        <v>0</v>
      </c>
      <c r="Q4364" s="32">
        <f>IF($B4364="",0,IF(OR($U4364="OUT",$U4364="TRF"),N($M4364),0))</f>
        <v>0</v>
      </c>
      <c r="R4364" s="32">
        <f>IF($B4364="",0,IF($U4364="IN",N($M4364),0))</f>
        <v>0</v>
      </c>
      <c r="S4364" s="33">
        <f>IF($B4364="","",IF($M4364="","⚠ مبلغ",IF($E4364="","⚠ بانک عامل",IF(AND($U4364="TRF",$F4364=""),"⚠ بانک مقصد",IF(AND($V4364&lt;&gt;"NONE",$V4364&lt;&gt;"",$Z4364=""),"⚠ طرف حساب","✓")))))</f>
        <v>0</v>
      </c>
      <c r="T4364" s="29"/>
      <c r="U4364" s="27">
        <f>IFERROR(VLOOKUP($D4364,BankOpTbl,2,0),"")</f>
        <v>0</v>
      </c>
      <c r="V4364" s="27">
        <f>IFERROR(VLOOKUP($D4364,BankOpTbl,3,0),"")</f>
        <v>0</v>
      </c>
      <c r="W4364" s="27">
        <f>IFERROR(VLOOKUP($D4364,BankOpTbl,4,0),"")</f>
        <v>0</v>
      </c>
      <c r="X4364" s="27">
        <f>IF($E4364="","",IFERROR(VLOOKUP($E4364,BankTbl,4,0),""))</f>
        <v>0</v>
      </c>
      <c r="Y4364" s="27">
        <f>IF($F4364="","",IFERROR(VLOOKUP($F4364,BankTbl,4,0),""))</f>
        <v>0</v>
      </c>
      <c r="Z4364" s="27">
        <f>IF($B4364="","",IF($V4364="PICK",LEFT($N4364,5),IF($V4364="FIXED",$W4364,IF($V4364="CODE",$H4364,""))))</f>
        <v>0</v>
      </c>
    </row>
    <row r="4365" spans="1:26" ht="21" customHeight="1">
      <c r="A4365" s="27">
        <f>IF($B4365="","",COUNTA($B$13:$B4365))</f>
        <v>0</v>
      </c>
      <c r="B4365" s="28"/>
      <c r="C4365" s="28"/>
      <c r="D4365" s="29"/>
      <c r="E4365" s="29"/>
      <c r="F4365" s="29"/>
      <c r="G4365" s="28"/>
      <c r="H4365" s="28"/>
      <c r="I4365" s="30">
        <f>IF($H4365="","",IFERROR(VLOOKUP($H4365,AcctTbl,2,0),"کد ناشناخته"))</f>
        <v>0</v>
      </c>
      <c r="J4365" s="27">
        <f>IF($H4365="","",IFERROR(VLOOKUP($H4365,AcctTbl,3,0),""))</f>
        <v>0</v>
      </c>
      <c r="K4365" s="29"/>
      <c r="L4365" s="28"/>
      <c r="M4365" s="31"/>
      <c r="N4365" s="29"/>
      <c r="O4365" s="32">
        <f>IF($B4365="",0,IF($U4365="IN",N($M4365),0))</f>
        <v>0</v>
      </c>
      <c r="P4365" s="32">
        <f>IF($B4365="",0,IF(OR($U4365="OUT",$U4365="TRF"),N($M4365),0))</f>
        <v>0</v>
      </c>
      <c r="Q4365" s="32">
        <f>IF($B4365="",0,IF(OR($U4365="OUT",$U4365="TRF"),N($M4365),0))</f>
        <v>0</v>
      </c>
      <c r="R4365" s="32">
        <f>IF($B4365="",0,IF($U4365="IN",N($M4365),0))</f>
        <v>0</v>
      </c>
      <c r="S4365" s="33">
        <f>IF($B4365="","",IF($M4365="","⚠ مبلغ",IF($E4365="","⚠ بانک عامل",IF(AND($U4365="TRF",$F4365=""),"⚠ بانک مقصد",IF(AND($V4365&lt;&gt;"NONE",$V4365&lt;&gt;"",$Z4365=""),"⚠ طرف حساب","✓")))))</f>
        <v>0</v>
      </c>
      <c r="T4365" s="29"/>
      <c r="U4365" s="27">
        <f>IFERROR(VLOOKUP($D4365,BankOpTbl,2,0),"")</f>
        <v>0</v>
      </c>
      <c r="V4365" s="27">
        <f>IFERROR(VLOOKUP($D4365,BankOpTbl,3,0),"")</f>
        <v>0</v>
      </c>
      <c r="W4365" s="27">
        <f>IFERROR(VLOOKUP($D4365,BankOpTbl,4,0),"")</f>
        <v>0</v>
      </c>
      <c r="X4365" s="27">
        <f>IF($E4365="","",IFERROR(VLOOKUP($E4365,BankTbl,4,0),""))</f>
        <v>0</v>
      </c>
      <c r="Y4365" s="27">
        <f>IF($F4365="","",IFERROR(VLOOKUP($F4365,BankTbl,4,0),""))</f>
        <v>0</v>
      </c>
      <c r="Z4365" s="27">
        <f>IF($B4365="","",IF($V4365="PICK",LEFT($N4365,5),IF($V4365="FIXED",$W4365,IF($V4365="CODE",$H4365,""))))</f>
        <v>0</v>
      </c>
    </row>
    <row r="4366" spans="1:26" ht="21" customHeight="1">
      <c r="A4366" s="27">
        <f>IF($B4366="","",COUNTA($B$13:$B4366))</f>
        <v>0</v>
      </c>
      <c r="B4366" s="28"/>
      <c r="C4366" s="28"/>
      <c r="D4366" s="29"/>
      <c r="E4366" s="29"/>
      <c r="F4366" s="29"/>
      <c r="G4366" s="28"/>
      <c r="H4366" s="28"/>
      <c r="I4366" s="30">
        <f>IF($H4366="","",IFERROR(VLOOKUP($H4366,AcctTbl,2,0),"کد ناشناخته"))</f>
        <v>0</v>
      </c>
      <c r="J4366" s="27">
        <f>IF($H4366="","",IFERROR(VLOOKUP($H4366,AcctTbl,3,0),""))</f>
        <v>0</v>
      </c>
      <c r="K4366" s="29"/>
      <c r="L4366" s="28"/>
      <c r="M4366" s="31"/>
      <c r="N4366" s="29"/>
      <c r="O4366" s="32">
        <f>IF($B4366="",0,IF($U4366="IN",N($M4366),0))</f>
        <v>0</v>
      </c>
      <c r="P4366" s="32">
        <f>IF($B4366="",0,IF(OR($U4366="OUT",$U4366="TRF"),N($M4366),0))</f>
        <v>0</v>
      </c>
      <c r="Q4366" s="32">
        <f>IF($B4366="",0,IF(OR($U4366="OUT",$U4366="TRF"),N($M4366),0))</f>
        <v>0</v>
      </c>
      <c r="R4366" s="32">
        <f>IF($B4366="",0,IF($U4366="IN",N($M4366),0))</f>
        <v>0</v>
      </c>
      <c r="S4366" s="33">
        <f>IF($B4366="","",IF($M4366="","⚠ مبلغ",IF($E4366="","⚠ بانک عامل",IF(AND($U4366="TRF",$F4366=""),"⚠ بانک مقصد",IF(AND($V4366&lt;&gt;"NONE",$V4366&lt;&gt;"",$Z4366=""),"⚠ طرف حساب","✓")))))</f>
        <v>0</v>
      </c>
      <c r="T4366" s="29"/>
      <c r="U4366" s="27">
        <f>IFERROR(VLOOKUP($D4366,BankOpTbl,2,0),"")</f>
        <v>0</v>
      </c>
      <c r="V4366" s="27">
        <f>IFERROR(VLOOKUP($D4366,BankOpTbl,3,0),"")</f>
        <v>0</v>
      </c>
      <c r="W4366" s="27">
        <f>IFERROR(VLOOKUP($D4366,BankOpTbl,4,0),"")</f>
        <v>0</v>
      </c>
      <c r="X4366" s="27">
        <f>IF($E4366="","",IFERROR(VLOOKUP($E4366,BankTbl,4,0),""))</f>
        <v>0</v>
      </c>
      <c r="Y4366" s="27">
        <f>IF($F4366="","",IFERROR(VLOOKUP($F4366,BankTbl,4,0),""))</f>
        <v>0</v>
      </c>
      <c r="Z4366" s="27">
        <f>IF($B4366="","",IF($V4366="PICK",LEFT($N4366,5),IF($V4366="FIXED",$W4366,IF($V4366="CODE",$H4366,""))))</f>
        <v>0</v>
      </c>
    </row>
    <row r="4367" spans="1:26" ht="21" customHeight="1">
      <c r="A4367" s="27">
        <f>IF($B4367="","",COUNTA($B$13:$B4367))</f>
        <v>0</v>
      </c>
      <c r="B4367" s="28"/>
      <c r="C4367" s="28"/>
      <c r="D4367" s="29"/>
      <c r="E4367" s="29"/>
      <c r="F4367" s="29"/>
      <c r="G4367" s="28"/>
      <c r="H4367" s="28"/>
      <c r="I4367" s="30">
        <f>IF($H4367="","",IFERROR(VLOOKUP($H4367,AcctTbl,2,0),"کد ناشناخته"))</f>
        <v>0</v>
      </c>
      <c r="J4367" s="27">
        <f>IF($H4367="","",IFERROR(VLOOKUP($H4367,AcctTbl,3,0),""))</f>
        <v>0</v>
      </c>
      <c r="K4367" s="29"/>
      <c r="L4367" s="28"/>
      <c r="M4367" s="31"/>
      <c r="N4367" s="29"/>
      <c r="O4367" s="32">
        <f>IF($B4367="",0,IF($U4367="IN",N($M4367),0))</f>
        <v>0</v>
      </c>
      <c r="P4367" s="32">
        <f>IF($B4367="",0,IF(OR($U4367="OUT",$U4367="TRF"),N($M4367),0))</f>
        <v>0</v>
      </c>
      <c r="Q4367" s="32">
        <f>IF($B4367="",0,IF(OR($U4367="OUT",$U4367="TRF"),N($M4367),0))</f>
        <v>0</v>
      </c>
      <c r="R4367" s="32">
        <f>IF($B4367="",0,IF($U4367="IN",N($M4367),0))</f>
        <v>0</v>
      </c>
      <c r="S4367" s="33">
        <f>IF($B4367="","",IF($M4367="","⚠ مبلغ",IF($E4367="","⚠ بانک عامل",IF(AND($U4367="TRF",$F4367=""),"⚠ بانک مقصد",IF(AND($V4367&lt;&gt;"NONE",$V4367&lt;&gt;"",$Z4367=""),"⚠ طرف حساب","✓")))))</f>
        <v>0</v>
      </c>
      <c r="T4367" s="29"/>
      <c r="U4367" s="27">
        <f>IFERROR(VLOOKUP($D4367,BankOpTbl,2,0),"")</f>
        <v>0</v>
      </c>
      <c r="V4367" s="27">
        <f>IFERROR(VLOOKUP($D4367,BankOpTbl,3,0),"")</f>
        <v>0</v>
      </c>
      <c r="W4367" s="27">
        <f>IFERROR(VLOOKUP($D4367,BankOpTbl,4,0),"")</f>
        <v>0</v>
      </c>
      <c r="X4367" s="27">
        <f>IF($E4367="","",IFERROR(VLOOKUP($E4367,BankTbl,4,0),""))</f>
        <v>0</v>
      </c>
      <c r="Y4367" s="27">
        <f>IF($F4367="","",IFERROR(VLOOKUP($F4367,BankTbl,4,0),""))</f>
        <v>0</v>
      </c>
      <c r="Z4367" s="27">
        <f>IF($B4367="","",IF($V4367="PICK",LEFT($N4367,5),IF($V4367="FIXED",$W4367,IF($V4367="CODE",$H4367,""))))</f>
        <v>0</v>
      </c>
    </row>
    <row r="4368" spans="1:26" ht="21" customHeight="1">
      <c r="A4368" s="27">
        <f>IF($B4368="","",COUNTA($B$13:$B4368))</f>
        <v>0</v>
      </c>
      <c r="B4368" s="28"/>
      <c r="C4368" s="28"/>
      <c r="D4368" s="29"/>
      <c r="E4368" s="29"/>
      <c r="F4368" s="29"/>
      <c r="G4368" s="28"/>
      <c r="H4368" s="28"/>
      <c r="I4368" s="30">
        <f>IF($H4368="","",IFERROR(VLOOKUP($H4368,AcctTbl,2,0),"کد ناشناخته"))</f>
        <v>0</v>
      </c>
      <c r="J4368" s="27">
        <f>IF($H4368="","",IFERROR(VLOOKUP($H4368,AcctTbl,3,0),""))</f>
        <v>0</v>
      </c>
      <c r="K4368" s="29"/>
      <c r="L4368" s="28"/>
      <c r="M4368" s="31"/>
      <c r="N4368" s="29"/>
      <c r="O4368" s="32">
        <f>IF($B4368="",0,IF($U4368="IN",N($M4368),0))</f>
        <v>0</v>
      </c>
      <c r="P4368" s="32">
        <f>IF($B4368="",0,IF(OR($U4368="OUT",$U4368="TRF"),N($M4368),0))</f>
        <v>0</v>
      </c>
      <c r="Q4368" s="32">
        <f>IF($B4368="",0,IF(OR($U4368="OUT",$U4368="TRF"),N($M4368),0))</f>
        <v>0</v>
      </c>
      <c r="R4368" s="32">
        <f>IF($B4368="",0,IF($U4368="IN",N($M4368),0))</f>
        <v>0</v>
      </c>
      <c r="S4368" s="33">
        <f>IF($B4368="","",IF($M4368="","⚠ مبلغ",IF($E4368="","⚠ بانک عامل",IF(AND($U4368="TRF",$F4368=""),"⚠ بانک مقصد",IF(AND($V4368&lt;&gt;"NONE",$V4368&lt;&gt;"",$Z4368=""),"⚠ طرف حساب","✓")))))</f>
        <v>0</v>
      </c>
      <c r="T4368" s="29"/>
      <c r="U4368" s="27">
        <f>IFERROR(VLOOKUP($D4368,BankOpTbl,2,0),"")</f>
        <v>0</v>
      </c>
      <c r="V4368" s="27">
        <f>IFERROR(VLOOKUP($D4368,BankOpTbl,3,0),"")</f>
        <v>0</v>
      </c>
      <c r="W4368" s="27">
        <f>IFERROR(VLOOKUP($D4368,BankOpTbl,4,0),"")</f>
        <v>0</v>
      </c>
      <c r="X4368" s="27">
        <f>IF($E4368="","",IFERROR(VLOOKUP($E4368,BankTbl,4,0),""))</f>
        <v>0</v>
      </c>
      <c r="Y4368" s="27">
        <f>IF($F4368="","",IFERROR(VLOOKUP($F4368,BankTbl,4,0),""))</f>
        <v>0</v>
      </c>
      <c r="Z4368" s="27">
        <f>IF($B4368="","",IF($V4368="PICK",LEFT($N4368,5),IF($V4368="FIXED",$W4368,IF($V4368="CODE",$H4368,""))))</f>
        <v>0</v>
      </c>
    </row>
    <row r="4369" spans="1:26" ht="21" customHeight="1">
      <c r="A4369" s="27">
        <f>IF($B4369="","",COUNTA($B$13:$B4369))</f>
        <v>0</v>
      </c>
      <c r="B4369" s="28"/>
      <c r="C4369" s="28"/>
      <c r="D4369" s="29"/>
      <c r="E4369" s="29"/>
      <c r="F4369" s="29"/>
      <c r="G4369" s="28"/>
      <c r="H4369" s="28"/>
      <c r="I4369" s="30">
        <f>IF($H4369="","",IFERROR(VLOOKUP($H4369,AcctTbl,2,0),"کد ناشناخته"))</f>
        <v>0</v>
      </c>
      <c r="J4369" s="27">
        <f>IF($H4369="","",IFERROR(VLOOKUP($H4369,AcctTbl,3,0),""))</f>
        <v>0</v>
      </c>
      <c r="K4369" s="29"/>
      <c r="L4369" s="28"/>
      <c r="M4369" s="31"/>
      <c r="N4369" s="29"/>
      <c r="O4369" s="32">
        <f>IF($B4369="",0,IF($U4369="IN",N($M4369),0))</f>
        <v>0</v>
      </c>
      <c r="P4369" s="32">
        <f>IF($B4369="",0,IF(OR($U4369="OUT",$U4369="TRF"),N($M4369),0))</f>
        <v>0</v>
      </c>
      <c r="Q4369" s="32">
        <f>IF($B4369="",0,IF(OR($U4369="OUT",$U4369="TRF"),N($M4369),0))</f>
        <v>0</v>
      </c>
      <c r="R4369" s="32">
        <f>IF($B4369="",0,IF($U4369="IN",N($M4369),0))</f>
        <v>0</v>
      </c>
      <c r="S4369" s="33">
        <f>IF($B4369="","",IF($M4369="","⚠ مبلغ",IF($E4369="","⚠ بانک عامل",IF(AND($U4369="TRF",$F4369=""),"⚠ بانک مقصد",IF(AND($V4369&lt;&gt;"NONE",$V4369&lt;&gt;"",$Z4369=""),"⚠ طرف حساب","✓")))))</f>
        <v>0</v>
      </c>
      <c r="T4369" s="29"/>
      <c r="U4369" s="27">
        <f>IFERROR(VLOOKUP($D4369,BankOpTbl,2,0),"")</f>
        <v>0</v>
      </c>
      <c r="V4369" s="27">
        <f>IFERROR(VLOOKUP($D4369,BankOpTbl,3,0),"")</f>
        <v>0</v>
      </c>
      <c r="W4369" s="27">
        <f>IFERROR(VLOOKUP($D4369,BankOpTbl,4,0),"")</f>
        <v>0</v>
      </c>
      <c r="X4369" s="27">
        <f>IF($E4369="","",IFERROR(VLOOKUP($E4369,BankTbl,4,0),""))</f>
        <v>0</v>
      </c>
      <c r="Y4369" s="27">
        <f>IF($F4369="","",IFERROR(VLOOKUP($F4369,BankTbl,4,0),""))</f>
        <v>0</v>
      </c>
      <c r="Z4369" s="27">
        <f>IF($B4369="","",IF($V4369="PICK",LEFT($N4369,5),IF($V4369="FIXED",$W4369,IF($V4369="CODE",$H4369,""))))</f>
        <v>0</v>
      </c>
    </row>
    <row r="4370" spans="1:26" ht="21" customHeight="1">
      <c r="A4370" s="27">
        <f>IF($B4370="","",COUNTA($B$13:$B4370))</f>
        <v>0</v>
      </c>
      <c r="B4370" s="28"/>
      <c r="C4370" s="28"/>
      <c r="D4370" s="29"/>
      <c r="E4370" s="29"/>
      <c r="F4370" s="29"/>
      <c r="G4370" s="28"/>
      <c r="H4370" s="28"/>
      <c r="I4370" s="30">
        <f>IF($H4370="","",IFERROR(VLOOKUP($H4370,AcctTbl,2,0),"کد ناشناخته"))</f>
        <v>0</v>
      </c>
      <c r="J4370" s="27">
        <f>IF($H4370="","",IFERROR(VLOOKUP($H4370,AcctTbl,3,0),""))</f>
        <v>0</v>
      </c>
      <c r="K4370" s="29"/>
      <c r="L4370" s="28"/>
      <c r="M4370" s="31"/>
      <c r="N4370" s="29"/>
      <c r="O4370" s="32">
        <f>IF($B4370="",0,IF($U4370="IN",N($M4370),0))</f>
        <v>0</v>
      </c>
      <c r="P4370" s="32">
        <f>IF($B4370="",0,IF(OR($U4370="OUT",$U4370="TRF"),N($M4370),0))</f>
        <v>0</v>
      </c>
      <c r="Q4370" s="32">
        <f>IF($B4370="",0,IF(OR($U4370="OUT",$U4370="TRF"),N($M4370),0))</f>
        <v>0</v>
      </c>
      <c r="R4370" s="32">
        <f>IF($B4370="",0,IF($U4370="IN",N($M4370),0))</f>
        <v>0</v>
      </c>
      <c r="S4370" s="33">
        <f>IF($B4370="","",IF($M4370="","⚠ مبلغ",IF($E4370="","⚠ بانک عامل",IF(AND($U4370="TRF",$F4370=""),"⚠ بانک مقصد",IF(AND($V4370&lt;&gt;"NONE",$V4370&lt;&gt;"",$Z4370=""),"⚠ طرف حساب","✓")))))</f>
        <v>0</v>
      </c>
      <c r="T4370" s="29"/>
      <c r="U4370" s="27">
        <f>IFERROR(VLOOKUP($D4370,BankOpTbl,2,0),"")</f>
        <v>0</v>
      </c>
      <c r="V4370" s="27">
        <f>IFERROR(VLOOKUP($D4370,BankOpTbl,3,0),"")</f>
        <v>0</v>
      </c>
      <c r="W4370" s="27">
        <f>IFERROR(VLOOKUP($D4370,BankOpTbl,4,0),"")</f>
        <v>0</v>
      </c>
      <c r="X4370" s="27">
        <f>IF($E4370="","",IFERROR(VLOOKUP($E4370,BankTbl,4,0),""))</f>
        <v>0</v>
      </c>
      <c r="Y4370" s="27">
        <f>IF($F4370="","",IFERROR(VLOOKUP($F4370,BankTbl,4,0),""))</f>
        <v>0</v>
      </c>
      <c r="Z4370" s="27">
        <f>IF($B4370="","",IF($V4370="PICK",LEFT($N4370,5),IF($V4370="FIXED",$W4370,IF($V4370="CODE",$H4370,""))))</f>
        <v>0</v>
      </c>
    </row>
    <row r="4371" spans="1:26" ht="21" customHeight="1">
      <c r="A4371" s="27">
        <f>IF($B4371="","",COUNTA($B$13:$B4371))</f>
        <v>0</v>
      </c>
      <c r="B4371" s="28"/>
      <c r="C4371" s="28"/>
      <c r="D4371" s="29"/>
      <c r="E4371" s="29"/>
      <c r="F4371" s="29"/>
      <c r="G4371" s="28"/>
      <c r="H4371" s="28"/>
      <c r="I4371" s="30">
        <f>IF($H4371="","",IFERROR(VLOOKUP($H4371,AcctTbl,2,0),"کد ناشناخته"))</f>
        <v>0</v>
      </c>
      <c r="J4371" s="27">
        <f>IF($H4371="","",IFERROR(VLOOKUP($H4371,AcctTbl,3,0),""))</f>
        <v>0</v>
      </c>
      <c r="K4371" s="29"/>
      <c r="L4371" s="28"/>
      <c r="M4371" s="31"/>
      <c r="N4371" s="29"/>
      <c r="O4371" s="32">
        <f>IF($B4371="",0,IF($U4371="IN",N($M4371),0))</f>
        <v>0</v>
      </c>
      <c r="P4371" s="32">
        <f>IF($B4371="",0,IF(OR($U4371="OUT",$U4371="TRF"),N($M4371),0))</f>
        <v>0</v>
      </c>
      <c r="Q4371" s="32">
        <f>IF($B4371="",0,IF(OR($U4371="OUT",$U4371="TRF"),N($M4371),0))</f>
        <v>0</v>
      </c>
      <c r="R4371" s="32">
        <f>IF($B4371="",0,IF($U4371="IN",N($M4371),0))</f>
        <v>0</v>
      </c>
      <c r="S4371" s="33">
        <f>IF($B4371="","",IF($M4371="","⚠ مبلغ",IF($E4371="","⚠ بانک عامل",IF(AND($U4371="TRF",$F4371=""),"⚠ بانک مقصد",IF(AND($V4371&lt;&gt;"NONE",$V4371&lt;&gt;"",$Z4371=""),"⚠ طرف حساب","✓")))))</f>
        <v>0</v>
      </c>
      <c r="T4371" s="29"/>
      <c r="U4371" s="27">
        <f>IFERROR(VLOOKUP($D4371,BankOpTbl,2,0),"")</f>
        <v>0</v>
      </c>
      <c r="V4371" s="27">
        <f>IFERROR(VLOOKUP($D4371,BankOpTbl,3,0),"")</f>
        <v>0</v>
      </c>
      <c r="W4371" s="27">
        <f>IFERROR(VLOOKUP($D4371,BankOpTbl,4,0),"")</f>
        <v>0</v>
      </c>
      <c r="X4371" s="27">
        <f>IF($E4371="","",IFERROR(VLOOKUP($E4371,BankTbl,4,0),""))</f>
        <v>0</v>
      </c>
      <c r="Y4371" s="27">
        <f>IF($F4371="","",IFERROR(VLOOKUP($F4371,BankTbl,4,0),""))</f>
        <v>0</v>
      </c>
      <c r="Z4371" s="27">
        <f>IF($B4371="","",IF($V4371="PICK",LEFT($N4371,5),IF($V4371="FIXED",$W4371,IF($V4371="CODE",$H4371,""))))</f>
        <v>0</v>
      </c>
    </row>
    <row r="4372" spans="1:26" ht="21" customHeight="1">
      <c r="A4372" s="27">
        <f>IF($B4372="","",COUNTA($B$13:$B4372))</f>
        <v>0</v>
      </c>
      <c r="B4372" s="28"/>
      <c r="C4372" s="28"/>
      <c r="D4372" s="29"/>
      <c r="E4372" s="29"/>
      <c r="F4372" s="29"/>
      <c r="G4372" s="28"/>
      <c r="H4372" s="28"/>
      <c r="I4372" s="30">
        <f>IF($H4372="","",IFERROR(VLOOKUP($H4372,AcctTbl,2,0),"کد ناشناخته"))</f>
        <v>0</v>
      </c>
      <c r="J4372" s="27">
        <f>IF($H4372="","",IFERROR(VLOOKUP($H4372,AcctTbl,3,0),""))</f>
        <v>0</v>
      </c>
      <c r="K4372" s="29"/>
      <c r="L4372" s="28"/>
      <c r="M4372" s="31"/>
      <c r="N4372" s="29"/>
      <c r="O4372" s="32">
        <f>IF($B4372="",0,IF($U4372="IN",N($M4372),0))</f>
        <v>0</v>
      </c>
      <c r="P4372" s="32">
        <f>IF($B4372="",0,IF(OR($U4372="OUT",$U4372="TRF"),N($M4372),0))</f>
        <v>0</v>
      </c>
      <c r="Q4372" s="32">
        <f>IF($B4372="",0,IF(OR($U4372="OUT",$U4372="TRF"),N($M4372),0))</f>
        <v>0</v>
      </c>
      <c r="R4372" s="32">
        <f>IF($B4372="",0,IF($U4372="IN",N($M4372),0))</f>
        <v>0</v>
      </c>
      <c r="S4372" s="33">
        <f>IF($B4372="","",IF($M4372="","⚠ مبلغ",IF($E4372="","⚠ بانک عامل",IF(AND($U4372="TRF",$F4372=""),"⚠ بانک مقصد",IF(AND($V4372&lt;&gt;"NONE",$V4372&lt;&gt;"",$Z4372=""),"⚠ طرف حساب","✓")))))</f>
        <v>0</v>
      </c>
      <c r="T4372" s="29"/>
      <c r="U4372" s="27">
        <f>IFERROR(VLOOKUP($D4372,BankOpTbl,2,0),"")</f>
        <v>0</v>
      </c>
      <c r="V4372" s="27">
        <f>IFERROR(VLOOKUP($D4372,BankOpTbl,3,0),"")</f>
        <v>0</v>
      </c>
      <c r="W4372" s="27">
        <f>IFERROR(VLOOKUP($D4372,BankOpTbl,4,0),"")</f>
        <v>0</v>
      </c>
      <c r="X4372" s="27">
        <f>IF($E4372="","",IFERROR(VLOOKUP($E4372,BankTbl,4,0),""))</f>
        <v>0</v>
      </c>
      <c r="Y4372" s="27">
        <f>IF($F4372="","",IFERROR(VLOOKUP($F4372,BankTbl,4,0),""))</f>
        <v>0</v>
      </c>
      <c r="Z4372" s="27">
        <f>IF($B4372="","",IF($V4372="PICK",LEFT($N4372,5),IF($V4372="FIXED",$W4372,IF($V4372="CODE",$H4372,""))))</f>
        <v>0</v>
      </c>
    </row>
    <row r="4373" spans="1:26" ht="21" customHeight="1">
      <c r="A4373" s="27">
        <f>IF($B4373="","",COUNTA($B$13:$B4373))</f>
        <v>0</v>
      </c>
      <c r="B4373" s="28"/>
      <c r="C4373" s="28"/>
      <c r="D4373" s="29"/>
      <c r="E4373" s="29"/>
      <c r="F4373" s="29"/>
      <c r="G4373" s="28"/>
      <c r="H4373" s="28"/>
      <c r="I4373" s="30">
        <f>IF($H4373="","",IFERROR(VLOOKUP($H4373,AcctTbl,2,0),"کد ناشناخته"))</f>
        <v>0</v>
      </c>
      <c r="J4373" s="27">
        <f>IF($H4373="","",IFERROR(VLOOKUP($H4373,AcctTbl,3,0),""))</f>
        <v>0</v>
      </c>
      <c r="K4373" s="29"/>
      <c r="L4373" s="28"/>
      <c r="M4373" s="31"/>
      <c r="N4373" s="29"/>
      <c r="O4373" s="32">
        <f>IF($B4373="",0,IF($U4373="IN",N($M4373),0))</f>
        <v>0</v>
      </c>
      <c r="P4373" s="32">
        <f>IF($B4373="",0,IF(OR($U4373="OUT",$U4373="TRF"),N($M4373),0))</f>
        <v>0</v>
      </c>
      <c r="Q4373" s="32">
        <f>IF($B4373="",0,IF(OR($U4373="OUT",$U4373="TRF"),N($M4373),0))</f>
        <v>0</v>
      </c>
      <c r="R4373" s="32">
        <f>IF($B4373="",0,IF($U4373="IN",N($M4373),0))</f>
        <v>0</v>
      </c>
      <c r="S4373" s="33">
        <f>IF($B4373="","",IF($M4373="","⚠ مبلغ",IF($E4373="","⚠ بانک عامل",IF(AND($U4373="TRF",$F4373=""),"⚠ بانک مقصد",IF(AND($V4373&lt;&gt;"NONE",$V4373&lt;&gt;"",$Z4373=""),"⚠ طرف حساب","✓")))))</f>
        <v>0</v>
      </c>
      <c r="T4373" s="29"/>
      <c r="U4373" s="27">
        <f>IFERROR(VLOOKUP($D4373,BankOpTbl,2,0),"")</f>
        <v>0</v>
      </c>
      <c r="V4373" s="27">
        <f>IFERROR(VLOOKUP($D4373,BankOpTbl,3,0),"")</f>
        <v>0</v>
      </c>
      <c r="W4373" s="27">
        <f>IFERROR(VLOOKUP($D4373,BankOpTbl,4,0),"")</f>
        <v>0</v>
      </c>
      <c r="X4373" s="27">
        <f>IF($E4373="","",IFERROR(VLOOKUP($E4373,BankTbl,4,0),""))</f>
        <v>0</v>
      </c>
      <c r="Y4373" s="27">
        <f>IF($F4373="","",IFERROR(VLOOKUP($F4373,BankTbl,4,0),""))</f>
        <v>0</v>
      </c>
      <c r="Z4373" s="27">
        <f>IF($B4373="","",IF($V4373="PICK",LEFT($N4373,5),IF($V4373="FIXED",$W4373,IF($V4373="CODE",$H4373,""))))</f>
        <v>0</v>
      </c>
    </row>
    <row r="4374" spans="1:26" ht="21" customHeight="1">
      <c r="A4374" s="27">
        <f>IF($B4374="","",COUNTA($B$13:$B4374))</f>
        <v>0</v>
      </c>
      <c r="B4374" s="28"/>
      <c r="C4374" s="28"/>
      <c r="D4374" s="29"/>
      <c r="E4374" s="29"/>
      <c r="F4374" s="29"/>
      <c r="G4374" s="28"/>
      <c r="H4374" s="28"/>
      <c r="I4374" s="30">
        <f>IF($H4374="","",IFERROR(VLOOKUP($H4374,AcctTbl,2,0),"کد ناشناخته"))</f>
        <v>0</v>
      </c>
      <c r="J4374" s="27">
        <f>IF($H4374="","",IFERROR(VLOOKUP($H4374,AcctTbl,3,0),""))</f>
        <v>0</v>
      </c>
      <c r="K4374" s="29"/>
      <c r="L4374" s="28"/>
      <c r="M4374" s="31"/>
      <c r="N4374" s="29"/>
      <c r="O4374" s="32">
        <f>IF($B4374="",0,IF($U4374="IN",N($M4374),0))</f>
        <v>0</v>
      </c>
      <c r="P4374" s="32">
        <f>IF($B4374="",0,IF(OR($U4374="OUT",$U4374="TRF"),N($M4374),0))</f>
        <v>0</v>
      </c>
      <c r="Q4374" s="32">
        <f>IF($B4374="",0,IF(OR($U4374="OUT",$U4374="TRF"),N($M4374),0))</f>
        <v>0</v>
      </c>
      <c r="R4374" s="32">
        <f>IF($B4374="",0,IF($U4374="IN",N($M4374),0))</f>
        <v>0</v>
      </c>
      <c r="S4374" s="33">
        <f>IF($B4374="","",IF($M4374="","⚠ مبلغ",IF($E4374="","⚠ بانک عامل",IF(AND($U4374="TRF",$F4374=""),"⚠ بانک مقصد",IF(AND($V4374&lt;&gt;"NONE",$V4374&lt;&gt;"",$Z4374=""),"⚠ طرف حساب","✓")))))</f>
        <v>0</v>
      </c>
      <c r="T4374" s="29"/>
      <c r="U4374" s="27">
        <f>IFERROR(VLOOKUP($D4374,BankOpTbl,2,0),"")</f>
        <v>0</v>
      </c>
      <c r="V4374" s="27">
        <f>IFERROR(VLOOKUP($D4374,BankOpTbl,3,0),"")</f>
        <v>0</v>
      </c>
      <c r="W4374" s="27">
        <f>IFERROR(VLOOKUP($D4374,BankOpTbl,4,0),"")</f>
        <v>0</v>
      </c>
      <c r="X4374" s="27">
        <f>IF($E4374="","",IFERROR(VLOOKUP($E4374,BankTbl,4,0),""))</f>
        <v>0</v>
      </c>
      <c r="Y4374" s="27">
        <f>IF($F4374="","",IFERROR(VLOOKUP($F4374,BankTbl,4,0),""))</f>
        <v>0</v>
      </c>
      <c r="Z4374" s="27">
        <f>IF($B4374="","",IF($V4374="PICK",LEFT($N4374,5),IF($V4374="FIXED",$W4374,IF($V4374="CODE",$H4374,""))))</f>
        <v>0</v>
      </c>
    </row>
    <row r="4375" spans="1:26" ht="21" customHeight="1">
      <c r="A4375" s="27">
        <f>IF($B4375="","",COUNTA($B$13:$B4375))</f>
        <v>0</v>
      </c>
      <c r="B4375" s="28"/>
      <c r="C4375" s="28"/>
      <c r="D4375" s="29"/>
      <c r="E4375" s="29"/>
      <c r="F4375" s="29"/>
      <c r="G4375" s="28"/>
      <c r="H4375" s="28"/>
      <c r="I4375" s="30">
        <f>IF($H4375="","",IFERROR(VLOOKUP($H4375,AcctTbl,2,0),"کد ناشناخته"))</f>
        <v>0</v>
      </c>
      <c r="J4375" s="27">
        <f>IF($H4375="","",IFERROR(VLOOKUP($H4375,AcctTbl,3,0),""))</f>
        <v>0</v>
      </c>
      <c r="K4375" s="29"/>
      <c r="L4375" s="28"/>
      <c r="M4375" s="31"/>
      <c r="N4375" s="29"/>
      <c r="O4375" s="32">
        <f>IF($B4375="",0,IF($U4375="IN",N($M4375),0))</f>
        <v>0</v>
      </c>
      <c r="P4375" s="32">
        <f>IF($B4375="",0,IF(OR($U4375="OUT",$U4375="TRF"),N($M4375),0))</f>
        <v>0</v>
      </c>
      <c r="Q4375" s="32">
        <f>IF($B4375="",0,IF(OR($U4375="OUT",$U4375="TRF"),N($M4375),0))</f>
        <v>0</v>
      </c>
      <c r="R4375" s="32">
        <f>IF($B4375="",0,IF($U4375="IN",N($M4375),0))</f>
        <v>0</v>
      </c>
      <c r="S4375" s="33">
        <f>IF($B4375="","",IF($M4375="","⚠ مبلغ",IF($E4375="","⚠ بانک عامل",IF(AND($U4375="TRF",$F4375=""),"⚠ بانک مقصد",IF(AND($V4375&lt;&gt;"NONE",$V4375&lt;&gt;"",$Z4375=""),"⚠ طرف حساب","✓")))))</f>
        <v>0</v>
      </c>
      <c r="T4375" s="29"/>
      <c r="U4375" s="27">
        <f>IFERROR(VLOOKUP($D4375,BankOpTbl,2,0),"")</f>
        <v>0</v>
      </c>
      <c r="V4375" s="27">
        <f>IFERROR(VLOOKUP($D4375,BankOpTbl,3,0),"")</f>
        <v>0</v>
      </c>
      <c r="W4375" s="27">
        <f>IFERROR(VLOOKUP($D4375,BankOpTbl,4,0),"")</f>
        <v>0</v>
      </c>
      <c r="X4375" s="27">
        <f>IF($E4375="","",IFERROR(VLOOKUP($E4375,BankTbl,4,0),""))</f>
        <v>0</v>
      </c>
      <c r="Y4375" s="27">
        <f>IF($F4375="","",IFERROR(VLOOKUP($F4375,BankTbl,4,0),""))</f>
        <v>0</v>
      </c>
      <c r="Z4375" s="27">
        <f>IF($B4375="","",IF($V4375="PICK",LEFT($N4375,5),IF($V4375="FIXED",$W4375,IF($V4375="CODE",$H4375,""))))</f>
        <v>0</v>
      </c>
    </row>
    <row r="4376" spans="1:26" ht="21" customHeight="1">
      <c r="A4376" s="27">
        <f>IF($B4376="","",COUNTA($B$13:$B4376))</f>
        <v>0</v>
      </c>
      <c r="B4376" s="28"/>
      <c r="C4376" s="28"/>
      <c r="D4376" s="29"/>
      <c r="E4376" s="29"/>
      <c r="F4376" s="29"/>
      <c r="G4376" s="28"/>
      <c r="H4376" s="28"/>
      <c r="I4376" s="30">
        <f>IF($H4376="","",IFERROR(VLOOKUP($H4376,AcctTbl,2,0),"کد ناشناخته"))</f>
        <v>0</v>
      </c>
      <c r="J4376" s="27">
        <f>IF($H4376="","",IFERROR(VLOOKUP($H4376,AcctTbl,3,0),""))</f>
        <v>0</v>
      </c>
      <c r="K4376" s="29"/>
      <c r="L4376" s="28"/>
      <c r="M4376" s="31"/>
      <c r="N4376" s="29"/>
      <c r="O4376" s="32">
        <f>IF($B4376="",0,IF($U4376="IN",N($M4376),0))</f>
        <v>0</v>
      </c>
      <c r="P4376" s="32">
        <f>IF($B4376="",0,IF(OR($U4376="OUT",$U4376="TRF"),N($M4376),0))</f>
        <v>0</v>
      </c>
      <c r="Q4376" s="32">
        <f>IF($B4376="",0,IF(OR($U4376="OUT",$U4376="TRF"),N($M4376),0))</f>
        <v>0</v>
      </c>
      <c r="R4376" s="32">
        <f>IF($B4376="",0,IF($U4376="IN",N($M4376),0))</f>
        <v>0</v>
      </c>
      <c r="S4376" s="33">
        <f>IF($B4376="","",IF($M4376="","⚠ مبلغ",IF($E4376="","⚠ بانک عامل",IF(AND($U4376="TRF",$F4376=""),"⚠ بانک مقصد",IF(AND($V4376&lt;&gt;"NONE",$V4376&lt;&gt;"",$Z4376=""),"⚠ طرف حساب","✓")))))</f>
        <v>0</v>
      </c>
      <c r="T4376" s="29"/>
      <c r="U4376" s="27">
        <f>IFERROR(VLOOKUP($D4376,BankOpTbl,2,0),"")</f>
        <v>0</v>
      </c>
      <c r="V4376" s="27">
        <f>IFERROR(VLOOKUP($D4376,BankOpTbl,3,0),"")</f>
        <v>0</v>
      </c>
      <c r="W4376" s="27">
        <f>IFERROR(VLOOKUP($D4376,BankOpTbl,4,0),"")</f>
        <v>0</v>
      </c>
      <c r="X4376" s="27">
        <f>IF($E4376="","",IFERROR(VLOOKUP($E4376,BankTbl,4,0),""))</f>
        <v>0</v>
      </c>
      <c r="Y4376" s="27">
        <f>IF($F4376="","",IFERROR(VLOOKUP($F4376,BankTbl,4,0),""))</f>
        <v>0</v>
      </c>
      <c r="Z4376" s="27">
        <f>IF($B4376="","",IF($V4376="PICK",LEFT($N4376,5),IF($V4376="FIXED",$W4376,IF($V4376="CODE",$H4376,""))))</f>
        <v>0</v>
      </c>
    </row>
    <row r="4377" spans="1:26" ht="21" customHeight="1">
      <c r="A4377" s="27">
        <f>IF($B4377="","",COUNTA($B$13:$B4377))</f>
        <v>0</v>
      </c>
      <c r="B4377" s="28"/>
      <c r="C4377" s="28"/>
      <c r="D4377" s="29"/>
      <c r="E4377" s="29"/>
      <c r="F4377" s="29"/>
      <c r="G4377" s="28"/>
      <c r="H4377" s="28"/>
      <c r="I4377" s="30">
        <f>IF($H4377="","",IFERROR(VLOOKUP($H4377,AcctTbl,2,0),"کد ناشناخته"))</f>
        <v>0</v>
      </c>
      <c r="J4377" s="27">
        <f>IF($H4377="","",IFERROR(VLOOKUP($H4377,AcctTbl,3,0),""))</f>
        <v>0</v>
      </c>
      <c r="K4377" s="29"/>
      <c r="L4377" s="28"/>
      <c r="M4377" s="31"/>
      <c r="N4377" s="29"/>
      <c r="O4377" s="32">
        <f>IF($B4377="",0,IF($U4377="IN",N($M4377),0))</f>
        <v>0</v>
      </c>
      <c r="P4377" s="32">
        <f>IF($B4377="",0,IF(OR($U4377="OUT",$U4377="TRF"),N($M4377),0))</f>
        <v>0</v>
      </c>
      <c r="Q4377" s="32">
        <f>IF($B4377="",0,IF(OR($U4377="OUT",$U4377="TRF"),N($M4377),0))</f>
        <v>0</v>
      </c>
      <c r="R4377" s="32">
        <f>IF($B4377="",0,IF($U4377="IN",N($M4377),0))</f>
        <v>0</v>
      </c>
      <c r="S4377" s="33">
        <f>IF($B4377="","",IF($M4377="","⚠ مبلغ",IF($E4377="","⚠ بانک عامل",IF(AND($U4377="TRF",$F4377=""),"⚠ بانک مقصد",IF(AND($V4377&lt;&gt;"NONE",$V4377&lt;&gt;"",$Z4377=""),"⚠ طرف حساب","✓")))))</f>
        <v>0</v>
      </c>
      <c r="T4377" s="29"/>
      <c r="U4377" s="27">
        <f>IFERROR(VLOOKUP($D4377,BankOpTbl,2,0),"")</f>
        <v>0</v>
      </c>
      <c r="V4377" s="27">
        <f>IFERROR(VLOOKUP($D4377,BankOpTbl,3,0),"")</f>
        <v>0</v>
      </c>
      <c r="W4377" s="27">
        <f>IFERROR(VLOOKUP($D4377,BankOpTbl,4,0),"")</f>
        <v>0</v>
      </c>
      <c r="X4377" s="27">
        <f>IF($E4377="","",IFERROR(VLOOKUP($E4377,BankTbl,4,0),""))</f>
        <v>0</v>
      </c>
      <c r="Y4377" s="27">
        <f>IF($F4377="","",IFERROR(VLOOKUP($F4377,BankTbl,4,0),""))</f>
        <v>0</v>
      </c>
      <c r="Z4377" s="27">
        <f>IF($B4377="","",IF($V4377="PICK",LEFT($N4377,5),IF($V4377="FIXED",$W4377,IF($V4377="CODE",$H4377,""))))</f>
        <v>0</v>
      </c>
    </row>
    <row r="4378" spans="1:26" ht="21" customHeight="1">
      <c r="A4378" s="27">
        <f>IF($B4378="","",COUNTA($B$13:$B4378))</f>
        <v>0</v>
      </c>
      <c r="B4378" s="28"/>
      <c r="C4378" s="28"/>
      <c r="D4378" s="29"/>
      <c r="E4378" s="29"/>
      <c r="F4378" s="29"/>
      <c r="G4378" s="28"/>
      <c r="H4378" s="28"/>
      <c r="I4378" s="30">
        <f>IF($H4378="","",IFERROR(VLOOKUP($H4378,AcctTbl,2,0),"کد ناشناخته"))</f>
        <v>0</v>
      </c>
      <c r="J4378" s="27">
        <f>IF($H4378="","",IFERROR(VLOOKUP($H4378,AcctTbl,3,0),""))</f>
        <v>0</v>
      </c>
      <c r="K4378" s="29"/>
      <c r="L4378" s="28"/>
      <c r="M4378" s="31"/>
      <c r="N4378" s="29"/>
      <c r="O4378" s="32">
        <f>IF($B4378="",0,IF($U4378="IN",N($M4378),0))</f>
        <v>0</v>
      </c>
      <c r="P4378" s="32">
        <f>IF($B4378="",0,IF(OR($U4378="OUT",$U4378="TRF"),N($M4378),0))</f>
        <v>0</v>
      </c>
      <c r="Q4378" s="32">
        <f>IF($B4378="",0,IF(OR($U4378="OUT",$U4378="TRF"),N($M4378),0))</f>
        <v>0</v>
      </c>
      <c r="R4378" s="32">
        <f>IF($B4378="",0,IF($U4378="IN",N($M4378),0))</f>
        <v>0</v>
      </c>
      <c r="S4378" s="33">
        <f>IF($B4378="","",IF($M4378="","⚠ مبلغ",IF($E4378="","⚠ بانک عامل",IF(AND($U4378="TRF",$F4378=""),"⚠ بانک مقصد",IF(AND($V4378&lt;&gt;"NONE",$V4378&lt;&gt;"",$Z4378=""),"⚠ طرف حساب","✓")))))</f>
        <v>0</v>
      </c>
      <c r="T4378" s="29"/>
      <c r="U4378" s="27">
        <f>IFERROR(VLOOKUP($D4378,BankOpTbl,2,0),"")</f>
        <v>0</v>
      </c>
      <c r="V4378" s="27">
        <f>IFERROR(VLOOKUP($D4378,BankOpTbl,3,0),"")</f>
        <v>0</v>
      </c>
      <c r="W4378" s="27">
        <f>IFERROR(VLOOKUP($D4378,BankOpTbl,4,0),"")</f>
        <v>0</v>
      </c>
      <c r="X4378" s="27">
        <f>IF($E4378="","",IFERROR(VLOOKUP($E4378,BankTbl,4,0),""))</f>
        <v>0</v>
      </c>
      <c r="Y4378" s="27">
        <f>IF($F4378="","",IFERROR(VLOOKUP($F4378,BankTbl,4,0),""))</f>
        <v>0</v>
      </c>
      <c r="Z4378" s="27">
        <f>IF($B4378="","",IF($V4378="PICK",LEFT($N4378,5),IF($V4378="FIXED",$W4378,IF($V4378="CODE",$H4378,""))))</f>
        <v>0</v>
      </c>
    </row>
    <row r="4379" spans="1:26" ht="21" customHeight="1">
      <c r="A4379" s="27">
        <f>IF($B4379="","",COUNTA($B$13:$B4379))</f>
        <v>0</v>
      </c>
      <c r="B4379" s="28"/>
      <c r="C4379" s="28"/>
      <c r="D4379" s="29"/>
      <c r="E4379" s="29"/>
      <c r="F4379" s="29"/>
      <c r="G4379" s="28"/>
      <c r="H4379" s="28"/>
      <c r="I4379" s="30">
        <f>IF($H4379="","",IFERROR(VLOOKUP($H4379,AcctTbl,2,0),"کد ناشناخته"))</f>
        <v>0</v>
      </c>
      <c r="J4379" s="27">
        <f>IF($H4379="","",IFERROR(VLOOKUP($H4379,AcctTbl,3,0),""))</f>
        <v>0</v>
      </c>
      <c r="K4379" s="29"/>
      <c r="L4379" s="28"/>
      <c r="M4379" s="31"/>
      <c r="N4379" s="29"/>
      <c r="O4379" s="32">
        <f>IF($B4379="",0,IF($U4379="IN",N($M4379),0))</f>
        <v>0</v>
      </c>
      <c r="P4379" s="32">
        <f>IF($B4379="",0,IF(OR($U4379="OUT",$U4379="TRF"),N($M4379),0))</f>
        <v>0</v>
      </c>
      <c r="Q4379" s="32">
        <f>IF($B4379="",0,IF(OR($U4379="OUT",$U4379="TRF"),N($M4379),0))</f>
        <v>0</v>
      </c>
      <c r="R4379" s="32">
        <f>IF($B4379="",0,IF($U4379="IN",N($M4379),0))</f>
        <v>0</v>
      </c>
      <c r="S4379" s="33">
        <f>IF($B4379="","",IF($M4379="","⚠ مبلغ",IF($E4379="","⚠ بانک عامل",IF(AND($U4379="TRF",$F4379=""),"⚠ بانک مقصد",IF(AND($V4379&lt;&gt;"NONE",$V4379&lt;&gt;"",$Z4379=""),"⚠ طرف حساب","✓")))))</f>
        <v>0</v>
      </c>
      <c r="T4379" s="29"/>
      <c r="U4379" s="27">
        <f>IFERROR(VLOOKUP($D4379,BankOpTbl,2,0),"")</f>
        <v>0</v>
      </c>
      <c r="V4379" s="27">
        <f>IFERROR(VLOOKUP($D4379,BankOpTbl,3,0),"")</f>
        <v>0</v>
      </c>
      <c r="W4379" s="27">
        <f>IFERROR(VLOOKUP($D4379,BankOpTbl,4,0),"")</f>
        <v>0</v>
      </c>
      <c r="X4379" s="27">
        <f>IF($E4379="","",IFERROR(VLOOKUP($E4379,BankTbl,4,0),""))</f>
        <v>0</v>
      </c>
      <c r="Y4379" s="27">
        <f>IF($F4379="","",IFERROR(VLOOKUP($F4379,BankTbl,4,0),""))</f>
        <v>0</v>
      </c>
      <c r="Z4379" s="27">
        <f>IF($B4379="","",IF($V4379="PICK",LEFT($N4379,5),IF($V4379="FIXED",$W4379,IF($V4379="CODE",$H4379,""))))</f>
        <v>0</v>
      </c>
    </row>
    <row r="4380" spans="1:26" ht="21" customHeight="1">
      <c r="A4380" s="27">
        <f>IF($B4380="","",COUNTA($B$13:$B4380))</f>
        <v>0</v>
      </c>
      <c r="B4380" s="28"/>
      <c r="C4380" s="28"/>
      <c r="D4380" s="29"/>
      <c r="E4380" s="29"/>
      <c r="F4380" s="29"/>
      <c r="G4380" s="28"/>
      <c r="H4380" s="28"/>
      <c r="I4380" s="30">
        <f>IF($H4380="","",IFERROR(VLOOKUP($H4380,AcctTbl,2,0),"کد ناشناخته"))</f>
        <v>0</v>
      </c>
      <c r="J4380" s="27">
        <f>IF($H4380="","",IFERROR(VLOOKUP($H4380,AcctTbl,3,0),""))</f>
        <v>0</v>
      </c>
      <c r="K4380" s="29"/>
      <c r="L4380" s="28"/>
      <c r="M4380" s="31"/>
      <c r="N4380" s="29"/>
      <c r="O4380" s="32">
        <f>IF($B4380="",0,IF($U4380="IN",N($M4380),0))</f>
        <v>0</v>
      </c>
      <c r="P4380" s="32">
        <f>IF($B4380="",0,IF(OR($U4380="OUT",$U4380="TRF"),N($M4380),0))</f>
        <v>0</v>
      </c>
      <c r="Q4380" s="32">
        <f>IF($B4380="",0,IF(OR($U4380="OUT",$U4380="TRF"),N($M4380),0))</f>
        <v>0</v>
      </c>
      <c r="R4380" s="32">
        <f>IF($B4380="",0,IF($U4380="IN",N($M4380),0))</f>
        <v>0</v>
      </c>
      <c r="S4380" s="33">
        <f>IF($B4380="","",IF($M4380="","⚠ مبلغ",IF($E4380="","⚠ بانک عامل",IF(AND($U4380="TRF",$F4380=""),"⚠ بانک مقصد",IF(AND($V4380&lt;&gt;"NONE",$V4380&lt;&gt;"",$Z4380=""),"⚠ طرف حساب","✓")))))</f>
        <v>0</v>
      </c>
      <c r="T4380" s="29"/>
      <c r="U4380" s="27">
        <f>IFERROR(VLOOKUP($D4380,BankOpTbl,2,0),"")</f>
        <v>0</v>
      </c>
      <c r="V4380" s="27">
        <f>IFERROR(VLOOKUP($D4380,BankOpTbl,3,0),"")</f>
        <v>0</v>
      </c>
      <c r="W4380" s="27">
        <f>IFERROR(VLOOKUP($D4380,BankOpTbl,4,0),"")</f>
        <v>0</v>
      </c>
      <c r="X4380" s="27">
        <f>IF($E4380="","",IFERROR(VLOOKUP($E4380,BankTbl,4,0),""))</f>
        <v>0</v>
      </c>
      <c r="Y4380" s="27">
        <f>IF($F4380="","",IFERROR(VLOOKUP($F4380,BankTbl,4,0),""))</f>
        <v>0</v>
      </c>
      <c r="Z4380" s="27">
        <f>IF($B4380="","",IF($V4380="PICK",LEFT($N4380,5),IF($V4380="FIXED",$W4380,IF($V4380="CODE",$H4380,""))))</f>
        <v>0</v>
      </c>
    </row>
    <row r="4381" spans="1:26" ht="21" customHeight="1">
      <c r="A4381" s="27">
        <f>IF($B4381="","",COUNTA($B$13:$B4381))</f>
        <v>0</v>
      </c>
      <c r="B4381" s="28"/>
      <c r="C4381" s="28"/>
      <c r="D4381" s="29"/>
      <c r="E4381" s="29"/>
      <c r="F4381" s="29"/>
      <c r="G4381" s="28"/>
      <c r="H4381" s="28"/>
      <c r="I4381" s="30">
        <f>IF($H4381="","",IFERROR(VLOOKUP($H4381,AcctTbl,2,0),"کد ناشناخته"))</f>
        <v>0</v>
      </c>
      <c r="J4381" s="27">
        <f>IF($H4381="","",IFERROR(VLOOKUP($H4381,AcctTbl,3,0),""))</f>
        <v>0</v>
      </c>
      <c r="K4381" s="29"/>
      <c r="L4381" s="28"/>
      <c r="M4381" s="31"/>
      <c r="N4381" s="29"/>
      <c r="O4381" s="32">
        <f>IF($B4381="",0,IF($U4381="IN",N($M4381),0))</f>
        <v>0</v>
      </c>
      <c r="P4381" s="32">
        <f>IF($B4381="",0,IF(OR($U4381="OUT",$U4381="TRF"),N($M4381),0))</f>
        <v>0</v>
      </c>
      <c r="Q4381" s="32">
        <f>IF($B4381="",0,IF(OR($U4381="OUT",$U4381="TRF"),N($M4381),0))</f>
        <v>0</v>
      </c>
      <c r="R4381" s="32">
        <f>IF($B4381="",0,IF($U4381="IN",N($M4381),0))</f>
        <v>0</v>
      </c>
      <c r="S4381" s="33">
        <f>IF($B4381="","",IF($M4381="","⚠ مبلغ",IF($E4381="","⚠ بانک عامل",IF(AND($U4381="TRF",$F4381=""),"⚠ بانک مقصد",IF(AND($V4381&lt;&gt;"NONE",$V4381&lt;&gt;"",$Z4381=""),"⚠ طرف حساب","✓")))))</f>
        <v>0</v>
      </c>
      <c r="T4381" s="29"/>
      <c r="U4381" s="27">
        <f>IFERROR(VLOOKUP($D4381,BankOpTbl,2,0),"")</f>
        <v>0</v>
      </c>
      <c r="V4381" s="27">
        <f>IFERROR(VLOOKUP($D4381,BankOpTbl,3,0),"")</f>
        <v>0</v>
      </c>
      <c r="W4381" s="27">
        <f>IFERROR(VLOOKUP($D4381,BankOpTbl,4,0),"")</f>
        <v>0</v>
      </c>
      <c r="X4381" s="27">
        <f>IF($E4381="","",IFERROR(VLOOKUP($E4381,BankTbl,4,0),""))</f>
        <v>0</v>
      </c>
      <c r="Y4381" s="27">
        <f>IF($F4381="","",IFERROR(VLOOKUP($F4381,BankTbl,4,0),""))</f>
        <v>0</v>
      </c>
      <c r="Z4381" s="27">
        <f>IF($B4381="","",IF($V4381="PICK",LEFT($N4381,5),IF($V4381="FIXED",$W4381,IF($V4381="CODE",$H4381,""))))</f>
        <v>0</v>
      </c>
    </row>
    <row r="4382" spans="1:26" ht="21" customHeight="1">
      <c r="A4382" s="27">
        <f>IF($B4382="","",COUNTA($B$13:$B4382))</f>
        <v>0</v>
      </c>
      <c r="B4382" s="28"/>
      <c r="C4382" s="28"/>
      <c r="D4382" s="29"/>
      <c r="E4382" s="29"/>
      <c r="F4382" s="29"/>
      <c r="G4382" s="28"/>
      <c r="H4382" s="28"/>
      <c r="I4382" s="30">
        <f>IF($H4382="","",IFERROR(VLOOKUP($H4382,AcctTbl,2,0),"کد ناشناخته"))</f>
        <v>0</v>
      </c>
      <c r="J4382" s="27">
        <f>IF($H4382="","",IFERROR(VLOOKUP($H4382,AcctTbl,3,0),""))</f>
        <v>0</v>
      </c>
      <c r="K4382" s="29"/>
      <c r="L4382" s="28"/>
      <c r="M4382" s="31"/>
      <c r="N4382" s="29"/>
      <c r="O4382" s="32">
        <f>IF($B4382="",0,IF($U4382="IN",N($M4382),0))</f>
        <v>0</v>
      </c>
      <c r="P4382" s="32">
        <f>IF($B4382="",0,IF(OR($U4382="OUT",$U4382="TRF"),N($M4382),0))</f>
        <v>0</v>
      </c>
      <c r="Q4382" s="32">
        <f>IF($B4382="",0,IF(OR($U4382="OUT",$U4382="TRF"),N($M4382),0))</f>
        <v>0</v>
      </c>
      <c r="R4382" s="32">
        <f>IF($B4382="",0,IF($U4382="IN",N($M4382),0))</f>
        <v>0</v>
      </c>
      <c r="S4382" s="33">
        <f>IF($B4382="","",IF($M4382="","⚠ مبلغ",IF($E4382="","⚠ بانک عامل",IF(AND($U4382="TRF",$F4382=""),"⚠ بانک مقصد",IF(AND($V4382&lt;&gt;"NONE",$V4382&lt;&gt;"",$Z4382=""),"⚠ طرف حساب","✓")))))</f>
        <v>0</v>
      </c>
      <c r="T4382" s="29"/>
      <c r="U4382" s="27">
        <f>IFERROR(VLOOKUP($D4382,BankOpTbl,2,0),"")</f>
        <v>0</v>
      </c>
      <c r="V4382" s="27">
        <f>IFERROR(VLOOKUP($D4382,BankOpTbl,3,0),"")</f>
        <v>0</v>
      </c>
      <c r="W4382" s="27">
        <f>IFERROR(VLOOKUP($D4382,BankOpTbl,4,0),"")</f>
        <v>0</v>
      </c>
      <c r="X4382" s="27">
        <f>IF($E4382="","",IFERROR(VLOOKUP($E4382,BankTbl,4,0),""))</f>
        <v>0</v>
      </c>
      <c r="Y4382" s="27">
        <f>IF($F4382="","",IFERROR(VLOOKUP($F4382,BankTbl,4,0),""))</f>
        <v>0</v>
      </c>
      <c r="Z4382" s="27">
        <f>IF($B4382="","",IF($V4382="PICK",LEFT($N4382,5),IF($V4382="FIXED",$W4382,IF($V4382="CODE",$H4382,""))))</f>
        <v>0</v>
      </c>
    </row>
    <row r="4383" spans="1:26" ht="21" customHeight="1">
      <c r="A4383" s="27">
        <f>IF($B4383="","",COUNTA($B$13:$B4383))</f>
        <v>0</v>
      </c>
      <c r="B4383" s="28"/>
      <c r="C4383" s="28"/>
      <c r="D4383" s="29"/>
      <c r="E4383" s="29"/>
      <c r="F4383" s="29"/>
      <c r="G4383" s="28"/>
      <c r="H4383" s="28"/>
      <c r="I4383" s="30">
        <f>IF($H4383="","",IFERROR(VLOOKUP($H4383,AcctTbl,2,0),"کد ناشناخته"))</f>
        <v>0</v>
      </c>
      <c r="J4383" s="27">
        <f>IF($H4383="","",IFERROR(VLOOKUP($H4383,AcctTbl,3,0),""))</f>
        <v>0</v>
      </c>
      <c r="K4383" s="29"/>
      <c r="L4383" s="28"/>
      <c r="M4383" s="31"/>
      <c r="N4383" s="29"/>
      <c r="O4383" s="32">
        <f>IF($B4383="",0,IF($U4383="IN",N($M4383),0))</f>
        <v>0</v>
      </c>
      <c r="P4383" s="32">
        <f>IF($B4383="",0,IF(OR($U4383="OUT",$U4383="TRF"),N($M4383),0))</f>
        <v>0</v>
      </c>
      <c r="Q4383" s="32">
        <f>IF($B4383="",0,IF(OR($U4383="OUT",$U4383="TRF"),N($M4383),0))</f>
        <v>0</v>
      </c>
      <c r="R4383" s="32">
        <f>IF($B4383="",0,IF($U4383="IN",N($M4383),0))</f>
        <v>0</v>
      </c>
      <c r="S4383" s="33">
        <f>IF($B4383="","",IF($M4383="","⚠ مبلغ",IF($E4383="","⚠ بانک عامل",IF(AND($U4383="TRF",$F4383=""),"⚠ بانک مقصد",IF(AND($V4383&lt;&gt;"NONE",$V4383&lt;&gt;"",$Z4383=""),"⚠ طرف حساب","✓")))))</f>
        <v>0</v>
      </c>
      <c r="T4383" s="29"/>
      <c r="U4383" s="27">
        <f>IFERROR(VLOOKUP($D4383,BankOpTbl,2,0),"")</f>
        <v>0</v>
      </c>
      <c r="V4383" s="27">
        <f>IFERROR(VLOOKUP($D4383,BankOpTbl,3,0),"")</f>
        <v>0</v>
      </c>
      <c r="W4383" s="27">
        <f>IFERROR(VLOOKUP($D4383,BankOpTbl,4,0),"")</f>
        <v>0</v>
      </c>
      <c r="X4383" s="27">
        <f>IF($E4383="","",IFERROR(VLOOKUP($E4383,BankTbl,4,0),""))</f>
        <v>0</v>
      </c>
      <c r="Y4383" s="27">
        <f>IF($F4383="","",IFERROR(VLOOKUP($F4383,BankTbl,4,0),""))</f>
        <v>0</v>
      </c>
      <c r="Z4383" s="27">
        <f>IF($B4383="","",IF($V4383="PICK",LEFT($N4383,5),IF($V4383="FIXED",$W4383,IF($V4383="CODE",$H4383,""))))</f>
        <v>0</v>
      </c>
    </row>
    <row r="4384" spans="1:26" ht="21" customHeight="1">
      <c r="A4384" s="27">
        <f>IF($B4384="","",COUNTA($B$13:$B4384))</f>
        <v>0</v>
      </c>
      <c r="B4384" s="28"/>
      <c r="C4384" s="28"/>
      <c r="D4384" s="29"/>
      <c r="E4384" s="29"/>
      <c r="F4384" s="29"/>
      <c r="G4384" s="28"/>
      <c r="H4384" s="28"/>
      <c r="I4384" s="30">
        <f>IF($H4384="","",IFERROR(VLOOKUP($H4384,AcctTbl,2,0),"کد ناشناخته"))</f>
        <v>0</v>
      </c>
      <c r="J4384" s="27">
        <f>IF($H4384="","",IFERROR(VLOOKUP($H4384,AcctTbl,3,0),""))</f>
        <v>0</v>
      </c>
      <c r="K4384" s="29"/>
      <c r="L4384" s="28"/>
      <c r="M4384" s="31"/>
      <c r="N4384" s="29"/>
      <c r="O4384" s="32">
        <f>IF($B4384="",0,IF($U4384="IN",N($M4384),0))</f>
        <v>0</v>
      </c>
      <c r="P4384" s="32">
        <f>IF($B4384="",0,IF(OR($U4384="OUT",$U4384="TRF"),N($M4384),0))</f>
        <v>0</v>
      </c>
      <c r="Q4384" s="32">
        <f>IF($B4384="",0,IF(OR($U4384="OUT",$U4384="TRF"),N($M4384),0))</f>
        <v>0</v>
      </c>
      <c r="R4384" s="32">
        <f>IF($B4384="",0,IF($U4384="IN",N($M4384),0))</f>
        <v>0</v>
      </c>
      <c r="S4384" s="33">
        <f>IF($B4384="","",IF($M4384="","⚠ مبلغ",IF($E4384="","⚠ بانک عامل",IF(AND($U4384="TRF",$F4384=""),"⚠ بانک مقصد",IF(AND($V4384&lt;&gt;"NONE",$V4384&lt;&gt;"",$Z4384=""),"⚠ طرف حساب","✓")))))</f>
        <v>0</v>
      </c>
      <c r="T4384" s="29"/>
      <c r="U4384" s="27">
        <f>IFERROR(VLOOKUP($D4384,BankOpTbl,2,0),"")</f>
        <v>0</v>
      </c>
      <c r="V4384" s="27">
        <f>IFERROR(VLOOKUP($D4384,BankOpTbl,3,0),"")</f>
        <v>0</v>
      </c>
      <c r="W4384" s="27">
        <f>IFERROR(VLOOKUP($D4384,BankOpTbl,4,0),"")</f>
        <v>0</v>
      </c>
      <c r="X4384" s="27">
        <f>IF($E4384="","",IFERROR(VLOOKUP($E4384,BankTbl,4,0),""))</f>
        <v>0</v>
      </c>
      <c r="Y4384" s="27">
        <f>IF($F4384="","",IFERROR(VLOOKUP($F4384,BankTbl,4,0),""))</f>
        <v>0</v>
      </c>
      <c r="Z4384" s="27">
        <f>IF($B4384="","",IF($V4384="PICK",LEFT($N4384,5),IF($V4384="FIXED",$W4384,IF($V4384="CODE",$H4384,""))))</f>
        <v>0</v>
      </c>
    </row>
    <row r="4385" spans="1:26" ht="21" customHeight="1">
      <c r="A4385" s="27">
        <f>IF($B4385="","",COUNTA($B$13:$B4385))</f>
        <v>0</v>
      </c>
      <c r="B4385" s="28"/>
      <c r="C4385" s="28"/>
      <c r="D4385" s="29"/>
      <c r="E4385" s="29"/>
      <c r="F4385" s="29"/>
      <c r="G4385" s="28"/>
      <c r="H4385" s="28"/>
      <c r="I4385" s="30">
        <f>IF($H4385="","",IFERROR(VLOOKUP($H4385,AcctTbl,2,0),"کد ناشناخته"))</f>
        <v>0</v>
      </c>
      <c r="J4385" s="27">
        <f>IF($H4385="","",IFERROR(VLOOKUP($H4385,AcctTbl,3,0),""))</f>
        <v>0</v>
      </c>
      <c r="K4385" s="29"/>
      <c r="L4385" s="28"/>
      <c r="M4385" s="31"/>
      <c r="N4385" s="29"/>
      <c r="O4385" s="32">
        <f>IF($B4385="",0,IF($U4385="IN",N($M4385),0))</f>
        <v>0</v>
      </c>
      <c r="P4385" s="32">
        <f>IF($B4385="",0,IF(OR($U4385="OUT",$U4385="TRF"),N($M4385),0))</f>
        <v>0</v>
      </c>
      <c r="Q4385" s="32">
        <f>IF($B4385="",0,IF(OR($U4385="OUT",$U4385="TRF"),N($M4385),0))</f>
        <v>0</v>
      </c>
      <c r="R4385" s="32">
        <f>IF($B4385="",0,IF($U4385="IN",N($M4385),0))</f>
        <v>0</v>
      </c>
      <c r="S4385" s="33">
        <f>IF($B4385="","",IF($M4385="","⚠ مبلغ",IF($E4385="","⚠ بانک عامل",IF(AND($U4385="TRF",$F4385=""),"⚠ بانک مقصد",IF(AND($V4385&lt;&gt;"NONE",$V4385&lt;&gt;"",$Z4385=""),"⚠ طرف حساب","✓")))))</f>
        <v>0</v>
      </c>
      <c r="T4385" s="29"/>
      <c r="U4385" s="27">
        <f>IFERROR(VLOOKUP($D4385,BankOpTbl,2,0),"")</f>
        <v>0</v>
      </c>
      <c r="V4385" s="27">
        <f>IFERROR(VLOOKUP($D4385,BankOpTbl,3,0),"")</f>
        <v>0</v>
      </c>
      <c r="W4385" s="27">
        <f>IFERROR(VLOOKUP($D4385,BankOpTbl,4,0),"")</f>
        <v>0</v>
      </c>
      <c r="X4385" s="27">
        <f>IF($E4385="","",IFERROR(VLOOKUP($E4385,BankTbl,4,0),""))</f>
        <v>0</v>
      </c>
      <c r="Y4385" s="27">
        <f>IF($F4385="","",IFERROR(VLOOKUP($F4385,BankTbl,4,0),""))</f>
        <v>0</v>
      </c>
      <c r="Z4385" s="27">
        <f>IF($B4385="","",IF($V4385="PICK",LEFT($N4385,5),IF($V4385="FIXED",$W4385,IF($V4385="CODE",$H4385,""))))</f>
        <v>0</v>
      </c>
    </row>
    <row r="4386" spans="1:26" ht="21" customHeight="1">
      <c r="A4386" s="27">
        <f>IF($B4386="","",COUNTA($B$13:$B4386))</f>
        <v>0</v>
      </c>
      <c r="B4386" s="28"/>
      <c r="C4386" s="28"/>
      <c r="D4386" s="29"/>
      <c r="E4386" s="29"/>
      <c r="F4386" s="29"/>
      <c r="G4386" s="28"/>
      <c r="H4386" s="28"/>
      <c r="I4386" s="30">
        <f>IF($H4386="","",IFERROR(VLOOKUP($H4386,AcctTbl,2,0),"کد ناشناخته"))</f>
        <v>0</v>
      </c>
      <c r="J4386" s="27">
        <f>IF($H4386="","",IFERROR(VLOOKUP($H4386,AcctTbl,3,0),""))</f>
        <v>0</v>
      </c>
      <c r="K4386" s="29"/>
      <c r="L4386" s="28"/>
      <c r="M4386" s="31"/>
      <c r="N4386" s="29"/>
      <c r="O4386" s="32">
        <f>IF($B4386="",0,IF($U4386="IN",N($M4386),0))</f>
        <v>0</v>
      </c>
      <c r="P4386" s="32">
        <f>IF($B4386="",0,IF(OR($U4386="OUT",$U4386="TRF"),N($M4386),0))</f>
        <v>0</v>
      </c>
      <c r="Q4386" s="32">
        <f>IF($B4386="",0,IF(OR($U4386="OUT",$U4386="TRF"),N($M4386),0))</f>
        <v>0</v>
      </c>
      <c r="R4386" s="32">
        <f>IF($B4386="",0,IF($U4386="IN",N($M4386),0))</f>
        <v>0</v>
      </c>
      <c r="S4386" s="33">
        <f>IF($B4386="","",IF($M4386="","⚠ مبلغ",IF($E4386="","⚠ بانک عامل",IF(AND($U4386="TRF",$F4386=""),"⚠ بانک مقصد",IF(AND($V4386&lt;&gt;"NONE",$V4386&lt;&gt;"",$Z4386=""),"⚠ طرف حساب","✓")))))</f>
        <v>0</v>
      </c>
      <c r="T4386" s="29"/>
      <c r="U4386" s="27">
        <f>IFERROR(VLOOKUP($D4386,BankOpTbl,2,0),"")</f>
        <v>0</v>
      </c>
      <c r="V4386" s="27">
        <f>IFERROR(VLOOKUP($D4386,BankOpTbl,3,0),"")</f>
        <v>0</v>
      </c>
      <c r="W4386" s="27">
        <f>IFERROR(VLOOKUP($D4386,BankOpTbl,4,0),"")</f>
        <v>0</v>
      </c>
      <c r="X4386" s="27">
        <f>IF($E4386="","",IFERROR(VLOOKUP($E4386,BankTbl,4,0),""))</f>
        <v>0</v>
      </c>
      <c r="Y4386" s="27">
        <f>IF($F4386="","",IFERROR(VLOOKUP($F4386,BankTbl,4,0),""))</f>
        <v>0</v>
      </c>
      <c r="Z4386" s="27">
        <f>IF($B4386="","",IF($V4386="PICK",LEFT($N4386,5),IF($V4386="FIXED",$W4386,IF($V4386="CODE",$H4386,""))))</f>
        <v>0</v>
      </c>
    </row>
    <row r="4387" spans="1:26" ht="21" customHeight="1">
      <c r="A4387" s="27">
        <f>IF($B4387="","",COUNTA($B$13:$B4387))</f>
        <v>0</v>
      </c>
      <c r="B4387" s="28"/>
      <c r="C4387" s="28"/>
      <c r="D4387" s="29"/>
      <c r="E4387" s="29"/>
      <c r="F4387" s="29"/>
      <c r="G4387" s="28"/>
      <c r="H4387" s="28"/>
      <c r="I4387" s="30">
        <f>IF($H4387="","",IFERROR(VLOOKUP($H4387,AcctTbl,2,0),"کد ناشناخته"))</f>
        <v>0</v>
      </c>
      <c r="J4387" s="27">
        <f>IF($H4387="","",IFERROR(VLOOKUP($H4387,AcctTbl,3,0),""))</f>
        <v>0</v>
      </c>
      <c r="K4387" s="29"/>
      <c r="L4387" s="28"/>
      <c r="M4387" s="31"/>
      <c r="N4387" s="29"/>
      <c r="O4387" s="32">
        <f>IF($B4387="",0,IF($U4387="IN",N($M4387),0))</f>
        <v>0</v>
      </c>
      <c r="P4387" s="32">
        <f>IF($B4387="",0,IF(OR($U4387="OUT",$U4387="TRF"),N($M4387),0))</f>
        <v>0</v>
      </c>
      <c r="Q4387" s="32">
        <f>IF($B4387="",0,IF(OR($U4387="OUT",$U4387="TRF"),N($M4387),0))</f>
        <v>0</v>
      </c>
      <c r="R4387" s="32">
        <f>IF($B4387="",0,IF($U4387="IN",N($M4387),0))</f>
        <v>0</v>
      </c>
      <c r="S4387" s="33">
        <f>IF($B4387="","",IF($M4387="","⚠ مبلغ",IF($E4387="","⚠ بانک عامل",IF(AND($U4387="TRF",$F4387=""),"⚠ بانک مقصد",IF(AND($V4387&lt;&gt;"NONE",$V4387&lt;&gt;"",$Z4387=""),"⚠ طرف حساب","✓")))))</f>
        <v>0</v>
      </c>
      <c r="T4387" s="29"/>
      <c r="U4387" s="27">
        <f>IFERROR(VLOOKUP($D4387,BankOpTbl,2,0),"")</f>
        <v>0</v>
      </c>
      <c r="V4387" s="27">
        <f>IFERROR(VLOOKUP($D4387,BankOpTbl,3,0),"")</f>
        <v>0</v>
      </c>
      <c r="W4387" s="27">
        <f>IFERROR(VLOOKUP($D4387,BankOpTbl,4,0),"")</f>
        <v>0</v>
      </c>
      <c r="X4387" s="27">
        <f>IF($E4387="","",IFERROR(VLOOKUP($E4387,BankTbl,4,0),""))</f>
        <v>0</v>
      </c>
      <c r="Y4387" s="27">
        <f>IF($F4387="","",IFERROR(VLOOKUP($F4387,BankTbl,4,0),""))</f>
        <v>0</v>
      </c>
      <c r="Z4387" s="27">
        <f>IF($B4387="","",IF($V4387="PICK",LEFT($N4387,5),IF($V4387="FIXED",$W4387,IF($V4387="CODE",$H4387,""))))</f>
        <v>0</v>
      </c>
    </row>
    <row r="4388" spans="1:26" ht="21" customHeight="1">
      <c r="A4388" s="27">
        <f>IF($B4388="","",COUNTA($B$13:$B4388))</f>
        <v>0</v>
      </c>
      <c r="B4388" s="28"/>
      <c r="C4388" s="28"/>
      <c r="D4388" s="29"/>
      <c r="E4388" s="29"/>
      <c r="F4388" s="29"/>
      <c r="G4388" s="28"/>
      <c r="H4388" s="28"/>
      <c r="I4388" s="30">
        <f>IF($H4388="","",IFERROR(VLOOKUP($H4388,AcctTbl,2,0),"کد ناشناخته"))</f>
        <v>0</v>
      </c>
      <c r="J4388" s="27">
        <f>IF($H4388="","",IFERROR(VLOOKUP($H4388,AcctTbl,3,0),""))</f>
        <v>0</v>
      </c>
      <c r="K4388" s="29"/>
      <c r="L4388" s="28"/>
      <c r="M4388" s="31"/>
      <c r="N4388" s="29"/>
      <c r="O4388" s="32">
        <f>IF($B4388="",0,IF($U4388="IN",N($M4388),0))</f>
        <v>0</v>
      </c>
      <c r="P4388" s="32">
        <f>IF($B4388="",0,IF(OR($U4388="OUT",$U4388="TRF"),N($M4388),0))</f>
        <v>0</v>
      </c>
      <c r="Q4388" s="32">
        <f>IF($B4388="",0,IF(OR($U4388="OUT",$U4388="TRF"),N($M4388),0))</f>
        <v>0</v>
      </c>
      <c r="R4388" s="32">
        <f>IF($B4388="",0,IF($U4388="IN",N($M4388),0))</f>
        <v>0</v>
      </c>
      <c r="S4388" s="33">
        <f>IF($B4388="","",IF($M4388="","⚠ مبلغ",IF($E4388="","⚠ بانک عامل",IF(AND($U4388="TRF",$F4388=""),"⚠ بانک مقصد",IF(AND($V4388&lt;&gt;"NONE",$V4388&lt;&gt;"",$Z4388=""),"⚠ طرف حساب","✓")))))</f>
        <v>0</v>
      </c>
      <c r="T4388" s="29"/>
      <c r="U4388" s="27">
        <f>IFERROR(VLOOKUP($D4388,BankOpTbl,2,0),"")</f>
        <v>0</v>
      </c>
      <c r="V4388" s="27">
        <f>IFERROR(VLOOKUP($D4388,BankOpTbl,3,0),"")</f>
        <v>0</v>
      </c>
      <c r="W4388" s="27">
        <f>IFERROR(VLOOKUP($D4388,BankOpTbl,4,0),"")</f>
        <v>0</v>
      </c>
      <c r="X4388" s="27">
        <f>IF($E4388="","",IFERROR(VLOOKUP($E4388,BankTbl,4,0),""))</f>
        <v>0</v>
      </c>
      <c r="Y4388" s="27">
        <f>IF($F4388="","",IFERROR(VLOOKUP($F4388,BankTbl,4,0),""))</f>
        <v>0</v>
      </c>
      <c r="Z4388" s="27">
        <f>IF($B4388="","",IF($V4388="PICK",LEFT($N4388,5),IF($V4388="FIXED",$W4388,IF($V4388="CODE",$H4388,""))))</f>
        <v>0</v>
      </c>
    </row>
    <row r="4389" spans="1:26" ht="21" customHeight="1">
      <c r="A4389" s="27">
        <f>IF($B4389="","",COUNTA($B$13:$B4389))</f>
        <v>0</v>
      </c>
      <c r="B4389" s="28"/>
      <c r="C4389" s="28"/>
      <c r="D4389" s="29"/>
      <c r="E4389" s="29"/>
      <c r="F4389" s="29"/>
      <c r="G4389" s="28"/>
      <c r="H4389" s="28"/>
      <c r="I4389" s="30">
        <f>IF($H4389="","",IFERROR(VLOOKUP($H4389,AcctTbl,2,0),"کد ناشناخته"))</f>
        <v>0</v>
      </c>
      <c r="J4389" s="27">
        <f>IF($H4389="","",IFERROR(VLOOKUP($H4389,AcctTbl,3,0),""))</f>
        <v>0</v>
      </c>
      <c r="K4389" s="29"/>
      <c r="L4389" s="28"/>
      <c r="M4389" s="31"/>
      <c r="N4389" s="29"/>
      <c r="O4389" s="32">
        <f>IF($B4389="",0,IF($U4389="IN",N($M4389),0))</f>
        <v>0</v>
      </c>
      <c r="P4389" s="32">
        <f>IF($B4389="",0,IF(OR($U4389="OUT",$U4389="TRF"),N($M4389),0))</f>
        <v>0</v>
      </c>
      <c r="Q4389" s="32">
        <f>IF($B4389="",0,IF(OR($U4389="OUT",$U4389="TRF"),N($M4389),0))</f>
        <v>0</v>
      </c>
      <c r="R4389" s="32">
        <f>IF($B4389="",0,IF($U4389="IN",N($M4389),0))</f>
        <v>0</v>
      </c>
      <c r="S4389" s="33">
        <f>IF($B4389="","",IF($M4389="","⚠ مبلغ",IF($E4389="","⚠ بانک عامل",IF(AND($U4389="TRF",$F4389=""),"⚠ بانک مقصد",IF(AND($V4389&lt;&gt;"NONE",$V4389&lt;&gt;"",$Z4389=""),"⚠ طرف حساب","✓")))))</f>
        <v>0</v>
      </c>
      <c r="T4389" s="29"/>
      <c r="U4389" s="27">
        <f>IFERROR(VLOOKUP($D4389,BankOpTbl,2,0),"")</f>
        <v>0</v>
      </c>
      <c r="V4389" s="27">
        <f>IFERROR(VLOOKUP($D4389,BankOpTbl,3,0),"")</f>
        <v>0</v>
      </c>
      <c r="W4389" s="27">
        <f>IFERROR(VLOOKUP($D4389,BankOpTbl,4,0),"")</f>
        <v>0</v>
      </c>
      <c r="X4389" s="27">
        <f>IF($E4389="","",IFERROR(VLOOKUP($E4389,BankTbl,4,0),""))</f>
        <v>0</v>
      </c>
      <c r="Y4389" s="27">
        <f>IF($F4389="","",IFERROR(VLOOKUP($F4389,BankTbl,4,0),""))</f>
        <v>0</v>
      </c>
      <c r="Z4389" s="27">
        <f>IF($B4389="","",IF($V4389="PICK",LEFT($N4389,5),IF($V4389="FIXED",$W4389,IF($V4389="CODE",$H4389,""))))</f>
        <v>0</v>
      </c>
    </row>
    <row r="4390" spans="1:26" ht="21" customHeight="1">
      <c r="A4390" s="27">
        <f>IF($B4390="","",COUNTA($B$13:$B4390))</f>
        <v>0</v>
      </c>
      <c r="B4390" s="28"/>
      <c r="C4390" s="28"/>
      <c r="D4390" s="29"/>
      <c r="E4390" s="29"/>
      <c r="F4390" s="29"/>
      <c r="G4390" s="28"/>
      <c r="H4390" s="28"/>
      <c r="I4390" s="30">
        <f>IF($H4390="","",IFERROR(VLOOKUP($H4390,AcctTbl,2,0),"کد ناشناخته"))</f>
        <v>0</v>
      </c>
      <c r="J4390" s="27">
        <f>IF($H4390="","",IFERROR(VLOOKUP($H4390,AcctTbl,3,0),""))</f>
        <v>0</v>
      </c>
      <c r="K4390" s="29"/>
      <c r="L4390" s="28"/>
      <c r="M4390" s="31"/>
      <c r="N4390" s="29"/>
      <c r="O4390" s="32">
        <f>IF($B4390="",0,IF($U4390="IN",N($M4390),0))</f>
        <v>0</v>
      </c>
      <c r="P4390" s="32">
        <f>IF($B4390="",0,IF(OR($U4390="OUT",$U4390="TRF"),N($M4390),0))</f>
        <v>0</v>
      </c>
      <c r="Q4390" s="32">
        <f>IF($B4390="",0,IF(OR($U4390="OUT",$U4390="TRF"),N($M4390),0))</f>
        <v>0</v>
      </c>
      <c r="R4390" s="32">
        <f>IF($B4390="",0,IF($U4390="IN",N($M4390),0))</f>
        <v>0</v>
      </c>
      <c r="S4390" s="33">
        <f>IF($B4390="","",IF($M4390="","⚠ مبلغ",IF($E4390="","⚠ بانک عامل",IF(AND($U4390="TRF",$F4390=""),"⚠ بانک مقصد",IF(AND($V4390&lt;&gt;"NONE",$V4390&lt;&gt;"",$Z4390=""),"⚠ طرف حساب","✓")))))</f>
        <v>0</v>
      </c>
      <c r="T4390" s="29"/>
      <c r="U4390" s="27">
        <f>IFERROR(VLOOKUP($D4390,BankOpTbl,2,0),"")</f>
        <v>0</v>
      </c>
      <c r="V4390" s="27">
        <f>IFERROR(VLOOKUP($D4390,BankOpTbl,3,0),"")</f>
        <v>0</v>
      </c>
      <c r="W4390" s="27">
        <f>IFERROR(VLOOKUP($D4390,BankOpTbl,4,0),"")</f>
        <v>0</v>
      </c>
      <c r="X4390" s="27">
        <f>IF($E4390="","",IFERROR(VLOOKUP($E4390,BankTbl,4,0),""))</f>
        <v>0</v>
      </c>
      <c r="Y4390" s="27">
        <f>IF($F4390="","",IFERROR(VLOOKUP($F4390,BankTbl,4,0),""))</f>
        <v>0</v>
      </c>
      <c r="Z4390" s="27">
        <f>IF($B4390="","",IF($V4390="PICK",LEFT($N4390,5),IF($V4390="FIXED",$W4390,IF($V4390="CODE",$H4390,""))))</f>
        <v>0</v>
      </c>
    </row>
    <row r="4391" spans="1:26" ht="21" customHeight="1">
      <c r="A4391" s="27">
        <f>IF($B4391="","",COUNTA($B$13:$B4391))</f>
        <v>0</v>
      </c>
      <c r="B4391" s="28"/>
      <c r="C4391" s="28"/>
      <c r="D4391" s="29"/>
      <c r="E4391" s="29"/>
      <c r="F4391" s="29"/>
      <c r="G4391" s="28"/>
      <c r="H4391" s="28"/>
      <c r="I4391" s="30">
        <f>IF($H4391="","",IFERROR(VLOOKUP($H4391,AcctTbl,2,0),"کد ناشناخته"))</f>
        <v>0</v>
      </c>
      <c r="J4391" s="27">
        <f>IF($H4391="","",IFERROR(VLOOKUP($H4391,AcctTbl,3,0),""))</f>
        <v>0</v>
      </c>
      <c r="K4391" s="29"/>
      <c r="L4391" s="28"/>
      <c r="M4391" s="31"/>
      <c r="N4391" s="29"/>
      <c r="O4391" s="32">
        <f>IF($B4391="",0,IF($U4391="IN",N($M4391),0))</f>
        <v>0</v>
      </c>
      <c r="P4391" s="32">
        <f>IF($B4391="",0,IF(OR($U4391="OUT",$U4391="TRF"),N($M4391),0))</f>
        <v>0</v>
      </c>
      <c r="Q4391" s="32">
        <f>IF($B4391="",0,IF(OR($U4391="OUT",$U4391="TRF"),N($M4391),0))</f>
        <v>0</v>
      </c>
      <c r="R4391" s="32">
        <f>IF($B4391="",0,IF($U4391="IN",N($M4391),0))</f>
        <v>0</v>
      </c>
      <c r="S4391" s="33">
        <f>IF($B4391="","",IF($M4391="","⚠ مبلغ",IF($E4391="","⚠ بانک عامل",IF(AND($U4391="TRF",$F4391=""),"⚠ بانک مقصد",IF(AND($V4391&lt;&gt;"NONE",$V4391&lt;&gt;"",$Z4391=""),"⚠ طرف حساب","✓")))))</f>
        <v>0</v>
      </c>
      <c r="T4391" s="29"/>
      <c r="U4391" s="27">
        <f>IFERROR(VLOOKUP($D4391,BankOpTbl,2,0),"")</f>
        <v>0</v>
      </c>
      <c r="V4391" s="27">
        <f>IFERROR(VLOOKUP($D4391,BankOpTbl,3,0),"")</f>
        <v>0</v>
      </c>
      <c r="W4391" s="27">
        <f>IFERROR(VLOOKUP($D4391,BankOpTbl,4,0),"")</f>
        <v>0</v>
      </c>
      <c r="X4391" s="27">
        <f>IF($E4391="","",IFERROR(VLOOKUP($E4391,BankTbl,4,0),""))</f>
        <v>0</v>
      </c>
      <c r="Y4391" s="27">
        <f>IF($F4391="","",IFERROR(VLOOKUP($F4391,BankTbl,4,0),""))</f>
        <v>0</v>
      </c>
      <c r="Z4391" s="27">
        <f>IF($B4391="","",IF($V4391="PICK",LEFT($N4391,5),IF($V4391="FIXED",$W4391,IF($V4391="CODE",$H4391,""))))</f>
        <v>0</v>
      </c>
    </row>
    <row r="4392" spans="1:26" ht="21" customHeight="1">
      <c r="A4392" s="27">
        <f>IF($B4392="","",COUNTA($B$13:$B4392))</f>
        <v>0</v>
      </c>
      <c r="B4392" s="28"/>
      <c r="C4392" s="28"/>
      <c r="D4392" s="29"/>
      <c r="E4392" s="29"/>
      <c r="F4392" s="29"/>
      <c r="G4392" s="28"/>
      <c r="H4392" s="28"/>
      <c r="I4392" s="30">
        <f>IF($H4392="","",IFERROR(VLOOKUP($H4392,AcctTbl,2,0),"کد ناشناخته"))</f>
        <v>0</v>
      </c>
      <c r="J4392" s="27">
        <f>IF($H4392="","",IFERROR(VLOOKUP($H4392,AcctTbl,3,0),""))</f>
        <v>0</v>
      </c>
      <c r="K4392" s="29"/>
      <c r="L4392" s="28"/>
      <c r="M4392" s="31"/>
      <c r="N4392" s="29"/>
      <c r="O4392" s="32">
        <f>IF($B4392="",0,IF($U4392="IN",N($M4392),0))</f>
        <v>0</v>
      </c>
      <c r="P4392" s="32">
        <f>IF($B4392="",0,IF(OR($U4392="OUT",$U4392="TRF"),N($M4392),0))</f>
        <v>0</v>
      </c>
      <c r="Q4392" s="32">
        <f>IF($B4392="",0,IF(OR($U4392="OUT",$U4392="TRF"),N($M4392),0))</f>
        <v>0</v>
      </c>
      <c r="R4392" s="32">
        <f>IF($B4392="",0,IF($U4392="IN",N($M4392),0))</f>
        <v>0</v>
      </c>
      <c r="S4392" s="33">
        <f>IF($B4392="","",IF($M4392="","⚠ مبلغ",IF($E4392="","⚠ بانک عامل",IF(AND($U4392="TRF",$F4392=""),"⚠ بانک مقصد",IF(AND($V4392&lt;&gt;"NONE",$V4392&lt;&gt;"",$Z4392=""),"⚠ طرف حساب","✓")))))</f>
        <v>0</v>
      </c>
      <c r="T4392" s="29"/>
      <c r="U4392" s="27">
        <f>IFERROR(VLOOKUP($D4392,BankOpTbl,2,0),"")</f>
        <v>0</v>
      </c>
      <c r="V4392" s="27">
        <f>IFERROR(VLOOKUP($D4392,BankOpTbl,3,0),"")</f>
        <v>0</v>
      </c>
      <c r="W4392" s="27">
        <f>IFERROR(VLOOKUP($D4392,BankOpTbl,4,0),"")</f>
        <v>0</v>
      </c>
      <c r="X4392" s="27">
        <f>IF($E4392="","",IFERROR(VLOOKUP($E4392,BankTbl,4,0),""))</f>
        <v>0</v>
      </c>
      <c r="Y4392" s="27">
        <f>IF($F4392="","",IFERROR(VLOOKUP($F4392,BankTbl,4,0),""))</f>
        <v>0</v>
      </c>
      <c r="Z4392" s="27">
        <f>IF($B4392="","",IF($V4392="PICK",LEFT($N4392,5),IF($V4392="FIXED",$W4392,IF($V4392="CODE",$H4392,""))))</f>
        <v>0</v>
      </c>
    </row>
    <row r="4393" spans="1:26" ht="21" customHeight="1">
      <c r="A4393" s="27">
        <f>IF($B4393="","",COUNTA($B$13:$B4393))</f>
        <v>0</v>
      </c>
      <c r="B4393" s="28"/>
      <c r="C4393" s="28"/>
      <c r="D4393" s="29"/>
      <c r="E4393" s="29"/>
      <c r="F4393" s="29"/>
      <c r="G4393" s="28"/>
      <c r="H4393" s="28"/>
      <c r="I4393" s="30">
        <f>IF($H4393="","",IFERROR(VLOOKUP($H4393,AcctTbl,2,0),"کد ناشناخته"))</f>
        <v>0</v>
      </c>
      <c r="J4393" s="27">
        <f>IF($H4393="","",IFERROR(VLOOKUP($H4393,AcctTbl,3,0),""))</f>
        <v>0</v>
      </c>
      <c r="K4393" s="29"/>
      <c r="L4393" s="28"/>
      <c r="M4393" s="31"/>
      <c r="N4393" s="29"/>
      <c r="O4393" s="32">
        <f>IF($B4393="",0,IF($U4393="IN",N($M4393),0))</f>
        <v>0</v>
      </c>
      <c r="P4393" s="32">
        <f>IF($B4393="",0,IF(OR($U4393="OUT",$U4393="TRF"),N($M4393),0))</f>
        <v>0</v>
      </c>
      <c r="Q4393" s="32">
        <f>IF($B4393="",0,IF(OR($U4393="OUT",$U4393="TRF"),N($M4393),0))</f>
        <v>0</v>
      </c>
      <c r="R4393" s="32">
        <f>IF($B4393="",0,IF($U4393="IN",N($M4393),0))</f>
        <v>0</v>
      </c>
      <c r="S4393" s="33">
        <f>IF($B4393="","",IF($M4393="","⚠ مبلغ",IF($E4393="","⚠ بانک عامل",IF(AND($U4393="TRF",$F4393=""),"⚠ بانک مقصد",IF(AND($V4393&lt;&gt;"NONE",$V4393&lt;&gt;"",$Z4393=""),"⚠ طرف حساب","✓")))))</f>
        <v>0</v>
      </c>
      <c r="T4393" s="29"/>
      <c r="U4393" s="27">
        <f>IFERROR(VLOOKUP($D4393,BankOpTbl,2,0),"")</f>
        <v>0</v>
      </c>
      <c r="V4393" s="27">
        <f>IFERROR(VLOOKUP($D4393,BankOpTbl,3,0),"")</f>
        <v>0</v>
      </c>
      <c r="W4393" s="27">
        <f>IFERROR(VLOOKUP($D4393,BankOpTbl,4,0),"")</f>
        <v>0</v>
      </c>
      <c r="X4393" s="27">
        <f>IF($E4393="","",IFERROR(VLOOKUP($E4393,BankTbl,4,0),""))</f>
        <v>0</v>
      </c>
      <c r="Y4393" s="27">
        <f>IF($F4393="","",IFERROR(VLOOKUP($F4393,BankTbl,4,0),""))</f>
        <v>0</v>
      </c>
      <c r="Z4393" s="27">
        <f>IF($B4393="","",IF($V4393="PICK",LEFT($N4393,5),IF($V4393="FIXED",$W4393,IF($V4393="CODE",$H4393,""))))</f>
        <v>0</v>
      </c>
    </row>
    <row r="4394" spans="1:26" ht="21" customHeight="1">
      <c r="A4394" s="27">
        <f>IF($B4394="","",COUNTA($B$13:$B4394))</f>
        <v>0</v>
      </c>
      <c r="B4394" s="28"/>
      <c r="C4394" s="28"/>
      <c r="D4394" s="29"/>
      <c r="E4394" s="29"/>
      <c r="F4394" s="29"/>
      <c r="G4394" s="28"/>
      <c r="H4394" s="28"/>
      <c r="I4394" s="30">
        <f>IF($H4394="","",IFERROR(VLOOKUP($H4394,AcctTbl,2,0),"کد ناشناخته"))</f>
        <v>0</v>
      </c>
      <c r="J4394" s="27">
        <f>IF($H4394="","",IFERROR(VLOOKUP($H4394,AcctTbl,3,0),""))</f>
        <v>0</v>
      </c>
      <c r="K4394" s="29"/>
      <c r="L4394" s="28"/>
      <c r="M4394" s="31"/>
      <c r="N4394" s="29"/>
      <c r="O4394" s="32">
        <f>IF($B4394="",0,IF($U4394="IN",N($M4394),0))</f>
        <v>0</v>
      </c>
      <c r="P4394" s="32">
        <f>IF($B4394="",0,IF(OR($U4394="OUT",$U4394="TRF"),N($M4394),0))</f>
        <v>0</v>
      </c>
      <c r="Q4394" s="32">
        <f>IF($B4394="",0,IF(OR($U4394="OUT",$U4394="TRF"),N($M4394),0))</f>
        <v>0</v>
      </c>
      <c r="R4394" s="32">
        <f>IF($B4394="",0,IF($U4394="IN",N($M4394),0))</f>
        <v>0</v>
      </c>
      <c r="S4394" s="33">
        <f>IF($B4394="","",IF($M4394="","⚠ مبلغ",IF($E4394="","⚠ بانک عامل",IF(AND($U4394="TRF",$F4394=""),"⚠ بانک مقصد",IF(AND($V4394&lt;&gt;"NONE",$V4394&lt;&gt;"",$Z4394=""),"⚠ طرف حساب","✓")))))</f>
        <v>0</v>
      </c>
      <c r="T4394" s="29"/>
      <c r="U4394" s="27">
        <f>IFERROR(VLOOKUP($D4394,BankOpTbl,2,0),"")</f>
        <v>0</v>
      </c>
      <c r="V4394" s="27">
        <f>IFERROR(VLOOKUP($D4394,BankOpTbl,3,0),"")</f>
        <v>0</v>
      </c>
      <c r="W4394" s="27">
        <f>IFERROR(VLOOKUP($D4394,BankOpTbl,4,0),"")</f>
        <v>0</v>
      </c>
      <c r="X4394" s="27">
        <f>IF($E4394="","",IFERROR(VLOOKUP($E4394,BankTbl,4,0),""))</f>
        <v>0</v>
      </c>
      <c r="Y4394" s="27">
        <f>IF($F4394="","",IFERROR(VLOOKUP($F4394,BankTbl,4,0),""))</f>
        <v>0</v>
      </c>
      <c r="Z4394" s="27">
        <f>IF($B4394="","",IF($V4394="PICK",LEFT($N4394,5),IF($V4394="FIXED",$W4394,IF($V4394="CODE",$H4394,""))))</f>
        <v>0</v>
      </c>
    </row>
    <row r="4395" spans="1:26" ht="21" customHeight="1">
      <c r="A4395" s="27">
        <f>IF($B4395="","",COUNTA($B$13:$B4395))</f>
        <v>0</v>
      </c>
      <c r="B4395" s="28"/>
      <c r="C4395" s="28"/>
      <c r="D4395" s="29"/>
      <c r="E4395" s="29"/>
      <c r="F4395" s="29"/>
      <c r="G4395" s="28"/>
      <c r="H4395" s="28"/>
      <c r="I4395" s="30">
        <f>IF($H4395="","",IFERROR(VLOOKUP($H4395,AcctTbl,2,0),"کد ناشناخته"))</f>
        <v>0</v>
      </c>
      <c r="J4395" s="27">
        <f>IF($H4395="","",IFERROR(VLOOKUP($H4395,AcctTbl,3,0),""))</f>
        <v>0</v>
      </c>
      <c r="K4395" s="29"/>
      <c r="L4395" s="28"/>
      <c r="M4395" s="31"/>
      <c r="N4395" s="29"/>
      <c r="O4395" s="32">
        <f>IF($B4395="",0,IF($U4395="IN",N($M4395),0))</f>
        <v>0</v>
      </c>
      <c r="P4395" s="32">
        <f>IF($B4395="",0,IF(OR($U4395="OUT",$U4395="TRF"),N($M4395),0))</f>
        <v>0</v>
      </c>
      <c r="Q4395" s="32">
        <f>IF($B4395="",0,IF(OR($U4395="OUT",$U4395="TRF"),N($M4395),0))</f>
        <v>0</v>
      </c>
      <c r="R4395" s="32">
        <f>IF($B4395="",0,IF($U4395="IN",N($M4395),0))</f>
        <v>0</v>
      </c>
      <c r="S4395" s="33">
        <f>IF($B4395="","",IF($M4395="","⚠ مبلغ",IF($E4395="","⚠ بانک عامل",IF(AND($U4395="TRF",$F4395=""),"⚠ بانک مقصد",IF(AND($V4395&lt;&gt;"NONE",$V4395&lt;&gt;"",$Z4395=""),"⚠ طرف حساب","✓")))))</f>
        <v>0</v>
      </c>
      <c r="T4395" s="29"/>
      <c r="U4395" s="27">
        <f>IFERROR(VLOOKUP($D4395,BankOpTbl,2,0),"")</f>
        <v>0</v>
      </c>
      <c r="V4395" s="27">
        <f>IFERROR(VLOOKUP($D4395,BankOpTbl,3,0),"")</f>
        <v>0</v>
      </c>
      <c r="W4395" s="27">
        <f>IFERROR(VLOOKUP($D4395,BankOpTbl,4,0),"")</f>
        <v>0</v>
      </c>
      <c r="X4395" s="27">
        <f>IF($E4395="","",IFERROR(VLOOKUP($E4395,BankTbl,4,0),""))</f>
        <v>0</v>
      </c>
      <c r="Y4395" s="27">
        <f>IF($F4395="","",IFERROR(VLOOKUP($F4395,BankTbl,4,0),""))</f>
        <v>0</v>
      </c>
      <c r="Z4395" s="27">
        <f>IF($B4395="","",IF($V4395="PICK",LEFT($N4395,5),IF($V4395="FIXED",$W4395,IF($V4395="CODE",$H4395,""))))</f>
        <v>0</v>
      </c>
    </row>
    <row r="4396" spans="1:26" ht="21" customHeight="1">
      <c r="A4396" s="27">
        <f>IF($B4396="","",COUNTA($B$13:$B4396))</f>
        <v>0</v>
      </c>
      <c r="B4396" s="28"/>
      <c r="C4396" s="28"/>
      <c r="D4396" s="29"/>
      <c r="E4396" s="29"/>
      <c r="F4396" s="29"/>
      <c r="G4396" s="28"/>
      <c r="H4396" s="28"/>
      <c r="I4396" s="30">
        <f>IF($H4396="","",IFERROR(VLOOKUP($H4396,AcctTbl,2,0),"کد ناشناخته"))</f>
        <v>0</v>
      </c>
      <c r="J4396" s="27">
        <f>IF($H4396="","",IFERROR(VLOOKUP($H4396,AcctTbl,3,0),""))</f>
        <v>0</v>
      </c>
      <c r="K4396" s="29"/>
      <c r="L4396" s="28"/>
      <c r="M4396" s="31"/>
      <c r="N4396" s="29"/>
      <c r="O4396" s="32">
        <f>IF($B4396="",0,IF($U4396="IN",N($M4396),0))</f>
        <v>0</v>
      </c>
      <c r="P4396" s="32">
        <f>IF($B4396="",0,IF(OR($U4396="OUT",$U4396="TRF"),N($M4396),0))</f>
        <v>0</v>
      </c>
      <c r="Q4396" s="32">
        <f>IF($B4396="",0,IF(OR($U4396="OUT",$U4396="TRF"),N($M4396),0))</f>
        <v>0</v>
      </c>
      <c r="R4396" s="32">
        <f>IF($B4396="",0,IF($U4396="IN",N($M4396),0))</f>
        <v>0</v>
      </c>
      <c r="S4396" s="33">
        <f>IF($B4396="","",IF($M4396="","⚠ مبلغ",IF($E4396="","⚠ بانک عامل",IF(AND($U4396="TRF",$F4396=""),"⚠ بانک مقصد",IF(AND($V4396&lt;&gt;"NONE",$V4396&lt;&gt;"",$Z4396=""),"⚠ طرف حساب","✓")))))</f>
        <v>0</v>
      </c>
      <c r="T4396" s="29"/>
      <c r="U4396" s="27">
        <f>IFERROR(VLOOKUP($D4396,BankOpTbl,2,0),"")</f>
        <v>0</v>
      </c>
      <c r="V4396" s="27">
        <f>IFERROR(VLOOKUP($D4396,BankOpTbl,3,0),"")</f>
        <v>0</v>
      </c>
      <c r="W4396" s="27">
        <f>IFERROR(VLOOKUP($D4396,BankOpTbl,4,0),"")</f>
        <v>0</v>
      </c>
      <c r="X4396" s="27">
        <f>IF($E4396="","",IFERROR(VLOOKUP($E4396,BankTbl,4,0),""))</f>
        <v>0</v>
      </c>
      <c r="Y4396" s="27">
        <f>IF($F4396="","",IFERROR(VLOOKUP($F4396,BankTbl,4,0),""))</f>
        <v>0</v>
      </c>
      <c r="Z4396" s="27">
        <f>IF($B4396="","",IF($V4396="PICK",LEFT($N4396,5),IF($V4396="FIXED",$W4396,IF($V4396="CODE",$H4396,""))))</f>
        <v>0</v>
      </c>
    </row>
    <row r="4397" spans="1:26" ht="21" customHeight="1">
      <c r="A4397" s="27">
        <f>IF($B4397="","",COUNTA($B$13:$B4397))</f>
        <v>0</v>
      </c>
      <c r="B4397" s="28"/>
      <c r="C4397" s="28"/>
      <c r="D4397" s="29"/>
      <c r="E4397" s="29"/>
      <c r="F4397" s="29"/>
      <c r="G4397" s="28"/>
      <c r="H4397" s="28"/>
      <c r="I4397" s="30">
        <f>IF($H4397="","",IFERROR(VLOOKUP($H4397,AcctTbl,2,0),"کد ناشناخته"))</f>
        <v>0</v>
      </c>
      <c r="J4397" s="27">
        <f>IF($H4397="","",IFERROR(VLOOKUP($H4397,AcctTbl,3,0),""))</f>
        <v>0</v>
      </c>
      <c r="K4397" s="29"/>
      <c r="L4397" s="28"/>
      <c r="M4397" s="31"/>
      <c r="N4397" s="29"/>
      <c r="O4397" s="32">
        <f>IF($B4397="",0,IF($U4397="IN",N($M4397),0))</f>
        <v>0</v>
      </c>
      <c r="P4397" s="32">
        <f>IF($B4397="",0,IF(OR($U4397="OUT",$U4397="TRF"),N($M4397),0))</f>
        <v>0</v>
      </c>
      <c r="Q4397" s="32">
        <f>IF($B4397="",0,IF(OR($U4397="OUT",$U4397="TRF"),N($M4397),0))</f>
        <v>0</v>
      </c>
      <c r="R4397" s="32">
        <f>IF($B4397="",0,IF($U4397="IN",N($M4397),0))</f>
        <v>0</v>
      </c>
      <c r="S4397" s="33">
        <f>IF($B4397="","",IF($M4397="","⚠ مبلغ",IF($E4397="","⚠ بانک عامل",IF(AND($U4397="TRF",$F4397=""),"⚠ بانک مقصد",IF(AND($V4397&lt;&gt;"NONE",$V4397&lt;&gt;"",$Z4397=""),"⚠ طرف حساب","✓")))))</f>
        <v>0</v>
      </c>
      <c r="T4397" s="29"/>
      <c r="U4397" s="27">
        <f>IFERROR(VLOOKUP($D4397,BankOpTbl,2,0),"")</f>
        <v>0</v>
      </c>
      <c r="V4397" s="27">
        <f>IFERROR(VLOOKUP($D4397,BankOpTbl,3,0),"")</f>
        <v>0</v>
      </c>
      <c r="W4397" s="27">
        <f>IFERROR(VLOOKUP($D4397,BankOpTbl,4,0),"")</f>
        <v>0</v>
      </c>
      <c r="X4397" s="27">
        <f>IF($E4397="","",IFERROR(VLOOKUP($E4397,BankTbl,4,0),""))</f>
        <v>0</v>
      </c>
      <c r="Y4397" s="27">
        <f>IF($F4397="","",IFERROR(VLOOKUP($F4397,BankTbl,4,0),""))</f>
        <v>0</v>
      </c>
      <c r="Z4397" s="27">
        <f>IF($B4397="","",IF($V4397="PICK",LEFT($N4397,5),IF($V4397="FIXED",$W4397,IF($V4397="CODE",$H4397,""))))</f>
        <v>0</v>
      </c>
    </row>
    <row r="4398" spans="1:26" ht="21" customHeight="1">
      <c r="A4398" s="27">
        <f>IF($B4398="","",COUNTA($B$13:$B4398))</f>
        <v>0</v>
      </c>
      <c r="B4398" s="28"/>
      <c r="C4398" s="28"/>
      <c r="D4398" s="29"/>
      <c r="E4398" s="29"/>
      <c r="F4398" s="29"/>
      <c r="G4398" s="28"/>
      <c r="H4398" s="28"/>
      <c r="I4398" s="30">
        <f>IF($H4398="","",IFERROR(VLOOKUP($H4398,AcctTbl,2,0),"کد ناشناخته"))</f>
        <v>0</v>
      </c>
      <c r="J4398" s="27">
        <f>IF($H4398="","",IFERROR(VLOOKUP($H4398,AcctTbl,3,0),""))</f>
        <v>0</v>
      </c>
      <c r="K4398" s="29"/>
      <c r="L4398" s="28"/>
      <c r="M4398" s="31"/>
      <c r="N4398" s="29"/>
      <c r="O4398" s="32">
        <f>IF($B4398="",0,IF($U4398="IN",N($M4398),0))</f>
        <v>0</v>
      </c>
      <c r="P4398" s="32">
        <f>IF($B4398="",0,IF(OR($U4398="OUT",$U4398="TRF"),N($M4398),0))</f>
        <v>0</v>
      </c>
      <c r="Q4398" s="32">
        <f>IF($B4398="",0,IF(OR($U4398="OUT",$U4398="TRF"),N($M4398),0))</f>
        <v>0</v>
      </c>
      <c r="R4398" s="32">
        <f>IF($B4398="",0,IF($U4398="IN",N($M4398),0))</f>
        <v>0</v>
      </c>
      <c r="S4398" s="33">
        <f>IF($B4398="","",IF($M4398="","⚠ مبلغ",IF($E4398="","⚠ بانک عامل",IF(AND($U4398="TRF",$F4398=""),"⚠ بانک مقصد",IF(AND($V4398&lt;&gt;"NONE",$V4398&lt;&gt;"",$Z4398=""),"⚠ طرف حساب","✓")))))</f>
        <v>0</v>
      </c>
      <c r="T4398" s="29"/>
      <c r="U4398" s="27">
        <f>IFERROR(VLOOKUP($D4398,BankOpTbl,2,0),"")</f>
        <v>0</v>
      </c>
      <c r="V4398" s="27">
        <f>IFERROR(VLOOKUP($D4398,BankOpTbl,3,0),"")</f>
        <v>0</v>
      </c>
      <c r="W4398" s="27">
        <f>IFERROR(VLOOKUP($D4398,BankOpTbl,4,0),"")</f>
        <v>0</v>
      </c>
      <c r="X4398" s="27">
        <f>IF($E4398="","",IFERROR(VLOOKUP($E4398,BankTbl,4,0),""))</f>
        <v>0</v>
      </c>
      <c r="Y4398" s="27">
        <f>IF($F4398="","",IFERROR(VLOOKUP($F4398,BankTbl,4,0),""))</f>
        <v>0</v>
      </c>
      <c r="Z4398" s="27">
        <f>IF($B4398="","",IF($V4398="PICK",LEFT($N4398,5),IF($V4398="FIXED",$W4398,IF($V4398="CODE",$H4398,""))))</f>
        <v>0</v>
      </c>
    </row>
    <row r="4399" spans="1:26" ht="21" customHeight="1">
      <c r="A4399" s="27">
        <f>IF($B4399="","",COUNTA($B$13:$B4399))</f>
        <v>0</v>
      </c>
      <c r="B4399" s="28"/>
      <c r="C4399" s="28"/>
      <c r="D4399" s="29"/>
      <c r="E4399" s="29"/>
      <c r="F4399" s="29"/>
      <c r="G4399" s="28"/>
      <c r="H4399" s="28"/>
      <c r="I4399" s="30">
        <f>IF($H4399="","",IFERROR(VLOOKUP($H4399,AcctTbl,2,0),"کد ناشناخته"))</f>
        <v>0</v>
      </c>
      <c r="J4399" s="27">
        <f>IF($H4399="","",IFERROR(VLOOKUP($H4399,AcctTbl,3,0),""))</f>
        <v>0</v>
      </c>
      <c r="K4399" s="29"/>
      <c r="L4399" s="28"/>
      <c r="M4399" s="31"/>
      <c r="N4399" s="29"/>
      <c r="O4399" s="32">
        <f>IF($B4399="",0,IF($U4399="IN",N($M4399),0))</f>
        <v>0</v>
      </c>
      <c r="P4399" s="32">
        <f>IF($B4399="",0,IF(OR($U4399="OUT",$U4399="TRF"),N($M4399),0))</f>
        <v>0</v>
      </c>
      <c r="Q4399" s="32">
        <f>IF($B4399="",0,IF(OR($U4399="OUT",$U4399="TRF"),N($M4399),0))</f>
        <v>0</v>
      </c>
      <c r="R4399" s="32">
        <f>IF($B4399="",0,IF($U4399="IN",N($M4399),0))</f>
        <v>0</v>
      </c>
      <c r="S4399" s="33">
        <f>IF($B4399="","",IF($M4399="","⚠ مبلغ",IF($E4399="","⚠ بانک عامل",IF(AND($U4399="TRF",$F4399=""),"⚠ بانک مقصد",IF(AND($V4399&lt;&gt;"NONE",$V4399&lt;&gt;"",$Z4399=""),"⚠ طرف حساب","✓")))))</f>
        <v>0</v>
      </c>
      <c r="T4399" s="29"/>
      <c r="U4399" s="27">
        <f>IFERROR(VLOOKUP($D4399,BankOpTbl,2,0),"")</f>
        <v>0</v>
      </c>
      <c r="V4399" s="27">
        <f>IFERROR(VLOOKUP($D4399,BankOpTbl,3,0),"")</f>
        <v>0</v>
      </c>
      <c r="W4399" s="27">
        <f>IFERROR(VLOOKUP($D4399,BankOpTbl,4,0),"")</f>
        <v>0</v>
      </c>
      <c r="X4399" s="27">
        <f>IF($E4399="","",IFERROR(VLOOKUP($E4399,BankTbl,4,0),""))</f>
        <v>0</v>
      </c>
      <c r="Y4399" s="27">
        <f>IF($F4399="","",IFERROR(VLOOKUP($F4399,BankTbl,4,0),""))</f>
        <v>0</v>
      </c>
      <c r="Z4399" s="27">
        <f>IF($B4399="","",IF($V4399="PICK",LEFT($N4399,5),IF($V4399="FIXED",$W4399,IF($V4399="CODE",$H4399,""))))</f>
        <v>0</v>
      </c>
    </row>
    <row r="4400" spans="1:26" ht="21" customHeight="1">
      <c r="A4400" s="27">
        <f>IF($B4400="","",COUNTA($B$13:$B4400))</f>
        <v>0</v>
      </c>
      <c r="B4400" s="28"/>
      <c r="C4400" s="28"/>
      <c r="D4400" s="29"/>
      <c r="E4400" s="29"/>
      <c r="F4400" s="29"/>
      <c r="G4400" s="28"/>
      <c r="H4400" s="28"/>
      <c r="I4400" s="30">
        <f>IF($H4400="","",IFERROR(VLOOKUP($H4400,AcctTbl,2,0),"کد ناشناخته"))</f>
        <v>0</v>
      </c>
      <c r="J4400" s="27">
        <f>IF($H4400="","",IFERROR(VLOOKUP($H4400,AcctTbl,3,0),""))</f>
        <v>0</v>
      </c>
      <c r="K4400" s="29"/>
      <c r="L4400" s="28"/>
      <c r="M4400" s="31"/>
      <c r="N4400" s="29"/>
      <c r="O4400" s="32">
        <f>IF($B4400="",0,IF($U4400="IN",N($M4400),0))</f>
        <v>0</v>
      </c>
      <c r="P4400" s="32">
        <f>IF($B4400="",0,IF(OR($U4400="OUT",$U4400="TRF"),N($M4400),0))</f>
        <v>0</v>
      </c>
      <c r="Q4400" s="32">
        <f>IF($B4400="",0,IF(OR($U4400="OUT",$U4400="TRF"),N($M4400),0))</f>
        <v>0</v>
      </c>
      <c r="R4400" s="32">
        <f>IF($B4400="",0,IF($U4400="IN",N($M4400),0))</f>
        <v>0</v>
      </c>
      <c r="S4400" s="33">
        <f>IF($B4400="","",IF($M4400="","⚠ مبلغ",IF($E4400="","⚠ بانک عامل",IF(AND($U4400="TRF",$F4400=""),"⚠ بانک مقصد",IF(AND($V4400&lt;&gt;"NONE",$V4400&lt;&gt;"",$Z4400=""),"⚠ طرف حساب","✓")))))</f>
        <v>0</v>
      </c>
      <c r="T4400" s="29"/>
      <c r="U4400" s="27">
        <f>IFERROR(VLOOKUP($D4400,BankOpTbl,2,0),"")</f>
        <v>0</v>
      </c>
      <c r="V4400" s="27">
        <f>IFERROR(VLOOKUP($D4400,BankOpTbl,3,0),"")</f>
        <v>0</v>
      </c>
      <c r="W4400" s="27">
        <f>IFERROR(VLOOKUP($D4400,BankOpTbl,4,0),"")</f>
        <v>0</v>
      </c>
      <c r="X4400" s="27">
        <f>IF($E4400="","",IFERROR(VLOOKUP($E4400,BankTbl,4,0),""))</f>
        <v>0</v>
      </c>
      <c r="Y4400" s="27">
        <f>IF($F4400="","",IFERROR(VLOOKUP($F4400,BankTbl,4,0),""))</f>
        <v>0</v>
      </c>
      <c r="Z4400" s="27">
        <f>IF($B4400="","",IF($V4400="PICK",LEFT($N4400,5),IF($V4400="FIXED",$W4400,IF($V4400="CODE",$H4400,""))))</f>
        <v>0</v>
      </c>
    </row>
    <row r="4401" spans="1:26" ht="21" customHeight="1">
      <c r="A4401" s="27">
        <f>IF($B4401="","",COUNTA($B$13:$B4401))</f>
        <v>0</v>
      </c>
      <c r="B4401" s="28"/>
      <c r="C4401" s="28"/>
      <c r="D4401" s="29"/>
      <c r="E4401" s="29"/>
      <c r="F4401" s="29"/>
      <c r="G4401" s="28"/>
      <c r="H4401" s="28"/>
      <c r="I4401" s="30">
        <f>IF($H4401="","",IFERROR(VLOOKUP($H4401,AcctTbl,2,0),"کد ناشناخته"))</f>
        <v>0</v>
      </c>
      <c r="J4401" s="27">
        <f>IF($H4401="","",IFERROR(VLOOKUP($H4401,AcctTbl,3,0),""))</f>
        <v>0</v>
      </c>
      <c r="K4401" s="29"/>
      <c r="L4401" s="28"/>
      <c r="M4401" s="31"/>
      <c r="N4401" s="29"/>
      <c r="O4401" s="32">
        <f>IF($B4401="",0,IF($U4401="IN",N($M4401),0))</f>
        <v>0</v>
      </c>
      <c r="P4401" s="32">
        <f>IF($B4401="",0,IF(OR($U4401="OUT",$U4401="TRF"),N($M4401),0))</f>
        <v>0</v>
      </c>
      <c r="Q4401" s="32">
        <f>IF($B4401="",0,IF(OR($U4401="OUT",$U4401="TRF"),N($M4401),0))</f>
        <v>0</v>
      </c>
      <c r="R4401" s="32">
        <f>IF($B4401="",0,IF($U4401="IN",N($M4401),0))</f>
        <v>0</v>
      </c>
      <c r="S4401" s="33">
        <f>IF($B4401="","",IF($M4401="","⚠ مبلغ",IF($E4401="","⚠ بانک عامل",IF(AND($U4401="TRF",$F4401=""),"⚠ بانک مقصد",IF(AND($V4401&lt;&gt;"NONE",$V4401&lt;&gt;"",$Z4401=""),"⚠ طرف حساب","✓")))))</f>
        <v>0</v>
      </c>
      <c r="T4401" s="29"/>
      <c r="U4401" s="27">
        <f>IFERROR(VLOOKUP($D4401,BankOpTbl,2,0),"")</f>
        <v>0</v>
      </c>
      <c r="V4401" s="27">
        <f>IFERROR(VLOOKUP($D4401,BankOpTbl,3,0),"")</f>
        <v>0</v>
      </c>
      <c r="W4401" s="27">
        <f>IFERROR(VLOOKUP($D4401,BankOpTbl,4,0),"")</f>
        <v>0</v>
      </c>
      <c r="X4401" s="27">
        <f>IF($E4401="","",IFERROR(VLOOKUP($E4401,BankTbl,4,0),""))</f>
        <v>0</v>
      </c>
      <c r="Y4401" s="27">
        <f>IF($F4401="","",IFERROR(VLOOKUP($F4401,BankTbl,4,0),""))</f>
        <v>0</v>
      </c>
      <c r="Z4401" s="27">
        <f>IF($B4401="","",IF($V4401="PICK",LEFT($N4401,5),IF($V4401="FIXED",$W4401,IF($V4401="CODE",$H4401,""))))</f>
        <v>0</v>
      </c>
    </row>
    <row r="4402" spans="1:26" ht="21" customHeight="1">
      <c r="A4402" s="27">
        <f>IF($B4402="","",COUNTA($B$13:$B4402))</f>
        <v>0</v>
      </c>
      <c r="B4402" s="28"/>
      <c r="C4402" s="28"/>
      <c r="D4402" s="29"/>
      <c r="E4402" s="29"/>
      <c r="F4402" s="29"/>
      <c r="G4402" s="28"/>
      <c r="H4402" s="28"/>
      <c r="I4402" s="30">
        <f>IF($H4402="","",IFERROR(VLOOKUP($H4402,AcctTbl,2,0),"کد ناشناخته"))</f>
        <v>0</v>
      </c>
      <c r="J4402" s="27">
        <f>IF($H4402="","",IFERROR(VLOOKUP($H4402,AcctTbl,3,0),""))</f>
        <v>0</v>
      </c>
      <c r="K4402" s="29"/>
      <c r="L4402" s="28"/>
      <c r="M4402" s="31"/>
      <c r="N4402" s="29"/>
      <c r="O4402" s="32">
        <f>IF($B4402="",0,IF($U4402="IN",N($M4402),0))</f>
        <v>0</v>
      </c>
      <c r="P4402" s="32">
        <f>IF($B4402="",0,IF(OR($U4402="OUT",$U4402="TRF"),N($M4402),0))</f>
        <v>0</v>
      </c>
      <c r="Q4402" s="32">
        <f>IF($B4402="",0,IF(OR($U4402="OUT",$U4402="TRF"),N($M4402),0))</f>
        <v>0</v>
      </c>
      <c r="R4402" s="32">
        <f>IF($B4402="",0,IF($U4402="IN",N($M4402),0))</f>
        <v>0</v>
      </c>
      <c r="S4402" s="33">
        <f>IF($B4402="","",IF($M4402="","⚠ مبلغ",IF($E4402="","⚠ بانک عامل",IF(AND($U4402="TRF",$F4402=""),"⚠ بانک مقصد",IF(AND($V4402&lt;&gt;"NONE",$V4402&lt;&gt;"",$Z4402=""),"⚠ طرف حساب","✓")))))</f>
        <v>0</v>
      </c>
      <c r="T4402" s="29"/>
      <c r="U4402" s="27">
        <f>IFERROR(VLOOKUP($D4402,BankOpTbl,2,0),"")</f>
        <v>0</v>
      </c>
      <c r="V4402" s="27">
        <f>IFERROR(VLOOKUP($D4402,BankOpTbl,3,0),"")</f>
        <v>0</v>
      </c>
      <c r="W4402" s="27">
        <f>IFERROR(VLOOKUP($D4402,BankOpTbl,4,0),"")</f>
        <v>0</v>
      </c>
      <c r="X4402" s="27">
        <f>IF($E4402="","",IFERROR(VLOOKUP($E4402,BankTbl,4,0),""))</f>
        <v>0</v>
      </c>
      <c r="Y4402" s="27">
        <f>IF($F4402="","",IFERROR(VLOOKUP($F4402,BankTbl,4,0),""))</f>
        <v>0</v>
      </c>
      <c r="Z4402" s="27">
        <f>IF($B4402="","",IF($V4402="PICK",LEFT($N4402,5),IF($V4402="FIXED",$W4402,IF($V4402="CODE",$H4402,""))))</f>
        <v>0</v>
      </c>
    </row>
    <row r="4403" spans="1:26" ht="21" customHeight="1">
      <c r="A4403" s="27">
        <f>IF($B4403="","",COUNTA($B$13:$B4403))</f>
        <v>0</v>
      </c>
      <c r="B4403" s="28"/>
      <c r="C4403" s="28"/>
      <c r="D4403" s="29"/>
      <c r="E4403" s="29"/>
      <c r="F4403" s="29"/>
      <c r="G4403" s="28"/>
      <c r="H4403" s="28"/>
      <c r="I4403" s="30">
        <f>IF($H4403="","",IFERROR(VLOOKUP($H4403,AcctTbl,2,0),"کد ناشناخته"))</f>
        <v>0</v>
      </c>
      <c r="J4403" s="27">
        <f>IF($H4403="","",IFERROR(VLOOKUP($H4403,AcctTbl,3,0),""))</f>
        <v>0</v>
      </c>
      <c r="K4403" s="29"/>
      <c r="L4403" s="28"/>
      <c r="M4403" s="31"/>
      <c r="N4403" s="29"/>
      <c r="O4403" s="32">
        <f>IF($B4403="",0,IF($U4403="IN",N($M4403),0))</f>
        <v>0</v>
      </c>
      <c r="P4403" s="32">
        <f>IF($B4403="",0,IF(OR($U4403="OUT",$U4403="TRF"),N($M4403),0))</f>
        <v>0</v>
      </c>
      <c r="Q4403" s="32">
        <f>IF($B4403="",0,IF(OR($U4403="OUT",$U4403="TRF"),N($M4403),0))</f>
        <v>0</v>
      </c>
      <c r="R4403" s="32">
        <f>IF($B4403="",0,IF($U4403="IN",N($M4403),0))</f>
        <v>0</v>
      </c>
      <c r="S4403" s="33">
        <f>IF($B4403="","",IF($M4403="","⚠ مبلغ",IF($E4403="","⚠ بانک عامل",IF(AND($U4403="TRF",$F4403=""),"⚠ بانک مقصد",IF(AND($V4403&lt;&gt;"NONE",$V4403&lt;&gt;"",$Z4403=""),"⚠ طرف حساب","✓")))))</f>
        <v>0</v>
      </c>
      <c r="T4403" s="29"/>
      <c r="U4403" s="27">
        <f>IFERROR(VLOOKUP($D4403,BankOpTbl,2,0),"")</f>
        <v>0</v>
      </c>
      <c r="V4403" s="27">
        <f>IFERROR(VLOOKUP($D4403,BankOpTbl,3,0),"")</f>
        <v>0</v>
      </c>
      <c r="W4403" s="27">
        <f>IFERROR(VLOOKUP($D4403,BankOpTbl,4,0),"")</f>
        <v>0</v>
      </c>
      <c r="X4403" s="27">
        <f>IF($E4403="","",IFERROR(VLOOKUP($E4403,BankTbl,4,0),""))</f>
        <v>0</v>
      </c>
      <c r="Y4403" s="27">
        <f>IF($F4403="","",IFERROR(VLOOKUP($F4403,BankTbl,4,0),""))</f>
        <v>0</v>
      </c>
      <c r="Z4403" s="27">
        <f>IF($B4403="","",IF($V4403="PICK",LEFT($N4403,5),IF($V4403="FIXED",$W4403,IF($V4403="CODE",$H4403,""))))</f>
        <v>0</v>
      </c>
    </row>
    <row r="4404" spans="1:26" ht="21" customHeight="1">
      <c r="A4404" s="27">
        <f>IF($B4404="","",COUNTA($B$13:$B4404))</f>
        <v>0</v>
      </c>
      <c r="B4404" s="28"/>
      <c r="C4404" s="28"/>
      <c r="D4404" s="29"/>
      <c r="E4404" s="29"/>
      <c r="F4404" s="29"/>
      <c r="G4404" s="28"/>
      <c r="H4404" s="28"/>
      <c r="I4404" s="30">
        <f>IF($H4404="","",IFERROR(VLOOKUP($H4404,AcctTbl,2,0),"کد ناشناخته"))</f>
        <v>0</v>
      </c>
      <c r="J4404" s="27">
        <f>IF($H4404="","",IFERROR(VLOOKUP($H4404,AcctTbl,3,0),""))</f>
        <v>0</v>
      </c>
      <c r="K4404" s="29"/>
      <c r="L4404" s="28"/>
      <c r="M4404" s="31"/>
      <c r="N4404" s="29"/>
      <c r="O4404" s="32">
        <f>IF($B4404="",0,IF($U4404="IN",N($M4404),0))</f>
        <v>0</v>
      </c>
      <c r="P4404" s="32">
        <f>IF($B4404="",0,IF(OR($U4404="OUT",$U4404="TRF"),N($M4404),0))</f>
        <v>0</v>
      </c>
      <c r="Q4404" s="32">
        <f>IF($B4404="",0,IF(OR($U4404="OUT",$U4404="TRF"),N($M4404),0))</f>
        <v>0</v>
      </c>
      <c r="R4404" s="32">
        <f>IF($B4404="",0,IF($U4404="IN",N($M4404),0))</f>
        <v>0</v>
      </c>
      <c r="S4404" s="33">
        <f>IF($B4404="","",IF($M4404="","⚠ مبلغ",IF($E4404="","⚠ بانک عامل",IF(AND($U4404="TRF",$F4404=""),"⚠ بانک مقصد",IF(AND($V4404&lt;&gt;"NONE",$V4404&lt;&gt;"",$Z4404=""),"⚠ طرف حساب","✓")))))</f>
        <v>0</v>
      </c>
      <c r="T4404" s="29"/>
      <c r="U4404" s="27">
        <f>IFERROR(VLOOKUP($D4404,BankOpTbl,2,0),"")</f>
        <v>0</v>
      </c>
      <c r="V4404" s="27">
        <f>IFERROR(VLOOKUP($D4404,BankOpTbl,3,0),"")</f>
        <v>0</v>
      </c>
      <c r="W4404" s="27">
        <f>IFERROR(VLOOKUP($D4404,BankOpTbl,4,0),"")</f>
        <v>0</v>
      </c>
      <c r="X4404" s="27">
        <f>IF($E4404="","",IFERROR(VLOOKUP($E4404,BankTbl,4,0),""))</f>
        <v>0</v>
      </c>
      <c r="Y4404" s="27">
        <f>IF($F4404="","",IFERROR(VLOOKUP($F4404,BankTbl,4,0),""))</f>
        <v>0</v>
      </c>
      <c r="Z4404" s="27">
        <f>IF($B4404="","",IF($V4404="PICK",LEFT($N4404,5),IF($V4404="FIXED",$W4404,IF($V4404="CODE",$H4404,""))))</f>
        <v>0</v>
      </c>
    </row>
    <row r="4405" spans="1:26" ht="21" customHeight="1">
      <c r="A4405" s="27">
        <f>IF($B4405="","",COUNTA($B$13:$B4405))</f>
        <v>0</v>
      </c>
      <c r="B4405" s="28"/>
      <c r="C4405" s="28"/>
      <c r="D4405" s="29"/>
      <c r="E4405" s="29"/>
      <c r="F4405" s="29"/>
      <c r="G4405" s="28"/>
      <c r="H4405" s="28"/>
      <c r="I4405" s="30">
        <f>IF($H4405="","",IFERROR(VLOOKUP($H4405,AcctTbl,2,0),"کد ناشناخته"))</f>
        <v>0</v>
      </c>
      <c r="J4405" s="27">
        <f>IF($H4405="","",IFERROR(VLOOKUP($H4405,AcctTbl,3,0),""))</f>
        <v>0</v>
      </c>
      <c r="K4405" s="29"/>
      <c r="L4405" s="28"/>
      <c r="M4405" s="31"/>
      <c r="N4405" s="29"/>
      <c r="O4405" s="32">
        <f>IF($B4405="",0,IF($U4405="IN",N($M4405),0))</f>
        <v>0</v>
      </c>
      <c r="P4405" s="32">
        <f>IF($B4405="",0,IF(OR($U4405="OUT",$U4405="TRF"),N($M4405),0))</f>
        <v>0</v>
      </c>
      <c r="Q4405" s="32">
        <f>IF($B4405="",0,IF(OR($U4405="OUT",$U4405="TRF"),N($M4405),0))</f>
        <v>0</v>
      </c>
      <c r="R4405" s="32">
        <f>IF($B4405="",0,IF($U4405="IN",N($M4405),0))</f>
        <v>0</v>
      </c>
      <c r="S4405" s="33">
        <f>IF($B4405="","",IF($M4405="","⚠ مبلغ",IF($E4405="","⚠ بانک عامل",IF(AND($U4405="TRF",$F4405=""),"⚠ بانک مقصد",IF(AND($V4405&lt;&gt;"NONE",$V4405&lt;&gt;"",$Z4405=""),"⚠ طرف حساب","✓")))))</f>
        <v>0</v>
      </c>
      <c r="T4405" s="29"/>
      <c r="U4405" s="27">
        <f>IFERROR(VLOOKUP($D4405,BankOpTbl,2,0),"")</f>
        <v>0</v>
      </c>
      <c r="V4405" s="27">
        <f>IFERROR(VLOOKUP($D4405,BankOpTbl,3,0),"")</f>
        <v>0</v>
      </c>
      <c r="W4405" s="27">
        <f>IFERROR(VLOOKUP($D4405,BankOpTbl,4,0),"")</f>
        <v>0</v>
      </c>
      <c r="X4405" s="27">
        <f>IF($E4405="","",IFERROR(VLOOKUP($E4405,BankTbl,4,0),""))</f>
        <v>0</v>
      </c>
      <c r="Y4405" s="27">
        <f>IF($F4405="","",IFERROR(VLOOKUP($F4405,BankTbl,4,0),""))</f>
        <v>0</v>
      </c>
      <c r="Z4405" s="27">
        <f>IF($B4405="","",IF($V4405="PICK",LEFT($N4405,5),IF($V4405="FIXED",$W4405,IF($V4405="CODE",$H4405,""))))</f>
        <v>0</v>
      </c>
    </row>
    <row r="4406" spans="1:26" ht="21" customHeight="1">
      <c r="A4406" s="27">
        <f>IF($B4406="","",COUNTA($B$13:$B4406))</f>
        <v>0</v>
      </c>
      <c r="B4406" s="28"/>
      <c r="C4406" s="28"/>
      <c r="D4406" s="29"/>
      <c r="E4406" s="29"/>
      <c r="F4406" s="29"/>
      <c r="G4406" s="28"/>
      <c r="H4406" s="28"/>
      <c r="I4406" s="30">
        <f>IF($H4406="","",IFERROR(VLOOKUP($H4406,AcctTbl,2,0),"کد ناشناخته"))</f>
        <v>0</v>
      </c>
      <c r="J4406" s="27">
        <f>IF($H4406="","",IFERROR(VLOOKUP($H4406,AcctTbl,3,0),""))</f>
        <v>0</v>
      </c>
      <c r="K4406" s="29"/>
      <c r="L4406" s="28"/>
      <c r="M4406" s="31"/>
      <c r="N4406" s="29"/>
      <c r="O4406" s="32">
        <f>IF($B4406="",0,IF($U4406="IN",N($M4406),0))</f>
        <v>0</v>
      </c>
      <c r="P4406" s="32">
        <f>IF($B4406="",0,IF(OR($U4406="OUT",$U4406="TRF"),N($M4406),0))</f>
        <v>0</v>
      </c>
      <c r="Q4406" s="32">
        <f>IF($B4406="",0,IF(OR($U4406="OUT",$U4406="TRF"),N($M4406),0))</f>
        <v>0</v>
      </c>
      <c r="R4406" s="32">
        <f>IF($B4406="",0,IF($U4406="IN",N($M4406),0))</f>
        <v>0</v>
      </c>
      <c r="S4406" s="33">
        <f>IF($B4406="","",IF($M4406="","⚠ مبلغ",IF($E4406="","⚠ بانک عامل",IF(AND($U4406="TRF",$F4406=""),"⚠ بانک مقصد",IF(AND($V4406&lt;&gt;"NONE",$V4406&lt;&gt;"",$Z4406=""),"⚠ طرف حساب","✓")))))</f>
        <v>0</v>
      </c>
      <c r="T4406" s="29"/>
      <c r="U4406" s="27">
        <f>IFERROR(VLOOKUP($D4406,BankOpTbl,2,0),"")</f>
        <v>0</v>
      </c>
      <c r="V4406" s="27">
        <f>IFERROR(VLOOKUP($D4406,BankOpTbl,3,0),"")</f>
        <v>0</v>
      </c>
      <c r="W4406" s="27">
        <f>IFERROR(VLOOKUP($D4406,BankOpTbl,4,0),"")</f>
        <v>0</v>
      </c>
      <c r="X4406" s="27">
        <f>IF($E4406="","",IFERROR(VLOOKUP($E4406,BankTbl,4,0),""))</f>
        <v>0</v>
      </c>
      <c r="Y4406" s="27">
        <f>IF($F4406="","",IFERROR(VLOOKUP($F4406,BankTbl,4,0),""))</f>
        <v>0</v>
      </c>
      <c r="Z4406" s="27">
        <f>IF($B4406="","",IF($V4406="PICK",LEFT($N4406,5),IF($V4406="FIXED",$W4406,IF($V4406="CODE",$H4406,""))))</f>
        <v>0</v>
      </c>
    </row>
    <row r="4407" spans="1:26" ht="21" customHeight="1">
      <c r="A4407" s="27">
        <f>IF($B4407="","",COUNTA($B$13:$B4407))</f>
        <v>0</v>
      </c>
      <c r="B4407" s="28"/>
      <c r="C4407" s="28"/>
      <c r="D4407" s="29"/>
      <c r="E4407" s="29"/>
      <c r="F4407" s="29"/>
      <c r="G4407" s="28"/>
      <c r="H4407" s="28"/>
      <c r="I4407" s="30">
        <f>IF($H4407="","",IFERROR(VLOOKUP($H4407,AcctTbl,2,0),"کد ناشناخته"))</f>
        <v>0</v>
      </c>
      <c r="J4407" s="27">
        <f>IF($H4407="","",IFERROR(VLOOKUP($H4407,AcctTbl,3,0),""))</f>
        <v>0</v>
      </c>
      <c r="K4407" s="29"/>
      <c r="L4407" s="28"/>
      <c r="M4407" s="31"/>
      <c r="N4407" s="29"/>
      <c r="O4407" s="32">
        <f>IF($B4407="",0,IF($U4407="IN",N($M4407),0))</f>
        <v>0</v>
      </c>
      <c r="P4407" s="32">
        <f>IF($B4407="",0,IF(OR($U4407="OUT",$U4407="TRF"),N($M4407),0))</f>
        <v>0</v>
      </c>
      <c r="Q4407" s="32">
        <f>IF($B4407="",0,IF(OR($U4407="OUT",$U4407="TRF"),N($M4407),0))</f>
        <v>0</v>
      </c>
      <c r="R4407" s="32">
        <f>IF($B4407="",0,IF($U4407="IN",N($M4407),0))</f>
        <v>0</v>
      </c>
      <c r="S4407" s="33">
        <f>IF($B4407="","",IF($M4407="","⚠ مبلغ",IF($E4407="","⚠ بانک عامل",IF(AND($U4407="TRF",$F4407=""),"⚠ بانک مقصد",IF(AND($V4407&lt;&gt;"NONE",$V4407&lt;&gt;"",$Z4407=""),"⚠ طرف حساب","✓")))))</f>
        <v>0</v>
      </c>
      <c r="T4407" s="29"/>
      <c r="U4407" s="27">
        <f>IFERROR(VLOOKUP($D4407,BankOpTbl,2,0),"")</f>
        <v>0</v>
      </c>
      <c r="V4407" s="27">
        <f>IFERROR(VLOOKUP($D4407,BankOpTbl,3,0),"")</f>
        <v>0</v>
      </c>
      <c r="W4407" s="27">
        <f>IFERROR(VLOOKUP($D4407,BankOpTbl,4,0),"")</f>
        <v>0</v>
      </c>
      <c r="X4407" s="27">
        <f>IF($E4407="","",IFERROR(VLOOKUP($E4407,BankTbl,4,0),""))</f>
        <v>0</v>
      </c>
      <c r="Y4407" s="27">
        <f>IF($F4407="","",IFERROR(VLOOKUP($F4407,BankTbl,4,0),""))</f>
        <v>0</v>
      </c>
      <c r="Z4407" s="27">
        <f>IF($B4407="","",IF($V4407="PICK",LEFT($N4407,5),IF($V4407="FIXED",$W4407,IF($V4407="CODE",$H4407,""))))</f>
        <v>0</v>
      </c>
    </row>
    <row r="4408" spans="1:26" ht="21" customHeight="1">
      <c r="A4408" s="27">
        <f>IF($B4408="","",COUNTA($B$13:$B4408))</f>
        <v>0</v>
      </c>
      <c r="B4408" s="28"/>
      <c r="C4408" s="28"/>
      <c r="D4408" s="29"/>
      <c r="E4408" s="29"/>
      <c r="F4408" s="29"/>
      <c r="G4408" s="28"/>
      <c r="H4408" s="28"/>
      <c r="I4408" s="30">
        <f>IF($H4408="","",IFERROR(VLOOKUP($H4408,AcctTbl,2,0),"کد ناشناخته"))</f>
        <v>0</v>
      </c>
      <c r="J4408" s="27">
        <f>IF($H4408="","",IFERROR(VLOOKUP($H4408,AcctTbl,3,0),""))</f>
        <v>0</v>
      </c>
      <c r="K4408" s="29"/>
      <c r="L4408" s="28"/>
      <c r="M4408" s="31"/>
      <c r="N4408" s="29"/>
      <c r="O4408" s="32">
        <f>IF($B4408="",0,IF($U4408="IN",N($M4408),0))</f>
        <v>0</v>
      </c>
      <c r="P4408" s="32">
        <f>IF($B4408="",0,IF(OR($U4408="OUT",$U4408="TRF"),N($M4408),0))</f>
        <v>0</v>
      </c>
      <c r="Q4408" s="32">
        <f>IF($B4408="",0,IF(OR($U4408="OUT",$U4408="TRF"),N($M4408),0))</f>
        <v>0</v>
      </c>
      <c r="R4408" s="32">
        <f>IF($B4408="",0,IF($U4408="IN",N($M4408),0))</f>
        <v>0</v>
      </c>
      <c r="S4408" s="33">
        <f>IF($B4408="","",IF($M4408="","⚠ مبلغ",IF($E4408="","⚠ بانک عامل",IF(AND($U4408="TRF",$F4408=""),"⚠ بانک مقصد",IF(AND($V4408&lt;&gt;"NONE",$V4408&lt;&gt;"",$Z4408=""),"⚠ طرف حساب","✓")))))</f>
        <v>0</v>
      </c>
      <c r="T4408" s="29"/>
      <c r="U4408" s="27">
        <f>IFERROR(VLOOKUP($D4408,BankOpTbl,2,0),"")</f>
        <v>0</v>
      </c>
      <c r="V4408" s="27">
        <f>IFERROR(VLOOKUP($D4408,BankOpTbl,3,0),"")</f>
        <v>0</v>
      </c>
      <c r="W4408" s="27">
        <f>IFERROR(VLOOKUP($D4408,BankOpTbl,4,0),"")</f>
        <v>0</v>
      </c>
      <c r="X4408" s="27">
        <f>IF($E4408="","",IFERROR(VLOOKUP($E4408,BankTbl,4,0),""))</f>
        <v>0</v>
      </c>
      <c r="Y4408" s="27">
        <f>IF($F4408="","",IFERROR(VLOOKUP($F4408,BankTbl,4,0),""))</f>
        <v>0</v>
      </c>
      <c r="Z4408" s="27">
        <f>IF($B4408="","",IF($V4408="PICK",LEFT($N4408,5),IF($V4408="FIXED",$W4408,IF($V4408="CODE",$H4408,""))))</f>
        <v>0</v>
      </c>
    </row>
    <row r="4409" spans="1:26" ht="21" customHeight="1">
      <c r="A4409" s="27">
        <f>IF($B4409="","",COUNTA($B$13:$B4409))</f>
        <v>0</v>
      </c>
      <c r="B4409" s="28"/>
      <c r="C4409" s="28"/>
      <c r="D4409" s="29"/>
      <c r="E4409" s="29"/>
      <c r="F4409" s="29"/>
      <c r="G4409" s="28"/>
      <c r="H4409" s="28"/>
      <c r="I4409" s="30">
        <f>IF($H4409="","",IFERROR(VLOOKUP($H4409,AcctTbl,2,0),"کد ناشناخته"))</f>
        <v>0</v>
      </c>
      <c r="J4409" s="27">
        <f>IF($H4409="","",IFERROR(VLOOKUP($H4409,AcctTbl,3,0),""))</f>
        <v>0</v>
      </c>
      <c r="K4409" s="29"/>
      <c r="L4409" s="28"/>
      <c r="M4409" s="31"/>
      <c r="N4409" s="29"/>
      <c r="O4409" s="32">
        <f>IF($B4409="",0,IF($U4409="IN",N($M4409),0))</f>
        <v>0</v>
      </c>
      <c r="P4409" s="32">
        <f>IF($B4409="",0,IF(OR($U4409="OUT",$U4409="TRF"),N($M4409),0))</f>
        <v>0</v>
      </c>
      <c r="Q4409" s="32">
        <f>IF($B4409="",0,IF(OR($U4409="OUT",$U4409="TRF"),N($M4409),0))</f>
        <v>0</v>
      </c>
      <c r="R4409" s="32">
        <f>IF($B4409="",0,IF($U4409="IN",N($M4409),0))</f>
        <v>0</v>
      </c>
      <c r="S4409" s="33">
        <f>IF($B4409="","",IF($M4409="","⚠ مبلغ",IF($E4409="","⚠ بانک عامل",IF(AND($U4409="TRF",$F4409=""),"⚠ بانک مقصد",IF(AND($V4409&lt;&gt;"NONE",$V4409&lt;&gt;"",$Z4409=""),"⚠ طرف حساب","✓")))))</f>
        <v>0</v>
      </c>
      <c r="T4409" s="29"/>
      <c r="U4409" s="27">
        <f>IFERROR(VLOOKUP($D4409,BankOpTbl,2,0),"")</f>
        <v>0</v>
      </c>
      <c r="V4409" s="27">
        <f>IFERROR(VLOOKUP($D4409,BankOpTbl,3,0),"")</f>
        <v>0</v>
      </c>
      <c r="W4409" s="27">
        <f>IFERROR(VLOOKUP($D4409,BankOpTbl,4,0),"")</f>
        <v>0</v>
      </c>
      <c r="X4409" s="27">
        <f>IF($E4409="","",IFERROR(VLOOKUP($E4409,BankTbl,4,0),""))</f>
        <v>0</v>
      </c>
      <c r="Y4409" s="27">
        <f>IF($F4409="","",IFERROR(VLOOKUP($F4409,BankTbl,4,0),""))</f>
        <v>0</v>
      </c>
      <c r="Z4409" s="27">
        <f>IF($B4409="","",IF($V4409="PICK",LEFT($N4409,5),IF($V4409="FIXED",$W4409,IF($V4409="CODE",$H4409,""))))</f>
        <v>0</v>
      </c>
    </row>
    <row r="4410" spans="1:26" ht="21" customHeight="1">
      <c r="A4410" s="27">
        <f>IF($B4410="","",COUNTA($B$13:$B4410))</f>
        <v>0</v>
      </c>
      <c r="B4410" s="28"/>
      <c r="C4410" s="28"/>
      <c r="D4410" s="29"/>
      <c r="E4410" s="29"/>
      <c r="F4410" s="29"/>
      <c r="G4410" s="28"/>
      <c r="H4410" s="28"/>
      <c r="I4410" s="30">
        <f>IF($H4410="","",IFERROR(VLOOKUP($H4410,AcctTbl,2,0),"کد ناشناخته"))</f>
        <v>0</v>
      </c>
      <c r="J4410" s="27">
        <f>IF($H4410="","",IFERROR(VLOOKUP($H4410,AcctTbl,3,0),""))</f>
        <v>0</v>
      </c>
      <c r="K4410" s="29"/>
      <c r="L4410" s="28"/>
      <c r="M4410" s="31"/>
      <c r="N4410" s="29"/>
      <c r="O4410" s="32">
        <f>IF($B4410="",0,IF($U4410="IN",N($M4410),0))</f>
        <v>0</v>
      </c>
      <c r="P4410" s="32">
        <f>IF($B4410="",0,IF(OR($U4410="OUT",$U4410="TRF"),N($M4410),0))</f>
        <v>0</v>
      </c>
      <c r="Q4410" s="32">
        <f>IF($B4410="",0,IF(OR($U4410="OUT",$U4410="TRF"),N($M4410),0))</f>
        <v>0</v>
      </c>
      <c r="R4410" s="32">
        <f>IF($B4410="",0,IF($U4410="IN",N($M4410),0))</f>
        <v>0</v>
      </c>
      <c r="S4410" s="33">
        <f>IF($B4410="","",IF($M4410="","⚠ مبلغ",IF($E4410="","⚠ بانک عامل",IF(AND($U4410="TRF",$F4410=""),"⚠ بانک مقصد",IF(AND($V4410&lt;&gt;"NONE",$V4410&lt;&gt;"",$Z4410=""),"⚠ طرف حساب","✓")))))</f>
        <v>0</v>
      </c>
      <c r="T4410" s="29"/>
      <c r="U4410" s="27">
        <f>IFERROR(VLOOKUP($D4410,BankOpTbl,2,0),"")</f>
        <v>0</v>
      </c>
      <c r="V4410" s="27">
        <f>IFERROR(VLOOKUP($D4410,BankOpTbl,3,0),"")</f>
        <v>0</v>
      </c>
      <c r="W4410" s="27">
        <f>IFERROR(VLOOKUP($D4410,BankOpTbl,4,0),"")</f>
        <v>0</v>
      </c>
      <c r="X4410" s="27">
        <f>IF($E4410="","",IFERROR(VLOOKUP($E4410,BankTbl,4,0),""))</f>
        <v>0</v>
      </c>
      <c r="Y4410" s="27">
        <f>IF($F4410="","",IFERROR(VLOOKUP($F4410,BankTbl,4,0),""))</f>
        <v>0</v>
      </c>
      <c r="Z4410" s="27">
        <f>IF($B4410="","",IF($V4410="PICK",LEFT($N4410,5),IF($V4410="FIXED",$W4410,IF($V4410="CODE",$H4410,""))))</f>
        <v>0</v>
      </c>
    </row>
    <row r="4411" spans="1:26" ht="21" customHeight="1">
      <c r="A4411" s="27">
        <f>IF($B4411="","",COUNTA($B$13:$B4411))</f>
        <v>0</v>
      </c>
      <c r="B4411" s="28"/>
      <c r="C4411" s="28"/>
      <c r="D4411" s="29"/>
      <c r="E4411" s="29"/>
      <c r="F4411" s="29"/>
      <c r="G4411" s="28"/>
      <c r="H4411" s="28"/>
      <c r="I4411" s="30">
        <f>IF($H4411="","",IFERROR(VLOOKUP($H4411,AcctTbl,2,0),"کد ناشناخته"))</f>
        <v>0</v>
      </c>
      <c r="J4411" s="27">
        <f>IF($H4411="","",IFERROR(VLOOKUP($H4411,AcctTbl,3,0),""))</f>
        <v>0</v>
      </c>
      <c r="K4411" s="29"/>
      <c r="L4411" s="28"/>
      <c r="M4411" s="31"/>
      <c r="N4411" s="29"/>
      <c r="O4411" s="32">
        <f>IF($B4411="",0,IF($U4411="IN",N($M4411),0))</f>
        <v>0</v>
      </c>
      <c r="P4411" s="32">
        <f>IF($B4411="",0,IF(OR($U4411="OUT",$U4411="TRF"),N($M4411),0))</f>
        <v>0</v>
      </c>
      <c r="Q4411" s="32">
        <f>IF($B4411="",0,IF(OR($U4411="OUT",$U4411="TRF"),N($M4411),0))</f>
        <v>0</v>
      </c>
      <c r="R4411" s="32">
        <f>IF($B4411="",0,IF($U4411="IN",N($M4411),0))</f>
        <v>0</v>
      </c>
      <c r="S4411" s="33">
        <f>IF($B4411="","",IF($M4411="","⚠ مبلغ",IF($E4411="","⚠ بانک عامل",IF(AND($U4411="TRF",$F4411=""),"⚠ بانک مقصد",IF(AND($V4411&lt;&gt;"NONE",$V4411&lt;&gt;"",$Z4411=""),"⚠ طرف حساب","✓")))))</f>
        <v>0</v>
      </c>
      <c r="T4411" s="29"/>
      <c r="U4411" s="27">
        <f>IFERROR(VLOOKUP($D4411,BankOpTbl,2,0),"")</f>
        <v>0</v>
      </c>
      <c r="V4411" s="27">
        <f>IFERROR(VLOOKUP($D4411,BankOpTbl,3,0),"")</f>
        <v>0</v>
      </c>
      <c r="W4411" s="27">
        <f>IFERROR(VLOOKUP($D4411,BankOpTbl,4,0),"")</f>
        <v>0</v>
      </c>
      <c r="X4411" s="27">
        <f>IF($E4411="","",IFERROR(VLOOKUP($E4411,BankTbl,4,0),""))</f>
        <v>0</v>
      </c>
      <c r="Y4411" s="27">
        <f>IF($F4411="","",IFERROR(VLOOKUP($F4411,BankTbl,4,0),""))</f>
        <v>0</v>
      </c>
      <c r="Z4411" s="27">
        <f>IF($B4411="","",IF($V4411="PICK",LEFT($N4411,5),IF($V4411="FIXED",$W4411,IF($V4411="CODE",$H4411,""))))</f>
        <v>0</v>
      </c>
    </row>
    <row r="4412" spans="1:26" ht="21" customHeight="1">
      <c r="A4412" s="27">
        <f>IF($B4412="","",COUNTA($B$13:$B4412))</f>
        <v>0</v>
      </c>
      <c r="B4412" s="28"/>
      <c r="C4412" s="28"/>
      <c r="D4412" s="29"/>
      <c r="E4412" s="29"/>
      <c r="F4412" s="29"/>
      <c r="G4412" s="28"/>
      <c r="H4412" s="28"/>
      <c r="I4412" s="30">
        <f>IF($H4412="","",IFERROR(VLOOKUP($H4412,AcctTbl,2,0),"کد ناشناخته"))</f>
        <v>0</v>
      </c>
      <c r="J4412" s="27">
        <f>IF($H4412="","",IFERROR(VLOOKUP($H4412,AcctTbl,3,0),""))</f>
        <v>0</v>
      </c>
      <c r="K4412" s="29"/>
      <c r="L4412" s="28"/>
      <c r="M4412" s="31"/>
      <c r="N4412" s="29"/>
      <c r="O4412" s="32">
        <f>IF($B4412="",0,IF($U4412="IN",N($M4412),0))</f>
        <v>0</v>
      </c>
      <c r="P4412" s="32">
        <f>IF($B4412="",0,IF(OR($U4412="OUT",$U4412="TRF"),N($M4412),0))</f>
        <v>0</v>
      </c>
      <c r="Q4412" s="32">
        <f>IF($B4412="",0,IF(OR($U4412="OUT",$U4412="TRF"),N($M4412),0))</f>
        <v>0</v>
      </c>
      <c r="R4412" s="32">
        <f>IF($B4412="",0,IF($U4412="IN",N($M4412),0))</f>
        <v>0</v>
      </c>
      <c r="S4412" s="33">
        <f>IF($B4412="","",IF($M4412="","⚠ مبلغ",IF($E4412="","⚠ بانک عامل",IF(AND($U4412="TRF",$F4412=""),"⚠ بانک مقصد",IF(AND($V4412&lt;&gt;"NONE",$V4412&lt;&gt;"",$Z4412=""),"⚠ طرف حساب","✓")))))</f>
        <v>0</v>
      </c>
      <c r="T4412" s="29"/>
      <c r="U4412" s="27">
        <f>IFERROR(VLOOKUP($D4412,BankOpTbl,2,0),"")</f>
        <v>0</v>
      </c>
      <c r="V4412" s="27">
        <f>IFERROR(VLOOKUP($D4412,BankOpTbl,3,0),"")</f>
        <v>0</v>
      </c>
      <c r="W4412" s="27">
        <f>IFERROR(VLOOKUP($D4412,BankOpTbl,4,0),"")</f>
        <v>0</v>
      </c>
      <c r="X4412" s="27">
        <f>IF($E4412="","",IFERROR(VLOOKUP($E4412,BankTbl,4,0),""))</f>
        <v>0</v>
      </c>
      <c r="Y4412" s="27">
        <f>IF($F4412="","",IFERROR(VLOOKUP($F4412,BankTbl,4,0),""))</f>
        <v>0</v>
      </c>
      <c r="Z4412" s="27">
        <f>IF($B4412="","",IF($V4412="PICK",LEFT($N4412,5),IF($V4412="FIXED",$W4412,IF($V4412="CODE",$H4412,""))))</f>
        <v>0</v>
      </c>
    </row>
    <row r="4413" spans="1:26" ht="21" customHeight="1">
      <c r="A4413" s="27">
        <f>IF($B4413="","",COUNTA($B$13:$B4413))</f>
        <v>0</v>
      </c>
      <c r="B4413" s="28"/>
      <c r="C4413" s="28"/>
      <c r="D4413" s="29"/>
      <c r="E4413" s="29"/>
      <c r="F4413" s="29"/>
      <c r="G4413" s="28"/>
      <c r="H4413" s="28"/>
      <c r="I4413" s="30">
        <f>IF($H4413="","",IFERROR(VLOOKUP($H4413,AcctTbl,2,0),"کد ناشناخته"))</f>
        <v>0</v>
      </c>
      <c r="J4413" s="27">
        <f>IF($H4413="","",IFERROR(VLOOKUP($H4413,AcctTbl,3,0),""))</f>
        <v>0</v>
      </c>
      <c r="K4413" s="29"/>
      <c r="L4413" s="28"/>
      <c r="M4413" s="31"/>
      <c r="N4413" s="29"/>
      <c r="O4413" s="32">
        <f>IF($B4413="",0,IF($U4413="IN",N($M4413),0))</f>
        <v>0</v>
      </c>
      <c r="P4413" s="32">
        <f>IF($B4413="",0,IF(OR($U4413="OUT",$U4413="TRF"),N($M4413),0))</f>
        <v>0</v>
      </c>
      <c r="Q4413" s="32">
        <f>IF($B4413="",0,IF(OR($U4413="OUT",$U4413="TRF"),N($M4413),0))</f>
        <v>0</v>
      </c>
      <c r="R4413" s="32">
        <f>IF($B4413="",0,IF($U4413="IN",N($M4413),0))</f>
        <v>0</v>
      </c>
      <c r="S4413" s="33">
        <f>IF($B4413="","",IF($M4413="","⚠ مبلغ",IF($E4413="","⚠ بانک عامل",IF(AND($U4413="TRF",$F4413=""),"⚠ بانک مقصد",IF(AND($V4413&lt;&gt;"NONE",$V4413&lt;&gt;"",$Z4413=""),"⚠ طرف حساب","✓")))))</f>
        <v>0</v>
      </c>
      <c r="T4413" s="29"/>
      <c r="U4413" s="27">
        <f>IFERROR(VLOOKUP($D4413,BankOpTbl,2,0),"")</f>
        <v>0</v>
      </c>
      <c r="V4413" s="27">
        <f>IFERROR(VLOOKUP($D4413,BankOpTbl,3,0),"")</f>
        <v>0</v>
      </c>
      <c r="W4413" s="27">
        <f>IFERROR(VLOOKUP($D4413,BankOpTbl,4,0),"")</f>
        <v>0</v>
      </c>
      <c r="X4413" s="27">
        <f>IF($E4413="","",IFERROR(VLOOKUP($E4413,BankTbl,4,0),""))</f>
        <v>0</v>
      </c>
      <c r="Y4413" s="27">
        <f>IF($F4413="","",IFERROR(VLOOKUP($F4413,BankTbl,4,0),""))</f>
        <v>0</v>
      </c>
      <c r="Z4413" s="27">
        <f>IF($B4413="","",IF($V4413="PICK",LEFT($N4413,5),IF($V4413="FIXED",$W4413,IF($V4413="CODE",$H4413,""))))</f>
        <v>0</v>
      </c>
    </row>
    <row r="4414" spans="1:26" ht="21" customHeight="1">
      <c r="A4414" s="27">
        <f>IF($B4414="","",COUNTA($B$13:$B4414))</f>
        <v>0</v>
      </c>
      <c r="B4414" s="28"/>
      <c r="C4414" s="28"/>
      <c r="D4414" s="29"/>
      <c r="E4414" s="29"/>
      <c r="F4414" s="29"/>
      <c r="G4414" s="28"/>
      <c r="H4414" s="28"/>
      <c r="I4414" s="30">
        <f>IF($H4414="","",IFERROR(VLOOKUP($H4414,AcctTbl,2,0),"کد ناشناخته"))</f>
        <v>0</v>
      </c>
      <c r="J4414" s="27">
        <f>IF($H4414="","",IFERROR(VLOOKUP($H4414,AcctTbl,3,0),""))</f>
        <v>0</v>
      </c>
      <c r="K4414" s="29"/>
      <c r="L4414" s="28"/>
      <c r="M4414" s="31"/>
      <c r="N4414" s="29"/>
      <c r="O4414" s="32">
        <f>IF($B4414="",0,IF($U4414="IN",N($M4414),0))</f>
        <v>0</v>
      </c>
      <c r="P4414" s="32">
        <f>IF($B4414="",0,IF(OR($U4414="OUT",$U4414="TRF"),N($M4414),0))</f>
        <v>0</v>
      </c>
      <c r="Q4414" s="32">
        <f>IF($B4414="",0,IF(OR($U4414="OUT",$U4414="TRF"),N($M4414),0))</f>
        <v>0</v>
      </c>
      <c r="R4414" s="32">
        <f>IF($B4414="",0,IF($U4414="IN",N($M4414),0))</f>
        <v>0</v>
      </c>
      <c r="S4414" s="33">
        <f>IF($B4414="","",IF($M4414="","⚠ مبلغ",IF($E4414="","⚠ بانک عامل",IF(AND($U4414="TRF",$F4414=""),"⚠ بانک مقصد",IF(AND($V4414&lt;&gt;"NONE",$V4414&lt;&gt;"",$Z4414=""),"⚠ طرف حساب","✓")))))</f>
        <v>0</v>
      </c>
      <c r="T4414" s="29"/>
      <c r="U4414" s="27">
        <f>IFERROR(VLOOKUP($D4414,BankOpTbl,2,0),"")</f>
        <v>0</v>
      </c>
      <c r="V4414" s="27">
        <f>IFERROR(VLOOKUP($D4414,BankOpTbl,3,0),"")</f>
        <v>0</v>
      </c>
      <c r="W4414" s="27">
        <f>IFERROR(VLOOKUP($D4414,BankOpTbl,4,0),"")</f>
        <v>0</v>
      </c>
      <c r="X4414" s="27">
        <f>IF($E4414="","",IFERROR(VLOOKUP($E4414,BankTbl,4,0),""))</f>
        <v>0</v>
      </c>
      <c r="Y4414" s="27">
        <f>IF($F4414="","",IFERROR(VLOOKUP($F4414,BankTbl,4,0),""))</f>
        <v>0</v>
      </c>
      <c r="Z4414" s="27">
        <f>IF($B4414="","",IF($V4414="PICK",LEFT($N4414,5),IF($V4414="FIXED",$W4414,IF($V4414="CODE",$H4414,""))))</f>
        <v>0</v>
      </c>
    </row>
    <row r="4415" spans="1:26" ht="21" customHeight="1">
      <c r="A4415" s="27">
        <f>IF($B4415="","",COUNTA($B$13:$B4415))</f>
        <v>0</v>
      </c>
      <c r="B4415" s="28"/>
      <c r="C4415" s="28"/>
      <c r="D4415" s="29"/>
      <c r="E4415" s="29"/>
      <c r="F4415" s="29"/>
      <c r="G4415" s="28"/>
      <c r="H4415" s="28"/>
      <c r="I4415" s="30">
        <f>IF($H4415="","",IFERROR(VLOOKUP($H4415,AcctTbl,2,0),"کد ناشناخته"))</f>
        <v>0</v>
      </c>
      <c r="J4415" s="27">
        <f>IF($H4415="","",IFERROR(VLOOKUP($H4415,AcctTbl,3,0),""))</f>
        <v>0</v>
      </c>
      <c r="K4415" s="29"/>
      <c r="L4415" s="28"/>
      <c r="M4415" s="31"/>
      <c r="N4415" s="29"/>
      <c r="O4415" s="32">
        <f>IF($B4415="",0,IF($U4415="IN",N($M4415),0))</f>
        <v>0</v>
      </c>
      <c r="P4415" s="32">
        <f>IF($B4415="",0,IF(OR($U4415="OUT",$U4415="TRF"),N($M4415),0))</f>
        <v>0</v>
      </c>
      <c r="Q4415" s="32">
        <f>IF($B4415="",0,IF(OR($U4415="OUT",$U4415="TRF"),N($M4415),0))</f>
        <v>0</v>
      </c>
      <c r="R4415" s="32">
        <f>IF($B4415="",0,IF($U4415="IN",N($M4415),0))</f>
        <v>0</v>
      </c>
      <c r="S4415" s="33">
        <f>IF($B4415="","",IF($M4415="","⚠ مبلغ",IF($E4415="","⚠ بانک عامل",IF(AND($U4415="TRF",$F4415=""),"⚠ بانک مقصد",IF(AND($V4415&lt;&gt;"NONE",$V4415&lt;&gt;"",$Z4415=""),"⚠ طرف حساب","✓")))))</f>
        <v>0</v>
      </c>
      <c r="T4415" s="29"/>
      <c r="U4415" s="27">
        <f>IFERROR(VLOOKUP($D4415,BankOpTbl,2,0),"")</f>
        <v>0</v>
      </c>
      <c r="V4415" s="27">
        <f>IFERROR(VLOOKUP($D4415,BankOpTbl,3,0),"")</f>
        <v>0</v>
      </c>
      <c r="W4415" s="27">
        <f>IFERROR(VLOOKUP($D4415,BankOpTbl,4,0),"")</f>
        <v>0</v>
      </c>
      <c r="X4415" s="27">
        <f>IF($E4415="","",IFERROR(VLOOKUP($E4415,BankTbl,4,0),""))</f>
        <v>0</v>
      </c>
      <c r="Y4415" s="27">
        <f>IF($F4415="","",IFERROR(VLOOKUP($F4415,BankTbl,4,0),""))</f>
        <v>0</v>
      </c>
      <c r="Z4415" s="27">
        <f>IF($B4415="","",IF($V4415="PICK",LEFT($N4415,5),IF($V4415="FIXED",$W4415,IF($V4415="CODE",$H4415,""))))</f>
        <v>0</v>
      </c>
    </row>
    <row r="4416" spans="1:26" ht="21" customHeight="1">
      <c r="A4416" s="27">
        <f>IF($B4416="","",COUNTA($B$13:$B4416))</f>
        <v>0</v>
      </c>
      <c r="B4416" s="28"/>
      <c r="C4416" s="28"/>
      <c r="D4416" s="29"/>
      <c r="E4416" s="29"/>
      <c r="F4416" s="29"/>
      <c r="G4416" s="28"/>
      <c r="H4416" s="28"/>
      <c r="I4416" s="30">
        <f>IF($H4416="","",IFERROR(VLOOKUP($H4416,AcctTbl,2,0),"کد ناشناخته"))</f>
        <v>0</v>
      </c>
      <c r="J4416" s="27">
        <f>IF($H4416="","",IFERROR(VLOOKUP($H4416,AcctTbl,3,0),""))</f>
        <v>0</v>
      </c>
      <c r="K4416" s="29"/>
      <c r="L4416" s="28"/>
      <c r="M4416" s="31"/>
      <c r="N4416" s="29"/>
      <c r="O4416" s="32">
        <f>IF($B4416="",0,IF($U4416="IN",N($M4416),0))</f>
        <v>0</v>
      </c>
      <c r="P4416" s="32">
        <f>IF($B4416="",0,IF(OR($U4416="OUT",$U4416="TRF"),N($M4416),0))</f>
        <v>0</v>
      </c>
      <c r="Q4416" s="32">
        <f>IF($B4416="",0,IF(OR($U4416="OUT",$U4416="TRF"),N($M4416),0))</f>
        <v>0</v>
      </c>
      <c r="R4416" s="32">
        <f>IF($B4416="",0,IF($U4416="IN",N($M4416),0))</f>
        <v>0</v>
      </c>
      <c r="S4416" s="33">
        <f>IF($B4416="","",IF($M4416="","⚠ مبلغ",IF($E4416="","⚠ بانک عامل",IF(AND($U4416="TRF",$F4416=""),"⚠ بانک مقصد",IF(AND($V4416&lt;&gt;"NONE",$V4416&lt;&gt;"",$Z4416=""),"⚠ طرف حساب","✓")))))</f>
        <v>0</v>
      </c>
      <c r="T4416" s="29"/>
      <c r="U4416" s="27">
        <f>IFERROR(VLOOKUP($D4416,BankOpTbl,2,0),"")</f>
        <v>0</v>
      </c>
      <c r="V4416" s="27">
        <f>IFERROR(VLOOKUP($D4416,BankOpTbl,3,0),"")</f>
        <v>0</v>
      </c>
      <c r="W4416" s="27">
        <f>IFERROR(VLOOKUP($D4416,BankOpTbl,4,0),"")</f>
        <v>0</v>
      </c>
      <c r="X4416" s="27">
        <f>IF($E4416="","",IFERROR(VLOOKUP($E4416,BankTbl,4,0),""))</f>
        <v>0</v>
      </c>
      <c r="Y4416" s="27">
        <f>IF($F4416="","",IFERROR(VLOOKUP($F4416,BankTbl,4,0),""))</f>
        <v>0</v>
      </c>
      <c r="Z4416" s="27">
        <f>IF($B4416="","",IF($V4416="PICK",LEFT($N4416,5),IF($V4416="FIXED",$W4416,IF($V4416="CODE",$H4416,""))))</f>
        <v>0</v>
      </c>
    </row>
    <row r="4417" spans="1:26" ht="21" customHeight="1">
      <c r="A4417" s="27">
        <f>IF($B4417="","",COUNTA($B$13:$B4417))</f>
        <v>0</v>
      </c>
      <c r="B4417" s="28"/>
      <c r="C4417" s="28"/>
      <c r="D4417" s="29"/>
      <c r="E4417" s="29"/>
      <c r="F4417" s="29"/>
      <c r="G4417" s="28"/>
      <c r="H4417" s="28"/>
      <c r="I4417" s="30">
        <f>IF($H4417="","",IFERROR(VLOOKUP($H4417,AcctTbl,2,0),"کد ناشناخته"))</f>
        <v>0</v>
      </c>
      <c r="J4417" s="27">
        <f>IF($H4417="","",IFERROR(VLOOKUP($H4417,AcctTbl,3,0),""))</f>
        <v>0</v>
      </c>
      <c r="K4417" s="29"/>
      <c r="L4417" s="28"/>
      <c r="M4417" s="31"/>
      <c r="N4417" s="29"/>
      <c r="O4417" s="32">
        <f>IF($B4417="",0,IF($U4417="IN",N($M4417),0))</f>
        <v>0</v>
      </c>
      <c r="P4417" s="32">
        <f>IF($B4417="",0,IF(OR($U4417="OUT",$U4417="TRF"),N($M4417),0))</f>
        <v>0</v>
      </c>
      <c r="Q4417" s="32">
        <f>IF($B4417="",0,IF(OR($U4417="OUT",$U4417="TRF"),N($M4417),0))</f>
        <v>0</v>
      </c>
      <c r="R4417" s="32">
        <f>IF($B4417="",0,IF($U4417="IN",N($M4417),0))</f>
        <v>0</v>
      </c>
      <c r="S4417" s="33">
        <f>IF($B4417="","",IF($M4417="","⚠ مبلغ",IF($E4417="","⚠ بانک عامل",IF(AND($U4417="TRF",$F4417=""),"⚠ بانک مقصد",IF(AND($V4417&lt;&gt;"NONE",$V4417&lt;&gt;"",$Z4417=""),"⚠ طرف حساب","✓")))))</f>
        <v>0</v>
      </c>
      <c r="T4417" s="29"/>
      <c r="U4417" s="27">
        <f>IFERROR(VLOOKUP($D4417,BankOpTbl,2,0),"")</f>
        <v>0</v>
      </c>
      <c r="V4417" s="27">
        <f>IFERROR(VLOOKUP($D4417,BankOpTbl,3,0),"")</f>
        <v>0</v>
      </c>
      <c r="W4417" s="27">
        <f>IFERROR(VLOOKUP($D4417,BankOpTbl,4,0),"")</f>
        <v>0</v>
      </c>
      <c r="X4417" s="27">
        <f>IF($E4417="","",IFERROR(VLOOKUP($E4417,BankTbl,4,0),""))</f>
        <v>0</v>
      </c>
      <c r="Y4417" s="27">
        <f>IF($F4417="","",IFERROR(VLOOKUP($F4417,BankTbl,4,0),""))</f>
        <v>0</v>
      </c>
      <c r="Z4417" s="27">
        <f>IF($B4417="","",IF($V4417="PICK",LEFT($N4417,5),IF($V4417="FIXED",$W4417,IF($V4417="CODE",$H4417,""))))</f>
        <v>0</v>
      </c>
    </row>
    <row r="4418" spans="1:26" ht="21" customHeight="1">
      <c r="A4418" s="27">
        <f>IF($B4418="","",COUNTA($B$13:$B4418))</f>
        <v>0</v>
      </c>
      <c r="B4418" s="28"/>
      <c r="C4418" s="28"/>
      <c r="D4418" s="29"/>
      <c r="E4418" s="29"/>
      <c r="F4418" s="29"/>
      <c r="G4418" s="28"/>
      <c r="H4418" s="28"/>
      <c r="I4418" s="30">
        <f>IF($H4418="","",IFERROR(VLOOKUP($H4418,AcctTbl,2,0),"کد ناشناخته"))</f>
        <v>0</v>
      </c>
      <c r="J4418" s="27">
        <f>IF($H4418="","",IFERROR(VLOOKUP($H4418,AcctTbl,3,0),""))</f>
        <v>0</v>
      </c>
      <c r="K4418" s="29"/>
      <c r="L4418" s="28"/>
      <c r="M4418" s="31"/>
      <c r="N4418" s="29"/>
      <c r="O4418" s="32">
        <f>IF($B4418="",0,IF($U4418="IN",N($M4418),0))</f>
        <v>0</v>
      </c>
      <c r="P4418" s="32">
        <f>IF($B4418="",0,IF(OR($U4418="OUT",$U4418="TRF"),N($M4418),0))</f>
        <v>0</v>
      </c>
      <c r="Q4418" s="32">
        <f>IF($B4418="",0,IF(OR($U4418="OUT",$U4418="TRF"),N($M4418),0))</f>
        <v>0</v>
      </c>
      <c r="R4418" s="32">
        <f>IF($B4418="",0,IF($U4418="IN",N($M4418),0))</f>
        <v>0</v>
      </c>
      <c r="S4418" s="33">
        <f>IF($B4418="","",IF($M4418="","⚠ مبلغ",IF($E4418="","⚠ بانک عامل",IF(AND($U4418="TRF",$F4418=""),"⚠ بانک مقصد",IF(AND($V4418&lt;&gt;"NONE",$V4418&lt;&gt;"",$Z4418=""),"⚠ طرف حساب","✓")))))</f>
        <v>0</v>
      </c>
      <c r="T4418" s="29"/>
      <c r="U4418" s="27">
        <f>IFERROR(VLOOKUP($D4418,BankOpTbl,2,0),"")</f>
        <v>0</v>
      </c>
      <c r="V4418" s="27">
        <f>IFERROR(VLOOKUP($D4418,BankOpTbl,3,0),"")</f>
        <v>0</v>
      </c>
      <c r="W4418" s="27">
        <f>IFERROR(VLOOKUP($D4418,BankOpTbl,4,0),"")</f>
        <v>0</v>
      </c>
      <c r="X4418" s="27">
        <f>IF($E4418="","",IFERROR(VLOOKUP($E4418,BankTbl,4,0),""))</f>
        <v>0</v>
      </c>
      <c r="Y4418" s="27">
        <f>IF($F4418="","",IFERROR(VLOOKUP($F4418,BankTbl,4,0),""))</f>
        <v>0</v>
      </c>
      <c r="Z4418" s="27">
        <f>IF($B4418="","",IF($V4418="PICK",LEFT($N4418,5),IF($V4418="FIXED",$W4418,IF($V4418="CODE",$H4418,""))))</f>
        <v>0</v>
      </c>
    </row>
    <row r="4419" spans="1:26" ht="21" customHeight="1">
      <c r="A4419" s="27">
        <f>IF($B4419="","",COUNTA($B$13:$B4419))</f>
        <v>0</v>
      </c>
      <c r="B4419" s="28"/>
      <c r="C4419" s="28"/>
      <c r="D4419" s="29"/>
      <c r="E4419" s="29"/>
      <c r="F4419" s="29"/>
      <c r="G4419" s="28"/>
      <c r="H4419" s="28"/>
      <c r="I4419" s="30">
        <f>IF($H4419="","",IFERROR(VLOOKUP($H4419,AcctTbl,2,0),"کد ناشناخته"))</f>
        <v>0</v>
      </c>
      <c r="J4419" s="27">
        <f>IF($H4419="","",IFERROR(VLOOKUP($H4419,AcctTbl,3,0),""))</f>
        <v>0</v>
      </c>
      <c r="K4419" s="29"/>
      <c r="L4419" s="28"/>
      <c r="M4419" s="31"/>
      <c r="N4419" s="29"/>
      <c r="O4419" s="32">
        <f>IF($B4419="",0,IF($U4419="IN",N($M4419),0))</f>
        <v>0</v>
      </c>
      <c r="P4419" s="32">
        <f>IF($B4419="",0,IF(OR($U4419="OUT",$U4419="TRF"),N($M4419),0))</f>
        <v>0</v>
      </c>
      <c r="Q4419" s="32">
        <f>IF($B4419="",0,IF(OR($U4419="OUT",$U4419="TRF"),N($M4419),0))</f>
        <v>0</v>
      </c>
      <c r="R4419" s="32">
        <f>IF($B4419="",0,IF($U4419="IN",N($M4419),0))</f>
        <v>0</v>
      </c>
      <c r="S4419" s="33">
        <f>IF($B4419="","",IF($M4419="","⚠ مبلغ",IF($E4419="","⚠ بانک عامل",IF(AND($U4419="TRF",$F4419=""),"⚠ بانک مقصد",IF(AND($V4419&lt;&gt;"NONE",$V4419&lt;&gt;"",$Z4419=""),"⚠ طرف حساب","✓")))))</f>
        <v>0</v>
      </c>
      <c r="T4419" s="29"/>
      <c r="U4419" s="27">
        <f>IFERROR(VLOOKUP($D4419,BankOpTbl,2,0),"")</f>
        <v>0</v>
      </c>
      <c r="V4419" s="27">
        <f>IFERROR(VLOOKUP($D4419,BankOpTbl,3,0),"")</f>
        <v>0</v>
      </c>
      <c r="W4419" s="27">
        <f>IFERROR(VLOOKUP($D4419,BankOpTbl,4,0),"")</f>
        <v>0</v>
      </c>
      <c r="X4419" s="27">
        <f>IF($E4419="","",IFERROR(VLOOKUP($E4419,BankTbl,4,0),""))</f>
        <v>0</v>
      </c>
      <c r="Y4419" s="27">
        <f>IF($F4419="","",IFERROR(VLOOKUP($F4419,BankTbl,4,0),""))</f>
        <v>0</v>
      </c>
      <c r="Z4419" s="27">
        <f>IF($B4419="","",IF($V4419="PICK",LEFT($N4419,5),IF($V4419="FIXED",$W4419,IF($V4419="CODE",$H4419,""))))</f>
        <v>0</v>
      </c>
    </row>
    <row r="4420" spans="1:26" ht="21" customHeight="1">
      <c r="A4420" s="27">
        <f>IF($B4420="","",COUNTA($B$13:$B4420))</f>
        <v>0</v>
      </c>
      <c r="B4420" s="28"/>
      <c r="C4420" s="28"/>
      <c r="D4420" s="29"/>
      <c r="E4420" s="29"/>
      <c r="F4420" s="29"/>
      <c r="G4420" s="28"/>
      <c r="H4420" s="28"/>
      <c r="I4420" s="30">
        <f>IF($H4420="","",IFERROR(VLOOKUP($H4420,AcctTbl,2,0),"کد ناشناخته"))</f>
        <v>0</v>
      </c>
      <c r="J4420" s="27">
        <f>IF($H4420="","",IFERROR(VLOOKUP($H4420,AcctTbl,3,0),""))</f>
        <v>0</v>
      </c>
      <c r="K4420" s="29"/>
      <c r="L4420" s="28"/>
      <c r="M4420" s="31"/>
      <c r="N4420" s="29"/>
      <c r="O4420" s="32">
        <f>IF($B4420="",0,IF($U4420="IN",N($M4420),0))</f>
        <v>0</v>
      </c>
      <c r="P4420" s="32">
        <f>IF($B4420="",0,IF(OR($U4420="OUT",$U4420="TRF"),N($M4420),0))</f>
        <v>0</v>
      </c>
      <c r="Q4420" s="32">
        <f>IF($B4420="",0,IF(OR($U4420="OUT",$U4420="TRF"),N($M4420),0))</f>
        <v>0</v>
      </c>
      <c r="R4420" s="32">
        <f>IF($B4420="",0,IF($U4420="IN",N($M4420),0))</f>
        <v>0</v>
      </c>
      <c r="S4420" s="33">
        <f>IF($B4420="","",IF($M4420="","⚠ مبلغ",IF($E4420="","⚠ بانک عامل",IF(AND($U4420="TRF",$F4420=""),"⚠ بانک مقصد",IF(AND($V4420&lt;&gt;"NONE",$V4420&lt;&gt;"",$Z4420=""),"⚠ طرف حساب","✓")))))</f>
        <v>0</v>
      </c>
      <c r="T4420" s="29"/>
      <c r="U4420" s="27">
        <f>IFERROR(VLOOKUP($D4420,BankOpTbl,2,0),"")</f>
        <v>0</v>
      </c>
      <c r="V4420" s="27">
        <f>IFERROR(VLOOKUP($D4420,BankOpTbl,3,0),"")</f>
        <v>0</v>
      </c>
      <c r="W4420" s="27">
        <f>IFERROR(VLOOKUP($D4420,BankOpTbl,4,0),"")</f>
        <v>0</v>
      </c>
      <c r="X4420" s="27">
        <f>IF($E4420="","",IFERROR(VLOOKUP($E4420,BankTbl,4,0),""))</f>
        <v>0</v>
      </c>
      <c r="Y4420" s="27">
        <f>IF($F4420="","",IFERROR(VLOOKUP($F4420,BankTbl,4,0),""))</f>
        <v>0</v>
      </c>
      <c r="Z4420" s="27">
        <f>IF($B4420="","",IF($V4420="PICK",LEFT($N4420,5),IF($V4420="FIXED",$W4420,IF($V4420="CODE",$H4420,""))))</f>
        <v>0</v>
      </c>
    </row>
    <row r="4421" spans="1:26" ht="21" customHeight="1">
      <c r="A4421" s="27">
        <f>IF($B4421="","",COUNTA($B$13:$B4421))</f>
        <v>0</v>
      </c>
      <c r="B4421" s="28"/>
      <c r="C4421" s="28"/>
      <c r="D4421" s="29"/>
      <c r="E4421" s="29"/>
      <c r="F4421" s="29"/>
      <c r="G4421" s="28"/>
      <c r="H4421" s="28"/>
      <c r="I4421" s="30">
        <f>IF($H4421="","",IFERROR(VLOOKUP($H4421,AcctTbl,2,0),"کد ناشناخته"))</f>
        <v>0</v>
      </c>
      <c r="J4421" s="27">
        <f>IF($H4421="","",IFERROR(VLOOKUP($H4421,AcctTbl,3,0),""))</f>
        <v>0</v>
      </c>
      <c r="K4421" s="29"/>
      <c r="L4421" s="28"/>
      <c r="M4421" s="31"/>
      <c r="N4421" s="29"/>
      <c r="O4421" s="32">
        <f>IF($B4421="",0,IF($U4421="IN",N($M4421),0))</f>
        <v>0</v>
      </c>
      <c r="P4421" s="32">
        <f>IF($B4421="",0,IF(OR($U4421="OUT",$U4421="TRF"),N($M4421),0))</f>
        <v>0</v>
      </c>
      <c r="Q4421" s="32">
        <f>IF($B4421="",0,IF(OR($U4421="OUT",$U4421="TRF"),N($M4421),0))</f>
        <v>0</v>
      </c>
      <c r="R4421" s="32">
        <f>IF($B4421="",0,IF($U4421="IN",N($M4421),0))</f>
        <v>0</v>
      </c>
      <c r="S4421" s="33">
        <f>IF($B4421="","",IF($M4421="","⚠ مبلغ",IF($E4421="","⚠ بانک عامل",IF(AND($U4421="TRF",$F4421=""),"⚠ بانک مقصد",IF(AND($V4421&lt;&gt;"NONE",$V4421&lt;&gt;"",$Z4421=""),"⚠ طرف حساب","✓")))))</f>
        <v>0</v>
      </c>
      <c r="T4421" s="29"/>
      <c r="U4421" s="27">
        <f>IFERROR(VLOOKUP($D4421,BankOpTbl,2,0),"")</f>
        <v>0</v>
      </c>
      <c r="V4421" s="27">
        <f>IFERROR(VLOOKUP($D4421,BankOpTbl,3,0),"")</f>
        <v>0</v>
      </c>
      <c r="W4421" s="27">
        <f>IFERROR(VLOOKUP($D4421,BankOpTbl,4,0),"")</f>
        <v>0</v>
      </c>
      <c r="X4421" s="27">
        <f>IF($E4421="","",IFERROR(VLOOKUP($E4421,BankTbl,4,0),""))</f>
        <v>0</v>
      </c>
      <c r="Y4421" s="27">
        <f>IF($F4421="","",IFERROR(VLOOKUP($F4421,BankTbl,4,0),""))</f>
        <v>0</v>
      </c>
      <c r="Z4421" s="27">
        <f>IF($B4421="","",IF($V4421="PICK",LEFT($N4421,5),IF($V4421="FIXED",$W4421,IF($V4421="CODE",$H4421,""))))</f>
        <v>0</v>
      </c>
    </row>
    <row r="4422" spans="1:26" ht="21" customHeight="1">
      <c r="A4422" s="27">
        <f>IF($B4422="","",COUNTA($B$13:$B4422))</f>
        <v>0</v>
      </c>
      <c r="B4422" s="28"/>
      <c r="C4422" s="28"/>
      <c r="D4422" s="29"/>
      <c r="E4422" s="29"/>
      <c r="F4422" s="29"/>
      <c r="G4422" s="28"/>
      <c r="H4422" s="28"/>
      <c r="I4422" s="30">
        <f>IF($H4422="","",IFERROR(VLOOKUP($H4422,AcctTbl,2,0),"کد ناشناخته"))</f>
        <v>0</v>
      </c>
      <c r="J4422" s="27">
        <f>IF($H4422="","",IFERROR(VLOOKUP($H4422,AcctTbl,3,0),""))</f>
        <v>0</v>
      </c>
      <c r="K4422" s="29"/>
      <c r="L4422" s="28"/>
      <c r="M4422" s="31"/>
      <c r="N4422" s="29"/>
      <c r="O4422" s="32">
        <f>IF($B4422="",0,IF($U4422="IN",N($M4422),0))</f>
        <v>0</v>
      </c>
      <c r="P4422" s="32">
        <f>IF($B4422="",0,IF(OR($U4422="OUT",$U4422="TRF"),N($M4422),0))</f>
        <v>0</v>
      </c>
      <c r="Q4422" s="32">
        <f>IF($B4422="",0,IF(OR($U4422="OUT",$U4422="TRF"),N($M4422),0))</f>
        <v>0</v>
      </c>
      <c r="R4422" s="32">
        <f>IF($B4422="",0,IF($U4422="IN",N($M4422),0))</f>
        <v>0</v>
      </c>
      <c r="S4422" s="33">
        <f>IF($B4422="","",IF($M4422="","⚠ مبلغ",IF($E4422="","⚠ بانک عامل",IF(AND($U4422="TRF",$F4422=""),"⚠ بانک مقصد",IF(AND($V4422&lt;&gt;"NONE",$V4422&lt;&gt;"",$Z4422=""),"⚠ طرف حساب","✓")))))</f>
        <v>0</v>
      </c>
      <c r="T4422" s="29"/>
      <c r="U4422" s="27">
        <f>IFERROR(VLOOKUP($D4422,BankOpTbl,2,0),"")</f>
        <v>0</v>
      </c>
      <c r="V4422" s="27">
        <f>IFERROR(VLOOKUP($D4422,BankOpTbl,3,0),"")</f>
        <v>0</v>
      </c>
      <c r="W4422" s="27">
        <f>IFERROR(VLOOKUP($D4422,BankOpTbl,4,0),"")</f>
        <v>0</v>
      </c>
      <c r="X4422" s="27">
        <f>IF($E4422="","",IFERROR(VLOOKUP($E4422,BankTbl,4,0),""))</f>
        <v>0</v>
      </c>
      <c r="Y4422" s="27">
        <f>IF($F4422="","",IFERROR(VLOOKUP($F4422,BankTbl,4,0),""))</f>
        <v>0</v>
      </c>
      <c r="Z4422" s="27">
        <f>IF($B4422="","",IF($V4422="PICK",LEFT($N4422,5),IF($V4422="FIXED",$W4422,IF($V4422="CODE",$H4422,""))))</f>
        <v>0</v>
      </c>
    </row>
    <row r="4423" spans="1:26" ht="21" customHeight="1">
      <c r="A4423" s="27">
        <f>IF($B4423="","",COUNTA($B$13:$B4423))</f>
        <v>0</v>
      </c>
      <c r="B4423" s="28"/>
      <c r="C4423" s="28"/>
      <c r="D4423" s="29"/>
      <c r="E4423" s="29"/>
      <c r="F4423" s="29"/>
      <c r="G4423" s="28"/>
      <c r="H4423" s="28"/>
      <c r="I4423" s="30">
        <f>IF($H4423="","",IFERROR(VLOOKUP($H4423,AcctTbl,2,0),"کد ناشناخته"))</f>
        <v>0</v>
      </c>
      <c r="J4423" s="27">
        <f>IF($H4423="","",IFERROR(VLOOKUP($H4423,AcctTbl,3,0),""))</f>
        <v>0</v>
      </c>
      <c r="K4423" s="29"/>
      <c r="L4423" s="28"/>
      <c r="M4423" s="31"/>
      <c r="N4423" s="29"/>
      <c r="O4423" s="32">
        <f>IF($B4423="",0,IF($U4423="IN",N($M4423),0))</f>
        <v>0</v>
      </c>
      <c r="P4423" s="32">
        <f>IF($B4423="",0,IF(OR($U4423="OUT",$U4423="TRF"),N($M4423),0))</f>
        <v>0</v>
      </c>
      <c r="Q4423" s="32">
        <f>IF($B4423="",0,IF(OR($U4423="OUT",$U4423="TRF"),N($M4423),0))</f>
        <v>0</v>
      </c>
      <c r="R4423" s="32">
        <f>IF($B4423="",0,IF($U4423="IN",N($M4423),0))</f>
        <v>0</v>
      </c>
      <c r="S4423" s="33">
        <f>IF($B4423="","",IF($M4423="","⚠ مبلغ",IF($E4423="","⚠ بانک عامل",IF(AND($U4423="TRF",$F4423=""),"⚠ بانک مقصد",IF(AND($V4423&lt;&gt;"NONE",$V4423&lt;&gt;"",$Z4423=""),"⚠ طرف حساب","✓")))))</f>
        <v>0</v>
      </c>
      <c r="T4423" s="29"/>
      <c r="U4423" s="27">
        <f>IFERROR(VLOOKUP($D4423,BankOpTbl,2,0),"")</f>
        <v>0</v>
      </c>
      <c r="V4423" s="27">
        <f>IFERROR(VLOOKUP($D4423,BankOpTbl,3,0),"")</f>
        <v>0</v>
      </c>
      <c r="W4423" s="27">
        <f>IFERROR(VLOOKUP($D4423,BankOpTbl,4,0),"")</f>
        <v>0</v>
      </c>
      <c r="X4423" s="27">
        <f>IF($E4423="","",IFERROR(VLOOKUP($E4423,BankTbl,4,0),""))</f>
        <v>0</v>
      </c>
      <c r="Y4423" s="27">
        <f>IF($F4423="","",IFERROR(VLOOKUP($F4423,BankTbl,4,0),""))</f>
        <v>0</v>
      </c>
      <c r="Z4423" s="27">
        <f>IF($B4423="","",IF($V4423="PICK",LEFT($N4423,5),IF($V4423="FIXED",$W4423,IF($V4423="CODE",$H4423,""))))</f>
        <v>0</v>
      </c>
    </row>
    <row r="4424" spans="1:26" ht="21" customHeight="1">
      <c r="A4424" s="27">
        <f>IF($B4424="","",COUNTA($B$13:$B4424))</f>
        <v>0</v>
      </c>
      <c r="B4424" s="28"/>
      <c r="C4424" s="28"/>
      <c r="D4424" s="29"/>
      <c r="E4424" s="29"/>
      <c r="F4424" s="29"/>
      <c r="G4424" s="28"/>
      <c r="H4424" s="28"/>
      <c r="I4424" s="30">
        <f>IF($H4424="","",IFERROR(VLOOKUP($H4424,AcctTbl,2,0),"کد ناشناخته"))</f>
        <v>0</v>
      </c>
      <c r="J4424" s="27">
        <f>IF($H4424="","",IFERROR(VLOOKUP($H4424,AcctTbl,3,0),""))</f>
        <v>0</v>
      </c>
      <c r="K4424" s="29"/>
      <c r="L4424" s="28"/>
      <c r="M4424" s="31"/>
      <c r="N4424" s="29"/>
      <c r="O4424" s="32">
        <f>IF($B4424="",0,IF($U4424="IN",N($M4424),0))</f>
        <v>0</v>
      </c>
      <c r="P4424" s="32">
        <f>IF($B4424="",0,IF(OR($U4424="OUT",$U4424="TRF"),N($M4424),0))</f>
        <v>0</v>
      </c>
      <c r="Q4424" s="32">
        <f>IF($B4424="",0,IF(OR($U4424="OUT",$U4424="TRF"),N($M4424),0))</f>
        <v>0</v>
      </c>
      <c r="R4424" s="32">
        <f>IF($B4424="",0,IF($U4424="IN",N($M4424),0))</f>
        <v>0</v>
      </c>
      <c r="S4424" s="33">
        <f>IF($B4424="","",IF($M4424="","⚠ مبلغ",IF($E4424="","⚠ بانک عامل",IF(AND($U4424="TRF",$F4424=""),"⚠ بانک مقصد",IF(AND($V4424&lt;&gt;"NONE",$V4424&lt;&gt;"",$Z4424=""),"⚠ طرف حساب","✓")))))</f>
        <v>0</v>
      </c>
      <c r="T4424" s="29"/>
      <c r="U4424" s="27">
        <f>IFERROR(VLOOKUP($D4424,BankOpTbl,2,0),"")</f>
        <v>0</v>
      </c>
      <c r="V4424" s="27">
        <f>IFERROR(VLOOKUP($D4424,BankOpTbl,3,0),"")</f>
        <v>0</v>
      </c>
      <c r="W4424" s="27">
        <f>IFERROR(VLOOKUP($D4424,BankOpTbl,4,0),"")</f>
        <v>0</v>
      </c>
      <c r="X4424" s="27">
        <f>IF($E4424="","",IFERROR(VLOOKUP($E4424,BankTbl,4,0),""))</f>
        <v>0</v>
      </c>
      <c r="Y4424" s="27">
        <f>IF($F4424="","",IFERROR(VLOOKUP($F4424,BankTbl,4,0),""))</f>
        <v>0</v>
      </c>
      <c r="Z4424" s="27">
        <f>IF($B4424="","",IF($V4424="PICK",LEFT($N4424,5),IF($V4424="FIXED",$W4424,IF($V4424="CODE",$H4424,""))))</f>
        <v>0</v>
      </c>
    </row>
    <row r="4425" spans="1:26" ht="21" customHeight="1">
      <c r="A4425" s="27">
        <f>IF($B4425="","",COUNTA($B$13:$B4425))</f>
        <v>0</v>
      </c>
      <c r="B4425" s="28"/>
      <c r="C4425" s="28"/>
      <c r="D4425" s="29"/>
      <c r="E4425" s="29"/>
      <c r="F4425" s="29"/>
      <c r="G4425" s="28"/>
      <c r="H4425" s="28"/>
      <c r="I4425" s="30">
        <f>IF($H4425="","",IFERROR(VLOOKUP($H4425,AcctTbl,2,0),"کد ناشناخته"))</f>
        <v>0</v>
      </c>
      <c r="J4425" s="27">
        <f>IF($H4425="","",IFERROR(VLOOKUP($H4425,AcctTbl,3,0),""))</f>
        <v>0</v>
      </c>
      <c r="K4425" s="29"/>
      <c r="L4425" s="28"/>
      <c r="M4425" s="31"/>
      <c r="N4425" s="29"/>
      <c r="O4425" s="32">
        <f>IF($B4425="",0,IF($U4425="IN",N($M4425),0))</f>
        <v>0</v>
      </c>
      <c r="P4425" s="32">
        <f>IF($B4425="",0,IF(OR($U4425="OUT",$U4425="TRF"),N($M4425),0))</f>
        <v>0</v>
      </c>
      <c r="Q4425" s="32">
        <f>IF($B4425="",0,IF(OR($U4425="OUT",$U4425="TRF"),N($M4425),0))</f>
        <v>0</v>
      </c>
      <c r="R4425" s="32">
        <f>IF($B4425="",0,IF($U4425="IN",N($M4425),0))</f>
        <v>0</v>
      </c>
      <c r="S4425" s="33">
        <f>IF($B4425="","",IF($M4425="","⚠ مبلغ",IF($E4425="","⚠ بانک عامل",IF(AND($U4425="TRF",$F4425=""),"⚠ بانک مقصد",IF(AND($V4425&lt;&gt;"NONE",$V4425&lt;&gt;"",$Z4425=""),"⚠ طرف حساب","✓")))))</f>
        <v>0</v>
      </c>
      <c r="T4425" s="29"/>
      <c r="U4425" s="27">
        <f>IFERROR(VLOOKUP($D4425,BankOpTbl,2,0),"")</f>
        <v>0</v>
      </c>
      <c r="V4425" s="27">
        <f>IFERROR(VLOOKUP($D4425,BankOpTbl,3,0),"")</f>
        <v>0</v>
      </c>
      <c r="W4425" s="27">
        <f>IFERROR(VLOOKUP($D4425,BankOpTbl,4,0),"")</f>
        <v>0</v>
      </c>
      <c r="X4425" s="27">
        <f>IF($E4425="","",IFERROR(VLOOKUP($E4425,BankTbl,4,0),""))</f>
        <v>0</v>
      </c>
      <c r="Y4425" s="27">
        <f>IF($F4425="","",IFERROR(VLOOKUP($F4425,BankTbl,4,0),""))</f>
        <v>0</v>
      </c>
      <c r="Z4425" s="27">
        <f>IF($B4425="","",IF($V4425="PICK",LEFT($N4425,5),IF($V4425="FIXED",$W4425,IF($V4425="CODE",$H4425,""))))</f>
        <v>0</v>
      </c>
    </row>
    <row r="4426" spans="1:26" ht="21" customHeight="1">
      <c r="A4426" s="27">
        <f>IF($B4426="","",COUNTA($B$13:$B4426))</f>
        <v>0</v>
      </c>
      <c r="B4426" s="28"/>
      <c r="C4426" s="28"/>
      <c r="D4426" s="29"/>
      <c r="E4426" s="29"/>
      <c r="F4426" s="29"/>
      <c r="G4426" s="28"/>
      <c r="H4426" s="28"/>
      <c r="I4426" s="30">
        <f>IF($H4426="","",IFERROR(VLOOKUP($H4426,AcctTbl,2,0),"کد ناشناخته"))</f>
        <v>0</v>
      </c>
      <c r="J4426" s="27">
        <f>IF($H4426="","",IFERROR(VLOOKUP($H4426,AcctTbl,3,0),""))</f>
        <v>0</v>
      </c>
      <c r="K4426" s="29"/>
      <c r="L4426" s="28"/>
      <c r="M4426" s="31"/>
      <c r="N4426" s="29"/>
      <c r="O4426" s="32">
        <f>IF($B4426="",0,IF($U4426="IN",N($M4426),0))</f>
        <v>0</v>
      </c>
      <c r="P4426" s="32">
        <f>IF($B4426="",0,IF(OR($U4426="OUT",$U4426="TRF"),N($M4426),0))</f>
        <v>0</v>
      </c>
      <c r="Q4426" s="32">
        <f>IF($B4426="",0,IF(OR($U4426="OUT",$U4426="TRF"),N($M4426),0))</f>
        <v>0</v>
      </c>
      <c r="R4426" s="32">
        <f>IF($B4426="",0,IF($U4426="IN",N($M4426),0))</f>
        <v>0</v>
      </c>
      <c r="S4426" s="33">
        <f>IF($B4426="","",IF($M4426="","⚠ مبلغ",IF($E4426="","⚠ بانک عامل",IF(AND($U4426="TRF",$F4426=""),"⚠ بانک مقصد",IF(AND($V4426&lt;&gt;"NONE",$V4426&lt;&gt;"",$Z4426=""),"⚠ طرف حساب","✓")))))</f>
        <v>0</v>
      </c>
      <c r="T4426" s="29"/>
      <c r="U4426" s="27">
        <f>IFERROR(VLOOKUP($D4426,BankOpTbl,2,0),"")</f>
        <v>0</v>
      </c>
      <c r="V4426" s="27">
        <f>IFERROR(VLOOKUP($D4426,BankOpTbl,3,0),"")</f>
        <v>0</v>
      </c>
      <c r="W4426" s="27">
        <f>IFERROR(VLOOKUP($D4426,BankOpTbl,4,0),"")</f>
        <v>0</v>
      </c>
      <c r="X4426" s="27">
        <f>IF($E4426="","",IFERROR(VLOOKUP($E4426,BankTbl,4,0),""))</f>
        <v>0</v>
      </c>
      <c r="Y4426" s="27">
        <f>IF($F4426="","",IFERROR(VLOOKUP($F4426,BankTbl,4,0),""))</f>
        <v>0</v>
      </c>
      <c r="Z4426" s="27">
        <f>IF($B4426="","",IF($V4426="PICK",LEFT($N4426,5),IF($V4426="FIXED",$W4426,IF($V4426="CODE",$H4426,""))))</f>
        <v>0</v>
      </c>
    </row>
    <row r="4427" spans="1:26" ht="21" customHeight="1">
      <c r="A4427" s="27">
        <f>IF($B4427="","",COUNTA($B$13:$B4427))</f>
        <v>0</v>
      </c>
      <c r="B4427" s="28"/>
      <c r="C4427" s="28"/>
      <c r="D4427" s="29"/>
      <c r="E4427" s="29"/>
      <c r="F4427" s="29"/>
      <c r="G4427" s="28"/>
      <c r="H4427" s="28"/>
      <c r="I4427" s="30">
        <f>IF($H4427="","",IFERROR(VLOOKUP($H4427,AcctTbl,2,0),"کد ناشناخته"))</f>
        <v>0</v>
      </c>
      <c r="J4427" s="27">
        <f>IF($H4427="","",IFERROR(VLOOKUP($H4427,AcctTbl,3,0),""))</f>
        <v>0</v>
      </c>
      <c r="K4427" s="29"/>
      <c r="L4427" s="28"/>
      <c r="M4427" s="31"/>
      <c r="N4427" s="29"/>
      <c r="O4427" s="32">
        <f>IF($B4427="",0,IF($U4427="IN",N($M4427),0))</f>
        <v>0</v>
      </c>
      <c r="P4427" s="32">
        <f>IF($B4427="",0,IF(OR($U4427="OUT",$U4427="TRF"),N($M4427),0))</f>
        <v>0</v>
      </c>
      <c r="Q4427" s="32">
        <f>IF($B4427="",0,IF(OR($U4427="OUT",$U4427="TRF"),N($M4427),0))</f>
        <v>0</v>
      </c>
      <c r="R4427" s="32">
        <f>IF($B4427="",0,IF($U4427="IN",N($M4427),0))</f>
        <v>0</v>
      </c>
      <c r="S4427" s="33">
        <f>IF($B4427="","",IF($M4427="","⚠ مبلغ",IF($E4427="","⚠ بانک عامل",IF(AND($U4427="TRF",$F4427=""),"⚠ بانک مقصد",IF(AND($V4427&lt;&gt;"NONE",$V4427&lt;&gt;"",$Z4427=""),"⚠ طرف حساب","✓")))))</f>
        <v>0</v>
      </c>
      <c r="T4427" s="29"/>
      <c r="U4427" s="27">
        <f>IFERROR(VLOOKUP($D4427,BankOpTbl,2,0),"")</f>
        <v>0</v>
      </c>
      <c r="V4427" s="27">
        <f>IFERROR(VLOOKUP($D4427,BankOpTbl,3,0),"")</f>
        <v>0</v>
      </c>
      <c r="W4427" s="27">
        <f>IFERROR(VLOOKUP($D4427,BankOpTbl,4,0),"")</f>
        <v>0</v>
      </c>
      <c r="X4427" s="27">
        <f>IF($E4427="","",IFERROR(VLOOKUP($E4427,BankTbl,4,0),""))</f>
        <v>0</v>
      </c>
      <c r="Y4427" s="27">
        <f>IF($F4427="","",IFERROR(VLOOKUP($F4427,BankTbl,4,0),""))</f>
        <v>0</v>
      </c>
      <c r="Z4427" s="27">
        <f>IF($B4427="","",IF($V4427="PICK",LEFT($N4427,5),IF($V4427="FIXED",$W4427,IF($V4427="CODE",$H4427,""))))</f>
        <v>0</v>
      </c>
    </row>
    <row r="4428" spans="1:26" ht="21" customHeight="1">
      <c r="A4428" s="27">
        <f>IF($B4428="","",COUNTA($B$13:$B4428))</f>
        <v>0</v>
      </c>
      <c r="B4428" s="28"/>
      <c r="C4428" s="28"/>
      <c r="D4428" s="29"/>
      <c r="E4428" s="29"/>
      <c r="F4428" s="29"/>
      <c r="G4428" s="28"/>
      <c r="H4428" s="28"/>
      <c r="I4428" s="30">
        <f>IF($H4428="","",IFERROR(VLOOKUP($H4428,AcctTbl,2,0),"کد ناشناخته"))</f>
        <v>0</v>
      </c>
      <c r="J4428" s="27">
        <f>IF($H4428="","",IFERROR(VLOOKUP($H4428,AcctTbl,3,0),""))</f>
        <v>0</v>
      </c>
      <c r="K4428" s="29"/>
      <c r="L4428" s="28"/>
      <c r="M4428" s="31"/>
      <c r="N4428" s="29"/>
      <c r="O4428" s="32">
        <f>IF($B4428="",0,IF($U4428="IN",N($M4428),0))</f>
        <v>0</v>
      </c>
      <c r="P4428" s="32">
        <f>IF($B4428="",0,IF(OR($U4428="OUT",$U4428="TRF"),N($M4428),0))</f>
        <v>0</v>
      </c>
      <c r="Q4428" s="32">
        <f>IF($B4428="",0,IF(OR($U4428="OUT",$U4428="TRF"),N($M4428),0))</f>
        <v>0</v>
      </c>
      <c r="R4428" s="32">
        <f>IF($B4428="",0,IF($U4428="IN",N($M4428),0))</f>
        <v>0</v>
      </c>
      <c r="S4428" s="33">
        <f>IF($B4428="","",IF($M4428="","⚠ مبلغ",IF($E4428="","⚠ بانک عامل",IF(AND($U4428="TRF",$F4428=""),"⚠ بانک مقصد",IF(AND($V4428&lt;&gt;"NONE",$V4428&lt;&gt;"",$Z4428=""),"⚠ طرف حساب","✓")))))</f>
        <v>0</v>
      </c>
      <c r="T4428" s="29"/>
      <c r="U4428" s="27">
        <f>IFERROR(VLOOKUP($D4428,BankOpTbl,2,0),"")</f>
        <v>0</v>
      </c>
      <c r="V4428" s="27">
        <f>IFERROR(VLOOKUP($D4428,BankOpTbl,3,0),"")</f>
        <v>0</v>
      </c>
      <c r="W4428" s="27">
        <f>IFERROR(VLOOKUP($D4428,BankOpTbl,4,0),"")</f>
        <v>0</v>
      </c>
      <c r="X4428" s="27">
        <f>IF($E4428="","",IFERROR(VLOOKUP($E4428,BankTbl,4,0),""))</f>
        <v>0</v>
      </c>
      <c r="Y4428" s="27">
        <f>IF($F4428="","",IFERROR(VLOOKUP($F4428,BankTbl,4,0),""))</f>
        <v>0</v>
      </c>
      <c r="Z4428" s="27">
        <f>IF($B4428="","",IF($V4428="PICK",LEFT($N4428,5),IF($V4428="FIXED",$W4428,IF($V4428="CODE",$H4428,""))))</f>
        <v>0</v>
      </c>
    </row>
    <row r="4429" spans="1:26" ht="21" customHeight="1">
      <c r="A4429" s="27">
        <f>IF($B4429="","",COUNTA($B$13:$B4429))</f>
        <v>0</v>
      </c>
      <c r="B4429" s="28"/>
      <c r="C4429" s="28"/>
      <c r="D4429" s="29"/>
      <c r="E4429" s="29"/>
      <c r="F4429" s="29"/>
      <c r="G4429" s="28"/>
      <c r="H4429" s="28"/>
      <c r="I4429" s="30">
        <f>IF($H4429="","",IFERROR(VLOOKUP($H4429,AcctTbl,2,0),"کد ناشناخته"))</f>
        <v>0</v>
      </c>
      <c r="J4429" s="27">
        <f>IF($H4429="","",IFERROR(VLOOKUP($H4429,AcctTbl,3,0),""))</f>
        <v>0</v>
      </c>
      <c r="K4429" s="29"/>
      <c r="L4429" s="28"/>
      <c r="M4429" s="31"/>
      <c r="N4429" s="29"/>
      <c r="O4429" s="32">
        <f>IF($B4429="",0,IF($U4429="IN",N($M4429),0))</f>
        <v>0</v>
      </c>
      <c r="P4429" s="32">
        <f>IF($B4429="",0,IF(OR($U4429="OUT",$U4429="TRF"),N($M4429),0))</f>
        <v>0</v>
      </c>
      <c r="Q4429" s="32">
        <f>IF($B4429="",0,IF(OR($U4429="OUT",$U4429="TRF"),N($M4429),0))</f>
        <v>0</v>
      </c>
      <c r="R4429" s="32">
        <f>IF($B4429="",0,IF($U4429="IN",N($M4429),0))</f>
        <v>0</v>
      </c>
      <c r="S4429" s="33">
        <f>IF($B4429="","",IF($M4429="","⚠ مبلغ",IF($E4429="","⚠ بانک عامل",IF(AND($U4429="TRF",$F4429=""),"⚠ بانک مقصد",IF(AND($V4429&lt;&gt;"NONE",$V4429&lt;&gt;"",$Z4429=""),"⚠ طرف حساب","✓")))))</f>
        <v>0</v>
      </c>
      <c r="T4429" s="29"/>
      <c r="U4429" s="27">
        <f>IFERROR(VLOOKUP($D4429,BankOpTbl,2,0),"")</f>
        <v>0</v>
      </c>
      <c r="V4429" s="27">
        <f>IFERROR(VLOOKUP($D4429,BankOpTbl,3,0),"")</f>
        <v>0</v>
      </c>
      <c r="W4429" s="27">
        <f>IFERROR(VLOOKUP($D4429,BankOpTbl,4,0),"")</f>
        <v>0</v>
      </c>
      <c r="X4429" s="27">
        <f>IF($E4429="","",IFERROR(VLOOKUP($E4429,BankTbl,4,0),""))</f>
        <v>0</v>
      </c>
      <c r="Y4429" s="27">
        <f>IF($F4429="","",IFERROR(VLOOKUP($F4429,BankTbl,4,0),""))</f>
        <v>0</v>
      </c>
      <c r="Z4429" s="27">
        <f>IF($B4429="","",IF($V4429="PICK",LEFT($N4429,5),IF($V4429="FIXED",$W4429,IF($V4429="CODE",$H4429,""))))</f>
        <v>0</v>
      </c>
    </row>
    <row r="4430" spans="1:26" ht="21" customHeight="1">
      <c r="A4430" s="27">
        <f>IF($B4430="","",COUNTA($B$13:$B4430))</f>
        <v>0</v>
      </c>
      <c r="B4430" s="28"/>
      <c r="C4430" s="28"/>
      <c r="D4430" s="29"/>
      <c r="E4430" s="29"/>
      <c r="F4430" s="29"/>
      <c r="G4430" s="28"/>
      <c r="H4430" s="28"/>
      <c r="I4430" s="30">
        <f>IF($H4430="","",IFERROR(VLOOKUP($H4430,AcctTbl,2,0),"کد ناشناخته"))</f>
        <v>0</v>
      </c>
      <c r="J4430" s="27">
        <f>IF($H4430="","",IFERROR(VLOOKUP($H4430,AcctTbl,3,0),""))</f>
        <v>0</v>
      </c>
      <c r="K4430" s="29"/>
      <c r="L4430" s="28"/>
      <c r="M4430" s="31"/>
      <c r="N4430" s="29"/>
      <c r="O4430" s="32">
        <f>IF($B4430="",0,IF($U4430="IN",N($M4430),0))</f>
        <v>0</v>
      </c>
      <c r="P4430" s="32">
        <f>IF($B4430="",0,IF(OR($U4430="OUT",$U4430="TRF"),N($M4430),0))</f>
        <v>0</v>
      </c>
      <c r="Q4430" s="32">
        <f>IF($B4430="",0,IF(OR($U4430="OUT",$U4430="TRF"),N($M4430),0))</f>
        <v>0</v>
      </c>
      <c r="R4430" s="32">
        <f>IF($B4430="",0,IF($U4430="IN",N($M4430),0))</f>
        <v>0</v>
      </c>
      <c r="S4430" s="33">
        <f>IF($B4430="","",IF($M4430="","⚠ مبلغ",IF($E4430="","⚠ بانک عامل",IF(AND($U4430="TRF",$F4430=""),"⚠ بانک مقصد",IF(AND($V4430&lt;&gt;"NONE",$V4430&lt;&gt;"",$Z4430=""),"⚠ طرف حساب","✓")))))</f>
        <v>0</v>
      </c>
      <c r="T4430" s="29"/>
      <c r="U4430" s="27">
        <f>IFERROR(VLOOKUP($D4430,BankOpTbl,2,0),"")</f>
        <v>0</v>
      </c>
      <c r="V4430" s="27">
        <f>IFERROR(VLOOKUP($D4430,BankOpTbl,3,0),"")</f>
        <v>0</v>
      </c>
      <c r="W4430" s="27">
        <f>IFERROR(VLOOKUP($D4430,BankOpTbl,4,0),"")</f>
        <v>0</v>
      </c>
      <c r="X4430" s="27">
        <f>IF($E4430="","",IFERROR(VLOOKUP($E4430,BankTbl,4,0),""))</f>
        <v>0</v>
      </c>
      <c r="Y4430" s="27">
        <f>IF($F4430="","",IFERROR(VLOOKUP($F4430,BankTbl,4,0),""))</f>
        <v>0</v>
      </c>
      <c r="Z4430" s="27">
        <f>IF($B4430="","",IF($V4430="PICK",LEFT($N4430,5),IF($V4430="FIXED",$W4430,IF($V4430="CODE",$H4430,""))))</f>
        <v>0</v>
      </c>
    </row>
    <row r="4431" spans="1:26" ht="21" customHeight="1">
      <c r="A4431" s="27">
        <f>IF($B4431="","",COUNTA($B$13:$B4431))</f>
        <v>0</v>
      </c>
      <c r="B4431" s="28"/>
      <c r="C4431" s="28"/>
      <c r="D4431" s="29"/>
      <c r="E4431" s="29"/>
      <c r="F4431" s="29"/>
      <c r="G4431" s="28"/>
      <c r="H4431" s="28"/>
      <c r="I4431" s="30">
        <f>IF($H4431="","",IFERROR(VLOOKUP($H4431,AcctTbl,2,0),"کد ناشناخته"))</f>
        <v>0</v>
      </c>
      <c r="J4431" s="27">
        <f>IF($H4431="","",IFERROR(VLOOKUP($H4431,AcctTbl,3,0),""))</f>
        <v>0</v>
      </c>
      <c r="K4431" s="29"/>
      <c r="L4431" s="28"/>
      <c r="M4431" s="31"/>
      <c r="N4431" s="29"/>
      <c r="O4431" s="32">
        <f>IF($B4431="",0,IF($U4431="IN",N($M4431),0))</f>
        <v>0</v>
      </c>
      <c r="P4431" s="32">
        <f>IF($B4431="",0,IF(OR($U4431="OUT",$U4431="TRF"),N($M4431),0))</f>
        <v>0</v>
      </c>
      <c r="Q4431" s="32">
        <f>IF($B4431="",0,IF(OR($U4431="OUT",$U4431="TRF"),N($M4431),0))</f>
        <v>0</v>
      </c>
      <c r="R4431" s="32">
        <f>IF($B4431="",0,IF($U4431="IN",N($M4431),0))</f>
        <v>0</v>
      </c>
      <c r="S4431" s="33">
        <f>IF($B4431="","",IF($M4431="","⚠ مبلغ",IF($E4431="","⚠ بانک عامل",IF(AND($U4431="TRF",$F4431=""),"⚠ بانک مقصد",IF(AND($V4431&lt;&gt;"NONE",$V4431&lt;&gt;"",$Z4431=""),"⚠ طرف حساب","✓")))))</f>
        <v>0</v>
      </c>
      <c r="T4431" s="29"/>
      <c r="U4431" s="27">
        <f>IFERROR(VLOOKUP($D4431,BankOpTbl,2,0),"")</f>
        <v>0</v>
      </c>
      <c r="V4431" s="27">
        <f>IFERROR(VLOOKUP($D4431,BankOpTbl,3,0),"")</f>
        <v>0</v>
      </c>
      <c r="W4431" s="27">
        <f>IFERROR(VLOOKUP($D4431,BankOpTbl,4,0),"")</f>
        <v>0</v>
      </c>
      <c r="X4431" s="27">
        <f>IF($E4431="","",IFERROR(VLOOKUP($E4431,BankTbl,4,0),""))</f>
        <v>0</v>
      </c>
      <c r="Y4431" s="27">
        <f>IF($F4431="","",IFERROR(VLOOKUP($F4431,BankTbl,4,0),""))</f>
        <v>0</v>
      </c>
      <c r="Z4431" s="27">
        <f>IF($B4431="","",IF($V4431="PICK",LEFT($N4431,5),IF($V4431="FIXED",$W4431,IF($V4431="CODE",$H4431,""))))</f>
        <v>0</v>
      </c>
    </row>
    <row r="4432" spans="1:26" ht="21" customHeight="1">
      <c r="A4432" s="27">
        <f>IF($B4432="","",COUNTA($B$13:$B4432))</f>
        <v>0</v>
      </c>
      <c r="B4432" s="28"/>
      <c r="C4432" s="28"/>
      <c r="D4432" s="29"/>
      <c r="E4432" s="29"/>
      <c r="F4432" s="29"/>
      <c r="G4432" s="28"/>
      <c r="H4432" s="28"/>
      <c r="I4432" s="30">
        <f>IF($H4432="","",IFERROR(VLOOKUP($H4432,AcctTbl,2,0),"کد ناشناخته"))</f>
        <v>0</v>
      </c>
      <c r="J4432" s="27">
        <f>IF($H4432="","",IFERROR(VLOOKUP($H4432,AcctTbl,3,0),""))</f>
        <v>0</v>
      </c>
      <c r="K4432" s="29"/>
      <c r="L4432" s="28"/>
      <c r="M4432" s="31"/>
      <c r="N4432" s="29"/>
      <c r="O4432" s="32">
        <f>IF($B4432="",0,IF($U4432="IN",N($M4432),0))</f>
        <v>0</v>
      </c>
      <c r="P4432" s="32">
        <f>IF($B4432="",0,IF(OR($U4432="OUT",$U4432="TRF"),N($M4432),0))</f>
        <v>0</v>
      </c>
      <c r="Q4432" s="32">
        <f>IF($B4432="",0,IF(OR($U4432="OUT",$U4432="TRF"),N($M4432),0))</f>
        <v>0</v>
      </c>
      <c r="R4432" s="32">
        <f>IF($B4432="",0,IF($U4432="IN",N($M4432),0))</f>
        <v>0</v>
      </c>
      <c r="S4432" s="33">
        <f>IF($B4432="","",IF($M4432="","⚠ مبلغ",IF($E4432="","⚠ بانک عامل",IF(AND($U4432="TRF",$F4432=""),"⚠ بانک مقصد",IF(AND($V4432&lt;&gt;"NONE",$V4432&lt;&gt;"",$Z4432=""),"⚠ طرف حساب","✓")))))</f>
        <v>0</v>
      </c>
      <c r="T4432" s="29"/>
      <c r="U4432" s="27">
        <f>IFERROR(VLOOKUP($D4432,BankOpTbl,2,0),"")</f>
        <v>0</v>
      </c>
      <c r="V4432" s="27">
        <f>IFERROR(VLOOKUP($D4432,BankOpTbl,3,0),"")</f>
        <v>0</v>
      </c>
      <c r="W4432" s="27">
        <f>IFERROR(VLOOKUP($D4432,BankOpTbl,4,0),"")</f>
        <v>0</v>
      </c>
      <c r="X4432" s="27">
        <f>IF($E4432="","",IFERROR(VLOOKUP($E4432,BankTbl,4,0),""))</f>
        <v>0</v>
      </c>
      <c r="Y4432" s="27">
        <f>IF($F4432="","",IFERROR(VLOOKUP($F4432,BankTbl,4,0),""))</f>
        <v>0</v>
      </c>
      <c r="Z4432" s="27">
        <f>IF($B4432="","",IF($V4432="PICK",LEFT($N4432,5),IF($V4432="FIXED",$W4432,IF($V4432="CODE",$H4432,""))))</f>
        <v>0</v>
      </c>
    </row>
    <row r="4433" spans="1:26" ht="21" customHeight="1">
      <c r="A4433" s="27">
        <f>IF($B4433="","",COUNTA($B$13:$B4433))</f>
        <v>0</v>
      </c>
      <c r="B4433" s="28"/>
      <c r="C4433" s="28"/>
      <c r="D4433" s="29"/>
      <c r="E4433" s="29"/>
      <c r="F4433" s="29"/>
      <c r="G4433" s="28"/>
      <c r="H4433" s="28"/>
      <c r="I4433" s="30">
        <f>IF($H4433="","",IFERROR(VLOOKUP($H4433,AcctTbl,2,0),"کد ناشناخته"))</f>
        <v>0</v>
      </c>
      <c r="J4433" s="27">
        <f>IF($H4433="","",IFERROR(VLOOKUP($H4433,AcctTbl,3,0),""))</f>
        <v>0</v>
      </c>
      <c r="K4433" s="29"/>
      <c r="L4433" s="28"/>
      <c r="M4433" s="31"/>
      <c r="N4433" s="29"/>
      <c r="O4433" s="32">
        <f>IF($B4433="",0,IF($U4433="IN",N($M4433),0))</f>
        <v>0</v>
      </c>
      <c r="P4433" s="32">
        <f>IF($B4433="",0,IF(OR($U4433="OUT",$U4433="TRF"),N($M4433),0))</f>
        <v>0</v>
      </c>
      <c r="Q4433" s="32">
        <f>IF($B4433="",0,IF(OR($U4433="OUT",$U4433="TRF"),N($M4433),0))</f>
        <v>0</v>
      </c>
      <c r="R4433" s="32">
        <f>IF($B4433="",0,IF($U4433="IN",N($M4433),0))</f>
        <v>0</v>
      </c>
      <c r="S4433" s="33">
        <f>IF($B4433="","",IF($M4433="","⚠ مبلغ",IF($E4433="","⚠ بانک عامل",IF(AND($U4433="TRF",$F4433=""),"⚠ بانک مقصد",IF(AND($V4433&lt;&gt;"NONE",$V4433&lt;&gt;"",$Z4433=""),"⚠ طرف حساب","✓")))))</f>
        <v>0</v>
      </c>
      <c r="T4433" s="29"/>
      <c r="U4433" s="27">
        <f>IFERROR(VLOOKUP($D4433,BankOpTbl,2,0),"")</f>
        <v>0</v>
      </c>
      <c r="V4433" s="27">
        <f>IFERROR(VLOOKUP($D4433,BankOpTbl,3,0),"")</f>
        <v>0</v>
      </c>
      <c r="W4433" s="27">
        <f>IFERROR(VLOOKUP($D4433,BankOpTbl,4,0),"")</f>
        <v>0</v>
      </c>
      <c r="X4433" s="27">
        <f>IF($E4433="","",IFERROR(VLOOKUP($E4433,BankTbl,4,0),""))</f>
        <v>0</v>
      </c>
      <c r="Y4433" s="27">
        <f>IF($F4433="","",IFERROR(VLOOKUP($F4433,BankTbl,4,0),""))</f>
        <v>0</v>
      </c>
      <c r="Z4433" s="27">
        <f>IF($B4433="","",IF($V4433="PICK",LEFT($N4433,5),IF($V4433="FIXED",$W4433,IF($V4433="CODE",$H4433,""))))</f>
        <v>0</v>
      </c>
    </row>
    <row r="4434" spans="1:26" ht="21" customHeight="1">
      <c r="A4434" s="27">
        <f>IF($B4434="","",COUNTA($B$13:$B4434))</f>
        <v>0</v>
      </c>
      <c r="B4434" s="28"/>
      <c r="C4434" s="28"/>
      <c r="D4434" s="29"/>
      <c r="E4434" s="29"/>
      <c r="F4434" s="29"/>
      <c r="G4434" s="28"/>
      <c r="H4434" s="28"/>
      <c r="I4434" s="30">
        <f>IF($H4434="","",IFERROR(VLOOKUP($H4434,AcctTbl,2,0),"کد ناشناخته"))</f>
        <v>0</v>
      </c>
      <c r="J4434" s="27">
        <f>IF($H4434="","",IFERROR(VLOOKUP($H4434,AcctTbl,3,0),""))</f>
        <v>0</v>
      </c>
      <c r="K4434" s="29"/>
      <c r="L4434" s="28"/>
      <c r="M4434" s="31"/>
      <c r="N4434" s="29"/>
      <c r="O4434" s="32">
        <f>IF($B4434="",0,IF($U4434="IN",N($M4434),0))</f>
        <v>0</v>
      </c>
      <c r="P4434" s="32">
        <f>IF($B4434="",0,IF(OR($U4434="OUT",$U4434="TRF"),N($M4434),0))</f>
        <v>0</v>
      </c>
      <c r="Q4434" s="32">
        <f>IF($B4434="",0,IF(OR($U4434="OUT",$U4434="TRF"),N($M4434),0))</f>
        <v>0</v>
      </c>
      <c r="R4434" s="32">
        <f>IF($B4434="",0,IF($U4434="IN",N($M4434),0))</f>
        <v>0</v>
      </c>
      <c r="S4434" s="33">
        <f>IF($B4434="","",IF($M4434="","⚠ مبلغ",IF($E4434="","⚠ بانک عامل",IF(AND($U4434="TRF",$F4434=""),"⚠ بانک مقصد",IF(AND($V4434&lt;&gt;"NONE",$V4434&lt;&gt;"",$Z4434=""),"⚠ طرف حساب","✓")))))</f>
        <v>0</v>
      </c>
      <c r="T4434" s="29"/>
      <c r="U4434" s="27">
        <f>IFERROR(VLOOKUP($D4434,BankOpTbl,2,0),"")</f>
        <v>0</v>
      </c>
      <c r="V4434" s="27">
        <f>IFERROR(VLOOKUP($D4434,BankOpTbl,3,0),"")</f>
        <v>0</v>
      </c>
      <c r="W4434" s="27">
        <f>IFERROR(VLOOKUP($D4434,BankOpTbl,4,0),"")</f>
        <v>0</v>
      </c>
      <c r="X4434" s="27">
        <f>IF($E4434="","",IFERROR(VLOOKUP($E4434,BankTbl,4,0),""))</f>
        <v>0</v>
      </c>
      <c r="Y4434" s="27">
        <f>IF($F4434="","",IFERROR(VLOOKUP($F4434,BankTbl,4,0),""))</f>
        <v>0</v>
      </c>
      <c r="Z4434" s="27">
        <f>IF($B4434="","",IF($V4434="PICK",LEFT($N4434,5),IF($V4434="FIXED",$W4434,IF($V4434="CODE",$H4434,""))))</f>
        <v>0</v>
      </c>
    </row>
    <row r="4435" spans="1:26" ht="21" customHeight="1">
      <c r="A4435" s="27">
        <f>IF($B4435="","",COUNTA($B$13:$B4435))</f>
        <v>0</v>
      </c>
      <c r="B4435" s="28"/>
      <c r="C4435" s="28"/>
      <c r="D4435" s="29"/>
      <c r="E4435" s="29"/>
      <c r="F4435" s="29"/>
      <c r="G4435" s="28"/>
      <c r="H4435" s="28"/>
      <c r="I4435" s="30">
        <f>IF($H4435="","",IFERROR(VLOOKUP($H4435,AcctTbl,2,0),"کد ناشناخته"))</f>
        <v>0</v>
      </c>
      <c r="J4435" s="27">
        <f>IF($H4435="","",IFERROR(VLOOKUP($H4435,AcctTbl,3,0),""))</f>
        <v>0</v>
      </c>
      <c r="K4435" s="29"/>
      <c r="L4435" s="28"/>
      <c r="M4435" s="31"/>
      <c r="N4435" s="29"/>
      <c r="O4435" s="32">
        <f>IF($B4435="",0,IF($U4435="IN",N($M4435),0))</f>
        <v>0</v>
      </c>
      <c r="P4435" s="32">
        <f>IF($B4435="",0,IF(OR($U4435="OUT",$U4435="TRF"),N($M4435),0))</f>
        <v>0</v>
      </c>
      <c r="Q4435" s="32">
        <f>IF($B4435="",0,IF(OR($U4435="OUT",$U4435="TRF"),N($M4435),0))</f>
        <v>0</v>
      </c>
      <c r="R4435" s="32">
        <f>IF($B4435="",0,IF($U4435="IN",N($M4435),0))</f>
        <v>0</v>
      </c>
      <c r="S4435" s="33">
        <f>IF($B4435="","",IF($M4435="","⚠ مبلغ",IF($E4435="","⚠ بانک عامل",IF(AND($U4435="TRF",$F4435=""),"⚠ بانک مقصد",IF(AND($V4435&lt;&gt;"NONE",$V4435&lt;&gt;"",$Z4435=""),"⚠ طرف حساب","✓")))))</f>
        <v>0</v>
      </c>
      <c r="T4435" s="29"/>
      <c r="U4435" s="27">
        <f>IFERROR(VLOOKUP($D4435,BankOpTbl,2,0),"")</f>
        <v>0</v>
      </c>
      <c r="V4435" s="27">
        <f>IFERROR(VLOOKUP($D4435,BankOpTbl,3,0),"")</f>
        <v>0</v>
      </c>
      <c r="W4435" s="27">
        <f>IFERROR(VLOOKUP($D4435,BankOpTbl,4,0),"")</f>
        <v>0</v>
      </c>
      <c r="X4435" s="27">
        <f>IF($E4435="","",IFERROR(VLOOKUP($E4435,BankTbl,4,0),""))</f>
        <v>0</v>
      </c>
      <c r="Y4435" s="27">
        <f>IF($F4435="","",IFERROR(VLOOKUP($F4435,BankTbl,4,0),""))</f>
        <v>0</v>
      </c>
      <c r="Z4435" s="27">
        <f>IF($B4435="","",IF($V4435="PICK",LEFT($N4435,5),IF($V4435="FIXED",$W4435,IF($V4435="CODE",$H4435,""))))</f>
        <v>0</v>
      </c>
    </row>
    <row r="4436" spans="1:26" ht="21" customHeight="1">
      <c r="A4436" s="27">
        <f>IF($B4436="","",COUNTA($B$13:$B4436))</f>
        <v>0</v>
      </c>
      <c r="B4436" s="28"/>
      <c r="C4436" s="28"/>
      <c r="D4436" s="29"/>
      <c r="E4436" s="29"/>
      <c r="F4436" s="29"/>
      <c r="G4436" s="28"/>
      <c r="H4436" s="28"/>
      <c r="I4436" s="30">
        <f>IF($H4436="","",IFERROR(VLOOKUP($H4436,AcctTbl,2,0),"کد ناشناخته"))</f>
        <v>0</v>
      </c>
      <c r="J4436" s="27">
        <f>IF($H4436="","",IFERROR(VLOOKUP($H4436,AcctTbl,3,0),""))</f>
        <v>0</v>
      </c>
      <c r="K4436" s="29"/>
      <c r="L4436" s="28"/>
      <c r="M4436" s="31"/>
      <c r="N4436" s="29"/>
      <c r="O4436" s="32">
        <f>IF($B4436="",0,IF($U4436="IN",N($M4436),0))</f>
        <v>0</v>
      </c>
      <c r="P4436" s="32">
        <f>IF($B4436="",0,IF(OR($U4436="OUT",$U4436="TRF"),N($M4436),0))</f>
        <v>0</v>
      </c>
      <c r="Q4436" s="32">
        <f>IF($B4436="",0,IF(OR($U4436="OUT",$U4436="TRF"),N($M4436),0))</f>
        <v>0</v>
      </c>
      <c r="R4436" s="32">
        <f>IF($B4436="",0,IF($U4436="IN",N($M4436),0))</f>
        <v>0</v>
      </c>
      <c r="S4436" s="33">
        <f>IF($B4436="","",IF($M4436="","⚠ مبلغ",IF($E4436="","⚠ بانک عامل",IF(AND($U4436="TRF",$F4436=""),"⚠ بانک مقصد",IF(AND($V4436&lt;&gt;"NONE",$V4436&lt;&gt;"",$Z4436=""),"⚠ طرف حساب","✓")))))</f>
        <v>0</v>
      </c>
      <c r="T4436" s="29"/>
      <c r="U4436" s="27">
        <f>IFERROR(VLOOKUP($D4436,BankOpTbl,2,0),"")</f>
        <v>0</v>
      </c>
      <c r="V4436" s="27">
        <f>IFERROR(VLOOKUP($D4436,BankOpTbl,3,0),"")</f>
        <v>0</v>
      </c>
      <c r="W4436" s="27">
        <f>IFERROR(VLOOKUP($D4436,BankOpTbl,4,0),"")</f>
        <v>0</v>
      </c>
      <c r="X4436" s="27">
        <f>IF($E4436="","",IFERROR(VLOOKUP($E4436,BankTbl,4,0),""))</f>
        <v>0</v>
      </c>
      <c r="Y4436" s="27">
        <f>IF($F4436="","",IFERROR(VLOOKUP($F4436,BankTbl,4,0),""))</f>
        <v>0</v>
      </c>
      <c r="Z4436" s="27">
        <f>IF($B4436="","",IF($V4436="PICK",LEFT($N4436,5),IF($V4436="FIXED",$W4436,IF($V4436="CODE",$H4436,""))))</f>
        <v>0</v>
      </c>
    </row>
    <row r="4437" spans="1:26" ht="21" customHeight="1">
      <c r="A4437" s="27">
        <f>IF($B4437="","",COUNTA($B$13:$B4437))</f>
        <v>0</v>
      </c>
      <c r="B4437" s="28"/>
      <c r="C4437" s="28"/>
      <c r="D4437" s="29"/>
      <c r="E4437" s="29"/>
      <c r="F4437" s="29"/>
      <c r="G4437" s="28"/>
      <c r="H4437" s="28"/>
      <c r="I4437" s="30">
        <f>IF($H4437="","",IFERROR(VLOOKUP($H4437,AcctTbl,2,0),"کد ناشناخته"))</f>
        <v>0</v>
      </c>
      <c r="J4437" s="27">
        <f>IF($H4437="","",IFERROR(VLOOKUP($H4437,AcctTbl,3,0),""))</f>
        <v>0</v>
      </c>
      <c r="K4437" s="29"/>
      <c r="L4437" s="28"/>
      <c r="M4437" s="31"/>
      <c r="N4437" s="29"/>
      <c r="O4437" s="32">
        <f>IF($B4437="",0,IF($U4437="IN",N($M4437),0))</f>
        <v>0</v>
      </c>
      <c r="P4437" s="32">
        <f>IF($B4437="",0,IF(OR($U4437="OUT",$U4437="TRF"),N($M4437),0))</f>
        <v>0</v>
      </c>
      <c r="Q4437" s="32">
        <f>IF($B4437="",0,IF(OR($U4437="OUT",$U4437="TRF"),N($M4437),0))</f>
        <v>0</v>
      </c>
      <c r="R4437" s="32">
        <f>IF($B4437="",0,IF($U4437="IN",N($M4437),0))</f>
        <v>0</v>
      </c>
      <c r="S4437" s="33">
        <f>IF($B4437="","",IF($M4437="","⚠ مبلغ",IF($E4437="","⚠ بانک عامل",IF(AND($U4437="TRF",$F4437=""),"⚠ بانک مقصد",IF(AND($V4437&lt;&gt;"NONE",$V4437&lt;&gt;"",$Z4437=""),"⚠ طرف حساب","✓")))))</f>
        <v>0</v>
      </c>
      <c r="T4437" s="29"/>
      <c r="U4437" s="27">
        <f>IFERROR(VLOOKUP($D4437,BankOpTbl,2,0),"")</f>
        <v>0</v>
      </c>
      <c r="V4437" s="27">
        <f>IFERROR(VLOOKUP($D4437,BankOpTbl,3,0),"")</f>
        <v>0</v>
      </c>
      <c r="W4437" s="27">
        <f>IFERROR(VLOOKUP($D4437,BankOpTbl,4,0),"")</f>
        <v>0</v>
      </c>
      <c r="X4437" s="27">
        <f>IF($E4437="","",IFERROR(VLOOKUP($E4437,BankTbl,4,0),""))</f>
        <v>0</v>
      </c>
      <c r="Y4437" s="27">
        <f>IF($F4437="","",IFERROR(VLOOKUP($F4437,BankTbl,4,0),""))</f>
        <v>0</v>
      </c>
      <c r="Z4437" s="27">
        <f>IF($B4437="","",IF($V4437="PICK",LEFT($N4437,5),IF($V4437="FIXED",$W4437,IF($V4437="CODE",$H4437,""))))</f>
        <v>0</v>
      </c>
    </row>
    <row r="4438" spans="1:26" ht="21" customHeight="1">
      <c r="A4438" s="27">
        <f>IF($B4438="","",COUNTA($B$13:$B4438))</f>
        <v>0</v>
      </c>
      <c r="B4438" s="28"/>
      <c r="C4438" s="28"/>
      <c r="D4438" s="29"/>
      <c r="E4438" s="29"/>
      <c r="F4438" s="29"/>
      <c r="G4438" s="28"/>
      <c r="H4438" s="28"/>
      <c r="I4438" s="30">
        <f>IF($H4438="","",IFERROR(VLOOKUP($H4438,AcctTbl,2,0),"کد ناشناخته"))</f>
        <v>0</v>
      </c>
      <c r="J4438" s="27">
        <f>IF($H4438="","",IFERROR(VLOOKUP($H4438,AcctTbl,3,0),""))</f>
        <v>0</v>
      </c>
      <c r="K4438" s="29"/>
      <c r="L4438" s="28"/>
      <c r="M4438" s="31"/>
      <c r="N4438" s="29"/>
      <c r="O4438" s="32">
        <f>IF($B4438="",0,IF($U4438="IN",N($M4438),0))</f>
        <v>0</v>
      </c>
      <c r="P4438" s="32">
        <f>IF($B4438="",0,IF(OR($U4438="OUT",$U4438="TRF"),N($M4438),0))</f>
        <v>0</v>
      </c>
      <c r="Q4438" s="32">
        <f>IF($B4438="",0,IF(OR($U4438="OUT",$U4438="TRF"),N($M4438),0))</f>
        <v>0</v>
      </c>
      <c r="R4438" s="32">
        <f>IF($B4438="",0,IF($U4438="IN",N($M4438),0))</f>
        <v>0</v>
      </c>
      <c r="S4438" s="33">
        <f>IF($B4438="","",IF($M4438="","⚠ مبلغ",IF($E4438="","⚠ بانک عامل",IF(AND($U4438="TRF",$F4438=""),"⚠ بانک مقصد",IF(AND($V4438&lt;&gt;"NONE",$V4438&lt;&gt;"",$Z4438=""),"⚠ طرف حساب","✓")))))</f>
        <v>0</v>
      </c>
      <c r="T4438" s="29"/>
      <c r="U4438" s="27">
        <f>IFERROR(VLOOKUP($D4438,BankOpTbl,2,0),"")</f>
        <v>0</v>
      </c>
      <c r="V4438" s="27">
        <f>IFERROR(VLOOKUP($D4438,BankOpTbl,3,0),"")</f>
        <v>0</v>
      </c>
      <c r="W4438" s="27">
        <f>IFERROR(VLOOKUP($D4438,BankOpTbl,4,0),"")</f>
        <v>0</v>
      </c>
      <c r="X4438" s="27">
        <f>IF($E4438="","",IFERROR(VLOOKUP($E4438,BankTbl,4,0),""))</f>
        <v>0</v>
      </c>
      <c r="Y4438" s="27">
        <f>IF($F4438="","",IFERROR(VLOOKUP($F4438,BankTbl,4,0),""))</f>
        <v>0</v>
      </c>
      <c r="Z4438" s="27">
        <f>IF($B4438="","",IF($V4438="PICK",LEFT($N4438,5),IF($V4438="FIXED",$W4438,IF($V4438="CODE",$H4438,""))))</f>
        <v>0</v>
      </c>
    </row>
    <row r="4439" spans="1:26" ht="21" customHeight="1">
      <c r="A4439" s="27">
        <f>IF($B4439="","",COUNTA($B$13:$B4439))</f>
        <v>0</v>
      </c>
      <c r="B4439" s="28"/>
      <c r="C4439" s="28"/>
      <c r="D4439" s="29"/>
      <c r="E4439" s="29"/>
      <c r="F4439" s="29"/>
      <c r="G4439" s="28"/>
      <c r="H4439" s="28"/>
      <c r="I4439" s="30">
        <f>IF($H4439="","",IFERROR(VLOOKUP($H4439,AcctTbl,2,0),"کد ناشناخته"))</f>
        <v>0</v>
      </c>
      <c r="J4439" s="27">
        <f>IF($H4439="","",IFERROR(VLOOKUP($H4439,AcctTbl,3,0),""))</f>
        <v>0</v>
      </c>
      <c r="K4439" s="29"/>
      <c r="L4439" s="28"/>
      <c r="M4439" s="31"/>
      <c r="N4439" s="29"/>
      <c r="O4439" s="32">
        <f>IF($B4439="",0,IF($U4439="IN",N($M4439),0))</f>
        <v>0</v>
      </c>
      <c r="P4439" s="32">
        <f>IF($B4439="",0,IF(OR($U4439="OUT",$U4439="TRF"),N($M4439),0))</f>
        <v>0</v>
      </c>
      <c r="Q4439" s="32">
        <f>IF($B4439="",0,IF(OR($U4439="OUT",$U4439="TRF"),N($M4439),0))</f>
        <v>0</v>
      </c>
      <c r="R4439" s="32">
        <f>IF($B4439="",0,IF($U4439="IN",N($M4439),0))</f>
        <v>0</v>
      </c>
      <c r="S4439" s="33">
        <f>IF($B4439="","",IF($M4439="","⚠ مبلغ",IF($E4439="","⚠ بانک عامل",IF(AND($U4439="TRF",$F4439=""),"⚠ بانک مقصد",IF(AND($V4439&lt;&gt;"NONE",$V4439&lt;&gt;"",$Z4439=""),"⚠ طرف حساب","✓")))))</f>
        <v>0</v>
      </c>
      <c r="T4439" s="29"/>
      <c r="U4439" s="27">
        <f>IFERROR(VLOOKUP($D4439,BankOpTbl,2,0),"")</f>
        <v>0</v>
      </c>
      <c r="V4439" s="27">
        <f>IFERROR(VLOOKUP($D4439,BankOpTbl,3,0),"")</f>
        <v>0</v>
      </c>
      <c r="W4439" s="27">
        <f>IFERROR(VLOOKUP($D4439,BankOpTbl,4,0),"")</f>
        <v>0</v>
      </c>
      <c r="X4439" s="27">
        <f>IF($E4439="","",IFERROR(VLOOKUP($E4439,BankTbl,4,0),""))</f>
        <v>0</v>
      </c>
      <c r="Y4439" s="27">
        <f>IF($F4439="","",IFERROR(VLOOKUP($F4439,BankTbl,4,0),""))</f>
        <v>0</v>
      </c>
      <c r="Z4439" s="27">
        <f>IF($B4439="","",IF($V4439="PICK",LEFT($N4439,5),IF($V4439="FIXED",$W4439,IF($V4439="CODE",$H4439,""))))</f>
        <v>0</v>
      </c>
    </row>
    <row r="4440" spans="1:26" ht="21" customHeight="1">
      <c r="A4440" s="27">
        <f>IF($B4440="","",COUNTA($B$13:$B4440))</f>
        <v>0</v>
      </c>
      <c r="B4440" s="28"/>
      <c r="C4440" s="28"/>
      <c r="D4440" s="29"/>
      <c r="E4440" s="29"/>
      <c r="F4440" s="29"/>
      <c r="G4440" s="28"/>
      <c r="H4440" s="28"/>
      <c r="I4440" s="30">
        <f>IF($H4440="","",IFERROR(VLOOKUP($H4440,AcctTbl,2,0),"کد ناشناخته"))</f>
        <v>0</v>
      </c>
      <c r="J4440" s="27">
        <f>IF($H4440="","",IFERROR(VLOOKUP($H4440,AcctTbl,3,0),""))</f>
        <v>0</v>
      </c>
      <c r="K4440" s="29"/>
      <c r="L4440" s="28"/>
      <c r="M4440" s="31"/>
      <c r="N4440" s="29"/>
      <c r="O4440" s="32">
        <f>IF($B4440="",0,IF($U4440="IN",N($M4440),0))</f>
        <v>0</v>
      </c>
      <c r="P4440" s="32">
        <f>IF($B4440="",0,IF(OR($U4440="OUT",$U4440="TRF"),N($M4440),0))</f>
        <v>0</v>
      </c>
      <c r="Q4440" s="32">
        <f>IF($B4440="",0,IF(OR($U4440="OUT",$U4440="TRF"),N($M4440),0))</f>
        <v>0</v>
      </c>
      <c r="R4440" s="32">
        <f>IF($B4440="",0,IF($U4440="IN",N($M4440),0))</f>
        <v>0</v>
      </c>
      <c r="S4440" s="33">
        <f>IF($B4440="","",IF($M4440="","⚠ مبلغ",IF($E4440="","⚠ بانک عامل",IF(AND($U4440="TRF",$F4440=""),"⚠ بانک مقصد",IF(AND($V4440&lt;&gt;"NONE",$V4440&lt;&gt;"",$Z4440=""),"⚠ طرف حساب","✓")))))</f>
        <v>0</v>
      </c>
      <c r="T4440" s="29"/>
      <c r="U4440" s="27">
        <f>IFERROR(VLOOKUP($D4440,BankOpTbl,2,0),"")</f>
        <v>0</v>
      </c>
      <c r="V4440" s="27">
        <f>IFERROR(VLOOKUP($D4440,BankOpTbl,3,0),"")</f>
        <v>0</v>
      </c>
      <c r="W4440" s="27">
        <f>IFERROR(VLOOKUP($D4440,BankOpTbl,4,0),"")</f>
        <v>0</v>
      </c>
      <c r="X4440" s="27">
        <f>IF($E4440="","",IFERROR(VLOOKUP($E4440,BankTbl,4,0),""))</f>
        <v>0</v>
      </c>
      <c r="Y4440" s="27">
        <f>IF($F4440="","",IFERROR(VLOOKUP($F4440,BankTbl,4,0),""))</f>
        <v>0</v>
      </c>
      <c r="Z4440" s="27">
        <f>IF($B4440="","",IF($V4440="PICK",LEFT($N4440,5),IF($V4440="FIXED",$W4440,IF($V4440="CODE",$H4440,""))))</f>
        <v>0</v>
      </c>
    </row>
    <row r="4441" spans="1:26" ht="21" customHeight="1">
      <c r="A4441" s="27">
        <f>IF($B4441="","",COUNTA($B$13:$B4441))</f>
        <v>0</v>
      </c>
      <c r="B4441" s="28"/>
      <c r="C4441" s="28"/>
      <c r="D4441" s="29"/>
      <c r="E4441" s="29"/>
      <c r="F4441" s="29"/>
      <c r="G4441" s="28"/>
      <c r="H4441" s="28"/>
      <c r="I4441" s="30">
        <f>IF($H4441="","",IFERROR(VLOOKUP($H4441,AcctTbl,2,0),"کد ناشناخته"))</f>
        <v>0</v>
      </c>
      <c r="J4441" s="27">
        <f>IF($H4441="","",IFERROR(VLOOKUP($H4441,AcctTbl,3,0),""))</f>
        <v>0</v>
      </c>
      <c r="K4441" s="29"/>
      <c r="L4441" s="28"/>
      <c r="M4441" s="31"/>
      <c r="N4441" s="29"/>
      <c r="O4441" s="32">
        <f>IF($B4441="",0,IF($U4441="IN",N($M4441),0))</f>
        <v>0</v>
      </c>
      <c r="P4441" s="32">
        <f>IF($B4441="",0,IF(OR($U4441="OUT",$U4441="TRF"),N($M4441),0))</f>
        <v>0</v>
      </c>
      <c r="Q4441" s="32">
        <f>IF($B4441="",0,IF(OR($U4441="OUT",$U4441="TRF"),N($M4441),0))</f>
        <v>0</v>
      </c>
      <c r="R4441" s="32">
        <f>IF($B4441="",0,IF($U4441="IN",N($M4441),0))</f>
        <v>0</v>
      </c>
      <c r="S4441" s="33">
        <f>IF($B4441="","",IF($M4441="","⚠ مبلغ",IF($E4441="","⚠ بانک عامل",IF(AND($U4441="TRF",$F4441=""),"⚠ بانک مقصد",IF(AND($V4441&lt;&gt;"NONE",$V4441&lt;&gt;"",$Z4441=""),"⚠ طرف حساب","✓")))))</f>
        <v>0</v>
      </c>
      <c r="T4441" s="29"/>
      <c r="U4441" s="27">
        <f>IFERROR(VLOOKUP($D4441,BankOpTbl,2,0),"")</f>
        <v>0</v>
      </c>
      <c r="V4441" s="27">
        <f>IFERROR(VLOOKUP($D4441,BankOpTbl,3,0),"")</f>
        <v>0</v>
      </c>
      <c r="W4441" s="27">
        <f>IFERROR(VLOOKUP($D4441,BankOpTbl,4,0),"")</f>
        <v>0</v>
      </c>
      <c r="X4441" s="27">
        <f>IF($E4441="","",IFERROR(VLOOKUP($E4441,BankTbl,4,0),""))</f>
        <v>0</v>
      </c>
      <c r="Y4441" s="27">
        <f>IF($F4441="","",IFERROR(VLOOKUP($F4441,BankTbl,4,0),""))</f>
        <v>0</v>
      </c>
      <c r="Z4441" s="27">
        <f>IF($B4441="","",IF($V4441="PICK",LEFT($N4441,5),IF($V4441="FIXED",$W4441,IF($V4441="CODE",$H4441,""))))</f>
        <v>0</v>
      </c>
    </row>
    <row r="4442" spans="1:26" ht="21" customHeight="1">
      <c r="A4442" s="27">
        <f>IF($B4442="","",COUNTA($B$13:$B4442))</f>
        <v>0</v>
      </c>
      <c r="B4442" s="28"/>
      <c r="C4442" s="28"/>
      <c r="D4442" s="29"/>
      <c r="E4442" s="29"/>
      <c r="F4442" s="29"/>
      <c r="G4442" s="28"/>
      <c r="H4442" s="28"/>
      <c r="I4442" s="30">
        <f>IF($H4442="","",IFERROR(VLOOKUP($H4442,AcctTbl,2,0),"کد ناشناخته"))</f>
        <v>0</v>
      </c>
      <c r="J4442" s="27">
        <f>IF($H4442="","",IFERROR(VLOOKUP($H4442,AcctTbl,3,0),""))</f>
        <v>0</v>
      </c>
      <c r="K4442" s="29"/>
      <c r="L4442" s="28"/>
      <c r="M4442" s="31"/>
      <c r="N4442" s="29"/>
      <c r="O4442" s="32">
        <f>IF($B4442="",0,IF($U4442="IN",N($M4442),0))</f>
        <v>0</v>
      </c>
      <c r="P4442" s="32">
        <f>IF($B4442="",0,IF(OR($U4442="OUT",$U4442="TRF"),N($M4442),0))</f>
        <v>0</v>
      </c>
      <c r="Q4442" s="32">
        <f>IF($B4442="",0,IF(OR($U4442="OUT",$U4442="TRF"),N($M4442),0))</f>
        <v>0</v>
      </c>
      <c r="R4442" s="32">
        <f>IF($B4442="",0,IF($U4442="IN",N($M4442),0))</f>
        <v>0</v>
      </c>
      <c r="S4442" s="33">
        <f>IF($B4442="","",IF($M4442="","⚠ مبلغ",IF($E4442="","⚠ بانک عامل",IF(AND($U4442="TRF",$F4442=""),"⚠ بانک مقصد",IF(AND($V4442&lt;&gt;"NONE",$V4442&lt;&gt;"",$Z4442=""),"⚠ طرف حساب","✓")))))</f>
        <v>0</v>
      </c>
      <c r="T4442" s="29"/>
      <c r="U4442" s="27">
        <f>IFERROR(VLOOKUP($D4442,BankOpTbl,2,0),"")</f>
        <v>0</v>
      </c>
      <c r="V4442" s="27">
        <f>IFERROR(VLOOKUP($D4442,BankOpTbl,3,0),"")</f>
        <v>0</v>
      </c>
      <c r="W4442" s="27">
        <f>IFERROR(VLOOKUP($D4442,BankOpTbl,4,0),"")</f>
        <v>0</v>
      </c>
      <c r="X4442" s="27">
        <f>IF($E4442="","",IFERROR(VLOOKUP($E4442,BankTbl,4,0),""))</f>
        <v>0</v>
      </c>
      <c r="Y4442" s="27">
        <f>IF($F4442="","",IFERROR(VLOOKUP($F4442,BankTbl,4,0),""))</f>
        <v>0</v>
      </c>
      <c r="Z4442" s="27">
        <f>IF($B4442="","",IF($V4442="PICK",LEFT($N4442,5),IF($V4442="FIXED",$W4442,IF($V4442="CODE",$H4442,""))))</f>
        <v>0</v>
      </c>
    </row>
    <row r="4443" spans="1:26" ht="21" customHeight="1">
      <c r="A4443" s="27">
        <f>IF($B4443="","",COUNTA($B$13:$B4443))</f>
        <v>0</v>
      </c>
      <c r="B4443" s="28"/>
      <c r="C4443" s="28"/>
      <c r="D4443" s="29"/>
      <c r="E4443" s="29"/>
      <c r="F4443" s="29"/>
      <c r="G4443" s="28"/>
      <c r="H4443" s="28"/>
      <c r="I4443" s="30">
        <f>IF($H4443="","",IFERROR(VLOOKUP($H4443,AcctTbl,2,0),"کد ناشناخته"))</f>
        <v>0</v>
      </c>
      <c r="J4443" s="27">
        <f>IF($H4443="","",IFERROR(VLOOKUP($H4443,AcctTbl,3,0),""))</f>
        <v>0</v>
      </c>
      <c r="K4443" s="29"/>
      <c r="L4443" s="28"/>
      <c r="M4443" s="31"/>
      <c r="N4443" s="29"/>
      <c r="O4443" s="32">
        <f>IF($B4443="",0,IF($U4443="IN",N($M4443),0))</f>
        <v>0</v>
      </c>
      <c r="P4443" s="32">
        <f>IF($B4443="",0,IF(OR($U4443="OUT",$U4443="TRF"),N($M4443),0))</f>
        <v>0</v>
      </c>
      <c r="Q4443" s="32">
        <f>IF($B4443="",0,IF(OR($U4443="OUT",$U4443="TRF"),N($M4443),0))</f>
        <v>0</v>
      </c>
      <c r="R4443" s="32">
        <f>IF($B4443="",0,IF($U4443="IN",N($M4443),0))</f>
        <v>0</v>
      </c>
      <c r="S4443" s="33">
        <f>IF($B4443="","",IF($M4443="","⚠ مبلغ",IF($E4443="","⚠ بانک عامل",IF(AND($U4443="TRF",$F4443=""),"⚠ بانک مقصد",IF(AND($V4443&lt;&gt;"NONE",$V4443&lt;&gt;"",$Z4443=""),"⚠ طرف حساب","✓")))))</f>
        <v>0</v>
      </c>
      <c r="T4443" s="29"/>
      <c r="U4443" s="27">
        <f>IFERROR(VLOOKUP($D4443,BankOpTbl,2,0),"")</f>
        <v>0</v>
      </c>
      <c r="V4443" s="27">
        <f>IFERROR(VLOOKUP($D4443,BankOpTbl,3,0),"")</f>
        <v>0</v>
      </c>
      <c r="W4443" s="27">
        <f>IFERROR(VLOOKUP($D4443,BankOpTbl,4,0),"")</f>
        <v>0</v>
      </c>
      <c r="X4443" s="27">
        <f>IF($E4443="","",IFERROR(VLOOKUP($E4443,BankTbl,4,0),""))</f>
        <v>0</v>
      </c>
      <c r="Y4443" s="27">
        <f>IF($F4443="","",IFERROR(VLOOKUP($F4443,BankTbl,4,0),""))</f>
        <v>0</v>
      </c>
      <c r="Z4443" s="27">
        <f>IF($B4443="","",IF($V4443="PICK",LEFT($N4443,5),IF($V4443="FIXED",$W4443,IF($V4443="CODE",$H4443,""))))</f>
        <v>0</v>
      </c>
    </row>
    <row r="4444" spans="1:26" ht="21" customHeight="1">
      <c r="A4444" s="27">
        <f>IF($B4444="","",COUNTA($B$13:$B4444))</f>
        <v>0</v>
      </c>
      <c r="B4444" s="28"/>
      <c r="C4444" s="28"/>
      <c r="D4444" s="29"/>
      <c r="E4444" s="29"/>
      <c r="F4444" s="29"/>
      <c r="G4444" s="28"/>
      <c r="H4444" s="28"/>
      <c r="I4444" s="30">
        <f>IF($H4444="","",IFERROR(VLOOKUP($H4444,AcctTbl,2,0),"کد ناشناخته"))</f>
        <v>0</v>
      </c>
      <c r="J4444" s="27">
        <f>IF($H4444="","",IFERROR(VLOOKUP($H4444,AcctTbl,3,0),""))</f>
        <v>0</v>
      </c>
      <c r="K4444" s="29"/>
      <c r="L4444" s="28"/>
      <c r="M4444" s="31"/>
      <c r="N4444" s="29"/>
      <c r="O4444" s="32">
        <f>IF($B4444="",0,IF($U4444="IN",N($M4444),0))</f>
        <v>0</v>
      </c>
      <c r="P4444" s="32">
        <f>IF($B4444="",0,IF(OR($U4444="OUT",$U4444="TRF"),N($M4444),0))</f>
        <v>0</v>
      </c>
      <c r="Q4444" s="32">
        <f>IF($B4444="",0,IF(OR($U4444="OUT",$U4444="TRF"),N($M4444),0))</f>
        <v>0</v>
      </c>
      <c r="R4444" s="32">
        <f>IF($B4444="",0,IF($U4444="IN",N($M4444),0))</f>
        <v>0</v>
      </c>
      <c r="S4444" s="33">
        <f>IF($B4444="","",IF($M4444="","⚠ مبلغ",IF($E4444="","⚠ بانک عامل",IF(AND($U4444="TRF",$F4444=""),"⚠ بانک مقصد",IF(AND($V4444&lt;&gt;"NONE",$V4444&lt;&gt;"",$Z4444=""),"⚠ طرف حساب","✓")))))</f>
        <v>0</v>
      </c>
      <c r="T4444" s="29"/>
      <c r="U4444" s="27">
        <f>IFERROR(VLOOKUP($D4444,BankOpTbl,2,0),"")</f>
        <v>0</v>
      </c>
      <c r="V4444" s="27">
        <f>IFERROR(VLOOKUP($D4444,BankOpTbl,3,0),"")</f>
        <v>0</v>
      </c>
      <c r="W4444" s="27">
        <f>IFERROR(VLOOKUP($D4444,BankOpTbl,4,0),"")</f>
        <v>0</v>
      </c>
      <c r="X4444" s="27">
        <f>IF($E4444="","",IFERROR(VLOOKUP($E4444,BankTbl,4,0),""))</f>
        <v>0</v>
      </c>
      <c r="Y4444" s="27">
        <f>IF($F4444="","",IFERROR(VLOOKUP($F4444,BankTbl,4,0),""))</f>
        <v>0</v>
      </c>
      <c r="Z4444" s="27">
        <f>IF($B4444="","",IF($V4444="PICK",LEFT($N4444,5),IF($V4444="FIXED",$W4444,IF($V4444="CODE",$H4444,""))))</f>
        <v>0</v>
      </c>
    </row>
    <row r="4445" spans="1:26" ht="21" customHeight="1">
      <c r="A4445" s="27">
        <f>IF($B4445="","",COUNTA($B$13:$B4445))</f>
        <v>0</v>
      </c>
      <c r="B4445" s="28"/>
      <c r="C4445" s="28"/>
      <c r="D4445" s="29"/>
      <c r="E4445" s="29"/>
      <c r="F4445" s="29"/>
      <c r="G4445" s="28"/>
      <c r="H4445" s="28"/>
      <c r="I4445" s="30">
        <f>IF($H4445="","",IFERROR(VLOOKUP($H4445,AcctTbl,2,0),"کد ناشناخته"))</f>
        <v>0</v>
      </c>
      <c r="J4445" s="27">
        <f>IF($H4445="","",IFERROR(VLOOKUP($H4445,AcctTbl,3,0),""))</f>
        <v>0</v>
      </c>
      <c r="K4445" s="29"/>
      <c r="L4445" s="28"/>
      <c r="M4445" s="31"/>
      <c r="N4445" s="29"/>
      <c r="O4445" s="32">
        <f>IF($B4445="",0,IF($U4445="IN",N($M4445),0))</f>
        <v>0</v>
      </c>
      <c r="P4445" s="32">
        <f>IF($B4445="",0,IF(OR($U4445="OUT",$U4445="TRF"),N($M4445),0))</f>
        <v>0</v>
      </c>
      <c r="Q4445" s="32">
        <f>IF($B4445="",0,IF(OR($U4445="OUT",$U4445="TRF"),N($M4445),0))</f>
        <v>0</v>
      </c>
      <c r="R4445" s="32">
        <f>IF($B4445="",0,IF($U4445="IN",N($M4445),0))</f>
        <v>0</v>
      </c>
      <c r="S4445" s="33">
        <f>IF($B4445="","",IF($M4445="","⚠ مبلغ",IF($E4445="","⚠ بانک عامل",IF(AND($U4445="TRF",$F4445=""),"⚠ بانک مقصد",IF(AND($V4445&lt;&gt;"NONE",$V4445&lt;&gt;"",$Z4445=""),"⚠ طرف حساب","✓")))))</f>
        <v>0</v>
      </c>
      <c r="T4445" s="29"/>
      <c r="U4445" s="27">
        <f>IFERROR(VLOOKUP($D4445,BankOpTbl,2,0),"")</f>
        <v>0</v>
      </c>
      <c r="V4445" s="27">
        <f>IFERROR(VLOOKUP($D4445,BankOpTbl,3,0),"")</f>
        <v>0</v>
      </c>
      <c r="W4445" s="27">
        <f>IFERROR(VLOOKUP($D4445,BankOpTbl,4,0),"")</f>
        <v>0</v>
      </c>
      <c r="X4445" s="27">
        <f>IF($E4445="","",IFERROR(VLOOKUP($E4445,BankTbl,4,0),""))</f>
        <v>0</v>
      </c>
      <c r="Y4445" s="27">
        <f>IF($F4445="","",IFERROR(VLOOKUP($F4445,BankTbl,4,0),""))</f>
        <v>0</v>
      </c>
      <c r="Z4445" s="27">
        <f>IF($B4445="","",IF($V4445="PICK",LEFT($N4445,5),IF($V4445="FIXED",$W4445,IF($V4445="CODE",$H4445,""))))</f>
        <v>0</v>
      </c>
    </row>
    <row r="4446" spans="1:26" ht="21" customHeight="1">
      <c r="A4446" s="27">
        <f>IF($B4446="","",COUNTA($B$13:$B4446))</f>
        <v>0</v>
      </c>
      <c r="B4446" s="28"/>
      <c r="C4446" s="28"/>
      <c r="D4446" s="29"/>
      <c r="E4446" s="29"/>
      <c r="F4446" s="29"/>
      <c r="G4446" s="28"/>
      <c r="H4446" s="28"/>
      <c r="I4446" s="30">
        <f>IF($H4446="","",IFERROR(VLOOKUP($H4446,AcctTbl,2,0),"کد ناشناخته"))</f>
        <v>0</v>
      </c>
      <c r="J4446" s="27">
        <f>IF($H4446="","",IFERROR(VLOOKUP($H4446,AcctTbl,3,0),""))</f>
        <v>0</v>
      </c>
      <c r="K4446" s="29"/>
      <c r="L4446" s="28"/>
      <c r="M4446" s="31"/>
      <c r="N4446" s="29"/>
      <c r="O4446" s="32">
        <f>IF($B4446="",0,IF($U4446="IN",N($M4446),0))</f>
        <v>0</v>
      </c>
      <c r="P4446" s="32">
        <f>IF($B4446="",0,IF(OR($U4446="OUT",$U4446="TRF"),N($M4446),0))</f>
        <v>0</v>
      </c>
      <c r="Q4446" s="32">
        <f>IF($B4446="",0,IF(OR($U4446="OUT",$U4446="TRF"),N($M4446),0))</f>
        <v>0</v>
      </c>
      <c r="R4446" s="32">
        <f>IF($B4446="",0,IF($U4446="IN",N($M4446),0))</f>
        <v>0</v>
      </c>
      <c r="S4446" s="33">
        <f>IF($B4446="","",IF($M4446="","⚠ مبلغ",IF($E4446="","⚠ بانک عامل",IF(AND($U4446="TRF",$F4446=""),"⚠ بانک مقصد",IF(AND($V4446&lt;&gt;"NONE",$V4446&lt;&gt;"",$Z4446=""),"⚠ طرف حساب","✓")))))</f>
        <v>0</v>
      </c>
      <c r="T4446" s="29"/>
      <c r="U4446" s="27">
        <f>IFERROR(VLOOKUP($D4446,BankOpTbl,2,0),"")</f>
        <v>0</v>
      </c>
      <c r="V4446" s="27">
        <f>IFERROR(VLOOKUP($D4446,BankOpTbl,3,0),"")</f>
        <v>0</v>
      </c>
      <c r="W4446" s="27">
        <f>IFERROR(VLOOKUP($D4446,BankOpTbl,4,0),"")</f>
        <v>0</v>
      </c>
      <c r="X4446" s="27">
        <f>IF($E4446="","",IFERROR(VLOOKUP($E4446,BankTbl,4,0),""))</f>
        <v>0</v>
      </c>
      <c r="Y4446" s="27">
        <f>IF($F4446="","",IFERROR(VLOOKUP($F4446,BankTbl,4,0),""))</f>
        <v>0</v>
      </c>
      <c r="Z4446" s="27">
        <f>IF($B4446="","",IF($V4446="PICK",LEFT($N4446,5),IF($V4446="FIXED",$W4446,IF($V4446="CODE",$H4446,""))))</f>
        <v>0</v>
      </c>
    </row>
    <row r="4447" spans="1:26" ht="21" customHeight="1">
      <c r="A4447" s="27">
        <f>IF($B4447="","",COUNTA($B$13:$B4447))</f>
        <v>0</v>
      </c>
      <c r="B4447" s="28"/>
      <c r="C4447" s="28"/>
      <c r="D4447" s="29"/>
      <c r="E4447" s="29"/>
      <c r="F4447" s="29"/>
      <c r="G4447" s="28"/>
      <c r="H4447" s="28"/>
      <c r="I4447" s="30">
        <f>IF($H4447="","",IFERROR(VLOOKUP($H4447,AcctTbl,2,0),"کد ناشناخته"))</f>
        <v>0</v>
      </c>
      <c r="J4447" s="27">
        <f>IF($H4447="","",IFERROR(VLOOKUP($H4447,AcctTbl,3,0),""))</f>
        <v>0</v>
      </c>
      <c r="K4447" s="29"/>
      <c r="L4447" s="28"/>
      <c r="M4447" s="31"/>
      <c r="N4447" s="29"/>
      <c r="O4447" s="32">
        <f>IF($B4447="",0,IF($U4447="IN",N($M4447),0))</f>
        <v>0</v>
      </c>
      <c r="P4447" s="32">
        <f>IF($B4447="",0,IF(OR($U4447="OUT",$U4447="TRF"),N($M4447),0))</f>
        <v>0</v>
      </c>
      <c r="Q4447" s="32">
        <f>IF($B4447="",0,IF(OR($U4447="OUT",$U4447="TRF"),N($M4447),0))</f>
        <v>0</v>
      </c>
      <c r="R4447" s="32">
        <f>IF($B4447="",0,IF($U4447="IN",N($M4447),0))</f>
        <v>0</v>
      </c>
      <c r="S4447" s="33">
        <f>IF($B4447="","",IF($M4447="","⚠ مبلغ",IF($E4447="","⚠ بانک عامل",IF(AND($U4447="TRF",$F4447=""),"⚠ بانک مقصد",IF(AND($V4447&lt;&gt;"NONE",$V4447&lt;&gt;"",$Z4447=""),"⚠ طرف حساب","✓")))))</f>
        <v>0</v>
      </c>
      <c r="T4447" s="29"/>
      <c r="U4447" s="27">
        <f>IFERROR(VLOOKUP($D4447,BankOpTbl,2,0),"")</f>
        <v>0</v>
      </c>
      <c r="V4447" s="27">
        <f>IFERROR(VLOOKUP($D4447,BankOpTbl,3,0),"")</f>
        <v>0</v>
      </c>
      <c r="W4447" s="27">
        <f>IFERROR(VLOOKUP($D4447,BankOpTbl,4,0),"")</f>
        <v>0</v>
      </c>
      <c r="X4447" s="27">
        <f>IF($E4447="","",IFERROR(VLOOKUP($E4447,BankTbl,4,0),""))</f>
        <v>0</v>
      </c>
      <c r="Y4447" s="27">
        <f>IF($F4447="","",IFERROR(VLOOKUP($F4447,BankTbl,4,0),""))</f>
        <v>0</v>
      </c>
      <c r="Z4447" s="27">
        <f>IF($B4447="","",IF($V4447="PICK",LEFT($N4447,5),IF($V4447="FIXED",$W4447,IF($V4447="CODE",$H4447,""))))</f>
        <v>0</v>
      </c>
    </row>
    <row r="4448" spans="1:26" ht="21" customHeight="1">
      <c r="A4448" s="27">
        <f>IF($B4448="","",COUNTA($B$13:$B4448))</f>
        <v>0</v>
      </c>
      <c r="B4448" s="28"/>
      <c r="C4448" s="28"/>
      <c r="D4448" s="29"/>
      <c r="E4448" s="29"/>
      <c r="F4448" s="29"/>
      <c r="G4448" s="28"/>
      <c r="H4448" s="28"/>
      <c r="I4448" s="30">
        <f>IF($H4448="","",IFERROR(VLOOKUP($H4448,AcctTbl,2,0),"کد ناشناخته"))</f>
        <v>0</v>
      </c>
      <c r="J4448" s="27">
        <f>IF($H4448="","",IFERROR(VLOOKUP($H4448,AcctTbl,3,0),""))</f>
        <v>0</v>
      </c>
      <c r="K4448" s="29"/>
      <c r="L4448" s="28"/>
      <c r="M4448" s="31"/>
      <c r="N4448" s="29"/>
      <c r="O4448" s="32">
        <f>IF($B4448="",0,IF($U4448="IN",N($M4448),0))</f>
        <v>0</v>
      </c>
      <c r="P4448" s="32">
        <f>IF($B4448="",0,IF(OR($U4448="OUT",$U4448="TRF"),N($M4448),0))</f>
        <v>0</v>
      </c>
      <c r="Q4448" s="32">
        <f>IF($B4448="",0,IF(OR($U4448="OUT",$U4448="TRF"),N($M4448),0))</f>
        <v>0</v>
      </c>
      <c r="R4448" s="32">
        <f>IF($B4448="",0,IF($U4448="IN",N($M4448),0))</f>
        <v>0</v>
      </c>
      <c r="S4448" s="33">
        <f>IF($B4448="","",IF($M4448="","⚠ مبلغ",IF($E4448="","⚠ بانک عامل",IF(AND($U4448="TRF",$F4448=""),"⚠ بانک مقصد",IF(AND($V4448&lt;&gt;"NONE",$V4448&lt;&gt;"",$Z4448=""),"⚠ طرف حساب","✓")))))</f>
        <v>0</v>
      </c>
      <c r="T4448" s="29"/>
      <c r="U4448" s="27">
        <f>IFERROR(VLOOKUP($D4448,BankOpTbl,2,0),"")</f>
        <v>0</v>
      </c>
      <c r="V4448" s="27">
        <f>IFERROR(VLOOKUP($D4448,BankOpTbl,3,0),"")</f>
        <v>0</v>
      </c>
      <c r="W4448" s="27">
        <f>IFERROR(VLOOKUP($D4448,BankOpTbl,4,0),"")</f>
        <v>0</v>
      </c>
      <c r="X4448" s="27">
        <f>IF($E4448="","",IFERROR(VLOOKUP($E4448,BankTbl,4,0),""))</f>
        <v>0</v>
      </c>
      <c r="Y4448" s="27">
        <f>IF($F4448="","",IFERROR(VLOOKUP($F4448,BankTbl,4,0),""))</f>
        <v>0</v>
      </c>
      <c r="Z4448" s="27">
        <f>IF($B4448="","",IF($V4448="PICK",LEFT($N4448,5),IF($V4448="FIXED",$W4448,IF($V4448="CODE",$H4448,""))))</f>
        <v>0</v>
      </c>
    </row>
    <row r="4449" spans="1:26" ht="21" customHeight="1">
      <c r="A4449" s="27">
        <f>IF($B4449="","",COUNTA($B$13:$B4449))</f>
        <v>0</v>
      </c>
      <c r="B4449" s="28"/>
      <c r="C4449" s="28"/>
      <c r="D4449" s="29"/>
      <c r="E4449" s="29"/>
      <c r="F4449" s="29"/>
      <c r="G4449" s="28"/>
      <c r="H4449" s="28"/>
      <c r="I4449" s="30">
        <f>IF($H4449="","",IFERROR(VLOOKUP($H4449,AcctTbl,2,0),"کد ناشناخته"))</f>
        <v>0</v>
      </c>
      <c r="J4449" s="27">
        <f>IF($H4449="","",IFERROR(VLOOKUP($H4449,AcctTbl,3,0),""))</f>
        <v>0</v>
      </c>
      <c r="K4449" s="29"/>
      <c r="L4449" s="28"/>
      <c r="M4449" s="31"/>
      <c r="N4449" s="29"/>
      <c r="O4449" s="32">
        <f>IF($B4449="",0,IF($U4449="IN",N($M4449),0))</f>
        <v>0</v>
      </c>
      <c r="P4449" s="32">
        <f>IF($B4449="",0,IF(OR($U4449="OUT",$U4449="TRF"),N($M4449),0))</f>
        <v>0</v>
      </c>
      <c r="Q4449" s="32">
        <f>IF($B4449="",0,IF(OR($U4449="OUT",$U4449="TRF"),N($M4449),0))</f>
        <v>0</v>
      </c>
      <c r="R4449" s="32">
        <f>IF($B4449="",0,IF($U4449="IN",N($M4449),0))</f>
        <v>0</v>
      </c>
      <c r="S4449" s="33">
        <f>IF($B4449="","",IF($M4449="","⚠ مبلغ",IF($E4449="","⚠ بانک عامل",IF(AND($U4449="TRF",$F4449=""),"⚠ بانک مقصد",IF(AND($V4449&lt;&gt;"NONE",$V4449&lt;&gt;"",$Z4449=""),"⚠ طرف حساب","✓")))))</f>
        <v>0</v>
      </c>
      <c r="T4449" s="29"/>
      <c r="U4449" s="27">
        <f>IFERROR(VLOOKUP($D4449,BankOpTbl,2,0),"")</f>
        <v>0</v>
      </c>
      <c r="V4449" s="27">
        <f>IFERROR(VLOOKUP($D4449,BankOpTbl,3,0),"")</f>
        <v>0</v>
      </c>
      <c r="W4449" s="27">
        <f>IFERROR(VLOOKUP($D4449,BankOpTbl,4,0),"")</f>
        <v>0</v>
      </c>
      <c r="X4449" s="27">
        <f>IF($E4449="","",IFERROR(VLOOKUP($E4449,BankTbl,4,0),""))</f>
        <v>0</v>
      </c>
      <c r="Y4449" s="27">
        <f>IF($F4449="","",IFERROR(VLOOKUP($F4449,BankTbl,4,0),""))</f>
        <v>0</v>
      </c>
      <c r="Z4449" s="27">
        <f>IF($B4449="","",IF($V4449="PICK",LEFT($N4449,5),IF($V4449="FIXED",$W4449,IF($V4449="CODE",$H4449,""))))</f>
        <v>0</v>
      </c>
    </row>
    <row r="4450" spans="1:26" ht="21" customHeight="1">
      <c r="A4450" s="27">
        <f>IF($B4450="","",COUNTA($B$13:$B4450))</f>
        <v>0</v>
      </c>
      <c r="B4450" s="28"/>
      <c r="C4450" s="28"/>
      <c r="D4450" s="29"/>
      <c r="E4450" s="29"/>
      <c r="F4450" s="29"/>
      <c r="G4450" s="28"/>
      <c r="H4450" s="28"/>
      <c r="I4450" s="30">
        <f>IF($H4450="","",IFERROR(VLOOKUP($H4450,AcctTbl,2,0),"کد ناشناخته"))</f>
        <v>0</v>
      </c>
      <c r="J4450" s="27">
        <f>IF($H4450="","",IFERROR(VLOOKUP($H4450,AcctTbl,3,0),""))</f>
        <v>0</v>
      </c>
      <c r="K4450" s="29"/>
      <c r="L4450" s="28"/>
      <c r="M4450" s="31"/>
      <c r="N4450" s="29"/>
      <c r="O4450" s="32">
        <f>IF($B4450="",0,IF($U4450="IN",N($M4450),0))</f>
        <v>0</v>
      </c>
      <c r="P4450" s="32">
        <f>IF($B4450="",0,IF(OR($U4450="OUT",$U4450="TRF"),N($M4450),0))</f>
        <v>0</v>
      </c>
      <c r="Q4450" s="32">
        <f>IF($B4450="",0,IF(OR($U4450="OUT",$U4450="TRF"),N($M4450),0))</f>
        <v>0</v>
      </c>
      <c r="R4450" s="32">
        <f>IF($B4450="",0,IF($U4450="IN",N($M4450),0))</f>
        <v>0</v>
      </c>
      <c r="S4450" s="33">
        <f>IF($B4450="","",IF($M4450="","⚠ مبلغ",IF($E4450="","⚠ بانک عامل",IF(AND($U4450="TRF",$F4450=""),"⚠ بانک مقصد",IF(AND($V4450&lt;&gt;"NONE",$V4450&lt;&gt;"",$Z4450=""),"⚠ طرف حساب","✓")))))</f>
        <v>0</v>
      </c>
      <c r="T4450" s="29"/>
      <c r="U4450" s="27">
        <f>IFERROR(VLOOKUP($D4450,BankOpTbl,2,0),"")</f>
        <v>0</v>
      </c>
      <c r="V4450" s="27">
        <f>IFERROR(VLOOKUP($D4450,BankOpTbl,3,0),"")</f>
        <v>0</v>
      </c>
      <c r="W4450" s="27">
        <f>IFERROR(VLOOKUP($D4450,BankOpTbl,4,0),"")</f>
        <v>0</v>
      </c>
      <c r="X4450" s="27">
        <f>IF($E4450="","",IFERROR(VLOOKUP($E4450,BankTbl,4,0),""))</f>
        <v>0</v>
      </c>
      <c r="Y4450" s="27">
        <f>IF($F4450="","",IFERROR(VLOOKUP($F4450,BankTbl,4,0),""))</f>
        <v>0</v>
      </c>
      <c r="Z4450" s="27">
        <f>IF($B4450="","",IF($V4450="PICK",LEFT($N4450,5),IF($V4450="FIXED",$W4450,IF($V4450="CODE",$H4450,""))))</f>
        <v>0</v>
      </c>
    </row>
    <row r="4451" spans="1:26" ht="21" customHeight="1">
      <c r="A4451" s="27">
        <f>IF($B4451="","",COUNTA($B$13:$B4451))</f>
        <v>0</v>
      </c>
      <c r="B4451" s="28"/>
      <c r="C4451" s="28"/>
      <c r="D4451" s="29"/>
      <c r="E4451" s="29"/>
      <c r="F4451" s="29"/>
      <c r="G4451" s="28"/>
      <c r="H4451" s="28"/>
      <c r="I4451" s="30">
        <f>IF($H4451="","",IFERROR(VLOOKUP($H4451,AcctTbl,2,0),"کد ناشناخته"))</f>
        <v>0</v>
      </c>
      <c r="J4451" s="27">
        <f>IF($H4451="","",IFERROR(VLOOKUP($H4451,AcctTbl,3,0),""))</f>
        <v>0</v>
      </c>
      <c r="K4451" s="29"/>
      <c r="L4451" s="28"/>
      <c r="M4451" s="31"/>
      <c r="N4451" s="29"/>
      <c r="O4451" s="32">
        <f>IF($B4451="",0,IF($U4451="IN",N($M4451),0))</f>
        <v>0</v>
      </c>
      <c r="P4451" s="32">
        <f>IF($B4451="",0,IF(OR($U4451="OUT",$U4451="TRF"),N($M4451),0))</f>
        <v>0</v>
      </c>
      <c r="Q4451" s="32">
        <f>IF($B4451="",0,IF(OR($U4451="OUT",$U4451="TRF"),N($M4451),0))</f>
        <v>0</v>
      </c>
      <c r="R4451" s="32">
        <f>IF($B4451="",0,IF($U4451="IN",N($M4451),0))</f>
        <v>0</v>
      </c>
      <c r="S4451" s="33">
        <f>IF($B4451="","",IF($M4451="","⚠ مبلغ",IF($E4451="","⚠ بانک عامل",IF(AND($U4451="TRF",$F4451=""),"⚠ بانک مقصد",IF(AND($V4451&lt;&gt;"NONE",$V4451&lt;&gt;"",$Z4451=""),"⚠ طرف حساب","✓")))))</f>
        <v>0</v>
      </c>
      <c r="T4451" s="29"/>
      <c r="U4451" s="27">
        <f>IFERROR(VLOOKUP($D4451,BankOpTbl,2,0),"")</f>
        <v>0</v>
      </c>
      <c r="V4451" s="27">
        <f>IFERROR(VLOOKUP($D4451,BankOpTbl,3,0),"")</f>
        <v>0</v>
      </c>
      <c r="W4451" s="27">
        <f>IFERROR(VLOOKUP($D4451,BankOpTbl,4,0),"")</f>
        <v>0</v>
      </c>
      <c r="X4451" s="27">
        <f>IF($E4451="","",IFERROR(VLOOKUP($E4451,BankTbl,4,0),""))</f>
        <v>0</v>
      </c>
      <c r="Y4451" s="27">
        <f>IF($F4451="","",IFERROR(VLOOKUP($F4451,BankTbl,4,0),""))</f>
        <v>0</v>
      </c>
      <c r="Z4451" s="27">
        <f>IF($B4451="","",IF($V4451="PICK",LEFT($N4451,5),IF($V4451="FIXED",$W4451,IF($V4451="CODE",$H4451,""))))</f>
        <v>0</v>
      </c>
    </row>
    <row r="4452" spans="1:26" ht="21" customHeight="1">
      <c r="A4452" s="27">
        <f>IF($B4452="","",COUNTA($B$13:$B4452))</f>
        <v>0</v>
      </c>
      <c r="B4452" s="28"/>
      <c r="C4452" s="28"/>
      <c r="D4452" s="29"/>
      <c r="E4452" s="29"/>
      <c r="F4452" s="29"/>
      <c r="G4452" s="28"/>
      <c r="H4452" s="28"/>
      <c r="I4452" s="30">
        <f>IF($H4452="","",IFERROR(VLOOKUP($H4452,AcctTbl,2,0),"کد ناشناخته"))</f>
        <v>0</v>
      </c>
      <c r="J4452" s="27">
        <f>IF($H4452="","",IFERROR(VLOOKUP($H4452,AcctTbl,3,0),""))</f>
        <v>0</v>
      </c>
      <c r="K4452" s="29"/>
      <c r="L4452" s="28"/>
      <c r="M4452" s="31"/>
      <c r="N4452" s="29"/>
      <c r="O4452" s="32">
        <f>IF($B4452="",0,IF($U4452="IN",N($M4452),0))</f>
        <v>0</v>
      </c>
      <c r="P4452" s="32">
        <f>IF($B4452="",0,IF(OR($U4452="OUT",$U4452="TRF"),N($M4452),0))</f>
        <v>0</v>
      </c>
      <c r="Q4452" s="32">
        <f>IF($B4452="",0,IF(OR($U4452="OUT",$U4452="TRF"),N($M4452),0))</f>
        <v>0</v>
      </c>
      <c r="R4452" s="32">
        <f>IF($B4452="",0,IF($U4452="IN",N($M4452),0))</f>
        <v>0</v>
      </c>
      <c r="S4452" s="33">
        <f>IF($B4452="","",IF($M4452="","⚠ مبلغ",IF($E4452="","⚠ بانک عامل",IF(AND($U4452="TRF",$F4452=""),"⚠ بانک مقصد",IF(AND($V4452&lt;&gt;"NONE",$V4452&lt;&gt;"",$Z4452=""),"⚠ طرف حساب","✓")))))</f>
        <v>0</v>
      </c>
      <c r="T4452" s="29"/>
      <c r="U4452" s="27">
        <f>IFERROR(VLOOKUP($D4452,BankOpTbl,2,0),"")</f>
        <v>0</v>
      </c>
      <c r="V4452" s="27">
        <f>IFERROR(VLOOKUP($D4452,BankOpTbl,3,0),"")</f>
        <v>0</v>
      </c>
      <c r="W4452" s="27">
        <f>IFERROR(VLOOKUP($D4452,BankOpTbl,4,0),"")</f>
        <v>0</v>
      </c>
      <c r="X4452" s="27">
        <f>IF($E4452="","",IFERROR(VLOOKUP($E4452,BankTbl,4,0),""))</f>
        <v>0</v>
      </c>
      <c r="Y4452" s="27">
        <f>IF($F4452="","",IFERROR(VLOOKUP($F4452,BankTbl,4,0),""))</f>
        <v>0</v>
      </c>
      <c r="Z4452" s="27">
        <f>IF($B4452="","",IF($V4452="PICK",LEFT($N4452,5),IF($V4452="FIXED",$W4452,IF($V4452="CODE",$H4452,""))))</f>
        <v>0</v>
      </c>
    </row>
    <row r="4453" spans="1:26" ht="21" customHeight="1">
      <c r="A4453" s="27">
        <f>IF($B4453="","",COUNTA($B$13:$B4453))</f>
        <v>0</v>
      </c>
      <c r="B4453" s="28"/>
      <c r="C4453" s="28"/>
      <c r="D4453" s="29"/>
      <c r="E4453" s="29"/>
      <c r="F4453" s="29"/>
      <c r="G4453" s="28"/>
      <c r="H4453" s="28"/>
      <c r="I4453" s="30">
        <f>IF($H4453="","",IFERROR(VLOOKUP($H4453,AcctTbl,2,0),"کد ناشناخته"))</f>
        <v>0</v>
      </c>
      <c r="J4453" s="27">
        <f>IF($H4453="","",IFERROR(VLOOKUP($H4453,AcctTbl,3,0),""))</f>
        <v>0</v>
      </c>
      <c r="K4453" s="29"/>
      <c r="L4453" s="28"/>
      <c r="M4453" s="31"/>
      <c r="N4453" s="29"/>
      <c r="O4453" s="32">
        <f>IF($B4453="",0,IF($U4453="IN",N($M4453),0))</f>
        <v>0</v>
      </c>
      <c r="P4453" s="32">
        <f>IF($B4453="",0,IF(OR($U4453="OUT",$U4453="TRF"),N($M4453),0))</f>
        <v>0</v>
      </c>
      <c r="Q4453" s="32">
        <f>IF($B4453="",0,IF(OR($U4453="OUT",$U4453="TRF"),N($M4453),0))</f>
        <v>0</v>
      </c>
      <c r="R4453" s="32">
        <f>IF($B4453="",0,IF($U4453="IN",N($M4453),0))</f>
        <v>0</v>
      </c>
      <c r="S4453" s="33">
        <f>IF($B4453="","",IF($M4453="","⚠ مبلغ",IF($E4453="","⚠ بانک عامل",IF(AND($U4453="TRF",$F4453=""),"⚠ بانک مقصد",IF(AND($V4453&lt;&gt;"NONE",$V4453&lt;&gt;"",$Z4453=""),"⚠ طرف حساب","✓")))))</f>
        <v>0</v>
      </c>
      <c r="T4453" s="29"/>
      <c r="U4453" s="27">
        <f>IFERROR(VLOOKUP($D4453,BankOpTbl,2,0),"")</f>
        <v>0</v>
      </c>
      <c r="V4453" s="27">
        <f>IFERROR(VLOOKUP($D4453,BankOpTbl,3,0),"")</f>
        <v>0</v>
      </c>
      <c r="W4453" s="27">
        <f>IFERROR(VLOOKUP($D4453,BankOpTbl,4,0),"")</f>
        <v>0</v>
      </c>
      <c r="X4453" s="27">
        <f>IF($E4453="","",IFERROR(VLOOKUP($E4453,BankTbl,4,0),""))</f>
        <v>0</v>
      </c>
      <c r="Y4453" s="27">
        <f>IF($F4453="","",IFERROR(VLOOKUP($F4453,BankTbl,4,0),""))</f>
        <v>0</v>
      </c>
      <c r="Z4453" s="27">
        <f>IF($B4453="","",IF($V4453="PICK",LEFT($N4453,5),IF($V4453="FIXED",$W4453,IF($V4453="CODE",$H4453,""))))</f>
        <v>0</v>
      </c>
    </row>
    <row r="4454" spans="1:26" ht="21" customHeight="1">
      <c r="A4454" s="27">
        <f>IF($B4454="","",COUNTA($B$13:$B4454))</f>
        <v>0</v>
      </c>
      <c r="B4454" s="28"/>
      <c r="C4454" s="28"/>
      <c r="D4454" s="29"/>
      <c r="E4454" s="29"/>
      <c r="F4454" s="29"/>
      <c r="G4454" s="28"/>
      <c r="H4454" s="28"/>
      <c r="I4454" s="30">
        <f>IF($H4454="","",IFERROR(VLOOKUP($H4454,AcctTbl,2,0),"کد ناشناخته"))</f>
        <v>0</v>
      </c>
      <c r="J4454" s="27">
        <f>IF($H4454="","",IFERROR(VLOOKUP($H4454,AcctTbl,3,0),""))</f>
        <v>0</v>
      </c>
      <c r="K4454" s="29"/>
      <c r="L4454" s="28"/>
      <c r="M4454" s="31"/>
      <c r="N4454" s="29"/>
      <c r="O4454" s="32">
        <f>IF($B4454="",0,IF($U4454="IN",N($M4454),0))</f>
        <v>0</v>
      </c>
      <c r="P4454" s="32">
        <f>IF($B4454="",0,IF(OR($U4454="OUT",$U4454="TRF"),N($M4454),0))</f>
        <v>0</v>
      </c>
      <c r="Q4454" s="32">
        <f>IF($B4454="",0,IF(OR($U4454="OUT",$U4454="TRF"),N($M4454),0))</f>
        <v>0</v>
      </c>
      <c r="R4454" s="32">
        <f>IF($B4454="",0,IF($U4454="IN",N($M4454),0))</f>
        <v>0</v>
      </c>
      <c r="S4454" s="33">
        <f>IF($B4454="","",IF($M4454="","⚠ مبلغ",IF($E4454="","⚠ بانک عامل",IF(AND($U4454="TRF",$F4454=""),"⚠ بانک مقصد",IF(AND($V4454&lt;&gt;"NONE",$V4454&lt;&gt;"",$Z4454=""),"⚠ طرف حساب","✓")))))</f>
        <v>0</v>
      </c>
      <c r="T4454" s="29"/>
      <c r="U4454" s="27">
        <f>IFERROR(VLOOKUP($D4454,BankOpTbl,2,0),"")</f>
        <v>0</v>
      </c>
      <c r="V4454" s="27">
        <f>IFERROR(VLOOKUP($D4454,BankOpTbl,3,0),"")</f>
        <v>0</v>
      </c>
      <c r="W4454" s="27">
        <f>IFERROR(VLOOKUP($D4454,BankOpTbl,4,0),"")</f>
        <v>0</v>
      </c>
      <c r="X4454" s="27">
        <f>IF($E4454="","",IFERROR(VLOOKUP($E4454,BankTbl,4,0),""))</f>
        <v>0</v>
      </c>
      <c r="Y4454" s="27">
        <f>IF($F4454="","",IFERROR(VLOOKUP($F4454,BankTbl,4,0),""))</f>
        <v>0</v>
      </c>
      <c r="Z4454" s="27">
        <f>IF($B4454="","",IF($V4454="PICK",LEFT($N4454,5),IF($V4454="FIXED",$W4454,IF($V4454="CODE",$H4454,""))))</f>
        <v>0</v>
      </c>
    </row>
    <row r="4455" spans="1:26" ht="21" customHeight="1">
      <c r="A4455" s="27">
        <f>IF($B4455="","",COUNTA($B$13:$B4455))</f>
        <v>0</v>
      </c>
      <c r="B4455" s="28"/>
      <c r="C4455" s="28"/>
      <c r="D4455" s="29"/>
      <c r="E4455" s="29"/>
      <c r="F4455" s="29"/>
      <c r="G4455" s="28"/>
      <c r="H4455" s="28"/>
      <c r="I4455" s="30">
        <f>IF($H4455="","",IFERROR(VLOOKUP($H4455,AcctTbl,2,0),"کد ناشناخته"))</f>
        <v>0</v>
      </c>
      <c r="J4455" s="27">
        <f>IF($H4455="","",IFERROR(VLOOKUP($H4455,AcctTbl,3,0),""))</f>
        <v>0</v>
      </c>
      <c r="K4455" s="29"/>
      <c r="L4455" s="28"/>
      <c r="M4455" s="31"/>
      <c r="N4455" s="29"/>
      <c r="O4455" s="32">
        <f>IF($B4455="",0,IF($U4455="IN",N($M4455),0))</f>
        <v>0</v>
      </c>
      <c r="P4455" s="32">
        <f>IF($B4455="",0,IF(OR($U4455="OUT",$U4455="TRF"),N($M4455),0))</f>
        <v>0</v>
      </c>
      <c r="Q4455" s="32">
        <f>IF($B4455="",0,IF(OR($U4455="OUT",$U4455="TRF"),N($M4455),0))</f>
        <v>0</v>
      </c>
      <c r="R4455" s="32">
        <f>IF($B4455="",0,IF($U4455="IN",N($M4455),0))</f>
        <v>0</v>
      </c>
      <c r="S4455" s="33">
        <f>IF($B4455="","",IF($M4455="","⚠ مبلغ",IF($E4455="","⚠ بانک عامل",IF(AND($U4455="TRF",$F4455=""),"⚠ بانک مقصد",IF(AND($V4455&lt;&gt;"NONE",$V4455&lt;&gt;"",$Z4455=""),"⚠ طرف حساب","✓")))))</f>
        <v>0</v>
      </c>
      <c r="T4455" s="29"/>
      <c r="U4455" s="27">
        <f>IFERROR(VLOOKUP($D4455,BankOpTbl,2,0),"")</f>
        <v>0</v>
      </c>
      <c r="V4455" s="27">
        <f>IFERROR(VLOOKUP($D4455,BankOpTbl,3,0),"")</f>
        <v>0</v>
      </c>
      <c r="W4455" s="27">
        <f>IFERROR(VLOOKUP($D4455,BankOpTbl,4,0),"")</f>
        <v>0</v>
      </c>
      <c r="X4455" s="27">
        <f>IF($E4455="","",IFERROR(VLOOKUP($E4455,BankTbl,4,0),""))</f>
        <v>0</v>
      </c>
      <c r="Y4455" s="27">
        <f>IF($F4455="","",IFERROR(VLOOKUP($F4455,BankTbl,4,0),""))</f>
        <v>0</v>
      </c>
      <c r="Z4455" s="27">
        <f>IF($B4455="","",IF($V4455="PICK",LEFT($N4455,5),IF($V4455="FIXED",$W4455,IF($V4455="CODE",$H4455,""))))</f>
        <v>0</v>
      </c>
    </row>
    <row r="4456" spans="1:26" ht="21" customHeight="1">
      <c r="A4456" s="27">
        <f>IF($B4456="","",COUNTA($B$13:$B4456))</f>
        <v>0</v>
      </c>
      <c r="B4456" s="28"/>
      <c r="C4456" s="28"/>
      <c r="D4456" s="29"/>
      <c r="E4456" s="29"/>
      <c r="F4456" s="29"/>
      <c r="G4456" s="28"/>
      <c r="H4456" s="28"/>
      <c r="I4456" s="30">
        <f>IF($H4456="","",IFERROR(VLOOKUP($H4456,AcctTbl,2,0),"کد ناشناخته"))</f>
        <v>0</v>
      </c>
      <c r="J4456" s="27">
        <f>IF($H4456="","",IFERROR(VLOOKUP($H4456,AcctTbl,3,0),""))</f>
        <v>0</v>
      </c>
      <c r="K4456" s="29"/>
      <c r="L4456" s="28"/>
      <c r="M4456" s="31"/>
      <c r="N4456" s="29"/>
      <c r="O4456" s="32">
        <f>IF($B4456="",0,IF($U4456="IN",N($M4456),0))</f>
        <v>0</v>
      </c>
      <c r="P4456" s="32">
        <f>IF($B4456="",0,IF(OR($U4456="OUT",$U4456="TRF"),N($M4456),0))</f>
        <v>0</v>
      </c>
      <c r="Q4456" s="32">
        <f>IF($B4456="",0,IF(OR($U4456="OUT",$U4456="TRF"),N($M4456),0))</f>
        <v>0</v>
      </c>
      <c r="R4456" s="32">
        <f>IF($B4456="",0,IF($U4456="IN",N($M4456),0))</f>
        <v>0</v>
      </c>
      <c r="S4456" s="33">
        <f>IF($B4456="","",IF($M4456="","⚠ مبلغ",IF($E4456="","⚠ بانک عامل",IF(AND($U4456="TRF",$F4456=""),"⚠ بانک مقصد",IF(AND($V4456&lt;&gt;"NONE",$V4456&lt;&gt;"",$Z4456=""),"⚠ طرف حساب","✓")))))</f>
        <v>0</v>
      </c>
      <c r="T4456" s="29"/>
      <c r="U4456" s="27">
        <f>IFERROR(VLOOKUP($D4456,BankOpTbl,2,0),"")</f>
        <v>0</v>
      </c>
      <c r="V4456" s="27">
        <f>IFERROR(VLOOKUP($D4456,BankOpTbl,3,0),"")</f>
        <v>0</v>
      </c>
      <c r="W4456" s="27">
        <f>IFERROR(VLOOKUP($D4456,BankOpTbl,4,0),"")</f>
        <v>0</v>
      </c>
      <c r="X4456" s="27">
        <f>IF($E4456="","",IFERROR(VLOOKUP($E4456,BankTbl,4,0),""))</f>
        <v>0</v>
      </c>
      <c r="Y4456" s="27">
        <f>IF($F4456="","",IFERROR(VLOOKUP($F4456,BankTbl,4,0),""))</f>
        <v>0</v>
      </c>
      <c r="Z4456" s="27">
        <f>IF($B4456="","",IF($V4456="PICK",LEFT($N4456,5),IF($V4456="FIXED",$W4456,IF($V4456="CODE",$H4456,""))))</f>
        <v>0</v>
      </c>
    </row>
    <row r="4457" spans="1:26" ht="21" customHeight="1">
      <c r="A4457" s="27">
        <f>IF($B4457="","",COUNTA($B$13:$B4457))</f>
        <v>0</v>
      </c>
      <c r="B4457" s="28"/>
      <c r="C4457" s="28"/>
      <c r="D4457" s="29"/>
      <c r="E4457" s="29"/>
      <c r="F4457" s="29"/>
      <c r="G4457" s="28"/>
      <c r="H4457" s="28"/>
      <c r="I4457" s="30">
        <f>IF($H4457="","",IFERROR(VLOOKUP($H4457,AcctTbl,2,0),"کد ناشناخته"))</f>
        <v>0</v>
      </c>
      <c r="J4457" s="27">
        <f>IF($H4457="","",IFERROR(VLOOKUP($H4457,AcctTbl,3,0),""))</f>
        <v>0</v>
      </c>
      <c r="K4457" s="29"/>
      <c r="L4457" s="28"/>
      <c r="M4457" s="31"/>
      <c r="N4457" s="29"/>
      <c r="O4457" s="32">
        <f>IF($B4457="",0,IF($U4457="IN",N($M4457),0))</f>
        <v>0</v>
      </c>
      <c r="P4457" s="32">
        <f>IF($B4457="",0,IF(OR($U4457="OUT",$U4457="TRF"),N($M4457),0))</f>
        <v>0</v>
      </c>
      <c r="Q4457" s="32">
        <f>IF($B4457="",0,IF(OR($U4457="OUT",$U4457="TRF"),N($M4457),0))</f>
        <v>0</v>
      </c>
      <c r="R4457" s="32">
        <f>IF($B4457="",0,IF($U4457="IN",N($M4457),0))</f>
        <v>0</v>
      </c>
      <c r="S4457" s="33">
        <f>IF($B4457="","",IF($M4457="","⚠ مبلغ",IF($E4457="","⚠ بانک عامل",IF(AND($U4457="TRF",$F4457=""),"⚠ بانک مقصد",IF(AND($V4457&lt;&gt;"NONE",$V4457&lt;&gt;"",$Z4457=""),"⚠ طرف حساب","✓")))))</f>
        <v>0</v>
      </c>
      <c r="T4457" s="29"/>
      <c r="U4457" s="27">
        <f>IFERROR(VLOOKUP($D4457,BankOpTbl,2,0),"")</f>
        <v>0</v>
      </c>
      <c r="V4457" s="27">
        <f>IFERROR(VLOOKUP($D4457,BankOpTbl,3,0),"")</f>
        <v>0</v>
      </c>
      <c r="W4457" s="27">
        <f>IFERROR(VLOOKUP($D4457,BankOpTbl,4,0),"")</f>
        <v>0</v>
      </c>
      <c r="X4457" s="27">
        <f>IF($E4457="","",IFERROR(VLOOKUP($E4457,BankTbl,4,0),""))</f>
        <v>0</v>
      </c>
      <c r="Y4457" s="27">
        <f>IF($F4457="","",IFERROR(VLOOKUP($F4457,BankTbl,4,0),""))</f>
        <v>0</v>
      </c>
      <c r="Z4457" s="27">
        <f>IF($B4457="","",IF($V4457="PICK",LEFT($N4457,5),IF($V4457="FIXED",$W4457,IF($V4457="CODE",$H4457,""))))</f>
        <v>0</v>
      </c>
    </row>
    <row r="4458" spans="1:26" ht="21" customHeight="1">
      <c r="A4458" s="27">
        <f>IF($B4458="","",COUNTA($B$13:$B4458))</f>
        <v>0</v>
      </c>
      <c r="B4458" s="28"/>
      <c r="C4458" s="28"/>
      <c r="D4458" s="29"/>
      <c r="E4458" s="29"/>
      <c r="F4458" s="29"/>
      <c r="G4458" s="28"/>
      <c r="H4458" s="28"/>
      <c r="I4458" s="30">
        <f>IF($H4458="","",IFERROR(VLOOKUP($H4458,AcctTbl,2,0),"کد ناشناخته"))</f>
        <v>0</v>
      </c>
      <c r="J4458" s="27">
        <f>IF($H4458="","",IFERROR(VLOOKUP($H4458,AcctTbl,3,0),""))</f>
        <v>0</v>
      </c>
      <c r="K4458" s="29"/>
      <c r="L4458" s="28"/>
      <c r="M4458" s="31"/>
      <c r="N4458" s="29"/>
      <c r="O4458" s="32">
        <f>IF($B4458="",0,IF($U4458="IN",N($M4458),0))</f>
        <v>0</v>
      </c>
      <c r="P4458" s="32">
        <f>IF($B4458="",0,IF(OR($U4458="OUT",$U4458="TRF"),N($M4458),0))</f>
        <v>0</v>
      </c>
      <c r="Q4458" s="32">
        <f>IF($B4458="",0,IF(OR($U4458="OUT",$U4458="TRF"),N($M4458),0))</f>
        <v>0</v>
      </c>
      <c r="R4458" s="32">
        <f>IF($B4458="",0,IF($U4458="IN",N($M4458),0))</f>
        <v>0</v>
      </c>
      <c r="S4458" s="33">
        <f>IF($B4458="","",IF($M4458="","⚠ مبلغ",IF($E4458="","⚠ بانک عامل",IF(AND($U4458="TRF",$F4458=""),"⚠ بانک مقصد",IF(AND($V4458&lt;&gt;"NONE",$V4458&lt;&gt;"",$Z4458=""),"⚠ طرف حساب","✓")))))</f>
        <v>0</v>
      </c>
      <c r="T4458" s="29"/>
      <c r="U4458" s="27">
        <f>IFERROR(VLOOKUP($D4458,BankOpTbl,2,0),"")</f>
        <v>0</v>
      </c>
      <c r="V4458" s="27">
        <f>IFERROR(VLOOKUP($D4458,BankOpTbl,3,0),"")</f>
        <v>0</v>
      </c>
      <c r="W4458" s="27">
        <f>IFERROR(VLOOKUP($D4458,BankOpTbl,4,0),"")</f>
        <v>0</v>
      </c>
      <c r="X4458" s="27">
        <f>IF($E4458="","",IFERROR(VLOOKUP($E4458,BankTbl,4,0),""))</f>
        <v>0</v>
      </c>
      <c r="Y4458" s="27">
        <f>IF($F4458="","",IFERROR(VLOOKUP($F4458,BankTbl,4,0),""))</f>
        <v>0</v>
      </c>
      <c r="Z4458" s="27">
        <f>IF($B4458="","",IF($V4458="PICK",LEFT($N4458,5),IF($V4458="FIXED",$W4458,IF($V4458="CODE",$H4458,""))))</f>
        <v>0</v>
      </c>
    </row>
    <row r="4459" spans="1:26" ht="21" customHeight="1">
      <c r="A4459" s="27">
        <f>IF($B4459="","",COUNTA($B$13:$B4459))</f>
        <v>0</v>
      </c>
      <c r="B4459" s="28"/>
      <c r="C4459" s="28"/>
      <c r="D4459" s="29"/>
      <c r="E4459" s="29"/>
      <c r="F4459" s="29"/>
      <c r="G4459" s="28"/>
      <c r="H4459" s="28"/>
      <c r="I4459" s="30">
        <f>IF($H4459="","",IFERROR(VLOOKUP($H4459,AcctTbl,2,0),"کد ناشناخته"))</f>
        <v>0</v>
      </c>
      <c r="J4459" s="27">
        <f>IF($H4459="","",IFERROR(VLOOKUP($H4459,AcctTbl,3,0),""))</f>
        <v>0</v>
      </c>
      <c r="K4459" s="29"/>
      <c r="L4459" s="28"/>
      <c r="M4459" s="31"/>
      <c r="N4459" s="29"/>
      <c r="O4459" s="32">
        <f>IF($B4459="",0,IF($U4459="IN",N($M4459),0))</f>
        <v>0</v>
      </c>
      <c r="P4459" s="32">
        <f>IF($B4459="",0,IF(OR($U4459="OUT",$U4459="TRF"),N($M4459),0))</f>
        <v>0</v>
      </c>
      <c r="Q4459" s="32">
        <f>IF($B4459="",0,IF(OR($U4459="OUT",$U4459="TRF"),N($M4459),0))</f>
        <v>0</v>
      </c>
      <c r="R4459" s="32">
        <f>IF($B4459="",0,IF($U4459="IN",N($M4459),0))</f>
        <v>0</v>
      </c>
      <c r="S4459" s="33">
        <f>IF($B4459="","",IF($M4459="","⚠ مبلغ",IF($E4459="","⚠ بانک عامل",IF(AND($U4459="TRF",$F4459=""),"⚠ بانک مقصد",IF(AND($V4459&lt;&gt;"NONE",$V4459&lt;&gt;"",$Z4459=""),"⚠ طرف حساب","✓")))))</f>
        <v>0</v>
      </c>
      <c r="T4459" s="29"/>
      <c r="U4459" s="27">
        <f>IFERROR(VLOOKUP($D4459,BankOpTbl,2,0),"")</f>
        <v>0</v>
      </c>
      <c r="V4459" s="27">
        <f>IFERROR(VLOOKUP($D4459,BankOpTbl,3,0),"")</f>
        <v>0</v>
      </c>
      <c r="W4459" s="27">
        <f>IFERROR(VLOOKUP($D4459,BankOpTbl,4,0),"")</f>
        <v>0</v>
      </c>
      <c r="X4459" s="27">
        <f>IF($E4459="","",IFERROR(VLOOKUP($E4459,BankTbl,4,0),""))</f>
        <v>0</v>
      </c>
      <c r="Y4459" s="27">
        <f>IF($F4459="","",IFERROR(VLOOKUP($F4459,BankTbl,4,0),""))</f>
        <v>0</v>
      </c>
      <c r="Z4459" s="27">
        <f>IF($B4459="","",IF($V4459="PICK",LEFT($N4459,5),IF($V4459="FIXED",$W4459,IF($V4459="CODE",$H4459,""))))</f>
        <v>0</v>
      </c>
    </row>
    <row r="4460" spans="1:26" ht="21" customHeight="1">
      <c r="A4460" s="27">
        <f>IF($B4460="","",COUNTA($B$13:$B4460))</f>
        <v>0</v>
      </c>
      <c r="B4460" s="28"/>
      <c r="C4460" s="28"/>
      <c r="D4460" s="29"/>
      <c r="E4460" s="29"/>
      <c r="F4460" s="29"/>
      <c r="G4460" s="28"/>
      <c r="H4460" s="28"/>
      <c r="I4460" s="30">
        <f>IF($H4460="","",IFERROR(VLOOKUP($H4460,AcctTbl,2,0),"کد ناشناخته"))</f>
        <v>0</v>
      </c>
      <c r="J4460" s="27">
        <f>IF($H4460="","",IFERROR(VLOOKUP($H4460,AcctTbl,3,0),""))</f>
        <v>0</v>
      </c>
      <c r="K4460" s="29"/>
      <c r="L4460" s="28"/>
      <c r="M4460" s="31"/>
      <c r="N4460" s="29"/>
      <c r="O4460" s="32">
        <f>IF($B4460="",0,IF($U4460="IN",N($M4460),0))</f>
        <v>0</v>
      </c>
      <c r="P4460" s="32">
        <f>IF($B4460="",0,IF(OR($U4460="OUT",$U4460="TRF"),N($M4460),0))</f>
        <v>0</v>
      </c>
      <c r="Q4460" s="32">
        <f>IF($B4460="",0,IF(OR($U4460="OUT",$U4460="TRF"),N($M4460),0))</f>
        <v>0</v>
      </c>
      <c r="R4460" s="32">
        <f>IF($B4460="",0,IF($U4460="IN",N($M4460),0))</f>
        <v>0</v>
      </c>
      <c r="S4460" s="33">
        <f>IF($B4460="","",IF($M4460="","⚠ مبلغ",IF($E4460="","⚠ بانک عامل",IF(AND($U4460="TRF",$F4460=""),"⚠ بانک مقصد",IF(AND($V4460&lt;&gt;"NONE",$V4460&lt;&gt;"",$Z4460=""),"⚠ طرف حساب","✓")))))</f>
        <v>0</v>
      </c>
      <c r="T4460" s="29"/>
      <c r="U4460" s="27">
        <f>IFERROR(VLOOKUP($D4460,BankOpTbl,2,0),"")</f>
        <v>0</v>
      </c>
      <c r="V4460" s="27">
        <f>IFERROR(VLOOKUP($D4460,BankOpTbl,3,0),"")</f>
        <v>0</v>
      </c>
      <c r="W4460" s="27">
        <f>IFERROR(VLOOKUP($D4460,BankOpTbl,4,0),"")</f>
        <v>0</v>
      </c>
      <c r="X4460" s="27">
        <f>IF($E4460="","",IFERROR(VLOOKUP($E4460,BankTbl,4,0),""))</f>
        <v>0</v>
      </c>
      <c r="Y4460" s="27">
        <f>IF($F4460="","",IFERROR(VLOOKUP($F4460,BankTbl,4,0),""))</f>
        <v>0</v>
      </c>
      <c r="Z4460" s="27">
        <f>IF($B4460="","",IF($V4460="PICK",LEFT($N4460,5),IF($V4460="FIXED",$W4460,IF($V4460="CODE",$H4460,""))))</f>
        <v>0</v>
      </c>
    </row>
    <row r="4461" spans="1:26" ht="21" customHeight="1">
      <c r="A4461" s="27">
        <f>IF($B4461="","",COUNTA($B$13:$B4461))</f>
        <v>0</v>
      </c>
      <c r="B4461" s="28"/>
      <c r="C4461" s="28"/>
      <c r="D4461" s="29"/>
      <c r="E4461" s="29"/>
      <c r="F4461" s="29"/>
      <c r="G4461" s="28"/>
      <c r="H4461" s="28"/>
      <c r="I4461" s="30">
        <f>IF($H4461="","",IFERROR(VLOOKUP($H4461,AcctTbl,2,0),"کد ناشناخته"))</f>
        <v>0</v>
      </c>
      <c r="J4461" s="27">
        <f>IF($H4461="","",IFERROR(VLOOKUP($H4461,AcctTbl,3,0),""))</f>
        <v>0</v>
      </c>
      <c r="K4461" s="29"/>
      <c r="L4461" s="28"/>
      <c r="M4461" s="31"/>
      <c r="N4461" s="29"/>
      <c r="O4461" s="32">
        <f>IF($B4461="",0,IF($U4461="IN",N($M4461),0))</f>
        <v>0</v>
      </c>
      <c r="P4461" s="32">
        <f>IF($B4461="",0,IF(OR($U4461="OUT",$U4461="TRF"),N($M4461),0))</f>
        <v>0</v>
      </c>
      <c r="Q4461" s="32">
        <f>IF($B4461="",0,IF(OR($U4461="OUT",$U4461="TRF"),N($M4461),0))</f>
        <v>0</v>
      </c>
      <c r="R4461" s="32">
        <f>IF($B4461="",0,IF($U4461="IN",N($M4461),0))</f>
        <v>0</v>
      </c>
      <c r="S4461" s="33">
        <f>IF($B4461="","",IF($M4461="","⚠ مبلغ",IF($E4461="","⚠ بانک عامل",IF(AND($U4461="TRF",$F4461=""),"⚠ بانک مقصد",IF(AND($V4461&lt;&gt;"NONE",$V4461&lt;&gt;"",$Z4461=""),"⚠ طرف حساب","✓")))))</f>
        <v>0</v>
      </c>
      <c r="T4461" s="29"/>
      <c r="U4461" s="27">
        <f>IFERROR(VLOOKUP($D4461,BankOpTbl,2,0),"")</f>
        <v>0</v>
      </c>
      <c r="V4461" s="27">
        <f>IFERROR(VLOOKUP($D4461,BankOpTbl,3,0),"")</f>
        <v>0</v>
      </c>
      <c r="W4461" s="27">
        <f>IFERROR(VLOOKUP($D4461,BankOpTbl,4,0),"")</f>
        <v>0</v>
      </c>
      <c r="X4461" s="27">
        <f>IF($E4461="","",IFERROR(VLOOKUP($E4461,BankTbl,4,0),""))</f>
        <v>0</v>
      </c>
      <c r="Y4461" s="27">
        <f>IF($F4461="","",IFERROR(VLOOKUP($F4461,BankTbl,4,0),""))</f>
        <v>0</v>
      </c>
      <c r="Z4461" s="27">
        <f>IF($B4461="","",IF($V4461="PICK",LEFT($N4461,5),IF($V4461="FIXED",$W4461,IF($V4461="CODE",$H4461,""))))</f>
        <v>0</v>
      </c>
    </row>
    <row r="4462" spans="1:26" ht="21" customHeight="1">
      <c r="A4462" s="27">
        <f>IF($B4462="","",COUNTA($B$13:$B4462))</f>
        <v>0</v>
      </c>
      <c r="B4462" s="28"/>
      <c r="C4462" s="28"/>
      <c r="D4462" s="29"/>
      <c r="E4462" s="29"/>
      <c r="F4462" s="29"/>
      <c r="G4462" s="28"/>
      <c r="H4462" s="28"/>
      <c r="I4462" s="30">
        <f>IF($H4462="","",IFERROR(VLOOKUP($H4462,AcctTbl,2,0),"کد ناشناخته"))</f>
        <v>0</v>
      </c>
      <c r="J4462" s="27">
        <f>IF($H4462="","",IFERROR(VLOOKUP($H4462,AcctTbl,3,0),""))</f>
        <v>0</v>
      </c>
      <c r="K4462" s="29"/>
      <c r="L4462" s="28"/>
      <c r="M4462" s="31"/>
      <c r="N4462" s="29"/>
      <c r="O4462" s="32">
        <f>IF($B4462="",0,IF($U4462="IN",N($M4462),0))</f>
        <v>0</v>
      </c>
      <c r="P4462" s="32">
        <f>IF($B4462="",0,IF(OR($U4462="OUT",$U4462="TRF"),N($M4462),0))</f>
        <v>0</v>
      </c>
      <c r="Q4462" s="32">
        <f>IF($B4462="",0,IF(OR($U4462="OUT",$U4462="TRF"),N($M4462),0))</f>
        <v>0</v>
      </c>
      <c r="R4462" s="32">
        <f>IF($B4462="",0,IF($U4462="IN",N($M4462),0))</f>
        <v>0</v>
      </c>
      <c r="S4462" s="33">
        <f>IF($B4462="","",IF($M4462="","⚠ مبلغ",IF($E4462="","⚠ بانک عامل",IF(AND($U4462="TRF",$F4462=""),"⚠ بانک مقصد",IF(AND($V4462&lt;&gt;"NONE",$V4462&lt;&gt;"",$Z4462=""),"⚠ طرف حساب","✓")))))</f>
        <v>0</v>
      </c>
      <c r="T4462" s="29"/>
      <c r="U4462" s="27">
        <f>IFERROR(VLOOKUP($D4462,BankOpTbl,2,0),"")</f>
        <v>0</v>
      </c>
      <c r="V4462" s="27">
        <f>IFERROR(VLOOKUP($D4462,BankOpTbl,3,0),"")</f>
        <v>0</v>
      </c>
      <c r="W4462" s="27">
        <f>IFERROR(VLOOKUP($D4462,BankOpTbl,4,0),"")</f>
        <v>0</v>
      </c>
      <c r="X4462" s="27">
        <f>IF($E4462="","",IFERROR(VLOOKUP($E4462,BankTbl,4,0),""))</f>
        <v>0</v>
      </c>
      <c r="Y4462" s="27">
        <f>IF($F4462="","",IFERROR(VLOOKUP($F4462,BankTbl,4,0),""))</f>
        <v>0</v>
      </c>
      <c r="Z4462" s="27">
        <f>IF($B4462="","",IF($V4462="PICK",LEFT($N4462,5),IF($V4462="FIXED",$W4462,IF($V4462="CODE",$H4462,""))))</f>
        <v>0</v>
      </c>
    </row>
    <row r="4463" spans="1:26" ht="21" customHeight="1">
      <c r="A4463" s="27">
        <f>IF($B4463="","",COUNTA($B$13:$B4463))</f>
        <v>0</v>
      </c>
      <c r="B4463" s="28"/>
      <c r="C4463" s="28"/>
      <c r="D4463" s="29"/>
      <c r="E4463" s="29"/>
      <c r="F4463" s="29"/>
      <c r="G4463" s="28"/>
      <c r="H4463" s="28"/>
      <c r="I4463" s="30">
        <f>IF($H4463="","",IFERROR(VLOOKUP($H4463,AcctTbl,2,0),"کد ناشناخته"))</f>
        <v>0</v>
      </c>
      <c r="J4463" s="27">
        <f>IF($H4463="","",IFERROR(VLOOKUP($H4463,AcctTbl,3,0),""))</f>
        <v>0</v>
      </c>
      <c r="K4463" s="29"/>
      <c r="L4463" s="28"/>
      <c r="M4463" s="31"/>
      <c r="N4463" s="29"/>
      <c r="O4463" s="32">
        <f>IF($B4463="",0,IF($U4463="IN",N($M4463),0))</f>
        <v>0</v>
      </c>
      <c r="P4463" s="32">
        <f>IF($B4463="",0,IF(OR($U4463="OUT",$U4463="TRF"),N($M4463),0))</f>
        <v>0</v>
      </c>
      <c r="Q4463" s="32">
        <f>IF($B4463="",0,IF(OR($U4463="OUT",$U4463="TRF"),N($M4463),0))</f>
        <v>0</v>
      </c>
      <c r="R4463" s="32">
        <f>IF($B4463="",0,IF($U4463="IN",N($M4463),0))</f>
        <v>0</v>
      </c>
      <c r="S4463" s="33">
        <f>IF($B4463="","",IF($M4463="","⚠ مبلغ",IF($E4463="","⚠ بانک عامل",IF(AND($U4463="TRF",$F4463=""),"⚠ بانک مقصد",IF(AND($V4463&lt;&gt;"NONE",$V4463&lt;&gt;"",$Z4463=""),"⚠ طرف حساب","✓")))))</f>
        <v>0</v>
      </c>
      <c r="T4463" s="29"/>
      <c r="U4463" s="27">
        <f>IFERROR(VLOOKUP($D4463,BankOpTbl,2,0),"")</f>
        <v>0</v>
      </c>
      <c r="V4463" s="27">
        <f>IFERROR(VLOOKUP($D4463,BankOpTbl,3,0),"")</f>
        <v>0</v>
      </c>
      <c r="W4463" s="27">
        <f>IFERROR(VLOOKUP($D4463,BankOpTbl,4,0),"")</f>
        <v>0</v>
      </c>
      <c r="X4463" s="27">
        <f>IF($E4463="","",IFERROR(VLOOKUP($E4463,BankTbl,4,0),""))</f>
        <v>0</v>
      </c>
      <c r="Y4463" s="27">
        <f>IF($F4463="","",IFERROR(VLOOKUP($F4463,BankTbl,4,0),""))</f>
        <v>0</v>
      </c>
      <c r="Z4463" s="27">
        <f>IF($B4463="","",IF($V4463="PICK",LEFT($N4463,5),IF($V4463="FIXED",$W4463,IF($V4463="CODE",$H4463,""))))</f>
        <v>0</v>
      </c>
    </row>
    <row r="4464" spans="1:26" ht="21" customHeight="1">
      <c r="A4464" s="27">
        <f>IF($B4464="","",COUNTA($B$13:$B4464))</f>
        <v>0</v>
      </c>
      <c r="B4464" s="28"/>
      <c r="C4464" s="28"/>
      <c r="D4464" s="29"/>
      <c r="E4464" s="29"/>
      <c r="F4464" s="29"/>
      <c r="G4464" s="28"/>
      <c r="H4464" s="28"/>
      <c r="I4464" s="30">
        <f>IF($H4464="","",IFERROR(VLOOKUP($H4464,AcctTbl,2,0),"کد ناشناخته"))</f>
        <v>0</v>
      </c>
      <c r="J4464" s="27">
        <f>IF($H4464="","",IFERROR(VLOOKUP($H4464,AcctTbl,3,0),""))</f>
        <v>0</v>
      </c>
      <c r="K4464" s="29"/>
      <c r="L4464" s="28"/>
      <c r="M4464" s="31"/>
      <c r="N4464" s="29"/>
      <c r="O4464" s="32">
        <f>IF($B4464="",0,IF($U4464="IN",N($M4464),0))</f>
        <v>0</v>
      </c>
      <c r="P4464" s="32">
        <f>IF($B4464="",0,IF(OR($U4464="OUT",$U4464="TRF"),N($M4464),0))</f>
        <v>0</v>
      </c>
      <c r="Q4464" s="32">
        <f>IF($B4464="",0,IF(OR($U4464="OUT",$U4464="TRF"),N($M4464),0))</f>
        <v>0</v>
      </c>
      <c r="R4464" s="32">
        <f>IF($B4464="",0,IF($U4464="IN",N($M4464),0))</f>
        <v>0</v>
      </c>
      <c r="S4464" s="33">
        <f>IF($B4464="","",IF($M4464="","⚠ مبلغ",IF($E4464="","⚠ بانک عامل",IF(AND($U4464="TRF",$F4464=""),"⚠ بانک مقصد",IF(AND($V4464&lt;&gt;"NONE",$V4464&lt;&gt;"",$Z4464=""),"⚠ طرف حساب","✓")))))</f>
        <v>0</v>
      </c>
      <c r="T4464" s="29"/>
      <c r="U4464" s="27">
        <f>IFERROR(VLOOKUP($D4464,BankOpTbl,2,0),"")</f>
        <v>0</v>
      </c>
      <c r="V4464" s="27">
        <f>IFERROR(VLOOKUP($D4464,BankOpTbl,3,0),"")</f>
        <v>0</v>
      </c>
      <c r="W4464" s="27">
        <f>IFERROR(VLOOKUP($D4464,BankOpTbl,4,0),"")</f>
        <v>0</v>
      </c>
      <c r="X4464" s="27">
        <f>IF($E4464="","",IFERROR(VLOOKUP($E4464,BankTbl,4,0),""))</f>
        <v>0</v>
      </c>
      <c r="Y4464" s="27">
        <f>IF($F4464="","",IFERROR(VLOOKUP($F4464,BankTbl,4,0),""))</f>
        <v>0</v>
      </c>
      <c r="Z4464" s="27">
        <f>IF($B4464="","",IF($V4464="PICK",LEFT($N4464,5),IF($V4464="FIXED",$W4464,IF($V4464="CODE",$H4464,""))))</f>
        <v>0</v>
      </c>
    </row>
    <row r="4465" spans="1:26" ht="21" customHeight="1">
      <c r="A4465" s="27">
        <f>IF($B4465="","",COUNTA($B$13:$B4465))</f>
        <v>0</v>
      </c>
      <c r="B4465" s="28"/>
      <c r="C4465" s="28"/>
      <c r="D4465" s="29"/>
      <c r="E4465" s="29"/>
      <c r="F4465" s="29"/>
      <c r="G4465" s="28"/>
      <c r="H4465" s="28"/>
      <c r="I4465" s="30">
        <f>IF($H4465="","",IFERROR(VLOOKUP($H4465,AcctTbl,2,0),"کد ناشناخته"))</f>
        <v>0</v>
      </c>
      <c r="J4465" s="27">
        <f>IF($H4465="","",IFERROR(VLOOKUP($H4465,AcctTbl,3,0),""))</f>
        <v>0</v>
      </c>
      <c r="K4465" s="29"/>
      <c r="L4465" s="28"/>
      <c r="M4465" s="31"/>
      <c r="N4465" s="29"/>
      <c r="O4465" s="32">
        <f>IF($B4465="",0,IF($U4465="IN",N($M4465),0))</f>
        <v>0</v>
      </c>
      <c r="P4465" s="32">
        <f>IF($B4465="",0,IF(OR($U4465="OUT",$U4465="TRF"),N($M4465),0))</f>
        <v>0</v>
      </c>
      <c r="Q4465" s="32">
        <f>IF($B4465="",0,IF(OR($U4465="OUT",$U4465="TRF"),N($M4465),0))</f>
        <v>0</v>
      </c>
      <c r="R4465" s="32">
        <f>IF($B4465="",0,IF($U4465="IN",N($M4465),0))</f>
        <v>0</v>
      </c>
      <c r="S4465" s="33">
        <f>IF($B4465="","",IF($M4465="","⚠ مبلغ",IF($E4465="","⚠ بانک عامل",IF(AND($U4465="TRF",$F4465=""),"⚠ بانک مقصد",IF(AND($V4465&lt;&gt;"NONE",$V4465&lt;&gt;"",$Z4465=""),"⚠ طرف حساب","✓")))))</f>
        <v>0</v>
      </c>
      <c r="T4465" s="29"/>
      <c r="U4465" s="27">
        <f>IFERROR(VLOOKUP($D4465,BankOpTbl,2,0),"")</f>
        <v>0</v>
      </c>
      <c r="V4465" s="27">
        <f>IFERROR(VLOOKUP($D4465,BankOpTbl,3,0),"")</f>
        <v>0</v>
      </c>
      <c r="W4465" s="27">
        <f>IFERROR(VLOOKUP($D4465,BankOpTbl,4,0),"")</f>
        <v>0</v>
      </c>
      <c r="X4465" s="27">
        <f>IF($E4465="","",IFERROR(VLOOKUP($E4465,BankTbl,4,0),""))</f>
        <v>0</v>
      </c>
      <c r="Y4465" s="27">
        <f>IF($F4465="","",IFERROR(VLOOKUP($F4465,BankTbl,4,0),""))</f>
        <v>0</v>
      </c>
      <c r="Z4465" s="27">
        <f>IF($B4465="","",IF($V4465="PICK",LEFT($N4465,5),IF($V4465="FIXED",$W4465,IF($V4465="CODE",$H4465,""))))</f>
        <v>0</v>
      </c>
    </row>
    <row r="4466" spans="1:26" ht="21" customHeight="1">
      <c r="A4466" s="27">
        <f>IF($B4466="","",COUNTA($B$13:$B4466))</f>
        <v>0</v>
      </c>
      <c r="B4466" s="28"/>
      <c r="C4466" s="28"/>
      <c r="D4466" s="29"/>
      <c r="E4466" s="29"/>
      <c r="F4466" s="29"/>
      <c r="G4466" s="28"/>
      <c r="H4466" s="28"/>
      <c r="I4466" s="30">
        <f>IF($H4466="","",IFERROR(VLOOKUP($H4466,AcctTbl,2,0),"کد ناشناخته"))</f>
        <v>0</v>
      </c>
      <c r="J4466" s="27">
        <f>IF($H4466="","",IFERROR(VLOOKUP($H4466,AcctTbl,3,0),""))</f>
        <v>0</v>
      </c>
      <c r="K4466" s="29"/>
      <c r="L4466" s="28"/>
      <c r="M4466" s="31"/>
      <c r="N4466" s="29"/>
      <c r="O4466" s="32">
        <f>IF($B4466="",0,IF($U4466="IN",N($M4466),0))</f>
        <v>0</v>
      </c>
      <c r="P4466" s="32">
        <f>IF($B4466="",0,IF(OR($U4466="OUT",$U4466="TRF"),N($M4466),0))</f>
        <v>0</v>
      </c>
      <c r="Q4466" s="32">
        <f>IF($B4466="",0,IF(OR($U4466="OUT",$U4466="TRF"),N($M4466),0))</f>
        <v>0</v>
      </c>
      <c r="R4466" s="32">
        <f>IF($B4466="",0,IF($U4466="IN",N($M4466),0))</f>
        <v>0</v>
      </c>
      <c r="S4466" s="33">
        <f>IF($B4466="","",IF($M4466="","⚠ مبلغ",IF($E4466="","⚠ بانک عامل",IF(AND($U4466="TRF",$F4466=""),"⚠ بانک مقصد",IF(AND($V4466&lt;&gt;"NONE",$V4466&lt;&gt;"",$Z4466=""),"⚠ طرف حساب","✓")))))</f>
        <v>0</v>
      </c>
      <c r="T4466" s="29"/>
      <c r="U4466" s="27">
        <f>IFERROR(VLOOKUP($D4466,BankOpTbl,2,0),"")</f>
        <v>0</v>
      </c>
      <c r="V4466" s="27">
        <f>IFERROR(VLOOKUP($D4466,BankOpTbl,3,0),"")</f>
        <v>0</v>
      </c>
      <c r="W4466" s="27">
        <f>IFERROR(VLOOKUP($D4466,BankOpTbl,4,0),"")</f>
        <v>0</v>
      </c>
      <c r="X4466" s="27">
        <f>IF($E4466="","",IFERROR(VLOOKUP($E4466,BankTbl,4,0),""))</f>
        <v>0</v>
      </c>
      <c r="Y4466" s="27">
        <f>IF($F4466="","",IFERROR(VLOOKUP($F4466,BankTbl,4,0),""))</f>
        <v>0</v>
      </c>
      <c r="Z4466" s="27">
        <f>IF($B4466="","",IF($V4466="PICK",LEFT($N4466,5),IF($V4466="FIXED",$W4466,IF($V4466="CODE",$H4466,""))))</f>
        <v>0</v>
      </c>
    </row>
    <row r="4467" spans="1:26" ht="21" customHeight="1">
      <c r="A4467" s="27">
        <f>IF($B4467="","",COUNTA($B$13:$B4467))</f>
        <v>0</v>
      </c>
      <c r="B4467" s="28"/>
      <c r="C4467" s="28"/>
      <c r="D4467" s="29"/>
      <c r="E4467" s="29"/>
      <c r="F4467" s="29"/>
      <c r="G4467" s="28"/>
      <c r="H4467" s="28"/>
      <c r="I4467" s="30">
        <f>IF($H4467="","",IFERROR(VLOOKUP($H4467,AcctTbl,2,0),"کد ناشناخته"))</f>
        <v>0</v>
      </c>
      <c r="J4467" s="27">
        <f>IF($H4467="","",IFERROR(VLOOKUP($H4467,AcctTbl,3,0),""))</f>
        <v>0</v>
      </c>
      <c r="K4467" s="29"/>
      <c r="L4467" s="28"/>
      <c r="M4467" s="31"/>
      <c r="N4467" s="29"/>
      <c r="O4467" s="32">
        <f>IF($B4467="",0,IF($U4467="IN",N($M4467),0))</f>
        <v>0</v>
      </c>
      <c r="P4467" s="32">
        <f>IF($B4467="",0,IF(OR($U4467="OUT",$U4467="TRF"),N($M4467),0))</f>
        <v>0</v>
      </c>
      <c r="Q4467" s="32">
        <f>IF($B4467="",0,IF(OR($U4467="OUT",$U4467="TRF"),N($M4467),0))</f>
        <v>0</v>
      </c>
      <c r="R4467" s="32">
        <f>IF($B4467="",0,IF($U4467="IN",N($M4467),0))</f>
        <v>0</v>
      </c>
      <c r="S4467" s="33">
        <f>IF($B4467="","",IF($M4467="","⚠ مبلغ",IF($E4467="","⚠ بانک عامل",IF(AND($U4467="TRF",$F4467=""),"⚠ بانک مقصد",IF(AND($V4467&lt;&gt;"NONE",$V4467&lt;&gt;"",$Z4467=""),"⚠ طرف حساب","✓")))))</f>
        <v>0</v>
      </c>
      <c r="T4467" s="29"/>
      <c r="U4467" s="27">
        <f>IFERROR(VLOOKUP($D4467,BankOpTbl,2,0),"")</f>
        <v>0</v>
      </c>
      <c r="V4467" s="27">
        <f>IFERROR(VLOOKUP($D4467,BankOpTbl,3,0),"")</f>
        <v>0</v>
      </c>
      <c r="W4467" s="27">
        <f>IFERROR(VLOOKUP($D4467,BankOpTbl,4,0),"")</f>
        <v>0</v>
      </c>
      <c r="X4467" s="27">
        <f>IF($E4467="","",IFERROR(VLOOKUP($E4467,BankTbl,4,0),""))</f>
        <v>0</v>
      </c>
      <c r="Y4467" s="27">
        <f>IF($F4467="","",IFERROR(VLOOKUP($F4467,BankTbl,4,0),""))</f>
        <v>0</v>
      </c>
      <c r="Z4467" s="27">
        <f>IF($B4467="","",IF($V4467="PICK",LEFT($N4467,5),IF($V4467="FIXED",$W4467,IF($V4467="CODE",$H4467,""))))</f>
        <v>0</v>
      </c>
    </row>
    <row r="4468" spans="1:26" ht="21" customHeight="1">
      <c r="A4468" s="27">
        <f>IF($B4468="","",COUNTA($B$13:$B4468))</f>
        <v>0</v>
      </c>
      <c r="B4468" s="28"/>
      <c r="C4468" s="28"/>
      <c r="D4468" s="29"/>
      <c r="E4468" s="29"/>
      <c r="F4468" s="29"/>
      <c r="G4468" s="28"/>
      <c r="H4468" s="28"/>
      <c r="I4468" s="30">
        <f>IF($H4468="","",IFERROR(VLOOKUP($H4468,AcctTbl,2,0),"کد ناشناخته"))</f>
        <v>0</v>
      </c>
      <c r="J4468" s="27">
        <f>IF($H4468="","",IFERROR(VLOOKUP($H4468,AcctTbl,3,0),""))</f>
        <v>0</v>
      </c>
      <c r="K4468" s="29"/>
      <c r="L4468" s="28"/>
      <c r="M4468" s="31"/>
      <c r="N4468" s="29"/>
      <c r="O4468" s="32">
        <f>IF($B4468="",0,IF($U4468="IN",N($M4468),0))</f>
        <v>0</v>
      </c>
      <c r="P4468" s="32">
        <f>IF($B4468="",0,IF(OR($U4468="OUT",$U4468="TRF"),N($M4468),0))</f>
        <v>0</v>
      </c>
      <c r="Q4468" s="32">
        <f>IF($B4468="",0,IF(OR($U4468="OUT",$U4468="TRF"),N($M4468),0))</f>
        <v>0</v>
      </c>
      <c r="R4468" s="32">
        <f>IF($B4468="",0,IF($U4468="IN",N($M4468),0))</f>
        <v>0</v>
      </c>
      <c r="S4468" s="33">
        <f>IF($B4468="","",IF($M4468="","⚠ مبلغ",IF($E4468="","⚠ بانک عامل",IF(AND($U4468="TRF",$F4468=""),"⚠ بانک مقصد",IF(AND($V4468&lt;&gt;"NONE",$V4468&lt;&gt;"",$Z4468=""),"⚠ طرف حساب","✓")))))</f>
        <v>0</v>
      </c>
      <c r="T4468" s="29"/>
      <c r="U4468" s="27">
        <f>IFERROR(VLOOKUP($D4468,BankOpTbl,2,0),"")</f>
        <v>0</v>
      </c>
      <c r="V4468" s="27">
        <f>IFERROR(VLOOKUP($D4468,BankOpTbl,3,0),"")</f>
        <v>0</v>
      </c>
      <c r="W4468" s="27">
        <f>IFERROR(VLOOKUP($D4468,BankOpTbl,4,0),"")</f>
        <v>0</v>
      </c>
      <c r="X4468" s="27">
        <f>IF($E4468="","",IFERROR(VLOOKUP($E4468,BankTbl,4,0),""))</f>
        <v>0</v>
      </c>
      <c r="Y4468" s="27">
        <f>IF($F4468="","",IFERROR(VLOOKUP($F4468,BankTbl,4,0),""))</f>
        <v>0</v>
      </c>
      <c r="Z4468" s="27">
        <f>IF($B4468="","",IF($V4468="PICK",LEFT($N4468,5),IF($V4468="FIXED",$W4468,IF($V4468="CODE",$H4468,""))))</f>
        <v>0</v>
      </c>
    </row>
    <row r="4469" spans="1:26" ht="21" customHeight="1">
      <c r="A4469" s="27">
        <f>IF($B4469="","",COUNTA($B$13:$B4469))</f>
        <v>0</v>
      </c>
      <c r="B4469" s="28"/>
      <c r="C4469" s="28"/>
      <c r="D4469" s="29"/>
      <c r="E4469" s="29"/>
      <c r="F4469" s="29"/>
      <c r="G4469" s="28"/>
      <c r="H4469" s="28"/>
      <c r="I4469" s="30">
        <f>IF($H4469="","",IFERROR(VLOOKUP($H4469,AcctTbl,2,0),"کد ناشناخته"))</f>
        <v>0</v>
      </c>
      <c r="J4469" s="27">
        <f>IF($H4469="","",IFERROR(VLOOKUP($H4469,AcctTbl,3,0),""))</f>
        <v>0</v>
      </c>
      <c r="K4469" s="29"/>
      <c r="L4469" s="28"/>
      <c r="M4469" s="31"/>
      <c r="N4469" s="29"/>
      <c r="O4469" s="32">
        <f>IF($B4469="",0,IF($U4469="IN",N($M4469),0))</f>
        <v>0</v>
      </c>
      <c r="P4469" s="32">
        <f>IF($B4469="",0,IF(OR($U4469="OUT",$U4469="TRF"),N($M4469),0))</f>
        <v>0</v>
      </c>
      <c r="Q4469" s="32">
        <f>IF($B4469="",0,IF(OR($U4469="OUT",$U4469="TRF"),N($M4469),0))</f>
        <v>0</v>
      </c>
      <c r="R4469" s="32">
        <f>IF($B4469="",0,IF($U4469="IN",N($M4469),0))</f>
        <v>0</v>
      </c>
      <c r="S4469" s="33">
        <f>IF($B4469="","",IF($M4469="","⚠ مبلغ",IF($E4469="","⚠ بانک عامل",IF(AND($U4469="TRF",$F4469=""),"⚠ بانک مقصد",IF(AND($V4469&lt;&gt;"NONE",$V4469&lt;&gt;"",$Z4469=""),"⚠ طرف حساب","✓")))))</f>
        <v>0</v>
      </c>
      <c r="T4469" s="29"/>
      <c r="U4469" s="27">
        <f>IFERROR(VLOOKUP($D4469,BankOpTbl,2,0),"")</f>
        <v>0</v>
      </c>
      <c r="V4469" s="27">
        <f>IFERROR(VLOOKUP($D4469,BankOpTbl,3,0),"")</f>
        <v>0</v>
      </c>
      <c r="W4469" s="27">
        <f>IFERROR(VLOOKUP($D4469,BankOpTbl,4,0),"")</f>
        <v>0</v>
      </c>
      <c r="X4469" s="27">
        <f>IF($E4469="","",IFERROR(VLOOKUP($E4469,BankTbl,4,0),""))</f>
        <v>0</v>
      </c>
      <c r="Y4469" s="27">
        <f>IF($F4469="","",IFERROR(VLOOKUP($F4469,BankTbl,4,0),""))</f>
        <v>0</v>
      </c>
      <c r="Z4469" s="27">
        <f>IF($B4469="","",IF($V4469="PICK",LEFT($N4469,5),IF($V4469="FIXED",$W4469,IF($V4469="CODE",$H4469,""))))</f>
        <v>0</v>
      </c>
    </row>
    <row r="4470" spans="1:26" ht="21" customHeight="1">
      <c r="A4470" s="27">
        <f>IF($B4470="","",COUNTA($B$13:$B4470))</f>
        <v>0</v>
      </c>
      <c r="B4470" s="28"/>
      <c r="C4470" s="28"/>
      <c r="D4470" s="29"/>
      <c r="E4470" s="29"/>
      <c r="F4470" s="29"/>
      <c r="G4470" s="28"/>
      <c r="H4470" s="28"/>
      <c r="I4470" s="30">
        <f>IF($H4470="","",IFERROR(VLOOKUP($H4470,AcctTbl,2,0),"کد ناشناخته"))</f>
        <v>0</v>
      </c>
      <c r="J4470" s="27">
        <f>IF($H4470="","",IFERROR(VLOOKUP($H4470,AcctTbl,3,0),""))</f>
        <v>0</v>
      </c>
      <c r="K4470" s="29"/>
      <c r="L4470" s="28"/>
      <c r="M4470" s="31"/>
      <c r="N4470" s="29"/>
      <c r="O4470" s="32">
        <f>IF($B4470="",0,IF($U4470="IN",N($M4470),0))</f>
        <v>0</v>
      </c>
      <c r="P4470" s="32">
        <f>IF($B4470="",0,IF(OR($U4470="OUT",$U4470="TRF"),N($M4470),0))</f>
        <v>0</v>
      </c>
      <c r="Q4470" s="32">
        <f>IF($B4470="",0,IF(OR($U4470="OUT",$U4470="TRF"),N($M4470),0))</f>
        <v>0</v>
      </c>
      <c r="R4470" s="32">
        <f>IF($B4470="",0,IF($U4470="IN",N($M4470),0))</f>
        <v>0</v>
      </c>
      <c r="S4470" s="33">
        <f>IF($B4470="","",IF($M4470="","⚠ مبلغ",IF($E4470="","⚠ بانک عامل",IF(AND($U4470="TRF",$F4470=""),"⚠ بانک مقصد",IF(AND($V4470&lt;&gt;"NONE",$V4470&lt;&gt;"",$Z4470=""),"⚠ طرف حساب","✓")))))</f>
        <v>0</v>
      </c>
      <c r="T4470" s="29"/>
      <c r="U4470" s="27">
        <f>IFERROR(VLOOKUP($D4470,BankOpTbl,2,0),"")</f>
        <v>0</v>
      </c>
      <c r="V4470" s="27">
        <f>IFERROR(VLOOKUP($D4470,BankOpTbl,3,0),"")</f>
        <v>0</v>
      </c>
      <c r="W4470" s="27">
        <f>IFERROR(VLOOKUP($D4470,BankOpTbl,4,0),"")</f>
        <v>0</v>
      </c>
      <c r="X4470" s="27">
        <f>IF($E4470="","",IFERROR(VLOOKUP($E4470,BankTbl,4,0),""))</f>
        <v>0</v>
      </c>
      <c r="Y4470" s="27">
        <f>IF($F4470="","",IFERROR(VLOOKUP($F4470,BankTbl,4,0),""))</f>
        <v>0</v>
      </c>
      <c r="Z4470" s="27">
        <f>IF($B4470="","",IF($V4470="PICK",LEFT($N4470,5),IF($V4470="FIXED",$W4470,IF($V4470="CODE",$H4470,""))))</f>
        <v>0</v>
      </c>
    </row>
    <row r="4471" spans="1:26" ht="21" customHeight="1">
      <c r="A4471" s="27">
        <f>IF($B4471="","",COUNTA($B$13:$B4471))</f>
        <v>0</v>
      </c>
      <c r="B4471" s="28"/>
      <c r="C4471" s="28"/>
      <c r="D4471" s="29"/>
      <c r="E4471" s="29"/>
      <c r="F4471" s="29"/>
      <c r="G4471" s="28"/>
      <c r="H4471" s="28"/>
      <c r="I4471" s="30">
        <f>IF($H4471="","",IFERROR(VLOOKUP($H4471,AcctTbl,2,0),"کد ناشناخته"))</f>
        <v>0</v>
      </c>
      <c r="J4471" s="27">
        <f>IF($H4471="","",IFERROR(VLOOKUP($H4471,AcctTbl,3,0),""))</f>
        <v>0</v>
      </c>
      <c r="K4471" s="29"/>
      <c r="L4471" s="28"/>
      <c r="M4471" s="31"/>
      <c r="N4471" s="29"/>
      <c r="O4471" s="32">
        <f>IF($B4471="",0,IF($U4471="IN",N($M4471),0))</f>
        <v>0</v>
      </c>
      <c r="P4471" s="32">
        <f>IF($B4471="",0,IF(OR($U4471="OUT",$U4471="TRF"),N($M4471),0))</f>
        <v>0</v>
      </c>
      <c r="Q4471" s="32">
        <f>IF($B4471="",0,IF(OR($U4471="OUT",$U4471="TRF"),N($M4471),0))</f>
        <v>0</v>
      </c>
      <c r="R4471" s="32">
        <f>IF($B4471="",0,IF($U4471="IN",N($M4471),0))</f>
        <v>0</v>
      </c>
      <c r="S4471" s="33">
        <f>IF($B4471="","",IF($M4471="","⚠ مبلغ",IF($E4471="","⚠ بانک عامل",IF(AND($U4471="TRF",$F4471=""),"⚠ بانک مقصد",IF(AND($V4471&lt;&gt;"NONE",$V4471&lt;&gt;"",$Z4471=""),"⚠ طرف حساب","✓")))))</f>
        <v>0</v>
      </c>
      <c r="T4471" s="29"/>
      <c r="U4471" s="27">
        <f>IFERROR(VLOOKUP($D4471,BankOpTbl,2,0),"")</f>
        <v>0</v>
      </c>
      <c r="V4471" s="27">
        <f>IFERROR(VLOOKUP($D4471,BankOpTbl,3,0),"")</f>
        <v>0</v>
      </c>
      <c r="W4471" s="27">
        <f>IFERROR(VLOOKUP($D4471,BankOpTbl,4,0),"")</f>
        <v>0</v>
      </c>
      <c r="X4471" s="27">
        <f>IF($E4471="","",IFERROR(VLOOKUP($E4471,BankTbl,4,0),""))</f>
        <v>0</v>
      </c>
      <c r="Y4471" s="27">
        <f>IF($F4471="","",IFERROR(VLOOKUP($F4471,BankTbl,4,0),""))</f>
        <v>0</v>
      </c>
      <c r="Z4471" s="27">
        <f>IF($B4471="","",IF($V4471="PICK",LEFT($N4471,5),IF($V4471="FIXED",$W4471,IF($V4471="CODE",$H4471,""))))</f>
        <v>0</v>
      </c>
    </row>
    <row r="4472" spans="1:26" ht="21" customHeight="1">
      <c r="A4472" s="27">
        <f>IF($B4472="","",COUNTA($B$13:$B4472))</f>
        <v>0</v>
      </c>
      <c r="B4472" s="28"/>
      <c r="C4472" s="28"/>
      <c r="D4472" s="29"/>
      <c r="E4472" s="29"/>
      <c r="F4472" s="29"/>
      <c r="G4472" s="28"/>
      <c r="H4472" s="28"/>
      <c r="I4472" s="30">
        <f>IF($H4472="","",IFERROR(VLOOKUP($H4472,AcctTbl,2,0),"کد ناشناخته"))</f>
        <v>0</v>
      </c>
      <c r="J4472" s="27">
        <f>IF($H4472="","",IFERROR(VLOOKUP($H4472,AcctTbl,3,0),""))</f>
        <v>0</v>
      </c>
      <c r="K4472" s="29"/>
      <c r="L4472" s="28"/>
      <c r="M4472" s="31"/>
      <c r="N4472" s="29"/>
      <c r="O4472" s="32">
        <f>IF($B4472="",0,IF($U4472="IN",N($M4472),0))</f>
        <v>0</v>
      </c>
      <c r="P4472" s="32">
        <f>IF($B4472="",0,IF(OR($U4472="OUT",$U4472="TRF"),N($M4472),0))</f>
        <v>0</v>
      </c>
      <c r="Q4472" s="32">
        <f>IF($B4472="",0,IF(OR($U4472="OUT",$U4472="TRF"),N($M4472),0))</f>
        <v>0</v>
      </c>
      <c r="R4472" s="32">
        <f>IF($B4472="",0,IF($U4472="IN",N($M4472),0))</f>
        <v>0</v>
      </c>
      <c r="S4472" s="33">
        <f>IF($B4472="","",IF($M4472="","⚠ مبلغ",IF($E4472="","⚠ بانک عامل",IF(AND($U4472="TRF",$F4472=""),"⚠ بانک مقصد",IF(AND($V4472&lt;&gt;"NONE",$V4472&lt;&gt;"",$Z4472=""),"⚠ طرف حساب","✓")))))</f>
        <v>0</v>
      </c>
      <c r="T4472" s="29"/>
      <c r="U4472" s="27">
        <f>IFERROR(VLOOKUP($D4472,BankOpTbl,2,0),"")</f>
        <v>0</v>
      </c>
      <c r="V4472" s="27">
        <f>IFERROR(VLOOKUP($D4472,BankOpTbl,3,0),"")</f>
        <v>0</v>
      </c>
      <c r="W4472" s="27">
        <f>IFERROR(VLOOKUP($D4472,BankOpTbl,4,0),"")</f>
        <v>0</v>
      </c>
      <c r="X4472" s="27">
        <f>IF($E4472="","",IFERROR(VLOOKUP($E4472,BankTbl,4,0),""))</f>
        <v>0</v>
      </c>
      <c r="Y4472" s="27">
        <f>IF($F4472="","",IFERROR(VLOOKUP($F4472,BankTbl,4,0),""))</f>
        <v>0</v>
      </c>
      <c r="Z4472" s="27">
        <f>IF($B4472="","",IF($V4472="PICK",LEFT($N4472,5),IF($V4472="FIXED",$W4472,IF($V4472="CODE",$H4472,""))))</f>
        <v>0</v>
      </c>
    </row>
    <row r="4473" spans="1:26" ht="21" customHeight="1">
      <c r="A4473" s="27">
        <f>IF($B4473="","",COUNTA($B$13:$B4473))</f>
        <v>0</v>
      </c>
      <c r="B4473" s="28"/>
      <c r="C4473" s="28"/>
      <c r="D4473" s="29"/>
      <c r="E4473" s="29"/>
      <c r="F4473" s="29"/>
      <c r="G4473" s="28"/>
      <c r="H4473" s="28"/>
      <c r="I4473" s="30">
        <f>IF($H4473="","",IFERROR(VLOOKUP($H4473,AcctTbl,2,0),"کد ناشناخته"))</f>
        <v>0</v>
      </c>
      <c r="J4473" s="27">
        <f>IF($H4473="","",IFERROR(VLOOKUP($H4473,AcctTbl,3,0),""))</f>
        <v>0</v>
      </c>
      <c r="K4473" s="29"/>
      <c r="L4473" s="28"/>
      <c r="M4473" s="31"/>
      <c r="N4473" s="29"/>
      <c r="O4473" s="32">
        <f>IF($B4473="",0,IF($U4473="IN",N($M4473),0))</f>
        <v>0</v>
      </c>
      <c r="P4473" s="32">
        <f>IF($B4473="",0,IF(OR($U4473="OUT",$U4473="TRF"),N($M4473),0))</f>
        <v>0</v>
      </c>
      <c r="Q4473" s="32">
        <f>IF($B4473="",0,IF(OR($U4473="OUT",$U4473="TRF"),N($M4473),0))</f>
        <v>0</v>
      </c>
      <c r="R4473" s="32">
        <f>IF($B4473="",0,IF($U4473="IN",N($M4473),0))</f>
        <v>0</v>
      </c>
      <c r="S4473" s="33">
        <f>IF($B4473="","",IF($M4473="","⚠ مبلغ",IF($E4473="","⚠ بانک عامل",IF(AND($U4473="TRF",$F4473=""),"⚠ بانک مقصد",IF(AND($V4473&lt;&gt;"NONE",$V4473&lt;&gt;"",$Z4473=""),"⚠ طرف حساب","✓")))))</f>
        <v>0</v>
      </c>
      <c r="T4473" s="29"/>
      <c r="U4473" s="27">
        <f>IFERROR(VLOOKUP($D4473,BankOpTbl,2,0),"")</f>
        <v>0</v>
      </c>
      <c r="V4473" s="27">
        <f>IFERROR(VLOOKUP($D4473,BankOpTbl,3,0),"")</f>
        <v>0</v>
      </c>
      <c r="W4473" s="27">
        <f>IFERROR(VLOOKUP($D4473,BankOpTbl,4,0),"")</f>
        <v>0</v>
      </c>
      <c r="X4473" s="27">
        <f>IF($E4473="","",IFERROR(VLOOKUP($E4473,BankTbl,4,0),""))</f>
        <v>0</v>
      </c>
      <c r="Y4473" s="27">
        <f>IF($F4473="","",IFERROR(VLOOKUP($F4473,BankTbl,4,0),""))</f>
        <v>0</v>
      </c>
      <c r="Z4473" s="27">
        <f>IF($B4473="","",IF($V4473="PICK",LEFT($N4473,5),IF($V4473="FIXED",$W4473,IF($V4473="CODE",$H4473,""))))</f>
        <v>0</v>
      </c>
    </row>
    <row r="4474" spans="1:26" ht="21" customHeight="1">
      <c r="A4474" s="27">
        <f>IF($B4474="","",COUNTA($B$13:$B4474))</f>
        <v>0</v>
      </c>
      <c r="B4474" s="28"/>
      <c r="C4474" s="28"/>
      <c r="D4474" s="29"/>
      <c r="E4474" s="29"/>
      <c r="F4474" s="29"/>
      <c r="G4474" s="28"/>
      <c r="H4474" s="28"/>
      <c r="I4474" s="30">
        <f>IF($H4474="","",IFERROR(VLOOKUP($H4474,AcctTbl,2,0),"کد ناشناخته"))</f>
        <v>0</v>
      </c>
      <c r="J4474" s="27">
        <f>IF($H4474="","",IFERROR(VLOOKUP($H4474,AcctTbl,3,0),""))</f>
        <v>0</v>
      </c>
      <c r="K4474" s="29"/>
      <c r="L4474" s="28"/>
      <c r="M4474" s="31"/>
      <c r="N4474" s="29"/>
      <c r="O4474" s="32">
        <f>IF($B4474="",0,IF($U4474="IN",N($M4474),0))</f>
        <v>0</v>
      </c>
      <c r="P4474" s="32">
        <f>IF($B4474="",0,IF(OR($U4474="OUT",$U4474="TRF"),N($M4474),0))</f>
        <v>0</v>
      </c>
      <c r="Q4474" s="32">
        <f>IF($B4474="",0,IF(OR($U4474="OUT",$U4474="TRF"),N($M4474),0))</f>
        <v>0</v>
      </c>
      <c r="R4474" s="32">
        <f>IF($B4474="",0,IF($U4474="IN",N($M4474),0))</f>
        <v>0</v>
      </c>
      <c r="S4474" s="33">
        <f>IF($B4474="","",IF($M4474="","⚠ مبلغ",IF($E4474="","⚠ بانک عامل",IF(AND($U4474="TRF",$F4474=""),"⚠ بانک مقصد",IF(AND($V4474&lt;&gt;"NONE",$V4474&lt;&gt;"",$Z4474=""),"⚠ طرف حساب","✓")))))</f>
        <v>0</v>
      </c>
      <c r="T4474" s="29"/>
      <c r="U4474" s="27">
        <f>IFERROR(VLOOKUP($D4474,BankOpTbl,2,0),"")</f>
        <v>0</v>
      </c>
      <c r="V4474" s="27">
        <f>IFERROR(VLOOKUP($D4474,BankOpTbl,3,0),"")</f>
        <v>0</v>
      </c>
      <c r="W4474" s="27">
        <f>IFERROR(VLOOKUP($D4474,BankOpTbl,4,0),"")</f>
        <v>0</v>
      </c>
      <c r="X4474" s="27">
        <f>IF($E4474="","",IFERROR(VLOOKUP($E4474,BankTbl,4,0),""))</f>
        <v>0</v>
      </c>
      <c r="Y4474" s="27">
        <f>IF($F4474="","",IFERROR(VLOOKUP($F4474,BankTbl,4,0),""))</f>
        <v>0</v>
      </c>
      <c r="Z4474" s="27">
        <f>IF($B4474="","",IF($V4474="PICK",LEFT($N4474,5),IF($V4474="FIXED",$W4474,IF($V4474="CODE",$H4474,""))))</f>
        <v>0</v>
      </c>
    </row>
    <row r="4475" spans="1:26" ht="21" customHeight="1">
      <c r="A4475" s="27">
        <f>IF($B4475="","",COUNTA($B$13:$B4475))</f>
        <v>0</v>
      </c>
      <c r="B4475" s="28"/>
      <c r="C4475" s="28"/>
      <c r="D4475" s="29"/>
      <c r="E4475" s="29"/>
      <c r="F4475" s="29"/>
      <c r="G4475" s="28"/>
      <c r="H4475" s="28"/>
      <c r="I4475" s="30">
        <f>IF($H4475="","",IFERROR(VLOOKUP($H4475,AcctTbl,2,0),"کد ناشناخته"))</f>
        <v>0</v>
      </c>
      <c r="J4475" s="27">
        <f>IF($H4475="","",IFERROR(VLOOKUP($H4475,AcctTbl,3,0),""))</f>
        <v>0</v>
      </c>
      <c r="K4475" s="29"/>
      <c r="L4475" s="28"/>
      <c r="M4475" s="31"/>
      <c r="N4475" s="29"/>
      <c r="O4475" s="32">
        <f>IF($B4475="",0,IF($U4475="IN",N($M4475),0))</f>
        <v>0</v>
      </c>
      <c r="P4475" s="32">
        <f>IF($B4475="",0,IF(OR($U4475="OUT",$U4475="TRF"),N($M4475),0))</f>
        <v>0</v>
      </c>
      <c r="Q4475" s="32">
        <f>IF($B4475="",0,IF(OR($U4475="OUT",$U4475="TRF"),N($M4475),0))</f>
        <v>0</v>
      </c>
      <c r="R4475" s="32">
        <f>IF($B4475="",0,IF($U4475="IN",N($M4475),0))</f>
        <v>0</v>
      </c>
      <c r="S4475" s="33">
        <f>IF($B4475="","",IF($M4475="","⚠ مبلغ",IF($E4475="","⚠ بانک عامل",IF(AND($U4475="TRF",$F4475=""),"⚠ بانک مقصد",IF(AND($V4475&lt;&gt;"NONE",$V4475&lt;&gt;"",$Z4475=""),"⚠ طرف حساب","✓")))))</f>
        <v>0</v>
      </c>
      <c r="T4475" s="29"/>
      <c r="U4475" s="27">
        <f>IFERROR(VLOOKUP($D4475,BankOpTbl,2,0),"")</f>
        <v>0</v>
      </c>
      <c r="V4475" s="27">
        <f>IFERROR(VLOOKUP($D4475,BankOpTbl,3,0),"")</f>
        <v>0</v>
      </c>
      <c r="W4475" s="27">
        <f>IFERROR(VLOOKUP($D4475,BankOpTbl,4,0),"")</f>
        <v>0</v>
      </c>
      <c r="X4475" s="27">
        <f>IF($E4475="","",IFERROR(VLOOKUP($E4475,BankTbl,4,0),""))</f>
        <v>0</v>
      </c>
      <c r="Y4475" s="27">
        <f>IF($F4475="","",IFERROR(VLOOKUP($F4475,BankTbl,4,0),""))</f>
        <v>0</v>
      </c>
      <c r="Z4475" s="27">
        <f>IF($B4475="","",IF($V4475="PICK",LEFT($N4475,5),IF($V4475="FIXED",$W4475,IF($V4475="CODE",$H4475,""))))</f>
        <v>0</v>
      </c>
    </row>
    <row r="4476" spans="1:26" ht="21" customHeight="1">
      <c r="A4476" s="27">
        <f>IF($B4476="","",COUNTA($B$13:$B4476))</f>
        <v>0</v>
      </c>
      <c r="B4476" s="28"/>
      <c r="C4476" s="28"/>
      <c r="D4476" s="29"/>
      <c r="E4476" s="29"/>
      <c r="F4476" s="29"/>
      <c r="G4476" s="28"/>
      <c r="H4476" s="28"/>
      <c r="I4476" s="30">
        <f>IF($H4476="","",IFERROR(VLOOKUP($H4476,AcctTbl,2,0),"کد ناشناخته"))</f>
        <v>0</v>
      </c>
      <c r="J4476" s="27">
        <f>IF($H4476="","",IFERROR(VLOOKUP($H4476,AcctTbl,3,0),""))</f>
        <v>0</v>
      </c>
      <c r="K4476" s="29"/>
      <c r="L4476" s="28"/>
      <c r="M4476" s="31"/>
      <c r="N4476" s="29"/>
      <c r="O4476" s="32">
        <f>IF($B4476="",0,IF($U4476="IN",N($M4476),0))</f>
        <v>0</v>
      </c>
      <c r="P4476" s="32">
        <f>IF($B4476="",0,IF(OR($U4476="OUT",$U4476="TRF"),N($M4476),0))</f>
        <v>0</v>
      </c>
      <c r="Q4476" s="32">
        <f>IF($B4476="",0,IF(OR($U4476="OUT",$U4476="TRF"),N($M4476),0))</f>
        <v>0</v>
      </c>
      <c r="R4476" s="32">
        <f>IF($B4476="",0,IF($U4476="IN",N($M4476),0))</f>
        <v>0</v>
      </c>
      <c r="S4476" s="33">
        <f>IF($B4476="","",IF($M4476="","⚠ مبلغ",IF($E4476="","⚠ بانک عامل",IF(AND($U4476="TRF",$F4476=""),"⚠ بانک مقصد",IF(AND($V4476&lt;&gt;"NONE",$V4476&lt;&gt;"",$Z4476=""),"⚠ طرف حساب","✓")))))</f>
        <v>0</v>
      </c>
      <c r="T4476" s="29"/>
      <c r="U4476" s="27">
        <f>IFERROR(VLOOKUP($D4476,BankOpTbl,2,0),"")</f>
        <v>0</v>
      </c>
      <c r="V4476" s="27">
        <f>IFERROR(VLOOKUP($D4476,BankOpTbl,3,0),"")</f>
        <v>0</v>
      </c>
      <c r="W4476" s="27">
        <f>IFERROR(VLOOKUP($D4476,BankOpTbl,4,0),"")</f>
        <v>0</v>
      </c>
      <c r="X4476" s="27">
        <f>IF($E4476="","",IFERROR(VLOOKUP($E4476,BankTbl,4,0),""))</f>
        <v>0</v>
      </c>
      <c r="Y4476" s="27">
        <f>IF($F4476="","",IFERROR(VLOOKUP($F4476,BankTbl,4,0),""))</f>
        <v>0</v>
      </c>
      <c r="Z4476" s="27">
        <f>IF($B4476="","",IF($V4476="PICK",LEFT($N4476,5),IF($V4476="FIXED",$W4476,IF($V4476="CODE",$H4476,""))))</f>
        <v>0</v>
      </c>
    </row>
    <row r="4477" spans="1:26" ht="21" customHeight="1">
      <c r="A4477" s="27">
        <f>IF($B4477="","",COUNTA($B$13:$B4477))</f>
        <v>0</v>
      </c>
      <c r="B4477" s="28"/>
      <c r="C4477" s="28"/>
      <c r="D4477" s="29"/>
      <c r="E4477" s="29"/>
      <c r="F4477" s="29"/>
      <c r="G4477" s="28"/>
      <c r="H4477" s="28"/>
      <c r="I4477" s="30">
        <f>IF($H4477="","",IFERROR(VLOOKUP($H4477,AcctTbl,2,0),"کد ناشناخته"))</f>
        <v>0</v>
      </c>
      <c r="J4477" s="27">
        <f>IF($H4477="","",IFERROR(VLOOKUP($H4477,AcctTbl,3,0),""))</f>
        <v>0</v>
      </c>
      <c r="K4477" s="29"/>
      <c r="L4477" s="28"/>
      <c r="M4477" s="31"/>
      <c r="N4477" s="29"/>
      <c r="O4477" s="32">
        <f>IF($B4477="",0,IF($U4477="IN",N($M4477),0))</f>
        <v>0</v>
      </c>
      <c r="P4477" s="32">
        <f>IF($B4477="",0,IF(OR($U4477="OUT",$U4477="TRF"),N($M4477),0))</f>
        <v>0</v>
      </c>
      <c r="Q4477" s="32">
        <f>IF($B4477="",0,IF(OR($U4477="OUT",$U4477="TRF"),N($M4477),0))</f>
        <v>0</v>
      </c>
      <c r="R4477" s="32">
        <f>IF($B4477="",0,IF($U4477="IN",N($M4477),0))</f>
        <v>0</v>
      </c>
      <c r="S4477" s="33">
        <f>IF($B4477="","",IF($M4477="","⚠ مبلغ",IF($E4477="","⚠ بانک عامل",IF(AND($U4477="TRF",$F4477=""),"⚠ بانک مقصد",IF(AND($V4477&lt;&gt;"NONE",$V4477&lt;&gt;"",$Z4477=""),"⚠ طرف حساب","✓")))))</f>
        <v>0</v>
      </c>
      <c r="T4477" s="29"/>
      <c r="U4477" s="27">
        <f>IFERROR(VLOOKUP($D4477,BankOpTbl,2,0),"")</f>
        <v>0</v>
      </c>
      <c r="V4477" s="27">
        <f>IFERROR(VLOOKUP($D4477,BankOpTbl,3,0),"")</f>
        <v>0</v>
      </c>
      <c r="W4477" s="27">
        <f>IFERROR(VLOOKUP($D4477,BankOpTbl,4,0),"")</f>
        <v>0</v>
      </c>
      <c r="X4477" s="27">
        <f>IF($E4477="","",IFERROR(VLOOKUP($E4477,BankTbl,4,0),""))</f>
        <v>0</v>
      </c>
      <c r="Y4477" s="27">
        <f>IF($F4477="","",IFERROR(VLOOKUP($F4477,BankTbl,4,0),""))</f>
        <v>0</v>
      </c>
      <c r="Z4477" s="27">
        <f>IF($B4477="","",IF($V4477="PICK",LEFT($N4477,5),IF($V4477="FIXED",$W4477,IF($V4477="CODE",$H4477,""))))</f>
        <v>0</v>
      </c>
    </row>
    <row r="4478" spans="1:26" ht="21" customHeight="1">
      <c r="A4478" s="27">
        <f>IF($B4478="","",COUNTA($B$13:$B4478))</f>
        <v>0</v>
      </c>
      <c r="B4478" s="28"/>
      <c r="C4478" s="28"/>
      <c r="D4478" s="29"/>
      <c r="E4478" s="29"/>
      <c r="F4478" s="29"/>
      <c r="G4478" s="28"/>
      <c r="H4478" s="28"/>
      <c r="I4478" s="30">
        <f>IF($H4478="","",IFERROR(VLOOKUP($H4478,AcctTbl,2,0),"کد ناشناخته"))</f>
        <v>0</v>
      </c>
      <c r="J4478" s="27">
        <f>IF($H4478="","",IFERROR(VLOOKUP($H4478,AcctTbl,3,0),""))</f>
        <v>0</v>
      </c>
      <c r="K4478" s="29"/>
      <c r="L4478" s="28"/>
      <c r="M4478" s="31"/>
      <c r="N4478" s="29"/>
      <c r="O4478" s="32">
        <f>IF($B4478="",0,IF($U4478="IN",N($M4478),0))</f>
        <v>0</v>
      </c>
      <c r="P4478" s="32">
        <f>IF($B4478="",0,IF(OR($U4478="OUT",$U4478="TRF"),N($M4478),0))</f>
        <v>0</v>
      </c>
      <c r="Q4478" s="32">
        <f>IF($B4478="",0,IF(OR($U4478="OUT",$U4478="TRF"),N($M4478),0))</f>
        <v>0</v>
      </c>
      <c r="R4478" s="32">
        <f>IF($B4478="",0,IF($U4478="IN",N($M4478),0))</f>
        <v>0</v>
      </c>
      <c r="S4478" s="33">
        <f>IF($B4478="","",IF($M4478="","⚠ مبلغ",IF($E4478="","⚠ بانک عامل",IF(AND($U4478="TRF",$F4478=""),"⚠ بانک مقصد",IF(AND($V4478&lt;&gt;"NONE",$V4478&lt;&gt;"",$Z4478=""),"⚠ طرف حساب","✓")))))</f>
        <v>0</v>
      </c>
      <c r="T4478" s="29"/>
      <c r="U4478" s="27">
        <f>IFERROR(VLOOKUP($D4478,BankOpTbl,2,0),"")</f>
        <v>0</v>
      </c>
      <c r="V4478" s="27">
        <f>IFERROR(VLOOKUP($D4478,BankOpTbl,3,0),"")</f>
        <v>0</v>
      </c>
      <c r="W4478" s="27">
        <f>IFERROR(VLOOKUP($D4478,BankOpTbl,4,0),"")</f>
        <v>0</v>
      </c>
      <c r="X4478" s="27">
        <f>IF($E4478="","",IFERROR(VLOOKUP($E4478,BankTbl,4,0),""))</f>
        <v>0</v>
      </c>
      <c r="Y4478" s="27">
        <f>IF($F4478="","",IFERROR(VLOOKUP($F4478,BankTbl,4,0),""))</f>
        <v>0</v>
      </c>
      <c r="Z4478" s="27">
        <f>IF($B4478="","",IF($V4478="PICK",LEFT($N4478,5),IF($V4478="FIXED",$W4478,IF($V4478="CODE",$H4478,""))))</f>
        <v>0</v>
      </c>
    </row>
    <row r="4479" spans="1:26" ht="21" customHeight="1">
      <c r="A4479" s="27">
        <f>IF($B4479="","",COUNTA($B$13:$B4479))</f>
        <v>0</v>
      </c>
      <c r="B4479" s="28"/>
      <c r="C4479" s="28"/>
      <c r="D4479" s="29"/>
      <c r="E4479" s="29"/>
      <c r="F4479" s="29"/>
      <c r="G4479" s="28"/>
      <c r="H4479" s="28"/>
      <c r="I4479" s="30">
        <f>IF($H4479="","",IFERROR(VLOOKUP($H4479,AcctTbl,2,0),"کد ناشناخته"))</f>
        <v>0</v>
      </c>
      <c r="J4479" s="27">
        <f>IF($H4479="","",IFERROR(VLOOKUP($H4479,AcctTbl,3,0),""))</f>
        <v>0</v>
      </c>
      <c r="K4479" s="29"/>
      <c r="L4479" s="28"/>
      <c r="M4479" s="31"/>
      <c r="N4479" s="29"/>
      <c r="O4479" s="32">
        <f>IF($B4479="",0,IF($U4479="IN",N($M4479),0))</f>
        <v>0</v>
      </c>
      <c r="P4479" s="32">
        <f>IF($B4479="",0,IF(OR($U4479="OUT",$U4479="TRF"),N($M4479),0))</f>
        <v>0</v>
      </c>
      <c r="Q4479" s="32">
        <f>IF($B4479="",0,IF(OR($U4479="OUT",$U4479="TRF"),N($M4479),0))</f>
        <v>0</v>
      </c>
      <c r="R4479" s="32">
        <f>IF($B4479="",0,IF($U4479="IN",N($M4479),0))</f>
        <v>0</v>
      </c>
      <c r="S4479" s="33">
        <f>IF($B4479="","",IF($M4479="","⚠ مبلغ",IF($E4479="","⚠ بانک عامل",IF(AND($U4479="TRF",$F4479=""),"⚠ بانک مقصد",IF(AND($V4479&lt;&gt;"NONE",$V4479&lt;&gt;"",$Z4479=""),"⚠ طرف حساب","✓")))))</f>
        <v>0</v>
      </c>
      <c r="T4479" s="29"/>
      <c r="U4479" s="27">
        <f>IFERROR(VLOOKUP($D4479,BankOpTbl,2,0),"")</f>
        <v>0</v>
      </c>
      <c r="V4479" s="27">
        <f>IFERROR(VLOOKUP($D4479,BankOpTbl,3,0),"")</f>
        <v>0</v>
      </c>
      <c r="W4479" s="27">
        <f>IFERROR(VLOOKUP($D4479,BankOpTbl,4,0),"")</f>
        <v>0</v>
      </c>
      <c r="X4479" s="27">
        <f>IF($E4479="","",IFERROR(VLOOKUP($E4479,BankTbl,4,0),""))</f>
        <v>0</v>
      </c>
      <c r="Y4479" s="27">
        <f>IF($F4479="","",IFERROR(VLOOKUP($F4479,BankTbl,4,0),""))</f>
        <v>0</v>
      </c>
      <c r="Z4479" s="27">
        <f>IF($B4479="","",IF($V4479="PICK",LEFT($N4479,5),IF($V4479="FIXED",$W4479,IF($V4479="CODE",$H4479,""))))</f>
        <v>0</v>
      </c>
    </row>
    <row r="4480" spans="1:26" ht="21" customHeight="1">
      <c r="A4480" s="27">
        <f>IF($B4480="","",COUNTA($B$13:$B4480))</f>
        <v>0</v>
      </c>
      <c r="B4480" s="28"/>
      <c r="C4480" s="28"/>
      <c r="D4480" s="29"/>
      <c r="E4480" s="29"/>
      <c r="F4480" s="29"/>
      <c r="G4480" s="28"/>
      <c r="H4480" s="28"/>
      <c r="I4480" s="30">
        <f>IF($H4480="","",IFERROR(VLOOKUP($H4480,AcctTbl,2,0),"کد ناشناخته"))</f>
        <v>0</v>
      </c>
      <c r="J4480" s="27">
        <f>IF($H4480="","",IFERROR(VLOOKUP($H4480,AcctTbl,3,0),""))</f>
        <v>0</v>
      </c>
      <c r="K4480" s="29"/>
      <c r="L4480" s="28"/>
      <c r="M4480" s="31"/>
      <c r="N4480" s="29"/>
      <c r="O4480" s="32">
        <f>IF($B4480="",0,IF($U4480="IN",N($M4480),0))</f>
        <v>0</v>
      </c>
      <c r="P4480" s="32">
        <f>IF($B4480="",0,IF(OR($U4480="OUT",$U4480="TRF"),N($M4480),0))</f>
        <v>0</v>
      </c>
      <c r="Q4480" s="32">
        <f>IF($B4480="",0,IF(OR($U4480="OUT",$U4480="TRF"),N($M4480),0))</f>
        <v>0</v>
      </c>
      <c r="R4480" s="32">
        <f>IF($B4480="",0,IF($U4480="IN",N($M4480),0))</f>
        <v>0</v>
      </c>
      <c r="S4480" s="33">
        <f>IF($B4480="","",IF($M4480="","⚠ مبلغ",IF($E4480="","⚠ بانک عامل",IF(AND($U4480="TRF",$F4480=""),"⚠ بانک مقصد",IF(AND($V4480&lt;&gt;"NONE",$V4480&lt;&gt;"",$Z4480=""),"⚠ طرف حساب","✓")))))</f>
        <v>0</v>
      </c>
      <c r="T4480" s="29"/>
      <c r="U4480" s="27">
        <f>IFERROR(VLOOKUP($D4480,BankOpTbl,2,0),"")</f>
        <v>0</v>
      </c>
      <c r="V4480" s="27">
        <f>IFERROR(VLOOKUP($D4480,BankOpTbl,3,0),"")</f>
        <v>0</v>
      </c>
      <c r="W4480" s="27">
        <f>IFERROR(VLOOKUP($D4480,BankOpTbl,4,0),"")</f>
        <v>0</v>
      </c>
      <c r="X4480" s="27">
        <f>IF($E4480="","",IFERROR(VLOOKUP($E4480,BankTbl,4,0),""))</f>
        <v>0</v>
      </c>
      <c r="Y4480" s="27">
        <f>IF($F4480="","",IFERROR(VLOOKUP($F4480,BankTbl,4,0),""))</f>
        <v>0</v>
      </c>
      <c r="Z4480" s="27">
        <f>IF($B4480="","",IF($V4480="PICK",LEFT($N4480,5),IF($V4480="FIXED",$W4480,IF($V4480="CODE",$H4480,""))))</f>
        <v>0</v>
      </c>
    </row>
    <row r="4481" spans="1:26" ht="21" customHeight="1">
      <c r="A4481" s="27">
        <f>IF($B4481="","",COUNTA($B$13:$B4481))</f>
        <v>0</v>
      </c>
      <c r="B4481" s="28"/>
      <c r="C4481" s="28"/>
      <c r="D4481" s="29"/>
      <c r="E4481" s="29"/>
      <c r="F4481" s="29"/>
      <c r="G4481" s="28"/>
      <c r="H4481" s="28"/>
      <c r="I4481" s="30">
        <f>IF($H4481="","",IFERROR(VLOOKUP($H4481,AcctTbl,2,0),"کد ناشناخته"))</f>
        <v>0</v>
      </c>
      <c r="J4481" s="27">
        <f>IF($H4481="","",IFERROR(VLOOKUP($H4481,AcctTbl,3,0),""))</f>
        <v>0</v>
      </c>
      <c r="K4481" s="29"/>
      <c r="L4481" s="28"/>
      <c r="M4481" s="31"/>
      <c r="N4481" s="29"/>
      <c r="O4481" s="32">
        <f>IF($B4481="",0,IF($U4481="IN",N($M4481),0))</f>
        <v>0</v>
      </c>
      <c r="P4481" s="32">
        <f>IF($B4481="",0,IF(OR($U4481="OUT",$U4481="TRF"),N($M4481),0))</f>
        <v>0</v>
      </c>
      <c r="Q4481" s="32">
        <f>IF($B4481="",0,IF(OR($U4481="OUT",$U4481="TRF"),N($M4481),0))</f>
        <v>0</v>
      </c>
      <c r="R4481" s="32">
        <f>IF($B4481="",0,IF($U4481="IN",N($M4481),0))</f>
        <v>0</v>
      </c>
      <c r="S4481" s="33">
        <f>IF($B4481="","",IF($M4481="","⚠ مبلغ",IF($E4481="","⚠ بانک عامل",IF(AND($U4481="TRF",$F4481=""),"⚠ بانک مقصد",IF(AND($V4481&lt;&gt;"NONE",$V4481&lt;&gt;"",$Z4481=""),"⚠ طرف حساب","✓")))))</f>
        <v>0</v>
      </c>
      <c r="T4481" s="29"/>
      <c r="U4481" s="27">
        <f>IFERROR(VLOOKUP($D4481,BankOpTbl,2,0),"")</f>
        <v>0</v>
      </c>
      <c r="V4481" s="27">
        <f>IFERROR(VLOOKUP($D4481,BankOpTbl,3,0),"")</f>
        <v>0</v>
      </c>
      <c r="W4481" s="27">
        <f>IFERROR(VLOOKUP($D4481,BankOpTbl,4,0),"")</f>
        <v>0</v>
      </c>
      <c r="X4481" s="27">
        <f>IF($E4481="","",IFERROR(VLOOKUP($E4481,BankTbl,4,0),""))</f>
        <v>0</v>
      </c>
      <c r="Y4481" s="27">
        <f>IF($F4481="","",IFERROR(VLOOKUP($F4481,BankTbl,4,0),""))</f>
        <v>0</v>
      </c>
      <c r="Z4481" s="27">
        <f>IF($B4481="","",IF($V4481="PICK",LEFT($N4481,5),IF($V4481="FIXED",$W4481,IF($V4481="CODE",$H4481,""))))</f>
        <v>0</v>
      </c>
    </row>
    <row r="4482" spans="1:26" ht="21" customHeight="1">
      <c r="A4482" s="27">
        <f>IF($B4482="","",COUNTA($B$13:$B4482))</f>
        <v>0</v>
      </c>
      <c r="B4482" s="28"/>
      <c r="C4482" s="28"/>
      <c r="D4482" s="29"/>
      <c r="E4482" s="29"/>
      <c r="F4482" s="29"/>
      <c r="G4482" s="28"/>
      <c r="H4482" s="28"/>
      <c r="I4482" s="30">
        <f>IF($H4482="","",IFERROR(VLOOKUP($H4482,AcctTbl,2,0),"کد ناشناخته"))</f>
        <v>0</v>
      </c>
      <c r="J4482" s="27">
        <f>IF($H4482="","",IFERROR(VLOOKUP($H4482,AcctTbl,3,0),""))</f>
        <v>0</v>
      </c>
      <c r="K4482" s="29"/>
      <c r="L4482" s="28"/>
      <c r="M4482" s="31"/>
      <c r="N4482" s="29"/>
      <c r="O4482" s="32">
        <f>IF($B4482="",0,IF($U4482="IN",N($M4482),0))</f>
        <v>0</v>
      </c>
      <c r="P4482" s="32">
        <f>IF($B4482="",0,IF(OR($U4482="OUT",$U4482="TRF"),N($M4482),0))</f>
        <v>0</v>
      </c>
      <c r="Q4482" s="32">
        <f>IF($B4482="",0,IF(OR($U4482="OUT",$U4482="TRF"),N($M4482),0))</f>
        <v>0</v>
      </c>
      <c r="R4482" s="32">
        <f>IF($B4482="",0,IF($U4482="IN",N($M4482),0))</f>
        <v>0</v>
      </c>
      <c r="S4482" s="33">
        <f>IF($B4482="","",IF($M4482="","⚠ مبلغ",IF($E4482="","⚠ بانک عامل",IF(AND($U4482="TRF",$F4482=""),"⚠ بانک مقصد",IF(AND($V4482&lt;&gt;"NONE",$V4482&lt;&gt;"",$Z4482=""),"⚠ طرف حساب","✓")))))</f>
        <v>0</v>
      </c>
      <c r="T4482" s="29"/>
      <c r="U4482" s="27">
        <f>IFERROR(VLOOKUP($D4482,BankOpTbl,2,0),"")</f>
        <v>0</v>
      </c>
      <c r="V4482" s="27">
        <f>IFERROR(VLOOKUP($D4482,BankOpTbl,3,0),"")</f>
        <v>0</v>
      </c>
      <c r="W4482" s="27">
        <f>IFERROR(VLOOKUP($D4482,BankOpTbl,4,0),"")</f>
        <v>0</v>
      </c>
      <c r="X4482" s="27">
        <f>IF($E4482="","",IFERROR(VLOOKUP($E4482,BankTbl,4,0),""))</f>
        <v>0</v>
      </c>
      <c r="Y4482" s="27">
        <f>IF($F4482="","",IFERROR(VLOOKUP($F4482,BankTbl,4,0),""))</f>
        <v>0</v>
      </c>
      <c r="Z4482" s="27">
        <f>IF($B4482="","",IF($V4482="PICK",LEFT($N4482,5),IF($V4482="FIXED",$W4482,IF($V4482="CODE",$H4482,""))))</f>
        <v>0</v>
      </c>
    </row>
    <row r="4483" spans="1:26" ht="21" customHeight="1">
      <c r="A4483" s="27">
        <f>IF($B4483="","",COUNTA($B$13:$B4483))</f>
        <v>0</v>
      </c>
      <c r="B4483" s="28"/>
      <c r="C4483" s="28"/>
      <c r="D4483" s="29"/>
      <c r="E4483" s="29"/>
      <c r="F4483" s="29"/>
      <c r="G4483" s="28"/>
      <c r="H4483" s="28"/>
      <c r="I4483" s="30">
        <f>IF($H4483="","",IFERROR(VLOOKUP($H4483,AcctTbl,2,0),"کد ناشناخته"))</f>
        <v>0</v>
      </c>
      <c r="J4483" s="27">
        <f>IF($H4483="","",IFERROR(VLOOKUP($H4483,AcctTbl,3,0),""))</f>
        <v>0</v>
      </c>
      <c r="K4483" s="29"/>
      <c r="L4483" s="28"/>
      <c r="M4483" s="31"/>
      <c r="N4483" s="29"/>
      <c r="O4483" s="32">
        <f>IF($B4483="",0,IF($U4483="IN",N($M4483),0))</f>
        <v>0</v>
      </c>
      <c r="P4483" s="32">
        <f>IF($B4483="",0,IF(OR($U4483="OUT",$U4483="TRF"),N($M4483),0))</f>
        <v>0</v>
      </c>
      <c r="Q4483" s="32">
        <f>IF($B4483="",0,IF(OR($U4483="OUT",$U4483="TRF"),N($M4483),0))</f>
        <v>0</v>
      </c>
      <c r="R4483" s="32">
        <f>IF($B4483="",0,IF($U4483="IN",N($M4483),0))</f>
        <v>0</v>
      </c>
      <c r="S4483" s="33">
        <f>IF($B4483="","",IF($M4483="","⚠ مبلغ",IF($E4483="","⚠ بانک عامل",IF(AND($U4483="TRF",$F4483=""),"⚠ بانک مقصد",IF(AND($V4483&lt;&gt;"NONE",$V4483&lt;&gt;"",$Z4483=""),"⚠ طرف حساب","✓")))))</f>
        <v>0</v>
      </c>
      <c r="T4483" s="29"/>
      <c r="U4483" s="27">
        <f>IFERROR(VLOOKUP($D4483,BankOpTbl,2,0),"")</f>
        <v>0</v>
      </c>
      <c r="V4483" s="27">
        <f>IFERROR(VLOOKUP($D4483,BankOpTbl,3,0),"")</f>
        <v>0</v>
      </c>
      <c r="W4483" s="27">
        <f>IFERROR(VLOOKUP($D4483,BankOpTbl,4,0),"")</f>
        <v>0</v>
      </c>
      <c r="X4483" s="27">
        <f>IF($E4483="","",IFERROR(VLOOKUP($E4483,BankTbl,4,0),""))</f>
        <v>0</v>
      </c>
      <c r="Y4483" s="27">
        <f>IF($F4483="","",IFERROR(VLOOKUP($F4483,BankTbl,4,0),""))</f>
        <v>0</v>
      </c>
      <c r="Z4483" s="27">
        <f>IF($B4483="","",IF($V4483="PICK",LEFT($N4483,5),IF($V4483="FIXED",$W4483,IF($V4483="CODE",$H4483,""))))</f>
        <v>0</v>
      </c>
    </row>
    <row r="4484" spans="1:26" ht="21" customHeight="1">
      <c r="A4484" s="27">
        <f>IF($B4484="","",COUNTA($B$13:$B4484))</f>
        <v>0</v>
      </c>
      <c r="B4484" s="28"/>
      <c r="C4484" s="28"/>
      <c r="D4484" s="29"/>
      <c r="E4484" s="29"/>
      <c r="F4484" s="29"/>
      <c r="G4484" s="28"/>
      <c r="H4484" s="28"/>
      <c r="I4484" s="30">
        <f>IF($H4484="","",IFERROR(VLOOKUP($H4484,AcctTbl,2,0),"کد ناشناخته"))</f>
        <v>0</v>
      </c>
      <c r="J4484" s="27">
        <f>IF($H4484="","",IFERROR(VLOOKUP($H4484,AcctTbl,3,0),""))</f>
        <v>0</v>
      </c>
      <c r="K4484" s="29"/>
      <c r="L4484" s="28"/>
      <c r="M4484" s="31"/>
      <c r="N4484" s="29"/>
      <c r="O4484" s="32">
        <f>IF($B4484="",0,IF($U4484="IN",N($M4484),0))</f>
        <v>0</v>
      </c>
      <c r="P4484" s="32">
        <f>IF($B4484="",0,IF(OR($U4484="OUT",$U4484="TRF"),N($M4484),0))</f>
        <v>0</v>
      </c>
      <c r="Q4484" s="32">
        <f>IF($B4484="",0,IF(OR($U4484="OUT",$U4484="TRF"),N($M4484),0))</f>
        <v>0</v>
      </c>
      <c r="R4484" s="32">
        <f>IF($B4484="",0,IF($U4484="IN",N($M4484),0))</f>
        <v>0</v>
      </c>
      <c r="S4484" s="33">
        <f>IF($B4484="","",IF($M4484="","⚠ مبلغ",IF($E4484="","⚠ بانک عامل",IF(AND($U4484="TRF",$F4484=""),"⚠ بانک مقصد",IF(AND($V4484&lt;&gt;"NONE",$V4484&lt;&gt;"",$Z4484=""),"⚠ طرف حساب","✓")))))</f>
        <v>0</v>
      </c>
      <c r="T4484" s="29"/>
      <c r="U4484" s="27">
        <f>IFERROR(VLOOKUP($D4484,BankOpTbl,2,0),"")</f>
        <v>0</v>
      </c>
      <c r="V4484" s="27">
        <f>IFERROR(VLOOKUP($D4484,BankOpTbl,3,0),"")</f>
        <v>0</v>
      </c>
      <c r="W4484" s="27">
        <f>IFERROR(VLOOKUP($D4484,BankOpTbl,4,0),"")</f>
        <v>0</v>
      </c>
      <c r="X4484" s="27">
        <f>IF($E4484="","",IFERROR(VLOOKUP($E4484,BankTbl,4,0),""))</f>
        <v>0</v>
      </c>
      <c r="Y4484" s="27">
        <f>IF($F4484="","",IFERROR(VLOOKUP($F4484,BankTbl,4,0),""))</f>
        <v>0</v>
      </c>
      <c r="Z4484" s="27">
        <f>IF($B4484="","",IF($V4484="PICK",LEFT($N4484,5),IF($V4484="FIXED",$W4484,IF($V4484="CODE",$H4484,""))))</f>
        <v>0</v>
      </c>
    </row>
    <row r="4485" spans="1:26" ht="21" customHeight="1">
      <c r="A4485" s="27">
        <f>IF($B4485="","",COUNTA($B$13:$B4485))</f>
        <v>0</v>
      </c>
      <c r="B4485" s="28"/>
      <c r="C4485" s="28"/>
      <c r="D4485" s="29"/>
      <c r="E4485" s="29"/>
      <c r="F4485" s="29"/>
      <c r="G4485" s="28"/>
      <c r="H4485" s="28"/>
      <c r="I4485" s="30">
        <f>IF($H4485="","",IFERROR(VLOOKUP($H4485,AcctTbl,2,0),"کد ناشناخته"))</f>
        <v>0</v>
      </c>
      <c r="J4485" s="27">
        <f>IF($H4485="","",IFERROR(VLOOKUP($H4485,AcctTbl,3,0),""))</f>
        <v>0</v>
      </c>
      <c r="K4485" s="29"/>
      <c r="L4485" s="28"/>
      <c r="M4485" s="31"/>
      <c r="N4485" s="29"/>
      <c r="O4485" s="32">
        <f>IF($B4485="",0,IF($U4485="IN",N($M4485),0))</f>
        <v>0</v>
      </c>
      <c r="P4485" s="32">
        <f>IF($B4485="",0,IF(OR($U4485="OUT",$U4485="TRF"),N($M4485),0))</f>
        <v>0</v>
      </c>
      <c r="Q4485" s="32">
        <f>IF($B4485="",0,IF(OR($U4485="OUT",$U4485="TRF"),N($M4485),0))</f>
        <v>0</v>
      </c>
      <c r="R4485" s="32">
        <f>IF($B4485="",0,IF($U4485="IN",N($M4485),0))</f>
        <v>0</v>
      </c>
      <c r="S4485" s="33">
        <f>IF($B4485="","",IF($M4485="","⚠ مبلغ",IF($E4485="","⚠ بانک عامل",IF(AND($U4485="TRF",$F4485=""),"⚠ بانک مقصد",IF(AND($V4485&lt;&gt;"NONE",$V4485&lt;&gt;"",$Z4485=""),"⚠ طرف حساب","✓")))))</f>
        <v>0</v>
      </c>
      <c r="T4485" s="29"/>
      <c r="U4485" s="27">
        <f>IFERROR(VLOOKUP($D4485,BankOpTbl,2,0),"")</f>
        <v>0</v>
      </c>
      <c r="V4485" s="27">
        <f>IFERROR(VLOOKUP($D4485,BankOpTbl,3,0),"")</f>
        <v>0</v>
      </c>
      <c r="W4485" s="27">
        <f>IFERROR(VLOOKUP($D4485,BankOpTbl,4,0),"")</f>
        <v>0</v>
      </c>
      <c r="X4485" s="27">
        <f>IF($E4485="","",IFERROR(VLOOKUP($E4485,BankTbl,4,0),""))</f>
        <v>0</v>
      </c>
      <c r="Y4485" s="27">
        <f>IF($F4485="","",IFERROR(VLOOKUP($F4485,BankTbl,4,0),""))</f>
        <v>0</v>
      </c>
      <c r="Z4485" s="27">
        <f>IF($B4485="","",IF($V4485="PICK",LEFT($N4485,5),IF($V4485="FIXED",$W4485,IF($V4485="CODE",$H4485,""))))</f>
        <v>0</v>
      </c>
    </row>
    <row r="4486" spans="1:26" ht="21" customHeight="1">
      <c r="A4486" s="27">
        <f>IF($B4486="","",COUNTA($B$13:$B4486))</f>
        <v>0</v>
      </c>
      <c r="B4486" s="28"/>
      <c r="C4486" s="28"/>
      <c r="D4486" s="29"/>
      <c r="E4486" s="29"/>
      <c r="F4486" s="29"/>
      <c r="G4486" s="28"/>
      <c r="H4486" s="28"/>
      <c r="I4486" s="30">
        <f>IF($H4486="","",IFERROR(VLOOKUP($H4486,AcctTbl,2,0),"کد ناشناخته"))</f>
        <v>0</v>
      </c>
      <c r="J4486" s="27">
        <f>IF($H4486="","",IFERROR(VLOOKUP($H4486,AcctTbl,3,0),""))</f>
        <v>0</v>
      </c>
      <c r="K4486" s="29"/>
      <c r="L4486" s="28"/>
      <c r="M4486" s="31"/>
      <c r="N4486" s="29"/>
      <c r="O4486" s="32">
        <f>IF($B4486="",0,IF($U4486="IN",N($M4486),0))</f>
        <v>0</v>
      </c>
      <c r="P4486" s="32">
        <f>IF($B4486="",0,IF(OR($U4486="OUT",$U4486="TRF"),N($M4486),0))</f>
        <v>0</v>
      </c>
      <c r="Q4486" s="32">
        <f>IF($B4486="",0,IF(OR($U4486="OUT",$U4486="TRF"),N($M4486),0))</f>
        <v>0</v>
      </c>
      <c r="R4486" s="32">
        <f>IF($B4486="",0,IF($U4486="IN",N($M4486),0))</f>
        <v>0</v>
      </c>
      <c r="S4486" s="33">
        <f>IF($B4486="","",IF($M4486="","⚠ مبلغ",IF($E4486="","⚠ بانک عامل",IF(AND($U4486="TRF",$F4486=""),"⚠ بانک مقصد",IF(AND($V4486&lt;&gt;"NONE",$V4486&lt;&gt;"",$Z4486=""),"⚠ طرف حساب","✓")))))</f>
        <v>0</v>
      </c>
      <c r="T4486" s="29"/>
      <c r="U4486" s="27">
        <f>IFERROR(VLOOKUP($D4486,BankOpTbl,2,0),"")</f>
        <v>0</v>
      </c>
      <c r="V4486" s="27">
        <f>IFERROR(VLOOKUP($D4486,BankOpTbl,3,0),"")</f>
        <v>0</v>
      </c>
      <c r="W4486" s="27">
        <f>IFERROR(VLOOKUP($D4486,BankOpTbl,4,0),"")</f>
        <v>0</v>
      </c>
      <c r="X4486" s="27">
        <f>IF($E4486="","",IFERROR(VLOOKUP($E4486,BankTbl,4,0),""))</f>
        <v>0</v>
      </c>
      <c r="Y4486" s="27">
        <f>IF($F4486="","",IFERROR(VLOOKUP($F4486,BankTbl,4,0),""))</f>
        <v>0</v>
      </c>
      <c r="Z4486" s="27">
        <f>IF($B4486="","",IF($V4486="PICK",LEFT($N4486,5),IF($V4486="FIXED",$W4486,IF($V4486="CODE",$H4486,""))))</f>
        <v>0</v>
      </c>
    </row>
    <row r="4487" spans="1:26" ht="21" customHeight="1">
      <c r="A4487" s="27">
        <f>IF($B4487="","",COUNTA($B$13:$B4487))</f>
        <v>0</v>
      </c>
      <c r="B4487" s="28"/>
      <c r="C4487" s="28"/>
      <c r="D4487" s="29"/>
      <c r="E4487" s="29"/>
      <c r="F4487" s="29"/>
      <c r="G4487" s="28"/>
      <c r="H4487" s="28"/>
      <c r="I4487" s="30">
        <f>IF($H4487="","",IFERROR(VLOOKUP($H4487,AcctTbl,2,0),"کد ناشناخته"))</f>
        <v>0</v>
      </c>
      <c r="J4487" s="27">
        <f>IF($H4487="","",IFERROR(VLOOKUP($H4487,AcctTbl,3,0),""))</f>
        <v>0</v>
      </c>
      <c r="K4487" s="29"/>
      <c r="L4487" s="28"/>
      <c r="M4487" s="31"/>
      <c r="N4487" s="29"/>
      <c r="O4487" s="32">
        <f>IF($B4487="",0,IF($U4487="IN",N($M4487),0))</f>
        <v>0</v>
      </c>
      <c r="P4487" s="32">
        <f>IF($B4487="",0,IF(OR($U4487="OUT",$U4487="TRF"),N($M4487),0))</f>
        <v>0</v>
      </c>
      <c r="Q4487" s="32">
        <f>IF($B4487="",0,IF(OR($U4487="OUT",$U4487="TRF"),N($M4487),0))</f>
        <v>0</v>
      </c>
      <c r="R4487" s="32">
        <f>IF($B4487="",0,IF($U4487="IN",N($M4487),0))</f>
        <v>0</v>
      </c>
      <c r="S4487" s="33">
        <f>IF($B4487="","",IF($M4487="","⚠ مبلغ",IF($E4487="","⚠ بانک عامل",IF(AND($U4487="TRF",$F4487=""),"⚠ بانک مقصد",IF(AND($V4487&lt;&gt;"NONE",$V4487&lt;&gt;"",$Z4487=""),"⚠ طرف حساب","✓")))))</f>
        <v>0</v>
      </c>
      <c r="T4487" s="29"/>
      <c r="U4487" s="27">
        <f>IFERROR(VLOOKUP($D4487,BankOpTbl,2,0),"")</f>
        <v>0</v>
      </c>
      <c r="V4487" s="27">
        <f>IFERROR(VLOOKUP($D4487,BankOpTbl,3,0),"")</f>
        <v>0</v>
      </c>
      <c r="W4487" s="27">
        <f>IFERROR(VLOOKUP($D4487,BankOpTbl,4,0),"")</f>
        <v>0</v>
      </c>
      <c r="X4487" s="27">
        <f>IF($E4487="","",IFERROR(VLOOKUP($E4487,BankTbl,4,0),""))</f>
        <v>0</v>
      </c>
      <c r="Y4487" s="27">
        <f>IF($F4487="","",IFERROR(VLOOKUP($F4487,BankTbl,4,0),""))</f>
        <v>0</v>
      </c>
      <c r="Z4487" s="27">
        <f>IF($B4487="","",IF($V4487="PICK",LEFT($N4487,5),IF($V4487="FIXED",$W4487,IF($V4487="CODE",$H4487,""))))</f>
        <v>0</v>
      </c>
    </row>
    <row r="4488" spans="1:26" ht="21" customHeight="1">
      <c r="A4488" s="27">
        <f>IF($B4488="","",COUNTA($B$13:$B4488))</f>
        <v>0</v>
      </c>
      <c r="B4488" s="28"/>
      <c r="C4488" s="28"/>
      <c r="D4488" s="29"/>
      <c r="E4488" s="29"/>
      <c r="F4488" s="29"/>
      <c r="G4488" s="28"/>
      <c r="H4488" s="28"/>
      <c r="I4488" s="30">
        <f>IF($H4488="","",IFERROR(VLOOKUP($H4488,AcctTbl,2,0),"کد ناشناخته"))</f>
        <v>0</v>
      </c>
      <c r="J4488" s="27">
        <f>IF($H4488="","",IFERROR(VLOOKUP($H4488,AcctTbl,3,0),""))</f>
        <v>0</v>
      </c>
      <c r="K4488" s="29"/>
      <c r="L4488" s="28"/>
      <c r="M4488" s="31"/>
      <c r="N4488" s="29"/>
      <c r="O4488" s="32">
        <f>IF($B4488="",0,IF($U4488="IN",N($M4488),0))</f>
        <v>0</v>
      </c>
      <c r="P4488" s="32">
        <f>IF($B4488="",0,IF(OR($U4488="OUT",$U4488="TRF"),N($M4488),0))</f>
        <v>0</v>
      </c>
      <c r="Q4488" s="32">
        <f>IF($B4488="",0,IF(OR($U4488="OUT",$U4488="TRF"),N($M4488),0))</f>
        <v>0</v>
      </c>
      <c r="R4488" s="32">
        <f>IF($B4488="",0,IF($U4488="IN",N($M4488),0))</f>
        <v>0</v>
      </c>
      <c r="S4488" s="33">
        <f>IF($B4488="","",IF($M4488="","⚠ مبلغ",IF($E4488="","⚠ بانک عامل",IF(AND($U4488="TRF",$F4488=""),"⚠ بانک مقصد",IF(AND($V4488&lt;&gt;"NONE",$V4488&lt;&gt;"",$Z4488=""),"⚠ طرف حساب","✓")))))</f>
        <v>0</v>
      </c>
      <c r="T4488" s="29"/>
      <c r="U4488" s="27">
        <f>IFERROR(VLOOKUP($D4488,BankOpTbl,2,0),"")</f>
        <v>0</v>
      </c>
      <c r="V4488" s="27">
        <f>IFERROR(VLOOKUP($D4488,BankOpTbl,3,0),"")</f>
        <v>0</v>
      </c>
      <c r="W4488" s="27">
        <f>IFERROR(VLOOKUP($D4488,BankOpTbl,4,0),"")</f>
        <v>0</v>
      </c>
      <c r="X4488" s="27">
        <f>IF($E4488="","",IFERROR(VLOOKUP($E4488,BankTbl,4,0),""))</f>
        <v>0</v>
      </c>
      <c r="Y4488" s="27">
        <f>IF($F4488="","",IFERROR(VLOOKUP($F4488,BankTbl,4,0),""))</f>
        <v>0</v>
      </c>
      <c r="Z4488" s="27">
        <f>IF($B4488="","",IF($V4488="PICK",LEFT($N4488,5),IF($V4488="FIXED",$W4488,IF($V4488="CODE",$H4488,""))))</f>
        <v>0</v>
      </c>
    </row>
    <row r="4489" spans="1:26" ht="21" customHeight="1">
      <c r="A4489" s="27">
        <f>IF($B4489="","",COUNTA($B$13:$B4489))</f>
        <v>0</v>
      </c>
      <c r="B4489" s="28"/>
      <c r="C4489" s="28"/>
      <c r="D4489" s="29"/>
      <c r="E4489" s="29"/>
      <c r="F4489" s="29"/>
      <c r="G4489" s="28"/>
      <c r="H4489" s="28"/>
      <c r="I4489" s="30">
        <f>IF($H4489="","",IFERROR(VLOOKUP($H4489,AcctTbl,2,0),"کد ناشناخته"))</f>
        <v>0</v>
      </c>
      <c r="J4489" s="27">
        <f>IF($H4489="","",IFERROR(VLOOKUP($H4489,AcctTbl,3,0),""))</f>
        <v>0</v>
      </c>
      <c r="K4489" s="29"/>
      <c r="L4489" s="28"/>
      <c r="M4489" s="31"/>
      <c r="N4489" s="29"/>
      <c r="O4489" s="32">
        <f>IF($B4489="",0,IF($U4489="IN",N($M4489),0))</f>
        <v>0</v>
      </c>
      <c r="P4489" s="32">
        <f>IF($B4489="",0,IF(OR($U4489="OUT",$U4489="TRF"),N($M4489),0))</f>
        <v>0</v>
      </c>
      <c r="Q4489" s="32">
        <f>IF($B4489="",0,IF(OR($U4489="OUT",$U4489="TRF"),N($M4489),0))</f>
        <v>0</v>
      </c>
      <c r="R4489" s="32">
        <f>IF($B4489="",0,IF($U4489="IN",N($M4489),0))</f>
        <v>0</v>
      </c>
      <c r="S4489" s="33">
        <f>IF($B4489="","",IF($M4489="","⚠ مبلغ",IF($E4489="","⚠ بانک عامل",IF(AND($U4489="TRF",$F4489=""),"⚠ بانک مقصد",IF(AND($V4489&lt;&gt;"NONE",$V4489&lt;&gt;"",$Z4489=""),"⚠ طرف حساب","✓")))))</f>
        <v>0</v>
      </c>
      <c r="T4489" s="29"/>
      <c r="U4489" s="27">
        <f>IFERROR(VLOOKUP($D4489,BankOpTbl,2,0),"")</f>
        <v>0</v>
      </c>
      <c r="V4489" s="27">
        <f>IFERROR(VLOOKUP($D4489,BankOpTbl,3,0),"")</f>
        <v>0</v>
      </c>
      <c r="W4489" s="27">
        <f>IFERROR(VLOOKUP($D4489,BankOpTbl,4,0),"")</f>
        <v>0</v>
      </c>
      <c r="X4489" s="27">
        <f>IF($E4489="","",IFERROR(VLOOKUP($E4489,BankTbl,4,0),""))</f>
        <v>0</v>
      </c>
      <c r="Y4489" s="27">
        <f>IF($F4489="","",IFERROR(VLOOKUP($F4489,BankTbl,4,0),""))</f>
        <v>0</v>
      </c>
      <c r="Z4489" s="27">
        <f>IF($B4489="","",IF($V4489="PICK",LEFT($N4489,5),IF($V4489="FIXED",$W4489,IF($V4489="CODE",$H4489,""))))</f>
        <v>0</v>
      </c>
    </row>
    <row r="4490" spans="1:26" ht="21" customHeight="1">
      <c r="A4490" s="27">
        <f>IF($B4490="","",COUNTA($B$13:$B4490))</f>
        <v>0</v>
      </c>
      <c r="B4490" s="28"/>
      <c r="C4490" s="28"/>
      <c r="D4490" s="29"/>
      <c r="E4490" s="29"/>
      <c r="F4490" s="29"/>
      <c r="G4490" s="28"/>
      <c r="H4490" s="28"/>
      <c r="I4490" s="30">
        <f>IF($H4490="","",IFERROR(VLOOKUP($H4490,AcctTbl,2,0),"کد ناشناخته"))</f>
        <v>0</v>
      </c>
      <c r="J4490" s="27">
        <f>IF($H4490="","",IFERROR(VLOOKUP($H4490,AcctTbl,3,0),""))</f>
        <v>0</v>
      </c>
      <c r="K4490" s="29"/>
      <c r="L4490" s="28"/>
      <c r="M4490" s="31"/>
      <c r="N4490" s="29"/>
      <c r="O4490" s="32">
        <f>IF($B4490="",0,IF($U4490="IN",N($M4490),0))</f>
        <v>0</v>
      </c>
      <c r="P4490" s="32">
        <f>IF($B4490="",0,IF(OR($U4490="OUT",$U4490="TRF"),N($M4490),0))</f>
        <v>0</v>
      </c>
      <c r="Q4490" s="32">
        <f>IF($B4490="",0,IF(OR($U4490="OUT",$U4490="TRF"),N($M4490),0))</f>
        <v>0</v>
      </c>
      <c r="R4490" s="32">
        <f>IF($B4490="",0,IF($U4490="IN",N($M4490),0))</f>
        <v>0</v>
      </c>
      <c r="S4490" s="33">
        <f>IF($B4490="","",IF($M4490="","⚠ مبلغ",IF($E4490="","⚠ بانک عامل",IF(AND($U4490="TRF",$F4490=""),"⚠ بانک مقصد",IF(AND($V4490&lt;&gt;"NONE",$V4490&lt;&gt;"",$Z4490=""),"⚠ طرف حساب","✓")))))</f>
        <v>0</v>
      </c>
      <c r="T4490" s="29"/>
      <c r="U4490" s="27">
        <f>IFERROR(VLOOKUP($D4490,BankOpTbl,2,0),"")</f>
        <v>0</v>
      </c>
      <c r="V4490" s="27">
        <f>IFERROR(VLOOKUP($D4490,BankOpTbl,3,0),"")</f>
        <v>0</v>
      </c>
      <c r="W4490" s="27">
        <f>IFERROR(VLOOKUP($D4490,BankOpTbl,4,0),"")</f>
        <v>0</v>
      </c>
      <c r="X4490" s="27">
        <f>IF($E4490="","",IFERROR(VLOOKUP($E4490,BankTbl,4,0),""))</f>
        <v>0</v>
      </c>
      <c r="Y4490" s="27">
        <f>IF($F4490="","",IFERROR(VLOOKUP($F4490,BankTbl,4,0),""))</f>
        <v>0</v>
      </c>
      <c r="Z4490" s="27">
        <f>IF($B4490="","",IF($V4490="PICK",LEFT($N4490,5),IF($V4490="FIXED",$W4490,IF($V4490="CODE",$H4490,""))))</f>
        <v>0</v>
      </c>
    </row>
    <row r="4491" spans="1:26" ht="21" customHeight="1">
      <c r="A4491" s="27">
        <f>IF($B4491="","",COUNTA($B$13:$B4491))</f>
        <v>0</v>
      </c>
      <c r="B4491" s="28"/>
      <c r="C4491" s="28"/>
      <c r="D4491" s="29"/>
      <c r="E4491" s="29"/>
      <c r="F4491" s="29"/>
      <c r="G4491" s="28"/>
      <c r="H4491" s="28"/>
      <c r="I4491" s="30">
        <f>IF($H4491="","",IFERROR(VLOOKUP($H4491,AcctTbl,2,0),"کد ناشناخته"))</f>
        <v>0</v>
      </c>
      <c r="J4491" s="27">
        <f>IF($H4491="","",IFERROR(VLOOKUP($H4491,AcctTbl,3,0),""))</f>
        <v>0</v>
      </c>
      <c r="K4491" s="29"/>
      <c r="L4491" s="28"/>
      <c r="M4491" s="31"/>
      <c r="N4491" s="29"/>
      <c r="O4491" s="32">
        <f>IF($B4491="",0,IF($U4491="IN",N($M4491),0))</f>
        <v>0</v>
      </c>
      <c r="P4491" s="32">
        <f>IF($B4491="",0,IF(OR($U4491="OUT",$U4491="TRF"),N($M4491),0))</f>
        <v>0</v>
      </c>
      <c r="Q4491" s="32">
        <f>IF($B4491="",0,IF(OR($U4491="OUT",$U4491="TRF"),N($M4491),0))</f>
        <v>0</v>
      </c>
      <c r="R4491" s="32">
        <f>IF($B4491="",0,IF($U4491="IN",N($M4491),0))</f>
        <v>0</v>
      </c>
      <c r="S4491" s="33">
        <f>IF($B4491="","",IF($M4491="","⚠ مبلغ",IF($E4491="","⚠ بانک عامل",IF(AND($U4491="TRF",$F4491=""),"⚠ بانک مقصد",IF(AND($V4491&lt;&gt;"NONE",$V4491&lt;&gt;"",$Z4491=""),"⚠ طرف حساب","✓")))))</f>
        <v>0</v>
      </c>
      <c r="T4491" s="29"/>
      <c r="U4491" s="27">
        <f>IFERROR(VLOOKUP($D4491,BankOpTbl,2,0),"")</f>
        <v>0</v>
      </c>
      <c r="V4491" s="27">
        <f>IFERROR(VLOOKUP($D4491,BankOpTbl,3,0),"")</f>
        <v>0</v>
      </c>
      <c r="W4491" s="27">
        <f>IFERROR(VLOOKUP($D4491,BankOpTbl,4,0),"")</f>
        <v>0</v>
      </c>
      <c r="X4491" s="27">
        <f>IF($E4491="","",IFERROR(VLOOKUP($E4491,BankTbl,4,0),""))</f>
        <v>0</v>
      </c>
      <c r="Y4491" s="27">
        <f>IF($F4491="","",IFERROR(VLOOKUP($F4491,BankTbl,4,0),""))</f>
        <v>0</v>
      </c>
      <c r="Z4491" s="27">
        <f>IF($B4491="","",IF($V4491="PICK",LEFT($N4491,5),IF($V4491="FIXED",$W4491,IF($V4491="CODE",$H4491,""))))</f>
        <v>0</v>
      </c>
    </row>
    <row r="4492" spans="1:26" ht="21" customHeight="1">
      <c r="A4492" s="27">
        <f>IF($B4492="","",COUNTA($B$13:$B4492))</f>
        <v>0</v>
      </c>
      <c r="B4492" s="28"/>
      <c r="C4492" s="28"/>
      <c r="D4492" s="29"/>
      <c r="E4492" s="29"/>
      <c r="F4492" s="29"/>
      <c r="G4492" s="28"/>
      <c r="H4492" s="28"/>
      <c r="I4492" s="30">
        <f>IF($H4492="","",IFERROR(VLOOKUP($H4492,AcctTbl,2,0),"کد ناشناخته"))</f>
        <v>0</v>
      </c>
      <c r="J4492" s="27">
        <f>IF($H4492="","",IFERROR(VLOOKUP($H4492,AcctTbl,3,0),""))</f>
        <v>0</v>
      </c>
      <c r="K4492" s="29"/>
      <c r="L4492" s="28"/>
      <c r="M4492" s="31"/>
      <c r="N4492" s="29"/>
      <c r="O4492" s="32">
        <f>IF($B4492="",0,IF($U4492="IN",N($M4492),0))</f>
        <v>0</v>
      </c>
      <c r="P4492" s="32">
        <f>IF($B4492="",0,IF(OR($U4492="OUT",$U4492="TRF"),N($M4492),0))</f>
        <v>0</v>
      </c>
      <c r="Q4492" s="32">
        <f>IF($B4492="",0,IF(OR($U4492="OUT",$U4492="TRF"),N($M4492),0))</f>
        <v>0</v>
      </c>
      <c r="R4492" s="32">
        <f>IF($B4492="",0,IF($U4492="IN",N($M4492),0))</f>
        <v>0</v>
      </c>
      <c r="S4492" s="33">
        <f>IF($B4492="","",IF($M4492="","⚠ مبلغ",IF($E4492="","⚠ بانک عامل",IF(AND($U4492="TRF",$F4492=""),"⚠ بانک مقصد",IF(AND($V4492&lt;&gt;"NONE",$V4492&lt;&gt;"",$Z4492=""),"⚠ طرف حساب","✓")))))</f>
        <v>0</v>
      </c>
      <c r="T4492" s="29"/>
      <c r="U4492" s="27">
        <f>IFERROR(VLOOKUP($D4492,BankOpTbl,2,0),"")</f>
        <v>0</v>
      </c>
      <c r="V4492" s="27">
        <f>IFERROR(VLOOKUP($D4492,BankOpTbl,3,0),"")</f>
        <v>0</v>
      </c>
      <c r="W4492" s="27">
        <f>IFERROR(VLOOKUP($D4492,BankOpTbl,4,0),"")</f>
        <v>0</v>
      </c>
      <c r="X4492" s="27">
        <f>IF($E4492="","",IFERROR(VLOOKUP($E4492,BankTbl,4,0),""))</f>
        <v>0</v>
      </c>
      <c r="Y4492" s="27">
        <f>IF($F4492="","",IFERROR(VLOOKUP($F4492,BankTbl,4,0),""))</f>
        <v>0</v>
      </c>
      <c r="Z4492" s="27">
        <f>IF($B4492="","",IF($V4492="PICK",LEFT($N4492,5),IF($V4492="FIXED",$W4492,IF($V4492="CODE",$H4492,""))))</f>
        <v>0</v>
      </c>
    </row>
    <row r="4493" spans="1:26" ht="21" customHeight="1">
      <c r="A4493" s="27">
        <f>IF($B4493="","",COUNTA($B$13:$B4493))</f>
        <v>0</v>
      </c>
      <c r="B4493" s="28"/>
      <c r="C4493" s="28"/>
      <c r="D4493" s="29"/>
      <c r="E4493" s="29"/>
      <c r="F4493" s="29"/>
      <c r="G4493" s="28"/>
      <c r="H4493" s="28"/>
      <c r="I4493" s="30">
        <f>IF($H4493="","",IFERROR(VLOOKUP($H4493,AcctTbl,2,0),"کد ناشناخته"))</f>
        <v>0</v>
      </c>
      <c r="J4493" s="27">
        <f>IF($H4493="","",IFERROR(VLOOKUP($H4493,AcctTbl,3,0),""))</f>
        <v>0</v>
      </c>
      <c r="K4493" s="29"/>
      <c r="L4493" s="28"/>
      <c r="M4493" s="31"/>
      <c r="N4493" s="29"/>
      <c r="O4493" s="32">
        <f>IF($B4493="",0,IF($U4493="IN",N($M4493),0))</f>
        <v>0</v>
      </c>
      <c r="P4493" s="32">
        <f>IF($B4493="",0,IF(OR($U4493="OUT",$U4493="TRF"),N($M4493),0))</f>
        <v>0</v>
      </c>
      <c r="Q4493" s="32">
        <f>IF($B4493="",0,IF(OR($U4493="OUT",$U4493="TRF"),N($M4493),0))</f>
        <v>0</v>
      </c>
      <c r="R4493" s="32">
        <f>IF($B4493="",0,IF($U4493="IN",N($M4493),0))</f>
        <v>0</v>
      </c>
      <c r="S4493" s="33">
        <f>IF($B4493="","",IF($M4493="","⚠ مبلغ",IF($E4493="","⚠ بانک عامل",IF(AND($U4493="TRF",$F4493=""),"⚠ بانک مقصد",IF(AND($V4493&lt;&gt;"NONE",$V4493&lt;&gt;"",$Z4493=""),"⚠ طرف حساب","✓")))))</f>
        <v>0</v>
      </c>
      <c r="T4493" s="29"/>
      <c r="U4493" s="27">
        <f>IFERROR(VLOOKUP($D4493,BankOpTbl,2,0),"")</f>
        <v>0</v>
      </c>
      <c r="V4493" s="27">
        <f>IFERROR(VLOOKUP($D4493,BankOpTbl,3,0),"")</f>
        <v>0</v>
      </c>
      <c r="W4493" s="27">
        <f>IFERROR(VLOOKUP($D4493,BankOpTbl,4,0),"")</f>
        <v>0</v>
      </c>
      <c r="X4493" s="27">
        <f>IF($E4493="","",IFERROR(VLOOKUP($E4493,BankTbl,4,0),""))</f>
        <v>0</v>
      </c>
      <c r="Y4493" s="27">
        <f>IF($F4493="","",IFERROR(VLOOKUP($F4493,BankTbl,4,0),""))</f>
        <v>0</v>
      </c>
      <c r="Z4493" s="27">
        <f>IF($B4493="","",IF($V4493="PICK",LEFT($N4493,5),IF($V4493="FIXED",$W4493,IF($V4493="CODE",$H4493,""))))</f>
        <v>0</v>
      </c>
    </row>
    <row r="4494" spans="1:26" ht="21" customHeight="1">
      <c r="A4494" s="27">
        <f>IF($B4494="","",COUNTA($B$13:$B4494))</f>
        <v>0</v>
      </c>
      <c r="B4494" s="28"/>
      <c r="C4494" s="28"/>
      <c r="D4494" s="29"/>
      <c r="E4494" s="29"/>
      <c r="F4494" s="29"/>
      <c r="G4494" s="28"/>
      <c r="H4494" s="28"/>
      <c r="I4494" s="30">
        <f>IF($H4494="","",IFERROR(VLOOKUP($H4494,AcctTbl,2,0),"کد ناشناخته"))</f>
        <v>0</v>
      </c>
      <c r="J4494" s="27">
        <f>IF($H4494="","",IFERROR(VLOOKUP($H4494,AcctTbl,3,0),""))</f>
        <v>0</v>
      </c>
      <c r="K4494" s="29"/>
      <c r="L4494" s="28"/>
      <c r="M4494" s="31"/>
      <c r="N4494" s="29"/>
      <c r="O4494" s="32">
        <f>IF($B4494="",0,IF($U4494="IN",N($M4494),0))</f>
        <v>0</v>
      </c>
      <c r="P4494" s="32">
        <f>IF($B4494="",0,IF(OR($U4494="OUT",$U4494="TRF"),N($M4494),0))</f>
        <v>0</v>
      </c>
      <c r="Q4494" s="32">
        <f>IF($B4494="",0,IF(OR($U4494="OUT",$U4494="TRF"),N($M4494),0))</f>
        <v>0</v>
      </c>
      <c r="R4494" s="32">
        <f>IF($B4494="",0,IF($U4494="IN",N($M4494),0))</f>
        <v>0</v>
      </c>
      <c r="S4494" s="33">
        <f>IF($B4494="","",IF($M4494="","⚠ مبلغ",IF($E4494="","⚠ بانک عامل",IF(AND($U4494="TRF",$F4494=""),"⚠ بانک مقصد",IF(AND($V4494&lt;&gt;"NONE",$V4494&lt;&gt;"",$Z4494=""),"⚠ طرف حساب","✓")))))</f>
        <v>0</v>
      </c>
      <c r="T4494" s="29"/>
      <c r="U4494" s="27">
        <f>IFERROR(VLOOKUP($D4494,BankOpTbl,2,0),"")</f>
        <v>0</v>
      </c>
      <c r="V4494" s="27">
        <f>IFERROR(VLOOKUP($D4494,BankOpTbl,3,0),"")</f>
        <v>0</v>
      </c>
      <c r="W4494" s="27">
        <f>IFERROR(VLOOKUP($D4494,BankOpTbl,4,0),"")</f>
        <v>0</v>
      </c>
      <c r="X4494" s="27">
        <f>IF($E4494="","",IFERROR(VLOOKUP($E4494,BankTbl,4,0),""))</f>
        <v>0</v>
      </c>
      <c r="Y4494" s="27">
        <f>IF($F4494="","",IFERROR(VLOOKUP($F4494,BankTbl,4,0),""))</f>
        <v>0</v>
      </c>
      <c r="Z4494" s="27">
        <f>IF($B4494="","",IF($V4494="PICK",LEFT($N4494,5),IF($V4494="FIXED",$W4494,IF($V4494="CODE",$H4494,""))))</f>
        <v>0</v>
      </c>
    </row>
    <row r="4495" spans="1:26" ht="21" customHeight="1">
      <c r="A4495" s="27">
        <f>IF($B4495="","",COUNTA($B$13:$B4495))</f>
        <v>0</v>
      </c>
      <c r="B4495" s="28"/>
      <c r="C4495" s="28"/>
      <c r="D4495" s="29"/>
      <c r="E4495" s="29"/>
      <c r="F4495" s="29"/>
      <c r="G4495" s="28"/>
      <c r="H4495" s="28"/>
      <c r="I4495" s="30">
        <f>IF($H4495="","",IFERROR(VLOOKUP($H4495,AcctTbl,2,0),"کد ناشناخته"))</f>
        <v>0</v>
      </c>
      <c r="J4495" s="27">
        <f>IF($H4495="","",IFERROR(VLOOKUP($H4495,AcctTbl,3,0),""))</f>
        <v>0</v>
      </c>
      <c r="K4495" s="29"/>
      <c r="L4495" s="28"/>
      <c r="M4495" s="31"/>
      <c r="N4495" s="29"/>
      <c r="O4495" s="32">
        <f>IF($B4495="",0,IF($U4495="IN",N($M4495),0))</f>
        <v>0</v>
      </c>
      <c r="P4495" s="32">
        <f>IF($B4495="",0,IF(OR($U4495="OUT",$U4495="TRF"),N($M4495),0))</f>
        <v>0</v>
      </c>
      <c r="Q4495" s="32">
        <f>IF($B4495="",0,IF(OR($U4495="OUT",$U4495="TRF"),N($M4495),0))</f>
        <v>0</v>
      </c>
      <c r="R4495" s="32">
        <f>IF($B4495="",0,IF($U4495="IN",N($M4495),0))</f>
        <v>0</v>
      </c>
      <c r="S4495" s="33">
        <f>IF($B4495="","",IF($M4495="","⚠ مبلغ",IF($E4495="","⚠ بانک عامل",IF(AND($U4495="TRF",$F4495=""),"⚠ بانک مقصد",IF(AND($V4495&lt;&gt;"NONE",$V4495&lt;&gt;"",$Z4495=""),"⚠ طرف حساب","✓")))))</f>
        <v>0</v>
      </c>
      <c r="T4495" s="29"/>
      <c r="U4495" s="27">
        <f>IFERROR(VLOOKUP($D4495,BankOpTbl,2,0),"")</f>
        <v>0</v>
      </c>
      <c r="V4495" s="27">
        <f>IFERROR(VLOOKUP($D4495,BankOpTbl,3,0),"")</f>
        <v>0</v>
      </c>
      <c r="W4495" s="27">
        <f>IFERROR(VLOOKUP($D4495,BankOpTbl,4,0),"")</f>
        <v>0</v>
      </c>
      <c r="X4495" s="27">
        <f>IF($E4495="","",IFERROR(VLOOKUP($E4495,BankTbl,4,0),""))</f>
        <v>0</v>
      </c>
      <c r="Y4495" s="27">
        <f>IF($F4495="","",IFERROR(VLOOKUP($F4495,BankTbl,4,0),""))</f>
        <v>0</v>
      </c>
      <c r="Z4495" s="27">
        <f>IF($B4495="","",IF($V4495="PICK",LEFT($N4495,5),IF($V4495="FIXED",$W4495,IF($V4495="CODE",$H4495,""))))</f>
        <v>0</v>
      </c>
    </row>
    <row r="4496" spans="1:26" ht="21" customHeight="1">
      <c r="A4496" s="27">
        <f>IF($B4496="","",COUNTA($B$13:$B4496))</f>
        <v>0</v>
      </c>
      <c r="B4496" s="28"/>
      <c r="C4496" s="28"/>
      <c r="D4496" s="29"/>
      <c r="E4496" s="29"/>
      <c r="F4496" s="29"/>
      <c r="G4496" s="28"/>
      <c r="H4496" s="28"/>
      <c r="I4496" s="30">
        <f>IF($H4496="","",IFERROR(VLOOKUP($H4496,AcctTbl,2,0),"کد ناشناخته"))</f>
        <v>0</v>
      </c>
      <c r="J4496" s="27">
        <f>IF($H4496="","",IFERROR(VLOOKUP($H4496,AcctTbl,3,0),""))</f>
        <v>0</v>
      </c>
      <c r="K4496" s="29"/>
      <c r="L4496" s="28"/>
      <c r="M4496" s="31"/>
      <c r="N4496" s="29"/>
      <c r="O4496" s="32">
        <f>IF($B4496="",0,IF($U4496="IN",N($M4496),0))</f>
        <v>0</v>
      </c>
      <c r="P4496" s="32">
        <f>IF($B4496="",0,IF(OR($U4496="OUT",$U4496="TRF"),N($M4496),0))</f>
        <v>0</v>
      </c>
      <c r="Q4496" s="32">
        <f>IF($B4496="",0,IF(OR($U4496="OUT",$U4496="TRF"),N($M4496),0))</f>
        <v>0</v>
      </c>
      <c r="R4496" s="32">
        <f>IF($B4496="",0,IF($U4496="IN",N($M4496),0))</f>
        <v>0</v>
      </c>
      <c r="S4496" s="33">
        <f>IF($B4496="","",IF($M4496="","⚠ مبلغ",IF($E4496="","⚠ بانک عامل",IF(AND($U4496="TRF",$F4496=""),"⚠ بانک مقصد",IF(AND($V4496&lt;&gt;"NONE",$V4496&lt;&gt;"",$Z4496=""),"⚠ طرف حساب","✓")))))</f>
        <v>0</v>
      </c>
      <c r="T4496" s="29"/>
      <c r="U4496" s="27">
        <f>IFERROR(VLOOKUP($D4496,BankOpTbl,2,0),"")</f>
        <v>0</v>
      </c>
      <c r="V4496" s="27">
        <f>IFERROR(VLOOKUP($D4496,BankOpTbl,3,0),"")</f>
        <v>0</v>
      </c>
      <c r="W4496" s="27">
        <f>IFERROR(VLOOKUP($D4496,BankOpTbl,4,0),"")</f>
        <v>0</v>
      </c>
      <c r="X4496" s="27">
        <f>IF($E4496="","",IFERROR(VLOOKUP($E4496,BankTbl,4,0),""))</f>
        <v>0</v>
      </c>
      <c r="Y4496" s="27">
        <f>IF($F4496="","",IFERROR(VLOOKUP($F4496,BankTbl,4,0),""))</f>
        <v>0</v>
      </c>
      <c r="Z4496" s="27">
        <f>IF($B4496="","",IF($V4496="PICK",LEFT($N4496,5),IF($V4496="FIXED",$W4496,IF($V4496="CODE",$H4496,""))))</f>
        <v>0</v>
      </c>
    </row>
    <row r="4497" spans="1:26" ht="21" customHeight="1">
      <c r="A4497" s="27">
        <f>IF($B4497="","",COUNTA($B$13:$B4497))</f>
        <v>0</v>
      </c>
      <c r="B4497" s="28"/>
      <c r="C4497" s="28"/>
      <c r="D4497" s="29"/>
      <c r="E4497" s="29"/>
      <c r="F4497" s="29"/>
      <c r="G4497" s="28"/>
      <c r="H4497" s="28"/>
      <c r="I4497" s="30">
        <f>IF($H4497="","",IFERROR(VLOOKUP($H4497,AcctTbl,2,0),"کد ناشناخته"))</f>
        <v>0</v>
      </c>
      <c r="J4497" s="27">
        <f>IF($H4497="","",IFERROR(VLOOKUP($H4497,AcctTbl,3,0),""))</f>
        <v>0</v>
      </c>
      <c r="K4497" s="29"/>
      <c r="L4497" s="28"/>
      <c r="M4497" s="31"/>
      <c r="N4497" s="29"/>
      <c r="O4497" s="32">
        <f>IF($B4497="",0,IF($U4497="IN",N($M4497),0))</f>
        <v>0</v>
      </c>
      <c r="P4497" s="32">
        <f>IF($B4497="",0,IF(OR($U4497="OUT",$U4497="TRF"),N($M4497),0))</f>
        <v>0</v>
      </c>
      <c r="Q4497" s="32">
        <f>IF($B4497="",0,IF(OR($U4497="OUT",$U4497="TRF"),N($M4497),0))</f>
        <v>0</v>
      </c>
      <c r="R4497" s="32">
        <f>IF($B4497="",0,IF($U4497="IN",N($M4497),0))</f>
        <v>0</v>
      </c>
      <c r="S4497" s="33">
        <f>IF($B4497="","",IF($M4497="","⚠ مبلغ",IF($E4497="","⚠ بانک عامل",IF(AND($U4497="TRF",$F4497=""),"⚠ بانک مقصد",IF(AND($V4497&lt;&gt;"NONE",$V4497&lt;&gt;"",$Z4497=""),"⚠ طرف حساب","✓")))))</f>
        <v>0</v>
      </c>
      <c r="T4497" s="29"/>
      <c r="U4497" s="27">
        <f>IFERROR(VLOOKUP($D4497,BankOpTbl,2,0),"")</f>
        <v>0</v>
      </c>
      <c r="V4497" s="27">
        <f>IFERROR(VLOOKUP($D4497,BankOpTbl,3,0),"")</f>
        <v>0</v>
      </c>
      <c r="W4497" s="27">
        <f>IFERROR(VLOOKUP($D4497,BankOpTbl,4,0),"")</f>
        <v>0</v>
      </c>
      <c r="X4497" s="27">
        <f>IF($E4497="","",IFERROR(VLOOKUP($E4497,BankTbl,4,0),""))</f>
        <v>0</v>
      </c>
      <c r="Y4497" s="27">
        <f>IF($F4497="","",IFERROR(VLOOKUP($F4497,BankTbl,4,0),""))</f>
        <v>0</v>
      </c>
      <c r="Z4497" s="27">
        <f>IF($B4497="","",IF($V4497="PICK",LEFT($N4497,5),IF($V4497="FIXED",$W4497,IF($V4497="CODE",$H4497,""))))</f>
        <v>0</v>
      </c>
    </row>
    <row r="4498" spans="1:26" ht="21" customHeight="1">
      <c r="A4498" s="27">
        <f>IF($B4498="","",COUNTA($B$13:$B4498))</f>
        <v>0</v>
      </c>
      <c r="B4498" s="28"/>
      <c r="C4498" s="28"/>
      <c r="D4498" s="29"/>
      <c r="E4498" s="29"/>
      <c r="F4498" s="29"/>
      <c r="G4498" s="28"/>
      <c r="H4498" s="28"/>
      <c r="I4498" s="30">
        <f>IF($H4498="","",IFERROR(VLOOKUP($H4498,AcctTbl,2,0),"کد ناشناخته"))</f>
        <v>0</v>
      </c>
      <c r="J4498" s="27">
        <f>IF($H4498="","",IFERROR(VLOOKUP($H4498,AcctTbl,3,0),""))</f>
        <v>0</v>
      </c>
      <c r="K4498" s="29"/>
      <c r="L4498" s="28"/>
      <c r="M4498" s="31"/>
      <c r="N4498" s="29"/>
      <c r="O4498" s="32">
        <f>IF($B4498="",0,IF($U4498="IN",N($M4498),0))</f>
        <v>0</v>
      </c>
      <c r="P4498" s="32">
        <f>IF($B4498="",0,IF(OR($U4498="OUT",$U4498="TRF"),N($M4498),0))</f>
        <v>0</v>
      </c>
      <c r="Q4498" s="32">
        <f>IF($B4498="",0,IF(OR($U4498="OUT",$U4498="TRF"),N($M4498),0))</f>
        <v>0</v>
      </c>
      <c r="R4498" s="32">
        <f>IF($B4498="",0,IF($U4498="IN",N($M4498),0))</f>
        <v>0</v>
      </c>
      <c r="S4498" s="33">
        <f>IF($B4498="","",IF($M4498="","⚠ مبلغ",IF($E4498="","⚠ بانک عامل",IF(AND($U4498="TRF",$F4498=""),"⚠ بانک مقصد",IF(AND($V4498&lt;&gt;"NONE",$V4498&lt;&gt;"",$Z4498=""),"⚠ طرف حساب","✓")))))</f>
        <v>0</v>
      </c>
      <c r="T4498" s="29"/>
      <c r="U4498" s="27">
        <f>IFERROR(VLOOKUP($D4498,BankOpTbl,2,0),"")</f>
        <v>0</v>
      </c>
      <c r="V4498" s="27">
        <f>IFERROR(VLOOKUP($D4498,BankOpTbl,3,0),"")</f>
        <v>0</v>
      </c>
      <c r="W4498" s="27">
        <f>IFERROR(VLOOKUP($D4498,BankOpTbl,4,0),"")</f>
        <v>0</v>
      </c>
      <c r="X4498" s="27">
        <f>IF($E4498="","",IFERROR(VLOOKUP($E4498,BankTbl,4,0),""))</f>
        <v>0</v>
      </c>
      <c r="Y4498" s="27">
        <f>IF($F4498="","",IFERROR(VLOOKUP($F4498,BankTbl,4,0),""))</f>
        <v>0</v>
      </c>
      <c r="Z4498" s="27">
        <f>IF($B4498="","",IF($V4498="PICK",LEFT($N4498,5),IF($V4498="FIXED",$W4498,IF($V4498="CODE",$H4498,""))))</f>
        <v>0</v>
      </c>
    </row>
    <row r="4499" spans="1:26" ht="21" customHeight="1">
      <c r="A4499" s="27">
        <f>IF($B4499="","",COUNTA($B$13:$B4499))</f>
        <v>0</v>
      </c>
      <c r="B4499" s="28"/>
      <c r="C4499" s="28"/>
      <c r="D4499" s="29"/>
      <c r="E4499" s="29"/>
      <c r="F4499" s="29"/>
      <c r="G4499" s="28"/>
      <c r="H4499" s="28"/>
      <c r="I4499" s="30">
        <f>IF($H4499="","",IFERROR(VLOOKUP($H4499,AcctTbl,2,0),"کد ناشناخته"))</f>
        <v>0</v>
      </c>
      <c r="J4499" s="27">
        <f>IF($H4499="","",IFERROR(VLOOKUP($H4499,AcctTbl,3,0),""))</f>
        <v>0</v>
      </c>
      <c r="K4499" s="29"/>
      <c r="L4499" s="28"/>
      <c r="M4499" s="31"/>
      <c r="N4499" s="29"/>
      <c r="O4499" s="32">
        <f>IF($B4499="",0,IF($U4499="IN",N($M4499),0))</f>
        <v>0</v>
      </c>
      <c r="P4499" s="32">
        <f>IF($B4499="",0,IF(OR($U4499="OUT",$U4499="TRF"),N($M4499),0))</f>
        <v>0</v>
      </c>
      <c r="Q4499" s="32">
        <f>IF($B4499="",0,IF(OR($U4499="OUT",$U4499="TRF"),N($M4499),0))</f>
        <v>0</v>
      </c>
      <c r="R4499" s="32">
        <f>IF($B4499="",0,IF($U4499="IN",N($M4499),0))</f>
        <v>0</v>
      </c>
      <c r="S4499" s="33">
        <f>IF($B4499="","",IF($M4499="","⚠ مبلغ",IF($E4499="","⚠ بانک عامل",IF(AND($U4499="TRF",$F4499=""),"⚠ بانک مقصد",IF(AND($V4499&lt;&gt;"NONE",$V4499&lt;&gt;"",$Z4499=""),"⚠ طرف حساب","✓")))))</f>
        <v>0</v>
      </c>
      <c r="T4499" s="29"/>
      <c r="U4499" s="27">
        <f>IFERROR(VLOOKUP($D4499,BankOpTbl,2,0),"")</f>
        <v>0</v>
      </c>
      <c r="V4499" s="27">
        <f>IFERROR(VLOOKUP($D4499,BankOpTbl,3,0),"")</f>
        <v>0</v>
      </c>
      <c r="W4499" s="27">
        <f>IFERROR(VLOOKUP($D4499,BankOpTbl,4,0),"")</f>
        <v>0</v>
      </c>
      <c r="X4499" s="27">
        <f>IF($E4499="","",IFERROR(VLOOKUP($E4499,BankTbl,4,0),""))</f>
        <v>0</v>
      </c>
      <c r="Y4499" s="27">
        <f>IF($F4499="","",IFERROR(VLOOKUP($F4499,BankTbl,4,0),""))</f>
        <v>0</v>
      </c>
      <c r="Z4499" s="27">
        <f>IF($B4499="","",IF($V4499="PICK",LEFT($N4499,5),IF($V4499="FIXED",$W4499,IF($V4499="CODE",$H4499,""))))</f>
        <v>0</v>
      </c>
    </row>
    <row r="4500" spans="1:26" ht="21" customHeight="1">
      <c r="A4500" s="27">
        <f>IF($B4500="","",COUNTA($B$13:$B4500))</f>
        <v>0</v>
      </c>
      <c r="B4500" s="28"/>
      <c r="C4500" s="28"/>
      <c r="D4500" s="29"/>
      <c r="E4500" s="29"/>
      <c r="F4500" s="29"/>
      <c r="G4500" s="28"/>
      <c r="H4500" s="28"/>
      <c r="I4500" s="30">
        <f>IF($H4500="","",IFERROR(VLOOKUP($H4500,AcctTbl,2,0),"کد ناشناخته"))</f>
        <v>0</v>
      </c>
      <c r="J4500" s="27">
        <f>IF($H4500="","",IFERROR(VLOOKUP($H4500,AcctTbl,3,0),""))</f>
        <v>0</v>
      </c>
      <c r="K4500" s="29"/>
      <c r="L4500" s="28"/>
      <c r="M4500" s="31"/>
      <c r="N4500" s="29"/>
      <c r="O4500" s="32">
        <f>IF($B4500="",0,IF($U4500="IN",N($M4500),0))</f>
        <v>0</v>
      </c>
      <c r="P4500" s="32">
        <f>IF($B4500="",0,IF(OR($U4500="OUT",$U4500="TRF"),N($M4500),0))</f>
        <v>0</v>
      </c>
      <c r="Q4500" s="32">
        <f>IF($B4500="",0,IF(OR($U4500="OUT",$U4500="TRF"),N($M4500),0))</f>
        <v>0</v>
      </c>
      <c r="R4500" s="32">
        <f>IF($B4500="",0,IF($U4500="IN",N($M4500),0))</f>
        <v>0</v>
      </c>
      <c r="S4500" s="33">
        <f>IF($B4500="","",IF($M4500="","⚠ مبلغ",IF($E4500="","⚠ بانک عامل",IF(AND($U4500="TRF",$F4500=""),"⚠ بانک مقصد",IF(AND($V4500&lt;&gt;"NONE",$V4500&lt;&gt;"",$Z4500=""),"⚠ طرف حساب","✓")))))</f>
        <v>0</v>
      </c>
      <c r="T4500" s="29"/>
      <c r="U4500" s="27">
        <f>IFERROR(VLOOKUP($D4500,BankOpTbl,2,0),"")</f>
        <v>0</v>
      </c>
      <c r="V4500" s="27">
        <f>IFERROR(VLOOKUP($D4500,BankOpTbl,3,0),"")</f>
        <v>0</v>
      </c>
      <c r="W4500" s="27">
        <f>IFERROR(VLOOKUP($D4500,BankOpTbl,4,0),"")</f>
        <v>0</v>
      </c>
      <c r="X4500" s="27">
        <f>IF($E4500="","",IFERROR(VLOOKUP($E4500,BankTbl,4,0),""))</f>
        <v>0</v>
      </c>
      <c r="Y4500" s="27">
        <f>IF($F4500="","",IFERROR(VLOOKUP($F4500,BankTbl,4,0),""))</f>
        <v>0</v>
      </c>
      <c r="Z4500" s="27">
        <f>IF($B4500="","",IF($V4500="PICK",LEFT($N4500,5),IF($V4500="FIXED",$W4500,IF($V4500="CODE",$H4500,""))))</f>
        <v>0</v>
      </c>
    </row>
    <row r="4501" spans="1:26" ht="21" customHeight="1">
      <c r="A4501" s="27">
        <f>IF($B4501="","",COUNTA($B$13:$B4501))</f>
        <v>0</v>
      </c>
      <c r="B4501" s="28"/>
      <c r="C4501" s="28"/>
      <c r="D4501" s="29"/>
      <c r="E4501" s="29"/>
      <c r="F4501" s="29"/>
      <c r="G4501" s="28"/>
      <c r="H4501" s="28"/>
      <c r="I4501" s="30">
        <f>IF($H4501="","",IFERROR(VLOOKUP($H4501,AcctTbl,2,0),"کد ناشناخته"))</f>
        <v>0</v>
      </c>
      <c r="J4501" s="27">
        <f>IF($H4501="","",IFERROR(VLOOKUP($H4501,AcctTbl,3,0),""))</f>
        <v>0</v>
      </c>
      <c r="K4501" s="29"/>
      <c r="L4501" s="28"/>
      <c r="M4501" s="31"/>
      <c r="N4501" s="29"/>
      <c r="O4501" s="32">
        <f>IF($B4501="",0,IF($U4501="IN",N($M4501),0))</f>
        <v>0</v>
      </c>
      <c r="P4501" s="32">
        <f>IF($B4501="",0,IF(OR($U4501="OUT",$U4501="TRF"),N($M4501),0))</f>
        <v>0</v>
      </c>
      <c r="Q4501" s="32">
        <f>IF($B4501="",0,IF(OR($U4501="OUT",$U4501="TRF"),N($M4501),0))</f>
        <v>0</v>
      </c>
      <c r="R4501" s="32">
        <f>IF($B4501="",0,IF($U4501="IN",N($M4501),0))</f>
        <v>0</v>
      </c>
      <c r="S4501" s="33">
        <f>IF($B4501="","",IF($M4501="","⚠ مبلغ",IF($E4501="","⚠ بانک عامل",IF(AND($U4501="TRF",$F4501=""),"⚠ بانک مقصد",IF(AND($V4501&lt;&gt;"NONE",$V4501&lt;&gt;"",$Z4501=""),"⚠ طرف حساب","✓")))))</f>
        <v>0</v>
      </c>
      <c r="T4501" s="29"/>
      <c r="U4501" s="27">
        <f>IFERROR(VLOOKUP($D4501,BankOpTbl,2,0),"")</f>
        <v>0</v>
      </c>
      <c r="V4501" s="27">
        <f>IFERROR(VLOOKUP($D4501,BankOpTbl,3,0),"")</f>
        <v>0</v>
      </c>
      <c r="W4501" s="27">
        <f>IFERROR(VLOOKUP($D4501,BankOpTbl,4,0),"")</f>
        <v>0</v>
      </c>
      <c r="X4501" s="27">
        <f>IF($E4501="","",IFERROR(VLOOKUP($E4501,BankTbl,4,0),""))</f>
        <v>0</v>
      </c>
      <c r="Y4501" s="27">
        <f>IF($F4501="","",IFERROR(VLOOKUP($F4501,BankTbl,4,0),""))</f>
        <v>0</v>
      </c>
      <c r="Z4501" s="27">
        <f>IF($B4501="","",IF($V4501="PICK",LEFT($N4501,5),IF($V4501="FIXED",$W4501,IF($V4501="CODE",$H4501,""))))</f>
        <v>0</v>
      </c>
    </row>
    <row r="4502" spans="1:26" ht="21" customHeight="1">
      <c r="A4502" s="27">
        <f>IF($B4502="","",COUNTA($B$13:$B4502))</f>
        <v>0</v>
      </c>
      <c r="B4502" s="28"/>
      <c r="C4502" s="28"/>
      <c r="D4502" s="29"/>
      <c r="E4502" s="29"/>
      <c r="F4502" s="29"/>
      <c r="G4502" s="28"/>
      <c r="H4502" s="28"/>
      <c r="I4502" s="30">
        <f>IF($H4502="","",IFERROR(VLOOKUP($H4502,AcctTbl,2,0),"کد ناشناخته"))</f>
        <v>0</v>
      </c>
      <c r="J4502" s="27">
        <f>IF($H4502="","",IFERROR(VLOOKUP($H4502,AcctTbl,3,0),""))</f>
        <v>0</v>
      </c>
      <c r="K4502" s="29"/>
      <c r="L4502" s="28"/>
      <c r="M4502" s="31"/>
      <c r="N4502" s="29"/>
      <c r="O4502" s="32">
        <f>IF($B4502="",0,IF($U4502="IN",N($M4502),0))</f>
        <v>0</v>
      </c>
      <c r="P4502" s="32">
        <f>IF($B4502="",0,IF(OR($U4502="OUT",$U4502="TRF"),N($M4502),0))</f>
        <v>0</v>
      </c>
      <c r="Q4502" s="32">
        <f>IF($B4502="",0,IF(OR($U4502="OUT",$U4502="TRF"),N($M4502),0))</f>
        <v>0</v>
      </c>
      <c r="R4502" s="32">
        <f>IF($B4502="",0,IF($U4502="IN",N($M4502),0))</f>
        <v>0</v>
      </c>
      <c r="S4502" s="33">
        <f>IF($B4502="","",IF($M4502="","⚠ مبلغ",IF($E4502="","⚠ بانک عامل",IF(AND($U4502="TRF",$F4502=""),"⚠ بانک مقصد",IF(AND($V4502&lt;&gt;"NONE",$V4502&lt;&gt;"",$Z4502=""),"⚠ طرف حساب","✓")))))</f>
        <v>0</v>
      </c>
      <c r="T4502" s="29"/>
      <c r="U4502" s="27">
        <f>IFERROR(VLOOKUP($D4502,BankOpTbl,2,0),"")</f>
        <v>0</v>
      </c>
      <c r="V4502" s="27">
        <f>IFERROR(VLOOKUP($D4502,BankOpTbl,3,0),"")</f>
        <v>0</v>
      </c>
      <c r="W4502" s="27">
        <f>IFERROR(VLOOKUP($D4502,BankOpTbl,4,0),"")</f>
        <v>0</v>
      </c>
      <c r="X4502" s="27">
        <f>IF($E4502="","",IFERROR(VLOOKUP($E4502,BankTbl,4,0),""))</f>
        <v>0</v>
      </c>
      <c r="Y4502" s="27">
        <f>IF($F4502="","",IFERROR(VLOOKUP($F4502,BankTbl,4,0),""))</f>
        <v>0</v>
      </c>
      <c r="Z4502" s="27">
        <f>IF($B4502="","",IF($V4502="PICK",LEFT($N4502,5),IF($V4502="FIXED",$W4502,IF($V4502="CODE",$H4502,""))))</f>
        <v>0</v>
      </c>
    </row>
    <row r="4503" spans="1:26" ht="21" customHeight="1">
      <c r="A4503" s="27">
        <f>IF($B4503="","",COUNTA($B$13:$B4503))</f>
        <v>0</v>
      </c>
      <c r="B4503" s="28"/>
      <c r="C4503" s="28"/>
      <c r="D4503" s="29"/>
      <c r="E4503" s="29"/>
      <c r="F4503" s="29"/>
      <c r="G4503" s="28"/>
      <c r="H4503" s="28"/>
      <c r="I4503" s="30">
        <f>IF($H4503="","",IFERROR(VLOOKUP($H4503,AcctTbl,2,0),"کد ناشناخته"))</f>
        <v>0</v>
      </c>
      <c r="J4503" s="27">
        <f>IF($H4503="","",IFERROR(VLOOKUP($H4503,AcctTbl,3,0),""))</f>
        <v>0</v>
      </c>
      <c r="K4503" s="29"/>
      <c r="L4503" s="28"/>
      <c r="M4503" s="31"/>
      <c r="N4503" s="29"/>
      <c r="O4503" s="32">
        <f>IF($B4503="",0,IF($U4503="IN",N($M4503),0))</f>
        <v>0</v>
      </c>
      <c r="P4503" s="32">
        <f>IF($B4503="",0,IF(OR($U4503="OUT",$U4503="TRF"),N($M4503),0))</f>
        <v>0</v>
      </c>
      <c r="Q4503" s="32">
        <f>IF($B4503="",0,IF(OR($U4503="OUT",$U4503="TRF"),N($M4503),0))</f>
        <v>0</v>
      </c>
      <c r="R4503" s="32">
        <f>IF($B4503="",0,IF($U4503="IN",N($M4503),0))</f>
        <v>0</v>
      </c>
      <c r="S4503" s="33">
        <f>IF($B4503="","",IF($M4503="","⚠ مبلغ",IF($E4503="","⚠ بانک عامل",IF(AND($U4503="TRF",$F4503=""),"⚠ بانک مقصد",IF(AND($V4503&lt;&gt;"NONE",$V4503&lt;&gt;"",$Z4503=""),"⚠ طرف حساب","✓")))))</f>
        <v>0</v>
      </c>
      <c r="T4503" s="29"/>
      <c r="U4503" s="27">
        <f>IFERROR(VLOOKUP($D4503,BankOpTbl,2,0),"")</f>
        <v>0</v>
      </c>
      <c r="V4503" s="27">
        <f>IFERROR(VLOOKUP($D4503,BankOpTbl,3,0),"")</f>
        <v>0</v>
      </c>
      <c r="W4503" s="27">
        <f>IFERROR(VLOOKUP($D4503,BankOpTbl,4,0),"")</f>
        <v>0</v>
      </c>
      <c r="X4503" s="27">
        <f>IF($E4503="","",IFERROR(VLOOKUP($E4503,BankTbl,4,0),""))</f>
        <v>0</v>
      </c>
      <c r="Y4503" s="27">
        <f>IF($F4503="","",IFERROR(VLOOKUP($F4503,BankTbl,4,0),""))</f>
        <v>0</v>
      </c>
      <c r="Z4503" s="27">
        <f>IF($B4503="","",IF($V4503="PICK",LEFT($N4503,5),IF($V4503="FIXED",$W4503,IF($V4503="CODE",$H4503,""))))</f>
        <v>0</v>
      </c>
    </row>
    <row r="4504" spans="1:26" ht="21" customHeight="1">
      <c r="A4504" s="27">
        <f>IF($B4504="","",COUNTA($B$13:$B4504))</f>
        <v>0</v>
      </c>
      <c r="B4504" s="28"/>
      <c r="C4504" s="28"/>
      <c r="D4504" s="29"/>
      <c r="E4504" s="29"/>
      <c r="F4504" s="29"/>
      <c r="G4504" s="28"/>
      <c r="H4504" s="28"/>
      <c r="I4504" s="30">
        <f>IF($H4504="","",IFERROR(VLOOKUP($H4504,AcctTbl,2,0),"کد ناشناخته"))</f>
        <v>0</v>
      </c>
      <c r="J4504" s="27">
        <f>IF($H4504="","",IFERROR(VLOOKUP($H4504,AcctTbl,3,0),""))</f>
        <v>0</v>
      </c>
      <c r="K4504" s="29"/>
      <c r="L4504" s="28"/>
      <c r="M4504" s="31"/>
      <c r="N4504" s="29"/>
      <c r="O4504" s="32">
        <f>IF($B4504="",0,IF($U4504="IN",N($M4504),0))</f>
        <v>0</v>
      </c>
      <c r="P4504" s="32">
        <f>IF($B4504="",0,IF(OR($U4504="OUT",$U4504="TRF"),N($M4504),0))</f>
        <v>0</v>
      </c>
      <c r="Q4504" s="32">
        <f>IF($B4504="",0,IF(OR($U4504="OUT",$U4504="TRF"),N($M4504),0))</f>
        <v>0</v>
      </c>
      <c r="R4504" s="32">
        <f>IF($B4504="",0,IF($U4504="IN",N($M4504),0))</f>
        <v>0</v>
      </c>
      <c r="S4504" s="33">
        <f>IF($B4504="","",IF($M4504="","⚠ مبلغ",IF($E4504="","⚠ بانک عامل",IF(AND($U4504="TRF",$F4504=""),"⚠ بانک مقصد",IF(AND($V4504&lt;&gt;"NONE",$V4504&lt;&gt;"",$Z4504=""),"⚠ طرف حساب","✓")))))</f>
        <v>0</v>
      </c>
      <c r="T4504" s="29"/>
      <c r="U4504" s="27">
        <f>IFERROR(VLOOKUP($D4504,BankOpTbl,2,0),"")</f>
        <v>0</v>
      </c>
      <c r="V4504" s="27">
        <f>IFERROR(VLOOKUP($D4504,BankOpTbl,3,0),"")</f>
        <v>0</v>
      </c>
      <c r="W4504" s="27">
        <f>IFERROR(VLOOKUP($D4504,BankOpTbl,4,0),"")</f>
        <v>0</v>
      </c>
      <c r="X4504" s="27">
        <f>IF($E4504="","",IFERROR(VLOOKUP($E4504,BankTbl,4,0),""))</f>
        <v>0</v>
      </c>
      <c r="Y4504" s="27">
        <f>IF($F4504="","",IFERROR(VLOOKUP($F4504,BankTbl,4,0),""))</f>
        <v>0</v>
      </c>
      <c r="Z4504" s="27">
        <f>IF($B4504="","",IF($V4504="PICK",LEFT($N4504,5),IF($V4504="FIXED",$W4504,IF($V4504="CODE",$H4504,""))))</f>
        <v>0</v>
      </c>
    </row>
    <row r="4505" spans="1:26" ht="21" customHeight="1">
      <c r="A4505" s="27">
        <f>IF($B4505="","",COUNTA($B$13:$B4505))</f>
        <v>0</v>
      </c>
      <c r="B4505" s="28"/>
      <c r="C4505" s="28"/>
      <c r="D4505" s="29"/>
      <c r="E4505" s="29"/>
      <c r="F4505" s="29"/>
      <c r="G4505" s="28"/>
      <c r="H4505" s="28"/>
      <c r="I4505" s="30">
        <f>IF($H4505="","",IFERROR(VLOOKUP($H4505,AcctTbl,2,0),"کد ناشناخته"))</f>
        <v>0</v>
      </c>
      <c r="J4505" s="27">
        <f>IF($H4505="","",IFERROR(VLOOKUP($H4505,AcctTbl,3,0),""))</f>
        <v>0</v>
      </c>
      <c r="K4505" s="29"/>
      <c r="L4505" s="28"/>
      <c r="M4505" s="31"/>
      <c r="N4505" s="29"/>
      <c r="O4505" s="32">
        <f>IF($B4505="",0,IF($U4505="IN",N($M4505),0))</f>
        <v>0</v>
      </c>
      <c r="P4505" s="32">
        <f>IF($B4505="",0,IF(OR($U4505="OUT",$U4505="TRF"),N($M4505),0))</f>
        <v>0</v>
      </c>
      <c r="Q4505" s="32">
        <f>IF($B4505="",0,IF(OR($U4505="OUT",$U4505="TRF"),N($M4505),0))</f>
        <v>0</v>
      </c>
      <c r="R4505" s="32">
        <f>IF($B4505="",0,IF($U4505="IN",N($M4505),0))</f>
        <v>0</v>
      </c>
      <c r="S4505" s="33">
        <f>IF($B4505="","",IF($M4505="","⚠ مبلغ",IF($E4505="","⚠ بانک عامل",IF(AND($U4505="TRF",$F4505=""),"⚠ بانک مقصد",IF(AND($V4505&lt;&gt;"NONE",$V4505&lt;&gt;"",$Z4505=""),"⚠ طرف حساب","✓")))))</f>
        <v>0</v>
      </c>
      <c r="T4505" s="29"/>
      <c r="U4505" s="27">
        <f>IFERROR(VLOOKUP($D4505,BankOpTbl,2,0),"")</f>
        <v>0</v>
      </c>
      <c r="V4505" s="27">
        <f>IFERROR(VLOOKUP($D4505,BankOpTbl,3,0),"")</f>
        <v>0</v>
      </c>
      <c r="W4505" s="27">
        <f>IFERROR(VLOOKUP($D4505,BankOpTbl,4,0),"")</f>
        <v>0</v>
      </c>
      <c r="X4505" s="27">
        <f>IF($E4505="","",IFERROR(VLOOKUP($E4505,BankTbl,4,0),""))</f>
        <v>0</v>
      </c>
      <c r="Y4505" s="27">
        <f>IF($F4505="","",IFERROR(VLOOKUP($F4505,BankTbl,4,0),""))</f>
        <v>0</v>
      </c>
      <c r="Z4505" s="27">
        <f>IF($B4505="","",IF($V4505="PICK",LEFT($N4505,5),IF($V4505="FIXED",$W4505,IF($V4505="CODE",$H4505,""))))</f>
        <v>0</v>
      </c>
    </row>
    <row r="4506" spans="1:26" ht="21" customHeight="1">
      <c r="A4506" s="27">
        <f>IF($B4506="","",COUNTA($B$13:$B4506))</f>
        <v>0</v>
      </c>
      <c r="B4506" s="28"/>
      <c r="C4506" s="28"/>
      <c r="D4506" s="29"/>
      <c r="E4506" s="29"/>
      <c r="F4506" s="29"/>
      <c r="G4506" s="28"/>
      <c r="H4506" s="28"/>
      <c r="I4506" s="30">
        <f>IF($H4506="","",IFERROR(VLOOKUP($H4506,AcctTbl,2,0),"کد ناشناخته"))</f>
        <v>0</v>
      </c>
      <c r="J4506" s="27">
        <f>IF($H4506="","",IFERROR(VLOOKUP($H4506,AcctTbl,3,0),""))</f>
        <v>0</v>
      </c>
      <c r="K4506" s="29"/>
      <c r="L4506" s="28"/>
      <c r="M4506" s="31"/>
      <c r="N4506" s="29"/>
      <c r="O4506" s="32">
        <f>IF($B4506="",0,IF($U4506="IN",N($M4506),0))</f>
        <v>0</v>
      </c>
      <c r="P4506" s="32">
        <f>IF($B4506="",0,IF(OR($U4506="OUT",$U4506="TRF"),N($M4506),0))</f>
        <v>0</v>
      </c>
      <c r="Q4506" s="32">
        <f>IF($B4506="",0,IF(OR($U4506="OUT",$U4506="TRF"),N($M4506),0))</f>
        <v>0</v>
      </c>
      <c r="R4506" s="32">
        <f>IF($B4506="",0,IF($U4506="IN",N($M4506),0))</f>
        <v>0</v>
      </c>
      <c r="S4506" s="33">
        <f>IF($B4506="","",IF($M4506="","⚠ مبلغ",IF($E4506="","⚠ بانک عامل",IF(AND($U4506="TRF",$F4506=""),"⚠ بانک مقصد",IF(AND($V4506&lt;&gt;"NONE",$V4506&lt;&gt;"",$Z4506=""),"⚠ طرف حساب","✓")))))</f>
        <v>0</v>
      </c>
      <c r="T4506" s="29"/>
      <c r="U4506" s="27">
        <f>IFERROR(VLOOKUP($D4506,BankOpTbl,2,0),"")</f>
        <v>0</v>
      </c>
      <c r="V4506" s="27">
        <f>IFERROR(VLOOKUP($D4506,BankOpTbl,3,0),"")</f>
        <v>0</v>
      </c>
      <c r="W4506" s="27">
        <f>IFERROR(VLOOKUP($D4506,BankOpTbl,4,0),"")</f>
        <v>0</v>
      </c>
      <c r="X4506" s="27">
        <f>IF($E4506="","",IFERROR(VLOOKUP($E4506,BankTbl,4,0),""))</f>
        <v>0</v>
      </c>
      <c r="Y4506" s="27">
        <f>IF($F4506="","",IFERROR(VLOOKUP($F4506,BankTbl,4,0),""))</f>
        <v>0</v>
      </c>
      <c r="Z4506" s="27">
        <f>IF($B4506="","",IF($V4506="PICK",LEFT($N4506,5),IF($V4506="FIXED",$W4506,IF($V4506="CODE",$H4506,""))))</f>
        <v>0</v>
      </c>
    </row>
    <row r="4507" spans="1:26" ht="21" customHeight="1">
      <c r="A4507" s="27">
        <f>IF($B4507="","",COUNTA($B$13:$B4507))</f>
        <v>0</v>
      </c>
      <c r="B4507" s="28"/>
      <c r="C4507" s="28"/>
      <c r="D4507" s="29"/>
      <c r="E4507" s="29"/>
      <c r="F4507" s="29"/>
      <c r="G4507" s="28"/>
      <c r="H4507" s="28"/>
      <c r="I4507" s="30">
        <f>IF($H4507="","",IFERROR(VLOOKUP($H4507,AcctTbl,2,0),"کد ناشناخته"))</f>
        <v>0</v>
      </c>
      <c r="J4507" s="27">
        <f>IF($H4507="","",IFERROR(VLOOKUP($H4507,AcctTbl,3,0),""))</f>
        <v>0</v>
      </c>
      <c r="K4507" s="29"/>
      <c r="L4507" s="28"/>
      <c r="M4507" s="31"/>
      <c r="N4507" s="29"/>
      <c r="O4507" s="32">
        <f>IF($B4507="",0,IF($U4507="IN",N($M4507),0))</f>
        <v>0</v>
      </c>
      <c r="P4507" s="32">
        <f>IF($B4507="",0,IF(OR($U4507="OUT",$U4507="TRF"),N($M4507),0))</f>
        <v>0</v>
      </c>
      <c r="Q4507" s="32">
        <f>IF($B4507="",0,IF(OR($U4507="OUT",$U4507="TRF"),N($M4507),0))</f>
        <v>0</v>
      </c>
      <c r="R4507" s="32">
        <f>IF($B4507="",0,IF($U4507="IN",N($M4507),0))</f>
        <v>0</v>
      </c>
      <c r="S4507" s="33">
        <f>IF($B4507="","",IF($M4507="","⚠ مبلغ",IF($E4507="","⚠ بانک عامل",IF(AND($U4507="TRF",$F4507=""),"⚠ بانک مقصد",IF(AND($V4507&lt;&gt;"NONE",$V4507&lt;&gt;"",$Z4507=""),"⚠ طرف حساب","✓")))))</f>
        <v>0</v>
      </c>
      <c r="T4507" s="29"/>
      <c r="U4507" s="27">
        <f>IFERROR(VLOOKUP($D4507,BankOpTbl,2,0),"")</f>
        <v>0</v>
      </c>
      <c r="V4507" s="27">
        <f>IFERROR(VLOOKUP($D4507,BankOpTbl,3,0),"")</f>
        <v>0</v>
      </c>
      <c r="W4507" s="27">
        <f>IFERROR(VLOOKUP($D4507,BankOpTbl,4,0),"")</f>
        <v>0</v>
      </c>
      <c r="X4507" s="27">
        <f>IF($E4507="","",IFERROR(VLOOKUP($E4507,BankTbl,4,0),""))</f>
        <v>0</v>
      </c>
      <c r="Y4507" s="27">
        <f>IF($F4507="","",IFERROR(VLOOKUP($F4507,BankTbl,4,0),""))</f>
        <v>0</v>
      </c>
      <c r="Z4507" s="27">
        <f>IF($B4507="","",IF($V4507="PICK",LEFT($N4507,5),IF($V4507="FIXED",$W4507,IF($V4507="CODE",$H4507,""))))</f>
        <v>0</v>
      </c>
    </row>
    <row r="4508" spans="1:26" ht="21" customHeight="1">
      <c r="A4508" s="27">
        <f>IF($B4508="","",COUNTA($B$13:$B4508))</f>
        <v>0</v>
      </c>
      <c r="B4508" s="28"/>
      <c r="C4508" s="28"/>
      <c r="D4508" s="29"/>
      <c r="E4508" s="29"/>
      <c r="F4508" s="29"/>
      <c r="G4508" s="28"/>
      <c r="H4508" s="28"/>
      <c r="I4508" s="30">
        <f>IF($H4508="","",IFERROR(VLOOKUP($H4508,AcctTbl,2,0),"کد ناشناخته"))</f>
        <v>0</v>
      </c>
      <c r="J4508" s="27">
        <f>IF($H4508="","",IFERROR(VLOOKUP($H4508,AcctTbl,3,0),""))</f>
        <v>0</v>
      </c>
      <c r="K4508" s="29"/>
      <c r="L4508" s="28"/>
      <c r="M4508" s="31"/>
      <c r="N4508" s="29"/>
      <c r="O4508" s="32">
        <f>IF($B4508="",0,IF($U4508="IN",N($M4508),0))</f>
        <v>0</v>
      </c>
      <c r="P4508" s="32">
        <f>IF($B4508="",0,IF(OR($U4508="OUT",$U4508="TRF"),N($M4508),0))</f>
        <v>0</v>
      </c>
      <c r="Q4508" s="32">
        <f>IF($B4508="",0,IF(OR($U4508="OUT",$U4508="TRF"),N($M4508),0))</f>
        <v>0</v>
      </c>
      <c r="R4508" s="32">
        <f>IF($B4508="",0,IF($U4508="IN",N($M4508),0))</f>
        <v>0</v>
      </c>
      <c r="S4508" s="33">
        <f>IF($B4508="","",IF($M4508="","⚠ مبلغ",IF($E4508="","⚠ بانک عامل",IF(AND($U4508="TRF",$F4508=""),"⚠ بانک مقصد",IF(AND($V4508&lt;&gt;"NONE",$V4508&lt;&gt;"",$Z4508=""),"⚠ طرف حساب","✓")))))</f>
        <v>0</v>
      </c>
      <c r="T4508" s="29"/>
      <c r="U4508" s="27">
        <f>IFERROR(VLOOKUP($D4508,BankOpTbl,2,0),"")</f>
        <v>0</v>
      </c>
      <c r="V4508" s="27">
        <f>IFERROR(VLOOKUP($D4508,BankOpTbl,3,0),"")</f>
        <v>0</v>
      </c>
      <c r="W4508" s="27">
        <f>IFERROR(VLOOKUP($D4508,BankOpTbl,4,0),"")</f>
        <v>0</v>
      </c>
      <c r="X4508" s="27">
        <f>IF($E4508="","",IFERROR(VLOOKUP($E4508,BankTbl,4,0),""))</f>
        <v>0</v>
      </c>
      <c r="Y4508" s="27">
        <f>IF($F4508="","",IFERROR(VLOOKUP($F4508,BankTbl,4,0),""))</f>
        <v>0</v>
      </c>
      <c r="Z4508" s="27">
        <f>IF($B4508="","",IF($V4508="PICK",LEFT($N4508,5),IF($V4508="FIXED",$W4508,IF($V4508="CODE",$H4508,""))))</f>
        <v>0</v>
      </c>
    </row>
    <row r="4509" spans="1:26" ht="21" customHeight="1">
      <c r="A4509" s="27">
        <f>IF($B4509="","",COUNTA($B$13:$B4509))</f>
        <v>0</v>
      </c>
      <c r="B4509" s="28"/>
      <c r="C4509" s="28"/>
      <c r="D4509" s="29"/>
      <c r="E4509" s="29"/>
      <c r="F4509" s="29"/>
      <c r="G4509" s="28"/>
      <c r="H4509" s="28"/>
      <c r="I4509" s="30">
        <f>IF($H4509="","",IFERROR(VLOOKUP($H4509,AcctTbl,2,0),"کد ناشناخته"))</f>
        <v>0</v>
      </c>
      <c r="J4509" s="27">
        <f>IF($H4509="","",IFERROR(VLOOKUP($H4509,AcctTbl,3,0),""))</f>
        <v>0</v>
      </c>
      <c r="K4509" s="29"/>
      <c r="L4509" s="28"/>
      <c r="M4509" s="31"/>
      <c r="N4509" s="29"/>
      <c r="O4509" s="32">
        <f>IF($B4509="",0,IF($U4509="IN",N($M4509),0))</f>
        <v>0</v>
      </c>
      <c r="P4509" s="32">
        <f>IF($B4509="",0,IF(OR($U4509="OUT",$U4509="TRF"),N($M4509),0))</f>
        <v>0</v>
      </c>
      <c r="Q4509" s="32">
        <f>IF($B4509="",0,IF(OR($U4509="OUT",$U4509="TRF"),N($M4509),0))</f>
        <v>0</v>
      </c>
      <c r="R4509" s="32">
        <f>IF($B4509="",0,IF($U4509="IN",N($M4509),0))</f>
        <v>0</v>
      </c>
      <c r="S4509" s="33">
        <f>IF($B4509="","",IF($M4509="","⚠ مبلغ",IF($E4509="","⚠ بانک عامل",IF(AND($U4509="TRF",$F4509=""),"⚠ بانک مقصد",IF(AND($V4509&lt;&gt;"NONE",$V4509&lt;&gt;"",$Z4509=""),"⚠ طرف حساب","✓")))))</f>
        <v>0</v>
      </c>
      <c r="T4509" s="29"/>
      <c r="U4509" s="27">
        <f>IFERROR(VLOOKUP($D4509,BankOpTbl,2,0),"")</f>
        <v>0</v>
      </c>
      <c r="V4509" s="27">
        <f>IFERROR(VLOOKUP($D4509,BankOpTbl,3,0),"")</f>
        <v>0</v>
      </c>
      <c r="W4509" s="27">
        <f>IFERROR(VLOOKUP($D4509,BankOpTbl,4,0),"")</f>
        <v>0</v>
      </c>
      <c r="X4509" s="27">
        <f>IF($E4509="","",IFERROR(VLOOKUP($E4509,BankTbl,4,0),""))</f>
        <v>0</v>
      </c>
      <c r="Y4509" s="27">
        <f>IF($F4509="","",IFERROR(VLOOKUP($F4509,BankTbl,4,0),""))</f>
        <v>0</v>
      </c>
      <c r="Z4509" s="27">
        <f>IF($B4509="","",IF($V4509="PICK",LEFT($N4509,5),IF($V4509="FIXED",$W4509,IF($V4509="CODE",$H4509,""))))</f>
        <v>0</v>
      </c>
    </row>
    <row r="4510" spans="1:26" ht="21" customHeight="1">
      <c r="A4510" s="27">
        <f>IF($B4510="","",COUNTA($B$13:$B4510))</f>
        <v>0</v>
      </c>
      <c r="B4510" s="28"/>
      <c r="C4510" s="28"/>
      <c r="D4510" s="29"/>
      <c r="E4510" s="29"/>
      <c r="F4510" s="29"/>
      <c r="G4510" s="28"/>
      <c r="H4510" s="28"/>
      <c r="I4510" s="30">
        <f>IF($H4510="","",IFERROR(VLOOKUP($H4510,AcctTbl,2,0),"کد ناشناخته"))</f>
        <v>0</v>
      </c>
      <c r="J4510" s="27">
        <f>IF($H4510="","",IFERROR(VLOOKUP($H4510,AcctTbl,3,0),""))</f>
        <v>0</v>
      </c>
      <c r="K4510" s="29"/>
      <c r="L4510" s="28"/>
      <c r="M4510" s="31"/>
      <c r="N4510" s="29"/>
      <c r="O4510" s="32">
        <f>IF($B4510="",0,IF($U4510="IN",N($M4510),0))</f>
        <v>0</v>
      </c>
      <c r="P4510" s="32">
        <f>IF($B4510="",0,IF(OR($U4510="OUT",$U4510="TRF"),N($M4510),0))</f>
        <v>0</v>
      </c>
      <c r="Q4510" s="32">
        <f>IF($B4510="",0,IF(OR($U4510="OUT",$U4510="TRF"),N($M4510),0))</f>
        <v>0</v>
      </c>
      <c r="R4510" s="32">
        <f>IF($B4510="",0,IF($U4510="IN",N($M4510),0))</f>
        <v>0</v>
      </c>
      <c r="S4510" s="33">
        <f>IF($B4510="","",IF($M4510="","⚠ مبلغ",IF($E4510="","⚠ بانک عامل",IF(AND($U4510="TRF",$F4510=""),"⚠ بانک مقصد",IF(AND($V4510&lt;&gt;"NONE",$V4510&lt;&gt;"",$Z4510=""),"⚠ طرف حساب","✓")))))</f>
        <v>0</v>
      </c>
      <c r="T4510" s="29"/>
      <c r="U4510" s="27">
        <f>IFERROR(VLOOKUP($D4510,BankOpTbl,2,0),"")</f>
        <v>0</v>
      </c>
      <c r="V4510" s="27">
        <f>IFERROR(VLOOKUP($D4510,BankOpTbl,3,0),"")</f>
        <v>0</v>
      </c>
      <c r="W4510" s="27">
        <f>IFERROR(VLOOKUP($D4510,BankOpTbl,4,0),"")</f>
        <v>0</v>
      </c>
      <c r="X4510" s="27">
        <f>IF($E4510="","",IFERROR(VLOOKUP($E4510,BankTbl,4,0),""))</f>
        <v>0</v>
      </c>
      <c r="Y4510" s="27">
        <f>IF($F4510="","",IFERROR(VLOOKUP($F4510,BankTbl,4,0),""))</f>
        <v>0</v>
      </c>
      <c r="Z4510" s="27">
        <f>IF($B4510="","",IF($V4510="PICK",LEFT($N4510,5),IF($V4510="FIXED",$W4510,IF($V4510="CODE",$H4510,""))))</f>
        <v>0</v>
      </c>
    </row>
    <row r="4511" spans="1:26" ht="21" customHeight="1">
      <c r="A4511" s="27">
        <f>IF($B4511="","",COUNTA($B$13:$B4511))</f>
        <v>0</v>
      </c>
      <c r="B4511" s="28"/>
      <c r="C4511" s="28"/>
      <c r="D4511" s="29"/>
      <c r="E4511" s="29"/>
      <c r="F4511" s="29"/>
      <c r="G4511" s="28"/>
      <c r="H4511" s="28"/>
      <c r="I4511" s="30">
        <f>IF($H4511="","",IFERROR(VLOOKUP($H4511,AcctTbl,2,0),"کد ناشناخته"))</f>
        <v>0</v>
      </c>
      <c r="J4511" s="27">
        <f>IF($H4511="","",IFERROR(VLOOKUP($H4511,AcctTbl,3,0),""))</f>
        <v>0</v>
      </c>
      <c r="K4511" s="29"/>
      <c r="L4511" s="28"/>
      <c r="M4511" s="31"/>
      <c r="N4511" s="29"/>
      <c r="O4511" s="32">
        <f>IF($B4511="",0,IF($U4511="IN",N($M4511),0))</f>
        <v>0</v>
      </c>
      <c r="P4511" s="32">
        <f>IF($B4511="",0,IF(OR($U4511="OUT",$U4511="TRF"),N($M4511),0))</f>
        <v>0</v>
      </c>
      <c r="Q4511" s="32">
        <f>IF($B4511="",0,IF(OR($U4511="OUT",$U4511="TRF"),N($M4511),0))</f>
        <v>0</v>
      </c>
      <c r="R4511" s="32">
        <f>IF($B4511="",0,IF($U4511="IN",N($M4511),0))</f>
        <v>0</v>
      </c>
      <c r="S4511" s="33">
        <f>IF($B4511="","",IF($M4511="","⚠ مبلغ",IF($E4511="","⚠ بانک عامل",IF(AND($U4511="TRF",$F4511=""),"⚠ بانک مقصد",IF(AND($V4511&lt;&gt;"NONE",$V4511&lt;&gt;"",$Z4511=""),"⚠ طرف حساب","✓")))))</f>
        <v>0</v>
      </c>
      <c r="T4511" s="29"/>
      <c r="U4511" s="27">
        <f>IFERROR(VLOOKUP($D4511,BankOpTbl,2,0),"")</f>
        <v>0</v>
      </c>
      <c r="V4511" s="27">
        <f>IFERROR(VLOOKUP($D4511,BankOpTbl,3,0),"")</f>
        <v>0</v>
      </c>
      <c r="W4511" s="27">
        <f>IFERROR(VLOOKUP($D4511,BankOpTbl,4,0),"")</f>
        <v>0</v>
      </c>
      <c r="X4511" s="27">
        <f>IF($E4511="","",IFERROR(VLOOKUP($E4511,BankTbl,4,0),""))</f>
        <v>0</v>
      </c>
      <c r="Y4511" s="27">
        <f>IF($F4511="","",IFERROR(VLOOKUP($F4511,BankTbl,4,0),""))</f>
        <v>0</v>
      </c>
      <c r="Z4511" s="27">
        <f>IF($B4511="","",IF($V4511="PICK",LEFT($N4511,5),IF($V4511="FIXED",$W4511,IF($V4511="CODE",$H4511,""))))</f>
        <v>0</v>
      </c>
    </row>
    <row r="4512" spans="1:26" ht="21" customHeight="1">
      <c r="A4512" s="27">
        <f>IF($B4512="","",COUNTA($B$13:$B4512))</f>
        <v>0</v>
      </c>
      <c r="B4512" s="28"/>
      <c r="C4512" s="28"/>
      <c r="D4512" s="29"/>
      <c r="E4512" s="29"/>
      <c r="F4512" s="29"/>
      <c r="G4512" s="28"/>
      <c r="H4512" s="28"/>
      <c r="I4512" s="30">
        <f>IF($H4512="","",IFERROR(VLOOKUP($H4512,AcctTbl,2,0),"کد ناشناخته"))</f>
        <v>0</v>
      </c>
      <c r="J4512" s="27">
        <f>IF($H4512="","",IFERROR(VLOOKUP($H4512,AcctTbl,3,0),""))</f>
        <v>0</v>
      </c>
      <c r="K4512" s="29"/>
      <c r="L4512" s="28"/>
      <c r="M4512" s="31"/>
      <c r="N4512" s="29"/>
      <c r="O4512" s="32">
        <f>IF($B4512="",0,IF($U4512="IN",N($M4512),0))</f>
        <v>0</v>
      </c>
      <c r="P4512" s="32">
        <f>IF($B4512="",0,IF(OR($U4512="OUT",$U4512="TRF"),N($M4512),0))</f>
        <v>0</v>
      </c>
      <c r="Q4512" s="32">
        <f>IF($B4512="",0,IF(OR($U4512="OUT",$U4512="TRF"),N($M4512),0))</f>
        <v>0</v>
      </c>
      <c r="R4512" s="32">
        <f>IF($B4512="",0,IF($U4512="IN",N($M4512),0))</f>
        <v>0</v>
      </c>
      <c r="S4512" s="33">
        <f>IF($B4512="","",IF($M4512="","⚠ مبلغ",IF($E4512="","⚠ بانک عامل",IF(AND($U4512="TRF",$F4512=""),"⚠ بانک مقصد",IF(AND($V4512&lt;&gt;"NONE",$V4512&lt;&gt;"",$Z4512=""),"⚠ طرف حساب","✓")))))</f>
        <v>0</v>
      </c>
      <c r="T4512" s="29"/>
      <c r="U4512" s="27">
        <f>IFERROR(VLOOKUP($D4512,BankOpTbl,2,0),"")</f>
        <v>0</v>
      </c>
      <c r="V4512" s="27">
        <f>IFERROR(VLOOKUP($D4512,BankOpTbl,3,0),"")</f>
        <v>0</v>
      </c>
      <c r="W4512" s="27">
        <f>IFERROR(VLOOKUP($D4512,BankOpTbl,4,0),"")</f>
        <v>0</v>
      </c>
      <c r="X4512" s="27">
        <f>IF($E4512="","",IFERROR(VLOOKUP($E4512,BankTbl,4,0),""))</f>
        <v>0</v>
      </c>
      <c r="Y4512" s="27">
        <f>IF($F4512="","",IFERROR(VLOOKUP($F4512,BankTbl,4,0),""))</f>
        <v>0</v>
      </c>
      <c r="Z4512" s="27">
        <f>IF($B4512="","",IF($V4512="PICK",LEFT($N4512,5),IF($V4512="FIXED",$W4512,IF($V4512="CODE",$H4512,""))))</f>
        <v>0</v>
      </c>
    </row>
    <row r="4513" spans="1:26" ht="21" customHeight="1">
      <c r="A4513" s="27">
        <f>IF($B4513="","",COUNTA($B$13:$B4513))</f>
        <v>0</v>
      </c>
      <c r="B4513" s="28"/>
      <c r="C4513" s="28"/>
      <c r="D4513" s="29"/>
      <c r="E4513" s="29"/>
      <c r="F4513" s="29"/>
      <c r="G4513" s="28"/>
      <c r="H4513" s="28"/>
      <c r="I4513" s="30">
        <f>IF($H4513="","",IFERROR(VLOOKUP($H4513,AcctTbl,2,0),"کد ناشناخته"))</f>
        <v>0</v>
      </c>
      <c r="J4513" s="27">
        <f>IF($H4513="","",IFERROR(VLOOKUP($H4513,AcctTbl,3,0),""))</f>
        <v>0</v>
      </c>
      <c r="K4513" s="29"/>
      <c r="L4513" s="28"/>
      <c r="M4513" s="31"/>
      <c r="N4513" s="29"/>
      <c r="O4513" s="32">
        <f>IF($B4513="",0,IF($U4513="IN",N($M4513),0))</f>
        <v>0</v>
      </c>
      <c r="P4513" s="32">
        <f>IF($B4513="",0,IF(OR($U4513="OUT",$U4513="TRF"),N($M4513),0))</f>
        <v>0</v>
      </c>
      <c r="Q4513" s="32">
        <f>IF($B4513="",0,IF(OR($U4513="OUT",$U4513="TRF"),N($M4513),0))</f>
        <v>0</v>
      </c>
      <c r="R4513" s="32">
        <f>IF($B4513="",0,IF($U4513="IN",N($M4513),0))</f>
        <v>0</v>
      </c>
      <c r="S4513" s="33">
        <f>IF($B4513="","",IF($M4513="","⚠ مبلغ",IF($E4513="","⚠ بانک عامل",IF(AND($U4513="TRF",$F4513=""),"⚠ بانک مقصد",IF(AND($V4513&lt;&gt;"NONE",$V4513&lt;&gt;"",$Z4513=""),"⚠ طرف حساب","✓")))))</f>
        <v>0</v>
      </c>
      <c r="T4513" s="29"/>
      <c r="U4513" s="27">
        <f>IFERROR(VLOOKUP($D4513,BankOpTbl,2,0),"")</f>
        <v>0</v>
      </c>
      <c r="V4513" s="27">
        <f>IFERROR(VLOOKUP($D4513,BankOpTbl,3,0),"")</f>
        <v>0</v>
      </c>
      <c r="W4513" s="27">
        <f>IFERROR(VLOOKUP($D4513,BankOpTbl,4,0),"")</f>
        <v>0</v>
      </c>
      <c r="X4513" s="27">
        <f>IF($E4513="","",IFERROR(VLOOKUP($E4513,BankTbl,4,0),""))</f>
        <v>0</v>
      </c>
      <c r="Y4513" s="27">
        <f>IF($F4513="","",IFERROR(VLOOKUP($F4513,BankTbl,4,0),""))</f>
        <v>0</v>
      </c>
      <c r="Z4513" s="27">
        <f>IF($B4513="","",IF($V4513="PICK",LEFT($N4513,5),IF($V4513="FIXED",$W4513,IF($V4513="CODE",$H4513,""))))</f>
        <v>0</v>
      </c>
    </row>
    <row r="4514" spans="1:26" ht="21" customHeight="1">
      <c r="A4514" s="27">
        <f>IF($B4514="","",COUNTA($B$13:$B4514))</f>
        <v>0</v>
      </c>
      <c r="B4514" s="28"/>
      <c r="C4514" s="28"/>
      <c r="D4514" s="29"/>
      <c r="E4514" s="29"/>
      <c r="F4514" s="29"/>
      <c r="G4514" s="28"/>
      <c r="H4514" s="28"/>
      <c r="I4514" s="30">
        <f>IF($H4514="","",IFERROR(VLOOKUP($H4514,AcctTbl,2,0),"کد ناشناخته"))</f>
        <v>0</v>
      </c>
      <c r="J4514" s="27">
        <f>IF($H4514="","",IFERROR(VLOOKUP($H4514,AcctTbl,3,0),""))</f>
        <v>0</v>
      </c>
      <c r="K4514" s="29"/>
      <c r="L4514" s="28"/>
      <c r="M4514" s="31"/>
      <c r="N4514" s="29"/>
      <c r="O4514" s="32">
        <f>IF($B4514="",0,IF($U4514="IN",N($M4514),0))</f>
        <v>0</v>
      </c>
      <c r="P4514" s="32">
        <f>IF($B4514="",0,IF(OR($U4514="OUT",$U4514="TRF"),N($M4514),0))</f>
        <v>0</v>
      </c>
      <c r="Q4514" s="32">
        <f>IF($B4514="",0,IF(OR($U4514="OUT",$U4514="TRF"),N($M4514),0))</f>
        <v>0</v>
      </c>
      <c r="R4514" s="32">
        <f>IF($B4514="",0,IF($U4514="IN",N($M4514),0))</f>
        <v>0</v>
      </c>
      <c r="S4514" s="33">
        <f>IF($B4514="","",IF($M4514="","⚠ مبلغ",IF($E4514="","⚠ بانک عامل",IF(AND($U4514="TRF",$F4514=""),"⚠ بانک مقصد",IF(AND($V4514&lt;&gt;"NONE",$V4514&lt;&gt;"",$Z4514=""),"⚠ طرف حساب","✓")))))</f>
        <v>0</v>
      </c>
      <c r="T4514" s="29"/>
      <c r="U4514" s="27">
        <f>IFERROR(VLOOKUP($D4514,BankOpTbl,2,0),"")</f>
        <v>0</v>
      </c>
      <c r="V4514" s="27">
        <f>IFERROR(VLOOKUP($D4514,BankOpTbl,3,0),"")</f>
        <v>0</v>
      </c>
      <c r="W4514" s="27">
        <f>IFERROR(VLOOKUP($D4514,BankOpTbl,4,0),"")</f>
        <v>0</v>
      </c>
      <c r="X4514" s="27">
        <f>IF($E4514="","",IFERROR(VLOOKUP($E4514,BankTbl,4,0),""))</f>
        <v>0</v>
      </c>
      <c r="Y4514" s="27">
        <f>IF($F4514="","",IFERROR(VLOOKUP($F4514,BankTbl,4,0),""))</f>
        <v>0</v>
      </c>
      <c r="Z4514" s="27">
        <f>IF($B4514="","",IF($V4514="PICK",LEFT($N4514,5),IF($V4514="FIXED",$W4514,IF($V4514="CODE",$H4514,""))))</f>
        <v>0</v>
      </c>
    </row>
    <row r="4515" spans="1:26" ht="21" customHeight="1">
      <c r="A4515" s="27">
        <f>IF($B4515="","",COUNTA($B$13:$B4515))</f>
        <v>0</v>
      </c>
      <c r="B4515" s="28"/>
      <c r="C4515" s="28"/>
      <c r="D4515" s="29"/>
      <c r="E4515" s="29"/>
      <c r="F4515" s="29"/>
      <c r="G4515" s="28"/>
      <c r="H4515" s="28"/>
      <c r="I4515" s="30">
        <f>IF($H4515="","",IFERROR(VLOOKUP($H4515,AcctTbl,2,0),"کد ناشناخته"))</f>
        <v>0</v>
      </c>
      <c r="J4515" s="27">
        <f>IF($H4515="","",IFERROR(VLOOKUP($H4515,AcctTbl,3,0),""))</f>
        <v>0</v>
      </c>
      <c r="K4515" s="29"/>
      <c r="L4515" s="28"/>
      <c r="M4515" s="31"/>
      <c r="N4515" s="29"/>
      <c r="O4515" s="32">
        <f>IF($B4515="",0,IF($U4515="IN",N($M4515),0))</f>
        <v>0</v>
      </c>
      <c r="P4515" s="32">
        <f>IF($B4515="",0,IF(OR($U4515="OUT",$U4515="TRF"),N($M4515),0))</f>
        <v>0</v>
      </c>
      <c r="Q4515" s="32">
        <f>IF($B4515="",0,IF(OR($U4515="OUT",$U4515="TRF"),N($M4515),0))</f>
        <v>0</v>
      </c>
      <c r="R4515" s="32">
        <f>IF($B4515="",0,IF($U4515="IN",N($M4515),0))</f>
        <v>0</v>
      </c>
      <c r="S4515" s="33">
        <f>IF($B4515="","",IF($M4515="","⚠ مبلغ",IF($E4515="","⚠ بانک عامل",IF(AND($U4515="TRF",$F4515=""),"⚠ بانک مقصد",IF(AND($V4515&lt;&gt;"NONE",$V4515&lt;&gt;"",$Z4515=""),"⚠ طرف حساب","✓")))))</f>
        <v>0</v>
      </c>
      <c r="T4515" s="29"/>
      <c r="U4515" s="27">
        <f>IFERROR(VLOOKUP($D4515,BankOpTbl,2,0),"")</f>
        <v>0</v>
      </c>
      <c r="V4515" s="27">
        <f>IFERROR(VLOOKUP($D4515,BankOpTbl,3,0),"")</f>
        <v>0</v>
      </c>
      <c r="W4515" s="27">
        <f>IFERROR(VLOOKUP($D4515,BankOpTbl,4,0),"")</f>
        <v>0</v>
      </c>
      <c r="X4515" s="27">
        <f>IF($E4515="","",IFERROR(VLOOKUP($E4515,BankTbl,4,0),""))</f>
        <v>0</v>
      </c>
      <c r="Y4515" s="27">
        <f>IF($F4515="","",IFERROR(VLOOKUP($F4515,BankTbl,4,0),""))</f>
        <v>0</v>
      </c>
      <c r="Z4515" s="27">
        <f>IF($B4515="","",IF($V4515="PICK",LEFT($N4515,5),IF($V4515="FIXED",$W4515,IF($V4515="CODE",$H4515,""))))</f>
        <v>0</v>
      </c>
    </row>
    <row r="4516" spans="1:26" ht="21" customHeight="1">
      <c r="A4516" s="27">
        <f>IF($B4516="","",COUNTA($B$13:$B4516))</f>
        <v>0</v>
      </c>
      <c r="B4516" s="28"/>
      <c r="C4516" s="28"/>
      <c r="D4516" s="29"/>
      <c r="E4516" s="29"/>
      <c r="F4516" s="29"/>
      <c r="G4516" s="28"/>
      <c r="H4516" s="28"/>
      <c r="I4516" s="30">
        <f>IF($H4516="","",IFERROR(VLOOKUP($H4516,AcctTbl,2,0),"کد ناشناخته"))</f>
        <v>0</v>
      </c>
      <c r="J4516" s="27">
        <f>IF($H4516="","",IFERROR(VLOOKUP($H4516,AcctTbl,3,0),""))</f>
        <v>0</v>
      </c>
      <c r="K4516" s="29"/>
      <c r="L4516" s="28"/>
      <c r="M4516" s="31"/>
      <c r="N4516" s="29"/>
      <c r="O4516" s="32">
        <f>IF($B4516="",0,IF($U4516="IN",N($M4516),0))</f>
        <v>0</v>
      </c>
      <c r="P4516" s="32">
        <f>IF($B4516="",0,IF(OR($U4516="OUT",$U4516="TRF"),N($M4516),0))</f>
        <v>0</v>
      </c>
      <c r="Q4516" s="32">
        <f>IF($B4516="",0,IF(OR($U4516="OUT",$U4516="TRF"),N($M4516),0))</f>
        <v>0</v>
      </c>
      <c r="R4516" s="32">
        <f>IF($B4516="",0,IF($U4516="IN",N($M4516),0))</f>
        <v>0</v>
      </c>
      <c r="S4516" s="33">
        <f>IF($B4516="","",IF($M4516="","⚠ مبلغ",IF($E4516="","⚠ بانک عامل",IF(AND($U4516="TRF",$F4516=""),"⚠ بانک مقصد",IF(AND($V4516&lt;&gt;"NONE",$V4516&lt;&gt;"",$Z4516=""),"⚠ طرف حساب","✓")))))</f>
        <v>0</v>
      </c>
      <c r="T4516" s="29"/>
      <c r="U4516" s="27">
        <f>IFERROR(VLOOKUP($D4516,BankOpTbl,2,0),"")</f>
        <v>0</v>
      </c>
      <c r="V4516" s="27">
        <f>IFERROR(VLOOKUP($D4516,BankOpTbl,3,0),"")</f>
        <v>0</v>
      </c>
      <c r="W4516" s="27">
        <f>IFERROR(VLOOKUP($D4516,BankOpTbl,4,0),"")</f>
        <v>0</v>
      </c>
      <c r="X4516" s="27">
        <f>IF($E4516="","",IFERROR(VLOOKUP($E4516,BankTbl,4,0),""))</f>
        <v>0</v>
      </c>
      <c r="Y4516" s="27">
        <f>IF($F4516="","",IFERROR(VLOOKUP($F4516,BankTbl,4,0),""))</f>
        <v>0</v>
      </c>
      <c r="Z4516" s="27">
        <f>IF($B4516="","",IF($V4516="PICK",LEFT($N4516,5),IF($V4516="FIXED",$W4516,IF($V4516="CODE",$H4516,""))))</f>
        <v>0</v>
      </c>
    </row>
    <row r="4517" spans="1:26" ht="21" customHeight="1">
      <c r="A4517" s="27">
        <f>IF($B4517="","",COUNTA($B$13:$B4517))</f>
        <v>0</v>
      </c>
      <c r="B4517" s="28"/>
      <c r="C4517" s="28"/>
      <c r="D4517" s="29"/>
      <c r="E4517" s="29"/>
      <c r="F4517" s="29"/>
      <c r="G4517" s="28"/>
      <c r="H4517" s="28"/>
      <c r="I4517" s="30">
        <f>IF($H4517="","",IFERROR(VLOOKUP($H4517,AcctTbl,2,0),"کد ناشناخته"))</f>
        <v>0</v>
      </c>
      <c r="J4517" s="27">
        <f>IF($H4517="","",IFERROR(VLOOKUP($H4517,AcctTbl,3,0),""))</f>
        <v>0</v>
      </c>
      <c r="K4517" s="29"/>
      <c r="L4517" s="28"/>
      <c r="M4517" s="31"/>
      <c r="N4517" s="29"/>
      <c r="O4517" s="32">
        <f>IF($B4517="",0,IF($U4517="IN",N($M4517),0))</f>
        <v>0</v>
      </c>
      <c r="P4517" s="32">
        <f>IF($B4517="",0,IF(OR($U4517="OUT",$U4517="TRF"),N($M4517),0))</f>
        <v>0</v>
      </c>
      <c r="Q4517" s="32">
        <f>IF($B4517="",0,IF(OR($U4517="OUT",$U4517="TRF"),N($M4517),0))</f>
        <v>0</v>
      </c>
      <c r="R4517" s="32">
        <f>IF($B4517="",0,IF($U4517="IN",N($M4517),0))</f>
        <v>0</v>
      </c>
      <c r="S4517" s="33">
        <f>IF($B4517="","",IF($M4517="","⚠ مبلغ",IF($E4517="","⚠ بانک عامل",IF(AND($U4517="TRF",$F4517=""),"⚠ بانک مقصد",IF(AND($V4517&lt;&gt;"NONE",$V4517&lt;&gt;"",$Z4517=""),"⚠ طرف حساب","✓")))))</f>
        <v>0</v>
      </c>
      <c r="T4517" s="29"/>
      <c r="U4517" s="27">
        <f>IFERROR(VLOOKUP($D4517,BankOpTbl,2,0),"")</f>
        <v>0</v>
      </c>
      <c r="V4517" s="27">
        <f>IFERROR(VLOOKUP($D4517,BankOpTbl,3,0),"")</f>
        <v>0</v>
      </c>
      <c r="W4517" s="27">
        <f>IFERROR(VLOOKUP($D4517,BankOpTbl,4,0),"")</f>
        <v>0</v>
      </c>
      <c r="X4517" s="27">
        <f>IF($E4517="","",IFERROR(VLOOKUP($E4517,BankTbl,4,0),""))</f>
        <v>0</v>
      </c>
      <c r="Y4517" s="27">
        <f>IF($F4517="","",IFERROR(VLOOKUP($F4517,BankTbl,4,0),""))</f>
        <v>0</v>
      </c>
      <c r="Z4517" s="27">
        <f>IF($B4517="","",IF($V4517="PICK",LEFT($N4517,5),IF($V4517="FIXED",$W4517,IF($V4517="CODE",$H4517,""))))</f>
        <v>0</v>
      </c>
    </row>
    <row r="4518" spans="1:26" ht="21" customHeight="1">
      <c r="A4518" s="27">
        <f>IF($B4518="","",COUNTA($B$13:$B4518))</f>
        <v>0</v>
      </c>
      <c r="B4518" s="28"/>
      <c r="C4518" s="28"/>
      <c r="D4518" s="29"/>
      <c r="E4518" s="29"/>
      <c r="F4518" s="29"/>
      <c r="G4518" s="28"/>
      <c r="H4518" s="28"/>
      <c r="I4518" s="30">
        <f>IF($H4518="","",IFERROR(VLOOKUP($H4518,AcctTbl,2,0),"کد ناشناخته"))</f>
        <v>0</v>
      </c>
      <c r="J4518" s="27">
        <f>IF($H4518="","",IFERROR(VLOOKUP($H4518,AcctTbl,3,0),""))</f>
        <v>0</v>
      </c>
      <c r="K4518" s="29"/>
      <c r="L4518" s="28"/>
      <c r="M4518" s="31"/>
      <c r="N4518" s="29"/>
      <c r="O4518" s="32">
        <f>IF($B4518="",0,IF($U4518="IN",N($M4518),0))</f>
        <v>0</v>
      </c>
      <c r="P4518" s="32">
        <f>IF($B4518="",0,IF(OR($U4518="OUT",$U4518="TRF"),N($M4518),0))</f>
        <v>0</v>
      </c>
      <c r="Q4518" s="32">
        <f>IF($B4518="",0,IF(OR($U4518="OUT",$U4518="TRF"),N($M4518),0))</f>
        <v>0</v>
      </c>
      <c r="R4518" s="32">
        <f>IF($B4518="",0,IF($U4518="IN",N($M4518),0))</f>
        <v>0</v>
      </c>
      <c r="S4518" s="33">
        <f>IF($B4518="","",IF($M4518="","⚠ مبلغ",IF($E4518="","⚠ بانک عامل",IF(AND($U4518="TRF",$F4518=""),"⚠ بانک مقصد",IF(AND($V4518&lt;&gt;"NONE",$V4518&lt;&gt;"",$Z4518=""),"⚠ طرف حساب","✓")))))</f>
        <v>0</v>
      </c>
      <c r="T4518" s="29"/>
      <c r="U4518" s="27">
        <f>IFERROR(VLOOKUP($D4518,BankOpTbl,2,0),"")</f>
        <v>0</v>
      </c>
      <c r="V4518" s="27">
        <f>IFERROR(VLOOKUP($D4518,BankOpTbl,3,0),"")</f>
        <v>0</v>
      </c>
      <c r="W4518" s="27">
        <f>IFERROR(VLOOKUP($D4518,BankOpTbl,4,0),"")</f>
        <v>0</v>
      </c>
      <c r="X4518" s="27">
        <f>IF($E4518="","",IFERROR(VLOOKUP($E4518,BankTbl,4,0),""))</f>
        <v>0</v>
      </c>
      <c r="Y4518" s="27">
        <f>IF($F4518="","",IFERROR(VLOOKUP($F4518,BankTbl,4,0),""))</f>
        <v>0</v>
      </c>
      <c r="Z4518" s="27">
        <f>IF($B4518="","",IF($V4518="PICK",LEFT($N4518,5),IF($V4518="FIXED",$W4518,IF($V4518="CODE",$H4518,""))))</f>
        <v>0</v>
      </c>
    </row>
    <row r="4519" spans="1:26" ht="21" customHeight="1">
      <c r="A4519" s="27">
        <f>IF($B4519="","",COUNTA($B$13:$B4519))</f>
        <v>0</v>
      </c>
      <c r="B4519" s="28"/>
      <c r="C4519" s="28"/>
      <c r="D4519" s="29"/>
      <c r="E4519" s="29"/>
      <c r="F4519" s="29"/>
      <c r="G4519" s="28"/>
      <c r="H4519" s="28"/>
      <c r="I4519" s="30">
        <f>IF($H4519="","",IFERROR(VLOOKUP($H4519,AcctTbl,2,0),"کد ناشناخته"))</f>
        <v>0</v>
      </c>
      <c r="J4519" s="27">
        <f>IF($H4519="","",IFERROR(VLOOKUP($H4519,AcctTbl,3,0),""))</f>
        <v>0</v>
      </c>
      <c r="K4519" s="29"/>
      <c r="L4519" s="28"/>
      <c r="M4519" s="31"/>
      <c r="N4519" s="29"/>
      <c r="O4519" s="32">
        <f>IF($B4519="",0,IF($U4519="IN",N($M4519),0))</f>
        <v>0</v>
      </c>
      <c r="P4519" s="32">
        <f>IF($B4519="",0,IF(OR($U4519="OUT",$U4519="TRF"),N($M4519),0))</f>
        <v>0</v>
      </c>
      <c r="Q4519" s="32">
        <f>IF($B4519="",0,IF(OR($U4519="OUT",$U4519="TRF"),N($M4519),0))</f>
        <v>0</v>
      </c>
      <c r="R4519" s="32">
        <f>IF($B4519="",0,IF($U4519="IN",N($M4519),0))</f>
        <v>0</v>
      </c>
      <c r="S4519" s="33">
        <f>IF($B4519="","",IF($M4519="","⚠ مبلغ",IF($E4519="","⚠ بانک عامل",IF(AND($U4519="TRF",$F4519=""),"⚠ بانک مقصد",IF(AND($V4519&lt;&gt;"NONE",$V4519&lt;&gt;"",$Z4519=""),"⚠ طرف حساب","✓")))))</f>
        <v>0</v>
      </c>
      <c r="T4519" s="29"/>
      <c r="U4519" s="27">
        <f>IFERROR(VLOOKUP($D4519,BankOpTbl,2,0),"")</f>
        <v>0</v>
      </c>
      <c r="V4519" s="27">
        <f>IFERROR(VLOOKUP($D4519,BankOpTbl,3,0),"")</f>
        <v>0</v>
      </c>
      <c r="W4519" s="27">
        <f>IFERROR(VLOOKUP($D4519,BankOpTbl,4,0),"")</f>
        <v>0</v>
      </c>
      <c r="X4519" s="27">
        <f>IF($E4519="","",IFERROR(VLOOKUP($E4519,BankTbl,4,0),""))</f>
        <v>0</v>
      </c>
      <c r="Y4519" s="27">
        <f>IF($F4519="","",IFERROR(VLOOKUP($F4519,BankTbl,4,0),""))</f>
        <v>0</v>
      </c>
      <c r="Z4519" s="27">
        <f>IF($B4519="","",IF($V4519="PICK",LEFT($N4519,5),IF($V4519="FIXED",$W4519,IF($V4519="CODE",$H4519,""))))</f>
        <v>0</v>
      </c>
    </row>
    <row r="4520" spans="1:26" ht="21" customHeight="1">
      <c r="A4520" s="27">
        <f>IF($B4520="","",COUNTA($B$13:$B4520))</f>
        <v>0</v>
      </c>
      <c r="B4520" s="28"/>
      <c r="C4520" s="28"/>
      <c r="D4520" s="29"/>
      <c r="E4520" s="29"/>
      <c r="F4520" s="29"/>
      <c r="G4520" s="28"/>
      <c r="H4520" s="28"/>
      <c r="I4520" s="30">
        <f>IF($H4520="","",IFERROR(VLOOKUP($H4520,AcctTbl,2,0),"کد ناشناخته"))</f>
        <v>0</v>
      </c>
      <c r="J4520" s="27">
        <f>IF($H4520="","",IFERROR(VLOOKUP($H4520,AcctTbl,3,0),""))</f>
        <v>0</v>
      </c>
      <c r="K4520" s="29"/>
      <c r="L4520" s="28"/>
      <c r="M4520" s="31"/>
      <c r="N4520" s="29"/>
      <c r="O4520" s="32">
        <f>IF($B4520="",0,IF($U4520="IN",N($M4520),0))</f>
        <v>0</v>
      </c>
      <c r="P4520" s="32">
        <f>IF($B4520="",0,IF(OR($U4520="OUT",$U4520="TRF"),N($M4520),0))</f>
        <v>0</v>
      </c>
      <c r="Q4520" s="32">
        <f>IF($B4520="",0,IF(OR($U4520="OUT",$U4520="TRF"),N($M4520),0))</f>
        <v>0</v>
      </c>
      <c r="R4520" s="32">
        <f>IF($B4520="",0,IF($U4520="IN",N($M4520),0))</f>
        <v>0</v>
      </c>
      <c r="S4520" s="33">
        <f>IF($B4520="","",IF($M4520="","⚠ مبلغ",IF($E4520="","⚠ بانک عامل",IF(AND($U4520="TRF",$F4520=""),"⚠ بانک مقصد",IF(AND($V4520&lt;&gt;"NONE",$V4520&lt;&gt;"",$Z4520=""),"⚠ طرف حساب","✓")))))</f>
        <v>0</v>
      </c>
      <c r="T4520" s="29"/>
      <c r="U4520" s="27">
        <f>IFERROR(VLOOKUP($D4520,BankOpTbl,2,0),"")</f>
        <v>0</v>
      </c>
      <c r="V4520" s="27">
        <f>IFERROR(VLOOKUP($D4520,BankOpTbl,3,0),"")</f>
        <v>0</v>
      </c>
      <c r="W4520" s="27">
        <f>IFERROR(VLOOKUP($D4520,BankOpTbl,4,0),"")</f>
        <v>0</v>
      </c>
      <c r="X4520" s="27">
        <f>IF($E4520="","",IFERROR(VLOOKUP($E4520,BankTbl,4,0),""))</f>
        <v>0</v>
      </c>
      <c r="Y4520" s="27">
        <f>IF($F4520="","",IFERROR(VLOOKUP($F4520,BankTbl,4,0),""))</f>
        <v>0</v>
      </c>
      <c r="Z4520" s="27">
        <f>IF($B4520="","",IF($V4520="PICK",LEFT($N4520,5),IF($V4520="FIXED",$W4520,IF($V4520="CODE",$H4520,""))))</f>
        <v>0</v>
      </c>
    </row>
    <row r="4521" spans="1:26" ht="21" customHeight="1">
      <c r="A4521" s="27">
        <f>IF($B4521="","",COUNTA($B$13:$B4521))</f>
        <v>0</v>
      </c>
      <c r="B4521" s="28"/>
      <c r="C4521" s="28"/>
      <c r="D4521" s="29"/>
      <c r="E4521" s="29"/>
      <c r="F4521" s="29"/>
      <c r="G4521" s="28"/>
      <c r="H4521" s="28"/>
      <c r="I4521" s="30">
        <f>IF($H4521="","",IFERROR(VLOOKUP($H4521,AcctTbl,2,0),"کد ناشناخته"))</f>
        <v>0</v>
      </c>
      <c r="J4521" s="27">
        <f>IF($H4521="","",IFERROR(VLOOKUP($H4521,AcctTbl,3,0),""))</f>
        <v>0</v>
      </c>
      <c r="K4521" s="29"/>
      <c r="L4521" s="28"/>
      <c r="M4521" s="31"/>
      <c r="N4521" s="29"/>
      <c r="O4521" s="32">
        <f>IF($B4521="",0,IF($U4521="IN",N($M4521),0))</f>
        <v>0</v>
      </c>
      <c r="P4521" s="32">
        <f>IF($B4521="",0,IF(OR($U4521="OUT",$U4521="TRF"),N($M4521),0))</f>
        <v>0</v>
      </c>
      <c r="Q4521" s="32">
        <f>IF($B4521="",0,IF(OR($U4521="OUT",$U4521="TRF"),N($M4521),0))</f>
        <v>0</v>
      </c>
      <c r="R4521" s="32">
        <f>IF($B4521="",0,IF($U4521="IN",N($M4521),0))</f>
        <v>0</v>
      </c>
      <c r="S4521" s="33">
        <f>IF($B4521="","",IF($M4521="","⚠ مبلغ",IF($E4521="","⚠ بانک عامل",IF(AND($U4521="TRF",$F4521=""),"⚠ بانک مقصد",IF(AND($V4521&lt;&gt;"NONE",$V4521&lt;&gt;"",$Z4521=""),"⚠ طرف حساب","✓")))))</f>
        <v>0</v>
      </c>
      <c r="T4521" s="29"/>
      <c r="U4521" s="27">
        <f>IFERROR(VLOOKUP($D4521,BankOpTbl,2,0),"")</f>
        <v>0</v>
      </c>
      <c r="V4521" s="27">
        <f>IFERROR(VLOOKUP($D4521,BankOpTbl,3,0),"")</f>
        <v>0</v>
      </c>
      <c r="W4521" s="27">
        <f>IFERROR(VLOOKUP($D4521,BankOpTbl,4,0),"")</f>
        <v>0</v>
      </c>
      <c r="X4521" s="27">
        <f>IF($E4521="","",IFERROR(VLOOKUP($E4521,BankTbl,4,0),""))</f>
        <v>0</v>
      </c>
      <c r="Y4521" s="27">
        <f>IF($F4521="","",IFERROR(VLOOKUP($F4521,BankTbl,4,0),""))</f>
        <v>0</v>
      </c>
      <c r="Z4521" s="27">
        <f>IF($B4521="","",IF($V4521="PICK",LEFT($N4521,5),IF($V4521="FIXED",$W4521,IF($V4521="CODE",$H4521,""))))</f>
        <v>0</v>
      </c>
    </row>
    <row r="4522" spans="1:26" ht="21" customHeight="1">
      <c r="A4522" s="27">
        <f>IF($B4522="","",COUNTA($B$13:$B4522))</f>
        <v>0</v>
      </c>
      <c r="B4522" s="28"/>
      <c r="C4522" s="28"/>
      <c r="D4522" s="29"/>
      <c r="E4522" s="29"/>
      <c r="F4522" s="29"/>
      <c r="G4522" s="28"/>
      <c r="H4522" s="28"/>
      <c r="I4522" s="30">
        <f>IF($H4522="","",IFERROR(VLOOKUP($H4522,AcctTbl,2,0),"کد ناشناخته"))</f>
        <v>0</v>
      </c>
      <c r="J4522" s="27">
        <f>IF($H4522="","",IFERROR(VLOOKUP($H4522,AcctTbl,3,0),""))</f>
        <v>0</v>
      </c>
      <c r="K4522" s="29"/>
      <c r="L4522" s="28"/>
      <c r="M4522" s="31"/>
      <c r="N4522" s="29"/>
      <c r="O4522" s="32">
        <f>IF($B4522="",0,IF($U4522="IN",N($M4522),0))</f>
        <v>0</v>
      </c>
      <c r="P4522" s="32">
        <f>IF($B4522="",0,IF(OR($U4522="OUT",$U4522="TRF"),N($M4522),0))</f>
        <v>0</v>
      </c>
      <c r="Q4522" s="32">
        <f>IF($B4522="",0,IF(OR($U4522="OUT",$U4522="TRF"),N($M4522),0))</f>
        <v>0</v>
      </c>
      <c r="R4522" s="32">
        <f>IF($B4522="",0,IF($U4522="IN",N($M4522),0))</f>
        <v>0</v>
      </c>
      <c r="S4522" s="33">
        <f>IF($B4522="","",IF($M4522="","⚠ مبلغ",IF($E4522="","⚠ بانک عامل",IF(AND($U4522="TRF",$F4522=""),"⚠ بانک مقصد",IF(AND($V4522&lt;&gt;"NONE",$V4522&lt;&gt;"",$Z4522=""),"⚠ طرف حساب","✓")))))</f>
        <v>0</v>
      </c>
      <c r="T4522" s="29"/>
      <c r="U4522" s="27">
        <f>IFERROR(VLOOKUP($D4522,BankOpTbl,2,0),"")</f>
        <v>0</v>
      </c>
      <c r="V4522" s="27">
        <f>IFERROR(VLOOKUP($D4522,BankOpTbl,3,0),"")</f>
        <v>0</v>
      </c>
      <c r="W4522" s="27">
        <f>IFERROR(VLOOKUP($D4522,BankOpTbl,4,0),"")</f>
        <v>0</v>
      </c>
      <c r="X4522" s="27">
        <f>IF($E4522="","",IFERROR(VLOOKUP($E4522,BankTbl,4,0),""))</f>
        <v>0</v>
      </c>
      <c r="Y4522" s="27">
        <f>IF($F4522="","",IFERROR(VLOOKUP($F4522,BankTbl,4,0),""))</f>
        <v>0</v>
      </c>
      <c r="Z4522" s="27">
        <f>IF($B4522="","",IF($V4522="PICK",LEFT($N4522,5),IF($V4522="FIXED",$W4522,IF($V4522="CODE",$H4522,""))))</f>
        <v>0</v>
      </c>
    </row>
    <row r="4523" spans="1:26" ht="21" customHeight="1">
      <c r="A4523" s="27">
        <f>IF($B4523="","",COUNTA($B$13:$B4523))</f>
        <v>0</v>
      </c>
      <c r="B4523" s="28"/>
      <c r="C4523" s="28"/>
      <c r="D4523" s="29"/>
      <c r="E4523" s="29"/>
      <c r="F4523" s="29"/>
      <c r="G4523" s="28"/>
      <c r="H4523" s="28"/>
      <c r="I4523" s="30">
        <f>IF($H4523="","",IFERROR(VLOOKUP($H4523,AcctTbl,2,0),"کد ناشناخته"))</f>
        <v>0</v>
      </c>
      <c r="J4523" s="27">
        <f>IF($H4523="","",IFERROR(VLOOKUP($H4523,AcctTbl,3,0),""))</f>
        <v>0</v>
      </c>
      <c r="K4523" s="29"/>
      <c r="L4523" s="28"/>
      <c r="M4523" s="31"/>
      <c r="N4523" s="29"/>
      <c r="O4523" s="32">
        <f>IF($B4523="",0,IF($U4523="IN",N($M4523),0))</f>
        <v>0</v>
      </c>
      <c r="P4523" s="32">
        <f>IF($B4523="",0,IF(OR($U4523="OUT",$U4523="TRF"),N($M4523),0))</f>
        <v>0</v>
      </c>
      <c r="Q4523" s="32">
        <f>IF($B4523="",0,IF(OR($U4523="OUT",$U4523="TRF"),N($M4523),0))</f>
        <v>0</v>
      </c>
      <c r="R4523" s="32">
        <f>IF($B4523="",0,IF($U4523="IN",N($M4523),0))</f>
        <v>0</v>
      </c>
      <c r="S4523" s="33">
        <f>IF($B4523="","",IF($M4523="","⚠ مبلغ",IF($E4523="","⚠ بانک عامل",IF(AND($U4523="TRF",$F4523=""),"⚠ بانک مقصد",IF(AND($V4523&lt;&gt;"NONE",$V4523&lt;&gt;"",$Z4523=""),"⚠ طرف حساب","✓")))))</f>
        <v>0</v>
      </c>
      <c r="T4523" s="29"/>
      <c r="U4523" s="27">
        <f>IFERROR(VLOOKUP($D4523,BankOpTbl,2,0),"")</f>
        <v>0</v>
      </c>
      <c r="V4523" s="27">
        <f>IFERROR(VLOOKUP($D4523,BankOpTbl,3,0),"")</f>
        <v>0</v>
      </c>
      <c r="W4523" s="27">
        <f>IFERROR(VLOOKUP($D4523,BankOpTbl,4,0),"")</f>
        <v>0</v>
      </c>
      <c r="X4523" s="27">
        <f>IF($E4523="","",IFERROR(VLOOKUP($E4523,BankTbl,4,0),""))</f>
        <v>0</v>
      </c>
      <c r="Y4523" s="27">
        <f>IF($F4523="","",IFERROR(VLOOKUP($F4523,BankTbl,4,0),""))</f>
        <v>0</v>
      </c>
      <c r="Z4523" s="27">
        <f>IF($B4523="","",IF($V4523="PICK",LEFT($N4523,5),IF($V4523="FIXED",$W4523,IF($V4523="CODE",$H4523,""))))</f>
        <v>0</v>
      </c>
    </row>
    <row r="4524" spans="1:26" ht="21" customHeight="1">
      <c r="A4524" s="27">
        <f>IF($B4524="","",COUNTA($B$13:$B4524))</f>
        <v>0</v>
      </c>
      <c r="B4524" s="28"/>
      <c r="C4524" s="28"/>
      <c r="D4524" s="29"/>
      <c r="E4524" s="29"/>
      <c r="F4524" s="29"/>
      <c r="G4524" s="28"/>
      <c r="H4524" s="28"/>
      <c r="I4524" s="30">
        <f>IF($H4524="","",IFERROR(VLOOKUP($H4524,AcctTbl,2,0),"کد ناشناخته"))</f>
        <v>0</v>
      </c>
      <c r="J4524" s="27">
        <f>IF($H4524="","",IFERROR(VLOOKUP($H4524,AcctTbl,3,0),""))</f>
        <v>0</v>
      </c>
      <c r="K4524" s="29"/>
      <c r="L4524" s="28"/>
      <c r="M4524" s="31"/>
      <c r="N4524" s="29"/>
      <c r="O4524" s="32">
        <f>IF($B4524="",0,IF($U4524="IN",N($M4524),0))</f>
        <v>0</v>
      </c>
      <c r="P4524" s="32">
        <f>IF($B4524="",0,IF(OR($U4524="OUT",$U4524="TRF"),N($M4524),0))</f>
        <v>0</v>
      </c>
      <c r="Q4524" s="32">
        <f>IF($B4524="",0,IF(OR($U4524="OUT",$U4524="TRF"),N($M4524),0))</f>
        <v>0</v>
      </c>
      <c r="R4524" s="32">
        <f>IF($B4524="",0,IF($U4524="IN",N($M4524),0))</f>
        <v>0</v>
      </c>
      <c r="S4524" s="33">
        <f>IF($B4524="","",IF($M4524="","⚠ مبلغ",IF($E4524="","⚠ بانک عامل",IF(AND($U4524="TRF",$F4524=""),"⚠ بانک مقصد",IF(AND($V4524&lt;&gt;"NONE",$V4524&lt;&gt;"",$Z4524=""),"⚠ طرف حساب","✓")))))</f>
        <v>0</v>
      </c>
      <c r="T4524" s="29"/>
      <c r="U4524" s="27">
        <f>IFERROR(VLOOKUP($D4524,BankOpTbl,2,0),"")</f>
        <v>0</v>
      </c>
      <c r="V4524" s="27">
        <f>IFERROR(VLOOKUP($D4524,BankOpTbl,3,0),"")</f>
        <v>0</v>
      </c>
      <c r="W4524" s="27">
        <f>IFERROR(VLOOKUP($D4524,BankOpTbl,4,0),"")</f>
        <v>0</v>
      </c>
      <c r="X4524" s="27">
        <f>IF($E4524="","",IFERROR(VLOOKUP($E4524,BankTbl,4,0),""))</f>
        <v>0</v>
      </c>
      <c r="Y4524" s="27">
        <f>IF($F4524="","",IFERROR(VLOOKUP($F4524,BankTbl,4,0),""))</f>
        <v>0</v>
      </c>
      <c r="Z4524" s="27">
        <f>IF($B4524="","",IF($V4524="PICK",LEFT($N4524,5),IF($V4524="FIXED",$W4524,IF($V4524="CODE",$H4524,""))))</f>
        <v>0</v>
      </c>
    </row>
    <row r="4525" spans="1:26" ht="21" customHeight="1">
      <c r="A4525" s="27">
        <f>IF($B4525="","",COUNTA($B$13:$B4525))</f>
        <v>0</v>
      </c>
      <c r="B4525" s="28"/>
      <c r="C4525" s="28"/>
      <c r="D4525" s="29"/>
      <c r="E4525" s="29"/>
      <c r="F4525" s="29"/>
      <c r="G4525" s="28"/>
      <c r="H4525" s="28"/>
      <c r="I4525" s="30">
        <f>IF($H4525="","",IFERROR(VLOOKUP($H4525,AcctTbl,2,0),"کد ناشناخته"))</f>
        <v>0</v>
      </c>
      <c r="J4525" s="27">
        <f>IF($H4525="","",IFERROR(VLOOKUP($H4525,AcctTbl,3,0),""))</f>
        <v>0</v>
      </c>
      <c r="K4525" s="29"/>
      <c r="L4525" s="28"/>
      <c r="M4525" s="31"/>
      <c r="N4525" s="29"/>
      <c r="O4525" s="32">
        <f>IF($B4525="",0,IF($U4525="IN",N($M4525),0))</f>
        <v>0</v>
      </c>
      <c r="P4525" s="32">
        <f>IF($B4525="",0,IF(OR($U4525="OUT",$U4525="TRF"),N($M4525),0))</f>
        <v>0</v>
      </c>
      <c r="Q4525" s="32">
        <f>IF($B4525="",0,IF(OR($U4525="OUT",$U4525="TRF"),N($M4525),0))</f>
        <v>0</v>
      </c>
      <c r="R4525" s="32">
        <f>IF($B4525="",0,IF($U4525="IN",N($M4525),0))</f>
        <v>0</v>
      </c>
      <c r="S4525" s="33">
        <f>IF($B4525="","",IF($M4525="","⚠ مبلغ",IF($E4525="","⚠ بانک عامل",IF(AND($U4525="TRF",$F4525=""),"⚠ بانک مقصد",IF(AND($V4525&lt;&gt;"NONE",$V4525&lt;&gt;"",$Z4525=""),"⚠ طرف حساب","✓")))))</f>
        <v>0</v>
      </c>
      <c r="T4525" s="29"/>
      <c r="U4525" s="27">
        <f>IFERROR(VLOOKUP($D4525,BankOpTbl,2,0),"")</f>
        <v>0</v>
      </c>
      <c r="V4525" s="27">
        <f>IFERROR(VLOOKUP($D4525,BankOpTbl,3,0),"")</f>
        <v>0</v>
      </c>
      <c r="W4525" s="27">
        <f>IFERROR(VLOOKUP($D4525,BankOpTbl,4,0),"")</f>
        <v>0</v>
      </c>
      <c r="X4525" s="27">
        <f>IF($E4525="","",IFERROR(VLOOKUP($E4525,BankTbl,4,0),""))</f>
        <v>0</v>
      </c>
      <c r="Y4525" s="27">
        <f>IF($F4525="","",IFERROR(VLOOKUP($F4525,BankTbl,4,0),""))</f>
        <v>0</v>
      </c>
      <c r="Z4525" s="27">
        <f>IF($B4525="","",IF($V4525="PICK",LEFT($N4525,5),IF($V4525="FIXED",$W4525,IF($V4525="CODE",$H4525,""))))</f>
        <v>0</v>
      </c>
    </row>
    <row r="4526" spans="1:26" ht="21" customHeight="1">
      <c r="A4526" s="27">
        <f>IF($B4526="","",COUNTA($B$13:$B4526))</f>
        <v>0</v>
      </c>
      <c r="B4526" s="28"/>
      <c r="C4526" s="28"/>
      <c r="D4526" s="29"/>
      <c r="E4526" s="29"/>
      <c r="F4526" s="29"/>
      <c r="G4526" s="28"/>
      <c r="H4526" s="28"/>
      <c r="I4526" s="30">
        <f>IF($H4526="","",IFERROR(VLOOKUP($H4526,AcctTbl,2,0),"کد ناشناخته"))</f>
        <v>0</v>
      </c>
      <c r="J4526" s="27">
        <f>IF($H4526="","",IFERROR(VLOOKUP($H4526,AcctTbl,3,0),""))</f>
        <v>0</v>
      </c>
      <c r="K4526" s="29"/>
      <c r="L4526" s="28"/>
      <c r="M4526" s="31"/>
      <c r="N4526" s="29"/>
      <c r="O4526" s="32">
        <f>IF($B4526="",0,IF($U4526="IN",N($M4526),0))</f>
        <v>0</v>
      </c>
      <c r="P4526" s="32">
        <f>IF($B4526="",0,IF(OR($U4526="OUT",$U4526="TRF"),N($M4526),0))</f>
        <v>0</v>
      </c>
      <c r="Q4526" s="32">
        <f>IF($B4526="",0,IF(OR($U4526="OUT",$U4526="TRF"),N($M4526),0))</f>
        <v>0</v>
      </c>
      <c r="R4526" s="32">
        <f>IF($B4526="",0,IF($U4526="IN",N($M4526),0))</f>
        <v>0</v>
      </c>
      <c r="S4526" s="33">
        <f>IF($B4526="","",IF($M4526="","⚠ مبلغ",IF($E4526="","⚠ بانک عامل",IF(AND($U4526="TRF",$F4526=""),"⚠ بانک مقصد",IF(AND($V4526&lt;&gt;"NONE",$V4526&lt;&gt;"",$Z4526=""),"⚠ طرف حساب","✓")))))</f>
        <v>0</v>
      </c>
      <c r="T4526" s="29"/>
      <c r="U4526" s="27">
        <f>IFERROR(VLOOKUP($D4526,BankOpTbl,2,0),"")</f>
        <v>0</v>
      </c>
      <c r="V4526" s="27">
        <f>IFERROR(VLOOKUP($D4526,BankOpTbl,3,0),"")</f>
        <v>0</v>
      </c>
      <c r="W4526" s="27">
        <f>IFERROR(VLOOKUP($D4526,BankOpTbl,4,0),"")</f>
        <v>0</v>
      </c>
      <c r="X4526" s="27">
        <f>IF($E4526="","",IFERROR(VLOOKUP($E4526,BankTbl,4,0),""))</f>
        <v>0</v>
      </c>
      <c r="Y4526" s="27">
        <f>IF($F4526="","",IFERROR(VLOOKUP($F4526,BankTbl,4,0),""))</f>
        <v>0</v>
      </c>
      <c r="Z4526" s="27">
        <f>IF($B4526="","",IF($V4526="PICK",LEFT($N4526,5),IF($V4526="FIXED",$W4526,IF($V4526="CODE",$H4526,""))))</f>
        <v>0</v>
      </c>
    </row>
    <row r="4527" spans="1:26" ht="21" customHeight="1">
      <c r="A4527" s="27">
        <f>IF($B4527="","",COUNTA($B$13:$B4527))</f>
        <v>0</v>
      </c>
      <c r="B4527" s="28"/>
      <c r="C4527" s="28"/>
      <c r="D4527" s="29"/>
      <c r="E4527" s="29"/>
      <c r="F4527" s="29"/>
      <c r="G4527" s="28"/>
      <c r="H4527" s="28"/>
      <c r="I4527" s="30">
        <f>IF($H4527="","",IFERROR(VLOOKUP($H4527,AcctTbl,2,0),"کد ناشناخته"))</f>
        <v>0</v>
      </c>
      <c r="J4527" s="27">
        <f>IF($H4527="","",IFERROR(VLOOKUP($H4527,AcctTbl,3,0),""))</f>
        <v>0</v>
      </c>
      <c r="K4527" s="29"/>
      <c r="L4527" s="28"/>
      <c r="M4527" s="31"/>
      <c r="N4527" s="29"/>
      <c r="O4527" s="32">
        <f>IF($B4527="",0,IF($U4527="IN",N($M4527),0))</f>
        <v>0</v>
      </c>
      <c r="P4527" s="32">
        <f>IF($B4527="",0,IF(OR($U4527="OUT",$U4527="TRF"),N($M4527),0))</f>
        <v>0</v>
      </c>
      <c r="Q4527" s="32">
        <f>IF($B4527="",0,IF(OR($U4527="OUT",$U4527="TRF"),N($M4527),0))</f>
        <v>0</v>
      </c>
      <c r="R4527" s="32">
        <f>IF($B4527="",0,IF($U4527="IN",N($M4527),0))</f>
        <v>0</v>
      </c>
      <c r="S4527" s="33">
        <f>IF($B4527="","",IF($M4527="","⚠ مبلغ",IF($E4527="","⚠ بانک عامل",IF(AND($U4527="TRF",$F4527=""),"⚠ بانک مقصد",IF(AND($V4527&lt;&gt;"NONE",$V4527&lt;&gt;"",$Z4527=""),"⚠ طرف حساب","✓")))))</f>
        <v>0</v>
      </c>
      <c r="T4527" s="29"/>
      <c r="U4527" s="27">
        <f>IFERROR(VLOOKUP($D4527,BankOpTbl,2,0),"")</f>
        <v>0</v>
      </c>
      <c r="V4527" s="27">
        <f>IFERROR(VLOOKUP($D4527,BankOpTbl,3,0),"")</f>
        <v>0</v>
      </c>
      <c r="W4527" s="27">
        <f>IFERROR(VLOOKUP($D4527,BankOpTbl,4,0),"")</f>
        <v>0</v>
      </c>
      <c r="X4527" s="27">
        <f>IF($E4527="","",IFERROR(VLOOKUP($E4527,BankTbl,4,0),""))</f>
        <v>0</v>
      </c>
      <c r="Y4527" s="27">
        <f>IF($F4527="","",IFERROR(VLOOKUP($F4527,BankTbl,4,0),""))</f>
        <v>0</v>
      </c>
      <c r="Z4527" s="27">
        <f>IF($B4527="","",IF($V4527="PICK",LEFT($N4527,5),IF($V4527="FIXED",$W4527,IF($V4527="CODE",$H4527,""))))</f>
        <v>0</v>
      </c>
    </row>
    <row r="4528" spans="1:26" ht="21" customHeight="1">
      <c r="A4528" s="27">
        <f>IF($B4528="","",COUNTA($B$13:$B4528))</f>
        <v>0</v>
      </c>
      <c r="B4528" s="28"/>
      <c r="C4528" s="28"/>
      <c r="D4528" s="29"/>
      <c r="E4528" s="29"/>
      <c r="F4528" s="29"/>
      <c r="G4528" s="28"/>
      <c r="H4528" s="28"/>
      <c r="I4528" s="30">
        <f>IF($H4528="","",IFERROR(VLOOKUP($H4528,AcctTbl,2,0),"کد ناشناخته"))</f>
        <v>0</v>
      </c>
      <c r="J4528" s="27">
        <f>IF($H4528="","",IFERROR(VLOOKUP($H4528,AcctTbl,3,0),""))</f>
        <v>0</v>
      </c>
      <c r="K4528" s="29"/>
      <c r="L4528" s="28"/>
      <c r="M4528" s="31"/>
      <c r="N4528" s="29"/>
      <c r="O4528" s="32">
        <f>IF($B4528="",0,IF($U4528="IN",N($M4528),0))</f>
        <v>0</v>
      </c>
      <c r="P4528" s="32">
        <f>IF($B4528="",0,IF(OR($U4528="OUT",$U4528="TRF"),N($M4528),0))</f>
        <v>0</v>
      </c>
      <c r="Q4528" s="32">
        <f>IF($B4528="",0,IF(OR($U4528="OUT",$U4528="TRF"),N($M4528),0))</f>
        <v>0</v>
      </c>
      <c r="R4528" s="32">
        <f>IF($B4528="",0,IF($U4528="IN",N($M4528),0))</f>
        <v>0</v>
      </c>
      <c r="S4528" s="33">
        <f>IF($B4528="","",IF($M4528="","⚠ مبلغ",IF($E4528="","⚠ بانک عامل",IF(AND($U4528="TRF",$F4528=""),"⚠ بانک مقصد",IF(AND($V4528&lt;&gt;"NONE",$V4528&lt;&gt;"",$Z4528=""),"⚠ طرف حساب","✓")))))</f>
        <v>0</v>
      </c>
      <c r="T4528" s="29"/>
      <c r="U4528" s="27">
        <f>IFERROR(VLOOKUP($D4528,BankOpTbl,2,0),"")</f>
        <v>0</v>
      </c>
      <c r="V4528" s="27">
        <f>IFERROR(VLOOKUP($D4528,BankOpTbl,3,0),"")</f>
        <v>0</v>
      </c>
      <c r="W4528" s="27">
        <f>IFERROR(VLOOKUP($D4528,BankOpTbl,4,0),"")</f>
        <v>0</v>
      </c>
      <c r="X4528" s="27">
        <f>IF($E4528="","",IFERROR(VLOOKUP($E4528,BankTbl,4,0),""))</f>
        <v>0</v>
      </c>
      <c r="Y4528" s="27">
        <f>IF($F4528="","",IFERROR(VLOOKUP($F4528,BankTbl,4,0),""))</f>
        <v>0</v>
      </c>
      <c r="Z4528" s="27">
        <f>IF($B4528="","",IF($V4528="PICK",LEFT($N4528,5),IF($V4528="FIXED",$W4528,IF($V4528="CODE",$H4528,""))))</f>
        <v>0</v>
      </c>
    </row>
    <row r="4529" spans="1:26" ht="21" customHeight="1">
      <c r="A4529" s="27">
        <f>IF($B4529="","",COUNTA($B$13:$B4529))</f>
        <v>0</v>
      </c>
      <c r="B4529" s="28"/>
      <c r="C4529" s="28"/>
      <c r="D4529" s="29"/>
      <c r="E4529" s="29"/>
      <c r="F4529" s="29"/>
      <c r="G4529" s="28"/>
      <c r="H4529" s="28"/>
      <c r="I4529" s="30">
        <f>IF($H4529="","",IFERROR(VLOOKUP($H4529,AcctTbl,2,0),"کد ناشناخته"))</f>
        <v>0</v>
      </c>
      <c r="J4529" s="27">
        <f>IF($H4529="","",IFERROR(VLOOKUP($H4529,AcctTbl,3,0),""))</f>
        <v>0</v>
      </c>
      <c r="K4529" s="29"/>
      <c r="L4529" s="28"/>
      <c r="M4529" s="31"/>
      <c r="N4529" s="29"/>
      <c r="O4529" s="32">
        <f>IF($B4529="",0,IF($U4529="IN",N($M4529),0))</f>
        <v>0</v>
      </c>
      <c r="P4529" s="32">
        <f>IF($B4529="",0,IF(OR($U4529="OUT",$U4529="TRF"),N($M4529),0))</f>
        <v>0</v>
      </c>
      <c r="Q4529" s="32">
        <f>IF($B4529="",0,IF(OR($U4529="OUT",$U4529="TRF"),N($M4529),0))</f>
        <v>0</v>
      </c>
      <c r="R4529" s="32">
        <f>IF($B4529="",0,IF($U4529="IN",N($M4529),0))</f>
        <v>0</v>
      </c>
      <c r="S4529" s="33">
        <f>IF($B4529="","",IF($M4529="","⚠ مبلغ",IF($E4529="","⚠ بانک عامل",IF(AND($U4529="TRF",$F4529=""),"⚠ بانک مقصد",IF(AND($V4529&lt;&gt;"NONE",$V4529&lt;&gt;"",$Z4529=""),"⚠ طرف حساب","✓")))))</f>
        <v>0</v>
      </c>
      <c r="T4529" s="29"/>
      <c r="U4529" s="27">
        <f>IFERROR(VLOOKUP($D4529,BankOpTbl,2,0),"")</f>
        <v>0</v>
      </c>
      <c r="V4529" s="27">
        <f>IFERROR(VLOOKUP($D4529,BankOpTbl,3,0),"")</f>
        <v>0</v>
      </c>
      <c r="W4529" s="27">
        <f>IFERROR(VLOOKUP($D4529,BankOpTbl,4,0),"")</f>
        <v>0</v>
      </c>
      <c r="X4529" s="27">
        <f>IF($E4529="","",IFERROR(VLOOKUP($E4529,BankTbl,4,0),""))</f>
        <v>0</v>
      </c>
      <c r="Y4529" s="27">
        <f>IF($F4529="","",IFERROR(VLOOKUP($F4529,BankTbl,4,0),""))</f>
        <v>0</v>
      </c>
      <c r="Z4529" s="27">
        <f>IF($B4529="","",IF($V4529="PICK",LEFT($N4529,5),IF($V4529="FIXED",$W4529,IF($V4529="CODE",$H4529,""))))</f>
        <v>0</v>
      </c>
    </row>
    <row r="4530" spans="1:26" ht="21" customHeight="1">
      <c r="A4530" s="27">
        <f>IF($B4530="","",COUNTA($B$13:$B4530))</f>
        <v>0</v>
      </c>
      <c r="B4530" s="28"/>
      <c r="C4530" s="28"/>
      <c r="D4530" s="29"/>
      <c r="E4530" s="29"/>
      <c r="F4530" s="29"/>
      <c r="G4530" s="28"/>
      <c r="H4530" s="28"/>
      <c r="I4530" s="30">
        <f>IF($H4530="","",IFERROR(VLOOKUP($H4530,AcctTbl,2,0),"کد ناشناخته"))</f>
        <v>0</v>
      </c>
      <c r="J4530" s="27">
        <f>IF($H4530="","",IFERROR(VLOOKUP($H4530,AcctTbl,3,0),""))</f>
        <v>0</v>
      </c>
      <c r="K4530" s="29"/>
      <c r="L4530" s="28"/>
      <c r="M4530" s="31"/>
      <c r="N4530" s="29"/>
      <c r="O4530" s="32">
        <f>IF($B4530="",0,IF($U4530="IN",N($M4530),0))</f>
        <v>0</v>
      </c>
      <c r="P4530" s="32">
        <f>IF($B4530="",0,IF(OR($U4530="OUT",$U4530="TRF"),N($M4530),0))</f>
        <v>0</v>
      </c>
      <c r="Q4530" s="32">
        <f>IF($B4530="",0,IF(OR($U4530="OUT",$U4530="TRF"),N($M4530),0))</f>
        <v>0</v>
      </c>
      <c r="R4530" s="32">
        <f>IF($B4530="",0,IF($U4530="IN",N($M4530),0))</f>
        <v>0</v>
      </c>
      <c r="S4530" s="33">
        <f>IF($B4530="","",IF($M4530="","⚠ مبلغ",IF($E4530="","⚠ بانک عامل",IF(AND($U4530="TRF",$F4530=""),"⚠ بانک مقصد",IF(AND($V4530&lt;&gt;"NONE",$V4530&lt;&gt;"",$Z4530=""),"⚠ طرف حساب","✓")))))</f>
        <v>0</v>
      </c>
      <c r="T4530" s="29"/>
      <c r="U4530" s="27">
        <f>IFERROR(VLOOKUP($D4530,BankOpTbl,2,0),"")</f>
        <v>0</v>
      </c>
      <c r="V4530" s="27">
        <f>IFERROR(VLOOKUP($D4530,BankOpTbl,3,0),"")</f>
        <v>0</v>
      </c>
      <c r="W4530" s="27">
        <f>IFERROR(VLOOKUP($D4530,BankOpTbl,4,0),"")</f>
        <v>0</v>
      </c>
      <c r="X4530" s="27">
        <f>IF($E4530="","",IFERROR(VLOOKUP($E4530,BankTbl,4,0),""))</f>
        <v>0</v>
      </c>
      <c r="Y4530" s="27">
        <f>IF($F4530="","",IFERROR(VLOOKUP($F4530,BankTbl,4,0),""))</f>
        <v>0</v>
      </c>
      <c r="Z4530" s="27">
        <f>IF($B4530="","",IF($V4530="PICK",LEFT($N4530,5),IF($V4530="FIXED",$W4530,IF($V4530="CODE",$H4530,""))))</f>
        <v>0</v>
      </c>
    </row>
    <row r="4531" spans="1:26" ht="21" customHeight="1">
      <c r="A4531" s="27">
        <f>IF($B4531="","",COUNTA($B$13:$B4531))</f>
        <v>0</v>
      </c>
      <c r="B4531" s="28"/>
      <c r="C4531" s="28"/>
      <c r="D4531" s="29"/>
      <c r="E4531" s="29"/>
      <c r="F4531" s="29"/>
      <c r="G4531" s="28"/>
      <c r="H4531" s="28"/>
      <c r="I4531" s="30">
        <f>IF($H4531="","",IFERROR(VLOOKUP($H4531,AcctTbl,2,0),"کد ناشناخته"))</f>
        <v>0</v>
      </c>
      <c r="J4531" s="27">
        <f>IF($H4531="","",IFERROR(VLOOKUP($H4531,AcctTbl,3,0),""))</f>
        <v>0</v>
      </c>
      <c r="K4531" s="29"/>
      <c r="L4531" s="28"/>
      <c r="M4531" s="31"/>
      <c r="N4531" s="29"/>
      <c r="O4531" s="32">
        <f>IF($B4531="",0,IF($U4531="IN",N($M4531),0))</f>
        <v>0</v>
      </c>
      <c r="P4531" s="32">
        <f>IF($B4531="",0,IF(OR($U4531="OUT",$U4531="TRF"),N($M4531),0))</f>
        <v>0</v>
      </c>
      <c r="Q4531" s="32">
        <f>IF($B4531="",0,IF(OR($U4531="OUT",$U4531="TRF"),N($M4531),0))</f>
        <v>0</v>
      </c>
      <c r="R4531" s="32">
        <f>IF($B4531="",0,IF($U4531="IN",N($M4531),0))</f>
        <v>0</v>
      </c>
      <c r="S4531" s="33">
        <f>IF($B4531="","",IF($M4531="","⚠ مبلغ",IF($E4531="","⚠ بانک عامل",IF(AND($U4531="TRF",$F4531=""),"⚠ بانک مقصد",IF(AND($V4531&lt;&gt;"NONE",$V4531&lt;&gt;"",$Z4531=""),"⚠ طرف حساب","✓")))))</f>
        <v>0</v>
      </c>
      <c r="T4531" s="29"/>
      <c r="U4531" s="27">
        <f>IFERROR(VLOOKUP($D4531,BankOpTbl,2,0),"")</f>
        <v>0</v>
      </c>
      <c r="V4531" s="27">
        <f>IFERROR(VLOOKUP($D4531,BankOpTbl,3,0),"")</f>
        <v>0</v>
      </c>
      <c r="W4531" s="27">
        <f>IFERROR(VLOOKUP($D4531,BankOpTbl,4,0),"")</f>
        <v>0</v>
      </c>
      <c r="X4531" s="27">
        <f>IF($E4531="","",IFERROR(VLOOKUP($E4531,BankTbl,4,0),""))</f>
        <v>0</v>
      </c>
      <c r="Y4531" s="27">
        <f>IF($F4531="","",IFERROR(VLOOKUP($F4531,BankTbl,4,0),""))</f>
        <v>0</v>
      </c>
      <c r="Z4531" s="27">
        <f>IF($B4531="","",IF($V4531="PICK",LEFT($N4531,5),IF($V4531="FIXED",$W4531,IF($V4531="CODE",$H4531,""))))</f>
        <v>0</v>
      </c>
    </row>
    <row r="4532" spans="1:26" ht="21" customHeight="1">
      <c r="A4532" s="27">
        <f>IF($B4532="","",COUNTA($B$13:$B4532))</f>
        <v>0</v>
      </c>
      <c r="B4532" s="28"/>
      <c r="C4532" s="28"/>
      <c r="D4532" s="29"/>
      <c r="E4532" s="29"/>
      <c r="F4532" s="29"/>
      <c r="G4532" s="28"/>
      <c r="H4532" s="28"/>
      <c r="I4532" s="30">
        <f>IF($H4532="","",IFERROR(VLOOKUP($H4532,AcctTbl,2,0),"کد ناشناخته"))</f>
        <v>0</v>
      </c>
      <c r="J4532" s="27">
        <f>IF($H4532="","",IFERROR(VLOOKUP($H4532,AcctTbl,3,0),""))</f>
        <v>0</v>
      </c>
      <c r="K4532" s="29"/>
      <c r="L4532" s="28"/>
      <c r="M4532" s="31"/>
      <c r="N4532" s="29"/>
      <c r="O4532" s="32">
        <f>IF($B4532="",0,IF($U4532="IN",N($M4532),0))</f>
        <v>0</v>
      </c>
      <c r="P4532" s="32">
        <f>IF($B4532="",0,IF(OR($U4532="OUT",$U4532="TRF"),N($M4532),0))</f>
        <v>0</v>
      </c>
      <c r="Q4532" s="32">
        <f>IF($B4532="",0,IF(OR($U4532="OUT",$U4532="TRF"),N($M4532),0))</f>
        <v>0</v>
      </c>
      <c r="R4532" s="32">
        <f>IF($B4532="",0,IF($U4532="IN",N($M4532),0))</f>
        <v>0</v>
      </c>
      <c r="S4532" s="33">
        <f>IF($B4532="","",IF($M4532="","⚠ مبلغ",IF($E4532="","⚠ بانک عامل",IF(AND($U4532="TRF",$F4532=""),"⚠ بانک مقصد",IF(AND($V4532&lt;&gt;"NONE",$V4532&lt;&gt;"",$Z4532=""),"⚠ طرف حساب","✓")))))</f>
        <v>0</v>
      </c>
      <c r="T4532" s="29"/>
      <c r="U4532" s="27">
        <f>IFERROR(VLOOKUP($D4532,BankOpTbl,2,0),"")</f>
        <v>0</v>
      </c>
      <c r="V4532" s="27">
        <f>IFERROR(VLOOKUP($D4532,BankOpTbl,3,0),"")</f>
        <v>0</v>
      </c>
      <c r="W4532" s="27">
        <f>IFERROR(VLOOKUP($D4532,BankOpTbl,4,0),"")</f>
        <v>0</v>
      </c>
      <c r="X4532" s="27">
        <f>IF($E4532="","",IFERROR(VLOOKUP($E4532,BankTbl,4,0),""))</f>
        <v>0</v>
      </c>
      <c r="Y4532" s="27">
        <f>IF($F4532="","",IFERROR(VLOOKUP($F4532,BankTbl,4,0),""))</f>
        <v>0</v>
      </c>
      <c r="Z4532" s="27">
        <f>IF($B4532="","",IF($V4532="PICK",LEFT($N4532,5),IF($V4532="FIXED",$W4532,IF($V4532="CODE",$H4532,""))))</f>
        <v>0</v>
      </c>
    </row>
    <row r="4533" spans="1:26" ht="21" customHeight="1">
      <c r="A4533" s="27">
        <f>IF($B4533="","",COUNTA($B$13:$B4533))</f>
        <v>0</v>
      </c>
      <c r="B4533" s="28"/>
      <c r="C4533" s="28"/>
      <c r="D4533" s="29"/>
      <c r="E4533" s="29"/>
      <c r="F4533" s="29"/>
      <c r="G4533" s="28"/>
      <c r="H4533" s="28"/>
      <c r="I4533" s="30">
        <f>IF($H4533="","",IFERROR(VLOOKUP($H4533,AcctTbl,2,0),"کد ناشناخته"))</f>
        <v>0</v>
      </c>
      <c r="J4533" s="27">
        <f>IF($H4533="","",IFERROR(VLOOKUP($H4533,AcctTbl,3,0),""))</f>
        <v>0</v>
      </c>
      <c r="K4533" s="29"/>
      <c r="L4533" s="28"/>
      <c r="M4533" s="31"/>
      <c r="N4533" s="29"/>
      <c r="O4533" s="32">
        <f>IF($B4533="",0,IF($U4533="IN",N($M4533),0))</f>
        <v>0</v>
      </c>
      <c r="P4533" s="32">
        <f>IF($B4533="",0,IF(OR($U4533="OUT",$U4533="TRF"),N($M4533),0))</f>
        <v>0</v>
      </c>
      <c r="Q4533" s="32">
        <f>IF($B4533="",0,IF(OR($U4533="OUT",$U4533="TRF"),N($M4533),0))</f>
        <v>0</v>
      </c>
      <c r="R4533" s="32">
        <f>IF($B4533="",0,IF($U4533="IN",N($M4533),0))</f>
        <v>0</v>
      </c>
      <c r="S4533" s="33">
        <f>IF($B4533="","",IF($M4533="","⚠ مبلغ",IF($E4533="","⚠ بانک عامل",IF(AND($U4533="TRF",$F4533=""),"⚠ بانک مقصد",IF(AND($V4533&lt;&gt;"NONE",$V4533&lt;&gt;"",$Z4533=""),"⚠ طرف حساب","✓")))))</f>
        <v>0</v>
      </c>
      <c r="T4533" s="29"/>
      <c r="U4533" s="27">
        <f>IFERROR(VLOOKUP($D4533,BankOpTbl,2,0),"")</f>
        <v>0</v>
      </c>
      <c r="V4533" s="27">
        <f>IFERROR(VLOOKUP($D4533,BankOpTbl,3,0),"")</f>
        <v>0</v>
      </c>
      <c r="W4533" s="27">
        <f>IFERROR(VLOOKUP($D4533,BankOpTbl,4,0),"")</f>
        <v>0</v>
      </c>
      <c r="X4533" s="27">
        <f>IF($E4533="","",IFERROR(VLOOKUP($E4533,BankTbl,4,0),""))</f>
        <v>0</v>
      </c>
      <c r="Y4533" s="27">
        <f>IF($F4533="","",IFERROR(VLOOKUP($F4533,BankTbl,4,0),""))</f>
        <v>0</v>
      </c>
      <c r="Z4533" s="27">
        <f>IF($B4533="","",IF($V4533="PICK",LEFT($N4533,5),IF($V4533="FIXED",$W4533,IF($V4533="CODE",$H4533,""))))</f>
        <v>0</v>
      </c>
    </row>
    <row r="4534" spans="1:26" ht="21" customHeight="1">
      <c r="A4534" s="27">
        <f>IF($B4534="","",COUNTA($B$13:$B4534))</f>
        <v>0</v>
      </c>
      <c r="B4534" s="28"/>
      <c r="C4534" s="28"/>
      <c r="D4534" s="29"/>
      <c r="E4534" s="29"/>
      <c r="F4534" s="29"/>
      <c r="G4534" s="28"/>
      <c r="H4534" s="28"/>
      <c r="I4534" s="30">
        <f>IF($H4534="","",IFERROR(VLOOKUP($H4534,AcctTbl,2,0),"کد ناشناخته"))</f>
        <v>0</v>
      </c>
      <c r="J4534" s="27">
        <f>IF($H4534="","",IFERROR(VLOOKUP($H4534,AcctTbl,3,0),""))</f>
        <v>0</v>
      </c>
      <c r="K4534" s="29"/>
      <c r="L4534" s="28"/>
      <c r="M4534" s="31"/>
      <c r="N4534" s="29"/>
      <c r="O4534" s="32">
        <f>IF($B4534="",0,IF($U4534="IN",N($M4534),0))</f>
        <v>0</v>
      </c>
      <c r="P4534" s="32">
        <f>IF($B4534="",0,IF(OR($U4534="OUT",$U4534="TRF"),N($M4534),0))</f>
        <v>0</v>
      </c>
      <c r="Q4534" s="32">
        <f>IF($B4534="",0,IF(OR($U4534="OUT",$U4534="TRF"),N($M4534),0))</f>
        <v>0</v>
      </c>
      <c r="R4534" s="32">
        <f>IF($B4534="",0,IF($U4534="IN",N($M4534),0))</f>
        <v>0</v>
      </c>
      <c r="S4534" s="33">
        <f>IF($B4534="","",IF($M4534="","⚠ مبلغ",IF($E4534="","⚠ بانک عامل",IF(AND($U4534="TRF",$F4534=""),"⚠ بانک مقصد",IF(AND($V4534&lt;&gt;"NONE",$V4534&lt;&gt;"",$Z4534=""),"⚠ طرف حساب","✓")))))</f>
        <v>0</v>
      </c>
      <c r="T4534" s="29"/>
      <c r="U4534" s="27">
        <f>IFERROR(VLOOKUP($D4534,BankOpTbl,2,0),"")</f>
        <v>0</v>
      </c>
      <c r="V4534" s="27">
        <f>IFERROR(VLOOKUP($D4534,BankOpTbl,3,0),"")</f>
        <v>0</v>
      </c>
      <c r="W4534" s="27">
        <f>IFERROR(VLOOKUP($D4534,BankOpTbl,4,0),"")</f>
        <v>0</v>
      </c>
      <c r="X4534" s="27">
        <f>IF($E4534="","",IFERROR(VLOOKUP($E4534,BankTbl,4,0),""))</f>
        <v>0</v>
      </c>
      <c r="Y4534" s="27">
        <f>IF($F4534="","",IFERROR(VLOOKUP($F4534,BankTbl,4,0),""))</f>
        <v>0</v>
      </c>
      <c r="Z4534" s="27">
        <f>IF($B4534="","",IF($V4534="PICK",LEFT($N4534,5),IF($V4534="FIXED",$W4534,IF($V4534="CODE",$H4534,""))))</f>
        <v>0</v>
      </c>
    </row>
    <row r="4535" spans="1:26" ht="21" customHeight="1">
      <c r="A4535" s="27">
        <f>IF($B4535="","",COUNTA($B$13:$B4535))</f>
        <v>0</v>
      </c>
      <c r="B4535" s="28"/>
      <c r="C4535" s="28"/>
      <c r="D4535" s="29"/>
      <c r="E4535" s="29"/>
      <c r="F4535" s="29"/>
      <c r="G4535" s="28"/>
      <c r="H4535" s="28"/>
      <c r="I4535" s="30">
        <f>IF($H4535="","",IFERROR(VLOOKUP($H4535,AcctTbl,2,0),"کد ناشناخته"))</f>
        <v>0</v>
      </c>
      <c r="J4535" s="27">
        <f>IF($H4535="","",IFERROR(VLOOKUP($H4535,AcctTbl,3,0),""))</f>
        <v>0</v>
      </c>
      <c r="K4535" s="29"/>
      <c r="L4535" s="28"/>
      <c r="M4535" s="31"/>
      <c r="N4535" s="29"/>
      <c r="O4535" s="32">
        <f>IF($B4535="",0,IF($U4535="IN",N($M4535),0))</f>
        <v>0</v>
      </c>
      <c r="P4535" s="32">
        <f>IF($B4535="",0,IF(OR($U4535="OUT",$U4535="TRF"),N($M4535),0))</f>
        <v>0</v>
      </c>
      <c r="Q4535" s="32">
        <f>IF($B4535="",0,IF(OR($U4535="OUT",$U4535="TRF"),N($M4535),0))</f>
        <v>0</v>
      </c>
      <c r="R4535" s="32">
        <f>IF($B4535="",0,IF($U4535="IN",N($M4535),0))</f>
        <v>0</v>
      </c>
      <c r="S4535" s="33">
        <f>IF($B4535="","",IF($M4535="","⚠ مبلغ",IF($E4535="","⚠ بانک عامل",IF(AND($U4535="TRF",$F4535=""),"⚠ بانک مقصد",IF(AND($V4535&lt;&gt;"NONE",$V4535&lt;&gt;"",$Z4535=""),"⚠ طرف حساب","✓")))))</f>
        <v>0</v>
      </c>
      <c r="T4535" s="29"/>
      <c r="U4535" s="27">
        <f>IFERROR(VLOOKUP($D4535,BankOpTbl,2,0),"")</f>
        <v>0</v>
      </c>
      <c r="V4535" s="27">
        <f>IFERROR(VLOOKUP($D4535,BankOpTbl,3,0),"")</f>
        <v>0</v>
      </c>
      <c r="W4535" s="27">
        <f>IFERROR(VLOOKUP($D4535,BankOpTbl,4,0),"")</f>
        <v>0</v>
      </c>
      <c r="X4535" s="27">
        <f>IF($E4535="","",IFERROR(VLOOKUP($E4535,BankTbl,4,0),""))</f>
        <v>0</v>
      </c>
      <c r="Y4535" s="27">
        <f>IF($F4535="","",IFERROR(VLOOKUP($F4535,BankTbl,4,0),""))</f>
        <v>0</v>
      </c>
      <c r="Z4535" s="27">
        <f>IF($B4535="","",IF($V4535="PICK",LEFT($N4535,5),IF($V4535="FIXED",$W4535,IF($V4535="CODE",$H4535,""))))</f>
        <v>0</v>
      </c>
    </row>
    <row r="4536" spans="1:26" ht="21" customHeight="1">
      <c r="A4536" s="27">
        <f>IF($B4536="","",COUNTA($B$13:$B4536))</f>
        <v>0</v>
      </c>
      <c r="B4536" s="28"/>
      <c r="C4536" s="28"/>
      <c r="D4536" s="29"/>
      <c r="E4536" s="29"/>
      <c r="F4536" s="29"/>
      <c r="G4536" s="28"/>
      <c r="H4536" s="28"/>
      <c r="I4536" s="30">
        <f>IF($H4536="","",IFERROR(VLOOKUP($H4536,AcctTbl,2,0),"کد ناشناخته"))</f>
        <v>0</v>
      </c>
      <c r="J4536" s="27">
        <f>IF($H4536="","",IFERROR(VLOOKUP($H4536,AcctTbl,3,0),""))</f>
        <v>0</v>
      </c>
      <c r="K4536" s="29"/>
      <c r="L4536" s="28"/>
      <c r="M4536" s="31"/>
      <c r="N4536" s="29"/>
      <c r="O4536" s="32">
        <f>IF($B4536="",0,IF($U4536="IN",N($M4536),0))</f>
        <v>0</v>
      </c>
      <c r="P4536" s="32">
        <f>IF($B4536="",0,IF(OR($U4536="OUT",$U4536="TRF"),N($M4536),0))</f>
        <v>0</v>
      </c>
      <c r="Q4536" s="32">
        <f>IF($B4536="",0,IF(OR($U4536="OUT",$U4536="TRF"),N($M4536),0))</f>
        <v>0</v>
      </c>
      <c r="R4536" s="32">
        <f>IF($B4536="",0,IF($U4536="IN",N($M4536),0))</f>
        <v>0</v>
      </c>
      <c r="S4536" s="33">
        <f>IF($B4536="","",IF($M4536="","⚠ مبلغ",IF($E4536="","⚠ بانک عامل",IF(AND($U4536="TRF",$F4536=""),"⚠ بانک مقصد",IF(AND($V4536&lt;&gt;"NONE",$V4536&lt;&gt;"",$Z4536=""),"⚠ طرف حساب","✓")))))</f>
        <v>0</v>
      </c>
      <c r="T4536" s="29"/>
      <c r="U4536" s="27">
        <f>IFERROR(VLOOKUP($D4536,BankOpTbl,2,0),"")</f>
        <v>0</v>
      </c>
      <c r="V4536" s="27">
        <f>IFERROR(VLOOKUP($D4536,BankOpTbl,3,0),"")</f>
        <v>0</v>
      </c>
      <c r="W4536" s="27">
        <f>IFERROR(VLOOKUP($D4536,BankOpTbl,4,0),"")</f>
        <v>0</v>
      </c>
      <c r="X4536" s="27">
        <f>IF($E4536="","",IFERROR(VLOOKUP($E4536,BankTbl,4,0),""))</f>
        <v>0</v>
      </c>
      <c r="Y4536" s="27">
        <f>IF($F4536="","",IFERROR(VLOOKUP($F4536,BankTbl,4,0),""))</f>
        <v>0</v>
      </c>
      <c r="Z4536" s="27">
        <f>IF($B4536="","",IF($V4536="PICK",LEFT($N4536,5),IF($V4536="FIXED",$W4536,IF($V4536="CODE",$H4536,""))))</f>
        <v>0</v>
      </c>
    </row>
    <row r="4537" spans="1:26" ht="21" customHeight="1">
      <c r="A4537" s="27">
        <f>IF($B4537="","",COUNTA($B$13:$B4537))</f>
        <v>0</v>
      </c>
      <c r="B4537" s="28"/>
      <c r="C4537" s="28"/>
      <c r="D4537" s="29"/>
      <c r="E4537" s="29"/>
      <c r="F4537" s="29"/>
      <c r="G4537" s="28"/>
      <c r="H4537" s="28"/>
      <c r="I4537" s="30">
        <f>IF($H4537="","",IFERROR(VLOOKUP($H4537,AcctTbl,2,0),"کد ناشناخته"))</f>
        <v>0</v>
      </c>
      <c r="J4537" s="27">
        <f>IF($H4537="","",IFERROR(VLOOKUP($H4537,AcctTbl,3,0),""))</f>
        <v>0</v>
      </c>
      <c r="K4537" s="29"/>
      <c r="L4537" s="28"/>
      <c r="M4537" s="31"/>
      <c r="N4537" s="29"/>
      <c r="O4537" s="32">
        <f>IF($B4537="",0,IF($U4537="IN",N($M4537),0))</f>
        <v>0</v>
      </c>
      <c r="P4537" s="32">
        <f>IF($B4537="",0,IF(OR($U4537="OUT",$U4537="TRF"),N($M4537),0))</f>
        <v>0</v>
      </c>
      <c r="Q4537" s="32">
        <f>IF($B4537="",0,IF(OR($U4537="OUT",$U4537="TRF"),N($M4537),0))</f>
        <v>0</v>
      </c>
      <c r="R4537" s="32">
        <f>IF($B4537="",0,IF($U4537="IN",N($M4537),0))</f>
        <v>0</v>
      </c>
      <c r="S4537" s="33">
        <f>IF($B4537="","",IF($M4537="","⚠ مبلغ",IF($E4537="","⚠ بانک عامل",IF(AND($U4537="TRF",$F4537=""),"⚠ بانک مقصد",IF(AND($V4537&lt;&gt;"NONE",$V4537&lt;&gt;"",$Z4537=""),"⚠ طرف حساب","✓")))))</f>
        <v>0</v>
      </c>
      <c r="T4537" s="29"/>
      <c r="U4537" s="27">
        <f>IFERROR(VLOOKUP($D4537,BankOpTbl,2,0),"")</f>
        <v>0</v>
      </c>
      <c r="V4537" s="27">
        <f>IFERROR(VLOOKUP($D4537,BankOpTbl,3,0),"")</f>
        <v>0</v>
      </c>
      <c r="W4537" s="27">
        <f>IFERROR(VLOOKUP($D4537,BankOpTbl,4,0),"")</f>
        <v>0</v>
      </c>
      <c r="X4537" s="27">
        <f>IF($E4537="","",IFERROR(VLOOKUP($E4537,BankTbl,4,0),""))</f>
        <v>0</v>
      </c>
      <c r="Y4537" s="27">
        <f>IF($F4537="","",IFERROR(VLOOKUP($F4537,BankTbl,4,0),""))</f>
        <v>0</v>
      </c>
      <c r="Z4537" s="27">
        <f>IF($B4537="","",IF($V4537="PICK",LEFT($N4537,5),IF($V4537="FIXED",$W4537,IF($V4537="CODE",$H4537,""))))</f>
        <v>0</v>
      </c>
    </row>
    <row r="4538" spans="1:26" ht="21" customHeight="1">
      <c r="A4538" s="27">
        <f>IF($B4538="","",COUNTA($B$13:$B4538))</f>
        <v>0</v>
      </c>
      <c r="B4538" s="28"/>
      <c r="C4538" s="28"/>
      <c r="D4538" s="29"/>
      <c r="E4538" s="29"/>
      <c r="F4538" s="29"/>
      <c r="G4538" s="28"/>
      <c r="H4538" s="28"/>
      <c r="I4538" s="30">
        <f>IF($H4538="","",IFERROR(VLOOKUP($H4538,AcctTbl,2,0),"کد ناشناخته"))</f>
        <v>0</v>
      </c>
      <c r="J4538" s="27">
        <f>IF($H4538="","",IFERROR(VLOOKUP($H4538,AcctTbl,3,0),""))</f>
        <v>0</v>
      </c>
      <c r="K4538" s="29"/>
      <c r="L4538" s="28"/>
      <c r="M4538" s="31"/>
      <c r="N4538" s="29"/>
      <c r="O4538" s="32">
        <f>IF($B4538="",0,IF($U4538="IN",N($M4538),0))</f>
        <v>0</v>
      </c>
      <c r="P4538" s="32">
        <f>IF($B4538="",0,IF(OR($U4538="OUT",$U4538="TRF"),N($M4538),0))</f>
        <v>0</v>
      </c>
      <c r="Q4538" s="32">
        <f>IF($B4538="",0,IF(OR($U4538="OUT",$U4538="TRF"),N($M4538),0))</f>
        <v>0</v>
      </c>
      <c r="R4538" s="32">
        <f>IF($B4538="",0,IF($U4538="IN",N($M4538),0))</f>
        <v>0</v>
      </c>
      <c r="S4538" s="33">
        <f>IF($B4538="","",IF($M4538="","⚠ مبلغ",IF($E4538="","⚠ بانک عامل",IF(AND($U4538="TRF",$F4538=""),"⚠ بانک مقصد",IF(AND($V4538&lt;&gt;"NONE",$V4538&lt;&gt;"",$Z4538=""),"⚠ طرف حساب","✓")))))</f>
        <v>0</v>
      </c>
      <c r="T4538" s="29"/>
      <c r="U4538" s="27">
        <f>IFERROR(VLOOKUP($D4538,BankOpTbl,2,0),"")</f>
        <v>0</v>
      </c>
      <c r="V4538" s="27">
        <f>IFERROR(VLOOKUP($D4538,BankOpTbl,3,0),"")</f>
        <v>0</v>
      </c>
      <c r="W4538" s="27">
        <f>IFERROR(VLOOKUP($D4538,BankOpTbl,4,0),"")</f>
        <v>0</v>
      </c>
      <c r="X4538" s="27">
        <f>IF($E4538="","",IFERROR(VLOOKUP($E4538,BankTbl,4,0),""))</f>
        <v>0</v>
      </c>
      <c r="Y4538" s="27">
        <f>IF($F4538="","",IFERROR(VLOOKUP($F4538,BankTbl,4,0),""))</f>
        <v>0</v>
      </c>
      <c r="Z4538" s="27">
        <f>IF($B4538="","",IF($V4538="PICK",LEFT($N4538,5),IF($V4538="FIXED",$W4538,IF($V4538="CODE",$H4538,""))))</f>
        <v>0</v>
      </c>
    </row>
    <row r="4539" spans="1:26" ht="21" customHeight="1">
      <c r="A4539" s="27">
        <f>IF($B4539="","",COUNTA($B$13:$B4539))</f>
        <v>0</v>
      </c>
      <c r="B4539" s="28"/>
      <c r="C4539" s="28"/>
      <c r="D4539" s="29"/>
      <c r="E4539" s="29"/>
      <c r="F4539" s="29"/>
      <c r="G4539" s="28"/>
      <c r="H4539" s="28"/>
      <c r="I4539" s="30">
        <f>IF($H4539="","",IFERROR(VLOOKUP($H4539,AcctTbl,2,0),"کد ناشناخته"))</f>
        <v>0</v>
      </c>
      <c r="J4539" s="27">
        <f>IF($H4539="","",IFERROR(VLOOKUP($H4539,AcctTbl,3,0),""))</f>
        <v>0</v>
      </c>
      <c r="K4539" s="29"/>
      <c r="L4539" s="28"/>
      <c r="M4539" s="31"/>
      <c r="N4539" s="29"/>
      <c r="O4539" s="32">
        <f>IF($B4539="",0,IF($U4539="IN",N($M4539),0))</f>
        <v>0</v>
      </c>
      <c r="P4539" s="32">
        <f>IF($B4539="",0,IF(OR($U4539="OUT",$U4539="TRF"),N($M4539),0))</f>
        <v>0</v>
      </c>
      <c r="Q4539" s="32">
        <f>IF($B4539="",0,IF(OR($U4539="OUT",$U4539="TRF"),N($M4539),0))</f>
        <v>0</v>
      </c>
      <c r="R4539" s="32">
        <f>IF($B4539="",0,IF($U4539="IN",N($M4539),0))</f>
        <v>0</v>
      </c>
      <c r="S4539" s="33">
        <f>IF($B4539="","",IF($M4539="","⚠ مبلغ",IF($E4539="","⚠ بانک عامل",IF(AND($U4539="TRF",$F4539=""),"⚠ بانک مقصد",IF(AND($V4539&lt;&gt;"NONE",$V4539&lt;&gt;"",$Z4539=""),"⚠ طرف حساب","✓")))))</f>
        <v>0</v>
      </c>
      <c r="T4539" s="29"/>
      <c r="U4539" s="27">
        <f>IFERROR(VLOOKUP($D4539,BankOpTbl,2,0),"")</f>
        <v>0</v>
      </c>
      <c r="V4539" s="27">
        <f>IFERROR(VLOOKUP($D4539,BankOpTbl,3,0),"")</f>
        <v>0</v>
      </c>
      <c r="W4539" s="27">
        <f>IFERROR(VLOOKUP($D4539,BankOpTbl,4,0),"")</f>
        <v>0</v>
      </c>
      <c r="X4539" s="27">
        <f>IF($E4539="","",IFERROR(VLOOKUP($E4539,BankTbl,4,0),""))</f>
        <v>0</v>
      </c>
      <c r="Y4539" s="27">
        <f>IF($F4539="","",IFERROR(VLOOKUP($F4539,BankTbl,4,0),""))</f>
        <v>0</v>
      </c>
      <c r="Z4539" s="27">
        <f>IF($B4539="","",IF($V4539="PICK",LEFT($N4539,5),IF($V4539="FIXED",$W4539,IF($V4539="CODE",$H4539,""))))</f>
        <v>0</v>
      </c>
    </row>
    <row r="4540" spans="1:26" ht="21" customHeight="1">
      <c r="A4540" s="27">
        <f>IF($B4540="","",COUNTA($B$13:$B4540))</f>
        <v>0</v>
      </c>
      <c r="B4540" s="28"/>
      <c r="C4540" s="28"/>
      <c r="D4540" s="29"/>
      <c r="E4540" s="29"/>
      <c r="F4540" s="29"/>
      <c r="G4540" s="28"/>
      <c r="H4540" s="28"/>
      <c r="I4540" s="30">
        <f>IF($H4540="","",IFERROR(VLOOKUP($H4540,AcctTbl,2,0),"کد ناشناخته"))</f>
        <v>0</v>
      </c>
      <c r="J4540" s="27">
        <f>IF($H4540="","",IFERROR(VLOOKUP($H4540,AcctTbl,3,0),""))</f>
        <v>0</v>
      </c>
      <c r="K4540" s="29"/>
      <c r="L4540" s="28"/>
      <c r="M4540" s="31"/>
      <c r="N4540" s="29"/>
      <c r="O4540" s="32">
        <f>IF($B4540="",0,IF($U4540="IN",N($M4540),0))</f>
        <v>0</v>
      </c>
      <c r="P4540" s="32">
        <f>IF($B4540="",0,IF(OR($U4540="OUT",$U4540="TRF"),N($M4540),0))</f>
        <v>0</v>
      </c>
      <c r="Q4540" s="32">
        <f>IF($B4540="",0,IF(OR($U4540="OUT",$U4540="TRF"),N($M4540),0))</f>
        <v>0</v>
      </c>
      <c r="R4540" s="32">
        <f>IF($B4540="",0,IF($U4540="IN",N($M4540),0))</f>
        <v>0</v>
      </c>
      <c r="S4540" s="33">
        <f>IF($B4540="","",IF($M4540="","⚠ مبلغ",IF($E4540="","⚠ بانک عامل",IF(AND($U4540="TRF",$F4540=""),"⚠ بانک مقصد",IF(AND($V4540&lt;&gt;"NONE",$V4540&lt;&gt;"",$Z4540=""),"⚠ طرف حساب","✓")))))</f>
        <v>0</v>
      </c>
      <c r="T4540" s="29"/>
      <c r="U4540" s="27">
        <f>IFERROR(VLOOKUP($D4540,BankOpTbl,2,0),"")</f>
        <v>0</v>
      </c>
      <c r="V4540" s="27">
        <f>IFERROR(VLOOKUP($D4540,BankOpTbl,3,0),"")</f>
        <v>0</v>
      </c>
      <c r="W4540" s="27">
        <f>IFERROR(VLOOKUP($D4540,BankOpTbl,4,0),"")</f>
        <v>0</v>
      </c>
      <c r="X4540" s="27">
        <f>IF($E4540="","",IFERROR(VLOOKUP($E4540,BankTbl,4,0),""))</f>
        <v>0</v>
      </c>
      <c r="Y4540" s="27">
        <f>IF($F4540="","",IFERROR(VLOOKUP($F4540,BankTbl,4,0),""))</f>
        <v>0</v>
      </c>
      <c r="Z4540" s="27">
        <f>IF($B4540="","",IF($V4540="PICK",LEFT($N4540,5),IF($V4540="FIXED",$W4540,IF($V4540="CODE",$H4540,""))))</f>
        <v>0</v>
      </c>
    </row>
    <row r="4541" spans="1:26" ht="21" customHeight="1">
      <c r="A4541" s="27">
        <f>IF($B4541="","",COUNTA($B$13:$B4541))</f>
        <v>0</v>
      </c>
      <c r="B4541" s="28"/>
      <c r="C4541" s="28"/>
      <c r="D4541" s="29"/>
      <c r="E4541" s="29"/>
      <c r="F4541" s="29"/>
      <c r="G4541" s="28"/>
      <c r="H4541" s="28"/>
      <c r="I4541" s="30">
        <f>IF($H4541="","",IFERROR(VLOOKUP($H4541,AcctTbl,2,0),"کد ناشناخته"))</f>
        <v>0</v>
      </c>
      <c r="J4541" s="27">
        <f>IF($H4541="","",IFERROR(VLOOKUP($H4541,AcctTbl,3,0),""))</f>
        <v>0</v>
      </c>
      <c r="K4541" s="29"/>
      <c r="L4541" s="28"/>
      <c r="M4541" s="31"/>
      <c r="N4541" s="29"/>
      <c r="O4541" s="32">
        <f>IF($B4541="",0,IF($U4541="IN",N($M4541),0))</f>
        <v>0</v>
      </c>
      <c r="P4541" s="32">
        <f>IF($B4541="",0,IF(OR($U4541="OUT",$U4541="TRF"),N($M4541),0))</f>
        <v>0</v>
      </c>
      <c r="Q4541" s="32">
        <f>IF($B4541="",0,IF(OR($U4541="OUT",$U4541="TRF"),N($M4541),0))</f>
        <v>0</v>
      </c>
      <c r="R4541" s="32">
        <f>IF($B4541="",0,IF($U4541="IN",N($M4541),0))</f>
        <v>0</v>
      </c>
      <c r="S4541" s="33">
        <f>IF($B4541="","",IF($M4541="","⚠ مبلغ",IF($E4541="","⚠ بانک عامل",IF(AND($U4541="TRF",$F4541=""),"⚠ بانک مقصد",IF(AND($V4541&lt;&gt;"NONE",$V4541&lt;&gt;"",$Z4541=""),"⚠ طرف حساب","✓")))))</f>
        <v>0</v>
      </c>
      <c r="T4541" s="29"/>
      <c r="U4541" s="27">
        <f>IFERROR(VLOOKUP($D4541,BankOpTbl,2,0),"")</f>
        <v>0</v>
      </c>
      <c r="V4541" s="27">
        <f>IFERROR(VLOOKUP($D4541,BankOpTbl,3,0),"")</f>
        <v>0</v>
      </c>
      <c r="W4541" s="27">
        <f>IFERROR(VLOOKUP($D4541,BankOpTbl,4,0),"")</f>
        <v>0</v>
      </c>
      <c r="X4541" s="27">
        <f>IF($E4541="","",IFERROR(VLOOKUP($E4541,BankTbl,4,0),""))</f>
        <v>0</v>
      </c>
      <c r="Y4541" s="27">
        <f>IF($F4541="","",IFERROR(VLOOKUP($F4541,BankTbl,4,0),""))</f>
        <v>0</v>
      </c>
      <c r="Z4541" s="27">
        <f>IF($B4541="","",IF($V4541="PICK",LEFT($N4541,5),IF($V4541="FIXED",$W4541,IF($V4541="CODE",$H4541,""))))</f>
        <v>0</v>
      </c>
    </row>
    <row r="4542" spans="1:26" ht="21" customHeight="1">
      <c r="A4542" s="27">
        <f>IF($B4542="","",COUNTA($B$13:$B4542))</f>
        <v>0</v>
      </c>
      <c r="B4542" s="28"/>
      <c r="C4542" s="28"/>
      <c r="D4542" s="29"/>
      <c r="E4542" s="29"/>
      <c r="F4542" s="29"/>
      <c r="G4542" s="28"/>
      <c r="H4542" s="28"/>
      <c r="I4542" s="30">
        <f>IF($H4542="","",IFERROR(VLOOKUP($H4542,AcctTbl,2,0),"کد ناشناخته"))</f>
        <v>0</v>
      </c>
      <c r="J4542" s="27">
        <f>IF($H4542="","",IFERROR(VLOOKUP($H4542,AcctTbl,3,0),""))</f>
        <v>0</v>
      </c>
      <c r="K4542" s="29"/>
      <c r="L4542" s="28"/>
      <c r="M4542" s="31"/>
      <c r="N4542" s="29"/>
      <c r="O4542" s="32">
        <f>IF($B4542="",0,IF($U4542="IN",N($M4542),0))</f>
        <v>0</v>
      </c>
      <c r="P4542" s="32">
        <f>IF($B4542="",0,IF(OR($U4542="OUT",$U4542="TRF"),N($M4542),0))</f>
        <v>0</v>
      </c>
      <c r="Q4542" s="32">
        <f>IF($B4542="",0,IF(OR($U4542="OUT",$U4542="TRF"),N($M4542),0))</f>
        <v>0</v>
      </c>
      <c r="R4542" s="32">
        <f>IF($B4542="",0,IF($U4542="IN",N($M4542),0))</f>
        <v>0</v>
      </c>
      <c r="S4542" s="33">
        <f>IF($B4542="","",IF($M4542="","⚠ مبلغ",IF($E4542="","⚠ بانک عامل",IF(AND($U4542="TRF",$F4542=""),"⚠ بانک مقصد",IF(AND($V4542&lt;&gt;"NONE",$V4542&lt;&gt;"",$Z4542=""),"⚠ طرف حساب","✓")))))</f>
        <v>0</v>
      </c>
      <c r="T4542" s="29"/>
      <c r="U4542" s="27">
        <f>IFERROR(VLOOKUP($D4542,BankOpTbl,2,0),"")</f>
        <v>0</v>
      </c>
      <c r="V4542" s="27">
        <f>IFERROR(VLOOKUP($D4542,BankOpTbl,3,0),"")</f>
        <v>0</v>
      </c>
      <c r="W4542" s="27">
        <f>IFERROR(VLOOKUP($D4542,BankOpTbl,4,0),"")</f>
        <v>0</v>
      </c>
      <c r="X4542" s="27">
        <f>IF($E4542="","",IFERROR(VLOOKUP($E4542,BankTbl,4,0),""))</f>
        <v>0</v>
      </c>
      <c r="Y4542" s="27">
        <f>IF($F4542="","",IFERROR(VLOOKUP($F4542,BankTbl,4,0),""))</f>
        <v>0</v>
      </c>
      <c r="Z4542" s="27">
        <f>IF($B4542="","",IF($V4542="PICK",LEFT($N4542,5),IF($V4542="FIXED",$W4542,IF($V4542="CODE",$H4542,""))))</f>
        <v>0</v>
      </c>
    </row>
    <row r="4543" spans="1:26" ht="21" customHeight="1">
      <c r="A4543" s="27">
        <f>IF($B4543="","",COUNTA($B$13:$B4543))</f>
        <v>0</v>
      </c>
      <c r="B4543" s="28"/>
      <c r="C4543" s="28"/>
      <c r="D4543" s="29"/>
      <c r="E4543" s="29"/>
      <c r="F4543" s="29"/>
      <c r="G4543" s="28"/>
      <c r="H4543" s="28"/>
      <c r="I4543" s="30">
        <f>IF($H4543="","",IFERROR(VLOOKUP($H4543,AcctTbl,2,0),"کد ناشناخته"))</f>
        <v>0</v>
      </c>
      <c r="J4543" s="27">
        <f>IF($H4543="","",IFERROR(VLOOKUP($H4543,AcctTbl,3,0),""))</f>
        <v>0</v>
      </c>
      <c r="K4543" s="29"/>
      <c r="L4543" s="28"/>
      <c r="M4543" s="31"/>
      <c r="N4543" s="29"/>
      <c r="O4543" s="32">
        <f>IF($B4543="",0,IF($U4543="IN",N($M4543),0))</f>
        <v>0</v>
      </c>
      <c r="P4543" s="32">
        <f>IF($B4543="",0,IF(OR($U4543="OUT",$U4543="TRF"),N($M4543),0))</f>
        <v>0</v>
      </c>
      <c r="Q4543" s="32">
        <f>IF($B4543="",0,IF(OR($U4543="OUT",$U4543="TRF"),N($M4543),0))</f>
        <v>0</v>
      </c>
      <c r="R4543" s="32">
        <f>IF($B4543="",0,IF($U4543="IN",N($M4543),0))</f>
        <v>0</v>
      </c>
      <c r="S4543" s="33">
        <f>IF($B4543="","",IF($M4543="","⚠ مبلغ",IF($E4543="","⚠ بانک عامل",IF(AND($U4543="TRF",$F4543=""),"⚠ بانک مقصد",IF(AND($V4543&lt;&gt;"NONE",$V4543&lt;&gt;"",$Z4543=""),"⚠ طرف حساب","✓")))))</f>
        <v>0</v>
      </c>
      <c r="T4543" s="29"/>
      <c r="U4543" s="27">
        <f>IFERROR(VLOOKUP($D4543,BankOpTbl,2,0),"")</f>
        <v>0</v>
      </c>
      <c r="V4543" s="27">
        <f>IFERROR(VLOOKUP($D4543,BankOpTbl,3,0),"")</f>
        <v>0</v>
      </c>
      <c r="W4543" s="27">
        <f>IFERROR(VLOOKUP($D4543,BankOpTbl,4,0),"")</f>
        <v>0</v>
      </c>
      <c r="X4543" s="27">
        <f>IF($E4543="","",IFERROR(VLOOKUP($E4543,BankTbl,4,0),""))</f>
        <v>0</v>
      </c>
      <c r="Y4543" s="27">
        <f>IF($F4543="","",IFERROR(VLOOKUP($F4543,BankTbl,4,0),""))</f>
        <v>0</v>
      </c>
      <c r="Z4543" s="27">
        <f>IF($B4543="","",IF($V4543="PICK",LEFT($N4543,5),IF($V4543="FIXED",$W4543,IF($V4543="CODE",$H4543,""))))</f>
        <v>0</v>
      </c>
    </row>
    <row r="4544" spans="1:26" ht="21" customHeight="1">
      <c r="A4544" s="27">
        <f>IF($B4544="","",COUNTA($B$13:$B4544))</f>
        <v>0</v>
      </c>
      <c r="B4544" s="28"/>
      <c r="C4544" s="28"/>
      <c r="D4544" s="29"/>
      <c r="E4544" s="29"/>
      <c r="F4544" s="29"/>
      <c r="G4544" s="28"/>
      <c r="H4544" s="28"/>
      <c r="I4544" s="30">
        <f>IF($H4544="","",IFERROR(VLOOKUP($H4544,AcctTbl,2,0),"کد ناشناخته"))</f>
        <v>0</v>
      </c>
      <c r="J4544" s="27">
        <f>IF($H4544="","",IFERROR(VLOOKUP($H4544,AcctTbl,3,0),""))</f>
        <v>0</v>
      </c>
      <c r="K4544" s="29"/>
      <c r="L4544" s="28"/>
      <c r="M4544" s="31"/>
      <c r="N4544" s="29"/>
      <c r="O4544" s="32">
        <f>IF($B4544="",0,IF($U4544="IN",N($M4544),0))</f>
        <v>0</v>
      </c>
      <c r="P4544" s="32">
        <f>IF($B4544="",0,IF(OR($U4544="OUT",$U4544="TRF"),N($M4544),0))</f>
        <v>0</v>
      </c>
      <c r="Q4544" s="32">
        <f>IF($B4544="",0,IF(OR($U4544="OUT",$U4544="TRF"),N($M4544),0))</f>
        <v>0</v>
      </c>
      <c r="R4544" s="32">
        <f>IF($B4544="",0,IF($U4544="IN",N($M4544),0))</f>
        <v>0</v>
      </c>
      <c r="S4544" s="33">
        <f>IF($B4544="","",IF($M4544="","⚠ مبلغ",IF($E4544="","⚠ بانک عامل",IF(AND($U4544="TRF",$F4544=""),"⚠ بانک مقصد",IF(AND($V4544&lt;&gt;"NONE",$V4544&lt;&gt;"",$Z4544=""),"⚠ طرف حساب","✓")))))</f>
        <v>0</v>
      </c>
      <c r="T4544" s="29"/>
      <c r="U4544" s="27">
        <f>IFERROR(VLOOKUP($D4544,BankOpTbl,2,0),"")</f>
        <v>0</v>
      </c>
      <c r="V4544" s="27">
        <f>IFERROR(VLOOKUP($D4544,BankOpTbl,3,0),"")</f>
        <v>0</v>
      </c>
      <c r="W4544" s="27">
        <f>IFERROR(VLOOKUP($D4544,BankOpTbl,4,0),"")</f>
        <v>0</v>
      </c>
      <c r="X4544" s="27">
        <f>IF($E4544="","",IFERROR(VLOOKUP($E4544,BankTbl,4,0),""))</f>
        <v>0</v>
      </c>
      <c r="Y4544" s="27">
        <f>IF($F4544="","",IFERROR(VLOOKUP($F4544,BankTbl,4,0),""))</f>
        <v>0</v>
      </c>
      <c r="Z4544" s="27">
        <f>IF($B4544="","",IF($V4544="PICK",LEFT($N4544,5),IF($V4544="FIXED",$W4544,IF($V4544="CODE",$H4544,""))))</f>
        <v>0</v>
      </c>
    </row>
    <row r="4545" spans="1:26" ht="21" customHeight="1">
      <c r="A4545" s="27">
        <f>IF($B4545="","",COUNTA($B$13:$B4545))</f>
        <v>0</v>
      </c>
      <c r="B4545" s="28"/>
      <c r="C4545" s="28"/>
      <c r="D4545" s="29"/>
      <c r="E4545" s="29"/>
      <c r="F4545" s="29"/>
      <c r="G4545" s="28"/>
      <c r="H4545" s="28"/>
      <c r="I4545" s="30">
        <f>IF($H4545="","",IFERROR(VLOOKUP($H4545,AcctTbl,2,0),"کد ناشناخته"))</f>
        <v>0</v>
      </c>
      <c r="J4545" s="27">
        <f>IF($H4545="","",IFERROR(VLOOKUP($H4545,AcctTbl,3,0),""))</f>
        <v>0</v>
      </c>
      <c r="K4545" s="29"/>
      <c r="L4545" s="28"/>
      <c r="M4545" s="31"/>
      <c r="N4545" s="29"/>
      <c r="O4545" s="32">
        <f>IF($B4545="",0,IF($U4545="IN",N($M4545),0))</f>
        <v>0</v>
      </c>
      <c r="P4545" s="32">
        <f>IF($B4545="",0,IF(OR($U4545="OUT",$U4545="TRF"),N($M4545),0))</f>
        <v>0</v>
      </c>
      <c r="Q4545" s="32">
        <f>IF($B4545="",0,IF(OR($U4545="OUT",$U4545="TRF"),N($M4545),0))</f>
        <v>0</v>
      </c>
      <c r="R4545" s="32">
        <f>IF($B4545="",0,IF($U4545="IN",N($M4545),0))</f>
        <v>0</v>
      </c>
      <c r="S4545" s="33">
        <f>IF($B4545="","",IF($M4545="","⚠ مبلغ",IF($E4545="","⚠ بانک عامل",IF(AND($U4545="TRF",$F4545=""),"⚠ بانک مقصد",IF(AND($V4545&lt;&gt;"NONE",$V4545&lt;&gt;"",$Z4545=""),"⚠ طرف حساب","✓")))))</f>
        <v>0</v>
      </c>
      <c r="T4545" s="29"/>
      <c r="U4545" s="27">
        <f>IFERROR(VLOOKUP($D4545,BankOpTbl,2,0),"")</f>
        <v>0</v>
      </c>
      <c r="V4545" s="27">
        <f>IFERROR(VLOOKUP($D4545,BankOpTbl,3,0),"")</f>
        <v>0</v>
      </c>
      <c r="W4545" s="27">
        <f>IFERROR(VLOOKUP($D4545,BankOpTbl,4,0),"")</f>
        <v>0</v>
      </c>
      <c r="X4545" s="27">
        <f>IF($E4545="","",IFERROR(VLOOKUP($E4545,BankTbl,4,0),""))</f>
        <v>0</v>
      </c>
      <c r="Y4545" s="27">
        <f>IF($F4545="","",IFERROR(VLOOKUP($F4545,BankTbl,4,0),""))</f>
        <v>0</v>
      </c>
      <c r="Z4545" s="27">
        <f>IF($B4545="","",IF($V4545="PICK",LEFT($N4545,5),IF($V4545="FIXED",$W4545,IF($V4545="CODE",$H4545,""))))</f>
        <v>0</v>
      </c>
    </row>
    <row r="4546" spans="1:26" ht="21" customHeight="1">
      <c r="A4546" s="27">
        <f>IF($B4546="","",COUNTA($B$13:$B4546))</f>
        <v>0</v>
      </c>
      <c r="B4546" s="28"/>
      <c r="C4546" s="28"/>
      <c r="D4546" s="29"/>
      <c r="E4546" s="29"/>
      <c r="F4546" s="29"/>
      <c r="G4546" s="28"/>
      <c r="H4546" s="28"/>
      <c r="I4546" s="30">
        <f>IF($H4546="","",IFERROR(VLOOKUP($H4546,AcctTbl,2,0),"کد ناشناخته"))</f>
        <v>0</v>
      </c>
      <c r="J4546" s="27">
        <f>IF($H4546="","",IFERROR(VLOOKUP($H4546,AcctTbl,3,0),""))</f>
        <v>0</v>
      </c>
      <c r="K4546" s="29"/>
      <c r="L4546" s="28"/>
      <c r="M4546" s="31"/>
      <c r="N4546" s="29"/>
      <c r="O4546" s="32">
        <f>IF($B4546="",0,IF($U4546="IN",N($M4546),0))</f>
        <v>0</v>
      </c>
      <c r="P4546" s="32">
        <f>IF($B4546="",0,IF(OR($U4546="OUT",$U4546="TRF"),N($M4546),0))</f>
        <v>0</v>
      </c>
      <c r="Q4546" s="32">
        <f>IF($B4546="",0,IF(OR($U4546="OUT",$U4546="TRF"),N($M4546),0))</f>
        <v>0</v>
      </c>
      <c r="R4546" s="32">
        <f>IF($B4546="",0,IF($U4546="IN",N($M4546),0))</f>
        <v>0</v>
      </c>
      <c r="S4546" s="33">
        <f>IF($B4546="","",IF($M4546="","⚠ مبلغ",IF($E4546="","⚠ بانک عامل",IF(AND($U4546="TRF",$F4546=""),"⚠ بانک مقصد",IF(AND($V4546&lt;&gt;"NONE",$V4546&lt;&gt;"",$Z4546=""),"⚠ طرف حساب","✓")))))</f>
        <v>0</v>
      </c>
      <c r="T4546" s="29"/>
      <c r="U4546" s="27">
        <f>IFERROR(VLOOKUP($D4546,BankOpTbl,2,0),"")</f>
        <v>0</v>
      </c>
      <c r="V4546" s="27">
        <f>IFERROR(VLOOKUP($D4546,BankOpTbl,3,0),"")</f>
        <v>0</v>
      </c>
      <c r="W4546" s="27">
        <f>IFERROR(VLOOKUP($D4546,BankOpTbl,4,0),"")</f>
        <v>0</v>
      </c>
      <c r="X4546" s="27">
        <f>IF($E4546="","",IFERROR(VLOOKUP($E4546,BankTbl,4,0),""))</f>
        <v>0</v>
      </c>
      <c r="Y4546" s="27">
        <f>IF($F4546="","",IFERROR(VLOOKUP($F4546,BankTbl,4,0),""))</f>
        <v>0</v>
      </c>
      <c r="Z4546" s="27">
        <f>IF($B4546="","",IF($V4546="PICK",LEFT($N4546,5),IF($V4546="FIXED",$W4546,IF($V4546="CODE",$H4546,""))))</f>
        <v>0</v>
      </c>
    </row>
    <row r="4547" spans="1:26" ht="21" customHeight="1">
      <c r="A4547" s="27">
        <f>IF($B4547="","",COUNTA($B$13:$B4547))</f>
        <v>0</v>
      </c>
      <c r="B4547" s="28"/>
      <c r="C4547" s="28"/>
      <c r="D4547" s="29"/>
      <c r="E4547" s="29"/>
      <c r="F4547" s="29"/>
      <c r="G4547" s="28"/>
      <c r="H4547" s="28"/>
      <c r="I4547" s="30">
        <f>IF($H4547="","",IFERROR(VLOOKUP($H4547,AcctTbl,2,0),"کد ناشناخته"))</f>
        <v>0</v>
      </c>
      <c r="J4547" s="27">
        <f>IF($H4547="","",IFERROR(VLOOKUP($H4547,AcctTbl,3,0),""))</f>
        <v>0</v>
      </c>
      <c r="K4547" s="29"/>
      <c r="L4547" s="28"/>
      <c r="M4547" s="31"/>
      <c r="N4547" s="29"/>
      <c r="O4547" s="32">
        <f>IF($B4547="",0,IF($U4547="IN",N($M4547),0))</f>
        <v>0</v>
      </c>
      <c r="P4547" s="32">
        <f>IF($B4547="",0,IF(OR($U4547="OUT",$U4547="TRF"),N($M4547),0))</f>
        <v>0</v>
      </c>
      <c r="Q4547" s="32">
        <f>IF($B4547="",0,IF(OR($U4547="OUT",$U4547="TRF"),N($M4547),0))</f>
        <v>0</v>
      </c>
      <c r="R4547" s="32">
        <f>IF($B4547="",0,IF($U4547="IN",N($M4547),0))</f>
        <v>0</v>
      </c>
      <c r="S4547" s="33">
        <f>IF($B4547="","",IF($M4547="","⚠ مبلغ",IF($E4547="","⚠ بانک عامل",IF(AND($U4547="TRF",$F4547=""),"⚠ بانک مقصد",IF(AND($V4547&lt;&gt;"NONE",$V4547&lt;&gt;"",$Z4547=""),"⚠ طرف حساب","✓")))))</f>
        <v>0</v>
      </c>
      <c r="T4547" s="29"/>
      <c r="U4547" s="27">
        <f>IFERROR(VLOOKUP($D4547,BankOpTbl,2,0),"")</f>
        <v>0</v>
      </c>
      <c r="V4547" s="27">
        <f>IFERROR(VLOOKUP($D4547,BankOpTbl,3,0),"")</f>
        <v>0</v>
      </c>
      <c r="W4547" s="27">
        <f>IFERROR(VLOOKUP($D4547,BankOpTbl,4,0),"")</f>
        <v>0</v>
      </c>
      <c r="X4547" s="27">
        <f>IF($E4547="","",IFERROR(VLOOKUP($E4547,BankTbl,4,0),""))</f>
        <v>0</v>
      </c>
      <c r="Y4547" s="27">
        <f>IF($F4547="","",IFERROR(VLOOKUP($F4547,BankTbl,4,0),""))</f>
        <v>0</v>
      </c>
      <c r="Z4547" s="27">
        <f>IF($B4547="","",IF($V4547="PICK",LEFT($N4547,5),IF($V4547="FIXED",$W4547,IF($V4547="CODE",$H4547,""))))</f>
        <v>0</v>
      </c>
    </row>
    <row r="4548" spans="1:26" ht="21" customHeight="1">
      <c r="A4548" s="27">
        <f>IF($B4548="","",COUNTA($B$13:$B4548))</f>
        <v>0</v>
      </c>
      <c r="B4548" s="28"/>
      <c r="C4548" s="28"/>
      <c r="D4548" s="29"/>
      <c r="E4548" s="29"/>
      <c r="F4548" s="29"/>
      <c r="G4548" s="28"/>
      <c r="H4548" s="28"/>
      <c r="I4548" s="30">
        <f>IF($H4548="","",IFERROR(VLOOKUP($H4548,AcctTbl,2,0),"کد ناشناخته"))</f>
        <v>0</v>
      </c>
      <c r="J4548" s="27">
        <f>IF($H4548="","",IFERROR(VLOOKUP($H4548,AcctTbl,3,0),""))</f>
        <v>0</v>
      </c>
      <c r="K4548" s="29"/>
      <c r="L4548" s="28"/>
      <c r="M4548" s="31"/>
      <c r="N4548" s="29"/>
      <c r="O4548" s="32">
        <f>IF($B4548="",0,IF($U4548="IN",N($M4548),0))</f>
        <v>0</v>
      </c>
      <c r="P4548" s="32">
        <f>IF($B4548="",0,IF(OR($U4548="OUT",$U4548="TRF"),N($M4548),0))</f>
        <v>0</v>
      </c>
      <c r="Q4548" s="32">
        <f>IF($B4548="",0,IF(OR($U4548="OUT",$U4548="TRF"),N($M4548),0))</f>
        <v>0</v>
      </c>
      <c r="R4548" s="32">
        <f>IF($B4548="",0,IF($U4548="IN",N($M4548),0))</f>
        <v>0</v>
      </c>
      <c r="S4548" s="33">
        <f>IF($B4548="","",IF($M4548="","⚠ مبلغ",IF($E4548="","⚠ بانک عامل",IF(AND($U4548="TRF",$F4548=""),"⚠ بانک مقصد",IF(AND($V4548&lt;&gt;"NONE",$V4548&lt;&gt;"",$Z4548=""),"⚠ طرف حساب","✓")))))</f>
        <v>0</v>
      </c>
      <c r="T4548" s="29"/>
      <c r="U4548" s="27">
        <f>IFERROR(VLOOKUP($D4548,BankOpTbl,2,0),"")</f>
        <v>0</v>
      </c>
      <c r="V4548" s="27">
        <f>IFERROR(VLOOKUP($D4548,BankOpTbl,3,0),"")</f>
        <v>0</v>
      </c>
      <c r="W4548" s="27">
        <f>IFERROR(VLOOKUP($D4548,BankOpTbl,4,0),"")</f>
        <v>0</v>
      </c>
      <c r="X4548" s="27">
        <f>IF($E4548="","",IFERROR(VLOOKUP($E4548,BankTbl,4,0),""))</f>
        <v>0</v>
      </c>
      <c r="Y4548" s="27">
        <f>IF($F4548="","",IFERROR(VLOOKUP($F4548,BankTbl,4,0),""))</f>
        <v>0</v>
      </c>
      <c r="Z4548" s="27">
        <f>IF($B4548="","",IF($V4548="PICK",LEFT($N4548,5),IF($V4548="FIXED",$W4548,IF($V4548="CODE",$H4548,""))))</f>
        <v>0</v>
      </c>
    </row>
    <row r="4549" spans="1:26" ht="21" customHeight="1">
      <c r="A4549" s="27">
        <f>IF($B4549="","",COUNTA($B$13:$B4549))</f>
        <v>0</v>
      </c>
      <c r="B4549" s="28"/>
      <c r="C4549" s="28"/>
      <c r="D4549" s="29"/>
      <c r="E4549" s="29"/>
      <c r="F4549" s="29"/>
      <c r="G4549" s="28"/>
      <c r="H4549" s="28"/>
      <c r="I4549" s="30">
        <f>IF($H4549="","",IFERROR(VLOOKUP($H4549,AcctTbl,2,0),"کد ناشناخته"))</f>
        <v>0</v>
      </c>
      <c r="J4549" s="27">
        <f>IF($H4549="","",IFERROR(VLOOKUP($H4549,AcctTbl,3,0),""))</f>
        <v>0</v>
      </c>
      <c r="K4549" s="29"/>
      <c r="L4549" s="28"/>
      <c r="M4549" s="31"/>
      <c r="N4549" s="29"/>
      <c r="O4549" s="32">
        <f>IF($B4549="",0,IF($U4549="IN",N($M4549),0))</f>
        <v>0</v>
      </c>
      <c r="P4549" s="32">
        <f>IF($B4549="",0,IF(OR($U4549="OUT",$U4549="TRF"),N($M4549),0))</f>
        <v>0</v>
      </c>
      <c r="Q4549" s="32">
        <f>IF($B4549="",0,IF(OR($U4549="OUT",$U4549="TRF"),N($M4549),0))</f>
        <v>0</v>
      </c>
      <c r="R4549" s="32">
        <f>IF($B4549="",0,IF($U4549="IN",N($M4549),0))</f>
        <v>0</v>
      </c>
      <c r="S4549" s="33">
        <f>IF($B4549="","",IF($M4549="","⚠ مبلغ",IF($E4549="","⚠ بانک عامل",IF(AND($U4549="TRF",$F4549=""),"⚠ بانک مقصد",IF(AND($V4549&lt;&gt;"NONE",$V4549&lt;&gt;"",$Z4549=""),"⚠ طرف حساب","✓")))))</f>
        <v>0</v>
      </c>
      <c r="T4549" s="29"/>
      <c r="U4549" s="27">
        <f>IFERROR(VLOOKUP($D4549,BankOpTbl,2,0),"")</f>
        <v>0</v>
      </c>
      <c r="V4549" s="27">
        <f>IFERROR(VLOOKUP($D4549,BankOpTbl,3,0),"")</f>
        <v>0</v>
      </c>
      <c r="W4549" s="27">
        <f>IFERROR(VLOOKUP($D4549,BankOpTbl,4,0),"")</f>
        <v>0</v>
      </c>
      <c r="X4549" s="27">
        <f>IF($E4549="","",IFERROR(VLOOKUP($E4549,BankTbl,4,0),""))</f>
        <v>0</v>
      </c>
      <c r="Y4549" s="27">
        <f>IF($F4549="","",IFERROR(VLOOKUP($F4549,BankTbl,4,0),""))</f>
        <v>0</v>
      </c>
      <c r="Z4549" s="27">
        <f>IF($B4549="","",IF($V4549="PICK",LEFT($N4549,5),IF($V4549="FIXED",$W4549,IF($V4549="CODE",$H4549,""))))</f>
        <v>0</v>
      </c>
    </row>
    <row r="4550" spans="1:26" ht="21" customHeight="1">
      <c r="A4550" s="27">
        <f>IF($B4550="","",COUNTA($B$13:$B4550))</f>
        <v>0</v>
      </c>
      <c r="B4550" s="28"/>
      <c r="C4550" s="28"/>
      <c r="D4550" s="29"/>
      <c r="E4550" s="29"/>
      <c r="F4550" s="29"/>
      <c r="G4550" s="28"/>
      <c r="H4550" s="28"/>
      <c r="I4550" s="30">
        <f>IF($H4550="","",IFERROR(VLOOKUP($H4550,AcctTbl,2,0),"کد ناشناخته"))</f>
        <v>0</v>
      </c>
      <c r="J4550" s="27">
        <f>IF($H4550="","",IFERROR(VLOOKUP($H4550,AcctTbl,3,0),""))</f>
        <v>0</v>
      </c>
      <c r="K4550" s="29"/>
      <c r="L4550" s="28"/>
      <c r="M4550" s="31"/>
      <c r="N4550" s="29"/>
      <c r="O4550" s="32">
        <f>IF($B4550="",0,IF($U4550="IN",N($M4550),0))</f>
        <v>0</v>
      </c>
      <c r="P4550" s="32">
        <f>IF($B4550="",0,IF(OR($U4550="OUT",$U4550="TRF"),N($M4550),0))</f>
        <v>0</v>
      </c>
      <c r="Q4550" s="32">
        <f>IF($B4550="",0,IF(OR($U4550="OUT",$U4550="TRF"),N($M4550),0))</f>
        <v>0</v>
      </c>
      <c r="R4550" s="32">
        <f>IF($B4550="",0,IF($U4550="IN",N($M4550),0))</f>
        <v>0</v>
      </c>
      <c r="S4550" s="33">
        <f>IF($B4550="","",IF($M4550="","⚠ مبلغ",IF($E4550="","⚠ بانک عامل",IF(AND($U4550="TRF",$F4550=""),"⚠ بانک مقصد",IF(AND($V4550&lt;&gt;"NONE",$V4550&lt;&gt;"",$Z4550=""),"⚠ طرف حساب","✓")))))</f>
        <v>0</v>
      </c>
      <c r="T4550" s="29"/>
      <c r="U4550" s="27">
        <f>IFERROR(VLOOKUP($D4550,BankOpTbl,2,0),"")</f>
        <v>0</v>
      </c>
      <c r="V4550" s="27">
        <f>IFERROR(VLOOKUP($D4550,BankOpTbl,3,0),"")</f>
        <v>0</v>
      </c>
      <c r="W4550" s="27">
        <f>IFERROR(VLOOKUP($D4550,BankOpTbl,4,0),"")</f>
        <v>0</v>
      </c>
      <c r="X4550" s="27">
        <f>IF($E4550="","",IFERROR(VLOOKUP($E4550,BankTbl,4,0),""))</f>
        <v>0</v>
      </c>
      <c r="Y4550" s="27">
        <f>IF($F4550="","",IFERROR(VLOOKUP($F4550,BankTbl,4,0),""))</f>
        <v>0</v>
      </c>
      <c r="Z4550" s="27">
        <f>IF($B4550="","",IF($V4550="PICK",LEFT($N4550,5),IF($V4550="FIXED",$W4550,IF($V4550="CODE",$H4550,""))))</f>
        <v>0</v>
      </c>
    </row>
    <row r="4551" spans="1:26" ht="21" customHeight="1">
      <c r="A4551" s="27">
        <f>IF($B4551="","",COUNTA($B$13:$B4551))</f>
        <v>0</v>
      </c>
      <c r="B4551" s="28"/>
      <c r="C4551" s="28"/>
      <c r="D4551" s="29"/>
      <c r="E4551" s="29"/>
      <c r="F4551" s="29"/>
      <c r="G4551" s="28"/>
      <c r="H4551" s="28"/>
      <c r="I4551" s="30">
        <f>IF($H4551="","",IFERROR(VLOOKUP($H4551,AcctTbl,2,0),"کد ناشناخته"))</f>
        <v>0</v>
      </c>
      <c r="J4551" s="27">
        <f>IF($H4551="","",IFERROR(VLOOKUP($H4551,AcctTbl,3,0),""))</f>
        <v>0</v>
      </c>
      <c r="K4551" s="29"/>
      <c r="L4551" s="28"/>
      <c r="M4551" s="31"/>
      <c r="N4551" s="29"/>
      <c r="O4551" s="32">
        <f>IF($B4551="",0,IF($U4551="IN",N($M4551),0))</f>
        <v>0</v>
      </c>
      <c r="P4551" s="32">
        <f>IF($B4551="",0,IF(OR($U4551="OUT",$U4551="TRF"),N($M4551),0))</f>
        <v>0</v>
      </c>
      <c r="Q4551" s="32">
        <f>IF($B4551="",0,IF(OR($U4551="OUT",$U4551="TRF"),N($M4551),0))</f>
        <v>0</v>
      </c>
      <c r="R4551" s="32">
        <f>IF($B4551="",0,IF($U4551="IN",N($M4551),0))</f>
        <v>0</v>
      </c>
      <c r="S4551" s="33">
        <f>IF($B4551="","",IF($M4551="","⚠ مبلغ",IF($E4551="","⚠ بانک عامل",IF(AND($U4551="TRF",$F4551=""),"⚠ بانک مقصد",IF(AND($V4551&lt;&gt;"NONE",$V4551&lt;&gt;"",$Z4551=""),"⚠ طرف حساب","✓")))))</f>
        <v>0</v>
      </c>
      <c r="T4551" s="29"/>
      <c r="U4551" s="27">
        <f>IFERROR(VLOOKUP($D4551,BankOpTbl,2,0),"")</f>
        <v>0</v>
      </c>
      <c r="V4551" s="27">
        <f>IFERROR(VLOOKUP($D4551,BankOpTbl,3,0),"")</f>
        <v>0</v>
      </c>
      <c r="W4551" s="27">
        <f>IFERROR(VLOOKUP($D4551,BankOpTbl,4,0),"")</f>
        <v>0</v>
      </c>
      <c r="X4551" s="27">
        <f>IF($E4551="","",IFERROR(VLOOKUP($E4551,BankTbl,4,0),""))</f>
        <v>0</v>
      </c>
      <c r="Y4551" s="27">
        <f>IF($F4551="","",IFERROR(VLOOKUP($F4551,BankTbl,4,0),""))</f>
        <v>0</v>
      </c>
      <c r="Z4551" s="27">
        <f>IF($B4551="","",IF($V4551="PICK",LEFT($N4551,5),IF($V4551="FIXED",$W4551,IF($V4551="CODE",$H4551,""))))</f>
        <v>0</v>
      </c>
    </row>
    <row r="4552" spans="1:26" ht="21" customHeight="1">
      <c r="A4552" s="27">
        <f>IF($B4552="","",COUNTA($B$13:$B4552))</f>
        <v>0</v>
      </c>
      <c r="B4552" s="28"/>
      <c r="C4552" s="28"/>
      <c r="D4552" s="29"/>
      <c r="E4552" s="29"/>
      <c r="F4552" s="29"/>
      <c r="G4552" s="28"/>
      <c r="H4552" s="28"/>
      <c r="I4552" s="30">
        <f>IF($H4552="","",IFERROR(VLOOKUP($H4552,AcctTbl,2,0),"کد ناشناخته"))</f>
        <v>0</v>
      </c>
      <c r="J4552" s="27">
        <f>IF($H4552="","",IFERROR(VLOOKUP($H4552,AcctTbl,3,0),""))</f>
        <v>0</v>
      </c>
      <c r="K4552" s="29"/>
      <c r="L4552" s="28"/>
      <c r="M4552" s="31"/>
      <c r="N4552" s="29"/>
      <c r="O4552" s="32">
        <f>IF($B4552="",0,IF($U4552="IN",N($M4552),0))</f>
        <v>0</v>
      </c>
      <c r="P4552" s="32">
        <f>IF($B4552="",0,IF(OR($U4552="OUT",$U4552="TRF"),N($M4552),0))</f>
        <v>0</v>
      </c>
      <c r="Q4552" s="32">
        <f>IF($B4552="",0,IF(OR($U4552="OUT",$U4552="TRF"),N($M4552),0))</f>
        <v>0</v>
      </c>
      <c r="R4552" s="32">
        <f>IF($B4552="",0,IF($U4552="IN",N($M4552),0))</f>
        <v>0</v>
      </c>
      <c r="S4552" s="33">
        <f>IF($B4552="","",IF($M4552="","⚠ مبلغ",IF($E4552="","⚠ بانک عامل",IF(AND($U4552="TRF",$F4552=""),"⚠ بانک مقصد",IF(AND($V4552&lt;&gt;"NONE",$V4552&lt;&gt;"",$Z4552=""),"⚠ طرف حساب","✓")))))</f>
        <v>0</v>
      </c>
      <c r="T4552" s="29"/>
      <c r="U4552" s="27">
        <f>IFERROR(VLOOKUP($D4552,BankOpTbl,2,0),"")</f>
        <v>0</v>
      </c>
      <c r="V4552" s="27">
        <f>IFERROR(VLOOKUP($D4552,BankOpTbl,3,0),"")</f>
        <v>0</v>
      </c>
      <c r="W4552" s="27">
        <f>IFERROR(VLOOKUP($D4552,BankOpTbl,4,0),"")</f>
        <v>0</v>
      </c>
      <c r="X4552" s="27">
        <f>IF($E4552="","",IFERROR(VLOOKUP($E4552,BankTbl,4,0),""))</f>
        <v>0</v>
      </c>
      <c r="Y4552" s="27">
        <f>IF($F4552="","",IFERROR(VLOOKUP($F4552,BankTbl,4,0),""))</f>
        <v>0</v>
      </c>
      <c r="Z4552" s="27">
        <f>IF($B4552="","",IF($V4552="PICK",LEFT($N4552,5),IF($V4552="FIXED",$W4552,IF($V4552="CODE",$H4552,""))))</f>
        <v>0</v>
      </c>
    </row>
    <row r="4553" spans="1:26" ht="21" customHeight="1">
      <c r="A4553" s="27">
        <f>IF($B4553="","",COUNTA($B$13:$B4553))</f>
        <v>0</v>
      </c>
      <c r="B4553" s="28"/>
      <c r="C4553" s="28"/>
      <c r="D4553" s="29"/>
      <c r="E4553" s="29"/>
      <c r="F4553" s="29"/>
      <c r="G4553" s="28"/>
      <c r="H4553" s="28"/>
      <c r="I4553" s="30">
        <f>IF($H4553="","",IFERROR(VLOOKUP($H4553,AcctTbl,2,0),"کد ناشناخته"))</f>
        <v>0</v>
      </c>
      <c r="J4553" s="27">
        <f>IF($H4553="","",IFERROR(VLOOKUP($H4553,AcctTbl,3,0),""))</f>
        <v>0</v>
      </c>
      <c r="K4553" s="29"/>
      <c r="L4553" s="28"/>
      <c r="M4553" s="31"/>
      <c r="N4553" s="29"/>
      <c r="O4553" s="32">
        <f>IF($B4553="",0,IF($U4553="IN",N($M4553),0))</f>
        <v>0</v>
      </c>
      <c r="P4553" s="32">
        <f>IF($B4553="",0,IF(OR($U4553="OUT",$U4553="TRF"),N($M4553),0))</f>
        <v>0</v>
      </c>
      <c r="Q4553" s="32">
        <f>IF($B4553="",0,IF(OR($U4553="OUT",$U4553="TRF"),N($M4553),0))</f>
        <v>0</v>
      </c>
      <c r="R4553" s="32">
        <f>IF($B4553="",0,IF($U4553="IN",N($M4553),0))</f>
        <v>0</v>
      </c>
      <c r="S4553" s="33">
        <f>IF($B4553="","",IF($M4553="","⚠ مبلغ",IF($E4553="","⚠ بانک عامل",IF(AND($U4553="TRF",$F4553=""),"⚠ بانک مقصد",IF(AND($V4553&lt;&gt;"NONE",$V4553&lt;&gt;"",$Z4553=""),"⚠ طرف حساب","✓")))))</f>
        <v>0</v>
      </c>
      <c r="T4553" s="29"/>
      <c r="U4553" s="27">
        <f>IFERROR(VLOOKUP($D4553,BankOpTbl,2,0),"")</f>
        <v>0</v>
      </c>
      <c r="V4553" s="27">
        <f>IFERROR(VLOOKUP($D4553,BankOpTbl,3,0),"")</f>
        <v>0</v>
      </c>
      <c r="W4553" s="27">
        <f>IFERROR(VLOOKUP($D4553,BankOpTbl,4,0),"")</f>
        <v>0</v>
      </c>
      <c r="X4553" s="27">
        <f>IF($E4553="","",IFERROR(VLOOKUP($E4553,BankTbl,4,0),""))</f>
        <v>0</v>
      </c>
      <c r="Y4553" s="27">
        <f>IF($F4553="","",IFERROR(VLOOKUP($F4553,BankTbl,4,0),""))</f>
        <v>0</v>
      </c>
      <c r="Z4553" s="27">
        <f>IF($B4553="","",IF($V4553="PICK",LEFT($N4553,5),IF($V4553="FIXED",$W4553,IF($V4553="CODE",$H4553,""))))</f>
        <v>0</v>
      </c>
    </row>
    <row r="4554" spans="1:26" ht="21" customHeight="1">
      <c r="A4554" s="27">
        <f>IF($B4554="","",COUNTA($B$13:$B4554))</f>
        <v>0</v>
      </c>
      <c r="B4554" s="28"/>
      <c r="C4554" s="28"/>
      <c r="D4554" s="29"/>
      <c r="E4554" s="29"/>
      <c r="F4554" s="29"/>
      <c r="G4554" s="28"/>
      <c r="H4554" s="28"/>
      <c r="I4554" s="30">
        <f>IF($H4554="","",IFERROR(VLOOKUP($H4554,AcctTbl,2,0),"کد ناشناخته"))</f>
        <v>0</v>
      </c>
      <c r="J4554" s="27">
        <f>IF($H4554="","",IFERROR(VLOOKUP($H4554,AcctTbl,3,0),""))</f>
        <v>0</v>
      </c>
      <c r="K4554" s="29"/>
      <c r="L4554" s="28"/>
      <c r="M4554" s="31"/>
      <c r="N4554" s="29"/>
      <c r="O4554" s="32">
        <f>IF($B4554="",0,IF($U4554="IN",N($M4554),0))</f>
        <v>0</v>
      </c>
      <c r="P4554" s="32">
        <f>IF($B4554="",0,IF(OR($U4554="OUT",$U4554="TRF"),N($M4554),0))</f>
        <v>0</v>
      </c>
      <c r="Q4554" s="32">
        <f>IF($B4554="",0,IF(OR($U4554="OUT",$U4554="TRF"),N($M4554),0))</f>
        <v>0</v>
      </c>
      <c r="R4554" s="32">
        <f>IF($B4554="",0,IF($U4554="IN",N($M4554),0))</f>
        <v>0</v>
      </c>
      <c r="S4554" s="33">
        <f>IF($B4554="","",IF($M4554="","⚠ مبلغ",IF($E4554="","⚠ بانک عامل",IF(AND($U4554="TRF",$F4554=""),"⚠ بانک مقصد",IF(AND($V4554&lt;&gt;"NONE",$V4554&lt;&gt;"",$Z4554=""),"⚠ طرف حساب","✓")))))</f>
        <v>0</v>
      </c>
      <c r="T4554" s="29"/>
      <c r="U4554" s="27">
        <f>IFERROR(VLOOKUP($D4554,BankOpTbl,2,0),"")</f>
        <v>0</v>
      </c>
      <c r="V4554" s="27">
        <f>IFERROR(VLOOKUP($D4554,BankOpTbl,3,0),"")</f>
        <v>0</v>
      </c>
      <c r="W4554" s="27">
        <f>IFERROR(VLOOKUP($D4554,BankOpTbl,4,0),"")</f>
        <v>0</v>
      </c>
      <c r="X4554" s="27">
        <f>IF($E4554="","",IFERROR(VLOOKUP($E4554,BankTbl,4,0),""))</f>
        <v>0</v>
      </c>
      <c r="Y4554" s="27">
        <f>IF($F4554="","",IFERROR(VLOOKUP($F4554,BankTbl,4,0),""))</f>
        <v>0</v>
      </c>
      <c r="Z4554" s="27">
        <f>IF($B4554="","",IF($V4554="PICK",LEFT($N4554,5),IF($V4554="FIXED",$W4554,IF($V4554="CODE",$H4554,""))))</f>
        <v>0</v>
      </c>
    </row>
    <row r="4555" spans="1:26" ht="21" customHeight="1">
      <c r="A4555" s="27">
        <f>IF($B4555="","",COUNTA($B$13:$B4555))</f>
        <v>0</v>
      </c>
      <c r="B4555" s="28"/>
      <c r="C4555" s="28"/>
      <c r="D4555" s="29"/>
      <c r="E4555" s="29"/>
      <c r="F4555" s="29"/>
      <c r="G4555" s="28"/>
      <c r="H4555" s="28"/>
      <c r="I4555" s="30">
        <f>IF($H4555="","",IFERROR(VLOOKUP($H4555,AcctTbl,2,0),"کد ناشناخته"))</f>
        <v>0</v>
      </c>
      <c r="J4555" s="27">
        <f>IF($H4555="","",IFERROR(VLOOKUP($H4555,AcctTbl,3,0),""))</f>
        <v>0</v>
      </c>
      <c r="K4555" s="29"/>
      <c r="L4555" s="28"/>
      <c r="M4555" s="31"/>
      <c r="N4555" s="29"/>
      <c r="O4555" s="32">
        <f>IF($B4555="",0,IF($U4555="IN",N($M4555),0))</f>
        <v>0</v>
      </c>
      <c r="P4555" s="32">
        <f>IF($B4555="",0,IF(OR($U4555="OUT",$U4555="TRF"),N($M4555),0))</f>
        <v>0</v>
      </c>
      <c r="Q4555" s="32">
        <f>IF($B4555="",0,IF(OR($U4555="OUT",$U4555="TRF"),N($M4555),0))</f>
        <v>0</v>
      </c>
      <c r="R4555" s="32">
        <f>IF($B4555="",0,IF($U4555="IN",N($M4555),0))</f>
        <v>0</v>
      </c>
      <c r="S4555" s="33">
        <f>IF($B4555="","",IF($M4555="","⚠ مبلغ",IF($E4555="","⚠ بانک عامل",IF(AND($U4555="TRF",$F4555=""),"⚠ بانک مقصد",IF(AND($V4555&lt;&gt;"NONE",$V4555&lt;&gt;"",$Z4555=""),"⚠ طرف حساب","✓")))))</f>
        <v>0</v>
      </c>
      <c r="T4555" s="29"/>
      <c r="U4555" s="27">
        <f>IFERROR(VLOOKUP($D4555,BankOpTbl,2,0),"")</f>
        <v>0</v>
      </c>
      <c r="V4555" s="27">
        <f>IFERROR(VLOOKUP($D4555,BankOpTbl,3,0),"")</f>
        <v>0</v>
      </c>
      <c r="W4555" s="27">
        <f>IFERROR(VLOOKUP($D4555,BankOpTbl,4,0),"")</f>
        <v>0</v>
      </c>
      <c r="X4555" s="27">
        <f>IF($E4555="","",IFERROR(VLOOKUP($E4555,BankTbl,4,0),""))</f>
        <v>0</v>
      </c>
      <c r="Y4555" s="27">
        <f>IF($F4555="","",IFERROR(VLOOKUP($F4555,BankTbl,4,0),""))</f>
        <v>0</v>
      </c>
      <c r="Z4555" s="27">
        <f>IF($B4555="","",IF($V4555="PICK",LEFT($N4555,5),IF($V4555="FIXED",$W4555,IF($V4555="CODE",$H4555,""))))</f>
        <v>0</v>
      </c>
    </row>
    <row r="4556" spans="1:26" ht="21" customHeight="1">
      <c r="A4556" s="27">
        <f>IF($B4556="","",COUNTA($B$13:$B4556))</f>
        <v>0</v>
      </c>
      <c r="B4556" s="28"/>
      <c r="C4556" s="28"/>
      <c r="D4556" s="29"/>
      <c r="E4556" s="29"/>
      <c r="F4556" s="29"/>
      <c r="G4556" s="28"/>
      <c r="H4556" s="28"/>
      <c r="I4556" s="30">
        <f>IF($H4556="","",IFERROR(VLOOKUP($H4556,AcctTbl,2,0),"کد ناشناخته"))</f>
        <v>0</v>
      </c>
      <c r="J4556" s="27">
        <f>IF($H4556="","",IFERROR(VLOOKUP($H4556,AcctTbl,3,0),""))</f>
        <v>0</v>
      </c>
      <c r="K4556" s="29"/>
      <c r="L4556" s="28"/>
      <c r="M4556" s="31"/>
      <c r="N4556" s="29"/>
      <c r="O4556" s="32">
        <f>IF($B4556="",0,IF($U4556="IN",N($M4556),0))</f>
        <v>0</v>
      </c>
      <c r="P4556" s="32">
        <f>IF($B4556="",0,IF(OR($U4556="OUT",$U4556="TRF"),N($M4556),0))</f>
        <v>0</v>
      </c>
      <c r="Q4556" s="32">
        <f>IF($B4556="",0,IF(OR($U4556="OUT",$U4556="TRF"),N($M4556),0))</f>
        <v>0</v>
      </c>
      <c r="R4556" s="32">
        <f>IF($B4556="",0,IF($U4556="IN",N($M4556),0))</f>
        <v>0</v>
      </c>
      <c r="S4556" s="33">
        <f>IF($B4556="","",IF($M4556="","⚠ مبلغ",IF($E4556="","⚠ بانک عامل",IF(AND($U4556="TRF",$F4556=""),"⚠ بانک مقصد",IF(AND($V4556&lt;&gt;"NONE",$V4556&lt;&gt;"",$Z4556=""),"⚠ طرف حساب","✓")))))</f>
        <v>0</v>
      </c>
      <c r="T4556" s="29"/>
      <c r="U4556" s="27">
        <f>IFERROR(VLOOKUP($D4556,BankOpTbl,2,0),"")</f>
        <v>0</v>
      </c>
      <c r="V4556" s="27">
        <f>IFERROR(VLOOKUP($D4556,BankOpTbl,3,0),"")</f>
        <v>0</v>
      </c>
      <c r="W4556" s="27">
        <f>IFERROR(VLOOKUP($D4556,BankOpTbl,4,0),"")</f>
        <v>0</v>
      </c>
      <c r="X4556" s="27">
        <f>IF($E4556="","",IFERROR(VLOOKUP($E4556,BankTbl,4,0),""))</f>
        <v>0</v>
      </c>
      <c r="Y4556" s="27">
        <f>IF($F4556="","",IFERROR(VLOOKUP($F4556,BankTbl,4,0),""))</f>
        <v>0</v>
      </c>
      <c r="Z4556" s="27">
        <f>IF($B4556="","",IF($V4556="PICK",LEFT($N4556,5),IF($V4556="FIXED",$W4556,IF($V4556="CODE",$H4556,""))))</f>
        <v>0</v>
      </c>
    </row>
    <row r="4557" spans="1:26" ht="21" customHeight="1">
      <c r="A4557" s="27">
        <f>IF($B4557="","",COUNTA($B$13:$B4557))</f>
        <v>0</v>
      </c>
      <c r="B4557" s="28"/>
      <c r="C4557" s="28"/>
      <c r="D4557" s="29"/>
      <c r="E4557" s="29"/>
      <c r="F4557" s="29"/>
      <c r="G4557" s="28"/>
      <c r="H4557" s="28"/>
      <c r="I4557" s="30">
        <f>IF($H4557="","",IFERROR(VLOOKUP($H4557,AcctTbl,2,0),"کد ناشناخته"))</f>
        <v>0</v>
      </c>
      <c r="J4557" s="27">
        <f>IF($H4557="","",IFERROR(VLOOKUP($H4557,AcctTbl,3,0),""))</f>
        <v>0</v>
      </c>
      <c r="K4557" s="29"/>
      <c r="L4557" s="28"/>
      <c r="M4557" s="31"/>
      <c r="N4557" s="29"/>
      <c r="O4557" s="32">
        <f>IF($B4557="",0,IF($U4557="IN",N($M4557),0))</f>
        <v>0</v>
      </c>
      <c r="P4557" s="32">
        <f>IF($B4557="",0,IF(OR($U4557="OUT",$U4557="TRF"),N($M4557),0))</f>
        <v>0</v>
      </c>
      <c r="Q4557" s="32">
        <f>IF($B4557="",0,IF(OR($U4557="OUT",$U4557="TRF"),N($M4557),0))</f>
        <v>0</v>
      </c>
      <c r="R4557" s="32">
        <f>IF($B4557="",0,IF($U4557="IN",N($M4557),0))</f>
        <v>0</v>
      </c>
      <c r="S4557" s="33">
        <f>IF($B4557="","",IF($M4557="","⚠ مبلغ",IF($E4557="","⚠ بانک عامل",IF(AND($U4557="TRF",$F4557=""),"⚠ بانک مقصد",IF(AND($V4557&lt;&gt;"NONE",$V4557&lt;&gt;"",$Z4557=""),"⚠ طرف حساب","✓")))))</f>
        <v>0</v>
      </c>
      <c r="T4557" s="29"/>
      <c r="U4557" s="27">
        <f>IFERROR(VLOOKUP($D4557,BankOpTbl,2,0),"")</f>
        <v>0</v>
      </c>
      <c r="V4557" s="27">
        <f>IFERROR(VLOOKUP($D4557,BankOpTbl,3,0),"")</f>
        <v>0</v>
      </c>
      <c r="W4557" s="27">
        <f>IFERROR(VLOOKUP($D4557,BankOpTbl,4,0),"")</f>
        <v>0</v>
      </c>
      <c r="X4557" s="27">
        <f>IF($E4557="","",IFERROR(VLOOKUP($E4557,BankTbl,4,0),""))</f>
        <v>0</v>
      </c>
      <c r="Y4557" s="27">
        <f>IF($F4557="","",IFERROR(VLOOKUP($F4557,BankTbl,4,0),""))</f>
        <v>0</v>
      </c>
      <c r="Z4557" s="27">
        <f>IF($B4557="","",IF($V4557="PICK",LEFT($N4557,5),IF($V4557="FIXED",$W4557,IF($V4557="CODE",$H4557,""))))</f>
        <v>0</v>
      </c>
    </row>
    <row r="4558" spans="1:26" ht="21" customHeight="1">
      <c r="A4558" s="27">
        <f>IF($B4558="","",COUNTA($B$13:$B4558))</f>
        <v>0</v>
      </c>
      <c r="B4558" s="28"/>
      <c r="C4558" s="28"/>
      <c r="D4558" s="29"/>
      <c r="E4558" s="29"/>
      <c r="F4558" s="29"/>
      <c r="G4558" s="28"/>
      <c r="H4558" s="28"/>
      <c r="I4558" s="30">
        <f>IF($H4558="","",IFERROR(VLOOKUP($H4558,AcctTbl,2,0),"کد ناشناخته"))</f>
        <v>0</v>
      </c>
      <c r="J4558" s="27">
        <f>IF($H4558="","",IFERROR(VLOOKUP($H4558,AcctTbl,3,0),""))</f>
        <v>0</v>
      </c>
      <c r="K4558" s="29"/>
      <c r="L4558" s="28"/>
      <c r="M4558" s="31"/>
      <c r="N4558" s="29"/>
      <c r="O4558" s="32">
        <f>IF($B4558="",0,IF($U4558="IN",N($M4558),0))</f>
        <v>0</v>
      </c>
      <c r="P4558" s="32">
        <f>IF($B4558="",0,IF(OR($U4558="OUT",$U4558="TRF"),N($M4558),0))</f>
        <v>0</v>
      </c>
      <c r="Q4558" s="32">
        <f>IF($B4558="",0,IF(OR($U4558="OUT",$U4558="TRF"),N($M4558),0))</f>
        <v>0</v>
      </c>
      <c r="R4558" s="32">
        <f>IF($B4558="",0,IF($U4558="IN",N($M4558),0))</f>
        <v>0</v>
      </c>
      <c r="S4558" s="33">
        <f>IF($B4558="","",IF($M4558="","⚠ مبلغ",IF($E4558="","⚠ بانک عامل",IF(AND($U4558="TRF",$F4558=""),"⚠ بانک مقصد",IF(AND($V4558&lt;&gt;"NONE",$V4558&lt;&gt;"",$Z4558=""),"⚠ طرف حساب","✓")))))</f>
        <v>0</v>
      </c>
      <c r="T4558" s="29"/>
      <c r="U4558" s="27">
        <f>IFERROR(VLOOKUP($D4558,BankOpTbl,2,0),"")</f>
        <v>0</v>
      </c>
      <c r="V4558" s="27">
        <f>IFERROR(VLOOKUP($D4558,BankOpTbl,3,0),"")</f>
        <v>0</v>
      </c>
      <c r="W4558" s="27">
        <f>IFERROR(VLOOKUP($D4558,BankOpTbl,4,0),"")</f>
        <v>0</v>
      </c>
      <c r="X4558" s="27">
        <f>IF($E4558="","",IFERROR(VLOOKUP($E4558,BankTbl,4,0),""))</f>
        <v>0</v>
      </c>
      <c r="Y4558" s="27">
        <f>IF($F4558="","",IFERROR(VLOOKUP($F4558,BankTbl,4,0),""))</f>
        <v>0</v>
      </c>
      <c r="Z4558" s="27">
        <f>IF($B4558="","",IF($V4558="PICK",LEFT($N4558,5),IF($V4558="FIXED",$W4558,IF($V4558="CODE",$H4558,""))))</f>
        <v>0</v>
      </c>
    </row>
    <row r="4559" spans="1:26" ht="21" customHeight="1">
      <c r="A4559" s="27">
        <f>IF($B4559="","",COUNTA($B$13:$B4559))</f>
        <v>0</v>
      </c>
      <c r="B4559" s="28"/>
      <c r="C4559" s="28"/>
      <c r="D4559" s="29"/>
      <c r="E4559" s="29"/>
      <c r="F4559" s="29"/>
      <c r="G4559" s="28"/>
      <c r="H4559" s="28"/>
      <c r="I4559" s="30">
        <f>IF($H4559="","",IFERROR(VLOOKUP($H4559,AcctTbl,2,0),"کد ناشناخته"))</f>
        <v>0</v>
      </c>
      <c r="J4559" s="27">
        <f>IF($H4559="","",IFERROR(VLOOKUP($H4559,AcctTbl,3,0),""))</f>
        <v>0</v>
      </c>
      <c r="K4559" s="29"/>
      <c r="L4559" s="28"/>
      <c r="M4559" s="31"/>
      <c r="N4559" s="29"/>
      <c r="O4559" s="32">
        <f>IF($B4559="",0,IF($U4559="IN",N($M4559),0))</f>
        <v>0</v>
      </c>
      <c r="P4559" s="32">
        <f>IF($B4559="",0,IF(OR($U4559="OUT",$U4559="TRF"),N($M4559),0))</f>
        <v>0</v>
      </c>
      <c r="Q4559" s="32">
        <f>IF($B4559="",0,IF(OR($U4559="OUT",$U4559="TRF"),N($M4559),0))</f>
        <v>0</v>
      </c>
      <c r="R4559" s="32">
        <f>IF($B4559="",0,IF($U4559="IN",N($M4559),0))</f>
        <v>0</v>
      </c>
      <c r="S4559" s="33">
        <f>IF($B4559="","",IF($M4559="","⚠ مبلغ",IF($E4559="","⚠ بانک عامل",IF(AND($U4559="TRF",$F4559=""),"⚠ بانک مقصد",IF(AND($V4559&lt;&gt;"NONE",$V4559&lt;&gt;"",$Z4559=""),"⚠ طرف حساب","✓")))))</f>
        <v>0</v>
      </c>
      <c r="T4559" s="29"/>
      <c r="U4559" s="27">
        <f>IFERROR(VLOOKUP($D4559,BankOpTbl,2,0),"")</f>
        <v>0</v>
      </c>
      <c r="V4559" s="27">
        <f>IFERROR(VLOOKUP($D4559,BankOpTbl,3,0),"")</f>
        <v>0</v>
      </c>
      <c r="W4559" s="27">
        <f>IFERROR(VLOOKUP($D4559,BankOpTbl,4,0),"")</f>
        <v>0</v>
      </c>
      <c r="X4559" s="27">
        <f>IF($E4559="","",IFERROR(VLOOKUP($E4559,BankTbl,4,0),""))</f>
        <v>0</v>
      </c>
      <c r="Y4559" s="27">
        <f>IF($F4559="","",IFERROR(VLOOKUP($F4559,BankTbl,4,0),""))</f>
        <v>0</v>
      </c>
      <c r="Z4559" s="27">
        <f>IF($B4559="","",IF($V4559="PICK",LEFT($N4559,5),IF($V4559="FIXED",$W4559,IF($V4559="CODE",$H4559,""))))</f>
        <v>0</v>
      </c>
    </row>
    <row r="4560" spans="1:26" ht="21" customHeight="1">
      <c r="A4560" s="27">
        <f>IF($B4560="","",COUNTA($B$13:$B4560))</f>
        <v>0</v>
      </c>
      <c r="B4560" s="28"/>
      <c r="C4560" s="28"/>
      <c r="D4560" s="29"/>
      <c r="E4560" s="29"/>
      <c r="F4560" s="29"/>
      <c r="G4560" s="28"/>
      <c r="H4560" s="28"/>
      <c r="I4560" s="30">
        <f>IF($H4560="","",IFERROR(VLOOKUP($H4560,AcctTbl,2,0),"کد ناشناخته"))</f>
        <v>0</v>
      </c>
      <c r="J4560" s="27">
        <f>IF($H4560="","",IFERROR(VLOOKUP($H4560,AcctTbl,3,0),""))</f>
        <v>0</v>
      </c>
      <c r="K4560" s="29"/>
      <c r="L4560" s="28"/>
      <c r="M4560" s="31"/>
      <c r="N4560" s="29"/>
      <c r="O4560" s="32">
        <f>IF($B4560="",0,IF($U4560="IN",N($M4560),0))</f>
        <v>0</v>
      </c>
      <c r="P4560" s="32">
        <f>IF($B4560="",0,IF(OR($U4560="OUT",$U4560="TRF"),N($M4560),0))</f>
        <v>0</v>
      </c>
      <c r="Q4560" s="32">
        <f>IF($B4560="",0,IF(OR($U4560="OUT",$U4560="TRF"),N($M4560),0))</f>
        <v>0</v>
      </c>
      <c r="R4560" s="32">
        <f>IF($B4560="",0,IF($U4560="IN",N($M4560),0))</f>
        <v>0</v>
      </c>
      <c r="S4560" s="33">
        <f>IF($B4560="","",IF($M4560="","⚠ مبلغ",IF($E4560="","⚠ بانک عامل",IF(AND($U4560="TRF",$F4560=""),"⚠ بانک مقصد",IF(AND($V4560&lt;&gt;"NONE",$V4560&lt;&gt;"",$Z4560=""),"⚠ طرف حساب","✓")))))</f>
        <v>0</v>
      </c>
      <c r="T4560" s="29"/>
      <c r="U4560" s="27">
        <f>IFERROR(VLOOKUP($D4560,BankOpTbl,2,0),"")</f>
        <v>0</v>
      </c>
      <c r="V4560" s="27">
        <f>IFERROR(VLOOKUP($D4560,BankOpTbl,3,0),"")</f>
        <v>0</v>
      </c>
      <c r="W4560" s="27">
        <f>IFERROR(VLOOKUP($D4560,BankOpTbl,4,0),"")</f>
        <v>0</v>
      </c>
      <c r="X4560" s="27">
        <f>IF($E4560="","",IFERROR(VLOOKUP($E4560,BankTbl,4,0),""))</f>
        <v>0</v>
      </c>
      <c r="Y4560" s="27">
        <f>IF($F4560="","",IFERROR(VLOOKUP($F4560,BankTbl,4,0),""))</f>
        <v>0</v>
      </c>
      <c r="Z4560" s="27">
        <f>IF($B4560="","",IF($V4560="PICK",LEFT($N4560,5),IF($V4560="FIXED",$W4560,IF($V4560="CODE",$H4560,""))))</f>
        <v>0</v>
      </c>
    </row>
    <row r="4561" spans="1:26" ht="21" customHeight="1">
      <c r="A4561" s="27">
        <f>IF($B4561="","",COUNTA($B$13:$B4561))</f>
        <v>0</v>
      </c>
      <c r="B4561" s="28"/>
      <c r="C4561" s="28"/>
      <c r="D4561" s="29"/>
      <c r="E4561" s="29"/>
      <c r="F4561" s="29"/>
      <c r="G4561" s="28"/>
      <c r="H4561" s="28"/>
      <c r="I4561" s="30">
        <f>IF($H4561="","",IFERROR(VLOOKUP($H4561,AcctTbl,2,0),"کد ناشناخته"))</f>
        <v>0</v>
      </c>
      <c r="J4561" s="27">
        <f>IF($H4561="","",IFERROR(VLOOKUP($H4561,AcctTbl,3,0),""))</f>
        <v>0</v>
      </c>
      <c r="K4561" s="29"/>
      <c r="L4561" s="28"/>
      <c r="M4561" s="31"/>
      <c r="N4561" s="29"/>
      <c r="O4561" s="32">
        <f>IF($B4561="",0,IF($U4561="IN",N($M4561),0))</f>
        <v>0</v>
      </c>
      <c r="P4561" s="32">
        <f>IF($B4561="",0,IF(OR($U4561="OUT",$U4561="TRF"),N($M4561),0))</f>
        <v>0</v>
      </c>
      <c r="Q4561" s="32">
        <f>IF($B4561="",0,IF(OR($U4561="OUT",$U4561="TRF"),N($M4561),0))</f>
        <v>0</v>
      </c>
      <c r="R4561" s="32">
        <f>IF($B4561="",0,IF($U4561="IN",N($M4561),0))</f>
        <v>0</v>
      </c>
      <c r="S4561" s="33">
        <f>IF($B4561="","",IF($M4561="","⚠ مبلغ",IF($E4561="","⚠ بانک عامل",IF(AND($U4561="TRF",$F4561=""),"⚠ بانک مقصد",IF(AND($V4561&lt;&gt;"NONE",$V4561&lt;&gt;"",$Z4561=""),"⚠ طرف حساب","✓")))))</f>
        <v>0</v>
      </c>
      <c r="T4561" s="29"/>
      <c r="U4561" s="27">
        <f>IFERROR(VLOOKUP($D4561,BankOpTbl,2,0),"")</f>
        <v>0</v>
      </c>
      <c r="V4561" s="27">
        <f>IFERROR(VLOOKUP($D4561,BankOpTbl,3,0),"")</f>
        <v>0</v>
      </c>
      <c r="W4561" s="27">
        <f>IFERROR(VLOOKUP($D4561,BankOpTbl,4,0),"")</f>
        <v>0</v>
      </c>
      <c r="X4561" s="27">
        <f>IF($E4561="","",IFERROR(VLOOKUP($E4561,BankTbl,4,0),""))</f>
        <v>0</v>
      </c>
      <c r="Y4561" s="27">
        <f>IF($F4561="","",IFERROR(VLOOKUP($F4561,BankTbl,4,0),""))</f>
        <v>0</v>
      </c>
      <c r="Z4561" s="27">
        <f>IF($B4561="","",IF($V4561="PICK",LEFT($N4561,5),IF($V4561="FIXED",$W4561,IF($V4561="CODE",$H4561,""))))</f>
        <v>0</v>
      </c>
    </row>
    <row r="4562" spans="1:26" ht="21" customHeight="1">
      <c r="A4562" s="27">
        <f>IF($B4562="","",COUNTA($B$13:$B4562))</f>
        <v>0</v>
      </c>
      <c r="B4562" s="28"/>
      <c r="C4562" s="28"/>
      <c r="D4562" s="29"/>
      <c r="E4562" s="29"/>
      <c r="F4562" s="29"/>
      <c r="G4562" s="28"/>
      <c r="H4562" s="28"/>
      <c r="I4562" s="30">
        <f>IF($H4562="","",IFERROR(VLOOKUP($H4562,AcctTbl,2,0),"کد ناشناخته"))</f>
        <v>0</v>
      </c>
      <c r="J4562" s="27">
        <f>IF($H4562="","",IFERROR(VLOOKUP($H4562,AcctTbl,3,0),""))</f>
        <v>0</v>
      </c>
      <c r="K4562" s="29"/>
      <c r="L4562" s="28"/>
      <c r="M4562" s="31"/>
      <c r="N4562" s="29"/>
      <c r="O4562" s="32">
        <f>IF($B4562="",0,IF($U4562="IN",N($M4562),0))</f>
        <v>0</v>
      </c>
      <c r="P4562" s="32">
        <f>IF($B4562="",0,IF(OR($U4562="OUT",$U4562="TRF"),N($M4562),0))</f>
        <v>0</v>
      </c>
      <c r="Q4562" s="32">
        <f>IF($B4562="",0,IF(OR($U4562="OUT",$U4562="TRF"),N($M4562),0))</f>
        <v>0</v>
      </c>
      <c r="R4562" s="32">
        <f>IF($B4562="",0,IF($U4562="IN",N($M4562),0))</f>
        <v>0</v>
      </c>
      <c r="S4562" s="33">
        <f>IF($B4562="","",IF($M4562="","⚠ مبلغ",IF($E4562="","⚠ بانک عامل",IF(AND($U4562="TRF",$F4562=""),"⚠ بانک مقصد",IF(AND($V4562&lt;&gt;"NONE",$V4562&lt;&gt;"",$Z4562=""),"⚠ طرف حساب","✓")))))</f>
        <v>0</v>
      </c>
      <c r="T4562" s="29"/>
      <c r="U4562" s="27">
        <f>IFERROR(VLOOKUP($D4562,BankOpTbl,2,0),"")</f>
        <v>0</v>
      </c>
      <c r="V4562" s="27">
        <f>IFERROR(VLOOKUP($D4562,BankOpTbl,3,0),"")</f>
        <v>0</v>
      </c>
      <c r="W4562" s="27">
        <f>IFERROR(VLOOKUP($D4562,BankOpTbl,4,0),"")</f>
        <v>0</v>
      </c>
      <c r="X4562" s="27">
        <f>IF($E4562="","",IFERROR(VLOOKUP($E4562,BankTbl,4,0),""))</f>
        <v>0</v>
      </c>
      <c r="Y4562" s="27">
        <f>IF($F4562="","",IFERROR(VLOOKUP($F4562,BankTbl,4,0),""))</f>
        <v>0</v>
      </c>
      <c r="Z4562" s="27">
        <f>IF($B4562="","",IF($V4562="PICK",LEFT($N4562,5),IF($V4562="FIXED",$W4562,IF($V4562="CODE",$H4562,""))))</f>
        <v>0</v>
      </c>
    </row>
    <row r="4563" spans="1:26" ht="21" customHeight="1">
      <c r="A4563" s="27">
        <f>IF($B4563="","",COUNTA($B$13:$B4563))</f>
        <v>0</v>
      </c>
      <c r="B4563" s="28"/>
      <c r="C4563" s="28"/>
      <c r="D4563" s="29"/>
      <c r="E4563" s="29"/>
      <c r="F4563" s="29"/>
      <c r="G4563" s="28"/>
      <c r="H4563" s="28"/>
      <c r="I4563" s="30">
        <f>IF($H4563="","",IFERROR(VLOOKUP($H4563,AcctTbl,2,0),"کد ناشناخته"))</f>
        <v>0</v>
      </c>
      <c r="J4563" s="27">
        <f>IF($H4563="","",IFERROR(VLOOKUP($H4563,AcctTbl,3,0),""))</f>
        <v>0</v>
      </c>
      <c r="K4563" s="29"/>
      <c r="L4563" s="28"/>
      <c r="M4563" s="31"/>
      <c r="N4563" s="29"/>
      <c r="O4563" s="32">
        <f>IF($B4563="",0,IF($U4563="IN",N($M4563),0))</f>
        <v>0</v>
      </c>
      <c r="P4563" s="32">
        <f>IF($B4563="",0,IF(OR($U4563="OUT",$U4563="TRF"),N($M4563),0))</f>
        <v>0</v>
      </c>
      <c r="Q4563" s="32">
        <f>IF($B4563="",0,IF(OR($U4563="OUT",$U4563="TRF"),N($M4563),0))</f>
        <v>0</v>
      </c>
      <c r="R4563" s="32">
        <f>IF($B4563="",0,IF($U4563="IN",N($M4563),0))</f>
        <v>0</v>
      </c>
      <c r="S4563" s="33">
        <f>IF($B4563="","",IF($M4563="","⚠ مبلغ",IF($E4563="","⚠ بانک عامل",IF(AND($U4563="TRF",$F4563=""),"⚠ بانک مقصد",IF(AND($V4563&lt;&gt;"NONE",$V4563&lt;&gt;"",$Z4563=""),"⚠ طرف حساب","✓")))))</f>
        <v>0</v>
      </c>
      <c r="T4563" s="29"/>
      <c r="U4563" s="27">
        <f>IFERROR(VLOOKUP($D4563,BankOpTbl,2,0),"")</f>
        <v>0</v>
      </c>
      <c r="V4563" s="27">
        <f>IFERROR(VLOOKUP($D4563,BankOpTbl,3,0),"")</f>
        <v>0</v>
      </c>
      <c r="W4563" s="27">
        <f>IFERROR(VLOOKUP($D4563,BankOpTbl,4,0),"")</f>
        <v>0</v>
      </c>
      <c r="X4563" s="27">
        <f>IF($E4563="","",IFERROR(VLOOKUP($E4563,BankTbl,4,0),""))</f>
        <v>0</v>
      </c>
      <c r="Y4563" s="27">
        <f>IF($F4563="","",IFERROR(VLOOKUP($F4563,BankTbl,4,0),""))</f>
        <v>0</v>
      </c>
      <c r="Z4563" s="27">
        <f>IF($B4563="","",IF($V4563="PICK",LEFT($N4563,5),IF($V4563="FIXED",$W4563,IF($V4563="CODE",$H4563,""))))</f>
        <v>0</v>
      </c>
    </row>
    <row r="4564" spans="1:26" ht="21" customHeight="1">
      <c r="A4564" s="27">
        <f>IF($B4564="","",COUNTA($B$13:$B4564))</f>
        <v>0</v>
      </c>
      <c r="B4564" s="28"/>
      <c r="C4564" s="28"/>
      <c r="D4564" s="29"/>
      <c r="E4564" s="29"/>
      <c r="F4564" s="29"/>
      <c r="G4564" s="28"/>
      <c r="H4564" s="28"/>
      <c r="I4564" s="30">
        <f>IF($H4564="","",IFERROR(VLOOKUP($H4564,AcctTbl,2,0),"کد ناشناخته"))</f>
        <v>0</v>
      </c>
      <c r="J4564" s="27">
        <f>IF($H4564="","",IFERROR(VLOOKUP($H4564,AcctTbl,3,0),""))</f>
        <v>0</v>
      </c>
      <c r="K4564" s="29"/>
      <c r="L4564" s="28"/>
      <c r="M4564" s="31"/>
      <c r="N4564" s="29"/>
      <c r="O4564" s="32">
        <f>IF($B4564="",0,IF($U4564="IN",N($M4564),0))</f>
        <v>0</v>
      </c>
      <c r="P4564" s="32">
        <f>IF($B4564="",0,IF(OR($U4564="OUT",$U4564="TRF"),N($M4564),0))</f>
        <v>0</v>
      </c>
      <c r="Q4564" s="32">
        <f>IF($B4564="",0,IF(OR($U4564="OUT",$U4564="TRF"),N($M4564),0))</f>
        <v>0</v>
      </c>
      <c r="R4564" s="32">
        <f>IF($B4564="",0,IF($U4564="IN",N($M4564),0))</f>
        <v>0</v>
      </c>
      <c r="S4564" s="33">
        <f>IF($B4564="","",IF($M4564="","⚠ مبلغ",IF($E4564="","⚠ بانک عامل",IF(AND($U4564="TRF",$F4564=""),"⚠ بانک مقصد",IF(AND($V4564&lt;&gt;"NONE",$V4564&lt;&gt;"",$Z4564=""),"⚠ طرف حساب","✓")))))</f>
        <v>0</v>
      </c>
      <c r="T4564" s="29"/>
      <c r="U4564" s="27">
        <f>IFERROR(VLOOKUP($D4564,BankOpTbl,2,0),"")</f>
        <v>0</v>
      </c>
      <c r="V4564" s="27">
        <f>IFERROR(VLOOKUP($D4564,BankOpTbl,3,0),"")</f>
        <v>0</v>
      </c>
      <c r="W4564" s="27">
        <f>IFERROR(VLOOKUP($D4564,BankOpTbl,4,0),"")</f>
        <v>0</v>
      </c>
      <c r="X4564" s="27">
        <f>IF($E4564="","",IFERROR(VLOOKUP($E4564,BankTbl,4,0),""))</f>
        <v>0</v>
      </c>
      <c r="Y4564" s="27">
        <f>IF($F4564="","",IFERROR(VLOOKUP($F4564,BankTbl,4,0),""))</f>
        <v>0</v>
      </c>
      <c r="Z4564" s="27">
        <f>IF($B4564="","",IF($V4564="PICK",LEFT($N4564,5),IF($V4564="FIXED",$W4564,IF($V4564="CODE",$H4564,""))))</f>
        <v>0</v>
      </c>
    </row>
    <row r="4565" spans="1:26" ht="21" customHeight="1">
      <c r="A4565" s="27">
        <f>IF($B4565="","",COUNTA($B$13:$B4565))</f>
        <v>0</v>
      </c>
      <c r="B4565" s="28"/>
      <c r="C4565" s="28"/>
      <c r="D4565" s="29"/>
      <c r="E4565" s="29"/>
      <c r="F4565" s="29"/>
      <c r="G4565" s="28"/>
      <c r="H4565" s="28"/>
      <c r="I4565" s="30">
        <f>IF($H4565="","",IFERROR(VLOOKUP($H4565,AcctTbl,2,0),"کد ناشناخته"))</f>
        <v>0</v>
      </c>
      <c r="J4565" s="27">
        <f>IF($H4565="","",IFERROR(VLOOKUP($H4565,AcctTbl,3,0),""))</f>
        <v>0</v>
      </c>
      <c r="K4565" s="29"/>
      <c r="L4565" s="28"/>
      <c r="M4565" s="31"/>
      <c r="N4565" s="29"/>
      <c r="O4565" s="32">
        <f>IF($B4565="",0,IF($U4565="IN",N($M4565),0))</f>
        <v>0</v>
      </c>
      <c r="P4565" s="32">
        <f>IF($B4565="",0,IF(OR($U4565="OUT",$U4565="TRF"),N($M4565),0))</f>
        <v>0</v>
      </c>
      <c r="Q4565" s="32">
        <f>IF($B4565="",0,IF(OR($U4565="OUT",$U4565="TRF"),N($M4565),0))</f>
        <v>0</v>
      </c>
      <c r="R4565" s="32">
        <f>IF($B4565="",0,IF($U4565="IN",N($M4565),0))</f>
        <v>0</v>
      </c>
      <c r="S4565" s="33">
        <f>IF($B4565="","",IF($M4565="","⚠ مبلغ",IF($E4565="","⚠ بانک عامل",IF(AND($U4565="TRF",$F4565=""),"⚠ بانک مقصد",IF(AND($V4565&lt;&gt;"NONE",$V4565&lt;&gt;"",$Z4565=""),"⚠ طرف حساب","✓")))))</f>
        <v>0</v>
      </c>
      <c r="T4565" s="29"/>
      <c r="U4565" s="27">
        <f>IFERROR(VLOOKUP($D4565,BankOpTbl,2,0),"")</f>
        <v>0</v>
      </c>
      <c r="V4565" s="27">
        <f>IFERROR(VLOOKUP($D4565,BankOpTbl,3,0),"")</f>
        <v>0</v>
      </c>
      <c r="W4565" s="27">
        <f>IFERROR(VLOOKUP($D4565,BankOpTbl,4,0),"")</f>
        <v>0</v>
      </c>
      <c r="X4565" s="27">
        <f>IF($E4565="","",IFERROR(VLOOKUP($E4565,BankTbl,4,0),""))</f>
        <v>0</v>
      </c>
      <c r="Y4565" s="27">
        <f>IF($F4565="","",IFERROR(VLOOKUP($F4565,BankTbl,4,0),""))</f>
        <v>0</v>
      </c>
      <c r="Z4565" s="27">
        <f>IF($B4565="","",IF($V4565="PICK",LEFT($N4565,5),IF($V4565="FIXED",$W4565,IF($V4565="CODE",$H4565,""))))</f>
        <v>0</v>
      </c>
    </row>
    <row r="4566" spans="1:26" ht="21" customHeight="1">
      <c r="A4566" s="27">
        <f>IF($B4566="","",COUNTA($B$13:$B4566))</f>
        <v>0</v>
      </c>
      <c r="B4566" s="28"/>
      <c r="C4566" s="28"/>
      <c r="D4566" s="29"/>
      <c r="E4566" s="29"/>
      <c r="F4566" s="29"/>
      <c r="G4566" s="28"/>
      <c r="H4566" s="28"/>
      <c r="I4566" s="30">
        <f>IF($H4566="","",IFERROR(VLOOKUP($H4566,AcctTbl,2,0),"کد ناشناخته"))</f>
        <v>0</v>
      </c>
      <c r="J4566" s="27">
        <f>IF($H4566="","",IFERROR(VLOOKUP($H4566,AcctTbl,3,0),""))</f>
        <v>0</v>
      </c>
      <c r="K4566" s="29"/>
      <c r="L4566" s="28"/>
      <c r="M4566" s="31"/>
      <c r="N4566" s="29"/>
      <c r="O4566" s="32">
        <f>IF($B4566="",0,IF($U4566="IN",N($M4566),0))</f>
        <v>0</v>
      </c>
      <c r="P4566" s="32">
        <f>IF($B4566="",0,IF(OR($U4566="OUT",$U4566="TRF"),N($M4566),0))</f>
        <v>0</v>
      </c>
      <c r="Q4566" s="32">
        <f>IF($B4566="",0,IF(OR($U4566="OUT",$U4566="TRF"),N($M4566),0))</f>
        <v>0</v>
      </c>
      <c r="R4566" s="32">
        <f>IF($B4566="",0,IF($U4566="IN",N($M4566),0))</f>
        <v>0</v>
      </c>
      <c r="S4566" s="33">
        <f>IF($B4566="","",IF($M4566="","⚠ مبلغ",IF($E4566="","⚠ بانک عامل",IF(AND($U4566="TRF",$F4566=""),"⚠ بانک مقصد",IF(AND($V4566&lt;&gt;"NONE",$V4566&lt;&gt;"",$Z4566=""),"⚠ طرف حساب","✓")))))</f>
        <v>0</v>
      </c>
      <c r="T4566" s="29"/>
      <c r="U4566" s="27">
        <f>IFERROR(VLOOKUP($D4566,BankOpTbl,2,0),"")</f>
        <v>0</v>
      </c>
      <c r="V4566" s="27">
        <f>IFERROR(VLOOKUP($D4566,BankOpTbl,3,0),"")</f>
        <v>0</v>
      </c>
      <c r="W4566" s="27">
        <f>IFERROR(VLOOKUP($D4566,BankOpTbl,4,0),"")</f>
        <v>0</v>
      </c>
      <c r="X4566" s="27">
        <f>IF($E4566="","",IFERROR(VLOOKUP($E4566,BankTbl,4,0),""))</f>
        <v>0</v>
      </c>
      <c r="Y4566" s="27">
        <f>IF($F4566="","",IFERROR(VLOOKUP($F4566,BankTbl,4,0),""))</f>
        <v>0</v>
      </c>
      <c r="Z4566" s="27">
        <f>IF($B4566="","",IF($V4566="PICK",LEFT($N4566,5),IF($V4566="FIXED",$W4566,IF($V4566="CODE",$H4566,""))))</f>
        <v>0</v>
      </c>
    </row>
    <row r="4567" spans="1:26" ht="21" customHeight="1">
      <c r="A4567" s="27">
        <f>IF($B4567="","",COUNTA($B$13:$B4567))</f>
        <v>0</v>
      </c>
      <c r="B4567" s="28"/>
      <c r="C4567" s="28"/>
      <c r="D4567" s="29"/>
      <c r="E4567" s="29"/>
      <c r="F4567" s="29"/>
      <c r="G4567" s="28"/>
      <c r="H4567" s="28"/>
      <c r="I4567" s="30">
        <f>IF($H4567="","",IFERROR(VLOOKUP($H4567,AcctTbl,2,0),"کد ناشناخته"))</f>
        <v>0</v>
      </c>
      <c r="J4567" s="27">
        <f>IF($H4567="","",IFERROR(VLOOKUP($H4567,AcctTbl,3,0),""))</f>
        <v>0</v>
      </c>
      <c r="K4567" s="29"/>
      <c r="L4567" s="28"/>
      <c r="M4567" s="31"/>
      <c r="N4567" s="29"/>
      <c r="O4567" s="32">
        <f>IF($B4567="",0,IF($U4567="IN",N($M4567),0))</f>
        <v>0</v>
      </c>
      <c r="P4567" s="32">
        <f>IF($B4567="",0,IF(OR($U4567="OUT",$U4567="TRF"),N($M4567),0))</f>
        <v>0</v>
      </c>
      <c r="Q4567" s="32">
        <f>IF($B4567="",0,IF(OR($U4567="OUT",$U4567="TRF"),N($M4567),0))</f>
        <v>0</v>
      </c>
      <c r="R4567" s="32">
        <f>IF($B4567="",0,IF($U4567="IN",N($M4567),0))</f>
        <v>0</v>
      </c>
      <c r="S4567" s="33">
        <f>IF($B4567="","",IF($M4567="","⚠ مبلغ",IF($E4567="","⚠ بانک عامل",IF(AND($U4567="TRF",$F4567=""),"⚠ بانک مقصد",IF(AND($V4567&lt;&gt;"NONE",$V4567&lt;&gt;"",$Z4567=""),"⚠ طرف حساب","✓")))))</f>
        <v>0</v>
      </c>
      <c r="T4567" s="29"/>
      <c r="U4567" s="27">
        <f>IFERROR(VLOOKUP($D4567,BankOpTbl,2,0),"")</f>
        <v>0</v>
      </c>
      <c r="V4567" s="27">
        <f>IFERROR(VLOOKUP($D4567,BankOpTbl,3,0),"")</f>
        <v>0</v>
      </c>
      <c r="W4567" s="27">
        <f>IFERROR(VLOOKUP($D4567,BankOpTbl,4,0),"")</f>
        <v>0</v>
      </c>
      <c r="X4567" s="27">
        <f>IF($E4567="","",IFERROR(VLOOKUP($E4567,BankTbl,4,0),""))</f>
        <v>0</v>
      </c>
      <c r="Y4567" s="27">
        <f>IF($F4567="","",IFERROR(VLOOKUP($F4567,BankTbl,4,0),""))</f>
        <v>0</v>
      </c>
      <c r="Z4567" s="27">
        <f>IF($B4567="","",IF($V4567="PICK",LEFT($N4567,5),IF($V4567="FIXED",$W4567,IF($V4567="CODE",$H4567,""))))</f>
        <v>0</v>
      </c>
    </row>
    <row r="4568" spans="1:26" ht="21" customHeight="1">
      <c r="A4568" s="27">
        <f>IF($B4568="","",COUNTA($B$13:$B4568))</f>
        <v>0</v>
      </c>
      <c r="B4568" s="28"/>
      <c r="C4568" s="28"/>
      <c r="D4568" s="29"/>
      <c r="E4568" s="29"/>
      <c r="F4568" s="29"/>
      <c r="G4568" s="28"/>
      <c r="H4568" s="28"/>
      <c r="I4568" s="30">
        <f>IF($H4568="","",IFERROR(VLOOKUP($H4568,AcctTbl,2,0),"کد ناشناخته"))</f>
        <v>0</v>
      </c>
      <c r="J4568" s="27">
        <f>IF($H4568="","",IFERROR(VLOOKUP($H4568,AcctTbl,3,0),""))</f>
        <v>0</v>
      </c>
      <c r="K4568" s="29"/>
      <c r="L4568" s="28"/>
      <c r="M4568" s="31"/>
      <c r="N4568" s="29"/>
      <c r="O4568" s="32">
        <f>IF($B4568="",0,IF($U4568="IN",N($M4568),0))</f>
        <v>0</v>
      </c>
      <c r="P4568" s="32">
        <f>IF($B4568="",0,IF(OR($U4568="OUT",$U4568="TRF"),N($M4568),0))</f>
        <v>0</v>
      </c>
      <c r="Q4568" s="32">
        <f>IF($B4568="",0,IF(OR($U4568="OUT",$U4568="TRF"),N($M4568),0))</f>
        <v>0</v>
      </c>
      <c r="R4568" s="32">
        <f>IF($B4568="",0,IF($U4568="IN",N($M4568),0))</f>
        <v>0</v>
      </c>
      <c r="S4568" s="33">
        <f>IF($B4568="","",IF($M4568="","⚠ مبلغ",IF($E4568="","⚠ بانک عامل",IF(AND($U4568="TRF",$F4568=""),"⚠ بانک مقصد",IF(AND($V4568&lt;&gt;"NONE",$V4568&lt;&gt;"",$Z4568=""),"⚠ طرف حساب","✓")))))</f>
        <v>0</v>
      </c>
      <c r="T4568" s="29"/>
      <c r="U4568" s="27">
        <f>IFERROR(VLOOKUP($D4568,BankOpTbl,2,0),"")</f>
        <v>0</v>
      </c>
      <c r="V4568" s="27">
        <f>IFERROR(VLOOKUP($D4568,BankOpTbl,3,0),"")</f>
        <v>0</v>
      </c>
      <c r="W4568" s="27">
        <f>IFERROR(VLOOKUP($D4568,BankOpTbl,4,0),"")</f>
        <v>0</v>
      </c>
      <c r="X4568" s="27">
        <f>IF($E4568="","",IFERROR(VLOOKUP($E4568,BankTbl,4,0),""))</f>
        <v>0</v>
      </c>
      <c r="Y4568" s="27">
        <f>IF($F4568="","",IFERROR(VLOOKUP($F4568,BankTbl,4,0),""))</f>
        <v>0</v>
      </c>
      <c r="Z4568" s="27">
        <f>IF($B4568="","",IF($V4568="PICK",LEFT($N4568,5),IF($V4568="FIXED",$W4568,IF($V4568="CODE",$H4568,""))))</f>
        <v>0</v>
      </c>
    </row>
    <row r="4569" spans="1:26" ht="21" customHeight="1">
      <c r="A4569" s="27">
        <f>IF($B4569="","",COUNTA($B$13:$B4569))</f>
        <v>0</v>
      </c>
      <c r="B4569" s="28"/>
      <c r="C4569" s="28"/>
      <c r="D4569" s="29"/>
      <c r="E4569" s="29"/>
      <c r="F4569" s="29"/>
      <c r="G4569" s="28"/>
      <c r="H4569" s="28"/>
      <c r="I4569" s="30">
        <f>IF($H4569="","",IFERROR(VLOOKUP($H4569,AcctTbl,2,0),"کد ناشناخته"))</f>
        <v>0</v>
      </c>
      <c r="J4569" s="27">
        <f>IF($H4569="","",IFERROR(VLOOKUP($H4569,AcctTbl,3,0),""))</f>
        <v>0</v>
      </c>
      <c r="K4569" s="29"/>
      <c r="L4569" s="28"/>
      <c r="M4569" s="31"/>
      <c r="N4569" s="29"/>
      <c r="O4569" s="32">
        <f>IF($B4569="",0,IF($U4569="IN",N($M4569),0))</f>
        <v>0</v>
      </c>
      <c r="P4569" s="32">
        <f>IF($B4569="",0,IF(OR($U4569="OUT",$U4569="TRF"),N($M4569),0))</f>
        <v>0</v>
      </c>
      <c r="Q4569" s="32">
        <f>IF($B4569="",0,IF(OR($U4569="OUT",$U4569="TRF"),N($M4569),0))</f>
        <v>0</v>
      </c>
      <c r="R4569" s="32">
        <f>IF($B4569="",0,IF($U4569="IN",N($M4569),0))</f>
        <v>0</v>
      </c>
      <c r="S4569" s="33">
        <f>IF($B4569="","",IF($M4569="","⚠ مبلغ",IF($E4569="","⚠ بانک عامل",IF(AND($U4569="TRF",$F4569=""),"⚠ بانک مقصد",IF(AND($V4569&lt;&gt;"NONE",$V4569&lt;&gt;"",$Z4569=""),"⚠ طرف حساب","✓")))))</f>
        <v>0</v>
      </c>
      <c r="T4569" s="29"/>
      <c r="U4569" s="27">
        <f>IFERROR(VLOOKUP($D4569,BankOpTbl,2,0),"")</f>
        <v>0</v>
      </c>
      <c r="V4569" s="27">
        <f>IFERROR(VLOOKUP($D4569,BankOpTbl,3,0),"")</f>
        <v>0</v>
      </c>
      <c r="W4569" s="27">
        <f>IFERROR(VLOOKUP($D4569,BankOpTbl,4,0),"")</f>
        <v>0</v>
      </c>
      <c r="X4569" s="27">
        <f>IF($E4569="","",IFERROR(VLOOKUP($E4569,BankTbl,4,0),""))</f>
        <v>0</v>
      </c>
      <c r="Y4569" s="27">
        <f>IF($F4569="","",IFERROR(VLOOKUP($F4569,BankTbl,4,0),""))</f>
        <v>0</v>
      </c>
      <c r="Z4569" s="27">
        <f>IF($B4569="","",IF($V4569="PICK",LEFT($N4569,5),IF($V4569="FIXED",$W4569,IF($V4569="CODE",$H4569,""))))</f>
        <v>0</v>
      </c>
    </row>
    <row r="4570" spans="1:26" ht="21" customHeight="1">
      <c r="A4570" s="27">
        <f>IF($B4570="","",COUNTA($B$13:$B4570))</f>
        <v>0</v>
      </c>
      <c r="B4570" s="28"/>
      <c r="C4570" s="28"/>
      <c r="D4570" s="29"/>
      <c r="E4570" s="29"/>
      <c r="F4570" s="29"/>
      <c r="G4570" s="28"/>
      <c r="H4570" s="28"/>
      <c r="I4570" s="30">
        <f>IF($H4570="","",IFERROR(VLOOKUP($H4570,AcctTbl,2,0),"کد ناشناخته"))</f>
        <v>0</v>
      </c>
      <c r="J4570" s="27">
        <f>IF($H4570="","",IFERROR(VLOOKUP($H4570,AcctTbl,3,0),""))</f>
        <v>0</v>
      </c>
      <c r="K4570" s="29"/>
      <c r="L4570" s="28"/>
      <c r="M4570" s="31"/>
      <c r="N4570" s="29"/>
      <c r="O4570" s="32">
        <f>IF($B4570="",0,IF($U4570="IN",N($M4570),0))</f>
        <v>0</v>
      </c>
      <c r="P4570" s="32">
        <f>IF($B4570="",0,IF(OR($U4570="OUT",$U4570="TRF"),N($M4570),0))</f>
        <v>0</v>
      </c>
      <c r="Q4570" s="32">
        <f>IF($B4570="",0,IF(OR($U4570="OUT",$U4570="TRF"),N($M4570),0))</f>
        <v>0</v>
      </c>
      <c r="R4570" s="32">
        <f>IF($B4570="",0,IF($U4570="IN",N($M4570),0))</f>
        <v>0</v>
      </c>
      <c r="S4570" s="33">
        <f>IF($B4570="","",IF($M4570="","⚠ مبلغ",IF($E4570="","⚠ بانک عامل",IF(AND($U4570="TRF",$F4570=""),"⚠ بانک مقصد",IF(AND($V4570&lt;&gt;"NONE",$V4570&lt;&gt;"",$Z4570=""),"⚠ طرف حساب","✓")))))</f>
        <v>0</v>
      </c>
      <c r="T4570" s="29"/>
      <c r="U4570" s="27">
        <f>IFERROR(VLOOKUP($D4570,BankOpTbl,2,0),"")</f>
        <v>0</v>
      </c>
      <c r="V4570" s="27">
        <f>IFERROR(VLOOKUP($D4570,BankOpTbl,3,0),"")</f>
        <v>0</v>
      </c>
      <c r="W4570" s="27">
        <f>IFERROR(VLOOKUP($D4570,BankOpTbl,4,0),"")</f>
        <v>0</v>
      </c>
      <c r="X4570" s="27">
        <f>IF($E4570="","",IFERROR(VLOOKUP($E4570,BankTbl,4,0),""))</f>
        <v>0</v>
      </c>
      <c r="Y4570" s="27">
        <f>IF($F4570="","",IFERROR(VLOOKUP($F4570,BankTbl,4,0),""))</f>
        <v>0</v>
      </c>
      <c r="Z4570" s="27">
        <f>IF($B4570="","",IF($V4570="PICK",LEFT($N4570,5),IF($V4570="FIXED",$W4570,IF($V4570="CODE",$H4570,""))))</f>
        <v>0</v>
      </c>
    </row>
    <row r="4571" spans="1:26" ht="21" customHeight="1">
      <c r="A4571" s="27">
        <f>IF($B4571="","",COUNTA($B$13:$B4571))</f>
        <v>0</v>
      </c>
      <c r="B4571" s="28"/>
      <c r="C4571" s="28"/>
      <c r="D4571" s="29"/>
      <c r="E4571" s="29"/>
      <c r="F4571" s="29"/>
      <c r="G4571" s="28"/>
      <c r="H4571" s="28"/>
      <c r="I4571" s="30">
        <f>IF($H4571="","",IFERROR(VLOOKUP($H4571,AcctTbl,2,0),"کد ناشناخته"))</f>
        <v>0</v>
      </c>
      <c r="J4571" s="27">
        <f>IF($H4571="","",IFERROR(VLOOKUP($H4571,AcctTbl,3,0),""))</f>
        <v>0</v>
      </c>
      <c r="K4571" s="29"/>
      <c r="L4571" s="28"/>
      <c r="M4571" s="31"/>
      <c r="N4571" s="29"/>
      <c r="O4571" s="32">
        <f>IF($B4571="",0,IF($U4571="IN",N($M4571),0))</f>
        <v>0</v>
      </c>
      <c r="P4571" s="32">
        <f>IF($B4571="",0,IF(OR($U4571="OUT",$U4571="TRF"),N($M4571),0))</f>
        <v>0</v>
      </c>
      <c r="Q4571" s="32">
        <f>IF($B4571="",0,IF(OR($U4571="OUT",$U4571="TRF"),N($M4571),0))</f>
        <v>0</v>
      </c>
      <c r="R4571" s="32">
        <f>IF($B4571="",0,IF($U4571="IN",N($M4571),0))</f>
        <v>0</v>
      </c>
      <c r="S4571" s="33">
        <f>IF($B4571="","",IF($M4571="","⚠ مبلغ",IF($E4571="","⚠ بانک عامل",IF(AND($U4571="TRF",$F4571=""),"⚠ بانک مقصد",IF(AND($V4571&lt;&gt;"NONE",$V4571&lt;&gt;"",$Z4571=""),"⚠ طرف حساب","✓")))))</f>
        <v>0</v>
      </c>
      <c r="T4571" s="29"/>
      <c r="U4571" s="27">
        <f>IFERROR(VLOOKUP($D4571,BankOpTbl,2,0),"")</f>
        <v>0</v>
      </c>
      <c r="V4571" s="27">
        <f>IFERROR(VLOOKUP($D4571,BankOpTbl,3,0),"")</f>
        <v>0</v>
      </c>
      <c r="W4571" s="27">
        <f>IFERROR(VLOOKUP($D4571,BankOpTbl,4,0),"")</f>
        <v>0</v>
      </c>
      <c r="X4571" s="27">
        <f>IF($E4571="","",IFERROR(VLOOKUP($E4571,BankTbl,4,0),""))</f>
        <v>0</v>
      </c>
      <c r="Y4571" s="27">
        <f>IF($F4571="","",IFERROR(VLOOKUP($F4571,BankTbl,4,0),""))</f>
        <v>0</v>
      </c>
      <c r="Z4571" s="27">
        <f>IF($B4571="","",IF($V4571="PICK",LEFT($N4571,5),IF($V4571="FIXED",$W4571,IF($V4571="CODE",$H4571,""))))</f>
        <v>0</v>
      </c>
    </row>
    <row r="4572" spans="1:26" ht="21" customHeight="1">
      <c r="A4572" s="27">
        <f>IF($B4572="","",COUNTA($B$13:$B4572))</f>
        <v>0</v>
      </c>
      <c r="B4572" s="28"/>
      <c r="C4572" s="28"/>
      <c r="D4572" s="29"/>
      <c r="E4572" s="29"/>
      <c r="F4572" s="29"/>
      <c r="G4572" s="28"/>
      <c r="H4572" s="28"/>
      <c r="I4572" s="30">
        <f>IF($H4572="","",IFERROR(VLOOKUP($H4572,AcctTbl,2,0),"کد ناشناخته"))</f>
        <v>0</v>
      </c>
      <c r="J4572" s="27">
        <f>IF($H4572="","",IFERROR(VLOOKUP($H4572,AcctTbl,3,0),""))</f>
        <v>0</v>
      </c>
      <c r="K4572" s="29"/>
      <c r="L4572" s="28"/>
      <c r="M4572" s="31"/>
      <c r="N4572" s="29"/>
      <c r="O4572" s="32">
        <f>IF($B4572="",0,IF($U4572="IN",N($M4572),0))</f>
        <v>0</v>
      </c>
      <c r="P4572" s="32">
        <f>IF($B4572="",0,IF(OR($U4572="OUT",$U4572="TRF"),N($M4572),0))</f>
        <v>0</v>
      </c>
      <c r="Q4572" s="32">
        <f>IF($B4572="",0,IF(OR($U4572="OUT",$U4572="TRF"),N($M4572),0))</f>
        <v>0</v>
      </c>
      <c r="R4572" s="32">
        <f>IF($B4572="",0,IF($U4572="IN",N($M4572),0))</f>
        <v>0</v>
      </c>
      <c r="S4572" s="33">
        <f>IF($B4572="","",IF($M4572="","⚠ مبلغ",IF($E4572="","⚠ بانک عامل",IF(AND($U4572="TRF",$F4572=""),"⚠ بانک مقصد",IF(AND($V4572&lt;&gt;"NONE",$V4572&lt;&gt;"",$Z4572=""),"⚠ طرف حساب","✓")))))</f>
        <v>0</v>
      </c>
      <c r="T4572" s="29"/>
      <c r="U4572" s="27">
        <f>IFERROR(VLOOKUP($D4572,BankOpTbl,2,0),"")</f>
        <v>0</v>
      </c>
      <c r="V4572" s="27">
        <f>IFERROR(VLOOKUP($D4572,BankOpTbl,3,0),"")</f>
        <v>0</v>
      </c>
      <c r="W4572" s="27">
        <f>IFERROR(VLOOKUP($D4572,BankOpTbl,4,0),"")</f>
        <v>0</v>
      </c>
      <c r="X4572" s="27">
        <f>IF($E4572="","",IFERROR(VLOOKUP($E4572,BankTbl,4,0),""))</f>
        <v>0</v>
      </c>
      <c r="Y4572" s="27">
        <f>IF($F4572="","",IFERROR(VLOOKUP($F4572,BankTbl,4,0),""))</f>
        <v>0</v>
      </c>
      <c r="Z4572" s="27">
        <f>IF($B4572="","",IF($V4572="PICK",LEFT($N4572,5),IF($V4572="FIXED",$W4572,IF($V4572="CODE",$H4572,""))))</f>
        <v>0</v>
      </c>
    </row>
    <row r="4573" spans="1:26" ht="21" customHeight="1">
      <c r="A4573" s="27">
        <f>IF($B4573="","",COUNTA($B$13:$B4573))</f>
        <v>0</v>
      </c>
      <c r="B4573" s="28"/>
      <c r="C4573" s="28"/>
      <c r="D4573" s="29"/>
      <c r="E4573" s="29"/>
      <c r="F4573" s="29"/>
      <c r="G4573" s="28"/>
      <c r="H4573" s="28"/>
      <c r="I4573" s="30">
        <f>IF($H4573="","",IFERROR(VLOOKUP($H4573,AcctTbl,2,0),"کد ناشناخته"))</f>
        <v>0</v>
      </c>
      <c r="J4573" s="27">
        <f>IF($H4573="","",IFERROR(VLOOKUP($H4573,AcctTbl,3,0),""))</f>
        <v>0</v>
      </c>
      <c r="K4573" s="29"/>
      <c r="L4573" s="28"/>
      <c r="M4573" s="31"/>
      <c r="N4573" s="29"/>
      <c r="O4573" s="32">
        <f>IF($B4573="",0,IF($U4573="IN",N($M4573),0))</f>
        <v>0</v>
      </c>
      <c r="P4573" s="32">
        <f>IF($B4573="",0,IF(OR($U4573="OUT",$U4573="TRF"),N($M4573),0))</f>
        <v>0</v>
      </c>
      <c r="Q4573" s="32">
        <f>IF($B4573="",0,IF(OR($U4573="OUT",$U4573="TRF"),N($M4573),0))</f>
        <v>0</v>
      </c>
      <c r="R4573" s="32">
        <f>IF($B4573="",0,IF($U4573="IN",N($M4573),0))</f>
        <v>0</v>
      </c>
      <c r="S4573" s="33">
        <f>IF($B4573="","",IF($M4573="","⚠ مبلغ",IF($E4573="","⚠ بانک عامل",IF(AND($U4573="TRF",$F4573=""),"⚠ بانک مقصد",IF(AND($V4573&lt;&gt;"NONE",$V4573&lt;&gt;"",$Z4573=""),"⚠ طرف حساب","✓")))))</f>
        <v>0</v>
      </c>
      <c r="T4573" s="29"/>
      <c r="U4573" s="27">
        <f>IFERROR(VLOOKUP($D4573,BankOpTbl,2,0),"")</f>
        <v>0</v>
      </c>
      <c r="V4573" s="27">
        <f>IFERROR(VLOOKUP($D4573,BankOpTbl,3,0),"")</f>
        <v>0</v>
      </c>
      <c r="W4573" s="27">
        <f>IFERROR(VLOOKUP($D4573,BankOpTbl,4,0),"")</f>
        <v>0</v>
      </c>
      <c r="X4573" s="27">
        <f>IF($E4573="","",IFERROR(VLOOKUP($E4573,BankTbl,4,0),""))</f>
        <v>0</v>
      </c>
      <c r="Y4573" s="27">
        <f>IF($F4573="","",IFERROR(VLOOKUP($F4573,BankTbl,4,0),""))</f>
        <v>0</v>
      </c>
      <c r="Z4573" s="27">
        <f>IF($B4573="","",IF($V4573="PICK",LEFT($N4573,5),IF($V4573="FIXED",$W4573,IF($V4573="CODE",$H4573,""))))</f>
        <v>0</v>
      </c>
    </row>
    <row r="4574" spans="1:26" ht="21" customHeight="1">
      <c r="A4574" s="27">
        <f>IF($B4574="","",COUNTA($B$13:$B4574))</f>
        <v>0</v>
      </c>
      <c r="B4574" s="28"/>
      <c r="C4574" s="28"/>
      <c r="D4574" s="29"/>
      <c r="E4574" s="29"/>
      <c r="F4574" s="29"/>
      <c r="G4574" s="28"/>
      <c r="H4574" s="28"/>
      <c r="I4574" s="30">
        <f>IF($H4574="","",IFERROR(VLOOKUP($H4574,AcctTbl,2,0),"کد ناشناخته"))</f>
        <v>0</v>
      </c>
      <c r="J4574" s="27">
        <f>IF($H4574="","",IFERROR(VLOOKUP($H4574,AcctTbl,3,0),""))</f>
        <v>0</v>
      </c>
      <c r="K4574" s="29"/>
      <c r="L4574" s="28"/>
      <c r="M4574" s="31"/>
      <c r="N4574" s="29"/>
      <c r="O4574" s="32">
        <f>IF($B4574="",0,IF($U4574="IN",N($M4574),0))</f>
        <v>0</v>
      </c>
      <c r="P4574" s="32">
        <f>IF($B4574="",0,IF(OR($U4574="OUT",$U4574="TRF"),N($M4574),0))</f>
        <v>0</v>
      </c>
      <c r="Q4574" s="32">
        <f>IF($B4574="",0,IF(OR($U4574="OUT",$U4574="TRF"),N($M4574),0))</f>
        <v>0</v>
      </c>
      <c r="R4574" s="32">
        <f>IF($B4574="",0,IF($U4574="IN",N($M4574),0))</f>
        <v>0</v>
      </c>
      <c r="S4574" s="33">
        <f>IF($B4574="","",IF($M4574="","⚠ مبلغ",IF($E4574="","⚠ بانک عامل",IF(AND($U4574="TRF",$F4574=""),"⚠ بانک مقصد",IF(AND($V4574&lt;&gt;"NONE",$V4574&lt;&gt;"",$Z4574=""),"⚠ طرف حساب","✓")))))</f>
        <v>0</v>
      </c>
      <c r="T4574" s="29"/>
      <c r="U4574" s="27">
        <f>IFERROR(VLOOKUP($D4574,BankOpTbl,2,0),"")</f>
        <v>0</v>
      </c>
      <c r="V4574" s="27">
        <f>IFERROR(VLOOKUP($D4574,BankOpTbl,3,0),"")</f>
        <v>0</v>
      </c>
      <c r="W4574" s="27">
        <f>IFERROR(VLOOKUP($D4574,BankOpTbl,4,0),"")</f>
        <v>0</v>
      </c>
      <c r="X4574" s="27">
        <f>IF($E4574="","",IFERROR(VLOOKUP($E4574,BankTbl,4,0),""))</f>
        <v>0</v>
      </c>
      <c r="Y4574" s="27">
        <f>IF($F4574="","",IFERROR(VLOOKUP($F4574,BankTbl,4,0),""))</f>
        <v>0</v>
      </c>
      <c r="Z4574" s="27">
        <f>IF($B4574="","",IF($V4574="PICK",LEFT($N4574,5),IF($V4574="FIXED",$W4574,IF($V4574="CODE",$H4574,""))))</f>
        <v>0</v>
      </c>
    </row>
    <row r="4575" spans="1:26" ht="21" customHeight="1">
      <c r="A4575" s="27">
        <f>IF($B4575="","",COUNTA($B$13:$B4575))</f>
        <v>0</v>
      </c>
      <c r="B4575" s="28"/>
      <c r="C4575" s="28"/>
      <c r="D4575" s="29"/>
      <c r="E4575" s="29"/>
      <c r="F4575" s="29"/>
      <c r="G4575" s="28"/>
      <c r="H4575" s="28"/>
      <c r="I4575" s="30">
        <f>IF($H4575="","",IFERROR(VLOOKUP($H4575,AcctTbl,2,0),"کد ناشناخته"))</f>
        <v>0</v>
      </c>
      <c r="J4575" s="27">
        <f>IF($H4575="","",IFERROR(VLOOKUP($H4575,AcctTbl,3,0),""))</f>
        <v>0</v>
      </c>
      <c r="K4575" s="29"/>
      <c r="L4575" s="28"/>
      <c r="M4575" s="31"/>
      <c r="N4575" s="29"/>
      <c r="O4575" s="32">
        <f>IF($B4575="",0,IF($U4575="IN",N($M4575),0))</f>
        <v>0</v>
      </c>
      <c r="P4575" s="32">
        <f>IF($B4575="",0,IF(OR($U4575="OUT",$U4575="TRF"),N($M4575),0))</f>
        <v>0</v>
      </c>
      <c r="Q4575" s="32">
        <f>IF($B4575="",0,IF(OR($U4575="OUT",$U4575="TRF"),N($M4575),0))</f>
        <v>0</v>
      </c>
      <c r="R4575" s="32">
        <f>IF($B4575="",0,IF($U4575="IN",N($M4575),0))</f>
        <v>0</v>
      </c>
      <c r="S4575" s="33">
        <f>IF($B4575="","",IF($M4575="","⚠ مبلغ",IF($E4575="","⚠ بانک عامل",IF(AND($U4575="TRF",$F4575=""),"⚠ بانک مقصد",IF(AND($V4575&lt;&gt;"NONE",$V4575&lt;&gt;"",$Z4575=""),"⚠ طرف حساب","✓")))))</f>
        <v>0</v>
      </c>
      <c r="T4575" s="29"/>
      <c r="U4575" s="27">
        <f>IFERROR(VLOOKUP($D4575,BankOpTbl,2,0),"")</f>
        <v>0</v>
      </c>
      <c r="V4575" s="27">
        <f>IFERROR(VLOOKUP($D4575,BankOpTbl,3,0),"")</f>
        <v>0</v>
      </c>
      <c r="W4575" s="27">
        <f>IFERROR(VLOOKUP($D4575,BankOpTbl,4,0),"")</f>
        <v>0</v>
      </c>
      <c r="X4575" s="27">
        <f>IF($E4575="","",IFERROR(VLOOKUP($E4575,BankTbl,4,0),""))</f>
        <v>0</v>
      </c>
      <c r="Y4575" s="27">
        <f>IF($F4575="","",IFERROR(VLOOKUP($F4575,BankTbl,4,0),""))</f>
        <v>0</v>
      </c>
      <c r="Z4575" s="27">
        <f>IF($B4575="","",IF($V4575="PICK",LEFT($N4575,5),IF($V4575="FIXED",$W4575,IF($V4575="CODE",$H4575,""))))</f>
        <v>0</v>
      </c>
    </row>
    <row r="4576" spans="1:26" ht="21" customHeight="1">
      <c r="A4576" s="27">
        <f>IF($B4576="","",COUNTA($B$13:$B4576))</f>
        <v>0</v>
      </c>
      <c r="B4576" s="28"/>
      <c r="C4576" s="28"/>
      <c r="D4576" s="29"/>
      <c r="E4576" s="29"/>
      <c r="F4576" s="29"/>
      <c r="G4576" s="28"/>
      <c r="H4576" s="28"/>
      <c r="I4576" s="30">
        <f>IF($H4576="","",IFERROR(VLOOKUP($H4576,AcctTbl,2,0),"کد ناشناخته"))</f>
        <v>0</v>
      </c>
      <c r="J4576" s="27">
        <f>IF($H4576="","",IFERROR(VLOOKUP($H4576,AcctTbl,3,0),""))</f>
        <v>0</v>
      </c>
      <c r="K4576" s="29"/>
      <c r="L4576" s="28"/>
      <c r="M4576" s="31"/>
      <c r="N4576" s="29"/>
      <c r="O4576" s="32">
        <f>IF($B4576="",0,IF($U4576="IN",N($M4576),0))</f>
        <v>0</v>
      </c>
      <c r="P4576" s="32">
        <f>IF($B4576="",0,IF(OR($U4576="OUT",$U4576="TRF"),N($M4576),0))</f>
        <v>0</v>
      </c>
      <c r="Q4576" s="32">
        <f>IF($B4576="",0,IF(OR($U4576="OUT",$U4576="TRF"),N($M4576),0))</f>
        <v>0</v>
      </c>
      <c r="R4576" s="32">
        <f>IF($B4576="",0,IF($U4576="IN",N($M4576),0))</f>
        <v>0</v>
      </c>
      <c r="S4576" s="33">
        <f>IF($B4576="","",IF($M4576="","⚠ مبلغ",IF($E4576="","⚠ بانک عامل",IF(AND($U4576="TRF",$F4576=""),"⚠ بانک مقصد",IF(AND($V4576&lt;&gt;"NONE",$V4576&lt;&gt;"",$Z4576=""),"⚠ طرف حساب","✓")))))</f>
        <v>0</v>
      </c>
      <c r="T4576" s="29"/>
      <c r="U4576" s="27">
        <f>IFERROR(VLOOKUP($D4576,BankOpTbl,2,0),"")</f>
        <v>0</v>
      </c>
      <c r="V4576" s="27">
        <f>IFERROR(VLOOKUP($D4576,BankOpTbl,3,0),"")</f>
        <v>0</v>
      </c>
      <c r="W4576" s="27">
        <f>IFERROR(VLOOKUP($D4576,BankOpTbl,4,0),"")</f>
        <v>0</v>
      </c>
      <c r="X4576" s="27">
        <f>IF($E4576="","",IFERROR(VLOOKUP($E4576,BankTbl,4,0),""))</f>
        <v>0</v>
      </c>
      <c r="Y4576" s="27">
        <f>IF($F4576="","",IFERROR(VLOOKUP($F4576,BankTbl,4,0),""))</f>
        <v>0</v>
      </c>
      <c r="Z4576" s="27">
        <f>IF($B4576="","",IF($V4576="PICK",LEFT($N4576,5),IF($V4576="FIXED",$W4576,IF($V4576="CODE",$H4576,""))))</f>
        <v>0</v>
      </c>
    </row>
    <row r="4577" spans="1:26" ht="21" customHeight="1">
      <c r="A4577" s="27">
        <f>IF($B4577="","",COUNTA($B$13:$B4577))</f>
        <v>0</v>
      </c>
      <c r="B4577" s="28"/>
      <c r="C4577" s="28"/>
      <c r="D4577" s="29"/>
      <c r="E4577" s="29"/>
      <c r="F4577" s="29"/>
      <c r="G4577" s="28"/>
      <c r="H4577" s="28"/>
      <c r="I4577" s="30">
        <f>IF($H4577="","",IFERROR(VLOOKUP($H4577,AcctTbl,2,0),"کد ناشناخته"))</f>
        <v>0</v>
      </c>
      <c r="J4577" s="27">
        <f>IF($H4577="","",IFERROR(VLOOKUP($H4577,AcctTbl,3,0),""))</f>
        <v>0</v>
      </c>
      <c r="K4577" s="29"/>
      <c r="L4577" s="28"/>
      <c r="M4577" s="31"/>
      <c r="N4577" s="29"/>
      <c r="O4577" s="32">
        <f>IF($B4577="",0,IF($U4577="IN",N($M4577),0))</f>
        <v>0</v>
      </c>
      <c r="P4577" s="32">
        <f>IF($B4577="",0,IF(OR($U4577="OUT",$U4577="TRF"),N($M4577),0))</f>
        <v>0</v>
      </c>
      <c r="Q4577" s="32">
        <f>IF($B4577="",0,IF(OR($U4577="OUT",$U4577="TRF"),N($M4577),0))</f>
        <v>0</v>
      </c>
      <c r="R4577" s="32">
        <f>IF($B4577="",0,IF($U4577="IN",N($M4577),0))</f>
        <v>0</v>
      </c>
      <c r="S4577" s="33">
        <f>IF($B4577="","",IF($M4577="","⚠ مبلغ",IF($E4577="","⚠ بانک عامل",IF(AND($U4577="TRF",$F4577=""),"⚠ بانک مقصد",IF(AND($V4577&lt;&gt;"NONE",$V4577&lt;&gt;"",$Z4577=""),"⚠ طرف حساب","✓")))))</f>
        <v>0</v>
      </c>
      <c r="T4577" s="29"/>
      <c r="U4577" s="27">
        <f>IFERROR(VLOOKUP($D4577,BankOpTbl,2,0),"")</f>
        <v>0</v>
      </c>
      <c r="V4577" s="27">
        <f>IFERROR(VLOOKUP($D4577,BankOpTbl,3,0),"")</f>
        <v>0</v>
      </c>
      <c r="W4577" s="27">
        <f>IFERROR(VLOOKUP($D4577,BankOpTbl,4,0),"")</f>
        <v>0</v>
      </c>
      <c r="X4577" s="27">
        <f>IF($E4577="","",IFERROR(VLOOKUP($E4577,BankTbl,4,0),""))</f>
        <v>0</v>
      </c>
      <c r="Y4577" s="27">
        <f>IF($F4577="","",IFERROR(VLOOKUP($F4577,BankTbl,4,0),""))</f>
        <v>0</v>
      </c>
      <c r="Z4577" s="27">
        <f>IF($B4577="","",IF($V4577="PICK",LEFT($N4577,5),IF($V4577="FIXED",$W4577,IF($V4577="CODE",$H4577,""))))</f>
        <v>0</v>
      </c>
    </row>
    <row r="4578" spans="1:26" ht="21" customHeight="1">
      <c r="A4578" s="27">
        <f>IF($B4578="","",COUNTA($B$13:$B4578))</f>
        <v>0</v>
      </c>
      <c r="B4578" s="28"/>
      <c r="C4578" s="28"/>
      <c r="D4578" s="29"/>
      <c r="E4578" s="29"/>
      <c r="F4578" s="29"/>
      <c r="G4578" s="28"/>
      <c r="H4578" s="28"/>
      <c r="I4578" s="30">
        <f>IF($H4578="","",IFERROR(VLOOKUP($H4578,AcctTbl,2,0),"کد ناشناخته"))</f>
        <v>0</v>
      </c>
      <c r="J4578" s="27">
        <f>IF($H4578="","",IFERROR(VLOOKUP($H4578,AcctTbl,3,0),""))</f>
        <v>0</v>
      </c>
      <c r="K4578" s="29"/>
      <c r="L4578" s="28"/>
      <c r="M4578" s="31"/>
      <c r="N4578" s="29"/>
      <c r="O4578" s="32">
        <f>IF($B4578="",0,IF($U4578="IN",N($M4578),0))</f>
        <v>0</v>
      </c>
      <c r="P4578" s="32">
        <f>IF($B4578="",0,IF(OR($U4578="OUT",$U4578="TRF"),N($M4578),0))</f>
        <v>0</v>
      </c>
      <c r="Q4578" s="32">
        <f>IF($B4578="",0,IF(OR($U4578="OUT",$U4578="TRF"),N($M4578),0))</f>
        <v>0</v>
      </c>
      <c r="R4578" s="32">
        <f>IF($B4578="",0,IF($U4578="IN",N($M4578),0))</f>
        <v>0</v>
      </c>
      <c r="S4578" s="33">
        <f>IF($B4578="","",IF($M4578="","⚠ مبلغ",IF($E4578="","⚠ بانک عامل",IF(AND($U4578="TRF",$F4578=""),"⚠ بانک مقصد",IF(AND($V4578&lt;&gt;"NONE",$V4578&lt;&gt;"",$Z4578=""),"⚠ طرف حساب","✓")))))</f>
        <v>0</v>
      </c>
      <c r="T4578" s="29"/>
      <c r="U4578" s="27">
        <f>IFERROR(VLOOKUP($D4578,BankOpTbl,2,0),"")</f>
        <v>0</v>
      </c>
      <c r="V4578" s="27">
        <f>IFERROR(VLOOKUP($D4578,BankOpTbl,3,0),"")</f>
        <v>0</v>
      </c>
      <c r="W4578" s="27">
        <f>IFERROR(VLOOKUP($D4578,BankOpTbl,4,0),"")</f>
        <v>0</v>
      </c>
      <c r="X4578" s="27">
        <f>IF($E4578="","",IFERROR(VLOOKUP($E4578,BankTbl,4,0),""))</f>
        <v>0</v>
      </c>
      <c r="Y4578" s="27">
        <f>IF($F4578="","",IFERROR(VLOOKUP($F4578,BankTbl,4,0),""))</f>
        <v>0</v>
      </c>
      <c r="Z4578" s="27">
        <f>IF($B4578="","",IF($V4578="PICK",LEFT($N4578,5),IF($V4578="FIXED",$W4578,IF($V4578="CODE",$H4578,""))))</f>
        <v>0</v>
      </c>
    </row>
    <row r="4579" spans="1:26" ht="21" customHeight="1">
      <c r="A4579" s="27">
        <f>IF($B4579="","",COUNTA($B$13:$B4579))</f>
        <v>0</v>
      </c>
      <c r="B4579" s="28"/>
      <c r="C4579" s="28"/>
      <c r="D4579" s="29"/>
      <c r="E4579" s="29"/>
      <c r="F4579" s="29"/>
      <c r="G4579" s="28"/>
      <c r="H4579" s="28"/>
      <c r="I4579" s="30">
        <f>IF($H4579="","",IFERROR(VLOOKUP($H4579,AcctTbl,2,0),"کد ناشناخته"))</f>
        <v>0</v>
      </c>
      <c r="J4579" s="27">
        <f>IF($H4579="","",IFERROR(VLOOKUP($H4579,AcctTbl,3,0),""))</f>
        <v>0</v>
      </c>
      <c r="K4579" s="29"/>
      <c r="L4579" s="28"/>
      <c r="M4579" s="31"/>
      <c r="N4579" s="29"/>
      <c r="O4579" s="32">
        <f>IF($B4579="",0,IF($U4579="IN",N($M4579),0))</f>
        <v>0</v>
      </c>
      <c r="P4579" s="32">
        <f>IF($B4579="",0,IF(OR($U4579="OUT",$U4579="TRF"),N($M4579),0))</f>
        <v>0</v>
      </c>
      <c r="Q4579" s="32">
        <f>IF($B4579="",0,IF(OR($U4579="OUT",$U4579="TRF"),N($M4579),0))</f>
        <v>0</v>
      </c>
      <c r="R4579" s="32">
        <f>IF($B4579="",0,IF($U4579="IN",N($M4579),0))</f>
        <v>0</v>
      </c>
      <c r="S4579" s="33">
        <f>IF($B4579="","",IF($M4579="","⚠ مبلغ",IF($E4579="","⚠ بانک عامل",IF(AND($U4579="TRF",$F4579=""),"⚠ بانک مقصد",IF(AND($V4579&lt;&gt;"NONE",$V4579&lt;&gt;"",$Z4579=""),"⚠ طرف حساب","✓")))))</f>
        <v>0</v>
      </c>
      <c r="T4579" s="29"/>
      <c r="U4579" s="27">
        <f>IFERROR(VLOOKUP($D4579,BankOpTbl,2,0),"")</f>
        <v>0</v>
      </c>
      <c r="V4579" s="27">
        <f>IFERROR(VLOOKUP($D4579,BankOpTbl,3,0),"")</f>
        <v>0</v>
      </c>
      <c r="W4579" s="27">
        <f>IFERROR(VLOOKUP($D4579,BankOpTbl,4,0),"")</f>
        <v>0</v>
      </c>
      <c r="X4579" s="27">
        <f>IF($E4579="","",IFERROR(VLOOKUP($E4579,BankTbl,4,0),""))</f>
        <v>0</v>
      </c>
      <c r="Y4579" s="27">
        <f>IF($F4579="","",IFERROR(VLOOKUP($F4579,BankTbl,4,0),""))</f>
        <v>0</v>
      </c>
      <c r="Z4579" s="27">
        <f>IF($B4579="","",IF($V4579="PICK",LEFT($N4579,5),IF($V4579="FIXED",$W4579,IF($V4579="CODE",$H4579,""))))</f>
        <v>0</v>
      </c>
    </row>
    <row r="4580" spans="1:26" ht="21" customHeight="1">
      <c r="A4580" s="27">
        <f>IF($B4580="","",COUNTA($B$13:$B4580))</f>
        <v>0</v>
      </c>
      <c r="B4580" s="28"/>
      <c r="C4580" s="28"/>
      <c r="D4580" s="29"/>
      <c r="E4580" s="29"/>
      <c r="F4580" s="29"/>
      <c r="G4580" s="28"/>
      <c r="H4580" s="28"/>
      <c r="I4580" s="30">
        <f>IF($H4580="","",IFERROR(VLOOKUP($H4580,AcctTbl,2,0),"کد ناشناخته"))</f>
        <v>0</v>
      </c>
      <c r="J4580" s="27">
        <f>IF($H4580="","",IFERROR(VLOOKUP($H4580,AcctTbl,3,0),""))</f>
        <v>0</v>
      </c>
      <c r="K4580" s="29"/>
      <c r="L4580" s="28"/>
      <c r="M4580" s="31"/>
      <c r="N4580" s="29"/>
      <c r="O4580" s="32">
        <f>IF($B4580="",0,IF($U4580="IN",N($M4580),0))</f>
        <v>0</v>
      </c>
      <c r="P4580" s="32">
        <f>IF($B4580="",0,IF(OR($U4580="OUT",$U4580="TRF"),N($M4580),0))</f>
        <v>0</v>
      </c>
      <c r="Q4580" s="32">
        <f>IF($B4580="",0,IF(OR($U4580="OUT",$U4580="TRF"),N($M4580),0))</f>
        <v>0</v>
      </c>
      <c r="R4580" s="32">
        <f>IF($B4580="",0,IF($U4580="IN",N($M4580),0))</f>
        <v>0</v>
      </c>
      <c r="S4580" s="33">
        <f>IF($B4580="","",IF($M4580="","⚠ مبلغ",IF($E4580="","⚠ بانک عامل",IF(AND($U4580="TRF",$F4580=""),"⚠ بانک مقصد",IF(AND($V4580&lt;&gt;"NONE",$V4580&lt;&gt;"",$Z4580=""),"⚠ طرف حساب","✓")))))</f>
        <v>0</v>
      </c>
      <c r="T4580" s="29"/>
      <c r="U4580" s="27">
        <f>IFERROR(VLOOKUP($D4580,BankOpTbl,2,0),"")</f>
        <v>0</v>
      </c>
      <c r="V4580" s="27">
        <f>IFERROR(VLOOKUP($D4580,BankOpTbl,3,0),"")</f>
        <v>0</v>
      </c>
      <c r="W4580" s="27">
        <f>IFERROR(VLOOKUP($D4580,BankOpTbl,4,0),"")</f>
        <v>0</v>
      </c>
      <c r="X4580" s="27">
        <f>IF($E4580="","",IFERROR(VLOOKUP($E4580,BankTbl,4,0),""))</f>
        <v>0</v>
      </c>
      <c r="Y4580" s="27">
        <f>IF($F4580="","",IFERROR(VLOOKUP($F4580,BankTbl,4,0),""))</f>
        <v>0</v>
      </c>
      <c r="Z4580" s="27">
        <f>IF($B4580="","",IF($V4580="PICK",LEFT($N4580,5),IF($V4580="FIXED",$W4580,IF($V4580="CODE",$H4580,""))))</f>
        <v>0</v>
      </c>
    </row>
    <row r="4581" spans="1:26" ht="21" customHeight="1">
      <c r="A4581" s="27">
        <f>IF($B4581="","",COUNTA($B$13:$B4581))</f>
        <v>0</v>
      </c>
      <c r="B4581" s="28"/>
      <c r="C4581" s="28"/>
      <c r="D4581" s="29"/>
      <c r="E4581" s="29"/>
      <c r="F4581" s="29"/>
      <c r="G4581" s="28"/>
      <c r="H4581" s="28"/>
      <c r="I4581" s="30">
        <f>IF($H4581="","",IFERROR(VLOOKUP($H4581,AcctTbl,2,0),"کد ناشناخته"))</f>
        <v>0</v>
      </c>
      <c r="J4581" s="27">
        <f>IF($H4581="","",IFERROR(VLOOKUP($H4581,AcctTbl,3,0),""))</f>
        <v>0</v>
      </c>
      <c r="K4581" s="29"/>
      <c r="L4581" s="28"/>
      <c r="M4581" s="31"/>
      <c r="N4581" s="29"/>
      <c r="O4581" s="32">
        <f>IF($B4581="",0,IF($U4581="IN",N($M4581),0))</f>
        <v>0</v>
      </c>
      <c r="P4581" s="32">
        <f>IF($B4581="",0,IF(OR($U4581="OUT",$U4581="TRF"),N($M4581),0))</f>
        <v>0</v>
      </c>
      <c r="Q4581" s="32">
        <f>IF($B4581="",0,IF(OR($U4581="OUT",$U4581="TRF"),N($M4581),0))</f>
        <v>0</v>
      </c>
      <c r="R4581" s="32">
        <f>IF($B4581="",0,IF($U4581="IN",N($M4581),0))</f>
        <v>0</v>
      </c>
      <c r="S4581" s="33">
        <f>IF($B4581="","",IF($M4581="","⚠ مبلغ",IF($E4581="","⚠ بانک عامل",IF(AND($U4581="TRF",$F4581=""),"⚠ بانک مقصد",IF(AND($V4581&lt;&gt;"NONE",$V4581&lt;&gt;"",$Z4581=""),"⚠ طرف حساب","✓")))))</f>
        <v>0</v>
      </c>
      <c r="T4581" s="29"/>
      <c r="U4581" s="27">
        <f>IFERROR(VLOOKUP($D4581,BankOpTbl,2,0),"")</f>
        <v>0</v>
      </c>
      <c r="V4581" s="27">
        <f>IFERROR(VLOOKUP($D4581,BankOpTbl,3,0),"")</f>
        <v>0</v>
      </c>
      <c r="W4581" s="27">
        <f>IFERROR(VLOOKUP($D4581,BankOpTbl,4,0),"")</f>
        <v>0</v>
      </c>
      <c r="X4581" s="27">
        <f>IF($E4581="","",IFERROR(VLOOKUP($E4581,BankTbl,4,0),""))</f>
        <v>0</v>
      </c>
      <c r="Y4581" s="27">
        <f>IF($F4581="","",IFERROR(VLOOKUP($F4581,BankTbl,4,0),""))</f>
        <v>0</v>
      </c>
      <c r="Z4581" s="27">
        <f>IF($B4581="","",IF($V4581="PICK",LEFT($N4581,5),IF($V4581="FIXED",$W4581,IF($V4581="CODE",$H4581,""))))</f>
        <v>0</v>
      </c>
    </row>
    <row r="4582" spans="1:26" ht="21" customHeight="1">
      <c r="A4582" s="27">
        <f>IF($B4582="","",COUNTA($B$13:$B4582))</f>
        <v>0</v>
      </c>
      <c r="B4582" s="28"/>
      <c r="C4582" s="28"/>
      <c r="D4582" s="29"/>
      <c r="E4582" s="29"/>
      <c r="F4582" s="29"/>
      <c r="G4582" s="28"/>
      <c r="H4582" s="28"/>
      <c r="I4582" s="30">
        <f>IF($H4582="","",IFERROR(VLOOKUP($H4582,AcctTbl,2,0),"کد ناشناخته"))</f>
        <v>0</v>
      </c>
      <c r="J4582" s="27">
        <f>IF($H4582="","",IFERROR(VLOOKUP($H4582,AcctTbl,3,0),""))</f>
        <v>0</v>
      </c>
      <c r="K4582" s="29"/>
      <c r="L4582" s="28"/>
      <c r="M4582" s="31"/>
      <c r="N4582" s="29"/>
      <c r="O4582" s="32">
        <f>IF($B4582="",0,IF($U4582="IN",N($M4582),0))</f>
        <v>0</v>
      </c>
      <c r="P4582" s="32">
        <f>IF($B4582="",0,IF(OR($U4582="OUT",$U4582="TRF"),N($M4582),0))</f>
        <v>0</v>
      </c>
      <c r="Q4582" s="32">
        <f>IF($B4582="",0,IF(OR($U4582="OUT",$U4582="TRF"),N($M4582),0))</f>
        <v>0</v>
      </c>
      <c r="R4582" s="32">
        <f>IF($B4582="",0,IF($U4582="IN",N($M4582),0))</f>
        <v>0</v>
      </c>
      <c r="S4582" s="33">
        <f>IF($B4582="","",IF($M4582="","⚠ مبلغ",IF($E4582="","⚠ بانک عامل",IF(AND($U4582="TRF",$F4582=""),"⚠ بانک مقصد",IF(AND($V4582&lt;&gt;"NONE",$V4582&lt;&gt;"",$Z4582=""),"⚠ طرف حساب","✓")))))</f>
        <v>0</v>
      </c>
      <c r="T4582" s="29"/>
      <c r="U4582" s="27">
        <f>IFERROR(VLOOKUP($D4582,BankOpTbl,2,0),"")</f>
        <v>0</v>
      </c>
      <c r="V4582" s="27">
        <f>IFERROR(VLOOKUP($D4582,BankOpTbl,3,0),"")</f>
        <v>0</v>
      </c>
      <c r="W4582" s="27">
        <f>IFERROR(VLOOKUP($D4582,BankOpTbl,4,0),"")</f>
        <v>0</v>
      </c>
      <c r="X4582" s="27">
        <f>IF($E4582="","",IFERROR(VLOOKUP($E4582,BankTbl,4,0),""))</f>
        <v>0</v>
      </c>
      <c r="Y4582" s="27">
        <f>IF($F4582="","",IFERROR(VLOOKUP($F4582,BankTbl,4,0),""))</f>
        <v>0</v>
      </c>
      <c r="Z4582" s="27">
        <f>IF($B4582="","",IF($V4582="PICK",LEFT($N4582,5),IF($V4582="FIXED",$W4582,IF($V4582="CODE",$H4582,""))))</f>
        <v>0</v>
      </c>
    </row>
    <row r="4583" spans="1:26" ht="21" customHeight="1">
      <c r="A4583" s="27">
        <f>IF($B4583="","",COUNTA($B$13:$B4583))</f>
        <v>0</v>
      </c>
      <c r="B4583" s="28"/>
      <c r="C4583" s="28"/>
      <c r="D4583" s="29"/>
      <c r="E4583" s="29"/>
      <c r="F4583" s="29"/>
      <c r="G4583" s="28"/>
      <c r="H4583" s="28"/>
      <c r="I4583" s="30">
        <f>IF($H4583="","",IFERROR(VLOOKUP($H4583,AcctTbl,2,0),"کد ناشناخته"))</f>
        <v>0</v>
      </c>
      <c r="J4583" s="27">
        <f>IF($H4583="","",IFERROR(VLOOKUP($H4583,AcctTbl,3,0),""))</f>
        <v>0</v>
      </c>
      <c r="K4583" s="29"/>
      <c r="L4583" s="28"/>
      <c r="M4583" s="31"/>
      <c r="N4583" s="29"/>
      <c r="O4583" s="32">
        <f>IF($B4583="",0,IF($U4583="IN",N($M4583),0))</f>
        <v>0</v>
      </c>
      <c r="P4583" s="32">
        <f>IF($B4583="",0,IF(OR($U4583="OUT",$U4583="TRF"),N($M4583),0))</f>
        <v>0</v>
      </c>
      <c r="Q4583" s="32">
        <f>IF($B4583="",0,IF(OR($U4583="OUT",$U4583="TRF"),N($M4583),0))</f>
        <v>0</v>
      </c>
      <c r="R4583" s="32">
        <f>IF($B4583="",0,IF($U4583="IN",N($M4583),0))</f>
        <v>0</v>
      </c>
      <c r="S4583" s="33">
        <f>IF($B4583="","",IF($M4583="","⚠ مبلغ",IF($E4583="","⚠ بانک عامل",IF(AND($U4583="TRF",$F4583=""),"⚠ بانک مقصد",IF(AND($V4583&lt;&gt;"NONE",$V4583&lt;&gt;"",$Z4583=""),"⚠ طرف حساب","✓")))))</f>
        <v>0</v>
      </c>
      <c r="T4583" s="29"/>
      <c r="U4583" s="27">
        <f>IFERROR(VLOOKUP($D4583,BankOpTbl,2,0),"")</f>
        <v>0</v>
      </c>
      <c r="V4583" s="27">
        <f>IFERROR(VLOOKUP($D4583,BankOpTbl,3,0),"")</f>
        <v>0</v>
      </c>
      <c r="W4583" s="27">
        <f>IFERROR(VLOOKUP($D4583,BankOpTbl,4,0),"")</f>
        <v>0</v>
      </c>
      <c r="X4583" s="27">
        <f>IF($E4583="","",IFERROR(VLOOKUP($E4583,BankTbl,4,0),""))</f>
        <v>0</v>
      </c>
      <c r="Y4583" s="27">
        <f>IF($F4583="","",IFERROR(VLOOKUP($F4583,BankTbl,4,0),""))</f>
        <v>0</v>
      </c>
      <c r="Z4583" s="27">
        <f>IF($B4583="","",IF($V4583="PICK",LEFT($N4583,5),IF($V4583="FIXED",$W4583,IF($V4583="CODE",$H4583,""))))</f>
        <v>0</v>
      </c>
    </row>
    <row r="4584" spans="1:26" ht="21" customHeight="1">
      <c r="A4584" s="27">
        <f>IF($B4584="","",COUNTA($B$13:$B4584))</f>
        <v>0</v>
      </c>
      <c r="B4584" s="28"/>
      <c r="C4584" s="28"/>
      <c r="D4584" s="29"/>
      <c r="E4584" s="29"/>
      <c r="F4584" s="29"/>
      <c r="G4584" s="28"/>
      <c r="H4584" s="28"/>
      <c r="I4584" s="30">
        <f>IF($H4584="","",IFERROR(VLOOKUP($H4584,AcctTbl,2,0),"کد ناشناخته"))</f>
        <v>0</v>
      </c>
      <c r="J4584" s="27">
        <f>IF($H4584="","",IFERROR(VLOOKUP($H4584,AcctTbl,3,0),""))</f>
        <v>0</v>
      </c>
      <c r="K4584" s="29"/>
      <c r="L4584" s="28"/>
      <c r="M4584" s="31"/>
      <c r="N4584" s="29"/>
      <c r="O4584" s="32">
        <f>IF($B4584="",0,IF($U4584="IN",N($M4584),0))</f>
        <v>0</v>
      </c>
      <c r="P4584" s="32">
        <f>IF($B4584="",0,IF(OR($U4584="OUT",$U4584="TRF"),N($M4584),0))</f>
        <v>0</v>
      </c>
      <c r="Q4584" s="32">
        <f>IF($B4584="",0,IF(OR($U4584="OUT",$U4584="TRF"),N($M4584),0))</f>
        <v>0</v>
      </c>
      <c r="R4584" s="32">
        <f>IF($B4584="",0,IF($U4584="IN",N($M4584),0))</f>
        <v>0</v>
      </c>
      <c r="S4584" s="33">
        <f>IF($B4584="","",IF($M4584="","⚠ مبلغ",IF($E4584="","⚠ بانک عامل",IF(AND($U4584="TRF",$F4584=""),"⚠ بانک مقصد",IF(AND($V4584&lt;&gt;"NONE",$V4584&lt;&gt;"",$Z4584=""),"⚠ طرف حساب","✓")))))</f>
        <v>0</v>
      </c>
      <c r="T4584" s="29"/>
      <c r="U4584" s="27">
        <f>IFERROR(VLOOKUP($D4584,BankOpTbl,2,0),"")</f>
        <v>0</v>
      </c>
      <c r="V4584" s="27">
        <f>IFERROR(VLOOKUP($D4584,BankOpTbl,3,0),"")</f>
        <v>0</v>
      </c>
      <c r="W4584" s="27">
        <f>IFERROR(VLOOKUP($D4584,BankOpTbl,4,0),"")</f>
        <v>0</v>
      </c>
      <c r="X4584" s="27">
        <f>IF($E4584="","",IFERROR(VLOOKUP($E4584,BankTbl,4,0),""))</f>
        <v>0</v>
      </c>
      <c r="Y4584" s="27">
        <f>IF($F4584="","",IFERROR(VLOOKUP($F4584,BankTbl,4,0),""))</f>
        <v>0</v>
      </c>
      <c r="Z4584" s="27">
        <f>IF($B4584="","",IF($V4584="PICK",LEFT($N4584,5),IF($V4584="FIXED",$W4584,IF($V4584="CODE",$H4584,""))))</f>
        <v>0</v>
      </c>
    </row>
    <row r="4585" spans="1:26" ht="21" customHeight="1">
      <c r="A4585" s="27">
        <f>IF($B4585="","",COUNTA($B$13:$B4585))</f>
        <v>0</v>
      </c>
      <c r="B4585" s="28"/>
      <c r="C4585" s="28"/>
      <c r="D4585" s="29"/>
      <c r="E4585" s="29"/>
      <c r="F4585" s="29"/>
      <c r="G4585" s="28"/>
      <c r="H4585" s="28"/>
      <c r="I4585" s="30">
        <f>IF($H4585="","",IFERROR(VLOOKUP($H4585,AcctTbl,2,0),"کد ناشناخته"))</f>
        <v>0</v>
      </c>
      <c r="J4585" s="27">
        <f>IF($H4585="","",IFERROR(VLOOKUP($H4585,AcctTbl,3,0),""))</f>
        <v>0</v>
      </c>
      <c r="K4585" s="29"/>
      <c r="L4585" s="28"/>
      <c r="M4585" s="31"/>
      <c r="N4585" s="29"/>
      <c r="O4585" s="32">
        <f>IF($B4585="",0,IF($U4585="IN",N($M4585),0))</f>
        <v>0</v>
      </c>
      <c r="P4585" s="32">
        <f>IF($B4585="",0,IF(OR($U4585="OUT",$U4585="TRF"),N($M4585),0))</f>
        <v>0</v>
      </c>
      <c r="Q4585" s="32">
        <f>IF($B4585="",0,IF(OR($U4585="OUT",$U4585="TRF"),N($M4585),0))</f>
        <v>0</v>
      </c>
      <c r="R4585" s="32">
        <f>IF($B4585="",0,IF($U4585="IN",N($M4585),0))</f>
        <v>0</v>
      </c>
      <c r="S4585" s="33">
        <f>IF($B4585="","",IF($M4585="","⚠ مبلغ",IF($E4585="","⚠ بانک عامل",IF(AND($U4585="TRF",$F4585=""),"⚠ بانک مقصد",IF(AND($V4585&lt;&gt;"NONE",$V4585&lt;&gt;"",$Z4585=""),"⚠ طرف حساب","✓")))))</f>
        <v>0</v>
      </c>
      <c r="T4585" s="29"/>
      <c r="U4585" s="27">
        <f>IFERROR(VLOOKUP($D4585,BankOpTbl,2,0),"")</f>
        <v>0</v>
      </c>
      <c r="V4585" s="27">
        <f>IFERROR(VLOOKUP($D4585,BankOpTbl,3,0),"")</f>
        <v>0</v>
      </c>
      <c r="W4585" s="27">
        <f>IFERROR(VLOOKUP($D4585,BankOpTbl,4,0),"")</f>
        <v>0</v>
      </c>
      <c r="X4585" s="27">
        <f>IF($E4585="","",IFERROR(VLOOKUP($E4585,BankTbl,4,0),""))</f>
        <v>0</v>
      </c>
      <c r="Y4585" s="27">
        <f>IF($F4585="","",IFERROR(VLOOKUP($F4585,BankTbl,4,0),""))</f>
        <v>0</v>
      </c>
      <c r="Z4585" s="27">
        <f>IF($B4585="","",IF($V4585="PICK",LEFT($N4585,5),IF($V4585="FIXED",$W4585,IF($V4585="CODE",$H4585,""))))</f>
        <v>0</v>
      </c>
    </row>
    <row r="4586" spans="1:26" ht="21" customHeight="1">
      <c r="A4586" s="27">
        <f>IF($B4586="","",COUNTA($B$13:$B4586))</f>
        <v>0</v>
      </c>
      <c r="B4586" s="28"/>
      <c r="C4586" s="28"/>
      <c r="D4586" s="29"/>
      <c r="E4586" s="29"/>
      <c r="F4586" s="29"/>
      <c r="G4586" s="28"/>
      <c r="H4586" s="28"/>
      <c r="I4586" s="30">
        <f>IF($H4586="","",IFERROR(VLOOKUP($H4586,AcctTbl,2,0),"کد ناشناخته"))</f>
        <v>0</v>
      </c>
      <c r="J4586" s="27">
        <f>IF($H4586="","",IFERROR(VLOOKUP($H4586,AcctTbl,3,0),""))</f>
        <v>0</v>
      </c>
      <c r="K4586" s="29"/>
      <c r="L4586" s="28"/>
      <c r="M4586" s="31"/>
      <c r="N4586" s="29"/>
      <c r="O4586" s="32">
        <f>IF($B4586="",0,IF($U4586="IN",N($M4586),0))</f>
        <v>0</v>
      </c>
      <c r="P4586" s="32">
        <f>IF($B4586="",0,IF(OR($U4586="OUT",$U4586="TRF"),N($M4586),0))</f>
        <v>0</v>
      </c>
      <c r="Q4586" s="32">
        <f>IF($B4586="",0,IF(OR($U4586="OUT",$U4586="TRF"),N($M4586),0))</f>
        <v>0</v>
      </c>
      <c r="R4586" s="32">
        <f>IF($B4586="",0,IF($U4586="IN",N($M4586),0))</f>
        <v>0</v>
      </c>
      <c r="S4586" s="33">
        <f>IF($B4586="","",IF($M4586="","⚠ مبلغ",IF($E4586="","⚠ بانک عامل",IF(AND($U4586="TRF",$F4586=""),"⚠ بانک مقصد",IF(AND($V4586&lt;&gt;"NONE",$V4586&lt;&gt;"",$Z4586=""),"⚠ طرف حساب","✓")))))</f>
        <v>0</v>
      </c>
      <c r="T4586" s="29"/>
      <c r="U4586" s="27">
        <f>IFERROR(VLOOKUP($D4586,BankOpTbl,2,0),"")</f>
        <v>0</v>
      </c>
      <c r="V4586" s="27">
        <f>IFERROR(VLOOKUP($D4586,BankOpTbl,3,0),"")</f>
        <v>0</v>
      </c>
      <c r="W4586" s="27">
        <f>IFERROR(VLOOKUP($D4586,BankOpTbl,4,0),"")</f>
        <v>0</v>
      </c>
      <c r="X4586" s="27">
        <f>IF($E4586="","",IFERROR(VLOOKUP($E4586,BankTbl,4,0),""))</f>
        <v>0</v>
      </c>
      <c r="Y4586" s="27">
        <f>IF($F4586="","",IFERROR(VLOOKUP($F4586,BankTbl,4,0),""))</f>
        <v>0</v>
      </c>
      <c r="Z4586" s="27">
        <f>IF($B4586="","",IF($V4586="PICK",LEFT($N4586,5),IF($V4586="FIXED",$W4586,IF($V4586="CODE",$H4586,""))))</f>
        <v>0</v>
      </c>
    </row>
    <row r="4587" spans="1:26" ht="21" customHeight="1">
      <c r="A4587" s="27">
        <f>IF($B4587="","",COUNTA($B$13:$B4587))</f>
        <v>0</v>
      </c>
      <c r="B4587" s="28"/>
      <c r="C4587" s="28"/>
      <c r="D4587" s="29"/>
      <c r="E4587" s="29"/>
      <c r="F4587" s="29"/>
      <c r="G4587" s="28"/>
      <c r="H4587" s="28"/>
      <c r="I4587" s="30">
        <f>IF($H4587="","",IFERROR(VLOOKUP($H4587,AcctTbl,2,0),"کد ناشناخته"))</f>
        <v>0</v>
      </c>
      <c r="J4587" s="27">
        <f>IF($H4587="","",IFERROR(VLOOKUP($H4587,AcctTbl,3,0),""))</f>
        <v>0</v>
      </c>
      <c r="K4587" s="29"/>
      <c r="L4587" s="28"/>
      <c r="M4587" s="31"/>
      <c r="N4587" s="29"/>
      <c r="O4587" s="32">
        <f>IF($B4587="",0,IF($U4587="IN",N($M4587),0))</f>
        <v>0</v>
      </c>
      <c r="P4587" s="32">
        <f>IF($B4587="",0,IF(OR($U4587="OUT",$U4587="TRF"),N($M4587),0))</f>
        <v>0</v>
      </c>
      <c r="Q4587" s="32">
        <f>IF($B4587="",0,IF(OR($U4587="OUT",$U4587="TRF"),N($M4587),0))</f>
        <v>0</v>
      </c>
      <c r="R4587" s="32">
        <f>IF($B4587="",0,IF($U4587="IN",N($M4587),0))</f>
        <v>0</v>
      </c>
      <c r="S4587" s="33">
        <f>IF($B4587="","",IF($M4587="","⚠ مبلغ",IF($E4587="","⚠ بانک عامل",IF(AND($U4587="TRF",$F4587=""),"⚠ بانک مقصد",IF(AND($V4587&lt;&gt;"NONE",$V4587&lt;&gt;"",$Z4587=""),"⚠ طرف حساب","✓")))))</f>
        <v>0</v>
      </c>
      <c r="T4587" s="29"/>
      <c r="U4587" s="27">
        <f>IFERROR(VLOOKUP($D4587,BankOpTbl,2,0),"")</f>
        <v>0</v>
      </c>
      <c r="V4587" s="27">
        <f>IFERROR(VLOOKUP($D4587,BankOpTbl,3,0),"")</f>
        <v>0</v>
      </c>
      <c r="W4587" s="27">
        <f>IFERROR(VLOOKUP($D4587,BankOpTbl,4,0),"")</f>
        <v>0</v>
      </c>
      <c r="X4587" s="27">
        <f>IF($E4587="","",IFERROR(VLOOKUP($E4587,BankTbl,4,0),""))</f>
        <v>0</v>
      </c>
      <c r="Y4587" s="27">
        <f>IF($F4587="","",IFERROR(VLOOKUP($F4587,BankTbl,4,0),""))</f>
        <v>0</v>
      </c>
      <c r="Z4587" s="27">
        <f>IF($B4587="","",IF($V4587="PICK",LEFT($N4587,5),IF($V4587="FIXED",$W4587,IF($V4587="CODE",$H4587,""))))</f>
        <v>0</v>
      </c>
    </row>
    <row r="4588" spans="1:26" ht="21" customHeight="1">
      <c r="A4588" s="27">
        <f>IF($B4588="","",COUNTA($B$13:$B4588))</f>
        <v>0</v>
      </c>
      <c r="B4588" s="28"/>
      <c r="C4588" s="28"/>
      <c r="D4588" s="29"/>
      <c r="E4588" s="29"/>
      <c r="F4588" s="29"/>
      <c r="G4588" s="28"/>
      <c r="H4588" s="28"/>
      <c r="I4588" s="30">
        <f>IF($H4588="","",IFERROR(VLOOKUP($H4588,AcctTbl,2,0),"کد ناشناخته"))</f>
        <v>0</v>
      </c>
      <c r="J4588" s="27">
        <f>IF($H4588="","",IFERROR(VLOOKUP($H4588,AcctTbl,3,0),""))</f>
        <v>0</v>
      </c>
      <c r="K4588" s="29"/>
      <c r="L4588" s="28"/>
      <c r="M4588" s="31"/>
      <c r="N4588" s="29"/>
      <c r="O4588" s="32">
        <f>IF($B4588="",0,IF($U4588="IN",N($M4588),0))</f>
        <v>0</v>
      </c>
      <c r="P4588" s="32">
        <f>IF($B4588="",0,IF(OR($U4588="OUT",$U4588="TRF"),N($M4588),0))</f>
        <v>0</v>
      </c>
      <c r="Q4588" s="32">
        <f>IF($B4588="",0,IF(OR($U4588="OUT",$U4588="TRF"),N($M4588),0))</f>
        <v>0</v>
      </c>
      <c r="R4588" s="32">
        <f>IF($B4588="",0,IF($U4588="IN",N($M4588),0))</f>
        <v>0</v>
      </c>
      <c r="S4588" s="33">
        <f>IF($B4588="","",IF($M4588="","⚠ مبلغ",IF($E4588="","⚠ بانک عامل",IF(AND($U4588="TRF",$F4588=""),"⚠ بانک مقصد",IF(AND($V4588&lt;&gt;"NONE",$V4588&lt;&gt;"",$Z4588=""),"⚠ طرف حساب","✓")))))</f>
        <v>0</v>
      </c>
      <c r="T4588" s="29"/>
      <c r="U4588" s="27">
        <f>IFERROR(VLOOKUP($D4588,BankOpTbl,2,0),"")</f>
        <v>0</v>
      </c>
      <c r="V4588" s="27">
        <f>IFERROR(VLOOKUP($D4588,BankOpTbl,3,0),"")</f>
        <v>0</v>
      </c>
      <c r="W4588" s="27">
        <f>IFERROR(VLOOKUP($D4588,BankOpTbl,4,0),"")</f>
        <v>0</v>
      </c>
      <c r="X4588" s="27">
        <f>IF($E4588="","",IFERROR(VLOOKUP($E4588,BankTbl,4,0),""))</f>
        <v>0</v>
      </c>
      <c r="Y4588" s="27">
        <f>IF($F4588="","",IFERROR(VLOOKUP($F4588,BankTbl,4,0),""))</f>
        <v>0</v>
      </c>
      <c r="Z4588" s="27">
        <f>IF($B4588="","",IF($V4588="PICK",LEFT($N4588,5),IF($V4588="FIXED",$W4588,IF($V4588="CODE",$H4588,""))))</f>
        <v>0</v>
      </c>
    </row>
    <row r="4589" spans="1:26" ht="21" customHeight="1">
      <c r="A4589" s="27">
        <f>IF($B4589="","",COUNTA($B$13:$B4589))</f>
        <v>0</v>
      </c>
      <c r="B4589" s="28"/>
      <c r="C4589" s="28"/>
      <c r="D4589" s="29"/>
      <c r="E4589" s="29"/>
      <c r="F4589" s="29"/>
      <c r="G4589" s="28"/>
      <c r="H4589" s="28"/>
      <c r="I4589" s="30">
        <f>IF($H4589="","",IFERROR(VLOOKUP($H4589,AcctTbl,2,0),"کد ناشناخته"))</f>
        <v>0</v>
      </c>
      <c r="J4589" s="27">
        <f>IF($H4589="","",IFERROR(VLOOKUP($H4589,AcctTbl,3,0),""))</f>
        <v>0</v>
      </c>
      <c r="K4589" s="29"/>
      <c r="L4589" s="28"/>
      <c r="M4589" s="31"/>
      <c r="N4589" s="29"/>
      <c r="O4589" s="32">
        <f>IF($B4589="",0,IF($U4589="IN",N($M4589),0))</f>
        <v>0</v>
      </c>
      <c r="P4589" s="32">
        <f>IF($B4589="",0,IF(OR($U4589="OUT",$U4589="TRF"),N($M4589),0))</f>
        <v>0</v>
      </c>
      <c r="Q4589" s="32">
        <f>IF($B4589="",0,IF(OR($U4589="OUT",$U4589="TRF"),N($M4589),0))</f>
        <v>0</v>
      </c>
      <c r="R4589" s="32">
        <f>IF($B4589="",0,IF($U4589="IN",N($M4589),0))</f>
        <v>0</v>
      </c>
      <c r="S4589" s="33">
        <f>IF($B4589="","",IF($M4589="","⚠ مبلغ",IF($E4589="","⚠ بانک عامل",IF(AND($U4589="TRF",$F4589=""),"⚠ بانک مقصد",IF(AND($V4589&lt;&gt;"NONE",$V4589&lt;&gt;"",$Z4589=""),"⚠ طرف حساب","✓")))))</f>
        <v>0</v>
      </c>
      <c r="T4589" s="29"/>
      <c r="U4589" s="27">
        <f>IFERROR(VLOOKUP($D4589,BankOpTbl,2,0),"")</f>
        <v>0</v>
      </c>
      <c r="V4589" s="27">
        <f>IFERROR(VLOOKUP($D4589,BankOpTbl,3,0),"")</f>
        <v>0</v>
      </c>
      <c r="W4589" s="27">
        <f>IFERROR(VLOOKUP($D4589,BankOpTbl,4,0),"")</f>
        <v>0</v>
      </c>
      <c r="X4589" s="27">
        <f>IF($E4589="","",IFERROR(VLOOKUP($E4589,BankTbl,4,0),""))</f>
        <v>0</v>
      </c>
      <c r="Y4589" s="27">
        <f>IF($F4589="","",IFERROR(VLOOKUP($F4589,BankTbl,4,0),""))</f>
        <v>0</v>
      </c>
      <c r="Z4589" s="27">
        <f>IF($B4589="","",IF($V4589="PICK",LEFT($N4589,5),IF($V4589="FIXED",$W4589,IF($V4589="CODE",$H4589,""))))</f>
        <v>0</v>
      </c>
    </row>
    <row r="4590" spans="1:26" ht="21" customHeight="1">
      <c r="A4590" s="27">
        <f>IF($B4590="","",COUNTA($B$13:$B4590))</f>
        <v>0</v>
      </c>
      <c r="B4590" s="28"/>
      <c r="C4590" s="28"/>
      <c r="D4590" s="29"/>
      <c r="E4590" s="29"/>
      <c r="F4590" s="29"/>
      <c r="G4590" s="28"/>
      <c r="H4590" s="28"/>
      <c r="I4590" s="30">
        <f>IF($H4590="","",IFERROR(VLOOKUP($H4590,AcctTbl,2,0),"کد ناشناخته"))</f>
        <v>0</v>
      </c>
      <c r="J4590" s="27">
        <f>IF($H4590="","",IFERROR(VLOOKUP($H4590,AcctTbl,3,0),""))</f>
        <v>0</v>
      </c>
      <c r="K4590" s="29"/>
      <c r="L4590" s="28"/>
      <c r="M4590" s="31"/>
      <c r="N4590" s="29"/>
      <c r="O4590" s="32">
        <f>IF($B4590="",0,IF($U4590="IN",N($M4590),0))</f>
        <v>0</v>
      </c>
      <c r="P4590" s="32">
        <f>IF($B4590="",0,IF(OR($U4590="OUT",$U4590="TRF"),N($M4590),0))</f>
        <v>0</v>
      </c>
      <c r="Q4590" s="32">
        <f>IF($B4590="",0,IF(OR($U4590="OUT",$U4590="TRF"),N($M4590),0))</f>
        <v>0</v>
      </c>
      <c r="R4590" s="32">
        <f>IF($B4590="",0,IF($U4590="IN",N($M4590),0))</f>
        <v>0</v>
      </c>
      <c r="S4590" s="33">
        <f>IF($B4590="","",IF($M4590="","⚠ مبلغ",IF($E4590="","⚠ بانک عامل",IF(AND($U4590="TRF",$F4590=""),"⚠ بانک مقصد",IF(AND($V4590&lt;&gt;"NONE",$V4590&lt;&gt;"",$Z4590=""),"⚠ طرف حساب","✓")))))</f>
        <v>0</v>
      </c>
      <c r="T4590" s="29"/>
      <c r="U4590" s="27">
        <f>IFERROR(VLOOKUP($D4590,BankOpTbl,2,0),"")</f>
        <v>0</v>
      </c>
      <c r="V4590" s="27">
        <f>IFERROR(VLOOKUP($D4590,BankOpTbl,3,0),"")</f>
        <v>0</v>
      </c>
      <c r="W4590" s="27">
        <f>IFERROR(VLOOKUP($D4590,BankOpTbl,4,0),"")</f>
        <v>0</v>
      </c>
      <c r="X4590" s="27">
        <f>IF($E4590="","",IFERROR(VLOOKUP($E4590,BankTbl,4,0),""))</f>
        <v>0</v>
      </c>
      <c r="Y4590" s="27">
        <f>IF($F4590="","",IFERROR(VLOOKUP($F4590,BankTbl,4,0),""))</f>
        <v>0</v>
      </c>
      <c r="Z4590" s="27">
        <f>IF($B4590="","",IF($V4590="PICK",LEFT($N4590,5),IF($V4590="FIXED",$W4590,IF($V4590="CODE",$H4590,""))))</f>
        <v>0</v>
      </c>
    </row>
    <row r="4591" spans="1:26" ht="21" customHeight="1">
      <c r="A4591" s="27">
        <f>IF($B4591="","",COUNTA($B$13:$B4591))</f>
        <v>0</v>
      </c>
      <c r="B4591" s="28"/>
      <c r="C4591" s="28"/>
      <c r="D4591" s="29"/>
      <c r="E4591" s="29"/>
      <c r="F4591" s="29"/>
      <c r="G4591" s="28"/>
      <c r="H4591" s="28"/>
      <c r="I4591" s="30">
        <f>IF($H4591="","",IFERROR(VLOOKUP($H4591,AcctTbl,2,0),"کد ناشناخته"))</f>
        <v>0</v>
      </c>
      <c r="J4591" s="27">
        <f>IF($H4591="","",IFERROR(VLOOKUP($H4591,AcctTbl,3,0),""))</f>
        <v>0</v>
      </c>
      <c r="K4591" s="29"/>
      <c r="L4591" s="28"/>
      <c r="M4591" s="31"/>
      <c r="N4591" s="29"/>
      <c r="O4591" s="32">
        <f>IF($B4591="",0,IF($U4591="IN",N($M4591),0))</f>
        <v>0</v>
      </c>
      <c r="P4591" s="32">
        <f>IF($B4591="",0,IF(OR($U4591="OUT",$U4591="TRF"),N($M4591),0))</f>
        <v>0</v>
      </c>
      <c r="Q4591" s="32">
        <f>IF($B4591="",0,IF(OR($U4591="OUT",$U4591="TRF"),N($M4591),0))</f>
        <v>0</v>
      </c>
      <c r="R4591" s="32">
        <f>IF($B4591="",0,IF($U4591="IN",N($M4591),0))</f>
        <v>0</v>
      </c>
      <c r="S4591" s="33">
        <f>IF($B4591="","",IF($M4591="","⚠ مبلغ",IF($E4591="","⚠ بانک عامل",IF(AND($U4591="TRF",$F4591=""),"⚠ بانک مقصد",IF(AND($V4591&lt;&gt;"NONE",$V4591&lt;&gt;"",$Z4591=""),"⚠ طرف حساب","✓")))))</f>
        <v>0</v>
      </c>
      <c r="T4591" s="29"/>
      <c r="U4591" s="27">
        <f>IFERROR(VLOOKUP($D4591,BankOpTbl,2,0),"")</f>
        <v>0</v>
      </c>
      <c r="V4591" s="27">
        <f>IFERROR(VLOOKUP($D4591,BankOpTbl,3,0),"")</f>
        <v>0</v>
      </c>
      <c r="W4591" s="27">
        <f>IFERROR(VLOOKUP($D4591,BankOpTbl,4,0),"")</f>
        <v>0</v>
      </c>
      <c r="X4591" s="27">
        <f>IF($E4591="","",IFERROR(VLOOKUP($E4591,BankTbl,4,0),""))</f>
        <v>0</v>
      </c>
      <c r="Y4591" s="27">
        <f>IF($F4591="","",IFERROR(VLOOKUP($F4591,BankTbl,4,0),""))</f>
        <v>0</v>
      </c>
      <c r="Z4591" s="27">
        <f>IF($B4591="","",IF($V4591="PICK",LEFT($N4591,5),IF($V4591="FIXED",$W4591,IF($V4591="CODE",$H4591,""))))</f>
        <v>0</v>
      </c>
    </row>
    <row r="4592" spans="1:26" ht="21" customHeight="1">
      <c r="A4592" s="27">
        <f>IF($B4592="","",COUNTA($B$13:$B4592))</f>
        <v>0</v>
      </c>
      <c r="B4592" s="28"/>
      <c r="C4592" s="28"/>
      <c r="D4592" s="29"/>
      <c r="E4592" s="29"/>
      <c r="F4592" s="29"/>
      <c r="G4592" s="28"/>
      <c r="H4592" s="28"/>
      <c r="I4592" s="30">
        <f>IF($H4592="","",IFERROR(VLOOKUP($H4592,AcctTbl,2,0),"کد ناشناخته"))</f>
        <v>0</v>
      </c>
      <c r="J4592" s="27">
        <f>IF($H4592="","",IFERROR(VLOOKUP($H4592,AcctTbl,3,0),""))</f>
        <v>0</v>
      </c>
      <c r="K4592" s="29"/>
      <c r="L4592" s="28"/>
      <c r="M4592" s="31"/>
      <c r="N4592" s="29"/>
      <c r="O4592" s="32">
        <f>IF($B4592="",0,IF($U4592="IN",N($M4592),0))</f>
        <v>0</v>
      </c>
      <c r="P4592" s="32">
        <f>IF($B4592="",0,IF(OR($U4592="OUT",$U4592="TRF"),N($M4592),0))</f>
        <v>0</v>
      </c>
      <c r="Q4592" s="32">
        <f>IF($B4592="",0,IF(OR($U4592="OUT",$U4592="TRF"),N($M4592),0))</f>
        <v>0</v>
      </c>
      <c r="R4592" s="32">
        <f>IF($B4592="",0,IF($U4592="IN",N($M4592),0))</f>
        <v>0</v>
      </c>
      <c r="S4592" s="33">
        <f>IF($B4592="","",IF($M4592="","⚠ مبلغ",IF($E4592="","⚠ بانک عامل",IF(AND($U4592="TRF",$F4592=""),"⚠ بانک مقصد",IF(AND($V4592&lt;&gt;"NONE",$V4592&lt;&gt;"",$Z4592=""),"⚠ طرف حساب","✓")))))</f>
        <v>0</v>
      </c>
      <c r="T4592" s="29"/>
      <c r="U4592" s="27">
        <f>IFERROR(VLOOKUP($D4592,BankOpTbl,2,0),"")</f>
        <v>0</v>
      </c>
      <c r="V4592" s="27">
        <f>IFERROR(VLOOKUP($D4592,BankOpTbl,3,0),"")</f>
        <v>0</v>
      </c>
      <c r="W4592" s="27">
        <f>IFERROR(VLOOKUP($D4592,BankOpTbl,4,0),"")</f>
        <v>0</v>
      </c>
      <c r="X4592" s="27">
        <f>IF($E4592="","",IFERROR(VLOOKUP($E4592,BankTbl,4,0),""))</f>
        <v>0</v>
      </c>
      <c r="Y4592" s="27">
        <f>IF($F4592="","",IFERROR(VLOOKUP($F4592,BankTbl,4,0),""))</f>
        <v>0</v>
      </c>
      <c r="Z4592" s="27">
        <f>IF($B4592="","",IF($V4592="PICK",LEFT($N4592,5),IF($V4592="FIXED",$W4592,IF($V4592="CODE",$H4592,""))))</f>
        <v>0</v>
      </c>
    </row>
    <row r="4593" spans="1:26" ht="21" customHeight="1">
      <c r="A4593" s="27">
        <f>IF($B4593="","",COUNTA($B$13:$B4593))</f>
        <v>0</v>
      </c>
      <c r="B4593" s="28"/>
      <c r="C4593" s="28"/>
      <c r="D4593" s="29"/>
      <c r="E4593" s="29"/>
      <c r="F4593" s="29"/>
      <c r="G4593" s="28"/>
      <c r="H4593" s="28"/>
      <c r="I4593" s="30">
        <f>IF($H4593="","",IFERROR(VLOOKUP($H4593,AcctTbl,2,0),"کد ناشناخته"))</f>
        <v>0</v>
      </c>
      <c r="J4593" s="27">
        <f>IF($H4593="","",IFERROR(VLOOKUP($H4593,AcctTbl,3,0),""))</f>
        <v>0</v>
      </c>
      <c r="K4593" s="29"/>
      <c r="L4593" s="28"/>
      <c r="M4593" s="31"/>
      <c r="N4593" s="29"/>
      <c r="O4593" s="32">
        <f>IF($B4593="",0,IF($U4593="IN",N($M4593),0))</f>
        <v>0</v>
      </c>
      <c r="P4593" s="32">
        <f>IF($B4593="",0,IF(OR($U4593="OUT",$U4593="TRF"),N($M4593),0))</f>
        <v>0</v>
      </c>
      <c r="Q4593" s="32">
        <f>IF($B4593="",0,IF(OR($U4593="OUT",$U4593="TRF"),N($M4593),0))</f>
        <v>0</v>
      </c>
      <c r="R4593" s="32">
        <f>IF($B4593="",0,IF($U4593="IN",N($M4593),0))</f>
        <v>0</v>
      </c>
      <c r="S4593" s="33">
        <f>IF($B4593="","",IF($M4593="","⚠ مبلغ",IF($E4593="","⚠ بانک عامل",IF(AND($U4593="TRF",$F4593=""),"⚠ بانک مقصد",IF(AND($V4593&lt;&gt;"NONE",$V4593&lt;&gt;"",$Z4593=""),"⚠ طرف حساب","✓")))))</f>
        <v>0</v>
      </c>
      <c r="T4593" s="29"/>
      <c r="U4593" s="27">
        <f>IFERROR(VLOOKUP($D4593,BankOpTbl,2,0),"")</f>
        <v>0</v>
      </c>
      <c r="V4593" s="27">
        <f>IFERROR(VLOOKUP($D4593,BankOpTbl,3,0),"")</f>
        <v>0</v>
      </c>
      <c r="W4593" s="27">
        <f>IFERROR(VLOOKUP($D4593,BankOpTbl,4,0),"")</f>
        <v>0</v>
      </c>
      <c r="X4593" s="27">
        <f>IF($E4593="","",IFERROR(VLOOKUP($E4593,BankTbl,4,0),""))</f>
        <v>0</v>
      </c>
      <c r="Y4593" s="27">
        <f>IF($F4593="","",IFERROR(VLOOKUP($F4593,BankTbl,4,0),""))</f>
        <v>0</v>
      </c>
      <c r="Z4593" s="27">
        <f>IF($B4593="","",IF($V4593="PICK",LEFT($N4593,5),IF($V4593="FIXED",$W4593,IF($V4593="CODE",$H4593,""))))</f>
        <v>0</v>
      </c>
    </row>
    <row r="4594" spans="1:26" ht="21" customHeight="1">
      <c r="A4594" s="27">
        <f>IF($B4594="","",COUNTA($B$13:$B4594))</f>
        <v>0</v>
      </c>
      <c r="B4594" s="28"/>
      <c r="C4594" s="28"/>
      <c r="D4594" s="29"/>
      <c r="E4594" s="29"/>
      <c r="F4594" s="29"/>
      <c r="G4594" s="28"/>
      <c r="H4594" s="28"/>
      <c r="I4594" s="30">
        <f>IF($H4594="","",IFERROR(VLOOKUP($H4594,AcctTbl,2,0),"کد ناشناخته"))</f>
        <v>0</v>
      </c>
      <c r="J4594" s="27">
        <f>IF($H4594="","",IFERROR(VLOOKUP($H4594,AcctTbl,3,0),""))</f>
        <v>0</v>
      </c>
      <c r="K4594" s="29"/>
      <c r="L4594" s="28"/>
      <c r="M4594" s="31"/>
      <c r="N4594" s="29"/>
      <c r="O4594" s="32">
        <f>IF($B4594="",0,IF($U4594="IN",N($M4594),0))</f>
        <v>0</v>
      </c>
      <c r="P4594" s="32">
        <f>IF($B4594="",0,IF(OR($U4594="OUT",$U4594="TRF"),N($M4594),0))</f>
        <v>0</v>
      </c>
      <c r="Q4594" s="32">
        <f>IF($B4594="",0,IF(OR($U4594="OUT",$U4594="TRF"),N($M4594),0))</f>
        <v>0</v>
      </c>
      <c r="R4594" s="32">
        <f>IF($B4594="",0,IF($U4594="IN",N($M4594),0))</f>
        <v>0</v>
      </c>
      <c r="S4594" s="33">
        <f>IF($B4594="","",IF($M4594="","⚠ مبلغ",IF($E4594="","⚠ بانک عامل",IF(AND($U4594="TRF",$F4594=""),"⚠ بانک مقصد",IF(AND($V4594&lt;&gt;"NONE",$V4594&lt;&gt;"",$Z4594=""),"⚠ طرف حساب","✓")))))</f>
        <v>0</v>
      </c>
      <c r="T4594" s="29"/>
      <c r="U4594" s="27">
        <f>IFERROR(VLOOKUP($D4594,BankOpTbl,2,0),"")</f>
        <v>0</v>
      </c>
      <c r="V4594" s="27">
        <f>IFERROR(VLOOKUP($D4594,BankOpTbl,3,0),"")</f>
        <v>0</v>
      </c>
      <c r="W4594" s="27">
        <f>IFERROR(VLOOKUP($D4594,BankOpTbl,4,0),"")</f>
        <v>0</v>
      </c>
      <c r="X4594" s="27">
        <f>IF($E4594="","",IFERROR(VLOOKUP($E4594,BankTbl,4,0),""))</f>
        <v>0</v>
      </c>
      <c r="Y4594" s="27">
        <f>IF($F4594="","",IFERROR(VLOOKUP($F4594,BankTbl,4,0),""))</f>
        <v>0</v>
      </c>
      <c r="Z4594" s="27">
        <f>IF($B4594="","",IF($V4594="PICK",LEFT($N4594,5),IF($V4594="FIXED",$W4594,IF($V4594="CODE",$H4594,""))))</f>
        <v>0</v>
      </c>
    </row>
    <row r="4595" spans="1:26" ht="21" customHeight="1">
      <c r="A4595" s="27">
        <f>IF($B4595="","",COUNTA($B$13:$B4595))</f>
        <v>0</v>
      </c>
      <c r="B4595" s="28"/>
      <c r="C4595" s="28"/>
      <c r="D4595" s="29"/>
      <c r="E4595" s="29"/>
      <c r="F4595" s="29"/>
      <c r="G4595" s="28"/>
      <c r="H4595" s="28"/>
      <c r="I4595" s="30">
        <f>IF($H4595="","",IFERROR(VLOOKUP($H4595,AcctTbl,2,0),"کد ناشناخته"))</f>
        <v>0</v>
      </c>
      <c r="J4595" s="27">
        <f>IF($H4595="","",IFERROR(VLOOKUP($H4595,AcctTbl,3,0),""))</f>
        <v>0</v>
      </c>
      <c r="K4595" s="29"/>
      <c r="L4595" s="28"/>
      <c r="M4595" s="31"/>
      <c r="N4595" s="29"/>
      <c r="O4595" s="32">
        <f>IF($B4595="",0,IF($U4595="IN",N($M4595),0))</f>
        <v>0</v>
      </c>
      <c r="P4595" s="32">
        <f>IF($B4595="",0,IF(OR($U4595="OUT",$U4595="TRF"),N($M4595),0))</f>
        <v>0</v>
      </c>
      <c r="Q4595" s="32">
        <f>IF($B4595="",0,IF(OR($U4595="OUT",$U4595="TRF"),N($M4595),0))</f>
        <v>0</v>
      </c>
      <c r="R4595" s="32">
        <f>IF($B4595="",0,IF($U4595="IN",N($M4595),0))</f>
        <v>0</v>
      </c>
      <c r="S4595" s="33">
        <f>IF($B4595="","",IF($M4595="","⚠ مبلغ",IF($E4595="","⚠ بانک عامل",IF(AND($U4595="TRF",$F4595=""),"⚠ بانک مقصد",IF(AND($V4595&lt;&gt;"NONE",$V4595&lt;&gt;"",$Z4595=""),"⚠ طرف حساب","✓")))))</f>
        <v>0</v>
      </c>
      <c r="T4595" s="29"/>
      <c r="U4595" s="27">
        <f>IFERROR(VLOOKUP($D4595,BankOpTbl,2,0),"")</f>
        <v>0</v>
      </c>
      <c r="V4595" s="27">
        <f>IFERROR(VLOOKUP($D4595,BankOpTbl,3,0),"")</f>
        <v>0</v>
      </c>
      <c r="W4595" s="27">
        <f>IFERROR(VLOOKUP($D4595,BankOpTbl,4,0),"")</f>
        <v>0</v>
      </c>
      <c r="X4595" s="27">
        <f>IF($E4595="","",IFERROR(VLOOKUP($E4595,BankTbl,4,0),""))</f>
        <v>0</v>
      </c>
      <c r="Y4595" s="27">
        <f>IF($F4595="","",IFERROR(VLOOKUP($F4595,BankTbl,4,0),""))</f>
        <v>0</v>
      </c>
      <c r="Z4595" s="27">
        <f>IF($B4595="","",IF($V4595="PICK",LEFT($N4595,5),IF($V4595="FIXED",$W4595,IF($V4595="CODE",$H4595,""))))</f>
        <v>0</v>
      </c>
    </row>
    <row r="4596" spans="1:26" ht="21" customHeight="1">
      <c r="A4596" s="27">
        <f>IF($B4596="","",COUNTA($B$13:$B4596))</f>
        <v>0</v>
      </c>
      <c r="B4596" s="28"/>
      <c r="C4596" s="28"/>
      <c r="D4596" s="29"/>
      <c r="E4596" s="29"/>
      <c r="F4596" s="29"/>
      <c r="G4596" s="28"/>
      <c r="H4596" s="28"/>
      <c r="I4596" s="30">
        <f>IF($H4596="","",IFERROR(VLOOKUP($H4596,AcctTbl,2,0),"کد ناشناخته"))</f>
        <v>0</v>
      </c>
      <c r="J4596" s="27">
        <f>IF($H4596="","",IFERROR(VLOOKUP($H4596,AcctTbl,3,0),""))</f>
        <v>0</v>
      </c>
      <c r="K4596" s="29"/>
      <c r="L4596" s="28"/>
      <c r="M4596" s="31"/>
      <c r="N4596" s="29"/>
      <c r="O4596" s="32">
        <f>IF($B4596="",0,IF($U4596="IN",N($M4596),0))</f>
        <v>0</v>
      </c>
      <c r="P4596" s="32">
        <f>IF($B4596="",0,IF(OR($U4596="OUT",$U4596="TRF"),N($M4596),0))</f>
        <v>0</v>
      </c>
      <c r="Q4596" s="32">
        <f>IF($B4596="",0,IF(OR($U4596="OUT",$U4596="TRF"),N($M4596),0))</f>
        <v>0</v>
      </c>
      <c r="R4596" s="32">
        <f>IF($B4596="",0,IF($U4596="IN",N($M4596),0))</f>
        <v>0</v>
      </c>
      <c r="S4596" s="33">
        <f>IF($B4596="","",IF($M4596="","⚠ مبلغ",IF($E4596="","⚠ بانک عامل",IF(AND($U4596="TRF",$F4596=""),"⚠ بانک مقصد",IF(AND($V4596&lt;&gt;"NONE",$V4596&lt;&gt;"",$Z4596=""),"⚠ طرف حساب","✓")))))</f>
        <v>0</v>
      </c>
      <c r="T4596" s="29"/>
      <c r="U4596" s="27">
        <f>IFERROR(VLOOKUP($D4596,BankOpTbl,2,0),"")</f>
        <v>0</v>
      </c>
      <c r="V4596" s="27">
        <f>IFERROR(VLOOKUP($D4596,BankOpTbl,3,0),"")</f>
        <v>0</v>
      </c>
      <c r="W4596" s="27">
        <f>IFERROR(VLOOKUP($D4596,BankOpTbl,4,0),"")</f>
        <v>0</v>
      </c>
      <c r="X4596" s="27">
        <f>IF($E4596="","",IFERROR(VLOOKUP($E4596,BankTbl,4,0),""))</f>
        <v>0</v>
      </c>
      <c r="Y4596" s="27">
        <f>IF($F4596="","",IFERROR(VLOOKUP($F4596,BankTbl,4,0),""))</f>
        <v>0</v>
      </c>
      <c r="Z4596" s="27">
        <f>IF($B4596="","",IF($V4596="PICK",LEFT($N4596,5),IF($V4596="FIXED",$W4596,IF($V4596="CODE",$H4596,""))))</f>
        <v>0</v>
      </c>
    </row>
    <row r="4597" spans="1:26" ht="21" customHeight="1">
      <c r="A4597" s="27">
        <f>IF($B4597="","",COUNTA($B$13:$B4597))</f>
        <v>0</v>
      </c>
      <c r="B4597" s="28"/>
      <c r="C4597" s="28"/>
      <c r="D4597" s="29"/>
      <c r="E4597" s="29"/>
      <c r="F4597" s="29"/>
      <c r="G4597" s="28"/>
      <c r="H4597" s="28"/>
      <c r="I4597" s="30">
        <f>IF($H4597="","",IFERROR(VLOOKUP($H4597,AcctTbl,2,0),"کد ناشناخته"))</f>
        <v>0</v>
      </c>
      <c r="J4597" s="27">
        <f>IF($H4597="","",IFERROR(VLOOKUP($H4597,AcctTbl,3,0),""))</f>
        <v>0</v>
      </c>
      <c r="K4597" s="29"/>
      <c r="L4597" s="28"/>
      <c r="M4597" s="31"/>
      <c r="N4597" s="29"/>
      <c r="O4597" s="32">
        <f>IF($B4597="",0,IF($U4597="IN",N($M4597),0))</f>
        <v>0</v>
      </c>
      <c r="P4597" s="32">
        <f>IF($B4597="",0,IF(OR($U4597="OUT",$U4597="TRF"),N($M4597),0))</f>
        <v>0</v>
      </c>
      <c r="Q4597" s="32">
        <f>IF($B4597="",0,IF(OR($U4597="OUT",$U4597="TRF"),N($M4597),0))</f>
        <v>0</v>
      </c>
      <c r="R4597" s="32">
        <f>IF($B4597="",0,IF($U4597="IN",N($M4597),0))</f>
        <v>0</v>
      </c>
      <c r="S4597" s="33">
        <f>IF($B4597="","",IF($M4597="","⚠ مبلغ",IF($E4597="","⚠ بانک عامل",IF(AND($U4597="TRF",$F4597=""),"⚠ بانک مقصد",IF(AND($V4597&lt;&gt;"NONE",$V4597&lt;&gt;"",$Z4597=""),"⚠ طرف حساب","✓")))))</f>
        <v>0</v>
      </c>
      <c r="T4597" s="29"/>
      <c r="U4597" s="27">
        <f>IFERROR(VLOOKUP($D4597,BankOpTbl,2,0),"")</f>
        <v>0</v>
      </c>
      <c r="V4597" s="27">
        <f>IFERROR(VLOOKUP($D4597,BankOpTbl,3,0),"")</f>
        <v>0</v>
      </c>
      <c r="W4597" s="27">
        <f>IFERROR(VLOOKUP($D4597,BankOpTbl,4,0),"")</f>
        <v>0</v>
      </c>
      <c r="X4597" s="27">
        <f>IF($E4597="","",IFERROR(VLOOKUP($E4597,BankTbl,4,0),""))</f>
        <v>0</v>
      </c>
      <c r="Y4597" s="27">
        <f>IF($F4597="","",IFERROR(VLOOKUP($F4597,BankTbl,4,0),""))</f>
        <v>0</v>
      </c>
      <c r="Z4597" s="27">
        <f>IF($B4597="","",IF($V4597="PICK",LEFT($N4597,5),IF($V4597="FIXED",$W4597,IF($V4597="CODE",$H4597,""))))</f>
        <v>0</v>
      </c>
    </row>
    <row r="4598" spans="1:26" ht="21" customHeight="1">
      <c r="A4598" s="27">
        <f>IF($B4598="","",COUNTA($B$13:$B4598))</f>
        <v>0</v>
      </c>
      <c r="B4598" s="28"/>
      <c r="C4598" s="28"/>
      <c r="D4598" s="29"/>
      <c r="E4598" s="29"/>
      <c r="F4598" s="29"/>
      <c r="G4598" s="28"/>
      <c r="H4598" s="28"/>
      <c r="I4598" s="30">
        <f>IF($H4598="","",IFERROR(VLOOKUP($H4598,AcctTbl,2,0),"کد ناشناخته"))</f>
        <v>0</v>
      </c>
      <c r="J4598" s="27">
        <f>IF($H4598="","",IFERROR(VLOOKUP($H4598,AcctTbl,3,0),""))</f>
        <v>0</v>
      </c>
      <c r="K4598" s="29"/>
      <c r="L4598" s="28"/>
      <c r="M4598" s="31"/>
      <c r="N4598" s="29"/>
      <c r="O4598" s="32">
        <f>IF($B4598="",0,IF($U4598="IN",N($M4598),0))</f>
        <v>0</v>
      </c>
      <c r="P4598" s="32">
        <f>IF($B4598="",0,IF(OR($U4598="OUT",$U4598="TRF"),N($M4598),0))</f>
        <v>0</v>
      </c>
      <c r="Q4598" s="32">
        <f>IF($B4598="",0,IF(OR($U4598="OUT",$U4598="TRF"),N($M4598),0))</f>
        <v>0</v>
      </c>
      <c r="R4598" s="32">
        <f>IF($B4598="",0,IF($U4598="IN",N($M4598),0))</f>
        <v>0</v>
      </c>
      <c r="S4598" s="33">
        <f>IF($B4598="","",IF($M4598="","⚠ مبلغ",IF($E4598="","⚠ بانک عامل",IF(AND($U4598="TRF",$F4598=""),"⚠ بانک مقصد",IF(AND($V4598&lt;&gt;"NONE",$V4598&lt;&gt;"",$Z4598=""),"⚠ طرف حساب","✓")))))</f>
        <v>0</v>
      </c>
      <c r="T4598" s="29"/>
      <c r="U4598" s="27">
        <f>IFERROR(VLOOKUP($D4598,BankOpTbl,2,0),"")</f>
        <v>0</v>
      </c>
      <c r="V4598" s="27">
        <f>IFERROR(VLOOKUP($D4598,BankOpTbl,3,0),"")</f>
        <v>0</v>
      </c>
      <c r="W4598" s="27">
        <f>IFERROR(VLOOKUP($D4598,BankOpTbl,4,0),"")</f>
        <v>0</v>
      </c>
      <c r="X4598" s="27">
        <f>IF($E4598="","",IFERROR(VLOOKUP($E4598,BankTbl,4,0),""))</f>
        <v>0</v>
      </c>
      <c r="Y4598" s="27">
        <f>IF($F4598="","",IFERROR(VLOOKUP($F4598,BankTbl,4,0),""))</f>
        <v>0</v>
      </c>
      <c r="Z4598" s="27">
        <f>IF($B4598="","",IF($V4598="PICK",LEFT($N4598,5),IF($V4598="FIXED",$W4598,IF($V4598="CODE",$H4598,""))))</f>
        <v>0</v>
      </c>
    </row>
    <row r="4599" spans="1:26" ht="21" customHeight="1">
      <c r="A4599" s="27">
        <f>IF($B4599="","",COUNTA($B$13:$B4599))</f>
        <v>0</v>
      </c>
      <c r="B4599" s="28"/>
      <c r="C4599" s="28"/>
      <c r="D4599" s="29"/>
      <c r="E4599" s="29"/>
      <c r="F4599" s="29"/>
      <c r="G4599" s="28"/>
      <c r="H4599" s="28"/>
      <c r="I4599" s="30">
        <f>IF($H4599="","",IFERROR(VLOOKUP($H4599,AcctTbl,2,0),"کد ناشناخته"))</f>
        <v>0</v>
      </c>
      <c r="J4599" s="27">
        <f>IF($H4599="","",IFERROR(VLOOKUP($H4599,AcctTbl,3,0),""))</f>
        <v>0</v>
      </c>
      <c r="K4599" s="29"/>
      <c r="L4599" s="28"/>
      <c r="M4599" s="31"/>
      <c r="N4599" s="29"/>
      <c r="O4599" s="32">
        <f>IF($B4599="",0,IF($U4599="IN",N($M4599),0))</f>
        <v>0</v>
      </c>
      <c r="P4599" s="32">
        <f>IF($B4599="",0,IF(OR($U4599="OUT",$U4599="TRF"),N($M4599),0))</f>
        <v>0</v>
      </c>
      <c r="Q4599" s="32">
        <f>IF($B4599="",0,IF(OR($U4599="OUT",$U4599="TRF"),N($M4599),0))</f>
        <v>0</v>
      </c>
      <c r="R4599" s="32">
        <f>IF($B4599="",0,IF($U4599="IN",N($M4599),0))</f>
        <v>0</v>
      </c>
      <c r="S4599" s="33">
        <f>IF($B4599="","",IF($M4599="","⚠ مبلغ",IF($E4599="","⚠ بانک عامل",IF(AND($U4599="TRF",$F4599=""),"⚠ بانک مقصد",IF(AND($V4599&lt;&gt;"NONE",$V4599&lt;&gt;"",$Z4599=""),"⚠ طرف حساب","✓")))))</f>
        <v>0</v>
      </c>
      <c r="T4599" s="29"/>
      <c r="U4599" s="27">
        <f>IFERROR(VLOOKUP($D4599,BankOpTbl,2,0),"")</f>
        <v>0</v>
      </c>
      <c r="V4599" s="27">
        <f>IFERROR(VLOOKUP($D4599,BankOpTbl,3,0),"")</f>
        <v>0</v>
      </c>
      <c r="W4599" s="27">
        <f>IFERROR(VLOOKUP($D4599,BankOpTbl,4,0),"")</f>
        <v>0</v>
      </c>
      <c r="X4599" s="27">
        <f>IF($E4599="","",IFERROR(VLOOKUP($E4599,BankTbl,4,0),""))</f>
        <v>0</v>
      </c>
      <c r="Y4599" s="27">
        <f>IF($F4599="","",IFERROR(VLOOKUP($F4599,BankTbl,4,0),""))</f>
        <v>0</v>
      </c>
      <c r="Z4599" s="27">
        <f>IF($B4599="","",IF($V4599="PICK",LEFT($N4599,5),IF($V4599="FIXED",$W4599,IF($V4599="CODE",$H4599,""))))</f>
        <v>0</v>
      </c>
    </row>
    <row r="4600" spans="1:26" ht="21" customHeight="1">
      <c r="A4600" s="27">
        <f>IF($B4600="","",COUNTA($B$13:$B4600))</f>
        <v>0</v>
      </c>
      <c r="B4600" s="28"/>
      <c r="C4600" s="28"/>
      <c r="D4600" s="29"/>
      <c r="E4600" s="29"/>
      <c r="F4600" s="29"/>
      <c r="G4600" s="28"/>
      <c r="H4600" s="28"/>
      <c r="I4600" s="30">
        <f>IF($H4600="","",IFERROR(VLOOKUP($H4600,AcctTbl,2,0),"کد ناشناخته"))</f>
        <v>0</v>
      </c>
      <c r="J4600" s="27">
        <f>IF($H4600="","",IFERROR(VLOOKUP($H4600,AcctTbl,3,0),""))</f>
        <v>0</v>
      </c>
      <c r="K4600" s="29"/>
      <c r="L4600" s="28"/>
      <c r="M4600" s="31"/>
      <c r="N4600" s="29"/>
      <c r="O4600" s="32">
        <f>IF($B4600="",0,IF($U4600="IN",N($M4600),0))</f>
        <v>0</v>
      </c>
      <c r="P4600" s="32">
        <f>IF($B4600="",0,IF(OR($U4600="OUT",$U4600="TRF"),N($M4600),0))</f>
        <v>0</v>
      </c>
      <c r="Q4600" s="32">
        <f>IF($B4600="",0,IF(OR($U4600="OUT",$U4600="TRF"),N($M4600),0))</f>
        <v>0</v>
      </c>
      <c r="R4600" s="32">
        <f>IF($B4600="",0,IF($U4600="IN",N($M4600),0))</f>
        <v>0</v>
      </c>
      <c r="S4600" s="33">
        <f>IF($B4600="","",IF($M4600="","⚠ مبلغ",IF($E4600="","⚠ بانک عامل",IF(AND($U4600="TRF",$F4600=""),"⚠ بانک مقصد",IF(AND($V4600&lt;&gt;"NONE",$V4600&lt;&gt;"",$Z4600=""),"⚠ طرف حساب","✓")))))</f>
        <v>0</v>
      </c>
      <c r="T4600" s="29"/>
      <c r="U4600" s="27">
        <f>IFERROR(VLOOKUP($D4600,BankOpTbl,2,0),"")</f>
        <v>0</v>
      </c>
      <c r="V4600" s="27">
        <f>IFERROR(VLOOKUP($D4600,BankOpTbl,3,0),"")</f>
        <v>0</v>
      </c>
      <c r="W4600" s="27">
        <f>IFERROR(VLOOKUP($D4600,BankOpTbl,4,0),"")</f>
        <v>0</v>
      </c>
      <c r="X4600" s="27">
        <f>IF($E4600="","",IFERROR(VLOOKUP($E4600,BankTbl,4,0),""))</f>
        <v>0</v>
      </c>
      <c r="Y4600" s="27">
        <f>IF($F4600="","",IFERROR(VLOOKUP($F4600,BankTbl,4,0),""))</f>
        <v>0</v>
      </c>
      <c r="Z4600" s="27">
        <f>IF($B4600="","",IF($V4600="PICK",LEFT($N4600,5),IF($V4600="FIXED",$W4600,IF($V4600="CODE",$H4600,""))))</f>
        <v>0</v>
      </c>
    </row>
    <row r="4601" spans="1:26" ht="21" customHeight="1">
      <c r="A4601" s="27">
        <f>IF($B4601="","",COUNTA($B$13:$B4601))</f>
        <v>0</v>
      </c>
      <c r="B4601" s="28"/>
      <c r="C4601" s="28"/>
      <c r="D4601" s="29"/>
      <c r="E4601" s="29"/>
      <c r="F4601" s="29"/>
      <c r="G4601" s="28"/>
      <c r="H4601" s="28"/>
      <c r="I4601" s="30">
        <f>IF($H4601="","",IFERROR(VLOOKUP($H4601,AcctTbl,2,0),"کد ناشناخته"))</f>
        <v>0</v>
      </c>
      <c r="J4601" s="27">
        <f>IF($H4601="","",IFERROR(VLOOKUP($H4601,AcctTbl,3,0),""))</f>
        <v>0</v>
      </c>
      <c r="K4601" s="29"/>
      <c r="L4601" s="28"/>
      <c r="M4601" s="31"/>
      <c r="N4601" s="29"/>
      <c r="O4601" s="32">
        <f>IF($B4601="",0,IF($U4601="IN",N($M4601),0))</f>
        <v>0</v>
      </c>
      <c r="P4601" s="32">
        <f>IF($B4601="",0,IF(OR($U4601="OUT",$U4601="TRF"),N($M4601),0))</f>
        <v>0</v>
      </c>
      <c r="Q4601" s="32">
        <f>IF($B4601="",0,IF(OR($U4601="OUT",$U4601="TRF"),N($M4601),0))</f>
        <v>0</v>
      </c>
      <c r="R4601" s="32">
        <f>IF($B4601="",0,IF($U4601="IN",N($M4601),0))</f>
        <v>0</v>
      </c>
      <c r="S4601" s="33">
        <f>IF($B4601="","",IF($M4601="","⚠ مبلغ",IF($E4601="","⚠ بانک عامل",IF(AND($U4601="TRF",$F4601=""),"⚠ بانک مقصد",IF(AND($V4601&lt;&gt;"NONE",$V4601&lt;&gt;"",$Z4601=""),"⚠ طرف حساب","✓")))))</f>
        <v>0</v>
      </c>
      <c r="T4601" s="29"/>
      <c r="U4601" s="27">
        <f>IFERROR(VLOOKUP($D4601,BankOpTbl,2,0),"")</f>
        <v>0</v>
      </c>
      <c r="V4601" s="27">
        <f>IFERROR(VLOOKUP($D4601,BankOpTbl,3,0),"")</f>
        <v>0</v>
      </c>
      <c r="W4601" s="27">
        <f>IFERROR(VLOOKUP($D4601,BankOpTbl,4,0),"")</f>
        <v>0</v>
      </c>
      <c r="X4601" s="27">
        <f>IF($E4601="","",IFERROR(VLOOKUP($E4601,BankTbl,4,0),""))</f>
        <v>0</v>
      </c>
      <c r="Y4601" s="27">
        <f>IF($F4601="","",IFERROR(VLOOKUP($F4601,BankTbl,4,0),""))</f>
        <v>0</v>
      </c>
      <c r="Z4601" s="27">
        <f>IF($B4601="","",IF($V4601="PICK",LEFT($N4601,5),IF($V4601="FIXED",$W4601,IF($V4601="CODE",$H4601,""))))</f>
        <v>0</v>
      </c>
    </row>
    <row r="4602" spans="1:26" ht="21" customHeight="1">
      <c r="A4602" s="27">
        <f>IF($B4602="","",COUNTA($B$13:$B4602))</f>
        <v>0</v>
      </c>
      <c r="B4602" s="28"/>
      <c r="C4602" s="28"/>
      <c r="D4602" s="29"/>
      <c r="E4602" s="29"/>
      <c r="F4602" s="29"/>
      <c r="G4602" s="28"/>
      <c r="H4602" s="28"/>
      <c r="I4602" s="30">
        <f>IF($H4602="","",IFERROR(VLOOKUP($H4602,AcctTbl,2,0),"کد ناشناخته"))</f>
        <v>0</v>
      </c>
      <c r="J4602" s="27">
        <f>IF($H4602="","",IFERROR(VLOOKUP($H4602,AcctTbl,3,0),""))</f>
        <v>0</v>
      </c>
      <c r="K4602" s="29"/>
      <c r="L4602" s="28"/>
      <c r="M4602" s="31"/>
      <c r="N4602" s="29"/>
      <c r="O4602" s="32">
        <f>IF($B4602="",0,IF($U4602="IN",N($M4602),0))</f>
        <v>0</v>
      </c>
      <c r="P4602" s="32">
        <f>IF($B4602="",0,IF(OR($U4602="OUT",$U4602="TRF"),N($M4602),0))</f>
        <v>0</v>
      </c>
      <c r="Q4602" s="32">
        <f>IF($B4602="",0,IF(OR($U4602="OUT",$U4602="TRF"),N($M4602),0))</f>
        <v>0</v>
      </c>
      <c r="R4602" s="32">
        <f>IF($B4602="",0,IF($U4602="IN",N($M4602),0))</f>
        <v>0</v>
      </c>
      <c r="S4602" s="33">
        <f>IF($B4602="","",IF($M4602="","⚠ مبلغ",IF($E4602="","⚠ بانک عامل",IF(AND($U4602="TRF",$F4602=""),"⚠ بانک مقصد",IF(AND($V4602&lt;&gt;"NONE",$V4602&lt;&gt;"",$Z4602=""),"⚠ طرف حساب","✓")))))</f>
        <v>0</v>
      </c>
      <c r="T4602" s="29"/>
      <c r="U4602" s="27">
        <f>IFERROR(VLOOKUP($D4602,BankOpTbl,2,0),"")</f>
        <v>0</v>
      </c>
      <c r="V4602" s="27">
        <f>IFERROR(VLOOKUP($D4602,BankOpTbl,3,0),"")</f>
        <v>0</v>
      </c>
      <c r="W4602" s="27">
        <f>IFERROR(VLOOKUP($D4602,BankOpTbl,4,0),"")</f>
        <v>0</v>
      </c>
      <c r="X4602" s="27">
        <f>IF($E4602="","",IFERROR(VLOOKUP($E4602,BankTbl,4,0),""))</f>
        <v>0</v>
      </c>
      <c r="Y4602" s="27">
        <f>IF($F4602="","",IFERROR(VLOOKUP($F4602,BankTbl,4,0),""))</f>
        <v>0</v>
      </c>
      <c r="Z4602" s="27">
        <f>IF($B4602="","",IF($V4602="PICK",LEFT($N4602,5),IF($V4602="FIXED",$W4602,IF($V4602="CODE",$H4602,""))))</f>
        <v>0</v>
      </c>
    </row>
    <row r="4603" spans="1:26" ht="21" customHeight="1">
      <c r="A4603" s="27">
        <f>IF($B4603="","",COUNTA($B$13:$B4603))</f>
        <v>0</v>
      </c>
      <c r="B4603" s="28"/>
      <c r="C4603" s="28"/>
      <c r="D4603" s="29"/>
      <c r="E4603" s="29"/>
      <c r="F4603" s="29"/>
      <c r="G4603" s="28"/>
      <c r="H4603" s="28"/>
      <c r="I4603" s="30">
        <f>IF($H4603="","",IFERROR(VLOOKUP($H4603,AcctTbl,2,0),"کد ناشناخته"))</f>
        <v>0</v>
      </c>
      <c r="J4603" s="27">
        <f>IF($H4603="","",IFERROR(VLOOKUP($H4603,AcctTbl,3,0),""))</f>
        <v>0</v>
      </c>
      <c r="K4603" s="29"/>
      <c r="L4603" s="28"/>
      <c r="M4603" s="31"/>
      <c r="N4603" s="29"/>
      <c r="O4603" s="32">
        <f>IF($B4603="",0,IF($U4603="IN",N($M4603),0))</f>
        <v>0</v>
      </c>
      <c r="P4603" s="32">
        <f>IF($B4603="",0,IF(OR($U4603="OUT",$U4603="TRF"),N($M4603),0))</f>
        <v>0</v>
      </c>
      <c r="Q4603" s="32">
        <f>IF($B4603="",0,IF(OR($U4603="OUT",$U4603="TRF"),N($M4603),0))</f>
        <v>0</v>
      </c>
      <c r="R4603" s="32">
        <f>IF($B4603="",0,IF($U4603="IN",N($M4603),0))</f>
        <v>0</v>
      </c>
      <c r="S4603" s="33">
        <f>IF($B4603="","",IF($M4603="","⚠ مبلغ",IF($E4603="","⚠ بانک عامل",IF(AND($U4603="TRF",$F4603=""),"⚠ بانک مقصد",IF(AND($V4603&lt;&gt;"NONE",$V4603&lt;&gt;"",$Z4603=""),"⚠ طرف حساب","✓")))))</f>
        <v>0</v>
      </c>
      <c r="T4603" s="29"/>
      <c r="U4603" s="27">
        <f>IFERROR(VLOOKUP($D4603,BankOpTbl,2,0),"")</f>
        <v>0</v>
      </c>
      <c r="V4603" s="27">
        <f>IFERROR(VLOOKUP($D4603,BankOpTbl,3,0),"")</f>
        <v>0</v>
      </c>
      <c r="W4603" s="27">
        <f>IFERROR(VLOOKUP($D4603,BankOpTbl,4,0),"")</f>
        <v>0</v>
      </c>
      <c r="X4603" s="27">
        <f>IF($E4603="","",IFERROR(VLOOKUP($E4603,BankTbl,4,0),""))</f>
        <v>0</v>
      </c>
      <c r="Y4603" s="27">
        <f>IF($F4603="","",IFERROR(VLOOKUP($F4603,BankTbl,4,0),""))</f>
        <v>0</v>
      </c>
      <c r="Z4603" s="27">
        <f>IF($B4603="","",IF($V4603="PICK",LEFT($N4603,5),IF($V4603="FIXED",$W4603,IF($V4603="CODE",$H4603,""))))</f>
        <v>0</v>
      </c>
    </row>
    <row r="4604" spans="1:26" ht="21" customHeight="1">
      <c r="A4604" s="27">
        <f>IF($B4604="","",COUNTA($B$13:$B4604))</f>
        <v>0</v>
      </c>
      <c r="B4604" s="28"/>
      <c r="C4604" s="28"/>
      <c r="D4604" s="29"/>
      <c r="E4604" s="29"/>
      <c r="F4604" s="29"/>
      <c r="G4604" s="28"/>
      <c r="H4604" s="28"/>
      <c r="I4604" s="30">
        <f>IF($H4604="","",IFERROR(VLOOKUP($H4604,AcctTbl,2,0),"کد ناشناخته"))</f>
        <v>0</v>
      </c>
      <c r="J4604" s="27">
        <f>IF($H4604="","",IFERROR(VLOOKUP($H4604,AcctTbl,3,0),""))</f>
        <v>0</v>
      </c>
      <c r="K4604" s="29"/>
      <c r="L4604" s="28"/>
      <c r="M4604" s="31"/>
      <c r="N4604" s="29"/>
      <c r="O4604" s="32">
        <f>IF($B4604="",0,IF($U4604="IN",N($M4604),0))</f>
        <v>0</v>
      </c>
      <c r="P4604" s="32">
        <f>IF($B4604="",0,IF(OR($U4604="OUT",$U4604="TRF"),N($M4604),0))</f>
        <v>0</v>
      </c>
      <c r="Q4604" s="32">
        <f>IF($B4604="",0,IF(OR($U4604="OUT",$U4604="TRF"),N($M4604),0))</f>
        <v>0</v>
      </c>
      <c r="R4604" s="32">
        <f>IF($B4604="",0,IF($U4604="IN",N($M4604),0))</f>
        <v>0</v>
      </c>
      <c r="S4604" s="33">
        <f>IF($B4604="","",IF($M4604="","⚠ مبلغ",IF($E4604="","⚠ بانک عامل",IF(AND($U4604="TRF",$F4604=""),"⚠ بانک مقصد",IF(AND($V4604&lt;&gt;"NONE",$V4604&lt;&gt;"",$Z4604=""),"⚠ طرف حساب","✓")))))</f>
        <v>0</v>
      </c>
      <c r="T4604" s="29"/>
      <c r="U4604" s="27">
        <f>IFERROR(VLOOKUP($D4604,BankOpTbl,2,0),"")</f>
        <v>0</v>
      </c>
      <c r="V4604" s="27">
        <f>IFERROR(VLOOKUP($D4604,BankOpTbl,3,0),"")</f>
        <v>0</v>
      </c>
      <c r="W4604" s="27">
        <f>IFERROR(VLOOKUP($D4604,BankOpTbl,4,0),"")</f>
        <v>0</v>
      </c>
      <c r="X4604" s="27">
        <f>IF($E4604="","",IFERROR(VLOOKUP($E4604,BankTbl,4,0),""))</f>
        <v>0</v>
      </c>
      <c r="Y4604" s="27">
        <f>IF($F4604="","",IFERROR(VLOOKUP($F4604,BankTbl,4,0),""))</f>
        <v>0</v>
      </c>
      <c r="Z4604" s="27">
        <f>IF($B4604="","",IF($V4604="PICK",LEFT($N4604,5),IF($V4604="FIXED",$W4604,IF($V4604="CODE",$H4604,""))))</f>
        <v>0</v>
      </c>
    </row>
    <row r="4605" spans="1:26" ht="21" customHeight="1">
      <c r="A4605" s="27">
        <f>IF($B4605="","",COUNTA($B$13:$B4605))</f>
        <v>0</v>
      </c>
      <c r="B4605" s="28"/>
      <c r="C4605" s="28"/>
      <c r="D4605" s="29"/>
      <c r="E4605" s="29"/>
      <c r="F4605" s="29"/>
      <c r="G4605" s="28"/>
      <c r="H4605" s="28"/>
      <c r="I4605" s="30">
        <f>IF($H4605="","",IFERROR(VLOOKUP($H4605,AcctTbl,2,0),"کد ناشناخته"))</f>
        <v>0</v>
      </c>
      <c r="J4605" s="27">
        <f>IF($H4605="","",IFERROR(VLOOKUP($H4605,AcctTbl,3,0),""))</f>
        <v>0</v>
      </c>
      <c r="K4605" s="29"/>
      <c r="L4605" s="28"/>
      <c r="M4605" s="31"/>
      <c r="N4605" s="29"/>
      <c r="O4605" s="32">
        <f>IF($B4605="",0,IF($U4605="IN",N($M4605),0))</f>
        <v>0</v>
      </c>
      <c r="P4605" s="32">
        <f>IF($B4605="",0,IF(OR($U4605="OUT",$U4605="TRF"),N($M4605),0))</f>
        <v>0</v>
      </c>
      <c r="Q4605" s="32">
        <f>IF($B4605="",0,IF(OR($U4605="OUT",$U4605="TRF"),N($M4605),0))</f>
        <v>0</v>
      </c>
      <c r="R4605" s="32">
        <f>IF($B4605="",0,IF($U4605="IN",N($M4605),0))</f>
        <v>0</v>
      </c>
      <c r="S4605" s="33">
        <f>IF($B4605="","",IF($M4605="","⚠ مبلغ",IF($E4605="","⚠ بانک عامل",IF(AND($U4605="TRF",$F4605=""),"⚠ بانک مقصد",IF(AND($V4605&lt;&gt;"NONE",$V4605&lt;&gt;"",$Z4605=""),"⚠ طرف حساب","✓")))))</f>
        <v>0</v>
      </c>
      <c r="T4605" s="29"/>
      <c r="U4605" s="27">
        <f>IFERROR(VLOOKUP($D4605,BankOpTbl,2,0),"")</f>
        <v>0</v>
      </c>
      <c r="V4605" s="27">
        <f>IFERROR(VLOOKUP($D4605,BankOpTbl,3,0),"")</f>
        <v>0</v>
      </c>
      <c r="W4605" s="27">
        <f>IFERROR(VLOOKUP($D4605,BankOpTbl,4,0),"")</f>
        <v>0</v>
      </c>
      <c r="X4605" s="27">
        <f>IF($E4605="","",IFERROR(VLOOKUP($E4605,BankTbl,4,0),""))</f>
        <v>0</v>
      </c>
      <c r="Y4605" s="27">
        <f>IF($F4605="","",IFERROR(VLOOKUP($F4605,BankTbl,4,0),""))</f>
        <v>0</v>
      </c>
      <c r="Z4605" s="27">
        <f>IF($B4605="","",IF($V4605="PICK",LEFT($N4605,5),IF($V4605="FIXED",$W4605,IF($V4605="CODE",$H4605,""))))</f>
        <v>0</v>
      </c>
    </row>
    <row r="4606" spans="1:26" ht="21" customHeight="1">
      <c r="A4606" s="27">
        <f>IF($B4606="","",COUNTA($B$13:$B4606))</f>
        <v>0</v>
      </c>
      <c r="B4606" s="28"/>
      <c r="C4606" s="28"/>
      <c r="D4606" s="29"/>
      <c r="E4606" s="29"/>
      <c r="F4606" s="29"/>
      <c r="G4606" s="28"/>
      <c r="H4606" s="28"/>
      <c r="I4606" s="30">
        <f>IF($H4606="","",IFERROR(VLOOKUP($H4606,AcctTbl,2,0),"کد ناشناخته"))</f>
        <v>0</v>
      </c>
      <c r="J4606" s="27">
        <f>IF($H4606="","",IFERROR(VLOOKUP($H4606,AcctTbl,3,0),""))</f>
        <v>0</v>
      </c>
      <c r="K4606" s="29"/>
      <c r="L4606" s="28"/>
      <c r="M4606" s="31"/>
      <c r="N4606" s="29"/>
      <c r="O4606" s="32">
        <f>IF($B4606="",0,IF($U4606="IN",N($M4606),0))</f>
        <v>0</v>
      </c>
      <c r="P4606" s="32">
        <f>IF($B4606="",0,IF(OR($U4606="OUT",$U4606="TRF"),N($M4606),0))</f>
        <v>0</v>
      </c>
      <c r="Q4606" s="32">
        <f>IF($B4606="",0,IF(OR($U4606="OUT",$U4606="TRF"),N($M4606),0))</f>
        <v>0</v>
      </c>
      <c r="R4606" s="32">
        <f>IF($B4606="",0,IF($U4606="IN",N($M4606),0))</f>
        <v>0</v>
      </c>
      <c r="S4606" s="33">
        <f>IF($B4606="","",IF($M4606="","⚠ مبلغ",IF($E4606="","⚠ بانک عامل",IF(AND($U4606="TRF",$F4606=""),"⚠ بانک مقصد",IF(AND($V4606&lt;&gt;"NONE",$V4606&lt;&gt;"",$Z4606=""),"⚠ طرف حساب","✓")))))</f>
        <v>0</v>
      </c>
      <c r="T4606" s="29"/>
      <c r="U4606" s="27">
        <f>IFERROR(VLOOKUP($D4606,BankOpTbl,2,0),"")</f>
        <v>0</v>
      </c>
      <c r="V4606" s="27">
        <f>IFERROR(VLOOKUP($D4606,BankOpTbl,3,0),"")</f>
        <v>0</v>
      </c>
      <c r="W4606" s="27">
        <f>IFERROR(VLOOKUP($D4606,BankOpTbl,4,0),"")</f>
        <v>0</v>
      </c>
      <c r="X4606" s="27">
        <f>IF($E4606="","",IFERROR(VLOOKUP($E4606,BankTbl,4,0),""))</f>
        <v>0</v>
      </c>
      <c r="Y4606" s="27">
        <f>IF($F4606="","",IFERROR(VLOOKUP($F4606,BankTbl,4,0),""))</f>
        <v>0</v>
      </c>
      <c r="Z4606" s="27">
        <f>IF($B4606="","",IF($V4606="PICK",LEFT($N4606,5),IF($V4606="FIXED",$W4606,IF($V4606="CODE",$H4606,""))))</f>
        <v>0</v>
      </c>
    </row>
    <row r="4607" spans="1:26" ht="21" customHeight="1">
      <c r="A4607" s="27">
        <f>IF($B4607="","",COUNTA($B$13:$B4607))</f>
        <v>0</v>
      </c>
      <c r="B4607" s="28"/>
      <c r="C4607" s="28"/>
      <c r="D4607" s="29"/>
      <c r="E4607" s="29"/>
      <c r="F4607" s="29"/>
      <c r="G4607" s="28"/>
      <c r="H4607" s="28"/>
      <c r="I4607" s="30">
        <f>IF($H4607="","",IFERROR(VLOOKUP($H4607,AcctTbl,2,0),"کد ناشناخته"))</f>
        <v>0</v>
      </c>
      <c r="J4607" s="27">
        <f>IF($H4607="","",IFERROR(VLOOKUP($H4607,AcctTbl,3,0),""))</f>
        <v>0</v>
      </c>
      <c r="K4607" s="29"/>
      <c r="L4607" s="28"/>
      <c r="M4607" s="31"/>
      <c r="N4607" s="29"/>
      <c r="O4607" s="32">
        <f>IF($B4607="",0,IF($U4607="IN",N($M4607),0))</f>
        <v>0</v>
      </c>
      <c r="P4607" s="32">
        <f>IF($B4607="",0,IF(OR($U4607="OUT",$U4607="TRF"),N($M4607),0))</f>
        <v>0</v>
      </c>
      <c r="Q4607" s="32">
        <f>IF($B4607="",0,IF(OR($U4607="OUT",$U4607="TRF"),N($M4607),0))</f>
        <v>0</v>
      </c>
      <c r="R4607" s="32">
        <f>IF($B4607="",0,IF($U4607="IN",N($M4607),0))</f>
        <v>0</v>
      </c>
      <c r="S4607" s="33">
        <f>IF($B4607="","",IF($M4607="","⚠ مبلغ",IF($E4607="","⚠ بانک عامل",IF(AND($U4607="TRF",$F4607=""),"⚠ بانک مقصد",IF(AND($V4607&lt;&gt;"NONE",$V4607&lt;&gt;"",$Z4607=""),"⚠ طرف حساب","✓")))))</f>
        <v>0</v>
      </c>
      <c r="T4607" s="29"/>
      <c r="U4607" s="27">
        <f>IFERROR(VLOOKUP($D4607,BankOpTbl,2,0),"")</f>
        <v>0</v>
      </c>
      <c r="V4607" s="27">
        <f>IFERROR(VLOOKUP($D4607,BankOpTbl,3,0),"")</f>
        <v>0</v>
      </c>
      <c r="W4607" s="27">
        <f>IFERROR(VLOOKUP($D4607,BankOpTbl,4,0),"")</f>
        <v>0</v>
      </c>
      <c r="X4607" s="27">
        <f>IF($E4607="","",IFERROR(VLOOKUP($E4607,BankTbl,4,0),""))</f>
        <v>0</v>
      </c>
      <c r="Y4607" s="27">
        <f>IF($F4607="","",IFERROR(VLOOKUP($F4607,BankTbl,4,0),""))</f>
        <v>0</v>
      </c>
      <c r="Z4607" s="27">
        <f>IF($B4607="","",IF($V4607="PICK",LEFT($N4607,5),IF($V4607="FIXED",$W4607,IF($V4607="CODE",$H4607,""))))</f>
        <v>0</v>
      </c>
    </row>
    <row r="4608" spans="1:26" ht="21" customHeight="1">
      <c r="A4608" s="27">
        <f>IF($B4608="","",COUNTA($B$13:$B4608))</f>
        <v>0</v>
      </c>
      <c r="B4608" s="28"/>
      <c r="C4608" s="28"/>
      <c r="D4608" s="29"/>
      <c r="E4608" s="29"/>
      <c r="F4608" s="29"/>
      <c r="G4608" s="28"/>
      <c r="H4608" s="28"/>
      <c r="I4608" s="30">
        <f>IF($H4608="","",IFERROR(VLOOKUP($H4608,AcctTbl,2,0),"کد ناشناخته"))</f>
        <v>0</v>
      </c>
      <c r="J4608" s="27">
        <f>IF($H4608="","",IFERROR(VLOOKUP($H4608,AcctTbl,3,0),""))</f>
        <v>0</v>
      </c>
      <c r="K4608" s="29"/>
      <c r="L4608" s="28"/>
      <c r="M4608" s="31"/>
      <c r="N4608" s="29"/>
      <c r="O4608" s="32">
        <f>IF($B4608="",0,IF($U4608="IN",N($M4608),0))</f>
        <v>0</v>
      </c>
      <c r="P4608" s="32">
        <f>IF($B4608="",0,IF(OR($U4608="OUT",$U4608="TRF"),N($M4608),0))</f>
        <v>0</v>
      </c>
      <c r="Q4608" s="32">
        <f>IF($B4608="",0,IF(OR($U4608="OUT",$U4608="TRF"),N($M4608),0))</f>
        <v>0</v>
      </c>
      <c r="R4608" s="32">
        <f>IF($B4608="",0,IF($U4608="IN",N($M4608),0))</f>
        <v>0</v>
      </c>
      <c r="S4608" s="33">
        <f>IF($B4608="","",IF($M4608="","⚠ مبلغ",IF($E4608="","⚠ بانک عامل",IF(AND($U4608="TRF",$F4608=""),"⚠ بانک مقصد",IF(AND($V4608&lt;&gt;"NONE",$V4608&lt;&gt;"",$Z4608=""),"⚠ طرف حساب","✓")))))</f>
        <v>0</v>
      </c>
      <c r="T4608" s="29"/>
      <c r="U4608" s="27">
        <f>IFERROR(VLOOKUP($D4608,BankOpTbl,2,0),"")</f>
        <v>0</v>
      </c>
      <c r="V4608" s="27">
        <f>IFERROR(VLOOKUP($D4608,BankOpTbl,3,0),"")</f>
        <v>0</v>
      </c>
      <c r="W4608" s="27">
        <f>IFERROR(VLOOKUP($D4608,BankOpTbl,4,0),"")</f>
        <v>0</v>
      </c>
      <c r="X4608" s="27">
        <f>IF($E4608="","",IFERROR(VLOOKUP($E4608,BankTbl,4,0),""))</f>
        <v>0</v>
      </c>
      <c r="Y4608" s="27">
        <f>IF($F4608="","",IFERROR(VLOOKUP($F4608,BankTbl,4,0),""))</f>
        <v>0</v>
      </c>
      <c r="Z4608" s="27">
        <f>IF($B4608="","",IF($V4608="PICK",LEFT($N4608,5),IF($V4608="FIXED",$W4608,IF($V4608="CODE",$H4608,""))))</f>
        <v>0</v>
      </c>
    </row>
    <row r="4609" spans="1:26" ht="21" customHeight="1">
      <c r="A4609" s="27">
        <f>IF($B4609="","",COUNTA($B$13:$B4609))</f>
        <v>0</v>
      </c>
      <c r="B4609" s="28"/>
      <c r="C4609" s="28"/>
      <c r="D4609" s="29"/>
      <c r="E4609" s="29"/>
      <c r="F4609" s="29"/>
      <c r="G4609" s="28"/>
      <c r="H4609" s="28"/>
      <c r="I4609" s="30">
        <f>IF($H4609="","",IFERROR(VLOOKUP($H4609,AcctTbl,2,0),"کد ناشناخته"))</f>
        <v>0</v>
      </c>
      <c r="J4609" s="27">
        <f>IF($H4609="","",IFERROR(VLOOKUP($H4609,AcctTbl,3,0),""))</f>
        <v>0</v>
      </c>
      <c r="K4609" s="29"/>
      <c r="L4609" s="28"/>
      <c r="M4609" s="31"/>
      <c r="N4609" s="29"/>
      <c r="O4609" s="32">
        <f>IF($B4609="",0,IF($U4609="IN",N($M4609),0))</f>
        <v>0</v>
      </c>
      <c r="P4609" s="32">
        <f>IF($B4609="",0,IF(OR($U4609="OUT",$U4609="TRF"),N($M4609),0))</f>
        <v>0</v>
      </c>
      <c r="Q4609" s="32">
        <f>IF($B4609="",0,IF(OR($U4609="OUT",$U4609="TRF"),N($M4609),0))</f>
        <v>0</v>
      </c>
      <c r="R4609" s="32">
        <f>IF($B4609="",0,IF($U4609="IN",N($M4609),0))</f>
        <v>0</v>
      </c>
      <c r="S4609" s="33">
        <f>IF($B4609="","",IF($M4609="","⚠ مبلغ",IF($E4609="","⚠ بانک عامل",IF(AND($U4609="TRF",$F4609=""),"⚠ بانک مقصد",IF(AND($V4609&lt;&gt;"NONE",$V4609&lt;&gt;"",$Z4609=""),"⚠ طرف حساب","✓")))))</f>
        <v>0</v>
      </c>
      <c r="T4609" s="29"/>
      <c r="U4609" s="27">
        <f>IFERROR(VLOOKUP($D4609,BankOpTbl,2,0),"")</f>
        <v>0</v>
      </c>
      <c r="V4609" s="27">
        <f>IFERROR(VLOOKUP($D4609,BankOpTbl,3,0),"")</f>
        <v>0</v>
      </c>
      <c r="W4609" s="27">
        <f>IFERROR(VLOOKUP($D4609,BankOpTbl,4,0),"")</f>
        <v>0</v>
      </c>
      <c r="X4609" s="27">
        <f>IF($E4609="","",IFERROR(VLOOKUP($E4609,BankTbl,4,0),""))</f>
        <v>0</v>
      </c>
      <c r="Y4609" s="27">
        <f>IF($F4609="","",IFERROR(VLOOKUP($F4609,BankTbl,4,0),""))</f>
        <v>0</v>
      </c>
      <c r="Z4609" s="27">
        <f>IF($B4609="","",IF($V4609="PICK",LEFT($N4609,5),IF($V4609="FIXED",$W4609,IF($V4609="CODE",$H4609,""))))</f>
        <v>0</v>
      </c>
    </row>
    <row r="4610" spans="1:26" ht="21" customHeight="1">
      <c r="A4610" s="27">
        <f>IF($B4610="","",COUNTA($B$13:$B4610))</f>
        <v>0</v>
      </c>
      <c r="B4610" s="28"/>
      <c r="C4610" s="28"/>
      <c r="D4610" s="29"/>
      <c r="E4610" s="29"/>
      <c r="F4610" s="29"/>
      <c r="G4610" s="28"/>
      <c r="H4610" s="28"/>
      <c r="I4610" s="30">
        <f>IF($H4610="","",IFERROR(VLOOKUP($H4610,AcctTbl,2,0),"کد ناشناخته"))</f>
        <v>0</v>
      </c>
      <c r="J4610" s="27">
        <f>IF($H4610="","",IFERROR(VLOOKUP($H4610,AcctTbl,3,0),""))</f>
        <v>0</v>
      </c>
      <c r="K4610" s="29"/>
      <c r="L4610" s="28"/>
      <c r="M4610" s="31"/>
      <c r="N4610" s="29"/>
      <c r="O4610" s="32">
        <f>IF($B4610="",0,IF($U4610="IN",N($M4610),0))</f>
        <v>0</v>
      </c>
      <c r="P4610" s="32">
        <f>IF($B4610="",0,IF(OR($U4610="OUT",$U4610="TRF"),N($M4610),0))</f>
        <v>0</v>
      </c>
      <c r="Q4610" s="32">
        <f>IF($B4610="",0,IF(OR($U4610="OUT",$U4610="TRF"),N($M4610),0))</f>
        <v>0</v>
      </c>
      <c r="R4610" s="32">
        <f>IF($B4610="",0,IF($U4610="IN",N($M4610),0))</f>
        <v>0</v>
      </c>
      <c r="S4610" s="33">
        <f>IF($B4610="","",IF($M4610="","⚠ مبلغ",IF($E4610="","⚠ بانک عامل",IF(AND($U4610="TRF",$F4610=""),"⚠ بانک مقصد",IF(AND($V4610&lt;&gt;"NONE",$V4610&lt;&gt;"",$Z4610=""),"⚠ طرف حساب","✓")))))</f>
        <v>0</v>
      </c>
      <c r="T4610" s="29"/>
      <c r="U4610" s="27">
        <f>IFERROR(VLOOKUP($D4610,BankOpTbl,2,0),"")</f>
        <v>0</v>
      </c>
      <c r="V4610" s="27">
        <f>IFERROR(VLOOKUP($D4610,BankOpTbl,3,0),"")</f>
        <v>0</v>
      </c>
      <c r="W4610" s="27">
        <f>IFERROR(VLOOKUP($D4610,BankOpTbl,4,0),"")</f>
        <v>0</v>
      </c>
      <c r="X4610" s="27">
        <f>IF($E4610="","",IFERROR(VLOOKUP($E4610,BankTbl,4,0),""))</f>
        <v>0</v>
      </c>
      <c r="Y4610" s="27">
        <f>IF($F4610="","",IFERROR(VLOOKUP($F4610,BankTbl,4,0),""))</f>
        <v>0</v>
      </c>
      <c r="Z4610" s="27">
        <f>IF($B4610="","",IF($V4610="PICK",LEFT($N4610,5),IF($V4610="FIXED",$W4610,IF($V4610="CODE",$H4610,""))))</f>
        <v>0</v>
      </c>
    </row>
    <row r="4611" spans="1:26" ht="21" customHeight="1">
      <c r="A4611" s="27">
        <f>IF($B4611="","",COUNTA($B$13:$B4611))</f>
        <v>0</v>
      </c>
      <c r="B4611" s="28"/>
      <c r="C4611" s="28"/>
      <c r="D4611" s="29"/>
      <c r="E4611" s="29"/>
      <c r="F4611" s="29"/>
      <c r="G4611" s="28"/>
      <c r="H4611" s="28"/>
      <c r="I4611" s="30">
        <f>IF($H4611="","",IFERROR(VLOOKUP($H4611,AcctTbl,2,0),"کد ناشناخته"))</f>
        <v>0</v>
      </c>
      <c r="J4611" s="27">
        <f>IF($H4611="","",IFERROR(VLOOKUP($H4611,AcctTbl,3,0),""))</f>
        <v>0</v>
      </c>
      <c r="K4611" s="29"/>
      <c r="L4611" s="28"/>
      <c r="M4611" s="31"/>
      <c r="N4611" s="29"/>
      <c r="O4611" s="32">
        <f>IF($B4611="",0,IF($U4611="IN",N($M4611),0))</f>
        <v>0</v>
      </c>
      <c r="P4611" s="32">
        <f>IF($B4611="",0,IF(OR($U4611="OUT",$U4611="TRF"),N($M4611),0))</f>
        <v>0</v>
      </c>
      <c r="Q4611" s="32">
        <f>IF($B4611="",0,IF(OR($U4611="OUT",$U4611="TRF"),N($M4611),0))</f>
        <v>0</v>
      </c>
      <c r="R4611" s="32">
        <f>IF($B4611="",0,IF($U4611="IN",N($M4611),0))</f>
        <v>0</v>
      </c>
      <c r="S4611" s="33">
        <f>IF($B4611="","",IF($M4611="","⚠ مبلغ",IF($E4611="","⚠ بانک عامل",IF(AND($U4611="TRF",$F4611=""),"⚠ بانک مقصد",IF(AND($V4611&lt;&gt;"NONE",$V4611&lt;&gt;"",$Z4611=""),"⚠ طرف حساب","✓")))))</f>
        <v>0</v>
      </c>
      <c r="T4611" s="29"/>
      <c r="U4611" s="27">
        <f>IFERROR(VLOOKUP($D4611,BankOpTbl,2,0),"")</f>
        <v>0</v>
      </c>
      <c r="V4611" s="27">
        <f>IFERROR(VLOOKUP($D4611,BankOpTbl,3,0),"")</f>
        <v>0</v>
      </c>
      <c r="W4611" s="27">
        <f>IFERROR(VLOOKUP($D4611,BankOpTbl,4,0),"")</f>
        <v>0</v>
      </c>
      <c r="X4611" s="27">
        <f>IF($E4611="","",IFERROR(VLOOKUP($E4611,BankTbl,4,0),""))</f>
        <v>0</v>
      </c>
      <c r="Y4611" s="27">
        <f>IF($F4611="","",IFERROR(VLOOKUP($F4611,BankTbl,4,0),""))</f>
        <v>0</v>
      </c>
      <c r="Z4611" s="27">
        <f>IF($B4611="","",IF($V4611="PICK",LEFT($N4611,5),IF($V4611="FIXED",$W4611,IF($V4611="CODE",$H4611,""))))</f>
        <v>0</v>
      </c>
    </row>
    <row r="4612" spans="1:26" ht="21" customHeight="1">
      <c r="A4612" s="27">
        <f>IF($B4612="","",COUNTA($B$13:$B4612))</f>
        <v>0</v>
      </c>
      <c r="B4612" s="28"/>
      <c r="C4612" s="28"/>
      <c r="D4612" s="29"/>
      <c r="E4612" s="29"/>
      <c r="F4612" s="29"/>
      <c r="G4612" s="28"/>
      <c r="H4612" s="28"/>
      <c r="I4612" s="30">
        <f>IF($H4612="","",IFERROR(VLOOKUP($H4612,AcctTbl,2,0),"کد ناشناخته"))</f>
        <v>0</v>
      </c>
      <c r="J4612" s="27">
        <f>IF($H4612="","",IFERROR(VLOOKUP($H4612,AcctTbl,3,0),""))</f>
        <v>0</v>
      </c>
      <c r="K4612" s="29"/>
      <c r="L4612" s="28"/>
      <c r="M4612" s="31"/>
      <c r="N4612" s="29"/>
      <c r="O4612" s="32">
        <f>IF($B4612="",0,IF($U4612="IN",N($M4612),0))</f>
        <v>0</v>
      </c>
      <c r="P4612" s="32">
        <f>IF($B4612="",0,IF(OR($U4612="OUT",$U4612="TRF"),N($M4612),0))</f>
        <v>0</v>
      </c>
      <c r="Q4612" s="32">
        <f>IF($B4612="",0,IF(OR($U4612="OUT",$U4612="TRF"),N($M4612),0))</f>
        <v>0</v>
      </c>
      <c r="R4612" s="32">
        <f>IF($B4612="",0,IF($U4612="IN",N($M4612),0))</f>
        <v>0</v>
      </c>
      <c r="S4612" s="33">
        <f>IF($B4612="","",IF($M4612="","⚠ مبلغ",IF($E4612="","⚠ بانک عامل",IF(AND($U4612="TRF",$F4612=""),"⚠ بانک مقصد",IF(AND($V4612&lt;&gt;"NONE",$V4612&lt;&gt;"",$Z4612=""),"⚠ طرف حساب","✓")))))</f>
        <v>0</v>
      </c>
      <c r="T4612" s="29"/>
      <c r="U4612" s="27">
        <f>IFERROR(VLOOKUP($D4612,BankOpTbl,2,0),"")</f>
        <v>0</v>
      </c>
      <c r="V4612" s="27">
        <f>IFERROR(VLOOKUP($D4612,BankOpTbl,3,0),"")</f>
        <v>0</v>
      </c>
      <c r="W4612" s="27">
        <f>IFERROR(VLOOKUP($D4612,BankOpTbl,4,0),"")</f>
        <v>0</v>
      </c>
      <c r="X4612" s="27">
        <f>IF($E4612="","",IFERROR(VLOOKUP($E4612,BankTbl,4,0),""))</f>
        <v>0</v>
      </c>
      <c r="Y4612" s="27">
        <f>IF($F4612="","",IFERROR(VLOOKUP($F4612,BankTbl,4,0),""))</f>
        <v>0</v>
      </c>
      <c r="Z4612" s="27">
        <f>IF($B4612="","",IF($V4612="PICK",LEFT($N4612,5),IF($V4612="FIXED",$W4612,IF($V4612="CODE",$H4612,""))))</f>
        <v>0</v>
      </c>
    </row>
    <row r="4613" spans="1:26" ht="21" customHeight="1">
      <c r="A4613" s="27">
        <f>IF($B4613="","",COUNTA($B$13:$B4613))</f>
        <v>0</v>
      </c>
      <c r="B4613" s="28"/>
      <c r="C4613" s="28"/>
      <c r="D4613" s="29"/>
      <c r="E4613" s="29"/>
      <c r="F4613" s="29"/>
      <c r="G4613" s="28"/>
      <c r="H4613" s="28"/>
      <c r="I4613" s="30">
        <f>IF($H4613="","",IFERROR(VLOOKUP($H4613,AcctTbl,2,0),"کد ناشناخته"))</f>
        <v>0</v>
      </c>
      <c r="J4613" s="27">
        <f>IF($H4613="","",IFERROR(VLOOKUP($H4613,AcctTbl,3,0),""))</f>
        <v>0</v>
      </c>
      <c r="K4613" s="29"/>
      <c r="L4613" s="28"/>
      <c r="M4613" s="31"/>
      <c r="N4613" s="29"/>
      <c r="O4613" s="32">
        <f>IF($B4613="",0,IF($U4613="IN",N($M4613),0))</f>
        <v>0</v>
      </c>
      <c r="P4613" s="32">
        <f>IF($B4613="",0,IF(OR($U4613="OUT",$U4613="TRF"),N($M4613),0))</f>
        <v>0</v>
      </c>
      <c r="Q4613" s="32">
        <f>IF($B4613="",0,IF(OR($U4613="OUT",$U4613="TRF"),N($M4613),0))</f>
        <v>0</v>
      </c>
      <c r="R4613" s="32">
        <f>IF($B4613="",0,IF($U4613="IN",N($M4613),0))</f>
        <v>0</v>
      </c>
      <c r="S4613" s="33">
        <f>IF($B4613="","",IF($M4613="","⚠ مبلغ",IF($E4613="","⚠ بانک عامل",IF(AND($U4613="TRF",$F4613=""),"⚠ بانک مقصد",IF(AND($V4613&lt;&gt;"NONE",$V4613&lt;&gt;"",$Z4613=""),"⚠ طرف حساب","✓")))))</f>
        <v>0</v>
      </c>
      <c r="T4613" s="29"/>
      <c r="U4613" s="27">
        <f>IFERROR(VLOOKUP($D4613,BankOpTbl,2,0),"")</f>
        <v>0</v>
      </c>
      <c r="V4613" s="27">
        <f>IFERROR(VLOOKUP($D4613,BankOpTbl,3,0),"")</f>
        <v>0</v>
      </c>
      <c r="W4613" s="27">
        <f>IFERROR(VLOOKUP($D4613,BankOpTbl,4,0),"")</f>
        <v>0</v>
      </c>
      <c r="X4613" s="27">
        <f>IF($E4613="","",IFERROR(VLOOKUP($E4613,BankTbl,4,0),""))</f>
        <v>0</v>
      </c>
      <c r="Y4613" s="27">
        <f>IF($F4613="","",IFERROR(VLOOKUP($F4613,BankTbl,4,0),""))</f>
        <v>0</v>
      </c>
      <c r="Z4613" s="27">
        <f>IF($B4613="","",IF($V4613="PICK",LEFT($N4613,5),IF($V4613="FIXED",$W4613,IF($V4613="CODE",$H4613,""))))</f>
        <v>0</v>
      </c>
    </row>
    <row r="4614" spans="1:26" ht="21" customHeight="1">
      <c r="A4614" s="27">
        <f>IF($B4614="","",COUNTA($B$13:$B4614))</f>
        <v>0</v>
      </c>
      <c r="B4614" s="28"/>
      <c r="C4614" s="28"/>
      <c r="D4614" s="29"/>
      <c r="E4614" s="29"/>
      <c r="F4614" s="29"/>
      <c r="G4614" s="28"/>
      <c r="H4614" s="28"/>
      <c r="I4614" s="30">
        <f>IF($H4614="","",IFERROR(VLOOKUP($H4614,AcctTbl,2,0),"کد ناشناخته"))</f>
        <v>0</v>
      </c>
      <c r="J4614" s="27">
        <f>IF($H4614="","",IFERROR(VLOOKUP($H4614,AcctTbl,3,0),""))</f>
        <v>0</v>
      </c>
      <c r="K4614" s="29"/>
      <c r="L4614" s="28"/>
      <c r="M4614" s="31"/>
      <c r="N4614" s="29"/>
      <c r="O4614" s="32">
        <f>IF($B4614="",0,IF($U4614="IN",N($M4614),0))</f>
        <v>0</v>
      </c>
      <c r="P4614" s="32">
        <f>IF($B4614="",0,IF(OR($U4614="OUT",$U4614="TRF"),N($M4614),0))</f>
        <v>0</v>
      </c>
      <c r="Q4614" s="32">
        <f>IF($B4614="",0,IF(OR($U4614="OUT",$U4614="TRF"),N($M4614),0))</f>
        <v>0</v>
      </c>
      <c r="R4614" s="32">
        <f>IF($B4614="",0,IF($U4614="IN",N($M4614),0))</f>
        <v>0</v>
      </c>
      <c r="S4614" s="33">
        <f>IF($B4614="","",IF($M4614="","⚠ مبلغ",IF($E4614="","⚠ بانک عامل",IF(AND($U4614="TRF",$F4614=""),"⚠ بانک مقصد",IF(AND($V4614&lt;&gt;"NONE",$V4614&lt;&gt;"",$Z4614=""),"⚠ طرف حساب","✓")))))</f>
        <v>0</v>
      </c>
      <c r="T4614" s="29"/>
      <c r="U4614" s="27">
        <f>IFERROR(VLOOKUP($D4614,BankOpTbl,2,0),"")</f>
        <v>0</v>
      </c>
      <c r="V4614" s="27">
        <f>IFERROR(VLOOKUP($D4614,BankOpTbl,3,0),"")</f>
        <v>0</v>
      </c>
      <c r="W4614" s="27">
        <f>IFERROR(VLOOKUP($D4614,BankOpTbl,4,0),"")</f>
        <v>0</v>
      </c>
      <c r="X4614" s="27">
        <f>IF($E4614="","",IFERROR(VLOOKUP($E4614,BankTbl,4,0),""))</f>
        <v>0</v>
      </c>
      <c r="Y4614" s="27">
        <f>IF($F4614="","",IFERROR(VLOOKUP($F4614,BankTbl,4,0),""))</f>
        <v>0</v>
      </c>
      <c r="Z4614" s="27">
        <f>IF($B4614="","",IF($V4614="PICK",LEFT($N4614,5),IF($V4614="FIXED",$W4614,IF($V4614="CODE",$H4614,""))))</f>
        <v>0</v>
      </c>
    </row>
    <row r="4615" spans="1:26" ht="21" customHeight="1">
      <c r="A4615" s="27">
        <f>IF($B4615="","",COUNTA($B$13:$B4615))</f>
        <v>0</v>
      </c>
      <c r="B4615" s="28"/>
      <c r="C4615" s="28"/>
      <c r="D4615" s="29"/>
      <c r="E4615" s="29"/>
      <c r="F4615" s="29"/>
      <c r="G4615" s="28"/>
      <c r="H4615" s="28"/>
      <c r="I4615" s="30">
        <f>IF($H4615="","",IFERROR(VLOOKUP($H4615,AcctTbl,2,0),"کد ناشناخته"))</f>
        <v>0</v>
      </c>
      <c r="J4615" s="27">
        <f>IF($H4615="","",IFERROR(VLOOKUP($H4615,AcctTbl,3,0),""))</f>
        <v>0</v>
      </c>
      <c r="K4615" s="29"/>
      <c r="L4615" s="28"/>
      <c r="M4615" s="31"/>
      <c r="N4615" s="29"/>
      <c r="O4615" s="32">
        <f>IF($B4615="",0,IF($U4615="IN",N($M4615),0))</f>
        <v>0</v>
      </c>
      <c r="P4615" s="32">
        <f>IF($B4615="",0,IF(OR($U4615="OUT",$U4615="TRF"),N($M4615),0))</f>
        <v>0</v>
      </c>
      <c r="Q4615" s="32">
        <f>IF($B4615="",0,IF(OR($U4615="OUT",$U4615="TRF"),N($M4615),0))</f>
        <v>0</v>
      </c>
      <c r="R4615" s="32">
        <f>IF($B4615="",0,IF($U4615="IN",N($M4615),0))</f>
        <v>0</v>
      </c>
      <c r="S4615" s="33">
        <f>IF($B4615="","",IF($M4615="","⚠ مبلغ",IF($E4615="","⚠ بانک عامل",IF(AND($U4615="TRF",$F4615=""),"⚠ بانک مقصد",IF(AND($V4615&lt;&gt;"NONE",$V4615&lt;&gt;"",$Z4615=""),"⚠ طرف حساب","✓")))))</f>
        <v>0</v>
      </c>
      <c r="T4615" s="29"/>
      <c r="U4615" s="27">
        <f>IFERROR(VLOOKUP($D4615,BankOpTbl,2,0),"")</f>
        <v>0</v>
      </c>
      <c r="V4615" s="27">
        <f>IFERROR(VLOOKUP($D4615,BankOpTbl,3,0),"")</f>
        <v>0</v>
      </c>
      <c r="W4615" s="27">
        <f>IFERROR(VLOOKUP($D4615,BankOpTbl,4,0),"")</f>
        <v>0</v>
      </c>
      <c r="X4615" s="27">
        <f>IF($E4615="","",IFERROR(VLOOKUP($E4615,BankTbl,4,0),""))</f>
        <v>0</v>
      </c>
      <c r="Y4615" s="27">
        <f>IF($F4615="","",IFERROR(VLOOKUP($F4615,BankTbl,4,0),""))</f>
        <v>0</v>
      </c>
      <c r="Z4615" s="27">
        <f>IF($B4615="","",IF($V4615="PICK",LEFT($N4615,5),IF($V4615="FIXED",$W4615,IF($V4615="CODE",$H4615,""))))</f>
        <v>0</v>
      </c>
    </row>
    <row r="4616" spans="1:26" ht="21" customHeight="1">
      <c r="A4616" s="27">
        <f>IF($B4616="","",COUNTA($B$13:$B4616))</f>
        <v>0</v>
      </c>
      <c r="B4616" s="28"/>
      <c r="C4616" s="28"/>
      <c r="D4616" s="29"/>
      <c r="E4616" s="29"/>
      <c r="F4616" s="29"/>
      <c r="G4616" s="28"/>
      <c r="H4616" s="28"/>
      <c r="I4616" s="30">
        <f>IF($H4616="","",IFERROR(VLOOKUP($H4616,AcctTbl,2,0),"کد ناشناخته"))</f>
        <v>0</v>
      </c>
      <c r="J4616" s="27">
        <f>IF($H4616="","",IFERROR(VLOOKUP($H4616,AcctTbl,3,0),""))</f>
        <v>0</v>
      </c>
      <c r="K4616" s="29"/>
      <c r="L4616" s="28"/>
      <c r="M4616" s="31"/>
      <c r="N4616" s="29"/>
      <c r="O4616" s="32">
        <f>IF($B4616="",0,IF($U4616="IN",N($M4616),0))</f>
        <v>0</v>
      </c>
      <c r="P4616" s="32">
        <f>IF($B4616="",0,IF(OR($U4616="OUT",$U4616="TRF"),N($M4616),0))</f>
        <v>0</v>
      </c>
      <c r="Q4616" s="32">
        <f>IF($B4616="",0,IF(OR($U4616="OUT",$U4616="TRF"),N($M4616),0))</f>
        <v>0</v>
      </c>
      <c r="R4616" s="32">
        <f>IF($B4616="",0,IF($U4616="IN",N($M4616),0))</f>
        <v>0</v>
      </c>
      <c r="S4616" s="33">
        <f>IF($B4616="","",IF($M4616="","⚠ مبلغ",IF($E4616="","⚠ بانک عامل",IF(AND($U4616="TRF",$F4616=""),"⚠ بانک مقصد",IF(AND($V4616&lt;&gt;"NONE",$V4616&lt;&gt;"",$Z4616=""),"⚠ طرف حساب","✓")))))</f>
        <v>0</v>
      </c>
      <c r="T4616" s="29"/>
      <c r="U4616" s="27">
        <f>IFERROR(VLOOKUP($D4616,BankOpTbl,2,0),"")</f>
        <v>0</v>
      </c>
      <c r="V4616" s="27">
        <f>IFERROR(VLOOKUP($D4616,BankOpTbl,3,0),"")</f>
        <v>0</v>
      </c>
      <c r="W4616" s="27">
        <f>IFERROR(VLOOKUP($D4616,BankOpTbl,4,0),"")</f>
        <v>0</v>
      </c>
      <c r="X4616" s="27">
        <f>IF($E4616="","",IFERROR(VLOOKUP($E4616,BankTbl,4,0),""))</f>
        <v>0</v>
      </c>
      <c r="Y4616" s="27">
        <f>IF($F4616="","",IFERROR(VLOOKUP($F4616,BankTbl,4,0),""))</f>
        <v>0</v>
      </c>
      <c r="Z4616" s="27">
        <f>IF($B4616="","",IF($V4616="PICK",LEFT($N4616,5),IF($V4616="FIXED",$W4616,IF($V4616="CODE",$H4616,""))))</f>
        <v>0</v>
      </c>
    </row>
    <row r="4617" spans="1:26" ht="21" customHeight="1">
      <c r="A4617" s="27">
        <f>IF($B4617="","",COUNTA($B$13:$B4617))</f>
        <v>0</v>
      </c>
      <c r="B4617" s="28"/>
      <c r="C4617" s="28"/>
      <c r="D4617" s="29"/>
      <c r="E4617" s="29"/>
      <c r="F4617" s="29"/>
      <c r="G4617" s="28"/>
      <c r="H4617" s="28"/>
      <c r="I4617" s="30">
        <f>IF($H4617="","",IFERROR(VLOOKUP($H4617,AcctTbl,2,0),"کد ناشناخته"))</f>
        <v>0</v>
      </c>
      <c r="J4617" s="27">
        <f>IF($H4617="","",IFERROR(VLOOKUP($H4617,AcctTbl,3,0),""))</f>
        <v>0</v>
      </c>
      <c r="K4617" s="29"/>
      <c r="L4617" s="28"/>
      <c r="M4617" s="31"/>
      <c r="N4617" s="29"/>
      <c r="O4617" s="32">
        <f>IF($B4617="",0,IF($U4617="IN",N($M4617),0))</f>
        <v>0</v>
      </c>
      <c r="P4617" s="32">
        <f>IF($B4617="",0,IF(OR($U4617="OUT",$U4617="TRF"),N($M4617),0))</f>
        <v>0</v>
      </c>
      <c r="Q4617" s="32">
        <f>IF($B4617="",0,IF(OR($U4617="OUT",$U4617="TRF"),N($M4617),0))</f>
        <v>0</v>
      </c>
      <c r="R4617" s="32">
        <f>IF($B4617="",0,IF($U4617="IN",N($M4617),0))</f>
        <v>0</v>
      </c>
      <c r="S4617" s="33">
        <f>IF($B4617="","",IF($M4617="","⚠ مبلغ",IF($E4617="","⚠ بانک عامل",IF(AND($U4617="TRF",$F4617=""),"⚠ بانک مقصد",IF(AND($V4617&lt;&gt;"NONE",$V4617&lt;&gt;"",$Z4617=""),"⚠ طرف حساب","✓")))))</f>
        <v>0</v>
      </c>
      <c r="T4617" s="29"/>
      <c r="U4617" s="27">
        <f>IFERROR(VLOOKUP($D4617,BankOpTbl,2,0),"")</f>
        <v>0</v>
      </c>
      <c r="V4617" s="27">
        <f>IFERROR(VLOOKUP($D4617,BankOpTbl,3,0),"")</f>
        <v>0</v>
      </c>
      <c r="W4617" s="27">
        <f>IFERROR(VLOOKUP($D4617,BankOpTbl,4,0),"")</f>
        <v>0</v>
      </c>
      <c r="X4617" s="27">
        <f>IF($E4617="","",IFERROR(VLOOKUP($E4617,BankTbl,4,0),""))</f>
        <v>0</v>
      </c>
      <c r="Y4617" s="27">
        <f>IF($F4617="","",IFERROR(VLOOKUP($F4617,BankTbl,4,0),""))</f>
        <v>0</v>
      </c>
      <c r="Z4617" s="27">
        <f>IF($B4617="","",IF($V4617="PICK",LEFT($N4617,5),IF($V4617="FIXED",$W4617,IF($V4617="CODE",$H4617,""))))</f>
        <v>0</v>
      </c>
    </row>
    <row r="4618" spans="1:26" ht="21" customHeight="1">
      <c r="A4618" s="27">
        <f>IF($B4618="","",COUNTA($B$13:$B4618))</f>
        <v>0</v>
      </c>
      <c r="B4618" s="28"/>
      <c r="C4618" s="28"/>
      <c r="D4618" s="29"/>
      <c r="E4618" s="29"/>
      <c r="F4618" s="29"/>
      <c r="G4618" s="28"/>
      <c r="H4618" s="28"/>
      <c r="I4618" s="30">
        <f>IF($H4618="","",IFERROR(VLOOKUP($H4618,AcctTbl,2,0),"کد ناشناخته"))</f>
        <v>0</v>
      </c>
      <c r="J4618" s="27">
        <f>IF($H4618="","",IFERROR(VLOOKUP($H4618,AcctTbl,3,0),""))</f>
        <v>0</v>
      </c>
      <c r="K4618" s="29"/>
      <c r="L4618" s="28"/>
      <c r="M4618" s="31"/>
      <c r="N4618" s="29"/>
      <c r="O4618" s="32">
        <f>IF($B4618="",0,IF($U4618="IN",N($M4618),0))</f>
        <v>0</v>
      </c>
      <c r="P4618" s="32">
        <f>IF($B4618="",0,IF(OR($U4618="OUT",$U4618="TRF"),N($M4618),0))</f>
        <v>0</v>
      </c>
      <c r="Q4618" s="32">
        <f>IF($B4618="",0,IF(OR($U4618="OUT",$U4618="TRF"),N($M4618),0))</f>
        <v>0</v>
      </c>
      <c r="R4618" s="32">
        <f>IF($B4618="",0,IF($U4618="IN",N($M4618),0))</f>
        <v>0</v>
      </c>
      <c r="S4618" s="33">
        <f>IF($B4618="","",IF($M4618="","⚠ مبلغ",IF($E4618="","⚠ بانک عامل",IF(AND($U4618="TRF",$F4618=""),"⚠ بانک مقصد",IF(AND($V4618&lt;&gt;"NONE",$V4618&lt;&gt;"",$Z4618=""),"⚠ طرف حساب","✓")))))</f>
        <v>0</v>
      </c>
      <c r="T4618" s="29"/>
      <c r="U4618" s="27">
        <f>IFERROR(VLOOKUP($D4618,BankOpTbl,2,0),"")</f>
        <v>0</v>
      </c>
      <c r="V4618" s="27">
        <f>IFERROR(VLOOKUP($D4618,BankOpTbl,3,0),"")</f>
        <v>0</v>
      </c>
      <c r="W4618" s="27">
        <f>IFERROR(VLOOKUP($D4618,BankOpTbl,4,0),"")</f>
        <v>0</v>
      </c>
      <c r="X4618" s="27">
        <f>IF($E4618="","",IFERROR(VLOOKUP($E4618,BankTbl,4,0),""))</f>
        <v>0</v>
      </c>
      <c r="Y4618" s="27">
        <f>IF($F4618="","",IFERROR(VLOOKUP($F4618,BankTbl,4,0),""))</f>
        <v>0</v>
      </c>
      <c r="Z4618" s="27">
        <f>IF($B4618="","",IF($V4618="PICK",LEFT($N4618,5),IF($V4618="FIXED",$W4618,IF($V4618="CODE",$H4618,""))))</f>
        <v>0</v>
      </c>
    </row>
    <row r="4619" spans="1:26" ht="21" customHeight="1">
      <c r="A4619" s="27">
        <f>IF($B4619="","",COUNTA($B$13:$B4619))</f>
        <v>0</v>
      </c>
      <c r="B4619" s="28"/>
      <c r="C4619" s="28"/>
      <c r="D4619" s="29"/>
      <c r="E4619" s="29"/>
      <c r="F4619" s="29"/>
      <c r="G4619" s="28"/>
      <c r="H4619" s="28"/>
      <c r="I4619" s="30">
        <f>IF($H4619="","",IFERROR(VLOOKUP($H4619,AcctTbl,2,0),"کد ناشناخته"))</f>
        <v>0</v>
      </c>
      <c r="J4619" s="27">
        <f>IF($H4619="","",IFERROR(VLOOKUP($H4619,AcctTbl,3,0),""))</f>
        <v>0</v>
      </c>
      <c r="K4619" s="29"/>
      <c r="L4619" s="28"/>
      <c r="M4619" s="31"/>
      <c r="N4619" s="29"/>
      <c r="O4619" s="32">
        <f>IF($B4619="",0,IF($U4619="IN",N($M4619),0))</f>
        <v>0</v>
      </c>
      <c r="P4619" s="32">
        <f>IF($B4619="",0,IF(OR($U4619="OUT",$U4619="TRF"),N($M4619),0))</f>
        <v>0</v>
      </c>
      <c r="Q4619" s="32">
        <f>IF($B4619="",0,IF(OR($U4619="OUT",$U4619="TRF"),N($M4619),0))</f>
        <v>0</v>
      </c>
      <c r="R4619" s="32">
        <f>IF($B4619="",0,IF($U4619="IN",N($M4619),0))</f>
        <v>0</v>
      </c>
      <c r="S4619" s="33">
        <f>IF($B4619="","",IF($M4619="","⚠ مبلغ",IF($E4619="","⚠ بانک عامل",IF(AND($U4619="TRF",$F4619=""),"⚠ بانک مقصد",IF(AND($V4619&lt;&gt;"NONE",$V4619&lt;&gt;"",$Z4619=""),"⚠ طرف حساب","✓")))))</f>
        <v>0</v>
      </c>
      <c r="T4619" s="29"/>
      <c r="U4619" s="27">
        <f>IFERROR(VLOOKUP($D4619,BankOpTbl,2,0),"")</f>
        <v>0</v>
      </c>
      <c r="V4619" s="27">
        <f>IFERROR(VLOOKUP($D4619,BankOpTbl,3,0),"")</f>
        <v>0</v>
      </c>
      <c r="W4619" s="27">
        <f>IFERROR(VLOOKUP($D4619,BankOpTbl,4,0),"")</f>
        <v>0</v>
      </c>
      <c r="X4619" s="27">
        <f>IF($E4619="","",IFERROR(VLOOKUP($E4619,BankTbl,4,0),""))</f>
        <v>0</v>
      </c>
      <c r="Y4619" s="27">
        <f>IF($F4619="","",IFERROR(VLOOKUP($F4619,BankTbl,4,0),""))</f>
        <v>0</v>
      </c>
      <c r="Z4619" s="27">
        <f>IF($B4619="","",IF($V4619="PICK",LEFT($N4619,5),IF($V4619="FIXED",$W4619,IF($V4619="CODE",$H4619,""))))</f>
        <v>0</v>
      </c>
    </row>
    <row r="4620" spans="1:26" ht="21" customHeight="1">
      <c r="A4620" s="27">
        <f>IF($B4620="","",COUNTA($B$13:$B4620))</f>
        <v>0</v>
      </c>
      <c r="B4620" s="28"/>
      <c r="C4620" s="28"/>
      <c r="D4620" s="29"/>
      <c r="E4620" s="29"/>
      <c r="F4620" s="29"/>
      <c r="G4620" s="28"/>
      <c r="H4620" s="28"/>
      <c r="I4620" s="30">
        <f>IF($H4620="","",IFERROR(VLOOKUP($H4620,AcctTbl,2,0),"کد ناشناخته"))</f>
        <v>0</v>
      </c>
      <c r="J4620" s="27">
        <f>IF($H4620="","",IFERROR(VLOOKUP($H4620,AcctTbl,3,0),""))</f>
        <v>0</v>
      </c>
      <c r="K4620" s="29"/>
      <c r="L4620" s="28"/>
      <c r="M4620" s="31"/>
      <c r="N4620" s="29"/>
      <c r="O4620" s="32">
        <f>IF($B4620="",0,IF($U4620="IN",N($M4620),0))</f>
        <v>0</v>
      </c>
      <c r="P4620" s="32">
        <f>IF($B4620="",0,IF(OR($U4620="OUT",$U4620="TRF"),N($M4620),0))</f>
        <v>0</v>
      </c>
      <c r="Q4620" s="32">
        <f>IF($B4620="",0,IF(OR($U4620="OUT",$U4620="TRF"),N($M4620),0))</f>
        <v>0</v>
      </c>
      <c r="R4620" s="32">
        <f>IF($B4620="",0,IF($U4620="IN",N($M4620),0))</f>
        <v>0</v>
      </c>
      <c r="S4620" s="33">
        <f>IF($B4620="","",IF($M4620="","⚠ مبلغ",IF($E4620="","⚠ بانک عامل",IF(AND($U4620="TRF",$F4620=""),"⚠ بانک مقصد",IF(AND($V4620&lt;&gt;"NONE",$V4620&lt;&gt;"",$Z4620=""),"⚠ طرف حساب","✓")))))</f>
        <v>0</v>
      </c>
      <c r="T4620" s="29"/>
      <c r="U4620" s="27">
        <f>IFERROR(VLOOKUP($D4620,BankOpTbl,2,0),"")</f>
        <v>0</v>
      </c>
      <c r="V4620" s="27">
        <f>IFERROR(VLOOKUP($D4620,BankOpTbl,3,0),"")</f>
        <v>0</v>
      </c>
      <c r="W4620" s="27">
        <f>IFERROR(VLOOKUP($D4620,BankOpTbl,4,0),"")</f>
        <v>0</v>
      </c>
      <c r="X4620" s="27">
        <f>IF($E4620="","",IFERROR(VLOOKUP($E4620,BankTbl,4,0),""))</f>
        <v>0</v>
      </c>
      <c r="Y4620" s="27">
        <f>IF($F4620="","",IFERROR(VLOOKUP($F4620,BankTbl,4,0),""))</f>
        <v>0</v>
      </c>
      <c r="Z4620" s="27">
        <f>IF($B4620="","",IF($V4620="PICK",LEFT($N4620,5),IF($V4620="FIXED",$W4620,IF($V4620="CODE",$H4620,""))))</f>
        <v>0</v>
      </c>
    </row>
    <row r="4621" spans="1:26" ht="21" customHeight="1">
      <c r="A4621" s="27">
        <f>IF($B4621="","",COUNTA($B$13:$B4621))</f>
        <v>0</v>
      </c>
      <c r="B4621" s="28"/>
      <c r="C4621" s="28"/>
      <c r="D4621" s="29"/>
      <c r="E4621" s="29"/>
      <c r="F4621" s="29"/>
      <c r="G4621" s="28"/>
      <c r="H4621" s="28"/>
      <c r="I4621" s="30">
        <f>IF($H4621="","",IFERROR(VLOOKUP($H4621,AcctTbl,2,0),"کد ناشناخته"))</f>
        <v>0</v>
      </c>
      <c r="J4621" s="27">
        <f>IF($H4621="","",IFERROR(VLOOKUP($H4621,AcctTbl,3,0),""))</f>
        <v>0</v>
      </c>
      <c r="K4621" s="29"/>
      <c r="L4621" s="28"/>
      <c r="M4621" s="31"/>
      <c r="N4621" s="29"/>
      <c r="O4621" s="32">
        <f>IF($B4621="",0,IF($U4621="IN",N($M4621),0))</f>
        <v>0</v>
      </c>
      <c r="P4621" s="32">
        <f>IF($B4621="",0,IF(OR($U4621="OUT",$U4621="TRF"),N($M4621),0))</f>
        <v>0</v>
      </c>
      <c r="Q4621" s="32">
        <f>IF($B4621="",0,IF(OR($U4621="OUT",$U4621="TRF"),N($M4621),0))</f>
        <v>0</v>
      </c>
      <c r="R4621" s="32">
        <f>IF($B4621="",0,IF($U4621="IN",N($M4621),0))</f>
        <v>0</v>
      </c>
      <c r="S4621" s="33">
        <f>IF($B4621="","",IF($M4621="","⚠ مبلغ",IF($E4621="","⚠ بانک عامل",IF(AND($U4621="TRF",$F4621=""),"⚠ بانک مقصد",IF(AND($V4621&lt;&gt;"NONE",$V4621&lt;&gt;"",$Z4621=""),"⚠ طرف حساب","✓")))))</f>
        <v>0</v>
      </c>
      <c r="T4621" s="29"/>
      <c r="U4621" s="27">
        <f>IFERROR(VLOOKUP($D4621,BankOpTbl,2,0),"")</f>
        <v>0</v>
      </c>
      <c r="V4621" s="27">
        <f>IFERROR(VLOOKUP($D4621,BankOpTbl,3,0),"")</f>
        <v>0</v>
      </c>
      <c r="W4621" s="27">
        <f>IFERROR(VLOOKUP($D4621,BankOpTbl,4,0),"")</f>
        <v>0</v>
      </c>
      <c r="X4621" s="27">
        <f>IF($E4621="","",IFERROR(VLOOKUP($E4621,BankTbl,4,0),""))</f>
        <v>0</v>
      </c>
      <c r="Y4621" s="27">
        <f>IF($F4621="","",IFERROR(VLOOKUP($F4621,BankTbl,4,0),""))</f>
        <v>0</v>
      </c>
      <c r="Z4621" s="27">
        <f>IF($B4621="","",IF($V4621="PICK",LEFT($N4621,5),IF($V4621="FIXED",$W4621,IF($V4621="CODE",$H4621,""))))</f>
        <v>0</v>
      </c>
    </row>
    <row r="4622" spans="1:26" ht="21" customHeight="1">
      <c r="A4622" s="27">
        <f>IF($B4622="","",COUNTA($B$13:$B4622))</f>
        <v>0</v>
      </c>
      <c r="B4622" s="28"/>
      <c r="C4622" s="28"/>
      <c r="D4622" s="29"/>
      <c r="E4622" s="29"/>
      <c r="F4622" s="29"/>
      <c r="G4622" s="28"/>
      <c r="H4622" s="28"/>
      <c r="I4622" s="30">
        <f>IF($H4622="","",IFERROR(VLOOKUP($H4622,AcctTbl,2,0),"کد ناشناخته"))</f>
        <v>0</v>
      </c>
      <c r="J4622" s="27">
        <f>IF($H4622="","",IFERROR(VLOOKUP($H4622,AcctTbl,3,0),""))</f>
        <v>0</v>
      </c>
      <c r="K4622" s="29"/>
      <c r="L4622" s="28"/>
      <c r="M4622" s="31"/>
      <c r="N4622" s="29"/>
      <c r="O4622" s="32">
        <f>IF($B4622="",0,IF($U4622="IN",N($M4622),0))</f>
        <v>0</v>
      </c>
      <c r="P4622" s="32">
        <f>IF($B4622="",0,IF(OR($U4622="OUT",$U4622="TRF"),N($M4622),0))</f>
        <v>0</v>
      </c>
      <c r="Q4622" s="32">
        <f>IF($B4622="",0,IF(OR($U4622="OUT",$U4622="TRF"),N($M4622),0))</f>
        <v>0</v>
      </c>
      <c r="R4622" s="32">
        <f>IF($B4622="",0,IF($U4622="IN",N($M4622),0))</f>
        <v>0</v>
      </c>
      <c r="S4622" s="33">
        <f>IF($B4622="","",IF($M4622="","⚠ مبلغ",IF($E4622="","⚠ بانک عامل",IF(AND($U4622="TRF",$F4622=""),"⚠ بانک مقصد",IF(AND($V4622&lt;&gt;"NONE",$V4622&lt;&gt;"",$Z4622=""),"⚠ طرف حساب","✓")))))</f>
        <v>0</v>
      </c>
      <c r="T4622" s="29"/>
      <c r="U4622" s="27">
        <f>IFERROR(VLOOKUP($D4622,BankOpTbl,2,0),"")</f>
        <v>0</v>
      </c>
      <c r="V4622" s="27">
        <f>IFERROR(VLOOKUP($D4622,BankOpTbl,3,0),"")</f>
        <v>0</v>
      </c>
      <c r="W4622" s="27">
        <f>IFERROR(VLOOKUP($D4622,BankOpTbl,4,0),"")</f>
        <v>0</v>
      </c>
      <c r="X4622" s="27">
        <f>IF($E4622="","",IFERROR(VLOOKUP($E4622,BankTbl,4,0),""))</f>
        <v>0</v>
      </c>
      <c r="Y4622" s="27">
        <f>IF($F4622="","",IFERROR(VLOOKUP($F4622,BankTbl,4,0),""))</f>
        <v>0</v>
      </c>
      <c r="Z4622" s="27">
        <f>IF($B4622="","",IF($V4622="PICK",LEFT($N4622,5),IF($V4622="FIXED",$W4622,IF($V4622="CODE",$H4622,""))))</f>
        <v>0</v>
      </c>
    </row>
    <row r="4623" spans="1:26" ht="21" customHeight="1">
      <c r="A4623" s="27">
        <f>IF($B4623="","",COUNTA($B$13:$B4623))</f>
        <v>0</v>
      </c>
      <c r="B4623" s="28"/>
      <c r="C4623" s="28"/>
      <c r="D4623" s="29"/>
      <c r="E4623" s="29"/>
      <c r="F4623" s="29"/>
      <c r="G4623" s="28"/>
      <c r="H4623" s="28"/>
      <c r="I4623" s="30">
        <f>IF($H4623="","",IFERROR(VLOOKUP($H4623,AcctTbl,2,0),"کد ناشناخته"))</f>
        <v>0</v>
      </c>
      <c r="J4623" s="27">
        <f>IF($H4623="","",IFERROR(VLOOKUP($H4623,AcctTbl,3,0),""))</f>
        <v>0</v>
      </c>
      <c r="K4623" s="29"/>
      <c r="L4623" s="28"/>
      <c r="M4623" s="31"/>
      <c r="N4623" s="29"/>
      <c r="O4623" s="32">
        <f>IF($B4623="",0,IF($U4623="IN",N($M4623),0))</f>
        <v>0</v>
      </c>
      <c r="P4623" s="32">
        <f>IF($B4623="",0,IF(OR($U4623="OUT",$U4623="TRF"),N($M4623),0))</f>
        <v>0</v>
      </c>
      <c r="Q4623" s="32">
        <f>IF($B4623="",0,IF(OR($U4623="OUT",$U4623="TRF"),N($M4623),0))</f>
        <v>0</v>
      </c>
      <c r="R4623" s="32">
        <f>IF($B4623="",0,IF($U4623="IN",N($M4623),0))</f>
        <v>0</v>
      </c>
      <c r="S4623" s="33">
        <f>IF($B4623="","",IF($M4623="","⚠ مبلغ",IF($E4623="","⚠ بانک عامل",IF(AND($U4623="TRF",$F4623=""),"⚠ بانک مقصد",IF(AND($V4623&lt;&gt;"NONE",$V4623&lt;&gt;"",$Z4623=""),"⚠ طرف حساب","✓")))))</f>
        <v>0</v>
      </c>
      <c r="T4623" s="29"/>
      <c r="U4623" s="27">
        <f>IFERROR(VLOOKUP($D4623,BankOpTbl,2,0),"")</f>
        <v>0</v>
      </c>
      <c r="V4623" s="27">
        <f>IFERROR(VLOOKUP($D4623,BankOpTbl,3,0),"")</f>
        <v>0</v>
      </c>
      <c r="W4623" s="27">
        <f>IFERROR(VLOOKUP($D4623,BankOpTbl,4,0),"")</f>
        <v>0</v>
      </c>
      <c r="X4623" s="27">
        <f>IF($E4623="","",IFERROR(VLOOKUP($E4623,BankTbl,4,0),""))</f>
        <v>0</v>
      </c>
      <c r="Y4623" s="27">
        <f>IF($F4623="","",IFERROR(VLOOKUP($F4623,BankTbl,4,0),""))</f>
        <v>0</v>
      </c>
      <c r="Z4623" s="27">
        <f>IF($B4623="","",IF($V4623="PICK",LEFT($N4623,5),IF($V4623="FIXED",$W4623,IF($V4623="CODE",$H4623,""))))</f>
        <v>0</v>
      </c>
    </row>
    <row r="4624" spans="1:26" ht="21" customHeight="1">
      <c r="A4624" s="27">
        <f>IF($B4624="","",COUNTA($B$13:$B4624))</f>
        <v>0</v>
      </c>
      <c r="B4624" s="28"/>
      <c r="C4624" s="28"/>
      <c r="D4624" s="29"/>
      <c r="E4624" s="29"/>
      <c r="F4624" s="29"/>
      <c r="G4624" s="28"/>
      <c r="H4624" s="28"/>
      <c r="I4624" s="30">
        <f>IF($H4624="","",IFERROR(VLOOKUP($H4624,AcctTbl,2,0),"کد ناشناخته"))</f>
        <v>0</v>
      </c>
      <c r="J4624" s="27">
        <f>IF($H4624="","",IFERROR(VLOOKUP($H4624,AcctTbl,3,0),""))</f>
        <v>0</v>
      </c>
      <c r="K4624" s="29"/>
      <c r="L4624" s="28"/>
      <c r="M4624" s="31"/>
      <c r="N4624" s="29"/>
      <c r="O4624" s="32">
        <f>IF($B4624="",0,IF($U4624="IN",N($M4624),0))</f>
        <v>0</v>
      </c>
      <c r="P4624" s="32">
        <f>IF($B4624="",0,IF(OR($U4624="OUT",$U4624="TRF"),N($M4624),0))</f>
        <v>0</v>
      </c>
      <c r="Q4624" s="32">
        <f>IF($B4624="",0,IF(OR($U4624="OUT",$U4624="TRF"),N($M4624),0))</f>
        <v>0</v>
      </c>
      <c r="R4624" s="32">
        <f>IF($B4624="",0,IF($U4624="IN",N($M4624),0))</f>
        <v>0</v>
      </c>
      <c r="S4624" s="33">
        <f>IF($B4624="","",IF($M4624="","⚠ مبلغ",IF($E4624="","⚠ بانک عامل",IF(AND($U4624="TRF",$F4624=""),"⚠ بانک مقصد",IF(AND($V4624&lt;&gt;"NONE",$V4624&lt;&gt;"",$Z4624=""),"⚠ طرف حساب","✓")))))</f>
        <v>0</v>
      </c>
      <c r="T4624" s="29"/>
      <c r="U4624" s="27">
        <f>IFERROR(VLOOKUP($D4624,BankOpTbl,2,0),"")</f>
        <v>0</v>
      </c>
      <c r="V4624" s="27">
        <f>IFERROR(VLOOKUP($D4624,BankOpTbl,3,0),"")</f>
        <v>0</v>
      </c>
      <c r="W4624" s="27">
        <f>IFERROR(VLOOKUP($D4624,BankOpTbl,4,0),"")</f>
        <v>0</v>
      </c>
      <c r="X4624" s="27">
        <f>IF($E4624="","",IFERROR(VLOOKUP($E4624,BankTbl,4,0),""))</f>
        <v>0</v>
      </c>
      <c r="Y4624" s="27">
        <f>IF($F4624="","",IFERROR(VLOOKUP($F4624,BankTbl,4,0),""))</f>
        <v>0</v>
      </c>
      <c r="Z4624" s="27">
        <f>IF($B4624="","",IF($V4624="PICK",LEFT($N4624,5),IF($V4624="FIXED",$W4624,IF($V4624="CODE",$H4624,""))))</f>
        <v>0</v>
      </c>
    </row>
    <row r="4625" spans="1:26" ht="21" customHeight="1">
      <c r="A4625" s="27">
        <f>IF($B4625="","",COUNTA($B$13:$B4625))</f>
        <v>0</v>
      </c>
      <c r="B4625" s="28"/>
      <c r="C4625" s="28"/>
      <c r="D4625" s="29"/>
      <c r="E4625" s="29"/>
      <c r="F4625" s="29"/>
      <c r="G4625" s="28"/>
      <c r="H4625" s="28"/>
      <c r="I4625" s="30">
        <f>IF($H4625="","",IFERROR(VLOOKUP($H4625,AcctTbl,2,0),"کد ناشناخته"))</f>
        <v>0</v>
      </c>
      <c r="J4625" s="27">
        <f>IF($H4625="","",IFERROR(VLOOKUP($H4625,AcctTbl,3,0),""))</f>
        <v>0</v>
      </c>
      <c r="K4625" s="29"/>
      <c r="L4625" s="28"/>
      <c r="M4625" s="31"/>
      <c r="N4625" s="29"/>
      <c r="O4625" s="32">
        <f>IF($B4625="",0,IF($U4625="IN",N($M4625),0))</f>
        <v>0</v>
      </c>
      <c r="P4625" s="32">
        <f>IF($B4625="",0,IF(OR($U4625="OUT",$U4625="TRF"),N($M4625),0))</f>
        <v>0</v>
      </c>
      <c r="Q4625" s="32">
        <f>IF($B4625="",0,IF(OR($U4625="OUT",$U4625="TRF"),N($M4625),0))</f>
        <v>0</v>
      </c>
      <c r="R4625" s="32">
        <f>IF($B4625="",0,IF($U4625="IN",N($M4625),0))</f>
        <v>0</v>
      </c>
      <c r="S4625" s="33">
        <f>IF($B4625="","",IF($M4625="","⚠ مبلغ",IF($E4625="","⚠ بانک عامل",IF(AND($U4625="TRF",$F4625=""),"⚠ بانک مقصد",IF(AND($V4625&lt;&gt;"NONE",$V4625&lt;&gt;"",$Z4625=""),"⚠ طرف حساب","✓")))))</f>
        <v>0</v>
      </c>
      <c r="T4625" s="29"/>
      <c r="U4625" s="27">
        <f>IFERROR(VLOOKUP($D4625,BankOpTbl,2,0),"")</f>
        <v>0</v>
      </c>
      <c r="V4625" s="27">
        <f>IFERROR(VLOOKUP($D4625,BankOpTbl,3,0),"")</f>
        <v>0</v>
      </c>
      <c r="W4625" s="27">
        <f>IFERROR(VLOOKUP($D4625,BankOpTbl,4,0),"")</f>
        <v>0</v>
      </c>
      <c r="X4625" s="27">
        <f>IF($E4625="","",IFERROR(VLOOKUP($E4625,BankTbl,4,0),""))</f>
        <v>0</v>
      </c>
      <c r="Y4625" s="27">
        <f>IF($F4625="","",IFERROR(VLOOKUP($F4625,BankTbl,4,0),""))</f>
        <v>0</v>
      </c>
      <c r="Z4625" s="27">
        <f>IF($B4625="","",IF($V4625="PICK",LEFT($N4625,5),IF($V4625="FIXED",$W4625,IF($V4625="CODE",$H4625,""))))</f>
        <v>0</v>
      </c>
    </row>
    <row r="4626" spans="1:26" ht="21" customHeight="1">
      <c r="A4626" s="27">
        <f>IF($B4626="","",COUNTA($B$13:$B4626))</f>
        <v>0</v>
      </c>
      <c r="B4626" s="28"/>
      <c r="C4626" s="28"/>
      <c r="D4626" s="29"/>
      <c r="E4626" s="29"/>
      <c r="F4626" s="29"/>
      <c r="G4626" s="28"/>
      <c r="H4626" s="28"/>
      <c r="I4626" s="30">
        <f>IF($H4626="","",IFERROR(VLOOKUP($H4626,AcctTbl,2,0),"کد ناشناخته"))</f>
        <v>0</v>
      </c>
      <c r="J4626" s="27">
        <f>IF($H4626="","",IFERROR(VLOOKUP($H4626,AcctTbl,3,0),""))</f>
        <v>0</v>
      </c>
      <c r="K4626" s="29"/>
      <c r="L4626" s="28"/>
      <c r="M4626" s="31"/>
      <c r="N4626" s="29"/>
      <c r="O4626" s="32">
        <f>IF($B4626="",0,IF($U4626="IN",N($M4626),0))</f>
        <v>0</v>
      </c>
      <c r="P4626" s="32">
        <f>IF($B4626="",0,IF(OR($U4626="OUT",$U4626="TRF"),N($M4626),0))</f>
        <v>0</v>
      </c>
      <c r="Q4626" s="32">
        <f>IF($B4626="",0,IF(OR($U4626="OUT",$U4626="TRF"),N($M4626),0))</f>
        <v>0</v>
      </c>
      <c r="R4626" s="32">
        <f>IF($B4626="",0,IF($U4626="IN",N($M4626),0))</f>
        <v>0</v>
      </c>
      <c r="S4626" s="33">
        <f>IF($B4626="","",IF($M4626="","⚠ مبلغ",IF($E4626="","⚠ بانک عامل",IF(AND($U4626="TRF",$F4626=""),"⚠ بانک مقصد",IF(AND($V4626&lt;&gt;"NONE",$V4626&lt;&gt;"",$Z4626=""),"⚠ طرف حساب","✓")))))</f>
        <v>0</v>
      </c>
      <c r="T4626" s="29"/>
      <c r="U4626" s="27">
        <f>IFERROR(VLOOKUP($D4626,BankOpTbl,2,0),"")</f>
        <v>0</v>
      </c>
      <c r="V4626" s="27">
        <f>IFERROR(VLOOKUP($D4626,BankOpTbl,3,0),"")</f>
        <v>0</v>
      </c>
      <c r="W4626" s="27">
        <f>IFERROR(VLOOKUP($D4626,BankOpTbl,4,0),"")</f>
        <v>0</v>
      </c>
      <c r="X4626" s="27">
        <f>IF($E4626="","",IFERROR(VLOOKUP($E4626,BankTbl,4,0),""))</f>
        <v>0</v>
      </c>
      <c r="Y4626" s="27">
        <f>IF($F4626="","",IFERROR(VLOOKUP($F4626,BankTbl,4,0),""))</f>
        <v>0</v>
      </c>
      <c r="Z4626" s="27">
        <f>IF($B4626="","",IF($V4626="PICK",LEFT($N4626,5),IF($V4626="FIXED",$W4626,IF($V4626="CODE",$H4626,""))))</f>
        <v>0</v>
      </c>
    </row>
    <row r="4627" spans="1:26" ht="21" customHeight="1">
      <c r="A4627" s="27">
        <f>IF($B4627="","",COUNTA($B$13:$B4627))</f>
        <v>0</v>
      </c>
      <c r="B4627" s="28"/>
      <c r="C4627" s="28"/>
      <c r="D4627" s="29"/>
      <c r="E4627" s="29"/>
      <c r="F4627" s="29"/>
      <c r="G4627" s="28"/>
      <c r="H4627" s="28"/>
      <c r="I4627" s="30">
        <f>IF($H4627="","",IFERROR(VLOOKUP($H4627,AcctTbl,2,0),"کد ناشناخته"))</f>
        <v>0</v>
      </c>
      <c r="J4627" s="27">
        <f>IF($H4627="","",IFERROR(VLOOKUP($H4627,AcctTbl,3,0),""))</f>
        <v>0</v>
      </c>
      <c r="K4627" s="29"/>
      <c r="L4627" s="28"/>
      <c r="M4627" s="31"/>
      <c r="N4627" s="29"/>
      <c r="O4627" s="32">
        <f>IF($B4627="",0,IF($U4627="IN",N($M4627),0))</f>
        <v>0</v>
      </c>
      <c r="P4627" s="32">
        <f>IF($B4627="",0,IF(OR($U4627="OUT",$U4627="TRF"),N($M4627),0))</f>
        <v>0</v>
      </c>
      <c r="Q4627" s="32">
        <f>IF($B4627="",0,IF(OR($U4627="OUT",$U4627="TRF"),N($M4627),0))</f>
        <v>0</v>
      </c>
      <c r="R4627" s="32">
        <f>IF($B4627="",0,IF($U4627="IN",N($M4627),0))</f>
        <v>0</v>
      </c>
      <c r="S4627" s="33">
        <f>IF($B4627="","",IF($M4627="","⚠ مبلغ",IF($E4627="","⚠ بانک عامل",IF(AND($U4627="TRF",$F4627=""),"⚠ بانک مقصد",IF(AND($V4627&lt;&gt;"NONE",$V4627&lt;&gt;"",$Z4627=""),"⚠ طرف حساب","✓")))))</f>
        <v>0</v>
      </c>
      <c r="T4627" s="29"/>
      <c r="U4627" s="27">
        <f>IFERROR(VLOOKUP($D4627,BankOpTbl,2,0),"")</f>
        <v>0</v>
      </c>
      <c r="V4627" s="27">
        <f>IFERROR(VLOOKUP($D4627,BankOpTbl,3,0),"")</f>
        <v>0</v>
      </c>
      <c r="W4627" s="27">
        <f>IFERROR(VLOOKUP($D4627,BankOpTbl,4,0),"")</f>
        <v>0</v>
      </c>
      <c r="X4627" s="27">
        <f>IF($E4627="","",IFERROR(VLOOKUP($E4627,BankTbl,4,0),""))</f>
        <v>0</v>
      </c>
      <c r="Y4627" s="27">
        <f>IF($F4627="","",IFERROR(VLOOKUP($F4627,BankTbl,4,0),""))</f>
        <v>0</v>
      </c>
      <c r="Z4627" s="27">
        <f>IF($B4627="","",IF($V4627="PICK",LEFT($N4627,5),IF($V4627="FIXED",$W4627,IF($V4627="CODE",$H4627,""))))</f>
        <v>0</v>
      </c>
    </row>
    <row r="4628" spans="1:26" ht="21" customHeight="1">
      <c r="A4628" s="27">
        <f>IF($B4628="","",COUNTA($B$13:$B4628))</f>
        <v>0</v>
      </c>
      <c r="B4628" s="28"/>
      <c r="C4628" s="28"/>
      <c r="D4628" s="29"/>
      <c r="E4628" s="29"/>
      <c r="F4628" s="29"/>
      <c r="G4628" s="28"/>
      <c r="H4628" s="28"/>
      <c r="I4628" s="30">
        <f>IF($H4628="","",IFERROR(VLOOKUP($H4628,AcctTbl,2,0),"کد ناشناخته"))</f>
        <v>0</v>
      </c>
      <c r="J4628" s="27">
        <f>IF($H4628="","",IFERROR(VLOOKUP($H4628,AcctTbl,3,0),""))</f>
        <v>0</v>
      </c>
      <c r="K4628" s="29"/>
      <c r="L4628" s="28"/>
      <c r="M4628" s="31"/>
      <c r="N4628" s="29"/>
      <c r="O4628" s="32">
        <f>IF($B4628="",0,IF($U4628="IN",N($M4628),0))</f>
        <v>0</v>
      </c>
      <c r="P4628" s="32">
        <f>IF($B4628="",0,IF(OR($U4628="OUT",$U4628="TRF"),N($M4628),0))</f>
        <v>0</v>
      </c>
      <c r="Q4628" s="32">
        <f>IF($B4628="",0,IF(OR($U4628="OUT",$U4628="TRF"),N($M4628),0))</f>
        <v>0</v>
      </c>
      <c r="R4628" s="32">
        <f>IF($B4628="",0,IF($U4628="IN",N($M4628),0))</f>
        <v>0</v>
      </c>
      <c r="S4628" s="33">
        <f>IF($B4628="","",IF($M4628="","⚠ مبلغ",IF($E4628="","⚠ بانک عامل",IF(AND($U4628="TRF",$F4628=""),"⚠ بانک مقصد",IF(AND($V4628&lt;&gt;"NONE",$V4628&lt;&gt;"",$Z4628=""),"⚠ طرف حساب","✓")))))</f>
        <v>0</v>
      </c>
      <c r="T4628" s="29"/>
      <c r="U4628" s="27">
        <f>IFERROR(VLOOKUP($D4628,BankOpTbl,2,0),"")</f>
        <v>0</v>
      </c>
      <c r="V4628" s="27">
        <f>IFERROR(VLOOKUP($D4628,BankOpTbl,3,0),"")</f>
        <v>0</v>
      </c>
      <c r="W4628" s="27">
        <f>IFERROR(VLOOKUP($D4628,BankOpTbl,4,0),"")</f>
        <v>0</v>
      </c>
      <c r="X4628" s="27">
        <f>IF($E4628="","",IFERROR(VLOOKUP($E4628,BankTbl,4,0),""))</f>
        <v>0</v>
      </c>
      <c r="Y4628" s="27">
        <f>IF($F4628="","",IFERROR(VLOOKUP($F4628,BankTbl,4,0),""))</f>
        <v>0</v>
      </c>
      <c r="Z4628" s="27">
        <f>IF($B4628="","",IF($V4628="PICK",LEFT($N4628,5),IF($V4628="FIXED",$W4628,IF($V4628="CODE",$H4628,""))))</f>
        <v>0</v>
      </c>
    </row>
    <row r="4629" spans="1:26" ht="21" customHeight="1">
      <c r="A4629" s="27">
        <f>IF($B4629="","",COUNTA($B$13:$B4629))</f>
        <v>0</v>
      </c>
      <c r="B4629" s="28"/>
      <c r="C4629" s="28"/>
      <c r="D4629" s="29"/>
      <c r="E4629" s="29"/>
      <c r="F4629" s="29"/>
      <c r="G4629" s="28"/>
      <c r="H4629" s="28"/>
      <c r="I4629" s="30">
        <f>IF($H4629="","",IFERROR(VLOOKUP($H4629,AcctTbl,2,0),"کد ناشناخته"))</f>
        <v>0</v>
      </c>
      <c r="J4629" s="27">
        <f>IF($H4629="","",IFERROR(VLOOKUP($H4629,AcctTbl,3,0),""))</f>
        <v>0</v>
      </c>
      <c r="K4629" s="29"/>
      <c r="L4629" s="28"/>
      <c r="M4629" s="31"/>
      <c r="N4629" s="29"/>
      <c r="O4629" s="32">
        <f>IF($B4629="",0,IF($U4629="IN",N($M4629),0))</f>
        <v>0</v>
      </c>
      <c r="P4629" s="32">
        <f>IF($B4629="",0,IF(OR($U4629="OUT",$U4629="TRF"),N($M4629),0))</f>
        <v>0</v>
      </c>
      <c r="Q4629" s="32">
        <f>IF($B4629="",0,IF(OR($U4629="OUT",$U4629="TRF"),N($M4629),0))</f>
        <v>0</v>
      </c>
      <c r="R4629" s="32">
        <f>IF($B4629="",0,IF($U4629="IN",N($M4629),0))</f>
        <v>0</v>
      </c>
      <c r="S4629" s="33">
        <f>IF($B4629="","",IF($M4629="","⚠ مبلغ",IF($E4629="","⚠ بانک عامل",IF(AND($U4629="TRF",$F4629=""),"⚠ بانک مقصد",IF(AND($V4629&lt;&gt;"NONE",$V4629&lt;&gt;"",$Z4629=""),"⚠ طرف حساب","✓")))))</f>
        <v>0</v>
      </c>
      <c r="T4629" s="29"/>
      <c r="U4629" s="27">
        <f>IFERROR(VLOOKUP($D4629,BankOpTbl,2,0),"")</f>
        <v>0</v>
      </c>
      <c r="V4629" s="27">
        <f>IFERROR(VLOOKUP($D4629,BankOpTbl,3,0),"")</f>
        <v>0</v>
      </c>
      <c r="W4629" s="27">
        <f>IFERROR(VLOOKUP($D4629,BankOpTbl,4,0),"")</f>
        <v>0</v>
      </c>
      <c r="X4629" s="27">
        <f>IF($E4629="","",IFERROR(VLOOKUP($E4629,BankTbl,4,0),""))</f>
        <v>0</v>
      </c>
      <c r="Y4629" s="27">
        <f>IF($F4629="","",IFERROR(VLOOKUP($F4629,BankTbl,4,0),""))</f>
        <v>0</v>
      </c>
      <c r="Z4629" s="27">
        <f>IF($B4629="","",IF($V4629="PICK",LEFT($N4629,5),IF($V4629="FIXED",$W4629,IF($V4629="CODE",$H4629,""))))</f>
        <v>0</v>
      </c>
    </row>
    <row r="4630" spans="1:26" ht="21" customHeight="1">
      <c r="A4630" s="27">
        <f>IF($B4630="","",COUNTA($B$13:$B4630))</f>
        <v>0</v>
      </c>
      <c r="B4630" s="28"/>
      <c r="C4630" s="28"/>
      <c r="D4630" s="29"/>
      <c r="E4630" s="29"/>
      <c r="F4630" s="29"/>
      <c r="G4630" s="28"/>
      <c r="H4630" s="28"/>
      <c r="I4630" s="30">
        <f>IF($H4630="","",IFERROR(VLOOKUP($H4630,AcctTbl,2,0),"کد ناشناخته"))</f>
        <v>0</v>
      </c>
      <c r="J4630" s="27">
        <f>IF($H4630="","",IFERROR(VLOOKUP($H4630,AcctTbl,3,0),""))</f>
        <v>0</v>
      </c>
      <c r="K4630" s="29"/>
      <c r="L4630" s="28"/>
      <c r="M4630" s="31"/>
      <c r="N4630" s="29"/>
      <c r="O4630" s="32">
        <f>IF($B4630="",0,IF($U4630="IN",N($M4630),0))</f>
        <v>0</v>
      </c>
      <c r="P4630" s="32">
        <f>IF($B4630="",0,IF(OR($U4630="OUT",$U4630="TRF"),N($M4630),0))</f>
        <v>0</v>
      </c>
      <c r="Q4630" s="32">
        <f>IF($B4630="",0,IF(OR($U4630="OUT",$U4630="TRF"),N($M4630),0))</f>
        <v>0</v>
      </c>
      <c r="R4630" s="32">
        <f>IF($B4630="",0,IF($U4630="IN",N($M4630),0))</f>
        <v>0</v>
      </c>
      <c r="S4630" s="33">
        <f>IF($B4630="","",IF($M4630="","⚠ مبلغ",IF($E4630="","⚠ بانک عامل",IF(AND($U4630="TRF",$F4630=""),"⚠ بانک مقصد",IF(AND($V4630&lt;&gt;"NONE",$V4630&lt;&gt;"",$Z4630=""),"⚠ طرف حساب","✓")))))</f>
        <v>0</v>
      </c>
      <c r="T4630" s="29"/>
      <c r="U4630" s="27">
        <f>IFERROR(VLOOKUP($D4630,BankOpTbl,2,0),"")</f>
        <v>0</v>
      </c>
      <c r="V4630" s="27">
        <f>IFERROR(VLOOKUP($D4630,BankOpTbl,3,0),"")</f>
        <v>0</v>
      </c>
      <c r="W4630" s="27">
        <f>IFERROR(VLOOKUP($D4630,BankOpTbl,4,0),"")</f>
        <v>0</v>
      </c>
      <c r="X4630" s="27">
        <f>IF($E4630="","",IFERROR(VLOOKUP($E4630,BankTbl,4,0),""))</f>
        <v>0</v>
      </c>
      <c r="Y4630" s="27">
        <f>IF($F4630="","",IFERROR(VLOOKUP($F4630,BankTbl,4,0),""))</f>
        <v>0</v>
      </c>
      <c r="Z4630" s="27">
        <f>IF($B4630="","",IF($V4630="PICK",LEFT($N4630,5),IF($V4630="FIXED",$W4630,IF($V4630="CODE",$H4630,""))))</f>
        <v>0</v>
      </c>
    </row>
    <row r="4631" spans="1:26" ht="21" customHeight="1">
      <c r="A4631" s="27">
        <f>IF($B4631="","",COUNTA($B$13:$B4631))</f>
        <v>0</v>
      </c>
      <c r="B4631" s="28"/>
      <c r="C4631" s="28"/>
      <c r="D4631" s="29"/>
      <c r="E4631" s="29"/>
      <c r="F4631" s="29"/>
      <c r="G4631" s="28"/>
      <c r="H4631" s="28"/>
      <c r="I4631" s="30">
        <f>IF($H4631="","",IFERROR(VLOOKUP($H4631,AcctTbl,2,0),"کد ناشناخته"))</f>
        <v>0</v>
      </c>
      <c r="J4631" s="27">
        <f>IF($H4631="","",IFERROR(VLOOKUP($H4631,AcctTbl,3,0),""))</f>
        <v>0</v>
      </c>
      <c r="K4631" s="29"/>
      <c r="L4631" s="28"/>
      <c r="M4631" s="31"/>
      <c r="N4631" s="29"/>
      <c r="O4631" s="32">
        <f>IF($B4631="",0,IF($U4631="IN",N($M4631),0))</f>
        <v>0</v>
      </c>
      <c r="P4631" s="32">
        <f>IF($B4631="",0,IF(OR($U4631="OUT",$U4631="TRF"),N($M4631),0))</f>
        <v>0</v>
      </c>
      <c r="Q4631" s="32">
        <f>IF($B4631="",0,IF(OR($U4631="OUT",$U4631="TRF"),N($M4631),0))</f>
        <v>0</v>
      </c>
      <c r="R4631" s="32">
        <f>IF($B4631="",0,IF($U4631="IN",N($M4631),0))</f>
        <v>0</v>
      </c>
      <c r="S4631" s="33">
        <f>IF($B4631="","",IF($M4631="","⚠ مبلغ",IF($E4631="","⚠ بانک عامل",IF(AND($U4631="TRF",$F4631=""),"⚠ بانک مقصد",IF(AND($V4631&lt;&gt;"NONE",$V4631&lt;&gt;"",$Z4631=""),"⚠ طرف حساب","✓")))))</f>
        <v>0</v>
      </c>
      <c r="T4631" s="29"/>
      <c r="U4631" s="27">
        <f>IFERROR(VLOOKUP($D4631,BankOpTbl,2,0),"")</f>
        <v>0</v>
      </c>
      <c r="V4631" s="27">
        <f>IFERROR(VLOOKUP($D4631,BankOpTbl,3,0),"")</f>
        <v>0</v>
      </c>
      <c r="W4631" s="27">
        <f>IFERROR(VLOOKUP($D4631,BankOpTbl,4,0),"")</f>
        <v>0</v>
      </c>
      <c r="X4631" s="27">
        <f>IF($E4631="","",IFERROR(VLOOKUP($E4631,BankTbl,4,0),""))</f>
        <v>0</v>
      </c>
      <c r="Y4631" s="27">
        <f>IF($F4631="","",IFERROR(VLOOKUP($F4631,BankTbl,4,0),""))</f>
        <v>0</v>
      </c>
      <c r="Z4631" s="27">
        <f>IF($B4631="","",IF($V4631="PICK",LEFT($N4631,5),IF($V4631="FIXED",$W4631,IF($V4631="CODE",$H4631,""))))</f>
        <v>0</v>
      </c>
    </row>
    <row r="4632" spans="1:26" ht="21" customHeight="1">
      <c r="A4632" s="27">
        <f>IF($B4632="","",COUNTA($B$13:$B4632))</f>
        <v>0</v>
      </c>
      <c r="B4632" s="28"/>
      <c r="C4632" s="28"/>
      <c r="D4632" s="29"/>
      <c r="E4632" s="29"/>
      <c r="F4632" s="29"/>
      <c r="G4632" s="28"/>
      <c r="H4632" s="28"/>
      <c r="I4632" s="30">
        <f>IF($H4632="","",IFERROR(VLOOKUP($H4632,AcctTbl,2,0),"کد ناشناخته"))</f>
        <v>0</v>
      </c>
      <c r="J4632" s="27">
        <f>IF($H4632="","",IFERROR(VLOOKUP($H4632,AcctTbl,3,0),""))</f>
        <v>0</v>
      </c>
      <c r="K4632" s="29"/>
      <c r="L4632" s="28"/>
      <c r="M4632" s="31"/>
      <c r="N4632" s="29"/>
      <c r="O4632" s="32">
        <f>IF($B4632="",0,IF($U4632="IN",N($M4632),0))</f>
        <v>0</v>
      </c>
      <c r="P4632" s="32">
        <f>IF($B4632="",0,IF(OR($U4632="OUT",$U4632="TRF"),N($M4632),0))</f>
        <v>0</v>
      </c>
      <c r="Q4632" s="32">
        <f>IF($B4632="",0,IF(OR($U4632="OUT",$U4632="TRF"),N($M4632),0))</f>
        <v>0</v>
      </c>
      <c r="R4632" s="32">
        <f>IF($B4632="",0,IF($U4632="IN",N($M4632),0))</f>
        <v>0</v>
      </c>
      <c r="S4632" s="33">
        <f>IF($B4632="","",IF($M4632="","⚠ مبلغ",IF($E4632="","⚠ بانک عامل",IF(AND($U4632="TRF",$F4632=""),"⚠ بانک مقصد",IF(AND($V4632&lt;&gt;"NONE",$V4632&lt;&gt;"",$Z4632=""),"⚠ طرف حساب","✓")))))</f>
        <v>0</v>
      </c>
      <c r="T4632" s="29"/>
      <c r="U4632" s="27">
        <f>IFERROR(VLOOKUP($D4632,BankOpTbl,2,0),"")</f>
        <v>0</v>
      </c>
      <c r="V4632" s="27">
        <f>IFERROR(VLOOKUP($D4632,BankOpTbl,3,0),"")</f>
        <v>0</v>
      </c>
      <c r="W4632" s="27">
        <f>IFERROR(VLOOKUP($D4632,BankOpTbl,4,0),"")</f>
        <v>0</v>
      </c>
      <c r="X4632" s="27">
        <f>IF($E4632="","",IFERROR(VLOOKUP($E4632,BankTbl,4,0),""))</f>
        <v>0</v>
      </c>
      <c r="Y4632" s="27">
        <f>IF($F4632="","",IFERROR(VLOOKUP($F4632,BankTbl,4,0),""))</f>
        <v>0</v>
      </c>
      <c r="Z4632" s="27">
        <f>IF($B4632="","",IF($V4632="PICK",LEFT($N4632,5),IF($V4632="FIXED",$W4632,IF($V4632="CODE",$H4632,""))))</f>
        <v>0</v>
      </c>
    </row>
    <row r="4633" spans="1:26" ht="21" customHeight="1">
      <c r="A4633" s="27">
        <f>IF($B4633="","",COUNTA($B$13:$B4633))</f>
        <v>0</v>
      </c>
      <c r="B4633" s="28"/>
      <c r="C4633" s="28"/>
      <c r="D4633" s="29"/>
      <c r="E4633" s="29"/>
      <c r="F4633" s="29"/>
      <c r="G4633" s="28"/>
      <c r="H4633" s="28"/>
      <c r="I4633" s="30">
        <f>IF($H4633="","",IFERROR(VLOOKUP($H4633,AcctTbl,2,0),"کد ناشناخته"))</f>
        <v>0</v>
      </c>
      <c r="J4633" s="27">
        <f>IF($H4633="","",IFERROR(VLOOKUP($H4633,AcctTbl,3,0),""))</f>
        <v>0</v>
      </c>
      <c r="K4633" s="29"/>
      <c r="L4633" s="28"/>
      <c r="M4633" s="31"/>
      <c r="N4633" s="29"/>
      <c r="O4633" s="32">
        <f>IF($B4633="",0,IF($U4633="IN",N($M4633),0))</f>
        <v>0</v>
      </c>
      <c r="P4633" s="32">
        <f>IF($B4633="",0,IF(OR($U4633="OUT",$U4633="TRF"),N($M4633),0))</f>
        <v>0</v>
      </c>
      <c r="Q4633" s="32">
        <f>IF($B4633="",0,IF(OR($U4633="OUT",$U4633="TRF"),N($M4633),0))</f>
        <v>0</v>
      </c>
      <c r="R4633" s="32">
        <f>IF($B4633="",0,IF($U4633="IN",N($M4633),0))</f>
        <v>0</v>
      </c>
      <c r="S4633" s="33">
        <f>IF($B4633="","",IF($M4633="","⚠ مبلغ",IF($E4633="","⚠ بانک عامل",IF(AND($U4633="TRF",$F4633=""),"⚠ بانک مقصد",IF(AND($V4633&lt;&gt;"NONE",$V4633&lt;&gt;"",$Z4633=""),"⚠ طرف حساب","✓")))))</f>
        <v>0</v>
      </c>
      <c r="T4633" s="29"/>
      <c r="U4633" s="27">
        <f>IFERROR(VLOOKUP($D4633,BankOpTbl,2,0),"")</f>
        <v>0</v>
      </c>
      <c r="V4633" s="27">
        <f>IFERROR(VLOOKUP($D4633,BankOpTbl,3,0),"")</f>
        <v>0</v>
      </c>
      <c r="W4633" s="27">
        <f>IFERROR(VLOOKUP($D4633,BankOpTbl,4,0),"")</f>
        <v>0</v>
      </c>
      <c r="X4633" s="27">
        <f>IF($E4633="","",IFERROR(VLOOKUP($E4633,BankTbl,4,0),""))</f>
        <v>0</v>
      </c>
      <c r="Y4633" s="27">
        <f>IF($F4633="","",IFERROR(VLOOKUP($F4633,BankTbl,4,0),""))</f>
        <v>0</v>
      </c>
      <c r="Z4633" s="27">
        <f>IF($B4633="","",IF($V4633="PICK",LEFT($N4633,5),IF($V4633="FIXED",$W4633,IF($V4633="CODE",$H4633,""))))</f>
        <v>0</v>
      </c>
    </row>
    <row r="4634" spans="1:26" ht="21" customHeight="1">
      <c r="A4634" s="27">
        <f>IF($B4634="","",COUNTA($B$13:$B4634))</f>
        <v>0</v>
      </c>
      <c r="B4634" s="28"/>
      <c r="C4634" s="28"/>
      <c r="D4634" s="29"/>
      <c r="E4634" s="29"/>
      <c r="F4634" s="29"/>
      <c r="G4634" s="28"/>
      <c r="H4634" s="28"/>
      <c r="I4634" s="30">
        <f>IF($H4634="","",IFERROR(VLOOKUP($H4634,AcctTbl,2,0),"کد ناشناخته"))</f>
        <v>0</v>
      </c>
      <c r="J4634" s="27">
        <f>IF($H4634="","",IFERROR(VLOOKUP($H4634,AcctTbl,3,0),""))</f>
        <v>0</v>
      </c>
      <c r="K4634" s="29"/>
      <c r="L4634" s="28"/>
      <c r="M4634" s="31"/>
      <c r="N4634" s="29"/>
      <c r="O4634" s="32">
        <f>IF($B4634="",0,IF($U4634="IN",N($M4634),0))</f>
        <v>0</v>
      </c>
      <c r="P4634" s="32">
        <f>IF($B4634="",0,IF(OR($U4634="OUT",$U4634="TRF"),N($M4634),0))</f>
        <v>0</v>
      </c>
      <c r="Q4634" s="32">
        <f>IF($B4634="",0,IF(OR($U4634="OUT",$U4634="TRF"),N($M4634),0))</f>
        <v>0</v>
      </c>
      <c r="R4634" s="32">
        <f>IF($B4634="",0,IF($U4634="IN",N($M4634),0))</f>
        <v>0</v>
      </c>
      <c r="S4634" s="33">
        <f>IF($B4634="","",IF($M4634="","⚠ مبلغ",IF($E4634="","⚠ بانک عامل",IF(AND($U4634="TRF",$F4634=""),"⚠ بانک مقصد",IF(AND($V4634&lt;&gt;"NONE",$V4634&lt;&gt;"",$Z4634=""),"⚠ طرف حساب","✓")))))</f>
        <v>0</v>
      </c>
      <c r="T4634" s="29"/>
      <c r="U4634" s="27">
        <f>IFERROR(VLOOKUP($D4634,BankOpTbl,2,0),"")</f>
        <v>0</v>
      </c>
      <c r="V4634" s="27">
        <f>IFERROR(VLOOKUP($D4634,BankOpTbl,3,0),"")</f>
        <v>0</v>
      </c>
      <c r="W4634" s="27">
        <f>IFERROR(VLOOKUP($D4634,BankOpTbl,4,0),"")</f>
        <v>0</v>
      </c>
      <c r="X4634" s="27">
        <f>IF($E4634="","",IFERROR(VLOOKUP($E4634,BankTbl,4,0),""))</f>
        <v>0</v>
      </c>
      <c r="Y4634" s="27">
        <f>IF($F4634="","",IFERROR(VLOOKUP($F4634,BankTbl,4,0),""))</f>
        <v>0</v>
      </c>
      <c r="Z4634" s="27">
        <f>IF($B4634="","",IF($V4634="PICK",LEFT($N4634,5),IF($V4634="FIXED",$W4634,IF($V4634="CODE",$H4634,""))))</f>
        <v>0</v>
      </c>
    </row>
    <row r="4635" spans="1:26" ht="21" customHeight="1">
      <c r="A4635" s="27">
        <f>IF($B4635="","",COUNTA($B$13:$B4635))</f>
        <v>0</v>
      </c>
      <c r="B4635" s="28"/>
      <c r="C4635" s="28"/>
      <c r="D4635" s="29"/>
      <c r="E4635" s="29"/>
      <c r="F4635" s="29"/>
      <c r="G4635" s="28"/>
      <c r="H4635" s="28"/>
      <c r="I4635" s="30">
        <f>IF($H4635="","",IFERROR(VLOOKUP($H4635,AcctTbl,2,0),"کد ناشناخته"))</f>
        <v>0</v>
      </c>
      <c r="J4635" s="27">
        <f>IF($H4635="","",IFERROR(VLOOKUP($H4635,AcctTbl,3,0),""))</f>
        <v>0</v>
      </c>
      <c r="K4635" s="29"/>
      <c r="L4635" s="28"/>
      <c r="M4635" s="31"/>
      <c r="N4635" s="29"/>
      <c r="O4635" s="32">
        <f>IF($B4635="",0,IF($U4635="IN",N($M4635),0))</f>
        <v>0</v>
      </c>
      <c r="P4635" s="32">
        <f>IF($B4635="",0,IF(OR($U4635="OUT",$U4635="TRF"),N($M4635),0))</f>
        <v>0</v>
      </c>
      <c r="Q4635" s="32">
        <f>IF($B4635="",0,IF(OR($U4635="OUT",$U4635="TRF"),N($M4635),0))</f>
        <v>0</v>
      </c>
      <c r="R4635" s="32">
        <f>IF($B4635="",0,IF($U4635="IN",N($M4635),0))</f>
        <v>0</v>
      </c>
      <c r="S4635" s="33">
        <f>IF($B4635="","",IF($M4635="","⚠ مبلغ",IF($E4635="","⚠ بانک عامل",IF(AND($U4635="TRF",$F4635=""),"⚠ بانک مقصد",IF(AND($V4635&lt;&gt;"NONE",$V4635&lt;&gt;"",$Z4635=""),"⚠ طرف حساب","✓")))))</f>
        <v>0</v>
      </c>
      <c r="T4635" s="29"/>
      <c r="U4635" s="27">
        <f>IFERROR(VLOOKUP($D4635,BankOpTbl,2,0),"")</f>
        <v>0</v>
      </c>
      <c r="V4635" s="27">
        <f>IFERROR(VLOOKUP($D4635,BankOpTbl,3,0),"")</f>
        <v>0</v>
      </c>
      <c r="W4635" s="27">
        <f>IFERROR(VLOOKUP($D4635,BankOpTbl,4,0),"")</f>
        <v>0</v>
      </c>
      <c r="X4635" s="27">
        <f>IF($E4635="","",IFERROR(VLOOKUP($E4635,BankTbl,4,0),""))</f>
        <v>0</v>
      </c>
      <c r="Y4635" s="27">
        <f>IF($F4635="","",IFERROR(VLOOKUP($F4635,BankTbl,4,0),""))</f>
        <v>0</v>
      </c>
      <c r="Z4635" s="27">
        <f>IF($B4635="","",IF($V4635="PICK",LEFT($N4635,5),IF($V4635="FIXED",$W4635,IF($V4635="CODE",$H4635,""))))</f>
        <v>0</v>
      </c>
    </row>
    <row r="4636" spans="1:26" ht="21" customHeight="1">
      <c r="A4636" s="27">
        <f>IF($B4636="","",COUNTA($B$13:$B4636))</f>
        <v>0</v>
      </c>
      <c r="B4636" s="28"/>
      <c r="C4636" s="28"/>
      <c r="D4636" s="29"/>
      <c r="E4636" s="29"/>
      <c r="F4636" s="29"/>
      <c r="G4636" s="28"/>
      <c r="H4636" s="28"/>
      <c r="I4636" s="30">
        <f>IF($H4636="","",IFERROR(VLOOKUP($H4636,AcctTbl,2,0),"کد ناشناخته"))</f>
        <v>0</v>
      </c>
      <c r="J4636" s="27">
        <f>IF($H4636="","",IFERROR(VLOOKUP($H4636,AcctTbl,3,0),""))</f>
        <v>0</v>
      </c>
      <c r="K4636" s="29"/>
      <c r="L4636" s="28"/>
      <c r="M4636" s="31"/>
      <c r="N4636" s="29"/>
      <c r="O4636" s="32">
        <f>IF($B4636="",0,IF($U4636="IN",N($M4636),0))</f>
        <v>0</v>
      </c>
      <c r="P4636" s="32">
        <f>IF($B4636="",0,IF(OR($U4636="OUT",$U4636="TRF"),N($M4636),0))</f>
        <v>0</v>
      </c>
      <c r="Q4636" s="32">
        <f>IF($B4636="",0,IF(OR($U4636="OUT",$U4636="TRF"),N($M4636),0))</f>
        <v>0</v>
      </c>
      <c r="R4636" s="32">
        <f>IF($B4636="",0,IF($U4636="IN",N($M4636),0))</f>
        <v>0</v>
      </c>
      <c r="S4636" s="33">
        <f>IF($B4636="","",IF($M4636="","⚠ مبلغ",IF($E4636="","⚠ بانک عامل",IF(AND($U4636="TRF",$F4636=""),"⚠ بانک مقصد",IF(AND($V4636&lt;&gt;"NONE",$V4636&lt;&gt;"",$Z4636=""),"⚠ طرف حساب","✓")))))</f>
        <v>0</v>
      </c>
      <c r="T4636" s="29"/>
      <c r="U4636" s="27">
        <f>IFERROR(VLOOKUP($D4636,BankOpTbl,2,0),"")</f>
        <v>0</v>
      </c>
      <c r="V4636" s="27">
        <f>IFERROR(VLOOKUP($D4636,BankOpTbl,3,0),"")</f>
        <v>0</v>
      </c>
      <c r="W4636" s="27">
        <f>IFERROR(VLOOKUP($D4636,BankOpTbl,4,0),"")</f>
        <v>0</v>
      </c>
      <c r="X4636" s="27">
        <f>IF($E4636="","",IFERROR(VLOOKUP($E4636,BankTbl,4,0),""))</f>
        <v>0</v>
      </c>
      <c r="Y4636" s="27">
        <f>IF($F4636="","",IFERROR(VLOOKUP($F4636,BankTbl,4,0),""))</f>
        <v>0</v>
      </c>
      <c r="Z4636" s="27">
        <f>IF($B4636="","",IF($V4636="PICK",LEFT($N4636,5),IF($V4636="FIXED",$W4636,IF($V4636="CODE",$H4636,""))))</f>
        <v>0</v>
      </c>
    </row>
    <row r="4637" spans="1:26" ht="21" customHeight="1">
      <c r="A4637" s="27">
        <f>IF($B4637="","",COUNTA($B$13:$B4637))</f>
        <v>0</v>
      </c>
      <c r="B4637" s="28"/>
      <c r="C4637" s="28"/>
      <c r="D4637" s="29"/>
      <c r="E4637" s="29"/>
      <c r="F4637" s="29"/>
      <c r="G4637" s="28"/>
      <c r="H4637" s="28"/>
      <c r="I4637" s="30">
        <f>IF($H4637="","",IFERROR(VLOOKUP($H4637,AcctTbl,2,0),"کد ناشناخته"))</f>
        <v>0</v>
      </c>
      <c r="J4637" s="27">
        <f>IF($H4637="","",IFERROR(VLOOKUP($H4637,AcctTbl,3,0),""))</f>
        <v>0</v>
      </c>
      <c r="K4637" s="29"/>
      <c r="L4637" s="28"/>
      <c r="M4637" s="31"/>
      <c r="N4637" s="29"/>
      <c r="O4637" s="32">
        <f>IF($B4637="",0,IF($U4637="IN",N($M4637),0))</f>
        <v>0</v>
      </c>
      <c r="P4637" s="32">
        <f>IF($B4637="",0,IF(OR($U4637="OUT",$U4637="TRF"),N($M4637),0))</f>
        <v>0</v>
      </c>
      <c r="Q4637" s="32">
        <f>IF($B4637="",0,IF(OR($U4637="OUT",$U4637="TRF"),N($M4637),0))</f>
        <v>0</v>
      </c>
      <c r="R4637" s="32">
        <f>IF($B4637="",0,IF($U4637="IN",N($M4637),0))</f>
        <v>0</v>
      </c>
      <c r="S4637" s="33">
        <f>IF($B4637="","",IF($M4637="","⚠ مبلغ",IF($E4637="","⚠ بانک عامل",IF(AND($U4637="TRF",$F4637=""),"⚠ بانک مقصد",IF(AND($V4637&lt;&gt;"NONE",$V4637&lt;&gt;"",$Z4637=""),"⚠ طرف حساب","✓")))))</f>
        <v>0</v>
      </c>
      <c r="T4637" s="29"/>
      <c r="U4637" s="27">
        <f>IFERROR(VLOOKUP($D4637,BankOpTbl,2,0),"")</f>
        <v>0</v>
      </c>
      <c r="V4637" s="27">
        <f>IFERROR(VLOOKUP($D4637,BankOpTbl,3,0),"")</f>
        <v>0</v>
      </c>
      <c r="W4637" s="27">
        <f>IFERROR(VLOOKUP($D4637,BankOpTbl,4,0),"")</f>
        <v>0</v>
      </c>
      <c r="X4637" s="27">
        <f>IF($E4637="","",IFERROR(VLOOKUP($E4637,BankTbl,4,0),""))</f>
        <v>0</v>
      </c>
      <c r="Y4637" s="27">
        <f>IF($F4637="","",IFERROR(VLOOKUP($F4637,BankTbl,4,0),""))</f>
        <v>0</v>
      </c>
      <c r="Z4637" s="27">
        <f>IF($B4637="","",IF($V4637="PICK",LEFT($N4637,5),IF($V4637="FIXED",$W4637,IF($V4637="CODE",$H4637,""))))</f>
        <v>0</v>
      </c>
    </row>
    <row r="4638" spans="1:26" ht="21" customHeight="1">
      <c r="A4638" s="27">
        <f>IF($B4638="","",COUNTA($B$13:$B4638))</f>
        <v>0</v>
      </c>
      <c r="B4638" s="28"/>
      <c r="C4638" s="28"/>
      <c r="D4638" s="29"/>
      <c r="E4638" s="29"/>
      <c r="F4638" s="29"/>
      <c r="G4638" s="28"/>
      <c r="H4638" s="28"/>
      <c r="I4638" s="30">
        <f>IF($H4638="","",IFERROR(VLOOKUP($H4638,AcctTbl,2,0),"کد ناشناخته"))</f>
        <v>0</v>
      </c>
      <c r="J4638" s="27">
        <f>IF($H4638="","",IFERROR(VLOOKUP($H4638,AcctTbl,3,0),""))</f>
        <v>0</v>
      </c>
      <c r="K4638" s="29"/>
      <c r="L4638" s="28"/>
      <c r="M4638" s="31"/>
      <c r="N4638" s="29"/>
      <c r="O4638" s="32">
        <f>IF($B4638="",0,IF($U4638="IN",N($M4638),0))</f>
        <v>0</v>
      </c>
      <c r="P4638" s="32">
        <f>IF($B4638="",0,IF(OR($U4638="OUT",$U4638="TRF"),N($M4638),0))</f>
        <v>0</v>
      </c>
      <c r="Q4638" s="32">
        <f>IF($B4638="",0,IF(OR($U4638="OUT",$U4638="TRF"),N($M4638),0))</f>
        <v>0</v>
      </c>
      <c r="R4638" s="32">
        <f>IF($B4638="",0,IF($U4638="IN",N($M4638),0))</f>
        <v>0</v>
      </c>
      <c r="S4638" s="33">
        <f>IF($B4638="","",IF($M4638="","⚠ مبلغ",IF($E4638="","⚠ بانک عامل",IF(AND($U4638="TRF",$F4638=""),"⚠ بانک مقصد",IF(AND($V4638&lt;&gt;"NONE",$V4638&lt;&gt;"",$Z4638=""),"⚠ طرف حساب","✓")))))</f>
        <v>0</v>
      </c>
      <c r="T4638" s="29"/>
      <c r="U4638" s="27">
        <f>IFERROR(VLOOKUP($D4638,BankOpTbl,2,0),"")</f>
        <v>0</v>
      </c>
      <c r="V4638" s="27">
        <f>IFERROR(VLOOKUP($D4638,BankOpTbl,3,0),"")</f>
        <v>0</v>
      </c>
      <c r="W4638" s="27">
        <f>IFERROR(VLOOKUP($D4638,BankOpTbl,4,0),"")</f>
        <v>0</v>
      </c>
      <c r="X4638" s="27">
        <f>IF($E4638="","",IFERROR(VLOOKUP($E4638,BankTbl,4,0),""))</f>
        <v>0</v>
      </c>
      <c r="Y4638" s="27">
        <f>IF($F4638="","",IFERROR(VLOOKUP($F4638,BankTbl,4,0),""))</f>
        <v>0</v>
      </c>
      <c r="Z4638" s="27">
        <f>IF($B4638="","",IF($V4638="PICK",LEFT($N4638,5),IF($V4638="FIXED",$W4638,IF($V4638="CODE",$H4638,""))))</f>
        <v>0</v>
      </c>
    </row>
    <row r="4639" spans="1:26" ht="21" customHeight="1">
      <c r="A4639" s="27">
        <f>IF($B4639="","",COUNTA($B$13:$B4639))</f>
        <v>0</v>
      </c>
      <c r="B4639" s="28"/>
      <c r="C4639" s="28"/>
      <c r="D4639" s="29"/>
      <c r="E4639" s="29"/>
      <c r="F4639" s="29"/>
      <c r="G4639" s="28"/>
      <c r="H4639" s="28"/>
      <c r="I4639" s="30">
        <f>IF($H4639="","",IFERROR(VLOOKUP($H4639,AcctTbl,2,0),"کد ناشناخته"))</f>
        <v>0</v>
      </c>
      <c r="J4639" s="27">
        <f>IF($H4639="","",IFERROR(VLOOKUP($H4639,AcctTbl,3,0),""))</f>
        <v>0</v>
      </c>
      <c r="K4639" s="29"/>
      <c r="L4639" s="28"/>
      <c r="M4639" s="31"/>
      <c r="N4639" s="29"/>
      <c r="O4639" s="32">
        <f>IF($B4639="",0,IF($U4639="IN",N($M4639),0))</f>
        <v>0</v>
      </c>
      <c r="P4639" s="32">
        <f>IF($B4639="",0,IF(OR($U4639="OUT",$U4639="TRF"),N($M4639),0))</f>
        <v>0</v>
      </c>
      <c r="Q4639" s="32">
        <f>IF($B4639="",0,IF(OR($U4639="OUT",$U4639="TRF"),N($M4639),0))</f>
        <v>0</v>
      </c>
      <c r="R4639" s="32">
        <f>IF($B4639="",0,IF($U4639="IN",N($M4639),0))</f>
        <v>0</v>
      </c>
      <c r="S4639" s="33">
        <f>IF($B4639="","",IF($M4639="","⚠ مبلغ",IF($E4639="","⚠ بانک عامل",IF(AND($U4639="TRF",$F4639=""),"⚠ بانک مقصد",IF(AND($V4639&lt;&gt;"NONE",$V4639&lt;&gt;"",$Z4639=""),"⚠ طرف حساب","✓")))))</f>
        <v>0</v>
      </c>
      <c r="T4639" s="29"/>
      <c r="U4639" s="27">
        <f>IFERROR(VLOOKUP($D4639,BankOpTbl,2,0),"")</f>
        <v>0</v>
      </c>
      <c r="V4639" s="27">
        <f>IFERROR(VLOOKUP($D4639,BankOpTbl,3,0),"")</f>
        <v>0</v>
      </c>
      <c r="W4639" s="27">
        <f>IFERROR(VLOOKUP($D4639,BankOpTbl,4,0),"")</f>
        <v>0</v>
      </c>
      <c r="X4639" s="27">
        <f>IF($E4639="","",IFERROR(VLOOKUP($E4639,BankTbl,4,0),""))</f>
        <v>0</v>
      </c>
      <c r="Y4639" s="27">
        <f>IF($F4639="","",IFERROR(VLOOKUP($F4639,BankTbl,4,0),""))</f>
        <v>0</v>
      </c>
      <c r="Z4639" s="27">
        <f>IF($B4639="","",IF($V4639="PICK",LEFT($N4639,5),IF($V4639="FIXED",$W4639,IF($V4639="CODE",$H4639,""))))</f>
        <v>0</v>
      </c>
    </row>
    <row r="4640" spans="1:26" ht="21" customHeight="1">
      <c r="A4640" s="27">
        <f>IF($B4640="","",COUNTA($B$13:$B4640))</f>
        <v>0</v>
      </c>
      <c r="B4640" s="28"/>
      <c r="C4640" s="28"/>
      <c r="D4640" s="29"/>
      <c r="E4640" s="29"/>
      <c r="F4640" s="29"/>
      <c r="G4640" s="28"/>
      <c r="H4640" s="28"/>
      <c r="I4640" s="30">
        <f>IF($H4640="","",IFERROR(VLOOKUP($H4640,AcctTbl,2,0),"کد ناشناخته"))</f>
        <v>0</v>
      </c>
      <c r="J4640" s="27">
        <f>IF($H4640="","",IFERROR(VLOOKUP($H4640,AcctTbl,3,0),""))</f>
        <v>0</v>
      </c>
      <c r="K4640" s="29"/>
      <c r="L4640" s="28"/>
      <c r="M4640" s="31"/>
      <c r="N4640" s="29"/>
      <c r="O4640" s="32">
        <f>IF($B4640="",0,IF($U4640="IN",N($M4640),0))</f>
        <v>0</v>
      </c>
      <c r="P4640" s="32">
        <f>IF($B4640="",0,IF(OR($U4640="OUT",$U4640="TRF"),N($M4640),0))</f>
        <v>0</v>
      </c>
      <c r="Q4640" s="32">
        <f>IF($B4640="",0,IF(OR($U4640="OUT",$U4640="TRF"),N($M4640),0))</f>
        <v>0</v>
      </c>
      <c r="R4640" s="32">
        <f>IF($B4640="",0,IF($U4640="IN",N($M4640),0))</f>
        <v>0</v>
      </c>
      <c r="S4640" s="33">
        <f>IF($B4640="","",IF($M4640="","⚠ مبلغ",IF($E4640="","⚠ بانک عامل",IF(AND($U4640="TRF",$F4640=""),"⚠ بانک مقصد",IF(AND($V4640&lt;&gt;"NONE",$V4640&lt;&gt;"",$Z4640=""),"⚠ طرف حساب","✓")))))</f>
        <v>0</v>
      </c>
      <c r="T4640" s="29"/>
      <c r="U4640" s="27">
        <f>IFERROR(VLOOKUP($D4640,BankOpTbl,2,0),"")</f>
        <v>0</v>
      </c>
      <c r="V4640" s="27">
        <f>IFERROR(VLOOKUP($D4640,BankOpTbl,3,0),"")</f>
        <v>0</v>
      </c>
      <c r="W4640" s="27">
        <f>IFERROR(VLOOKUP($D4640,BankOpTbl,4,0),"")</f>
        <v>0</v>
      </c>
      <c r="X4640" s="27">
        <f>IF($E4640="","",IFERROR(VLOOKUP($E4640,BankTbl,4,0),""))</f>
        <v>0</v>
      </c>
      <c r="Y4640" s="27">
        <f>IF($F4640="","",IFERROR(VLOOKUP($F4640,BankTbl,4,0),""))</f>
        <v>0</v>
      </c>
      <c r="Z4640" s="27">
        <f>IF($B4640="","",IF($V4640="PICK",LEFT($N4640,5),IF($V4640="FIXED",$W4640,IF($V4640="CODE",$H4640,""))))</f>
        <v>0</v>
      </c>
    </row>
    <row r="4641" spans="1:26" ht="21" customHeight="1">
      <c r="A4641" s="27">
        <f>IF($B4641="","",COUNTA($B$13:$B4641))</f>
        <v>0</v>
      </c>
      <c r="B4641" s="28"/>
      <c r="C4641" s="28"/>
      <c r="D4641" s="29"/>
      <c r="E4641" s="29"/>
      <c r="F4641" s="29"/>
      <c r="G4641" s="28"/>
      <c r="H4641" s="28"/>
      <c r="I4641" s="30">
        <f>IF($H4641="","",IFERROR(VLOOKUP($H4641,AcctTbl,2,0),"کد ناشناخته"))</f>
        <v>0</v>
      </c>
      <c r="J4641" s="27">
        <f>IF($H4641="","",IFERROR(VLOOKUP($H4641,AcctTbl,3,0),""))</f>
        <v>0</v>
      </c>
      <c r="K4641" s="29"/>
      <c r="L4641" s="28"/>
      <c r="M4641" s="31"/>
      <c r="N4641" s="29"/>
      <c r="O4641" s="32">
        <f>IF($B4641="",0,IF($U4641="IN",N($M4641),0))</f>
        <v>0</v>
      </c>
      <c r="P4641" s="32">
        <f>IF($B4641="",0,IF(OR($U4641="OUT",$U4641="TRF"),N($M4641),0))</f>
        <v>0</v>
      </c>
      <c r="Q4641" s="32">
        <f>IF($B4641="",0,IF(OR($U4641="OUT",$U4641="TRF"),N($M4641),0))</f>
        <v>0</v>
      </c>
      <c r="R4641" s="32">
        <f>IF($B4641="",0,IF($U4641="IN",N($M4641),0))</f>
        <v>0</v>
      </c>
      <c r="S4641" s="33">
        <f>IF($B4641="","",IF($M4641="","⚠ مبلغ",IF($E4641="","⚠ بانک عامل",IF(AND($U4641="TRF",$F4641=""),"⚠ بانک مقصد",IF(AND($V4641&lt;&gt;"NONE",$V4641&lt;&gt;"",$Z4641=""),"⚠ طرف حساب","✓")))))</f>
        <v>0</v>
      </c>
      <c r="T4641" s="29"/>
      <c r="U4641" s="27">
        <f>IFERROR(VLOOKUP($D4641,BankOpTbl,2,0),"")</f>
        <v>0</v>
      </c>
      <c r="V4641" s="27">
        <f>IFERROR(VLOOKUP($D4641,BankOpTbl,3,0),"")</f>
        <v>0</v>
      </c>
      <c r="W4641" s="27">
        <f>IFERROR(VLOOKUP($D4641,BankOpTbl,4,0),"")</f>
        <v>0</v>
      </c>
      <c r="X4641" s="27">
        <f>IF($E4641="","",IFERROR(VLOOKUP($E4641,BankTbl,4,0),""))</f>
        <v>0</v>
      </c>
      <c r="Y4641" s="27">
        <f>IF($F4641="","",IFERROR(VLOOKUP($F4641,BankTbl,4,0),""))</f>
        <v>0</v>
      </c>
      <c r="Z4641" s="27">
        <f>IF($B4641="","",IF($V4641="PICK",LEFT($N4641,5),IF($V4641="FIXED",$W4641,IF($V4641="CODE",$H4641,""))))</f>
        <v>0</v>
      </c>
    </row>
    <row r="4642" spans="1:26" ht="21" customHeight="1">
      <c r="A4642" s="27">
        <f>IF($B4642="","",COUNTA($B$13:$B4642))</f>
        <v>0</v>
      </c>
      <c r="B4642" s="28"/>
      <c r="C4642" s="28"/>
      <c r="D4642" s="29"/>
      <c r="E4642" s="29"/>
      <c r="F4642" s="29"/>
      <c r="G4642" s="28"/>
      <c r="H4642" s="28"/>
      <c r="I4642" s="30">
        <f>IF($H4642="","",IFERROR(VLOOKUP($H4642,AcctTbl,2,0),"کد ناشناخته"))</f>
        <v>0</v>
      </c>
      <c r="J4642" s="27">
        <f>IF($H4642="","",IFERROR(VLOOKUP($H4642,AcctTbl,3,0),""))</f>
        <v>0</v>
      </c>
      <c r="K4642" s="29"/>
      <c r="L4642" s="28"/>
      <c r="M4642" s="31"/>
      <c r="N4642" s="29"/>
      <c r="O4642" s="32">
        <f>IF($B4642="",0,IF($U4642="IN",N($M4642),0))</f>
        <v>0</v>
      </c>
      <c r="P4642" s="32">
        <f>IF($B4642="",0,IF(OR($U4642="OUT",$U4642="TRF"),N($M4642),0))</f>
        <v>0</v>
      </c>
      <c r="Q4642" s="32">
        <f>IF($B4642="",0,IF(OR($U4642="OUT",$U4642="TRF"),N($M4642),0))</f>
        <v>0</v>
      </c>
      <c r="R4642" s="32">
        <f>IF($B4642="",0,IF($U4642="IN",N($M4642),0))</f>
        <v>0</v>
      </c>
      <c r="S4642" s="33">
        <f>IF($B4642="","",IF($M4642="","⚠ مبلغ",IF($E4642="","⚠ بانک عامل",IF(AND($U4642="TRF",$F4642=""),"⚠ بانک مقصد",IF(AND($V4642&lt;&gt;"NONE",$V4642&lt;&gt;"",$Z4642=""),"⚠ طرف حساب","✓")))))</f>
        <v>0</v>
      </c>
      <c r="T4642" s="29"/>
      <c r="U4642" s="27">
        <f>IFERROR(VLOOKUP($D4642,BankOpTbl,2,0),"")</f>
        <v>0</v>
      </c>
      <c r="V4642" s="27">
        <f>IFERROR(VLOOKUP($D4642,BankOpTbl,3,0),"")</f>
        <v>0</v>
      </c>
      <c r="W4642" s="27">
        <f>IFERROR(VLOOKUP($D4642,BankOpTbl,4,0),"")</f>
        <v>0</v>
      </c>
      <c r="X4642" s="27">
        <f>IF($E4642="","",IFERROR(VLOOKUP($E4642,BankTbl,4,0),""))</f>
        <v>0</v>
      </c>
      <c r="Y4642" s="27">
        <f>IF($F4642="","",IFERROR(VLOOKUP($F4642,BankTbl,4,0),""))</f>
        <v>0</v>
      </c>
      <c r="Z4642" s="27">
        <f>IF($B4642="","",IF($V4642="PICK",LEFT($N4642,5),IF($V4642="FIXED",$W4642,IF($V4642="CODE",$H4642,""))))</f>
        <v>0</v>
      </c>
    </row>
    <row r="4643" spans="1:26" ht="21" customHeight="1">
      <c r="A4643" s="27">
        <f>IF($B4643="","",COUNTA($B$13:$B4643))</f>
        <v>0</v>
      </c>
      <c r="B4643" s="28"/>
      <c r="C4643" s="28"/>
      <c r="D4643" s="29"/>
      <c r="E4643" s="29"/>
      <c r="F4643" s="29"/>
      <c r="G4643" s="28"/>
      <c r="H4643" s="28"/>
      <c r="I4643" s="30">
        <f>IF($H4643="","",IFERROR(VLOOKUP($H4643,AcctTbl,2,0),"کد ناشناخته"))</f>
        <v>0</v>
      </c>
      <c r="J4643" s="27">
        <f>IF($H4643="","",IFERROR(VLOOKUP($H4643,AcctTbl,3,0),""))</f>
        <v>0</v>
      </c>
      <c r="K4643" s="29"/>
      <c r="L4643" s="28"/>
      <c r="M4643" s="31"/>
      <c r="N4643" s="29"/>
      <c r="O4643" s="32">
        <f>IF($B4643="",0,IF($U4643="IN",N($M4643),0))</f>
        <v>0</v>
      </c>
      <c r="P4643" s="32">
        <f>IF($B4643="",0,IF(OR($U4643="OUT",$U4643="TRF"),N($M4643),0))</f>
        <v>0</v>
      </c>
      <c r="Q4643" s="32">
        <f>IF($B4643="",0,IF(OR($U4643="OUT",$U4643="TRF"),N($M4643),0))</f>
        <v>0</v>
      </c>
      <c r="R4643" s="32">
        <f>IF($B4643="",0,IF($U4643="IN",N($M4643),0))</f>
        <v>0</v>
      </c>
      <c r="S4643" s="33">
        <f>IF($B4643="","",IF($M4643="","⚠ مبلغ",IF($E4643="","⚠ بانک عامل",IF(AND($U4643="TRF",$F4643=""),"⚠ بانک مقصد",IF(AND($V4643&lt;&gt;"NONE",$V4643&lt;&gt;"",$Z4643=""),"⚠ طرف حساب","✓")))))</f>
        <v>0</v>
      </c>
      <c r="T4643" s="29"/>
      <c r="U4643" s="27">
        <f>IFERROR(VLOOKUP($D4643,BankOpTbl,2,0),"")</f>
        <v>0</v>
      </c>
      <c r="V4643" s="27">
        <f>IFERROR(VLOOKUP($D4643,BankOpTbl,3,0),"")</f>
        <v>0</v>
      </c>
      <c r="W4643" s="27">
        <f>IFERROR(VLOOKUP($D4643,BankOpTbl,4,0),"")</f>
        <v>0</v>
      </c>
      <c r="X4643" s="27">
        <f>IF($E4643="","",IFERROR(VLOOKUP($E4643,BankTbl,4,0),""))</f>
        <v>0</v>
      </c>
      <c r="Y4643" s="27">
        <f>IF($F4643="","",IFERROR(VLOOKUP($F4643,BankTbl,4,0),""))</f>
        <v>0</v>
      </c>
      <c r="Z4643" s="27">
        <f>IF($B4643="","",IF($V4643="PICK",LEFT($N4643,5),IF($V4643="FIXED",$W4643,IF($V4643="CODE",$H4643,""))))</f>
        <v>0</v>
      </c>
    </row>
    <row r="4644" spans="1:26" ht="21" customHeight="1">
      <c r="A4644" s="27">
        <f>IF($B4644="","",COUNTA($B$13:$B4644))</f>
        <v>0</v>
      </c>
      <c r="B4644" s="28"/>
      <c r="C4644" s="28"/>
      <c r="D4644" s="29"/>
      <c r="E4644" s="29"/>
      <c r="F4644" s="29"/>
      <c r="G4644" s="28"/>
      <c r="H4644" s="28"/>
      <c r="I4644" s="30">
        <f>IF($H4644="","",IFERROR(VLOOKUP($H4644,AcctTbl,2,0),"کد ناشناخته"))</f>
        <v>0</v>
      </c>
      <c r="J4644" s="27">
        <f>IF($H4644="","",IFERROR(VLOOKUP($H4644,AcctTbl,3,0),""))</f>
        <v>0</v>
      </c>
      <c r="K4644" s="29"/>
      <c r="L4644" s="28"/>
      <c r="M4644" s="31"/>
      <c r="N4644" s="29"/>
      <c r="O4644" s="32">
        <f>IF($B4644="",0,IF($U4644="IN",N($M4644),0))</f>
        <v>0</v>
      </c>
      <c r="P4644" s="32">
        <f>IF($B4644="",0,IF(OR($U4644="OUT",$U4644="TRF"),N($M4644),0))</f>
        <v>0</v>
      </c>
      <c r="Q4644" s="32">
        <f>IF($B4644="",0,IF(OR($U4644="OUT",$U4644="TRF"),N($M4644),0))</f>
        <v>0</v>
      </c>
      <c r="R4644" s="32">
        <f>IF($B4644="",0,IF($U4644="IN",N($M4644),0))</f>
        <v>0</v>
      </c>
      <c r="S4644" s="33">
        <f>IF($B4644="","",IF($M4644="","⚠ مبلغ",IF($E4644="","⚠ بانک عامل",IF(AND($U4644="TRF",$F4644=""),"⚠ بانک مقصد",IF(AND($V4644&lt;&gt;"NONE",$V4644&lt;&gt;"",$Z4644=""),"⚠ طرف حساب","✓")))))</f>
        <v>0</v>
      </c>
      <c r="T4644" s="29"/>
      <c r="U4644" s="27">
        <f>IFERROR(VLOOKUP($D4644,BankOpTbl,2,0),"")</f>
        <v>0</v>
      </c>
      <c r="V4644" s="27">
        <f>IFERROR(VLOOKUP($D4644,BankOpTbl,3,0),"")</f>
        <v>0</v>
      </c>
      <c r="W4644" s="27">
        <f>IFERROR(VLOOKUP($D4644,BankOpTbl,4,0),"")</f>
        <v>0</v>
      </c>
      <c r="X4644" s="27">
        <f>IF($E4644="","",IFERROR(VLOOKUP($E4644,BankTbl,4,0),""))</f>
        <v>0</v>
      </c>
      <c r="Y4644" s="27">
        <f>IF($F4644="","",IFERROR(VLOOKUP($F4644,BankTbl,4,0),""))</f>
        <v>0</v>
      </c>
      <c r="Z4644" s="27">
        <f>IF($B4644="","",IF($V4644="PICK",LEFT($N4644,5),IF($V4644="FIXED",$W4644,IF($V4644="CODE",$H4644,""))))</f>
        <v>0</v>
      </c>
    </row>
    <row r="4645" spans="1:26" ht="21" customHeight="1">
      <c r="A4645" s="27">
        <f>IF($B4645="","",COUNTA($B$13:$B4645))</f>
        <v>0</v>
      </c>
      <c r="B4645" s="28"/>
      <c r="C4645" s="28"/>
      <c r="D4645" s="29"/>
      <c r="E4645" s="29"/>
      <c r="F4645" s="29"/>
      <c r="G4645" s="28"/>
      <c r="H4645" s="28"/>
      <c r="I4645" s="30">
        <f>IF($H4645="","",IFERROR(VLOOKUP($H4645,AcctTbl,2,0),"کد ناشناخته"))</f>
        <v>0</v>
      </c>
      <c r="J4645" s="27">
        <f>IF($H4645="","",IFERROR(VLOOKUP($H4645,AcctTbl,3,0),""))</f>
        <v>0</v>
      </c>
      <c r="K4645" s="29"/>
      <c r="L4645" s="28"/>
      <c r="M4645" s="31"/>
      <c r="N4645" s="29"/>
      <c r="O4645" s="32">
        <f>IF($B4645="",0,IF($U4645="IN",N($M4645),0))</f>
        <v>0</v>
      </c>
      <c r="P4645" s="32">
        <f>IF($B4645="",0,IF(OR($U4645="OUT",$U4645="TRF"),N($M4645),0))</f>
        <v>0</v>
      </c>
      <c r="Q4645" s="32">
        <f>IF($B4645="",0,IF(OR($U4645="OUT",$U4645="TRF"),N($M4645),0))</f>
        <v>0</v>
      </c>
      <c r="R4645" s="32">
        <f>IF($B4645="",0,IF($U4645="IN",N($M4645),0))</f>
        <v>0</v>
      </c>
      <c r="S4645" s="33">
        <f>IF($B4645="","",IF($M4645="","⚠ مبلغ",IF($E4645="","⚠ بانک عامل",IF(AND($U4645="TRF",$F4645=""),"⚠ بانک مقصد",IF(AND($V4645&lt;&gt;"NONE",$V4645&lt;&gt;"",$Z4645=""),"⚠ طرف حساب","✓")))))</f>
        <v>0</v>
      </c>
      <c r="T4645" s="29"/>
      <c r="U4645" s="27">
        <f>IFERROR(VLOOKUP($D4645,BankOpTbl,2,0),"")</f>
        <v>0</v>
      </c>
      <c r="V4645" s="27">
        <f>IFERROR(VLOOKUP($D4645,BankOpTbl,3,0),"")</f>
        <v>0</v>
      </c>
      <c r="W4645" s="27">
        <f>IFERROR(VLOOKUP($D4645,BankOpTbl,4,0),"")</f>
        <v>0</v>
      </c>
      <c r="X4645" s="27">
        <f>IF($E4645="","",IFERROR(VLOOKUP($E4645,BankTbl,4,0),""))</f>
        <v>0</v>
      </c>
      <c r="Y4645" s="27">
        <f>IF($F4645="","",IFERROR(VLOOKUP($F4645,BankTbl,4,0),""))</f>
        <v>0</v>
      </c>
      <c r="Z4645" s="27">
        <f>IF($B4645="","",IF($V4645="PICK",LEFT($N4645,5),IF($V4645="FIXED",$W4645,IF($V4645="CODE",$H4645,""))))</f>
        <v>0</v>
      </c>
    </row>
    <row r="4646" spans="1:26" ht="21" customHeight="1">
      <c r="A4646" s="27">
        <f>IF($B4646="","",COUNTA($B$13:$B4646))</f>
        <v>0</v>
      </c>
      <c r="B4646" s="28"/>
      <c r="C4646" s="28"/>
      <c r="D4646" s="29"/>
      <c r="E4646" s="29"/>
      <c r="F4646" s="29"/>
      <c r="G4646" s="28"/>
      <c r="H4646" s="28"/>
      <c r="I4646" s="30">
        <f>IF($H4646="","",IFERROR(VLOOKUP($H4646,AcctTbl,2,0),"کد ناشناخته"))</f>
        <v>0</v>
      </c>
      <c r="J4646" s="27">
        <f>IF($H4646="","",IFERROR(VLOOKUP($H4646,AcctTbl,3,0),""))</f>
        <v>0</v>
      </c>
      <c r="K4646" s="29"/>
      <c r="L4646" s="28"/>
      <c r="M4646" s="31"/>
      <c r="N4646" s="29"/>
      <c r="O4646" s="32">
        <f>IF($B4646="",0,IF($U4646="IN",N($M4646),0))</f>
        <v>0</v>
      </c>
      <c r="P4646" s="32">
        <f>IF($B4646="",0,IF(OR($U4646="OUT",$U4646="TRF"),N($M4646),0))</f>
        <v>0</v>
      </c>
      <c r="Q4646" s="32">
        <f>IF($B4646="",0,IF(OR($U4646="OUT",$U4646="TRF"),N($M4646),0))</f>
        <v>0</v>
      </c>
      <c r="R4646" s="32">
        <f>IF($B4646="",0,IF($U4646="IN",N($M4646),0))</f>
        <v>0</v>
      </c>
      <c r="S4646" s="33">
        <f>IF($B4646="","",IF($M4646="","⚠ مبلغ",IF($E4646="","⚠ بانک عامل",IF(AND($U4646="TRF",$F4646=""),"⚠ بانک مقصد",IF(AND($V4646&lt;&gt;"NONE",$V4646&lt;&gt;"",$Z4646=""),"⚠ طرف حساب","✓")))))</f>
        <v>0</v>
      </c>
      <c r="T4646" s="29"/>
      <c r="U4646" s="27">
        <f>IFERROR(VLOOKUP($D4646,BankOpTbl,2,0),"")</f>
        <v>0</v>
      </c>
      <c r="V4646" s="27">
        <f>IFERROR(VLOOKUP($D4646,BankOpTbl,3,0),"")</f>
        <v>0</v>
      </c>
      <c r="W4646" s="27">
        <f>IFERROR(VLOOKUP($D4646,BankOpTbl,4,0),"")</f>
        <v>0</v>
      </c>
      <c r="X4646" s="27">
        <f>IF($E4646="","",IFERROR(VLOOKUP($E4646,BankTbl,4,0),""))</f>
        <v>0</v>
      </c>
      <c r="Y4646" s="27">
        <f>IF($F4646="","",IFERROR(VLOOKUP($F4646,BankTbl,4,0),""))</f>
        <v>0</v>
      </c>
      <c r="Z4646" s="27">
        <f>IF($B4646="","",IF($V4646="PICK",LEFT($N4646,5),IF($V4646="FIXED",$W4646,IF($V4646="CODE",$H4646,""))))</f>
        <v>0</v>
      </c>
    </row>
    <row r="4647" spans="1:26" ht="21" customHeight="1">
      <c r="A4647" s="27">
        <f>IF($B4647="","",COUNTA($B$13:$B4647))</f>
        <v>0</v>
      </c>
      <c r="B4647" s="28"/>
      <c r="C4647" s="28"/>
      <c r="D4647" s="29"/>
      <c r="E4647" s="29"/>
      <c r="F4647" s="29"/>
      <c r="G4647" s="28"/>
      <c r="H4647" s="28"/>
      <c r="I4647" s="30">
        <f>IF($H4647="","",IFERROR(VLOOKUP($H4647,AcctTbl,2,0),"کد ناشناخته"))</f>
        <v>0</v>
      </c>
      <c r="J4647" s="27">
        <f>IF($H4647="","",IFERROR(VLOOKUP($H4647,AcctTbl,3,0),""))</f>
        <v>0</v>
      </c>
      <c r="K4647" s="29"/>
      <c r="L4647" s="28"/>
      <c r="M4647" s="31"/>
      <c r="N4647" s="29"/>
      <c r="O4647" s="32">
        <f>IF($B4647="",0,IF($U4647="IN",N($M4647),0))</f>
        <v>0</v>
      </c>
      <c r="P4647" s="32">
        <f>IF($B4647="",0,IF(OR($U4647="OUT",$U4647="TRF"),N($M4647),0))</f>
        <v>0</v>
      </c>
      <c r="Q4647" s="32">
        <f>IF($B4647="",0,IF(OR($U4647="OUT",$U4647="TRF"),N($M4647),0))</f>
        <v>0</v>
      </c>
      <c r="R4647" s="32">
        <f>IF($B4647="",0,IF($U4647="IN",N($M4647),0))</f>
        <v>0</v>
      </c>
      <c r="S4647" s="33">
        <f>IF($B4647="","",IF($M4647="","⚠ مبلغ",IF($E4647="","⚠ بانک عامل",IF(AND($U4647="TRF",$F4647=""),"⚠ بانک مقصد",IF(AND($V4647&lt;&gt;"NONE",$V4647&lt;&gt;"",$Z4647=""),"⚠ طرف حساب","✓")))))</f>
        <v>0</v>
      </c>
      <c r="T4647" s="29"/>
      <c r="U4647" s="27">
        <f>IFERROR(VLOOKUP($D4647,BankOpTbl,2,0),"")</f>
        <v>0</v>
      </c>
      <c r="V4647" s="27">
        <f>IFERROR(VLOOKUP($D4647,BankOpTbl,3,0),"")</f>
        <v>0</v>
      </c>
      <c r="W4647" s="27">
        <f>IFERROR(VLOOKUP($D4647,BankOpTbl,4,0),"")</f>
        <v>0</v>
      </c>
      <c r="X4647" s="27">
        <f>IF($E4647="","",IFERROR(VLOOKUP($E4647,BankTbl,4,0),""))</f>
        <v>0</v>
      </c>
      <c r="Y4647" s="27">
        <f>IF($F4647="","",IFERROR(VLOOKUP($F4647,BankTbl,4,0),""))</f>
        <v>0</v>
      </c>
      <c r="Z4647" s="27">
        <f>IF($B4647="","",IF($V4647="PICK",LEFT($N4647,5),IF($V4647="FIXED",$W4647,IF($V4647="CODE",$H4647,""))))</f>
        <v>0</v>
      </c>
    </row>
    <row r="4648" spans="1:26" ht="21" customHeight="1">
      <c r="A4648" s="27">
        <f>IF($B4648="","",COUNTA($B$13:$B4648))</f>
        <v>0</v>
      </c>
      <c r="B4648" s="28"/>
      <c r="C4648" s="28"/>
      <c r="D4648" s="29"/>
      <c r="E4648" s="29"/>
      <c r="F4648" s="29"/>
      <c r="G4648" s="28"/>
      <c r="H4648" s="28"/>
      <c r="I4648" s="30">
        <f>IF($H4648="","",IFERROR(VLOOKUP($H4648,AcctTbl,2,0),"کد ناشناخته"))</f>
        <v>0</v>
      </c>
      <c r="J4648" s="27">
        <f>IF($H4648="","",IFERROR(VLOOKUP($H4648,AcctTbl,3,0),""))</f>
        <v>0</v>
      </c>
      <c r="K4648" s="29"/>
      <c r="L4648" s="28"/>
      <c r="M4648" s="31"/>
      <c r="N4648" s="29"/>
      <c r="O4648" s="32">
        <f>IF($B4648="",0,IF($U4648="IN",N($M4648),0))</f>
        <v>0</v>
      </c>
      <c r="P4648" s="32">
        <f>IF($B4648="",0,IF(OR($U4648="OUT",$U4648="TRF"),N($M4648),0))</f>
        <v>0</v>
      </c>
      <c r="Q4648" s="32">
        <f>IF($B4648="",0,IF(OR($U4648="OUT",$U4648="TRF"),N($M4648),0))</f>
        <v>0</v>
      </c>
      <c r="R4648" s="32">
        <f>IF($B4648="",0,IF($U4648="IN",N($M4648),0))</f>
        <v>0</v>
      </c>
      <c r="S4648" s="33">
        <f>IF($B4648="","",IF($M4648="","⚠ مبلغ",IF($E4648="","⚠ بانک عامل",IF(AND($U4648="TRF",$F4648=""),"⚠ بانک مقصد",IF(AND($V4648&lt;&gt;"NONE",$V4648&lt;&gt;"",$Z4648=""),"⚠ طرف حساب","✓")))))</f>
        <v>0</v>
      </c>
      <c r="T4648" s="29"/>
      <c r="U4648" s="27">
        <f>IFERROR(VLOOKUP($D4648,BankOpTbl,2,0),"")</f>
        <v>0</v>
      </c>
      <c r="V4648" s="27">
        <f>IFERROR(VLOOKUP($D4648,BankOpTbl,3,0),"")</f>
        <v>0</v>
      </c>
      <c r="W4648" s="27">
        <f>IFERROR(VLOOKUP($D4648,BankOpTbl,4,0),"")</f>
        <v>0</v>
      </c>
      <c r="X4648" s="27">
        <f>IF($E4648="","",IFERROR(VLOOKUP($E4648,BankTbl,4,0),""))</f>
        <v>0</v>
      </c>
      <c r="Y4648" s="27">
        <f>IF($F4648="","",IFERROR(VLOOKUP($F4648,BankTbl,4,0),""))</f>
        <v>0</v>
      </c>
      <c r="Z4648" s="27">
        <f>IF($B4648="","",IF($V4648="PICK",LEFT($N4648,5),IF($V4648="FIXED",$W4648,IF($V4648="CODE",$H4648,""))))</f>
        <v>0</v>
      </c>
    </row>
    <row r="4649" spans="1:26" ht="21" customHeight="1">
      <c r="A4649" s="27">
        <f>IF($B4649="","",COUNTA($B$13:$B4649))</f>
        <v>0</v>
      </c>
      <c r="B4649" s="28"/>
      <c r="C4649" s="28"/>
      <c r="D4649" s="29"/>
      <c r="E4649" s="29"/>
      <c r="F4649" s="29"/>
      <c r="G4649" s="28"/>
      <c r="H4649" s="28"/>
      <c r="I4649" s="30">
        <f>IF($H4649="","",IFERROR(VLOOKUP($H4649,AcctTbl,2,0),"کد ناشناخته"))</f>
        <v>0</v>
      </c>
      <c r="J4649" s="27">
        <f>IF($H4649="","",IFERROR(VLOOKUP($H4649,AcctTbl,3,0),""))</f>
        <v>0</v>
      </c>
      <c r="K4649" s="29"/>
      <c r="L4649" s="28"/>
      <c r="M4649" s="31"/>
      <c r="N4649" s="29"/>
      <c r="O4649" s="32">
        <f>IF($B4649="",0,IF($U4649="IN",N($M4649),0))</f>
        <v>0</v>
      </c>
      <c r="P4649" s="32">
        <f>IF($B4649="",0,IF(OR($U4649="OUT",$U4649="TRF"),N($M4649),0))</f>
        <v>0</v>
      </c>
      <c r="Q4649" s="32">
        <f>IF($B4649="",0,IF(OR($U4649="OUT",$U4649="TRF"),N($M4649),0))</f>
        <v>0</v>
      </c>
      <c r="R4649" s="32">
        <f>IF($B4649="",0,IF($U4649="IN",N($M4649),0))</f>
        <v>0</v>
      </c>
      <c r="S4649" s="33">
        <f>IF($B4649="","",IF($M4649="","⚠ مبلغ",IF($E4649="","⚠ بانک عامل",IF(AND($U4649="TRF",$F4649=""),"⚠ بانک مقصد",IF(AND($V4649&lt;&gt;"NONE",$V4649&lt;&gt;"",$Z4649=""),"⚠ طرف حساب","✓")))))</f>
        <v>0</v>
      </c>
      <c r="T4649" s="29"/>
      <c r="U4649" s="27">
        <f>IFERROR(VLOOKUP($D4649,BankOpTbl,2,0),"")</f>
        <v>0</v>
      </c>
      <c r="V4649" s="27">
        <f>IFERROR(VLOOKUP($D4649,BankOpTbl,3,0),"")</f>
        <v>0</v>
      </c>
      <c r="W4649" s="27">
        <f>IFERROR(VLOOKUP($D4649,BankOpTbl,4,0),"")</f>
        <v>0</v>
      </c>
      <c r="X4649" s="27">
        <f>IF($E4649="","",IFERROR(VLOOKUP($E4649,BankTbl,4,0),""))</f>
        <v>0</v>
      </c>
      <c r="Y4649" s="27">
        <f>IF($F4649="","",IFERROR(VLOOKUP($F4649,BankTbl,4,0),""))</f>
        <v>0</v>
      </c>
      <c r="Z4649" s="27">
        <f>IF($B4649="","",IF($V4649="PICK",LEFT($N4649,5),IF($V4649="FIXED",$W4649,IF($V4649="CODE",$H4649,""))))</f>
        <v>0</v>
      </c>
    </row>
    <row r="4650" spans="1:26" ht="21" customHeight="1">
      <c r="A4650" s="27">
        <f>IF($B4650="","",COUNTA($B$13:$B4650))</f>
        <v>0</v>
      </c>
      <c r="B4650" s="28"/>
      <c r="C4650" s="28"/>
      <c r="D4650" s="29"/>
      <c r="E4650" s="29"/>
      <c r="F4650" s="29"/>
      <c r="G4650" s="28"/>
      <c r="H4650" s="28"/>
      <c r="I4650" s="30">
        <f>IF($H4650="","",IFERROR(VLOOKUP($H4650,AcctTbl,2,0),"کد ناشناخته"))</f>
        <v>0</v>
      </c>
      <c r="J4650" s="27">
        <f>IF($H4650="","",IFERROR(VLOOKUP($H4650,AcctTbl,3,0),""))</f>
        <v>0</v>
      </c>
      <c r="K4650" s="29"/>
      <c r="L4650" s="28"/>
      <c r="M4650" s="31"/>
      <c r="N4650" s="29"/>
      <c r="O4650" s="32">
        <f>IF($B4650="",0,IF($U4650="IN",N($M4650),0))</f>
        <v>0</v>
      </c>
      <c r="P4650" s="32">
        <f>IF($B4650="",0,IF(OR($U4650="OUT",$U4650="TRF"),N($M4650),0))</f>
        <v>0</v>
      </c>
      <c r="Q4650" s="32">
        <f>IF($B4650="",0,IF(OR($U4650="OUT",$U4650="TRF"),N($M4650),0))</f>
        <v>0</v>
      </c>
      <c r="R4650" s="32">
        <f>IF($B4650="",0,IF($U4650="IN",N($M4650),0))</f>
        <v>0</v>
      </c>
      <c r="S4650" s="33">
        <f>IF($B4650="","",IF($M4650="","⚠ مبلغ",IF($E4650="","⚠ بانک عامل",IF(AND($U4650="TRF",$F4650=""),"⚠ بانک مقصد",IF(AND($V4650&lt;&gt;"NONE",$V4650&lt;&gt;"",$Z4650=""),"⚠ طرف حساب","✓")))))</f>
        <v>0</v>
      </c>
      <c r="T4650" s="29"/>
      <c r="U4650" s="27">
        <f>IFERROR(VLOOKUP($D4650,BankOpTbl,2,0),"")</f>
        <v>0</v>
      </c>
      <c r="V4650" s="27">
        <f>IFERROR(VLOOKUP($D4650,BankOpTbl,3,0),"")</f>
        <v>0</v>
      </c>
      <c r="W4650" s="27">
        <f>IFERROR(VLOOKUP($D4650,BankOpTbl,4,0),"")</f>
        <v>0</v>
      </c>
      <c r="X4650" s="27">
        <f>IF($E4650="","",IFERROR(VLOOKUP($E4650,BankTbl,4,0),""))</f>
        <v>0</v>
      </c>
      <c r="Y4650" s="27">
        <f>IF($F4650="","",IFERROR(VLOOKUP($F4650,BankTbl,4,0),""))</f>
        <v>0</v>
      </c>
      <c r="Z4650" s="27">
        <f>IF($B4650="","",IF($V4650="PICK",LEFT($N4650,5),IF($V4650="FIXED",$W4650,IF($V4650="CODE",$H4650,""))))</f>
        <v>0</v>
      </c>
    </row>
    <row r="4651" spans="1:26" ht="21" customHeight="1">
      <c r="A4651" s="27">
        <f>IF($B4651="","",COUNTA($B$13:$B4651))</f>
        <v>0</v>
      </c>
      <c r="B4651" s="28"/>
      <c r="C4651" s="28"/>
      <c r="D4651" s="29"/>
      <c r="E4651" s="29"/>
      <c r="F4651" s="29"/>
      <c r="G4651" s="28"/>
      <c r="H4651" s="28"/>
      <c r="I4651" s="30">
        <f>IF($H4651="","",IFERROR(VLOOKUP($H4651,AcctTbl,2,0),"کد ناشناخته"))</f>
        <v>0</v>
      </c>
      <c r="J4651" s="27">
        <f>IF($H4651="","",IFERROR(VLOOKUP($H4651,AcctTbl,3,0),""))</f>
        <v>0</v>
      </c>
      <c r="K4651" s="29"/>
      <c r="L4651" s="28"/>
      <c r="M4651" s="31"/>
      <c r="N4651" s="29"/>
      <c r="O4651" s="32">
        <f>IF($B4651="",0,IF($U4651="IN",N($M4651),0))</f>
        <v>0</v>
      </c>
      <c r="P4651" s="32">
        <f>IF($B4651="",0,IF(OR($U4651="OUT",$U4651="TRF"),N($M4651),0))</f>
        <v>0</v>
      </c>
      <c r="Q4651" s="32">
        <f>IF($B4651="",0,IF(OR($U4651="OUT",$U4651="TRF"),N($M4651),0))</f>
        <v>0</v>
      </c>
      <c r="R4651" s="32">
        <f>IF($B4651="",0,IF($U4651="IN",N($M4651),0))</f>
        <v>0</v>
      </c>
      <c r="S4651" s="33">
        <f>IF($B4651="","",IF($M4651="","⚠ مبلغ",IF($E4651="","⚠ بانک عامل",IF(AND($U4651="TRF",$F4651=""),"⚠ بانک مقصد",IF(AND($V4651&lt;&gt;"NONE",$V4651&lt;&gt;"",$Z4651=""),"⚠ طرف حساب","✓")))))</f>
        <v>0</v>
      </c>
      <c r="T4651" s="29"/>
      <c r="U4651" s="27">
        <f>IFERROR(VLOOKUP($D4651,BankOpTbl,2,0),"")</f>
        <v>0</v>
      </c>
      <c r="V4651" s="27">
        <f>IFERROR(VLOOKUP($D4651,BankOpTbl,3,0),"")</f>
        <v>0</v>
      </c>
      <c r="W4651" s="27">
        <f>IFERROR(VLOOKUP($D4651,BankOpTbl,4,0),"")</f>
        <v>0</v>
      </c>
      <c r="X4651" s="27">
        <f>IF($E4651="","",IFERROR(VLOOKUP($E4651,BankTbl,4,0),""))</f>
        <v>0</v>
      </c>
      <c r="Y4651" s="27">
        <f>IF($F4651="","",IFERROR(VLOOKUP($F4651,BankTbl,4,0),""))</f>
        <v>0</v>
      </c>
      <c r="Z4651" s="27">
        <f>IF($B4651="","",IF($V4651="PICK",LEFT($N4651,5),IF($V4651="FIXED",$W4651,IF($V4651="CODE",$H4651,""))))</f>
        <v>0</v>
      </c>
    </row>
    <row r="4652" spans="1:26" ht="21" customHeight="1">
      <c r="A4652" s="27">
        <f>IF($B4652="","",COUNTA($B$13:$B4652))</f>
        <v>0</v>
      </c>
      <c r="B4652" s="28"/>
      <c r="C4652" s="28"/>
      <c r="D4652" s="29"/>
      <c r="E4652" s="29"/>
      <c r="F4652" s="29"/>
      <c r="G4652" s="28"/>
      <c r="H4652" s="28"/>
      <c r="I4652" s="30">
        <f>IF($H4652="","",IFERROR(VLOOKUP($H4652,AcctTbl,2,0),"کد ناشناخته"))</f>
        <v>0</v>
      </c>
      <c r="J4652" s="27">
        <f>IF($H4652="","",IFERROR(VLOOKUP($H4652,AcctTbl,3,0),""))</f>
        <v>0</v>
      </c>
      <c r="K4652" s="29"/>
      <c r="L4652" s="28"/>
      <c r="M4652" s="31"/>
      <c r="N4652" s="29"/>
      <c r="O4652" s="32">
        <f>IF($B4652="",0,IF($U4652="IN",N($M4652),0))</f>
        <v>0</v>
      </c>
      <c r="P4652" s="32">
        <f>IF($B4652="",0,IF(OR($U4652="OUT",$U4652="TRF"),N($M4652),0))</f>
        <v>0</v>
      </c>
      <c r="Q4652" s="32">
        <f>IF($B4652="",0,IF(OR($U4652="OUT",$U4652="TRF"),N($M4652),0))</f>
        <v>0</v>
      </c>
      <c r="R4652" s="32">
        <f>IF($B4652="",0,IF($U4652="IN",N($M4652),0))</f>
        <v>0</v>
      </c>
      <c r="S4652" s="33">
        <f>IF($B4652="","",IF($M4652="","⚠ مبلغ",IF($E4652="","⚠ بانک عامل",IF(AND($U4652="TRF",$F4652=""),"⚠ بانک مقصد",IF(AND($V4652&lt;&gt;"NONE",$V4652&lt;&gt;"",$Z4652=""),"⚠ طرف حساب","✓")))))</f>
        <v>0</v>
      </c>
      <c r="T4652" s="29"/>
      <c r="U4652" s="27">
        <f>IFERROR(VLOOKUP($D4652,BankOpTbl,2,0),"")</f>
        <v>0</v>
      </c>
      <c r="V4652" s="27">
        <f>IFERROR(VLOOKUP($D4652,BankOpTbl,3,0),"")</f>
        <v>0</v>
      </c>
      <c r="W4652" s="27">
        <f>IFERROR(VLOOKUP($D4652,BankOpTbl,4,0),"")</f>
        <v>0</v>
      </c>
      <c r="X4652" s="27">
        <f>IF($E4652="","",IFERROR(VLOOKUP($E4652,BankTbl,4,0),""))</f>
        <v>0</v>
      </c>
      <c r="Y4652" s="27">
        <f>IF($F4652="","",IFERROR(VLOOKUP($F4652,BankTbl,4,0),""))</f>
        <v>0</v>
      </c>
      <c r="Z4652" s="27">
        <f>IF($B4652="","",IF($V4652="PICK",LEFT($N4652,5),IF($V4652="FIXED",$W4652,IF($V4652="CODE",$H4652,""))))</f>
        <v>0</v>
      </c>
    </row>
    <row r="4653" spans="1:26" ht="21" customHeight="1">
      <c r="A4653" s="27">
        <f>IF($B4653="","",COUNTA($B$13:$B4653))</f>
        <v>0</v>
      </c>
      <c r="B4653" s="28"/>
      <c r="C4653" s="28"/>
      <c r="D4653" s="29"/>
      <c r="E4653" s="29"/>
      <c r="F4653" s="29"/>
      <c r="G4653" s="28"/>
      <c r="H4653" s="28"/>
      <c r="I4653" s="30">
        <f>IF($H4653="","",IFERROR(VLOOKUP($H4653,AcctTbl,2,0),"کد ناشناخته"))</f>
        <v>0</v>
      </c>
      <c r="J4653" s="27">
        <f>IF($H4653="","",IFERROR(VLOOKUP($H4653,AcctTbl,3,0),""))</f>
        <v>0</v>
      </c>
      <c r="K4653" s="29"/>
      <c r="L4653" s="28"/>
      <c r="M4653" s="31"/>
      <c r="N4653" s="29"/>
      <c r="O4653" s="32">
        <f>IF($B4653="",0,IF($U4653="IN",N($M4653),0))</f>
        <v>0</v>
      </c>
      <c r="P4653" s="32">
        <f>IF($B4653="",0,IF(OR($U4653="OUT",$U4653="TRF"),N($M4653),0))</f>
        <v>0</v>
      </c>
      <c r="Q4653" s="32">
        <f>IF($B4653="",0,IF(OR($U4653="OUT",$U4653="TRF"),N($M4653),0))</f>
        <v>0</v>
      </c>
      <c r="R4653" s="32">
        <f>IF($B4653="",0,IF($U4653="IN",N($M4653),0))</f>
        <v>0</v>
      </c>
      <c r="S4653" s="33">
        <f>IF($B4653="","",IF($M4653="","⚠ مبلغ",IF($E4653="","⚠ بانک عامل",IF(AND($U4653="TRF",$F4653=""),"⚠ بانک مقصد",IF(AND($V4653&lt;&gt;"NONE",$V4653&lt;&gt;"",$Z4653=""),"⚠ طرف حساب","✓")))))</f>
        <v>0</v>
      </c>
      <c r="T4653" s="29"/>
      <c r="U4653" s="27">
        <f>IFERROR(VLOOKUP($D4653,BankOpTbl,2,0),"")</f>
        <v>0</v>
      </c>
      <c r="V4653" s="27">
        <f>IFERROR(VLOOKUP($D4653,BankOpTbl,3,0),"")</f>
        <v>0</v>
      </c>
      <c r="W4653" s="27">
        <f>IFERROR(VLOOKUP($D4653,BankOpTbl,4,0),"")</f>
        <v>0</v>
      </c>
      <c r="X4653" s="27">
        <f>IF($E4653="","",IFERROR(VLOOKUP($E4653,BankTbl,4,0),""))</f>
        <v>0</v>
      </c>
      <c r="Y4653" s="27">
        <f>IF($F4653="","",IFERROR(VLOOKUP($F4653,BankTbl,4,0),""))</f>
        <v>0</v>
      </c>
      <c r="Z4653" s="27">
        <f>IF($B4653="","",IF($V4653="PICK",LEFT($N4653,5),IF($V4653="FIXED",$W4653,IF($V4653="CODE",$H4653,""))))</f>
        <v>0</v>
      </c>
    </row>
    <row r="4654" spans="1:26" ht="21" customHeight="1">
      <c r="A4654" s="27">
        <f>IF($B4654="","",COUNTA($B$13:$B4654))</f>
        <v>0</v>
      </c>
      <c r="B4654" s="28"/>
      <c r="C4654" s="28"/>
      <c r="D4654" s="29"/>
      <c r="E4654" s="29"/>
      <c r="F4654" s="29"/>
      <c r="G4654" s="28"/>
      <c r="H4654" s="28"/>
      <c r="I4654" s="30">
        <f>IF($H4654="","",IFERROR(VLOOKUP($H4654,AcctTbl,2,0),"کد ناشناخته"))</f>
        <v>0</v>
      </c>
      <c r="J4654" s="27">
        <f>IF($H4654="","",IFERROR(VLOOKUP($H4654,AcctTbl,3,0),""))</f>
        <v>0</v>
      </c>
      <c r="K4654" s="29"/>
      <c r="L4654" s="28"/>
      <c r="M4654" s="31"/>
      <c r="N4654" s="29"/>
      <c r="O4654" s="32">
        <f>IF($B4654="",0,IF($U4654="IN",N($M4654),0))</f>
        <v>0</v>
      </c>
      <c r="P4654" s="32">
        <f>IF($B4654="",0,IF(OR($U4654="OUT",$U4654="TRF"),N($M4654),0))</f>
        <v>0</v>
      </c>
      <c r="Q4654" s="32">
        <f>IF($B4654="",0,IF(OR($U4654="OUT",$U4654="TRF"),N($M4654),0))</f>
        <v>0</v>
      </c>
      <c r="R4654" s="32">
        <f>IF($B4654="",0,IF($U4654="IN",N($M4654),0))</f>
        <v>0</v>
      </c>
      <c r="S4654" s="33">
        <f>IF($B4654="","",IF($M4654="","⚠ مبلغ",IF($E4654="","⚠ بانک عامل",IF(AND($U4654="TRF",$F4654=""),"⚠ بانک مقصد",IF(AND($V4654&lt;&gt;"NONE",$V4654&lt;&gt;"",$Z4654=""),"⚠ طرف حساب","✓")))))</f>
        <v>0</v>
      </c>
      <c r="T4654" s="29"/>
      <c r="U4654" s="27">
        <f>IFERROR(VLOOKUP($D4654,BankOpTbl,2,0),"")</f>
        <v>0</v>
      </c>
      <c r="V4654" s="27">
        <f>IFERROR(VLOOKUP($D4654,BankOpTbl,3,0),"")</f>
        <v>0</v>
      </c>
      <c r="W4654" s="27">
        <f>IFERROR(VLOOKUP($D4654,BankOpTbl,4,0),"")</f>
        <v>0</v>
      </c>
      <c r="X4654" s="27">
        <f>IF($E4654="","",IFERROR(VLOOKUP($E4654,BankTbl,4,0),""))</f>
        <v>0</v>
      </c>
      <c r="Y4654" s="27">
        <f>IF($F4654="","",IFERROR(VLOOKUP($F4654,BankTbl,4,0),""))</f>
        <v>0</v>
      </c>
      <c r="Z4654" s="27">
        <f>IF($B4654="","",IF($V4654="PICK",LEFT($N4654,5),IF($V4654="FIXED",$W4654,IF($V4654="CODE",$H4654,""))))</f>
        <v>0</v>
      </c>
    </row>
    <row r="4655" spans="1:26" ht="21" customHeight="1">
      <c r="A4655" s="27">
        <f>IF($B4655="","",COUNTA($B$13:$B4655))</f>
        <v>0</v>
      </c>
      <c r="B4655" s="28"/>
      <c r="C4655" s="28"/>
      <c r="D4655" s="29"/>
      <c r="E4655" s="29"/>
      <c r="F4655" s="29"/>
      <c r="G4655" s="28"/>
      <c r="H4655" s="28"/>
      <c r="I4655" s="30">
        <f>IF($H4655="","",IFERROR(VLOOKUP($H4655,AcctTbl,2,0),"کد ناشناخته"))</f>
        <v>0</v>
      </c>
      <c r="J4655" s="27">
        <f>IF($H4655="","",IFERROR(VLOOKUP($H4655,AcctTbl,3,0),""))</f>
        <v>0</v>
      </c>
      <c r="K4655" s="29"/>
      <c r="L4655" s="28"/>
      <c r="M4655" s="31"/>
      <c r="N4655" s="29"/>
      <c r="O4655" s="32">
        <f>IF($B4655="",0,IF($U4655="IN",N($M4655),0))</f>
        <v>0</v>
      </c>
      <c r="P4655" s="32">
        <f>IF($B4655="",0,IF(OR($U4655="OUT",$U4655="TRF"),N($M4655),0))</f>
        <v>0</v>
      </c>
      <c r="Q4655" s="32">
        <f>IF($B4655="",0,IF(OR($U4655="OUT",$U4655="TRF"),N($M4655),0))</f>
        <v>0</v>
      </c>
      <c r="R4655" s="32">
        <f>IF($B4655="",0,IF($U4655="IN",N($M4655),0))</f>
        <v>0</v>
      </c>
      <c r="S4655" s="33">
        <f>IF($B4655="","",IF($M4655="","⚠ مبلغ",IF($E4655="","⚠ بانک عامل",IF(AND($U4655="TRF",$F4655=""),"⚠ بانک مقصد",IF(AND($V4655&lt;&gt;"NONE",$V4655&lt;&gt;"",$Z4655=""),"⚠ طرف حساب","✓")))))</f>
        <v>0</v>
      </c>
      <c r="T4655" s="29"/>
      <c r="U4655" s="27">
        <f>IFERROR(VLOOKUP($D4655,BankOpTbl,2,0),"")</f>
        <v>0</v>
      </c>
      <c r="V4655" s="27">
        <f>IFERROR(VLOOKUP($D4655,BankOpTbl,3,0),"")</f>
        <v>0</v>
      </c>
      <c r="W4655" s="27">
        <f>IFERROR(VLOOKUP($D4655,BankOpTbl,4,0),"")</f>
        <v>0</v>
      </c>
      <c r="X4655" s="27">
        <f>IF($E4655="","",IFERROR(VLOOKUP($E4655,BankTbl,4,0),""))</f>
        <v>0</v>
      </c>
      <c r="Y4655" s="27">
        <f>IF($F4655="","",IFERROR(VLOOKUP($F4655,BankTbl,4,0),""))</f>
        <v>0</v>
      </c>
      <c r="Z4655" s="27">
        <f>IF($B4655="","",IF($V4655="PICK",LEFT($N4655,5),IF($V4655="FIXED",$W4655,IF($V4655="CODE",$H4655,""))))</f>
        <v>0</v>
      </c>
    </row>
    <row r="4656" spans="1:26" ht="21" customHeight="1">
      <c r="A4656" s="27">
        <f>IF($B4656="","",COUNTA($B$13:$B4656))</f>
        <v>0</v>
      </c>
      <c r="B4656" s="28"/>
      <c r="C4656" s="28"/>
      <c r="D4656" s="29"/>
      <c r="E4656" s="29"/>
      <c r="F4656" s="29"/>
      <c r="G4656" s="28"/>
      <c r="H4656" s="28"/>
      <c r="I4656" s="30">
        <f>IF($H4656="","",IFERROR(VLOOKUP($H4656,AcctTbl,2,0),"کد ناشناخته"))</f>
        <v>0</v>
      </c>
      <c r="J4656" s="27">
        <f>IF($H4656="","",IFERROR(VLOOKUP($H4656,AcctTbl,3,0),""))</f>
        <v>0</v>
      </c>
      <c r="K4656" s="29"/>
      <c r="L4656" s="28"/>
      <c r="M4656" s="31"/>
      <c r="N4656" s="29"/>
      <c r="O4656" s="32">
        <f>IF($B4656="",0,IF($U4656="IN",N($M4656),0))</f>
        <v>0</v>
      </c>
      <c r="P4656" s="32">
        <f>IF($B4656="",0,IF(OR($U4656="OUT",$U4656="TRF"),N($M4656),0))</f>
        <v>0</v>
      </c>
      <c r="Q4656" s="32">
        <f>IF($B4656="",0,IF(OR($U4656="OUT",$U4656="TRF"),N($M4656),0))</f>
        <v>0</v>
      </c>
      <c r="R4656" s="32">
        <f>IF($B4656="",0,IF($U4656="IN",N($M4656),0))</f>
        <v>0</v>
      </c>
      <c r="S4656" s="33">
        <f>IF($B4656="","",IF($M4656="","⚠ مبلغ",IF($E4656="","⚠ بانک عامل",IF(AND($U4656="TRF",$F4656=""),"⚠ بانک مقصد",IF(AND($V4656&lt;&gt;"NONE",$V4656&lt;&gt;"",$Z4656=""),"⚠ طرف حساب","✓")))))</f>
        <v>0</v>
      </c>
      <c r="T4656" s="29"/>
      <c r="U4656" s="27">
        <f>IFERROR(VLOOKUP($D4656,BankOpTbl,2,0),"")</f>
        <v>0</v>
      </c>
      <c r="V4656" s="27">
        <f>IFERROR(VLOOKUP($D4656,BankOpTbl,3,0),"")</f>
        <v>0</v>
      </c>
      <c r="W4656" s="27">
        <f>IFERROR(VLOOKUP($D4656,BankOpTbl,4,0),"")</f>
        <v>0</v>
      </c>
      <c r="X4656" s="27">
        <f>IF($E4656="","",IFERROR(VLOOKUP($E4656,BankTbl,4,0),""))</f>
        <v>0</v>
      </c>
      <c r="Y4656" s="27">
        <f>IF($F4656="","",IFERROR(VLOOKUP($F4656,BankTbl,4,0),""))</f>
        <v>0</v>
      </c>
      <c r="Z4656" s="27">
        <f>IF($B4656="","",IF($V4656="PICK",LEFT($N4656,5),IF($V4656="FIXED",$W4656,IF($V4656="CODE",$H4656,""))))</f>
        <v>0</v>
      </c>
    </row>
    <row r="4657" spans="1:26" ht="21" customHeight="1">
      <c r="A4657" s="27">
        <f>IF($B4657="","",COUNTA($B$13:$B4657))</f>
        <v>0</v>
      </c>
      <c r="B4657" s="28"/>
      <c r="C4657" s="28"/>
      <c r="D4657" s="29"/>
      <c r="E4657" s="29"/>
      <c r="F4657" s="29"/>
      <c r="G4657" s="28"/>
      <c r="H4657" s="28"/>
      <c r="I4657" s="30">
        <f>IF($H4657="","",IFERROR(VLOOKUP($H4657,AcctTbl,2,0),"کد ناشناخته"))</f>
        <v>0</v>
      </c>
      <c r="J4657" s="27">
        <f>IF($H4657="","",IFERROR(VLOOKUP($H4657,AcctTbl,3,0),""))</f>
        <v>0</v>
      </c>
      <c r="K4657" s="29"/>
      <c r="L4657" s="28"/>
      <c r="M4657" s="31"/>
      <c r="N4657" s="29"/>
      <c r="O4657" s="32">
        <f>IF($B4657="",0,IF($U4657="IN",N($M4657),0))</f>
        <v>0</v>
      </c>
      <c r="P4657" s="32">
        <f>IF($B4657="",0,IF(OR($U4657="OUT",$U4657="TRF"),N($M4657),0))</f>
        <v>0</v>
      </c>
      <c r="Q4657" s="32">
        <f>IF($B4657="",0,IF(OR($U4657="OUT",$U4657="TRF"),N($M4657),0))</f>
        <v>0</v>
      </c>
      <c r="R4657" s="32">
        <f>IF($B4657="",0,IF($U4657="IN",N($M4657),0))</f>
        <v>0</v>
      </c>
      <c r="S4657" s="33">
        <f>IF($B4657="","",IF($M4657="","⚠ مبلغ",IF($E4657="","⚠ بانک عامل",IF(AND($U4657="TRF",$F4657=""),"⚠ بانک مقصد",IF(AND($V4657&lt;&gt;"NONE",$V4657&lt;&gt;"",$Z4657=""),"⚠ طرف حساب","✓")))))</f>
        <v>0</v>
      </c>
      <c r="T4657" s="29"/>
      <c r="U4657" s="27">
        <f>IFERROR(VLOOKUP($D4657,BankOpTbl,2,0),"")</f>
        <v>0</v>
      </c>
      <c r="V4657" s="27">
        <f>IFERROR(VLOOKUP($D4657,BankOpTbl,3,0),"")</f>
        <v>0</v>
      </c>
      <c r="W4657" s="27">
        <f>IFERROR(VLOOKUP($D4657,BankOpTbl,4,0),"")</f>
        <v>0</v>
      </c>
      <c r="X4657" s="27">
        <f>IF($E4657="","",IFERROR(VLOOKUP($E4657,BankTbl,4,0),""))</f>
        <v>0</v>
      </c>
      <c r="Y4657" s="27">
        <f>IF($F4657="","",IFERROR(VLOOKUP($F4657,BankTbl,4,0),""))</f>
        <v>0</v>
      </c>
      <c r="Z4657" s="27">
        <f>IF($B4657="","",IF($V4657="PICK",LEFT($N4657,5),IF($V4657="FIXED",$W4657,IF($V4657="CODE",$H4657,""))))</f>
        <v>0</v>
      </c>
    </row>
    <row r="4658" spans="1:26" ht="21" customHeight="1">
      <c r="A4658" s="27">
        <f>IF($B4658="","",COUNTA($B$13:$B4658))</f>
        <v>0</v>
      </c>
      <c r="B4658" s="28"/>
      <c r="C4658" s="28"/>
      <c r="D4658" s="29"/>
      <c r="E4658" s="29"/>
      <c r="F4658" s="29"/>
      <c r="G4658" s="28"/>
      <c r="H4658" s="28"/>
      <c r="I4658" s="30">
        <f>IF($H4658="","",IFERROR(VLOOKUP($H4658,AcctTbl,2,0),"کد ناشناخته"))</f>
        <v>0</v>
      </c>
      <c r="J4658" s="27">
        <f>IF($H4658="","",IFERROR(VLOOKUP($H4658,AcctTbl,3,0),""))</f>
        <v>0</v>
      </c>
      <c r="K4658" s="29"/>
      <c r="L4658" s="28"/>
      <c r="M4658" s="31"/>
      <c r="N4658" s="29"/>
      <c r="O4658" s="32">
        <f>IF($B4658="",0,IF($U4658="IN",N($M4658),0))</f>
        <v>0</v>
      </c>
      <c r="P4658" s="32">
        <f>IF($B4658="",0,IF(OR($U4658="OUT",$U4658="TRF"),N($M4658),0))</f>
        <v>0</v>
      </c>
      <c r="Q4658" s="32">
        <f>IF($B4658="",0,IF(OR($U4658="OUT",$U4658="TRF"),N($M4658),0))</f>
        <v>0</v>
      </c>
      <c r="R4658" s="32">
        <f>IF($B4658="",0,IF($U4658="IN",N($M4658),0))</f>
        <v>0</v>
      </c>
      <c r="S4658" s="33">
        <f>IF($B4658="","",IF($M4658="","⚠ مبلغ",IF($E4658="","⚠ بانک عامل",IF(AND($U4658="TRF",$F4658=""),"⚠ بانک مقصد",IF(AND($V4658&lt;&gt;"NONE",$V4658&lt;&gt;"",$Z4658=""),"⚠ طرف حساب","✓")))))</f>
        <v>0</v>
      </c>
      <c r="T4658" s="29"/>
      <c r="U4658" s="27">
        <f>IFERROR(VLOOKUP($D4658,BankOpTbl,2,0),"")</f>
        <v>0</v>
      </c>
      <c r="V4658" s="27">
        <f>IFERROR(VLOOKUP($D4658,BankOpTbl,3,0),"")</f>
        <v>0</v>
      </c>
      <c r="W4658" s="27">
        <f>IFERROR(VLOOKUP($D4658,BankOpTbl,4,0),"")</f>
        <v>0</v>
      </c>
      <c r="X4658" s="27">
        <f>IF($E4658="","",IFERROR(VLOOKUP($E4658,BankTbl,4,0),""))</f>
        <v>0</v>
      </c>
      <c r="Y4658" s="27">
        <f>IF($F4658="","",IFERROR(VLOOKUP($F4658,BankTbl,4,0),""))</f>
        <v>0</v>
      </c>
      <c r="Z4658" s="27">
        <f>IF($B4658="","",IF($V4658="PICK",LEFT($N4658,5),IF($V4658="FIXED",$W4658,IF($V4658="CODE",$H4658,""))))</f>
        <v>0</v>
      </c>
    </row>
    <row r="4659" spans="1:26" ht="21" customHeight="1">
      <c r="A4659" s="27">
        <f>IF($B4659="","",COUNTA($B$13:$B4659))</f>
        <v>0</v>
      </c>
      <c r="B4659" s="28"/>
      <c r="C4659" s="28"/>
      <c r="D4659" s="29"/>
      <c r="E4659" s="29"/>
      <c r="F4659" s="29"/>
      <c r="G4659" s="28"/>
      <c r="H4659" s="28"/>
      <c r="I4659" s="30">
        <f>IF($H4659="","",IFERROR(VLOOKUP($H4659,AcctTbl,2,0),"کد ناشناخته"))</f>
        <v>0</v>
      </c>
      <c r="J4659" s="27">
        <f>IF($H4659="","",IFERROR(VLOOKUP($H4659,AcctTbl,3,0),""))</f>
        <v>0</v>
      </c>
      <c r="K4659" s="29"/>
      <c r="L4659" s="28"/>
      <c r="M4659" s="31"/>
      <c r="N4659" s="29"/>
      <c r="O4659" s="32">
        <f>IF($B4659="",0,IF($U4659="IN",N($M4659),0))</f>
        <v>0</v>
      </c>
      <c r="P4659" s="32">
        <f>IF($B4659="",0,IF(OR($U4659="OUT",$U4659="TRF"),N($M4659),0))</f>
        <v>0</v>
      </c>
      <c r="Q4659" s="32">
        <f>IF($B4659="",0,IF(OR($U4659="OUT",$U4659="TRF"),N($M4659),0))</f>
        <v>0</v>
      </c>
      <c r="R4659" s="32">
        <f>IF($B4659="",0,IF($U4659="IN",N($M4659),0))</f>
        <v>0</v>
      </c>
      <c r="S4659" s="33">
        <f>IF($B4659="","",IF($M4659="","⚠ مبلغ",IF($E4659="","⚠ بانک عامل",IF(AND($U4659="TRF",$F4659=""),"⚠ بانک مقصد",IF(AND($V4659&lt;&gt;"NONE",$V4659&lt;&gt;"",$Z4659=""),"⚠ طرف حساب","✓")))))</f>
        <v>0</v>
      </c>
      <c r="T4659" s="29"/>
      <c r="U4659" s="27">
        <f>IFERROR(VLOOKUP($D4659,BankOpTbl,2,0),"")</f>
        <v>0</v>
      </c>
      <c r="V4659" s="27">
        <f>IFERROR(VLOOKUP($D4659,BankOpTbl,3,0),"")</f>
        <v>0</v>
      </c>
      <c r="W4659" s="27">
        <f>IFERROR(VLOOKUP($D4659,BankOpTbl,4,0),"")</f>
        <v>0</v>
      </c>
      <c r="X4659" s="27">
        <f>IF($E4659="","",IFERROR(VLOOKUP($E4659,BankTbl,4,0),""))</f>
        <v>0</v>
      </c>
      <c r="Y4659" s="27">
        <f>IF($F4659="","",IFERROR(VLOOKUP($F4659,BankTbl,4,0),""))</f>
        <v>0</v>
      </c>
      <c r="Z4659" s="27">
        <f>IF($B4659="","",IF($V4659="PICK",LEFT($N4659,5),IF($V4659="FIXED",$W4659,IF($V4659="CODE",$H4659,""))))</f>
        <v>0</v>
      </c>
    </row>
    <row r="4660" spans="1:26" ht="21" customHeight="1">
      <c r="A4660" s="27">
        <f>IF($B4660="","",COUNTA($B$13:$B4660))</f>
        <v>0</v>
      </c>
      <c r="B4660" s="28"/>
      <c r="C4660" s="28"/>
      <c r="D4660" s="29"/>
      <c r="E4660" s="29"/>
      <c r="F4660" s="29"/>
      <c r="G4660" s="28"/>
      <c r="H4660" s="28"/>
      <c r="I4660" s="30">
        <f>IF($H4660="","",IFERROR(VLOOKUP($H4660,AcctTbl,2,0),"کد ناشناخته"))</f>
        <v>0</v>
      </c>
      <c r="J4660" s="27">
        <f>IF($H4660="","",IFERROR(VLOOKUP($H4660,AcctTbl,3,0),""))</f>
        <v>0</v>
      </c>
      <c r="K4660" s="29"/>
      <c r="L4660" s="28"/>
      <c r="M4660" s="31"/>
      <c r="N4660" s="29"/>
      <c r="O4660" s="32">
        <f>IF($B4660="",0,IF($U4660="IN",N($M4660),0))</f>
        <v>0</v>
      </c>
      <c r="P4660" s="32">
        <f>IF($B4660="",0,IF(OR($U4660="OUT",$U4660="TRF"),N($M4660),0))</f>
        <v>0</v>
      </c>
      <c r="Q4660" s="32">
        <f>IF($B4660="",0,IF(OR($U4660="OUT",$U4660="TRF"),N($M4660),0))</f>
        <v>0</v>
      </c>
      <c r="R4660" s="32">
        <f>IF($B4660="",0,IF($U4660="IN",N($M4660),0))</f>
        <v>0</v>
      </c>
      <c r="S4660" s="33">
        <f>IF($B4660="","",IF($M4660="","⚠ مبلغ",IF($E4660="","⚠ بانک عامل",IF(AND($U4660="TRF",$F4660=""),"⚠ بانک مقصد",IF(AND($V4660&lt;&gt;"NONE",$V4660&lt;&gt;"",$Z4660=""),"⚠ طرف حساب","✓")))))</f>
        <v>0</v>
      </c>
      <c r="T4660" s="29"/>
      <c r="U4660" s="27">
        <f>IFERROR(VLOOKUP($D4660,BankOpTbl,2,0),"")</f>
        <v>0</v>
      </c>
      <c r="V4660" s="27">
        <f>IFERROR(VLOOKUP($D4660,BankOpTbl,3,0),"")</f>
        <v>0</v>
      </c>
      <c r="W4660" s="27">
        <f>IFERROR(VLOOKUP($D4660,BankOpTbl,4,0),"")</f>
        <v>0</v>
      </c>
      <c r="X4660" s="27">
        <f>IF($E4660="","",IFERROR(VLOOKUP($E4660,BankTbl,4,0),""))</f>
        <v>0</v>
      </c>
      <c r="Y4660" s="27">
        <f>IF($F4660="","",IFERROR(VLOOKUP($F4660,BankTbl,4,0),""))</f>
        <v>0</v>
      </c>
      <c r="Z4660" s="27">
        <f>IF($B4660="","",IF($V4660="PICK",LEFT($N4660,5),IF($V4660="FIXED",$W4660,IF($V4660="CODE",$H4660,""))))</f>
        <v>0</v>
      </c>
    </row>
    <row r="4661" spans="1:26" ht="21" customHeight="1">
      <c r="A4661" s="27">
        <f>IF($B4661="","",COUNTA($B$13:$B4661))</f>
        <v>0</v>
      </c>
      <c r="B4661" s="28"/>
      <c r="C4661" s="28"/>
      <c r="D4661" s="29"/>
      <c r="E4661" s="29"/>
      <c r="F4661" s="29"/>
      <c r="G4661" s="28"/>
      <c r="H4661" s="28"/>
      <c r="I4661" s="30">
        <f>IF($H4661="","",IFERROR(VLOOKUP($H4661,AcctTbl,2,0),"کد ناشناخته"))</f>
        <v>0</v>
      </c>
      <c r="J4661" s="27">
        <f>IF($H4661="","",IFERROR(VLOOKUP($H4661,AcctTbl,3,0),""))</f>
        <v>0</v>
      </c>
      <c r="K4661" s="29"/>
      <c r="L4661" s="28"/>
      <c r="M4661" s="31"/>
      <c r="N4661" s="29"/>
      <c r="O4661" s="32">
        <f>IF($B4661="",0,IF($U4661="IN",N($M4661),0))</f>
        <v>0</v>
      </c>
      <c r="P4661" s="32">
        <f>IF($B4661="",0,IF(OR($U4661="OUT",$U4661="TRF"),N($M4661),0))</f>
        <v>0</v>
      </c>
      <c r="Q4661" s="32">
        <f>IF($B4661="",0,IF(OR($U4661="OUT",$U4661="TRF"),N($M4661),0))</f>
        <v>0</v>
      </c>
      <c r="R4661" s="32">
        <f>IF($B4661="",0,IF($U4661="IN",N($M4661),0))</f>
        <v>0</v>
      </c>
      <c r="S4661" s="33">
        <f>IF($B4661="","",IF($M4661="","⚠ مبلغ",IF($E4661="","⚠ بانک عامل",IF(AND($U4661="TRF",$F4661=""),"⚠ بانک مقصد",IF(AND($V4661&lt;&gt;"NONE",$V4661&lt;&gt;"",$Z4661=""),"⚠ طرف حساب","✓")))))</f>
        <v>0</v>
      </c>
      <c r="T4661" s="29"/>
      <c r="U4661" s="27">
        <f>IFERROR(VLOOKUP($D4661,BankOpTbl,2,0),"")</f>
        <v>0</v>
      </c>
      <c r="V4661" s="27">
        <f>IFERROR(VLOOKUP($D4661,BankOpTbl,3,0),"")</f>
        <v>0</v>
      </c>
      <c r="W4661" s="27">
        <f>IFERROR(VLOOKUP($D4661,BankOpTbl,4,0),"")</f>
        <v>0</v>
      </c>
      <c r="X4661" s="27">
        <f>IF($E4661="","",IFERROR(VLOOKUP($E4661,BankTbl,4,0),""))</f>
        <v>0</v>
      </c>
      <c r="Y4661" s="27">
        <f>IF($F4661="","",IFERROR(VLOOKUP($F4661,BankTbl,4,0),""))</f>
        <v>0</v>
      </c>
      <c r="Z4661" s="27">
        <f>IF($B4661="","",IF($V4661="PICK",LEFT($N4661,5),IF($V4661="FIXED",$W4661,IF($V4661="CODE",$H4661,""))))</f>
        <v>0</v>
      </c>
    </row>
    <row r="4662" spans="1:26" ht="21" customHeight="1">
      <c r="A4662" s="27">
        <f>IF($B4662="","",COUNTA($B$13:$B4662))</f>
        <v>0</v>
      </c>
      <c r="B4662" s="28"/>
      <c r="C4662" s="28"/>
      <c r="D4662" s="29"/>
      <c r="E4662" s="29"/>
      <c r="F4662" s="29"/>
      <c r="G4662" s="28"/>
      <c r="H4662" s="28"/>
      <c r="I4662" s="30">
        <f>IF($H4662="","",IFERROR(VLOOKUP($H4662,AcctTbl,2,0),"کد ناشناخته"))</f>
        <v>0</v>
      </c>
      <c r="J4662" s="27">
        <f>IF($H4662="","",IFERROR(VLOOKUP($H4662,AcctTbl,3,0),""))</f>
        <v>0</v>
      </c>
      <c r="K4662" s="29"/>
      <c r="L4662" s="28"/>
      <c r="M4662" s="31"/>
      <c r="N4662" s="29"/>
      <c r="O4662" s="32">
        <f>IF($B4662="",0,IF($U4662="IN",N($M4662),0))</f>
        <v>0</v>
      </c>
      <c r="P4662" s="32">
        <f>IF($B4662="",0,IF(OR($U4662="OUT",$U4662="TRF"),N($M4662),0))</f>
        <v>0</v>
      </c>
      <c r="Q4662" s="32">
        <f>IF($B4662="",0,IF(OR($U4662="OUT",$U4662="TRF"),N($M4662),0))</f>
        <v>0</v>
      </c>
      <c r="R4662" s="32">
        <f>IF($B4662="",0,IF($U4662="IN",N($M4662),0))</f>
        <v>0</v>
      </c>
      <c r="S4662" s="33">
        <f>IF($B4662="","",IF($M4662="","⚠ مبلغ",IF($E4662="","⚠ بانک عامل",IF(AND($U4662="TRF",$F4662=""),"⚠ بانک مقصد",IF(AND($V4662&lt;&gt;"NONE",$V4662&lt;&gt;"",$Z4662=""),"⚠ طرف حساب","✓")))))</f>
        <v>0</v>
      </c>
      <c r="T4662" s="29"/>
      <c r="U4662" s="27">
        <f>IFERROR(VLOOKUP($D4662,BankOpTbl,2,0),"")</f>
        <v>0</v>
      </c>
      <c r="V4662" s="27">
        <f>IFERROR(VLOOKUP($D4662,BankOpTbl,3,0),"")</f>
        <v>0</v>
      </c>
      <c r="W4662" s="27">
        <f>IFERROR(VLOOKUP($D4662,BankOpTbl,4,0),"")</f>
        <v>0</v>
      </c>
      <c r="X4662" s="27">
        <f>IF($E4662="","",IFERROR(VLOOKUP($E4662,BankTbl,4,0),""))</f>
        <v>0</v>
      </c>
      <c r="Y4662" s="27">
        <f>IF($F4662="","",IFERROR(VLOOKUP($F4662,BankTbl,4,0),""))</f>
        <v>0</v>
      </c>
      <c r="Z4662" s="27">
        <f>IF($B4662="","",IF($V4662="PICK",LEFT($N4662,5),IF($V4662="FIXED",$W4662,IF($V4662="CODE",$H4662,""))))</f>
        <v>0</v>
      </c>
    </row>
    <row r="4663" spans="1:26" ht="21" customHeight="1">
      <c r="A4663" s="27">
        <f>IF($B4663="","",COUNTA($B$13:$B4663))</f>
        <v>0</v>
      </c>
      <c r="B4663" s="28"/>
      <c r="C4663" s="28"/>
      <c r="D4663" s="29"/>
      <c r="E4663" s="29"/>
      <c r="F4663" s="29"/>
      <c r="G4663" s="28"/>
      <c r="H4663" s="28"/>
      <c r="I4663" s="30">
        <f>IF($H4663="","",IFERROR(VLOOKUP($H4663,AcctTbl,2,0),"کد ناشناخته"))</f>
        <v>0</v>
      </c>
      <c r="J4663" s="27">
        <f>IF($H4663="","",IFERROR(VLOOKUP($H4663,AcctTbl,3,0),""))</f>
        <v>0</v>
      </c>
      <c r="K4663" s="29"/>
      <c r="L4663" s="28"/>
      <c r="M4663" s="31"/>
      <c r="N4663" s="29"/>
      <c r="O4663" s="32">
        <f>IF($B4663="",0,IF($U4663="IN",N($M4663),0))</f>
        <v>0</v>
      </c>
      <c r="P4663" s="32">
        <f>IF($B4663="",0,IF(OR($U4663="OUT",$U4663="TRF"),N($M4663),0))</f>
        <v>0</v>
      </c>
      <c r="Q4663" s="32">
        <f>IF($B4663="",0,IF(OR($U4663="OUT",$U4663="TRF"),N($M4663),0))</f>
        <v>0</v>
      </c>
      <c r="R4663" s="32">
        <f>IF($B4663="",0,IF($U4663="IN",N($M4663),0))</f>
        <v>0</v>
      </c>
      <c r="S4663" s="33">
        <f>IF($B4663="","",IF($M4663="","⚠ مبلغ",IF($E4663="","⚠ بانک عامل",IF(AND($U4663="TRF",$F4663=""),"⚠ بانک مقصد",IF(AND($V4663&lt;&gt;"NONE",$V4663&lt;&gt;"",$Z4663=""),"⚠ طرف حساب","✓")))))</f>
        <v>0</v>
      </c>
      <c r="T4663" s="29"/>
      <c r="U4663" s="27">
        <f>IFERROR(VLOOKUP($D4663,BankOpTbl,2,0),"")</f>
        <v>0</v>
      </c>
      <c r="V4663" s="27">
        <f>IFERROR(VLOOKUP($D4663,BankOpTbl,3,0),"")</f>
        <v>0</v>
      </c>
      <c r="W4663" s="27">
        <f>IFERROR(VLOOKUP($D4663,BankOpTbl,4,0),"")</f>
        <v>0</v>
      </c>
      <c r="X4663" s="27">
        <f>IF($E4663="","",IFERROR(VLOOKUP($E4663,BankTbl,4,0),""))</f>
        <v>0</v>
      </c>
      <c r="Y4663" s="27">
        <f>IF($F4663="","",IFERROR(VLOOKUP($F4663,BankTbl,4,0),""))</f>
        <v>0</v>
      </c>
      <c r="Z4663" s="27">
        <f>IF($B4663="","",IF($V4663="PICK",LEFT($N4663,5),IF($V4663="FIXED",$W4663,IF($V4663="CODE",$H4663,""))))</f>
        <v>0</v>
      </c>
    </row>
    <row r="4664" spans="1:26" ht="21" customHeight="1">
      <c r="A4664" s="27">
        <f>IF($B4664="","",COUNTA($B$13:$B4664))</f>
        <v>0</v>
      </c>
      <c r="B4664" s="28"/>
      <c r="C4664" s="28"/>
      <c r="D4664" s="29"/>
      <c r="E4664" s="29"/>
      <c r="F4664" s="29"/>
      <c r="G4664" s="28"/>
      <c r="H4664" s="28"/>
      <c r="I4664" s="30">
        <f>IF($H4664="","",IFERROR(VLOOKUP($H4664,AcctTbl,2,0),"کد ناشناخته"))</f>
        <v>0</v>
      </c>
      <c r="J4664" s="27">
        <f>IF($H4664="","",IFERROR(VLOOKUP($H4664,AcctTbl,3,0),""))</f>
        <v>0</v>
      </c>
      <c r="K4664" s="29"/>
      <c r="L4664" s="28"/>
      <c r="M4664" s="31"/>
      <c r="N4664" s="29"/>
      <c r="O4664" s="32">
        <f>IF($B4664="",0,IF($U4664="IN",N($M4664),0))</f>
        <v>0</v>
      </c>
      <c r="P4664" s="32">
        <f>IF($B4664="",0,IF(OR($U4664="OUT",$U4664="TRF"),N($M4664),0))</f>
        <v>0</v>
      </c>
      <c r="Q4664" s="32">
        <f>IF($B4664="",0,IF(OR($U4664="OUT",$U4664="TRF"),N($M4664),0))</f>
        <v>0</v>
      </c>
      <c r="R4664" s="32">
        <f>IF($B4664="",0,IF($U4664="IN",N($M4664),0))</f>
        <v>0</v>
      </c>
      <c r="S4664" s="33">
        <f>IF($B4664="","",IF($M4664="","⚠ مبلغ",IF($E4664="","⚠ بانک عامل",IF(AND($U4664="TRF",$F4664=""),"⚠ بانک مقصد",IF(AND($V4664&lt;&gt;"NONE",$V4664&lt;&gt;"",$Z4664=""),"⚠ طرف حساب","✓")))))</f>
        <v>0</v>
      </c>
      <c r="T4664" s="29"/>
      <c r="U4664" s="27">
        <f>IFERROR(VLOOKUP($D4664,BankOpTbl,2,0),"")</f>
        <v>0</v>
      </c>
      <c r="V4664" s="27">
        <f>IFERROR(VLOOKUP($D4664,BankOpTbl,3,0),"")</f>
        <v>0</v>
      </c>
      <c r="W4664" s="27">
        <f>IFERROR(VLOOKUP($D4664,BankOpTbl,4,0),"")</f>
        <v>0</v>
      </c>
      <c r="X4664" s="27">
        <f>IF($E4664="","",IFERROR(VLOOKUP($E4664,BankTbl,4,0),""))</f>
        <v>0</v>
      </c>
      <c r="Y4664" s="27">
        <f>IF($F4664="","",IFERROR(VLOOKUP($F4664,BankTbl,4,0),""))</f>
        <v>0</v>
      </c>
      <c r="Z4664" s="27">
        <f>IF($B4664="","",IF($V4664="PICK",LEFT($N4664,5),IF($V4664="FIXED",$W4664,IF($V4664="CODE",$H4664,""))))</f>
        <v>0</v>
      </c>
    </row>
    <row r="4665" spans="1:26" ht="21" customHeight="1">
      <c r="A4665" s="27">
        <f>IF($B4665="","",COUNTA($B$13:$B4665))</f>
        <v>0</v>
      </c>
      <c r="B4665" s="28"/>
      <c r="C4665" s="28"/>
      <c r="D4665" s="29"/>
      <c r="E4665" s="29"/>
      <c r="F4665" s="29"/>
      <c r="G4665" s="28"/>
      <c r="H4665" s="28"/>
      <c r="I4665" s="30">
        <f>IF($H4665="","",IFERROR(VLOOKUP($H4665,AcctTbl,2,0),"کد ناشناخته"))</f>
        <v>0</v>
      </c>
      <c r="J4665" s="27">
        <f>IF($H4665="","",IFERROR(VLOOKUP($H4665,AcctTbl,3,0),""))</f>
        <v>0</v>
      </c>
      <c r="K4665" s="29"/>
      <c r="L4665" s="28"/>
      <c r="M4665" s="31"/>
      <c r="N4665" s="29"/>
      <c r="O4665" s="32">
        <f>IF($B4665="",0,IF($U4665="IN",N($M4665),0))</f>
        <v>0</v>
      </c>
      <c r="P4665" s="32">
        <f>IF($B4665="",0,IF(OR($U4665="OUT",$U4665="TRF"),N($M4665),0))</f>
        <v>0</v>
      </c>
      <c r="Q4665" s="32">
        <f>IF($B4665="",0,IF(OR($U4665="OUT",$U4665="TRF"),N($M4665),0))</f>
        <v>0</v>
      </c>
      <c r="R4665" s="32">
        <f>IF($B4665="",0,IF($U4665="IN",N($M4665),0))</f>
        <v>0</v>
      </c>
      <c r="S4665" s="33">
        <f>IF($B4665="","",IF($M4665="","⚠ مبلغ",IF($E4665="","⚠ بانک عامل",IF(AND($U4665="TRF",$F4665=""),"⚠ بانک مقصد",IF(AND($V4665&lt;&gt;"NONE",$V4665&lt;&gt;"",$Z4665=""),"⚠ طرف حساب","✓")))))</f>
        <v>0</v>
      </c>
      <c r="T4665" s="29"/>
      <c r="U4665" s="27">
        <f>IFERROR(VLOOKUP($D4665,BankOpTbl,2,0),"")</f>
        <v>0</v>
      </c>
      <c r="V4665" s="27">
        <f>IFERROR(VLOOKUP($D4665,BankOpTbl,3,0),"")</f>
        <v>0</v>
      </c>
      <c r="W4665" s="27">
        <f>IFERROR(VLOOKUP($D4665,BankOpTbl,4,0),"")</f>
        <v>0</v>
      </c>
      <c r="X4665" s="27">
        <f>IF($E4665="","",IFERROR(VLOOKUP($E4665,BankTbl,4,0),""))</f>
        <v>0</v>
      </c>
      <c r="Y4665" s="27">
        <f>IF($F4665="","",IFERROR(VLOOKUP($F4665,BankTbl,4,0),""))</f>
        <v>0</v>
      </c>
      <c r="Z4665" s="27">
        <f>IF($B4665="","",IF($V4665="PICK",LEFT($N4665,5),IF($V4665="FIXED",$W4665,IF($V4665="CODE",$H4665,""))))</f>
        <v>0</v>
      </c>
    </row>
    <row r="4666" spans="1:26" ht="21" customHeight="1">
      <c r="A4666" s="27">
        <f>IF($B4666="","",COUNTA($B$13:$B4666))</f>
        <v>0</v>
      </c>
      <c r="B4666" s="28"/>
      <c r="C4666" s="28"/>
      <c r="D4666" s="29"/>
      <c r="E4666" s="29"/>
      <c r="F4666" s="29"/>
      <c r="G4666" s="28"/>
      <c r="H4666" s="28"/>
      <c r="I4666" s="30">
        <f>IF($H4666="","",IFERROR(VLOOKUP($H4666,AcctTbl,2,0),"کد ناشناخته"))</f>
        <v>0</v>
      </c>
      <c r="J4666" s="27">
        <f>IF($H4666="","",IFERROR(VLOOKUP($H4666,AcctTbl,3,0),""))</f>
        <v>0</v>
      </c>
      <c r="K4666" s="29"/>
      <c r="L4666" s="28"/>
      <c r="M4666" s="31"/>
      <c r="N4666" s="29"/>
      <c r="O4666" s="32">
        <f>IF($B4666="",0,IF($U4666="IN",N($M4666),0))</f>
        <v>0</v>
      </c>
      <c r="P4666" s="32">
        <f>IF($B4666="",0,IF(OR($U4666="OUT",$U4666="TRF"),N($M4666),0))</f>
        <v>0</v>
      </c>
      <c r="Q4666" s="32">
        <f>IF($B4666="",0,IF(OR($U4666="OUT",$U4666="TRF"),N($M4666),0))</f>
        <v>0</v>
      </c>
      <c r="R4666" s="32">
        <f>IF($B4666="",0,IF($U4666="IN",N($M4666),0))</f>
        <v>0</v>
      </c>
      <c r="S4666" s="33">
        <f>IF($B4666="","",IF($M4666="","⚠ مبلغ",IF($E4666="","⚠ بانک عامل",IF(AND($U4666="TRF",$F4666=""),"⚠ بانک مقصد",IF(AND($V4666&lt;&gt;"NONE",$V4666&lt;&gt;"",$Z4666=""),"⚠ طرف حساب","✓")))))</f>
        <v>0</v>
      </c>
      <c r="T4666" s="29"/>
      <c r="U4666" s="27">
        <f>IFERROR(VLOOKUP($D4666,BankOpTbl,2,0),"")</f>
        <v>0</v>
      </c>
      <c r="V4666" s="27">
        <f>IFERROR(VLOOKUP($D4666,BankOpTbl,3,0),"")</f>
        <v>0</v>
      </c>
      <c r="W4666" s="27">
        <f>IFERROR(VLOOKUP($D4666,BankOpTbl,4,0),"")</f>
        <v>0</v>
      </c>
      <c r="X4666" s="27">
        <f>IF($E4666="","",IFERROR(VLOOKUP($E4666,BankTbl,4,0),""))</f>
        <v>0</v>
      </c>
      <c r="Y4666" s="27">
        <f>IF($F4666="","",IFERROR(VLOOKUP($F4666,BankTbl,4,0),""))</f>
        <v>0</v>
      </c>
      <c r="Z4666" s="27">
        <f>IF($B4666="","",IF($V4666="PICK",LEFT($N4666,5),IF($V4666="FIXED",$W4666,IF($V4666="CODE",$H4666,""))))</f>
        <v>0</v>
      </c>
    </row>
    <row r="4667" spans="1:26" ht="21" customHeight="1">
      <c r="A4667" s="27">
        <f>IF($B4667="","",COUNTA($B$13:$B4667))</f>
        <v>0</v>
      </c>
      <c r="B4667" s="28"/>
      <c r="C4667" s="28"/>
      <c r="D4667" s="29"/>
      <c r="E4667" s="29"/>
      <c r="F4667" s="29"/>
      <c r="G4667" s="28"/>
      <c r="H4667" s="28"/>
      <c r="I4667" s="30">
        <f>IF($H4667="","",IFERROR(VLOOKUP($H4667,AcctTbl,2,0),"کد ناشناخته"))</f>
        <v>0</v>
      </c>
      <c r="J4667" s="27">
        <f>IF($H4667="","",IFERROR(VLOOKUP($H4667,AcctTbl,3,0),""))</f>
        <v>0</v>
      </c>
      <c r="K4667" s="29"/>
      <c r="L4667" s="28"/>
      <c r="M4667" s="31"/>
      <c r="N4667" s="29"/>
      <c r="O4667" s="32">
        <f>IF($B4667="",0,IF($U4667="IN",N($M4667),0))</f>
        <v>0</v>
      </c>
      <c r="P4667" s="32">
        <f>IF($B4667="",0,IF(OR($U4667="OUT",$U4667="TRF"),N($M4667),0))</f>
        <v>0</v>
      </c>
      <c r="Q4667" s="32">
        <f>IF($B4667="",0,IF(OR($U4667="OUT",$U4667="TRF"),N($M4667),0))</f>
        <v>0</v>
      </c>
      <c r="R4667" s="32">
        <f>IF($B4667="",0,IF($U4667="IN",N($M4667),0))</f>
        <v>0</v>
      </c>
      <c r="S4667" s="33">
        <f>IF($B4667="","",IF($M4667="","⚠ مبلغ",IF($E4667="","⚠ بانک عامل",IF(AND($U4667="TRF",$F4667=""),"⚠ بانک مقصد",IF(AND($V4667&lt;&gt;"NONE",$V4667&lt;&gt;"",$Z4667=""),"⚠ طرف حساب","✓")))))</f>
        <v>0</v>
      </c>
      <c r="T4667" s="29"/>
      <c r="U4667" s="27">
        <f>IFERROR(VLOOKUP($D4667,BankOpTbl,2,0),"")</f>
        <v>0</v>
      </c>
      <c r="V4667" s="27">
        <f>IFERROR(VLOOKUP($D4667,BankOpTbl,3,0),"")</f>
        <v>0</v>
      </c>
      <c r="W4667" s="27">
        <f>IFERROR(VLOOKUP($D4667,BankOpTbl,4,0),"")</f>
        <v>0</v>
      </c>
      <c r="X4667" s="27">
        <f>IF($E4667="","",IFERROR(VLOOKUP($E4667,BankTbl,4,0),""))</f>
        <v>0</v>
      </c>
      <c r="Y4667" s="27">
        <f>IF($F4667="","",IFERROR(VLOOKUP($F4667,BankTbl,4,0),""))</f>
        <v>0</v>
      </c>
      <c r="Z4667" s="27">
        <f>IF($B4667="","",IF($V4667="PICK",LEFT($N4667,5),IF($V4667="FIXED",$W4667,IF($V4667="CODE",$H4667,""))))</f>
        <v>0</v>
      </c>
    </row>
    <row r="4668" spans="1:26" ht="21" customHeight="1">
      <c r="A4668" s="27">
        <f>IF($B4668="","",COUNTA($B$13:$B4668))</f>
        <v>0</v>
      </c>
      <c r="B4668" s="28"/>
      <c r="C4668" s="28"/>
      <c r="D4668" s="29"/>
      <c r="E4668" s="29"/>
      <c r="F4668" s="29"/>
      <c r="G4668" s="28"/>
      <c r="H4668" s="28"/>
      <c r="I4668" s="30">
        <f>IF($H4668="","",IFERROR(VLOOKUP($H4668,AcctTbl,2,0),"کد ناشناخته"))</f>
        <v>0</v>
      </c>
      <c r="J4668" s="27">
        <f>IF($H4668="","",IFERROR(VLOOKUP($H4668,AcctTbl,3,0),""))</f>
        <v>0</v>
      </c>
      <c r="K4668" s="29"/>
      <c r="L4668" s="28"/>
      <c r="M4668" s="31"/>
      <c r="N4668" s="29"/>
      <c r="O4668" s="32">
        <f>IF($B4668="",0,IF($U4668="IN",N($M4668),0))</f>
        <v>0</v>
      </c>
      <c r="P4668" s="32">
        <f>IF($B4668="",0,IF(OR($U4668="OUT",$U4668="TRF"),N($M4668),0))</f>
        <v>0</v>
      </c>
      <c r="Q4668" s="32">
        <f>IF($B4668="",0,IF(OR($U4668="OUT",$U4668="TRF"),N($M4668),0))</f>
        <v>0</v>
      </c>
      <c r="R4668" s="32">
        <f>IF($B4668="",0,IF($U4668="IN",N($M4668),0))</f>
        <v>0</v>
      </c>
      <c r="S4668" s="33">
        <f>IF($B4668="","",IF($M4668="","⚠ مبلغ",IF($E4668="","⚠ بانک عامل",IF(AND($U4668="TRF",$F4668=""),"⚠ بانک مقصد",IF(AND($V4668&lt;&gt;"NONE",$V4668&lt;&gt;"",$Z4668=""),"⚠ طرف حساب","✓")))))</f>
        <v>0</v>
      </c>
      <c r="T4668" s="29"/>
      <c r="U4668" s="27">
        <f>IFERROR(VLOOKUP($D4668,BankOpTbl,2,0),"")</f>
        <v>0</v>
      </c>
      <c r="V4668" s="27">
        <f>IFERROR(VLOOKUP($D4668,BankOpTbl,3,0),"")</f>
        <v>0</v>
      </c>
      <c r="W4668" s="27">
        <f>IFERROR(VLOOKUP($D4668,BankOpTbl,4,0),"")</f>
        <v>0</v>
      </c>
      <c r="X4668" s="27">
        <f>IF($E4668="","",IFERROR(VLOOKUP($E4668,BankTbl,4,0),""))</f>
        <v>0</v>
      </c>
      <c r="Y4668" s="27">
        <f>IF($F4668="","",IFERROR(VLOOKUP($F4668,BankTbl,4,0),""))</f>
        <v>0</v>
      </c>
      <c r="Z4668" s="27">
        <f>IF($B4668="","",IF($V4668="PICK",LEFT($N4668,5),IF($V4668="FIXED",$W4668,IF($V4668="CODE",$H4668,""))))</f>
        <v>0</v>
      </c>
    </row>
    <row r="4669" spans="1:26" ht="21" customHeight="1">
      <c r="A4669" s="27">
        <f>IF($B4669="","",COUNTA($B$13:$B4669))</f>
        <v>0</v>
      </c>
      <c r="B4669" s="28"/>
      <c r="C4669" s="28"/>
      <c r="D4669" s="29"/>
      <c r="E4669" s="29"/>
      <c r="F4669" s="29"/>
      <c r="G4669" s="28"/>
      <c r="H4669" s="28"/>
      <c r="I4669" s="30">
        <f>IF($H4669="","",IFERROR(VLOOKUP($H4669,AcctTbl,2,0),"کد ناشناخته"))</f>
        <v>0</v>
      </c>
      <c r="J4669" s="27">
        <f>IF($H4669="","",IFERROR(VLOOKUP($H4669,AcctTbl,3,0),""))</f>
        <v>0</v>
      </c>
      <c r="K4669" s="29"/>
      <c r="L4669" s="28"/>
      <c r="M4669" s="31"/>
      <c r="N4669" s="29"/>
      <c r="O4669" s="32">
        <f>IF($B4669="",0,IF($U4669="IN",N($M4669),0))</f>
        <v>0</v>
      </c>
      <c r="P4669" s="32">
        <f>IF($B4669="",0,IF(OR($U4669="OUT",$U4669="TRF"),N($M4669),0))</f>
        <v>0</v>
      </c>
      <c r="Q4669" s="32">
        <f>IF($B4669="",0,IF(OR($U4669="OUT",$U4669="TRF"),N($M4669),0))</f>
        <v>0</v>
      </c>
      <c r="R4669" s="32">
        <f>IF($B4669="",0,IF($U4669="IN",N($M4669),0))</f>
        <v>0</v>
      </c>
      <c r="S4669" s="33">
        <f>IF($B4669="","",IF($M4669="","⚠ مبلغ",IF($E4669="","⚠ بانک عامل",IF(AND($U4669="TRF",$F4669=""),"⚠ بانک مقصد",IF(AND($V4669&lt;&gt;"NONE",$V4669&lt;&gt;"",$Z4669=""),"⚠ طرف حساب","✓")))))</f>
        <v>0</v>
      </c>
      <c r="T4669" s="29"/>
      <c r="U4669" s="27">
        <f>IFERROR(VLOOKUP($D4669,BankOpTbl,2,0),"")</f>
        <v>0</v>
      </c>
      <c r="V4669" s="27">
        <f>IFERROR(VLOOKUP($D4669,BankOpTbl,3,0),"")</f>
        <v>0</v>
      </c>
      <c r="W4669" s="27">
        <f>IFERROR(VLOOKUP($D4669,BankOpTbl,4,0),"")</f>
        <v>0</v>
      </c>
      <c r="X4669" s="27">
        <f>IF($E4669="","",IFERROR(VLOOKUP($E4669,BankTbl,4,0),""))</f>
        <v>0</v>
      </c>
      <c r="Y4669" s="27">
        <f>IF($F4669="","",IFERROR(VLOOKUP($F4669,BankTbl,4,0),""))</f>
        <v>0</v>
      </c>
      <c r="Z4669" s="27">
        <f>IF($B4669="","",IF($V4669="PICK",LEFT($N4669,5),IF($V4669="FIXED",$W4669,IF($V4669="CODE",$H4669,""))))</f>
        <v>0</v>
      </c>
    </row>
    <row r="4670" spans="1:26" ht="21" customHeight="1">
      <c r="A4670" s="27">
        <f>IF($B4670="","",COUNTA($B$13:$B4670))</f>
        <v>0</v>
      </c>
      <c r="B4670" s="28"/>
      <c r="C4670" s="28"/>
      <c r="D4670" s="29"/>
      <c r="E4670" s="29"/>
      <c r="F4670" s="29"/>
      <c r="G4670" s="28"/>
      <c r="H4670" s="28"/>
      <c r="I4670" s="30">
        <f>IF($H4670="","",IFERROR(VLOOKUP($H4670,AcctTbl,2,0),"کد ناشناخته"))</f>
        <v>0</v>
      </c>
      <c r="J4670" s="27">
        <f>IF($H4670="","",IFERROR(VLOOKUP($H4670,AcctTbl,3,0),""))</f>
        <v>0</v>
      </c>
      <c r="K4670" s="29"/>
      <c r="L4670" s="28"/>
      <c r="M4670" s="31"/>
      <c r="N4670" s="29"/>
      <c r="O4670" s="32">
        <f>IF($B4670="",0,IF($U4670="IN",N($M4670),0))</f>
        <v>0</v>
      </c>
      <c r="P4670" s="32">
        <f>IF($B4670="",0,IF(OR($U4670="OUT",$U4670="TRF"),N($M4670),0))</f>
        <v>0</v>
      </c>
      <c r="Q4670" s="32">
        <f>IF($B4670="",0,IF(OR($U4670="OUT",$U4670="TRF"),N($M4670),0))</f>
        <v>0</v>
      </c>
      <c r="R4670" s="32">
        <f>IF($B4670="",0,IF($U4670="IN",N($M4670),0))</f>
        <v>0</v>
      </c>
      <c r="S4670" s="33">
        <f>IF($B4670="","",IF($M4670="","⚠ مبلغ",IF($E4670="","⚠ بانک عامل",IF(AND($U4670="TRF",$F4670=""),"⚠ بانک مقصد",IF(AND($V4670&lt;&gt;"NONE",$V4670&lt;&gt;"",$Z4670=""),"⚠ طرف حساب","✓")))))</f>
        <v>0</v>
      </c>
      <c r="T4670" s="29"/>
      <c r="U4670" s="27">
        <f>IFERROR(VLOOKUP($D4670,BankOpTbl,2,0),"")</f>
        <v>0</v>
      </c>
      <c r="V4670" s="27">
        <f>IFERROR(VLOOKUP($D4670,BankOpTbl,3,0),"")</f>
        <v>0</v>
      </c>
      <c r="W4670" s="27">
        <f>IFERROR(VLOOKUP($D4670,BankOpTbl,4,0),"")</f>
        <v>0</v>
      </c>
      <c r="X4670" s="27">
        <f>IF($E4670="","",IFERROR(VLOOKUP($E4670,BankTbl,4,0),""))</f>
        <v>0</v>
      </c>
      <c r="Y4670" s="27">
        <f>IF($F4670="","",IFERROR(VLOOKUP($F4670,BankTbl,4,0),""))</f>
        <v>0</v>
      </c>
      <c r="Z4670" s="27">
        <f>IF($B4670="","",IF($V4670="PICK",LEFT($N4670,5),IF($V4670="FIXED",$W4670,IF($V4670="CODE",$H4670,""))))</f>
        <v>0</v>
      </c>
    </row>
    <row r="4671" spans="1:26" ht="21" customHeight="1">
      <c r="A4671" s="27">
        <f>IF($B4671="","",COUNTA($B$13:$B4671))</f>
        <v>0</v>
      </c>
      <c r="B4671" s="28"/>
      <c r="C4671" s="28"/>
      <c r="D4671" s="29"/>
      <c r="E4671" s="29"/>
      <c r="F4671" s="29"/>
      <c r="G4671" s="28"/>
      <c r="H4671" s="28"/>
      <c r="I4671" s="30">
        <f>IF($H4671="","",IFERROR(VLOOKUP($H4671,AcctTbl,2,0),"کد ناشناخته"))</f>
        <v>0</v>
      </c>
      <c r="J4671" s="27">
        <f>IF($H4671="","",IFERROR(VLOOKUP($H4671,AcctTbl,3,0),""))</f>
        <v>0</v>
      </c>
      <c r="K4671" s="29"/>
      <c r="L4671" s="28"/>
      <c r="M4671" s="31"/>
      <c r="N4671" s="29"/>
      <c r="O4671" s="32">
        <f>IF($B4671="",0,IF($U4671="IN",N($M4671),0))</f>
        <v>0</v>
      </c>
      <c r="P4671" s="32">
        <f>IF($B4671="",0,IF(OR($U4671="OUT",$U4671="TRF"),N($M4671),0))</f>
        <v>0</v>
      </c>
      <c r="Q4671" s="32">
        <f>IF($B4671="",0,IF(OR($U4671="OUT",$U4671="TRF"),N($M4671),0))</f>
        <v>0</v>
      </c>
      <c r="R4671" s="32">
        <f>IF($B4671="",0,IF($U4671="IN",N($M4671),0))</f>
        <v>0</v>
      </c>
      <c r="S4671" s="33">
        <f>IF($B4671="","",IF($M4671="","⚠ مبلغ",IF($E4671="","⚠ بانک عامل",IF(AND($U4671="TRF",$F4671=""),"⚠ بانک مقصد",IF(AND($V4671&lt;&gt;"NONE",$V4671&lt;&gt;"",$Z4671=""),"⚠ طرف حساب","✓")))))</f>
        <v>0</v>
      </c>
      <c r="T4671" s="29"/>
      <c r="U4671" s="27">
        <f>IFERROR(VLOOKUP($D4671,BankOpTbl,2,0),"")</f>
        <v>0</v>
      </c>
      <c r="V4671" s="27">
        <f>IFERROR(VLOOKUP($D4671,BankOpTbl,3,0),"")</f>
        <v>0</v>
      </c>
      <c r="W4671" s="27">
        <f>IFERROR(VLOOKUP($D4671,BankOpTbl,4,0),"")</f>
        <v>0</v>
      </c>
      <c r="X4671" s="27">
        <f>IF($E4671="","",IFERROR(VLOOKUP($E4671,BankTbl,4,0),""))</f>
        <v>0</v>
      </c>
      <c r="Y4671" s="27">
        <f>IF($F4671="","",IFERROR(VLOOKUP($F4671,BankTbl,4,0),""))</f>
        <v>0</v>
      </c>
      <c r="Z4671" s="27">
        <f>IF($B4671="","",IF($V4671="PICK",LEFT($N4671,5),IF($V4671="FIXED",$W4671,IF($V4671="CODE",$H4671,""))))</f>
        <v>0</v>
      </c>
    </row>
    <row r="4672" spans="1:26" ht="21" customHeight="1">
      <c r="A4672" s="27">
        <f>IF($B4672="","",COUNTA($B$13:$B4672))</f>
        <v>0</v>
      </c>
      <c r="B4672" s="28"/>
      <c r="C4672" s="28"/>
      <c r="D4672" s="29"/>
      <c r="E4672" s="29"/>
      <c r="F4672" s="29"/>
      <c r="G4672" s="28"/>
      <c r="H4672" s="28"/>
      <c r="I4672" s="30">
        <f>IF($H4672="","",IFERROR(VLOOKUP($H4672,AcctTbl,2,0),"کد ناشناخته"))</f>
        <v>0</v>
      </c>
      <c r="J4672" s="27">
        <f>IF($H4672="","",IFERROR(VLOOKUP($H4672,AcctTbl,3,0),""))</f>
        <v>0</v>
      </c>
      <c r="K4672" s="29"/>
      <c r="L4672" s="28"/>
      <c r="M4672" s="31"/>
      <c r="N4672" s="29"/>
      <c r="O4672" s="32">
        <f>IF($B4672="",0,IF($U4672="IN",N($M4672),0))</f>
        <v>0</v>
      </c>
      <c r="P4672" s="32">
        <f>IF($B4672="",0,IF(OR($U4672="OUT",$U4672="TRF"),N($M4672),0))</f>
        <v>0</v>
      </c>
      <c r="Q4672" s="32">
        <f>IF($B4672="",0,IF(OR($U4672="OUT",$U4672="TRF"),N($M4672),0))</f>
        <v>0</v>
      </c>
      <c r="R4672" s="32">
        <f>IF($B4672="",0,IF($U4672="IN",N($M4672),0))</f>
        <v>0</v>
      </c>
      <c r="S4672" s="33">
        <f>IF($B4672="","",IF($M4672="","⚠ مبلغ",IF($E4672="","⚠ بانک عامل",IF(AND($U4672="TRF",$F4672=""),"⚠ بانک مقصد",IF(AND($V4672&lt;&gt;"NONE",$V4672&lt;&gt;"",$Z4672=""),"⚠ طرف حساب","✓")))))</f>
        <v>0</v>
      </c>
      <c r="T4672" s="29"/>
      <c r="U4672" s="27">
        <f>IFERROR(VLOOKUP($D4672,BankOpTbl,2,0),"")</f>
        <v>0</v>
      </c>
      <c r="V4672" s="27">
        <f>IFERROR(VLOOKUP($D4672,BankOpTbl,3,0),"")</f>
        <v>0</v>
      </c>
      <c r="W4672" s="27">
        <f>IFERROR(VLOOKUP($D4672,BankOpTbl,4,0),"")</f>
        <v>0</v>
      </c>
      <c r="X4672" s="27">
        <f>IF($E4672="","",IFERROR(VLOOKUP($E4672,BankTbl,4,0),""))</f>
        <v>0</v>
      </c>
      <c r="Y4672" s="27">
        <f>IF($F4672="","",IFERROR(VLOOKUP($F4672,BankTbl,4,0),""))</f>
        <v>0</v>
      </c>
      <c r="Z4672" s="27">
        <f>IF($B4672="","",IF($V4672="PICK",LEFT($N4672,5),IF($V4672="FIXED",$W4672,IF($V4672="CODE",$H4672,""))))</f>
        <v>0</v>
      </c>
    </row>
    <row r="4673" spans="1:26" ht="21" customHeight="1">
      <c r="A4673" s="27">
        <f>IF($B4673="","",COUNTA($B$13:$B4673))</f>
        <v>0</v>
      </c>
      <c r="B4673" s="28"/>
      <c r="C4673" s="28"/>
      <c r="D4673" s="29"/>
      <c r="E4673" s="29"/>
      <c r="F4673" s="29"/>
      <c r="G4673" s="28"/>
      <c r="H4673" s="28"/>
      <c r="I4673" s="30">
        <f>IF($H4673="","",IFERROR(VLOOKUP($H4673,AcctTbl,2,0),"کد ناشناخته"))</f>
        <v>0</v>
      </c>
      <c r="J4673" s="27">
        <f>IF($H4673="","",IFERROR(VLOOKUP($H4673,AcctTbl,3,0),""))</f>
        <v>0</v>
      </c>
      <c r="K4673" s="29"/>
      <c r="L4673" s="28"/>
      <c r="M4673" s="31"/>
      <c r="N4673" s="29"/>
      <c r="O4673" s="32">
        <f>IF($B4673="",0,IF($U4673="IN",N($M4673),0))</f>
        <v>0</v>
      </c>
      <c r="P4673" s="32">
        <f>IF($B4673="",0,IF(OR($U4673="OUT",$U4673="TRF"),N($M4673),0))</f>
        <v>0</v>
      </c>
      <c r="Q4673" s="32">
        <f>IF($B4673="",0,IF(OR($U4673="OUT",$U4673="TRF"),N($M4673),0))</f>
        <v>0</v>
      </c>
      <c r="R4673" s="32">
        <f>IF($B4673="",0,IF($U4673="IN",N($M4673),0))</f>
        <v>0</v>
      </c>
      <c r="S4673" s="33">
        <f>IF($B4673="","",IF($M4673="","⚠ مبلغ",IF($E4673="","⚠ بانک عامل",IF(AND($U4673="TRF",$F4673=""),"⚠ بانک مقصد",IF(AND($V4673&lt;&gt;"NONE",$V4673&lt;&gt;"",$Z4673=""),"⚠ طرف حساب","✓")))))</f>
        <v>0</v>
      </c>
      <c r="T4673" s="29"/>
      <c r="U4673" s="27">
        <f>IFERROR(VLOOKUP($D4673,BankOpTbl,2,0),"")</f>
        <v>0</v>
      </c>
      <c r="V4673" s="27">
        <f>IFERROR(VLOOKUP($D4673,BankOpTbl,3,0),"")</f>
        <v>0</v>
      </c>
      <c r="W4673" s="27">
        <f>IFERROR(VLOOKUP($D4673,BankOpTbl,4,0),"")</f>
        <v>0</v>
      </c>
      <c r="X4673" s="27">
        <f>IF($E4673="","",IFERROR(VLOOKUP($E4673,BankTbl,4,0),""))</f>
        <v>0</v>
      </c>
      <c r="Y4673" s="27">
        <f>IF($F4673="","",IFERROR(VLOOKUP($F4673,BankTbl,4,0),""))</f>
        <v>0</v>
      </c>
      <c r="Z4673" s="27">
        <f>IF($B4673="","",IF($V4673="PICK",LEFT($N4673,5),IF($V4673="FIXED",$W4673,IF($V4673="CODE",$H4673,""))))</f>
        <v>0</v>
      </c>
    </row>
    <row r="4674" spans="1:26" ht="21" customHeight="1">
      <c r="A4674" s="27">
        <f>IF($B4674="","",COUNTA($B$13:$B4674))</f>
        <v>0</v>
      </c>
      <c r="B4674" s="28"/>
      <c r="C4674" s="28"/>
      <c r="D4674" s="29"/>
      <c r="E4674" s="29"/>
      <c r="F4674" s="29"/>
      <c r="G4674" s="28"/>
      <c r="H4674" s="28"/>
      <c r="I4674" s="30">
        <f>IF($H4674="","",IFERROR(VLOOKUP($H4674,AcctTbl,2,0),"کد ناشناخته"))</f>
        <v>0</v>
      </c>
      <c r="J4674" s="27">
        <f>IF($H4674="","",IFERROR(VLOOKUP($H4674,AcctTbl,3,0),""))</f>
        <v>0</v>
      </c>
      <c r="K4674" s="29"/>
      <c r="L4674" s="28"/>
      <c r="M4674" s="31"/>
      <c r="N4674" s="29"/>
      <c r="O4674" s="32">
        <f>IF($B4674="",0,IF($U4674="IN",N($M4674),0))</f>
        <v>0</v>
      </c>
      <c r="P4674" s="32">
        <f>IF($B4674="",0,IF(OR($U4674="OUT",$U4674="TRF"),N($M4674),0))</f>
        <v>0</v>
      </c>
      <c r="Q4674" s="32">
        <f>IF($B4674="",0,IF(OR($U4674="OUT",$U4674="TRF"),N($M4674),0))</f>
        <v>0</v>
      </c>
      <c r="R4674" s="32">
        <f>IF($B4674="",0,IF($U4674="IN",N($M4674),0))</f>
        <v>0</v>
      </c>
      <c r="S4674" s="33">
        <f>IF($B4674="","",IF($M4674="","⚠ مبلغ",IF($E4674="","⚠ بانک عامل",IF(AND($U4674="TRF",$F4674=""),"⚠ بانک مقصد",IF(AND($V4674&lt;&gt;"NONE",$V4674&lt;&gt;"",$Z4674=""),"⚠ طرف حساب","✓")))))</f>
        <v>0</v>
      </c>
      <c r="T4674" s="29"/>
      <c r="U4674" s="27">
        <f>IFERROR(VLOOKUP($D4674,BankOpTbl,2,0),"")</f>
        <v>0</v>
      </c>
      <c r="V4674" s="27">
        <f>IFERROR(VLOOKUP($D4674,BankOpTbl,3,0),"")</f>
        <v>0</v>
      </c>
      <c r="W4674" s="27">
        <f>IFERROR(VLOOKUP($D4674,BankOpTbl,4,0),"")</f>
        <v>0</v>
      </c>
      <c r="X4674" s="27">
        <f>IF($E4674="","",IFERROR(VLOOKUP($E4674,BankTbl,4,0),""))</f>
        <v>0</v>
      </c>
      <c r="Y4674" s="27">
        <f>IF($F4674="","",IFERROR(VLOOKUP($F4674,BankTbl,4,0),""))</f>
        <v>0</v>
      </c>
      <c r="Z4674" s="27">
        <f>IF($B4674="","",IF($V4674="PICK",LEFT($N4674,5),IF($V4674="FIXED",$W4674,IF($V4674="CODE",$H4674,""))))</f>
        <v>0</v>
      </c>
    </row>
    <row r="4675" spans="1:26" ht="21" customHeight="1">
      <c r="A4675" s="27">
        <f>IF($B4675="","",COUNTA($B$13:$B4675))</f>
        <v>0</v>
      </c>
      <c r="B4675" s="28"/>
      <c r="C4675" s="28"/>
      <c r="D4675" s="29"/>
      <c r="E4675" s="29"/>
      <c r="F4675" s="29"/>
      <c r="G4675" s="28"/>
      <c r="H4675" s="28"/>
      <c r="I4675" s="30">
        <f>IF($H4675="","",IFERROR(VLOOKUP($H4675,AcctTbl,2,0),"کد ناشناخته"))</f>
        <v>0</v>
      </c>
      <c r="J4675" s="27">
        <f>IF($H4675="","",IFERROR(VLOOKUP($H4675,AcctTbl,3,0),""))</f>
        <v>0</v>
      </c>
      <c r="K4675" s="29"/>
      <c r="L4675" s="28"/>
      <c r="M4675" s="31"/>
      <c r="N4675" s="29"/>
      <c r="O4675" s="32">
        <f>IF($B4675="",0,IF($U4675="IN",N($M4675),0))</f>
        <v>0</v>
      </c>
      <c r="P4675" s="32">
        <f>IF($B4675="",0,IF(OR($U4675="OUT",$U4675="TRF"),N($M4675),0))</f>
        <v>0</v>
      </c>
      <c r="Q4675" s="32">
        <f>IF($B4675="",0,IF(OR($U4675="OUT",$U4675="TRF"),N($M4675),0))</f>
        <v>0</v>
      </c>
      <c r="R4675" s="32">
        <f>IF($B4675="",0,IF($U4675="IN",N($M4675),0))</f>
        <v>0</v>
      </c>
      <c r="S4675" s="33">
        <f>IF($B4675="","",IF($M4675="","⚠ مبلغ",IF($E4675="","⚠ بانک عامل",IF(AND($U4675="TRF",$F4675=""),"⚠ بانک مقصد",IF(AND($V4675&lt;&gt;"NONE",$V4675&lt;&gt;"",$Z4675=""),"⚠ طرف حساب","✓")))))</f>
        <v>0</v>
      </c>
      <c r="T4675" s="29"/>
      <c r="U4675" s="27">
        <f>IFERROR(VLOOKUP($D4675,BankOpTbl,2,0),"")</f>
        <v>0</v>
      </c>
      <c r="V4675" s="27">
        <f>IFERROR(VLOOKUP($D4675,BankOpTbl,3,0),"")</f>
        <v>0</v>
      </c>
      <c r="W4675" s="27">
        <f>IFERROR(VLOOKUP($D4675,BankOpTbl,4,0),"")</f>
        <v>0</v>
      </c>
      <c r="X4675" s="27">
        <f>IF($E4675="","",IFERROR(VLOOKUP($E4675,BankTbl,4,0),""))</f>
        <v>0</v>
      </c>
      <c r="Y4675" s="27">
        <f>IF($F4675="","",IFERROR(VLOOKUP($F4675,BankTbl,4,0),""))</f>
        <v>0</v>
      </c>
      <c r="Z4675" s="27">
        <f>IF($B4675="","",IF($V4675="PICK",LEFT($N4675,5),IF($V4675="FIXED",$W4675,IF($V4675="CODE",$H4675,""))))</f>
        <v>0</v>
      </c>
    </row>
    <row r="4676" spans="1:26" ht="21" customHeight="1">
      <c r="A4676" s="27">
        <f>IF($B4676="","",COUNTA($B$13:$B4676))</f>
        <v>0</v>
      </c>
      <c r="B4676" s="28"/>
      <c r="C4676" s="28"/>
      <c r="D4676" s="29"/>
      <c r="E4676" s="29"/>
      <c r="F4676" s="29"/>
      <c r="G4676" s="28"/>
      <c r="H4676" s="28"/>
      <c r="I4676" s="30">
        <f>IF($H4676="","",IFERROR(VLOOKUP($H4676,AcctTbl,2,0),"کد ناشناخته"))</f>
        <v>0</v>
      </c>
      <c r="J4676" s="27">
        <f>IF($H4676="","",IFERROR(VLOOKUP($H4676,AcctTbl,3,0),""))</f>
        <v>0</v>
      </c>
      <c r="K4676" s="29"/>
      <c r="L4676" s="28"/>
      <c r="M4676" s="31"/>
      <c r="N4676" s="29"/>
      <c r="O4676" s="32">
        <f>IF($B4676="",0,IF($U4676="IN",N($M4676),0))</f>
        <v>0</v>
      </c>
      <c r="P4676" s="32">
        <f>IF($B4676="",0,IF(OR($U4676="OUT",$U4676="TRF"),N($M4676),0))</f>
        <v>0</v>
      </c>
      <c r="Q4676" s="32">
        <f>IF($B4676="",0,IF(OR($U4676="OUT",$U4676="TRF"),N($M4676),0))</f>
        <v>0</v>
      </c>
      <c r="R4676" s="32">
        <f>IF($B4676="",0,IF($U4676="IN",N($M4676),0))</f>
        <v>0</v>
      </c>
      <c r="S4676" s="33">
        <f>IF($B4676="","",IF($M4676="","⚠ مبلغ",IF($E4676="","⚠ بانک عامل",IF(AND($U4676="TRF",$F4676=""),"⚠ بانک مقصد",IF(AND($V4676&lt;&gt;"NONE",$V4676&lt;&gt;"",$Z4676=""),"⚠ طرف حساب","✓")))))</f>
        <v>0</v>
      </c>
      <c r="T4676" s="29"/>
      <c r="U4676" s="27">
        <f>IFERROR(VLOOKUP($D4676,BankOpTbl,2,0),"")</f>
        <v>0</v>
      </c>
      <c r="V4676" s="27">
        <f>IFERROR(VLOOKUP($D4676,BankOpTbl,3,0),"")</f>
        <v>0</v>
      </c>
      <c r="W4676" s="27">
        <f>IFERROR(VLOOKUP($D4676,BankOpTbl,4,0),"")</f>
        <v>0</v>
      </c>
      <c r="X4676" s="27">
        <f>IF($E4676="","",IFERROR(VLOOKUP($E4676,BankTbl,4,0),""))</f>
        <v>0</v>
      </c>
      <c r="Y4676" s="27">
        <f>IF($F4676="","",IFERROR(VLOOKUP($F4676,BankTbl,4,0),""))</f>
        <v>0</v>
      </c>
      <c r="Z4676" s="27">
        <f>IF($B4676="","",IF($V4676="PICK",LEFT($N4676,5),IF($V4676="FIXED",$W4676,IF($V4676="CODE",$H4676,""))))</f>
        <v>0</v>
      </c>
    </row>
    <row r="4677" spans="1:26" ht="21" customHeight="1">
      <c r="A4677" s="27">
        <f>IF($B4677="","",COUNTA($B$13:$B4677))</f>
        <v>0</v>
      </c>
      <c r="B4677" s="28"/>
      <c r="C4677" s="28"/>
      <c r="D4677" s="29"/>
      <c r="E4677" s="29"/>
      <c r="F4677" s="29"/>
      <c r="G4677" s="28"/>
      <c r="H4677" s="28"/>
      <c r="I4677" s="30">
        <f>IF($H4677="","",IFERROR(VLOOKUP($H4677,AcctTbl,2,0),"کد ناشناخته"))</f>
        <v>0</v>
      </c>
      <c r="J4677" s="27">
        <f>IF($H4677="","",IFERROR(VLOOKUP($H4677,AcctTbl,3,0),""))</f>
        <v>0</v>
      </c>
      <c r="K4677" s="29"/>
      <c r="L4677" s="28"/>
      <c r="M4677" s="31"/>
      <c r="N4677" s="29"/>
      <c r="O4677" s="32">
        <f>IF($B4677="",0,IF($U4677="IN",N($M4677),0))</f>
        <v>0</v>
      </c>
      <c r="P4677" s="32">
        <f>IF($B4677="",0,IF(OR($U4677="OUT",$U4677="TRF"),N($M4677),0))</f>
        <v>0</v>
      </c>
      <c r="Q4677" s="32">
        <f>IF($B4677="",0,IF(OR($U4677="OUT",$U4677="TRF"),N($M4677),0))</f>
        <v>0</v>
      </c>
      <c r="R4677" s="32">
        <f>IF($B4677="",0,IF($U4677="IN",N($M4677),0))</f>
        <v>0</v>
      </c>
      <c r="S4677" s="33">
        <f>IF($B4677="","",IF($M4677="","⚠ مبلغ",IF($E4677="","⚠ بانک عامل",IF(AND($U4677="TRF",$F4677=""),"⚠ بانک مقصد",IF(AND($V4677&lt;&gt;"NONE",$V4677&lt;&gt;"",$Z4677=""),"⚠ طرف حساب","✓")))))</f>
        <v>0</v>
      </c>
      <c r="T4677" s="29"/>
      <c r="U4677" s="27">
        <f>IFERROR(VLOOKUP($D4677,BankOpTbl,2,0),"")</f>
        <v>0</v>
      </c>
      <c r="V4677" s="27">
        <f>IFERROR(VLOOKUP($D4677,BankOpTbl,3,0),"")</f>
        <v>0</v>
      </c>
      <c r="W4677" s="27">
        <f>IFERROR(VLOOKUP($D4677,BankOpTbl,4,0),"")</f>
        <v>0</v>
      </c>
      <c r="X4677" s="27">
        <f>IF($E4677="","",IFERROR(VLOOKUP($E4677,BankTbl,4,0),""))</f>
        <v>0</v>
      </c>
      <c r="Y4677" s="27">
        <f>IF($F4677="","",IFERROR(VLOOKUP($F4677,BankTbl,4,0),""))</f>
        <v>0</v>
      </c>
      <c r="Z4677" s="27">
        <f>IF($B4677="","",IF($V4677="PICK",LEFT($N4677,5),IF($V4677="FIXED",$W4677,IF($V4677="CODE",$H4677,""))))</f>
        <v>0</v>
      </c>
    </row>
    <row r="4678" spans="1:26" ht="21" customHeight="1">
      <c r="A4678" s="27">
        <f>IF($B4678="","",COUNTA($B$13:$B4678))</f>
        <v>0</v>
      </c>
      <c r="B4678" s="28"/>
      <c r="C4678" s="28"/>
      <c r="D4678" s="29"/>
      <c r="E4678" s="29"/>
      <c r="F4678" s="29"/>
      <c r="G4678" s="28"/>
      <c r="H4678" s="28"/>
      <c r="I4678" s="30">
        <f>IF($H4678="","",IFERROR(VLOOKUP($H4678,AcctTbl,2,0),"کد ناشناخته"))</f>
        <v>0</v>
      </c>
      <c r="J4678" s="27">
        <f>IF($H4678="","",IFERROR(VLOOKUP($H4678,AcctTbl,3,0),""))</f>
        <v>0</v>
      </c>
      <c r="K4678" s="29"/>
      <c r="L4678" s="28"/>
      <c r="M4678" s="31"/>
      <c r="N4678" s="29"/>
      <c r="O4678" s="32">
        <f>IF($B4678="",0,IF($U4678="IN",N($M4678),0))</f>
        <v>0</v>
      </c>
      <c r="P4678" s="32">
        <f>IF($B4678="",0,IF(OR($U4678="OUT",$U4678="TRF"),N($M4678),0))</f>
        <v>0</v>
      </c>
      <c r="Q4678" s="32">
        <f>IF($B4678="",0,IF(OR($U4678="OUT",$U4678="TRF"),N($M4678),0))</f>
        <v>0</v>
      </c>
      <c r="R4678" s="32">
        <f>IF($B4678="",0,IF($U4678="IN",N($M4678),0))</f>
        <v>0</v>
      </c>
      <c r="S4678" s="33">
        <f>IF($B4678="","",IF($M4678="","⚠ مبلغ",IF($E4678="","⚠ بانک عامل",IF(AND($U4678="TRF",$F4678=""),"⚠ بانک مقصد",IF(AND($V4678&lt;&gt;"NONE",$V4678&lt;&gt;"",$Z4678=""),"⚠ طرف حساب","✓")))))</f>
        <v>0</v>
      </c>
      <c r="T4678" s="29"/>
      <c r="U4678" s="27">
        <f>IFERROR(VLOOKUP($D4678,BankOpTbl,2,0),"")</f>
        <v>0</v>
      </c>
      <c r="V4678" s="27">
        <f>IFERROR(VLOOKUP($D4678,BankOpTbl,3,0),"")</f>
        <v>0</v>
      </c>
      <c r="W4678" s="27">
        <f>IFERROR(VLOOKUP($D4678,BankOpTbl,4,0),"")</f>
        <v>0</v>
      </c>
      <c r="X4678" s="27">
        <f>IF($E4678="","",IFERROR(VLOOKUP($E4678,BankTbl,4,0),""))</f>
        <v>0</v>
      </c>
      <c r="Y4678" s="27">
        <f>IF($F4678="","",IFERROR(VLOOKUP($F4678,BankTbl,4,0),""))</f>
        <v>0</v>
      </c>
      <c r="Z4678" s="27">
        <f>IF($B4678="","",IF($V4678="PICK",LEFT($N4678,5),IF($V4678="FIXED",$W4678,IF($V4678="CODE",$H4678,""))))</f>
        <v>0</v>
      </c>
    </row>
    <row r="4679" spans="1:26" ht="21" customHeight="1">
      <c r="A4679" s="27">
        <f>IF($B4679="","",COUNTA($B$13:$B4679))</f>
        <v>0</v>
      </c>
      <c r="B4679" s="28"/>
      <c r="C4679" s="28"/>
      <c r="D4679" s="29"/>
      <c r="E4679" s="29"/>
      <c r="F4679" s="29"/>
      <c r="G4679" s="28"/>
      <c r="H4679" s="28"/>
      <c r="I4679" s="30">
        <f>IF($H4679="","",IFERROR(VLOOKUP($H4679,AcctTbl,2,0),"کد ناشناخته"))</f>
        <v>0</v>
      </c>
      <c r="J4679" s="27">
        <f>IF($H4679="","",IFERROR(VLOOKUP($H4679,AcctTbl,3,0),""))</f>
        <v>0</v>
      </c>
      <c r="K4679" s="29"/>
      <c r="L4679" s="28"/>
      <c r="M4679" s="31"/>
      <c r="N4679" s="29"/>
      <c r="O4679" s="32">
        <f>IF($B4679="",0,IF($U4679="IN",N($M4679),0))</f>
        <v>0</v>
      </c>
      <c r="P4679" s="32">
        <f>IF($B4679="",0,IF(OR($U4679="OUT",$U4679="TRF"),N($M4679),0))</f>
        <v>0</v>
      </c>
      <c r="Q4679" s="32">
        <f>IF($B4679="",0,IF(OR($U4679="OUT",$U4679="TRF"),N($M4679),0))</f>
        <v>0</v>
      </c>
      <c r="R4679" s="32">
        <f>IF($B4679="",0,IF($U4679="IN",N($M4679),0))</f>
        <v>0</v>
      </c>
      <c r="S4679" s="33">
        <f>IF($B4679="","",IF($M4679="","⚠ مبلغ",IF($E4679="","⚠ بانک عامل",IF(AND($U4679="TRF",$F4679=""),"⚠ بانک مقصد",IF(AND($V4679&lt;&gt;"NONE",$V4679&lt;&gt;"",$Z4679=""),"⚠ طرف حساب","✓")))))</f>
        <v>0</v>
      </c>
      <c r="T4679" s="29"/>
      <c r="U4679" s="27">
        <f>IFERROR(VLOOKUP($D4679,BankOpTbl,2,0),"")</f>
        <v>0</v>
      </c>
      <c r="V4679" s="27">
        <f>IFERROR(VLOOKUP($D4679,BankOpTbl,3,0),"")</f>
        <v>0</v>
      </c>
      <c r="W4679" s="27">
        <f>IFERROR(VLOOKUP($D4679,BankOpTbl,4,0),"")</f>
        <v>0</v>
      </c>
      <c r="X4679" s="27">
        <f>IF($E4679="","",IFERROR(VLOOKUP($E4679,BankTbl,4,0),""))</f>
        <v>0</v>
      </c>
      <c r="Y4679" s="27">
        <f>IF($F4679="","",IFERROR(VLOOKUP($F4679,BankTbl,4,0),""))</f>
        <v>0</v>
      </c>
      <c r="Z4679" s="27">
        <f>IF($B4679="","",IF($V4679="PICK",LEFT($N4679,5),IF($V4679="FIXED",$W4679,IF($V4679="CODE",$H4679,""))))</f>
        <v>0</v>
      </c>
    </row>
    <row r="4680" spans="1:26" ht="21" customHeight="1">
      <c r="A4680" s="27">
        <f>IF($B4680="","",COUNTA($B$13:$B4680))</f>
        <v>0</v>
      </c>
      <c r="B4680" s="28"/>
      <c r="C4680" s="28"/>
      <c r="D4680" s="29"/>
      <c r="E4680" s="29"/>
      <c r="F4680" s="29"/>
      <c r="G4680" s="28"/>
      <c r="H4680" s="28"/>
      <c r="I4680" s="30">
        <f>IF($H4680="","",IFERROR(VLOOKUP($H4680,AcctTbl,2,0),"کد ناشناخته"))</f>
        <v>0</v>
      </c>
      <c r="J4680" s="27">
        <f>IF($H4680="","",IFERROR(VLOOKUP($H4680,AcctTbl,3,0),""))</f>
        <v>0</v>
      </c>
      <c r="K4680" s="29"/>
      <c r="L4680" s="28"/>
      <c r="M4680" s="31"/>
      <c r="N4680" s="29"/>
      <c r="O4680" s="32">
        <f>IF($B4680="",0,IF($U4680="IN",N($M4680),0))</f>
        <v>0</v>
      </c>
      <c r="P4680" s="32">
        <f>IF($B4680="",0,IF(OR($U4680="OUT",$U4680="TRF"),N($M4680),0))</f>
        <v>0</v>
      </c>
      <c r="Q4680" s="32">
        <f>IF($B4680="",0,IF(OR($U4680="OUT",$U4680="TRF"),N($M4680),0))</f>
        <v>0</v>
      </c>
      <c r="R4680" s="32">
        <f>IF($B4680="",0,IF($U4680="IN",N($M4680),0))</f>
        <v>0</v>
      </c>
      <c r="S4680" s="33">
        <f>IF($B4680="","",IF($M4680="","⚠ مبلغ",IF($E4680="","⚠ بانک عامل",IF(AND($U4680="TRF",$F4680=""),"⚠ بانک مقصد",IF(AND($V4680&lt;&gt;"NONE",$V4680&lt;&gt;"",$Z4680=""),"⚠ طرف حساب","✓")))))</f>
        <v>0</v>
      </c>
      <c r="T4680" s="29"/>
      <c r="U4680" s="27">
        <f>IFERROR(VLOOKUP($D4680,BankOpTbl,2,0),"")</f>
        <v>0</v>
      </c>
      <c r="V4680" s="27">
        <f>IFERROR(VLOOKUP($D4680,BankOpTbl,3,0),"")</f>
        <v>0</v>
      </c>
      <c r="W4680" s="27">
        <f>IFERROR(VLOOKUP($D4680,BankOpTbl,4,0),"")</f>
        <v>0</v>
      </c>
      <c r="X4680" s="27">
        <f>IF($E4680="","",IFERROR(VLOOKUP($E4680,BankTbl,4,0),""))</f>
        <v>0</v>
      </c>
      <c r="Y4680" s="27">
        <f>IF($F4680="","",IFERROR(VLOOKUP($F4680,BankTbl,4,0),""))</f>
        <v>0</v>
      </c>
      <c r="Z4680" s="27">
        <f>IF($B4680="","",IF($V4680="PICK",LEFT($N4680,5),IF($V4680="FIXED",$W4680,IF($V4680="CODE",$H4680,""))))</f>
        <v>0</v>
      </c>
    </row>
    <row r="4681" spans="1:26" ht="21" customHeight="1">
      <c r="A4681" s="27">
        <f>IF($B4681="","",COUNTA($B$13:$B4681))</f>
        <v>0</v>
      </c>
      <c r="B4681" s="28"/>
      <c r="C4681" s="28"/>
      <c r="D4681" s="29"/>
      <c r="E4681" s="29"/>
      <c r="F4681" s="29"/>
      <c r="G4681" s="28"/>
      <c r="H4681" s="28"/>
      <c r="I4681" s="30">
        <f>IF($H4681="","",IFERROR(VLOOKUP($H4681,AcctTbl,2,0),"کد ناشناخته"))</f>
        <v>0</v>
      </c>
      <c r="J4681" s="27">
        <f>IF($H4681="","",IFERROR(VLOOKUP($H4681,AcctTbl,3,0),""))</f>
        <v>0</v>
      </c>
      <c r="K4681" s="29"/>
      <c r="L4681" s="28"/>
      <c r="M4681" s="31"/>
      <c r="N4681" s="29"/>
      <c r="O4681" s="32">
        <f>IF($B4681="",0,IF($U4681="IN",N($M4681),0))</f>
        <v>0</v>
      </c>
      <c r="P4681" s="32">
        <f>IF($B4681="",0,IF(OR($U4681="OUT",$U4681="TRF"),N($M4681),0))</f>
        <v>0</v>
      </c>
      <c r="Q4681" s="32">
        <f>IF($B4681="",0,IF(OR($U4681="OUT",$U4681="TRF"),N($M4681),0))</f>
        <v>0</v>
      </c>
      <c r="R4681" s="32">
        <f>IF($B4681="",0,IF($U4681="IN",N($M4681),0))</f>
        <v>0</v>
      </c>
      <c r="S4681" s="33">
        <f>IF($B4681="","",IF($M4681="","⚠ مبلغ",IF($E4681="","⚠ بانک عامل",IF(AND($U4681="TRF",$F4681=""),"⚠ بانک مقصد",IF(AND($V4681&lt;&gt;"NONE",$V4681&lt;&gt;"",$Z4681=""),"⚠ طرف حساب","✓")))))</f>
        <v>0</v>
      </c>
      <c r="T4681" s="29"/>
      <c r="U4681" s="27">
        <f>IFERROR(VLOOKUP($D4681,BankOpTbl,2,0),"")</f>
        <v>0</v>
      </c>
      <c r="V4681" s="27">
        <f>IFERROR(VLOOKUP($D4681,BankOpTbl,3,0),"")</f>
        <v>0</v>
      </c>
      <c r="W4681" s="27">
        <f>IFERROR(VLOOKUP($D4681,BankOpTbl,4,0),"")</f>
        <v>0</v>
      </c>
      <c r="X4681" s="27">
        <f>IF($E4681="","",IFERROR(VLOOKUP($E4681,BankTbl,4,0),""))</f>
        <v>0</v>
      </c>
      <c r="Y4681" s="27">
        <f>IF($F4681="","",IFERROR(VLOOKUP($F4681,BankTbl,4,0),""))</f>
        <v>0</v>
      </c>
      <c r="Z4681" s="27">
        <f>IF($B4681="","",IF($V4681="PICK",LEFT($N4681,5),IF($V4681="FIXED",$W4681,IF($V4681="CODE",$H4681,""))))</f>
        <v>0</v>
      </c>
    </row>
    <row r="4682" spans="1:26" ht="21" customHeight="1">
      <c r="A4682" s="27">
        <f>IF($B4682="","",COUNTA($B$13:$B4682))</f>
        <v>0</v>
      </c>
      <c r="B4682" s="28"/>
      <c r="C4682" s="28"/>
      <c r="D4682" s="29"/>
      <c r="E4682" s="29"/>
      <c r="F4682" s="29"/>
      <c r="G4682" s="28"/>
      <c r="H4682" s="28"/>
      <c r="I4682" s="30">
        <f>IF($H4682="","",IFERROR(VLOOKUP($H4682,AcctTbl,2,0),"کد ناشناخته"))</f>
        <v>0</v>
      </c>
      <c r="J4682" s="27">
        <f>IF($H4682="","",IFERROR(VLOOKUP($H4682,AcctTbl,3,0),""))</f>
        <v>0</v>
      </c>
      <c r="K4682" s="29"/>
      <c r="L4682" s="28"/>
      <c r="M4682" s="31"/>
      <c r="N4682" s="29"/>
      <c r="O4682" s="32">
        <f>IF($B4682="",0,IF($U4682="IN",N($M4682),0))</f>
        <v>0</v>
      </c>
      <c r="P4682" s="32">
        <f>IF($B4682="",0,IF(OR($U4682="OUT",$U4682="TRF"),N($M4682),0))</f>
        <v>0</v>
      </c>
      <c r="Q4682" s="32">
        <f>IF($B4682="",0,IF(OR($U4682="OUT",$U4682="TRF"),N($M4682),0))</f>
        <v>0</v>
      </c>
      <c r="R4682" s="32">
        <f>IF($B4682="",0,IF($U4682="IN",N($M4682),0))</f>
        <v>0</v>
      </c>
      <c r="S4682" s="33">
        <f>IF($B4682="","",IF($M4682="","⚠ مبلغ",IF($E4682="","⚠ بانک عامل",IF(AND($U4682="TRF",$F4682=""),"⚠ بانک مقصد",IF(AND($V4682&lt;&gt;"NONE",$V4682&lt;&gt;"",$Z4682=""),"⚠ طرف حساب","✓")))))</f>
        <v>0</v>
      </c>
      <c r="T4682" s="29"/>
      <c r="U4682" s="27">
        <f>IFERROR(VLOOKUP($D4682,BankOpTbl,2,0),"")</f>
        <v>0</v>
      </c>
      <c r="V4682" s="27">
        <f>IFERROR(VLOOKUP($D4682,BankOpTbl,3,0),"")</f>
        <v>0</v>
      </c>
      <c r="W4682" s="27">
        <f>IFERROR(VLOOKUP($D4682,BankOpTbl,4,0),"")</f>
        <v>0</v>
      </c>
      <c r="X4682" s="27">
        <f>IF($E4682="","",IFERROR(VLOOKUP($E4682,BankTbl,4,0),""))</f>
        <v>0</v>
      </c>
      <c r="Y4682" s="27">
        <f>IF($F4682="","",IFERROR(VLOOKUP($F4682,BankTbl,4,0),""))</f>
        <v>0</v>
      </c>
      <c r="Z4682" s="27">
        <f>IF($B4682="","",IF($V4682="PICK",LEFT($N4682,5),IF($V4682="FIXED",$W4682,IF($V4682="CODE",$H4682,""))))</f>
        <v>0</v>
      </c>
    </row>
    <row r="4683" spans="1:26" ht="21" customHeight="1">
      <c r="A4683" s="27">
        <f>IF($B4683="","",COUNTA($B$13:$B4683))</f>
        <v>0</v>
      </c>
      <c r="B4683" s="28"/>
      <c r="C4683" s="28"/>
      <c r="D4683" s="29"/>
      <c r="E4683" s="29"/>
      <c r="F4683" s="29"/>
      <c r="G4683" s="28"/>
      <c r="H4683" s="28"/>
      <c r="I4683" s="30">
        <f>IF($H4683="","",IFERROR(VLOOKUP($H4683,AcctTbl,2,0),"کد ناشناخته"))</f>
        <v>0</v>
      </c>
      <c r="J4683" s="27">
        <f>IF($H4683="","",IFERROR(VLOOKUP($H4683,AcctTbl,3,0),""))</f>
        <v>0</v>
      </c>
      <c r="K4683" s="29"/>
      <c r="L4683" s="28"/>
      <c r="M4683" s="31"/>
      <c r="N4683" s="29"/>
      <c r="O4683" s="32">
        <f>IF($B4683="",0,IF($U4683="IN",N($M4683),0))</f>
        <v>0</v>
      </c>
      <c r="P4683" s="32">
        <f>IF($B4683="",0,IF(OR($U4683="OUT",$U4683="TRF"),N($M4683),0))</f>
        <v>0</v>
      </c>
      <c r="Q4683" s="32">
        <f>IF($B4683="",0,IF(OR($U4683="OUT",$U4683="TRF"),N($M4683),0))</f>
        <v>0</v>
      </c>
      <c r="R4683" s="32">
        <f>IF($B4683="",0,IF($U4683="IN",N($M4683),0))</f>
        <v>0</v>
      </c>
      <c r="S4683" s="33">
        <f>IF($B4683="","",IF($M4683="","⚠ مبلغ",IF($E4683="","⚠ بانک عامل",IF(AND($U4683="TRF",$F4683=""),"⚠ بانک مقصد",IF(AND($V4683&lt;&gt;"NONE",$V4683&lt;&gt;"",$Z4683=""),"⚠ طرف حساب","✓")))))</f>
        <v>0</v>
      </c>
      <c r="T4683" s="29"/>
      <c r="U4683" s="27">
        <f>IFERROR(VLOOKUP($D4683,BankOpTbl,2,0),"")</f>
        <v>0</v>
      </c>
      <c r="V4683" s="27">
        <f>IFERROR(VLOOKUP($D4683,BankOpTbl,3,0),"")</f>
        <v>0</v>
      </c>
      <c r="W4683" s="27">
        <f>IFERROR(VLOOKUP($D4683,BankOpTbl,4,0),"")</f>
        <v>0</v>
      </c>
      <c r="X4683" s="27">
        <f>IF($E4683="","",IFERROR(VLOOKUP($E4683,BankTbl,4,0),""))</f>
        <v>0</v>
      </c>
      <c r="Y4683" s="27">
        <f>IF($F4683="","",IFERROR(VLOOKUP($F4683,BankTbl,4,0),""))</f>
        <v>0</v>
      </c>
      <c r="Z4683" s="27">
        <f>IF($B4683="","",IF($V4683="PICK",LEFT($N4683,5),IF($V4683="FIXED",$W4683,IF($V4683="CODE",$H4683,""))))</f>
        <v>0</v>
      </c>
    </row>
    <row r="4684" spans="1:26" ht="21" customHeight="1">
      <c r="A4684" s="27">
        <f>IF($B4684="","",COUNTA($B$13:$B4684))</f>
        <v>0</v>
      </c>
      <c r="B4684" s="28"/>
      <c r="C4684" s="28"/>
      <c r="D4684" s="29"/>
      <c r="E4684" s="29"/>
      <c r="F4684" s="29"/>
      <c r="G4684" s="28"/>
      <c r="H4684" s="28"/>
      <c r="I4684" s="30">
        <f>IF($H4684="","",IFERROR(VLOOKUP($H4684,AcctTbl,2,0),"کد ناشناخته"))</f>
        <v>0</v>
      </c>
      <c r="J4684" s="27">
        <f>IF($H4684="","",IFERROR(VLOOKUP($H4684,AcctTbl,3,0),""))</f>
        <v>0</v>
      </c>
      <c r="K4684" s="29"/>
      <c r="L4684" s="28"/>
      <c r="M4684" s="31"/>
      <c r="N4684" s="29"/>
      <c r="O4684" s="32">
        <f>IF($B4684="",0,IF($U4684="IN",N($M4684),0))</f>
        <v>0</v>
      </c>
      <c r="P4684" s="32">
        <f>IF($B4684="",0,IF(OR($U4684="OUT",$U4684="TRF"),N($M4684),0))</f>
        <v>0</v>
      </c>
      <c r="Q4684" s="32">
        <f>IF($B4684="",0,IF(OR($U4684="OUT",$U4684="TRF"),N($M4684),0))</f>
        <v>0</v>
      </c>
      <c r="R4684" s="32">
        <f>IF($B4684="",0,IF($U4684="IN",N($M4684),0))</f>
        <v>0</v>
      </c>
      <c r="S4684" s="33">
        <f>IF($B4684="","",IF($M4684="","⚠ مبلغ",IF($E4684="","⚠ بانک عامل",IF(AND($U4684="TRF",$F4684=""),"⚠ بانک مقصد",IF(AND($V4684&lt;&gt;"NONE",$V4684&lt;&gt;"",$Z4684=""),"⚠ طرف حساب","✓")))))</f>
        <v>0</v>
      </c>
      <c r="T4684" s="29"/>
      <c r="U4684" s="27">
        <f>IFERROR(VLOOKUP($D4684,BankOpTbl,2,0),"")</f>
        <v>0</v>
      </c>
      <c r="V4684" s="27">
        <f>IFERROR(VLOOKUP($D4684,BankOpTbl,3,0),"")</f>
        <v>0</v>
      </c>
      <c r="W4684" s="27">
        <f>IFERROR(VLOOKUP($D4684,BankOpTbl,4,0),"")</f>
        <v>0</v>
      </c>
      <c r="X4684" s="27">
        <f>IF($E4684="","",IFERROR(VLOOKUP($E4684,BankTbl,4,0),""))</f>
        <v>0</v>
      </c>
      <c r="Y4684" s="27">
        <f>IF($F4684="","",IFERROR(VLOOKUP($F4684,BankTbl,4,0),""))</f>
        <v>0</v>
      </c>
      <c r="Z4684" s="27">
        <f>IF($B4684="","",IF($V4684="PICK",LEFT($N4684,5),IF($V4684="FIXED",$W4684,IF($V4684="CODE",$H4684,""))))</f>
        <v>0</v>
      </c>
    </row>
    <row r="4685" spans="1:26" ht="21" customHeight="1">
      <c r="A4685" s="27">
        <f>IF($B4685="","",COUNTA($B$13:$B4685))</f>
        <v>0</v>
      </c>
      <c r="B4685" s="28"/>
      <c r="C4685" s="28"/>
      <c r="D4685" s="29"/>
      <c r="E4685" s="29"/>
      <c r="F4685" s="29"/>
      <c r="G4685" s="28"/>
      <c r="H4685" s="28"/>
      <c r="I4685" s="30">
        <f>IF($H4685="","",IFERROR(VLOOKUP($H4685,AcctTbl,2,0),"کد ناشناخته"))</f>
        <v>0</v>
      </c>
      <c r="J4685" s="27">
        <f>IF($H4685="","",IFERROR(VLOOKUP($H4685,AcctTbl,3,0),""))</f>
        <v>0</v>
      </c>
      <c r="K4685" s="29"/>
      <c r="L4685" s="28"/>
      <c r="M4685" s="31"/>
      <c r="N4685" s="29"/>
      <c r="O4685" s="32">
        <f>IF($B4685="",0,IF($U4685="IN",N($M4685),0))</f>
        <v>0</v>
      </c>
      <c r="P4685" s="32">
        <f>IF($B4685="",0,IF(OR($U4685="OUT",$U4685="TRF"),N($M4685),0))</f>
        <v>0</v>
      </c>
      <c r="Q4685" s="32">
        <f>IF($B4685="",0,IF(OR($U4685="OUT",$U4685="TRF"),N($M4685),0))</f>
        <v>0</v>
      </c>
      <c r="R4685" s="32">
        <f>IF($B4685="",0,IF($U4685="IN",N($M4685),0))</f>
        <v>0</v>
      </c>
      <c r="S4685" s="33">
        <f>IF($B4685="","",IF($M4685="","⚠ مبلغ",IF($E4685="","⚠ بانک عامل",IF(AND($U4685="TRF",$F4685=""),"⚠ بانک مقصد",IF(AND($V4685&lt;&gt;"NONE",$V4685&lt;&gt;"",$Z4685=""),"⚠ طرف حساب","✓")))))</f>
        <v>0</v>
      </c>
      <c r="T4685" s="29"/>
      <c r="U4685" s="27">
        <f>IFERROR(VLOOKUP($D4685,BankOpTbl,2,0),"")</f>
        <v>0</v>
      </c>
      <c r="V4685" s="27">
        <f>IFERROR(VLOOKUP($D4685,BankOpTbl,3,0),"")</f>
        <v>0</v>
      </c>
      <c r="W4685" s="27">
        <f>IFERROR(VLOOKUP($D4685,BankOpTbl,4,0),"")</f>
        <v>0</v>
      </c>
      <c r="X4685" s="27">
        <f>IF($E4685="","",IFERROR(VLOOKUP($E4685,BankTbl,4,0),""))</f>
        <v>0</v>
      </c>
      <c r="Y4685" s="27">
        <f>IF($F4685="","",IFERROR(VLOOKUP($F4685,BankTbl,4,0),""))</f>
        <v>0</v>
      </c>
      <c r="Z4685" s="27">
        <f>IF($B4685="","",IF($V4685="PICK",LEFT($N4685,5),IF($V4685="FIXED",$W4685,IF($V4685="CODE",$H4685,""))))</f>
        <v>0</v>
      </c>
    </row>
    <row r="4686" spans="1:26" ht="21" customHeight="1">
      <c r="A4686" s="27">
        <f>IF($B4686="","",COUNTA($B$13:$B4686))</f>
        <v>0</v>
      </c>
      <c r="B4686" s="28"/>
      <c r="C4686" s="28"/>
      <c r="D4686" s="29"/>
      <c r="E4686" s="29"/>
      <c r="F4686" s="29"/>
      <c r="G4686" s="28"/>
      <c r="H4686" s="28"/>
      <c r="I4686" s="30">
        <f>IF($H4686="","",IFERROR(VLOOKUP($H4686,AcctTbl,2,0),"کد ناشناخته"))</f>
        <v>0</v>
      </c>
      <c r="J4686" s="27">
        <f>IF($H4686="","",IFERROR(VLOOKUP($H4686,AcctTbl,3,0),""))</f>
        <v>0</v>
      </c>
      <c r="K4686" s="29"/>
      <c r="L4686" s="28"/>
      <c r="M4686" s="31"/>
      <c r="N4686" s="29"/>
      <c r="O4686" s="32">
        <f>IF($B4686="",0,IF($U4686="IN",N($M4686),0))</f>
        <v>0</v>
      </c>
      <c r="P4686" s="32">
        <f>IF($B4686="",0,IF(OR($U4686="OUT",$U4686="TRF"),N($M4686),0))</f>
        <v>0</v>
      </c>
      <c r="Q4686" s="32">
        <f>IF($B4686="",0,IF(OR($U4686="OUT",$U4686="TRF"),N($M4686),0))</f>
        <v>0</v>
      </c>
      <c r="R4686" s="32">
        <f>IF($B4686="",0,IF($U4686="IN",N($M4686),0))</f>
        <v>0</v>
      </c>
      <c r="S4686" s="33">
        <f>IF($B4686="","",IF($M4686="","⚠ مبلغ",IF($E4686="","⚠ بانک عامل",IF(AND($U4686="TRF",$F4686=""),"⚠ بانک مقصد",IF(AND($V4686&lt;&gt;"NONE",$V4686&lt;&gt;"",$Z4686=""),"⚠ طرف حساب","✓")))))</f>
        <v>0</v>
      </c>
      <c r="T4686" s="29"/>
      <c r="U4686" s="27">
        <f>IFERROR(VLOOKUP($D4686,BankOpTbl,2,0),"")</f>
        <v>0</v>
      </c>
      <c r="V4686" s="27">
        <f>IFERROR(VLOOKUP($D4686,BankOpTbl,3,0),"")</f>
        <v>0</v>
      </c>
      <c r="W4686" s="27">
        <f>IFERROR(VLOOKUP($D4686,BankOpTbl,4,0),"")</f>
        <v>0</v>
      </c>
      <c r="X4686" s="27">
        <f>IF($E4686="","",IFERROR(VLOOKUP($E4686,BankTbl,4,0),""))</f>
        <v>0</v>
      </c>
      <c r="Y4686" s="27">
        <f>IF($F4686="","",IFERROR(VLOOKUP($F4686,BankTbl,4,0),""))</f>
        <v>0</v>
      </c>
      <c r="Z4686" s="27">
        <f>IF($B4686="","",IF($V4686="PICK",LEFT($N4686,5),IF($V4686="FIXED",$W4686,IF($V4686="CODE",$H4686,""))))</f>
        <v>0</v>
      </c>
    </row>
    <row r="4687" spans="1:26" ht="21" customHeight="1">
      <c r="A4687" s="27">
        <f>IF($B4687="","",COUNTA($B$13:$B4687))</f>
        <v>0</v>
      </c>
      <c r="B4687" s="28"/>
      <c r="C4687" s="28"/>
      <c r="D4687" s="29"/>
      <c r="E4687" s="29"/>
      <c r="F4687" s="29"/>
      <c r="G4687" s="28"/>
      <c r="H4687" s="28"/>
      <c r="I4687" s="30">
        <f>IF($H4687="","",IFERROR(VLOOKUP($H4687,AcctTbl,2,0),"کد ناشناخته"))</f>
        <v>0</v>
      </c>
      <c r="J4687" s="27">
        <f>IF($H4687="","",IFERROR(VLOOKUP($H4687,AcctTbl,3,0),""))</f>
        <v>0</v>
      </c>
      <c r="K4687" s="29"/>
      <c r="L4687" s="28"/>
      <c r="M4687" s="31"/>
      <c r="N4687" s="29"/>
      <c r="O4687" s="32">
        <f>IF($B4687="",0,IF($U4687="IN",N($M4687),0))</f>
        <v>0</v>
      </c>
      <c r="P4687" s="32">
        <f>IF($B4687="",0,IF(OR($U4687="OUT",$U4687="TRF"),N($M4687),0))</f>
        <v>0</v>
      </c>
      <c r="Q4687" s="32">
        <f>IF($B4687="",0,IF(OR($U4687="OUT",$U4687="TRF"),N($M4687),0))</f>
        <v>0</v>
      </c>
      <c r="R4687" s="32">
        <f>IF($B4687="",0,IF($U4687="IN",N($M4687),0))</f>
        <v>0</v>
      </c>
      <c r="S4687" s="33">
        <f>IF($B4687="","",IF($M4687="","⚠ مبلغ",IF($E4687="","⚠ بانک عامل",IF(AND($U4687="TRF",$F4687=""),"⚠ بانک مقصد",IF(AND($V4687&lt;&gt;"NONE",$V4687&lt;&gt;"",$Z4687=""),"⚠ طرف حساب","✓")))))</f>
        <v>0</v>
      </c>
      <c r="T4687" s="29"/>
      <c r="U4687" s="27">
        <f>IFERROR(VLOOKUP($D4687,BankOpTbl,2,0),"")</f>
        <v>0</v>
      </c>
      <c r="V4687" s="27">
        <f>IFERROR(VLOOKUP($D4687,BankOpTbl,3,0),"")</f>
        <v>0</v>
      </c>
      <c r="W4687" s="27">
        <f>IFERROR(VLOOKUP($D4687,BankOpTbl,4,0),"")</f>
        <v>0</v>
      </c>
      <c r="X4687" s="27">
        <f>IF($E4687="","",IFERROR(VLOOKUP($E4687,BankTbl,4,0),""))</f>
        <v>0</v>
      </c>
      <c r="Y4687" s="27">
        <f>IF($F4687="","",IFERROR(VLOOKUP($F4687,BankTbl,4,0),""))</f>
        <v>0</v>
      </c>
      <c r="Z4687" s="27">
        <f>IF($B4687="","",IF($V4687="PICK",LEFT($N4687,5),IF($V4687="FIXED",$W4687,IF($V4687="CODE",$H4687,""))))</f>
        <v>0</v>
      </c>
    </row>
    <row r="4688" spans="1:26" ht="21" customHeight="1">
      <c r="A4688" s="27">
        <f>IF($B4688="","",COUNTA($B$13:$B4688))</f>
        <v>0</v>
      </c>
      <c r="B4688" s="28"/>
      <c r="C4688" s="28"/>
      <c r="D4688" s="29"/>
      <c r="E4688" s="29"/>
      <c r="F4688" s="29"/>
      <c r="G4688" s="28"/>
      <c r="H4688" s="28"/>
      <c r="I4688" s="30">
        <f>IF($H4688="","",IFERROR(VLOOKUP($H4688,AcctTbl,2,0),"کد ناشناخته"))</f>
        <v>0</v>
      </c>
      <c r="J4688" s="27">
        <f>IF($H4688="","",IFERROR(VLOOKUP($H4688,AcctTbl,3,0),""))</f>
        <v>0</v>
      </c>
      <c r="K4688" s="29"/>
      <c r="L4688" s="28"/>
      <c r="M4688" s="31"/>
      <c r="N4688" s="29"/>
      <c r="O4688" s="32">
        <f>IF($B4688="",0,IF($U4688="IN",N($M4688),0))</f>
        <v>0</v>
      </c>
      <c r="P4688" s="32">
        <f>IF($B4688="",0,IF(OR($U4688="OUT",$U4688="TRF"),N($M4688),0))</f>
        <v>0</v>
      </c>
      <c r="Q4688" s="32">
        <f>IF($B4688="",0,IF(OR($U4688="OUT",$U4688="TRF"),N($M4688),0))</f>
        <v>0</v>
      </c>
      <c r="R4688" s="32">
        <f>IF($B4688="",0,IF($U4688="IN",N($M4688),0))</f>
        <v>0</v>
      </c>
      <c r="S4688" s="33">
        <f>IF($B4688="","",IF($M4688="","⚠ مبلغ",IF($E4688="","⚠ بانک عامل",IF(AND($U4688="TRF",$F4688=""),"⚠ بانک مقصد",IF(AND($V4688&lt;&gt;"NONE",$V4688&lt;&gt;"",$Z4688=""),"⚠ طرف حساب","✓")))))</f>
        <v>0</v>
      </c>
      <c r="T4688" s="29"/>
      <c r="U4688" s="27">
        <f>IFERROR(VLOOKUP($D4688,BankOpTbl,2,0),"")</f>
        <v>0</v>
      </c>
      <c r="V4688" s="27">
        <f>IFERROR(VLOOKUP($D4688,BankOpTbl,3,0),"")</f>
        <v>0</v>
      </c>
      <c r="W4688" s="27">
        <f>IFERROR(VLOOKUP($D4688,BankOpTbl,4,0),"")</f>
        <v>0</v>
      </c>
      <c r="X4688" s="27">
        <f>IF($E4688="","",IFERROR(VLOOKUP($E4688,BankTbl,4,0),""))</f>
        <v>0</v>
      </c>
      <c r="Y4688" s="27">
        <f>IF($F4688="","",IFERROR(VLOOKUP($F4688,BankTbl,4,0),""))</f>
        <v>0</v>
      </c>
      <c r="Z4688" s="27">
        <f>IF($B4688="","",IF($V4688="PICK",LEFT($N4688,5),IF($V4688="FIXED",$W4688,IF($V4688="CODE",$H4688,""))))</f>
        <v>0</v>
      </c>
    </row>
    <row r="4689" spans="1:26" ht="21" customHeight="1">
      <c r="A4689" s="27">
        <f>IF($B4689="","",COUNTA($B$13:$B4689))</f>
        <v>0</v>
      </c>
      <c r="B4689" s="28"/>
      <c r="C4689" s="28"/>
      <c r="D4689" s="29"/>
      <c r="E4689" s="29"/>
      <c r="F4689" s="29"/>
      <c r="G4689" s="28"/>
      <c r="H4689" s="28"/>
      <c r="I4689" s="30">
        <f>IF($H4689="","",IFERROR(VLOOKUP($H4689,AcctTbl,2,0),"کد ناشناخته"))</f>
        <v>0</v>
      </c>
      <c r="J4689" s="27">
        <f>IF($H4689="","",IFERROR(VLOOKUP($H4689,AcctTbl,3,0),""))</f>
        <v>0</v>
      </c>
      <c r="K4689" s="29"/>
      <c r="L4689" s="28"/>
      <c r="M4689" s="31"/>
      <c r="N4689" s="29"/>
      <c r="O4689" s="32">
        <f>IF($B4689="",0,IF($U4689="IN",N($M4689),0))</f>
        <v>0</v>
      </c>
      <c r="P4689" s="32">
        <f>IF($B4689="",0,IF(OR($U4689="OUT",$U4689="TRF"),N($M4689),0))</f>
        <v>0</v>
      </c>
      <c r="Q4689" s="32">
        <f>IF($B4689="",0,IF(OR($U4689="OUT",$U4689="TRF"),N($M4689),0))</f>
        <v>0</v>
      </c>
      <c r="R4689" s="32">
        <f>IF($B4689="",0,IF($U4689="IN",N($M4689),0))</f>
        <v>0</v>
      </c>
      <c r="S4689" s="33">
        <f>IF($B4689="","",IF($M4689="","⚠ مبلغ",IF($E4689="","⚠ بانک عامل",IF(AND($U4689="TRF",$F4689=""),"⚠ بانک مقصد",IF(AND($V4689&lt;&gt;"NONE",$V4689&lt;&gt;"",$Z4689=""),"⚠ طرف حساب","✓")))))</f>
        <v>0</v>
      </c>
      <c r="T4689" s="29"/>
      <c r="U4689" s="27">
        <f>IFERROR(VLOOKUP($D4689,BankOpTbl,2,0),"")</f>
        <v>0</v>
      </c>
      <c r="V4689" s="27">
        <f>IFERROR(VLOOKUP($D4689,BankOpTbl,3,0),"")</f>
        <v>0</v>
      </c>
      <c r="W4689" s="27">
        <f>IFERROR(VLOOKUP($D4689,BankOpTbl,4,0),"")</f>
        <v>0</v>
      </c>
      <c r="X4689" s="27">
        <f>IF($E4689="","",IFERROR(VLOOKUP($E4689,BankTbl,4,0),""))</f>
        <v>0</v>
      </c>
      <c r="Y4689" s="27">
        <f>IF($F4689="","",IFERROR(VLOOKUP($F4689,BankTbl,4,0),""))</f>
        <v>0</v>
      </c>
      <c r="Z4689" s="27">
        <f>IF($B4689="","",IF($V4689="PICK",LEFT($N4689,5),IF($V4689="FIXED",$W4689,IF($V4689="CODE",$H4689,""))))</f>
        <v>0</v>
      </c>
    </row>
    <row r="4690" spans="1:26" ht="21" customHeight="1">
      <c r="A4690" s="27">
        <f>IF($B4690="","",COUNTA($B$13:$B4690))</f>
        <v>0</v>
      </c>
      <c r="B4690" s="28"/>
      <c r="C4690" s="28"/>
      <c r="D4690" s="29"/>
      <c r="E4690" s="29"/>
      <c r="F4690" s="29"/>
      <c r="G4690" s="28"/>
      <c r="H4690" s="28"/>
      <c r="I4690" s="30">
        <f>IF($H4690="","",IFERROR(VLOOKUP($H4690,AcctTbl,2,0),"کد ناشناخته"))</f>
        <v>0</v>
      </c>
      <c r="J4690" s="27">
        <f>IF($H4690="","",IFERROR(VLOOKUP($H4690,AcctTbl,3,0),""))</f>
        <v>0</v>
      </c>
      <c r="K4690" s="29"/>
      <c r="L4690" s="28"/>
      <c r="M4690" s="31"/>
      <c r="N4690" s="29"/>
      <c r="O4690" s="32">
        <f>IF($B4690="",0,IF($U4690="IN",N($M4690),0))</f>
        <v>0</v>
      </c>
      <c r="P4690" s="32">
        <f>IF($B4690="",0,IF(OR($U4690="OUT",$U4690="TRF"),N($M4690),0))</f>
        <v>0</v>
      </c>
      <c r="Q4690" s="32">
        <f>IF($B4690="",0,IF(OR($U4690="OUT",$U4690="TRF"),N($M4690),0))</f>
        <v>0</v>
      </c>
      <c r="R4690" s="32">
        <f>IF($B4690="",0,IF($U4690="IN",N($M4690),0))</f>
        <v>0</v>
      </c>
      <c r="S4690" s="33">
        <f>IF($B4690="","",IF($M4690="","⚠ مبلغ",IF($E4690="","⚠ بانک عامل",IF(AND($U4690="TRF",$F4690=""),"⚠ بانک مقصد",IF(AND($V4690&lt;&gt;"NONE",$V4690&lt;&gt;"",$Z4690=""),"⚠ طرف حساب","✓")))))</f>
        <v>0</v>
      </c>
      <c r="T4690" s="29"/>
      <c r="U4690" s="27">
        <f>IFERROR(VLOOKUP($D4690,BankOpTbl,2,0),"")</f>
        <v>0</v>
      </c>
      <c r="V4690" s="27">
        <f>IFERROR(VLOOKUP($D4690,BankOpTbl,3,0),"")</f>
        <v>0</v>
      </c>
      <c r="W4690" s="27">
        <f>IFERROR(VLOOKUP($D4690,BankOpTbl,4,0),"")</f>
        <v>0</v>
      </c>
      <c r="X4690" s="27">
        <f>IF($E4690="","",IFERROR(VLOOKUP($E4690,BankTbl,4,0),""))</f>
        <v>0</v>
      </c>
      <c r="Y4690" s="27">
        <f>IF($F4690="","",IFERROR(VLOOKUP($F4690,BankTbl,4,0),""))</f>
        <v>0</v>
      </c>
      <c r="Z4690" s="27">
        <f>IF($B4690="","",IF($V4690="PICK",LEFT($N4690,5),IF($V4690="FIXED",$W4690,IF($V4690="CODE",$H4690,""))))</f>
        <v>0</v>
      </c>
    </row>
    <row r="4691" spans="1:26" ht="21" customHeight="1">
      <c r="A4691" s="27">
        <f>IF($B4691="","",COUNTA($B$13:$B4691))</f>
        <v>0</v>
      </c>
      <c r="B4691" s="28"/>
      <c r="C4691" s="28"/>
      <c r="D4691" s="29"/>
      <c r="E4691" s="29"/>
      <c r="F4691" s="29"/>
      <c r="G4691" s="28"/>
      <c r="H4691" s="28"/>
      <c r="I4691" s="30">
        <f>IF($H4691="","",IFERROR(VLOOKUP($H4691,AcctTbl,2,0),"کد ناشناخته"))</f>
        <v>0</v>
      </c>
      <c r="J4691" s="27">
        <f>IF($H4691="","",IFERROR(VLOOKUP($H4691,AcctTbl,3,0),""))</f>
        <v>0</v>
      </c>
      <c r="K4691" s="29"/>
      <c r="L4691" s="28"/>
      <c r="M4691" s="31"/>
      <c r="N4691" s="29"/>
      <c r="O4691" s="32">
        <f>IF($B4691="",0,IF($U4691="IN",N($M4691),0))</f>
        <v>0</v>
      </c>
      <c r="P4691" s="32">
        <f>IF($B4691="",0,IF(OR($U4691="OUT",$U4691="TRF"),N($M4691),0))</f>
        <v>0</v>
      </c>
      <c r="Q4691" s="32">
        <f>IF($B4691="",0,IF(OR($U4691="OUT",$U4691="TRF"),N($M4691),0))</f>
        <v>0</v>
      </c>
      <c r="R4691" s="32">
        <f>IF($B4691="",0,IF($U4691="IN",N($M4691),0))</f>
        <v>0</v>
      </c>
      <c r="S4691" s="33">
        <f>IF($B4691="","",IF($M4691="","⚠ مبلغ",IF($E4691="","⚠ بانک عامل",IF(AND($U4691="TRF",$F4691=""),"⚠ بانک مقصد",IF(AND($V4691&lt;&gt;"NONE",$V4691&lt;&gt;"",$Z4691=""),"⚠ طرف حساب","✓")))))</f>
        <v>0</v>
      </c>
      <c r="T4691" s="29"/>
      <c r="U4691" s="27">
        <f>IFERROR(VLOOKUP($D4691,BankOpTbl,2,0),"")</f>
        <v>0</v>
      </c>
      <c r="V4691" s="27">
        <f>IFERROR(VLOOKUP($D4691,BankOpTbl,3,0),"")</f>
        <v>0</v>
      </c>
      <c r="W4691" s="27">
        <f>IFERROR(VLOOKUP($D4691,BankOpTbl,4,0),"")</f>
        <v>0</v>
      </c>
      <c r="X4691" s="27">
        <f>IF($E4691="","",IFERROR(VLOOKUP($E4691,BankTbl,4,0),""))</f>
        <v>0</v>
      </c>
      <c r="Y4691" s="27">
        <f>IF($F4691="","",IFERROR(VLOOKUP($F4691,BankTbl,4,0),""))</f>
        <v>0</v>
      </c>
      <c r="Z4691" s="27">
        <f>IF($B4691="","",IF($V4691="PICK",LEFT($N4691,5),IF($V4691="FIXED",$W4691,IF($V4691="CODE",$H4691,""))))</f>
        <v>0</v>
      </c>
    </row>
    <row r="4692" spans="1:26" ht="21" customHeight="1">
      <c r="A4692" s="27">
        <f>IF($B4692="","",COUNTA($B$13:$B4692))</f>
        <v>0</v>
      </c>
      <c r="B4692" s="28"/>
      <c r="C4692" s="28"/>
      <c r="D4692" s="29"/>
      <c r="E4692" s="29"/>
      <c r="F4692" s="29"/>
      <c r="G4692" s="28"/>
      <c r="H4692" s="28"/>
      <c r="I4692" s="30">
        <f>IF($H4692="","",IFERROR(VLOOKUP($H4692,AcctTbl,2,0),"کد ناشناخته"))</f>
        <v>0</v>
      </c>
      <c r="J4692" s="27">
        <f>IF($H4692="","",IFERROR(VLOOKUP($H4692,AcctTbl,3,0),""))</f>
        <v>0</v>
      </c>
      <c r="K4692" s="29"/>
      <c r="L4692" s="28"/>
      <c r="M4692" s="31"/>
      <c r="N4692" s="29"/>
      <c r="O4692" s="32">
        <f>IF($B4692="",0,IF($U4692="IN",N($M4692),0))</f>
        <v>0</v>
      </c>
      <c r="P4692" s="32">
        <f>IF($B4692="",0,IF(OR($U4692="OUT",$U4692="TRF"),N($M4692),0))</f>
        <v>0</v>
      </c>
      <c r="Q4692" s="32">
        <f>IF($B4692="",0,IF(OR($U4692="OUT",$U4692="TRF"),N($M4692),0))</f>
        <v>0</v>
      </c>
      <c r="R4692" s="32">
        <f>IF($B4692="",0,IF($U4692="IN",N($M4692),0))</f>
        <v>0</v>
      </c>
      <c r="S4692" s="33">
        <f>IF($B4692="","",IF($M4692="","⚠ مبلغ",IF($E4692="","⚠ بانک عامل",IF(AND($U4692="TRF",$F4692=""),"⚠ بانک مقصد",IF(AND($V4692&lt;&gt;"NONE",$V4692&lt;&gt;"",$Z4692=""),"⚠ طرف حساب","✓")))))</f>
        <v>0</v>
      </c>
      <c r="T4692" s="29"/>
      <c r="U4692" s="27">
        <f>IFERROR(VLOOKUP($D4692,BankOpTbl,2,0),"")</f>
        <v>0</v>
      </c>
      <c r="V4692" s="27">
        <f>IFERROR(VLOOKUP($D4692,BankOpTbl,3,0),"")</f>
        <v>0</v>
      </c>
      <c r="W4692" s="27">
        <f>IFERROR(VLOOKUP($D4692,BankOpTbl,4,0),"")</f>
        <v>0</v>
      </c>
      <c r="X4692" s="27">
        <f>IF($E4692="","",IFERROR(VLOOKUP($E4692,BankTbl,4,0),""))</f>
        <v>0</v>
      </c>
      <c r="Y4692" s="27">
        <f>IF($F4692="","",IFERROR(VLOOKUP($F4692,BankTbl,4,0),""))</f>
        <v>0</v>
      </c>
      <c r="Z4692" s="27">
        <f>IF($B4692="","",IF($V4692="PICK",LEFT($N4692,5),IF($V4692="FIXED",$W4692,IF($V4692="CODE",$H4692,""))))</f>
        <v>0</v>
      </c>
    </row>
    <row r="4693" spans="1:26" ht="21" customHeight="1">
      <c r="A4693" s="27">
        <f>IF($B4693="","",COUNTA($B$13:$B4693))</f>
        <v>0</v>
      </c>
      <c r="B4693" s="28"/>
      <c r="C4693" s="28"/>
      <c r="D4693" s="29"/>
      <c r="E4693" s="29"/>
      <c r="F4693" s="29"/>
      <c r="G4693" s="28"/>
      <c r="H4693" s="28"/>
      <c r="I4693" s="30">
        <f>IF($H4693="","",IFERROR(VLOOKUP($H4693,AcctTbl,2,0),"کد ناشناخته"))</f>
        <v>0</v>
      </c>
      <c r="J4693" s="27">
        <f>IF($H4693="","",IFERROR(VLOOKUP($H4693,AcctTbl,3,0),""))</f>
        <v>0</v>
      </c>
      <c r="K4693" s="29"/>
      <c r="L4693" s="28"/>
      <c r="M4693" s="31"/>
      <c r="N4693" s="29"/>
      <c r="O4693" s="32">
        <f>IF($B4693="",0,IF($U4693="IN",N($M4693),0))</f>
        <v>0</v>
      </c>
      <c r="P4693" s="32">
        <f>IF($B4693="",0,IF(OR($U4693="OUT",$U4693="TRF"),N($M4693),0))</f>
        <v>0</v>
      </c>
      <c r="Q4693" s="32">
        <f>IF($B4693="",0,IF(OR($U4693="OUT",$U4693="TRF"),N($M4693),0))</f>
        <v>0</v>
      </c>
      <c r="R4693" s="32">
        <f>IF($B4693="",0,IF($U4693="IN",N($M4693),0))</f>
        <v>0</v>
      </c>
      <c r="S4693" s="33">
        <f>IF($B4693="","",IF($M4693="","⚠ مبلغ",IF($E4693="","⚠ بانک عامل",IF(AND($U4693="TRF",$F4693=""),"⚠ بانک مقصد",IF(AND($V4693&lt;&gt;"NONE",$V4693&lt;&gt;"",$Z4693=""),"⚠ طرف حساب","✓")))))</f>
        <v>0</v>
      </c>
      <c r="T4693" s="29"/>
      <c r="U4693" s="27">
        <f>IFERROR(VLOOKUP($D4693,BankOpTbl,2,0),"")</f>
        <v>0</v>
      </c>
      <c r="V4693" s="27">
        <f>IFERROR(VLOOKUP($D4693,BankOpTbl,3,0),"")</f>
        <v>0</v>
      </c>
      <c r="W4693" s="27">
        <f>IFERROR(VLOOKUP($D4693,BankOpTbl,4,0),"")</f>
        <v>0</v>
      </c>
      <c r="X4693" s="27">
        <f>IF($E4693="","",IFERROR(VLOOKUP($E4693,BankTbl,4,0),""))</f>
        <v>0</v>
      </c>
      <c r="Y4693" s="27">
        <f>IF($F4693="","",IFERROR(VLOOKUP($F4693,BankTbl,4,0),""))</f>
        <v>0</v>
      </c>
      <c r="Z4693" s="27">
        <f>IF($B4693="","",IF($V4693="PICK",LEFT($N4693,5),IF($V4693="FIXED",$W4693,IF($V4693="CODE",$H4693,""))))</f>
        <v>0</v>
      </c>
    </row>
    <row r="4694" spans="1:26" ht="21" customHeight="1">
      <c r="A4694" s="27">
        <f>IF($B4694="","",COUNTA($B$13:$B4694))</f>
        <v>0</v>
      </c>
      <c r="B4694" s="28"/>
      <c r="C4694" s="28"/>
      <c r="D4694" s="29"/>
      <c r="E4694" s="29"/>
      <c r="F4694" s="29"/>
      <c r="G4694" s="28"/>
      <c r="H4694" s="28"/>
      <c r="I4694" s="30">
        <f>IF($H4694="","",IFERROR(VLOOKUP($H4694,AcctTbl,2,0),"کد ناشناخته"))</f>
        <v>0</v>
      </c>
      <c r="J4694" s="27">
        <f>IF($H4694="","",IFERROR(VLOOKUP($H4694,AcctTbl,3,0),""))</f>
        <v>0</v>
      </c>
      <c r="K4694" s="29"/>
      <c r="L4694" s="28"/>
      <c r="M4694" s="31"/>
      <c r="N4694" s="29"/>
      <c r="O4694" s="32">
        <f>IF($B4694="",0,IF($U4694="IN",N($M4694),0))</f>
        <v>0</v>
      </c>
      <c r="P4694" s="32">
        <f>IF($B4694="",0,IF(OR($U4694="OUT",$U4694="TRF"),N($M4694),0))</f>
        <v>0</v>
      </c>
      <c r="Q4694" s="32">
        <f>IF($B4694="",0,IF(OR($U4694="OUT",$U4694="TRF"),N($M4694),0))</f>
        <v>0</v>
      </c>
      <c r="R4694" s="32">
        <f>IF($B4694="",0,IF($U4694="IN",N($M4694),0))</f>
        <v>0</v>
      </c>
      <c r="S4694" s="33">
        <f>IF($B4694="","",IF($M4694="","⚠ مبلغ",IF($E4694="","⚠ بانک عامل",IF(AND($U4694="TRF",$F4694=""),"⚠ بانک مقصد",IF(AND($V4694&lt;&gt;"NONE",$V4694&lt;&gt;"",$Z4694=""),"⚠ طرف حساب","✓")))))</f>
        <v>0</v>
      </c>
      <c r="T4694" s="29"/>
      <c r="U4694" s="27">
        <f>IFERROR(VLOOKUP($D4694,BankOpTbl,2,0),"")</f>
        <v>0</v>
      </c>
      <c r="V4694" s="27">
        <f>IFERROR(VLOOKUP($D4694,BankOpTbl,3,0),"")</f>
        <v>0</v>
      </c>
      <c r="W4694" s="27">
        <f>IFERROR(VLOOKUP($D4694,BankOpTbl,4,0),"")</f>
        <v>0</v>
      </c>
      <c r="X4694" s="27">
        <f>IF($E4694="","",IFERROR(VLOOKUP($E4694,BankTbl,4,0),""))</f>
        <v>0</v>
      </c>
      <c r="Y4694" s="27">
        <f>IF($F4694="","",IFERROR(VLOOKUP($F4694,BankTbl,4,0),""))</f>
        <v>0</v>
      </c>
      <c r="Z4694" s="27">
        <f>IF($B4694="","",IF($V4694="PICK",LEFT($N4694,5),IF($V4694="FIXED",$W4694,IF($V4694="CODE",$H4694,""))))</f>
        <v>0</v>
      </c>
    </row>
    <row r="4695" spans="1:26" ht="21" customHeight="1">
      <c r="A4695" s="27">
        <f>IF($B4695="","",COUNTA($B$13:$B4695))</f>
        <v>0</v>
      </c>
      <c r="B4695" s="28"/>
      <c r="C4695" s="28"/>
      <c r="D4695" s="29"/>
      <c r="E4695" s="29"/>
      <c r="F4695" s="29"/>
      <c r="G4695" s="28"/>
      <c r="H4695" s="28"/>
      <c r="I4695" s="30">
        <f>IF($H4695="","",IFERROR(VLOOKUP($H4695,AcctTbl,2,0),"کد ناشناخته"))</f>
        <v>0</v>
      </c>
      <c r="J4695" s="27">
        <f>IF($H4695="","",IFERROR(VLOOKUP($H4695,AcctTbl,3,0),""))</f>
        <v>0</v>
      </c>
      <c r="K4695" s="29"/>
      <c r="L4695" s="28"/>
      <c r="M4695" s="31"/>
      <c r="N4695" s="29"/>
      <c r="O4695" s="32">
        <f>IF($B4695="",0,IF($U4695="IN",N($M4695),0))</f>
        <v>0</v>
      </c>
      <c r="P4695" s="32">
        <f>IF($B4695="",0,IF(OR($U4695="OUT",$U4695="TRF"),N($M4695),0))</f>
        <v>0</v>
      </c>
      <c r="Q4695" s="32">
        <f>IF($B4695="",0,IF(OR($U4695="OUT",$U4695="TRF"),N($M4695),0))</f>
        <v>0</v>
      </c>
      <c r="R4695" s="32">
        <f>IF($B4695="",0,IF($U4695="IN",N($M4695),0))</f>
        <v>0</v>
      </c>
      <c r="S4695" s="33">
        <f>IF($B4695="","",IF($M4695="","⚠ مبلغ",IF($E4695="","⚠ بانک عامل",IF(AND($U4695="TRF",$F4695=""),"⚠ بانک مقصد",IF(AND($V4695&lt;&gt;"NONE",$V4695&lt;&gt;"",$Z4695=""),"⚠ طرف حساب","✓")))))</f>
        <v>0</v>
      </c>
      <c r="T4695" s="29"/>
      <c r="U4695" s="27">
        <f>IFERROR(VLOOKUP($D4695,BankOpTbl,2,0),"")</f>
        <v>0</v>
      </c>
      <c r="V4695" s="27">
        <f>IFERROR(VLOOKUP($D4695,BankOpTbl,3,0),"")</f>
        <v>0</v>
      </c>
      <c r="W4695" s="27">
        <f>IFERROR(VLOOKUP($D4695,BankOpTbl,4,0),"")</f>
        <v>0</v>
      </c>
      <c r="X4695" s="27">
        <f>IF($E4695="","",IFERROR(VLOOKUP($E4695,BankTbl,4,0),""))</f>
        <v>0</v>
      </c>
      <c r="Y4695" s="27">
        <f>IF($F4695="","",IFERROR(VLOOKUP($F4695,BankTbl,4,0),""))</f>
        <v>0</v>
      </c>
      <c r="Z4695" s="27">
        <f>IF($B4695="","",IF($V4695="PICK",LEFT($N4695,5),IF($V4695="FIXED",$W4695,IF($V4695="CODE",$H4695,""))))</f>
        <v>0</v>
      </c>
    </row>
    <row r="4696" spans="1:26" ht="21" customHeight="1">
      <c r="A4696" s="27">
        <f>IF($B4696="","",COUNTA($B$13:$B4696))</f>
        <v>0</v>
      </c>
      <c r="B4696" s="28"/>
      <c r="C4696" s="28"/>
      <c r="D4696" s="29"/>
      <c r="E4696" s="29"/>
      <c r="F4696" s="29"/>
      <c r="G4696" s="28"/>
      <c r="H4696" s="28"/>
      <c r="I4696" s="30">
        <f>IF($H4696="","",IFERROR(VLOOKUP($H4696,AcctTbl,2,0),"کد ناشناخته"))</f>
        <v>0</v>
      </c>
      <c r="J4696" s="27">
        <f>IF($H4696="","",IFERROR(VLOOKUP($H4696,AcctTbl,3,0),""))</f>
        <v>0</v>
      </c>
      <c r="K4696" s="29"/>
      <c r="L4696" s="28"/>
      <c r="M4696" s="31"/>
      <c r="N4696" s="29"/>
      <c r="O4696" s="32">
        <f>IF($B4696="",0,IF($U4696="IN",N($M4696),0))</f>
        <v>0</v>
      </c>
      <c r="P4696" s="32">
        <f>IF($B4696="",0,IF(OR($U4696="OUT",$U4696="TRF"),N($M4696),0))</f>
        <v>0</v>
      </c>
      <c r="Q4696" s="32">
        <f>IF($B4696="",0,IF(OR($U4696="OUT",$U4696="TRF"),N($M4696),0))</f>
        <v>0</v>
      </c>
      <c r="R4696" s="32">
        <f>IF($B4696="",0,IF($U4696="IN",N($M4696),0))</f>
        <v>0</v>
      </c>
      <c r="S4696" s="33">
        <f>IF($B4696="","",IF($M4696="","⚠ مبلغ",IF($E4696="","⚠ بانک عامل",IF(AND($U4696="TRF",$F4696=""),"⚠ بانک مقصد",IF(AND($V4696&lt;&gt;"NONE",$V4696&lt;&gt;"",$Z4696=""),"⚠ طرف حساب","✓")))))</f>
        <v>0</v>
      </c>
      <c r="T4696" s="29"/>
      <c r="U4696" s="27">
        <f>IFERROR(VLOOKUP($D4696,BankOpTbl,2,0),"")</f>
        <v>0</v>
      </c>
      <c r="V4696" s="27">
        <f>IFERROR(VLOOKUP($D4696,BankOpTbl,3,0),"")</f>
        <v>0</v>
      </c>
      <c r="W4696" s="27">
        <f>IFERROR(VLOOKUP($D4696,BankOpTbl,4,0),"")</f>
        <v>0</v>
      </c>
      <c r="X4696" s="27">
        <f>IF($E4696="","",IFERROR(VLOOKUP($E4696,BankTbl,4,0),""))</f>
        <v>0</v>
      </c>
      <c r="Y4696" s="27">
        <f>IF($F4696="","",IFERROR(VLOOKUP($F4696,BankTbl,4,0),""))</f>
        <v>0</v>
      </c>
      <c r="Z4696" s="27">
        <f>IF($B4696="","",IF($V4696="PICK",LEFT($N4696,5),IF($V4696="FIXED",$W4696,IF($V4696="CODE",$H4696,""))))</f>
        <v>0</v>
      </c>
    </row>
    <row r="4697" spans="1:26" ht="21" customHeight="1">
      <c r="A4697" s="27">
        <f>IF($B4697="","",COUNTA($B$13:$B4697))</f>
        <v>0</v>
      </c>
      <c r="B4697" s="28"/>
      <c r="C4697" s="28"/>
      <c r="D4697" s="29"/>
      <c r="E4697" s="29"/>
      <c r="F4697" s="29"/>
      <c r="G4697" s="28"/>
      <c r="H4697" s="28"/>
      <c r="I4697" s="30">
        <f>IF($H4697="","",IFERROR(VLOOKUP($H4697,AcctTbl,2,0),"کد ناشناخته"))</f>
        <v>0</v>
      </c>
      <c r="J4697" s="27">
        <f>IF($H4697="","",IFERROR(VLOOKUP($H4697,AcctTbl,3,0),""))</f>
        <v>0</v>
      </c>
      <c r="K4697" s="29"/>
      <c r="L4697" s="28"/>
      <c r="M4697" s="31"/>
      <c r="N4697" s="29"/>
      <c r="O4697" s="32">
        <f>IF($B4697="",0,IF($U4697="IN",N($M4697),0))</f>
        <v>0</v>
      </c>
      <c r="P4697" s="32">
        <f>IF($B4697="",0,IF(OR($U4697="OUT",$U4697="TRF"),N($M4697),0))</f>
        <v>0</v>
      </c>
      <c r="Q4697" s="32">
        <f>IF($B4697="",0,IF(OR($U4697="OUT",$U4697="TRF"),N($M4697),0))</f>
        <v>0</v>
      </c>
      <c r="R4697" s="32">
        <f>IF($B4697="",0,IF($U4697="IN",N($M4697),0))</f>
        <v>0</v>
      </c>
      <c r="S4697" s="33">
        <f>IF($B4697="","",IF($M4697="","⚠ مبلغ",IF($E4697="","⚠ بانک عامل",IF(AND($U4697="TRF",$F4697=""),"⚠ بانک مقصد",IF(AND($V4697&lt;&gt;"NONE",$V4697&lt;&gt;"",$Z4697=""),"⚠ طرف حساب","✓")))))</f>
        <v>0</v>
      </c>
      <c r="T4697" s="29"/>
      <c r="U4697" s="27">
        <f>IFERROR(VLOOKUP($D4697,BankOpTbl,2,0),"")</f>
        <v>0</v>
      </c>
      <c r="V4697" s="27">
        <f>IFERROR(VLOOKUP($D4697,BankOpTbl,3,0),"")</f>
        <v>0</v>
      </c>
      <c r="W4697" s="27">
        <f>IFERROR(VLOOKUP($D4697,BankOpTbl,4,0),"")</f>
        <v>0</v>
      </c>
      <c r="X4697" s="27">
        <f>IF($E4697="","",IFERROR(VLOOKUP($E4697,BankTbl,4,0),""))</f>
        <v>0</v>
      </c>
      <c r="Y4697" s="27">
        <f>IF($F4697="","",IFERROR(VLOOKUP($F4697,BankTbl,4,0),""))</f>
        <v>0</v>
      </c>
      <c r="Z4697" s="27">
        <f>IF($B4697="","",IF($V4697="PICK",LEFT($N4697,5),IF($V4697="FIXED",$W4697,IF($V4697="CODE",$H4697,""))))</f>
        <v>0</v>
      </c>
    </row>
    <row r="4698" spans="1:26" ht="21" customHeight="1">
      <c r="A4698" s="27">
        <f>IF($B4698="","",COUNTA($B$13:$B4698))</f>
        <v>0</v>
      </c>
      <c r="B4698" s="28"/>
      <c r="C4698" s="28"/>
      <c r="D4698" s="29"/>
      <c r="E4698" s="29"/>
      <c r="F4698" s="29"/>
      <c r="G4698" s="28"/>
      <c r="H4698" s="28"/>
      <c r="I4698" s="30">
        <f>IF($H4698="","",IFERROR(VLOOKUP($H4698,AcctTbl,2,0),"کد ناشناخته"))</f>
        <v>0</v>
      </c>
      <c r="J4698" s="27">
        <f>IF($H4698="","",IFERROR(VLOOKUP($H4698,AcctTbl,3,0),""))</f>
        <v>0</v>
      </c>
      <c r="K4698" s="29"/>
      <c r="L4698" s="28"/>
      <c r="M4698" s="31"/>
      <c r="N4698" s="29"/>
      <c r="O4698" s="32">
        <f>IF($B4698="",0,IF($U4698="IN",N($M4698),0))</f>
        <v>0</v>
      </c>
      <c r="P4698" s="32">
        <f>IF($B4698="",0,IF(OR($U4698="OUT",$U4698="TRF"),N($M4698),0))</f>
        <v>0</v>
      </c>
      <c r="Q4698" s="32">
        <f>IF($B4698="",0,IF(OR($U4698="OUT",$U4698="TRF"),N($M4698),0))</f>
        <v>0</v>
      </c>
      <c r="R4698" s="32">
        <f>IF($B4698="",0,IF($U4698="IN",N($M4698),0))</f>
        <v>0</v>
      </c>
      <c r="S4698" s="33">
        <f>IF($B4698="","",IF($M4698="","⚠ مبلغ",IF($E4698="","⚠ بانک عامل",IF(AND($U4698="TRF",$F4698=""),"⚠ بانک مقصد",IF(AND($V4698&lt;&gt;"NONE",$V4698&lt;&gt;"",$Z4698=""),"⚠ طرف حساب","✓")))))</f>
        <v>0</v>
      </c>
      <c r="T4698" s="29"/>
      <c r="U4698" s="27">
        <f>IFERROR(VLOOKUP($D4698,BankOpTbl,2,0),"")</f>
        <v>0</v>
      </c>
      <c r="V4698" s="27">
        <f>IFERROR(VLOOKUP($D4698,BankOpTbl,3,0),"")</f>
        <v>0</v>
      </c>
      <c r="W4698" s="27">
        <f>IFERROR(VLOOKUP($D4698,BankOpTbl,4,0),"")</f>
        <v>0</v>
      </c>
      <c r="X4698" s="27">
        <f>IF($E4698="","",IFERROR(VLOOKUP($E4698,BankTbl,4,0),""))</f>
        <v>0</v>
      </c>
      <c r="Y4698" s="27">
        <f>IF($F4698="","",IFERROR(VLOOKUP($F4698,BankTbl,4,0),""))</f>
        <v>0</v>
      </c>
      <c r="Z4698" s="27">
        <f>IF($B4698="","",IF($V4698="PICK",LEFT($N4698,5),IF($V4698="FIXED",$W4698,IF($V4698="CODE",$H4698,""))))</f>
        <v>0</v>
      </c>
    </row>
    <row r="4699" spans="1:26" ht="21" customHeight="1">
      <c r="A4699" s="27">
        <f>IF($B4699="","",COUNTA($B$13:$B4699))</f>
        <v>0</v>
      </c>
      <c r="B4699" s="28"/>
      <c r="C4699" s="28"/>
      <c r="D4699" s="29"/>
      <c r="E4699" s="29"/>
      <c r="F4699" s="29"/>
      <c r="G4699" s="28"/>
      <c r="H4699" s="28"/>
      <c r="I4699" s="30">
        <f>IF($H4699="","",IFERROR(VLOOKUP($H4699,AcctTbl,2,0),"کد ناشناخته"))</f>
        <v>0</v>
      </c>
      <c r="J4699" s="27">
        <f>IF($H4699="","",IFERROR(VLOOKUP($H4699,AcctTbl,3,0),""))</f>
        <v>0</v>
      </c>
      <c r="K4699" s="29"/>
      <c r="L4699" s="28"/>
      <c r="M4699" s="31"/>
      <c r="N4699" s="29"/>
      <c r="O4699" s="32">
        <f>IF($B4699="",0,IF($U4699="IN",N($M4699),0))</f>
        <v>0</v>
      </c>
      <c r="P4699" s="32">
        <f>IF($B4699="",0,IF(OR($U4699="OUT",$U4699="TRF"),N($M4699),0))</f>
        <v>0</v>
      </c>
      <c r="Q4699" s="32">
        <f>IF($B4699="",0,IF(OR($U4699="OUT",$U4699="TRF"),N($M4699),0))</f>
        <v>0</v>
      </c>
      <c r="R4699" s="32">
        <f>IF($B4699="",0,IF($U4699="IN",N($M4699),0))</f>
        <v>0</v>
      </c>
      <c r="S4699" s="33">
        <f>IF($B4699="","",IF($M4699="","⚠ مبلغ",IF($E4699="","⚠ بانک عامل",IF(AND($U4699="TRF",$F4699=""),"⚠ بانک مقصد",IF(AND($V4699&lt;&gt;"NONE",$V4699&lt;&gt;"",$Z4699=""),"⚠ طرف حساب","✓")))))</f>
        <v>0</v>
      </c>
      <c r="T4699" s="29"/>
      <c r="U4699" s="27">
        <f>IFERROR(VLOOKUP($D4699,BankOpTbl,2,0),"")</f>
        <v>0</v>
      </c>
      <c r="V4699" s="27">
        <f>IFERROR(VLOOKUP($D4699,BankOpTbl,3,0),"")</f>
        <v>0</v>
      </c>
      <c r="W4699" s="27">
        <f>IFERROR(VLOOKUP($D4699,BankOpTbl,4,0),"")</f>
        <v>0</v>
      </c>
      <c r="X4699" s="27">
        <f>IF($E4699="","",IFERROR(VLOOKUP($E4699,BankTbl,4,0),""))</f>
        <v>0</v>
      </c>
      <c r="Y4699" s="27">
        <f>IF($F4699="","",IFERROR(VLOOKUP($F4699,BankTbl,4,0),""))</f>
        <v>0</v>
      </c>
      <c r="Z4699" s="27">
        <f>IF($B4699="","",IF($V4699="PICK",LEFT($N4699,5),IF($V4699="FIXED",$W4699,IF($V4699="CODE",$H4699,""))))</f>
        <v>0</v>
      </c>
    </row>
    <row r="4700" spans="1:26" ht="21" customHeight="1">
      <c r="A4700" s="27">
        <f>IF($B4700="","",COUNTA($B$13:$B4700))</f>
        <v>0</v>
      </c>
      <c r="B4700" s="28"/>
      <c r="C4700" s="28"/>
      <c r="D4700" s="29"/>
      <c r="E4700" s="29"/>
      <c r="F4700" s="29"/>
      <c r="G4700" s="28"/>
      <c r="H4700" s="28"/>
      <c r="I4700" s="30">
        <f>IF($H4700="","",IFERROR(VLOOKUP($H4700,AcctTbl,2,0),"کد ناشناخته"))</f>
        <v>0</v>
      </c>
      <c r="J4700" s="27">
        <f>IF($H4700="","",IFERROR(VLOOKUP($H4700,AcctTbl,3,0),""))</f>
        <v>0</v>
      </c>
      <c r="K4700" s="29"/>
      <c r="L4700" s="28"/>
      <c r="M4700" s="31"/>
      <c r="N4700" s="29"/>
      <c r="O4700" s="32">
        <f>IF($B4700="",0,IF($U4700="IN",N($M4700),0))</f>
        <v>0</v>
      </c>
      <c r="P4700" s="32">
        <f>IF($B4700="",0,IF(OR($U4700="OUT",$U4700="TRF"),N($M4700),0))</f>
        <v>0</v>
      </c>
      <c r="Q4700" s="32">
        <f>IF($B4700="",0,IF(OR($U4700="OUT",$U4700="TRF"),N($M4700),0))</f>
        <v>0</v>
      </c>
      <c r="R4700" s="32">
        <f>IF($B4700="",0,IF($U4700="IN",N($M4700),0))</f>
        <v>0</v>
      </c>
      <c r="S4700" s="33">
        <f>IF($B4700="","",IF($M4700="","⚠ مبلغ",IF($E4700="","⚠ بانک عامل",IF(AND($U4700="TRF",$F4700=""),"⚠ بانک مقصد",IF(AND($V4700&lt;&gt;"NONE",$V4700&lt;&gt;"",$Z4700=""),"⚠ طرف حساب","✓")))))</f>
        <v>0</v>
      </c>
      <c r="T4700" s="29"/>
      <c r="U4700" s="27">
        <f>IFERROR(VLOOKUP($D4700,BankOpTbl,2,0),"")</f>
        <v>0</v>
      </c>
      <c r="V4700" s="27">
        <f>IFERROR(VLOOKUP($D4700,BankOpTbl,3,0),"")</f>
        <v>0</v>
      </c>
      <c r="W4700" s="27">
        <f>IFERROR(VLOOKUP($D4700,BankOpTbl,4,0),"")</f>
        <v>0</v>
      </c>
      <c r="X4700" s="27">
        <f>IF($E4700="","",IFERROR(VLOOKUP($E4700,BankTbl,4,0),""))</f>
        <v>0</v>
      </c>
      <c r="Y4700" s="27">
        <f>IF($F4700="","",IFERROR(VLOOKUP($F4700,BankTbl,4,0),""))</f>
        <v>0</v>
      </c>
      <c r="Z4700" s="27">
        <f>IF($B4700="","",IF($V4700="PICK",LEFT($N4700,5),IF($V4700="FIXED",$W4700,IF($V4700="CODE",$H4700,""))))</f>
        <v>0</v>
      </c>
    </row>
    <row r="4701" spans="1:26" ht="21" customHeight="1">
      <c r="A4701" s="27">
        <f>IF($B4701="","",COUNTA($B$13:$B4701))</f>
        <v>0</v>
      </c>
      <c r="B4701" s="28"/>
      <c r="C4701" s="28"/>
      <c r="D4701" s="29"/>
      <c r="E4701" s="29"/>
      <c r="F4701" s="29"/>
      <c r="G4701" s="28"/>
      <c r="H4701" s="28"/>
      <c r="I4701" s="30">
        <f>IF($H4701="","",IFERROR(VLOOKUP($H4701,AcctTbl,2,0),"کد ناشناخته"))</f>
        <v>0</v>
      </c>
      <c r="J4701" s="27">
        <f>IF($H4701="","",IFERROR(VLOOKUP($H4701,AcctTbl,3,0),""))</f>
        <v>0</v>
      </c>
      <c r="K4701" s="29"/>
      <c r="L4701" s="28"/>
      <c r="M4701" s="31"/>
      <c r="N4701" s="29"/>
      <c r="O4701" s="32">
        <f>IF($B4701="",0,IF($U4701="IN",N($M4701),0))</f>
        <v>0</v>
      </c>
      <c r="P4701" s="32">
        <f>IF($B4701="",0,IF(OR($U4701="OUT",$U4701="TRF"),N($M4701),0))</f>
        <v>0</v>
      </c>
      <c r="Q4701" s="32">
        <f>IF($B4701="",0,IF(OR($U4701="OUT",$U4701="TRF"),N($M4701),0))</f>
        <v>0</v>
      </c>
      <c r="R4701" s="32">
        <f>IF($B4701="",0,IF($U4701="IN",N($M4701),0))</f>
        <v>0</v>
      </c>
      <c r="S4701" s="33">
        <f>IF($B4701="","",IF($M4701="","⚠ مبلغ",IF($E4701="","⚠ بانک عامل",IF(AND($U4701="TRF",$F4701=""),"⚠ بانک مقصد",IF(AND($V4701&lt;&gt;"NONE",$V4701&lt;&gt;"",$Z4701=""),"⚠ طرف حساب","✓")))))</f>
        <v>0</v>
      </c>
      <c r="T4701" s="29"/>
      <c r="U4701" s="27">
        <f>IFERROR(VLOOKUP($D4701,BankOpTbl,2,0),"")</f>
        <v>0</v>
      </c>
      <c r="V4701" s="27">
        <f>IFERROR(VLOOKUP($D4701,BankOpTbl,3,0),"")</f>
        <v>0</v>
      </c>
      <c r="W4701" s="27">
        <f>IFERROR(VLOOKUP($D4701,BankOpTbl,4,0),"")</f>
        <v>0</v>
      </c>
      <c r="X4701" s="27">
        <f>IF($E4701="","",IFERROR(VLOOKUP($E4701,BankTbl,4,0),""))</f>
        <v>0</v>
      </c>
      <c r="Y4701" s="27">
        <f>IF($F4701="","",IFERROR(VLOOKUP($F4701,BankTbl,4,0),""))</f>
        <v>0</v>
      </c>
      <c r="Z4701" s="27">
        <f>IF($B4701="","",IF($V4701="PICK",LEFT($N4701,5),IF($V4701="FIXED",$W4701,IF($V4701="CODE",$H4701,""))))</f>
        <v>0</v>
      </c>
    </row>
    <row r="4702" spans="1:26" ht="21" customHeight="1">
      <c r="A4702" s="27">
        <f>IF($B4702="","",COUNTA($B$13:$B4702))</f>
        <v>0</v>
      </c>
      <c r="B4702" s="28"/>
      <c r="C4702" s="28"/>
      <c r="D4702" s="29"/>
      <c r="E4702" s="29"/>
      <c r="F4702" s="29"/>
      <c r="G4702" s="28"/>
      <c r="H4702" s="28"/>
      <c r="I4702" s="30">
        <f>IF($H4702="","",IFERROR(VLOOKUP($H4702,AcctTbl,2,0),"کد ناشناخته"))</f>
        <v>0</v>
      </c>
      <c r="J4702" s="27">
        <f>IF($H4702="","",IFERROR(VLOOKUP($H4702,AcctTbl,3,0),""))</f>
        <v>0</v>
      </c>
      <c r="K4702" s="29"/>
      <c r="L4702" s="28"/>
      <c r="M4702" s="31"/>
      <c r="N4702" s="29"/>
      <c r="O4702" s="32">
        <f>IF($B4702="",0,IF($U4702="IN",N($M4702),0))</f>
        <v>0</v>
      </c>
      <c r="P4702" s="32">
        <f>IF($B4702="",0,IF(OR($U4702="OUT",$U4702="TRF"),N($M4702),0))</f>
        <v>0</v>
      </c>
      <c r="Q4702" s="32">
        <f>IF($B4702="",0,IF(OR($U4702="OUT",$U4702="TRF"),N($M4702),0))</f>
        <v>0</v>
      </c>
      <c r="R4702" s="32">
        <f>IF($B4702="",0,IF($U4702="IN",N($M4702),0))</f>
        <v>0</v>
      </c>
      <c r="S4702" s="33">
        <f>IF($B4702="","",IF($M4702="","⚠ مبلغ",IF($E4702="","⚠ بانک عامل",IF(AND($U4702="TRF",$F4702=""),"⚠ بانک مقصد",IF(AND($V4702&lt;&gt;"NONE",$V4702&lt;&gt;"",$Z4702=""),"⚠ طرف حساب","✓")))))</f>
        <v>0</v>
      </c>
      <c r="T4702" s="29"/>
      <c r="U4702" s="27">
        <f>IFERROR(VLOOKUP($D4702,BankOpTbl,2,0),"")</f>
        <v>0</v>
      </c>
      <c r="V4702" s="27">
        <f>IFERROR(VLOOKUP($D4702,BankOpTbl,3,0),"")</f>
        <v>0</v>
      </c>
      <c r="W4702" s="27">
        <f>IFERROR(VLOOKUP($D4702,BankOpTbl,4,0),"")</f>
        <v>0</v>
      </c>
      <c r="X4702" s="27">
        <f>IF($E4702="","",IFERROR(VLOOKUP($E4702,BankTbl,4,0),""))</f>
        <v>0</v>
      </c>
      <c r="Y4702" s="27">
        <f>IF($F4702="","",IFERROR(VLOOKUP($F4702,BankTbl,4,0),""))</f>
        <v>0</v>
      </c>
      <c r="Z4702" s="27">
        <f>IF($B4702="","",IF($V4702="PICK",LEFT($N4702,5),IF($V4702="FIXED",$W4702,IF($V4702="CODE",$H4702,""))))</f>
        <v>0</v>
      </c>
    </row>
    <row r="4703" spans="1:26" ht="21" customHeight="1">
      <c r="A4703" s="27">
        <f>IF($B4703="","",COUNTA($B$13:$B4703))</f>
        <v>0</v>
      </c>
      <c r="B4703" s="28"/>
      <c r="C4703" s="28"/>
      <c r="D4703" s="29"/>
      <c r="E4703" s="29"/>
      <c r="F4703" s="29"/>
      <c r="G4703" s="28"/>
      <c r="H4703" s="28"/>
      <c r="I4703" s="30">
        <f>IF($H4703="","",IFERROR(VLOOKUP($H4703,AcctTbl,2,0),"کد ناشناخته"))</f>
        <v>0</v>
      </c>
      <c r="J4703" s="27">
        <f>IF($H4703="","",IFERROR(VLOOKUP($H4703,AcctTbl,3,0),""))</f>
        <v>0</v>
      </c>
      <c r="K4703" s="29"/>
      <c r="L4703" s="28"/>
      <c r="M4703" s="31"/>
      <c r="N4703" s="29"/>
      <c r="O4703" s="32">
        <f>IF($B4703="",0,IF($U4703="IN",N($M4703),0))</f>
        <v>0</v>
      </c>
      <c r="P4703" s="32">
        <f>IF($B4703="",0,IF(OR($U4703="OUT",$U4703="TRF"),N($M4703),0))</f>
        <v>0</v>
      </c>
      <c r="Q4703" s="32">
        <f>IF($B4703="",0,IF(OR($U4703="OUT",$U4703="TRF"),N($M4703),0))</f>
        <v>0</v>
      </c>
      <c r="R4703" s="32">
        <f>IF($B4703="",0,IF($U4703="IN",N($M4703),0))</f>
        <v>0</v>
      </c>
      <c r="S4703" s="33">
        <f>IF($B4703="","",IF($M4703="","⚠ مبلغ",IF($E4703="","⚠ بانک عامل",IF(AND($U4703="TRF",$F4703=""),"⚠ بانک مقصد",IF(AND($V4703&lt;&gt;"NONE",$V4703&lt;&gt;"",$Z4703=""),"⚠ طرف حساب","✓")))))</f>
        <v>0</v>
      </c>
      <c r="T4703" s="29"/>
      <c r="U4703" s="27">
        <f>IFERROR(VLOOKUP($D4703,BankOpTbl,2,0),"")</f>
        <v>0</v>
      </c>
      <c r="V4703" s="27">
        <f>IFERROR(VLOOKUP($D4703,BankOpTbl,3,0),"")</f>
        <v>0</v>
      </c>
      <c r="W4703" s="27">
        <f>IFERROR(VLOOKUP($D4703,BankOpTbl,4,0),"")</f>
        <v>0</v>
      </c>
      <c r="X4703" s="27">
        <f>IF($E4703="","",IFERROR(VLOOKUP($E4703,BankTbl,4,0),""))</f>
        <v>0</v>
      </c>
      <c r="Y4703" s="27">
        <f>IF($F4703="","",IFERROR(VLOOKUP($F4703,BankTbl,4,0),""))</f>
        <v>0</v>
      </c>
      <c r="Z4703" s="27">
        <f>IF($B4703="","",IF($V4703="PICK",LEFT($N4703,5),IF($V4703="FIXED",$W4703,IF($V4703="CODE",$H4703,""))))</f>
        <v>0</v>
      </c>
    </row>
    <row r="4704" spans="1:26" ht="21" customHeight="1">
      <c r="A4704" s="27">
        <f>IF($B4704="","",COUNTA($B$13:$B4704))</f>
        <v>0</v>
      </c>
      <c r="B4704" s="28"/>
      <c r="C4704" s="28"/>
      <c r="D4704" s="29"/>
      <c r="E4704" s="29"/>
      <c r="F4704" s="29"/>
      <c r="G4704" s="28"/>
      <c r="H4704" s="28"/>
      <c r="I4704" s="30">
        <f>IF($H4704="","",IFERROR(VLOOKUP($H4704,AcctTbl,2,0),"کد ناشناخته"))</f>
        <v>0</v>
      </c>
      <c r="J4704" s="27">
        <f>IF($H4704="","",IFERROR(VLOOKUP($H4704,AcctTbl,3,0),""))</f>
        <v>0</v>
      </c>
      <c r="K4704" s="29"/>
      <c r="L4704" s="28"/>
      <c r="M4704" s="31"/>
      <c r="N4704" s="29"/>
      <c r="O4704" s="32">
        <f>IF($B4704="",0,IF($U4704="IN",N($M4704),0))</f>
        <v>0</v>
      </c>
      <c r="P4704" s="32">
        <f>IF($B4704="",0,IF(OR($U4704="OUT",$U4704="TRF"),N($M4704),0))</f>
        <v>0</v>
      </c>
      <c r="Q4704" s="32">
        <f>IF($B4704="",0,IF(OR($U4704="OUT",$U4704="TRF"),N($M4704),0))</f>
        <v>0</v>
      </c>
      <c r="R4704" s="32">
        <f>IF($B4704="",0,IF($U4704="IN",N($M4704),0))</f>
        <v>0</v>
      </c>
      <c r="S4704" s="33">
        <f>IF($B4704="","",IF($M4704="","⚠ مبلغ",IF($E4704="","⚠ بانک عامل",IF(AND($U4704="TRF",$F4704=""),"⚠ بانک مقصد",IF(AND($V4704&lt;&gt;"NONE",$V4704&lt;&gt;"",$Z4704=""),"⚠ طرف حساب","✓")))))</f>
        <v>0</v>
      </c>
      <c r="T4704" s="29"/>
      <c r="U4704" s="27">
        <f>IFERROR(VLOOKUP($D4704,BankOpTbl,2,0),"")</f>
        <v>0</v>
      </c>
      <c r="V4704" s="27">
        <f>IFERROR(VLOOKUP($D4704,BankOpTbl,3,0),"")</f>
        <v>0</v>
      </c>
      <c r="W4704" s="27">
        <f>IFERROR(VLOOKUP($D4704,BankOpTbl,4,0),"")</f>
        <v>0</v>
      </c>
      <c r="X4704" s="27">
        <f>IF($E4704="","",IFERROR(VLOOKUP($E4704,BankTbl,4,0),""))</f>
        <v>0</v>
      </c>
      <c r="Y4704" s="27">
        <f>IF($F4704="","",IFERROR(VLOOKUP($F4704,BankTbl,4,0),""))</f>
        <v>0</v>
      </c>
      <c r="Z4704" s="27">
        <f>IF($B4704="","",IF($V4704="PICK",LEFT($N4704,5),IF($V4704="FIXED",$W4704,IF($V4704="CODE",$H4704,""))))</f>
        <v>0</v>
      </c>
    </row>
    <row r="4705" spans="1:26" ht="21" customHeight="1">
      <c r="A4705" s="27">
        <f>IF($B4705="","",COUNTA($B$13:$B4705))</f>
        <v>0</v>
      </c>
      <c r="B4705" s="28"/>
      <c r="C4705" s="28"/>
      <c r="D4705" s="29"/>
      <c r="E4705" s="29"/>
      <c r="F4705" s="29"/>
      <c r="G4705" s="28"/>
      <c r="H4705" s="28"/>
      <c r="I4705" s="30">
        <f>IF($H4705="","",IFERROR(VLOOKUP($H4705,AcctTbl,2,0),"کد ناشناخته"))</f>
        <v>0</v>
      </c>
      <c r="J4705" s="27">
        <f>IF($H4705="","",IFERROR(VLOOKUP($H4705,AcctTbl,3,0),""))</f>
        <v>0</v>
      </c>
      <c r="K4705" s="29"/>
      <c r="L4705" s="28"/>
      <c r="M4705" s="31"/>
      <c r="N4705" s="29"/>
      <c r="O4705" s="32">
        <f>IF($B4705="",0,IF($U4705="IN",N($M4705),0))</f>
        <v>0</v>
      </c>
      <c r="P4705" s="32">
        <f>IF($B4705="",0,IF(OR($U4705="OUT",$U4705="TRF"),N($M4705),0))</f>
        <v>0</v>
      </c>
      <c r="Q4705" s="32">
        <f>IF($B4705="",0,IF(OR($U4705="OUT",$U4705="TRF"),N($M4705),0))</f>
        <v>0</v>
      </c>
      <c r="R4705" s="32">
        <f>IF($B4705="",0,IF($U4705="IN",N($M4705),0))</f>
        <v>0</v>
      </c>
      <c r="S4705" s="33">
        <f>IF($B4705="","",IF($M4705="","⚠ مبلغ",IF($E4705="","⚠ بانک عامل",IF(AND($U4705="TRF",$F4705=""),"⚠ بانک مقصد",IF(AND($V4705&lt;&gt;"NONE",$V4705&lt;&gt;"",$Z4705=""),"⚠ طرف حساب","✓")))))</f>
        <v>0</v>
      </c>
      <c r="T4705" s="29"/>
      <c r="U4705" s="27">
        <f>IFERROR(VLOOKUP($D4705,BankOpTbl,2,0),"")</f>
        <v>0</v>
      </c>
      <c r="V4705" s="27">
        <f>IFERROR(VLOOKUP($D4705,BankOpTbl,3,0),"")</f>
        <v>0</v>
      </c>
      <c r="W4705" s="27">
        <f>IFERROR(VLOOKUP($D4705,BankOpTbl,4,0),"")</f>
        <v>0</v>
      </c>
      <c r="X4705" s="27">
        <f>IF($E4705="","",IFERROR(VLOOKUP($E4705,BankTbl,4,0),""))</f>
        <v>0</v>
      </c>
      <c r="Y4705" s="27">
        <f>IF($F4705="","",IFERROR(VLOOKUP($F4705,BankTbl,4,0),""))</f>
        <v>0</v>
      </c>
      <c r="Z4705" s="27">
        <f>IF($B4705="","",IF($V4705="PICK",LEFT($N4705,5),IF($V4705="FIXED",$W4705,IF($V4705="CODE",$H4705,""))))</f>
        <v>0</v>
      </c>
    </row>
    <row r="4706" spans="1:26" ht="21" customHeight="1">
      <c r="A4706" s="27">
        <f>IF($B4706="","",COUNTA($B$13:$B4706))</f>
        <v>0</v>
      </c>
      <c r="B4706" s="28"/>
      <c r="C4706" s="28"/>
      <c r="D4706" s="29"/>
      <c r="E4706" s="29"/>
      <c r="F4706" s="29"/>
      <c r="G4706" s="28"/>
      <c r="H4706" s="28"/>
      <c r="I4706" s="30">
        <f>IF($H4706="","",IFERROR(VLOOKUP($H4706,AcctTbl,2,0),"کد ناشناخته"))</f>
        <v>0</v>
      </c>
      <c r="J4706" s="27">
        <f>IF($H4706="","",IFERROR(VLOOKUP($H4706,AcctTbl,3,0),""))</f>
        <v>0</v>
      </c>
      <c r="K4706" s="29"/>
      <c r="L4706" s="28"/>
      <c r="M4706" s="31"/>
      <c r="N4706" s="29"/>
      <c r="O4706" s="32">
        <f>IF($B4706="",0,IF($U4706="IN",N($M4706),0))</f>
        <v>0</v>
      </c>
      <c r="P4706" s="32">
        <f>IF($B4706="",0,IF(OR($U4706="OUT",$U4706="TRF"),N($M4706),0))</f>
        <v>0</v>
      </c>
      <c r="Q4706" s="32">
        <f>IF($B4706="",0,IF(OR($U4706="OUT",$U4706="TRF"),N($M4706),0))</f>
        <v>0</v>
      </c>
      <c r="R4706" s="32">
        <f>IF($B4706="",0,IF($U4706="IN",N($M4706),0))</f>
        <v>0</v>
      </c>
      <c r="S4706" s="33">
        <f>IF($B4706="","",IF($M4706="","⚠ مبلغ",IF($E4706="","⚠ بانک عامل",IF(AND($U4706="TRF",$F4706=""),"⚠ بانک مقصد",IF(AND($V4706&lt;&gt;"NONE",$V4706&lt;&gt;"",$Z4706=""),"⚠ طرف حساب","✓")))))</f>
        <v>0</v>
      </c>
      <c r="T4706" s="29"/>
      <c r="U4706" s="27">
        <f>IFERROR(VLOOKUP($D4706,BankOpTbl,2,0),"")</f>
        <v>0</v>
      </c>
      <c r="V4706" s="27">
        <f>IFERROR(VLOOKUP($D4706,BankOpTbl,3,0),"")</f>
        <v>0</v>
      </c>
      <c r="W4706" s="27">
        <f>IFERROR(VLOOKUP($D4706,BankOpTbl,4,0),"")</f>
        <v>0</v>
      </c>
      <c r="X4706" s="27">
        <f>IF($E4706="","",IFERROR(VLOOKUP($E4706,BankTbl,4,0),""))</f>
        <v>0</v>
      </c>
      <c r="Y4706" s="27">
        <f>IF($F4706="","",IFERROR(VLOOKUP($F4706,BankTbl,4,0),""))</f>
        <v>0</v>
      </c>
      <c r="Z4706" s="27">
        <f>IF($B4706="","",IF($V4706="PICK",LEFT($N4706,5),IF($V4706="FIXED",$W4706,IF($V4706="CODE",$H4706,""))))</f>
        <v>0</v>
      </c>
    </row>
    <row r="4707" spans="1:26" ht="21" customHeight="1">
      <c r="A4707" s="27">
        <f>IF($B4707="","",COUNTA($B$13:$B4707))</f>
        <v>0</v>
      </c>
      <c r="B4707" s="28"/>
      <c r="C4707" s="28"/>
      <c r="D4707" s="29"/>
      <c r="E4707" s="29"/>
      <c r="F4707" s="29"/>
      <c r="G4707" s="28"/>
      <c r="H4707" s="28"/>
      <c r="I4707" s="30">
        <f>IF($H4707="","",IFERROR(VLOOKUP($H4707,AcctTbl,2,0),"کد ناشناخته"))</f>
        <v>0</v>
      </c>
      <c r="J4707" s="27">
        <f>IF($H4707="","",IFERROR(VLOOKUP($H4707,AcctTbl,3,0),""))</f>
        <v>0</v>
      </c>
      <c r="K4707" s="29"/>
      <c r="L4707" s="28"/>
      <c r="M4707" s="31"/>
      <c r="N4707" s="29"/>
      <c r="O4707" s="32">
        <f>IF($B4707="",0,IF($U4707="IN",N($M4707),0))</f>
        <v>0</v>
      </c>
      <c r="P4707" s="32">
        <f>IF($B4707="",0,IF(OR($U4707="OUT",$U4707="TRF"),N($M4707),0))</f>
        <v>0</v>
      </c>
      <c r="Q4707" s="32">
        <f>IF($B4707="",0,IF(OR($U4707="OUT",$U4707="TRF"),N($M4707),0))</f>
        <v>0</v>
      </c>
      <c r="R4707" s="32">
        <f>IF($B4707="",0,IF($U4707="IN",N($M4707),0))</f>
        <v>0</v>
      </c>
      <c r="S4707" s="33">
        <f>IF($B4707="","",IF($M4707="","⚠ مبلغ",IF($E4707="","⚠ بانک عامل",IF(AND($U4707="TRF",$F4707=""),"⚠ بانک مقصد",IF(AND($V4707&lt;&gt;"NONE",$V4707&lt;&gt;"",$Z4707=""),"⚠ طرف حساب","✓")))))</f>
        <v>0</v>
      </c>
      <c r="T4707" s="29"/>
      <c r="U4707" s="27">
        <f>IFERROR(VLOOKUP($D4707,BankOpTbl,2,0),"")</f>
        <v>0</v>
      </c>
      <c r="V4707" s="27">
        <f>IFERROR(VLOOKUP($D4707,BankOpTbl,3,0),"")</f>
        <v>0</v>
      </c>
      <c r="W4707" s="27">
        <f>IFERROR(VLOOKUP($D4707,BankOpTbl,4,0),"")</f>
        <v>0</v>
      </c>
      <c r="X4707" s="27">
        <f>IF($E4707="","",IFERROR(VLOOKUP($E4707,BankTbl,4,0),""))</f>
        <v>0</v>
      </c>
      <c r="Y4707" s="27">
        <f>IF($F4707="","",IFERROR(VLOOKUP($F4707,BankTbl,4,0),""))</f>
        <v>0</v>
      </c>
      <c r="Z4707" s="27">
        <f>IF($B4707="","",IF($V4707="PICK",LEFT($N4707,5),IF($V4707="FIXED",$W4707,IF($V4707="CODE",$H4707,""))))</f>
        <v>0</v>
      </c>
    </row>
    <row r="4708" spans="1:26" ht="21" customHeight="1">
      <c r="A4708" s="27">
        <f>IF($B4708="","",COUNTA($B$13:$B4708))</f>
        <v>0</v>
      </c>
      <c r="B4708" s="28"/>
      <c r="C4708" s="28"/>
      <c r="D4708" s="29"/>
      <c r="E4708" s="29"/>
      <c r="F4708" s="29"/>
      <c r="G4708" s="28"/>
      <c r="H4708" s="28"/>
      <c r="I4708" s="30">
        <f>IF($H4708="","",IFERROR(VLOOKUP($H4708,AcctTbl,2,0),"کد ناشناخته"))</f>
        <v>0</v>
      </c>
      <c r="J4708" s="27">
        <f>IF($H4708="","",IFERROR(VLOOKUP($H4708,AcctTbl,3,0),""))</f>
        <v>0</v>
      </c>
      <c r="K4708" s="29"/>
      <c r="L4708" s="28"/>
      <c r="M4708" s="31"/>
      <c r="N4708" s="29"/>
      <c r="O4708" s="32">
        <f>IF($B4708="",0,IF($U4708="IN",N($M4708),0))</f>
        <v>0</v>
      </c>
      <c r="P4708" s="32">
        <f>IF($B4708="",0,IF(OR($U4708="OUT",$U4708="TRF"),N($M4708),0))</f>
        <v>0</v>
      </c>
      <c r="Q4708" s="32">
        <f>IF($B4708="",0,IF(OR($U4708="OUT",$U4708="TRF"),N($M4708),0))</f>
        <v>0</v>
      </c>
      <c r="R4708" s="32">
        <f>IF($B4708="",0,IF($U4708="IN",N($M4708),0))</f>
        <v>0</v>
      </c>
      <c r="S4708" s="33">
        <f>IF($B4708="","",IF($M4708="","⚠ مبلغ",IF($E4708="","⚠ بانک عامل",IF(AND($U4708="TRF",$F4708=""),"⚠ بانک مقصد",IF(AND($V4708&lt;&gt;"NONE",$V4708&lt;&gt;"",$Z4708=""),"⚠ طرف حساب","✓")))))</f>
        <v>0</v>
      </c>
      <c r="T4708" s="29"/>
      <c r="U4708" s="27">
        <f>IFERROR(VLOOKUP($D4708,BankOpTbl,2,0),"")</f>
        <v>0</v>
      </c>
      <c r="V4708" s="27">
        <f>IFERROR(VLOOKUP($D4708,BankOpTbl,3,0),"")</f>
        <v>0</v>
      </c>
      <c r="W4708" s="27">
        <f>IFERROR(VLOOKUP($D4708,BankOpTbl,4,0),"")</f>
        <v>0</v>
      </c>
      <c r="X4708" s="27">
        <f>IF($E4708="","",IFERROR(VLOOKUP($E4708,BankTbl,4,0),""))</f>
        <v>0</v>
      </c>
      <c r="Y4708" s="27">
        <f>IF($F4708="","",IFERROR(VLOOKUP($F4708,BankTbl,4,0),""))</f>
        <v>0</v>
      </c>
      <c r="Z4708" s="27">
        <f>IF($B4708="","",IF($V4708="PICK",LEFT($N4708,5),IF($V4708="FIXED",$W4708,IF($V4708="CODE",$H4708,""))))</f>
        <v>0</v>
      </c>
    </row>
    <row r="4709" spans="1:26" ht="21" customHeight="1">
      <c r="A4709" s="27">
        <f>IF($B4709="","",COUNTA($B$13:$B4709))</f>
        <v>0</v>
      </c>
      <c r="B4709" s="28"/>
      <c r="C4709" s="28"/>
      <c r="D4709" s="29"/>
      <c r="E4709" s="29"/>
      <c r="F4709" s="29"/>
      <c r="G4709" s="28"/>
      <c r="H4709" s="28"/>
      <c r="I4709" s="30">
        <f>IF($H4709="","",IFERROR(VLOOKUP($H4709,AcctTbl,2,0),"کد ناشناخته"))</f>
        <v>0</v>
      </c>
      <c r="J4709" s="27">
        <f>IF($H4709="","",IFERROR(VLOOKUP($H4709,AcctTbl,3,0),""))</f>
        <v>0</v>
      </c>
      <c r="K4709" s="29"/>
      <c r="L4709" s="28"/>
      <c r="M4709" s="31"/>
      <c r="N4709" s="29"/>
      <c r="O4709" s="32">
        <f>IF($B4709="",0,IF($U4709="IN",N($M4709),0))</f>
        <v>0</v>
      </c>
      <c r="P4709" s="32">
        <f>IF($B4709="",0,IF(OR($U4709="OUT",$U4709="TRF"),N($M4709),0))</f>
        <v>0</v>
      </c>
      <c r="Q4709" s="32">
        <f>IF($B4709="",0,IF(OR($U4709="OUT",$U4709="TRF"),N($M4709),0))</f>
        <v>0</v>
      </c>
      <c r="R4709" s="32">
        <f>IF($B4709="",0,IF($U4709="IN",N($M4709),0))</f>
        <v>0</v>
      </c>
      <c r="S4709" s="33">
        <f>IF($B4709="","",IF($M4709="","⚠ مبلغ",IF($E4709="","⚠ بانک عامل",IF(AND($U4709="TRF",$F4709=""),"⚠ بانک مقصد",IF(AND($V4709&lt;&gt;"NONE",$V4709&lt;&gt;"",$Z4709=""),"⚠ طرف حساب","✓")))))</f>
        <v>0</v>
      </c>
      <c r="T4709" s="29"/>
      <c r="U4709" s="27">
        <f>IFERROR(VLOOKUP($D4709,BankOpTbl,2,0),"")</f>
        <v>0</v>
      </c>
      <c r="V4709" s="27">
        <f>IFERROR(VLOOKUP($D4709,BankOpTbl,3,0),"")</f>
        <v>0</v>
      </c>
      <c r="W4709" s="27">
        <f>IFERROR(VLOOKUP($D4709,BankOpTbl,4,0),"")</f>
        <v>0</v>
      </c>
      <c r="X4709" s="27">
        <f>IF($E4709="","",IFERROR(VLOOKUP($E4709,BankTbl,4,0),""))</f>
        <v>0</v>
      </c>
      <c r="Y4709" s="27">
        <f>IF($F4709="","",IFERROR(VLOOKUP($F4709,BankTbl,4,0),""))</f>
        <v>0</v>
      </c>
      <c r="Z4709" s="27">
        <f>IF($B4709="","",IF($V4709="PICK",LEFT($N4709,5),IF($V4709="FIXED",$W4709,IF($V4709="CODE",$H4709,""))))</f>
        <v>0</v>
      </c>
    </row>
    <row r="4710" spans="1:26" ht="21" customHeight="1">
      <c r="A4710" s="27">
        <f>IF($B4710="","",COUNTA($B$13:$B4710))</f>
        <v>0</v>
      </c>
      <c r="B4710" s="28"/>
      <c r="C4710" s="28"/>
      <c r="D4710" s="29"/>
      <c r="E4710" s="29"/>
      <c r="F4710" s="29"/>
      <c r="G4710" s="28"/>
      <c r="H4710" s="28"/>
      <c r="I4710" s="30">
        <f>IF($H4710="","",IFERROR(VLOOKUP($H4710,AcctTbl,2,0),"کد ناشناخته"))</f>
        <v>0</v>
      </c>
      <c r="J4710" s="27">
        <f>IF($H4710="","",IFERROR(VLOOKUP($H4710,AcctTbl,3,0),""))</f>
        <v>0</v>
      </c>
      <c r="K4710" s="29"/>
      <c r="L4710" s="28"/>
      <c r="M4710" s="31"/>
      <c r="N4710" s="29"/>
      <c r="O4710" s="32">
        <f>IF($B4710="",0,IF($U4710="IN",N($M4710),0))</f>
        <v>0</v>
      </c>
      <c r="P4710" s="32">
        <f>IF($B4710="",0,IF(OR($U4710="OUT",$U4710="TRF"),N($M4710),0))</f>
        <v>0</v>
      </c>
      <c r="Q4710" s="32">
        <f>IF($B4710="",0,IF(OR($U4710="OUT",$U4710="TRF"),N($M4710),0))</f>
        <v>0</v>
      </c>
      <c r="R4710" s="32">
        <f>IF($B4710="",0,IF($U4710="IN",N($M4710),0))</f>
        <v>0</v>
      </c>
      <c r="S4710" s="33">
        <f>IF($B4710="","",IF($M4710="","⚠ مبلغ",IF($E4710="","⚠ بانک عامل",IF(AND($U4710="TRF",$F4710=""),"⚠ بانک مقصد",IF(AND($V4710&lt;&gt;"NONE",$V4710&lt;&gt;"",$Z4710=""),"⚠ طرف حساب","✓")))))</f>
        <v>0</v>
      </c>
      <c r="T4710" s="29"/>
      <c r="U4710" s="27">
        <f>IFERROR(VLOOKUP($D4710,BankOpTbl,2,0),"")</f>
        <v>0</v>
      </c>
      <c r="V4710" s="27">
        <f>IFERROR(VLOOKUP($D4710,BankOpTbl,3,0),"")</f>
        <v>0</v>
      </c>
      <c r="W4710" s="27">
        <f>IFERROR(VLOOKUP($D4710,BankOpTbl,4,0),"")</f>
        <v>0</v>
      </c>
      <c r="X4710" s="27">
        <f>IF($E4710="","",IFERROR(VLOOKUP($E4710,BankTbl,4,0),""))</f>
        <v>0</v>
      </c>
      <c r="Y4710" s="27">
        <f>IF($F4710="","",IFERROR(VLOOKUP($F4710,BankTbl,4,0),""))</f>
        <v>0</v>
      </c>
      <c r="Z4710" s="27">
        <f>IF($B4710="","",IF($V4710="PICK",LEFT($N4710,5),IF($V4710="FIXED",$W4710,IF($V4710="CODE",$H4710,""))))</f>
        <v>0</v>
      </c>
    </row>
    <row r="4711" spans="1:26" ht="21" customHeight="1">
      <c r="A4711" s="27">
        <f>IF($B4711="","",COUNTA($B$13:$B4711))</f>
        <v>0</v>
      </c>
      <c r="B4711" s="28"/>
      <c r="C4711" s="28"/>
      <c r="D4711" s="29"/>
      <c r="E4711" s="29"/>
      <c r="F4711" s="29"/>
      <c r="G4711" s="28"/>
      <c r="H4711" s="28"/>
      <c r="I4711" s="30">
        <f>IF($H4711="","",IFERROR(VLOOKUP($H4711,AcctTbl,2,0),"کد ناشناخته"))</f>
        <v>0</v>
      </c>
      <c r="J4711" s="27">
        <f>IF($H4711="","",IFERROR(VLOOKUP($H4711,AcctTbl,3,0),""))</f>
        <v>0</v>
      </c>
      <c r="K4711" s="29"/>
      <c r="L4711" s="28"/>
      <c r="M4711" s="31"/>
      <c r="N4711" s="29"/>
      <c r="O4711" s="32">
        <f>IF($B4711="",0,IF($U4711="IN",N($M4711),0))</f>
        <v>0</v>
      </c>
      <c r="P4711" s="32">
        <f>IF($B4711="",0,IF(OR($U4711="OUT",$U4711="TRF"),N($M4711),0))</f>
        <v>0</v>
      </c>
      <c r="Q4711" s="32">
        <f>IF($B4711="",0,IF(OR($U4711="OUT",$U4711="TRF"),N($M4711),0))</f>
        <v>0</v>
      </c>
      <c r="R4711" s="32">
        <f>IF($B4711="",0,IF($U4711="IN",N($M4711),0))</f>
        <v>0</v>
      </c>
      <c r="S4711" s="33">
        <f>IF($B4711="","",IF($M4711="","⚠ مبلغ",IF($E4711="","⚠ بانک عامل",IF(AND($U4711="TRF",$F4711=""),"⚠ بانک مقصد",IF(AND($V4711&lt;&gt;"NONE",$V4711&lt;&gt;"",$Z4711=""),"⚠ طرف حساب","✓")))))</f>
        <v>0</v>
      </c>
      <c r="T4711" s="29"/>
      <c r="U4711" s="27">
        <f>IFERROR(VLOOKUP($D4711,BankOpTbl,2,0),"")</f>
        <v>0</v>
      </c>
      <c r="V4711" s="27">
        <f>IFERROR(VLOOKUP($D4711,BankOpTbl,3,0),"")</f>
        <v>0</v>
      </c>
      <c r="W4711" s="27">
        <f>IFERROR(VLOOKUP($D4711,BankOpTbl,4,0),"")</f>
        <v>0</v>
      </c>
      <c r="X4711" s="27">
        <f>IF($E4711="","",IFERROR(VLOOKUP($E4711,BankTbl,4,0),""))</f>
        <v>0</v>
      </c>
      <c r="Y4711" s="27">
        <f>IF($F4711="","",IFERROR(VLOOKUP($F4711,BankTbl,4,0),""))</f>
        <v>0</v>
      </c>
      <c r="Z4711" s="27">
        <f>IF($B4711="","",IF($V4711="PICK",LEFT($N4711,5),IF($V4711="FIXED",$W4711,IF($V4711="CODE",$H4711,""))))</f>
        <v>0</v>
      </c>
    </row>
    <row r="4712" spans="1:26" ht="21" customHeight="1">
      <c r="A4712" s="27">
        <f>IF($B4712="","",COUNTA($B$13:$B4712))</f>
        <v>0</v>
      </c>
      <c r="B4712" s="28"/>
      <c r="C4712" s="28"/>
      <c r="D4712" s="29"/>
      <c r="E4712" s="29"/>
      <c r="F4712" s="29"/>
      <c r="G4712" s="28"/>
      <c r="H4712" s="28"/>
      <c r="I4712" s="30">
        <f>IF($H4712="","",IFERROR(VLOOKUP($H4712,AcctTbl,2,0),"کد ناشناخته"))</f>
        <v>0</v>
      </c>
      <c r="J4712" s="27">
        <f>IF($H4712="","",IFERROR(VLOOKUP($H4712,AcctTbl,3,0),""))</f>
        <v>0</v>
      </c>
      <c r="K4712" s="29"/>
      <c r="L4712" s="28"/>
      <c r="M4712" s="31"/>
      <c r="N4712" s="29"/>
      <c r="O4712" s="32">
        <f>IF($B4712="",0,IF($U4712="IN",N($M4712),0))</f>
        <v>0</v>
      </c>
      <c r="P4712" s="32">
        <f>IF($B4712="",0,IF(OR($U4712="OUT",$U4712="TRF"),N($M4712),0))</f>
        <v>0</v>
      </c>
      <c r="Q4712" s="32">
        <f>IF($B4712="",0,IF(OR($U4712="OUT",$U4712="TRF"),N($M4712),0))</f>
        <v>0</v>
      </c>
      <c r="R4712" s="32">
        <f>IF($B4712="",0,IF($U4712="IN",N($M4712),0))</f>
        <v>0</v>
      </c>
      <c r="S4712" s="33">
        <f>IF($B4712="","",IF($M4712="","⚠ مبلغ",IF($E4712="","⚠ بانک عامل",IF(AND($U4712="TRF",$F4712=""),"⚠ بانک مقصد",IF(AND($V4712&lt;&gt;"NONE",$V4712&lt;&gt;"",$Z4712=""),"⚠ طرف حساب","✓")))))</f>
        <v>0</v>
      </c>
      <c r="T4712" s="29"/>
      <c r="U4712" s="27">
        <f>IFERROR(VLOOKUP($D4712,BankOpTbl,2,0),"")</f>
        <v>0</v>
      </c>
      <c r="V4712" s="27">
        <f>IFERROR(VLOOKUP($D4712,BankOpTbl,3,0),"")</f>
        <v>0</v>
      </c>
      <c r="W4712" s="27">
        <f>IFERROR(VLOOKUP($D4712,BankOpTbl,4,0),"")</f>
        <v>0</v>
      </c>
      <c r="X4712" s="27">
        <f>IF($E4712="","",IFERROR(VLOOKUP($E4712,BankTbl,4,0),""))</f>
        <v>0</v>
      </c>
      <c r="Y4712" s="27">
        <f>IF($F4712="","",IFERROR(VLOOKUP($F4712,BankTbl,4,0),""))</f>
        <v>0</v>
      </c>
      <c r="Z4712" s="27">
        <f>IF($B4712="","",IF($V4712="PICK",LEFT($N4712,5),IF($V4712="FIXED",$W4712,IF($V4712="CODE",$H4712,""))))</f>
        <v>0</v>
      </c>
    </row>
    <row r="4713" spans="1:26" ht="21" customHeight="1">
      <c r="A4713" s="27">
        <f>IF($B4713="","",COUNTA($B$13:$B4713))</f>
        <v>0</v>
      </c>
      <c r="B4713" s="28"/>
      <c r="C4713" s="28"/>
      <c r="D4713" s="29"/>
      <c r="E4713" s="29"/>
      <c r="F4713" s="29"/>
      <c r="G4713" s="28"/>
      <c r="H4713" s="28"/>
      <c r="I4713" s="30">
        <f>IF($H4713="","",IFERROR(VLOOKUP($H4713,AcctTbl,2,0),"کد ناشناخته"))</f>
        <v>0</v>
      </c>
      <c r="J4713" s="27">
        <f>IF($H4713="","",IFERROR(VLOOKUP($H4713,AcctTbl,3,0),""))</f>
        <v>0</v>
      </c>
      <c r="K4713" s="29"/>
      <c r="L4713" s="28"/>
      <c r="M4713" s="31"/>
      <c r="N4713" s="29"/>
      <c r="O4713" s="32">
        <f>IF($B4713="",0,IF($U4713="IN",N($M4713),0))</f>
        <v>0</v>
      </c>
      <c r="P4713" s="32">
        <f>IF($B4713="",0,IF(OR($U4713="OUT",$U4713="TRF"),N($M4713),0))</f>
        <v>0</v>
      </c>
      <c r="Q4713" s="32">
        <f>IF($B4713="",0,IF(OR($U4713="OUT",$U4713="TRF"),N($M4713),0))</f>
        <v>0</v>
      </c>
      <c r="R4713" s="32">
        <f>IF($B4713="",0,IF($U4713="IN",N($M4713),0))</f>
        <v>0</v>
      </c>
      <c r="S4713" s="33">
        <f>IF($B4713="","",IF($M4713="","⚠ مبلغ",IF($E4713="","⚠ بانک عامل",IF(AND($U4713="TRF",$F4713=""),"⚠ بانک مقصد",IF(AND($V4713&lt;&gt;"NONE",$V4713&lt;&gt;"",$Z4713=""),"⚠ طرف حساب","✓")))))</f>
        <v>0</v>
      </c>
      <c r="T4713" s="29"/>
      <c r="U4713" s="27">
        <f>IFERROR(VLOOKUP($D4713,BankOpTbl,2,0),"")</f>
        <v>0</v>
      </c>
      <c r="V4713" s="27">
        <f>IFERROR(VLOOKUP($D4713,BankOpTbl,3,0),"")</f>
        <v>0</v>
      </c>
      <c r="W4713" s="27">
        <f>IFERROR(VLOOKUP($D4713,BankOpTbl,4,0),"")</f>
        <v>0</v>
      </c>
      <c r="X4713" s="27">
        <f>IF($E4713="","",IFERROR(VLOOKUP($E4713,BankTbl,4,0),""))</f>
        <v>0</v>
      </c>
      <c r="Y4713" s="27">
        <f>IF($F4713="","",IFERROR(VLOOKUP($F4713,BankTbl,4,0),""))</f>
        <v>0</v>
      </c>
      <c r="Z4713" s="27">
        <f>IF($B4713="","",IF($V4713="PICK",LEFT($N4713,5),IF($V4713="FIXED",$W4713,IF($V4713="CODE",$H4713,""))))</f>
        <v>0</v>
      </c>
    </row>
    <row r="4714" spans="1:26" ht="21" customHeight="1">
      <c r="A4714" s="27">
        <f>IF($B4714="","",COUNTA($B$13:$B4714))</f>
        <v>0</v>
      </c>
      <c r="B4714" s="28"/>
      <c r="C4714" s="28"/>
      <c r="D4714" s="29"/>
      <c r="E4714" s="29"/>
      <c r="F4714" s="29"/>
      <c r="G4714" s="28"/>
      <c r="H4714" s="28"/>
      <c r="I4714" s="30">
        <f>IF($H4714="","",IFERROR(VLOOKUP($H4714,AcctTbl,2,0),"کد ناشناخته"))</f>
        <v>0</v>
      </c>
      <c r="J4714" s="27">
        <f>IF($H4714="","",IFERROR(VLOOKUP($H4714,AcctTbl,3,0),""))</f>
        <v>0</v>
      </c>
      <c r="K4714" s="29"/>
      <c r="L4714" s="28"/>
      <c r="M4714" s="31"/>
      <c r="N4714" s="29"/>
      <c r="O4714" s="32">
        <f>IF($B4714="",0,IF($U4714="IN",N($M4714),0))</f>
        <v>0</v>
      </c>
      <c r="P4714" s="32">
        <f>IF($B4714="",0,IF(OR($U4714="OUT",$U4714="TRF"),N($M4714),0))</f>
        <v>0</v>
      </c>
      <c r="Q4714" s="32">
        <f>IF($B4714="",0,IF(OR($U4714="OUT",$U4714="TRF"),N($M4714),0))</f>
        <v>0</v>
      </c>
      <c r="R4714" s="32">
        <f>IF($B4714="",0,IF($U4714="IN",N($M4714),0))</f>
        <v>0</v>
      </c>
      <c r="S4714" s="33">
        <f>IF($B4714="","",IF($M4714="","⚠ مبلغ",IF($E4714="","⚠ بانک عامل",IF(AND($U4714="TRF",$F4714=""),"⚠ بانک مقصد",IF(AND($V4714&lt;&gt;"NONE",$V4714&lt;&gt;"",$Z4714=""),"⚠ طرف حساب","✓")))))</f>
        <v>0</v>
      </c>
      <c r="T4714" s="29"/>
      <c r="U4714" s="27">
        <f>IFERROR(VLOOKUP($D4714,BankOpTbl,2,0),"")</f>
        <v>0</v>
      </c>
      <c r="V4714" s="27">
        <f>IFERROR(VLOOKUP($D4714,BankOpTbl,3,0),"")</f>
        <v>0</v>
      </c>
      <c r="W4714" s="27">
        <f>IFERROR(VLOOKUP($D4714,BankOpTbl,4,0),"")</f>
        <v>0</v>
      </c>
      <c r="X4714" s="27">
        <f>IF($E4714="","",IFERROR(VLOOKUP($E4714,BankTbl,4,0),""))</f>
        <v>0</v>
      </c>
      <c r="Y4714" s="27">
        <f>IF($F4714="","",IFERROR(VLOOKUP($F4714,BankTbl,4,0),""))</f>
        <v>0</v>
      </c>
      <c r="Z4714" s="27">
        <f>IF($B4714="","",IF($V4714="PICK",LEFT($N4714,5),IF($V4714="FIXED",$W4714,IF($V4714="CODE",$H4714,""))))</f>
        <v>0</v>
      </c>
    </row>
    <row r="4715" spans="1:26" ht="21" customHeight="1">
      <c r="A4715" s="27">
        <f>IF($B4715="","",COUNTA($B$13:$B4715))</f>
        <v>0</v>
      </c>
      <c r="B4715" s="28"/>
      <c r="C4715" s="28"/>
      <c r="D4715" s="29"/>
      <c r="E4715" s="29"/>
      <c r="F4715" s="29"/>
      <c r="G4715" s="28"/>
      <c r="H4715" s="28"/>
      <c r="I4715" s="30">
        <f>IF($H4715="","",IFERROR(VLOOKUP($H4715,AcctTbl,2,0),"کد ناشناخته"))</f>
        <v>0</v>
      </c>
      <c r="J4715" s="27">
        <f>IF($H4715="","",IFERROR(VLOOKUP($H4715,AcctTbl,3,0),""))</f>
        <v>0</v>
      </c>
      <c r="K4715" s="29"/>
      <c r="L4715" s="28"/>
      <c r="M4715" s="31"/>
      <c r="N4715" s="29"/>
      <c r="O4715" s="32">
        <f>IF($B4715="",0,IF($U4715="IN",N($M4715),0))</f>
        <v>0</v>
      </c>
      <c r="P4715" s="32">
        <f>IF($B4715="",0,IF(OR($U4715="OUT",$U4715="TRF"),N($M4715),0))</f>
        <v>0</v>
      </c>
      <c r="Q4715" s="32">
        <f>IF($B4715="",0,IF(OR($U4715="OUT",$U4715="TRF"),N($M4715),0))</f>
        <v>0</v>
      </c>
      <c r="R4715" s="32">
        <f>IF($B4715="",0,IF($U4715="IN",N($M4715),0))</f>
        <v>0</v>
      </c>
      <c r="S4715" s="33">
        <f>IF($B4715="","",IF($M4715="","⚠ مبلغ",IF($E4715="","⚠ بانک عامل",IF(AND($U4715="TRF",$F4715=""),"⚠ بانک مقصد",IF(AND($V4715&lt;&gt;"NONE",$V4715&lt;&gt;"",$Z4715=""),"⚠ طرف حساب","✓")))))</f>
        <v>0</v>
      </c>
      <c r="T4715" s="29"/>
      <c r="U4715" s="27">
        <f>IFERROR(VLOOKUP($D4715,BankOpTbl,2,0),"")</f>
        <v>0</v>
      </c>
      <c r="V4715" s="27">
        <f>IFERROR(VLOOKUP($D4715,BankOpTbl,3,0),"")</f>
        <v>0</v>
      </c>
      <c r="W4715" s="27">
        <f>IFERROR(VLOOKUP($D4715,BankOpTbl,4,0),"")</f>
        <v>0</v>
      </c>
      <c r="X4715" s="27">
        <f>IF($E4715="","",IFERROR(VLOOKUP($E4715,BankTbl,4,0),""))</f>
        <v>0</v>
      </c>
      <c r="Y4715" s="27">
        <f>IF($F4715="","",IFERROR(VLOOKUP($F4715,BankTbl,4,0),""))</f>
        <v>0</v>
      </c>
      <c r="Z4715" s="27">
        <f>IF($B4715="","",IF($V4715="PICK",LEFT($N4715,5),IF($V4715="FIXED",$W4715,IF($V4715="CODE",$H4715,""))))</f>
        <v>0</v>
      </c>
    </row>
    <row r="4716" spans="1:26" ht="21" customHeight="1">
      <c r="A4716" s="27">
        <f>IF($B4716="","",COUNTA($B$13:$B4716))</f>
        <v>0</v>
      </c>
      <c r="B4716" s="28"/>
      <c r="C4716" s="28"/>
      <c r="D4716" s="29"/>
      <c r="E4716" s="29"/>
      <c r="F4716" s="29"/>
      <c r="G4716" s="28"/>
      <c r="H4716" s="28"/>
      <c r="I4716" s="30">
        <f>IF($H4716="","",IFERROR(VLOOKUP($H4716,AcctTbl,2,0),"کد ناشناخته"))</f>
        <v>0</v>
      </c>
      <c r="J4716" s="27">
        <f>IF($H4716="","",IFERROR(VLOOKUP($H4716,AcctTbl,3,0),""))</f>
        <v>0</v>
      </c>
      <c r="K4716" s="29"/>
      <c r="L4716" s="28"/>
      <c r="M4716" s="31"/>
      <c r="N4716" s="29"/>
      <c r="O4716" s="32">
        <f>IF($B4716="",0,IF($U4716="IN",N($M4716),0))</f>
        <v>0</v>
      </c>
      <c r="P4716" s="32">
        <f>IF($B4716="",0,IF(OR($U4716="OUT",$U4716="TRF"),N($M4716),0))</f>
        <v>0</v>
      </c>
      <c r="Q4716" s="32">
        <f>IF($B4716="",0,IF(OR($U4716="OUT",$U4716="TRF"),N($M4716),0))</f>
        <v>0</v>
      </c>
      <c r="R4716" s="32">
        <f>IF($B4716="",0,IF($U4716="IN",N($M4716),0))</f>
        <v>0</v>
      </c>
      <c r="S4716" s="33">
        <f>IF($B4716="","",IF($M4716="","⚠ مبلغ",IF($E4716="","⚠ بانک عامل",IF(AND($U4716="TRF",$F4716=""),"⚠ بانک مقصد",IF(AND($V4716&lt;&gt;"NONE",$V4716&lt;&gt;"",$Z4716=""),"⚠ طرف حساب","✓")))))</f>
        <v>0</v>
      </c>
      <c r="T4716" s="29"/>
      <c r="U4716" s="27">
        <f>IFERROR(VLOOKUP($D4716,BankOpTbl,2,0),"")</f>
        <v>0</v>
      </c>
      <c r="V4716" s="27">
        <f>IFERROR(VLOOKUP($D4716,BankOpTbl,3,0),"")</f>
        <v>0</v>
      </c>
      <c r="W4716" s="27">
        <f>IFERROR(VLOOKUP($D4716,BankOpTbl,4,0),"")</f>
        <v>0</v>
      </c>
      <c r="X4716" s="27">
        <f>IF($E4716="","",IFERROR(VLOOKUP($E4716,BankTbl,4,0),""))</f>
        <v>0</v>
      </c>
      <c r="Y4716" s="27">
        <f>IF($F4716="","",IFERROR(VLOOKUP($F4716,BankTbl,4,0),""))</f>
        <v>0</v>
      </c>
      <c r="Z4716" s="27">
        <f>IF($B4716="","",IF($V4716="PICK",LEFT($N4716,5),IF($V4716="FIXED",$W4716,IF($V4716="CODE",$H4716,""))))</f>
        <v>0</v>
      </c>
    </row>
    <row r="4717" spans="1:26" ht="21" customHeight="1">
      <c r="A4717" s="27">
        <f>IF($B4717="","",COUNTA($B$13:$B4717))</f>
        <v>0</v>
      </c>
      <c r="B4717" s="28"/>
      <c r="C4717" s="28"/>
      <c r="D4717" s="29"/>
      <c r="E4717" s="29"/>
      <c r="F4717" s="29"/>
      <c r="G4717" s="28"/>
      <c r="H4717" s="28"/>
      <c r="I4717" s="30">
        <f>IF($H4717="","",IFERROR(VLOOKUP($H4717,AcctTbl,2,0),"کد ناشناخته"))</f>
        <v>0</v>
      </c>
      <c r="J4717" s="27">
        <f>IF($H4717="","",IFERROR(VLOOKUP($H4717,AcctTbl,3,0),""))</f>
        <v>0</v>
      </c>
      <c r="K4717" s="29"/>
      <c r="L4717" s="28"/>
      <c r="M4717" s="31"/>
      <c r="N4717" s="29"/>
      <c r="O4717" s="32">
        <f>IF($B4717="",0,IF($U4717="IN",N($M4717),0))</f>
        <v>0</v>
      </c>
      <c r="P4717" s="32">
        <f>IF($B4717="",0,IF(OR($U4717="OUT",$U4717="TRF"),N($M4717),0))</f>
        <v>0</v>
      </c>
      <c r="Q4717" s="32">
        <f>IF($B4717="",0,IF(OR($U4717="OUT",$U4717="TRF"),N($M4717),0))</f>
        <v>0</v>
      </c>
      <c r="R4717" s="32">
        <f>IF($B4717="",0,IF($U4717="IN",N($M4717),0))</f>
        <v>0</v>
      </c>
      <c r="S4717" s="33">
        <f>IF($B4717="","",IF($M4717="","⚠ مبلغ",IF($E4717="","⚠ بانک عامل",IF(AND($U4717="TRF",$F4717=""),"⚠ بانک مقصد",IF(AND($V4717&lt;&gt;"NONE",$V4717&lt;&gt;"",$Z4717=""),"⚠ طرف حساب","✓")))))</f>
        <v>0</v>
      </c>
      <c r="T4717" s="29"/>
      <c r="U4717" s="27">
        <f>IFERROR(VLOOKUP($D4717,BankOpTbl,2,0),"")</f>
        <v>0</v>
      </c>
      <c r="V4717" s="27">
        <f>IFERROR(VLOOKUP($D4717,BankOpTbl,3,0),"")</f>
        <v>0</v>
      </c>
      <c r="W4717" s="27">
        <f>IFERROR(VLOOKUP($D4717,BankOpTbl,4,0),"")</f>
        <v>0</v>
      </c>
      <c r="X4717" s="27">
        <f>IF($E4717="","",IFERROR(VLOOKUP($E4717,BankTbl,4,0),""))</f>
        <v>0</v>
      </c>
      <c r="Y4717" s="27">
        <f>IF($F4717="","",IFERROR(VLOOKUP($F4717,BankTbl,4,0),""))</f>
        <v>0</v>
      </c>
      <c r="Z4717" s="27">
        <f>IF($B4717="","",IF($V4717="PICK",LEFT($N4717,5),IF($V4717="FIXED",$W4717,IF($V4717="CODE",$H4717,""))))</f>
        <v>0</v>
      </c>
    </row>
    <row r="4718" spans="1:26" ht="21" customHeight="1">
      <c r="A4718" s="27">
        <f>IF($B4718="","",COUNTA($B$13:$B4718))</f>
        <v>0</v>
      </c>
      <c r="B4718" s="28"/>
      <c r="C4718" s="28"/>
      <c r="D4718" s="29"/>
      <c r="E4718" s="29"/>
      <c r="F4718" s="29"/>
      <c r="G4718" s="28"/>
      <c r="H4718" s="28"/>
      <c r="I4718" s="30">
        <f>IF($H4718="","",IFERROR(VLOOKUP($H4718,AcctTbl,2,0),"کد ناشناخته"))</f>
        <v>0</v>
      </c>
      <c r="J4718" s="27">
        <f>IF($H4718="","",IFERROR(VLOOKUP($H4718,AcctTbl,3,0),""))</f>
        <v>0</v>
      </c>
      <c r="K4718" s="29"/>
      <c r="L4718" s="28"/>
      <c r="M4718" s="31"/>
      <c r="N4718" s="29"/>
      <c r="O4718" s="32">
        <f>IF($B4718="",0,IF($U4718="IN",N($M4718),0))</f>
        <v>0</v>
      </c>
      <c r="P4718" s="32">
        <f>IF($B4718="",0,IF(OR($U4718="OUT",$U4718="TRF"),N($M4718),0))</f>
        <v>0</v>
      </c>
      <c r="Q4718" s="32">
        <f>IF($B4718="",0,IF(OR($U4718="OUT",$U4718="TRF"),N($M4718),0))</f>
        <v>0</v>
      </c>
      <c r="R4718" s="32">
        <f>IF($B4718="",0,IF($U4718="IN",N($M4718),0))</f>
        <v>0</v>
      </c>
      <c r="S4718" s="33">
        <f>IF($B4718="","",IF($M4718="","⚠ مبلغ",IF($E4718="","⚠ بانک عامل",IF(AND($U4718="TRF",$F4718=""),"⚠ بانک مقصد",IF(AND($V4718&lt;&gt;"NONE",$V4718&lt;&gt;"",$Z4718=""),"⚠ طرف حساب","✓")))))</f>
        <v>0</v>
      </c>
      <c r="T4718" s="29"/>
      <c r="U4718" s="27">
        <f>IFERROR(VLOOKUP($D4718,BankOpTbl,2,0),"")</f>
        <v>0</v>
      </c>
      <c r="V4718" s="27">
        <f>IFERROR(VLOOKUP($D4718,BankOpTbl,3,0),"")</f>
        <v>0</v>
      </c>
      <c r="W4718" s="27">
        <f>IFERROR(VLOOKUP($D4718,BankOpTbl,4,0),"")</f>
        <v>0</v>
      </c>
      <c r="X4718" s="27">
        <f>IF($E4718="","",IFERROR(VLOOKUP($E4718,BankTbl,4,0),""))</f>
        <v>0</v>
      </c>
      <c r="Y4718" s="27">
        <f>IF($F4718="","",IFERROR(VLOOKUP($F4718,BankTbl,4,0),""))</f>
        <v>0</v>
      </c>
      <c r="Z4718" s="27">
        <f>IF($B4718="","",IF($V4718="PICK",LEFT($N4718,5),IF($V4718="FIXED",$W4718,IF($V4718="CODE",$H4718,""))))</f>
        <v>0</v>
      </c>
    </row>
    <row r="4719" spans="1:26" ht="21" customHeight="1">
      <c r="A4719" s="27">
        <f>IF($B4719="","",COUNTA($B$13:$B4719))</f>
        <v>0</v>
      </c>
      <c r="B4719" s="28"/>
      <c r="C4719" s="28"/>
      <c r="D4719" s="29"/>
      <c r="E4719" s="29"/>
      <c r="F4719" s="29"/>
      <c r="G4719" s="28"/>
      <c r="H4719" s="28"/>
      <c r="I4719" s="30">
        <f>IF($H4719="","",IFERROR(VLOOKUP($H4719,AcctTbl,2,0),"کد ناشناخته"))</f>
        <v>0</v>
      </c>
      <c r="J4719" s="27">
        <f>IF($H4719="","",IFERROR(VLOOKUP($H4719,AcctTbl,3,0),""))</f>
        <v>0</v>
      </c>
      <c r="K4719" s="29"/>
      <c r="L4719" s="28"/>
      <c r="M4719" s="31"/>
      <c r="N4719" s="29"/>
      <c r="O4719" s="32">
        <f>IF($B4719="",0,IF($U4719="IN",N($M4719),0))</f>
        <v>0</v>
      </c>
      <c r="P4719" s="32">
        <f>IF($B4719="",0,IF(OR($U4719="OUT",$U4719="TRF"),N($M4719),0))</f>
        <v>0</v>
      </c>
      <c r="Q4719" s="32">
        <f>IF($B4719="",0,IF(OR($U4719="OUT",$U4719="TRF"),N($M4719),0))</f>
        <v>0</v>
      </c>
      <c r="R4719" s="32">
        <f>IF($B4719="",0,IF($U4719="IN",N($M4719),0))</f>
        <v>0</v>
      </c>
      <c r="S4719" s="33">
        <f>IF($B4719="","",IF($M4719="","⚠ مبلغ",IF($E4719="","⚠ بانک عامل",IF(AND($U4719="TRF",$F4719=""),"⚠ بانک مقصد",IF(AND($V4719&lt;&gt;"NONE",$V4719&lt;&gt;"",$Z4719=""),"⚠ طرف حساب","✓")))))</f>
        <v>0</v>
      </c>
      <c r="T4719" s="29"/>
      <c r="U4719" s="27">
        <f>IFERROR(VLOOKUP($D4719,BankOpTbl,2,0),"")</f>
        <v>0</v>
      </c>
      <c r="V4719" s="27">
        <f>IFERROR(VLOOKUP($D4719,BankOpTbl,3,0),"")</f>
        <v>0</v>
      </c>
      <c r="W4719" s="27">
        <f>IFERROR(VLOOKUP($D4719,BankOpTbl,4,0),"")</f>
        <v>0</v>
      </c>
      <c r="X4719" s="27">
        <f>IF($E4719="","",IFERROR(VLOOKUP($E4719,BankTbl,4,0),""))</f>
        <v>0</v>
      </c>
      <c r="Y4719" s="27">
        <f>IF($F4719="","",IFERROR(VLOOKUP($F4719,BankTbl,4,0),""))</f>
        <v>0</v>
      </c>
      <c r="Z4719" s="27">
        <f>IF($B4719="","",IF($V4719="PICK",LEFT($N4719,5),IF($V4719="FIXED",$W4719,IF($V4719="CODE",$H4719,""))))</f>
        <v>0</v>
      </c>
    </row>
    <row r="4720" spans="1:26" ht="21" customHeight="1">
      <c r="A4720" s="27">
        <f>IF($B4720="","",COUNTA($B$13:$B4720))</f>
        <v>0</v>
      </c>
      <c r="B4720" s="28"/>
      <c r="C4720" s="28"/>
      <c r="D4720" s="29"/>
      <c r="E4720" s="29"/>
      <c r="F4720" s="29"/>
      <c r="G4720" s="28"/>
      <c r="H4720" s="28"/>
      <c r="I4720" s="30">
        <f>IF($H4720="","",IFERROR(VLOOKUP($H4720,AcctTbl,2,0),"کد ناشناخته"))</f>
        <v>0</v>
      </c>
      <c r="J4720" s="27">
        <f>IF($H4720="","",IFERROR(VLOOKUP($H4720,AcctTbl,3,0),""))</f>
        <v>0</v>
      </c>
      <c r="K4720" s="29"/>
      <c r="L4720" s="28"/>
      <c r="M4720" s="31"/>
      <c r="N4720" s="29"/>
      <c r="O4720" s="32">
        <f>IF($B4720="",0,IF($U4720="IN",N($M4720),0))</f>
        <v>0</v>
      </c>
      <c r="P4720" s="32">
        <f>IF($B4720="",0,IF(OR($U4720="OUT",$U4720="TRF"),N($M4720),0))</f>
        <v>0</v>
      </c>
      <c r="Q4720" s="32">
        <f>IF($B4720="",0,IF(OR($U4720="OUT",$U4720="TRF"),N($M4720),0))</f>
        <v>0</v>
      </c>
      <c r="R4720" s="32">
        <f>IF($B4720="",0,IF($U4720="IN",N($M4720),0))</f>
        <v>0</v>
      </c>
      <c r="S4720" s="33">
        <f>IF($B4720="","",IF($M4720="","⚠ مبلغ",IF($E4720="","⚠ بانک عامل",IF(AND($U4720="TRF",$F4720=""),"⚠ بانک مقصد",IF(AND($V4720&lt;&gt;"NONE",$V4720&lt;&gt;"",$Z4720=""),"⚠ طرف حساب","✓")))))</f>
        <v>0</v>
      </c>
      <c r="T4720" s="29"/>
      <c r="U4720" s="27">
        <f>IFERROR(VLOOKUP($D4720,BankOpTbl,2,0),"")</f>
        <v>0</v>
      </c>
      <c r="V4720" s="27">
        <f>IFERROR(VLOOKUP($D4720,BankOpTbl,3,0),"")</f>
        <v>0</v>
      </c>
      <c r="W4720" s="27">
        <f>IFERROR(VLOOKUP($D4720,BankOpTbl,4,0),"")</f>
        <v>0</v>
      </c>
      <c r="X4720" s="27">
        <f>IF($E4720="","",IFERROR(VLOOKUP($E4720,BankTbl,4,0),""))</f>
        <v>0</v>
      </c>
      <c r="Y4720" s="27">
        <f>IF($F4720="","",IFERROR(VLOOKUP($F4720,BankTbl,4,0),""))</f>
        <v>0</v>
      </c>
      <c r="Z4720" s="27">
        <f>IF($B4720="","",IF($V4720="PICK",LEFT($N4720,5),IF($V4720="FIXED",$W4720,IF($V4720="CODE",$H4720,""))))</f>
        <v>0</v>
      </c>
    </row>
    <row r="4721" spans="1:26" ht="21" customHeight="1">
      <c r="A4721" s="27">
        <f>IF($B4721="","",COUNTA($B$13:$B4721))</f>
        <v>0</v>
      </c>
      <c r="B4721" s="28"/>
      <c r="C4721" s="28"/>
      <c r="D4721" s="29"/>
      <c r="E4721" s="29"/>
      <c r="F4721" s="29"/>
      <c r="G4721" s="28"/>
      <c r="H4721" s="28"/>
      <c r="I4721" s="30">
        <f>IF($H4721="","",IFERROR(VLOOKUP($H4721,AcctTbl,2,0),"کد ناشناخته"))</f>
        <v>0</v>
      </c>
      <c r="J4721" s="27">
        <f>IF($H4721="","",IFERROR(VLOOKUP($H4721,AcctTbl,3,0),""))</f>
        <v>0</v>
      </c>
      <c r="K4721" s="29"/>
      <c r="L4721" s="28"/>
      <c r="M4721" s="31"/>
      <c r="N4721" s="29"/>
      <c r="O4721" s="32">
        <f>IF($B4721="",0,IF($U4721="IN",N($M4721),0))</f>
        <v>0</v>
      </c>
      <c r="P4721" s="32">
        <f>IF($B4721="",0,IF(OR($U4721="OUT",$U4721="TRF"),N($M4721),0))</f>
        <v>0</v>
      </c>
      <c r="Q4721" s="32">
        <f>IF($B4721="",0,IF(OR($U4721="OUT",$U4721="TRF"),N($M4721),0))</f>
        <v>0</v>
      </c>
      <c r="R4721" s="32">
        <f>IF($B4721="",0,IF($U4721="IN",N($M4721),0))</f>
        <v>0</v>
      </c>
      <c r="S4721" s="33">
        <f>IF($B4721="","",IF($M4721="","⚠ مبلغ",IF($E4721="","⚠ بانک عامل",IF(AND($U4721="TRF",$F4721=""),"⚠ بانک مقصد",IF(AND($V4721&lt;&gt;"NONE",$V4721&lt;&gt;"",$Z4721=""),"⚠ طرف حساب","✓")))))</f>
        <v>0</v>
      </c>
      <c r="T4721" s="29"/>
      <c r="U4721" s="27">
        <f>IFERROR(VLOOKUP($D4721,BankOpTbl,2,0),"")</f>
        <v>0</v>
      </c>
      <c r="V4721" s="27">
        <f>IFERROR(VLOOKUP($D4721,BankOpTbl,3,0),"")</f>
        <v>0</v>
      </c>
      <c r="W4721" s="27">
        <f>IFERROR(VLOOKUP($D4721,BankOpTbl,4,0),"")</f>
        <v>0</v>
      </c>
      <c r="X4721" s="27">
        <f>IF($E4721="","",IFERROR(VLOOKUP($E4721,BankTbl,4,0),""))</f>
        <v>0</v>
      </c>
      <c r="Y4721" s="27">
        <f>IF($F4721="","",IFERROR(VLOOKUP($F4721,BankTbl,4,0),""))</f>
        <v>0</v>
      </c>
      <c r="Z4721" s="27">
        <f>IF($B4721="","",IF($V4721="PICK",LEFT($N4721,5),IF($V4721="FIXED",$W4721,IF($V4721="CODE",$H4721,""))))</f>
        <v>0</v>
      </c>
    </row>
    <row r="4722" spans="1:26" ht="21" customHeight="1">
      <c r="A4722" s="27">
        <f>IF($B4722="","",COUNTA($B$13:$B4722))</f>
        <v>0</v>
      </c>
      <c r="B4722" s="28"/>
      <c r="C4722" s="28"/>
      <c r="D4722" s="29"/>
      <c r="E4722" s="29"/>
      <c r="F4722" s="29"/>
      <c r="G4722" s="28"/>
      <c r="H4722" s="28"/>
      <c r="I4722" s="30">
        <f>IF($H4722="","",IFERROR(VLOOKUP($H4722,AcctTbl,2,0),"کد ناشناخته"))</f>
        <v>0</v>
      </c>
      <c r="J4722" s="27">
        <f>IF($H4722="","",IFERROR(VLOOKUP($H4722,AcctTbl,3,0),""))</f>
        <v>0</v>
      </c>
      <c r="K4722" s="29"/>
      <c r="L4722" s="28"/>
      <c r="M4722" s="31"/>
      <c r="N4722" s="29"/>
      <c r="O4722" s="32">
        <f>IF($B4722="",0,IF($U4722="IN",N($M4722),0))</f>
        <v>0</v>
      </c>
      <c r="P4722" s="32">
        <f>IF($B4722="",0,IF(OR($U4722="OUT",$U4722="TRF"),N($M4722),0))</f>
        <v>0</v>
      </c>
      <c r="Q4722" s="32">
        <f>IF($B4722="",0,IF(OR($U4722="OUT",$U4722="TRF"),N($M4722),0))</f>
        <v>0</v>
      </c>
      <c r="R4722" s="32">
        <f>IF($B4722="",0,IF($U4722="IN",N($M4722),0))</f>
        <v>0</v>
      </c>
      <c r="S4722" s="33">
        <f>IF($B4722="","",IF($M4722="","⚠ مبلغ",IF($E4722="","⚠ بانک عامل",IF(AND($U4722="TRF",$F4722=""),"⚠ بانک مقصد",IF(AND($V4722&lt;&gt;"NONE",$V4722&lt;&gt;"",$Z4722=""),"⚠ طرف حساب","✓")))))</f>
        <v>0</v>
      </c>
      <c r="T4722" s="29"/>
      <c r="U4722" s="27">
        <f>IFERROR(VLOOKUP($D4722,BankOpTbl,2,0),"")</f>
        <v>0</v>
      </c>
      <c r="V4722" s="27">
        <f>IFERROR(VLOOKUP($D4722,BankOpTbl,3,0),"")</f>
        <v>0</v>
      </c>
      <c r="W4722" s="27">
        <f>IFERROR(VLOOKUP($D4722,BankOpTbl,4,0),"")</f>
        <v>0</v>
      </c>
      <c r="X4722" s="27">
        <f>IF($E4722="","",IFERROR(VLOOKUP($E4722,BankTbl,4,0),""))</f>
        <v>0</v>
      </c>
      <c r="Y4722" s="27">
        <f>IF($F4722="","",IFERROR(VLOOKUP($F4722,BankTbl,4,0),""))</f>
        <v>0</v>
      </c>
      <c r="Z4722" s="27">
        <f>IF($B4722="","",IF($V4722="PICK",LEFT($N4722,5),IF($V4722="FIXED",$W4722,IF($V4722="CODE",$H4722,""))))</f>
        <v>0</v>
      </c>
    </row>
    <row r="4723" spans="1:26" ht="21" customHeight="1">
      <c r="A4723" s="27">
        <f>IF($B4723="","",COUNTA($B$13:$B4723))</f>
        <v>0</v>
      </c>
      <c r="B4723" s="28"/>
      <c r="C4723" s="28"/>
      <c r="D4723" s="29"/>
      <c r="E4723" s="29"/>
      <c r="F4723" s="29"/>
      <c r="G4723" s="28"/>
      <c r="H4723" s="28"/>
      <c r="I4723" s="30">
        <f>IF($H4723="","",IFERROR(VLOOKUP($H4723,AcctTbl,2,0),"کد ناشناخته"))</f>
        <v>0</v>
      </c>
      <c r="J4723" s="27">
        <f>IF($H4723="","",IFERROR(VLOOKUP($H4723,AcctTbl,3,0),""))</f>
        <v>0</v>
      </c>
      <c r="K4723" s="29"/>
      <c r="L4723" s="28"/>
      <c r="M4723" s="31"/>
      <c r="N4723" s="29"/>
      <c r="O4723" s="32">
        <f>IF($B4723="",0,IF($U4723="IN",N($M4723),0))</f>
        <v>0</v>
      </c>
      <c r="P4723" s="32">
        <f>IF($B4723="",0,IF(OR($U4723="OUT",$U4723="TRF"),N($M4723),0))</f>
        <v>0</v>
      </c>
      <c r="Q4723" s="32">
        <f>IF($B4723="",0,IF(OR($U4723="OUT",$U4723="TRF"),N($M4723),0))</f>
        <v>0</v>
      </c>
      <c r="R4723" s="32">
        <f>IF($B4723="",0,IF($U4723="IN",N($M4723),0))</f>
        <v>0</v>
      </c>
      <c r="S4723" s="33">
        <f>IF($B4723="","",IF($M4723="","⚠ مبلغ",IF($E4723="","⚠ بانک عامل",IF(AND($U4723="TRF",$F4723=""),"⚠ بانک مقصد",IF(AND($V4723&lt;&gt;"NONE",$V4723&lt;&gt;"",$Z4723=""),"⚠ طرف حساب","✓")))))</f>
        <v>0</v>
      </c>
      <c r="T4723" s="29"/>
      <c r="U4723" s="27">
        <f>IFERROR(VLOOKUP($D4723,BankOpTbl,2,0),"")</f>
        <v>0</v>
      </c>
      <c r="V4723" s="27">
        <f>IFERROR(VLOOKUP($D4723,BankOpTbl,3,0),"")</f>
        <v>0</v>
      </c>
      <c r="W4723" s="27">
        <f>IFERROR(VLOOKUP($D4723,BankOpTbl,4,0),"")</f>
        <v>0</v>
      </c>
      <c r="X4723" s="27">
        <f>IF($E4723="","",IFERROR(VLOOKUP($E4723,BankTbl,4,0),""))</f>
        <v>0</v>
      </c>
      <c r="Y4723" s="27">
        <f>IF($F4723="","",IFERROR(VLOOKUP($F4723,BankTbl,4,0),""))</f>
        <v>0</v>
      </c>
      <c r="Z4723" s="27">
        <f>IF($B4723="","",IF($V4723="PICK",LEFT($N4723,5),IF($V4723="FIXED",$W4723,IF($V4723="CODE",$H4723,""))))</f>
        <v>0</v>
      </c>
    </row>
    <row r="4724" spans="1:26" ht="21" customHeight="1">
      <c r="A4724" s="27">
        <f>IF($B4724="","",COUNTA($B$13:$B4724))</f>
        <v>0</v>
      </c>
      <c r="B4724" s="28"/>
      <c r="C4724" s="28"/>
      <c r="D4724" s="29"/>
      <c r="E4724" s="29"/>
      <c r="F4724" s="29"/>
      <c r="G4724" s="28"/>
      <c r="H4724" s="28"/>
      <c r="I4724" s="30">
        <f>IF($H4724="","",IFERROR(VLOOKUP($H4724,AcctTbl,2,0),"کد ناشناخته"))</f>
        <v>0</v>
      </c>
      <c r="J4724" s="27">
        <f>IF($H4724="","",IFERROR(VLOOKUP($H4724,AcctTbl,3,0),""))</f>
        <v>0</v>
      </c>
      <c r="K4724" s="29"/>
      <c r="L4724" s="28"/>
      <c r="M4724" s="31"/>
      <c r="N4724" s="29"/>
      <c r="O4724" s="32">
        <f>IF($B4724="",0,IF($U4724="IN",N($M4724),0))</f>
        <v>0</v>
      </c>
      <c r="P4724" s="32">
        <f>IF($B4724="",0,IF(OR($U4724="OUT",$U4724="TRF"),N($M4724),0))</f>
        <v>0</v>
      </c>
      <c r="Q4724" s="32">
        <f>IF($B4724="",0,IF(OR($U4724="OUT",$U4724="TRF"),N($M4724),0))</f>
        <v>0</v>
      </c>
      <c r="R4724" s="32">
        <f>IF($B4724="",0,IF($U4724="IN",N($M4724),0))</f>
        <v>0</v>
      </c>
      <c r="S4724" s="33">
        <f>IF($B4724="","",IF($M4724="","⚠ مبلغ",IF($E4724="","⚠ بانک عامل",IF(AND($U4724="TRF",$F4724=""),"⚠ بانک مقصد",IF(AND($V4724&lt;&gt;"NONE",$V4724&lt;&gt;"",$Z4724=""),"⚠ طرف حساب","✓")))))</f>
        <v>0</v>
      </c>
      <c r="T4724" s="29"/>
      <c r="U4724" s="27">
        <f>IFERROR(VLOOKUP($D4724,BankOpTbl,2,0),"")</f>
        <v>0</v>
      </c>
      <c r="V4724" s="27">
        <f>IFERROR(VLOOKUP($D4724,BankOpTbl,3,0),"")</f>
        <v>0</v>
      </c>
      <c r="W4724" s="27">
        <f>IFERROR(VLOOKUP($D4724,BankOpTbl,4,0),"")</f>
        <v>0</v>
      </c>
      <c r="X4724" s="27">
        <f>IF($E4724="","",IFERROR(VLOOKUP($E4724,BankTbl,4,0),""))</f>
        <v>0</v>
      </c>
      <c r="Y4724" s="27">
        <f>IF($F4724="","",IFERROR(VLOOKUP($F4724,BankTbl,4,0),""))</f>
        <v>0</v>
      </c>
      <c r="Z4724" s="27">
        <f>IF($B4724="","",IF($V4724="PICK",LEFT($N4724,5),IF($V4724="FIXED",$W4724,IF($V4724="CODE",$H4724,""))))</f>
        <v>0</v>
      </c>
    </row>
    <row r="4725" spans="1:26" ht="21" customHeight="1">
      <c r="A4725" s="27">
        <f>IF($B4725="","",COUNTA($B$13:$B4725))</f>
        <v>0</v>
      </c>
      <c r="B4725" s="28"/>
      <c r="C4725" s="28"/>
      <c r="D4725" s="29"/>
      <c r="E4725" s="29"/>
      <c r="F4725" s="29"/>
      <c r="G4725" s="28"/>
      <c r="H4725" s="28"/>
      <c r="I4725" s="30">
        <f>IF($H4725="","",IFERROR(VLOOKUP($H4725,AcctTbl,2,0),"کد ناشناخته"))</f>
        <v>0</v>
      </c>
      <c r="J4725" s="27">
        <f>IF($H4725="","",IFERROR(VLOOKUP($H4725,AcctTbl,3,0),""))</f>
        <v>0</v>
      </c>
      <c r="K4725" s="29"/>
      <c r="L4725" s="28"/>
      <c r="M4725" s="31"/>
      <c r="N4725" s="29"/>
      <c r="O4725" s="32">
        <f>IF($B4725="",0,IF($U4725="IN",N($M4725),0))</f>
        <v>0</v>
      </c>
      <c r="P4725" s="32">
        <f>IF($B4725="",0,IF(OR($U4725="OUT",$U4725="TRF"),N($M4725),0))</f>
        <v>0</v>
      </c>
      <c r="Q4725" s="32">
        <f>IF($B4725="",0,IF(OR($U4725="OUT",$U4725="TRF"),N($M4725),0))</f>
        <v>0</v>
      </c>
      <c r="R4725" s="32">
        <f>IF($B4725="",0,IF($U4725="IN",N($M4725),0))</f>
        <v>0</v>
      </c>
      <c r="S4725" s="33">
        <f>IF($B4725="","",IF($M4725="","⚠ مبلغ",IF($E4725="","⚠ بانک عامل",IF(AND($U4725="TRF",$F4725=""),"⚠ بانک مقصد",IF(AND($V4725&lt;&gt;"NONE",$V4725&lt;&gt;"",$Z4725=""),"⚠ طرف حساب","✓")))))</f>
        <v>0</v>
      </c>
      <c r="T4725" s="29"/>
      <c r="U4725" s="27">
        <f>IFERROR(VLOOKUP($D4725,BankOpTbl,2,0),"")</f>
        <v>0</v>
      </c>
      <c r="V4725" s="27">
        <f>IFERROR(VLOOKUP($D4725,BankOpTbl,3,0),"")</f>
        <v>0</v>
      </c>
      <c r="W4725" s="27">
        <f>IFERROR(VLOOKUP($D4725,BankOpTbl,4,0),"")</f>
        <v>0</v>
      </c>
      <c r="X4725" s="27">
        <f>IF($E4725="","",IFERROR(VLOOKUP($E4725,BankTbl,4,0),""))</f>
        <v>0</v>
      </c>
      <c r="Y4725" s="27">
        <f>IF($F4725="","",IFERROR(VLOOKUP($F4725,BankTbl,4,0),""))</f>
        <v>0</v>
      </c>
      <c r="Z4725" s="27">
        <f>IF($B4725="","",IF($V4725="PICK",LEFT($N4725,5),IF($V4725="FIXED",$W4725,IF($V4725="CODE",$H4725,""))))</f>
        <v>0</v>
      </c>
    </row>
    <row r="4726" spans="1:26" ht="21" customHeight="1">
      <c r="A4726" s="27">
        <f>IF($B4726="","",COUNTA($B$13:$B4726))</f>
        <v>0</v>
      </c>
      <c r="B4726" s="28"/>
      <c r="C4726" s="28"/>
      <c r="D4726" s="29"/>
      <c r="E4726" s="29"/>
      <c r="F4726" s="29"/>
      <c r="G4726" s="28"/>
      <c r="H4726" s="28"/>
      <c r="I4726" s="30">
        <f>IF($H4726="","",IFERROR(VLOOKUP($H4726,AcctTbl,2,0),"کد ناشناخته"))</f>
        <v>0</v>
      </c>
      <c r="J4726" s="27">
        <f>IF($H4726="","",IFERROR(VLOOKUP($H4726,AcctTbl,3,0),""))</f>
        <v>0</v>
      </c>
      <c r="K4726" s="29"/>
      <c r="L4726" s="28"/>
      <c r="M4726" s="31"/>
      <c r="N4726" s="29"/>
      <c r="O4726" s="32">
        <f>IF($B4726="",0,IF($U4726="IN",N($M4726),0))</f>
        <v>0</v>
      </c>
      <c r="P4726" s="32">
        <f>IF($B4726="",0,IF(OR($U4726="OUT",$U4726="TRF"),N($M4726),0))</f>
        <v>0</v>
      </c>
      <c r="Q4726" s="32">
        <f>IF($B4726="",0,IF(OR($U4726="OUT",$U4726="TRF"),N($M4726),0))</f>
        <v>0</v>
      </c>
      <c r="R4726" s="32">
        <f>IF($B4726="",0,IF($U4726="IN",N($M4726),0))</f>
        <v>0</v>
      </c>
      <c r="S4726" s="33">
        <f>IF($B4726="","",IF($M4726="","⚠ مبلغ",IF($E4726="","⚠ بانک عامل",IF(AND($U4726="TRF",$F4726=""),"⚠ بانک مقصد",IF(AND($V4726&lt;&gt;"NONE",$V4726&lt;&gt;"",$Z4726=""),"⚠ طرف حساب","✓")))))</f>
        <v>0</v>
      </c>
      <c r="T4726" s="29"/>
      <c r="U4726" s="27">
        <f>IFERROR(VLOOKUP($D4726,BankOpTbl,2,0),"")</f>
        <v>0</v>
      </c>
      <c r="V4726" s="27">
        <f>IFERROR(VLOOKUP($D4726,BankOpTbl,3,0),"")</f>
        <v>0</v>
      </c>
      <c r="W4726" s="27">
        <f>IFERROR(VLOOKUP($D4726,BankOpTbl,4,0),"")</f>
        <v>0</v>
      </c>
      <c r="X4726" s="27">
        <f>IF($E4726="","",IFERROR(VLOOKUP($E4726,BankTbl,4,0),""))</f>
        <v>0</v>
      </c>
      <c r="Y4726" s="27">
        <f>IF($F4726="","",IFERROR(VLOOKUP($F4726,BankTbl,4,0),""))</f>
        <v>0</v>
      </c>
      <c r="Z4726" s="27">
        <f>IF($B4726="","",IF($V4726="PICK",LEFT($N4726,5),IF($V4726="FIXED",$W4726,IF($V4726="CODE",$H4726,""))))</f>
        <v>0</v>
      </c>
    </row>
    <row r="4727" spans="1:26" ht="21" customHeight="1">
      <c r="A4727" s="27">
        <f>IF($B4727="","",COUNTA($B$13:$B4727))</f>
        <v>0</v>
      </c>
      <c r="B4727" s="28"/>
      <c r="C4727" s="28"/>
      <c r="D4727" s="29"/>
      <c r="E4727" s="29"/>
      <c r="F4727" s="29"/>
      <c r="G4727" s="28"/>
      <c r="H4727" s="28"/>
      <c r="I4727" s="30">
        <f>IF($H4727="","",IFERROR(VLOOKUP($H4727,AcctTbl,2,0),"کد ناشناخته"))</f>
        <v>0</v>
      </c>
      <c r="J4727" s="27">
        <f>IF($H4727="","",IFERROR(VLOOKUP($H4727,AcctTbl,3,0),""))</f>
        <v>0</v>
      </c>
      <c r="K4727" s="29"/>
      <c r="L4727" s="28"/>
      <c r="M4727" s="31"/>
      <c r="N4727" s="29"/>
      <c r="O4727" s="32">
        <f>IF($B4727="",0,IF($U4727="IN",N($M4727),0))</f>
        <v>0</v>
      </c>
      <c r="P4727" s="32">
        <f>IF($B4727="",0,IF(OR($U4727="OUT",$U4727="TRF"),N($M4727),0))</f>
        <v>0</v>
      </c>
      <c r="Q4727" s="32">
        <f>IF($B4727="",0,IF(OR($U4727="OUT",$U4727="TRF"),N($M4727),0))</f>
        <v>0</v>
      </c>
      <c r="R4727" s="32">
        <f>IF($B4727="",0,IF($U4727="IN",N($M4727),0))</f>
        <v>0</v>
      </c>
      <c r="S4727" s="33">
        <f>IF($B4727="","",IF($M4727="","⚠ مبلغ",IF($E4727="","⚠ بانک عامل",IF(AND($U4727="TRF",$F4727=""),"⚠ بانک مقصد",IF(AND($V4727&lt;&gt;"NONE",$V4727&lt;&gt;"",$Z4727=""),"⚠ طرف حساب","✓")))))</f>
        <v>0</v>
      </c>
      <c r="T4727" s="29"/>
      <c r="U4727" s="27">
        <f>IFERROR(VLOOKUP($D4727,BankOpTbl,2,0),"")</f>
        <v>0</v>
      </c>
      <c r="V4727" s="27">
        <f>IFERROR(VLOOKUP($D4727,BankOpTbl,3,0),"")</f>
        <v>0</v>
      </c>
      <c r="W4727" s="27">
        <f>IFERROR(VLOOKUP($D4727,BankOpTbl,4,0),"")</f>
        <v>0</v>
      </c>
      <c r="X4727" s="27">
        <f>IF($E4727="","",IFERROR(VLOOKUP($E4727,BankTbl,4,0),""))</f>
        <v>0</v>
      </c>
      <c r="Y4727" s="27">
        <f>IF($F4727="","",IFERROR(VLOOKUP($F4727,BankTbl,4,0),""))</f>
        <v>0</v>
      </c>
      <c r="Z4727" s="27">
        <f>IF($B4727="","",IF($V4727="PICK",LEFT($N4727,5),IF($V4727="FIXED",$W4727,IF($V4727="CODE",$H4727,""))))</f>
        <v>0</v>
      </c>
    </row>
    <row r="4728" spans="1:26" ht="21" customHeight="1">
      <c r="A4728" s="27">
        <f>IF($B4728="","",COUNTA($B$13:$B4728))</f>
        <v>0</v>
      </c>
      <c r="B4728" s="28"/>
      <c r="C4728" s="28"/>
      <c r="D4728" s="29"/>
      <c r="E4728" s="29"/>
      <c r="F4728" s="29"/>
      <c r="G4728" s="28"/>
      <c r="H4728" s="28"/>
      <c r="I4728" s="30">
        <f>IF($H4728="","",IFERROR(VLOOKUP($H4728,AcctTbl,2,0),"کد ناشناخته"))</f>
        <v>0</v>
      </c>
      <c r="J4728" s="27">
        <f>IF($H4728="","",IFERROR(VLOOKUP($H4728,AcctTbl,3,0),""))</f>
        <v>0</v>
      </c>
      <c r="K4728" s="29"/>
      <c r="L4728" s="28"/>
      <c r="M4728" s="31"/>
      <c r="N4728" s="29"/>
      <c r="O4728" s="32">
        <f>IF($B4728="",0,IF($U4728="IN",N($M4728),0))</f>
        <v>0</v>
      </c>
      <c r="P4728" s="32">
        <f>IF($B4728="",0,IF(OR($U4728="OUT",$U4728="TRF"),N($M4728),0))</f>
        <v>0</v>
      </c>
      <c r="Q4728" s="32">
        <f>IF($B4728="",0,IF(OR($U4728="OUT",$U4728="TRF"),N($M4728),0))</f>
        <v>0</v>
      </c>
      <c r="R4728" s="32">
        <f>IF($B4728="",0,IF($U4728="IN",N($M4728),0))</f>
        <v>0</v>
      </c>
      <c r="S4728" s="33">
        <f>IF($B4728="","",IF($M4728="","⚠ مبلغ",IF($E4728="","⚠ بانک عامل",IF(AND($U4728="TRF",$F4728=""),"⚠ بانک مقصد",IF(AND($V4728&lt;&gt;"NONE",$V4728&lt;&gt;"",$Z4728=""),"⚠ طرف حساب","✓")))))</f>
        <v>0</v>
      </c>
      <c r="T4728" s="29"/>
      <c r="U4728" s="27">
        <f>IFERROR(VLOOKUP($D4728,BankOpTbl,2,0),"")</f>
        <v>0</v>
      </c>
      <c r="V4728" s="27">
        <f>IFERROR(VLOOKUP($D4728,BankOpTbl,3,0),"")</f>
        <v>0</v>
      </c>
      <c r="W4728" s="27">
        <f>IFERROR(VLOOKUP($D4728,BankOpTbl,4,0),"")</f>
        <v>0</v>
      </c>
      <c r="X4728" s="27">
        <f>IF($E4728="","",IFERROR(VLOOKUP($E4728,BankTbl,4,0),""))</f>
        <v>0</v>
      </c>
      <c r="Y4728" s="27">
        <f>IF($F4728="","",IFERROR(VLOOKUP($F4728,BankTbl,4,0),""))</f>
        <v>0</v>
      </c>
      <c r="Z4728" s="27">
        <f>IF($B4728="","",IF($V4728="PICK",LEFT($N4728,5),IF($V4728="FIXED",$W4728,IF($V4728="CODE",$H4728,""))))</f>
        <v>0</v>
      </c>
    </row>
    <row r="4729" spans="1:26" ht="21" customHeight="1">
      <c r="A4729" s="27">
        <f>IF($B4729="","",COUNTA($B$13:$B4729))</f>
        <v>0</v>
      </c>
      <c r="B4729" s="28"/>
      <c r="C4729" s="28"/>
      <c r="D4729" s="29"/>
      <c r="E4729" s="29"/>
      <c r="F4729" s="29"/>
      <c r="G4729" s="28"/>
      <c r="H4729" s="28"/>
      <c r="I4729" s="30">
        <f>IF($H4729="","",IFERROR(VLOOKUP($H4729,AcctTbl,2,0),"کد ناشناخته"))</f>
        <v>0</v>
      </c>
      <c r="J4729" s="27">
        <f>IF($H4729="","",IFERROR(VLOOKUP($H4729,AcctTbl,3,0),""))</f>
        <v>0</v>
      </c>
      <c r="K4729" s="29"/>
      <c r="L4729" s="28"/>
      <c r="M4729" s="31"/>
      <c r="N4729" s="29"/>
      <c r="O4729" s="32">
        <f>IF($B4729="",0,IF($U4729="IN",N($M4729),0))</f>
        <v>0</v>
      </c>
      <c r="P4729" s="32">
        <f>IF($B4729="",0,IF(OR($U4729="OUT",$U4729="TRF"),N($M4729),0))</f>
        <v>0</v>
      </c>
      <c r="Q4729" s="32">
        <f>IF($B4729="",0,IF(OR($U4729="OUT",$U4729="TRF"),N($M4729),0))</f>
        <v>0</v>
      </c>
      <c r="R4729" s="32">
        <f>IF($B4729="",0,IF($U4729="IN",N($M4729),0))</f>
        <v>0</v>
      </c>
      <c r="S4729" s="33">
        <f>IF($B4729="","",IF($M4729="","⚠ مبلغ",IF($E4729="","⚠ بانک عامل",IF(AND($U4729="TRF",$F4729=""),"⚠ بانک مقصد",IF(AND($V4729&lt;&gt;"NONE",$V4729&lt;&gt;"",$Z4729=""),"⚠ طرف حساب","✓")))))</f>
        <v>0</v>
      </c>
      <c r="T4729" s="29"/>
      <c r="U4729" s="27">
        <f>IFERROR(VLOOKUP($D4729,BankOpTbl,2,0),"")</f>
        <v>0</v>
      </c>
      <c r="V4729" s="27">
        <f>IFERROR(VLOOKUP($D4729,BankOpTbl,3,0),"")</f>
        <v>0</v>
      </c>
      <c r="W4729" s="27">
        <f>IFERROR(VLOOKUP($D4729,BankOpTbl,4,0),"")</f>
        <v>0</v>
      </c>
      <c r="X4729" s="27">
        <f>IF($E4729="","",IFERROR(VLOOKUP($E4729,BankTbl,4,0),""))</f>
        <v>0</v>
      </c>
      <c r="Y4729" s="27">
        <f>IF($F4729="","",IFERROR(VLOOKUP($F4729,BankTbl,4,0),""))</f>
        <v>0</v>
      </c>
      <c r="Z4729" s="27">
        <f>IF($B4729="","",IF($V4729="PICK",LEFT($N4729,5),IF($V4729="FIXED",$W4729,IF($V4729="CODE",$H4729,""))))</f>
        <v>0</v>
      </c>
    </row>
    <row r="4730" spans="1:26" ht="21" customHeight="1">
      <c r="A4730" s="27">
        <f>IF($B4730="","",COUNTA($B$13:$B4730))</f>
        <v>0</v>
      </c>
      <c r="B4730" s="28"/>
      <c r="C4730" s="28"/>
      <c r="D4730" s="29"/>
      <c r="E4730" s="29"/>
      <c r="F4730" s="29"/>
      <c r="G4730" s="28"/>
      <c r="H4730" s="28"/>
      <c r="I4730" s="30">
        <f>IF($H4730="","",IFERROR(VLOOKUP($H4730,AcctTbl,2,0),"کد ناشناخته"))</f>
        <v>0</v>
      </c>
      <c r="J4730" s="27">
        <f>IF($H4730="","",IFERROR(VLOOKUP($H4730,AcctTbl,3,0),""))</f>
        <v>0</v>
      </c>
      <c r="K4730" s="29"/>
      <c r="L4730" s="28"/>
      <c r="M4730" s="31"/>
      <c r="N4730" s="29"/>
      <c r="O4730" s="32">
        <f>IF($B4730="",0,IF($U4730="IN",N($M4730),0))</f>
        <v>0</v>
      </c>
      <c r="P4730" s="32">
        <f>IF($B4730="",0,IF(OR($U4730="OUT",$U4730="TRF"),N($M4730),0))</f>
        <v>0</v>
      </c>
      <c r="Q4730" s="32">
        <f>IF($B4730="",0,IF(OR($U4730="OUT",$U4730="TRF"),N($M4730),0))</f>
        <v>0</v>
      </c>
      <c r="R4730" s="32">
        <f>IF($B4730="",0,IF($U4730="IN",N($M4730),0))</f>
        <v>0</v>
      </c>
      <c r="S4730" s="33">
        <f>IF($B4730="","",IF($M4730="","⚠ مبلغ",IF($E4730="","⚠ بانک عامل",IF(AND($U4730="TRF",$F4730=""),"⚠ بانک مقصد",IF(AND($V4730&lt;&gt;"NONE",$V4730&lt;&gt;"",$Z4730=""),"⚠ طرف حساب","✓")))))</f>
        <v>0</v>
      </c>
      <c r="T4730" s="29"/>
      <c r="U4730" s="27">
        <f>IFERROR(VLOOKUP($D4730,BankOpTbl,2,0),"")</f>
        <v>0</v>
      </c>
      <c r="V4730" s="27">
        <f>IFERROR(VLOOKUP($D4730,BankOpTbl,3,0),"")</f>
        <v>0</v>
      </c>
      <c r="W4730" s="27">
        <f>IFERROR(VLOOKUP($D4730,BankOpTbl,4,0),"")</f>
        <v>0</v>
      </c>
      <c r="X4730" s="27">
        <f>IF($E4730="","",IFERROR(VLOOKUP($E4730,BankTbl,4,0),""))</f>
        <v>0</v>
      </c>
      <c r="Y4730" s="27">
        <f>IF($F4730="","",IFERROR(VLOOKUP($F4730,BankTbl,4,0),""))</f>
        <v>0</v>
      </c>
      <c r="Z4730" s="27">
        <f>IF($B4730="","",IF($V4730="PICK",LEFT($N4730,5),IF($V4730="FIXED",$W4730,IF($V4730="CODE",$H4730,""))))</f>
        <v>0</v>
      </c>
    </row>
    <row r="4731" spans="1:26" ht="21" customHeight="1">
      <c r="A4731" s="27">
        <f>IF($B4731="","",COUNTA($B$13:$B4731))</f>
        <v>0</v>
      </c>
      <c r="B4731" s="28"/>
      <c r="C4731" s="28"/>
      <c r="D4731" s="29"/>
      <c r="E4731" s="29"/>
      <c r="F4731" s="29"/>
      <c r="G4731" s="28"/>
      <c r="H4731" s="28"/>
      <c r="I4731" s="30">
        <f>IF($H4731="","",IFERROR(VLOOKUP($H4731,AcctTbl,2,0),"کد ناشناخته"))</f>
        <v>0</v>
      </c>
      <c r="J4731" s="27">
        <f>IF($H4731="","",IFERROR(VLOOKUP($H4731,AcctTbl,3,0),""))</f>
        <v>0</v>
      </c>
      <c r="K4731" s="29"/>
      <c r="L4731" s="28"/>
      <c r="M4731" s="31"/>
      <c r="N4731" s="29"/>
      <c r="O4731" s="32">
        <f>IF($B4731="",0,IF($U4731="IN",N($M4731),0))</f>
        <v>0</v>
      </c>
      <c r="P4731" s="32">
        <f>IF($B4731="",0,IF(OR($U4731="OUT",$U4731="TRF"),N($M4731),0))</f>
        <v>0</v>
      </c>
      <c r="Q4731" s="32">
        <f>IF($B4731="",0,IF(OR($U4731="OUT",$U4731="TRF"),N($M4731),0))</f>
        <v>0</v>
      </c>
      <c r="R4731" s="32">
        <f>IF($B4731="",0,IF($U4731="IN",N($M4731),0))</f>
        <v>0</v>
      </c>
      <c r="S4731" s="33">
        <f>IF($B4731="","",IF($M4731="","⚠ مبلغ",IF($E4731="","⚠ بانک عامل",IF(AND($U4731="TRF",$F4731=""),"⚠ بانک مقصد",IF(AND($V4731&lt;&gt;"NONE",$V4731&lt;&gt;"",$Z4731=""),"⚠ طرف حساب","✓")))))</f>
        <v>0</v>
      </c>
      <c r="T4731" s="29"/>
      <c r="U4731" s="27">
        <f>IFERROR(VLOOKUP($D4731,BankOpTbl,2,0),"")</f>
        <v>0</v>
      </c>
      <c r="V4731" s="27">
        <f>IFERROR(VLOOKUP($D4731,BankOpTbl,3,0),"")</f>
        <v>0</v>
      </c>
      <c r="W4731" s="27">
        <f>IFERROR(VLOOKUP($D4731,BankOpTbl,4,0),"")</f>
        <v>0</v>
      </c>
      <c r="X4731" s="27">
        <f>IF($E4731="","",IFERROR(VLOOKUP($E4731,BankTbl,4,0),""))</f>
        <v>0</v>
      </c>
      <c r="Y4731" s="27">
        <f>IF($F4731="","",IFERROR(VLOOKUP($F4731,BankTbl,4,0),""))</f>
        <v>0</v>
      </c>
      <c r="Z4731" s="27">
        <f>IF($B4731="","",IF($V4731="PICK",LEFT($N4731,5),IF($V4731="FIXED",$W4731,IF($V4731="CODE",$H4731,""))))</f>
        <v>0</v>
      </c>
    </row>
    <row r="4732" spans="1:26" ht="21" customHeight="1">
      <c r="A4732" s="27">
        <f>IF($B4732="","",COUNTA($B$13:$B4732))</f>
        <v>0</v>
      </c>
      <c r="B4732" s="28"/>
      <c r="C4732" s="28"/>
      <c r="D4732" s="29"/>
      <c r="E4732" s="29"/>
      <c r="F4732" s="29"/>
      <c r="G4732" s="28"/>
      <c r="H4732" s="28"/>
      <c r="I4732" s="30">
        <f>IF($H4732="","",IFERROR(VLOOKUP($H4732,AcctTbl,2,0),"کد ناشناخته"))</f>
        <v>0</v>
      </c>
      <c r="J4732" s="27">
        <f>IF($H4732="","",IFERROR(VLOOKUP($H4732,AcctTbl,3,0),""))</f>
        <v>0</v>
      </c>
      <c r="K4732" s="29"/>
      <c r="L4732" s="28"/>
      <c r="M4732" s="31"/>
      <c r="N4732" s="29"/>
      <c r="O4732" s="32">
        <f>IF($B4732="",0,IF($U4732="IN",N($M4732),0))</f>
        <v>0</v>
      </c>
      <c r="P4732" s="32">
        <f>IF($B4732="",0,IF(OR($U4732="OUT",$U4732="TRF"),N($M4732),0))</f>
        <v>0</v>
      </c>
      <c r="Q4732" s="32">
        <f>IF($B4732="",0,IF(OR($U4732="OUT",$U4732="TRF"),N($M4732),0))</f>
        <v>0</v>
      </c>
      <c r="R4732" s="32">
        <f>IF($B4732="",0,IF($U4732="IN",N($M4732),0))</f>
        <v>0</v>
      </c>
      <c r="S4732" s="33">
        <f>IF($B4732="","",IF($M4732="","⚠ مبلغ",IF($E4732="","⚠ بانک عامل",IF(AND($U4732="TRF",$F4732=""),"⚠ بانک مقصد",IF(AND($V4732&lt;&gt;"NONE",$V4732&lt;&gt;"",$Z4732=""),"⚠ طرف حساب","✓")))))</f>
        <v>0</v>
      </c>
      <c r="T4732" s="29"/>
      <c r="U4732" s="27">
        <f>IFERROR(VLOOKUP($D4732,BankOpTbl,2,0),"")</f>
        <v>0</v>
      </c>
      <c r="V4732" s="27">
        <f>IFERROR(VLOOKUP($D4732,BankOpTbl,3,0),"")</f>
        <v>0</v>
      </c>
      <c r="W4732" s="27">
        <f>IFERROR(VLOOKUP($D4732,BankOpTbl,4,0),"")</f>
        <v>0</v>
      </c>
      <c r="X4732" s="27">
        <f>IF($E4732="","",IFERROR(VLOOKUP($E4732,BankTbl,4,0),""))</f>
        <v>0</v>
      </c>
      <c r="Y4732" s="27">
        <f>IF($F4732="","",IFERROR(VLOOKUP($F4732,BankTbl,4,0),""))</f>
        <v>0</v>
      </c>
      <c r="Z4732" s="27">
        <f>IF($B4732="","",IF($V4732="PICK",LEFT($N4732,5),IF($V4732="FIXED",$W4732,IF($V4732="CODE",$H4732,""))))</f>
        <v>0</v>
      </c>
    </row>
    <row r="4733" spans="1:26" ht="21" customHeight="1">
      <c r="A4733" s="27">
        <f>IF($B4733="","",COUNTA($B$13:$B4733))</f>
        <v>0</v>
      </c>
      <c r="B4733" s="28"/>
      <c r="C4733" s="28"/>
      <c r="D4733" s="29"/>
      <c r="E4733" s="29"/>
      <c r="F4733" s="29"/>
      <c r="G4733" s="28"/>
      <c r="H4733" s="28"/>
      <c r="I4733" s="30">
        <f>IF($H4733="","",IFERROR(VLOOKUP($H4733,AcctTbl,2,0),"کد ناشناخته"))</f>
        <v>0</v>
      </c>
      <c r="J4733" s="27">
        <f>IF($H4733="","",IFERROR(VLOOKUP($H4733,AcctTbl,3,0),""))</f>
        <v>0</v>
      </c>
      <c r="K4733" s="29"/>
      <c r="L4733" s="28"/>
      <c r="M4733" s="31"/>
      <c r="N4733" s="29"/>
      <c r="O4733" s="32">
        <f>IF($B4733="",0,IF($U4733="IN",N($M4733),0))</f>
        <v>0</v>
      </c>
      <c r="P4733" s="32">
        <f>IF($B4733="",0,IF(OR($U4733="OUT",$U4733="TRF"),N($M4733),0))</f>
        <v>0</v>
      </c>
      <c r="Q4733" s="32">
        <f>IF($B4733="",0,IF(OR($U4733="OUT",$U4733="TRF"),N($M4733),0))</f>
        <v>0</v>
      </c>
      <c r="R4733" s="32">
        <f>IF($B4733="",0,IF($U4733="IN",N($M4733),0))</f>
        <v>0</v>
      </c>
      <c r="S4733" s="33">
        <f>IF($B4733="","",IF($M4733="","⚠ مبلغ",IF($E4733="","⚠ بانک عامل",IF(AND($U4733="TRF",$F4733=""),"⚠ بانک مقصد",IF(AND($V4733&lt;&gt;"NONE",$V4733&lt;&gt;"",$Z4733=""),"⚠ طرف حساب","✓")))))</f>
        <v>0</v>
      </c>
      <c r="T4733" s="29"/>
      <c r="U4733" s="27">
        <f>IFERROR(VLOOKUP($D4733,BankOpTbl,2,0),"")</f>
        <v>0</v>
      </c>
      <c r="V4733" s="27">
        <f>IFERROR(VLOOKUP($D4733,BankOpTbl,3,0),"")</f>
        <v>0</v>
      </c>
      <c r="W4733" s="27">
        <f>IFERROR(VLOOKUP($D4733,BankOpTbl,4,0),"")</f>
        <v>0</v>
      </c>
      <c r="X4733" s="27">
        <f>IF($E4733="","",IFERROR(VLOOKUP($E4733,BankTbl,4,0),""))</f>
        <v>0</v>
      </c>
      <c r="Y4733" s="27">
        <f>IF($F4733="","",IFERROR(VLOOKUP($F4733,BankTbl,4,0),""))</f>
        <v>0</v>
      </c>
      <c r="Z4733" s="27">
        <f>IF($B4733="","",IF($V4733="PICK",LEFT($N4733,5),IF($V4733="FIXED",$W4733,IF($V4733="CODE",$H4733,""))))</f>
        <v>0</v>
      </c>
    </row>
    <row r="4734" spans="1:26" ht="21" customHeight="1">
      <c r="A4734" s="27">
        <f>IF($B4734="","",COUNTA($B$13:$B4734))</f>
        <v>0</v>
      </c>
      <c r="B4734" s="28"/>
      <c r="C4734" s="28"/>
      <c r="D4734" s="29"/>
      <c r="E4734" s="29"/>
      <c r="F4734" s="29"/>
      <c r="G4734" s="28"/>
      <c r="H4734" s="28"/>
      <c r="I4734" s="30">
        <f>IF($H4734="","",IFERROR(VLOOKUP($H4734,AcctTbl,2,0),"کد ناشناخته"))</f>
        <v>0</v>
      </c>
      <c r="J4734" s="27">
        <f>IF($H4734="","",IFERROR(VLOOKUP($H4734,AcctTbl,3,0),""))</f>
        <v>0</v>
      </c>
      <c r="K4734" s="29"/>
      <c r="L4734" s="28"/>
      <c r="M4734" s="31"/>
      <c r="N4734" s="29"/>
      <c r="O4734" s="32">
        <f>IF($B4734="",0,IF($U4734="IN",N($M4734),0))</f>
        <v>0</v>
      </c>
      <c r="P4734" s="32">
        <f>IF($B4734="",0,IF(OR($U4734="OUT",$U4734="TRF"),N($M4734),0))</f>
        <v>0</v>
      </c>
      <c r="Q4734" s="32">
        <f>IF($B4734="",0,IF(OR($U4734="OUT",$U4734="TRF"),N($M4734),0))</f>
        <v>0</v>
      </c>
      <c r="R4734" s="32">
        <f>IF($B4734="",0,IF($U4734="IN",N($M4734),0))</f>
        <v>0</v>
      </c>
      <c r="S4734" s="33">
        <f>IF($B4734="","",IF($M4734="","⚠ مبلغ",IF($E4734="","⚠ بانک عامل",IF(AND($U4734="TRF",$F4734=""),"⚠ بانک مقصد",IF(AND($V4734&lt;&gt;"NONE",$V4734&lt;&gt;"",$Z4734=""),"⚠ طرف حساب","✓")))))</f>
        <v>0</v>
      </c>
      <c r="T4734" s="29"/>
      <c r="U4734" s="27">
        <f>IFERROR(VLOOKUP($D4734,BankOpTbl,2,0),"")</f>
        <v>0</v>
      </c>
      <c r="V4734" s="27">
        <f>IFERROR(VLOOKUP($D4734,BankOpTbl,3,0),"")</f>
        <v>0</v>
      </c>
      <c r="W4734" s="27">
        <f>IFERROR(VLOOKUP($D4734,BankOpTbl,4,0),"")</f>
        <v>0</v>
      </c>
      <c r="X4734" s="27">
        <f>IF($E4734="","",IFERROR(VLOOKUP($E4734,BankTbl,4,0),""))</f>
        <v>0</v>
      </c>
      <c r="Y4734" s="27">
        <f>IF($F4734="","",IFERROR(VLOOKUP($F4734,BankTbl,4,0),""))</f>
        <v>0</v>
      </c>
      <c r="Z4734" s="27">
        <f>IF($B4734="","",IF($V4734="PICK",LEFT($N4734,5),IF($V4734="FIXED",$W4734,IF($V4734="CODE",$H4734,""))))</f>
        <v>0</v>
      </c>
    </row>
    <row r="4735" spans="1:26" ht="21" customHeight="1">
      <c r="A4735" s="27">
        <f>IF($B4735="","",COUNTA($B$13:$B4735))</f>
        <v>0</v>
      </c>
      <c r="B4735" s="28"/>
      <c r="C4735" s="28"/>
      <c r="D4735" s="29"/>
      <c r="E4735" s="29"/>
      <c r="F4735" s="29"/>
      <c r="G4735" s="28"/>
      <c r="H4735" s="28"/>
      <c r="I4735" s="30">
        <f>IF($H4735="","",IFERROR(VLOOKUP($H4735,AcctTbl,2,0),"کد ناشناخته"))</f>
        <v>0</v>
      </c>
      <c r="J4735" s="27">
        <f>IF($H4735="","",IFERROR(VLOOKUP($H4735,AcctTbl,3,0),""))</f>
        <v>0</v>
      </c>
      <c r="K4735" s="29"/>
      <c r="L4735" s="28"/>
      <c r="M4735" s="31"/>
      <c r="N4735" s="29"/>
      <c r="O4735" s="32">
        <f>IF($B4735="",0,IF($U4735="IN",N($M4735),0))</f>
        <v>0</v>
      </c>
      <c r="P4735" s="32">
        <f>IF($B4735="",0,IF(OR($U4735="OUT",$U4735="TRF"),N($M4735),0))</f>
        <v>0</v>
      </c>
      <c r="Q4735" s="32">
        <f>IF($B4735="",0,IF(OR($U4735="OUT",$U4735="TRF"),N($M4735),0))</f>
        <v>0</v>
      </c>
      <c r="R4735" s="32">
        <f>IF($B4735="",0,IF($U4735="IN",N($M4735),0))</f>
        <v>0</v>
      </c>
      <c r="S4735" s="33">
        <f>IF($B4735="","",IF($M4735="","⚠ مبلغ",IF($E4735="","⚠ بانک عامل",IF(AND($U4735="TRF",$F4735=""),"⚠ بانک مقصد",IF(AND($V4735&lt;&gt;"NONE",$V4735&lt;&gt;"",$Z4735=""),"⚠ طرف حساب","✓")))))</f>
        <v>0</v>
      </c>
      <c r="T4735" s="29"/>
      <c r="U4735" s="27">
        <f>IFERROR(VLOOKUP($D4735,BankOpTbl,2,0),"")</f>
        <v>0</v>
      </c>
      <c r="V4735" s="27">
        <f>IFERROR(VLOOKUP($D4735,BankOpTbl,3,0),"")</f>
        <v>0</v>
      </c>
      <c r="W4735" s="27">
        <f>IFERROR(VLOOKUP($D4735,BankOpTbl,4,0),"")</f>
        <v>0</v>
      </c>
      <c r="X4735" s="27">
        <f>IF($E4735="","",IFERROR(VLOOKUP($E4735,BankTbl,4,0),""))</f>
        <v>0</v>
      </c>
      <c r="Y4735" s="27">
        <f>IF($F4735="","",IFERROR(VLOOKUP($F4735,BankTbl,4,0),""))</f>
        <v>0</v>
      </c>
      <c r="Z4735" s="27">
        <f>IF($B4735="","",IF($V4735="PICK",LEFT($N4735,5),IF($V4735="FIXED",$W4735,IF($V4735="CODE",$H4735,""))))</f>
        <v>0</v>
      </c>
    </row>
    <row r="4736" spans="1:26" ht="21" customHeight="1">
      <c r="A4736" s="27">
        <f>IF($B4736="","",COUNTA($B$13:$B4736))</f>
        <v>0</v>
      </c>
      <c r="B4736" s="28"/>
      <c r="C4736" s="28"/>
      <c r="D4736" s="29"/>
      <c r="E4736" s="29"/>
      <c r="F4736" s="29"/>
      <c r="G4736" s="28"/>
      <c r="H4736" s="28"/>
      <c r="I4736" s="30">
        <f>IF($H4736="","",IFERROR(VLOOKUP($H4736,AcctTbl,2,0),"کد ناشناخته"))</f>
        <v>0</v>
      </c>
      <c r="J4736" s="27">
        <f>IF($H4736="","",IFERROR(VLOOKUP($H4736,AcctTbl,3,0),""))</f>
        <v>0</v>
      </c>
      <c r="K4736" s="29"/>
      <c r="L4736" s="28"/>
      <c r="M4736" s="31"/>
      <c r="N4736" s="29"/>
      <c r="O4736" s="32">
        <f>IF($B4736="",0,IF($U4736="IN",N($M4736),0))</f>
        <v>0</v>
      </c>
      <c r="P4736" s="32">
        <f>IF($B4736="",0,IF(OR($U4736="OUT",$U4736="TRF"),N($M4736),0))</f>
        <v>0</v>
      </c>
      <c r="Q4736" s="32">
        <f>IF($B4736="",0,IF(OR($U4736="OUT",$U4736="TRF"),N($M4736),0))</f>
        <v>0</v>
      </c>
      <c r="R4736" s="32">
        <f>IF($B4736="",0,IF($U4736="IN",N($M4736),0))</f>
        <v>0</v>
      </c>
      <c r="S4736" s="33">
        <f>IF($B4736="","",IF($M4736="","⚠ مبلغ",IF($E4736="","⚠ بانک عامل",IF(AND($U4736="TRF",$F4736=""),"⚠ بانک مقصد",IF(AND($V4736&lt;&gt;"NONE",$V4736&lt;&gt;"",$Z4736=""),"⚠ طرف حساب","✓")))))</f>
        <v>0</v>
      </c>
      <c r="T4736" s="29"/>
      <c r="U4736" s="27">
        <f>IFERROR(VLOOKUP($D4736,BankOpTbl,2,0),"")</f>
        <v>0</v>
      </c>
      <c r="V4736" s="27">
        <f>IFERROR(VLOOKUP($D4736,BankOpTbl,3,0),"")</f>
        <v>0</v>
      </c>
      <c r="W4736" s="27">
        <f>IFERROR(VLOOKUP($D4736,BankOpTbl,4,0),"")</f>
        <v>0</v>
      </c>
      <c r="X4736" s="27">
        <f>IF($E4736="","",IFERROR(VLOOKUP($E4736,BankTbl,4,0),""))</f>
        <v>0</v>
      </c>
      <c r="Y4736" s="27">
        <f>IF($F4736="","",IFERROR(VLOOKUP($F4736,BankTbl,4,0),""))</f>
        <v>0</v>
      </c>
      <c r="Z4736" s="27">
        <f>IF($B4736="","",IF($V4736="PICK",LEFT($N4736,5),IF($V4736="FIXED",$W4736,IF($V4736="CODE",$H4736,""))))</f>
        <v>0</v>
      </c>
    </row>
    <row r="4737" spans="1:26" ht="21" customHeight="1">
      <c r="A4737" s="27">
        <f>IF($B4737="","",COUNTA($B$13:$B4737))</f>
        <v>0</v>
      </c>
      <c r="B4737" s="28"/>
      <c r="C4737" s="28"/>
      <c r="D4737" s="29"/>
      <c r="E4737" s="29"/>
      <c r="F4737" s="29"/>
      <c r="G4737" s="28"/>
      <c r="H4737" s="28"/>
      <c r="I4737" s="30">
        <f>IF($H4737="","",IFERROR(VLOOKUP($H4737,AcctTbl,2,0),"کد ناشناخته"))</f>
        <v>0</v>
      </c>
      <c r="J4737" s="27">
        <f>IF($H4737="","",IFERROR(VLOOKUP($H4737,AcctTbl,3,0),""))</f>
        <v>0</v>
      </c>
      <c r="K4737" s="29"/>
      <c r="L4737" s="28"/>
      <c r="M4737" s="31"/>
      <c r="N4737" s="29"/>
      <c r="O4737" s="32">
        <f>IF($B4737="",0,IF($U4737="IN",N($M4737),0))</f>
        <v>0</v>
      </c>
      <c r="P4737" s="32">
        <f>IF($B4737="",0,IF(OR($U4737="OUT",$U4737="TRF"),N($M4737),0))</f>
        <v>0</v>
      </c>
      <c r="Q4737" s="32">
        <f>IF($B4737="",0,IF(OR($U4737="OUT",$U4737="TRF"),N($M4737),0))</f>
        <v>0</v>
      </c>
      <c r="R4737" s="32">
        <f>IF($B4737="",0,IF($U4737="IN",N($M4737),0))</f>
        <v>0</v>
      </c>
      <c r="S4737" s="33">
        <f>IF($B4737="","",IF($M4737="","⚠ مبلغ",IF($E4737="","⚠ بانک عامل",IF(AND($U4737="TRF",$F4737=""),"⚠ بانک مقصد",IF(AND($V4737&lt;&gt;"NONE",$V4737&lt;&gt;"",$Z4737=""),"⚠ طرف حساب","✓")))))</f>
        <v>0</v>
      </c>
      <c r="T4737" s="29"/>
      <c r="U4737" s="27">
        <f>IFERROR(VLOOKUP($D4737,BankOpTbl,2,0),"")</f>
        <v>0</v>
      </c>
      <c r="V4737" s="27">
        <f>IFERROR(VLOOKUP($D4737,BankOpTbl,3,0),"")</f>
        <v>0</v>
      </c>
      <c r="W4737" s="27">
        <f>IFERROR(VLOOKUP($D4737,BankOpTbl,4,0),"")</f>
        <v>0</v>
      </c>
      <c r="X4737" s="27">
        <f>IF($E4737="","",IFERROR(VLOOKUP($E4737,BankTbl,4,0),""))</f>
        <v>0</v>
      </c>
      <c r="Y4737" s="27">
        <f>IF($F4737="","",IFERROR(VLOOKUP($F4737,BankTbl,4,0),""))</f>
        <v>0</v>
      </c>
      <c r="Z4737" s="27">
        <f>IF($B4737="","",IF($V4737="PICK",LEFT($N4737,5),IF($V4737="FIXED",$W4737,IF($V4737="CODE",$H4737,""))))</f>
        <v>0</v>
      </c>
    </row>
    <row r="4738" spans="1:26" ht="21" customHeight="1">
      <c r="A4738" s="27">
        <f>IF($B4738="","",COUNTA($B$13:$B4738))</f>
        <v>0</v>
      </c>
      <c r="B4738" s="28"/>
      <c r="C4738" s="28"/>
      <c r="D4738" s="29"/>
      <c r="E4738" s="29"/>
      <c r="F4738" s="29"/>
      <c r="G4738" s="28"/>
      <c r="H4738" s="28"/>
      <c r="I4738" s="30">
        <f>IF($H4738="","",IFERROR(VLOOKUP($H4738,AcctTbl,2,0),"کد ناشناخته"))</f>
        <v>0</v>
      </c>
      <c r="J4738" s="27">
        <f>IF($H4738="","",IFERROR(VLOOKUP($H4738,AcctTbl,3,0),""))</f>
        <v>0</v>
      </c>
      <c r="K4738" s="29"/>
      <c r="L4738" s="28"/>
      <c r="M4738" s="31"/>
      <c r="N4738" s="29"/>
      <c r="O4738" s="32">
        <f>IF($B4738="",0,IF($U4738="IN",N($M4738),0))</f>
        <v>0</v>
      </c>
      <c r="P4738" s="32">
        <f>IF($B4738="",0,IF(OR($U4738="OUT",$U4738="TRF"),N($M4738),0))</f>
        <v>0</v>
      </c>
      <c r="Q4738" s="32">
        <f>IF($B4738="",0,IF(OR($U4738="OUT",$U4738="TRF"),N($M4738),0))</f>
        <v>0</v>
      </c>
      <c r="R4738" s="32">
        <f>IF($B4738="",0,IF($U4738="IN",N($M4738),0))</f>
        <v>0</v>
      </c>
      <c r="S4738" s="33">
        <f>IF($B4738="","",IF($M4738="","⚠ مبلغ",IF($E4738="","⚠ بانک عامل",IF(AND($U4738="TRF",$F4738=""),"⚠ بانک مقصد",IF(AND($V4738&lt;&gt;"NONE",$V4738&lt;&gt;"",$Z4738=""),"⚠ طرف حساب","✓")))))</f>
        <v>0</v>
      </c>
      <c r="T4738" s="29"/>
      <c r="U4738" s="27">
        <f>IFERROR(VLOOKUP($D4738,BankOpTbl,2,0),"")</f>
        <v>0</v>
      </c>
      <c r="V4738" s="27">
        <f>IFERROR(VLOOKUP($D4738,BankOpTbl,3,0),"")</f>
        <v>0</v>
      </c>
      <c r="W4738" s="27">
        <f>IFERROR(VLOOKUP($D4738,BankOpTbl,4,0),"")</f>
        <v>0</v>
      </c>
      <c r="X4738" s="27">
        <f>IF($E4738="","",IFERROR(VLOOKUP($E4738,BankTbl,4,0),""))</f>
        <v>0</v>
      </c>
      <c r="Y4738" s="27">
        <f>IF($F4738="","",IFERROR(VLOOKUP($F4738,BankTbl,4,0),""))</f>
        <v>0</v>
      </c>
      <c r="Z4738" s="27">
        <f>IF($B4738="","",IF($V4738="PICK",LEFT($N4738,5),IF($V4738="FIXED",$W4738,IF($V4738="CODE",$H4738,""))))</f>
        <v>0</v>
      </c>
    </row>
    <row r="4739" spans="1:26" ht="21" customHeight="1">
      <c r="A4739" s="27">
        <f>IF($B4739="","",COUNTA($B$13:$B4739))</f>
        <v>0</v>
      </c>
      <c r="B4739" s="28"/>
      <c r="C4739" s="28"/>
      <c r="D4739" s="29"/>
      <c r="E4739" s="29"/>
      <c r="F4739" s="29"/>
      <c r="G4739" s="28"/>
      <c r="H4739" s="28"/>
      <c r="I4739" s="30">
        <f>IF($H4739="","",IFERROR(VLOOKUP($H4739,AcctTbl,2,0),"کد ناشناخته"))</f>
        <v>0</v>
      </c>
      <c r="J4739" s="27">
        <f>IF($H4739="","",IFERROR(VLOOKUP($H4739,AcctTbl,3,0),""))</f>
        <v>0</v>
      </c>
      <c r="K4739" s="29"/>
      <c r="L4739" s="28"/>
      <c r="M4739" s="31"/>
      <c r="N4739" s="29"/>
      <c r="O4739" s="32">
        <f>IF($B4739="",0,IF($U4739="IN",N($M4739),0))</f>
        <v>0</v>
      </c>
      <c r="P4739" s="32">
        <f>IF($B4739="",0,IF(OR($U4739="OUT",$U4739="TRF"),N($M4739),0))</f>
        <v>0</v>
      </c>
      <c r="Q4739" s="32">
        <f>IF($B4739="",0,IF(OR($U4739="OUT",$U4739="TRF"),N($M4739),0))</f>
        <v>0</v>
      </c>
      <c r="R4739" s="32">
        <f>IF($B4739="",0,IF($U4739="IN",N($M4739),0))</f>
        <v>0</v>
      </c>
      <c r="S4739" s="33">
        <f>IF($B4739="","",IF($M4739="","⚠ مبلغ",IF($E4739="","⚠ بانک عامل",IF(AND($U4739="TRF",$F4739=""),"⚠ بانک مقصد",IF(AND($V4739&lt;&gt;"NONE",$V4739&lt;&gt;"",$Z4739=""),"⚠ طرف حساب","✓")))))</f>
        <v>0</v>
      </c>
      <c r="T4739" s="29"/>
      <c r="U4739" s="27">
        <f>IFERROR(VLOOKUP($D4739,BankOpTbl,2,0),"")</f>
        <v>0</v>
      </c>
      <c r="V4739" s="27">
        <f>IFERROR(VLOOKUP($D4739,BankOpTbl,3,0),"")</f>
        <v>0</v>
      </c>
      <c r="W4739" s="27">
        <f>IFERROR(VLOOKUP($D4739,BankOpTbl,4,0),"")</f>
        <v>0</v>
      </c>
      <c r="X4739" s="27">
        <f>IF($E4739="","",IFERROR(VLOOKUP($E4739,BankTbl,4,0),""))</f>
        <v>0</v>
      </c>
      <c r="Y4739" s="27">
        <f>IF($F4739="","",IFERROR(VLOOKUP($F4739,BankTbl,4,0),""))</f>
        <v>0</v>
      </c>
      <c r="Z4739" s="27">
        <f>IF($B4739="","",IF($V4739="PICK",LEFT($N4739,5),IF($V4739="FIXED",$W4739,IF($V4739="CODE",$H4739,""))))</f>
        <v>0</v>
      </c>
    </row>
    <row r="4740" spans="1:26" ht="21" customHeight="1">
      <c r="A4740" s="27">
        <f>IF($B4740="","",COUNTA($B$13:$B4740))</f>
        <v>0</v>
      </c>
      <c r="B4740" s="28"/>
      <c r="C4740" s="28"/>
      <c r="D4740" s="29"/>
      <c r="E4740" s="29"/>
      <c r="F4740" s="29"/>
      <c r="G4740" s="28"/>
      <c r="H4740" s="28"/>
      <c r="I4740" s="30">
        <f>IF($H4740="","",IFERROR(VLOOKUP($H4740,AcctTbl,2,0),"کد ناشناخته"))</f>
        <v>0</v>
      </c>
      <c r="J4740" s="27">
        <f>IF($H4740="","",IFERROR(VLOOKUP($H4740,AcctTbl,3,0),""))</f>
        <v>0</v>
      </c>
      <c r="K4740" s="29"/>
      <c r="L4740" s="28"/>
      <c r="M4740" s="31"/>
      <c r="N4740" s="29"/>
      <c r="O4740" s="32">
        <f>IF($B4740="",0,IF($U4740="IN",N($M4740),0))</f>
        <v>0</v>
      </c>
      <c r="P4740" s="32">
        <f>IF($B4740="",0,IF(OR($U4740="OUT",$U4740="TRF"),N($M4740),0))</f>
        <v>0</v>
      </c>
      <c r="Q4740" s="32">
        <f>IF($B4740="",0,IF(OR($U4740="OUT",$U4740="TRF"),N($M4740),0))</f>
        <v>0</v>
      </c>
      <c r="R4740" s="32">
        <f>IF($B4740="",0,IF($U4740="IN",N($M4740),0))</f>
        <v>0</v>
      </c>
      <c r="S4740" s="33">
        <f>IF($B4740="","",IF($M4740="","⚠ مبلغ",IF($E4740="","⚠ بانک عامل",IF(AND($U4740="TRF",$F4740=""),"⚠ بانک مقصد",IF(AND($V4740&lt;&gt;"NONE",$V4740&lt;&gt;"",$Z4740=""),"⚠ طرف حساب","✓")))))</f>
        <v>0</v>
      </c>
      <c r="T4740" s="29"/>
      <c r="U4740" s="27">
        <f>IFERROR(VLOOKUP($D4740,BankOpTbl,2,0),"")</f>
        <v>0</v>
      </c>
      <c r="V4740" s="27">
        <f>IFERROR(VLOOKUP($D4740,BankOpTbl,3,0),"")</f>
        <v>0</v>
      </c>
      <c r="W4740" s="27">
        <f>IFERROR(VLOOKUP($D4740,BankOpTbl,4,0),"")</f>
        <v>0</v>
      </c>
      <c r="X4740" s="27">
        <f>IF($E4740="","",IFERROR(VLOOKUP($E4740,BankTbl,4,0),""))</f>
        <v>0</v>
      </c>
      <c r="Y4740" s="27">
        <f>IF($F4740="","",IFERROR(VLOOKUP($F4740,BankTbl,4,0),""))</f>
        <v>0</v>
      </c>
      <c r="Z4740" s="27">
        <f>IF($B4740="","",IF($V4740="PICK",LEFT($N4740,5),IF($V4740="FIXED",$W4740,IF($V4740="CODE",$H4740,""))))</f>
        <v>0</v>
      </c>
    </row>
    <row r="4741" spans="1:26" ht="21" customHeight="1">
      <c r="A4741" s="27">
        <f>IF($B4741="","",COUNTA($B$13:$B4741))</f>
        <v>0</v>
      </c>
      <c r="B4741" s="28"/>
      <c r="C4741" s="28"/>
      <c r="D4741" s="29"/>
      <c r="E4741" s="29"/>
      <c r="F4741" s="29"/>
      <c r="G4741" s="28"/>
      <c r="H4741" s="28"/>
      <c r="I4741" s="30">
        <f>IF($H4741="","",IFERROR(VLOOKUP($H4741,AcctTbl,2,0),"کد ناشناخته"))</f>
        <v>0</v>
      </c>
      <c r="J4741" s="27">
        <f>IF($H4741="","",IFERROR(VLOOKUP($H4741,AcctTbl,3,0),""))</f>
        <v>0</v>
      </c>
      <c r="K4741" s="29"/>
      <c r="L4741" s="28"/>
      <c r="M4741" s="31"/>
      <c r="N4741" s="29"/>
      <c r="O4741" s="32">
        <f>IF($B4741="",0,IF($U4741="IN",N($M4741),0))</f>
        <v>0</v>
      </c>
      <c r="P4741" s="32">
        <f>IF($B4741="",0,IF(OR($U4741="OUT",$U4741="TRF"),N($M4741),0))</f>
        <v>0</v>
      </c>
      <c r="Q4741" s="32">
        <f>IF($B4741="",0,IF(OR($U4741="OUT",$U4741="TRF"),N($M4741),0))</f>
        <v>0</v>
      </c>
      <c r="R4741" s="32">
        <f>IF($B4741="",0,IF($U4741="IN",N($M4741),0))</f>
        <v>0</v>
      </c>
      <c r="S4741" s="33">
        <f>IF($B4741="","",IF($M4741="","⚠ مبلغ",IF($E4741="","⚠ بانک عامل",IF(AND($U4741="TRF",$F4741=""),"⚠ بانک مقصد",IF(AND($V4741&lt;&gt;"NONE",$V4741&lt;&gt;"",$Z4741=""),"⚠ طرف حساب","✓")))))</f>
        <v>0</v>
      </c>
      <c r="T4741" s="29"/>
      <c r="U4741" s="27">
        <f>IFERROR(VLOOKUP($D4741,BankOpTbl,2,0),"")</f>
        <v>0</v>
      </c>
      <c r="V4741" s="27">
        <f>IFERROR(VLOOKUP($D4741,BankOpTbl,3,0),"")</f>
        <v>0</v>
      </c>
      <c r="W4741" s="27">
        <f>IFERROR(VLOOKUP($D4741,BankOpTbl,4,0),"")</f>
        <v>0</v>
      </c>
      <c r="X4741" s="27">
        <f>IF($E4741="","",IFERROR(VLOOKUP($E4741,BankTbl,4,0),""))</f>
        <v>0</v>
      </c>
      <c r="Y4741" s="27">
        <f>IF($F4741="","",IFERROR(VLOOKUP($F4741,BankTbl,4,0),""))</f>
        <v>0</v>
      </c>
      <c r="Z4741" s="27">
        <f>IF($B4741="","",IF($V4741="PICK",LEFT($N4741,5),IF($V4741="FIXED",$W4741,IF($V4741="CODE",$H4741,""))))</f>
        <v>0</v>
      </c>
    </row>
    <row r="4742" spans="1:26" ht="21" customHeight="1">
      <c r="A4742" s="27">
        <f>IF($B4742="","",COUNTA($B$13:$B4742))</f>
        <v>0</v>
      </c>
      <c r="B4742" s="28"/>
      <c r="C4742" s="28"/>
      <c r="D4742" s="29"/>
      <c r="E4742" s="29"/>
      <c r="F4742" s="29"/>
      <c r="G4742" s="28"/>
      <c r="H4742" s="28"/>
      <c r="I4742" s="30">
        <f>IF($H4742="","",IFERROR(VLOOKUP($H4742,AcctTbl,2,0),"کد ناشناخته"))</f>
        <v>0</v>
      </c>
      <c r="J4742" s="27">
        <f>IF($H4742="","",IFERROR(VLOOKUP($H4742,AcctTbl,3,0),""))</f>
        <v>0</v>
      </c>
      <c r="K4742" s="29"/>
      <c r="L4742" s="28"/>
      <c r="M4742" s="31"/>
      <c r="N4742" s="29"/>
      <c r="O4742" s="32">
        <f>IF($B4742="",0,IF($U4742="IN",N($M4742),0))</f>
        <v>0</v>
      </c>
      <c r="P4742" s="32">
        <f>IF($B4742="",0,IF(OR($U4742="OUT",$U4742="TRF"),N($M4742),0))</f>
        <v>0</v>
      </c>
      <c r="Q4742" s="32">
        <f>IF($B4742="",0,IF(OR($U4742="OUT",$U4742="TRF"),N($M4742),0))</f>
        <v>0</v>
      </c>
      <c r="R4742" s="32">
        <f>IF($B4742="",0,IF($U4742="IN",N($M4742),0))</f>
        <v>0</v>
      </c>
      <c r="S4742" s="33">
        <f>IF($B4742="","",IF($M4742="","⚠ مبلغ",IF($E4742="","⚠ بانک عامل",IF(AND($U4742="TRF",$F4742=""),"⚠ بانک مقصد",IF(AND($V4742&lt;&gt;"NONE",$V4742&lt;&gt;"",$Z4742=""),"⚠ طرف حساب","✓")))))</f>
        <v>0</v>
      </c>
      <c r="T4742" s="29"/>
      <c r="U4742" s="27">
        <f>IFERROR(VLOOKUP($D4742,BankOpTbl,2,0),"")</f>
        <v>0</v>
      </c>
      <c r="V4742" s="27">
        <f>IFERROR(VLOOKUP($D4742,BankOpTbl,3,0),"")</f>
        <v>0</v>
      </c>
      <c r="W4742" s="27">
        <f>IFERROR(VLOOKUP($D4742,BankOpTbl,4,0),"")</f>
        <v>0</v>
      </c>
      <c r="X4742" s="27">
        <f>IF($E4742="","",IFERROR(VLOOKUP($E4742,BankTbl,4,0),""))</f>
        <v>0</v>
      </c>
      <c r="Y4742" s="27">
        <f>IF($F4742="","",IFERROR(VLOOKUP($F4742,BankTbl,4,0),""))</f>
        <v>0</v>
      </c>
      <c r="Z4742" s="27">
        <f>IF($B4742="","",IF($V4742="PICK",LEFT($N4742,5),IF($V4742="FIXED",$W4742,IF($V4742="CODE",$H4742,""))))</f>
        <v>0</v>
      </c>
    </row>
    <row r="4743" spans="1:26" ht="21" customHeight="1">
      <c r="A4743" s="27">
        <f>IF($B4743="","",COUNTA($B$13:$B4743))</f>
        <v>0</v>
      </c>
      <c r="B4743" s="28"/>
      <c r="C4743" s="28"/>
      <c r="D4743" s="29"/>
      <c r="E4743" s="29"/>
      <c r="F4743" s="29"/>
      <c r="G4743" s="28"/>
      <c r="H4743" s="28"/>
      <c r="I4743" s="30">
        <f>IF($H4743="","",IFERROR(VLOOKUP($H4743,AcctTbl,2,0),"کد ناشناخته"))</f>
        <v>0</v>
      </c>
      <c r="J4743" s="27">
        <f>IF($H4743="","",IFERROR(VLOOKUP($H4743,AcctTbl,3,0),""))</f>
        <v>0</v>
      </c>
      <c r="K4743" s="29"/>
      <c r="L4743" s="28"/>
      <c r="M4743" s="31"/>
      <c r="N4743" s="29"/>
      <c r="O4743" s="32">
        <f>IF($B4743="",0,IF($U4743="IN",N($M4743),0))</f>
        <v>0</v>
      </c>
      <c r="P4743" s="32">
        <f>IF($B4743="",0,IF(OR($U4743="OUT",$U4743="TRF"),N($M4743),0))</f>
        <v>0</v>
      </c>
      <c r="Q4743" s="32">
        <f>IF($B4743="",0,IF(OR($U4743="OUT",$U4743="TRF"),N($M4743),0))</f>
        <v>0</v>
      </c>
      <c r="R4743" s="32">
        <f>IF($B4743="",0,IF($U4743="IN",N($M4743),0))</f>
        <v>0</v>
      </c>
      <c r="S4743" s="33">
        <f>IF($B4743="","",IF($M4743="","⚠ مبلغ",IF($E4743="","⚠ بانک عامل",IF(AND($U4743="TRF",$F4743=""),"⚠ بانک مقصد",IF(AND($V4743&lt;&gt;"NONE",$V4743&lt;&gt;"",$Z4743=""),"⚠ طرف حساب","✓")))))</f>
        <v>0</v>
      </c>
      <c r="T4743" s="29"/>
      <c r="U4743" s="27">
        <f>IFERROR(VLOOKUP($D4743,BankOpTbl,2,0),"")</f>
        <v>0</v>
      </c>
      <c r="V4743" s="27">
        <f>IFERROR(VLOOKUP($D4743,BankOpTbl,3,0),"")</f>
        <v>0</v>
      </c>
      <c r="W4743" s="27">
        <f>IFERROR(VLOOKUP($D4743,BankOpTbl,4,0),"")</f>
        <v>0</v>
      </c>
      <c r="X4743" s="27">
        <f>IF($E4743="","",IFERROR(VLOOKUP($E4743,BankTbl,4,0),""))</f>
        <v>0</v>
      </c>
      <c r="Y4743" s="27">
        <f>IF($F4743="","",IFERROR(VLOOKUP($F4743,BankTbl,4,0),""))</f>
        <v>0</v>
      </c>
      <c r="Z4743" s="27">
        <f>IF($B4743="","",IF($V4743="PICK",LEFT($N4743,5),IF($V4743="FIXED",$W4743,IF($V4743="CODE",$H4743,""))))</f>
        <v>0</v>
      </c>
    </row>
    <row r="4744" spans="1:26" ht="21" customHeight="1">
      <c r="A4744" s="27">
        <f>IF($B4744="","",COUNTA($B$13:$B4744))</f>
        <v>0</v>
      </c>
      <c r="B4744" s="28"/>
      <c r="C4744" s="28"/>
      <c r="D4744" s="29"/>
      <c r="E4744" s="29"/>
      <c r="F4744" s="29"/>
      <c r="G4744" s="28"/>
      <c r="H4744" s="28"/>
      <c r="I4744" s="30">
        <f>IF($H4744="","",IFERROR(VLOOKUP($H4744,AcctTbl,2,0),"کد ناشناخته"))</f>
        <v>0</v>
      </c>
      <c r="J4744" s="27">
        <f>IF($H4744="","",IFERROR(VLOOKUP($H4744,AcctTbl,3,0),""))</f>
        <v>0</v>
      </c>
      <c r="K4744" s="29"/>
      <c r="L4744" s="28"/>
      <c r="M4744" s="31"/>
      <c r="N4744" s="29"/>
      <c r="O4744" s="32">
        <f>IF($B4744="",0,IF($U4744="IN",N($M4744),0))</f>
        <v>0</v>
      </c>
      <c r="P4744" s="32">
        <f>IF($B4744="",0,IF(OR($U4744="OUT",$U4744="TRF"),N($M4744),0))</f>
        <v>0</v>
      </c>
      <c r="Q4744" s="32">
        <f>IF($B4744="",0,IF(OR($U4744="OUT",$U4744="TRF"),N($M4744),0))</f>
        <v>0</v>
      </c>
      <c r="R4744" s="32">
        <f>IF($B4744="",0,IF($U4744="IN",N($M4744),0))</f>
        <v>0</v>
      </c>
      <c r="S4744" s="33">
        <f>IF($B4744="","",IF($M4744="","⚠ مبلغ",IF($E4744="","⚠ بانک عامل",IF(AND($U4744="TRF",$F4744=""),"⚠ بانک مقصد",IF(AND($V4744&lt;&gt;"NONE",$V4744&lt;&gt;"",$Z4744=""),"⚠ طرف حساب","✓")))))</f>
        <v>0</v>
      </c>
      <c r="T4744" s="29"/>
      <c r="U4744" s="27">
        <f>IFERROR(VLOOKUP($D4744,BankOpTbl,2,0),"")</f>
        <v>0</v>
      </c>
      <c r="V4744" s="27">
        <f>IFERROR(VLOOKUP($D4744,BankOpTbl,3,0),"")</f>
        <v>0</v>
      </c>
      <c r="W4744" s="27">
        <f>IFERROR(VLOOKUP($D4744,BankOpTbl,4,0),"")</f>
        <v>0</v>
      </c>
      <c r="X4744" s="27">
        <f>IF($E4744="","",IFERROR(VLOOKUP($E4744,BankTbl,4,0),""))</f>
        <v>0</v>
      </c>
      <c r="Y4744" s="27">
        <f>IF($F4744="","",IFERROR(VLOOKUP($F4744,BankTbl,4,0),""))</f>
        <v>0</v>
      </c>
      <c r="Z4744" s="27">
        <f>IF($B4744="","",IF($V4744="PICK",LEFT($N4744,5),IF($V4744="FIXED",$W4744,IF($V4744="CODE",$H4744,""))))</f>
        <v>0</v>
      </c>
    </row>
    <row r="4745" spans="1:26" ht="21" customHeight="1">
      <c r="A4745" s="27">
        <f>IF($B4745="","",COUNTA($B$13:$B4745))</f>
        <v>0</v>
      </c>
      <c r="B4745" s="28"/>
      <c r="C4745" s="28"/>
      <c r="D4745" s="29"/>
      <c r="E4745" s="29"/>
      <c r="F4745" s="29"/>
      <c r="G4745" s="28"/>
      <c r="H4745" s="28"/>
      <c r="I4745" s="30">
        <f>IF($H4745="","",IFERROR(VLOOKUP($H4745,AcctTbl,2,0),"کد ناشناخته"))</f>
        <v>0</v>
      </c>
      <c r="J4745" s="27">
        <f>IF($H4745="","",IFERROR(VLOOKUP($H4745,AcctTbl,3,0),""))</f>
        <v>0</v>
      </c>
      <c r="K4745" s="29"/>
      <c r="L4745" s="28"/>
      <c r="M4745" s="31"/>
      <c r="N4745" s="29"/>
      <c r="O4745" s="32">
        <f>IF($B4745="",0,IF($U4745="IN",N($M4745),0))</f>
        <v>0</v>
      </c>
      <c r="P4745" s="32">
        <f>IF($B4745="",0,IF(OR($U4745="OUT",$U4745="TRF"),N($M4745),0))</f>
        <v>0</v>
      </c>
      <c r="Q4745" s="32">
        <f>IF($B4745="",0,IF(OR($U4745="OUT",$U4745="TRF"),N($M4745),0))</f>
        <v>0</v>
      </c>
      <c r="R4745" s="32">
        <f>IF($B4745="",0,IF($U4745="IN",N($M4745),0))</f>
        <v>0</v>
      </c>
      <c r="S4745" s="33">
        <f>IF($B4745="","",IF($M4745="","⚠ مبلغ",IF($E4745="","⚠ بانک عامل",IF(AND($U4745="TRF",$F4745=""),"⚠ بانک مقصد",IF(AND($V4745&lt;&gt;"NONE",$V4745&lt;&gt;"",$Z4745=""),"⚠ طرف حساب","✓")))))</f>
        <v>0</v>
      </c>
      <c r="T4745" s="29"/>
      <c r="U4745" s="27">
        <f>IFERROR(VLOOKUP($D4745,BankOpTbl,2,0),"")</f>
        <v>0</v>
      </c>
      <c r="V4745" s="27">
        <f>IFERROR(VLOOKUP($D4745,BankOpTbl,3,0),"")</f>
        <v>0</v>
      </c>
      <c r="W4745" s="27">
        <f>IFERROR(VLOOKUP($D4745,BankOpTbl,4,0),"")</f>
        <v>0</v>
      </c>
      <c r="X4745" s="27">
        <f>IF($E4745="","",IFERROR(VLOOKUP($E4745,BankTbl,4,0),""))</f>
        <v>0</v>
      </c>
      <c r="Y4745" s="27">
        <f>IF($F4745="","",IFERROR(VLOOKUP($F4745,BankTbl,4,0),""))</f>
        <v>0</v>
      </c>
      <c r="Z4745" s="27">
        <f>IF($B4745="","",IF($V4745="PICK",LEFT($N4745,5),IF($V4745="FIXED",$W4745,IF($V4745="CODE",$H4745,""))))</f>
        <v>0</v>
      </c>
    </row>
    <row r="4746" spans="1:26" ht="21" customHeight="1">
      <c r="A4746" s="27">
        <f>IF($B4746="","",COUNTA($B$13:$B4746))</f>
        <v>0</v>
      </c>
      <c r="B4746" s="28"/>
      <c r="C4746" s="28"/>
      <c r="D4746" s="29"/>
      <c r="E4746" s="29"/>
      <c r="F4746" s="29"/>
      <c r="G4746" s="28"/>
      <c r="H4746" s="28"/>
      <c r="I4746" s="30">
        <f>IF($H4746="","",IFERROR(VLOOKUP($H4746,AcctTbl,2,0),"کد ناشناخته"))</f>
        <v>0</v>
      </c>
      <c r="J4746" s="27">
        <f>IF($H4746="","",IFERROR(VLOOKUP($H4746,AcctTbl,3,0),""))</f>
        <v>0</v>
      </c>
      <c r="K4746" s="29"/>
      <c r="L4746" s="28"/>
      <c r="M4746" s="31"/>
      <c r="N4746" s="29"/>
      <c r="O4746" s="32">
        <f>IF($B4746="",0,IF($U4746="IN",N($M4746),0))</f>
        <v>0</v>
      </c>
      <c r="P4746" s="32">
        <f>IF($B4746="",0,IF(OR($U4746="OUT",$U4746="TRF"),N($M4746),0))</f>
        <v>0</v>
      </c>
      <c r="Q4746" s="32">
        <f>IF($B4746="",0,IF(OR($U4746="OUT",$U4746="TRF"),N($M4746),0))</f>
        <v>0</v>
      </c>
      <c r="R4746" s="32">
        <f>IF($B4746="",0,IF($U4746="IN",N($M4746),0))</f>
        <v>0</v>
      </c>
      <c r="S4746" s="33">
        <f>IF($B4746="","",IF($M4746="","⚠ مبلغ",IF($E4746="","⚠ بانک عامل",IF(AND($U4746="TRF",$F4746=""),"⚠ بانک مقصد",IF(AND($V4746&lt;&gt;"NONE",$V4746&lt;&gt;"",$Z4746=""),"⚠ طرف حساب","✓")))))</f>
        <v>0</v>
      </c>
      <c r="T4746" s="29"/>
      <c r="U4746" s="27">
        <f>IFERROR(VLOOKUP($D4746,BankOpTbl,2,0),"")</f>
        <v>0</v>
      </c>
      <c r="V4746" s="27">
        <f>IFERROR(VLOOKUP($D4746,BankOpTbl,3,0),"")</f>
        <v>0</v>
      </c>
      <c r="W4746" s="27">
        <f>IFERROR(VLOOKUP($D4746,BankOpTbl,4,0),"")</f>
        <v>0</v>
      </c>
      <c r="X4746" s="27">
        <f>IF($E4746="","",IFERROR(VLOOKUP($E4746,BankTbl,4,0),""))</f>
        <v>0</v>
      </c>
      <c r="Y4746" s="27">
        <f>IF($F4746="","",IFERROR(VLOOKUP($F4746,BankTbl,4,0),""))</f>
        <v>0</v>
      </c>
      <c r="Z4746" s="27">
        <f>IF($B4746="","",IF($V4746="PICK",LEFT($N4746,5),IF($V4746="FIXED",$W4746,IF($V4746="CODE",$H4746,""))))</f>
        <v>0</v>
      </c>
    </row>
    <row r="4747" spans="1:26" ht="21" customHeight="1">
      <c r="A4747" s="27">
        <f>IF($B4747="","",COUNTA($B$13:$B4747))</f>
        <v>0</v>
      </c>
      <c r="B4747" s="28"/>
      <c r="C4747" s="28"/>
      <c r="D4747" s="29"/>
      <c r="E4747" s="29"/>
      <c r="F4747" s="29"/>
      <c r="G4747" s="28"/>
      <c r="H4747" s="28"/>
      <c r="I4747" s="30">
        <f>IF($H4747="","",IFERROR(VLOOKUP($H4747,AcctTbl,2,0),"کد ناشناخته"))</f>
        <v>0</v>
      </c>
      <c r="J4747" s="27">
        <f>IF($H4747="","",IFERROR(VLOOKUP($H4747,AcctTbl,3,0),""))</f>
        <v>0</v>
      </c>
      <c r="K4747" s="29"/>
      <c r="L4747" s="28"/>
      <c r="M4747" s="31"/>
      <c r="N4747" s="29"/>
      <c r="O4747" s="32">
        <f>IF($B4747="",0,IF($U4747="IN",N($M4747),0))</f>
        <v>0</v>
      </c>
      <c r="P4747" s="32">
        <f>IF($B4747="",0,IF(OR($U4747="OUT",$U4747="TRF"),N($M4747),0))</f>
        <v>0</v>
      </c>
      <c r="Q4747" s="32">
        <f>IF($B4747="",0,IF(OR($U4747="OUT",$U4747="TRF"),N($M4747),0))</f>
        <v>0</v>
      </c>
      <c r="R4747" s="32">
        <f>IF($B4747="",0,IF($U4747="IN",N($M4747),0))</f>
        <v>0</v>
      </c>
      <c r="S4747" s="33">
        <f>IF($B4747="","",IF($M4747="","⚠ مبلغ",IF($E4747="","⚠ بانک عامل",IF(AND($U4747="TRF",$F4747=""),"⚠ بانک مقصد",IF(AND($V4747&lt;&gt;"NONE",$V4747&lt;&gt;"",$Z4747=""),"⚠ طرف حساب","✓")))))</f>
        <v>0</v>
      </c>
      <c r="T4747" s="29"/>
      <c r="U4747" s="27">
        <f>IFERROR(VLOOKUP($D4747,BankOpTbl,2,0),"")</f>
        <v>0</v>
      </c>
      <c r="V4747" s="27">
        <f>IFERROR(VLOOKUP($D4747,BankOpTbl,3,0),"")</f>
        <v>0</v>
      </c>
      <c r="W4747" s="27">
        <f>IFERROR(VLOOKUP($D4747,BankOpTbl,4,0),"")</f>
        <v>0</v>
      </c>
      <c r="X4747" s="27">
        <f>IF($E4747="","",IFERROR(VLOOKUP($E4747,BankTbl,4,0),""))</f>
        <v>0</v>
      </c>
      <c r="Y4747" s="27">
        <f>IF($F4747="","",IFERROR(VLOOKUP($F4747,BankTbl,4,0),""))</f>
        <v>0</v>
      </c>
      <c r="Z4747" s="27">
        <f>IF($B4747="","",IF($V4747="PICK",LEFT($N4747,5),IF($V4747="FIXED",$W4747,IF($V4747="CODE",$H4747,""))))</f>
        <v>0</v>
      </c>
    </row>
    <row r="4748" spans="1:26" ht="21" customHeight="1">
      <c r="A4748" s="27">
        <f>IF($B4748="","",COUNTA($B$13:$B4748))</f>
        <v>0</v>
      </c>
      <c r="B4748" s="28"/>
      <c r="C4748" s="28"/>
      <c r="D4748" s="29"/>
      <c r="E4748" s="29"/>
      <c r="F4748" s="29"/>
      <c r="G4748" s="28"/>
      <c r="H4748" s="28"/>
      <c r="I4748" s="30">
        <f>IF($H4748="","",IFERROR(VLOOKUP($H4748,AcctTbl,2,0),"کد ناشناخته"))</f>
        <v>0</v>
      </c>
      <c r="J4748" s="27">
        <f>IF($H4748="","",IFERROR(VLOOKUP($H4748,AcctTbl,3,0),""))</f>
        <v>0</v>
      </c>
      <c r="K4748" s="29"/>
      <c r="L4748" s="28"/>
      <c r="M4748" s="31"/>
      <c r="N4748" s="29"/>
      <c r="O4748" s="32">
        <f>IF($B4748="",0,IF($U4748="IN",N($M4748),0))</f>
        <v>0</v>
      </c>
      <c r="P4748" s="32">
        <f>IF($B4748="",0,IF(OR($U4748="OUT",$U4748="TRF"),N($M4748),0))</f>
        <v>0</v>
      </c>
      <c r="Q4748" s="32">
        <f>IF($B4748="",0,IF(OR($U4748="OUT",$U4748="TRF"),N($M4748),0))</f>
        <v>0</v>
      </c>
      <c r="R4748" s="32">
        <f>IF($B4748="",0,IF($U4748="IN",N($M4748),0))</f>
        <v>0</v>
      </c>
      <c r="S4748" s="33">
        <f>IF($B4748="","",IF($M4748="","⚠ مبلغ",IF($E4748="","⚠ بانک عامل",IF(AND($U4748="TRF",$F4748=""),"⚠ بانک مقصد",IF(AND($V4748&lt;&gt;"NONE",$V4748&lt;&gt;"",$Z4748=""),"⚠ طرف حساب","✓")))))</f>
        <v>0</v>
      </c>
      <c r="T4748" s="29"/>
      <c r="U4748" s="27">
        <f>IFERROR(VLOOKUP($D4748,BankOpTbl,2,0),"")</f>
        <v>0</v>
      </c>
      <c r="V4748" s="27">
        <f>IFERROR(VLOOKUP($D4748,BankOpTbl,3,0),"")</f>
        <v>0</v>
      </c>
      <c r="W4748" s="27">
        <f>IFERROR(VLOOKUP($D4748,BankOpTbl,4,0),"")</f>
        <v>0</v>
      </c>
      <c r="X4748" s="27">
        <f>IF($E4748="","",IFERROR(VLOOKUP($E4748,BankTbl,4,0),""))</f>
        <v>0</v>
      </c>
      <c r="Y4748" s="27">
        <f>IF($F4748="","",IFERROR(VLOOKUP($F4748,BankTbl,4,0),""))</f>
        <v>0</v>
      </c>
      <c r="Z4748" s="27">
        <f>IF($B4748="","",IF($V4748="PICK",LEFT($N4748,5),IF($V4748="FIXED",$W4748,IF($V4748="CODE",$H4748,""))))</f>
        <v>0</v>
      </c>
    </row>
    <row r="4749" spans="1:26" ht="21" customHeight="1">
      <c r="A4749" s="27">
        <f>IF($B4749="","",COUNTA($B$13:$B4749))</f>
        <v>0</v>
      </c>
      <c r="B4749" s="28"/>
      <c r="C4749" s="28"/>
      <c r="D4749" s="29"/>
      <c r="E4749" s="29"/>
      <c r="F4749" s="29"/>
      <c r="G4749" s="28"/>
      <c r="H4749" s="28"/>
      <c r="I4749" s="30">
        <f>IF($H4749="","",IFERROR(VLOOKUP($H4749,AcctTbl,2,0),"کد ناشناخته"))</f>
        <v>0</v>
      </c>
      <c r="J4749" s="27">
        <f>IF($H4749="","",IFERROR(VLOOKUP($H4749,AcctTbl,3,0),""))</f>
        <v>0</v>
      </c>
      <c r="K4749" s="29"/>
      <c r="L4749" s="28"/>
      <c r="M4749" s="31"/>
      <c r="N4749" s="29"/>
      <c r="O4749" s="32">
        <f>IF($B4749="",0,IF($U4749="IN",N($M4749),0))</f>
        <v>0</v>
      </c>
      <c r="P4749" s="32">
        <f>IF($B4749="",0,IF(OR($U4749="OUT",$U4749="TRF"),N($M4749),0))</f>
        <v>0</v>
      </c>
      <c r="Q4749" s="32">
        <f>IF($B4749="",0,IF(OR($U4749="OUT",$U4749="TRF"),N($M4749),0))</f>
        <v>0</v>
      </c>
      <c r="R4749" s="32">
        <f>IF($B4749="",0,IF($U4749="IN",N($M4749),0))</f>
        <v>0</v>
      </c>
      <c r="S4749" s="33">
        <f>IF($B4749="","",IF($M4749="","⚠ مبلغ",IF($E4749="","⚠ بانک عامل",IF(AND($U4749="TRF",$F4749=""),"⚠ بانک مقصد",IF(AND($V4749&lt;&gt;"NONE",$V4749&lt;&gt;"",$Z4749=""),"⚠ طرف حساب","✓")))))</f>
        <v>0</v>
      </c>
      <c r="T4749" s="29"/>
      <c r="U4749" s="27">
        <f>IFERROR(VLOOKUP($D4749,BankOpTbl,2,0),"")</f>
        <v>0</v>
      </c>
      <c r="V4749" s="27">
        <f>IFERROR(VLOOKUP($D4749,BankOpTbl,3,0),"")</f>
        <v>0</v>
      </c>
      <c r="W4749" s="27">
        <f>IFERROR(VLOOKUP($D4749,BankOpTbl,4,0),"")</f>
        <v>0</v>
      </c>
      <c r="X4749" s="27">
        <f>IF($E4749="","",IFERROR(VLOOKUP($E4749,BankTbl,4,0),""))</f>
        <v>0</v>
      </c>
      <c r="Y4749" s="27">
        <f>IF($F4749="","",IFERROR(VLOOKUP($F4749,BankTbl,4,0),""))</f>
        <v>0</v>
      </c>
      <c r="Z4749" s="27">
        <f>IF($B4749="","",IF($V4749="PICK",LEFT($N4749,5),IF($V4749="FIXED",$W4749,IF($V4749="CODE",$H4749,""))))</f>
        <v>0</v>
      </c>
    </row>
    <row r="4750" spans="1:26" ht="21" customHeight="1">
      <c r="A4750" s="27">
        <f>IF($B4750="","",COUNTA($B$13:$B4750))</f>
        <v>0</v>
      </c>
      <c r="B4750" s="28"/>
      <c r="C4750" s="28"/>
      <c r="D4750" s="29"/>
      <c r="E4750" s="29"/>
      <c r="F4750" s="29"/>
      <c r="G4750" s="28"/>
      <c r="H4750" s="28"/>
      <c r="I4750" s="30">
        <f>IF($H4750="","",IFERROR(VLOOKUP($H4750,AcctTbl,2,0),"کد ناشناخته"))</f>
        <v>0</v>
      </c>
      <c r="J4750" s="27">
        <f>IF($H4750="","",IFERROR(VLOOKUP($H4750,AcctTbl,3,0),""))</f>
        <v>0</v>
      </c>
      <c r="K4750" s="29"/>
      <c r="L4750" s="28"/>
      <c r="M4750" s="31"/>
      <c r="N4750" s="29"/>
      <c r="O4750" s="32">
        <f>IF($B4750="",0,IF($U4750="IN",N($M4750),0))</f>
        <v>0</v>
      </c>
      <c r="P4750" s="32">
        <f>IF($B4750="",0,IF(OR($U4750="OUT",$U4750="TRF"),N($M4750),0))</f>
        <v>0</v>
      </c>
      <c r="Q4750" s="32">
        <f>IF($B4750="",0,IF(OR($U4750="OUT",$U4750="TRF"),N($M4750),0))</f>
        <v>0</v>
      </c>
      <c r="R4750" s="32">
        <f>IF($B4750="",0,IF($U4750="IN",N($M4750),0))</f>
        <v>0</v>
      </c>
      <c r="S4750" s="33">
        <f>IF($B4750="","",IF($M4750="","⚠ مبلغ",IF($E4750="","⚠ بانک عامل",IF(AND($U4750="TRF",$F4750=""),"⚠ بانک مقصد",IF(AND($V4750&lt;&gt;"NONE",$V4750&lt;&gt;"",$Z4750=""),"⚠ طرف حساب","✓")))))</f>
        <v>0</v>
      </c>
      <c r="T4750" s="29"/>
      <c r="U4750" s="27">
        <f>IFERROR(VLOOKUP($D4750,BankOpTbl,2,0),"")</f>
        <v>0</v>
      </c>
      <c r="V4750" s="27">
        <f>IFERROR(VLOOKUP($D4750,BankOpTbl,3,0),"")</f>
        <v>0</v>
      </c>
      <c r="W4750" s="27">
        <f>IFERROR(VLOOKUP($D4750,BankOpTbl,4,0),"")</f>
        <v>0</v>
      </c>
      <c r="X4750" s="27">
        <f>IF($E4750="","",IFERROR(VLOOKUP($E4750,BankTbl,4,0),""))</f>
        <v>0</v>
      </c>
      <c r="Y4750" s="27">
        <f>IF($F4750="","",IFERROR(VLOOKUP($F4750,BankTbl,4,0),""))</f>
        <v>0</v>
      </c>
      <c r="Z4750" s="27">
        <f>IF($B4750="","",IF($V4750="PICK",LEFT($N4750,5),IF($V4750="FIXED",$W4750,IF($V4750="CODE",$H4750,""))))</f>
        <v>0</v>
      </c>
    </row>
    <row r="4751" spans="1:26" ht="21" customHeight="1">
      <c r="A4751" s="27">
        <f>IF($B4751="","",COUNTA($B$13:$B4751))</f>
        <v>0</v>
      </c>
      <c r="B4751" s="28"/>
      <c r="C4751" s="28"/>
      <c r="D4751" s="29"/>
      <c r="E4751" s="29"/>
      <c r="F4751" s="29"/>
      <c r="G4751" s="28"/>
      <c r="H4751" s="28"/>
      <c r="I4751" s="30">
        <f>IF($H4751="","",IFERROR(VLOOKUP($H4751,AcctTbl,2,0),"کد ناشناخته"))</f>
        <v>0</v>
      </c>
      <c r="J4751" s="27">
        <f>IF($H4751="","",IFERROR(VLOOKUP($H4751,AcctTbl,3,0),""))</f>
        <v>0</v>
      </c>
      <c r="K4751" s="29"/>
      <c r="L4751" s="28"/>
      <c r="M4751" s="31"/>
      <c r="N4751" s="29"/>
      <c r="O4751" s="32">
        <f>IF($B4751="",0,IF($U4751="IN",N($M4751),0))</f>
        <v>0</v>
      </c>
      <c r="P4751" s="32">
        <f>IF($B4751="",0,IF(OR($U4751="OUT",$U4751="TRF"),N($M4751),0))</f>
        <v>0</v>
      </c>
      <c r="Q4751" s="32">
        <f>IF($B4751="",0,IF(OR($U4751="OUT",$U4751="TRF"),N($M4751),0))</f>
        <v>0</v>
      </c>
      <c r="R4751" s="32">
        <f>IF($B4751="",0,IF($U4751="IN",N($M4751),0))</f>
        <v>0</v>
      </c>
      <c r="S4751" s="33">
        <f>IF($B4751="","",IF($M4751="","⚠ مبلغ",IF($E4751="","⚠ بانک عامل",IF(AND($U4751="TRF",$F4751=""),"⚠ بانک مقصد",IF(AND($V4751&lt;&gt;"NONE",$V4751&lt;&gt;"",$Z4751=""),"⚠ طرف حساب","✓")))))</f>
        <v>0</v>
      </c>
      <c r="T4751" s="29"/>
      <c r="U4751" s="27">
        <f>IFERROR(VLOOKUP($D4751,BankOpTbl,2,0),"")</f>
        <v>0</v>
      </c>
      <c r="V4751" s="27">
        <f>IFERROR(VLOOKUP($D4751,BankOpTbl,3,0),"")</f>
        <v>0</v>
      </c>
      <c r="W4751" s="27">
        <f>IFERROR(VLOOKUP($D4751,BankOpTbl,4,0),"")</f>
        <v>0</v>
      </c>
      <c r="X4751" s="27">
        <f>IF($E4751="","",IFERROR(VLOOKUP($E4751,BankTbl,4,0),""))</f>
        <v>0</v>
      </c>
      <c r="Y4751" s="27">
        <f>IF($F4751="","",IFERROR(VLOOKUP($F4751,BankTbl,4,0),""))</f>
        <v>0</v>
      </c>
      <c r="Z4751" s="27">
        <f>IF($B4751="","",IF($V4751="PICK",LEFT($N4751,5),IF($V4751="FIXED",$W4751,IF($V4751="CODE",$H4751,""))))</f>
        <v>0</v>
      </c>
    </row>
    <row r="4752" spans="1:26" ht="21" customHeight="1">
      <c r="A4752" s="27">
        <f>IF($B4752="","",COUNTA($B$13:$B4752))</f>
        <v>0</v>
      </c>
      <c r="B4752" s="28"/>
      <c r="C4752" s="28"/>
      <c r="D4752" s="29"/>
      <c r="E4752" s="29"/>
      <c r="F4752" s="29"/>
      <c r="G4752" s="28"/>
      <c r="H4752" s="28"/>
      <c r="I4752" s="30">
        <f>IF($H4752="","",IFERROR(VLOOKUP($H4752,AcctTbl,2,0),"کد ناشناخته"))</f>
        <v>0</v>
      </c>
      <c r="J4752" s="27">
        <f>IF($H4752="","",IFERROR(VLOOKUP($H4752,AcctTbl,3,0),""))</f>
        <v>0</v>
      </c>
      <c r="K4752" s="29"/>
      <c r="L4752" s="28"/>
      <c r="M4752" s="31"/>
      <c r="N4752" s="29"/>
      <c r="O4752" s="32">
        <f>IF($B4752="",0,IF($U4752="IN",N($M4752),0))</f>
        <v>0</v>
      </c>
      <c r="P4752" s="32">
        <f>IF($B4752="",0,IF(OR($U4752="OUT",$U4752="TRF"),N($M4752),0))</f>
        <v>0</v>
      </c>
      <c r="Q4752" s="32">
        <f>IF($B4752="",0,IF(OR($U4752="OUT",$U4752="TRF"),N($M4752),0))</f>
        <v>0</v>
      </c>
      <c r="R4752" s="32">
        <f>IF($B4752="",0,IF($U4752="IN",N($M4752),0))</f>
        <v>0</v>
      </c>
      <c r="S4752" s="33">
        <f>IF($B4752="","",IF($M4752="","⚠ مبلغ",IF($E4752="","⚠ بانک عامل",IF(AND($U4752="TRF",$F4752=""),"⚠ بانک مقصد",IF(AND($V4752&lt;&gt;"NONE",$V4752&lt;&gt;"",$Z4752=""),"⚠ طرف حساب","✓")))))</f>
        <v>0</v>
      </c>
      <c r="T4752" s="29"/>
      <c r="U4752" s="27">
        <f>IFERROR(VLOOKUP($D4752,BankOpTbl,2,0),"")</f>
        <v>0</v>
      </c>
      <c r="V4752" s="27">
        <f>IFERROR(VLOOKUP($D4752,BankOpTbl,3,0),"")</f>
        <v>0</v>
      </c>
      <c r="W4752" s="27">
        <f>IFERROR(VLOOKUP($D4752,BankOpTbl,4,0),"")</f>
        <v>0</v>
      </c>
      <c r="X4752" s="27">
        <f>IF($E4752="","",IFERROR(VLOOKUP($E4752,BankTbl,4,0),""))</f>
        <v>0</v>
      </c>
      <c r="Y4752" s="27">
        <f>IF($F4752="","",IFERROR(VLOOKUP($F4752,BankTbl,4,0),""))</f>
        <v>0</v>
      </c>
      <c r="Z4752" s="27">
        <f>IF($B4752="","",IF($V4752="PICK",LEFT($N4752,5),IF($V4752="FIXED",$W4752,IF($V4752="CODE",$H4752,""))))</f>
        <v>0</v>
      </c>
    </row>
    <row r="4753" spans="1:26" ht="21" customHeight="1">
      <c r="A4753" s="27">
        <f>IF($B4753="","",COUNTA($B$13:$B4753))</f>
        <v>0</v>
      </c>
      <c r="B4753" s="28"/>
      <c r="C4753" s="28"/>
      <c r="D4753" s="29"/>
      <c r="E4753" s="29"/>
      <c r="F4753" s="29"/>
      <c r="G4753" s="28"/>
      <c r="H4753" s="28"/>
      <c r="I4753" s="30">
        <f>IF($H4753="","",IFERROR(VLOOKUP($H4753,AcctTbl,2,0),"کد ناشناخته"))</f>
        <v>0</v>
      </c>
      <c r="J4753" s="27">
        <f>IF($H4753="","",IFERROR(VLOOKUP($H4753,AcctTbl,3,0),""))</f>
        <v>0</v>
      </c>
      <c r="K4753" s="29"/>
      <c r="L4753" s="28"/>
      <c r="M4753" s="31"/>
      <c r="N4753" s="29"/>
      <c r="O4753" s="32">
        <f>IF($B4753="",0,IF($U4753="IN",N($M4753),0))</f>
        <v>0</v>
      </c>
      <c r="P4753" s="32">
        <f>IF($B4753="",0,IF(OR($U4753="OUT",$U4753="TRF"),N($M4753),0))</f>
        <v>0</v>
      </c>
      <c r="Q4753" s="32">
        <f>IF($B4753="",0,IF(OR($U4753="OUT",$U4753="TRF"),N($M4753),0))</f>
        <v>0</v>
      </c>
      <c r="R4753" s="32">
        <f>IF($B4753="",0,IF($U4753="IN",N($M4753),0))</f>
        <v>0</v>
      </c>
      <c r="S4753" s="33">
        <f>IF($B4753="","",IF($M4753="","⚠ مبلغ",IF($E4753="","⚠ بانک عامل",IF(AND($U4753="TRF",$F4753=""),"⚠ بانک مقصد",IF(AND($V4753&lt;&gt;"NONE",$V4753&lt;&gt;"",$Z4753=""),"⚠ طرف حساب","✓")))))</f>
        <v>0</v>
      </c>
      <c r="T4753" s="29"/>
      <c r="U4753" s="27">
        <f>IFERROR(VLOOKUP($D4753,BankOpTbl,2,0),"")</f>
        <v>0</v>
      </c>
      <c r="V4753" s="27">
        <f>IFERROR(VLOOKUP($D4753,BankOpTbl,3,0),"")</f>
        <v>0</v>
      </c>
      <c r="W4753" s="27">
        <f>IFERROR(VLOOKUP($D4753,BankOpTbl,4,0),"")</f>
        <v>0</v>
      </c>
      <c r="X4753" s="27">
        <f>IF($E4753="","",IFERROR(VLOOKUP($E4753,BankTbl,4,0),""))</f>
        <v>0</v>
      </c>
      <c r="Y4753" s="27">
        <f>IF($F4753="","",IFERROR(VLOOKUP($F4753,BankTbl,4,0),""))</f>
        <v>0</v>
      </c>
      <c r="Z4753" s="27">
        <f>IF($B4753="","",IF($V4753="PICK",LEFT($N4753,5),IF($V4753="FIXED",$W4753,IF($V4753="CODE",$H4753,""))))</f>
        <v>0</v>
      </c>
    </row>
    <row r="4754" spans="1:26" ht="21" customHeight="1">
      <c r="A4754" s="27">
        <f>IF($B4754="","",COUNTA($B$13:$B4754))</f>
        <v>0</v>
      </c>
      <c r="B4754" s="28"/>
      <c r="C4754" s="28"/>
      <c r="D4754" s="29"/>
      <c r="E4754" s="29"/>
      <c r="F4754" s="29"/>
      <c r="G4754" s="28"/>
      <c r="H4754" s="28"/>
      <c r="I4754" s="30">
        <f>IF($H4754="","",IFERROR(VLOOKUP($H4754,AcctTbl,2,0),"کد ناشناخته"))</f>
        <v>0</v>
      </c>
      <c r="J4754" s="27">
        <f>IF($H4754="","",IFERROR(VLOOKUP($H4754,AcctTbl,3,0),""))</f>
        <v>0</v>
      </c>
      <c r="K4754" s="29"/>
      <c r="L4754" s="28"/>
      <c r="M4754" s="31"/>
      <c r="N4754" s="29"/>
      <c r="O4754" s="32">
        <f>IF($B4754="",0,IF($U4754="IN",N($M4754),0))</f>
        <v>0</v>
      </c>
      <c r="P4754" s="32">
        <f>IF($B4754="",0,IF(OR($U4754="OUT",$U4754="TRF"),N($M4754),0))</f>
        <v>0</v>
      </c>
      <c r="Q4754" s="32">
        <f>IF($B4754="",0,IF(OR($U4754="OUT",$U4754="TRF"),N($M4754),0))</f>
        <v>0</v>
      </c>
      <c r="R4754" s="32">
        <f>IF($B4754="",0,IF($U4754="IN",N($M4754),0))</f>
        <v>0</v>
      </c>
      <c r="S4754" s="33">
        <f>IF($B4754="","",IF($M4754="","⚠ مبلغ",IF($E4754="","⚠ بانک عامل",IF(AND($U4754="TRF",$F4754=""),"⚠ بانک مقصد",IF(AND($V4754&lt;&gt;"NONE",$V4754&lt;&gt;"",$Z4754=""),"⚠ طرف حساب","✓")))))</f>
        <v>0</v>
      </c>
      <c r="T4754" s="29"/>
      <c r="U4754" s="27">
        <f>IFERROR(VLOOKUP($D4754,BankOpTbl,2,0),"")</f>
        <v>0</v>
      </c>
      <c r="V4754" s="27">
        <f>IFERROR(VLOOKUP($D4754,BankOpTbl,3,0),"")</f>
        <v>0</v>
      </c>
      <c r="W4754" s="27">
        <f>IFERROR(VLOOKUP($D4754,BankOpTbl,4,0),"")</f>
        <v>0</v>
      </c>
      <c r="X4754" s="27">
        <f>IF($E4754="","",IFERROR(VLOOKUP($E4754,BankTbl,4,0),""))</f>
        <v>0</v>
      </c>
      <c r="Y4754" s="27">
        <f>IF($F4754="","",IFERROR(VLOOKUP($F4754,BankTbl,4,0),""))</f>
        <v>0</v>
      </c>
      <c r="Z4754" s="27">
        <f>IF($B4754="","",IF($V4754="PICK",LEFT($N4754,5),IF($V4754="FIXED",$W4754,IF($V4754="CODE",$H4754,""))))</f>
        <v>0</v>
      </c>
    </row>
    <row r="4755" spans="1:26" ht="21" customHeight="1">
      <c r="A4755" s="27">
        <f>IF($B4755="","",COUNTA($B$13:$B4755))</f>
        <v>0</v>
      </c>
      <c r="B4755" s="28"/>
      <c r="C4755" s="28"/>
      <c r="D4755" s="29"/>
      <c r="E4755" s="29"/>
      <c r="F4755" s="29"/>
      <c r="G4755" s="28"/>
      <c r="H4755" s="28"/>
      <c r="I4755" s="30">
        <f>IF($H4755="","",IFERROR(VLOOKUP($H4755,AcctTbl,2,0),"کد ناشناخته"))</f>
        <v>0</v>
      </c>
      <c r="J4755" s="27">
        <f>IF($H4755="","",IFERROR(VLOOKUP($H4755,AcctTbl,3,0),""))</f>
        <v>0</v>
      </c>
      <c r="K4755" s="29"/>
      <c r="L4755" s="28"/>
      <c r="M4755" s="31"/>
      <c r="N4755" s="29"/>
      <c r="O4755" s="32">
        <f>IF($B4755="",0,IF($U4755="IN",N($M4755),0))</f>
        <v>0</v>
      </c>
      <c r="P4755" s="32">
        <f>IF($B4755="",0,IF(OR($U4755="OUT",$U4755="TRF"),N($M4755),0))</f>
        <v>0</v>
      </c>
      <c r="Q4755" s="32">
        <f>IF($B4755="",0,IF(OR($U4755="OUT",$U4755="TRF"),N($M4755),0))</f>
        <v>0</v>
      </c>
      <c r="R4755" s="32">
        <f>IF($B4755="",0,IF($U4755="IN",N($M4755),0))</f>
        <v>0</v>
      </c>
      <c r="S4755" s="33">
        <f>IF($B4755="","",IF($M4755="","⚠ مبلغ",IF($E4755="","⚠ بانک عامل",IF(AND($U4755="TRF",$F4755=""),"⚠ بانک مقصد",IF(AND($V4755&lt;&gt;"NONE",$V4755&lt;&gt;"",$Z4755=""),"⚠ طرف حساب","✓")))))</f>
        <v>0</v>
      </c>
      <c r="T4755" s="29"/>
      <c r="U4755" s="27">
        <f>IFERROR(VLOOKUP($D4755,BankOpTbl,2,0),"")</f>
        <v>0</v>
      </c>
      <c r="V4755" s="27">
        <f>IFERROR(VLOOKUP($D4755,BankOpTbl,3,0),"")</f>
        <v>0</v>
      </c>
      <c r="W4755" s="27">
        <f>IFERROR(VLOOKUP($D4755,BankOpTbl,4,0),"")</f>
        <v>0</v>
      </c>
      <c r="X4755" s="27">
        <f>IF($E4755="","",IFERROR(VLOOKUP($E4755,BankTbl,4,0),""))</f>
        <v>0</v>
      </c>
      <c r="Y4755" s="27">
        <f>IF($F4755="","",IFERROR(VLOOKUP($F4755,BankTbl,4,0),""))</f>
        <v>0</v>
      </c>
      <c r="Z4755" s="27">
        <f>IF($B4755="","",IF($V4755="PICK",LEFT($N4755,5),IF($V4755="FIXED",$W4755,IF($V4755="CODE",$H4755,""))))</f>
        <v>0</v>
      </c>
    </row>
    <row r="4756" spans="1:26" ht="21" customHeight="1">
      <c r="A4756" s="27">
        <f>IF($B4756="","",COUNTA($B$13:$B4756))</f>
        <v>0</v>
      </c>
      <c r="B4756" s="28"/>
      <c r="C4756" s="28"/>
      <c r="D4756" s="29"/>
      <c r="E4756" s="29"/>
      <c r="F4756" s="29"/>
      <c r="G4756" s="28"/>
      <c r="H4756" s="28"/>
      <c r="I4756" s="30">
        <f>IF($H4756="","",IFERROR(VLOOKUP($H4756,AcctTbl,2,0),"کد ناشناخته"))</f>
        <v>0</v>
      </c>
      <c r="J4756" s="27">
        <f>IF($H4756="","",IFERROR(VLOOKUP($H4756,AcctTbl,3,0),""))</f>
        <v>0</v>
      </c>
      <c r="K4756" s="29"/>
      <c r="L4756" s="28"/>
      <c r="M4756" s="31"/>
      <c r="N4756" s="29"/>
      <c r="O4756" s="32">
        <f>IF($B4756="",0,IF($U4756="IN",N($M4756),0))</f>
        <v>0</v>
      </c>
      <c r="P4756" s="32">
        <f>IF($B4756="",0,IF(OR($U4756="OUT",$U4756="TRF"),N($M4756),0))</f>
        <v>0</v>
      </c>
      <c r="Q4756" s="32">
        <f>IF($B4756="",0,IF(OR($U4756="OUT",$U4756="TRF"),N($M4756),0))</f>
        <v>0</v>
      </c>
      <c r="R4756" s="32">
        <f>IF($B4756="",0,IF($U4756="IN",N($M4756),0))</f>
        <v>0</v>
      </c>
      <c r="S4756" s="33">
        <f>IF($B4756="","",IF($M4756="","⚠ مبلغ",IF($E4756="","⚠ بانک عامل",IF(AND($U4756="TRF",$F4756=""),"⚠ بانک مقصد",IF(AND($V4756&lt;&gt;"NONE",$V4756&lt;&gt;"",$Z4756=""),"⚠ طرف حساب","✓")))))</f>
        <v>0</v>
      </c>
      <c r="T4756" s="29"/>
      <c r="U4756" s="27">
        <f>IFERROR(VLOOKUP($D4756,BankOpTbl,2,0),"")</f>
        <v>0</v>
      </c>
      <c r="V4756" s="27">
        <f>IFERROR(VLOOKUP($D4756,BankOpTbl,3,0),"")</f>
        <v>0</v>
      </c>
      <c r="W4756" s="27">
        <f>IFERROR(VLOOKUP($D4756,BankOpTbl,4,0),"")</f>
        <v>0</v>
      </c>
      <c r="X4756" s="27">
        <f>IF($E4756="","",IFERROR(VLOOKUP($E4756,BankTbl,4,0),""))</f>
        <v>0</v>
      </c>
      <c r="Y4756" s="27">
        <f>IF($F4756="","",IFERROR(VLOOKUP($F4756,BankTbl,4,0),""))</f>
        <v>0</v>
      </c>
      <c r="Z4756" s="27">
        <f>IF($B4756="","",IF($V4756="PICK",LEFT($N4756,5),IF($V4756="FIXED",$W4756,IF($V4756="CODE",$H4756,""))))</f>
        <v>0</v>
      </c>
    </row>
    <row r="4757" spans="1:26" ht="21" customHeight="1">
      <c r="A4757" s="27">
        <f>IF($B4757="","",COUNTA($B$13:$B4757))</f>
        <v>0</v>
      </c>
      <c r="B4757" s="28"/>
      <c r="C4757" s="28"/>
      <c r="D4757" s="29"/>
      <c r="E4757" s="29"/>
      <c r="F4757" s="29"/>
      <c r="G4757" s="28"/>
      <c r="H4757" s="28"/>
      <c r="I4757" s="30">
        <f>IF($H4757="","",IFERROR(VLOOKUP($H4757,AcctTbl,2,0),"کد ناشناخته"))</f>
        <v>0</v>
      </c>
      <c r="J4757" s="27">
        <f>IF($H4757="","",IFERROR(VLOOKUP($H4757,AcctTbl,3,0),""))</f>
        <v>0</v>
      </c>
      <c r="K4757" s="29"/>
      <c r="L4757" s="28"/>
      <c r="M4757" s="31"/>
      <c r="N4757" s="29"/>
      <c r="O4757" s="32">
        <f>IF($B4757="",0,IF($U4757="IN",N($M4757),0))</f>
        <v>0</v>
      </c>
      <c r="P4757" s="32">
        <f>IF($B4757="",0,IF(OR($U4757="OUT",$U4757="TRF"),N($M4757),0))</f>
        <v>0</v>
      </c>
      <c r="Q4757" s="32">
        <f>IF($B4757="",0,IF(OR($U4757="OUT",$U4757="TRF"),N($M4757),0))</f>
        <v>0</v>
      </c>
      <c r="R4757" s="32">
        <f>IF($B4757="",0,IF($U4757="IN",N($M4757),0))</f>
        <v>0</v>
      </c>
      <c r="S4757" s="33">
        <f>IF($B4757="","",IF($M4757="","⚠ مبلغ",IF($E4757="","⚠ بانک عامل",IF(AND($U4757="TRF",$F4757=""),"⚠ بانک مقصد",IF(AND($V4757&lt;&gt;"NONE",$V4757&lt;&gt;"",$Z4757=""),"⚠ طرف حساب","✓")))))</f>
        <v>0</v>
      </c>
      <c r="T4757" s="29"/>
      <c r="U4757" s="27">
        <f>IFERROR(VLOOKUP($D4757,BankOpTbl,2,0),"")</f>
        <v>0</v>
      </c>
      <c r="V4757" s="27">
        <f>IFERROR(VLOOKUP($D4757,BankOpTbl,3,0),"")</f>
        <v>0</v>
      </c>
      <c r="W4757" s="27">
        <f>IFERROR(VLOOKUP($D4757,BankOpTbl,4,0),"")</f>
        <v>0</v>
      </c>
      <c r="X4757" s="27">
        <f>IF($E4757="","",IFERROR(VLOOKUP($E4757,BankTbl,4,0),""))</f>
        <v>0</v>
      </c>
      <c r="Y4757" s="27">
        <f>IF($F4757="","",IFERROR(VLOOKUP($F4757,BankTbl,4,0),""))</f>
        <v>0</v>
      </c>
      <c r="Z4757" s="27">
        <f>IF($B4757="","",IF($V4757="PICK",LEFT($N4757,5),IF($V4757="FIXED",$W4757,IF($V4757="CODE",$H4757,""))))</f>
        <v>0</v>
      </c>
    </row>
    <row r="4758" spans="1:26" ht="21" customHeight="1">
      <c r="A4758" s="27">
        <f>IF($B4758="","",COUNTA($B$13:$B4758))</f>
        <v>0</v>
      </c>
      <c r="B4758" s="28"/>
      <c r="C4758" s="28"/>
      <c r="D4758" s="29"/>
      <c r="E4758" s="29"/>
      <c r="F4758" s="29"/>
      <c r="G4758" s="28"/>
      <c r="H4758" s="28"/>
      <c r="I4758" s="30">
        <f>IF($H4758="","",IFERROR(VLOOKUP($H4758,AcctTbl,2,0),"کد ناشناخته"))</f>
        <v>0</v>
      </c>
      <c r="J4758" s="27">
        <f>IF($H4758="","",IFERROR(VLOOKUP($H4758,AcctTbl,3,0),""))</f>
        <v>0</v>
      </c>
      <c r="K4758" s="29"/>
      <c r="L4758" s="28"/>
      <c r="M4758" s="31"/>
      <c r="N4758" s="29"/>
      <c r="O4758" s="32">
        <f>IF($B4758="",0,IF($U4758="IN",N($M4758),0))</f>
        <v>0</v>
      </c>
      <c r="P4758" s="32">
        <f>IF($B4758="",0,IF(OR($U4758="OUT",$U4758="TRF"),N($M4758),0))</f>
        <v>0</v>
      </c>
      <c r="Q4758" s="32">
        <f>IF($B4758="",0,IF(OR($U4758="OUT",$U4758="TRF"),N($M4758),0))</f>
        <v>0</v>
      </c>
      <c r="R4758" s="32">
        <f>IF($B4758="",0,IF($U4758="IN",N($M4758),0))</f>
        <v>0</v>
      </c>
      <c r="S4758" s="33">
        <f>IF($B4758="","",IF($M4758="","⚠ مبلغ",IF($E4758="","⚠ بانک عامل",IF(AND($U4758="TRF",$F4758=""),"⚠ بانک مقصد",IF(AND($V4758&lt;&gt;"NONE",$V4758&lt;&gt;"",$Z4758=""),"⚠ طرف حساب","✓")))))</f>
        <v>0</v>
      </c>
      <c r="T4758" s="29"/>
      <c r="U4758" s="27">
        <f>IFERROR(VLOOKUP($D4758,BankOpTbl,2,0),"")</f>
        <v>0</v>
      </c>
      <c r="V4758" s="27">
        <f>IFERROR(VLOOKUP($D4758,BankOpTbl,3,0),"")</f>
        <v>0</v>
      </c>
      <c r="W4758" s="27">
        <f>IFERROR(VLOOKUP($D4758,BankOpTbl,4,0),"")</f>
        <v>0</v>
      </c>
      <c r="X4758" s="27">
        <f>IF($E4758="","",IFERROR(VLOOKUP($E4758,BankTbl,4,0),""))</f>
        <v>0</v>
      </c>
      <c r="Y4758" s="27">
        <f>IF($F4758="","",IFERROR(VLOOKUP($F4758,BankTbl,4,0),""))</f>
        <v>0</v>
      </c>
      <c r="Z4758" s="27">
        <f>IF($B4758="","",IF($V4758="PICK",LEFT($N4758,5),IF($V4758="FIXED",$W4758,IF($V4758="CODE",$H4758,""))))</f>
        <v>0</v>
      </c>
    </row>
    <row r="4759" spans="1:26" ht="21" customHeight="1">
      <c r="A4759" s="27">
        <f>IF($B4759="","",COUNTA($B$13:$B4759))</f>
        <v>0</v>
      </c>
      <c r="B4759" s="28"/>
      <c r="C4759" s="28"/>
      <c r="D4759" s="29"/>
      <c r="E4759" s="29"/>
      <c r="F4759" s="29"/>
      <c r="G4759" s="28"/>
      <c r="H4759" s="28"/>
      <c r="I4759" s="30">
        <f>IF($H4759="","",IFERROR(VLOOKUP($H4759,AcctTbl,2,0),"کد ناشناخته"))</f>
        <v>0</v>
      </c>
      <c r="J4759" s="27">
        <f>IF($H4759="","",IFERROR(VLOOKUP($H4759,AcctTbl,3,0),""))</f>
        <v>0</v>
      </c>
      <c r="K4759" s="29"/>
      <c r="L4759" s="28"/>
      <c r="M4759" s="31"/>
      <c r="N4759" s="29"/>
      <c r="O4759" s="32">
        <f>IF($B4759="",0,IF($U4759="IN",N($M4759),0))</f>
        <v>0</v>
      </c>
      <c r="P4759" s="32">
        <f>IF($B4759="",0,IF(OR($U4759="OUT",$U4759="TRF"),N($M4759),0))</f>
        <v>0</v>
      </c>
      <c r="Q4759" s="32">
        <f>IF($B4759="",0,IF(OR($U4759="OUT",$U4759="TRF"),N($M4759),0))</f>
        <v>0</v>
      </c>
      <c r="R4759" s="32">
        <f>IF($B4759="",0,IF($U4759="IN",N($M4759),0))</f>
        <v>0</v>
      </c>
      <c r="S4759" s="33">
        <f>IF($B4759="","",IF($M4759="","⚠ مبلغ",IF($E4759="","⚠ بانک عامل",IF(AND($U4759="TRF",$F4759=""),"⚠ بانک مقصد",IF(AND($V4759&lt;&gt;"NONE",$V4759&lt;&gt;"",$Z4759=""),"⚠ طرف حساب","✓")))))</f>
        <v>0</v>
      </c>
      <c r="T4759" s="29"/>
      <c r="U4759" s="27">
        <f>IFERROR(VLOOKUP($D4759,BankOpTbl,2,0),"")</f>
        <v>0</v>
      </c>
      <c r="V4759" s="27">
        <f>IFERROR(VLOOKUP($D4759,BankOpTbl,3,0),"")</f>
        <v>0</v>
      </c>
      <c r="W4759" s="27">
        <f>IFERROR(VLOOKUP($D4759,BankOpTbl,4,0),"")</f>
        <v>0</v>
      </c>
      <c r="X4759" s="27">
        <f>IF($E4759="","",IFERROR(VLOOKUP($E4759,BankTbl,4,0),""))</f>
        <v>0</v>
      </c>
      <c r="Y4759" s="27">
        <f>IF($F4759="","",IFERROR(VLOOKUP($F4759,BankTbl,4,0),""))</f>
        <v>0</v>
      </c>
      <c r="Z4759" s="27">
        <f>IF($B4759="","",IF($V4759="PICK",LEFT($N4759,5),IF($V4759="FIXED",$W4759,IF($V4759="CODE",$H4759,""))))</f>
        <v>0</v>
      </c>
    </row>
    <row r="4760" spans="1:26" ht="21" customHeight="1">
      <c r="A4760" s="27">
        <f>IF($B4760="","",COUNTA($B$13:$B4760))</f>
        <v>0</v>
      </c>
      <c r="B4760" s="28"/>
      <c r="C4760" s="28"/>
      <c r="D4760" s="29"/>
      <c r="E4760" s="29"/>
      <c r="F4760" s="29"/>
      <c r="G4760" s="28"/>
      <c r="H4760" s="28"/>
      <c r="I4760" s="30">
        <f>IF($H4760="","",IFERROR(VLOOKUP($H4760,AcctTbl,2,0),"کد ناشناخته"))</f>
        <v>0</v>
      </c>
      <c r="J4760" s="27">
        <f>IF($H4760="","",IFERROR(VLOOKUP($H4760,AcctTbl,3,0),""))</f>
        <v>0</v>
      </c>
      <c r="K4760" s="29"/>
      <c r="L4760" s="28"/>
      <c r="M4760" s="31"/>
      <c r="N4760" s="29"/>
      <c r="O4760" s="32">
        <f>IF($B4760="",0,IF($U4760="IN",N($M4760),0))</f>
        <v>0</v>
      </c>
      <c r="P4760" s="32">
        <f>IF($B4760="",0,IF(OR($U4760="OUT",$U4760="TRF"),N($M4760),0))</f>
        <v>0</v>
      </c>
      <c r="Q4760" s="32">
        <f>IF($B4760="",0,IF(OR($U4760="OUT",$U4760="TRF"),N($M4760),0))</f>
        <v>0</v>
      </c>
      <c r="R4760" s="32">
        <f>IF($B4760="",0,IF($U4760="IN",N($M4760),0))</f>
        <v>0</v>
      </c>
      <c r="S4760" s="33">
        <f>IF($B4760="","",IF($M4760="","⚠ مبلغ",IF($E4760="","⚠ بانک عامل",IF(AND($U4760="TRF",$F4760=""),"⚠ بانک مقصد",IF(AND($V4760&lt;&gt;"NONE",$V4760&lt;&gt;"",$Z4760=""),"⚠ طرف حساب","✓")))))</f>
        <v>0</v>
      </c>
      <c r="T4760" s="29"/>
      <c r="U4760" s="27">
        <f>IFERROR(VLOOKUP($D4760,BankOpTbl,2,0),"")</f>
        <v>0</v>
      </c>
      <c r="V4760" s="27">
        <f>IFERROR(VLOOKUP($D4760,BankOpTbl,3,0),"")</f>
        <v>0</v>
      </c>
      <c r="W4760" s="27">
        <f>IFERROR(VLOOKUP($D4760,BankOpTbl,4,0),"")</f>
        <v>0</v>
      </c>
      <c r="X4760" s="27">
        <f>IF($E4760="","",IFERROR(VLOOKUP($E4760,BankTbl,4,0),""))</f>
        <v>0</v>
      </c>
      <c r="Y4760" s="27">
        <f>IF($F4760="","",IFERROR(VLOOKUP($F4760,BankTbl,4,0),""))</f>
        <v>0</v>
      </c>
      <c r="Z4760" s="27">
        <f>IF($B4760="","",IF($V4760="PICK",LEFT($N4760,5),IF($V4760="FIXED",$W4760,IF($V4760="CODE",$H4760,""))))</f>
        <v>0</v>
      </c>
    </row>
    <row r="4761" spans="1:26" ht="21" customHeight="1">
      <c r="A4761" s="27">
        <f>IF($B4761="","",COUNTA($B$13:$B4761))</f>
        <v>0</v>
      </c>
      <c r="B4761" s="28"/>
      <c r="C4761" s="28"/>
      <c r="D4761" s="29"/>
      <c r="E4761" s="29"/>
      <c r="F4761" s="29"/>
      <c r="G4761" s="28"/>
      <c r="H4761" s="28"/>
      <c r="I4761" s="30">
        <f>IF($H4761="","",IFERROR(VLOOKUP($H4761,AcctTbl,2,0),"کد ناشناخته"))</f>
        <v>0</v>
      </c>
      <c r="J4761" s="27">
        <f>IF($H4761="","",IFERROR(VLOOKUP($H4761,AcctTbl,3,0),""))</f>
        <v>0</v>
      </c>
      <c r="K4761" s="29"/>
      <c r="L4761" s="28"/>
      <c r="M4761" s="31"/>
      <c r="N4761" s="29"/>
      <c r="O4761" s="32">
        <f>IF($B4761="",0,IF($U4761="IN",N($M4761),0))</f>
        <v>0</v>
      </c>
      <c r="P4761" s="32">
        <f>IF($B4761="",0,IF(OR($U4761="OUT",$U4761="TRF"),N($M4761),0))</f>
        <v>0</v>
      </c>
      <c r="Q4761" s="32">
        <f>IF($B4761="",0,IF(OR($U4761="OUT",$U4761="TRF"),N($M4761),0))</f>
        <v>0</v>
      </c>
      <c r="R4761" s="32">
        <f>IF($B4761="",0,IF($U4761="IN",N($M4761),0))</f>
        <v>0</v>
      </c>
      <c r="S4761" s="33">
        <f>IF($B4761="","",IF($M4761="","⚠ مبلغ",IF($E4761="","⚠ بانک عامل",IF(AND($U4761="TRF",$F4761=""),"⚠ بانک مقصد",IF(AND($V4761&lt;&gt;"NONE",$V4761&lt;&gt;"",$Z4761=""),"⚠ طرف حساب","✓")))))</f>
        <v>0</v>
      </c>
      <c r="T4761" s="29"/>
      <c r="U4761" s="27">
        <f>IFERROR(VLOOKUP($D4761,BankOpTbl,2,0),"")</f>
        <v>0</v>
      </c>
      <c r="V4761" s="27">
        <f>IFERROR(VLOOKUP($D4761,BankOpTbl,3,0),"")</f>
        <v>0</v>
      </c>
      <c r="W4761" s="27">
        <f>IFERROR(VLOOKUP($D4761,BankOpTbl,4,0),"")</f>
        <v>0</v>
      </c>
      <c r="X4761" s="27">
        <f>IF($E4761="","",IFERROR(VLOOKUP($E4761,BankTbl,4,0),""))</f>
        <v>0</v>
      </c>
      <c r="Y4761" s="27">
        <f>IF($F4761="","",IFERROR(VLOOKUP($F4761,BankTbl,4,0),""))</f>
        <v>0</v>
      </c>
      <c r="Z4761" s="27">
        <f>IF($B4761="","",IF($V4761="PICK",LEFT($N4761,5),IF($V4761="FIXED",$W4761,IF($V4761="CODE",$H4761,""))))</f>
        <v>0</v>
      </c>
    </row>
    <row r="4762" spans="1:26" ht="21" customHeight="1">
      <c r="A4762" s="27">
        <f>IF($B4762="","",COUNTA($B$13:$B4762))</f>
        <v>0</v>
      </c>
      <c r="B4762" s="28"/>
      <c r="C4762" s="28"/>
      <c r="D4762" s="29"/>
      <c r="E4762" s="29"/>
      <c r="F4762" s="29"/>
      <c r="G4762" s="28"/>
      <c r="H4762" s="28"/>
      <c r="I4762" s="30">
        <f>IF($H4762="","",IFERROR(VLOOKUP($H4762,AcctTbl,2,0),"کد ناشناخته"))</f>
        <v>0</v>
      </c>
      <c r="J4762" s="27">
        <f>IF($H4762="","",IFERROR(VLOOKUP($H4762,AcctTbl,3,0),""))</f>
        <v>0</v>
      </c>
      <c r="K4762" s="29"/>
      <c r="L4762" s="28"/>
      <c r="M4762" s="31"/>
      <c r="N4762" s="29"/>
      <c r="O4762" s="32">
        <f>IF($B4762="",0,IF($U4762="IN",N($M4762),0))</f>
        <v>0</v>
      </c>
      <c r="P4762" s="32">
        <f>IF($B4762="",0,IF(OR($U4762="OUT",$U4762="TRF"),N($M4762),0))</f>
        <v>0</v>
      </c>
      <c r="Q4762" s="32">
        <f>IF($B4762="",0,IF(OR($U4762="OUT",$U4762="TRF"),N($M4762),0))</f>
        <v>0</v>
      </c>
      <c r="R4762" s="32">
        <f>IF($B4762="",0,IF($U4762="IN",N($M4762),0))</f>
        <v>0</v>
      </c>
      <c r="S4762" s="33">
        <f>IF($B4762="","",IF($M4762="","⚠ مبلغ",IF($E4762="","⚠ بانک عامل",IF(AND($U4762="TRF",$F4762=""),"⚠ بانک مقصد",IF(AND($V4762&lt;&gt;"NONE",$V4762&lt;&gt;"",$Z4762=""),"⚠ طرف حساب","✓")))))</f>
        <v>0</v>
      </c>
      <c r="T4762" s="29"/>
      <c r="U4762" s="27">
        <f>IFERROR(VLOOKUP($D4762,BankOpTbl,2,0),"")</f>
        <v>0</v>
      </c>
      <c r="V4762" s="27">
        <f>IFERROR(VLOOKUP($D4762,BankOpTbl,3,0),"")</f>
        <v>0</v>
      </c>
      <c r="W4762" s="27">
        <f>IFERROR(VLOOKUP($D4762,BankOpTbl,4,0),"")</f>
        <v>0</v>
      </c>
      <c r="X4762" s="27">
        <f>IF($E4762="","",IFERROR(VLOOKUP($E4762,BankTbl,4,0),""))</f>
        <v>0</v>
      </c>
      <c r="Y4762" s="27">
        <f>IF($F4762="","",IFERROR(VLOOKUP($F4762,BankTbl,4,0),""))</f>
        <v>0</v>
      </c>
      <c r="Z4762" s="27">
        <f>IF($B4762="","",IF($V4762="PICK",LEFT($N4762,5),IF($V4762="FIXED",$W4762,IF($V4762="CODE",$H4762,""))))</f>
        <v>0</v>
      </c>
    </row>
    <row r="4763" spans="1:26" ht="21" customHeight="1">
      <c r="A4763" s="27">
        <f>IF($B4763="","",COUNTA($B$13:$B4763))</f>
        <v>0</v>
      </c>
      <c r="B4763" s="28"/>
      <c r="C4763" s="28"/>
      <c r="D4763" s="29"/>
      <c r="E4763" s="29"/>
      <c r="F4763" s="29"/>
      <c r="G4763" s="28"/>
      <c r="H4763" s="28"/>
      <c r="I4763" s="30">
        <f>IF($H4763="","",IFERROR(VLOOKUP($H4763,AcctTbl,2,0),"کد ناشناخته"))</f>
        <v>0</v>
      </c>
      <c r="J4763" s="27">
        <f>IF($H4763="","",IFERROR(VLOOKUP($H4763,AcctTbl,3,0),""))</f>
        <v>0</v>
      </c>
      <c r="K4763" s="29"/>
      <c r="L4763" s="28"/>
      <c r="M4763" s="31"/>
      <c r="N4763" s="29"/>
      <c r="O4763" s="32">
        <f>IF($B4763="",0,IF($U4763="IN",N($M4763),0))</f>
        <v>0</v>
      </c>
      <c r="P4763" s="32">
        <f>IF($B4763="",0,IF(OR($U4763="OUT",$U4763="TRF"),N($M4763),0))</f>
        <v>0</v>
      </c>
      <c r="Q4763" s="32">
        <f>IF($B4763="",0,IF(OR($U4763="OUT",$U4763="TRF"),N($M4763),0))</f>
        <v>0</v>
      </c>
      <c r="R4763" s="32">
        <f>IF($B4763="",0,IF($U4763="IN",N($M4763),0))</f>
        <v>0</v>
      </c>
      <c r="S4763" s="33">
        <f>IF($B4763="","",IF($M4763="","⚠ مبلغ",IF($E4763="","⚠ بانک عامل",IF(AND($U4763="TRF",$F4763=""),"⚠ بانک مقصد",IF(AND($V4763&lt;&gt;"NONE",$V4763&lt;&gt;"",$Z4763=""),"⚠ طرف حساب","✓")))))</f>
        <v>0</v>
      </c>
      <c r="T4763" s="29"/>
      <c r="U4763" s="27">
        <f>IFERROR(VLOOKUP($D4763,BankOpTbl,2,0),"")</f>
        <v>0</v>
      </c>
      <c r="V4763" s="27">
        <f>IFERROR(VLOOKUP($D4763,BankOpTbl,3,0),"")</f>
        <v>0</v>
      </c>
      <c r="W4763" s="27">
        <f>IFERROR(VLOOKUP($D4763,BankOpTbl,4,0),"")</f>
        <v>0</v>
      </c>
      <c r="X4763" s="27">
        <f>IF($E4763="","",IFERROR(VLOOKUP($E4763,BankTbl,4,0),""))</f>
        <v>0</v>
      </c>
      <c r="Y4763" s="27">
        <f>IF($F4763="","",IFERROR(VLOOKUP($F4763,BankTbl,4,0),""))</f>
        <v>0</v>
      </c>
      <c r="Z4763" s="27">
        <f>IF($B4763="","",IF($V4763="PICK",LEFT($N4763,5),IF($V4763="FIXED",$W4763,IF($V4763="CODE",$H4763,""))))</f>
        <v>0</v>
      </c>
    </row>
    <row r="4764" spans="1:26" ht="21" customHeight="1">
      <c r="A4764" s="27">
        <f>IF($B4764="","",COUNTA($B$13:$B4764))</f>
        <v>0</v>
      </c>
      <c r="B4764" s="28"/>
      <c r="C4764" s="28"/>
      <c r="D4764" s="29"/>
      <c r="E4764" s="29"/>
      <c r="F4764" s="29"/>
      <c r="G4764" s="28"/>
      <c r="H4764" s="28"/>
      <c r="I4764" s="30">
        <f>IF($H4764="","",IFERROR(VLOOKUP($H4764,AcctTbl,2,0),"کد ناشناخته"))</f>
        <v>0</v>
      </c>
      <c r="J4764" s="27">
        <f>IF($H4764="","",IFERROR(VLOOKUP($H4764,AcctTbl,3,0),""))</f>
        <v>0</v>
      </c>
      <c r="K4764" s="29"/>
      <c r="L4764" s="28"/>
      <c r="M4764" s="31"/>
      <c r="N4764" s="29"/>
      <c r="O4764" s="32">
        <f>IF($B4764="",0,IF($U4764="IN",N($M4764),0))</f>
        <v>0</v>
      </c>
      <c r="P4764" s="32">
        <f>IF($B4764="",0,IF(OR($U4764="OUT",$U4764="TRF"),N($M4764),0))</f>
        <v>0</v>
      </c>
      <c r="Q4764" s="32">
        <f>IF($B4764="",0,IF(OR($U4764="OUT",$U4764="TRF"),N($M4764),0))</f>
        <v>0</v>
      </c>
      <c r="R4764" s="32">
        <f>IF($B4764="",0,IF($U4764="IN",N($M4764),0))</f>
        <v>0</v>
      </c>
      <c r="S4764" s="33">
        <f>IF($B4764="","",IF($M4764="","⚠ مبلغ",IF($E4764="","⚠ بانک عامل",IF(AND($U4764="TRF",$F4764=""),"⚠ بانک مقصد",IF(AND($V4764&lt;&gt;"NONE",$V4764&lt;&gt;"",$Z4764=""),"⚠ طرف حساب","✓")))))</f>
        <v>0</v>
      </c>
      <c r="T4764" s="29"/>
      <c r="U4764" s="27">
        <f>IFERROR(VLOOKUP($D4764,BankOpTbl,2,0),"")</f>
        <v>0</v>
      </c>
      <c r="V4764" s="27">
        <f>IFERROR(VLOOKUP($D4764,BankOpTbl,3,0),"")</f>
        <v>0</v>
      </c>
      <c r="W4764" s="27">
        <f>IFERROR(VLOOKUP($D4764,BankOpTbl,4,0),"")</f>
        <v>0</v>
      </c>
      <c r="X4764" s="27">
        <f>IF($E4764="","",IFERROR(VLOOKUP($E4764,BankTbl,4,0),""))</f>
        <v>0</v>
      </c>
      <c r="Y4764" s="27">
        <f>IF($F4764="","",IFERROR(VLOOKUP($F4764,BankTbl,4,0),""))</f>
        <v>0</v>
      </c>
      <c r="Z4764" s="27">
        <f>IF($B4764="","",IF($V4764="PICK",LEFT($N4764,5),IF($V4764="FIXED",$W4764,IF($V4764="CODE",$H4764,""))))</f>
        <v>0</v>
      </c>
    </row>
    <row r="4765" spans="1:26" ht="21" customHeight="1">
      <c r="A4765" s="27">
        <f>IF($B4765="","",COUNTA($B$13:$B4765))</f>
        <v>0</v>
      </c>
      <c r="B4765" s="28"/>
      <c r="C4765" s="28"/>
      <c r="D4765" s="29"/>
      <c r="E4765" s="29"/>
      <c r="F4765" s="29"/>
      <c r="G4765" s="28"/>
      <c r="H4765" s="28"/>
      <c r="I4765" s="30">
        <f>IF($H4765="","",IFERROR(VLOOKUP($H4765,AcctTbl,2,0),"کد ناشناخته"))</f>
        <v>0</v>
      </c>
      <c r="J4765" s="27">
        <f>IF($H4765="","",IFERROR(VLOOKUP($H4765,AcctTbl,3,0),""))</f>
        <v>0</v>
      </c>
      <c r="K4765" s="29"/>
      <c r="L4765" s="28"/>
      <c r="M4765" s="31"/>
      <c r="N4765" s="29"/>
      <c r="O4765" s="32">
        <f>IF($B4765="",0,IF($U4765="IN",N($M4765),0))</f>
        <v>0</v>
      </c>
      <c r="P4765" s="32">
        <f>IF($B4765="",0,IF(OR($U4765="OUT",$U4765="TRF"),N($M4765),0))</f>
        <v>0</v>
      </c>
      <c r="Q4765" s="32">
        <f>IF($B4765="",0,IF(OR($U4765="OUT",$U4765="TRF"),N($M4765),0))</f>
        <v>0</v>
      </c>
      <c r="R4765" s="32">
        <f>IF($B4765="",0,IF($U4765="IN",N($M4765),0))</f>
        <v>0</v>
      </c>
      <c r="S4765" s="33">
        <f>IF($B4765="","",IF($M4765="","⚠ مبلغ",IF($E4765="","⚠ بانک عامل",IF(AND($U4765="TRF",$F4765=""),"⚠ بانک مقصد",IF(AND($V4765&lt;&gt;"NONE",$V4765&lt;&gt;"",$Z4765=""),"⚠ طرف حساب","✓")))))</f>
        <v>0</v>
      </c>
      <c r="T4765" s="29"/>
      <c r="U4765" s="27">
        <f>IFERROR(VLOOKUP($D4765,BankOpTbl,2,0),"")</f>
        <v>0</v>
      </c>
      <c r="V4765" s="27">
        <f>IFERROR(VLOOKUP($D4765,BankOpTbl,3,0),"")</f>
        <v>0</v>
      </c>
      <c r="W4765" s="27">
        <f>IFERROR(VLOOKUP($D4765,BankOpTbl,4,0),"")</f>
        <v>0</v>
      </c>
      <c r="X4765" s="27">
        <f>IF($E4765="","",IFERROR(VLOOKUP($E4765,BankTbl,4,0),""))</f>
        <v>0</v>
      </c>
      <c r="Y4765" s="27">
        <f>IF($F4765="","",IFERROR(VLOOKUP($F4765,BankTbl,4,0),""))</f>
        <v>0</v>
      </c>
      <c r="Z4765" s="27">
        <f>IF($B4765="","",IF($V4765="PICK",LEFT($N4765,5),IF($V4765="FIXED",$W4765,IF($V4765="CODE",$H4765,""))))</f>
        <v>0</v>
      </c>
    </row>
    <row r="4766" spans="1:26" ht="21" customHeight="1">
      <c r="A4766" s="27">
        <f>IF($B4766="","",COUNTA($B$13:$B4766))</f>
        <v>0</v>
      </c>
      <c r="B4766" s="28"/>
      <c r="C4766" s="28"/>
      <c r="D4766" s="29"/>
      <c r="E4766" s="29"/>
      <c r="F4766" s="29"/>
      <c r="G4766" s="28"/>
      <c r="H4766" s="28"/>
      <c r="I4766" s="30">
        <f>IF($H4766="","",IFERROR(VLOOKUP($H4766,AcctTbl,2,0),"کد ناشناخته"))</f>
        <v>0</v>
      </c>
      <c r="J4766" s="27">
        <f>IF($H4766="","",IFERROR(VLOOKUP($H4766,AcctTbl,3,0),""))</f>
        <v>0</v>
      </c>
      <c r="K4766" s="29"/>
      <c r="L4766" s="28"/>
      <c r="M4766" s="31"/>
      <c r="N4766" s="29"/>
      <c r="O4766" s="32">
        <f>IF($B4766="",0,IF($U4766="IN",N($M4766),0))</f>
        <v>0</v>
      </c>
      <c r="P4766" s="32">
        <f>IF($B4766="",0,IF(OR($U4766="OUT",$U4766="TRF"),N($M4766),0))</f>
        <v>0</v>
      </c>
      <c r="Q4766" s="32">
        <f>IF($B4766="",0,IF(OR($U4766="OUT",$U4766="TRF"),N($M4766),0))</f>
        <v>0</v>
      </c>
      <c r="R4766" s="32">
        <f>IF($B4766="",0,IF($U4766="IN",N($M4766),0))</f>
        <v>0</v>
      </c>
      <c r="S4766" s="33">
        <f>IF($B4766="","",IF($M4766="","⚠ مبلغ",IF($E4766="","⚠ بانک عامل",IF(AND($U4766="TRF",$F4766=""),"⚠ بانک مقصد",IF(AND($V4766&lt;&gt;"NONE",$V4766&lt;&gt;"",$Z4766=""),"⚠ طرف حساب","✓")))))</f>
        <v>0</v>
      </c>
      <c r="T4766" s="29"/>
      <c r="U4766" s="27">
        <f>IFERROR(VLOOKUP($D4766,BankOpTbl,2,0),"")</f>
        <v>0</v>
      </c>
      <c r="V4766" s="27">
        <f>IFERROR(VLOOKUP($D4766,BankOpTbl,3,0),"")</f>
        <v>0</v>
      </c>
      <c r="W4766" s="27">
        <f>IFERROR(VLOOKUP($D4766,BankOpTbl,4,0),"")</f>
        <v>0</v>
      </c>
      <c r="X4766" s="27">
        <f>IF($E4766="","",IFERROR(VLOOKUP($E4766,BankTbl,4,0),""))</f>
        <v>0</v>
      </c>
      <c r="Y4766" s="27">
        <f>IF($F4766="","",IFERROR(VLOOKUP($F4766,BankTbl,4,0),""))</f>
        <v>0</v>
      </c>
      <c r="Z4766" s="27">
        <f>IF($B4766="","",IF($V4766="PICK",LEFT($N4766,5),IF($V4766="FIXED",$W4766,IF($V4766="CODE",$H4766,""))))</f>
        <v>0</v>
      </c>
    </row>
    <row r="4767" spans="1:26" ht="21" customHeight="1">
      <c r="A4767" s="27">
        <f>IF($B4767="","",COUNTA($B$13:$B4767))</f>
        <v>0</v>
      </c>
      <c r="B4767" s="28"/>
      <c r="C4767" s="28"/>
      <c r="D4767" s="29"/>
      <c r="E4767" s="29"/>
      <c r="F4767" s="29"/>
      <c r="G4767" s="28"/>
      <c r="H4767" s="28"/>
      <c r="I4767" s="30">
        <f>IF($H4767="","",IFERROR(VLOOKUP($H4767,AcctTbl,2,0),"کد ناشناخته"))</f>
        <v>0</v>
      </c>
      <c r="J4767" s="27">
        <f>IF($H4767="","",IFERROR(VLOOKUP($H4767,AcctTbl,3,0),""))</f>
        <v>0</v>
      </c>
      <c r="K4767" s="29"/>
      <c r="L4767" s="28"/>
      <c r="M4767" s="31"/>
      <c r="N4767" s="29"/>
      <c r="O4767" s="32">
        <f>IF($B4767="",0,IF($U4767="IN",N($M4767),0))</f>
        <v>0</v>
      </c>
      <c r="P4767" s="32">
        <f>IF($B4767="",0,IF(OR($U4767="OUT",$U4767="TRF"),N($M4767),0))</f>
        <v>0</v>
      </c>
      <c r="Q4767" s="32">
        <f>IF($B4767="",0,IF(OR($U4767="OUT",$U4767="TRF"),N($M4767),0))</f>
        <v>0</v>
      </c>
      <c r="R4767" s="32">
        <f>IF($B4767="",0,IF($U4767="IN",N($M4767),0))</f>
        <v>0</v>
      </c>
      <c r="S4767" s="33">
        <f>IF($B4767="","",IF($M4767="","⚠ مبلغ",IF($E4767="","⚠ بانک عامل",IF(AND($U4767="TRF",$F4767=""),"⚠ بانک مقصد",IF(AND($V4767&lt;&gt;"NONE",$V4767&lt;&gt;"",$Z4767=""),"⚠ طرف حساب","✓")))))</f>
        <v>0</v>
      </c>
      <c r="T4767" s="29"/>
      <c r="U4767" s="27">
        <f>IFERROR(VLOOKUP($D4767,BankOpTbl,2,0),"")</f>
        <v>0</v>
      </c>
      <c r="V4767" s="27">
        <f>IFERROR(VLOOKUP($D4767,BankOpTbl,3,0),"")</f>
        <v>0</v>
      </c>
      <c r="W4767" s="27">
        <f>IFERROR(VLOOKUP($D4767,BankOpTbl,4,0),"")</f>
        <v>0</v>
      </c>
      <c r="X4767" s="27">
        <f>IF($E4767="","",IFERROR(VLOOKUP($E4767,BankTbl,4,0),""))</f>
        <v>0</v>
      </c>
      <c r="Y4767" s="27">
        <f>IF($F4767="","",IFERROR(VLOOKUP($F4767,BankTbl,4,0),""))</f>
        <v>0</v>
      </c>
      <c r="Z4767" s="27">
        <f>IF($B4767="","",IF($V4767="PICK",LEFT($N4767,5),IF($V4767="FIXED",$W4767,IF($V4767="CODE",$H4767,""))))</f>
        <v>0</v>
      </c>
    </row>
    <row r="4768" spans="1:26" ht="21" customHeight="1">
      <c r="A4768" s="27">
        <f>IF($B4768="","",COUNTA($B$13:$B4768))</f>
        <v>0</v>
      </c>
      <c r="B4768" s="28"/>
      <c r="C4768" s="28"/>
      <c r="D4768" s="29"/>
      <c r="E4768" s="29"/>
      <c r="F4768" s="29"/>
      <c r="G4768" s="28"/>
      <c r="H4768" s="28"/>
      <c r="I4768" s="30">
        <f>IF($H4768="","",IFERROR(VLOOKUP($H4768,AcctTbl,2,0),"کد ناشناخته"))</f>
        <v>0</v>
      </c>
      <c r="J4768" s="27">
        <f>IF($H4768="","",IFERROR(VLOOKUP($H4768,AcctTbl,3,0),""))</f>
        <v>0</v>
      </c>
      <c r="K4768" s="29"/>
      <c r="L4768" s="28"/>
      <c r="M4768" s="31"/>
      <c r="N4768" s="29"/>
      <c r="O4768" s="32">
        <f>IF($B4768="",0,IF($U4768="IN",N($M4768),0))</f>
        <v>0</v>
      </c>
      <c r="P4768" s="32">
        <f>IF($B4768="",0,IF(OR($U4768="OUT",$U4768="TRF"),N($M4768),0))</f>
        <v>0</v>
      </c>
      <c r="Q4768" s="32">
        <f>IF($B4768="",0,IF(OR($U4768="OUT",$U4768="TRF"),N($M4768),0))</f>
        <v>0</v>
      </c>
      <c r="R4768" s="32">
        <f>IF($B4768="",0,IF($U4768="IN",N($M4768),0))</f>
        <v>0</v>
      </c>
      <c r="S4768" s="33">
        <f>IF($B4768="","",IF($M4768="","⚠ مبلغ",IF($E4768="","⚠ بانک عامل",IF(AND($U4768="TRF",$F4768=""),"⚠ بانک مقصد",IF(AND($V4768&lt;&gt;"NONE",$V4768&lt;&gt;"",$Z4768=""),"⚠ طرف حساب","✓")))))</f>
        <v>0</v>
      </c>
      <c r="T4768" s="29"/>
      <c r="U4768" s="27">
        <f>IFERROR(VLOOKUP($D4768,BankOpTbl,2,0),"")</f>
        <v>0</v>
      </c>
      <c r="V4768" s="27">
        <f>IFERROR(VLOOKUP($D4768,BankOpTbl,3,0),"")</f>
        <v>0</v>
      </c>
      <c r="W4768" s="27">
        <f>IFERROR(VLOOKUP($D4768,BankOpTbl,4,0),"")</f>
        <v>0</v>
      </c>
      <c r="X4768" s="27">
        <f>IF($E4768="","",IFERROR(VLOOKUP($E4768,BankTbl,4,0),""))</f>
        <v>0</v>
      </c>
      <c r="Y4768" s="27">
        <f>IF($F4768="","",IFERROR(VLOOKUP($F4768,BankTbl,4,0),""))</f>
        <v>0</v>
      </c>
      <c r="Z4768" s="27">
        <f>IF($B4768="","",IF($V4768="PICK",LEFT($N4768,5),IF($V4768="FIXED",$W4768,IF($V4768="CODE",$H4768,""))))</f>
        <v>0</v>
      </c>
    </row>
    <row r="4769" spans="1:26" ht="21" customHeight="1">
      <c r="A4769" s="27">
        <f>IF($B4769="","",COUNTA($B$13:$B4769))</f>
        <v>0</v>
      </c>
      <c r="B4769" s="28"/>
      <c r="C4769" s="28"/>
      <c r="D4769" s="29"/>
      <c r="E4769" s="29"/>
      <c r="F4769" s="29"/>
      <c r="G4769" s="28"/>
      <c r="H4769" s="28"/>
      <c r="I4769" s="30">
        <f>IF($H4769="","",IFERROR(VLOOKUP($H4769,AcctTbl,2,0),"کد ناشناخته"))</f>
        <v>0</v>
      </c>
      <c r="J4769" s="27">
        <f>IF($H4769="","",IFERROR(VLOOKUP($H4769,AcctTbl,3,0),""))</f>
        <v>0</v>
      </c>
      <c r="K4769" s="29"/>
      <c r="L4769" s="28"/>
      <c r="M4769" s="31"/>
      <c r="N4769" s="29"/>
      <c r="O4769" s="32">
        <f>IF($B4769="",0,IF($U4769="IN",N($M4769),0))</f>
        <v>0</v>
      </c>
      <c r="P4769" s="32">
        <f>IF($B4769="",0,IF(OR($U4769="OUT",$U4769="TRF"),N($M4769),0))</f>
        <v>0</v>
      </c>
      <c r="Q4769" s="32">
        <f>IF($B4769="",0,IF(OR($U4769="OUT",$U4769="TRF"),N($M4769),0))</f>
        <v>0</v>
      </c>
      <c r="R4769" s="32">
        <f>IF($B4769="",0,IF($U4769="IN",N($M4769),0))</f>
        <v>0</v>
      </c>
      <c r="S4769" s="33">
        <f>IF($B4769="","",IF($M4769="","⚠ مبلغ",IF($E4769="","⚠ بانک عامل",IF(AND($U4769="TRF",$F4769=""),"⚠ بانک مقصد",IF(AND($V4769&lt;&gt;"NONE",$V4769&lt;&gt;"",$Z4769=""),"⚠ طرف حساب","✓")))))</f>
        <v>0</v>
      </c>
      <c r="T4769" s="29"/>
      <c r="U4769" s="27">
        <f>IFERROR(VLOOKUP($D4769,BankOpTbl,2,0),"")</f>
        <v>0</v>
      </c>
      <c r="V4769" s="27">
        <f>IFERROR(VLOOKUP($D4769,BankOpTbl,3,0),"")</f>
        <v>0</v>
      </c>
      <c r="W4769" s="27">
        <f>IFERROR(VLOOKUP($D4769,BankOpTbl,4,0),"")</f>
        <v>0</v>
      </c>
      <c r="X4769" s="27">
        <f>IF($E4769="","",IFERROR(VLOOKUP($E4769,BankTbl,4,0),""))</f>
        <v>0</v>
      </c>
      <c r="Y4769" s="27">
        <f>IF($F4769="","",IFERROR(VLOOKUP($F4769,BankTbl,4,0),""))</f>
        <v>0</v>
      </c>
      <c r="Z4769" s="27">
        <f>IF($B4769="","",IF($V4769="PICK",LEFT($N4769,5),IF($V4769="FIXED",$W4769,IF($V4769="CODE",$H4769,""))))</f>
        <v>0</v>
      </c>
    </row>
    <row r="4770" spans="1:26" ht="21" customHeight="1">
      <c r="A4770" s="27">
        <f>IF($B4770="","",COUNTA($B$13:$B4770))</f>
        <v>0</v>
      </c>
      <c r="B4770" s="28"/>
      <c r="C4770" s="28"/>
      <c r="D4770" s="29"/>
      <c r="E4770" s="29"/>
      <c r="F4770" s="29"/>
      <c r="G4770" s="28"/>
      <c r="H4770" s="28"/>
      <c r="I4770" s="30">
        <f>IF($H4770="","",IFERROR(VLOOKUP($H4770,AcctTbl,2,0),"کد ناشناخته"))</f>
        <v>0</v>
      </c>
      <c r="J4770" s="27">
        <f>IF($H4770="","",IFERROR(VLOOKUP($H4770,AcctTbl,3,0),""))</f>
        <v>0</v>
      </c>
      <c r="K4770" s="29"/>
      <c r="L4770" s="28"/>
      <c r="M4770" s="31"/>
      <c r="N4770" s="29"/>
      <c r="O4770" s="32">
        <f>IF($B4770="",0,IF($U4770="IN",N($M4770),0))</f>
        <v>0</v>
      </c>
      <c r="P4770" s="32">
        <f>IF($B4770="",0,IF(OR($U4770="OUT",$U4770="TRF"),N($M4770),0))</f>
        <v>0</v>
      </c>
      <c r="Q4770" s="32">
        <f>IF($B4770="",0,IF(OR($U4770="OUT",$U4770="TRF"),N($M4770),0))</f>
        <v>0</v>
      </c>
      <c r="R4770" s="32">
        <f>IF($B4770="",0,IF($U4770="IN",N($M4770),0))</f>
        <v>0</v>
      </c>
      <c r="S4770" s="33">
        <f>IF($B4770="","",IF($M4770="","⚠ مبلغ",IF($E4770="","⚠ بانک عامل",IF(AND($U4770="TRF",$F4770=""),"⚠ بانک مقصد",IF(AND($V4770&lt;&gt;"NONE",$V4770&lt;&gt;"",$Z4770=""),"⚠ طرف حساب","✓")))))</f>
        <v>0</v>
      </c>
      <c r="T4770" s="29"/>
      <c r="U4770" s="27">
        <f>IFERROR(VLOOKUP($D4770,BankOpTbl,2,0),"")</f>
        <v>0</v>
      </c>
      <c r="V4770" s="27">
        <f>IFERROR(VLOOKUP($D4770,BankOpTbl,3,0),"")</f>
        <v>0</v>
      </c>
      <c r="W4770" s="27">
        <f>IFERROR(VLOOKUP($D4770,BankOpTbl,4,0),"")</f>
        <v>0</v>
      </c>
      <c r="X4770" s="27">
        <f>IF($E4770="","",IFERROR(VLOOKUP($E4770,BankTbl,4,0),""))</f>
        <v>0</v>
      </c>
      <c r="Y4770" s="27">
        <f>IF($F4770="","",IFERROR(VLOOKUP($F4770,BankTbl,4,0),""))</f>
        <v>0</v>
      </c>
      <c r="Z4770" s="27">
        <f>IF($B4770="","",IF($V4770="PICK",LEFT($N4770,5),IF($V4770="FIXED",$W4770,IF($V4770="CODE",$H4770,""))))</f>
        <v>0</v>
      </c>
    </row>
    <row r="4771" spans="1:26" ht="21" customHeight="1">
      <c r="A4771" s="27">
        <f>IF($B4771="","",COUNTA($B$13:$B4771))</f>
        <v>0</v>
      </c>
      <c r="B4771" s="28"/>
      <c r="C4771" s="28"/>
      <c r="D4771" s="29"/>
      <c r="E4771" s="29"/>
      <c r="F4771" s="29"/>
      <c r="G4771" s="28"/>
      <c r="H4771" s="28"/>
      <c r="I4771" s="30">
        <f>IF($H4771="","",IFERROR(VLOOKUP($H4771,AcctTbl,2,0),"کد ناشناخته"))</f>
        <v>0</v>
      </c>
      <c r="J4771" s="27">
        <f>IF($H4771="","",IFERROR(VLOOKUP($H4771,AcctTbl,3,0),""))</f>
        <v>0</v>
      </c>
      <c r="K4771" s="29"/>
      <c r="L4771" s="28"/>
      <c r="M4771" s="31"/>
      <c r="N4771" s="29"/>
      <c r="O4771" s="32">
        <f>IF($B4771="",0,IF($U4771="IN",N($M4771),0))</f>
        <v>0</v>
      </c>
      <c r="P4771" s="32">
        <f>IF($B4771="",0,IF(OR($U4771="OUT",$U4771="TRF"),N($M4771),0))</f>
        <v>0</v>
      </c>
      <c r="Q4771" s="32">
        <f>IF($B4771="",0,IF(OR($U4771="OUT",$U4771="TRF"),N($M4771),0))</f>
        <v>0</v>
      </c>
      <c r="R4771" s="32">
        <f>IF($B4771="",0,IF($U4771="IN",N($M4771),0))</f>
        <v>0</v>
      </c>
      <c r="S4771" s="33">
        <f>IF($B4771="","",IF($M4771="","⚠ مبلغ",IF($E4771="","⚠ بانک عامل",IF(AND($U4771="TRF",$F4771=""),"⚠ بانک مقصد",IF(AND($V4771&lt;&gt;"NONE",$V4771&lt;&gt;"",$Z4771=""),"⚠ طرف حساب","✓")))))</f>
        <v>0</v>
      </c>
      <c r="T4771" s="29"/>
      <c r="U4771" s="27">
        <f>IFERROR(VLOOKUP($D4771,BankOpTbl,2,0),"")</f>
        <v>0</v>
      </c>
      <c r="V4771" s="27">
        <f>IFERROR(VLOOKUP($D4771,BankOpTbl,3,0),"")</f>
        <v>0</v>
      </c>
      <c r="W4771" s="27">
        <f>IFERROR(VLOOKUP($D4771,BankOpTbl,4,0),"")</f>
        <v>0</v>
      </c>
      <c r="X4771" s="27">
        <f>IF($E4771="","",IFERROR(VLOOKUP($E4771,BankTbl,4,0),""))</f>
        <v>0</v>
      </c>
      <c r="Y4771" s="27">
        <f>IF($F4771="","",IFERROR(VLOOKUP($F4771,BankTbl,4,0),""))</f>
        <v>0</v>
      </c>
      <c r="Z4771" s="27">
        <f>IF($B4771="","",IF($V4771="PICK",LEFT($N4771,5),IF($V4771="FIXED",$W4771,IF($V4771="CODE",$H4771,""))))</f>
        <v>0</v>
      </c>
    </row>
    <row r="4772" spans="1:26" ht="21" customHeight="1">
      <c r="A4772" s="27">
        <f>IF($B4772="","",COUNTA($B$13:$B4772))</f>
        <v>0</v>
      </c>
      <c r="B4772" s="28"/>
      <c r="C4772" s="28"/>
      <c r="D4772" s="29"/>
      <c r="E4772" s="29"/>
      <c r="F4772" s="29"/>
      <c r="G4772" s="28"/>
      <c r="H4772" s="28"/>
      <c r="I4772" s="30">
        <f>IF($H4772="","",IFERROR(VLOOKUP($H4772,AcctTbl,2,0),"کد ناشناخته"))</f>
        <v>0</v>
      </c>
      <c r="J4772" s="27">
        <f>IF($H4772="","",IFERROR(VLOOKUP($H4772,AcctTbl,3,0),""))</f>
        <v>0</v>
      </c>
      <c r="K4772" s="29"/>
      <c r="L4772" s="28"/>
      <c r="M4772" s="31"/>
      <c r="N4772" s="29"/>
      <c r="O4772" s="32">
        <f>IF($B4772="",0,IF($U4772="IN",N($M4772),0))</f>
        <v>0</v>
      </c>
      <c r="P4772" s="32">
        <f>IF($B4772="",0,IF(OR($U4772="OUT",$U4772="TRF"),N($M4772),0))</f>
        <v>0</v>
      </c>
      <c r="Q4772" s="32">
        <f>IF($B4772="",0,IF(OR($U4772="OUT",$U4772="TRF"),N($M4772),0))</f>
        <v>0</v>
      </c>
      <c r="R4772" s="32">
        <f>IF($B4772="",0,IF($U4772="IN",N($M4772),0))</f>
        <v>0</v>
      </c>
      <c r="S4772" s="33">
        <f>IF($B4772="","",IF($M4772="","⚠ مبلغ",IF($E4772="","⚠ بانک عامل",IF(AND($U4772="TRF",$F4772=""),"⚠ بانک مقصد",IF(AND($V4772&lt;&gt;"NONE",$V4772&lt;&gt;"",$Z4772=""),"⚠ طرف حساب","✓")))))</f>
        <v>0</v>
      </c>
      <c r="T4772" s="29"/>
      <c r="U4772" s="27">
        <f>IFERROR(VLOOKUP($D4772,BankOpTbl,2,0),"")</f>
        <v>0</v>
      </c>
      <c r="V4772" s="27">
        <f>IFERROR(VLOOKUP($D4772,BankOpTbl,3,0),"")</f>
        <v>0</v>
      </c>
      <c r="W4772" s="27">
        <f>IFERROR(VLOOKUP($D4772,BankOpTbl,4,0),"")</f>
        <v>0</v>
      </c>
      <c r="X4772" s="27">
        <f>IF($E4772="","",IFERROR(VLOOKUP($E4772,BankTbl,4,0),""))</f>
        <v>0</v>
      </c>
      <c r="Y4772" s="27">
        <f>IF($F4772="","",IFERROR(VLOOKUP($F4772,BankTbl,4,0),""))</f>
        <v>0</v>
      </c>
      <c r="Z4772" s="27">
        <f>IF($B4772="","",IF($V4772="PICK",LEFT($N4772,5),IF($V4772="FIXED",$W4772,IF($V4772="CODE",$H4772,""))))</f>
        <v>0</v>
      </c>
    </row>
    <row r="4773" spans="1:26" ht="21" customHeight="1">
      <c r="A4773" s="27">
        <f>IF($B4773="","",COUNTA($B$13:$B4773))</f>
        <v>0</v>
      </c>
      <c r="B4773" s="28"/>
      <c r="C4773" s="28"/>
      <c r="D4773" s="29"/>
      <c r="E4773" s="29"/>
      <c r="F4773" s="29"/>
      <c r="G4773" s="28"/>
      <c r="H4773" s="28"/>
      <c r="I4773" s="30">
        <f>IF($H4773="","",IFERROR(VLOOKUP($H4773,AcctTbl,2,0),"کد ناشناخته"))</f>
        <v>0</v>
      </c>
      <c r="J4773" s="27">
        <f>IF($H4773="","",IFERROR(VLOOKUP($H4773,AcctTbl,3,0),""))</f>
        <v>0</v>
      </c>
      <c r="K4773" s="29"/>
      <c r="L4773" s="28"/>
      <c r="M4773" s="31"/>
      <c r="N4773" s="29"/>
      <c r="O4773" s="32">
        <f>IF($B4773="",0,IF($U4773="IN",N($M4773),0))</f>
        <v>0</v>
      </c>
      <c r="P4773" s="32">
        <f>IF($B4773="",0,IF(OR($U4773="OUT",$U4773="TRF"),N($M4773),0))</f>
        <v>0</v>
      </c>
      <c r="Q4773" s="32">
        <f>IF($B4773="",0,IF(OR($U4773="OUT",$U4773="TRF"),N($M4773),0))</f>
        <v>0</v>
      </c>
      <c r="R4773" s="32">
        <f>IF($B4773="",0,IF($U4773="IN",N($M4773),0))</f>
        <v>0</v>
      </c>
      <c r="S4773" s="33">
        <f>IF($B4773="","",IF($M4773="","⚠ مبلغ",IF($E4773="","⚠ بانک عامل",IF(AND($U4773="TRF",$F4773=""),"⚠ بانک مقصد",IF(AND($V4773&lt;&gt;"NONE",$V4773&lt;&gt;"",$Z4773=""),"⚠ طرف حساب","✓")))))</f>
        <v>0</v>
      </c>
      <c r="T4773" s="29"/>
      <c r="U4773" s="27">
        <f>IFERROR(VLOOKUP($D4773,BankOpTbl,2,0),"")</f>
        <v>0</v>
      </c>
      <c r="V4773" s="27">
        <f>IFERROR(VLOOKUP($D4773,BankOpTbl,3,0),"")</f>
        <v>0</v>
      </c>
      <c r="W4773" s="27">
        <f>IFERROR(VLOOKUP($D4773,BankOpTbl,4,0),"")</f>
        <v>0</v>
      </c>
      <c r="X4773" s="27">
        <f>IF($E4773="","",IFERROR(VLOOKUP($E4773,BankTbl,4,0),""))</f>
        <v>0</v>
      </c>
      <c r="Y4773" s="27">
        <f>IF($F4773="","",IFERROR(VLOOKUP($F4773,BankTbl,4,0),""))</f>
        <v>0</v>
      </c>
      <c r="Z4773" s="27">
        <f>IF($B4773="","",IF($V4773="PICK",LEFT($N4773,5),IF($V4773="FIXED",$W4773,IF($V4773="CODE",$H4773,""))))</f>
        <v>0</v>
      </c>
    </row>
    <row r="4774" spans="1:26" ht="21" customHeight="1">
      <c r="A4774" s="27">
        <f>IF($B4774="","",COUNTA($B$13:$B4774))</f>
        <v>0</v>
      </c>
      <c r="B4774" s="28"/>
      <c r="C4774" s="28"/>
      <c r="D4774" s="29"/>
      <c r="E4774" s="29"/>
      <c r="F4774" s="29"/>
      <c r="G4774" s="28"/>
      <c r="H4774" s="28"/>
      <c r="I4774" s="30">
        <f>IF($H4774="","",IFERROR(VLOOKUP($H4774,AcctTbl,2,0),"کد ناشناخته"))</f>
        <v>0</v>
      </c>
      <c r="J4774" s="27">
        <f>IF($H4774="","",IFERROR(VLOOKUP($H4774,AcctTbl,3,0),""))</f>
        <v>0</v>
      </c>
      <c r="K4774" s="29"/>
      <c r="L4774" s="28"/>
      <c r="M4774" s="31"/>
      <c r="N4774" s="29"/>
      <c r="O4774" s="32">
        <f>IF($B4774="",0,IF($U4774="IN",N($M4774),0))</f>
        <v>0</v>
      </c>
      <c r="P4774" s="32">
        <f>IF($B4774="",0,IF(OR($U4774="OUT",$U4774="TRF"),N($M4774),0))</f>
        <v>0</v>
      </c>
      <c r="Q4774" s="32">
        <f>IF($B4774="",0,IF(OR($U4774="OUT",$U4774="TRF"),N($M4774),0))</f>
        <v>0</v>
      </c>
      <c r="R4774" s="32">
        <f>IF($B4774="",0,IF($U4774="IN",N($M4774),0))</f>
        <v>0</v>
      </c>
      <c r="S4774" s="33">
        <f>IF($B4774="","",IF($M4774="","⚠ مبلغ",IF($E4774="","⚠ بانک عامل",IF(AND($U4774="TRF",$F4774=""),"⚠ بانک مقصد",IF(AND($V4774&lt;&gt;"NONE",$V4774&lt;&gt;"",$Z4774=""),"⚠ طرف حساب","✓")))))</f>
        <v>0</v>
      </c>
      <c r="T4774" s="29"/>
      <c r="U4774" s="27">
        <f>IFERROR(VLOOKUP($D4774,BankOpTbl,2,0),"")</f>
        <v>0</v>
      </c>
      <c r="V4774" s="27">
        <f>IFERROR(VLOOKUP($D4774,BankOpTbl,3,0),"")</f>
        <v>0</v>
      </c>
      <c r="W4774" s="27">
        <f>IFERROR(VLOOKUP($D4774,BankOpTbl,4,0),"")</f>
        <v>0</v>
      </c>
      <c r="X4774" s="27">
        <f>IF($E4774="","",IFERROR(VLOOKUP($E4774,BankTbl,4,0),""))</f>
        <v>0</v>
      </c>
      <c r="Y4774" s="27">
        <f>IF($F4774="","",IFERROR(VLOOKUP($F4774,BankTbl,4,0),""))</f>
        <v>0</v>
      </c>
      <c r="Z4774" s="27">
        <f>IF($B4774="","",IF($V4774="PICK",LEFT($N4774,5),IF($V4774="FIXED",$W4774,IF($V4774="CODE",$H4774,""))))</f>
        <v>0</v>
      </c>
    </row>
    <row r="4775" spans="1:26" ht="21" customHeight="1">
      <c r="A4775" s="27">
        <f>IF($B4775="","",COUNTA($B$13:$B4775))</f>
        <v>0</v>
      </c>
      <c r="B4775" s="28"/>
      <c r="C4775" s="28"/>
      <c r="D4775" s="29"/>
      <c r="E4775" s="29"/>
      <c r="F4775" s="29"/>
      <c r="G4775" s="28"/>
      <c r="H4775" s="28"/>
      <c r="I4775" s="30">
        <f>IF($H4775="","",IFERROR(VLOOKUP($H4775,AcctTbl,2,0),"کد ناشناخته"))</f>
        <v>0</v>
      </c>
      <c r="J4775" s="27">
        <f>IF($H4775="","",IFERROR(VLOOKUP($H4775,AcctTbl,3,0),""))</f>
        <v>0</v>
      </c>
      <c r="K4775" s="29"/>
      <c r="L4775" s="28"/>
      <c r="M4775" s="31"/>
      <c r="N4775" s="29"/>
      <c r="O4775" s="32">
        <f>IF($B4775="",0,IF($U4775="IN",N($M4775),0))</f>
        <v>0</v>
      </c>
      <c r="P4775" s="32">
        <f>IF($B4775="",0,IF(OR($U4775="OUT",$U4775="TRF"),N($M4775),0))</f>
        <v>0</v>
      </c>
      <c r="Q4775" s="32">
        <f>IF($B4775="",0,IF(OR($U4775="OUT",$U4775="TRF"),N($M4775),0))</f>
        <v>0</v>
      </c>
      <c r="R4775" s="32">
        <f>IF($B4775="",0,IF($U4775="IN",N($M4775),0))</f>
        <v>0</v>
      </c>
      <c r="S4775" s="33">
        <f>IF($B4775="","",IF($M4775="","⚠ مبلغ",IF($E4775="","⚠ بانک عامل",IF(AND($U4775="TRF",$F4775=""),"⚠ بانک مقصد",IF(AND($V4775&lt;&gt;"NONE",$V4775&lt;&gt;"",$Z4775=""),"⚠ طرف حساب","✓")))))</f>
        <v>0</v>
      </c>
      <c r="T4775" s="29"/>
      <c r="U4775" s="27">
        <f>IFERROR(VLOOKUP($D4775,BankOpTbl,2,0),"")</f>
        <v>0</v>
      </c>
      <c r="V4775" s="27">
        <f>IFERROR(VLOOKUP($D4775,BankOpTbl,3,0),"")</f>
        <v>0</v>
      </c>
      <c r="W4775" s="27">
        <f>IFERROR(VLOOKUP($D4775,BankOpTbl,4,0),"")</f>
        <v>0</v>
      </c>
      <c r="X4775" s="27">
        <f>IF($E4775="","",IFERROR(VLOOKUP($E4775,BankTbl,4,0),""))</f>
        <v>0</v>
      </c>
      <c r="Y4775" s="27">
        <f>IF($F4775="","",IFERROR(VLOOKUP($F4775,BankTbl,4,0),""))</f>
        <v>0</v>
      </c>
      <c r="Z4775" s="27">
        <f>IF($B4775="","",IF($V4775="PICK",LEFT($N4775,5),IF($V4775="FIXED",$W4775,IF($V4775="CODE",$H4775,""))))</f>
        <v>0</v>
      </c>
    </row>
    <row r="4776" spans="1:26" ht="21" customHeight="1">
      <c r="A4776" s="27">
        <f>IF($B4776="","",COUNTA($B$13:$B4776))</f>
        <v>0</v>
      </c>
      <c r="B4776" s="28"/>
      <c r="C4776" s="28"/>
      <c r="D4776" s="29"/>
      <c r="E4776" s="29"/>
      <c r="F4776" s="29"/>
      <c r="G4776" s="28"/>
      <c r="H4776" s="28"/>
      <c r="I4776" s="30">
        <f>IF($H4776="","",IFERROR(VLOOKUP($H4776,AcctTbl,2,0),"کد ناشناخته"))</f>
        <v>0</v>
      </c>
      <c r="J4776" s="27">
        <f>IF($H4776="","",IFERROR(VLOOKUP($H4776,AcctTbl,3,0),""))</f>
        <v>0</v>
      </c>
      <c r="K4776" s="29"/>
      <c r="L4776" s="28"/>
      <c r="M4776" s="31"/>
      <c r="N4776" s="29"/>
      <c r="O4776" s="32">
        <f>IF($B4776="",0,IF($U4776="IN",N($M4776),0))</f>
        <v>0</v>
      </c>
      <c r="P4776" s="32">
        <f>IF($B4776="",0,IF(OR($U4776="OUT",$U4776="TRF"),N($M4776),0))</f>
        <v>0</v>
      </c>
      <c r="Q4776" s="32">
        <f>IF($B4776="",0,IF(OR($U4776="OUT",$U4776="TRF"),N($M4776),0))</f>
        <v>0</v>
      </c>
      <c r="R4776" s="32">
        <f>IF($B4776="",0,IF($U4776="IN",N($M4776),0))</f>
        <v>0</v>
      </c>
      <c r="S4776" s="33">
        <f>IF($B4776="","",IF($M4776="","⚠ مبلغ",IF($E4776="","⚠ بانک عامل",IF(AND($U4776="TRF",$F4776=""),"⚠ بانک مقصد",IF(AND($V4776&lt;&gt;"NONE",$V4776&lt;&gt;"",$Z4776=""),"⚠ طرف حساب","✓")))))</f>
        <v>0</v>
      </c>
      <c r="T4776" s="29"/>
      <c r="U4776" s="27">
        <f>IFERROR(VLOOKUP($D4776,BankOpTbl,2,0),"")</f>
        <v>0</v>
      </c>
      <c r="V4776" s="27">
        <f>IFERROR(VLOOKUP($D4776,BankOpTbl,3,0),"")</f>
        <v>0</v>
      </c>
      <c r="W4776" s="27">
        <f>IFERROR(VLOOKUP($D4776,BankOpTbl,4,0),"")</f>
        <v>0</v>
      </c>
      <c r="X4776" s="27">
        <f>IF($E4776="","",IFERROR(VLOOKUP($E4776,BankTbl,4,0),""))</f>
        <v>0</v>
      </c>
      <c r="Y4776" s="27">
        <f>IF($F4776="","",IFERROR(VLOOKUP($F4776,BankTbl,4,0),""))</f>
        <v>0</v>
      </c>
      <c r="Z4776" s="27">
        <f>IF($B4776="","",IF($V4776="PICK",LEFT($N4776,5),IF($V4776="FIXED",$W4776,IF($V4776="CODE",$H4776,""))))</f>
        <v>0</v>
      </c>
    </row>
    <row r="4777" spans="1:26" ht="21" customHeight="1">
      <c r="A4777" s="27">
        <f>IF($B4777="","",COUNTA($B$13:$B4777))</f>
        <v>0</v>
      </c>
      <c r="B4777" s="28"/>
      <c r="C4777" s="28"/>
      <c r="D4777" s="29"/>
      <c r="E4777" s="29"/>
      <c r="F4777" s="29"/>
      <c r="G4777" s="28"/>
      <c r="H4777" s="28"/>
      <c r="I4777" s="30">
        <f>IF($H4777="","",IFERROR(VLOOKUP($H4777,AcctTbl,2,0),"کد ناشناخته"))</f>
        <v>0</v>
      </c>
      <c r="J4777" s="27">
        <f>IF($H4777="","",IFERROR(VLOOKUP($H4777,AcctTbl,3,0),""))</f>
        <v>0</v>
      </c>
      <c r="K4777" s="29"/>
      <c r="L4777" s="28"/>
      <c r="M4777" s="31"/>
      <c r="N4777" s="29"/>
      <c r="O4777" s="32">
        <f>IF($B4777="",0,IF($U4777="IN",N($M4777),0))</f>
        <v>0</v>
      </c>
      <c r="P4777" s="32">
        <f>IF($B4777="",0,IF(OR($U4777="OUT",$U4777="TRF"),N($M4777),0))</f>
        <v>0</v>
      </c>
      <c r="Q4777" s="32">
        <f>IF($B4777="",0,IF(OR($U4777="OUT",$U4777="TRF"),N($M4777),0))</f>
        <v>0</v>
      </c>
      <c r="R4777" s="32">
        <f>IF($B4777="",0,IF($U4777="IN",N($M4777),0))</f>
        <v>0</v>
      </c>
      <c r="S4777" s="33">
        <f>IF($B4777="","",IF($M4777="","⚠ مبلغ",IF($E4777="","⚠ بانک عامل",IF(AND($U4777="TRF",$F4777=""),"⚠ بانک مقصد",IF(AND($V4777&lt;&gt;"NONE",$V4777&lt;&gt;"",$Z4777=""),"⚠ طرف حساب","✓")))))</f>
        <v>0</v>
      </c>
      <c r="T4777" s="29"/>
      <c r="U4777" s="27">
        <f>IFERROR(VLOOKUP($D4777,BankOpTbl,2,0),"")</f>
        <v>0</v>
      </c>
      <c r="V4777" s="27">
        <f>IFERROR(VLOOKUP($D4777,BankOpTbl,3,0),"")</f>
        <v>0</v>
      </c>
      <c r="W4777" s="27">
        <f>IFERROR(VLOOKUP($D4777,BankOpTbl,4,0),"")</f>
        <v>0</v>
      </c>
      <c r="X4777" s="27">
        <f>IF($E4777="","",IFERROR(VLOOKUP($E4777,BankTbl,4,0),""))</f>
        <v>0</v>
      </c>
      <c r="Y4777" s="27">
        <f>IF($F4777="","",IFERROR(VLOOKUP($F4777,BankTbl,4,0),""))</f>
        <v>0</v>
      </c>
      <c r="Z4777" s="27">
        <f>IF($B4777="","",IF($V4777="PICK",LEFT($N4777,5),IF($V4777="FIXED",$W4777,IF($V4777="CODE",$H4777,""))))</f>
        <v>0</v>
      </c>
    </row>
    <row r="4778" spans="1:26" ht="21" customHeight="1">
      <c r="A4778" s="27">
        <f>IF($B4778="","",COUNTA($B$13:$B4778))</f>
        <v>0</v>
      </c>
      <c r="B4778" s="28"/>
      <c r="C4778" s="28"/>
      <c r="D4778" s="29"/>
      <c r="E4778" s="29"/>
      <c r="F4778" s="29"/>
      <c r="G4778" s="28"/>
      <c r="H4778" s="28"/>
      <c r="I4778" s="30">
        <f>IF($H4778="","",IFERROR(VLOOKUP($H4778,AcctTbl,2,0),"کد ناشناخته"))</f>
        <v>0</v>
      </c>
      <c r="J4778" s="27">
        <f>IF($H4778="","",IFERROR(VLOOKUP($H4778,AcctTbl,3,0),""))</f>
        <v>0</v>
      </c>
      <c r="K4778" s="29"/>
      <c r="L4778" s="28"/>
      <c r="M4778" s="31"/>
      <c r="N4778" s="29"/>
      <c r="O4778" s="32">
        <f>IF($B4778="",0,IF($U4778="IN",N($M4778),0))</f>
        <v>0</v>
      </c>
      <c r="P4778" s="32">
        <f>IF($B4778="",0,IF(OR($U4778="OUT",$U4778="TRF"),N($M4778),0))</f>
        <v>0</v>
      </c>
      <c r="Q4778" s="32">
        <f>IF($B4778="",0,IF(OR($U4778="OUT",$U4778="TRF"),N($M4778),0))</f>
        <v>0</v>
      </c>
      <c r="R4778" s="32">
        <f>IF($B4778="",0,IF($U4778="IN",N($M4778),0))</f>
        <v>0</v>
      </c>
      <c r="S4778" s="33">
        <f>IF($B4778="","",IF($M4778="","⚠ مبلغ",IF($E4778="","⚠ بانک عامل",IF(AND($U4778="TRF",$F4778=""),"⚠ بانک مقصد",IF(AND($V4778&lt;&gt;"NONE",$V4778&lt;&gt;"",$Z4778=""),"⚠ طرف حساب","✓")))))</f>
        <v>0</v>
      </c>
      <c r="T4778" s="29"/>
      <c r="U4778" s="27">
        <f>IFERROR(VLOOKUP($D4778,BankOpTbl,2,0),"")</f>
        <v>0</v>
      </c>
      <c r="V4778" s="27">
        <f>IFERROR(VLOOKUP($D4778,BankOpTbl,3,0),"")</f>
        <v>0</v>
      </c>
      <c r="W4778" s="27">
        <f>IFERROR(VLOOKUP($D4778,BankOpTbl,4,0),"")</f>
        <v>0</v>
      </c>
      <c r="X4778" s="27">
        <f>IF($E4778="","",IFERROR(VLOOKUP($E4778,BankTbl,4,0),""))</f>
        <v>0</v>
      </c>
      <c r="Y4778" s="27">
        <f>IF($F4778="","",IFERROR(VLOOKUP($F4778,BankTbl,4,0),""))</f>
        <v>0</v>
      </c>
      <c r="Z4778" s="27">
        <f>IF($B4778="","",IF($V4778="PICK",LEFT($N4778,5),IF($V4778="FIXED",$W4778,IF($V4778="CODE",$H4778,""))))</f>
        <v>0</v>
      </c>
    </row>
    <row r="4779" spans="1:26" ht="21" customHeight="1">
      <c r="A4779" s="27">
        <f>IF($B4779="","",COUNTA($B$13:$B4779))</f>
        <v>0</v>
      </c>
      <c r="B4779" s="28"/>
      <c r="C4779" s="28"/>
      <c r="D4779" s="29"/>
      <c r="E4779" s="29"/>
      <c r="F4779" s="29"/>
      <c r="G4779" s="28"/>
      <c r="H4779" s="28"/>
      <c r="I4779" s="30">
        <f>IF($H4779="","",IFERROR(VLOOKUP($H4779,AcctTbl,2,0),"کد ناشناخته"))</f>
        <v>0</v>
      </c>
      <c r="J4779" s="27">
        <f>IF($H4779="","",IFERROR(VLOOKUP($H4779,AcctTbl,3,0),""))</f>
        <v>0</v>
      </c>
      <c r="K4779" s="29"/>
      <c r="L4779" s="28"/>
      <c r="M4779" s="31"/>
      <c r="N4779" s="29"/>
      <c r="O4779" s="32">
        <f>IF($B4779="",0,IF($U4779="IN",N($M4779),0))</f>
        <v>0</v>
      </c>
      <c r="P4779" s="32">
        <f>IF($B4779="",0,IF(OR($U4779="OUT",$U4779="TRF"),N($M4779),0))</f>
        <v>0</v>
      </c>
      <c r="Q4779" s="32">
        <f>IF($B4779="",0,IF(OR($U4779="OUT",$U4779="TRF"),N($M4779),0))</f>
        <v>0</v>
      </c>
      <c r="R4779" s="32">
        <f>IF($B4779="",0,IF($U4779="IN",N($M4779),0))</f>
        <v>0</v>
      </c>
      <c r="S4779" s="33">
        <f>IF($B4779="","",IF($M4779="","⚠ مبلغ",IF($E4779="","⚠ بانک عامل",IF(AND($U4779="TRF",$F4779=""),"⚠ بانک مقصد",IF(AND($V4779&lt;&gt;"NONE",$V4779&lt;&gt;"",$Z4779=""),"⚠ طرف حساب","✓")))))</f>
        <v>0</v>
      </c>
      <c r="T4779" s="29"/>
      <c r="U4779" s="27">
        <f>IFERROR(VLOOKUP($D4779,BankOpTbl,2,0),"")</f>
        <v>0</v>
      </c>
      <c r="V4779" s="27">
        <f>IFERROR(VLOOKUP($D4779,BankOpTbl,3,0),"")</f>
        <v>0</v>
      </c>
      <c r="W4779" s="27">
        <f>IFERROR(VLOOKUP($D4779,BankOpTbl,4,0),"")</f>
        <v>0</v>
      </c>
      <c r="X4779" s="27">
        <f>IF($E4779="","",IFERROR(VLOOKUP($E4779,BankTbl,4,0),""))</f>
        <v>0</v>
      </c>
      <c r="Y4779" s="27">
        <f>IF($F4779="","",IFERROR(VLOOKUP($F4779,BankTbl,4,0),""))</f>
        <v>0</v>
      </c>
      <c r="Z4779" s="27">
        <f>IF($B4779="","",IF($V4779="PICK",LEFT($N4779,5),IF($V4779="FIXED",$W4779,IF($V4779="CODE",$H4779,""))))</f>
        <v>0</v>
      </c>
    </row>
    <row r="4780" spans="1:26" ht="21" customHeight="1">
      <c r="A4780" s="27">
        <f>IF($B4780="","",COUNTA($B$13:$B4780))</f>
        <v>0</v>
      </c>
      <c r="B4780" s="28"/>
      <c r="C4780" s="28"/>
      <c r="D4780" s="29"/>
      <c r="E4780" s="29"/>
      <c r="F4780" s="29"/>
      <c r="G4780" s="28"/>
      <c r="H4780" s="28"/>
      <c r="I4780" s="30">
        <f>IF($H4780="","",IFERROR(VLOOKUP($H4780,AcctTbl,2,0),"کد ناشناخته"))</f>
        <v>0</v>
      </c>
      <c r="J4780" s="27">
        <f>IF($H4780="","",IFERROR(VLOOKUP($H4780,AcctTbl,3,0),""))</f>
        <v>0</v>
      </c>
      <c r="K4780" s="29"/>
      <c r="L4780" s="28"/>
      <c r="M4780" s="31"/>
      <c r="N4780" s="29"/>
      <c r="O4780" s="32">
        <f>IF($B4780="",0,IF($U4780="IN",N($M4780),0))</f>
        <v>0</v>
      </c>
      <c r="P4780" s="32">
        <f>IF($B4780="",0,IF(OR($U4780="OUT",$U4780="TRF"),N($M4780),0))</f>
        <v>0</v>
      </c>
      <c r="Q4780" s="32">
        <f>IF($B4780="",0,IF(OR($U4780="OUT",$U4780="TRF"),N($M4780),0))</f>
        <v>0</v>
      </c>
      <c r="R4780" s="32">
        <f>IF($B4780="",0,IF($U4780="IN",N($M4780),0))</f>
        <v>0</v>
      </c>
      <c r="S4780" s="33">
        <f>IF($B4780="","",IF($M4780="","⚠ مبلغ",IF($E4780="","⚠ بانک عامل",IF(AND($U4780="TRF",$F4780=""),"⚠ بانک مقصد",IF(AND($V4780&lt;&gt;"NONE",$V4780&lt;&gt;"",$Z4780=""),"⚠ طرف حساب","✓")))))</f>
        <v>0</v>
      </c>
      <c r="T4780" s="29"/>
      <c r="U4780" s="27">
        <f>IFERROR(VLOOKUP($D4780,BankOpTbl,2,0),"")</f>
        <v>0</v>
      </c>
      <c r="V4780" s="27">
        <f>IFERROR(VLOOKUP($D4780,BankOpTbl,3,0),"")</f>
        <v>0</v>
      </c>
      <c r="W4780" s="27">
        <f>IFERROR(VLOOKUP($D4780,BankOpTbl,4,0),"")</f>
        <v>0</v>
      </c>
      <c r="X4780" s="27">
        <f>IF($E4780="","",IFERROR(VLOOKUP($E4780,BankTbl,4,0),""))</f>
        <v>0</v>
      </c>
      <c r="Y4780" s="27">
        <f>IF($F4780="","",IFERROR(VLOOKUP($F4780,BankTbl,4,0),""))</f>
        <v>0</v>
      </c>
      <c r="Z4780" s="27">
        <f>IF($B4780="","",IF($V4780="PICK",LEFT($N4780,5),IF($V4780="FIXED",$W4780,IF($V4780="CODE",$H4780,""))))</f>
        <v>0</v>
      </c>
    </row>
    <row r="4781" spans="1:26" ht="21" customHeight="1">
      <c r="A4781" s="27">
        <f>IF($B4781="","",COUNTA($B$13:$B4781))</f>
        <v>0</v>
      </c>
      <c r="B4781" s="28"/>
      <c r="C4781" s="28"/>
      <c r="D4781" s="29"/>
      <c r="E4781" s="29"/>
      <c r="F4781" s="29"/>
      <c r="G4781" s="28"/>
      <c r="H4781" s="28"/>
      <c r="I4781" s="30">
        <f>IF($H4781="","",IFERROR(VLOOKUP($H4781,AcctTbl,2,0),"کد ناشناخته"))</f>
        <v>0</v>
      </c>
      <c r="J4781" s="27">
        <f>IF($H4781="","",IFERROR(VLOOKUP($H4781,AcctTbl,3,0),""))</f>
        <v>0</v>
      </c>
      <c r="K4781" s="29"/>
      <c r="L4781" s="28"/>
      <c r="M4781" s="31"/>
      <c r="N4781" s="29"/>
      <c r="O4781" s="32">
        <f>IF($B4781="",0,IF($U4781="IN",N($M4781),0))</f>
        <v>0</v>
      </c>
      <c r="P4781" s="32">
        <f>IF($B4781="",0,IF(OR($U4781="OUT",$U4781="TRF"),N($M4781),0))</f>
        <v>0</v>
      </c>
      <c r="Q4781" s="32">
        <f>IF($B4781="",0,IF(OR($U4781="OUT",$U4781="TRF"),N($M4781),0))</f>
        <v>0</v>
      </c>
      <c r="R4781" s="32">
        <f>IF($B4781="",0,IF($U4781="IN",N($M4781),0))</f>
        <v>0</v>
      </c>
      <c r="S4781" s="33">
        <f>IF($B4781="","",IF($M4781="","⚠ مبلغ",IF($E4781="","⚠ بانک عامل",IF(AND($U4781="TRF",$F4781=""),"⚠ بانک مقصد",IF(AND($V4781&lt;&gt;"NONE",$V4781&lt;&gt;"",$Z4781=""),"⚠ طرف حساب","✓")))))</f>
        <v>0</v>
      </c>
      <c r="T4781" s="29"/>
      <c r="U4781" s="27">
        <f>IFERROR(VLOOKUP($D4781,BankOpTbl,2,0),"")</f>
        <v>0</v>
      </c>
      <c r="V4781" s="27">
        <f>IFERROR(VLOOKUP($D4781,BankOpTbl,3,0),"")</f>
        <v>0</v>
      </c>
      <c r="W4781" s="27">
        <f>IFERROR(VLOOKUP($D4781,BankOpTbl,4,0),"")</f>
        <v>0</v>
      </c>
      <c r="X4781" s="27">
        <f>IF($E4781="","",IFERROR(VLOOKUP($E4781,BankTbl,4,0),""))</f>
        <v>0</v>
      </c>
      <c r="Y4781" s="27">
        <f>IF($F4781="","",IFERROR(VLOOKUP($F4781,BankTbl,4,0),""))</f>
        <v>0</v>
      </c>
      <c r="Z4781" s="27">
        <f>IF($B4781="","",IF($V4781="PICK",LEFT($N4781,5),IF($V4781="FIXED",$W4781,IF($V4781="CODE",$H4781,""))))</f>
        <v>0</v>
      </c>
    </row>
    <row r="4782" spans="1:26" ht="21" customHeight="1">
      <c r="A4782" s="27">
        <f>IF($B4782="","",COUNTA($B$13:$B4782))</f>
        <v>0</v>
      </c>
      <c r="B4782" s="28"/>
      <c r="C4782" s="28"/>
      <c r="D4782" s="29"/>
      <c r="E4782" s="29"/>
      <c r="F4782" s="29"/>
      <c r="G4782" s="28"/>
      <c r="H4782" s="28"/>
      <c r="I4782" s="30">
        <f>IF($H4782="","",IFERROR(VLOOKUP($H4782,AcctTbl,2,0),"کد ناشناخته"))</f>
        <v>0</v>
      </c>
      <c r="J4782" s="27">
        <f>IF($H4782="","",IFERROR(VLOOKUP($H4782,AcctTbl,3,0),""))</f>
        <v>0</v>
      </c>
      <c r="K4782" s="29"/>
      <c r="L4782" s="28"/>
      <c r="M4782" s="31"/>
      <c r="N4782" s="29"/>
      <c r="O4782" s="32">
        <f>IF($B4782="",0,IF($U4782="IN",N($M4782),0))</f>
        <v>0</v>
      </c>
      <c r="P4782" s="32">
        <f>IF($B4782="",0,IF(OR($U4782="OUT",$U4782="TRF"),N($M4782),0))</f>
        <v>0</v>
      </c>
      <c r="Q4782" s="32">
        <f>IF($B4782="",0,IF(OR($U4782="OUT",$U4782="TRF"),N($M4782),0))</f>
        <v>0</v>
      </c>
      <c r="R4782" s="32">
        <f>IF($B4782="",0,IF($U4782="IN",N($M4782),0))</f>
        <v>0</v>
      </c>
      <c r="S4782" s="33">
        <f>IF($B4782="","",IF($M4782="","⚠ مبلغ",IF($E4782="","⚠ بانک عامل",IF(AND($U4782="TRF",$F4782=""),"⚠ بانک مقصد",IF(AND($V4782&lt;&gt;"NONE",$V4782&lt;&gt;"",$Z4782=""),"⚠ طرف حساب","✓")))))</f>
        <v>0</v>
      </c>
      <c r="T4782" s="29"/>
      <c r="U4782" s="27">
        <f>IFERROR(VLOOKUP($D4782,BankOpTbl,2,0),"")</f>
        <v>0</v>
      </c>
      <c r="V4782" s="27">
        <f>IFERROR(VLOOKUP($D4782,BankOpTbl,3,0),"")</f>
        <v>0</v>
      </c>
      <c r="W4782" s="27">
        <f>IFERROR(VLOOKUP($D4782,BankOpTbl,4,0),"")</f>
        <v>0</v>
      </c>
      <c r="X4782" s="27">
        <f>IF($E4782="","",IFERROR(VLOOKUP($E4782,BankTbl,4,0),""))</f>
        <v>0</v>
      </c>
      <c r="Y4782" s="27">
        <f>IF($F4782="","",IFERROR(VLOOKUP($F4782,BankTbl,4,0),""))</f>
        <v>0</v>
      </c>
      <c r="Z4782" s="27">
        <f>IF($B4782="","",IF($V4782="PICK",LEFT($N4782,5),IF($V4782="FIXED",$W4782,IF($V4782="CODE",$H4782,""))))</f>
        <v>0</v>
      </c>
    </row>
    <row r="4783" spans="1:26" ht="21" customHeight="1">
      <c r="A4783" s="27">
        <f>IF($B4783="","",COUNTA($B$13:$B4783))</f>
        <v>0</v>
      </c>
      <c r="B4783" s="28"/>
      <c r="C4783" s="28"/>
      <c r="D4783" s="29"/>
      <c r="E4783" s="29"/>
      <c r="F4783" s="29"/>
      <c r="G4783" s="28"/>
      <c r="H4783" s="28"/>
      <c r="I4783" s="30">
        <f>IF($H4783="","",IFERROR(VLOOKUP($H4783,AcctTbl,2,0),"کد ناشناخته"))</f>
        <v>0</v>
      </c>
      <c r="J4783" s="27">
        <f>IF($H4783="","",IFERROR(VLOOKUP($H4783,AcctTbl,3,0),""))</f>
        <v>0</v>
      </c>
      <c r="K4783" s="29"/>
      <c r="L4783" s="28"/>
      <c r="M4783" s="31"/>
      <c r="N4783" s="29"/>
      <c r="O4783" s="32">
        <f>IF($B4783="",0,IF($U4783="IN",N($M4783),0))</f>
        <v>0</v>
      </c>
      <c r="P4783" s="32">
        <f>IF($B4783="",0,IF(OR($U4783="OUT",$U4783="TRF"),N($M4783),0))</f>
        <v>0</v>
      </c>
      <c r="Q4783" s="32">
        <f>IF($B4783="",0,IF(OR($U4783="OUT",$U4783="TRF"),N($M4783),0))</f>
        <v>0</v>
      </c>
      <c r="R4783" s="32">
        <f>IF($B4783="",0,IF($U4783="IN",N($M4783),0))</f>
        <v>0</v>
      </c>
      <c r="S4783" s="33">
        <f>IF($B4783="","",IF($M4783="","⚠ مبلغ",IF($E4783="","⚠ بانک عامل",IF(AND($U4783="TRF",$F4783=""),"⚠ بانک مقصد",IF(AND($V4783&lt;&gt;"NONE",$V4783&lt;&gt;"",$Z4783=""),"⚠ طرف حساب","✓")))))</f>
        <v>0</v>
      </c>
      <c r="T4783" s="29"/>
      <c r="U4783" s="27">
        <f>IFERROR(VLOOKUP($D4783,BankOpTbl,2,0),"")</f>
        <v>0</v>
      </c>
      <c r="V4783" s="27">
        <f>IFERROR(VLOOKUP($D4783,BankOpTbl,3,0),"")</f>
        <v>0</v>
      </c>
      <c r="W4783" s="27">
        <f>IFERROR(VLOOKUP($D4783,BankOpTbl,4,0),"")</f>
        <v>0</v>
      </c>
      <c r="X4783" s="27">
        <f>IF($E4783="","",IFERROR(VLOOKUP($E4783,BankTbl,4,0),""))</f>
        <v>0</v>
      </c>
      <c r="Y4783" s="27">
        <f>IF($F4783="","",IFERROR(VLOOKUP($F4783,BankTbl,4,0),""))</f>
        <v>0</v>
      </c>
      <c r="Z4783" s="27">
        <f>IF($B4783="","",IF($V4783="PICK",LEFT($N4783,5),IF($V4783="FIXED",$W4783,IF($V4783="CODE",$H4783,""))))</f>
        <v>0</v>
      </c>
    </row>
    <row r="4784" spans="1:26" ht="21" customHeight="1">
      <c r="A4784" s="27">
        <f>IF($B4784="","",COUNTA($B$13:$B4784))</f>
        <v>0</v>
      </c>
      <c r="B4784" s="28"/>
      <c r="C4784" s="28"/>
      <c r="D4784" s="29"/>
      <c r="E4784" s="29"/>
      <c r="F4784" s="29"/>
      <c r="G4784" s="28"/>
      <c r="H4784" s="28"/>
      <c r="I4784" s="30">
        <f>IF($H4784="","",IFERROR(VLOOKUP($H4784,AcctTbl,2,0),"کد ناشناخته"))</f>
        <v>0</v>
      </c>
      <c r="J4784" s="27">
        <f>IF($H4784="","",IFERROR(VLOOKUP($H4784,AcctTbl,3,0),""))</f>
        <v>0</v>
      </c>
      <c r="K4784" s="29"/>
      <c r="L4784" s="28"/>
      <c r="M4784" s="31"/>
      <c r="N4784" s="29"/>
      <c r="O4784" s="32">
        <f>IF($B4784="",0,IF($U4784="IN",N($M4784),0))</f>
        <v>0</v>
      </c>
      <c r="P4784" s="32">
        <f>IF($B4784="",0,IF(OR($U4784="OUT",$U4784="TRF"),N($M4784),0))</f>
        <v>0</v>
      </c>
      <c r="Q4784" s="32">
        <f>IF($B4784="",0,IF(OR($U4784="OUT",$U4784="TRF"),N($M4784),0))</f>
        <v>0</v>
      </c>
      <c r="R4784" s="32">
        <f>IF($B4784="",0,IF($U4784="IN",N($M4784),0))</f>
        <v>0</v>
      </c>
      <c r="S4784" s="33">
        <f>IF($B4784="","",IF($M4784="","⚠ مبلغ",IF($E4784="","⚠ بانک عامل",IF(AND($U4784="TRF",$F4784=""),"⚠ بانک مقصد",IF(AND($V4784&lt;&gt;"NONE",$V4784&lt;&gt;"",$Z4784=""),"⚠ طرف حساب","✓")))))</f>
        <v>0</v>
      </c>
      <c r="T4784" s="29"/>
      <c r="U4784" s="27">
        <f>IFERROR(VLOOKUP($D4784,BankOpTbl,2,0),"")</f>
        <v>0</v>
      </c>
      <c r="V4784" s="27">
        <f>IFERROR(VLOOKUP($D4784,BankOpTbl,3,0),"")</f>
        <v>0</v>
      </c>
      <c r="W4784" s="27">
        <f>IFERROR(VLOOKUP($D4784,BankOpTbl,4,0),"")</f>
        <v>0</v>
      </c>
      <c r="X4784" s="27">
        <f>IF($E4784="","",IFERROR(VLOOKUP($E4784,BankTbl,4,0),""))</f>
        <v>0</v>
      </c>
      <c r="Y4784" s="27">
        <f>IF($F4784="","",IFERROR(VLOOKUP($F4784,BankTbl,4,0),""))</f>
        <v>0</v>
      </c>
      <c r="Z4784" s="27">
        <f>IF($B4784="","",IF($V4784="PICK",LEFT($N4784,5),IF($V4784="FIXED",$W4784,IF($V4784="CODE",$H4784,""))))</f>
        <v>0</v>
      </c>
    </row>
    <row r="4785" spans="1:26" ht="21" customHeight="1">
      <c r="A4785" s="27">
        <f>IF($B4785="","",COUNTA($B$13:$B4785))</f>
        <v>0</v>
      </c>
      <c r="B4785" s="28"/>
      <c r="C4785" s="28"/>
      <c r="D4785" s="29"/>
      <c r="E4785" s="29"/>
      <c r="F4785" s="29"/>
      <c r="G4785" s="28"/>
      <c r="H4785" s="28"/>
      <c r="I4785" s="30">
        <f>IF($H4785="","",IFERROR(VLOOKUP($H4785,AcctTbl,2,0),"کد ناشناخته"))</f>
        <v>0</v>
      </c>
      <c r="J4785" s="27">
        <f>IF($H4785="","",IFERROR(VLOOKUP($H4785,AcctTbl,3,0),""))</f>
        <v>0</v>
      </c>
      <c r="K4785" s="29"/>
      <c r="L4785" s="28"/>
      <c r="M4785" s="31"/>
      <c r="N4785" s="29"/>
      <c r="O4785" s="32">
        <f>IF($B4785="",0,IF($U4785="IN",N($M4785),0))</f>
        <v>0</v>
      </c>
      <c r="P4785" s="32">
        <f>IF($B4785="",0,IF(OR($U4785="OUT",$U4785="TRF"),N($M4785),0))</f>
        <v>0</v>
      </c>
      <c r="Q4785" s="32">
        <f>IF($B4785="",0,IF(OR($U4785="OUT",$U4785="TRF"),N($M4785),0))</f>
        <v>0</v>
      </c>
      <c r="R4785" s="32">
        <f>IF($B4785="",0,IF($U4785="IN",N($M4785),0))</f>
        <v>0</v>
      </c>
      <c r="S4785" s="33">
        <f>IF($B4785="","",IF($M4785="","⚠ مبلغ",IF($E4785="","⚠ بانک عامل",IF(AND($U4785="TRF",$F4785=""),"⚠ بانک مقصد",IF(AND($V4785&lt;&gt;"NONE",$V4785&lt;&gt;"",$Z4785=""),"⚠ طرف حساب","✓")))))</f>
        <v>0</v>
      </c>
      <c r="T4785" s="29"/>
      <c r="U4785" s="27">
        <f>IFERROR(VLOOKUP($D4785,BankOpTbl,2,0),"")</f>
        <v>0</v>
      </c>
      <c r="V4785" s="27">
        <f>IFERROR(VLOOKUP($D4785,BankOpTbl,3,0),"")</f>
        <v>0</v>
      </c>
      <c r="W4785" s="27">
        <f>IFERROR(VLOOKUP($D4785,BankOpTbl,4,0),"")</f>
        <v>0</v>
      </c>
      <c r="X4785" s="27">
        <f>IF($E4785="","",IFERROR(VLOOKUP($E4785,BankTbl,4,0),""))</f>
        <v>0</v>
      </c>
      <c r="Y4785" s="27">
        <f>IF($F4785="","",IFERROR(VLOOKUP($F4785,BankTbl,4,0),""))</f>
        <v>0</v>
      </c>
      <c r="Z4785" s="27">
        <f>IF($B4785="","",IF($V4785="PICK",LEFT($N4785,5),IF($V4785="FIXED",$W4785,IF($V4785="CODE",$H4785,""))))</f>
        <v>0</v>
      </c>
    </row>
    <row r="4786" spans="1:26" ht="21" customHeight="1">
      <c r="A4786" s="27">
        <f>IF($B4786="","",COUNTA($B$13:$B4786))</f>
        <v>0</v>
      </c>
      <c r="B4786" s="28"/>
      <c r="C4786" s="28"/>
      <c r="D4786" s="29"/>
      <c r="E4786" s="29"/>
      <c r="F4786" s="29"/>
      <c r="G4786" s="28"/>
      <c r="H4786" s="28"/>
      <c r="I4786" s="30">
        <f>IF($H4786="","",IFERROR(VLOOKUP($H4786,AcctTbl,2,0),"کد ناشناخته"))</f>
        <v>0</v>
      </c>
      <c r="J4786" s="27">
        <f>IF($H4786="","",IFERROR(VLOOKUP($H4786,AcctTbl,3,0),""))</f>
        <v>0</v>
      </c>
      <c r="K4786" s="29"/>
      <c r="L4786" s="28"/>
      <c r="M4786" s="31"/>
      <c r="N4786" s="29"/>
      <c r="O4786" s="32">
        <f>IF($B4786="",0,IF($U4786="IN",N($M4786),0))</f>
        <v>0</v>
      </c>
      <c r="P4786" s="32">
        <f>IF($B4786="",0,IF(OR($U4786="OUT",$U4786="TRF"),N($M4786),0))</f>
        <v>0</v>
      </c>
      <c r="Q4786" s="32">
        <f>IF($B4786="",0,IF(OR($U4786="OUT",$U4786="TRF"),N($M4786),0))</f>
        <v>0</v>
      </c>
      <c r="R4786" s="32">
        <f>IF($B4786="",0,IF($U4786="IN",N($M4786),0))</f>
        <v>0</v>
      </c>
      <c r="S4786" s="33">
        <f>IF($B4786="","",IF($M4786="","⚠ مبلغ",IF($E4786="","⚠ بانک عامل",IF(AND($U4786="TRF",$F4786=""),"⚠ بانک مقصد",IF(AND($V4786&lt;&gt;"NONE",$V4786&lt;&gt;"",$Z4786=""),"⚠ طرف حساب","✓")))))</f>
        <v>0</v>
      </c>
      <c r="T4786" s="29"/>
      <c r="U4786" s="27">
        <f>IFERROR(VLOOKUP($D4786,BankOpTbl,2,0),"")</f>
        <v>0</v>
      </c>
      <c r="V4786" s="27">
        <f>IFERROR(VLOOKUP($D4786,BankOpTbl,3,0),"")</f>
        <v>0</v>
      </c>
      <c r="W4786" s="27">
        <f>IFERROR(VLOOKUP($D4786,BankOpTbl,4,0),"")</f>
        <v>0</v>
      </c>
      <c r="X4786" s="27">
        <f>IF($E4786="","",IFERROR(VLOOKUP($E4786,BankTbl,4,0),""))</f>
        <v>0</v>
      </c>
      <c r="Y4786" s="27">
        <f>IF($F4786="","",IFERROR(VLOOKUP($F4786,BankTbl,4,0),""))</f>
        <v>0</v>
      </c>
      <c r="Z4786" s="27">
        <f>IF($B4786="","",IF($V4786="PICK",LEFT($N4786,5),IF($V4786="FIXED",$W4786,IF($V4786="CODE",$H4786,""))))</f>
        <v>0</v>
      </c>
    </row>
    <row r="4787" spans="1:26" ht="21" customHeight="1">
      <c r="A4787" s="27">
        <f>IF($B4787="","",COUNTA($B$13:$B4787))</f>
        <v>0</v>
      </c>
      <c r="B4787" s="28"/>
      <c r="C4787" s="28"/>
      <c r="D4787" s="29"/>
      <c r="E4787" s="29"/>
      <c r="F4787" s="29"/>
      <c r="G4787" s="28"/>
      <c r="H4787" s="28"/>
      <c r="I4787" s="30">
        <f>IF($H4787="","",IFERROR(VLOOKUP($H4787,AcctTbl,2,0),"کد ناشناخته"))</f>
        <v>0</v>
      </c>
      <c r="J4787" s="27">
        <f>IF($H4787="","",IFERROR(VLOOKUP($H4787,AcctTbl,3,0),""))</f>
        <v>0</v>
      </c>
      <c r="K4787" s="29"/>
      <c r="L4787" s="28"/>
      <c r="M4787" s="31"/>
      <c r="N4787" s="29"/>
      <c r="O4787" s="32">
        <f>IF($B4787="",0,IF($U4787="IN",N($M4787),0))</f>
        <v>0</v>
      </c>
      <c r="P4787" s="32">
        <f>IF($B4787="",0,IF(OR($U4787="OUT",$U4787="TRF"),N($M4787),0))</f>
        <v>0</v>
      </c>
      <c r="Q4787" s="32">
        <f>IF($B4787="",0,IF(OR($U4787="OUT",$U4787="TRF"),N($M4787),0))</f>
        <v>0</v>
      </c>
      <c r="R4787" s="32">
        <f>IF($B4787="",0,IF($U4787="IN",N($M4787),0))</f>
        <v>0</v>
      </c>
      <c r="S4787" s="33">
        <f>IF($B4787="","",IF($M4787="","⚠ مبلغ",IF($E4787="","⚠ بانک عامل",IF(AND($U4787="TRF",$F4787=""),"⚠ بانک مقصد",IF(AND($V4787&lt;&gt;"NONE",$V4787&lt;&gt;"",$Z4787=""),"⚠ طرف حساب","✓")))))</f>
        <v>0</v>
      </c>
      <c r="T4787" s="29"/>
      <c r="U4787" s="27">
        <f>IFERROR(VLOOKUP($D4787,BankOpTbl,2,0),"")</f>
        <v>0</v>
      </c>
      <c r="V4787" s="27">
        <f>IFERROR(VLOOKUP($D4787,BankOpTbl,3,0),"")</f>
        <v>0</v>
      </c>
      <c r="W4787" s="27">
        <f>IFERROR(VLOOKUP($D4787,BankOpTbl,4,0),"")</f>
        <v>0</v>
      </c>
      <c r="X4787" s="27">
        <f>IF($E4787="","",IFERROR(VLOOKUP($E4787,BankTbl,4,0),""))</f>
        <v>0</v>
      </c>
      <c r="Y4787" s="27">
        <f>IF($F4787="","",IFERROR(VLOOKUP($F4787,BankTbl,4,0),""))</f>
        <v>0</v>
      </c>
      <c r="Z4787" s="27">
        <f>IF($B4787="","",IF($V4787="PICK",LEFT($N4787,5),IF($V4787="FIXED",$W4787,IF($V4787="CODE",$H4787,""))))</f>
        <v>0</v>
      </c>
    </row>
    <row r="4788" spans="1:26" ht="21" customHeight="1">
      <c r="A4788" s="27">
        <f>IF($B4788="","",COUNTA($B$13:$B4788))</f>
        <v>0</v>
      </c>
      <c r="B4788" s="28"/>
      <c r="C4788" s="28"/>
      <c r="D4788" s="29"/>
      <c r="E4788" s="29"/>
      <c r="F4788" s="29"/>
      <c r="G4788" s="28"/>
      <c r="H4788" s="28"/>
      <c r="I4788" s="30">
        <f>IF($H4788="","",IFERROR(VLOOKUP($H4788,AcctTbl,2,0),"کد ناشناخته"))</f>
        <v>0</v>
      </c>
      <c r="J4788" s="27">
        <f>IF($H4788="","",IFERROR(VLOOKUP($H4788,AcctTbl,3,0),""))</f>
        <v>0</v>
      </c>
      <c r="K4788" s="29"/>
      <c r="L4788" s="28"/>
      <c r="M4788" s="31"/>
      <c r="N4788" s="29"/>
      <c r="O4788" s="32">
        <f>IF($B4788="",0,IF($U4788="IN",N($M4788),0))</f>
        <v>0</v>
      </c>
      <c r="P4788" s="32">
        <f>IF($B4788="",0,IF(OR($U4788="OUT",$U4788="TRF"),N($M4788),0))</f>
        <v>0</v>
      </c>
      <c r="Q4788" s="32">
        <f>IF($B4788="",0,IF(OR($U4788="OUT",$U4788="TRF"),N($M4788),0))</f>
        <v>0</v>
      </c>
      <c r="R4788" s="32">
        <f>IF($B4788="",0,IF($U4788="IN",N($M4788),0))</f>
        <v>0</v>
      </c>
      <c r="S4788" s="33">
        <f>IF($B4788="","",IF($M4788="","⚠ مبلغ",IF($E4788="","⚠ بانک عامل",IF(AND($U4788="TRF",$F4788=""),"⚠ بانک مقصد",IF(AND($V4788&lt;&gt;"NONE",$V4788&lt;&gt;"",$Z4788=""),"⚠ طرف حساب","✓")))))</f>
        <v>0</v>
      </c>
      <c r="T4788" s="29"/>
      <c r="U4788" s="27">
        <f>IFERROR(VLOOKUP($D4788,BankOpTbl,2,0),"")</f>
        <v>0</v>
      </c>
      <c r="V4788" s="27">
        <f>IFERROR(VLOOKUP($D4788,BankOpTbl,3,0),"")</f>
        <v>0</v>
      </c>
      <c r="W4788" s="27">
        <f>IFERROR(VLOOKUP($D4788,BankOpTbl,4,0),"")</f>
        <v>0</v>
      </c>
      <c r="X4788" s="27">
        <f>IF($E4788="","",IFERROR(VLOOKUP($E4788,BankTbl,4,0),""))</f>
        <v>0</v>
      </c>
      <c r="Y4788" s="27">
        <f>IF($F4788="","",IFERROR(VLOOKUP($F4788,BankTbl,4,0),""))</f>
        <v>0</v>
      </c>
      <c r="Z4788" s="27">
        <f>IF($B4788="","",IF($V4788="PICK",LEFT($N4788,5),IF($V4788="FIXED",$W4788,IF($V4788="CODE",$H4788,""))))</f>
        <v>0</v>
      </c>
    </row>
    <row r="4789" spans="1:26" ht="21" customHeight="1">
      <c r="A4789" s="27">
        <f>IF($B4789="","",COUNTA($B$13:$B4789))</f>
        <v>0</v>
      </c>
      <c r="B4789" s="28"/>
      <c r="C4789" s="28"/>
      <c r="D4789" s="29"/>
      <c r="E4789" s="29"/>
      <c r="F4789" s="29"/>
      <c r="G4789" s="28"/>
      <c r="H4789" s="28"/>
      <c r="I4789" s="30">
        <f>IF($H4789="","",IFERROR(VLOOKUP($H4789,AcctTbl,2,0),"کد ناشناخته"))</f>
        <v>0</v>
      </c>
      <c r="J4789" s="27">
        <f>IF($H4789="","",IFERROR(VLOOKUP($H4789,AcctTbl,3,0),""))</f>
        <v>0</v>
      </c>
      <c r="K4789" s="29"/>
      <c r="L4789" s="28"/>
      <c r="M4789" s="31"/>
      <c r="N4789" s="29"/>
      <c r="O4789" s="32">
        <f>IF($B4789="",0,IF($U4789="IN",N($M4789),0))</f>
        <v>0</v>
      </c>
      <c r="P4789" s="32">
        <f>IF($B4789="",0,IF(OR($U4789="OUT",$U4789="TRF"),N($M4789),0))</f>
        <v>0</v>
      </c>
      <c r="Q4789" s="32">
        <f>IF($B4789="",0,IF(OR($U4789="OUT",$U4789="TRF"),N($M4789),0))</f>
        <v>0</v>
      </c>
      <c r="R4789" s="32">
        <f>IF($B4789="",0,IF($U4789="IN",N($M4789),0))</f>
        <v>0</v>
      </c>
      <c r="S4789" s="33">
        <f>IF($B4789="","",IF($M4789="","⚠ مبلغ",IF($E4789="","⚠ بانک عامل",IF(AND($U4789="TRF",$F4789=""),"⚠ بانک مقصد",IF(AND($V4789&lt;&gt;"NONE",$V4789&lt;&gt;"",$Z4789=""),"⚠ طرف حساب","✓")))))</f>
        <v>0</v>
      </c>
      <c r="T4789" s="29"/>
      <c r="U4789" s="27">
        <f>IFERROR(VLOOKUP($D4789,BankOpTbl,2,0),"")</f>
        <v>0</v>
      </c>
      <c r="V4789" s="27">
        <f>IFERROR(VLOOKUP($D4789,BankOpTbl,3,0),"")</f>
        <v>0</v>
      </c>
      <c r="W4789" s="27">
        <f>IFERROR(VLOOKUP($D4789,BankOpTbl,4,0),"")</f>
        <v>0</v>
      </c>
      <c r="X4789" s="27">
        <f>IF($E4789="","",IFERROR(VLOOKUP($E4789,BankTbl,4,0),""))</f>
        <v>0</v>
      </c>
      <c r="Y4789" s="27">
        <f>IF($F4789="","",IFERROR(VLOOKUP($F4789,BankTbl,4,0),""))</f>
        <v>0</v>
      </c>
      <c r="Z4789" s="27">
        <f>IF($B4789="","",IF($V4789="PICK",LEFT($N4789,5),IF($V4789="FIXED",$W4789,IF($V4789="CODE",$H4789,""))))</f>
        <v>0</v>
      </c>
    </row>
    <row r="4790" spans="1:26" ht="21" customHeight="1">
      <c r="A4790" s="27">
        <f>IF($B4790="","",COUNTA($B$13:$B4790))</f>
        <v>0</v>
      </c>
      <c r="B4790" s="28"/>
      <c r="C4790" s="28"/>
      <c r="D4790" s="29"/>
      <c r="E4790" s="29"/>
      <c r="F4790" s="29"/>
      <c r="G4790" s="28"/>
      <c r="H4790" s="28"/>
      <c r="I4790" s="30">
        <f>IF($H4790="","",IFERROR(VLOOKUP($H4790,AcctTbl,2,0),"کد ناشناخته"))</f>
        <v>0</v>
      </c>
      <c r="J4790" s="27">
        <f>IF($H4790="","",IFERROR(VLOOKUP($H4790,AcctTbl,3,0),""))</f>
        <v>0</v>
      </c>
      <c r="K4790" s="29"/>
      <c r="L4790" s="28"/>
      <c r="M4790" s="31"/>
      <c r="N4790" s="29"/>
      <c r="O4790" s="32">
        <f>IF($B4790="",0,IF($U4790="IN",N($M4790),0))</f>
        <v>0</v>
      </c>
      <c r="P4790" s="32">
        <f>IF($B4790="",0,IF(OR($U4790="OUT",$U4790="TRF"),N($M4790),0))</f>
        <v>0</v>
      </c>
      <c r="Q4790" s="32">
        <f>IF($B4790="",0,IF(OR($U4790="OUT",$U4790="TRF"),N($M4790),0))</f>
        <v>0</v>
      </c>
      <c r="R4790" s="32">
        <f>IF($B4790="",0,IF($U4790="IN",N($M4790),0))</f>
        <v>0</v>
      </c>
      <c r="S4790" s="33">
        <f>IF($B4790="","",IF($M4790="","⚠ مبلغ",IF($E4790="","⚠ بانک عامل",IF(AND($U4790="TRF",$F4790=""),"⚠ بانک مقصد",IF(AND($V4790&lt;&gt;"NONE",$V4790&lt;&gt;"",$Z4790=""),"⚠ طرف حساب","✓")))))</f>
        <v>0</v>
      </c>
      <c r="T4790" s="29"/>
      <c r="U4790" s="27">
        <f>IFERROR(VLOOKUP($D4790,BankOpTbl,2,0),"")</f>
        <v>0</v>
      </c>
      <c r="V4790" s="27">
        <f>IFERROR(VLOOKUP($D4790,BankOpTbl,3,0),"")</f>
        <v>0</v>
      </c>
      <c r="W4790" s="27">
        <f>IFERROR(VLOOKUP($D4790,BankOpTbl,4,0),"")</f>
        <v>0</v>
      </c>
      <c r="X4790" s="27">
        <f>IF($E4790="","",IFERROR(VLOOKUP($E4790,BankTbl,4,0),""))</f>
        <v>0</v>
      </c>
      <c r="Y4790" s="27">
        <f>IF($F4790="","",IFERROR(VLOOKUP($F4790,BankTbl,4,0),""))</f>
        <v>0</v>
      </c>
      <c r="Z4790" s="27">
        <f>IF($B4790="","",IF($V4790="PICK",LEFT($N4790,5),IF($V4790="FIXED",$W4790,IF($V4790="CODE",$H4790,""))))</f>
        <v>0</v>
      </c>
    </row>
    <row r="4791" spans="1:26" ht="21" customHeight="1">
      <c r="A4791" s="27">
        <f>IF($B4791="","",COUNTA($B$13:$B4791))</f>
        <v>0</v>
      </c>
      <c r="B4791" s="28"/>
      <c r="C4791" s="28"/>
      <c r="D4791" s="29"/>
      <c r="E4791" s="29"/>
      <c r="F4791" s="29"/>
      <c r="G4791" s="28"/>
      <c r="H4791" s="28"/>
      <c r="I4791" s="30">
        <f>IF($H4791="","",IFERROR(VLOOKUP($H4791,AcctTbl,2,0),"کد ناشناخته"))</f>
        <v>0</v>
      </c>
      <c r="J4791" s="27">
        <f>IF($H4791="","",IFERROR(VLOOKUP($H4791,AcctTbl,3,0),""))</f>
        <v>0</v>
      </c>
      <c r="K4791" s="29"/>
      <c r="L4791" s="28"/>
      <c r="M4791" s="31"/>
      <c r="N4791" s="29"/>
      <c r="O4791" s="32">
        <f>IF($B4791="",0,IF($U4791="IN",N($M4791),0))</f>
        <v>0</v>
      </c>
      <c r="P4791" s="32">
        <f>IF($B4791="",0,IF(OR($U4791="OUT",$U4791="TRF"),N($M4791),0))</f>
        <v>0</v>
      </c>
      <c r="Q4791" s="32">
        <f>IF($B4791="",0,IF(OR($U4791="OUT",$U4791="TRF"),N($M4791),0))</f>
        <v>0</v>
      </c>
      <c r="R4791" s="32">
        <f>IF($B4791="",0,IF($U4791="IN",N($M4791),0))</f>
        <v>0</v>
      </c>
      <c r="S4791" s="33">
        <f>IF($B4791="","",IF($M4791="","⚠ مبلغ",IF($E4791="","⚠ بانک عامل",IF(AND($U4791="TRF",$F4791=""),"⚠ بانک مقصد",IF(AND($V4791&lt;&gt;"NONE",$V4791&lt;&gt;"",$Z4791=""),"⚠ طرف حساب","✓")))))</f>
        <v>0</v>
      </c>
      <c r="T4791" s="29"/>
      <c r="U4791" s="27">
        <f>IFERROR(VLOOKUP($D4791,BankOpTbl,2,0),"")</f>
        <v>0</v>
      </c>
      <c r="V4791" s="27">
        <f>IFERROR(VLOOKUP($D4791,BankOpTbl,3,0),"")</f>
        <v>0</v>
      </c>
      <c r="W4791" s="27">
        <f>IFERROR(VLOOKUP($D4791,BankOpTbl,4,0),"")</f>
        <v>0</v>
      </c>
      <c r="X4791" s="27">
        <f>IF($E4791="","",IFERROR(VLOOKUP($E4791,BankTbl,4,0),""))</f>
        <v>0</v>
      </c>
      <c r="Y4791" s="27">
        <f>IF($F4791="","",IFERROR(VLOOKUP($F4791,BankTbl,4,0),""))</f>
        <v>0</v>
      </c>
      <c r="Z4791" s="27">
        <f>IF($B4791="","",IF($V4791="PICK",LEFT($N4791,5),IF($V4791="FIXED",$W4791,IF($V4791="CODE",$H4791,""))))</f>
        <v>0</v>
      </c>
    </row>
    <row r="4792" spans="1:26" ht="21" customHeight="1">
      <c r="A4792" s="27">
        <f>IF($B4792="","",COUNTA($B$13:$B4792))</f>
        <v>0</v>
      </c>
      <c r="B4792" s="28"/>
      <c r="C4792" s="28"/>
      <c r="D4792" s="29"/>
      <c r="E4792" s="29"/>
      <c r="F4792" s="29"/>
      <c r="G4792" s="28"/>
      <c r="H4792" s="28"/>
      <c r="I4792" s="30">
        <f>IF($H4792="","",IFERROR(VLOOKUP($H4792,AcctTbl,2,0),"کد ناشناخته"))</f>
        <v>0</v>
      </c>
      <c r="J4792" s="27">
        <f>IF($H4792="","",IFERROR(VLOOKUP($H4792,AcctTbl,3,0),""))</f>
        <v>0</v>
      </c>
      <c r="K4792" s="29"/>
      <c r="L4792" s="28"/>
      <c r="M4792" s="31"/>
      <c r="N4792" s="29"/>
      <c r="O4792" s="32">
        <f>IF($B4792="",0,IF($U4792="IN",N($M4792),0))</f>
        <v>0</v>
      </c>
      <c r="P4792" s="32">
        <f>IF($B4792="",0,IF(OR($U4792="OUT",$U4792="TRF"),N($M4792),0))</f>
        <v>0</v>
      </c>
      <c r="Q4792" s="32">
        <f>IF($B4792="",0,IF(OR($U4792="OUT",$U4792="TRF"),N($M4792),0))</f>
        <v>0</v>
      </c>
      <c r="R4792" s="32">
        <f>IF($B4792="",0,IF($U4792="IN",N($M4792),0))</f>
        <v>0</v>
      </c>
      <c r="S4792" s="33">
        <f>IF($B4792="","",IF($M4792="","⚠ مبلغ",IF($E4792="","⚠ بانک عامل",IF(AND($U4792="TRF",$F4792=""),"⚠ بانک مقصد",IF(AND($V4792&lt;&gt;"NONE",$V4792&lt;&gt;"",$Z4792=""),"⚠ طرف حساب","✓")))))</f>
        <v>0</v>
      </c>
      <c r="T4792" s="29"/>
      <c r="U4792" s="27">
        <f>IFERROR(VLOOKUP($D4792,BankOpTbl,2,0),"")</f>
        <v>0</v>
      </c>
      <c r="V4792" s="27">
        <f>IFERROR(VLOOKUP($D4792,BankOpTbl,3,0),"")</f>
        <v>0</v>
      </c>
      <c r="W4792" s="27">
        <f>IFERROR(VLOOKUP($D4792,BankOpTbl,4,0),"")</f>
        <v>0</v>
      </c>
      <c r="X4792" s="27">
        <f>IF($E4792="","",IFERROR(VLOOKUP($E4792,BankTbl,4,0),""))</f>
        <v>0</v>
      </c>
      <c r="Y4792" s="27">
        <f>IF($F4792="","",IFERROR(VLOOKUP($F4792,BankTbl,4,0),""))</f>
        <v>0</v>
      </c>
      <c r="Z4792" s="27">
        <f>IF($B4792="","",IF($V4792="PICK",LEFT($N4792,5),IF($V4792="FIXED",$W4792,IF($V4792="CODE",$H4792,""))))</f>
        <v>0</v>
      </c>
    </row>
    <row r="4793" spans="1:26" ht="21" customHeight="1">
      <c r="A4793" s="27">
        <f>IF($B4793="","",COUNTA($B$13:$B4793))</f>
        <v>0</v>
      </c>
      <c r="B4793" s="28"/>
      <c r="C4793" s="28"/>
      <c r="D4793" s="29"/>
      <c r="E4793" s="29"/>
      <c r="F4793" s="29"/>
      <c r="G4793" s="28"/>
      <c r="H4793" s="28"/>
      <c r="I4793" s="30">
        <f>IF($H4793="","",IFERROR(VLOOKUP($H4793,AcctTbl,2,0),"کد ناشناخته"))</f>
        <v>0</v>
      </c>
      <c r="J4793" s="27">
        <f>IF($H4793="","",IFERROR(VLOOKUP($H4793,AcctTbl,3,0),""))</f>
        <v>0</v>
      </c>
      <c r="K4793" s="29"/>
      <c r="L4793" s="28"/>
      <c r="M4793" s="31"/>
      <c r="N4793" s="29"/>
      <c r="O4793" s="32">
        <f>IF($B4793="",0,IF($U4793="IN",N($M4793),0))</f>
        <v>0</v>
      </c>
      <c r="P4793" s="32">
        <f>IF($B4793="",0,IF(OR($U4793="OUT",$U4793="TRF"),N($M4793),0))</f>
        <v>0</v>
      </c>
      <c r="Q4793" s="32">
        <f>IF($B4793="",0,IF(OR($U4793="OUT",$U4793="TRF"),N($M4793),0))</f>
        <v>0</v>
      </c>
      <c r="R4793" s="32">
        <f>IF($B4793="",0,IF($U4793="IN",N($M4793),0))</f>
        <v>0</v>
      </c>
      <c r="S4793" s="33">
        <f>IF($B4793="","",IF($M4793="","⚠ مبلغ",IF($E4793="","⚠ بانک عامل",IF(AND($U4793="TRF",$F4793=""),"⚠ بانک مقصد",IF(AND($V4793&lt;&gt;"NONE",$V4793&lt;&gt;"",$Z4793=""),"⚠ طرف حساب","✓")))))</f>
        <v>0</v>
      </c>
      <c r="T4793" s="29"/>
      <c r="U4793" s="27">
        <f>IFERROR(VLOOKUP($D4793,BankOpTbl,2,0),"")</f>
        <v>0</v>
      </c>
      <c r="V4793" s="27">
        <f>IFERROR(VLOOKUP($D4793,BankOpTbl,3,0),"")</f>
        <v>0</v>
      </c>
      <c r="W4793" s="27">
        <f>IFERROR(VLOOKUP($D4793,BankOpTbl,4,0),"")</f>
        <v>0</v>
      </c>
      <c r="X4793" s="27">
        <f>IF($E4793="","",IFERROR(VLOOKUP($E4793,BankTbl,4,0),""))</f>
        <v>0</v>
      </c>
      <c r="Y4793" s="27">
        <f>IF($F4793="","",IFERROR(VLOOKUP($F4793,BankTbl,4,0),""))</f>
        <v>0</v>
      </c>
      <c r="Z4793" s="27">
        <f>IF($B4793="","",IF($V4793="PICK",LEFT($N4793,5),IF($V4793="FIXED",$W4793,IF($V4793="CODE",$H4793,""))))</f>
        <v>0</v>
      </c>
    </row>
    <row r="4794" spans="1:26" ht="21" customHeight="1">
      <c r="A4794" s="27">
        <f>IF($B4794="","",COUNTA($B$13:$B4794))</f>
        <v>0</v>
      </c>
      <c r="B4794" s="28"/>
      <c r="C4794" s="28"/>
      <c r="D4794" s="29"/>
      <c r="E4794" s="29"/>
      <c r="F4794" s="29"/>
      <c r="G4794" s="28"/>
      <c r="H4794" s="28"/>
      <c r="I4794" s="30">
        <f>IF($H4794="","",IFERROR(VLOOKUP($H4794,AcctTbl,2,0),"کد ناشناخته"))</f>
        <v>0</v>
      </c>
      <c r="J4794" s="27">
        <f>IF($H4794="","",IFERROR(VLOOKUP($H4794,AcctTbl,3,0),""))</f>
        <v>0</v>
      </c>
      <c r="K4794" s="29"/>
      <c r="L4794" s="28"/>
      <c r="M4794" s="31"/>
      <c r="N4794" s="29"/>
      <c r="O4794" s="32">
        <f>IF($B4794="",0,IF($U4794="IN",N($M4794),0))</f>
        <v>0</v>
      </c>
      <c r="P4794" s="32">
        <f>IF($B4794="",0,IF(OR($U4794="OUT",$U4794="TRF"),N($M4794),0))</f>
        <v>0</v>
      </c>
      <c r="Q4794" s="32">
        <f>IF($B4794="",0,IF(OR($U4794="OUT",$U4794="TRF"),N($M4794),0))</f>
        <v>0</v>
      </c>
      <c r="R4794" s="32">
        <f>IF($B4794="",0,IF($U4794="IN",N($M4794),0))</f>
        <v>0</v>
      </c>
      <c r="S4794" s="33">
        <f>IF($B4794="","",IF($M4794="","⚠ مبلغ",IF($E4794="","⚠ بانک عامل",IF(AND($U4794="TRF",$F4794=""),"⚠ بانک مقصد",IF(AND($V4794&lt;&gt;"NONE",$V4794&lt;&gt;"",$Z4794=""),"⚠ طرف حساب","✓")))))</f>
        <v>0</v>
      </c>
      <c r="T4794" s="29"/>
      <c r="U4794" s="27">
        <f>IFERROR(VLOOKUP($D4794,BankOpTbl,2,0),"")</f>
        <v>0</v>
      </c>
      <c r="V4794" s="27">
        <f>IFERROR(VLOOKUP($D4794,BankOpTbl,3,0),"")</f>
        <v>0</v>
      </c>
      <c r="W4794" s="27">
        <f>IFERROR(VLOOKUP($D4794,BankOpTbl,4,0),"")</f>
        <v>0</v>
      </c>
      <c r="X4794" s="27">
        <f>IF($E4794="","",IFERROR(VLOOKUP($E4794,BankTbl,4,0),""))</f>
        <v>0</v>
      </c>
      <c r="Y4794" s="27">
        <f>IF($F4794="","",IFERROR(VLOOKUP($F4794,BankTbl,4,0),""))</f>
        <v>0</v>
      </c>
      <c r="Z4794" s="27">
        <f>IF($B4794="","",IF($V4794="PICK",LEFT($N4794,5),IF($V4794="FIXED",$W4794,IF($V4794="CODE",$H4794,""))))</f>
        <v>0</v>
      </c>
    </row>
    <row r="4795" spans="1:26" ht="21" customHeight="1">
      <c r="A4795" s="27">
        <f>IF($B4795="","",COUNTA($B$13:$B4795))</f>
        <v>0</v>
      </c>
      <c r="B4795" s="28"/>
      <c r="C4795" s="28"/>
      <c r="D4795" s="29"/>
      <c r="E4795" s="29"/>
      <c r="F4795" s="29"/>
      <c r="G4795" s="28"/>
      <c r="H4795" s="28"/>
      <c r="I4795" s="30">
        <f>IF($H4795="","",IFERROR(VLOOKUP($H4795,AcctTbl,2,0),"کد ناشناخته"))</f>
        <v>0</v>
      </c>
      <c r="J4795" s="27">
        <f>IF($H4795="","",IFERROR(VLOOKUP($H4795,AcctTbl,3,0),""))</f>
        <v>0</v>
      </c>
      <c r="K4795" s="29"/>
      <c r="L4795" s="28"/>
      <c r="M4795" s="31"/>
      <c r="N4795" s="29"/>
      <c r="O4795" s="32">
        <f>IF($B4795="",0,IF($U4795="IN",N($M4795),0))</f>
        <v>0</v>
      </c>
      <c r="P4795" s="32">
        <f>IF($B4795="",0,IF(OR($U4795="OUT",$U4795="TRF"),N($M4795),0))</f>
        <v>0</v>
      </c>
      <c r="Q4795" s="32">
        <f>IF($B4795="",0,IF(OR($U4795="OUT",$U4795="TRF"),N($M4795),0))</f>
        <v>0</v>
      </c>
      <c r="R4795" s="32">
        <f>IF($B4795="",0,IF($U4795="IN",N($M4795),0))</f>
        <v>0</v>
      </c>
      <c r="S4795" s="33">
        <f>IF($B4795="","",IF($M4795="","⚠ مبلغ",IF($E4795="","⚠ بانک عامل",IF(AND($U4795="TRF",$F4795=""),"⚠ بانک مقصد",IF(AND($V4795&lt;&gt;"NONE",$V4795&lt;&gt;"",$Z4795=""),"⚠ طرف حساب","✓")))))</f>
        <v>0</v>
      </c>
      <c r="T4795" s="29"/>
      <c r="U4795" s="27">
        <f>IFERROR(VLOOKUP($D4795,BankOpTbl,2,0),"")</f>
        <v>0</v>
      </c>
      <c r="V4795" s="27">
        <f>IFERROR(VLOOKUP($D4795,BankOpTbl,3,0),"")</f>
        <v>0</v>
      </c>
      <c r="W4795" s="27">
        <f>IFERROR(VLOOKUP($D4795,BankOpTbl,4,0),"")</f>
        <v>0</v>
      </c>
      <c r="X4795" s="27">
        <f>IF($E4795="","",IFERROR(VLOOKUP($E4795,BankTbl,4,0),""))</f>
        <v>0</v>
      </c>
      <c r="Y4795" s="27">
        <f>IF($F4795="","",IFERROR(VLOOKUP($F4795,BankTbl,4,0),""))</f>
        <v>0</v>
      </c>
      <c r="Z4795" s="27">
        <f>IF($B4795="","",IF($V4795="PICK",LEFT($N4795,5),IF($V4795="FIXED",$W4795,IF($V4795="CODE",$H4795,""))))</f>
        <v>0</v>
      </c>
    </row>
    <row r="4796" spans="1:26" ht="21" customHeight="1">
      <c r="A4796" s="27">
        <f>IF($B4796="","",COUNTA($B$13:$B4796))</f>
        <v>0</v>
      </c>
      <c r="B4796" s="28"/>
      <c r="C4796" s="28"/>
      <c r="D4796" s="29"/>
      <c r="E4796" s="29"/>
      <c r="F4796" s="29"/>
      <c r="G4796" s="28"/>
      <c r="H4796" s="28"/>
      <c r="I4796" s="30">
        <f>IF($H4796="","",IFERROR(VLOOKUP($H4796,AcctTbl,2,0),"کد ناشناخته"))</f>
        <v>0</v>
      </c>
      <c r="J4796" s="27">
        <f>IF($H4796="","",IFERROR(VLOOKUP($H4796,AcctTbl,3,0),""))</f>
        <v>0</v>
      </c>
      <c r="K4796" s="29"/>
      <c r="L4796" s="28"/>
      <c r="M4796" s="31"/>
      <c r="N4796" s="29"/>
      <c r="O4796" s="32">
        <f>IF($B4796="",0,IF($U4796="IN",N($M4796),0))</f>
        <v>0</v>
      </c>
      <c r="P4796" s="32">
        <f>IF($B4796="",0,IF(OR($U4796="OUT",$U4796="TRF"),N($M4796),0))</f>
        <v>0</v>
      </c>
      <c r="Q4796" s="32">
        <f>IF($B4796="",0,IF(OR($U4796="OUT",$U4796="TRF"),N($M4796),0))</f>
        <v>0</v>
      </c>
      <c r="R4796" s="32">
        <f>IF($B4796="",0,IF($U4796="IN",N($M4796),0))</f>
        <v>0</v>
      </c>
      <c r="S4796" s="33">
        <f>IF($B4796="","",IF($M4796="","⚠ مبلغ",IF($E4796="","⚠ بانک عامل",IF(AND($U4796="TRF",$F4796=""),"⚠ بانک مقصد",IF(AND($V4796&lt;&gt;"NONE",$V4796&lt;&gt;"",$Z4796=""),"⚠ طرف حساب","✓")))))</f>
        <v>0</v>
      </c>
      <c r="T4796" s="29"/>
      <c r="U4796" s="27">
        <f>IFERROR(VLOOKUP($D4796,BankOpTbl,2,0),"")</f>
        <v>0</v>
      </c>
      <c r="V4796" s="27">
        <f>IFERROR(VLOOKUP($D4796,BankOpTbl,3,0),"")</f>
        <v>0</v>
      </c>
      <c r="W4796" s="27">
        <f>IFERROR(VLOOKUP($D4796,BankOpTbl,4,0),"")</f>
        <v>0</v>
      </c>
      <c r="X4796" s="27">
        <f>IF($E4796="","",IFERROR(VLOOKUP($E4796,BankTbl,4,0),""))</f>
        <v>0</v>
      </c>
      <c r="Y4796" s="27">
        <f>IF($F4796="","",IFERROR(VLOOKUP($F4796,BankTbl,4,0),""))</f>
        <v>0</v>
      </c>
      <c r="Z4796" s="27">
        <f>IF($B4796="","",IF($V4796="PICK",LEFT($N4796,5),IF($V4796="FIXED",$W4796,IF($V4796="CODE",$H4796,""))))</f>
        <v>0</v>
      </c>
    </row>
    <row r="4797" spans="1:26" ht="21" customHeight="1">
      <c r="A4797" s="27">
        <f>IF($B4797="","",COUNTA($B$13:$B4797))</f>
        <v>0</v>
      </c>
      <c r="B4797" s="28"/>
      <c r="C4797" s="28"/>
      <c r="D4797" s="29"/>
      <c r="E4797" s="29"/>
      <c r="F4797" s="29"/>
      <c r="G4797" s="28"/>
      <c r="H4797" s="28"/>
      <c r="I4797" s="30">
        <f>IF($H4797="","",IFERROR(VLOOKUP($H4797,AcctTbl,2,0),"کد ناشناخته"))</f>
        <v>0</v>
      </c>
      <c r="J4797" s="27">
        <f>IF($H4797="","",IFERROR(VLOOKUP($H4797,AcctTbl,3,0),""))</f>
        <v>0</v>
      </c>
      <c r="K4797" s="29"/>
      <c r="L4797" s="28"/>
      <c r="M4797" s="31"/>
      <c r="N4797" s="29"/>
      <c r="O4797" s="32">
        <f>IF($B4797="",0,IF($U4797="IN",N($M4797),0))</f>
        <v>0</v>
      </c>
      <c r="P4797" s="32">
        <f>IF($B4797="",0,IF(OR($U4797="OUT",$U4797="TRF"),N($M4797),0))</f>
        <v>0</v>
      </c>
      <c r="Q4797" s="32">
        <f>IF($B4797="",0,IF(OR($U4797="OUT",$U4797="TRF"),N($M4797),0))</f>
        <v>0</v>
      </c>
      <c r="R4797" s="32">
        <f>IF($B4797="",0,IF($U4797="IN",N($M4797),0))</f>
        <v>0</v>
      </c>
      <c r="S4797" s="33">
        <f>IF($B4797="","",IF($M4797="","⚠ مبلغ",IF($E4797="","⚠ بانک عامل",IF(AND($U4797="TRF",$F4797=""),"⚠ بانک مقصد",IF(AND($V4797&lt;&gt;"NONE",$V4797&lt;&gt;"",$Z4797=""),"⚠ طرف حساب","✓")))))</f>
        <v>0</v>
      </c>
      <c r="T4797" s="29"/>
      <c r="U4797" s="27">
        <f>IFERROR(VLOOKUP($D4797,BankOpTbl,2,0),"")</f>
        <v>0</v>
      </c>
      <c r="V4797" s="27">
        <f>IFERROR(VLOOKUP($D4797,BankOpTbl,3,0),"")</f>
        <v>0</v>
      </c>
      <c r="W4797" s="27">
        <f>IFERROR(VLOOKUP($D4797,BankOpTbl,4,0),"")</f>
        <v>0</v>
      </c>
      <c r="X4797" s="27">
        <f>IF($E4797="","",IFERROR(VLOOKUP($E4797,BankTbl,4,0),""))</f>
        <v>0</v>
      </c>
      <c r="Y4797" s="27">
        <f>IF($F4797="","",IFERROR(VLOOKUP($F4797,BankTbl,4,0),""))</f>
        <v>0</v>
      </c>
      <c r="Z4797" s="27">
        <f>IF($B4797="","",IF($V4797="PICK",LEFT($N4797,5),IF($V4797="FIXED",$W4797,IF($V4797="CODE",$H4797,""))))</f>
        <v>0</v>
      </c>
    </row>
    <row r="4798" spans="1:26" ht="21" customHeight="1">
      <c r="A4798" s="27">
        <f>IF($B4798="","",COUNTA($B$13:$B4798))</f>
        <v>0</v>
      </c>
      <c r="B4798" s="28"/>
      <c r="C4798" s="28"/>
      <c r="D4798" s="29"/>
      <c r="E4798" s="29"/>
      <c r="F4798" s="29"/>
      <c r="G4798" s="28"/>
      <c r="H4798" s="28"/>
      <c r="I4798" s="30">
        <f>IF($H4798="","",IFERROR(VLOOKUP($H4798,AcctTbl,2,0),"کد ناشناخته"))</f>
        <v>0</v>
      </c>
      <c r="J4798" s="27">
        <f>IF($H4798="","",IFERROR(VLOOKUP($H4798,AcctTbl,3,0),""))</f>
        <v>0</v>
      </c>
      <c r="K4798" s="29"/>
      <c r="L4798" s="28"/>
      <c r="M4798" s="31"/>
      <c r="N4798" s="29"/>
      <c r="O4798" s="32">
        <f>IF($B4798="",0,IF($U4798="IN",N($M4798),0))</f>
        <v>0</v>
      </c>
      <c r="P4798" s="32">
        <f>IF($B4798="",0,IF(OR($U4798="OUT",$U4798="TRF"),N($M4798),0))</f>
        <v>0</v>
      </c>
      <c r="Q4798" s="32">
        <f>IF($B4798="",0,IF(OR($U4798="OUT",$U4798="TRF"),N($M4798),0))</f>
        <v>0</v>
      </c>
      <c r="R4798" s="32">
        <f>IF($B4798="",0,IF($U4798="IN",N($M4798),0))</f>
        <v>0</v>
      </c>
      <c r="S4798" s="33">
        <f>IF($B4798="","",IF($M4798="","⚠ مبلغ",IF($E4798="","⚠ بانک عامل",IF(AND($U4798="TRF",$F4798=""),"⚠ بانک مقصد",IF(AND($V4798&lt;&gt;"NONE",$V4798&lt;&gt;"",$Z4798=""),"⚠ طرف حساب","✓")))))</f>
        <v>0</v>
      </c>
      <c r="T4798" s="29"/>
      <c r="U4798" s="27">
        <f>IFERROR(VLOOKUP($D4798,BankOpTbl,2,0),"")</f>
        <v>0</v>
      </c>
      <c r="V4798" s="27">
        <f>IFERROR(VLOOKUP($D4798,BankOpTbl,3,0),"")</f>
        <v>0</v>
      </c>
      <c r="W4798" s="27">
        <f>IFERROR(VLOOKUP($D4798,BankOpTbl,4,0),"")</f>
        <v>0</v>
      </c>
      <c r="X4798" s="27">
        <f>IF($E4798="","",IFERROR(VLOOKUP($E4798,BankTbl,4,0),""))</f>
        <v>0</v>
      </c>
      <c r="Y4798" s="27">
        <f>IF($F4798="","",IFERROR(VLOOKUP($F4798,BankTbl,4,0),""))</f>
        <v>0</v>
      </c>
      <c r="Z4798" s="27">
        <f>IF($B4798="","",IF($V4798="PICK",LEFT($N4798,5),IF($V4798="FIXED",$W4798,IF($V4798="CODE",$H4798,""))))</f>
        <v>0</v>
      </c>
    </row>
    <row r="4799" spans="1:26" ht="21" customHeight="1">
      <c r="A4799" s="27">
        <f>IF($B4799="","",COUNTA($B$13:$B4799))</f>
        <v>0</v>
      </c>
      <c r="B4799" s="28"/>
      <c r="C4799" s="28"/>
      <c r="D4799" s="29"/>
      <c r="E4799" s="29"/>
      <c r="F4799" s="29"/>
      <c r="G4799" s="28"/>
      <c r="H4799" s="28"/>
      <c r="I4799" s="30">
        <f>IF($H4799="","",IFERROR(VLOOKUP($H4799,AcctTbl,2,0),"کد ناشناخته"))</f>
        <v>0</v>
      </c>
      <c r="J4799" s="27">
        <f>IF($H4799="","",IFERROR(VLOOKUP($H4799,AcctTbl,3,0),""))</f>
        <v>0</v>
      </c>
      <c r="K4799" s="29"/>
      <c r="L4799" s="28"/>
      <c r="M4799" s="31"/>
      <c r="N4799" s="29"/>
      <c r="O4799" s="32">
        <f>IF($B4799="",0,IF($U4799="IN",N($M4799),0))</f>
        <v>0</v>
      </c>
      <c r="P4799" s="32">
        <f>IF($B4799="",0,IF(OR($U4799="OUT",$U4799="TRF"),N($M4799),0))</f>
        <v>0</v>
      </c>
      <c r="Q4799" s="32">
        <f>IF($B4799="",0,IF(OR($U4799="OUT",$U4799="TRF"),N($M4799),0))</f>
        <v>0</v>
      </c>
      <c r="R4799" s="32">
        <f>IF($B4799="",0,IF($U4799="IN",N($M4799),0))</f>
        <v>0</v>
      </c>
      <c r="S4799" s="33">
        <f>IF($B4799="","",IF($M4799="","⚠ مبلغ",IF($E4799="","⚠ بانک عامل",IF(AND($U4799="TRF",$F4799=""),"⚠ بانک مقصد",IF(AND($V4799&lt;&gt;"NONE",$V4799&lt;&gt;"",$Z4799=""),"⚠ طرف حساب","✓")))))</f>
        <v>0</v>
      </c>
      <c r="T4799" s="29"/>
      <c r="U4799" s="27">
        <f>IFERROR(VLOOKUP($D4799,BankOpTbl,2,0),"")</f>
        <v>0</v>
      </c>
      <c r="V4799" s="27">
        <f>IFERROR(VLOOKUP($D4799,BankOpTbl,3,0),"")</f>
        <v>0</v>
      </c>
      <c r="W4799" s="27">
        <f>IFERROR(VLOOKUP($D4799,BankOpTbl,4,0),"")</f>
        <v>0</v>
      </c>
      <c r="X4799" s="27">
        <f>IF($E4799="","",IFERROR(VLOOKUP($E4799,BankTbl,4,0),""))</f>
        <v>0</v>
      </c>
      <c r="Y4799" s="27">
        <f>IF($F4799="","",IFERROR(VLOOKUP($F4799,BankTbl,4,0),""))</f>
        <v>0</v>
      </c>
      <c r="Z4799" s="27">
        <f>IF($B4799="","",IF($V4799="PICK",LEFT($N4799,5),IF($V4799="FIXED",$W4799,IF($V4799="CODE",$H4799,""))))</f>
        <v>0</v>
      </c>
    </row>
    <row r="4800" spans="1:26" ht="21" customHeight="1">
      <c r="A4800" s="27">
        <f>IF($B4800="","",COUNTA($B$13:$B4800))</f>
        <v>0</v>
      </c>
      <c r="B4800" s="28"/>
      <c r="C4800" s="28"/>
      <c r="D4800" s="29"/>
      <c r="E4800" s="29"/>
      <c r="F4800" s="29"/>
      <c r="G4800" s="28"/>
      <c r="H4800" s="28"/>
      <c r="I4800" s="30">
        <f>IF($H4800="","",IFERROR(VLOOKUP($H4800,AcctTbl,2,0),"کد ناشناخته"))</f>
        <v>0</v>
      </c>
      <c r="J4800" s="27">
        <f>IF($H4800="","",IFERROR(VLOOKUP($H4800,AcctTbl,3,0),""))</f>
        <v>0</v>
      </c>
      <c r="K4800" s="29"/>
      <c r="L4800" s="28"/>
      <c r="M4800" s="31"/>
      <c r="N4800" s="29"/>
      <c r="O4800" s="32">
        <f>IF($B4800="",0,IF($U4800="IN",N($M4800),0))</f>
        <v>0</v>
      </c>
      <c r="P4800" s="32">
        <f>IF($B4800="",0,IF(OR($U4800="OUT",$U4800="TRF"),N($M4800),0))</f>
        <v>0</v>
      </c>
      <c r="Q4800" s="32">
        <f>IF($B4800="",0,IF(OR($U4800="OUT",$U4800="TRF"),N($M4800),0))</f>
        <v>0</v>
      </c>
      <c r="R4800" s="32">
        <f>IF($B4800="",0,IF($U4800="IN",N($M4800),0))</f>
        <v>0</v>
      </c>
      <c r="S4800" s="33">
        <f>IF($B4800="","",IF($M4800="","⚠ مبلغ",IF($E4800="","⚠ بانک عامل",IF(AND($U4800="TRF",$F4800=""),"⚠ بانک مقصد",IF(AND($V4800&lt;&gt;"NONE",$V4800&lt;&gt;"",$Z4800=""),"⚠ طرف حساب","✓")))))</f>
        <v>0</v>
      </c>
      <c r="T4800" s="29"/>
      <c r="U4800" s="27">
        <f>IFERROR(VLOOKUP($D4800,BankOpTbl,2,0),"")</f>
        <v>0</v>
      </c>
      <c r="V4800" s="27">
        <f>IFERROR(VLOOKUP($D4800,BankOpTbl,3,0),"")</f>
        <v>0</v>
      </c>
      <c r="W4800" s="27">
        <f>IFERROR(VLOOKUP($D4800,BankOpTbl,4,0),"")</f>
        <v>0</v>
      </c>
      <c r="X4800" s="27">
        <f>IF($E4800="","",IFERROR(VLOOKUP($E4800,BankTbl,4,0),""))</f>
        <v>0</v>
      </c>
      <c r="Y4800" s="27">
        <f>IF($F4800="","",IFERROR(VLOOKUP($F4800,BankTbl,4,0),""))</f>
        <v>0</v>
      </c>
      <c r="Z4800" s="27">
        <f>IF($B4800="","",IF($V4800="PICK",LEFT($N4800,5),IF($V4800="FIXED",$W4800,IF($V4800="CODE",$H4800,""))))</f>
        <v>0</v>
      </c>
    </row>
    <row r="4801" spans="1:26" ht="21" customHeight="1">
      <c r="A4801" s="27">
        <f>IF($B4801="","",COUNTA($B$13:$B4801))</f>
        <v>0</v>
      </c>
      <c r="B4801" s="28"/>
      <c r="C4801" s="28"/>
      <c r="D4801" s="29"/>
      <c r="E4801" s="29"/>
      <c r="F4801" s="29"/>
      <c r="G4801" s="28"/>
      <c r="H4801" s="28"/>
      <c r="I4801" s="30">
        <f>IF($H4801="","",IFERROR(VLOOKUP($H4801,AcctTbl,2,0),"کد ناشناخته"))</f>
        <v>0</v>
      </c>
      <c r="J4801" s="27">
        <f>IF($H4801="","",IFERROR(VLOOKUP($H4801,AcctTbl,3,0),""))</f>
        <v>0</v>
      </c>
      <c r="K4801" s="29"/>
      <c r="L4801" s="28"/>
      <c r="M4801" s="31"/>
      <c r="N4801" s="29"/>
      <c r="O4801" s="32">
        <f>IF($B4801="",0,IF($U4801="IN",N($M4801),0))</f>
        <v>0</v>
      </c>
      <c r="P4801" s="32">
        <f>IF($B4801="",0,IF(OR($U4801="OUT",$U4801="TRF"),N($M4801),0))</f>
        <v>0</v>
      </c>
      <c r="Q4801" s="32">
        <f>IF($B4801="",0,IF(OR($U4801="OUT",$U4801="TRF"),N($M4801),0))</f>
        <v>0</v>
      </c>
      <c r="R4801" s="32">
        <f>IF($B4801="",0,IF($U4801="IN",N($M4801),0))</f>
        <v>0</v>
      </c>
      <c r="S4801" s="33">
        <f>IF($B4801="","",IF($M4801="","⚠ مبلغ",IF($E4801="","⚠ بانک عامل",IF(AND($U4801="TRF",$F4801=""),"⚠ بانک مقصد",IF(AND($V4801&lt;&gt;"NONE",$V4801&lt;&gt;"",$Z4801=""),"⚠ طرف حساب","✓")))))</f>
        <v>0</v>
      </c>
      <c r="T4801" s="29"/>
      <c r="U4801" s="27">
        <f>IFERROR(VLOOKUP($D4801,BankOpTbl,2,0),"")</f>
        <v>0</v>
      </c>
      <c r="V4801" s="27">
        <f>IFERROR(VLOOKUP($D4801,BankOpTbl,3,0),"")</f>
        <v>0</v>
      </c>
      <c r="W4801" s="27">
        <f>IFERROR(VLOOKUP($D4801,BankOpTbl,4,0),"")</f>
        <v>0</v>
      </c>
      <c r="X4801" s="27">
        <f>IF($E4801="","",IFERROR(VLOOKUP($E4801,BankTbl,4,0),""))</f>
        <v>0</v>
      </c>
      <c r="Y4801" s="27">
        <f>IF($F4801="","",IFERROR(VLOOKUP($F4801,BankTbl,4,0),""))</f>
        <v>0</v>
      </c>
      <c r="Z4801" s="27">
        <f>IF($B4801="","",IF($V4801="PICK",LEFT($N4801,5),IF($V4801="FIXED",$W4801,IF($V4801="CODE",$H4801,""))))</f>
        <v>0</v>
      </c>
    </row>
    <row r="4802" spans="1:26" ht="21" customHeight="1">
      <c r="A4802" s="27">
        <f>IF($B4802="","",COUNTA($B$13:$B4802))</f>
        <v>0</v>
      </c>
      <c r="B4802" s="28"/>
      <c r="C4802" s="28"/>
      <c r="D4802" s="29"/>
      <c r="E4802" s="29"/>
      <c r="F4802" s="29"/>
      <c r="G4802" s="28"/>
      <c r="H4802" s="28"/>
      <c r="I4802" s="30">
        <f>IF($H4802="","",IFERROR(VLOOKUP($H4802,AcctTbl,2,0),"کد ناشناخته"))</f>
        <v>0</v>
      </c>
      <c r="J4802" s="27">
        <f>IF($H4802="","",IFERROR(VLOOKUP($H4802,AcctTbl,3,0),""))</f>
        <v>0</v>
      </c>
      <c r="K4802" s="29"/>
      <c r="L4802" s="28"/>
      <c r="M4802" s="31"/>
      <c r="N4802" s="29"/>
      <c r="O4802" s="32">
        <f>IF($B4802="",0,IF($U4802="IN",N($M4802),0))</f>
        <v>0</v>
      </c>
      <c r="P4802" s="32">
        <f>IF($B4802="",0,IF(OR($U4802="OUT",$U4802="TRF"),N($M4802),0))</f>
        <v>0</v>
      </c>
      <c r="Q4802" s="32">
        <f>IF($B4802="",0,IF(OR($U4802="OUT",$U4802="TRF"),N($M4802),0))</f>
        <v>0</v>
      </c>
      <c r="R4802" s="32">
        <f>IF($B4802="",0,IF($U4802="IN",N($M4802),0))</f>
        <v>0</v>
      </c>
      <c r="S4802" s="33">
        <f>IF($B4802="","",IF($M4802="","⚠ مبلغ",IF($E4802="","⚠ بانک عامل",IF(AND($U4802="TRF",$F4802=""),"⚠ بانک مقصد",IF(AND($V4802&lt;&gt;"NONE",$V4802&lt;&gt;"",$Z4802=""),"⚠ طرف حساب","✓")))))</f>
        <v>0</v>
      </c>
      <c r="T4802" s="29"/>
      <c r="U4802" s="27">
        <f>IFERROR(VLOOKUP($D4802,BankOpTbl,2,0),"")</f>
        <v>0</v>
      </c>
      <c r="V4802" s="27">
        <f>IFERROR(VLOOKUP($D4802,BankOpTbl,3,0),"")</f>
        <v>0</v>
      </c>
      <c r="W4802" s="27">
        <f>IFERROR(VLOOKUP($D4802,BankOpTbl,4,0),"")</f>
        <v>0</v>
      </c>
      <c r="X4802" s="27">
        <f>IF($E4802="","",IFERROR(VLOOKUP($E4802,BankTbl,4,0),""))</f>
        <v>0</v>
      </c>
      <c r="Y4802" s="27">
        <f>IF($F4802="","",IFERROR(VLOOKUP($F4802,BankTbl,4,0),""))</f>
        <v>0</v>
      </c>
      <c r="Z4802" s="27">
        <f>IF($B4802="","",IF($V4802="PICK",LEFT($N4802,5),IF($V4802="FIXED",$W4802,IF($V4802="CODE",$H4802,""))))</f>
        <v>0</v>
      </c>
    </row>
    <row r="4803" spans="1:26" ht="21" customHeight="1">
      <c r="A4803" s="27">
        <f>IF($B4803="","",COUNTA($B$13:$B4803))</f>
        <v>0</v>
      </c>
      <c r="B4803" s="28"/>
      <c r="C4803" s="28"/>
      <c r="D4803" s="29"/>
      <c r="E4803" s="29"/>
      <c r="F4803" s="29"/>
      <c r="G4803" s="28"/>
      <c r="H4803" s="28"/>
      <c r="I4803" s="30">
        <f>IF($H4803="","",IFERROR(VLOOKUP($H4803,AcctTbl,2,0),"کد ناشناخته"))</f>
        <v>0</v>
      </c>
      <c r="J4803" s="27">
        <f>IF($H4803="","",IFERROR(VLOOKUP($H4803,AcctTbl,3,0),""))</f>
        <v>0</v>
      </c>
      <c r="K4803" s="29"/>
      <c r="L4803" s="28"/>
      <c r="M4803" s="31"/>
      <c r="N4803" s="29"/>
      <c r="O4803" s="32">
        <f>IF($B4803="",0,IF($U4803="IN",N($M4803),0))</f>
        <v>0</v>
      </c>
      <c r="P4803" s="32">
        <f>IF($B4803="",0,IF(OR($U4803="OUT",$U4803="TRF"),N($M4803),0))</f>
        <v>0</v>
      </c>
      <c r="Q4803" s="32">
        <f>IF($B4803="",0,IF(OR($U4803="OUT",$U4803="TRF"),N($M4803),0))</f>
        <v>0</v>
      </c>
      <c r="R4803" s="32">
        <f>IF($B4803="",0,IF($U4803="IN",N($M4803),0))</f>
        <v>0</v>
      </c>
      <c r="S4803" s="33">
        <f>IF($B4803="","",IF($M4803="","⚠ مبلغ",IF($E4803="","⚠ بانک عامل",IF(AND($U4803="TRF",$F4803=""),"⚠ بانک مقصد",IF(AND($V4803&lt;&gt;"NONE",$V4803&lt;&gt;"",$Z4803=""),"⚠ طرف حساب","✓")))))</f>
        <v>0</v>
      </c>
      <c r="T4803" s="29"/>
      <c r="U4803" s="27">
        <f>IFERROR(VLOOKUP($D4803,BankOpTbl,2,0),"")</f>
        <v>0</v>
      </c>
      <c r="V4803" s="27">
        <f>IFERROR(VLOOKUP($D4803,BankOpTbl,3,0),"")</f>
        <v>0</v>
      </c>
      <c r="W4803" s="27">
        <f>IFERROR(VLOOKUP($D4803,BankOpTbl,4,0),"")</f>
        <v>0</v>
      </c>
      <c r="X4803" s="27">
        <f>IF($E4803="","",IFERROR(VLOOKUP($E4803,BankTbl,4,0),""))</f>
        <v>0</v>
      </c>
      <c r="Y4803" s="27">
        <f>IF($F4803="","",IFERROR(VLOOKUP($F4803,BankTbl,4,0),""))</f>
        <v>0</v>
      </c>
      <c r="Z4803" s="27">
        <f>IF($B4803="","",IF($V4803="PICK",LEFT($N4803,5),IF($V4803="FIXED",$W4803,IF($V4803="CODE",$H4803,""))))</f>
        <v>0</v>
      </c>
    </row>
    <row r="4804" spans="1:26" ht="21" customHeight="1">
      <c r="A4804" s="27">
        <f>IF($B4804="","",COUNTA($B$13:$B4804))</f>
        <v>0</v>
      </c>
      <c r="B4804" s="28"/>
      <c r="C4804" s="28"/>
      <c r="D4804" s="29"/>
      <c r="E4804" s="29"/>
      <c r="F4804" s="29"/>
      <c r="G4804" s="28"/>
      <c r="H4804" s="28"/>
      <c r="I4804" s="30">
        <f>IF($H4804="","",IFERROR(VLOOKUP($H4804,AcctTbl,2,0),"کد ناشناخته"))</f>
        <v>0</v>
      </c>
      <c r="J4804" s="27">
        <f>IF($H4804="","",IFERROR(VLOOKUP($H4804,AcctTbl,3,0),""))</f>
        <v>0</v>
      </c>
      <c r="K4804" s="29"/>
      <c r="L4804" s="28"/>
      <c r="M4804" s="31"/>
      <c r="N4804" s="29"/>
      <c r="O4804" s="32">
        <f>IF($B4804="",0,IF($U4804="IN",N($M4804),0))</f>
        <v>0</v>
      </c>
      <c r="P4804" s="32">
        <f>IF($B4804="",0,IF(OR($U4804="OUT",$U4804="TRF"),N($M4804),0))</f>
        <v>0</v>
      </c>
      <c r="Q4804" s="32">
        <f>IF($B4804="",0,IF(OR($U4804="OUT",$U4804="TRF"),N($M4804),0))</f>
        <v>0</v>
      </c>
      <c r="R4804" s="32">
        <f>IF($B4804="",0,IF($U4804="IN",N($M4804),0))</f>
        <v>0</v>
      </c>
      <c r="S4804" s="33">
        <f>IF($B4804="","",IF($M4804="","⚠ مبلغ",IF($E4804="","⚠ بانک عامل",IF(AND($U4804="TRF",$F4804=""),"⚠ بانک مقصد",IF(AND($V4804&lt;&gt;"NONE",$V4804&lt;&gt;"",$Z4804=""),"⚠ طرف حساب","✓")))))</f>
        <v>0</v>
      </c>
      <c r="T4804" s="29"/>
      <c r="U4804" s="27">
        <f>IFERROR(VLOOKUP($D4804,BankOpTbl,2,0),"")</f>
        <v>0</v>
      </c>
      <c r="V4804" s="27">
        <f>IFERROR(VLOOKUP($D4804,BankOpTbl,3,0),"")</f>
        <v>0</v>
      </c>
      <c r="W4804" s="27">
        <f>IFERROR(VLOOKUP($D4804,BankOpTbl,4,0),"")</f>
        <v>0</v>
      </c>
      <c r="X4804" s="27">
        <f>IF($E4804="","",IFERROR(VLOOKUP($E4804,BankTbl,4,0),""))</f>
        <v>0</v>
      </c>
      <c r="Y4804" s="27">
        <f>IF($F4804="","",IFERROR(VLOOKUP($F4804,BankTbl,4,0),""))</f>
        <v>0</v>
      </c>
      <c r="Z4804" s="27">
        <f>IF($B4804="","",IF($V4804="PICK",LEFT($N4804,5),IF($V4804="FIXED",$W4804,IF($V4804="CODE",$H4804,""))))</f>
        <v>0</v>
      </c>
    </row>
    <row r="4805" spans="1:26" ht="21" customHeight="1">
      <c r="A4805" s="27">
        <f>IF($B4805="","",COUNTA($B$13:$B4805))</f>
        <v>0</v>
      </c>
      <c r="B4805" s="28"/>
      <c r="C4805" s="28"/>
      <c r="D4805" s="29"/>
      <c r="E4805" s="29"/>
      <c r="F4805" s="29"/>
      <c r="G4805" s="28"/>
      <c r="H4805" s="28"/>
      <c r="I4805" s="30">
        <f>IF($H4805="","",IFERROR(VLOOKUP($H4805,AcctTbl,2,0),"کد ناشناخته"))</f>
        <v>0</v>
      </c>
      <c r="J4805" s="27">
        <f>IF($H4805="","",IFERROR(VLOOKUP($H4805,AcctTbl,3,0),""))</f>
        <v>0</v>
      </c>
      <c r="K4805" s="29"/>
      <c r="L4805" s="28"/>
      <c r="M4805" s="31"/>
      <c r="N4805" s="29"/>
      <c r="O4805" s="32">
        <f>IF($B4805="",0,IF($U4805="IN",N($M4805),0))</f>
        <v>0</v>
      </c>
      <c r="P4805" s="32">
        <f>IF($B4805="",0,IF(OR($U4805="OUT",$U4805="TRF"),N($M4805),0))</f>
        <v>0</v>
      </c>
      <c r="Q4805" s="32">
        <f>IF($B4805="",0,IF(OR($U4805="OUT",$U4805="TRF"),N($M4805),0))</f>
        <v>0</v>
      </c>
      <c r="R4805" s="32">
        <f>IF($B4805="",0,IF($U4805="IN",N($M4805),0))</f>
        <v>0</v>
      </c>
      <c r="S4805" s="33">
        <f>IF($B4805="","",IF($M4805="","⚠ مبلغ",IF($E4805="","⚠ بانک عامل",IF(AND($U4805="TRF",$F4805=""),"⚠ بانک مقصد",IF(AND($V4805&lt;&gt;"NONE",$V4805&lt;&gt;"",$Z4805=""),"⚠ طرف حساب","✓")))))</f>
        <v>0</v>
      </c>
      <c r="T4805" s="29"/>
      <c r="U4805" s="27">
        <f>IFERROR(VLOOKUP($D4805,BankOpTbl,2,0),"")</f>
        <v>0</v>
      </c>
      <c r="V4805" s="27">
        <f>IFERROR(VLOOKUP($D4805,BankOpTbl,3,0),"")</f>
        <v>0</v>
      </c>
      <c r="W4805" s="27">
        <f>IFERROR(VLOOKUP($D4805,BankOpTbl,4,0),"")</f>
        <v>0</v>
      </c>
      <c r="X4805" s="27">
        <f>IF($E4805="","",IFERROR(VLOOKUP($E4805,BankTbl,4,0),""))</f>
        <v>0</v>
      </c>
      <c r="Y4805" s="27">
        <f>IF($F4805="","",IFERROR(VLOOKUP($F4805,BankTbl,4,0),""))</f>
        <v>0</v>
      </c>
      <c r="Z4805" s="27">
        <f>IF($B4805="","",IF($V4805="PICK",LEFT($N4805,5),IF($V4805="FIXED",$W4805,IF($V4805="CODE",$H4805,""))))</f>
        <v>0</v>
      </c>
    </row>
    <row r="4806" spans="1:26" ht="21" customHeight="1">
      <c r="A4806" s="27">
        <f>IF($B4806="","",COUNTA($B$13:$B4806))</f>
        <v>0</v>
      </c>
      <c r="B4806" s="28"/>
      <c r="C4806" s="28"/>
      <c r="D4806" s="29"/>
      <c r="E4806" s="29"/>
      <c r="F4806" s="29"/>
      <c r="G4806" s="28"/>
      <c r="H4806" s="28"/>
      <c r="I4806" s="30">
        <f>IF($H4806="","",IFERROR(VLOOKUP($H4806,AcctTbl,2,0),"کد ناشناخته"))</f>
        <v>0</v>
      </c>
      <c r="J4806" s="27">
        <f>IF($H4806="","",IFERROR(VLOOKUP($H4806,AcctTbl,3,0),""))</f>
        <v>0</v>
      </c>
      <c r="K4806" s="29"/>
      <c r="L4806" s="28"/>
      <c r="M4806" s="31"/>
      <c r="N4806" s="29"/>
      <c r="O4806" s="32">
        <f>IF($B4806="",0,IF($U4806="IN",N($M4806),0))</f>
        <v>0</v>
      </c>
      <c r="P4806" s="32">
        <f>IF($B4806="",0,IF(OR($U4806="OUT",$U4806="TRF"),N($M4806),0))</f>
        <v>0</v>
      </c>
      <c r="Q4806" s="32">
        <f>IF($B4806="",0,IF(OR($U4806="OUT",$U4806="TRF"),N($M4806),0))</f>
        <v>0</v>
      </c>
      <c r="R4806" s="32">
        <f>IF($B4806="",0,IF($U4806="IN",N($M4806),0))</f>
        <v>0</v>
      </c>
      <c r="S4806" s="33">
        <f>IF($B4806="","",IF($M4806="","⚠ مبلغ",IF($E4806="","⚠ بانک عامل",IF(AND($U4806="TRF",$F4806=""),"⚠ بانک مقصد",IF(AND($V4806&lt;&gt;"NONE",$V4806&lt;&gt;"",$Z4806=""),"⚠ طرف حساب","✓")))))</f>
        <v>0</v>
      </c>
      <c r="T4806" s="29"/>
      <c r="U4806" s="27">
        <f>IFERROR(VLOOKUP($D4806,BankOpTbl,2,0),"")</f>
        <v>0</v>
      </c>
      <c r="V4806" s="27">
        <f>IFERROR(VLOOKUP($D4806,BankOpTbl,3,0),"")</f>
        <v>0</v>
      </c>
      <c r="W4806" s="27">
        <f>IFERROR(VLOOKUP($D4806,BankOpTbl,4,0),"")</f>
        <v>0</v>
      </c>
      <c r="X4806" s="27">
        <f>IF($E4806="","",IFERROR(VLOOKUP($E4806,BankTbl,4,0),""))</f>
        <v>0</v>
      </c>
      <c r="Y4806" s="27">
        <f>IF($F4806="","",IFERROR(VLOOKUP($F4806,BankTbl,4,0),""))</f>
        <v>0</v>
      </c>
      <c r="Z4806" s="27">
        <f>IF($B4806="","",IF($V4806="PICK",LEFT($N4806,5),IF($V4806="FIXED",$W4806,IF($V4806="CODE",$H4806,""))))</f>
        <v>0</v>
      </c>
    </row>
    <row r="4807" spans="1:26" ht="21" customHeight="1">
      <c r="A4807" s="27">
        <f>IF($B4807="","",COUNTA($B$13:$B4807))</f>
        <v>0</v>
      </c>
      <c r="B4807" s="28"/>
      <c r="C4807" s="28"/>
      <c r="D4807" s="29"/>
      <c r="E4807" s="29"/>
      <c r="F4807" s="29"/>
      <c r="G4807" s="28"/>
      <c r="H4807" s="28"/>
      <c r="I4807" s="30">
        <f>IF($H4807="","",IFERROR(VLOOKUP($H4807,AcctTbl,2,0),"کد ناشناخته"))</f>
        <v>0</v>
      </c>
      <c r="J4807" s="27">
        <f>IF($H4807="","",IFERROR(VLOOKUP($H4807,AcctTbl,3,0),""))</f>
        <v>0</v>
      </c>
      <c r="K4807" s="29"/>
      <c r="L4807" s="28"/>
      <c r="M4807" s="31"/>
      <c r="N4807" s="29"/>
      <c r="O4807" s="32">
        <f>IF($B4807="",0,IF($U4807="IN",N($M4807),0))</f>
        <v>0</v>
      </c>
      <c r="P4807" s="32">
        <f>IF($B4807="",0,IF(OR($U4807="OUT",$U4807="TRF"),N($M4807),0))</f>
        <v>0</v>
      </c>
      <c r="Q4807" s="32">
        <f>IF($B4807="",0,IF(OR($U4807="OUT",$U4807="TRF"),N($M4807),0))</f>
        <v>0</v>
      </c>
      <c r="R4807" s="32">
        <f>IF($B4807="",0,IF($U4807="IN",N($M4807),0))</f>
        <v>0</v>
      </c>
      <c r="S4807" s="33">
        <f>IF($B4807="","",IF($M4807="","⚠ مبلغ",IF($E4807="","⚠ بانک عامل",IF(AND($U4807="TRF",$F4807=""),"⚠ بانک مقصد",IF(AND($V4807&lt;&gt;"NONE",$V4807&lt;&gt;"",$Z4807=""),"⚠ طرف حساب","✓")))))</f>
        <v>0</v>
      </c>
      <c r="T4807" s="29"/>
      <c r="U4807" s="27">
        <f>IFERROR(VLOOKUP($D4807,BankOpTbl,2,0),"")</f>
        <v>0</v>
      </c>
      <c r="V4807" s="27">
        <f>IFERROR(VLOOKUP($D4807,BankOpTbl,3,0),"")</f>
        <v>0</v>
      </c>
      <c r="W4807" s="27">
        <f>IFERROR(VLOOKUP($D4807,BankOpTbl,4,0),"")</f>
        <v>0</v>
      </c>
      <c r="X4807" s="27">
        <f>IF($E4807="","",IFERROR(VLOOKUP($E4807,BankTbl,4,0),""))</f>
        <v>0</v>
      </c>
      <c r="Y4807" s="27">
        <f>IF($F4807="","",IFERROR(VLOOKUP($F4807,BankTbl,4,0),""))</f>
        <v>0</v>
      </c>
      <c r="Z4807" s="27">
        <f>IF($B4807="","",IF($V4807="PICK",LEFT($N4807,5),IF($V4807="FIXED",$W4807,IF($V4807="CODE",$H4807,""))))</f>
        <v>0</v>
      </c>
    </row>
    <row r="4808" spans="1:26" ht="21" customHeight="1">
      <c r="A4808" s="27">
        <f>IF($B4808="","",COUNTA($B$13:$B4808))</f>
        <v>0</v>
      </c>
      <c r="B4808" s="28"/>
      <c r="C4808" s="28"/>
      <c r="D4808" s="29"/>
      <c r="E4808" s="29"/>
      <c r="F4808" s="29"/>
      <c r="G4808" s="28"/>
      <c r="H4808" s="28"/>
      <c r="I4808" s="30">
        <f>IF($H4808="","",IFERROR(VLOOKUP($H4808,AcctTbl,2,0),"کد ناشناخته"))</f>
        <v>0</v>
      </c>
      <c r="J4808" s="27">
        <f>IF($H4808="","",IFERROR(VLOOKUP($H4808,AcctTbl,3,0),""))</f>
        <v>0</v>
      </c>
      <c r="K4808" s="29"/>
      <c r="L4808" s="28"/>
      <c r="M4808" s="31"/>
      <c r="N4808" s="29"/>
      <c r="O4808" s="32">
        <f>IF($B4808="",0,IF($U4808="IN",N($M4808),0))</f>
        <v>0</v>
      </c>
      <c r="P4808" s="32">
        <f>IF($B4808="",0,IF(OR($U4808="OUT",$U4808="TRF"),N($M4808),0))</f>
        <v>0</v>
      </c>
      <c r="Q4808" s="32">
        <f>IF($B4808="",0,IF(OR($U4808="OUT",$U4808="TRF"),N($M4808),0))</f>
        <v>0</v>
      </c>
      <c r="R4808" s="32">
        <f>IF($B4808="",0,IF($U4808="IN",N($M4808),0))</f>
        <v>0</v>
      </c>
      <c r="S4808" s="33">
        <f>IF($B4808="","",IF($M4808="","⚠ مبلغ",IF($E4808="","⚠ بانک عامل",IF(AND($U4808="TRF",$F4808=""),"⚠ بانک مقصد",IF(AND($V4808&lt;&gt;"NONE",$V4808&lt;&gt;"",$Z4808=""),"⚠ طرف حساب","✓")))))</f>
        <v>0</v>
      </c>
      <c r="T4808" s="29"/>
      <c r="U4808" s="27">
        <f>IFERROR(VLOOKUP($D4808,BankOpTbl,2,0),"")</f>
        <v>0</v>
      </c>
      <c r="V4808" s="27">
        <f>IFERROR(VLOOKUP($D4808,BankOpTbl,3,0),"")</f>
        <v>0</v>
      </c>
      <c r="W4808" s="27">
        <f>IFERROR(VLOOKUP($D4808,BankOpTbl,4,0),"")</f>
        <v>0</v>
      </c>
      <c r="X4808" s="27">
        <f>IF($E4808="","",IFERROR(VLOOKUP($E4808,BankTbl,4,0),""))</f>
        <v>0</v>
      </c>
      <c r="Y4808" s="27">
        <f>IF($F4808="","",IFERROR(VLOOKUP($F4808,BankTbl,4,0),""))</f>
        <v>0</v>
      </c>
      <c r="Z4808" s="27">
        <f>IF($B4808="","",IF($V4808="PICK",LEFT($N4808,5),IF($V4808="FIXED",$W4808,IF($V4808="CODE",$H4808,""))))</f>
        <v>0</v>
      </c>
    </row>
    <row r="4809" spans="1:26" ht="21" customHeight="1">
      <c r="A4809" s="27">
        <f>IF($B4809="","",COUNTA($B$13:$B4809))</f>
        <v>0</v>
      </c>
      <c r="B4809" s="28"/>
      <c r="C4809" s="28"/>
      <c r="D4809" s="29"/>
      <c r="E4809" s="29"/>
      <c r="F4809" s="29"/>
      <c r="G4809" s="28"/>
      <c r="H4809" s="28"/>
      <c r="I4809" s="30">
        <f>IF($H4809="","",IFERROR(VLOOKUP($H4809,AcctTbl,2,0),"کد ناشناخته"))</f>
        <v>0</v>
      </c>
      <c r="J4809" s="27">
        <f>IF($H4809="","",IFERROR(VLOOKUP($H4809,AcctTbl,3,0),""))</f>
        <v>0</v>
      </c>
      <c r="K4809" s="29"/>
      <c r="L4809" s="28"/>
      <c r="M4809" s="31"/>
      <c r="N4809" s="29"/>
      <c r="O4809" s="32">
        <f>IF($B4809="",0,IF($U4809="IN",N($M4809),0))</f>
        <v>0</v>
      </c>
      <c r="P4809" s="32">
        <f>IF($B4809="",0,IF(OR($U4809="OUT",$U4809="TRF"),N($M4809),0))</f>
        <v>0</v>
      </c>
      <c r="Q4809" s="32">
        <f>IF($B4809="",0,IF(OR($U4809="OUT",$U4809="TRF"),N($M4809),0))</f>
        <v>0</v>
      </c>
      <c r="R4809" s="32">
        <f>IF($B4809="",0,IF($U4809="IN",N($M4809),0))</f>
        <v>0</v>
      </c>
      <c r="S4809" s="33">
        <f>IF($B4809="","",IF($M4809="","⚠ مبلغ",IF($E4809="","⚠ بانک عامل",IF(AND($U4809="TRF",$F4809=""),"⚠ بانک مقصد",IF(AND($V4809&lt;&gt;"NONE",$V4809&lt;&gt;"",$Z4809=""),"⚠ طرف حساب","✓")))))</f>
        <v>0</v>
      </c>
      <c r="T4809" s="29"/>
      <c r="U4809" s="27">
        <f>IFERROR(VLOOKUP($D4809,BankOpTbl,2,0),"")</f>
        <v>0</v>
      </c>
      <c r="V4809" s="27">
        <f>IFERROR(VLOOKUP($D4809,BankOpTbl,3,0),"")</f>
        <v>0</v>
      </c>
      <c r="W4809" s="27">
        <f>IFERROR(VLOOKUP($D4809,BankOpTbl,4,0),"")</f>
        <v>0</v>
      </c>
      <c r="X4809" s="27">
        <f>IF($E4809="","",IFERROR(VLOOKUP($E4809,BankTbl,4,0),""))</f>
        <v>0</v>
      </c>
      <c r="Y4809" s="27">
        <f>IF($F4809="","",IFERROR(VLOOKUP($F4809,BankTbl,4,0),""))</f>
        <v>0</v>
      </c>
      <c r="Z4809" s="27">
        <f>IF($B4809="","",IF($V4809="PICK",LEFT($N4809,5),IF($V4809="FIXED",$W4809,IF($V4809="CODE",$H4809,""))))</f>
        <v>0</v>
      </c>
    </row>
    <row r="4810" spans="1:26" ht="21" customHeight="1">
      <c r="A4810" s="27">
        <f>IF($B4810="","",COUNTA($B$13:$B4810))</f>
        <v>0</v>
      </c>
      <c r="B4810" s="28"/>
      <c r="C4810" s="28"/>
      <c r="D4810" s="29"/>
      <c r="E4810" s="29"/>
      <c r="F4810" s="29"/>
      <c r="G4810" s="28"/>
      <c r="H4810" s="28"/>
      <c r="I4810" s="30">
        <f>IF($H4810="","",IFERROR(VLOOKUP($H4810,AcctTbl,2,0),"کد ناشناخته"))</f>
        <v>0</v>
      </c>
      <c r="J4810" s="27">
        <f>IF($H4810="","",IFERROR(VLOOKUP($H4810,AcctTbl,3,0),""))</f>
        <v>0</v>
      </c>
      <c r="K4810" s="29"/>
      <c r="L4810" s="28"/>
      <c r="M4810" s="31"/>
      <c r="N4810" s="29"/>
      <c r="O4810" s="32">
        <f>IF($B4810="",0,IF($U4810="IN",N($M4810),0))</f>
        <v>0</v>
      </c>
      <c r="P4810" s="32">
        <f>IF($B4810="",0,IF(OR($U4810="OUT",$U4810="TRF"),N($M4810),0))</f>
        <v>0</v>
      </c>
      <c r="Q4810" s="32">
        <f>IF($B4810="",0,IF(OR($U4810="OUT",$U4810="TRF"),N($M4810),0))</f>
        <v>0</v>
      </c>
      <c r="R4810" s="32">
        <f>IF($B4810="",0,IF($U4810="IN",N($M4810),0))</f>
        <v>0</v>
      </c>
      <c r="S4810" s="33">
        <f>IF($B4810="","",IF($M4810="","⚠ مبلغ",IF($E4810="","⚠ بانک عامل",IF(AND($U4810="TRF",$F4810=""),"⚠ بانک مقصد",IF(AND($V4810&lt;&gt;"NONE",$V4810&lt;&gt;"",$Z4810=""),"⚠ طرف حساب","✓")))))</f>
        <v>0</v>
      </c>
      <c r="T4810" s="29"/>
      <c r="U4810" s="27">
        <f>IFERROR(VLOOKUP($D4810,BankOpTbl,2,0),"")</f>
        <v>0</v>
      </c>
      <c r="V4810" s="27">
        <f>IFERROR(VLOOKUP($D4810,BankOpTbl,3,0),"")</f>
        <v>0</v>
      </c>
      <c r="W4810" s="27">
        <f>IFERROR(VLOOKUP($D4810,BankOpTbl,4,0),"")</f>
        <v>0</v>
      </c>
      <c r="X4810" s="27">
        <f>IF($E4810="","",IFERROR(VLOOKUP($E4810,BankTbl,4,0),""))</f>
        <v>0</v>
      </c>
      <c r="Y4810" s="27">
        <f>IF($F4810="","",IFERROR(VLOOKUP($F4810,BankTbl,4,0),""))</f>
        <v>0</v>
      </c>
      <c r="Z4810" s="27">
        <f>IF($B4810="","",IF($V4810="PICK",LEFT($N4810,5),IF($V4810="FIXED",$W4810,IF($V4810="CODE",$H4810,""))))</f>
        <v>0</v>
      </c>
    </row>
    <row r="4811" spans="1:26" ht="21" customHeight="1">
      <c r="A4811" s="27">
        <f>IF($B4811="","",COUNTA($B$13:$B4811))</f>
        <v>0</v>
      </c>
      <c r="B4811" s="28"/>
      <c r="C4811" s="28"/>
      <c r="D4811" s="29"/>
      <c r="E4811" s="29"/>
      <c r="F4811" s="29"/>
      <c r="G4811" s="28"/>
      <c r="H4811" s="28"/>
      <c r="I4811" s="30">
        <f>IF($H4811="","",IFERROR(VLOOKUP($H4811,AcctTbl,2,0),"کد ناشناخته"))</f>
        <v>0</v>
      </c>
      <c r="J4811" s="27">
        <f>IF($H4811="","",IFERROR(VLOOKUP($H4811,AcctTbl,3,0),""))</f>
        <v>0</v>
      </c>
      <c r="K4811" s="29"/>
      <c r="L4811" s="28"/>
      <c r="M4811" s="31"/>
      <c r="N4811" s="29"/>
      <c r="O4811" s="32">
        <f>IF($B4811="",0,IF($U4811="IN",N($M4811),0))</f>
        <v>0</v>
      </c>
      <c r="P4811" s="32">
        <f>IF($B4811="",0,IF(OR($U4811="OUT",$U4811="TRF"),N($M4811),0))</f>
        <v>0</v>
      </c>
      <c r="Q4811" s="32">
        <f>IF($B4811="",0,IF(OR($U4811="OUT",$U4811="TRF"),N($M4811),0))</f>
        <v>0</v>
      </c>
      <c r="R4811" s="32">
        <f>IF($B4811="",0,IF($U4811="IN",N($M4811),0))</f>
        <v>0</v>
      </c>
      <c r="S4811" s="33">
        <f>IF($B4811="","",IF($M4811="","⚠ مبلغ",IF($E4811="","⚠ بانک عامل",IF(AND($U4811="TRF",$F4811=""),"⚠ بانک مقصد",IF(AND($V4811&lt;&gt;"NONE",$V4811&lt;&gt;"",$Z4811=""),"⚠ طرف حساب","✓")))))</f>
        <v>0</v>
      </c>
      <c r="T4811" s="29"/>
      <c r="U4811" s="27">
        <f>IFERROR(VLOOKUP($D4811,BankOpTbl,2,0),"")</f>
        <v>0</v>
      </c>
      <c r="V4811" s="27">
        <f>IFERROR(VLOOKUP($D4811,BankOpTbl,3,0),"")</f>
        <v>0</v>
      </c>
      <c r="W4811" s="27">
        <f>IFERROR(VLOOKUP($D4811,BankOpTbl,4,0),"")</f>
        <v>0</v>
      </c>
      <c r="X4811" s="27">
        <f>IF($E4811="","",IFERROR(VLOOKUP($E4811,BankTbl,4,0),""))</f>
        <v>0</v>
      </c>
      <c r="Y4811" s="27">
        <f>IF($F4811="","",IFERROR(VLOOKUP($F4811,BankTbl,4,0),""))</f>
        <v>0</v>
      </c>
      <c r="Z4811" s="27">
        <f>IF($B4811="","",IF($V4811="PICK",LEFT($N4811,5),IF($V4811="FIXED",$W4811,IF($V4811="CODE",$H4811,""))))</f>
        <v>0</v>
      </c>
    </row>
    <row r="4812" spans="1:26" ht="21" customHeight="1">
      <c r="A4812" s="27">
        <f>IF($B4812="","",COUNTA($B$13:$B4812))</f>
        <v>0</v>
      </c>
      <c r="B4812" s="28"/>
      <c r="C4812" s="28"/>
      <c r="D4812" s="29"/>
      <c r="E4812" s="29"/>
      <c r="F4812" s="29"/>
      <c r="G4812" s="28"/>
      <c r="H4812" s="28"/>
      <c r="I4812" s="30">
        <f>IF($H4812="","",IFERROR(VLOOKUP($H4812,AcctTbl,2,0),"کد ناشناخته"))</f>
        <v>0</v>
      </c>
      <c r="J4812" s="27">
        <f>IF($H4812="","",IFERROR(VLOOKUP($H4812,AcctTbl,3,0),""))</f>
        <v>0</v>
      </c>
      <c r="K4812" s="29"/>
      <c r="L4812" s="28"/>
      <c r="M4812" s="31"/>
      <c r="N4812" s="29"/>
      <c r="O4812" s="32">
        <f>IF($B4812="",0,IF($U4812="IN",N($M4812),0))</f>
        <v>0</v>
      </c>
      <c r="P4812" s="32">
        <f>IF($B4812="",0,IF(OR($U4812="OUT",$U4812="TRF"),N($M4812),0))</f>
        <v>0</v>
      </c>
      <c r="Q4812" s="32">
        <f>IF($B4812="",0,IF(OR($U4812="OUT",$U4812="TRF"),N($M4812),0))</f>
        <v>0</v>
      </c>
      <c r="R4812" s="32">
        <f>IF($B4812="",0,IF($U4812="IN",N($M4812),0))</f>
        <v>0</v>
      </c>
      <c r="S4812" s="33">
        <f>IF($B4812="","",IF($M4812="","⚠ مبلغ",IF($E4812="","⚠ بانک عامل",IF(AND($U4812="TRF",$F4812=""),"⚠ بانک مقصد",IF(AND($V4812&lt;&gt;"NONE",$V4812&lt;&gt;"",$Z4812=""),"⚠ طرف حساب","✓")))))</f>
        <v>0</v>
      </c>
      <c r="T4812" s="29"/>
      <c r="U4812" s="27">
        <f>IFERROR(VLOOKUP($D4812,BankOpTbl,2,0),"")</f>
        <v>0</v>
      </c>
      <c r="V4812" s="27">
        <f>IFERROR(VLOOKUP($D4812,BankOpTbl,3,0),"")</f>
        <v>0</v>
      </c>
      <c r="W4812" s="27">
        <f>IFERROR(VLOOKUP($D4812,BankOpTbl,4,0),"")</f>
        <v>0</v>
      </c>
      <c r="X4812" s="27">
        <f>IF($E4812="","",IFERROR(VLOOKUP($E4812,BankTbl,4,0),""))</f>
        <v>0</v>
      </c>
      <c r="Y4812" s="27">
        <f>IF($F4812="","",IFERROR(VLOOKUP($F4812,BankTbl,4,0),""))</f>
        <v>0</v>
      </c>
      <c r="Z4812" s="27">
        <f>IF($B4812="","",IF($V4812="PICK",LEFT($N4812,5),IF($V4812="FIXED",$W4812,IF($V4812="CODE",$H4812,""))))</f>
        <v>0</v>
      </c>
    </row>
    <row r="4813" spans="1:26" ht="21" customHeight="1">
      <c r="A4813" s="27">
        <f>IF($B4813="","",COUNTA($B$13:$B4813))</f>
        <v>0</v>
      </c>
      <c r="B4813" s="28"/>
      <c r="C4813" s="28"/>
      <c r="D4813" s="29"/>
      <c r="E4813" s="29"/>
      <c r="F4813" s="29"/>
      <c r="G4813" s="28"/>
      <c r="H4813" s="28"/>
      <c r="I4813" s="30">
        <f>IF($H4813="","",IFERROR(VLOOKUP($H4813,AcctTbl,2,0),"کد ناشناخته"))</f>
        <v>0</v>
      </c>
      <c r="J4813" s="27">
        <f>IF($H4813="","",IFERROR(VLOOKUP($H4813,AcctTbl,3,0),""))</f>
        <v>0</v>
      </c>
      <c r="K4813" s="29"/>
      <c r="L4813" s="28"/>
      <c r="M4813" s="31"/>
      <c r="N4813" s="29"/>
      <c r="O4813" s="32">
        <f>IF($B4813="",0,IF($U4813="IN",N($M4813),0))</f>
        <v>0</v>
      </c>
      <c r="P4813" s="32">
        <f>IF($B4813="",0,IF(OR($U4813="OUT",$U4813="TRF"),N($M4813),0))</f>
        <v>0</v>
      </c>
      <c r="Q4813" s="32">
        <f>IF($B4813="",0,IF(OR($U4813="OUT",$U4813="TRF"),N($M4813),0))</f>
        <v>0</v>
      </c>
      <c r="R4813" s="32">
        <f>IF($B4813="",0,IF($U4813="IN",N($M4813),0))</f>
        <v>0</v>
      </c>
      <c r="S4813" s="33">
        <f>IF($B4813="","",IF($M4813="","⚠ مبلغ",IF($E4813="","⚠ بانک عامل",IF(AND($U4813="TRF",$F4813=""),"⚠ بانک مقصد",IF(AND($V4813&lt;&gt;"NONE",$V4813&lt;&gt;"",$Z4813=""),"⚠ طرف حساب","✓")))))</f>
        <v>0</v>
      </c>
      <c r="T4813" s="29"/>
      <c r="U4813" s="27">
        <f>IFERROR(VLOOKUP($D4813,BankOpTbl,2,0),"")</f>
        <v>0</v>
      </c>
      <c r="V4813" s="27">
        <f>IFERROR(VLOOKUP($D4813,BankOpTbl,3,0),"")</f>
        <v>0</v>
      </c>
      <c r="W4813" s="27">
        <f>IFERROR(VLOOKUP($D4813,BankOpTbl,4,0),"")</f>
        <v>0</v>
      </c>
      <c r="X4813" s="27">
        <f>IF($E4813="","",IFERROR(VLOOKUP($E4813,BankTbl,4,0),""))</f>
        <v>0</v>
      </c>
      <c r="Y4813" s="27">
        <f>IF($F4813="","",IFERROR(VLOOKUP($F4813,BankTbl,4,0),""))</f>
        <v>0</v>
      </c>
      <c r="Z4813" s="27">
        <f>IF($B4813="","",IF($V4813="PICK",LEFT($N4813,5),IF($V4813="FIXED",$W4813,IF($V4813="CODE",$H4813,""))))</f>
        <v>0</v>
      </c>
    </row>
    <row r="4814" spans="1:26" ht="21" customHeight="1">
      <c r="A4814" s="27">
        <f>IF($B4814="","",COUNTA($B$13:$B4814))</f>
        <v>0</v>
      </c>
      <c r="B4814" s="28"/>
      <c r="C4814" s="28"/>
      <c r="D4814" s="29"/>
      <c r="E4814" s="29"/>
      <c r="F4814" s="29"/>
      <c r="G4814" s="28"/>
      <c r="H4814" s="28"/>
      <c r="I4814" s="30">
        <f>IF($H4814="","",IFERROR(VLOOKUP($H4814,AcctTbl,2,0),"کد ناشناخته"))</f>
        <v>0</v>
      </c>
      <c r="J4814" s="27">
        <f>IF($H4814="","",IFERROR(VLOOKUP($H4814,AcctTbl,3,0),""))</f>
        <v>0</v>
      </c>
      <c r="K4814" s="29"/>
      <c r="L4814" s="28"/>
      <c r="M4814" s="31"/>
      <c r="N4814" s="29"/>
      <c r="O4814" s="32">
        <f>IF($B4814="",0,IF($U4814="IN",N($M4814),0))</f>
        <v>0</v>
      </c>
      <c r="P4814" s="32">
        <f>IF($B4814="",0,IF(OR($U4814="OUT",$U4814="TRF"),N($M4814),0))</f>
        <v>0</v>
      </c>
      <c r="Q4814" s="32">
        <f>IF($B4814="",0,IF(OR($U4814="OUT",$U4814="TRF"),N($M4814),0))</f>
        <v>0</v>
      </c>
      <c r="R4814" s="32">
        <f>IF($B4814="",0,IF($U4814="IN",N($M4814),0))</f>
        <v>0</v>
      </c>
      <c r="S4814" s="33">
        <f>IF($B4814="","",IF($M4814="","⚠ مبلغ",IF($E4814="","⚠ بانک عامل",IF(AND($U4814="TRF",$F4814=""),"⚠ بانک مقصد",IF(AND($V4814&lt;&gt;"NONE",$V4814&lt;&gt;"",$Z4814=""),"⚠ طرف حساب","✓")))))</f>
        <v>0</v>
      </c>
      <c r="T4814" s="29"/>
      <c r="U4814" s="27">
        <f>IFERROR(VLOOKUP($D4814,BankOpTbl,2,0),"")</f>
        <v>0</v>
      </c>
      <c r="V4814" s="27">
        <f>IFERROR(VLOOKUP($D4814,BankOpTbl,3,0),"")</f>
        <v>0</v>
      </c>
      <c r="W4814" s="27">
        <f>IFERROR(VLOOKUP($D4814,BankOpTbl,4,0),"")</f>
        <v>0</v>
      </c>
      <c r="X4814" s="27">
        <f>IF($E4814="","",IFERROR(VLOOKUP($E4814,BankTbl,4,0),""))</f>
        <v>0</v>
      </c>
      <c r="Y4814" s="27">
        <f>IF($F4814="","",IFERROR(VLOOKUP($F4814,BankTbl,4,0),""))</f>
        <v>0</v>
      </c>
      <c r="Z4814" s="27">
        <f>IF($B4814="","",IF($V4814="PICK",LEFT($N4814,5),IF($V4814="FIXED",$W4814,IF($V4814="CODE",$H4814,""))))</f>
        <v>0</v>
      </c>
    </row>
    <row r="4815" spans="1:26" ht="21" customHeight="1">
      <c r="A4815" s="27">
        <f>IF($B4815="","",COUNTA($B$13:$B4815))</f>
        <v>0</v>
      </c>
      <c r="B4815" s="28"/>
      <c r="C4815" s="28"/>
      <c r="D4815" s="29"/>
      <c r="E4815" s="29"/>
      <c r="F4815" s="29"/>
      <c r="G4815" s="28"/>
      <c r="H4815" s="28"/>
      <c r="I4815" s="30">
        <f>IF($H4815="","",IFERROR(VLOOKUP($H4815,AcctTbl,2,0),"کد ناشناخته"))</f>
        <v>0</v>
      </c>
      <c r="J4815" s="27">
        <f>IF($H4815="","",IFERROR(VLOOKUP($H4815,AcctTbl,3,0),""))</f>
        <v>0</v>
      </c>
      <c r="K4815" s="29"/>
      <c r="L4815" s="28"/>
      <c r="M4815" s="31"/>
      <c r="N4815" s="29"/>
      <c r="O4815" s="32">
        <f>IF($B4815="",0,IF($U4815="IN",N($M4815),0))</f>
        <v>0</v>
      </c>
      <c r="P4815" s="32">
        <f>IF($B4815="",0,IF(OR($U4815="OUT",$U4815="TRF"),N($M4815),0))</f>
        <v>0</v>
      </c>
      <c r="Q4815" s="32">
        <f>IF($B4815="",0,IF(OR($U4815="OUT",$U4815="TRF"),N($M4815),0))</f>
        <v>0</v>
      </c>
      <c r="R4815" s="32">
        <f>IF($B4815="",0,IF($U4815="IN",N($M4815),0))</f>
        <v>0</v>
      </c>
      <c r="S4815" s="33">
        <f>IF($B4815="","",IF($M4815="","⚠ مبلغ",IF($E4815="","⚠ بانک عامل",IF(AND($U4815="TRF",$F4815=""),"⚠ بانک مقصد",IF(AND($V4815&lt;&gt;"NONE",$V4815&lt;&gt;"",$Z4815=""),"⚠ طرف حساب","✓")))))</f>
        <v>0</v>
      </c>
      <c r="T4815" s="29"/>
      <c r="U4815" s="27">
        <f>IFERROR(VLOOKUP($D4815,BankOpTbl,2,0),"")</f>
        <v>0</v>
      </c>
      <c r="V4815" s="27">
        <f>IFERROR(VLOOKUP($D4815,BankOpTbl,3,0),"")</f>
        <v>0</v>
      </c>
      <c r="W4815" s="27">
        <f>IFERROR(VLOOKUP($D4815,BankOpTbl,4,0),"")</f>
        <v>0</v>
      </c>
      <c r="X4815" s="27">
        <f>IF($E4815="","",IFERROR(VLOOKUP($E4815,BankTbl,4,0),""))</f>
        <v>0</v>
      </c>
      <c r="Y4815" s="27">
        <f>IF($F4815="","",IFERROR(VLOOKUP($F4815,BankTbl,4,0),""))</f>
        <v>0</v>
      </c>
      <c r="Z4815" s="27">
        <f>IF($B4815="","",IF($V4815="PICK",LEFT($N4815,5),IF($V4815="FIXED",$W4815,IF($V4815="CODE",$H4815,""))))</f>
        <v>0</v>
      </c>
    </row>
    <row r="4816" spans="1:26" ht="21" customHeight="1">
      <c r="A4816" s="27">
        <f>IF($B4816="","",COUNTA($B$13:$B4816))</f>
        <v>0</v>
      </c>
      <c r="B4816" s="28"/>
      <c r="C4816" s="28"/>
      <c r="D4816" s="29"/>
      <c r="E4816" s="29"/>
      <c r="F4816" s="29"/>
      <c r="G4816" s="28"/>
      <c r="H4816" s="28"/>
      <c r="I4816" s="30">
        <f>IF($H4816="","",IFERROR(VLOOKUP($H4816,AcctTbl,2,0),"کد ناشناخته"))</f>
        <v>0</v>
      </c>
      <c r="J4816" s="27">
        <f>IF($H4816="","",IFERROR(VLOOKUP($H4816,AcctTbl,3,0),""))</f>
        <v>0</v>
      </c>
      <c r="K4816" s="29"/>
      <c r="L4816" s="28"/>
      <c r="M4816" s="31"/>
      <c r="N4816" s="29"/>
      <c r="O4816" s="32">
        <f>IF($B4816="",0,IF($U4816="IN",N($M4816),0))</f>
        <v>0</v>
      </c>
      <c r="P4816" s="32">
        <f>IF($B4816="",0,IF(OR($U4816="OUT",$U4816="TRF"),N($M4816),0))</f>
        <v>0</v>
      </c>
      <c r="Q4816" s="32">
        <f>IF($B4816="",0,IF(OR($U4816="OUT",$U4816="TRF"),N($M4816),0))</f>
        <v>0</v>
      </c>
      <c r="R4816" s="32">
        <f>IF($B4816="",0,IF($U4816="IN",N($M4816),0))</f>
        <v>0</v>
      </c>
      <c r="S4816" s="33">
        <f>IF($B4816="","",IF($M4816="","⚠ مبلغ",IF($E4816="","⚠ بانک عامل",IF(AND($U4816="TRF",$F4816=""),"⚠ بانک مقصد",IF(AND($V4816&lt;&gt;"NONE",$V4816&lt;&gt;"",$Z4816=""),"⚠ طرف حساب","✓")))))</f>
        <v>0</v>
      </c>
      <c r="T4816" s="29"/>
      <c r="U4816" s="27">
        <f>IFERROR(VLOOKUP($D4816,BankOpTbl,2,0),"")</f>
        <v>0</v>
      </c>
      <c r="V4816" s="27">
        <f>IFERROR(VLOOKUP($D4816,BankOpTbl,3,0),"")</f>
        <v>0</v>
      </c>
      <c r="W4816" s="27">
        <f>IFERROR(VLOOKUP($D4816,BankOpTbl,4,0),"")</f>
        <v>0</v>
      </c>
      <c r="X4816" s="27">
        <f>IF($E4816="","",IFERROR(VLOOKUP($E4816,BankTbl,4,0),""))</f>
        <v>0</v>
      </c>
      <c r="Y4816" s="27">
        <f>IF($F4816="","",IFERROR(VLOOKUP($F4816,BankTbl,4,0),""))</f>
        <v>0</v>
      </c>
      <c r="Z4816" s="27">
        <f>IF($B4816="","",IF($V4816="PICK",LEFT($N4816,5),IF($V4816="FIXED",$W4816,IF($V4816="CODE",$H4816,""))))</f>
        <v>0</v>
      </c>
    </row>
    <row r="4817" spans="1:26" ht="21" customHeight="1">
      <c r="A4817" s="27">
        <f>IF($B4817="","",COUNTA($B$13:$B4817))</f>
        <v>0</v>
      </c>
      <c r="B4817" s="28"/>
      <c r="C4817" s="28"/>
      <c r="D4817" s="29"/>
      <c r="E4817" s="29"/>
      <c r="F4817" s="29"/>
      <c r="G4817" s="28"/>
      <c r="H4817" s="28"/>
      <c r="I4817" s="30">
        <f>IF($H4817="","",IFERROR(VLOOKUP($H4817,AcctTbl,2,0),"کد ناشناخته"))</f>
        <v>0</v>
      </c>
      <c r="J4817" s="27">
        <f>IF($H4817="","",IFERROR(VLOOKUP($H4817,AcctTbl,3,0),""))</f>
        <v>0</v>
      </c>
      <c r="K4817" s="29"/>
      <c r="L4817" s="28"/>
      <c r="M4817" s="31"/>
      <c r="N4817" s="29"/>
      <c r="O4817" s="32">
        <f>IF($B4817="",0,IF($U4817="IN",N($M4817),0))</f>
        <v>0</v>
      </c>
      <c r="P4817" s="32">
        <f>IF($B4817="",0,IF(OR($U4817="OUT",$U4817="TRF"),N($M4817),0))</f>
        <v>0</v>
      </c>
      <c r="Q4817" s="32">
        <f>IF($B4817="",0,IF(OR($U4817="OUT",$U4817="TRF"),N($M4817),0))</f>
        <v>0</v>
      </c>
      <c r="R4817" s="32">
        <f>IF($B4817="",0,IF($U4817="IN",N($M4817),0))</f>
        <v>0</v>
      </c>
      <c r="S4817" s="33">
        <f>IF($B4817="","",IF($M4817="","⚠ مبلغ",IF($E4817="","⚠ بانک عامل",IF(AND($U4817="TRF",$F4817=""),"⚠ بانک مقصد",IF(AND($V4817&lt;&gt;"NONE",$V4817&lt;&gt;"",$Z4817=""),"⚠ طرف حساب","✓")))))</f>
        <v>0</v>
      </c>
      <c r="T4817" s="29"/>
      <c r="U4817" s="27">
        <f>IFERROR(VLOOKUP($D4817,BankOpTbl,2,0),"")</f>
        <v>0</v>
      </c>
      <c r="V4817" s="27">
        <f>IFERROR(VLOOKUP($D4817,BankOpTbl,3,0),"")</f>
        <v>0</v>
      </c>
      <c r="W4817" s="27">
        <f>IFERROR(VLOOKUP($D4817,BankOpTbl,4,0),"")</f>
        <v>0</v>
      </c>
      <c r="X4817" s="27">
        <f>IF($E4817="","",IFERROR(VLOOKUP($E4817,BankTbl,4,0),""))</f>
        <v>0</v>
      </c>
      <c r="Y4817" s="27">
        <f>IF($F4817="","",IFERROR(VLOOKUP($F4817,BankTbl,4,0),""))</f>
        <v>0</v>
      </c>
      <c r="Z4817" s="27">
        <f>IF($B4817="","",IF($V4817="PICK",LEFT($N4817,5),IF($V4817="FIXED",$W4817,IF($V4817="CODE",$H4817,""))))</f>
        <v>0</v>
      </c>
    </row>
    <row r="4818" spans="1:26" ht="21" customHeight="1">
      <c r="A4818" s="27">
        <f>IF($B4818="","",COUNTA($B$13:$B4818))</f>
        <v>0</v>
      </c>
      <c r="B4818" s="28"/>
      <c r="C4818" s="28"/>
      <c r="D4818" s="29"/>
      <c r="E4818" s="29"/>
      <c r="F4818" s="29"/>
      <c r="G4818" s="28"/>
      <c r="H4818" s="28"/>
      <c r="I4818" s="30">
        <f>IF($H4818="","",IFERROR(VLOOKUP($H4818,AcctTbl,2,0),"کد ناشناخته"))</f>
        <v>0</v>
      </c>
      <c r="J4818" s="27">
        <f>IF($H4818="","",IFERROR(VLOOKUP($H4818,AcctTbl,3,0),""))</f>
        <v>0</v>
      </c>
      <c r="K4818" s="29"/>
      <c r="L4818" s="28"/>
      <c r="M4818" s="31"/>
      <c r="N4818" s="29"/>
      <c r="O4818" s="32">
        <f>IF($B4818="",0,IF($U4818="IN",N($M4818),0))</f>
        <v>0</v>
      </c>
      <c r="P4818" s="32">
        <f>IF($B4818="",0,IF(OR($U4818="OUT",$U4818="TRF"),N($M4818),0))</f>
        <v>0</v>
      </c>
      <c r="Q4818" s="32">
        <f>IF($B4818="",0,IF(OR($U4818="OUT",$U4818="TRF"),N($M4818),0))</f>
        <v>0</v>
      </c>
      <c r="R4818" s="32">
        <f>IF($B4818="",0,IF($U4818="IN",N($M4818),0))</f>
        <v>0</v>
      </c>
      <c r="S4818" s="33">
        <f>IF($B4818="","",IF($M4818="","⚠ مبلغ",IF($E4818="","⚠ بانک عامل",IF(AND($U4818="TRF",$F4818=""),"⚠ بانک مقصد",IF(AND($V4818&lt;&gt;"NONE",$V4818&lt;&gt;"",$Z4818=""),"⚠ طرف حساب","✓")))))</f>
        <v>0</v>
      </c>
      <c r="T4818" s="29"/>
      <c r="U4818" s="27">
        <f>IFERROR(VLOOKUP($D4818,BankOpTbl,2,0),"")</f>
        <v>0</v>
      </c>
      <c r="V4818" s="27">
        <f>IFERROR(VLOOKUP($D4818,BankOpTbl,3,0),"")</f>
        <v>0</v>
      </c>
      <c r="W4818" s="27">
        <f>IFERROR(VLOOKUP($D4818,BankOpTbl,4,0),"")</f>
        <v>0</v>
      </c>
      <c r="X4818" s="27">
        <f>IF($E4818="","",IFERROR(VLOOKUP($E4818,BankTbl,4,0),""))</f>
        <v>0</v>
      </c>
      <c r="Y4818" s="27">
        <f>IF($F4818="","",IFERROR(VLOOKUP($F4818,BankTbl,4,0),""))</f>
        <v>0</v>
      </c>
      <c r="Z4818" s="27">
        <f>IF($B4818="","",IF($V4818="PICK",LEFT($N4818,5),IF($V4818="FIXED",$W4818,IF($V4818="CODE",$H4818,""))))</f>
        <v>0</v>
      </c>
    </row>
    <row r="4819" spans="1:26" ht="21" customHeight="1">
      <c r="A4819" s="27">
        <f>IF($B4819="","",COUNTA($B$13:$B4819))</f>
        <v>0</v>
      </c>
      <c r="B4819" s="28"/>
      <c r="C4819" s="28"/>
      <c r="D4819" s="29"/>
      <c r="E4819" s="29"/>
      <c r="F4819" s="29"/>
      <c r="G4819" s="28"/>
      <c r="H4819" s="28"/>
      <c r="I4819" s="30">
        <f>IF($H4819="","",IFERROR(VLOOKUP($H4819,AcctTbl,2,0),"کد ناشناخته"))</f>
        <v>0</v>
      </c>
      <c r="J4819" s="27">
        <f>IF($H4819="","",IFERROR(VLOOKUP($H4819,AcctTbl,3,0),""))</f>
        <v>0</v>
      </c>
      <c r="K4819" s="29"/>
      <c r="L4819" s="28"/>
      <c r="M4819" s="31"/>
      <c r="N4819" s="29"/>
      <c r="O4819" s="32">
        <f>IF($B4819="",0,IF($U4819="IN",N($M4819),0))</f>
        <v>0</v>
      </c>
      <c r="P4819" s="32">
        <f>IF($B4819="",0,IF(OR($U4819="OUT",$U4819="TRF"),N($M4819),0))</f>
        <v>0</v>
      </c>
      <c r="Q4819" s="32">
        <f>IF($B4819="",0,IF(OR($U4819="OUT",$U4819="TRF"),N($M4819),0))</f>
        <v>0</v>
      </c>
      <c r="R4819" s="32">
        <f>IF($B4819="",0,IF($U4819="IN",N($M4819),0))</f>
        <v>0</v>
      </c>
      <c r="S4819" s="33">
        <f>IF($B4819="","",IF($M4819="","⚠ مبلغ",IF($E4819="","⚠ بانک عامل",IF(AND($U4819="TRF",$F4819=""),"⚠ بانک مقصد",IF(AND($V4819&lt;&gt;"NONE",$V4819&lt;&gt;"",$Z4819=""),"⚠ طرف حساب","✓")))))</f>
        <v>0</v>
      </c>
      <c r="T4819" s="29"/>
      <c r="U4819" s="27">
        <f>IFERROR(VLOOKUP($D4819,BankOpTbl,2,0),"")</f>
        <v>0</v>
      </c>
      <c r="V4819" s="27">
        <f>IFERROR(VLOOKUP($D4819,BankOpTbl,3,0),"")</f>
        <v>0</v>
      </c>
      <c r="W4819" s="27">
        <f>IFERROR(VLOOKUP($D4819,BankOpTbl,4,0),"")</f>
        <v>0</v>
      </c>
      <c r="X4819" s="27">
        <f>IF($E4819="","",IFERROR(VLOOKUP($E4819,BankTbl,4,0),""))</f>
        <v>0</v>
      </c>
      <c r="Y4819" s="27">
        <f>IF($F4819="","",IFERROR(VLOOKUP($F4819,BankTbl,4,0),""))</f>
        <v>0</v>
      </c>
      <c r="Z4819" s="27">
        <f>IF($B4819="","",IF($V4819="PICK",LEFT($N4819,5),IF($V4819="FIXED",$W4819,IF($V4819="CODE",$H4819,""))))</f>
        <v>0</v>
      </c>
    </row>
    <row r="4820" spans="1:26" ht="21" customHeight="1">
      <c r="A4820" s="27">
        <f>IF($B4820="","",COUNTA($B$13:$B4820))</f>
        <v>0</v>
      </c>
      <c r="B4820" s="28"/>
      <c r="C4820" s="28"/>
      <c r="D4820" s="29"/>
      <c r="E4820" s="29"/>
      <c r="F4820" s="29"/>
      <c r="G4820" s="28"/>
      <c r="H4820" s="28"/>
      <c r="I4820" s="30">
        <f>IF($H4820="","",IFERROR(VLOOKUP($H4820,AcctTbl,2,0),"کد ناشناخته"))</f>
        <v>0</v>
      </c>
      <c r="J4820" s="27">
        <f>IF($H4820="","",IFERROR(VLOOKUP($H4820,AcctTbl,3,0),""))</f>
        <v>0</v>
      </c>
      <c r="K4820" s="29"/>
      <c r="L4820" s="28"/>
      <c r="M4820" s="31"/>
      <c r="N4820" s="29"/>
      <c r="O4820" s="32">
        <f>IF($B4820="",0,IF($U4820="IN",N($M4820),0))</f>
        <v>0</v>
      </c>
      <c r="P4820" s="32">
        <f>IF($B4820="",0,IF(OR($U4820="OUT",$U4820="TRF"),N($M4820),0))</f>
        <v>0</v>
      </c>
      <c r="Q4820" s="32">
        <f>IF($B4820="",0,IF(OR($U4820="OUT",$U4820="TRF"),N($M4820),0))</f>
        <v>0</v>
      </c>
      <c r="R4820" s="32">
        <f>IF($B4820="",0,IF($U4820="IN",N($M4820),0))</f>
        <v>0</v>
      </c>
      <c r="S4820" s="33">
        <f>IF($B4820="","",IF($M4820="","⚠ مبلغ",IF($E4820="","⚠ بانک عامل",IF(AND($U4820="TRF",$F4820=""),"⚠ بانک مقصد",IF(AND($V4820&lt;&gt;"NONE",$V4820&lt;&gt;"",$Z4820=""),"⚠ طرف حساب","✓")))))</f>
        <v>0</v>
      </c>
      <c r="T4820" s="29"/>
      <c r="U4820" s="27">
        <f>IFERROR(VLOOKUP($D4820,BankOpTbl,2,0),"")</f>
        <v>0</v>
      </c>
      <c r="V4820" s="27">
        <f>IFERROR(VLOOKUP($D4820,BankOpTbl,3,0),"")</f>
        <v>0</v>
      </c>
      <c r="W4820" s="27">
        <f>IFERROR(VLOOKUP($D4820,BankOpTbl,4,0),"")</f>
        <v>0</v>
      </c>
      <c r="X4820" s="27">
        <f>IF($E4820="","",IFERROR(VLOOKUP($E4820,BankTbl,4,0),""))</f>
        <v>0</v>
      </c>
      <c r="Y4820" s="27">
        <f>IF($F4820="","",IFERROR(VLOOKUP($F4820,BankTbl,4,0),""))</f>
        <v>0</v>
      </c>
      <c r="Z4820" s="27">
        <f>IF($B4820="","",IF($V4820="PICK",LEFT($N4820,5),IF($V4820="FIXED",$W4820,IF($V4820="CODE",$H4820,""))))</f>
        <v>0</v>
      </c>
    </row>
    <row r="4821" spans="1:26" ht="21" customHeight="1">
      <c r="A4821" s="27">
        <f>IF($B4821="","",COUNTA($B$13:$B4821))</f>
        <v>0</v>
      </c>
      <c r="B4821" s="28"/>
      <c r="C4821" s="28"/>
      <c r="D4821" s="29"/>
      <c r="E4821" s="29"/>
      <c r="F4821" s="29"/>
      <c r="G4821" s="28"/>
      <c r="H4821" s="28"/>
      <c r="I4821" s="30">
        <f>IF($H4821="","",IFERROR(VLOOKUP($H4821,AcctTbl,2,0),"کد ناشناخته"))</f>
        <v>0</v>
      </c>
      <c r="J4821" s="27">
        <f>IF($H4821="","",IFERROR(VLOOKUP($H4821,AcctTbl,3,0),""))</f>
        <v>0</v>
      </c>
      <c r="K4821" s="29"/>
      <c r="L4821" s="28"/>
      <c r="M4821" s="31"/>
      <c r="N4821" s="29"/>
      <c r="O4821" s="32">
        <f>IF($B4821="",0,IF($U4821="IN",N($M4821),0))</f>
        <v>0</v>
      </c>
      <c r="P4821" s="32">
        <f>IF($B4821="",0,IF(OR($U4821="OUT",$U4821="TRF"),N($M4821),0))</f>
        <v>0</v>
      </c>
      <c r="Q4821" s="32">
        <f>IF($B4821="",0,IF(OR($U4821="OUT",$U4821="TRF"),N($M4821),0))</f>
        <v>0</v>
      </c>
      <c r="R4821" s="32">
        <f>IF($B4821="",0,IF($U4821="IN",N($M4821),0))</f>
        <v>0</v>
      </c>
      <c r="S4821" s="33">
        <f>IF($B4821="","",IF($M4821="","⚠ مبلغ",IF($E4821="","⚠ بانک عامل",IF(AND($U4821="TRF",$F4821=""),"⚠ بانک مقصد",IF(AND($V4821&lt;&gt;"NONE",$V4821&lt;&gt;"",$Z4821=""),"⚠ طرف حساب","✓")))))</f>
        <v>0</v>
      </c>
      <c r="T4821" s="29"/>
      <c r="U4821" s="27">
        <f>IFERROR(VLOOKUP($D4821,BankOpTbl,2,0),"")</f>
        <v>0</v>
      </c>
      <c r="V4821" s="27">
        <f>IFERROR(VLOOKUP($D4821,BankOpTbl,3,0),"")</f>
        <v>0</v>
      </c>
      <c r="W4821" s="27">
        <f>IFERROR(VLOOKUP($D4821,BankOpTbl,4,0),"")</f>
        <v>0</v>
      </c>
      <c r="X4821" s="27">
        <f>IF($E4821="","",IFERROR(VLOOKUP($E4821,BankTbl,4,0),""))</f>
        <v>0</v>
      </c>
      <c r="Y4821" s="27">
        <f>IF($F4821="","",IFERROR(VLOOKUP($F4821,BankTbl,4,0),""))</f>
        <v>0</v>
      </c>
      <c r="Z4821" s="27">
        <f>IF($B4821="","",IF($V4821="PICK",LEFT($N4821,5),IF($V4821="FIXED",$W4821,IF($V4821="CODE",$H4821,""))))</f>
        <v>0</v>
      </c>
    </row>
    <row r="4822" spans="1:26" ht="21" customHeight="1">
      <c r="A4822" s="27">
        <f>IF($B4822="","",COUNTA($B$13:$B4822))</f>
        <v>0</v>
      </c>
      <c r="B4822" s="28"/>
      <c r="C4822" s="28"/>
      <c r="D4822" s="29"/>
      <c r="E4822" s="29"/>
      <c r="F4822" s="29"/>
      <c r="G4822" s="28"/>
      <c r="H4822" s="28"/>
      <c r="I4822" s="30">
        <f>IF($H4822="","",IFERROR(VLOOKUP($H4822,AcctTbl,2,0),"کد ناشناخته"))</f>
        <v>0</v>
      </c>
      <c r="J4822" s="27">
        <f>IF($H4822="","",IFERROR(VLOOKUP($H4822,AcctTbl,3,0),""))</f>
        <v>0</v>
      </c>
      <c r="K4822" s="29"/>
      <c r="L4822" s="28"/>
      <c r="M4822" s="31"/>
      <c r="N4822" s="29"/>
      <c r="O4822" s="32">
        <f>IF($B4822="",0,IF($U4822="IN",N($M4822),0))</f>
        <v>0</v>
      </c>
      <c r="P4822" s="32">
        <f>IF($B4822="",0,IF(OR($U4822="OUT",$U4822="TRF"),N($M4822),0))</f>
        <v>0</v>
      </c>
      <c r="Q4822" s="32">
        <f>IF($B4822="",0,IF(OR($U4822="OUT",$U4822="TRF"),N($M4822),0))</f>
        <v>0</v>
      </c>
      <c r="R4822" s="32">
        <f>IF($B4822="",0,IF($U4822="IN",N($M4822),0))</f>
        <v>0</v>
      </c>
      <c r="S4822" s="33">
        <f>IF($B4822="","",IF($M4822="","⚠ مبلغ",IF($E4822="","⚠ بانک عامل",IF(AND($U4822="TRF",$F4822=""),"⚠ بانک مقصد",IF(AND($V4822&lt;&gt;"NONE",$V4822&lt;&gt;"",$Z4822=""),"⚠ طرف حساب","✓")))))</f>
        <v>0</v>
      </c>
      <c r="T4822" s="29"/>
      <c r="U4822" s="27">
        <f>IFERROR(VLOOKUP($D4822,BankOpTbl,2,0),"")</f>
        <v>0</v>
      </c>
      <c r="V4822" s="27">
        <f>IFERROR(VLOOKUP($D4822,BankOpTbl,3,0),"")</f>
        <v>0</v>
      </c>
      <c r="W4822" s="27">
        <f>IFERROR(VLOOKUP($D4822,BankOpTbl,4,0),"")</f>
        <v>0</v>
      </c>
      <c r="X4822" s="27">
        <f>IF($E4822="","",IFERROR(VLOOKUP($E4822,BankTbl,4,0),""))</f>
        <v>0</v>
      </c>
      <c r="Y4822" s="27">
        <f>IF($F4822="","",IFERROR(VLOOKUP($F4822,BankTbl,4,0),""))</f>
        <v>0</v>
      </c>
      <c r="Z4822" s="27">
        <f>IF($B4822="","",IF($V4822="PICK",LEFT($N4822,5),IF($V4822="FIXED",$W4822,IF($V4822="CODE",$H4822,""))))</f>
        <v>0</v>
      </c>
    </row>
    <row r="4823" spans="1:26" ht="21" customHeight="1">
      <c r="A4823" s="27">
        <f>IF($B4823="","",COUNTA($B$13:$B4823))</f>
        <v>0</v>
      </c>
      <c r="B4823" s="28"/>
      <c r="C4823" s="28"/>
      <c r="D4823" s="29"/>
      <c r="E4823" s="29"/>
      <c r="F4823" s="29"/>
      <c r="G4823" s="28"/>
      <c r="H4823" s="28"/>
      <c r="I4823" s="30">
        <f>IF($H4823="","",IFERROR(VLOOKUP($H4823,AcctTbl,2,0),"کد ناشناخته"))</f>
        <v>0</v>
      </c>
      <c r="J4823" s="27">
        <f>IF($H4823="","",IFERROR(VLOOKUP($H4823,AcctTbl,3,0),""))</f>
        <v>0</v>
      </c>
      <c r="K4823" s="29"/>
      <c r="L4823" s="28"/>
      <c r="M4823" s="31"/>
      <c r="N4823" s="29"/>
      <c r="O4823" s="32">
        <f>IF($B4823="",0,IF($U4823="IN",N($M4823),0))</f>
        <v>0</v>
      </c>
      <c r="P4823" s="32">
        <f>IF($B4823="",0,IF(OR($U4823="OUT",$U4823="TRF"),N($M4823),0))</f>
        <v>0</v>
      </c>
      <c r="Q4823" s="32">
        <f>IF($B4823="",0,IF(OR($U4823="OUT",$U4823="TRF"),N($M4823),0))</f>
        <v>0</v>
      </c>
      <c r="R4823" s="32">
        <f>IF($B4823="",0,IF($U4823="IN",N($M4823),0))</f>
        <v>0</v>
      </c>
      <c r="S4823" s="33">
        <f>IF($B4823="","",IF($M4823="","⚠ مبلغ",IF($E4823="","⚠ بانک عامل",IF(AND($U4823="TRF",$F4823=""),"⚠ بانک مقصد",IF(AND($V4823&lt;&gt;"NONE",$V4823&lt;&gt;"",$Z4823=""),"⚠ طرف حساب","✓")))))</f>
        <v>0</v>
      </c>
      <c r="T4823" s="29"/>
      <c r="U4823" s="27">
        <f>IFERROR(VLOOKUP($D4823,BankOpTbl,2,0),"")</f>
        <v>0</v>
      </c>
      <c r="V4823" s="27">
        <f>IFERROR(VLOOKUP($D4823,BankOpTbl,3,0),"")</f>
        <v>0</v>
      </c>
      <c r="W4823" s="27">
        <f>IFERROR(VLOOKUP($D4823,BankOpTbl,4,0),"")</f>
        <v>0</v>
      </c>
      <c r="X4823" s="27">
        <f>IF($E4823="","",IFERROR(VLOOKUP($E4823,BankTbl,4,0),""))</f>
        <v>0</v>
      </c>
      <c r="Y4823" s="27">
        <f>IF($F4823="","",IFERROR(VLOOKUP($F4823,BankTbl,4,0),""))</f>
        <v>0</v>
      </c>
      <c r="Z4823" s="27">
        <f>IF($B4823="","",IF($V4823="PICK",LEFT($N4823,5),IF($V4823="FIXED",$W4823,IF($V4823="CODE",$H4823,""))))</f>
        <v>0</v>
      </c>
    </row>
    <row r="4824" spans="1:26" ht="21" customHeight="1">
      <c r="A4824" s="27">
        <f>IF($B4824="","",COUNTA($B$13:$B4824))</f>
        <v>0</v>
      </c>
      <c r="B4824" s="28"/>
      <c r="C4824" s="28"/>
      <c r="D4824" s="29"/>
      <c r="E4824" s="29"/>
      <c r="F4824" s="29"/>
      <c r="G4824" s="28"/>
      <c r="H4824" s="28"/>
      <c r="I4824" s="30">
        <f>IF($H4824="","",IFERROR(VLOOKUP($H4824,AcctTbl,2,0),"کد ناشناخته"))</f>
        <v>0</v>
      </c>
      <c r="J4824" s="27">
        <f>IF($H4824="","",IFERROR(VLOOKUP($H4824,AcctTbl,3,0),""))</f>
        <v>0</v>
      </c>
      <c r="K4824" s="29"/>
      <c r="L4824" s="28"/>
      <c r="M4824" s="31"/>
      <c r="N4824" s="29"/>
      <c r="O4824" s="32">
        <f>IF($B4824="",0,IF($U4824="IN",N($M4824),0))</f>
        <v>0</v>
      </c>
      <c r="P4824" s="32">
        <f>IF($B4824="",0,IF(OR($U4824="OUT",$U4824="TRF"),N($M4824),0))</f>
        <v>0</v>
      </c>
      <c r="Q4824" s="32">
        <f>IF($B4824="",0,IF(OR($U4824="OUT",$U4824="TRF"),N($M4824),0))</f>
        <v>0</v>
      </c>
      <c r="R4824" s="32">
        <f>IF($B4824="",0,IF($U4824="IN",N($M4824),0))</f>
        <v>0</v>
      </c>
      <c r="S4824" s="33">
        <f>IF($B4824="","",IF($M4824="","⚠ مبلغ",IF($E4824="","⚠ بانک عامل",IF(AND($U4824="TRF",$F4824=""),"⚠ بانک مقصد",IF(AND($V4824&lt;&gt;"NONE",$V4824&lt;&gt;"",$Z4824=""),"⚠ طرف حساب","✓")))))</f>
        <v>0</v>
      </c>
      <c r="T4824" s="29"/>
      <c r="U4824" s="27">
        <f>IFERROR(VLOOKUP($D4824,BankOpTbl,2,0),"")</f>
        <v>0</v>
      </c>
      <c r="V4824" s="27">
        <f>IFERROR(VLOOKUP($D4824,BankOpTbl,3,0),"")</f>
        <v>0</v>
      </c>
      <c r="W4824" s="27">
        <f>IFERROR(VLOOKUP($D4824,BankOpTbl,4,0),"")</f>
        <v>0</v>
      </c>
      <c r="X4824" s="27">
        <f>IF($E4824="","",IFERROR(VLOOKUP($E4824,BankTbl,4,0),""))</f>
        <v>0</v>
      </c>
      <c r="Y4824" s="27">
        <f>IF($F4824="","",IFERROR(VLOOKUP($F4824,BankTbl,4,0),""))</f>
        <v>0</v>
      </c>
      <c r="Z4824" s="27">
        <f>IF($B4824="","",IF($V4824="PICK",LEFT($N4824,5),IF($V4824="FIXED",$W4824,IF($V4824="CODE",$H4824,""))))</f>
        <v>0</v>
      </c>
    </row>
    <row r="4825" spans="1:26" ht="21" customHeight="1">
      <c r="A4825" s="27">
        <f>IF($B4825="","",COUNTA($B$13:$B4825))</f>
        <v>0</v>
      </c>
      <c r="B4825" s="28"/>
      <c r="C4825" s="28"/>
      <c r="D4825" s="29"/>
      <c r="E4825" s="29"/>
      <c r="F4825" s="29"/>
      <c r="G4825" s="28"/>
      <c r="H4825" s="28"/>
      <c r="I4825" s="30">
        <f>IF($H4825="","",IFERROR(VLOOKUP($H4825,AcctTbl,2,0),"کد ناشناخته"))</f>
        <v>0</v>
      </c>
      <c r="J4825" s="27">
        <f>IF($H4825="","",IFERROR(VLOOKUP($H4825,AcctTbl,3,0),""))</f>
        <v>0</v>
      </c>
      <c r="K4825" s="29"/>
      <c r="L4825" s="28"/>
      <c r="M4825" s="31"/>
      <c r="N4825" s="29"/>
      <c r="O4825" s="32">
        <f>IF($B4825="",0,IF($U4825="IN",N($M4825),0))</f>
        <v>0</v>
      </c>
      <c r="P4825" s="32">
        <f>IF($B4825="",0,IF(OR($U4825="OUT",$U4825="TRF"),N($M4825),0))</f>
        <v>0</v>
      </c>
      <c r="Q4825" s="32">
        <f>IF($B4825="",0,IF(OR($U4825="OUT",$U4825="TRF"),N($M4825),0))</f>
        <v>0</v>
      </c>
      <c r="R4825" s="32">
        <f>IF($B4825="",0,IF($U4825="IN",N($M4825),0))</f>
        <v>0</v>
      </c>
      <c r="S4825" s="33">
        <f>IF($B4825="","",IF($M4825="","⚠ مبلغ",IF($E4825="","⚠ بانک عامل",IF(AND($U4825="TRF",$F4825=""),"⚠ بانک مقصد",IF(AND($V4825&lt;&gt;"NONE",$V4825&lt;&gt;"",$Z4825=""),"⚠ طرف حساب","✓")))))</f>
        <v>0</v>
      </c>
      <c r="T4825" s="29"/>
      <c r="U4825" s="27">
        <f>IFERROR(VLOOKUP($D4825,BankOpTbl,2,0),"")</f>
        <v>0</v>
      </c>
      <c r="V4825" s="27">
        <f>IFERROR(VLOOKUP($D4825,BankOpTbl,3,0),"")</f>
        <v>0</v>
      </c>
      <c r="W4825" s="27">
        <f>IFERROR(VLOOKUP($D4825,BankOpTbl,4,0),"")</f>
        <v>0</v>
      </c>
      <c r="X4825" s="27">
        <f>IF($E4825="","",IFERROR(VLOOKUP($E4825,BankTbl,4,0),""))</f>
        <v>0</v>
      </c>
      <c r="Y4825" s="27">
        <f>IF($F4825="","",IFERROR(VLOOKUP($F4825,BankTbl,4,0),""))</f>
        <v>0</v>
      </c>
      <c r="Z4825" s="27">
        <f>IF($B4825="","",IF($V4825="PICK",LEFT($N4825,5),IF($V4825="FIXED",$W4825,IF($V4825="CODE",$H4825,""))))</f>
        <v>0</v>
      </c>
    </row>
    <row r="4826" spans="1:26" ht="21" customHeight="1">
      <c r="A4826" s="27">
        <f>IF($B4826="","",COUNTA($B$13:$B4826))</f>
        <v>0</v>
      </c>
      <c r="B4826" s="28"/>
      <c r="C4826" s="28"/>
      <c r="D4826" s="29"/>
      <c r="E4826" s="29"/>
      <c r="F4826" s="29"/>
      <c r="G4826" s="28"/>
      <c r="H4826" s="28"/>
      <c r="I4826" s="30">
        <f>IF($H4826="","",IFERROR(VLOOKUP($H4826,AcctTbl,2,0),"کد ناشناخته"))</f>
        <v>0</v>
      </c>
      <c r="J4826" s="27">
        <f>IF($H4826="","",IFERROR(VLOOKUP($H4826,AcctTbl,3,0),""))</f>
        <v>0</v>
      </c>
      <c r="K4826" s="29"/>
      <c r="L4826" s="28"/>
      <c r="M4826" s="31"/>
      <c r="N4826" s="29"/>
      <c r="O4826" s="32">
        <f>IF($B4826="",0,IF($U4826="IN",N($M4826),0))</f>
        <v>0</v>
      </c>
      <c r="P4826" s="32">
        <f>IF($B4826="",0,IF(OR($U4826="OUT",$U4826="TRF"),N($M4826),0))</f>
        <v>0</v>
      </c>
      <c r="Q4826" s="32">
        <f>IF($B4826="",0,IF(OR($U4826="OUT",$U4826="TRF"),N($M4826),0))</f>
        <v>0</v>
      </c>
      <c r="R4826" s="32">
        <f>IF($B4826="",0,IF($U4826="IN",N($M4826),0))</f>
        <v>0</v>
      </c>
      <c r="S4826" s="33">
        <f>IF($B4826="","",IF($M4826="","⚠ مبلغ",IF($E4826="","⚠ بانک عامل",IF(AND($U4826="TRF",$F4826=""),"⚠ بانک مقصد",IF(AND($V4826&lt;&gt;"NONE",$V4826&lt;&gt;"",$Z4826=""),"⚠ طرف حساب","✓")))))</f>
        <v>0</v>
      </c>
      <c r="T4826" s="29"/>
      <c r="U4826" s="27">
        <f>IFERROR(VLOOKUP($D4826,BankOpTbl,2,0),"")</f>
        <v>0</v>
      </c>
      <c r="V4826" s="27">
        <f>IFERROR(VLOOKUP($D4826,BankOpTbl,3,0),"")</f>
        <v>0</v>
      </c>
      <c r="W4826" s="27">
        <f>IFERROR(VLOOKUP($D4826,BankOpTbl,4,0),"")</f>
        <v>0</v>
      </c>
      <c r="X4826" s="27">
        <f>IF($E4826="","",IFERROR(VLOOKUP($E4826,BankTbl,4,0),""))</f>
        <v>0</v>
      </c>
      <c r="Y4826" s="27">
        <f>IF($F4826="","",IFERROR(VLOOKUP($F4826,BankTbl,4,0),""))</f>
        <v>0</v>
      </c>
      <c r="Z4826" s="27">
        <f>IF($B4826="","",IF($V4826="PICK",LEFT($N4826,5),IF($V4826="FIXED",$W4826,IF($V4826="CODE",$H4826,""))))</f>
        <v>0</v>
      </c>
    </row>
    <row r="4827" spans="1:26" ht="21" customHeight="1">
      <c r="A4827" s="27">
        <f>IF($B4827="","",COUNTA($B$13:$B4827))</f>
        <v>0</v>
      </c>
      <c r="B4827" s="28"/>
      <c r="C4827" s="28"/>
      <c r="D4827" s="29"/>
      <c r="E4827" s="29"/>
      <c r="F4827" s="29"/>
      <c r="G4827" s="28"/>
      <c r="H4827" s="28"/>
      <c r="I4827" s="30">
        <f>IF($H4827="","",IFERROR(VLOOKUP($H4827,AcctTbl,2,0),"کد ناشناخته"))</f>
        <v>0</v>
      </c>
      <c r="J4827" s="27">
        <f>IF($H4827="","",IFERROR(VLOOKUP($H4827,AcctTbl,3,0),""))</f>
        <v>0</v>
      </c>
      <c r="K4827" s="29"/>
      <c r="L4827" s="28"/>
      <c r="M4827" s="31"/>
      <c r="N4827" s="29"/>
      <c r="O4827" s="32">
        <f>IF($B4827="",0,IF($U4827="IN",N($M4827),0))</f>
        <v>0</v>
      </c>
      <c r="P4827" s="32">
        <f>IF($B4827="",0,IF(OR($U4827="OUT",$U4827="TRF"),N($M4827),0))</f>
        <v>0</v>
      </c>
      <c r="Q4827" s="32">
        <f>IF($B4827="",0,IF(OR($U4827="OUT",$U4827="TRF"),N($M4827),0))</f>
        <v>0</v>
      </c>
      <c r="R4827" s="32">
        <f>IF($B4827="",0,IF($U4827="IN",N($M4827),0))</f>
        <v>0</v>
      </c>
      <c r="S4827" s="33">
        <f>IF($B4827="","",IF($M4827="","⚠ مبلغ",IF($E4827="","⚠ بانک عامل",IF(AND($U4827="TRF",$F4827=""),"⚠ بانک مقصد",IF(AND($V4827&lt;&gt;"NONE",$V4827&lt;&gt;"",$Z4827=""),"⚠ طرف حساب","✓")))))</f>
        <v>0</v>
      </c>
      <c r="T4827" s="29"/>
      <c r="U4827" s="27">
        <f>IFERROR(VLOOKUP($D4827,BankOpTbl,2,0),"")</f>
        <v>0</v>
      </c>
      <c r="V4827" s="27">
        <f>IFERROR(VLOOKUP($D4827,BankOpTbl,3,0),"")</f>
        <v>0</v>
      </c>
      <c r="W4827" s="27">
        <f>IFERROR(VLOOKUP($D4827,BankOpTbl,4,0),"")</f>
        <v>0</v>
      </c>
      <c r="X4827" s="27">
        <f>IF($E4827="","",IFERROR(VLOOKUP($E4827,BankTbl,4,0),""))</f>
        <v>0</v>
      </c>
      <c r="Y4827" s="27">
        <f>IF($F4827="","",IFERROR(VLOOKUP($F4827,BankTbl,4,0),""))</f>
        <v>0</v>
      </c>
      <c r="Z4827" s="27">
        <f>IF($B4827="","",IF($V4827="PICK",LEFT($N4827,5),IF($V4827="FIXED",$W4827,IF($V4827="CODE",$H4827,""))))</f>
        <v>0</v>
      </c>
    </row>
    <row r="4828" spans="1:26" ht="21" customHeight="1">
      <c r="A4828" s="27">
        <f>IF($B4828="","",COUNTA($B$13:$B4828))</f>
        <v>0</v>
      </c>
      <c r="B4828" s="28"/>
      <c r="C4828" s="28"/>
      <c r="D4828" s="29"/>
      <c r="E4828" s="29"/>
      <c r="F4828" s="29"/>
      <c r="G4828" s="28"/>
      <c r="H4828" s="28"/>
      <c r="I4828" s="30">
        <f>IF($H4828="","",IFERROR(VLOOKUP($H4828,AcctTbl,2,0),"کد ناشناخته"))</f>
        <v>0</v>
      </c>
      <c r="J4828" s="27">
        <f>IF($H4828="","",IFERROR(VLOOKUP($H4828,AcctTbl,3,0),""))</f>
        <v>0</v>
      </c>
      <c r="K4828" s="29"/>
      <c r="L4828" s="28"/>
      <c r="M4828" s="31"/>
      <c r="N4828" s="29"/>
      <c r="O4828" s="32">
        <f>IF($B4828="",0,IF($U4828="IN",N($M4828),0))</f>
        <v>0</v>
      </c>
      <c r="P4828" s="32">
        <f>IF($B4828="",0,IF(OR($U4828="OUT",$U4828="TRF"),N($M4828),0))</f>
        <v>0</v>
      </c>
      <c r="Q4828" s="32">
        <f>IF($B4828="",0,IF(OR($U4828="OUT",$U4828="TRF"),N($M4828),0))</f>
        <v>0</v>
      </c>
      <c r="R4828" s="32">
        <f>IF($B4828="",0,IF($U4828="IN",N($M4828),0))</f>
        <v>0</v>
      </c>
      <c r="S4828" s="33">
        <f>IF($B4828="","",IF($M4828="","⚠ مبلغ",IF($E4828="","⚠ بانک عامل",IF(AND($U4828="TRF",$F4828=""),"⚠ بانک مقصد",IF(AND($V4828&lt;&gt;"NONE",$V4828&lt;&gt;"",$Z4828=""),"⚠ طرف حساب","✓")))))</f>
        <v>0</v>
      </c>
      <c r="T4828" s="29"/>
      <c r="U4828" s="27">
        <f>IFERROR(VLOOKUP($D4828,BankOpTbl,2,0),"")</f>
        <v>0</v>
      </c>
      <c r="V4828" s="27">
        <f>IFERROR(VLOOKUP($D4828,BankOpTbl,3,0),"")</f>
        <v>0</v>
      </c>
      <c r="W4828" s="27">
        <f>IFERROR(VLOOKUP($D4828,BankOpTbl,4,0),"")</f>
        <v>0</v>
      </c>
      <c r="X4828" s="27">
        <f>IF($E4828="","",IFERROR(VLOOKUP($E4828,BankTbl,4,0),""))</f>
        <v>0</v>
      </c>
      <c r="Y4828" s="27">
        <f>IF($F4828="","",IFERROR(VLOOKUP($F4828,BankTbl,4,0),""))</f>
        <v>0</v>
      </c>
      <c r="Z4828" s="27">
        <f>IF($B4828="","",IF($V4828="PICK",LEFT($N4828,5),IF($V4828="FIXED",$W4828,IF($V4828="CODE",$H4828,""))))</f>
        <v>0</v>
      </c>
    </row>
    <row r="4829" spans="1:26" ht="21" customHeight="1">
      <c r="A4829" s="27">
        <f>IF($B4829="","",COUNTA($B$13:$B4829))</f>
        <v>0</v>
      </c>
      <c r="B4829" s="28"/>
      <c r="C4829" s="28"/>
      <c r="D4829" s="29"/>
      <c r="E4829" s="29"/>
      <c r="F4829" s="29"/>
      <c r="G4829" s="28"/>
      <c r="H4829" s="28"/>
      <c r="I4829" s="30">
        <f>IF($H4829="","",IFERROR(VLOOKUP($H4829,AcctTbl,2,0),"کد ناشناخته"))</f>
        <v>0</v>
      </c>
      <c r="J4829" s="27">
        <f>IF($H4829="","",IFERROR(VLOOKUP($H4829,AcctTbl,3,0),""))</f>
        <v>0</v>
      </c>
      <c r="K4829" s="29"/>
      <c r="L4829" s="28"/>
      <c r="M4829" s="31"/>
      <c r="N4829" s="29"/>
      <c r="O4829" s="32">
        <f>IF($B4829="",0,IF($U4829="IN",N($M4829),0))</f>
        <v>0</v>
      </c>
      <c r="P4829" s="32">
        <f>IF($B4829="",0,IF(OR($U4829="OUT",$U4829="TRF"),N($M4829),0))</f>
        <v>0</v>
      </c>
      <c r="Q4829" s="32">
        <f>IF($B4829="",0,IF(OR($U4829="OUT",$U4829="TRF"),N($M4829),0))</f>
        <v>0</v>
      </c>
      <c r="R4829" s="32">
        <f>IF($B4829="",0,IF($U4829="IN",N($M4829),0))</f>
        <v>0</v>
      </c>
      <c r="S4829" s="33">
        <f>IF($B4829="","",IF($M4829="","⚠ مبلغ",IF($E4829="","⚠ بانک عامل",IF(AND($U4829="TRF",$F4829=""),"⚠ بانک مقصد",IF(AND($V4829&lt;&gt;"NONE",$V4829&lt;&gt;"",$Z4829=""),"⚠ طرف حساب","✓")))))</f>
        <v>0</v>
      </c>
      <c r="T4829" s="29"/>
      <c r="U4829" s="27">
        <f>IFERROR(VLOOKUP($D4829,BankOpTbl,2,0),"")</f>
        <v>0</v>
      </c>
      <c r="V4829" s="27">
        <f>IFERROR(VLOOKUP($D4829,BankOpTbl,3,0),"")</f>
        <v>0</v>
      </c>
      <c r="W4829" s="27">
        <f>IFERROR(VLOOKUP($D4829,BankOpTbl,4,0),"")</f>
        <v>0</v>
      </c>
      <c r="X4829" s="27">
        <f>IF($E4829="","",IFERROR(VLOOKUP($E4829,BankTbl,4,0),""))</f>
        <v>0</v>
      </c>
      <c r="Y4829" s="27">
        <f>IF($F4829="","",IFERROR(VLOOKUP($F4829,BankTbl,4,0),""))</f>
        <v>0</v>
      </c>
      <c r="Z4829" s="27">
        <f>IF($B4829="","",IF($V4829="PICK",LEFT($N4829,5),IF($V4829="FIXED",$W4829,IF($V4829="CODE",$H4829,""))))</f>
        <v>0</v>
      </c>
    </row>
    <row r="4830" spans="1:26" ht="21" customHeight="1">
      <c r="A4830" s="27">
        <f>IF($B4830="","",COUNTA($B$13:$B4830))</f>
        <v>0</v>
      </c>
      <c r="B4830" s="28"/>
      <c r="C4830" s="28"/>
      <c r="D4830" s="29"/>
      <c r="E4830" s="29"/>
      <c r="F4830" s="29"/>
      <c r="G4830" s="28"/>
      <c r="H4830" s="28"/>
      <c r="I4830" s="30">
        <f>IF($H4830="","",IFERROR(VLOOKUP($H4830,AcctTbl,2,0),"کد ناشناخته"))</f>
        <v>0</v>
      </c>
      <c r="J4830" s="27">
        <f>IF($H4830="","",IFERROR(VLOOKUP($H4830,AcctTbl,3,0),""))</f>
        <v>0</v>
      </c>
      <c r="K4830" s="29"/>
      <c r="L4830" s="28"/>
      <c r="M4830" s="31"/>
      <c r="N4830" s="29"/>
      <c r="O4830" s="32">
        <f>IF($B4830="",0,IF($U4830="IN",N($M4830),0))</f>
        <v>0</v>
      </c>
      <c r="P4830" s="32">
        <f>IF($B4830="",0,IF(OR($U4830="OUT",$U4830="TRF"),N($M4830),0))</f>
        <v>0</v>
      </c>
      <c r="Q4830" s="32">
        <f>IF($B4830="",0,IF(OR($U4830="OUT",$U4830="TRF"),N($M4830),0))</f>
        <v>0</v>
      </c>
      <c r="R4830" s="32">
        <f>IF($B4830="",0,IF($U4830="IN",N($M4830),0))</f>
        <v>0</v>
      </c>
      <c r="S4830" s="33">
        <f>IF($B4830="","",IF($M4830="","⚠ مبلغ",IF($E4830="","⚠ بانک عامل",IF(AND($U4830="TRF",$F4830=""),"⚠ بانک مقصد",IF(AND($V4830&lt;&gt;"NONE",$V4830&lt;&gt;"",$Z4830=""),"⚠ طرف حساب","✓")))))</f>
        <v>0</v>
      </c>
      <c r="T4830" s="29"/>
      <c r="U4830" s="27">
        <f>IFERROR(VLOOKUP($D4830,BankOpTbl,2,0),"")</f>
        <v>0</v>
      </c>
      <c r="V4830" s="27">
        <f>IFERROR(VLOOKUP($D4830,BankOpTbl,3,0),"")</f>
        <v>0</v>
      </c>
      <c r="W4830" s="27">
        <f>IFERROR(VLOOKUP($D4830,BankOpTbl,4,0),"")</f>
        <v>0</v>
      </c>
      <c r="X4830" s="27">
        <f>IF($E4830="","",IFERROR(VLOOKUP($E4830,BankTbl,4,0),""))</f>
        <v>0</v>
      </c>
      <c r="Y4830" s="27">
        <f>IF($F4830="","",IFERROR(VLOOKUP($F4830,BankTbl,4,0),""))</f>
        <v>0</v>
      </c>
      <c r="Z4830" s="27">
        <f>IF($B4830="","",IF($V4830="PICK",LEFT($N4830,5),IF($V4830="FIXED",$W4830,IF($V4830="CODE",$H4830,""))))</f>
        <v>0</v>
      </c>
    </row>
    <row r="4831" spans="1:26" ht="21" customHeight="1">
      <c r="A4831" s="27">
        <f>IF($B4831="","",COUNTA($B$13:$B4831))</f>
        <v>0</v>
      </c>
      <c r="B4831" s="28"/>
      <c r="C4831" s="28"/>
      <c r="D4831" s="29"/>
      <c r="E4831" s="29"/>
      <c r="F4831" s="29"/>
      <c r="G4831" s="28"/>
      <c r="H4831" s="28"/>
      <c r="I4831" s="30">
        <f>IF($H4831="","",IFERROR(VLOOKUP($H4831,AcctTbl,2,0),"کد ناشناخته"))</f>
        <v>0</v>
      </c>
      <c r="J4831" s="27">
        <f>IF($H4831="","",IFERROR(VLOOKUP($H4831,AcctTbl,3,0),""))</f>
        <v>0</v>
      </c>
      <c r="K4831" s="29"/>
      <c r="L4831" s="28"/>
      <c r="M4831" s="31"/>
      <c r="N4831" s="29"/>
      <c r="O4831" s="32">
        <f>IF($B4831="",0,IF($U4831="IN",N($M4831),0))</f>
        <v>0</v>
      </c>
      <c r="P4831" s="32">
        <f>IF($B4831="",0,IF(OR($U4831="OUT",$U4831="TRF"),N($M4831),0))</f>
        <v>0</v>
      </c>
      <c r="Q4831" s="32">
        <f>IF($B4831="",0,IF(OR($U4831="OUT",$U4831="TRF"),N($M4831),0))</f>
        <v>0</v>
      </c>
      <c r="R4831" s="32">
        <f>IF($B4831="",0,IF($U4831="IN",N($M4831),0))</f>
        <v>0</v>
      </c>
      <c r="S4831" s="33">
        <f>IF($B4831="","",IF($M4831="","⚠ مبلغ",IF($E4831="","⚠ بانک عامل",IF(AND($U4831="TRF",$F4831=""),"⚠ بانک مقصد",IF(AND($V4831&lt;&gt;"NONE",$V4831&lt;&gt;"",$Z4831=""),"⚠ طرف حساب","✓")))))</f>
        <v>0</v>
      </c>
      <c r="T4831" s="29"/>
      <c r="U4831" s="27">
        <f>IFERROR(VLOOKUP($D4831,BankOpTbl,2,0),"")</f>
        <v>0</v>
      </c>
      <c r="V4831" s="27">
        <f>IFERROR(VLOOKUP($D4831,BankOpTbl,3,0),"")</f>
        <v>0</v>
      </c>
      <c r="W4831" s="27">
        <f>IFERROR(VLOOKUP($D4831,BankOpTbl,4,0),"")</f>
        <v>0</v>
      </c>
      <c r="X4831" s="27">
        <f>IF($E4831="","",IFERROR(VLOOKUP($E4831,BankTbl,4,0),""))</f>
        <v>0</v>
      </c>
      <c r="Y4831" s="27">
        <f>IF($F4831="","",IFERROR(VLOOKUP($F4831,BankTbl,4,0),""))</f>
        <v>0</v>
      </c>
      <c r="Z4831" s="27">
        <f>IF($B4831="","",IF($V4831="PICK",LEFT($N4831,5),IF($V4831="FIXED",$W4831,IF($V4831="CODE",$H4831,""))))</f>
        <v>0</v>
      </c>
    </row>
    <row r="4832" spans="1:26" ht="21" customHeight="1">
      <c r="A4832" s="27">
        <f>IF($B4832="","",COUNTA($B$13:$B4832))</f>
        <v>0</v>
      </c>
      <c r="B4832" s="28"/>
      <c r="C4832" s="28"/>
      <c r="D4832" s="29"/>
      <c r="E4832" s="29"/>
      <c r="F4832" s="29"/>
      <c r="G4832" s="28"/>
      <c r="H4832" s="28"/>
      <c r="I4832" s="30">
        <f>IF($H4832="","",IFERROR(VLOOKUP($H4832,AcctTbl,2,0),"کد ناشناخته"))</f>
        <v>0</v>
      </c>
      <c r="J4832" s="27">
        <f>IF($H4832="","",IFERROR(VLOOKUP($H4832,AcctTbl,3,0),""))</f>
        <v>0</v>
      </c>
      <c r="K4832" s="29"/>
      <c r="L4832" s="28"/>
      <c r="M4832" s="31"/>
      <c r="N4832" s="29"/>
      <c r="O4832" s="32">
        <f>IF($B4832="",0,IF($U4832="IN",N($M4832),0))</f>
        <v>0</v>
      </c>
      <c r="P4832" s="32">
        <f>IF($B4832="",0,IF(OR($U4832="OUT",$U4832="TRF"),N($M4832),0))</f>
        <v>0</v>
      </c>
      <c r="Q4832" s="32">
        <f>IF($B4832="",0,IF(OR($U4832="OUT",$U4832="TRF"),N($M4832),0))</f>
        <v>0</v>
      </c>
      <c r="R4832" s="32">
        <f>IF($B4832="",0,IF($U4832="IN",N($M4832),0))</f>
        <v>0</v>
      </c>
      <c r="S4832" s="33">
        <f>IF($B4832="","",IF($M4832="","⚠ مبلغ",IF($E4832="","⚠ بانک عامل",IF(AND($U4832="TRF",$F4832=""),"⚠ بانک مقصد",IF(AND($V4832&lt;&gt;"NONE",$V4832&lt;&gt;"",$Z4832=""),"⚠ طرف حساب","✓")))))</f>
        <v>0</v>
      </c>
      <c r="T4832" s="29"/>
      <c r="U4832" s="27">
        <f>IFERROR(VLOOKUP($D4832,BankOpTbl,2,0),"")</f>
        <v>0</v>
      </c>
      <c r="V4832" s="27">
        <f>IFERROR(VLOOKUP($D4832,BankOpTbl,3,0),"")</f>
        <v>0</v>
      </c>
      <c r="W4832" s="27">
        <f>IFERROR(VLOOKUP($D4832,BankOpTbl,4,0),"")</f>
        <v>0</v>
      </c>
      <c r="X4832" s="27">
        <f>IF($E4832="","",IFERROR(VLOOKUP($E4832,BankTbl,4,0),""))</f>
        <v>0</v>
      </c>
      <c r="Y4832" s="27">
        <f>IF($F4832="","",IFERROR(VLOOKUP($F4832,BankTbl,4,0),""))</f>
        <v>0</v>
      </c>
      <c r="Z4832" s="27">
        <f>IF($B4832="","",IF($V4832="PICK",LEFT($N4832,5),IF($V4832="FIXED",$W4832,IF($V4832="CODE",$H4832,""))))</f>
        <v>0</v>
      </c>
    </row>
    <row r="4833" spans="1:26" ht="21" customHeight="1">
      <c r="A4833" s="27">
        <f>IF($B4833="","",COUNTA($B$13:$B4833))</f>
        <v>0</v>
      </c>
      <c r="B4833" s="28"/>
      <c r="C4833" s="28"/>
      <c r="D4833" s="29"/>
      <c r="E4833" s="29"/>
      <c r="F4833" s="29"/>
      <c r="G4833" s="28"/>
      <c r="H4833" s="28"/>
      <c r="I4833" s="30">
        <f>IF($H4833="","",IFERROR(VLOOKUP($H4833,AcctTbl,2,0),"کد ناشناخته"))</f>
        <v>0</v>
      </c>
      <c r="J4833" s="27">
        <f>IF($H4833="","",IFERROR(VLOOKUP($H4833,AcctTbl,3,0),""))</f>
        <v>0</v>
      </c>
      <c r="K4833" s="29"/>
      <c r="L4833" s="28"/>
      <c r="M4833" s="31"/>
      <c r="N4833" s="29"/>
      <c r="O4833" s="32">
        <f>IF($B4833="",0,IF($U4833="IN",N($M4833),0))</f>
        <v>0</v>
      </c>
      <c r="P4833" s="32">
        <f>IF($B4833="",0,IF(OR($U4833="OUT",$U4833="TRF"),N($M4833),0))</f>
        <v>0</v>
      </c>
      <c r="Q4833" s="32">
        <f>IF($B4833="",0,IF(OR($U4833="OUT",$U4833="TRF"),N($M4833),0))</f>
        <v>0</v>
      </c>
      <c r="R4833" s="32">
        <f>IF($B4833="",0,IF($U4833="IN",N($M4833),0))</f>
        <v>0</v>
      </c>
      <c r="S4833" s="33">
        <f>IF($B4833="","",IF($M4833="","⚠ مبلغ",IF($E4833="","⚠ بانک عامل",IF(AND($U4833="TRF",$F4833=""),"⚠ بانک مقصد",IF(AND($V4833&lt;&gt;"NONE",$V4833&lt;&gt;"",$Z4833=""),"⚠ طرف حساب","✓")))))</f>
        <v>0</v>
      </c>
      <c r="T4833" s="29"/>
      <c r="U4833" s="27">
        <f>IFERROR(VLOOKUP($D4833,BankOpTbl,2,0),"")</f>
        <v>0</v>
      </c>
      <c r="V4833" s="27">
        <f>IFERROR(VLOOKUP($D4833,BankOpTbl,3,0),"")</f>
        <v>0</v>
      </c>
      <c r="W4833" s="27">
        <f>IFERROR(VLOOKUP($D4833,BankOpTbl,4,0),"")</f>
        <v>0</v>
      </c>
      <c r="X4833" s="27">
        <f>IF($E4833="","",IFERROR(VLOOKUP($E4833,BankTbl,4,0),""))</f>
        <v>0</v>
      </c>
      <c r="Y4833" s="27">
        <f>IF($F4833="","",IFERROR(VLOOKUP($F4833,BankTbl,4,0),""))</f>
        <v>0</v>
      </c>
      <c r="Z4833" s="27">
        <f>IF($B4833="","",IF($V4833="PICK",LEFT($N4833,5),IF($V4833="FIXED",$W4833,IF($V4833="CODE",$H4833,""))))</f>
        <v>0</v>
      </c>
    </row>
    <row r="4834" spans="1:26" ht="21" customHeight="1">
      <c r="A4834" s="27">
        <f>IF($B4834="","",COUNTA($B$13:$B4834))</f>
        <v>0</v>
      </c>
      <c r="B4834" s="28"/>
      <c r="C4834" s="28"/>
      <c r="D4834" s="29"/>
      <c r="E4834" s="29"/>
      <c r="F4834" s="29"/>
      <c r="G4834" s="28"/>
      <c r="H4834" s="28"/>
      <c r="I4834" s="30">
        <f>IF($H4834="","",IFERROR(VLOOKUP($H4834,AcctTbl,2,0),"کد ناشناخته"))</f>
        <v>0</v>
      </c>
      <c r="J4834" s="27">
        <f>IF($H4834="","",IFERROR(VLOOKUP($H4834,AcctTbl,3,0),""))</f>
        <v>0</v>
      </c>
      <c r="K4834" s="29"/>
      <c r="L4834" s="28"/>
      <c r="M4834" s="31"/>
      <c r="N4834" s="29"/>
      <c r="O4834" s="32">
        <f>IF($B4834="",0,IF($U4834="IN",N($M4834),0))</f>
        <v>0</v>
      </c>
      <c r="P4834" s="32">
        <f>IF($B4834="",0,IF(OR($U4834="OUT",$U4834="TRF"),N($M4834),0))</f>
        <v>0</v>
      </c>
      <c r="Q4834" s="32">
        <f>IF($B4834="",0,IF(OR($U4834="OUT",$U4834="TRF"),N($M4834),0))</f>
        <v>0</v>
      </c>
      <c r="R4834" s="32">
        <f>IF($B4834="",0,IF($U4834="IN",N($M4834),0))</f>
        <v>0</v>
      </c>
      <c r="S4834" s="33">
        <f>IF($B4834="","",IF($M4834="","⚠ مبلغ",IF($E4834="","⚠ بانک عامل",IF(AND($U4834="TRF",$F4834=""),"⚠ بانک مقصد",IF(AND($V4834&lt;&gt;"NONE",$V4834&lt;&gt;"",$Z4834=""),"⚠ طرف حساب","✓")))))</f>
        <v>0</v>
      </c>
      <c r="T4834" s="29"/>
      <c r="U4834" s="27">
        <f>IFERROR(VLOOKUP($D4834,BankOpTbl,2,0),"")</f>
        <v>0</v>
      </c>
      <c r="V4834" s="27">
        <f>IFERROR(VLOOKUP($D4834,BankOpTbl,3,0),"")</f>
        <v>0</v>
      </c>
      <c r="W4834" s="27">
        <f>IFERROR(VLOOKUP($D4834,BankOpTbl,4,0),"")</f>
        <v>0</v>
      </c>
      <c r="X4834" s="27">
        <f>IF($E4834="","",IFERROR(VLOOKUP($E4834,BankTbl,4,0),""))</f>
        <v>0</v>
      </c>
      <c r="Y4834" s="27">
        <f>IF($F4834="","",IFERROR(VLOOKUP($F4834,BankTbl,4,0),""))</f>
        <v>0</v>
      </c>
      <c r="Z4834" s="27">
        <f>IF($B4834="","",IF($V4834="PICK",LEFT($N4834,5),IF($V4834="FIXED",$W4834,IF($V4834="CODE",$H4834,""))))</f>
        <v>0</v>
      </c>
    </row>
    <row r="4835" spans="1:26" ht="21" customHeight="1">
      <c r="A4835" s="27">
        <f>IF($B4835="","",COUNTA($B$13:$B4835))</f>
        <v>0</v>
      </c>
      <c r="B4835" s="28"/>
      <c r="C4835" s="28"/>
      <c r="D4835" s="29"/>
      <c r="E4835" s="29"/>
      <c r="F4835" s="29"/>
      <c r="G4835" s="28"/>
      <c r="H4835" s="28"/>
      <c r="I4835" s="30">
        <f>IF($H4835="","",IFERROR(VLOOKUP($H4835,AcctTbl,2,0),"کد ناشناخته"))</f>
        <v>0</v>
      </c>
      <c r="J4835" s="27">
        <f>IF($H4835="","",IFERROR(VLOOKUP($H4835,AcctTbl,3,0),""))</f>
        <v>0</v>
      </c>
      <c r="K4835" s="29"/>
      <c r="L4835" s="28"/>
      <c r="M4835" s="31"/>
      <c r="N4835" s="29"/>
      <c r="O4835" s="32">
        <f>IF($B4835="",0,IF($U4835="IN",N($M4835),0))</f>
        <v>0</v>
      </c>
      <c r="P4835" s="32">
        <f>IF($B4835="",0,IF(OR($U4835="OUT",$U4835="TRF"),N($M4835),0))</f>
        <v>0</v>
      </c>
      <c r="Q4835" s="32">
        <f>IF($B4835="",0,IF(OR($U4835="OUT",$U4835="TRF"),N($M4835),0))</f>
        <v>0</v>
      </c>
      <c r="R4835" s="32">
        <f>IF($B4835="",0,IF($U4835="IN",N($M4835),0))</f>
        <v>0</v>
      </c>
      <c r="S4835" s="33">
        <f>IF($B4835="","",IF($M4835="","⚠ مبلغ",IF($E4835="","⚠ بانک عامل",IF(AND($U4835="TRF",$F4835=""),"⚠ بانک مقصد",IF(AND($V4835&lt;&gt;"NONE",$V4835&lt;&gt;"",$Z4835=""),"⚠ طرف حساب","✓")))))</f>
        <v>0</v>
      </c>
      <c r="T4835" s="29"/>
      <c r="U4835" s="27">
        <f>IFERROR(VLOOKUP($D4835,BankOpTbl,2,0),"")</f>
        <v>0</v>
      </c>
      <c r="V4835" s="27">
        <f>IFERROR(VLOOKUP($D4835,BankOpTbl,3,0),"")</f>
        <v>0</v>
      </c>
      <c r="W4835" s="27">
        <f>IFERROR(VLOOKUP($D4835,BankOpTbl,4,0),"")</f>
        <v>0</v>
      </c>
      <c r="X4835" s="27">
        <f>IF($E4835="","",IFERROR(VLOOKUP($E4835,BankTbl,4,0),""))</f>
        <v>0</v>
      </c>
      <c r="Y4835" s="27">
        <f>IF($F4835="","",IFERROR(VLOOKUP($F4835,BankTbl,4,0),""))</f>
        <v>0</v>
      </c>
      <c r="Z4835" s="27">
        <f>IF($B4835="","",IF($V4835="PICK",LEFT($N4835,5),IF($V4835="FIXED",$W4835,IF($V4835="CODE",$H4835,""))))</f>
        <v>0</v>
      </c>
    </row>
    <row r="4836" spans="1:26" ht="21" customHeight="1">
      <c r="A4836" s="27">
        <f>IF($B4836="","",COUNTA($B$13:$B4836))</f>
        <v>0</v>
      </c>
      <c r="B4836" s="28"/>
      <c r="C4836" s="28"/>
      <c r="D4836" s="29"/>
      <c r="E4836" s="29"/>
      <c r="F4836" s="29"/>
      <c r="G4836" s="28"/>
      <c r="H4836" s="28"/>
      <c r="I4836" s="30">
        <f>IF($H4836="","",IFERROR(VLOOKUP($H4836,AcctTbl,2,0),"کد ناشناخته"))</f>
        <v>0</v>
      </c>
      <c r="J4836" s="27">
        <f>IF($H4836="","",IFERROR(VLOOKUP($H4836,AcctTbl,3,0),""))</f>
        <v>0</v>
      </c>
      <c r="K4836" s="29"/>
      <c r="L4836" s="28"/>
      <c r="M4836" s="31"/>
      <c r="N4836" s="29"/>
      <c r="O4836" s="32">
        <f>IF($B4836="",0,IF($U4836="IN",N($M4836),0))</f>
        <v>0</v>
      </c>
      <c r="P4836" s="32">
        <f>IF($B4836="",0,IF(OR($U4836="OUT",$U4836="TRF"),N($M4836),0))</f>
        <v>0</v>
      </c>
      <c r="Q4836" s="32">
        <f>IF($B4836="",0,IF(OR($U4836="OUT",$U4836="TRF"),N($M4836),0))</f>
        <v>0</v>
      </c>
      <c r="R4836" s="32">
        <f>IF($B4836="",0,IF($U4836="IN",N($M4836),0))</f>
        <v>0</v>
      </c>
      <c r="S4836" s="33">
        <f>IF($B4836="","",IF($M4836="","⚠ مبلغ",IF($E4836="","⚠ بانک عامل",IF(AND($U4836="TRF",$F4836=""),"⚠ بانک مقصد",IF(AND($V4836&lt;&gt;"NONE",$V4836&lt;&gt;"",$Z4836=""),"⚠ طرف حساب","✓")))))</f>
        <v>0</v>
      </c>
      <c r="T4836" s="29"/>
      <c r="U4836" s="27">
        <f>IFERROR(VLOOKUP($D4836,BankOpTbl,2,0),"")</f>
        <v>0</v>
      </c>
      <c r="V4836" s="27">
        <f>IFERROR(VLOOKUP($D4836,BankOpTbl,3,0),"")</f>
        <v>0</v>
      </c>
      <c r="W4836" s="27">
        <f>IFERROR(VLOOKUP($D4836,BankOpTbl,4,0),"")</f>
        <v>0</v>
      </c>
      <c r="X4836" s="27">
        <f>IF($E4836="","",IFERROR(VLOOKUP($E4836,BankTbl,4,0),""))</f>
        <v>0</v>
      </c>
      <c r="Y4836" s="27">
        <f>IF($F4836="","",IFERROR(VLOOKUP($F4836,BankTbl,4,0),""))</f>
        <v>0</v>
      </c>
      <c r="Z4836" s="27">
        <f>IF($B4836="","",IF($V4836="PICK",LEFT($N4836,5),IF($V4836="FIXED",$W4836,IF($V4836="CODE",$H4836,""))))</f>
        <v>0</v>
      </c>
    </row>
    <row r="4837" spans="1:26" ht="21" customHeight="1">
      <c r="A4837" s="27">
        <f>IF($B4837="","",COUNTA($B$13:$B4837))</f>
        <v>0</v>
      </c>
      <c r="B4837" s="28"/>
      <c r="C4837" s="28"/>
      <c r="D4837" s="29"/>
      <c r="E4837" s="29"/>
      <c r="F4837" s="29"/>
      <c r="G4837" s="28"/>
      <c r="H4837" s="28"/>
      <c r="I4837" s="30">
        <f>IF($H4837="","",IFERROR(VLOOKUP($H4837,AcctTbl,2,0),"کد ناشناخته"))</f>
        <v>0</v>
      </c>
      <c r="J4837" s="27">
        <f>IF($H4837="","",IFERROR(VLOOKUP($H4837,AcctTbl,3,0),""))</f>
        <v>0</v>
      </c>
      <c r="K4837" s="29"/>
      <c r="L4837" s="28"/>
      <c r="M4837" s="31"/>
      <c r="N4837" s="29"/>
      <c r="O4837" s="32">
        <f>IF($B4837="",0,IF($U4837="IN",N($M4837),0))</f>
        <v>0</v>
      </c>
      <c r="P4837" s="32">
        <f>IF($B4837="",0,IF(OR($U4837="OUT",$U4837="TRF"),N($M4837),0))</f>
        <v>0</v>
      </c>
      <c r="Q4837" s="32">
        <f>IF($B4837="",0,IF(OR($U4837="OUT",$U4837="TRF"),N($M4837),0))</f>
        <v>0</v>
      </c>
      <c r="R4837" s="32">
        <f>IF($B4837="",0,IF($U4837="IN",N($M4837),0))</f>
        <v>0</v>
      </c>
      <c r="S4837" s="33">
        <f>IF($B4837="","",IF($M4837="","⚠ مبلغ",IF($E4837="","⚠ بانک عامل",IF(AND($U4837="TRF",$F4837=""),"⚠ بانک مقصد",IF(AND($V4837&lt;&gt;"NONE",$V4837&lt;&gt;"",$Z4837=""),"⚠ طرف حساب","✓")))))</f>
        <v>0</v>
      </c>
      <c r="T4837" s="29"/>
      <c r="U4837" s="27">
        <f>IFERROR(VLOOKUP($D4837,BankOpTbl,2,0),"")</f>
        <v>0</v>
      </c>
      <c r="V4837" s="27">
        <f>IFERROR(VLOOKUP($D4837,BankOpTbl,3,0),"")</f>
        <v>0</v>
      </c>
      <c r="W4837" s="27">
        <f>IFERROR(VLOOKUP($D4837,BankOpTbl,4,0),"")</f>
        <v>0</v>
      </c>
      <c r="X4837" s="27">
        <f>IF($E4837="","",IFERROR(VLOOKUP($E4837,BankTbl,4,0),""))</f>
        <v>0</v>
      </c>
      <c r="Y4837" s="27">
        <f>IF($F4837="","",IFERROR(VLOOKUP($F4837,BankTbl,4,0),""))</f>
        <v>0</v>
      </c>
      <c r="Z4837" s="27">
        <f>IF($B4837="","",IF($V4837="PICK",LEFT($N4837,5),IF($V4837="FIXED",$W4837,IF($V4837="CODE",$H4837,""))))</f>
        <v>0</v>
      </c>
    </row>
    <row r="4838" spans="1:26" ht="21" customHeight="1">
      <c r="A4838" s="27">
        <f>IF($B4838="","",COUNTA($B$13:$B4838))</f>
        <v>0</v>
      </c>
      <c r="B4838" s="28"/>
      <c r="C4838" s="28"/>
      <c r="D4838" s="29"/>
      <c r="E4838" s="29"/>
      <c r="F4838" s="29"/>
      <c r="G4838" s="28"/>
      <c r="H4838" s="28"/>
      <c r="I4838" s="30">
        <f>IF($H4838="","",IFERROR(VLOOKUP($H4838,AcctTbl,2,0),"کد ناشناخته"))</f>
        <v>0</v>
      </c>
      <c r="J4838" s="27">
        <f>IF($H4838="","",IFERROR(VLOOKUP($H4838,AcctTbl,3,0),""))</f>
        <v>0</v>
      </c>
      <c r="K4838" s="29"/>
      <c r="L4838" s="28"/>
      <c r="M4838" s="31"/>
      <c r="N4838" s="29"/>
      <c r="O4838" s="32">
        <f>IF($B4838="",0,IF($U4838="IN",N($M4838),0))</f>
        <v>0</v>
      </c>
      <c r="P4838" s="32">
        <f>IF($B4838="",0,IF(OR($U4838="OUT",$U4838="TRF"),N($M4838),0))</f>
        <v>0</v>
      </c>
      <c r="Q4838" s="32">
        <f>IF($B4838="",0,IF(OR($U4838="OUT",$U4838="TRF"),N($M4838),0))</f>
        <v>0</v>
      </c>
      <c r="R4838" s="32">
        <f>IF($B4838="",0,IF($U4838="IN",N($M4838),0))</f>
        <v>0</v>
      </c>
      <c r="S4838" s="33">
        <f>IF($B4838="","",IF($M4838="","⚠ مبلغ",IF($E4838="","⚠ بانک عامل",IF(AND($U4838="TRF",$F4838=""),"⚠ بانک مقصد",IF(AND($V4838&lt;&gt;"NONE",$V4838&lt;&gt;"",$Z4838=""),"⚠ طرف حساب","✓")))))</f>
        <v>0</v>
      </c>
      <c r="T4838" s="29"/>
      <c r="U4838" s="27">
        <f>IFERROR(VLOOKUP($D4838,BankOpTbl,2,0),"")</f>
        <v>0</v>
      </c>
      <c r="V4838" s="27">
        <f>IFERROR(VLOOKUP($D4838,BankOpTbl,3,0),"")</f>
        <v>0</v>
      </c>
      <c r="W4838" s="27">
        <f>IFERROR(VLOOKUP($D4838,BankOpTbl,4,0),"")</f>
        <v>0</v>
      </c>
      <c r="X4838" s="27">
        <f>IF($E4838="","",IFERROR(VLOOKUP($E4838,BankTbl,4,0),""))</f>
        <v>0</v>
      </c>
      <c r="Y4838" s="27">
        <f>IF($F4838="","",IFERROR(VLOOKUP($F4838,BankTbl,4,0),""))</f>
        <v>0</v>
      </c>
      <c r="Z4838" s="27">
        <f>IF($B4838="","",IF($V4838="PICK",LEFT($N4838,5),IF($V4838="FIXED",$W4838,IF($V4838="CODE",$H4838,""))))</f>
        <v>0</v>
      </c>
    </row>
    <row r="4839" spans="1:26" ht="21" customHeight="1">
      <c r="A4839" s="27">
        <f>IF($B4839="","",COUNTA($B$13:$B4839))</f>
        <v>0</v>
      </c>
      <c r="B4839" s="28"/>
      <c r="C4839" s="28"/>
      <c r="D4839" s="29"/>
      <c r="E4839" s="29"/>
      <c r="F4839" s="29"/>
      <c r="G4839" s="28"/>
      <c r="H4839" s="28"/>
      <c r="I4839" s="30">
        <f>IF($H4839="","",IFERROR(VLOOKUP($H4839,AcctTbl,2,0),"کد ناشناخته"))</f>
        <v>0</v>
      </c>
      <c r="J4839" s="27">
        <f>IF($H4839="","",IFERROR(VLOOKUP($H4839,AcctTbl,3,0),""))</f>
        <v>0</v>
      </c>
      <c r="K4839" s="29"/>
      <c r="L4839" s="28"/>
      <c r="M4839" s="31"/>
      <c r="N4839" s="29"/>
      <c r="O4839" s="32">
        <f>IF($B4839="",0,IF($U4839="IN",N($M4839),0))</f>
        <v>0</v>
      </c>
      <c r="P4839" s="32">
        <f>IF($B4839="",0,IF(OR($U4839="OUT",$U4839="TRF"),N($M4839),0))</f>
        <v>0</v>
      </c>
      <c r="Q4839" s="32">
        <f>IF($B4839="",0,IF(OR($U4839="OUT",$U4839="TRF"),N($M4839),0))</f>
        <v>0</v>
      </c>
      <c r="R4839" s="32">
        <f>IF($B4839="",0,IF($U4839="IN",N($M4839),0))</f>
        <v>0</v>
      </c>
      <c r="S4839" s="33">
        <f>IF($B4839="","",IF($M4839="","⚠ مبلغ",IF($E4839="","⚠ بانک عامل",IF(AND($U4839="TRF",$F4839=""),"⚠ بانک مقصد",IF(AND($V4839&lt;&gt;"NONE",$V4839&lt;&gt;"",$Z4839=""),"⚠ طرف حساب","✓")))))</f>
        <v>0</v>
      </c>
      <c r="T4839" s="29"/>
      <c r="U4839" s="27">
        <f>IFERROR(VLOOKUP($D4839,BankOpTbl,2,0),"")</f>
        <v>0</v>
      </c>
      <c r="V4839" s="27">
        <f>IFERROR(VLOOKUP($D4839,BankOpTbl,3,0),"")</f>
        <v>0</v>
      </c>
      <c r="W4839" s="27">
        <f>IFERROR(VLOOKUP($D4839,BankOpTbl,4,0),"")</f>
        <v>0</v>
      </c>
      <c r="X4839" s="27">
        <f>IF($E4839="","",IFERROR(VLOOKUP($E4839,BankTbl,4,0),""))</f>
        <v>0</v>
      </c>
      <c r="Y4839" s="27">
        <f>IF($F4839="","",IFERROR(VLOOKUP($F4839,BankTbl,4,0),""))</f>
        <v>0</v>
      </c>
      <c r="Z4839" s="27">
        <f>IF($B4839="","",IF($V4839="PICK",LEFT($N4839,5),IF($V4839="FIXED",$W4839,IF($V4839="CODE",$H4839,""))))</f>
        <v>0</v>
      </c>
    </row>
    <row r="4840" spans="1:26" ht="21" customHeight="1">
      <c r="A4840" s="27">
        <f>IF($B4840="","",COUNTA($B$13:$B4840))</f>
        <v>0</v>
      </c>
      <c r="B4840" s="28"/>
      <c r="C4840" s="28"/>
      <c r="D4840" s="29"/>
      <c r="E4840" s="29"/>
      <c r="F4840" s="29"/>
      <c r="G4840" s="28"/>
      <c r="H4840" s="28"/>
      <c r="I4840" s="30">
        <f>IF($H4840="","",IFERROR(VLOOKUP($H4840,AcctTbl,2,0),"کد ناشناخته"))</f>
        <v>0</v>
      </c>
      <c r="J4840" s="27">
        <f>IF($H4840="","",IFERROR(VLOOKUP($H4840,AcctTbl,3,0),""))</f>
        <v>0</v>
      </c>
      <c r="K4840" s="29"/>
      <c r="L4840" s="28"/>
      <c r="M4840" s="31"/>
      <c r="N4840" s="29"/>
      <c r="O4840" s="32">
        <f>IF($B4840="",0,IF($U4840="IN",N($M4840),0))</f>
        <v>0</v>
      </c>
      <c r="P4840" s="32">
        <f>IF($B4840="",0,IF(OR($U4840="OUT",$U4840="TRF"),N($M4840),0))</f>
        <v>0</v>
      </c>
      <c r="Q4840" s="32">
        <f>IF($B4840="",0,IF(OR($U4840="OUT",$U4840="TRF"),N($M4840),0))</f>
        <v>0</v>
      </c>
      <c r="R4840" s="32">
        <f>IF($B4840="",0,IF($U4840="IN",N($M4840),0))</f>
        <v>0</v>
      </c>
      <c r="S4840" s="33">
        <f>IF($B4840="","",IF($M4840="","⚠ مبلغ",IF($E4840="","⚠ بانک عامل",IF(AND($U4840="TRF",$F4840=""),"⚠ بانک مقصد",IF(AND($V4840&lt;&gt;"NONE",$V4840&lt;&gt;"",$Z4840=""),"⚠ طرف حساب","✓")))))</f>
        <v>0</v>
      </c>
      <c r="T4840" s="29"/>
      <c r="U4840" s="27">
        <f>IFERROR(VLOOKUP($D4840,BankOpTbl,2,0),"")</f>
        <v>0</v>
      </c>
      <c r="V4840" s="27">
        <f>IFERROR(VLOOKUP($D4840,BankOpTbl,3,0),"")</f>
        <v>0</v>
      </c>
      <c r="W4840" s="27">
        <f>IFERROR(VLOOKUP($D4840,BankOpTbl,4,0),"")</f>
        <v>0</v>
      </c>
      <c r="X4840" s="27">
        <f>IF($E4840="","",IFERROR(VLOOKUP($E4840,BankTbl,4,0),""))</f>
        <v>0</v>
      </c>
      <c r="Y4840" s="27">
        <f>IF($F4840="","",IFERROR(VLOOKUP($F4840,BankTbl,4,0),""))</f>
        <v>0</v>
      </c>
      <c r="Z4840" s="27">
        <f>IF($B4840="","",IF($V4840="PICK",LEFT($N4840,5),IF($V4840="FIXED",$W4840,IF($V4840="CODE",$H4840,""))))</f>
        <v>0</v>
      </c>
    </row>
    <row r="4841" spans="1:26" ht="21" customHeight="1">
      <c r="A4841" s="27">
        <f>IF($B4841="","",COUNTA($B$13:$B4841))</f>
        <v>0</v>
      </c>
      <c r="B4841" s="28"/>
      <c r="C4841" s="28"/>
      <c r="D4841" s="29"/>
      <c r="E4841" s="29"/>
      <c r="F4841" s="29"/>
      <c r="G4841" s="28"/>
      <c r="H4841" s="28"/>
      <c r="I4841" s="30">
        <f>IF($H4841="","",IFERROR(VLOOKUP($H4841,AcctTbl,2,0),"کد ناشناخته"))</f>
        <v>0</v>
      </c>
      <c r="J4841" s="27">
        <f>IF($H4841="","",IFERROR(VLOOKUP($H4841,AcctTbl,3,0),""))</f>
        <v>0</v>
      </c>
      <c r="K4841" s="29"/>
      <c r="L4841" s="28"/>
      <c r="M4841" s="31"/>
      <c r="N4841" s="29"/>
      <c r="O4841" s="32">
        <f>IF($B4841="",0,IF($U4841="IN",N($M4841),0))</f>
        <v>0</v>
      </c>
      <c r="P4841" s="32">
        <f>IF($B4841="",0,IF(OR($U4841="OUT",$U4841="TRF"),N($M4841),0))</f>
        <v>0</v>
      </c>
      <c r="Q4841" s="32">
        <f>IF($B4841="",0,IF(OR($U4841="OUT",$U4841="TRF"),N($M4841),0))</f>
        <v>0</v>
      </c>
      <c r="R4841" s="32">
        <f>IF($B4841="",0,IF($U4841="IN",N($M4841),0))</f>
        <v>0</v>
      </c>
      <c r="S4841" s="33">
        <f>IF($B4841="","",IF($M4841="","⚠ مبلغ",IF($E4841="","⚠ بانک عامل",IF(AND($U4841="TRF",$F4841=""),"⚠ بانک مقصد",IF(AND($V4841&lt;&gt;"NONE",$V4841&lt;&gt;"",$Z4841=""),"⚠ طرف حساب","✓")))))</f>
        <v>0</v>
      </c>
      <c r="T4841" s="29"/>
      <c r="U4841" s="27">
        <f>IFERROR(VLOOKUP($D4841,BankOpTbl,2,0),"")</f>
        <v>0</v>
      </c>
      <c r="V4841" s="27">
        <f>IFERROR(VLOOKUP($D4841,BankOpTbl,3,0),"")</f>
        <v>0</v>
      </c>
      <c r="W4841" s="27">
        <f>IFERROR(VLOOKUP($D4841,BankOpTbl,4,0),"")</f>
        <v>0</v>
      </c>
      <c r="X4841" s="27">
        <f>IF($E4841="","",IFERROR(VLOOKUP($E4841,BankTbl,4,0),""))</f>
        <v>0</v>
      </c>
      <c r="Y4841" s="27">
        <f>IF($F4841="","",IFERROR(VLOOKUP($F4841,BankTbl,4,0),""))</f>
        <v>0</v>
      </c>
      <c r="Z4841" s="27">
        <f>IF($B4841="","",IF($V4841="PICK",LEFT($N4841,5),IF($V4841="FIXED",$W4841,IF($V4841="CODE",$H4841,""))))</f>
        <v>0</v>
      </c>
    </row>
    <row r="4842" spans="1:26" ht="21" customHeight="1">
      <c r="A4842" s="27">
        <f>IF($B4842="","",COUNTA($B$13:$B4842))</f>
        <v>0</v>
      </c>
      <c r="B4842" s="28"/>
      <c r="C4842" s="28"/>
      <c r="D4842" s="29"/>
      <c r="E4842" s="29"/>
      <c r="F4842" s="29"/>
      <c r="G4842" s="28"/>
      <c r="H4842" s="28"/>
      <c r="I4842" s="30">
        <f>IF($H4842="","",IFERROR(VLOOKUP($H4842,AcctTbl,2,0),"کد ناشناخته"))</f>
        <v>0</v>
      </c>
      <c r="J4842" s="27">
        <f>IF($H4842="","",IFERROR(VLOOKUP($H4842,AcctTbl,3,0),""))</f>
        <v>0</v>
      </c>
      <c r="K4842" s="29"/>
      <c r="L4842" s="28"/>
      <c r="M4842" s="31"/>
      <c r="N4842" s="29"/>
      <c r="O4842" s="32">
        <f>IF($B4842="",0,IF($U4842="IN",N($M4842),0))</f>
        <v>0</v>
      </c>
      <c r="P4842" s="32">
        <f>IF($B4842="",0,IF(OR($U4842="OUT",$U4842="TRF"),N($M4842),0))</f>
        <v>0</v>
      </c>
      <c r="Q4842" s="32">
        <f>IF($B4842="",0,IF(OR($U4842="OUT",$U4842="TRF"),N($M4842),0))</f>
        <v>0</v>
      </c>
      <c r="R4842" s="32">
        <f>IF($B4842="",0,IF($U4842="IN",N($M4842),0))</f>
        <v>0</v>
      </c>
      <c r="S4842" s="33">
        <f>IF($B4842="","",IF($M4842="","⚠ مبلغ",IF($E4842="","⚠ بانک عامل",IF(AND($U4842="TRF",$F4842=""),"⚠ بانک مقصد",IF(AND($V4842&lt;&gt;"NONE",$V4842&lt;&gt;"",$Z4842=""),"⚠ طرف حساب","✓")))))</f>
        <v>0</v>
      </c>
      <c r="T4842" s="29"/>
      <c r="U4842" s="27">
        <f>IFERROR(VLOOKUP($D4842,BankOpTbl,2,0),"")</f>
        <v>0</v>
      </c>
      <c r="V4842" s="27">
        <f>IFERROR(VLOOKUP($D4842,BankOpTbl,3,0),"")</f>
        <v>0</v>
      </c>
      <c r="W4842" s="27">
        <f>IFERROR(VLOOKUP($D4842,BankOpTbl,4,0),"")</f>
        <v>0</v>
      </c>
      <c r="X4842" s="27">
        <f>IF($E4842="","",IFERROR(VLOOKUP($E4842,BankTbl,4,0),""))</f>
        <v>0</v>
      </c>
      <c r="Y4842" s="27">
        <f>IF($F4842="","",IFERROR(VLOOKUP($F4842,BankTbl,4,0),""))</f>
        <v>0</v>
      </c>
      <c r="Z4842" s="27">
        <f>IF($B4842="","",IF($V4842="PICK",LEFT($N4842,5),IF($V4842="FIXED",$W4842,IF($V4842="CODE",$H4842,""))))</f>
        <v>0</v>
      </c>
    </row>
    <row r="4843" spans="1:26" ht="21" customHeight="1">
      <c r="A4843" s="27">
        <f>IF($B4843="","",COUNTA($B$13:$B4843))</f>
        <v>0</v>
      </c>
      <c r="B4843" s="28"/>
      <c r="C4843" s="28"/>
      <c r="D4843" s="29"/>
      <c r="E4843" s="29"/>
      <c r="F4843" s="29"/>
      <c r="G4843" s="28"/>
      <c r="H4843" s="28"/>
      <c r="I4843" s="30">
        <f>IF($H4843="","",IFERROR(VLOOKUP($H4843,AcctTbl,2,0),"کد ناشناخته"))</f>
        <v>0</v>
      </c>
      <c r="J4843" s="27">
        <f>IF($H4843="","",IFERROR(VLOOKUP($H4843,AcctTbl,3,0),""))</f>
        <v>0</v>
      </c>
      <c r="K4843" s="29"/>
      <c r="L4843" s="28"/>
      <c r="M4843" s="31"/>
      <c r="N4843" s="29"/>
      <c r="O4843" s="32">
        <f>IF($B4843="",0,IF($U4843="IN",N($M4843),0))</f>
        <v>0</v>
      </c>
      <c r="P4843" s="32">
        <f>IF($B4843="",0,IF(OR($U4843="OUT",$U4843="TRF"),N($M4843),0))</f>
        <v>0</v>
      </c>
      <c r="Q4843" s="32">
        <f>IF($B4843="",0,IF(OR($U4843="OUT",$U4843="TRF"),N($M4843),0))</f>
        <v>0</v>
      </c>
      <c r="R4843" s="32">
        <f>IF($B4843="",0,IF($U4843="IN",N($M4843),0))</f>
        <v>0</v>
      </c>
      <c r="S4843" s="33">
        <f>IF($B4843="","",IF($M4843="","⚠ مبلغ",IF($E4843="","⚠ بانک عامل",IF(AND($U4843="TRF",$F4843=""),"⚠ بانک مقصد",IF(AND($V4843&lt;&gt;"NONE",$V4843&lt;&gt;"",$Z4843=""),"⚠ طرف حساب","✓")))))</f>
        <v>0</v>
      </c>
      <c r="T4843" s="29"/>
      <c r="U4843" s="27">
        <f>IFERROR(VLOOKUP($D4843,BankOpTbl,2,0),"")</f>
        <v>0</v>
      </c>
      <c r="V4843" s="27">
        <f>IFERROR(VLOOKUP($D4843,BankOpTbl,3,0),"")</f>
        <v>0</v>
      </c>
      <c r="W4843" s="27">
        <f>IFERROR(VLOOKUP($D4843,BankOpTbl,4,0),"")</f>
        <v>0</v>
      </c>
      <c r="X4843" s="27">
        <f>IF($E4843="","",IFERROR(VLOOKUP($E4843,BankTbl,4,0),""))</f>
        <v>0</v>
      </c>
      <c r="Y4843" s="27">
        <f>IF($F4843="","",IFERROR(VLOOKUP($F4843,BankTbl,4,0),""))</f>
        <v>0</v>
      </c>
      <c r="Z4843" s="27">
        <f>IF($B4843="","",IF($V4843="PICK",LEFT($N4843,5),IF($V4843="FIXED",$W4843,IF($V4843="CODE",$H4843,""))))</f>
        <v>0</v>
      </c>
    </row>
    <row r="4844" spans="1:26" ht="21" customHeight="1">
      <c r="A4844" s="27">
        <f>IF($B4844="","",COUNTA($B$13:$B4844))</f>
        <v>0</v>
      </c>
      <c r="B4844" s="28"/>
      <c r="C4844" s="28"/>
      <c r="D4844" s="29"/>
      <c r="E4844" s="29"/>
      <c r="F4844" s="29"/>
      <c r="G4844" s="28"/>
      <c r="H4844" s="28"/>
      <c r="I4844" s="30">
        <f>IF($H4844="","",IFERROR(VLOOKUP($H4844,AcctTbl,2,0),"کد ناشناخته"))</f>
        <v>0</v>
      </c>
      <c r="J4844" s="27">
        <f>IF($H4844="","",IFERROR(VLOOKUP($H4844,AcctTbl,3,0),""))</f>
        <v>0</v>
      </c>
      <c r="K4844" s="29"/>
      <c r="L4844" s="28"/>
      <c r="M4844" s="31"/>
      <c r="N4844" s="29"/>
      <c r="O4844" s="32">
        <f>IF($B4844="",0,IF($U4844="IN",N($M4844),0))</f>
        <v>0</v>
      </c>
      <c r="P4844" s="32">
        <f>IF($B4844="",0,IF(OR($U4844="OUT",$U4844="TRF"),N($M4844),0))</f>
        <v>0</v>
      </c>
      <c r="Q4844" s="32">
        <f>IF($B4844="",0,IF(OR($U4844="OUT",$U4844="TRF"),N($M4844),0))</f>
        <v>0</v>
      </c>
      <c r="R4844" s="32">
        <f>IF($B4844="",0,IF($U4844="IN",N($M4844),0))</f>
        <v>0</v>
      </c>
      <c r="S4844" s="33">
        <f>IF($B4844="","",IF($M4844="","⚠ مبلغ",IF($E4844="","⚠ بانک عامل",IF(AND($U4844="TRF",$F4844=""),"⚠ بانک مقصد",IF(AND($V4844&lt;&gt;"NONE",$V4844&lt;&gt;"",$Z4844=""),"⚠ طرف حساب","✓")))))</f>
        <v>0</v>
      </c>
      <c r="T4844" s="29"/>
      <c r="U4844" s="27">
        <f>IFERROR(VLOOKUP($D4844,BankOpTbl,2,0),"")</f>
        <v>0</v>
      </c>
      <c r="V4844" s="27">
        <f>IFERROR(VLOOKUP($D4844,BankOpTbl,3,0),"")</f>
        <v>0</v>
      </c>
      <c r="W4844" s="27">
        <f>IFERROR(VLOOKUP($D4844,BankOpTbl,4,0),"")</f>
        <v>0</v>
      </c>
      <c r="X4844" s="27">
        <f>IF($E4844="","",IFERROR(VLOOKUP($E4844,BankTbl,4,0),""))</f>
        <v>0</v>
      </c>
      <c r="Y4844" s="27">
        <f>IF($F4844="","",IFERROR(VLOOKUP($F4844,BankTbl,4,0),""))</f>
        <v>0</v>
      </c>
      <c r="Z4844" s="27">
        <f>IF($B4844="","",IF($V4844="PICK",LEFT($N4844,5),IF($V4844="FIXED",$W4844,IF($V4844="CODE",$H4844,""))))</f>
        <v>0</v>
      </c>
    </row>
    <row r="4845" spans="1:26" ht="21" customHeight="1">
      <c r="A4845" s="27">
        <f>IF($B4845="","",COUNTA($B$13:$B4845))</f>
        <v>0</v>
      </c>
      <c r="B4845" s="28"/>
      <c r="C4845" s="28"/>
      <c r="D4845" s="29"/>
      <c r="E4845" s="29"/>
      <c r="F4845" s="29"/>
      <c r="G4845" s="28"/>
      <c r="H4845" s="28"/>
      <c r="I4845" s="30">
        <f>IF($H4845="","",IFERROR(VLOOKUP($H4845,AcctTbl,2,0),"کد ناشناخته"))</f>
        <v>0</v>
      </c>
      <c r="J4845" s="27">
        <f>IF($H4845="","",IFERROR(VLOOKUP($H4845,AcctTbl,3,0),""))</f>
        <v>0</v>
      </c>
      <c r="K4845" s="29"/>
      <c r="L4845" s="28"/>
      <c r="M4845" s="31"/>
      <c r="N4845" s="29"/>
      <c r="O4845" s="32">
        <f>IF($B4845="",0,IF($U4845="IN",N($M4845),0))</f>
        <v>0</v>
      </c>
      <c r="P4845" s="32">
        <f>IF($B4845="",0,IF(OR($U4845="OUT",$U4845="TRF"),N($M4845),0))</f>
        <v>0</v>
      </c>
      <c r="Q4845" s="32">
        <f>IF($B4845="",0,IF(OR($U4845="OUT",$U4845="TRF"),N($M4845),0))</f>
        <v>0</v>
      </c>
      <c r="R4845" s="32">
        <f>IF($B4845="",0,IF($U4845="IN",N($M4845),0))</f>
        <v>0</v>
      </c>
      <c r="S4845" s="33">
        <f>IF($B4845="","",IF($M4845="","⚠ مبلغ",IF($E4845="","⚠ بانک عامل",IF(AND($U4845="TRF",$F4845=""),"⚠ بانک مقصد",IF(AND($V4845&lt;&gt;"NONE",$V4845&lt;&gt;"",$Z4845=""),"⚠ طرف حساب","✓")))))</f>
        <v>0</v>
      </c>
      <c r="T4845" s="29"/>
      <c r="U4845" s="27">
        <f>IFERROR(VLOOKUP($D4845,BankOpTbl,2,0),"")</f>
        <v>0</v>
      </c>
      <c r="V4845" s="27">
        <f>IFERROR(VLOOKUP($D4845,BankOpTbl,3,0),"")</f>
        <v>0</v>
      </c>
      <c r="W4845" s="27">
        <f>IFERROR(VLOOKUP($D4845,BankOpTbl,4,0),"")</f>
        <v>0</v>
      </c>
      <c r="X4845" s="27">
        <f>IF($E4845="","",IFERROR(VLOOKUP($E4845,BankTbl,4,0),""))</f>
        <v>0</v>
      </c>
      <c r="Y4845" s="27">
        <f>IF($F4845="","",IFERROR(VLOOKUP($F4845,BankTbl,4,0),""))</f>
        <v>0</v>
      </c>
      <c r="Z4845" s="27">
        <f>IF($B4845="","",IF($V4845="PICK",LEFT($N4845,5),IF($V4845="FIXED",$W4845,IF($V4845="CODE",$H4845,""))))</f>
        <v>0</v>
      </c>
    </row>
    <row r="4846" spans="1:26" ht="21" customHeight="1">
      <c r="A4846" s="27">
        <f>IF($B4846="","",COUNTA($B$13:$B4846))</f>
        <v>0</v>
      </c>
      <c r="B4846" s="28"/>
      <c r="C4846" s="28"/>
      <c r="D4846" s="29"/>
      <c r="E4846" s="29"/>
      <c r="F4846" s="29"/>
      <c r="G4846" s="28"/>
      <c r="H4846" s="28"/>
      <c r="I4846" s="30">
        <f>IF($H4846="","",IFERROR(VLOOKUP($H4846,AcctTbl,2,0),"کد ناشناخته"))</f>
        <v>0</v>
      </c>
      <c r="J4846" s="27">
        <f>IF($H4846="","",IFERROR(VLOOKUP($H4846,AcctTbl,3,0),""))</f>
        <v>0</v>
      </c>
      <c r="K4846" s="29"/>
      <c r="L4846" s="28"/>
      <c r="M4846" s="31"/>
      <c r="N4846" s="29"/>
      <c r="O4846" s="32">
        <f>IF($B4846="",0,IF($U4846="IN",N($M4846),0))</f>
        <v>0</v>
      </c>
      <c r="P4846" s="32">
        <f>IF($B4846="",0,IF(OR($U4846="OUT",$U4846="TRF"),N($M4846),0))</f>
        <v>0</v>
      </c>
      <c r="Q4846" s="32">
        <f>IF($B4846="",0,IF(OR($U4846="OUT",$U4846="TRF"),N($M4846),0))</f>
        <v>0</v>
      </c>
      <c r="R4846" s="32">
        <f>IF($B4846="",0,IF($U4846="IN",N($M4846),0))</f>
        <v>0</v>
      </c>
      <c r="S4846" s="33">
        <f>IF($B4846="","",IF($M4846="","⚠ مبلغ",IF($E4846="","⚠ بانک عامل",IF(AND($U4846="TRF",$F4846=""),"⚠ بانک مقصد",IF(AND($V4846&lt;&gt;"NONE",$V4846&lt;&gt;"",$Z4846=""),"⚠ طرف حساب","✓")))))</f>
        <v>0</v>
      </c>
      <c r="T4846" s="29"/>
      <c r="U4846" s="27">
        <f>IFERROR(VLOOKUP($D4846,BankOpTbl,2,0),"")</f>
        <v>0</v>
      </c>
      <c r="V4846" s="27">
        <f>IFERROR(VLOOKUP($D4846,BankOpTbl,3,0),"")</f>
        <v>0</v>
      </c>
      <c r="W4846" s="27">
        <f>IFERROR(VLOOKUP($D4846,BankOpTbl,4,0),"")</f>
        <v>0</v>
      </c>
      <c r="X4846" s="27">
        <f>IF($E4846="","",IFERROR(VLOOKUP($E4846,BankTbl,4,0),""))</f>
        <v>0</v>
      </c>
      <c r="Y4846" s="27">
        <f>IF($F4846="","",IFERROR(VLOOKUP($F4846,BankTbl,4,0),""))</f>
        <v>0</v>
      </c>
      <c r="Z4846" s="27">
        <f>IF($B4846="","",IF($V4846="PICK",LEFT($N4846,5),IF($V4846="FIXED",$W4846,IF($V4846="CODE",$H4846,""))))</f>
        <v>0</v>
      </c>
    </row>
    <row r="4847" spans="1:26" ht="21" customHeight="1">
      <c r="A4847" s="27">
        <f>IF($B4847="","",COUNTA($B$13:$B4847))</f>
        <v>0</v>
      </c>
      <c r="B4847" s="28"/>
      <c r="C4847" s="28"/>
      <c r="D4847" s="29"/>
      <c r="E4847" s="29"/>
      <c r="F4847" s="29"/>
      <c r="G4847" s="28"/>
      <c r="H4847" s="28"/>
      <c r="I4847" s="30">
        <f>IF($H4847="","",IFERROR(VLOOKUP($H4847,AcctTbl,2,0),"کد ناشناخته"))</f>
        <v>0</v>
      </c>
      <c r="J4847" s="27">
        <f>IF($H4847="","",IFERROR(VLOOKUP($H4847,AcctTbl,3,0),""))</f>
        <v>0</v>
      </c>
      <c r="K4847" s="29"/>
      <c r="L4847" s="28"/>
      <c r="M4847" s="31"/>
      <c r="N4847" s="29"/>
      <c r="O4847" s="32">
        <f>IF($B4847="",0,IF($U4847="IN",N($M4847),0))</f>
        <v>0</v>
      </c>
      <c r="P4847" s="32">
        <f>IF($B4847="",0,IF(OR($U4847="OUT",$U4847="TRF"),N($M4847),0))</f>
        <v>0</v>
      </c>
      <c r="Q4847" s="32">
        <f>IF($B4847="",0,IF(OR($U4847="OUT",$U4847="TRF"),N($M4847),0))</f>
        <v>0</v>
      </c>
      <c r="R4847" s="32">
        <f>IF($B4847="",0,IF($U4847="IN",N($M4847),0))</f>
        <v>0</v>
      </c>
      <c r="S4847" s="33">
        <f>IF($B4847="","",IF($M4847="","⚠ مبلغ",IF($E4847="","⚠ بانک عامل",IF(AND($U4847="TRF",$F4847=""),"⚠ بانک مقصد",IF(AND($V4847&lt;&gt;"NONE",$V4847&lt;&gt;"",$Z4847=""),"⚠ طرف حساب","✓")))))</f>
        <v>0</v>
      </c>
      <c r="T4847" s="29"/>
      <c r="U4847" s="27">
        <f>IFERROR(VLOOKUP($D4847,BankOpTbl,2,0),"")</f>
        <v>0</v>
      </c>
      <c r="V4847" s="27">
        <f>IFERROR(VLOOKUP($D4847,BankOpTbl,3,0),"")</f>
        <v>0</v>
      </c>
      <c r="W4847" s="27">
        <f>IFERROR(VLOOKUP($D4847,BankOpTbl,4,0),"")</f>
        <v>0</v>
      </c>
      <c r="X4847" s="27">
        <f>IF($E4847="","",IFERROR(VLOOKUP($E4847,BankTbl,4,0),""))</f>
        <v>0</v>
      </c>
      <c r="Y4847" s="27">
        <f>IF($F4847="","",IFERROR(VLOOKUP($F4847,BankTbl,4,0),""))</f>
        <v>0</v>
      </c>
      <c r="Z4847" s="27">
        <f>IF($B4847="","",IF($V4847="PICK",LEFT($N4847,5),IF($V4847="FIXED",$W4847,IF($V4847="CODE",$H4847,""))))</f>
        <v>0</v>
      </c>
    </row>
    <row r="4848" spans="1:26" ht="21" customHeight="1">
      <c r="A4848" s="27">
        <f>IF($B4848="","",COUNTA($B$13:$B4848))</f>
        <v>0</v>
      </c>
      <c r="B4848" s="28"/>
      <c r="C4848" s="28"/>
      <c r="D4848" s="29"/>
      <c r="E4848" s="29"/>
      <c r="F4848" s="29"/>
      <c r="G4848" s="28"/>
      <c r="H4848" s="28"/>
      <c r="I4848" s="30">
        <f>IF($H4848="","",IFERROR(VLOOKUP($H4848,AcctTbl,2,0),"کد ناشناخته"))</f>
        <v>0</v>
      </c>
      <c r="J4848" s="27">
        <f>IF($H4848="","",IFERROR(VLOOKUP($H4848,AcctTbl,3,0),""))</f>
        <v>0</v>
      </c>
      <c r="K4848" s="29"/>
      <c r="L4848" s="28"/>
      <c r="M4848" s="31"/>
      <c r="N4848" s="29"/>
      <c r="O4848" s="32">
        <f>IF($B4848="",0,IF($U4848="IN",N($M4848),0))</f>
        <v>0</v>
      </c>
      <c r="P4848" s="32">
        <f>IF($B4848="",0,IF(OR($U4848="OUT",$U4848="TRF"),N($M4848),0))</f>
        <v>0</v>
      </c>
      <c r="Q4848" s="32">
        <f>IF($B4848="",0,IF(OR($U4848="OUT",$U4848="TRF"),N($M4848),0))</f>
        <v>0</v>
      </c>
      <c r="R4848" s="32">
        <f>IF($B4848="",0,IF($U4848="IN",N($M4848),0))</f>
        <v>0</v>
      </c>
      <c r="S4848" s="33">
        <f>IF($B4848="","",IF($M4848="","⚠ مبلغ",IF($E4848="","⚠ بانک عامل",IF(AND($U4848="TRF",$F4848=""),"⚠ بانک مقصد",IF(AND($V4848&lt;&gt;"NONE",$V4848&lt;&gt;"",$Z4848=""),"⚠ طرف حساب","✓")))))</f>
        <v>0</v>
      </c>
      <c r="T4848" s="29"/>
      <c r="U4848" s="27">
        <f>IFERROR(VLOOKUP($D4848,BankOpTbl,2,0),"")</f>
        <v>0</v>
      </c>
      <c r="V4848" s="27">
        <f>IFERROR(VLOOKUP($D4848,BankOpTbl,3,0),"")</f>
        <v>0</v>
      </c>
      <c r="W4848" s="27">
        <f>IFERROR(VLOOKUP($D4848,BankOpTbl,4,0),"")</f>
        <v>0</v>
      </c>
      <c r="X4848" s="27">
        <f>IF($E4848="","",IFERROR(VLOOKUP($E4848,BankTbl,4,0),""))</f>
        <v>0</v>
      </c>
      <c r="Y4848" s="27">
        <f>IF($F4848="","",IFERROR(VLOOKUP($F4848,BankTbl,4,0),""))</f>
        <v>0</v>
      </c>
      <c r="Z4848" s="27">
        <f>IF($B4848="","",IF($V4848="PICK",LEFT($N4848,5),IF($V4848="FIXED",$W4848,IF($V4848="CODE",$H4848,""))))</f>
        <v>0</v>
      </c>
    </row>
    <row r="4849" spans="1:26" ht="21" customHeight="1">
      <c r="A4849" s="27">
        <f>IF($B4849="","",COUNTA($B$13:$B4849))</f>
        <v>0</v>
      </c>
      <c r="B4849" s="28"/>
      <c r="C4849" s="28"/>
      <c r="D4849" s="29"/>
      <c r="E4849" s="29"/>
      <c r="F4849" s="29"/>
      <c r="G4849" s="28"/>
      <c r="H4849" s="28"/>
      <c r="I4849" s="30">
        <f>IF($H4849="","",IFERROR(VLOOKUP($H4849,AcctTbl,2,0),"کد ناشناخته"))</f>
        <v>0</v>
      </c>
      <c r="J4849" s="27">
        <f>IF($H4849="","",IFERROR(VLOOKUP($H4849,AcctTbl,3,0),""))</f>
        <v>0</v>
      </c>
      <c r="K4849" s="29"/>
      <c r="L4849" s="28"/>
      <c r="M4849" s="31"/>
      <c r="N4849" s="29"/>
      <c r="O4849" s="32">
        <f>IF($B4849="",0,IF($U4849="IN",N($M4849),0))</f>
        <v>0</v>
      </c>
      <c r="P4849" s="32">
        <f>IF($B4849="",0,IF(OR($U4849="OUT",$U4849="TRF"),N($M4849),0))</f>
        <v>0</v>
      </c>
      <c r="Q4849" s="32">
        <f>IF($B4849="",0,IF(OR($U4849="OUT",$U4849="TRF"),N($M4849),0))</f>
        <v>0</v>
      </c>
      <c r="R4849" s="32">
        <f>IF($B4849="",0,IF($U4849="IN",N($M4849),0))</f>
        <v>0</v>
      </c>
      <c r="S4849" s="33">
        <f>IF($B4849="","",IF($M4849="","⚠ مبلغ",IF($E4849="","⚠ بانک عامل",IF(AND($U4849="TRF",$F4849=""),"⚠ بانک مقصد",IF(AND($V4849&lt;&gt;"NONE",$V4849&lt;&gt;"",$Z4849=""),"⚠ طرف حساب","✓")))))</f>
        <v>0</v>
      </c>
      <c r="T4849" s="29"/>
      <c r="U4849" s="27">
        <f>IFERROR(VLOOKUP($D4849,BankOpTbl,2,0),"")</f>
        <v>0</v>
      </c>
      <c r="V4849" s="27">
        <f>IFERROR(VLOOKUP($D4849,BankOpTbl,3,0),"")</f>
        <v>0</v>
      </c>
      <c r="W4849" s="27">
        <f>IFERROR(VLOOKUP($D4849,BankOpTbl,4,0),"")</f>
        <v>0</v>
      </c>
      <c r="X4849" s="27">
        <f>IF($E4849="","",IFERROR(VLOOKUP($E4849,BankTbl,4,0),""))</f>
        <v>0</v>
      </c>
      <c r="Y4849" s="27">
        <f>IF($F4849="","",IFERROR(VLOOKUP($F4849,BankTbl,4,0),""))</f>
        <v>0</v>
      </c>
      <c r="Z4849" s="27">
        <f>IF($B4849="","",IF($V4849="PICK",LEFT($N4849,5),IF($V4849="FIXED",$W4849,IF($V4849="CODE",$H4849,""))))</f>
        <v>0</v>
      </c>
    </row>
    <row r="4850" spans="1:26" ht="21" customHeight="1">
      <c r="A4850" s="27">
        <f>IF($B4850="","",COUNTA($B$13:$B4850))</f>
        <v>0</v>
      </c>
      <c r="B4850" s="28"/>
      <c r="C4850" s="28"/>
      <c r="D4850" s="29"/>
      <c r="E4850" s="29"/>
      <c r="F4850" s="29"/>
      <c r="G4850" s="28"/>
      <c r="H4850" s="28"/>
      <c r="I4850" s="30">
        <f>IF($H4850="","",IFERROR(VLOOKUP($H4850,AcctTbl,2,0),"کد ناشناخته"))</f>
        <v>0</v>
      </c>
      <c r="J4850" s="27">
        <f>IF($H4850="","",IFERROR(VLOOKUP($H4850,AcctTbl,3,0),""))</f>
        <v>0</v>
      </c>
      <c r="K4850" s="29"/>
      <c r="L4850" s="28"/>
      <c r="M4850" s="31"/>
      <c r="N4850" s="29"/>
      <c r="O4850" s="32">
        <f>IF($B4850="",0,IF($U4850="IN",N($M4850),0))</f>
        <v>0</v>
      </c>
      <c r="P4850" s="32">
        <f>IF($B4850="",0,IF(OR($U4850="OUT",$U4850="TRF"),N($M4850),0))</f>
        <v>0</v>
      </c>
      <c r="Q4850" s="32">
        <f>IF($B4850="",0,IF(OR($U4850="OUT",$U4850="TRF"),N($M4850),0))</f>
        <v>0</v>
      </c>
      <c r="R4850" s="32">
        <f>IF($B4850="",0,IF($U4850="IN",N($M4850),0))</f>
        <v>0</v>
      </c>
      <c r="S4850" s="33">
        <f>IF($B4850="","",IF($M4850="","⚠ مبلغ",IF($E4850="","⚠ بانک عامل",IF(AND($U4850="TRF",$F4850=""),"⚠ بانک مقصد",IF(AND($V4850&lt;&gt;"NONE",$V4850&lt;&gt;"",$Z4850=""),"⚠ طرف حساب","✓")))))</f>
        <v>0</v>
      </c>
      <c r="T4850" s="29"/>
      <c r="U4850" s="27">
        <f>IFERROR(VLOOKUP($D4850,BankOpTbl,2,0),"")</f>
        <v>0</v>
      </c>
      <c r="V4850" s="27">
        <f>IFERROR(VLOOKUP($D4850,BankOpTbl,3,0),"")</f>
        <v>0</v>
      </c>
      <c r="W4850" s="27">
        <f>IFERROR(VLOOKUP($D4850,BankOpTbl,4,0),"")</f>
        <v>0</v>
      </c>
      <c r="X4850" s="27">
        <f>IF($E4850="","",IFERROR(VLOOKUP($E4850,BankTbl,4,0),""))</f>
        <v>0</v>
      </c>
      <c r="Y4850" s="27">
        <f>IF($F4850="","",IFERROR(VLOOKUP($F4850,BankTbl,4,0),""))</f>
        <v>0</v>
      </c>
      <c r="Z4850" s="27">
        <f>IF($B4850="","",IF($V4850="PICK",LEFT($N4850,5),IF($V4850="FIXED",$W4850,IF($V4850="CODE",$H4850,""))))</f>
        <v>0</v>
      </c>
    </row>
    <row r="4851" spans="1:26" ht="21" customHeight="1">
      <c r="A4851" s="27">
        <f>IF($B4851="","",COUNTA($B$13:$B4851))</f>
        <v>0</v>
      </c>
      <c r="B4851" s="28"/>
      <c r="C4851" s="28"/>
      <c r="D4851" s="29"/>
      <c r="E4851" s="29"/>
      <c r="F4851" s="29"/>
      <c r="G4851" s="28"/>
      <c r="H4851" s="28"/>
      <c r="I4851" s="30">
        <f>IF($H4851="","",IFERROR(VLOOKUP($H4851,AcctTbl,2,0),"کد ناشناخته"))</f>
        <v>0</v>
      </c>
      <c r="J4851" s="27">
        <f>IF($H4851="","",IFERROR(VLOOKUP($H4851,AcctTbl,3,0),""))</f>
        <v>0</v>
      </c>
      <c r="K4851" s="29"/>
      <c r="L4851" s="28"/>
      <c r="M4851" s="31"/>
      <c r="N4851" s="29"/>
      <c r="O4851" s="32">
        <f>IF($B4851="",0,IF($U4851="IN",N($M4851),0))</f>
        <v>0</v>
      </c>
      <c r="P4851" s="32">
        <f>IF($B4851="",0,IF(OR($U4851="OUT",$U4851="TRF"),N($M4851),0))</f>
        <v>0</v>
      </c>
      <c r="Q4851" s="32">
        <f>IF($B4851="",0,IF(OR($U4851="OUT",$U4851="TRF"),N($M4851),0))</f>
        <v>0</v>
      </c>
      <c r="R4851" s="32">
        <f>IF($B4851="",0,IF($U4851="IN",N($M4851),0))</f>
        <v>0</v>
      </c>
      <c r="S4851" s="33">
        <f>IF($B4851="","",IF($M4851="","⚠ مبلغ",IF($E4851="","⚠ بانک عامل",IF(AND($U4851="TRF",$F4851=""),"⚠ بانک مقصد",IF(AND($V4851&lt;&gt;"NONE",$V4851&lt;&gt;"",$Z4851=""),"⚠ طرف حساب","✓")))))</f>
        <v>0</v>
      </c>
      <c r="T4851" s="29"/>
      <c r="U4851" s="27">
        <f>IFERROR(VLOOKUP($D4851,BankOpTbl,2,0),"")</f>
        <v>0</v>
      </c>
      <c r="V4851" s="27">
        <f>IFERROR(VLOOKUP($D4851,BankOpTbl,3,0),"")</f>
        <v>0</v>
      </c>
      <c r="W4851" s="27">
        <f>IFERROR(VLOOKUP($D4851,BankOpTbl,4,0),"")</f>
        <v>0</v>
      </c>
      <c r="X4851" s="27">
        <f>IF($E4851="","",IFERROR(VLOOKUP($E4851,BankTbl,4,0),""))</f>
        <v>0</v>
      </c>
      <c r="Y4851" s="27">
        <f>IF($F4851="","",IFERROR(VLOOKUP($F4851,BankTbl,4,0),""))</f>
        <v>0</v>
      </c>
      <c r="Z4851" s="27">
        <f>IF($B4851="","",IF($V4851="PICK",LEFT($N4851,5),IF($V4851="FIXED",$W4851,IF($V4851="CODE",$H4851,""))))</f>
        <v>0</v>
      </c>
    </row>
    <row r="4852" spans="1:26" ht="21" customHeight="1">
      <c r="A4852" s="27">
        <f>IF($B4852="","",COUNTA($B$13:$B4852))</f>
        <v>0</v>
      </c>
      <c r="B4852" s="28"/>
      <c r="C4852" s="28"/>
      <c r="D4852" s="29"/>
      <c r="E4852" s="29"/>
      <c r="F4852" s="29"/>
      <c r="G4852" s="28"/>
      <c r="H4852" s="28"/>
      <c r="I4852" s="30">
        <f>IF($H4852="","",IFERROR(VLOOKUP($H4852,AcctTbl,2,0),"کد ناشناخته"))</f>
        <v>0</v>
      </c>
      <c r="J4852" s="27">
        <f>IF($H4852="","",IFERROR(VLOOKUP($H4852,AcctTbl,3,0),""))</f>
        <v>0</v>
      </c>
      <c r="K4852" s="29"/>
      <c r="L4852" s="28"/>
      <c r="M4852" s="31"/>
      <c r="N4852" s="29"/>
      <c r="O4852" s="32">
        <f>IF($B4852="",0,IF($U4852="IN",N($M4852),0))</f>
        <v>0</v>
      </c>
      <c r="P4852" s="32">
        <f>IF($B4852="",0,IF(OR($U4852="OUT",$U4852="TRF"),N($M4852),0))</f>
        <v>0</v>
      </c>
      <c r="Q4852" s="32">
        <f>IF($B4852="",0,IF(OR($U4852="OUT",$U4852="TRF"),N($M4852),0))</f>
        <v>0</v>
      </c>
      <c r="R4852" s="32">
        <f>IF($B4852="",0,IF($U4852="IN",N($M4852),0))</f>
        <v>0</v>
      </c>
      <c r="S4852" s="33">
        <f>IF($B4852="","",IF($M4852="","⚠ مبلغ",IF($E4852="","⚠ بانک عامل",IF(AND($U4852="TRF",$F4852=""),"⚠ بانک مقصد",IF(AND($V4852&lt;&gt;"NONE",$V4852&lt;&gt;"",$Z4852=""),"⚠ طرف حساب","✓")))))</f>
        <v>0</v>
      </c>
      <c r="T4852" s="29"/>
      <c r="U4852" s="27">
        <f>IFERROR(VLOOKUP($D4852,BankOpTbl,2,0),"")</f>
        <v>0</v>
      </c>
      <c r="V4852" s="27">
        <f>IFERROR(VLOOKUP($D4852,BankOpTbl,3,0),"")</f>
        <v>0</v>
      </c>
      <c r="W4852" s="27">
        <f>IFERROR(VLOOKUP($D4852,BankOpTbl,4,0),"")</f>
        <v>0</v>
      </c>
      <c r="X4852" s="27">
        <f>IF($E4852="","",IFERROR(VLOOKUP($E4852,BankTbl,4,0),""))</f>
        <v>0</v>
      </c>
      <c r="Y4852" s="27">
        <f>IF($F4852="","",IFERROR(VLOOKUP($F4852,BankTbl,4,0),""))</f>
        <v>0</v>
      </c>
      <c r="Z4852" s="27">
        <f>IF($B4852="","",IF($V4852="PICK",LEFT($N4852,5),IF($V4852="FIXED",$W4852,IF($V4852="CODE",$H4852,""))))</f>
        <v>0</v>
      </c>
    </row>
    <row r="4853" spans="1:26" ht="21" customHeight="1">
      <c r="A4853" s="27">
        <f>IF($B4853="","",COUNTA($B$13:$B4853))</f>
        <v>0</v>
      </c>
      <c r="B4853" s="28"/>
      <c r="C4853" s="28"/>
      <c r="D4853" s="29"/>
      <c r="E4853" s="29"/>
      <c r="F4853" s="29"/>
      <c r="G4853" s="28"/>
      <c r="H4853" s="28"/>
      <c r="I4853" s="30">
        <f>IF($H4853="","",IFERROR(VLOOKUP($H4853,AcctTbl,2,0),"کد ناشناخته"))</f>
        <v>0</v>
      </c>
      <c r="J4853" s="27">
        <f>IF($H4853="","",IFERROR(VLOOKUP($H4853,AcctTbl,3,0),""))</f>
        <v>0</v>
      </c>
      <c r="K4853" s="29"/>
      <c r="L4853" s="28"/>
      <c r="M4853" s="31"/>
      <c r="N4853" s="29"/>
      <c r="O4853" s="32">
        <f>IF($B4853="",0,IF($U4853="IN",N($M4853),0))</f>
        <v>0</v>
      </c>
      <c r="P4853" s="32">
        <f>IF($B4853="",0,IF(OR($U4853="OUT",$U4853="TRF"),N($M4853),0))</f>
        <v>0</v>
      </c>
      <c r="Q4853" s="32">
        <f>IF($B4853="",0,IF(OR($U4853="OUT",$U4853="TRF"),N($M4853),0))</f>
        <v>0</v>
      </c>
      <c r="R4853" s="32">
        <f>IF($B4853="",0,IF($U4853="IN",N($M4853),0))</f>
        <v>0</v>
      </c>
      <c r="S4853" s="33">
        <f>IF($B4853="","",IF($M4853="","⚠ مبلغ",IF($E4853="","⚠ بانک عامل",IF(AND($U4853="TRF",$F4853=""),"⚠ بانک مقصد",IF(AND($V4853&lt;&gt;"NONE",$V4853&lt;&gt;"",$Z4853=""),"⚠ طرف حساب","✓")))))</f>
        <v>0</v>
      </c>
      <c r="T4853" s="29"/>
      <c r="U4853" s="27">
        <f>IFERROR(VLOOKUP($D4853,BankOpTbl,2,0),"")</f>
        <v>0</v>
      </c>
      <c r="V4853" s="27">
        <f>IFERROR(VLOOKUP($D4853,BankOpTbl,3,0),"")</f>
        <v>0</v>
      </c>
      <c r="W4853" s="27">
        <f>IFERROR(VLOOKUP($D4853,BankOpTbl,4,0),"")</f>
        <v>0</v>
      </c>
      <c r="X4853" s="27">
        <f>IF($E4853="","",IFERROR(VLOOKUP($E4853,BankTbl,4,0),""))</f>
        <v>0</v>
      </c>
      <c r="Y4853" s="27">
        <f>IF($F4853="","",IFERROR(VLOOKUP($F4853,BankTbl,4,0),""))</f>
        <v>0</v>
      </c>
      <c r="Z4853" s="27">
        <f>IF($B4853="","",IF($V4853="PICK",LEFT($N4853,5),IF($V4853="FIXED",$W4853,IF($V4853="CODE",$H4853,""))))</f>
        <v>0</v>
      </c>
    </row>
    <row r="4854" spans="1:26" ht="21" customHeight="1">
      <c r="A4854" s="27">
        <f>IF($B4854="","",COUNTA($B$13:$B4854))</f>
        <v>0</v>
      </c>
      <c r="B4854" s="28"/>
      <c r="C4854" s="28"/>
      <c r="D4854" s="29"/>
      <c r="E4854" s="29"/>
      <c r="F4854" s="29"/>
      <c r="G4854" s="28"/>
      <c r="H4854" s="28"/>
      <c r="I4854" s="30">
        <f>IF($H4854="","",IFERROR(VLOOKUP($H4854,AcctTbl,2,0),"کد ناشناخته"))</f>
        <v>0</v>
      </c>
      <c r="J4854" s="27">
        <f>IF($H4854="","",IFERROR(VLOOKUP($H4854,AcctTbl,3,0),""))</f>
        <v>0</v>
      </c>
      <c r="K4854" s="29"/>
      <c r="L4854" s="28"/>
      <c r="M4854" s="31"/>
      <c r="N4854" s="29"/>
      <c r="O4854" s="32">
        <f>IF($B4854="",0,IF($U4854="IN",N($M4854),0))</f>
        <v>0</v>
      </c>
      <c r="P4854" s="32">
        <f>IF($B4854="",0,IF(OR($U4854="OUT",$U4854="TRF"),N($M4854),0))</f>
        <v>0</v>
      </c>
      <c r="Q4854" s="32">
        <f>IF($B4854="",0,IF(OR($U4854="OUT",$U4854="TRF"),N($M4854),0))</f>
        <v>0</v>
      </c>
      <c r="R4854" s="32">
        <f>IF($B4854="",0,IF($U4854="IN",N($M4854),0))</f>
        <v>0</v>
      </c>
      <c r="S4854" s="33">
        <f>IF($B4854="","",IF($M4854="","⚠ مبلغ",IF($E4854="","⚠ بانک عامل",IF(AND($U4854="TRF",$F4854=""),"⚠ بانک مقصد",IF(AND($V4854&lt;&gt;"NONE",$V4854&lt;&gt;"",$Z4854=""),"⚠ طرف حساب","✓")))))</f>
        <v>0</v>
      </c>
      <c r="T4854" s="29"/>
      <c r="U4854" s="27">
        <f>IFERROR(VLOOKUP($D4854,BankOpTbl,2,0),"")</f>
        <v>0</v>
      </c>
      <c r="V4854" s="27">
        <f>IFERROR(VLOOKUP($D4854,BankOpTbl,3,0),"")</f>
        <v>0</v>
      </c>
      <c r="W4854" s="27">
        <f>IFERROR(VLOOKUP($D4854,BankOpTbl,4,0),"")</f>
        <v>0</v>
      </c>
      <c r="X4854" s="27">
        <f>IF($E4854="","",IFERROR(VLOOKUP($E4854,BankTbl,4,0),""))</f>
        <v>0</v>
      </c>
      <c r="Y4854" s="27">
        <f>IF($F4854="","",IFERROR(VLOOKUP($F4854,BankTbl,4,0),""))</f>
        <v>0</v>
      </c>
      <c r="Z4854" s="27">
        <f>IF($B4854="","",IF($V4854="PICK",LEFT($N4854,5),IF($V4854="FIXED",$W4854,IF($V4854="CODE",$H4854,""))))</f>
        <v>0</v>
      </c>
    </row>
    <row r="4855" spans="1:26" ht="21" customHeight="1">
      <c r="A4855" s="27">
        <f>IF($B4855="","",COUNTA($B$13:$B4855))</f>
        <v>0</v>
      </c>
      <c r="B4855" s="28"/>
      <c r="C4855" s="28"/>
      <c r="D4855" s="29"/>
      <c r="E4855" s="29"/>
      <c r="F4855" s="29"/>
      <c r="G4855" s="28"/>
      <c r="H4855" s="28"/>
      <c r="I4855" s="30">
        <f>IF($H4855="","",IFERROR(VLOOKUP($H4855,AcctTbl,2,0),"کد ناشناخته"))</f>
        <v>0</v>
      </c>
      <c r="J4855" s="27">
        <f>IF($H4855="","",IFERROR(VLOOKUP($H4855,AcctTbl,3,0),""))</f>
        <v>0</v>
      </c>
      <c r="K4855" s="29"/>
      <c r="L4855" s="28"/>
      <c r="M4855" s="31"/>
      <c r="N4855" s="29"/>
      <c r="O4855" s="32">
        <f>IF($B4855="",0,IF($U4855="IN",N($M4855),0))</f>
        <v>0</v>
      </c>
      <c r="P4855" s="32">
        <f>IF($B4855="",0,IF(OR($U4855="OUT",$U4855="TRF"),N($M4855),0))</f>
        <v>0</v>
      </c>
      <c r="Q4855" s="32">
        <f>IF($B4855="",0,IF(OR($U4855="OUT",$U4855="TRF"),N($M4855),0))</f>
        <v>0</v>
      </c>
      <c r="R4855" s="32">
        <f>IF($B4855="",0,IF($U4855="IN",N($M4855),0))</f>
        <v>0</v>
      </c>
      <c r="S4855" s="33">
        <f>IF($B4855="","",IF($M4855="","⚠ مبلغ",IF($E4855="","⚠ بانک عامل",IF(AND($U4855="TRF",$F4855=""),"⚠ بانک مقصد",IF(AND($V4855&lt;&gt;"NONE",$V4855&lt;&gt;"",$Z4855=""),"⚠ طرف حساب","✓")))))</f>
        <v>0</v>
      </c>
      <c r="T4855" s="29"/>
      <c r="U4855" s="27">
        <f>IFERROR(VLOOKUP($D4855,BankOpTbl,2,0),"")</f>
        <v>0</v>
      </c>
      <c r="V4855" s="27">
        <f>IFERROR(VLOOKUP($D4855,BankOpTbl,3,0),"")</f>
        <v>0</v>
      </c>
      <c r="W4855" s="27">
        <f>IFERROR(VLOOKUP($D4855,BankOpTbl,4,0),"")</f>
        <v>0</v>
      </c>
      <c r="X4855" s="27">
        <f>IF($E4855="","",IFERROR(VLOOKUP($E4855,BankTbl,4,0),""))</f>
        <v>0</v>
      </c>
      <c r="Y4855" s="27">
        <f>IF($F4855="","",IFERROR(VLOOKUP($F4855,BankTbl,4,0),""))</f>
        <v>0</v>
      </c>
      <c r="Z4855" s="27">
        <f>IF($B4855="","",IF($V4855="PICK",LEFT($N4855,5),IF($V4855="FIXED",$W4855,IF($V4855="CODE",$H4855,""))))</f>
        <v>0</v>
      </c>
    </row>
    <row r="4856" spans="1:26" ht="21" customHeight="1">
      <c r="A4856" s="27">
        <f>IF($B4856="","",COUNTA($B$13:$B4856))</f>
        <v>0</v>
      </c>
      <c r="B4856" s="28"/>
      <c r="C4856" s="28"/>
      <c r="D4856" s="29"/>
      <c r="E4856" s="29"/>
      <c r="F4856" s="29"/>
      <c r="G4856" s="28"/>
      <c r="H4856" s="28"/>
      <c r="I4856" s="30">
        <f>IF($H4856="","",IFERROR(VLOOKUP($H4856,AcctTbl,2,0),"کد ناشناخته"))</f>
        <v>0</v>
      </c>
      <c r="J4856" s="27">
        <f>IF($H4856="","",IFERROR(VLOOKUP($H4856,AcctTbl,3,0),""))</f>
        <v>0</v>
      </c>
      <c r="K4856" s="29"/>
      <c r="L4856" s="28"/>
      <c r="M4856" s="31"/>
      <c r="N4856" s="29"/>
      <c r="O4856" s="32">
        <f>IF($B4856="",0,IF($U4856="IN",N($M4856),0))</f>
        <v>0</v>
      </c>
      <c r="P4856" s="32">
        <f>IF($B4856="",0,IF(OR($U4856="OUT",$U4856="TRF"),N($M4856),0))</f>
        <v>0</v>
      </c>
      <c r="Q4856" s="32">
        <f>IF($B4856="",0,IF(OR($U4856="OUT",$U4856="TRF"),N($M4856),0))</f>
        <v>0</v>
      </c>
      <c r="R4856" s="32">
        <f>IF($B4856="",0,IF($U4856="IN",N($M4856),0))</f>
        <v>0</v>
      </c>
      <c r="S4856" s="33">
        <f>IF($B4856="","",IF($M4856="","⚠ مبلغ",IF($E4856="","⚠ بانک عامل",IF(AND($U4856="TRF",$F4856=""),"⚠ بانک مقصد",IF(AND($V4856&lt;&gt;"NONE",$V4856&lt;&gt;"",$Z4856=""),"⚠ طرف حساب","✓")))))</f>
        <v>0</v>
      </c>
      <c r="T4856" s="29"/>
      <c r="U4856" s="27">
        <f>IFERROR(VLOOKUP($D4856,BankOpTbl,2,0),"")</f>
        <v>0</v>
      </c>
      <c r="V4856" s="27">
        <f>IFERROR(VLOOKUP($D4856,BankOpTbl,3,0),"")</f>
        <v>0</v>
      </c>
      <c r="W4856" s="27">
        <f>IFERROR(VLOOKUP($D4856,BankOpTbl,4,0),"")</f>
        <v>0</v>
      </c>
      <c r="X4856" s="27">
        <f>IF($E4856="","",IFERROR(VLOOKUP($E4856,BankTbl,4,0),""))</f>
        <v>0</v>
      </c>
      <c r="Y4856" s="27">
        <f>IF($F4856="","",IFERROR(VLOOKUP($F4856,BankTbl,4,0),""))</f>
        <v>0</v>
      </c>
      <c r="Z4856" s="27">
        <f>IF($B4856="","",IF($V4856="PICK",LEFT($N4856,5),IF($V4856="FIXED",$W4856,IF($V4856="CODE",$H4856,""))))</f>
        <v>0</v>
      </c>
    </row>
    <row r="4857" spans="1:26" ht="21" customHeight="1">
      <c r="A4857" s="27">
        <f>IF($B4857="","",COUNTA($B$13:$B4857))</f>
        <v>0</v>
      </c>
      <c r="B4857" s="28"/>
      <c r="C4857" s="28"/>
      <c r="D4857" s="29"/>
      <c r="E4857" s="29"/>
      <c r="F4857" s="29"/>
      <c r="G4857" s="28"/>
      <c r="H4857" s="28"/>
      <c r="I4857" s="30">
        <f>IF($H4857="","",IFERROR(VLOOKUP($H4857,AcctTbl,2,0),"کد ناشناخته"))</f>
        <v>0</v>
      </c>
      <c r="J4857" s="27">
        <f>IF($H4857="","",IFERROR(VLOOKUP($H4857,AcctTbl,3,0),""))</f>
        <v>0</v>
      </c>
      <c r="K4857" s="29"/>
      <c r="L4857" s="28"/>
      <c r="M4857" s="31"/>
      <c r="N4857" s="29"/>
      <c r="O4857" s="32">
        <f>IF($B4857="",0,IF($U4857="IN",N($M4857),0))</f>
        <v>0</v>
      </c>
      <c r="P4857" s="32">
        <f>IF($B4857="",0,IF(OR($U4857="OUT",$U4857="TRF"),N($M4857),0))</f>
        <v>0</v>
      </c>
      <c r="Q4857" s="32">
        <f>IF($B4857="",0,IF(OR($U4857="OUT",$U4857="TRF"),N($M4857),0))</f>
        <v>0</v>
      </c>
      <c r="R4857" s="32">
        <f>IF($B4857="",0,IF($U4857="IN",N($M4857),0))</f>
        <v>0</v>
      </c>
      <c r="S4857" s="33">
        <f>IF($B4857="","",IF($M4857="","⚠ مبلغ",IF($E4857="","⚠ بانک عامل",IF(AND($U4857="TRF",$F4857=""),"⚠ بانک مقصد",IF(AND($V4857&lt;&gt;"NONE",$V4857&lt;&gt;"",$Z4857=""),"⚠ طرف حساب","✓")))))</f>
        <v>0</v>
      </c>
      <c r="T4857" s="29"/>
      <c r="U4857" s="27">
        <f>IFERROR(VLOOKUP($D4857,BankOpTbl,2,0),"")</f>
        <v>0</v>
      </c>
      <c r="V4857" s="27">
        <f>IFERROR(VLOOKUP($D4857,BankOpTbl,3,0),"")</f>
        <v>0</v>
      </c>
      <c r="W4857" s="27">
        <f>IFERROR(VLOOKUP($D4857,BankOpTbl,4,0),"")</f>
        <v>0</v>
      </c>
      <c r="X4857" s="27">
        <f>IF($E4857="","",IFERROR(VLOOKUP($E4857,BankTbl,4,0),""))</f>
        <v>0</v>
      </c>
      <c r="Y4857" s="27">
        <f>IF($F4857="","",IFERROR(VLOOKUP($F4857,BankTbl,4,0),""))</f>
        <v>0</v>
      </c>
      <c r="Z4857" s="27">
        <f>IF($B4857="","",IF($V4857="PICK",LEFT($N4857,5),IF($V4857="FIXED",$W4857,IF($V4857="CODE",$H4857,""))))</f>
        <v>0</v>
      </c>
    </row>
    <row r="4858" spans="1:26" ht="21" customHeight="1">
      <c r="A4858" s="27">
        <f>IF($B4858="","",COUNTA($B$13:$B4858))</f>
        <v>0</v>
      </c>
      <c r="B4858" s="28"/>
      <c r="C4858" s="28"/>
      <c r="D4858" s="29"/>
      <c r="E4858" s="29"/>
      <c r="F4858" s="29"/>
      <c r="G4858" s="28"/>
      <c r="H4858" s="28"/>
      <c r="I4858" s="30">
        <f>IF($H4858="","",IFERROR(VLOOKUP($H4858,AcctTbl,2,0),"کد ناشناخته"))</f>
        <v>0</v>
      </c>
      <c r="J4858" s="27">
        <f>IF($H4858="","",IFERROR(VLOOKUP($H4858,AcctTbl,3,0),""))</f>
        <v>0</v>
      </c>
      <c r="K4858" s="29"/>
      <c r="L4858" s="28"/>
      <c r="M4858" s="31"/>
      <c r="N4858" s="29"/>
      <c r="O4858" s="32">
        <f>IF($B4858="",0,IF($U4858="IN",N($M4858),0))</f>
        <v>0</v>
      </c>
      <c r="P4858" s="32">
        <f>IF($B4858="",0,IF(OR($U4858="OUT",$U4858="TRF"),N($M4858),0))</f>
        <v>0</v>
      </c>
      <c r="Q4858" s="32">
        <f>IF($B4858="",0,IF(OR($U4858="OUT",$U4858="TRF"),N($M4858),0))</f>
        <v>0</v>
      </c>
      <c r="R4858" s="32">
        <f>IF($B4858="",0,IF($U4858="IN",N($M4858),0))</f>
        <v>0</v>
      </c>
      <c r="S4858" s="33">
        <f>IF($B4858="","",IF($M4858="","⚠ مبلغ",IF($E4858="","⚠ بانک عامل",IF(AND($U4858="TRF",$F4858=""),"⚠ بانک مقصد",IF(AND($V4858&lt;&gt;"NONE",$V4858&lt;&gt;"",$Z4858=""),"⚠ طرف حساب","✓")))))</f>
        <v>0</v>
      </c>
      <c r="T4858" s="29"/>
      <c r="U4858" s="27">
        <f>IFERROR(VLOOKUP($D4858,BankOpTbl,2,0),"")</f>
        <v>0</v>
      </c>
      <c r="V4858" s="27">
        <f>IFERROR(VLOOKUP($D4858,BankOpTbl,3,0),"")</f>
        <v>0</v>
      </c>
      <c r="W4858" s="27">
        <f>IFERROR(VLOOKUP($D4858,BankOpTbl,4,0),"")</f>
        <v>0</v>
      </c>
      <c r="X4858" s="27">
        <f>IF($E4858="","",IFERROR(VLOOKUP($E4858,BankTbl,4,0),""))</f>
        <v>0</v>
      </c>
      <c r="Y4858" s="27">
        <f>IF($F4858="","",IFERROR(VLOOKUP($F4858,BankTbl,4,0),""))</f>
        <v>0</v>
      </c>
      <c r="Z4858" s="27">
        <f>IF($B4858="","",IF($V4858="PICK",LEFT($N4858,5),IF($V4858="FIXED",$W4858,IF($V4858="CODE",$H4858,""))))</f>
        <v>0</v>
      </c>
    </row>
    <row r="4859" spans="1:26" ht="21" customHeight="1">
      <c r="A4859" s="27">
        <f>IF($B4859="","",COUNTA($B$13:$B4859))</f>
        <v>0</v>
      </c>
      <c r="B4859" s="28"/>
      <c r="C4859" s="28"/>
      <c r="D4859" s="29"/>
      <c r="E4859" s="29"/>
      <c r="F4859" s="29"/>
      <c r="G4859" s="28"/>
      <c r="H4859" s="28"/>
      <c r="I4859" s="30">
        <f>IF($H4859="","",IFERROR(VLOOKUP($H4859,AcctTbl,2,0),"کد ناشناخته"))</f>
        <v>0</v>
      </c>
      <c r="J4859" s="27">
        <f>IF($H4859="","",IFERROR(VLOOKUP($H4859,AcctTbl,3,0),""))</f>
        <v>0</v>
      </c>
      <c r="K4859" s="29"/>
      <c r="L4859" s="28"/>
      <c r="M4859" s="31"/>
      <c r="N4859" s="29"/>
      <c r="O4859" s="32">
        <f>IF($B4859="",0,IF($U4859="IN",N($M4859),0))</f>
        <v>0</v>
      </c>
      <c r="P4859" s="32">
        <f>IF($B4859="",0,IF(OR($U4859="OUT",$U4859="TRF"),N($M4859),0))</f>
        <v>0</v>
      </c>
      <c r="Q4859" s="32">
        <f>IF($B4859="",0,IF(OR($U4859="OUT",$U4859="TRF"),N($M4859),0))</f>
        <v>0</v>
      </c>
      <c r="R4859" s="32">
        <f>IF($B4859="",0,IF($U4859="IN",N($M4859),0))</f>
        <v>0</v>
      </c>
      <c r="S4859" s="33">
        <f>IF($B4859="","",IF($M4859="","⚠ مبلغ",IF($E4859="","⚠ بانک عامل",IF(AND($U4859="TRF",$F4859=""),"⚠ بانک مقصد",IF(AND($V4859&lt;&gt;"NONE",$V4859&lt;&gt;"",$Z4859=""),"⚠ طرف حساب","✓")))))</f>
        <v>0</v>
      </c>
      <c r="T4859" s="29"/>
      <c r="U4859" s="27">
        <f>IFERROR(VLOOKUP($D4859,BankOpTbl,2,0),"")</f>
        <v>0</v>
      </c>
      <c r="V4859" s="27">
        <f>IFERROR(VLOOKUP($D4859,BankOpTbl,3,0),"")</f>
        <v>0</v>
      </c>
      <c r="W4859" s="27">
        <f>IFERROR(VLOOKUP($D4859,BankOpTbl,4,0),"")</f>
        <v>0</v>
      </c>
      <c r="X4859" s="27">
        <f>IF($E4859="","",IFERROR(VLOOKUP($E4859,BankTbl,4,0),""))</f>
        <v>0</v>
      </c>
      <c r="Y4859" s="27">
        <f>IF($F4859="","",IFERROR(VLOOKUP($F4859,BankTbl,4,0),""))</f>
        <v>0</v>
      </c>
      <c r="Z4859" s="27">
        <f>IF($B4859="","",IF($V4859="PICK",LEFT($N4859,5),IF($V4859="FIXED",$W4859,IF($V4859="CODE",$H4859,""))))</f>
        <v>0</v>
      </c>
    </row>
    <row r="4860" spans="1:26" ht="21" customHeight="1">
      <c r="A4860" s="27">
        <f>IF($B4860="","",COUNTA($B$13:$B4860))</f>
        <v>0</v>
      </c>
      <c r="B4860" s="28"/>
      <c r="C4860" s="28"/>
      <c r="D4860" s="29"/>
      <c r="E4860" s="29"/>
      <c r="F4860" s="29"/>
      <c r="G4860" s="28"/>
      <c r="H4860" s="28"/>
      <c r="I4860" s="30">
        <f>IF($H4860="","",IFERROR(VLOOKUP($H4860,AcctTbl,2,0),"کد ناشناخته"))</f>
        <v>0</v>
      </c>
      <c r="J4860" s="27">
        <f>IF($H4860="","",IFERROR(VLOOKUP($H4860,AcctTbl,3,0),""))</f>
        <v>0</v>
      </c>
      <c r="K4860" s="29"/>
      <c r="L4860" s="28"/>
      <c r="M4860" s="31"/>
      <c r="N4860" s="29"/>
      <c r="O4860" s="32">
        <f>IF($B4860="",0,IF($U4860="IN",N($M4860),0))</f>
        <v>0</v>
      </c>
      <c r="P4860" s="32">
        <f>IF($B4860="",0,IF(OR($U4860="OUT",$U4860="TRF"),N($M4860),0))</f>
        <v>0</v>
      </c>
      <c r="Q4860" s="32">
        <f>IF($B4860="",0,IF(OR($U4860="OUT",$U4860="TRF"),N($M4860),0))</f>
        <v>0</v>
      </c>
      <c r="R4860" s="32">
        <f>IF($B4860="",0,IF($U4860="IN",N($M4860),0))</f>
        <v>0</v>
      </c>
      <c r="S4860" s="33">
        <f>IF($B4860="","",IF($M4860="","⚠ مبلغ",IF($E4860="","⚠ بانک عامل",IF(AND($U4860="TRF",$F4860=""),"⚠ بانک مقصد",IF(AND($V4860&lt;&gt;"NONE",$V4860&lt;&gt;"",$Z4860=""),"⚠ طرف حساب","✓")))))</f>
        <v>0</v>
      </c>
      <c r="T4860" s="29"/>
      <c r="U4860" s="27">
        <f>IFERROR(VLOOKUP($D4860,BankOpTbl,2,0),"")</f>
        <v>0</v>
      </c>
      <c r="V4860" s="27">
        <f>IFERROR(VLOOKUP($D4860,BankOpTbl,3,0),"")</f>
        <v>0</v>
      </c>
      <c r="W4860" s="27">
        <f>IFERROR(VLOOKUP($D4860,BankOpTbl,4,0),"")</f>
        <v>0</v>
      </c>
      <c r="X4860" s="27">
        <f>IF($E4860="","",IFERROR(VLOOKUP($E4860,BankTbl,4,0),""))</f>
        <v>0</v>
      </c>
      <c r="Y4860" s="27">
        <f>IF($F4860="","",IFERROR(VLOOKUP($F4860,BankTbl,4,0),""))</f>
        <v>0</v>
      </c>
      <c r="Z4860" s="27">
        <f>IF($B4860="","",IF($V4860="PICK",LEFT($N4860,5),IF($V4860="FIXED",$W4860,IF($V4860="CODE",$H4860,""))))</f>
        <v>0</v>
      </c>
    </row>
    <row r="4861" spans="1:26" ht="21" customHeight="1">
      <c r="A4861" s="27">
        <f>IF($B4861="","",COUNTA($B$13:$B4861))</f>
        <v>0</v>
      </c>
      <c r="B4861" s="28"/>
      <c r="C4861" s="28"/>
      <c r="D4861" s="29"/>
      <c r="E4861" s="29"/>
      <c r="F4861" s="29"/>
      <c r="G4861" s="28"/>
      <c r="H4861" s="28"/>
      <c r="I4861" s="30">
        <f>IF($H4861="","",IFERROR(VLOOKUP($H4861,AcctTbl,2,0),"کد ناشناخته"))</f>
        <v>0</v>
      </c>
      <c r="J4861" s="27">
        <f>IF($H4861="","",IFERROR(VLOOKUP($H4861,AcctTbl,3,0),""))</f>
        <v>0</v>
      </c>
      <c r="K4861" s="29"/>
      <c r="L4861" s="28"/>
      <c r="M4861" s="31"/>
      <c r="N4861" s="29"/>
      <c r="O4861" s="32">
        <f>IF($B4861="",0,IF($U4861="IN",N($M4861),0))</f>
        <v>0</v>
      </c>
      <c r="P4861" s="32">
        <f>IF($B4861="",0,IF(OR($U4861="OUT",$U4861="TRF"),N($M4861),0))</f>
        <v>0</v>
      </c>
      <c r="Q4861" s="32">
        <f>IF($B4861="",0,IF(OR($U4861="OUT",$U4861="TRF"),N($M4861),0))</f>
        <v>0</v>
      </c>
      <c r="R4861" s="32">
        <f>IF($B4861="",0,IF($U4861="IN",N($M4861),0))</f>
        <v>0</v>
      </c>
      <c r="S4861" s="33">
        <f>IF($B4861="","",IF($M4861="","⚠ مبلغ",IF($E4861="","⚠ بانک عامل",IF(AND($U4861="TRF",$F4861=""),"⚠ بانک مقصد",IF(AND($V4861&lt;&gt;"NONE",$V4861&lt;&gt;"",$Z4861=""),"⚠ طرف حساب","✓")))))</f>
        <v>0</v>
      </c>
      <c r="T4861" s="29"/>
      <c r="U4861" s="27">
        <f>IFERROR(VLOOKUP($D4861,BankOpTbl,2,0),"")</f>
        <v>0</v>
      </c>
      <c r="V4861" s="27">
        <f>IFERROR(VLOOKUP($D4861,BankOpTbl,3,0),"")</f>
        <v>0</v>
      </c>
      <c r="W4861" s="27">
        <f>IFERROR(VLOOKUP($D4861,BankOpTbl,4,0),"")</f>
        <v>0</v>
      </c>
      <c r="X4861" s="27">
        <f>IF($E4861="","",IFERROR(VLOOKUP($E4861,BankTbl,4,0),""))</f>
        <v>0</v>
      </c>
      <c r="Y4861" s="27">
        <f>IF($F4861="","",IFERROR(VLOOKUP($F4861,BankTbl,4,0),""))</f>
        <v>0</v>
      </c>
      <c r="Z4861" s="27">
        <f>IF($B4861="","",IF($V4861="PICK",LEFT($N4861,5),IF($V4861="FIXED",$W4861,IF($V4861="CODE",$H4861,""))))</f>
        <v>0</v>
      </c>
    </row>
    <row r="4862" spans="1:26" ht="21" customHeight="1">
      <c r="A4862" s="27">
        <f>IF($B4862="","",COUNTA($B$13:$B4862))</f>
        <v>0</v>
      </c>
      <c r="B4862" s="28"/>
      <c r="C4862" s="28"/>
      <c r="D4862" s="29"/>
      <c r="E4862" s="29"/>
      <c r="F4862" s="29"/>
      <c r="G4862" s="28"/>
      <c r="H4862" s="28"/>
      <c r="I4862" s="30">
        <f>IF($H4862="","",IFERROR(VLOOKUP($H4862,AcctTbl,2,0),"کد ناشناخته"))</f>
        <v>0</v>
      </c>
      <c r="J4862" s="27">
        <f>IF($H4862="","",IFERROR(VLOOKUP($H4862,AcctTbl,3,0),""))</f>
        <v>0</v>
      </c>
      <c r="K4862" s="29"/>
      <c r="L4862" s="28"/>
      <c r="M4862" s="31"/>
      <c r="N4862" s="29"/>
      <c r="O4862" s="32">
        <f>IF($B4862="",0,IF($U4862="IN",N($M4862),0))</f>
        <v>0</v>
      </c>
      <c r="P4862" s="32">
        <f>IF($B4862="",0,IF(OR($U4862="OUT",$U4862="TRF"),N($M4862),0))</f>
        <v>0</v>
      </c>
      <c r="Q4862" s="32">
        <f>IF($B4862="",0,IF(OR($U4862="OUT",$U4862="TRF"),N($M4862),0))</f>
        <v>0</v>
      </c>
      <c r="R4862" s="32">
        <f>IF($B4862="",0,IF($U4862="IN",N($M4862),0))</f>
        <v>0</v>
      </c>
      <c r="S4862" s="33">
        <f>IF($B4862="","",IF($M4862="","⚠ مبلغ",IF($E4862="","⚠ بانک عامل",IF(AND($U4862="TRF",$F4862=""),"⚠ بانک مقصد",IF(AND($V4862&lt;&gt;"NONE",$V4862&lt;&gt;"",$Z4862=""),"⚠ طرف حساب","✓")))))</f>
        <v>0</v>
      </c>
      <c r="T4862" s="29"/>
      <c r="U4862" s="27">
        <f>IFERROR(VLOOKUP($D4862,BankOpTbl,2,0),"")</f>
        <v>0</v>
      </c>
      <c r="V4862" s="27">
        <f>IFERROR(VLOOKUP($D4862,BankOpTbl,3,0),"")</f>
        <v>0</v>
      </c>
      <c r="W4862" s="27">
        <f>IFERROR(VLOOKUP($D4862,BankOpTbl,4,0),"")</f>
        <v>0</v>
      </c>
      <c r="X4862" s="27">
        <f>IF($E4862="","",IFERROR(VLOOKUP($E4862,BankTbl,4,0),""))</f>
        <v>0</v>
      </c>
      <c r="Y4862" s="27">
        <f>IF($F4862="","",IFERROR(VLOOKUP($F4862,BankTbl,4,0),""))</f>
        <v>0</v>
      </c>
      <c r="Z4862" s="27">
        <f>IF($B4862="","",IF($V4862="PICK",LEFT($N4862,5),IF($V4862="FIXED",$W4862,IF($V4862="CODE",$H4862,""))))</f>
        <v>0</v>
      </c>
    </row>
    <row r="4863" spans="1:26" ht="21" customHeight="1">
      <c r="A4863" s="27">
        <f>IF($B4863="","",COUNTA($B$13:$B4863))</f>
        <v>0</v>
      </c>
      <c r="B4863" s="28"/>
      <c r="C4863" s="28"/>
      <c r="D4863" s="29"/>
      <c r="E4863" s="29"/>
      <c r="F4863" s="29"/>
      <c r="G4863" s="28"/>
      <c r="H4863" s="28"/>
      <c r="I4863" s="30">
        <f>IF($H4863="","",IFERROR(VLOOKUP($H4863,AcctTbl,2,0),"کد ناشناخته"))</f>
        <v>0</v>
      </c>
      <c r="J4863" s="27">
        <f>IF($H4863="","",IFERROR(VLOOKUP($H4863,AcctTbl,3,0),""))</f>
        <v>0</v>
      </c>
      <c r="K4863" s="29"/>
      <c r="L4863" s="28"/>
      <c r="M4863" s="31"/>
      <c r="N4863" s="29"/>
      <c r="O4863" s="32">
        <f>IF($B4863="",0,IF($U4863="IN",N($M4863),0))</f>
        <v>0</v>
      </c>
      <c r="P4863" s="32">
        <f>IF($B4863="",0,IF(OR($U4863="OUT",$U4863="TRF"),N($M4863),0))</f>
        <v>0</v>
      </c>
      <c r="Q4863" s="32">
        <f>IF($B4863="",0,IF(OR($U4863="OUT",$U4863="TRF"),N($M4863),0))</f>
        <v>0</v>
      </c>
      <c r="R4863" s="32">
        <f>IF($B4863="",0,IF($U4863="IN",N($M4863),0))</f>
        <v>0</v>
      </c>
      <c r="S4863" s="33">
        <f>IF($B4863="","",IF($M4863="","⚠ مبلغ",IF($E4863="","⚠ بانک عامل",IF(AND($U4863="TRF",$F4863=""),"⚠ بانک مقصد",IF(AND($V4863&lt;&gt;"NONE",$V4863&lt;&gt;"",$Z4863=""),"⚠ طرف حساب","✓")))))</f>
        <v>0</v>
      </c>
      <c r="T4863" s="29"/>
      <c r="U4863" s="27">
        <f>IFERROR(VLOOKUP($D4863,BankOpTbl,2,0),"")</f>
        <v>0</v>
      </c>
      <c r="V4863" s="27">
        <f>IFERROR(VLOOKUP($D4863,BankOpTbl,3,0),"")</f>
        <v>0</v>
      </c>
      <c r="W4863" s="27">
        <f>IFERROR(VLOOKUP($D4863,BankOpTbl,4,0),"")</f>
        <v>0</v>
      </c>
      <c r="X4863" s="27">
        <f>IF($E4863="","",IFERROR(VLOOKUP($E4863,BankTbl,4,0),""))</f>
        <v>0</v>
      </c>
      <c r="Y4863" s="27">
        <f>IF($F4863="","",IFERROR(VLOOKUP($F4863,BankTbl,4,0),""))</f>
        <v>0</v>
      </c>
      <c r="Z4863" s="27">
        <f>IF($B4863="","",IF($V4863="PICK",LEFT($N4863,5),IF($V4863="FIXED",$W4863,IF($V4863="CODE",$H4863,""))))</f>
        <v>0</v>
      </c>
    </row>
    <row r="4864" spans="1:26" ht="21" customHeight="1">
      <c r="A4864" s="27">
        <f>IF($B4864="","",COUNTA($B$13:$B4864))</f>
        <v>0</v>
      </c>
      <c r="B4864" s="28"/>
      <c r="C4864" s="28"/>
      <c r="D4864" s="29"/>
      <c r="E4864" s="29"/>
      <c r="F4864" s="29"/>
      <c r="G4864" s="28"/>
      <c r="H4864" s="28"/>
      <c r="I4864" s="30">
        <f>IF($H4864="","",IFERROR(VLOOKUP($H4864,AcctTbl,2,0),"کد ناشناخته"))</f>
        <v>0</v>
      </c>
      <c r="J4864" s="27">
        <f>IF($H4864="","",IFERROR(VLOOKUP($H4864,AcctTbl,3,0),""))</f>
        <v>0</v>
      </c>
      <c r="K4864" s="29"/>
      <c r="L4864" s="28"/>
      <c r="M4864" s="31"/>
      <c r="N4864" s="29"/>
      <c r="O4864" s="32">
        <f>IF($B4864="",0,IF($U4864="IN",N($M4864),0))</f>
        <v>0</v>
      </c>
      <c r="P4864" s="32">
        <f>IF($B4864="",0,IF(OR($U4864="OUT",$U4864="TRF"),N($M4864),0))</f>
        <v>0</v>
      </c>
      <c r="Q4864" s="32">
        <f>IF($B4864="",0,IF(OR($U4864="OUT",$U4864="TRF"),N($M4864),0))</f>
        <v>0</v>
      </c>
      <c r="R4864" s="32">
        <f>IF($B4864="",0,IF($U4864="IN",N($M4864),0))</f>
        <v>0</v>
      </c>
      <c r="S4864" s="33">
        <f>IF($B4864="","",IF($M4864="","⚠ مبلغ",IF($E4864="","⚠ بانک عامل",IF(AND($U4864="TRF",$F4864=""),"⚠ بانک مقصد",IF(AND($V4864&lt;&gt;"NONE",$V4864&lt;&gt;"",$Z4864=""),"⚠ طرف حساب","✓")))))</f>
        <v>0</v>
      </c>
      <c r="T4864" s="29"/>
      <c r="U4864" s="27">
        <f>IFERROR(VLOOKUP($D4864,BankOpTbl,2,0),"")</f>
        <v>0</v>
      </c>
      <c r="V4864" s="27">
        <f>IFERROR(VLOOKUP($D4864,BankOpTbl,3,0),"")</f>
        <v>0</v>
      </c>
      <c r="W4864" s="27">
        <f>IFERROR(VLOOKUP($D4864,BankOpTbl,4,0),"")</f>
        <v>0</v>
      </c>
      <c r="X4864" s="27">
        <f>IF($E4864="","",IFERROR(VLOOKUP($E4864,BankTbl,4,0),""))</f>
        <v>0</v>
      </c>
      <c r="Y4864" s="27">
        <f>IF($F4864="","",IFERROR(VLOOKUP($F4864,BankTbl,4,0),""))</f>
        <v>0</v>
      </c>
      <c r="Z4864" s="27">
        <f>IF($B4864="","",IF($V4864="PICK",LEFT($N4864,5),IF($V4864="FIXED",$W4864,IF($V4864="CODE",$H4864,""))))</f>
        <v>0</v>
      </c>
    </row>
    <row r="4865" spans="1:26" ht="21" customHeight="1">
      <c r="A4865" s="27">
        <f>IF($B4865="","",COUNTA($B$13:$B4865))</f>
        <v>0</v>
      </c>
      <c r="B4865" s="28"/>
      <c r="C4865" s="28"/>
      <c r="D4865" s="29"/>
      <c r="E4865" s="29"/>
      <c r="F4865" s="29"/>
      <c r="G4865" s="28"/>
      <c r="H4865" s="28"/>
      <c r="I4865" s="30">
        <f>IF($H4865="","",IFERROR(VLOOKUP($H4865,AcctTbl,2,0),"کد ناشناخته"))</f>
        <v>0</v>
      </c>
      <c r="J4865" s="27">
        <f>IF($H4865="","",IFERROR(VLOOKUP($H4865,AcctTbl,3,0),""))</f>
        <v>0</v>
      </c>
      <c r="K4865" s="29"/>
      <c r="L4865" s="28"/>
      <c r="M4865" s="31"/>
      <c r="N4865" s="29"/>
      <c r="O4865" s="32">
        <f>IF($B4865="",0,IF($U4865="IN",N($M4865),0))</f>
        <v>0</v>
      </c>
      <c r="P4865" s="32">
        <f>IF($B4865="",0,IF(OR($U4865="OUT",$U4865="TRF"),N($M4865),0))</f>
        <v>0</v>
      </c>
      <c r="Q4865" s="32">
        <f>IF($B4865="",0,IF(OR($U4865="OUT",$U4865="TRF"),N($M4865),0))</f>
        <v>0</v>
      </c>
      <c r="R4865" s="32">
        <f>IF($B4865="",0,IF($U4865="IN",N($M4865),0))</f>
        <v>0</v>
      </c>
      <c r="S4865" s="33">
        <f>IF($B4865="","",IF($M4865="","⚠ مبلغ",IF($E4865="","⚠ بانک عامل",IF(AND($U4865="TRF",$F4865=""),"⚠ بانک مقصد",IF(AND($V4865&lt;&gt;"NONE",$V4865&lt;&gt;"",$Z4865=""),"⚠ طرف حساب","✓")))))</f>
        <v>0</v>
      </c>
      <c r="T4865" s="29"/>
      <c r="U4865" s="27">
        <f>IFERROR(VLOOKUP($D4865,BankOpTbl,2,0),"")</f>
        <v>0</v>
      </c>
      <c r="V4865" s="27">
        <f>IFERROR(VLOOKUP($D4865,BankOpTbl,3,0),"")</f>
        <v>0</v>
      </c>
      <c r="W4865" s="27">
        <f>IFERROR(VLOOKUP($D4865,BankOpTbl,4,0),"")</f>
        <v>0</v>
      </c>
      <c r="X4865" s="27">
        <f>IF($E4865="","",IFERROR(VLOOKUP($E4865,BankTbl,4,0),""))</f>
        <v>0</v>
      </c>
      <c r="Y4865" s="27">
        <f>IF($F4865="","",IFERROR(VLOOKUP($F4865,BankTbl,4,0),""))</f>
        <v>0</v>
      </c>
      <c r="Z4865" s="27">
        <f>IF($B4865="","",IF($V4865="PICK",LEFT($N4865,5),IF($V4865="FIXED",$W4865,IF($V4865="CODE",$H4865,""))))</f>
        <v>0</v>
      </c>
    </row>
    <row r="4866" spans="1:26" ht="21" customHeight="1">
      <c r="A4866" s="27">
        <f>IF($B4866="","",COUNTA($B$13:$B4866))</f>
        <v>0</v>
      </c>
      <c r="B4866" s="28"/>
      <c r="C4866" s="28"/>
      <c r="D4866" s="29"/>
      <c r="E4866" s="29"/>
      <c r="F4866" s="29"/>
      <c r="G4866" s="28"/>
      <c r="H4866" s="28"/>
      <c r="I4866" s="30">
        <f>IF($H4866="","",IFERROR(VLOOKUP($H4866,AcctTbl,2,0),"کد ناشناخته"))</f>
        <v>0</v>
      </c>
      <c r="J4866" s="27">
        <f>IF($H4866="","",IFERROR(VLOOKUP($H4866,AcctTbl,3,0),""))</f>
        <v>0</v>
      </c>
      <c r="K4866" s="29"/>
      <c r="L4866" s="28"/>
      <c r="M4866" s="31"/>
      <c r="N4866" s="29"/>
      <c r="O4866" s="32">
        <f>IF($B4866="",0,IF($U4866="IN",N($M4866),0))</f>
        <v>0</v>
      </c>
      <c r="P4866" s="32">
        <f>IF($B4866="",0,IF(OR($U4866="OUT",$U4866="TRF"),N($M4866),0))</f>
        <v>0</v>
      </c>
      <c r="Q4866" s="32">
        <f>IF($B4866="",0,IF(OR($U4866="OUT",$U4866="TRF"),N($M4866),0))</f>
        <v>0</v>
      </c>
      <c r="R4866" s="32">
        <f>IF($B4866="",0,IF($U4866="IN",N($M4866),0))</f>
        <v>0</v>
      </c>
      <c r="S4866" s="33">
        <f>IF($B4866="","",IF($M4866="","⚠ مبلغ",IF($E4866="","⚠ بانک عامل",IF(AND($U4866="TRF",$F4866=""),"⚠ بانک مقصد",IF(AND($V4866&lt;&gt;"NONE",$V4866&lt;&gt;"",$Z4866=""),"⚠ طرف حساب","✓")))))</f>
        <v>0</v>
      </c>
      <c r="T4866" s="29"/>
      <c r="U4866" s="27">
        <f>IFERROR(VLOOKUP($D4866,BankOpTbl,2,0),"")</f>
        <v>0</v>
      </c>
      <c r="V4866" s="27">
        <f>IFERROR(VLOOKUP($D4866,BankOpTbl,3,0),"")</f>
        <v>0</v>
      </c>
      <c r="W4866" s="27">
        <f>IFERROR(VLOOKUP($D4866,BankOpTbl,4,0),"")</f>
        <v>0</v>
      </c>
      <c r="X4866" s="27">
        <f>IF($E4866="","",IFERROR(VLOOKUP($E4866,BankTbl,4,0),""))</f>
        <v>0</v>
      </c>
      <c r="Y4866" s="27">
        <f>IF($F4866="","",IFERROR(VLOOKUP($F4866,BankTbl,4,0),""))</f>
        <v>0</v>
      </c>
      <c r="Z4866" s="27">
        <f>IF($B4866="","",IF($V4866="PICK",LEFT($N4866,5),IF($V4866="FIXED",$W4866,IF($V4866="CODE",$H4866,""))))</f>
        <v>0</v>
      </c>
    </row>
    <row r="4867" spans="1:26" ht="21" customHeight="1">
      <c r="A4867" s="27">
        <f>IF($B4867="","",COUNTA($B$13:$B4867))</f>
        <v>0</v>
      </c>
      <c r="B4867" s="28"/>
      <c r="C4867" s="28"/>
      <c r="D4867" s="29"/>
      <c r="E4867" s="29"/>
      <c r="F4867" s="29"/>
      <c r="G4867" s="28"/>
      <c r="H4867" s="28"/>
      <c r="I4867" s="30">
        <f>IF($H4867="","",IFERROR(VLOOKUP($H4867,AcctTbl,2,0),"کد ناشناخته"))</f>
        <v>0</v>
      </c>
      <c r="J4867" s="27">
        <f>IF($H4867="","",IFERROR(VLOOKUP($H4867,AcctTbl,3,0),""))</f>
        <v>0</v>
      </c>
      <c r="K4867" s="29"/>
      <c r="L4867" s="28"/>
      <c r="M4867" s="31"/>
      <c r="N4867" s="29"/>
      <c r="O4867" s="32">
        <f>IF($B4867="",0,IF($U4867="IN",N($M4867),0))</f>
        <v>0</v>
      </c>
      <c r="P4867" s="32">
        <f>IF($B4867="",0,IF(OR($U4867="OUT",$U4867="TRF"),N($M4867),0))</f>
        <v>0</v>
      </c>
      <c r="Q4867" s="32">
        <f>IF($B4867="",0,IF(OR($U4867="OUT",$U4867="TRF"),N($M4867),0))</f>
        <v>0</v>
      </c>
      <c r="R4867" s="32">
        <f>IF($B4867="",0,IF($U4867="IN",N($M4867),0))</f>
        <v>0</v>
      </c>
      <c r="S4867" s="33">
        <f>IF($B4867="","",IF($M4867="","⚠ مبلغ",IF($E4867="","⚠ بانک عامل",IF(AND($U4867="TRF",$F4867=""),"⚠ بانک مقصد",IF(AND($V4867&lt;&gt;"NONE",$V4867&lt;&gt;"",$Z4867=""),"⚠ طرف حساب","✓")))))</f>
        <v>0</v>
      </c>
      <c r="T4867" s="29"/>
      <c r="U4867" s="27">
        <f>IFERROR(VLOOKUP($D4867,BankOpTbl,2,0),"")</f>
        <v>0</v>
      </c>
      <c r="V4867" s="27">
        <f>IFERROR(VLOOKUP($D4867,BankOpTbl,3,0),"")</f>
        <v>0</v>
      </c>
      <c r="W4867" s="27">
        <f>IFERROR(VLOOKUP($D4867,BankOpTbl,4,0),"")</f>
        <v>0</v>
      </c>
      <c r="X4867" s="27">
        <f>IF($E4867="","",IFERROR(VLOOKUP($E4867,BankTbl,4,0),""))</f>
        <v>0</v>
      </c>
      <c r="Y4867" s="27">
        <f>IF($F4867="","",IFERROR(VLOOKUP($F4867,BankTbl,4,0),""))</f>
        <v>0</v>
      </c>
      <c r="Z4867" s="27">
        <f>IF($B4867="","",IF($V4867="PICK",LEFT($N4867,5),IF($V4867="FIXED",$W4867,IF($V4867="CODE",$H4867,""))))</f>
        <v>0</v>
      </c>
    </row>
    <row r="4868" spans="1:26" ht="21" customHeight="1">
      <c r="A4868" s="27">
        <f>IF($B4868="","",COUNTA($B$13:$B4868))</f>
        <v>0</v>
      </c>
      <c r="B4868" s="28"/>
      <c r="C4868" s="28"/>
      <c r="D4868" s="29"/>
      <c r="E4868" s="29"/>
      <c r="F4868" s="29"/>
      <c r="G4868" s="28"/>
      <c r="H4868" s="28"/>
      <c r="I4868" s="30">
        <f>IF($H4868="","",IFERROR(VLOOKUP($H4868,AcctTbl,2,0),"کد ناشناخته"))</f>
        <v>0</v>
      </c>
      <c r="J4868" s="27">
        <f>IF($H4868="","",IFERROR(VLOOKUP($H4868,AcctTbl,3,0),""))</f>
        <v>0</v>
      </c>
      <c r="K4868" s="29"/>
      <c r="L4868" s="28"/>
      <c r="M4868" s="31"/>
      <c r="N4868" s="29"/>
      <c r="O4868" s="32">
        <f>IF($B4868="",0,IF($U4868="IN",N($M4868),0))</f>
        <v>0</v>
      </c>
      <c r="P4868" s="32">
        <f>IF($B4868="",0,IF(OR($U4868="OUT",$U4868="TRF"),N($M4868),0))</f>
        <v>0</v>
      </c>
      <c r="Q4868" s="32">
        <f>IF($B4868="",0,IF(OR($U4868="OUT",$U4868="TRF"),N($M4868),0))</f>
        <v>0</v>
      </c>
      <c r="R4868" s="32">
        <f>IF($B4868="",0,IF($U4868="IN",N($M4868),0))</f>
        <v>0</v>
      </c>
      <c r="S4868" s="33">
        <f>IF($B4868="","",IF($M4868="","⚠ مبلغ",IF($E4868="","⚠ بانک عامل",IF(AND($U4868="TRF",$F4868=""),"⚠ بانک مقصد",IF(AND($V4868&lt;&gt;"NONE",$V4868&lt;&gt;"",$Z4868=""),"⚠ طرف حساب","✓")))))</f>
        <v>0</v>
      </c>
      <c r="T4868" s="29"/>
      <c r="U4868" s="27">
        <f>IFERROR(VLOOKUP($D4868,BankOpTbl,2,0),"")</f>
        <v>0</v>
      </c>
      <c r="V4868" s="27">
        <f>IFERROR(VLOOKUP($D4868,BankOpTbl,3,0),"")</f>
        <v>0</v>
      </c>
      <c r="W4868" s="27">
        <f>IFERROR(VLOOKUP($D4868,BankOpTbl,4,0),"")</f>
        <v>0</v>
      </c>
      <c r="X4868" s="27">
        <f>IF($E4868="","",IFERROR(VLOOKUP($E4868,BankTbl,4,0),""))</f>
        <v>0</v>
      </c>
      <c r="Y4868" s="27">
        <f>IF($F4868="","",IFERROR(VLOOKUP($F4868,BankTbl,4,0),""))</f>
        <v>0</v>
      </c>
      <c r="Z4868" s="27">
        <f>IF($B4868="","",IF($V4868="PICK",LEFT($N4868,5),IF($V4868="FIXED",$W4868,IF($V4868="CODE",$H4868,""))))</f>
        <v>0</v>
      </c>
    </row>
    <row r="4869" spans="1:26" ht="21" customHeight="1">
      <c r="A4869" s="27">
        <f>IF($B4869="","",COUNTA($B$13:$B4869))</f>
        <v>0</v>
      </c>
      <c r="B4869" s="28"/>
      <c r="C4869" s="28"/>
      <c r="D4869" s="29"/>
      <c r="E4869" s="29"/>
      <c r="F4869" s="29"/>
      <c r="G4869" s="28"/>
      <c r="H4869" s="28"/>
      <c r="I4869" s="30">
        <f>IF($H4869="","",IFERROR(VLOOKUP($H4869,AcctTbl,2,0),"کد ناشناخته"))</f>
        <v>0</v>
      </c>
      <c r="J4869" s="27">
        <f>IF($H4869="","",IFERROR(VLOOKUP($H4869,AcctTbl,3,0),""))</f>
        <v>0</v>
      </c>
      <c r="K4869" s="29"/>
      <c r="L4869" s="28"/>
      <c r="M4869" s="31"/>
      <c r="N4869" s="29"/>
      <c r="O4869" s="32">
        <f>IF($B4869="",0,IF($U4869="IN",N($M4869),0))</f>
        <v>0</v>
      </c>
      <c r="P4869" s="32">
        <f>IF($B4869="",0,IF(OR($U4869="OUT",$U4869="TRF"),N($M4869),0))</f>
        <v>0</v>
      </c>
      <c r="Q4869" s="32">
        <f>IF($B4869="",0,IF(OR($U4869="OUT",$U4869="TRF"),N($M4869),0))</f>
        <v>0</v>
      </c>
      <c r="R4869" s="32">
        <f>IF($B4869="",0,IF($U4869="IN",N($M4869),0))</f>
        <v>0</v>
      </c>
      <c r="S4869" s="33">
        <f>IF($B4869="","",IF($M4869="","⚠ مبلغ",IF($E4869="","⚠ بانک عامل",IF(AND($U4869="TRF",$F4869=""),"⚠ بانک مقصد",IF(AND($V4869&lt;&gt;"NONE",$V4869&lt;&gt;"",$Z4869=""),"⚠ طرف حساب","✓")))))</f>
        <v>0</v>
      </c>
      <c r="T4869" s="29"/>
      <c r="U4869" s="27">
        <f>IFERROR(VLOOKUP($D4869,BankOpTbl,2,0),"")</f>
        <v>0</v>
      </c>
      <c r="V4869" s="27">
        <f>IFERROR(VLOOKUP($D4869,BankOpTbl,3,0),"")</f>
        <v>0</v>
      </c>
      <c r="W4869" s="27">
        <f>IFERROR(VLOOKUP($D4869,BankOpTbl,4,0),"")</f>
        <v>0</v>
      </c>
      <c r="X4869" s="27">
        <f>IF($E4869="","",IFERROR(VLOOKUP($E4869,BankTbl,4,0),""))</f>
        <v>0</v>
      </c>
      <c r="Y4869" s="27">
        <f>IF($F4869="","",IFERROR(VLOOKUP($F4869,BankTbl,4,0),""))</f>
        <v>0</v>
      </c>
      <c r="Z4869" s="27">
        <f>IF($B4869="","",IF($V4869="PICK",LEFT($N4869,5),IF($V4869="FIXED",$W4869,IF($V4869="CODE",$H4869,""))))</f>
        <v>0</v>
      </c>
    </row>
    <row r="4870" spans="1:26" ht="21" customHeight="1">
      <c r="A4870" s="27">
        <f>IF($B4870="","",COUNTA($B$13:$B4870))</f>
        <v>0</v>
      </c>
      <c r="B4870" s="28"/>
      <c r="C4870" s="28"/>
      <c r="D4870" s="29"/>
      <c r="E4870" s="29"/>
      <c r="F4870" s="29"/>
      <c r="G4870" s="28"/>
      <c r="H4870" s="28"/>
      <c r="I4870" s="30">
        <f>IF($H4870="","",IFERROR(VLOOKUP($H4870,AcctTbl,2,0),"کد ناشناخته"))</f>
        <v>0</v>
      </c>
      <c r="J4870" s="27">
        <f>IF($H4870="","",IFERROR(VLOOKUP($H4870,AcctTbl,3,0),""))</f>
        <v>0</v>
      </c>
      <c r="K4870" s="29"/>
      <c r="L4870" s="28"/>
      <c r="M4870" s="31"/>
      <c r="N4870" s="29"/>
      <c r="O4870" s="32">
        <f>IF($B4870="",0,IF($U4870="IN",N($M4870),0))</f>
        <v>0</v>
      </c>
      <c r="P4870" s="32">
        <f>IF($B4870="",0,IF(OR($U4870="OUT",$U4870="TRF"),N($M4870),0))</f>
        <v>0</v>
      </c>
      <c r="Q4870" s="32">
        <f>IF($B4870="",0,IF(OR($U4870="OUT",$U4870="TRF"),N($M4870),0))</f>
        <v>0</v>
      </c>
      <c r="R4870" s="32">
        <f>IF($B4870="",0,IF($U4870="IN",N($M4870),0))</f>
        <v>0</v>
      </c>
      <c r="S4870" s="33">
        <f>IF($B4870="","",IF($M4870="","⚠ مبلغ",IF($E4870="","⚠ بانک عامل",IF(AND($U4870="TRF",$F4870=""),"⚠ بانک مقصد",IF(AND($V4870&lt;&gt;"NONE",$V4870&lt;&gt;"",$Z4870=""),"⚠ طرف حساب","✓")))))</f>
        <v>0</v>
      </c>
      <c r="T4870" s="29"/>
      <c r="U4870" s="27">
        <f>IFERROR(VLOOKUP($D4870,BankOpTbl,2,0),"")</f>
        <v>0</v>
      </c>
      <c r="V4870" s="27">
        <f>IFERROR(VLOOKUP($D4870,BankOpTbl,3,0),"")</f>
        <v>0</v>
      </c>
      <c r="W4870" s="27">
        <f>IFERROR(VLOOKUP($D4870,BankOpTbl,4,0),"")</f>
        <v>0</v>
      </c>
      <c r="X4870" s="27">
        <f>IF($E4870="","",IFERROR(VLOOKUP($E4870,BankTbl,4,0),""))</f>
        <v>0</v>
      </c>
      <c r="Y4870" s="27">
        <f>IF($F4870="","",IFERROR(VLOOKUP($F4870,BankTbl,4,0),""))</f>
        <v>0</v>
      </c>
      <c r="Z4870" s="27">
        <f>IF($B4870="","",IF($V4870="PICK",LEFT($N4870,5),IF($V4870="FIXED",$W4870,IF($V4870="CODE",$H4870,""))))</f>
        <v>0</v>
      </c>
    </row>
    <row r="4871" spans="1:26" ht="21" customHeight="1">
      <c r="A4871" s="27">
        <f>IF($B4871="","",COUNTA($B$13:$B4871))</f>
        <v>0</v>
      </c>
      <c r="B4871" s="28"/>
      <c r="C4871" s="28"/>
      <c r="D4871" s="29"/>
      <c r="E4871" s="29"/>
      <c r="F4871" s="29"/>
      <c r="G4871" s="28"/>
      <c r="H4871" s="28"/>
      <c r="I4871" s="30">
        <f>IF($H4871="","",IFERROR(VLOOKUP($H4871,AcctTbl,2,0),"کد ناشناخته"))</f>
        <v>0</v>
      </c>
      <c r="J4871" s="27">
        <f>IF($H4871="","",IFERROR(VLOOKUP($H4871,AcctTbl,3,0),""))</f>
        <v>0</v>
      </c>
      <c r="K4871" s="29"/>
      <c r="L4871" s="28"/>
      <c r="M4871" s="31"/>
      <c r="N4871" s="29"/>
      <c r="O4871" s="32">
        <f>IF($B4871="",0,IF($U4871="IN",N($M4871),0))</f>
        <v>0</v>
      </c>
      <c r="P4871" s="32">
        <f>IF($B4871="",0,IF(OR($U4871="OUT",$U4871="TRF"),N($M4871),0))</f>
        <v>0</v>
      </c>
      <c r="Q4871" s="32">
        <f>IF($B4871="",0,IF(OR($U4871="OUT",$U4871="TRF"),N($M4871),0))</f>
        <v>0</v>
      </c>
      <c r="R4871" s="32">
        <f>IF($B4871="",0,IF($U4871="IN",N($M4871),0))</f>
        <v>0</v>
      </c>
      <c r="S4871" s="33">
        <f>IF($B4871="","",IF($M4871="","⚠ مبلغ",IF($E4871="","⚠ بانک عامل",IF(AND($U4871="TRF",$F4871=""),"⚠ بانک مقصد",IF(AND($V4871&lt;&gt;"NONE",$V4871&lt;&gt;"",$Z4871=""),"⚠ طرف حساب","✓")))))</f>
        <v>0</v>
      </c>
      <c r="T4871" s="29"/>
      <c r="U4871" s="27">
        <f>IFERROR(VLOOKUP($D4871,BankOpTbl,2,0),"")</f>
        <v>0</v>
      </c>
      <c r="V4871" s="27">
        <f>IFERROR(VLOOKUP($D4871,BankOpTbl,3,0),"")</f>
        <v>0</v>
      </c>
      <c r="W4871" s="27">
        <f>IFERROR(VLOOKUP($D4871,BankOpTbl,4,0),"")</f>
        <v>0</v>
      </c>
      <c r="X4871" s="27">
        <f>IF($E4871="","",IFERROR(VLOOKUP($E4871,BankTbl,4,0),""))</f>
        <v>0</v>
      </c>
      <c r="Y4871" s="27">
        <f>IF($F4871="","",IFERROR(VLOOKUP($F4871,BankTbl,4,0),""))</f>
        <v>0</v>
      </c>
      <c r="Z4871" s="27">
        <f>IF($B4871="","",IF($V4871="PICK",LEFT($N4871,5),IF($V4871="FIXED",$W4871,IF($V4871="CODE",$H4871,""))))</f>
        <v>0</v>
      </c>
    </row>
    <row r="4872" spans="1:26" ht="21" customHeight="1">
      <c r="A4872" s="27">
        <f>IF($B4872="","",COUNTA($B$13:$B4872))</f>
        <v>0</v>
      </c>
      <c r="B4872" s="28"/>
      <c r="C4872" s="28"/>
      <c r="D4872" s="29"/>
      <c r="E4872" s="29"/>
      <c r="F4872" s="29"/>
      <c r="G4872" s="28"/>
      <c r="H4872" s="28"/>
      <c r="I4872" s="30">
        <f>IF($H4872="","",IFERROR(VLOOKUP($H4872,AcctTbl,2,0),"کد ناشناخته"))</f>
        <v>0</v>
      </c>
      <c r="J4872" s="27">
        <f>IF($H4872="","",IFERROR(VLOOKUP($H4872,AcctTbl,3,0),""))</f>
        <v>0</v>
      </c>
      <c r="K4872" s="29"/>
      <c r="L4872" s="28"/>
      <c r="M4872" s="31"/>
      <c r="N4872" s="29"/>
      <c r="O4872" s="32">
        <f>IF($B4872="",0,IF($U4872="IN",N($M4872),0))</f>
        <v>0</v>
      </c>
      <c r="P4872" s="32">
        <f>IF($B4872="",0,IF(OR($U4872="OUT",$U4872="TRF"),N($M4872),0))</f>
        <v>0</v>
      </c>
      <c r="Q4872" s="32">
        <f>IF($B4872="",0,IF(OR($U4872="OUT",$U4872="TRF"),N($M4872),0))</f>
        <v>0</v>
      </c>
      <c r="R4872" s="32">
        <f>IF($B4872="",0,IF($U4872="IN",N($M4872),0))</f>
        <v>0</v>
      </c>
      <c r="S4872" s="33">
        <f>IF($B4872="","",IF($M4872="","⚠ مبلغ",IF($E4872="","⚠ بانک عامل",IF(AND($U4872="TRF",$F4872=""),"⚠ بانک مقصد",IF(AND($V4872&lt;&gt;"NONE",$V4872&lt;&gt;"",$Z4872=""),"⚠ طرف حساب","✓")))))</f>
        <v>0</v>
      </c>
      <c r="T4872" s="29"/>
      <c r="U4872" s="27">
        <f>IFERROR(VLOOKUP($D4872,BankOpTbl,2,0),"")</f>
        <v>0</v>
      </c>
      <c r="V4872" s="27">
        <f>IFERROR(VLOOKUP($D4872,BankOpTbl,3,0),"")</f>
        <v>0</v>
      </c>
      <c r="W4872" s="27">
        <f>IFERROR(VLOOKUP($D4872,BankOpTbl,4,0),"")</f>
        <v>0</v>
      </c>
      <c r="X4872" s="27">
        <f>IF($E4872="","",IFERROR(VLOOKUP($E4872,BankTbl,4,0),""))</f>
        <v>0</v>
      </c>
      <c r="Y4872" s="27">
        <f>IF($F4872="","",IFERROR(VLOOKUP($F4872,BankTbl,4,0),""))</f>
        <v>0</v>
      </c>
      <c r="Z4872" s="27">
        <f>IF($B4872="","",IF($V4872="PICK",LEFT($N4872,5),IF($V4872="FIXED",$W4872,IF($V4872="CODE",$H4872,""))))</f>
        <v>0</v>
      </c>
    </row>
    <row r="4873" spans="1:26" ht="21" customHeight="1">
      <c r="A4873" s="27">
        <f>IF($B4873="","",COUNTA($B$13:$B4873))</f>
        <v>0</v>
      </c>
      <c r="B4873" s="28"/>
      <c r="C4873" s="28"/>
      <c r="D4873" s="29"/>
      <c r="E4873" s="29"/>
      <c r="F4873" s="29"/>
      <c r="G4873" s="28"/>
      <c r="H4873" s="28"/>
      <c r="I4873" s="30">
        <f>IF($H4873="","",IFERROR(VLOOKUP($H4873,AcctTbl,2,0),"کد ناشناخته"))</f>
        <v>0</v>
      </c>
      <c r="J4873" s="27">
        <f>IF($H4873="","",IFERROR(VLOOKUP($H4873,AcctTbl,3,0),""))</f>
        <v>0</v>
      </c>
      <c r="K4873" s="29"/>
      <c r="L4873" s="28"/>
      <c r="M4873" s="31"/>
      <c r="N4873" s="29"/>
      <c r="O4873" s="32">
        <f>IF($B4873="",0,IF($U4873="IN",N($M4873),0))</f>
        <v>0</v>
      </c>
      <c r="P4873" s="32">
        <f>IF($B4873="",0,IF(OR($U4873="OUT",$U4873="TRF"),N($M4873),0))</f>
        <v>0</v>
      </c>
      <c r="Q4873" s="32">
        <f>IF($B4873="",0,IF(OR($U4873="OUT",$U4873="TRF"),N($M4873),0))</f>
        <v>0</v>
      </c>
      <c r="R4873" s="32">
        <f>IF($B4873="",0,IF($U4873="IN",N($M4873),0))</f>
        <v>0</v>
      </c>
      <c r="S4873" s="33">
        <f>IF($B4873="","",IF($M4873="","⚠ مبلغ",IF($E4873="","⚠ بانک عامل",IF(AND($U4873="TRF",$F4873=""),"⚠ بانک مقصد",IF(AND($V4873&lt;&gt;"NONE",$V4873&lt;&gt;"",$Z4873=""),"⚠ طرف حساب","✓")))))</f>
        <v>0</v>
      </c>
      <c r="T4873" s="29"/>
      <c r="U4873" s="27">
        <f>IFERROR(VLOOKUP($D4873,BankOpTbl,2,0),"")</f>
        <v>0</v>
      </c>
      <c r="V4873" s="27">
        <f>IFERROR(VLOOKUP($D4873,BankOpTbl,3,0),"")</f>
        <v>0</v>
      </c>
      <c r="W4873" s="27">
        <f>IFERROR(VLOOKUP($D4873,BankOpTbl,4,0),"")</f>
        <v>0</v>
      </c>
      <c r="X4873" s="27">
        <f>IF($E4873="","",IFERROR(VLOOKUP($E4873,BankTbl,4,0),""))</f>
        <v>0</v>
      </c>
      <c r="Y4873" s="27">
        <f>IF($F4873="","",IFERROR(VLOOKUP($F4873,BankTbl,4,0),""))</f>
        <v>0</v>
      </c>
      <c r="Z4873" s="27">
        <f>IF($B4873="","",IF($V4873="PICK",LEFT($N4873,5),IF($V4873="FIXED",$W4873,IF($V4873="CODE",$H4873,""))))</f>
        <v>0</v>
      </c>
    </row>
    <row r="4874" spans="1:26" ht="21" customHeight="1">
      <c r="A4874" s="27">
        <f>IF($B4874="","",COUNTA($B$13:$B4874))</f>
        <v>0</v>
      </c>
      <c r="B4874" s="28"/>
      <c r="C4874" s="28"/>
      <c r="D4874" s="29"/>
      <c r="E4874" s="29"/>
      <c r="F4874" s="29"/>
      <c r="G4874" s="28"/>
      <c r="H4874" s="28"/>
      <c r="I4874" s="30">
        <f>IF($H4874="","",IFERROR(VLOOKUP($H4874,AcctTbl,2,0),"کد ناشناخته"))</f>
        <v>0</v>
      </c>
      <c r="J4874" s="27">
        <f>IF($H4874="","",IFERROR(VLOOKUP($H4874,AcctTbl,3,0),""))</f>
        <v>0</v>
      </c>
      <c r="K4874" s="29"/>
      <c r="L4874" s="28"/>
      <c r="M4874" s="31"/>
      <c r="N4874" s="29"/>
      <c r="O4874" s="32">
        <f>IF($B4874="",0,IF($U4874="IN",N($M4874),0))</f>
        <v>0</v>
      </c>
      <c r="P4874" s="32">
        <f>IF($B4874="",0,IF(OR($U4874="OUT",$U4874="TRF"),N($M4874),0))</f>
        <v>0</v>
      </c>
      <c r="Q4874" s="32">
        <f>IF($B4874="",0,IF(OR($U4874="OUT",$U4874="TRF"),N($M4874),0))</f>
        <v>0</v>
      </c>
      <c r="R4874" s="32">
        <f>IF($B4874="",0,IF($U4874="IN",N($M4874),0))</f>
        <v>0</v>
      </c>
      <c r="S4874" s="33">
        <f>IF($B4874="","",IF($M4874="","⚠ مبلغ",IF($E4874="","⚠ بانک عامل",IF(AND($U4874="TRF",$F4874=""),"⚠ بانک مقصد",IF(AND($V4874&lt;&gt;"NONE",$V4874&lt;&gt;"",$Z4874=""),"⚠ طرف حساب","✓")))))</f>
        <v>0</v>
      </c>
      <c r="T4874" s="29"/>
      <c r="U4874" s="27">
        <f>IFERROR(VLOOKUP($D4874,BankOpTbl,2,0),"")</f>
        <v>0</v>
      </c>
      <c r="V4874" s="27">
        <f>IFERROR(VLOOKUP($D4874,BankOpTbl,3,0),"")</f>
        <v>0</v>
      </c>
      <c r="W4874" s="27">
        <f>IFERROR(VLOOKUP($D4874,BankOpTbl,4,0),"")</f>
        <v>0</v>
      </c>
      <c r="X4874" s="27">
        <f>IF($E4874="","",IFERROR(VLOOKUP($E4874,BankTbl,4,0),""))</f>
        <v>0</v>
      </c>
      <c r="Y4874" s="27">
        <f>IF($F4874="","",IFERROR(VLOOKUP($F4874,BankTbl,4,0),""))</f>
        <v>0</v>
      </c>
      <c r="Z4874" s="27">
        <f>IF($B4874="","",IF($V4874="PICK",LEFT($N4874,5),IF($V4874="FIXED",$W4874,IF($V4874="CODE",$H4874,""))))</f>
        <v>0</v>
      </c>
    </row>
    <row r="4875" spans="1:26" ht="21" customHeight="1">
      <c r="A4875" s="27">
        <f>IF($B4875="","",COUNTA($B$13:$B4875))</f>
        <v>0</v>
      </c>
      <c r="B4875" s="28"/>
      <c r="C4875" s="28"/>
      <c r="D4875" s="29"/>
      <c r="E4875" s="29"/>
      <c r="F4875" s="29"/>
      <c r="G4875" s="28"/>
      <c r="H4875" s="28"/>
      <c r="I4875" s="30">
        <f>IF($H4875="","",IFERROR(VLOOKUP($H4875,AcctTbl,2,0),"کد ناشناخته"))</f>
        <v>0</v>
      </c>
      <c r="J4875" s="27">
        <f>IF($H4875="","",IFERROR(VLOOKUP($H4875,AcctTbl,3,0),""))</f>
        <v>0</v>
      </c>
      <c r="K4875" s="29"/>
      <c r="L4875" s="28"/>
      <c r="M4875" s="31"/>
      <c r="N4875" s="29"/>
      <c r="O4875" s="32">
        <f>IF($B4875="",0,IF($U4875="IN",N($M4875),0))</f>
        <v>0</v>
      </c>
      <c r="P4875" s="32">
        <f>IF($B4875="",0,IF(OR($U4875="OUT",$U4875="TRF"),N($M4875),0))</f>
        <v>0</v>
      </c>
      <c r="Q4875" s="32">
        <f>IF($B4875="",0,IF(OR($U4875="OUT",$U4875="TRF"),N($M4875),0))</f>
        <v>0</v>
      </c>
      <c r="R4875" s="32">
        <f>IF($B4875="",0,IF($U4875="IN",N($M4875),0))</f>
        <v>0</v>
      </c>
      <c r="S4875" s="33">
        <f>IF($B4875="","",IF($M4875="","⚠ مبلغ",IF($E4875="","⚠ بانک عامل",IF(AND($U4875="TRF",$F4875=""),"⚠ بانک مقصد",IF(AND($V4875&lt;&gt;"NONE",$V4875&lt;&gt;"",$Z4875=""),"⚠ طرف حساب","✓")))))</f>
        <v>0</v>
      </c>
      <c r="T4875" s="29"/>
      <c r="U4875" s="27">
        <f>IFERROR(VLOOKUP($D4875,BankOpTbl,2,0),"")</f>
        <v>0</v>
      </c>
      <c r="V4875" s="27">
        <f>IFERROR(VLOOKUP($D4875,BankOpTbl,3,0),"")</f>
        <v>0</v>
      </c>
      <c r="W4875" s="27">
        <f>IFERROR(VLOOKUP($D4875,BankOpTbl,4,0),"")</f>
        <v>0</v>
      </c>
      <c r="X4875" s="27">
        <f>IF($E4875="","",IFERROR(VLOOKUP($E4875,BankTbl,4,0),""))</f>
        <v>0</v>
      </c>
      <c r="Y4875" s="27">
        <f>IF($F4875="","",IFERROR(VLOOKUP($F4875,BankTbl,4,0),""))</f>
        <v>0</v>
      </c>
      <c r="Z4875" s="27">
        <f>IF($B4875="","",IF($V4875="PICK",LEFT($N4875,5),IF($V4875="FIXED",$W4875,IF($V4875="CODE",$H4875,""))))</f>
        <v>0</v>
      </c>
    </row>
    <row r="4876" spans="1:26" ht="21" customHeight="1">
      <c r="A4876" s="27">
        <f>IF($B4876="","",COUNTA($B$13:$B4876))</f>
        <v>0</v>
      </c>
      <c r="B4876" s="28"/>
      <c r="C4876" s="28"/>
      <c r="D4876" s="29"/>
      <c r="E4876" s="29"/>
      <c r="F4876" s="29"/>
      <c r="G4876" s="28"/>
      <c r="H4876" s="28"/>
      <c r="I4876" s="30">
        <f>IF($H4876="","",IFERROR(VLOOKUP($H4876,AcctTbl,2,0),"کد ناشناخته"))</f>
        <v>0</v>
      </c>
      <c r="J4876" s="27">
        <f>IF($H4876="","",IFERROR(VLOOKUP($H4876,AcctTbl,3,0),""))</f>
        <v>0</v>
      </c>
      <c r="K4876" s="29"/>
      <c r="L4876" s="28"/>
      <c r="M4876" s="31"/>
      <c r="N4876" s="29"/>
      <c r="O4876" s="32">
        <f>IF($B4876="",0,IF($U4876="IN",N($M4876),0))</f>
        <v>0</v>
      </c>
      <c r="P4876" s="32">
        <f>IF($B4876="",0,IF(OR($U4876="OUT",$U4876="TRF"),N($M4876),0))</f>
        <v>0</v>
      </c>
      <c r="Q4876" s="32">
        <f>IF($B4876="",0,IF(OR($U4876="OUT",$U4876="TRF"),N($M4876),0))</f>
        <v>0</v>
      </c>
      <c r="R4876" s="32">
        <f>IF($B4876="",0,IF($U4876="IN",N($M4876),0))</f>
        <v>0</v>
      </c>
      <c r="S4876" s="33">
        <f>IF($B4876="","",IF($M4876="","⚠ مبلغ",IF($E4876="","⚠ بانک عامل",IF(AND($U4876="TRF",$F4876=""),"⚠ بانک مقصد",IF(AND($V4876&lt;&gt;"NONE",$V4876&lt;&gt;"",$Z4876=""),"⚠ طرف حساب","✓")))))</f>
        <v>0</v>
      </c>
      <c r="T4876" s="29"/>
      <c r="U4876" s="27">
        <f>IFERROR(VLOOKUP($D4876,BankOpTbl,2,0),"")</f>
        <v>0</v>
      </c>
      <c r="V4876" s="27">
        <f>IFERROR(VLOOKUP($D4876,BankOpTbl,3,0),"")</f>
        <v>0</v>
      </c>
      <c r="W4876" s="27">
        <f>IFERROR(VLOOKUP($D4876,BankOpTbl,4,0),"")</f>
        <v>0</v>
      </c>
      <c r="X4876" s="27">
        <f>IF($E4876="","",IFERROR(VLOOKUP($E4876,BankTbl,4,0),""))</f>
        <v>0</v>
      </c>
      <c r="Y4876" s="27">
        <f>IF($F4876="","",IFERROR(VLOOKUP($F4876,BankTbl,4,0),""))</f>
        <v>0</v>
      </c>
      <c r="Z4876" s="27">
        <f>IF($B4876="","",IF($V4876="PICK",LEFT($N4876,5),IF($V4876="FIXED",$W4876,IF($V4876="CODE",$H4876,""))))</f>
        <v>0</v>
      </c>
    </row>
    <row r="4877" spans="1:26" ht="21" customHeight="1">
      <c r="A4877" s="27">
        <f>IF($B4877="","",COUNTA($B$13:$B4877))</f>
        <v>0</v>
      </c>
      <c r="B4877" s="28"/>
      <c r="C4877" s="28"/>
      <c r="D4877" s="29"/>
      <c r="E4877" s="29"/>
      <c r="F4877" s="29"/>
      <c r="G4877" s="28"/>
      <c r="H4877" s="28"/>
      <c r="I4877" s="30">
        <f>IF($H4877="","",IFERROR(VLOOKUP($H4877,AcctTbl,2,0),"کد ناشناخته"))</f>
        <v>0</v>
      </c>
      <c r="J4877" s="27">
        <f>IF($H4877="","",IFERROR(VLOOKUP($H4877,AcctTbl,3,0),""))</f>
        <v>0</v>
      </c>
      <c r="K4877" s="29"/>
      <c r="L4877" s="28"/>
      <c r="M4877" s="31"/>
      <c r="N4877" s="29"/>
      <c r="O4877" s="32">
        <f>IF($B4877="",0,IF($U4877="IN",N($M4877),0))</f>
        <v>0</v>
      </c>
      <c r="P4877" s="32">
        <f>IF($B4877="",0,IF(OR($U4877="OUT",$U4877="TRF"),N($M4877),0))</f>
        <v>0</v>
      </c>
      <c r="Q4877" s="32">
        <f>IF($B4877="",0,IF(OR($U4877="OUT",$U4877="TRF"),N($M4877),0))</f>
        <v>0</v>
      </c>
      <c r="R4877" s="32">
        <f>IF($B4877="",0,IF($U4877="IN",N($M4877),0))</f>
        <v>0</v>
      </c>
      <c r="S4877" s="33">
        <f>IF($B4877="","",IF($M4877="","⚠ مبلغ",IF($E4877="","⚠ بانک عامل",IF(AND($U4877="TRF",$F4877=""),"⚠ بانک مقصد",IF(AND($V4877&lt;&gt;"NONE",$V4877&lt;&gt;"",$Z4877=""),"⚠ طرف حساب","✓")))))</f>
        <v>0</v>
      </c>
      <c r="T4877" s="29"/>
      <c r="U4877" s="27">
        <f>IFERROR(VLOOKUP($D4877,BankOpTbl,2,0),"")</f>
        <v>0</v>
      </c>
      <c r="V4877" s="27">
        <f>IFERROR(VLOOKUP($D4877,BankOpTbl,3,0),"")</f>
        <v>0</v>
      </c>
      <c r="W4877" s="27">
        <f>IFERROR(VLOOKUP($D4877,BankOpTbl,4,0),"")</f>
        <v>0</v>
      </c>
      <c r="X4877" s="27">
        <f>IF($E4877="","",IFERROR(VLOOKUP($E4877,BankTbl,4,0),""))</f>
        <v>0</v>
      </c>
      <c r="Y4877" s="27">
        <f>IF($F4877="","",IFERROR(VLOOKUP($F4877,BankTbl,4,0),""))</f>
        <v>0</v>
      </c>
      <c r="Z4877" s="27">
        <f>IF($B4877="","",IF($V4877="PICK",LEFT($N4877,5),IF($V4877="FIXED",$W4877,IF($V4877="CODE",$H4877,""))))</f>
        <v>0</v>
      </c>
    </row>
    <row r="4878" spans="1:26" ht="21" customHeight="1">
      <c r="A4878" s="27">
        <f>IF($B4878="","",COUNTA($B$13:$B4878))</f>
        <v>0</v>
      </c>
      <c r="B4878" s="28"/>
      <c r="C4878" s="28"/>
      <c r="D4878" s="29"/>
      <c r="E4878" s="29"/>
      <c r="F4878" s="29"/>
      <c r="G4878" s="28"/>
      <c r="H4878" s="28"/>
      <c r="I4878" s="30">
        <f>IF($H4878="","",IFERROR(VLOOKUP($H4878,AcctTbl,2,0),"کد ناشناخته"))</f>
        <v>0</v>
      </c>
      <c r="J4878" s="27">
        <f>IF($H4878="","",IFERROR(VLOOKUP($H4878,AcctTbl,3,0),""))</f>
        <v>0</v>
      </c>
      <c r="K4878" s="29"/>
      <c r="L4878" s="28"/>
      <c r="M4878" s="31"/>
      <c r="N4878" s="29"/>
      <c r="O4878" s="32">
        <f>IF($B4878="",0,IF($U4878="IN",N($M4878),0))</f>
        <v>0</v>
      </c>
      <c r="P4878" s="32">
        <f>IF($B4878="",0,IF(OR($U4878="OUT",$U4878="TRF"),N($M4878),0))</f>
        <v>0</v>
      </c>
      <c r="Q4878" s="32">
        <f>IF($B4878="",0,IF(OR($U4878="OUT",$U4878="TRF"),N($M4878),0))</f>
        <v>0</v>
      </c>
      <c r="R4878" s="32">
        <f>IF($B4878="",0,IF($U4878="IN",N($M4878),0))</f>
        <v>0</v>
      </c>
      <c r="S4878" s="33">
        <f>IF($B4878="","",IF($M4878="","⚠ مبلغ",IF($E4878="","⚠ بانک عامل",IF(AND($U4878="TRF",$F4878=""),"⚠ بانک مقصد",IF(AND($V4878&lt;&gt;"NONE",$V4878&lt;&gt;"",$Z4878=""),"⚠ طرف حساب","✓")))))</f>
        <v>0</v>
      </c>
      <c r="T4878" s="29"/>
      <c r="U4878" s="27">
        <f>IFERROR(VLOOKUP($D4878,BankOpTbl,2,0),"")</f>
        <v>0</v>
      </c>
      <c r="V4878" s="27">
        <f>IFERROR(VLOOKUP($D4878,BankOpTbl,3,0),"")</f>
        <v>0</v>
      </c>
      <c r="W4878" s="27">
        <f>IFERROR(VLOOKUP($D4878,BankOpTbl,4,0),"")</f>
        <v>0</v>
      </c>
      <c r="X4878" s="27">
        <f>IF($E4878="","",IFERROR(VLOOKUP($E4878,BankTbl,4,0),""))</f>
        <v>0</v>
      </c>
      <c r="Y4878" s="27">
        <f>IF($F4878="","",IFERROR(VLOOKUP($F4878,BankTbl,4,0),""))</f>
        <v>0</v>
      </c>
      <c r="Z4878" s="27">
        <f>IF($B4878="","",IF($V4878="PICK",LEFT($N4878,5),IF($V4878="FIXED",$W4878,IF($V4878="CODE",$H4878,""))))</f>
        <v>0</v>
      </c>
    </row>
    <row r="4879" spans="1:26" ht="21" customHeight="1">
      <c r="A4879" s="27">
        <f>IF($B4879="","",COUNTA($B$13:$B4879))</f>
        <v>0</v>
      </c>
      <c r="B4879" s="28"/>
      <c r="C4879" s="28"/>
      <c r="D4879" s="29"/>
      <c r="E4879" s="29"/>
      <c r="F4879" s="29"/>
      <c r="G4879" s="28"/>
      <c r="H4879" s="28"/>
      <c r="I4879" s="30">
        <f>IF($H4879="","",IFERROR(VLOOKUP($H4879,AcctTbl,2,0),"کد ناشناخته"))</f>
        <v>0</v>
      </c>
      <c r="J4879" s="27">
        <f>IF($H4879="","",IFERROR(VLOOKUP($H4879,AcctTbl,3,0),""))</f>
        <v>0</v>
      </c>
      <c r="K4879" s="29"/>
      <c r="L4879" s="28"/>
      <c r="M4879" s="31"/>
      <c r="N4879" s="29"/>
      <c r="O4879" s="32">
        <f>IF($B4879="",0,IF($U4879="IN",N($M4879),0))</f>
        <v>0</v>
      </c>
      <c r="P4879" s="32">
        <f>IF($B4879="",0,IF(OR($U4879="OUT",$U4879="TRF"),N($M4879),0))</f>
        <v>0</v>
      </c>
      <c r="Q4879" s="32">
        <f>IF($B4879="",0,IF(OR($U4879="OUT",$U4879="TRF"),N($M4879),0))</f>
        <v>0</v>
      </c>
      <c r="R4879" s="32">
        <f>IF($B4879="",0,IF($U4879="IN",N($M4879),0))</f>
        <v>0</v>
      </c>
      <c r="S4879" s="33">
        <f>IF($B4879="","",IF($M4879="","⚠ مبلغ",IF($E4879="","⚠ بانک عامل",IF(AND($U4879="TRF",$F4879=""),"⚠ بانک مقصد",IF(AND($V4879&lt;&gt;"NONE",$V4879&lt;&gt;"",$Z4879=""),"⚠ طرف حساب","✓")))))</f>
        <v>0</v>
      </c>
      <c r="T4879" s="29"/>
      <c r="U4879" s="27">
        <f>IFERROR(VLOOKUP($D4879,BankOpTbl,2,0),"")</f>
        <v>0</v>
      </c>
      <c r="V4879" s="27">
        <f>IFERROR(VLOOKUP($D4879,BankOpTbl,3,0),"")</f>
        <v>0</v>
      </c>
      <c r="W4879" s="27">
        <f>IFERROR(VLOOKUP($D4879,BankOpTbl,4,0),"")</f>
        <v>0</v>
      </c>
      <c r="X4879" s="27">
        <f>IF($E4879="","",IFERROR(VLOOKUP($E4879,BankTbl,4,0),""))</f>
        <v>0</v>
      </c>
      <c r="Y4879" s="27">
        <f>IF($F4879="","",IFERROR(VLOOKUP($F4879,BankTbl,4,0),""))</f>
        <v>0</v>
      </c>
      <c r="Z4879" s="27">
        <f>IF($B4879="","",IF($V4879="PICK",LEFT($N4879,5),IF($V4879="FIXED",$W4879,IF($V4879="CODE",$H4879,""))))</f>
        <v>0</v>
      </c>
    </row>
    <row r="4880" spans="1:26" ht="21" customHeight="1">
      <c r="A4880" s="27">
        <f>IF($B4880="","",COUNTA($B$13:$B4880))</f>
        <v>0</v>
      </c>
      <c r="B4880" s="28"/>
      <c r="C4880" s="28"/>
      <c r="D4880" s="29"/>
      <c r="E4880" s="29"/>
      <c r="F4880" s="29"/>
      <c r="G4880" s="28"/>
      <c r="H4880" s="28"/>
      <c r="I4880" s="30">
        <f>IF($H4880="","",IFERROR(VLOOKUP($H4880,AcctTbl,2,0),"کد ناشناخته"))</f>
        <v>0</v>
      </c>
      <c r="J4880" s="27">
        <f>IF($H4880="","",IFERROR(VLOOKUP($H4880,AcctTbl,3,0),""))</f>
        <v>0</v>
      </c>
      <c r="K4880" s="29"/>
      <c r="L4880" s="28"/>
      <c r="M4880" s="31"/>
      <c r="N4880" s="29"/>
      <c r="O4880" s="32">
        <f>IF($B4880="",0,IF($U4880="IN",N($M4880),0))</f>
        <v>0</v>
      </c>
      <c r="P4880" s="32">
        <f>IF($B4880="",0,IF(OR($U4880="OUT",$U4880="TRF"),N($M4880),0))</f>
        <v>0</v>
      </c>
      <c r="Q4880" s="32">
        <f>IF($B4880="",0,IF(OR($U4880="OUT",$U4880="TRF"),N($M4880),0))</f>
        <v>0</v>
      </c>
      <c r="R4880" s="32">
        <f>IF($B4880="",0,IF($U4880="IN",N($M4880),0))</f>
        <v>0</v>
      </c>
      <c r="S4880" s="33">
        <f>IF($B4880="","",IF($M4880="","⚠ مبلغ",IF($E4880="","⚠ بانک عامل",IF(AND($U4880="TRF",$F4880=""),"⚠ بانک مقصد",IF(AND($V4880&lt;&gt;"NONE",$V4880&lt;&gt;"",$Z4880=""),"⚠ طرف حساب","✓")))))</f>
        <v>0</v>
      </c>
      <c r="T4880" s="29"/>
      <c r="U4880" s="27">
        <f>IFERROR(VLOOKUP($D4880,BankOpTbl,2,0),"")</f>
        <v>0</v>
      </c>
      <c r="V4880" s="27">
        <f>IFERROR(VLOOKUP($D4880,BankOpTbl,3,0),"")</f>
        <v>0</v>
      </c>
      <c r="W4880" s="27">
        <f>IFERROR(VLOOKUP($D4880,BankOpTbl,4,0),"")</f>
        <v>0</v>
      </c>
      <c r="X4880" s="27">
        <f>IF($E4880="","",IFERROR(VLOOKUP($E4880,BankTbl,4,0),""))</f>
        <v>0</v>
      </c>
      <c r="Y4880" s="27">
        <f>IF($F4880="","",IFERROR(VLOOKUP($F4880,BankTbl,4,0),""))</f>
        <v>0</v>
      </c>
      <c r="Z4880" s="27">
        <f>IF($B4880="","",IF($V4880="PICK",LEFT($N4880,5),IF($V4880="FIXED",$W4880,IF($V4880="CODE",$H4880,""))))</f>
        <v>0</v>
      </c>
    </row>
    <row r="4881" spans="1:26" ht="21" customHeight="1">
      <c r="A4881" s="27">
        <f>IF($B4881="","",COUNTA($B$13:$B4881))</f>
        <v>0</v>
      </c>
      <c r="B4881" s="28"/>
      <c r="C4881" s="28"/>
      <c r="D4881" s="29"/>
      <c r="E4881" s="29"/>
      <c r="F4881" s="29"/>
      <c r="G4881" s="28"/>
      <c r="H4881" s="28"/>
      <c r="I4881" s="30">
        <f>IF($H4881="","",IFERROR(VLOOKUP($H4881,AcctTbl,2,0),"کد ناشناخته"))</f>
        <v>0</v>
      </c>
      <c r="J4881" s="27">
        <f>IF($H4881="","",IFERROR(VLOOKUP($H4881,AcctTbl,3,0),""))</f>
        <v>0</v>
      </c>
      <c r="K4881" s="29"/>
      <c r="L4881" s="28"/>
      <c r="M4881" s="31"/>
      <c r="N4881" s="29"/>
      <c r="O4881" s="32">
        <f>IF($B4881="",0,IF($U4881="IN",N($M4881),0))</f>
        <v>0</v>
      </c>
      <c r="P4881" s="32">
        <f>IF($B4881="",0,IF(OR($U4881="OUT",$U4881="TRF"),N($M4881),0))</f>
        <v>0</v>
      </c>
      <c r="Q4881" s="32">
        <f>IF($B4881="",0,IF(OR($U4881="OUT",$U4881="TRF"),N($M4881),0))</f>
        <v>0</v>
      </c>
      <c r="R4881" s="32">
        <f>IF($B4881="",0,IF($U4881="IN",N($M4881),0))</f>
        <v>0</v>
      </c>
      <c r="S4881" s="33">
        <f>IF($B4881="","",IF($M4881="","⚠ مبلغ",IF($E4881="","⚠ بانک عامل",IF(AND($U4881="TRF",$F4881=""),"⚠ بانک مقصد",IF(AND($V4881&lt;&gt;"NONE",$V4881&lt;&gt;"",$Z4881=""),"⚠ طرف حساب","✓")))))</f>
        <v>0</v>
      </c>
      <c r="T4881" s="29"/>
      <c r="U4881" s="27">
        <f>IFERROR(VLOOKUP($D4881,BankOpTbl,2,0),"")</f>
        <v>0</v>
      </c>
      <c r="V4881" s="27">
        <f>IFERROR(VLOOKUP($D4881,BankOpTbl,3,0),"")</f>
        <v>0</v>
      </c>
      <c r="W4881" s="27">
        <f>IFERROR(VLOOKUP($D4881,BankOpTbl,4,0),"")</f>
        <v>0</v>
      </c>
      <c r="X4881" s="27">
        <f>IF($E4881="","",IFERROR(VLOOKUP($E4881,BankTbl,4,0),""))</f>
        <v>0</v>
      </c>
      <c r="Y4881" s="27">
        <f>IF($F4881="","",IFERROR(VLOOKUP($F4881,BankTbl,4,0),""))</f>
        <v>0</v>
      </c>
      <c r="Z4881" s="27">
        <f>IF($B4881="","",IF($V4881="PICK",LEFT($N4881,5),IF($V4881="FIXED",$W4881,IF($V4881="CODE",$H4881,""))))</f>
        <v>0</v>
      </c>
    </row>
    <row r="4882" spans="1:26" ht="21" customHeight="1">
      <c r="A4882" s="27">
        <f>IF($B4882="","",COUNTA($B$13:$B4882))</f>
        <v>0</v>
      </c>
      <c r="B4882" s="28"/>
      <c r="C4882" s="28"/>
      <c r="D4882" s="29"/>
      <c r="E4882" s="29"/>
      <c r="F4882" s="29"/>
      <c r="G4882" s="28"/>
      <c r="H4882" s="28"/>
      <c r="I4882" s="30">
        <f>IF($H4882="","",IFERROR(VLOOKUP($H4882,AcctTbl,2,0),"کد ناشناخته"))</f>
        <v>0</v>
      </c>
      <c r="J4882" s="27">
        <f>IF($H4882="","",IFERROR(VLOOKUP($H4882,AcctTbl,3,0),""))</f>
        <v>0</v>
      </c>
      <c r="K4882" s="29"/>
      <c r="L4882" s="28"/>
      <c r="M4882" s="31"/>
      <c r="N4882" s="29"/>
      <c r="O4882" s="32">
        <f>IF($B4882="",0,IF($U4882="IN",N($M4882),0))</f>
        <v>0</v>
      </c>
      <c r="P4882" s="32">
        <f>IF($B4882="",0,IF(OR($U4882="OUT",$U4882="TRF"),N($M4882),0))</f>
        <v>0</v>
      </c>
      <c r="Q4882" s="32">
        <f>IF($B4882="",0,IF(OR($U4882="OUT",$U4882="TRF"),N($M4882),0))</f>
        <v>0</v>
      </c>
      <c r="R4882" s="32">
        <f>IF($B4882="",0,IF($U4882="IN",N($M4882),0))</f>
        <v>0</v>
      </c>
      <c r="S4882" s="33">
        <f>IF($B4882="","",IF($M4882="","⚠ مبلغ",IF($E4882="","⚠ بانک عامل",IF(AND($U4882="TRF",$F4882=""),"⚠ بانک مقصد",IF(AND($V4882&lt;&gt;"NONE",$V4882&lt;&gt;"",$Z4882=""),"⚠ طرف حساب","✓")))))</f>
        <v>0</v>
      </c>
      <c r="T4882" s="29"/>
      <c r="U4882" s="27">
        <f>IFERROR(VLOOKUP($D4882,BankOpTbl,2,0),"")</f>
        <v>0</v>
      </c>
      <c r="V4882" s="27">
        <f>IFERROR(VLOOKUP($D4882,BankOpTbl,3,0),"")</f>
        <v>0</v>
      </c>
      <c r="W4882" s="27">
        <f>IFERROR(VLOOKUP($D4882,BankOpTbl,4,0),"")</f>
        <v>0</v>
      </c>
      <c r="X4882" s="27">
        <f>IF($E4882="","",IFERROR(VLOOKUP($E4882,BankTbl,4,0),""))</f>
        <v>0</v>
      </c>
      <c r="Y4882" s="27">
        <f>IF($F4882="","",IFERROR(VLOOKUP($F4882,BankTbl,4,0),""))</f>
        <v>0</v>
      </c>
      <c r="Z4882" s="27">
        <f>IF($B4882="","",IF($V4882="PICK",LEFT($N4882,5),IF($V4882="FIXED",$W4882,IF($V4882="CODE",$H4882,""))))</f>
        <v>0</v>
      </c>
    </row>
    <row r="4883" spans="1:26" ht="21" customHeight="1">
      <c r="A4883" s="27">
        <f>IF($B4883="","",COUNTA($B$13:$B4883))</f>
        <v>0</v>
      </c>
      <c r="B4883" s="28"/>
      <c r="C4883" s="28"/>
      <c r="D4883" s="29"/>
      <c r="E4883" s="29"/>
      <c r="F4883" s="29"/>
      <c r="G4883" s="28"/>
      <c r="H4883" s="28"/>
      <c r="I4883" s="30">
        <f>IF($H4883="","",IFERROR(VLOOKUP($H4883,AcctTbl,2,0),"کد ناشناخته"))</f>
        <v>0</v>
      </c>
      <c r="J4883" s="27">
        <f>IF($H4883="","",IFERROR(VLOOKUP($H4883,AcctTbl,3,0),""))</f>
        <v>0</v>
      </c>
      <c r="K4883" s="29"/>
      <c r="L4883" s="28"/>
      <c r="M4883" s="31"/>
      <c r="N4883" s="29"/>
      <c r="O4883" s="32">
        <f>IF($B4883="",0,IF($U4883="IN",N($M4883),0))</f>
        <v>0</v>
      </c>
      <c r="P4883" s="32">
        <f>IF($B4883="",0,IF(OR($U4883="OUT",$U4883="TRF"),N($M4883),0))</f>
        <v>0</v>
      </c>
      <c r="Q4883" s="32">
        <f>IF($B4883="",0,IF(OR($U4883="OUT",$U4883="TRF"),N($M4883),0))</f>
        <v>0</v>
      </c>
      <c r="R4883" s="32">
        <f>IF($B4883="",0,IF($U4883="IN",N($M4883),0))</f>
        <v>0</v>
      </c>
      <c r="S4883" s="33">
        <f>IF($B4883="","",IF($M4883="","⚠ مبلغ",IF($E4883="","⚠ بانک عامل",IF(AND($U4883="TRF",$F4883=""),"⚠ بانک مقصد",IF(AND($V4883&lt;&gt;"NONE",$V4883&lt;&gt;"",$Z4883=""),"⚠ طرف حساب","✓")))))</f>
        <v>0</v>
      </c>
      <c r="T4883" s="29"/>
      <c r="U4883" s="27">
        <f>IFERROR(VLOOKUP($D4883,BankOpTbl,2,0),"")</f>
        <v>0</v>
      </c>
      <c r="V4883" s="27">
        <f>IFERROR(VLOOKUP($D4883,BankOpTbl,3,0),"")</f>
        <v>0</v>
      </c>
      <c r="W4883" s="27">
        <f>IFERROR(VLOOKUP($D4883,BankOpTbl,4,0),"")</f>
        <v>0</v>
      </c>
      <c r="X4883" s="27">
        <f>IF($E4883="","",IFERROR(VLOOKUP($E4883,BankTbl,4,0),""))</f>
        <v>0</v>
      </c>
      <c r="Y4883" s="27">
        <f>IF($F4883="","",IFERROR(VLOOKUP($F4883,BankTbl,4,0),""))</f>
        <v>0</v>
      </c>
      <c r="Z4883" s="27">
        <f>IF($B4883="","",IF($V4883="PICK",LEFT($N4883,5),IF($V4883="FIXED",$W4883,IF($V4883="CODE",$H4883,""))))</f>
        <v>0</v>
      </c>
    </row>
    <row r="4884" spans="1:26" ht="21" customHeight="1">
      <c r="A4884" s="27">
        <f>IF($B4884="","",COUNTA($B$13:$B4884))</f>
        <v>0</v>
      </c>
      <c r="B4884" s="28"/>
      <c r="C4884" s="28"/>
      <c r="D4884" s="29"/>
      <c r="E4884" s="29"/>
      <c r="F4884" s="29"/>
      <c r="G4884" s="28"/>
      <c r="H4884" s="28"/>
      <c r="I4884" s="30">
        <f>IF($H4884="","",IFERROR(VLOOKUP($H4884,AcctTbl,2,0),"کد ناشناخته"))</f>
        <v>0</v>
      </c>
      <c r="J4884" s="27">
        <f>IF($H4884="","",IFERROR(VLOOKUP($H4884,AcctTbl,3,0),""))</f>
        <v>0</v>
      </c>
      <c r="K4884" s="29"/>
      <c r="L4884" s="28"/>
      <c r="M4884" s="31"/>
      <c r="N4884" s="29"/>
      <c r="O4884" s="32">
        <f>IF($B4884="",0,IF($U4884="IN",N($M4884),0))</f>
        <v>0</v>
      </c>
      <c r="P4884" s="32">
        <f>IF($B4884="",0,IF(OR($U4884="OUT",$U4884="TRF"),N($M4884),0))</f>
        <v>0</v>
      </c>
      <c r="Q4884" s="32">
        <f>IF($B4884="",0,IF(OR($U4884="OUT",$U4884="TRF"),N($M4884),0))</f>
        <v>0</v>
      </c>
      <c r="R4884" s="32">
        <f>IF($B4884="",0,IF($U4884="IN",N($M4884),0))</f>
        <v>0</v>
      </c>
      <c r="S4884" s="33">
        <f>IF($B4884="","",IF($M4884="","⚠ مبلغ",IF($E4884="","⚠ بانک عامل",IF(AND($U4884="TRF",$F4884=""),"⚠ بانک مقصد",IF(AND($V4884&lt;&gt;"NONE",$V4884&lt;&gt;"",$Z4884=""),"⚠ طرف حساب","✓")))))</f>
        <v>0</v>
      </c>
      <c r="T4884" s="29"/>
      <c r="U4884" s="27">
        <f>IFERROR(VLOOKUP($D4884,BankOpTbl,2,0),"")</f>
        <v>0</v>
      </c>
      <c r="V4884" s="27">
        <f>IFERROR(VLOOKUP($D4884,BankOpTbl,3,0),"")</f>
        <v>0</v>
      </c>
      <c r="W4884" s="27">
        <f>IFERROR(VLOOKUP($D4884,BankOpTbl,4,0),"")</f>
        <v>0</v>
      </c>
      <c r="X4884" s="27">
        <f>IF($E4884="","",IFERROR(VLOOKUP($E4884,BankTbl,4,0),""))</f>
        <v>0</v>
      </c>
      <c r="Y4884" s="27">
        <f>IF($F4884="","",IFERROR(VLOOKUP($F4884,BankTbl,4,0),""))</f>
        <v>0</v>
      </c>
      <c r="Z4884" s="27">
        <f>IF($B4884="","",IF($V4884="PICK",LEFT($N4884,5),IF($V4884="FIXED",$W4884,IF($V4884="CODE",$H4884,""))))</f>
        <v>0</v>
      </c>
    </row>
    <row r="4885" spans="1:26" ht="21" customHeight="1">
      <c r="A4885" s="27">
        <f>IF($B4885="","",COUNTA($B$13:$B4885))</f>
        <v>0</v>
      </c>
      <c r="B4885" s="28"/>
      <c r="C4885" s="28"/>
      <c r="D4885" s="29"/>
      <c r="E4885" s="29"/>
      <c r="F4885" s="29"/>
      <c r="G4885" s="28"/>
      <c r="H4885" s="28"/>
      <c r="I4885" s="30">
        <f>IF($H4885="","",IFERROR(VLOOKUP($H4885,AcctTbl,2,0),"کد ناشناخته"))</f>
        <v>0</v>
      </c>
      <c r="J4885" s="27">
        <f>IF($H4885="","",IFERROR(VLOOKUP($H4885,AcctTbl,3,0),""))</f>
        <v>0</v>
      </c>
      <c r="K4885" s="29"/>
      <c r="L4885" s="28"/>
      <c r="M4885" s="31"/>
      <c r="N4885" s="29"/>
      <c r="O4885" s="32">
        <f>IF($B4885="",0,IF($U4885="IN",N($M4885),0))</f>
        <v>0</v>
      </c>
      <c r="P4885" s="32">
        <f>IF($B4885="",0,IF(OR($U4885="OUT",$U4885="TRF"),N($M4885),0))</f>
        <v>0</v>
      </c>
      <c r="Q4885" s="32">
        <f>IF($B4885="",0,IF(OR($U4885="OUT",$U4885="TRF"),N($M4885),0))</f>
        <v>0</v>
      </c>
      <c r="R4885" s="32">
        <f>IF($B4885="",0,IF($U4885="IN",N($M4885),0))</f>
        <v>0</v>
      </c>
      <c r="S4885" s="33">
        <f>IF($B4885="","",IF($M4885="","⚠ مبلغ",IF($E4885="","⚠ بانک عامل",IF(AND($U4885="TRF",$F4885=""),"⚠ بانک مقصد",IF(AND($V4885&lt;&gt;"NONE",$V4885&lt;&gt;"",$Z4885=""),"⚠ طرف حساب","✓")))))</f>
        <v>0</v>
      </c>
      <c r="T4885" s="29"/>
      <c r="U4885" s="27">
        <f>IFERROR(VLOOKUP($D4885,BankOpTbl,2,0),"")</f>
        <v>0</v>
      </c>
      <c r="V4885" s="27">
        <f>IFERROR(VLOOKUP($D4885,BankOpTbl,3,0),"")</f>
        <v>0</v>
      </c>
      <c r="W4885" s="27">
        <f>IFERROR(VLOOKUP($D4885,BankOpTbl,4,0),"")</f>
        <v>0</v>
      </c>
      <c r="X4885" s="27">
        <f>IF($E4885="","",IFERROR(VLOOKUP($E4885,BankTbl,4,0),""))</f>
        <v>0</v>
      </c>
      <c r="Y4885" s="27">
        <f>IF($F4885="","",IFERROR(VLOOKUP($F4885,BankTbl,4,0),""))</f>
        <v>0</v>
      </c>
      <c r="Z4885" s="27">
        <f>IF($B4885="","",IF($V4885="PICK",LEFT($N4885,5),IF($V4885="FIXED",$W4885,IF($V4885="CODE",$H4885,""))))</f>
        <v>0</v>
      </c>
    </row>
    <row r="4886" spans="1:26" ht="21" customHeight="1">
      <c r="A4886" s="27">
        <f>IF($B4886="","",COUNTA($B$13:$B4886))</f>
        <v>0</v>
      </c>
      <c r="B4886" s="28"/>
      <c r="C4886" s="28"/>
      <c r="D4886" s="29"/>
      <c r="E4886" s="29"/>
      <c r="F4886" s="29"/>
      <c r="G4886" s="28"/>
      <c r="H4886" s="28"/>
      <c r="I4886" s="30">
        <f>IF($H4886="","",IFERROR(VLOOKUP($H4886,AcctTbl,2,0),"کد ناشناخته"))</f>
        <v>0</v>
      </c>
      <c r="J4886" s="27">
        <f>IF($H4886="","",IFERROR(VLOOKUP($H4886,AcctTbl,3,0),""))</f>
        <v>0</v>
      </c>
      <c r="K4886" s="29"/>
      <c r="L4886" s="28"/>
      <c r="M4886" s="31"/>
      <c r="N4886" s="29"/>
      <c r="O4886" s="32">
        <f>IF($B4886="",0,IF($U4886="IN",N($M4886),0))</f>
        <v>0</v>
      </c>
      <c r="P4886" s="32">
        <f>IF($B4886="",0,IF(OR($U4886="OUT",$U4886="TRF"),N($M4886),0))</f>
        <v>0</v>
      </c>
      <c r="Q4886" s="32">
        <f>IF($B4886="",0,IF(OR($U4886="OUT",$U4886="TRF"),N($M4886),0))</f>
        <v>0</v>
      </c>
      <c r="R4886" s="32">
        <f>IF($B4886="",0,IF($U4886="IN",N($M4886),0))</f>
        <v>0</v>
      </c>
      <c r="S4886" s="33">
        <f>IF($B4886="","",IF($M4886="","⚠ مبلغ",IF($E4886="","⚠ بانک عامل",IF(AND($U4886="TRF",$F4886=""),"⚠ بانک مقصد",IF(AND($V4886&lt;&gt;"NONE",$V4886&lt;&gt;"",$Z4886=""),"⚠ طرف حساب","✓")))))</f>
        <v>0</v>
      </c>
      <c r="T4886" s="29"/>
      <c r="U4886" s="27">
        <f>IFERROR(VLOOKUP($D4886,BankOpTbl,2,0),"")</f>
        <v>0</v>
      </c>
      <c r="V4886" s="27">
        <f>IFERROR(VLOOKUP($D4886,BankOpTbl,3,0),"")</f>
        <v>0</v>
      </c>
      <c r="W4886" s="27">
        <f>IFERROR(VLOOKUP($D4886,BankOpTbl,4,0),"")</f>
        <v>0</v>
      </c>
      <c r="X4886" s="27">
        <f>IF($E4886="","",IFERROR(VLOOKUP($E4886,BankTbl,4,0),""))</f>
        <v>0</v>
      </c>
      <c r="Y4886" s="27">
        <f>IF($F4886="","",IFERROR(VLOOKUP($F4886,BankTbl,4,0),""))</f>
        <v>0</v>
      </c>
      <c r="Z4886" s="27">
        <f>IF($B4886="","",IF($V4886="PICK",LEFT($N4886,5),IF($V4886="FIXED",$W4886,IF($V4886="CODE",$H4886,""))))</f>
        <v>0</v>
      </c>
    </row>
    <row r="4887" spans="1:26" ht="21" customHeight="1">
      <c r="A4887" s="27">
        <f>IF($B4887="","",COUNTA($B$13:$B4887))</f>
        <v>0</v>
      </c>
      <c r="B4887" s="28"/>
      <c r="C4887" s="28"/>
      <c r="D4887" s="29"/>
      <c r="E4887" s="29"/>
      <c r="F4887" s="29"/>
      <c r="G4887" s="28"/>
      <c r="H4887" s="28"/>
      <c r="I4887" s="30">
        <f>IF($H4887="","",IFERROR(VLOOKUP($H4887,AcctTbl,2,0),"کد ناشناخته"))</f>
        <v>0</v>
      </c>
      <c r="J4887" s="27">
        <f>IF($H4887="","",IFERROR(VLOOKUP($H4887,AcctTbl,3,0),""))</f>
        <v>0</v>
      </c>
      <c r="K4887" s="29"/>
      <c r="L4887" s="28"/>
      <c r="M4887" s="31"/>
      <c r="N4887" s="29"/>
      <c r="O4887" s="32">
        <f>IF($B4887="",0,IF($U4887="IN",N($M4887),0))</f>
        <v>0</v>
      </c>
      <c r="P4887" s="32">
        <f>IF($B4887="",0,IF(OR($U4887="OUT",$U4887="TRF"),N($M4887),0))</f>
        <v>0</v>
      </c>
      <c r="Q4887" s="32">
        <f>IF($B4887="",0,IF(OR($U4887="OUT",$U4887="TRF"),N($M4887),0))</f>
        <v>0</v>
      </c>
      <c r="R4887" s="32">
        <f>IF($B4887="",0,IF($U4887="IN",N($M4887),0))</f>
        <v>0</v>
      </c>
      <c r="S4887" s="33">
        <f>IF($B4887="","",IF($M4887="","⚠ مبلغ",IF($E4887="","⚠ بانک عامل",IF(AND($U4887="TRF",$F4887=""),"⚠ بانک مقصد",IF(AND($V4887&lt;&gt;"NONE",$V4887&lt;&gt;"",$Z4887=""),"⚠ طرف حساب","✓")))))</f>
        <v>0</v>
      </c>
      <c r="T4887" s="29"/>
      <c r="U4887" s="27">
        <f>IFERROR(VLOOKUP($D4887,BankOpTbl,2,0),"")</f>
        <v>0</v>
      </c>
      <c r="V4887" s="27">
        <f>IFERROR(VLOOKUP($D4887,BankOpTbl,3,0),"")</f>
        <v>0</v>
      </c>
      <c r="W4887" s="27">
        <f>IFERROR(VLOOKUP($D4887,BankOpTbl,4,0),"")</f>
        <v>0</v>
      </c>
      <c r="X4887" s="27">
        <f>IF($E4887="","",IFERROR(VLOOKUP($E4887,BankTbl,4,0),""))</f>
        <v>0</v>
      </c>
      <c r="Y4887" s="27">
        <f>IF($F4887="","",IFERROR(VLOOKUP($F4887,BankTbl,4,0),""))</f>
        <v>0</v>
      </c>
      <c r="Z4887" s="27">
        <f>IF($B4887="","",IF($V4887="PICK",LEFT($N4887,5),IF($V4887="FIXED",$W4887,IF($V4887="CODE",$H4887,""))))</f>
        <v>0</v>
      </c>
    </row>
    <row r="4888" spans="1:26" ht="21" customHeight="1">
      <c r="A4888" s="27">
        <f>IF($B4888="","",COUNTA($B$13:$B4888))</f>
        <v>0</v>
      </c>
      <c r="B4888" s="28"/>
      <c r="C4888" s="28"/>
      <c r="D4888" s="29"/>
      <c r="E4888" s="29"/>
      <c r="F4888" s="29"/>
      <c r="G4888" s="28"/>
      <c r="H4888" s="28"/>
      <c r="I4888" s="30">
        <f>IF($H4888="","",IFERROR(VLOOKUP($H4888,AcctTbl,2,0),"کد ناشناخته"))</f>
        <v>0</v>
      </c>
      <c r="J4888" s="27">
        <f>IF($H4888="","",IFERROR(VLOOKUP($H4888,AcctTbl,3,0),""))</f>
        <v>0</v>
      </c>
      <c r="K4888" s="29"/>
      <c r="L4888" s="28"/>
      <c r="M4888" s="31"/>
      <c r="N4888" s="29"/>
      <c r="O4888" s="32">
        <f>IF($B4888="",0,IF($U4888="IN",N($M4888),0))</f>
        <v>0</v>
      </c>
      <c r="P4888" s="32">
        <f>IF($B4888="",0,IF(OR($U4888="OUT",$U4888="TRF"),N($M4888),0))</f>
        <v>0</v>
      </c>
      <c r="Q4888" s="32">
        <f>IF($B4888="",0,IF(OR($U4888="OUT",$U4888="TRF"),N($M4888),0))</f>
        <v>0</v>
      </c>
      <c r="R4888" s="32">
        <f>IF($B4888="",0,IF($U4888="IN",N($M4888),0))</f>
        <v>0</v>
      </c>
      <c r="S4888" s="33">
        <f>IF($B4888="","",IF($M4888="","⚠ مبلغ",IF($E4888="","⚠ بانک عامل",IF(AND($U4888="TRF",$F4888=""),"⚠ بانک مقصد",IF(AND($V4888&lt;&gt;"NONE",$V4888&lt;&gt;"",$Z4888=""),"⚠ طرف حساب","✓")))))</f>
        <v>0</v>
      </c>
      <c r="T4888" s="29"/>
      <c r="U4888" s="27">
        <f>IFERROR(VLOOKUP($D4888,BankOpTbl,2,0),"")</f>
        <v>0</v>
      </c>
      <c r="V4888" s="27">
        <f>IFERROR(VLOOKUP($D4888,BankOpTbl,3,0),"")</f>
        <v>0</v>
      </c>
      <c r="W4888" s="27">
        <f>IFERROR(VLOOKUP($D4888,BankOpTbl,4,0),"")</f>
        <v>0</v>
      </c>
      <c r="X4888" s="27">
        <f>IF($E4888="","",IFERROR(VLOOKUP($E4888,BankTbl,4,0),""))</f>
        <v>0</v>
      </c>
      <c r="Y4888" s="27">
        <f>IF($F4888="","",IFERROR(VLOOKUP($F4888,BankTbl,4,0),""))</f>
        <v>0</v>
      </c>
      <c r="Z4888" s="27">
        <f>IF($B4888="","",IF($V4888="PICK",LEFT($N4888,5),IF($V4888="FIXED",$W4888,IF($V4888="CODE",$H4888,""))))</f>
        <v>0</v>
      </c>
    </row>
    <row r="4889" spans="1:26" ht="21" customHeight="1">
      <c r="A4889" s="27">
        <f>IF($B4889="","",COUNTA($B$13:$B4889))</f>
        <v>0</v>
      </c>
      <c r="B4889" s="28"/>
      <c r="C4889" s="28"/>
      <c r="D4889" s="29"/>
      <c r="E4889" s="29"/>
      <c r="F4889" s="29"/>
      <c r="G4889" s="28"/>
      <c r="H4889" s="28"/>
      <c r="I4889" s="30">
        <f>IF($H4889="","",IFERROR(VLOOKUP($H4889,AcctTbl,2,0),"کد ناشناخته"))</f>
        <v>0</v>
      </c>
      <c r="J4889" s="27">
        <f>IF($H4889="","",IFERROR(VLOOKUP($H4889,AcctTbl,3,0),""))</f>
        <v>0</v>
      </c>
      <c r="K4889" s="29"/>
      <c r="L4889" s="28"/>
      <c r="M4889" s="31"/>
      <c r="N4889" s="29"/>
      <c r="O4889" s="32">
        <f>IF($B4889="",0,IF($U4889="IN",N($M4889),0))</f>
        <v>0</v>
      </c>
      <c r="P4889" s="32">
        <f>IF($B4889="",0,IF(OR($U4889="OUT",$U4889="TRF"),N($M4889),0))</f>
        <v>0</v>
      </c>
      <c r="Q4889" s="32">
        <f>IF($B4889="",0,IF(OR($U4889="OUT",$U4889="TRF"),N($M4889),0))</f>
        <v>0</v>
      </c>
      <c r="R4889" s="32">
        <f>IF($B4889="",0,IF($U4889="IN",N($M4889),0))</f>
        <v>0</v>
      </c>
      <c r="S4889" s="33">
        <f>IF($B4889="","",IF($M4889="","⚠ مبلغ",IF($E4889="","⚠ بانک عامل",IF(AND($U4889="TRF",$F4889=""),"⚠ بانک مقصد",IF(AND($V4889&lt;&gt;"NONE",$V4889&lt;&gt;"",$Z4889=""),"⚠ طرف حساب","✓")))))</f>
        <v>0</v>
      </c>
      <c r="T4889" s="29"/>
      <c r="U4889" s="27">
        <f>IFERROR(VLOOKUP($D4889,BankOpTbl,2,0),"")</f>
        <v>0</v>
      </c>
      <c r="V4889" s="27">
        <f>IFERROR(VLOOKUP($D4889,BankOpTbl,3,0),"")</f>
        <v>0</v>
      </c>
      <c r="W4889" s="27">
        <f>IFERROR(VLOOKUP($D4889,BankOpTbl,4,0),"")</f>
        <v>0</v>
      </c>
      <c r="X4889" s="27">
        <f>IF($E4889="","",IFERROR(VLOOKUP($E4889,BankTbl,4,0),""))</f>
        <v>0</v>
      </c>
      <c r="Y4889" s="27">
        <f>IF($F4889="","",IFERROR(VLOOKUP($F4889,BankTbl,4,0),""))</f>
        <v>0</v>
      </c>
      <c r="Z4889" s="27">
        <f>IF($B4889="","",IF($V4889="PICK",LEFT($N4889,5),IF($V4889="FIXED",$W4889,IF($V4889="CODE",$H4889,""))))</f>
        <v>0</v>
      </c>
    </row>
    <row r="4890" spans="1:26" ht="21" customHeight="1">
      <c r="A4890" s="27">
        <f>IF($B4890="","",COUNTA($B$13:$B4890))</f>
        <v>0</v>
      </c>
      <c r="B4890" s="28"/>
      <c r="C4890" s="28"/>
      <c r="D4890" s="29"/>
      <c r="E4890" s="29"/>
      <c r="F4890" s="29"/>
      <c r="G4890" s="28"/>
      <c r="H4890" s="28"/>
      <c r="I4890" s="30">
        <f>IF($H4890="","",IFERROR(VLOOKUP($H4890,AcctTbl,2,0),"کد ناشناخته"))</f>
        <v>0</v>
      </c>
      <c r="J4890" s="27">
        <f>IF($H4890="","",IFERROR(VLOOKUP($H4890,AcctTbl,3,0),""))</f>
        <v>0</v>
      </c>
      <c r="K4890" s="29"/>
      <c r="L4890" s="28"/>
      <c r="M4890" s="31"/>
      <c r="N4890" s="29"/>
      <c r="O4890" s="32">
        <f>IF($B4890="",0,IF($U4890="IN",N($M4890),0))</f>
        <v>0</v>
      </c>
      <c r="P4890" s="32">
        <f>IF($B4890="",0,IF(OR($U4890="OUT",$U4890="TRF"),N($M4890),0))</f>
        <v>0</v>
      </c>
      <c r="Q4890" s="32">
        <f>IF($B4890="",0,IF(OR($U4890="OUT",$U4890="TRF"),N($M4890),0))</f>
        <v>0</v>
      </c>
      <c r="R4890" s="32">
        <f>IF($B4890="",0,IF($U4890="IN",N($M4890),0))</f>
        <v>0</v>
      </c>
      <c r="S4890" s="33">
        <f>IF($B4890="","",IF($M4890="","⚠ مبلغ",IF($E4890="","⚠ بانک عامل",IF(AND($U4890="TRF",$F4890=""),"⚠ بانک مقصد",IF(AND($V4890&lt;&gt;"NONE",$V4890&lt;&gt;"",$Z4890=""),"⚠ طرف حساب","✓")))))</f>
        <v>0</v>
      </c>
      <c r="T4890" s="29"/>
      <c r="U4890" s="27">
        <f>IFERROR(VLOOKUP($D4890,BankOpTbl,2,0),"")</f>
        <v>0</v>
      </c>
      <c r="V4890" s="27">
        <f>IFERROR(VLOOKUP($D4890,BankOpTbl,3,0),"")</f>
        <v>0</v>
      </c>
      <c r="W4890" s="27">
        <f>IFERROR(VLOOKUP($D4890,BankOpTbl,4,0),"")</f>
        <v>0</v>
      </c>
      <c r="X4890" s="27">
        <f>IF($E4890="","",IFERROR(VLOOKUP($E4890,BankTbl,4,0),""))</f>
        <v>0</v>
      </c>
      <c r="Y4890" s="27">
        <f>IF($F4890="","",IFERROR(VLOOKUP($F4890,BankTbl,4,0),""))</f>
        <v>0</v>
      </c>
      <c r="Z4890" s="27">
        <f>IF($B4890="","",IF($V4890="PICK",LEFT($N4890,5),IF($V4890="FIXED",$W4890,IF($V4890="CODE",$H4890,""))))</f>
        <v>0</v>
      </c>
    </row>
    <row r="4891" spans="1:26" ht="21" customHeight="1">
      <c r="A4891" s="27">
        <f>IF($B4891="","",COUNTA($B$13:$B4891))</f>
        <v>0</v>
      </c>
      <c r="B4891" s="28"/>
      <c r="C4891" s="28"/>
      <c r="D4891" s="29"/>
      <c r="E4891" s="29"/>
      <c r="F4891" s="29"/>
      <c r="G4891" s="28"/>
      <c r="H4891" s="28"/>
      <c r="I4891" s="30">
        <f>IF($H4891="","",IFERROR(VLOOKUP($H4891,AcctTbl,2,0),"کد ناشناخته"))</f>
        <v>0</v>
      </c>
      <c r="J4891" s="27">
        <f>IF($H4891="","",IFERROR(VLOOKUP($H4891,AcctTbl,3,0),""))</f>
        <v>0</v>
      </c>
      <c r="K4891" s="29"/>
      <c r="L4891" s="28"/>
      <c r="M4891" s="31"/>
      <c r="N4891" s="29"/>
      <c r="O4891" s="32">
        <f>IF($B4891="",0,IF($U4891="IN",N($M4891),0))</f>
        <v>0</v>
      </c>
      <c r="P4891" s="32">
        <f>IF($B4891="",0,IF(OR($U4891="OUT",$U4891="TRF"),N($M4891),0))</f>
        <v>0</v>
      </c>
      <c r="Q4891" s="32">
        <f>IF($B4891="",0,IF(OR($U4891="OUT",$U4891="TRF"),N($M4891),0))</f>
        <v>0</v>
      </c>
      <c r="R4891" s="32">
        <f>IF($B4891="",0,IF($U4891="IN",N($M4891),0))</f>
        <v>0</v>
      </c>
      <c r="S4891" s="33">
        <f>IF($B4891="","",IF($M4891="","⚠ مبلغ",IF($E4891="","⚠ بانک عامل",IF(AND($U4891="TRF",$F4891=""),"⚠ بانک مقصد",IF(AND($V4891&lt;&gt;"NONE",$V4891&lt;&gt;"",$Z4891=""),"⚠ طرف حساب","✓")))))</f>
        <v>0</v>
      </c>
      <c r="T4891" s="29"/>
      <c r="U4891" s="27">
        <f>IFERROR(VLOOKUP($D4891,BankOpTbl,2,0),"")</f>
        <v>0</v>
      </c>
      <c r="V4891" s="27">
        <f>IFERROR(VLOOKUP($D4891,BankOpTbl,3,0),"")</f>
        <v>0</v>
      </c>
      <c r="W4891" s="27">
        <f>IFERROR(VLOOKUP($D4891,BankOpTbl,4,0),"")</f>
        <v>0</v>
      </c>
      <c r="X4891" s="27">
        <f>IF($E4891="","",IFERROR(VLOOKUP($E4891,BankTbl,4,0),""))</f>
        <v>0</v>
      </c>
      <c r="Y4891" s="27">
        <f>IF($F4891="","",IFERROR(VLOOKUP($F4891,BankTbl,4,0),""))</f>
        <v>0</v>
      </c>
      <c r="Z4891" s="27">
        <f>IF($B4891="","",IF($V4891="PICK",LEFT($N4891,5),IF($V4891="FIXED",$W4891,IF($V4891="CODE",$H4891,""))))</f>
        <v>0</v>
      </c>
    </row>
    <row r="4892" spans="1:26" ht="21" customHeight="1">
      <c r="A4892" s="27">
        <f>IF($B4892="","",COUNTA($B$13:$B4892))</f>
        <v>0</v>
      </c>
      <c r="B4892" s="28"/>
      <c r="C4892" s="28"/>
      <c r="D4892" s="29"/>
      <c r="E4892" s="29"/>
      <c r="F4892" s="29"/>
      <c r="G4892" s="28"/>
      <c r="H4892" s="28"/>
      <c r="I4892" s="30">
        <f>IF($H4892="","",IFERROR(VLOOKUP($H4892,AcctTbl,2,0),"کد ناشناخته"))</f>
        <v>0</v>
      </c>
      <c r="J4892" s="27">
        <f>IF($H4892="","",IFERROR(VLOOKUP($H4892,AcctTbl,3,0),""))</f>
        <v>0</v>
      </c>
      <c r="K4892" s="29"/>
      <c r="L4892" s="28"/>
      <c r="M4892" s="31"/>
      <c r="N4892" s="29"/>
      <c r="O4892" s="32">
        <f>IF($B4892="",0,IF($U4892="IN",N($M4892),0))</f>
        <v>0</v>
      </c>
      <c r="P4892" s="32">
        <f>IF($B4892="",0,IF(OR($U4892="OUT",$U4892="TRF"),N($M4892),0))</f>
        <v>0</v>
      </c>
      <c r="Q4892" s="32">
        <f>IF($B4892="",0,IF(OR($U4892="OUT",$U4892="TRF"),N($M4892),0))</f>
        <v>0</v>
      </c>
      <c r="R4892" s="32">
        <f>IF($B4892="",0,IF($U4892="IN",N($M4892),0))</f>
        <v>0</v>
      </c>
      <c r="S4892" s="33">
        <f>IF($B4892="","",IF($M4892="","⚠ مبلغ",IF($E4892="","⚠ بانک عامل",IF(AND($U4892="TRF",$F4892=""),"⚠ بانک مقصد",IF(AND($V4892&lt;&gt;"NONE",$V4892&lt;&gt;"",$Z4892=""),"⚠ طرف حساب","✓")))))</f>
        <v>0</v>
      </c>
      <c r="T4892" s="29"/>
      <c r="U4892" s="27">
        <f>IFERROR(VLOOKUP($D4892,BankOpTbl,2,0),"")</f>
        <v>0</v>
      </c>
      <c r="V4892" s="27">
        <f>IFERROR(VLOOKUP($D4892,BankOpTbl,3,0),"")</f>
        <v>0</v>
      </c>
      <c r="W4892" s="27">
        <f>IFERROR(VLOOKUP($D4892,BankOpTbl,4,0),"")</f>
        <v>0</v>
      </c>
      <c r="X4892" s="27">
        <f>IF($E4892="","",IFERROR(VLOOKUP($E4892,BankTbl,4,0),""))</f>
        <v>0</v>
      </c>
      <c r="Y4892" s="27">
        <f>IF($F4892="","",IFERROR(VLOOKUP($F4892,BankTbl,4,0),""))</f>
        <v>0</v>
      </c>
      <c r="Z4892" s="27">
        <f>IF($B4892="","",IF($V4892="PICK",LEFT($N4892,5),IF($V4892="FIXED",$W4892,IF($V4892="CODE",$H4892,""))))</f>
        <v>0</v>
      </c>
    </row>
    <row r="4893" spans="1:26" ht="21" customHeight="1">
      <c r="A4893" s="27">
        <f>IF($B4893="","",COUNTA($B$13:$B4893))</f>
        <v>0</v>
      </c>
      <c r="B4893" s="28"/>
      <c r="C4893" s="28"/>
      <c r="D4893" s="29"/>
      <c r="E4893" s="29"/>
      <c r="F4893" s="29"/>
      <c r="G4893" s="28"/>
      <c r="H4893" s="28"/>
      <c r="I4893" s="30">
        <f>IF($H4893="","",IFERROR(VLOOKUP($H4893,AcctTbl,2,0),"کد ناشناخته"))</f>
        <v>0</v>
      </c>
      <c r="J4893" s="27">
        <f>IF($H4893="","",IFERROR(VLOOKUP($H4893,AcctTbl,3,0),""))</f>
        <v>0</v>
      </c>
      <c r="K4893" s="29"/>
      <c r="L4893" s="28"/>
      <c r="M4893" s="31"/>
      <c r="N4893" s="29"/>
      <c r="O4893" s="32">
        <f>IF($B4893="",0,IF($U4893="IN",N($M4893),0))</f>
        <v>0</v>
      </c>
      <c r="P4893" s="32">
        <f>IF($B4893="",0,IF(OR($U4893="OUT",$U4893="TRF"),N($M4893),0))</f>
        <v>0</v>
      </c>
      <c r="Q4893" s="32">
        <f>IF($B4893="",0,IF(OR($U4893="OUT",$U4893="TRF"),N($M4893),0))</f>
        <v>0</v>
      </c>
      <c r="R4893" s="32">
        <f>IF($B4893="",0,IF($U4893="IN",N($M4893),0))</f>
        <v>0</v>
      </c>
      <c r="S4893" s="33">
        <f>IF($B4893="","",IF($M4893="","⚠ مبلغ",IF($E4893="","⚠ بانک عامل",IF(AND($U4893="TRF",$F4893=""),"⚠ بانک مقصد",IF(AND($V4893&lt;&gt;"NONE",$V4893&lt;&gt;"",$Z4893=""),"⚠ طرف حساب","✓")))))</f>
        <v>0</v>
      </c>
      <c r="T4893" s="29"/>
      <c r="U4893" s="27">
        <f>IFERROR(VLOOKUP($D4893,BankOpTbl,2,0),"")</f>
        <v>0</v>
      </c>
      <c r="V4893" s="27">
        <f>IFERROR(VLOOKUP($D4893,BankOpTbl,3,0),"")</f>
        <v>0</v>
      </c>
      <c r="W4893" s="27">
        <f>IFERROR(VLOOKUP($D4893,BankOpTbl,4,0),"")</f>
        <v>0</v>
      </c>
      <c r="X4893" s="27">
        <f>IF($E4893="","",IFERROR(VLOOKUP($E4893,BankTbl,4,0),""))</f>
        <v>0</v>
      </c>
      <c r="Y4893" s="27">
        <f>IF($F4893="","",IFERROR(VLOOKUP($F4893,BankTbl,4,0),""))</f>
        <v>0</v>
      </c>
      <c r="Z4893" s="27">
        <f>IF($B4893="","",IF($V4893="PICK",LEFT($N4893,5),IF($V4893="FIXED",$W4893,IF($V4893="CODE",$H4893,""))))</f>
        <v>0</v>
      </c>
    </row>
    <row r="4894" spans="1:26" ht="21" customHeight="1">
      <c r="A4894" s="27">
        <f>IF($B4894="","",COUNTA($B$13:$B4894))</f>
        <v>0</v>
      </c>
      <c r="B4894" s="28"/>
      <c r="C4894" s="28"/>
      <c r="D4894" s="29"/>
      <c r="E4894" s="29"/>
      <c r="F4894" s="29"/>
      <c r="G4894" s="28"/>
      <c r="H4894" s="28"/>
      <c r="I4894" s="30">
        <f>IF($H4894="","",IFERROR(VLOOKUP($H4894,AcctTbl,2,0),"کد ناشناخته"))</f>
        <v>0</v>
      </c>
      <c r="J4894" s="27">
        <f>IF($H4894="","",IFERROR(VLOOKUP($H4894,AcctTbl,3,0),""))</f>
        <v>0</v>
      </c>
      <c r="K4894" s="29"/>
      <c r="L4894" s="28"/>
      <c r="M4894" s="31"/>
      <c r="N4894" s="29"/>
      <c r="O4894" s="32">
        <f>IF($B4894="",0,IF($U4894="IN",N($M4894),0))</f>
        <v>0</v>
      </c>
      <c r="P4894" s="32">
        <f>IF($B4894="",0,IF(OR($U4894="OUT",$U4894="TRF"),N($M4894),0))</f>
        <v>0</v>
      </c>
      <c r="Q4894" s="32">
        <f>IF($B4894="",0,IF(OR($U4894="OUT",$U4894="TRF"),N($M4894),0))</f>
        <v>0</v>
      </c>
      <c r="R4894" s="32">
        <f>IF($B4894="",0,IF($U4894="IN",N($M4894),0))</f>
        <v>0</v>
      </c>
      <c r="S4894" s="33">
        <f>IF($B4894="","",IF($M4894="","⚠ مبلغ",IF($E4894="","⚠ بانک عامل",IF(AND($U4894="TRF",$F4894=""),"⚠ بانک مقصد",IF(AND($V4894&lt;&gt;"NONE",$V4894&lt;&gt;"",$Z4894=""),"⚠ طرف حساب","✓")))))</f>
        <v>0</v>
      </c>
      <c r="T4894" s="29"/>
      <c r="U4894" s="27">
        <f>IFERROR(VLOOKUP($D4894,BankOpTbl,2,0),"")</f>
        <v>0</v>
      </c>
      <c r="V4894" s="27">
        <f>IFERROR(VLOOKUP($D4894,BankOpTbl,3,0),"")</f>
        <v>0</v>
      </c>
      <c r="W4894" s="27">
        <f>IFERROR(VLOOKUP($D4894,BankOpTbl,4,0),"")</f>
        <v>0</v>
      </c>
      <c r="X4894" s="27">
        <f>IF($E4894="","",IFERROR(VLOOKUP($E4894,BankTbl,4,0),""))</f>
        <v>0</v>
      </c>
      <c r="Y4894" s="27">
        <f>IF($F4894="","",IFERROR(VLOOKUP($F4894,BankTbl,4,0),""))</f>
        <v>0</v>
      </c>
      <c r="Z4894" s="27">
        <f>IF($B4894="","",IF($V4894="PICK",LEFT($N4894,5),IF($V4894="FIXED",$W4894,IF($V4894="CODE",$H4894,""))))</f>
        <v>0</v>
      </c>
    </row>
    <row r="4895" spans="1:26" ht="21" customHeight="1">
      <c r="A4895" s="27">
        <f>IF($B4895="","",COUNTA($B$13:$B4895))</f>
        <v>0</v>
      </c>
      <c r="B4895" s="28"/>
      <c r="C4895" s="28"/>
      <c r="D4895" s="29"/>
      <c r="E4895" s="29"/>
      <c r="F4895" s="29"/>
      <c r="G4895" s="28"/>
      <c r="H4895" s="28"/>
      <c r="I4895" s="30">
        <f>IF($H4895="","",IFERROR(VLOOKUP($H4895,AcctTbl,2,0),"کد ناشناخته"))</f>
        <v>0</v>
      </c>
      <c r="J4895" s="27">
        <f>IF($H4895="","",IFERROR(VLOOKUP($H4895,AcctTbl,3,0),""))</f>
        <v>0</v>
      </c>
      <c r="K4895" s="29"/>
      <c r="L4895" s="28"/>
      <c r="M4895" s="31"/>
      <c r="N4895" s="29"/>
      <c r="O4895" s="32">
        <f>IF($B4895="",0,IF($U4895="IN",N($M4895),0))</f>
        <v>0</v>
      </c>
      <c r="P4895" s="32">
        <f>IF($B4895="",0,IF(OR($U4895="OUT",$U4895="TRF"),N($M4895),0))</f>
        <v>0</v>
      </c>
      <c r="Q4895" s="32">
        <f>IF($B4895="",0,IF(OR($U4895="OUT",$U4895="TRF"),N($M4895),0))</f>
        <v>0</v>
      </c>
      <c r="R4895" s="32">
        <f>IF($B4895="",0,IF($U4895="IN",N($M4895),0))</f>
        <v>0</v>
      </c>
      <c r="S4895" s="33">
        <f>IF($B4895="","",IF($M4895="","⚠ مبلغ",IF($E4895="","⚠ بانک عامل",IF(AND($U4895="TRF",$F4895=""),"⚠ بانک مقصد",IF(AND($V4895&lt;&gt;"NONE",$V4895&lt;&gt;"",$Z4895=""),"⚠ طرف حساب","✓")))))</f>
        <v>0</v>
      </c>
      <c r="T4895" s="29"/>
      <c r="U4895" s="27">
        <f>IFERROR(VLOOKUP($D4895,BankOpTbl,2,0),"")</f>
        <v>0</v>
      </c>
      <c r="V4895" s="27">
        <f>IFERROR(VLOOKUP($D4895,BankOpTbl,3,0),"")</f>
        <v>0</v>
      </c>
      <c r="W4895" s="27">
        <f>IFERROR(VLOOKUP($D4895,BankOpTbl,4,0),"")</f>
        <v>0</v>
      </c>
      <c r="X4895" s="27">
        <f>IF($E4895="","",IFERROR(VLOOKUP($E4895,BankTbl,4,0),""))</f>
        <v>0</v>
      </c>
      <c r="Y4895" s="27">
        <f>IF($F4895="","",IFERROR(VLOOKUP($F4895,BankTbl,4,0),""))</f>
        <v>0</v>
      </c>
      <c r="Z4895" s="27">
        <f>IF($B4895="","",IF($V4895="PICK",LEFT($N4895,5),IF($V4895="FIXED",$W4895,IF($V4895="CODE",$H4895,""))))</f>
        <v>0</v>
      </c>
    </row>
    <row r="4896" spans="1:26" ht="21" customHeight="1">
      <c r="A4896" s="27">
        <f>IF($B4896="","",COUNTA($B$13:$B4896))</f>
        <v>0</v>
      </c>
      <c r="B4896" s="28"/>
      <c r="C4896" s="28"/>
      <c r="D4896" s="29"/>
      <c r="E4896" s="29"/>
      <c r="F4896" s="29"/>
      <c r="G4896" s="28"/>
      <c r="H4896" s="28"/>
      <c r="I4896" s="30">
        <f>IF($H4896="","",IFERROR(VLOOKUP($H4896,AcctTbl,2,0),"کد ناشناخته"))</f>
        <v>0</v>
      </c>
      <c r="J4896" s="27">
        <f>IF($H4896="","",IFERROR(VLOOKUP($H4896,AcctTbl,3,0),""))</f>
        <v>0</v>
      </c>
      <c r="K4896" s="29"/>
      <c r="L4896" s="28"/>
      <c r="M4896" s="31"/>
      <c r="N4896" s="29"/>
      <c r="O4896" s="32">
        <f>IF($B4896="",0,IF($U4896="IN",N($M4896),0))</f>
        <v>0</v>
      </c>
      <c r="P4896" s="32">
        <f>IF($B4896="",0,IF(OR($U4896="OUT",$U4896="TRF"),N($M4896),0))</f>
        <v>0</v>
      </c>
      <c r="Q4896" s="32">
        <f>IF($B4896="",0,IF(OR($U4896="OUT",$U4896="TRF"),N($M4896),0))</f>
        <v>0</v>
      </c>
      <c r="R4896" s="32">
        <f>IF($B4896="",0,IF($U4896="IN",N($M4896),0))</f>
        <v>0</v>
      </c>
      <c r="S4896" s="33">
        <f>IF($B4896="","",IF($M4896="","⚠ مبلغ",IF($E4896="","⚠ بانک عامل",IF(AND($U4896="TRF",$F4896=""),"⚠ بانک مقصد",IF(AND($V4896&lt;&gt;"NONE",$V4896&lt;&gt;"",$Z4896=""),"⚠ طرف حساب","✓")))))</f>
        <v>0</v>
      </c>
      <c r="T4896" s="29"/>
      <c r="U4896" s="27">
        <f>IFERROR(VLOOKUP($D4896,BankOpTbl,2,0),"")</f>
        <v>0</v>
      </c>
      <c r="V4896" s="27">
        <f>IFERROR(VLOOKUP($D4896,BankOpTbl,3,0),"")</f>
        <v>0</v>
      </c>
      <c r="W4896" s="27">
        <f>IFERROR(VLOOKUP($D4896,BankOpTbl,4,0),"")</f>
        <v>0</v>
      </c>
      <c r="X4896" s="27">
        <f>IF($E4896="","",IFERROR(VLOOKUP($E4896,BankTbl,4,0),""))</f>
        <v>0</v>
      </c>
      <c r="Y4896" s="27">
        <f>IF($F4896="","",IFERROR(VLOOKUP($F4896,BankTbl,4,0),""))</f>
        <v>0</v>
      </c>
      <c r="Z4896" s="27">
        <f>IF($B4896="","",IF($V4896="PICK",LEFT($N4896,5),IF($V4896="FIXED",$W4896,IF($V4896="CODE",$H4896,""))))</f>
        <v>0</v>
      </c>
    </row>
    <row r="4897" spans="1:26" ht="21" customHeight="1">
      <c r="A4897" s="27">
        <f>IF($B4897="","",COUNTA($B$13:$B4897))</f>
        <v>0</v>
      </c>
      <c r="B4897" s="28"/>
      <c r="C4897" s="28"/>
      <c r="D4897" s="29"/>
      <c r="E4897" s="29"/>
      <c r="F4897" s="29"/>
      <c r="G4897" s="28"/>
      <c r="H4897" s="28"/>
      <c r="I4897" s="30">
        <f>IF($H4897="","",IFERROR(VLOOKUP($H4897,AcctTbl,2,0),"کد ناشناخته"))</f>
        <v>0</v>
      </c>
      <c r="J4897" s="27">
        <f>IF($H4897="","",IFERROR(VLOOKUP($H4897,AcctTbl,3,0),""))</f>
        <v>0</v>
      </c>
      <c r="K4897" s="29"/>
      <c r="L4897" s="28"/>
      <c r="M4897" s="31"/>
      <c r="N4897" s="29"/>
      <c r="O4897" s="32">
        <f>IF($B4897="",0,IF($U4897="IN",N($M4897),0))</f>
        <v>0</v>
      </c>
      <c r="P4897" s="32">
        <f>IF($B4897="",0,IF(OR($U4897="OUT",$U4897="TRF"),N($M4897),0))</f>
        <v>0</v>
      </c>
      <c r="Q4897" s="32">
        <f>IF($B4897="",0,IF(OR($U4897="OUT",$U4897="TRF"),N($M4897),0))</f>
        <v>0</v>
      </c>
      <c r="R4897" s="32">
        <f>IF($B4897="",0,IF($U4897="IN",N($M4897),0))</f>
        <v>0</v>
      </c>
      <c r="S4897" s="33">
        <f>IF($B4897="","",IF($M4897="","⚠ مبلغ",IF($E4897="","⚠ بانک عامل",IF(AND($U4897="TRF",$F4897=""),"⚠ بانک مقصد",IF(AND($V4897&lt;&gt;"NONE",$V4897&lt;&gt;"",$Z4897=""),"⚠ طرف حساب","✓")))))</f>
        <v>0</v>
      </c>
      <c r="T4897" s="29"/>
      <c r="U4897" s="27">
        <f>IFERROR(VLOOKUP($D4897,BankOpTbl,2,0),"")</f>
        <v>0</v>
      </c>
      <c r="V4897" s="27">
        <f>IFERROR(VLOOKUP($D4897,BankOpTbl,3,0),"")</f>
        <v>0</v>
      </c>
      <c r="W4897" s="27">
        <f>IFERROR(VLOOKUP($D4897,BankOpTbl,4,0),"")</f>
        <v>0</v>
      </c>
      <c r="X4897" s="27">
        <f>IF($E4897="","",IFERROR(VLOOKUP($E4897,BankTbl,4,0),""))</f>
        <v>0</v>
      </c>
      <c r="Y4897" s="27">
        <f>IF($F4897="","",IFERROR(VLOOKUP($F4897,BankTbl,4,0),""))</f>
        <v>0</v>
      </c>
      <c r="Z4897" s="27">
        <f>IF($B4897="","",IF($V4897="PICK",LEFT($N4897,5),IF($V4897="FIXED",$W4897,IF($V4897="CODE",$H4897,""))))</f>
        <v>0</v>
      </c>
    </row>
    <row r="4898" spans="1:26" ht="21" customHeight="1">
      <c r="A4898" s="27">
        <f>IF($B4898="","",COUNTA($B$13:$B4898))</f>
        <v>0</v>
      </c>
      <c r="B4898" s="28"/>
      <c r="C4898" s="28"/>
      <c r="D4898" s="29"/>
      <c r="E4898" s="29"/>
      <c r="F4898" s="29"/>
      <c r="G4898" s="28"/>
      <c r="H4898" s="28"/>
      <c r="I4898" s="30">
        <f>IF($H4898="","",IFERROR(VLOOKUP($H4898,AcctTbl,2,0),"کد ناشناخته"))</f>
        <v>0</v>
      </c>
      <c r="J4898" s="27">
        <f>IF($H4898="","",IFERROR(VLOOKUP($H4898,AcctTbl,3,0),""))</f>
        <v>0</v>
      </c>
      <c r="K4898" s="29"/>
      <c r="L4898" s="28"/>
      <c r="M4898" s="31"/>
      <c r="N4898" s="29"/>
      <c r="O4898" s="32">
        <f>IF($B4898="",0,IF($U4898="IN",N($M4898),0))</f>
        <v>0</v>
      </c>
      <c r="P4898" s="32">
        <f>IF($B4898="",0,IF(OR($U4898="OUT",$U4898="TRF"),N($M4898),0))</f>
        <v>0</v>
      </c>
      <c r="Q4898" s="32">
        <f>IF($B4898="",0,IF(OR($U4898="OUT",$U4898="TRF"),N($M4898),0))</f>
        <v>0</v>
      </c>
      <c r="R4898" s="32">
        <f>IF($B4898="",0,IF($U4898="IN",N($M4898),0))</f>
        <v>0</v>
      </c>
      <c r="S4898" s="33">
        <f>IF($B4898="","",IF($M4898="","⚠ مبلغ",IF($E4898="","⚠ بانک عامل",IF(AND($U4898="TRF",$F4898=""),"⚠ بانک مقصد",IF(AND($V4898&lt;&gt;"NONE",$V4898&lt;&gt;"",$Z4898=""),"⚠ طرف حساب","✓")))))</f>
        <v>0</v>
      </c>
      <c r="T4898" s="29"/>
      <c r="U4898" s="27">
        <f>IFERROR(VLOOKUP($D4898,BankOpTbl,2,0),"")</f>
        <v>0</v>
      </c>
      <c r="V4898" s="27">
        <f>IFERROR(VLOOKUP($D4898,BankOpTbl,3,0),"")</f>
        <v>0</v>
      </c>
      <c r="W4898" s="27">
        <f>IFERROR(VLOOKUP($D4898,BankOpTbl,4,0),"")</f>
        <v>0</v>
      </c>
      <c r="X4898" s="27">
        <f>IF($E4898="","",IFERROR(VLOOKUP($E4898,BankTbl,4,0),""))</f>
        <v>0</v>
      </c>
      <c r="Y4898" s="27">
        <f>IF($F4898="","",IFERROR(VLOOKUP($F4898,BankTbl,4,0),""))</f>
        <v>0</v>
      </c>
      <c r="Z4898" s="27">
        <f>IF($B4898="","",IF($V4898="PICK",LEFT($N4898,5),IF($V4898="FIXED",$W4898,IF($V4898="CODE",$H4898,""))))</f>
        <v>0</v>
      </c>
    </row>
    <row r="4899" spans="1:26" ht="21" customHeight="1">
      <c r="A4899" s="27">
        <f>IF($B4899="","",COUNTA($B$13:$B4899))</f>
        <v>0</v>
      </c>
      <c r="B4899" s="28"/>
      <c r="C4899" s="28"/>
      <c r="D4899" s="29"/>
      <c r="E4899" s="29"/>
      <c r="F4899" s="29"/>
      <c r="G4899" s="28"/>
      <c r="H4899" s="28"/>
      <c r="I4899" s="30">
        <f>IF($H4899="","",IFERROR(VLOOKUP($H4899,AcctTbl,2,0),"کد ناشناخته"))</f>
        <v>0</v>
      </c>
      <c r="J4899" s="27">
        <f>IF($H4899="","",IFERROR(VLOOKUP($H4899,AcctTbl,3,0),""))</f>
        <v>0</v>
      </c>
      <c r="K4899" s="29"/>
      <c r="L4899" s="28"/>
      <c r="M4899" s="31"/>
      <c r="N4899" s="29"/>
      <c r="O4899" s="32">
        <f>IF($B4899="",0,IF($U4899="IN",N($M4899),0))</f>
        <v>0</v>
      </c>
      <c r="P4899" s="32">
        <f>IF($B4899="",0,IF(OR($U4899="OUT",$U4899="TRF"),N($M4899),0))</f>
        <v>0</v>
      </c>
      <c r="Q4899" s="32">
        <f>IF($B4899="",0,IF(OR($U4899="OUT",$U4899="TRF"),N($M4899),0))</f>
        <v>0</v>
      </c>
      <c r="R4899" s="32">
        <f>IF($B4899="",0,IF($U4899="IN",N($M4899),0))</f>
        <v>0</v>
      </c>
      <c r="S4899" s="33">
        <f>IF($B4899="","",IF($M4899="","⚠ مبلغ",IF($E4899="","⚠ بانک عامل",IF(AND($U4899="TRF",$F4899=""),"⚠ بانک مقصد",IF(AND($V4899&lt;&gt;"NONE",$V4899&lt;&gt;"",$Z4899=""),"⚠ طرف حساب","✓")))))</f>
        <v>0</v>
      </c>
      <c r="T4899" s="29"/>
      <c r="U4899" s="27">
        <f>IFERROR(VLOOKUP($D4899,BankOpTbl,2,0),"")</f>
        <v>0</v>
      </c>
      <c r="V4899" s="27">
        <f>IFERROR(VLOOKUP($D4899,BankOpTbl,3,0),"")</f>
        <v>0</v>
      </c>
      <c r="W4899" s="27">
        <f>IFERROR(VLOOKUP($D4899,BankOpTbl,4,0),"")</f>
        <v>0</v>
      </c>
      <c r="X4899" s="27">
        <f>IF($E4899="","",IFERROR(VLOOKUP($E4899,BankTbl,4,0),""))</f>
        <v>0</v>
      </c>
      <c r="Y4899" s="27">
        <f>IF($F4899="","",IFERROR(VLOOKUP($F4899,BankTbl,4,0),""))</f>
        <v>0</v>
      </c>
      <c r="Z4899" s="27">
        <f>IF($B4899="","",IF($V4899="PICK",LEFT($N4899,5),IF($V4899="FIXED",$W4899,IF($V4899="CODE",$H4899,""))))</f>
        <v>0</v>
      </c>
    </row>
    <row r="4900" spans="1:26" ht="21" customHeight="1">
      <c r="A4900" s="27">
        <f>IF($B4900="","",COUNTA($B$13:$B4900))</f>
        <v>0</v>
      </c>
      <c r="B4900" s="28"/>
      <c r="C4900" s="28"/>
      <c r="D4900" s="29"/>
      <c r="E4900" s="29"/>
      <c r="F4900" s="29"/>
      <c r="G4900" s="28"/>
      <c r="H4900" s="28"/>
      <c r="I4900" s="30">
        <f>IF($H4900="","",IFERROR(VLOOKUP($H4900,AcctTbl,2,0),"کد ناشناخته"))</f>
        <v>0</v>
      </c>
      <c r="J4900" s="27">
        <f>IF($H4900="","",IFERROR(VLOOKUP($H4900,AcctTbl,3,0),""))</f>
        <v>0</v>
      </c>
      <c r="K4900" s="29"/>
      <c r="L4900" s="28"/>
      <c r="M4900" s="31"/>
      <c r="N4900" s="29"/>
      <c r="O4900" s="32">
        <f>IF($B4900="",0,IF($U4900="IN",N($M4900),0))</f>
        <v>0</v>
      </c>
      <c r="P4900" s="32">
        <f>IF($B4900="",0,IF(OR($U4900="OUT",$U4900="TRF"),N($M4900),0))</f>
        <v>0</v>
      </c>
      <c r="Q4900" s="32">
        <f>IF($B4900="",0,IF(OR($U4900="OUT",$U4900="TRF"),N($M4900),0))</f>
        <v>0</v>
      </c>
      <c r="R4900" s="32">
        <f>IF($B4900="",0,IF($U4900="IN",N($M4900),0))</f>
        <v>0</v>
      </c>
      <c r="S4900" s="33">
        <f>IF($B4900="","",IF($M4900="","⚠ مبلغ",IF($E4900="","⚠ بانک عامل",IF(AND($U4900="TRF",$F4900=""),"⚠ بانک مقصد",IF(AND($V4900&lt;&gt;"NONE",$V4900&lt;&gt;"",$Z4900=""),"⚠ طرف حساب","✓")))))</f>
        <v>0</v>
      </c>
      <c r="T4900" s="29"/>
      <c r="U4900" s="27">
        <f>IFERROR(VLOOKUP($D4900,BankOpTbl,2,0),"")</f>
        <v>0</v>
      </c>
      <c r="V4900" s="27">
        <f>IFERROR(VLOOKUP($D4900,BankOpTbl,3,0),"")</f>
        <v>0</v>
      </c>
      <c r="W4900" s="27">
        <f>IFERROR(VLOOKUP($D4900,BankOpTbl,4,0),"")</f>
        <v>0</v>
      </c>
      <c r="X4900" s="27">
        <f>IF($E4900="","",IFERROR(VLOOKUP($E4900,BankTbl,4,0),""))</f>
        <v>0</v>
      </c>
      <c r="Y4900" s="27">
        <f>IF($F4900="","",IFERROR(VLOOKUP($F4900,BankTbl,4,0),""))</f>
        <v>0</v>
      </c>
      <c r="Z4900" s="27">
        <f>IF($B4900="","",IF($V4900="PICK",LEFT($N4900,5),IF($V4900="FIXED",$W4900,IF($V4900="CODE",$H4900,""))))</f>
        <v>0</v>
      </c>
    </row>
    <row r="4901" spans="1:26" ht="21" customHeight="1">
      <c r="A4901" s="27">
        <f>IF($B4901="","",COUNTA($B$13:$B4901))</f>
        <v>0</v>
      </c>
      <c r="B4901" s="28"/>
      <c r="C4901" s="28"/>
      <c r="D4901" s="29"/>
      <c r="E4901" s="29"/>
      <c r="F4901" s="29"/>
      <c r="G4901" s="28"/>
      <c r="H4901" s="28"/>
      <c r="I4901" s="30">
        <f>IF($H4901="","",IFERROR(VLOOKUP($H4901,AcctTbl,2,0),"کد ناشناخته"))</f>
        <v>0</v>
      </c>
      <c r="J4901" s="27">
        <f>IF($H4901="","",IFERROR(VLOOKUP($H4901,AcctTbl,3,0),""))</f>
        <v>0</v>
      </c>
      <c r="K4901" s="29"/>
      <c r="L4901" s="28"/>
      <c r="M4901" s="31"/>
      <c r="N4901" s="29"/>
      <c r="O4901" s="32">
        <f>IF($B4901="",0,IF($U4901="IN",N($M4901),0))</f>
        <v>0</v>
      </c>
      <c r="P4901" s="32">
        <f>IF($B4901="",0,IF(OR($U4901="OUT",$U4901="TRF"),N($M4901),0))</f>
        <v>0</v>
      </c>
      <c r="Q4901" s="32">
        <f>IF($B4901="",0,IF(OR($U4901="OUT",$U4901="TRF"),N($M4901),0))</f>
        <v>0</v>
      </c>
      <c r="R4901" s="32">
        <f>IF($B4901="",0,IF($U4901="IN",N($M4901),0))</f>
        <v>0</v>
      </c>
      <c r="S4901" s="33">
        <f>IF($B4901="","",IF($M4901="","⚠ مبلغ",IF($E4901="","⚠ بانک عامل",IF(AND($U4901="TRF",$F4901=""),"⚠ بانک مقصد",IF(AND($V4901&lt;&gt;"NONE",$V4901&lt;&gt;"",$Z4901=""),"⚠ طرف حساب","✓")))))</f>
        <v>0</v>
      </c>
      <c r="T4901" s="29"/>
      <c r="U4901" s="27">
        <f>IFERROR(VLOOKUP($D4901,BankOpTbl,2,0),"")</f>
        <v>0</v>
      </c>
      <c r="V4901" s="27">
        <f>IFERROR(VLOOKUP($D4901,BankOpTbl,3,0),"")</f>
        <v>0</v>
      </c>
      <c r="W4901" s="27">
        <f>IFERROR(VLOOKUP($D4901,BankOpTbl,4,0),"")</f>
        <v>0</v>
      </c>
      <c r="X4901" s="27">
        <f>IF($E4901="","",IFERROR(VLOOKUP($E4901,BankTbl,4,0),""))</f>
        <v>0</v>
      </c>
      <c r="Y4901" s="27">
        <f>IF($F4901="","",IFERROR(VLOOKUP($F4901,BankTbl,4,0),""))</f>
        <v>0</v>
      </c>
      <c r="Z4901" s="27">
        <f>IF($B4901="","",IF($V4901="PICK",LEFT($N4901,5),IF($V4901="FIXED",$W4901,IF($V4901="CODE",$H4901,""))))</f>
        <v>0</v>
      </c>
    </row>
    <row r="4902" spans="1:26" ht="21" customHeight="1">
      <c r="A4902" s="27">
        <f>IF($B4902="","",COUNTA($B$13:$B4902))</f>
        <v>0</v>
      </c>
      <c r="B4902" s="28"/>
      <c r="C4902" s="28"/>
      <c r="D4902" s="29"/>
      <c r="E4902" s="29"/>
      <c r="F4902" s="29"/>
      <c r="G4902" s="28"/>
      <c r="H4902" s="28"/>
      <c r="I4902" s="30">
        <f>IF($H4902="","",IFERROR(VLOOKUP($H4902,AcctTbl,2,0),"کد ناشناخته"))</f>
        <v>0</v>
      </c>
      <c r="J4902" s="27">
        <f>IF($H4902="","",IFERROR(VLOOKUP($H4902,AcctTbl,3,0),""))</f>
        <v>0</v>
      </c>
      <c r="K4902" s="29"/>
      <c r="L4902" s="28"/>
      <c r="M4902" s="31"/>
      <c r="N4902" s="29"/>
      <c r="O4902" s="32">
        <f>IF($B4902="",0,IF($U4902="IN",N($M4902),0))</f>
        <v>0</v>
      </c>
      <c r="P4902" s="32">
        <f>IF($B4902="",0,IF(OR($U4902="OUT",$U4902="TRF"),N($M4902),0))</f>
        <v>0</v>
      </c>
      <c r="Q4902" s="32">
        <f>IF($B4902="",0,IF(OR($U4902="OUT",$U4902="TRF"),N($M4902),0))</f>
        <v>0</v>
      </c>
      <c r="R4902" s="32">
        <f>IF($B4902="",0,IF($U4902="IN",N($M4902),0))</f>
        <v>0</v>
      </c>
      <c r="S4902" s="33">
        <f>IF($B4902="","",IF($M4902="","⚠ مبلغ",IF($E4902="","⚠ بانک عامل",IF(AND($U4902="TRF",$F4902=""),"⚠ بانک مقصد",IF(AND($V4902&lt;&gt;"NONE",$V4902&lt;&gt;"",$Z4902=""),"⚠ طرف حساب","✓")))))</f>
        <v>0</v>
      </c>
      <c r="T4902" s="29"/>
      <c r="U4902" s="27">
        <f>IFERROR(VLOOKUP($D4902,BankOpTbl,2,0),"")</f>
        <v>0</v>
      </c>
      <c r="V4902" s="27">
        <f>IFERROR(VLOOKUP($D4902,BankOpTbl,3,0),"")</f>
        <v>0</v>
      </c>
      <c r="W4902" s="27">
        <f>IFERROR(VLOOKUP($D4902,BankOpTbl,4,0),"")</f>
        <v>0</v>
      </c>
      <c r="X4902" s="27">
        <f>IF($E4902="","",IFERROR(VLOOKUP($E4902,BankTbl,4,0),""))</f>
        <v>0</v>
      </c>
      <c r="Y4902" s="27">
        <f>IF($F4902="","",IFERROR(VLOOKUP($F4902,BankTbl,4,0),""))</f>
        <v>0</v>
      </c>
      <c r="Z4902" s="27">
        <f>IF($B4902="","",IF($V4902="PICK",LEFT($N4902,5),IF($V4902="FIXED",$W4902,IF($V4902="CODE",$H4902,""))))</f>
        <v>0</v>
      </c>
    </row>
    <row r="4903" spans="1:26" ht="21" customHeight="1">
      <c r="A4903" s="27">
        <f>IF($B4903="","",COUNTA($B$13:$B4903))</f>
        <v>0</v>
      </c>
      <c r="B4903" s="28"/>
      <c r="C4903" s="28"/>
      <c r="D4903" s="29"/>
      <c r="E4903" s="29"/>
      <c r="F4903" s="29"/>
      <c r="G4903" s="28"/>
      <c r="H4903" s="28"/>
      <c r="I4903" s="30">
        <f>IF($H4903="","",IFERROR(VLOOKUP($H4903,AcctTbl,2,0),"کد ناشناخته"))</f>
        <v>0</v>
      </c>
      <c r="J4903" s="27">
        <f>IF($H4903="","",IFERROR(VLOOKUP($H4903,AcctTbl,3,0),""))</f>
        <v>0</v>
      </c>
      <c r="K4903" s="29"/>
      <c r="L4903" s="28"/>
      <c r="M4903" s="31"/>
      <c r="N4903" s="29"/>
      <c r="O4903" s="32">
        <f>IF($B4903="",0,IF($U4903="IN",N($M4903),0))</f>
        <v>0</v>
      </c>
      <c r="P4903" s="32">
        <f>IF($B4903="",0,IF(OR($U4903="OUT",$U4903="TRF"),N($M4903),0))</f>
        <v>0</v>
      </c>
      <c r="Q4903" s="32">
        <f>IF($B4903="",0,IF(OR($U4903="OUT",$U4903="TRF"),N($M4903),0))</f>
        <v>0</v>
      </c>
      <c r="R4903" s="32">
        <f>IF($B4903="",0,IF($U4903="IN",N($M4903),0))</f>
        <v>0</v>
      </c>
      <c r="S4903" s="33">
        <f>IF($B4903="","",IF($M4903="","⚠ مبلغ",IF($E4903="","⚠ بانک عامل",IF(AND($U4903="TRF",$F4903=""),"⚠ بانک مقصد",IF(AND($V4903&lt;&gt;"NONE",$V4903&lt;&gt;"",$Z4903=""),"⚠ طرف حساب","✓")))))</f>
        <v>0</v>
      </c>
      <c r="T4903" s="29"/>
      <c r="U4903" s="27">
        <f>IFERROR(VLOOKUP($D4903,BankOpTbl,2,0),"")</f>
        <v>0</v>
      </c>
      <c r="V4903" s="27">
        <f>IFERROR(VLOOKUP($D4903,BankOpTbl,3,0),"")</f>
        <v>0</v>
      </c>
      <c r="W4903" s="27">
        <f>IFERROR(VLOOKUP($D4903,BankOpTbl,4,0),"")</f>
        <v>0</v>
      </c>
      <c r="X4903" s="27">
        <f>IF($E4903="","",IFERROR(VLOOKUP($E4903,BankTbl,4,0),""))</f>
        <v>0</v>
      </c>
      <c r="Y4903" s="27">
        <f>IF($F4903="","",IFERROR(VLOOKUP($F4903,BankTbl,4,0),""))</f>
        <v>0</v>
      </c>
      <c r="Z4903" s="27">
        <f>IF($B4903="","",IF($V4903="PICK",LEFT($N4903,5),IF($V4903="FIXED",$W4903,IF($V4903="CODE",$H4903,""))))</f>
        <v>0</v>
      </c>
    </row>
    <row r="4904" spans="1:26" ht="21" customHeight="1">
      <c r="A4904" s="27">
        <f>IF($B4904="","",COUNTA($B$13:$B4904))</f>
        <v>0</v>
      </c>
      <c r="B4904" s="28"/>
      <c r="C4904" s="28"/>
      <c r="D4904" s="29"/>
      <c r="E4904" s="29"/>
      <c r="F4904" s="29"/>
      <c r="G4904" s="28"/>
      <c r="H4904" s="28"/>
      <c r="I4904" s="30">
        <f>IF($H4904="","",IFERROR(VLOOKUP($H4904,AcctTbl,2,0),"کد ناشناخته"))</f>
        <v>0</v>
      </c>
      <c r="J4904" s="27">
        <f>IF($H4904="","",IFERROR(VLOOKUP($H4904,AcctTbl,3,0),""))</f>
        <v>0</v>
      </c>
      <c r="K4904" s="29"/>
      <c r="L4904" s="28"/>
      <c r="M4904" s="31"/>
      <c r="N4904" s="29"/>
      <c r="O4904" s="32">
        <f>IF($B4904="",0,IF($U4904="IN",N($M4904),0))</f>
        <v>0</v>
      </c>
      <c r="P4904" s="32">
        <f>IF($B4904="",0,IF(OR($U4904="OUT",$U4904="TRF"),N($M4904),0))</f>
        <v>0</v>
      </c>
      <c r="Q4904" s="32">
        <f>IF($B4904="",0,IF(OR($U4904="OUT",$U4904="TRF"),N($M4904),0))</f>
        <v>0</v>
      </c>
      <c r="R4904" s="32">
        <f>IF($B4904="",0,IF($U4904="IN",N($M4904),0))</f>
        <v>0</v>
      </c>
      <c r="S4904" s="33">
        <f>IF($B4904="","",IF($M4904="","⚠ مبلغ",IF($E4904="","⚠ بانک عامل",IF(AND($U4904="TRF",$F4904=""),"⚠ بانک مقصد",IF(AND($V4904&lt;&gt;"NONE",$V4904&lt;&gt;"",$Z4904=""),"⚠ طرف حساب","✓")))))</f>
        <v>0</v>
      </c>
      <c r="T4904" s="29"/>
      <c r="U4904" s="27">
        <f>IFERROR(VLOOKUP($D4904,BankOpTbl,2,0),"")</f>
        <v>0</v>
      </c>
      <c r="V4904" s="27">
        <f>IFERROR(VLOOKUP($D4904,BankOpTbl,3,0),"")</f>
        <v>0</v>
      </c>
      <c r="W4904" s="27">
        <f>IFERROR(VLOOKUP($D4904,BankOpTbl,4,0),"")</f>
        <v>0</v>
      </c>
      <c r="X4904" s="27">
        <f>IF($E4904="","",IFERROR(VLOOKUP($E4904,BankTbl,4,0),""))</f>
        <v>0</v>
      </c>
      <c r="Y4904" s="27">
        <f>IF($F4904="","",IFERROR(VLOOKUP($F4904,BankTbl,4,0),""))</f>
        <v>0</v>
      </c>
      <c r="Z4904" s="27">
        <f>IF($B4904="","",IF($V4904="PICK",LEFT($N4904,5),IF($V4904="FIXED",$W4904,IF($V4904="CODE",$H4904,""))))</f>
        <v>0</v>
      </c>
    </row>
    <row r="4905" spans="1:26" ht="21" customHeight="1">
      <c r="A4905" s="27">
        <f>IF($B4905="","",COUNTA($B$13:$B4905))</f>
        <v>0</v>
      </c>
      <c r="B4905" s="28"/>
      <c r="C4905" s="28"/>
      <c r="D4905" s="29"/>
      <c r="E4905" s="29"/>
      <c r="F4905" s="29"/>
      <c r="G4905" s="28"/>
      <c r="H4905" s="28"/>
      <c r="I4905" s="30">
        <f>IF($H4905="","",IFERROR(VLOOKUP($H4905,AcctTbl,2,0),"کد ناشناخته"))</f>
        <v>0</v>
      </c>
      <c r="J4905" s="27">
        <f>IF($H4905="","",IFERROR(VLOOKUP($H4905,AcctTbl,3,0),""))</f>
        <v>0</v>
      </c>
      <c r="K4905" s="29"/>
      <c r="L4905" s="28"/>
      <c r="M4905" s="31"/>
      <c r="N4905" s="29"/>
      <c r="O4905" s="32">
        <f>IF($B4905="",0,IF($U4905="IN",N($M4905),0))</f>
        <v>0</v>
      </c>
      <c r="P4905" s="32">
        <f>IF($B4905="",0,IF(OR($U4905="OUT",$U4905="TRF"),N($M4905),0))</f>
        <v>0</v>
      </c>
      <c r="Q4905" s="32">
        <f>IF($B4905="",0,IF(OR($U4905="OUT",$U4905="TRF"),N($M4905),0))</f>
        <v>0</v>
      </c>
      <c r="R4905" s="32">
        <f>IF($B4905="",0,IF($U4905="IN",N($M4905),0))</f>
        <v>0</v>
      </c>
      <c r="S4905" s="33">
        <f>IF($B4905="","",IF($M4905="","⚠ مبلغ",IF($E4905="","⚠ بانک عامل",IF(AND($U4905="TRF",$F4905=""),"⚠ بانک مقصد",IF(AND($V4905&lt;&gt;"NONE",$V4905&lt;&gt;"",$Z4905=""),"⚠ طرف حساب","✓")))))</f>
        <v>0</v>
      </c>
      <c r="T4905" s="29"/>
      <c r="U4905" s="27">
        <f>IFERROR(VLOOKUP($D4905,BankOpTbl,2,0),"")</f>
        <v>0</v>
      </c>
      <c r="V4905" s="27">
        <f>IFERROR(VLOOKUP($D4905,BankOpTbl,3,0),"")</f>
        <v>0</v>
      </c>
      <c r="W4905" s="27">
        <f>IFERROR(VLOOKUP($D4905,BankOpTbl,4,0),"")</f>
        <v>0</v>
      </c>
      <c r="X4905" s="27">
        <f>IF($E4905="","",IFERROR(VLOOKUP($E4905,BankTbl,4,0),""))</f>
        <v>0</v>
      </c>
      <c r="Y4905" s="27">
        <f>IF($F4905="","",IFERROR(VLOOKUP($F4905,BankTbl,4,0),""))</f>
        <v>0</v>
      </c>
      <c r="Z4905" s="27">
        <f>IF($B4905="","",IF($V4905="PICK",LEFT($N4905,5),IF($V4905="FIXED",$W4905,IF($V4905="CODE",$H4905,""))))</f>
        <v>0</v>
      </c>
    </row>
    <row r="4906" spans="1:26" ht="21" customHeight="1">
      <c r="A4906" s="27">
        <f>IF($B4906="","",COUNTA($B$13:$B4906))</f>
        <v>0</v>
      </c>
      <c r="B4906" s="28"/>
      <c r="C4906" s="28"/>
      <c r="D4906" s="29"/>
      <c r="E4906" s="29"/>
      <c r="F4906" s="29"/>
      <c r="G4906" s="28"/>
      <c r="H4906" s="28"/>
      <c r="I4906" s="30">
        <f>IF($H4906="","",IFERROR(VLOOKUP($H4906,AcctTbl,2,0),"کد ناشناخته"))</f>
        <v>0</v>
      </c>
      <c r="J4906" s="27">
        <f>IF($H4906="","",IFERROR(VLOOKUP($H4906,AcctTbl,3,0),""))</f>
        <v>0</v>
      </c>
      <c r="K4906" s="29"/>
      <c r="L4906" s="28"/>
      <c r="M4906" s="31"/>
      <c r="N4906" s="29"/>
      <c r="O4906" s="32">
        <f>IF($B4906="",0,IF($U4906="IN",N($M4906),0))</f>
        <v>0</v>
      </c>
      <c r="P4906" s="32">
        <f>IF($B4906="",0,IF(OR($U4906="OUT",$U4906="TRF"),N($M4906),0))</f>
        <v>0</v>
      </c>
      <c r="Q4906" s="32">
        <f>IF($B4906="",0,IF(OR($U4906="OUT",$U4906="TRF"),N($M4906),0))</f>
        <v>0</v>
      </c>
      <c r="R4906" s="32">
        <f>IF($B4906="",0,IF($U4906="IN",N($M4906),0))</f>
        <v>0</v>
      </c>
      <c r="S4906" s="33">
        <f>IF($B4906="","",IF($M4906="","⚠ مبلغ",IF($E4906="","⚠ بانک عامل",IF(AND($U4906="TRF",$F4906=""),"⚠ بانک مقصد",IF(AND($V4906&lt;&gt;"NONE",$V4906&lt;&gt;"",$Z4906=""),"⚠ طرف حساب","✓")))))</f>
        <v>0</v>
      </c>
      <c r="T4906" s="29"/>
      <c r="U4906" s="27">
        <f>IFERROR(VLOOKUP($D4906,BankOpTbl,2,0),"")</f>
        <v>0</v>
      </c>
      <c r="V4906" s="27">
        <f>IFERROR(VLOOKUP($D4906,BankOpTbl,3,0),"")</f>
        <v>0</v>
      </c>
      <c r="W4906" s="27">
        <f>IFERROR(VLOOKUP($D4906,BankOpTbl,4,0),"")</f>
        <v>0</v>
      </c>
      <c r="X4906" s="27">
        <f>IF($E4906="","",IFERROR(VLOOKUP($E4906,BankTbl,4,0),""))</f>
        <v>0</v>
      </c>
      <c r="Y4906" s="27">
        <f>IF($F4906="","",IFERROR(VLOOKUP($F4906,BankTbl,4,0),""))</f>
        <v>0</v>
      </c>
      <c r="Z4906" s="27">
        <f>IF($B4906="","",IF($V4906="PICK",LEFT($N4906,5),IF($V4906="FIXED",$W4906,IF($V4906="CODE",$H4906,""))))</f>
        <v>0</v>
      </c>
    </row>
    <row r="4907" spans="1:26" ht="21" customHeight="1">
      <c r="A4907" s="27">
        <f>IF($B4907="","",COUNTA($B$13:$B4907))</f>
        <v>0</v>
      </c>
      <c r="B4907" s="28"/>
      <c r="C4907" s="28"/>
      <c r="D4907" s="29"/>
      <c r="E4907" s="29"/>
      <c r="F4907" s="29"/>
      <c r="G4907" s="28"/>
      <c r="H4907" s="28"/>
      <c r="I4907" s="30">
        <f>IF($H4907="","",IFERROR(VLOOKUP($H4907,AcctTbl,2,0),"کد ناشناخته"))</f>
        <v>0</v>
      </c>
      <c r="J4907" s="27">
        <f>IF($H4907="","",IFERROR(VLOOKUP($H4907,AcctTbl,3,0),""))</f>
        <v>0</v>
      </c>
      <c r="K4907" s="29"/>
      <c r="L4907" s="28"/>
      <c r="M4907" s="31"/>
      <c r="N4907" s="29"/>
      <c r="O4907" s="32">
        <f>IF($B4907="",0,IF($U4907="IN",N($M4907),0))</f>
        <v>0</v>
      </c>
      <c r="P4907" s="32">
        <f>IF($B4907="",0,IF(OR($U4907="OUT",$U4907="TRF"),N($M4907),0))</f>
        <v>0</v>
      </c>
      <c r="Q4907" s="32">
        <f>IF($B4907="",0,IF(OR($U4907="OUT",$U4907="TRF"),N($M4907),0))</f>
        <v>0</v>
      </c>
      <c r="R4907" s="32">
        <f>IF($B4907="",0,IF($U4907="IN",N($M4907),0))</f>
        <v>0</v>
      </c>
      <c r="S4907" s="33">
        <f>IF($B4907="","",IF($M4907="","⚠ مبلغ",IF($E4907="","⚠ بانک عامل",IF(AND($U4907="TRF",$F4907=""),"⚠ بانک مقصد",IF(AND($V4907&lt;&gt;"NONE",$V4907&lt;&gt;"",$Z4907=""),"⚠ طرف حساب","✓")))))</f>
        <v>0</v>
      </c>
      <c r="T4907" s="29"/>
      <c r="U4907" s="27">
        <f>IFERROR(VLOOKUP($D4907,BankOpTbl,2,0),"")</f>
        <v>0</v>
      </c>
      <c r="V4907" s="27">
        <f>IFERROR(VLOOKUP($D4907,BankOpTbl,3,0),"")</f>
        <v>0</v>
      </c>
      <c r="W4907" s="27">
        <f>IFERROR(VLOOKUP($D4907,BankOpTbl,4,0),"")</f>
        <v>0</v>
      </c>
      <c r="X4907" s="27">
        <f>IF($E4907="","",IFERROR(VLOOKUP($E4907,BankTbl,4,0),""))</f>
        <v>0</v>
      </c>
      <c r="Y4907" s="27">
        <f>IF($F4907="","",IFERROR(VLOOKUP($F4907,BankTbl,4,0),""))</f>
        <v>0</v>
      </c>
      <c r="Z4907" s="27">
        <f>IF($B4907="","",IF($V4907="PICK",LEFT($N4907,5),IF($V4907="FIXED",$W4907,IF($V4907="CODE",$H4907,""))))</f>
        <v>0</v>
      </c>
    </row>
    <row r="4908" spans="1:26" ht="21" customHeight="1">
      <c r="A4908" s="27">
        <f>IF($B4908="","",COUNTA($B$13:$B4908))</f>
        <v>0</v>
      </c>
      <c r="B4908" s="28"/>
      <c r="C4908" s="28"/>
      <c r="D4908" s="29"/>
      <c r="E4908" s="29"/>
      <c r="F4908" s="29"/>
      <c r="G4908" s="28"/>
      <c r="H4908" s="28"/>
      <c r="I4908" s="30">
        <f>IF($H4908="","",IFERROR(VLOOKUP($H4908,AcctTbl,2,0),"کد ناشناخته"))</f>
        <v>0</v>
      </c>
      <c r="J4908" s="27">
        <f>IF($H4908="","",IFERROR(VLOOKUP($H4908,AcctTbl,3,0),""))</f>
        <v>0</v>
      </c>
      <c r="K4908" s="29"/>
      <c r="L4908" s="28"/>
      <c r="M4908" s="31"/>
      <c r="N4908" s="29"/>
      <c r="O4908" s="32">
        <f>IF($B4908="",0,IF($U4908="IN",N($M4908),0))</f>
        <v>0</v>
      </c>
      <c r="P4908" s="32">
        <f>IF($B4908="",0,IF(OR($U4908="OUT",$U4908="TRF"),N($M4908),0))</f>
        <v>0</v>
      </c>
      <c r="Q4908" s="32">
        <f>IF($B4908="",0,IF(OR($U4908="OUT",$U4908="TRF"),N($M4908),0))</f>
        <v>0</v>
      </c>
      <c r="R4908" s="32">
        <f>IF($B4908="",0,IF($U4908="IN",N($M4908),0))</f>
        <v>0</v>
      </c>
      <c r="S4908" s="33">
        <f>IF($B4908="","",IF($M4908="","⚠ مبلغ",IF($E4908="","⚠ بانک عامل",IF(AND($U4908="TRF",$F4908=""),"⚠ بانک مقصد",IF(AND($V4908&lt;&gt;"NONE",$V4908&lt;&gt;"",$Z4908=""),"⚠ طرف حساب","✓")))))</f>
        <v>0</v>
      </c>
      <c r="T4908" s="29"/>
      <c r="U4908" s="27">
        <f>IFERROR(VLOOKUP($D4908,BankOpTbl,2,0),"")</f>
        <v>0</v>
      </c>
      <c r="V4908" s="27">
        <f>IFERROR(VLOOKUP($D4908,BankOpTbl,3,0),"")</f>
        <v>0</v>
      </c>
      <c r="W4908" s="27">
        <f>IFERROR(VLOOKUP($D4908,BankOpTbl,4,0),"")</f>
        <v>0</v>
      </c>
      <c r="X4908" s="27">
        <f>IF($E4908="","",IFERROR(VLOOKUP($E4908,BankTbl,4,0),""))</f>
        <v>0</v>
      </c>
      <c r="Y4908" s="27">
        <f>IF($F4908="","",IFERROR(VLOOKUP($F4908,BankTbl,4,0),""))</f>
        <v>0</v>
      </c>
      <c r="Z4908" s="27">
        <f>IF($B4908="","",IF($V4908="PICK",LEFT($N4908,5),IF($V4908="FIXED",$W4908,IF($V4908="CODE",$H4908,""))))</f>
        <v>0</v>
      </c>
    </row>
    <row r="4909" spans="1:26" ht="21" customHeight="1">
      <c r="A4909" s="27">
        <f>IF($B4909="","",COUNTA($B$13:$B4909))</f>
        <v>0</v>
      </c>
      <c r="B4909" s="28"/>
      <c r="C4909" s="28"/>
      <c r="D4909" s="29"/>
      <c r="E4909" s="29"/>
      <c r="F4909" s="29"/>
      <c r="G4909" s="28"/>
      <c r="H4909" s="28"/>
      <c r="I4909" s="30">
        <f>IF($H4909="","",IFERROR(VLOOKUP($H4909,AcctTbl,2,0),"کد ناشناخته"))</f>
        <v>0</v>
      </c>
      <c r="J4909" s="27">
        <f>IF($H4909="","",IFERROR(VLOOKUP($H4909,AcctTbl,3,0),""))</f>
        <v>0</v>
      </c>
      <c r="K4909" s="29"/>
      <c r="L4909" s="28"/>
      <c r="M4909" s="31"/>
      <c r="N4909" s="29"/>
      <c r="O4909" s="32">
        <f>IF($B4909="",0,IF($U4909="IN",N($M4909),0))</f>
        <v>0</v>
      </c>
      <c r="P4909" s="32">
        <f>IF($B4909="",0,IF(OR($U4909="OUT",$U4909="TRF"),N($M4909),0))</f>
        <v>0</v>
      </c>
      <c r="Q4909" s="32">
        <f>IF($B4909="",0,IF(OR($U4909="OUT",$U4909="TRF"),N($M4909),0))</f>
        <v>0</v>
      </c>
      <c r="R4909" s="32">
        <f>IF($B4909="",0,IF($U4909="IN",N($M4909),0))</f>
        <v>0</v>
      </c>
      <c r="S4909" s="33">
        <f>IF($B4909="","",IF($M4909="","⚠ مبلغ",IF($E4909="","⚠ بانک عامل",IF(AND($U4909="TRF",$F4909=""),"⚠ بانک مقصد",IF(AND($V4909&lt;&gt;"NONE",$V4909&lt;&gt;"",$Z4909=""),"⚠ طرف حساب","✓")))))</f>
        <v>0</v>
      </c>
      <c r="T4909" s="29"/>
      <c r="U4909" s="27">
        <f>IFERROR(VLOOKUP($D4909,BankOpTbl,2,0),"")</f>
        <v>0</v>
      </c>
      <c r="V4909" s="27">
        <f>IFERROR(VLOOKUP($D4909,BankOpTbl,3,0),"")</f>
        <v>0</v>
      </c>
      <c r="W4909" s="27">
        <f>IFERROR(VLOOKUP($D4909,BankOpTbl,4,0),"")</f>
        <v>0</v>
      </c>
      <c r="X4909" s="27">
        <f>IF($E4909="","",IFERROR(VLOOKUP($E4909,BankTbl,4,0),""))</f>
        <v>0</v>
      </c>
      <c r="Y4909" s="27">
        <f>IF($F4909="","",IFERROR(VLOOKUP($F4909,BankTbl,4,0),""))</f>
        <v>0</v>
      </c>
      <c r="Z4909" s="27">
        <f>IF($B4909="","",IF($V4909="PICK",LEFT($N4909,5),IF($V4909="FIXED",$W4909,IF($V4909="CODE",$H4909,""))))</f>
        <v>0</v>
      </c>
    </row>
    <row r="4910" spans="1:26" ht="21" customHeight="1">
      <c r="A4910" s="27">
        <f>IF($B4910="","",COUNTA($B$13:$B4910))</f>
        <v>0</v>
      </c>
      <c r="B4910" s="28"/>
      <c r="C4910" s="28"/>
      <c r="D4910" s="29"/>
      <c r="E4910" s="29"/>
      <c r="F4910" s="29"/>
      <c r="G4910" s="28"/>
      <c r="H4910" s="28"/>
      <c r="I4910" s="30">
        <f>IF($H4910="","",IFERROR(VLOOKUP($H4910,AcctTbl,2,0),"کد ناشناخته"))</f>
        <v>0</v>
      </c>
      <c r="J4910" s="27">
        <f>IF($H4910="","",IFERROR(VLOOKUP($H4910,AcctTbl,3,0),""))</f>
        <v>0</v>
      </c>
      <c r="K4910" s="29"/>
      <c r="L4910" s="28"/>
      <c r="M4910" s="31"/>
      <c r="N4910" s="29"/>
      <c r="O4910" s="32">
        <f>IF($B4910="",0,IF($U4910="IN",N($M4910),0))</f>
        <v>0</v>
      </c>
      <c r="P4910" s="32">
        <f>IF($B4910="",0,IF(OR($U4910="OUT",$U4910="TRF"),N($M4910),0))</f>
        <v>0</v>
      </c>
      <c r="Q4910" s="32">
        <f>IF($B4910="",0,IF(OR($U4910="OUT",$U4910="TRF"),N($M4910),0))</f>
        <v>0</v>
      </c>
      <c r="R4910" s="32">
        <f>IF($B4910="",0,IF($U4910="IN",N($M4910),0))</f>
        <v>0</v>
      </c>
      <c r="S4910" s="33">
        <f>IF($B4910="","",IF($M4910="","⚠ مبلغ",IF($E4910="","⚠ بانک عامل",IF(AND($U4910="TRF",$F4910=""),"⚠ بانک مقصد",IF(AND($V4910&lt;&gt;"NONE",$V4910&lt;&gt;"",$Z4910=""),"⚠ طرف حساب","✓")))))</f>
        <v>0</v>
      </c>
      <c r="T4910" s="29"/>
      <c r="U4910" s="27">
        <f>IFERROR(VLOOKUP($D4910,BankOpTbl,2,0),"")</f>
        <v>0</v>
      </c>
      <c r="V4910" s="27">
        <f>IFERROR(VLOOKUP($D4910,BankOpTbl,3,0),"")</f>
        <v>0</v>
      </c>
      <c r="W4910" s="27">
        <f>IFERROR(VLOOKUP($D4910,BankOpTbl,4,0),"")</f>
        <v>0</v>
      </c>
      <c r="X4910" s="27">
        <f>IF($E4910="","",IFERROR(VLOOKUP($E4910,BankTbl,4,0),""))</f>
        <v>0</v>
      </c>
      <c r="Y4910" s="27">
        <f>IF($F4910="","",IFERROR(VLOOKUP($F4910,BankTbl,4,0),""))</f>
        <v>0</v>
      </c>
      <c r="Z4910" s="27">
        <f>IF($B4910="","",IF($V4910="PICK",LEFT($N4910,5),IF($V4910="FIXED",$W4910,IF($V4910="CODE",$H4910,""))))</f>
        <v>0</v>
      </c>
    </row>
    <row r="4911" spans="1:26" ht="21" customHeight="1">
      <c r="A4911" s="27">
        <f>IF($B4911="","",COUNTA($B$13:$B4911))</f>
        <v>0</v>
      </c>
      <c r="B4911" s="28"/>
      <c r="C4911" s="28"/>
      <c r="D4911" s="29"/>
      <c r="E4911" s="29"/>
      <c r="F4911" s="29"/>
      <c r="G4911" s="28"/>
      <c r="H4911" s="28"/>
      <c r="I4911" s="30">
        <f>IF($H4911="","",IFERROR(VLOOKUP($H4911,AcctTbl,2,0),"کد ناشناخته"))</f>
        <v>0</v>
      </c>
      <c r="J4911" s="27">
        <f>IF($H4911="","",IFERROR(VLOOKUP($H4911,AcctTbl,3,0),""))</f>
        <v>0</v>
      </c>
      <c r="K4911" s="29"/>
      <c r="L4911" s="28"/>
      <c r="M4911" s="31"/>
      <c r="N4911" s="29"/>
      <c r="O4911" s="32">
        <f>IF($B4911="",0,IF($U4911="IN",N($M4911),0))</f>
        <v>0</v>
      </c>
      <c r="P4911" s="32">
        <f>IF($B4911="",0,IF(OR($U4911="OUT",$U4911="TRF"),N($M4911),0))</f>
        <v>0</v>
      </c>
      <c r="Q4911" s="32">
        <f>IF($B4911="",0,IF(OR($U4911="OUT",$U4911="TRF"),N($M4911),0))</f>
        <v>0</v>
      </c>
      <c r="R4911" s="32">
        <f>IF($B4911="",0,IF($U4911="IN",N($M4911),0))</f>
        <v>0</v>
      </c>
      <c r="S4911" s="33">
        <f>IF($B4911="","",IF($M4911="","⚠ مبلغ",IF($E4911="","⚠ بانک عامل",IF(AND($U4911="TRF",$F4911=""),"⚠ بانک مقصد",IF(AND($V4911&lt;&gt;"NONE",$V4911&lt;&gt;"",$Z4911=""),"⚠ طرف حساب","✓")))))</f>
        <v>0</v>
      </c>
      <c r="T4911" s="29"/>
      <c r="U4911" s="27">
        <f>IFERROR(VLOOKUP($D4911,BankOpTbl,2,0),"")</f>
        <v>0</v>
      </c>
      <c r="V4911" s="27">
        <f>IFERROR(VLOOKUP($D4911,BankOpTbl,3,0),"")</f>
        <v>0</v>
      </c>
      <c r="W4911" s="27">
        <f>IFERROR(VLOOKUP($D4911,BankOpTbl,4,0),"")</f>
        <v>0</v>
      </c>
      <c r="X4911" s="27">
        <f>IF($E4911="","",IFERROR(VLOOKUP($E4911,BankTbl,4,0),""))</f>
        <v>0</v>
      </c>
      <c r="Y4911" s="27">
        <f>IF($F4911="","",IFERROR(VLOOKUP($F4911,BankTbl,4,0),""))</f>
        <v>0</v>
      </c>
      <c r="Z4911" s="27">
        <f>IF($B4911="","",IF($V4911="PICK",LEFT($N4911,5),IF($V4911="FIXED",$W4911,IF($V4911="CODE",$H4911,""))))</f>
        <v>0</v>
      </c>
    </row>
    <row r="4912" spans="1:26" ht="21" customHeight="1">
      <c r="A4912" s="27">
        <f>IF($B4912="","",COUNTA($B$13:$B4912))</f>
        <v>0</v>
      </c>
      <c r="B4912" s="28"/>
      <c r="C4912" s="28"/>
      <c r="D4912" s="29"/>
      <c r="E4912" s="29"/>
      <c r="F4912" s="29"/>
      <c r="G4912" s="28"/>
      <c r="H4912" s="28"/>
      <c r="I4912" s="30">
        <f>IF($H4912="","",IFERROR(VLOOKUP($H4912,AcctTbl,2,0),"کد ناشناخته"))</f>
        <v>0</v>
      </c>
      <c r="J4912" s="27">
        <f>IF($H4912="","",IFERROR(VLOOKUP($H4912,AcctTbl,3,0),""))</f>
        <v>0</v>
      </c>
      <c r="K4912" s="29"/>
      <c r="L4912" s="28"/>
      <c r="M4912" s="31"/>
      <c r="N4912" s="29"/>
      <c r="O4912" s="32">
        <f>IF($B4912="",0,IF($U4912="IN",N($M4912),0))</f>
        <v>0</v>
      </c>
      <c r="P4912" s="32">
        <f>IF($B4912="",0,IF(OR($U4912="OUT",$U4912="TRF"),N($M4912),0))</f>
        <v>0</v>
      </c>
      <c r="Q4912" s="32">
        <f>IF($B4912="",0,IF(OR($U4912="OUT",$U4912="TRF"),N($M4912),0))</f>
        <v>0</v>
      </c>
      <c r="R4912" s="32">
        <f>IF($B4912="",0,IF($U4912="IN",N($M4912),0))</f>
        <v>0</v>
      </c>
      <c r="S4912" s="33">
        <f>IF($B4912="","",IF($M4912="","⚠ مبلغ",IF($E4912="","⚠ بانک عامل",IF(AND($U4912="TRF",$F4912=""),"⚠ بانک مقصد",IF(AND($V4912&lt;&gt;"NONE",$V4912&lt;&gt;"",$Z4912=""),"⚠ طرف حساب","✓")))))</f>
        <v>0</v>
      </c>
      <c r="T4912" s="29"/>
      <c r="U4912" s="27">
        <f>IFERROR(VLOOKUP($D4912,BankOpTbl,2,0),"")</f>
        <v>0</v>
      </c>
      <c r="V4912" s="27">
        <f>IFERROR(VLOOKUP($D4912,BankOpTbl,3,0),"")</f>
        <v>0</v>
      </c>
      <c r="W4912" s="27">
        <f>IFERROR(VLOOKUP($D4912,BankOpTbl,4,0),"")</f>
        <v>0</v>
      </c>
      <c r="X4912" s="27">
        <f>IF($E4912="","",IFERROR(VLOOKUP($E4912,BankTbl,4,0),""))</f>
        <v>0</v>
      </c>
      <c r="Y4912" s="27">
        <f>IF($F4912="","",IFERROR(VLOOKUP($F4912,BankTbl,4,0),""))</f>
        <v>0</v>
      </c>
      <c r="Z4912" s="27">
        <f>IF($B4912="","",IF($V4912="PICK",LEFT($N4912,5),IF($V4912="FIXED",$W4912,IF($V4912="CODE",$H4912,""))))</f>
        <v>0</v>
      </c>
    </row>
    <row r="4913" spans="1:26" ht="21" customHeight="1">
      <c r="A4913" s="27">
        <f>IF($B4913="","",COUNTA($B$13:$B4913))</f>
        <v>0</v>
      </c>
      <c r="B4913" s="28"/>
      <c r="C4913" s="28"/>
      <c r="D4913" s="29"/>
      <c r="E4913" s="29"/>
      <c r="F4913" s="29"/>
      <c r="G4913" s="28"/>
      <c r="H4913" s="28"/>
      <c r="I4913" s="30">
        <f>IF($H4913="","",IFERROR(VLOOKUP($H4913,AcctTbl,2,0),"کد ناشناخته"))</f>
        <v>0</v>
      </c>
      <c r="J4913" s="27">
        <f>IF($H4913="","",IFERROR(VLOOKUP($H4913,AcctTbl,3,0),""))</f>
        <v>0</v>
      </c>
      <c r="K4913" s="29"/>
      <c r="L4913" s="28"/>
      <c r="M4913" s="31"/>
      <c r="N4913" s="29"/>
      <c r="O4913" s="32">
        <f>IF($B4913="",0,IF($U4913="IN",N($M4913),0))</f>
        <v>0</v>
      </c>
      <c r="P4913" s="32">
        <f>IF($B4913="",0,IF(OR($U4913="OUT",$U4913="TRF"),N($M4913),0))</f>
        <v>0</v>
      </c>
      <c r="Q4913" s="32">
        <f>IF($B4913="",0,IF(OR($U4913="OUT",$U4913="TRF"),N($M4913),0))</f>
        <v>0</v>
      </c>
      <c r="R4913" s="32">
        <f>IF($B4913="",0,IF($U4913="IN",N($M4913),0))</f>
        <v>0</v>
      </c>
      <c r="S4913" s="33">
        <f>IF($B4913="","",IF($M4913="","⚠ مبلغ",IF($E4913="","⚠ بانک عامل",IF(AND($U4913="TRF",$F4913=""),"⚠ بانک مقصد",IF(AND($V4913&lt;&gt;"NONE",$V4913&lt;&gt;"",$Z4913=""),"⚠ طرف حساب","✓")))))</f>
        <v>0</v>
      </c>
      <c r="T4913" s="29"/>
      <c r="U4913" s="27">
        <f>IFERROR(VLOOKUP($D4913,BankOpTbl,2,0),"")</f>
        <v>0</v>
      </c>
      <c r="V4913" s="27">
        <f>IFERROR(VLOOKUP($D4913,BankOpTbl,3,0),"")</f>
        <v>0</v>
      </c>
      <c r="W4913" s="27">
        <f>IFERROR(VLOOKUP($D4913,BankOpTbl,4,0),"")</f>
        <v>0</v>
      </c>
      <c r="X4913" s="27">
        <f>IF($E4913="","",IFERROR(VLOOKUP($E4913,BankTbl,4,0),""))</f>
        <v>0</v>
      </c>
      <c r="Y4913" s="27">
        <f>IF($F4913="","",IFERROR(VLOOKUP($F4913,BankTbl,4,0),""))</f>
        <v>0</v>
      </c>
      <c r="Z4913" s="27">
        <f>IF($B4913="","",IF($V4913="PICK",LEFT($N4913,5),IF($V4913="FIXED",$W4913,IF($V4913="CODE",$H4913,""))))</f>
        <v>0</v>
      </c>
    </row>
    <row r="4914" spans="1:26" ht="21" customHeight="1">
      <c r="A4914" s="27">
        <f>IF($B4914="","",COUNTA($B$13:$B4914))</f>
        <v>0</v>
      </c>
      <c r="B4914" s="28"/>
      <c r="C4914" s="28"/>
      <c r="D4914" s="29"/>
      <c r="E4914" s="29"/>
      <c r="F4914" s="29"/>
      <c r="G4914" s="28"/>
      <c r="H4914" s="28"/>
      <c r="I4914" s="30">
        <f>IF($H4914="","",IFERROR(VLOOKUP($H4914,AcctTbl,2,0),"کد ناشناخته"))</f>
        <v>0</v>
      </c>
      <c r="J4914" s="27">
        <f>IF($H4914="","",IFERROR(VLOOKUP($H4914,AcctTbl,3,0),""))</f>
        <v>0</v>
      </c>
      <c r="K4914" s="29"/>
      <c r="L4914" s="28"/>
      <c r="M4914" s="31"/>
      <c r="N4914" s="29"/>
      <c r="O4914" s="32">
        <f>IF($B4914="",0,IF($U4914="IN",N($M4914),0))</f>
        <v>0</v>
      </c>
      <c r="P4914" s="32">
        <f>IF($B4914="",0,IF(OR($U4914="OUT",$U4914="TRF"),N($M4914),0))</f>
        <v>0</v>
      </c>
      <c r="Q4914" s="32">
        <f>IF($B4914="",0,IF(OR($U4914="OUT",$U4914="TRF"),N($M4914),0))</f>
        <v>0</v>
      </c>
      <c r="R4914" s="32">
        <f>IF($B4914="",0,IF($U4914="IN",N($M4914),0))</f>
        <v>0</v>
      </c>
      <c r="S4914" s="33">
        <f>IF($B4914="","",IF($M4914="","⚠ مبلغ",IF($E4914="","⚠ بانک عامل",IF(AND($U4914="TRF",$F4914=""),"⚠ بانک مقصد",IF(AND($V4914&lt;&gt;"NONE",$V4914&lt;&gt;"",$Z4914=""),"⚠ طرف حساب","✓")))))</f>
        <v>0</v>
      </c>
      <c r="T4914" s="29"/>
      <c r="U4914" s="27">
        <f>IFERROR(VLOOKUP($D4914,BankOpTbl,2,0),"")</f>
        <v>0</v>
      </c>
      <c r="V4914" s="27">
        <f>IFERROR(VLOOKUP($D4914,BankOpTbl,3,0),"")</f>
        <v>0</v>
      </c>
      <c r="W4914" s="27">
        <f>IFERROR(VLOOKUP($D4914,BankOpTbl,4,0),"")</f>
        <v>0</v>
      </c>
      <c r="X4914" s="27">
        <f>IF($E4914="","",IFERROR(VLOOKUP($E4914,BankTbl,4,0),""))</f>
        <v>0</v>
      </c>
      <c r="Y4914" s="27">
        <f>IF($F4914="","",IFERROR(VLOOKUP($F4914,BankTbl,4,0),""))</f>
        <v>0</v>
      </c>
      <c r="Z4914" s="27">
        <f>IF($B4914="","",IF($V4914="PICK",LEFT($N4914,5),IF($V4914="FIXED",$W4914,IF($V4914="CODE",$H4914,""))))</f>
        <v>0</v>
      </c>
    </row>
    <row r="4915" spans="1:26" ht="21" customHeight="1">
      <c r="A4915" s="27">
        <f>IF($B4915="","",COUNTA($B$13:$B4915))</f>
        <v>0</v>
      </c>
      <c r="B4915" s="28"/>
      <c r="C4915" s="28"/>
      <c r="D4915" s="29"/>
      <c r="E4915" s="29"/>
      <c r="F4915" s="29"/>
      <c r="G4915" s="28"/>
      <c r="H4915" s="28"/>
      <c r="I4915" s="30">
        <f>IF($H4915="","",IFERROR(VLOOKUP($H4915,AcctTbl,2,0),"کد ناشناخته"))</f>
        <v>0</v>
      </c>
      <c r="J4915" s="27">
        <f>IF($H4915="","",IFERROR(VLOOKUP($H4915,AcctTbl,3,0),""))</f>
        <v>0</v>
      </c>
      <c r="K4915" s="29"/>
      <c r="L4915" s="28"/>
      <c r="M4915" s="31"/>
      <c r="N4915" s="29"/>
      <c r="O4915" s="32">
        <f>IF($B4915="",0,IF($U4915="IN",N($M4915),0))</f>
        <v>0</v>
      </c>
      <c r="P4915" s="32">
        <f>IF($B4915="",0,IF(OR($U4915="OUT",$U4915="TRF"),N($M4915),0))</f>
        <v>0</v>
      </c>
      <c r="Q4915" s="32">
        <f>IF($B4915="",0,IF(OR($U4915="OUT",$U4915="TRF"),N($M4915),0))</f>
        <v>0</v>
      </c>
      <c r="R4915" s="32">
        <f>IF($B4915="",0,IF($U4915="IN",N($M4915),0))</f>
        <v>0</v>
      </c>
      <c r="S4915" s="33">
        <f>IF($B4915="","",IF($M4915="","⚠ مبلغ",IF($E4915="","⚠ بانک عامل",IF(AND($U4915="TRF",$F4915=""),"⚠ بانک مقصد",IF(AND($V4915&lt;&gt;"NONE",$V4915&lt;&gt;"",$Z4915=""),"⚠ طرف حساب","✓")))))</f>
        <v>0</v>
      </c>
      <c r="T4915" s="29"/>
      <c r="U4915" s="27">
        <f>IFERROR(VLOOKUP($D4915,BankOpTbl,2,0),"")</f>
        <v>0</v>
      </c>
      <c r="V4915" s="27">
        <f>IFERROR(VLOOKUP($D4915,BankOpTbl,3,0),"")</f>
        <v>0</v>
      </c>
      <c r="W4915" s="27">
        <f>IFERROR(VLOOKUP($D4915,BankOpTbl,4,0),"")</f>
        <v>0</v>
      </c>
      <c r="X4915" s="27">
        <f>IF($E4915="","",IFERROR(VLOOKUP($E4915,BankTbl,4,0),""))</f>
        <v>0</v>
      </c>
      <c r="Y4915" s="27">
        <f>IF($F4915="","",IFERROR(VLOOKUP($F4915,BankTbl,4,0),""))</f>
        <v>0</v>
      </c>
      <c r="Z4915" s="27">
        <f>IF($B4915="","",IF($V4915="PICK",LEFT($N4915,5),IF($V4915="FIXED",$W4915,IF($V4915="CODE",$H4915,""))))</f>
        <v>0</v>
      </c>
    </row>
    <row r="4916" spans="1:26" ht="21" customHeight="1">
      <c r="A4916" s="27">
        <f>IF($B4916="","",COUNTA($B$13:$B4916))</f>
        <v>0</v>
      </c>
      <c r="B4916" s="28"/>
      <c r="C4916" s="28"/>
      <c r="D4916" s="29"/>
      <c r="E4916" s="29"/>
      <c r="F4916" s="29"/>
      <c r="G4916" s="28"/>
      <c r="H4916" s="28"/>
      <c r="I4916" s="30">
        <f>IF($H4916="","",IFERROR(VLOOKUP($H4916,AcctTbl,2,0),"کد ناشناخته"))</f>
        <v>0</v>
      </c>
      <c r="J4916" s="27">
        <f>IF($H4916="","",IFERROR(VLOOKUP($H4916,AcctTbl,3,0),""))</f>
        <v>0</v>
      </c>
      <c r="K4916" s="29"/>
      <c r="L4916" s="28"/>
      <c r="M4916" s="31"/>
      <c r="N4916" s="29"/>
      <c r="O4916" s="32">
        <f>IF($B4916="",0,IF($U4916="IN",N($M4916),0))</f>
        <v>0</v>
      </c>
      <c r="P4916" s="32">
        <f>IF($B4916="",0,IF(OR($U4916="OUT",$U4916="TRF"),N($M4916),0))</f>
        <v>0</v>
      </c>
      <c r="Q4916" s="32">
        <f>IF($B4916="",0,IF(OR($U4916="OUT",$U4916="TRF"),N($M4916),0))</f>
        <v>0</v>
      </c>
      <c r="R4916" s="32">
        <f>IF($B4916="",0,IF($U4916="IN",N($M4916),0))</f>
        <v>0</v>
      </c>
      <c r="S4916" s="33">
        <f>IF($B4916="","",IF($M4916="","⚠ مبلغ",IF($E4916="","⚠ بانک عامل",IF(AND($U4916="TRF",$F4916=""),"⚠ بانک مقصد",IF(AND($V4916&lt;&gt;"NONE",$V4916&lt;&gt;"",$Z4916=""),"⚠ طرف حساب","✓")))))</f>
        <v>0</v>
      </c>
      <c r="T4916" s="29"/>
      <c r="U4916" s="27">
        <f>IFERROR(VLOOKUP($D4916,BankOpTbl,2,0),"")</f>
        <v>0</v>
      </c>
      <c r="V4916" s="27">
        <f>IFERROR(VLOOKUP($D4916,BankOpTbl,3,0),"")</f>
        <v>0</v>
      </c>
      <c r="W4916" s="27">
        <f>IFERROR(VLOOKUP($D4916,BankOpTbl,4,0),"")</f>
        <v>0</v>
      </c>
      <c r="X4916" s="27">
        <f>IF($E4916="","",IFERROR(VLOOKUP($E4916,BankTbl,4,0),""))</f>
        <v>0</v>
      </c>
      <c r="Y4916" s="27">
        <f>IF($F4916="","",IFERROR(VLOOKUP($F4916,BankTbl,4,0),""))</f>
        <v>0</v>
      </c>
      <c r="Z4916" s="27">
        <f>IF($B4916="","",IF($V4916="PICK",LEFT($N4916,5),IF($V4916="FIXED",$W4916,IF($V4916="CODE",$H4916,""))))</f>
        <v>0</v>
      </c>
    </row>
    <row r="4917" spans="1:26" ht="21" customHeight="1">
      <c r="A4917" s="27">
        <f>IF($B4917="","",COUNTA($B$13:$B4917))</f>
        <v>0</v>
      </c>
      <c r="B4917" s="28"/>
      <c r="C4917" s="28"/>
      <c r="D4917" s="29"/>
      <c r="E4917" s="29"/>
      <c r="F4917" s="29"/>
      <c r="G4917" s="28"/>
      <c r="H4917" s="28"/>
      <c r="I4917" s="30">
        <f>IF($H4917="","",IFERROR(VLOOKUP($H4917,AcctTbl,2,0),"کد ناشناخته"))</f>
        <v>0</v>
      </c>
      <c r="J4917" s="27">
        <f>IF($H4917="","",IFERROR(VLOOKUP($H4917,AcctTbl,3,0),""))</f>
        <v>0</v>
      </c>
      <c r="K4917" s="29"/>
      <c r="L4917" s="28"/>
      <c r="M4917" s="31"/>
      <c r="N4917" s="29"/>
      <c r="O4917" s="32">
        <f>IF($B4917="",0,IF($U4917="IN",N($M4917),0))</f>
        <v>0</v>
      </c>
      <c r="P4917" s="32">
        <f>IF($B4917="",0,IF(OR($U4917="OUT",$U4917="TRF"),N($M4917),0))</f>
        <v>0</v>
      </c>
      <c r="Q4917" s="32">
        <f>IF($B4917="",0,IF(OR($U4917="OUT",$U4917="TRF"),N($M4917),0))</f>
        <v>0</v>
      </c>
      <c r="R4917" s="32">
        <f>IF($B4917="",0,IF($U4917="IN",N($M4917),0))</f>
        <v>0</v>
      </c>
      <c r="S4917" s="33">
        <f>IF($B4917="","",IF($M4917="","⚠ مبلغ",IF($E4917="","⚠ بانک عامل",IF(AND($U4917="TRF",$F4917=""),"⚠ بانک مقصد",IF(AND($V4917&lt;&gt;"NONE",$V4917&lt;&gt;"",$Z4917=""),"⚠ طرف حساب","✓")))))</f>
        <v>0</v>
      </c>
      <c r="T4917" s="29"/>
      <c r="U4917" s="27">
        <f>IFERROR(VLOOKUP($D4917,BankOpTbl,2,0),"")</f>
        <v>0</v>
      </c>
      <c r="V4917" s="27">
        <f>IFERROR(VLOOKUP($D4917,BankOpTbl,3,0),"")</f>
        <v>0</v>
      </c>
      <c r="W4917" s="27">
        <f>IFERROR(VLOOKUP($D4917,BankOpTbl,4,0),"")</f>
        <v>0</v>
      </c>
      <c r="X4917" s="27">
        <f>IF($E4917="","",IFERROR(VLOOKUP($E4917,BankTbl,4,0),""))</f>
        <v>0</v>
      </c>
      <c r="Y4917" s="27">
        <f>IF($F4917="","",IFERROR(VLOOKUP($F4917,BankTbl,4,0),""))</f>
        <v>0</v>
      </c>
      <c r="Z4917" s="27">
        <f>IF($B4917="","",IF($V4917="PICK",LEFT($N4917,5),IF($V4917="FIXED",$W4917,IF($V4917="CODE",$H4917,""))))</f>
        <v>0</v>
      </c>
    </row>
    <row r="4918" spans="1:26" ht="21" customHeight="1">
      <c r="A4918" s="27">
        <f>IF($B4918="","",COUNTA($B$13:$B4918))</f>
        <v>0</v>
      </c>
      <c r="B4918" s="28"/>
      <c r="C4918" s="28"/>
      <c r="D4918" s="29"/>
      <c r="E4918" s="29"/>
      <c r="F4918" s="29"/>
      <c r="G4918" s="28"/>
      <c r="H4918" s="28"/>
      <c r="I4918" s="30">
        <f>IF($H4918="","",IFERROR(VLOOKUP($H4918,AcctTbl,2,0),"کد ناشناخته"))</f>
        <v>0</v>
      </c>
      <c r="J4918" s="27">
        <f>IF($H4918="","",IFERROR(VLOOKUP($H4918,AcctTbl,3,0),""))</f>
        <v>0</v>
      </c>
      <c r="K4918" s="29"/>
      <c r="L4918" s="28"/>
      <c r="M4918" s="31"/>
      <c r="N4918" s="29"/>
      <c r="O4918" s="32">
        <f>IF($B4918="",0,IF($U4918="IN",N($M4918),0))</f>
        <v>0</v>
      </c>
      <c r="P4918" s="32">
        <f>IF($B4918="",0,IF(OR($U4918="OUT",$U4918="TRF"),N($M4918),0))</f>
        <v>0</v>
      </c>
      <c r="Q4918" s="32">
        <f>IF($B4918="",0,IF(OR($U4918="OUT",$U4918="TRF"),N($M4918),0))</f>
        <v>0</v>
      </c>
      <c r="R4918" s="32">
        <f>IF($B4918="",0,IF($U4918="IN",N($M4918),0))</f>
        <v>0</v>
      </c>
      <c r="S4918" s="33">
        <f>IF($B4918="","",IF($M4918="","⚠ مبلغ",IF($E4918="","⚠ بانک عامل",IF(AND($U4918="TRF",$F4918=""),"⚠ بانک مقصد",IF(AND($V4918&lt;&gt;"NONE",$V4918&lt;&gt;"",$Z4918=""),"⚠ طرف حساب","✓")))))</f>
        <v>0</v>
      </c>
      <c r="T4918" s="29"/>
      <c r="U4918" s="27">
        <f>IFERROR(VLOOKUP($D4918,BankOpTbl,2,0),"")</f>
        <v>0</v>
      </c>
      <c r="V4918" s="27">
        <f>IFERROR(VLOOKUP($D4918,BankOpTbl,3,0),"")</f>
        <v>0</v>
      </c>
      <c r="W4918" s="27">
        <f>IFERROR(VLOOKUP($D4918,BankOpTbl,4,0),"")</f>
        <v>0</v>
      </c>
      <c r="X4918" s="27">
        <f>IF($E4918="","",IFERROR(VLOOKUP($E4918,BankTbl,4,0),""))</f>
        <v>0</v>
      </c>
      <c r="Y4918" s="27">
        <f>IF($F4918="","",IFERROR(VLOOKUP($F4918,BankTbl,4,0),""))</f>
        <v>0</v>
      </c>
      <c r="Z4918" s="27">
        <f>IF($B4918="","",IF($V4918="PICK",LEFT($N4918,5),IF($V4918="FIXED",$W4918,IF($V4918="CODE",$H4918,""))))</f>
        <v>0</v>
      </c>
    </row>
    <row r="4919" spans="1:26" ht="21" customHeight="1">
      <c r="A4919" s="27">
        <f>IF($B4919="","",COUNTA($B$13:$B4919))</f>
        <v>0</v>
      </c>
      <c r="B4919" s="28"/>
      <c r="C4919" s="28"/>
      <c r="D4919" s="29"/>
      <c r="E4919" s="29"/>
      <c r="F4919" s="29"/>
      <c r="G4919" s="28"/>
      <c r="H4919" s="28"/>
      <c r="I4919" s="30">
        <f>IF($H4919="","",IFERROR(VLOOKUP($H4919,AcctTbl,2,0),"کد ناشناخته"))</f>
        <v>0</v>
      </c>
      <c r="J4919" s="27">
        <f>IF($H4919="","",IFERROR(VLOOKUP($H4919,AcctTbl,3,0),""))</f>
        <v>0</v>
      </c>
      <c r="K4919" s="29"/>
      <c r="L4919" s="28"/>
      <c r="M4919" s="31"/>
      <c r="N4919" s="29"/>
      <c r="O4919" s="32">
        <f>IF($B4919="",0,IF($U4919="IN",N($M4919),0))</f>
        <v>0</v>
      </c>
      <c r="P4919" s="32">
        <f>IF($B4919="",0,IF(OR($U4919="OUT",$U4919="TRF"),N($M4919),0))</f>
        <v>0</v>
      </c>
      <c r="Q4919" s="32">
        <f>IF($B4919="",0,IF(OR($U4919="OUT",$U4919="TRF"),N($M4919),0))</f>
        <v>0</v>
      </c>
      <c r="R4919" s="32">
        <f>IF($B4919="",0,IF($U4919="IN",N($M4919),0))</f>
        <v>0</v>
      </c>
      <c r="S4919" s="33">
        <f>IF($B4919="","",IF($M4919="","⚠ مبلغ",IF($E4919="","⚠ بانک عامل",IF(AND($U4919="TRF",$F4919=""),"⚠ بانک مقصد",IF(AND($V4919&lt;&gt;"NONE",$V4919&lt;&gt;"",$Z4919=""),"⚠ طرف حساب","✓")))))</f>
        <v>0</v>
      </c>
      <c r="T4919" s="29"/>
      <c r="U4919" s="27">
        <f>IFERROR(VLOOKUP($D4919,BankOpTbl,2,0),"")</f>
        <v>0</v>
      </c>
      <c r="V4919" s="27">
        <f>IFERROR(VLOOKUP($D4919,BankOpTbl,3,0),"")</f>
        <v>0</v>
      </c>
      <c r="W4919" s="27">
        <f>IFERROR(VLOOKUP($D4919,BankOpTbl,4,0),"")</f>
        <v>0</v>
      </c>
      <c r="X4919" s="27">
        <f>IF($E4919="","",IFERROR(VLOOKUP($E4919,BankTbl,4,0),""))</f>
        <v>0</v>
      </c>
      <c r="Y4919" s="27">
        <f>IF($F4919="","",IFERROR(VLOOKUP($F4919,BankTbl,4,0),""))</f>
        <v>0</v>
      </c>
      <c r="Z4919" s="27">
        <f>IF($B4919="","",IF($V4919="PICK",LEFT($N4919,5),IF($V4919="FIXED",$W4919,IF($V4919="CODE",$H4919,""))))</f>
        <v>0</v>
      </c>
    </row>
    <row r="4920" spans="1:26" ht="21" customHeight="1">
      <c r="A4920" s="27">
        <f>IF($B4920="","",COUNTA($B$13:$B4920))</f>
        <v>0</v>
      </c>
      <c r="B4920" s="28"/>
      <c r="C4920" s="28"/>
      <c r="D4920" s="29"/>
      <c r="E4920" s="29"/>
      <c r="F4920" s="29"/>
      <c r="G4920" s="28"/>
      <c r="H4920" s="28"/>
      <c r="I4920" s="30">
        <f>IF($H4920="","",IFERROR(VLOOKUP($H4920,AcctTbl,2,0),"کد ناشناخته"))</f>
        <v>0</v>
      </c>
      <c r="J4920" s="27">
        <f>IF($H4920="","",IFERROR(VLOOKUP($H4920,AcctTbl,3,0),""))</f>
        <v>0</v>
      </c>
      <c r="K4920" s="29"/>
      <c r="L4920" s="28"/>
      <c r="M4920" s="31"/>
      <c r="N4920" s="29"/>
      <c r="O4920" s="32">
        <f>IF($B4920="",0,IF($U4920="IN",N($M4920),0))</f>
        <v>0</v>
      </c>
      <c r="P4920" s="32">
        <f>IF($B4920="",0,IF(OR($U4920="OUT",$U4920="TRF"),N($M4920),0))</f>
        <v>0</v>
      </c>
      <c r="Q4920" s="32">
        <f>IF($B4920="",0,IF(OR($U4920="OUT",$U4920="TRF"),N($M4920),0))</f>
        <v>0</v>
      </c>
      <c r="R4920" s="32">
        <f>IF($B4920="",0,IF($U4920="IN",N($M4920),0))</f>
        <v>0</v>
      </c>
      <c r="S4920" s="33">
        <f>IF($B4920="","",IF($M4920="","⚠ مبلغ",IF($E4920="","⚠ بانک عامل",IF(AND($U4920="TRF",$F4920=""),"⚠ بانک مقصد",IF(AND($V4920&lt;&gt;"NONE",$V4920&lt;&gt;"",$Z4920=""),"⚠ طرف حساب","✓")))))</f>
        <v>0</v>
      </c>
      <c r="T4920" s="29"/>
      <c r="U4920" s="27">
        <f>IFERROR(VLOOKUP($D4920,BankOpTbl,2,0),"")</f>
        <v>0</v>
      </c>
      <c r="V4920" s="27">
        <f>IFERROR(VLOOKUP($D4920,BankOpTbl,3,0),"")</f>
        <v>0</v>
      </c>
      <c r="W4920" s="27">
        <f>IFERROR(VLOOKUP($D4920,BankOpTbl,4,0),"")</f>
        <v>0</v>
      </c>
      <c r="X4920" s="27">
        <f>IF($E4920="","",IFERROR(VLOOKUP($E4920,BankTbl,4,0),""))</f>
        <v>0</v>
      </c>
      <c r="Y4920" s="27">
        <f>IF($F4920="","",IFERROR(VLOOKUP($F4920,BankTbl,4,0),""))</f>
        <v>0</v>
      </c>
      <c r="Z4920" s="27">
        <f>IF($B4920="","",IF($V4920="PICK",LEFT($N4920,5),IF($V4920="FIXED",$W4920,IF($V4920="CODE",$H4920,""))))</f>
        <v>0</v>
      </c>
    </row>
    <row r="4921" spans="1:26" ht="21" customHeight="1">
      <c r="A4921" s="27">
        <f>IF($B4921="","",COUNTA($B$13:$B4921))</f>
        <v>0</v>
      </c>
      <c r="B4921" s="28"/>
      <c r="C4921" s="28"/>
      <c r="D4921" s="29"/>
      <c r="E4921" s="29"/>
      <c r="F4921" s="29"/>
      <c r="G4921" s="28"/>
      <c r="H4921" s="28"/>
      <c r="I4921" s="30">
        <f>IF($H4921="","",IFERROR(VLOOKUP($H4921,AcctTbl,2,0),"کد ناشناخته"))</f>
        <v>0</v>
      </c>
      <c r="J4921" s="27">
        <f>IF($H4921="","",IFERROR(VLOOKUP($H4921,AcctTbl,3,0),""))</f>
        <v>0</v>
      </c>
      <c r="K4921" s="29"/>
      <c r="L4921" s="28"/>
      <c r="M4921" s="31"/>
      <c r="N4921" s="29"/>
      <c r="O4921" s="32">
        <f>IF($B4921="",0,IF($U4921="IN",N($M4921),0))</f>
        <v>0</v>
      </c>
      <c r="P4921" s="32">
        <f>IF($B4921="",0,IF(OR($U4921="OUT",$U4921="TRF"),N($M4921),0))</f>
        <v>0</v>
      </c>
      <c r="Q4921" s="32">
        <f>IF($B4921="",0,IF(OR($U4921="OUT",$U4921="TRF"),N($M4921),0))</f>
        <v>0</v>
      </c>
      <c r="R4921" s="32">
        <f>IF($B4921="",0,IF($U4921="IN",N($M4921),0))</f>
        <v>0</v>
      </c>
      <c r="S4921" s="33">
        <f>IF($B4921="","",IF($M4921="","⚠ مبلغ",IF($E4921="","⚠ بانک عامل",IF(AND($U4921="TRF",$F4921=""),"⚠ بانک مقصد",IF(AND($V4921&lt;&gt;"NONE",$V4921&lt;&gt;"",$Z4921=""),"⚠ طرف حساب","✓")))))</f>
        <v>0</v>
      </c>
      <c r="T4921" s="29"/>
      <c r="U4921" s="27">
        <f>IFERROR(VLOOKUP($D4921,BankOpTbl,2,0),"")</f>
        <v>0</v>
      </c>
      <c r="V4921" s="27">
        <f>IFERROR(VLOOKUP($D4921,BankOpTbl,3,0),"")</f>
        <v>0</v>
      </c>
      <c r="W4921" s="27">
        <f>IFERROR(VLOOKUP($D4921,BankOpTbl,4,0),"")</f>
        <v>0</v>
      </c>
      <c r="X4921" s="27">
        <f>IF($E4921="","",IFERROR(VLOOKUP($E4921,BankTbl,4,0),""))</f>
        <v>0</v>
      </c>
      <c r="Y4921" s="27">
        <f>IF($F4921="","",IFERROR(VLOOKUP($F4921,BankTbl,4,0),""))</f>
        <v>0</v>
      </c>
      <c r="Z4921" s="27">
        <f>IF($B4921="","",IF($V4921="PICK",LEFT($N4921,5),IF($V4921="FIXED",$W4921,IF($V4921="CODE",$H4921,""))))</f>
        <v>0</v>
      </c>
    </row>
    <row r="4922" spans="1:26" ht="21" customHeight="1">
      <c r="A4922" s="27">
        <f>IF($B4922="","",COUNTA($B$13:$B4922))</f>
        <v>0</v>
      </c>
      <c r="B4922" s="28"/>
      <c r="C4922" s="28"/>
      <c r="D4922" s="29"/>
      <c r="E4922" s="29"/>
      <c r="F4922" s="29"/>
      <c r="G4922" s="28"/>
      <c r="H4922" s="28"/>
      <c r="I4922" s="30">
        <f>IF($H4922="","",IFERROR(VLOOKUP($H4922,AcctTbl,2,0),"کد ناشناخته"))</f>
        <v>0</v>
      </c>
      <c r="J4922" s="27">
        <f>IF($H4922="","",IFERROR(VLOOKUP($H4922,AcctTbl,3,0),""))</f>
        <v>0</v>
      </c>
      <c r="K4922" s="29"/>
      <c r="L4922" s="28"/>
      <c r="M4922" s="31"/>
      <c r="N4922" s="29"/>
      <c r="O4922" s="32">
        <f>IF($B4922="",0,IF($U4922="IN",N($M4922),0))</f>
        <v>0</v>
      </c>
      <c r="P4922" s="32">
        <f>IF($B4922="",0,IF(OR($U4922="OUT",$U4922="TRF"),N($M4922),0))</f>
        <v>0</v>
      </c>
      <c r="Q4922" s="32">
        <f>IF($B4922="",0,IF(OR($U4922="OUT",$U4922="TRF"),N($M4922),0))</f>
        <v>0</v>
      </c>
      <c r="R4922" s="32">
        <f>IF($B4922="",0,IF($U4922="IN",N($M4922),0))</f>
        <v>0</v>
      </c>
      <c r="S4922" s="33">
        <f>IF($B4922="","",IF($M4922="","⚠ مبلغ",IF($E4922="","⚠ بانک عامل",IF(AND($U4922="TRF",$F4922=""),"⚠ بانک مقصد",IF(AND($V4922&lt;&gt;"NONE",$V4922&lt;&gt;"",$Z4922=""),"⚠ طرف حساب","✓")))))</f>
        <v>0</v>
      </c>
      <c r="T4922" s="29"/>
      <c r="U4922" s="27">
        <f>IFERROR(VLOOKUP($D4922,BankOpTbl,2,0),"")</f>
        <v>0</v>
      </c>
      <c r="V4922" s="27">
        <f>IFERROR(VLOOKUP($D4922,BankOpTbl,3,0),"")</f>
        <v>0</v>
      </c>
      <c r="W4922" s="27">
        <f>IFERROR(VLOOKUP($D4922,BankOpTbl,4,0),"")</f>
        <v>0</v>
      </c>
      <c r="X4922" s="27">
        <f>IF($E4922="","",IFERROR(VLOOKUP($E4922,BankTbl,4,0),""))</f>
        <v>0</v>
      </c>
      <c r="Y4922" s="27">
        <f>IF($F4922="","",IFERROR(VLOOKUP($F4922,BankTbl,4,0),""))</f>
        <v>0</v>
      </c>
      <c r="Z4922" s="27">
        <f>IF($B4922="","",IF($V4922="PICK",LEFT($N4922,5),IF($V4922="FIXED",$W4922,IF($V4922="CODE",$H4922,""))))</f>
        <v>0</v>
      </c>
    </row>
    <row r="4923" spans="1:26" ht="21" customHeight="1">
      <c r="A4923" s="27">
        <f>IF($B4923="","",COUNTA($B$13:$B4923))</f>
        <v>0</v>
      </c>
      <c r="B4923" s="28"/>
      <c r="C4923" s="28"/>
      <c r="D4923" s="29"/>
      <c r="E4923" s="29"/>
      <c r="F4923" s="29"/>
      <c r="G4923" s="28"/>
      <c r="H4923" s="28"/>
      <c r="I4923" s="30">
        <f>IF($H4923="","",IFERROR(VLOOKUP($H4923,AcctTbl,2,0),"کد ناشناخته"))</f>
        <v>0</v>
      </c>
      <c r="J4923" s="27">
        <f>IF($H4923="","",IFERROR(VLOOKUP($H4923,AcctTbl,3,0),""))</f>
        <v>0</v>
      </c>
      <c r="K4923" s="29"/>
      <c r="L4923" s="28"/>
      <c r="M4923" s="31"/>
      <c r="N4923" s="29"/>
      <c r="O4923" s="32">
        <f>IF($B4923="",0,IF($U4923="IN",N($M4923),0))</f>
        <v>0</v>
      </c>
      <c r="P4923" s="32">
        <f>IF($B4923="",0,IF(OR($U4923="OUT",$U4923="TRF"),N($M4923),0))</f>
        <v>0</v>
      </c>
      <c r="Q4923" s="32">
        <f>IF($B4923="",0,IF(OR($U4923="OUT",$U4923="TRF"),N($M4923),0))</f>
        <v>0</v>
      </c>
      <c r="R4923" s="32">
        <f>IF($B4923="",0,IF($U4923="IN",N($M4923),0))</f>
        <v>0</v>
      </c>
      <c r="S4923" s="33">
        <f>IF($B4923="","",IF($M4923="","⚠ مبلغ",IF($E4923="","⚠ بانک عامل",IF(AND($U4923="TRF",$F4923=""),"⚠ بانک مقصد",IF(AND($V4923&lt;&gt;"NONE",$V4923&lt;&gt;"",$Z4923=""),"⚠ طرف حساب","✓")))))</f>
        <v>0</v>
      </c>
      <c r="T4923" s="29"/>
      <c r="U4923" s="27">
        <f>IFERROR(VLOOKUP($D4923,BankOpTbl,2,0),"")</f>
        <v>0</v>
      </c>
      <c r="V4923" s="27">
        <f>IFERROR(VLOOKUP($D4923,BankOpTbl,3,0),"")</f>
        <v>0</v>
      </c>
      <c r="W4923" s="27">
        <f>IFERROR(VLOOKUP($D4923,BankOpTbl,4,0),"")</f>
        <v>0</v>
      </c>
      <c r="X4923" s="27">
        <f>IF($E4923="","",IFERROR(VLOOKUP($E4923,BankTbl,4,0),""))</f>
        <v>0</v>
      </c>
      <c r="Y4923" s="27">
        <f>IF($F4923="","",IFERROR(VLOOKUP($F4923,BankTbl,4,0),""))</f>
        <v>0</v>
      </c>
      <c r="Z4923" s="27">
        <f>IF($B4923="","",IF($V4923="PICK",LEFT($N4923,5),IF($V4923="FIXED",$W4923,IF($V4923="CODE",$H4923,""))))</f>
        <v>0</v>
      </c>
    </row>
    <row r="4924" spans="1:26" ht="21" customHeight="1">
      <c r="A4924" s="27">
        <f>IF($B4924="","",COUNTA($B$13:$B4924))</f>
        <v>0</v>
      </c>
      <c r="B4924" s="28"/>
      <c r="C4924" s="28"/>
      <c r="D4924" s="29"/>
      <c r="E4924" s="29"/>
      <c r="F4924" s="29"/>
      <c r="G4924" s="28"/>
      <c r="H4924" s="28"/>
      <c r="I4924" s="30">
        <f>IF($H4924="","",IFERROR(VLOOKUP($H4924,AcctTbl,2,0),"کد ناشناخته"))</f>
        <v>0</v>
      </c>
      <c r="J4924" s="27">
        <f>IF($H4924="","",IFERROR(VLOOKUP($H4924,AcctTbl,3,0),""))</f>
        <v>0</v>
      </c>
      <c r="K4924" s="29"/>
      <c r="L4924" s="28"/>
      <c r="M4924" s="31"/>
      <c r="N4924" s="29"/>
      <c r="O4924" s="32">
        <f>IF($B4924="",0,IF($U4924="IN",N($M4924),0))</f>
        <v>0</v>
      </c>
      <c r="P4924" s="32">
        <f>IF($B4924="",0,IF(OR($U4924="OUT",$U4924="TRF"),N($M4924),0))</f>
        <v>0</v>
      </c>
      <c r="Q4924" s="32">
        <f>IF($B4924="",0,IF(OR($U4924="OUT",$U4924="TRF"),N($M4924),0))</f>
        <v>0</v>
      </c>
      <c r="R4924" s="32">
        <f>IF($B4924="",0,IF($U4924="IN",N($M4924),0))</f>
        <v>0</v>
      </c>
      <c r="S4924" s="33">
        <f>IF($B4924="","",IF($M4924="","⚠ مبلغ",IF($E4924="","⚠ بانک عامل",IF(AND($U4924="TRF",$F4924=""),"⚠ بانک مقصد",IF(AND($V4924&lt;&gt;"NONE",$V4924&lt;&gt;"",$Z4924=""),"⚠ طرف حساب","✓")))))</f>
        <v>0</v>
      </c>
      <c r="T4924" s="29"/>
      <c r="U4924" s="27">
        <f>IFERROR(VLOOKUP($D4924,BankOpTbl,2,0),"")</f>
        <v>0</v>
      </c>
      <c r="V4924" s="27">
        <f>IFERROR(VLOOKUP($D4924,BankOpTbl,3,0),"")</f>
        <v>0</v>
      </c>
      <c r="W4924" s="27">
        <f>IFERROR(VLOOKUP($D4924,BankOpTbl,4,0),"")</f>
        <v>0</v>
      </c>
      <c r="X4924" s="27">
        <f>IF($E4924="","",IFERROR(VLOOKUP($E4924,BankTbl,4,0),""))</f>
        <v>0</v>
      </c>
      <c r="Y4924" s="27">
        <f>IF($F4924="","",IFERROR(VLOOKUP($F4924,BankTbl,4,0),""))</f>
        <v>0</v>
      </c>
      <c r="Z4924" s="27">
        <f>IF($B4924="","",IF($V4924="PICK",LEFT($N4924,5),IF($V4924="FIXED",$W4924,IF($V4924="CODE",$H4924,""))))</f>
        <v>0</v>
      </c>
    </row>
    <row r="4925" spans="1:26" ht="21" customHeight="1">
      <c r="A4925" s="27">
        <f>IF($B4925="","",COUNTA($B$13:$B4925))</f>
        <v>0</v>
      </c>
      <c r="B4925" s="28"/>
      <c r="C4925" s="28"/>
      <c r="D4925" s="29"/>
      <c r="E4925" s="29"/>
      <c r="F4925" s="29"/>
      <c r="G4925" s="28"/>
      <c r="H4925" s="28"/>
      <c r="I4925" s="30">
        <f>IF($H4925="","",IFERROR(VLOOKUP($H4925,AcctTbl,2,0),"کد ناشناخته"))</f>
        <v>0</v>
      </c>
      <c r="J4925" s="27">
        <f>IF($H4925="","",IFERROR(VLOOKUP($H4925,AcctTbl,3,0),""))</f>
        <v>0</v>
      </c>
      <c r="K4925" s="29"/>
      <c r="L4925" s="28"/>
      <c r="M4925" s="31"/>
      <c r="N4925" s="29"/>
      <c r="O4925" s="32">
        <f>IF($B4925="",0,IF($U4925="IN",N($M4925),0))</f>
        <v>0</v>
      </c>
      <c r="P4925" s="32">
        <f>IF($B4925="",0,IF(OR($U4925="OUT",$U4925="TRF"),N($M4925),0))</f>
        <v>0</v>
      </c>
      <c r="Q4925" s="32">
        <f>IF($B4925="",0,IF(OR($U4925="OUT",$U4925="TRF"),N($M4925),0))</f>
        <v>0</v>
      </c>
      <c r="R4925" s="32">
        <f>IF($B4925="",0,IF($U4925="IN",N($M4925),0))</f>
        <v>0</v>
      </c>
      <c r="S4925" s="33">
        <f>IF($B4925="","",IF($M4925="","⚠ مبلغ",IF($E4925="","⚠ بانک عامل",IF(AND($U4925="TRF",$F4925=""),"⚠ بانک مقصد",IF(AND($V4925&lt;&gt;"NONE",$V4925&lt;&gt;"",$Z4925=""),"⚠ طرف حساب","✓")))))</f>
        <v>0</v>
      </c>
      <c r="T4925" s="29"/>
      <c r="U4925" s="27">
        <f>IFERROR(VLOOKUP($D4925,BankOpTbl,2,0),"")</f>
        <v>0</v>
      </c>
      <c r="V4925" s="27">
        <f>IFERROR(VLOOKUP($D4925,BankOpTbl,3,0),"")</f>
        <v>0</v>
      </c>
      <c r="W4925" s="27">
        <f>IFERROR(VLOOKUP($D4925,BankOpTbl,4,0),"")</f>
        <v>0</v>
      </c>
      <c r="X4925" s="27">
        <f>IF($E4925="","",IFERROR(VLOOKUP($E4925,BankTbl,4,0),""))</f>
        <v>0</v>
      </c>
      <c r="Y4925" s="27">
        <f>IF($F4925="","",IFERROR(VLOOKUP($F4925,BankTbl,4,0),""))</f>
        <v>0</v>
      </c>
      <c r="Z4925" s="27">
        <f>IF($B4925="","",IF($V4925="PICK",LEFT($N4925,5),IF($V4925="FIXED",$W4925,IF($V4925="CODE",$H4925,""))))</f>
        <v>0</v>
      </c>
    </row>
    <row r="4926" spans="1:26" ht="21" customHeight="1">
      <c r="A4926" s="27">
        <f>IF($B4926="","",COUNTA($B$13:$B4926))</f>
        <v>0</v>
      </c>
      <c r="B4926" s="28"/>
      <c r="C4926" s="28"/>
      <c r="D4926" s="29"/>
      <c r="E4926" s="29"/>
      <c r="F4926" s="29"/>
      <c r="G4926" s="28"/>
      <c r="H4926" s="28"/>
      <c r="I4926" s="30">
        <f>IF($H4926="","",IFERROR(VLOOKUP($H4926,AcctTbl,2,0),"کد ناشناخته"))</f>
        <v>0</v>
      </c>
      <c r="J4926" s="27">
        <f>IF($H4926="","",IFERROR(VLOOKUP($H4926,AcctTbl,3,0),""))</f>
        <v>0</v>
      </c>
      <c r="K4926" s="29"/>
      <c r="L4926" s="28"/>
      <c r="M4926" s="31"/>
      <c r="N4926" s="29"/>
      <c r="O4926" s="32">
        <f>IF($B4926="",0,IF($U4926="IN",N($M4926),0))</f>
        <v>0</v>
      </c>
      <c r="P4926" s="32">
        <f>IF($B4926="",0,IF(OR($U4926="OUT",$U4926="TRF"),N($M4926),0))</f>
        <v>0</v>
      </c>
      <c r="Q4926" s="32">
        <f>IF($B4926="",0,IF(OR($U4926="OUT",$U4926="TRF"),N($M4926),0))</f>
        <v>0</v>
      </c>
      <c r="R4926" s="32">
        <f>IF($B4926="",0,IF($U4926="IN",N($M4926),0))</f>
        <v>0</v>
      </c>
      <c r="S4926" s="33">
        <f>IF($B4926="","",IF($M4926="","⚠ مبلغ",IF($E4926="","⚠ بانک عامل",IF(AND($U4926="TRF",$F4926=""),"⚠ بانک مقصد",IF(AND($V4926&lt;&gt;"NONE",$V4926&lt;&gt;"",$Z4926=""),"⚠ طرف حساب","✓")))))</f>
        <v>0</v>
      </c>
      <c r="T4926" s="29"/>
      <c r="U4926" s="27">
        <f>IFERROR(VLOOKUP($D4926,BankOpTbl,2,0),"")</f>
        <v>0</v>
      </c>
      <c r="V4926" s="27">
        <f>IFERROR(VLOOKUP($D4926,BankOpTbl,3,0),"")</f>
        <v>0</v>
      </c>
      <c r="W4926" s="27">
        <f>IFERROR(VLOOKUP($D4926,BankOpTbl,4,0),"")</f>
        <v>0</v>
      </c>
      <c r="X4926" s="27">
        <f>IF($E4926="","",IFERROR(VLOOKUP($E4926,BankTbl,4,0),""))</f>
        <v>0</v>
      </c>
      <c r="Y4926" s="27">
        <f>IF($F4926="","",IFERROR(VLOOKUP($F4926,BankTbl,4,0),""))</f>
        <v>0</v>
      </c>
      <c r="Z4926" s="27">
        <f>IF($B4926="","",IF($V4926="PICK",LEFT($N4926,5),IF($V4926="FIXED",$W4926,IF($V4926="CODE",$H4926,""))))</f>
        <v>0</v>
      </c>
    </row>
    <row r="4927" spans="1:26" ht="21" customHeight="1">
      <c r="A4927" s="27">
        <f>IF($B4927="","",COUNTA($B$13:$B4927))</f>
        <v>0</v>
      </c>
      <c r="B4927" s="28"/>
      <c r="C4927" s="28"/>
      <c r="D4927" s="29"/>
      <c r="E4927" s="29"/>
      <c r="F4927" s="29"/>
      <c r="G4927" s="28"/>
      <c r="H4927" s="28"/>
      <c r="I4927" s="30">
        <f>IF($H4927="","",IFERROR(VLOOKUP($H4927,AcctTbl,2,0),"کد ناشناخته"))</f>
        <v>0</v>
      </c>
      <c r="J4927" s="27">
        <f>IF($H4927="","",IFERROR(VLOOKUP($H4927,AcctTbl,3,0),""))</f>
        <v>0</v>
      </c>
      <c r="K4927" s="29"/>
      <c r="L4927" s="28"/>
      <c r="M4927" s="31"/>
      <c r="N4927" s="29"/>
      <c r="O4927" s="32">
        <f>IF($B4927="",0,IF($U4927="IN",N($M4927),0))</f>
        <v>0</v>
      </c>
      <c r="P4927" s="32">
        <f>IF($B4927="",0,IF(OR($U4927="OUT",$U4927="TRF"),N($M4927),0))</f>
        <v>0</v>
      </c>
      <c r="Q4927" s="32">
        <f>IF($B4927="",0,IF(OR($U4927="OUT",$U4927="TRF"),N($M4927),0))</f>
        <v>0</v>
      </c>
      <c r="R4927" s="32">
        <f>IF($B4927="",0,IF($U4927="IN",N($M4927),0))</f>
        <v>0</v>
      </c>
      <c r="S4927" s="33">
        <f>IF($B4927="","",IF($M4927="","⚠ مبلغ",IF($E4927="","⚠ بانک عامل",IF(AND($U4927="TRF",$F4927=""),"⚠ بانک مقصد",IF(AND($V4927&lt;&gt;"NONE",$V4927&lt;&gt;"",$Z4927=""),"⚠ طرف حساب","✓")))))</f>
        <v>0</v>
      </c>
      <c r="T4927" s="29"/>
      <c r="U4927" s="27">
        <f>IFERROR(VLOOKUP($D4927,BankOpTbl,2,0),"")</f>
        <v>0</v>
      </c>
      <c r="V4927" s="27">
        <f>IFERROR(VLOOKUP($D4927,BankOpTbl,3,0),"")</f>
        <v>0</v>
      </c>
      <c r="W4927" s="27">
        <f>IFERROR(VLOOKUP($D4927,BankOpTbl,4,0),"")</f>
        <v>0</v>
      </c>
      <c r="X4927" s="27">
        <f>IF($E4927="","",IFERROR(VLOOKUP($E4927,BankTbl,4,0),""))</f>
        <v>0</v>
      </c>
      <c r="Y4927" s="27">
        <f>IF($F4927="","",IFERROR(VLOOKUP($F4927,BankTbl,4,0),""))</f>
        <v>0</v>
      </c>
      <c r="Z4927" s="27">
        <f>IF($B4927="","",IF($V4927="PICK",LEFT($N4927,5),IF($V4927="FIXED",$W4927,IF($V4927="CODE",$H4927,""))))</f>
        <v>0</v>
      </c>
    </row>
    <row r="4928" spans="1:26" ht="21" customHeight="1">
      <c r="A4928" s="27">
        <f>IF($B4928="","",COUNTA($B$13:$B4928))</f>
        <v>0</v>
      </c>
      <c r="B4928" s="28"/>
      <c r="C4928" s="28"/>
      <c r="D4928" s="29"/>
      <c r="E4928" s="29"/>
      <c r="F4928" s="29"/>
      <c r="G4928" s="28"/>
      <c r="H4928" s="28"/>
      <c r="I4928" s="30">
        <f>IF($H4928="","",IFERROR(VLOOKUP($H4928,AcctTbl,2,0),"کد ناشناخته"))</f>
        <v>0</v>
      </c>
      <c r="J4928" s="27">
        <f>IF($H4928="","",IFERROR(VLOOKUP($H4928,AcctTbl,3,0),""))</f>
        <v>0</v>
      </c>
      <c r="K4928" s="29"/>
      <c r="L4928" s="28"/>
      <c r="M4928" s="31"/>
      <c r="N4928" s="29"/>
      <c r="O4928" s="32">
        <f>IF($B4928="",0,IF($U4928="IN",N($M4928),0))</f>
        <v>0</v>
      </c>
      <c r="P4928" s="32">
        <f>IF($B4928="",0,IF(OR($U4928="OUT",$U4928="TRF"),N($M4928),0))</f>
        <v>0</v>
      </c>
      <c r="Q4928" s="32">
        <f>IF($B4928="",0,IF(OR($U4928="OUT",$U4928="TRF"),N($M4928),0))</f>
        <v>0</v>
      </c>
      <c r="R4928" s="32">
        <f>IF($B4928="",0,IF($U4928="IN",N($M4928),0))</f>
        <v>0</v>
      </c>
      <c r="S4928" s="33">
        <f>IF($B4928="","",IF($M4928="","⚠ مبلغ",IF($E4928="","⚠ بانک عامل",IF(AND($U4928="TRF",$F4928=""),"⚠ بانک مقصد",IF(AND($V4928&lt;&gt;"NONE",$V4928&lt;&gt;"",$Z4928=""),"⚠ طرف حساب","✓")))))</f>
        <v>0</v>
      </c>
      <c r="T4928" s="29"/>
      <c r="U4928" s="27">
        <f>IFERROR(VLOOKUP($D4928,BankOpTbl,2,0),"")</f>
        <v>0</v>
      </c>
      <c r="V4928" s="27">
        <f>IFERROR(VLOOKUP($D4928,BankOpTbl,3,0),"")</f>
        <v>0</v>
      </c>
      <c r="W4928" s="27">
        <f>IFERROR(VLOOKUP($D4928,BankOpTbl,4,0),"")</f>
        <v>0</v>
      </c>
      <c r="X4928" s="27">
        <f>IF($E4928="","",IFERROR(VLOOKUP($E4928,BankTbl,4,0),""))</f>
        <v>0</v>
      </c>
      <c r="Y4928" s="27">
        <f>IF($F4928="","",IFERROR(VLOOKUP($F4928,BankTbl,4,0),""))</f>
        <v>0</v>
      </c>
      <c r="Z4928" s="27">
        <f>IF($B4928="","",IF($V4928="PICK",LEFT($N4928,5),IF($V4928="FIXED",$W4928,IF($V4928="CODE",$H4928,""))))</f>
        <v>0</v>
      </c>
    </row>
    <row r="4929" spans="1:26" ht="21" customHeight="1">
      <c r="A4929" s="27">
        <f>IF($B4929="","",COUNTA($B$13:$B4929))</f>
        <v>0</v>
      </c>
      <c r="B4929" s="28"/>
      <c r="C4929" s="28"/>
      <c r="D4929" s="29"/>
      <c r="E4929" s="29"/>
      <c r="F4929" s="29"/>
      <c r="G4929" s="28"/>
      <c r="H4929" s="28"/>
      <c r="I4929" s="30">
        <f>IF($H4929="","",IFERROR(VLOOKUP($H4929,AcctTbl,2,0),"کد ناشناخته"))</f>
        <v>0</v>
      </c>
      <c r="J4929" s="27">
        <f>IF($H4929="","",IFERROR(VLOOKUP($H4929,AcctTbl,3,0),""))</f>
        <v>0</v>
      </c>
      <c r="K4929" s="29"/>
      <c r="L4929" s="28"/>
      <c r="M4929" s="31"/>
      <c r="N4929" s="29"/>
      <c r="O4929" s="32">
        <f>IF($B4929="",0,IF($U4929="IN",N($M4929),0))</f>
        <v>0</v>
      </c>
      <c r="P4929" s="32">
        <f>IF($B4929="",0,IF(OR($U4929="OUT",$U4929="TRF"),N($M4929),0))</f>
        <v>0</v>
      </c>
      <c r="Q4929" s="32">
        <f>IF($B4929="",0,IF(OR($U4929="OUT",$U4929="TRF"),N($M4929),0))</f>
        <v>0</v>
      </c>
      <c r="R4929" s="32">
        <f>IF($B4929="",0,IF($U4929="IN",N($M4929),0))</f>
        <v>0</v>
      </c>
      <c r="S4929" s="33">
        <f>IF($B4929="","",IF($M4929="","⚠ مبلغ",IF($E4929="","⚠ بانک عامل",IF(AND($U4929="TRF",$F4929=""),"⚠ بانک مقصد",IF(AND($V4929&lt;&gt;"NONE",$V4929&lt;&gt;"",$Z4929=""),"⚠ طرف حساب","✓")))))</f>
        <v>0</v>
      </c>
      <c r="T4929" s="29"/>
      <c r="U4929" s="27">
        <f>IFERROR(VLOOKUP($D4929,BankOpTbl,2,0),"")</f>
        <v>0</v>
      </c>
      <c r="V4929" s="27">
        <f>IFERROR(VLOOKUP($D4929,BankOpTbl,3,0),"")</f>
        <v>0</v>
      </c>
      <c r="W4929" s="27">
        <f>IFERROR(VLOOKUP($D4929,BankOpTbl,4,0),"")</f>
        <v>0</v>
      </c>
      <c r="X4929" s="27">
        <f>IF($E4929="","",IFERROR(VLOOKUP($E4929,BankTbl,4,0),""))</f>
        <v>0</v>
      </c>
      <c r="Y4929" s="27">
        <f>IF($F4929="","",IFERROR(VLOOKUP($F4929,BankTbl,4,0),""))</f>
        <v>0</v>
      </c>
      <c r="Z4929" s="27">
        <f>IF($B4929="","",IF($V4929="PICK",LEFT($N4929,5),IF($V4929="FIXED",$W4929,IF($V4929="CODE",$H4929,""))))</f>
        <v>0</v>
      </c>
    </row>
    <row r="4930" spans="1:26" ht="21" customHeight="1">
      <c r="A4930" s="27">
        <f>IF($B4930="","",COUNTA($B$13:$B4930))</f>
        <v>0</v>
      </c>
      <c r="B4930" s="28"/>
      <c r="C4930" s="28"/>
      <c r="D4930" s="29"/>
      <c r="E4930" s="29"/>
      <c r="F4930" s="29"/>
      <c r="G4930" s="28"/>
      <c r="H4930" s="28"/>
      <c r="I4930" s="30">
        <f>IF($H4930="","",IFERROR(VLOOKUP($H4930,AcctTbl,2,0),"کد ناشناخته"))</f>
        <v>0</v>
      </c>
      <c r="J4930" s="27">
        <f>IF($H4930="","",IFERROR(VLOOKUP($H4930,AcctTbl,3,0),""))</f>
        <v>0</v>
      </c>
      <c r="K4930" s="29"/>
      <c r="L4930" s="28"/>
      <c r="M4930" s="31"/>
      <c r="N4930" s="29"/>
      <c r="O4930" s="32">
        <f>IF($B4930="",0,IF($U4930="IN",N($M4930),0))</f>
        <v>0</v>
      </c>
      <c r="P4930" s="32">
        <f>IF($B4930="",0,IF(OR($U4930="OUT",$U4930="TRF"),N($M4930),0))</f>
        <v>0</v>
      </c>
      <c r="Q4930" s="32">
        <f>IF($B4930="",0,IF(OR($U4930="OUT",$U4930="TRF"),N($M4930),0))</f>
        <v>0</v>
      </c>
      <c r="R4930" s="32">
        <f>IF($B4930="",0,IF($U4930="IN",N($M4930),0))</f>
        <v>0</v>
      </c>
      <c r="S4930" s="33">
        <f>IF($B4930="","",IF($M4930="","⚠ مبلغ",IF($E4930="","⚠ بانک عامل",IF(AND($U4930="TRF",$F4930=""),"⚠ بانک مقصد",IF(AND($V4930&lt;&gt;"NONE",$V4930&lt;&gt;"",$Z4930=""),"⚠ طرف حساب","✓")))))</f>
        <v>0</v>
      </c>
      <c r="T4930" s="29"/>
      <c r="U4930" s="27">
        <f>IFERROR(VLOOKUP($D4930,BankOpTbl,2,0),"")</f>
        <v>0</v>
      </c>
      <c r="V4930" s="27">
        <f>IFERROR(VLOOKUP($D4930,BankOpTbl,3,0),"")</f>
        <v>0</v>
      </c>
      <c r="W4930" s="27">
        <f>IFERROR(VLOOKUP($D4930,BankOpTbl,4,0),"")</f>
        <v>0</v>
      </c>
      <c r="X4930" s="27">
        <f>IF($E4930="","",IFERROR(VLOOKUP($E4930,BankTbl,4,0),""))</f>
        <v>0</v>
      </c>
      <c r="Y4930" s="27">
        <f>IF($F4930="","",IFERROR(VLOOKUP($F4930,BankTbl,4,0),""))</f>
        <v>0</v>
      </c>
      <c r="Z4930" s="27">
        <f>IF($B4930="","",IF($V4930="PICK",LEFT($N4930,5),IF($V4930="FIXED",$W4930,IF($V4930="CODE",$H4930,""))))</f>
        <v>0</v>
      </c>
    </row>
    <row r="4931" spans="1:26" ht="21" customHeight="1">
      <c r="A4931" s="27">
        <f>IF($B4931="","",COUNTA($B$13:$B4931))</f>
        <v>0</v>
      </c>
      <c r="B4931" s="28"/>
      <c r="C4931" s="28"/>
      <c r="D4931" s="29"/>
      <c r="E4931" s="29"/>
      <c r="F4931" s="29"/>
      <c r="G4931" s="28"/>
      <c r="H4931" s="28"/>
      <c r="I4931" s="30">
        <f>IF($H4931="","",IFERROR(VLOOKUP($H4931,AcctTbl,2,0),"کد ناشناخته"))</f>
        <v>0</v>
      </c>
      <c r="J4931" s="27">
        <f>IF($H4931="","",IFERROR(VLOOKUP($H4931,AcctTbl,3,0),""))</f>
        <v>0</v>
      </c>
      <c r="K4931" s="29"/>
      <c r="L4931" s="28"/>
      <c r="M4931" s="31"/>
      <c r="N4931" s="29"/>
      <c r="O4931" s="32">
        <f>IF($B4931="",0,IF($U4931="IN",N($M4931),0))</f>
        <v>0</v>
      </c>
      <c r="P4931" s="32">
        <f>IF($B4931="",0,IF(OR($U4931="OUT",$U4931="TRF"),N($M4931),0))</f>
        <v>0</v>
      </c>
      <c r="Q4931" s="32">
        <f>IF($B4931="",0,IF(OR($U4931="OUT",$U4931="TRF"),N($M4931),0))</f>
        <v>0</v>
      </c>
      <c r="R4931" s="32">
        <f>IF($B4931="",0,IF($U4931="IN",N($M4931),0))</f>
        <v>0</v>
      </c>
      <c r="S4931" s="33">
        <f>IF($B4931="","",IF($M4931="","⚠ مبلغ",IF($E4931="","⚠ بانک عامل",IF(AND($U4931="TRF",$F4931=""),"⚠ بانک مقصد",IF(AND($V4931&lt;&gt;"NONE",$V4931&lt;&gt;"",$Z4931=""),"⚠ طرف حساب","✓")))))</f>
        <v>0</v>
      </c>
      <c r="T4931" s="29"/>
      <c r="U4931" s="27">
        <f>IFERROR(VLOOKUP($D4931,BankOpTbl,2,0),"")</f>
        <v>0</v>
      </c>
      <c r="V4931" s="27">
        <f>IFERROR(VLOOKUP($D4931,BankOpTbl,3,0),"")</f>
        <v>0</v>
      </c>
      <c r="W4931" s="27">
        <f>IFERROR(VLOOKUP($D4931,BankOpTbl,4,0),"")</f>
        <v>0</v>
      </c>
      <c r="X4931" s="27">
        <f>IF($E4931="","",IFERROR(VLOOKUP($E4931,BankTbl,4,0),""))</f>
        <v>0</v>
      </c>
      <c r="Y4931" s="27">
        <f>IF($F4931="","",IFERROR(VLOOKUP($F4931,BankTbl,4,0),""))</f>
        <v>0</v>
      </c>
      <c r="Z4931" s="27">
        <f>IF($B4931="","",IF($V4931="PICK",LEFT($N4931,5),IF($V4931="FIXED",$W4931,IF($V4931="CODE",$H4931,""))))</f>
        <v>0</v>
      </c>
    </row>
    <row r="4932" spans="1:26" ht="21" customHeight="1">
      <c r="A4932" s="27">
        <f>IF($B4932="","",COUNTA($B$13:$B4932))</f>
        <v>0</v>
      </c>
      <c r="B4932" s="28"/>
      <c r="C4932" s="28"/>
      <c r="D4932" s="29"/>
      <c r="E4932" s="29"/>
      <c r="F4932" s="29"/>
      <c r="G4932" s="28"/>
      <c r="H4932" s="28"/>
      <c r="I4932" s="30">
        <f>IF($H4932="","",IFERROR(VLOOKUP($H4932,AcctTbl,2,0),"کد ناشناخته"))</f>
        <v>0</v>
      </c>
      <c r="J4932" s="27">
        <f>IF($H4932="","",IFERROR(VLOOKUP($H4932,AcctTbl,3,0),""))</f>
        <v>0</v>
      </c>
      <c r="K4932" s="29"/>
      <c r="L4932" s="28"/>
      <c r="M4932" s="31"/>
      <c r="N4932" s="29"/>
      <c r="O4932" s="32">
        <f>IF($B4932="",0,IF($U4932="IN",N($M4932),0))</f>
        <v>0</v>
      </c>
      <c r="P4932" s="32">
        <f>IF($B4932="",0,IF(OR($U4932="OUT",$U4932="TRF"),N($M4932),0))</f>
        <v>0</v>
      </c>
      <c r="Q4932" s="32">
        <f>IF($B4932="",0,IF(OR($U4932="OUT",$U4932="TRF"),N($M4932),0))</f>
        <v>0</v>
      </c>
      <c r="R4932" s="32">
        <f>IF($B4932="",0,IF($U4932="IN",N($M4932),0))</f>
        <v>0</v>
      </c>
      <c r="S4932" s="33">
        <f>IF($B4932="","",IF($M4932="","⚠ مبلغ",IF($E4932="","⚠ بانک عامل",IF(AND($U4932="TRF",$F4932=""),"⚠ بانک مقصد",IF(AND($V4932&lt;&gt;"NONE",$V4932&lt;&gt;"",$Z4932=""),"⚠ طرف حساب","✓")))))</f>
        <v>0</v>
      </c>
      <c r="T4932" s="29"/>
      <c r="U4932" s="27">
        <f>IFERROR(VLOOKUP($D4932,BankOpTbl,2,0),"")</f>
        <v>0</v>
      </c>
      <c r="V4932" s="27">
        <f>IFERROR(VLOOKUP($D4932,BankOpTbl,3,0),"")</f>
        <v>0</v>
      </c>
      <c r="W4932" s="27">
        <f>IFERROR(VLOOKUP($D4932,BankOpTbl,4,0),"")</f>
        <v>0</v>
      </c>
      <c r="X4932" s="27">
        <f>IF($E4932="","",IFERROR(VLOOKUP($E4932,BankTbl,4,0),""))</f>
        <v>0</v>
      </c>
      <c r="Y4932" s="27">
        <f>IF($F4932="","",IFERROR(VLOOKUP($F4932,BankTbl,4,0),""))</f>
        <v>0</v>
      </c>
      <c r="Z4932" s="27">
        <f>IF($B4932="","",IF($V4932="PICK",LEFT($N4932,5),IF($V4932="FIXED",$W4932,IF($V4932="CODE",$H4932,""))))</f>
        <v>0</v>
      </c>
    </row>
    <row r="4933" spans="1:26" ht="21" customHeight="1">
      <c r="A4933" s="27">
        <f>IF($B4933="","",COUNTA($B$13:$B4933))</f>
        <v>0</v>
      </c>
      <c r="B4933" s="28"/>
      <c r="C4933" s="28"/>
      <c r="D4933" s="29"/>
      <c r="E4933" s="29"/>
      <c r="F4933" s="29"/>
      <c r="G4933" s="28"/>
      <c r="H4933" s="28"/>
      <c r="I4933" s="30">
        <f>IF($H4933="","",IFERROR(VLOOKUP($H4933,AcctTbl,2,0),"کد ناشناخته"))</f>
        <v>0</v>
      </c>
      <c r="J4933" s="27">
        <f>IF($H4933="","",IFERROR(VLOOKUP($H4933,AcctTbl,3,0),""))</f>
        <v>0</v>
      </c>
      <c r="K4933" s="29"/>
      <c r="L4933" s="28"/>
      <c r="M4933" s="31"/>
      <c r="N4933" s="29"/>
      <c r="O4933" s="32">
        <f>IF($B4933="",0,IF($U4933="IN",N($M4933),0))</f>
        <v>0</v>
      </c>
      <c r="P4933" s="32">
        <f>IF($B4933="",0,IF(OR($U4933="OUT",$U4933="TRF"),N($M4933),0))</f>
        <v>0</v>
      </c>
      <c r="Q4933" s="32">
        <f>IF($B4933="",0,IF(OR($U4933="OUT",$U4933="TRF"),N($M4933),0))</f>
        <v>0</v>
      </c>
      <c r="R4933" s="32">
        <f>IF($B4933="",0,IF($U4933="IN",N($M4933),0))</f>
        <v>0</v>
      </c>
      <c r="S4933" s="33">
        <f>IF($B4933="","",IF($M4933="","⚠ مبلغ",IF($E4933="","⚠ بانک عامل",IF(AND($U4933="TRF",$F4933=""),"⚠ بانک مقصد",IF(AND($V4933&lt;&gt;"NONE",$V4933&lt;&gt;"",$Z4933=""),"⚠ طرف حساب","✓")))))</f>
        <v>0</v>
      </c>
      <c r="T4933" s="29"/>
      <c r="U4933" s="27">
        <f>IFERROR(VLOOKUP($D4933,BankOpTbl,2,0),"")</f>
        <v>0</v>
      </c>
      <c r="V4933" s="27">
        <f>IFERROR(VLOOKUP($D4933,BankOpTbl,3,0),"")</f>
        <v>0</v>
      </c>
      <c r="W4933" s="27">
        <f>IFERROR(VLOOKUP($D4933,BankOpTbl,4,0),"")</f>
        <v>0</v>
      </c>
      <c r="X4933" s="27">
        <f>IF($E4933="","",IFERROR(VLOOKUP($E4933,BankTbl,4,0),""))</f>
        <v>0</v>
      </c>
      <c r="Y4933" s="27">
        <f>IF($F4933="","",IFERROR(VLOOKUP($F4933,BankTbl,4,0),""))</f>
        <v>0</v>
      </c>
      <c r="Z4933" s="27">
        <f>IF($B4933="","",IF($V4933="PICK",LEFT($N4933,5),IF($V4933="FIXED",$W4933,IF($V4933="CODE",$H4933,""))))</f>
        <v>0</v>
      </c>
    </row>
    <row r="4934" spans="1:26" ht="21" customHeight="1">
      <c r="A4934" s="27">
        <f>IF($B4934="","",COUNTA($B$13:$B4934))</f>
        <v>0</v>
      </c>
      <c r="B4934" s="28"/>
      <c r="C4934" s="28"/>
      <c r="D4934" s="29"/>
      <c r="E4934" s="29"/>
      <c r="F4934" s="29"/>
      <c r="G4934" s="28"/>
      <c r="H4934" s="28"/>
      <c r="I4934" s="30">
        <f>IF($H4934="","",IFERROR(VLOOKUP($H4934,AcctTbl,2,0),"کد ناشناخته"))</f>
        <v>0</v>
      </c>
      <c r="J4934" s="27">
        <f>IF($H4934="","",IFERROR(VLOOKUP($H4934,AcctTbl,3,0),""))</f>
        <v>0</v>
      </c>
      <c r="K4934" s="29"/>
      <c r="L4934" s="28"/>
      <c r="M4934" s="31"/>
      <c r="N4934" s="29"/>
      <c r="O4934" s="32">
        <f>IF($B4934="",0,IF($U4934="IN",N($M4934),0))</f>
        <v>0</v>
      </c>
      <c r="P4934" s="32">
        <f>IF($B4934="",0,IF(OR($U4934="OUT",$U4934="TRF"),N($M4934),0))</f>
        <v>0</v>
      </c>
      <c r="Q4934" s="32">
        <f>IF($B4934="",0,IF(OR($U4934="OUT",$U4934="TRF"),N($M4934),0))</f>
        <v>0</v>
      </c>
      <c r="R4934" s="32">
        <f>IF($B4934="",0,IF($U4934="IN",N($M4934),0))</f>
        <v>0</v>
      </c>
      <c r="S4934" s="33">
        <f>IF($B4934="","",IF($M4934="","⚠ مبلغ",IF($E4934="","⚠ بانک عامل",IF(AND($U4934="TRF",$F4934=""),"⚠ بانک مقصد",IF(AND($V4934&lt;&gt;"NONE",$V4934&lt;&gt;"",$Z4934=""),"⚠ طرف حساب","✓")))))</f>
        <v>0</v>
      </c>
      <c r="T4934" s="29"/>
      <c r="U4934" s="27">
        <f>IFERROR(VLOOKUP($D4934,BankOpTbl,2,0),"")</f>
        <v>0</v>
      </c>
      <c r="V4934" s="27">
        <f>IFERROR(VLOOKUP($D4934,BankOpTbl,3,0),"")</f>
        <v>0</v>
      </c>
      <c r="W4934" s="27">
        <f>IFERROR(VLOOKUP($D4934,BankOpTbl,4,0),"")</f>
        <v>0</v>
      </c>
      <c r="X4934" s="27">
        <f>IF($E4934="","",IFERROR(VLOOKUP($E4934,BankTbl,4,0),""))</f>
        <v>0</v>
      </c>
      <c r="Y4934" s="27">
        <f>IF($F4934="","",IFERROR(VLOOKUP($F4934,BankTbl,4,0),""))</f>
        <v>0</v>
      </c>
      <c r="Z4934" s="27">
        <f>IF($B4934="","",IF($V4934="PICK",LEFT($N4934,5),IF($V4934="FIXED",$W4934,IF($V4934="CODE",$H4934,""))))</f>
        <v>0</v>
      </c>
    </row>
    <row r="4935" spans="1:26" ht="21" customHeight="1">
      <c r="A4935" s="27">
        <f>IF($B4935="","",COUNTA($B$13:$B4935))</f>
        <v>0</v>
      </c>
      <c r="B4935" s="28"/>
      <c r="C4935" s="28"/>
      <c r="D4935" s="29"/>
      <c r="E4935" s="29"/>
      <c r="F4935" s="29"/>
      <c r="G4935" s="28"/>
      <c r="H4935" s="28"/>
      <c r="I4935" s="30">
        <f>IF($H4935="","",IFERROR(VLOOKUP($H4935,AcctTbl,2,0),"کد ناشناخته"))</f>
        <v>0</v>
      </c>
      <c r="J4935" s="27">
        <f>IF($H4935="","",IFERROR(VLOOKUP($H4935,AcctTbl,3,0),""))</f>
        <v>0</v>
      </c>
      <c r="K4935" s="29"/>
      <c r="L4935" s="28"/>
      <c r="M4935" s="31"/>
      <c r="N4935" s="29"/>
      <c r="O4935" s="32">
        <f>IF($B4935="",0,IF($U4935="IN",N($M4935),0))</f>
        <v>0</v>
      </c>
      <c r="P4935" s="32">
        <f>IF($B4935="",0,IF(OR($U4935="OUT",$U4935="TRF"),N($M4935),0))</f>
        <v>0</v>
      </c>
      <c r="Q4935" s="32">
        <f>IF($B4935="",0,IF(OR($U4935="OUT",$U4935="TRF"),N($M4935),0))</f>
        <v>0</v>
      </c>
      <c r="R4935" s="32">
        <f>IF($B4935="",0,IF($U4935="IN",N($M4935),0))</f>
        <v>0</v>
      </c>
      <c r="S4935" s="33">
        <f>IF($B4935="","",IF($M4935="","⚠ مبلغ",IF($E4935="","⚠ بانک عامل",IF(AND($U4935="TRF",$F4935=""),"⚠ بانک مقصد",IF(AND($V4935&lt;&gt;"NONE",$V4935&lt;&gt;"",$Z4935=""),"⚠ طرف حساب","✓")))))</f>
        <v>0</v>
      </c>
      <c r="T4935" s="29"/>
      <c r="U4935" s="27">
        <f>IFERROR(VLOOKUP($D4935,BankOpTbl,2,0),"")</f>
        <v>0</v>
      </c>
      <c r="V4935" s="27">
        <f>IFERROR(VLOOKUP($D4935,BankOpTbl,3,0),"")</f>
        <v>0</v>
      </c>
      <c r="W4935" s="27">
        <f>IFERROR(VLOOKUP($D4935,BankOpTbl,4,0),"")</f>
        <v>0</v>
      </c>
      <c r="X4935" s="27">
        <f>IF($E4935="","",IFERROR(VLOOKUP($E4935,BankTbl,4,0),""))</f>
        <v>0</v>
      </c>
      <c r="Y4935" s="27">
        <f>IF($F4935="","",IFERROR(VLOOKUP($F4935,BankTbl,4,0),""))</f>
        <v>0</v>
      </c>
      <c r="Z4935" s="27">
        <f>IF($B4935="","",IF($V4935="PICK",LEFT($N4935,5),IF($V4935="FIXED",$W4935,IF($V4935="CODE",$H4935,""))))</f>
        <v>0</v>
      </c>
    </row>
    <row r="4936" spans="1:26" ht="21" customHeight="1">
      <c r="A4936" s="27">
        <f>IF($B4936="","",COUNTA($B$13:$B4936))</f>
        <v>0</v>
      </c>
      <c r="B4936" s="28"/>
      <c r="C4936" s="28"/>
      <c r="D4936" s="29"/>
      <c r="E4936" s="29"/>
      <c r="F4936" s="29"/>
      <c r="G4936" s="28"/>
      <c r="H4936" s="28"/>
      <c r="I4936" s="30">
        <f>IF($H4936="","",IFERROR(VLOOKUP($H4936,AcctTbl,2,0),"کد ناشناخته"))</f>
        <v>0</v>
      </c>
      <c r="J4936" s="27">
        <f>IF($H4936="","",IFERROR(VLOOKUP($H4936,AcctTbl,3,0),""))</f>
        <v>0</v>
      </c>
      <c r="K4936" s="29"/>
      <c r="L4936" s="28"/>
      <c r="M4936" s="31"/>
      <c r="N4936" s="29"/>
      <c r="O4936" s="32">
        <f>IF($B4936="",0,IF($U4936="IN",N($M4936),0))</f>
        <v>0</v>
      </c>
      <c r="P4936" s="32">
        <f>IF($B4936="",0,IF(OR($U4936="OUT",$U4936="TRF"),N($M4936),0))</f>
        <v>0</v>
      </c>
      <c r="Q4936" s="32">
        <f>IF($B4936="",0,IF(OR($U4936="OUT",$U4936="TRF"),N($M4936),0))</f>
        <v>0</v>
      </c>
      <c r="R4936" s="32">
        <f>IF($B4936="",0,IF($U4936="IN",N($M4936),0))</f>
        <v>0</v>
      </c>
      <c r="S4936" s="33">
        <f>IF($B4936="","",IF($M4936="","⚠ مبلغ",IF($E4936="","⚠ بانک عامل",IF(AND($U4936="TRF",$F4936=""),"⚠ بانک مقصد",IF(AND($V4936&lt;&gt;"NONE",$V4936&lt;&gt;"",$Z4936=""),"⚠ طرف حساب","✓")))))</f>
        <v>0</v>
      </c>
      <c r="T4936" s="29"/>
      <c r="U4936" s="27">
        <f>IFERROR(VLOOKUP($D4936,BankOpTbl,2,0),"")</f>
        <v>0</v>
      </c>
      <c r="V4936" s="27">
        <f>IFERROR(VLOOKUP($D4936,BankOpTbl,3,0),"")</f>
        <v>0</v>
      </c>
      <c r="W4936" s="27">
        <f>IFERROR(VLOOKUP($D4936,BankOpTbl,4,0),"")</f>
        <v>0</v>
      </c>
      <c r="X4936" s="27">
        <f>IF($E4936="","",IFERROR(VLOOKUP($E4936,BankTbl,4,0),""))</f>
        <v>0</v>
      </c>
      <c r="Y4936" s="27">
        <f>IF($F4936="","",IFERROR(VLOOKUP($F4936,BankTbl,4,0),""))</f>
        <v>0</v>
      </c>
      <c r="Z4936" s="27">
        <f>IF($B4936="","",IF($V4936="PICK",LEFT($N4936,5),IF($V4936="FIXED",$W4936,IF($V4936="CODE",$H4936,""))))</f>
        <v>0</v>
      </c>
    </row>
    <row r="4937" spans="1:26" ht="21" customHeight="1">
      <c r="A4937" s="27">
        <f>IF($B4937="","",COUNTA($B$13:$B4937))</f>
        <v>0</v>
      </c>
      <c r="B4937" s="28"/>
      <c r="C4937" s="28"/>
      <c r="D4937" s="29"/>
      <c r="E4937" s="29"/>
      <c r="F4937" s="29"/>
      <c r="G4937" s="28"/>
      <c r="H4937" s="28"/>
      <c r="I4937" s="30">
        <f>IF($H4937="","",IFERROR(VLOOKUP($H4937,AcctTbl,2,0),"کد ناشناخته"))</f>
        <v>0</v>
      </c>
      <c r="J4937" s="27">
        <f>IF($H4937="","",IFERROR(VLOOKUP($H4937,AcctTbl,3,0),""))</f>
        <v>0</v>
      </c>
      <c r="K4937" s="29"/>
      <c r="L4937" s="28"/>
      <c r="M4937" s="31"/>
      <c r="N4937" s="29"/>
      <c r="O4937" s="32">
        <f>IF($B4937="",0,IF($U4937="IN",N($M4937),0))</f>
        <v>0</v>
      </c>
      <c r="P4937" s="32">
        <f>IF($B4937="",0,IF(OR($U4937="OUT",$U4937="TRF"),N($M4937),0))</f>
        <v>0</v>
      </c>
      <c r="Q4937" s="32">
        <f>IF($B4937="",0,IF(OR($U4937="OUT",$U4937="TRF"),N($M4937),0))</f>
        <v>0</v>
      </c>
      <c r="R4937" s="32">
        <f>IF($B4937="",0,IF($U4937="IN",N($M4937),0))</f>
        <v>0</v>
      </c>
      <c r="S4937" s="33">
        <f>IF($B4937="","",IF($M4937="","⚠ مبلغ",IF($E4937="","⚠ بانک عامل",IF(AND($U4937="TRF",$F4937=""),"⚠ بانک مقصد",IF(AND($V4937&lt;&gt;"NONE",$V4937&lt;&gt;"",$Z4937=""),"⚠ طرف حساب","✓")))))</f>
        <v>0</v>
      </c>
      <c r="T4937" s="29"/>
      <c r="U4937" s="27">
        <f>IFERROR(VLOOKUP($D4937,BankOpTbl,2,0),"")</f>
        <v>0</v>
      </c>
      <c r="V4937" s="27">
        <f>IFERROR(VLOOKUP($D4937,BankOpTbl,3,0),"")</f>
        <v>0</v>
      </c>
      <c r="W4937" s="27">
        <f>IFERROR(VLOOKUP($D4937,BankOpTbl,4,0),"")</f>
        <v>0</v>
      </c>
      <c r="X4937" s="27">
        <f>IF($E4937="","",IFERROR(VLOOKUP($E4937,BankTbl,4,0),""))</f>
        <v>0</v>
      </c>
      <c r="Y4937" s="27">
        <f>IF($F4937="","",IFERROR(VLOOKUP($F4937,BankTbl,4,0),""))</f>
        <v>0</v>
      </c>
      <c r="Z4937" s="27">
        <f>IF($B4937="","",IF($V4937="PICK",LEFT($N4937,5),IF($V4937="FIXED",$W4937,IF($V4937="CODE",$H4937,""))))</f>
        <v>0</v>
      </c>
    </row>
    <row r="4938" spans="1:26" ht="21" customHeight="1">
      <c r="A4938" s="27">
        <f>IF($B4938="","",COUNTA($B$13:$B4938))</f>
        <v>0</v>
      </c>
      <c r="B4938" s="28"/>
      <c r="C4938" s="28"/>
      <c r="D4938" s="29"/>
      <c r="E4938" s="29"/>
      <c r="F4938" s="29"/>
      <c r="G4938" s="28"/>
      <c r="H4938" s="28"/>
      <c r="I4938" s="30">
        <f>IF($H4938="","",IFERROR(VLOOKUP($H4938,AcctTbl,2,0),"کد ناشناخته"))</f>
        <v>0</v>
      </c>
      <c r="J4938" s="27">
        <f>IF($H4938="","",IFERROR(VLOOKUP($H4938,AcctTbl,3,0),""))</f>
        <v>0</v>
      </c>
      <c r="K4938" s="29"/>
      <c r="L4938" s="28"/>
      <c r="M4938" s="31"/>
      <c r="N4938" s="29"/>
      <c r="O4938" s="32">
        <f>IF($B4938="",0,IF($U4938="IN",N($M4938),0))</f>
        <v>0</v>
      </c>
      <c r="P4938" s="32">
        <f>IF($B4938="",0,IF(OR($U4938="OUT",$U4938="TRF"),N($M4938),0))</f>
        <v>0</v>
      </c>
      <c r="Q4938" s="32">
        <f>IF($B4938="",0,IF(OR($U4938="OUT",$U4938="TRF"),N($M4938),0))</f>
        <v>0</v>
      </c>
      <c r="R4938" s="32">
        <f>IF($B4938="",0,IF($U4938="IN",N($M4938),0))</f>
        <v>0</v>
      </c>
      <c r="S4938" s="33">
        <f>IF($B4938="","",IF($M4938="","⚠ مبلغ",IF($E4938="","⚠ بانک عامل",IF(AND($U4938="TRF",$F4938=""),"⚠ بانک مقصد",IF(AND($V4938&lt;&gt;"NONE",$V4938&lt;&gt;"",$Z4938=""),"⚠ طرف حساب","✓")))))</f>
        <v>0</v>
      </c>
      <c r="T4938" s="29"/>
      <c r="U4938" s="27">
        <f>IFERROR(VLOOKUP($D4938,BankOpTbl,2,0),"")</f>
        <v>0</v>
      </c>
      <c r="V4938" s="27">
        <f>IFERROR(VLOOKUP($D4938,BankOpTbl,3,0),"")</f>
        <v>0</v>
      </c>
      <c r="W4938" s="27">
        <f>IFERROR(VLOOKUP($D4938,BankOpTbl,4,0),"")</f>
        <v>0</v>
      </c>
      <c r="X4938" s="27">
        <f>IF($E4938="","",IFERROR(VLOOKUP($E4938,BankTbl,4,0),""))</f>
        <v>0</v>
      </c>
      <c r="Y4938" s="27">
        <f>IF($F4938="","",IFERROR(VLOOKUP($F4938,BankTbl,4,0),""))</f>
        <v>0</v>
      </c>
      <c r="Z4938" s="27">
        <f>IF($B4938="","",IF($V4938="PICK",LEFT($N4938,5),IF($V4938="FIXED",$W4938,IF($V4938="CODE",$H4938,""))))</f>
        <v>0</v>
      </c>
    </row>
    <row r="4939" spans="1:26" ht="21" customHeight="1">
      <c r="A4939" s="27">
        <f>IF($B4939="","",COUNTA($B$13:$B4939))</f>
        <v>0</v>
      </c>
      <c r="B4939" s="28"/>
      <c r="C4939" s="28"/>
      <c r="D4939" s="29"/>
      <c r="E4939" s="29"/>
      <c r="F4939" s="29"/>
      <c r="G4939" s="28"/>
      <c r="H4939" s="28"/>
      <c r="I4939" s="30">
        <f>IF($H4939="","",IFERROR(VLOOKUP($H4939,AcctTbl,2,0),"کد ناشناخته"))</f>
        <v>0</v>
      </c>
      <c r="J4939" s="27">
        <f>IF($H4939="","",IFERROR(VLOOKUP($H4939,AcctTbl,3,0),""))</f>
        <v>0</v>
      </c>
      <c r="K4939" s="29"/>
      <c r="L4939" s="28"/>
      <c r="M4939" s="31"/>
      <c r="N4939" s="29"/>
      <c r="O4939" s="32">
        <f>IF($B4939="",0,IF($U4939="IN",N($M4939),0))</f>
        <v>0</v>
      </c>
      <c r="P4939" s="32">
        <f>IF($B4939="",0,IF(OR($U4939="OUT",$U4939="TRF"),N($M4939),0))</f>
        <v>0</v>
      </c>
      <c r="Q4939" s="32">
        <f>IF($B4939="",0,IF(OR($U4939="OUT",$U4939="TRF"),N($M4939),0))</f>
        <v>0</v>
      </c>
      <c r="R4939" s="32">
        <f>IF($B4939="",0,IF($U4939="IN",N($M4939),0))</f>
        <v>0</v>
      </c>
      <c r="S4939" s="33">
        <f>IF($B4939="","",IF($M4939="","⚠ مبلغ",IF($E4939="","⚠ بانک عامل",IF(AND($U4939="TRF",$F4939=""),"⚠ بانک مقصد",IF(AND($V4939&lt;&gt;"NONE",$V4939&lt;&gt;"",$Z4939=""),"⚠ طرف حساب","✓")))))</f>
        <v>0</v>
      </c>
      <c r="T4939" s="29"/>
      <c r="U4939" s="27">
        <f>IFERROR(VLOOKUP($D4939,BankOpTbl,2,0),"")</f>
        <v>0</v>
      </c>
      <c r="V4939" s="27">
        <f>IFERROR(VLOOKUP($D4939,BankOpTbl,3,0),"")</f>
        <v>0</v>
      </c>
      <c r="W4939" s="27">
        <f>IFERROR(VLOOKUP($D4939,BankOpTbl,4,0),"")</f>
        <v>0</v>
      </c>
      <c r="X4939" s="27">
        <f>IF($E4939="","",IFERROR(VLOOKUP($E4939,BankTbl,4,0),""))</f>
        <v>0</v>
      </c>
      <c r="Y4939" s="27">
        <f>IF($F4939="","",IFERROR(VLOOKUP($F4939,BankTbl,4,0),""))</f>
        <v>0</v>
      </c>
      <c r="Z4939" s="27">
        <f>IF($B4939="","",IF($V4939="PICK",LEFT($N4939,5),IF($V4939="FIXED",$W4939,IF($V4939="CODE",$H4939,""))))</f>
        <v>0</v>
      </c>
    </row>
    <row r="4940" spans="1:26" ht="21" customHeight="1">
      <c r="A4940" s="27">
        <f>IF($B4940="","",COUNTA($B$13:$B4940))</f>
        <v>0</v>
      </c>
      <c r="B4940" s="28"/>
      <c r="C4940" s="28"/>
      <c r="D4940" s="29"/>
      <c r="E4940" s="29"/>
      <c r="F4940" s="29"/>
      <c r="G4940" s="28"/>
      <c r="H4940" s="28"/>
      <c r="I4940" s="30">
        <f>IF($H4940="","",IFERROR(VLOOKUP($H4940,AcctTbl,2,0),"کد ناشناخته"))</f>
        <v>0</v>
      </c>
      <c r="J4940" s="27">
        <f>IF($H4940="","",IFERROR(VLOOKUP($H4940,AcctTbl,3,0),""))</f>
        <v>0</v>
      </c>
      <c r="K4940" s="29"/>
      <c r="L4940" s="28"/>
      <c r="M4940" s="31"/>
      <c r="N4940" s="29"/>
      <c r="O4940" s="32">
        <f>IF($B4940="",0,IF($U4940="IN",N($M4940),0))</f>
        <v>0</v>
      </c>
      <c r="P4940" s="32">
        <f>IF($B4940="",0,IF(OR($U4940="OUT",$U4940="TRF"),N($M4940),0))</f>
        <v>0</v>
      </c>
      <c r="Q4940" s="32">
        <f>IF($B4940="",0,IF(OR($U4940="OUT",$U4940="TRF"),N($M4940),0))</f>
        <v>0</v>
      </c>
      <c r="R4940" s="32">
        <f>IF($B4940="",0,IF($U4940="IN",N($M4940),0))</f>
        <v>0</v>
      </c>
      <c r="S4940" s="33">
        <f>IF($B4940="","",IF($M4940="","⚠ مبلغ",IF($E4940="","⚠ بانک عامل",IF(AND($U4940="TRF",$F4940=""),"⚠ بانک مقصد",IF(AND($V4940&lt;&gt;"NONE",$V4940&lt;&gt;"",$Z4940=""),"⚠ طرف حساب","✓")))))</f>
        <v>0</v>
      </c>
      <c r="T4940" s="29"/>
      <c r="U4940" s="27">
        <f>IFERROR(VLOOKUP($D4940,BankOpTbl,2,0),"")</f>
        <v>0</v>
      </c>
      <c r="V4940" s="27">
        <f>IFERROR(VLOOKUP($D4940,BankOpTbl,3,0),"")</f>
        <v>0</v>
      </c>
      <c r="W4940" s="27">
        <f>IFERROR(VLOOKUP($D4940,BankOpTbl,4,0),"")</f>
        <v>0</v>
      </c>
      <c r="X4940" s="27">
        <f>IF($E4940="","",IFERROR(VLOOKUP($E4940,BankTbl,4,0),""))</f>
        <v>0</v>
      </c>
      <c r="Y4940" s="27">
        <f>IF($F4940="","",IFERROR(VLOOKUP($F4940,BankTbl,4,0),""))</f>
        <v>0</v>
      </c>
      <c r="Z4940" s="27">
        <f>IF($B4940="","",IF($V4940="PICK",LEFT($N4940,5),IF($V4940="FIXED",$W4940,IF($V4940="CODE",$H4940,""))))</f>
        <v>0</v>
      </c>
    </row>
    <row r="4941" spans="1:26" ht="21" customHeight="1">
      <c r="A4941" s="27">
        <f>IF($B4941="","",COUNTA($B$13:$B4941))</f>
        <v>0</v>
      </c>
      <c r="B4941" s="28"/>
      <c r="C4941" s="28"/>
      <c r="D4941" s="29"/>
      <c r="E4941" s="29"/>
      <c r="F4941" s="29"/>
      <c r="G4941" s="28"/>
      <c r="H4941" s="28"/>
      <c r="I4941" s="30">
        <f>IF($H4941="","",IFERROR(VLOOKUP($H4941,AcctTbl,2,0),"کد ناشناخته"))</f>
        <v>0</v>
      </c>
      <c r="J4941" s="27">
        <f>IF($H4941="","",IFERROR(VLOOKUP($H4941,AcctTbl,3,0),""))</f>
        <v>0</v>
      </c>
      <c r="K4941" s="29"/>
      <c r="L4941" s="28"/>
      <c r="M4941" s="31"/>
      <c r="N4941" s="29"/>
      <c r="O4941" s="32">
        <f>IF($B4941="",0,IF($U4941="IN",N($M4941),0))</f>
        <v>0</v>
      </c>
      <c r="P4941" s="32">
        <f>IF($B4941="",0,IF(OR($U4941="OUT",$U4941="TRF"),N($M4941),0))</f>
        <v>0</v>
      </c>
      <c r="Q4941" s="32">
        <f>IF($B4941="",0,IF(OR($U4941="OUT",$U4941="TRF"),N($M4941),0))</f>
        <v>0</v>
      </c>
      <c r="R4941" s="32">
        <f>IF($B4941="",0,IF($U4941="IN",N($M4941),0))</f>
        <v>0</v>
      </c>
      <c r="S4941" s="33">
        <f>IF($B4941="","",IF($M4941="","⚠ مبلغ",IF($E4941="","⚠ بانک عامل",IF(AND($U4941="TRF",$F4941=""),"⚠ بانک مقصد",IF(AND($V4941&lt;&gt;"NONE",$V4941&lt;&gt;"",$Z4941=""),"⚠ طرف حساب","✓")))))</f>
        <v>0</v>
      </c>
      <c r="T4941" s="29"/>
      <c r="U4941" s="27">
        <f>IFERROR(VLOOKUP($D4941,BankOpTbl,2,0),"")</f>
        <v>0</v>
      </c>
      <c r="V4941" s="27">
        <f>IFERROR(VLOOKUP($D4941,BankOpTbl,3,0),"")</f>
        <v>0</v>
      </c>
      <c r="W4941" s="27">
        <f>IFERROR(VLOOKUP($D4941,BankOpTbl,4,0),"")</f>
        <v>0</v>
      </c>
      <c r="X4941" s="27">
        <f>IF($E4941="","",IFERROR(VLOOKUP($E4941,BankTbl,4,0),""))</f>
        <v>0</v>
      </c>
      <c r="Y4941" s="27">
        <f>IF($F4941="","",IFERROR(VLOOKUP($F4941,BankTbl,4,0),""))</f>
        <v>0</v>
      </c>
      <c r="Z4941" s="27">
        <f>IF($B4941="","",IF($V4941="PICK",LEFT($N4941,5),IF($V4941="FIXED",$W4941,IF($V4941="CODE",$H4941,""))))</f>
        <v>0</v>
      </c>
    </row>
    <row r="4942" spans="1:26" ht="21" customHeight="1">
      <c r="A4942" s="27">
        <f>IF($B4942="","",COUNTA($B$13:$B4942))</f>
        <v>0</v>
      </c>
      <c r="B4942" s="28"/>
      <c r="C4942" s="28"/>
      <c r="D4942" s="29"/>
      <c r="E4942" s="29"/>
      <c r="F4942" s="29"/>
      <c r="G4942" s="28"/>
      <c r="H4942" s="28"/>
      <c r="I4942" s="30">
        <f>IF($H4942="","",IFERROR(VLOOKUP($H4942,AcctTbl,2,0),"کد ناشناخته"))</f>
        <v>0</v>
      </c>
      <c r="J4942" s="27">
        <f>IF($H4942="","",IFERROR(VLOOKUP($H4942,AcctTbl,3,0),""))</f>
        <v>0</v>
      </c>
      <c r="K4942" s="29"/>
      <c r="L4942" s="28"/>
      <c r="M4942" s="31"/>
      <c r="N4942" s="29"/>
      <c r="O4942" s="32">
        <f>IF($B4942="",0,IF($U4942="IN",N($M4942),0))</f>
        <v>0</v>
      </c>
      <c r="P4942" s="32">
        <f>IF($B4942="",0,IF(OR($U4942="OUT",$U4942="TRF"),N($M4942),0))</f>
        <v>0</v>
      </c>
      <c r="Q4942" s="32">
        <f>IF($B4942="",0,IF(OR($U4942="OUT",$U4942="TRF"),N($M4942),0))</f>
        <v>0</v>
      </c>
      <c r="R4942" s="32">
        <f>IF($B4942="",0,IF($U4942="IN",N($M4942),0))</f>
        <v>0</v>
      </c>
      <c r="S4942" s="33">
        <f>IF($B4942="","",IF($M4942="","⚠ مبلغ",IF($E4942="","⚠ بانک عامل",IF(AND($U4942="TRF",$F4942=""),"⚠ بانک مقصد",IF(AND($V4942&lt;&gt;"NONE",$V4942&lt;&gt;"",$Z4942=""),"⚠ طرف حساب","✓")))))</f>
        <v>0</v>
      </c>
      <c r="T4942" s="29"/>
      <c r="U4942" s="27">
        <f>IFERROR(VLOOKUP($D4942,BankOpTbl,2,0),"")</f>
        <v>0</v>
      </c>
      <c r="V4942" s="27">
        <f>IFERROR(VLOOKUP($D4942,BankOpTbl,3,0),"")</f>
        <v>0</v>
      </c>
      <c r="W4942" s="27">
        <f>IFERROR(VLOOKUP($D4942,BankOpTbl,4,0),"")</f>
        <v>0</v>
      </c>
      <c r="X4942" s="27">
        <f>IF($E4942="","",IFERROR(VLOOKUP($E4942,BankTbl,4,0),""))</f>
        <v>0</v>
      </c>
      <c r="Y4942" s="27">
        <f>IF($F4942="","",IFERROR(VLOOKUP($F4942,BankTbl,4,0),""))</f>
        <v>0</v>
      </c>
      <c r="Z4942" s="27">
        <f>IF($B4942="","",IF($V4942="PICK",LEFT($N4942,5),IF($V4942="FIXED",$W4942,IF($V4942="CODE",$H4942,""))))</f>
        <v>0</v>
      </c>
    </row>
    <row r="4943" spans="1:26" ht="21" customHeight="1">
      <c r="A4943" s="27">
        <f>IF($B4943="","",COUNTA($B$13:$B4943))</f>
        <v>0</v>
      </c>
      <c r="B4943" s="28"/>
      <c r="C4943" s="28"/>
      <c r="D4943" s="29"/>
      <c r="E4943" s="29"/>
      <c r="F4943" s="29"/>
      <c r="G4943" s="28"/>
      <c r="H4943" s="28"/>
      <c r="I4943" s="30">
        <f>IF($H4943="","",IFERROR(VLOOKUP($H4943,AcctTbl,2,0),"کد ناشناخته"))</f>
        <v>0</v>
      </c>
      <c r="J4943" s="27">
        <f>IF($H4943="","",IFERROR(VLOOKUP($H4943,AcctTbl,3,0),""))</f>
        <v>0</v>
      </c>
      <c r="K4943" s="29"/>
      <c r="L4943" s="28"/>
      <c r="M4943" s="31"/>
      <c r="N4943" s="29"/>
      <c r="O4943" s="32">
        <f>IF($B4943="",0,IF($U4943="IN",N($M4943),0))</f>
        <v>0</v>
      </c>
      <c r="P4943" s="32">
        <f>IF($B4943="",0,IF(OR($U4943="OUT",$U4943="TRF"),N($M4943),0))</f>
        <v>0</v>
      </c>
      <c r="Q4943" s="32">
        <f>IF($B4943="",0,IF(OR($U4943="OUT",$U4943="TRF"),N($M4943),0))</f>
        <v>0</v>
      </c>
      <c r="R4943" s="32">
        <f>IF($B4943="",0,IF($U4943="IN",N($M4943),0))</f>
        <v>0</v>
      </c>
      <c r="S4943" s="33">
        <f>IF($B4943="","",IF($M4943="","⚠ مبلغ",IF($E4943="","⚠ بانک عامل",IF(AND($U4943="TRF",$F4943=""),"⚠ بانک مقصد",IF(AND($V4943&lt;&gt;"NONE",$V4943&lt;&gt;"",$Z4943=""),"⚠ طرف حساب","✓")))))</f>
        <v>0</v>
      </c>
      <c r="T4943" s="29"/>
      <c r="U4943" s="27">
        <f>IFERROR(VLOOKUP($D4943,BankOpTbl,2,0),"")</f>
        <v>0</v>
      </c>
      <c r="V4943" s="27">
        <f>IFERROR(VLOOKUP($D4943,BankOpTbl,3,0),"")</f>
        <v>0</v>
      </c>
      <c r="W4943" s="27">
        <f>IFERROR(VLOOKUP($D4943,BankOpTbl,4,0),"")</f>
        <v>0</v>
      </c>
      <c r="X4943" s="27">
        <f>IF($E4943="","",IFERROR(VLOOKUP($E4943,BankTbl,4,0),""))</f>
        <v>0</v>
      </c>
      <c r="Y4943" s="27">
        <f>IF($F4943="","",IFERROR(VLOOKUP($F4943,BankTbl,4,0),""))</f>
        <v>0</v>
      </c>
      <c r="Z4943" s="27">
        <f>IF($B4943="","",IF($V4943="PICK",LEFT($N4943,5),IF($V4943="FIXED",$W4943,IF($V4943="CODE",$H4943,""))))</f>
        <v>0</v>
      </c>
    </row>
    <row r="4944" spans="1:26" ht="21" customHeight="1">
      <c r="A4944" s="27">
        <f>IF($B4944="","",COUNTA($B$13:$B4944))</f>
        <v>0</v>
      </c>
      <c r="B4944" s="28"/>
      <c r="C4944" s="28"/>
      <c r="D4944" s="29"/>
      <c r="E4944" s="29"/>
      <c r="F4944" s="29"/>
      <c r="G4944" s="28"/>
      <c r="H4944" s="28"/>
      <c r="I4944" s="30">
        <f>IF($H4944="","",IFERROR(VLOOKUP($H4944,AcctTbl,2,0),"کد ناشناخته"))</f>
        <v>0</v>
      </c>
      <c r="J4944" s="27">
        <f>IF($H4944="","",IFERROR(VLOOKUP($H4944,AcctTbl,3,0),""))</f>
        <v>0</v>
      </c>
      <c r="K4944" s="29"/>
      <c r="L4944" s="28"/>
      <c r="M4944" s="31"/>
      <c r="N4944" s="29"/>
      <c r="O4944" s="32">
        <f>IF($B4944="",0,IF($U4944="IN",N($M4944),0))</f>
        <v>0</v>
      </c>
      <c r="P4944" s="32">
        <f>IF($B4944="",0,IF(OR($U4944="OUT",$U4944="TRF"),N($M4944),0))</f>
        <v>0</v>
      </c>
      <c r="Q4944" s="32">
        <f>IF($B4944="",0,IF(OR($U4944="OUT",$U4944="TRF"),N($M4944),0))</f>
        <v>0</v>
      </c>
      <c r="R4944" s="32">
        <f>IF($B4944="",0,IF($U4944="IN",N($M4944),0))</f>
        <v>0</v>
      </c>
      <c r="S4944" s="33">
        <f>IF($B4944="","",IF($M4944="","⚠ مبلغ",IF($E4944="","⚠ بانک عامل",IF(AND($U4944="TRF",$F4944=""),"⚠ بانک مقصد",IF(AND($V4944&lt;&gt;"NONE",$V4944&lt;&gt;"",$Z4944=""),"⚠ طرف حساب","✓")))))</f>
        <v>0</v>
      </c>
      <c r="T4944" s="29"/>
      <c r="U4944" s="27">
        <f>IFERROR(VLOOKUP($D4944,BankOpTbl,2,0),"")</f>
        <v>0</v>
      </c>
      <c r="V4944" s="27">
        <f>IFERROR(VLOOKUP($D4944,BankOpTbl,3,0),"")</f>
        <v>0</v>
      </c>
      <c r="W4944" s="27">
        <f>IFERROR(VLOOKUP($D4944,BankOpTbl,4,0),"")</f>
        <v>0</v>
      </c>
      <c r="X4944" s="27">
        <f>IF($E4944="","",IFERROR(VLOOKUP($E4944,BankTbl,4,0),""))</f>
        <v>0</v>
      </c>
      <c r="Y4944" s="27">
        <f>IF($F4944="","",IFERROR(VLOOKUP($F4944,BankTbl,4,0),""))</f>
        <v>0</v>
      </c>
      <c r="Z4944" s="27">
        <f>IF($B4944="","",IF($V4944="PICK",LEFT($N4944,5),IF($V4944="FIXED",$W4944,IF($V4944="CODE",$H4944,""))))</f>
        <v>0</v>
      </c>
    </row>
    <row r="4945" spans="1:26" ht="21" customHeight="1">
      <c r="A4945" s="27">
        <f>IF($B4945="","",COUNTA($B$13:$B4945))</f>
        <v>0</v>
      </c>
      <c r="B4945" s="28"/>
      <c r="C4945" s="28"/>
      <c r="D4945" s="29"/>
      <c r="E4945" s="29"/>
      <c r="F4945" s="29"/>
      <c r="G4945" s="28"/>
      <c r="H4945" s="28"/>
      <c r="I4945" s="30">
        <f>IF($H4945="","",IFERROR(VLOOKUP($H4945,AcctTbl,2,0),"کد ناشناخته"))</f>
        <v>0</v>
      </c>
      <c r="J4945" s="27">
        <f>IF($H4945="","",IFERROR(VLOOKUP($H4945,AcctTbl,3,0),""))</f>
        <v>0</v>
      </c>
      <c r="K4945" s="29"/>
      <c r="L4945" s="28"/>
      <c r="M4945" s="31"/>
      <c r="N4945" s="29"/>
      <c r="O4945" s="32">
        <f>IF($B4945="",0,IF($U4945="IN",N($M4945),0))</f>
        <v>0</v>
      </c>
      <c r="P4945" s="32">
        <f>IF($B4945="",0,IF(OR($U4945="OUT",$U4945="TRF"),N($M4945),0))</f>
        <v>0</v>
      </c>
      <c r="Q4945" s="32">
        <f>IF($B4945="",0,IF(OR($U4945="OUT",$U4945="TRF"),N($M4945),0))</f>
        <v>0</v>
      </c>
      <c r="R4945" s="32">
        <f>IF($B4945="",0,IF($U4945="IN",N($M4945),0))</f>
        <v>0</v>
      </c>
      <c r="S4945" s="33">
        <f>IF($B4945="","",IF($M4945="","⚠ مبلغ",IF($E4945="","⚠ بانک عامل",IF(AND($U4945="TRF",$F4945=""),"⚠ بانک مقصد",IF(AND($V4945&lt;&gt;"NONE",$V4945&lt;&gt;"",$Z4945=""),"⚠ طرف حساب","✓")))))</f>
        <v>0</v>
      </c>
      <c r="T4945" s="29"/>
      <c r="U4945" s="27">
        <f>IFERROR(VLOOKUP($D4945,BankOpTbl,2,0),"")</f>
        <v>0</v>
      </c>
      <c r="V4945" s="27">
        <f>IFERROR(VLOOKUP($D4945,BankOpTbl,3,0),"")</f>
        <v>0</v>
      </c>
      <c r="W4945" s="27">
        <f>IFERROR(VLOOKUP($D4945,BankOpTbl,4,0),"")</f>
        <v>0</v>
      </c>
      <c r="X4945" s="27">
        <f>IF($E4945="","",IFERROR(VLOOKUP($E4945,BankTbl,4,0),""))</f>
        <v>0</v>
      </c>
      <c r="Y4945" s="27">
        <f>IF($F4945="","",IFERROR(VLOOKUP($F4945,BankTbl,4,0),""))</f>
        <v>0</v>
      </c>
      <c r="Z4945" s="27">
        <f>IF($B4945="","",IF($V4945="PICK",LEFT($N4945,5),IF($V4945="FIXED",$W4945,IF($V4945="CODE",$H4945,""))))</f>
        <v>0</v>
      </c>
    </row>
    <row r="4946" spans="1:26" ht="21" customHeight="1">
      <c r="A4946" s="27">
        <f>IF($B4946="","",COUNTA($B$13:$B4946))</f>
        <v>0</v>
      </c>
      <c r="B4946" s="28"/>
      <c r="C4946" s="28"/>
      <c r="D4946" s="29"/>
      <c r="E4946" s="29"/>
      <c r="F4946" s="29"/>
      <c r="G4946" s="28"/>
      <c r="H4946" s="28"/>
      <c r="I4946" s="30">
        <f>IF($H4946="","",IFERROR(VLOOKUP($H4946,AcctTbl,2,0),"کد ناشناخته"))</f>
        <v>0</v>
      </c>
      <c r="J4946" s="27">
        <f>IF($H4946="","",IFERROR(VLOOKUP($H4946,AcctTbl,3,0),""))</f>
        <v>0</v>
      </c>
      <c r="K4946" s="29"/>
      <c r="L4946" s="28"/>
      <c r="M4946" s="31"/>
      <c r="N4946" s="29"/>
      <c r="O4946" s="32">
        <f>IF($B4946="",0,IF($U4946="IN",N($M4946),0))</f>
        <v>0</v>
      </c>
      <c r="P4946" s="32">
        <f>IF($B4946="",0,IF(OR($U4946="OUT",$U4946="TRF"),N($M4946),0))</f>
        <v>0</v>
      </c>
      <c r="Q4946" s="32">
        <f>IF($B4946="",0,IF(OR($U4946="OUT",$U4946="TRF"),N($M4946),0))</f>
        <v>0</v>
      </c>
      <c r="R4946" s="32">
        <f>IF($B4946="",0,IF($U4946="IN",N($M4946),0))</f>
        <v>0</v>
      </c>
      <c r="S4946" s="33">
        <f>IF($B4946="","",IF($M4946="","⚠ مبلغ",IF($E4946="","⚠ بانک عامل",IF(AND($U4946="TRF",$F4946=""),"⚠ بانک مقصد",IF(AND($V4946&lt;&gt;"NONE",$V4946&lt;&gt;"",$Z4946=""),"⚠ طرف حساب","✓")))))</f>
        <v>0</v>
      </c>
      <c r="T4946" s="29"/>
      <c r="U4946" s="27">
        <f>IFERROR(VLOOKUP($D4946,BankOpTbl,2,0),"")</f>
        <v>0</v>
      </c>
      <c r="V4946" s="27">
        <f>IFERROR(VLOOKUP($D4946,BankOpTbl,3,0),"")</f>
        <v>0</v>
      </c>
      <c r="W4946" s="27">
        <f>IFERROR(VLOOKUP($D4946,BankOpTbl,4,0),"")</f>
        <v>0</v>
      </c>
      <c r="X4946" s="27">
        <f>IF($E4946="","",IFERROR(VLOOKUP($E4946,BankTbl,4,0),""))</f>
        <v>0</v>
      </c>
      <c r="Y4946" s="27">
        <f>IF($F4946="","",IFERROR(VLOOKUP($F4946,BankTbl,4,0),""))</f>
        <v>0</v>
      </c>
      <c r="Z4946" s="27">
        <f>IF($B4946="","",IF($V4946="PICK",LEFT($N4946,5),IF($V4946="FIXED",$W4946,IF($V4946="CODE",$H4946,""))))</f>
        <v>0</v>
      </c>
    </row>
    <row r="4947" spans="1:26" ht="21" customHeight="1">
      <c r="A4947" s="27">
        <f>IF($B4947="","",COUNTA($B$13:$B4947))</f>
        <v>0</v>
      </c>
      <c r="B4947" s="28"/>
      <c r="C4947" s="28"/>
      <c r="D4947" s="29"/>
      <c r="E4947" s="29"/>
      <c r="F4947" s="29"/>
      <c r="G4947" s="28"/>
      <c r="H4947" s="28"/>
      <c r="I4947" s="30">
        <f>IF($H4947="","",IFERROR(VLOOKUP($H4947,AcctTbl,2,0),"کد ناشناخته"))</f>
        <v>0</v>
      </c>
      <c r="J4947" s="27">
        <f>IF($H4947="","",IFERROR(VLOOKUP($H4947,AcctTbl,3,0),""))</f>
        <v>0</v>
      </c>
      <c r="K4947" s="29"/>
      <c r="L4947" s="28"/>
      <c r="M4947" s="31"/>
      <c r="N4947" s="29"/>
      <c r="O4947" s="32">
        <f>IF($B4947="",0,IF($U4947="IN",N($M4947),0))</f>
        <v>0</v>
      </c>
      <c r="P4947" s="32">
        <f>IF($B4947="",0,IF(OR($U4947="OUT",$U4947="TRF"),N($M4947),0))</f>
        <v>0</v>
      </c>
      <c r="Q4947" s="32">
        <f>IF($B4947="",0,IF(OR($U4947="OUT",$U4947="TRF"),N($M4947),0))</f>
        <v>0</v>
      </c>
      <c r="R4947" s="32">
        <f>IF($B4947="",0,IF($U4947="IN",N($M4947),0))</f>
        <v>0</v>
      </c>
      <c r="S4947" s="33">
        <f>IF($B4947="","",IF($M4947="","⚠ مبلغ",IF($E4947="","⚠ بانک عامل",IF(AND($U4947="TRF",$F4947=""),"⚠ بانک مقصد",IF(AND($V4947&lt;&gt;"NONE",$V4947&lt;&gt;"",$Z4947=""),"⚠ طرف حساب","✓")))))</f>
        <v>0</v>
      </c>
      <c r="T4947" s="29"/>
      <c r="U4947" s="27">
        <f>IFERROR(VLOOKUP($D4947,BankOpTbl,2,0),"")</f>
        <v>0</v>
      </c>
      <c r="V4947" s="27">
        <f>IFERROR(VLOOKUP($D4947,BankOpTbl,3,0),"")</f>
        <v>0</v>
      </c>
      <c r="W4947" s="27">
        <f>IFERROR(VLOOKUP($D4947,BankOpTbl,4,0),"")</f>
        <v>0</v>
      </c>
      <c r="X4947" s="27">
        <f>IF($E4947="","",IFERROR(VLOOKUP($E4947,BankTbl,4,0),""))</f>
        <v>0</v>
      </c>
      <c r="Y4947" s="27">
        <f>IF($F4947="","",IFERROR(VLOOKUP($F4947,BankTbl,4,0),""))</f>
        <v>0</v>
      </c>
      <c r="Z4947" s="27">
        <f>IF($B4947="","",IF($V4947="PICK",LEFT($N4947,5),IF($V4947="FIXED",$W4947,IF($V4947="CODE",$H4947,""))))</f>
        <v>0</v>
      </c>
    </row>
    <row r="4948" spans="1:26" ht="21" customHeight="1">
      <c r="A4948" s="27">
        <f>IF($B4948="","",COUNTA($B$13:$B4948))</f>
        <v>0</v>
      </c>
      <c r="B4948" s="28"/>
      <c r="C4948" s="28"/>
      <c r="D4948" s="29"/>
      <c r="E4948" s="29"/>
      <c r="F4948" s="29"/>
      <c r="G4948" s="28"/>
      <c r="H4948" s="28"/>
      <c r="I4948" s="30">
        <f>IF($H4948="","",IFERROR(VLOOKUP($H4948,AcctTbl,2,0),"کد ناشناخته"))</f>
        <v>0</v>
      </c>
      <c r="J4948" s="27">
        <f>IF($H4948="","",IFERROR(VLOOKUP($H4948,AcctTbl,3,0),""))</f>
        <v>0</v>
      </c>
      <c r="K4948" s="29"/>
      <c r="L4948" s="28"/>
      <c r="M4948" s="31"/>
      <c r="N4948" s="29"/>
      <c r="O4948" s="32">
        <f>IF($B4948="",0,IF($U4948="IN",N($M4948),0))</f>
        <v>0</v>
      </c>
      <c r="P4948" s="32">
        <f>IF($B4948="",0,IF(OR($U4948="OUT",$U4948="TRF"),N($M4948),0))</f>
        <v>0</v>
      </c>
      <c r="Q4948" s="32">
        <f>IF($B4948="",0,IF(OR($U4948="OUT",$U4948="TRF"),N($M4948),0))</f>
        <v>0</v>
      </c>
      <c r="R4948" s="32">
        <f>IF($B4948="",0,IF($U4948="IN",N($M4948),0))</f>
        <v>0</v>
      </c>
      <c r="S4948" s="33">
        <f>IF($B4948="","",IF($M4948="","⚠ مبلغ",IF($E4948="","⚠ بانک عامل",IF(AND($U4948="TRF",$F4948=""),"⚠ بانک مقصد",IF(AND($V4948&lt;&gt;"NONE",$V4948&lt;&gt;"",$Z4948=""),"⚠ طرف حساب","✓")))))</f>
        <v>0</v>
      </c>
      <c r="T4948" s="29"/>
      <c r="U4948" s="27">
        <f>IFERROR(VLOOKUP($D4948,BankOpTbl,2,0),"")</f>
        <v>0</v>
      </c>
      <c r="V4948" s="27">
        <f>IFERROR(VLOOKUP($D4948,BankOpTbl,3,0),"")</f>
        <v>0</v>
      </c>
      <c r="W4948" s="27">
        <f>IFERROR(VLOOKUP($D4948,BankOpTbl,4,0),"")</f>
        <v>0</v>
      </c>
      <c r="X4948" s="27">
        <f>IF($E4948="","",IFERROR(VLOOKUP($E4948,BankTbl,4,0),""))</f>
        <v>0</v>
      </c>
      <c r="Y4948" s="27">
        <f>IF($F4948="","",IFERROR(VLOOKUP($F4948,BankTbl,4,0),""))</f>
        <v>0</v>
      </c>
      <c r="Z4948" s="27">
        <f>IF($B4948="","",IF($V4948="PICK",LEFT($N4948,5),IF($V4948="FIXED",$W4948,IF($V4948="CODE",$H4948,""))))</f>
        <v>0</v>
      </c>
    </row>
    <row r="4949" spans="1:26" ht="21" customHeight="1">
      <c r="A4949" s="27">
        <f>IF($B4949="","",COUNTA($B$13:$B4949))</f>
        <v>0</v>
      </c>
      <c r="B4949" s="28"/>
      <c r="C4949" s="28"/>
      <c r="D4949" s="29"/>
      <c r="E4949" s="29"/>
      <c r="F4949" s="29"/>
      <c r="G4949" s="28"/>
      <c r="H4949" s="28"/>
      <c r="I4949" s="30">
        <f>IF($H4949="","",IFERROR(VLOOKUP($H4949,AcctTbl,2,0),"کد ناشناخته"))</f>
        <v>0</v>
      </c>
      <c r="J4949" s="27">
        <f>IF($H4949="","",IFERROR(VLOOKUP($H4949,AcctTbl,3,0),""))</f>
        <v>0</v>
      </c>
      <c r="K4949" s="29"/>
      <c r="L4949" s="28"/>
      <c r="M4949" s="31"/>
      <c r="N4949" s="29"/>
      <c r="O4949" s="32">
        <f>IF($B4949="",0,IF($U4949="IN",N($M4949),0))</f>
        <v>0</v>
      </c>
      <c r="P4949" s="32">
        <f>IF($B4949="",0,IF(OR($U4949="OUT",$U4949="TRF"),N($M4949),0))</f>
        <v>0</v>
      </c>
      <c r="Q4949" s="32">
        <f>IF($B4949="",0,IF(OR($U4949="OUT",$U4949="TRF"),N($M4949),0))</f>
        <v>0</v>
      </c>
      <c r="R4949" s="32">
        <f>IF($B4949="",0,IF($U4949="IN",N($M4949),0))</f>
        <v>0</v>
      </c>
      <c r="S4949" s="33">
        <f>IF($B4949="","",IF($M4949="","⚠ مبلغ",IF($E4949="","⚠ بانک عامل",IF(AND($U4949="TRF",$F4949=""),"⚠ بانک مقصد",IF(AND($V4949&lt;&gt;"NONE",$V4949&lt;&gt;"",$Z4949=""),"⚠ طرف حساب","✓")))))</f>
        <v>0</v>
      </c>
      <c r="T4949" s="29"/>
      <c r="U4949" s="27">
        <f>IFERROR(VLOOKUP($D4949,BankOpTbl,2,0),"")</f>
        <v>0</v>
      </c>
      <c r="V4949" s="27">
        <f>IFERROR(VLOOKUP($D4949,BankOpTbl,3,0),"")</f>
        <v>0</v>
      </c>
      <c r="W4949" s="27">
        <f>IFERROR(VLOOKUP($D4949,BankOpTbl,4,0),"")</f>
        <v>0</v>
      </c>
      <c r="X4949" s="27">
        <f>IF($E4949="","",IFERROR(VLOOKUP($E4949,BankTbl,4,0),""))</f>
        <v>0</v>
      </c>
      <c r="Y4949" s="27">
        <f>IF($F4949="","",IFERROR(VLOOKUP($F4949,BankTbl,4,0),""))</f>
        <v>0</v>
      </c>
      <c r="Z4949" s="27">
        <f>IF($B4949="","",IF($V4949="PICK",LEFT($N4949,5),IF($V4949="FIXED",$W4949,IF($V4949="CODE",$H4949,""))))</f>
        <v>0</v>
      </c>
    </row>
    <row r="4950" spans="1:26" ht="21" customHeight="1">
      <c r="A4950" s="27">
        <f>IF($B4950="","",COUNTA($B$13:$B4950))</f>
        <v>0</v>
      </c>
      <c r="B4950" s="28"/>
      <c r="C4950" s="28"/>
      <c r="D4950" s="29"/>
      <c r="E4950" s="29"/>
      <c r="F4950" s="29"/>
      <c r="G4950" s="28"/>
      <c r="H4950" s="28"/>
      <c r="I4950" s="30">
        <f>IF($H4950="","",IFERROR(VLOOKUP($H4950,AcctTbl,2,0),"کد ناشناخته"))</f>
        <v>0</v>
      </c>
      <c r="J4950" s="27">
        <f>IF($H4950="","",IFERROR(VLOOKUP($H4950,AcctTbl,3,0),""))</f>
        <v>0</v>
      </c>
      <c r="K4950" s="29"/>
      <c r="L4950" s="28"/>
      <c r="M4950" s="31"/>
      <c r="N4950" s="29"/>
      <c r="O4950" s="32">
        <f>IF($B4950="",0,IF($U4950="IN",N($M4950),0))</f>
        <v>0</v>
      </c>
      <c r="P4950" s="32">
        <f>IF($B4950="",0,IF(OR($U4950="OUT",$U4950="TRF"),N($M4950),0))</f>
        <v>0</v>
      </c>
      <c r="Q4950" s="32">
        <f>IF($B4950="",0,IF(OR($U4950="OUT",$U4950="TRF"),N($M4950),0))</f>
        <v>0</v>
      </c>
      <c r="R4950" s="32">
        <f>IF($B4950="",0,IF($U4950="IN",N($M4950),0))</f>
        <v>0</v>
      </c>
      <c r="S4950" s="33">
        <f>IF($B4950="","",IF($M4950="","⚠ مبلغ",IF($E4950="","⚠ بانک عامل",IF(AND($U4950="TRF",$F4950=""),"⚠ بانک مقصد",IF(AND($V4950&lt;&gt;"NONE",$V4950&lt;&gt;"",$Z4950=""),"⚠ طرف حساب","✓")))))</f>
        <v>0</v>
      </c>
      <c r="T4950" s="29"/>
      <c r="U4950" s="27">
        <f>IFERROR(VLOOKUP($D4950,BankOpTbl,2,0),"")</f>
        <v>0</v>
      </c>
      <c r="V4950" s="27">
        <f>IFERROR(VLOOKUP($D4950,BankOpTbl,3,0),"")</f>
        <v>0</v>
      </c>
      <c r="W4950" s="27">
        <f>IFERROR(VLOOKUP($D4950,BankOpTbl,4,0),"")</f>
        <v>0</v>
      </c>
      <c r="X4950" s="27">
        <f>IF($E4950="","",IFERROR(VLOOKUP($E4950,BankTbl,4,0),""))</f>
        <v>0</v>
      </c>
      <c r="Y4950" s="27">
        <f>IF($F4950="","",IFERROR(VLOOKUP($F4950,BankTbl,4,0),""))</f>
        <v>0</v>
      </c>
      <c r="Z4950" s="27">
        <f>IF($B4950="","",IF($V4950="PICK",LEFT($N4950,5),IF($V4950="FIXED",$W4950,IF($V4950="CODE",$H4950,""))))</f>
        <v>0</v>
      </c>
    </row>
    <row r="4951" spans="1:26" ht="21" customHeight="1">
      <c r="A4951" s="27">
        <f>IF($B4951="","",COUNTA($B$13:$B4951))</f>
        <v>0</v>
      </c>
      <c r="B4951" s="28"/>
      <c r="C4951" s="28"/>
      <c r="D4951" s="29"/>
      <c r="E4951" s="29"/>
      <c r="F4951" s="29"/>
      <c r="G4951" s="28"/>
      <c r="H4951" s="28"/>
      <c r="I4951" s="30">
        <f>IF($H4951="","",IFERROR(VLOOKUP($H4951,AcctTbl,2,0),"کد ناشناخته"))</f>
        <v>0</v>
      </c>
      <c r="J4951" s="27">
        <f>IF($H4951="","",IFERROR(VLOOKUP($H4951,AcctTbl,3,0),""))</f>
        <v>0</v>
      </c>
      <c r="K4951" s="29"/>
      <c r="L4951" s="28"/>
      <c r="M4951" s="31"/>
      <c r="N4951" s="29"/>
      <c r="O4951" s="32">
        <f>IF($B4951="",0,IF($U4951="IN",N($M4951),0))</f>
        <v>0</v>
      </c>
      <c r="P4951" s="32">
        <f>IF($B4951="",0,IF(OR($U4951="OUT",$U4951="TRF"),N($M4951),0))</f>
        <v>0</v>
      </c>
      <c r="Q4951" s="32">
        <f>IF($B4951="",0,IF(OR($U4951="OUT",$U4951="TRF"),N($M4951),0))</f>
        <v>0</v>
      </c>
      <c r="R4951" s="32">
        <f>IF($B4951="",0,IF($U4951="IN",N($M4951),0))</f>
        <v>0</v>
      </c>
      <c r="S4951" s="33">
        <f>IF($B4951="","",IF($M4951="","⚠ مبلغ",IF($E4951="","⚠ بانک عامل",IF(AND($U4951="TRF",$F4951=""),"⚠ بانک مقصد",IF(AND($V4951&lt;&gt;"NONE",$V4951&lt;&gt;"",$Z4951=""),"⚠ طرف حساب","✓")))))</f>
        <v>0</v>
      </c>
      <c r="T4951" s="29"/>
      <c r="U4951" s="27">
        <f>IFERROR(VLOOKUP($D4951,BankOpTbl,2,0),"")</f>
        <v>0</v>
      </c>
      <c r="V4951" s="27">
        <f>IFERROR(VLOOKUP($D4951,BankOpTbl,3,0),"")</f>
        <v>0</v>
      </c>
      <c r="W4951" s="27">
        <f>IFERROR(VLOOKUP($D4951,BankOpTbl,4,0),"")</f>
        <v>0</v>
      </c>
      <c r="X4951" s="27">
        <f>IF($E4951="","",IFERROR(VLOOKUP($E4951,BankTbl,4,0),""))</f>
        <v>0</v>
      </c>
      <c r="Y4951" s="27">
        <f>IF($F4951="","",IFERROR(VLOOKUP($F4951,BankTbl,4,0),""))</f>
        <v>0</v>
      </c>
      <c r="Z4951" s="27">
        <f>IF($B4951="","",IF($V4951="PICK",LEFT($N4951,5),IF($V4951="FIXED",$W4951,IF($V4951="CODE",$H4951,""))))</f>
        <v>0</v>
      </c>
    </row>
    <row r="4952" spans="1:26" ht="21" customHeight="1">
      <c r="A4952" s="27">
        <f>IF($B4952="","",COUNTA($B$13:$B4952))</f>
        <v>0</v>
      </c>
      <c r="B4952" s="28"/>
      <c r="C4952" s="28"/>
      <c r="D4952" s="29"/>
      <c r="E4952" s="29"/>
      <c r="F4952" s="29"/>
      <c r="G4952" s="28"/>
      <c r="H4952" s="28"/>
      <c r="I4952" s="30">
        <f>IF($H4952="","",IFERROR(VLOOKUP($H4952,AcctTbl,2,0),"کد ناشناخته"))</f>
        <v>0</v>
      </c>
      <c r="J4952" s="27">
        <f>IF($H4952="","",IFERROR(VLOOKUP($H4952,AcctTbl,3,0),""))</f>
        <v>0</v>
      </c>
      <c r="K4952" s="29"/>
      <c r="L4952" s="28"/>
      <c r="M4952" s="31"/>
      <c r="N4952" s="29"/>
      <c r="O4952" s="32">
        <f>IF($B4952="",0,IF($U4952="IN",N($M4952),0))</f>
        <v>0</v>
      </c>
      <c r="P4952" s="32">
        <f>IF($B4952="",0,IF(OR($U4952="OUT",$U4952="TRF"),N($M4952),0))</f>
        <v>0</v>
      </c>
      <c r="Q4952" s="32">
        <f>IF($B4952="",0,IF(OR($U4952="OUT",$U4952="TRF"),N($M4952),0))</f>
        <v>0</v>
      </c>
      <c r="R4952" s="32">
        <f>IF($B4952="",0,IF($U4952="IN",N($M4952),0))</f>
        <v>0</v>
      </c>
      <c r="S4952" s="33">
        <f>IF($B4952="","",IF($M4952="","⚠ مبلغ",IF($E4952="","⚠ بانک عامل",IF(AND($U4952="TRF",$F4952=""),"⚠ بانک مقصد",IF(AND($V4952&lt;&gt;"NONE",$V4952&lt;&gt;"",$Z4952=""),"⚠ طرف حساب","✓")))))</f>
        <v>0</v>
      </c>
      <c r="T4952" s="29"/>
      <c r="U4952" s="27">
        <f>IFERROR(VLOOKUP($D4952,BankOpTbl,2,0),"")</f>
        <v>0</v>
      </c>
      <c r="V4952" s="27">
        <f>IFERROR(VLOOKUP($D4952,BankOpTbl,3,0),"")</f>
        <v>0</v>
      </c>
      <c r="W4952" s="27">
        <f>IFERROR(VLOOKUP($D4952,BankOpTbl,4,0),"")</f>
        <v>0</v>
      </c>
      <c r="X4952" s="27">
        <f>IF($E4952="","",IFERROR(VLOOKUP($E4952,BankTbl,4,0),""))</f>
        <v>0</v>
      </c>
      <c r="Y4952" s="27">
        <f>IF($F4952="","",IFERROR(VLOOKUP($F4952,BankTbl,4,0),""))</f>
        <v>0</v>
      </c>
      <c r="Z4952" s="27">
        <f>IF($B4952="","",IF($V4952="PICK",LEFT($N4952,5),IF($V4952="FIXED",$W4952,IF($V4952="CODE",$H4952,""))))</f>
        <v>0</v>
      </c>
    </row>
    <row r="4953" spans="1:26" ht="21" customHeight="1">
      <c r="A4953" s="27">
        <f>IF($B4953="","",COUNTA($B$13:$B4953))</f>
        <v>0</v>
      </c>
      <c r="B4953" s="28"/>
      <c r="C4953" s="28"/>
      <c r="D4953" s="29"/>
      <c r="E4953" s="29"/>
      <c r="F4953" s="29"/>
      <c r="G4953" s="28"/>
      <c r="H4953" s="28"/>
      <c r="I4953" s="30">
        <f>IF($H4953="","",IFERROR(VLOOKUP($H4953,AcctTbl,2,0),"کد ناشناخته"))</f>
        <v>0</v>
      </c>
      <c r="J4953" s="27">
        <f>IF($H4953="","",IFERROR(VLOOKUP($H4953,AcctTbl,3,0),""))</f>
        <v>0</v>
      </c>
      <c r="K4953" s="29"/>
      <c r="L4953" s="28"/>
      <c r="M4953" s="31"/>
      <c r="N4953" s="29"/>
      <c r="O4953" s="32">
        <f>IF($B4953="",0,IF($U4953="IN",N($M4953),0))</f>
        <v>0</v>
      </c>
      <c r="P4953" s="32">
        <f>IF($B4953="",0,IF(OR($U4953="OUT",$U4953="TRF"),N($M4953),0))</f>
        <v>0</v>
      </c>
      <c r="Q4953" s="32">
        <f>IF($B4953="",0,IF(OR($U4953="OUT",$U4953="TRF"),N($M4953),0))</f>
        <v>0</v>
      </c>
      <c r="R4953" s="32">
        <f>IF($B4953="",0,IF($U4953="IN",N($M4953),0))</f>
        <v>0</v>
      </c>
      <c r="S4953" s="33">
        <f>IF($B4953="","",IF($M4953="","⚠ مبلغ",IF($E4953="","⚠ بانک عامل",IF(AND($U4953="TRF",$F4953=""),"⚠ بانک مقصد",IF(AND($V4953&lt;&gt;"NONE",$V4953&lt;&gt;"",$Z4953=""),"⚠ طرف حساب","✓")))))</f>
        <v>0</v>
      </c>
      <c r="T4953" s="29"/>
      <c r="U4953" s="27">
        <f>IFERROR(VLOOKUP($D4953,BankOpTbl,2,0),"")</f>
        <v>0</v>
      </c>
      <c r="V4953" s="27">
        <f>IFERROR(VLOOKUP($D4953,BankOpTbl,3,0),"")</f>
        <v>0</v>
      </c>
      <c r="W4953" s="27">
        <f>IFERROR(VLOOKUP($D4953,BankOpTbl,4,0),"")</f>
        <v>0</v>
      </c>
      <c r="X4953" s="27">
        <f>IF($E4953="","",IFERROR(VLOOKUP($E4953,BankTbl,4,0),""))</f>
        <v>0</v>
      </c>
      <c r="Y4953" s="27">
        <f>IF($F4953="","",IFERROR(VLOOKUP($F4953,BankTbl,4,0),""))</f>
        <v>0</v>
      </c>
      <c r="Z4953" s="27">
        <f>IF($B4953="","",IF($V4953="PICK",LEFT($N4953,5),IF($V4953="FIXED",$W4953,IF($V4953="CODE",$H4953,""))))</f>
        <v>0</v>
      </c>
    </row>
    <row r="4954" spans="1:26" ht="21" customHeight="1">
      <c r="A4954" s="27">
        <f>IF($B4954="","",COUNTA($B$13:$B4954))</f>
        <v>0</v>
      </c>
      <c r="B4954" s="28"/>
      <c r="C4954" s="28"/>
      <c r="D4954" s="29"/>
      <c r="E4954" s="29"/>
      <c r="F4954" s="29"/>
      <c r="G4954" s="28"/>
      <c r="H4954" s="28"/>
      <c r="I4954" s="30">
        <f>IF($H4954="","",IFERROR(VLOOKUP($H4954,AcctTbl,2,0),"کد ناشناخته"))</f>
        <v>0</v>
      </c>
      <c r="J4954" s="27">
        <f>IF($H4954="","",IFERROR(VLOOKUP($H4954,AcctTbl,3,0),""))</f>
        <v>0</v>
      </c>
      <c r="K4954" s="29"/>
      <c r="L4954" s="28"/>
      <c r="M4954" s="31"/>
      <c r="N4954" s="29"/>
      <c r="O4954" s="32">
        <f>IF($B4954="",0,IF($U4954="IN",N($M4954),0))</f>
        <v>0</v>
      </c>
      <c r="P4954" s="32">
        <f>IF($B4954="",0,IF(OR($U4954="OUT",$U4954="TRF"),N($M4954),0))</f>
        <v>0</v>
      </c>
      <c r="Q4954" s="32">
        <f>IF($B4954="",0,IF(OR($U4954="OUT",$U4954="TRF"),N($M4954),0))</f>
        <v>0</v>
      </c>
      <c r="R4954" s="32">
        <f>IF($B4954="",0,IF($U4954="IN",N($M4954),0))</f>
        <v>0</v>
      </c>
      <c r="S4954" s="33">
        <f>IF($B4954="","",IF($M4954="","⚠ مبلغ",IF($E4954="","⚠ بانک عامل",IF(AND($U4954="TRF",$F4954=""),"⚠ بانک مقصد",IF(AND($V4954&lt;&gt;"NONE",$V4954&lt;&gt;"",$Z4954=""),"⚠ طرف حساب","✓")))))</f>
        <v>0</v>
      </c>
      <c r="T4954" s="29"/>
      <c r="U4954" s="27">
        <f>IFERROR(VLOOKUP($D4954,BankOpTbl,2,0),"")</f>
        <v>0</v>
      </c>
      <c r="V4954" s="27">
        <f>IFERROR(VLOOKUP($D4954,BankOpTbl,3,0),"")</f>
        <v>0</v>
      </c>
      <c r="W4954" s="27">
        <f>IFERROR(VLOOKUP($D4954,BankOpTbl,4,0),"")</f>
        <v>0</v>
      </c>
      <c r="X4954" s="27">
        <f>IF($E4954="","",IFERROR(VLOOKUP($E4954,BankTbl,4,0),""))</f>
        <v>0</v>
      </c>
      <c r="Y4954" s="27">
        <f>IF($F4954="","",IFERROR(VLOOKUP($F4954,BankTbl,4,0),""))</f>
        <v>0</v>
      </c>
      <c r="Z4954" s="27">
        <f>IF($B4954="","",IF($V4954="PICK",LEFT($N4954,5),IF($V4954="FIXED",$W4954,IF($V4954="CODE",$H4954,""))))</f>
        <v>0</v>
      </c>
    </row>
    <row r="4955" spans="1:26" ht="21" customHeight="1">
      <c r="A4955" s="27">
        <f>IF($B4955="","",COUNTA($B$13:$B4955))</f>
        <v>0</v>
      </c>
      <c r="B4955" s="28"/>
      <c r="C4955" s="28"/>
      <c r="D4955" s="29"/>
      <c r="E4955" s="29"/>
      <c r="F4955" s="29"/>
      <c r="G4955" s="28"/>
      <c r="H4955" s="28"/>
      <c r="I4955" s="30">
        <f>IF($H4955="","",IFERROR(VLOOKUP($H4955,AcctTbl,2,0),"کد ناشناخته"))</f>
        <v>0</v>
      </c>
      <c r="J4955" s="27">
        <f>IF($H4955="","",IFERROR(VLOOKUP($H4955,AcctTbl,3,0),""))</f>
        <v>0</v>
      </c>
      <c r="K4955" s="29"/>
      <c r="L4955" s="28"/>
      <c r="M4955" s="31"/>
      <c r="N4955" s="29"/>
      <c r="O4955" s="32">
        <f>IF($B4955="",0,IF($U4955="IN",N($M4955),0))</f>
        <v>0</v>
      </c>
      <c r="P4955" s="32">
        <f>IF($B4955="",0,IF(OR($U4955="OUT",$U4955="TRF"),N($M4955),0))</f>
        <v>0</v>
      </c>
      <c r="Q4955" s="32">
        <f>IF($B4955="",0,IF(OR($U4955="OUT",$U4955="TRF"),N($M4955),0))</f>
        <v>0</v>
      </c>
      <c r="R4955" s="32">
        <f>IF($B4955="",0,IF($U4955="IN",N($M4955),0))</f>
        <v>0</v>
      </c>
      <c r="S4955" s="33">
        <f>IF($B4955="","",IF($M4955="","⚠ مبلغ",IF($E4955="","⚠ بانک عامل",IF(AND($U4955="TRF",$F4955=""),"⚠ بانک مقصد",IF(AND($V4955&lt;&gt;"NONE",$V4955&lt;&gt;"",$Z4955=""),"⚠ طرف حساب","✓")))))</f>
        <v>0</v>
      </c>
      <c r="T4955" s="29"/>
      <c r="U4955" s="27">
        <f>IFERROR(VLOOKUP($D4955,BankOpTbl,2,0),"")</f>
        <v>0</v>
      </c>
      <c r="V4955" s="27">
        <f>IFERROR(VLOOKUP($D4955,BankOpTbl,3,0),"")</f>
        <v>0</v>
      </c>
      <c r="W4955" s="27">
        <f>IFERROR(VLOOKUP($D4955,BankOpTbl,4,0),"")</f>
        <v>0</v>
      </c>
      <c r="X4955" s="27">
        <f>IF($E4955="","",IFERROR(VLOOKUP($E4955,BankTbl,4,0),""))</f>
        <v>0</v>
      </c>
      <c r="Y4955" s="27">
        <f>IF($F4955="","",IFERROR(VLOOKUP($F4955,BankTbl,4,0),""))</f>
        <v>0</v>
      </c>
      <c r="Z4955" s="27">
        <f>IF($B4955="","",IF($V4955="PICK",LEFT($N4955,5),IF($V4955="FIXED",$W4955,IF($V4955="CODE",$H4955,""))))</f>
        <v>0</v>
      </c>
    </row>
    <row r="4956" spans="1:26" ht="21" customHeight="1">
      <c r="A4956" s="27">
        <f>IF($B4956="","",COUNTA($B$13:$B4956))</f>
        <v>0</v>
      </c>
      <c r="B4956" s="28"/>
      <c r="C4956" s="28"/>
      <c r="D4956" s="29"/>
      <c r="E4956" s="29"/>
      <c r="F4956" s="29"/>
      <c r="G4956" s="28"/>
      <c r="H4956" s="28"/>
      <c r="I4956" s="30">
        <f>IF($H4956="","",IFERROR(VLOOKUP($H4956,AcctTbl,2,0),"کد ناشناخته"))</f>
        <v>0</v>
      </c>
      <c r="J4956" s="27">
        <f>IF($H4956="","",IFERROR(VLOOKUP($H4956,AcctTbl,3,0),""))</f>
        <v>0</v>
      </c>
      <c r="K4956" s="29"/>
      <c r="L4956" s="28"/>
      <c r="M4956" s="31"/>
      <c r="N4956" s="29"/>
      <c r="O4956" s="32">
        <f>IF($B4956="",0,IF($U4956="IN",N($M4956),0))</f>
        <v>0</v>
      </c>
      <c r="P4956" s="32">
        <f>IF($B4956="",0,IF(OR($U4956="OUT",$U4956="TRF"),N($M4956),0))</f>
        <v>0</v>
      </c>
      <c r="Q4956" s="32">
        <f>IF($B4956="",0,IF(OR($U4956="OUT",$U4956="TRF"),N($M4956),0))</f>
        <v>0</v>
      </c>
      <c r="R4956" s="32">
        <f>IF($B4956="",0,IF($U4956="IN",N($M4956),0))</f>
        <v>0</v>
      </c>
      <c r="S4956" s="33">
        <f>IF($B4956="","",IF($M4956="","⚠ مبلغ",IF($E4956="","⚠ بانک عامل",IF(AND($U4956="TRF",$F4956=""),"⚠ بانک مقصد",IF(AND($V4956&lt;&gt;"NONE",$V4956&lt;&gt;"",$Z4956=""),"⚠ طرف حساب","✓")))))</f>
        <v>0</v>
      </c>
      <c r="T4956" s="29"/>
      <c r="U4956" s="27">
        <f>IFERROR(VLOOKUP($D4956,BankOpTbl,2,0),"")</f>
        <v>0</v>
      </c>
      <c r="V4956" s="27">
        <f>IFERROR(VLOOKUP($D4956,BankOpTbl,3,0),"")</f>
        <v>0</v>
      </c>
      <c r="W4956" s="27">
        <f>IFERROR(VLOOKUP($D4956,BankOpTbl,4,0),"")</f>
        <v>0</v>
      </c>
      <c r="X4956" s="27">
        <f>IF($E4956="","",IFERROR(VLOOKUP($E4956,BankTbl,4,0),""))</f>
        <v>0</v>
      </c>
      <c r="Y4956" s="27">
        <f>IF($F4956="","",IFERROR(VLOOKUP($F4956,BankTbl,4,0),""))</f>
        <v>0</v>
      </c>
      <c r="Z4956" s="27">
        <f>IF($B4956="","",IF($V4956="PICK",LEFT($N4956,5),IF($V4956="FIXED",$W4956,IF($V4956="CODE",$H4956,""))))</f>
        <v>0</v>
      </c>
    </row>
    <row r="4957" spans="1:26" ht="21" customHeight="1">
      <c r="A4957" s="27">
        <f>IF($B4957="","",COUNTA($B$13:$B4957))</f>
        <v>0</v>
      </c>
      <c r="B4957" s="28"/>
      <c r="C4957" s="28"/>
      <c r="D4957" s="29"/>
      <c r="E4957" s="29"/>
      <c r="F4957" s="29"/>
      <c r="G4957" s="28"/>
      <c r="H4957" s="28"/>
      <c r="I4957" s="30">
        <f>IF($H4957="","",IFERROR(VLOOKUP($H4957,AcctTbl,2,0),"کد ناشناخته"))</f>
        <v>0</v>
      </c>
      <c r="J4957" s="27">
        <f>IF($H4957="","",IFERROR(VLOOKUP($H4957,AcctTbl,3,0),""))</f>
        <v>0</v>
      </c>
      <c r="K4957" s="29"/>
      <c r="L4957" s="28"/>
      <c r="M4957" s="31"/>
      <c r="N4957" s="29"/>
      <c r="O4957" s="32">
        <f>IF($B4957="",0,IF($U4957="IN",N($M4957),0))</f>
        <v>0</v>
      </c>
      <c r="P4957" s="32">
        <f>IF($B4957="",0,IF(OR($U4957="OUT",$U4957="TRF"),N($M4957),0))</f>
        <v>0</v>
      </c>
      <c r="Q4957" s="32">
        <f>IF($B4957="",0,IF(OR($U4957="OUT",$U4957="TRF"),N($M4957),0))</f>
        <v>0</v>
      </c>
      <c r="R4957" s="32">
        <f>IF($B4957="",0,IF($U4957="IN",N($M4957),0))</f>
        <v>0</v>
      </c>
      <c r="S4957" s="33">
        <f>IF($B4957="","",IF($M4957="","⚠ مبلغ",IF($E4957="","⚠ بانک عامل",IF(AND($U4957="TRF",$F4957=""),"⚠ بانک مقصد",IF(AND($V4957&lt;&gt;"NONE",$V4957&lt;&gt;"",$Z4957=""),"⚠ طرف حساب","✓")))))</f>
        <v>0</v>
      </c>
      <c r="T4957" s="29"/>
      <c r="U4957" s="27">
        <f>IFERROR(VLOOKUP($D4957,BankOpTbl,2,0),"")</f>
        <v>0</v>
      </c>
      <c r="V4957" s="27">
        <f>IFERROR(VLOOKUP($D4957,BankOpTbl,3,0),"")</f>
        <v>0</v>
      </c>
      <c r="W4957" s="27">
        <f>IFERROR(VLOOKUP($D4957,BankOpTbl,4,0),"")</f>
        <v>0</v>
      </c>
      <c r="X4957" s="27">
        <f>IF($E4957="","",IFERROR(VLOOKUP($E4957,BankTbl,4,0),""))</f>
        <v>0</v>
      </c>
      <c r="Y4957" s="27">
        <f>IF($F4957="","",IFERROR(VLOOKUP($F4957,BankTbl,4,0),""))</f>
        <v>0</v>
      </c>
      <c r="Z4957" s="27">
        <f>IF($B4957="","",IF($V4957="PICK",LEFT($N4957,5),IF($V4957="FIXED",$W4957,IF($V4957="CODE",$H4957,""))))</f>
        <v>0</v>
      </c>
    </row>
    <row r="4958" spans="1:26" ht="21" customHeight="1">
      <c r="A4958" s="27">
        <f>IF($B4958="","",COUNTA($B$13:$B4958))</f>
        <v>0</v>
      </c>
      <c r="B4958" s="28"/>
      <c r="C4958" s="28"/>
      <c r="D4958" s="29"/>
      <c r="E4958" s="29"/>
      <c r="F4958" s="29"/>
      <c r="G4958" s="28"/>
      <c r="H4958" s="28"/>
      <c r="I4958" s="30">
        <f>IF($H4958="","",IFERROR(VLOOKUP($H4958,AcctTbl,2,0),"کد ناشناخته"))</f>
        <v>0</v>
      </c>
      <c r="J4958" s="27">
        <f>IF($H4958="","",IFERROR(VLOOKUP($H4958,AcctTbl,3,0),""))</f>
        <v>0</v>
      </c>
      <c r="K4958" s="29"/>
      <c r="L4958" s="28"/>
      <c r="M4958" s="31"/>
      <c r="N4958" s="29"/>
      <c r="O4958" s="32">
        <f>IF($B4958="",0,IF($U4958="IN",N($M4958),0))</f>
        <v>0</v>
      </c>
      <c r="P4958" s="32">
        <f>IF($B4958="",0,IF(OR($U4958="OUT",$U4958="TRF"),N($M4958),0))</f>
        <v>0</v>
      </c>
      <c r="Q4958" s="32">
        <f>IF($B4958="",0,IF(OR($U4958="OUT",$U4958="TRF"),N($M4958),0))</f>
        <v>0</v>
      </c>
      <c r="R4958" s="32">
        <f>IF($B4958="",0,IF($U4958="IN",N($M4958),0))</f>
        <v>0</v>
      </c>
      <c r="S4958" s="33">
        <f>IF($B4958="","",IF($M4958="","⚠ مبلغ",IF($E4958="","⚠ بانک عامل",IF(AND($U4958="TRF",$F4958=""),"⚠ بانک مقصد",IF(AND($V4958&lt;&gt;"NONE",$V4958&lt;&gt;"",$Z4958=""),"⚠ طرف حساب","✓")))))</f>
        <v>0</v>
      </c>
      <c r="T4958" s="29"/>
      <c r="U4958" s="27">
        <f>IFERROR(VLOOKUP($D4958,BankOpTbl,2,0),"")</f>
        <v>0</v>
      </c>
      <c r="V4958" s="27">
        <f>IFERROR(VLOOKUP($D4958,BankOpTbl,3,0),"")</f>
        <v>0</v>
      </c>
      <c r="W4958" s="27">
        <f>IFERROR(VLOOKUP($D4958,BankOpTbl,4,0),"")</f>
        <v>0</v>
      </c>
      <c r="X4958" s="27">
        <f>IF($E4958="","",IFERROR(VLOOKUP($E4958,BankTbl,4,0),""))</f>
        <v>0</v>
      </c>
      <c r="Y4958" s="27">
        <f>IF($F4958="","",IFERROR(VLOOKUP($F4958,BankTbl,4,0),""))</f>
        <v>0</v>
      </c>
      <c r="Z4958" s="27">
        <f>IF($B4958="","",IF($V4958="PICK",LEFT($N4958,5),IF($V4958="FIXED",$W4958,IF($V4958="CODE",$H4958,""))))</f>
        <v>0</v>
      </c>
    </row>
    <row r="4959" spans="1:26" ht="21" customHeight="1">
      <c r="A4959" s="27">
        <f>IF($B4959="","",COUNTA($B$13:$B4959))</f>
        <v>0</v>
      </c>
      <c r="B4959" s="28"/>
      <c r="C4959" s="28"/>
      <c r="D4959" s="29"/>
      <c r="E4959" s="29"/>
      <c r="F4959" s="29"/>
      <c r="G4959" s="28"/>
      <c r="H4959" s="28"/>
      <c r="I4959" s="30">
        <f>IF($H4959="","",IFERROR(VLOOKUP($H4959,AcctTbl,2,0),"کد ناشناخته"))</f>
        <v>0</v>
      </c>
      <c r="J4959" s="27">
        <f>IF($H4959="","",IFERROR(VLOOKUP($H4959,AcctTbl,3,0),""))</f>
        <v>0</v>
      </c>
      <c r="K4959" s="29"/>
      <c r="L4959" s="28"/>
      <c r="M4959" s="31"/>
      <c r="N4959" s="29"/>
      <c r="O4959" s="32">
        <f>IF($B4959="",0,IF($U4959="IN",N($M4959),0))</f>
        <v>0</v>
      </c>
      <c r="P4959" s="32">
        <f>IF($B4959="",0,IF(OR($U4959="OUT",$U4959="TRF"),N($M4959),0))</f>
        <v>0</v>
      </c>
      <c r="Q4959" s="32">
        <f>IF($B4959="",0,IF(OR($U4959="OUT",$U4959="TRF"),N($M4959),0))</f>
        <v>0</v>
      </c>
      <c r="R4959" s="32">
        <f>IF($B4959="",0,IF($U4959="IN",N($M4959),0))</f>
        <v>0</v>
      </c>
      <c r="S4959" s="33">
        <f>IF($B4959="","",IF($M4959="","⚠ مبلغ",IF($E4959="","⚠ بانک عامل",IF(AND($U4959="TRF",$F4959=""),"⚠ بانک مقصد",IF(AND($V4959&lt;&gt;"NONE",$V4959&lt;&gt;"",$Z4959=""),"⚠ طرف حساب","✓")))))</f>
        <v>0</v>
      </c>
      <c r="T4959" s="29"/>
      <c r="U4959" s="27">
        <f>IFERROR(VLOOKUP($D4959,BankOpTbl,2,0),"")</f>
        <v>0</v>
      </c>
      <c r="V4959" s="27">
        <f>IFERROR(VLOOKUP($D4959,BankOpTbl,3,0),"")</f>
        <v>0</v>
      </c>
      <c r="W4959" s="27">
        <f>IFERROR(VLOOKUP($D4959,BankOpTbl,4,0),"")</f>
        <v>0</v>
      </c>
      <c r="X4959" s="27">
        <f>IF($E4959="","",IFERROR(VLOOKUP($E4959,BankTbl,4,0),""))</f>
        <v>0</v>
      </c>
      <c r="Y4959" s="27">
        <f>IF($F4959="","",IFERROR(VLOOKUP($F4959,BankTbl,4,0),""))</f>
        <v>0</v>
      </c>
      <c r="Z4959" s="27">
        <f>IF($B4959="","",IF($V4959="PICK",LEFT($N4959,5),IF($V4959="FIXED",$W4959,IF($V4959="CODE",$H4959,""))))</f>
        <v>0</v>
      </c>
    </row>
    <row r="4960" spans="1:26" ht="21" customHeight="1">
      <c r="A4960" s="27">
        <f>IF($B4960="","",COUNTA($B$13:$B4960))</f>
        <v>0</v>
      </c>
      <c r="B4960" s="28"/>
      <c r="C4960" s="28"/>
      <c r="D4960" s="29"/>
      <c r="E4960" s="29"/>
      <c r="F4960" s="29"/>
      <c r="G4960" s="28"/>
      <c r="H4960" s="28"/>
      <c r="I4960" s="30">
        <f>IF($H4960="","",IFERROR(VLOOKUP($H4960,AcctTbl,2,0),"کد ناشناخته"))</f>
        <v>0</v>
      </c>
      <c r="J4960" s="27">
        <f>IF($H4960="","",IFERROR(VLOOKUP($H4960,AcctTbl,3,0),""))</f>
        <v>0</v>
      </c>
      <c r="K4960" s="29"/>
      <c r="L4960" s="28"/>
      <c r="M4960" s="31"/>
      <c r="N4960" s="29"/>
      <c r="O4960" s="32">
        <f>IF($B4960="",0,IF($U4960="IN",N($M4960),0))</f>
        <v>0</v>
      </c>
      <c r="P4960" s="32">
        <f>IF($B4960="",0,IF(OR($U4960="OUT",$U4960="TRF"),N($M4960),0))</f>
        <v>0</v>
      </c>
      <c r="Q4960" s="32">
        <f>IF($B4960="",0,IF(OR($U4960="OUT",$U4960="TRF"),N($M4960),0))</f>
        <v>0</v>
      </c>
      <c r="R4960" s="32">
        <f>IF($B4960="",0,IF($U4960="IN",N($M4960),0))</f>
        <v>0</v>
      </c>
      <c r="S4960" s="33">
        <f>IF($B4960="","",IF($M4960="","⚠ مبلغ",IF($E4960="","⚠ بانک عامل",IF(AND($U4960="TRF",$F4960=""),"⚠ بانک مقصد",IF(AND($V4960&lt;&gt;"NONE",$V4960&lt;&gt;"",$Z4960=""),"⚠ طرف حساب","✓")))))</f>
        <v>0</v>
      </c>
      <c r="T4960" s="29"/>
      <c r="U4960" s="27">
        <f>IFERROR(VLOOKUP($D4960,BankOpTbl,2,0),"")</f>
        <v>0</v>
      </c>
      <c r="V4960" s="27">
        <f>IFERROR(VLOOKUP($D4960,BankOpTbl,3,0),"")</f>
        <v>0</v>
      </c>
      <c r="W4960" s="27">
        <f>IFERROR(VLOOKUP($D4960,BankOpTbl,4,0),"")</f>
        <v>0</v>
      </c>
      <c r="X4960" s="27">
        <f>IF($E4960="","",IFERROR(VLOOKUP($E4960,BankTbl,4,0),""))</f>
        <v>0</v>
      </c>
      <c r="Y4960" s="27">
        <f>IF($F4960="","",IFERROR(VLOOKUP($F4960,BankTbl,4,0),""))</f>
        <v>0</v>
      </c>
      <c r="Z4960" s="27">
        <f>IF($B4960="","",IF($V4960="PICK",LEFT($N4960,5),IF($V4960="FIXED",$W4960,IF($V4960="CODE",$H4960,""))))</f>
        <v>0</v>
      </c>
    </row>
    <row r="4961" spans="1:26" ht="21" customHeight="1">
      <c r="A4961" s="27">
        <f>IF($B4961="","",COUNTA($B$13:$B4961))</f>
        <v>0</v>
      </c>
      <c r="B4961" s="28"/>
      <c r="C4961" s="28"/>
      <c r="D4961" s="29"/>
      <c r="E4961" s="29"/>
      <c r="F4961" s="29"/>
      <c r="G4961" s="28"/>
      <c r="H4961" s="28"/>
      <c r="I4961" s="30">
        <f>IF($H4961="","",IFERROR(VLOOKUP($H4961,AcctTbl,2,0),"کد ناشناخته"))</f>
        <v>0</v>
      </c>
      <c r="J4961" s="27">
        <f>IF($H4961="","",IFERROR(VLOOKUP($H4961,AcctTbl,3,0),""))</f>
        <v>0</v>
      </c>
      <c r="K4961" s="29"/>
      <c r="L4961" s="28"/>
      <c r="M4961" s="31"/>
      <c r="N4961" s="29"/>
      <c r="O4961" s="32">
        <f>IF($B4961="",0,IF($U4961="IN",N($M4961),0))</f>
        <v>0</v>
      </c>
      <c r="P4961" s="32">
        <f>IF($B4961="",0,IF(OR($U4961="OUT",$U4961="TRF"),N($M4961),0))</f>
        <v>0</v>
      </c>
      <c r="Q4961" s="32">
        <f>IF($B4961="",0,IF(OR($U4961="OUT",$U4961="TRF"),N($M4961),0))</f>
        <v>0</v>
      </c>
      <c r="R4961" s="32">
        <f>IF($B4961="",0,IF($U4961="IN",N($M4961),0))</f>
        <v>0</v>
      </c>
      <c r="S4961" s="33">
        <f>IF($B4961="","",IF($M4961="","⚠ مبلغ",IF($E4961="","⚠ بانک عامل",IF(AND($U4961="TRF",$F4961=""),"⚠ بانک مقصد",IF(AND($V4961&lt;&gt;"NONE",$V4961&lt;&gt;"",$Z4961=""),"⚠ طرف حساب","✓")))))</f>
        <v>0</v>
      </c>
      <c r="T4961" s="29"/>
      <c r="U4961" s="27">
        <f>IFERROR(VLOOKUP($D4961,BankOpTbl,2,0),"")</f>
        <v>0</v>
      </c>
      <c r="V4961" s="27">
        <f>IFERROR(VLOOKUP($D4961,BankOpTbl,3,0),"")</f>
        <v>0</v>
      </c>
      <c r="W4961" s="27">
        <f>IFERROR(VLOOKUP($D4961,BankOpTbl,4,0),"")</f>
        <v>0</v>
      </c>
      <c r="X4961" s="27">
        <f>IF($E4961="","",IFERROR(VLOOKUP($E4961,BankTbl,4,0),""))</f>
        <v>0</v>
      </c>
      <c r="Y4961" s="27">
        <f>IF($F4961="","",IFERROR(VLOOKUP($F4961,BankTbl,4,0),""))</f>
        <v>0</v>
      </c>
      <c r="Z4961" s="27">
        <f>IF($B4961="","",IF($V4961="PICK",LEFT($N4961,5),IF($V4961="FIXED",$W4961,IF($V4961="CODE",$H4961,""))))</f>
        <v>0</v>
      </c>
    </row>
    <row r="4962" spans="1:26" ht="21" customHeight="1">
      <c r="A4962" s="27">
        <f>IF($B4962="","",COUNTA($B$13:$B4962))</f>
        <v>0</v>
      </c>
      <c r="B4962" s="28"/>
      <c r="C4962" s="28"/>
      <c r="D4962" s="29"/>
      <c r="E4962" s="29"/>
      <c r="F4962" s="29"/>
      <c r="G4962" s="28"/>
      <c r="H4962" s="28"/>
      <c r="I4962" s="30">
        <f>IF($H4962="","",IFERROR(VLOOKUP($H4962,AcctTbl,2,0),"کد ناشناخته"))</f>
        <v>0</v>
      </c>
      <c r="J4962" s="27">
        <f>IF($H4962="","",IFERROR(VLOOKUP($H4962,AcctTbl,3,0),""))</f>
        <v>0</v>
      </c>
      <c r="K4962" s="29"/>
      <c r="L4962" s="28"/>
      <c r="M4962" s="31"/>
      <c r="N4962" s="29"/>
      <c r="O4962" s="32">
        <f>IF($B4962="",0,IF($U4962="IN",N($M4962),0))</f>
        <v>0</v>
      </c>
      <c r="P4962" s="32">
        <f>IF($B4962="",0,IF(OR($U4962="OUT",$U4962="TRF"),N($M4962),0))</f>
        <v>0</v>
      </c>
      <c r="Q4962" s="32">
        <f>IF($B4962="",0,IF(OR($U4962="OUT",$U4962="TRF"),N($M4962),0))</f>
        <v>0</v>
      </c>
      <c r="R4962" s="32">
        <f>IF($B4962="",0,IF($U4962="IN",N($M4962),0))</f>
        <v>0</v>
      </c>
      <c r="S4962" s="33">
        <f>IF($B4962="","",IF($M4962="","⚠ مبلغ",IF($E4962="","⚠ بانک عامل",IF(AND($U4962="TRF",$F4962=""),"⚠ بانک مقصد",IF(AND($V4962&lt;&gt;"NONE",$V4962&lt;&gt;"",$Z4962=""),"⚠ طرف حساب","✓")))))</f>
        <v>0</v>
      </c>
      <c r="T4962" s="29"/>
      <c r="U4962" s="27">
        <f>IFERROR(VLOOKUP($D4962,BankOpTbl,2,0),"")</f>
        <v>0</v>
      </c>
      <c r="V4962" s="27">
        <f>IFERROR(VLOOKUP($D4962,BankOpTbl,3,0),"")</f>
        <v>0</v>
      </c>
      <c r="W4962" s="27">
        <f>IFERROR(VLOOKUP($D4962,BankOpTbl,4,0),"")</f>
        <v>0</v>
      </c>
      <c r="X4962" s="27">
        <f>IF($E4962="","",IFERROR(VLOOKUP($E4962,BankTbl,4,0),""))</f>
        <v>0</v>
      </c>
      <c r="Y4962" s="27">
        <f>IF($F4962="","",IFERROR(VLOOKUP($F4962,BankTbl,4,0),""))</f>
        <v>0</v>
      </c>
      <c r="Z4962" s="27">
        <f>IF($B4962="","",IF($V4962="PICK",LEFT($N4962,5),IF($V4962="FIXED",$W4962,IF($V4962="CODE",$H4962,""))))</f>
        <v>0</v>
      </c>
    </row>
    <row r="4963" spans="1:26" ht="21" customHeight="1">
      <c r="A4963" s="27">
        <f>IF($B4963="","",COUNTA($B$13:$B4963))</f>
        <v>0</v>
      </c>
      <c r="B4963" s="28"/>
      <c r="C4963" s="28"/>
      <c r="D4963" s="29"/>
      <c r="E4963" s="29"/>
      <c r="F4963" s="29"/>
      <c r="G4963" s="28"/>
      <c r="H4963" s="28"/>
      <c r="I4963" s="30">
        <f>IF($H4963="","",IFERROR(VLOOKUP($H4963,AcctTbl,2,0),"کد ناشناخته"))</f>
        <v>0</v>
      </c>
      <c r="J4963" s="27">
        <f>IF($H4963="","",IFERROR(VLOOKUP($H4963,AcctTbl,3,0),""))</f>
        <v>0</v>
      </c>
      <c r="K4963" s="29"/>
      <c r="L4963" s="28"/>
      <c r="M4963" s="31"/>
      <c r="N4963" s="29"/>
      <c r="O4963" s="32">
        <f>IF($B4963="",0,IF($U4963="IN",N($M4963),0))</f>
        <v>0</v>
      </c>
      <c r="P4963" s="32">
        <f>IF($B4963="",0,IF(OR($U4963="OUT",$U4963="TRF"),N($M4963),0))</f>
        <v>0</v>
      </c>
      <c r="Q4963" s="32">
        <f>IF($B4963="",0,IF(OR($U4963="OUT",$U4963="TRF"),N($M4963),0))</f>
        <v>0</v>
      </c>
      <c r="R4963" s="32">
        <f>IF($B4963="",0,IF($U4963="IN",N($M4963),0))</f>
        <v>0</v>
      </c>
      <c r="S4963" s="33">
        <f>IF($B4963="","",IF($M4963="","⚠ مبلغ",IF($E4963="","⚠ بانک عامل",IF(AND($U4963="TRF",$F4963=""),"⚠ بانک مقصد",IF(AND($V4963&lt;&gt;"NONE",$V4963&lt;&gt;"",$Z4963=""),"⚠ طرف حساب","✓")))))</f>
        <v>0</v>
      </c>
      <c r="T4963" s="29"/>
      <c r="U4963" s="27">
        <f>IFERROR(VLOOKUP($D4963,BankOpTbl,2,0),"")</f>
        <v>0</v>
      </c>
      <c r="V4963" s="27">
        <f>IFERROR(VLOOKUP($D4963,BankOpTbl,3,0),"")</f>
        <v>0</v>
      </c>
      <c r="W4963" s="27">
        <f>IFERROR(VLOOKUP($D4963,BankOpTbl,4,0),"")</f>
        <v>0</v>
      </c>
      <c r="X4963" s="27">
        <f>IF($E4963="","",IFERROR(VLOOKUP($E4963,BankTbl,4,0),""))</f>
        <v>0</v>
      </c>
      <c r="Y4963" s="27">
        <f>IF($F4963="","",IFERROR(VLOOKUP($F4963,BankTbl,4,0),""))</f>
        <v>0</v>
      </c>
      <c r="Z4963" s="27">
        <f>IF($B4963="","",IF($V4963="PICK",LEFT($N4963,5),IF($V4963="FIXED",$W4963,IF($V4963="CODE",$H4963,""))))</f>
        <v>0</v>
      </c>
    </row>
    <row r="4964" spans="1:26" ht="21" customHeight="1">
      <c r="A4964" s="27">
        <f>IF($B4964="","",COUNTA($B$13:$B4964))</f>
        <v>0</v>
      </c>
      <c r="B4964" s="28"/>
      <c r="C4964" s="28"/>
      <c r="D4964" s="29"/>
      <c r="E4964" s="29"/>
      <c r="F4964" s="29"/>
      <c r="G4964" s="28"/>
      <c r="H4964" s="28"/>
      <c r="I4964" s="30">
        <f>IF($H4964="","",IFERROR(VLOOKUP($H4964,AcctTbl,2,0),"کد ناشناخته"))</f>
        <v>0</v>
      </c>
      <c r="J4964" s="27">
        <f>IF($H4964="","",IFERROR(VLOOKUP($H4964,AcctTbl,3,0),""))</f>
        <v>0</v>
      </c>
      <c r="K4964" s="29"/>
      <c r="L4964" s="28"/>
      <c r="M4964" s="31"/>
      <c r="N4964" s="29"/>
      <c r="O4964" s="32">
        <f>IF($B4964="",0,IF($U4964="IN",N($M4964),0))</f>
        <v>0</v>
      </c>
      <c r="P4964" s="32">
        <f>IF($B4964="",0,IF(OR($U4964="OUT",$U4964="TRF"),N($M4964),0))</f>
        <v>0</v>
      </c>
      <c r="Q4964" s="32">
        <f>IF($B4964="",0,IF(OR($U4964="OUT",$U4964="TRF"),N($M4964),0))</f>
        <v>0</v>
      </c>
      <c r="R4964" s="32">
        <f>IF($B4964="",0,IF($U4964="IN",N($M4964),0))</f>
        <v>0</v>
      </c>
      <c r="S4964" s="33">
        <f>IF($B4964="","",IF($M4964="","⚠ مبلغ",IF($E4964="","⚠ بانک عامل",IF(AND($U4964="TRF",$F4964=""),"⚠ بانک مقصد",IF(AND($V4964&lt;&gt;"NONE",$V4964&lt;&gt;"",$Z4964=""),"⚠ طرف حساب","✓")))))</f>
        <v>0</v>
      </c>
      <c r="T4964" s="29"/>
      <c r="U4964" s="27">
        <f>IFERROR(VLOOKUP($D4964,BankOpTbl,2,0),"")</f>
        <v>0</v>
      </c>
      <c r="V4964" s="27">
        <f>IFERROR(VLOOKUP($D4964,BankOpTbl,3,0),"")</f>
        <v>0</v>
      </c>
      <c r="W4964" s="27">
        <f>IFERROR(VLOOKUP($D4964,BankOpTbl,4,0),"")</f>
        <v>0</v>
      </c>
      <c r="X4964" s="27">
        <f>IF($E4964="","",IFERROR(VLOOKUP($E4964,BankTbl,4,0),""))</f>
        <v>0</v>
      </c>
      <c r="Y4964" s="27">
        <f>IF($F4964="","",IFERROR(VLOOKUP($F4964,BankTbl,4,0),""))</f>
        <v>0</v>
      </c>
      <c r="Z4964" s="27">
        <f>IF($B4964="","",IF($V4964="PICK",LEFT($N4964,5),IF($V4964="FIXED",$W4964,IF($V4964="CODE",$H4964,""))))</f>
        <v>0</v>
      </c>
    </row>
    <row r="4965" spans="1:26" ht="21" customHeight="1">
      <c r="A4965" s="27">
        <f>IF($B4965="","",COUNTA($B$13:$B4965))</f>
        <v>0</v>
      </c>
      <c r="B4965" s="28"/>
      <c r="C4965" s="28"/>
      <c r="D4965" s="29"/>
      <c r="E4965" s="29"/>
      <c r="F4965" s="29"/>
      <c r="G4965" s="28"/>
      <c r="H4965" s="28"/>
      <c r="I4965" s="30">
        <f>IF($H4965="","",IFERROR(VLOOKUP($H4965,AcctTbl,2,0),"کد ناشناخته"))</f>
        <v>0</v>
      </c>
      <c r="J4965" s="27">
        <f>IF($H4965="","",IFERROR(VLOOKUP($H4965,AcctTbl,3,0),""))</f>
        <v>0</v>
      </c>
      <c r="K4965" s="29"/>
      <c r="L4965" s="28"/>
      <c r="M4965" s="31"/>
      <c r="N4965" s="29"/>
      <c r="O4965" s="32">
        <f>IF($B4965="",0,IF($U4965="IN",N($M4965),0))</f>
        <v>0</v>
      </c>
      <c r="P4965" s="32">
        <f>IF($B4965="",0,IF(OR($U4965="OUT",$U4965="TRF"),N($M4965),0))</f>
        <v>0</v>
      </c>
      <c r="Q4965" s="32">
        <f>IF($B4965="",0,IF(OR($U4965="OUT",$U4965="TRF"),N($M4965),0))</f>
        <v>0</v>
      </c>
      <c r="R4965" s="32">
        <f>IF($B4965="",0,IF($U4965="IN",N($M4965),0))</f>
        <v>0</v>
      </c>
      <c r="S4965" s="33">
        <f>IF($B4965="","",IF($M4965="","⚠ مبلغ",IF($E4965="","⚠ بانک عامل",IF(AND($U4965="TRF",$F4965=""),"⚠ بانک مقصد",IF(AND($V4965&lt;&gt;"NONE",$V4965&lt;&gt;"",$Z4965=""),"⚠ طرف حساب","✓")))))</f>
        <v>0</v>
      </c>
      <c r="T4965" s="29"/>
      <c r="U4965" s="27">
        <f>IFERROR(VLOOKUP($D4965,BankOpTbl,2,0),"")</f>
        <v>0</v>
      </c>
      <c r="V4965" s="27">
        <f>IFERROR(VLOOKUP($D4965,BankOpTbl,3,0),"")</f>
        <v>0</v>
      </c>
      <c r="W4965" s="27">
        <f>IFERROR(VLOOKUP($D4965,BankOpTbl,4,0),"")</f>
        <v>0</v>
      </c>
      <c r="X4965" s="27">
        <f>IF($E4965="","",IFERROR(VLOOKUP($E4965,BankTbl,4,0),""))</f>
        <v>0</v>
      </c>
      <c r="Y4965" s="27">
        <f>IF($F4965="","",IFERROR(VLOOKUP($F4965,BankTbl,4,0),""))</f>
        <v>0</v>
      </c>
      <c r="Z4965" s="27">
        <f>IF($B4965="","",IF($V4965="PICK",LEFT($N4965,5),IF($V4965="FIXED",$W4965,IF($V4965="CODE",$H4965,""))))</f>
        <v>0</v>
      </c>
    </row>
    <row r="4966" spans="1:26" ht="21" customHeight="1">
      <c r="A4966" s="27">
        <f>IF($B4966="","",COUNTA($B$13:$B4966))</f>
        <v>0</v>
      </c>
      <c r="B4966" s="28"/>
      <c r="C4966" s="28"/>
      <c r="D4966" s="29"/>
      <c r="E4966" s="29"/>
      <c r="F4966" s="29"/>
      <c r="G4966" s="28"/>
      <c r="H4966" s="28"/>
      <c r="I4966" s="30">
        <f>IF($H4966="","",IFERROR(VLOOKUP($H4966,AcctTbl,2,0),"کد ناشناخته"))</f>
        <v>0</v>
      </c>
      <c r="J4966" s="27">
        <f>IF($H4966="","",IFERROR(VLOOKUP($H4966,AcctTbl,3,0),""))</f>
        <v>0</v>
      </c>
      <c r="K4966" s="29"/>
      <c r="L4966" s="28"/>
      <c r="M4966" s="31"/>
      <c r="N4966" s="29"/>
      <c r="O4966" s="32">
        <f>IF($B4966="",0,IF($U4966="IN",N($M4966),0))</f>
        <v>0</v>
      </c>
      <c r="P4966" s="32">
        <f>IF($B4966="",0,IF(OR($U4966="OUT",$U4966="TRF"),N($M4966),0))</f>
        <v>0</v>
      </c>
      <c r="Q4966" s="32">
        <f>IF($B4966="",0,IF(OR($U4966="OUT",$U4966="TRF"),N($M4966),0))</f>
        <v>0</v>
      </c>
      <c r="R4966" s="32">
        <f>IF($B4966="",0,IF($U4966="IN",N($M4966),0))</f>
        <v>0</v>
      </c>
      <c r="S4966" s="33">
        <f>IF($B4966="","",IF($M4966="","⚠ مبلغ",IF($E4966="","⚠ بانک عامل",IF(AND($U4966="TRF",$F4966=""),"⚠ بانک مقصد",IF(AND($V4966&lt;&gt;"NONE",$V4966&lt;&gt;"",$Z4966=""),"⚠ طرف حساب","✓")))))</f>
        <v>0</v>
      </c>
      <c r="T4966" s="29"/>
      <c r="U4966" s="27">
        <f>IFERROR(VLOOKUP($D4966,BankOpTbl,2,0),"")</f>
        <v>0</v>
      </c>
      <c r="V4966" s="27">
        <f>IFERROR(VLOOKUP($D4966,BankOpTbl,3,0),"")</f>
        <v>0</v>
      </c>
      <c r="W4966" s="27">
        <f>IFERROR(VLOOKUP($D4966,BankOpTbl,4,0),"")</f>
        <v>0</v>
      </c>
      <c r="X4966" s="27">
        <f>IF($E4966="","",IFERROR(VLOOKUP($E4966,BankTbl,4,0),""))</f>
        <v>0</v>
      </c>
      <c r="Y4966" s="27">
        <f>IF($F4966="","",IFERROR(VLOOKUP($F4966,BankTbl,4,0),""))</f>
        <v>0</v>
      </c>
      <c r="Z4966" s="27">
        <f>IF($B4966="","",IF($V4966="PICK",LEFT($N4966,5),IF($V4966="FIXED",$W4966,IF($V4966="CODE",$H4966,""))))</f>
        <v>0</v>
      </c>
    </row>
    <row r="4967" spans="1:26" ht="21" customHeight="1">
      <c r="A4967" s="27">
        <f>IF($B4967="","",COUNTA($B$13:$B4967))</f>
        <v>0</v>
      </c>
      <c r="B4967" s="28"/>
      <c r="C4967" s="28"/>
      <c r="D4967" s="29"/>
      <c r="E4967" s="29"/>
      <c r="F4967" s="29"/>
      <c r="G4967" s="28"/>
      <c r="H4967" s="28"/>
      <c r="I4967" s="30">
        <f>IF($H4967="","",IFERROR(VLOOKUP($H4967,AcctTbl,2,0),"کد ناشناخته"))</f>
        <v>0</v>
      </c>
      <c r="J4967" s="27">
        <f>IF($H4967="","",IFERROR(VLOOKUP($H4967,AcctTbl,3,0),""))</f>
        <v>0</v>
      </c>
      <c r="K4967" s="29"/>
      <c r="L4967" s="28"/>
      <c r="M4967" s="31"/>
      <c r="N4967" s="29"/>
      <c r="O4967" s="32">
        <f>IF($B4967="",0,IF($U4967="IN",N($M4967),0))</f>
        <v>0</v>
      </c>
      <c r="P4967" s="32">
        <f>IF($B4967="",0,IF(OR($U4967="OUT",$U4967="TRF"),N($M4967),0))</f>
        <v>0</v>
      </c>
      <c r="Q4967" s="32">
        <f>IF($B4967="",0,IF(OR($U4967="OUT",$U4967="TRF"),N($M4967),0))</f>
        <v>0</v>
      </c>
      <c r="R4967" s="32">
        <f>IF($B4967="",0,IF($U4967="IN",N($M4967),0))</f>
        <v>0</v>
      </c>
      <c r="S4967" s="33">
        <f>IF($B4967="","",IF($M4967="","⚠ مبلغ",IF($E4967="","⚠ بانک عامل",IF(AND($U4967="TRF",$F4967=""),"⚠ بانک مقصد",IF(AND($V4967&lt;&gt;"NONE",$V4967&lt;&gt;"",$Z4967=""),"⚠ طرف حساب","✓")))))</f>
        <v>0</v>
      </c>
      <c r="T4967" s="29"/>
      <c r="U4967" s="27">
        <f>IFERROR(VLOOKUP($D4967,BankOpTbl,2,0),"")</f>
        <v>0</v>
      </c>
      <c r="V4967" s="27">
        <f>IFERROR(VLOOKUP($D4967,BankOpTbl,3,0),"")</f>
        <v>0</v>
      </c>
      <c r="W4967" s="27">
        <f>IFERROR(VLOOKUP($D4967,BankOpTbl,4,0),"")</f>
        <v>0</v>
      </c>
      <c r="X4967" s="27">
        <f>IF($E4967="","",IFERROR(VLOOKUP($E4967,BankTbl,4,0),""))</f>
        <v>0</v>
      </c>
      <c r="Y4967" s="27">
        <f>IF($F4967="","",IFERROR(VLOOKUP($F4967,BankTbl,4,0),""))</f>
        <v>0</v>
      </c>
      <c r="Z4967" s="27">
        <f>IF($B4967="","",IF($V4967="PICK",LEFT($N4967,5),IF($V4967="FIXED",$W4967,IF($V4967="CODE",$H4967,""))))</f>
        <v>0</v>
      </c>
    </row>
    <row r="4968" spans="1:26" ht="21" customHeight="1">
      <c r="A4968" s="27">
        <f>IF($B4968="","",COUNTA($B$13:$B4968))</f>
        <v>0</v>
      </c>
      <c r="B4968" s="28"/>
      <c r="C4968" s="28"/>
      <c r="D4968" s="29"/>
      <c r="E4968" s="29"/>
      <c r="F4968" s="29"/>
      <c r="G4968" s="28"/>
      <c r="H4968" s="28"/>
      <c r="I4968" s="30">
        <f>IF($H4968="","",IFERROR(VLOOKUP($H4968,AcctTbl,2,0),"کد ناشناخته"))</f>
        <v>0</v>
      </c>
      <c r="J4968" s="27">
        <f>IF($H4968="","",IFERROR(VLOOKUP($H4968,AcctTbl,3,0),""))</f>
        <v>0</v>
      </c>
      <c r="K4968" s="29"/>
      <c r="L4968" s="28"/>
      <c r="M4968" s="31"/>
      <c r="N4968" s="29"/>
      <c r="O4968" s="32">
        <f>IF($B4968="",0,IF($U4968="IN",N($M4968),0))</f>
        <v>0</v>
      </c>
      <c r="P4968" s="32">
        <f>IF($B4968="",0,IF(OR($U4968="OUT",$U4968="TRF"),N($M4968),0))</f>
        <v>0</v>
      </c>
      <c r="Q4968" s="32">
        <f>IF($B4968="",0,IF(OR($U4968="OUT",$U4968="TRF"),N($M4968),0))</f>
        <v>0</v>
      </c>
      <c r="R4968" s="32">
        <f>IF($B4968="",0,IF($U4968="IN",N($M4968),0))</f>
        <v>0</v>
      </c>
      <c r="S4968" s="33">
        <f>IF($B4968="","",IF($M4968="","⚠ مبلغ",IF($E4968="","⚠ بانک عامل",IF(AND($U4968="TRF",$F4968=""),"⚠ بانک مقصد",IF(AND($V4968&lt;&gt;"NONE",$V4968&lt;&gt;"",$Z4968=""),"⚠ طرف حساب","✓")))))</f>
        <v>0</v>
      </c>
      <c r="T4968" s="29"/>
      <c r="U4968" s="27">
        <f>IFERROR(VLOOKUP($D4968,BankOpTbl,2,0),"")</f>
        <v>0</v>
      </c>
      <c r="V4968" s="27">
        <f>IFERROR(VLOOKUP($D4968,BankOpTbl,3,0),"")</f>
        <v>0</v>
      </c>
      <c r="W4968" s="27">
        <f>IFERROR(VLOOKUP($D4968,BankOpTbl,4,0),"")</f>
        <v>0</v>
      </c>
      <c r="X4968" s="27">
        <f>IF($E4968="","",IFERROR(VLOOKUP($E4968,BankTbl,4,0),""))</f>
        <v>0</v>
      </c>
      <c r="Y4968" s="27">
        <f>IF($F4968="","",IFERROR(VLOOKUP($F4968,BankTbl,4,0),""))</f>
        <v>0</v>
      </c>
      <c r="Z4968" s="27">
        <f>IF($B4968="","",IF($V4968="PICK",LEFT($N4968,5),IF($V4968="FIXED",$W4968,IF($V4968="CODE",$H4968,""))))</f>
        <v>0</v>
      </c>
    </row>
    <row r="4969" spans="1:26" ht="21" customHeight="1">
      <c r="A4969" s="27">
        <f>IF($B4969="","",COUNTA($B$13:$B4969))</f>
        <v>0</v>
      </c>
      <c r="B4969" s="28"/>
      <c r="C4969" s="28"/>
      <c r="D4969" s="29"/>
      <c r="E4969" s="29"/>
      <c r="F4969" s="29"/>
      <c r="G4969" s="28"/>
      <c r="H4969" s="28"/>
      <c r="I4969" s="30">
        <f>IF($H4969="","",IFERROR(VLOOKUP($H4969,AcctTbl,2,0),"کد ناشناخته"))</f>
        <v>0</v>
      </c>
      <c r="J4969" s="27">
        <f>IF($H4969="","",IFERROR(VLOOKUP($H4969,AcctTbl,3,0),""))</f>
        <v>0</v>
      </c>
      <c r="K4969" s="29"/>
      <c r="L4969" s="28"/>
      <c r="M4969" s="31"/>
      <c r="N4969" s="29"/>
      <c r="O4969" s="32">
        <f>IF($B4969="",0,IF($U4969="IN",N($M4969),0))</f>
        <v>0</v>
      </c>
      <c r="P4969" s="32">
        <f>IF($B4969="",0,IF(OR($U4969="OUT",$U4969="TRF"),N($M4969),0))</f>
        <v>0</v>
      </c>
      <c r="Q4969" s="32">
        <f>IF($B4969="",0,IF(OR($U4969="OUT",$U4969="TRF"),N($M4969),0))</f>
        <v>0</v>
      </c>
      <c r="R4969" s="32">
        <f>IF($B4969="",0,IF($U4969="IN",N($M4969),0))</f>
        <v>0</v>
      </c>
      <c r="S4969" s="33">
        <f>IF($B4969="","",IF($M4969="","⚠ مبلغ",IF($E4969="","⚠ بانک عامل",IF(AND($U4969="TRF",$F4969=""),"⚠ بانک مقصد",IF(AND($V4969&lt;&gt;"NONE",$V4969&lt;&gt;"",$Z4969=""),"⚠ طرف حساب","✓")))))</f>
        <v>0</v>
      </c>
      <c r="T4969" s="29"/>
      <c r="U4969" s="27">
        <f>IFERROR(VLOOKUP($D4969,BankOpTbl,2,0),"")</f>
        <v>0</v>
      </c>
      <c r="V4969" s="27">
        <f>IFERROR(VLOOKUP($D4969,BankOpTbl,3,0),"")</f>
        <v>0</v>
      </c>
      <c r="W4969" s="27">
        <f>IFERROR(VLOOKUP($D4969,BankOpTbl,4,0),"")</f>
        <v>0</v>
      </c>
      <c r="X4969" s="27">
        <f>IF($E4969="","",IFERROR(VLOOKUP($E4969,BankTbl,4,0),""))</f>
        <v>0</v>
      </c>
      <c r="Y4969" s="27">
        <f>IF($F4969="","",IFERROR(VLOOKUP($F4969,BankTbl,4,0),""))</f>
        <v>0</v>
      </c>
      <c r="Z4969" s="27">
        <f>IF($B4969="","",IF($V4969="PICK",LEFT($N4969,5),IF($V4969="FIXED",$W4969,IF($V4969="CODE",$H4969,""))))</f>
        <v>0</v>
      </c>
    </row>
    <row r="4970" spans="1:26" ht="21" customHeight="1">
      <c r="A4970" s="27">
        <f>IF($B4970="","",COUNTA($B$13:$B4970))</f>
        <v>0</v>
      </c>
      <c r="B4970" s="28"/>
      <c r="C4970" s="28"/>
      <c r="D4970" s="29"/>
      <c r="E4970" s="29"/>
      <c r="F4970" s="29"/>
      <c r="G4970" s="28"/>
      <c r="H4970" s="28"/>
      <c r="I4970" s="30">
        <f>IF($H4970="","",IFERROR(VLOOKUP($H4970,AcctTbl,2,0),"کد ناشناخته"))</f>
        <v>0</v>
      </c>
      <c r="J4970" s="27">
        <f>IF($H4970="","",IFERROR(VLOOKUP($H4970,AcctTbl,3,0),""))</f>
        <v>0</v>
      </c>
      <c r="K4970" s="29"/>
      <c r="L4970" s="28"/>
      <c r="M4970" s="31"/>
      <c r="N4970" s="29"/>
      <c r="O4970" s="32">
        <f>IF($B4970="",0,IF($U4970="IN",N($M4970),0))</f>
        <v>0</v>
      </c>
      <c r="P4970" s="32">
        <f>IF($B4970="",0,IF(OR($U4970="OUT",$U4970="TRF"),N($M4970),0))</f>
        <v>0</v>
      </c>
      <c r="Q4970" s="32">
        <f>IF($B4970="",0,IF(OR($U4970="OUT",$U4970="TRF"),N($M4970),0))</f>
        <v>0</v>
      </c>
      <c r="R4970" s="32">
        <f>IF($B4970="",0,IF($U4970="IN",N($M4970),0))</f>
        <v>0</v>
      </c>
      <c r="S4970" s="33">
        <f>IF($B4970="","",IF($M4970="","⚠ مبلغ",IF($E4970="","⚠ بانک عامل",IF(AND($U4970="TRF",$F4970=""),"⚠ بانک مقصد",IF(AND($V4970&lt;&gt;"NONE",$V4970&lt;&gt;"",$Z4970=""),"⚠ طرف حساب","✓")))))</f>
        <v>0</v>
      </c>
      <c r="T4970" s="29"/>
      <c r="U4970" s="27">
        <f>IFERROR(VLOOKUP($D4970,BankOpTbl,2,0),"")</f>
        <v>0</v>
      </c>
      <c r="V4970" s="27">
        <f>IFERROR(VLOOKUP($D4970,BankOpTbl,3,0),"")</f>
        <v>0</v>
      </c>
      <c r="W4970" s="27">
        <f>IFERROR(VLOOKUP($D4970,BankOpTbl,4,0),"")</f>
        <v>0</v>
      </c>
      <c r="X4970" s="27">
        <f>IF($E4970="","",IFERROR(VLOOKUP($E4970,BankTbl,4,0),""))</f>
        <v>0</v>
      </c>
      <c r="Y4970" s="27">
        <f>IF($F4970="","",IFERROR(VLOOKUP($F4970,BankTbl,4,0),""))</f>
        <v>0</v>
      </c>
      <c r="Z4970" s="27">
        <f>IF($B4970="","",IF($V4970="PICK",LEFT($N4970,5),IF($V4970="FIXED",$W4970,IF($V4970="CODE",$H4970,""))))</f>
        <v>0</v>
      </c>
    </row>
    <row r="4971" spans="1:26" ht="21" customHeight="1">
      <c r="A4971" s="27">
        <f>IF($B4971="","",COUNTA($B$13:$B4971))</f>
        <v>0</v>
      </c>
      <c r="B4971" s="28"/>
      <c r="C4971" s="28"/>
      <c r="D4971" s="29"/>
      <c r="E4971" s="29"/>
      <c r="F4971" s="29"/>
      <c r="G4971" s="28"/>
      <c r="H4971" s="28"/>
      <c r="I4971" s="30">
        <f>IF($H4971="","",IFERROR(VLOOKUP($H4971,AcctTbl,2,0),"کد ناشناخته"))</f>
        <v>0</v>
      </c>
      <c r="J4971" s="27">
        <f>IF($H4971="","",IFERROR(VLOOKUP($H4971,AcctTbl,3,0),""))</f>
        <v>0</v>
      </c>
      <c r="K4971" s="29"/>
      <c r="L4971" s="28"/>
      <c r="M4971" s="31"/>
      <c r="N4971" s="29"/>
      <c r="O4971" s="32">
        <f>IF($B4971="",0,IF($U4971="IN",N($M4971),0))</f>
        <v>0</v>
      </c>
      <c r="P4971" s="32">
        <f>IF($B4971="",0,IF(OR($U4971="OUT",$U4971="TRF"),N($M4971),0))</f>
        <v>0</v>
      </c>
      <c r="Q4971" s="32">
        <f>IF($B4971="",0,IF(OR($U4971="OUT",$U4971="TRF"),N($M4971),0))</f>
        <v>0</v>
      </c>
      <c r="R4971" s="32">
        <f>IF($B4971="",0,IF($U4971="IN",N($M4971),0))</f>
        <v>0</v>
      </c>
      <c r="S4971" s="33">
        <f>IF($B4971="","",IF($M4971="","⚠ مبلغ",IF($E4971="","⚠ بانک عامل",IF(AND($U4971="TRF",$F4971=""),"⚠ بانک مقصد",IF(AND($V4971&lt;&gt;"NONE",$V4971&lt;&gt;"",$Z4971=""),"⚠ طرف حساب","✓")))))</f>
        <v>0</v>
      </c>
      <c r="T4971" s="29"/>
      <c r="U4971" s="27">
        <f>IFERROR(VLOOKUP($D4971,BankOpTbl,2,0),"")</f>
        <v>0</v>
      </c>
      <c r="V4971" s="27">
        <f>IFERROR(VLOOKUP($D4971,BankOpTbl,3,0),"")</f>
        <v>0</v>
      </c>
      <c r="W4971" s="27">
        <f>IFERROR(VLOOKUP($D4971,BankOpTbl,4,0),"")</f>
        <v>0</v>
      </c>
      <c r="X4971" s="27">
        <f>IF($E4971="","",IFERROR(VLOOKUP($E4971,BankTbl,4,0),""))</f>
        <v>0</v>
      </c>
      <c r="Y4971" s="27">
        <f>IF($F4971="","",IFERROR(VLOOKUP($F4971,BankTbl,4,0),""))</f>
        <v>0</v>
      </c>
      <c r="Z4971" s="27">
        <f>IF($B4971="","",IF($V4971="PICK",LEFT($N4971,5),IF($V4971="FIXED",$W4971,IF($V4971="CODE",$H4971,""))))</f>
        <v>0</v>
      </c>
    </row>
    <row r="4972" spans="1:26" ht="21" customHeight="1">
      <c r="A4972" s="27">
        <f>IF($B4972="","",COUNTA($B$13:$B4972))</f>
        <v>0</v>
      </c>
      <c r="B4972" s="28"/>
      <c r="C4972" s="28"/>
      <c r="D4972" s="29"/>
      <c r="E4972" s="29"/>
      <c r="F4972" s="29"/>
      <c r="G4972" s="28"/>
      <c r="H4972" s="28"/>
      <c r="I4972" s="30">
        <f>IF($H4972="","",IFERROR(VLOOKUP($H4972,AcctTbl,2,0),"کد ناشناخته"))</f>
        <v>0</v>
      </c>
      <c r="J4972" s="27">
        <f>IF($H4972="","",IFERROR(VLOOKUP($H4972,AcctTbl,3,0),""))</f>
        <v>0</v>
      </c>
      <c r="K4972" s="29"/>
      <c r="L4972" s="28"/>
      <c r="M4972" s="31"/>
      <c r="N4972" s="29"/>
      <c r="O4972" s="32">
        <f>IF($B4972="",0,IF($U4972="IN",N($M4972),0))</f>
        <v>0</v>
      </c>
      <c r="P4972" s="32">
        <f>IF($B4972="",0,IF(OR($U4972="OUT",$U4972="TRF"),N($M4972),0))</f>
        <v>0</v>
      </c>
      <c r="Q4972" s="32">
        <f>IF($B4972="",0,IF(OR($U4972="OUT",$U4972="TRF"),N($M4972),0))</f>
        <v>0</v>
      </c>
      <c r="R4972" s="32">
        <f>IF($B4972="",0,IF($U4972="IN",N($M4972),0))</f>
        <v>0</v>
      </c>
      <c r="S4972" s="33">
        <f>IF($B4972="","",IF($M4972="","⚠ مبلغ",IF($E4972="","⚠ بانک عامل",IF(AND($U4972="TRF",$F4972=""),"⚠ بانک مقصد",IF(AND($V4972&lt;&gt;"NONE",$V4972&lt;&gt;"",$Z4972=""),"⚠ طرف حساب","✓")))))</f>
        <v>0</v>
      </c>
      <c r="T4972" s="29"/>
      <c r="U4972" s="27">
        <f>IFERROR(VLOOKUP($D4972,BankOpTbl,2,0),"")</f>
        <v>0</v>
      </c>
      <c r="V4972" s="27">
        <f>IFERROR(VLOOKUP($D4972,BankOpTbl,3,0),"")</f>
        <v>0</v>
      </c>
      <c r="W4972" s="27">
        <f>IFERROR(VLOOKUP($D4972,BankOpTbl,4,0),"")</f>
        <v>0</v>
      </c>
      <c r="X4972" s="27">
        <f>IF($E4972="","",IFERROR(VLOOKUP($E4972,BankTbl,4,0),""))</f>
        <v>0</v>
      </c>
      <c r="Y4972" s="27">
        <f>IF($F4972="","",IFERROR(VLOOKUP($F4972,BankTbl,4,0),""))</f>
        <v>0</v>
      </c>
      <c r="Z4972" s="27">
        <f>IF($B4972="","",IF($V4972="PICK",LEFT($N4972,5),IF($V4972="FIXED",$W4972,IF($V4972="CODE",$H4972,""))))</f>
        <v>0</v>
      </c>
    </row>
    <row r="4973" spans="1:26" ht="21" customHeight="1">
      <c r="A4973" s="27">
        <f>IF($B4973="","",COUNTA($B$13:$B4973))</f>
        <v>0</v>
      </c>
      <c r="B4973" s="28"/>
      <c r="C4973" s="28"/>
      <c r="D4973" s="29"/>
      <c r="E4973" s="29"/>
      <c r="F4973" s="29"/>
      <c r="G4973" s="28"/>
      <c r="H4973" s="28"/>
      <c r="I4973" s="30">
        <f>IF($H4973="","",IFERROR(VLOOKUP($H4973,AcctTbl,2,0),"کد ناشناخته"))</f>
        <v>0</v>
      </c>
      <c r="J4973" s="27">
        <f>IF($H4973="","",IFERROR(VLOOKUP($H4973,AcctTbl,3,0),""))</f>
        <v>0</v>
      </c>
      <c r="K4973" s="29"/>
      <c r="L4973" s="28"/>
      <c r="M4973" s="31"/>
      <c r="N4973" s="29"/>
      <c r="O4973" s="32">
        <f>IF($B4973="",0,IF($U4973="IN",N($M4973),0))</f>
        <v>0</v>
      </c>
      <c r="P4973" s="32">
        <f>IF($B4973="",0,IF(OR($U4973="OUT",$U4973="TRF"),N($M4973),0))</f>
        <v>0</v>
      </c>
      <c r="Q4973" s="32">
        <f>IF($B4973="",0,IF(OR($U4973="OUT",$U4973="TRF"),N($M4973),0))</f>
        <v>0</v>
      </c>
      <c r="R4973" s="32">
        <f>IF($B4973="",0,IF($U4973="IN",N($M4973),0))</f>
        <v>0</v>
      </c>
      <c r="S4973" s="33">
        <f>IF($B4973="","",IF($M4973="","⚠ مبلغ",IF($E4973="","⚠ بانک عامل",IF(AND($U4973="TRF",$F4973=""),"⚠ بانک مقصد",IF(AND($V4973&lt;&gt;"NONE",$V4973&lt;&gt;"",$Z4973=""),"⚠ طرف حساب","✓")))))</f>
        <v>0</v>
      </c>
      <c r="T4973" s="29"/>
      <c r="U4973" s="27">
        <f>IFERROR(VLOOKUP($D4973,BankOpTbl,2,0),"")</f>
        <v>0</v>
      </c>
      <c r="V4973" s="27">
        <f>IFERROR(VLOOKUP($D4973,BankOpTbl,3,0),"")</f>
        <v>0</v>
      </c>
      <c r="W4973" s="27">
        <f>IFERROR(VLOOKUP($D4973,BankOpTbl,4,0),"")</f>
        <v>0</v>
      </c>
      <c r="X4973" s="27">
        <f>IF($E4973="","",IFERROR(VLOOKUP($E4973,BankTbl,4,0),""))</f>
        <v>0</v>
      </c>
      <c r="Y4973" s="27">
        <f>IF($F4973="","",IFERROR(VLOOKUP($F4973,BankTbl,4,0),""))</f>
        <v>0</v>
      </c>
      <c r="Z4973" s="27">
        <f>IF($B4973="","",IF($V4973="PICK",LEFT($N4973,5),IF($V4973="FIXED",$W4973,IF($V4973="CODE",$H4973,""))))</f>
        <v>0</v>
      </c>
    </row>
    <row r="4974" spans="1:26" ht="21" customHeight="1">
      <c r="A4974" s="27">
        <f>IF($B4974="","",COUNTA($B$13:$B4974))</f>
        <v>0</v>
      </c>
      <c r="B4974" s="28"/>
      <c r="C4974" s="28"/>
      <c r="D4974" s="29"/>
      <c r="E4974" s="29"/>
      <c r="F4974" s="29"/>
      <c r="G4974" s="28"/>
      <c r="H4974" s="28"/>
      <c r="I4974" s="30">
        <f>IF($H4974="","",IFERROR(VLOOKUP($H4974,AcctTbl,2,0),"کد ناشناخته"))</f>
        <v>0</v>
      </c>
      <c r="J4974" s="27">
        <f>IF($H4974="","",IFERROR(VLOOKUP($H4974,AcctTbl,3,0),""))</f>
        <v>0</v>
      </c>
      <c r="K4974" s="29"/>
      <c r="L4974" s="28"/>
      <c r="M4974" s="31"/>
      <c r="N4974" s="29"/>
      <c r="O4974" s="32">
        <f>IF($B4974="",0,IF($U4974="IN",N($M4974),0))</f>
        <v>0</v>
      </c>
      <c r="P4974" s="32">
        <f>IF($B4974="",0,IF(OR($U4974="OUT",$U4974="TRF"),N($M4974),0))</f>
        <v>0</v>
      </c>
      <c r="Q4974" s="32">
        <f>IF($B4974="",0,IF(OR($U4974="OUT",$U4974="TRF"),N($M4974),0))</f>
        <v>0</v>
      </c>
      <c r="R4974" s="32">
        <f>IF($B4974="",0,IF($U4974="IN",N($M4974),0))</f>
        <v>0</v>
      </c>
      <c r="S4974" s="33">
        <f>IF($B4974="","",IF($M4974="","⚠ مبلغ",IF($E4974="","⚠ بانک عامل",IF(AND($U4974="TRF",$F4974=""),"⚠ بانک مقصد",IF(AND($V4974&lt;&gt;"NONE",$V4974&lt;&gt;"",$Z4974=""),"⚠ طرف حساب","✓")))))</f>
        <v>0</v>
      </c>
      <c r="T4974" s="29"/>
      <c r="U4974" s="27">
        <f>IFERROR(VLOOKUP($D4974,BankOpTbl,2,0),"")</f>
        <v>0</v>
      </c>
      <c r="V4974" s="27">
        <f>IFERROR(VLOOKUP($D4974,BankOpTbl,3,0),"")</f>
        <v>0</v>
      </c>
      <c r="W4974" s="27">
        <f>IFERROR(VLOOKUP($D4974,BankOpTbl,4,0),"")</f>
        <v>0</v>
      </c>
      <c r="X4974" s="27">
        <f>IF($E4974="","",IFERROR(VLOOKUP($E4974,BankTbl,4,0),""))</f>
        <v>0</v>
      </c>
      <c r="Y4974" s="27">
        <f>IF($F4974="","",IFERROR(VLOOKUP($F4974,BankTbl,4,0),""))</f>
        <v>0</v>
      </c>
      <c r="Z4974" s="27">
        <f>IF($B4974="","",IF($V4974="PICK",LEFT($N4974,5),IF($V4974="FIXED",$W4974,IF($V4974="CODE",$H4974,""))))</f>
        <v>0</v>
      </c>
    </row>
    <row r="4975" spans="1:26" ht="21" customHeight="1">
      <c r="A4975" s="27">
        <f>IF($B4975="","",COUNTA($B$13:$B4975))</f>
        <v>0</v>
      </c>
      <c r="B4975" s="28"/>
      <c r="C4975" s="28"/>
      <c r="D4975" s="29"/>
      <c r="E4975" s="29"/>
      <c r="F4975" s="29"/>
      <c r="G4975" s="28"/>
      <c r="H4975" s="28"/>
      <c r="I4975" s="30">
        <f>IF($H4975="","",IFERROR(VLOOKUP($H4975,AcctTbl,2,0),"کد ناشناخته"))</f>
        <v>0</v>
      </c>
      <c r="J4975" s="27">
        <f>IF($H4975="","",IFERROR(VLOOKUP($H4975,AcctTbl,3,0),""))</f>
        <v>0</v>
      </c>
      <c r="K4975" s="29"/>
      <c r="L4975" s="28"/>
      <c r="M4975" s="31"/>
      <c r="N4975" s="29"/>
      <c r="O4975" s="32">
        <f>IF($B4975="",0,IF($U4975="IN",N($M4975),0))</f>
        <v>0</v>
      </c>
      <c r="P4975" s="32">
        <f>IF($B4975="",0,IF(OR($U4975="OUT",$U4975="TRF"),N($M4975),0))</f>
        <v>0</v>
      </c>
      <c r="Q4975" s="32">
        <f>IF($B4975="",0,IF(OR($U4975="OUT",$U4975="TRF"),N($M4975),0))</f>
        <v>0</v>
      </c>
      <c r="R4975" s="32">
        <f>IF($B4975="",0,IF($U4975="IN",N($M4975),0))</f>
        <v>0</v>
      </c>
      <c r="S4975" s="33">
        <f>IF($B4975="","",IF($M4975="","⚠ مبلغ",IF($E4975="","⚠ بانک عامل",IF(AND($U4975="TRF",$F4975=""),"⚠ بانک مقصد",IF(AND($V4975&lt;&gt;"NONE",$V4975&lt;&gt;"",$Z4975=""),"⚠ طرف حساب","✓")))))</f>
        <v>0</v>
      </c>
      <c r="T4975" s="29"/>
      <c r="U4975" s="27">
        <f>IFERROR(VLOOKUP($D4975,BankOpTbl,2,0),"")</f>
        <v>0</v>
      </c>
      <c r="V4975" s="27">
        <f>IFERROR(VLOOKUP($D4975,BankOpTbl,3,0),"")</f>
        <v>0</v>
      </c>
      <c r="W4975" s="27">
        <f>IFERROR(VLOOKUP($D4975,BankOpTbl,4,0),"")</f>
        <v>0</v>
      </c>
      <c r="X4975" s="27">
        <f>IF($E4975="","",IFERROR(VLOOKUP($E4975,BankTbl,4,0),""))</f>
        <v>0</v>
      </c>
      <c r="Y4975" s="27">
        <f>IF($F4975="","",IFERROR(VLOOKUP($F4975,BankTbl,4,0),""))</f>
        <v>0</v>
      </c>
      <c r="Z4975" s="27">
        <f>IF($B4975="","",IF($V4975="PICK",LEFT($N4975,5),IF($V4975="FIXED",$W4975,IF($V4975="CODE",$H4975,""))))</f>
        <v>0</v>
      </c>
    </row>
    <row r="4976" spans="1:26" ht="21" customHeight="1">
      <c r="A4976" s="27">
        <f>IF($B4976="","",COUNTA($B$13:$B4976))</f>
        <v>0</v>
      </c>
      <c r="B4976" s="28"/>
      <c r="C4976" s="28"/>
      <c r="D4976" s="29"/>
      <c r="E4976" s="29"/>
      <c r="F4976" s="29"/>
      <c r="G4976" s="28"/>
      <c r="H4976" s="28"/>
      <c r="I4976" s="30">
        <f>IF($H4976="","",IFERROR(VLOOKUP($H4976,AcctTbl,2,0),"کد ناشناخته"))</f>
        <v>0</v>
      </c>
      <c r="J4976" s="27">
        <f>IF($H4976="","",IFERROR(VLOOKUP($H4976,AcctTbl,3,0),""))</f>
        <v>0</v>
      </c>
      <c r="K4976" s="29"/>
      <c r="L4976" s="28"/>
      <c r="M4976" s="31"/>
      <c r="N4976" s="29"/>
      <c r="O4976" s="32">
        <f>IF($B4976="",0,IF($U4976="IN",N($M4976),0))</f>
        <v>0</v>
      </c>
      <c r="P4976" s="32">
        <f>IF($B4976="",0,IF(OR($U4976="OUT",$U4976="TRF"),N($M4976),0))</f>
        <v>0</v>
      </c>
      <c r="Q4976" s="32">
        <f>IF($B4976="",0,IF(OR($U4976="OUT",$U4976="TRF"),N($M4976),0))</f>
        <v>0</v>
      </c>
      <c r="R4976" s="32">
        <f>IF($B4976="",0,IF($U4976="IN",N($M4976),0))</f>
        <v>0</v>
      </c>
      <c r="S4976" s="33">
        <f>IF($B4976="","",IF($M4976="","⚠ مبلغ",IF($E4976="","⚠ بانک عامل",IF(AND($U4976="TRF",$F4976=""),"⚠ بانک مقصد",IF(AND($V4976&lt;&gt;"NONE",$V4976&lt;&gt;"",$Z4976=""),"⚠ طرف حساب","✓")))))</f>
        <v>0</v>
      </c>
      <c r="T4976" s="29"/>
      <c r="U4976" s="27">
        <f>IFERROR(VLOOKUP($D4976,BankOpTbl,2,0),"")</f>
        <v>0</v>
      </c>
      <c r="V4976" s="27">
        <f>IFERROR(VLOOKUP($D4976,BankOpTbl,3,0),"")</f>
        <v>0</v>
      </c>
      <c r="W4976" s="27">
        <f>IFERROR(VLOOKUP($D4976,BankOpTbl,4,0),"")</f>
        <v>0</v>
      </c>
      <c r="X4976" s="27">
        <f>IF($E4976="","",IFERROR(VLOOKUP($E4976,BankTbl,4,0),""))</f>
        <v>0</v>
      </c>
      <c r="Y4976" s="27">
        <f>IF($F4976="","",IFERROR(VLOOKUP($F4976,BankTbl,4,0),""))</f>
        <v>0</v>
      </c>
      <c r="Z4976" s="27">
        <f>IF($B4976="","",IF($V4976="PICK",LEFT($N4976,5),IF($V4976="FIXED",$W4976,IF($V4976="CODE",$H4976,""))))</f>
        <v>0</v>
      </c>
    </row>
    <row r="4977" spans="1:26" ht="21" customHeight="1">
      <c r="A4977" s="27">
        <f>IF($B4977="","",COUNTA($B$13:$B4977))</f>
        <v>0</v>
      </c>
      <c r="B4977" s="28"/>
      <c r="C4977" s="28"/>
      <c r="D4977" s="29"/>
      <c r="E4977" s="29"/>
      <c r="F4977" s="29"/>
      <c r="G4977" s="28"/>
      <c r="H4977" s="28"/>
      <c r="I4977" s="30">
        <f>IF($H4977="","",IFERROR(VLOOKUP($H4977,AcctTbl,2,0),"کد ناشناخته"))</f>
        <v>0</v>
      </c>
      <c r="J4977" s="27">
        <f>IF($H4977="","",IFERROR(VLOOKUP($H4977,AcctTbl,3,0),""))</f>
        <v>0</v>
      </c>
      <c r="K4977" s="29"/>
      <c r="L4977" s="28"/>
      <c r="M4977" s="31"/>
      <c r="N4977" s="29"/>
      <c r="O4977" s="32">
        <f>IF($B4977="",0,IF($U4977="IN",N($M4977),0))</f>
        <v>0</v>
      </c>
      <c r="P4977" s="32">
        <f>IF($B4977="",0,IF(OR($U4977="OUT",$U4977="TRF"),N($M4977),0))</f>
        <v>0</v>
      </c>
      <c r="Q4977" s="32">
        <f>IF($B4977="",0,IF(OR($U4977="OUT",$U4977="TRF"),N($M4977),0))</f>
        <v>0</v>
      </c>
      <c r="R4977" s="32">
        <f>IF($B4977="",0,IF($U4977="IN",N($M4977),0))</f>
        <v>0</v>
      </c>
      <c r="S4977" s="33">
        <f>IF($B4977="","",IF($M4977="","⚠ مبلغ",IF($E4977="","⚠ بانک عامل",IF(AND($U4977="TRF",$F4977=""),"⚠ بانک مقصد",IF(AND($V4977&lt;&gt;"NONE",$V4977&lt;&gt;"",$Z4977=""),"⚠ طرف حساب","✓")))))</f>
        <v>0</v>
      </c>
      <c r="T4977" s="29"/>
      <c r="U4977" s="27">
        <f>IFERROR(VLOOKUP($D4977,BankOpTbl,2,0),"")</f>
        <v>0</v>
      </c>
      <c r="V4977" s="27">
        <f>IFERROR(VLOOKUP($D4977,BankOpTbl,3,0),"")</f>
        <v>0</v>
      </c>
      <c r="W4977" s="27">
        <f>IFERROR(VLOOKUP($D4977,BankOpTbl,4,0),"")</f>
        <v>0</v>
      </c>
      <c r="X4977" s="27">
        <f>IF($E4977="","",IFERROR(VLOOKUP($E4977,BankTbl,4,0),""))</f>
        <v>0</v>
      </c>
      <c r="Y4977" s="27">
        <f>IF($F4977="","",IFERROR(VLOOKUP($F4977,BankTbl,4,0),""))</f>
        <v>0</v>
      </c>
      <c r="Z4977" s="27">
        <f>IF($B4977="","",IF($V4977="PICK",LEFT($N4977,5),IF($V4977="FIXED",$W4977,IF($V4977="CODE",$H4977,""))))</f>
        <v>0</v>
      </c>
    </row>
    <row r="4978" spans="1:26" ht="21" customHeight="1">
      <c r="A4978" s="27">
        <f>IF($B4978="","",COUNTA($B$13:$B4978))</f>
        <v>0</v>
      </c>
      <c r="B4978" s="28"/>
      <c r="C4978" s="28"/>
      <c r="D4978" s="29"/>
      <c r="E4978" s="29"/>
      <c r="F4978" s="29"/>
      <c r="G4978" s="28"/>
      <c r="H4978" s="28"/>
      <c r="I4978" s="30">
        <f>IF($H4978="","",IFERROR(VLOOKUP($H4978,AcctTbl,2,0),"کد ناشناخته"))</f>
        <v>0</v>
      </c>
      <c r="J4978" s="27">
        <f>IF($H4978="","",IFERROR(VLOOKUP($H4978,AcctTbl,3,0),""))</f>
        <v>0</v>
      </c>
      <c r="K4978" s="29"/>
      <c r="L4978" s="28"/>
      <c r="M4978" s="31"/>
      <c r="N4978" s="29"/>
      <c r="O4978" s="32">
        <f>IF($B4978="",0,IF($U4978="IN",N($M4978),0))</f>
        <v>0</v>
      </c>
      <c r="P4978" s="32">
        <f>IF($B4978="",0,IF(OR($U4978="OUT",$U4978="TRF"),N($M4978),0))</f>
        <v>0</v>
      </c>
      <c r="Q4978" s="32">
        <f>IF($B4978="",0,IF(OR($U4978="OUT",$U4978="TRF"),N($M4978),0))</f>
        <v>0</v>
      </c>
      <c r="R4978" s="32">
        <f>IF($B4978="",0,IF($U4978="IN",N($M4978),0))</f>
        <v>0</v>
      </c>
      <c r="S4978" s="33">
        <f>IF($B4978="","",IF($M4978="","⚠ مبلغ",IF($E4978="","⚠ بانک عامل",IF(AND($U4978="TRF",$F4978=""),"⚠ بانک مقصد",IF(AND($V4978&lt;&gt;"NONE",$V4978&lt;&gt;"",$Z4978=""),"⚠ طرف حساب","✓")))))</f>
        <v>0</v>
      </c>
      <c r="T4978" s="29"/>
      <c r="U4978" s="27">
        <f>IFERROR(VLOOKUP($D4978,BankOpTbl,2,0),"")</f>
        <v>0</v>
      </c>
      <c r="V4978" s="27">
        <f>IFERROR(VLOOKUP($D4978,BankOpTbl,3,0),"")</f>
        <v>0</v>
      </c>
      <c r="W4978" s="27">
        <f>IFERROR(VLOOKUP($D4978,BankOpTbl,4,0),"")</f>
        <v>0</v>
      </c>
      <c r="X4978" s="27">
        <f>IF($E4978="","",IFERROR(VLOOKUP($E4978,BankTbl,4,0),""))</f>
        <v>0</v>
      </c>
      <c r="Y4978" s="27">
        <f>IF($F4978="","",IFERROR(VLOOKUP($F4978,BankTbl,4,0),""))</f>
        <v>0</v>
      </c>
      <c r="Z4978" s="27">
        <f>IF($B4978="","",IF($V4978="PICK",LEFT($N4978,5),IF($V4978="FIXED",$W4978,IF($V4978="CODE",$H4978,""))))</f>
        <v>0</v>
      </c>
    </row>
    <row r="4979" spans="1:26" ht="21" customHeight="1">
      <c r="A4979" s="27">
        <f>IF($B4979="","",COUNTA($B$13:$B4979))</f>
        <v>0</v>
      </c>
      <c r="B4979" s="28"/>
      <c r="C4979" s="28"/>
      <c r="D4979" s="29"/>
      <c r="E4979" s="29"/>
      <c r="F4979" s="29"/>
      <c r="G4979" s="28"/>
      <c r="H4979" s="28"/>
      <c r="I4979" s="30">
        <f>IF($H4979="","",IFERROR(VLOOKUP($H4979,AcctTbl,2,0),"کد ناشناخته"))</f>
        <v>0</v>
      </c>
      <c r="J4979" s="27">
        <f>IF($H4979="","",IFERROR(VLOOKUP($H4979,AcctTbl,3,0),""))</f>
        <v>0</v>
      </c>
      <c r="K4979" s="29"/>
      <c r="L4979" s="28"/>
      <c r="M4979" s="31"/>
      <c r="N4979" s="29"/>
      <c r="O4979" s="32">
        <f>IF($B4979="",0,IF($U4979="IN",N($M4979),0))</f>
        <v>0</v>
      </c>
      <c r="P4979" s="32">
        <f>IF($B4979="",0,IF(OR($U4979="OUT",$U4979="TRF"),N($M4979),0))</f>
        <v>0</v>
      </c>
      <c r="Q4979" s="32">
        <f>IF($B4979="",0,IF(OR($U4979="OUT",$U4979="TRF"),N($M4979),0))</f>
        <v>0</v>
      </c>
      <c r="R4979" s="32">
        <f>IF($B4979="",0,IF($U4979="IN",N($M4979),0))</f>
        <v>0</v>
      </c>
      <c r="S4979" s="33">
        <f>IF($B4979="","",IF($M4979="","⚠ مبلغ",IF($E4979="","⚠ بانک عامل",IF(AND($U4979="TRF",$F4979=""),"⚠ بانک مقصد",IF(AND($V4979&lt;&gt;"NONE",$V4979&lt;&gt;"",$Z4979=""),"⚠ طرف حساب","✓")))))</f>
        <v>0</v>
      </c>
      <c r="T4979" s="29"/>
      <c r="U4979" s="27">
        <f>IFERROR(VLOOKUP($D4979,BankOpTbl,2,0),"")</f>
        <v>0</v>
      </c>
      <c r="V4979" s="27">
        <f>IFERROR(VLOOKUP($D4979,BankOpTbl,3,0),"")</f>
        <v>0</v>
      </c>
      <c r="W4979" s="27">
        <f>IFERROR(VLOOKUP($D4979,BankOpTbl,4,0),"")</f>
        <v>0</v>
      </c>
      <c r="X4979" s="27">
        <f>IF($E4979="","",IFERROR(VLOOKUP($E4979,BankTbl,4,0),""))</f>
        <v>0</v>
      </c>
      <c r="Y4979" s="27">
        <f>IF($F4979="","",IFERROR(VLOOKUP($F4979,BankTbl,4,0),""))</f>
        <v>0</v>
      </c>
      <c r="Z4979" s="27">
        <f>IF($B4979="","",IF($V4979="PICK",LEFT($N4979,5),IF($V4979="FIXED",$W4979,IF($V4979="CODE",$H4979,""))))</f>
        <v>0</v>
      </c>
    </row>
    <row r="4980" spans="1:26" ht="21" customHeight="1">
      <c r="A4980" s="27">
        <f>IF($B4980="","",COUNTA($B$13:$B4980))</f>
        <v>0</v>
      </c>
      <c r="B4980" s="28"/>
      <c r="C4980" s="28"/>
      <c r="D4980" s="29"/>
      <c r="E4980" s="29"/>
      <c r="F4980" s="29"/>
      <c r="G4980" s="28"/>
      <c r="H4980" s="28"/>
      <c r="I4980" s="30">
        <f>IF($H4980="","",IFERROR(VLOOKUP($H4980,AcctTbl,2,0),"کد ناشناخته"))</f>
        <v>0</v>
      </c>
      <c r="J4980" s="27">
        <f>IF($H4980="","",IFERROR(VLOOKUP($H4980,AcctTbl,3,0),""))</f>
        <v>0</v>
      </c>
      <c r="K4980" s="29"/>
      <c r="L4980" s="28"/>
      <c r="M4980" s="31"/>
      <c r="N4980" s="29"/>
      <c r="O4980" s="32">
        <f>IF($B4980="",0,IF($U4980="IN",N($M4980),0))</f>
        <v>0</v>
      </c>
      <c r="P4980" s="32">
        <f>IF($B4980="",0,IF(OR($U4980="OUT",$U4980="TRF"),N($M4980),0))</f>
        <v>0</v>
      </c>
      <c r="Q4980" s="32">
        <f>IF($B4980="",0,IF(OR($U4980="OUT",$U4980="TRF"),N($M4980),0))</f>
        <v>0</v>
      </c>
      <c r="R4980" s="32">
        <f>IF($B4980="",0,IF($U4980="IN",N($M4980),0))</f>
        <v>0</v>
      </c>
      <c r="S4980" s="33">
        <f>IF($B4980="","",IF($M4980="","⚠ مبلغ",IF($E4980="","⚠ بانک عامل",IF(AND($U4980="TRF",$F4980=""),"⚠ بانک مقصد",IF(AND($V4980&lt;&gt;"NONE",$V4980&lt;&gt;"",$Z4980=""),"⚠ طرف حساب","✓")))))</f>
        <v>0</v>
      </c>
      <c r="T4980" s="29"/>
      <c r="U4980" s="27">
        <f>IFERROR(VLOOKUP($D4980,BankOpTbl,2,0),"")</f>
        <v>0</v>
      </c>
      <c r="V4980" s="27">
        <f>IFERROR(VLOOKUP($D4980,BankOpTbl,3,0),"")</f>
        <v>0</v>
      </c>
      <c r="W4980" s="27">
        <f>IFERROR(VLOOKUP($D4980,BankOpTbl,4,0),"")</f>
        <v>0</v>
      </c>
      <c r="X4980" s="27">
        <f>IF($E4980="","",IFERROR(VLOOKUP($E4980,BankTbl,4,0),""))</f>
        <v>0</v>
      </c>
      <c r="Y4980" s="27">
        <f>IF($F4980="","",IFERROR(VLOOKUP($F4980,BankTbl,4,0),""))</f>
        <v>0</v>
      </c>
      <c r="Z4980" s="27">
        <f>IF($B4980="","",IF($V4980="PICK",LEFT($N4980,5),IF($V4980="FIXED",$W4980,IF($V4980="CODE",$H4980,""))))</f>
        <v>0</v>
      </c>
    </row>
    <row r="4981" spans="1:26" ht="21" customHeight="1">
      <c r="A4981" s="27">
        <f>IF($B4981="","",COUNTA($B$13:$B4981))</f>
        <v>0</v>
      </c>
      <c r="B4981" s="28"/>
      <c r="C4981" s="28"/>
      <c r="D4981" s="29"/>
      <c r="E4981" s="29"/>
      <c r="F4981" s="29"/>
      <c r="G4981" s="28"/>
      <c r="H4981" s="28"/>
      <c r="I4981" s="30">
        <f>IF($H4981="","",IFERROR(VLOOKUP($H4981,AcctTbl,2,0),"کد ناشناخته"))</f>
        <v>0</v>
      </c>
      <c r="J4981" s="27">
        <f>IF($H4981="","",IFERROR(VLOOKUP($H4981,AcctTbl,3,0),""))</f>
        <v>0</v>
      </c>
      <c r="K4981" s="29"/>
      <c r="L4981" s="28"/>
      <c r="M4981" s="31"/>
      <c r="N4981" s="29"/>
      <c r="O4981" s="32">
        <f>IF($B4981="",0,IF($U4981="IN",N($M4981),0))</f>
        <v>0</v>
      </c>
      <c r="P4981" s="32">
        <f>IF($B4981="",0,IF(OR($U4981="OUT",$U4981="TRF"),N($M4981),0))</f>
        <v>0</v>
      </c>
      <c r="Q4981" s="32">
        <f>IF($B4981="",0,IF(OR($U4981="OUT",$U4981="TRF"),N($M4981),0))</f>
        <v>0</v>
      </c>
      <c r="R4981" s="32">
        <f>IF($B4981="",0,IF($U4981="IN",N($M4981),0))</f>
        <v>0</v>
      </c>
      <c r="S4981" s="33">
        <f>IF($B4981="","",IF($M4981="","⚠ مبلغ",IF($E4981="","⚠ بانک عامل",IF(AND($U4981="TRF",$F4981=""),"⚠ بانک مقصد",IF(AND($V4981&lt;&gt;"NONE",$V4981&lt;&gt;"",$Z4981=""),"⚠ طرف حساب","✓")))))</f>
        <v>0</v>
      </c>
      <c r="T4981" s="29"/>
      <c r="U4981" s="27">
        <f>IFERROR(VLOOKUP($D4981,BankOpTbl,2,0),"")</f>
        <v>0</v>
      </c>
      <c r="V4981" s="27">
        <f>IFERROR(VLOOKUP($D4981,BankOpTbl,3,0),"")</f>
        <v>0</v>
      </c>
      <c r="W4981" s="27">
        <f>IFERROR(VLOOKUP($D4981,BankOpTbl,4,0),"")</f>
        <v>0</v>
      </c>
      <c r="X4981" s="27">
        <f>IF($E4981="","",IFERROR(VLOOKUP($E4981,BankTbl,4,0),""))</f>
        <v>0</v>
      </c>
      <c r="Y4981" s="27">
        <f>IF($F4981="","",IFERROR(VLOOKUP($F4981,BankTbl,4,0),""))</f>
        <v>0</v>
      </c>
      <c r="Z4981" s="27">
        <f>IF($B4981="","",IF($V4981="PICK",LEFT($N4981,5),IF($V4981="FIXED",$W4981,IF($V4981="CODE",$H4981,""))))</f>
        <v>0</v>
      </c>
    </row>
    <row r="4982" spans="1:26" ht="21" customHeight="1">
      <c r="A4982" s="27">
        <f>IF($B4982="","",COUNTA($B$13:$B4982))</f>
        <v>0</v>
      </c>
      <c r="B4982" s="28"/>
      <c r="C4982" s="28"/>
      <c r="D4982" s="29"/>
      <c r="E4982" s="29"/>
      <c r="F4982" s="29"/>
      <c r="G4982" s="28"/>
      <c r="H4982" s="28"/>
      <c r="I4982" s="30">
        <f>IF($H4982="","",IFERROR(VLOOKUP($H4982,AcctTbl,2,0),"کد ناشناخته"))</f>
        <v>0</v>
      </c>
      <c r="J4982" s="27">
        <f>IF($H4982="","",IFERROR(VLOOKUP($H4982,AcctTbl,3,0),""))</f>
        <v>0</v>
      </c>
      <c r="K4982" s="29"/>
      <c r="L4982" s="28"/>
      <c r="M4982" s="31"/>
      <c r="N4982" s="29"/>
      <c r="O4982" s="32">
        <f>IF($B4982="",0,IF($U4982="IN",N($M4982),0))</f>
        <v>0</v>
      </c>
      <c r="P4982" s="32">
        <f>IF($B4982="",0,IF(OR($U4982="OUT",$U4982="TRF"),N($M4982),0))</f>
        <v>0</v>
      </c>
      <c r="Q4982" s="32">
        <f>IF($B4982="",0,IF(OR($U4982="OUT",$U4982="TRF"),N($M4982),0))</f>
        <v>0</v>
      </c>
      <c r="R4982" s="32">
        <f>IF($B4982="",0,IF($U4982="IN",N($M4982),0))</f>
        <v>0</v>
      </c>
      <c r="S4982" s="33">
        <f>IF($B4982="","",IF($M4982="","⚠ مبلغ",IF($E4982="","⚠ بانک عامل",IF(AND($U4982="TRF",$F4982=""),"⚠ بانک مقصد",IF(AND($V4982&lt;&gt;"NONE",$V4982&lt;&gt;"",$Z4982=""),"⚠ طرف حساب","✓")))))</f>
        <v>0</v>
      </c>
      <c r="T4982" s="29"/>
      <c r="U4982" s="27">
        <f>IFERROR(VLOOKUP($D4982,BankOpTbl,2,0),"")</f>
        <v>0</v>
      </c>
      <c r="V4982" s="27">
        <f>IFERROR(VLOOKUP($D4982,BankOpTbl,3,0),"")</f>
        <v>0</v>
      </c>
      <c r="W4982" s="27">
        <f>IFERROR(VLOOKUP($D4982,BankOpTbl,4,0),"")</f>
        <v>0</v>
      </c>
      <c r="X4982" s="27">
        <f>IF($E4982="","",IFERROR(VLOOKUP($E4982,BankTbl,4,0),""))</f>
        <v>0</v>
      </c>
      <c r="Y4982" s="27">
        <f>IF($F4982="","",IFERROR(VLOOKUP($F4982,BankTbl,4,0),""))</f>
        <v>0</v>
      </c>
      <c r="Z4982" s="27">
        <f>IF($B4982="","",IF($V4982="PICK",LEFT($N4982,5),IF($V4982="FIXED",$W4982,IF($V4982="CODE",$H4982,""))))</f>
        <v>0</v>
      </c>
    </row>
    <row r="4983" spans="1:26" ht="21" customHeight="1">
      <c r="A4983" s="27">
        <f>IF($B4983="","",COUNTA($B$13:$B4983))</f>
        <v>0</v>
      </c>
      <c r="B4983" s="28"/>
      <c r="C4983" s="28"/>
      <c r="D4983" s="29"/>
      <c r="E4983" s="29"/>
      <c r="F4983" s="29"/>
      <c r="G4983" s="28"/>
      <c r="H4983" s="28"/>
      <c r="I4983" s="30">
        <f>IF($H4983="","",IFERROR(VLOOKUP($H4983,AcctTbl,2,0),"کد ناشناخته"))</f>
        <v>0</v>
      </c>
      <c r="J4983" s="27">
        <f>IF($H4983="","",IFERROR(VLOOKUP($H4983,AcctTbl,3,0),""))</f>
        <v>0</v>
      </c>
      <c r="K4983" s="29"/>
      <c r="L4983" s="28"/>
      <c r="M4983" s="31"/>
      <c r="N4983" s="29"/>
      <c r="O4983" s="32">
        <f>IF($B4983="",0,IF($U4983="IN",N($M4983),0))</f>
        <v>0</v>
      </c>
      <c r="P4983" s="32">
        <f>IF($B4983="",0,IF(OR($U4983="OUT",$U4983="TRF"),N($M4983),0))</f>
        <v>0</v>
      </c>
      <c r="Q4983" s="32">
        <f>IF($B4983="",0,IF(OR($U4983="OUT",$U4983="TRF"),N($M4983),0))</f>
        <v>0</v>
      </c>
      <c r="R4983" s="32">
        <f>IF($B4983="",0,IF($U4983="IN",N($M4983),0))</f>
        <v>0</v>
      </c>
      <c r="S4983" s="33">
        <f>IF($B4983="","",IF($M4983="","⚠ مبلغ",IF($E4983="","⚠ بانک عامل",IF(AND($U4983="TRF",$F4983=""),"⚠ بانک مقصد",IF(AND($V4983&lt;&gt;"NONE",$V4983&lt;&gt;"",$Z4983=""),"⚠ طرف حساب","✓")))))</f>
        <v>0</v>
      </c>
      <c r="T4983" s="29"/>
      <c r="U4983" s="27">
        <f>IFERROR(VLOOKUP($D4983,BankOpTbl,2,0),"")</f>
        <v>0</v>
      </c>
      <c r="V4983" s="27">
        <f>IFERROR(VLOOKUP($D4983,BankOpTbl,3,0),"")</f>
        <v>0</v>
      </c>
      <c r="W4983" s="27">
        <f>IFERROR(VLOOKUP($D4983,BankOpTbl,4,0),"")</f>
        <v>0</v>
      </c>
      <c r="X4983" s="27">
        <f>IF($E4983="","",IFERROR(VLOOKUP($E4983,BankTbl,4,0),""))</f>
        <v>0</v>
      </c>
      <c r="Y4983" s="27">
        <f>IF($F4983="","",IFERROR(VLOOKUP($F4983,BankTbl,4,0),""))</f>
        <v>0</v>
      </c>
      <c r="Z4983" s="27">
        <f>IF($B4983="","",IF($V4983="PICK",LEFT($N4983,5),IF($V4983="FIXED",$W4983,IF($V4983="CODE",$H4983,""))))</f>
        <v>0</v>
      </c>
    </row>
    <row r="4984" spans="1:26" ht="21" customHeight="1">
      <c r="A4984" s="27">
        <f>IF($B4984="","",COUNTA($B$13:$B4984))</f>
        <v>0</v>
      </c>
      <c r="B4984" s="28"/>
      <c r="C4984" s="28"/>
      <c r="D4984" s="29"/>
      <c r="E4984" s="29"/>
      <c r="F4984" s="29"/>
      <c r="G4984" s="28"/>
      <c r="H4984" s="28"/>
      <c r="I4984" s="30">
        <f>IF($H4984="","",IFERROR(VLOOKUP($H4984,AcctTbl,2,0),"کد ناشناخته"))</f>
        <v>0</v>
      </c>
      <c r="J4984" s="27">
        <f>IF($H4984="","",IFERROR(VLOOKUP($H4984,AcctTbl,3,0),""))</f>
        <v>0</v>
      </c>
      <c r="K4984" s="29"/>
      <c r="L4984" s="28"/>
      <c r="M4984" s="31"/>
      <c r="N4984" s="29"/>
      <c r="O4984" s="32">
        <f>IF($B4984="",0,IF($U4984="IN",N($M4984),0))</f>
        <v>0</v>
      </c>
      <c r="P4984" s="32">
        <f>IF($B4984="",0,IF(OR($U4984="OUT",$U4984="TRF"),N($M4984),0))</f>
        <v>0</v>
      </c>
      <c r="Q4984" s="32">
        <f>IF($B4984="",0,IF(OR($U4984="OUT",$U4984="TRF"),N($M4984),0))</f>
        <v>0</v>
      </c>
      <c r="R4984" s="32">
        <f>IF($B4984="",0,IF($U4984="IN",N($M4984),0))</f>
        <v>0</v>
      </c>
      <c r="S4984" s="33">
        <f>IF($B4984="","",IF($M4984="","⚠ مبلغ",IF($E4984="","⚠ بانک عامل",IF(AND($U4984="TRF",$F4984=""),"⚠ بانک مقصد",IF(AND($V4984&lt;&gt;"NONE",$V4984&lt;&gt;"",$Z4984=""),"⚠ طرف حساب","✓")))))</f>
        <v>0</v>
      </c>
      <c r="T4984" s="29"/>
      <c r="U4984" s="27">
        <f>IFERROR(VLOOKUP($D4984,BankOpTbl,2,0),"")</f>
        <v>0</v>
      </c>
      <c r="V4984" s="27">
        <f>IFERROR(VLOOKUP($D4984,BankOpTbl,3,0),"")</f>
        <v>0</v>
      </c>
      <c r="W4984" s="27">
        <f>IFERROR(VLOOKUP($D4984,BankOpTbl,4,0),"")</f>
        <v>0</v>
      </c>
      <c r="X4984" s="27">
        <f>IF($E4984="","",IFERROR(VLOOKUP($E4984,BankTbl,4,0),""))</f>
        <v>0</v>
      </c>
      <c r="Y4984" s="27">
        <f>IF($F4984="","",IFERROR(VLOOKUP($F4984,BankTbl,4,0),""))</f>
        <v>0</v>
      </c>
      <c r="Z4984" s="27">
        <f>IF($B4984="","",IF($V4984="PICK",LEFT($N4984,5),IF($V4984="FIXED",$W4984,IF($V4984="CODE",$H4984,""))))</f>
        <v>0</v>
      </c>
    </row>
    <row r="4985" spans="1:26" ht="21" customHeight="1">
      <c r="A4985" s="27">
        <f>IF($B4985="","",COUNTA($B$13:$B4985))</f>
        <v>0</v>
      </c>
      <c r="B4985" s="28"/>
      <c r="C4985" s="28"/>
      <c r="D4985" s="29"/>
      <c r="E4985" s="29"/>
      <c r="F4985" s="29"/>
      <c r="G4985" s="28"/>
      <c r="H4985" s="28"/>
      <c r="I4985" s="30">
        <f>IF($H4985="","",IFERROR(VLOOKUP($H4985,AcctTbl,2,0),"کد ناشناخته"))</f>
        <v>0</v>
      </c>
      <c r="J4985" s="27">
        <f>IF($H4985="","",IFERROR(VLOOKUP($H4985,AcctTbl,3,0),""))</f>
        <v>0</v>
      </c>
      <c r="K4985" s="29"/>
      <c r="L4985" s="28"/>
      <c r="M4985" s="31"/>
      <c r="N4985" s="29"/>
      <c r="O4985" s="32">
        <f>IF($B4985="",0,IF($U4985="IN",N($M4985),0))</f>
        <v>0</v>
      </c>
      <c r="P4985" s="32">
        <f>IF($B4985="",0,IF(OR($U4985="OUT",$U4985="TRF"),N($M4985),0))</f>
        <v>0</v>
      </c>
      <c r="Q4985" s="32">
        <f>IF($B4985="",0,IF(OR($U4985="OUT",$U4985="TRF"),N($M4985),0))</f>
        <v>0</v>
      </c>
      <c r="R4985" s="32">
        <f>IF($B4985="",0,IF($U4985="IN",N($M4985),0))</f>
        <v>0</v>
      </c>
      <c r="S4985" s="33">
        <f>IF($B4985="","",IF($M4985="","⚠ مبلغ",IF($E4985="","⚠ بانک عامل",IF(AND($U4985="TRF",$F4985=""),"⚠ بانک مقصد",IF(AND($V4985&lt;&gt;"NONE",$V4985&lt;&gt;"",$Z4985=""),"⚠ طرف حساب","✓")))))</f>
        <v>0</v>
      </c>
      <c r="T4985" s="29"/>
      <c r="U4985" s="27">
        <f>IFERROR(VLOOKUP($D4985,BankOpTbl,2,0),"")</f>
        <v>0</v>
      </c>
      <c r="V4985" s="27">
        <f>IFERROR(VLOOKUP($D4985,BankOpTbl,3,0),"")</f>
        <v>0</v>
      </c>
      <c r="W4985" s="27">
        <f>IFERROR(VLOOKUP($D4985,BankOpTbl,4,0),"")</f>
        <v>0</v>
      </c>
      <c r="X4985" s="27">
        <f>IF($E4985="","",IFERROR(VLOOKUP($E4985,BankTbl,4,0),""))</f>
        <v>0</v>
      </c>
      <c r="Y4985" s="27">
        <f>IF($F4985="","",IFERROR(VLOOKUP($F4985,BankTbl,4,0),""))</f>
        <v>0</v>
      </c>
      <c r="Z4985" s="27">
        <f>IF($B4985="","",IF($V4985="PICK",LEFT($N4985,5),IF($V4985="FIXED",$W4985,IF($V4985="CODE",$H4985,""))))</f>
        <v>0</v>
      </c>
    </row>
    <row r="4986" spans="1:26" ht="21" customHeight="1">
      <c r="A4986" s="27">
        <f>IF($B4986="","",COUNTA($B$13:$B4986))</f>
        <v>0</v>
      </c>
      <c r="B4986" s="28"/>
      <c r="C4986" s="28"/>
      <c r="D4986" s="29"/>
      <c r="E4986" s="29"/>
      <c r="F4986" s="29"/>
      <c r="G4986" s="28"/>
      <c r="H4986" s="28"/>
      <c r="I4986" s="30">
        <f>IF($H4986="","",IFERROR(VLOOKUP($H4986,AcctTbl,2,0),"کد ناشناخته"))</f>
        <v>0</v>
      </c>
      <c r="J4986" s="27">
        <f>IF($H4986="","",IFERROR(VLOOKUP($H4986,AcctTbl,3,0),""))</f>
        <v>0</v>
      </c>
      <c r="K4986" s="29"/>
      <c r="L4986" s="28"/>
      <c r="M4986" s="31"/>
      <c r="N4986" s="29"/>
      <c r="O4986" s="32">
        <f>IF($B4986="",0,IF($U4986="IN",N($M4986),0))</f>
        <v>0</v>
      </c>
      <c r="P4986" s="32">
        <f>IF($B4986="",0,IF(OR($U4986="OUT",$U4986="TRF"),N($M4986),0))</f>
        <v>0</v>
      </c>
      <c r="Q4986" s="32">
        <f>IF($B4986="",0,IF(OR($U4986="OUT",$U4986="TRF"),N($M4986),0))</f>
        <v>0</v>
      </c>
      <c r="R4986" s="32">
        <f>IF($B4986="",0,IF($U4986="IN",N($M4986),0))</f>
        <v>0</v>
      </c>
      <c r="S4986" s="33">
        <f>IF($B4986="","",IF($M4986="","⚠ مبلغ",IF($E4986="","⚠ بانک عامل",IF(AND($U4986="TRF",$F4986=""),"⚠ بانک مقصد",IF(AND($V4986&lt;&gt;"NONE",$V4986&lt;&gt;"",$Z4986=""),"⚠ طرف حساب","✓")))))</f>
        <v>0</v>
      </c>
      <c r="T4986" s="29"/>
      <c r="U4986" s="27">
        <f>IFERROR(VLOOKUP($D4986,BankOpTbl,2,0),"")</f>
        <v>0</v>
      </c>
      <c r="V4986" s="27">
        <f>IFERROR(VLOOKUP($D4986,BankOpTbl,3,0),"")</f>
        <v>0</v>
      </c>
      <c r="W4986" s="27">
        <f>IFERROR(VLOOKUP($D4986,BankOpTbl,4,0),"")</f>
        <v>0</v>
      </c>
      <c r="X4986" s="27">
        <f>IF($E4986="","",IFERROR(VLOOKUP($E4986,BankTbl,4,0),""))</f>
        <v>0</v>
      </c>
      <c r="Y4986" s="27">
        <f>IF($F4986="","",IFERROR(VLOOKUP($F4986,BankTbl,4,0),""))</f>
        <v>0</v>
      </c>
      <c r="Z4986" s="27">
        <f>IF($B4986="","",IF($V4986="PICK",LEFT($N4986,5),IF($V4986="FIXED",$W4986,IF($V4986="CODE",$H4986,""))))</f>
        <v>0</v>
      </c>
    </row>
    <row r="4987" spans="1:26" ht="21" customHeight="1">
      <c r="A4987" s="27">
        <f>IF($B4987="","",COUNTA($B$13:$B4987))</f>
        <v>0</v>
      </c>
      <c r="B4987" s="28"/>
      <c r="C4987" s="28"/>
      <c r="D4987" s="29"/>
      <c r="E4987" s="29"/>
      <c r="F4987" s="29"/>
      <c r="G4987" s="28"/>
      <c r="H4987" s="28"/>
      <c r="I4987" s="30">
        <f>IF($H4987="","",IFERROR(VLOOKUP($H4987,AcctTbl,2,0),"کد ناشناخته"))</f>
        <v>0</v>
      </c>
      <c r="J4987" s="27">
        <f>IF($H4987="","",IFERROR(VLOOKUP($H4987,AcctTbl,3,0),""))</f>
        <v>0</v>
      </c>
      <c r="K4987" s="29"/>
      <c r="L4987" s="28"/>
      <c r="M4987" s="31"/>
      <c r="N4987" s="29"/>
      <c r="O4987" s="32">
        <f>IF($B4987="",0,IF($U4987="IN",N($M4987),0))</f>
        <v>0</v>
      </c>
      <c r="P4987" s="32">
        <f>IF($B4987="",0,IF(OR($U4987="OUT",$U4987="TRF"),N($M4987),0))</f>
        <v>0</v>
      </c>
      <c r="Q4987" s="32">
        <f>IF($B4987="",0,IF(OR($U4987="OUT",$U4987="TRF"),N($M4987),0))</f>
        <v>0</v>
      </c>
      <c r="R4987" s="32">
        <f>IF($B4987="",0,IF($U4987="IN",N($M4987),0))</f>
        <v>0</v>
      </c>
      <c r="S4987" s="33">
        <f>IF($B4987="","",IF($M4987="","⚠ مبلغ",IF($E4987="","⚠ بانک عامل",IF(AND($U4987="TRF",$F4987=""),"⚠ بانک مقصد",IF(AND($V4987&lt;&gt;"NONE",$V4987&lt;&gt;"",$Z4987=""),"⚠ طرف حساب","✓")))))</f>
        <v>0</v>
      </c>
      <c r="T4987" s="29"/>
      <c r="U4987" s="27">
        <f>IFERROR(VLOOKUP($D4987,BankOpTbl,2,0),"")</f>
        <v>0</v>
      </c>
      <c r="V4987" s="27">
        <f>IFERROR(VLOOKUP($D4987,BankOpTbl,3,0),"")</f>
        <v>0</v>
      </c>
      <c r="W4987" s="27">
        <f>IFERROR(VLOOKUP($D4987,BankOpTbl,4,0),"")</f>
        <v>0</v>
      </c>
      <c r="X4987" s="27">
        <f>IF($E4987="","",IFERROR(VLOOKUP($E4987,BankTbl,4,0),""))</f>
        <v>0</v>
      </c>
      <c r="Y4987" s="27">
        <f>IF($F4987="","",IFERROR(VLOOKUP($F4987,BankTbl,4,0),""))</f>
        <v>0</v>
      </c>
      <c r="Z4987" s="27">
        <f>IF($B4987="","",IF($V4987="PICK",LEFT($N4987,5),IF($V4987="FIXED",$W4987,IF($V4987="CODE",$H4987,""))))</f>
        <v>0</v>
      </c>
    </row>
    <row r="4988" spans="1:26" ht="21" customHeight="1">
      <c r="A4988" s="27">
        <f>IF($B4988="","",COUNTA($B$13:$B4988))</f>
        <v>0</v>
      </c>
      <c r="B4988" s="28"/>
      <c r="C4988" s="28"/>
      <c r="D4988" s="29"/>
      <c r="E4988" s="29"/>
      <c r="F4988" s="29"/>
      <c r="G4988" s="28"/>
      <c r="H4988" s="28"/>
      <c r="I4988" s="30">
        <f>IF($H4988="","",IFERROR(VLOOKUP($H4988,AcctTbl,2,0),"کد ناشناخته"))</f>
        <v>0</v>
      </c>
      <c r="J4988" s="27">
        <f>IF($H4988="","",IFERROR(VLOOKUP($H4988,AcctTbl,3,0),""))</f>
        <v>0</v>
      </c>
      <c r="K4988" s="29"/>
      <c r="L4988" s="28"/>
      <c r="M4988" s="31"/>
      <c r="N4988" s="29"/>
      <c r="O4988" s="32">
        <f>IF($B4988="",0,IF($U4988="IN",N($M4988),0))</f>
        <v>0</v>
      </c>
      <c r="P4988" s="32">
        <f>IF($B4988="",0,IF(OR($U4988="OUT",$U4988="TRF"),N($M4988),0))</f>
        <v>0</v>
      </c>
      <c r="Q4988" s="32">
        <f>IF($B4988="",0,IF(OR($U4988="OUT",$U4988="TRF"),N($M4988),0))</f>
        <v>0</v>
      </c>
      <c r="R4988" s="32">
        <f>IF($B4988="",0,IF($U4988="IN",N($M4988),0))</f>
        <v>0</v>
      </c>
      <c r="S4988" s="33">
        <f>IF($B4988="","",IF($M4988="","⚠ مبلغ",IF($E4988="","⚠ بانک عامل",IF(AND($U4988="TRF",$F4988=""),"⚠ بانک مقصد",IF(AND($V4988&lt;&gt;"NONE",$V4988&lt;&gt;"",$Z4988=""),"⚠ طرف حساب","✓")))))</f>
        <v>0</v>
      </c>
      <c r="T4988" s="29"/>
      <c r="U4988" s="27">
        <f>IFERROR(VLOOKUP($D4988,BankOpTbl,2,0),"")</f>
        <v>0</v>
      </c>
      <c r="V4988" s="27">
        <f>IFERROR(VLOOKUP($D4988,BankOpTbl,3,0),"")</f>
        <v>0</v>
      </c>
      <c r="W4988" s="27">
        <f>IFERROR(VLOOKUP($D4988,BankOpTbl,4,0),"")</f>
        <v>0</v>
      </c>
      <c r="X4988" s="27">
        <f>IF($E4988="","",IFERROR(VLOOKUP($E4988,BankTbl,4,0),""))</f>
        <v>0</v>
      </c>
      <c r="Y4988" s="27">
        <f>IF($F4988="","",IFERROR(VLOOKUP($F4988,BankTbl,4,0),""))</f>
        <v>0</v>
      </c>
      <c r="Z4988" s="27">
        <f>IF($B4988="","",IF($V4988="PICK",LEFT($N4988,5),IF($V4988="FIXED",$W4988,IF($V4988="CODE",$H4988,""))))</f>
        <v>0</v>
      </c>
    </row>
    <row r="4989" spans="1:26" ht="21" customHeight="1">
      <c r="A4989" s="27">
        <f>IF($B4989="","",COUNTA($B$13:$B4989))</f>
        <v>0</v>
      </c>
      <c r="B4989" s="28"/>
      <c r="C4989" s="28"/>
      <c r="D4989" s="29"/>
      <c r="E4989" s="29"/>
      <c r="F4989" s="29"/>
      <c r="G4989" s="28"/>
      <c r="H4989" s="28"/>
      <c r="I4989" s="30">
        <f>IF($H4989="","",IFERROR(VLOOKUP($H4989,AcctTbl,2,0),"کد ناشناخته"))</f>
        <v>0</v>
      </c>
      <c r="J4989" s="27">
        <f>IF($H4989="","",IFERROR(VLOOKUP($H4989,AcctTbl,3,0),""))</f>
        <v>0</v>
      </c>
      <c r="K4989" s="29"/>
      <c r="L4989" s="28"/>
      <c r="M4989" s="31"/>
      <c r="N4989" s="29"/>
      <c r="O4989" s="32">
        <f>IF($B4989="",0,IF($U4989="IN",N($M4989),0))</f>
        <v>0</v>
      </c>
      <c r="P4989" s="32">
        <f>IF($B4989="",0,IF(OR($U4989="OUT",$U4989="TRF"),N($M4989),0))</f>
        <v>0</v>
      </c>
      <c r="Q4989" s="32">
        <f>IF($B4989="",0,IF(OR($U4989="OUT",$U4989="TRF"),N($M4989),0))</f>
        <v>0</v>
      </c>
      <c r="R4989" s="32">
        <f>IF($B4989="",0,IF($U4989="IN",N($M4989),0))</f>
        <v>0</v>
      </c>
      <c r="S4989" s="33">
        <f>IF($B4989="","",IF($M4989="","⚠ مبلغ",IF($E4989="","⚠ بانک عامل",IF(AND($U4989="TRF",$F4989=""),"⚠ بانک مقصد",IF(AND($V4989&lt;&gt;"NONE",$V4989&lt;&gt;"",$Z4989=""),"⚠ طرف حساب","✓")))))</f>
        <v>0</v>
      </c>
      <c r="T4989" s="29"/>
      <c r="U4989" s="27">
        <f>IFERROR(VLOOKUP($D4989,BankOpTbl,2,0),"")</f>
        <v>0</v>
      </c>
      <c r="V4989" s="27">
        <f>IFERROR(VLOOKUP($D4989,BankOpTbl,3,0),"")</f>
        <v>0</v>
      </c>
      <c r="W4989" s="27">
        <f>IFERROR(VLOOKUP($D4989,BankOpTbl,4,0),"")</f>
        <v>0</v>
      </c>
      <c r="X4989" s="27">
        <f>IF($E4989="","",IFERROR(VLOOKUP($E4989,BankTbl,4,0),""))</f>
        <v>0</v>
      </c>
      <c r="Y4989" s="27">
        <f>IF($F4989="","",IFERROR(VLOOKUP($F4989,BankTbl,4,0),""))</f>
        <v>0</v>
      </c>
      <c r="Z4989" s="27">
        <f>IF($B4989="","",IF($V4989="PICK",LEFT($N4989,5),IF($V4989="FIXED",$W4989,IF($V4989="CODE",$H4989,""))))</f>
        <v>0</v>
      </c>
    </row>
    <row r="4990" spans="1:26" ht="21" customHeight="1">
      <c r="A4990" s="27">
        <f>IF($B4990="","",COUNTA($B$13:$B4990))</f>
        <v>0</v>
      </c>
      <c r="B4990" s="28"/>
      <c r="C4990" s="28"/>
      <c r="D4990" s="29"/>
      <c r="E4990" s="29"/>
      <c r="F4990" s="29"/>
      <c r="G4990" s="28"/>
      <c r="H4990" s="28"/>
      <c r="I4990" s="30">
        <f>IF($H4990="","",IFERROR(VLOOKUP($H4990,AcctTbl,2,0),"کد ناشناخته"))</f>
        <v>0</v>
      </c>
      <c r="J4990" s="27">
        <f>IF($H4990="","",IFERROR(VLOOKUP($H4990,AcctTbl,3,0),""))</f>
        <v>0</v>
      </c>
      <c r="K4990" s="29"/>
      <c r="L4990" s="28"/>
      <c r="M4990" s="31"/>
      <c r="N4990" s="29"/>
      <c r="O4990" s="32">
        <f>IF($B4990="",0,IF($U4990="IN",N($M4990),0))</f>
        <v>0</v>
      </c>
      <c r="P4990" s="32">
        <f>IF($B4990="",0,IF(OR($U4990="OUT",$U4990="TRF"),N($M4990),0))</f>
        <v>0</v>
      </c>
      <c r="Q4990" s="32">
        <f>IF($B4990="",0,IF(OR($U4990="OUT",$U4990="TRF"),N($M4990),0))</f>
        <v>0</v>
      </c>
      <c r="R4990" s="32">
        <f>IF($B4990="",0,IF($U4990="IN",N($M4990),0))</f>
        <v>0</v>
      </c>
      <c r="S4990" s="33">
        <f>IF($B4990="","",IF($M4990="","⚠ مبلغ",IF($E4990="","⚠ بانک عامل",IF(AND($U4990="TRF",$F4990=""),"⚠ بانک مقصد",IF(AND($V4990&lt;&gt;"NONE",$V4990&lt;&gt;"",$Z4990=""),"⚠ طرف حساب","✓")))))</f>
        <v>0</v>
      </c>
      <c r="T4990" s="29"/>
      <c r="U4990" s="27">
        <f>IFERROR(VLOOKUP($D4990,BankOpTbl,2,0),"")</f>
        <v>0</v>
      </c>
      <c r="V4990" s="27">
        <f>IFERROR(VLOOKUP($D4990,BankOpTbl,3,0),"")</f>
        <v>0</v>
      </c>
      <c r="W4990" s="27">
        <f>IFERROR(VLOOKUP($D4990,BankOpTbl,4,0),"")</f>
        <v>0</v>
      </c>
      <c r="X4990" s="27">
        <f>IF($E4990="","",IFERROR(VLOOKUP($E4990,BankTbl,4,0),""))</f>
        <v>0</v>
      </c>
      <c r="Y4990" s="27">
        <f>IF($F4990="","",IFERROR(VLOOKUP($F4990,BankTbl,4,0),""))</f>
        <v>0</v>
      </c>
      <c r="Z4990" s="27">
        <f>IF($B4990="","",IF($V4990="PICK",LEFT($N4990,5),IF($V4990="FIXED",$W4990,IF($V4990="CODE",$H4990,""))))</f>
        <v>0</v>
      </c>
    </row>
    <row r="4991" spans="1:26" ht="21" customHeight="1">
      <c r="A4991" s="27">
        <f>IF($B4991="","",COUNTA($B$13:$B4991))</f>
        <v>0</v>
      </c>
      <c r="B4991" s="28"/>
      <c r="C4991" s="28"/>
      <c r="D4991" s="29"/>
      <c r="E4991" s="29"/>
      <c r="F4991" s="29"/>
      <c r="G4991" s="28"/>
      <c r="H4991" s="28"/>
      <c r="I4991" s="30">
        <f>IF($H4991="","",IFERROR(VLOOKUP($H4991,AcctTbl,2,0),"کد ناشناخته"))</f>
        <v>0</v>
      </c>
      <c r="J4991" s="27">
        <f>IF($H4991="","",IFERROR(VLOOKUP($H4991,AcctTbl,3,0),""))</f>
        <v>0</v>
      </c>
      <c r="K4991" s="29"/>
      <c r="L4991" s="28"/>
      <c r="M4991" s="31"/>
      <c r="N4991" s="29"/>
      <c r="O4991" s="32">
        <f>IF($B4991="",0,IF($U4991="IN",N($M4991),0))</f>
        <v>0</v>
      </c>
      <c r="P4991" s="32">
        <f>IF($B4991="",0,IF(OR($U4991="OUT",$U4991="TRF"),N($M4991),0))</f>
        <v>0</v>
      </c>
      <c r="Q4991" s="32">
        <f>IF($B4991="",0,IF(OR($U4991="OUT",$U4991="TRF"),N($M4991),0))</f>
        <v>0</v>
      </c>
      <c r="R4991" s="32">
        <f>IF($B4991="",0,IF($U4991="IN",N($M4991),0))</f>
        <v>0</v>
      </c>
      <c r="S4991" s="33">
        <f>IF($B4991="","",IF($M4991="","⚠ مبلغ",IF($E4991="","⚠ بانک عامل",IF(AND($U4991="TRF",$F4991=""),"⚠ بانک مقصد",IF(AND($V4991&lt;&gt;"NONE",$V4991&lt;&gt;"",$Z4991=""),"⚠ طرف حساب","✓")))))</f>
        <v>0</v>
      </c>
      <c r="T4991" s="29"/>
      <c r="U4991" s="27">
        <f>IFERROR(VLOOKUP($D4991,BankOpTbl,2,0),"")</f>
        <v>0</v>
      </c>
      <c r="V4991" s="27">
        <f>IFERROR(VLOOKUP($D4991,BankOpTbl,3,0),"")</f>
        <v>0</v>
      </c>
      <c r="W4991" s="27">
        <f>IFERROR(VLOOKUP($D4991,BankOpTbl,4,0),"")</f>
        <v>0</v>
      </c>
      <c r="X4991" s="27">
        <f>IF($E4991="","",IFERROR(VLOOKUP($E4991,BankTbl,4,0),""))</f>
        <v>0</v>
      </c>
      <c r="Y4991" s="27">
        <f>IF($F4991="","",IFERROR(VLOOKUP($F4991,BankTbl,4,0),""))</f>
        <v>0</v>
      </c>
      <c r="Z4991" s="27">
        <f>IF($B4991="","",IF($V4991="PICK",LEFT($N4991,5),IF($V4991="FIXED",$W4991,IF($V4991="CODE",$H4991,""))))</f>
        <v>0</v>
      </c>
    </row>
    <row r="4992" spans="1:26" ht="21" customHeight="1">
      <c r="A4992" s="27">
        <f>IF($B4992="","",COUNTA($B$13:$B4992))</f>
        <v>0</v>
      </c>
      <c r="B4992" s="28"/>
      <c r="C4992" s="28"/>
      <c r="D4992" s="29"/>
      <c r="E4992" s="29"/>
      <c r="F4992" s="29"/>
      <c r="G4992" s="28"/>
      <c r="H4992" s="28"/>
      <c r="I4992" s="30">
        <f>IF($H4992="","",IFERROR(VLOOKUP($H4992,AcctTbl,2,0),"کد ناشناخته"))</f>
        <v>0</v>
      </c>
      <c r="J4992" s="27">
        <f>IF($H4992="","",IFERROR(VLOOKUP($H4992,AcctTbl,3,0),""))</f>
        <v>0</v>
      </c>
      <c r="K4992" s="29"/>
      <c r="L4992" s="28"/>
      <c r="M4992" s="31"/>
      <c r="N4992" s="29"/>
      <c r="O4992" s="32">
        <f>IF($B4992="",0,IF($U4992="IN",N($M4992),0))</f>
        <v>0</v>
      </c>
      <c r="P4992" s="32">
        <f>IF($B4992="",0,IF(OR($U4992="OUT",$U4992="TRF"),N($M4992),0))</f>
        <v>0</v>
      </c>
      <c r="Q4992" s="32">
        <f>IF($B4992="",0,IF(OR($U4992="OUT",$U4992="TRF"),N($M4992),0))</f>
        <v>0</v>
      </c>
      <c r="R4992" s="32">
        <f>IF($B4992="",0,IF($U4992="IN",N($M4992),0))</f>
        <v>0</v>
      </c>
      <c r="S4992" s="33">
        <f>IF($B4992="","",IF($M4992="","⚠ مبلغ",IF($E4992="","⚠ بانک عامل",IF(AND($U4992="TRF",$F4992=""),"⚠ بانک مقصد",IF(AND($V4992&lt;&gt;"NONE",$V4992&lt;&gt;"",$Z4992=""),"⚠ طرف حساب","✓")))))</f>
        <v>0</v>
      </c>
      <c r="T4992" s="29"/>
      <c r="U4992" s="27">
        <f>IFERROR(VLOOKUP($D4992,BankOpTbl,2,0),"")</f>
        <v>0</v>
      </c>
      <c r="V4992" s="27">
        <f>IFERROR(VLOOKUP($D4992,BankOpTbl,3,0),"")</f>
        <v>0</v>
      </c>
      <c r="W4992" s="27">
        <f>IFERROR(VLOOKUP($D4992,BankOpTbl,4,0),"")</f>
        <v>0</v>
      </c>
      <c r="X4992" s="27">
        <f>IF($E4992="","",IFERROR(VLOOKUP($E4992,BankTbl,4,0),""))</f>
        <v>0</v>
      </c>
      <c r="Y4992" s="27">
        <f>IF($F4992="","",IFERROR(VLOOKUP($F4992,BankTbl,4,0),""))</f>
        <v>0</v>
      </c>
      <c r="Z4992" s="27">
        <f>IF($B4992="","",IF($V4992="PICK",LEFT($N4992,5),IF($V4992="FIXED",$W4992,IF($V4992="CODE",$H4992,""))))</f>
        <v>0</v>
      </c>
    </row>
    <row r="4993" spans="1:26" ht="21" customHeight="1">
      <c r="A4993" s="27">
        <f>IF($B4993="","",COUNTA($B$13:$B4993))</f>
        <v>0</v>
      </c>
      <c r="B4993" s="28"/>
      <c r="C4993" s="28"/>
      <c r="D4993" s="29"/>
      <c r="E4993" s="29"/>
      <c r="F4993" s="29"/>
      <c r="G4993" s="28"/>
      <c r="H4993" s="28"/>
      <c r="I4993" s="30">
        <f>IF($H4993="","",IFERROR(VLOOKUP($H4993,AcctTbl,2,0),"کد ناشناخته"))</f>
        <v>0</v>
      </c>
      <c r="J4993" s="27">
        <f>IF($H4993="","",IFERROR(VLOOKUP($H4993,AcctTbl,3,0),""))</f>
        <v>0</v>
      </c>
      <c r="K4993" s="29"/>
      <c r="L4993" s="28"/>
      <c r="M4993" s="31"/>
      <c r="N4993" s="29"/>
      <c r="O4993" s="32">
        <f>IF($B4993="",0,IF($U4993="IN",N($M4993),0))</f>
        <v>0</v>
      </c>
      <c r="P4993" s="32">
        <f>IF($B4993="",0,IF(OR($U4993="OUT",$U4993="TRF"),N($M4993),0))</f>
        <v>0</v>
      </c>
      <c r="Q4993" s="32">
        <f>IF($B4993="",0,IF(OR($U4993="OUT",$U4993="TRF"),N($M4993),0))</f>
        <v>0</v>
      </c>
      <c r="R4993" s="32">
        <f>IF($B4993="",0,IF($U4993="IN",N($M4993),0))</f>
        <v>0</v>
      </c>
      <c r="S4993" s="33">
        <f>IF($B4993="","",IF($M4993="","⚠ مبلغ",IF($E4993="","⚠ بانک عامل",IF(AND($U4993="TRF",$F4993=""),"⚠ بانک مقصد",IF(AND($V4993&lt;&gt;"NONE",$V4993&lt;&gt;"",$Z4993=""),"⚠ طرف حساب","✓")))))</f>
        <v>0</v>
      </c>
      <c r="T4993" s="29"/>
      <c r="U4993" s="27">
        <f>IFERROR(VLOOKUP($D4993,BankOpTbl,2,0),"")</f>
        <v>0</v>
      </c>
      <c r="V4993" s="27">
        <f>IFERROR(VLOOKUP($D4993,BankOpTbl,3,0),"")</f>
        <v>0</v>
      </c>
      <c r="W4993" s="27">
        <f>IFERROR(VLOOKUP($D4993,BankOpTbl,4,0),"")</f>
        <v>0</v>
      </c>
      <c r="X4993" s="27">
        <f>IF($E4993="","",IFERROR(VLOOKUP($E4993,BankTbl,4,0),""))</f>
        <v>0</v>
      </c>
      <c r="Y4993" s="27">
        <f>IF($F4993="","",IFERROR(VLOOKUP($F4993,BankTbl,4,0),""))</f>
        <v>0</v>
      </c>
      <c r="Z4993" s="27">
        <f>IF($B4993="","",IF($V4993="PICK",LEFT($N4993,5),IF($V4993="FIXED",$W4993,IF($V4993="CODE",$H4993,""))))</f>
        <v>0</v>
      </c>
    </row>
    <row r="4994" spans="1:26" ht="21" customHeight="1">
      <c r="A4994" s="27">
        <f>IF($B4994="","",COUNTA($B$13:$B4994))</f>
        <v>0</v>
      </c>
      <c r="B4994" s="28"/>
      <c r="C4994" s="28"/>
      <c r="D4994" s="29"/>
      <c r="E4994" s="29"/>
      <c r="F4994" s="29"/>
      <c r="G4994" s="28"/>
      <c r="H4994" s="28"/>
      <c r="I4994" s="30">
        <f>IF($H4994="","",IFERROR(VLOOKUP($H4994,AcctTbl,2,0),"کد ناشناخته"))</f>
        <v>0</v>
      </c>
      <c r="J4994" s="27">
        <f>IF($H4994="","",IFERROR(VLOOKUP($H4994,AcctTbl,3,0),""))</f>
        <v>0</v>
      </c>
      <c r="K4994" s="29"/>
      <c r="L4994" s="28"/>
      <c r="M4994" s="31"/>
      <c r="N4994" s="29"/>
      <c r="O4994" s="32">
        <f>IF($B4994="",0,IF($U4994="IN",N($M4994),0))</f>
        <v>0</v>
      </c>
      <c r="P4994" s="32">
        <f>IF($B4994="",0,IF(OR($U4994="OUT",$U4994="TRF"),N($M4994),0))</f>
        <v>0</v>
      </c>
      <c r="Q4994" s="32">
        <f>IF($B4994="",0,IF(OR($U4994="OUT",$U4994="TRF"),N($M4994),0))</f>
        <v>0</v>
      </c>
      <c r="R4994" s="32">
        <f>IF($B4994="",0,IF($U4994="IN",N($M4994),0))</f>
        <v>0</v>
      </c>
      <c r="S4994" s="33">
        <f>IF($B4994="","",IF($M4994="","⚠ مبلغ",IF($E4994="","⚠ بانک عامل",IF(AND($U4994="TRF",$F4994=""),"⚠ بانک مقصد",IF(AND($V4994&lt;&gt;"NONE",$V4994&lt;&gt;"",$Z4994=""),"⚠ طرف حساب","✓")))))</f>
        <v>0</v>
      </c>
      <c r="T4994" s="29"/>
      <c r="U4994" s="27">
        <f>IFERROR(VLOOKUP($D4994,BankOpTbl,2,0),"")</f>
        <v>0</v>
      </c>
      <c r="V4994" s="27">
        <f>IFERROR(VLOOKUP($D4994,BankOpTbl,3,0),"")</f>
        <v>0</v>
      </c>
      <c r="W4994" s="27">
        <f>IFERROR(VLOOKUP($D4994,BankOpTbl,4,0),"")</f>
        <v>0</v>
      </c>
      <c r="X4994" s="27">
        <f>IF($E4994="","",IFERROR(VLOOKUP($E4994,BankTbl,4,0),""))</f>
        <v>0</v>
      </c>
      <c r="Y4994" s="27">
        <f>IF($F4994="","",IFERROR(VLOOKUP($F4994,BankTbl,4,0),""))</f>
        <v>0</v>
      </c>
      <c r="Z4994" s="27">
        <f>IF($B4994="","",IF($V4994="PICK",LEFT($N4994,5),IF($V4994="FIXED",$W4994,IF($V4994="CODE",$H4994,""))))</f>
        <v>0</v>
      </c>
    </row>
    <row r="4995" spans="1:26" ht="21" customHeight="1">
      <c r="A4995" s="27">
        <f>IF($B4995="","",COUNTA($B$13:$B4995))</f>
        <v>0</v>
      </c>
      <c r="B4995" s="28"/>
      <c r="C4995" s="28"/>
      <c r="D4995" s="29"/>
      <c r="E4995" s="29"/>
      <c r="F4995" s="29"/>
      <c r="G4995" s="28"/>
      <c r="H4995" s="28"/>
      <c r="I4995" s="30">
        <f>IF($H4995="","",IFERROR(VLOOKUP($H4995,AcctTbl,2,0),"کد ناشناخته"))</f>
        <v>0</v>
      </c>
      <c r="J4995" s="27">
        <f>IF($H4995="","",IFERROR(VLOOKUP($H4995,AcctTbl,3,0),""))</f>
        <v>0</v>
      </c>
      <c r="K4995" s="29"/>
      <c r="L4995" s="28"/>
      <c r="M4995" s="31"/>
      <c r="N4995" s="29"/>
      <c r="O4995" s="32">
        <f>IF($B4995="",0,IF($U4995="IN",N($M4995),0))</f>
        <v>0</v>
      </c>
      <c r="P4995" s="32">
        <f>IF($B4995="",0,IF(OR($U4995="OUT",$U4995="TRF"),N($M4995),0))</f>
        <v>0</v>
      </c>
      <c r="Q4995" s="32">
        <f>IF($B4995="",0,IF(OR($U4995="OUT",$U4995="TRF"),N($M4995),0))</f>
        <v>0</v>
      </c>
      <c r="R4995" s="32">
        <f>IF($B4995="",0,IF($U4995="IN",N($M4995),0))</f>
        <v>0</v>
      </c>
      <c r="S4995" s="33">
        <f>IF($B4995="","",IF($M4995="","⚠ مبلغ",IF($E4995="","⚠ بانک عامل",IF(AND($U4995="TRF",$F4995=""),"⚠ بانک مقصد",IF(AND($V4995&lt;&gt;"NONE",$V4995&lt;&gt;"",$Z4995=""),"⚠ طرف حساب","✓")))))</f>
        <v>0</v>
      </c>
      <c r="T4995" s="29"/>
      <c r="U4995" s="27">
        <f>IFERROR(VLOOKUP($D4995,BankOpTbl,2,0),"")</f>
        <v>0</v>
      </c>
      <c r="V4995" s="27">
        <f>IFERROR(VLOOKUP($D4995,BankOpTbl,3,0),"")</f>
        <v>0</v>
      </c>
      <c r="W4995" s="27">
        <f>IFERROR(VLOOKUP($D4995,BankOpTbl,4,0),"")</f>
        <v>0</v>
      </c>
      <c r="X4995" s="27">
        <f>IF($E4995="","",IFERROR(VLOOKUP($E4995,BankTbl,4,0),""))</f>
        <v>0</v>
      </c>
      <c r="Y4995" s="27">
        <f>IF($F4995="","",IFERROR(VLOOKUP($F4995,BankTbl,4,0),""))</f>
        <v>0</v>
      </c>
      <c r="Z4995" s="27">
        <f>IF($B4995="","",IF($V4995="PICK",LEFT($N4995,5),IF($V4995="FIXED",$W4995,IF($V4995="CODE",$H4995,""))))</f>
        <v>0</v>
      </c>
    </row>
    <row r="4996" spans="1:26" ht="21" customHeight="1">
      <c r="A4996" s="27">
        <f>IF($B4996="","",COUNTA($B$13:$B4996))</f>
        <v>0</v>
      </c>
      <c r="B4996" s="28"/>
      <c r="C4996" s="28"/>
      <c r="D4996" s="29"/>
      <c r="E4996" s="29"/>
      <c r="F4996" s="29"/>
      <c r="G4996" s="28"/>
      <c r="H4996" s="28"/>
      <c r="I4996" s="30">
        <f>IF($H4996="","",IFERROR(VLOOKUP($H4996,AcctTbl,2,0),"کد ناشناخته"))</f>
        <v>0</v>
      </c>
      <c r="J4996" s="27">
        <f>IF($H4996="","",IFERROR(VLOOKUP($H4996,AcctTbl,3,0),""))</f>
        <v>0</v>
      </c>
      <c r="K4996" s="29"/>
      <c r="L4996" s="28"/>
      <c r="M4996" s="31"/>
      <c r="N4996" s="29"/>
      <c r="O4996" s="32">
        <f>IF($B4996="",0,IF($U4996="IN",N($M4996),0))</f>
        <v>0</v>
      </c>
      <c r="P4996" s="32">
        <f>IF($B4996="",0,IF(OR($U4996="OUT",$U4996="TRF"),N($M4996),0))</f>
        <v>0</v>
      </c>
      <c r="Q4996" s="32">
        <f>IF($B4996="",0,IF(OR($U4996="OUT",$U4996="TRF"),N($M4996),0))</f>
        <v>0</v>
      </c>
      <c r="R4996" s="32">
        <f>IF($B4996="",0,IF($U4996="IN",N($M4996),0))</f>
        <v>0</v>
      </c>
      <c r="S4996" s="33">
        <f>IF($B4996="","",IF($M4996="","⚠ مبلغ",IF($E4996="","⚠ بانک عامل",IF(AND($U4996="TRF",$F4996=""),"⚠ بانک مقصد",IF(AND($V4996&lt;&gt;"NONE",$V4996&lt;&gt;"",$Z4996=""),"⚠ طرف حساب","✓")))))</f>
        <v>0</v>
      </c>
      <c r="T4996" s="29"/>
      <c r="U4996" s="27">
        <f>IFERROR(VLOOKUP($D4996,BankOpTbl,2,0),"")</f>
        <v>0</v>
      </c>
      <c r="V4996" s="27">
        <f>IFERROR(VLOOKUP($D4996,BankOpTbl,3,0),"")</f>
        <v>0</v>
      </c>
      <c r="W4996" s="27">
        <f>IFERROR(VLOOKUP($D4996,BankOpTbl,4,0),"")</f>
        <v>0</v>
      </c>
      <c r="X4996" s="27">
        <f>IF($E4996="","",IFERROR(VLOOKUP($E4996,BankTbl,4,0),""))</f>
        <v>0</v>
      </c>
      <c r="Y4996" s="27">
        <f>IF($F4996="","",IFERROR(VLOOKUP($F4996,BankTbl,4,0),""))</f>
        <v>0</v>
      </c>
      <c r="Z4996" s="27">
        <f>IF($B4996="","",IF($V4996="PICK",LEFT($N4996,5),IF($V4996="FIXED",$W4996,IF($V4996="CODE",$H4996,""))))</f>
        <v>0</v>
      </c>
    </row>
    <row r="4997" spans="1:26" ht="21" customHeight="1">
      <c r="A4997" s="27">
        <f>IF($B4997="","",COUNTA($B$13:$B4997))</f>
        <v>0</v>
      </c>
      <c r="B4997" s="28"/>
      <c r="C4997" s="28"/>
      <c r="D4997" s="29"/>
      <c r="E4997" s="29"/>
      <c r="F4997" s="29"/>
      <c r="G4997" s="28"/>
      <c r="H4997" s="28"/>
      <c r="I4997" s="30">
        <f>IF($H4997="","",IFERROR(VLOOKUP($H4997,AcctTbl,2,0),"کد ناشناخته"))</f>
        <v>0</v>
      </c>
      <c r="J4997" s="27">
        <f>IF($H4997="","",IFERROR(VLOOKUP($H4997,AcctTbl,3,0),""))</f>
        <v>0</v>
      </c>
      <c r="K4997" s="29"/>
      <c r="L4997" s="28"/>
      <c r="M4997" s="31"/>
      <c r="N4997" s="29"/>
      <c r="O4997" s="32">
        <f>IF($B4997="",0,IF($U4997="IN",N($M4997),0))</f>
        <v>0</v>
      </c>
      <c r="P4997" s="32">
        <f>IF($B4997="",0,IF(OR($U4997="OUT",$U4997="TRF"),N($M4997),0))</f>
        <v>0</v>
      </c>
      <c r="Q4997" s="32">
        <f>IF($B4997="",0,IF(OR($U4997="OUT",$U4997="TRF"),N($M4997),0))</f>
        <v>0</v>
      </c>
      <c r="R4997" s="32">
        <f>IF($B4997="",0,IF($U4997="IN",N($M4997),0))</f>
        <v>0</v>
      </c>
      <c r="S4997" s="33">
        <f>IF($B4997="","",IF($M4997="","⚠ مبلغ",IF($E4997="","⚠ بانک عامل",IF(AND($U4997="TRF",$F4997=""),"⚠ بانک مقصد",IF(AND($V4997&lt;&gt;"NONE",$V4997&lt;&gt;"",$Z4997=""),"⚠ طرف حساب","✓")))))</f>
        <v>0</v>
      </c>
      <c r="T4997" s="29"/>
      <c r="U4997" s="27">
        <f>IFERROR(VLOOKUP($D4997,BankOpTbl,2,0),"")</f>
        <v>0</v>
      </c>
      <c r="V4997" s="27">
        <f>IFERROR(VLOOKUP($D4997,BankOpTbl,3,0),"")</f>
        <v>0</v>
      </c>
      <c r="W4997" s="27">
        <f>IFERROR(VLOOKUP($D4997,BankOpTbl,4,0),"")</f>
        <v>0</v>
      </c>
      <c r="X4997" s="27">
        <f>IF($E4997="","",IFERROR(VLOOKUP($E4997,BankTbl,4,0),""))</f>
        <v>0</v>
      </c>
      <c r="Y4997" s="27">
        <f>IF($F4997="","",IFERROR(VLOOKUP($F4997,BankTbl,4,0),""))</f>
        <v>0</v>
      </c>
      <c r="Z4997" s="27">
        <f>IF($B4997="","",IF($V4997="PICK",LEFT($N4997,5),IF($V4997="FIXED",$W4997,IF($V4997="CODE",$H4997,""))))</f>
        <v>0</v>
      </c>
    </row>
    <row r="4998" spans="1:26" ht="21" customHeight="1">
      <c r="A4998" s="27">
        <f>IF($B4998="","",COUNTA($B$13:$B4998))</f>
        <v>0</v>
      </c>
      <c r="B4998" s="28"/>
      <c r="C4998" s="28"/>
      <c r="D4998" s="29"/>
      <c r="E4998" s="29"/>
      <c r="F4998" s="29"/>
      <c r="G4998" s="28"/>
      <c r="H4998" s="28"/>
      <c r="I4998" s="30">
        <f>IF($H4998="","",IFERROR(VLOOKUP($H4998,AcctTbl,2,0),"کد ناشناخته"))</f>
        <v>0</v>
      </c>
      <c r="J4998" s="27">
        <f>IF($H4998="","",IFERROR(VLOOKUP($H4998,AcctTbl,3,0),""))</f>
        <v>0</v>
      </c>
      <c r="K4998" s="29"/>
      <c r="L4998" s="28"/>
      <c r="M4998" s="31"/>
      <c r="N4998" s="29"/>
      <c r="O4998" s="32">
        <f>IF($B4998="",0,IF($U4998="IN",N($M4998),0))</f>
        <v>0</v>
      </c>
      <c r="P4998" s="32">
        <f>IF($B4998="",0,IF(OR($U4998="OUT",$U4998="TRF"),N($M4998),0))</f>
        <v>0</v>
      </c>
      <c r="Q4998" s="32">
        <f>IF($B4998="",0,IF(OR($U4998="OUT",$U4998="TRF"),N($M4998),0))</f>
        <v>0</v>
      </c>
      <c r="R4998" s="32">
        <f>IF($B4998="",0,IF($U4998="IN",N($M4998),0))</f>
        <v>0</v>
      </c>
      <c r="S4998" s="33">
        <f>IF($B4998="","",IF($M4998="","⚠ مبلغ",IF($E4998="","⚠ بانک عامل",IF(AND($U4998="TRF",$F4998=""),"⚠ بانک مقصد",IF(AND($V4998&lt;&gt;"NONE",$V4998&lt;&gt;"",$Z4998=""),"⚠ طرف حساب","✓")))))</f>
        <v>0</v>
      </c>
      <c r="T4998" s="29"/>
      <c r="U4998" s="27">
        <f>IFERROR(VLOOKUP($D4998,BankOpTbl,2,0),"")</f>
        <v>0</v>
      </c>
      <c r="V4998" s="27">
        <f>IFERROR(VLOOKUP($D4998,BankOpTbl,3,0),"")</f>
        <v>0</v>
      </c>
      <c r="W4998" s="27">
        <f>IFERROR(VLOOKUP($D4998,BankOpTbl,4,0),"")</f>
        <v>0</v>
      </c>
      <c r="X4998" s="27">
        <f>IF($E4998="","",IFERROR(VLOOKUP($E4998,BankTbl,4,0),""))</f>
        <v>0</v>
      </c>
      <c r="Y4998" s="27">
        <f>IF($F4998="","",IFERROR(VLOOKUP($F4998,BankTbl,4,0),""))</f>
        <v>0</v>
      </c>
      <c r="Z4998" s="27">
        <f>IF($B4998="","",IF($V4998="PICK",LEFT($N4998,5),IF($V4998="FIXED",$W4998,IF($V4998="CODE",$H4998,""))))</f>
        <v>0</v>
      </c>
    </row>
    <row r="4999" spans="1:26" ht="21" customHeight="1">
      <c r="A4999" s="27">
        <f>IF($B4999="","",COUNTA($B$13:$B4999))</f>
        <v>0</v>
      </c>
      <c r="B4999" s="28"/>
      <c r="C4999" s="28"/>
      <c r="D4999" s="29"/>
      <c r="E4999" s="29"/>
      <c r="F4999" s="29"/>
      <c r="G4999" s="28"/>
      <c r="H4999" s="28"/>
      <c r="I4999" s="30">
        <f>IF($H4999="","",IFERROR(VLOOKUP($H4999,AcctTbl,2,0),"کد ناشناخته"))</f>
        <v>0</v>
      </c>
      <c r="J4999" s="27">
        <f>IF($H4999="","",IFERROR(VLOOKUP($H4999,AcctTbl,3,0),""))</f>
        <v>0</v>
      </c>
      <c r="K4999" s="29"/>
      <c r="L4999" s="28"/>
      <c r="M4999" s="31"/>
      <c r="N4999" s="29"/>
      <c r="O4999" s="32">
        <f>IF($B4999="",0,IF($U4999="IN",N($M4999),0))</f>
        <v>0</v>
      </c>
      <c r="P4999" s="32">
        <f>IF($B4999="",0,IF(OR($U4999="OUT",$U4999="TRF"),N($M4999),0))</f>
        <v>0</v>
      </c>
      <c r="Q4999" s="32">
        <f>IF($B4999="",0,IF(OR($U4999="OUT",$U4999="TRF"),N($M4999),0))</f>
        <v>0</v>
      </c>
      <c r="R4999" s="32">
        <f>IF($B4999="",0,IF($U4999="IN",N($M4999),0))</f>
        <v>0</v>
      </c>
      <c r="S4999" s="33">
        <f>IF($B4999="","",IF($M4999="","⚠ مبلغ",IF($E4999="","⚠ بانک عامل",IF(AND($U4999="TRF",$F4999=""),"⚠ بانک مقصد",IF(AND($V4999&lt;&gt;"NONE",$V4999&lt;&gt;"",$Z4999=""),"⚠ طرف حساب","✓")))))</f>
        <v>0</v>
      </c>
      <c r="T4999" s="29"/>
      <c r="U4999" s="27">
        <f>IFERROR(VLOOKUP($D4999,BankOpTbl,2,0),"")</f>
        <v>0</v>
      </c>
      <c r="V4999" s="27">
        <f>IFERROR(VLOOKUP($D4999,BankOpTbl,3,0),"")</f>
        <v>0</v>
      </c>
      <c r="W4999" s="27">
        <f>IFERROR(VLOOKUP($D4999,BankOpTbl,4,0),"")</f>
        <v>0</v>
      </c>
      <c r="X4999" s="27">
        <f>IF($E4999="","",IFERROR(VLOOKUP($E4999,BankTbl,4,0),""))</f>
        <v>0</v>
      </c>
      <c r="Y4999" s="27">
        <f>IF($F4999="","",IFERROR(VLOOKUP($F4999,BankTbl,4,0),""))</f>
        <v>0</v>
      </c>
      <c r="Z4999" s="27">
        <f>IF($B4999="","",IF($V4999="PICK",LEFT($N4999,5),IF($V4999="FIXED",$W4999,IF($V4999="CODE",$H4999,""))))</f>
        <v>0</v>
      </c>
    </row>
    <row r="5000" spans="1:26" ht="21" customHeight="1">
      <c r="A5000" s="27">
        <f>IF($B5000="","",COUNTA($B$13:$B5000))</f>
        <v>0</v>
      </c>
      <c r="B5000" s="28"/>
      <c r="C5000" s="28"/>
      <c r="D5000" s="29"/>
      <c r="E5000" s="29"/>
      <c r="F5000" s="29"/>
      <c r="G5000" s="28"/>
      <c r="H5000" s="28"/>
      <c r="I5000" s="30">
        <f>IF($H5000="","",IFERROR(VLOOKUP($H5000,AcctTbl,2,0),"کد ناشناخته"))</f>
        <v>0</v>
      </c>
      <c r="J5000" s="27">
        <f>IF($H5000="","",IFERROR(VLOOKUP($H5000,AcctTbl,3,0),""))</f>
        <v>0</v>
      </c>
      <c r="K5000" s="29"/>
      <c r="L5000" s="28"/>
      <c r="M5000" s="31"/>
      <c r="N5000" s="29"/>
      <c r="O5000" s="32">
        <f>IF($B5000="",0,IF($U5000="IN",N($M5000),0))</f>
        <v>0</v>
      </c>
      <c r="P5000" s="32">
        <f>IF($B5000="",0,IF(OR($U5000="OUT",$U5000="TRF"),N($M5000),0))</f>
        <v>0</v>
      </c>
      <c r="Q5000" s="32">
        <f>IF($B5000="",0,IF(OR($U5000="OUT",$U5000="TRF"),N($M5000),0))</f>
        <v>0</v>
      </c>
      <c r="R5000" s="32">
        <f>IF($B5000="",0,IF($U5000="IN",N($M5000),0))</f>
        <v>0</v>
      </c>
      <c r="S5000" s="33">
        <f>IF($B5000="","",IF($M5000="","⚠ مبلغ",IF($E5000="","⚠ بانک عامل",IF(AND($U5000="TRF",$F5000=""),"⚠ بانک مقصد",IF(AND($V5000&lt;&gt;"NONE",$V5000&lt;&gt;"",$Z5000=""),"⚠ طرف حساب","✓")))))</f>
        <v>0</v>
      </c>
      <c r="T5000" s="29"/>
      <c r="U5000" s="27">
        <f>IFERROR(VLOOKUP($D5000,BankOpTbl,2,0),"")</f>
        <v>0</v>
      </c>
      <c r="V5000" s="27">
        <f>IFERROR(VLOOKUP($D5000,BankOpTbl,3,0),"")</f>
        <v>0</v>
      </c>
      <c r="W5000" s="27">
        <f>IFERROR(VLOOKUP($D5000,BankOpTbl,4,0),"")</f>
        <v>0</v>
      </c>
      <c r="X5000" s="27">
        <f>IF($E5000="","",IFERROR(VLOOKUP($E5000,BankTbl,4,0),""))</f>
        <v>0</v>
      </c>
      <c r="Y5000" s="27">
        <f>IF($F5000="","",IFERROR(VLOOKUP($F5000,BankTbl,4,0),""))</f>
        <v>0</v>
      </c>
      <c r="Z5000" s="27">
        <f>IF($B5000="","",IF($V5000="PICK",LEFT($N5000,5),IF($V5000="FIXED",$W5000,IF($V5000="CODE",$H5000,""))))</f>
        <v>0</v>
      </c>
    </row>
    <row r="5001" spans="1:26" ht="21" customHeight="1">
      <c r="A5001" s="27">
        <f>IF($B5001="","",COUNTA($B$13:$B5001))</f>
        <v>0</v>
      </c>
      <c r="B5001" s="28"/>
      <c r="C5001" s="28"/>
      <c r="D5001" s="29"/>
      <c r="E5001" s="29"/>
      <c r="F5001" s="29"/>
      <c r="G5001" s="28"/>
      <c r="H5001" s="28"/>
      <c r="I5001" s="30">
        <f>IF($H5001="","",IFERROR(VLOOKUP($H5001,AcctTbl,2,0),"کد ناشناخته"))</f>
        <v>0</v>
      </c>
      <c r="J5001" s="27">
        <f>IF($H5001="","",IFERROR(VLOOKUP($H5001,AcctTbl,3,0),""))</f>
        <v>0</v>
      </c>
      <c r="K5001" s="29"/>
      <c r="L5001" s="28"/>
      <c r="M5001" s="31"/>
      <c r="N5001" s="29"/>
      <c r="O5001" s="32">
        <f>IF($B5001="",0,IF($U5001="IN",N($M5001),0))</f>
        <v>0</v>
      </c>
      <c r="P5001" s="32">
        <f>IF($B5001="",0,IF(OR($U5001="OUT",$U5001="TRF"),N($M5001),0))</f>
        <v>0</v>
      </c>
      <c r="Q5001" s="32">
        <f>IF($B5001="",0,IF(OR($U5001="OUT",$U5001="TRF"),N($M5001),0))</f>
        <v>0</v>
      </c>
      <c r="R5001" s="32">
        <f>IF($B5001="",0,IF($U5001="IN",N($M5001),0))</f>
        <v>0</v>
      </c>
      <c r="S5001" s="33">
        <f>IF($B5001="","",IF($M5001="","⚠ مبلغ",IF($E5001="","⚠ بانک عامل",IF(AND($U5001="TRF",$F5001=""),"⚠ بانک مقصد",IF(AND($V5001&lt;&gt;"NONE",$V5001&lt;&gt;"",$Z5001=""),"⚠ طرف حساب","✓")))))</f>
        <v>0</v>
      </c>
      <c r="T5001" s="29"/>
      <c r="U5001" s="27">
        <f>IFERROR(VLOOKUP($D5001,BankOpTbl,2,0),"")</f>
        <v>0</v>
      </c>
      <c r="V5001" s="27">
        <f>IFERROR(VLOOKUP($D5001,BankOpTbl,3,0),"")</f>
        <v>0</v>
      </c>
      <c r="W5001" s="27">
        <f>IFERROR(VLOOKUP($D5001,BankOpTbl,4,0),"")</f>
        <v>0</v>
      </c>
      <c r="X5001" s="27">
        <f>IF($E5001="","",IFERROR(VLOOKUP($E5001,BankTbl,4,0),""))</f>
        <v>0</v>
      </c>
      <c r="Y5001" s="27">
        <f>IF($F5001="","",IFERROR(VLOOKUP($F5001,BankTbl,4,0),""))</f>
        <v>0</v>
      </c>
      <c r="Z5001" s="27">
        <f>IF($B5001="","",IF($V5001="PICK",LEFT($N5001,5),IF($V5001="FIXED",$W5001,IF($V5001="CODE",$H5001,""))))</f>
        <v>0</v>
      </c>
    </row>
    <row r="5002" spans="1:26" ht="21" customHeight="1">
      <c r="A5002" s="27">
        <f>IF($B5002="","",COUNTA($B$13:$B5002))</f>
        <v>0</v>
      </c>
      <c r="B5002" s="28"/>
      <c r="C5002" s="28"/>
      <c r="D5002" s="29"/>
      <c r="E5002" s="29"/>
      <c r="F5002" s="29"/>
      <c r="G5002" s="28"/>
      <c r="H5002" s="28"/>
      <c r="I5002" s="30">
        <f>IF($H5002="","",IFERROR(VLOOKUP($H5002,AcctTbl,2,0),"کد ناشناخته"))</f>
        <v>0</v>
      </c>
      <c r="J5002" s="27">
        <f>IF($H5002="","",IFERROR(VLOOKUP($H5002,AcctTbl,3,0),""))</f>
        <v>0</v>
      </c>
      <c r="K5002" s="29"/>
      <c r="L5002" s="28"/>
      <c r="M5002" s="31"/>
      <c r="N5002" s="29"/>
      <c r="O5002" s="32">
        <f>IF($B5002="",0,IF($U5002="IN",N($M5002),0))</f>
        <v>0</v>
      </c>
      <c r="P5002" s="32">
        <f>IF($B5002="",0,IF(OR($U5002="OUT",$U5002="TRF"),N($M5002),0))</f>
        <v>0</v>
      </c>
      <c r="Q5002" s="32">
        <f>IF($B5002="",0,IF(OR($U5002="OUT",$U5002="TRF"),N($M5002),0))</f>
        <v>0</v>
      </c>
      <c r="R5002" s="32">
        <f>IF($B5002="",0,IF($U5002="IN",N($M5002),0))</f>
        <v>0</v>
      </c>
      <c r="S5002" s="33">
        <f>IF($B5002="","",IF($M5002="","⚠ مبلغ",IF($E5002="","⚠ بانک عامل",IF(AND($U5002="TRF",$F5002=""),"⚠ بانک مقصد",IF(AND($V5002&lt;&gt;"NONE",$V5002&lt;&gt;"",$Z5002=""),"⚠ طرف حساب","✓")))))</f>
        <v>0</v>
      </c>
      <c r="T5002" s="29"/>
      <c r="U5002" s="27">
        <f>IFERROR(VLOOKUP($D5002,BankOpTbl,2,0),"")</f>
        <v>0</v>
      </c>
      <c r="V5002" s="27">
        <f>IFERROR(VLOOKUP($D5002,BankOpTbl,3,0),"")</f>
        <v>0</v>
      </c>
      <c r="W5002" s="27">
        <f>IFERROR(VLOOKUP($D5002,BankOpTbl,4,0),"")</f>
        <v>0</v>
      </c>
      <c r="X5002" s="27">
        <f>IF($E5002="","",IFERROR(VLOOKUP($E5002,BankTbl,4,0),""))</f>
        <v>0</v>
      </c>
      <c r="Y5002" s="27">
        <f>IF($F5002="","",IFERROR(VLOOKUP($F5002,BankTbl,4,0),""))</f>
        <v>0</v>
      </c>
      <c r="Z5002" s="27">
        <f>IF($B5002="","",IF($V5002="PICK",LEFT($N5002,5),IF($V5002="FIXED",$W5002,IF($V5002="CODE",$H5002,""))))</f>
        <v>0</v>
      </c>
    </row>
    <row r="5003" spans="1:26" ht="21" customHeight="1">
      <c r="A5003" s="27">
        <f>IF($B5003="","",COUNTA($B$13:$B5003))</f>
        <v>0</v>
      </c>
      <c r="B5003" s="28"/>
      <c r="C5003" s="28"/>
      <c r="D5003" s="29"/>
      <c r="E5003" s="29"/>
      <c r="F5003" s="29"/>
      <c r="G5003" s="28"/>
      <c r="H5003" s="28"/>
      <c r="I5003" s="30">
        <f>IF($H5003="","",IFERROR(VLOOKUP($H5003,AcctTbl,2,0),"کد ناشناخته"))</f>
        <v>0</v>
      </c>
      <c r="J5003" s="27">
        <f>IF($H5003="","",IFERROR(VLOOKUP($H5003,AcctTbl,3,0),""))</f>
        <v>0</v>
      </c>
      <c r="K5003" s="29"/>
      <c r="L5003" s="28"/>
      <c r="M5003" s="31"/>
      <c r="N5003" s="29"/>
      <c r="O5003" s="32">
        <f>IF($B5003="",0,IF($U5003="IN",N($M5003),0))</f>
        <v>0</v>
      </c>
      <c r="P5003" s="32">
        <f>IF($B5003="",0,IF(OR($U5003="OUT",$U5003="TRF"),N($M5003),0))</f>
        <v>0</v>
      </c>
      <c r="Q5003" s="32">
        <f>IF($B5003="",0,IF(OR($U5003="OUT",$U5003="TRF"),N($M5003),0))</f>
        <v>0</v>
      </c>
      <c r="R5003" s="32">
        <f>IF($B5003="",0,IF($U5003="IN",N($M5003),0))</f>
        <v>0</v>
      </c>
      <c r="S5003" s="33">
        <f>IF($B5003="","",IF($M5003="","⚠ مبلغ",IF($E5003="","⚠ بانک عامل",IF(AND($U5003="TRF",$F5003=""),"⚠ بانک مقصد",IF(AND($V5003&lt;&gt;"NONE",$V5003&lt;&gt;"",$Z5003=""),"⚠ طرف حساب","✓")))))</f>
        <v>0</v>
      </c>
      <c r="T5003" s="29"/>
      <c r="U5003" s="27">
        <f>IFERROR(VLOOKUP($D5003,BankOpTbl,2,0),"")</f>
        <v>0</v>
      </c>
      <c r="V5003" s="27">
        <f>IFERROR(VLOOKUP($D5003,BankOpTbl,3,0),"")</f>
        <v>0</v>
      </c>
      <c r="W5003" s="27">
        <f>IFERROR(VLOOKUP($D5003,BankOpTbl,4,0),"")</f>
        <v>0</v>
      </c>
      <c r="X5003" s="27">
        <f>IF($E5003="","",IFERROR(VLOOKUP($E5003,BankTbl,4,0),""))</f>
        <v>0</v>
      </c>
      <c r="Y5003" s="27">
        <f>IF($F5003="","",IFERROR(VLOOKUP($F5003,BankTbl,4,0),""))</f>
        <v>0</v>
      </c>
      <c r="Z5003" s="27">
        <f>IF($B5003="","",IF($V5003="PICK",LEFT($N5003,5),IF($V5003="FIXED",$W5003,IF($V5003="CODE",$H5003,""))))</f>
        <v>0</v>
      </c>
    </row>
    <row r="5004" spans="1:26" ht="21" customHeight="1">
      <c r="A5004" s="27">
        <f>IF($B5004="","",COUNTA($B$13:$B5004))</f>
        <v>0</v>
      </c>
      <c r="B5004" s="28"/>
      <c r="C5004" s="28"/>
      <c r="D5004" s="29"/>
      <c r="E5004" s="29"/>
      <c r="F5004" s="29"/>
      <c r="G5004" s="28"/>
      <c r="H5004" s="28"/>
      <c r="I5004" s="30">
        <f>IF($H5004="","",IFERROR(VLOOKUP($H5004,AcctTbl,2,0),"کد ناشناخته"))</f>
        <v>0</v>
      </c>
      <c r="J5004" s="27">
        <f>IF($H5004="","",IFERROR(VLOOKUP($H5004,AcctTbl,3,0),""))</f>
        <v>0</v>
      </c>
      <c r="K5004" s="29"/>
      <c r="L5004" s="28"/>
      <c r="M5004" s="31"/>
      <c r="N5004" s="29"/>
      <c r="O5004" s="32">
        <f>IF($B5004="",0,IF($U5004="IN",N($M5004),0))</f>
        <v>0</v>
      </c>
      <c r="P5004" s="32">
        <f>IF($B5004="",0,IF(OR($U5004="OUT",$U5004="TRF"),N($M5004),0))</f>
        <v>0</v>
      </c>
      <c r="Q5004" s="32">
        <f>IF($B5004="",0,IF(OR($U5004="OUT",$U5004="TRF"),N($M5004),0))</f>
        <v>0</v>
      </c>
      <c r="R5004" s="32">
        <f>IF($B5004="",0,IF($U5004="IN",N($M5004),0))</f>
        <v>0</v>
      </c>
      <c r="S5004" s="33">
        <f>IF($B5004="","",IF($M5004="","⚠ مبلغ",IF($E5004="","⚠ بانک عامل",IF(AND($U5004="TRF",$F5004=""),"⚠ بانک مقصد",IF(AND($V5004&lt;&gt;"NONE",$V5004&lt;&gt;"",$Z5004=""),"⚠ طرف حساب","✓")))))</f>
        <v>0</v>
      </c>
      <c r="T5004" s="29"/>
      <c r="U5004" s="27">
        <f>IFERROR(VLOOKUP($D5004,BankOpTbl,2,0),"")</f>
        <v>0</v>
      </c>
      <c r="V5004" s="27">
        <f>IFERROR(VLOOKUP($D5004,BankOpTbl,3,0),"")</f>
        <v>0</v>
      </c>
      <c r="W5004" s="27">
        <f>IFERROR(VLOOKUP($D5004,BankOpTbl,4,0),"")</f>
        <v>0</v>
      </c>
      <c r="X5004" s="27">
        <f>IF($E5004="","",IFERROR(VLOOKUP($E5004,BankTbl,4,0),""))</f>
        <v>0</v>
      </c>
      <c r="Y5004" s="27">
        <f>IF($F5004="","",IFERROR(VLOOKUP($F5004,BankTbl,4,0),""))</f>
        <v>0</v>
      </c>
      <c r="Z5004" s="27">
        <f>IF($B5004="","",IF($V5004="PICK",LEFT($N5004,5),IF($V5004="FIXED",$W5004,IF($V5004="CODE",$H5004,""))))</f>
        <v>0</v>
      </c>
    </row>
    <row r="5005" spans="1:26" ht="21" customHeight="1">
      <c r="A5005" s="27">
        <f>IF($B5005="","",COUNTA($B$13:$B5005))</f>
        <v>0</v>
      </c>
      <c r="B5005" s="28"/>
      <c r="C5005" s="28"/>
      <c r="D5005" s="29"/>
      <c r="E5005" s="29"/>
      <c r="F5005" s="29"/>
      <c r="G5005" s="28"/>
      <c r="H5005" s="28"/>
      <c r="I5005" s="30">
        <f>IF($H5005="","",IFERROR(VLOOKUP($H5005,AcctTbl,2,0),"کد ناشناخته"))</f>
        <v>0</v>
      </c>
      <c r="J5005" s="27">
        <f>IF($H5005="","",IFERROR(VLOOKUP($H5005,AcctTbl,3,0),""))</f>
        <v>0</v>
      </c>
      <c r="K5005" s="29"/>
      <c r="L5005" s="28"/>
      <c r="M5005" s="31"/>
      <c r="N5005" s="29"/>
      <c r="O5005" s="32">
        <f>IF($B5005="",0,IF($U5005="IN",N($M5005),0))</f>
        <v>0</v>
      </c>
      <c r="P5005" s="32">
        <f>IF($B5005="",0,IF(OR($U5005="OUT",$U5005="TRF"),N($M5005),0))</f>
        <v>0</v>
      </c>
      <c r="Q5005" s="32">
        <f>IF($B5005="",0,IF(OR($U5005="OUT",$U5005="TRF"),N($M5005),0))</f>
        <v>0</v>
      </c>
      <c r="R5005" s="32">
        <f>IF($B5005="",0,IF($U5005="IN",N($M5005),0))</f>
        <v>0</v>
      </c>
      <c r="S5005" s="33">
        <f>IF($B5005="","",IF($M5005="","⚠ مبلغ",IF($E5005="","⚠ بانک عامل",IF(AND($U5005="TRF",$F5005=""),"⚠ بانک مقصد",IF(AND($V5005&lt;&gt;"NONE",$V5005&lt;&gt;"",$Z5005=""),"⚠ طرف حساب","✓")))))</f>
        <v>0</v>
      </c>
      <c r="T5005" s="29"/>
      <c r="U5005" s="27">
        <f>IFERROR(VLOOKUP($D5005,BankOpTbl,2,0),"")</f>
        <v>0</v>
      </c>
      <c r="V5005" s="27">
        <f>IFERROR(VLOOKUP($D5005,BankOpTbl,3,0),"")</f>
        <v>0</v>
      </c>
      <c r="W5005" s="27">
        <f>IFERROR(VLOOKUP($D5005,BankOpTbl,4,0),"")</f>
        <v>0</v>
      </c>
      <c r="X5005" s="27">
        <f>IF($E5005="","",IFERROR(VLOOKUP($E5005,BankTbl,4,0),""))</f>
        <v>0</v>
      </c>
      <c r="Y5005" s="27">
        <f>IF($F5005="","",IFERROR(VLOOKUP($F5005,BankTbl,4,0),""))</f>
        <v>0</v>
      </c>
      <c r="Z5005" s="27">
        <f>IF($B5005="","",IF($V5005="PICK",LEFT($N5005,5),IF($V5005="FIXED",$W5005,IF($V5005="CODE",$H5005,""))))</f>
        <v>0</v>
      </c>
    </row>
    <row r="5006" spans="1:26" ht="21" customHeight="1">
      <c r="A5006" s="27">
        <f>IF($B5006="","",COUNTA($B$13:$B5006))</f>
        <v>0</v>
      </c>
      <c r="B5006" s="28"/>
      <c r="C5006" s="28"/>
      <c r="D5006" s="29"/>
      <c r="E5006" s="29"/>
      <c r="F5006" s="29"/>
      <c r="G5006" s="28"/>
      <c r="H5006" s="28"/>
      <c r="I5006" s="30">
        <f>IF($H5006="","",IFERROR(VLOOKUP($H5006,AcctTbl,2,0),"کد ناشناخته"))</f>
        <v>0</v>
      </c>
      <c r="J5006" s="27">
        <f>IF($H5006="","",IFERROR(VLOOKUP($H5006,AcctTbl,3,0),""))</f>
        <v>0</v>
      </c>
      <c r="K5006" s="29"/>
      <c r="L5006" s="28"/>
      <c r="M5006" s="31"/>
      <c r="N5006" s="29"/>
      <c r="O5006" s="32">
        <f>IF($B5006="",0,IF($U5006="IN",N($M5006),0))</f>
        <v>0</v>
      </c>
      <c r="P5006" s="32">
        <f>IF($B5006="",0,IF(OR($U5006="OUT",$U5006="TRF"),N($M5006),0))</f>
        <v>0</v>
      </c>
      <c r="Q5006" s="32">
        <f>IF($B5006="",0,IF(OR($U5006="OUT",$U5006="TRF"),N($M5006),0))</f>
        <v>0</v>
      </c>
      <c r="R5006" s="32">
        <f>IF($B5006="",0,IF($U5006="IN",N($M5006),0))</f>
        <v>0</v>
      </c>
      <c r="S5006" s="33">
        <f>IF($B5006="","",IF($M5006="","⚠ مبلغ",IF($E5006="","⚠ بانک عامل",IF(AND($U5006="TRF",$F5006=""),"⚠ بانک مقصد",IF(AND($V5006&lt;&gt;"NONE",$V5006&lt;&gt;"",$Z5006=""),"⚠ طرف حساب","✓")))))</f>
        <v>0</v>
      </c>
      <c r="T5006" s="29"/>
      <c r="U5006" s="27">
        <f>IFERROR(VLOOKUP($D5006,BankOpTbl,2,0),"")</f>
        <v>0</v>
      </c>
      <c r="V5006" s="27">
        <f>IFERROR(VLOOKUP($D5006,BankOpTbl,3,0),"")</f>
        <v>0</v>
      </c>
      <c r="W5006" s="27">
        <f>IFERROR(VLOOKUP($D5006,BankOpTbl,4,0),"")</f>
        <v>0</v>
      </c>
      <c r="X5006" s="27">
        <f>IF($E5006="","",IFERROR(VLOOKUP($E5006,BankTbl,4,0),""))</f>
        <v>0</v>
      </c>
      <c r="Y5006" s="27">
        <f>IF($F5006="","",IFERROR(VLOOKUP($F5006,BankTbl,4,0),""))</f>
        <v>0</v>
      </c>
      <c r="Z5006" s="27">
        <f>IF($B5006="","",IF($V5006="PICK",LEFT($N5006,5),IF($V5006="FIXED",$W5006,IF($V5006="CODE",$H5006,""))))</f>
        <v>0</v>
      </c>
    </row>
    <row r="5007" spans="1:26" ht="21" customHeight="1">
      <c r="A5007" s="27">
        <f>IF($B5007="","",COUNTA($B$13:$B5007))</f>
        <v>0</v>
      </c>
      <c r="B5007" s="28"/>
      <c r="C5007" s="28"/>
      <c r="D5007" s="29"/>
      <c r="E5007" s="29"/>
      <c r="F5007" s="29"/>
      <c r="G5007" s="28"/>
      <c r="H5007" s="28"/>
      <c r="I5007" s="30">
        <f>IF($H5007="","",IFERROR(VLOOKUP($H5007,AcctTbl,2,0),"کد ناشناخته"))</f>
        <v>0</v>
      </c>
      <c r="J5007" s="27">
        <f>IF($H5007="","",IFERROR(VLOOKUP($H5007,AcctTbl,3,0),""))</f>
        <v>0</v>
      </c>
      <c r="K5007" s="29"/>
      <c r="L5007" s="28"/>
      <c r="M5007" s="31"/>
      <c r="N5007" s="29"/>
      <c r="O5007" s="32">
        <f>IF($B5007="",0,IF($U5007="IN",N($M5007),0))</f>
        <v>0</v>
      </c>
      <c r="P5007" s="32">
        <f>IF($B5007="",0,IF(OR($U5007="OUT",$U5007="TRF"),N($M5007),0))</f>
        <v>0</v>
      </c>
      <c r="Q5007" s="32">
        <f>IF($B5007="",0,IF(OR($U5007="OUT",$U5007="TRF"),N($M5007),0))</f>
        <v>0</v>
      </c>
      <c r="R5007" s="32">
        <f>IF($B5007="",0,IF($U5007="IN",N($M5007),0))</f>
        <v>0</v>
      </c>
      <c r="S5007" s="33">
        <f>IF($B5007="","",IF($M5007="","⚠ مبلغ",IF($E5007="","⚠ بانک عامل",IF(AND($U5007="TRF",$F5007=""),"⚠ بانک مقصد",IF(AND($V5007&lt;&gt;"NONE",$V5007&lt;&gt;"",$Z5007=""),"⚠ طرف حساب","✓")))))</f>
        <v>0</v>
      </c>
      <c r="T5007" s="29"/>
      <c r="U5007" s="27">
        <f>IFERROR(VLOOKUP($D5007,BankOpTbl,2,0),"")</f>
        <v>0</v>
      </c>
      <c r="V5007" s="27">
        <f>IFERROR(VLOOKUP($D5007,BankOpTbl,3,0),"")</f>
        <v>0</v>
      </c>
      <c r="W5007" s="27">
        <f>IFERROR(VLOOKUP($D5007,BankOpTbl,4,0),"")</f>
        <v>0</v>
      </c>
      <c r="X5007" s="27">
        <f>IF($E5007="","",IFERROR(VLOOKUP($E5007,BankTbl,4,0),""))</f>
        <v>0</v>
      </c>
      <c r="Y5007" s="27">
        <f>IF($F5007="","",IFERROR(VLOOKUP($F5007,BankTbl,4,0),""))</f>
        <v>0</v>
      </c>
      <c r="Z5007" s="27">
        <f>IF($B5007="","",IF($V5007="PICK",LEFT($N5007,5),IF($V5007="FIXED",$W5007,IF($V5007="CODE",$H5007,""))))</f>
        <v>0</v>
      </c>
    </row>
    <row r="5008" spans="1:26" ht="21" customHeight="1">
      <c r="A5008" s="27">
        <f>IF($B5008="","",COUNTA($B$13:$B5008))</f>
        <v>0</v>
      </c>
      <c r="B5008" s="28"/>
      <c r="C5008" s="28"/>
      <c r="D5008" s="29"/>
      <c r="E5008" s="29"/>
      <c r="F5008" s="29"/>
      <c r="G5008" s="28"/>
      <c r="H5008" s="28"/>
      <c r="I5008" s="30">
        <f>IF($H5008="","",IFERROR(VLOOKUP($H5008,AcctTbl,2,0),"کد ناشناخته"))</f>
        <v>0</v>
      </c>
      <c r="J5008" s="27">
        <f>IF($H5008="","",IFERROR(VLOOKUP($H5008,AcctTbl,3,0),""))</f>
        <v>0</v>
      </c>
      <c r="K5008" s="29"/>
      <c r="L5008" s="28"/>
      <c r="M5008" s="31"/>
      <c r="N5008" s="29"/>
      <c r="O5008" s="32">
        <f>IF($B5008="",0,IF($U5008="IN",N($M5008),0))</f>
        <v>0</v>
      </c>
      <c r="P5008" s="32">
        <f>IF($B5008="",0,IF(OR($U5008="OUT",$U5008="TRF"),N($M5008),0))</f>
        <v>0</v>
      </c>
      <c r="Q5008" s="32">
        <f>IF($B5008="",0,IF(OR($U5008="OUT",$U5008="TRF"),N($M5008),0))</f>
        <v>0</v>
      </c>
      <c r="R5008" s="32">
        <f>IF($B5008="",0,IF($U5008="IN",N($M5008),0))</f>
        <v>0</v>
      </c>
      <c r="S5008" s="33">
        <f>IF($B5008="","",IF($M5008="","⚠ مبلغ",IF($E5008="","⚠ بانک عامل",IF(AND($U5008="TRF",$F5008=""),"⚠ بانک مقصد",IF(AND($V5008&lt;&gt;"NONE",$V5008&lt;&gt;"",$Z5008=""),"⚠ طرف حساب","✓")))))</f>
        <v>0</v>
      </c>
      <c r="T5008" s="29"/>
      <c r="U5008" s="27">
        <f>IFERROR(VLOOKUP($D5008,BankOpTbl,2,0),"")</f>
        <v>0</v>
      </c>
      <c r="V5008" s="27">
        <f>IFERROR(VLOOKUP($D5008,BankOpTbl,3,0),"")</f>
        <v>0</v>
      </c>
      <c r="W5008" s="27">
        <f>IFERROR(VLOOKUP($D5008,BankOpTbl,4,0),"")</f>
        <v>0</v>
      </c>
      <c r="X5008" s="27">
        <f>IF($E5008="","",IFERROR(VLOOKUP($E5008,BankTbl,4,0),""))</f>
        <v>0</v>
      </c>
      <c r="Y5008" s="27">
        <f>IF($F5008="","",IFERROR(VLOOKUP($F5008,BankTbl,4,0),""))</f>
        <v>0</v>
      </c>
      <c r="Z5008" s="27">
        <f>IF($B5008="","",IF($V5008="PICK",LEFT($N5008,5),IF($V5008="FIXED",$W5008,IF($V5008="CODE",$H5008,""))))</f>
        <v>0</v>
      </c>
    </row>
    <row r="5009" spans="1:26" ht="21" customHeight="1">
      <c r="A5009" s="27">
        <f>IF($B5009="","",COUNTA($B$13:$B5009))</f>
        <v>0</v>
      </c>
      <c r="B5009" s="28"/>
      <c r="C5009" s="28"/>
      <c r="D5009" s="29"/>
      <c r="E5009" s="29"/>
      <c r="F5009" s="29"/>
      <c r="G5009" s="28"/>
      <c r="H5009" s="28"/>
      <c r="I5009" s="30">
        <f>IF($H5009="","",IFERROR(VLOOKUP($H5009,AcctTbl,2,0),"کد ناشناخته"))</f>
        <v>0</v>
      </c>
      <c r="J5009" s="27">
        <f>IF($H5009="","",IFERROR(VLOOKUP($H5009,AcctTbl,3,0),""))</f>
        <v>0</v>
      </c>
      <c r="K5009" s="29"/>
      <c r="L5009" s="28"/>
      <c r="M5009" s="31"/>
      <c r="N5009" s="29"/>
      <c r="O5009" s="32">
        <f>IF($B5009="",0,IF($U5009="IN",N($M5009),0))</f>
        <v>0</v>
      </c>
      <c r="P5009" s="32">
        <f>IF($B5009="",0,IF(OR($U5009="OUT",$U5009="TRF"),N($M5009),0))</f>
        <v>0</v>
      </c>
      <c r="Q5009" s="32">
        <f>IF($B5009="",0,IF(OR($U5009="OUT",$U5009="TRF"),N($M5009),0))</f>
        <v>0</v>
      </c>
      <c r="R5009" s="32">
        <f>IF($B5009="",0,IF($U5009="IN",N($M5009),0))</f>
        <v>0</v>
      </c>
      <c r="S5009" s="33">
        <f>IF($B5009="","",IF($M5009="","⚠ مبلغ",IF($E5009="","⚠ بانک عامل",IF(AND($U5009="TRF",$F5009=""),"⚠ بانک مقصد",IF(AND($V5009&lt;&gt;"NONE",$V5009&lt;&gt;"",$Z5009=""),"⚠ طرف حساب","✓")))))</f>
        <v>0</v>
      </c>
      <c r="T5009" s="29"/>
      <c r="U5009" s="27">
        <f>IFERROR(VLOOKUP($D5009,BankOpTbl,2,0),"")</f>
        <v>0</v>
      </c>
      <c r="V5009" s="27">
        <f>IFERROR(VLOOKUP($D5009,BankOpTbl,3,0),"")</f>
        <v>0</v>
      </c>
      <c r="W5009" s="27">
        <f>IFERROR(VLOOKUP($D5009,BankOpTbl,4,0),"")</f>
        <v>0</v>
      </c>
      <c r="X5009" s="27">
        <f>IF($E5009="","",IFERROR(VLOOKUP($E5009,BankTbl,4,0),""))</f>
        <v>0</v>
      </c>
      <c r="Y5009" s="27">
        <f>IF($F5009="","",IFERROR(VLOOKUP($F5009,BankTbl,4,0),""))</f>
        <v>0</v>
      </c>
      <c r="Z5009" s="27">
        <f>IF($B5009="","",IF($V5009="PICK",LEFT($N5009,5),IF($V5009="FIXED",$W5009,IF($V5009="CODE",$H5009,""))))</f>
        <v>0</v>
      </c>
    </row>
    <row r="5010" spans="1:26" ht="21" customHeight="1">
      <c r="A5010" s="27">
        <f>IF($B5010="","",COUNTA($B$13:$B5010))</f>
        <v>0</v>
      </c>
      <c r="B5010" s="28"/>
      <c r="C5010" s="28"/>
      <c r="D5010" s="29"/>
      <c r="E5010" s="29"/>
      <c r="F5010" s="29"/>
      <c r="G5010" s="28"/>
      <c r="H5010" s="28"/>
      <c r="I5010" s="30">
        <f>IF($H5010="","",IFERROR(VLOOKUP($H5010,AcctTbl,2,0),"کد ناشناخته"))</f>
        <v>0</v>
      </c>
      <c r="J5010" s="27">
        <f>IF($H5010="","",IFERROR(VLOOKUP($H5010,AcctTbl,3,0),""))</f>
        <v>0</v>
      </c>
      <c r="K5010" s="29"/>
      <c r="L5010" s="28"/>
      <c r="M5010" s="31"/>
      <c r="N5010" s="29"/>
      <c r="O5010" s="32">
        <f>IF($B5010="",0,IF($U5010="IN",N($M5010),0))</f>
        <v>0</v>
      </c>
      <c r="P5010" s="32">
        <f>IF($B5010="",0,IF(OR($U5010="OUT",$U5010="TRF"),N($M5010),0))</f>
        <v>0</v>
      </c>
      <c r="Q5010" s="32">
        <f>IF($B5010="",0,IF(OR($U5010="OUT",$U5010="TRF"),N($M5010),0))</f>
        <v>0</v>
      </c>
      <c r="R5010" s="32">
        <f>IF($B5010="",0,IF($U5010="IN",N($M5010),0))</f>
        <v>0</v>
      </c>
      <c r="S5010" s="33">
        <f>IF($B5010="","",IF($M5010="","⚠ مبلغ",IF($E5010="","⚠ بانک عامل",IF(AND($U5010="TRF",$F5010=""),"⚠ بانک مقصد",IF(AND($V5010&lt;&gt;"NONE",$V5010&lt;&gt;"",$Z5010=""),"⚠ طرف حساب","✓")))))</f>
        <v>0</v>
      </c>
      <c r="T5010" s="29"/>
      <c r="U5010" s="27">
        <f>IFERROR(VLOOKUP($D5010,BankOpTbl,2,0),"")</f>
        <v>0</v>
      </c>
      <c r="V5010" s="27">
        <f>IFERROR(VLOOKUP($D5010,BankOpTbl,3,0),"")</f>
        <v>0</v>
      </c>
      <c r="W5010" s="27">
        <f>IFERROR(VLOOKUP($D5010,BankOpTbl,4,0),"")</f>
        <v>0</v>
      </c>
      <c r="X5010" s="27">
        <f>IF($E5010="","",IFERROR(VLOOKUP($E5010,BankTbl,4,0),""))</f>
        <v>0</v>
      </c>
      <c r="Y5010" s="27">
        <f>IF($F5010="","",IFERROR(VLOOKUP($F5010,BankTbl,4,0),""))</f>
        <v>0</v>
      </c>
      <c r="Z5010" s="27">
        <f>IF($B5010="","",IF($V5010="PICK",LEFT($N5010,5),IF($V5010="FIXED",$W5010,IF($V5010="CODE",$H5010,""))))</f>
        <v>0</v>
      </c>
    </row>
    <row r="5011" spans="1:26" ht="21" customHeight="1">
      <c r="A5011" s="27">
        <f>IF($B5011="","",COUNTA($B$13:$B5011))</f>
        <v>0</v>
      </c>
      <c r="B5011" s="28"/>
      <c r="C5011" s="28"/>
      <c r="D5011" s="29"/>
      <c r="E5011" s="29"/>
      <c r="F5011" s="29"/>
      <c r="G5011" s="28"/>
      <c r="H5011" s="28"/>
      <c r="I5011" s="30">
        <f>IF($H5011="","",IFERROR(VLOOKUP($H5011,AcctTbl,2,0),"کد ناشناخته"))</f>
        <v>0</v>
      </c>
      <c r="J5011" s="27">
        <f>IF($H5011="","",IFERROR(VLOOKUP($H5011,AcctTbl,3,0),""))</f>
        <v>0</v>
      </c>
      <c r="K5011" s="29"/>
      <c r="L5011" s="28"/>
      <c r="M5011" s="31"/>
      <c r="N5011" s="29"/>
      <c r="O5011" s="32">
        <f>IF($B5011="",0,IF($U5011="IN",N($M5011),0))</f>
        <v>0</v>
      </c>
      <c r="P5011" s="32">
        <f>IF($B5011="",0,IF(OR($U5011="OUT",$U5011="TRF"),N($M5011),0))</f>
        <v>0</v>
      </c>
      <c r="Q5011" s="32">
        <f>IF($B5011="",0,IF(OR($U5011="OUT",$U5011="TRF"),N($M5011),0))</f>
        <v>0</v>
      </c>
      <c r="R5011" s="32">
        <f>IF($B5011="",0,IF($U5011="IN",N($M5011),0))</f>
        <v>0</v>
      </c>
      <c r="S5011" s="33">
        <f>IF($B5011="","",IF($M5011="","⚠ مبلغ",IF($E5011="","⚠ بانک عامل",IF(AND($U5011="TRF",$F5011=""),"⚠ بانک مقصد",IF(AND($V5011&lt;&gt;"NONE",$V5011&lt;&gt;"",$Z5011=""),"⚠ طرف حساب","✓")))))</f>
        <v>0</v>
      </c>
      <c r="T5011" s="29"/>
      <c r="U5011" s="27">
        <f>IFERROR(VLOOKUP($D5011,BankOpTbl,2,0),"")</f>
        <v>0</v>
      </c>
      <c r="V5011" s="27">
        <f>IFERROR(VLOOKUP($D5011,BankOpTbl,3,0),"")</f>
        <v>0</v>
      </c>
      <c r="W5011" s="27">
        <f>IFERROR(VLOOKUP($D5011,BankOpTbl,4,0),"")</f>
        <v>0</v>
      </c>
      <c r="X5011" s="27">
        <f>IF($E5011="","",IFERROR(VLOOKUP($E5011,BankTbl,4,0),""))</f>
        <v>0</v>
      </c>
      <c r="Y5011" s="27">
        <f>IF($F5011="","",IFERROR(VLOOKUP($F5011,BankTbl,4,0),""))</f>
        <v>0</v>
      </c>
      <c r="Z5011" s="27">
        <f>IF($B5011="","",IF($V5011="PICK",LEFT($N5011,5),IF($V5011="FIXED",$W5011,IF($V5011="CODE",$H5011,""))))</f>
        <v>0</v>
      </c>
    </row>
    <row r="5012" spans="1:26" ht="21" customHeight="1">
      <c r="A5012" s="27">
        <f>IF($B5012="","",COUNTA($B$13:$B5012))</f>
        <v>0</v>
      </c>
      <c r="B5012" s="28"/>
      <c r="C5012" s="28"/>
      <c r="D5012" s="29"/>
      <c r="E5012" s="29"/>
      <c r="F5012" s="29"/>
      <c r="G5012" s="28"/>
      <c r="H5012" s="28"/>
      <c r="I5012" s="30">
        <f>IF($H5012="","",IFERROR(VLOOKUP($H5012,AcctTbl,2,0),"کد ناشناخته"))</f>
        <v>0</v>
      </c>
      <c r="J5012" s="27">
        <f>IF($H5012="","",IFERROR(VLOOKUP($H5012,AcctTbl,3,0),""))</f>
        <v>0</v>
      </c>
      <c r="K5012" s="29"/>
      <c r="L5012" s="28"/>
      <c r="M5012" s="31"/>
      <c r="N5012" s="29"/>
      <c r="O5012" s="32">
        <f>IF($B5012="",0,IF($U5012="IN",N($M5012),0))</f>
        <v>0</v>
      </c>
      <c r="P5012" s="32">
        <f>IF($B5012="",0,IF(OR($U5012="OUT",$U5012="TRF"),N($M5012),0))</f>
        <v>0</v>
      </c>
      <c r="Q5012" s="32">
        <f>IF($B5012="",0,IF(OR($U5012="OUT",$U5012="TRF"),N($M5012),0))</f>
        <v>0</v>
      </c>
      <c r="R5012" s="32">
        <f>IF($B5012="",0,IF($U5012="IN",N($M5012),0))</f>
        <v>0</v>
      </c>
      <c r="S5012" s="33">
        <f>IF($B5012="","",IF($M5012="","⚠ مبلغ",IF($E5012="","⚠ بانک عامل",IF(AND($U5012="TRF",$F5012=""),"⚠ بانک مقصد",IF(AND($V5012&lt;&gt;"NONE",$V5012&lt;&gt;"",$Z5012=""),"⚠ طرف حساب","✓")))))</f>
        <v>0</v>
      </c>
      <c r="T5012" s="29"/>
      <c r="U5012" s="27">
        <f>IFERROR(VLOOKUP($D5012,BankOpTbl,2,0),"")</f>
        <v>0</v>
      </c>
      <c r="V5012" s="27">
        <f>IFERROR(VLOOKUP($D5012,BankOpTbl,3,0),"")</f>
        <v>0</v>
      </c>
      <c r="W5012" s="27">
        <f>IFERROR(VLOOKUP($D5012,BankOpTbl,4,0),"")</f>
        <v>0</v>
      </c>
      <c r="X5012" s="27">
        <f>IF($E5012="","",IFERROR(VLOOKUP($E5012,BankTbl,4,0),""))</f>
        <v>0</v>
      </c>
      <c r="Y5012" s="27">
        <f>IF($F5012="","",IFERROR(VLOOKUP($F5012,BankTbl,4,0),""))</f>
        <v>0</v>
      </c>
      <c r="Z5012" s="27">
        <f>IF($B5012="","",IF($V5012="PICK",LEFT($N5012,5),IF($V5012="FIXED",$W5012,IF($V5012="CODE",$H5012,""))))</f>
        <v>0</v>
      </c>
    </row>
    <row r="5013" spans="1:26" ht="24" customHeight="1">
      <c r="A5013" s="34" t="s">
        <v>131</v>
      </c>
      <c r="B5013" s="34"/>
      <c r="C5013" s="34"/>
      <c r="D5013" s="34"/>
      <c r="E5013" s="34"/>
      <c r="F5013" s="34"/>
      <c r="G5013" s="34"/>
      <c r="H5013" s="34"/>
      <c r="I5013" s="34"/>
      <c r="J5013" s="34"/>
      <c r="K5013" s="34"/>
      <c r="L5013" s="34"/>
      <c r="M5013" s="34"/>
      <c r="N5013" s="34"/>
      <c r="O5013" s="35">
        <f>SUM(O12:O5011)</f>
        <v>0</v>
      </c>
      <c r="P5013" s="35">
        <f>SUM(P12:P5011)</f>
        <v>0</v>
      </c>
      <c r="Q5013" s="35">
        <f>SUM(Q12:Q5011)</f>
        <v>0</v>
      </c>
      <c r="R5013" s="35">
        <f>SUM(R12:R5011)</f>
        <v>0</v>
      </c>
      <c r="S5013" s="36">
        <f>IF(COUNTIF($S$13:$S$5012,"⚠*")=0,"✓ تراز","⚠ بررسی")</f>
        <v>0</v>
      </c>
    </row>
  </sheetData>
  <autoFilter ref="A11:T5012"/>
  <mergeCells count="17">
    <mergeCell ref="A2:T2"/>
    <mergeCell ref="A3:T3"/>
    <mergeCell ref="A4:T4"/>
    <mergeCell ref="A7:D7"/>
    <mergeCell ref="A8:D8"/>
    <mergeCell ref="E7:H7"/>
    <mergeCell ref="E8:H8"/>
    <mergeCell ref="I7:L7"/>
    <mergeCell ref="I8:L8"/>
    <mergeCell ref="M7:P7"/>
    <mergeCell ref="M8:P8"/>
    <mergeCell ref="Q7:T7"/>
    <mergeCell ref="Q8:T8"/>
    <mergeCell ref="A9:T9"/>
    <mergeCell ref="A11:R11"/>
    <mergeCell ref="S11:T11"/>
    <mergeCell ref="A5013:N5013"/>
  </mergeCells>
  <conditionalFormatting sqref="A12:T5012">
    <cfRule type="expression" dxfId="0" priority="1">
      <formula>$U12="IN"</formula>
    </cfRule>
    <cfRule type="expression" dxfId="1" priority="2">
      <formula>$U12="OUT"</formula>
    </cfRule>
    <cfRule type="expression" dxfId="2" priority="3">
      <formula>$U12="TRF"</formula>
    </cfRule>
  </conditionalFormatting>
  <conditionalFormatting sqref="S12:S5012">
    <cfRule type="containsText" dxfId="3" priority="4" operator="containsText" text="⚠">
      <formula>NOT(ISERROR(SEARCH("⚠",S12)))</formula>
    </cfRule>
    <cfRule type="containsText" dxfId="4" priority="5" operator="containsText" text="✓">
      <formula>NOT(ISERROR(SEARCH("✓",S12)))</formula>
    </cfRule>
  </conditionalFormatting>
  <dataValidations count="7">
    <dataValidation type="custom" allowBlank="1" showInputMessage="1" showErrorMessage="1" errorTitle="تاریخ شمسی" error="تاریخ را به شکل 1405/07/10 وارد کنید." sqref="B13:B5012">
      <formula1>OR($B13="",AND(LEN($B13)=10,MID($B13,5,1)="/",MID($B13,8,1)="/"))</formula1>
    </dataValidation>
    <dataValidation type="list" allowBlank="1" showInputMessage="1" showErrorMessage="1" sqref="D13:D5012">
      <formula1>ListBankOps</formula1>
    </dataValidation>
    <dataValidation type="list" allowBlank="1" showInputMessage="1" showErrorMessage="1" sqref="E13:E5012">
      <formula1>ListBanks</formula1>
    </dataValidation>
    <dataValidation type="list" errorStyle="warning" allowBlank="1" showInputMessage="1" showErrorMessage="1" sqref="F13:F5012">
      <formula1>ListBanks</formula1>
    </dataValidation>
    <dataValidation type="list" errorStyle="warning" allowBlank="1" showInputMessage="1" showErrorMessage="1" sqref="G13:G5012">
      <formula1>ListPayMethods</formula1>
    </dataValidation>
    <dataValidation type="list" errorStyle="warning" allowBlank="1" showInputMessage="1" showErrorMessage="1" sqref="H13:H5012">
      <formula1>ListAllCodes</formula1>
    </dataValidation>
    <dataValidation type="list" errorStyle="warning" allowBlank="1" showInputMessage="1" showErrorMessage="1" sqref="N13:N5012">
      <formula1>ListOtherScales</formula1>
    </dataValidation>
  </dataValidation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9:N10012"/>
  <sheetViews>
    <sheetView showGridLines="0" rightToLeft="1" zoomScale="85" zoomScaleNormal="85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2" width="11.7109375" customWidth="1"/>
    <col min="3" max="3" width="14.7109375" customWidth="1"/>
    <col min="4" max="4" width="11.7109375" customWidth="1"/>
    <col min="5" max="5" width="26.7109375" customWidth="1"/>
    <col min="6" max="6" width="14.7109375" customWidth="1"/>
    <col min="7" max="7" width="24.7109375" customWidth="1"/>
    <col min="8" max="8" width="11.7109375" customWidth="1"/>
    <col min="9" max="10" width="14.7109375" customWidth="1"/>
    <col min="11" max="11" width="7.7109375" customWidth="1"/>
    <col min="12" max="12" width="28.7109375" customWidth="1"/>
  </cols>
  <sheetData>
    <row r="9" spans="1:14">
      <c r="A9" s="37" t="s">
        <v>132</v>
      </c>
      <c r="B9" s="37" t="s">
        <v>133</v>
      </c>
      <c r="C9" s="37" t="s">
        <v>134</v>
      </c>
      <c r="D9" s="37" t="s">
        <v>135</v>
      </c>
      <c r="E9" s="37" t="s">
        <v>136</v>
      </c>
      <c r="F9" s="37" t="s">
        <v>137</v>
      </c>
      <c r="G9" s="37" t="s">
        <v>138</v>
      </c>
      <c r="H9" s="37" t="s">
        <v>139</v>
      </c>
      <c r="I9" s="37" t="s">
        <v>140</v>
      </c>
      <c r="J9" s="37" t="s">
        <v>141</v>
      </c>
      <c r="K9" s="37" t="s">
        <v>142</v>
      </c>
      <c r="L9" s="37" t="s">
        <v>143</v>
      </c>
      <c r="M9" s="37"/>
      <c r="N9" s="37" t="s">
        <v>144</v>
      </c>
    </row>
    <row r="13" spans="1:14">
      <c r="A13" s="38">
        <f>IF(Txn!$B13="","",Txn!$B13)</f>
        <v>0</v>
      </c>
      <c r="B13" s="38">
        <f>IF(Txn!$B13="","",Txn!$C13)</f>
        <v>0</v>
      </c>
      <c r="C13" s="39">
        <f>IF(Txn!$B13="","","تراکنش بانکی")</f>
        <v>0</v>
      </c>
      <c r="D13" s="38">
        <f>IF(Txn!$B13="","",IF(Txn!$X13="","",Txn!$X13))</f>
        <v>0</v>
      </c>
      <c r="E13" s="39">
        <f>IF($D13="","",IFERROR(VLOOKUP($D13,AcctTbl,2,0),""))</f>
        <v>0</v>
      </c>
      <c r="F13" s="39">
        <f>IF($D13="","",IFERROR(VLOOKUP($D13,AcctTbl,3,0),""))</f>
        <v>0</v>
      </c>
      <c r="G13" s="39">
        <f>IF(Txn!$B13="","",Txn!$D13)</f>
        <v>0</v>
      </c>
      <c r="H13" s="38">
        <f>IF(Txn!$B13="","",Txn!$E13)</f>
        <v>0</v>
      </c>
      <c r="I13" s="40">
        <f>IF(Txn!$B13="",0,Txn!$O13)</f>
        <v>0</v>
      </c>
      <c r="J13" s="40">
        <f>IF(Txn!$B13="",0,Txn!$P13)</f>
        <v>0</v>
      </c>
      <c r="K13" s="41">
        <f>IF($A13="","",IFERROR(VALUE(MID($A13,6,2)),""))</f>
        <v>0</v>
      </c>
      <c r="L13" s="39">
        <f>IF(Txn!$K13="","",Txn!$K13)</f>
        <v>0</v>
      </c>
      <c r="N13" s="42">
        <f>IF($D13="",0,COUNTIF(BankAccts,$D13))</f>
        <v>0</v>
      </c>
    </row>
    <row r="14" spans="1:14">
      <c r="A14" s="38">
        <f>IF(Txn!$B13="","",Txn!$B13)</f>
        <v>0</v>
      </c>
      <c r="B14" s="38">
        <f>IF(Txn!$B13="","",Txn!$C13)</f>
        <v>0</v>
      </c>
      <c r="C14" s="39">
        <f>IF(Txn!$B13="","","تراکنش بانکی")</f>
        <v>0</v>
      </c>
      <c r="D14" s="38">
        <f>IF(Txn!$B13="","",IF(IF(Txn!$U13="TRF",Txn!$Y13,Txn!$Z13)="","",IF(Txn!$U13="TRF",Txn!$Y13,Txn!$Z13)))</f>
        <v>0</v>
      </c>
      <c r="E14" s="39">
        <f>IF($D14="","",IFERROR(VLOOKUP($D14,AcctTbl,2,0),""))</f>
        <v>0</v>
      </c>
      <c r="F14" s="39">
        <f>IF($D14="","",IFERROR(VLOOKUP($D14,AcctTbl,3,0),""))</f>
        <v>0</v>
      </c>
      <c r="G14" s="39">
        <f>IF(Txn!$B13="","",Txn!$D13)</f>
        <v>0</v>
      </c>
      <c r="H14" s="38">
        <f>IF(Txn!$B13="","",Txn!$E13)</f>
        <v>0</v>
      </c>
      <c r="I14" s="40">
        <f>IF(Txn!$B13="",0,Txn!$Q13)</f>
        <v>0</v>
      </c>
      <c r="J14" s="40">
        <f>IF(Txn!$B13="",0,Txn!$R13)</f>
        <v>0</v>
      </c>
      <c r="K14" s="41">
        <f>IF($A14="","",IFERROR(VALUE(MID($A14,6,2)),""))</f>
        <v>0</v>
      </c>
      <c r="L14" s="39">
        <f>IF(Txn!$K13="","","طرف مقابل — "&amp;Txn!$K13)</f>
        <v>0</v>
      </c>
      <c r="N14" s="42">
        <f>IF($D14="",0,COUNTIF(BankAccts,$D14))</f>
        <v>0</v>
      </c>
    </row>
    <row r="15" spans="1:14">
      <c r="A15" s="38">
        <f>IF(Txn!$B14="","",Txn!$B14)</f>
        <v>0</v>
      </c>
      <c r="B15" s="38">
        <f>IF(Txn!$B14="","",Txn!$C14)</f>
        <v>0</v>
      </c>
      <c r="C15" s="39">
        <f>IF(Txn!$B14="","","تراکنش بانکی")</f>
        <v>0</v>
      </c>
      <c r="D15" s="38">
        <f>IF(Txn!$B14="","",IF(Txn!$X14="","",Txn!$X14))</f>
        <v>0</v>
      </c>
      <c r="E15" s="39">
        <f>IF($D15="","",IFERROR(VLOOKUP($D15,AcctTbl,2,0),""))</f>
        <v>0</v>
      </c>
      <c r="F15" s="39">
        <f>IF($D15="","",IFERROR(VLOOKUP($D15,AcctTbl,3,0),""))</f>
        <v>0</v>
      </c>
      <c r="G15" s="39">
        <f>IF(Txn!$B14="","",Txn!$D14)</f>
        <v>0</v>
      </c>
      <c r="H15" s="38">
        <f>IF(Txn!$B14="","",Txn!$E14)</f>
        <v>0</v>
      </c>
      <c r="I15" s="40">
        <f>IF(Txn!$B14="",0,Txn!$O14)</f>
        <v>0</v>
      </c>
      <c r="J15" s="40">
        <f>IF(Txn!$B14="",0,Txn!$P14)</f>
        <v>0</v>
      </c>
      <c r="K15" s="41">
        <f>IF($A15="","",IFERROR(VALUE(MID($A15,6,2)),""))</f>
        <v>0</v>
      </c>
      <c r="L15" s="39">
        <f>IF(Txn!$K14="","",Txn!$K14)</f>
        <v>0</v>
      </c>
      <c r="N15" s="42">
        <f>IF($D15="",0,COUNTIF(BankAccts,$D15))</f>
        <v>0</v>
      </c>
    </row>
    <row r="16" spans="1:14">
      <c r="A16" s="38">
        <f>IF(Txn!$B14="","",Txn!$B14)</f>
        <v>0</v>
      </c>
      <c r="B16" s="38">
        <f>IF(Txn!$B14="","",Txn!$C14)</f>
        <v>0</v>
      </c>
      <c r="C16" s="39">
        <f>IF(Txn!$B14="","","تراکنش بانکی")</f>
        <v>0</v>
      </c>
      <c r="D16" s="38">
        <f>IF(Txn!$B14="","",IF(IF(Txn!$U14="TRF",Txn!$Y14,Txn!$Z14)="","",IF(Txn!$U14="TRF",Txn!$Y14,Txn!$Z14)))</f>
        <v>0</v>
      </c>
      <c r="E16" s="39">
        <f>IF($D16="","",IFERROR(VLOOKUP($D16,AcctTbl,2,0),""))</f>
        <v>0</v>
      </c>
      <c r="F16" s="39">
        <f>IF($D16="","",IFERROR(VLOOKUP($D16,AcctTbl,3,0),""))</f>
        <v>0</v>
      </c>
      <c r="G16" s="39">
        <f>IF(Txn!$B14="","",Txn!$D14)</f>
        <v>0</v>
      </c>
      <c r="H16" s="38">
        <f>IF(Txn!$B14="","",Txn!$E14)</f>
        <v>0</v>
      </c>
      <c r="I16" s="40">
        <f>IF(Txn!$B14="",0,Txn!$Q14)</f>
        <v>0</v>
      </c>
      <c r="J16" s="40">
        <f>IF(Txn!$B14="",0,Txn!$R14)</f>
        <v>0</v>
      </c>
      <c r="K16" s="41">
        <f>IF($A16="","",IFERROR(VALUE(MID($A16,6,2)),""))</f>
        <v>0</v>
      </c>
      <c r="L16" s="39">
        <f>IF(Txn!$K14="","","طرف مقابل — "&amp;Txn!$K14)</f>
        <v>0</v>
      </c>
      <c r="N16" s="42">
        <f>IF($D16="",0,COUNTIF(BankAccts,$D16))</f>
        <v>0</v>
      </c>
    </row>
    <row r="17" spans="1:14">
      <c r="A17" s="38">
        <f>IF(Txn!$B15="","",Txn!$B15)</f>
        <v>0</v>
      </c>
      <c r="B17" s="38">
        <f>IF(Txn!$B15="","",Txn!$C15)</f>
        <v>0</v>
      </c>
      <c r="C17" s="39">
        <f>IF(Txn!$B15="","","تراکنش بانکی")</f>
        <v>0</v>
      </c>
      <c r="D17" s="38">
        <f>IF(Txn!$B15="","",IF(Txn!$X15="","",Txn!$X15))</f>
        <v>0</v>
      </c>
      <c r="E17" s="39">
        <f>IF($D17="","",IFERROR(VLOOKUP($D17,AcctTbl,2,0),""))</f>
        <v>0</v>
      </c>
      <c r="F17" s="39">
        <f>IF($D17="","",IFERROR(VLOOKUP($D17,AcctTbl,3,0),""))</f>
        <v>0</v>
      </c>
      <c r="G17" s="39">
        <f>IF(Txn!$B15="","",Txn!$D15)</f>
        <v>0</v>
      </c>
      <c r="H17" s="38">
        <f>IF(Txn!$B15="","",Txn!$E15)</f>
        <v>0</v>
      </c>
      <c r="I17" s="40">
        <f>IF(Txn!$B15="",0,Txn!$O15)</f>
        <v>0</v>
      </c>
      <c r="J17" s="40">
        <f>IF(Txn!$B15="",0,Txn!$P15)</f>
        <v>0</v>
      </c>
      <c r="K17" s="41">
        <f>IF($A17="","",IFERROR(VALUE(MID($A17,6,2)),""))</f>
        <v>0</v>
      </c>
      <c r="L17" s="39">
        <f>IF(Txn!$K15="","",Txn!$K15)</f>
        <v>0</v>
      </c>
      <c r="N17" s="42">
        <f>IF($D17="",0,COUNTIF(BankAccts,$D17))</f>
        <v>0</v>
      </c>
    </row>
    <row r="18" spans="1:14">
      <c r="A18" s="38">
        <f>IF(Txn!$B15="","",Txn!$B15)</f>
        <v>0</v>
      </c>
      <c r="B18" s="38">
        <f>IF(Txn!$B15="","",Txn!$C15)</f>
        <v>0</v>
      </c>
      <c r="C18" s="39">
        <f>IF(Txn!$B15="","","تراکنش بانکی")</f>
        <v>0</v>
      </c>
      <c r="D18" s="38">
        <f>IF(Txn!$B15="","",IF(IF(Txn!$U15="TRF",Txn!$Y15,Txn!$Z15)="","",IF(Txn!$U15="TRF",Txn!$Y15,Txn!$Z15)))</f>
        <v>0</v>
      </c>
      <c r="E18" s="39">
        <f>IF($D18="","",IFERROR(VLOOKUP($D18,AcctTbl,2,0),""))</f>
        <v>0</v>
      </c>
      <c r="F18" s="39">
        <f>IF($D18="","",IFERROR(VLOOKUP($D18,AcctTbl,3,0),""))</f>
        <v>0</v>
      </c>
      <c r="G18" s="39">
        <f>IF(Txn!$B15="","",Txn!$D15)</f>
        <v>0</v>
      </c>
      <c r="H18" s="38">
        <f>IF(Txn!$B15="","",Txn!$E15)</f>
        <v>0</v>
      </c>
      <c r="I18" s="40">
        <f>IF(Txn!$B15="",0,Txn!$Q15)</f>
        <v>0</v>
      </c>
      <c r="J18" s="40">
        <f>IF(Txn!$B15="",0,Txn!$R15)</f>
        <v>0</v>
      </c>
      <c r="K18" s="41">
        <f>IF($A18="","",IFERROR(VALUE(MID($A18,6,2)),""))</f>
        <v>0</v>
      </c>
      <c r="L18" s="39">
        <f>IF(Txn!$K15="","","طرف مقابل — "&amp;Txn!$K15)</f>
        <v>0</v>
      </c>
      <c r="N18" s="42">
        <f>IF($D18="",0,COUNTIF(BankAccts,$D18))</f>
        <v>0</v>
      </c>
    </row>
    <row r="19" spans="1:14">
      <c r="A19" s="38">
        <f>IF(Txn!$B16="","",Txn!$B16)</f>
        <v>0</v>
      </c>
      <c r="B19" s="38">
        <f>IF(Txn!$B16="","",Txn!$C16)</f>
        <v>0</v>
      </c>
      <c r="C19" s="39">
        <f>IF(Txn!$B16="","","تراکنش بانکی")</f>
        <v>0</v>
      </c>
      <c r="D19" s="38">
        <f>IF(Txn!$B16="","",IF(Txn!$X16="","",Txn!$X16))</f>
        <v>0</v>
      </c>
      <c r="E19" s="39">
        <f>IF($D19="","",IFERROR(VLOOKUP($D19,AcctTbl,2,0),""))</f>
        <v>0</v>
      </c>
      <c r="F19" s="39">
        <f>IF($D19="","",IFERROR(VLOOKUP($D19,AcctTbl,3,0),""))</f>
        <v>0</v>
      </c>
      <c r="G19" s="39">
        <f>IF(Txn!$B16="","",Txn!$D16)</f>
        <v>0</v>
      </c>
      <c r="H19" s="38">
        <f>IF(Txn!$B16="","",Txn!$E16)</f>
        <v>0</v>
      </c>
      <c r="I19" s="40">
        <f>IF(Txn!$B16="",0,Txn!$O16)</f>
        <v>0</v>
      </c>
      <c r="J19" s="40">
        <f>IF(Txn!$B16="",0,Txn!$P16)</f>
        <v>0</v>
      </c>
      <c r="K19" s="41">
        <f>IF($A19="","",IFERROR(VALUE(MID($A19,6,2)),""))</f>
        <v>0</v>
      </c>
      <c r="L19" s="39">
        <f>IF(Txn!$K16="","",Txn!$K16)</f>
        <v>0</v>
      </c>
      <c r="N19" s="42">
        <f>IF($D19="",0,COUNTIF(BankAccts,$D19))</f>
        <v>0</v>
      </c>
    </row>
    <row r="20" spans="1:14">
      <c r="A20" s="38">
        <f>IF(Txn!$B16="","",Txn!$B16)</f>
        <v>0</v>
      </c>
      <c r="B20" s="38">
        <f>IF(Txn!$B16="","",Txn!$C16)</f>
        <v>0</v>
      </c>
      <c r="C20" s="39">
        <f>IF(Txn!$B16="","","تراکنش بانکی")</f>
        <v>0</v>
      </c>
      <c r="D20" s="38">
        <f>IF(Txn!$B16="","",IF(IF(Txn!$U16="TRF",Txn!$Y16,Txn!$Z16)="","",IF(Txn!$U16="TRF",Txn!$Y16,Txn!$Z16)))</f>
        <v>0</v>
      </c>
      <c r="E20" s="39">
        <f>IF($D20="","",IFERROR(VLOOKUP($D20,AcctTbl,2,0),""))</f>
        <v>0</v>
      </c>
      <c r="F20" s="39">
        <f>IF($D20="","",IFERROR(VLOOKUP($D20,AcctTbl,3,0),""))</f>
        <v>0</v>
      </c>
      <c r="G20" s="39">
        <f>IF(Txn!$B16="","",Txn!$D16)</f>
        <v>0</v>
      </c>
      <c r="H20" s="38">
        <f>IF(Txn!$B16="","",Txn!$E16)</f>
        <v>0</v>
      </c>
      <c r="I20" s="40">
        <f>IF(Txn!$B16="",0,Txn!$Q16)</f>
        <v>0</v>
      </c>
      <c r="J20" s="40">
        <f>IF(Txn!$B16="",0,Txn!$R16)</f>
        <v>0</v>
      </c>
      <c r="K20" s="41">
        <f>IF($A20="","",IFERROR(VALUE(MID($A20,6,2)),""))</f>
        <v>0</v>
      </c>
      <c r="L20" s="39">
        <f>IF(Txn!$K16="","","طرف مقابل — "&amp;Txn!$K16)</f>
        <v>0</v>
      </c>
      <c r="N20" s="42">
        <f>IF($D20="",0,COUNTIF(BankAccts,$D20))</f>
        <v>0</v>
      </c>
    </row>
    <row r="21" spans="1:14">
      <c r="A21" s="38">
        <f>IF(Txn!$B17="","",Txn!$B17)</f>
        <v>0</v>
      </c>
      <c r="B21" s="38">
        <f>IF(Txn!$B17="","",Txn!$C17)</f>
        <v>0</v>
      </c>
      <c r="C21" s="39">
        <f>IF(Txn!$B17="","","تراکنش بانکی")</f>
        <v>0</v>
      </c>
      <c r="D21" s="38">
        <f>IF(Txn!$B17="","",IF(Txn!$X17="","",Txn!$X17))</f>
        <v>0</v>
      </c>
      <c r="E21" s="39">
        <f>IF($D21="","",IFERROR(VLOOKUP($D21,AcctTbl,2,0),""))</f>
        <v>0</v>
      </c>
      <c r="F21" s="39">
        <f>IF($D21="","",IFERROR(VLOOKUP($D21,AcctTbl,3,0),""))</f>
        <v>0</v>
      </c>
      <c r="G21" s="39">
        <f>IF(Txn!$B17="","",Txn!$D17)</f>
        <v>0</v>
      </c>
      <c r="H21" s="38">
        <f>IF(Txn!$B17="","",Txn!$E17)</f>
        <v>0</v>
      </c>
      <c r="I21" s="40">
        <f>IF(Txn!$B17="",0,Txn!$O17)</f>
        <v>0</v>
      </c>
      <c r="J21" s="40">
        <f>IF(Txn!$B17="",0,Txn!$P17)</f>
        <v>0</v>
      </c>
      <c r="K21" s="41">
        <f>IF($A21="","",IFERROR(VALUE(MID($A21,6,2)),""))</f>
        <v>0</v>
      </c>
      <c r="L21" s="39">
        <f>IF(Txn!$K17="","",Txn!$K17)</f>
        <v>0</v>
      </c>
      <c r="N21" s="42">
        <f>IF($D21="",0,COUNTIF(BankAccts,$D21))</f>
        <v>0</v>
      </c>
    </row>
    <row r="22" spans="1:14">
      <c r="A22" s="38">
        <f>IF(Txn!$B17="","",Txn!$B17)</f>
        <v>0</v>
      </c>
      <c r="B22" s="38">
        <f>IF(Txn!$B17="","",Txn!$C17)</f>
        <v>0</v>
      </c>
      <c r="C22" s="39">
        <f>IF(Txn!$B17="","","تراکنش بانکی")</f>
        <v>0</v>
      </c>
      <c r="D22" s="38">
        <f>IF(Txn!$B17="","",IF(IF(Txn!$U17="TRF",Txn!$Y17,Txn!$Z17)="","",IF(Txn!$U17="TRF",Txn!$Y17,Txn!$Z17)))</f>
        <v>0</v>
      </c>
      <c r="E22" s="39">
        <f>IF($D22="","",IFERROR(VLOOKUP($D22,AcctTbl,2,0),""))</f>
        <v>0</v>
      </c>
      <c r="F22" s="39">
        <f>IF($D22="","",IFERROR(VLOOKUP($D22,AcctTbl,3,0),""))</f>
        <v>0</v>
      </c>
      <c r="G22" s="39">
        <f>IF(Txn!$B17="","",Txn!$D17)</f>
        <v>0</v>
      </c>
      <c r="H22" s="38">
        <f>IF(Txn!$B17="","",Txn!$E17)</f>
        <v>0</v>
      </c>
      <c r="I22" s="40">
        <f>IF(Txn!$B17="",0,Txn!$Q17)</f>
        <v>0</v>
      </c>
      <c r="J22" s="40">
        <f>IF(Txn!$B17="",0,Txn!$R17)</f>
        <v>0</v>
      </c>
      <c r="K22" s="41">
        <f>IF($A22="","",IFERROR(VALUE(MID($A22,6,2)),""))</f>
        <v>0</v>
      </c>
      <c r="L22" s="39">
        <f>IF(Txn!$K17="","","طرف مقابل — "&amp;Txn!$K17)</f>
        <v>0</v>
      </c>
      <c r="N22" s="42">
        <f>IF($D22="",0,COUNTIF(BankAccts,$D22))</f>
        <v>0</v>
      </c>
    </row>
    <row r="23" spans="1:14">
      <c r="A23" s="38">
        <f>IF(Txn!$B18="","",Txn!$B18)</f>
        <v>0</v>
      </c>
      <c r="B23" s="38">
        <f>IF(Txn!$B18="","",Txn!$C18)</f>
        <v>0</v>
      </c>
      <c r="C23" s="39">
        <f>IF(Txn!$B18="","","تراکنش بانکی")</f>
        <v>0</v>
      </c>
      <c r="D23" s="38">
        <f>IF(Txn!$B18="","",IF(Txn!$X18="","",Txn!$X18))</f>
        <v>0</v>
      </c>
      <c r="E23" s="39">
        <f>IF($D23="","",IFERROR(VLOOKUP($D23,AcctTbl,2,0),""))</f>
        <v>0</v>
      </c>
      <c r="F23" s="39">
        <f>IF($D23="","",IFERROR(VLOOKUP($D23,AcctTbl,3,0),""))</f>
        <v>0</v>
      </c>
      <c r="G23" s="39">
        <f>IF(Txn!$B18="","",Txn!$D18)</f>
        <v>0</v>
      </c>
      <c r="H23" s="38">
        <f>IF(Txn!$B18="","",Txn!$E18)</f>
        <v>0</v>
      </c>
      <c r="I23" s="40">
        <f>IF(Txn!$B18="",0,Txn!$O18)</f>
        <v>0</v>
      </c>
      <c r="J23" s="40">
        <f>IF(Txn!$B18="",0,Txn!$P18)</f>
        <v>0</v>
      </c>
      <c r="K23" s="41">
        <f>IF($A23="","",IFERROR(VALUE(MID($A23,6,2)),""))</f>
        <v>0</v>
      </c>
      <c r="L23" s="39">
        <f>IF(Txn!$K18="","",Txn!$K18)</f>
        <v>0</v>
      </c>
      <c r="N23" s="42">
        <f>IF($D23="",0,COUNTIF(BankAccts,$D23))</f>
        <v>0</v>
      </c>
    </row>
    <row r="24" spans="1:14">
      <c r="A24" s="38">
        <f>IF(Txn!$B18="","",Txn!$B18)</f>
        <v>0</v>
      </c>
      <c r="B24" s="38">
        <f>IF(Txn!$B18="","",Txn!$C18)</f>
        <v>0</v>
      </c>
      <c r="C24" s="39">
        <f>IF(Txn!$B18="","","تراکنش بانکی")</f>
        <v>0</v>
      </c>
      <c r="D24" s="38">
        <f>IF(Txn!$B18="","",IF(IF(Txn!$U18="TRF",Txn!$Y18,Txn!$Z18)="","",IF(Txn!$U18="TRF",Txn!$Y18,Txn!$Z18)))</f>
        <v>0</v>
      </c>
      <c r="E24" s="39">
        <f>IF($D24="","",IFERROR(VLOOKUP($D24,AcctTbl,2,0),""))</f>
        <v>0</v>
      </c>
      <c r="F24" s="39">
        <f>IF($D24="","",IFERROR(VLOOKUP($D24,AcctTbl,3,0),""))</f>
        <v>0</v>
      </c>
      <c r="G24" s="39">
        <f>IF(Txn!$B18="","",Txn!$D18)</f>
        <v>0</v>
      </c>
      <c r="H24" s="38">
        <f>IF(Txn!$B18="","",Txn!$E18)</f>
        <v>0</v>
      </c>
      <c r="I24" s="40">
        <f>IF(Txn!$B18="",0,Txn!$Q18)</f>
        <v>0</v>
      </c>
      <c r="J24" s="40">
        <f>IF(Txn!$B18="",0,Txn!$R18)</f>
        <v>0</v>
      </c>
      <c r="K24" s="41">
        <f>IF($A24="","",IFERROR(VALUE(MID($A24,6,2)),""))</f>
        <v>0</v>
      </c>
      <c r="L24" s="39">
        <f>IF(Txn!$K18="","","طرف مقابل — "&amp;Txn!$K18)</f>
        <v>0</v>
      </c>
      <c r="N24" s="42">
        <f>IF($D24="",0,COUNTIF(BankAccts,$D24))</f>
        <v>0</v>
      </c>
    </row>
    <row r="25" spans="1:14">
      <c r="A25" s="38">
        <f>IF(Txn!$B19="","",Txn!$B19)</f>
        <v>0</v>
      </c>
      <c r="B25" s="38">
        <f>IF(Txn!$B19="","",Txn!$C19)</f>
        <v>0</v>
      </c>
      <c r="C25" s="39">
        <f>IF(Txn!$B19="","","تراکنش بانکی")</f>
        <v>0</v>
      </c>
      <c r="D25" s="38">
        <f>IF(Txn!$B19="","",IF(Txn!$X19="","",Txn!$X19))</f>
        <v>0</v>
      </c>
      <c r="E25" s="39">
        <f>IF($D25="","",IFERROR(VLOOKUP($D25,AcctTbl,2,0),""))</f>
        <v>0</v>
      </c>
      <c r="F25" s="39">
        <f>IF($D25="","",IFERROR(VLOOKUP($D25,AcctTbl,3,0),""))</f>
        <v>0</v>
      </c>
      <c r="G25" s="39">
        <f>IF(Txn!$B19="","",Txn!$D19)</f>
        <v>0</v>
      </c>
      <c r="H25" s="38">
        <f>IF(Txn!$B19="","",Txn!$E19)</f>
        <v>0</v>
      </c>
      <c r="I25" s="40">
        <f>IF(Txn!$B19="",0,Txn!$O19)</f>
        <v>0</v>
      </c>
      <c r="J25" s="40">
        <f>IF(Txn!$B19="",0,Txn!$P19)</f>
        <v>0</v>
      </c>
      <c r="K25" s="41">
        <f>IF($A25="","",IFERROR(VALUE(MID($A25,6,2)),""))</f>
        <v>0</v>
      </c>
      <c r="L25" s="39">
        <f>IF(Txn!$K19="","",Txn!$K19)</f>
        <v>0</v>
      </c>
      <c r="N25" s="42">
        <f>IF($D25="",0,COUNTIF(BankAccts,$D25))</f>
        <v>0</v>
      </c>
    </row>
    <row r="26" spans="1:14">
      <c r="A26" s="38">
        <f>IF(Txn!$B19="","",Txn!$B19)</f>
        <v>0</v>
      </c>
      <c r="B26" s="38">
        <f>IF(Txn!$B19="","",Txn!$C19)</f>
        <v>0</v>
      </c>
      <c r="C26" s="39">
        <f>IF(Txn!$B19="","","تراکنش بانکی")</f>
        <v>0</v>
      </c>
      <c r="D26" s="38">
        <f>IF(Txn!$B19="","",IF(IF(Txn!$U19="TRF",Txn!$Y19,Txn!$Z19)="","",IF(Txn!$U19="TRF",Txn!$Y19,Txn!$Z19)))</f>
        <v>0</v>
      </c>
      <c r="E26" s="39">
        <f>IF($D26="","",IFERROR(VLOOKUP($D26,AcctTbl,2,0),""))</f>
        <v>0</v>
      </c>
      <c r="F26" s="39">
        <f>IF($D26="","",IFERROR(VLOOKUP($D26,AcctTbl,3,0),""))</f>
        <v>0</v>
      </c>
      <c r="G26" s="39">
        <f>IF(Txn!$B19="","",Txn!$D19)</f>
        <v>0</v>
      </c>
      <c r="H26" s="38">
        <f>IF(Txn!$B19="","",Txn!$E19)</f>
        <v>0</v>
      </c>
      <c r="I26" s="40">
        <f>IF(Txn!$B19="",0,Txn!$Q19)</f>
        <v>0</v>
      </c>
      <c r="J26" s="40">
        <f>IF(Txn!$B19="",0,Txn!$R19)</f>
        <v>0</v>
      </c>
      <c r="K26" s="41">
        <f>IF($A26="","",IFERROR(VALUE(MID($A26,6,2)),""))</f>
        <v>0</v>
      </c>
      <c r="L26" s="39">
        <f>IF(Txn!$K19="","","طرف مقابل — "&amp;Txn!$K19)</f>
        <v>0</v>
      </c>
      <c r="N26" s="42">
        <f>IF($D26="",0,COUNTIF(BankAccts,$D26))</f>
        <v>0</v>
      </c>
    </row>
    <row r="27" spans="1:14">
      <c r="A27" s="38">
        <f>IF(Txn!$B20="","",Txn!$B20)</f>
        <v>0</v>
      </c>
      <c r="B27" s="38">
        <f>IF(Txn!$B20="","",Txn!$C20)</f>
        <v>0</v>
      </c>
      <c r="C27" s="39">
        <f>IF(Txn!$B20="","","تراکنش بانکی")</f>
        <v>0</v>
      </c>
      <c r="D27" s="38">
        <f>IF(Txn!$B20="","",IF(Txn!$X20="","",Txn!$X20))</f>
        <v>0</v>
      </c>
      <c r="E27" s="39">
        <f>IF($D27="","",IFERROR(VLOOKUP($D27,AcctTbl,2,0),""))</f>
        <v>0</v>
      </c>
      <c r="F27" s="39">
        <f>IF($D27="","",IFERROR(VLOOKUP($D27,AcctTbl,3,0),""))</f>
        <v>0</v>
      </c>
      <c r="G27" s="39">
        <f>IF(Txn!$B20="","",Txn!$D20)</f>
        <v>0</v>
      </c>
      <c r="H27" s="38">
        <f>IF(Txn!$B20="","",Txn!$E20)</f>
        <v>0</v>
      </c>
      <c r="I27" s="40">
        <f>IF(Txn!$B20="",0,Txn!$O20)</f>
        <v>0</v>
      </c>
      <c r="J27" s="40">
        <f>IF(Txn!$B20="",0,Txn!$P20)</f>
        <v>0</v>
      </c>
      <c r="K27" s="41">
        <f>IF($A27="","",IFERROR(VALUE(MID($A27,6,2)),""))</f>
        <v>0</v>
      </c>
      <c r="L27" s="39">
        <f>IF(Txn!$K20="","",Txn!$K20)</f>
        <v>0</v>
      </c>
      <c r="N27" s="42">
        <f>IF($D27="",0,COUNTIF(BankAccts,$D27))</f>
        <v>0</v>
      </c>
    </row>
    <row r="28" spans="1:14">
      <c r="A28" s="38">
        <f>IF(Txn!$B20="","",Txn!$B20)</f>
        <v>0</v>
      </c>
      <c r="B28" s="38">
        <f>IF(Txn!$B20="","",Txn!$C20)</f>
        <v>0</v>
      </c>
      <c r="C28" s="39">
        <f>IF(Txn!$B20="","","تراکنش بانکی")</f>
        <v>0</v>
      </c>
      <c r="D28" s="38">
        <f>IF(Txn!$B20="","",IF(IF(Txn!$U20="TRF",Txn!$Y20,Txn!$Z20)="","",IF(Txn!$U20="TRF",Txn!$Y20,Txn!$Z20)))</f>
        <v>0</v>
      </c>
      <c r="E28" s="39">
        <f>IF($D28="","",IFERROR(VLOOKUP($D28,AcctTbl,2,0),""))</f>
        <v>0</v>
      </c>
      <c r="F28" s="39">
        <f>IF($D28="","",IFERROR(VLOOKUP($D28,AcctTbl,3,0),""))</f>
        <v>0</v>
      </c>
      <c r="G28" s="39">
        <f>IF(Txn!$B20="","",Txn!$D20)</f>
        <v>0</v>
      </c>
      <c r="H28" s="38">
        <f>IF(Txn!$B20="","",Txn!$E20)</f>
        <v>0</v>
      </c>
      <c r="I28" s="40">
        <f>IF(Txn!$B20="",0,Txn!$Q20)</f>
        <v>0</v>
      </c>
      <c r="J28" s="40">
        <f>IF(Txn!$B20="",0,Txn!$R20)</f>
        <v>0</v>
      </c>
      <c r="K28" s="41">
        <f>IF($A28="","",IFERROR(VALUE(MID($A28,6,2)),""))</f>
        <v>0</v>
      </c>
      <c r="L28" s="39">
        <f>IF(Txn!$K20="","","طرف مقابل — "&amp;Txn!$K20)</f>
        <v>0</v>
      </c>
      <c r="N28" s="42">
        <f>IF($D28="",0,COUNTIF(BankAccts,$D28))</f>
        <v>0</v>
      </c>
    </row>
    <row r="29" spans="1:14">
      <c r="A29" s="38">
        <f>IF(Txn!$B21="","",Txn!$B21)</f>
        <v>0</v>
      </c>
      <c r="B29" s="38">
        <f>IF(Txn!$B21="","",Txn!$C21)</f>
        <v>0</v>
      </c>
      <c r="C29" s="39">
        <f>IF(Txn!$B21="","","تراکنش بانکی")</f>
        <v>0</v>
      </c>
      <c r="D29" s="38">
        <f>IF(Txn!$B21="","",IF(Txn!$X21="","",Txn!$X21))</f>
        <v>0</v>
      </c>
      <c r="E29" s="39">
        <f>IF($D29="","",IFERROR(VLOOKUP($D29,AcctTbl,2,0),""))</f>
        <v>0</v>
      </c>
      <c r="F29" s="39">
        <f>IF($D29="","",IFERROR(VLOOKUP($D29,AcctTbl,3,0),""))</f>
        <v>0</v>
      </c>
      <c r="G29" s="39">
        <f>IF(Txn!$B21="","",Txn!$D21)</f>
        <v>0</v>
      </c>
      <c r="H29" s="38">
        <f>IF(Txn!$B21="","",Txn!$E21)</f>
        <v>0</v>
      </c>
      <c r="I29" s="40">
        <f>IF(Txn!$B21="",0,Txn!$O21)</f>
        <v>0</v>
      </c>
      <c r="J29" s="40">
        <f>IF(Txn!$B21="",0,Txn!$P21)</f>
        <v>0</v>
      </c>
      <c r="K29" s="41">
        <f>IF($A29="","",IFERROR(VALUE(MID($A29,6,2)),""))</f>
        <v>0</v>
      </c>
      <c r="L29" s="39">
        <f>IF(Txn!$K21="","",Txn!$K21)</f>
        <v>0</v>
      </c>
      <c r="N29" s="42">
        <f>IF($D29="",0,COUNTIF(BankAccts,$D29))</f>
        <v>0</v>
      </c>
    </row>
    <row r="30" spans="1:14">
      <c r="A30" s="38">
        <f>IF(Txn!$B21="","",Txn!$B21)</f>
        <v>0</v>
      </c>
      <c r="B30" s="38">
        <f>IF(Txn!$B21="","",Txn!$C21)</f>
        <v>0</v>
      </c>
      <c r="C30" s="39">
        <f>IF(Txn!$B21="","","تراکنش بانکی")</f>
        <v>0</v>
      </c>
      <c r="D30" s="38">
        <f>IF(Txn!$B21="","",IF(IF(Txn!$U21="TRF",Txn!$Y21,Txn!$Z21)="","",IF(Txn!$U21="TRF",Txn!$Y21,Txn!$Z21)))</f>
        <v>0</v>
      </c>
      <c r="E30" s="39">
        <f>IF($D30="","",IFERROR(VLOOKUP($D30,AcctTbl,2,0),""))</f>
        <v>0</v>
      </c>
      <c r="F30" s="39">
        <f>IF($D30="","",IFERROR(VLOOKUP($D30,AcctTbl,3,0),""))</f>
        <v>0</v>
      </c>
      <c r="G30" s="39">
        <f>IF(Txn!$B21="","",Txn!$D21)</f>
        <v>0</v>
      </c>
      <c r="H30" s="38">
        <f>IF(Txn!$B21="","",Txn!$E21)</f>
        <v>0</v>
      </c>
      <c r="I30" s="40">
        <f>IF(Txn!$B21="",0,Txn!$Q21)</f>
        <v>0</v>
      </c>
      <c r="J30" s="40">
        <f>IF(Txn!$B21="",0,Txn!$R21)</f>
        <v>0</v>
      </c>
      <c r="K30" s="41">
        <f>IF($A30="","",IFERROR(VALUE(MID($A30,6,2)),""))</f>
        <v>0</v>
      </c>
      <c r="L30" s="39">
        <f>IF(Txn!$K21="","","طرف مقابل — "&amp;Txn!$K21)</f>
        <v>0</v>
      </c>
      <c r="N30" s="42">
        <f>IF($D30="",0,COUNTIF(BankAccts,$D30))</f>
        <v>0</v>
      </c>
    </row>
    <row r="31" spans="1:14">
      <c r="A31" s="38">
        <f>IF(Txn!$B22="","",Txn!$B22)</f>
        <v>0</v>
      </c>
      <c r="B31" s="38">
        <f>IF(Txn!$B22="","",Txn!$C22)</f>
        <v>0</v>
      </c>
      <c r="C31" s="39">
        <f>IF(Txn!$B22="","","تراکنش بانکی")</f>
        <v>0</v>
      </c>
      <c r="D31" s="38">
        <f>IF(Txn!$B22="","",IF(Txn!$X22="","",Txn!$X22))</f>
        <v>0</v>
      </c>
      <c r="E31" s="39">
        <f>IF($D31="","",IFERROR(VLOOKUP($D31,AcctTbl,2,0),""))</f>
        <v>0</v>
      </c>
      <c r="F31" s="39">
        <f>IF($D31="","",IFERROR(VLOOKUP($D31,AcctTbl,3,0),""))</f>
        <v>0</v>
      </c>
      <c r="G31" s="39">
        <f>IF(Txn!$B22="","",Txn!$D22)</f>
        <v>0</v>
      </c>
      <c r="H31" s="38">
        <f>IF(Txn!$B22="","",Txn!$E22)</f>
        <v>0</v>
      </c>
      <c r="I31" s="40">
        <f>IF(Txn!$B22="",0,Txn!$O22)</f>
        <v>0</v>
      </c>
      <c r="J31" s="40">
        <f>IF(Txn!$B22="",0,Txn!$P22)</f>
        <v>0</v>
      </c>
      <c r="K31" s="41">
        <f>IF($A31="","",IFERROR(VALUE(MID($A31,6,2)),""))</f>
        <v>0</v>
      </c>
      <c r="L31" s="39">
        <f>IF(Txn!$K22="","",Txn!$K22)</f>
        <v>0</v>
      </c>
      <c r="N31" s="42">
        <f>IF($D31="",0,COUNTIF(BankAccts,$D31))</f>
        <v>0</v>
      </c>
    </row>
    <row r="32" spans="1:14">
      <c r="A32" s="38">
        <f>IF(Txn!$B22="","",Txn!$B22)</f>
        <v>0</v>
      </c>
      <c r="B32" s="38">
        <f>IF(Txn!$B22="","",Txn!$C22)</f>
        <v>0</v>
      </c>
      <c r="C32" s="39">
        <f>IF(Txn!$B22="","","تراکنش بانکی")</f>
        <v>0</v>
      </c>
      <c r="D32" s="38">
        <f>IF(Txn!$B22="","",IF(IF(Txn!$U22="TRF",Txn!$Y22,Txn!$Z22)="","",IF(Txn!$U22="TRF",Txn!$Y22,Txn!$Z22)))</f>
        <v>0</v>
      </c>
      <c r="E32" s="39">
        <f>IF($D32="","",IFERROR(VLOOKUP($D32,AcctTbl,2,0),""))</f>
        <v>0</v>
      </c>
      <c r="F32" s="39">
        <f>IF($D32="","",IFERROR(VLOOKUP($D32,AcctTbl,3,0),""))</f>
        <v>0</v>
      </c>
      <c r="G32" s="39">
        <f>IF(Txn!$B22="","",Txn!$D22)</f>
        <v>0</v>
      </c>
      <c r="H32" s="38">
        <f>IF(Txn!$B22="","",Txn!$E22)</f>
        <v>0</v>
      </c>
      <c r="I32" s="40">
        <f>IF(Txn!$B22="",0,Txn!$Q22)</f>
        <v>0</v>
      </c>
      <c r="J32" s="40">
        <f>IF(Txn!$B22="",0,Txn!$R22)</f>
        <v>0</v>
      </c>
      <c r="K32" s="41">
        <f>IF($A32="","",IFERROR(VALUE(MID($A32,6,2)),""))</f>
        <v>0</v>
      </c>
      <c r="L32" s="39">
        <f>IF(Txn!$K22="","","طرف مقابل — "&amp;Txn!$K22)</f>
        <v>0</v>
      </c>
      <c r="N32" s="42">
        <f>IF($D32="",0,COUNTIF(BankAccts,$D32))</f>
        <v>0</v>
      </c>
    </row>
    <row r="33" spans="1:14">
      <c r="A33" s="38">
        <f>IF(Txn!$B23="","",Txn!$B23)</f>
        <v>0</v>
      </c>
      <c r="B33" s="38">
        <f>IF(Txn!$B23="","",Txn!$C23)</f>
        <v>0</v>
      </c>
      <c r="C33" s="39">
        <f>IF(Txn!$B23="","","تراکنش بانکی")</f>
        <v>0</v>
      </c>
      <c r="D33" s="38">
        <f>IF(Txn!$B23="","",IF(Txn!$X23="","",Txn!$X23))</f>
        <v>0</v>
      </c>
      <c r="E33" s="39">
        <f>IF($D33="","",IFERROR(VLOOKUP($D33,AcctTbl,2,0),""))</f>
        <v>0</v>
      </c>
      <c r="F33" s="39">
        <f>IF($D33="","",IFERROR(VLOOKUP($D33,AcctTbl,3,0),""))</f>
        <v>0</v>
      </c>
      <c r="G33" s="39">
        <f>IF(Txn!$B23="","",Txn!$D23)</f>
        <v>0</v>
      </c>
      <c r="H33" s="38">
        <f>IF(Txn!$B23="","",Txn!$E23)</f>
        <v>0</v>
      </c>
      <c r="I33" s="40">
        <f>IF(Txn!$B23="",0,Txn!$O23)</f>
        <v>0</v>
      </c>
      <c r="J33" s="40">
        <f>IF(Txn!$B23="",0,Txn!$P23)</f>
        <v>0</v>
      </c>
      <c r="K33" s="41">
        <f>IF($A33="","",IFERROR(VALUE(MID($A33,6,2)),""))</f>
        <v>0</v>
      </c>
      <c r="L33" s="39">
        <f>IF(Txn!$K23="","",Txn!$K23)</f>
        <v>0</v>
      </c>
      <c r="N33" s="42">
        <f>IF($D33="",0,COUNTIF(BankAccts,$D33))</f>
        <v>0</v>
      </c>
    </row>
    <row r="34" spans="1:14">
      <c r="A34" s="38">
        <f>IF(Txn!$B23="","",Txn!$B23)</f>
        <v>0</v>
      </c>
      <c r="B34" s="38">
        <f>IF(Txn!$B23="","",Txn!$C23)</f>
        <v>0</v>
      </c>
      <c r="C34" s="39">
        <f>IF(Txn!$B23="","","تراکنش بانکی")</f>
        <v>0</v>
      </c>
      <c r="D34" s="38">
        <f>IF(Txn!$B23="","",IF(IF(Txn!$U23="TRF",Txn!$Y23,Txn!$Z23)="","",IF(Txn!$U23="TRF",Txn!$Y23,Txn!$Z23)))</f>
        <v>0</v>
      </c>
      <c r="E34" s="39">
        <f>IF($D34="","",IFERROR(VLOOKUP($D34,AcctTbl,2,0),""))</f>
        <v>0</v>
      </c>
      <c r="F34" s="39">
        <f>IF($D34="","",IFERROR(VLOOKUP($D34,AcctTbl,3,0),""))</f>
        <v>0</v>
      </c>
      <c r="G34" s="39">
        <f>IF(Txn!$B23="","",Txn!$D23)</f>
        <v>0</v>
      </c>
      <c r="H34" s="38">
        <f>IF(Txn!$B23="","",Txn!$E23)</f>
        <v>0</v>
      </c>
      <c r="I34" s="40">
        <f>IF(Txn!$B23="",0,Txn!$Q23)</f>
        <v>0</v>
      </c>
      <c r="J34" s="40">
        <f>IF(Txn!$B23="",0,Txn!$R23)</f>
        <v>0</v>
      </c>
      <c r="K34" s="41">
        <f>IF($A34="","",IFERROR(VALUE(MID($A34,6,2)),""))</f>
        <v>0</v>
      </c>
      <c r="L34" s="39">
        <f>IF(Txn!$K23="","","طرف مقابل — "&amp;Txn!$K23)</f>
        <v>0</v>
      </c>
      <c r="N34" s="42">
        <f>IF($D34="",0,COUNTIF(BankAccts,$D34))</f>
        <v>0</v>
      </c>
    </row>
    <row r="35" spans="1:14">
      <c r="A35" s="38">
        <f>IF(Txn!$B24="","",Txn!$B24)</f>
        <v>0</v>
      </c>
      <c r="B35" s="38">
        <f>IF(Txn!$B24="","",Txn!$C24)</f>
        <v>0</v>
      </c>
      <c r="C35" s="39">
        <f>IF(Txn!$B24="","","تراکنش بانکی")</f>
        <v>0</v>
      </c>
      <c r="D35" s="38">
        <f>IF(Txn!$B24="","",IF(Txn!$X24="","",Txn!$X24))</f>
        <v>0</v>
      </c>
      <c r="E35" s="39">
        <f>IF($D35="","",IFERROR(VLOOKUP($D35,AcctTbl,2,0),""))</f>
        <v>0</v>
      </c>
      <c r="F35" s="39">
        <f>IF($D35="","",IFERROR(VLOOKUP($D35,AcctTbl,3,0),""))</f>
        <v>0</v>
      </c>
      <c r="G35" s="39">
        <f>IF(Txn!$B24="","",Txn!$D24)</f>
        <v>0</v>
      </c>
      <c r="H35" s="38">
        <f>IF(Txn!$B24="","",Txn!$E24)</f>
        <v>0</v>
      </c>
      <c r="I35" s="40">
        <f>IF(Txn!$B24="",0,Txn!$O24)</f>
        <v>0</v>
      </c>
      <c r="J35" s="40">
        <f>IF(Txn!$B24="",0,Txn!$P24)</f>
        <v>0</v>
      </c>
      <c r="K35" s="41">
        <f>IF($A35="","",IFERROR(VALUE(MID($A35,6,2)),""))</f>
        <v>0</v>
      </c>
      <c r="L35" s="39">
        <f>IF(Txn!$K24="","",Txn!$K24)</f>
        <v>0</v>
      </c>
      <c r="N35" s="42">
        <f>IF($D35="",0,COUNTIF(BankAccts,$D35))</f>
        <v>0</v>
      </c>
    </row>
    <row r="36" spans="1:14">
      <c r="A36" s="38">
        <f>IF(Txn!$B24="","",Txn!$B24)</f>
        <v>0</v>
      </c>
      <c r="B36" s="38">
        <f>IF(Txn!$B24="","",Txn!$C24)</f>
        <v>0</v>
      </c>
      <c r="C36" s="39">
        <f>IF(Txn!$B24="","","تراکنش بانکی")</f>
        <v>0</v>
      </c>
      <c r="D36" s="38">
        <f>IF(Txn!$B24="","",IF(IF(Txn!$U24="TRF",Txn!$Y24,Txn!$Z24)="","",IF(Txn!$U24="TRF",Txn!$Y24,Txn!$Z24)))</f>
        <v>0</v>
      </c>
      <c r="E36" s="39">
        <f>IF($D36="","",IFERROR(VLOOKUP($D36,AcctTbl,2,0),""))</f>
        <v>0</v>
      </c>
      <c r="F36" s="39">
        <f>IF($D36="","",IFERROR(VLOOKUP($D36,AcctTbl,3,0),""))</f>
        <v>0</v>
      </c>
      <c r="G36" s="39">
        <f>IF(Txn!$B24="","",Txn!$D24)</f>
        <v>0</v>
      </c>
      <c r="H36" s="38">
        <f>IF(Txn!$B24="","",Txn!$E24)</f>
        <v>0</v>
      </c>
      <c r="I36" s="40">
        <f>IF(Txn!$B24="",0,Txn!$Q24)</f>
        <v>0</v>
      </c>
      <c r="J36" s="40">
        <f>IF(Txn!$B24="",0,Txn!$R24)</f>
        <v>0</v>
      </c>
      <c r="K36" s="41">
        <f>IF($A36="","",IFERROR(VALUE(MID($A36,6,2)),""))</f>
        <v>0</v>
      </c>
      <c r="L36" s="39">
        <f>IF(Txn!$K24="","","طرف مقابل — "&amp;Txn!$K24)</f>
        <v>0</v>
      </c>
      <c r="N36" s="42">
        <f>IF($D36="",0,COUNTIF(BankAccts,$D36))</f>
        <v>0</v>
      </c>
    </row>
    <row r="37" spans="1:14">
      <c r="A37" s="38">
        <f>IF(Txn!$B25="","",Txn!$B25)</f>
        <v>0</v>
      </c>
      <c r="B37" s="38">
        <f>IF(Txn!$B25="","",Txn!$C25)</f>
        <v>0</v>
      </c>
      <c r="C37" s="39">
        <f>IF(Txn!$B25="","","تراکنش بانکی")</f>
        <v>0</v>
      </c>
      <c r="D37" s="38">
        <f>IF(Txn!$B25="","",IF(Txn!$X25="","",Txn!$X25))</f>
        <v>0</v>
      </c>
      <c r="E37" s="39">
        <f>IF($D37="","",IFERROR(VLOOKUP($D37,AcctTbl,2,0),""))</f>
        <v>0</v>
      </c>
      <c r="F37" s="39">
        <f>IF($D37="","",IFERROR(VLOOKUP($D37,AcctTbl,3,0),""))</f>
        <v>0</v>
      </c>
      <c r="G37" s="39">
        <f>IF(Txn!$B25="","",Txn!$D25)</f>
        <v>0</v>
      </c>
      <c r="H37" s="38">
        <f>IF(Txn!$B25="","",Txn!$E25)</f>
        <v>0</v>
      </c>
      <c r="I37" s="40">
        <f>IF(Txn!$B25="",0,Txn!$O25)</f>
        <v>0</v>
      </c>
      <c r="J37" s="40">
        <f>IF(Txn!$B25="",0,Txn!$P25)</f>
        <v>0</v>
      </c>
      <c r="K37" s="41">
        <f>IF($A37="","",IFERROR(VALUE(MID($A37,6,2)),""))</f>
        <v>0</v>
      </c>
      <c r="L37" s="39">
        <f>IF(Txn!$K25="","",Txn!$K25)</f>
        <v>0</v>
      </c>
      <c r="N37" s="42">
        <f>IF($D37="",0,COUNTIF(BankAccts,$D37))</f>
        <v>0</v>
      </c>
    </row>
    <row r="38" spans="1:14">
      <c r="A38" s="38">
        <f>IF(Txn!$B25="","",Txn!$B25)</f>
        <v>0</v>
      </c>
      <c r="B38" s="38">
        <f>IF(Txn!$B25="","",Txn!$C25)</f>
        <v>0</v>
      </c>
      <c r="C38" s="39">
        <f>IF(Txn!$B25="","","تراکنش بانکی")</f>
        <v>0</v>
      </c>
      <c r="D38" s="38">
        <f>IF(Txn!$B25="","",IF(IF(Txn!$U25="TRF",Txn!$Y25,Txn!$Z25)="","",IF(Txn!$U25="TRF",Txn!$Y25,Txn!$Z25)))</f>
        <v>0</v>
      </c>
      <c r="E38" s="39">
        <f>IF($D38="","",IFERROR(VLOOKUP($D38,AcctTbl,2,0),""))</f>
        <v>0</v>
      </c>
      <c r="F38" s="39">
        <f>IF($D38="","",IFERROR(VLOOKUP($D38,AcctTbl,3,0),""))</f>
        <v>0</v>
      </c>
      <c r="G38" s="39">
        <f>IF(Txn!$B25="","",Txn!$D25)</f>
        <v>0</v>
      </c>
      <c r="H38" s="38">
        <f>IF(Txn!$B25="","",Txn!$E25)</f>
        <v>0</v>
      </c>
      <c r="I38" s="40">
        <f>IF(Txn!$B25="",0,Txn!$Q25)</f>
        <v>0</v>
      </c>
      <c r="J38" s="40">
        <f>IF(Txn!$B25="",0,Txn!$R25)</f>
        <v>0</v>
      </c>
      <c r="K38" s="41">
        <f>IF($A38="","",IFERROR(VALUE(MID($A38,6,2)),""))</f>
        <v>0</v>
      </c>
      <c r="L38" s="39">
        <f>IF(Txn!$K25="","","طرف مقابل — "&amp;Txn!$K25)</f>
        <v>0</v>
      </c>
      <c r="N38" s="42">
        <f>IF($D38="",0,COUNTIF(BankAccts,$D38))</f>
        <v>0</v>
      </c>
    </row>
    <row r="39" spans="1:14">
      <c r="A39" s="38">
        <f>IF(Txn!$B26="","",Txn!$B26)</f>
        <v>0</v>
      </c>
      <c r="B39" s="38">
        <f>IF(Txn!$B26="","",Txn!$C26)</f>
        <v>0</v>
      </c>
      <c r="C39" s="39">
        <f>IF(Txn!$B26="","","تراکنش بانکی")</f>
        <v>0</v>
      </c>
      <c r="D39" s="38">
        <f>IF(Txn!$B26="","",IF(Txn!$X26="","",Txn!$X26))</f>
        <v>0</v>
      </c>
      <c r="E39" s="39">
        <f>IF($D39="","",IFERROR(VLOOKUP($D39,AcctTbl,2,0),""))</f>
        <v>0</v>
      </c>
      <c r="F39" s="39">
        <f>IF($D39="","",IFERROR(VLOOKUP($D39,AcctTbl,3,0),""))</f>
        <v>0</v>
      </c>
      <c r="G39" s="39">
        <f>IF(Txn!$B26="","",Txn!$D26)</f>
        <v>0</v>
      </c>
      <c r="H39" s="38">
        <f>IF(Txn!$B26="","",Txn!$E26)</f>
        <v>0</v>
      </c>
      <c r="I39" s="40">
        <f>IF(Txn!$B26="",0,Txn!$O26)</f>
        <v>0</v>
      </c>
      <c r="J39" s="40">
        <f>IF(Txn!$B26="",0,Txn!$P26)</f>
        <v>0</v>
      </c>
      <c r="K39" s="41">
        <f>IF($A39="","",IFERROR(VALUE(MID($A39,6,2)),""))</f>
        <v>0</v>
      </c>
      <c r="L39" s="39">
        <f>IF(Txn!$K26="","",Txn!$K26)</f>
        <v>0</v>
      </c>
      <c r="N39" s="42">
        <f>IF($D39="",0,COUNTIF(BankAccts,$D39))</f>
        <v>0</v>
      </c>
    </row>
    <row r="40" spans="1:14">
      <c r="A40" s="38">
        <f>IF(Txn!$B26="","",Txn!$B26)</f>
        <v>0</v>
      </c>
      <c r="B40" s="38">
        <f>IF(Txn!$B26="","",Txn!$C26)</f>
        <v>0</v>
      </c>
      <c r="C40" s="39">
        <f>IF(Txn!$B26="","","تراکنش بانکی")</f>
        <v>0</v>
      </c>
      <c r="D40" s="38">
        <f>IF(Txn!$B26="","",IF(IF(Txn!$U26="TRF",Txn!$Y26,Txn!$Z26)="","",IF(Txn!$U26="TRF",Txn!$Y26,Txn!$Z26)))</f>
        <v>0</v>
      </c>
      <c r="E40" s="39">
        <f>IF($D40="","",IFERROR(VLOOKUP($D40,AcctTbl,2,0),""))</f>
        <v>0</v>
      </c>
      <c r="F40" s="39">
        <f>IF($D40="","",IFERROR(VLOOKUP($D40,AcctTbl,3,0),""))</f>
        <v>0</v>
      </c>
      <c r="G40" s="39">
        <f>IF(Txn!$B26="","",Txn!$D26)</f>
        <v>0</v>
      </c>
      <c r="H40" s="38">
        <f>IF(Txn!$B26="","",Txn!$E26)</f>
        <v>0</v>
      </c>
      <c r="I40" s="40">
        <f>IF(Txn!$B26="",0,Txn!$Q26)</f>
        <v>0</v>
      </c>
      <c r="J40" s="40">
        <f>IF(Txn!$B26="",0,Txn!$R26)</f>
        <v>0</v>
      </c>
      <c r="K40" s="41">
        <f>IF($A40="","",IFERROR(VALUE(MID($A40,6,2)),""))</f>
        <v>0</v>
      </c>
      <c r="L40" s="39">
        <f>IF(Txn!$K26="","","طرف مقابل — "&amp;Txn!$K26)</f>
        <v>0</v>
      </c>
      <c r="N40" s="42">
        <f>IF($D40="",0,COUNTIF(BankAccts,$D40))</f>
        <v>0</v>
      </c>
    </row>
    <row r="41" spans="1:14">
      <c r="A41" s="38">
        <f>IF(Txn!$B27="","",Txn!$B27)</f>
        <v>0</v>
      </c>
      <c r="B41" s="38">
        <f>IF(Txn!$B27="","",Txn!$C27)</f>
        <v>0</v>
      </c>
      <c r="C41" s="39">
        <f>IF(Txn!$B27="","","تراکنش بانکی")</f>
        <v>0</v>
      </c>
      <c r="D41" s="38">
        <f>IF(Txn!$B27="","",IF(Txn!$X27="","",Txn!$X27))</f>
        <v>0</v>
      </c>
      <c r="E41" s="39">
        <f>IF($D41="","",IFERROR(VLOOKUP($D41,AcctTbl,2,0),""))</f>
        <v>0</v>
      </c>
      <c r="F41" s="39">
        <f>IF($D41="","",IFERROR(VLOOKUP($D41,AcctTbl,3,0),""))</f>
        <v>0</v>
      </c>
      <c r="G41" s="39">
        <f>IF(Txn!$B27="","",Txn!$D27)</f>
        <v>0</v>
      </c>
      <c r="H41" s="38">
        <f>IF(Txn!$B27="","",Txn!$E27)</f>
        <v>0</v>
      </c>
      <c r="I41" s="40">
        <f>IF(Txn!$B27="",0,Txn!$O27)</f>
        <v>0</v>
      </c>
      <c r="J41" s="40">
        <f>IF(Txn!$B27="",0,Txn!$P27)</f>
        <v>0</v>
      </c>
      <c r="K41" s="41">
        <f>IF($A41="","",IFERROR(VALUE(MID($A41,6,2)),""))</f>
        <v>0</v>
      </c>
      <c r="L41" s="39">
        <f>IF(Txn!$K27="","",Txn!$K27)</f>
        <v>0</v>
      </c>
      <c r="N41" s="42">
        <f>IF($D41="",0,COUNTIF(BankAccts,$D41))</f>
        <v>0</v>
      </c>
    </row>
    <row r="42" spans="1:14">
      <c r="A42" s="38">
        <f>IF(Txn!$B27="","",Txn!$B27)</f>
        <v>0</v>
      </c>
      <c r="B42" s="38">
        <f>IF(Txn!$B27="","",Txn!$C27)</f>
        <v>0</v>
      </c>
      <c r="C42" s="39">
        <f>IF(Txn!$B27="","","تراکنش بانکی")</f>
        <v>0</v>
      </c>
      <c r="D42" s="38">
        <f>IF(Txn!$B27="","",IF(IF(Txn!$U27="TRF",Txn!$Y27,Txn!$Z27)="","",IF(Txn!$U27="TRF",Txn!$Y27,Txn!$Z27)))</f>
        <v>0</v>
      </c>
      <c r="E42" s="39">
        <f>IF($D42="","",IFERROR(VLOOKUP($D42,AcctTbl,2,0),""))</f>
        <v>0</v>
      </c>
      <c r="F42" s="39">
        <f>IF($D42="","",IFERROR(VLOOKUP($D42,AcctTbl,3,0),""))</f>
        <v>0</v>
      </c>
      <c r="G42" s="39">
        <f>IF(Txn!$B27="","",Txn!$D27)</f>
        <v>0</v>
      </c>
      <c r="H42" s="38">
        <f>IF(Txn!$B27="","",Txn!$E27)</f>
        <v>0</v>
      </c>
      <c r="I42" s="40">
        <f>IF(Txn!$B27="",0,Txn!$Q27)</f>
        <v>0</v>
      </c>
      <c r="J42" s="40">
        <f>IF(Txn!$B27="",0,Txn!$R27)</f>
        <v>0</v>
      </c>
      <c r="K42" s="41">
        <f>IF($A42="","",IFERROR(VALUE(MID($A42,6,2)),""))</f>
        <v>0</v>
      </c>
      <c r="L42" s="39">
        <f>IF(Txn!$K27="","","طرف مقابل — "&amp;Txn!$K27)</f>
        <v>0</v>
      </c>
      <c r="N42" s="42">
        <f>IF($D42="",0,COUNTIF(BankAccts,$D42))</f>
        <v>0</v>
      </c>
    </row>
    <row r="43" spans="1:14">
      <c r="A43" s="38">
        <f>IF(Txn!$B28="","",Txn!$B28)</f>
        <v>0</v>
      </c>
      <c r="B43" s="38">
        <f>IF(Txn!$B28="","",Txn!$C28)</f>
        <v>0</v>
      </c>
      <c r="C43" s="39">
        <f>IF(Txn!$B28="","","تراکنش بانکی")</f>
        <v>0</v>
      </c>
      <c r="D43" s="38">
        <f>IF(Txn!$B28="","",IF(Txn!$X28="","",Txn!$X28))</f>
        <v>0</v>
      </c>
      <c r="E43" s="39">
        <f>IF($D43="","",IFERROR(VLOOKUP($D43,AcctTbl,2,0),""))</f>
        <v>0</v>
      </c>
      <c r="F43" s="39">
        <f>IF($D43="","",IFERROR(VLOOKUP($D43,AcctTbl,3,0),""))</f>
        <v>0</v>
      </c>
      <c r="G43" s="39">
        <f>IF(Txn!$B28="","",Txn!$D28)</f>
        <v>0</v>
      </c>
      <c r="H43" s="38">
        <f>IF(Txn!$B28="","",Txn!$E28)</f>
        <v>0</v>
      </c>
      <c r="I43" s="40">
        <f>IF(Txn!$B28="",0,Txn!$O28)</f>
        <v>0</v>
      </c>
      <c r="J43" s="40">
        <f>IF(Txn!$B28="",0,Txn!$P28)</f>
        <v>0</v>
      </c>
      <c r="K43" s="41">
        <f>IF($A43="","",IFERROR(VALUE(MID($A43,6,2)),""))</f>
        <v>0</v>
      </c>
      <c r="L43" s="39">
        <f>IF(Txn!$K28="","",Txn!$K28)</f>
        <v>0</v>
      </c>
      <c r="N43" s="42">
        <f>IF($D43="",0,COUNTIF(BankAccts,$D43))</f>
        <v>0</v>
      </c>
    </row>
    <row r="44" spans="1:14">
      <c r="A44" s="38">
        <f>IF(Txn!$B28="","",Txn!$B28)</f>
        <v>0</v>
      </c>
      <c r="B44" s="38">
        <f>IF(Txn!$B28="","",Txn!$C28)</f>
        <v>0</v>
      </c>
      <c r="C44" s="39">
        <f>IF(Txn!$B28="","","تراکنش بانکی")</f>
        <v>0</v>
      </c>
      <c r="D44" s="38">
        <f>IF(Txn!$B28="","",IF(IF(Txn!$U28="TRF",Txn!$Y28,Txn!$Z28)="","",IF(Txn!$U28="TRF",Txn!$Y28,Txn!$Z28)))</f>
        <v>0</v>
      </c>
      <c r="E44" s="39">
        <f>IF($D44="","",IFERROR(VLOOKUP($D44,AcctTbl,2,0),""))</f>
        <v>0</v>
      </c>
      <c r="F44" s="39">
        <f>IF($D44="","",IFERROR(VLOOKUP($D44,AcctTbl,3,0),""))</f>
        <v>0</v>
      </c>
      <c r="G44" s="39">
        <f>IF(Txn!$B28="","",Txn!$D28)</f>
        <v>0</v>
      </c>
      <c r="H44" s="38">
        <f>IF(Txn!$B28="","",Txn!$E28)</f>
        <v>0</v>
      </c>
      <c r="I44" s="40">
        <f>IF(Txn!$B28="",0,Txn!$Q28)</f>
        <v>0</v>
      </c>
      <c r="J44" s="40">
        <f>IF(Txn!$B28="",0,Txn!$R28)</f>
        <v>0</v>
      </c>
      <c r="K44" s="41">
        <f>IF($A44="","",IFERROR(VALUE(MID($A44,6,2)),""))</f>
        <v>0</v>
      </c>
      <c r="L44" s="39">
        <f>IF(Txn!$K28="","","طرف مقابل — "&amp;Txn!$K28)</f>
        <v>0</v>
      </c>
      <c r="N44" s="42">
        <f>IF($D44="",0,COUNTIF(BankAccts,$D44))</f>
        <v>0</v>
      </c>
    </row>
    <row r="45" spans="1:14">
      <c r="A45" s="38">
        <f>IF(Txn!$B29="","",Txn!$B29)</f>
        <v>0</v>
      </c>
      <c r="B45" s="38">
        <f>IF(Txn!$B29="","",Txn!$C29)</f>
        <v>0</v>
      </c>
      <c r="C45" s="39">
        <f>IF(Txn!$B29="","","تراکنش بانکی")</f>
        <v>0</v>
      </c>
      <c r="D45" s="38">
        <f>IF(Txn!$B29="","",IF(Txn!$X29="","",Txn!$X29))</f>
        <v>0</v>
      </c>
      <c r="E45" s="39">
        <f>IF($D45="","",IFERROR(VLOOKUP($D45,AcctTbl,2,0),""))</f>
        <v>0</v>
      </c>
      <c r="F45" s="39">
        <f>IF($D45="","",IFERROR(VLOOKUP($D45,AcctTbl,3,0),""))</f>
        <v>0</v>
      </c>
      <c r="G45" s="39">
        <f>IF(Txn!$B29="","",Txn!$D29)</f>
        <v>0</v>
      </c>
      <c r="H45" s="38">
        <f>IF(Txn!$B29="","",Txn!$E29)</f>
        <v>0</v>
      </c>
      <c r="I45" s="40">
        <f>IF(Txn!$B29="",0,Txn!$O29)</f>
        <v>0</v>
      </c>
      <c r="J45" s="40">
        <f>IF(Txn!$B29="",0,Txn!$P29)</f>
        <v>0</v>
      </c>
      <c r="K45" s="41">
        <f>IF($A45="","",IFERROR(VALUE(MID($A45,6,2)),""))</f>
        <v>0</v>
      </c>
      <c r="L45" s="39">
        <f>IF(Txn!$K29="","",Txn!$K29)</f>
        <v>0</v>
      </c>
      <c r="N45" s="42">
        <f>IF($D45="",0,COUNTIF(BankAccts,$D45))</f>
        <v>0</v>
      </c>
    </row>
    <row r="46" spans="1:14">
      <c r="A46" s="38">
        <f>IF(Txn!$B29="","",Txn!$B29)</f>
        <v>0</v>
      </c>
      <c r="B46" s="38">
        <f>IF(Txn!$B29="","",Txn!$C29)</f>
        <v>0</v>
      </c>
      <c r="C46" s="39">
        <f>IF(Txn!$B29="","","تراکنش بانکی")</f>
        <v>0</v>
      </c>
      <c r="D46" s="38">
        <f>IF(Txn!$B29="","",IF(IF(Txn!$U29="TRF",Txn!$Y29,Txn!$Z29)="","",IF(Txn!$U29="TRF",Txn!$Y29,Txn!$Z29)))</f>
        <v>0</v>
      </c>
      <c r="E46" s="39">
        <f>IF($D46="","",IFERROR(VLOOKUP($D46,AcctTbl,2,0),""))</f>
        <v>0</v>
      </c>
      <c r="F46" s="39">
        <f>IF($D46="","",IFERROR(VLOOKUP($D46,AcctTbl,3,0),""))</f>
        <v>0</v>
      </c>
      <c r="G46" s="39">
        <f>IF(Txn!$B29="","",Txn!$D29)</f>
        <v>0</v>
      </c>
      <c r="H46" s="38">
        <f>IF(Txn!$B29="","",Txn!$E29)</f>
        <v>0</v>
      </c>
      <c r="I46" s="40">
        <f>IF(Txn!$B29="",0,Txn!$Q29)</f>
        <v>0</v>
      </c>
      <c r="J46" s="40">
        <f>IF(Txn!$B29="",0,Txn!$R29)</f>
        <v>0</v>
      </c>
      <c r="K46" s="41">
        <f>IF($A46="","",IFERROR(VALUE(MID($A46,6,2)),""))</f>
        <v>0</v>
      </c>
      <c r="L46" s="39">
        <f>IF(Txn!$K29="","","طرف مقابل — "&amp;Txn!$K29)</f>
        <v>0</v>
      </c>
      <c r="N46" s="42">
        <f>IF($D46="",0,COUNTIF(BankAccts,$D46))</f>
        <v>0</v>
      </c>
    </row>
    <row r="47" spans="1:14">
      <c r="A47" s="38">
        <f>IF(Txn!$B30="","",Txn!$B30)</f>
        <v>0</v>
      </c>
      <c r="B47" s="38">
        <f>IF(Txn!$B30="","",Txn!$C30)</f>
        <v>0</v>
      </c>
      <c r="C47" s="39">
        <f>IF(Txn!$B30="","","تراکنش بانکی")</f>
        <v>0</v>
      </c>
      <c r="D47" s="38">
        <f>IF(Txn!$B30="","",IF(Txn!$X30="","",Txn!$X30))</f>
        <v>0</v>
      </c>
      <c r="E47" s="39">
        <f>IF($D47="","",IFERROR(VLOOKUP($D47,AcctTbl,2,0),""))</f>
        <v>0</v>
      </c>
      <c r="F47" s="39">
        <f>IF($D47="","",IFERROR(VLOOKUP($D47,AcctTbl,3,0),""))</f>
        <v>0</v>
      </c>
      <c r="G47" s="39">
        <f>IF(Txn!$B30="","",Txn!$D30)</f>
        <v>0</v>
      </c>
      <c r="H47" s="38">
        <f>IF(Txn!$B30="","",Txn!$E30)</f>
        <v>0</v>
      </c>
      <c r="I47" s="40">
        <f>IF(Txn!$B30="",0,Txn!$O30)</f>
        <v>0</v>
      </c>
      <c r="J47" s="40">
        <f>IF(Txn!$B30="",0,Txn!$P30)</f>
        <v>0</v>
      </c>
      <c r="K47" s="41">
        <f>IF($A47="","",IFERROR(VALUE(MID($A47,6,2)),""))</f>
        <v>0</v>
      </c>
      <c r="L47" s="39">
        <f>IF(Txn!$K30="","",Txn!$K30)</f>
        <v>0</v>
      </c>
      <c r="N47" s="42">
        <f>IF($D47="",0,COUNTIF(BankAccts,$D47))</f>
        <v>0</v>
      </c>
    </row>
    <row r="48" spans="1:14">
      <c r="A48" s="38">
        <f>IF(Txn!$B30="","",Txn!$B30)</f>
        <v>0</v>
      </c>
      <c r="B48" s="38">
        <f>IF(Txn!$B30="","",Txn!$C30)</f>
        <v>0</v>
      </c>
      <c r="C48" s="39">
        <f>IF(Txn!$B30="","","تراکنش بانکی")</f>
        <v>0</v>
      </c>
      <c r="D48" s="38">
        <f>IF(Txn!$B30="","",IF(IF(Txn!$U30="TRF",Txn!$Y30,Txn!$Z30)="","",IF(Txn!$U30="TRF",Txn!$Y30,Txn!$Z30)))</f>
        <v>0</v>
      </c>
      <c r="E48" s="39">
        <f>IF($D48="","",IFERROR(VLOOKUP($D48,AcctTbl,2,0),""))</f>
        <v>0</v>
      </c>
      <c r="F48" s="39">
        <f>IF($D48="","",IFERROR(VLOOKUP($D48,AcctTbl,3,0),""))</f>
        <v>0</v>
      </c>
      <c r="G48" s="39">
        <f>IF(Txn!$B30="","",Txn!$D30)</f>
        <v>0</v>
      </c>
      <c r="H48" s="38">
        <f>IF(Txn!$B30="","",Txn!$E30)</f>
        <v>0</v>
      </c>
      <c r="I48" s="40">
        <f>IF(Txn!$B30="",0,Txn!$Q30)</f>
        <v>0</v>
      </c>
      <c r="J48" s="40">
        <f>IF(Txn!$B30="",0,Txn!$R30)</f>
        <v>0</v>
      </c>
      <c r="K48" s="41">
        <f>IF($A48="","",IFERROR(VALUE(MID($A48,6,2)),""))</f>
        <v>0</v>
      </c>
      <c r="L48" s="39">
        <f>IF(Txn!$K30="","","طرف مقابل — "&amp;Txn!$K30)</f>
        <v>0</v>
      </c>
      <c r="N48" s="42">
        <f>IF($D48="",0,COUNTIF(BankAccts,$D48))</f>
        <v>0</v>
      </c>
    </row>
    <row r="49" spans="1:14">
      <c r="A49" s="38">
        <f>IF(Txn!$B31="","",Txn!$B31)</f>
        <v>0</v>
      </c>
      <c r="B49" s="38">
        <f>IF(Txn!$B31="","",Txn!$C31)</f>
        <v>0</v>
      </c>
      <c r="C49" s="39">
        <f>IF(Txn!$B31="","","تراکنش بانکی")</f>
        <v>0</v>
      </c>
      <c r="D49" s="38">
        <f>IF(Txn!$B31="","",IF(Txn!$X31="","",Txn!$X31))</f>
        <v>0</v>
      </c>
      <c r="E49" s="39">
        <f>IF($D49="","",IFERROR(VLOOKUP($D49,AcctTbl,2,0),""))</f>
        <v>0</v>
      </c>
      <c r="F49" s="39">
        <f>IF($D49="","",IFERROR(VLOOKUP($D49,AcctTbl,3,0),""))</f>
        <v>0</v>
      </c>
      <c r="G49" s="39">
        <f>IF(Txn!$B31="","",Txn!$D31)</f>
        <v>0</v>
      </c>
      <c r="H49" s="38">
        <f>IF(Txn!$B31="","",Txn!$E31)</f>
        <v>0</v>
      </c>
      <c r="I49" s="40">
        <f>IF(Txn!$B31="",0,Txn!$O31)</f>
        <v>0</v>
      </c>
      <c r="J49" s="40">
        <f>IF(Txn!$B31="",0,Txn!$P31)</f>
        <v>0</v>
      </c>
      <c r="K49" s="41">
        <f>IF($A49="","",IFERROR(VALUE(MID($A49,6,2)),""))</f>
        <v>0</v>
      </c>
      <c r="L49" s="39">
        <f>IF(Txn!$K31="","",Txn!$K31)</f>
        <v>0</v>
      </c>
      <c r="N49" s="42">
        <f>IF($D49="",0,COUNTIF(BankAccts,$D49))</f>
        <v>0</v>
      </c>
    </row>
    <row r="50" spans="1:14">
      <c r="A50" s="38">
        <f>IF(Txn!$B31="","",Txn!$B31)</f>
        <v>0</v>
      </c>
      <c r="B50" s="38">
        <f>IF(Txn!$B31="","",Txn!$C31)</f>
        <v>0</v>
      </c>
      <c r="C50" s="39">
        <f>IF(Txn!$B31="","","تراکنش بانکی")</f>
        <v>0</v>
      </c>
      <c r="D50" s="38">
        <f>IF(Txn!$B31="","",IF(IF(Txn!$U31="TRF",Txn!$Y31,Txn!$Z31)="","",IF(Txn!$U31="TRF",Txn!$Y31,Txn!$Z31)))</f>
        <v>0</v>
      </c>
      <c r="E50" s="39">
        <f>IF($D50="","",IFERROR(VLOOKUP($D50,AcctTbl,2,0),""))</f>
        <v>0</v>
      </c>
      <c r="F50" s="39">
        <f>IF($D50="","",IFERROR(VLOOKUP($D50,AcctTbl,3,0),""))</f>
        <v>0</v>
      </c>
      <c r="G50" s="39">
        <f>IF(Txn!$B31="","",Txn!$D31)</f>
        <v>0</v>
      </c>
      <c r="H50" s="38">
        <f>IF(Txn!$B31="","",Txn!$E31)</f>
        <v>0</v>
      </c>
      <c r="I50" s="40">
        <f>IF(Txn!$B31="",0,Txn!$Q31)</f>
        <v>0</v>
      </c>
      <c r="J50" s="40">
        <f>IF(Txn!$B31="",0,Txn!$R31)</f>
        <v>0</v>
      </c>
      <c r="K50" s="41">
        <f>IF($A50="","",IFERROR(VALUE(MID($A50,6,2)),""))</f>
        <v>0</v>
      </c>
      <c r="L50" s="39">
        <f>IF(Txn!$K31="","","طرف مقابل — "&amp;Txn!$K31)</f>
        <v>0</v>
      </c>
      <c r="N50" s="42">
        <f>IF($D50="",0,COUNTIF(BankAccts,$D50))</f>
        <v>0</v>
      </c>
    </row>
    <row r="51" spans="1:14">
      <c r="A51" s="38">
        <f>IF(Txn!$B32="","",Txn!$B32)</f>
        <v>0</v>
      </c>
      <c r="B51" s="38">
        <f>IF(Txn!$B32="","",Txn!$C32)</f>
        <v>0</v>
      </c>
      <c r="C51" s="39">
        <f>IF(Txn!$B32="","","تراکنش بانکی")</f>
        <v>0</v>
      </c>
      <c r="D51" s="38">
        <f>IF(Txn!$B32="","",IF(Txn!$X32="","",Txn!$X32))</f>
        <v>0</v>
      </c>
      <c r="E51" s="39">
        <f>IF($D51="","",IFERROR(VLOOKUP($D51,AcctTbl,2,0),""))</f>
        <v>0</v>
      </c>
      <c r="F51" s="39">
        <f>IF($D51="","",IFERROR(VLOOKUP($D51,AcctTbl,3,0),""))</f>
        <v>0</v>
      </c>
      <c r="G51" s="39">
        <f>IF(Txn!$B32="","",Txn!$D32)</f>
        <v>0</v>
      </c>
      <c r="H51" s="38">
        <f>IF(Txn!$B32="","",Txn!$E32)</f>
        <v>0</v>
      </c>
      <c r="I51" s="40">
        <f>IF(Txn!$B32="",0,Txn!$O32)</f>
        <v>0</v>
      </c>
      <c r="J51" s="40">
        <f>IF(Txn!$B32="",0,Txn!$P32)</f>
        <v>0</v>
      </c>
      <c r="K51" s="41">
        <f>IF($A51="","",IFERROR(VALUE(MID($A51,6,2)),""))</f>
        <v>0</v>
      </c>
      <c r="L51" s="39">
        <f>IF(Txn!$K32="","",Txn!$K32)</f>
        <v>0</v>
      </c>
      <c r="N51" s="42">
        <f>IF($D51="",0,COUNTIF(BankAccts,$D51))</f>
        <v>0</v>
      </c>
    </row>
    <row r="52" spans="1:14">
      <c r="A52" s="38">
        <f>IF(Txn!$B32="","",Txn!$B32)</f>
        <v>0</v>
      </c>
      <c r="B52" s="38">
        <f>IF(Txn!$B32="","",Txn!$C32)</f>
        <v>0</v>
      </c>
      <c r="C52" s="39">
        <f>IF(Txn!$B32="","","تراکنش بانکی")</f>
        <v>0</v>
      </c>
      <c r="D52" s="38">
        <f>IF(Txn!$B32="","",IF(IF(Txn!$U32="TRF",Txn!$Y32,Txn!$Z32)="","",IF(Txn!$U32="TRF",Txn!$Y32,Txn!$Z32)))</f>
        <v>0</v>
      </c>
      <c r="E52" s="39">
        <f>IF($D52="","",IFERROR(VLOOKUP($D52,AcctTbl,2,0),""))</f>
        <v>0</v>
      </c>
      <c r="F52" s="39">
        <f>IF($D52="","",IFERROR(VLOOKUP($D52,AcctTbl,3,0),""))</f>
        <v>0</v>
      </c>
      <c r="G52" s="39">
        <f>IF(Txn!$B32="","",Txn!$D32)</f>
        <v>0</v>
      </c>
      <c r="H52" s="38">
        <f>IF(Txn!$B32="","",Txn!$E32)</f>
        <v>0</v>
      </c>
      <c r="I52" s="40">
        <f>IF(Txn!$B32="",0,Txn!$Q32)</f>
        <v>0</v>
      </c>
      <c r="J52" s="40">
        <f>IF(Txn!$B32="",0,Txn!$R32)</f>
        <v>0</v>
      </c>
      <c r="K52" s="41">
        <f>IF($A52="","",IFERROR(VALUE(MID($A52,6,2)),""))</f>
        <v>0</v>
      </c>
      <c r="L52" s="39">
        <f>IF(Txn!$K32="","","طرف مقابل — "&amp;Txn!$K32)</f>
        <v>0</v>
      </c>
      <c r="N52" s="42">
        <f>IF($D52="",0,COUNTIF(BankAccts,$D52))</f>
        <v>0</v>
      </c>
    </row>
    <row r="53" spans="1:14">
      <c r="A53" s="38">
        <f>IF(Txn!$B33="","",Txn!$B33)</f>
        <v>0</v>
      </c>
      <c r="B53" s="38">
        <f>IF(Txn!$B33="","",Txn!$C33)</f>
        <v>0</v>
      </c>
      <c r="C53" s="39">
        <f>IF(Txn!$B33="","","تراکنش بانکی")</f>
        <v>0</v>
      </c>
      <c r="D53" s="38">
        <f>IF(Txn!$B33="","",IF(Txn!$X33="","",Txn!$X33))</f>
        <v>0</v>
      </c>
      <c r="E53" s="39">
        <f>IF($D53="","",IFERROR(VLOOKUP($D53,AcctTbl,2,0),""))</f>
        <v>0</v>
      </c>
      <c r="F53" s="39">
        <f>IF($D53="","",IFERROR(VLOOKUP($D53,AcctTbl,3,0),""))</f>
        <v>0</v>
      </c>
      <c r="G53" s="39">
        <f>IF(Txn!$B33="","",Txn!$D33)</f>
        <v>0</v>
      </c>
      <c r="H53" s="38">
        <f>IF(Txn!$B33="","",Txn!$E33)</f>
        <v>0</v>
      </c>
      <c r="I53" s="40">
        <f>IF(Txn!$B33="",0,Txn!$O33)</f>
        <v>0</v>
      </c>
      <c r="J53" s="40">
        <f>IF(Txn!$B33="",0,Txn!$P33)</f>
        <v>0</v>
      </c>
      <c r="K53" s="41">
        <f>IF($A53="","",IFERROR(VALUE(MID($A53,6,2)),""))</f>
        <v>0</v>
      </c>
      <c r="L53" s="39">
        <f>IF(Txn!$K33="","",Txn!$K33)</f>
        <v>0</v>
      </c>
      <c r="N53" s="42">
        <f>IF($D53="",0,COUNTIF(BankAccts,$D53))</f>
        <v>0</v>
      </c>
    </row>
    <row r="54" spans="1:14">
      <c r="A54" s="38">
        <f>IF(Txn!$B33="","",Txn!$B33)</f>
        <v>0</v>
      </c>
      <c r="B54" s="38">
        <f>IF(Txn!$B33="","",Txn!$C33)</f>
        <v>0</v>
      </c>
      <c r="C54" s="39">
        <f>IF(Txn!$B33="","","تراکنش بانکی")</f>
        <v>0</v>
      </c>
      <c r="D54" s="38">
        <f>IF(Txn!$B33="","",IF(IF(Txn!$U33="TRF",Txn!$Y33,Txn!$Z33)="","",IF(Txn!$U33="TRF",Txn!$Y33,Txn!$Z33)))</f>
        <v>0</v>
      </c>
      <c r="E54" s="39">
        <f>IF($D54="","",IFERROR(VLOOKUP($D54,AcctTbl,2,0),""))</f>
        <v>0</v>
      </c>
      <c r="F54" s="39">
        <f>IF($D54="","",IFERROR(VLOOKUP($D54,AcctTbl,3,0),""))</f>
        <v>0</v>
      </c>
      <c r="G54" s="39">
        <f>IF(Txn!$B33="","",Txn!$D33)</f>
        <v>0</v>
      </c>
      <c r="H54" s="38">
        <f>IF(Txn!$B33="","",Txn!$E33)</f>
        <v>0</v>
      </c>
      <c r="I54" s="40">
        <f>IF(Txn!$B33="",0,Txn!$Q33)</f>
        <v>0</v>
      </c>
      <c r="J54" s="40">
        <f>IF(Txn!$B33="",0,Txn!$R33)</f>
        <v>0</v>
      </c>
      <c r="K54" s="41">
        <f>IF($A54="","",IFERROR(VALUE(MID($A54,6,2)),""))</f>
        <v>0</v>
      </c>
      <c r="L54" s="39">
        <f>IF(Txn!$K33="","","طرف مقابل — "&amp;Txn!$K33)</f>
        <v>0</v>
      </c>
      <c r="N54" s="42">
        <f>IF($D54="",0,COUNTIF(BankAccts,$D54))</f>
        <v>0</v>
      </c>
    </row>
    <row r="55" spans="1:14">
      <c r="A55" s="38">
        <f>IF(Txn!$B34="","",Txn!$B34)</f>
        <v>0</v>
      </c>
      <c r="B55" s="38">
        <f>IF(Txn!$B34="","",Txn!$C34)</f>
        <v>0</v>
      </c>
      <c r="C55" s="39">
        <f>IF(Txn!$B34="","","تراکنش بانکی")</f>
        <v>0</v>
      </c>
      <c r="D55" s="38">
        <f>IF(Txn!$B34="","",IF(Txn!$X34="","",Txn!$X34))</f>
        <v>0</v>
      </c>
      <c r="E55" s="39">
        <f>IF($D55="","",IFERROR(VLOOKUP($D55,AcctTbl,2,0),""))</f>
        <v>0</v>
      </c>
      <c r="F55" s="39">
        <f>IF($D55="","",IFERROR(VLOOKUP($D55,AcctTbl,3,0),""))</f>
        <v>0</v>
      </c>
      <c r="G55" s="39">
        <f>IF(Txn!$B34="","",Txn!$D34)</f>
        <v>0</v>
      </c>
      <c r="H55" s="38">
        <f>IF(Txn!$B34="","",Txn!$E34)</f>
        <v>0</v>
      </c>
      <c r="I55" s="40">
        <f>IF(Txn!$B34="",0,Txn!$O34)</f>
        <v>0</v>
      </c>
      <c r="J55" s="40">
        <f>IF(Txn!$B34="",0,Txn!$P34)</f>
        <v>0</v>
      </c>
      <c r="K55" s="41">
        <f>IF($A55="","",IFERROR(VALUE(MID($A55,6,2)),""))</f>
        <v>0</v>
      </c>
      <c r="L55" s="39">
        <f>IF(Txn!$K34="","",Txn!$K34)</f>
        <v>0</v>
      </c>
      <c r="N55" s="42">
        <f>IF($D55="",0,COUNTIF(BankAccts,$D55))</f>
        <v>0</v>
      </c>
    </row>
    <row r="56" spans="1:14">
      <c r="A56" s="38">
        <f>IF(Txn!$B34="","",Txn!$B34)</f>
        <v>0</v>
      </c>
      <c r="B56" s="38">
        <f>IF(Txn!$B34="","",Txn!$C34)</f>
        <v>0</v>
      </c>
      <c r="C56" s="39">
        <f>IF(Txn!$B34="","","تراکنش بانکی")</f>
        <v>0</v>
      </c>
      <c r="D56" s="38">
        <f>IF(Txn!$B34="","",IF(IF(Txn!$U34="TRF",Txn!$Y34,Txn!$Z34)="","",IF(Txn!$U34="TRF",Txn!$Y34,Txn!$Z34)))</f>
        <v>0</v>
      </c>
      <c r="E56" s="39">
        <f>IF($D56="","",IFERROR(VLOOKUP($D56,AcctTbl,2,0),""))</f>
        <v>0</v>
      </c>
      <c r="F56" s="39">
        <f>IF($D56="","",IFERROR(VLOOKUP($D56,AcctTbl,3,0),""))</f>
        <v>0</v>
      </c>
      <c r="G56" s="39">
        <f>IF(Txn!$B34="","",Txn!$D34)</f>
        <v>0</v>
      </c>
      <c r="H56" s="38">
        <f>IF(Txn!$B34="","",Txn!$E34)</f>
        <v>0</v>
      </c>
      <c r="I56" s="40">
        <f>IF(Txn!$B34="",0,Txn!$Q34)</f>
        <v>0</v>
      </c>
      <c r="J56" s="40">
        <f>IF(Txn!$B34="",0,Txn!$R34)</f>
        <v>0</v>
      </c>
      <c r="K56" s="41">
        <f>IF($A56="","",IFERROR(VALUE(MID($A56,6,2)),""))</f>
        <v>0</v>
      </c>
      <c r="L56" s="39">
        <f>IF(Txn!$K34="","","طرف مقابل — "&amp;Txn!$K34)</f>
        <v>0</v>
      </c>
      <c r="N56" s="42">
        <f>IF($D56="",0,COUNTIF(BankAccts,$D56))</f>
        <v>0</v>
      </c>
    </row>
    <row r="57" spans="1:14">
      <c r="A57" s="38">
        <f>IF(Txn!$B35="","",Txn!$B35)</f>
        <v>0</v>
      </c>
      <c r="B57" s="38">
        <f>IF(Txn!$B35="","",Txn!$C35)</f>
        <v>0</v>
      </c>
      <c r="C57" s="39">
        <f>IF(Txn!$B35="","","تراکنش بانکی")</f>
        <v>0</v>
      </c>
      <c r="D57" s="38">
        <f>IF(Txn!$B35="","",IF(Txn!$X35="","",Txn!$X35))</f>
        <v>0</v>
      </c>
      <c r="E57" s="39">
        <f>IF($D57="","",IFERROR(VLOOKUP($D57,AcctTbl,2,0),""))</f>
        <v>0</v>
      </c>
      <c r="F57" s="39">
        <f>IF($D57="","",IFERROR(VLOOKUP($D57,AcctTbl,3,0),""))</f>
        <v>0</v>
      </c>
      <c r="G57" s="39">
        <f>IF(Txn!$B35="","",Txn!$D35)</f>
        <v>0</v>
      </c>
      <c r="H57" s="38">
        <f>IF(Txn!$B35="","",Txn!$E35)</f>
        <v>0</v>
      </c>
      <c r="I57" s="40">
        <f>IF(Txn!$B35="",0,Txn!$O35)</f>
        <v>0</v>
      </c>
      <c r="J57" s="40">
        <f>IF(Txn!$B35="",0,Txn!$P35)</f>
        <v>0</v>
      </c>
      <c r="K57" s="41">
        <f>IF($A57="","",IFERROR(VALUE(MID($A57,6,2)),""))</f>
        <v>0</v>
      </c>
      <c r="L57" s="39">
        <f>IF(Txn!$K35="","",Txn!$K35)</f>
        <v>0</v>
      </c>
      <c r="N57" s="42">
        <f>IF($D57="",0,COUNTIF(BankAccts,$D57))</f>
        <v>0</v>
      </c>
    </row>
    <row r="58" spans="1:14">
      <c r="A58" s="38">
        <f>IF(Txn!$B35="","",Txn!$B35)</f>
        <v>0</v>
      </c>
      <c r="B58" s="38">
        <f>IF(Txn!$B35="","",Txn!$C35)</f>
        <v>0</v>
      </c>
      <c r="C58" s="39">
        <f>IF(Txn!$B35="","","تراکنش بانکی")</f>
        <v>0</v>
      </c>
      <c r="D58" s="38">
        <f>IF(Txn!$B35="","",IF(IF(Txn!$U35="TRF",Txn!$Y35,Txn!$Z35)="","",IF(Txn!$U35="TRF",Txn!$Y35,Txn!$Z35)))</f>
        <v>0</v>
      </c>
      <c r="E58" s="39">
        <f>IF($D58="","",IFERROR(VLOOKUP($D58,AcctTbl,2,0),""))</f>
        <v>0</v>
      </c>
      <c r="F58" s="39">
        <f>IF($D58="","",IFERROR(VLOOKUP($D58,AcctTbl,3,0),""))</f>
        <v>0</v>
      </c>
      <c r="G58" s="39">
        <f>IF(Txn!$B35="","",Txn!$D35)</f>
        <v>0</v>
      </c>
      <c r="H58" s="38">
        <f>IF(Txn!$B35="","",Txn!$E35)</f>
        <v>0</v>
      </c>
      <c r="I58" s="40">
        <f>IF(Txn!$B35="",0,Txn!$Q35)</f>
        <v>0</v>
      </c>
      <c r="J58" s="40">
        <f>IF(Txn!$B35="",0,Txn!$R35)</f>
        <v>0</v>
      </c>
      <c r="K58" s="41">
        <f>IF($A58="","",IFERROR(VALUE(MID($A58,6,2)),""))</f>
        <v>0</v>
      </c>
      <c r="L58" s="39">
        <f>IF(Txn!$K35="","","طرف مقابل — "&amp;Txn!$K35)</f>
        <v>0</v>
      </c>
      <c r="N58" s="42">
        <f>IF($D58="",0,COUNTIF(BankAccts,$D58))</f>
        <v>0</v>
      </c>
    </row>
    <row r="59" spans="1:14">
      <c r="A59" s="38">
        <f>IF(Txn!$B36="","",Txn!$B36)</f>
        <v>0</v>
      </c>
      <c r="B59" s="38">
        <f>IF(Txn!$B36="","",Txn!$C36)</f>
        <v>0</v>
      </c>
      <c r="C59" s="39">
        <f>IF(Txn!$B36="","","تراکنش بانکی")</f>
        <v>0</v>
      </c>
      <c r="D59" s="38">
        <f>IF(Txn!$B36="","",IF(Txn!$X36="","",Txn!$X36))</f>
        <v>0</v>
      </c>
      <c r="E59" s="39">
        <f>IF($D59="","",IFERROR(VLOOKUP($D59,AcctTbl,2,0),""))</f>
        <v>0</v>
      </c>
      <c r="F59" s="39">
        <f>IF($D59="","",IFERROR(VLOOKUP($D59,AcctTbl,3,0),""))</f>
        <v>0</v>
      </c>
      <c r="G59" s="39">
        <f>IF(Txn!$B36="","",Txn!$D36)</f>
        <v>0</v>
      </c>
      <c r="H59" s="38">
        <f>IF(Txn!$B36="","",Txn!$E36)</f>
        <v>0</v>
      </c>
      <c r="I59" s="40">
        <f>IF(Txn!$B36="",0,Txn!$O36)</f>
        <v>0</v>
      </c>
      <c r="J59" s="40">
        <f>IF(Txn!$B36="",0,Txn!$P36)</f>
        <v>0</v>
      </c>
      <c r="K59" s="41">
        <f>IF($A59="","",IFERROR(VALUE(MID($A59,6,2)),""))</f>
        <v>0</v>
      </c>
      <c r="L59" s="39">
        <f>IF(Txn!$K36="","",Txn!$K36)</f>
        <v>0</v>
      </c>
      <c r="N59" s="42">
        <f>IF($D59="",0,COUNTIF(BankAccts,$D59))</f>
        <v>0</v>
      </c>
    </row>
    <row r="60" spans="1:14">
      <c r="A60" s="38">
        <f>IF(Txn!$B36="","",Txn!$B36)</f>
        <v>0</v>
      </c>
      <c r="B60" s="38">
        <f>IF(Txn!$B36="","",Txn!$C36)</f>
        <v>0</v>
      </c>
      <c r="C60" s="39">
        <f>IF(Txn!$B36="","","تراکنش بانکی")</f>
        <v>0</v>
      </c>
      <c r="D60" s="38">
        <f>IF(Txn!$B36="","",IF(IF(Txn!$U36="TRF",Txn!$Y36,Txn!$Z36)="","",IF(Txn!$U36="TRF",Txn!$Y36,Txn!$Z36)))</f>
        <v>0</v>
      </c>
      <c r="E60" s="39">
        <f>IF($D60="","",IFERROR(VLOOKUP($D60,AcctTbl,2,0),""))</f>
        <v>0</v>
      </c>
      <c r="F60" s="39">
        <f>IF($D60="","",IFERROR(VLOOKUP($D60,AcctTbl,3,0),""))</f>
        <v>0</v>
      </c>
      <c r="G60" s="39">
        <f>IF(Txn!$B36="","",Txn!$D36)</f>
        <v>0</v>
      </c>
      <c r="H60" s="38">
        <f>IF(Txn!$B36="","",Txn!$E36)</f>
        <v>0</v>
      </c>
      <c r="I60" s="40">
        <f>IF(Txn!$B36="",0,Txn!$Q36)</f>
        <v>0</v>
      </c>
      <c r="J60" s="40">
        <f>IF(Txn!$B36="",0,Txn!$R36)</f>
        <v>0</v>
      </c>
      <c r="K60" s="41">
        <f>IF($A60="","",IFERROR(VALUE(MID($A60,6,2)),""))</f>
        <v>0</v>
      </c>
      <c r="L60" s="39">
        <f>IF(Txn!$K36="","","طرف مقابل — "&amp;Txn!$K36)</f>
        <v>0</v>
      </c>
      <c r="N60" s="42">
        <f>IF($D60="",0,COUNTIF(BankAccts,$D60))</f>
        <v>0</v>
      </c>
    </row>
    <row r="61" spans="1:14">
      <c r="A61" s="38">
        <f>IF(Txn!$B37="","",Txn!$B37)</f>
        <v>0</v>
      </c>
      <c r="B61" s="38">
        <f>IF(Txn!$B37="","",Txn!$C37)</f>
        <v>0</v>
      </c>
      <c r="C61" s="39">
        <f>IF(Txn!$B37="","","تراکنش بانکی")</f>
        <v>0</v>
      </c>
      <c r="D61" s="38">
        <f>IF(Txn!$B37="","",IF(Txn!$X37="","",Txn!$X37))</f>
        <v>0</v>
      </c>
      <c r="E61" s="39">
        <f>IF($D61="","",IFERROR(VLOOKUP($D61,AcctTbl,2,0),""))</f>
        <v>0</v>
      </c>
      <c r="F61" s="39">
        <f>IF($D61="","",IFERROR(VLOOKUP($D61,AcctTbl,3,0),""))</f>
        <v>0</v>
      </c>
      <c r="G61" s="39">
        <f>IF(Txn!$B37="","",Txn!$D37)</f>
        <v>0</v>
      </c>
      <c r="H61" s="38">
        <f>IF(Txn!$B37="","",Txn!$E37)</f>
        <v>0</v>
      </c>
      <c r="I61" s="40">
        <f>IF(Txn!$B37="",0,Txn!$O37)</f>
        <v>0</v>
      </c>
      <c r="J61" s="40">
        <f>IF(Txn!$B37="",0,Txn!$P37)</f>
        <v>0</v>
      </c>
      <c r="K61" s="41">
        <f>IF($A61="","",IFERROR(VALUE(MID($A61,6,2)),""))</f>
        <v>0</v>
      </c>
      <c r="L61" s="39">
        <f>IF(Txn!$K37="","",Txn!$K37)</f>
        <v>0</v>
      </c>
      <c r="N61" s="42">
        <f>IF($D61="",0,COUNTIF(BankAccts,$D61))</f>
        <v>0</v>
      </c>
    </row>
    <row r="62" spans="1:14">
      <c r="A62" s="38">
        <f>IF(Txn!$B37="","",Txn!$B37)</f>
        <v>0</v>
      </c>
      <c r="B62" s="38">
        <f>IF(Txn!$B37="","",Txn!$C37)</f>
        <v>0</v>
      </c>
      <c r="C62" s="39">
        <f>IF(Txn!$B37="","","تراکنش بانکی")</f>
        <v>0</v>
      </c>
      <c r="D62" s="38">
        <f>IF(Txn!$B37="","",IF(IF(Txn!$U37="TRF",Txn!$Y37,Txn!$Z37)="","",IF(Txn!$U37="TRF",Txn!$Y37,Txn!$Z37)))</f>
        <v>0</v>
      </c>
      <c r="E62" s="39">
        <f>IF($D62="","",IFERROR(VLOOKUP($D62,AcctTbl,2,0),""))</f>
        <v>0</v>
      </c>
      <c r="F62" s="39">
        <f>IF($D62="","",IFERROR(VLOOKUP($D62,AcctTbl,3,0),""))</f>
        <v>0</v>
      </c>
      <c r="G62" s="39">
        <f>IF(Txn!$B37="","",Txn!$D37)</f>
        <v>0</v>
      </c>
      <c r="H62" s="38">
        <f>IF(Txn!$B37="","",Txn!$E37)</f>
        <v>0</v>
      </c>
      <c r="I62" s="40">
        <f>IF(Txn!$B37="",0,Txn!$Q37)</f>
        <v>0</v>
      </c>
      <c r="J62" s="40">
        <f>IF(Txn!$B37="",0,Txn!$R37)</f>
        <v>0</v>
      </c>
      <c r="K62" s="41">
        <f>IF($A62="","",IFERROR(VALUE(MID($A62,6,2)),""))</f>
        <v>0</v>
      </c>
      <c r="L62" s="39">
        <f>IF(Txn!$K37="","","طرف مقابل — "&amp;Txn!$K37)</f>
        <v>0</v>
      </c>
      <c r="N62" s="42">
        <f>IF($D62="",0,COUNTIF(BankAccts,$D62))</f>
        <v>0</v>
      </c>
    </row>
    <row r="63" spans="1:14">
      <c r="A63" s="38">
        <f>IF(Txn!$B38="","",Txn!$B38)</f>
        <v>0</v>
      </c>
      <c r="B63" s="38">
        <f>IF(Txn!$B38="","",Txn!$C38)</f>
        <v>0</v>
      </c>
      <c r="C63" s="39">
        <f>IF(Txn!$B38="","","تراکنش بانکی")</f>
        <v>0</v>
      </c>
      <c r="D63" s="38">
        <f>IF(Txn!$B38="","",IF(Txn!$X38="","",Txn!$X38))</f>
        <v>0</v>
      </c>
      <c r="E63" s="39">
        <f>IF($D63="","",IFERROR(VLOOKUP($D63,AcctTbl,2,0),""))</f>
        <v>0</v>
      </c>
      <c r="F63" s="39">
        <f>IF($D63="","",IFERROR(VLOOKUP($D63,AcctTbl,3,0),""))</f>
        <v>0</v>
      </c>
      <c r="G63" s="39">
        <f>IF(Txn!$B38="","",Txn!$D38)</f>
        <v>0</v>
      </c>
      <c r="H63" s="38">
        <f>IF(Txn!$B38="","",Txn!$E38)</f>
        <v>0</v>
      </c>
      <c r="I63" s="40">
        <f>IF(Txn!$B38="",0,Txn!$O38)</f>
        <v>0</v>
      </c>
      <c r="J63" s="40">
        <f>IF(Txn!$B38="",0,Txn!$P38)</f>
        <v>0</v>
      </c>
      <c r="K63" s="41">
        <f>IF($A63="","",IFERROR(VALUE(MID($A63,6,2)),""))</f>
        <v>0</v>
      </c>
      <c r="L63" s="39">
        <f>IF(Txn!$K38="","",Txn!$K38)</f>
        <v>0</v>
      </c>
      <c r="N63" s="42">
        <f>IF($D63="",0,COUNTIF(BankAccts,$D63))</f>
        <v>0</v>
      </c>
    </row>
    <row r="64" spans="1:14">
      <c r="A64" s="38">
        <f>IF(Txn!$B38="","",Txn!$B38)</f>
        <v>0</v>
      </c>
      <c r="B64" s="38">
        <f>IF(Txn!$B38="","",Txn!$C38)</f>
        <v>0</v>
      </c>
      <c r="C64" s="39">
        <f>IF(Txn!$B38="","","تراکنش بانکی")</f>
        <v>0</v>
      </c>
      <c r="D64" s="38">
        <f>IF(Txn!$B38="","",IF(IF(Txn!$U38="TRF",Txn!$Y38,Txn!$Z38)="","",IF(Txn!$U38="TRF",Txn!$Y38,Txn!$Z38)))</f>
        <v>0</v>
      </c>
      <c r="E64" s="39">
        <f>IF($D64="","",IFERROR(VLOOKUP($D64,AcctTbl,2,0),""))</f>
        <v>0</v>
      </c>
      <c r="F64" s="39">
        <f>IF($D64="","",IFERROR(VLOOKUP($D64,AcctTbl,3,0),""))</f>
        <v>0</v>
      </c>
      <c r="G64" s="39">
        <f>IF(Txn!$B38="","",Txn!$D38)</f>
        <v>0</v>
      </c>
      <c r="H64" s="38">
        <f>IF(Txn!$B38="","",Txn!$E38)</f>
        <v>0</v>
      </c>
      <c r="I64" s="40">
        <f>IF(Txn!$B38="",0,Txn!$Q38)</f>
        <v>0</v>
      </c>
      <c r="J64" s="40">
        <f>IF(Txn!$B38="",0,Txn!$R38)</f>
        <v>0</v>
      </c>
      <c r="K64" s="41">
        <f>IF($A64="","",IFERROR(VALUE(MID($A64,6,2)),""))</f>
        <v>0</v>
      </c>
      <c r="L64" s="39">
        <f>IF(Txn!$K38="","","طرف مقابل — "&amp;Txn!$K38)</f>
        <v>0</v>
      </c>
      <c r="N64" s="42">
        <f>IF($D64="",0,COUNTIF(BankAccts,$D64))</f>
        <v>0</v>
      </c>
    </row>
    <row r="65" spans="1:14">
      <c r="A65" s="38">
        <f>IF(Txn!$B39="","",Txn!$B39)</f>
        <v>0</v>
      </c>
      <c r="B65" s="38">
        <f>IF(Txn!$B39="","",Txn!$C39)</f>
        <v>0</v>
      </c>
      <c r="C65" s="39">
        <f>IF(Txn!$B39="","","تراکنش بانکی")</f>
        <v>0</v>
      </c>
      <c r="D65" s="38">
        <f>IF(Txn!$B39="","",IF(Txn!$X39="","",Txn!$X39))</f>
        <v>0</v>
      </c>
      <c r="E65" s="39">
        <f>IF($D65="","",IFERROR(VLOOKUP($D65,AcctTbl,2,0),""))</f>
        <v>0</v>
      </c>
      <c r="F65" s="39">
        <f>IF($D65="","",IFERROR(VLOOKUP($D65,AcctTbl,3,0),""))</f>
        <v>0</v>
      </c>
      <c r="G65" s="39">
        <f>IF(Txn!$B39="","",Txn!$D39)</f>
        <v>0</v>
      </c>
      <c r="H65" s="38">
        <f>IF(Txn!$B39="","",Txn!$E39)</f>
        <v>0</v>
      </c>
      <c r="I65" s="40">
        <f>IF(Txn!$B39="",0,Txn!$O39)</f>
        <v>0</v>
      </c>
      <c r="J65" s="40">
        <f>IF(Txn!$B39="",0,Txn!$P39)</f>
        <v>0</v>
      </c>
      <c r="K65" s="41">
        <f>IF($A65="","",IFERROR(VALUE(MID($A65,6,2)),""))</f>
        <v>0</v>
      </c>
      <c r="L65" s="39">
        <f>IF(Txn!$K39="","",Txn!$K39)</f>
        <v>0</v>
      </c>
      <c r="N65" s="42">
        <f>IF($D65="",0,COUNTIF(BankAccts,$D65))</f>
        <v>0</v>
      </c>
    </row>
    <row r="66" spans="1:14">
      <c r="A66" s="38">
        <f>IF(Txn!$B39="","",Txn!$B39)</f>
        <v>0</v>
      </c>
      <c r="B66" s="38">
        <f>IF(Txn!$B39="","",Txn!$C39)</f>
        <v>0</v>
      </c>
      <c r="C66" s="39">
        <f>IF(Txn!$B39="","","تراکنش بانکی")</f>
        <v>0</v>
      </c>
      <c r="D66" s="38">
        <f>IF(Txn!$B39="","",IF(IF(Txn!$U39="TRF",Txn!$Y39,Txn!$Z39)="","",IF(Txn!$U39="TRF",Txn!$Y39,Txn!$Z39)))</f>
        <v>0</v>
      </c>
      <c r="E66" s="39">
        <f>IF($D66="","",IFERROR(VLOOKUP($D66,AcctTbl,2,0),""))</f>
        <v>0</v>
      </c>
      <c r="F66" s="39">
        <f>IF($D66="","",IFERROR(VLOOKUP($D66,AcctTbl,3,0),""))</f>
        <v>0</v>
      </c>
      <c r="G66" s="39">
        <f>IF(Txn!$B39="","",Txn!$D39)</f>
        <v>0</v>
      </c>
      <c r="H66" s="38">
        <f>IF(Txn!$B39="","",Txn!$E39)</f>
        <v>0</v>
      </c>
      <c r="I66" s="40">
        <f>IF(Txn!$B39="",0,Txn!$Q39)</f>
        <v>0</v>
      </c>
      <c r="J66" s="40">
        <f>IF(Txn!$B39="",0,Txn!$R39)</f>
        <v>0</v>
      </c>
      <c r="K66" s="41">
        <f>IF($A66="","",IFERROR(VALUE(MID($A66,6,2)),""))</f>
        <v>0</v>
      </c>
      <c r="L66" s="39">
        <f>IF(Txn!$K39="","","طرف مقابل — "&amp;Txn!$K39)</f>
        <v>0</v>
      </c>
      <c r="N66" s="42">
        <f>IF($D66="",0,COUNTIF(BankAccts,$D66))</f>
        <v>0</v>
      </c>
    </row>
    <row r="67" spans="1:14">
      <c r="A67" s="38">
        <f>IF(Txn!$B40="","",Txn!$B40)</f>
        <v>0</v>
      </c>
      <c r="B67" s="38">
        <f>IF(Txn!$B40="","",Txn!$C40)</f>
        <v>0</v>
      </c>
      <c r="C67" s="39">
        <f>IF(Txn!$B40="","","تراکنش بانکی")</f>
        <v>0</v>
      </c>
      <c r="D67" s="38">
        <f>IF(Txn!$B40="","",IF(Txn!$X40="","",Txn!$X40))</f>
        <v>0</v>
      </c>
      <c r="E67" s="39">
        <f>IF($D67="","",IFERROR(VLOOKUP($D67,AcctTbl,2,0),""))</f>
        <v>0</v>
      </c>
      <c r="F67" s="39">
        <f>IF($D67="","",IFERROR(VLOOKUP($D67,AcctTbl,3,0),""))</f>
        <v>0</v>
      </c>
      <c r="G67" s="39">
        <f>IF(Txn!$B40="","",Txn!$D40)</f>
        <v>0</v>
      </c>
      <c r="H67" s="38">
        <f>IF(Txn!$B40="","",Txn!$E40)</f>
        <v>0</v>
      </c>
      <c r="I67" s="40">
        <f>IF(Txn!$B40="",0,Txn!$O40)</f>
        <v>0</v>
      </c>
      <c r="J67" s="40">
        <f>IF(Txn!$B40="",0,Txn!$P40)</f>
        <v>0</v>
      </c>
      <c r="K67" s="41">
        <f>IF($A67="","",IFERROR(VALUE(MID($A67,6,2)),""))</f>
        <v>0</v>
      </c>
      <c r="L67" s="39">
        <f>IF(Txn!$K40="","",Txn!$K40)</f>
        <v>0</v>
      </c>
      <c r="N67" s="42">
        <f>IF($D67="",0,COUNTIF(BankAccts,$D67))</f>
        <v>0</v>
      </c>
    </row>
    <row r="68" spans="1:14">
      <c r="A68" s="38">
        <f>IF(Txn!$B40="","",Txn!$B40)</f>
        <v>0</v>
      </c>
      <c r="B68" s="38">
        <f>IF(Txn!$B40="","",Txn!$C40)</f>
        <v>0</v>
      </c>
      <c r="C68" s="39">
        <f>IF(Txn!$B40="","","تراکنش بانکی")</f>
        <v>0</v>
      </c>
      <c r="D68" s="38">
        <f>IF(Txn!$B40="","",IF(IF(Txn!$U40="TRF",Txn!$Y40,Txn!$Z40)="","",IF(Txn!$U40="TRF",Txn!$Y40,Txn!$Z40)))</f>
        <v>0</v>
      </c>
      <c r="E68" s="39">
        <f>IF($D68="","",IFERROR(VLOOKUP($D68,AcctTbl,2,0),""))</f>
        <v>0</v>
      </c>
      <c r="F68" s="39">
        <f>IF($D68="","",IFERROR(VLOOKUP($D68,AcctTbl,3,0),""))</f>
        <v>0</v>
      </c>
      <c r="G68" s="39">
        <f>IF(Txn!$B40="","",Txn!$D40)</f>
        <v>0</v>
      </c>
      <c r="H68" s="38">
        <f>IF(Txn!$B40="","",Txn!$E40)</f>
        <v>0</v>
      </c>
      <c r="I68" s="40">
        <f>IF(Txn!$B40="",0,Txn!$Q40)</f>
        <v>0</v>
      </c>
      <c r="J68" s="40">
        <f>IF(Txn!$B40="",0,Txn!$R40)</f>
        <v>0</v>
      </c>
      <c r="K68" s="41">
        <f>IF($A68="","",IFERROR(VALUE(MID($A68,6,2)),""))</f>
        <v>0</v>
      </c>
      <c r="L68" s="39">
        <f>IF(Txn!$K40="","","طرف مقابل — "&amp;Txn!$K40)</f>
        <v>0</v>
      </c>
      <c r="N68" s="42">
        <f>IF($D68="",0,COUNTIF(BankAccts,$D68))</f>
        <v>0</v>
      </c>
    </row>
    <row r="69" spans="1:14">
      <c r="A69" s="38">
        <f>IF(Txn!$B41="","",Txn!$B41)</f>
        <v>0</v>
      </c>
      <c r="B69" s="38">
        <f>IF(Txn!$B41="","",Txn!$C41)</f>
        <v>0</v>
      </c>
      <c r="C69" s="39">
        <f>IF(Txn!$B41="","","تراکنش بانکی")</f>
        <v>0</v>
      </c>
      <c r="D69" s="38">
        <f>IF(Txn!$B41="","",IF(Txn!$X41="","",Txn!$X41))</f>
        <v>0</v>
      </c>
      <c r="E69" s="39">
        <f>IF($D69="","",IFERROR(VLOOKUP($D69,AcctTbl,2,0),""))</f>
        <v>0</v>
      </c>
      <c r="F69" s="39">
        <f>IF($D69="","",IFERROR(VLOOKUP($D69,AcctTbl,3,0),""))</f>
        <v>0</v>
      </c>
      <c r="G69" s="39">
        <f>IF(Txn!$B41="","",Txn!$D41)</f>
        <v>0</v>
      </c>
      <c r="H69" s="38">
        <f>IF(Txn!$B41="","",Txn!$E41)</f>
        <v>0</v>
      </c>
      <c r="I69" s="40">
        <f>IF(Txn!$B41="",0,Txn!$O41)</f>
        <v>0</v>
      </c>
      <c r="J69" s="40">
        <f>IF(Txn!$B41="",0,Txn!$P41)</f>
        <v>0</v>
      </c>
      <c r="K69" s="41">
        <f>IF($A69="","",IFERROR(VALUE(MID($A69,6,2)),""))</f>
        <v>0</v>
      </c>
      <c r="L69" s="39">
        <f>IF(Txn!$K41="","",Txn!$K41)</f>
        <v>0</v>
      </c>
      <c r="N69" s="42">
        <f>IF($D69="",0,COUNTIF(BankAccts,$D69))</f>
        <v>0</v>
      </c>
    </row>
    <row r="70" spans="1:14">
      <c r="A70" s="38">
        <f>IF(Txn!$B41="","",Txn!$B41)</f>
        <v>0</v>
      </c>
      <c r="B70" s="38">
        <f>IF(Txn!$B41="","",Txn!$C41)</f>
        <v>0</v>
      </c>
      <c r="C70" s="39">
        <f>IF(Txn!$B41="","","تراکنش بانکی")</f>
        <v>0</v>
      </c>
      <c r="D70" s="38">
        <f>IF(Txn!$B41="","",IF(IF(Txn!$U41="TRF",Txn!$Y41,Txn!$Z41)="","",IF(Txn!$U41="TRF",Txn!$Y41,Txn!$Z41)))</f>
        <v>0</v>
      </c>
      <c r="E70" s="39">
        <f>IF($D70="","",IFERROR(VLOOKUP($D70,AcctTbl,2,0),""))</f>
        <v>0</v>
      </c>
      <c r="F70" s="39">
        <f>IF($D70="","",IFERROR(VLOOKUP($D70,AcctTbl,3,0),""))</f>
        <v>0</v>
      </c>
      <c r="G70" s="39">
        <f>IF(Txn!$B41="","",Txn!$D41)</f>
        <v>0</v>
      </c>
      <c r="H70" s="38">
        <f>IF(Txn!$B41="","",Txn!$E41)</f>
        <v>0</v>
      </c>
      <c r="I70" s="40">
        <f>IF(Txn!$B41="",0,Txn!$Q41)</f>
        <v>0</v>
      </c>
      <c r="J70" s="40">
        <f>IF(Txn!$B41="",0,Txn!$R41)</f>
        <v>0</v>
      </c>
      <c r="K70" s="41">
        <f>IF($A70="","",IFERROR(VALUE(MID($A70,6,2)),""))</f>
        <v>0</v>
      </c>
      <c r="L70" s="39">
        <f>IF(Txn!$K41="","","طرف مقابل — "&amp;Txn!$K41)</f>
        <v>0</v>
      </c>
      <c r="N70" s="42">
        <f>IF($D70="",0,COUNTIF(BankAccts,$D70))</f>
        <v>0</v>
      </c>
    </row>
    <row r="71" spans="1:14">
      <c r="A71" s="38">
        <f>IF(Txn!$B42="","",Txn!$B42)</f>
        <v>0</v>
      </c>
      <c r="B71" s="38">
        <f>IF(Txn!$B42="","",Txn!$C42)</f>
        <v>0</v>
      </c>
      <c r="C71" s="39">
        <f>IF(Txn!$B42="","","تراکنش بانکی")</f>
        <v>0</v>
      </c>
      <c r="D71" s="38">
        <f>IF(Txn!$B42="","",IF(Txn!$X42="","",Txn!$X42))</f>
        <v>0</v>
      </c>
      <c r="E71" s="39">
        <f>IF($D71="","",IFERROR(VLOOKUP($D71,AcctTbl,2,0),""))</f>
        <v>0</v>
      </c>
      <c r="F71" s="39">
        <f>IF($D71="","",IFERROR(VLOOKUP($D71,AcctTbl,3,0),""))</f>
        <v>0</v>
      </c>
      <c r="G71" s="39">
        <f>IF(Txn!$B42="","",Txn!$D42)</f>
        <v>0</v>
      </c>
      <c r="H71" s="38">
        <f>IF(Txn!$B42="","",Txn!$E42)</f>
        <v>0</v>
      </c>
      <c r="I71" s="40">
        <f>IF(Txn!$B42="",0,Txn!$O42)</f>
        <v>0</v>
      </c>
      <c r="J71" s="40">
        <f>IF(Txn!$B42="",0,Txn!$P42)</f>
        <v>0</v>
      </c>
      <c r="K71" s="41">
        <f>IF($A71="","",IFERROR(VALUE(MID($A71,6,2)),""))</f>
        <v>0</v>
      </c>
      <c r="L71" s="39">
        <f>IF(Txn!$K42="","",Txn!$K42)</f>
        <v>0</v>
      </c>
      <c r="N71" s="42">
        <f>IF($D71="",0,COUNTIF(BankAccts,$D71))</f>
        <v>0</v>
      </c>
    </row>
    <row r="72" spans="1:14">
      <c r="A72" s="38">
        <f>IF(Txn!$B42="","",Txn!$B42)</f>
        <v>0</v>
      </c>
      <c r="B72" s="38">
        <f>IF(Txn!$B42="","",Txn!$C42)</f>
        <v>0</v>
      </c>
      <c r="C72" s="39">
        <f>IF(Txn!$B42="","","تراکنش بانکی")</f>
        <v>0</v>
      </c>
      <c r="D72" s="38">
        <f>IF(Txn!$B42="","",IF(IF(Txn!$U42="TRF",Txn!$Y42,Txn!$Z42)="","",IF(Txn!$U42="TRF",Txn!$Y42,Txn!$Z42)))</f>
        <v>0</v>
      </c>
      <c r="E72" s="39">
        <f>IF($D72="","",IFERROR(VLOOKUP($D72,AcctTbl,2,0),""))</f>
        <v>0</v>
      </c>
      <c r="F72" s="39">
        <f>IF($D72="","",IFERROR(VLOOKUP($D72,AcctTbl,3,0),""))</f>
        <v>0</v>
      </c>
      <c r="G72" s="39">
        <f>IF(Txn!$B42="","",Txn!$D42)</f>
        <v>0</v>
      </c>
      <c r="H72" s="38">
        <f>IF(Txn!$B42="","",Txn!$E42)</f>
        <v>0</v>
      </c>
      <c r="I72" s="40">
        <f>IF(Txn!$B42="",0,Txn!$Q42)</f>
        <v>0</v>
      </c>
      <c r="J72" s="40">
        <f>IF(Txn!$B42="",0,Txn!$R42)</f>
        <v>0</v>
      </c>
      <c r="K72" s="41">
        <f>IF($A72="","",IFERROR(VALUE(MID($A72,6,2)),""))</f>
        <v>0</v>
      </c>
      <c r="L72" s="39">
        <f>IF(Txn!$K42="","","طرف مقابل — "&amp;Txn!$K42)</f>
        <v>0</v>
      </c>
      <c r="N72" s="42">
        <f>IF($D72="",0,COUNTIF(BankAccts,$D72))</f>
        <v>0</v>
      </c>
    </row>
    <row r="73" spans="1:14">
      <c r="A73" s="38">
        <f>IF(Txn!$B43="","",Txn!$B43)</f>
        <v>0</v>
      </c>
      <c r="B73" s="38">
        <f>IF(Txn!$B43="","",Txn!$C43)</f>
        <v>0</v>
      </c>
      <c r="C73" s="39">
        <f>IF(Txn!$B43="","","تراکنش بانکی")</f>
        <v>0</v>
      </c>
      <c r="D73" s="38">
        <f>IF(Txn!$B43="","",IF(Txn!$X43="","",Txn!$X43))</f>
        <v>0</v>
      </c>
      <c r="E73" s="39">
        <f>IF($D73="","",IFERROR(VLOOKUP($D73,AcctTbl,2,0),""))</f>
        <v>0</v>
      </c>
      <c r="F73" s="39">
        <f>IF($D73="","",IFERROR(VLOOKUP($D73,AcctTbl,3,0),""))</f>
        <v>0</v>
      </c>
      <c r="G73" s="39">
        <f>IF(Txn!$B43="","",Txn!$D43)</f>
        <v>0</v>
      </c>
      <c r="H73" s="38">
        <f>IF(Txn!$B43="","",Txn!$E43)</f>
        <v>0</v>
      </c>
      <c r="I73" s="40">
        <f>IF(Txn!$B43="",0,Txn!$O43)</f>
        <v>0</v>
      </c>
      <c r="J73" s="40">
        <f>IF(Txn!$B43="",0,Txn!$P43)</f>
        <v>0</v>
      </c>
      <c r="K73" s="41">
        <f>IF($A73="","",IFERROR(VALUE(MID($A73,6,2)),""))</f>
        <v>0</v>
      </c>
      <c r="L73" s="39">
        <f>IF(Txn!$K43="","",Txn!$K43)</f>
        <v>0</v>
      </c>
      <c r="N73" s="42">
        <f>IF($D73="",0,COUNTIF(BankAccts,$D73))</f>
        <v>0</v>
      </c>
    </row>
    <row r="74" spans="1:14">
      <c r="A74" s="38">
        <f>IF(Txn!$B43="","",Txn!$B43)</f>
        <v>0</v>
      </c>
      <c r="B74" s="38">
        <f>IF(Txn!$B43="","",Txn!$C43)</f>
        <v>0</v>
      </c>
      <c r="C74" s="39">
        <f>IF(Txn!$B43="","","تراکنش بانکی")</f>
        <v>0</v>
      </c>
      <c r="D74" s="38">
        <f>IF(Txn!$B43="","",IF(IF(Txn!$U43="TRF",Txn!$Y43,Txn!$Z43)="","",IF(Txn!$U43="TRF",Txn!$Y43,Txn!$Z43)))</f>
        <v>0</v>
      </c>
      <c r="E74" s="39">
        <f>IF($D74="","",IFERROR(VLOOKUP($D74,AcctTbl,2,0),""))</f>
        <v>0</v>
      </c>
      <c r="F74" s="39">
        <f>IF($D74="","",IFERROR(VLOOKUP($D74,AcctTbl,3,0),""))</f>
        <v>0</v>
      </c>
      <c r="G74" s="39">
        <f>IF(Txn!$B43="","",Txn!$D43)</f>
        <v>0</v>
      </c>
      <c r="H74" s="38">
        <f>IF(Txn!$B43="","",Txn!$E43)</f>
        <v>0</v>
      </c>
      <c r="I74" s="40">
        <f>IF(Txn!$B43="",0,Txn!$Q43)</f>
        <v>0</v>
      </c>
      <c r="J74" s="40">
        <f>IF(Txn!$B43="",0,Txn!$R43)</f>
        <v>0</v>
      </c>
      <c r="K74" s="41">
        <f>IF($A74="","",IFERROR(VALUE(MID($A74,6,2)),""))</f>
        <v>0</v>
      </c>
      <c r="L74" s="39">
        <f>IF(Txn!$K43="","","طرف مقابل — "&amp;Txn!$K43)</f>
        <v>0</v>
      </c>
      <c r="N74" s="42">
        <f>IF($D74="",0,COUNTIF(BankAccts,$D74))</f>
        <v>0</v>
      </c>
    </row>
    <row r="75" spans="1:14">
      <c r="A75" s="38">
        <f>IF(Txn!$B44="","",Txn!$B44)</f>
        <v>0</v>
      </c>
      <c r="B75" s="38">
        <f>IF(Txn!$B44="","",Txn!$C44)</f>
        <v>0</v>
      </c>
      <c r="C75" s="39">
        <f>IF(Txn!$B44="","","تراکنش بانکی")</f>
        <v>0</v>
      </c>
      <c r="D75" s="38">
        <f>IF(Txn!$B44="","",IF(Txn!$X44="","",Txn!$X44))</f>
        <v>0</v>
      </c>
      <c r="E75" s="39">
        <f>IF($D75="","",IFERROR(VLOOKUP($D75,AcctTbl,2,0),""))</f>
        <v>0</v>
      </c>
      <c r="F75" s="39">
        <f>IF($D75="","",IFERROR(VLOOKUP($D75,AcctTbl,3,0),""))</f>
        <v>0</v>
      </c>
      <c r="G75" s="39">
        <f>IF(Txn!$B44="","",Txn!$D44)</f>
        <v>0</v>
      </c>
      <c r="H75" s="38">
        <f>IF(Txn!$B44="","",Txn!$E44)</f>
        <v>0</v>
      </c>
      <c r="I75" s="40">
        <f>IF(Txn!$B44="",0,Txn!$O44)</f>
        <v>0</v>
      </c>
      <c r="J75" s="40">
        <f>IF(Txn!$B44="",0,Txn!$P44)</f>
        <v>0</v>
      </c>
      <c r="K75" s="41">
        <f>IF($A75="","",IFERROR(VALUE(MID($A75,6,2)),""))</f>
        <v>0</v>
      </c>
      <c r="L75" s="39">
        <f>IF(Txn!$K44="","",Txn!$K44)</f>
        <v>0</v>
      </c>
      <c r="N75" s="42">
        <f>IF($D75="",0,COUNTIF(BankAccts,$D75))</f>
        <v>0</v>
      </c>
    </row>
    <row r="76" spans="1:14">
      <c r="A76" s="38">
        <f>IF(Txn!$B44="","",Txn!$B44)</f>
        <v>0</v>
      </c>
      <c r="B76" s="38">
        <f>IF(Txn!$B44="","",Txn!$C44)</f>
        <v>0</v>
      </c>
      <c r="C76" s="39">
        <f>IF(Txn!$B44="","","تراکنش بانکی")</f>
        <v>0</v>
      </c>
      <c r="D76" s="38">
        <f>IF(Txn!$B44="","",IF(IF(Txn!$U44="TRF",Txn!$Y44,Txn!$Z44)="","",IF(Txn!$U44="TRF",Txn!$Y44,Txn!$Z44)))</f>
        <v>0</v>
      </c>
      <c r="E76" s="39">
        <f>IF($D76="","",IFERROR(VLOOKUP($D76,AcctTbl,2,0),""))</f>
        <v>0</v>
      </c>
      <c r="F76" s="39">
        <f>IF($D76="","",IFERROR(VLOOKUP($D76,AcctTbl,3,0),""))</f>
        <v>0</v>
      </c>
      <c r="G76" s="39">
        <f>IF(Txn!$B44="","",Txn!$D44)</f>
        <v>0</v>
      </c>
      <c r="H76" s="38">
        <f>IF(Txn!$B44="","",Txn!$E44)</f>
        <v>0</v>
      </c>
      <c r="I76" s="40">
        <f>IF(Txn!$B44="",0,Txn!$Q44)</f>
        <v>0</v>
      </c>
      <c r="J76" s="40">
        <f>IF(Txn!$B44="",0,Txn!$R44)</f>
        <v>0</v>
      </c>
      <c r="K76" s="41">
        <f>IF($A76="","",IFERROR(VALUE(MID($A76,6,2)),""))</f>
        <v>0</v>
      </c>
      <c r="L76" s="39">
        <f>IF(Txn!$K44="","","طرف مقابل — "&amp;Txn!$K44)</f>
        <v>0</v>
      </c>
      <c r="N76" s="42">
        <f>IF($D76="",0,COUNTIF(BankAccts,$D76))</f>
        <v>0</v>
      </c>
    </row>
    <row r="77" spans="1:14">
      <c r="A77" s="38">
        <f>IF(Txn!$B45="","",Txn!$B45)</f>
        <v>0</v>
      </c>
      <c r="B77" s="38">
        <f>IF(Txn!$B45="","",Txn!$C45)</f>
        <v>0</v>
      </c>
      <c r="C77" s="39">
        <f>IF(Txn!$B45="","","تراکنش بانکی")</f>
        <v>0</v>
      </c>
      <c r="D77" s="38">
        <f>IF(Txn!$B45="","",IF(Txn!$X45="","",Txn!$X45))</f>
        <v>0</v>
      </c>
      <c r="E77" s="39">
        <f>IF($D77="","",IFERROR(VLOOKUP($D77,AcctTbl,2,0),""))</f>
        <v>0</v>
      </c>
      <c r="F77" s="39">
        <f>IF($D77="","",IFERROR(VLOOKUP($D77,AcctTbl,3,0),""))</f>
        <v>0</v>
      </c>
      <c r="G77" s="39">
        <f>IF(Txn!$B45="","",Txn!$D45)</f>
        <v>0</v>
      </c>
      <c r="H77" s="38">
        <f>IF(Txn!$B45="","",Txn!$E45)</f>
        <v>0</v>
      </c>
      <c r="I77" s="40">
        <f>IF(Txn!$B45="",0,Txn!$O45)</f>
        <v>0</v>
      </c>
      <c r="J77" s="40">
        <f>IF(Txn!$B45="",0,Txn!$P45)</f>
        <v>0</v>
      </c>
      <c r="K77" s="41">
        <f>IF($A77="","",IFERROR(VALUE(MID($A77,6,2)),""))</f>
        <v>0</v>
      </c>
      <c r="L77" s="39">
        <f>IF(Txn!$K45="","",Txn!$K45)</f>
        <v>0</v>
      </c>
      <c r="N77" s="42">
        <f>IF($D77="",0,COUNTIF(BankAccts,$D77))</f>
        <v>0</v>
      </c>
    </row>
    <row r="78" spans="1:14">
      <c r="A78" s="38">
        <f>IF(Txn!$B45="","",Txn!$B45)</f>
        <v>0</v>
      </c>
      <c r="B78" s="38">
        <f>IF(Txn!$B45="","",Txn!$C45)</f>
        <v>0</v>
      </c>
      <c r="C78" s="39">
        <f>IF(Txn!$B45="","","تراکنش بانکی")</f>
        <v>0</v>
      </c>
      <c r="D78" s="38">
        <f>IF(Txn!$B45="","",IF(IF(Txn!$U45="TRF",Txn!$Y45,Txn!$Z45)="","",IF(Txn!$U45="TRF",Txn!$Y45,Txn!$Z45)))</f>
        <v>0</v>
      </c>
      <c r="E78" s="39">
        <f>IF($D78="","",IFERROR(VLOOKUP($D78,AcctTbl,2,0),""))</f>
        <v>0</v>
      </c>
      <c r="F78" s="39">
        <f>IF($D78="","",IFERROR(VLOOKUP($D78,AcctTbl,3,0),""))</f>
        <v>0</v>
      </c>
      <c r="G78" s="39">
        <f>IF(Txn!$B45="","",Txn!$D45)</f>
        <v>0</v>
      </c>
      <c r="H78" s="38">
        <f>IF(Txn!$B45="","",Txn!$E45)</f>
        <v>0</v>
      </c>
      <c r="I78" s="40">
        <f>IF(Txn!$B45="",0,Txn!$Q45)</f>
        <v>0</v>
      </c>
      <c r="J78" s="40">
        <f>IF(Txn!$B45="",0,Txn!$R45)</f>
        <v>0</v>
      </c>
      <c r="K78" s="41">
        <f>IF($A78="","",IFERROR(VALUE(MID($A78,6,2)),""))</f>
        <v>0</v>
      </c>
      <c r="L78" s="39">
        <f>IF(Txn!$K45="","","طرف مقابل — "&amp;Txn!$K45)</f>
        <v>0</v>
      </c>
      <c r="N78" s="42">
        <f>IF($D78="",0,COUNTIF(BankAccts,$D78))</f>
        <v>0</v>
      </c>
    </row>
    <row r="79" spans="1:14">
      <c r="A79" s="38">
        <f>IF(Txn!$B46="","",Txn!$B46)</f>
        <v>0</v>
      </c>
      <c r="B79" s="38">
        <f>IF(Txn!$B46="","",Txn!$C46)</f>
        <v>0</v>
      </c>
      <c r="C79" s="39">
        <f>IF(Txn!$B46="","","تراکنش بانکی")</f>
        <v>0</v>
      </c>
      <c r="D79" s="38">
        <f>IF(Txn!$B46="","",IF(Txn!$X46="","",Txn!$X46))</f>
        <v>0</v>
      </c>
      <c r="E79" s="39">
        <f>IF($D79="","",IFERROR(VLOOKUP($D79,AcctTbl,2,0),""))</f>
        <v>0</v>
      </c>
      <c r="F79" s="39">
        <f>IF($D79="","",IFERROR(VLOOKUP($D79,AcctTbl,3,0),""))</f>
        <v>0</v>
      </c>
      <c r="G79" s="39">
        <f>IF(Txn!$B46="","",Txn!$D46)</f>
        <v>0</v>
      </c>
      <c r="H79" s="38">
        <f>IF(Txn!$B46="","",Txn!$E46)</f>
        <v>0</v>
      </c>
      <c r="I79" s="40">
        <f>IF(Txn!$B46="",0,Txn!$O46)</f>
        <v>0</v>
      </c>
      <c r="J79" s="40">
        <f>IF(Txn!$B46="",0,Txn!$P46)</f>
        <v>0</v>
      </c>
      <c r="K79" s="41">
        <f>IF($A79="","",IFERROR(VALUE(MID($A79,6,2)),""))</f>
        <v>0</v>
      </c>
      <c r="L79" s="39">
        <f>IF(Txn!$K46="","",Txn!$K46)</f>
        <v>0</v>
      </c>
      <c r="N79" s="42">
        <f>IF($D79="",0,COUNTIF(BankAccts,$D79))</f>
        <v>0</v>
      </c>
    </row>
    <row r="80" spans="1:14">
      <c r="A80" s="38">
        <f>IF(Txn!$B46="","",Txn!$B46)</f>
        <v>0</v>
      </c>
      <c r="B80" s="38">
        <f>IF(Txn!$B46="","",Txn!$C46)</f>
        <v>0</v>
      </c>
      <c r="C80" s="39">
        <f>IF(Txn!$B46="","","تراکنش بانکی")</f>
        <v>0</v>
      </c>
      <c r="D80" s="38">
        <f>IF(Txn!$B46="","",IF(IF(Txn!$U46="TRF",Txn!$Y46,Txn!$Z46)="","",IF(Txn!$U46="TRF",Txn!$Y46,Txn!$Z46)))</f>
        <v>0</v>
      </c>
      <c r="E80" s="39">
        <f>IF($D80="","",IFERROR(VLOOKUP($D80,AcctTbl,2,0),""))</f>
        <v>0</v>
      </c>
      <c r="F80" s="39">
        <f>IF($D80="","",IFERROR(VLOOKUP($D80,AcctTbl,3,0),""))</f>
        <v>0</v>
      </c>
      <c r="G80" s="39">
        <f>IF(Txn!$B46="","",Txn!$D46)</f>
        <v>0</v>
      </c>
      <c r="H80" s="38">
        <f>IF(Txn!$B46="","",Txn!$E46)</f>
        <v>0</v>
      </c>
      <c r="I80" s="40">
        <f>IF(Txn!$B46="",0,Txn!$Q46)</f>
        <v>0</v>
      </c>
      <c r="J80" s="40">
        <f>IF(Txn!$B46="",0,Txn!$R46)</f>
        <v>0</v>
      </c>
      <c r="K80" s="41">
        <f>IF($A80="","",IFERROR(VALUE(MID($A80,6,2)),""))</f>
        <v>0</v>
      </c>
      <c r="L80" s="39">
        <f>IF(Txn!$K46="","","طرف مقابل — "&amp;Txn!$K46)</f>
        <v>0</v>
      </c>
      <c r="N80" s="42">
        <f>IF($D80="",0,COUNTIF(BankAccts,$D80))</f>
        <v>0</v>
      </c>
    </row>
    <row r="81" spans="1:14">
      <c r="A81" s="38">
        <f>IF(Txn!$B47="","",Txn!$B47)</f>
        <v>0</v>
      </c>
      <c r="B81" s="38">
        <f>IF(Txn!$B47="","",Txn!$C47)</f>
        <v>0</v>
      </c>
      <c r="C81" s="39">
        <f>IF(Txn!$B47="","","تراکنش بانکی")</f>
        <v>0</v>
      </c>
      <c r="D81" s="38">
        <f>IF(Txn!$B47="","",IF(Txn!$X47="","",Txn!$X47))</f>
        <v>0</v>
      </c>
      <c r="E81" s="39">
        <f>IF($D81="","",IFERROR(VLOOKUP($D81,AcctTbl,2,0),""))</f>
        <v>0</v>
      </c>
      <c r="F81" s="39">
        <f>IF($D81="","",IFERROR(VLOOKUP($D81,AcctTbl,3,0),""))</f>
        <v>0</v>
      </c>
      <c r="G81" s="39">
        <f>IF(Txn!$B47="","",Txn!$D47)</f>
        <v>0</v>
      </c>
      <c r="H81" s="38">
        <f>IF(Txn!$B47="","",Txn!$E47)</f>
        <v>0</v>
      </c>
      <c r="I81" s="40">
        <f>IF(Txn!$B47="",0,Txn!$O47)</f>
        <v>0</v>
      </c>
      <c r="J81" s="40">
        <f>IF(Txn!$B47="",0,Txn!$P47)</f>
        <v>0</v>
      </c>
      <c r="K81" s="41">
        <f>IF($A81="","",IFERROR(VALUE(MID($A81,6,2)),""))</f>
        <v>0</v>
      </c>
      <c r="L81" s="39">
        <f>IF(Txn!$K47="","",Txn!$K47)</f>
        <v>0</v>
      </c>
      <c r="N81" s="42">
        <f>IF($D81="",0,COUNTIF(BankAccts,$D81))</f>
        <v>0</v>
      </c>
    </row>
    <row r="82" spans="1:14">
      <c r="A82" s="38">
        <f>IF(Txn!$B47="","",Txn!$B47)</f>
        <v>0</v>
      </c>
      <c r="B82" s="38">
        <f>IF(Txn!$B47="","",Txn!$C47)</f>
        <v>0</v>
      </c>
      <c r="C82" s="39">
        <f>IF(Txn!$B47="","","تراکنش بانکی")</f>
        <v>0</v>
      </c>
      <c r="D82" s="38">
        <f>IF(Txn!$B47="","",IF(IF(Txn!$U47="TRF",Txn!$Y47,Txn!$Z47)="","",IF(Txn!$U47="TRF",Txn!$Y47,Txn!$Z47)))</f>
        <v>0</v>
      </c>
      <c r="E82" s="39">
        <f>IF($D82="","",IFERROR(VLOOKUP($D82,AcctTbl,2,0),""))</f>
        <v>0</v>
      </c>
      <c r="F82" s="39">
        <f>IF($D82="","",IFERROR(VLOOKUP($D82,AcctTbl,3,0),""))</f>
        <v>0</v>
      </c>
      <c r="G82" s="39">
        <f>IF(Txn!$B47="","",Txn!$D47)</f>
        <v>0</v>
      </c>
      <c r="H82" s="38">
        <f>IF(Txn!$B47="","",Txn!$E47)</f>
        <v>0</v>
      </c>
      <c r="I82" s="40">
        <f>IF(Txn!$B47="",0,Txn!$Q47)</f>
        <v>0</v>
      </c>
      <c r="J82" s="40">
        <f>IF(Txn!$B47="",0,Txn!$R47)</f>
        <v>0</v>
      </c>
      <c r="K82" s="41">
        <f>IF($A82="","",IFERROR(VALUE(MID($A82,6,2)),""))</f>
        <v>0</v>
      </c>
      <c r="L82" s="39">
        <f>IF(Txn!$K47="","","طرف مقابل — "&amp;Txn!$K47)</f>
        <v>0</v>
      </c>
      <c r="N82" s="42">
        <f>IF($D82="",0,COUNTIF(BankAccts,$D82))</f>
        <v>0</v>
      </c>
    </row>
    <row r="83" spans="1:14">
      <c r="A83" s="38">
        <f>IF(Txn!$B48="","",Txn!$B48)</f>
        <v>0</v>
      </c>
      <c r="B83" s="38">
        <f>IF(Txn!$B48="","",Txn!$C48)</f>
        <v>0</v>
      </c>
      <c r="C83" s="39">
        <f>IF(Txn!$B48="","","تراکنش بانکی")</f>
        <v>0</v>
      </c>
      <c r="D83" s="38">
        <f>IF(Txn!$B48="","",IF(Txn!$X48="","",Txn!$X48))</f>
        <v>0</v>
      </c>
      <c r="E83" s="39">
        <f>IF($D83="","",IFERROR(VLOOKUP($D83,AcctTbl,2,0),""))</f>
        <v>0</v>
      </c>
      <c r="F83" s="39">
        <f>IF($D83="","",IFERROR(VLOOKUP($D83,AcctTbl,3,0),""))</f>
        <v>0</v>
      </c>
      <c r="G83" s="39">
        <f>IF(Txn!$B48="","",Txn!$D48)</f>
        <v>0</v>
      </c>
      <c r="H83" s="38">
        <f>IF(Txn!$B48="","",Txn!$E48)</f>
        <v>0</v>
      </c>
      <c r="I83" s="40">
        <f>IF(Txn!$B48="",0,Txn!$O48)</f>
        <v>0</v>
      </c>
      <c r="J83" s="40">
        <f>IF(Txn!$B48="",0,Txn!$P48)</f>
        <v>0</v>
      </c>
      <c r="K83" s="41">
        <f>IF($A83="","",IFERROR(VALUE(MID($A83,6,2)),""))</f>
        <v>0</v>
      </c>
      <c r="L83" s="39">
        <f>IF(Txn!$K48="","",Txn!$K48)</f>
        <v>0</v>
      </c>
      <c r="N83" s="42">
        <f>IF($D83="",0,COUNTIF(BankAccts,$D83))</f>
        <v>0</v>
      </c>
    </row>
    <row r="84" spans="1:14">
      <c r="A84" s="38">
        <f>IF(Txn!$B48="","",Txn!$B48)</f>
        <v>0</v>
      </c>
      <c r="B84" s="38">
        <f>IF(Txn!$B48="","",Txn!$C48)</f>
        <v>0</v>
      </c>
      <c r="C84" s="39">
        <f>IF(Txn!$B48="","","تراکنش بانکی")</f>
        <v>0</v>
      </c>
      <c r="D84" s="38">
        <f>IF(Txn!$B48="","",IF(IF(Txn!$U48="TRF",Txn!$Y48,Txn!$Z48)="","",IF(Txn!$U48="TRF",Txn!$Y48,Txn!$Z48)))</f>
        <v>0</v>
      </c>
      <c r="E84" s="39">
        <f>IF($D84="","",IFERROR(VLOOKUP($D84,AcctTbl,2,0),""))</f>
        <v>0</v>
      </c>
      <c r="F84" s="39">
        <f>IF($D84="","",IFERROR(VLOOKUP($D84,AcctTbl,3,0),""))</f>
        <v>0</v>
      </c>
      <c r="G84" s="39">
        <f>IF(Txn!$B48="","",Txn!$D48)</f>
        <v>0</v>
      </c>
      <c r="H84" s="38">
        <f>IF(Txn!$B48="","",Txn!$E48)</f>
        <v>0</v>
      </c>
      <c r="I84" s="40">
        <f>IF(Txn!$B48="",0,Txn!$Q48)</f>
        <v>0</v>
      </c>
      <c r="J84" s="40">
        <f>IF(Txn!$B48="",0,Txn!$R48)</f>
        <v>0</v>
      </c>
      <c r="K84" s="41">
        <f>IF($A84="","",IFERROR(VALUE(MID($A84,6,2)),""))</f>
        <v>0</v>
      </c>
      <c r="L84" s="39">
        <f>IF(Txn!$K48="","","طرف مقابل — "&amp;Txn!$K48)</f>
        <v>0</v>
      </c>
      <c r="N84" s="42">
        <f>IF($D84="",0,COUNTIF(BankAccts,$D84))</f>
        <v>0</v>
      </c>
    </row>
    <row r="85" spans="1:14">
      <c r="A85" s="38">
        <f>IF(Txn!$B49="","",Txn!$B49)</f>
        <v>0</v>
      </c>
      <c r="B85" s="38">
        <f>IF(Txn!$B49="","",Txn!$C49)</f>
        <v>0</v>
      </c>
      <c r="C85" s="39">
        <f>IF(Txn!$B49="","","تراکنش بانکی")</f>
        <v>0</v>
      </c>
      <c r="D85" s="38">
        <f>IF(Txn!$B49="","",IF(Txn!$X49="","",Txn!$X49))</f>
        <v>0</v>
      </c>
      <c r="E85" s="39">
        <f>IF($D85="","",IFERROR(VLOOKUP($D85,AcctTbl,2,0),""))</f>
        <v>0</v>
      </c>
      <c r="F85" s="39">
        <f>IF($D85="","",IFERROR(VLOOKUP($D85,AcctTbl,3,0),""))</f>
        <v>0</v>
      </c>
      <c r="G85" s="39">
        <f>IF(Txn!$B49="","",Txn!$D49)</f>
        <v>0</v>
      </c>
      <c r="H85" s="38">
        <f>IF(Txn!$B49="","",Txn!$E49)</f>
        <v>0</v>
      </c>
      <c r="I85" s="40">
        <f>IF(Txn!$B49="",0,Txn!$O49)</f>
        <v>0</v>
      </c>
      <c r="J85" s="40">
        <f>IF(Txn!$B49="",0,Txn!$P49)</f>
        <v>0</v>
      </c>
      <c r="K85" s="41">
        <f>IF($A85="","",IFERROR(VALUE(MID($A85,6,2)),""))</f>
        <v>0</v>
      </c>
      <c r="L85" s="39">
        <f>IF(Txn!$K49="","",Txn!$K49)</f>
        <v>0</v>
      </c>
      <c r="N85" s="42">
        <f>IF($D85="",0,COUNTIF(BankAccts,$D85))</f>
        <v>0</v>
      </c>
    </row>
    <row r="86" spans="1:14">
      <c r="A86" s="38">
        <f>IF(Txn!$B49="","",Txn!$B49)</f>
        <v>0</v>
      </c>
      <c r="B86" s="38">
        <f>IF(Txn!$B49="","",Txn!$C49)</f>
        <v>0</v>
      </c>
      <c r="C86" s="39">
        <f>IF(Txn!$B49="","","تراکنش بانکی")</f>
        <v>0</v>
      </c>
      <c r="D86" s="38">
        <f>IF(Txn!$B49="","",IF(IF(Txn!$U49="TRF",Txn!$Y49,Txn!$Z49)="","",IF(Txn!$U49="TRF",Txn!$Y49,Txn!$Z49)))</f>
        <v>0</v>
      </c>
      <c r="E86" s="39">
        <f>IF($D86="","",IFERROR(VLOOKUP($D86,AcctTbl,2,0),""))</f>
        <v>0</v>
      </c>
      <c r="F86" s="39">
        <f>IF($D86="","",IFERROR(VLOOKUP($D86,AcctTbl,3,0),""))</f>
        <v>0</v>
      </c>
      <c r="G86" s="39">
        <f>IF(Txn!$B49="","",Txn!$D49)</f>
        <v>0</v>
      </c>
      <c r="H86" s="38">
        <f>IF(Txn!$B49="","",Txn!$E49)</f>
        <v>0</v>
      </c>
      <c r="I86" s="40">
        <f>IF(Txn!$B49="",0,Txn!$Q49)</f>
        <v>0</v>
      </c>
      <c r="J86" s="40">
        <f>IF(Txn!$B49="",0,Txn!$R49)</f>
        <v>0</v>
      </c>
      <c r="K86" s="41">
        <f>IF($A86="","",IFERROR(VALUE(MID($A86,6,2)),""))</f>
        <v>0</v>
      </c>
      <c r="L86" s="39">
        <f>IF(Txn!$K49="","","طرف مقابل — "&amp;Txn!$K49)</f>
        <v>0</v>
      </c>
      <c r="N86" s="42">
        <f>IF($D86="",0,COUNTIF(BankAccts,$D86))</f>
        <v>0</v>
      </c>
    </row>
    <row r="87" spans="1:14">
      <c r="A87" s="38">
        <f>IF(Txn!$B50="","",Txn!$B50)</f>
        <v>0</v>
      </c>
      <c r="B87" s="38">
        <f>IF(Txn!$B50="","",Txn!$C50)</f>
        <v>0</v>
      </c>
      <c r="C87" s="39">
        <f>IF(Txn!$B50="","","تراکنش بانکی")</f>
        <v>0</v>
      </c>
      <c r="D87" s="38">
        <f>IF(Txn!$B50="","",IF(Txn!$X50="","",Txn!$X50))</f>
        <v>0</v>
      </c>
      <c r="E87" s="39">
        <f>IF($D87="","",IFERROR(VLOOKUP($D87,AcctTbl,2,0),""))</f>
        <v>0</v>
      </c>
      <c r="F87" s="39">
        <f>IF($D87="","",IFERROR(VLOOKUP($D87,AcctTbl,3,0),""))</f>
        <v>0</v>
      </c>
      <c r="G87" s="39">
        <f>IF(Txn!$B50="","",Txn!$D50)</f>
        <v>0</v>
      </c>
      <c r="H87" s="38">
        <f>IF(Txn!$B50="","",Txn!$E50)</f>
        <v>0</v>
      </c>
      <c r="I87" s="40">
        <f>IF(Txn!$B50="",0,Txn!$O50)</f>
        <v>0</v>
      </c>
      <c r="J87" s="40">
        <f>IF(Txn!$B50="",0,Txn!$P50)</f>
        <v>0</v>
      </c>
      <c r="K87" s="41">
        <f>IF($A87="","",IFERROR(VALUE(MID($A87,6,2)),""))</f>
        <v>0</v>
      </c>
      <c r="L87" s="39">
        <f>IF(Txn!$K50="","",Txn!$K50)</f>
        <v>0</v>
      </c>
      <c r="N87" s="42">
        <f>IF($D87="",0,COUNTIF(BankAccts,$D87))</f>
        <v>0</v>
      </c>
    </row>
    <row r="88" spans="1:14">
      <c r="A88" s="38">
        <f>IF(Txn!$B50="","",Txn!$B50)</f>
        <v>0</v>
      </c>
      <c r="B88" s="38">
        <f>IF(Txn!$B50="","",Txn!$C50)</f>
        <v>0</v>
      </c>
      <c r="C88" s="39">
        <f>IF(Txn!$B50="","","تراکنش بانکی")</f>
        <v>0</v>
      </c>
      <c r="D88" s="38">
        <f>IF(Txn!$B50="","",IF(IF(Txn!$U50="TRF",Txn!$Y50,Txn!$Z50)="","",IF(Txn!$U50="TRF",Txn!$Y50,Txn!$Z50)))</f>
        <v>0</v>
      </c>
      <c r="E88" s="39">
        <f>IF($D88="","",IFERROR(VLOOKUP($D88,AcctTbl,2,0),""))</f>
        <v>0</v>
      </c>
      <c r="F88" s="39">
        <f>IF($D88="","",IFERROR(VLOOKUP($D88,AcctTbl,3,0),""))</f>
        <v>0</v>
      </c>
      <c r="G88" s="39">
        <f>IF(Txn!$B50="","",Txn!$D50)</f>
        <v>0</v>
      </c>
      <c r="H88" s="38">
        <f>IF(Txn!$B50="","",Txn!$E50)</f>
        <v>0</v>
      </c>
      <c r="I88" s="40">
        <f>IF(Txn!$B50="",0,Txn!$Q50)</f>
        <v>0</v>
      </c>
      <c r="J88" s="40">
        <f>IF(Txn!$B50="",0,Txn!$R50)</f>
        <v>0</v>
      </c>
      <c r="K88" s="41">
        <f>IF($A88="","",IFERROR(VALUE(MID($A88,6,2)),""))</f>
        <v>0</v>
      </c>
      <c r="L88" s="39">
        <f>IF(Txn!$K50="","","طرف مقابل — "&amp;Txn!$K50)</f>
        <v>0</v>
      </c>
      <c r="N88" s="42">
        <f>IF($D88="",0,COUNTIF(BankAccts,$D88))</f>
        <v>0</v>
      </c>
    </row>
    <row r="89" spans="1:14">
      <c r="A89" s="38">
        <f>IF(Txn!$B51="","",Txn!$B51)</f>
        <v>0</v>
      </c>
      <c r="B89" s="38">
        <f>IF(Txn!$B51="","",Txn!$C51)</f>
        <v>0</v>
      </c>
      <c r="C89" s="39">
        <f>IF(Txn!$B51="","","تراکنش بانکی")</f>
        <v>0</v>
      </c>
      <c r="D89" s="38">
        <f>IF(Txn!$B51="","",IF(Txn!$X51="","",Txn!$X51))</f>
        <v>0</v>
      </c>
      <c r="E89" s="39">
        <f>IF($D89="","",IFERROR(VLOOKUP($D89,AcctTbl,2,0),""))</f>
        <v>0</v>
      </c>
      <c r="F89" s="39">
        <f>IF($D89="","",IFERROR(VLOOKUP($D89,AcctTbl,3,0),""))</f>
        <v>0</v>
      </c>
      <c r="G89" s="39">
        <f>IF(Txn!$B51="","",Txn!$D51)</f>
        <v>0</v>
      </c>
      <c r="H89" s="38">
        <f>IF(Txn!$B51="","",Txn!$E51)</f>
        <v>0</v>
      </c>
      <c r="I89" s="40">
        <f>IF(Txn!$B51="",0,Txn!$O51)</f>
        <v>0</v>
      </c>
      <c r="J89" s="40">
        <f>IF(Txn!$B51="",0,Txn!$P51)</f>
        <v>0</v>
      </c>
      <c r="K89" s="41">
        <f>IF($A89="","",IFERROR(VALUE(MID($A89,6,2)),""))</f>
        <v>0</v>
      </c>
      <c r="L89" s="39">
        <f>IF(Txn!$K51="","",Txn!$K51)</f>
        <v>0</v>
      </c>
      <c r="N89" s="42">
        <f>IF($D89="",0,COUNTIF(BankAccts,$D89))</f>
        <v>0</v>
      </c>
    </row>
    <row r="90" spans="1:14">
      <c r="A90" s="38">
        <f>IF(Txn!$B51="","",Txn!$B51)</f>
        <v>0</v>
      </c>
      <c r="B90" s="38">
        <f>IF(Txn!$B51="","",Txn!$C51)</f>
        <v>0</v>
      </c>
      <c r="C90" s="39">
        <f>IF(Txn!$B51="","","تراکنش بانکی")</f>
        <v>0</v>
      </c>
      <c r="D90" s="38">
        <f>IF(Txn!$B51="","",IF(IF(Txn!$U51="TRF",Txn!$Y51,Txn!$Z51)="","",IF(Txn!$U51="TRF",Txn!$Y51,Txn!$Z51)))</f>
        <v>0</v>
      </c>
      <c r="E90" s="39">
        <f>IF($D90="","",IFERROR(VLOOKUP($D90,AcctTbl,2,0),""))</f>
        <v>0</v>
      </c>
      <c r="F90" s="39">
        <f>IF($D90="","",IFERROR(VLOOKUP($D90,AcctTbl,3,0),""))</f>
        <v>0</v>
      </c>
      <c r="G90" s="39">
        <f>IF(Txn!$B51="","",Txn!$D51)</f>
        <v>0</v>
      </c>
      <c r="H90" s="38">
        <f>IF(Txn!$B51="","",Txn!$E51)</f>
        <v>0</v>
      </c>
      <c r="I90" s="40">
        <f>IF(Txn!$B51="",0,Txn!$Q51)</f>
        <v>0</v>
      </c>
      <c r="J90" s="40">
        <f>IF(Txn!$B51="",0,Txn!$R51)</f>
        <v>0</v>
      </c>
      <c r="K90" s="41">
        <f>IF($A90="","",IFERROR(VALUE(MID($A90,6,2)),""))</f>
        <v>0</v>
      </c>
      <c r="L90" s="39">
        <f>IF(Txn!$K51="","","طرف مقابل — "&amp;Txn!$K51)</f>
        <v>0</v>
      </c>
      <c r="N90" s="42">
        <f>IF($D90="",0,COUNTIF(BankAccts,$D90))</f>
        <v>0</v>
      </c>
    </row>
    <row r="91" spans="1:14">
      <c r="A91" s="38">
        <f>IF(Txn!$B52="","",Txn!$B52)</f>
        <v>0</v>
      </c>
      <c r="B91" s="38">
        <f>IF(Txn!$B52="","",Txn!$C52)</f>
        <v>0</v>
      </c>
      <c r="C91" s="39">
        <f>IF(Txn!$B52="","","تراکنش بانکی")</f>
        <v>0</v>
      </c>
      <c r="D91" s="38">
        <f>IF(Txn!$B52="","",IF(Txn!$X52="","",Txn!$X52))</f>
        <v>0</v>
      </c>
      <c r="E91" s="39">
        <f>IF($D91="","",IFERROR(VLOOKUP($D91,AcctTbl,2,0),""))</f>
        <v>0</v>
      </c>
      <c r="F91" s="39">
        <f>IF($D91="","",IFERROR(VLOOKUP($D91,AcctTbl,3,0),""))</f>
        <v>0</v>
      </c>
      <c r="G91" s="39">
        <f>IF(Txn!$B52="","",Txn!$D52)</f>
        <v>0</v>
      </c>
      <c r="H91" s="38">
        <f>IF(Txn!$B52="","",Txn!$E52)</f>
        <v>0</v>
      </c>
      <c r="I91" s="40">
        <f>IF(Txn!$B52="",0,Txn!$O52)</f>
        <v>0</v>
      </c>
      <c r="J91" s="40">
        <f>IF(Txn!$B52="",0,Txn!$P52)</f>
        <v>0</v>
      </c>
      <c r="K91" s="41">
        <f>IF($A91="","",IFERROR(VALUE(MID($A91,6,2)),""))</f>
        <v>0</v>
      </c>
      <c r="L91" s="39">
        <f>IF(Txn!$K52="","",Txn!$K52)</f>
        <v>0</v>
      </c>
      <c r="N91" s="42">
        <f>IF($D91="",0,COUNTIF(BankAccts,$D91))</f>
        <v>0</v>
      </c>
    </row>
    <row r="92" spans="1:14">
      <c r="A92" s="38">
        <f>IF(Txn!$B52="","",Txn!$B52)</f>
        <v>0</v>
      </c>
      <c r="B92" s="38">
        <f>IF(Txn!$B52="","",Txn!$C52)</f>
        <v>0</v>
      </c>
      <c r="C92" s="39">
        <f>IF(Txn!$B52="","","تراکنش بانکی")</f>
        <v>0</v>
      </c>
      <c r="D92" s="38">
        <f>IF(Txn!$B52="","",IF(IF(Txn!$U52="TRF",Txn!$Y52,Txn!$Z52)="","",IF(Txn!$U52="TRF",Txn!$Y52,Txn!$Z52)))</f>
        <v>0</v>
      </c>
      <c r="E92" s="39">
        <f>IF($D92="","",IFERROR(VLOOKUP($D92,AcctTbl,2,0),""))</f>
        <v>0</v>
      </c>
      <c r="F92" s="39">
        <f>IF($D92="","",IFERROR(VLOOKUP($D92,AcctTbl,3,0),""))</f>
        <v>0</v>
      </c>
      <c r="G92" s="39">
        <f>IF(Txn!$B52="","",Txn!$D52)</f>
        <v>0</v>
      </c>
      <c r="H92" s="38">
        <f>IF(Txn!$B52="","",Txn!$E52)</f>
        <v>0</v>
      </c>
      <c r="I92" s="40">
        <f>IF(Txn!$B52="",0,Txn!$Q52)</f>
        <v>0</v>
      </c>
      <c r="J92" s="40">
        <f>IF(Txn!$B52="",0,Txn!$R52)</f>
        <v>0</v>
      </c>
      <c r="K92" s="41">
        <f>IF($A92="","",IFERROR(VALUE(MID($A92,6,2)),""))</f>
        <v>0</v>
      </c>
      <c r="L92" s="39">
        <f>IF(Txn!$K52="","","طرف مقابل — "&amp;Txn!$K52)</f>
        <v>0</v>
      </c>
      <c r="N92" s="42">
        <f>IF($D92="",0,COUNTIF(BankAccts,$D92))</f>
        <v>0</v>
      </c>
    </row>
    <row r="93" spans="1:14">
      <c r="A93" s="38">
        <f>IF(Txn!$B53="","",Txn!$B53)</f>
        <v>0</v>
      </c>
      <c r="B93" s="38">
        <f>IF(Txn!$B53="","",Txn!$C53)</f>
        <v>0</v>
      </c>
      <c r="C93" s="39">
        <f>IF(Txn!$B53="","","تراکنش بانکی")</f>
        <v>0</v>
      </c>
      <c r="D93" s="38">
        <f>IF(Txn!$B53="","",IF(Txn!$X53="","",Txn!$X53))</f>
        <v>0</v>
      </c>
      <c r="E93" s="39">
        <f>IF($D93="","",IFERROR(VLOOKUP($D93,AcctTbl,2,0),""))</f>
        <v>0</v>
      </c>
      <c r="F93" s="39">
        <f>IF($D93="","",IFERROR(VLOOKUP($D93,AcctTbl,3,0),""))</f>
        <v>0</v>
      </c>
      <c r="G93" s="39">
        <f>IF(Txn!$B53="","",Txn!$D53)</f>
        <v>0</v>
      </c>
      <c r="H93" s="38">
        <f>IF(Txn!$B53="","",Txn!$E53)</f>
        <v>0</v>
      </c>
      <c r="I93" s="40">
        <f>IF(Txn!$B53="",0,Txn!$O53)</f>
        <v>0</v>
      </c>
      <c r="J93" s="40">
        <f>IF(Txn!$B53="",0,Txn!$P53)</f>
        <v>0</v>
      </c>
      <c r="K93" s="41">
        <f>IF($A93="","",IFERROR(VALUE(MID($A93,6,2)),""))</f>
        <v>0</v>
      </c>
      <c r="L93" s="39">
        <f>IF(Txn!$K53="","",Txn!$K53)</f>
        <v>0</v>
      </c>
      <c r="N93" s="42">
        <f>IF($D93="",0,COUNTIF(BankAccts,$D93))</f>
        <v>0</v>
      </c>
    </row>
    <row r="94" spans="1:14">
      <c r="A94" s="38">
        <f>IF(Txn!$B53="","",Txn!$B53)</f>
        <v>0</v>
      </c>
      <c r="B94" s="38">
        <f>IF(Txn!$B53="","",Txn!$C53)</f>
        <v>0</v>
      </c>
      <c r="C94" s="39">
        <f>IF(Txn!$B53="","","تراکنش بانکی")</f>
        <v>0</v>
      </c>
      <c r="D94" s="38">
        <f>IF(Txn!$B53="","",IF(IF(Txn!$U53="TRF",Txn!$Y53,Txn!$Z53)="","",IF(Txn!$U53="TRF",Txn!$Y53,Txn!$Z53)))</f>
        <v>0</v>
      </c>
      <c r="E94" s="39">
        <f>IF($D94="","",IFERROR(VLOOKUP($D94,AcctTbl,2,0),""))</f>
        <v>0</v>
      </c>
      <c r="F94" s="39">
        <f>IF($D94="","",IFERROR(VLOOKUP($D94,AcctTbl,3,0),""))</f>
        <v>0</v>
      </c>
      <c r="G94" s="39">
        <f>IF(Txn!$B53="","",Txn!$D53)</f>
        <v>0</v>
      </c>
      <c r="H94" s="38">
        <f>IF(Txn!$B53="","",Txn!$E53)</f>
        <v>0</v>
      </c>
      <c r="I94" s="40">
        <f>IF(Txn!$B53="",0,Txn!$Q53)</f>
        <v>0</v>
      </c>
      <c r="J94" s="40">
        <f>IF(Txn!$B53="",0,Txn!$R53)</f>
        <v>0</v>
      </c>
      <c r="K94" s="41">
        <f>IF($A94="","",IFERROR(VALUE(MID($A94,6,2)),""))</f>
        <v>0</v>
      </c>
      <c r="L94" s="39">
        <f>IF(Txn!$K53="","","طرف مقابل — "&amp;Txn!$K53)</f>
        <v>0</v>
      </c>
      <c r="N94" s="42">
        <f>IF($D94="",0,COUNTIF(BankAccts,$D94))</f>
        <v>0</v>
      </c>
    </row>
    <row r="95" spans="1:14">
      <c r="A95" s="38">
        <f>IF(Txn!$B54="","",Txn!$B54)</f>
        <v>0</v>
      </c>
      <c r="B95" s="38">
        <f>IF(Txn!$B54="","",Txn!$C54)</f>
        <v>0</v>
      </c>
      <c r="C95" s="39">
        <f>IF(Txn!$B54="","","تراکنش بانکی")</f>
        <v>0</v>
      </c>
      <c r="D95" s="38">
        <f>IF(Txn!$B54="","",IF(Txn!$X54="","",Txn!$X54))</f>
        <v>0</v>
      </c>
      <c r="E95" s="39">
        <f>IF($D95="","",IFERROR(VLOOKUP($D95,AcctTbl,2,0),""))</f>
        <v>0</v>
      </c>
      <c r="F95" s="39">
        <f>IF($D95="","",IFERROR(VLOOKUP($D95,AcctTbl,3,0),""))</f>
        <v>0</v>
      </c>
      <c r="G95" s="39">
        <f>IF(Txn!$B54="","",Txn!$D54)</f>
        <v>0</v>
      </c>
      <c r="H95" s="38">
        <f>IF(Txn!$B54="","",Txn!$E54)</f>
        <v>0</v>
      </c>
      <c r="I95" s="40">
        <f>IF(Txn!$B54="",0,Txn!$O54)</f>
        <v>0</v>
      </c>
      <c r="J95" s="40">
        <f>IF(Txn!$B54="",0,Txn!$P54)</f>
        <v>0</v>
      </c>
      <c r="K95" s="41">
        <f>IF($A95="","",IFERROR(VALUE(MID($A95,6,2)),""))</f>
        <v>0</v>
      </c>
      <c r="L95" s="39">
        <f>IF(Txn!$K54="","",Txn!$K54)</f>
        <v>0</v>
      </c>
      <c r="N95" s="42">
        <f>IF($D95="",0,COUNTIF(BankAccts,$D95))</f>
        <v>0</v>
      </c>
    </row>
    <row r="96" spans="1:14">
      <c r="A96" s="38">
        <f>IF(Txn!$B54="","",Txn!$B54)</f>
        <v>0</v>
      </c>
      <c r="B96" s="38">
        <f>IF(Txn!$B54="","",Txn!$C54)</f>
        <v>0</v>
      </c>
      <c r="C96" s="39">
        <f>IF(Txn!$B54="","","تراکنش بانکی")</f>
        <v>0</v>
      </c>
      <c r="D96" s="38">
        <f>IF(Txn!$B54="","",IF(IF(Txn!$U54="TRF",Txn!$Y54,Txn!$Z54)="","",IF(Txn!$U54="TRF",Txn!$Y54,Txn!$Z54)))</f>
        <v>0</v>
      </c>
      <c r="E96" s="39">
        <f>IF($D96="","",IFERROR(VLOOKUP($D96,AcctTbl,2,0),""))</f>
        <v>0</v>
      </c>
      <c r="F96" s="39">
        <f>IF($D96="","",IFERROR(VLOOKUP($D96,AcctTbl,3,0),""))</f>
        <v>0</v>
      </c>
      <c r="G96" s="39">
        <f>IF(Txn!$B54="","",Txn!$D54)</f>
        <v>0</v>
      </c>
      <c r="H96" s="38">
        <f>IF(Txn!$B54="","",Txn!$E54)</f>
        <v>0</v>
      </c>
      <c r="I96" s="40">
        <f>IF(Txn!$B54="",0,Txn!$Q54)</f>
        <v>0</v>
      </c>
      <c r="J96" s="40">
        <f>IF(Txn!$B54="",0,Txn!$R54)</f>
        <v>0</v>
      </c>
      <c r="K96" s="41">
        <f>IF($A96="","",IFERROR(VALUE(MID($A96,6,2)),""))</f>
        <v>0</v>
      </c>
      <c r="L96" s="39">
        <f>IF(Txn!$K54="","","طرف مقابل — "&amp;Txn!$K54)</f>
        <v>0</v>
      </c>
      <c r="N96" s="42">
        <f>IF($D96="",0,COUNTIF(BankAccts,$D96))</f>
        <v>0</v>
      </c>
    </row>
    <row r="97" spans="1:14">
      <c r="A97" s="38">
        <f>IF(Txn!$B55="","",Txn!$B55)</f>
        <v>0</v>
      </c>
      <c r="B97" s="38">
        <f>IF(Txn!$B55="","",Txn!$C55)</f>
        <v>0</v>
      </c>
      <c r="C97" s="39">
        <f>IF(Txn!$B55="","","تراکنش بانکی")</f>
        <v>0</v>
      </c>
      <c r="D97" s="38">
        <f>IF(Txn!$B55="","",IF(Txn!$X55="","",Txn!$X55))</f>
        <v>0</v>
      </c>
      <c r="E97" s="39">
        <f>IF($D97="","",IFERROR(VLOOKUP($D97,AcctTbl,2,0),""))</f>
        <v>0</v>
      </c>
      <c r="F97" s="39">
        <f>IF($D97="","",IFERROR(VLOOKUP($D97,AcctTbl,3,0),""))</f>
        <v>0</v>
      </c>
      <c r="G97" s="39">
        <f>IF(Txn!$B55="","",Txn!$D55)</f>
        <v>0</v>
      </c>
      <c r="H97" s="38">
        <f>IF(Txn!$B55="","",Txn!$E55)</f>
        <v>0</v>
      </c>
      <c r="I97" s="40">
        <f>IF(Txn!$B55="",0,Txn!$O55)</f>
        <v>0</v>
      </c>
      <c r="J97" s="40">
        <f>IF(Txn!$B55="",0,Txn!$P55)</f>
        <v>0</v>
      </c>
      <c r="K97" s="41">
        <f>IF($A97="","",IFERROR(VALUE(MID($A97,6,2)),""))</f>
        <v>0</v>
      </c>
      <c r="L97" s="39">
        <f>IF(Txn!$K55="","",Txn!$K55)</f>
        <v>0</v>
      </c>
      <c r="N97" s="42">
        <f>IF($D97="",0,COUNTIF(BankAccts,$D97))</f>
        <v>0</v>
      </c>
    </row>
    <row r="98" spans="1:14">
      <c r="A98" s="38">
        <f>IF(Txn!$B55="","",Txn!$B55)</f>
        <v>0</v>
      </c>
      <c r="B98" s="38">
        <f>IF(Txn!$B55="","",Txn!$C55)</f>
        <v>0</v>
      </c>
      <c r="C98" s="39">
        <f>IF(Txn!$B55="","","تراکنش بانکی")</f>
        <v>0</v>
      </c>
      <c r="D98" s="38">
        <f>IF(Txn!$B55="","",IF(IF(Txn!$U55="TRF",Txn!$Y55,Txn!$Z55)="","",IF(Txn!$U55="TRF",Txn!$Y55,Txn!$Z55)))</f>
        <v>0</v>
      </c>
      <c r="E98" s="39">
        <f>IF($D98="","",IFERROR(VLOOKUP($D98,AcctTbl,2,0),""))</f>
        <v>0</v>
      </c>
      <c r="F98" s="39">
        <f>IF($D98="","",IFERROR(VLOOKUP($D98,AcctTbl,3,0),""))</f>
        <v>0</v>
      </c>
      <c r="G98" s="39">
        <f>IF(Txn!$B55="","",Txn!$D55)</f>
        <v>0</v>
      </c>
      <c r="H98" s="38">
        <f>IF(Txn!$B55="","",Txn!$E55)</f>
        <v>0</v>
      </c>
      <c r="I98" s="40">
        <f>IF(Txn!$B55="",0,Txn!$Q55)</f>
        <v>0</v>
      </c>
      <c r="J98" s="40">
        <f>IF(Txn!$B55="",0,Txn!$R55)</f>
        <v>0</v>
      </c>
      <c r="K98" s="41">
        <f>IF($A98="","",IFERROR(VALUE(MID($A98,6,2)),""))</f>
        <v>0</v>
      </c>
      <c r="L98" s="39">
        <f>IF(Txn!$K55="","","طرف مقابل — "&amp;Txn!$K55)</f>
        <v>0</v>
      </c>
      <c r="N98" s="42">
        <f>IF($D98="",0,COUNTIF(BankAccts,$D98))</f>
        <v>0</v>
      </c>
    </row>
    <row r="99" spans="1:14">
      <c r="A99" s="38">
        <f>IF(Txn!$B56="","",Txn!$B56)</f>
        <v>0</v>
      </c>
      <c r="B99" s="38">
        <f>IF(Txn!$B56="","",Txn!$C56)</f>
        <v>0</v>
      </c>
      <c r="C99" s="39">
        <f>IF(Txn!$B56="","","تراکنش بانکی")</f>
        <v>0</v>
      </c>
      <c r="D99" s="38">
        <f>IF(Txn!$B56="","",IF(Txn!$X56="","",Txn!$X56))</f>
        <v>0</v>
      </c>
      <c r="E99" s="39">
        <f>IF($D99="","",IFERROR(VLOOKUP($D99,AcctTbl,2,0),""))</f>
        <v>0</v>
      </c>
      <c r="F99" s="39">
        <f>IF($D99="","",IFERROR(VLOOKUP($D99,AcctTbl,3,0),""))</f>
        <v>0</v>
      </c>
      <c r="G99" s="39">
        <f>IF(Txn!$B56="","",Txn!$D56)</f>
        <v>0</v>
      </c>
      <c r="H99" s="38">
        <f>IF(Txn!$B56="","",Txn!$E56)</f>
        <v>0</v>
      </c>
      <c r="I99" s="40">
        <f>IF(Txn!$B56="",0,Txn!$O56)</f>
        <v>0</v>
      </c>
      <c r="J99" s="40">
        <f>IF(Txn!$B56="",0,Txn!$P56)</f>
        <v>0</v>
      </c>
      <c r="K99" s="41">
        <f>IF($A99="","",IFERROR(VALUE(MID($A99,6,2)),""))</f>
        <v>0</v>
      </c>
      <c r="L99" s="39">
        <f>IF(Txn!$K56="","",Txn!$K56)</f>
        <v>0</v>
      </c>
      <c r="N99" s="42">
        <f>IF($D99="",0,COUNTIF(BankAccts,$D99))</f>
        <v>0</v>
      </c>
    </row>
    <row r="100" spans="1:14">
      <c r="A100" s="38">
        <f>IF(Txn!$B56="","",Txn!$B56)</f>
        <v>0</v>
      </c>
      <c r="B100" s="38">
        <f>IF(Txn!$B56="","",Txn!$C56)</f>
        <v>0</v>
      </c>
      <c r="C100" s="39">
        <f>IF(Txn!$B56="","","تراکنش بانکی")</f>
        <v>0</v>
      </c>
      <c r="D100" s="38">
        <f>IF(Txn!$B56="","",IF(IF(Txn!$U56="TRF",Txn!$Y56,Txn!$Z56)="","",IF(Txn!$U56="TRF",Txn!$Y56,Txn!$Z56)))</f>
        <v>0</v>
      </c>
      <c r="E100" s="39">
        <f>IF($D100="","",IFERROR(VLOOKUP($D100,AcctTbl,2,0),""))</f>
        <v>0</v>
      </c>
      <c r="F100" s="39">
        <f>IF($D100="","",IFERROR(VLOOKUP($D100,AcctTbl,3,0),""))</f>
        <v>0</v>
      </c>
      <c r="G100" s="39">
        <f>IF(Txn!$B56="","",Txn!$D56)</f>
        <v>0</v>
      </c>
      <c r="H100" s="38">
        <f>IF(Txn!$B56="","",Txn!$E56)</f>
        <v>0</v>
      </c>
      <c r="I100" s="40">
        <f>IF(Txn!$B56="",0,Txn!$Q56)</f>
        <v>0</v>
      </c>
      <c r="J100" s="40">
        <f>IF(Txn!$B56="",0,Txn!$R56)</f>
        <v>0</v>
      </c>
      <c r="K100" s="41">
        <f>IF($A100="","",IFERROR(VALUE(MID($A100,6,2)),""))</f>
        <v>0</v>
      </c>
      <c r="L100" s="39">
        <f>IF(Txn!$K56="","","طرف مقابل — "&amp;Txn!$K56)</f>
        <v>0</v>
      </c>
      <c r="N100" s="42">
        <f>IF($D100="",0,COUNTIF(BankAccts,$D100))</f>
        <v>0</v>
      </c>
    </row>
    <row r="101" spans="1:14">
      <c r="A101" s="38">
        <f>IF(Txn!$B57="","",Txn!$B57)</f>
        <v>0</v>
      </c>
      <c r="B101" s="38">
        <f>IF(Txn!$B57="","",Txn!$C57)</f>
        <v>0</v>
      </c>
      <c r="C101" s="39">
        <f>IF(Txn!$B57="","","تراکنش بانکی")</f>
        <v>0</v>
      </c>
      <c r="D101" s="38">
        <f>IF(Txn!$B57="","",IF(Txn!$X57="","",Txn!$X57))</f>
        <v>0</v>
      </c>
      <c r="E101" s="39">
        <f>IF($D101="","",IFERROR(VLOOKUP($D101,AcctTbl,2,0),""))</f>
        <v>0</v>
      </c>
      <c r="F101" s="39">
        <f>IF($D101="","",IFERROR(VLOOKUP($D101,AcctTbl,3,0),""))</f>
        <v>0</v>
      </c>
      <c r="G101" s="39">
        <f>IF(Txn!$B57="","",Txn!$D57)</f>
        <v>0</v>
      </c>
      <c r="H101" s="38">
        <f>IF(Txn!$B57="","",Txn!$E57)</f>
        <v>0</v>
      </c>
      <c r="I101" s="40">
        <f>IF(Txn!$B57="",0,Txn!$O57)</f>
        <v>0</v>
      </c>
      <c r="J101" s="40">
        <f>IF(Txn!$B57="",0,Txn!$P57)</f>
        <v>0</v>
      </c>
      <c r="K101" s="41">
        <f>IF($A101="","",IFERROR(VALUE(MID($A101,6,2)),""))</f>
        <v>0</v>
      </c>
      <c r="L101" s="39">
        <f>IF(Txn!$K57="","",Txn!$K57)</f>
        <v>0</v>
      </c>
      <c r="N101" s="42">
        <f>IF($D101="",0,COUNTIF(BankAccts,$D101))</f>
        <v>0</v>
      </c>
    </row>
    <row r="102" spans="1:14">
      <c r="A102" s="38">
        <f>IF(Txn!$B57="","",Txn!$B57)</f>
        <v>0</v>
      </c>
      <c r="B102" s="38">
        <f>IF(Txn!$B57="","",Txn!$C57)</f>
        <v>0</v>
      </c>
      <c r="C102" s="39">
        <f>IF(Txn!$B57="","","تراکنش بانکی")</f>
        <v>0</v>
      </c>
      <c r="D102" s="38">
        <f>IF(Txn!$B57="","",IF(IF(Txn!$U57="TRF",Txn!$Y57,Txn!$Z57)="","",IF(Txn!$U57="TRF",Txn!$Y57,Txn!$Z57)))</f>
        <v>0</v>
      </c>
      <c r="E102" s="39">
        <f>IF($D102="","",IFERROR(VLOOKUP($D102,AcctTbl,2,0),""))</f>
        <v>0</v>
      </c>
      <c r="F102" s="39">
        <f>IF($D102="","",IFERROR(VLOOKUP($D102,AcctTbl,3,0),""))</f>
        <v>0</v>
      </c>
      <c r="G102" s="39">
        <f>IF(Txn!$B57="","",Txn!$D57)</f>
        <v>0</v>
      </c>
      <c r="H102" s="38">
        <f>IF(Txn!$B57="","",Txn!$E57)</f>
        <v>0</v>
      </c>
      <c r="I102" s="40">
        <f>IF(Txn!$B57="",0,Txn!$Q57)</f>
        <v>0</v>
      </c>
      <c r="J102" s="40">
        <f>IF(Txn!$B57="",0,Txn!$R57)</f>
        <v>0</v>
      </c>
      <c r="K102" s="41">
        <f>IF($A102="","",IFERROR(VALUE(MID($A102,6,2)),""))</f>
        <v>0</v>
      </c>
      <c r="L102" s="39">
        <f>IF(Txn!$K57="","","طرف مقابل — "&amp;Txn!$K57)</f>
        <v>0</v>
      </c>
      <c r="N102" s="42">
        <f>IF($D102="",0,COUNTIF(BankAccts,$D102))</f>
        <v>0</v>
      </c>
    </row>
    <row r="103" spans="1:14">
      <c r="A103" s="38">
        <f>IF(Txn!$B58="","",Txn!$B58)</f>
        <v>0</v>
      </c>
      <c r="B103" s="38">
        <f>IF(Txn!$B58="","",Txn!$C58)</f>
        <v>0</v>
      </c>
      <c r="C103" s="39">
        <f>IF(Txn!$B58="","","تراکنش بانکی")</f>
        <v>0</v>
      </c>
      <c r="D103" s="38">
        <f>IF(Txn!$B58="","",IF(Txn!$X58="","",Txn!$X58))</f>
        <v>0</v>
      </c>
      <c r="E103" s="39">
        <f>IF($D103="","",IFERROR(VLOOKUP($D103,AcctTbl,2,0),""))</f>
        <v>0</v>
      </c>
      <c r="F103" s="39">
        <f>IF($D103="","",IFERROR(VLOOKUP($D103,AcctTbl,3,0),""))</f>
        <v>0</v>
      </c>
      <c r="G103" s="39">
        <f>IF(Txn!$B58="","",Txn!$D58)</f>
        <v>0</v>
      </c>
      <c r="H103" s="38">
        <f>IF(Txn!$B58="","",Txn!$E58)</f>
        <v>0</v>
      </c>
      <c r="I103" s="40">
        <f>IF(Txn!$B58="",0,Txn!$O58)</f>
        <v>0</v>
      </c>
      <c r="J103" s="40">
        <f>IF(Txn!$B58="",0,Txn!$P58)</f>
        <v>0</v>
      </c>
      <c r="K103" s="41">
        <f>IF($A103="","",IFERROR(VALUE(MID($A103,6,2)),""))</f>
        <v>0</v>
      </c>
      <c r="L103" s="39">
        <f>IF(Txn!$K58="","",Txn!$K58)</f>
        <v>0</v>
      </c>
      <c r="N103" s="42">
        <f>IF($D103="",0,COUNTIF(BankAccts,$D103))</f>
        <v>0</v>
      </c>
    </row>
    <row r="104" spans="1:14">
      <c r="A104" s="38">
        <f>IF(Txn!$B58="","",Txn!$B58)</f>
        <v>0</v>
      </c>
      <c r="B104" s="38">
        <f>IF(Txn!$B58="","",Txn!$C58)</f>
        <v>0</v>
      </c>
      <c r="C104" s="39">
        <f>IF(Txn!$B58="","","تراکنش بانکی")</f>
        <v>0</v>
      </c>
      <c r="D104" s="38">
        <f>IF(Txn!$B58="","",IF(IF(Txn!$U58="TRF",Txn!$Y58,Txn!$Z58)="","",IF(Txn!$U58="TRF",Txn!$Y58,Txn!$Z58)))</f>
        <v>0</v>
      </c>
      <c r="E104" s="39">
        <f>IF($D104="","",IFERROR(VLOOKUP($D104,AcctTbl,2,0),""))</f>
        <v>0</v>
      </c>
      <c r="F104" s="39">
        <f>IF($D104="","",IFERROR(VLOOKUP($D104,AcctTbl,3,0),""))</f>
        <v>0</v>
      </c>
      <c r="G104" s="39">
        <f>IF(Txn!$B58="","",Txn!$D58)</f>
        <v>0</v>
      </c>
      <c r="H104" s="38">
        <f>IF(Txn!$B58="","",Txn!$E58)</f>
        <v>0</v>
      </c>
      <c r="I104" s="40">
        <f>IF(Txn!$B58="",0,Txn!$Q58)</f>
        <v>0</v>
      </c>
      <c r="J104" s="40">
        <f>IF(Txn!$B58="",0,Txn!$R58)</f>
        <v>0</v>
      </c>
      <c r="K104" s="41">
        <f>IF($A104="","",IFERROR(VALUE(MID($A104,6,2)),""))</f>
        <v>0</v>
      </c>
      <c r="L104" s="39">
        <f>IF(Txn!$K58="","","طرف مقابل — "&amp;Txn!$K58)</f>
        <v>0</v>
      </c>
      <c r="N104" s="42">
        <f>IF($D104="",0,COUNTIF(BankAccts,$D104))</f>
        <v>0</v>
      </c>
    </row>
    <row r="105" spans="1:14">
      <c r="A105" s="38">
        <f>IF(Txn!$B59="","",Txn!$B59)</f>
        <v>0</v>
      </c>
      <c r="B105" s="38">
        <f>IF(Txn!$B59="","",Txn!$C59)</f>
        <v>0</v>
      </c>
      <c r="C105" s="39">
        <f>IF(Txn!$B59="","","تراکنش بانکی")</f>
        <v>0</v>
      </c>
      <c r="D105" s="38">
        <f>IF(Txn!$B59="","",IF(Txn!$X59="","",Txn!$X59))</f>
        <v>0</v>
      </c>
      <c r="E105" s="39">
        <f>IF($D105="","",IFERROR(VLOOKUP($D105,AcctTbl,2,0),""))</f>
        <v>0</v>
      </c>
      <c r="F105" s="39">
        <f>IF($D105="","",IFERROR(VLOOKUP($D105,AcctTbl,3,0),""))</f>
        <v>0</v>
      </c>
      <c r="G105" s="39">
        <f>IF(Txn!$B59="","",Txn!$D59)</f>
        <v>0</v>
      </c>
      <c r="H105" s="38">
        <f>IF(Txn!$B59="","",Txn!$E59)</f>
        <v>0</v>
      </c>
      <c r="I105" s="40">
        <f>IF(Txn!$B59="",0,Txn!$O59)</f>
        <v>0</v>
      </c>
      <c r="J105" s="40">
        <f>IF(Txn!$B59="",0,Txn!$P59)</f>
        <v>0</v>
      </c>
      <c r="K105" s="41">
        <f>IF($A105="","",IFERROR(VALUE(MID($A105,6,2)),""))</f>
        <v>0</v>
      </c>
      <c r="L105" s="39">
        <f>IF(Txn!$K59="","",Txn!$K59)</f>
        <v>0</v>
      </c>
      <c r="N105" s="42">
        <f>IF($D105="",0,COUNTIF(BankAccts,$D105))</f>
        <v>0</v>
      </c>
    </row>
    <row r="106" spans="1:14">
      <c r="A106" s="38">
        <f>IF(Txn!$B59="","",Txn!$B59)</f>
        <v>0</v>
      </c>
      <c r="B106" s="38">
        <f>IF(Txn!$B59="","",Txn!$C59)</f>
        <v>0</v>
      </c>
      <c r="C106" s="39">
        <f>IF(Txn!$B59="","","تراکنش بانکی")</f>
        <v>0</v>
      </c>
      <c r="D106" s="38">
        <f>IF(Txn!$B59="","",IF(IF(Txn!$U59="TRF",Txn!$Y59,Txn!$Z59)="","",IF(Txn!$U59="TRF",Txn!$Y59,Txn!$Z59)))</f>
        <v>0</v>
      </c>
      <c r="E106" s="39">
        <f>IF($D106="","",IFERROR(VLOOKUP($D106,AcctTbl,2,0),""))</f>
        <v>0</v>
      </c>
      <c r="F106" s="39">
        <f>IF($D106="","",IFERROR(VLOOKUP($D106,AcctTbl,3,0),""))</f>
        <v>0</v>
      </c>
      <c r="G106" s="39">
        <f>IF(Txn!$B59="","",Txn!$D59)</f>
        <v>0</v>
      </c>
      <c r="H106" s="38">
        <f>IF(Txn!$B59="","",Txn!$E59)</f>
        <v>0</v>
      </c>
      <c r="I106" s="40">
        <f>IF(Txn!$B59="",0,Txn!$Q59)</f>
        <v>0</v>
      </c>
      <c r="J106" s="40">
        <f>IF(Txn!$B59="",0,Txn!$R59)</f>
        <v>0</v>
      </c>
      <c r="K106" s="41">
        <f>IF($A106="","",IFERROR(VALUE(MID($A106,6,2)),""))</f>
        <v>0</v>
      </c>
      <c r="L106" s="39">
        <f>IF(Txn!$K59="","","طرف مقابل — "&amp;Txn!$K59)</f>
        <v>0</v>
      </c>
      <c r="N106" s="42">
        <f>IF($D106="",0,COUNTIF(BankAccts,$D106))</f>
        <v>0</v>
      </c>
    </row>
    <row r="107" spans="1:14">
      <c r="A107" s="38">
        <f>IF(Txn!$B60="","",Txn!$B60)</f>
        <v>0</v>
      </c>
      <c r="B107" s="38">
        <f>IF(Txn!$B60="","",Txn!$C60)</f>
        <v>0</v>
      </c>
      <c r="C107" s="39">
        <f>IF(Txn!$B60="","","تراکنش بانکی")</f>
        <v>0</v>
      </c>
      <c r="D107" s="38">
        <f>IF(Txn!$B60="","",IF(Txn!$X60="","",Txn!$X60))</f>
        <v>0</v>
      </c>
      <c r="E107" s="39">
        <f>IF($D107="","",IFERROR(VLOOKUP($D107,AcctTbl,2,0),""))</f>
        <v>0</v>
      </c>
      <c r="F107" s="39">
        <f>IF($D107="","",IFERROR(VLOOKUP($D107,AcctTbl,3,0),""))</f>
        <v>0</v>
      </c>
      <c r="G107" s="39">
        <f>IF(Txn!$B60="","",Txn!$D60)</f>
        <v>0</v>
      </c>
      <c r="H107" s="38">
        <f>IF(Txn!$B60="","",Txn!$E60)</f>
        <v>0</v>
      </c>
      <c r="I107" s="40">
        <f>IF(Txn!$B60="",0,Txn!$O60)</f>
        <v>0</v>
      </c>
      <c r="J107" s="40">
        <f>IF(Txn!$B60="",0,Txn!$P60)</f>
        <v>0</v>
      </c>
      <c r="K107" s="41">
        <f>IF($A107="","",IFERROR(VALUE(MID($A107,6,2)),""))</f>
        <v>0</v>
      </c>
      <c r="L107" s="39">
        <f>IF(Txn!$K60="","",Txn!$K60)</f>
        <v>0</v>
      </c>
      <c r="N107" s="42">
        <f>IF($D107="",0,COUNTIF(BankAccts,$D107))</f>
        <v>0</v>
      </c>
    </row>
    <row r="108" spans="1:14">
      <c r="A108" s="38">
        <f>IF(Txn!$B60="","",Txn!$B60)</f>
        <v>0</v>
      </c>
      <c r="B108" s="38">
        <f>IF(Txn!$B60="","",Txn!$C60)</f>
        <v>0</v>
      </c>
      <c r="C108" s="39">
        <f>IF(Txn!$B60="","","تراکنش بانکی")</f>
        <v>0</v>
      </c>
      <c r="D108" s="38">
        <f>IF(Txn!$B60="","",IF(IF(Txn!$U60="TRF",Txn!$Y60,Txn!$Z60)="","",IF(Txn!$U60="TRF",Txn!$Y60,Txn!$Z60)))</f>
        <v>0</v>
      </c>
      <c r="E108" s="39">
        <f>IF($D108="","",IFERROR(VLOOKUP($D108,AcctTbl,2,0),""))</f>
        <v>0</v>
      </c>
      <c r="F108" s="39">
        <f>IF($D108="","",IFERROR(VLOOKUP($D108,AcctTbl,3,0),""))</f>
        <v>0</v>
      </c>
      <c r="G108" s="39">
        <f>IF(Txn!$B60="","",Txn!$D60)</f>
        <v>0</v>
      </c>
      <c r="H108" s="38">
        <f>IF(Txn!$B60="","",Txn!$E60)</f>
        <v>0</v>
      </c>
      <c r="I108" s="40">
        <f>IF(Txn!$B60="",0,Txn!$Q60)</f>
        <v>0</v>
      </c>
      <c r="J108" s="40">
        <f>IF(Txn!$B60="",0,Txn!$R60)</f>
        <v>0</v>
      </c>
      <c r="K108" s="41">
        <f>IF($A108="","",IFERROR(VALUE(MID($A108,6,2)),""))</f>
        <v>0</v>
      </c>
      <c r="L108" s="39">
        <f>IF(Txn!$K60="","","طرف مقابل — "&amp;Txn!$K60)</f>
        <v>0</v>
      </c>
      <c r="N108" s="42">
        <f>IF($D108="",0,COUNTIF(BankAccts,$D108))</f>
        <v>0</v>
      </c>
    </row>
    <row r="109" spans="1:14">
      <c r="A109" s="38">
        <f>IF(Txn!$B61="","",Txn!$B61)</f>
        <v>0</v>
      </c>
      <c r="B109" s="38">
        <f>IF(Txn!$B61="","",Txn!$C61)</f>
        <v>0</v>
      </c>
      <c r="C109" s="39">
        <f>IF(Txn!$B61="","","تراکنش بانکی")</f>
        <v>0</v>
      </c>
      <c r="D109" s="38">
        <f>IF(Txn!$B61="","",IF(Txn!$X61="","",Txn!$X61))</f>
        <v>0</v>
      </c>
      <c r="E109" s="39">
        <f>IF($D109="","",IFERROR(VLOOKUP($D109,AcctTbl,2,0),""))</f>
        <v>0</v>
      </c>
      <c r="F109" s="39">
        <f>IF($D109="","",IFERROR(VLOOKUP($D109,AcctTbl,3,0),""))</f>
        <v>0</v>
      </c>
      <c r="G109" s="39">
        <f>IF(Txn!$B61="","",Txn!$D61)</f>
        <v>0</v>
      </c>
      <c r="H109" s="38">
        <f>IF(Txn!$B61="","",Txn!$E61)</f>
        <v>0</v>
      </c>
      <c r="I109" s="40">
        <f>IF(Txn!$B61="",0,Txn!$O61)</f>
        <v>0</v>
      </c>
      <c r="J109" s="40">
        <f>IF(Txn!$B61="",0,Txn!$P61)</f>
        <v>0</v>
      </c>
      <c r="K109" s="41">
        <f>IF($A109="","",IFERROR(VALUE(MID($A109,6,2)),""))</f>
        <v>0</v>
      </c>
      <c r="L109" s="39">
        <f>IF(Txn!$K61="","",Txn!$K61)</f>
        <v>0</v>
      </c>
      <c r="N109" s="42">
        <f>IF($D109="",0,COUNTIF(BankAccts,$D109))</f>
        <v>0</v>
      </c>
    </row>
    <row r="110" spans="1:14">
      <c r="A110" s="38">
        <f>IF(Txn!$B61="","",Txn!$B61)</f>
        <v>0</v>
      </c>
      <c r="B110" s="38">
        <f>IF(Txn!$B61="","",Txn!$C61)</f>
        <v>0</v>
      </c>
      <c r="C110" s="39">
        <f>IF(Txn!$B61="","","تراکنش بانکی")</f>
        <v>0</v>
      </c>
      <c r="D110" s="38">
        <f>IF(Txn!$B61="","",IF(IF(Txn!$U61="TRF",Txn!$Y61,Txn!$Z61)="","",IF(Txn!$U61="TRF",Txn!$Y61,Txn!$Z61)))</f>
        <v>0</v>
      </c>
      <c r="E110" s="39">
        <f>IF($D110="","",IFERROR(VLOOKUP($D110,AcctTbl,2,0),""))</f>
        <v>0</v>
      </c>
      <c r="F110" s="39">
        <f>IF($D110="","",IFERROR(VLOOKUP($D110,AcctTbl,3,0),""))</f>
        <v>0</v>
      </c>
      <c r="G110" s="39">
        <f>IF(Txn!$B61="","",Txn!$D61)</f>
        <v>0</v>
      </c>
      <c r="H110" s="38">
        <f>IF(Txn!$B61="","",Txn!$E61)</f>
        <v>0</v>
      </c>
      <c r="I110" s="40">
        <f>IF(Txn!$B61="",0,Txn!$Q61)</f>
        <v>0</v>
      </c>
      <c r="J110" s="40">
        <f>IF(Txn!$B61="",0,Txn!$R61)</f>
        <v>0</v>
      </c>
      <c r="K110" s="41">
        <f>IF($A110="","",IFERROR(VALUE(MID($A110,6,2)),""))</f>
        <v>0</v>
      </c>
      <c r="L110" s="39">
        <f>IF(Txn!$K61="","","طرف مقابل — "&amp;Txn!$K61)</f>
        <v>0</v>
      </c>
      <c r="N110" s="42">
        <f>IF($D110="",0,COUNTIF(BankAccts,$D110))</f>
        <v>0</v>
      </c>
    </row>
    <row r="111" spans="1:14">
      <c r="A111" s="38">
        <f>IF(Txn!$B62="","",Txn!$B62)</f>
        <v>0</v>
      </c>
      <c r="B111" s="38">
        <f>IF(Txn!$B62="","",Txn!$C62)</f>
        <v>0</v>
      </c>
      <c r="C111" s="39">
        <f>IF(Txn!$B62="","","تراکنش بانکی")</f>
        <v>0</v>
      </c>
      <c r="D111" s="38">
        <f>IF(Txn!$B62="","",IF(Txn!$X62="","",Txn!$X62))</f>
        <v>0</v>
      </c>
      <c r="E111" s="39">
        <f>IF($D111="","",IFERROR(VLOOKUP($D111,AcctTbl,2,0),""))</f>
        <v>0</v>
      </c>
      <c r="F111" s="39">
        <f>IF($D111="","",IFERROR(VLOOKUP($D111,AcctTbl,3,0),""))</f>
        <v>0</v>
      </c>
      <c r="G111" s="39">
        <f>IF(Txn!$B62="","",Txn!$D62)</f>
        <v>0</v>
      </c>
      <c r="H111" s="38">
        <f>IF(Txn!$B62="","",Txn!$E62)</f>
        <v>0</v>
      </c>
      <c r="I111" s="40">
        <f>IF(Txn!$B62="",0,Txn!$O62)</f>
        <v>0</v>
      </c>
      <c r="J111" s="40">
        <f>IF(Txn!$B62="",0,Txn!$P62)</f>
        <v>0</v>
      </c>
      <c r="K111" s="41">
        <f>IF($A111="","",IFERROR(VALUE(MID($A111,6,2)),""))</f>
        <v>0</v>
      </c>
      <c r="L111" s="39">
        <f>IF(Txn!$K62="","",Txn!$K62)</f>
        <v>0</v>
      </c>
      <c r="N111" s="42">
        <f>IF($D111="",0,COUNTIF(BankAccts,$D111))</f>
        <v>0</v>
      </c>
    </row>
    <row r="112" spans="1:14">
      <c r="A112" s="38">
        <f>IF(Txn!$B62="","",Txn!$B62)</f>
        <v>0</v>
      </c>
      <c r="B112" s="38">
        <f>IF(Txn!$B62="","",Txn!$C62)</f>
        <v>0</v>
      </c>
      <c r="C112" s="39">
        <f>IF(Txn!$B62="","","تراکنش بانکی")</f>
        <v>0</v>
      </c>
      <c r="D112" s="38">
        <f>IF(Txn!$B62="","",IF(IF(Txn!$U62="TRF",Txn!$Y62,Txn!$Z62)="","",IF(Txn!$U62="TRF",Txn!$Y62,Txn!$Z62)))</f>
        <v>0</v>
      </c>
      <c r="E112" s="39">
        <f>IF($D112="","",IFERROR(VLOOKUP($D112,AcctTbl,2,0),""))</f>
        <v>0</v>
      </c>
      <c r="F112" s="39">
        <f>IF($D112="","",IFERROR(VLOOKUP($D112,AcctTbl,3,0),""))</f>
        <v>0</v>
      </c>
      <c r="G112" s="39">
        <f>IF(Txn!$B62="","",Txn!$D62)</f>
        <v>0</v>
      </c>
      <c r="H112" s="38">
        <f>IF(Txn!$B62="","",Txn!$E62)</f>
        <v>0</v>
      </c>
      <c r="I112" s="40">
        <f>IF(Txn!$B62="",0,Txn!$Q62)</f>
        <v>0</v>
      </c>
      <c r="J112" s="40">
        <f>IF(Txn!$B62="",0,Txn!$R62)</f>
        <v>0</v>
      </c>
      <c r="K112" s="41">
        <f>IF($A112="","",IFERROR(VALUE(MID($A112,6,2)),""))</f>
        <v>0</v>
      </c>
      <c r="L112" s="39">
        <f>IF(Txn!$K62="","","طرف مقابل — "&amp;Txn!$K62)</f>
        <v>0</v>
      </c>
      <c r="N112" s="42">
        <f>IF($D112="",0,COUNTIF(BankAccts,$D112))</f>
        <v>0</v>
      </c>
    </row>
    <row r="113" spans="1:14">
      <c r="A113" s="38">
        <f>IF(Txn!$B63="","",Txn!$B63)</f>
        <v>0</v>
      </c>
      <c r="B113" s="38">
        <f>IF(Txn!$B63="","",Txn!$C63)</f>
        <v>0</v>
      </c>
      <c r="C113" s="39">
        <f>IF(Txn!$B63="","","تراکنش بانکی")</f>
        <v>0</v>
      </c>
      <c r="D113" s="38">
        <f>IF(Txn!$B63="","",IF(Txn!$X63="","",Txn!$X63))</f>
        <v>0</v>
      </c>
      <c r="E113" s="39">
        <f>IF($D113="","",IFERROR(VLOOKUP($D113,AcctTbl,2,0),""))</f>
        <v>0</v>
      </c>
      <c r="F113" s="39">
        <f>IF($D113="","",IFERROR(VLOOKUP($D113,AcctTbl,3,0),""))</f>
        <v>0</v>
      </c>
      <c r="G113" s="39">
        <f>IF(Txn!$B63="","",Txn!$D63)</f>
        <v>0</v>
      </c>
      <c r="H113" s="38">
        <f>IF(Txn!$B63="","",Txn!$E63)</f>
        <v>0</v>
      </c>
      <c r="I113" s="40">
        <f>IF(Txn!$B63="",0,Txn!$O63)</f>
        <v>0</v>
      </c>
      <c r="J113" s="40">
        <f>IF(Txn!$B63="",0,Txn!$P63)</f>
        <v>0</v>
      </c>
      <c r="K113" s="41">
        <f>IF($A113="","",IFERROR(VALUE(MID($A113,6,2)),""))</f>
        <v>0</v>
      </c>
      <c r="L113" s="39">
        <f>IF(Txn!$K63="","",Txn!$K63)</f>
        <v>0</v>
      </c>
      <c r="N113" s="42">
        <f>IF($D113="",0,COUNTIF(BankAccts,$D113))</f>
        <v>0</v>
      </c>
    </row>
    <row r="114" spans="1:14">
      <c r="A114" s="38">
        <f>IF(Txn!$B63="","",Txn!$B63)</f>
        <v>0</v>
      </c>
      <c r="B114" s="38">
        <f>IF(Txn!$B63="","",Txn!$C63)</f>
        <v>0</v>
      </c>
      <c r="C114" s="39">
        <f>IF(Txn!$B63="","","تراکنش بانکی")</f>
        <v>0</v>
      </c>
      <c r="D114" s="38">
        <f>IF(Txn!$B63="","",IF(IF(Txn!$U63="TRF",Txn!$Y63,Txn!$Z63)="","",IF(Txn!$U63="TRF",Txn!$Y63,Txn!$Z63)))</f>
        <v>0</v>
      </c>
      <c r="E114" s="39">
        <f>IF($D114="","",IFERROR(VLOOKUP($D114,AcctTbl,2,0),""))</f>
        <v>0</v>
      </c>
      <c r="F114" s="39">
        <f>IF($D114="","",IFERROR(VLOOKUP($D114,AcctTbl,3,0),""))</f>
        <v>0</v>
      </c>
      <c r="G114" s="39">
        <f>IF(Txn!$B63="","",Txn!$D63)</f>
        <v>0</v>
      </c>
      <c r="H114" s="38">
        <f>IF(Txn!$B63="","",Txn!$E63)</f>
        <v>0</v>
      </c>
      <c r="I114" s="40">
        <f>IF(Txn!$B63="",0,Txn!$Q63)</f>
        <v>0</v>
      </c>
      <c r="J114" s="40">
        <f>IF(Txn!$B63="",0,Txn!$R63)</f>
        <v>0</v>
      </c>
      <c r="K114" s="41">
        <f>IF($A114="","",IFERROR(VALUE(MID($A114,6,2)),""))</f>
        <v>0</v>
      </c>
      <c r="L114" s="39">
        <f>IF(Txn!$K63="","","طرف مقابل — "&amp;Txn!$K63)</f>
        <v>0</v>
      </c>
      <c r="N114" s="42">
        <f>IF($D114="",0,COUNTIF(BankAccts,$D114))</f>
        <v>0</v>
      </c>
    </row>
    <row r="115" spans="1:14">
      <c r="A115" s="38">
        <f>IF(Txn!$B64="","",Txn!$B64)</f>
        <v>0</v>
      </c>
      <c r="B115" s="38">
        <f>IF(Txn!$B64="","",Txn!$C64)</f>
        <v>0</v>
      </c>
      <c r="C115" s="39">
        <f>IF(Txn!$B64="","","تراکنش بانکی")</f>
        <v>0</v>
      </c>
      <c r="D115" s="38">
        <f>IF(Txn!$B64="","",IF(Txn!$X64="","",Txn!$X64))</f>
        <v>0</v>
      </c>
      <c r="E115" s="39">
        <f>IF($D115="","",IFERROR(VLOOKUP($D115,AcctTbl,2,0),""))</f>
        <v>0</v>
      </c>
      <c r="F115" s="39">
        <f>IF($D115="","",IFERROR(VLOOKUP($D115,AcctTbl,3,0),""))</f>
        <v>0</v>
      </c>
      <c r="G115" s="39">
        <f>IF(Txn!$B64="","",Txn!$D64)</f>
        <v>0</v>
      </c>
      <c r="H115" s="38">
        <f>IF(Txn!$B64="","",Txn!$E64)</f>
        <v>0</v>
      </c>
      <c r="I115" s="40">
        <f>IF(Txn!$B64="",0,Txn!$O64)</f>
        <v>0</v>
      </c>
      <c r="J115" s="40">
        <f>IF(Txn!$B64="",0,Txn!$P64)</f>
        <v>0</v>
      </c>
      <c r="K115" s="41">
        <f>IF($A115="","",IFERROR(VALUE(MID($A115,6,2)),""))</f>
        <v>0</v>
      </c>
      <c r="L115" s="39">
        <f>IF(Txn!$K64="","",Txn!$K64)</f>
        <v>0</v>
      </c>
      <c r="N115" s="42">
        <f>IF($D115="",0,COUNTIF(BankAccts,$D115))</f>
        <v>0</v>
      </c>
    </row>
    <row r="116" spans="1:14">
      <c r="A116" s="38">
        <f>IF(Txn!$B64="","",Txn!$B64)</f>
        <v>0</v>
      </c>
      <c r="B116" s="38">
        <f>IF(Txn!$B64="","",Txn!$C64)</f>
        <v>0</v>
      </c>
      <c r="C116" s="39">
        <f>IF(Txn!$B64="","","تراکنش بانکی")</f>
        <v>0</v>
      </c>
      <c r="D116" s="38">
        <f>IF(Txn!$B64="","",IF(IF(Txn!$U64="TRF",Txn!$Y64,Txn!$Z64)="","",IF(Txn!$U64="TRF",Txn!$Y64,Txn!$Z64)))</f>
        <v>0</v>
      </c>
      <c r="E116" s="39">
        <f>IF($D116="","",IFERROR(VLOOKUP($D116,AcctTbl,2,0),""))</f>
        <v>0</v>
      </c>
      <c r="F116" s="39">
        <f>IF($D116="","",IFERROR(VLOOKUP($D116,AcctTbl,3,0),""))</f>
        <v>0</v>
      </c>
      <c r="G116" s="39">
        <f>IF(Txn!$B64="","",Txn!$D64)</f>
        <v>0</v>
      </c>
      <c r="H116" s="38">
        <f>IF(Txn!$B64="","",Txn!$E64)</f>
        <v>0</v>
      </c>
      <c r="I116" s="40">
        <f>IF(Txn!$B64="",0,Txn!$Q64)</f>
        <v>0</v>
      </c>
      <c r="J116" s="40">
        <f>IF(Txn!$B64="",0,Txn!$R64)</f>
        <v>0</v>
      </c>
      <c r="K116" s="41">
        <f>IF($A116="","",IFERROR(VALUE(MID($A116,6,2)),""))</f>
        <v>0</v>
      </c>
      <c r="L116" s="39">
        <f>IF(Txn!$K64="","","طرف مقابل — "&amp;Txn!$K64)</f>
        <v>0</v>
      </c>
      <c r="N116" s="42">
        <f>IF($D116="",0,COUNTIF(BankAccts,$D116))</f>
        <v>0</v>
      </c>
    </row>
    <row r="117" spans="1:14">
      <c r="A117" s="38">
        <f>IF(Txn!$B65="","",Txn!$B65)</f>
        <v>0</v>
      </c>
      <c r="B117" s="38">
        <f>IF(Txn!$B65="","",Txn!$C65)</f>
        <v>0</v>
      </c>
      <c r="C117" s="39">
        <f>IF(Txn!$B65="","","تراکنش بانکی")</f>
        <v>0</v>
      </c>
      <c r="D117" s="38">
        <f>IF(Txn!$B65="","",IF(Txn!$X65="","",Txn!$X65))</f>
        <v>0</v>
      </c>
      <c r="E117" s="39">
        <f>IF($D117="","",IFERROR(VLOOKUP($D117,AcctTbl,2,0),""))</f>
        <v>0</v>
      </c>
      <c r="F117" s="39">
        <f>IF($D117="","",IFERROR(VLOOKUP($D117,AcctTbl,3,0),""))</f>
        <v>0</v>
      </c>
      <c r="G117" s="39">
        <f>IF(Txn!$B65="","",Txn!$D65)</f>
        <v>0</v>
      </c>
      <c r="H117" s="38">
        <f>IF(Txn!$B65="","",Txn!$E65)</f>
        <v>0</v>
      </c>
      <c r="I117" s="40">
        <f>IF(Txn!$B65="",0,Txn!$O65)</f>
        <v>0</v>
      </c>
      <c r="J117" s="40">
        <f>IF(Txn!$B65="",0,Txn!$P65)</f>
        <v>0</v>
      </c>
      <c r="K117" s="41">
        <f>IF($A117="","",IFERROR(VALUE(MID($A117,6,2)),""))</f>
        <v>0</v>
      </c>
      <c r="L117" s="39">
        <f>IF(Txn!$K65="","",Txn!$K65)</f>
        <v>0</v>
      </c>
      <c r="N117" s="42">
        <f>IF($D117="",0,COUNTIF(BankAccts,$D117))</f>
        <v>0</v>
      </c>
    </row>
    <row r="118" spans="1:14">
      <c r="A118" s="38">
        <f>IF(Txn!$B65="","",Txn!$B65)</f>
        <v>0</v>
      </c>
      <c r="B118" s="38">
        <f>IF(Txn!$B65="","",Txn!$C65)</f>
        <v>0</v>
      </c>
      <c r="C118" s="39">
        <f>IF(Txn!$B65="","","تراکنش بانکی")</f>
        <v>0</v>
      </c>
      <c r="D118" s="38">
        <f>IF(Txn!$B65="","",IF(IF(Txn!$U65="TRF",Txn!$Y65,Txn!$Z65)="","",IF(Txn!$U65="TRF",Txn!$Y65,Txn!$Z65)))</f>
        <v>0</v>
      </c>
      <c r="E118" s="39">
        <f>IF($D118="","",IFERROR(VLOOKUP($D118,AcctTbl,2,0),""))</f>
        <v>0</v>
      </c>
      <c r="F118" s="39">
        <f>IF($D118="","",IFERROR(VLOOKUP($D118,AcctTbl,3,0),""))</f>
        <v>0</v>
      </c>
      <c r="G118" s="39">
        <f>IF(Txn!$B65="","",Txn!$D65)</f>
        <v>0</v>
      </c>
      <c r="H118" s="38">
        <f>IF(Txn!$B65="","",Txn!$E65)</f>
        <v>0</v>
      </c>
      <c r="I118" s="40">
        <f>IF(Txn!$B65="",0,Txn!$Q65)</f>
        <v>0</v>
      </c>
      <c r="J118" s="40">
        <f>IF(Txn!$B65="",0,Txn!$R65)</f>
        <v>0</v>
      </c>
      <c r="K118" s="41">
        <f>IF($A118="","",IFERROR(VALUE(MID($A118,6,2)),""))</f>
        <v>0</v>
      </c>
      <c r="L118" s="39">
        <f>IF(Txn!$K65="","","طرف مقابل — "&amp;Txn!$K65)</f>
        <v>0</v>
      </c>
      <c r="N118" s="42">
        <f>IF($D118="",0,COUNTIF(BankAccts,$D118))</f>
        <v>0</v>
      </c>
    </row>
    <row r="119" spans="1:14">
      <c r="A119" s="38">
        <f>IF(Txn!$B66="","",Txn!$B66)</f>
        <v>0</v>
      </c>
      <c r="B119" s="38">
        <f>IF(Txn!$B66="","",Txn!$C66)</f>
        <v>0</v>
      </c>
      <c r="C119" s="39">
        <f>IF(Txn!$B66="","","تراکنش بانکی")</f>
        <v>0</v>
      </c>
      <c r="D119" s="38">
        <f>IF(Txn!$B66="","",IF(Txn!$X66="","",Txn!$X66))</f>
        <v>0</v>
      </c>
      <c r="E119" s="39">
        <f>IF($D119="","",IFERROR(VLOOKUP($D119,AcctTbl,2,0),""))</f>
        <v>0</v>
      </c>
      <c r="F119" s="39">
        <f>IF($D119="","",IFERROR(VLOOKUP($D119,AcctTbl,3,0),""))</f>
        <v>0</v>
      </c>
      <c r="G119" s="39">
        <f>IF(Txn!$B66="","",Txn!$D66)</f>
        <v>0</v>
      </c>
      <c r="H119" s="38">
        <f>IF(Txn!$B66="","",Txn!$E66)</f>
        <v>0</v>
      </c>
      <c r="I119" s="40">
        <f>IF(Txn!$B66="",0,Txn!$O66)</f>
        <v>0</v>
      </c>
      <c r="J119" s="40">
        <f>IF(Txn!$B66="",0,Txn!$P66)</f>
        <v>0</v>
      </c>
      <c r="K119" s="41">
        <f>IF($A119="","",IFERROR(VALUE(MID($A119,6,2)),""))</f>
        <v>0</v>
      </c>
      <c r="L119" s="39">
        <f>IF(Txn!$K66="","",Txn!$K66)</f>
        <v>0</v>
      </c>
      <c r="N119" s="42">
        <f>IF($D119="",0,COUNTIF(BankAccts,$D119))</f>
        <v>0</v>
      </c>
    </row>
    <row r="120" spans="1:14">
      <c r="A120" s="38">
        <f>IF(Txn!$B66="","",Txn!$B66)</f>
        <v>0</v>
      </c>
      <c r="B120" s="38">
        <f>IF(Txn!$B66="","",Txn!$C66)</f>
        <v>0</v>
      </c>
      <c r="C120" s="39">
        <f>IF(Txn!$B66="","","تراکنش بانکی")</f>
        <v>0</v>
      </c>
      <c r="D120" s="38">
        <f>IF(Txn!$B66="","",IF(IF(Txn!$U66="TRF",Txn!$Y66,Txn!$Z66)="","",IF(Txn!$U66="TRF",Txn!$Y66,Txn!$Z66)))</f>
        <v>0</v>
      </c>
      <c r="E120" s="39">
        <f>IF($D120="","",IFERROR(VLOOKUP($D120,AcctTbl,2,0),""))</f>
        <v>0</v>
      </c>
      <c r="F120" s="39">
        <f>IF($D120="","",IFERROR(VLOOKUP($D120,AcctTbl,3,0),""))</f>
        <v>0</v>
      </c>
      <c r="G120" s="39">
        <f>IF(Txn!$B66="","",Txn!$D66)</f>
        <v>0</v>
      </c>
      <c r="H120" s="38">
        <f>IF(Txn!$B66="","",Txn!$E66)</f>
        <v>0</v>
      </c>
      <c r="I120" s="40">
        <f>IF(Txn!$B66="",0,Txn!$Q66)</f>
        <v>0</v>
      </c>
      <c r="J120" s="40">
        <f>IF(Txn!$B66="",0,Txn!$R66)</f>
        <v>0</v>
      </c>
      <c r="K120" s="41">
        <f>IF($A120="","",IFERROR(VALUE(MID($A120,6,2)),""))</f>
        <v>0</v>
      </c>
      <c r="L120" s="39">
        <f>IF(Txn!$K66="","","طرف مقابل — "&amp;Txn!$K66)</f>
        <v>0</v>
      </c>
      <c r="N120" s="42">
        <f>IF($D120="",0,COUNTIF(BankAccts,$D120))</f>
        <v>0</v>
      </c>
    </row>
    <row r="121" spans="1:14">
      <c r="A121" s="38">
        <f>IF(Txn!$B67="","",Txn!$B67)</f>
        <v>0</v>
      </c>
      <c r="B121" s="38">
        <f>IF(Txn!$B67="","",Txn!$C67)</f>
        <v>0</v>
      </c>
      <c r="C121" s="39">
        <f>IF(Txn!$B67="","","تراکنش بانکی")</f>
        <v>0</v>
      </c>
      <c r="D121" s="38">
        <f>IF(Txn!$B67="","",IF(Txn!$X67="","",Txn!$X67))</f>
        <v>0</v>
      </c>
      <c r="E121" s="39">
        <f>IF($D121="","",IFERROR(VLOOKUP($D121,AcctTbl,2,0),""))</f>
        <v>0</v>
      </c>
      <c r="F121" s="39">
        <f>IF($D121="","",IFERROR(VLOOKUP($D121,AcctTbl,3,0),""))</f>
        <v>0</v>
      </c>
      <c r="G121" s="39">
        <f>IF(Txn!$B67="","",Txn!$D67)</f>
        <v>0</v>
      </c>
      <c r="H121" s="38">
        <f>IF(Txn!$B67="","",Txn!$E67)</f>
        <v>0</v>
      </c>
      <c r="I121" s="40">
        <f>IF(Txn!$B67="",0,Txn!$O67)</f>
        <v>0</v>
      </c>
      <c r="J121" s="40">
        <f>IF(Txn!$B67="",0,Txn!$P67)</f>
        <v>0</v>
      </c>
      <c r="K121" s="41">
        <f>IF($A121="","",IFERROR(VALUE(MID($A121,6,2)),""))</f>
        <v>0</v>
      </c>
      <c r="L121" s="39">
        <f>IF(Txn!$K67="","",Txn!$K67)</f>
        <v>0</v>
      </c>
      <c r="N121" s="42">
        <f>IF($D121="",0,COUNTIF(BankAccts,$D121))</f>
        <v>0</v>
      </c>
    </row>
    <row r="122" spans="1:14">
      <c r="A122" s="38">
        <f>IF(Txn!$B67="","",Txn!$B67)</f>
        <v>0</v>
      </c>
      <c r="B122" s="38">
        <f>IF(Txn!$B67="","",Txn!$C67)</f>
        <v>0</v>
      </c>
      <c r="C122" s="39">
        <f>IF(Txn!$B67="","","تراکنش بانکی")</f>
        <v>0</v>
      </c>
      <c r="D122" s="38">
        <f>IF(Txn!$B67="","",IF(IF(Txn!$U67="TRF",Txn!$Y67,Txn!$Z67)="","",IF(Txn!$U67="TRF",Txn!$Y67,Txn!$Z67)))</f>
        <v>0</v>
      </c>
      <c r="E122" s="39">
        <f>IF($D122="","",IFERROR(VLOOKUP($D122,AcctTbl,2,0),""))</f>
        <v>0</v>
      </c>
      <c r="F122" s="39">
        <f>IF($D122="","",IFERROR(VLOOKUP($D122,AcctTbl,3,0),""))</f>
        <v>0</v>
      </c>
      <c r="G122" s="39">
        <f>IF(Txn!$B67="","",Txn!$D67)</f>
        <v>0</v>
      </c>
      <c r="H122" s="38">
        <f>IF(Txn!$B67="","",Txn!$E67)</f>
        <v>0</v>
      </c>
      <c r="I122" s="40">
        <f>IF(Txn!$B67="",0,Txn!$Q67)</f>
        <v>0</v>
      </c>
      <c r="J122" s="40">
        <f>IF(Txn!$B67="",0,Txn!$R67)</f>
        <v>0</v>
      </c>
      <c r="K122" s="41">
        <f>IF($A122="","",IFERROR(VALUE(MID($A122,6,2)),""))</f>
        <v>0</v>
      </c>
      <c r="L122" s="39">
        <f>IF(Txn!$K67="","","طرف مقابل — "&amp;Txn!$K67)</f>
        <v>0</v>
      </c>
      <c r="N122" s="42">
        <f>IF($D122="",0,COUNTIF(BankAccts,$D122))</f>
        <v>0</v>
      </c>
    </row>
    <row r="123" spans="1:14">
      <c r="A123" s="38">
        <f>IF(Txn!$B68="","",Txn!$B68)</f>
        <v>0</v>
      </c>
      <c r="B123" s="38">
        <f>IF(Txn!$B68="","",Txn!$C68)</f>
        <v>0</v>
      </c>
      <c r="C123" s="39">
        <f>IF(Txn!$B68="","","تراکنش بانکی")</f>
        <v>0</v>
      </c>
      <c r="D123" s="38">
        <f>IF(Txn!$B68="","",IF(Txn!$X68="","",Txn!$X68))</f>
        <v>0</v>
      </c>
      <c r="E123" s="39">
        <f>IF($D123="","",IFERROR(VLOOKUP($D123,AcctTbl,2,0),""))</f>
        <v>0</v>
      </c>
      <c r="F123" s="39">
        <f>IF($D123="","",IFERROR(VLOOKUP($D123,AcctTbl,3,0),""))</f>
        <v>0</v>
      </c>
      <c r="G123" s="39">
        <f>IF(Txn!$B68="","",Txn!$D68)</f>
        <v>0</v>
      </c>
      <c r="H123" s="38">
        <f>IF(Txn!$B68="","",Txn!$E68)</f>
        <v>0</v>
      </c>
      <c r="I123" s="40">
        <f>IF(Txn!$B68="",0,Txn!$O68)</f>
        <v>0</v>
      </c>
      <c r="J123" s="40">
        <f>IF(Txn!$B68="",0,Txn!$P68)</f>
        <v>0</v>
      </c>
      <c r="K123" s="41">
        <f>IF($A123="","",IFERROR(VALUE(MID($A123,6,2)),""))</f>
        <v>0</v>
      </c>
      <c r="L123" s="39">
        <f>IF(Txn!$K68="","",Txn!$K68)</f>
        <v>0</v>
      </c>
      <c r="N123" s="42">
        <f>IF($D123="",0,COUNTIF(BankAccts,$D123))</f>
        <v>0</v>
      </c>
    </row>
    <row r="124" spans="1:14">
      <c r="A124" s="38">
        <f>IF(Txn!$B68="","",Txn!$B68)</f>
        <v>0</v>
      </c>
      <c r="B124" s="38">
        <f>IF(Txn!$B68="","",Txn!$C68)</f>
        <v>0</v>
      </c>
      <c r="C124" s="39">
        <f>IF(Txn!$B68="","","تراکنش بانکی")</f>
        <v>0</v>
      </c>
      <c r="D124" s="38">
        <f>IF(Txn!$B68="","",IF(IF(Txn!$U68="TRF",Txn!$Y68,Txn!$Z68)="","",IF(Txn!$U68="TRF",Txn!$Y68,Txn!$Z68)))</f>
        <v>0</v>
      </c>
      <c r="E124" s="39">
        <f>IF($D124="","",IFERROR(VLOOKUP($D124,AcctTbl,2,0),""))</f>
        <v>0</v>
      </c>
      <c r="F124" s="39">
        <f>IF($D124="","",IFERROR(VLOOKUP($D124,AcctTbl,3,0),""))</f>
        <v>0</v>
      </c>
      <c r="G124" s="39">
        <f>IF(Txn!$B68="","",Txn!$D68)</f>
        <v>0</v>
      </c>
      <c r="H124" s="38">
        <f>IF(Txn!$B68="","",Txn!$E68)</f>
        <v>0</v>
      </c>
      <c r="I124" s="40">
        <f>IF(Txn!$B68="",0,Txn!$Q68)</f>
        <v>0</v>
      </c>
      <c r="J124" s="40">
        <f>IF(Txn!$B68="",0,Txn!$R68)</f>
        <v>0</v>
      </c>
      <c r="K124" s="41">
        <f>IF($A124="","",IFERROR(VALUE(MID($A124,6,2)),""))</f>
        <v>0</v>
      </c>
      <c r="L124" s="39">
        <f>IF(Txn!$K68="","","طرف مقابل — "&amp;Txn!$K68)</f>
        <v>0</v>
      </c>
      <c r="N124" s="42">
        <f>IF($D124="",0,COUNTIF(BankAccts,$D124))</f>
        <v>0</v>
      </c>
    </row>
    <row r="125" spans="1:14">
      <c r="A125" s="38">
        <f>IF(Txn!$B69="","",Txn!$B69)</f>
        <v>0</v>
      </c>
      <c r="B125" s="38">
        <f>IF(Txn!$B69="","",Txn!$C69)</f>
        <v>0</v>
      </c>
      <c r="C125" s="39">
        <f>IF(Txn!$B69="","","تراکنش بانکی")</f>
        <v>0</v>
      </c>
      <c r="D125" s="38">
        <f>IF(Txn!$B69="","",IF(Txn!$X69="","",Txn!$X69))</f>
        <v>0</v>
      </c>
      <c r="E125" s="39">
        <f>IF($D125="","",IFERROR(VLOOKUP($D125,AcctTbl,2,0),""))</f>
        <v>0</v>
      </c>
      <c r="F125" s="39">
        <f>IF($D125="","",IFERROR(VLOOKUP($D125,AcctTbl,3,0),""))</f>
        <v>0</v>
      </c>
      <c r="G125" s="39">
        <f>IF(Txn!$B69="","",Txn!$D69)</f>
        <v>0</v>
      </c>
      <c r="H125" s="38">
        <f>IF(Txn!$B69="","",Txn!$E69)</f>
        <v>0</v>
      </c>
      <c r="I125" s="40">
        <f>IF(Txn!$B69="",0,Txn!$O69)</f>
        <v>0</v>
      </c>
      <c r="J125" s="40">
        <f>IF(Txn!$B69="",0,Txn!$P69)</f>
        <v>0</v>
      </c>
      <c r="K125" s="41">
        <f>IF($A125="","",IFERROR(VALUE(MID($A125,6,2)),""))</f>
        <v>0</v>
      </c>
      <c r="L125" s="39">
        <f>IF(Txn!$K69="","",Txn!$K69)</f>
        <v>0</v>
      </c>
      <c r="N125" s="42">
        <f>IF($D125="",0,COUNTIF(BankAccts,$D125))</f>
        <v>0</v>
      </c>
    </row>
    <row r="126" spans="1:14">
      <c r="A126" s="38">
        <f>IF(Txn!$B69="","",Txn!$B69)</f>
        <v>0</v>
      </c>
      <c r="B126" s="38">
        <f>IF(Txn!$B69="","",Txn!$C69)</f>
        <v>0</v>
      </c>
      <c r="C126" s="39">
        <f>IF(Txn!$B69="","","تراکنش بانکی")</f>
        <v>0</v>
      </c>
      <c r="D126" s="38">
        <f>IF(Txn!$B69="","",IF(IF(Txn!$U69="TRF",Txn!$Y69,Txn!$Z69)="","",IF(Txn!$U69="TRF",Txn!$Y69,Txn!$Z69)))</f>
        <v>0</v>
      </c>
      <c r="E126" s="39">
        <f>IF($D126="","",IFERROR(VLOOKUP($D126,AcctTbl,2,0),""))</f>
        <v>0</v>
      </c>
      <c r="F126" s="39">
        <f>IF($D126="","",IFERROR(VLOOKUP($D126,AcctTbl,3,0),""))</f>
        <v>0</v>
      </c>
      <c r="G126" s="39">
        <f>IF(Txn!$B69="","",Txn!$D69)</f>
        <v>0</v>
      </c>
      <c r="H126" s="38">
        <f>IF(Txn!$B69="","",Txn!$E69)</f>
        <v>0</v>
      </c>
      <c r="I126" s="40">
        <f>IF(Txn!$B69="",0,Txn!$Q69)</f>
        <v>0</v>
      </c>
      <c r="J126" s="40">
        <f>IF(Txn!$B69="",0,Txn!$R69)</f>
        <v>0</v>
      </c>
      <c r="K126" s="41">
        <f>IF($A126="","",IFERROR(VALUE(MID($A126,6,2)),""))</f>
        <v>0</v>
      </c>
      <c r="L126" s="39">
        <f>IF(Txn!$K69="","","طرف مقابل — "&amp;Txn!$K69)</f>
        <v>0</v>
      </c>
      <c r="N126" s="42">
        <f>IF($D126="",0,COUNTIF(BankAccts,$D126))</f>
        <v>0</v>
      </c>
    </row>
    <row r="127" spans="1:14">
      <c r="A127" s="38">
        <f>IF(Txn!$B70="","",Txn!$B70)</f>
        <v>0</v>
      </c>
      <c r="B127" s="38">
        <f>IF(Txn!$B70="","",Txn!$C70)</f>
        <v>0</v>
      </c>
      <c r="C127" s="39">
        <f>IF(Txn!$B70="","","تراکنش بانکی")</f>
        <v>0</v>
      </c>
      <c r="D127" s="38">
        <f>IF(Txn!$B70="","",IF(Txn!$X70="","",Txn!$X70))</f>
        <v>0</v>
      </c>
      <c r="E127" s="39">
        <f>IF($D127="","",IFERROR(VLOOKUP($D127,AcctTbl,2,0),""))</f>
        <v>0</v>
      </c>
      <c r="F127" s="39">
        <f>IF($D127="","",IFERROR(VLOOKUP($D127,AcctTbl,3,0),""))</f>
        <v>0</v>
      </c>
      <c r="G127" s="39">
        <f>IF(Txn!$B70="","",Txn!$D70)</f>
        <v>0</v>
      </c>
      <c r="H127" s="38">
        <f>IF(Txn!$B70="","",Txn!$E70)</f>
        <v>0</v>
      </c>
      <c r="I127" s="40">
        <f>IF(Txn!$B70="",0,Txn!$O70)</f>
        <v>0</v>
      </c>
      <c r="J127" s="40">
        <f>IF(Txn!$B70="",0,Txn!$P70)</f>
        <v>0</v>
      </c>
      <c r="K127" s="41">
        <f>IF($A127="","",IFERROR(VALUE(MID($A127,6,2)),""))</f>
        <v>0</v>
      </c>
      <c r="L127" s="39">
        <f>IF(Txn!$K70="","",Txn!$K70)</f>
        <v>0</v>
      </c>
      <c r="N127" s="42">
        <f>IF($D127="",0,COUNTIF(BankAccts,$D127))</f>
        <v>0</v>
      </c>
    </row>
    <row r="128" spans="1:14">
      <c r="A128" s="38">
        <f>IF(Txn!$B70="","",Txn!$B70)</f>
        <v>0</v>
      </c>
      <c r="B128" s="38">
        <f>IF(Txn!$B70="","",Txn!$C70)</f>
        <v>0</v>
      </c>
      <c r="C128" s="39">
        <f>IF(Txn!$B70="","","تراکنش بانکی")</f>
        <v>0</v>
      </c>
      <c r="D128" s="38">
        <f>IF(Txn!$B70="","",IF(IF(Txn!$U70="TRF",Txn!$Y70,Txn!$Z70)="","",IF(Txn!$U70="TRF",Txn!$Y70,Txn!$Z70)))</f>
        <v>0</v>
      </c>
      <c r="E128" s="39">
        <f>IF($D128="","",IFERROR(VLOOKUP($D128,AcctTbl,2,0),""))</f>
        <v>0</v>
      </c>
      <c r="F128" s="39">
        <f>IF($D128="","",IFERROR(VLOOKUP($D128,AcctTbl,3,0),""))</f>
        <v>0</v>
      </c>
      <c r="G128" s="39">
        <f>IF(Txn!$B70="","",Txn!$D70)</f>
        <v>0</v>
      </c>
      <c r="H128" s="38">
        <f>IF(Txn!$B70="","",Txn!$E70)</f>
        <v>0</v>
      </c>
      <c r="I128" s="40">
        <f>IF(Txn!$B70="",0,Txn!$Q70)</f>
        <v>0</v>
      </c>
      <c r="J128" s="40">
        <f>IF(Txn!$B70="",0,Txn!$R70)</f>
        <v>0</v>
      </c>
      <c r="K128" s="41">
        <f>IF($A128="","",IFERROR(VALUE(MID($A128,6,2)),""))</f>
        <v>0</v>
      </c>
      <c r="L128" s="39">
        <f>IF(Txn!$K70="","","طرف مقابل — "&amp;Txn!$K70)</f>
        <v>0</v>
      </c>
      <c r="N128" s="42">
        <f>IF($D128="",0,COUNTIF(BankAccts,$D128))</f>
        <v>0</v>
      </c>
    </row>
    <row r="129" spans="1:14">
      <c r="A129" s="38">
        <f>IF(Txn!$B71="","",Txn!$B71)</f>
        <v>0</v>
      </c>
      <c r="B129" s="38">
        <f>IF(Txn!$B71="","",Txn!$C71)</f>
        <v>0</v>
      </c>
      <c r="C129" s="39">
        <f>IF(Txn!$B71="","","تراکنش بانکی")</f>
        <v>0</v>
      </c>
      <c r="D129" s="38">
        <f>IF(Txn!$B71="","",IF(Txn!$X71="","",Txn!$X71))</f>
        <v>0</v>
      </c>
      <c r="E129" s="39">
        <f>IF($D129="","",IFERROR(VLOOKUP($D129,AcctTbl,2,0),""))</f>
        <v>0</v>
      </c>
      <c r="F129" s="39">
        <f>IF($D129="","",IFERROR(VLOOKUP($D129,AcctTbl,3,0),""))</f>
        <v>0</v>
      </c>
      <c r="G129" s="39">
        <f>IF(Txn!$B71="","",Txn!$D71)</f>
        <v>0</v>
      </c>
      <c r="H129" s="38">
        <f>IF(Txn!$B71="","",Txn!$E71)</f>
        <v>0</v>
      </c>
      <c r="I129" s="40">
        <f>IF(Txn!$B71="",0,Txn!$O71)</f>
        <v>0</v>
      </c>
      <c r="J129" s="40">
        <f>IF(Txn!$B71="",0,Txn!$P71)</f>
        <v>0</v>
      </c>
      <c r="K129" s="41">
        <f>IF($A129="","",IFERROR(VALUE(MID($A129,6,2)),""))</f>
        <v>0</v>
      </c>
      <c r="L129" s="39">
        <f>IF(Txn!$K71="","",Txn!$K71)</f>
        <v>0</v>
      </c>
      <c r="N129" s="42">
        <f>IF($D129="",0,COUNTIF(BankAccts,$D129))</f>
        <v>0</v>
      </c>
    </row>
    <row r="130" spans="1:14">
      <c r="A130" s="38">
        <f>IF(Txn!$B71="","",Txn!$B71)</f>
        <v>0</v>
      </c>
      <c r="B130" s="38">
        <f>IF(Txn!$B71="","",Txn!$C71)</f>
        <v>0</v>
      </c>
      <c r="C130" s="39">
        <f>IF(Txn!$B71="","","تراکنش بانکی")</f>
        <v>0</v>
      </c>
      <c r="D130" s="38">
        <f>IF(Txn!$B71="","",IF(IF(Txn!$U71="TRF",Txn!$Y71,Txn!$Z71)="","",IF(Txn!$U71="TRF",Txn!$Y71,Txn!$Z71)))</f>
        <v>0</v>
      </c>
      <c r="E130" s="39">
        <f>IF($D130="","",IFERROR(VLOOKUP($D130,AcctTbl,2,0),""))</f>
        <v>0</v>
      </c>
      <c r="F130" s="39">
        <f>IF($D130="","",IFERROR(VLOOKUP($D130,AcctTbl,3,0),""))</f>
        <v>0</v>
      </c>
      <c r="G130" s="39">
        <f>IF(Txn!$B71="","",Txn!$D71)</f>
        <v>0</v>
      </c>
      <c r="H130" s="38">
        <f>IF(Txn!$B71="","",Txn!$E71)</f>
        <v>0</v>
      </c>
      <c r="I130" s="40">
        <f>IF(Txn!$B71="",0,Txn!$Q71)</f>
        <v>0</v>
      </c>
      <c r="J130" s="40">
        <f>IF(Txn!$B71="",0,Txn!$R71)</f>
        <v>0</v>
      </c>
      <c r="K130" s="41">
        <f>IF($A130="","",IFERROR(VALUE(MID($A130,6,2)),""))</f>
        <v>0</v>
      </c>
      <c r="L130" s="39">
        <f>IF(Txn!$K71="","","طرف مقابل — "&amp;Txn!$K71)</f>
        <v>0</v>
      </c>
      <c r="N130" s="42">
        <f>IF($D130="",0,COUNTIF(BankAccts,$D130))</f>
        <v>0</v>
      </c>
    </row>
    <row r="131" spans="1:14">
      <c r="A131" s="38">
        <f>IF(Txn!$B72="","",Txn!$B72)</f>
        <v>0</v>
      </c>
      <c r="B131" s="38">
        <f>IF(Txn!$B72="","",Txn!$C72)</f>
        <v>0</v>
      </c>
      <c r="C131" s="39">
        <f>IF(Txn!$B72="","","تراکنش بانکی")</f>
        <v>0</v>
      </c>
      <c r="D131" s="38">
        <f>IF(Txn!$B72="","",IF(Txn!$X72="","",Txn!$X72))</f>
        <v>0</v>
      </c>
      <c r="E131" s="39">
        <f>IF($D131="","",IFERROR(VLOOKUP($D131,AcctTbl,2,0),""))</f>
        <v>0</v>
      </c>
      <c r="F131" s="39">
        <f>IF($D131="","",IFERROR(VLOOKUP($D131,AcctTbl,3,0),""))</f>
        <v>0</v>
      </c>
      <c r="G131" s="39">
        <f>IF(Txn!$B72="","",Txn!$D72)</f>
        <v>0</v>
      </c>
      <c r="H131" s="38">
        <f>IF(Txn!$B72="","",Txn!$E72)</f>
        <v>0</v>
      </c>
      <c r="I131" s="40">
        <f>IF(Txn!$B72="",0,Txn!$O72)</f>
        <v>0</v>
      </c>
      <c r="J131" s="40">
        <f>IF(Txn!$B72="",0,Txn!$P72)</f>
        <v>0</v>
      </c>
      <c r="K131" s="41">
        <f>IF($A131="","",IFERROR(VALUE(MID($A131,6,2)),""))</f>
        <v>0</v>
      </c>
      <c r="L131" s="39">
        <f>IF(Txn!$K72="","",Txn!$K72)</f>
        <v>0</v>
      </c>
      <c r="N131" s="42">
        <f>IF($D131="",0,COUNTIF(BankAccts,$D131))</f>
        <v>0</v>
      </c>
    </row>
    <row r="132" spans="1:14">
      <c r="A132" s="38">
        <f>IF(Txn!$B72="","",Txn!$B72)</f>
        <v>0</v>
      </c>
      <c r="B132" s="38">
        <f>IF(Txn!$B72="","",Txn!$C72)</f>
        <v>0</v>
      </c>
      <c r="C132" s="39">
        <f>IF(Txn!$B72="","","تراکنش بانکی")</f>
        <v>0</v>
      </c>
      <c r="D132" s="38">
        <f>IF(Txn!$B72="","",IF(IF(Txn!$U72="TRF",Txn!$Y72,Txn!$Z72)="","",IF(Txn!$U72="TRF",Txn!$Y72,Txn!$Z72)))</f>
        <v>0</v>
      </c>
      <c r="E132" s="39">
        <f>IF($D132="","",IFERROR(VLOOKUP($D132,AcctTbl,2,0),""))</f>
        <v>0</v>
      </c>
      <c r="F132" s="39">
        <f>IF($D132="","",IFERROR(VLOOKUP($D132,AcctTbl,3,0),""))</f>
        <v>0</v>
      </c>
      <c r="G132" s="39">
        <f>IF(Txn!$B72="","",Txn!$D72)</f>
        <v>0</v>
      </c>
      <c r="H132" s="38">
        <f>IF(Txn!$B72="","",Txn!$E72)</f>
        <v>0</v>
      </c>
      <c r="I132" s="40">
        <f>IF(Txn!$B72="",0,Txn!$Q72)</f>
        <v>0</v>
      </c>
      <c r="J132" s="40">
        <f>IF(Txn!$B72="",0,Txn!$R72)</f>
        <v>0</v>
      </c>
      <c r="K132" s="41">
        <f>IF($A132="","",IFERROR(VALUE(MID($A132,6,2)),""))</f>
        <v>0</v>
      </c>
      <c r="L132" s="39">
        <f>IF(Txn!$K72="","","طرف مقابل — "&amp;Txn!$K72)</f>
        <v>0</v>
      </c>
      <c r="N132" s="42">
        <f>IF($D132="",0,COUNTIF(BankAccts,$D132))</f>
        <v>0</v>
      </c>
    </row>
    <row r="133" spans="1:14">
      <c r="A133" s="38">
        <f>IF(Txn!$B73="","",Txn!$B73)</f>
        <v>0</v>
      </c>
      <c r="B133" s="38">
        <f>IF(Txn!$B73="","",Txn!$C73)</f>
        <v>0</v>
      </c>
      <c r="C133" s="39">
        <f>IF(Txn!$B73="","","تراکنش بانکی")</f>
        <v>0</v>
      </c>
      <c r="D133" s="38">
        <f>IF(Txn!$B73="","",IF(Txn!$X73="","",Txn!$X73))</f>
        <v>0</v>
      </c>
      <c r="E133" s="39">
        <f>IF($D133="","",IFERROR(VLOOKUP($D133,AcctTbl,2,0),""))</f>
        <v>0</v>
      </c>
      <c r="F133" s="39">
        <f>IF($D133="","",IFERROR(VLOOKUP($D133,AcctTbl,3,0),""))</f>
        <v>0</v>
      </c>
      <c r="G133" s="39">
        <f>IF(Txn!$B73="","",Txn!$D73)</f>
        <v>0</v>
      </c>
      <c r="H133" s="38">
        <f>IF(Txn!$B73="","",Txn!$E73)</f>
        <v>0</v>
      </c>
      <c r="I133" s="40">
        <f>IF(Txn!$B73="",0,Txn!$O73)</f>
        <v>0</v>
      </c>
      <c r="J133" s="40">
        <f>IF(Txn!$B73="",0,Txn!$P73)</f>
        <v>0</v>
      </c>
      <c r="K133" s="41">
        <f>IF($A133="","",IFERROR(VALUE(MID($A133,6,2)),""))</f>
        <v>0</v>
      </c>
      <c r="L133" s="39">
        <f>IF(Txn!$K73="","",Txn!$K73)</f>
        <v>0</v>
      </c>
      <c r="N133" s="42">
        <f>IF($D133="",0,COUNTIF(BankAccts,$D133))</f>
        <v>0</v>
      </c>
    </row>
    <row r="134" spans="1:14">
      <c r="A134" s="38">
        <f>IF(Txn!$B73="","",Txn!$B73)</f>
        <v>0</v>
      </c>
      <c r="B134" s="38">
        <f>IF(Txn!$B73="","",Txn!$C73)</f>
        <v>0</v>
      </c>
      <c r="C134" s="39">
        <f>IF(Txn!$B73="","","تراکنش بانکی")</f>
        <v>0</v>
      </c>
      <c r="D134" s="38">
        <f>IF(Txn!$B73="","",IF(IF(Txn!$U73="TRF",Txn!$Y73,Txn!$Z73)="","",IF(Txn!$U73="TRF",Txn!$Y73,Txn!$Z73)))</f>
        <v>0</v>
      </c>
      <c r="E134" s="39">
        <f>IF($D134="","",IFERROR(VLOOKUP($D134,AcctTbl,2,0),""))</f>
        <v>0</v>
      </c>
      <c r="F134" s="39">
        <f>IF($D134="","",IFERROR(VLOOKUP($D134,AcctTbl,3,0),""))</f>
        <v>0</v>
      </c>
      <c r="G134" s="39">
        <f>IF(Txn!$B73="","",Txn!$D73)</f>
        <v>0</v>
      </c>
      <c r="H134" s="38">
        <f>IF(Txn!$B73="","",Txn!$E73)</f>
        <v>0</v>
      </c>
      <c r="I134" s="40">
        <f>IF(Txn!$B73="",0,Txn!$Q73)</f>
        <v>0</v>
      </c>
      <c r="J134" s="40">
        <f>IF(Txn!$B73="",0,Txn!$R73)</f>
        <v>0</v>
      </c>
      <c r="K134" s="41">
        <f>IF($A134="","",IFERROR(VALUE(MID($A134,6,2)),""))</f>
        <v>0</v>
      </c>
      <c r="L134" s="39">
        <f>IF(Txn!$K73="","","طرف مقابل — "&amp;Txn!$K73)</f>
        <v>0</v>
      </c>
      <c r="N134" s="42">
        <f>IF($D134="",0,COUNTIF(BankAccts,$D134))</f>
        <v>0</v>
      </c>
    </row>
    <row r="135" spans="1:14">
      <c r="A135" s="38">
        <f>IF(Txn!$B74="","",Txn!$B74)</f>
        <v>0</v>
      </c>
      <c r="B135" s="38">
        <f>IF(Txn!$B74="","",Txn!$C74)</f>
        <v>0</v>
      </c>
      <c r="C135" s="39">
        <f>IF(Txn!$B74="","","تراکنش بانکی")</f>
        <v>0</v>
      </c>
      <c r="D135" s="38">
        <f>IF(Txn!$B74="","",IF(Txn!$X74="","",Txn!$X74))</f>
        <v>0</v>
      </c>
      <c r="E135" s="39">
        <f>IF($D135="","",IFERROR(VLOOKUP($D135,AcctTbl,2,0),""))</f>
        <v>0</v>
      </c>
      <c r="F135" s="39">
        <f>IF($D135="","",IFERROR(VLOOKUP($D135,AcctTbl,3,0),""))</f>
        <v>0</v>
      </c>
      <c r="G135" s="39">
        <f>IF(Txn!$B74="","",Txn!$D74)</f>
        <v>0</v>
      </c>
      <c r="H135" s="38">
        <f>IF(Txn!$B74="","",Txn!$E74)</f>
        <v>0</v>
      </c>
      <c r="I135" s="40">
        <f>IF(Txn!$B74="",0,Txn!$O74)</f>
        <v>0</v>
      </c>
      <c r="J135" s="40">
        <f>IF(Txn!$B74="",0,Txn!$P74)</f>
        <v>0</v>
      </c>
      <c r="K135" s="41">
        <f>IF($A135="","",IFERROR(VALUE(MID($A135,6,2)),""))</f>
        <v>0</v>
      </c>
      <c r="L135" s="39">
        <f>IF(Txn!$K74="","",Txn!$K74)</f>
        <v>0</v>
      </c>
      <c r="N135" s="42">
        <f>IF($D135="",0,COUNTIF(BankAccts,$D135))</f>
        <v>0</v>
      </c>
    </row>
    <row r="136" spans="1:14">
      <c r="A136" s="38">
        <f>IF(Txn!$B74="","",Txn!$B74)</f>
        <v>0</v>
      </c>
      <c r="B136" s="38">
        <f>IF(Txn!$B74="","",Txn!$C74)</f>
        <v>0</v>
      </c>
      <c r="C136" s="39">
        <f>IF(Txn!$B74="","","تراکنش بانکی")</f>
        <v>0</v>
      </c>
      <c r="D136" s="38">
        <f>IF(Txn!$B74="","",IF(IF(Txn!$U74="TRF",Txn!$Y74,Txn!$Z74)="","",IF(Txn!$U74="TRF",Txn!$Y74,Txn!$Z74)))</f>
        <v>0</v>
      </c>
      <c r="E136" s="39">
        <f>IF($D136="","",IFERROR(VLOOKUP($D136,AcctTbl,2,0),""))</f>
        <v>0</v>
      </c>
      <c r="F136" s="39">
        <f>IF($D136="","",IFERROR(VLOOKUP($D136,AcctTbl,3,0),""))</f>
        <v>0</v>
      </c>
      <c r="G136" s="39">
        <f>IF(Txn!$B74="","",Txn!$D74)</f>
        <v>0</v>
      </c>
      <c r="H136" s="38">
        <f>IF(Txn!$B74="","",Txn!$E74)</f>
        <v>0</v>
      </c>
      <c r="I136" s="40">
        <f>IF(Txn!$B74="",0,Txn!$Q74)</f>
        <v>0</v>
      </c>
      <c r="J136" s="40">
        <f>IF(Txn!$B74="",0,Txn!$R74)</f>
        <v>0</v>
      </c>
      <c r="K136" s="41">
        <f>IF($A136="","",IFERROR(VALUE(MID($A136,6,2)),""))</f>
        <v>0</v>
      </c>
      <c r="L136" s="39">
        <f>IF(Txn!$K74="","","طرف مقابل — "&amp;Txn!$K74)</f>
        <v>0</v>
      </c>
      <c r="N136" s="42">
        <f>IF($D136="",0,COUNTIF(BankAccts,$D136))</f>
        <v>0</v>
      </c>
    </row>
    <row r="137" spans="1:14">
      <c r="A137" s="38">
        <f>IF(Txn!$B75="","",Txn!$B75)</f>
        <v>0</v>
      </c>
      <c r="B137" s="38">
        <f>IF(Txn!$B75="","",Txn!$C75)</f>
        <v>0</v>
      </c>
      <c r="C137" s="39">
        <f>IF(Txn!$B75="","","تراکنش بانکی")</f>
        <v>0</v>
      </c>
      <c r="D137" s="38">
        <f>IF(Txn!$B75="","",IF(Txn!$X75="","",Txn!$X75))</f>
        <v>0</v>
      </c>
      <c r="E137" s="39">
        <f>IF($D137="","",IFERROR(VLOOKUP($D137,AcctTbl,2,0),""))</f>
        <v>0</v>
      </c>
      <c r="F137" s="39">
        <f>IF($D137="","",IFERROR(VLOOKUP($D137,AcctTbl,3,0),""))</f>
        <v>0</v>
      </c>
      <c r="G137" s="39">
        <f>IF(Txn!$B75="","",Txn!$D75)</f>
        <v>0</v>
      </c>
      <c r="H137" s="38">
        <f>IF(Txn!$B75="","",Txn!$E75)</f>
        <v>0</v>
      </c>
      <c r="I137" s="40">
        <f>IF(Txn!$B75="",0,Txn!$O75)</f>
        <v>0</v>
      </c>
      <c r="J137" s="40">
        <f>IF(Txn!$B75="",0,Txn!$P75)</f>
        <v>0</v>
      </c>
      <c r="K137" s="41">
        <f>IF($A137="","",IFERROR(VALUE(MID($A137,6,2)),""))</f>
        <v>0</v>
      </c>
      <c r="L137" s="39">
        <f>IF(Txn!$K75="","",Txn!$K75)</f>
        <v>0</v>
      </c>
      <c r="N137" s="42">
        <f>IF($D137="",0,COUNTIF(BankAccts,$D137))</f>
        <v>0</v>
      </c>
    </row>
    <row r="138" spans="1:14">
      <c r="A138" s="38">
        <f>IF(Txn!$B75="","",Txn!$B75)</f>
        <v>0</v>
      </c>
      <c r="B138" s="38">
        <f>IF(Txn!$B75="","",Txn!$C75)</f>
        <v>0</v>
      </c>
      <c r="C138" s="39">
        <f>IF(Txn!$B75="","","تراکنش بانکی")</f>
        <v>0</v>
      </c>
      <c r="D138" s="38">
        <f>IF(Txn!$B75="","",IF(IF(Txn!$U75="TRF",Txn!$Y75,Txn!$Z75)="","",IF(Txn!$U75="TRF",Txn!$Y75,Txn!$Z75)))</f>
        <v>0</v>
      </c>
      <c r="E138" s="39">
        <f>IF($D138="","",IFERROR(VLOOKUP($D138,AcctTbl,2,0),""))</f>
        <v>0</v>
      </c>
      <c r="F138" s="39">
        <f>IF($D138="","",IFERROR(VLOOKUP($D138,AcctTbl,3,0),""))</f>
        <v>0</v>
      </c>
      <c r="G138" s="39">
        <f>IF(Txn!$B75="","",Txn!$D75)</f>
        <v>0</v>
      </c>
      <c r="H138" s="38">
        <f>IF(Txn!$B75="","",Txn!$E75)</f>
        <v>0</v>
      </c>
      <c r="I138" s="40">
        <f>IF(Txn!$B75="",0,Txn!$Q75)</f>
        <v>0</v>
      </c>
      <c r="J138" s="40">
        <f>IF(Txn!$B75="",0,Txn!$R75)</f>
        <v>0</v>
      </c>
      <c r="K138" s="41">
        <f>IF($A138="","",IFERROR(VALUE(MID($A138,6,2)),""))</f>
        <v>0</v>
      </c>
      <c r="L138" s="39">
        <f>IF(Txn!$K75="","","طرف مقابل — "&amp;Txn!$K75)</f>
        <v>0</v>
      </c>
      <c r="N138" s="42">
        <f>IF($D138="",0,COUNTIF(BankAccts,$D138))</f>
        <v>0</v>
      </c>
    </row>
    <row r="139" spans="1:14">
      <c r="A139" s="38">
        <f>IF(Txn!$B76="","",Txn!$B76)</f>
        <v>0</v>
      </c>
      <c r="B139" s="38">
        <f>IF(Txn!$B76="","",Txn!$C76)</f>
        <v>0</v>
      </c>
      <c r="C139" s="39">
        <f>IF(Txn!$B76="","","تراکنش بانکی")</f>
        <v>0</v>
      </c>
      <c r="D139" s="38">
        <f>IF(Txn!$B76="","",IF(Txn!$X76="","",Txn!$X76))</f>
        <v>0</v>
      </c>
      <c r="E139" s="39">
        <f>IF($D139="","",IFERROR(VLOOKUP($D139,AcctTbl,2,0),""))</f>
        <v>0</v>
      </c>
      <c r="F139" s="39">
        <f>IF($D139="","",IFERROR(VLOOKUP($D139,AcctTbl,3,0),""))</f>
        <v>0</v>
      </c>
      <c r="G139" s="39">
        <f>IF(Txn!$B76="","",Txn!$D76)</f>
        <v>0</v>
      </c>
      <c r="H139" s="38">
        <f>IF(Txn!$B76="","",Txn!$E76)</f>
        <v>0</v>
      </c>
      <c r="I139" s="40">
        <f>IF(Txn!$B76="",0,Txn!$O76)</f>
        <v>0</v>
      </c>
      <c r="J139" s="40">
        <f>IF(Txn!$B76="",0,Txn!$P76)</f>
        <v>0</v>
      </c>
      <c r="K139" s="41">
        <f>IF($A139="","",IFERROR(VALUE(MID($A139,6,2)),""))</f>
        <v>0</v>
      </c>
      <c r="L139" s="39">
        <f>IF(Txn!$K76="","",Txn!$K76)</f>
        <v>0</v>
      </c>
      <c r="N139" s="42">
        <f>IF($D139="",0,COUNTIF(BankAccts,$D139))</f>
        <v>0</v>
      </c>
    </row>
    <row r="140" spans="1:14">
      <c r="A140" s="38">
        <f>IF(Txn!$B76="","",Txn!$B76)</f>
        <v>0</v>
      </c>
      <c r="B140" s="38">
        <f>IF(Txn!$B76="","",Txn!$C76)</f>
        <v>0</v>
      </c>
      <c r="C140" s="39">
        <f>IF(Txn!$B76="","","تراکنش بانکی")</f>
        <v>0</v>
      </c>
      <c r="D140" s="38">
        <f>IF(Txn!$B76="","",IF(IF(Txn!$U76="TRF",Txn!$Y76,Txn!$Z76)="","",IF(Txn!$U76="TRF",Txn!$Y76,Txn!$Z76)))</f>
        <v>0</v>
      </c>
      <c r="E140" s="39">
        <f>IF($D140="","",IFERROR(VLOOKUP($D140,AcctTbl,2,0),""))</f>
        <v>0</v>
      </c>
      <c r="F140" s="39">
        <f>IF($D140="","",IFERROR(VLOOKUP($D140,AcctTbl,3,0),""))</f>
        <v>0</v>
      </c>
      <c r="G140" s="39">
        <f>IF(Txn!$B76="","",Txn!$D76)</f>
        <v>0</v>
      </c>
      <c r="H140" s="38">
        <f>IF(Txn!$B76="","",Txn!$E76)</f>
        <v>0</v>
      </c>
      <c r="I140" s="40">
        <f>IF(Txn!$B76="",0,Txn!$Q76)</f>
        <v>0</v>
      </c>
      <c r="J140" s="40">
        <f>IF(Txn!$B76="",0,Txn!$R76)</f>
        <v>0</v>
      </c>
      <c r="K140" s="41">
        <f>IF($A140="","",IFERROR(VALUE(MID($A140,6,2)),""))</f>
        <v>0</v>
      </c>
      <c r="L140" s="39">
        <f>IF(Txn!$K76="","","طرف مقابل — "&amp;Txn!$K76)</f>
        <v>0</v>
      </c>
      <c r="N140" s="42">
        <f>IF($D140="",0,COUNTIF(BankAccts,$D140))</f>
        <v>0</v>
      </c>
    </row>
    <row r="141" spans="1:14">
      <c r="A141" s="38">
        <f>IF(Txn!$B77="","",Txn!$B77)</f>
        <v>0</v>
      </c>
      <c r="B141" s="38">
        <f>IF(Txn!$B77="","",Txn!$C77)</f>
        <v>0</v>
      </c>
      <c r="C141" s="39">
        <f>IF(Txn!$B77="","","تراکنش بانکی")</f>
        <v>0</v>
      </c>
      <c r="D141" s="38">
        <f>IF(Txn!$B77="","",IF(Txn!$X77="","",Txn!$X77))</f>
        <v>0</v>
      </c>
      <c r="E141" s="39">
        <f>IF($D141="","",IFERROR(VLOOKUP($D141,AcctTbl,2,0),""))</f>
        <v>0</v>
      </c>
      <c r="F141" s="39">
        <f>IF($D141="","",IFERROR(VLOOKUP($D141,AcctTbl,3,0),""))</f>
        <v>0</v>
      </c>
      <c r="G141" s="39">
        <f>IF(Txn!$B77="","",Txn!$D77)</f>
        <v>0</v>
      </c>
      <c r="H141" s="38">
        <f>IF(Txn!$B77="","",Txn!$E77)</f>
        <v>0</v>
      </c>
      <c r="I141" s="40">
        <f>IF(Txn!$B77="",0,Txn!$O77)</f>
        <v>0</v>
      </c>
      <c r="J141" s="40">
        <f>IF(Txn!$B77="",0,Txn!$P77)</f>
        <v>0</v>
      </c>
      <c r="K141" s="41">
        <f>IF($A141="","",IFERROR(VALUE(MID($A141,6,2)),""))</f>
        <v>0</v>
      </c>
      <c r="L141" s="39">
        <f>IF(Txn!$K77="","",Txn!$K77)</f>
        <v>0</v>
      </c>
      <c r="N141" s="42">
        <f>IF($D141="",0,COUNTIF(BankAccts,$D141))</f>
        <v>0</v>
      </c>
    </row>
    <row r="142" spans="1:14">
      <c r="A142" s="38">
        <f>IF(Txn!$B77="","",Txn!$B77)</f>
        <v>0</v>
      </c>
      <c r="B142" s="38">
        <f>IF(Txn!$B77="","",Txn!$C77)</f>
        <v>0</v>
      </c>
      <c r="C142" s="39">
        <f>IF(Txn!$B77="","","تراکنش بانکی")</f>
        <v>0</v>
      </c>
      <c r="D142" s="38">
        <f>IF(Txn!$B77="","",IF(IF(Txn!$U77="TRF",Txn!$Y77,Txn!$Z77)="","",IF(Txn!$U77="TRF",Txn!$Y77,Txn!$Z77)))</f>
        <v>0</v>
      </c>
      <c r="E142" s="39">
        <f>IF($D142="","",IFERROR(VLOOKUP($D142,AcctTbl,2,0),""))</f>
        <v>0</v>
      </c>
      <c r="F142" s="39">
        <f>IF($D142="","",IFERROR(VLOOKUP($D142,AcctTbl,3,0),""))</f>
        <v>0</v>
      </c>
      <c r="G142" s="39">
        <f>IF(Txn!$B77="","",Txn!$D77)</f>
        <v>0</v>
      </c>
      <c r="H142" s="38">
        <f>IF(Txn!$B77="","",Txn!$E77)</f>
        <v>0</v>
      </c>
      <c r="I142" s="40">
        <f>IF(Txn!$B77="",0,Txn!$Q77)</f>
        <v>0</v>
      </c>
      <c r="J142" s="40">
        <f>IF(Txn!$B77="",0,Txn!$R77)</f>
        <v>0</v>
      </c>
      <c r="K142" s="41">
        <f>IF($A142="","",IFERROR(VALUE(MID($A142,6,2)),""))</f>
        <v>0</v>
      </c>
      <c r="L142" s="39">
        <f>IF(Txn!$K77="","","طرف مقابل — "&amp;Txn!$K77)</f>
        <v>0</v>
      </c>
      <c r="N142" s="42">
        <f>IF($D142="",0,COUNTIF(BankAccts,$D142))</f>
        <v>0</v>
      </c>
    </row>
    <row r="143" spans="1:14">
      <c r="A143" s="38">
        <f>IF(Txn!$B78="","",Txn!$B78)</f>
        <v>0</v>
      </c>
      <c r="B143" s="38">
        <f>IF(Txn!$B78="","",Txn!$C78)</f>
        <v>0</v>
      </c>
      <c r="C143" s="39">
        <f>IF(Txn!$B78="","","تراکنش بانکی")</f>
        <v>0</v>
      </c>
      <c r="D143" s="38">
        <f>IF(Txn!$B78="","",IF(Txn!$X78="","",Txn!$X78))</f>
        <v>0</v>
      </c>
      <c r="E143" s="39">
        <f>IF($D143="","",IFERROR(VLOOKUP($D143,AcctTbl,2,0),""))</f>
        <v>0</v>
      </c>
      <c r="F143" s="39">
        <f>IF($D143="","",IFERROR(VLOOKUP($D143,AcctTbl,3,0),""))</f>
        <v>0</v>
      </c>
      <c r="G143" s="39">
        <f>IF(Txn!$B78="","",Txn!$D78)</f>
        <v>0</v>
      </c>
      <c r="H143" s="38">
        <f>IF(Txn!$B78="","",Txn!$E78)</f>
        <v>0</v>
      </c>
      <c r="I143" s="40">
        <f>IF(Txn!$B78="",0,Txn!$O78)</f>
        <v>0</v>
      </c>
      <c r="J143" s="40">
        <f>IF(Txn!$B78="",0,Txn!$P78)</f>
        <v>0</v>
      </c>
      <c r="K143" s="41">
        <f>IF($A143="","",IFERROR(VALUE(MID($A143,6,2)),""))</f>
        <v>0</v>
      </c>
      <c r="L143" s="39">
        <f>IF(Txn!$K78="","",Txn!$K78)</f>
        <v>0</v>
      </c>
      <c r="N143" s="42">
        <f>IF($D143="",0,COUNTIF(BankAccts,$D143))</f>
        <v>0</v>
      </c>
    </row>
    <row r="144" spans="1:14">
      <c r="A144" s="38">
        <f>IF(Txn!$B78="","",Txn!$B78)</f>
        <v>0</v>
      </c>
      <c r="B144" s="38">
        <f>IF(Txn!$B78="","",Txn!$C78)</f>
        <v>0</v>
      </c>
      <c r="C144" s="39">
        <f>IF(Txn!$B78="","","تراکنش بانکی")</f>
        <v>0</v>
      </c>
      <c r="D144" s="38">
        <f>IF(Txn!$B78="","",IF(IF(Txn!$U78="TRF",Txn!$Y78,Txn!$Z78)="","",IF(Txn!$U78="TRF",Txn!$Y78,Txn!$Z78)))</f>
        <v>0</v>
      </c>
      <c r="E144" s="39">
        <f>IF($D144="","",IFERROR(VLOOKUP($D144,AcctTbl,2,0),""))</f>
        <v>0</v>
      </c>
      <c r="F144" s="39">
        <f>IF($D144="","",IFERROR(VLOOKUP($D144,AcctTbl,3,0),""))</f>
        <v>0</v>
      </c>
      <c r="G144" s="39">
        <f>IF(Txn!$B78="","",Txn!$D78)</f>
        <v>0</v>
      </c>
      <c r="H144" s="38">
        <f>IF(Txn!$B78="","",Txn!$E78)</f>
        <v>0</v>
      </c>
      <c r="I144" s="40">
        <f>IF(Txn!$B78="",0,Txn!$Q78)</f>
        <v>0</v>
      </c>
      <c r="J144" s="40">
        <f>IF(Txn!$B78="",0,Txn!$R78)</f>
        <v>0</v>
      </c>
      <c r="K144" s="41">
        <f>IF($A144="","",IFERROR(VALUE(MID($A144,6,2)),""))</f>
        <v>0</v>
      </c>
      <c r="L144" s="39">
        <f>IF(Txn!$K78="","","طرف مقابل — "&amp;Txn!$K78)</f>
        <v>0</v>
      </c>
      <c r="N144" s="42">
        <f>IF($D144="",0,COUNTIF(BankAccts,$D144))</f>
        <v>0</v>
      </c>
    </row>
    <row r="145" spans="1:14">
      <c r="A145" s="38">
        <f>IF(Txn!$B79="","",Txn!$B79)</f>
        <v>0</v>
      </c>
      <c r="B145" s="38">
        <f>IF(Txn!$B79="","",Txn!$C79)</f>
        <v>0</v>
      </c>
      <c r="C145" s="39">
        <f>IF(Txn!$B79="","","تراکنش بانکی")</f>
        <v>0</v>
      </c>
      <c r="D145" s="38">
        <f>IF(Txn!$B79="","",IF(Txn!$X79="","",Txn!$X79))</f>
        <v>0</v>
      </c>
      <c r="E145" s="39">
        <f>IF($D145="","",IFERROR(VLOOKUP($D145,AcctTbl,2,0),""))</f>
        <v>0</v>
      </c>
      <c r="F145" s="39">
        <f>IF($D145="","",IFERROR(VLOOKUP($D145,AcctTbl,3,0),""))</f>
        <v>0</v>
      </c>
      <c r="G145" s="39">
        <f>IF(Txn!$B79="","",Txn!$D79)</f>
        <v>0</v>
      </c>
      <c r="H145" s="38">
        <f>IF(Txn!$B79="","",Txn!$E79)</f>
        <v>0</v>
      </c>
      <c r="I145" s="40">
        <f>IF(Txn!$B79="",0,Txn!$O79)</f>
        <v>0</v>
      </c>
      <c r="J145" s="40">
        <f>IF(Txn!$B79="",0,Txn!$P79)</f>
        <v>0</v>
      </c>
      <c r="K145" s="41">
        <f>IF($A145="","",IFERROR(VALUE(MID($A145,6,2)),""))</f>
        <v>0</v>
      </c>
      <c r="L145" s="39">
        <f>IF(Txn!$K79="","",Txn!$K79)</f>
        <v>0</v>
      </c>
      <c r="N145" s="42">
        <f>IF($D145="",0,COUNTIF(BankAccts,$D145))</f>
        <v>0</v>
      </c>
    </row>
    <row r="146" spans="1:14">
      <c r="A146" s="38">
        <f>IF(Txn!$B79="","",Txn!$B79)</f>
        <v>0</v>
      </c>
      <c r="B146" s="38">
        <f>IF(Txn!$B79="","",Txn!$C79)</f>
        <v>0</v>
      </c>
      <c r="C146" s="39">
        <f>IF(Txn!$B79="","","تراکنش بانکی")</f>
        <v>0</v>
      </c>
      <c r="D146" s="38">
        <f>IF(Txn!$B79="","",IF(IF(Txn!$U79="TRF",Txn!$Y79,Txn!$Z79)="","",IF(Txn!$U79="TRF",Txn!$Y79,Txn!$Z79)))</f>
        <v>0</v>
      </c>
      <c r="E146" s="39">
        <f>IF($D146="","",IFERROR(VLOOKUP($D146,AcctTbl,2,0),""))</f>
        <v>0</v>
      </c>
      <c r="F146" s="39">
        <f>IF($D146="","",IFERROR(VLOOKUP($D146,AcctTbl,3,0),""))</f>
        <v>0</v>
      </c>
      <c r="G146" s="39">
        <f>IF(Txn!$B79="","",Txn!$D79)</f>
        <v>0</v>
      </c>
      <c r="H146" s="38">
        <f>IF(Txn!$B79="","",Txn!$E79)</f>
        <v>0</v>
      </c>
      <c r="I146" s="40">
        <f>IF(Txn!$B79="",0,Txn!$Q79)</f>
        <v>0</v>
      </c>
      <c r="J146" s="40">
        <f>IF(Txn!$B79="",0,Txn!$R79)</f>
        <v>0</v>
      </c>
      <c r="K146" s="41">
        <f>IF($A146="","",IFERROR(VALUE(MID($A146,6,2)),""))</f>
        <v>0</v>
      </c>
      <c r="L146" s="39">
        <f>IF(Txn!$K79="","","طرف مقابل — "&amp;Txn!$K79)</f>
        <v>0</v>
      </c>
      <c r="N146" s="42">
        <f>IF($D146="",0,COUNTIF(BankAccts,$D146))</f>
        <v>0</v>
      </c>
    </row>
    <row r="147" spans="1:14">
      <c r="A147" s="38">
        <f>IF(Txn!$B80="","",Txn!$B80)</f>
        <v>0</v>
      </c>
      <c r="B147" s="38">
        <f>IF(Txn!$B80="","",Txn!$C80)</f>
        <v>0</v>
      </c>
      <c r="C147" s="39">
        <f>IF(Txn!$B80="","","تراکنش بانکی")</f>
        <v>0</v>
      </c>
      <c r="D147" s="38">
        <f>IF(Txn!$B80="","",IF(Txn!$X80="","",Txn!$X80))</f>
        <v>0</v>
      </c>
      <c r="E147" s="39">
        <f>IF($D147="","",IFERROR(VLOOKUP($D147,AcctTbl,2,0),""))</f>
        <v>0</v>
      </c>
      <c r="F147" s="39">
        <f>IF($D147="","",IFERROR(VLOOKUP($D147,AcctTbl,3,0),""))</f>
        <v>0</v>
      </c>
      <c r="G147" s="39">
        <f>IF(Txn!$B80="","",Txn!$D80)</f>
        <v>0</v>
      </c>
      <c r="H147" s="38">
        <f>IF(Txn!$B80="","",Txn!$E80)</f>
        <v>0</v>
      </c>
      <c r="I147" s="40">
        <f>IF(Txn!$B80="",0,Txn!$O80)</f>
        <v>0</v>
      </c>
      <c r="J147" s="40">
        <f>IF(Txn!$B80="",0,Txn!$P80)</f>
        <v>0</v>
      </c>
      <c r="K147" s="41">
        <f>IF($A147="","",IFERROR(VALUE(MID($A147,6,2)),""))</f>
        <v>0</v>
      </c>
      <c r="L147" s="39">
        <f>IF(Txn!$K80="","",Txn!$K80)</f>
        <v>0</v>
      </c>
      <c r="N147" s="42">
        <f>IF($D147="",0,COUNTIF(BankAccts,$D147))</f>
        <v>0</v>
      </c>
    </row>
    <row r="148" spans="1:14">
      <c r="A148" s="38">
        <f>IF(Txn!$B80="","",Txn!$B80)</f>
        <v>0</v>
      </c>
      <c r="B148" s="38">
        <f>IF(Txn!$B80="","",Txn!$C80)</f>
        <v>0</v>
      </c>
      <c r="C148" s="39">
        <f>IF(Txn!$B80="","","تراکنش بانکی")</f>
        <v>0</v>
      </c>
      <c r="D148" s="38">
        <f>IF(Txn!$B80="","",IF(IF(Txn!$U80="TRF",Txn!$Y80,Txn!$Z80)="","",IF(Txn!$U80="TRF",Txn!$Y80,Txn!$Z80)))</f>
        <v>0</v>
      </c>
      <c r="E148" s="39">
        <f>IF($D148="","",IFERROR(VLOOKUP($D148,AcctTbl,2,0),""))</f>
        <v>0</v>
      </c>
      <c r="F148" s="39">
        <f>IF($D148="","",IFERROR(VLOOKUP($D148,AcctTbl,3,0),""))</f>
        <v>0</v>
      </c>
      <c r="G148" s="39">
        <f>IF(Txn!$B80="","",Txn!$D80)</f>
        <v>0</v>
      </c>
      <c r="H148" s="38">
        <f>IF(Txn!$B80="","",Txn!$E80)</f>
        <v>0</v>
      </c>
      <c r="I148" s="40">
        <f>IF(Txn!$B80="",0,Txn!$Q80)</f>
        <v>0</v>
      </c>
      <c r="J148" s="40">
        <f>IF(Txn!$B80="",0,Txn!$R80)</f>
        <v>0</v>
      </c>
      <c r="K148" s="41">
        <f>IF($A148="","",IFERROR(VALUE(MID($A148,6,2)),""))</f>
        <v>0</v>
      </c>
      <c r="L148" s="39">
        <f>IF(Txn!$K80="","","طرف مقابل — "&amp;Txn!$K80)</f>
        <v>0</v>
      </c>
      <c r="N148" s="42">
        <f>IF($D148="",0,COUNTIF(BankAccts,$D148))</f>
        <v>0</v>
      </c>
    </row>
    <row r="149" spans="1:14">
      <c r="A149" s="38">
        <f>IF(Txn!$B81="","",Txn!$B81)</f>
        <v>0</v>
      </c>
      <c r="B149" s="38">
        <f>IF(Txn!$B81="","",Txn!$C81)</f>
        <v>0</v>
      </c>
      <c r="C149" s="39">
        <f>IF(Txn!$B81="","","تراکنش بانکی")</f>
        <v>0</v>
      </c>
      <c r="D149" s="38">
        <f>IF(Txn!$B81="","",IF(Txn!$X81="","",Txn!$X81))</f>
        <v>0</v>
      </c>
      <c r="E149" s="39">
        <f>IF($D149="","",IFERROR(VLOOKUP($D149,AcctTbl,2,0),""))</f>
        <v>0</v>
      </c>
      <c r="F149" s="39">
        <f>IF($D149="","",IFERROR(VLOOKUP($D149,AcctTbl,3,0),""))</f>
        <v>0</v>
      </c>
      <c r="G149" s="39">
        <f>IF(Txn!$B81="","",Txn!$D81)</f>
        <v>0</v>
      </c>
      <c r="H149" s="38">
        <f>IF(Txn!$B81="","",Txn!$E81)</f>
        <v>0</v>
      </c>
      <c r="I149" s="40">
        <f>IF(Txn!$B81="",0,Txn!$O81)</f>
        <v>0</v>
      </c>
      <c r="J149" s="40">
        <f>IF(Txn!$B81="",0,Txn!$P81)</f>
        <v>0</v>
      </c>
      <c r="K149" s="41">
        <f>IF($A149="","",IFERROR(VALUE(MID($A149,6,2)),""))</f>
        <v>0</v>
      </c>
      <c r="L149" s="39">
        <f>IF(Txn!$K81="","",Txn!$K81)</f>
        <v>0</v>
      </c>
      <c r="N149" s="42">
        <f>IF($D149="",0,COUNTIF(BankAccts,$D149))</f>
        <v>0</v>
      </c>
    </row>
    <row r="150" spans="1:14">
      <c r="A150" s="38">
        <f>IF(Txn!$B81="","",Txn!$B81)</f>
        <v>0</v>
      </c>
      <c r="B150" s="38">
        <f>IF(Txn!$B81="","",Txn!$C81)</f>
        <v>0</v>
      </c>
      <c r="C150" s="39">
        <f>IF(Txn!$B81="","","تراکنش بانکی")</f>
        <v>0</v>
      </c>
      <c r="D150" s="38">
        <f>IF(Txn!$B81="","",IF(IF(Txn!$U81="TRF",Txn!$Y81,Txn!$Z81)="","",IF(Txn!$U81="TRF",Txn!$Y81,Txn!$Z81)))</f>
        <v>0</v>
      </c>
      <c r="E150" s="39">
        <f>IF($D150="","",IFERROR(VLOOKUP($D150,AcctTbl,2,0),""))</f>
        <v>0</v>
      </c>
      <c r="F150" s="39">
        <f>IF($D150="","",IFERROR(VLOOKUP($D150,AcctTbl,3,0),""))</f>
        <v>0</v>
      </c>
      <c r="G150" s="39">
        <f>IF(Txn!$B81="","",Txn!$D81)</f>
        <v>0</v>
      </c>
      <c r="H150" s="38">
        <f>IF(Txn!$B81="","",Txn!$E81)</f>
        <v>0</v>
      </c>
      <c r="I150" s="40">
        <f>IF(Txn!$B81="",0,Txn!$Q81)</f>
        <v>0</v>
      </c>
      <c r="J150" s="40">
        <f>IF(Txn!$B81="",0,Txn!$R81)</f>
        <v>0</v>
      </c>
      <c r="K150" s="41">
        <f>IF($A150="","",IFERROR(VALUE(MID($A150,6,2)),""))</f>
        <v>0</v>
      </c>
      <c r="L150" s="39">
        <f>IF(Txn!$K81="","","طرف مقابل — "&amp;Txn!$K81)</f>
        <v>0</v>
      </c>
      <c r="N150" s="42">
        <f>IF($D150="",0,COUNTIF(BankAccts,$D150))</f>
        <v>0</v>
      </c>
    </row>
    <row r="151" spans="1:14">
      <c r="A151" s="38">
        <f>IF(Txn!$B82="","",Txn!$B82)</f>
        <v>0</v>
      </c>
      <c r="B151" s="38">
        <f>IF(Txn!$B82="","",Txn!$C82)</f>
        <v>0</v>
      </c>
      <c r="C151" s="39">
        <f>IF(Txn!$B82="","","تراکنش بانکی")</f>
        <v>0</v>
      </c>
      <c r="D151" s="38">
        <f>IF(Txn!$B82="","",IF(Txn!$X82="","",Txn!$X82))</f>
        <v>0</v>
      </c>
      <c r="E151" s="39">
        <f>IF($D151="","",IFERROR(VLOOKUP($D151,AcctTbl,2,0),""))</f>
        <v>0</v>
      </c>
      <c r="F151" s="39">
        <f>IF($D151="","",IFERROR(VLOOKUP($D151,AcctTbl,3,0),""))</f>
        <v>0</v>
      </c>
      <c r="G151" s="39">
        <f>IF(Txn!$B82="","",Txn!$D82)</f>
        <v>0</v>
      </c>
      <c r="H151" s="38">
        <f>IF(Txn!$B82="","",Txn!$E82)</f>
        <v>0</v>
      </c>
      <c r="I151" s="40">
        <f>IF(Txn!$B82="",0,Txn!$O82)</f>
        <v>0</v>
      </c>
      <c r="J151" s="40">
        <f>IF(Txn!$B82="",0,Txn!$P82)</f>
        <v>0</v>
      </c>
      <c r="K151" s="41">
        <f>IF($A151="","",IFERROR(VALUE(MID($A151,6,2)),""))</f>
        <v>0</v>
      </c>
      <c r="L151" s="39">
        <f>IF(Txn!$K82="","",Txn!$K82)</f>
        <v>0</v>
      </c>
      <c r="N151" s="42">
        <f>IF($D151="",0,COUNTIF(BankAccts,$D151))</f>
        <v>0</v>
      </c>
    </row>
    <row r="152" spans="1:14">
      <c r="A152" s="38">
        <f>IF(Txn!$B82="","",Txn!$B82)</f>
        <v>0</v>
      </c>
      <c r="B152" s="38">
        <f>IF(Txn!$B82="","",Txn!$C82)</f>
        <v>0</v>
      </c>
      <c r="C152" s="39">
        <f>IF(Txn!$B82="","","تراکنش بانکی")</f>
        <v>0</v>
      </c>
      <c r="D152" s="38">
        <f>IF(Txn!$B82="","",IF(IF(Txn!$U82="TRF",Txn!$Y82,Txn!$Z82)="","",IF(Txn!$U82="TRF",Txn!$Y82,Txn!$Z82)))</f>
        <v>0</v>
      </c>
      <c r="E152" s="39">
        <f>IF($D152="","",IFERROR(VLOOKUP($D152,AcctTbl,2,0),""))</f>
        <v>0</v>
      </c>
      <c r="F152" s="39">
        <f>IF($D152="","",IFERROR(VLOOKUP($D152,AcctTbl,3,0),""))</f>
        <v>0</v>
      </c>
      <c r="G152" s="39">
        <f>IF(Txn!$B82="","",Txn!$D82)</f>
        <v>0</v>
      </c>
      <c r="H152" s="38">
        <f>IF(Txn!$B82="","",Txn!$E82)</f>
        <v>0</v>
      </c>
      <c r="I152" s="40">
        <f>IF(Txn!$B82="",0,Txn!$Q82)</f>
        <v>0</v>
      </c>
      <c r="J152" s="40">
        <f>IF(Txn!$B82="",0,Txn!$R82)</f>
        <v>0</v>
      </c>
      <c r="K152" s="41">
        <f>IF($A152="","",IFERROR(VALUE(MID($A152,6,2)),""))</f>
        <v>0</v>
      </c>
      <c r="L152" s="39">
        <f>IF(Txn!$K82="","","طرف مقابل — "&amp;Txn!$K82)</f>
        <v>0</v>
      </c>
      <c r="N152" s="42">
        <f>IF($D152="",0,COUNTIF(BankAccts,$D152))</f>
        <v>0</v>
      </c>
    </row>
    <row r="153" spans="1:14">
      <c r="A153" s="38">
        <f>IF(Txn!$B83="","",Txn!$B83)</f>
        <v>0</v>
      </c>
      <c r="B153" s="38">
        <f>IF(Txn!$B83="","",Txn!$C83)</f>
        <v>0</v>
      </c>
      <c r="C153" s="39">
        <f>IF(Txn!$B83="","","تراکنش بانکی")</f>
        <v>0</v>
      </c>
      <c r="D153" s="38">
        <f>IF(Txn!$B83="","",IF(Txn!$X83="","",Txn!$X83))</f>
        <v>0</v>
      </c>
      <c r="E153" s="39">
        <f>IF($D153="","",IFERROR(VLOOKUP($D153,AcctTbl,2,0),""))</f>
        <v>0</v>
      </c>
      <c r="F153" s="39">
        <f>IF($D153="","",IFERROR(VLOOKUP($D153,AcctTbl,3,0),""))</f>
        <v>0</v>
      </c>
      <c r="G153" s="39">
        <f>IF(Txn!$B83="","",Txn!$D83)</f>
        <v>0</v>
      </c>
      <c r="H153" s="38">
        <f>IF(Txn!$B83="","",Txn!$E83)</f>
        <v>0</v>
      </c>
      <c r="I153" s="40">
        <f>IF(Txn!$B83="",0,Txn!$O83)</f>
        <v>0</v>
      </c>
      <c r="J153" s="40">
        <f>IF(Txn!$B83="",0,Txn!$P83)</f>
        <v>0</v>
      </c>
      <c r="K153" s="41">
        <f>IF($A153="","",IFERROR(VALUE(MID($A153,6,2)),""))</f>
        <v>0</v>
      </c>
      <c r="L153" s="39">
        <f>IF(Txn!$K83="","",Txn!$K83)</f>
        <v>0</v>
      </c>
      <c r="N153" s="42">
        <f>IF($D153="",0,COUNTIF(BankAccts,$D153))</f>
        <v>0</v>
      </c>
    </row>
    <row r="154" spans="1:14">
      <c r="A154" s="38">
        <f>IF(Txn!$B83="","",Txn!$B83)</f>
        <v>0</v>
      </c>
      <c r="B154" s="38">
        <f>IF(Txn!$B83="","",Txn!$C83)</f>
        <v>0</v>
      </c>
      <c r="C154" s="39">
        <f>IF(Txn!$B83="","","تراکنش بانکی")</f>
        <v>0</v>
      </c>
      <c r="D154" s="38">
        <f>IF(Txn!$B83="","",IF(IF(Txn!$U83="TRF",Txn!$Y83,Txn!$Z83)="","",IF(Txn!$U83="TRF",Txn!$Y83,Txn!$Z83)))</f>
        <v>0</v>
      </c>
      <c r="E154" s="39">
        <f>IF($D154="","",IFERROR(VLOOKUP($D154,AcctTbl,2,0),""))</f>
        <v>0</v>
      </c>
      <c r="F154" s="39">
        <f>IF($D154="","",IFERROR(VLOOKUP($D154,AcctTbl,3,0),""))</f>
        <v>0</v>
      </c>
      <c r="G154" s="39">
        <f>IF(Txn!$B83="","",Txn!$D83)</f>
        <v>0</v>
      </c>
      <c r="H154" s="38">
        <f>IF(Txn!$B83="","",Txn!$E83)</f>
        <v>0</v>
      </c>
      <c r="I154" s="40">
        <f>IF(Txn!$B83="",0,Txn!$Q83)</f>
        <v>0</v>
      </c>
      <c r="J154" s="40">
        <f>IF(Txn!$B83="",0,Txn!$R83)</f>
        <v>0</v>
      </c>
      <c r="K154" s="41">
        <f>IF($A154="","",IFERROR(VALUE(MID($A154,6,2)),""))</f>
        <v>0</v>
      </c>
      <c r="L154" s="39">
        <f>IF(Txn!$K83="","","طرف مقابل — "&amp;Txn!$K83)</f>
        <v>0</v>
      </c>
      <c r="N154" s="42">
        <f>IF($D154="",0,COUNTIF(BankAccts,$D154))</f>
        <v>0</v>
      </c>
    </row>
    <row r="155" spans="1:14">
      <c r="A155" s="38">
        <f>IF(Txn!$B84="","",Txn!$B84)</f>
        <v>0</v>
      </c>
      <c r="B155" s="38">
        <f>IF(Txn!$B84="","",Txn!$C84)</f>
        <v>0</v>
      </c>
      <c r="C155" s="39">
        <f>IF(Txn!$B84="","","تراکنش بانکی")</f>
        <v>0</v>
      </c>
      <c r="D155" s="38">
        <f>IF(Txn!$B84="","",IF(Txn!$X84="","",Txn!$X84))</f>
        <v>0</v>
      </c>
      <c r="E155" s="39">
        <f>IF($D155="","",IFERROR(VLOOKUP($D155,AcctTbl,2,0),""))</f>
        <v>0</v>
      </c>
      <c r="F155" s="39">
        <f>IF($D155="","",IFERROR(VLOOKUP($D155,AcctTbl,3,0),""))</f>
        <v>0</v>
      </c>
      <c r="G155" s="39">
        <f>IF(Txn!$B84="","",Txn!$D84)</f>
        <v>0</v>
      </c>
      <c r="H155" s="38">
        <f>IF(Txn!$B84="","",Txn!$E84)</f>
        <v>0</v>
      </c>
      <c r="I155" s="40">
        <f>IF(Txn!$B84="",0,Txn!$O84)</f>
        <v>0</v>
      </c>
      <c r="J155" s="40">
        <f>IF(Txn!$B84="",0,Txn!$P84)</f>
        <v>0</v>
      </c>
      <c r="K155" s="41">
        <f>IF($A155="","",IFERROR(VALUE(MID($A155,6,2)),""))</f>
        <v>0</v>
      </c>
      <c r="L155" s="39">
        <f>IF(Txn!$K84="","",Txn!$K84)</f>
        <v>0</v>
      </c>
      <c r="N155" s="42">
        <f>IF($D155="",0,COUNTIF(BankAccts,$D155))</f>
        <v>0</v>
      </c>
    </row>
    <row r="156" spans="1:14">
      <c r="A156" s="38">
        <f>IF(Txn!$B84="","",Txn!$B84)</f>
        <v>0</v>
      </c>
      <c r="B156" s="38">
        <f>IF(Txn!$B84="","",Txn!$C84)</f>
        <v>0</v>
      </c>
      <c r="C156" s="39">
        <f>IF(Txn!$B84="","","تراکنش بانکی")</f>
        <v>0</v>
      </c>
      <c r="D156" s="38">
        <f>IF(Txn!$B84="","",IF(IF(Txn!$U84="TRF",Txn!$Y84,Txn!$Z84)="","",IF(Txn!$U84="TRF",Txn!$Y84,Txn!$Z84)))</f>
        <v>0</v>
      </c>
      <c r="E156" s="39">
        <f>IF($D156="","",IFERROR(VLOOKUP($D156,AcctTbl,2,0),""))</f>
        <v>0</v>
      </c>
      <c r="F156" s="39">
        <f>IF($D156="","",IFERROR(VLOOKUP($D156,AcctTbl,3,0),""))</f>
        <v>0</v>
      </c>
      <c r="G156" s="39">
        <f>IF(Txn!$B84="","",Txn!$D84)</f>
        <v>0</v>
      </c>
      <c r="H156" s="38">
        <f>IF(Txn!$B84="","",Txn!$E84)</f>
        <v>0</v>
      </c>
      <c r="I156" s="40">
        <f>IF(Txn!$B84="",0,Txn!$Q84)</f>
        <v>0</v>
      </c>
      <c r="J156" s="40">
        <f>IF(Txn!$B84="",0,Txn!$R84)</f>
        <v>0</v>
      </c>
      <c r="K156" s="41">
        <f>IF($A156="","",IFERROR(VALUE(MID($A156,6,2)),""))</f>
        <v>0</v>
      </c>
      <c r="L156" s="39">
        <f>IF(Txn!$K84="","","طرف مقابل — "&amp;Txn!$K84)</f>
        <v>0</v>
      </c>
      <c r="N156" s="42">
        <f>IF($D156="",0,COUNTIF(BankAccts,$D156))</f>
        <v>0</v>
      </c>
    </row>
    <row r="157" spans="1:14">
      <c r="A157" s="38">
        <f>IF(Txn!$B85="","",Txn!$B85)</f>
        <v>0</v>
      </c>
      <c r="B157" s="38">
        <f>IF(Txn!$B85="","",Txn!$C85)</f>
        <v>0</v>
      </c>
      <c r="C157" s="39">
        <f>IF(Txn!$B85="","","تراکنش بانکی")</f>
        <v>0</v>
      </c>
      <c r="D157" s="38">
        <f>IF(Txn!$B85="","",IF(Txn!$X85="","",Txn!$X85))</f>
        <v>0</v>
      </c>
      <c r="E157" s="39">
        <f>IF($D157="","",IFERROR(VLOOKUP($D157,AcctTbl,2,0),""))</f>
        <v>0</v>
      </c>
      <c r="F157" s="39">
        <f>IF($D157="","",IFERROR(VLOOKUP($D157,AcctTbl,3,0),""))</f>
        <v>0</v>
      </c>
      <c r="G157" s="39">
        <f>IF(Txn!$B85="","",Txn!$D85)</f>
        <v>0</v>
      </c>
      <c r="H157" s="38">
        <f>IF(Txn!$B85="","",Txn!$E85)</f>
        <v>0</v>
      </c>
      <c r="I157" s="40">
        <f>IF(Txn!$B85="",0,Txn!$O85)</f>
        <v>0</v>
      </c>
      <c r="J157" s="40">
        <f>IF(Txn!$B85="",0,Txn!$P85)</f>
        <v>0</v>
      </c>
      <c r="K157" s="41">
        <f>IF($A157="","",IFERROR(VALUE(MID($A157,6,2)),""))</f>
        <v>0</v>
      </c>
      <c r="L157" s="39">
        <f>IF(Txn!$K85="","",Txn!$K85)</f>
        <v>0</v>
      </c>
      <c r="N157" s="42">
        <f>IF($D157="",0,COUNTIF(BankAccts,$D157))</f>
        <v>0</v>
      </c>
    </row>
    <row r="158" spans="1:14">
      <c r="A158" s="38">
        <f>IF(Txn!$B85="","",Txn!$B85)</f>
        <v>0</v>
      </c>
      <c r="B158" s="38">
        <f>IF(Txn!$B85="","",Txn!$C85)</f>
        <v>0</v>
      </c>
      <c r="C158" s="39">
        <f>IF(Txn!$B85="","","تراکنش بانکی")</f>
        <v>0</v>
      </c>
      <c r="D158" s="38">
        <f>IF(Txn!$B85="","",IF(IF(Txn!$U85="TRF",Txn!$Y85,Txn!$Z85)="","",IF(Txn!$U85="TRF",Txn!$Y85,Txn!$Z85)))</f>
        <v>0</v>
      </c>
      <c r="E158" s="39">
        <f>IF($D158="","",IFERROR(VLOOKUP($D158,AcctTbl,2,0),""))</f>
        <v>0</v>
      </c>
      <c r="F158" s="39">
        <f>IF($D158="","",IFERROR(VLOOKUP($D158,AcctTbl,3,0),""))</f>
        <v>0</v>
      </c>
      <c r="G158" s="39">
        <f>IF(Txn!$B85="","",Txn!$D85)</f>
        <v>0</v>
      </c>
      <c r="H158" s="38">
        <f>IF(Txn!$B85="","",Txn!$E85)</f>
        <v>0</v>
      </c>
      <c r="I158" s="40">
        <f>IF(Txn!$B85="",0,Txn!$Q85)</f>
        <v>0</v>
      </c>
      <c r="J158" s="40">
        <f>IF(Txn!$B85="",0,Txn!$R85)</f>
        <v>0</v>
      </c>
      <c r="K158" s="41">
        <f>IF($A158="","",IFERROR(VALUE(MID($A158,6,2)),""))</f>
        <v>0</v>
      </c>
      <c r="L158" s="39">
        <f>IF(Txn!$K85="","","طرف مقابل — "&amp;Txn!$K85)</f>
        <v>0</v>
      </c>
      <c r="N158" s="42">
        <f>IF($D158="",0,COUNTIF(BankAccts,$D158))</f>
        <v>0</v>
      </c>
    </row>
    <row r="159" spans="1:14">
      <c r="A159" s="38">
        <f>IF(Txn!$B86="","",Txn!$B86)</f>
        <v>0</v>
      </c>
      <c r="B159" s="38">
        <f>IF(Txn!$B86="","",Txn!$C86)</f>
        <v>0</v>
      </c>
      <c r="C159" s="39">
        <f>IF(Txn!$B86="","","تراکنش بانکی")</f>
        <v>0</v>
      </c>
      <c r="D159" s="38">
        <f>IF(Txn!$B86="","",IF(Txn!$X86="","",Txn!$X86))</f>
        <v>0</v>
      </c>
      <c r="E159" s="39">
        <f>IF($D159="","",IFERROR(VLOOKUP($D159,AcctTbl,2,0),""))</f>
        <v>0</v>
      </c>
      <c r="F159" s="39">
        <f>IF($D159="","",IFERROR(VLOOKUP($D159,AcctTbl,3,0),""))</f>
        <v>0</v>
      </c>
      <c r="G159" s="39">
        <f>IF(Txn!$B86="","",Txn!$D86)</f>
        <v>0</v>
      </c>
      <c r="H159" s="38">
        <f>IF(Txn!$B86="","",Txn!$E86)</f>
        <v>0</v>
      </c>
      <c r="I159" s="40">
        <f>IF(Txn!$B86="",0,Txn!$O86)</f>
        <v>0</v>
      </c>
      <c r="J159" s="40">
        <f>IF(Txn!$B86="",0,Txn!$P86)</f>
        <v>0</v>
      </c>
      <c r="K159" s="41">
        <f>IF($A159="","",IFERROR(VALUE(MID($A159,6,2)),""))</f>
        <v>0</v>
      </c>
      <c r="L159" s="39">
        <f>IF(Txn!$K86="","",Txn!$K86)</f>
        <v>0</v>
      </c>
      <c r="N159" s="42">
        <f>IF($D159="",0,COUNTIF(BankAccts,$D159))</f>
        <v>0</v>
      </c>
    </row>
    <row r="160" spans="1:14">
      <c r="A160" s="38">
        <f>IF(Txn!$B86="","",Txn!$B86)</f>
        <v>0</v>
      </c>
      <c r="B160" s="38">
        <f>IF(Txn!$B86="","",Txn!$C86)</f>
        <v>0</v>
      </c>
      <c r="C160" s="39">
        <f>IF(Txn!$B86="","","تراکنش بانکی")</f>
        <v>0</v>
      </c>
      <c r="D160" s="38">
        <f>IF(Txn!$B86="","",IF(IF(Txn!$U86="TRF",Txn!$Y86,Txn!$Z86)="","",IF(Txn!$U86="TRF",Txn!$Y86,Txn!$Z86)))</f>
        <v>0</v>
      </c>
      <c r="E160" s="39">
        <f>IF($D160="","",IFERROR(VLOOKUP($D160,AcctTbl,2,0),""))</f>
        <v>0</v>
      </c>
      <c r="F160" s="39">
        <f>IF($D160="","",IFERROR(VLOOKUP($D160,AcctTbl,3,0),""))</f>
        <v>0</v>
      </c>
      <c r="G160" s="39">
        <f>IF(Txn!$B86="","",Txn!$D86)</f>
        <v>0</v>
      </c>
      <c r="H160" s="38">
        <f>IF(Txn!$B86="","",Txn!$E86)</f>
        <v>0</v>
      </c>
      <c r="I160" s="40">
        <f>IF(Txn!$B86="",0,Txn!$Q86)</f>
        <v>0</v>
      </c>
      <c r="J160" s="40">
        <f>IF(Txn!$B86="",0,Txn!$R86)</f>
        <v>0</v>
      </c>
      <c r="K160" s="41">
        <f>IF($A160="","",IFERROR(VALUE(MID($A160,6,2)),""))</f>
        <v>0</v>
      </c>
      <c r="L160" s="39">
        <f>IF(Txn!$K86="","","طرف مقابل — "&amp;Txn!$K86)</f>
        <v>0</v>
      </c>
      <c r="N160" s="42">
        <f>IF($D160="",0,COUNTIF(BankAccts,$D160))</f>
        <v>0</v>
      </c>
    </row>
    <row r="161" spans="1:14">
      <c r="A161" s="38">
        <f>IF(Txn!$B87="","",Txn!$B87)</f>
        <v>0</v>
      </c>
      <c r="B161" s="38">
        <f>IF(Txn!$B87="","",Txn!$C87)</f>
        <v>0</v>
      </c>
      <c r="C161" s="39">
        <f>IF(Txn!$B87="","","تراکنش بانکی")</f>
        <v>0</v>
      </c>
      <c r="D161" s="38">
        <f>IF(Txn!$B87="","",IF(Txn!$X87="","",Txn!$X87))</f>
        <v>0</v>
      </c>
      <c r="E161" s="39">
        <f>IF($D161="","",IFERROR(VLOOKUP($D161,AcctTbl,2,0),""))</f>
        <v>0</v>
      </c>
      <c r="F161" s="39">
        <f>IF($D161="","",IFERROR(VLOOKUP($D161,AcctTbl,3,0),""))</f>
        <v>0</v>
      </c>
      <c r="G161" s="39">
        <f>IF(Txn!$B87="","",Txn!$D87)</f>
        <v>0</v>
      </c>
      <c r="H161" s="38">
        <f>IF(Txn!$B87="","",Txn!$E87)</f>
        <v>0</v>
      </c>
      <c r="I161" s="40">
        <f>IF(Txn!$B87="",0,Txn!$O87)</f>
        <v>0</v>
      </c>
      <c r="J161" s="40">
        <f>IF(Txn!$B87="",0,Txn!$P87)</f>
        <v>0</v>
      </c>
      <c r="K161" s="41">
        <f>IF($A161="","",IFERROR(VALUE(MID($A161,6,2)),""))</f>
        <v>0</v>
      </c>
      <c r="L161" s="39">
        <f>IF(Txn!$K87="","",Txn!$K87)</f>
        <v>0</v>
      </c>
      <c r="N161" s="42">
        <f>IF($D161="",0,COUNTIF(BankAccts,$D161))</f>
        <v>0</v>
      </c>
    </row>
    <row r="162" spans="1:14">
      <c r="A162" s="38">
        <f>IF(Txn!$B87="","",Txn!$B87)</f>
        <v>0</v>
      </c>
      <c r="B162" s="38">
        <f>IF(Txn!$B87="","",Txn!$C87)</f>
        <v>0</v>
      </c>
      <c r="C162" s="39">
        <f>IF(Txn!$B87="","","تراکنش بانکی")</f>
        <v>0</v>
      </c>
      <c r="D162" s="38">
        <f>IF(Txn!$B87="","",IF(IF(Txn!$U87="TRF",Txn!$Y87,Txn!$Z87)="","",IF(Txn!$U87="TRF",Txn!$Y87,Txn!$Z87)))</f>
        <v>0</v>
      </c>
      <c r="E162" s="39">
        <f>IF($D162="","",IFERROR(VLOOKUP($D162,AcctTbl,2,0),""))</f>
        <v>0</v>
      </c>
      <c r="F162" s="39">
        <f>IF($D162="","",IFERROR(VLOOKUP($D162,AcctTbl,3,0),""))</f>
        <v>0</v>
      </c>
      <c r="G162" s="39">
        <f>IF(Txn!$B87="","",Txn!$D87)</f>
        <v>0</v>
      </c>
      <c r="H162" s="38">
        <f>IF(Txn!$B87="","",Txn!$E87)</f>
        <v>0</v>
      </c>
      <c r="I162" s="40">
        <f>IF(Txn!$B87="",0,Txn!$Q87)</f>
        <v>0</v>
      </c>
      <c r="J162" s="40">
        <f>IF(Txn!$B87="",0,Txn!$R87)</f>
        <v>0</v>
      </c>
      <c r="K162" s="41">
        <f>IF($A162="","",IFERROR(VALUE(MID($A162,6,2)),""))</f>
        <v>0</v>
      </c>
      <c r="L162" s="39">
        <f>IF(Txn!$K87="","","طرف مقابل — "&amp;Txn!$K87)</f>
        <v>0</v>
      </c>
      <c r="N162" s="42">
        <f>IF($D162="",0,COUNTIF(BankAccts,$D162))</f>
        <v>0</v>
      </c>
    </row>
    <row r="163" spans="1:14">
      <c r="A163" s="38">
        <f>IF(Txn!$B88="","",Txn!$B88)</f>
        <v>0</v>
      </c>
      <c r="B163" s="38">
        <f>IF(Txn!$B88="","",Txn!$C88)</f>
        <v>0</v>
      </c>
      <c r="C163" s="39">
        <f>IF(Txn!$B88="","","تراکنش بانکی")</f>
        <v>0</v>
      </c>
      <c r="D163" s="38">
        <f>IF(Txn!$B88="","",IF(Txn!$X88="","",Txn!$X88))</f>
        <v>0</v>
      </c>
      <c r="E163" s="39">
        <f>IF($D163="","",IFERROR(VLOOKUP($D163,AcctTbl,2,0),""))</f>
        <v>0</v>
      </c>
      <c r="F163" s="39">
        <f>IF($D163="","",IFERROR(VLOOKUP($D163,AcctTbl,3,0),""))</f>
        <v>0</v>
      </c>
      <c r="G163" s="39">
        <f>IF(Txn!$B88="","",Txn!$D88)</f>
        <v>0</v>
      </c>
      <c r="H163" s="38">
        <f>IF(Txn!$B88="","",Txn!$E88)</f>
        <v>0</v>
      </c>
      <c r="I163" s="40">
        <f>IF(Txn!$B88="",0,Txn!$O88)</f>
        <v>0</v>
      </c>
      <c r="J163" s="40">
        <f>IF(Txn!$B88="",0,Txn!$P88)</f>
        <v>0</v>
      </c>
      <c r="K163" s="41">
        <f>IF($A163="","",IFERROR(VALUE(MID($A163,6,2)),""))</f>
        <v>0</v>
      </c>
      <c r="L163" s="39">
        <f>IF(Txn!$K88="","",Txn!$K88)</f>
        <v>0</v>
      </c>
      <c r="N163" s="42">
        <f>IF($D163="",0,COUNTIF(BankAccts,$D163))</f>
        <v>0</v>
      </c>
    </row>
    <row r="164" spans="1:14">
      <c r="A164" s="38">
        <f>IF(Txn!$B88="","",Txn!$B88)</f>
        <v>0</v>
      </c>
      <c r="B164" s="38">
        <f>IF(Txn!$B88="","",Txn!$C88)</f>
        <v>0</v>
      </c>
      <c r="C164" s="39">
        <f>IF(Txn!$B88="","","تراکنش بانکی")</f>
        <v>0</v>
      </c>
      <c r="D164" s="38">
        <f>IF(Txn!$B88="","",IF(IF(Txn!$U88="TRF",Txn!$Y88,Txn!$Z88)="","",IF(Txn!$U88="TRF",Txn!$Y88,Txn!$Z88)))</f>
        <v>0</v>
      </c>
      <c r="E164" s="39">
        <f>IF($D164="","",IFERROR(VLOOKUP($D164,AcctTbl,2,0),""))</f>
        <v>0</v>
      </c>
      <c r="F164" s="39">
        <f>IF($D164="","",IFERROR(VLOOKUP($D164,AcctTbl,3,0),""))</f>
        <v>0</v>
      </c>
      <c r="G164" s="39">
        <f>IF(Txn!$B88="","",Txn!$D88)</f>
        <v>0</v>
      </c>
      <c r="H164" s="38">
        <f>IF(Txn!$B88="","",Txn!$E88)</f>
        <v>0</v>
      </c>
      <c r="I164" s="40">
        <f>IF(Txn!$B88="",0,Txn!$Q88)</f>
        <v>0</v>
      </c>
      <c r="J164" s="40">
        <f>IF(Txn!$B88="",0,Txn!$R88)</f>
        <v>0</v>
      </c>
      <c r="K164" s="41">
        <f>IF($A164="","",IFERROR(VALUE(MID($A164,6,2)),""))</f>
        <v>0</v>
      </c>
      <c r="L164" s="39">
        <f>IF(Txn!$K88="","","طرف مقابل — "&amp;Txn!$K88)</f>
        <v>0</v>
      </c>
      <c r="N164" s="42">
        <f>IF($D164="",0,COUNTIF(BankAccts,$D164))</f>
        <v>0</v>
      </c>
    </row>
    <row r="165" spans="1:14">
      <c r="A165" s="38">
        <f>IF(Txn!$B89="","",Txn!$B89)</f>
        <v>0</v>
      </c>
      <c r="B165" s="38">
        <f>IF(Txn!$B89="","",Txn!$C89)</f>
        <v>0</v>
      </c>
      <c r="C165" s="39">
        <f>IF(Txn!$B89="","","تراکنش بانکی")</f>
        <v>0</v>
      </c>
      <c r="D165" s="38">
        <f>IF(Txn!$B89="","",IF(Txn!$X89="","",Txn!$X89))</f>
        <v>0</v>
      </c>
      <c r="E165" s="39">
        <f>IF($D165="","",IFERROR(VLOOKUP($D165,AcctTbl,2,0),""))</f>
        <v>0</v>
      </c>
      <c r="F165" s="39">
        <f>IF($D165="","",IFERROR(VLOOKUP($D165,AcctTbl,3,0),""))</f>
        <v>0</v>
      </c>
      <c r="G165" s="39">
        <f>IF(Txn!$B89="","",Txn!$D89)</f>
        <v>0</v>
      </c>
      <c r="H165" s="38">
        <f>IF(Txn!$B89="","",Txn!$E89)</f>
        <v>0</v>
      </c>
      <c r="I165" s="40">
        <f>IF(Txn!$B89="",0,Txn!$O89)</f>
        <v>0</v>
      </c>
      <c r="J165" s="40">
        <f>IF(Txn!$B89="",0,Txn!$P89)</f>
        <v>0</v>
      </c>
      <c r="K165" s="41">
        <f>IF($A165="","",IFERROR(VALUE(MID($A165,6,2)),""))</f>
        <v>0</v>
      </c>
      <c r="L165" s="39">
        <f>IF(Txn!$K89="","",Txn!$K89)</f>
        <v>0</v>
      </c>
      <c r="N165" s="42">
        <f>IF($D165="",0,COUNTIF(BankAccts,$D165))</f>
        <v>0</v>
      </c>
    </row>
    <row r="166" spans="1:14">
      <c r="A166" s="38">
        <f>IF(Txn!$B89="","",Txn!$B89)</f>
        <v>0</v>
      </c>
      <c r="B166" s="38">
        <f>IF(Txn!$B89="","",Txn!$C89)</f>
        <v>0</v>
      </c>
      <c r="C166" s="39">
        <f>IF(Txn!$B89="","","تراکنش بانکی")</f>
        <v>0</v>
      </c>
      <c r="D166" s="38">
        <f>IF(Txn!$B89="","",IF(IF(Txn!$U89="TRF",Txn!$Y89,Txn!$Z89)="","",IF(Txn!$U89="TRF",Txn!$Y89,Txn!$Z89)))</f>
        <v>0</v>
      </c>
      <c r="E166" s="39">
        <f>IF($D166="","",IFERROR(VLOOKUP($D166,AcctTbl,2,0),""))</f>
        <v>0</v>
      </c>
      <c r="F166" s="39">
        <f>IF($D166="","",IFERROR(VLOOKUP($D166,AcctTbl,3,0),""))</f>
        <v>0</v>
      </c>
      <c r="G166" s="39">
        <f>IF(Txn!$B89="","",Txn!$D89)</f>
        <v>0</v>
      </c>
      <c r="H166" s="38">
        <f>IF(Txn!$B89="","",Txn!$E89)</f>
        <v>0</v>
      </c>
      <c r="I166" s="40">
        <f>IF(Txn!$B89="",0,Txn!$Q89)</f>
        <v>0</v>
      </c>
      <c r="J166" s="40">
        <f>IF(Txn!$B89="",0,Txn!$R89)</f>
        <v>0</v>
      </c>
      <c r="K166" s="41">
        <f>IF($A166="","",IFERROR(VALUE(MID($A166,6,2)),""))</f>
        <v>0</v>
      </c>
      <c r="L166" s="39">
        <f>IF(Txn!$K89="","","طرف مقابل — "&amp;Txn!$K89)</f>
        <v>0</v>
      </c>
      <c r="N166" s="42">
        <f>IF($D166="",0,COUNTIF(BankAccts,$D166))</f>
        <v>0</v>
      </c>
    </row>
    <row r="167" spans="1:14">
      <c r="A167" s="38">
        <f>IF(Txn!$B90="","",Txn!$B90)</f>
        <v>0</v>
      </c>
      <c r="B167" s="38">
        <f>IF(Txn!$B90="","",Txn!$C90)</f>
        <v>0</v>
      </c>
      <c r="C167" s="39">
        <f>IF(Txn!$B90="","","تراکنش بانکی")</f>
        <v>0</v>
      </c>
      <c r="D167" s="38">
        <f>IF(Txn!$B90="","",IF(Txn!$X90="","",Txn!$X90))</f>
        <v>0</v>
      </c>
      <c r="E167" s="39">
        <f>IF($D167="","",IFERROR(VLOOKUP($D167,AcctTbl,2,0),""))</f>
        <v>0</v>
      </c>
      <c r="F167" s="39">
        <f>IF($D167="","",IFERROR(VLOOKUP($D167,AcctTbl,3,0),""))</f>
        <v>0</v>
      </c>
      <c r="G167" s="39">
        <f>IF(Txn!$B90="","",Txn!$D90)</f>
        <v>0</v>
      </c>
      <c r="H167" s="38">
        <f>IF(Txn!$B90="","",Txn!$E90)</f>
        <v>0</v>
      </c>
      <c r="I167" s="40">
        <f>IF(Txn!$B90="",0,Txn!$O90)</f>
        <v>0</v>
      </c>
      <c r="J167" s="40">
        <f>IF(Txn!$B90="",0,Txn!$P90)</f>
        <v>0</v>
      </c>
      <c r="K167" s="41">
        <f>IF($A167="","",IFERROR(VALUE(MID($A167,6,2)),""))</f>
        <v>0</v>
      </c>
      <c r="L167" s="39">
        <f>IF(Txn!$K90="","",Txn!$K90)</f>
        <v>0</v>
      </c>
      <c r="N167" s="42">
        <f>IF($D167="",0,COUNTIF(BankAccts,$D167))</f>
        <v>0</v>
      </c>
    </row>
    <row r="168" spans="1:14">
      <c r="A168" s="38">
        <f>IF(Txn!$B90="","",Txn!$B90)</f>
        <v>0</v>
      </c>
      <c r="B168" s="38">
        <f>IF(Txn!$B90="","",Txn!$C90)</f>
        <v>0</v>
      </c>
      <c r="C168" s="39">
        <f>IF(Txn!$B90="","","تراکنش بانکی")</f>
        <v>0</v>
      </c>
      <c r="D168" s="38">
        <f>IF(Txn!$B90="","",IF(IF(Txn!$U90="TRF",Txn!$Y90,Txn!$Z90)="","",IF(Txn!$U90="TRF",Txn!$Y90,Txn!$Z90)))</f>
        <v>0</v>
      </c>
      <c r="E168" s="39">
        <f>IF($D168="","",IFERROR(VLOOKUP($D168,AcctTbl,2,0),""))</f>
        <v>0</v>
      </c>
      <c r="F168" s="39">
        <f>IF($D168="","",IFERROR(VLOOKUP($D168,AcctTbl,3,0),""))</f>
        <v>0</v>
      </c>
      <c r="G168" s="39">
        <f>IF(Txn!$B90="","",Txn!$D90)</f>
        <v>0</v>
      </c>
      <c r="H168" s="38">
        <f>IF(Txn!$B90="","",Txn!$E90)</f>
        <v>0</v>
      </c>
      <c r="I168" s="40">
        <f>IF(Txn!$B90="",0,Txn!$Q90)</f>
        <v>0</v>
      </c>
      <c r="J168" s="40">
        <f>IF(Txn!$B90="",0,Txn!$R90)</f>
        <v>0</v>
      </c>
      <c r="K168" s="41">
        <f>IF($A168="","",IFERROR(VALUE(MID($A168,6,2)),""))</f>
        <v>0</v>
      </c>
      <c r="L168" s="39">
        <f>IF(Txn!$K90="","","طرف مقابل — "&amp;Txn!$K90)</f>
        <v>0</v>
      </c>
      <c r="N168" s="42">
        <f>IF($D168="",0,COUNTIF(BankAccts,$D168))</f>
        <v>0</v>
      </c>
    </row>
    <row r="169" spans="1:14">
      <c r="A169" s="38">
        <f>IF(Txn!$B91="","",Txn!$B91)</f>
        <v>0</v>
      </c>
      <c r="B169" s="38">
        <f>IF(Txn!$B91="","",Txn!$C91)</f>
        <v>0</v>
      </c>
      <c r="C169" s="39">
        <f>IF(Txn!$B91="","","تراکنش بانکی")</f>
        <v>0</v>
      </c>
      <c r="D169" s="38">
        <f>IF(Txn!$B91="","",IF(Txn!$X91="","",Txn!$X91))</f>
        <v>0</v>
      </c>
      <c r="E169" s="39">
        <f>IF($D169="","",IFERROR(VLOOKUP($D169,AcctTbl,2,0),""))</f>
        <v>0</v>
      </c>
      <c r="F169" s="39">
        <f>IF($D169="","",IFERROR(VLOOKUP($D169,AcctTbl,3,0),""))</f>
        <v>0</v>
      </c>
      <c r="G169" s="39">
        <f>IF(Txn!$B91="","",Txn!$D91)</f>
        <v>0</v>
      </c>
      <c r="H169" s="38">
        <f>IF(Txn!$B91="","",Txn!$E91)</f>
        <v>0</v>
      </c>
      <c r="I169" s="40">
        <f>IF(Txn!$B91="",0,Txn!$O91)</f>
        <v>0</v>
      </c>
      <c r="J169" s="40">
        <f>IF(Txn!$B91="",0,Txn!$P91)</f>
        <v>0</v>
      </c>
      <c r="K169" s="41">
        <f>IF($A169="","",IFERROR(VALUE(MID($A169,6,2)),""))</f>
        <v>0</v>
      </c>
      <c r="L169" s="39">
        <f>IF(Txn!$K91="","",Txn!$K91)</f>
        <v>0</v>
      </c>
      <c r="N169" s="42">
        <f>IF($D169="",0,COUNTIF(BankAccts,$D169))</f>
        <v>0</v>
      </c>
    </row>
    <row r="170" spans="1:14">
      <c r="A170" s="38">
        <f>IF(Txn!$B91="","",Txn!$B91)</f>
        <v>0</v>
      </c>
      <c r="B170" s="38">
        <f>IF(Txn!$B91="","",Txn!$C91)</f>
        <v>0</v>
      </c>
      <c r="C170" s="39">
        <f>IF(Txn!$B91="","","تراکنش بانکی")</f>
        <v>0</v>
      </c>
      <c r="D170" s="38">
        <f>IF(Txn!$B91="","",IF(IF(Txn!$U91="TRF",Txn!$Y91,Txn!$Z91)="","",IF(Txn!$U91="TRF",Txn!$Y91,Txn!$Z91)))</f>
        <v>0</v>
      </c>
      <c r="E170" s="39">
        <f>IF($D170="","",IFERROR(VLOOKUP($D170,AcctTbl,2,0),""))</f>
        <v>0</v>
      </c>
      <c r="F170" s="39">
        <f>IF($D170="","",IFERROR(VLOOKUP($D170,AcctTbl,3,0),""))</f>
        <v>0</v>
      </c>
      <c r="G170" s="39">
        <f>IF(Txn!$B91="","",Txn!$D91)</f>
        <v>0</v>
      </c>
      <c r="H170" s="38">
        <f>IF(Txn!$B91="","",Txn!$E91)</f>
        <v>0</v>
      </c>
      <c r="I170" s="40">
        <f>IF(Txn!$B91="",0,Txn!$Q91)</f>
        <v>0</v>
      </c>
      <c r="J170" s="40">
        <f>IF(Txn!$B91="",0,Txn!$R91)</f>
        <v>0</v>
      </c>
      <c r="K170" s="41">
        <f>IF($A170="","",IFERROR(VALUE(MID($A170,6,2)),""))</f>
        <v>0</v>
      </c>
      <c r="L170" s="39">
        <f>IF(Txn!$K91="","","طرف مقابل — "&amp;Txn!$K91)</f>
        <v>0</v>
      </c>
      <c r="N170" s="42">
        <f>IF($D170="",0,COUNTIF(BankAccts,$D170))</f>
        <v>0</v>
      </c>
    </row>
    <row r="171" spans="1:14">
      <c r="A171" s="38">
        <f>IF(Txn!$B92="","",Txn!$B92)</f>
        <v>0</v>
      </c>
      <c r="B171" s="38">
        <f>IF(Txn!$B92="","",Txn!$C92)</f>
        <v>0</v>
      </c>
      <c r="C171" s="39">
        <f>IF(Txn!$B92="","","تراکنش بانکی")</f>
        <v>0</v>
      </c>
      <c r="D171" s="38">
        <f>IF(Txn!$B92="","",IF(Txn!$X92="","",Txn!$X92))</f>
        <v>0</v>
      </c>
      <c r="E171" s="39">
        <f>IF($D171="","",IFERROR(VLOOKUP($D171,AcctTbl,2,0),""))</f>
        <v>0</v>
      </c>
      <c r="F171" s="39">
        <f>IF($D171="","",IFERROR(VLOOKUP($D171,AcctTbl,3,0),""))</f>
        <v>0</v>
      </c>
      <c r="G171" s="39">
        <f>IF(Txn!$B92="","",Txn!$D92)</f>
        <v>0</v>
      </c>
      <c r="H171" s="38">
        <f>IF(Txn!$B92="","",Txn!$E92)</f>
        <v>0</v>
      </c>
      <c r="I171" s="40">
        <f>IF(Txn!$B92="",0,Txn!$O92)</f>
        <v>0</v>
      </c>
      <c r="J171" s="40">
        <f>IF(Txn!$B92="",0,Txn!$P92)</f>
        <v>0</v>
      </c>
      <c r="K171" s="41">
        <f>IF($A171="","",IFERROR(VALUE(MID($A171,6,2)),""))</f>
        <v>0</v>
      </c>
      <c r="L171" s="39">
        <f>IF(Txn!$K92="","",Txn!$K92)</f>
        <v>0</v>
      </c>
      <c r="N171" s="42">
        <f>IF($D171="",0,COUNTIF(BankAccts,$D171))</f>
        <v>0</v>
      </c>
    </row>
    <row r="172" spans="1:14">
      <c r="A172" s="38">
        <f>IF(Txn!$B92="","",Txn!$B92)</f>
        <v>0</v>
      </c>
      <c r="B172" s="38">
        <f>IF(Txn!$B92="","",Txn!$C92)</f>
        <v>0</v>
      </c>
      <c r="C172" s="39">
        <f>IF(Txn!$B92="","","تراکنش بانکی")</f>
        <v>0</v>
      </c>
      <c r="D172" s="38">
        <f>IF(Txn!$B92="","",IF(IF(Txn!$U92="TRF",Txn!$Y92,Txn!$Z92)="","",IF(Txn!$U92="TRF",Txn!$Y92,Txn!$Z92)))</f>
        <v>0</v>
      </c>
      <c r="E172" s="39">
        <f>IF($D172="","",IFERROR(VLOOKUP($D172,AcctTbl,2,0),""))</f>
        <v>0</v>
      </c>
      <c r="F172" s="39">
        <f>IF($D172="","",IFERROR(VLOOKUP($D172,AcctTbl,3,0),""))</f>
        <v>0</v>
      </c>
      <c r="G172" s="39">
        <f>IF(Txn!$B92="","",Txn!$D92)</f>
        <v>0</v>
      </c>
      <c r="H172" s="38">
        <f>IF(Txn!$B92="","",Txn!$E92)</f>
        <v>0</v>
      </c>
      <c r="I172" s="40">
        <f>IF(Txn!$B92="",0,Txn!$Q92)</f>
        <v>0</v>
      </c>
      <c r="J172" s="40">
        <f>IF(Txn!$B92="",0,Txn!$R92)</f>
        <v>0</v>
      </c>
      <c r="K172" s="41">
        <f>IF($A172="","",IFERROR(VALUE(MID($A172,6,2)),""))</f>
        <v>0</v>
      </c>
      <c r="L172" s="39">
        <f>IF(Txn!$K92="","","طرف مقابل — "&amp;Txn!$K92)</f>
        <v>0</v>
      </c>
      <c r="N172" s="42">
        <f>IF($D172="",0,COUNTIF(BankAccts,$D172))</f>
        <v>0</v>
      </c>
    </row>
    <row r="173" spans="1:14">
      <c r="A173" s="38">
        <f>IF(Txn!$B93="","",Txn!$B93)</f>
        <v>0</v>
      </c>
      <c r="B173" s="38">
        <f>IF(Txn!$B93="","",Txn!$C93)</f>
        <v>0</v>
      </c>
      <c r="C173" s="39">
        <f>IF(Txn!$B93="","","تراکنش بانکی")</f>
        <v>0</v>
      </c>
      <c r="D173" s="38">
        <f>IF(Txn!$B93="","",IF(Txn!$X93="","",Txn!$X93))</f>
        <v>0</v>
      </c>
      <c r="E173" s="39">
        <f>IF($D173="","",IFERROR(VLOOKUP($D173,AcctTbl,2,0),""))</f>
        <v>0</v>
      </c>
      <c r="F173" s="39">
        <f>IF($D173="","",IFERROR(VLOOKUP($D173,AcctTbl,3,0),""))</f>
        <v>0</v>
      </c>
      <c r="G173" s="39">
        <f>IF(Txn!$B93="","",Txn!$D93)</f>
        <v>0</v>
      </c>
      <c r="H173" s="38">
        <f>IF(Txn!$B93="","",Txn!$E93)</f>
        <v>0</v>
      </c>
      <c r="I173" s="40">
        <f>IF(Txn!$B93="",0,Txn!$O93)</f>
        <v>0</v>
      </c>
      <c r="J173" s="40">
        <f>IF(Txn!$B93="",0,Txn!$P93)</f>
        <v>0</v>
      </c>
      <c r="K173" s="41">
        <f>IF($A173="","",IFERROR(VALUE(MID($A173,6,2)),""))</f>
        <v>0</v>
      </c>
      <c r="L173" s="39">
        <f>IF(Txn!$K93="","",Txn!$K93)</f>
        <v>0</v>
      </c>
      <c r="N173" s="42">
        <f>IF($D173="",0,COUNTIF(BankAccts,$D173))</f>
        <v>0</v>
      </c>
    </row>
    <row r="174" spans="1:14">
      <c r="A174" s="38">
        <f>IF(Txn!$B93="","",Txn!$B93)</f>
        <v>0</v>
      </c>
      <c r="B174" s="38">
        <f>IF(Txn!$B93="","",Txn!$C93)</f>
        <v>0</v>
      </c>
      <c r="C174" s="39">
        <f>IF(Txn!$B93="","","تراکنش بانکی")</f>
        <v>0</v>
      </c>
      <c r="D174" s="38">
        <f>IF(Txn!$B93="","",IF(IF(Txn!$U93="TRF",Txn!$Y93,Txn!$Z93)="","",IF(Txn!$U93="TRF",Txn!$Y93,Txn!$Z93)))</f>
        <v>0</v>
      </c>
      <c r="E174" s="39">
        <f>IF($D174="","",IFERROR(VLOOKUP($D174,AcctTbl,2,0),""))</f>
        <v>0</v>
      </c>
      <c r="F174" s="39">
        <f>IF($D174="","",IFERROR(VLOOKUP($D174,AcctTbl,3,0),""))</f>
        <v>0</v>
      </c>
      <c r="G174" s="39">
        <f>IF(Txn!$B93="","",Txn!$D93)</f>
        <v>0</v>
      </c>
      <c r="H174" s="38">
        <f>IF(Txn!$B93="","",Txn!$E93)</f>
        <v>0</v>
      </c>
      <c r="I174" s="40">
        <f>IF(Txn!$B93="",0,Txn!$Q93)</f>
        <v>0</v>
      </c>
      <c r="J174" s="40">
        <f>IF(Txn!$B93="",0,Txn!$R93)</f>
        <v>0</v>
      </c>
      <c r="K174" s="41">
        <f>IF($A174="","",IFERROR(VALUE(MID($A174,6,2)),""))</f>
        <v>0</v>
      </c>
      <c r="L174" s="39">
        <f>IF(Txn!$K93="","","طرف مقابل — "&amp;Txn!$K93)</f>
        <v>0</v>
      </c>
      <c r="N174" s="42">
        <f>IF($D174="",0,COUNTIF(BankAccts,$D174))</f>
        <v>0</v>
      </c>
    </row>
    <row r="175" spans="1:14">
      <c r="A175" s="38">
        <f>IF(Txn!$B94="","",Txn!$B94)</f>
        <v>0</v>
      </c>
      <c r="B175" s="38">
        <f>IF(Txn!$B94="","",Txn!$C94)</f>
        <v>0</v>
      </c>
      <c r="C175" s="39">
        <f>IF(Txn!$B94="","","تراکنش بانکی")</f>
        <v>0</v>
      </c>
      <c r="D175" s="38">
        <f>IF(Txn!$B94="","",IF(Txn!$X94="","",Txn!$X94))</f>
        <v>0</v>
      </c>
      <c r="E175" s="39">
        <f>IF($D175="","",IFERROR(VLOOKUP($D175,AcctTbl,2,0),""))</f>
        <v>0</v>
      </c>
      <c r="F175" s="39">
        <f>IF($D175="","",IFERROR(VLOOKUP($D175,AcctTbl,3,0),""))</f>
        <v>0</v>
      </c>
      <c r="G175" s="39">
        <f>IF(Txn!$B94="","",Txn!$D94)</f>
        <v>0</v>
      </c>
      <c r="H175" s="38">
        <f>IF(Txn!$B94="","",Txn!$E94)</f>
        <v>0</v>
      </c>
      <c r="I175" s="40">
        <f>IF(Txn!$B94="",0,Txn!$O94)</f>
        <v>0</v>
      </c>
      <c r="J175" s="40">
        <f>IF(Txn!$B94="",0,Txn!$P94)</f>
        <v>0</v>
      </c>
      <c r="K175" s="41">
        <f>IF($A175="","",IFERROR(VALUE(MID($A175,6,2)),""))</f>
        <v>0</v>
      </c>
      <c r="L175" s="39">
        <f>IF(Txn!$K94="","",Txn!$K94)</f>
        <v>0</v>
      </c>
      <c r="N175" s="42">
        <f>IF($D175="",0,COUNTIF(BankAccts,$D175))</f>
        <v>0</v>
      </c>
    </row>
    <row r="176" spans="1:14">
      <c r="A176" s="38">
        <f>IF(Txn!$B94="","",Txn!$B94)</f>
        <v>0</v>
      </c>
      <c r="B176" s="38">
        <f>IF(Txn!$B94="","",Txn!$C94)</f>
        <v>0</v>
      </c>
      <c r="C176" s="39">
        <f>IF(Txn!$B94="","","تراکنش بانکی")</f>
        <v>0</v>
      </c>
      <c r="D176" s="38">
        <f>IF(Txn!$B94="","",IF(IF(Txn!$U94="TRF",Txn!$Y94,Txn!$Z94)="","",IF(Txn!$U94="TRF",Txn!$Y94,Txn!$Z94)))</f>
        <v>0</v>
      </c>
      <c r="E176" s="39">
        <f>IF($D176="","",IFERROR(VLOOKUP($D176,AcctTbl,2,0),""))</f>
        <v>0</v>
      </c>
      <c r="F176" s="39">
        <f>IF($D176="","",IFERROR(VLOOKUP($D176,AcctTbl,3,0),""))</f>
        <v>0</v>
      </c>
      <c r="G176" s="39">
        <f>IF(Txn!$B94="","",Txn!$D94)</f>
        <v>0</v>
      </c>
      <c r="H176" s="38">
        <f>IF(Txn!$B94="","",Txn!$E94)</f>
        <v>0</v>
      </c>
      <c r="I176" s="40">
        <f>IF(Txn!$B94="",0,Txn!$Q94)</f>
        <v>0</v>
      </c>
      <c r="J176" s="40">
        <f>IF(Txn!$B94="",0,Txn!$R94)</f>
        <v>0</v>
      </c>
      <c r="K176" s="41">
        <f>IF($A176="","",IFERROR(VALUE(MID($A176,6,2)),""))</f>
        <v>0</v>
      </c>
      <c r="L176" s="39">
        <f>IF(Txn!$K94="","","طرف مقابل — "&amp;Txn!$K94)</f>
        <v>0</v>
      </c>
      <c r="N176" s="42">
        <f>IF($D176="",0,COUNTIF(BankAccts,$D176))</f>
        <v>0</v>
      </c>
    </row>
    <row r="177" spans="1:14">
      <c r="A177" s="38">
        <f>IF(Txn!$B95="","",Txn!$B95)</f>
        <v>0</v>
      </c>
      <c r="B177" s="38">
        <f>IF(Txn!$B95="","",Txn!$C95)</f>
        <v>0</v>
      </c>
      <c r="C177" s="39">
        <f>IF(Txn!$B95="","","تراکنش بانکی")</f>
        <v>0</v>
      </c>
      <c r="D177" s="38">
        <f>IF(Txn!$B95="","",IF(Txn!$X95="","",Txn!$X95))</f>
        <v>0</v>
      </c>
      <c r="E177" s="39">
        <f>IF($D177="","",IFERROR(VLOOKUP($D177,AcctTbl,2,0),""))</f>
        <v>0</v>
      </c>
      <c r="F177" s="39">
        <f>IF($D177="","",IFERROR(VLOOKUP($D177,AcctTbl,3,0),""))</f>
        <v>0</v>
      </c>
      <c r="G177" s="39">
        <f>IF(Txn!$B95="","",Txn!$D95)</f>
        <v>0</v>
      </c>
      <c r="H177" s="38">
        <f>IF(Txn!$B95="","",Txn!$E95)</f>
        <v>0</v>
      </c>
      <c r="I177" s="40">
        <f>IF(Txn!$B95="",0,Txn!$O95)</f>
        <v>0</v>
      </c>
      <c r="J177" s="40">
        <f>IF(Txn!$B95="",0,Txn!$P95)</f>
        <v>0</v>
      </c>
      <c r="K177" s="41">
        <f>IF($A177="","",IFERROR(VALUE(MID($A177,6,2)),""))</f>
        <v>0</v>
      </c>
      <c r="L177" s="39">
        <f>IF(Txn!$K95="","",Txn!$K95)</f>
        <v>0</v>
      </c>
      <c r="N177" s="42">
        <f>IF($D177="",0,COUNTIF(BankAccts,$D177))</f>
        <v>0</v>
      </c>
    </row>
    <row r="178" spans="1:14">
      <c r="A178" s="38">
        <f>IF(Txn!$B95="","",Txn!$B95)</f>
        <v>0</v>
      </c>
      <c r="B178" s="38">
        <f>IF(Txn!$B95="","",Txn!$C95)</f>
        <v>0</v>
      </c>
      <c r="C178" s="39">
        <f>IF(Txn!$B95="","","تراکنش بانکی")</f>
        <v>0</v>
      </c>
      <c r="D178" s="38">
        <f>IF(Txn!$B95="","",IF(IF(Txn!$U95="TRF",Txn!$Y95,Txn!$Z95)="","",IF(Txn!$U95="TRF",Txn!$Y95,Txn!$Z95)))</f>
        <v>0</v>
      </c>
      <c r="E178" s="39">
        <f>IF($D178="","",IFERROR(VLOOKUP($D178,AcctTbl,2,0),""))</f>
        <v>0</v>
      </c>
      <c r="F178" s="39">
        <f>IF($D178="","",IFERROR(VLOOKUP($D178,AcctTbl,3,0),""))</f>
        <v>0</v>
      </c>
      <c r="G178" s="39">
        <f>IF(Txn!$B95="","",Txn!$D95)</f>
        <v>0</v>
      </c>
      <c r="H178" s="38">
        <f>IF(Txn!$B95="","",Txn!$E95)</f>
        <v>0</v>
      </c>
      <c r="I178" s="40">
        <f>IF(Txn!$B95="",0,Txn!$Q95)</f>
        <v>0</v>
      </c>
      <c r="J178" s="40">
        <f>IF(Txn!$B95="",0,Txn!$R95)</f>
        <v>0</v>
      </c>
      <c r="K178" s="41">
        <f>IF($A178="","",IFERROR(VALUE(MID($A178,6,2)),""))</f>
        <v>0</v>
      </c>
      <c r="L178" s="39">
        <f>IF(Txn!$K95="","","طرف مقابل — "&amp;Txn!$K95)</f>
        <v>0</v>
      </c>
      <c r="N178" s="42">
        <f>IF($D178="",0,COUNTIF(BankAccts,$D178))</f>
        <v>0</v>
      </c>
    </row>
    <row r="179" spans="1:14">
      <c r="A179" s="38">
        <f>IF(Txn!$B96="","",Txn!$B96)</f>
        <v>0</v>
      </c>
      <c r="B179" s="38">
        <f>IF(Txn!$B96="","",Txn!$C96)</f>
        <v>0</v>
      </c>
      <c r="C179" s="39">
        <f>IF(Txn!$B96="","","تراکنش بانکی")</f>
        <v>0</v>
      </c>
      <c r="D179" s="38">
        <f>IF(Txn!$B96="","",IF(Txn!$X96="","",Txn!$X96))</f>
        <v>0</v>
      </c>
      <c r="E179" s="39">
        <f>IF($D179="","",IFERROR(VLOOKUP($D179,AcctTbl,2,0),""))</f>
        <v>0</v>
      </c>
      <c r="F179" s="39">
        <f>IF($D179="","",IFERROR(VLOOKUP($D179,AcctTbl,3,0),""))</f>
        <v>0</v>
      </c>
      <c r="G179" s="39">
        <f>IF(Txn!$B96="","",Txn!$D96)</f>
        <v>0</v>
      </c>
      <c r="H179" s="38">
        <f>IF(Txn!$B96="","",Txn!$E96)</f>
        <v>0</v>
      </c>
      <c r="I179" s="40">
        <f>IF(Txn!$B96="",0,Txn!$O96)</f>
        <v>0</v>
      </c>
      <c r="J179" s="40">
        <f>IF(Txn!$B96="",0,Txn!$P96)</f>
        <v>0</v>
      </c>
      <c r="K179" s="41">
        <f>IF($A179="","",IFERROR(VALUE(MID($A179,6,2)),""))</f>
        <v>0</v>
      </c>
      <c r="L179" s="39">
        <f>IF(Txn!$K96="","",Txn!$K96)</f>
        <v>0</v>
      </c>
      <c r="N179" s="42">
        <f>IF($D179="",0,COUNTIF(BankAccts,$D179))</f>
        <v>0</v>
      </c>
    </row>
    <row r="180" spans="1:14">
      <c r="A180" s="38">
        <f>IF(Txn!$B96="","",Txn!$B96)</f>
        <v>0</v>
      </c>
      <c r="B180" s="38">
        <f>IF(Txn!$B96="","",Txn!$C96)</f>
        <v>0</v>
      </c>
      <c r="C180" s="39">
        <f>IF(Txn!$B96="","","تراکنش بانکی")</f>
        <v>0</v>
      </c>
      <c r="D180" s="38">
        <f>IF(Txn!$B96="","",IF(IF(Txn!$U96="TRF",Txn!$Y96,Txn!$Z96)="","",IF(Txn!$U96="TRF",Txn!$Y96,Txn!$Z96)))</f>
        <v>0</v>
      </c>
      <c r="E180" s="39">
        <f>IF($D180="","",IFERROR(VLOOKUP($D180,AcctTbl,2,0),""))</f>
        <v>0</v>
      </c>
      <c r="F180" s="39">
        <f>IF($D180="","",IFERROR(VLOOKUP($D180,AcctTbl,3,0),""))</f>
        <v>0</v>
      </c>
      <c r="G180" s="39">
        <f>IF(Txn!$B96="","",Txn!$D96)</f>
        <v>0</v>
      </c>
      <c r="H180" s="38">
        <f>IF(Txn!$B96="","",Txn!$E96)</f>
        <v>0</v>
      </c>
      <c r="I180" s="40">
        <f>IF(Txn!$B96="",0,Txn!$Q96)</f>
        <v>0</v>
      </c>
      <c r="J180" s="40">
        <f>IF(Txn!$B96="",0,Txn!$R96)</f>
        <v>0</v>
      </c>
      <c r="K180" s="41">
        <f>IF($A180="","",IFERROR(VALUE(MID($A180,6,2)),""))</f>
        <v>0</v>
      </c>
      <c r="L180" s="39">
        <f>IF(Txn!$K96="","","طرف مقابل — "&amp;Txn!$K96)</f>
        <v>0</v>
      </c>
      <c r="N180" s="42">
        <f>IF($D180="",0,COUNTIF(BankAccts,$D180))</f>
        <v>0</v>
      </c>
    </row>
    <row r="181" spans="1:14">
      <c r="A181" s="38">
        <f>IF(Txn!$B97="","",Txn!$B97)</f>
        <v>0</v>
      </c>
      <c r="B181" s="38">
        <f>IF(Txn!$B97="","",Txn!$C97)</f>
        <v>0</v>
      </c>
      <c r="C181" s="39">
        <f>IF(Txn!$B97="","","تراکنش بانکی")</f>
        <v>0</v>
      </c>
      <c r="D181" s="38">
        <f>IF(Txn!$B97="","",IF(Txn!$X97="","",Txn!$X97))</f>
        <v>0</v>
      </c>
      <c r="E181" s="39">
        <f>IF($D181="","",IFERROR(VLOOKUP($D181,AcctTbl,2,0),""))</f>
        <v>0</v>
      </c>
      <c r="F181" s="39">
        <f>IF($D181="","",IFERROR(VLOOKUP($D181,AcctTbl,3,0),""))</f>
        <v>0</v>
      </c>
      <c r="G181" s="39">
        <f>IF(Txn!$B97="","",Txn!$D97)</f>
        <v>0</v>
      </c>
      <c r="H181" s="38">
        <f>IF(Txn!$B97="","",Txn!$E97)</f>
        <v>0</v>
      </c>
      <c r="I181" s="40">
        <f>IF(Txn!$B97="",0,Txn!$O97)</f>
        <v>0</v>
      </c>
      <c r="J181" s="40">
        <f>IF(Txn!$B97="",0,Txn!$P97)</f>
        <v>0</v>
      </c>
      <c r="K181" s="41">
        <f>IF($A181="","",IFERROR(VALUE(MID($A181,6,2)),""))</f>
        <v>0</v>
      </c>
      <c r="L181" s="39">
        <f>IF(Txn!$K97="","",Txn!$K97)</f>
        <v>0</v>
      </c>
      <c r="N181" s="42">
        <f>IF($D181="",0,COUNTIF(BankAccts,$D181))</f>
        <v>0</v>
      </c>
    </row>
    <row r="182" spans="1:14">
      <c r="A182" s="38">
        <f>IF(Txn!$B97="","",Txn!$B97)</f>
        <v>0</v>
      </c>
      <c r="B182" s="38">
        <f>IF(Txn!$B97="","",Txn!$C97)</f>
        <v>0</v>
      </c>
      <c r="C182" s="39">
        <f>IF(Txn!$B97="","","تراکنش بانکی")</f>
        <v>0</v>
      </c>
      <c r="D182" s="38">
        <f>IF(Txn!$B97="","",IF(IF(Txn!$U97="TRF",Txn!$Y97,Txn!$Z97)="","",IF(Txn!$U97="TRF",Txn!$Y97,Txn!$Z97)))</f>
        <v>0</v>
      </c>
      <c r="E182" s="39">
        <f>IF($D182="","",IFERROR(VLOOKUP($D182,AcctTbl,2,0),""))</f>
        <v>0</v>
      </c>
      <c r="F182" s="39">
        <f>IF($D182="","",IFERROR(VLOOKUP($D182,AcctTbl,3,0),""))</f>
        <v>0</v>
      </c>
      <c r="G182" s="39">
        <f>IF(Txn!$B97="","",Txn!$D97)</f>
        <v>0</v>
      </c>
      <c r="H182" s="38">
        <f>IF(Txn!$B97="","",Txn!$E97)</f>
        <v>0</v>
      </c>
      <c r="I182" s="40">
        <f>IF(Txn!$B97="",0,Txn!$Q97)</f>
        <v>0</v>
      </c>
      <c r="J182" s="40">
        <f>IF(Txn!$B97="",0,Txn!$R97)</f>
        <v>0</v>
      </c>
      <c r="K182" s="41">
        <f>IF($A182="","",IFERROR(VALUE(MID($A182,6,2)),""))</f>
        <v>0</v>
      </c>
      <c r="L182" s="39">
        <f>IF(Txn!$K97="","","طرف مقابل — "&amp;Txn!$K97)</f>
        <v>0</v>
      </c>
      <c r="N182" s="42">
        <f>IF($D182="",0,COUNTIF(BankAccts,$D182))</f>
        <v>0</v>
      </c>
    </row>
    <row r="183" spans="1:14">
      <c r="A183" s="38">
        <f>IF(Txn!$B98="","",Txn!$B98)</f>
        <v>0</v>
      </c>
      <c r="B183" s="38">
        <f>IF(Txn!$B98="","",Txn!$C98)</f>
        <v>0</v>
      </c>
      <c r="C183" s="39">
        <f>IF(Txn!$B98="","","تراکنش بانکی")</f>
        <v>0</v>
      </c>
      <c r="D183" s="38">
        <f>IF(Txn!$B98="","",IF(Txn!$X98="","",Txn!$X98))</f>
        <v>0</v>
      </c>
      <c r="E183" s="39">
        <f>IF($D183="","",IFERROR(VLOOKUP($D183,AcctTbl,2,0),""))</f>
        <v>0</v>
      </c>
      <c r="F183" s="39">
        <f>IF($D183="","",IFERROR(VLOOKUP($D183,AcctTbl,3,0),""))</f>
        <v>0</v>
      </c>
      <c r="G183" s="39">
        <f>IF(Txn!$B98="","",Txn!$D98)</f>
        <v>0</v>
      </c>
      <c r="H183" s="38">
        <f>IF(Txn!$B98="","",Txn!$E98)</f>
        <v>0</v>
      </c>
      <c r="I183" s="40">
        <f>IF(Txn!$B98="",0,Txn!$O98)</f>
        <v>0</v>
      </c>
      <c r="J183" s="40">
        <f>IF(Txn!$B98="",0,Txn!$P98)</f>
        <v>0</v>
      </c>
      <c r="K183" s="41">
        <f>IF($A183="","",IFERROR(VALUE(MID($A183,6,2)),""))</f>
        <v>0</v>
      </c>
      <c r="L183" s="39">
        <f>IF(Txn!$K98="","",Txn!$K98)</f>
        <v>0</v>
      </c>
      <c r="N183" s="42">
        <f>IF($D183="",0,COUNTIF(BankAccts,$D183))</f>
        <v>0</v>
      </c>
    </row>
    <row r="184" spans="1:14">
      <c r="A184" s="38">
        <f>IF(Txn!$B98="","",Txn!$B98)</f>
        <v>0</v>
      </c>
      <c r="B184" s="38">
        <f>IF(Txn!$B98="","",Txn!$C98)</f>
        <v>0</v>
      </c>
      <c r="C184" s="39">
        <f>IF(Txn!$B98="","","تراکنش بانکی")</f>
        <v>0</v>
      </c>
      <c r="D184" s="38">
        <f>IF(Txn!$B98="","",IF(IF(Txn!$U98="TRF",Txn!$Y98,Txn!$Z98)="","",IF(Txn!$U98="TRF",Txn!$Y98,Txn!$Z98)))</f>
        <v>0</v>
      </c>
      <c r="E184" s="39">
        <f>IF($D184="","",IFERROR(VLOOKUP($D184,AcctTbl,2,0),""))</f>
        <v>0</v>
      </c>
      <c r="F184" s="39">
        <f>IF($D184="","",IFERROR(VLOOKUP($D184,AcctTbl,3,0),""))</f>
        <v>0</v>
      </c>
      <c r="G184" s="39">
        <f>IF(Txn!$B98="","",Txn!$D98)</f>
        <v>0</v>
      </c>
      <c r="H184" s="38">
        <f>IF(Txn!$B98="","",Txn!$E98)</f>
        <v>0</v>
      </c>
      <c r="I184" s="40">
        <f>IF(Txn!$B98="",0,Txn!$Q98)</f>
        <v>0</v>
      </c>
      <c r="J184" s="40">
        <f>IF(Txn!$B98="",0,Txn!$R98)</f>
        <v>0</v>
      </c>
      <c r="K184" s="41">
        <f>IF($A184="","",IFERROR(VALUE(MID($A184,6,2)),""))</f>
        <v>0</v>
      </c>
      <c r="L184" s="39">
        <f>IF(Txn!$K98="","","طرف مقابل — "&amp;Txn!$K98)</f>
        <v>0</v>
      </c>
      <c r="N184" s="42">
        <f>IF($D184="",0,COUNTIF(BankAccts,$D184))</f>
        <v>0</v>
      </c>
    </row>
    <row r="185" spans="1:14">
      <c r="A185" s="38">
        <f>IF(Txn!$B99="","",Txn!$B99)</f>
        <v>0</v>
      </c>
      <c r="B185" s="38">
        <f>IF(Txn!$B99="","",Txn!$C99)</f>
        <v>0</v>
      </c>
      <c r="C185" s="39">
        <f>IF(Txn!$B99="","","تراکنش بانکی")</f>
        <v>0</v>
      </c>
      <c r="D185" s="38">
        <f>IF(Txn!$B99="","",IF(Txn!$X99="","",Txn!$X99))</f>
        <v>0</v>
      </c>
      <c r="E185" s="39">
        <f>IF($D185="","",IFERROR(VLOOKUP($D185,AcctTbl,2,0),""))</f>
        <v>0</v>
      </c>
      <c r="F185" s="39">
        <f>IF($D185="","",IFERROR(VLOOKUP($D185,AcctTbl,3,0),""))</f>
        <v>0</v>
      </c>
      <c r="G185" s="39">
        <f>IF(Txn!$B99="","",Txn!$D99)</f>
        <v>0</v>
      </c>
      <c r="H185" s="38">
        <f>IF(Txn!$B99="","",Txn!$E99)</f>
        <v>0</v>
      </c>
      <c r="I185" s="40">
        <f>IF(Txn!$B99="",0,Txn!$O99)</f>
        <v>0</v>
      </c>
      <c r="J185" s="40">
        <f>IF(Txn!$B99="",0,Txn!$P99)</f>
        <v>0</v>
      </c>
      <c r="K185" s="41">
        <f>IF($A185="","",IFERROR(VALUE(MID($A185,6,2)),""))</f>
        <v>0</v>
      </c>
      <c r="L185" s="39">
        <f>IF(Txn!$K99="","",Txn!$K99)</f>
        <v>0</v>
      </c>
      <c r="N185" s="42">
        <f>IF($D185="",0,COUNTIF(BankAccts,$D185))</f>
        <v>0</v>
      </c>
    </row>
    <row r="186" spans="1:14">
      <c r="A186" s="38">
        <f>IF(Txn!$B99="","",Txn!$B99)</f>
        <v>0</v>
      </c>
      <c r="B186" s="38">
        <f>IF(Txn!$B99="","",Txn!$C99)</f>
        <v>0</v>
      </c>
      <c r="C186" s="39">
        <f>IF(Txn!$B99="","","تراکنش بانکی")</f>
        <v>0</v>
      </c>
      <c r="D186" s="38">
        <f>IF(Txn!$B99="","",IF(IF(Txn!$U99="TRF",Txn!$Y99,Txn!$Z99)="","",IF(Txn!$U99="TRF",Txn!$Y99,Txn!$Z99)))</f>
        <v>0</v>
      </c>
      <c r="E186" s="39">
        <f>IF($D186="","",IFERROR(VLOOKUP($D186,AcctTbl,2,0),""))</f>
        <v>0</v>
      </c>
      <c r="F186" s="39">
        <f>IF($D186="","",IFERROR(VLOOKUP($D186,AcctTbl,3,0),""))</f>
        <v>0</v>
      </c>
      <c r="G186" s="39">
        <f>IF(Txn!$B99="","",Txn!$D99)</f>
        <v>0</v>
      </c>
      <c r="H186" s="38">
        <f>IF(Txn!$B99="","",Txn!$E99)</f>
        <v>0</v>
      </c>
      <c r="I186" s="40">
        <f>IF(Txn!$B99="",0,Txn!$Q99)</f>
        <v>0</v>
      </c>
      <c r="J186" s="40">
        <f>IF(Txn!$B99="",0,Txn!$R99)</f>
        <v>0</v>
      </c>
      <c r="K186" s="41">
        <f>IF($A186="","",IFERROR(VALUE(MID($A186,6,2)),""))</f>
        <v>0</v>
      </c>
      <c r="L186" s="39">
        <f>IF(Txn!$K99="","","طرف مقابل — "&amp;Txn!$K99)</f>
        <v>0</v>
      </c>
      <c r="N186" s="42">
        <f>IF($D186="",0,COUNTIF(BankAccts,$D186))</f>
        <v>0</v>
      </c>
    </row>
    <row r="187" spans="1:14">
      <c r="A187" s="38">
        <f>IF(Txn!$B100="","",Txn!$B100)</f>
        <v>0</v>
      </c>
      <c r="B187" s="38">
        <f>IF(Txn!$B100="","",Txn!$C100)</f>
        <v>0</v>
      </c>
      <c r="C187" s="39">
        <f>IF(Txn!$B100="","","تراکنش بانکی")</f>
        <v>0</v>
      </c>
      <c r="D187" s="38">
        <f>IF(Txn!$B100="","",IF(Txn!$X100="","",Txn!$X100))</f>
        <v>0</v>
      </c>
      <c r="E187" s="39">
        <f>IF($D187="","",IFERROR(VLOOKUP($D187,AcctTbl,2,0),""))</f>
        <v>0</v>
      </c>
      <c r="F187" s="39">
        <f>IF($D187="","",IFERROR(VLOOKUP($D187,AcctTbl,3,0),""))</f>
        <v>0</v>
      </c>
      <c r="G187" s="39">
        <f>IF(Txn!$B100="","",Txn!$D100)</f>
        <v>0</v>
      </c>
      <c r="H187" s="38">
        <f>IF(Txn!$B100="","",Txn!$E100)</f>
        <v>0</v>
      </c>
      <c r="I187" s="40">
        <f>IF(Txn!$B100="",0,Txn!$O100)</f>
        <v>0</v>
      </c>
      <c r="J187" s="40">
        <f>IF(Txn!$B100="",0,Txn!$P100)</f>
        <v>0</v>
      </c>
      <c r="K187" s="41">
        <f>IF($A187="","",IFERROR(VALUE(MID($A187,6,2)),""))</f>
        <v>0</v>
      </c>
      <c r="L187" s="39">
        <f>IF(Txn!$K100="","",Txn!$K100)</f>
        <v>0</v>
      </c>
      <c r="N187" s="42">
        <f>IF($D187="",0,COUNTIF(BankAccts,$D187))</f>
        <v>0</v>
      </c>
    </row>
    <row r="188" spans="1:14">
      <c r="A188" s="38">
        <f>IF(Txn!$B100="","",Txn!$B100)</f>
        <v>0</v>
      </c>
      <c r="B188" s="38">
        <f>IF(Txn!$B100="","",Txn!$C100)</f>
        <v>0</v>
      </c>
      <c r="C188" s="39">
        <f>IF(Txn!$B100="","","تراکنش بانکی")</f>
        <v>0</v>
      </c>
      <c r="D188" s="38">
        <f>IF(Txn!$B100="","",IF(IF(Txn!$U100="TRF",Txn!$Y100,Txn!$Z100)="","",IF(Txn!$U100="TRF",Txn!$Y100,Txn!$Z100)))</f>
        <v>0</v>
      </c>
      <c r="E188" s="39">
        <f>IF($D188="","",IFERROR(VLOOKUP($D188,AcctTbl,2,0),""))</f>
        <v>0</v>
      </c>
      <c r="F188" s="39">
        <f>IF($D188="","",IFERROR(VLOOKUP($D188,AcctTbl,3,0),""))</f>
        <v>0</v>
      </c>
      <c r="G188" s="39">
        <f>IF(Txn!$B100="","",Txn!$D100)</f>
        <v>0</v>
      </c>
      <c r="H188" s="38">
        <f>IF(Txn!$B100="","",Txn!$E100)</f>
        <v>0</v>
      </c>
      <c r="I188" s="40">
        <f>IF(Txn!$B100="",0,Txn!$Q100)</f>
        <v>0</v>
      </c>
      <c r="J188" s="40">
        <f>IF(Txn!$B100="",0,Txn!$R100)</f>
        <v>0</v>
      </c>
      <c r="K188" s="41">
        <f>IF($A188="","",IFERROR(VALUE(MID($A188,6,2)),""))</f>
        <v>0</v>
      </c>
      <c r="L188" s="39">
        <f>IF(Txn!$K100="","","طرف مقابل — "&amp;Txn!$K100)</f>
        <v>0</v>
      </c>
      <c r="N188" s="42">
        <f>IF($D188="",0,COUNTIF(BankAccts,$D188))</f>
        <v>0</v>
      </c>
    </row>
    <row r="189" spans="1:14">
      <c r="A189" s="38">
        <f>IF(Txn!$B101="","",Txn!$B101)</f>
        <v>0</v>
      </c>
      <c r="B189" s="38">
        <f>IF(Txn!$B101="","",Txn!$C101)</f>
        <v>0</v>
      </c>
      <c r="C189" s="39">
        <f>IF(Txn!$B101="","","تراکنش بانکی")</f>
        <v>0</v>
      </c>
      <c r="D189" s="38">
        <f>IF(Txn!$B101="","",IF(Txn!$X101="","",Txn!$X101))</f>
        <v>0</v>
      </c>
      <c r="E189" s="39">
        <f>IF($D189="","",IFERROR(VLOOKUP($D189,AcctTbl,2,0),""))</f>
        <v>0</v>
      </c>
      <c r="F189" s="39">
        <f>IF($D189="","",IFERROR(VLOOKUP($D189,AcctTbl,3,0),""))</f>
        <v>0</v>
      </c>
      <c r="G189" s="39">
        <f>IF(Txn!$B101="","",Txn!$D101)</f>
        <v>0</v>
      </c>
      <c r="H189" s="38">
        <f>IF(Txn!$B101="","",Txn!$E101)</f>
        <v>0</v>
      </c>
      <c r="I189" s="40">
        <f>IF(Txn!$B101="",0,Txn!$O101)</f>
        <v>0</v>
      </c>
      <c r="J189" s="40">
        <f>IF(Txn!$B101="",0,Txn!$P101)</f>
        <v>0</v>
      </c>
      <c r="K189" s="41">
        <f>IF($A189="","",IFERROR(VALUE(MID($A189,6,2)),""))</f>
        <v>0</v>
      </c>
      <c r="L189" s="39">
        <f>IF(Txn!$K101="","",Txn!$K101)</f>
        <v>0</v>
      </c>
      <c r="N189" s="42">
        <f>IF($D189="",0,COUNTIF(BankAccts,$D189))</f>
        <v>0</v>
      </c>
    </row>
    <row r="190" spans="1:14">
      <c r="A190" s="38">
        <f>IF(Txn!$B101="","",Txn!$B101)</f>
        <v>0</v>
      </c>
      <c r="B190" s="38">
        <f>IF(Txn!$B101="","",Txn!$C101)</f>
        <v>0</v>
      </c>
      <c r="C190" s="39">
        <f>IF(Txn!$B101="","","تراکنش بانکی")</f>
        <v>0</v>
      </c>
      <c r="D190" s="38">
        <f>IF(Txn!$B101="","",IF(IF(Txn!$U101="TRF",Txn!$Y101,Txn!$Z101)="","",IF(Txn!$U101="TRF",Txn!$Y101,Txn!$Z101)))</f>
        <v>0</v>
      </c>
      <c r="E190" s="39">
        <f>IF($D190="","",IFERROR(VLOOKUP($D190,AcctTbl,2,0),""))</f>
        <v>0</v>
      </c>
      <c r="F190" s="39">
        <f>IF($D190="","",IFERROR(VLOOKUP($D190,AcctTbl,3,0),""))</f>
        <v>0</v>
      </c>
      <c r="G190" s="39">
        <f>IF(Txn!$B101="","",Txn!$D101)</f>
        <v>0</v>
      </c>
      <c r="H190" s="38">
        <f>IF(Txn!$B101="","",Txn!$E101)</f>
        <v>0</v>
      </c>
      <c r="I190" s="40">
        <f>IF(Txn!$B101="",0,Txn!$Q101)</f>
        <v>0</v>
      </c>
      <c r="J190" s="40">
        <f>IF(Txn!$B101="",0,Txn!$R101)</f>
        <v>0</v>
      </c>
      <c r="K190" s="41">
        <f>IF($A190="","",IFERROR(VALUE(MID($A190,6,2)),""))</f>
        <v>0</v>
      </c>
      <c r="L190" s="39">
        <f>IF(Txn!$K101="","","طرف مقابل — "&amp;Txn!$K101)</f>
        <v>0</v>
      </c>
      <c r="N190" s="42">
        <f>IF($D190="",0,COUNTIF(BankAccts,$D190))</f>
        <v>0</v>
      </c>
    </row>
    <row r="191" spans="1:14">
      <c r="A191" s="38">
        <f>IF(Txn!$B102="","",Txn!$B102)</f>
        <v>0</v>
      </c>
      <c r="B191" s="38">
        <f>IF(Txn!$B102="","",Txn!$C102)</f>
        <v>0</v>
      </c>
      <c r="C191" s="39">
        <f>IF(Txn!$B102="","","تراکنش بانکی")</f>
        <v>0</v>
      </c>
      <c r="D191" s="38">
        <f>IF(Txn!$B102="","",IF(Txn!$X102="","",Txn!$X102))</f>
        <v>0</v>
      </c>
      <c r="E191" s="39">
        <f>IF($D191="","",IFERROR(VLOOKUP($D191,AcctTbl,2,0),""))</f>
        <v>0</v>
      </c>
      <c r="F191" s="39">
        <f>IF($D191="","",IFERROR(VLOOKUP($D191,AcctTbl,3,0),""))</f>
        <v>0</v>
      </c>
      <c r="G191" s="39">
        <f>IF(Txn!$B102="","",Txn!$D102)</f>
        <v>0</v>
      </c>
      <c r="H191" s="38">
        <f>IF(Txn!$B102="","",Txn!$E102)</f>
        <v>0</v>
      </c>
      <c r="I191" s="40">
        <f>IF(Txn!$B102="",0,Txn!$O102)</f>
        <v>0</v>
      </c>
      <c r="J191" s="40">
        <f>IF(Txn!$B102="",0,Txn!$P102)</f>
        <v>0</v>
      </c>
      <c r="K191" s="41">
        <f>IF($A191="","",IFERROR(VALUE(MID($A191,6,2)),""))</f>
        <v>0</v>
      </c>
      <c r="L191" s="39">
        <f>IF(Txn!$K102="","",Txn!$K102)</f>
        <v>0</v>
      </c>
      <c r="N191" s="42">
        <f>IF($D191="",0,COUNTIF(BankAccts,$D191))</f>
        <v>0</v>
      </c>
    </row>
    <row r="192" spans="1:14">
      <c r="A192" s="38">
        <f>IF(Txn!$B102="","",Txn!$B102)</f>
        <v>0</v>
      </c>
      <c r="B192" s="38">
        <f>IF(Txn!$B102="","",Txn!$C102)</f>
        <v>0</v>
      </c>
      <c r="C192" s="39">
        <f>IF(Txn!$B102="","","تراکنش بانکی")</f>
        <v>0</v>
      </c>
      <c r="D192" s="38">
        <f>IF(Txn!$B102="","",IF(IF(Txn!$U102="TRF",Txn!$Y102,Txn!$Z102)="","",IF(Txn!$U102="TRF",Txn!$Y102,Txn!$Z102)))</f>
        <v>0</v>
      </c>
      <c r="E192" s="39">
        <f>IF($D192="","",IFERROR(VLOOKUP($D192,AcctTbl,2,0),""))</f>
        <v>0</v>
      </c>
      <c r="F192" s="39">
        <f>IF($D192="","",IFERROR(VLOOKUP($D192,AcctTbl,3,0),""))</f>
        <v>0</v>
      </c>
      <c r="G192" s="39">
        <f>IF(Txn!$B102="","",Txn!$D102)</f>
        <v>0</v>
      </c>
      <c r="H192" s="38">
        <f>IF(Txn!$B102="","",Txn!$E102)</f>
        <v>0</v>
      </c>
      <c r="I192" s="40">
        <f>IF(Txn!$B102="",0,Txn!$Q102)</f>
        <v>0</v>
      </c>
      <c r="J192" s="40">
        <f>IF(Txn!$B102="",0,Txn!$R102)</f>
        <v>0</v>
      </c>
      <c r="K192" s="41">
        <f>IF($A192="","",IFERROR(VALUE(MID($A192,6,2)),""))</f>
        <v>0</v>
      </c>
      <c r="L192" s="39">
        <f>IF(Txn!$K102="","","طرف مقابل — "&amp;Txn!$K102)</f>
        <v>0</v>
      </c>
      <c r="N192" s="42">
        <f>IF($D192="",0,COUNTIF(BankAccts,$D192))</f>
        <v>0</v>
      </c>
    </row>
    <row r="193" spans="1:14">
      <c r="A193" s="38">
        <f>IF(Txn!$B103="","",Txn!$B103)</f>
        <v>0</v>
      </c>
      <c r="B193" s="38">
        <f>IF(Txn!$B103="","",Txn!$C103)</f>
        <v>0</v>
      </c>
      <c r="C193" s="39">
        <f>IF(Txn!$B103="","","تراکنش بانکی")</f>
        <v>0</v>
      </c>
      <c r="D193" s="38">
        <f>IF(Txn!$B103="","",IF(Txn!$X103="","",Txn!$X103))</f>
        <v>0</v>
      </c>
      <c r="E193" s="39">
        <f>IF($D193="","",IFERROR(VLOOKUP($D193,AcctTbl,2,0),""))</f>
        <v>0</v>
      </c>
      <c r="F193" s="39">
        <f>IF($D193="","",IFERROR(VLOOKUP($D193,AcctTbl,3,0),""))</f>
        <v>0</v>
      </c>
      <c r="G193" s="39">
        <f>IF(Txn!$B103="","",Txn!$D103)</f>
        <v>0</v>
      </c>
      <c r="H193" s="38">
        <f>IF(Txn!$B103="","",Txn!$E103)</f>
        <v>0</v>
      </c>
      <c r="I193" s="40">
        <f>IF(Txn!$B103="",0,Txn!$O103)</f>
        <v>0</v>
      </c>
      <c r="J193" s="40">
        <f>IF(Txn!$B103="",0,Txn!$P103)</f>
        <v>0</v>
      </c>
      <c r="K193" s="41">
        <f>IF($A193="","",IFERROR(VALUE(MID($A193,6,2)),""))</f>
        <v>0</v>
      </c>
      <c r="L193" s="39">
        <f>IF(Txn!$K103="","",Txn!$K103)</f>
        <v>0</v>
      </c>
      <c r="N193" s="42">
        <f>IF($D193="",0,COUNTIF(BankAccts,$D193))</f>
        <v>0</v>
      </c>
    </row>
    <row r="194" spans="1:14">
      <c r="A194" s="38">
        <f>IF(Txn!$B103="","",Txn!$B103)</f>
        <v>0</v>
      </c>
      <c r="B194" s="38">
        <f>IF(Txn!$B103="","",Txn!$C103)</f>
        <v>0</v>
      </c>
      <c r="C194" s="39">
        <f>IF(Txn!$B103="","","تراکنش بانکی")</f>
        <v>0</v>
      </c>
      <c r="D194" s="38">
        <f>IF(Txn!$B103="","",IF(IF(Txn!$U103="TRF",Txn!$Y103,Txn!$Z103)="","",IF(Txn!$U103="TRF",Txn!$Y103,Txn!$Z103)))</f>
        <v>0</v>
      </c>
      <c r="E194" s="39">
        <f>IF($D194="","",IFERROR(VLOOKUP($D194,AcctTbl,2,0),""))</f>
        <v>0</v>
      </c>
      <c r="F194" s="39">
        <f>IF($D194="","",IFERROR(VLOOKUP($D194,AcctTbl,3,0),""))</f>
        <v>0</v>
      </c>
      <c r="G194" s="39">
        <f>IF(Txn!$B103="","",Txn!$D103)</f>
        <v>0</v>
      </c>
      <c r="H194" s="38">
        <f>IF(Txn!$B103="","",Txn!$E103)</f>
        <v>0</v>
      </c>
      <c r="I194" s="40">
        <f>IF(Txn!$B103="",0,Txn!$Q103)</f>
        <v>0</v>
      </c>
      <c r="J194" s="40">
        <f>IF(Txn!$B103="",0,Txn!$R103)</f>
        <v>0</v>
      </c>
      <c r="K194" s="41">
        <f>IF($A194="","",IFERROR(VALUE(MID($A194,6,2)),""))</f>
        <v>0</v>
      </c>
      <c r="L194" s="39">
        <f>IF(Txn!$K103="","","طرف مقابل — "&amp;Txn!$K103)</f>
        <v>0</v>
      </c>
      <c r="N194" s="42">
        <f>IF($D194="",0,COUNTIF(BankAccts,$D194))</f>
        <v>0</v>
      </c>
    </row>
    <row r="195" spans="1:14">
      <c r="A195" s="38">
        <f>IF(Txn!$B104="","",Txn!$B104)</f>
        <v>0</v>
      </c>
      <c r="B195" s="38">
        <f>IF(Txn!$B104="","",Txn!$C104)</f>
        <v>0</v>
      </c>
      <c r="C195" s="39">
        <f>IF(Txn!$B104="","","تراکنش بانکی")</f>
        <v>0</v>
      </c>
      <c r="D195" s="38">
        <f>IF(Txn!$B104="","",IF(Txn!$X104="","",Txn!$X104))</f>
        <v>0</v>
      </c>
      <c r="E195" s="39">
        <f>IF($D195="","",IFERROR(VLOOKUP($D195,AcctTbl,2,0),""))</f>
        <v>0</v>
      </c>
      <c r="F195" s="39">
        <f>IF($D195="","",IFERROR(VLOOKUP($D195,AcctTbl,3,0),""))</f>
        <v>0</v>
      </c>
      <c r="G195" s="39">
        <f>IF(Txn!$B104="","",Txn!$D104)</f>
        <v>0</v>
      </c>
      <c r="H195" s="38">
        <f>IF(Txn!$B104="","",Txn!$E104)</f>
        <v>0</v>
      </c>
      <c r="I195" s="40">
        <f>IF(Txn!$B104="",0,Txn!$O104)</f>
        <v>0</v>
      </c>
      <c r="J195" s="40">
        <f>IF(Txn!$B104="",0,Txn!$P104)</f>
        <v>0</v>
      </c>
      <c r="K195" s="41">
        <f>IF($A195="","",IFERROR(VALUE(MID($A195,6,2)),""))</f>
        <v>0</v>
      </c>
      <c r="L195" s="39">
        <f>IF(Txn!$K104="","",Txn!$K104)</f>
        <v>0</v>
      </c>
      <c r="N195" s="42">
        <f>IF($D195="",0,COUNTIF(BankAccts,$D195))</f>
        <v>0</v>
      </c>
    </row>
    <row r="196" spans="1:14">
      <c r="A196" s="38">
        <f>IF(Txn!$B104="","",Txn!$B104)</f>
        <v>0</v>
      </c>
      <c r="B196" s="38">
        <f>IF(Txn!$B104="","",Txn!$C104)</f>
        <v>0</v>
      </c>
      <c r="C196" s="39">
        <f>IF(Txn!$B104="","","تراکنش بانکی")</f>
        <v>0</v>
      </c>
      <c r="D196" s="38">
        <f>IF(Txn!$B104="","",IF(IF(Txn!$U104="TRF",Txn!$Y104,Txn!$Z104)="","",IF(Txn!$U104="TRF",Txn!$Y104,Txn!$Z104)))</f>
        <v>0</v>
      </c>
      <c r="E196" s="39">
        <f>IF($D196="","",IFERROR(VLOOKUP($D196,AcctTbl,2,0),""))</f>
        <v>0</v>
      </c>
      <c r="F196" s="39">
        <f>IF($D196="","",IFERROR(VLOOKUP($D196,AcctTbl,3,0),""))</f>
        <v>0</v>
      </c>
      <c r="G196" s="39">
        <f>IF(Txn!$B104="","",Txn!$D104)</f>
        <v>0</v>
      </c>
      <c r="H196" s="38">
        <f>IF(Txn!$B104="","",Txn!$E104)</f>
        <v>0</v>
      </c>
      <c r="I196" s="40">
        <f>IF(Txn!$B104="",0,Txn!$Q104)</f>
        <v>0</v>
      </c>
      <c r="J196" s="40">
        <f>IF(Txn!$B104="",0,Txn!$R104)</f>
        <v>0</v>
      </c>
      <c r="K196" s="41">
        <f>IF($A196="","",IFERROR(VALUE(MID($A196,6,2)),""))</f>
        <v>0</v>
      </c>
      <c r="L196" s="39">
        <f>IF(Txn!$K104="","","طرف مقابل — "&amp;Txn!$K104)</f>
        <v>0</v>
      </c>
      <c r="N196" s="42">
        <f>IF($D196="",0,COUNTIF(BankAccts,$D196))</f>
        <v>0</v>
      </c>
    </row>
    <row r="197" spans="1:14">
      <c r="A197" s="38">
        <f>IF(Txn!$B105="","",Txn!$B105)</f>
        <v>0</v>
      </c>
      <c r="B197" s="38">
        <f>IF(Txn!$B105="","",Txn!$C105)</f>
        <v>0</v>
      </c>
      <c r="C197" s="39">
        <f>IF(Txn!$B105="","","تراکنش بانکی")</f>
        <v>0</v>
      </c>
      <c r="D197" s="38">
        <f>IF(Txn!$B105="","",IF(Txn!$X105="","",Txn!$X105))</f>
        <v>0</v>
      </c>
      <c r="E197" s="39">
        <f>IF($D197="","",IFERROR(VLOOKUP($D197,AcctTbl,2,0),""))</f>
        <v>0</v>
      </c>
      <c r="F197" s="39">
        <f>IF($D197="","",IFERROR(VLOOKUP($D197,AcctTbl,3,0),""))</f>
        <v>0</v>
      </c>
      <c r="G197" s="39">
        <f>IF(Txn!$B105="","",Txn!$D105)</f>
        <v>0</v>
      </c>
      <c r="H197" s="38">
        <f>IF(Txn!$B105="","",Txn!$E105)</f>
        <v>0</v>
      </c>
      <c r="I197" s="40">
        <f>IF(Txn!$B105="",0,Txn!$O105)</f>
        <v>0</v>
      </c>
      <c r="J197" s="40">
        <f>IF(Txn!$B105="",0,Txn!$P105)</f>
        <v>0</v>
      </c>
      <c r="K197" s="41">
        <f>IF($A197="","",IFERROR(VALUE(MID($A197,6,2)),""))</f>
        <v>0</v>
      </c>
      <c r="L197" s="39">
        <f>IF(Txn!$K105="","",Txn!$K105)</f>
        <v>0</v>
      </c>
      <c r="N197" s="42">
        <f>IF($D197="",0,COUNTIF(BankAccts,$D197))</f>
        <v>0</v>
      </c>
    </row>
    <row r="198" spans="1:14">
      <c r="A198" s="38">
        <f>IF(Txn!$B105="","",Txn!$B105)</f>
        <v>0</v>
      </c>
      <c r="B198" s="38">
        <f>IF(Txn!$B105="","",Txn!$C105)</f>
        <v>0</v>
      </c>
      <c r="C198" s="39">
        <f>IF(Txn!$B105="","","تراکنش بانکی")</f>
        <v>0</v>
      </c>
      <c r="D198" s="38">
        <f>IF(Txn!$B105="","",IF(IF(Txn!$U105="TRF",Txn!$Y105,Txn!$Z105)="","",IF(Txn!$U105="TRF",Txn!$Y105,Txn!$Z105)))</f>
        <v>0</v>
      </c>
      <c r="E198" s="39">
        <f>IF($D198="","",IFERROR(VLOOKUP($D198,AcctTbl,2,0),""))</f>
        <v>0</v>
      </c>
      <c r="F198" s="39">
        <f>IF($D198="","",IFERROR(VLOOKUP($D198,AcctTbl,3,0),""))</f>
        <v>0</v>
      </c>
      <c r="G198" s="39">
        <f>IF(Txn!$B105="","",Txn!$D105)</f>
        <v>0</v>
      </c>
      <c r="H198" s="38">
        <f>IF(Txn!$B105="","",Txn!$E105)</f>
        <v>0</v>
      </c>
      <c r="I198" s="40">
        <f>IF(Txn!$B105="",0,Txn!$Q105)</f>
        <v>0</v>
      </c>
      <c r="J198" s="40">
        <f>IF(Txn!$B105="",0,Txn!$R105)</f>
        <v>0</v>
      </c>
      <c r="K198" s="41">
        <f>IF($A198="","",IFERROR(VALUE(MID($A198,6,2)),""))</f>
        <v>0</v>
      </c>
      <c r="L198" s="39">
        <f>IF(Txn!$K105="","","طرف مقابل — "&amp;Txn!$K105)</f>
        <v>0</v>
      </c>
      <c r="N198" s="42">
        <f>IF($D198="",0,COUNTIF(BankAccts,$D198))</f>
        <v>0</v>
      </c>
    </row>
    <row r="199" spans="1:14">
      <c r="A199" s="38">
        <f>IF(Txn!$B106="","",Txn!$B106)</f>
        <v>0</v>
      </c>
      <c r="B199" s="38">
        <f>IF(Txn!$B106="","",Txn!$C106)</f>
        <v>0</v>
      </c>
      <c r="C199" s="39">
        <f>IF(Txn!$B106="","","تراکنش بانکی")</f>
        <v>0</v>
      </c>
      <c r="D199" s="38">
        <f>IF(Txn!$B106="","",IF(Txn!$X106="","",Txn!$X106))</f>
        <v>0</v>
      </c>
      <c r="E199" s="39">
        <f>IF($D199="","",IFERROR(VLOOKUP($D199,AcctTbl,2,0),""))</f>
        <v>0</v>
      </c>
      <c r="F199" s="39">
        <f>IF($D199="","",IFERROR(VLOOKUP($D199,AcctTbl,3,0),""))</f>
        <v>0</v>
      </c>
      <c r="G199" s="39">
        <f>IF(Txn!$B106="","",Txn!$D106)</f>
        <v>0</v>
      </c>
      <c r="H199" s="38">
        <f>IF(Txn!$B106="","",Txn!$E106)</f>
        <v>0</v>
      </c>
      <c r="I199" s="40">
        <f>IF(Txn!$B106="",0,Txn!$O106)</f>
        <v>0</v>
      </c>
      <c r="J199" s="40">
        <f>IF(Txn!$B106="",0,Txn!$P106)</f>
        <v>0</v>
      </c>
      <c r="K199" s="41">
        <f>IF($A199="","",IFERROR(VALUE(MID($A199,6,2)),""))</f>
        <v>0</v>
      </c>
      <c r="L199" s="39">
        <f>IF(Txn!$K106="","",Txn!$K106)</f>
        <v>0</v>
      </c>
      <c r="N199" s="42">
        <f>IF($D199="",0,COUNTIF(BankAccts,$D199))</f>
        <v>0</v>
      </c>
    </row>
    <row r="200" spans="1:14">
      <c r="A200" s="38">
        <f>IF(Txn!$B106="","",Txn!$B106)</f>
        <v>0</v>
      </c>
      <c r="B200" s="38">
        <f>IF(Txn!$B106="","",Txn!$C106)</f>
        <v>0</v>
      </c>
      <c r="C200" s="39">
        <f>IF(Txn!$B106="","","تراکنش بانکی")</f>
        <v>0</v>
      </c>
      <c r="D200" s="38">
        <f>IF(Txn!$B106="","",IF(IF(Txn!$U106="TRF",Txn!$Y106,Txn!$Z106)="","",IF(Txn!$U106="TRF",Txn!$Y106,Txn!$Z106)))</f>
        <v>0</v>
      </c>
      <c r="E200" s="39">
        <f>IF($D200="","",IFERROR(VLOOKUP($D200,AcctTbl,2,0),""))</f>
        <v>0</v>
      </c>
      <c r="F200" s="39">
        <f>IF($D200="","",IFERROR(VLOOKUP($D200,AcctTbl,3,0),""))</f>
        <v>0</v>
      </c>
      <c r="G200" s="39">
        <f>IF(Txn!$B106="","",Txn!$D106)</f>
        <v>0</v>
      </c>
      <c r="H200" s="38">
        <f>IF(Txn!$B106="","",Txn!$E106)</f>
        <v>0</v>
      </c>
      <c r="I200" s="40">
        <f>IF(Txn!$B106="",0,Txn!$Q106)</f>
        <v>0</v>
      </c>
      <c r="J200" s="40">
        <f>IF(Txn!$B106="",0,Txn!$R106)</f>
        <v>0</v>
      </c>
      <c r="K200" s="41">
        <f>IF($A200="","",IFERROR(VALUE(MID($A200,6,2)),""))</f>
        <v>0</v>
      </c>
      <c r="L200" s="39">
        <f>IF(Txn!$K106="","","طرف مقابل — "&amp;Txn!$K106)</f>
        <v>0</v>
      </c>
      <c r="N200" s="42">
        <f>IF($D200="",0,COUNTIF(BankAccts,$D200))</f>
        <v>0</v>
      </c>
    </row>
    <row r="201" spans="1:14">
      <c r="A201" s="38">
        <f>IF(Txn!$B107="","",Txn!$B107)</f>
        <v>0</v>
      </c>
      <c r="B201" s="38">
        <f>IF(Txn!$B107="","",Txn!$C107)</f>
        <v>0</v>
      </c>
      <c r="C201" s="39">
        <f>IF(Txn!$B107="","","تراکنش بانکی")</f>
        <v>0</v>
      </c>
      <c r="D201" s="38">
        <f>IF(Txn!$B107="","",IF(Txn!$X107="","",Txn!$X107))</f>
        <v>0</v>
      </c>
      <c r="E201" s="39">
        <f>IF($D201="","",IFERROR(VLOOKUP($D201,AcctTbl,2,0),""))</f>
        <v>0</v>
      </c>
      <c r="F201" s="39">
        <f>IF($D201="","",IFERROR(VLOOKUP($D201,AcctTbl,3,0),""))</f>
        <v>0</v>
      </c>
      <c r="G201" s="39">
        <f>IF(Txn!$B107="","",Txn!$D107)</f>
        <v>0</v>
      </c>
      <c r="H201" s="38">
        <f>IF(Txn!$B107="","",Txn!$E107)</f>
        <v>0</v>
      </c>
      <c r="I201" s="40">
        <f>IF(Txn!$B107="",0,Txn!$O107)</f>
        <v>0</v>
      </c>
      <c r="J201" s="40">
        <f>IF(Txn!$B107="",0,Txn!$P107)</f>
        <v>0</v>
      </c>
      <c r="K201" s="41">
        <f>IF($A201="","",IFERROR(VALUE(MID($A201,6,2)),""))</f>
        <v>0</v>
      </c>
      <c r="L201" s="39">
        <f>IF(Txn!$K107="","",Txn!$K107)</f>
        <v>0</v>
      </c>
      <c r="N201" s="42">
        <f>IF($D201="",0,COUNTIF(BankAccts,$D201))</f>
        <v>0</v>
      </c>
    </row>
    <row r="202" spans="1:14">
      <c r="A202" s="38">
        <f>IF(Txn!$B107="","",Txn!$B107)</f>
        <v>0</v>
      </c>
      <c r="B202" s="38">
        <f>IF(Txn!$B107="","",Txn!$C107)</f>
        <v>0</v>
      </c>
      <c r="C202" s="39">
        <f>IF(Txn!$B107="","","تراکنش بانکی")</f>
        <v>0</v>
      </c>
      <c r="D202" s="38">
        <f>IF(Txn!$B107="","",IF(IF(Txn!$U107="TRF",Txn!$Y107,Txn!$Z107)="","",IF(Txn!$U107="TRF",Txn!$Y107,Txn!$Z107)))</f>
        <v>0</v>
      </c>
      <c r="E202" s="39">
        <f>IF($D202="","",IFERROR(VLOOKUP($D202,AcctTbl,2,0),""))</f>
        <v>0</v>
      </c>
      <c r="F202" s="39">
        <f>IF($D202="","",IFERROR(VLOOKUP($D202,AcctTbl,3,0),""))</f>
        <v>0</v>
      </c>
      <c r="G202" s="39">
        <f>IF(Txn!$B107="","",Txn!$D107)</f>
        <v>0</v>
      </c>
      <c r="H202" s="38">
        <f>IF(Txn!$B107="","",Txn!$E107)</f>
        <v>0</v>
      </c>
      <c r="I202" s="40">
        <f>IF(Txn!$B107="",0,Txn!$Q107)</f>
        <v>0</v>
      </c>
      <c r="J202" s="40">
        <f>IF(Txn!$B107="",0,Txn!$R107)</f>
        <v>0</v>
      </c>
      <c r="K202" s="41">
        <f>IF($A202="","",IFERROR(VALUE(MID($A202,6,2)),""))</f>
        <v>0</v>
      </c>
      <c r="L202" s="39">
        <f>IF(Txn!$K107="","","طرف مقابل — "&amp;Txn!$K107)</f>
        <v>0</v>
      </c>
      <c r="N202" s="42">
        <f>IF($D202="",0,COUNTIF(BankAccts,$D202))</f>
        <v>0</v>
      </c>
    </row>
    <row r="203" spans="1:14">
      <c r="A203" s="38">
        <f>IF(Txn!$B108="","",Txn!$B108)</f>
        <v>0</v>
      </c>
      <c r="B203" s="38">
        <f>IF(Txn!$B108="","",Txn!$C108)</f>
        <v>0</v>
      </c>
      <c r="C203" s="39">
        <f>IF(Txn!$B108="","","تراکنش بانکی")</f>
        <v>0</v>
      </c>
      <c r="D203" s="38">
        <f>IF(Txn!$B108="","",IF(Txn!$X108="","",Txn!$X108))</f>
        <v>0</v>
      </c>
      <c r="E203" s="39">
        <f>IF($D203="","",IFERROR(VLOOKUP($D203,AcctTbl,2,0),""))</f>
        <v>0</v>
      </c>
      <c r="F203" s="39">
        <f>IF($D203="","",IFERROR(VLOOKUP($D203,AcctTbl,3,0),""))</f>
        <v>0</v>
      </c>
      <c r="G203" s="39">
        <f>IF(Txn!$B108="","",Txn!$D108)</f>
        <v>0</v>
      </c>
      <c r="H203" s="38">
        <f>IF(Txn!$B108="","",Txn!$E108)</f>
        <v>0</v>
      </c>
      <c r="I203" s="40">
        <f>IF(Txn!$B108="",0,Txn!$O108)</f>
        <v>0</v>
      </c>
      <c r="J203" s="40">
        <f>IF(Txn!$B108="",0,Txn!$P108)</f>
        <v>0</v>
      </c>
      <c r="K203" s="41">
        <f>IF($A203="","",IFERROR(VALUE(MID($A203,6,2)),""))</f>
        <v>0</v>
      </c>
      <c r="L203" s="39">
        <f>IF(Txn!$K108="","",Txn!$K108)</f>
        <v>0</v>
      </c>
      <c r="N203" s="42">
        <f>IF($D203="",0,COUNTIF(BankAccts,$D203))</f>
        <v>0</v>
      </c>
    </row>
    <row r="204" spans="1:14">
      <c r="A204" s="38">
        <f>IF(Txn!$B108="","",Txn!$B108)</f>
        <v>0</v>
      </c>
      <c r="B204" s="38">
        <f>IF(Txn!$B108="","",Txn!$C108)</f>
        <v>0</v>
      </c>
      <c r="C204" s="39">
        <f>IF(Txn!$B108="","","تراکنش بانکی")</f>
        <v>0</v>
      </c>
      <c r="D204" s="38">
        <f>IF(Txn!$B108="","",IF(IF(Txn!$U108="TRF",Txn!$Y108,Txn!$Z108)="","",IF(Txn!$U108="TRF",Txn!$Y108,Txn!$Z108)))</f>
        <v>0</v>
      </c>
      <c r="E204" s="39">
        <f>IF($D204="","",IFERROR(VLOOKUP($D204,AcctTbl,2,0),""))</f>
        <v>0</v>
      </c>
      <c r="F204" s="39">
        <f>IF($D204="","",IFERROR(VLOOKUP($D204,AcctTbl,3,0),""))</f>
        <v>0</v>
      </c>
      <c r="G204" s="39">
        <f>IF(Txn!$B108="","",Txn!$D108)</f>
        <v>0</v>
      </c>
      <c r="H204" s="38">
        <f>IF(Txn!$B108="","",Txn!$E108)</f>
        <v>0</v>
      </c>
      <c r="I204" s="40">
        <f>IF(Txn!$B108="",0,Txn!$Q108)</f>
        <v>0</v>
      </c>
      <c r="J204" s="40">
        <f>IF(Txn!$B108="",0,Txn!$R108)</f>
        <v>0</v>
      </c>
      <c r="K204" s="41">
        <f>IF($A204="","",IFERROR(VALUE(MID($A204,6,2)),""))</f>
        <v>0</v>
      </c>
      <c r="L204" s="39">
        <f>IF(Txn!$K108="","","طرف مقابل — "&amp;Txn!$K108)</f>
        <v>0</v>
      </c>
      <c r="N204" s="42">
        <f>IF($D204="",0,COUNTIF(BankAccts,$D204))</f>
        <v>0</v>
      </c>
    </row>
    <row r="205" spans="1:14">
      <c r="A205" s="38">
        <f>IF(Txn!$B109="","",Txn!$B109)</f>
        <v>0</v>
      </c>
      <c r="B205" s="38">
        <f>IF(Txn!$B109="","",Txn!$C109)</f>
        <v>0</v>
      </c>
      <c r="C205" s="39">
        <f>IF(Txn!$B109="","","تراکنش بانکی")</f>
        <v>0</v>
      </c>
      <c r="D205" s="38">
        <f>IF(Txn!$B109="","",IF(Txn!$X109="","",Txn!$X109))</f>
        <v>0</v>
      </c>
      <c r="E205" s="39">
        <f>IF($D205="","",IFERROR(VLOOKUP($D205,AcctTbl,2,0),""))</f>
        <v>0</v>
      </c>
      <c r="F205" s="39">
        <f>IF($D205="","",IFERROR(VLOOKUP($D205,AcctTbl,3,0),""))</f>
        <v>0</v>
      </c>
      <c r="G205" s="39">
        <f>IF(Txn!$B109="","",Txn!$D109)</f>
        <v>0</v>
      </c>
      <c r="H205" s="38">
        <f>IF(Txn!$B109="","",Txn!$E109)</f>
        <v>0</v>
      </c>
      <c r="I205" s="40">
        <f>IF(Txn!$B109="",0,Txn!$O109)</f>
        <v>0</v>
      </c>
      <c r="J205" s="40">
        <f>IF(Txn!$B109="",0,Txn!$P109)</f>
        <v>0</v>
      </c>
      <c r="K205" s="41">
        <f>IF($A205="","",IFERROR(VALUE(MID($A205,6,2)),""))</f>
        <v>0</v>
      </c>
      <c r="L205" s="39">
        <f>IF(Txn!$K109="","",Txn!$K109)</f>
        <v>0</v>
      </c>
      <c r="N205" s="42">
        <f>IF($D205="",0,COUNTIF(BankAccts,$D205))</f>
        <v>0</v>
      </c>
    </row>
    <row r="206" spans="1:14">
      <c r="A206" s="38">
        <f>IF(Txn!$B109="","",Txn!$B109)</f>
        <v>0</v>
      </c>
      <c r="B206" s="38">
        <f>IF(Txn!$B109="","",Txn!$C109)</f>
        <v>0</v>
      </c>
      <c r="C206" s="39">
        <f>IF(Txn!$B109="","","تراکنش بانکی")</f>
        <v>0</v>
      </c>
      <c r="D206" s="38">
        <f>IF(Txn!$B109="","",IF(IF(Txn!$U109="TRF",Txn!$Y109,Txn!$Z109)="","",IF(Txn!$U109="TRF",Txn!$Y109,Txn!$Z109)))</f>
        <v>0</v>
      </c>
      <c r="E206" s="39">
        <f>IF($D206="","",IFERROR(VLOOKUP($D206,AcctTbl,2,0),""))</f>
        <v>0</v>
      </c>
      <c r="F206" s="39">
        <f>IF($D206="","",IFERROR(VLOOKUP($D206,AcctTbl,3,0),""))</f>
        <v>0</v>
      </c>
      <c r="G206" s="39">
        <f>IF(Txn!$B109="","",Txn!$D109)</f>
        <v>0</v>
      </c>
      <c r="H206" s="38">
        <f>IF(Txn!$B109="","",Txn!$E109)</f>
        <v>0</v>
      </c>
      <c r="I206" s="40">
        <f>IF(Txn!$B109="",0,Txn!$Q109)</f>
        <v>0</v>
      </c>
      <c r="J206" s="40">
        <f>IF(Txn!$B109="",0,Txn!$R109)</f>
        <v>0</v>
      </c>
      <c r="K206" s="41">
        <f>IF($A206="","",IFERROR(VALUE(MID($A206,6,2)),""))</f>
        <v>0</v>
      </c>
      <c r="L206" s="39">
        <f>IF(Txn!$K109="","","طرف مقابل — "&amp;Txn!$K109)</f>
        <v>0</v>
      </c>
      <c r="N206" s="42">
        <f>IF($D206="",0,COUNTIF(BankAccts,$D206))</f>
        <v>0</v>
      </c>
    </row>
    <row r="207" spans="1:14">
      <c r="A207" s="38">
        <f>IF(Txn!$B110="","",Txn!$B110)</f>
        <v>0</v>
      </c>
      <c r="B207" s="38">
        <f>IF(Txn!$B110="","",Txn!$C110)</f>
        <v>0</v>
      </c>
      <c r="C207" s="39">
        <f>IF(Txn!$B110="","","تراکنش بانکی")</f>
        <v>0</v>
      </c>
      <c r="D207" s="38">
        <f>IF(Txn!$B110="","",IF(Txn!$X110="","",Txn!$X110))</f>
        <v>0</v>
      </c>
      <c r="E207" s="39">
        <f>IF($D207="","",IFERROR(VLOOKUP($D207,AcctTbl,2,0),""))</f>
        <v>0</v>
      </c>
      <c r="F207" s="39">
        <f>IF($D207="","",IFERROR(VLOOKUP($D207,AcctTbl,3,0),""))</f>
        <v>0</v>
      </c>
      <c r="G207" s="39">
        <f>IF(Txn!$B110="","",Txn!$D110)</f>
        <v>0</v>
      </c>
      <c r="H207" s="38">
        <f>IF(Txn!$B110="","",Txn!$E110)</f>
        <v>0</v>
      </c>
      <c r="I207" s="40">
        <f>IF(Txn!$B110="",0,Txn!$O110)</f>
        <v>0</v>
      </c>
      <c r="J207" s="40">
        <f>IF(Txn!$B110="",0,Txn!$P110)</f>
        <v>0</v>
      </c>
      <c r="K207" s="41">
        <f>IF($A207="","",IFERROR(VALUE(MID($A207,6,2)),""))</f>
        <v>0</v>
      </c>
      <c r="L207" s="39">
        <f>IF(Txn!$K110="","",Txn!$K110)</f>
        <v>0</v>
      </c>
      <c r="N207" s="42">
        <f>IF($D207="",0,COUNTIF(BankAccts,$D207))</f>
        <v>0</v>
      </c>
    </row>
    <row r="208" spans="1:14">
      <c r="A208" s="38">
        <f>IF(Txn!$B110="","",Txn!$B110)</f>
        <v>0</v>
      </c>
      <c r="B208" s="38">
        <f>IF(Txn!$B110="","",Txn!$C110)</f>
        <v>0</v>
      </c>
      <c r="C208" s="39">
        <f>IF(Txn!$B110="","","تراکنش بانکی")</f>
        <v>0</v>
      </c>
      <c r="D208" s="38">
        <f>IF(Txn!$B110="","",IF(IF(Txn!$U110="TRF",Txn!$Y110,Txn!$Z110)="","",IF(Txn!$U110="TRF",Txn!$Y110,Txn!$Z110)))</f>
        <v>0</v>
      </c>
      <c r="E208" s="39">
        <f>IF($D208="","",IFERROR(VLOOKUP($D208,AcctTbl,2,0),""))</f>
        <v>0</v>
      </c>
      <c r="F208" s="39">
        <f>IF($D208="","",IFERROR(VLOOKUP($D208,AcctTbl,3,0),""))</f>
        <v>0</v>
      </c>
      <c r="G208" s="39">
        <f>IF(Txn!$B110="","",Txn!$D110)</f>
        <v>0</v>
      </c>
      <c r="H208" s="38">
        <f>IF(Txn!$B110="","",Txn!$E110)</f>
        <v>0</v>
      </c>
      <c r="I208" s="40">
        <f>IF(Txn!$B110="",0,Txn!$Q110)</f>
        <v>0</v>
      </c>
      <c r="J208" s="40">
        <f>IF(Txn!$B110="",0,Txn!$R110)</f>
        <v>0</v>
      </c>
      <c r="K208" s="41">
        <f>IF($A208="","",IFERROR(VALUE(MID($A208,6,2)),""))</f>
        <v>0</v>
      </c>
      <c r="L208" s="39">
        <f>IF(Txn!$K110="","","طرف مقابل — "&amp;Txn!$K110)</f>
        <v>0</v>
      </c>
      <c r="N208" s="42">
        <f>IF($D208="",0,COUNTIF(BankAccts,$D208))</f>
        <v>0</v>
      </c>
    </row>
    <row r="209" spans="1:14">
      <c r="A209" s="38">
        <f>IF(Txn!$B111="","",Txn!$B111)</f>
        <v>0</v>
      </c>
      <c r="B209" s="38">
        <f>IF(Txn!$B111="","",Txn!$C111)</f>
        <v>0</v>
      </c>
      <c r="C209" s="39">
        <f>IF(Txn!$B111="","","تراکنش بانکی")</f>
        <v>0</v>
      </c>
      <c r="D209" s="38">
        <f>IF(Txn!$B111="","",IF(Txn!$X111="","",Txn!$X111))</f>
        <v>0</v>
      </c>
      <c r="E209" s="39">
        <f>IF($D209="","",IFERROR(VLOOKUP($D209,AcctTbl,2,0),""))</f>
        <v>0</v>
      </c>
      <c r="F209" s="39">
        <f>IF($D209="","",IFERROR(VLOOKUP($D209,AcctTbl,3,0),""))</f>
        <v>0</v>
      </c>
      <c r="G209" s="39">
        <f>IF(Txn!$B111="","",Txn!$D111)</f>
        <v>0</v>
      </c>
      <c r="H209" s="38">
        <f>IF(Txn!$B111="","",Txn!$E111)</f>
        <v>0</v>
      </c>
      <c r="I209" s="40">
        <f>IF(Txn!$B111="",0,Txn!$O111)</f>
        <v>0</v>
      </c>
      <c r="J209" s="40">
        <f>IF(Txn!$B111="",0,Txn!$P111)</f>
        <v>0</v>
      </c>
      <c r="K209" s="41">
        <f>IF($A209="","",IFERROR(VALUE(MID($A209,6,2)),""))</f>
        <v>0</v>
      </c>
      <c r="L209" s="39">
        <f>IF(Txn!$K111="","",Txn!$K111)</f>
        <v>0</v>
      </c>
      <c r="N209" s="42">
        <f>IF($D209="",0,COUNTIF(BankAccts,$D209))</f>
        <v>0</v>
      </c>
    </row>
    <row r="210" spans="1:14">
      <c r="A210" s="38">
        <f>IF(Txn!$B111="","",Txn!$B111)</f>
        <v>0</v>
      </c>
      <c r="B210" s="38">
        <f>IF(Txn!$B111="","",Txn!$C111)</f>
        <v>0</v>
      </c>
      <c r="C210" s="39">
        <f>IF(Txn!$B111="","","تراکنش بانکی")</f>
        <v>0</v>
      </c>
      <c r="D210" s="38">
        <f>IF(Txn!$B111="","",IF(IF(Txn!$U111="TRF",Txn!$Y111,Txn!$Z111)="","",IF(Txn!$U111="TRF",Txn!$Y111,Txn!$Z111)))</f>
        <v>0</v>
      </c>
      <c r="E210" s="39">
        <f>IF($D210="","",IFERROR(VLOOKUP($D210,AcctTbl,2,0),""))</f>
        <v>0</v>
      </c>
      <c r="F210" s="39">
        <f>IF($D210="","",IFERROR(VLOOKUP($D210,AcctTbl,3,0),""))</f>
        <v>0</v>
      </c>
      <c r="G210" s="39">
        <f>IF(Txn!$B111="","",Txn!$D111)</f>
        <v>0</v>
      </c>
      <c r="H210" s="38">
        <f>IF(Txn!$B111="","",Txn!$E111)</f>
        <v>0</v>
      </c>
      <c r="I210" s="40">
        <f>IF(Txn!$B111="",0,Txn!$Q111)</f>
        <v>0</v>
      </c>
      <c r="J210" s="40">
        <f>IF(Txn!$B111="",0,Txn!$R111)</f>
        <v>0</v>
      </c>
      <c r="K210" s="41">
        <f>IF($A210="","",IFERROR(VALUE(MID($A210,6,2)),""))</f>
        <v>0</v>
      </c>
      <c r="L210" s="39">
        <f>IF(Txn!$K111="","","طرف مقابل — "&amp;Txn!$K111)</f>
        <v>0</v>
      </c>
      <c r="N210" s="42">
        <f>IF($D210="",0,COUNTIF(BankAccts,$D210))</f>
        <v>0</v>
      </c>
    </row>
    <row r="211" spans="1:14">
      <c r="A211" s="38">
        <f>IF(Txn!$B112="","",Txn!$B112)</f>
        <v>0</v>
      </c>
      <c r="B211" s="38">
        <f>IF(Txn!$B112="","",Txn!$C112)</f>
        <v>0</v>
      </c>
      <c r="C211" s="39">
        <f>IF(Txn!$B112="","","تراکنش بانکی")</f>
        <v>0</v>
      </c>
      <c r="D211" s="38">
        <f>IF(Txn!$B112="","",IF(Txn!$X112="","",Txn!$X112))</f>
        <v>0</v>
      </c>
      <c r="E211" s="39">
        <f>IF($D211="","",IFERROR(VLOOKUP($D211,AcctTbl,2,0),""))</f>
        <v>0</v>
      </c>
      <c r="F211" s="39">
        <f>IF($D211="","",IFERROR(VLOOKUP($D211,AcctTbl,3,0),""))</f>
        <v>0</v>
      </c>
      <c r="G211" s="39">
        <f>IF(Txn!$B112="","",Txn!$D112)</f>
        <v>0</v>
      </c>
      <c r="H211" s="38">
        <f>IF(Txn!$B112="","",Txn!$E112)</f>
        <v>0</v>
      </c>
      <c r="I211" s="40">
        <f>IF(Txn!$B112="",0,Txn!$O112)</f>
        <v>0</v>
      </c>
      <c r="J211" s="40">
        <f>IF(Txn!$B112="",0,Txn!$P112)</f>
        <v>0</v>
      </c>
      <c r="K211" s="41">
        <f>IF($A211="","",IFERROR(VALUE(MID($A211,6,2)),""))</f>
        <v>0</v>
      </c>
      <c r="L211" s="39">
        <f>IF(Txn!$K112="","",Txn!$K112)</f>
        <v>0</v>
      </c>
      <c r="N211" s="42">
        <f>IF($D211="",0,COUNTIF(BankAccts,$D211))</f>
        <v>0</v>
      </c>
    </row>
    <row r="212" spans="1:14">
      <c r="A212" s="38">
        <f>IF(Txn!$B112="","",Txn!$B112)</f>
        <v>0</v>
      </c>
      <c r="B212" s="38">
        <f>IF(Txn!$B112="","",Txn!$C112)</f>
        <v>0</v>
      </c>
      <c r="C212" s="39">
        <f>IF(Txn!$B112="","","تراکنش بانکی")</f>
        <v>0</v>
      </c>
      <c r="D212" s="38">
        <f>IF(Txn!$B112="","",IF(IF(Txn!$U112="TRF",Txn!$Y112,Txn!$Z112)="","",IF(Txn!$U112="TRF",Txn!$Y112,Txn!$Z112)))</f>
        <v>0</v>
      </c>
      <c r="E212" s="39">
        <f>IF($D212="","",IFERROR(VLOOKUP($D212,AcctTbl,2,0),""))</f>
        <v>0</v>
      </c>
      <c r="F212" s="39">
        <f>IF($D212="","",IFERROR(VLOOKUP($D212,AcctTbl,3,0),""))</f>
        <v>0</v>
      </c>
      <c r="G212" s="39">
        <f>IF(Txn!$B112="","",Txn!$D112)</f>
        <v>0</v>
      </c>
      <c r="H212" s="38">
        <f>IF(Txn!$B112="","",Txn!$E112)</f>
        <v>0</v>
      </c>
      <c r="I212" s="40">
        <f>IF(Txn!$B112="",0,Txn!$Q112)</f>
        <v>0</v>
      </c>
      <c r="J212" s="40">
        <f>IF(Txn!$B112="",0,Txn!$R112)</f>
        <v>0</v>
      </c>
      <c r="K212" s="41">
        <f>IF($A212="","",IFERROR(VALUE(MID($A212,6,2)),""))</f>
        <v>0</v>
      </c>
      <c r="L212" s="39">
        <f>IF(Txn!$K112="","","طرف مقابل — "&amp;Txn!$K112)</f>
        <v>0</v>
      </c>
      <c r="N212" s="42">
        <f>IF($D212="",0,COUNTIF(BankAccts,$D212))</f>
        <v>0</v>
      </c>
    </row>
    <row r="213" spans="1:14">
      <c r="A213" s="38">
        <f>IF(Txn!$B113="","",Txn!$B113)</f>
        <v>0</v>
      </c>
      <c r="B213" s="38">
        <f>IF(Txn!$B113="","",Txn!$C113)</f>
        <v>0</v>
      </c>
      <c r="C213" s="39">
        <f>IF(Txn!$B113="","","تراکنش بانکی")</f>
        <v>0</v>
      </c>
      <c r="D213" s="38">
        <f>IF(Txn!$B113="","",IF(Txn!$X113="","",Txn!$X113))</f>
        <v>0</v>
      </c>
      <c r="E213" s="39">
        <f>IF($D213="","",IFERROR(VLOOKUP($D213,AcctTbl,2,0),""))</f>
        <v>0</v>
      </c>
      <c r="F213" s="39">
        <f>IF($D213="","",IFERROR(VLOOKUP($D213,AcctTbl,3,0),""))</f>
        <v>0</v>
      </c>
      <c r="G213" s="39">
        <f>IF(Txn!$B113="","",Txn!$D113)</f>
        <v>0</v>
      </c>
      <c r="H213" s="38">
        <f>IF(Txn!$B113="","",Txn!$E113)</f>
        <v>0</v>
      </c>
      <c r="I213" s="40">
        <f>IF(Txn!$B113="",0,Txn!$O113)</f>
        <v>0</v>
      </c>
      <c r="J213" s="40">
        <f>IF(Txn!$B113="",0,Txn!$P113)</f>
        <v>0</v>
      </c>
      <c r="K213" s="41">
        <f>IF($A213="","",IFERROR(VALUE(MID($A213,6,2)),""))</f>
        <v>0</v>
      </c>
      <c r="L213" s="39">
        <f>IF(Txn!$K113="","",Txn!$K113)</f>
        <v>0</v>
      </c>
      <c r="N213" s="42">
        <f>IF($D213="",0,COUNTIF(BankAccts,$D213))</f>
        <v>0</v>
      </c>
    </row>
    <row r="214" spans="1:14">
      <c r="A214" s="38">
        <f>IF(Txn!$B113="","",Txn!$B113)</f>
        <v>0</v>
      </c>
      <c r="B214" s="38">
        <f>IF(Txn!$B113="","",Txn!$C113)</f>
        <v>0</v>
      </c>
      <c r="C214" s="39">
        <f>IF(Txn!$B113="","","تراکنش بانکی")</f>
        <v>0</v>
      </c>
      <c r="D214" s="38">
        <f>IF(Txn!$B113="","",IF(IF(Txn!$U113="TRF",Txn!$Y113,Txn!$Z113)="","",IF(Txn!$U113="TRF",Txn!$Y113,Txn!$Z113)))</f>
        <v>0</v>
      </c>
      <c r="E214" s="39">
        <f>IF($D214="","",IFERROR(VLOOKUP($D214,AcctTbl,2,0),""))</f>
        <v>0</v>
      </c>
      <c r="F214" s="39">
        <f>IF($D214="","",IFERROR(VLOOKUP($D214,AcctTbl,3,0),""))</f>
        <v>0</v>
      </c>
      <c r="G214" s="39">
        <f>IF(Txn!$B113="","",Txn!$D113)</f>
        <v>0</v>
      </c>
      <c r="H214" s="38">
        <f>IF(Txn!$B113="","",Txn!$E113)</f>
        <v>0</v>
      </c>
      <c r="I214" s="40">
        <f>IF(Txn!$B113="",0,Txn!$Q113)</f>
        <v>0</v>
      </c>
      <c r="J214" s="40">
        <f>IF(Txn!$B113="",0,Txn!$R113)</f>
        <v>0</v>
      </c>
      <c r="K214" s="41">
        <f>IF($A214="","",IFERROR(VALUE(MID($A214,6,2)),""))</f>
        <v>0</v>
      </c>
      <c r="L214" s="39">
        <f>IF(Txn!$K113="","","طرف مقابل — "&amp;Txn!$K113)</f>
        <v>0</v>
      </c>
      <c r="N214" s="42">
        <f>IF($D214="",0,COUNTIF(BankAccts,$D214))</f>
        <v>0</v>
      </c>
    </row>
    <row r="215" spans="1:14">
      <c r="A215" s="38">
        <f>IF(Txn!$B114="","",Txn!$B114)</f>
        <v>0</v>
      </c>
      <c r="B215" s="38">
        <f>IF(Txn!$B114="","",Txn!$C114)</f>
        <v>0</v>
      </c>
      <c r="C215" s="39">
        <f>IF(Txn!$B114="","","تراکنش بانکی")</f>
        <v>0</v>
      </c>
      <c r="D215" s="38">
        <f>IF(Txn!$B114="","",IF(Txn!$X114="","",Txn!$X114))</f>
        <v>0</v>
      </c>
      <c r="E215" s="39">
        <f>IF($D215="","",IFERROR(VLOOKUP($D215,AcctTbl,2,0),""))</f>
        <v>0</v>
      </c>
      <c r="F215" s="39">
        <f>IF($D215="","",IFERROR(VLOOKUP($D215,AcctTbl,3,0),""))</f>
        <v>0</v>
      </c>
      <c r="G215" s="39">
        <f>IF(Txn!$B114="","",Txn!$D114)</f>
        <v>0</v>
      </c>
      <c r="H215" s="38">
        <f>IF(Txn!$B114="","",Txn!$E114)</f>
        <v>0</v>
      </c>
      <c r="I215" s="40">
        <f>IF(Txn!$B114="",0,Txn!$O114)</f>
        <v>0</v>
      </c>
      <c r="J215" s="40">
        <f>IF(Txn!$B114="",0,Txn!$P114)</f>
        <v>0</v>
      </c>
      <c r="K215" s="41">
        <f>IF($A215="","",IFERROR(VALUE(MID($A215,6,2)),""))</f>
        <v>0</v>
      </c>
      <c r="L215" s="39">
        <f>IF(Txn!$K114="","",Txn!$K114)</f>
        <v>0</v>
      </c>
      <c r="N215" s="42">
        <f>IF($D215="",0,COUNTIF(BankAccts,$D215))</f>
        <v>0</v>
      </c>
    </row>
    <row r="216" spans="1:14">
      <c r="A216" s="38">
        <f>IF(Txn!$B114="","",Txn!$B114)</f>
        <v>0</v>
      </c>
      <c r="B216" s="38">
        <f>IF(Txn!$B114="","",Txn!$C114)</f>
        <v>0</v>
      </c>
      <c r="C216" s="39">
        <f>IF(Txn!$B114="","","تراکنش بانکی")</f>
        <v>0</v>
      </c>
      <c r="D216" s="38">
        <f>IF(Txn!$B114="","",IF(IF(Txn!$U114="TRF",Txn!$Y114,Txn!$Z114)="","",IF(Txn!$U114="TRF",Txn!$Y114,Txn!$Z114)))</f>
        <v>0</v>
      </c>
      <c r="E216" s="39">
        <f>IF($D216="","",IFERROR(VLOOKUP($D216,AcctTbl,2,0),""))</f>
        <v>0</v>
      </c>
      <c r="F216" s="39">
        <f>IF($D216="","",IFERROR(VLOOKUP($D216,AcctTbl,3,0),""))</f>
        <v>0</v>
      </c>
      <c r="G216" s="39">
        <f>IF(Txn!$B114="","",Txn!$D114)</f>
        <v>0</v>
      </c>
      <c r="H216" s="38">
        <f>IF(Txn!$B114="","",Txn!$E114)</f>
        <v>0</v>
      </c>
      <c r="I216" s="40">
        <f>IF(Txn!$B114="",0,Txn!$Q114)</f>
        <v>0</v>
      </c>
      <c r="J216" s="40">
        <f>IF(Txn!$B114="",0,Txn!$R114)</f>
        <v>0</v>
      </c>
      <c r="K216" s="41">
        <f>IF($A216="","",IFERROR(VALUE(MID($A216,6,2)),""))</f>
        <v>0</v>
      </c>
      <c r="L216" s="39">
        <f>IF(Txn!$K114="","","طرف مقابل — "&amp;Txn!$K114)</f>
        <v>0</v>
      </c>
      <c r="N216" s="42">
        <f>IF($D216="",0,COUNTIF(BankAccts,$D216))</f>
        <v>0</v>
      </c>
    </row>
    <row r="217" spans="1:14">
      <c r="A217" s="38">
        <f>IF(Txn!$B115="","",Txn!$B115)</f>
        <v>0</v>
      </c>
      <c r="B217" s="38">
        <f>IF(Txn!$B115="","",Txn!$C115)</f>
        <v>0</v>
      </c>
      <c r="C217" s="39">
        <f>IF(Txn!$B115="","","تراکنش بانکی")</f>
        <v>0</v>
      </c>
      <c r="D217" s="38">
        <f>IF(Txn!$B115="","",IF(Txn!$X115="","",Txn!$X115))</f>
        <v>0</v>
      </c>
      <c r="E217" s="39">
        <f>IF($D217="","",IFERROR(VLOOKUP($D217,AcctTbl,2,0),""))</f>
        <v>0</v>
      </c>
      <c r="F217" s="39">
        <f>IF($D217="","",IFERROR(VLOOKUP($D217,AcctTbl,3,0),""))</f>
        <v>0</v>
      </c>
      <c r="G217" s="39">
        <f>IF(Txn!$B115="","",Txn!$D115)</f>
        <v>0</v>
      </c>
      <c r="H217" s="38">
        <f>IF(Txn!$B115="","",Txn!$E115)</f>
        <v>0</v>
      </c>
      <c r="I217" s="40">
        <f>IF(Txn!$B115="",0,Txn!$O115)</f>
        <v>0</v>
      </c>
      <c r="J217" s="40">
        <f>IF(Txn!$B115="",0,Txn!$P115)</f>
        <v>0</v>
      </c>
      <c r="K217" s="41">
        <f>IF($A217="","",IFERROR(VALUE(MID($A217,6,2)),""))</f>
        <v>0</v>
      </c>
      <c r="L217" s="39">
        <f>IF(Txn!$K115="","",Txn!$K115)</f>
        <v>0</v>
      </c>
      <c r="N217" s="42">
        <f>IF($D217="",0,COUNTIF(BankAccts,$D217))</f>
        <v>0</v>
      </c>
    </row>
    <row r="218" spans="1:14">
      <c r="A218" s="38">
        <f>IF(Txn!$B115="","",Txn!$B115)</f>
        <v>0</v>
      </c>
      <c r="B218" s="38">
        <f>IF(Txn!$B115="","",Txn!$C115)</f>
        <v>0</v>
      </c>
      <c r="C218" s="39">
        <f>IF(Txn!$B115="","","تراکنش بانکی")</f>
        <v>0</v>
      </c>
      <c r="D218" s="38">
        <f>IF(Txn!$B115="","",IF(IF(Txn!$U115="TRF",Txn!$Y115,Txn!$Z115)="","",IF(Txn!$U115="TRF",Txn!$Y115,Txn!$Z115)))</f>
        <v>0</v>
      </c>
      <c r="E218" s="39">
        <f>IF($D218="","",IFERROR(VLOOKUP($D218,AcctTbl,2,0),""))</f>
        <v>0</v>
      </c>
      <c r="F218" s="39">
        <f>IF($D218="","",IFERROR(VLOOKUP($D218,AcctTbl,3,0),""))</f>
        <v>0</v>
      </c>
      <c r="G218" s="39">
        <f>IF(Txn!$B115="","",Txn!$D115)</f>
        <v>0</v>
      </c>
      <c r="H218" s="38">
        <f>IF(Txn!$B115="","",Txn!$E115)</f>
        <v>0</v>
      </c>
      <c r="I218" s="40">
        <f>IF(Txn!$B115="",0,Txn!$Q115)</f>
        <v>0</v>
      </c>
      <c r="J218" s="40">
        <f>IF(Txn!$B115="",0,Txn!$R115)</f>
        <v>0</v>
      </c>
      <c r="K218" s="41">
        <f>IF($A218="","",IFERROR(VALUE(MID($A218,6,2)),""))</f>
        <v>0</v>
      </c>
      <c r="L218" s="39">
        <f>IF(Txn!$K115="","","طرف مقابل — "&amp;Txn!$K115)</f>
        <v>0</v>
      </c>
      <c r="N218" s="42">
        <f>IF($D218="",0,COUNTIF(BankAccts,$D218))</f>
        <v>0</v>
      </c>
    </row>
    <row r="219" spans="1:14">
      <c r="A219" s="38">
        <f>IF(Txn!$B116="","",Txn!$B116)</f>
        <v>0</v>
      </c>
      <c r="B219" s="38">
        <f>IF(Txn!$B116="","",Txn!$C116)</f>
        <v>0</v>
      </c>
      <c r="C219" s="39">
        <f>IF(Txn!$B116="","","تراکنش بانکی")</f>
        <v>0</v>
      </c>
      <c r="D219" s="38">
        <f>IF(Txn!$B116="","",IF(Txn!$X116="","",Txn!$X116))</f>
        <v>0</v>
      </c>
      <c r="E219" s="39">
        <f>IF($D219="","",IFERROR(VLOOKUP($D219,AcctTbl,2,0),""))</f>
        <v>0</v>
      </c>
      <c r="F219" s="39">
        <f>IF($D219="","",IFERROR(VLOOKUP($D219,AcctTbl,3,0),""))</f>
        <v>0</v>
      </c>
      <c r="G219" s="39">
        <f>IF(Txn!$B116="","",Txn!$D116)</f>
        <v>0</v>
      </c>
      <c r="H219" s="38">
        <f>IF(Txn!$B116="","",Txn!$E116)</f>
        <v>0</v>
      </c>
      <c r="I219" s="40">
        <f>IF(Txn!$B116="",0,Txn!$O116)</f>
        <v>0</v>
      </c>
      <c r="J219" s="40">
        <f>IF(Txn!$B116="",0,Txn!$P116)</f>
        <v>0</v>
      </c>
      <c r="K219" s="41">
        <f>IF($A219="","",IFERROR(VALUE(MID($A219,6,2)),""))</f>
        <v>0</v>
      </c>
      <c r="L219" s="39">
        <f>IF(Txn!$K116="","",Txn!$K116)</f>
        <v>0</v>
      </c>
      <c r="N219" s="42">
        <f>IF($D219="",0,COUNTIF(BankAccts,$D219))</f>
        <v>0</v>
      </c>
    </row>
    <row r="220" spans="1:14">
      <c r="A220" s="38">
        <f>IF(Txn!$B116="","",Txn!$B116)</f>
        <v>0</v>
      </c>
      <c r="B220" s="38">
        <f>IF(Txn!$B116="","",Txn!$C116)</f>
        <v>0</v>
      </c>
      <c r="C220" s="39">
        <f>IF(Txn!$B116="","","تراکنش بانکی")</f>
        <v>0</v>
      </c>
      <c r="D220" s="38">
        <f>IF(Txn!$B116="","",IF(IF(Txn!$U116="TRF",Txn!$Y116,Txn!$Z116)="","",IF(Txn!$U116="TRF",Txn!$Y116,Txn!$Z116)))</f>
        <v>0</v>
      </c>
      <c r="E220" s="39">
        <f>IF($D220="","",IFERROR(VLOOKUP($D220,AcctTbl,2,0),""))</f>
        <v>0</v>
      </c>
      <c r="F220" s="39">
        <f>IF($D220="","",IFERROR(VLOOKUP($D220,AcctTbl,3,0),""))</f>
        <v>0</v>
      </c>
      <c r="G220" s="39">
        <f>IF(Txn!$B116="","",Txn!$D116)</f>
        <v>0</v>
      </c>
      <c r="H220" s="38">
        <f>IF(Txn!$B116="","",Txn!$E116)</f>
        <v>0</v>
      </c>
      <c r="I220" s="40">
        <f>IF(Txn!$B116="",0,Txn!$Q116)</f>
        <v>0</v>
      </c>
      <c r="J220" s="40">
        <f>IF(Txn!$B116="",0,Txn!$R116)</f>
        <v>0</v>
      </c>
      <c r="K220" s="41">
        <f>IF($A220="","",IFERROR(VALUE(MID($A220,6,2)),""))</f>
        <v>0</v>
      </c>
      <c r="L220" s="39">
        <f>IF(Txn!$K116="","","طرف مقابل — "&amp;Txn!$K116)</f>
        <v>0</v>
      </c>
      <c r="N220" s="42">
        <f>IF($D220="",0,COUNTIF(BankAccts,$D220))</f>
        <v>0</v>
      </c>
    </row>
    <row r="221" spans="1:14">
      <c r="A221" s="38">
        <f>IF(Txn!$B117="","",Txn!$B117)</f>
        <v>0</v>
      </c>
      <c r="B221" s="38">
        <f>IF(Txn!$B117="","",Txn!$C117)</f>
        <v>0</v>
      </c>
      <c r="C221" s="39">
        <f>IF(Txn!$B117="","","تراکنش بانکی")</f>
        <v>0</v>
      </c>
      <c r="D221" s="38">
        <f>IF(Txn!$B117="","",IF(Txn!$X117="","",Txn!$X117))</f>
        <v>0</v>
      </c>
      <c r="E221" s="39">
        <f>IF($D221="","",IFERROR(VLOOKUP($D221,AcctTbl,2,0),""))</f>
        <v>0</v>
      </c>
      <c r="F221" s="39">
        <f>IF($D221="","",IFERROR(VLOOKUP($D221,AcctTbl,3,0),""))</f>
        <v>0</v>
      </c>
      <c r="G221" s="39">
        <f>IF(Txn!$B117="","",Txn!$D117)</f>
        <v>0</v>
      </c>
      <c r="H221" s="38">
        <f>IF(Txn!$B117="","",Txn!$E117)</f>
        <v>0</v>
      </c>
      <c r="I221" s="40">
        <f>IF(Txn!$B117="",0,Txn!$O117)</f>
        <v>0</v>
      </c>
      <c r="J221" s="40">
        <f>IF(Txn!$B117="",0,Txn!$P117)</f>
        <v>0</v>
      </c>
      <c r="K221" s="41">
        <f>IF($A221="","",IFERROR(VALUE(MID($A221,6,2)),""))</f>
        <v>0</v>
      </c>
      <c r="L221" s="39">
        <f>IF(Txn!$K117="","",Txn!$K117)</f>
        <v>0</v>
      </c>
      <c r="N221" s="42">
        <f>IF($D221="",0,COUNTIF(BankAccts,$D221))</f>
        <v>0</v>
      </c>
    </row>
    <row r="222" spans="1:14">
      <c r="A222" s="38">
        <f>IF(Txn!$B117="","",Txn!$B117)</f>
        <v>0</v>
      </c>
      <c r="B222" s="38">
        <f>IF(Txn!$B117="","",Txn!$C117)</f>
        <v>0</v>
      </c>
      <c r="C222" s="39">
        <f>IF(Txn!$B117="","","تراکنش بانکی")</f>
        <v>0</v>
      </c>
      <c r="D222" s="38">
        <f>IF(Txn!$B117="","",IF(IF(Txn!$U117="TRF",Txn!$Y117,Txn!$Z117)="","",IF(Txn!$U117="TRF",Txn!$Y117,Txn!$Z117)))</f>
        <v>0</v>
      </c>
      <c r="E222" s="39">
        <f>IF($D222="","",IFERROR(VLOOKUP($D222,AcctTbl,2,0),""))</f>
        <v>0</v>
      </c>
      <c r="F222" s="39">
        <f>IF($D222="","",IFERROR(VLOOKUP($D222,AcctTbl,3,0),""))</f>
        <v>0</v>
      </c>
      <c r="G222" s="39">
        <f>IF(Txn!$B117="","",Txn!$D117)</f>
        <v>0</v>
      </c>
      <c r="H222" s="38">
        <f>IF(Txn!$B117="","",Txn!$E117)</f>
        <v>0</v>
      </c>
      <c r="I222" s="40">
        <f>IF(Txn!$B117="",0,Txn!$Q117)</f>
        <v>0</v>
      </c>
      <c r="J222" s="40">
        <f>IF(Txn!$B117="",0,Txn!$R117)</f>
        <v>0</v>
      </c>
      <c r="K222" s="41">
        <f>IF($A222="","",IFERROR(VALUE(MID($A222,6,2)),""))</f>
        <v>0</v>
      </c>
      <c r="L222" s="39">
        <f>IF(Txn!$K117="","","طرف مقابل — "&amp;Txn!$K117)</f>
        <v>0</v>
      </c>
      <c r="N222" s="42">
        <f>IF($D222="",0,COUNTIF(BankAccts,$D222))</f>
        <v>0</v>
      </c>
    </row>
    <row r="223" spans="1:14">
      <c r="A223" s="38">
        <f>IF(Txn!$B118="","",Txn!$B118)</f>
        <v>0</v>
      </c>
      <c r="B223" s="38">
        <f>IF(Txn!$B118="","",Txn!$C118)</f>
        <v>0</v>
      </c>
      <c r="C223" s="39">
        <f>IF(Txn!$B118="","","تراکنش بانکی")</f>
        <v>0</v>
      </c>
      <c r="D223" s="38">
        <f>IF(Txn!$B118="","",IF(Txn!$X118="","",Txn!$X118))</f>
        <v>0</v>
      </c>
      <c r="E223" s="39">
        <f>IF($D223="","",IFERROR(VLOOKUP($D223,AcctTbl,2,0),""))</f>
        <v>0</v>
      </c>
      <c r="F223" s="39">
        <f>IF($D223="","",IFERROR(VLOOKUP($D223,AcctTbl,3,0),""))</f>
        <v>0</v>
      </c>
      <c r="G223" s="39">
        <f>IF(Txn!$B118="","",Txn!$D118)</f>
        <v>0</v>
      </c>
      <c r="H223" s="38">
        <f>IF(Txn!$B118="","",Txn!$E118)</f>
        <v>0</v>
      </c>
      <c r="I223" s="40">
        <f>IF(Txn!$B118="",0,Txn!$O118)</f>
        <v>0</v>
      </c>
      <c r="J223" s="40">
        <f>IF(Txn!$B118="",0,Txn!$P118)</f>
        <v>0</v>
      </c>
      <c r="K223" s="41">
        <f>IF($A223="","",IFERROR(VALUE(MID($A223,6,2)),""))</f>
        <v>0</v>
      </c>
      <c r="L223" s="39">
        <f>IF(Txn!$K118="","",Txn!$K118)</f>
        <v>0</v>
      </c>
      <c r="N223" s="42">
        <f>IF($D223="",0,COUNTIF(BankAccts,$D223))</f>
        <v>0</v>
      </c>
    </row>
    <row r="224" spans="1:14">
      <c r="A224" s="38">
        <f>IF(Txn!$B118="","",Txn!$B118)</f>
        <v>0</v>
      </c>
      <c r="B224" s="38">
        <f>IF(Txn!$B118="","",Txn!$C118)</f>
        <v>0</v>
      </c>
      <c r="C224" s="39">
        <f>IF(Txn!$B118="","","تراکنش بانکی")</f>
        <v>0</v>
      </c>
      <c r="D224" s="38">
        <f>IF(Txn!$B118="","",IF(IF(Txn!$U118="TRF",Txn!$Y118,Txn!$Z118)="","",IF(Txn!$U118="TRF",Txn!$Y118,Txn!$Z118)))</f>
        <v>0</v>
      </c>
      <c r="E224" s="39">
        <f>IF($D224="","",IFERROR(VLOOKUP($D224,AcctTbl,2,0),""))</f>
        <v>0</v>
      </c>
      <c r="F224" s="39">
        <f>IF($D224="","",IFERROR(VLOOKUP($D224,AcctTbl,3,0),""))</f>
        <v>0</v>
      </c>
      <c r="G224" s="39">
        <f>IF(Txn!$B118="","",Txn!$D118)</f>
        <v>0</v>
      </c>
      <c r="H224" s="38">
        <f>IF(Txn!$B118="","",Txn!$E118)</f>
        <v>0</v>
      </c>
      <c r="I224" s="40">
        <f>IF(Txn!$B118="",0,Txn!$Q118)</f>
        <v>0</v>
      </c>
      <c r="J224" s="40">
        <f>IF(Txn!$B118="",0,Txn!$R118)</f>
        <v>0</v>
      </c>
      <c r="K224" s="41">
        <f>IF($A224="","",IFERROR(VALUE(MID($A224,6,2)),""))</f>
        <v>0</v>
      </c>
      <c r="L224" s="39">
        <f>IF(Txn!$K118="","","طرف مقابل — "&amp;Txn!$K118)</f>
        <v>0</v>
      </c>
      <c r="N224" s="42">
        <f>IF($D224="",0,COUNTIF(BankAccts,$D224))</f>
        <v>0</v>
      </c>
    </row>
    <row r="225" spans="1:14">
      <c r="A225" s="38">
        <f>IF(Txn!$B119="","",Txn!$B119)</f>
        <v>0</v>
      </c>
      <c r="B225" s="38">
        <f>IF(Txn!$B119="","",Txn!$C119)</f>
        <v>0</v>
      </c>
      <c r="C225" s="39">
        <f>IF(Txn!$B119="","","تراکنش بانکی")</f>
        <v>0</v>
      </c>
      <c r="D225" s="38">
        <f>IF(Txn!$B119="","",IF(Txn!$X119="","",Txn!$X119))</f>
        <v>0</v>
      </c>
      <c r="E225" s="39">
        <f>IF($D225="","",IFERROR(VLOOKUP($D225,AcctTbl,2,0),""))</f>
        <v>0</v>
      </c>
      <c r="F225" s="39">
        <f>IF($D225="","",IFERROR(VLOOKUP($D225,AcctTbl,3,0),""))</f>
        <v>0</v>
      </c>
      <c r="G225" s="39">
        <f>IF(Txn!$B119="","",Txn!$D119)</f>
        <v>0</v>
      </c>
      <c r="H225" s="38">
        <f>IF(Txn!$B119="","",Txn!$E119)</f>
        <v>0</v>
      </c>
      <c r="I225" s="40">
        <f>IF(Txn!$B119="",0,Txn!$O119)</f>
        <v>0</v>
      </c>
      <c r="J225" s="40">
        <f>IF(Txn!$B119="",0,Txn!$P119)</f>
        <v>0</v>
      </c>
      <c r="K225" s="41">
        <f>IF($A225="","",IFERROR(VALUE(MID($A225,6,2)),""))</f>
        <v>0</v>
      </c>
      <c r="L225" s="39">
        <f>IF(Txn!$K119="","",Txn!$K119)</f>
        <v>0</v>
      </c>
      <c r="N225" s="42">
        <f>IF($D225="",0,COUNTIF(BankAccts,$D225))</f>
        <v>0</v>
      </c>
    </row>
    <row r="226" spans="1:14">
      <c r="A226" s="38">
        <f>IF(Txn!$B119="","",Txn!$B119)</f>
        <v>0</v>
      </c>
      <c r="B226" s="38">
        <f>IF(Txn!$B119="","",Txn!$C119)</f>
        <v>0</v>
      </c>
      <c r="C226" s="39">
        <f>IF(Txn!$B119="","","تراکنش بانکی")</f>
        <v>0</v>
      </c>
      <c r="D226" s="38">
        <f>IF(Txn!$B119="","",IF(IF(Txn!$U119="TRF",Txn!$Y119,Txn!$Z119)="","",IF(Txn!$U119="TRF",Txn!$Y119,Txn!$Z119)))</f>
        <v>0</v>
      </c>
      <c r="E226" s="39">
        <f>IF($D226="","",IFERROR(VLOOKUP($D226,AcctTbl,2,0),""))</f>
        <v>0</v>
      </c>
      <c r="F226" s="39">
        <f>IF($D226="","",IFERROR(VLOOKUP($D226,AcctTbl,3,0),""))</f>
        <v>0</v>
      </c>
      <c r="G226" s="39">
        <f>IF(Txn!$B119="","",Txn!$D119)</f>
        <v>0</v>
      </c>
      <c r="H226" s="38">
        <f>IF(Txn!$B119="","",Txn!$E119)</f>
        <v>0</v>
      </c>
      <c r="I226" s="40">
        <f>IF(Txn!$B119="",0,Txn!$Q119)</f>
        <v>0</v>
      </c>
      <c r="J226" s="40">
        <f>IF(Txn!$B119="",0,Txn!$R119)</f>
        <v>0</v>
      </c>
      <c r="K226" s="41">
        <f>IF($A226="","",IFERROR(VALUE(MID($A226,6,2)),""))</f>
        <v>0</v>
      </c>
      <c r="L226" s="39">
        <f>IF(Txn!$K119="","","طرف مقابل — "&amp;Txn!$K119)</f>
        <v>0</v>
      </c>
      <c r="N226" s="42">
        <f>IF($D226="",0,COUNTIF(BankAccts,$D226))</f>
        <v>0</v>
      </c>
    </row>
    <row r="227" spans="1:14">
      <c r="A227" s="38">
        <f>IF(Txn!$B120="","",Txn!$B120)</f>
        <v>0</v>
      </c>
      <c r="B227" s="38">
        <f>IF(Txn!$B120="","",Txn!$C120)</f>
        <v>0</v>
      </c>
      <c r="C227" s="39">
        <f>IF(Txn!$B120="","","تراکنش بانکی")</f>
        <v>0</v>
      </c>
      <c r="D227" s="38">
        <f>IF(Txn!$B120="","",IF(Txn!$X120="","",Txn!$X120))</f>
        <v>0</v>
      </c>
      <c r="E227" s="39">
        <f>IF($D227="","",IFERROR(VLOOKUP($D227,AcctTbl,2,0),""))</f>
        <v>0</v>
      </c>
      <c r="F227" s="39">
        <f>IF($D227="","",IFERROR(VLOOKUP($D227,AcctTbl,3,0),""))</f>
        <v>0</v>
      </c>
      <c r="G227" s="39">
        <f>IF(Txn!$B120="","",Txn!$D120)</f>
        <v>0</v>
      </c>
      <c r="H227" s="38">
        <f>IF(Txn!$B120="","",Txn!$E120)</f>
        <v>0</v>
      </c>
      <c r="I227" s="40">
        <f>IF(Txn!$B120="",0,Txn!$O120)</f>
        <v>0</v>
      </c>
      <c r="J227" s="40">
        <f>IF(Txn!$B120="",0,Txn!$P120)</f>
        <v>0</v>
      </c>
      <c r="K227" s="41">
        <f>IF($A227="","",IFERROR(VALUE(MID($A227,6,2)),""))</f>
        <v>0</v>
      </c>
      <c r="L227" s="39">
        <f>IF(Txn!$K120="","",Txn!$K120)</f>
        <v>0</v>
      </c>
      <c r="N227" s="42">
        <f>IF($D227="",0,COUNTIF(BankAccts,$D227))</f>
        <v>0</v>
      </c>
    </row>
    <row r="228" spans="1:14">
      <c r="A228" s="38">
        <f>IF(Txn!$B120="","",Txn!$B120)</f>
        <v>0</v>
      </c>
      <c r="B228" s="38">
        <f>IF(Txn!$B120="","",Txn!$C120)</f>
        <v>0</v>
      </c>
      <c r="C228" s="39">
        <f>IF(Txn!$B120="","","تراکنش بانکی")</f>
        <v>0</v>
      </c>
      <c r="D228" s="38">
        <f>IF(Txn!$B120="","",IF(IF(Txn!$U120="TRF",Txn!$Y120,Txn!$Z120)="","",IF(Txn!$U120="TRF",Txn!$Y120,Txn!$Z120)))</f>
        <v>0</v>
      </c>
      <c r="E228" s="39">
        <f>IF($D228="","",IFERROR(VLOOKUP($D228,AcctTbl,2,0),""))</f>
        <v>0</v>
      </c>
      <c r="F228" s="39">
        <f>IF($D228="","",IFERROR(VLOOKUP($D228,AcctTbl,3,0),""))</f>
        <v>0</v>
      </c>
      <c r="G228" s="39">
        <f>IF(Txn!$B120="","",Txn!$D120)</f>
        <v>0</v>
      </c>
      <c r="H228" s="38">
        <f>IF(Txn!$B120="","",Txn!$E120)</f>
        <v>0</v>
      </c>
      <c r="I228" s="40">
        <f>IF(Txn!$B120="",0,Txn!$Q120)</f>
        <v>0</v>
      </c>
      <c r="J228" s="40">
        <f>IF(Txn!$B120="",0,Txn!$R120)</f>
        <v>0</v>
      </c>
      <c r="K228" s="41">
        <f>IF($A228="","",IFERROR(VALUE(MID($A228,6,2)),""))</f>
        <v>0</v>
      </c>
      <c r="L228" s="39">
        <f>IF(Txn!$K120="","","طرف مقابل — "&amp;Txn!$K120)</f>
        <v>0</v>
      </c>
      <c r="N228" s="42">
        <f>IF($D228="",0,COUNTIF(BankAccts,$D228))</f>
        <v>0</v>
      </c>
    </row>
    <row r="229" spans="1:14">
      <c r="A229" s="38">
        <f>IF(Txn!$B121="","",Txn!$B121)</f>
        <v>0</v>
      </c>
      <c r="B229" s="38">
        <f>IF(Txn!$B121="","",Txn!$C121)</f>
        <v>0</v>
      </c>
      <c r="C229" s="39">
        <f>IF(Txn!$B121="","","تراکنش بانکی")</f>
        <v>0</v>
      </c>
      <c r="D229" s="38">
        <f>IF(Txn!$B121="","",IF(Txn!$X121="","",Txn!$X121))</f>
        <v>0</v>
      </c>
      <c r="E229" s="39">
        <f>IF($D229="","",IFERROR(VLOOKUP($D229,AcctTbl,2,0),""))</f>
        <v>0</v>
      </c>
      <c r="F229" s="39">
        <f>IF($D229="","",IFERROR(VLOOKUP($D229,AcctTbl,3,0),""))</f>
        <v>0</v>
      </c>
      <c r="G229" s="39">
        <f>IF(Txn!$B121="","",Txn!$D121)</f>
        <v>0</v>
      </c>
      <c r="H229" s="38">
        <f>IF(Txn!$B121="","",Txn!$E121)</f>
        <v>0</v>
      </c>
      <c r="I229" s="40">
        <f>IF(Txn!$B121="",0,Txn!$O121)</f>
        <v>0</v>
      </c>
      <c r="J229" s="40">
        <f>IF(Txn!$B121="",0,Txn!$P121)</f>
        <v>0</v>
      </c>
      <c r="K229" s="41">
        <f>IF($A229="","",IFERROR(VALUE(MID($A229,6,2)),""))</f>
        <v>0</v>
      </c>
      <c r="L229" s="39">
        <f>IF(Txn!$K121="","",Txn!$K121)</f>
        <v>0</v>
      </c>
      <c r="N229" s="42">
        <f>IF($D229="",0,COUNTIF(BankAccts,$D229))</f>
        <v>0</v>
      </c>
    </row>
    <row r="230" spans="1:14">
      <c r="A230" s="38">
        <f>IF(Txn!$B121="","",Txn!$B121)</f>
        <v>0</v>
      </c>
      <c r="B230" s="38">
        <f>IF(Txn!$B121="","",Txn!$C121)</f>
        <v>0</v>
      </c>
      <c r="C230" s="39">
        <f>IF(Txn!$B121="","","تراکنش بانکی")</f>
        <v>0</v>
      </c>
      <c r="D230" s="38">
        <f>IF(Txn!$B121="","",IF(IF(Txn!$U121="TRF",Txn!$Y121,Txn!$Z121)="","",IF(Txn!$U121="TRF",Txn!$Y121,Txn!$Z121)))</f>
        <v>0</v>
      </c>
      <c r="E230" s="39">
        <f>IF($D230="","",IFERROR(VLOOKUP($D230,AcctTbl,2,0),""))</f>
        <v>0</v>
      </c>
      <c r="F230" s="39">
        <f>IF($D230="","",IFERROR(VLOOKUP($D230,AcctTbl,3,0),""))</f>
        <v>0</v>
      </c>
      <c r="G230" s="39">
        <f>IF(Txn!$B121="","",Txn!$D121)</f>
        <v>0</v>
      </c>
      <c r="H230" s="38">
        <f>IF(Txn!$B121="","",Txn!$E121)</f>
        <v>0</v>
      </c>
      <c r="I230" s="40">
        <f>IF(Txn!$B121="",0,Txn!$Q121)</f>
        <v>0</v>
      </c>
      <c r="J230" s="40">
        <f>IF(Txn!$B121="",0,Txn!$R121)</f>
        <v>0</v>
      </c>
      <c r="K230" s="41">
        <f>IF($A230="","",IFERROR(VALUE(MID($A230,6,2)),""))</f>
        <v>0</v>
      </c>
      <c r="L230" s="39">
        <f>IF(Txn!$K121="","","طرف مقابل — "&amp;Txn!$K121)</f>
        <v>0</v>
      </c>
      <c r="N230" s="42">
        <f>IF($D230="",0,COUNTIF(BankAccts,$D230))</f>
        <v>0</v>
      </c>
    </row>
    <row r="231" spans="1:14">
      <c r="A231" s="38">
        <f>IF(Txn!$B122="","",Txn!$B122)</f>
        <v>0</v>
      </c>
      <c r="B231" s="38">
        <f>IF(Txn!$B122="","",Txn!$C122)</f>
        <v>0</v>
      </c>
      <c r="C231" s="39">
        <f>IF(Txn!$B122="","","تراکنش بانکی")</f>
        <v>0</v>
      </c>
      <c r="D231" s="38">
        <f>IF(Txn!$B122="","",IF(Txn!$X122="","",Txn!$X122))</f>
        <v>0</v>
      </c>
      <c r="E231" s="39">
        <f>IF($D231="","",IFERROR(VLOOKUP($D231,AcctTbl,2,0),""))</f>
        <v>0</v>
      </c>
      <c r="F231" s="39">
        <f>IF($D231="","",IFERROR(VLOOKUP($D231,AcctTbl,3,0),""))</f>
        <v>0</v>
      </c>
      <c r="G231" s="39">
        <f>IF(Txn!$B122="","",Txn!$D122)</f>
        <v>0</v>
      </c>
      <c r="H231" s="38">
        <f>IF(Txn!$B122="","",Txn!$E122)</f>
        <v>0</v>
      </c>
      <c r="I231" s="40">
        <f>IF(Txn!$B122="",0,Txn!$O122)</f>
        <v>0</v>
      </c>
      <c r="J231" s="40">
        <f>IF(Txn!$B122="",0,Txn!$P122)</f>
        <v>0</v>
      </c>
      <c r="K231" s="41">
        <f>IF($A231="","",IFERROR(VALUE(MID($A231,6,2)),""))</f>
        <v>0</v>
      </c>
      <c r="L231" s="39">
        <f>IF(Txn!$K122="","",Txn!$K122)</f>
        <v>0</v>
      </c>
      <c r="N231" s="42">
        <f>IF($D231="",0,COUNTIF(BankAccts,$D231))</f>
        <v>0</v>
      </c>
    </row>
    <row r="232" spans="1:14">
      <c r="A232" s="38">
        <f>IF(Txn!$B122="","",Txn!$B122)</f>
        <v>0</v>
      </c>
      <c r="B232" s="38">
        <f>IF(Txn!$B122="","",Txn!$C122)</f>
        <v>0</v>
      </c>
      <c r="C232" s="39">
        <f>IF(Txn!$B122="","","تراکنش بانکی")</f>
        <v>0</v>
      </c>
      <c r="D232" s="38">
        <f>IF(Txn!$B122="","",IF(IF(Txn!$U122="TRF",Txn!$Y122,Txn!$Z122)="","",IF(Txn!$U122="TRF",Txn!$Y122,Txn!$Z122)))</f>
        <v>0</v>
      </c>
      <c r="E232" s="39">
        <f>IF($D232="","",IFERROR(VLOOKUP($D232,AcctTbl,2,0),""))</f>
        <v>0</v>
      </c>
      <c r="F232" s="39">
        <f>IF($D232="","",IFERROR(VLOOKUP($D232,AcctTbl,3,0),""))</f>
        <v>0</v>
      </c>
      <c r="G232" s="39">
        <f>IF(Txn!$B122="","",Txn!$D122)</f>
        <v>0</v>
      </c>
      <c r="H232" s="38">
        <f>IF(Txn!$B122="","",Txn!$E122)</f>
        <v>0</v>
      </c>
      <c r="I232" s="40">
        <f>IF(Txn!$B122="",0,Txn!$Q122)</f>
        <v>0</v>
      </c>
      <c r="J232" s="40">
        <f>IF(Txn!$B122="",0,Txn!$R122)</f>
        <v>0</v>
      </c>
      <c r="K232" s="41">
        <f>IF($A232="","",IFERROR(VALUE(MID($A232,6,2)),""))</f>
        <v>0</v>
      </c>
      <c r="L232" s="39">
        <f>IF(Txn!$K122="","","طرف مقابل — "&amp;Txn!$K122)</f>
        <v>0</v>
      </c>
      <c r="N232" s="42">
        <f>IF($D232="",0,COUNTIF(BankAccts,$D232))</f>
        <v>0</v>
      </c>
    </row>
    <row r="233" spans="1:14">
      <c r="A233" s="38">
        <f>IF(Txn!$B123="","",Txn!$B123)</f>
        <v>0</v>
      </c>
      <c r="B233" s="38">
        <f>IF(Txn!$B123="","",Txn!$C123)</f>
        <v>0</v>
      </c>
      <c r="C233" s="39">
        <f>IF(Txn!$B123="","","تراکنش بانکی")</f>
        <v>0</v>
      </c>
      <c r="D233" s="38">
        <f>IF(Txn!$B123="","",IF(Txn!$X123="","",Txn!$X123))</f>
        <v>0</v>
      </c>
      <c r="E233" s="39">
        <f>IF($D233="","",IFERROR(VLOOKUP($D233,AcctTbl,2,0),""))</f>
        <v>0</v>
      </c>
      <c r="F233" s="39">
        <f>IF($D233="","",IFERROR(VLOOKUP($D233,AcctTbl,3,0),""))</f>
        <v>0</v>
      </c>
      <c r="G233" s="39">
        <f>IF(Txn!$B123="","",Txn!$D123)</f>
        <v>0</v>
      </c>
      <c r="H233" s="38">
        <f>IF(Txn!$B123="","",Txn!$E123)</f>
        <v>0</v>
      </c>
      <c r="I233" s="40">
        <f>IF(Txn!$B123="",0,Txn!$O123)</f>
        <v>0</v>
      </c>
      <c r="J233" s="40">
        <f>IF(Txn!$B123="",0,Txn!$P123)</f>
        <v>0</v>
      </c>
      <c r="K233" s="41">
        <f>IF($A233="","",IFERROR(VALUE(MID($A233,6,2)),""))</f>
        <v>0</v>
      </c>
      <c r="L233" s="39">
        <f>IF(Txn!$K123="","",Txn!$K123)</f>
        <v>0</v>
      </c>
      <c r="N233" s="42">
        <f>IF($D233="",0,COUNTIF(BankAccts,$D233))</f>
        <v>0</v>
      </c>
    </row>
    <row r="234" spans="1:14">
      <c r="A234" s="38">
        <f>IF(Txn!$B123="","",Txn!$B123)</f>
        <v>0</v>
      </c>
      <c r="B234" s="38">
        <f>IF(Txn!$B123="","",Txn!$C123)</f>
        <v>0</v>
      </c>
      <c r="C234" s="39">
        <f>IF(Txn!$B123="","","تراکنش بانکی")</f>
        <v>0</v>
      </c>
      <c r="D234" s="38">
        <f>IF(Txn!$B123="","",IF(IF(Txn!$U123="TRF",Txn!$Y123,Txn!$Z123)="","",IF(Txn!$U123="TRF",Txn!$Y123,Txn!$Z123)))</f>
        <v>0</v>
      </c>
      <c r="E234" s="39">
        <f>IF($D234="","",IFERROR(VLOOKUP($D234,AcctTbl,2,0),""))</f>
        <v>0</v>
      </c>
      <c r="F234" s="39">
        <f>IF($D234="","",IFERROR(VLOOKUP($D234,AcctTbl,3,0),""))</f>
        <v>0</v>
      </c>
      <c r="G234" s="39">
        <f>IF(Txn!$B123="","",Txn!$D123)</f>
        <v>0</v>
      </c>
      <c r="H234" s="38">
        <f>IF(Txn!$B123="","",Txn!$E123)</f>
        <v>0</v>
      </c>
      <c r="I234" s="40">
        <f>IF(Txn!$B123="",0,Txn!$Q123)</f>
        <v>0</v>
      </c>
      <c r="J234" s="40">
        <f>IF(Txn!$B123="",0,Txn!$R123)</f>
        <v>0</v>
      </c>
      <c r="K234" s="41">
        <f>IF($A234="","",IFERROR(VALUE(MID($A234,6,2)),""))</f>
        <v>0</v>
      </c>
      <c r="L234" s="39">
        <f>IF(Txn!$K123="","","طرف مقابل — "&amp;Txn!$K123)</f>
        <v>0</v>
      </c>
      <c r="N234" s="42">
        <f>IF($D234="",0,COUNTIF(BankAccts,$D234))</f>
        <v>0</v>
      </c>
    </row>
    <row r="235" spans="1:14">
      <c r="A235" s="38">
        <f>IF(Txn!$B124="","",Txn!$B124)</f>
        <v>0</v>
      </c>
      <c r="B235" s="38">
        <f>IF(Txn!$B124="","",Txn!$C124)</f>
        <v>0</v>
      </c>
      <c r="C235" s="39">
        <f>IF(Txn!$B124="","","تراکنش بانکی")</f>
        <v>0</v>
      </c>
      <c r="D235" s="38">
        <f>IF(Txn!$B124="","",IF(Txn!$X124="","",Txn!$X124))</f>
        <v>0</v>
      </c>
      <c r="E235" s="39">
        <f>IF($D235="","",IFERROR(VLOOKUP($D235,AcctTbl,2,0),""))</f>
        <v>0</v>
      </c>
      <c r="F235" s="39">
        <f>IF($D235="","",IFERROR(VLOOKUP($D235,AcctTbl,3,0),""))</f>
        <v>0</v>
      </c>
      <c r="G235" s="39">
        <f>IF(Txn!$B124="","",Txn!$D124)</f>
        <v>0</v>
      </c>
      <c r="H235" s="38">
        <f>IF(Txn!$B124="","",Txn!$E124)</f>
        <v>0</v>
      </c>
      <c r="I235" s="40">
        <f>IF(Txn!$B124="",0,Txn!$O124)</f>
        <v>0</v>
      </c>
      <c r="J235" s="40">
        <f>IF(Txn!$B124="",0,Txn!$P124)</f>
        <v>0</v>
      </c>
      <c r="K235" s="41">
        <f>IF($A235="","",IFERROR(VALUE(MID($A235,6,2)),""))</f>
        <v>0</v>
      </c>
      <c r="L235" s="39">
        <f>IF(Txn!$K124="","",Txn!$K124)</f>
        <v>0</v>
      </c>
      <c r="N235" s="42">
        <f>IF($D235="",0,COUNTIF(BankAccts,$D235))</f>
        <v>0</v>
      </c>
    </row>
    <row r="236" spans="1:14">
      <c r="A236" s="38">
        <f>IF(Txn!$B124="","",Txn!$B124)</f>
        <v>0</v>
      </c>
      <c r="B236" s="38">
        <f>IF(Txn!$B124="","",Txn!$C124)</f>
        <v>0</v>
      </c>
      <c r="C236" s="39">
        <f>IF(Txn!$B124="","","تراکنش بانکی")</f>
        <v>0</v>
      </c>
      <c r="D236" s="38">
        <f>IF(Txn!$B124="","",IF(IF(Txn!$U124="TRF",Txn!$Y124,Txn!$Z124)="","",IF(Txn!$U124="TRF",Txn!$Y124,Txn!$Z124)))</f>
        <v>0</v>
      </c>
      <c r="E236" s="39">
        <f>IF($D236="","",IFERROR(VLOOKUP($D236,AcctTbl,2,0),""))</f>
        <v>0</v>
      </c>
      <c r="F236" s="39">
        <f>IF($D236="","",IFERROR(VLOOKUP($D236,AcctTbl,3,0),""))</f>
        <v>0</v>
      </c>
      <c r="G236" s="39">
        <f>IF(Txn!$B124="","",Txn!$D124)</f>
        <v>0</v>
      </c>
      <c r="H236" s="38">
        <f>IF(Txn!$B124="","",Txn!$E124)</f>
        <v>0</v>
      </c>
      <c r="I236" s="40">
        <f>IF(Txn!$B124="",0,Txn!$Q124)</f>
        <v>0</v>
      </c>
      <c r="J236" s="40">
        <f>IF(Txn!$B124="",0,Txn!$R124)</f>
        <v>0</v>
      </c>
      <c r="K236" s="41">
        <f>IF($A236="","",IFERROR(VALUE(MID($A236,6,2)),""))</f>
        <v>0</v>
      </c>
      <c r="L236" s="39">
        <f>IF(Txn!$K124="","","طرف مقابل — "&amp;Txn!$K124)</f>
        <v>0</v>
      </c>
      <c r="N236" s="42">
        <f>IF($D236="",0,COUNTIF(BankAccts,$D236))</f>
        <v>0</v>
      </c>
    </row>
    <row r="237" spans="1:14">
      <c r="A237" s="38">
        <f>IF(Txn!$B125="","",Txn!$B125)</f>
        <v>0</v>
      </c>
      <c r="B237" s="38">
        <f>IF(Txn!$B125="","",Txn!$C125)</f>
        <v>0</v>
      </c>
      <c r="C237" s="39">
        <f>IF(Txn!$B125="","","تراکنش بانکی")</f>
        <v>0</v>
      </c>
      <c r="D237" s="38">
        <f>IF(Txn!$B125="","",IF(Txn!$X125="","",Txn!$X125))</f>
        <v>0</v>
      </c>
      <c r="E237" s="39">
        <f>IF($D237="","",IFERROR(VLOOKUP($D237,AcctTbl,2,0),""))</f>
        <v>0</v>
      </c>
      <c r="F237" s="39">
        <f>IF($D237="","",IFERROR(VLOOKUP($D237,AcctTbl,3,0),""))</f>
        <v>0</v>
      </c>
      <c r="G237" s="39">
        <f>IF(Txn!$B125="","",Txn!$D125)</f>
        <v>0</v>
      </c>
      <c r="H237" s="38">
        <f>IF(Txn!$B125="","",Txn!$E125)</f>
        <v>0</v>
      </c>
      <c r="I237" s="40">
        <f>IF(Txn!$B125="",0,Txn!$O125)</f>
        <v>0</v>
      </c>
      <c r="J237" s="40">
        <f>IF(Txn!$B125="",0,Txn!$P125)</f>
        <v>0</v>
      </c>
      <c r="K237" s="41">
        <f>IF($A237="","",IFERROR(VALUE(MID($A237,6,2)),""))</f>
        <v>0</v>
      </c>
      <c r="L237" s="39">
        <f>IF(Txn!$K125="","",Txn!$K125)</f>
        <v>0</v>
      </c>
      <c r="N237" s="42">
        <f>IF($D237="",0,COUNTIF(BankAccts,$D237))</f>
        <v>0</v>
      </c>
    </row>
    <row r="238" spans="1:14">
      <c r="A238" s="38">
        <f>IF(Txn!$B125="","",Txn!$B125)</f>
        <v>0</v>
      </c>
      <c r="B238" s="38">
        <f>IF(Txn!$B125="","",Txn!$C125)</f>
        <v>0</v>
      </c>
      <c r="C238" s="39">
        <f>IF(Txn!$B125="","","تراکنش بانکی")</f>
        <v>0</v>
      </c>
      <c r="D238" s="38">
        <f>IF(Txn!$B125="","",IF(IF(Txn!$U125="TRF",Txn!$Y125,Txn!$Z125)="","",IF(Txn!$U125="TRF",Txn!$Y125,Txn!$Z125)))</f>
        <v>0</v>
      </c>
      <c r="E238" s="39">
        <f>IF($D238="","",IFERROR(VLOOKUP($D238,AcctTbl,2,0),""))</f>
        <v>0</v>
      </c>
      <c r="F238" s="39">
        <f>IF($D238="","",IFERROR(VLOOKUP($D238,AcctTbl,3,0),""))</f>
        <v>0</v>
      </c>
      <c r="G238" s="39">
        <f>IF(Txn!$B125="","",Txn!$D125)</f>
        <v>0</v>
      </c>
      <c r="H238" s="38">
        <f>IF(Txn!$B125="","",Txn!$E125)</f>
        <v>0</v>
      </c>
      <c r="I238" s="40">
        <f>IF(Txn!$B125="",0,Txn!$Q125)</f>
        <v>0</v>
      </c>
      <c r="J238" s="40">
        <f>IF(Txn!$B125="",0,Txn!$R125)</f>
        <v>0</v>
      </c>
      <c r="K238" s="41">
        <f>IF($A238="","",IFERROR(VALUE(MID($A238,6,2)),""))</f>
        <v>0</v>
      </c>
      <c r="L238" s="39">
        <f>IF(Txn!$K125="","","طرف مقابل — "&amp;Txn!$K125)</f>
        <v>0</v>
      </c>
      <c r="N238" s="42">
        <f>IF($D238="",0,COUNTIF(BankAccts,$D238))</f>
        <v>0</v>
      </c>
    </row>
    <row r="239" spans="1:14">
      <c r="A239" s="38">
        <f>IF(Txn!$B126="","",Txn!$B126)</f>
        <v>0</v>
      </c>
      <c r="B239" s="38">
        <f>IF(Txn!$B126="","",Txn!$C126)</f>
        <v>0</v>
      </c>
      <c r="C239" s="39">
        <f>IF(Txn!$B126="","","تراکنش بانکی")</f>
        <v>0</v>
      </c>
      <c r="D239" s="38">
        <f>IF(Txn!$B126="","",IF(Txn!$X126="","",Txn!$X126))</f>
        <v>0</v>
      </c>
      <c r="E239" s="39">
        <f>IF($D239="","",IFERROR(VLOOKUP($D239,AcctTbl,2,0),""))</f>
        <v>0</v>
      </c>
      <c r="F239" s="39">
        <f>IF($D239="","",IFERROR(VLOOKUP($D239,AcctTbl,3,0),""))</f>
        <v>0</v>
      </c>
      <c r="G239" s="39">
        <f>IF(Txn!$B126="","",Txn!$D126)</f>
        <v>0</v>
      </c>
      <c r="H239" s="38">
        <f>IF(Txn!$B126="","",Txn!$E126)</f>
        <v>0</v>
      </c>
      <c r="I239" s="40">
        <f>IF(Txn!$B126="",0,Txn!$O126)</f>
        <v>0</v>
      </c>
      <c r="J239" s="40">
        <f>IF(Txn!$B126="",0,Txn!$P126)</f>
        <v>0</v>
      </c>
      <c r="K239" s="41">
        <f>IF($A239="","",IFERROR(VALUE(MID($A239,6,2)),""))</f>
        <v>0</v>
      </c>
      <c r="L239" s="39">
        <f>IF(Txn!$K126="","",Txn!$K126)</f>
        <v>0</v>
      </c>
      <c r="N239" s="42">
        <f>IF($D239="",0,COUNTIF(BankAccts,$D239))</f>
        <v>0</v>
      </c>
    </row>
    <row r="240" spans="1:14">
      <c r="A240" s="38">
        <f>IF(Txn!$B126="","",Txn!$B126)</f>
        <v>0</v>
      </c>
      <c r="B240" s="38">
        <f>IF(Txn!$B126="","",Txn!$C126)</f>
        <v>0</v>
      </c>
      <c r="C240" s="39">
        <f>IF(Txn!$B126="","","تراکنش بانکی")</f>
        <v>0</v>
      </c>
      <c r="D240" s="38">
        <f>IF(Txn!$B126="","",IF(IF(Txn!$U126="TRF",Txn!$Y126,Txn!$Z126)="","",IF(Txn!$U126="TRF",Txn!$Y126,Txn!$Z126)))</f>
        <v>0</v>
      </c>
      <c r="E240" s="39">
        <f>IF($D240="","",IFERROR(VLOOKUP($D240,AcctTbl,2,0),""))</f>
        <v>0</v>
      </c>
      <c r="F240" s="39">
        <f>IF($D240="","",IFERROR(VLOOKUP($D240,AcctTbl,3,0),""))</f>
        <v>0</v>
      </c>
      <c r="G240" s="39">
        <f>IF(Txn!$B126="","",Txn!$D126)</f>
        <v>0</v>
      </c>
      <c r="H240" s="38">
        <f>IF(Txn!$B126="","",Txn!$E126)</f>
        <v>0</v>
      </c>
      <c r="I240" s="40">
        <f>IF(Txn!$B126="",0,Txn!$Q126)</f>
        <v>0</v>
      </c>
      <c r="J240" s="40">
        <f>IF(Txn!$B126="",0,Txn!$R126)</f>
        <v>0</v>
      </c>
      <c r="K240" s="41">
        <f>IF($A240="","",IFERROR(VALUE(MID($A240,6,2)),""))</f>
        <v>0</v>
      </c>
      <c r="L240" s="39">
        <f>IF(Txn!$K126="","","طرف مقابل — "&amp;Txn!$K126)</f>
        <v>0</v>
      </c>
      <c r="N240" s="42">
        <f>IF($D240="",0,COUNTIF(BankAccts,$D240))</f>
        <v>0</v>
      </c>
    </row>
    <row r="241" spans="1:14">
      <c r="A241" s="38">
        <f>IF(Txn!$B127="","",Txn!$B127)</f>
        <v>0</v>
      </c>
      <c r="B241" s="38">
        <f>IF(Txn!$B127="","",Txn!$C127)</f>
        <v>0</v>
      </c>
      <c r="C241" s="39">
        <f>IF(Txn!$B127="","","تراکنش بانکی")</f>
        <v>0</v>
      </c>
      <c r="D241" s="38">
        <f>IF(Txn!$B127="","",IF(Txn!$X127="","",Txn!$X127))</f>
        <v>0</v>
      </c>
      <c r="E241" s="39">
        <f>IF($D241="","",IFERROR(VLOOKUP($D241,AcctTbl,2,0),""))</f>
        <v>0</v>
      </c>
      <c r="F241" s="39">
        <f>IF($D241="","",IFERROR(VLOOKUP($D241,AcctTbl,3,0),""))</f>
        <v>0</v>
      </c>
      <c r="G241" s="39">
        <f>IF(Txn!$B127="","",Txn!$D127)</f>
        <v>0</v>
      </c>
      <c r="H241" s="38">
        <f>IF(Txn!$B127="","",Txn!$E127)</f>
        <v>0</v>
      </c>
      <c r="I241" s="40">
        <f>IF(Txn!$B127="",0,Txn!$O127)</f>
        <v>0</v>
      </c>
      <c r="J241" s="40">
        <f>IF(Txn!$B127="",0,Txn!$P127)</f>
        <v>0</v>
      </c>
      <c r="K241" s="41">
        <f>IF($A241="","",IFERROR(VALUE(MID($A241,6,2)),""))</f>
        <v>0</v>
      </c>
      <c r="L241" s="39">
        <f>IF(Txn!$K127="","",Txn!$K127)</f>
        <v>0</v>
      </c>
      <c r="N241" s="42">
        <f>IF($D241="",0,COUNTIF(BankAccts,$D241))</f>
        <v>0</v>
      </c>
    </row>
    <row r="242" spans="1:14">
      <c r="A242" s="38">
        <f>IF(Txn!$B127="","",Txn!$B127)</f>
        <v>0</v>
      </c>
      <c r="B242" s="38">
        <f>IF(Txn!$B127="","",Txn!$C127)</f>
        <v>0</v>
      </c>
      <c r="C242" s="39">
        <f>IF(Txn!$B127="","","تراکنش بانکی")</f>
        <v>0</v>
      </c>
      <c r="D242" s="38">
        <f>IF(Txn!$B127="","",IF(IF(Txn!$U127="TRF",Txn!$Y127,Txn!$Z127)="","",IF(Txn!$U127="TRF",Txn!$Y127,Txn!$Z127)))</f>
        <v>0</v>
      </c>
      <c r="E242" s="39">
        <f>IF($D242="","",IFERROR(VLOOKUP($D242,AcctTbl,2,0),""))</f>
        <v>0</v>
      </c>
      <c r="F242" s="39">
        <f>IF($D242="","",IFERROR(VLOOKUP($D242,AcctTbl,3,0),""))</f>
        <v>0</v>
      </c>
      <c r="G242" s="39">
        <f>IF(Txn!$B127="","",Txn!$D127)</f>
        <v>0</v>
      </c>
      <c r="H242" s="38">
        <f>IF(Txn!$B127="","",Txn!$E127)</f>
        <v>0</v>
      </c>
      <c r="I242" s="40">
        <f>IF(Txn!$B127="",0,Txn!$Q127)</f>
        <v>0</v>
      </c>
      <c r="J242" s="40">
        <f>IF(Txn!$B127="",0,Txn!$R127)</f>
        <v>0</v>
      </c>
      <c r="K242" s="41">
        <f>IF($A242="","",IFERROR(VALUE(MID($A242,6,2)),""))</f>
        <v>0</v>
      </c>
      <c r="L242" s="39">
        <f>IF(Txn!$K127="","","طرف مقابل — "&amp;Txn!$K127)</f>
        <v>0</v>
      </c>
      <c r="N242" s="42">
        <f>IF($D242="",0,COUNTIF(BankAccts,$D242))</f>
        <v>0</v>
      </c>
    </row>
    <row r="243" spans="1:14">
      <c r="A243" s="38">
        <f>IF(Txn!$B128="","",Txn!$B128)</f>
        <v>0</v>
      </c>
      <c r="B243" s="38">
        <f>IF(Txn!$B128="","",Txn!$C128)</f>
        <v>0</v>
      </c>
      <c r="C243" s="39">
        <f>IF(Txn!$B128="","","تراکنش بانکی")</f>
        <v>0</v>
      </c>
      <c r="D243" s="38">
        <f>IF(Txn!$B128="","",IF(Txn!$X128="","",Txn!$X128))</f>
        <v>0</v>
      </c>
      <c r="E243" s="39">
        <f>IF($D243="","",IFERROR(VLOOKUP($D243,AcctTbl,2,0),""))</f>
        <v>0</v>
      </c>
      <c r="F243" s="39">
        <f>IF($D243="","",IFERROR(VLOOKUP($D243,AcctTbl,3,0),""))</f>
        <v>0</v>
      </c>
      <c r="G243" s="39">
        <f>IF(Txn!$B128="","",Txn!$D128)</f>
        <v>0</v>
      </c>
      <c r="H243" s="38">
        <f>IF(Txn!$B128="","",Txn!$E128)</f>
        <v>0</v>
      </c>
      <c r="I243" s="40">
        <f>IF(Txn!$B128="",0,Txn!$O128)</f>
        <v>0</v>
      </c>
      <c r="J243" s="40">
        <f>IF(Txn!$B128="",0,Txn!$P128)</f>
        <v>0</v>
      </c>
      <c r="K243" s="41">
        <f>IF($A243="","",IFERROR(VALUE(MID($A243,6,2)),""))</f>
        <v>0</v>
      </c>
      <c r="L243" s="39">
        <f>IF(Txn!$K128="","",Txn!$K128)</f>
        <v>0</v>
      </c>
      <c r="N243" s="42">
        <f>IF($D243="",0,COUNTIF(BankAccts,$D243))</f>
        <v>0</v>
      </c>
    </row>
    <row r="244" spans="1:14">
      <c r="A244" s="38">
        <f>IF(Txn!$B128="","",Txn!$B128)</f>
        <v>0</v>
      </c>
      <c r="B244" s="38">
        <f>IF(Txn!$B128="","",Txn!$C128)</f>
        <v>0</v>
      </c>
      <c r="C244" s="39">
        <f>IF(Txn!$B128="","","تراکنش بانکی")</f>
        <v>0</v>
      </c>
      <c r="D244" s="38">
        <f>IF(Txn!$B128="","",IF(IF(Txn!$U128="TRF",Txn!$Y128,Txn!$Z128)="","",IF(Txn!$U128="TRF",Txn!$Y128,Txn!$Z128)))</f>
        <v>0</v>
      </c>
      <c r="E244" s="39">
        <f>IF($D244="","",IFERROR(VLOOKUP($D244,AcctTbl,2,0),""))</f>
        <v>0</v>
      </c>
      <c r="F244" s="39">
        <f>IF($D244="","",IFERROR(VLOOKUP($D244,AcctTbl,3,0),""))</f>
        <v>0</v>
      </c>
      <c r="G244" s="39">
        <f>IF(Txn!$B128="","",Txn!$D128)</f>
        <v>0</v>
      </c>
      <c r="H244" s="38">
        <f>IF(Txn!$B128="","",Txn!$E128)</f>
        <v>0</v>
      </c>
      <c r="I244" s="40">
        <f>IF(Txn!$B128="",0,Txn!$Q128)</f>
        <v>0</v>
      </c>
      <c r="J244" s="40">
        <f>IF(Txn!$B128="",0,Txn!$R128)</f>
        <v>0</v>
      </c>
      <c r="K244" s="41">
        <f>IF($A244="","",IFERROR(VALUE(MID($A244,6,2)),""))</f>
        <v>0</v>
      </c>
      <c r="L244" s="39">
        <f>IF(Txn!$K128="","","طرف مقابل — "&amp;Txn!$K128)</f>
        <v>0</v>
      </c>
      <c r="N244" s="42">
        <f>IF($D244="",0,COUNTIF(BankAccts,$D244))</f>
        <v>0</v>
      </c>
    </row>
    <row r="245" spans="1:14">
      <c r="A245" s="38">
        <f>IF(Txn!$B129="","",Txn!$B129)</f>
        <v>0</v>
      </c>
      <c r="B245" s="38">
        <f>IF(Txn!$B129="","",Txn!$C129)</f>
        <v>0</v>
      </c>
      <c r="C245" s="39">
        <f>IF(Txn!$B129="","","تراکنش بانکی")</f>
        <v>0</v>
      </c>
      <c r="D245" s="38">
        <f>IF(Txn!$B129="","",IF(Txn!$X129="","",Txn!$X129))</f>
        <v>0</v>
      </c>
      <c r="E245" s="39">
        <f>IF($D245="","",IFERROR(VLOOKUP($D245,AcctTbl,2,0),""))</f>
        <v>0</v>
      </c>
      <c r="F245" s="39">
        <f>IF($D245="","",IFERROR(VLOOKUP($D245,AcctTbl,3,0),""))</f>
        <v>0</v>
      </c>
      <c r="G245" s="39">
        <f>IF(Txn!$B129="","",Txn!$D129)</f>
        <v>0</v>
      </c>
      <c r="H245" s="38">
        <f>IF(Txn!$B129="","",Txn!$E129)</f>
        <v>0</v>
      </c>
      <c r="I245" s="40">
        <f>IF(Txn!$B129="",0,Txn!$O129)</f>
        <v>0</v>
      </c>
      <c r="J245" s="40">
        <f>IF(Txn!$B129="",0,Txn!$P129)</f>
        <v>0</v>
      </c>
      <c r="K245" s="41">
        <f>IF($A245="","",IFERROR(VALUE(MID($A245,6,2)),""))</f>
        <v>0</v>
      </c>
      <c r="L245" s="39">
        <f>IF(Txn!$K129="","",Txn!$K129)</f>
        <v>0</v>
      </c>
      <c r="N245" s="42">
        <f>IF($D245="",0,COUNTIF(BankAccts,$D245))</f>
        <v>0</v>
      </c>
    </row>
    <row r="246" spans="1:14">
      <c r="A246" s="38">
        <f>IF(Txn!$B129="","",Txn!$B129)</f>
        <v>0</v>
      </c>
      <c r="B246" s="38">
        <f>IF(Txn!$B129="","",Txn!$C129)</f>
        <v>0</v>
      </c>
      <c r="C246" s="39">
        <f>IF(Txn!$B129="","","تراکنش بانکی")</f>
        <v>0</v>
      </c>
      <c r="D246" s="38">
        <f>IF(Txn!$B129="","",IF(IF(Txn!$U129="TRF",Txn!$Y129,Txn!$Z129)="","",IF(Txn!$U129="TRF",Txn!$Y129,Txn!$Z129)))</f>
        <v>0</v>
      </c>
      <c r="E246" s="39">
        <f>IF($D246="","",IFERROR(VLOOKUP($D246,AcctTbl,2,0),""))</f>
        <v>0</v>
      </c>
      <c r="F246" s="39">
        <f>IF($D246="","",IFERROR(VLOOKUP($D246,AcctTbl,3,0),""))</f>
        <v>0</v>
      </c>
      <c r="G246" s="39">
        <f>IF(Txn!$B129="","",Txn!$D129)</f>
        <v>0</v>
      </c>
      <c r="H246" s="38">
        <f>IF(Txn!$B129="","",Txn!$E129)</f>
        <v>0</v>
      </c>
      <c r="I246" s="40">
        <f>IF(Txn!$B129="",0,Txn!$Q129)</f>
        <v>0</v>
      </c>
      <c r="J246" s="40">
        <f>IF(Txn!$B129="",0,Txn!$R129)</f>
        <v>0</v>
      </c>
      <c r="K246" s="41">
        <f>IF($A246="","",IFERROR(VALUE(MID($A246,6,2)),""))</f>
        <v>0</v>
      </c>
      <c r="L246" s="39">
        <f>IF(Txn!$K129="","","طرف مقابل — "&amp;Txn!$K129)</f>
        <v>0</v>
      </c>
      <c r="N246" s="42">
        <f>IF($D246="",0,COUNTIF(BankAccts,$D246))</f>
        <v>0</v>
      </c>
    </row>
    <row r="247" spans="1:14">
      <c r="A247" s="38">
        <f>IF(Txn!$B130="","",Txn!$B130)</f>
        <v>0</v>
      </c>
      <c r="B247" s="38">
        <f>IF(Txn!$B130="","",Txn!$C130)</f>
        <v>0</v>
      </c>
      <c r="C247" s="39">
        <f>IF(Txn!$B130="","","تراکنش بانکی")</f>
        <v>0</v>
      </c>
      <c r="D247" s="38">
        <f>IF(Txn!$B130="","",IF(Txn!$X130="","",Txn!$X130))</f>
        <v>0</v>
      </c>
      <c r="E247" s="39">
        <f>IF($D247="","",IFERROR(VLOOKUP($D247,AcctTbl,2,0),""))</f>
        <v>0</v>
      </c>
      <c r="F247" s="39">
        <f>IF($D247="","",IFERROR(VLOOKUP($D247,AcctTbl,3,0),""))</f>
        <v>0</v>
      </c>
      <c r="G247" s="39">
        <f>IF(Txn!$B130="","",Txn!$D130)</f>
        <v>0</v>
      </c>
      <c r="H247" s="38">
        <f>IF(Txn!$B130="","",Txn!$E130)</f>
        <v>0</v>
      </c>
      <c r="I247" s="40">
        <f>IF(Txn!$B130="",0,Txn!$O130)</f>
        <v>0</v>
      </c>
      <c r="J247" s="40">
        <f>IF(Txn!$B130="",0,Txn!$P130)</f>
        <v>0</v>
      </c>
      <c r="K247" s="41">
        <f>IF($A247="","",IFERROR(VALUE(MID($A247,6,2)),""))</f>
        <v>0</v>
      </c>
      <c r="L247" s="39">
        <f>IF(Txn!$K130="","",Txn!$K130)</f>
        <v>0</v>
      </c>
      <c r="N247" s="42">
        <f>IF($D247="",0,COUNTIF(BankAccts,$D247))</f>
        <v>0</v>
      </c>
    </row>
    <row r="248" spans="1:14">
      <c r="A248" s="38">
        <f>IF(Txn!$B130="","",Txn!$B130)</f>
        <v>0</v>
      </c>
      <c r="B248" s="38">
        <f>IF(Txn!$B130="","",Txn!$C130)</f>
        <v>0</v>
      </c>
      <c r="C248" s="39">
        <f>IF(Txn!$B130="","","تراکنش بانکی")</f>
        <v>0</v>
      </c>
      <c r="D248" s="38">
        <f>IF(Txn!$B130="","",IF(IF(Txn!$U130="TRF",Txn!$Y130,Txn!$Z130)="","",IF(Txn!$U130="TRF",Txn!$Y130,Txn!$Z130)))</f>
        <v>0</v>
      </c>
      <c r="E248" s="39">
        <f>IF($D248="","",IFERROR(VLOOKUP($D248,AcctTbl,2,0),""))</f>
        <v>0</v>
      </c>
      <c r="F248" s="39">
        <f>IF($D248="","",IFERROR(VLOOKUP($D248,AcctTbl,3,0),""))</f>
        <v>0</v>
      </c>
      <c r="G248" s="39">
        <f>IF(Txn!$B130="","",Txn!$D130)</f>
        <v>0</v>
      </c>
      <c r="H248" s="38">
        <f>IF(Txn!$B130="","",Txn!$E130)</f>
        <v>0</v>
      </c>
      <c r="I248" s="40">
        <f>IF(Txn!$B130="",0,Txn!$Q130)</f>
        <v>0</v>
      </c>
      <c r="J248" s="40">
        <f>IF(Txn!$B130="",0,Txn!$R130)</f>
        <v>0</v>
      </c>
      <c r="K248" s="41">
        <f>IF($A248="","",IFERROR(VALUE(MID($A248,6,2)),""))</f>
        <v>0</v>
      </c>
      <c r="L248" s="39">
        <f>IF(Txn!$K130="","","طرف مقابل — "&amp;Txn!$K130)</f>
        <v>0</v>
      </c>
      <c r="N248" s="42">
        <f>IF($D248="",0,COUNTIF(BankAccts,$D248))</f>
        <v>0</v>
      </c>
    </row>
    <row r="249" spans="1:14">
      <c r="A249" s="38">
        <f>IF(Txn!$B131="","",Txn!$B131)</f>
        <v>0</v>
      </c>
      <c r="B249" s="38">
        <f>IF(Txn!$B131="","",Txn!$C131)</f>
        <v>0</v>
      </c>
      <c r="C249" s="39">
        <f>IF(Txn!$B131="","","تراکنش بانکی")</f>
        <v>0</v>
      </c>
      <c r="D249" s="38">
        <f>IF(Txn!$B131="","",IF(Txn!$X131="","",Txn!$X131))</f>
        <v>0</v>
      </c>
      <c r="E249" s="39">
        <f>IF($D249="","",IFERROR(VLOOKUP($D249,AcctTbl,2,0),""))</f>
        <v>0</v>
      </c>
      <c r="F249" s="39">
        <f>IF($D249="","",IFERROR(VLOOKUP($D249,AcctTbl,3,0),""))</f>
        <v>0</v>
      </c>
      <c r="G249" s="39">
        <f>IF(Txn!$B131="","",Txn!$D131)</f>
        <v>0</v>
      </c>
      <c r="H249" s="38">
        <f>IF(Txn!$B131="","",Txn!$E131)</f>
        <v>0</v>
      </c>
      <c r="I249" s="40">
        <f>IF(Txn!$B131="",0,Txn!$O131)</f>
        <v>0</v>
      </c>
      <c r="J249" s="40">
        <f>IF(Txn!$B131="",0,Txn!$P131)</f>
        <v>0</v>
      </c>
      <c r="K249" s="41">
        <f>IF($A249="","",IFERROR(VALUE(MID($A249,6,2)),""))</f>
        <v>0</v>
      </c>
      <c r="L249" s="39">
        <f>IF(Txn!$K131="","",Txn!$K131)</f>
        <v>0</v>
      </c>
      <c r="N249" s="42">
        <f>IF($D249="",0,COUNTIF(BankAccts,$D249))</f>
        <v>0</v>
      </c>
    </row>
    <row r="250" spans="1:14">
      <c r="A250" s="38">
        <f>IF(Txn!$B131="","",Txn!$B131)</f>
        <v>0</v>
      </c>
      <c r="B250" s="38">
        <f>IF(Txn!$B131="","",Txn!$C131)</f>
        <v>0</v>
      </c>
      <c r="C250" s="39">
        <f>IF(Txn!$B131="","","تراکنش بانکی")</f>
        <v>0</v>
      </c>
      <c r="D250" s="38">
        <f>IF(Txn!$B131="","",IF(IF(Txn!$U131="TRF",Txn!$Y131,Txn!$Z131)="","",IF(Txn!$U131="TRF",Txn!$Y131,Txn!$Z131)))</f>
        <v>0</v>
      </c>
      <c r="E250" s="39">
        <f>IF($D250="","",IFERROR(VLOOKUP($D250,AcctTbl,2,0),""))</f>
        <v>0</v>
      </c>
      <c r="F250" s="39">
        <f>IF($D250="","",IFERROR(VLOOKUP($D250,AcctTbl,3,0),""))</f>
        <v>0</v>
      </c>
      <c r="G250" s="39">
        <f>IF(Txn!$B131="","",Txn!$D131)</f>
        <v>0</v>
      </c>
      <c r="H250" s="38">
        <f>IF(Txn!$B131="","",Txn!$E131)</f>
        <v>0</v>
      </c>
      <c r="I250" s="40">
        <f>IF(Txn!$B131="",0,Txn!$Q131)</f>
        <v>0</v>
      </c>
      <c r="J250" s="40">
        <f>IF(Txn!$B131="",0,Txn!$R131)</f>
        <v>0</v>
      </c>
      <c r="K250" s="41">
        <f>IF($A250="","",IFERROR(VALUE(MID($A250,6,2)),""))</f>
        <v>0</v>
      </c>
      <c r="L250" s="39">
        <f>IF(Txn!$K131="","","طرف مقابل — "&amp;Txn!$K131)</f>
        <v>0</v>
      </c>
      <c r="N250" s="42">
        <f>IF($D250="",0,COUNTIF(BankAccts,$D250))</f>
        <v>0</v>
      </c>
    </row>
    <row r="251" spans="1:14">
      <c r="A251" s="38">
        <f>IF(Txn!$B132="","",Txn!$B132)</f>
        <v>0</v>
      </c>
      <c r="B251" s="38">
        <f>IF(Txn!$B132="","",Txn!$C132)</f>
        <v>0</v>
      </c>
      <c r="C251" s="39">
        <f>IF(Txn!$B132="","","تراکنش بانکی")</f>
        <v>0</v>
      </c>
      <c r="D251" s="38">
        <f>IF(Txn!$B132="","",IF(Txn!$X132="","",Txn!$X132))</f>
        <v>0</v>
      </c>
      <c r="E251" s="39">
        <f>IF($D251="","",IFERROR(VLOOKUP($D251,AcctTbl,2,0),""))</f>
        <v>0</v>
      </c>
      <c r="F251" s="39">
        <f>IF($D251="","",IFERROR(VLOOKUP($D251,AcctTbl,3,0),""))</f>
        <v>0</v>
      </c>
      <c r="G251" s="39">
        <f>IF(Txn!$B132="","",Txn!$D132)</f>
        <v>0</v>
      </c>
      <c r="H251" s="38">
        <f>IF(Txn!$B132="","",Txn!$E132)</f>
        <v>0</v>
      </c>
      <c r="I251" s="40">
        <f>IF(Txn!$B132="",0,Txn!$O132)</f>
        <v>0</v>
      </c>
      <c r="J251" s="40">
        <f>IF(Txn!$B132="",0,Txn!$P132)</f>
        <v>0</v>
      </c>
      <c r="K251" s="41">
        <f>IF($A251="","",IFERROR(VALUE(MID($A251,6,2)),""))</f>
        <v>0</v>
      </c>
      <c r="L251" s="39">
        <f>IF(Txn!$K132="","",Txn!$K132)</f>
        <v>0</v>
      </c>
      <c r="N251" s="42">
        <f>IF($D251="",0,COUNTIF(BankAccts,$D251))</f>
        <v>0</v>
      </c>
    </row>
    <row r="252" spans="1:14">
      <c r="A252" s="38">
        <f>IF(Txn!$B132="","",Txn!$B132)</f>
        <v>0</v>
      </c>
      <c r="B252" s="38">
        <f>IF(Txn!$B132="","",Txn!$C132)</f>
        <v>0</v>
      </c>
      <c r="C252" s="39">
        <f>IF(Txn!$B132="","","تراکنش بانکی")</f>
        <v>0</v>
      </c>
      <c r="D252" s="38">
        <f>IF(Txn!$B132="","",IF(IF(Txn!$U132="TRF",Txn!$Y132,Txn!$Z132)="","",IF(Txn!$U132="TRF",Txn!$Y132,Txn!$Z132)))</f>
        <v>0</v>
      </c>
      <c r="E252" s="39">
        <f>IF($D252="","",IFERROR(VLOOKUP($D252,AcctTbl,2,0),""))</f>
        <v>0</v>
      </c>
      <c r="F252" s="39">
        <f>IF($D252="","",IFERROR(VLOOKUP($D252,AcctTbl,3,0),""))</f>
        <v>0</v>
      </c>
      <c r="G252" s="39">
        <f>IF(Txn!$B132="","",Txn!$D132)</f>
        <v>0</v>
      </c>
      <c r="H252" s="38">
        <f>IF(Txn!$B132="","",Txn!$E132)</f>
        <v>0</v>
      </c>
      <c r="I252" s="40">
        <f>IF(Txn!$B132="",0,Txn!$Q132)</f>
        <v>0</v>
      </c>
      <c r="J252" s="40">
        <f>IF(Txn!$B132="",0,Txn!$R132)</f>
        <v>0</v>
      </c>
      <c r="K252" s="41">
        <f>IF($A252="","",IFERROR(VALUE(MID($A252,6,2)),""))</f>
        <v>0</v>
      </c>
      <c r="L252" s="39">
        <f>IF(Txn!$K132="","","طرف مقابل — "&amp;Txn!$K132)</f>
        <v>0</v>
      </c>
      <c r="N252" s="42">
        <f>IF($D252="",0,COUNTIF(BankAccts,$D252))</f>
        <v>0</v>
      </c>
    </row>
    <row r="253" spans="1:14">
      <c r="A253" s="38">
        <f>IF(Txn!$B133="","",Txn!$B133)</f>
        <v>0</v>
      </c>
      <c r="B253" s="38">
        <f>IF(Txn!$B133="","",Txn!$C133)</f>
        <v>0</v>
      </c>
      <c r="C253" s="39">
        <f>IF(Txn!$B133="","","تراکنش بانکی")</f>
        <v>0</v>
      </c>
      <c r="D253" s="38">
        <f>IF(Txn!$B133="","",IF(Txn!$X133="","",Txn!$X133))</f>
        <v>0</v>
      </c>
      <c r="E253" s="39">
        <f>IF($D253="","",IFERROR(VLOOKUP($D253,AcctTbl,2,0),""))</f>
        <v>0</v>
      </c>
      <c r="F253" s="39">
        <f>IF($D253="","",IFERROR(VLOOKUP($D253,AcctTbl,3,0),""))</f>
        <v>0</v>
      </c>
      <c r="G253" s="39">
        <f>IF(Txn!$B133="","",Txn!$D133)</f>
        <v>0</v>
      </c>
      <c r="H253" s="38">
        <f>IF(Txn!$B133="","",Txn!$E133)</f>
        <v>0</v>
      </c>
      <c r="I253" s="40">
        <f>IF(Txn!$B133="",0,Txn!$O133)</f>
        <v>0</v>
      </c>
      <c r="J253" s="40">
        <f>IF(Txn!$B133="",0,Txn!$P133)</f>
        <v>0</v>
      </c>
      <c r="K253" s="41">
        <f>IF($A253="","",IFERROR(VALUE(MID($A253,6,2)),""))</f>
        <v>0</v>
      </c>
      <c r="L253" s="39">
        <f>IF(Txn!$K133="","",Txn!$K133)</f>
        <v>0</v>
      </c>
      <c r="N253" s="42">
        <f>IF($D253="",0,COUNTIF(BankAccts,$D253))</f>
        <v>0</v>
      </c>
    </row>
    <row r="254" spans="1:14">
      <c r="A254" s="38">
        <f>IF(Txn!$B133="","",Txn!$B133)</f>
        <v>0</v>
      </c>
      <c r="B254" s="38">
        <f>IF(Txn!$B133="","",Txn!$C133)</f>
        <v>0</v>
      </c>
      <c r="C254" s="39">
        <f>IF(Txn!$B133="","","تراکنش بانکی")</f>
        <v>0</v>
      </c>
      <c r="D254" s="38">
        <f>IF(Txn!$B133="","",IF(IF(Txn!$U133="TRF",Txn!$Y133,Txn!$Z133)="","",IF(Txn!$U133="TRF",Txn!$Y133,Txn!$Z133)))</f>
        <v>0</v>
      </c>
      <c r="E254" s="39">
        <f>IF($D254="","",IFERROR(VLOOKUP($D254,AcctTbl,2,0),""))</f>
        <v>0</v>
      </c>
      <c r="F254" s="39">
        <f>IF($D254="","",IFERROR(VLOOKUP($D254,AcctTbl,3,0),""))</f>
        <v>0</v>
      </c>
      <c r="G254" s="39">
        <f>IF(Txn!$B133="","",Txn!$D133)</f>
        <v>0</v>
      </c>
      <c r="H254" s="38">
        <f>IF(Txn!$B133="","",Txn!$E133)</f>
        <v>0</v>
      </c>
      <c r="I254" s="40">
        <f>IF(Txn!$B133="",0,Txn!$Q133)</f>
        <v>0</v>
      </c>
      <c r="J254" s="40">
        <f>IF(Txn!$B133="",0,Txn!$R133)</f>
        <v>0</v>
      </c>
      <c r="K254" s="41">
        <f>IF($A254="","",IFERROR(VALUE(MID($A254,6,2)),""))</f>
        <v>0</v>
      </c>
      <c r="L254" s="39">
        <f>IF(Txn!$K133="","","طرف مقابل — "&amp;Txn!$K133)</f>
        <v>0</v>
      </c>
      <c r="N254" s="42">
        <f>IF($D254="",0,COUNTIF(BankAccts,$D254))</f>
        <v>0</v>
      </c>
    </row>
    <row r="255" spans="1:14">
      <c r="A255" s="38">
        <f>IF(Txn!$B134="","",Txn!$B134)</f>
        <v>0</v>
      </c>
      <c r="B255" s="38">
        <f>IF(Txn!$B134="","",Txn!$C134)</f>
        <v>0</v>
      </c>
      <c r="C255" s="39">
        <f>IF(Txn!$B134="","","تراکنش بانکی")</f>
        <v>0</v>
      </c>
      <c r="D255" s="38">
        <f>IF(Txn!$B134="","",IF(Txn!$X134="","",Txn!$X134))</f>
        <v>0</v>
      </c>
      <c r="E255" s="39">
        <f>IF($D255="","",IFERROR(VLOOKUP($D255,AcctTbl,2,0),""))</f>
        <v>0</v>
      </c>
      <c r="F255" s="39">
        <f>IF($D255="","",IFERROR(VLOOKUP($D255,AcctTbl,3,0),""))</f>
        <v>0</v>
      </c>
      <c r="G255" s="39">
        <f>IF(Txn!$B134="","",Txn!$D134)</f>
        <v>0</v>
      </c>
      <c r="H255" s="38">
        <f>IF(Txn!$B134="","",Txn!$E134)</f>
        <v>0</v>
      </c>
      <c r="I255" s="40">
        <f>IF(Txn!$B134="",0,Txn!$O134)</f>
        <v>0</v>
      </c>
      <c r="J255" s="40">
        <f>IF(Txn!$B134="",0,Txn!$P134)</f>
        <v>0</v>
      </c>
      <c r="K255" s="41">
        <f>IF($A255="","",IFERROR(VALUE(MID($A255,6,2)),""))</f>
        <v>0</v>
      </c>
      <c r="L255" s="39">
        <f>IF(Txn!$K134="","",Txn!$K134)</f>
        <v>0</v>
      </c>
      <c r="N255" s="42">
        <f>IF($D255="",0,COUNTIF(BankAccts,$D255))</f>
        <v>0</v>
      </c>
    </row>
    <row r="256" spans="1:14">
      <c r="A256" s="38">
        <f>IF(Txn!$B134="","",Txn!$B134)</f>
        <v>0</v>
      </c>
      <c r="B256" s="38">
        <f>IF(Txn!$B134="","",Txn!$C134)</f>
        <v>0</v>
      </c>
      <c r="C256" s="39">
        <f>IF(Txn!$B134="","","تراکنش بانکی")</f>
        <v>0</v>
      </c>
      <c r="D256" s="38">
        <f>IF(Txn!$B134="","",IF(IF(Txn!$U134="TRF",Txn!$Y134,Txn!$Z134)="","",IF(Txn!$U134="TRF",Txn!$Y134,Txn!$Z134)))</f>
        <v>0</v>
      </c>
      <c r="E256" s="39">
        <f>IF($D256="","",IFERROR(VLOOKUP($D256,AcctTbl,2,0),""))</f>
        <v>0</v>
      </c>
      <c r="F256" s="39">
        <f>IF($D256="","",IFERROR(VLOOKUP($D256,AcctTbl,3,0),""))</f>
        <v>0</v>
      </c>
      <c r="G256" s="39">
        <f>IF(Txn!$B134="","",Txn!$D134)</f>
        <v>0</v>
      </c>
      <c r="H256" s="38">
        <f>IF(Txn!$B134="","",Txn!$E134)</f>
        <v>0</v>
      </c>
      <c r="I256" s="40">
        <f>IF(Txn!$B134="",0,Txn!$Q134)</f>
        <v>0</v>
      </c>
      <c r="J256" s="40">
        <f>IF(Txn!$B134="",0,Txn!$R134)</f>
        <v>0</v>
      </c>
      <c r="K256" s="41">
        <f>IF($A256="","",IFERROR(VALUE(MID($A256,6,2)),""))</f>
        <v>0</v>
      </c>
      <c r="L256" s="39">
        <f>IF(Txn!$K134="","","طرف مقابل — "&amp;Txn!$K134)</f>
        <v>0</v>
      </c>
      <c r="N256" s="42">
        <f>IF($D256="",0,COUNTIF(BankAccts,$D256))</f>
        <v>0</v>
      </c>
    </row>
    <row r="257" spans="1:14">
      <c r="A257" s="38">
        <f>IF(Txn!$B135="","",Txn!$B135)</f>
        <v>0</v>
      </c>
      <c r="B257" s="38">
        <f>IF(Txn!$B135="","",Txn!$C135)</f>
        <v>0</v>
      </c>
      <c r="C257" s="39">
        <f>IF(Txn!$B135="","","تراکنش بانکی")</f>
        <v>0</v>
      </c>
      <c r="D257" s="38">
        <f>IF(Txn!$B135="","",IF(Txn!$X135="","",Txn!$X135))</f>
        <v>0</v>
      </c>
      <c r="E257" s="39">
        <f>IF($D257="","",IFERROR(VLOOKUP($D257,AcctTbl,2,0),""))</f>
        <v>0</v>
      </c>
      <c r="F257" s="39">
        <f>IF($D257="","",IFERROR(VLOOKUP($D257,AcctTbl,3,0),""))</f>
        <v>0</v>
      </c>
      <c r="G257" s="39">
        <f>IF(Txn!$B135="","",Txn!$D135)</f>
        <v>0</v>
      </c>
      <c r="H257" s="38">
        <f>IF(Txn!$B135="","",Txn!$E135)</f>
        <v>0</v>
      </c>
      <c r="I257" s="40">
        <f>IF(Txn!$B135="",0,Txn!$O135)</f>
        <v>0</v>
      </c>
      <c r="J257" s="40">
        <f>IF(Txn!$B135="",0,Txn!$P135)</f>
        <v>0</v>
      </c>
      <c r="K257" s="41">
        <f>IF($A257="","",IFERROR(VALUE(MID($A257,6,2)),""))</f>
        <v>0</v>
      </c>
      <c r="L257" s="39">
        <f>IF(Txn!$K135="","",Txn!$K135)</f>
        <v>0</v>
      </c>
      <c r="N257" s="42">
        <f>IF($D257="",0,COUNTIF(BankAccts,$D257))</f>
        <v>0</v>
      </c>
    </row>
    <row r="258" spans="1:14">
      <c r="A258" s="38">
        <f>IF(Txn!$B135="","",Txn!$B135)</f>
        <v>0</v>
      </c>
      <c r="B258" s="38">
        <f>IF(Txn!$B135="","",Txn!$C135)</f>
        <v>0</v>
      </c>
      <c r="C258" s="39">
        <f>IF(Txn!$B135="","","تراکنش بانکی")</f>
        <v>0</v>
      </c>
      <c r="D258" s="38">
        <f>IF(Txn!$B135="","",IF(IF(Txn!$U135="TRF",Txn!$Y135,Txn!$Z135)="","",IF(Txn!$U135="TRF",Txn!$Y135,Txn!$Z135)))</f>
        <v>0</v>
      </c>
      <c r="E258" s="39">
        <f>IF($D258="","",IFERROR(VLOOKUP($D258,AcctTbl,2,0),""))</f>
        <v>0</v>
      </c>
      <c r="F258" s="39">
        <f>IF($D258="","",IFERROR(VLOOKUP($D258,AcctTbl,3,0),""))</f>
        <v>0</v>
      </c>
      <c r="G258" s="39">
        <f>IF(Txn!$B135="","",Txn!$D135)</f>
        <v>0</v>
      </c>
      <c r="H258" s="38">
        <f>IF(Txn!$B135="","",Txn!$E135)</f>
        <v>0</v>
      </c>
      <c r="I258" s="40">
        <f>IF(Txn!$B135="",0,Txn!$Q135)</f>
        <v>0</v>
      </c>
      <c r="J258" s="40">
        <f>IF(Txn!$B135="",0,Txn!$R135)</f>
        <v>0</v>
      </c>
      <c r="K258" s="41">
        <f>IF($A258="","",IFERROR(VALUE(MID($A258,6,2)),""))</f>
        <v>0</v>
      </c>
      <c r="L258" s="39">
        <f>IF(Txn!$K135="","","طرف مقابل — "&amp;Txn!$K135)</f>
        <v>0</v>
      </c>
      <c r="N258" s="42">
        <f>IF($D258="",0,COUNTIF(BankAccts,$D258))</f>
        <v>0</v>
      </c>
    </row>
    <row r="259" spans="1:14">
      <c r="A259" s="38">
        <f>IF(Txn!$B136="","",Txn!$B136)</f>
        <v>0</v>
      </c>
      <c r="B259" s="38">
        <f>IF(Txn!$B136="","",Txn!$C136)</f>
        <v>0</v>
      </c>
      <c r="C259" s="39">
        <f>IF(Txn!$B136="","","تراکنش بانکی")</f>
        <v>0</v>
      </c>
      <c r="D259" s="38">
        <f>IF(Txn!$B136="","",IF(Txn!$X136="","",Txn!$X136))</f>
        <v>0</v>
      </c>
      <c r="E259" s="39">
        <f>IF($D259="","",IFERROR(VLOOKUP($D259,AcctTbl,2,0),""))</f>
        <v>0</v>
      </c>
      <c r="F259" s="39">
        <f>IF($D259="","",IFERROR(VLOOKUP($D259,AcctTbl,3,0),""))</f>
        <v>0</v>
      </c>
      <c r="G259" s="39">
        <f>IF(Txn!$B136="","",Txn!$D136)</f>
        <v>0</v>
      </c>
      <c r="H259" s="38">
        <f>IF(Txn!$B136="","",Txn!$E136)</f>
        <v>0</v>
      </c>
      <c r="I259" s="40">
        <f>IF(Txn!$B136="",0,Txn!$O136)</f>
        <v>0</v>
      </c>
      <c r="J259" s="40">
        <f>IF(Txn!$B136="",0,Txn!$P136)</f>
        <v>0</v>
      </c>
      <c r="K259" s="41">
        <f>IF($A259="","",IFERROR(VALUE(MID($A259,6,2)),""))</f>
        <v>0</v>
      </c>
      <c r="L259" s="39">
        <f>IF(Txn!$K136="","",Txn!$K136)</f>
        <v>0</v>
      </c>
      <c r="N259" s="42">
        <f>IF($D259="",0,COUNTIF(BankAccts,$D259))</f>
        <v>0</v>
      </c>
    </row>
    <row r="260" spans="1:14">
      <c r="A260" s="38">
        <f>IF(Txn!$B136="","",Txn!$B136)</f>
        <v>0</v>
      </c>
      <c r="B260" s="38">
        <f>IF(Txn!$B136="","",Txn!$C136)</f>
        <v>0</v>
      </c>
      <c r="C260" s="39">
        <f>IF(Txn!$B136="","","تراکنش بانکی")</f>
        <v>0</v>
      </c>
      <c r="D260" s="38">
        <f>IF(Txn!$B136="","",IF(IF(Txn!$U136="TRF",Txn!$Y136,Txn!$Z136)="","",IF(Txn!$U136="TRF",Txn!$Y136,Txn!$Z136)))</f>
        <v>0</v>
      </c>
      <c r="E260" s="39">
        <f>IF($D260="","",IFERROR(VLOOKUP($D260,AcctTbl,2,0),""))</f>
        <v>0</v>
      </c>
      <c r="F260" s="39">
        <f>IF($D260="","",IFERROR(VLOOKUP($D260,AcctTbl,3,0),""))</f>
        <v>0</v>
      </c>
      <c r="G260" s="39">
        <f>IF(Txn!$B136="","",Txn!$D136)</f>
        <v>0</v>
      </c>
      <c r="H260" s="38">
        <f>IF(Txn!$B136="","",Txn!$E136)</f>
        <v>0</v>
      </c>
      <c r="I260" s="40">
        <f>IF(Txn!$B136="",0,Txn!$Q136)</f>
        <v>0</v>
      </c>
      <c r="J260" s="40">
        <f>IF(Txn!$B136="",0,Txn!$R136)</f>
        <v>0</v>
      </c>
      <c r="K260" s="41">
        <f>IF($A260="","",IFERROR(VALUE(MID($A260,6,2)),""))</f>
        <v>0</v>
      </c>
      <c r="L260" s="39">
        <f>IF(Txn!$K136="","","طرف مقابل — "&amp;Txn!$K136)</f>
        <v>0</v>
      </c>
      <c r="N260" s="42">
        <f>IF($D260="",0,COUNTIF(BankAccts,$D260))</f>
        <v>0</v>
      </c>
    </row>
    <row r="261" spans="1:14">
      <c r="A261" s="38">
        <f>IF(Txn!$B137="","",Txn!$B137)</f>
        <v>0</v>
      </c>
      <c r="B261" s="38">
        <f>IF(Txn!$B137="","",Txn!$C137)</f>
        <v>0</v>
      </c>
      <c r="C261" s="39">
        <f>IF(Txn!$B137="","","تراکنش بانکی")</f>
        <v>0</v>
      </c>
      <c r="D261" s="38">
        <f>IF(Txn!$B137="","",IF(Txn!$X137="","",Txn!$X137))</f>
        <v>0</v>
      </c>
      <c r="E261" s="39">
        <f>IF($D261="","",IFERROR(VLOOKUP($D261,AcctTbl,2,0),""))</f>
        <v>0</v>
      </c>
      <c r="F261" s="39">
        <f>IF($D261="","",IFERROR(VLOOKUP($D261,AcctTbl,3,0),""))</f>
        <v>0</v>
      </c>
      <c r="G261" s="39">
        <f>IF(Txn!$B137="","",Txn!$D137)</f>
        <v>0</v>
      </c>
      <c r="H261" s="38">
        <f>IF(Txn!$B137="","",Txn!$E137)</f>
        <v>0</v>
      </c>
      <c r="I261" s="40">
        <f>IF(Txn!$B137="",0,Txn!$O137)</f>
        <v>0</v>
      </c>
      <c r="J261" s="40">
        <f>IF(Txn!$B137="",0,Txn!$P137)</f>
        <v>0</v>
      </c>
      <c r="K261" s="41">
        <f>IF($A261="","",IFERROR(VALUE(MID($A261,6,2)),""))</f>
        <v>0</v>
      </c>
      <c r="L261" s="39">
        <f>IF(Txn!$K137="","",Txn!$K137)</f>
        <v>0</v>
      </c>
      <c r="N261" s="42">
        <f>IF($D261="",0,COUNTIF(BankAccts,$D261))</f>
        <v>0</v>
      </c>
    </row>
    <row r="262" spans="1:14">
      <c r="A262" s="38">
        <f>IF(Txn!$B137="","",Txn!$B137)</f>
        <v>0</v>
      </c>
      <c r="B262" s="38">
        <f>IF(Txn!$B137="","",Txn!$C137)</f>
        <v>0</v>
      </c>
      <c r="C262" s="39">
        <f>IF(Txn!$B137="","","تراکنش بانکی")</f>
        <v>0</v>
      </c>
      <c r="D262" s="38">
        <f>IF(Txn!$B137="","",IF(IF(Txn!$U137="TRF",Txn!$Y137,Txn!$Z137)="","",IF(Txn!$U137="TRF",Txn!$Y137,Txn!$Z137)))</f>
        <v>0</v>
      </c>
      <c r="E262" s="39">
        <f>IF($D262="","",IFERROR(VLOOKUP($D262,AcctTbl,2,0),""))</f>
        <v>0</v>
      </c>
      <c r="F262" s="39">
        <f>IF($D262="","",IFERROR(VLOOKUP($D262,AcctTbl,3,0),""))</f>
        <v>0</v>
      </c>
      <c r="G262" s="39">
        <f>IF(Txn!$B137="","",Txn!$D137)</f>
        <v>0</v>
      </c>
      <c r="H262" s="38">
        <f>IF(Txn!$B137="","",Txn!$E137)</f>
        <v>0</v>
      </c>
      <c r="I262" s="40">
        <f>IF(Txn!$B137="",0,Txn!$Q137)</f>
        <v>0</v>
      </c>
      <c r="J262" s="40">
        <f>IF(Txn!$B137="",0,Txn!$R137)</f>
        <v>0</v>
      </c>
      <c r="K262" s="41">
        <f>IF($A262="","",IFERROR(VALUE(MID($A262,6,2)),""))</f>
        <v>0</v>
      </c>
      <c r="L262" s="39">
        <f>IF(Txn!$K137="","","طرف مقابل — "&amp;Txn!$K137)</f>
        <v>0</v>
      </c>
      <c r="N262" s="42">
        <f>IF($D262="",0,COUNTIF(BankAccts,$D262))</f>
        <v>0</v>
      </c>
    </row>
    <row r="263" spans="1:14">
      <c r="A263" s="38">
        <f>IF(Txn!$B138="","",Txn!$B138)</f>
        <v>0</v>
      </c>
      <c r="B263" s="38">
        <f>IF(Txn!$B138="","",Txn!$C138)</f>
        <v>0</v>
      </c>
      <c r="C263" s="39">
        <f>IF(Txn!$B138="","","تراکنش بانکی")</f>
        <v>0</v>
      </c>
      <c r="D263" s="38">
        <f>IF(Txn!$B138="","",IF(Txn!$X138="","",Txn!$X138))</f>
        <v>0</v>
      </c>
      <c r="E263" s="39">
        <f>IF($D263="","",IFERROR(VLOOKUP($D263,AcctTbl,2,0),""))</f>
        <v>0</v>
      </c>
      <c r="F263" s="39">
        <f>IF($D263="","",IFERROR(VLOOKUP($D263,AcctTbl,3,0),""))</f>
        <v>0</v>
      </c>
      <c r="G263" s="39">
        <f>IF(Txn!$B138="","",Txn!$D138)</f>
        <v>0</v>
      </c>
      <c r="H263" s="38">
        <f>IF(Txn!$B138="","",Txn!$E138)</f>
        <v>0</v>
      </c>
      <c r="I263" s="40">
        <f>IF(Txn!$B138="",0,Txn!$O138)</f>
        <v>0</v>
      </c>
      <c r="J263" s="40">
        <f>IF(Txn!$B138="",0,Txn!$P138)</f>
        <v>0</v>
      </c>
      <c r="K263" s="41">
        <f>IF($A263="","",IFERROR(VALUE(MID($A263,6,2)),""))</f>
        <v>0</v>
      </c>
      <c r="L263" s="39">
        <f>IF(Txn!$K138="","",Txn!$K138)</f>
        <v>0</v>
      </c>
      <c r="N263" s="42">
        <f>IF($D263="",0,COUNTIF(BankAccts,$D263))</f>
        <v>0</v>
      </c>
    </row>
    <row r="264" spans="1:14">
      <c r="A264" s="38">
        <f>IF(Txn!$B138="","",Txn!$B138)</f>
        <v>0</v>
      </c>
      <c r="B264" s="38">
        <f>IF(Txn!$B138="","",Txn!$C138)</f>
        <v>0</v>
      </c>
      <c r="C264" s="39">
        <f>IF(Txn!$B138="","","تراکنش بانکی")</f>
        <v>0</v>
      </c>
      <c r="D264" s="38">
        <f>IF(Txn!$B138="","",IF(IF(Txn!$U138="TRF",Txn!$Y138,Txn!$Z138)="","",IF(Txn!$U138="TRF",Txn!$Y138,Txn!$Z138)))</f>
        <v>0</v>
      </c>
      <c r="E264" s="39">
        <f>IF($D264="","",IFERROR(VLOOKUP($D264,AcctTbl,2,0),""))</f>
        <v>0</v>
      </c>
      <c r="F264" s="39">
        <f>IF($D264="","",IFERROR(VLOOKUP($D264,AcctTbl,3,0),""))</f>
        <v>0</v>
      </c>
      <c r="G264" s="39">
        <f>IF(Txn!$B138="","",Txn!$D138)</f>
        <v>0</v>
      </c>
      <c r="H264" s="38">
        <f>IF(Txn!$B138="","",Txn!$E138)</f>
        <v>0</v>
      </c>
      <c r="I264" s="40">
        <f>IF(Txn!$B138="",0,Txn!$Q138)</f>
        <v>0</v>
      </c>
      <c r="J264" s="40">
        <f>IF(Txn!$B138="",0,Txn!$R138)</f>
        <v>0</v>
      </c>
      <c r="K264" s="41">
        <f>IF($A264="","",IFERROR(VALUE(MID($A264,6,2)),""))</f>
        <v>0</v>
      </c>
      <c r="L264" s="39">
        <f>IF(Txn!$K138="","","طرف مقابل — "&amp;Txn!$K138)</f>
        <v>0</v>
      </c>
      <c r="N264" s="42">
        <f>IF($D264="",0,COUNTIF(BankAccts,$D264))</f>
        <v>0</v>
      </c>
    </row>
    <row r="265" spans="1:14">
      <c r="A265" s="38">
        <f>IF(Txn!$B139="","",Txn!$B139)</f>
        <v>0</v>
      </c>
      <c r="B265" s="38">
        <f>IF(Txn!$B139="","",Txn!$C139)</f>
        <v>0</v>
      </c>
      <c r="C265" s="39">
        <f>IF(Txn!$B139="","","تراکنش بانکی")</f>
        <v>0</v>
      </c>
      <c r="D265" s="38">
        <f>IF(Txn!$B139="","",IF(Txn!$X139="","",Txn!$X139))</f>
        <v>0</v>
      </c>
      <c r="E265" s="39">
        <f>IF($D265="","",IFERROR(VLOOKUP($D265,AcctTbl,2,0),""))</f>
        <v>0</v>
      </c>
      <c r="F265" s="39">
        <f>IF($D265="","",IFERROR(VLOOKUP($D265,AcctTbl,3,0),""))</f>
        <v>0</v>
      </c>
      <c r="G265" s="39">
        <f>IF(Txn!$B139="","",Txn!$D139)</f>
        <v>0</v>
      </c>
      <c r="H265" s="38">
        <f>IF(Txn!$B139="","",Txn!$E139)</f>
        <v>0</v>
      </c>
      <c r="I265" s="40">
        <f>IF(Txn!$B139="",0,Txn!$O139)</f>
        <v>0</v>
      </c>
      <c r="J265" s="40">
        <f>IF(Txn!$B139="",0,Txn!$P139)</f>
        <v>0</v>
      </c>
      <c r="K265" s="41">
        <f>IF($A265="","",IFERROR(VALUE(MID($A265,6,2)),""))</f>
        <v>0</v>
      </c>
      <c r="L265" s="39">
        <f>IF(Txn!$K139="","",Txn!$K139)</f>
        <v>0</v>
      </c>
      <c r="N265" s="42">
        <f>IF($D265="",0,COUNTIF(BankAccts,$D265))</f>
        <v>0</v>
      </c>
    </row>
    <row r="266" spans="1:14">
      <c r="A266" s="38">
        <f>IF(Txn!$B139="","",Txn!$B139)</f>
        <v>0</v>
      </c>
      <c r="B266" s="38">
        <f>IF(Txn!$B139="","",Txn!$C139)</f>
        <v>0</v>
      </c>
      <c r="C266" s="39">
        <f>IF(Txn!$B139="","","تراکنش بانکی")</f>
        <v>0</v>
      </c>
      <c r="D266" s="38">
        <f>IF(Txn!$B139="","",IF(IF(Txn!$U139="TRF",Txn!$Y139,Txn!$Z139)="","",IF(Txn!$U139="TRF",Txn!$Y139,Txn!$Z139)))</f>
        <v>0</v>
      </c>
      <c r="E266" s="39">
        <f>IF($D266="","",IFERROR(VLOOKUP($D266,AcctTbl,2,0),""))</f>
        <v>0</v>
      </c>
      <c r="F266" s="39">
        <f>IF($D266="","",IFERROR(VLOOKUP($D266,AcctTbl,3,0),""))</f>
        <v>0</v>
      </c>
      <c r="G266" s="39">
        <f>IF(Txn!$B139="","",Txn!$D139)</f>
        <v>0</v>
      </c>
      <c r="H266" s="38">
        <f>IF(Txn!$B139="","",Txn!$E139)</f>
        <v>0</v>
      </c>
      <c r="I266" s="40">
        <f>IF(Txn!$B139="",0,Txn!$Q139)</f>
        <v>0</v>
      </c>
      <c r="J266" s="40">
        <f>IF(Txn!$B139="",0,Txn!$R139)</f>
        <v>0</v>
      </c>
      <c r="K266" s="41">
        <f>IF($A266="","",IFERROR(VALUE(MID($A266,6,2)),""))</f>
        <v>0</v>
      </c>
      <c r="L266" s="39">
        <f>IF(Txn!$K139="","","طرف مقابل — "&amp;Txn!$K139)</f>
        <v>0</v>
      </c>
      <c r="N266" s="42">
        <f>IF($D266="",0,COUNTIF(BankAccts,$D266))</f>
        <v>0</v>
      </c>
    </row>
    <row r="267" spans="1:14">
      <c r="A267" s="38">
        <f>IF(Txn!$B140="","",Txn!$B140)</f>
        <v>0</v>
      </c>
      <c r="B267" s="38">
        <f>IF(Txn!$B140="","",Txn!$C140)</f>
        <v>0</v>
      </c>
      <c r="C267" s="39">
        <f>IF(Txn!$B140="","","تراکنش بانکی")</f>
        <v>0</v>
      </c>
      <c r="D267" s="38">
        <f>IF(Txn!$B140="","",IF(Txn!$X140="","",Txn!$X140))</f>
        <v>0</v>
      </c>
      <c r="E267" s="39">
        <f>IF($D267="","",IFERROR(VLOOKUP($D267,AcctTbl,2,0),""))</f>
        <v>0</v>
      </c>
      <c r="F267" s="39">
        <f>IF($D267="","",IFERROR(VLOOKUP($D267,AcctTbl,3,0),""))</f>
        <v>0</v>
      </c>
      <c r="G267" s="39">
        <f>IF(Txn!$B140="","",Txn!$D140)</f>
        <v>0</v>
      </c>
      <c r="H267" s="38">
        <f>IF(Txn!$B140="","",Txn!$E140)</f>
        <v>0</v>
      </c>
      <c r="I267" s="40">
        <f>IF(Txn!$B140="",0,Txn!$O140)</f>
        <v>0</v>
      </c>
      <c r="J267" s="40">
        <f>IF(Txn!$B140="",0,Txn!$P140)</f>
        <v>0</v>
      </c>
      <c r="K267" s="41">
        <f>IF($A267="","",IFERROR(VALUE(MID($A267,6,2)),""))</f>
        <v>0</v>
      </c>
      <c r="L267" s="39">
        <f>IF(Txn!$K140="","",Txn!$K140)</f>
        <v>0</v>
      </c>
      <c r="N267" s="42">
        <f>IF($D267="",0,COUNTIF(BankAccts,$D267))</f>
        <v>0</v>
      </c>
    </row>
    <row r="268" spans="1:14">
      <c r="A268" s="38">
        <f>IF(Txn!$B140="","",Txn!$B140)</f>
        <v>0</v>
      </c>
      <c r="B268" s="38">
        <f>IF(Txn!$B140="","",Txn!$C140)</f>
        <v>0</v>
      </c>
      <c r="C268" s="39">
        <f>IF(Txn!$B140="","","تراکنش بانکی")</f>
        <v>0</v>
      </c>
      <c r="D268" s="38">
        <f>IF(Txn!$B140="","",IF(IF(Txn!$U140="TRF",Txn!$Y140,Txn!$Z140)="","",IF(Txn!$U140="TRF",Txn!$Y140,Txn!$Z140)))</f>
        <v>0</v>
      </c>
      <c r="E268" s="39">
        <f>IF($D268="","",IFERROR(VLOOKUP($D268,AcctTbl,2,0),""))</f>
        <v>0</v>
      </c>
      <c r="F268" s="39">
        <f>IF($D268="","",IFERROR(VLOOKUP($D268,AcctTbl,3,0),""))</f>
        <v>0</v>
      </c>
      <c r="G268" s="39">
        <f>IF(Txn!$B140="","",Txn!$D140)</f>
        <v>0</v>
      </c>
      <c r="H268" s="38">
        <f>IF(Txn!$B140="","",Txn!$E140)</f>
        <v>0</v>
      </c>
      <c r="I268" s="40">
        <f>IF(Txn!$B140="",0,Txn!$Q140)</f>
        <v>0</v>
      </c>
      <c r="J268" s="40">
        <f>IF(Txn!$B140="",0,Txn!$R140)</f>
        <v>0</v>
      </c>
      <c r="K268" s="41">
        <f>IF($A268="","",IFERROR(VALUE(MID($A268,6,2)),""))</f>
        <v>0</v>
      </c>
      <c r="L268" s="39">
        <f>IF(Txn!$K140="","","طرف مقابل — "&amp;Txn!$K140)</f>
        <v>0</v>
      </c>
      <c r="N268" s="42">
        <f>IF($D268="",0,COUNTIF(BankAccts,$D268))</f>
        <v>0</v>
      </c>
    </row>
    <row r="269" spans="1:14">
      <c r="A269" s="38">
        <f>IF(Txn!$B141="","",Txn!$B141)</f>
        <v>0</v>
      </c>
      <c r="B269" s="38">
        <f>IF(Txn!$B141="","",Txn!$C141)</f>
        <v>0</v>
      </c>
      <c r="C269" s="39">
        <f>IF(Txn!$B141="","","تراکنش بانکی")</f>
        <v>0</v>
      </c>
      <c r="D269" s="38">
        <f>IF(Txn!$B141="","",IF(Txn!$X141="","",Txn!$X141))</f>
        <v>0</v>
      </c>
      <c r="E269" s="39">
        <f>IF($D269="","",IFERROR(VLOOKUP($D269,AcctTbl,2,0),""))</f>
        <v>0</v>
      </c>
      <c r="F269" s="39">
        <f>IF($D269="","",IFERROR(VLOOKUP($D269,AcctTbl,3,0),""))</f>
        <v>0</v>
      </c>
      <c r="G269" s="39">
        <f>IF(Txn!$B141="","",Txn!$D141)</f>
        <v>0</v>
      </c>
      <c r="H269" s="38">
        <f>IF(Txn!$B141="","",Txn!$E141)</f>
        <v>0</v>
      </c>
      <c r="I269" s="40">
        <f>IF(Txn!$B141="",0,Txn!$O141)</f>
        <v>0</v>
      </c>
      <c r="J269" s="40">
        <f>IF(Txn!$B141="",0,Txn!$P141)</f>
        <v>0</v>
      </c>
      <c r="K269" s="41">
        <f>IF($A269="","",IFERROR(VALUE(MID($A269,6,2)),""))</f>
        <v>0</v>
      </c>
      <c r="L269" s="39">
        <f>IF(Txn!$K141="","",Txn!$K141)</f>
        <v>0</v>
      </c>
      <c r="N269" s="42">
        <f>IF($D269="",0,COUNTIF(BankAccts,$D269))</f>
        <v>0</v>
      </c>
    </row>
    <row r="270" spans="1:14">
      <c r="A270" s="38">
        <f>IF(Txn!$B141="","",Txn!$B141)</f>
        <v>0</v>
      </c>
      <c r="B270" s="38">
        <f>IF(Txn!$B141="","",Txn!$C141)</f>
        <v>0</v>
      </c>
      <c r="C270" s="39">
        <f>IF(Txn!$B141="","","تراکنش بانکی")</f>
        <v>0</v>
      </c>
      <c r="D270" s="38">
        <f>IF(Txn!$B141="","",IF(IF(Txn!$U141="TRF",Txn!$Y141,Txn!$Z141)="","",IF(Txn!$U141="TRF",Txn!$Y141,Txn!$Z141)))</f>
        <v>0</v>
      </c>
      <c r="E270" s="39">
        <f>IF($D270="","",IFERROR(VLOOKUP($D270,AcctTbl,2,0),""))</f>
        <v>0</v>
      </c>
      <c r="F270" s="39">
        <f>IF($D270="","",IFERROR(VLOOKUP($D270,AcctTbl,3,0),""))</f>
        <v>0</v>
      </c>
      <c r="G270" s="39">
        <f>IF(Txn!$B141="","",Txn!$D141)</f>
        <v>0</v>
      </c>
      <c r="H270" s="38">
        <f>IF(Txn!$B141="","",Txn!$E141)</f>
        <v>0</v>
      </c>
      <c r="I270" s="40">
        <f>IF(Txn!$B141="",0,Txn!$Q141)</f>
        <v>0</v>
      </c>
      <c r="J270" s="40">
        <f>IF(Txn!$B141="",0,Txn!$R141)</f>
        <v>0</v>
      </c>
      <c r="K270" s="41">
        <f>IF($A270="","",IFERROR(VALUE(MID($A270,6,2)),""))</f>
        <v>0</v>
      </c>
      <c r="L270" s="39">
        <f>IF(Txn!$K141="","","طرف مقابل — "&amp;Txn!$K141)</f>
        <v>0</v>
      </c>
      <c r="N270" s="42">
        <f>IF($D270="",0,COUNTIF(BankAccts,$D270))</f>
        <v>0</v>
      </c>
    </row>
    <row r="271" spans="1:14">
      <c r="A271" s="38">
        <f>IF(Txn!$B142="","",Txn!$B142)</f>
        <v>0</v>
      </c>
      <c r="B271" s="38">
        <f>IF(Txn!$B142="","",Txn!$C142)</f>
        <v>0</v>
      </c>
      <c r="C271" s="39">
        <f>IF(Txn!$B142="","","تراکنش بانکی")</f>
        <v>0</v>
      </c>
      <c r="D271" s="38">
        <f>IF(Txn!$B142="","",IF(Txn!$X142="","",Txn!$X142))</f>
        <v>0</v>
      </c>
      <c r="E271" s="39">
        <f>IF($D271="","",IFERROR(VLOOKUP($D271,AcctTbl,2,0),""))</f>
        <v>0</v>
      </c>
      <c r="F271" s="39">
        <f>IF($D271="","",IFERROR(VLOOKUP($D271,AcctTbl,3,0),""))</f>
        <v>0</v>
      </c>
      <c r="G271" s="39">
        <f>IF(Txn!$B142="","",Txn!$D142)</f>
        <v>0</v>
      </c>
      <c r="H271" s="38">
        <f>IF(Txn!$B142="","",Txn!$E142)</f>
        <v>0</v>
      </c>
      <c r="I271" s="40">
        <f>IF(Txn!$B142="",0,Txn!$O142)</f>
        <v>0</v>
      </c>
      <c r="J271" s="40">
        <f>IF(Txn!$B142="",0,Txn!$P142)</f>
        <v>0</v>
      </c>
      <c r="K271" s="41">
        <f>IF($A271="","",IFERROR(VALUE(MID($A271,6,2)),""))</f>
        <v>0</v>
      </c>
      <c r="L271" s="39">
        <f>IF(Txn!$K142="","",Txn!$K142)</f>
        <v>0</v>
      </c>
      <c r="N271" s="42">
        <f>IF($D271="",0,COUNTIF(BankAccts,$D271))</f>
        <v>0</v>
      </c>
    </row>
    <row r="272" spans="1:14">
      <c r="A272" s="38">
        <f>IF(Txn!$B142="","",Txn!$B142)</f>
        <v>0</v>
      </c>
      <c r="B272" s="38">
        <f>IF(Txn!$B142="","",Txn!$C142)</f>
        <v>0</v>
      </c>
      <c r="C272" s="39">
        <f>IF(Txn!$B142="","","تراکنش بانکی")</f>
        <v>0</v>
      </c>
      <c r="D272" s="38">
        <f>IF(Txn!$B142="","",IF(IF(Txn!$U142="TRF",Txn!$Y142,Txn!$Z142)="","",IF(Txn!$U142="TRF",Txn!$Y142,Txn!$Z142)))</f>
        <v>0</v>
      </c>
      <c r="E272" s="39">
        <f>IF($D272="","",IFERROR(VLOOKUP($D272,AcctTbl,2,0),""))</f>
        <v>0</v>
      </c>
      <c r="F272" s="39">
        <f>IF($D272="","",IFERROR(VLOOKUP($D272,AcctTbl,3,0),""))</f>
        <v>0</v>
      </c>
      <c r="G272" s="39">
        <f>IF(Txn!$B142="","",Txn!$D142)</f>
        <v>0</v>
      </c>
      <c r="H272" s="38">
        <f>IF(Txn!$B142="","",Txn!$E142)</f>
        <v>0</v>
      </c>
      <c r="I272" s="40">
        <f>IF(Txn!$B142="",0,Txn!$Q142)</f>
        <v>0</v>
      </c>
      <c r="J272" s="40">
        <f>IF(Txn!$B142="",0,Txn!$R142)</f>
        <v>0</v>
      </c>
      <c r="K272" s="41">
        <f>IF($A272="","",IFERROR(VALUE(MID($A272,6,2)),""))</f>
        <v>0</v>
      </c>
      <c r="L272" s="39">
        <f>IF(Txn!$K142="","","طرف مقابل — "&amp;Txn!$K142)</f>
        <v>0</v>
      </c>
      <c r="N272" s="42">
        <f>IF($D272="",0,COUNTIF(BankAccts,$D272))</f>
        <v>0</v>
      </c>
    </row>
    <row r="273" spans="1:14">
      <c r="A273" s="38">
        <f>IF(Txn!$B143="","",Txn!$B143)</f>
        <v>0</v>
      </c>
      <c r="B273" s="38">
        <f>IF(Txn!$B143="","",Txn!$C143)</f>
        <v>0</v>
      </c>
      <c r="C273" s="39">
        <f>IF(Txn!$B143="","","تراکنش بانکی")</f>
        <v>0</v>
      </c>
      <c r="D273" s="38">
        <f>IF(Txn!$B143="","",IF(Txn!$X143="","",Txn!$X143))</f>
        <v>0</v>
      </c>
      <c r="E273" s="39">
        <f>IF($D273="","",IFERROR(VLOOKUP($D273,AcctTbl,2,0),""))</f>
        <v>0</v>
      </c>
      <c r="F273" s="39">
        <f>IF($D273="","",IFERROR(VLOOKUP($D273,AcctTbl,3,0),""))</f>
        <v>0</v>
      </c>
      <c r="G273" s="39">
        <f>IF(Txn!$B143="","",Txn!$D143)</f>
        <v>0</v>
      </c>
      <c r="H273" s="38">
        <f>IF(Txn!$B143="","",Txn!$E143)</f>
        <v>0</v>
      </c>
      <c r="I273" s="40">
        <f>IF(Txn!$B143="",0,Txn!$O143)</f>
        <v>0</v>
      </c>
      <c r="J273" s="40">
        <f>IF(Txn!$B143="",0,Txn!$P143)</f>
        <v>0</v>
      </c>
      <c r="K273" s="41">
        <f>IF($A273="","",IFERROR(VALUE(MID($A273,6,2)),""))</f>
        <v>0</v>
      </c>
      <c r="L273" s="39">
        <f>IF(Txn!$K143="","",Txn!$K143)</f>
        <v>0</v>
      </c>
      <c r="N273" s="42">
        <f>IF($D273="",0,COUNTIF(BankAccts,$D273))</f>
        <v>0</v>
      </c>
    </row>
    <row r="274" spans="1:14">
      <c r="A274" s="38">
        <f>IF(Txn!$B143="","",Txn!$B143)</f>
        <v>0</v>
      </c>
      <c r="B274" s="38">
        <f>IF(Txn!$B143="","",Txn!$C143)</f>
        <v>0</v>
      </c>
      <c r="C274" s="39">
        <f>IF(Txn!$B143="","","تراکنش بانکی")</f>
        <v>0</v>
      </c>
      <c r="D274" s="38">
        <f>IF(Txn!$B143="","",IF(IF(Txn!$U143="TRF",Txn!$Y143,Txn!$Z143)="","",IF(Txn!$U143="TRF",Txn!$Y143,Txn!$Z143)))</f>
        <v>0</v>
      </c>
      <c r="E274" s="39">
        <f>IF($D274="","",IFERROR(VLOOKUP($D274,AcctTbl,2,0),""))</f>
        <v>0</v>
      </c>
      <c r="F274" s="39">
        <f>IF($D274="","",IFERROR(VLOOKUP($D274,AcctTbl,3,0),""))</f>
        <v>0</v>
      </c>
      <c r="G274" s="39">
        <f>IF(Txn!$B143="","",Txn!$D143)</f>
        <v>0</v>
      </c>
      <c r="H274" s="38">
        <f>IF(Txn!$B143="","",Txn!$E143)</f>
        <v>0</v>
      </c>
      <c r="I274" s="40">
        <f>IF(Txn!$B143="",0,Txn!$Q143)</f>
        <v>0</v>
      </c>
      <c r="J274" s="40">
        <f>IF(Txn!$B143="",0,Txn!$R143)</f>
        <v>0</v>
      </c>
      <c r="K274" s="41">
        <f>IF($A274="","",IFERROR(VALUE(MID($A274,6,2)),""))</f>
        <v>0</v>
      </c>
      <c r="L274" s="39">
        <f>IF(Txn!$K143="","","طرف مقابل — "&amp;Txn!$K143)</f>
        <v>0</v>
      </c>
      <c r="N274" s="42">
        <f>IF($D274="",0,COUNTIF(BankAccts,$D274))</f>
        <v>0</v>
      </c>
    </row>
    <row r="275" spans="1:14">
      <c r="A275" s="38">
        <f>IF(Txn!$B144="","",Txn!$B144)</f>
        <v>0</v>
      </c>
      <c r="B275" s="38">
        <f>IF(Txn!$B144="","",Txn!$C144)</f>
        <v>0</v>
      </c>
      <c r="C275" s="39">
        <f>IF(Txn!$B144="","","تراکنش بانکی")</f>
        <v>0</v>
      </c>
      <c r="D275" s="38">
        <f>IF(Txn!$B144="","",IF(Txn!$X144="","",Txn!$X144))</f>
        <v>0</v>
      </c>
      <c r="E275" s="39">
        <f>IF($D275="","",IFERROR(VLOOKUP($D275,AcctTbl,2,0),""))</f>
        <v>0</v>
      </c>
      <c r="F275" s="39">
        <f>IF($D275="","",IFERROR(VLOOKUP($D275,AcctTbl,3,0),""))</f>
        <v>0</v>
      </c>
      <c r="G275" s="39">
        <f>IF(Txn!$B144="","",Txn!$D144)</f>
        <v>0</v>
      </c>
      <c r="H275" s="38">
        <f>IF(Txn!$B144="","",Txn!$E144)</f>
        <v>0</v>
      </c>
      <c r="I275" s="40">
        <f>IF(Txn!$B144="",0,Txn!$O144)</f>
        <v>0</v>
      </c>
      <c r="J275" s="40">
        <f>IF(Txn!$B144="",0,Txn!$P144)</f>
        <v>0</v>
      </c>
      <c r="K275" s="41">
        <f>IF($A275="","",IFERROR(VALUE(MID($A275,6,2)),""))</f>
        <v>0</v>
      </c>
      <c r="L275" s="39">
        <f>IF(Txn!$K144="","",Txn!$K144)</f>
        <v>0</v>
      </c>
      <c r="N275" s="42">
        <f>IF($D275="",0,COUNTIF(BankAccts,$D275))</f>
        <v>0</v>
      </c>
    </row>
    <row r="276" spans="1:14">
      <c r="A276" s="38">
        <f>IF(Txn!$B144="","",Txn!$B144)</f>
        <v>0</v>
      </c>
      <c r="B276" s="38">
        <f>IF(Txn!$B144="","",Txn!$C144)</f>
        <v>0</v>
      </c>
      <c r="C276" s="39">
        <f>IF(Txn!$B144="","","تراکنش بانکی")</f>
        <v>0</v>
      </c>
      <c r="D276" s="38">
        <f>IF(Txn!$B144="","",IF(IF(Txn!$U144="TRF",Txn!$Y144,Txn!$Z144)="","",IF(Txn!$U144="TRF",Txn!$Y144,Txn!$Z144)))</f>
        <v>0</v>
      </c>
      <c r="E276" s="39">
        <f>IF($D276="","",IFERROR(VLOOKUP($D276,AcctTbl,2,0),""))</f>
        <v>0</v>
      </c>
      <c r="F276" s="39">
        <f>IF($D276="","",IFERROR(VLOOKUP($D276,AcctTbl,3,0),""))</f>
        <v>0</v>
      </c>
      <c r="G276" s="39">
        <f>IF(Txn!$B144="","",Txn!$D144)</f>
        <v>0</v>
      </c>
      <c r="H276" s="38">
        <f>IF(Txn!$B144="","",Txn!$E144)</f>
        <v>0</v>
      </c>
      <c r="I276" s="40">
        <f>IF(Txn!$B144="",0,Txn!$Q144)</f>
        <v>0</v>
      </c>
      <c r="J276" s="40">
        <f>IF(Txn!$B144="",0,Txn!$R144)</f>
        <v>0</v>
      </c>
      <c r="K276" s="41">
        <f>IF($A276="","",IFERROR(VALUE(MID($A276,6,2)),""))</f>
        <v>0</v>
      </c>
      <c r="L276" s="39">
        <f>IF(Txn!$K144="","","طرف مقابل — "&amp;Txn!$K144)</f>
        <v>0</v>
      </c>
      <c r="N276" s="42">
        <f>IF($D276="",0,COUNTIF(BankAccts,$D276))</f>
        <v>0</v>
      </c>
    </row>
    <row r="277" spans="1:14">
      <c r="A277" s="38">
        <f>IF(Txn!$B145="","",Txn!$B145)</f>
        <v>0</v>
      </c>
      <c r="B277" s="38">
        <f>IF(Txn!$B145="","",Txn!$C145)</f>
        <v>0</v>
      </c>
      <c r="C277" s="39">
        <f>IF(Txn!$B145="","","تراکنش بانکی")</f>
        <v>0</v>
      </c>
      <c r="D277" s="38">
        <f>IF(Txn!$B145="","",IF(Txn!$X145="","",Txn!$X145))</f>
        <v>0</v>
      </c>
      <c r="E277" s="39">
        <f>IF($D277="","",IFERROR(VLOOKUP($D277,AcctTbl,2,0),""))</f>
        <v>0</v>
      </c>
      <c r="F277" s="39">
        <f>IF($D277="","",IFERROR(VLOOKUP($D277,AcctTbl,3,0),""))</f>
        <v>0</v>
      </c>
      <c r="G277" s="39">
        <f>IF(Txn!$B145="","",Txn!$D145)</f>
        <v>0</v>
      </c>
      <c r="H277" s="38">
        <f>IF(Txn!$B145="","",Txn!$E145)</f>
        <v>0</v>
      </c>
      <c r="I277" s="40">
        <f>IF(Txn!$B145="",0,Txn!$O145)</f>
        <v>0</v>
      </c>
      <c r="J277" s="40">
        <f>IF(Txn!$B145="",0,Txn!$P145)</f>
        <v>0</v>
      </c>
      <c r="K277" s="41">
        <f>IF($A277="","",IFERROR(VALUE(MID($A277,6,2)),""))</f>
        <v>0</v>
      </c>
      <c r="L277" s="39">
        <f>IF(Txn!$K145="","",Txn!$K145)</f>
        <v>0</v>
      </c>
      <c r="N277" s="42">
        <f>IF($D277="",0,COUNTIF(BankAccts,$D277))</f>
        <v>0</v>
      </c>
    </row>
    <row r="278" spans="1:14">
      <c r="A278" s="38">
        <f>IF(Txn!$B145="","",Txn!$B145)</f>
        <v>0</v>
      </c>
      <c r="B278" s="38">
        <f>IF(Txn!$B145="","",Txn!$C145)</f>
        <v>0</v>
      </c>
      <c r="C278" s="39">
        <f>IF(Txn!$B145="","","تراکنش بانکی")</f>
        <v>0</v>
      </c>
      <c r="D278" s="38">
        <f>IF(Txn!$B145="","",IF(IF(Txn!$U145="TRF",Txn!$Y145,Txn!$Z145)="","",IF(Txn!$U145="TRF",Txn!$Y145,Txn!$Z145)))</f>
        <v>0</v>
      </c>
      <c r="E278" s="39">
        <f>IF($D278="","",IFERROR(VLOOKUP($D278,AcctTbl,2,0),""))</f>
        <v>0</v>
      </c>
      <c r="F278" s="39">
        <f>IF($D278="","",IFERROR(VLOOKUP($D278,AcctTbl,3,0),""))</f>
        <v>0</v>
      </c>
      <c r="G278" s="39">
        <f>IF(Txn!$B145="","",Txn!$D145)</f>
        <v>0</v>
      </c>
      <c r="H278" s="38">
        <f>IF(Txn!$B145="","",Txn!$E145)</f>
        <v>0</v>
      </c>
      <c r="I278" s="40">
        <f>IF(Txn!$B145="",0,Txn!$Q145)</f>
        <v>0</v>
      </c>
      <c r="J278" s="40">
        <f>IF(Txn!$B145="",0,Txn!$R145)</f>
        <v>0</v>
      </c>
      <c r="K278" s="41">
        <f>IF($A278="","",IFERROR(VALUE(MID($A278,6,2)),""))</f>
        <v>0</v>
      </c>
      <c r="L278" s="39">
        <f>IF(Txn!$K145="","","طرف مقابل — "&amp;Txn!$K145)</f>
        <v>0</v>
      </c>
      <c r="N278" s="42">
        <f>IF($D278="",0,COUNTIF(BankAccts,$D278))</f>
        <v>0</v>
      </c>
    </row>
    <row r="279" spans="1:14">
      <c r="A279" s="38">
        <f>IF(Txn!$B146="","",Txn!$B146)</f>
        <v>0</v>
      </c>
      <c r="B279" s="38">
        <f>IF(Txn!$B146="","",Txn!$C146)</f>
        <v>0</v>
      </c>
      <c r="C279" s="39">
        <f>IF(Txn!$B146="","","تراکنش بانکی")</f>
        <v>0</v>
      </c>
      <c r="D279" s="38">
        <f>IF(Txn!$B146="","",IF(Txn!$X146="","",Txn!$X146))</f>
        <v>0</v>
      </c>
      <c r="E279" s="39">
        <f>IF($D279="","",IFERROR(VLOOKUP($D279,AcctTbl,2,0),""))</f>
        <v>0</v>
      </c>
      <c r="F279" s="39">
        <f>IF($D279="","",IFERROR(VLOOKUP($D279,AcctTbl,3,0),""))</f>
        <v>0</v>
      </c>
      <c r="G279" s="39">
        <f>IF(Txn!$B146="","",Txn!$D146)</f>
        <v>0</v>
      </c>
      <c r="H279" s="38">
        <f>IF(Txn!$B146="","",Txn!$E146)</f>
        <v>0</v>
      </c>
      <c r="I279" s="40">
        <f>IF(Txn!$B146="",0,Txn!$O146)</f>
        <v>0</v>
      </c>
      <c r="J279" s="40">
        <f>IF(Txn!$B146="",0,Txn!$P146)</f>
        <v>0</v>
      </c>
      <c r="K279" s="41">
        <f>IF($A279="","",IFERROR(VALUE(MID($A279,6,2)),""))</f>
        <v>0</v>
      </c>
      <c r="L279" s="39">
        <f>IF(Txn!$K146="","",Txn!$K146)</f>
        <v>0</v>
      </c>
      <c r="N279" s="42">
        <f>IF($D279="",0,COUNTIF(BankAccts,$D279))</f>
        <v>0</v>
      </c>
    </row>
    <row r="280" spans="1:14">
      <c r="A280" s="38">
        <f>IF(Txn!$B146="","",Txn!$B146)</f>
        <v>0</v>
      </c>
      <c r="B280" s="38">
        <f>IF(Txn!$B146="","",Txn!$C146)</f>
        <v>0</v>
      </c>
      <c r="C280" s="39">
        <f>IF(Txn!$B146="","","تراکنش بانکی")</f>
        <v>0</v>
      </c>
      <c r="D280" s="38">
        <f>IF(Txn!$B146="","",IF(IF(Txn!$U146="TRF",Txn!$Y146,Txn!$Z146)="","",IF(Txn!$U146="TRF",Txn!$Y146,Txn!$Z146)))</f>
        <v>0</v>
      </c>
      <c r="E280" s="39">
        <f>IF($D280="","",IFERROR(VLOOKUP($D280,AcctTbl,2,0),""))</f>
        <v>0</v>
      </c>
      <c r="F280" s="39">
        <f>IF($D280="","",IFERROR(VLOOKUP($D280,AcctTbl,3,0),""))</f>
        <v>0</v>
      </c>
      <c r="G280" s="39">
        <f>IF(Txn!$B146="","",Txn!$D146)</f>
        <v>0</v>
      </c>
      <c r="H280" s="38">
        <f>IF(Txn!$B146="","",Txn!$E146)</f>
        <v>0</v>
      </c>
      <c r="I280" s="40">
        <f>IF(Txn!$B146="",0,Txn!$Q146)</f>
        <v>0</v>
      </c>
      <c r="J280" s="40">
        <f>IF(Txn!$B146="",0,Txn!$R146)</f>
        <v>0</v>
      </c>
      <c r="K280" s="41">
        <f>IF($A280="","",IFERROR(VALUE(MID($A280,6,2)),""))</f>
        <v>0</v>
      </c>
      <c r="L280" s="39">
        <f>IF(Txn!$K146="","","طرف مقابل — "&amp;Txn!$K146)</f>
        <v>0</v>
      </c>
      <c r="N280" s="42">
        <f>IF($D280="",0,COUNTIF(BankAccts,$D280))</f>
        <v>0</v>
      </c>
    </row>
    <row r="281" spans="1:14">
      <c r="A281" s="38">
        <f>IF(Txn!$B147="","",Txn!$B147)</f>
        <v>0</v>
      </c>
      <c r="B281" s="38">
        <f>IF(Txn!$B147="","",Txn!$C147)</f>
        <v>0</v>
      </c>
      <c r="C281" s="39">
        <f>IF(Txn!$B147="","","تراکنش بانکی")</f>
        <v>0</v>
      </c>
      <c r="D281" s="38">
        <f>IF(Txn!$B147="","",IF(Txn!$X147="","",Txn!$X147))</f>
        <v>0</v>
      </c>
      <c r="E281" s="39">
        <f>IF($D281="","",IFERROR(VLOOKUP($D281,AcctTbl,2,0),""))</f>
        <v>0</v>
      </c>
      <c r="F281" s="39">
        <f>IF($D281="","",IFERROR(VLOOKUP($D281,AcctTbl,3,0),""))</f>
        <v>0</v>
      </c>
      <c r="G281" s="39">
        <f>IF(Txn!$B147="","",Txn!$D147)</f>
        <v>0</v>
      </c>
      <c r="H281" s="38">
        <f>IF(Txn!$B147="","",Txn!$E147)</f>
        <v>0</v>
      </c>
      <c r="I281" s="40">
        <f>IF(Txn!$B147="",0,Txn!$O147)</f>
        <v>0</v>
      </c>
      <c r="J281" s="40">
        <f>IF(Txn!$B147="",0,Txn!$P147)</f>
        <v>0</v>
      </c>
      <c r="K281" s="41">
        <f>IF($A281="","",IFERROR(VALUE(MID($A281,6,2)),""))</f>
        <v>0</v>
      </c>
      <c r="L281" s="39">
        <f>IF(Txn!$K147="","",Txn!$K147)</f>
        <v>0</v>
      </c>
      <c r="N281" s="42">
        <f>IF($D281="",0,COUNTIF(BankAccts,$D281))</f>
        <v>0</v>
      </c>
    </row>
    <row r="282" spans="1:14">
      <c r="A282" s="38">
        <f>IF(Txn!$B147="","",Txn!$B147)</f>
        <v>0</v>
      </c>
      <c r="B282" s="38">
        <f>IF(Txn!$B147="","",Txn!$C147)</f>
        <v>0</v>
      </c>
      <c r="C282" s="39">
        <f>IF(Txn!$B147="","","تراکنش بانکی")</f>
        <v>0</v>
      </c>
      <c r="D282" s="38">
        <f>IF(Txn!$B147="","",IF(IF(Txn!$U147="TRF",Txn!$Y147,Txn!$Z147)="","",IF(Txn!$U147="TRF",Txn!$Y147,Txn!$Z147)))</f>
        <v>0</v>
      </c>
      <c r="E282" s="39">
        <f>IF($D282="","",IFERROR(VLOOKUP($D282,AcctTbl,2,0),""))</f>
        <v>0</v>
      </c>
      <c r="F282" s="39">
        <f>IF($D282="","",IFERROR(VLOOKUP($D282,AcctTbl,3,0),""))</f>
        <v>0</v>
      </c>
      <c r="G282" s="39">
        <f>IF(Txn!$B147="","",Txn!$D147)</f>
        <v>0</v>
      </c>
      <c r="H282" s="38">
        <f>IF(Txn!$B147="","",Txn!$E147)</f>
        <v>0</v>
      </c>
      <c r="I282" s="40">
        <f>IF(Txn!$B147="",0,Txn!$Q147)</f>
        <v>0</v>
      </c>
      <c r="J282" s="40">
        <f>IF(Txn!$B147="",0,Txn!$R147)</f>
        <v>0</v>
      </c>
      <c r="K282" s="41">
        <f>IF($A282="","",IFERROR(VALUE(MID($A282,6,2)),""))</f>
        <v>0</v>
      </c>
      <c r="L282" s="39">
        <f>IF(Txn!$K147="","","طرف مقابل — "&amp;Txn!$K147)</f>
        <v>0</v>
      </c>
      <c r="N282" s="42">
        <f>IF($D282="",0,COUNTIF(BankAccts,$D282))</f>
        <v>0</v>
      </c>
    </row>
    <row r="283" spans="1:14">
      <c r="A283" s="38">
        <f>IF(Txn!$B148="","",Txn!$B148)</f>
        <v>0</v>
      </c>
      <c r="B283" s="38">
        <f>IF(Txn!$B148="","",Txn!$C148)</f>
        <v>0</v>
      </c>
      <c r="C283" s="39">
        <f>IF(Txn!$B148="","","تراکنش بانکی")</f>
        <v>0</v>
      </c>
      <c r="D283" s="38">
        <f>IF(Txn!$B148="","",IF(Txn!$X148="","",Txn!$X148))</f>
        <v>0</v>
      </c>
      <c r="E283" s="39">
        <f>IF($D283="","",IFERROR(VLOOKUP($D283,AcctTbl,2,0),""))</f>
        <v>0</v>
      </c>
      <c r="F283" s="39">
        <f>IF($D283="","",IFERROR(VLOOKUP($D283,AcctTbl,3,0),""))</f>
        <v>0</v>
      </c>
      <c r="G283" s="39">
        <f>IF(Txn!$B148="","",Txn!$D148)</f>
        <v>0</v>
      </c>
      <c r="H283" s="38">
        <f>IF(Txn!$B148="","",Txn!$E148)</f>
        <v>0</v>
      </c>
      <c r="I283" s="40">
        <f>IF(Txn!$B148="",0,Txn!$O148)</f>
        <v>0</v>
      </c>
      <c r="J283" s="40">
        <f>IF(Txn!$B148="",0,Txn!$P148)</f>
        <v>0</v>
      </c>
      <c r="K283" s="41">
        <f>IF($A283="","",IFERROR(VALUE(MID($A283,6,2)),""))</f>
        <v>0</v>
      </c>
      <c r="L283" s="39">
        <f>IF(Txn!$K148="","",Txn!$K148)</f>
        <v>0</v>
      </c>
      <c r="N283" s="42">
        <f>IF($D283="",0,COUNTIF(BankAccts,$D283))</f>
        <v>0</v>
      </c>
    </row>
    <row r="284" spans="1:14">
      <c r="A284" s="38">
        <f>IF(Txn!$B148="","",Txn!$B148)</f>
        <v>0</v>
      </c>
      <c r="B284" s="38">
        <f>IF(Txn!$B148="","",Txn!$C148)</f>
        <v>0</v>
      </c>
      <c r="C284" s="39">
        <f>IF(Txn!$B148="","","تراکنش بانکی")</f>
        <v>0</v>
      </c>
      <c r="D284" s="38">
        <f>IF(Txn!$B148="","",IF(IF(Txn!$U148="TRF",Txn!$Y148,Txn!$Z148)="","",IF(Txn!$U148="TRF",Txn!$Y148,Txn!$Z148)))</f>
        <v>0</v>
      </c>
      <c r="E284" s="39">
        <f>IF($D284="","",IFERROR(VLOOKUP($D284,AcctTbl,2,0),""))</f>
        <v>0</v>
      </c>
      <c r="F284" s="39">
        <f>IF($D284="","",IFERROR(VLOOKUP($D284,AcctTbl,3,0),""))</f>
        <v>0</v>
      </c>
      <c r="G284" s="39">
        <f>IF(Txn!$B148="","",Txn!$D148)</f>
        <v>0</v>
      </c>
      <c r="H284" s="38">
        <f>IF(Txn!$B148="","",Txn!$E148)</f>
        <v>0</v>
      </c>
      <c r="I284" s="40">
        <f>IF(Txn!$B148="",0,Txn!$Q148)</f>
        <v>0</v>
      </c>
      <c r="J284" s="40">
        <f>IF(Txn!$B148="",0,Txn!$R148)</f>
        <v>0</v>
      </c>
      <c r="K284" s="41">
        <f>IF($A284="","",IFERROR(VALUE(MID($A284,6,2)),""))</f>
        <v>0</v>
      </c>
      <c r="L284" s="39">
        <f>IF(Txn!$K148="","","طرف مقابل — "&amp;Txn!$K148)</f>
        <v>0</v>
      </c>
      <c r="N284" s="42">
        <f>IF($D284="",0,COUNTIF(BankAccts,$D284))</f>
        <v>0</v>
      </c>
    </row>
    <row r="285" spans="1:14">
      <c r="A285" s="38">
        <f>IF(Txn!$B149="","",Txn!$B149)</f>
        <v>0</v>
      </c>
      <c r="B285" s="38">
        <f>IF(Txn!$B149="","",Txn!$C149)</f>
        <v>0</v>
      </c>
      <c r="C285" s="39">
        <f>IF(Txn!$B149="","","تراکنش بانکی")</f>
        <v>0</v>
      </c>
      <c r="D285" s="38">
        <f>IF(Txn!$B149="","",IF(Txn!$X149="","",Txn!$X149))</f>
        <v>0</v>
      </c>
      <c r="E285" s="39">
        <f>IF($D285="","",IFERROR(VLOOKUP($D285,AcctTbl,2,0),""))</f>
        <v>0</v>
      </c>
      <c r="F285" s="39">
        <f>IF($D285="","",IFERROR(VLOOKUP($D285,AcctTbl,3,0),""))</f>
        <v>0</v>
      </c>
      <c r="G285" s="39">
        <f>IF(Txn!$B149="","",Txn!$D149)</f>
        <v>0</v>
      </c>
      <c r="H285" s="38">
        <f>IF(Txn!$B149="","",Txn!$E149)</f>
        <v>0</v>
      </c>
      <c r="I285" s="40">
        <f>IF(Txn!$B149="",0,Txn!$O149)</f>
        <v>0</v>
      </c>
      <c r="J285" s="40">
        <f>IF(Txn!$B149="",0,Txn!$P149)</f>
        <v>0</v>
      </c>
      <c r="K285" s="41">
        <f>IF($A285="","",IFERROR(VALUE(MID($A285,6,2)),""))</f>
        <v>0</v>
      </c>
      <c r="L285" s="39">
        <f>IF(Txn!$K149="","",Txn!$K149)</f>
        <v>0</v>
      </c>
      <c r="N285" s="42">
        <f>IF($D285="",0,COUNTIF(BankAccts,$D285))</f>
        <v>0</v>
      </c>
    </row>
    <row r="286" spans="1:14">
      <c r="A286" s="38">
        <f>IF(Txn!$B149="","",Txn!$B149)</f>
        <v>0</v>
      </c>
      <c r="B286" s="38">
        <f>IF(Txn!$B149="","",Txn!$C149)</f>
        <v>0</v>
      </c>
      <c r="C286" s="39">
        <f>IF(Txn!$B149="","","تراکنش بانکی")</f>
        <v>0</v>
      </c>
      <c r="D286" s="38">
        <f>IF(Txn!$B149="","",IF(IF(Txn!$U149="TRF",Txn!$Y149,Txn!$Z149)="","",IF(Txn!$U149="TRF",Txn!$Y149,Txn!$Z149)))</f>
        <v>0</v>
      </c>
      <c r="E286" s="39">
        <f>IF($D286="","",IFERROR(VLOOKUP($D286,AcctTbl,2,0),""))</f>
        <v>0</v>
      </c>
      <c r="F286" s="39">
        <f>IF($D286="","",IFERROR(VLOOKUP($D286,AcctTbl,3,0),""))</f>
        <v>0</v>
      </c>
      <c r="G286" s="39">
        <f>IF(Txn!$B149="","",Txn!$D149)</f>
        <v>0</v>
      </c>
      <c r="H286" s="38">
        <f>IF(Txn!$B149="","",Txn!$E149)</f>
        <v>0</v>
      </c>
      <c r="I286" s="40">
        <f>IF(Txn!$B149="",0,Txn!$Q149)</f>
        <v>0</v>
      </c>
      <c r="J286" s="40">
        <f>IF(Txn!$B149="",0,Txn!$R149)</f>
        <v>0</v>
      </c>
      <c r="K286" s="41">
        <f>IF($A286="","",IFERROR(VALUE(MID($A286,6,2)),""))</f>
        <v>0</v>
      </c>
      <c r="L286" s="39">
        <f>IF(Txn!$K149="","","طرف مقابل — "&amp;Txn!$K149)</f>
        <v>0</v>
      </c>
      <c r="N286" s="42">
        <f>IF($D286="",0,COUNTIF(BankAccts,$D286))</f>
        <v>0</v>
      </c>
    </row>
    <row r="287" spans="1:14">
      <c r="A287" s="38">
        <f>IF(Txn!$B150="","",Txn!$B150)</f>
        <v>0</v>
      </c>
      <c r="B287" s="38">
        <f>IF(Txn!$B150="","",Txn!$C150)</f>
        <v>0</v>
      </c>
      <c r="C287" s="39">
        <f>IF(Txn!$B150="","","تراکنش بانکی")</f>
        <v>0</v>
      </c>
      <c r="D287" s="38">
        <f>IF(Txn!$B150="","",IF(Txn!$X150="","",Txn!$X150))</f>
        <v>0</v>
      </c>
      <c r="E287" s="39">
        <f>IF($D287="","",IFERROR(VLOOKUP($D287,AcctTbl,2,0),""))</f>
        <v>0</v>
      </c>
      <c r="F287" s="39">
        <f>IF($D287="","",IFERROR(VLOOKUP($D287,AcctTbl,3,0),""))</f>
        <v>0</v>
      </c>
      <c r="G287" s="39">
        <f>IF(Txn!$B150="","",Txn!$D150)</f>
        <v>0</v>
      </c>
      <c r="H287" s="38">
        <f>IF(Txn!$B150="","",Txn!$E150)</f>
        <v>0</v>
      </c>
      <c r="I287" s="40">
        <f>IF(Txn!$B150="",0,Txn!$O150)</f>
        <v>0</v>
      </c>
      <c r="J287" s="40">
        <f>IF(Txn!$B150="",0,Txn!$P150)</f>
        <v>0</v>
      </c>
      <c r="K287" s="41">
        <f>IF($A287="","",IFERROR(VALUE(MID($A287,6,2)),""))</f>
        <v>0</v>
      </c>
      <c r="L287" s="39">
        <f>IF(Txn!$K150="","",Txn!$K150)</f>
        <v>0</v>
      </c>
      <c r="N287" s="42">
        <f>IF($D287="",0,COUNTIF(BankAccts,$D287))</f>
        <v>0</v>
      </c>
    </row>
    <row r="288" spans="1:14">
      <c r="A288" s="38">
        <f>IF(Txn!$B150="","",Txn!$B150)</f>
        <v>0</v>
      </c>
      <c r="B288" s="38">
        <f>IF(Txn!$B150="","",Txn!$C150)</f>
        <v>0</v>
      </c>
      <c r="C288" s="39">
        <f>IF(Txn!$B150="","","تراکنش بانکی")</f>
        <v>0</v>
      </c>
      <c r="D288" s="38">
        <f>IF(Txn!$B150="","",IF(IF(Txn!$U150="TRF",Txn!$Y150,Txn!$Z150)="","",IF(Txn!$U150="TRF",Txn!$Y150,Txn!$Z150)))</f>
        <v>0</v>
      </c>
      <c r="E288" s="39">
        <f>IF($D288="","",IFERROR(VLOOKUP($D288,AcctTbl,2,0),""))</f>
        <v>0</v>
      </c>
      <c r="F288" s="39">
        <f>IF($D288="","",IFERROR(VLOOKUP($D288,AcctTbl,3,0),""))</f>
        <v>0</v>
      </c>
      <c r="G288" s="39">
        <f>IF(Txn!$B150="","",Txn!$D150)</f>
        <v>0</v>
      </c>
      <c r="H288" s="38">
        <f>IF(Txn!$B150="","",Txn!$E150)</f>
        <v>0</v>
      </c>
      <c r="I288" s="40">
        <f>IF(Txn!$B150="",0,Txn!$Q150)</f>
        <v>0</v>
      </c>
      <c r="J288" s="40">
        <f>IF(Txn!$B150="",0,Txn!$R150)</f>
        <v>0</v>
      </c>
      <c r="K288" s="41">
        <f>IF($A288="","",IFERROR(VALUE(MID($A288,6,2)),""))</f>
        <v>0</v>
      </c>
      <c r="L288" s="39">
        <f>IF(Txn!$K150="","","طرف مقابل — "&amp;Txn!$K150)</f>
        <v>0</v>
      </c>
      <c r="N288" s="42">
        <f>IF($D288="",0,COUNTIF(BankAccts,$D288))</f>
        <v>0</v>
      </c>
    </row>
    <row r="289" spans="1:14">
      <c r="A289" s="38">
        <f>IF(Txn!$B151="","",Txn!$B151)</f>
        <v>0</v>
      </c>
      <c r="B289" s="38">
        <f>IF(Txn!$B151="","",Txn!$C151)</f>
        <v>0</v>
      </c>
      <c r="C289" s="39">
        <f>IF(Txn!$B151="","","تراکنش بانکی")</f>
        <v>0</v>
      </c>
      <c r="D289" s="38">
        <f>IF(Txn!$B151="","",IF(Txn!$X151="","",Txn!$X151))</f>
        <v>0</v>
      </c>
      <c r="E289" s="39">
        <f>IF($D289="","",IFERROR(VLOOKUP($D289,AcctTbl,2,0),""))</f>
        <v>0</v>
      </c>
      <c r="F289" s="39">
        <f>IF($D289="","",IFERROR(VLOOKUP($D289,AcctTbl,3,0),""))</f>
        <v>0</v>
      </c>
      <c r="G289" s="39">
        <f>IF(Txn!$B151="","",Txn!$D151)</f>
        <v>0</v>
      </c>
      <c r="H289" s="38">
        <f>IF(Txn!$B151="","",Txn!$E151)</f>
        <v>0</v>
      </c>
      <c r="I289" s="40">
        <f>IF(Txn!$B151="",0,Txn!$O151)</f>
        <v>0</v>
      </c>
      <c r="J289" s="40">
        <f>IF(Txn!$B151="",0,Txn!$P151)</f>
        <v>0</v>
      </c>
      <c r="K289" s="41">
        <f>IF($A289="","",IFERROR(VALUE(MID($A289,6,2)),""))</f>
        <v>0</v>
      </c>
      <c r="L289" s="39">
        <f>IF(Txn!$K151="","",Txn!$K151)</f>
        <v>0</v>
      </c>
      <c r="N289" s="42">
        <f>IF($D289="",0,COUNTIF(BankAccts,$D289))</f>
        <v>0</v>
      </c>
    </row>
    <row r="290" spans="1:14">
      <c r="A290" s="38">
        <f>IF(Txn!$B151="","",Txn!$B151)</f>
        <v>0</v>
      </c>
      <c r="B290" s="38">
        <f>IF(Txn!$B151="","",Txn!$C151)</f>
        <v>0</v>
      </c>
      <c r="C290" s="39">
        <f>IF(Txn!$B151="","","تراکنش بانکی")</f>
        <v>0</v>
      </c>
      <c r="D290" s="38">
        <f>IF(Txn!$B151="","",IF(IF(Txn!$U151="TRF",Txn!$Y151,Txn!$Z151)="","",IF(Txn!$U151="TRF",Txn!$Y151,Txn!$Z151)))</f>
        <v>0</v>
      </c>
      <c r="E290" s="39">
        <f>IF($D290="","",IFERROR(VLOOKUP($D290,AcctTbl,2,0),""))</f>
        <v>0</v>
      </c>
      <c r="F290" s="39">
        <f>IF($D290="","",IFERROR(VLOOKUP($D290,AcctTbl,3,0),""))</f>
        <v>0</v>
      </c>
      <c r="G290" s="39">
        <f>IF(Txn!$B151="","",Txn!$D151)</f>
        <v>0</v>
      </c>
      <c r="H290" s="38">
        <f>IF(Txn!$B151="","",Txn!$E151)</f>
        <v>0</v>
      </c>
      <c r="I290" s="40">
        <f>IF(Txn!$B151="",0,Txn!$Q151)</f>
        <v>0</v>
      </c>
      <c r="J290" s="40">
        <f>IF(Txn!$B151="",0,Txn!$R151)</f>
        <v>0</v>
      </c>
      <c r="K290" s="41">
        <f>IF($A290="","",IFERROR(VALUE(MID($A290,6,2)),""))</f>
        <v>0</v>
      </c>
      <c r="L290" s="39">
        <f>IF(Txn!$K151="","","طرف مقابل — "&amp;Txn!$K151)</f>
        <v>0</v>
      </c>
      <c r="N290" s="42">
        <f>IF($D290="",0,COUNTIF(BankAccts,$D290))</f>
        <v>0</v>
      </c>
    </row>
    <row r="291" spans="1:14">
      <c r="A291" s="38">
        <f>IF(Txn!$B152="","",Txn!$B152)</f>
        <v>0</v>
      </c>
      <c r="B291" s="38">
        <f>IF(Txn!$B152="","",Txn!$C152)</f>
        <v>0</v>
      </c>
      <c r="C291" s="39">
        <f>IF(Txn!$B152="","","تراکنش بانکی")</f>
        <v>0</v>
      </c>
      <c r="D291" s="38">
        <f>IF(Txn!$B152="","",IF(Txn!$X152="","",Txn!$X152))</f>
        <v>0</v>
      </c>
      <c r="E291" s="39">
        <f>IF($D291="","",IFERROR(VLOOKUP($D291,AcctTbl,2,0),""))</f>
        <v>0</v>
      </c>
      <c r="F291" s="39">
        <f>IF($D291="","",IFERROR(VLOOKUP($D291,AcctTbl,3,0),""))</f>
        <v>0</v>
      </c>
      <c r="G291" s="39">
        <f>IF(Txn!$B152="","",Txn!$D152)</f>
        <v>0</v>
      </c>
      <c r="H291" s="38">
        <f>IF(Txn!$B152="","",Txn!$E152)</f>
        <v>0</v>
      </c>
      <c r="I291" s="40">
        <f>IF(Txn!$B152="",0,Txn!$O152)</f>
        <v>0</v>
      </c>
      <c r="J291" s="40">
        <f>IF(Txn!$B152="",0,Txn!$P152)</f>
        <v>0</v>
      </c>
      <c r="K291" s="41">
        <f>IF($A291="","",IFERROR(VALUE(MID($A291,6,2)),""))</f>
        <v>0</v>
      </c>
      <c r="L291" s="39">
        <f>IF(Txn!$K152="","",Txn!$K152)</f>
        <v>0</v>
      </c>
      <c r="N291" s="42">
        <f>IF($D291="",0,COUNTIF(BankAccts,$D291))</f>
        <v>0</v>
      </c>
    </row>
    <row r="292" spans="1:14">
      <c r="A292" s="38">
        <f>IF(Txn!$B152="","",Txn!$B152)</f>
        <v>0</v>
      </c>
      <c r="B292" s="38">
        <f>IF(Txn!$B152="","",Txn!$C152)</f>
        <v>0</v>
      </c>
      <c r="C292" s="39">
        <f>IF(Txn!$B152="","","تراکنش بانکی")</f>
        <v>0</v>
      </c>
      <c r="D292" s="38">
        <f>IF(Txn!$B152="","",IF(IF(Txn!$U152="TRF",Txn!$Y152,Txn!$Z152)="","",IF(Txn!$U152="TRF",Txn!$Y152,Txn!$Z152)))</f>
        <v>0</v>
      </c>
      <c r="E292" s="39">
        <f>IF($D292="","",IFERROR(VLOOKUP($D292,AcctTbl,2,0),""))</f>
        <v>0</v>
      </c>
      <c r="F292" s="39">
        <f>IF($D292="","",IFERROR(VLOOKUP($D292,AcctTbl,3,0),""))</f>
        <v>0</v>
      </c>
      <c r="G292" s="39">
        <f>IF(Txn!$B152="","",Txn!$D152)</f>
        <v>0</v>
      </c>
      <c r="H292" s="38">
        <f>IF(Txn!$B152="","",Txn!$E152)</f>
        <v>0</v>
      </c>
      <c r="I292" s="40">
        <f>IF(Txn!$B152="",0,Txn!$Q152)</f>
        <v>0</v>
      </c>
      <c r="J292" s="40">
        <f>IF(Txn!$B152="",0,Txn!$R152)</f>
        <v>0</v>
      </c>
      <c r="K292" s="41">
        <f>IF($A292="","",IFERROR(VALUE(MID($A292,6,2)),""))</f>
        <v>0</v>
      </c>
      <c r="L292" s="39">
        <f>IF(Txn!$K152="","","طرف مقابل — "&amp;Txn!$K152)</f>
        <v>0</v>
      </c>
      <c r="N292" s="42">
        <f>IF($D292="",0,COUNTIF(BankAccts,$D292))</f>
        <v>0</v>
      </c>
    </row>
    <row r="293" spans="1:14">
      <c r="A293" s="38">
        <f>IF(Txn!$B153="","",Txn!$B153)</f>
        <v>0</v>
      </c>
      <c r="B293" s="38">
        <f>IF(Txn!$B153="","",Txn!$C153)</f>
        <v>0</v>
      </c>
      <c r="C293" s="39">
        <f>IF(Txn!$B153="","","تراکنش بانکی")</f>
        <v>0</v>
      </c>
      <c r="D293" s="38">
        <f>IF(Txn!$B153="","",IF(Txn!$X153="","",Txn!$X153))</f>
        <v>0</v>
      </c>
      <c r="E293" s="39">
        <f>IF($D293="","",IFERROR(VLOOKUP($D293,AcctTbl,2,0),""))</f>
        <v>0</v>
      </c>
      <c r="F293" s="39">
        <f>IF($D293="","",IFERROR(VLOOKUP($D293,AcctTbl,3,0),""))</f>
        <v>0</v>
      </c>
      <c r="G293" s="39">
        <f>IF(Txn!$B153="","",Txn!$D153)</f>
        <v>0</v>
      </c>
      <c r="H293" s="38">
        <f>IF(Txn!$B153="","",Txn!$E153)</f>
        <v>0</v>
      </c>
      <c r="I293" s="40">
        <f>IF(Txn!$B153="",0,Txn!$O153)</f>
        <v>0</v>
      </c>
      <c r="J293" s="40">
        <f>IF(Txn!$B153="",0,Txn!$P153)</f>
        <v>0</v>
      </c>
      <c r="K293" s="41">
        <f>IF($A293="","",IFERROR(VALUE(MID($A293,6,2)),""))</f>
        <v>0</v>
      </c>
      <c r="L293" s="39">
        <f>IF(Txn!$K153="","",Txn!$K153)</f>
        <v>0</v>
      </c>
      <c r="N293" s="42">
        <f>IF($D293="",0,COUNTIF(BankAccts,$D293))</f>
        <v>0</v>
      </c>
    </row>
    <row r="294" spans="1:14">
      <c r="A294" s="38">
        <f>IF(Txn!$B153="","",Txn!$B153)</f>
        <v>0</v>
      </c>
      <c r="B294" s="38">
        <f>IF(Txn!$B153="","",Txn!$C153)</f>
        <v>0</v>
      </c>
      <c r="C294" s="39">
        <f>IF(Txn!$B153="","","تراکنش بانکی")</f>
        <v>0</v>
      </c>
      <c r="D294" s="38">
        <f>IF(Txn!$B153="","",IF(IF(Txn!$U153="TRF",Txn!$Y153,Txn!$Z153)="","",IF(Txn!$U153="TRF",Txn!$Y153,Txn!$Z153)))</f>
        <v>0</v>
      </c>
      <c r="E294" s="39">
        <f>IF($D294="","",IFERROR(VLOOKUP($D294,AcctTbl,2,0),""))</f>
        <v>0</v>
      </c>
      <c r="F294" s="39">
        <f>IF($D294="","",IFERROR(VLOOKUP($D294,AcctTbl,3,0),""))</f>
        <v>0</v>
      </c>
      <c r="G294" s="39">
        <f>IF(Txn!$B153="","",Txn!$D153)</f>
        <v>0</v>
      </c>
      <c r="H294" s="38">
        <f>IF(Txn!$B153="","",Txn!$E153)</f>
        <v>0</v>
      </c>
      <c r="I294" s="40">
        <f>IF(Txn!$B153="",0,Txn!$Q153)</f>
        <v>0</v>
      </c>
      <c r="J294" s="40">
        <f>IF(Txn!$B153="",0,Txn!$R153)</f>
        <v>0</v>
      </c>
      <c r="K294" s="41">
        <f>IF($A294="","",IFERROR(VALUE(MID($A294,6,2)),""))</f>
        <v>0</v>
      </c>
      <c r="L294" s="39">
        <f>IF(Txn!$K153="","","طرف مقابل — "&amp;Txn!$K153)</f>
        <v>0</v>
      </c>
      <c r="N294" s="42">
        <f>IF($D294="",0,COUNTIF(BankAccts,$D294))</f>
        <v>0</v>
      </c>
    </row>
    <row r="295" spans="1:14">
      <c r="A295" s="38">
        <f>IF(Txn!$B154="","",Txn!$B154)</f>
        <v>0</v>
      </c>
      <c r="B295" s="38">
        <f>IF(Txn!$B154="","",Txn!$C154)</f>
        <v>0</v>
      </c>
      <c r="C295" s="39">
        <f>IF(Txn!$B154="","","تراکنش بانکی")</f>
        <v>0</v>
      </c>
      <c r="D295" s="38">
        <f>IF(Txn!$B154="","",IF(Txn!$X154="","",Txn!$X154))</f>
        <v>0</v>
      </c>
      <c r="E295" s="39">
        <f>IF($D295="","",IFERROR(VLOOKUP($D295,AcctTbl,2,0),""))</f>
        <v>0</v>
      </c>
      <c r="F295" s="39">
        <f>IF($D295="","",IFERROR(VLOOKUP($D295,AcctTbl,3,0),""))</f>
        <v>0</v>
      </c>
      <c r="G295" s="39">
        <f>IF(Txn!$B154="","",Txn!$D154)</f>
        <v>0</v>
      </c>
      <c r="H295" s="38">
        <f>IF(Txn!$B154="","",Txn!$E154)</f>
        <v>0</v>
      </c>
      <c r="I295" s="40">
        <f>IF(Txn!$B154="",0,Txn!$O154)</f>
        <v>0</v>
      </c>
      <c r="J295" s="40">
        <f>IF(Txn!$B154="",0,Txn!$P154)</f>
        <v>0</v>
      </c>
      <c r="K295" s="41">
        <f>IF($A295="","",IFERROR(VALUE(MID($A295,6,2)),""))</f>
        <v>0</v>
      </c>
      <c r="L295" s="39">
        <f>IF(Txn!$K154="","",Txn!$K154)</f>
        <v>0</v>
      </c>
      <c r="N295" s="42">
        <f>IF($D295="",0,COUNTIF(BankAccts,$D295))</f>
        <v>0</v>
      </c>
    </row>
    <row r="296" spans="1:14">
      <c r="A296" s="38">
        <f>IF(Txn!$B154="","",Txn!$B154)</f>
        <v>0</v>
      </c>
      <c r="B296" s="38">
        <f>IF(Txn!$B154="","",Txn!$C154)</f>
        <v>0</v>
      </c>
      <c r="C296" s="39">
        <f>IF(Txn!$B154="","","تراکنش بانکی")</f>
        <v>0</v>
      </c>
      <c r="D296" s="38">
        <f>IF(Txn!$B154="","",IF(IF(Txn!$U154="TRF",Txn!$Y154,Txn!$Z154)="","",IF(Txn!$U154="TRF",Txn!$Y154,Txn!$Z154)))</f>
        <v>0</v>
      </c>
      <c r="E296" s="39">
        <f>IF($D296="","",IFERROR(VLOOKUP($D296,AcctTbl,2,0),""))</f>
        <v>0</v>
      </c>
      <c r="F296" s="39">
        <f>IF($D296="","",IFERROR(VLOOKUP($D296,AcctTbl,3,0),""))</f>
        <v>0</v>
      </c>
      <c r="G296" s="39">
        <f>IF(Txn!$B154="","",Txn!$D154)</f>
        <v>0</v>
      </c>
      <c r="H296" s="38">
        <f>IF(Txn!$B154="","",Txn!$E154)</f>
        <v>0</v>
      </c>
      <c r="I296" s="40">
        <f>IF(Txn!$B154="",0,Txn!$Q154)</f>
        <v>0</v>
      </c>
      <c r="J296" s="40">
        <f>IF(Txn!$B154="",0,Txn!$R154)</f>
        <v>0</v>
      </c>
      <c r="K296" s="41">
        <f>IF($A296="","",IFERROR(VALUE(MID($A296,6,2)),""))</f>
        <v>0</v>
      </c>
      <c r="L296" s="39">
        <f>IF(Txn!$K154="","","طرف مقابل — "&amp;Txn!$K154)</f>
        <v>0</v>
      </c>
      <c r="N296" s="42">
        <f>IF($D296="",0,COUNTIF(BankAccts,$D296))</f>
        <v>0</v>
      </c>
    </row>
    <row r="297" spans="1:14">
      <c r="A297" s="38">
        <f>IF(Txn!$B155="","",Txn!$B155)</f>
        <v>0</v>
      </c>
      <c r="B297" s="38">
        <f>IF(Txn!$B155="","",Txn!$C155)</f>
        <v>0</v>
      </c>
      <c r="C297" s="39">
        <f>IF(Txn!$B155="","","تراکنش بانکی")</f>
        <v>0</v>
      </c>
      <c r="D297" s="38">
        <f>IF(Txn!$B155="","",IF(Txn!$X155="","",Txn!$X155))</f>
        <v>0</v>
      </c>
      <c r="E297" s="39">
        <f>IF($D297="","",IFERROR(VLOOKUP($D297,AcctTbl,2,0),""))</f>
        <v>0</v>
      </c>
      <c r="F297" s="39">
        <f>IF($D297="","",IFERROR(VLOOKUP($D297,AcctTbl,3,0),""))</f>
        <v>0</v>
      </c>
      <c r="G297" s="39">
        <f>IF(Txn!$B155="","",Txn!$D155)</f>
        <v>0</v>
      </c>
      <c r="H297" s="38">
        <f>IF(Txn!$B155="","",Txn!$E155)</f>
        <v>0</v>
      </c>
      <c r="I297" s="40">
        <f>IF(Txn!$B155="",0,Txn!$O155)</f>
        <v>0</v>
      </c>
      <c r="J297" s="40">
        <f>IF(Txn!$B155="",0,Txn!$P155)</f>
        <v>0</v>
      </c>
      <c r="K297" s="41">
        <f>IF($A297="","",IFERROR(VALUE(MID($A297,6,2)),""))</f>
        <v>0</v>
      </c>
      <c r="L297" s="39">
        <f>IF(Txn!$K155="","",Txn!$K155)</f>
        <v>0</v>
      </c>
      <c r="N297" s="42">
        <f>IF($D297="",0,COUNTIF(BankAccts,$D297))</f>
        <v>0</v>
      </c>
    </row>
    <row r="298" spans="1:14">
      <c r="A298" s="38">
        <f>IF(Txn!$B155="","",Txn!$B155)</f>
        <v>0</v>
      </c>
      <c r="B298" s="38">
        <f>IF(Txn!$B155="","",Txn!$C155)</f>
        <v>0</v>
      </c>
      <c r="C298" s="39">
        <f>IF(Txn!$B155="","","تراکنش بانکی")</f>
        <v>0</v>
      </c>
      <c r="D298" s="38">
        <f>IF(Txn!$B155="","",IF(IF(Txn!$U155="TRF",Txn!$Y155,Txn!$Z155)="","",IF(Txn!$U155="TRF",Txn!$Y155,Txn!$Z155)))</f>
        <v>0</v>
      </c>
      <c r="E298" s="39">
        <f>IF($D298="","",IFERROR(VLOOKUP($D298,AcctTbl,2,0),""))</f>
        <v>0</v>
      </c>
      <c r="F298" s="39">
        <f>IF($D298="","",IFERROR(VLOOKUP($D298,AcctTbl,3,0),""))</f>
        <v>0</v>
      </c>
      <c r="G298" s="39">
        <f>IF(Txn!$B155="","",Txn!$D155)</f>
        <v>0</v>
      </c>
      <c r="H298" s="38">
        <f>IF(Txn!$B155="","",Txn!$E155)</f>
        <v>0</v>
      </c>
      <c r="I298" s="40">
        <f>IF(Txn!$B155="",0,Txn!$Q155)</f>
        <v>0</v>
      </c>
      <c r="J298" s="40">
        <f>IF(Txn!$B155="",0,Txn!$R155)</f>
        <v>0</v>
      </c>
      <c r="K298" s="41">
        <f>IF($A298="","",IFERROR(VALUE(MID($A298,6,2)),""))</f>
        <v>0</v>
      </c>
      <c r="L298" s="39">
        <f>IF(Txn!$K155="","","طرف مقابل — "&amp;Txn!$K155)</f>
        <v>0</v>
      </c>
      <c r="N298" s="42">
        <f>IF($D298="",0,COUNTIF(BankAccts,$D298))</f>
        <v>0</v>
      </c>
    </row>
    <row r="299" spans="1:14">
      <c r="A299" s="38">
        <f>IF(Txn!$B156="","",Txn!$B156)</f>
        <v>0</v>
      </c>
      <c r="B299" s="38">
        <f>IF(Txn!$B156="","",Txn!$C156)</f>
        <v>0</v>
      </c>
      <c r="C299" s="39">
        <f>IF(Txn!$B156="","","تراکنش بانکی")</f>
        <v>0</v>
      </c>
      <c r="D299" s="38">
        <f>IF(Txn!$B156="","",IF(Txn!$X156="","",Txn!$X156))</f>
        <v>0</v>
      </c>
      <c r="E299" s="39">
        <f>IF($D299="","",IFERROR(VLOOKUP($D299,AcctTbl,2,0),""))</f>
        <v>0</v>
      </c>
      <c r="F299" s="39">
        <f>IF($D299="","",IFERROR(VLOOKUP($D299,AcctTbl,3,0),""))</f>
        <v>0</v>
      </c>
      <c r="G299" s="39">
        <f>IF(Txn!$B156="","",Txn!$D156)</f>
        <v>0</v>
      </c>
      <c r="H299" s="38">
        <f>IF(Txn!$B156="","",Txn!$E156)</f>
        <v>0</v>
      </c>
      <c r="I299" s="40">
        <f>IF(Txn!$B156="",0,Txn!$O156)</f>
        <v>0</v>
      </c>
      <c r="J299" s="40">
        <f>IF(Txn!$B156="",0,Txn!$P156)</f>
        <v>0</v>
      </c>
      <c r="K299" s="41">
        <f>IF($A299="","",IFERROR(VALUE(MID($A299,6,2)),""))</f>
        <v>0</v>
      </c>
      <c r="L299" s="39">
        <f>IF(Txn!$K156="","",Txn!$K156)</f>
        <v>0</v>
      </c>
      <c r="N299" s="42">
        <f>IF($D299="",0,COUNTIF(BankAccts,$D299))</f>
        <v>0</v>
      </c>
    </row>
    <row r="300" spans="1:14">
      <c r="A300" s="38">
        <f>IF(Txn!$B156="","",Txn!$B156)</f>
        <v>0</v>
      </c>
      <c r="B300" s="38">
        <f>IF(Txn!$B156="","",Txn!$C156)</f>
        <v>0</v>
      </c>
      <c r="C300" s="39">
        <f>IF(Txn!$B156="","","تراکنش بانکی")</f>
        <v>0</v>
      </c>
      <c r="D300" s="38">
        <f>IF(Txn!$B156="","",IF(IF(Txn!$U156="TRF",Txn!$Y156,Txn!$Z156)="","",IF(Txn!$U156="TRF",Txn!$Y156,Txn!$Z156)))</f>
        <v>0</v>
      </c>
      <c r="E300" s="39">
        <f>IF($D300="","",IFERROR(VLOOKUP($D300,AcctTbl,2,0),""))</f>
        <v>0</v>
      </c>
      <c r="F300" s="39">
        <f>IF($D300="","",IFERROR(VLOOKUP($D300,AcctTbl,3,0),""))</f>
        <v>0</v>
      </c>
      <c r="G300" s="39">
        <f>IF(Txn!$B156="","",Txn!$D156)</f>
        <v>0</v>
      </c>
      <c r="H300" s="38">
        <f>IF(Txn!$B156="","",Txn!$E156)</f>
        <v>0</v>
      </c>
      <c r="I300" s="40">
        <f>IF(Txn!$B156="",0,Txn!$Q156)</f>
        <v>0</v>
      </c>
      <c r="J300" s="40">
        <f>IF(Txn!$B156="",0,Txn!$R156)</f>
        <v>0</v>
      </c>
      <c r="K300" s="41">
        <f>IF($A300="","",IFERROR(VALUE(MID($A300,6,2)),""))</f>
        <v>0</v>
      </c>
      <c r="L300" s="39">
        <f>IF(Txn!$K156="","","طرف مقابل — "&amp;Txn!$K156)</f>
        <v>0</v>
      </c>
      <c r="N300" s="42">
        <f>IF($D300="",0,COUNTIF(BankAccts,$D300))</f>
        <v>0</v>
      </c>
    </row>
    <row r="301" spans="1:14">
      <c r="A301" s="38">
        <f>IF(Txn!$B157="","",Txn!$B157)</f>
        <v>0</v>
      </c>
      <c r="B301" s="38">
        <f>IF(Txn!$B157="","",Txn!$C157)</f>
        <v>0</v>
      </c>
      <c r="C301" s="39">
        <f>IF(Txn!$B157="","","تراکنش بانکی")</f>
        <v>0</v>
      </c>
      <c r="D301" s="38">
        <f>IF(Txn!$B157="","",IF(Txn!$X157="","",Txn!$X157))</f>
        <v>0</v>
      </c>
      <c r="E301" s="39">
        <f>IF($D301="","",IFERROR(VLOOKUP($D301,AcctTbl,2,0),""))</f>
        <v>0</v>
      </c>
      <c r="F301" s="39">
        <f>IF($D301="","",IFERROR(VLOOKUP($D301,AcctTbl,3,0),""))</f>
        <v>0</v>
      </c>
      <c r="G301" s="39">
        <f>IF(Txn!$B157="","",Txn!$D157)</f>
        <v>0</v>
      </c>
      <c r="H301" s="38">
        <f>IF(Txn!$B157="","",Txn!$E157)</f>
        <v>0</v>
      </c>
      <c r="I301" s="40">
        <f>IF(Txn!$B157="",0,Txn!$O157)</f>
        <v>0</v>
      </c>
      <c r="J301" s="40">
        <f>IF(Txn!$B157="",0,Txn!$P157)</f>
        <v>0</v>
      </c>
      <c r="K301" s="41">
        <f>IF($A301="","",IFERROR(VALUE(MID($A301,6,2)),""))</f>
        <v>0</v>
      </c>
      <c r="L301" s="39">
        <f>IF(Txn!$K157="","",Txn!$K157)</f>
        <v>0</v>
      </c>
      <c r="N301" s="42">
        <f>IF($D301="",0,COUNTIF(BankAccts,$D301))</f>
        <v>0</v>
      </c>
    </row>
    <row r="302" spans="1:14">
      <c r="A302" s="38">
        <f>IF(Txn!$B157="","",Txn!$B157)</f>
        <v>0</v>
      </c>
      <c r="B302" s="38">
        <f>IF(Txn!$B157="","",Txn!$C157)</f>
        <v>0</v>
      </c>
      <c r="C302" s="39">
        <f>IF(Txn!$B157="","","تراکنش بانکی")</f>
        <v>0</v>
      </c>
      <c r="D302" s="38">
        <f>IF(Txn!$B157="","",IF(IF(Txn!$U157="TRF",Txn!$Y157,Txn!$Z157)="","",IF(Txn!$U157="TRF",Txn!$Y157,Txn!$Z157)))</f>
        <v>0</v>
      </c>
      <c r="E302" s="39">
        <f>IF($D302="","",IFERROR(VLOOKUP($D302,AcctTbl,2,0),""))</f>
        <v>0</v>
      </c>
      <c r="F302" s="39">
        <f>IF($D302="","",IFERROR(VLOOKUP($D302,AcctTbl,3,0),""))</f>
        <v>0</v>
      </c>
      <c r="G302" s="39">
        <f>IF(Txn!$B157="","",Txn!$D157)</f>
        <v>0</v>
      </c>
      <c r="H302" s="38">
        <f>IF(Txn!$B157="","",Txn!$E157)</f>
        <v>0</v>
      </c>
      <c r="I302" s="40">
        <f>IF(Txn!$B157="",0,Txn!$Q157)</f>
        <v>0</v>
      </c>
      <c r="J302" s="40">
        <f>IF(Txn!$B157="",0,Txn!$R157)</f>
        <v>0</v>
      </c>
      <c r="K302" s="41">
        <f>IF($A302="","",IFERROR(VALUE(MID($A302,6,2)),""))</f>
        <v>0</v>
      </c>
      <c r="L302" s="39">
        <f>IF(Txn!$K157="","","طرف مقابل — "&amp;Txn!$K157)</f>
        <v>0</v>
      </c>
      <c r="N302" s="42">
        <f>IF($D302="",0,COUNTIF(BankAccts,$D302))</f>
        <v>0</v>
      </c>
    </row>
    <row r="303" spans="1:14">
      <c r="A303" s="38">
        <f>IF(Txn!$B158="","",Txn!$B158)</f>
        <v>0</v>
      </c>
      <c r="B303" s="38">
        <f>IF(Txn!$B158="","",Txn!$C158)</f>
        <v>0</v>
      </c>
      <c r="C303" s="39">
        <f>IF(Txn!$B158="","","تراکنش بانکی")</f>
        <v>0</v>
      </c>
      <c r="D303" s="38">
        <f>IF(Txn!$B158="","",IF(Txn!$X158="","",Txn!$X158))</f>
        <v>0</v>
      </c>
      <c r="E303" s="39">
        <f>IF($D303="","",IFERROR(VLOOKUP($D303,AcctTbl,2,0),""))</f>
        <v>0</v>
      </c>
      <c r="F303" s="39">
        <f>IF($D303="","",IFERROR(VLOOKUP($D303,AcctTbl,3,0),""))</f>
        <v>0</v>
      </c>
      <c r="G303" s="39">
        <f>IF(Txn!$B158="","",Txn!$D158)</f>
        <v>0</v>
      </c>
      <c r="H303" s="38">
        <f>IF(Txn!$B158="","",Txn!$E158)</f>
        <v>0</v>
      </c>
      <c r="I303" s="40">
        <f>IF(Txn!$B158="",0,Txn!$O158)</f>
        <v>0</v>
      </c>
      <c r="J303" s="40">
        <f>IF(Txn!$B158="",0,Txn!$P158)</f>
        <v>0</v>
      </c>
      <c r="K303" s="41">
        <f>IF($A303="","",IFERROR(VALUE(MID($A303,6,2)),""))</f>
        <v>0</v>
      </c>
      <c r="L303" s="39">
        <f>IF(Txn!$K158="","",Txn!$K158)</f>
        <v>0</v>
      </c>
      <c r="N303" s="42">
        <f>IF($D303="",0,COUNTIF(BankAccts,$D303))</f>
        <v>0</v>
      </c>
    </row>
    <row r="304" spans="1:14">
      <c r="A304" s="38">
        <f>IF(Txn!$B158="","",Txn!$B158)</f>
        <v>0</v>
      </c>
      <c r="B304" s="38">
        <f>IF(Txn!$B158="","",Txn!$C158)</f>
        <v>0</v>
      </c>
      <c r="C304" s="39">
        <f>IF(Txn!$B158="","","تراکنش بانکی")</f>
        <v>0</v>
      </c>
      <c r="D304" s="38">
        <f>IF(Txn!$B158="","",IF(IF(Txn!$U158="TRF",Txn!$Y158,Txn!$Z158)="","",IF(Txn!$U158="TRF",Txn!$Y158,Txn!$Z158)))</f>
        <v>0</v>
      </c>
      <c r="E304" s="39">
        <f>IF($D304="","",IFERROR(VLOOKUP($D304,AcctTbl,2,0),""))</f>
        <v>0</v>
      </c>
      <c r="F304" s="39">
        <f>IF($D304="","",IFERROR(VLOOKUP($D304,AcctTbl,3,0),""))</f>
        <v>0</v>
      </c>
      <c r="G304" s="39">
        <f>IF(Txn!$B158="","",Txn!$D158)</f>
        <v>0</v>
      </c>
      <c r="H304" s="38">
        <f>IF(Txn!$B158="","",Txn!$E158)</f>
        <v>0</v>
      </c>
      <c r="I304" s="40">
        <f>IF(Txn!$B158="",0,Txn!$Q158)</f>
        <v>0</v>
      </c>
      <c r="J304" s="40">
        <f>IF(Txn!$B158="",0,Txn!$R158)</f>
        <v>0</v>
      </c>
      <c r="K304" s="41">
        <f>IF($A304="","",IFERROR(VALUE(MID($A304,6,2)),""))</f>
        <v>0</v>
      </c>
      <c r="L304" s="39">
        <f>IF(Txn!$K158="","","طرف مقابل — "&amp;Txn!$K158)</f>
        <v>0</v>
      </c>
      <c r="N304" s="42">
        <f>IF($D304="",0,COUNTIF(BankAccts,$D304))</f>
        <v>0</v>
      </c>
    </row>
    <row r="305" spans="1:14">
      <c r="A305" s="38">
        <f>IF(Txn!$B159="","",Txn!$B159)</f>
        <v>0</v>
      </c>
      <c r="B305" s="38">
        <f>IF(Txn!$B159="","",Txn!$C159)</f>
        <v>0</v>
      </c>
      <c r="C305" s="39">
        <f>IF(Txn!$B159="","","تراکنش بانکی")</f>
        <v>0</v>
      </c>
      <c r="D305" s="38">
        <f>IF(Txn!$B159="","",IF(Txn!$X159="","",Txn!$X159))</f>
        <v>0</v>
      </c>
      <c r="E305" s="39">
        <f>IF($D305="","",IFERROR(VLOOKUP($D305,AcctTbl,2,0),""))</f>
        <v>0</v>
      </c>
      <c r="F305" s="39">
        <f>IF($D305="","",IFERROR(VLOOKUP($D305,AcctTbl,3,0),""))</f>
        <v>0</v>
      </c>
      <c r="G305" s="39">
        <f>IF(Txn!$B159="","",Txn!$D159)</f>
        <v>0</v>
      </c>
      <c r="H305" s="38">
        <f>IF(Txn!$B159="","",Txn!$E159)</f>
        <v>0</v>
      </c>
      <c r="I305" s="40">
        <f>IF(Txn!$B159="",0,Txn!$O159)</f>
        <v>0</v>
      </c>
      <c r="J305" s="40">
        <f>IF(Txn!$B159="",0,Txn!$P159)</f>
        <v>0</v>
      </c>
      <c r="K305" s="41">
        <f>IF($A305="","",IFERROR(VALUE(MID($A305,6,2)),""))</f>
        <v>0</v>
      </c>
      <c r="L305" s="39">
        <f>IF(Txn!$K159="","",Txn!$K159)</f>
        <v>0</v>
      </c>
      <c r="N305" s="42">
        <f>IF($D305="",0,COUNTIF(BankAccts,$D305))</f>
        <v>0</v>
      </c>
    </row>
    <row r="306" spans="1:14">
      <c r="A306" s="38">
        <f>IF(Txn!$B159="","",Txn!$B159)</f>
        <v>0</v>
      </c>
      <c r="B306" s="38">
        <f>IF(Txn!$B159="","",Txn!$C159)</f>
        <v>0</v>
      </c>
      <c r="C306" s="39">
        <f>IF(Txn!$B159="","","تراکنش بانکی")</f>
        <v>0</v>
      </c>
      <c r="D306" s="38">
        <f>IF(Txn!$B159="","",IF(IF(Txn!$U159="TRF",Txn!$Y159,Txn!$Z159)="","",IF(Txn!$U159="TRF",Txn!$Y159,Txn!$Z159)))</f>
        <v>0</v>
      </c>
      <c r="E306" s="39">
        <f>IF($D306="","",IFERROR(VLOOKUP($D306,AcctTbl,2,0),""))</f>
        <v>0</v>
      </c>
      <c r="F306" s="39">
        <f>IF($D306="","",IFERROR(VLOOKUP($D306,AcctTbl,3,0),""))</f>
        <v>0</v>
      </c>
      <c r="G306" s="39">
        <f>IF(Txn!$B159="","",Txn!$D159)</f>
        <v>0</v>
      </c>
      <c r="H306" s="38">
        <f>IF(Txn!$B159="","",Txn!$E159)</f>
        <v>0</v>
      </c>
      <c r="I306" s="40">
        <f>IF(Txn!$B159="",0,Txn!$Q159)</f>
        <v>0</v>
      </c>
      <c r="J306" s="40">
        <f>IF(Txn!$B159="",0,Txn!$R159)</f>
        <v>0</v>
      </c>
      <c r="K306" s="41">
        <f>IF($A306="","",IFERROR(VALUE(MID($A306,6,2)),""))</f>
        <v>0</v>
      </c>
      <c r="L306" s="39">
        <f>IF(Txn!$K159="","","طرف مقابل — "&amp;Txn!$K159)</f>
        <v>0</v>
      </c>
      <c r="N306" s="42">
        <f>IF($D306="",0,COUNTIF(BankAccts,$D306))</f>
        <v>0</v>
      </c>
    </row>
    <row r="307" spans="1:14">
      <c r="A307" s="38">
        <f>IF(Txn!$B160="","",Txn!$B160)</f>
        <v>0</v>
      </c>
      <c r="B307" s="38">
        <f>IF(Txn!$B160="","",Txn!$C160)</f>
        <v>0</v>
      </c>
      <c r="C307" s="39">
        <f>IF(Txn!$B160="","","تراکنش بانکی")</f>
        <v>0</v>
      </c>
      <c r="D307" s="38">
        <f>IF(Txn!$B160="","",IF(Txn!$X160="","",Txn!$X160))</f>
        <v>0</v>
      </c>
      <c r="E307" s="39">
        <f>IF($D307="","",IFERROR(VLOOKUP($D307,AcctTbl,2,0),""))</f>
        <v>0</v>
      </c>
      <c r="F307" s="39">
        <f>IF($D307="","",IFERROR(VLOOKUP($D307,AcctTbl,3,0),""))</f>
        <v>0</v>
      </c>
      <c r="G307" s="39">
        <f>IF(Txn!$B160="","",Txn!$D160)</f>
        <v>0</v>
      </c>
      <c r="H307" s="38">
        <f>IF(Txn!$B160="","",Txn!$E160)</f>
        <v>0</v>
      </c>
      <c r="I307" s="40">
        <f>IF(Txn!$B160="",0,Txn!$O160)</f>
        <v>0</v>
      </c>
      <c r="J307" s="40">
        <f>IF(Txn!$B160="",0,Txn!$P160)</f>
        <v>0</v>
      </c>
      <c r="K307" s="41">
        <f>IF($A307="","",IFERROR(VALUE(MID($A307,6,2)),""))</f>
        <v>0</v>
      </c>
      <c r="L307" s="39">
        <f>IF(Txn!$K160="","",Txn!$K160)</f>
        <v>0</v>
      </c>
      <c r="N307" s="42">
        <f>IF($D307="",0,COUNTIF(BankAccts,$D307))</f>
        <v>0</v>
      </c>
    </row>
    <row r="308" spans="1:14">
      <c r="A308" s="38">
        <f>IF(Txn!$B160="","",Txn!$B160)</f>
        <v>0</v>
      </c>
      <c r="B308" s="38">
        <f>IF(Txn!$B160="","",Txn!$C160)</f>
        <v>0</v>
      </c>
      <c r="C308" s="39">
        <f>IF(Txn!$B160="","","تراکنش بانکی")</f>
        <v>0</v>
      </c>
      <c r="D308" s="38">
        <f>IF(Txn!$B160="","",IF(IF(Txn!$U160="TRF",Txn!$Y160,Txn!$Z160)="","",IF(Txn!$U160="TRF",Txn!$Y160,Txn!$Z160)))</f>
        <v>0</v>
      </c>
      <c r="E308" s="39">
        <f>IF($D308="","",IFERROR(VLOOKUP($D308,AcctTbl,2,0),""))</f>
        <v>0</v>
      </c>
      <c r="F308" s="39">
        <f>IF($D308="","",IFERROR(VLOOKUP($D308,AcctTbl,3,0),""))</f>
        <v>0</v>
      </c>
      <c r="G308" s="39">
        <f>IF(Txn!$B160="","",Txn!$D160)</f>
        <v>0</v>
      </c>
      <c r="H308" s="38">
        <f>IF(Txn!$B160="","",Txn!$E160)</f>
        <v>0</v>
      </c>
      <c r="I308" s="40">
        <f>IF(Txn!$B160="",0,Txn!$Q160)</f>
        <v>0</v>
      </c>
      <c r="J308" s="40">
        <f>IF(Txn!$B160="",0,Txn!$R160)</f>
        <v>0</v>
      </c>
      <c r="K308" s="41">
        <f>IF($A308="","",IFERROR(VALUE(MID($A308,6,2)),""))</f>
        <v>0</v>
      </c>
      <c r="L308" s="39">
        <f>IF(Txn!$K160="","","طرف مقابل — "&amp;Txn!$K160)</f>
        <v>0</v>
      </c>
      <c r="N308" s="42">
        <f>IF($D308="",0,COUNTIF(BankAccts,$D308))</f>
        <v>0</v>
      </c>
    </row>
    <row r="309" spans="1:14">
      <c r="A309" s="38">
        <f>IF(Txn!$B161="","",Txn!$B161)</f>
        <v>0</v>
      </c>
      <c r="B309" s="38">
        <f>IF(Txn!$B161="","",Txn!$C161)</f>
        <v>0</v>
      </c>
      <c r="C309" s="39">
        <f>IF(Txn!$B161="","","تراکنش بانکی")</f>
        <v>0</v>
      </c>
      <c r="D309" s="38">
        <f>IF(Txn!$B161="","",IF(Txn!$X161="","",Txn!$X161))</f>
        <v>0</v>
      </c>
      <c r="E309" s="39">
        <f>IF($D309="","",IFERROR(VLOOKUP($D309,AcctTbl,2,0),""))</f>
        <v>0</v>
      </c>
      <c r="F309" s="39">
        <f>IF($D309="","",IFERROR(VLOOKUP($D309,AcctTbl,3,0),""))</f>
        <v>0</v>
      </c>
      <c r="G309" s="39">
        <f>IF(Txn!$B161="","",Txn!$D161)</f>
        <v>0</v>
      </c>
      <c r="H309" s="38">
        <f>IF(Txn!$B161="","",Txn!$E161)</f>
        <v>0</v>
      </c>
      <c r="I309" s="40">
        <f>IF(Txn!$B161="",0,Txn!$O161)</f>
        <v>0</v>
      </c>
      <c r="J309" s="40">
        <f>IF(Txn!$B161="",0,Txn!$P161)</f>
        <v>0</v>
      </c>
      <c r="K309" s="41">
        <f>IF($A309="","",IFERROR(VALUE(MID($A309,6,2)),""))</f>
        <v>0</v>
      </c>
      <c r="L309" s="39">
        <f>IF(Txn!$K161="","",Txn!$K161)</f>
        <v>0</v>
      </c>
      <c r="N309" s="42">
        <f>IF($D309="",0,COUNTIF(BankAccts,$D309))</f>
        <v>0</v>
      </c>
    </row>
    <row r="310" spans="1:14">
      <c r="A310" s="38">
        <f>IF(Txn!$B161="","",Txn!$B161)</f>
        <v>0</v>
      </c>
      <c r="B310" s="38">
        <f>IF(Txn!$B161="","",Txn!$C161)</f>
        <v>0</v>
      </c>
      <c r="C310" s="39">
        <f>IF(Txn!$B161="","","تراکنش بانکی")</f>
        <v>0</v>
      </c>
      <c r="D310" s="38">
        <f>IF(Txn!$B161="","",IF(IF(Txn!$U161="TRF",Txn!$Y161,Txn!$Z161)="","",IF(Txn!$U161="TRF",Txn!$Y161,Txn!$Z161)))</f>
        <v>0</v>
      </c>
      <c r="E310" s="39">
        <f>IF($D310="","",IFERROR(VLOOKUP($D310,AcctTbl,2,0),""))</f>
        <v>0</v>
      </c>
      <c r="F310" s="39">
        <f>IF($D310="","",IFERROR(VLOOKUP($D310,AcctTbl,3,0),""))</f>
        <v>0</v>
      </c>
      <c r="G310" s="39">
        <f>IF(Txn!$B161="","",Txn!$D161)</f>
        <v>0</v>
      </c>
      <c r="H310" s="38">
        <f>IF(Txn!$B161="","",Txn!$E161)</f>
        <v>0</v>
      </c>
      <c r="I310" s="40">
        <f>IF(Txn!$B161="",0,Txn!$Q161)</f>
        <v>0</v>
      </c>
      <c r="J310" s="40">
        <f>IF(Txn!$B161="",0,Txn!$R161)</f>
        <v>0</v>
      </c>
      <c r="K310" s="41">
        <f>IF($A310="","",IFERROR(VALUE(MID($A310,6,2)),""))</f>
        <v>0</v>
      </c>
      <c r="L310" s="39">
        <f>IF(Txn!$K161="","","طرف مقابل — "&amp;Txn!$K161)</f>
        <v>0</v>
      </c>
      <c r="N310" s="42">
        <f>IF($D310="",0,COUNTIF(BankAccts,$D310))</f>
        <v>0</v>
      </c>
    </row>
    <row r="311" spans="1:14">
      <c r="A311" s="38">
        <f>IF(Txn!$B162="","",Txn!$B162)</f>
        <v>0</v>
      </c>
      <c r="B311" s="38">
        <f>IF(Txn!$B162="","",Txn!$C162)</f>
        <v>0</v>
      </c>
      <c r="C311" s="39">
        <f>IF(Txn!$B162="","","تراکنش بانکی")</f>
        <v>0</v>
      </c>
      <c r="D311" s="38">
        <f>IF(Txn!$B162="","",IF(Txn!$X162="","",Txn!$X162))</f>
        <v>0</v>
      </c>
      <c r="E311" s="39">
        <f>IF($D311="","",IFERROR(VLOOKUP($D311,AcctTbl,2,0),""))</f>
        <v>0</v>
      </c>
      <c r="F311" s="39">
        <f>IF($D311="","",IFERROR(VLOOKUP($D311,AcctTbl,3,0),""))</f>
        <v>0</v>
      </c>
      <c r="G311" s="39">
        <f>IF(Txn!$B162="","",Txn!$D162)</f>
        <v>0</v>
      </c>
      <c r="H311" s="38">
        <f>IF(Txn!$B162="","",Txn!$E162)</f>
        <v>0</v>
      </c>
      <c r="I311" s="40">
        <f>IF(Txn!$B162="",0,Txn!$O162)</f>
        <v>0</v>
      </c>
      <c r="J311" s="40">
        <f>IF(Txn!$B162="",0,Txn!$P162)</f>
        <v>0</v>
      </c>
      <c r="K311" s="41">
        <f>IF($A311="","",IFERROR(VALUE(MID($A311,6,2)),""))</f>
        <v>0</v>
      </c>
      <c r="L311" s="39">
        <f>IF(Txn!$K162="","",Txn!$K162)</f>
        <v>0</v>
      </c>
      <c r="N311" s="42">
        <f>IF($D311="",0,COUNTIF(BankAccts,$D311))</f>
        <v>0</v>
      </c>
    </row>
    <row r="312" spans="1:14">
      <c r="A312" s="38">
        <f>IF(Txn!$B162="","",Txn!$B162)</f>
        <v>0</v>
      </c>
      <c r="B312" s="38">
        <f>IF(Txn!$B162="","",Txn!$C162)</f>
        <v>0</v>
      </c>
      <c r="C312" s="39">
        <f>IF(Txn!$B162="","","تراکنش بانکی")</f>
        <v>0</v>
      </c>
      <c r="D312" s="38">
        <f>IF(Txn!$B162="","",IF(IF(Txn!$U162="TRF",Txn!$Y162,Txn!$Z162)="","",IF(Txn!$U162="TRF",Txn!$Y162,Txn!$Z162)))</f>
        <v>0</v>
      </c>
      <c r="E312" s="39">
        <f>IF($D312="","",IFERROR(VLOOKUP($D312,AcctTbl,2,0),""))</f>
        <v>0</v>
      </c>
      <c r="F312" s="39">
        <f>IF($D312="","",IFERROR(VLOOKUP($D312,AcctTbl,3,0),""))</f>
        <v>0</v>
      </c>
      <c r="G312" s="39">
        <f>IF(Txn!$B162="","",Txn!$D162)</f>
        <v>0</v>
      </c>
      <c r="H312" s="38">
        <f>IF(Txn!$B162="","",Txn!$E162)</f>
        <v>0</v>
      </c>
      <c r="I312" s="40">
        <f>IF(Txn!$B162="",0,Txn!$Q162)</f>
        <v>0</v>
      </c>
      <c r="J312" s="40">
        <f>IF(Txn!$B162="",0,Txn!$R162)</f>
        <v>0</v>
      </c>
      <c r="K312" s="41">
        <f>IF($A312="","",IFERROR(VALUE(MID($A312,6,2)),""))</f>
        <v>0</v>
      </c>
      <c r="L312" s="39">
        <f>IF(Txn!$K162="","","طرف مقابل — "&amp;Txn!$K162)</f>
        <v>0</v>
      </c>
      <c r="N312" s="42">
        <f>IF($D312="",0,COUNTIF(BankAccts,$D312))</f>
        <v>0</v>
      </c>
    </row>
    <row r="313" spans="1:14">
      <c r="A313" s="38">
        <f>IF(Txn!$B163="","",Txn!$B163)</f>
        <v>0</v>
      </c>
      <c r="B313" s="38">
        <f>IF(Txn!$B163="","",Txn!$C163)</f>
        <v>0</v>
      </c>
      <c r="C313" s="39">
        <f>IF(Txn!$B163="","","تراکنش بانکی")</f>
        <v>0</v>
      </c>
      <c r="D313" s="38">
        <f>IF(Txn!$B163="","",IF(Txn!$X163="","",Txn!$X163))</f>
        <v>0</v>
      </c>
      <c r="E313" s="39">
        <f>IF($D313="","",IFERROR(VLOOKUP($D313,AcctTbl,2,0),""))</f>
        <v>0</v>
      </c>
      <c r="F313" s="39">
        <f>IF($D313="","",IFERROR(VLOOKUP($D313,AcctTbl,3,0),""))</f>
        <v>0</v>
      </c>
      <c r="G313" s="39">
        <f>IF(Txn!$B163="","",Txn!$D163)</f>
        <v>0</v>
      </c>
      <c r="H313" s="38">
        <f>IF(Txn!$B163="","",Txn!$E163)</f>
        <v>0</v>
      </c>
      <c r="I313" s="40">
        <f>IF(Txn!$B163="",0,Txn!$O163)</f>
        <v>0</v>
      </c>
      <c r="J313" s="40">
        <f>IF(Txn!$B163="",0,Txn!$P163)</f>
        <v>0</v>
      </c>
      <c r="K313" s="41">
        <f>IF($A313="","",IFERROR(VALUE(MID($A313,6,2)),""))</f>
        <v>0</v>
      </c>
      <c r="L313" s="39">
        <f>IF(Txn!$K163="","",Txn!$K163)</f>
        <v>0</v>
      </c>
      <c r="N313" s="42">
        <f>IF($D313="",0,COUNTIF(BankAccts,$D313))</f>
        <v>0</v>
      </c>
    </row>
    <row r="314" spans="1:14">
      <c r="A314" s="38">
        <f>IF(Txn!$B163="","",Txn!$B163)</f>
        <v>0</v>
      </c>
      <c r="B314" s="38">
        <f>IF(Txn!$B163="","",Txn!$C163)</f>
        <v>0</v>
      </c>
      <c r="C314" s="39">
        <f>IF(Txn!$B163="","","تراکنش بانکی")</f>
        <v>0</v>
      </c>
      <c r="D314" s="38">
        <f>IF(Txn!$B163="","",IF(IF(Txn!$U163="TRF",Txn!$Y163,Txn!$Z163)="","",IF(Txn!$U163="TRF",Txn!$Y163,Txn!$Z163)))</f>
        <v>0</v>
      </c>
      <c r="E314" s="39">
        <f>IF($D314="","",IFERROR(VLOOKUP($D314,AcctTbl,2,0),""))</f>
        <v>0</v>
      </c>
      <c r="F314" s="39">
        <f>IF($D314="","",IFERROR(VLOOKUP($D314,AcctTbl,3,0),""))</f>
        <v>0</v>
      </c>
      <c r="G314" s="39">
        <f>IF(Txn!$B163="","",Txn!$D163)</f>
        <v>0</v>
      </c>
      <c r="H314" s="38">
        <f>IF(Txn!$B163="","",Txn!$E163)</f>
        <v>0</v>
      </c>
      <c r="I314" s="40">
        <f>IF(Txn!$B163="",0,Txn!$Q163)</f>
        <v>0</v>
      </c>
      <c r="J314" s="40">
        <f>IF(Txn!$B163="",0,Txn!$R163)</f>
        <v>0</v>
      </c>
      <c r="K314" s="41">
        <f>IF($A314="","",IFERROR(VALUE(MID($A314,6,2)),""))</f>
        <v>0</v>
      </c>
      <c r="L314" s="39">
        <f>IF(Txn!$K163="","","طرف مقابل — "&amp;Txn!$K163)</f>
        <v>0</v>
      </c>
      <c r="N314" s="42">
        <f>IF($D314="",0,COUNTIF(BankAccts,$D314))</f>
        <v>0</v>
      </c>
    </row>
    <row r="315" spans="1:14">
      <c r="A315" s="38">
        <f>IF(Txn!$B164="","",Txn!$B164)</f>
        <v>0</v>
      </c>
      <c r="B315" s="38">
        <f>IF(Txn!$B164="","",Txn!$C164)</f>
        <v>0</v>
      </c>
      <c r="C315" s="39">
        <f>IF(Txn!$B164="","","تراکنش بانکی")</f>
        <v>0</v>
      </c>
      <c r="D315" s="38">
        <f>IF(Txn!$B164="","",IF(Txn!$X164="","",Txn!$X164))</f>
        <v>0</v>
      </c>
      <c r="E315" s="39">
        <f>IF($D315="","",IFERROR(VLOOKUP($D315,AcctTbl,2,0),""))</f>
        <v>0</v>
      </c>
      <c r="F315" s="39">
        <f>IF($D315="","",IFERROR(VLOOKUP($D315,AcctTbl,3,0),""))</f>
        <v>0</v>
      </c>
      <c r="G315" s="39">
        <f>IF(Txn!$B164="","",Txn!$D164)</f>
        <v>0</v>
      </c>
      <c r="H315" s="38">
        <f>IF(Txn!$B164="","",Txn!$E164)</f>
        <v>0</v>
      </c>
      <c r="I315" s="40">
        <f>IF(Txn!$B164="",0,Txn!$O164)</f>
        <v>0</v>
      </c>
      <c r="J315" s="40">
        <f>IF(Txn!$B164="",0,Txn!$P164)</f>
        <v>0</v>
      </c>
      <c r="K315" s="41">
        <f>IF($A315="","",IFERROR(VALUE(MID($A315,6,2)),""))</f>
        <v>0</v>
      </c>
      <c r="L315" s="39">
        <f>IF(Txn!$K164="","",Txn!$K164)</f>
        <v>0</v>
      </c>
      <c r="N315" s="42">
        <f>IF($D315="",0,COUNTIF(BankAccts,$D315))</f>
        <v>0</v>
      </c>
    </row>
    <row r="316" spans="1:14">
      <c r="A316" s="38">
        <f>IF(Txn!$B164="","",Txn!$B164)</f>
        <v>0</v>
      </c>
      <c r="B316" s="38">
        <f>IF(Txn!$B164="","",Txn!$C164)</f>
        <v>0</v>
      </c>
      <c r="C316" s="39">
        <f>IF(Txn!$B164="","","تراکنش بانکی")</f>
        <v>0</v>
      </c>
      <c r="D316" s="38">
        <f>IF(Txn!$B164="","",IF(IF(Txn!$U164="TRF",Txn!$Y164,Txn!$Z164)="","",IF(Txn!$U164="TRF",Txn!$Y164,Txn!$Z164)))</f>
        <v>0</v>
      </c>
      <c r="E316" s="39">
        <f>IF($D316="","",IFERROR(VLOOKUP($D316,AcctTbl,2,0),""))</f>
        <v>0</v>
      </c>
      <c r="F316" s="39">
        <f>IF($D316="","",IFERROR(VLOOKUP($D316,AcctTbl,3,0),""))</f>
        <v>0</v>
      </c>
      <c r="G316" s="39">
        <f>IF(Txn!$B164="","",Txn!$D164)</f>
        <v>0</v>
      </c>
      <c r="H316" s="38">
        <f>IF(Txn!$B164="","",Txn!$E164)</f>
        <v>0</v>
      </c>
      <c r="I316" s="40">
        <f>IF(Txn!$B164="",0,Txn!$Q164)</f>
        <v>0</v>
      </c>
      <c r="J316" s="40">
        <f>IF(Txn!$B164="",0,Txn!$R164)</f>
        <v>0</v>
      </c>
      <c r="K316" s="41">
        <f>IF($A316="","",IFERROR(VALUE(MID($A316,6,2)),""))</f>
        <v>0</v>
      </c>
      <c r="L316" s="39">
        <f>IF(Txn!$K164="","","طرف مقابل — "&amp;Txn!$K164)</f>
        <v>0</v>
      </c>
      <c r="N316" s="42">
        <f>IF($D316="",0,COUNTIF(BankAccts,$D316))</f>
        <v>0</v>
      </c>
    </row>
    <row r="317" spans="1:14">
      <c r="A317" s="38">
        <f>IF(Txn!$B165="","",Txn!$B165)</f>
        <v>0</v>
      </c>
      <c r="B317" s="38">
        <f>IF(Txn!$B165="","",Txn!$C165)</f>
        <v>0</v>
      </c>
      <c r="C317" s="39">
        <f>IF(Txn!$B165="","","تراکنش بانکی")</f>
        <v>0</v>
      </c>
      <c r="D317" s="38">
        <f>IF(Txn!$B165="","",IF(Txn!$X165="","",Txn!$X165))</f>
        <v>0</v>
      </c>
      <c r="E317" s="39">
        <f>IF($D317="","",IFERROR(VLOOKUP($D317,AcctTbl,2,0),""))</f>
        <v>0</v>
      </c>
      <c r="F317" s="39">
        <f>IF($D317="","",IFERROR(VLOOKUP($D317,AcctTbl,3,0),""))</f>
        <v>0</v>
      </c>
      <c r="G317" s="39">
        <f>IF(Txn!$B165="","",Txn!$D165)</f>
        <v>0</v>
      </c>
      <c r="H317" s="38">
        <f>IF(Txn!$B165="","",Txn!$E165)</f>
        <v>0</v>
      </c>
      <c r="I317" s="40">
        <f>IF(Txn!$B165="",0,Txn!$O165)</f>
        <v>0</v>
      </c>
      <c r="J317" s="40">
        <f>IF(Txn!$B165="",0,Txn!$P165)</f>
        <v>0</v>
      </c>
      <c r="K317" s="41">
        <f>IF($A317="","",IFERROR(VALUE(MID($A317,6,2)),""))</f>
        <v>0</v>
      </c>
      <c r="L317" s="39">
        <f>IF(Txn!$K165="","",Txn!$K165)</f>
        <v>0</v>
      </c>
      <c r="N317" s="42">
        <f>IF($D317="",0,COUNTIF(BankAccts,$D317))</f>
        <v>0</v>
      </c>
    </row>
    <row r="318" spans="1:14">
      <c r="A318" s="38">
        <f>IF(Txn!$B165="","",Txn!$B165)</f>
        <v>0</v>
      </c>
      <c r="B318" s="38">
        <f>IF(Txn!$B165="","",Txn!$C165)</f>
        <v>0</v>
      </c>
      <c r="C318" s="39">
        <f>IF(Txn!$B165="","","تراکنش بانکی")</f>
        <v>0</v>
      </c>
      <c r="D318" s="38">
        <f>IF(Txn!$B165="","",IF(IF(Txn!$U165="TRF",Txn!$Y165,Txn!$Z165)="","",IF(Txn!$U165="TRF",Txn!$Y165,Txn!$Z165)))</f>
        <v>0</v>
      </c>
      <c r="E318" s="39">
        <f>IF($D318="","",IFERROR(VLOOKUP($D318,AcctTbl,2,0),""))</f>
        <v>0</v>
      </c>
      <c r="F318" s="39">
        <f>IF($D318="","",IFERROR(VLOOKUP($D318,AcctTbl,3,0),""))</f>
        <v>0</v>
      </c>
      <c r="G318" s="39">
        <f>IF(Txn!$B165="","",Txn!$D165)</f>
        <v>0</v>
      </c>
      <c r="H318" s="38">
        <f>IF(Txn!$B165="","",Txn!$E165)</f>
        <v>0</v>
      </c>
      <c r="I318" s="40">
        <f>IF(Txn!$B165="",0,Txn!$Q165)</f>
        <v>0</v>
      </c>
      <c r="J318" s="40">
        <f>IF(Txn!$B165="",0,Txn!$R165)</f>
        <v>0</v>
      </c>
      <c r="K318" s="41">
        <f>IF($A318="","",IFERROR(VALUE(MID($A318,6,2)),""))</f>
        <v>0</v>
      </c>
      <c r="L318" s="39">
        <f>IF(Txn!$K165="","","طرف مقابل — "&amp;Txn!$K165)</f>
        <v>0</v>
      </c>
      <c r="N318" s="42">
        <f>IF($D318="",0,COUNTIF(BankAccts,$D318))</f>
        <v>0</v>
      </c>
    </row>
    <row r="319" spans="1:14">
      <c r="A319" s="38">
        <f>IF(Txn!$B166="","",Txn!$B166)</f>
        <v>0</v>
      </c>
      <c r="B319" s="38">
        <f>IF(Txn!$B166="","",Txn!$C166)</f>
        <v>0</v>
      </c>
      <c r="C319" s="39">
        <f>IF(Txn!$B166="","","تراکنش بانکی")</f>
        <v>0</v>
      </c>
      <c r="D319" s="38">
        <f>IF(Txn!$B166="","",IF(Txn!$X166="","",Txn!$X166))</f>
        <v>0</v>
      </c>
      <c r="E319" s="39">
        <f>IF($D319="","",IFERROR(VLOOKUP($D319,AcctTbl,2,0),""))</f>
        <v>0</v>
      </c>
      <c r="F319" s="39">
        <f>IF($D319="","",IFERROR(VLOOKUP($D319,AcctTbl,3,0),""))</f>
        <v>0</v>
      </c>
      <c r="G319" s="39">
        <f>IF(Txn!$B166="","",Txn!$D166)</f>
        <v>0</v>
      </c>
      <c r="H319" s="38">
        <f>IF(Txn!$B166="","",Txn!$E166)</f>
        <v>0</v>
      </c>
      <c r="I319" s="40">
        <f>IF(Txn!$B166="",0,Txn!$O166)</f>
        <v>0</v>
      </c>
      <c r="J319" s="40">
        <f>IF(Txn!$B166="",0,Txn!$P166)</f>
        <v>0</v>
      </c>
      <c r="K319" s="41">
        <f>IF($A319="","",IFERROR(VALUE(MID($A319,6,2)),""))</f>
        <v>0</v>
      </c>
      <c r="L319" s="39">
        <f>IF(Txn!$K166="","",Txn!$K166)</f>
        <v>0</v>
      </c>
      <c r="N319" s="42">
        <f>IF($D319="",0,COUNTIF(BankAccts,$D319))</f>
        <v>0</v>
      </c>
    </row>
    <row r="320" spans="1:14">
      <c r="A320" s="38">
        <f>IF(Txn!$B166="","",Txn!$B166)</f>
        <v>0</v>
      </c>
      <c r="B320" s="38">
        <f>IF(Txn!$B166="","",Txn!$C166)</f>
        <v>0</v>
      </c>
      <c r="C320" s="39">
        <f>IF(Txn!$B166="","","تراکنش بانکی")</f>
        <v>0</v>
      </c>
      <c r="D320" s="38">
        <f>IF(Txn!$B166="","",IF(IF(Txn!$U166="TRF",Txn!$Y166,Txn!$Z166)="","",IF(Txn!$U166="TRF",Txn!$Y166,Txn!$Z166)))</f>
        <v>0</v>
      </c>
      <c r="E320" s="39">
        <f>IF($D320="","",IFERROR(VLOOKUP($D320,AcctTbl,2,0),""))</f>
        <v>0</v>
      </c>
      <c r="F320" s="39">
        <f>IF($D320="","",IFERROR(VLOOKUP($D320,AcctTbl,3,0),""))</f>
        <v>0</v>
      </c>
      <c r="G320" s="39">
        <f>IF(Txn!$B166="","",Txn!$D166)</f>
        <v>0</v>
      </c>
      <c r="H320" s="38">
        <f>IF(Txn!$B166="","",Txn!$E166)</f>
        <v>0</v>
      </c>
      <c r="I320" s="40">
        <f>IF(Txn!$B166="",0,Txn!$Q166)</f>
        <v>0</v>
      </c>
      <c r="J320" s="40">
        <f>IF(Txn!$B166="",0,Txn!$R166)</f>
        <v>0</v>
      </c>
      <c r="K320" s="41">
        <f>IF($A320="","",IFERROR(VALUE(MID($A320,6,2)),""))</f>
        <v>0</v>
      </c>
      <c r="L320" s="39">
        <f>IF(Txn!$K166="","","طرف مقابل — "&amp;Txn!$K166)</f>
        <v>0</v>
      </c>
      <c r="N320" s="42">
        <f>IF($D320="",0,COUNTIF(BankAccts,$D320))</f>
        <v>0</v>
      </c>
    </row>
    <row r="321" spans="1:14">
      <c r="A321" s="38">
        <f>IF(Txn!$B167="","",Txn!$B167)</f>
        <v>0</v>
      </c>
      <c r="B321" s="38">
        <f>IF(Txn!$B167="","",Txn!$C167)</f>
        <v>0</v>
      </c>
      <c r="C321" s="39">
        <f>IF(Txn!$B167="","","تراکنش بانکی")</f>
        <v>0</v>
      </c>
      <c r="D321" s="38">
        <f>IF(Txn!$B167="","",IF(Txn!$X167="","",Txn!$X167))</f>
        <v>0</v>
      </c>
      <c r="E321" s="39">
        <f>IF($D321="","",IFERROR(VLOOKUP($D321,AcctTbl,2,0),""))</f>
        <v>0</v>
      </c>
      <c r="F321" s="39">
        <f>IF($D321="","",IFERROR(VLOOKUP($D321,AcctTbl,3,0),""))</f>
        <v>0</v>
      </c>
      <c r="G321" s="39">
        <f>IF(Txn!$B167="","",Txn!$D167)</f>
        <v>0</v>
      </c>
      <c r="H321" s="38">
        <f>IF(Txn!$B167="","",Txn!$E167)</f>
        <v>0</v>
      </c>
      <c r="I321" s="40">
        <f>IF(Txn!$B167="",0,Txn!$O167)</f>
        <v>0</v>
      </c>
      <c r="J321" s="40">
        <f>IF(Txn!$B167="",0,Txn!$P167)</f>
        <v>0</v>
      </c>
      <c r="K321" s="41">
        <f>IF($A321="","",IFERROR(VALUE(MID($A321,6,2)),""))</f>
        <v>0</v>
      </c>
      <c r="L321" s="39">
        <f>IF(Txn!$K167="","",Txn!$K167)</f>
        <v>0</v>
      </c>
      <c r="N321" s="42">
        <f>IF($D321="",0,COUNTIF(BankAccts,$D321))</f>
        <v>0</v>
      </c>
    </row>
    <row r="322" spans="1:14">
      <c r="A322" s="38">
        <f>IF(Txn!$B167="","",Txn!$B167)</f>
        <v>0</v>
      </c>
      <c r="B322" s="38">
        <f>IF(Txn!$B167="","",Txn!$C167)</f>
        <v>0</v>
      </c>
      <c r="C322" s="39">
        <f>IF(Txn!$B167="","","تراکنش بانکی")</f>
        <v>0</v>
      </c>
      <c r="D322" s="38">
        <f>IF(Txn!$B167="","",IF(IF(Txn!$U167="TRF",Txn!$Y167,Txn!$Z167)="","",IF(Txn!$U167="TRF",Txn!$Y167,Txn!$Z167)))</f>
        <v>0</v>
      </c>
      <c r="E322" s="39">
        <f>IF($D322="","",IFERROR(VLOOKUP($D322,AcctTbl,2,0),""))</f>
        <v>0</v>
      </c>
      <c r="F322" s="39">
        <f>IF($D322="","",IFERROR(VLOOKUP($D322,AcctTbl,3,0),""))</f>
        <v>0</v>
      </c>
      <c r="G322" s="39">
        <f>IF(Txn!$B167="","",Txn!$D167)</f>
        <v>0</v>
      </c>
      <c r="H322" s="38">
        <f>IF(Txn!$B167="","",Txn!$E167)</f>
        <v>0</v>
      </c>
      <c r="I322" s="40">
        <f>IF(Txn!$B167="",0,Txn!$Q167)</f>
        <v>0</v>
      </c>
      <c r="J322" s="40">
        <f>IF(Txn!$B167="",0,Txn!$R167)</f>
        <v>0</v>
      </c>
      <c r="K322" s="41">
        <f>IF($A322="","",IFERROR(VALUE(MID($A322,6,2)),""))</f>
        <v>0</v>
      </c>
      <c r="L322" s="39">
        <f>IF(Txn!$K167="","","طرف مقابل — "&amp;Txn!$K167)</f>
        <v>0</v>
      </c>
      <c r="N322" s="42">
        <f>IF($D322="",0,COUNTIF(BankAccts,$D322))</f>
        <v>0</v>
      </c>
    </row>
    <row r="323" spans="1:14">
      <c r="A323" s="38">
        <f>IF(Txn!$B168="","",Txn!$B168)</f>
        <v>0</v>
      </c>
      <c r="B323" s="38">
        <f>IF(Txn!$B168="","",Txn!$C168)</f>
        <v>0</v>
      </c>
      <c r="C323" s="39">
        <f>IF(Txn!$B168="","","تراکنش بانکی")</f>
        <v>0</v>
      </c>
      <c r="D323" s="38">
        <f>IF(Txn!$B168="","",IF(Txn!$X168="","",Txn!$X168))</f>
        <v>0</v>
      </c>
      <c r="E323" s="39">
        <f>IF($D323="","",IFERROR(VLOOKUP($D323,AcctTbl,2,0),""))</f>
        <v>0</v>
      </c>
      <c r="F323" s="39">
        <f>IF($D323="","",IFERROR(VLOOKUP($D323,AcctTbl,3,0),""))</f>
        <v>0</v>
      </c>
      <c r="G323" s="39">
        <f>IF(Txn!$B168="","",Txn!$D168)</f>
        <v>0</v>
      </c>
      <c r="H323" s="38">
        <f>IF(Txn!$B168="","",Txn!$E168)</f>
        <v>0</v>
      </c>
      <c r="I323" s="40">
        <f>IF(Txn!$B168="",0,Txn!$O168)</f>
        <v>0</v>
      </c>
      <c r="J323" s="40">
        <f>IF(Txn!$B168="",0,Txn!$P168)</f>
        <v>0</v>
      </c>
      <c r="K323" s="41">
        <f>IF($A323="","",IFERROR(VALUE(MID($A323,6,2)),""))</f>
        <v>0</v>
      </c>
      <c r="L323" s="39">
        <f>IF(Txn!$K168="","",Txn!$K168)</f>
        <v>0</v>
      </c>
      <c r="N323" s="42">
        <f>IF($D323="",0,COUNTIF(BankAccts,$D323))</f>
        <v>0</v>
      </c>
    </row>
    <row r="324" spans="1:14">
      <c r="A324" s="38">
        <f>IF(Txn!$B168="","",Txn!$B168)</f>
        <v>0</v>
      </c>
      <c r="B324" s="38">
        <f>IF(Txn!$B168="","",Txn!$C168)</f>
        <v>0</v>
      </c>
      <c r="C324" s="39">
        <f>IF(Txn!$B168="","","تراکنش بانکی")</f>
        <v>0</v>
      </c>
      <c r="D324" s="38">
        <f>IF(Txn!$B168="","",IF(IF(Txn!$U168="TRF",Txn!$Y168,Txn!$Z168)="","",IF(Txn!$U168="TRF",Txn!$Y168,Txn!$Z168)))</f>
        <v>0</v>
      </c>
      <c r="E324" s="39">
        <f>IF($D324="","",IFERROR(VLOOKUP($D324,AcctTbl,2,0),""))</f>
        <v>0</v>
      </c>
      <c r="F324" s="39">
        <f>IF($D324="","",IFERROR(VLOOKUP($D324,AcctTbl,3,0),""))</f>
        <v>0</v>
      </c>
      <c r="G324" s="39">
        <f>IF(Txn!$B168="","",Txn!$D168)</f>
        <v>0</v>
      </c>
      <c r="H324" s="38">
        <f>IF(Txn!$B168="","",Txn!$E168)</f>
        <v>0</v>
      </c>
      <c r="I324" s="40">
        <f>IF(Txn!$B168="",0,Txn!$Q168)</f>
        <v>0</v>
      </c>
      <c r="J324" s="40">
        <f>IF(Txn!$B168="",0,Txn!$R168)</f>
        <v>0</v>
      </c>
      <c r="K324" s="41">
        <f>IF($A324="","",IFERROR(VALUE(MID($A324,6,2)),""))</f>
        <v>0</v>
      </c>
      <c r="L324" s="39">
        <f>IF(Txn!$K168="","","طرف مقابل — "&amp;Txn!$K168)</f>
        <v>0</v>
      </c>
      <c r="N324" s="42">
        <f>IF($D324="",0,COUNTIF(BankAccts,$D324))</f>
        <v>0</v>
      </c>
    </row>
    <row r="325" spans="1:14">
      <c r="A325" s="38">
        <f>IF(Txn!$B169="","",Txn!$B169)</f>
        <v>0</v>
      </c>
      <c r="B325" s="38">
        <f>IF(Txn!$B169="","",Txn!$C169)</f>
        <v>0</v>
      </c>
      <c r="C325" s="39">
        <f>IF(Txn!$B169="","","تراکنش بانکی")</f>
        <v>0</v>
      </c>
      <c r="D325" s="38">
        <f>IF(Txn!$B169="","",IF(Txn!$X169="","",Txn!$X169))</f>
        <v>0</v>
      </c>
      <c r="E325" s="39">
        <f>IF($D325="","",IFERROR(VLOOKUP($D325,AcctTbl,2,0),""))</f>
        <v>0</v>
      </c>
      <c r="F325" s="39">
        <f>IF($D325="","",IFERROR(VLOOKUP($D325,AcctTbl,3,0),""))</f>
        <v>0</v>
      </c>
      <c r="G325" s="39">
        <f>IF(Txn!$B169="","",Txn!$D169)</f>
        <v>0</v>
      </c>
      <c r="H325" s="38">
        <f>IF(Txn!$B169="","",Txn!$E169)</f>
        <v>0</v>
      </c>
      <c r="I325" s="40">
        <f>IF(Txn!$B169="",0,Txn!$O169)</f>
        <v>0</v>
      </c>
      <c r="J325" s="40">
        <f>IF(Txn!$B169="",0,Txn!$P169)</f>
        <v>0</v>
      </c>
      <c r="K325" s="41">
        <f>IF($A325="","",IFERROR(VALUE(MID($A325,6,2)),""))</f>
        <v>0</v>
      </c>
      <c r="L325" s="39">
        <f>IF(Txn!$K169="","",Txn!$K169)</f>
        <v>0</v>
      </c>
      <c r="N325" s="42">
        <f>IF($D325="",0,COUNTIF(BankAccts,$D325))</f>
        <v>0</v>
      </c>
    </row>
    <row r="326" spans="1:14">
      <c r="A326" s="38">
        <f>IF(Txn!$B169="","",Txn!$B169)</f>
        <v>0</v>
      </c>
      <c r="B326" s="38">
        <f>IF(Txn!$B169="","",Txn!$C169)</f>
        <v>0</v>
      </c>
      <c r="C326" s="39">
        <f>IF(Txn!$B169="","","تراکنش بانکی")</f>
        <v>0</v>
      </c>
      <c r="D326" s="38">
        <f>IF(Txn!$B169="","",IF(IF(Txn!$U169="TRF",Txn!$Y169,Txn!$Z169)="","",IF(Txn!$U169="TRF",Txn!$Y169,Txn!$Z169)))</f>
        <v>0</v>
      </c>
      <c r="E326" s="39">
        <f>IF($D326="","",IFERROR(VLOOKUP($D326,AcctTbl,2,0),""))</f>
        <v>0</v>
      </c>
      <c r="F326" s="39">
        <f>IF($D326="","",IFERROR(VLOOKUP($D326,AcctTbl,3,0),""))</f>
        <v>0</v>
      </c>
      <c r="G326" s="39">
        <f>IF(Txn!$B169="","",Txn!$D169)</f>
        <v>0</v>
      </c>
      <c r="H326" s="38">
        <f>IF(Txn!$B169="","",Txn!$E169)</f>
        <v>0</v>
      </c>
      <c r="I326" s="40">
        <f>IF(Txn!$B169="",0,Txn!$Q169)</f>
        <v>0</v>
      </c>
      <c r="J326" s="40">
        <f>IF(Txn!$B169="",0,Txn!$R169)</f>
        <v>0</v>
      </c>
      <c r="K326" s="41">
        <f>IF($A326="","",IFERROR(VALUE(MID($A326,6,2)),""))</f>
        <v>0</v>
      </c>
      <c r="L326" s="39">
        <f>IF(Txn!$K169="","","طرف مقابل — "&amp;Txn!$K169)</f>
        <v>0</v>
      </c>
      <c r="N326" s="42">
        <f>IF($D326="",0,COUNTIF(BankAccts,$D326))</f>
        <v>0</v>
      </c>
    </row>
    <row r="327" spans="1:14">
      <c r="A327" s="38">
        <f>IF(Txn!$B170="","",Txn!$B170)</f>
        <v>0</v>
      </c>
      <c r="B327" s="38">
        <f>IF(Txn!$B170="","",Txn!$C170)</f>
        <v>0</v>
      </c>
      <c r="C327" s="39">
        <f>IF(Txn!$B170="","","تراکنش بانکی")</f>
        <v>0</v>
      </c>
      <c r="D327" s="38">
        <f>IF(Txn!$B170="","",IF(Txn!$X170="","",Txn!$X170))</f>
        <v>0</v>
      </c>
      <c r="E327" s="39">
        <f>IF($D327="","",IFERROR(VLOOKUP($D327,AcctTbl,2,0),""))</f>
        <v>0</v>
      </c>
      <c r="F327" s="39">
        <f>IF($D327="","",IFERROR(VLOOKUP($D327,AcctTbl,3,0),""))</f>
        <v>0</v>
      </c>
      <c r="G327" s="39">
        <f>IF(Txn!$B170="","",Txn!$D170)</f>
        <v>0</v>
      </c>
      <c r="H327" s="38">
        <f>IF(Txn!$B170="","",Txn!$E170)</f>
        <v>0</v>
      </c>
      <c r="I327" s="40">
        <f>IF(Txn!$B170="",0,Txn!$O170)</f>
        <v>0</v>
      </c>
      <c r="J327" s="40">
        <f>IF(Txn!$B170="",0,Txn!$P170)</f>
        <v>0</v>
      </c>
      <c r="K327" s="41">
        <f>IF($A327="","",IFERROR(VALUE(MID($A327,6,2)),""))</f>
        <v>0</v>
      </c>
      <c r="L327" s="39">
        <f>IF(Txn!$K170="","",Txn!$K170)</f>
        <v>0</v>
      </c>
      <c r="N327" s="42">
        <f>IF($D327="",0,COUNTIF(BankAccts,$D327))</f>
        <v>0</v>
      </c>
    </row>
    <row r="328" spans="1:14">
      <c r="A328" s="38">
        <f>IF(Txn!$B170="","",Txn!$B170)</f>
        <v>0</v>
      </c>
      <c r="B328" s="38">
        <f>IF(Txn!$B170="","",Txn!$C170)</f>
        <v>0</v>
      </c>
      <c r="C328" s="39">
        <f>IF(Txn!$B170="","","تراکنش بانکی")</f>
        <v>0</v>
      </c>
      <c r="D328" s="38">
        <f>IF(Txn!$B170="","",IF(IF(Txn!$U170="TRF",Txn!$Y170,Txn!$Z170)="","",IF(Txn!$U170="TRF",Txn!$Y170,Txn!$Z170)))</f>
        <v>0</v>
      </c>
      <c r="E328" s="39">
        <f>IF($D328="","",IFERROR(VLOOKUP($D328,AcctTbl,2,0),""))</f>
        <v>0</v>
      </c>
      <c r="F328" s="39">
        <f>IF($D328="","",IFERROR(VLOOKUP($D328,AcctTbl,3,0),""))</f>
        <v>0</v>
      </c>
      <c r="G328" s="39">
        <f>IF(Txn!$B170="","",Txn!$D170)</f>
        <v>0</v>
      </c>
      <c r="H328" s="38">
        <f>IF(Txn!$B170="","",Txn!$E170)</f>
        <v>0</v>
      </c>
      <c r="I328" s="40">
        <f>IF(Txn!$B170="",0,Txn!$Q170)</f>
        <v>0</v>
      </c>
      <c r="J328" s="40">
        <f>IF(Txn!$B170="",0,Txn!$R170)</f>
        <v>0</v>
      </c>
      <c r="K328" s="41">
        <f>IF($A328="","",IFERROR(VALUE(MID($A328,6,2)),""))</f>
        <v>0</v>
      </c>
      <c r="L328" s="39">
        <f>IF(Txn!$K170="","","طرف مقابل — "&amp;Txn!$K170)</f>
        <v>0</v>
      </c>
      <c r="N328" s="42">
        <f>IF($D328="",0,COUNTIF(BankAccts,$D328))</f>
        <v>0</v>
      </c>
    </row>
    <row r="329" spans="1:14">
      <c r="A329" s="38">
        <f>IF(Txn!$B171="","",Txn!$B171)</f>
        <v>0</v>
      </c>
      <c r="B329" s="38">
        <f>IF(Txn!$B171="","",Txn!$C171)</f>
        <v>0</v>
      </c>
      <c r="C329" s="39">
        <f>IF(Txn!$B171="","","تراکنش بانکی")</f>
        <v>0</v>
      </c>
      <c r="D329" s="38">
        <f>IF(Txn!$B171="","",IF(Txn!$X171="","",Txn!$X171))</f>
        <v>0</v>
      </c>
      <c r="E329" s="39">
        <f>IF($D329="","",IFERROR(VLOOKUP($D329,AcctTbl,2,0),""))</f>
        <v>0</v>
      </c>
      <c r="F329" s="39">
        <f>IF($D329="","",IFERROR(VLOOKUP($D329,AcctTbl,3,0),""))</f>
        <v>0</v>
      </c>
      <c r="G329" s="39">
        <f>IF(Txn!$B171="","",Txn!$D171)</f>
        <v>0</v>
      </c>
      <c r="H329" s="38">
        <f>IF(Txn!$B171="","",Txn!$E171)</f>
        <v>0</v>
      </c>
      <c r="I329" s="40">
        <f>IF(Txn!$B171="",0,Txn!$O171)</f>
        <v>0</v>
      </c>
      <c r="J329" s="40">
        <f>IF(Txn!$B171="",0,Txn!$P171)</f>
        <v>0</v>
      </c>
      <c r="K329" s="41">
        <f>IF($A329="","",IFERROR(VALUE(MID($A329,6,2)),""))</f>
        <v>0</v>
      </c>
      <c r="L329" s="39">
        <f>IF(Txn!$K171="","",Txn!$K171)</f>
        <v>0</v>
      </c>
      <c r="N329" s="42">
        <f>IF($D329="",0,COUNTIF(BankAccts,$D329))</f>
        <v>0</v>
      </c>
    </row>
    <row r="330" spans="1:14">
      <c r="A330" s="38">
        <f>IF(Txn!$B171="","",Txn!$B171)</f>
        <v>0</v>
      </c>
      <c r="B330" s="38">
        <f>IF(Txn!$B171="","",Txn!$C171)</f>
        <v>0</v>
      </c>
      <c r="C330" s="39">
        <f>IF(Txn!$B171="","","تراکنش بانکی")</f>
        <v>0</v>
      </c>
      <c r="D330" s="38">
        <f>IF(Txn!$B171="","",IF(IF(Txn!$U171="TRF",Txn!$Y171,Txn!$Z171)="","",IF(Txn!$U171="TRF",Txn!$Y171,Txn!$Z171)))</f>
        <v>0</v>
      </c>
      <c r="E330" s="39">
        <f>IF($D330="","",IFERROR(VLOOKUP($D330,AcctTbl,2,0),""))</f>
        <v>0</v>
      </c>
      <c r="F330" s="39">
        <f>IF($D330="","",IFERROR(VLOOKUP($D330,AcctTbl,3,0),""))</f>
        <v>0</v>
      </c>
      <c r="G330" s="39">
        <f>IF(Txn!$B171="","",Txn!$D171)</f>
        <v>0</v>
      </c>
      <c r="H330" s="38">
        <f>IF(Txn!$B171="","",Txn!$E171)</f>
        <v>0</v>
      </c>
      <c r="I330" s="40">
        <f>IF(Txn!$B171="",0,Txn!$Q171)</f>
        <v>0</v>
      </c>
      <c r="J330" s="40">
        <f>IF(Txn!$B171="",0,Txn!$R171)</f>
        <v>0</v>
      </c>
      <c r="K330" s="41">
        <f>IF($A330="","",IFERROR(VALUE(MID($A330,6,2)),""))</f>
        <v>0</v>
      </c>
      <c r="L330" s="39">
        <f>IF(Txn!$K171="","","طرف مقابل — "&amp;Txn!$K171)</f>
        <v>0</v>
      </c>
      <c r="N330" s="42">
        <f>IF($D330="",0,COUNTIF(BankAccts,$D330))</f>
        <v>0</v>
      </c>
    </row>
    <row r="331" spans="1:14">
      <c r="A331" s="38">
        <f>IF(Txn!$B172="","",Txn!$B172)</f>
        <v>0</v>
      </c>
      <c r="B331" s="38">
        <f>IF(Txn!$B172="","",Txn!$C172)</f>
        <v>0</v>
      </c>
      <c r="C331" s="39">
        <f>IF(Txn!$B172="","","تراکنش بانکی")</f>
        <v>0</v>
      </c>
      <c r="D331" s="38">
        <f>IF(Txn!$B172="","",IF(Txn!$X172="","",Txn!$X172))</f>
        <v>0</v>
      </c>
      <c r="E331" s="39">
        <f>IF($D331="","",IFERROR(VLOOKUP($D331,AcctTbl,2,0),""))</f>
        <v>0</v>
      </c>
      <c r="F331" s="39">
        <f>IF($D331="","",IFERROR(VLOOKUP($D331,AcctTbl,3,0),""))</f>
        <v>0</v>
      </c>
      <c r="G331" s="39">
        <f>IF(Txn!$B172="","",Txn!$D172)</f>
        <v>0</v>
      </c>
      <c r="H331" s="38">
        <f>IF(Txn!$B172="","",Txn!$E172)</f>
        <v>0</v>
      </c>
      <c r="I331" s="40">
        <f>IF(Txn!$B172="",0,Txn!$O172)</f>
        <v>0</v>
      </c>
      <c r="J331" s="40">
        <f>IF(Txn!$B172="",0,Txn!$P172)</f>
        <v>0</v>
      </c>
      <c r="K331" s="41">
        <f>IF($A331="","",IFERROR(VALUE(MID($A331,6,2)),""))</f>
        <v>0</v>
      </c>
      <c r="L331" s="39">
        <f>IF(Txn!$K172="","",Txn!$K172)</f>
        <v>0</v>
      </c>
      <c r="N331" s="42">
        <f>IF($D331="",0,COUNTIF(BankAccts,$D331))</f>
        <v>0</v>
      </c>
    </row>
    <row r="332" spans="1:14">
      <c r="A332" s="38">
        <f>IF(Txn!$B172="","",Txn!$B172)</f>
        <v>0</v>
      </c>
      <c r="B332" s="38">
        <f>IF(Txn!$B172="","",Txn!$C172)</f>
        <v>0</v>
      </c>
      <c r="C332" s="39">
        <f>IF(Txn!$B172="","","تراکنش بانکی")</f>
        <v>0</v>
      </c>
      <c r="D332" s="38">
        <f>IF(Txn!$B172="","",IF(IF(Txn!$U172="TRF",Txn!$Y172,Txn!$Z172)="","",IF(Txn!$U172="TRF",Txn!$Y172,Txn!$Z172)))</f>
        <v>0</v>
      </c>
      <c r="E332" s="39">
        <f>IF($D332="","",IFERROR(VLOOKUP($D332,AcctTbl,2,0),""))</f>
        <v>0</v>
      </c>
      <c r="F332" s="39">
        <f>IF($D332="","",IFERROR(VLOOKUP($D332,AcctTbl,3,0),""))</f>
        <v>0</v>
      </c>
      <c r="G332" s="39">
        <f>IF(Txn!$B172="","",Txn!$D172)</f>
        <v>0</v>
      </c>
      <c r="H332" s="38">
        <f>IF(Txn!$B172="","",Txn!$E172)</f>
        <v>0</v>
      </c>
      <c r="I332" s="40">
        <f>IF(Txn!$B172="",0,Txn!$Q172)</f>
        <v>0</v>
      </c>
      <c r="J332" s="40">
        <f>IF(Txn!$B172="",0,Txn!$R172)</f>
        <v>0</v>
      </c>
      <c r="K332" s="41">
        <f>IF($A332="","",IFERROR(VALUE(MID($A332,6,2)),""))</f>
        <v>0</v>
      </c>
      <c r="L332" s="39">
        <f>IF(Txn!$K172="","","طرف مقابل — "&amp;Txn!$K172)</f>
        <v>0</v>
      </c>
      <c r="N332" s="42">
        <f>IF($D332="",0,COUNTIF(BankAccts,$D332))</f>
        <v>0</v>
      </c>
    </row>
    <row r="333" spans="1:14">
      <c r="A333" s="38">
        <f>IF(Txn!$B173="","",Txn!$B173)</f>
        <v>0</v>
      </c>
      <c r="B333" s="38">
        <f>IF(Txn!$B173="","",Txn!$C173)</f>
        <v>0</v>
      </c>
      <c r="C333" s="39">
        <f>IF(Txn!$B173="","","تراکنش بانکی")</f>
        <v>0</v>
      </c>
      <c r="D333" s="38">
        <f>IF(Txn!$B173="","",IF(Txn!$X173="","",Txn!$X173))</f>
        <v>0</v>
      </c>
      <c r="E333" s="39">
        <f>IF($D333="","",IFERROR(VLOOKUP($D333,AcctTbl,2,0),""))</f>
        <v>0</v>
      </c>
      <c r="F333" s="39">
        <f>IF($D333="","",IFERROR(VLOOKUP($D333,AcctTbl,3,0),""))</f>
        <v>0</v>
      </c>
      <c r="G333" s="39">
        <f>IF(Txn!$B173="","",Txn!$D173)</f>
        <v>0</v>
      </c>
      <c r="H333" s="38">
        <f>IF(Txn!$B173="","",Txn!$E173)</f>
        <v>0</v>
      </c>
      <c r="I333" s="40">
        <f>IF(Txn!$B173="",0,Txn!$O173)</f>
        <v>0</v>
      </c>
      <c r="J333" s="40">
        <f>IF(Txn!$B173="",0,Txn!$P173)</f>
        <v>0</v>
      </c>
      <c r="K333" s="41">
        <f>IF($A333="","",IFERROR(VALUE(MID($A333,6,2)),""))</f>
        <v>0</v>
      </c>
      <c r="L333" s="39">
        <f>IF(Txn!$K173="","",Txn!$K173)</f>
        <v>0</v>
      </c>
      <c r="N333" s="42">
        <f>IF($D333="",0,COUNTIF(BankAccts,$D333))</f>
        <v>0</v>
      </c>
    </row>
    <row r="334" spans="1:14">
      <c r="A334" s="38">
        <f>IF(Txn!$B173="","",Txn!$B173)</f>
        <v>0</v>
      </c>
      <c r="B334" s="38">
        <f>IF(Txn!$B173="","",Txn!$C173)</f>
        <v>0</v>
      </c>
      <c r="C334" s="39">
        <f>IF(Txn!$B173="","","تراکنش بانکی")</f>
        <v>0</v>
      </c>
      <c r="D334" s="38">
        <f>IF(Txn!$B173="","",IF(IF(Txn!$U173="TRF",Txn!$Y173,Txn!$Z173)="","",IF(Txn!$U173="TRF",Txn!$Y173,Txn!$Z173)))</f>
        <v>0</v>
      </c>
      <c r="E334" s="39">
        <f>IF($D334="","",IFERROR(VLOOKUP($D334,AcctTbl,2,0),""))</f>
        <v>0</v>
      </c>
      <c r="F334" s="39">
        <f>IF($D334="","",IFERROR(VLOOKUP($D334,AcctTbl,3,0),""))</f>
        <v>0</v>
      </c>
      <c r="G334" s="39">
        <f>IF(Txn!$B173="","",Txn!$D173)</f>
        <v>0</v>
      </c>
      <c r="H334" s="38">
        <f>IF(Txn!$B173="","",Txn!$E173)</f>
        <v>0</v>
      </c>
      <c r="I334" s="40">
        <f>IF(Txn!$B173="",0,Txn!$Q173)</f>
        <v>0</v>
      </c>
      <c r="J334" s="40">
        <f>IF(Txn!$B173="",0,Txn!$R173)</f>
        <v>0</v>
      </c>
      <c r="K334" s="41">
        <f>IF($A334="","",IFERROR(VALUE(MID($A334,6,2)),""))</f>
        <v>0</v>
      </c>
      <c r="L334" s="39">
        <f>IF(Txn!$K173="","","طرف مقابل — "&amp;Txn!$K173)</f>
        <v>0</v>
      </c>
      <c r="N334" s="42">
        <f>IF($D334="",0,COUNTIF(BankAccts,$D334))</f>
        <v>0</v>
      </c>
    </row>
    <row r="335" spans="1:14">
      <c r="A335" s="38">
        <f>IF(Txn!$B174="","",Txn!$B174)</f>
        <v>0</v>
      </c>
      <c r="B335" s="38">
        <f>IF(Txn!$B174="","",Txn!$C174)</f>
        <v>0</v>
      </c>
      <c r="C335" s="39">
        <f>IF(Txn!$B174="","","تراکنش بانکی")</f>
        <v>0</v>
      </c>
      <c r="D335" s="38">
        <f>IF(Txn!$B174="","",IF(Txn!$X174="","",Txn!$X174))</f>
        <v>0</v>
      </c>
      <c r="E335" s="39">
        <f>IF($D335="","",IFERROR(VLOOKUP($D335,AcctTbl,2,0),""))</f>
        <v>0</v>
      </c>
      <c r="F335" s="39">
        <f>IF($D335="","",IFERROR(VLOOKUP($D335,AcctTbl,3,0),""))</f>
        <v>0</v>
      </c>
      <c r="G335" s="39">
        <f>IF(Txn!$B174="","",Txn!$D174)</f>
        <v>0</v>
      </c>
      <c r="H335" s="38">
        <f>IF(Txn!$B174="","",Txn!$E174)</f>
        <v>0</v>
      </c>
      <c r="I335" s="40">
        <f>IF(Txn!$B174="",0,Txn!$O174)</f>
        <v>0</v>
      </c>
      <c r="J335" s="40">
        <f>IF(Txn!$B174="",0,Txn!$P174)</f>
        <v>0</v>
      </c>
      <c r="K335" s="41">
        <f>IF($A335="","",IFERROR(VALUE(MID($A335,6,2)),""))</f>
        <v>0</v>
      </c>
      <c r="L335" s="39">
        <f>IF(Txn!$K174="","",Txn!$K174)</f>
        <v>0</v>
      </c>
      <c r="N335" s="42">
        <f>IF($D335="",0,COUNTIF(BankAccts,$D335))</f>
        <v>0</v>
      </c>
    </row>
    <row r="336" spans="1:14">
      <c r="A336" s="38">
        <f>IF(Txn!$B174="","",Txn!$B174)</f>
        <v>0</v>
      </c>
      <c r="B336" s="38">
        <f>IF(Txn!$B174="","",Txn!$C174)</f>
        <v>0</v>
      </c>
      <c r="C336" s="39">
        <f>IF(Txn!$B174="","","تراکنش بانکی")</f>
        <v>0</v>
      </c>
      <c r="D336" s="38">
        <f>IF(Txn!$B174="","",IF(IF(Txn!$U174="TRF",Txn!$Y174,Txn!$Z174)="","",IF(Txn!$U174="TRF",Txn!$Y174,Txn!$Z174)))</f>
        <v>0</v>
      </c>
      <c r="E336" s="39">
        <f>IF($D336="","",IFERROR(VLOOKUP($D336,AcctTbl,2,0),""))</f>
        <v>0</v>
      </c>
      <c r="F336" s="39">
        <f>IF($D336="","",IFERROR(VLOOKUP($D336,AcctTbl,3,0),""))</f>
        <v>0</v>
      </c>
      <c r="G336" s="39">
        <f>IF(Txn!$B174="","",Txn!$D174)</f>
        <v>0</v>
      </c>
      <c r="H336" s="38">
        <f>IF(Txn!$B174="","",Txn!$E174)</f>
        <v>0</v>
      </c>
      <c r="I336" s="40">
        <f>IF(Txn!$B174="",0,Txn!$Q174)</f>
        <v>0</v>
      </c>
      <c r="J336" s="40">
        <f>IF(Txn!$B174="",0,Txn!$R174)</f>
        <v>0</v>
      </c>
      <c r="K336" s="41">
        <f>IF($A336="","",IFERROR(VALUE(MID($A336,6,2)),""))</f>
        <v>0</v>
      </c>
      <c r="L336" s="39">
        <f>IF(Txn!$K174="","","طرف مقابل — "&amp;Txn!$K174)</f>
        <v>0</v>
      </c>
      <c r="N336" s="42">
        <f>IF($D336="",0,COUNTIF(BankAccts,$D336))</f>
        <v>0</v>
      </c>
    </row>
    <row r="337" spans="1:14">
      <c r="A337" s="38">
        <f>IF(Txn!$B175="","",Txn!$B175)</f>
        <v>0</v>
      </c>
      <c r="B337" s="38">
        <f>IF(Txn!$B175="","",Txn!$C175)</f>
        <v>0</v>
      </c>
      <c r="C337" s="39">
        <f>IF(Txn!$B175="","","تراکنش بانکی")</f>
        <v>0</v>
      </c>
      <c r="D337" s="38">
        <f>IF(Txn!$B175="","",IF(Txn!$X175="","",Txn!$X175))</f>
        <v>0</v>
      </c>
      <c r="E337" s="39">
        <f>IF($D337="","",IFERROR(VLOOKUP($D337,AcctTbl,2,0),""))</f>
        <v>0</v>
      </c>
      <c r="F337" s="39">
        <f>IF($D337="","",IFERROR(VLOOKUP($D337,AcctTbl,3,0),""))</f>
        <v>0</v>
      </c>
      <c r="G337" s="39">
        <f>IF(Txn!$B175="","",Txn!$D175)</f>
        <v>0</v>
      </c>
      <c r="H337" s="38">
        <f>IF(Txn!$B175="","",Txn!$E175)</f>
        <v>0</v>
      </c>
      <c r="I337" s="40">
        <f>IF(Txn!$B175="",0,Txn!$O175)</f>
        <v>0</v>
      </c>
      <c r="J337" s="40">
        <f>IF(Txn!$B175="",0,Txn!$P175)</f>
        <v>0</v>
      </c>
      <c r="K337" s="41">
        <f>IF($A337="","",IFERROR(VALUE(MID($A337,6,2)),""))</f>
        <v>0</v>
      </c>
      <c r="L337" s="39">
        <f>IF(Txn!$K175="","",Txn!$K175)</f>
        <v>0</v>
      </c>
      <c r="N337" s="42">
        <f>IF($D337="",0,COUNTIF(BankAccts,$D337))</f>
        <v>0</v>
      </c>
    </row>
    <row r="338" spans="1:14">
      <c r="A338" s="38">
        <f>IF(Txn!$B175="","",Txn!$B175)</f>
        <v>0</v>
      </c>
      <c r="B338" s="38">
        <f>IF(Txn!$B175="","",Txn!$C175)</f>
        <v>0</v>
      </c>
      <c r="C338" s="39">
        <f>IF(Txn!$B175="","","تراکنش بانکی")</f>
        <v>0</v>
      </c>
      <c r="D338" s="38">
        <f>IF(Txn!$B175="","",IF(IF(Txn!$U175="TRF",Txn!$Y175,Txn!$Z175)="","",IF(Txn!$U175="TRF",Txn!$Y175,Txn!$Z175)))</f>
        <v>0</v>
      </c>
      <c r="E338" s="39">
        <f>IF($D338="","",IFERROR(VLOOKUP($D338,AcctTbl,2,0),""))</f>
        <v>0</v>
      </c>
      <c r="F338" s="39">
        <f>IF($D338="","",IFERROR(VLOOKUP($D338,AcctTbl,3,0),""))</f>
        <v>0</v>
      </c>
      <c r="G338" s="39">
        <f>IF(Txn!$B175="","",Txn!$D175)</f>
        <v>0</v>
      </c>
      <c r="H338" s="38">
        <f>IF(Txn!$B175="","",Txn!$E175)</f>
        <v>0</v>
      </c>
      <c r="I338" s="40">
        <f>IF(Txn!$B175="",0,Txn!$Q175)</f>
        <v>0</v>
      </c>
      <c r="J338" s="40">
        <f>IF(Txn!$B175="",0,Txn!$R175)</f>
        <v>0</v>
      </c>
      <c r="K338" s="41">
        <f>IF($A338="","",IFERROR(VALUE(MID($A338,6,2)),""))</f>
        <v>0</v>
      </c>
      <c r="L338" s="39">
        <f>IF(Txn!$K175="","","طرف مقابل — "&amp;Txn!$K175)</f>
        <v>0</v>
      </c>
      <c r="N338" s="42">
        <f>IF($D338="",0,COUNTIF(BankAccts,$D338))</f>
        <v>0</v>
      </c>
    </row>
    <row r="339" spans="1:14">
      <c r="A339" s="38">
        <f>IF(Txn!$B176="","",Txn!$B176)</f>
        <v>0</v>
      </c>
      <c r="B339" s="38">
        <f>IF(Txn!$B176="","",Txn!$C176)</f>
        <v>0</v>
      </c>
      <c r="C339" s="39">
        <f>IF(Txn!$B176="","","تراکنش بانکی")</f>
        <v>0</v>
      </c>
      <c r="D339" s="38">
        <f>IF(Txn!$B176="","",IF(Txn!$X176="","",Txn!$X176))</f>
        <v>0</v>
      </c>
      <c r="E339" s="39">
        <f>IF($D339="","",IFERROR(VLOOKUP($D339,AcctTbl,2,0),""))</f>
        <v>0</v>
      </c>
      <c r="F339" s="39">
        <f>IF($D339="","",IFERROR(VLOOKUP($D339,AcctTbl,3,0),""))</f>
        <v>0</v>
      </c>
      <c r="G339" s="39">
        <f>IF(Txn!$B176="","",Txn!$D176)</f>
        <v>0</v>
      </c>
      <c r="H339" s="38">
        <f>IF(Txn!$B176="","",Txn!$E176)</f>
        <v>0</v>
      </c>
      <c r="I339" s="40">
        <f>IF(Txn!$B176="",0,Txn!$O176)</f>
        <v>0</v>
      </c>
      <c r="J339" s="40">
        <f>IF(Txn!$B176="",0,Txn!$P176)</f>
        <v>0</v>
      </c>
      <c r="K339" s="41">
        <f>IF($A339="","",IFERROR(VALUE(MID($A339,6,2)),""))</f>
        <v>0</v>
      </c>
      <c r="L339" s="39">
        <f>IF(Txn!$K176="","",Txn!$K176)</f>
        <v>0</v>
      </c>
      <c r="N339" s="42">
        <f>IF($D339="",0,COUNTIF(BankAccts,$D339))</f>
        <v>0</v>
      </c>
    </row>
    <row r="340" spans="1:14">
      <c r="A340" s="38">
        <f>IF(Txn!$B176="","",Txn!$B176)</f>
        <v>0</v>
      </c>
      <c r="B340" s="38">
        <f>IF(Txn!$B176="","",Txn!$C176)</f>
        <v>0</v>
      </c>
      <c r="C340" s="39">
        <f>IF(Txn!$B176="","","تراکنش بانکی")</f>
        <v>0</v>
      </c>
      <c r="D340" s="38">
        <f>IF(Txn!$B176="","",IF(IF(Txn!$U176="TRF",Txn!$Y176,Txn!$Z176)="","",IF(Txn!$U176="TRF",Txn!$Y176,Txn!$Z176)))</f>
        <v>0</v>
      </c>
      <c r="E340" s="39">
        <f>IF($D340="","",IFERROR(VLOOKUP($D340,AcctTbl,2,0),""))</f>
        <v>0</v>
      </c>
      <c r="F340" s="39">
        <f>IF($D340="","",IFERROR(VLOOKUP($D340,AcctTbl,3,0),""))</f>
        <v>0</v>
      </c>
      <c r="G340" s="39">
        <f>IF(Txn!$B176="","",Txn!$D176)</f>
        <v>0</v>
      </c>
      <c r="H340" s="38">
        <f>IF(Txn!$B176="","",Txn!$E176)</f>
        <v>0</v>
      </c>
      <c r="I340" s="40">
        <f>IF(Txn!$B176="",0,Txn!$Q176)</f>
        <v>0</v>
      </c>
      <c r="J340" s="40">
        <f>IF(Txn!$B176="",0,Txn!$R176)</f>
        <v>0</v>
      </c>
      <c r="K340" s="41">
        <f>IF($A340="","",IFERROR(VALUE(MID($A340,6,2)),""))</f>
        <v>0</v>
      </c>
      <c r="L340" s="39">
        <f>IF(Txn!$K176="","","طرف مقابل — "&amp;Txn!$K176)</f>
        <v>0</v>
      </c>
      <c r="N340" s="42">
        <f>IF($D340="",0,COUNTIF(BankAccts,$D340))</f>
        <v>0</v>
      </c>
    </row>
    <row r="341" spans="1:14">
      <c r="A341" s="38">
        <f>IF(Txn!$B177="","",Txn!$B177)</f>
        <v>0</v>
      </c>
      <c r="B341" s="38">
        <f>IF(Txn!$B177="","",Txn!$C177)</f>
        <v>0</v>
      </c>
      <c r="C341" s="39">
        <f>IF(Txn!$B177="","","تراکنش بانکی")</f>
        <v>0</v>
      </c>
      <c r="D341" s="38">
        <f>IF(Txn!$B177="","",IF(Txn!$X177="","",Txn!$X177))</f>
        <v>0</v>
      </c>
      <c r="E341" s="39">
        <f>IF($D341="","",IFERROR(VLOOKUP($D341,AcctTbl,2,0),""))</f>
        <v>0</v>
      </c>
      <c r="F341" s="39">
        <f>IF($D341="","",IFERROR(VLOOKUP($D341,AcctTbl,3,0),""))</f>
        <v>0</v>
      </c>
      <c r="G341" s="39">
        <f>IF(Txn!$B177="","",Txn!$D177)</f>
        <v>0</v>
      </c>
      <c r="H341" s="38">
        <f>IF(Txn!$B177="","",Txn!$E177)</f>
        <v>0</v>
      </c>
      <c r="I341" s="40">
        <f>IF(Txn!$B177="",0,Txn!$O177)</f>
        <v>0</v>
      </c>
      <c r="J341" s="40">
        <f>IF(Txn!$B177="",0,Txn!$P177)</f>
        <v>0</v>
      </c>
      <c r="K341" s="41">
        <f>IF($A341="","",IFERROR(VALUE(MID($A341,6,2)),""))</f>
        <v>0</v>
      </c>
      <c r="L341" s="39">
        <f>IF(Txn!$K177="","",Txn!$K177)</f>
        <v>0</v>
      </c>
      <c r="N341" s="42">
        <f>IF($D341="",0,COUNTIF(BankAccts,$D341))</f>
        <v>0</v>
      </c>
    </row>
    <row r="342" spans="1:14">
      <c r="A342" s="38">
        <f>IF(Txn!$B177="","",Txn!$B177)</f>
        <v>0</v>
      </c>
      <c r="B342" s="38">
        <f>IF(Txn!$B177="","",Txn!$C177)</f>
        <v>0</v>
      </c>
      <c r="C342" s="39">
        <f>IF(Txn!$B177="","","تراکنش بانکی")</f>
        <v>0</v>
      </c>
      <c r="D342" s="38">
        <f>IF(Txn!$B177="","",IF(IF(Txn!$U177="TRF",Txn!$Y177,Txn!$Z177)="","",IF(Txn!$U177="TRF",Txn!$Y177,Txn!$Z177)))</f>
        <v>0</v>
      </c>
      <c r="E342" s="39">
        <f>IF($D342="","",IFERROR(VLOOKUP($D342,AcctTbl,2,0),""))</f>
        <v>0</v>
      </c>
      <c r="F342" s="39">
        <f>IF($D342="","",IFERROR(VLOOKUP($D342,AcctTbl,3,0),""))</f>
        <v>0</v>
      </c>
      <c r="G342" s="39">
        <f>IF(Txn!$B177="","",Txn!$D177)</f>
        <v>0</v>
      </c>
      <c r="H342" s="38">
        <f>IF(Txn!$B177="","",Txn!$E177)</f>
        <v>0</v>
      </c>
      <c r="I342" s="40">
        <f>IF(Txn!$B177="",0,Txn!$Q177)</f>
        <v>0</v>
      </c>
      <c r="J342" s="40">
        <f>IF(Txn!$B177="",0,Txn!$R177)</f>
        <v>0</v>
      </c>
      <c r="K342" s="41">
        <f>IF($A342="","",IFERROR(VALUE(MID($A342,6,2)),""))</f>
        <v>0</v>
      </c>
      <c r="L342" s="39">
        <f>IF(Txn!$K177="","","طرف مقابل — "&amp;Txn!$K177)</f>
        <v>0</v>
      </c>
      <c r="N342" s="42">
        <f>IF($D342="",0,COUNTIF(BankAccts,$D342))</f>
        <v>0</v>
      </c>
    </row>
    <row r="343" spans="1:14">
      <c r="A343" s="38">
        <f>IF(Txn!$B178="","",Txn!$B178)</f>
        <v>0</v>
      </c>
      <c r="B343" s="38">
        <f>IF(Txn!$B178="","",Txn!$C178)</f>
        <v>0</v>
      </c>
      <c r="C343" s="39">
        <f>IF(Txn!$B178="","","تراکنش بانکی")</f>
        <v>0</v>
      </c>
      <c r="D343" s="38">
        <f>IF(Txn!$B178="","",IF(Txn!$X178="","",Txn!$X178))</f>
        <v>0</v>
      </c>
      <c r="E343" s="39">
        <f>IF($D343="","",IFERROR(VLOOKUP($D343,AcctTbl,2,0),""))</f>
        <v>0</v>
      </c>
      <c r="F343" s="39">
        <f>IF($D343="","",IFERROR(VLOOKUP($D343,AcctTbl,3,0),""))</f>
        <v>0</v>
      </c>
      <c r="G343" s="39">
        <f>IF(Txn!$B178="","",Txn!$D178)</f>
        <v>0</v>
      </c>
      <c r="H343" s="38">
        <f>IF(Txn!$B178="","",Txn!$E178)</f>
        <v>0</v>
      </c>
      <c r="I343" s="40">
        <f>IF(Txn!$B178="",0,Txn!$O178)</f>
        <v>0</v>
      </c>
      <c r="J343" s="40">
        <f>IF(Txn!$B178="",0,Txn!$P178)</f>
        <v>0</v>
      </c>
      <c r="K343" s="41">
        <f>IF($A343="","",IFERROR(VALUE(MID($A343,6,2)),""))</f>
        <v>0</v>
      </c>
      <c r="L343" s="39">
        <f>IF(Txn!$K178="","",Txn!$K178)</f>
        <v>0</v>
      </c>
      <c r="N343" s="42">
        <f>IF($D343="",0,COUNTIF(BankAccts,$D343))</f>
        <v>0</v>
      </c>
    </row>
    <row r="344" spans="1:14">
      <c r="A344" s="38">
        <f>IF(Txn!$B178="","",Txn!$B178)</f>
        <v>0</v>
      </c>
      <c r="B344" s="38">
        <f>IF(Txn!$B178="","",Txn!$C178)</f>
        <v>0</v>
      </c>
      <c r="C344" s="39">
        <f>IF(Txn!$B178="","","تراکنش بانکی")</f>
        <v>0</v>
      </c>
      <c r="D344" s="38">
        <f>IF(Txn!$B178="","",IF(IF(Txn!$U178="TRF",Txn!$Y178,Txn!$Z178)="","",IF(Txn!$U178="TRF",Txn!$Y178,Txn!$Z178)))</f>
        <v>0</v>
      </c>
      <c r="E344" s="39">
        <f>IF($D344="","",IFERROR(VLOOKUP($D344,AcctTbl,2,0),""))</f>
        <v>0</v>
      </c>
      <c r="F344" s="39">
        <f>IF($D344="","",IFERROR(VLOOKUP($D344,AcctTbl,3,0),""))</f>
        <v>0</v>
      </c>
      <c r="G344" s="39">
        <f>IF(Txn!$B178="","",Txn!$D178)</f>
        <v>0</v>
      </c>
      <c r="H344" s="38">
        <f>IF(Txn!$B178="","",Txn!$E178)</f>
        <v>0</v>
      </c>
      <c r="I344" s="40">
        <f>IF(Txn!$B178="",0,Txn!$Q178)</f>
        <v>0</v>
      </c>
      <c r="J344" s="40">
        <f>IF(Txn!$B178="",0,Txn!$R178)</f>
        <v>0</v>
      </c>
      <c r="K344" s="41">
        <f>IF($A344="","",IFERROR(VALUE(MID($A344,6,2)),""))</f>
        <v>0</v>
      </c>
      <c r="L344" s="39">
        <f>IF(Txn!$K178="","","طرف مقابل — "&amp;Txn!$K178)</f>
        <v>0</v>
      </c>
      <c r="N344" s="42">
        <f>IF($D344="",0,COUNTIF(BankAccts,$D344))</f>
        <v>0</v>
      </c>
    </row>
    <row r="345" spans="1:14">
      <c r="A345" s="38">
        <f>IF(Txn!$B179="","",Txn!$B179)</f>
        <v>0</v>
      </c>
      <c r="B345" s="38">
        <f>IF(Txn!$B179="","",Txn!$C179)</f>
        <v>0</v>
      </c>
      <c r="C345" s="39">
        <f>IF(Txn!$B179="","","تراکنش بانکی")</f>
        <v>0</v>
      </c>
      <c r="D345" s="38">
        <f>IF(Txn!$B179="","",IF(Txn!$X179="","",Txn!$X179))</f>
        <v>0</v>
      </c>
      <c r="E345" s="39">
        <f>IF($D345="","",IFERROR(VLOOKUP($D345,AcctTbl,2,0),""))</f>
        <v>0</v>
      </c>
      <c r="F345" s="39">
        <f>IF($D345="","",IFERROR(VLOOKUP($D345,AcctTbl,3,0),""))</f>
        <v>0</v>
      </c>
      <c r="G345" s="39">
        <f>IF(Txn!$B179="","",Txn!$D179)</f>
        <v>0</v>
      </c>
      <c r="H345" s="38">
        <f>IF(Txn!$B179="","",Txn!$E179)</f>
        <v>0</v>
      </c>
      <c r="I345" s="40">
        <f>IF(Txn!$B179="",0,Txn!$O179)</f>
        <v>0</v>
      </c>
      <c r="J345" s="40">
        <f>IF(Txn!$B179="",0,Txn!$P179)</f>
        <v>0</v>
      </c>
      <c r="K345" s="41">
        <f>IF($A345="","",IFERROR(VALUE(MID($A345,6,2)),""))</f>
        <v>0</v>
      </c>
      <c r="L345" s="39">
        <f>IF(Txn!$K179="","",Txn!$K179)</f>
        <v>0</v>
      </c>
      <c r="N345" s="42">
        <f>IF($D345="",0,COUNTIF(BankAccts,$D345))</f>
        <v>0</v>
      </c>
    </row>
    <row r="346" spans="1:14">
      <c r="A346" s="38">
        <f>IF(Txn!$B179="","",Txn!$B179)</f>
        <v>0</v>
      </c>
      <c r="B346" s="38">
        <f>IF(Txn!$B179="","",Txn!$C179)</f>
        <v>0</v>
      </c>
      <c r="C346" s="39">
        <f>IF(Txn!$B179="","","تراکنش بانکی")</f>
        <v>0</v>
      </c>
      <c r="D346" s="38">
        <f>IF(Txn!$B179="","",IF(IF(Txn!$U179="TRF",Txn!$Y179,Txn!$Z179)="","",IF(Txn!$U179="TRF",Txn!$Y179,Txn!$Z179)))</f>
        <v>0</v>
      </c>
      <c r="E346" s="39">
        <f>IF($D346="","",IFERROR(VLOOKUP($D346,AcctTbl,2,0),""))</f>
        <v>0</v>
      </c>
      <c r="F346" s="39">
        <f>IF($D346="","",IFERROR(VLOOKUP($D346,AcctTbl,3,0),""))</f>
        <v>0</v>
      </c>
      <c r="G346" s="39">
        <f>IF(Txn!$B179="","",Txn!$D179)</f>
        <v>0</v>
      </c>
      <c r="H346" s="38">
        <f>IF(Txn!$B179="","",Txn!$E179)</f>
        <v>0</v>
      </c>
      <c r="I346" s="40">
        <f>IF(Txn!$B179="",0,Txn!$Q179)</f>
        <v>0</v>
      </c>
      <c r="J346" s="40">
        <f>IF(Txn!$B179="",0,Txn!$R179)</f>
        <v>0</v>
      </c>
      <c r="K346" s="41">
        <f>IF($A346="","",IFERROR(VALUE(MID($A346,6,2)),""))</f>
        <v>0</v>
      </c>
      <c r="L346" s="39">
        <f>IF(Txn!$K179="","","طرف مقابل — "&amp;Txn!$K179)</f>
        <v>0</v>
      </c>
      <c r="N346" s="42">
        <f>IF($D346="",0,COUNTIF(BankAccts,$D346))</f>
        <v>0</v>
      </c>
    </row>
    <row r="347" spans="1:14">
      <c r="A347" s="38">
        <f>IF(Txn!$B180="","",Txn!$B180)</f>
        <v>0</v>
      </c>
      <c r="B347" s="38">
        <f>IF(Txn!$B180="","",Txn!$C180)</f>
        <v>0</v>
      </c>
      <c r="C347" s="39">
        <f>IF(Txn!$B180="","","تراکنش بانکی")</f>
        <v>0</v>
      </c>
      <c r="D347" s="38">
        <f>IF(Txn!$B180="","",IF(Txn!$X180="","",Txn!$X180))</f>
        <v>0</v>
      </c>
      <c r="E347" s="39">
        <f>IF($D347="","",IFERROR(VLOOKUP($D347,AcctTbl,2,0),""))</f>
        <v>0</v>
      </c>
      <c r="F347" s="39">
        <f>IF($D347="","",IFERROR(VLOOKUP($D347,AcctTbl,3,0),""))</f>
        <v>0</v>
      </c>
      <c r="G347" s="39">
        <f>IF(Txn!$B180="","",Txn!$D180)</f>
        <v>0</v>
      </c>
      <c r="H347" s="38">
        <f>IF(Txn!$B180="","",Txn!$E180)</f>
        <v>0</v>
      </c>
      <c r="I347" s="40">
        <f>IF(Txn!$B180="",0,Txn!$O180)</f>
        <v>0</v>
      </c>
      <c r="J347" s="40">
        <f>IF(Txn!$B180="",0,Txn!$P180)</f>
        <v>0</v>
      </c>
      <c r="K347" s="41">
        <f>IF($A347="","",IFERROR(VALUE(MID($A347,6,2)),""))</f>
        <v>0</v>
      </c>
      <c r="L347" s="39">
        <f>IF(Txn!$K180="","",Txn!$K180)</f>
        <v>0</v>
      </c>
      <c r="N347" s="42">
        <f>IF($D347="",0,COUNTIF(BankAccts,$D347))</f>
        <v>0</v>
      </c>
    </row>
    <row r="348" spans="1:14">
      <c r="A348" s="38">
        <f>IF(Txn!$B180="","",Txn!$B180)</f>
        <v>0</v>
      </c>
      <c r="B348" s="38">
        <f>IF(Txn!$B180="","",Txn!$C180)</f>
        <v>0</v>
      </c>
      <c r="C348" s="39">
        <f>IF(Txn!$B180="","","تراکنش بانکی")</f>
        <v>0</v>
      </c>
      <c r="D348" s="38">
        <f>IF(Txn!$B180="","",IF(IF(Txn!$U180="TRF",Txn!$Y180,Txn!$Z180)="","",IF(Txn!$U180="TRF",Txn!$Y180,Txn!$Z180)))</f>
        <v>0</v>
      </c>
      <c r="E348" s="39">
        <f>IF($D348="","",IFERROR(VLOOKUP($D348,AcctTbl,2,0),""))</f>
        <v>0</v>
      </c>
      <c r="F348" s="39">
        <f>IF($D348="","",IFERROR(VLOOKUP($D348,AcctTbl,3,0),""))</f>
        <v>0</v>
      </c>
      <c r="G348" s="39">
        <f>IF(Txn!$B180="","",Txn!$D180)</f>
        <v>0</v>
      </c>
      <c r="H348" s="38">
        <f>IF(Txn!$B180="","",Txn!$E180)</f>
        <v>0</v>
      </c>
      <c r="I348" s="40">
        <f>IF(Txn!$B180="",0,Txn!$Q180)</f>
        <v>0</v>
      </c>
      <c r="J348" s="40">
        <f>IF(Txn!$B180="",0,Txn!$R180)</f>
        <v>0</v>
      </c>
      <c r="K348" s="41">
        <f>IF($A348="","",IFERROR(VALUE(MID($A348,6,2)),""))</f>
        <v>0</v>
      </c>
      <c r="L348" s="39">
        <f>IF(Txn!$K180="","","طرف مقابل — "&amp;Txn!$K180)</f>
        <v>0</v>
      </c>
      <c r="N348" s="42">
        <f>IF($D348="",0,COUNTIF(BankAccts,$D348))</f>
        <v>0</v>
      </c>
    </row>
    <row r="349" spans="1:14">
      <c r="A349" s="38">
        <f>IF(Txn!$B181="","",Txn!$B181)</f>
        <v>0</v>
      </c>
      <c r="B349" s="38">
        <f>IF(Txn!$B181="","",Txn!$C181)</f>
        <v>0</v>
      </c>
      <c r="C349" s="39">
        <f>IF(Txn!$B181="","","تراکنش بانکی")</f>
        <v>0</v>
      </c>
      <c r="D349" s="38">
        <f>IF(Txn!$B181="","",IF(Txn!$X181="","",Txn!$X181))</f>
        <v>0</v>
      </c>
      <c r="E349" s="39">
        <f>IF($D349="","",IFERROR(VLOOKUP($D349,AcctTbl,2,0),""))</f>
        <v>0</v>
      </c>
      <c r="F349" s="39">
        <f>IF($D349="","",IFERROR(VLOOKUP($D349,AcctTbl,3,0),""))</f>
        <v>0</v>
      </c>
      <c r="G349" s="39">
        <f>IF(Txn!$B181="","",Txn!$D181)</f>
        <v>0</v>
      </c>
      <c r="H349" s="38">
        <f>IF(Txn!$B181="","",Txn!$E181)</f>
        <v>0</v>
      </c>
      <c r="I349" s="40">
        <f>IF(Txn!$B181="",0,Txn!$O181)</f>
        <v>0</v>
      </c>
      <c r="J349" s="40">
        <f>IF(Txn!$B181="",0,Txn!$P181)</f>
        <v>0</v>
      </c>
      <c r="K349" s="41">
        <f>IF($A349="","",IFERROR(VALUE(MID($A349,6,2)),""))</f>
        <v>0</v>
      </c>
      <c r="L349" s="39">
        <f>IF(Txn!$K181="","",Txn!$K181)</f>
        <v>0</v>
      </c>
      <c r="N349" s="42">
        <f>IF($D349="",0,COUNTIF(BankAccts,$D349))</f>
        <v>0</v>
      </c>
    </row>
    <row r="350" spans="1:14">
      <c r="A350" s="38">
        <f>IF(Txn!$B181="","",Txn!$B181)</f>
        <v>0</v>
      </c>
      <c r="B350" s="38">
        <f>IF(Txn!$B181="","",Txn!$C181)</f>
        <v>0</v>
      </c>
      <c r="C350" s="39">
        <f>IF(Txn!$B181="","","تراکنش بانکی")</f>
        <v>0</v>
      </c>
      <c r="D350" s="38">
        <f>IF(Txn!$B181="","",IF(IF(Txn!$U181="TRF",Txn!$Y181,Txn!$Z181)="","",IF(Txn!$U181="TRF",Txn!$Y181,Txn!$Z181)))</f>
        <v>0</v>
      </c>
      <c r="E350" s="39">
        <f>IF($D350="","",IFERROR(VLOOKUP($D350,AcctTbl,2,0),""))</f>
        <v>0</v>
      </c>
      <c r="F350" s="39">
        <f>IF($D350="","",IFERROR(VLOOKUP($D350,AcctTbl,3,0),""))</f>
        <v>0</v>
      </c>
      <c r="G350" s="39">
        <f>IF(Txn!$B181="","",Txn!$D181)</f>
        <v>0</v>
      </c>
      <c r="H350" s="38">
        <f>IF(Txn!$B181="","",Txn!$E181)</f>
        <v>0</v>
      </c>
      <c r="I350" s="40">
        <f>IF(Txn!$B181="",0,Txn!$Q181)</f>
        <v>0</v>
      </c>
      <c r="J350" s="40">
        <f>IF(Txn!$B181="",0,Txn!$R181)</f>
        <v>0</v>
      </c>
      <c r="K350" s="41">
        <f>IF($A350="","",IFERROR(VALUE(MID($A350,6,2)),""))</f>
        <v>0</v>
      </c>
      <c r="L350" s="39">
        <f>IF(Txn!$K181="","","طرف مقابل — "&amp;Txn!$K181)</f>
        <v>0</v>
      </c>
      <c r="N350" s="42">
        <f>IF($D350="",0,COUNTIF(BankAccts,$D350))</f>
        <v>0</v>
      </c>
    </row>
    <row r="351" spans="1:14">
      <c r="A351" s="38">
        <f>IF(Txn!$B182="","",Txn!$B182)</f>
        <v>0</v>
      </c>
      <c r="B351" s="38">
        <f>IF(Txn!$B182="","",Txn!$C182)</f>
        <v>0</v>
      </c>
      <c r="C351" s="39">
        <f>IF(Txn!$B182="","","تراکنش بانکی")</f>
        <v>0</v>
      </c>
      <c r="D351" s="38">
        <f>IF(Txn!$B182="","",IF(Txn!$X182="","",Txn!$X182))</f>
        <v>0</v>
      </c>
      <c r="E351" s="39">
        <f>IF($D351="","",IFERROR(VLOOKUP($D351,AcctTbl,2,0),""))</f>
        <v>0</v>
      </c>
      <c r="F351" s="39">
        <f>IF($D351="","",IFERROR(VLOOKUP($D351,AcctTbl,3,0),""))</f>
        <v>0</v>
      </c>
      <c r="G351" s="39">
        <f>IF(Txn!$B182="","",Txn!$D182)</f>
        <v>0</v>
      </c>
      <c r="H351" s="38">
        <f>IF(Txn!$B182="","",Txn!$E182)</f>
        <v>0</v>
      </c>
      <c r="I351" s="40">
        <f>IF(Txn!$B182="",0,Txn!$O182)</f>
        <v>0</v>
      </c>
      <c r="J351" s="40">
        <f>IF(Txn!$B182="",0,Txn!$P182)</f>
        <v>0</v>
      </c>
      <c r="K351" s="41">
        <f>IF($A351="","",IFERROR(VALUE(MID($A351,6,2)),""))</f>
        <v>0</v>
      </c>
      <c r="L351" s="39">
        <f>IF(Txn!$K182="","",Txn!$K182)</f>
        <v>0</v>
      </c>
      <c r="N351" s="42">
        <f>IF($D351="",0,COUNTIF(BankAccts,$D351))</f>
        <v>0</v>
      </c>
    </row>
    <row r="352" spans="1:14">
      <c r="A352" s="38">
        <f>IF(Txn!$B182="","",Txn!$B182)</f>
        <v>0</v>
      </c>
      <c r="B352" s="38">
        <f>IF(Txn!$B182="","",Txn!$C182)</f>
        <v>0</v>
      </c>
      <c r="C352" s="39">
        <f>IF(Txn!$B182="","","تراکنش بانکی")</f>
        <v>0</v>
      </c>
      <c r="D352" s="38">
        <f>IF(Txn!$B182="","",IF(IF(Txn!$U182="TRF",Txn!$Y182,Txn!$Z182)="","",IF(Txn!$U182="TRF",Txn!$Y182,Txn!$Z182)))</f>
        <v>0</v>
      </c>
      <c r="E352" s="39">
        <f>IF($D352="","",IFERROR(VLOOKUP($D352,AcctTbl,2,0),""))</f>
        <v>0</v>
      </c>
      <c r="F352" s="39">
        <f>IF($D352="","",IFERROR(VLOOKUP($D352,AcctTbl,3,0),""))</f>
        <v>0</v>
      </c>
      <c r="G352" s="39">
        <f>IF(Txn!$B182="","",Txn!$D182)</f>
        <v>0</v>
      </c>
      <c r="H352" s="38">
        <f>IF(Txn!$B182="","",Txn!$E182)</f>
        <v>0</v>
      </c>
      <c r="I352" s="40">
        <f>IF(Txn!$B182="",0,Txn!$Q182)</f>
        <v>0</v>
      </c>
      <c r="J352" s="40">
        <f>IF(Txn!$B182="",0,Txn!$R182)</f>
        <v>0</v>
      </c>
      <c r="K352" s="41">
        <f>IF($A352="","",IFERROR(VALUE(MID($A352,6,2)),""))</f>
        <v>0</v>
      </c>
      <c r="L352" s="39">
        <f>IF(Txn!$K182="","","طرف مقابل — "&amp;Txn!$K182)</f>
        <v>0</v>
      </c>
      <c r="N352" s="42">
        <f>IF($D352="",0,COUNTIF(BankAccts,$D352))</f>
        <v>0</v>
      </c>
    </row>
    <row r="353" spans="1:14">
      <c r="A353" s="38">
        <f>IF(Txn!$B183="","",Txn!$B183)</f>
        <v>0</v>
      </c>
      <c r="B353" s="38">
        <f>IF(Txn!$B183="","",Txn!$C183)</f>
        <v>0</v>
      </c>
      <c r="C353" s="39">
        <f>IF(Txn!$B183="","","تراکنش بانکی")</f>
        <v>0</v>
      </c>
      <c r="D353" s="38">
        <f>IF(Txn!$B183="","",IF(Txn!$X183="","",Txn!$X183))</f>
        <v>0</v>
      </c>
      <c r="E353" s="39">
        <f>IF($D353="","",IFERROR(VLOOKUP($D353,AcctTbl,2,0),""))</f>
        <v>0</v>
      </c>
      <c r="F353" s="39">
        <f>IF($D353="","",IFERROR(VLOOKUP($D353,AcctTbl,3,0),""))</f>
        <v>0</v>
      </c>
      <c r="G353" s="39">
        <f>IF(Txn!$B183="","",Txn!$D183)</f>
        <v>0</v>
      </c>
      <c r="H353" s="38">
        <f>IF(Txn!$B183="","",Txn!$E183)</f>
        <v>0</v>
      </c>
      <c r="I353" s="40">
        <f>IF(Txn!$B183="",0,Txn!$O183)</f>
        <v>0</v>
      </c>
      <c r="J353" s="40">
        <f>IF(Txn!$B183="",0,Txn!$P183)</f>
        <v>0</v>
      </c>
      <c r="K353" s="41">
        <f>IF($A353="","",IFERROR(VALUE(MID($A353,6,2)),""))</f>
        <v>0</v>
      </c>
      <c r="L353" s="39">
        <f>IF(Txn!$K183="","",Txn!$K183)</f>
        <v>0</v>
      </c>
      <c r="N353" s="42">
        <f>IF($D353="",0,COUNTIF(BankAccts,$D353))</f>
        <v>0</v>
      </c>
    </row>
    <row r="354" spans="1:14">
      <c r="A354" s="38">
        <f>IF(Txn!$B183="","",Txn!$B183)</f>
        <v>0</v>
      </c>
      <c r="B354" s="38">
        <f>IF(Txn!$B183="","",Txn!$C183)</f>
        <v>0</v>
      </c>
      <c r="C354" s="39">
        <f>IF(Txn!$B183="","","تراکنش بانکی")</f>
        <v>0</v>
      </c>
      <c r="D354" s="38">
        <f>IF(Txn!$B183="","",IF(IF(Txn!$U183="TRF",Txn!$Y183,Txn!$Z183)="","",IF(Txn!$U183="TRF",Txn!$Y183,Txn!$Z183)))</f>
        <v>0</v>
      </c>
      <c r="E354" s="39">
        <f>IF($D354="","",IFERROR(VLOOKUP($D354,AcctTbl,2,0),""))</f>
        <v>0</v>
      </c>
      <c r="F354" s="39">
        <f>IF($D354="","",IFERROR(VLOOKUP($D354,AcctTbl,3,0),""))</f>
        <v>0</v>
      </c>
      <c r="G354" s="39">
        <f>IF(Txn!$B183="","",Txn!$D183)</f>
        <v>0</v>
      </c>
      <c r="H354" s="38">
        <f>IF(Txn!$B183="","",Txn!$E183)</f>
        <v>0</v>
      </c>
      <c r="I354" s="40">
        <f>IF(Txn!$B183="",0,Txn!$Q183)</f>
        <v>0</v>
      </c>
      <c r="J354" s="40">
        <f>IF(Txn!$B183="",0,Txn!$R183)</f>
        <v>0</v>
      </c>
      <c r="K354" s="41">
        <f>IF($A354="","",IFERROR(VALUE(MID($A354,6,2)),""))</f>
        <v>0</v>
      </c>
      <c r="L354" s="39">
        <f>IF(Txn!$K183="","","طرف مقابل — "&amp;Txn!$K183)</f>
        <v>0</v>
      </c>
      <c r="N354" s="42">
        <f>IF($D354="",0,COUNTIF(BankAccts,$D354))</f>
        <v>0</v>
      </c>
    </row>
    <row r="355" spans="1:14">
      <c r="A355" s="38">
        <f>IF(Txn!$B184="","",Txn!$B184)</f>
        <v>0</v>
      </c>
      <c r="B355" s="38">
        <f>IF(Txn!$B184="","",Txn!$C184)</f>
        <v>0</v>
      </c>
      <c r="C355" s="39">
        <f>IF(Txn!$B184="","","تراکنش بانکی")</f>
        <v>0</v>
      </c>
      <c r="D355" s="38">
        <f>IF(Txn!$B184="","",IF(Txn!$X184="","",Txn!$X184))</f>
        <v>0</v>
      </c>
      <c r="E355" s="39">
        <f>IF($D355="","",IFERROR(VLOOKUP($D355,AcctTbl,2,0),""))</f>
        <v>0</v>
      </c>
      <c r="F355" s="39">
        <f>IF($D355="","",IFERROR(VLOOKUP($D355,AcctTbl,3,0),""))</f>
        <v>0</v>
      </c>
      <c r="G355" s="39">
        <f>IF(Txn!$B184="","",Txn!$D184)</f>
        <v>0</v>
      </c>
      <c r="H355" s="38">
        <f>IF(Txn!$B184="","",Txn!$E184)</f>
        <v>0</v>
      </c>
      <c r="I355" s="40">
        <f>IF(Txn!$B184="",0,Txn!$O184)</f>
        <v>0</v>
      </c>
      <c r="J355" s="40">
        <f>IF(Txn!$B184="",0,Txn!$P184)</f>
        <v>0</v>
      </c>
      <c r="K355" s="41">
        <f>IF($A355="","",IFERROR(VALUE(MID($A355,6,2)),""))</f>
        <v>0</v>
      </c>
      <c r="L355" s="39">
        <f>IF(Txn!$K184="","",Txn!$K184)</f>
        <v>0</v>
      </c>
      <c r="N355" s="42">
        <f>IF($D355="",0,COUNTIF(BankAccts,$D355))</f>
        <v>0</v>
      </c>
    </row>
    <row r="356" spans="1:14">
      <c r="A356" s="38">
        <f>IF(Txn!$B184="","",Txn!$B184)</f>
        <v>0</v>
      </c>
      <c r="B356" s="38">
        <f>IF(Txn!$B184="","",Txn!$C184)</f>
        <v>0</v>
      </c>
      <c r="C356" s="39">
        <f>IF(Txn!$B184="","","تراکنش بانکی")</f>
        <v>0</v>
      </c>
      <c r="D356" s="38">
        <f>IF(Txn!$B184="","",IF(IF(Txn!$U184="TRF",Txn!$Y184,Txn!$Z184)="","",IF(Txn!$U184="TRF",Txn!$Y184,Txn!$Z184)))</f>
        <v>0</v>
      </c>
      <c r="E356" s="39">
        <f>IF($D356="","",IFERROR(VLOOKUP($D356,AcctTbl,2,0),""))</f>
        <v>0</v>
      </c>
      <c r="F356" s="39">
        <f>IF($D356="","",IFERROR(VLOOKUP($D356,AcctTbl,3,0),""))</f>
        <v>0</v>
      </c>
      <c r="G356" s="39">
        <f>IF(Txn!$B184="","",Txn!$D184)</f>
        <v>0</v>
      </c>
      <c r="H356" s="38">
        <f>IF(Txn!$B184="","",Txn!$E184)</f>
        <v>0</v>
      </c>
      <c r="I356" s="40">
        <f>IF(Txn!$B184="",0,Txn!$Q184)</f>
        <v>0</v>
      </c>
      <c r="J356" s="40">
        <f>IF(Txn!$B184="",0,Txn!$R184)</f>
        <v>0</v>
      </c>
      <c r="K356" s="41">
        <f>IF($A356="","",IFERROR(VALUE(MID($A356,6,2)),""))</f>
        <v>0</v>
      </c>
      <c r="L356" s="39">
        <f>IF(Txn!$K184="","","طرف مقابل — "&amp;Txn!$K184)</f>
        <v>0</v>
      </c>
      <c r="N356" s="42">
        <f>IF($D356="",0,COUNTIF(BankAccts,$D356))</f>
        <v>0</v>
      </c>
    </row>
    <row r="357" spans="1:14">
      <c r="A357" s="38">
        <f>IF(Txn!$B185="","",Txn!$B185)</f>
        <v>0</v>
      </c>
      <c r="B357" s="38">
        <f>IF(Txn!$B185="","",Txn!$C185)</f>
        <v>0</v>
      </c>
      <c r="C357" s="39">
        <f>IF(Txn!$B185="","","تراکنش بانکی")</f>
        <v>0</v>
      </c>
      <c r="D357" s="38">
        <f>IF(Txn!$B185="","",IF(Txn!$X185="","",Txn!$X185))</f>
        <v>0</v>
      </c>
      <c r="E357" s="39">
        <f>IF($D357="","",IFERROR(VLOOKUP($D357,AcctTbl,2,0),""))</f>
        <v>0</v>
      </c>
      <c r="F357" s="39">
        <f>IF($D357="","",IFERROR(VLOOKUP($D357,AcctTbl,3,0),""))</f>
        <v>0</v>
      </c>
      <c r="G357" s="39">
        <f>IF(Txn!$B185="","",Txn!$D185)</f>
        <v>0</v>
      </c>
      <c r="H357" s="38">
        <f>IF(Txn!$B185="","",Txn!$E185)</f>
        <v>0</v>
      </c>
      <c r="I357" s="40">
        <f>IF(Txn!$B185="",0,Txn!$O185)</f>
        <v>0</v>
      </c>
      <c r="J357" s="40">
        <f>IF(Txn!$B185="",0,Txn!$P185)</f>
        <v>0</v>
      </c>
      <c r="K357" s="41">
        <f>IF($A357="","",IFERROR(VALUE(MID($A357,6,2)),""))</f>
        <v>0</v>
      </c>
      <c r="L357" s="39">
        <f>IF(Txn!$K185="","",Txn!$K185)</f>
        <v>0</v>
      </c>
      <c r="N357" s="42">
        <f>IF($D357="",0,COUNTIF(BankAccts,$D357))</f>
        <v>0</v>
      </c>
    </row>
    <row r="358" spans="1:14">
      <c r="A358" s="38">
        <f>IF(Txn!$B185="","",Txn!$B185)</f>
        <v>0</v>
      </c>
      <c r="B358" s="38">
        <f>IF(Txn!$B185="","",Txn!$C185)</f>
        <v>0</v>
      </c>
      <c r="C358" s="39">
        <f>IF(Txn!$B185="","","تراکنش بانکی")</f>
        <v>0</v>
      </c>
      <c r="D358" s="38">
        <f>IF(Txn!$B185="","",IF(IF(Txn!$U185="TRF",Txn!$Y185,Txn!$Z185)="","",IF(Txn!$U185="TRF",Txn!$Y185,Txn!$Z185)))</f>
        <v>0</v>
      </c>
      <c r="E358" s="39">
        <f>IF($D358="","",IFERROR(VLOOKUP($D358,AcctTbl,2,0),""))</f>
        <v>0</v>
      </c>
      <c r="F358" s="39">
        <f>IF($D358="","",IFERROR(VLOOKUP($D358,AcctTbl,3,0),""))</f>
        <v>0</v>
      </c>
      <c r="G358" s="39">
        <f>IF(Txn!$B185="","",Txn!$D185)</f>
        <v>0</v>
      </c>
      <c r="H358" s="38">
        <f>IF(Txn!$B185="","",Txn!$E185)</f>
        <v>0</v>
      </c>
      <c r="I358" s="40">
        <f>IF(Txn!$B185="",0,Txn!$Q185)</f>
        <v>0</v>
      </c>
      <c r="J358" s="40">
        <f>IF(Txn!$B185="",0,Txn!$R185)</f>
        <v>0</v>
      </c>
      <c r="K358" s="41">
        <f>IF($A358="","",IFERROR(VALUE(MID($A358,6,2)),""))</f>
        <v>0</v>
      </c>
      <c r="L358" s="39">
        <f>IF(Txn!$K185="","","طرف مقابل — "&amp;Txn!$K185)</f>
        <v>0</v>
      </c>
      <c r="N358" s="42">
        <f>IF($D358="",0,COUNTIF(BankAccts,$D358))</f>
        <v>0</v>
      </c>
    </row>
    <row r="359" spans="1:14">
      <c r="A359" s="38">
        <f>IF(Txn!$B186="","",Txn!$B186)</f>
        <v>0</v>
      </c>
      <c r="B359" s="38">
        <f>IF(Txn!$B186="","",Txn!$C186)</f>
        <v>0</v>
      </c>
      <c r="C359" s="39">
        <f>IF(Txn!$B186="","","تراکنش بانکی")</f>
        <v>0</v>
      </c>
      <c r="D359" s="38">
        <f>IF(Txn!$B186="","",IF(Txn!$X186="","",Txn!$X186))</f>
        <v>0</v>
      </c>
      <c r="E359" s="39">
        <f>IF($D359="","",IFERROR(VLOOKUP($D359,AcctTbl,2,0),""))</f>
        <v>0</v>
      </c>
      <c r="F359" s="39">
        <f>IF($D359="","",IFERROR(VLOOKUP($D359,AcctTbl,3,0),""))</f>
        <v>0</v>
      </c>
      <c r="G359" s="39">
        <f>IF(Txn!$B186="","",Txn!$D186)</f>
        <v>0</v>
      </c>
      <c r="H359" s="38">
        <f>IF(Txn!$B186="","",Txn!$E186)</f>
        <v>0</v>
      </c>
      <c r="I359" s="40">
        <f>IF(Txn!$B186="",0,Txn!$O186)</f>
        <v>0</v>
      </c>
      <c r="J359" s="40">
        <f>IF(Txn!$B186="",0,Txn!$P186)</f>
        <v>0</v>
      </c>
      <c r="K359" s="41">
        <f>IF($A359="","",IFERROR(VALUE(MID($A359,6,2)),""))</f>
        <v>0</v>
      </c>
      <c r="L359" s="39">
        <f>IF(Txn!$K186="","",Txn!$K186)</f>
        <v>0</v>
      </c>
      <c r="N359" s="42">
        <f>IF($D359="",0,COUNTIF(BankAccts,$D359))</f>
        <v>0</v>
      </c>
    </row>
    <row r="360" spans="1:14">
      <c r="A360" s="38">
        <f>IF(Txn!$B186="","",Txn!$B186)</f>
        <v>0</v>
      </c>
      <c r="B360" s="38">
        <f>IF(Txn!$B186="","",Txn!$C186)</f>
        <v>0</v>
      </c>
      <c r="C360" s="39">
        <f>IF(Txn!$B186="","","تراکنش بانکی")</f>
        <v>0</v>
      </c>
      <c r="D360" s="38">
        <f>IF(Txn!$B186="","",IF(IF(Txn!$U186="TRF",Txn!$Y186,Txn!$Z186)="","",IF(Txn!$U186="TRF",Txn!$Y186,Txn!$Z186)))</f>
        <v>0</v>
      </c>
      <c r="E360" s="39">
        <f>IF($D360="","",IFERROR(VLOOKUP($D360,AcctTbl,2,0),""))</f>
        <v>0</v>
      </c>
      <c r="F360" s="39">
        <f>IF($D360="","",IFERROR(VLOOKUP($D360,AcctTbl,3,0),""))</f>
        <v>0</v>
      </c>
      <c r="G360" s="39">
        <f>IF(Txn!$B186="","",Txn!$D186)</f>
        <v>0</v>
      </c>
      <c r="H360" s="38">
        <f>IF(Txn!$B186="","",Txn!$E186)</f>
        <v>0</v>
      </c>
      <c r="I360" s="40">
        <f>IF(Txn!$B186="",0,Txn!$Q186)</f>
        <v>0</v>
      </c>
      <c r="J360" s="40">
        <f>IF(Txn!$B186="",0,Txn!$R186)</f>
        <v>0</v>
      </c>
      <c r="K360" s="41">
        <f>IF($A360="","",IFERROR(VALUE(MID($A360,6,2)),""))</f>
        <v>0</v>
      </c>
      <c r="L360" s="39">
        <f>IF(Txn!$K186="","","طرف مقابل — "&amp;Txn!$K186)</f>
        <v>0</v>
      </c>
      <c r="N360" s="42">
        <f>IF($D360="",0,COUNTIF(BankAccts,$D360))</f>
        <v>0</v>
      </c>
    </row>
    <row r="361" spans="1:14">
      <c r="A361" s="38">
        <f>IF(Txn!$B187="","",Txn!$B187)</f>
        <v>0</v>
      </c>
      <c r="B361" s="38">
        <f>IF(Txn!$B187="","",Txn!$C187)</f>
        <v>0</v>
      </c>
      <c r="C361" s="39">
        <f>IF(Txn!$B187="","","تراکنش بانکی")</f>
        <v>0</v>
      </c>
      <c r="D361" s="38">
        <f>IF(Txn!$B187="","",IF(Txn!$X187="","",Txn!$X187))</f>
        <v>0</v>
      </c>
      <c r="E361" s="39">
        <f>IF($D361="","",IFERROR(VLOOKUP($D361,AcctTbl,2,0),""))</f>
        <v>0</v>
      </c>
      <c r="F361" s="39">
        <f>IF($D361="","",IFERROR(VLOOKUP($D361,AcctTbl,3,0),""))</f>
        <v>0</v>
      </c>
      <c r="G361" s="39">
        <f>IF(Txn!$B187="","",Txn!$D187)</f>
        <v>0</v>
      </c>
      <c r="H361" s="38">
        <f>IF(Txn!$B187="","",Txn!$E187)</f>
        <v>0</v>
      </c>
      <c r="I361" s="40">
        <f>IF(Txn!$B187="",0,Txn!$O187)</f>
        <v>0</v>
      </c>
      <c r="J361" s="40">
        <f>IF(Txn!$B187="",0,Txn!$P187)</f>
        <v>0</v>
      </c>
      <c r="K361" s="41">
        <f>IF($A361="","",IFERROR(VALUE(MID($A361,6,2)),""))</f>
        <v>0</v>
      </c>
      <c r="L361" s="39">
        <f>IF(Txn!$K187="","",Txn!$K187)</f>
        <v>0</v>
      </c>
      <c r="N361" s="42">
        <f>IF($D361="",0,COUNTIF(BankAccts,$D361))</f>
        <v>0</v>
      </c>
    </row>
    <row r="362" spans="1:14">
      <c r="A362" s="38">
        <f>IF(Txn!$B187="","",Txn!$B187)</f>
        <v>0</v>
      </c>
      <c r="B362" s="38">
        <f>IF(Txn!$B187="","",Txn!$C187)</f>
        <v>0</v>
      </c>
      <c r="C362" s="39">
        <f>IF(Txn!$B187="","","تراکنش بانکی")</f>
        <v>0</v>
      </c>
      <c r="D362" s="38">
        <f>IF(Txn!$B187="","",IF(IF(Txn!$U187="TRF",Txn!$Y187,Txn!$Z187)="","",IF(Txn!$U187="TRF",Txn!$Y187,Txn!$Z187)))</f>
        <v>0</v>
      </c>
      <c r="E362" s="39">
        <f>IF($D362="","",IFERROR(VLOOKUP($D362,AcctTbl,2,0),""))</f>
        <v>0</v>
      </c>
      <c r="F362" s="39">
        <f>IF($D362="","",IFERROR(VLOOKUP($D362,AcctTbl,3,0),""))</f>
        <v>0</v>
      </c>
      <c r="G362" s="39">
        <f>IF(Txn!$B187="","",Txn!$D187)</f>
        <v>0</v>
      </c>
      <c r="H362" s="38">
        <f>IF(Txn!$B187="","",Txn!$E187)</f>
        <v>0</v>
      </c>
      <c r="I362" s="40">
        <f>IF(Txn!$B187="",0,Txn!$Q187)</f>
        <v>0</v>
      </c>
      <c r="J362" s="40">
        <f>IF(Txn!$B187="",0,Txn!$R187)</f>
        <v>0</v>
      </c>
      <c r="K362" s="41">
        <f>IF($A362="","",IFERROR(VALUE(MID($A362,6,2)),""))</f>
        <v>0</v>
      </c>
      <c r="L362" s="39">
        <f>IF(Txn!$K187="","","طرف مقابل — "&amp;Txn!$K187)</f>
        <v>0</v>
      </c>
      <c r="N362" s="42">
        <f>IF($D362="",0,COUNTIF(BankAccts,$D362))</f>
        <v>0</v>
      </c>
    </row>
    <row r="363" spans="1:14">
      <c r="A363" s="38">
        <f>IF(Txn!$B188="","",Txn!$B188)</f>
        <v>0</v>
      </c>
      <c r="B363" s="38">
        <f>IF(Txn!$B188="","",Txn!$C188)</f>
        <v>0</v>
      </c>
      <c r="C363" s="39">
        <f>IF(Txn!$B188="","","تراکنش بانکی")</f>
        <v>0</v>
      </c>
      <c r="D363" s="38">
        <f>IF(Txn!$B188="","",IF(Txn!$X188="","",Txn!$X188))</f>
        <v>0</v>
      </c>
      <c r="E363" s="39">
        <f>IF($D363="","",IFERROR(VLOOKUP($D363,AcctTbl,2,0),""))</f>
        <v>0</v>
      </c>
      <c r="F363" s="39">
        <f>IF($D363="","",IFERROR(VLOOKUP($D363,AcctTbl,3,0),""))</f>
        <v>0</v>
      </c>
      <c r="G363" s="39">
        <f>IF(Txn!$B188="","",Txn!$D188)</f>
        <v>0</v>
      </c>
      <c r="H363" s="38">
        <f>IF(Txn!$B188="","",Txn!$E188)</f>
        <v>0</v>
      </c>
      <c r="I363" s="40">
        <f>IF(Txn!$B188="",0,Txn!$O188)</f>
        <v>0</v>
      </c>
      <c r="J363" s="40">
        <f>IF(Txn!$B188="",0,Txn!$P188)</f>
        <v>0</v>
      </c>
      <c r="K363" s="41">
        <f>IF($A363="","",IFERROR(VALUE(MID($A363,6,2)),""))</f>
        <v>0</v>
      </c>
      <c r="L363" s="39">
        <f>IF(Txn!$K188="","",Txn!$K188)</f>
        <v>0</v>
      </c>
      <c r="N363" s="42">
        <f>IF($D363="",0,COUNTIF(BankAccts,$D363))</f>
        <v>0</v>
      </c>
    </row>
    <row r="364" spans="1:14">
      <c r="A364" s="38">
        <f>IF(Txn!$B188="","",Txn!$B188)</f>
        <v>0</v>
      </c>
      <c r="B364" s="38">
        <f>IF(Txn!$B188="","",Txn!$C188)</f>
        <v>0</v>
      </c>
      <c r="C364" s="39">
        <f>IF(Txn!$B188="","","تراکنش بانکی")</f>
        <v>0</v>
      </c>
      <c r="D364" s="38">
        <f>IF(Txn!$B188="","",IF(IF(Txn!$U188="TRF",Txn!$Y188,Txn!$Z188)="","",IF(Txn!$U188="TRF",Txn!$Y188,Txn!$Z188)))</f>
        <v>0</v>
      </c>
      <c r="E364" s="39">
        <f>IF($D364="","",IFERROR(VLOOKUP($D364,AcctTbl,2,0),""))</f>
        <v>0</v>
      </c>
      <c r="F364" s="39">
        <f>IF($D364="","",IFERROR(VLOOKUP($D364,AcctTbl,3,0),""))</f>
        <v>0</v>
      </c>
      <c r="G364" s="39">
        <f>IF(Txn!$B188="","",Txn!$D188)</f>
        <v>0</v>
      </c>
      <c r="H364" s="38">
        <f>IF(Txn!$B188="","",Txn!$E188)</f>
        <v>0</v>
      </c>
      <c r="I364" s="40">
        <f>IF(Txn!$B188="",0,Txn!$Q188)</f>
        <v>0</v>
      </c>
      <c r="J364" s="40">
        <f>IF(Txn!$B188="",0,Txn!$R188)</f>
        <v>0</v>
      </c>
      <c r="K364" s="41">
        <f>IF($A364="","",IFERROR(VALUE(MID($A364,6,2)),""))</f>
        <v>0</v>
      </c>
      <c r="L364" s="39">
        <f>IF(Txn!$K188="","","طرف مقابل — "&amp;Txn!$K188)</f>
        <v>0</v>
      </c>
      <c r="N364" s="42">
        <f>IF($D364="",0,COUNTIF(BankAccts,$D364))</f>
        <v>0</v>
      </c>
    </row>
    <row r="365" spans="1:14">
      <c r="A365" s="38">
        <f>IF(Txn!$B189="","",Txn!$B189)</f>
        <v>0</v>
      </c>
      <c r="B365" s="38">
        <f>IF(Txn!$B189="","",Txn!$C189)</f>
        <v>0</v>
      </c>
      <c r="C365" s="39">
        <f>IF(Txn!$B189="","","تراکنش بانکی")</f>
        <v>0</v>
      </c>
      <c r="D365" s="38">
        <f>IF(Txn!$B189="","",IF(Txn!$X189="","",Txn!$X189))</f>
        <v>0</v>
      </c>
      <c r="E365" s="39">
        <f>IF($D365="","",IFERROR(VLOOKUP($D365,AcctTbl,2,0),""))</f>
        <v>0</v>
      </c>
      <c r="F365" s="39">
        <f>IF($D365="","",IFERROR(VLOOKUP($D365,AcctTbl,3,0),""))</f>
        <v>0</v>
      </c>
      <c r="G365" s="39">
        <f>IF(Txn!$B189="","",Txn!$D189)</f>
        <v>0</v>
      </c>
      <c r="H365" s="38">
        <f>IF(Txn!$B189="","",Txn!$E189)</f>
        <v>0</v>
      </c>
      <c r="I365" s="40">
        <f>IF(Txn!$B189="",0,Txn!$O189)</f>
        <v>0</v>
      </c>
      <c r="J365" s="40">
        <f>IF(Txn!$B189="",0,Txn!$P189)</f>
        <v>0</v>
      </c>
      <c r="K365" s="41">
        <f>IF($A365="","",IFERROR(VALUE(MID($A365,6,2)),""))</f>
        <v>0</v>
      </c>
      <c r="L365" s="39">
        <f>IF(Txn!$K189="","",Txn!$K189)</f>
        <v>0</v>
      </c>
      <c r="N365" s="42">
        <f>IF($D365="",0,COUNTIF(BankAccts,$D365))</f>
        <v>0</v>
      </c>
    </row>
    <row r="366" spans="1:14">
      <c r="A366" s="38">
        <f>IF(Txn!$B189="","",Txn!$B189)</f>
        <v>0</v>
      </c>
      <c r="B366" s="38">
        <f>IF(Txn!$B189="","",Txn!$C189)</f>
        <v>0</v>
      </c>
      <c r="C366" s="39">
        <f>IF(Txn!$B189="","","تراکنش بانکی")</f>
        <v>0</v>
      </c>
      <c r="D366" s="38">
        <f>IF(Txn!$B189="","",IF(IF(Txn!$U189="TRF",Txn!$Y189,Txn!$Z189)="","",IF(Txn!$U189="TRF",Txn!$Y189,Txn!$Z189)))</f>
        <v>0</v>
      </c>
      <c r="E366" s="39">
        <f>IF($D366="","",IFERROR(VLOOKUP($D366,AcctTbl,2,0),""))</f>
        <v>0</v>
      </c>
      <c r="F366" s="39">
        <f>IF($D366="","",IFERROR(VLOOKUP($D366,AcctTbl,3,0),""))</f>
        <v>0</v>
      </c>
      <c r="G366" s="39">
        <f>IF(Txn!$B189="","",Txn!$D189)</f>
        <v>0</v>
      </c>
      <c r="H366" s="38">
        <f>IF(Txn!$B189="","",Txn!$E189)</f>
        <v>0</v>
      </c>
      <c r="I366" s="40">
        <f>IF(Txn!$B189="",0,Txn!$Q189)</f>
        <v>0</v>
      </c>
      <c r="J366" s="40">
        <f>IF(Txn!$B189="",0,Txn!$R189)</f>
        <v>0</v>
      </c>
      <c r="K366" s="41">
        <f>IF($A366="","",IFERROR(VALUE(MID($A366,6,2)),""))</f>
        <v>0</v>
      </c>
      <c r="L366" s="39">
        <f>IF(Txn!$K189="","","طرف مقابل — "&amp;Txn!$K189)</f>
        <v>0</v>
      </c>
      <c r="N366" s="42">
        <f>IF($D366="",0,COUNTIF(BankAccts,$D366))</f>
        <v>0</v>
      </c>
    </row>
    <row r="367" spans="1:14">
      <c r="A367" s="38">
        <f>IF(Txn!$B190="","",Txn!$B190)</f>
        <v>0</v>
      </c>
      <c r="B367" s="38">
        <f>IF(Txn!$B190="","",Txn!$C190)</f>
        <v>0</v>
      </c>
      <c r="C367" s="39">
        <f>IF(Txn!$B190="","","تراکنش بانکی")</f>
        <v>0</v>
      </c>
      <c r="D367" s="38">
        <f>IF(Txn!$B190="","",IF(Txn!$X190="","",Txn!$X190))</f>
        <v>0</v>
      </c>
      <c r="E367" s="39">
        <f>IF($D367="","",IFERROR(VLOOKUP($D367,AcctTbl,2,0),""))</f>
        <v>0</v>
      </c>
      <c r="F367" s="39">
        <f>IF($D367="","",IFERROR(VLOOKUP($D367,AcctTbl,3,0),""))</f>
        <v>0</v>
      </c>
      <c r="G367" s="39">
        <f>IF(Txn!$B190="","",Txn!$D190)</f>
        <v>0</v>
      </c>
      <c r="H367" s="38">
        <f>IF(Txn!$B190="","",Txn!$E190)</f>
        <v>0</v>
      </c>
      <c r="I367" s="40">
        <f>IF(Txn!$B190="",0,Txn!$O190)</f>
        <v>0</v>
      </c>
      <c r="J367" s="40">
        <f>IF(Txn!$B190="",0,Txn!$P190)</f>
        <v>0</v>
      </c>
      <c r="K367" s="41">
        <f>IF($A367="","",IFERROR(VALUE(MID($A367,6,2)),""))</f>
        <v>0</v>
      </c>
      <c r="L367" s="39">
        <f>IF(Txn!$K190="","",Txn!$K190)</f>
        <v>0</v>
      </c>
      <c r="N367" s="42">
        <f>IF($D367="",0,COUNTIF(BankAccts,$D367))</f>
        <v>0</v>
      </c>
    </row>
    <row r="368" spans="1:14">
      <c r="A368" s="38">
        <f>IF(Txn!$B190="","",Txn!$B190)</f>
        <v>0</v>
      </c>
      <c r="B368" s="38">
        <f>IF(Txn!$B190="","",Txn!$C190)</f>
        <v>0</v>
      </c>
      <c r="C368" s="39">
        <f>IF(Txn!$B190="","","تراکنش بانکی")</f>
        <v>0</v>
      </c>
      <c r="D368" s="38">
        <f>IF(Txn!$B190="","",IF(IF(Txn!$U190="TRF",Txn!$Y190,Txn!$Z190)="","",IF(Txn!$U190="TRF",Txn!$Y190,Txn!$Z190)))</f>
        <v>0</v>
      </c>
      <c r="E368" s="39">
        <f>IF($D368="","",IFERROR(VLOOKUP($D368,AcctTbl,2,0),""))</f>
        <v>0</v>
      </c>
      <c r="F368" s="39">
        <f>IF($D368="","",IFERROR(VLOOKUP($D368,AcctTbl,3,0),""))</f>
        <v>0</v>
      </c>
      <c r="G368" s="39">
        <f>IF(Txn!$B190="","",Txn!$D190)</f>
        <v>0</v>
      </c>
      <c r="H368" s="38">
        <f>IF(Txn!$B190="","",Txn!$E190)</f>
        <v>0</v>
      </c>
      <c r="I368" s="40">
        <f>IF(Txn!$B190="",0,Txn!$Q190)</f>
        <v>0</v>
      </c>
      <c r="J368" s="40">
        <f>IF(Txn!$B190="",0,Txn!$R190)</f>
        <v>0</v>
      </c>
      <c r="K368" s="41">
        <f>IF($A368="","",IFERROR(VALUE(MID($A368,6,2)),""))</f>
        <v>0</v>
      </c>
      <c r="L368" s="39">
        <f>IF(Txn!$K190="","","طرف مقابل — "&amp;Txn!$K190)</f>
        <v>0</v>
      </c>
      <c r="N368" s="42">
        <f>IF($D368="",0,COUNTIF(BankAccts,$D368))</f>
        <v>0</v>
      </c>
    </row>
    <row r="369" spans="1:14">
      <c r="A369" s="38">
        <f>IF(Txn!$B191="","",Txn!$B191)</f>
        <v>0</v>
      </c>
      <c r="B369" s="38">
        <f>IF(Txn!$B191="","",Txn!$C191)</f>
        <v>0</v>
      </c>
      <c r="C369" s="39">
        <f>IF(Txn!$B191="","","تراکنش بانکی")</f>
        <v>0</v>
      </c>
      <c r="D369" s="38">
        <f>IF(Txn!$B191="","",IF(Txn!$X191="","",Txn!$X191))</f>
        <v>0</v>
      </c>
      <c r="E369" s="39">
        <f>IF($D369="","",IFERROR(VLOOKUP($D369,AcctTbl,2,0),""))</f>
        <v>0</v>
      </c>
      <c r="F369" s="39">
        <f>IF($D369="","",IFERROR(VLOOKUP($D369,AcctTbl,3,0),""))</f>
        <v>0</v>
      </c>
      <c r="G369" s="39">
        <f>IF(Txn!$B191="","",Txn!$D191)</f>
        <v>0</v>
      </c>
      <c r="H369" s="38">
        <f>IF(Txn!$B191="","",Txn!$E191)</f>
        <v>0</v>
      </c>
      <c r="I369" s="40">
        <f>IF(Txn!$B191="",0,Txn!$O191)</f>
        <v>0</v>
      </c>
      <c r="J369" s="40">
        <f>IF(Txn!$B191="",0,Txn!$P191)</f>
        <v>0</v>
      </c>
      <c r="K369" s="41">
        <f>IF($A369="","",IFERROR(VALUE(MID($A369,6,2)),""))</f>
        <v>0</v>
      </c>
      <c r="L369" s="39">
        <f>IF(Txn!$K191="","",Txn!$K191)</f>
        <v>0</v>
      </c>
      <c r="N369" s="42">
        <f>IF($D369="",0,COUNTIF(BankAccts,$D369))</f>
        <v>0</v>
      </c>
    </row>
    <row r="370" spans="1:14">
      <c r="A370" s="38">
        <f>IF(Txn!$B191="","",Txn!$B191)</f>
        <v>0</v>
      </c>
      <c r="B370" s="38">
        <f>IF(Txn!$B191="","",Txn!$C191)</f>
        <v>0</v>
      </c>
      <c r="C370" s="39">
        <f>IF(Txn!$B191="","","تراکنش بانکی")</f>
        <v>0</v>
      </c>
      <c r="D370" s="38">
        <f>IF(Txn!$B191="","",IF(IF(Txn!$U191="TRF",Txn!$Y191,Txn!$Z191)="","",IF(Txn!$U191="TRF",Txn!$Y191,Txn!$Z191)))</f>
        <v>0</v>
      </c>
      <c r="E370" s="39">
        <f>IF($D370="","",IFERROR(VLOOKUP($D370,AcctTbl,2,0),""))</f>
        <v>0</v>
      </c>
      <c r="F370" s="39">
        <f>IF($D370="","",IFERROR(VLOOKUP($D370,AcctTbl,3,0),""))</f>
        <v>0</v>
      </c>
      <c r="G370" s="39">
        <f>IF(Txn!$B191="","",Txn!$D191)</f>
        <v>0</v>
      </c>
      <c r="H370" s="38">
        <f>IF(Txn!$B191="","",Txn!$E191)</f>
        <v>0</v>
      </c>
      <c r="I370" s="40">
        <f>IF(Txn!$B191="",0,Txn!$Q191)</f>
        <v>0</v>
      </c>
      <c r="J370" s="40">
        <f>IF(Txn!$B191="",0,Txn!$R191)</f>
        <v>0</v>
      </c>
      <c r="K370" s="41">
        <f>IF($A370="","",IFERROR(VALUE(MID($A370,6,2)),""))</f>
        <v>0</v>
      </c>
      <c r="L370" s="39">
        <f>IF(Txn!$K191="","","طرف مقابل — "&amp;Txn!$K191)</f>
        <v>0</v>
      </c>
      <c r="N370" s="42">
        <f>IF($D370="",0,COUNTIF(BankAccts,$D370))</f>
        <v>0</v>
      </c>
    </row>
    <row r="371" spans="1:14">
      <c r="A371" s="38">
        <f>IF(Txn!$B192="","",Txn!$B192)</f>
        <v>0</v>
      </c>
      <c r="B371" s="38">
        <f>IF(Txn!$B192="","",Txn!$C192)</f>
        <v>0</v>
      </c>
      <c r="C371" s="39">
        <f>IF(Txn!$B192="","","تراکنش بانکی")</f>
        <v>0</v>
      </c>
      <c r="D371" s="38">
        <f>IF(Txn!$B192="","",IF(Txn!$X192="","",Txn!$X192))</f>
        <v>0</v>
      </c>
      <c r="E371" s="39">
        <f>IF($D371="","",IFERROR(VLOOKUP($D371,AcctTbl,2,0),""))</f>
        <v>0</v>
      </c>
      <c r="F371" s="39">
        <f>IF($D371="","",IFERROR(VLOOKUP($D371,AcctTbl,3,0),""))</f>
        <v>0</v>
      </c>
      <c r="G371" s="39">
        <f>IF(Txn!$B192="","",Txn!$D192)</f>
        <v>0</v>
      </c>
      <c r="H371" s="38">
        <f>IF(Txn!$B192="","",Txn!$E192)</f>
        <v>0</v>
      </c>
      <c r="I371" s="40">
        <f>IF(Txn!$B192="",0,Txn!$O192)</f>
        <v>0</v>
      </c>
      <c r="J371" s="40">
        <f>IF(Txn!$B192="",0,Txn!$P192)</f>
        <v>0</v>
      </c>
      <c r="K371" s="41">
        <f>IF($A371="","",IFERROR(VALUE(MID($A371,6,2)),""))</f>
        <v>0</v>
      </c>
      <c r="L371" s="39">
        <f>IF(Txn!$K192="","",Txn!$K192)</f>
        <v>0</v>
      </c>
      <c r="N371" s="42">
        <f>IF($D371="",0,COUNTIF(BankAccts,$D371))</f>
        <v>0</v>
      </c>
    </row>
    <row r="372" spans="1:14">
      <c r="A372" s="38">
        <f>IF(Txn!$B192="","",Txn!$B192)</f>
        <v>0</v>
      </c>
      <c r="B372" s="38">
        <f>IF(Txn!$B192="","",Txn!$C192)</f>
        <v>0</v>
      </c>
      <c r="C372" s="39">
        <f>IF(Txn!$B192="","","تراکنش بانکی")</f>
        <v>0</v>
      </c>
      <c r="D372" s="38">
        <f>IF(Txn!$B192="","",IF(IF(Txn!$U192="TRF",Txn!$Y192,Txn!$Z192)="","",IF(Txn!$U192="TRF",Txn!$Y192,Txn!$Z192)))</f>
        <v>0</v>
      </c>
      <c r="E372" s="39">
        <f>IF($D372="","",IFERROR(VLOOKUP($D372,AcctTbl,2,0),""))</f>
        <v>0</v>
      </c>
      <c r="F372" s="39">
        <f>IF($D372="","",IFERROR(VLOOKUP($D372,AcctTbl,3,0),""))</f>
        <v>0</v>
      </c>
      <c r="G372" s="39">
        <f>IF(Txn!$B192="","",Txn!$D192)</f>
        <v>0</v>
      </c>
      <c r="H372" s="38">
        <f>IF(Txn!$B192="","",Txn!$E192)</f>
        <v>0</v>
      </c>
      <c r="I372" s="40">
        <f>IF(Txn!$B192="",0,Txn!$Q192)</f>
        <v>0</v>
      </c>
      <c r="J372" s="40">
        <f>IF(Txn!$B192="",0,Txn!$R192)</f>
        <v>0</v>
      </c>
      <c r="K372" s="41">
        <f>IF($A372="","",IFERROR(VALUE(MID($A372,6,2)),""))</f>
        <v>0</v>
      </c>
      <c r="L372" s="39">
        <f>IF(Txn!$K192="","","طرف مقابل — "&amp;Txn!$K192)</f>
        <v>0</v>
      </c>
      <c r="N372" s="42">
        <f>IF($D372="",0,COUNTIF(BankAccts,$D372))</f>
        <v>0</v>
      </c>
    </row>
    <row r="373" spans="1:14">
      <c r="A373" s="38">
        <f>IF(Txn!$B193="","",Txn!$B193)</f>
        <v>0</v>
      </c>
      <c r="B373" s="38">
        <f>IF(Txn!$B193="","",Txn!$C193)</f>
        <v>0</v>
      </c>
      <c r="C373" s="39">
        <f>IF(Txn!$B193="","","تراکنش بانکی")</f>
        <v>0</v>
      </c>
      <c r="D373" s="38">
        <f>IF(Txn!$B193="","",IF(Txn!$X193="","",Txn!$X193))</f>
        <v>0</v>
      </c>
      <c r="E373" s="39">
        <f>IF($D373="","",IFERROR(VLOOKUP($D373,AcctTbl,2,0),""))</f>
        <v>0</v>
      </c>
      <c r="F373" s="39">
        <f>IF($D373="","",IFERROR(VLOOKUP($D373,AcctTbl,3,0),""))</f>
        <v>0</v>
      </c>
      <c r="G373" s="39">
        <f>IF(Txn!$B193="","",Txn!$D193)</f>
        <v>0</v>
      </c>
      <c r="H373" s="38">
        <f>IF(Txn!$B193="","",Txn!$E193)</f>
        <v>0</v>
      </c>
      <c r="I373" s="40">
        <f>IF(Txn!$B193="",0,Txn!$O193)</f>
        <v>0</v>
      </c>
      <c r="J373" s="40">
        <f>IF(Txn!$B193="",0,Txn!$P193)</f>
        <v>0</v>
      </c>
      <c r="K373" s="41">
        <f>IF($A373="","",IFERROR(VALUE(MID($A373,6,2)),""))</f>
        <v>0</v>
      </c>
      <c r="L373" s="39">
        <f>IF(Txn!$K193="","",Txn!$K193)</f>
        <v>0</v>
      </c>
      <c r="N373" s="42">
        <f>IF($D373="",0,COUNTIF(BankAccts,$D373))</f>
        <v>0</v>
      </c>
    </row>
    <row r="374" spans="1:14">
      <c r="A374" s="38">
        <f>IF(Txn!$B193="","",Txn!$B193)</f>
        <v>0</v>
      </c>
      <c r="B374" s="38">
        <f>IF(Txn!$B193="","",Txn!$C193)</f>
        <v>0</v>
      </c>
      <c r="C374" s="39">
        <f>IF(Txn!$B193="","","تراکنش بانکی")</f>
        <v>0</v>
      </c>
      <c r="D374" s="38">
        <f>IF(Txn!$B193="","",IF(IF(Txn!$U193="TRF",Txn!$Y193,Txn!$Z193)="","",IF(Txn!$U193="TRF",Txn!$Y193,Txn!$Z193)))</f>
        <v>0</v>
      </c>
      <c r="E374" s="39">
        <f>IF($D374="","",IFERROR(VLOOKUP($D374,AcctTbl,2,0),""))</f>
        <v>0</v>
      </c>
      <c r="F374" s="39">
        <f>IF($D374="","",IFERROR(VLOOKUP($D374,AcctTbl,3,0),""))</f>
        <v>0</v>
      </c>
      <c r="G374" s="39">
        <f>IF(Txn!$B193="","",Txn!$D193)</f>
        <v>0</v>
      </c>
      <c r="H374" s="38">
        <f>IF(Txn!$B193="","",Txn!$E193)</f>
        <v>0</v>
      </c>
      <c r="I374" s="40">
        <f>IF(Txn!$B193="",0,Txn!$Q193)</f>
        <v>0</v>
      </c>
      <c r="J374" s="40">
        <f>IF(Txn!$B193="",0,Txn!$R193)</f>
        <v>0</v>
      </c>
      <c r="K374" s="41">
        <f>IF($A374="","",IFERROR(VALUE(MID($A374,6,2)),""))</f>
        <v>0</v>
      </c>
      <c r="L374" s="39">
        <f>IF(Txn!$K193="","","طرف مقابل — "&amp;Txn!$K193)</f>
        <v>0</v>
      </c>
      <c r="N374" s="42">
        <f>IF($D374="",0,COUNTIF(BankAccts,$D374))</f>
        <v>0</v>
      </c>
    </row>
    <row r="375" spans="1:14">
      <c r="A375" s="38">
        <f>IF(Txn!$B194="","",Txn!$B194)</f>
        <v>0</v>
      </c>
      <c r="B375" s="38">
        <f>IF(Txn!$B194="","",Txn!$C194)</f>
        <v>0</v>
      </c>
      <c r="C375" s="39">
        <f>IF(Txn!$B194="","","تراکنش بانکی")</f>
        <v>0</v>
      </c>
      <c r="D375" s="38">
        <f>IF(Txn!$B194="","",IF(Txn!$X194="","",Txn!$X194))</f>
        <v>0</v>
      </c>
      <c r="E375" s="39">
        <f>IF($D375="","",IFERROR(VLOOKUP($D375,AcctTbl,2,0),""))</f>
        <v>0</v>
      </c>
      <c r="F375" s="39">
        <f>IF($D375="","",IFERROR(VLOOKUP($D375,AcctTbl,3,0),""))</f>
        <v>0</v>
      </c>
      <c r="G375" s="39">
        <f>IF(Txn!$B194="","",Txn!$D194)</f>
        <v>0</v>
      </c>
      <c r="H375" s="38">
        <f>IF(Txn!$B194="","",Txn!$E194)</f>
        <v>0</v>
      </c>
      <c r="I375" s="40">
        <f>IF(Txn!$B194="",0,Txn!$O194)</f>
        <v>0</v>
      </c>
      <c r="J375" s="40">
        <f>IF(Txn!$B194="",0,Txn!$P194)</f>
        <v>0</v>
      </c>
      <c r="K375" s="41">
        <f>IF($A375="","",IFERROR(VALUE(MID($A375,6,2)),""))</f>
        <v>0</v>
      </c>
      <c r="L375" s="39">
        <f>IF(Txn!$K194="","",Txn!$K194)</f>
        <v>0</v>
      </c>
      <c r="N375" s="42">
        <f>IF($D375="",0,COUNTIF(BankAccts,$D375))</f>
        <v>0</v>
      </c>
    </row>
    <row r="376" spans="1:14">
      <c r="A376" s="38">
        <f>IF(Txn!$B194="","",Txn!$B194)</f>
        <v>0</v>
      </c>
      <c r="B376" s="38">
        <f>IF(Txn!$B194="","",Txn!$C194)</f>
        <v>0</v>
      </c>
      <c r="C376" s="39">
        <f>IF(Txn!$B194="","","تراکنش بانکی")</f>
        <v>0</v>
      </c>
      <c r="D376" s="38">
        <f>IF(Txn!$B194="","",IF(IF(Txn!$U194="TRF",Txn!$Y194,Txn!$Z194)="","",IF(Txn!$U194="TRF",Txn!$Y194,Txn!$Z194)))</f>
        <v>0</v>
      </c>
      <c r="E376" s="39">
        <f>IF($D376="","",IFERROR(VLOOKUP($D376,AcctTbl,2,0),""))</f>
        <v>0</v>
      </c>
      <c r="F376" s="39">
        <f>IF($D376="","",IFERROR(VLOOKUP($D376,AcctTbl,3,0),""))</f>
        <v>0</v>
      </c>
      <c r="G376" s="39">
        <f>IF(Txn!$B194="","",Txn!$D194)</f>
        <v>0</v>
      </c>
      <c r="H376" s="38">
        <f>IF(Txn!$B194="","",Txn!$E194)</f>
        <v>0</v>
      </c>
      <c r="I376" s="40">
        <f>IF(Txn!$B194="",0,Txn!$Q194)</f>
        <v>0</v>
      </c>
      <c r="J376" s="40">
        <f>IF(Txn!$B194="",0,Txn!$R194)</f>
        <v>0</v>
      </c>
      <c r="K376" s="41">
        <f>IF($A376="","",IFERROR(VALUE(MID($A376,6,2)),""))</f>
        <v>0</v>
      </c>
      <c r="L376" s="39">
        <f>IF(Txn!$K194="","","طرف مقابل — "&amp;Txn!$K194)</f>
        <v>0</v>
      </c>
      <c r="N376" s="42">
        <f>IF($D376="",0,COUNTIF(BankAccts,$D376))</f>
        <v>0</v>
      </c>
    </row>
    <row r="377" spans="1:14">
      <c r="A377" s="38">
        <f>IF(Txn!$B195="","",Txn!$B195)</f>
        <v>0</v>
      </c>
      <c r="B377" s="38">
        <f>IF(Txn!$B195="","",Txn!$C195)</f>
        <v>0</v>
      </c>
      <c r="C377" s="39">
        <f>IF(Txn!$B195="","","تراکنش بانکی")</f>
        <v>0</v>
      </c>
      <c r="D377" s="38">
        <f>IF(Txn!$B195="","",IF(Txn!$X195="","",Txn!$X195))</f>
        <v>0</v>
      </c>
      <c r="E377" s="39">
        <f>IF($D377="","",IFERROR(VLOOKUP($D377,AcctTbl,2,0),""))</f>
        <v>0</v>
      </c>
      <c r="F377" s="39">
        <f>IF($D377="","",IFERROR(VLOOKUP($D377,AcctTbl,3,0),""))</f>
        <v>0</v>
      </c>
      <c r="G377" s="39">
        <f>IF(Txn!$B195="","",Txn!$D195)</f>
        <v>0</v>
      </c>
      <c r="H377" s="38">
        <f>IF(Txn!$B195="","",Txn!$E195)</f>
        <v>0</v>
      </c>
      <c r="I377" s="40">
        <f>IF(Txn!$B195="",0,Txn!$O195)</f>
        <v>0</v>
      </c>
      <c r="J377" s="40">
        <f>IF(Txn!$B195="",0,Txn!$P195)</f>
        <v>0</v>
      </c>
      <c r="K377" s="41">
        <f>IF($A377="","",IFERROR(VALUE(MID($A377,6,2)),""))</f>
        <v>0</v>
      </c>
      <c r="L377" s="39">
        <f>IF(Txn!$K195="","",Txn!$K195)</f>
        <v>0</v>
      </c>
      <c r="N377" s="42">
        <f>IF($D377="",0,COUNTIF(BankAccts,$D377))</f>
        <v>0</v>
      </c>
    </row>
    <row r="378" spans="1:14">
      <c r="A378" s="38">
        <f>IF(Txn!$B195="","",Txn!$B195)</f>
        <v>0</v>
      </c>
      <c r="B378" s="38">
        <f>IF(Txn!$B195="","",Txn!$C195)</f>
        <v>0</v>
      </c>
      <c r="C378" s="39">
        <f>IF(Txn!$B195="","","تراکنش بانکی")</f>
        <v>0</v>
      </c>
      <c r="D378" s="38">
        <f>IF(Txn!$B195="","",IF(IF(Txn!$U195="TRF",Txn!$Y195,Txn!$Z195)="","",IF(Txn!$U195="TRF",Txn!$Y195,Txn!$Z195)))</f>
        <v>0</v>
      </c>
      <c r="E378" s="39">
        <f>IF($D378="","",IFERROR(VLOOKUP($D378,AcctTbl,2,0),""))</f>
        <v>0</v>
      </c>
      <c r="F378" s="39">
        <f>IF($D378="","",IFERROR(VLOOKUP($D378,AcctTbl,3,0),""))</f>
        <v>0</v>
      </c>
      <c r="G378" s="39">
        <f>IF(Txn!$B195="","",Txn!$D195)</f>
        <v>0</v>
      </c>
      <c r="H378" s="38">
        <f>IF(Txn!$B195="","",Txn!$E195)</f>
        <v>0</v>
      </c>
      <c r="I378" s="40">
        <f>IF(Txn!$B195="",0,Txn!$Q195)</f>
        <v>0</v>
      </c>
      <c r="J378" s="40">
        <f>IF(Txn!$B195="",0,Txn!$R195)</f>
        <v>0</v>
      </c>
      <c r="K378" s="41">
        <f>IF($A378="","",IFERROR(VALUE(MID($A378,6,2)),""))</f>
        <v>0</v>
      </c>
      <c r="L378" s="39">
        <f>IF(Txn!$K195="","","طرف مقابل — "&amp;Txn!$K195)</f>
        <v>0</v>
      </c>
      <c r="N378" s="42">
        <f>IF($D378="",0,COUNTIF(BankAccts,$D378))</f>
        <v>0</v>
      </c>
    </row>
    <row r="379" spans="1:14">
      <c r="A379" s="38">
        <f>IF(Txn!$B196="","",Txn!$B196)</f>
        <v>0</v>
      </c>
      <c r="B379" s="38">
        <f>IF(Txn!$B196="","",Txn!$C196)</f>
        <v>0</v>
      </c>
      <c r="C379" s="39">
        <f>IF(Txn!$B196="","","تراکنش بانکی")</f>
        <v>0</v>
      </c>
      <c r="D379" s="38">
        <f>IF(Txn!$B196="","",IF(Txn!$X196="","",Txn!$X196))</f>
        <v>0</v>
      </c>
      <c r="E379" s="39">
        <f>IF($D379="","",IFERROR(VLOOKUP($D379,AcctTbl,2,0),""))</f>
        <v>0</v>
      </c>
      <c r="F379" s="39">
        <f>IF($D379="","",IFERROR(VLOOKUP($D379,AcctTbl,3,0),""))</f>
        <v>0</v>
      </c>
      <c r="G379" s="39">
        <f>IF(Txn!$B196="","",Txn!$D196)</f>
        <v>0</v>
      </c>
      <c r="H379" s="38">
        <f>IF(Txn!$B196="","",Txn!$E196)</f>
        <v>0</v>
      </c>
      <c r="I379" s="40">
        <f>IF(Txn!$B196="",0,Txn!$O196)</f>
        <v>0</v>
      </c>
      <c r="J379" s="40">
        <f>IF(Txn!$B196="",0,Txn!$P196)</f>
        <v>0</v>
      </c>
      <c r="K379" s="41">
        <f>IF($A379="","",IFERROR(VALUE(MID($A379,6,2)),""))</f>
        <v>0</v>
      </c>
      <c r="L379" s="39">
        <f>IF(Txn!$K196="","",Txn!$K196)</f>
        <v>0</v>
      </c>
      <c r="N379" s="42">
        <f>IF($D379="",0,COUNTIF(BankAccts,$D379))</f>
        <v>0</v>
      </c>
    </row>
    <row r="380" spans="1:14">
      <c r="A380" s="38">
        <f>IF(Txn!$B196="","",Txn!$B196)</f>
        <v>0</v>
      </c>
      <c r="B380" s="38">
        <f>IF(Txn!$B196="","",Txn!$C196)</f>
        <v>0</v>
      </c>
      <c r="C380" s="39">
        <f>IF(Txn!$B196="","","تراکنش بانکی")</f>
        <v>0</v>
      </c>
      <c r="D380" s="38">
        <f>IF(Txn!$B196="","",IF(IF(Txn!$U196="TRF",Txn!$Y196,Txn!$Z196)="","",IF(Txn!$U196="TRF",Txn!$Y196,Txn!$Z196)))</f>
        <v>0</v>
      </c>
      <c r="E380" s="39">
        <f>IF($D380="","",IFERROR(VLOOKUP($D380,AcctTbl,2,0),""))</f>
        <v>0</v>
      </c>
      <c r="F380" s="39">
        <f>IF($D380="","",IFERROR(VLOOKUP($D380,AcctTbl,3,0),""))</f>
        <v>0</v>
      </c>
      <c r="G380" s="39">
        <f>IF(Txn!$B196="","",Txn!$D196)</f>
        <v>0</v>
      </c>
      <c r="H380" s="38">
        <f>IF(Txn!$B196="","",Txn!$E196)</f>
        <v>0</v>
      </c>
      <c r="I380" s="40">
        <f>IF(Txn!$B196="",0,Txn!$Q196)</f>
        <v>0</v>
      </c>
      <c r="J380" s="40">
        <f>IF(Txn!$B196="",0,Txn!$R196)</f>
        <v>0</v>
      </c>
      <c r="K380" s="41">
        <f>IF($A380="","",IFERROR(VALUE(MID($A380,6,2)),""))</f>
        <v>0</v>
      </c>
      <c r="L380" s="39">
        <f>IF(Txn!$K196="","","طرف مقابل — "&amp;Txn!$K196)</f>
        <v>0</v>
      </c>
      <c r="N380" s="42">
        <f>IF($D380="",0,COUNTIF(BankAccts,$D380))</f>
        <v>0</v>
      </c>
    </row>
    <row r="381" spans="1:14">
      <c r="A381" s="38">
        <f>IF(Txn!$B197="","",Txn!$B197)</f>
        <v>0</v>
      </c>
      <c r="B381" s="38">
        <f>IF(Txn!$B197="","",Txn!$C197)</f>
        <v>0</v>
      </c>
      <c r="C381" s="39">
        <f>IF(Txn!$B197="","","تراکنش بانکی")</f>
        <v>0</v>
      </c>
      <c r="D381" s="38">
        <f>IF(Txn!$B197="","",IF(Txn!$X197="","",Txn!$X197))</f>
        <v>0</v>
      </c>
      <c r="E381" s="39">
        <f>IF($D381="","",IFERROR(VLOOKUP($D381,AcctTbl,2,0),""))</f>
        <v>0</v>
      </c>
      <c r="F381" s="39">
        <f>IF($D381="","",IFERROR(VLOOKUP($D381,AcctTbl,3,0),""))</f>
        <v>0</v>
      </c>
      <c r="G381" s="39">
        <f>IF(Txn!$B197="","",Txn!$D197)</f>
        <v>0</v>
      </c>
      <c r="H381" s="38">
        <f>IF(Txn!$B197="","",Txn!$E197)</f>
        <v>0</v>
      </c>
      <c r="I381" s="40">
        <f>IF(Txn!$B197="",0,Txn!$O197)</f>
        <v>0</v>
      </c>
      <c r="J381" s="40">
        <f>IF(Txn!$B197="",0,Txn!$P197)</f>
        <v>0</v>
      </c>
      <c r="K381" s="41">
        <f>IF($A381="","",IFERROR(VALUE(MID($A381,6,2)),""))</f>
        <v>0</v>
      </c>
      <c r="L381" s="39">
        <f>IF(Txn!$K197="","",Txn!$K197)</f>
        <v>0</v>
      </c>
      <c r="N381" s="42">
        <f>IF($D381="",0,COUNTIF(BankAccts,$D381))</f>
        <v>0</v>
      </c>
    </row>
    <row r="382" spans="1:14">
      <c r="A382" s="38">
        <f>IF(Txn!$B197="","",Txn!$B197)</f>
        <v>0</v>
      </c>
      <c r="B382" s="38">
        <f>IF(Txn!$B197="","",Txn!$C197)</f>
        <v>0</v>
      </c>
      <c r="C382" s="39">
        <f>IF(Txn!$B197="","","تراکنش بانکی")</f>
        <v>0</v>
      </c>
      <c r="D382" s="38">
        <f>IF(Txn!$B197="","",IF(IF(Txn!$U197="TRF",Txn!$Y197,Txn!$Z197)="","",IF(Txn!$U197="TRF",Txn!$Y197,Txn!$Z197)))</f>
        <v>0</v>
      </c>
      <c r="E382" s="39">
        <f>IF($D382="","",IFERROR(VLOOKUP($D382,AcctTbl,2,0),""))</f>
        <v>0</v>
      </c>
      <c r="F382" s="39">
        <f>IF($D382="","",IFERROR(VLOOKUP($D382,AcctTbl,3,0),""))</f>
        <v>0</v>
      </c>
      <c r="G382" s="39">
        <f>IF(Txn!$B197="","",Txn!$D197)</f>
        <v>0</v>
      </c>
      <c r="H382" s="38">
        <f>IF(Txn!$B197="","",Txn!$E197)</f>
        <v>0</v>
      </c>
      <c r="I382" s="40">
        <f>IF(Txn!$B197="",0,Txn!$Q197)</f>
        <v>0</v>
      </c>
      <c r="J382" s="40">
        <f>IF(Txn!$B197="",0,Txn!$R197)</f>
        <v>0</v>
      </c>
      <c r="K382" s="41">
        <f>IF($A382="","",IFERROR(VALUE(MID($A382,6,2)),""))</f>
        <v>0</v>
      </c>
      <c r="L382" s="39">
        <f>IF(Txn!$K197="","","طرف مقابل — "&amp;Txn!$K197)</f>
        <v>0</v>
      </c>
      <c r="N382" s="42">
        <f>IF($D382="",0,COUNTIF(BankAccts,$D382))</f>
        <v>0</v>
      </c>
    </row>
    <row r="383" spans="1:14">
      <c r="A383" s="38">
        <f>IF(Txn!$B198="","",Txn!$B198)</f>
        <v>0</v>
      </c>
      <c r="B383" s="38">
        <f>IF(Txn!$B198="","",Txn!$C198)</f>
        <v>0</v>
      </c>
      <c r="C383" s="39">
        <f>IF(Txn!$B198="","","تراکنش بانکی")</f>
        <v>0</v>
      </c>
      <c r="D383" s="38">
        <f>IF(Txn!$B198="","",IF(Txn!$X198="","",Txn!$X198))</f>
        <v>0</v>
      </c>
      <c r="E383" s="39">
        <f>IF($D383="","",IFERROR(VLOOKUP($D383,AcctTbl,2,0),""))</f>
        <v>0</v>
      </c>
      <c r="F383" s="39">
        <f>IF($D383="","",IFERROR(VLOOKUP($D383,AcctTbl,3,0),""))</f>
        <v>0</v>
      </c>
      <c r="G383" s="39">
        <f>IF(Txn!$B198="","",Txn!$D198)</f>
        <v>0</v>
      </c>
      <c r="H383" s="38">
        <f>IF(Txn!$B198="","",Txn!$E198)</f>
        <v>0</v>
      </c>
      <c r="I383" s="40">
        <f>IF(Txn!$B198="",0,Txn!$O198)</f>
        <v>0</v>
      </c>
      <c r="J383" s="40">
        <f>IF(Txn!$B198="",0,Txn!$P198)</f>
        <v>0</v>
      </c>
      <c r="K383" s="41">
        <f>IF($A383="","",IFERROR(VALUE(MID($A383,6,2)),""))</f>
        <v>0</v>
      </c>
      <c r="L383" s="39">
        <f>IF(Txn!$K198="","",Txn!$K198)</f>
        <v>0</v>
      </c>
      <c r="N383" s="42">
        <f>IF($D383="",0,COUNTIF(BankAccts,$D383))</f>
        <v>0</v>
      </c>
    </row>
    <row r="384" spans="1:14">
      <c r="A384" s="38">
        <f>IF(Txn!$B198="","",Txn!$B198)</f>
        <v>0</v>
      </c>
      <c r="B384" s="38">
        <f>IF(Txn!$B198="","",Txn!$C198)</f>
        <v>0</v>
      </c>
      <c r="C384" s="39">
        <f>IF(Txn!$B198="","","تراکنش بانکی")</f>
        <v>0</v>
      </c>
      <c r="D384" s="38">
        <f>IF(Txn!$B198="","",IF(IF(Txn!$U198="TRF",Txn!$Y198,Txn!$Z198)="","",IF(Txn!$U198="TRF",Txn!$Y198,Txn!$Z198)))</f>
        <v>0</v>
      </c>
      <c r="E384" s="39">
        <f>IF($D384="","",IFERROR(VLOOKUP($D384,AcctTbl,2,0),""))</f>
        <v>0</v>
      </c>
      <c r="F384" s="39">
        <f>IF($D384="","",IFERROR(VLOOKUP($D384,AcctTbl,3,0),""))</f>
        <v>0</v>
      </c>
      <c r="G384" s="39">
        <f>IF(Txn!$B198="","",Txn!$D198)</f>
        <v>0</v>
      </c>
      <c r="H384" s="38">
        <f>IF(Txn!$B198="","",Txn!$E198)</f>
        <v>0</v>
      </c>
      <c r="I384" s="40">
        <f>IF(Txn!$B198="",0,Txn!$Q198)</f>
        <v>0</v>
      </c>
      <c r="J384" s="40">
        <f>IF(Txn!$B198="",0,Txn!$R198)</f>
        <v>0</v>
      </c>
      <c r="K384" s="41">
        <f>IF($A384="","",IFERROR(VALUE(MID($A384,6,2)),""))</f>
        <v>0</v>
      </c>
      <c r="L384" s="39">
        <f>IF(Txn!$K198="","","طرف مقابل — "&amp;Txn!$K198)</f>
        <v>0</v>
      </c>
      <c r="N384" s="42">
        <f>IF($D384="",0,COUNTIF(BankAccts,$D384))</f>
        <v>0</v>
      </c>
    </row>
    <row r="385" spans="1:14">
      <c r="A385" s="38">
        <f>IF(Txn!$B199="","",Txn!$B199)</f>
        <v>0</v>
      </c>
      <c r="B385" s="38">
        <f>IF(Txn!$B199="","",Txn!$C199)</f>
        <v>0</v>
      </c>
      <c r="C385" s="39">
        <f>IF(Txn!$B199="","","تراکنش بانکی")</f>
        <v>0</v>
      </c>
      <c r="D385" s="38">
        <f>IF(Txn!$B199="","",IF(Txn!$X199="","",Txn!$X199))</f>
        <v>0</v>
      </c>
      <c r="E385" s="39">
        <f>IF($D385="","",IFERROR(VLOOKUP($D385,AcctTbl,2,0),""))</f>
        <v>0</v>
      </c>
      <c r="F385" s="39">
        <f>IF($D385="","",IFERROR(VLOOKUP($D385,AcctTbl,3,0),""))</f>
        <v>0</v>
      </c>
      <c r="G385" s="39">
        <f>IF(Txn!$B199="","",Txn!$D199)</f>
        <v>0</v>
      </c>
      <c r="H385" s="38">
        <f>IF(Txn!$B199="","",Txn!$E199)</f>
        <v>0</v>
      </c>
      <c r="I385" s="40">
        <f>IF(Txn!$B199="",0,Txn!$O199)</f>
        <v>0</v>
      </c>
      <c r="J385" s="40">
        <f>IF(Txn!$B199="",0,Txn!$P199)</f>
        <v>0</v>
      </c>
      <c r="K385" s="41">
        <f>IF($A385="","",IFERROR(VALUE(MID($A385,6,2)),""))</f>
        <v>0</v>
      </c>
      <c r="L385" s="39">
        <f>IF(Txn!$K199="","",Txn!$K199)</f>
        <v>0</v>
      </c>
      <c r="N385" s="42">
        <f>IF($D385="",0,COUNTIF(BankAccts,$D385))</f>
        <v>0</v>
      </c>
    </row>
    <row r="386" spans="1:14">
      <c r="A386" s="38">
        <f>IF(Txn!$B199="","",Txn!$B199)</f>
        <v>0</v>
      </c>
      <c r="B386" s="38">
        <f>IF(Txn!$B199="","",Txn!$C199)</f>
        <v>0</v>
      </c>
      <c r="C386" s="39">
        <f>IF(Txn!$B199="","","تراکنش بانکی")</f>
        <v>0</v>
      </c>
      <c r="D386" s="38">
        <f>IF(Txn!$B199="","",IF(IF(Txn!$U199="TRF",Txn!$Y199,Txn!$Z199)="","",IF(Txn!$U199="TRF",Txn!$Y199,Txn!$Z199)))</f>
        <v>0</v>
      </c>
      <c r="E386" s="39">
        <f>IF($D386="","",IFERROR(VLOOKUP($D386,AcctTbl,2,0),""))</f>
        <v>0</v>
      </c>
      <c r="F386" s="39">
        <f>IF($D386="","",IFERROR(VLOOKUP($D386,AcctTbl,3,0),""))</f>
        <v>0</v>
      </c>
      <c r="G386" s="39">
        <f>IF(Txn!$B199="","",Txn!$D199)</f>
        <v>0</v>
      </c>
      <c r="H386" s="38">
        <f>IF(Txn!$B199="","",Txn!$E199)</f>
        <v>0</v>
      </c>
      <c r="I386" s="40">
        <f>IF(Txn!$B199="",0,Txn!$Q199)</f>
        <v>0</v>
      </c>
      <c r="J386" s="40">
        <f>IF(Txn!$B199="",0,Txn!$R199)</f>
        <v>0</v>
      </c>
      <c r="K386" s="41">
        <f>IF($A386="","",IFERROR(VALUE(MID($A386,6,2)),""))</f>
        <v>0</v>
      </c>
      <c r="L386" s="39">
        <f>IF(Txn!$K199="","","طرف مقابل — "&amp;Txn!$K199)</f>
        <v>0</v>
      </c>
      <c r="N386" s="42">
        <f>IF($D386="",0,COUNTIF(BankAccts,$D386))</f>
        <v>0</v>
      </c>
    </row>
    <row r="387" spans="1:14">
      <c r="A387" s="38">
        <f>IF(Txn!$B200="","",Txn!$B200)</f>
        <v>0</v>
      </c>
      <c r="B387" s="38">
        <f>IF(Txn!$B200="","",Txn!$C200)</f>
        <v>0</v>
      </c>
      <c r="C387" s="39">
        <f>IF(Txn!$B200="","","تراکنش بانکی")</f>
        <v>0</v>
      </c>
      <c r="D387" s="38">
        <f>IF(Txn!$B200="","",IF(Txn!$X200="","",Txn!$X200))</f>
        <v>0</v>
      </c>
      <c r="E387" s="39">
        <f>IF($D387="","",IFERROR(VLOOKUP($D387,AcctTbl,2,0),""))</f>
        <v>0</v>
      </c>
      <c r="F387" s="39">
        <f>IF($D387="","",IFERROR(VLOOKUP($D387,AcctTbl,3,0),""))</f>
        <v>0</v>
      </c>
      <c r="G387" s="39">
        <f>IF(Txn!$B200="","",Txn!$D200)</f>
        <v>0</v>
      </c>
      <c r="H387" s="38">
        <f>IF(Txn!$B200="","",Txn!$E200)</f>
        <v>0</v>
      </c>
      <c r="I387" s="40">
        <f>IF(Txn!$B200="",0,Txn!$O200)</f>
        <v>0</v>
      </c>
      <c r="J387" s="40">
        <f>IF(Txn!$B200="",0,Txn!$P200)</f>
        <v>0</v>
      </c>
      <c r="K387" s="41">
        <f>IF($A387="","",IFERROR(VALUE(MID($A387,6,2)),""))</f>
        <v>0</v>
      </c>
      <c r="L387" s="39">
        <f>IF(Txn!$K200="","",Txn!$K200)</f>
        <v>0</v>
      </c>
      <c r="N387" s="42">
        <f>IF($D387="",0,COUNTIF(BankAccts,$D387))</f>
        <v>0</v>
      </c>
    </row>
    <row r="388" spans="1:14">
      <c r="A388" s="38">
        <f>IF(Txn!$B200="","",Txn!$B200)</f>
        <v>0</v>
      </c>
      <c r="B388" s="38">
        <f>IF(Txn!$B200="","",Txn!$C200)</f>
        <v>0</v>
      </c>
      <c r="C388" s="39">
        <f>IF(Txn!$B200="","","تراکنش بانکی")</f>
        <v>0</v>
      </c>
      <c r="D388" s="38">
        <f>IF(Txn!$B200="","",IF(IF(Txn!$U200="TRF",Txn!$Y200,Txn!$Z200)="","",IF(Txn!$U200="TRF",Txn!$Y200,Txn!$Z200)))</f>
        <v>0</v>
      </c>
      <c r="E388" s="39">
        <f>IF($D388="","",IFERROR(VLOOKUP($D388,AcctTbl,2,0),""))</f>
        <v>0</v>
      </c>
      <c r="F388" s="39">
        <f>IF($D388="","",IFERROR(VLOOKUP($D388,AcctTbl,3,0),""))</f>
        <v>0</v>
      </c>
      <c r="G388" s="39">
        <f>IF(Txn!$B200="","",Txn!$D200)</f>
        <v>0</v>
      </c>
      <c r="H388" s="38">
        <f>IF(Txn!$B200="","",Txn!$E200)</f>
        <v>0</v>
      </c>
      <c r="I388" s="40">
        <f>IF(Txn!$B200="",0,Txn!$Q200)</f>
        <v>0</v>
      </c>
      <c r="J388" s="40">
        <f>IF(Txn!$B200="",0,Txn!$R200)</f>
        <v>0</v>
      </c>
      <c r="K388" s="41">
        <f>IF($A388="","",IFERROR(VALUE(MID($A388,6,2)),""))</f>
        <v>0</v>
      </c>
      <c r="L388" s="39">
        <f>IF(Txn!$K200="","","طرف مقابل — "&amp;Txn!$K200)</f>
        <v>0</v>
      </c>
      <c r="N388" s="42">
        <f>IF($D388="",0,COUNTIF(BankAccts,$D388))</f>
        <v>0</v>
      </c>
    </row>
    <row r="389" spans="1:14">
      <c r="A389" s="38">
        <f>IF(Txn!$B201="","",Txn!$B201)</f>
        <v>0</v>
      </c>
      <c r="B389" s="38">
        <f>IF(Txn!$B201="","",Txn!$C201)</f>
        <v>0</v>
      </c>
      <c r="C389" s="39">
        <f>IF(Txn!$B201="","","تراکنش بانکی")</f>
        <v>0</v>
      </c>
      <c r="D389" s="38">
        <f>IF(Txn!$B201="","",IF(Txn!$X201="","",Txn!$X201))</f>
        <v>0</v>
      </c>
      <c r="E389" s="39">
        <f>IF($D389="","",IFERROR(VLOOKUP($D389,AcctTbl,2,0),""))</f>
        <v>0</v>
      </c>
      <c r="F389" s="39">
        <f>IF($D389="","",IFERROR(VLOOKUP($D389,AcctTbl,3,0),""))</f>
        <v>0</v>
      </c>
      <c r="G389" s="39">
        <f>IF(Txn!$B201="","",Txn!$D201)</f>
        <v>0</v>
      </c>
      <c r="H389" s="38">
        <f>IF(Txn!$B201="","",Txn!$E201)</f>
        <v>0</v>
      </c>
      <c r="I389" s="40">
        <f>IF(Txn!$B201="",0,Txn!$O201)</f>
        <v>0</v>
      </c>
      <c r="J389" s="40">
        <f>IF(Txn!$B201="",0,Txn!$P201)</f>
        <v>0</v>
      </c>
      <c r="K389" s="41">
        <f>IF($A389="","",IFERROR(VALUE(MID($A389,6,2)),""))</f>
        <v>0</v>
      </c>
      <c r="L389" s="39">
        <f>IF(Txn!$K201="","",Txn!$K201)</f>
        <v>0</v>
      </c>
      <c r="N389" s="42">
        <f>IF($D389="",0,COUNTIF(BankAccts,$D389))</f>
        <v>0</v>
      </c>
    </row>
    <row r="390" spans="1:14">
      <c r="A390" s="38">
        <f>IF(Txn!$B201="","",Txn!$B201)</f>
        <v>0</v>
      </c>
      <c r="B390" s="38">
        <f>IF(Txn!$B201="","",Txn!$C201)</f>
        <v>0</v>
      </c>
      <c r="C390" s="39">
        <f>IF(Txn!$B201="","","تراکنش بانکی")</f>
        <v>0</v>
      </c>
      <c r="D390" s="38">
        <f>IF(Txn!$B201="","",IF(IF(Txn!$U201="TRF",Txn!$Y201,Txn!$Z201)="","",IF(Txn!$U201="TRF",Txn!$Y201,Txn!$Z201)))</f>
        <v>0</v>
      </c>
      <c r="E390" s="39">
        <f>IF($D390="","",IFERROR(VLOOKUP($D390,AcctTbl,2,0),""))</f>
        <v>0</v>
      </c>
      <c r="F390" s="39">
        <f>IF($D390="","",IFERROR(VLOOKUP($D390,AcctTbl,3,0),""))</f>
        <v>0</v>
      </c>
      <c r="G390" s="39">
        <f>IF(Txn!$B201="","",Txn!$D201)</f>
        <v>0</v>
      </c>
      <c r="H390" s="38">
        <f>IF(Txn!$B201="","",Txn!$E201)</f>
        <v>0</v>
      </c>
      <c r="I390" s="40">
        <f>IF(Txn!$B201="",0,Txn!$Q201)</f>
        <v>0</v>
      </c>
      <c r="J390" s="40">
        <f>IF(Txn!$B201="",0,Txn!$R201)</f>
        <v>0</v>
      </c>
      <c r="K390" s="41">
        <f>IF($A390="","",IFERROR(VALUE(MID($A390,6,2)),""))</f>
        <v>0</v>
      </c>
      <c r="L390" s="39">
        <f>IF(Txn!$K201="","","طرف مقابل — "&amp;Txn!$K201)</f>
        <v>0</v>
      </c>
      <c r="N390" s="42">
        <f>IF($D390="",0,COUNTIF(BankAccts,$D390))</f>
        <v>0</v>
      </c>
    </row>
    <row r="391" spans="1:14">
      <c r="A391" s="38">
        <f>IF(Txn!$B202="","",Txn!$B202)</f>
        <v>0</v>
      </c>
      <c r="B391" s="38">
        <f>IF(Txn!$B202="","",Txn!$C202)</f>
        <v>0</v>
      </c>
      <c r="C391" s="39">
        <f>IF(Txn!$B202="","","تراکنش بانکی")</f>
        <v>0</v>
      </c>
      <c r="D391" s="38">
        <f>IF(Txn!$B202="","",IF(Txn!$X202="","",Txn!$X202))</f>
        <v>0</v>
      </c>
      <c r="E391" s="39">
        <f>IF($D391="","",IFERROR(VLOOKUP($D391,AcctTbl,2,0),""))</f>
        <v>0</v>
      </c>
      <c r="F391" s="39">
        <f>IF($D391="","",IFERROR(VLOOKUP($D391,AcctTbl,3,0),""))</f>
        <v>0</v>
      </c>
      <c r="G391" s="39">
        <f>IF(Txn!$B202="","",Txn!$D202)</f>
        <v>0</v>
      </c>
      <c r="H391" s="38">
        <f>IF(Txn!$B202="","",Txn!$E202)</f>
        <v>0</v>
      </c>
      <c r="I391" s="40">
        <f>IF(Txn!$B202="",0,Txn!$O202)</f>
        <v>0</v>
      </c>
      <c r="J391" s="40">
        <f>IF(Txn!$B202="",0,Txn!$P202)</f>
        <v>0</v>
      </c>
      <c r="K391" s="41">
        <f>IF($A391="","",IFERROR(VALUE(MID($A391,6,2)),""))</f>
        <v>0</v>
      </c>
      <c r="L391" s="39">
        <f>IF(Txn!$K202="","",Txn!$K202)</f>
        <v>0</v>
      </c>
      <c r="N391" s="42">
        <f>IF($D391="",0,COUNTIF(BankAccts,$D391))</f>
        <v>0</v>
      </c>
    </row>
    <row r="392" spans="1:14">
      <c r="A392" s="38">
        <f>IF(Txn!$B202="","",Txn!$B202)</f>
        <v>0</v>
      </c>
      <c r="B392" s="38">
        <f>IF(Txn!$B202="","",Txn!$C202)</f>
        <v>0</v>
      </c>
      <c r="C392" s="39">
        <f>IF(Txn!$B202="","","تراکنش بانکی")</f>
        <v>0</v>
      </c>
      <c r="D392" s="38">
        <f>IF(Txn!$B202="","",IF(IF(Txn!$U202="TRF",Txn!$Y202,Txn!$Z202)="","",IF(Txn!$U202="TRF",Txn!$Y202,Txn!$Z202)))</f>
        <v>0</v>
      </c>
      <c r="E392" s="39">
        <f>IF($D392="","",IFERROR(VLOOKUP($D392,AcctTbl,2,0),""))</f>
        <v>0</v>
      </c>
      <c r="F392" s="39">
        <f>IF($D392="","",IFERROR(VLOOKUP($D392,AcctTbl,3,0),""))</f>
        <v>0</v>
      </c>
      <c r="G392" s="39">
        <f>IF(Txn!$B202="","",Txn!$D202)</f>
        <v>0</v>
      </c>
      <c r="H392" s="38">
        <f>IF(Txn!$B202="","",Txn!$E202)</f>
        <v>0</v>
      </c>
      <c r="I392" s="40">
        <f>IF(Txn!$B202="",0,Txn!$Q202)</f>
        <v>0</v>
      </c>
      <c r="J392" s="40">
        <f>IF(Txn!$B202="",0,Txn!$R202)</f>
        <v>0</v>
      </c>
      <c r="K392" s="41">
        <f>IF($A392="","",IFERROR(VALUE(MID($A392,6,2)),""))</f>
        <v>0</v>
      </c>
      <c r="L392" s="39">
        <f>IF(Txn!$K202="","","طرف مقابل — "&amp;Txn!$K202)</f>
        <v>0</v>
      </c>
      <c r="N392" s="42">
        <f>IF($D392="",0,COUNTIF(BankAccts,$D392))</f>
        <v>0</v>
      </c>
    </row>
    <row r="393" spans="1:14">
      <c r="A393" s="38">
        <f>IF(Txn!$B203="","",Txn!$B203)</f>
        <v>0</v>
      </c>
      <c r="B393" s="38">
        <f>IF(Txn!$B203="","",Txn!$C203)</f>
        <v>0</v>
      </c>
      <c r="C393" s="39">
        <f>IF(Txn!$B203="","","تراکنش بانکی")</f>
        <v>0</v>
      </c>
      <c r="D393" s="38">
        <f>IF(Txn!$B203="","",IF(Txn!$X203="","",Txn!$X203))</f>
        <v>0</v>
      </c>
      <c r="E393" s="39">
        <f>IF($D393="","",IFERROR(VLOOKUP($D393,AcctTbl,2,0),""))</f>
        <v>0</v>
      </c>
      <c r="F393" s="39">
        <f>IF($D393="","",IFERROR(VLOOKUP($D393,AcctTbl,3,0),""))</f>
        <v>0</v>
      </c>
      <c r="G393" s="39">
        <f>IF(Txn!$B203="","",Txn!$D203)</f>
        <v>0</v>
      </c>
      <c r="H393" s="38">
        <f>IF(Txn!$B203="","",Txn!$E203)</f>
        <v>0</v>
      </c>
      <c r="I393" s="40">
        <f>IF(Txn!$B203="",0,Txn!$O203)</f>
        <v>0</v>
      </c>
      <c r="J393" s="40">
        <f>IF(Txn!$B203="",0,Txn!$P203)</f>
        <v>0</v>
      </c>
      <c r="K393" s="41">
        <f>IF($A393="","",IFERROR(VALUE(MID($A393,6,2)),""))</f>
        <v>0</v>
      </c>
      <c r="L393" s="39">
        <f>IF(Txn!$K203="","",Txn!$K203)</f>
        <v>0</v>
      </c>
      <c r="N393" s="42">
        <f>IF($D393="",0,COUNTIF(BankAccts,$D393))</f>
        <v>0</v>
      </c>
    </row>
    <row r="394" spans="1:14">
      <c r="A394" s="38">
        <f>IF(Txn!$B203="","",Txn!$B203)</f>
        <v>0</v>
      </c>
      <c r="B394" s="38">
        <f>IF(Txn!$B203="","",Txn!$C203)</f>
        <v>0</v>
      </c>
      <c r="C394" s="39">
        <f>IF(Txn!$B203="","","تراکنش بانکی")</f>
        <v>0</v>
      </c>
      <c r="D394" s="38">
        <f>IF(Txn!$B203="","",IF(IF(Txn!$U203="TRF",Txn!$Y203,Txn!$Z203)="","",IF(Txn!$U203="TRF",Txn!$Y203,Txn!$Z203)))</f>
        <v>0</v>
      </c>
      <c r="E394" s="39">
        <f>IF($D394="","",IFERROR(VLOOKUP($D394,AcctTbl,2,0),""))</f>
        <v>0</v>
      </c>
      <c r="F394" s="39">
        <f>IF($D394="","",IFERROR(VLOOKUP($D394,AcctTbl,3,0),""))</f>
        <v>0</v>
      </c>
      <c r="G394" s="39">
        <f>IF(Txn!$B203="","",Txn!$D203)</f>
        <v>0</v>
      </c>
      <c r="H394" s="38">
        <f>IF(Txn!$B203="","",Txn!$E203)</f>
        <v>0</v>
      </c>
      <c r="I394" s="40">
        <f>IF(Txn!$B203="",0,Txn!$Q203)</f>
        <v>0</v>
      </c>
      <c r="J394" s="40">
        <f>IF(Txn!$B203="",0,Txn!$R203)</f>
        <v>0</v>
      </c>
      <c r="K394" s="41">
        <f>IF($A394="","",IFERROR(VALUE(MID($A394,6,2)),""))</f>
        <v>0</v>
      </c>
      <c r="L394" s="39">
        <f>IF(Txn!$K203="","","طرف مقابل — "&amp;Txn!$K203)</f>
        <v>0</v>
      </c>
      <c r="N394" s="42">
        <f>IF($D394="",0,COUNTIF(BankAccts,$D394))</f>
        <v>0</v>
      </c>
    </row>
    <row r="395" spans="1:14">
      <c r="A395" s="38">
        <f>IF(Txn!$B204="","",Txn!$B204)</f>
        <v>0</v>
      </c>
      <c r="B395" s="38">
        <f>IF(Txn!$B204="","",Txn!$C204)</f>
        <v>0</v>
      </c>
      <c r="C395" s="39">
        <f>IF(Txn!$B204="","","تراکنش بانکی")</f>
        <v>0</v>
      </c>
      <c r="D395" s="38">
        <f>IF(Txn!$B204="","",IF(Txn!$X204="","",Txn!$X204))</f>
        <v>0</v>
      </c>
      <c r="E395" s="39">
        <f>IF($D395="","",IFERROR(VLOOKUP($D395,AcctTbl,2,0),""))</f>
        <v>0</v>
      </c>
      <c r="F395" s="39">
        <f>IF($D395="","",IFERROR(VLOOKUP($D395,AcctTbl,3,0),""))</f>
        <v>0</v>
      </c>
      <c r="G395" s="39">
        <f>IF(Txn!$B204="","",Txn!$D204)</f>
        <v>0</v>
      </c>
      <c r="H395" s="38">
        <f>IF(Txn!$B204="","",Txn!$E204)</f>
        <v>0</v>
      </c>
      <c r="I395" s="40">
        <f>IF(Txn!$B204="",0,Txn!$O204)</f>
        <v>0</v>
      </c>
      <c r="J395" s="40">
        <f>IF(Txn!$B204="",0,Txn!$P204)</f>
        <v>0</v>
      </c>
      <c r="K395" s="41">
        <f>IF($A395="","",IFERROR(VALUE(MID($A395,6,2)),""))</f>
        <v>0</v>
      </c>
      <c r="L395" s="39">
        <f>IF(Txn!$K204="","",Txn!$K204)</f>
        <v>0</v>
      </c>
      <c r="N395" s="42">
        <f>IF($D395="",0,COUNTIF(BankAccts,$D395))</f>
        <v>0</v>
      </c>
    </row>
    <row r="396" spans="1:14">
      <c r="A396" s="38">
        <f>IF(Txn!$B204="","",Txn!$B204)</f>
        <v>0</v>
      </c>
      <c r="B396" s="38">
        <f>IF(Txn!$B204="","",Txn!$C204)</f>
        <v>0</v>
      </c>
      <c r="C396" s="39">
        <f>IF(Txn!$B204="","","تراکنش بانکی")</f>
        <v>0</v>
      </c>
      <c r="D396" s="38">
        <f>IF(Txn!$B204="","",IF(IF(Txn!$U204="TRF",Txn!$Y204,Txn!$Z204)="","",IF(Txn!$U204="TRF",Txn!$Y204,Txn!$Z204)))</f>
        <v>0</v>
      </c>
      <c r="E396" s="39">
        <f>IF($D396="","",IFERROR(VLOOKUP($D396,AcctTbl,2,0),""))</f>
        <v>0</v>
      </c>
      <c r="F396" s="39">
        <f>IF($D396="","",IFERROR(VLOOKUP($D396,AcctTbl,3,0),""))</f>
        <v>0</v>
      </c>
      <c r="G396" s="39">
        <f>IF(Txn!$B204="","",Txn!$D204)</f>
        <v>0</v>
      </c>
      <c r="H396" s="38">
        <f>IF(Txn!$B204="","",Txn!$E204)</f>
        <v>0</v>
      </c>
      <c r="I396" s="40">
        <f>IF(Txn!$B204="",0,Txn!$Q204)</f>
        <v>0</v>
      </c>
      <c r="J396" s="40">
        <f>IF(Txn!$B204="",0,Txn!$R204)</f>
        <v>0</v>
      </c>
      <c r="K396" s="41">
        <f>IF($A396="","",IFERROR(VALUE(MID($A396,6,2)),""))</f>
        <v>0</v>
      </c>
      <c r="L396" s="39">
        <f>IF(Txn!$K204="","","طرف مقابل — "&amp;Txn!$K204)</f>
        <v>0</v>
      </c>
      <c r="N396" s="42">
        <f>IF($D396="",0,COUNTIF(BankAccts,$D396))</f>
        <v>0</v>
      </c>
    </row>
    <row r="397" spans="1:14">
      <c r="A397" s="38">
        <f>IF(Txn!$B205="","",Txn!$B205)</f>
        <v>0</v>
      </c>
      <c r="B397" s="38">
        <f>IF(Txn!$B205="","",Txn!$C205)</f>
        <v>0</v>
      </c>
      <c r="C397" s="39">
        <f>IF(Txn!$B205="","","تراکنش بانکی")</f>
        <v>0</v>
      </c>
      <c r="D397" s="38">
        <f>IF(Txn!$B205="","",IF(Txn!$X205="","",Txn!$X205))</f>
        <v>0</v>
      </c>
      <c r="E397" s="39">
        <f>IF($D397="","",IFERROR(VLOOKUP($D397,AcctTbl,2,0),""))</f>
        <v>0</v>
      </c>
      <c r="F397" s="39">
        <f>IF($D397="","",IFERROR(VLOOKUP($D397,AcctTbl,3,0),""))</f>
        <v>0</v>
      </c>
      <c r="G397" s="39">
        <f>IF(Txn!$B205="","",Txn!$D205)</f>
        <v>0</v>
      </c>
      <c r="H397" s="38">
        <f>IF(Txn!$B205="","",Txn!$E205)</f>
        <v>0</v>
      </c>
      <c r="I397" s="40">
        <f>IF(Txn!$B205="",0,Txn!$O205)</f>
        <v>0</v>
      </c>
      <c r="J397" s="40">
        <f>IF(Txn!$B205="",0,Txn!$P205)</f>
        <v>0</v>
      </c>
      <c r="K397" s="41">
        <f>IF($A397="","",IFERROR(VALUE(MID($A397,6,2)),""))</f>
        <v>0</v>
      </c>
      <c r="L397" s="39">
        <f>IF(Txn!$K205="","",Txn!$K205)</f>
        <v>0</v>
      </c>
      <c r="N397" s="42">
        <f>IF($D397="",0,COUNTIF(BankAccts,$D397))</f>
        <v>0</v>
      </c>
    </row>
    <row r="398" spans="1:14">
      <c r="A398" s="38">
        <f>IF(Txn!$B205="","",Txn!$B205)</f>
        <v>0</v>
      </c>
      <c r="B398" s="38">
        <f>IF(Txn!$B205="","",Txn!$C205)</f>
        <v>0</v>
      </c>
      <c r="C398" s="39">
        <f>IF(Txn!$B205="","","تراکنش بانکی")</f>
        <v>0</v>
      </c>
      <c r="D398" s="38">
        <f>IF(Txn!$B205="","",IF(IF(Txn!$U205="TRF",Txn!$Y205,Txn!$Z205)="","",IF(Txn!$U205="TRF",Txn!$Y205,Txn!$Z205)))</f>
        <v>0</v>
      </c>
      <c r="E398" s="39">
        <f>IF($D398="","",IFERROR(VLOOKUP($D398,AcctTbl,2,0),""))</f>
        <v>0</v>
      </c>
      <c r="F398" s="39">
        <f>IF($D398="","",IFERROR(VLOOKUP($D398,AcctTbl,3,0),""))</f>
        <v>0</v>
      </c>
      <c r="G398" s="39">
        <f>IF(Txn!$B205="","",Txn!$D205)</f>
        <v>0</v>
      </c>
      <c r="H398" s="38">
        <f>IF(Txn!$B205="","",Txn!$E205)</f>
        <v>0</v>
      </c>
      <c r="I398" s="40">
        <f>IF(Txn!$B205="",0,Txn!$Q205)</f>
        <v>0</v>
      </c>
      <c r="J398" s="40">
        <f>IF(Txn!$B205="",0,Txn!$R205)</f>
        <v>0</v>
      </c>
      <c r="K398" s="41">
        <f>IF($A398="","",IFERROR(VALUE(MID($A398,6,2)),""))</f>
        <v>0</v>
      </c>
      <c r="L398" s="39">
        <f>IF(Txn!$K205="","","طرف مقابل — "&amp;Txn!$K205)</f>
        <v>0</v>
      </c>
      <c r="N398" s="42">
        <f>IF($D398="",0,COUNTIF(BankAccts,$D398))</f>
        <v>0</v>
      </c>
    </row>
    <row r="399" spans="1:14">
      <c r="A399" s="38">
        <f>IF(Txn!$B206="","",Txn!$B206)</f>
        <v>0</v>
      </c>
      <c r="B399" s="38">
        <f>IF(Txn!$B206="","",Txn!$C206)</f>
        <v>0</v>
      </c>
      <c r="C399" s="39">
        <f>IF(Txn!$B206="","","تراکنش بانکی")</f>
        <v>0</v>
      </c>
      <c r="D399" s="38">
        <f>IF(Txn!$B206="","",IF(Txn!$X206="","",Txn!$X206))</f>
        <v>0</v>
      </c>
      <c r="E399" s="39">
        <f>IF($D399="","",IFERROR(VLOOKUP($D399,AcctTbl,2,0),""))</f>
        <v>0</v>
      </c>
      <c r="F399" s="39">
        <f>IF($D399="","",IFERROR(VLOOKUP($D399,AcctTbl,3,0),""))</f>
        <v>0</v>
      </c>
      <c r="G399" s="39">
        <f>IF(Txn!$B206="","",Txn!$D206)</f>
        <v>0</v>
      </c>
      <c r="H399" s="38">
        <f>IF(Txn!$B206="","",Txn!$E206)</f>
        <v>0</v>
      </c>
      <c r="I399" s="40">
        <f>IF(Txn!$B206="",0,Txn!$O206)</f>
        <v>0</v>
      </c>
      <c r="J399" s="40">
        <f>IF(Txn!$B206="",0,Txn!$P206)</f>
        <v>0</v>
      </c>
      <c r="K399" s="41">
        <f>IF($A399="","",IFERROR(VALUE(MID($A399,6,2)),""))</f>
        <v>0</v>
      </c>
      <c r="L399" s="39">
        <f>IF(Txn!$K206="","",Txn!$K206)</f>
        <v>0</v>
      </c>
      <c r="N399" s="42">
        <f>IF($D399="",0,COUNTIF(BankAccts,$D399))</f>
        <v>0</v>
      </c>
    </row>
    <row r="400" spans="1:14">
      <c r="A400" s="38">
        <f>IF(Txn!$B206="","",Txn!$B206)</f>
        <v>0</v>
      </c>
      <c r="B400" s="38">
        <f>IF(Txn!$B206="","",Txn!$C206)</f>
        <v>0</v>
      </c>
      <c r="C400" s="39">
        <f>IF(Txn!$B206="","","تراکنش بانکی")</f>
        <v>0</v>
      </c>
      <c r="D400" s="38">
        <f>IF(Txn!$B206="","",IF(IF(Txn!$U206="TRF",Txn!$Y206,Txn!$Z206)="","",IF(Txn!$U206="TRF",Txn!$Y206,Txn!$Z206)))</f>
        <v>0</v>
      </c>
      <c r="E400" s="39">
        <f>IF($D400="","",IFERROR(VLOOKUP($D400,AcctTbl,2,0),""))</f>
        <v>0</v>
      </c>
      <c r="F400" s="39">
        <f>IF($D400="","",IFERROR(VLOOKUP($D400,AcctTbl,3,0),""))</f>
        <v>0</v>
      </c>
      <c r="G400" s="39">
        <f>IF(Txn!$B206="","",Txn!$D206)</f>
        <v>0</v>
      </c>
      <c r="H400" s="38">
        <f>IF(Txn!$B206="","",Txn!$E206)</f>
        <v>0</v>
      </c>
      <c r="I400" s="40">
        <f>IF(Txn!$B206="",0,Txn!$Q206)</f>
        <v>0</v>
      </c>
      <c r="J400" s="40">
        <f>IF(Txn!$B206="",0,Txn!$R206)</f>
        <v>0</v>
      </c>
      <c r="K400" s="41">
        <f>IF($A400="","",IFERROR(VALUE(MID($A400,6,2)),""))</f>
        <v>0</v>
      </c>
      <c r="L400" s="39">
        <f>IF(Txn!$K206="","","طرف مقابل — "&amp;Txn!$K206)</f>
        <v>0</v>
      </c>
      <c r="N400" s="42">
        <f>IF($D400="",0,COUNTIF(BankAccts,$D400))</f>
        <v>0</v>
      </c>
    </row>
    <row r="401" spans="1:14">
      <c r="A401" s="38">
        <f>IF(Txn!$B207="","",Txn!$B207)</f>
        <v>0</v>
      </c>
      <c r="B401" s="38">
        <f>IF(Txn!$B207="","",Txn!$C207)</f>
        <v>0</v>
      </c>
      <c r="C401" s="39">
        <f>IF(Txn!$B207="","","تراکنش بانکی")</f>
        <v>0</v>
      </c>
      <c r="D401" s="38">
        <f>IF(Txn!$B207="","",IF(Txn!$X207="","",Txn!$X207))</f>
        <v>0</v>
      </c>
      <c r="E401" s="39">
        <f>IF($D401="","",IFERROR(VLOOKUP($D401,AcctTbl,2,0),""))</f>
        <v>0</v>
      </c>
      <c r="F401" s="39">
        <f>IF($D401="","",IFERROR(VLOOKUP($D401,AcctTbl,3,0),""))</f>
        <v>0</v>
      </c>
      <c r="G401" s="39">
        <f>IF(Txn!$B207="","",Txn!$D207)</f>
        <v>0</v>
      </c>
      <c r="H401" s="38">
        <f>IF(Txn!$B207="","",Txn!$E207)</f>
        <v>0</v>
      </c>
      <c r="I401" s="40">
        <f>IF(Txn!$B207="",0,Txn!$O207)</f>
        <v>0</v>
      </c>
      <c r="J401" s="40">
        <f>IF(Txn!$B207="",0,Txn!$P207)</f>
        <v>0</v>
      </c>
      <c r="K401" s="41">
        <f>IF($A401="","",IFERROR(VALUE(MID($A401,6,2)),""))</f>
        <v>0</v>
      </c>
      <c r="L401" s="39">
        <f>IF(Txn!$K207="","",Txn!$K207)</f>
        <v>0</v>
      </c>
      <c r="N401" s="42">
        <f>IF($D401="",0,COUNTIF(BankAccts,$D401))</f>
        <v>0</v>
      </c>
    </row>
    <row r="402" spans="1:14">
      <c r="A402" s="38">
        <f>IF(Txn!$B207="","",Txn!$B207)</f>
        <v>0</v>
      </c>
      <c r="B402" s="38">
        <f>IF(Txn!$B207="","",Txn!$C207)</f>
        <v>0</v>
      </c>
      <c r="C402" s="39">
        <f>IF(Txn!$B207="","","تراکنش بانکی")</f>
        <v>0</v>
      </c>
      <c r="D402" s="38">
        <f>IF(Txn!$B207="","",IF(IF(Txn!$U207="TRF",Txn!$Y207,Txn!$Z207)="","",IF(Txn!$U207="TRF",Txn!$Y207,Txn!$Z207)))</f>
        <v>0</v>
      </c>
      <c r="E402" s="39">
        <f>IF($D402="","",IFERROR(VLOOKUP($D402,AcctTbl,2,0),""))</f>
        <v>0</v>
      </c>
      <c r="F402" s="39">
        <f>IF($D402="","",IFERROR(VLOOKUP($D402,AcctTbl,3,0),""))</f>
        <v>0</v>
      </c>
      <c r="G402" s="39">
        <f>IF(Txn!$B207="","",Txn!$D207)</f>
        <v>0</v>
      </c>
      <c r="H402" s="38">
        <f>IF(Txn!$B207="","",Txn!$E207)</f>
        <v>0</v>
      </c>
      <c r="I402" s="40">
        <f>IF(Txn!$B207="",0,Txn!$Q207)</f>
        <v>0</v>
      </c>
      <c r="J402" s="40">
        <f>IF(Txn!$B207="",0,Txn!$R207)</f>
        <v>0</v>
      </c>
      <c r="K402" s="41">
        <f>IF($A402="","",IFERROR(VALUE(MID($A402,6,2)),""))</f>
        <v>0</v>
      </c>
      <c r="L402" s="39">
        <f>IF(Txn!$K207="","","طرف مقابل — "&amp;Txn!$K207)</f>
        <v>0</v>
      </c>
      <c r="N402" s="42">
        <f>IF($D402="",0,COUNTIF(BankAccts,$D402))</f>
        <v>0</v>
      </c>
    </row>
    <row r="403" spans="1:14">
      <c r="A403" s="38">
        <f>IF(Txn!$B208="","",Txn!$B208)</f>
        <v>0</v>
      </c>
      <c r="B403" s="38">
        <f>IF(Txn!$B208="","",Txn!$C208)</f>
        <v>0</v>
      </c>
      <c r="C403" s="39">
        <f>IF(Txn!$B208="","","تراکنش بانکی")</f>
        <v>0</v>
      </c>
      <c r="D403" s="38">
        <f>IF(Txn!$B208="","",IF(Txn!$X208="","",Txn!$X208))</f>
        <v>0</v>
      </c>
      <c r="E403" s="39">
        <f>IF($D403="","",IFERROR(VLOOKUP($D403,AcctTbl,2,0),""))</f>
        <v>0</v>
      </c>
      <c r="F403" s="39">
        <f>IF($D403="","",IFERROR(VLOOKUP($D403,AcctTbl,3,0),""))</f>
        <v>0</v>
      </c>
      <c r="G403" s="39">
        <f>IF(Txn!$B208="","",Txn!$D208)</f>
        <v>0</v>
      </c>
      <c r="H403" s="38">
        <f>IF(Txn!$B208="","",Txn!$E208)</f>
        <v>0</v>
      </c>
      <c r="I403" s="40">
        <f>IF(Txn!$B208="",0,Txn!$O208)</f>
        <v>0</v>
      </c>
      <c r="J403" s="40">
        <f>IF(Txn!$B208="",0,Txn!$P208)</f>
        <v>0</v>
      </c>
      <c r="K403" s="41">
        <f>IF($A403="","",IFERROR(VALUE(MID($A403,6,2)),""))</f>
        <v>0</v>
      </c>
      <c r="L403" s="39">
        <f>IF(Txn!$K208="","",Txn!$K208)</f>
        <v>0</v>
      </c>
      <c r="N403" s="42">
        <f>IF($D403="",0,COUNTIF(BankAccts,$D403))</f>
        <v>0</v>
      </c>
    </row>
    <row r="404" spans="1:14">
      <c r="A404" s="38">
        <f>IF(Txn!$B208="","",Txn!$B208)</f>
        <v>0</v>
      </c>
      <c r="B404" s="38">
        <f>IF(Txn!$B208="","",Txn!$C208)</f>
        <v>0</v>
      </c>
      <c r="C404" s="39">
        <f>IF(Txn!$B208="","","تراکنش بانکی")</f>
        <v>0</v>
      </c>
      <c r="D404" s="38">
        <f>IF(Txn!$B208="","",IF(IF(Txn!$U208="TRF",Txn!$Y208,Txn!$Z208)="","",IF(Txn!$U208="TRF",Txn!$Y208,Txn!$Z208)))</f>
        <v>0</v>
      </c>
      <c r="E404" s="39">
        <f>IF($D404="","",IFERROR(VLOOKUP($D404,AcctTbl,2,0),""))</f>
        <v>0</v>
      </c>
      <c r="F404" s="39">
        <f>IF($D404="","",IFERROR(VLOOKUP($D404,AcctTbl,3,0),""))</f>
        <v>0</v>
      </c>
      <c r="G404" s="39">
        <f>IF(Txn!$B208="","",Txn!$D208)</f>
        <v>0</v>
      </c>
      <c r="H404" s="38">
        <f>IF(Txn!$B208="","",Txn!$E208)</f>
        <v>0</v>
      </c>
      <c r="I404" s="40">
        <f>IF(Txn!$B208="",0,Txn!$Q208)</f>
        <v>0</v>
      </c>
      <c r="J404" s="40">
        <f>IF(Txn!$B208="",0,Txn!$R208)</f>
        <v>0</v>
      </c>
      <c r="K404" s="41">
        <f>IF($A404="","",IFERROR(VALUE(MID($A404,6,2)),""))</f>
        <v>0</v>
      </c>
      <c r="L404" s="39">
        <f>IF(Txn!$K208="","","طرف مقابل — "&amp;Txn!$K208)</f>
        <v>0</v>
      </c>
      <c r="N404" s="42">
        <f>IF($D404="",0,COUNTIF(BankAccts,$D404))</f>
        <v>0</v>
      </c>
    </row>
    <row r="405" spans="1:14">
      <c r="A405" s="38">
        <f>IF(Txn!$B209="","",Txn!$B209)</f>
        <v>0</v>
      </c>
      <c r="B405" s="38">
        <f>IF(Txn!$B209="","",Txn!$C209)</f>
        <v>0</v>
      </c>
      <c r="C405" s="39">
        <f>IF(Txn!$B209="","","تراکنش بانکی")</f>
        <v>0</v>
      </c>
      <c r="D405" s="38">
        <f>IF(Txn!$B209="","",IF(Txn!$X209="","",Txn!$X209))</f>
        <v>0</v>
      </c>
      <c r="E405" s="39">
        <f>IF($D405="","",IFERROR(VLOOKUP($D405,AcctTbl,2,0),""))</f>
        <v>0</v>
      </c>
      <c r="F405" s="39">
        <f>IF($D405="","",IFERROR(VLOOKUP($D405,AcctTbl,3,0),""))</f>
        <v>0</v>
      </c>
      <c r="G405" s="39">
        <f>IF(Txn!$B209="","",Txn!$D209)</f>
        <v>0</v>
      </c>
      <c r="H405" s="38">
        <f>IF(Txn!$B209="","",Txn!$E209)</f>
        <v>0</v>
      </c>
      <c r="I405" s="40">
        <f>IF(Txn!$B209="",0,Txn!$O209)</f>
        <v>0</v>
      </c>
      <c r="J405" s="40">
        <f>IF(Txn!$B209="",0,Txn!$P209)</f>
        <v>0</v>
      </c>
      <c r="K405" s="41">
        <f>IF($A405="","",IFERROR(VALUE(MID($A405,6,2)),""))</f>
        <v>0</v>
      </c>
      <c r="L405" s="39">
        <f>IF(Txn!$K209="","",Txn!$K209)</f>
        <v>0</v>
      </c>
      <c r="N405" s="42">
        <f>IF($D405="",0,COUNTIF(BankAccts,$D405))</f>
        <v>0</v>
      </c>
    </row>
    <row r="406" spans="1:14">
      <c r="A406" s="38">
        <f>IF(Txn!$B209="","",Txn!$B209)</f>
        <v>0</v>
      </c>
      <c r="B406" s="38">
        <f>IF(Txn!$B209="","",Txn!$C209)</f>
        <v>0</v>
      </c>
      <c r="C406" s="39">
        <f>IF(Txn!$B209="","","تراکنش بانکی")</f>
        <v>0</v>
      </c>
      <c r="D406" s="38">
        <f>IF(Txn!$B209="","",IF(IF(Txn!$U209="TRF",Txn!$Y209,Txn!$Z209)="","",IF(Txn!$U209="TRF",Txn!$Y209,Txn!$Z209)))</f>
        <v>0</v>
      </c>
      <c r="E406" s="39">
        <f>IF($D406="","",IFERROR(VLOOKUP($D406,AcctTbl,2,0),""))</f>
        <v>0</v>
      </c>
      <c r="F406" s="39">
        <f>IF($D406="","",IFERROR(VLOOKUP($D406,AcctTbl,3,0),""))</f>
        <v>0</v>
      </c>
      <c r="G406" s="39">
        <f>IF(Txn!$B209="","",Txn!$D209)</f>
        <v>0</v>
      </c>
      <c r="H406" s="38">
        <f>IF(Txn!$B209="","",Txn!$E209)</f>
        <v>0</v>
      </c>
      <c r="I406" s="40">
        <f>IF(Txn!$B209="",0,Txn!$Q209)</f>
        <v>0</v>
      </c>
      <c r="J406" s="40">
        <f>IF(Txn!$B209="",0,Txn!$R209)</f>
        <v>0</v>
      </c>
      <c r="K406" s="41">
        <f>IF($A406="","",IFERROR(VALUE(MID($A406,6,2)),""))</f>
        <v>0</v>
      </c>
      <c r="L406" s="39">
        <f>IF(Txn!$K209="","","طرف مقابل — "&amp;Txn!$K209)</f>
        <v>0</v>
      </c>
      <c r="N406" s="42">
        <f>IF($D406="",0,COUNTIF(BankAccts,$D406))</f>
        <v>0</v>
      </c>
    </row>
    <row r="407" spans="1:14">
      <c r="A407" s="38">
        <f>IF(Txn!$B210="","",Txn!$B210)</f>
        <v>0</v>
      </c>
      <c r="B407" s="38">
        <f>IF(Txn!$B210="","",Txn!$C210)</f>
        <v>0</v>
      </c>
      <c r="C407" s="39">
        <f>IF(Txn!$B210="","","تراکنش بانکی")</f>
        <v>0</v>
      </c>
      <c r="D407" s="38">
        <f>IF(Txn!$B210="","",IF(Txn!$X210="","",Txn!$X210))</f>
        <v>0</v>
      </c>
      <c r="E407" s="39">
        <f>IF($D407="","",IFERROR(VLOOKUP($D407,AcctTbl,2,0),""))</f>
        <v>0</v>
      </c>
      <c r="F407" s="39">
        <f>IF($D407="","",IFERROR(VLOOKUP($D407,AcctTbl,3,0),""))</f>
        <v>0</v>
      </c>
      <c r="G407" s="39">
        <f>IF(Txn!$B210="","",Txn!$D210)</f>
        <v>0</v>
      </c>
      <c r="H407" s="38">
        <f>IF(Txn!$B210="","",Txn!$E210)</f>
        <v>0</v>
      </c>
      <c r="I407" s="40">
        <f>IF(Txn!$B210="",0,Txn!$O210)</f>
        <v>0</v>
      </c>
      <c r="J407" s="40">
        <f>IF(Txn!$B210="",0,Txn!$P210)</f>
        <v>0</v>
      </c>
      <c r="K407" s="41">
        <f>IF($A407="","",IFERROR(VALUE(MID($A407,6,2)),""))</f>
        <v>0</v>
      </c>
      <c r="L407" s="39">
        <f>IF(Txn!$K210="","",Txn!$K210)</f>
        <v>0</v>
      </c>
      <c r="N407" s="42">
        <f>IF($D407="",0,COUNTIF(BankAccts,$D407))</f>
        <v>0</v>
      </c>
    </row>
    <row r="408" spans="1:14">
      <c r="A408" s="38">
        <f>IF(Txn!$B210="","",Txn!$B210)</f>
        <v>0</v>
      </c>
      <c r="B408" s="38">
        <f>IF(Txn!$B210="","",Txn!$C210)</f>
        <v>0</v>
      </c>
      <c r="C408" s="39">
        <f>IF(Txn!$B210="","","تراکنش بانکی")</f>
        <v>0</v>
      </c>
      <c r="D408" s="38">
        <f>IF(Txn!$B210="","",IF(IF(Txn!$U210="TRF",Txn!$Y210,Txn!$Z210)="","",IF(Txn!$U210="TRF",Txn!$Y210,Txn!$Z210)))</f>
        <v>0</v>
      </c>
      <c r="E408" s="39">
        <f>IF($D408="","",IFERROR(VLOOKUP($D408,AcctTbl,2,0),""))</f>
        <v>0</v>
      </c>
      <c r="F408" s="39">
        <f>IF($D408="","",IFERROR(VLOOKUP($D408,AcctTbl,3,0),""))</f>
        <v>0</v>
      </c>
      <c r="G408" s="39">
        <f>IF(Txn!$B210="","",Txn!$D210)</f>
        <v>0</v>
      </c>
      <c r="H408" s="38">
        <f>IF(Txn!$B210="","",Txn!$E210)</f>
        <v>0</v>
      </c>
      <c r="I408" s="40">
        <f>IF(Txn!$B210="",0,Txn!$Q210)</f>
        <v>0</v>
      </c>
      <c r="J408" s="40">
        <f>IF(Txn!$B210="",0,Txn!$R210)</f>
        <v>0</v>
      </c>
      <c r="K408" s="41">
        <f>IF($A408="","",IFERROR(VALUE(MID($A408,6,2)),""))</f>
        <v>0</v>
      </c>
      <c r="L408" s="39">
        <f>IF(Txn!$K210="","","طرف مقابل — "&amp;Txn!$K210)</f>
        <v>0</v>
      </c>
      <c r="N408" s="42">
        <f>IF($D408="",0,COUNTIF(BankAccts,$D408))</f>
        <v>0</v>
      </c>
    </row>
    <row r="409" spans="1:14">
      <c r="A409" s="38">
        <f>IF(Txn!$B211="","",Txn!$B211)</f>
        <v>0</v>
      </c>
      <c r="B409" s="38">
        <f>IF(Txn!$B211="","",Txn!$C211)</f>
        <v>0</v>
      </c>
      <c r="C409" s="39">
        <f>IF(Txn!$B211="","","تراکنش بانکی")</f>
        <v>0</v>
      </c>
      <c r="D409" s="38">
        <f>IF(Txn!$B211="","",IF(Txn!$X211="","",Txn!$X211))</f>
        <v>0</v>
      </c>
      <c r="E409" s="39">
        <f>IF($D409="","",IFERROR(VLOOKUP($D409,AcctTbl,2,0),""))</f>
        <v>0</v>
      </c>
      <c r="F409" s="39">
        <f>IF($D409="","",IFERROR(VLOOKUP($D409,AcctTbl,3,0),""))</f>
        <v>0</v>
      </c>
      <c r="G409" s="39">
        <f>IF(Txn!$B211="","",Txn!$D211)</f>
        <v>0</v>
      </c>
      <c r="H409" s="38">
        <f>IF(Txn!$B211="","",Txn!$E211)</f>
        <v>0</v>
      </c>
      <c r="I409" s="40">
        <f>IF(Txn!$B211="",0,Txn!$O211)</f>
        <v>0</v>
      </c>
      <c r="J409" s="40">
        <f>IF(Txn!$B211="",0,Txn!$P211)</f>
        <v>0</v>
      </c>
      <c r="K409" s="41">
        <f>IF($A409="","",IFERROR(VALUE(MID($A409,6,2)),""))</f>
        <v>0</v>
      </c>
      <c r="L409" s="39">
        <f>IF(Txn!$K211="","",Txn!$K211)</f>
        <v>0</v>
      </c>
      <c r="N409" s="42">
        <f>IF($D409="",0,COUNTIF(BankAccts,$D409))</f>
        <v>0</v>
      </c>
    </row>
    <row r="410" spans="1:14">
      <c r="A410" s="38">
        <f>IF(Txn!$B211="","",Txn!$B211)</f>
        <v>0</v>
      </c>
      <c r="B410" s="38">
        <f>IF(Txn!$B211="","",Txn!$C211)</f>
        <v>0</v>
      </c>
      <c r="C410" s="39">
        <f>IF(Txn!$B211="","","تراکنش بانکی")</f>
        <v>0</v>
      </c>
      <c r="D410" s="38">
        <f>IF(Txn!$B211="","",IF(IF(Txn!$U211="TRF",Txn!$Y211,Txn!$Z211)="","",IF(Txn!$U211="TRF",Txn!$Y211,Txn!$Z211)))</f>
        <v>0</v>
      </c>
      <c r="E410" s="39">
        <f>IF($D410="","",IFERROR(VLOOKUP($D410,AcctTbl,2,0),""))</f>
        <v>0</v>
      </c>
      <c r="F410" s="39">
        <f>IF($D410="","",IFERROR(VLOOKUP($D410,AcctTbl,3,0),""))</f>
        <v>0</v>
      </c>
      <c r="G410" s="39">
        <f>IF(Txn!$B211="","",Txn!$D211)</f>
        <v>0</v>
      </c>
      <c r="H410" s="38">
        <f>IF(Txn!$B211="","",Txn!$E211)</f>
        <v>0</v>
      </c>
      <c r="I410" s="40">
        <f>IF(Txn!$B211="",0,Txn!$Q211)</f>
        <v>0</v>
      </c>
      <c r="J410" s="40">
        <f>IF(Txn!$B211="",0,Txn!$R211)</f>
        <v>0</v>
      </c>
      <c r="K410" s="41">
        <f>IF($A410="","",IFERROR(VALUE(MID($A410,6,2)),""))</f>
        <v>0</v>
      </c>
      <c r="L410" s="39">
        <f>IF(Txn!$K211="","","طرف مقابل — "&amp;Txn!$K211)</f>
        <v>0</v>
      </c>
      <c r="N410" s="42">
        <f>IF($D410="",0,COUNTIF(BankAccts,$D410))</f>
        <v>0</v>
      </c>
    </row>
    <row r="411" spans="1:14">
      <c r="A411" s="38">
        <f>IF(Txn!$B212="","",Txn!$B212)</f>
        <v>0</v>
      </c>
      <c r="B411" s="38">
        <f>IF(Txn!$B212="","",Txn!$C212)</f>
        <v>0</v>
      </c>
      <c r="C411" s="39">
        <f>IF(Txn!$B212="","","تراکنش بانکی")</f>
        <v>0</v>
      </c>
      <c r="D411" s="38">
        <f>IF(Txn!$B212="","",IF(Txn!$X212="","",Txn!$X212))</f>
        <v>0</v>
      </c>
      <c r="E411" s="39">
        <f>IF($D411="","",IFERROR(VLOOKUP($D411,AcctTbl,2,0),""))</f>
        <v>0</v>
      </c>
      <c r="F411" s="39">
        <f>IF($D411="","",IFERROR(VLOOKUP($D411,AcctTbl,3,0),""))</f>
        <v>0</v>
      </c>
      <c r="G411" s="39">
        <f>IF(Txn!$B212="","",Txn!$D212)</f>
        <v>0</v>
      </c>
      <c r="H411" s="38">
        <f>IF(Txn!$B212="","",Txn!$E212)</f>
        <v>0</v>
      </c>
      <c r="I411" s="40">
        <f>IF(Txn!$B212="",0,Txn!$O212)</f>
        <v>0</v>
      </c>
      <c r="J411" s="40">
        <f>IF(Txn!$B212="",0,Txn!$P212)</f>
        <v>0</v>
      </c>
      <c r="K411" s="41">
        <f>IF($A411="","",IFERROR(VALUE(MID($A411,6,2)),""))</f>
        <v>0</v>
      </c>
      <c r="L411" s="39">
        <f>IF(Txn!$K212="","",Txn!$K212)</f>
        <v>0</v>
      </c>
      <c r="N411" s="42">
        <f>IF($D411="",0,COUNTIF(BankAccts,$D411))</f>
        <v>0</v>
      </c>
    </row>
    <row r="412" spans="1:14">
      <c r="A412" s="38">
        <f>IF(Txn!$B212="","",Txn!$B212)</f>
        <v>0</v>
      </c>
      <c r="B412" s="38">
        <f>IF(Txn!$B212="","",Txn!$C212)</f>
        <v>0</v>
      </c>
      <c r="C412" s="39">
        <f>IF(Txn!$B212="","","تراکنش بانکی")</f>
        <v>0</v>
      </c>
      <c r="D412" s="38">
        <f>IF(Txn!$B212="","",IF(IF(Txn!$U212="TRF",Txn!$Y212,Txn!$Z212)="","",IF(Txn!$U212="TRF",Txn!$Y212,Txn!$Z212)))</f>
        <v>0</v>
      </c>
      <c r="E412" s="39">
        <f>IF($D412="","",IFERROR(VLOOKUP($D412,AcctTbl,2,0),""))</f>
        <v>0</v>
      </c>
      <c r="F412" s="39">
        <f>IF($D412="","",IFERROR(VLOOKUP($D412,AcctTbl,3,0),""))</f>
        <v>0</v>
      </c>
      <c r="G412" s="39">
        <f>IF(Txn!$B212="","",Txn!$D212)</f>
        <v>0</v>
      </c>
      <c r="H412" s="38">
        <f>IF(Txn!$B212="","",Txn!$E212)</f>
        <v>0</v>
      </c>
      <c r="I412" s="40">
        <f>IF(Txn!$B212="",0,Txn!$Q212)</f>
        <v>0</v>
      </c>
      <c r="J412" s="40">
        <f>IF(Txn!$B212="",0,Txn!$R212)</f>
        <v>0</v>
      </c>
      <c r="K412" s="41">
        <f>IF($A412="","",IFERROR(VALUE(MID($A412,6,2)),""))</f>
        <v>0</v>
      </c>
      <c r="L412" s="39">
        <f>IF(Txn!$K212="","","طرف مقابل — "&amp;Txn!$K212)</f>
        <v>0</v>
      </c>
      <c r="N412" s="42">
        <f>IF($D412="",0,COUNTIF(BankAccts,$D412))</f>
        <v>0</v>
      </c>
    </row>
    <row r="413" spans="1:14">
      <c r="A413" s="38">
        <f>IF(Txn!$B213="","",Txn!$B213)</f>
        <v>0</v>
      </c>
      <c r="B413" s="38">
        <f>IF(Txn!$B213="","",Txn!$C213)</f>
        <v>0</v>
      </c>
      <c r="C413" s="39">
        <f>IF(Txn!$B213="","","تراکنش بانکی")</f>
        <v>0</v>
      </c>
      <c r="D413" s="38">
        <f>IF(Txn!$B213="","",IF(Txn!$X213="","",Txn!$X213))</f>
        <v>0</v>
      </c>
      <c r="E413" s="39">
        <f>IF($D413="","",IFERROR(VLOOKUP($D413,AcctTbl,2,0),""))</f>
        <v>0</v>
      </c>
      <c r="F413" s="39">
        <f>IF($D413="","",IFERROR(VLOOKUP($D413,AcctTbl,3,0),""))</f>
        <v>0</v>
      </c>
      <c r="G413" s="39">
        <f>IF(Txn!$B213="","",Txn!$D213)</f>
        <v>0</v>
      </c>
      <c r="H413" s="38">
        <f>IF(Txn!$B213="","",Txn!$E213)</f>
        <v>0</v>
      </c>
      <c r="I413" s="40">
        <f>IF(Txn!$B213="",0,Txn!$O213)</f>
        <v>0</v>
      </c>
      <c r="J413" s="40">
        <f>IF(Txn!$B213="",0,Txn!$P213)</f>
        <v>0</v>
      </c>
      <c r="K413" s="41">
        <f>IF($A413="","",IFERROR(VALUE(MID($A413,6,2)),""))</f>
        <v>0</v>
      </c>
      <c r="L413" s="39">
        <f>IF(Txn!$K213="","",Txn!$K213)</f>
        <v>0</v>
      </c>
      <c r="N413" s="42">
        <f>IF($D413="",0,COUNTIF(BankAccts,$D413))</f>
        <v>0</v>
      </c>
    </row>
    <row r="414" spans="1:14">
      <c r="A414" s="38">
        <f>IF(Txn!$B213="","",Txn!$B213)</f>
        <v>0</v>
      </c>
      <c r="B414" s="38">
        <f>IF(Txn!$B213="","",Txn!$C213)</f>
        <v>0</v>
      </c>
      <c r="C414" s="39">
        <f>IF(Txn!$B213="","","تراکنش بانکی")</f>
        <v>0</v>
      </c>
      <c r="D414" s="38">
        <f>IF(Txn!$B213="","",IF(IF(Txn!$U213="TRF",Txn!$Y213,Txn!$Z213)="","",IF(Txn!$U213="TRF",Txn!$Y213,Txn!$Z213)))</f>
        <v>0</v>
      </c>
      <c r="E414" s="39">
        <f>IF($D414="","",IFERROR(VLOOKUP($D414,AcctTbl,2,0),""))</f>
        <v>0</v>
      </c>
      <c r="F414" s="39">
        <f>IF($D414="","",IFERROR(VLOOKUP($D414,AcctTbl,3,0),""))</f>
        <v>0</v>
      </c>
      <c r="G414" s="39">
        <f>IF(Txn!$B213="","",Txn!$D213)</f>
        <v>0</v>
      </c>
      <c r="H414" s="38">
        <f>IF(Txn!$B213="","",Txn!$E213)</f>
        <v>0</v>
      </c>
      <c r="I414" s="40">
        <f>IF(Txn!$B213="",0,Txn!$Q213)</f>
        <v>0</v>
      </c>
      <c r="J414" s="40">
        <f>IF(Txn!$B213="",0,Txn!$R213)</f>
        <v>0</v>
      </c>
      <c r="K414" s="41">
        <f>IF($A414="","",IFERROR(VALUE(MID($A414,6,2)),""))</f>
        <v>0</v>
      </c>
      <c r="L414" s="39">
        <f>IF(Txn!$K213="","","طرف مقابل — "&amp;Txn!$K213)</f>
        <v>0</v>
      </c>
      <c r="N414" s="42">
        <f>IF($D414="",0,COUNTIF(BankAccts,$D414))</f>
        <v>0</v>
      </c>
    </row>
    <row r="415" spans="1:14">
      <c r="A415" s="38">
        <f>IF(Txn!$B214="","",Txn!$B214)</f>
        <v>0</v>
      </c>
      <c r="B415" s="38">
        <f>IF(Txn!$B214="","",Txn!$C214)</f>
        <v>0</v>
      </c>
      <c r="C415" s="39">
        <f>IF(Txn!$B214="","","تراکنش بانکی")</f>
        <v>0</v>
      </c>
      <c r="D415" s="38">
        <f>IF(Txn!$B214="","",IF(Txn!$X214="","",Txn!$X214))</f>
        <v>0</v>
      </c>
      <c r="E415" s="39">
        <f>IF($D415="","",IFERROR(VLOOKUP($D415,AcctTbl,2,0),""))</f>
        <v>0</v>
      </c>
      <c r="F415" s="39">
        <f>IF($D415="","",IFERROR(VLOOKUP($D415,AcctTbl,3,0),""))</f>
        <v>0</v>
      </c>
      <c r="G415" s="39">
        <f>IF(Txn!$B214="","",Txn!$D214)</f>
        <v>0</v>
      </c>
      <c r="H415" s="38">
        <f>IF(Txn!$B214="","",Txn!$E214)</f>
        <v>0</v>
      </c>
      <c r="I415" s="40">
        <f>IF(Txn!$B214="",0,Txn!$O214)</f>
        <v>0</v>
      </c>
      <c r="J415" s="40">
        <f>IF(Txn!$B214="",0,Txn!$P214)</f>
        <v>0</v>
      </c>
      <c r="K415" s="41">
        <f>IF($A415="","",IFERROR(VALUE(MID($A415,6,2)),""))</f>
        <v>0</v>
      </c>
      <c r="L415" s="39">
        <f>IF(Txn!$K214="","",Txn!$K214)</f>
        <v>0</v>
      </c>
      <c r="N415" s="42">
        <f>IF($D415="",0,COUNTIF(BankAccts,$D415))</f>
        <v>0</v>
      </c>
    </row>
    <row r="416" spans="1:14">
      <c r="A416" s="38">
        <f>IF(Txn!$B214="","",Txn!$B214)</f>
        <v>0</v>
      </c>
      <c r="B416" s="38">
        <f>IF(Txn!$B214="","",Txn!$C214)</f>
        <v>0</v>
      </c>
      <c r="C416" s="39">
        <f>IF(Txn!$B214="","","تراکنش بانکی")</f>
        <v>0</v>
      </c>
      <c r="D416" s="38">
        <f>IF(Txn!$B214="","",IF(IF(Txn!$U214="TRF",Txn!$Y214,Txn!$Z214)="","",IF(Txn!$U214="TRF",Txn!$Y214,Txn!$Z214)))</f>
        <v>0</v>
      </c>
      <c r="E416" s="39">
        <f>IF($D416="","",IFERROR(VLOOKUP($D416,AcctTbl,2,0),""))</f>
        <v>0</v>
      </c>
      <c r="F416" s="39">
        <f>IF($D416="","",IFERROR(VLOOKUP($D416,AcctTbl,3,0),""))</f>
        <v>0</v>
      </c>
      <c r="G416" s="39">
        <f>IF(Txn!$B214="","",Txn!$D214)</f>
        <v>0</v>
      </c>
      <c r="H416" s="38">
        <f>IF(Txn!$B214="","",Txn!$E214)</f>
        <v>0</v>
      </c>
      <c r="I416" s="40">
        <f>IF(Txn!$B214="",0,Txn!$Q214)</f>
        <v>0</v>
      </c>
      <c r="J416" s="40">
        <f>IF(Txn!$B214="",0,Txn!$R214)</f>
        <v>0</v>
      </c>
      <c r="K416" s="41">
        <f>IF($A416="","",IFERROR(VALUE(MID($A416,6,2)),""))</f>
        <v>0</v>
      </c>
      <c r="L416" s="39">
        <f>IF(Txn!$K214="","","طرف مقابل — "&amp;Txn!$K214)</f>
        <v>0</v>
      </c>
      <c r="N416" s="42">
        <f>IF($D416="",0,COUNTIF(BankAccts,$D416))</f>
        <v>0</v>
      </c>
    </row>
    <row r="417" spans="1:14">
      <c r="A417" s="38">
        <f>IF(Txn!$B215="","",Txn!$B215)</f>
        <v>0</v>
      </c>
      <c r="B417" s="38">
        <f>IF(Txn!$B215="","",Txn!$C215)</f>
        <v>0</v>
      </c>
      <c r="C417" s="39">
        <f>IF(Txn!$B215="","","تراکنش بانکی")</f>
        <v>0</v>
      </c>
      <c r="D417" s="38">
        <f>IF(Txn!$B215="","",IF(Txn!$X215="","",Txn!$X215))</f>
        <v>0</v>
      </c>
      <c r="E417" s="39">
        <f>IF($D417="","",IFERROR(VLOOKUP($D417,AcctTbl,2,0),""))</f>
        <v>0</v>
      </c>
      <c r="F417" s="39">
        <f>IF($D417="","",IFERROR(VLOOKUP($D417,AcctTbl,3,0),""))</f>
        <v>0</v>
      </c>
      <c r="G417" s="39">
        <f>IF(Txn!$B215="","",Txn!$D215)</f>
        <v>0</v>
      </c>
      <c r="H417" s="38">
        <f>IF(Txn!$B215="","",Txn!$E215)</f>
        <v>0</v>
      </c>
      <c r="I417" s="40">
        <f>IF(Txn!$B215="",0,Txn!$O215)</f>
        <v>0</v>
      </c>
      <c r="J417" s="40">
        <f>IF(Txn!$B215="",0,Txn!$P215)</f>
        <v>0</v>
      </c>
      <c r="K417" s="41">
        <f>IF($A417="","",IFERROR(VALUE(MID($A417,6,2)),""))</f>
        <v>0</v>
      </c>
      <c r="L417" s="39">
        <f>IF(Txn!$K215="","",Txn!$K215)</f>
        <v>0</v>
      </c>
      <c r="N417" s="42">
        <f>IF($D417="",0,COUNTIF(BankAccts,$D417))</f>
        <v>0</v>
      </c>
    </row>
    <row r="418" spans="1:14">
      <c r="A418" s="38">
        <f>IF(Txn!$B215="","",Txn!$B215)</f>
        <v>0</v>
      </c>
      <c r="B418" s="38">
        <f>IF(Txn!$B215="","",Txn!$C215)</f>
        <v>0</v>
      </c>
      <c r="C418" s="39">
        <f>IF(Txn!$B215="","","تراکنش بانکی")</f>
        <v>0</v>
      </c>
      <c r="D418" s="38">
        <f>IF(Txn!$B215="","",IF(IF(Txn!$U215="TRF",Txn!$Y215,Txn!$Z215)="","",IF(Txn!$U215="TRF",Txn!$Y215,Txn!$Z215)))</f>
        <v>0</v>
      </c>
      <c r="E418" s="39">
        <f>IF($D418="","",IFERROR(VLOOKUP($D418,AcctTbl,2,0),""))</f>
        <v>0</v>
      </c>
      <c r="F418" s="39">
        <f>IF($D418="","",IFERROR(VLOOKUP($D418,AcctTbl,3,0),""))</f>
        <v>0</v>
      </c>
      <c r="G418" s="39">
        <f>IF(Txn!$B215="","",Txn!$D215)</f>
        <v>0</v>
      </c>
      <c r="H418" s="38">
        <f>IF(Txn!$B215="","",Txn!$E215)</f>
        <v>0</v>
      </c>
      <c r="I418" s="40">
        <f>IF(Txn!$B215="",0,Txn!$Q215)</f>
        <v>0</v>
      </c>
      <c r="J418" s="40">
        <f>IF(Txn!$B215="",0,Txn!$R215)</f>
        <v>0</v>
      </c>
      <c r="K418" s="41">
        <f>IF($A418="","",IFERROR(VALUE(MID($A418,6,2)),""))</f>
        <v>0</v>
      </c>
      <c r="L418" s="39">
        <f>IF(Txn!$K215="","","طرف مقابل — "&amp;Txn!$K215)</f>
        <v>0</v>
      </c>
      <c r="N418" s="42">
        <f>IF($D418="",0,COUNTIF(BankAccts,$D418))</f>
        <v>0</v>
      </c>
    </row>
    <row r="419" spans="1:14">
      <c r="A419" s="38">
        <f>IF(Txn!$B216="","",Txn!$B216)</f>
        <v>0</v>
      </c>
      <c r="B419" s="38">
        <f>IF(Txn!$B216="","",Txn!$C216)</f>
        <v>0</v>
      </c>
      <c r="C419" s="39">
        <f>IF(Txn!$B216="","","تراکنش بانکی")</f>
        <v>0</v>
      </c>
      <c r="D419" s="38">
        <f>IF(Txn!$B216="","",IF(Txn!$X216="","",Txn!$X216))</f>
        <v>0</v>
      </c>
      <c r="E419" s="39">
        <f>IF($D419="","",IFERROR(VLOOKUP($D419,AcctTbl,2,0),""))</f>
        <v>0</v>
      </c>
      <c r="F419" s="39">
        <f>IF($D419="","",IFERROR(VLOOKUP($D419,AcctTbl,3,0),""))</f>
        <v>0</v>
      </c>
      <c r="G419" s="39">
        <f>IF(Txn!$B216="","",Txn!$D216)</f>
        <v>0</v>
      </c>
      <c r="H419" s="38">
        <f>IF(Txn!$B216="","",Txn!$E216)</f>
        <v>0</v>
      </c>
      <c r="I419" s="40">
        <f>IF(Txn!$B216="",0,Txn!$O216)</f>
        <v>0</v>
      </c>
      <c r="J419" s="40">
        <f>IF(Txn!$B216="",0,Txn!$P216)</f>
        <v>0</v>
      </c>
      <c r="K419" s="41">
        <f>IF($A419="","",IFERROR(VALUE(MID($A419,6,2)),""))</f>
        <v>0</v>
      </c>
      <c r="L419" s="39">
        <f>IF(Txn!$K216="","",Txn!$K216)</f>
        <v>0</v>
      </c>
      <c r="N419" s="42">
        <f>IF($D419="",0,COUNTIF(BankAccts,$D419))</f>
        <v>0</v>
      </c>
    </row>
    <row r="420" spans="1:14">
      <c r="A420" s="38">
        <f>IF(Txn!$B216="","",Txn!$B216)</f>
        <v>0</v>
      </c>
      <c r="B420" s="38">
        <f>IF(Txn!$B216="","",Txn!$C216)</f>
        <v>0</v>
      </c>
      <c r="C420" s="39">
        <f>IF(Txn!$B216="","","تراکنش بانکی")</f>
        <v>0</v>
      </c>
      <c r="D420" s="38">
        <f>IF(Txn!$B216="","",IF(IF(Txn!$U216="TRF",Txn!$Y216,Txn!$Z216)="","",IF(Txn!$U216="TRF",Txn!$Y216,Txn!$Z216)))</f>
        <v>0</v>
      </c>
      <c r="E420" s="39">
        <f>IF($D420="","",IFERROR(VLOOKUP($D420,AcctTbl,2,0),""))</f>
        <v>0</v>
      </c>
      <c r="F420" s="39">
        <f>IF($D420="","",IFERROR(VLOOKUP($D420,AcctTbl,3,0),""))</f>
        <v>0</v>
      </c>
      <c r="G420" s="39">
        <f>IF(Txn!$B216="","",Txn!$D216)</f>
        <v>0</v>
      </c>
      <c r="H420" s="38">
        <f>IF(Txn!$B216="","",Txn!$E216)</f>
        <v>0</v>
      </c>
      <c r="I420" s="40">
        <f>IF(Txn!$B216="",0,Txn!$Q216)</f>
        <v>0</v>
      </c>
      <c r="J420" s="40">
        <f>IF(Txn!$B216="",0,Txn!$R216)</f>
        <v>0</v>
      </c>
      <c r="K420" s="41">
        <f>IF($A420="","",IFERROR(VALUE(MID($A420,6,2)),""))</f>
        <v>0</v>
      </c>
      <c r="L420" s="39">
        <f>IF(Txn!$K216="","","طرف مقابل — "&amp;Txn!$K216)</f>
        <v>0</v>
      </c>
      <c r="N420" s="42">
        <f>IF($D420="",0,COUNTIF(BankAccts,$D420))</f>
        <v>0</v>
      </c>
    </row>
    <row r="421" spans="1:14">
      <c r="A421" s="38">
        <f>IF(Txn!$B217="","",Txn!$B217)</f>
        <v>0</v>
      </c>
      <c r="B421" s="38">
        <f>IF(Txn!$B217="","",Txn!$C217)</f>
        <v>0</v>
      </c>
      <c r="C421" s="39">
        <f>IF(Txn!$B217="","","تراکنش بانکی")</f>
        <v>0</v>
      </c>
      <c r="D421" s="38">
        <f>IF(Txn!$B217="","",IF(Txn!$X217="","",Txn!$X217))</f>
        <v>0</v>
      </c>
      <c r="E421" s="39">
        <f>IF($D421="","",IFERROR(VLOOKUP($D421,AcctTbl,2,0),""))</f>
        <v>0</v>
      </c>
      <c r="F421" s="39">
        <f>IF($D421="","",IFERROR(VLOOKUP($D421,AcctTbl,3,0),""))</f>
        <v>0</v>
      </c>
      <c r="G421" s="39">
        <f>IF(Txn!$B217="","",Txn!$D217)</f>
        <v>0</v>
      </c>
      <c r="H421" s="38">
        <f>IF(Txn!$B217="","",Txn!$E217)</f>
        <v>0</v>
      </c>
      <c r="I421" s="40">
        <f>IF(Txn!$B217="",0,Txn!$O217)</f>
        <v>0</v>
      </c>
      <c r="J421" s="40">
        <f>IF(Txn!$B217="",0,Txn!$P217)</f>
        <v>0</v>
      </c>
      <c r="K421" s="41">
        <f>IF($A421="","",IFERROR(VALUE(MID($A421,6,2)),""))</f>
        <v>0</v>
      </c>
      <c r="L421" s="39">
        <f>IF(Txn!$K217="","",Txn!$K217)</f>
        <v>0</v>
      </c>
      <c r="N421" s="42">
        <f>IF($D421="",0,COUNTIF(BankAccts,$D421))</f>
        <v>0</v>
      </c>
    </row>
    <row r="422" spans="1:14">
      <c r="A422" s="38">
        <f>IF(Txn!$B217="","",Txn!$B217)</f>
        <v>0</v>
      </c>
      <c r="B422" s="38">
        <f>IF(Txn!$B217="","",Txn!$C217)</f>
        <v>0</v>
      </c>
      <c r="C422" s="39">
        <f>IF(Txn!$B217="","","تراکنش بانکی")</f>
        <v>0</v>
      </c>
      <c r="D422" s="38">
        <f>IF(Txn!$B217="","",IF(IF(Txn!$U217="TRF",Txn!$Y217,Txn!$Z217)="","",IF(Txn!$U217="TRF",Txn!$Y217,Txn!$Z217)))</f>
        <v>0</v>
      </c>
      <c r="E422" s="39">
        <f>IF($D422="","",IFERROR(VLOOKUP($D422,AcctTbl,2,0),""))</f>
        <v>0</v>
      </c>
      <c r="F422" s="39">
        <f>IF($D422="","",IFERROR(VLOOKUP($D422,AcctTbl,3,0),""))</f>
        <v>0</v>
      </c>
      <c r="G422" s="39">
        <f>IF(Txn!$B217="","",Txn!$D217)</f>
        <v>0</v>
      </c>
      <c r="H422" s="38">
        <f>IF(Txn!$B217="","",Txn!$E217)</f>
        <v>0</v>
      </c>
      <c r="I422" s="40">
        <f>IF(Txn!$B217="",0,Txn!$Q217)</f>
        <v>0</v>
      </c>
      <c r="J422" s="40">
        <f>IF(Txn!$B217="",0,Txn!$R217)</f>
        <v>0</v>
      </c>
      <c r="K422" s="41">
        <f>IF($A422="","",IFERROR(VALUE(MID($A422,6,2)),""))</f>
        <v>0</v>
      </c>
      <c r="L422" s="39">
        <f>IF(Txn!$K217="","","طرف مقابل — "&amp;Txn!$K217)</f>
        <v>0</v>
      </c>
      <c r="N422" s="42">
        <f>IF($D422="",0,COUNTIF(BankAccts,$D422))</f>
        <v>0</v>
      </c>
    </row>
    <row r="423" spans="1:14">
      <c r="A423" s="38">
        <f>IF(Txn!$B218="","",Txn!$B218)</f>
        <v>0</v>
      </c>
      <c r="B423" s="38">
        <f>IF(Txn!$B218="","",Txn!$C218)</f>
        <v>0</v>
      </c>
      <c r="C423" s="39">
        <f>IF(Txn!$B218="","","تراکنش بانکی")</f>
        <v>0</v>
      </c>
      <c r="D423" s="38">
        <f>IF(Txn!$B218="","",IF(Txn!$X218="","",Txn!$X218))</f>
        <v>0</v>
      </c>
      <c r="E423" s="39">
        <f>IF($D423="","",IFERROR(VLOOKUP($D423,AcctTbl,2,0),""))</f>
        <v>0</v>
      </c>
      <c r="F423" s="39">
        <f>IF($D423="","",IFERROR(VLOOKUP($D423,AcctTbl,3,0),""))</f>
        <v>0</v>
      </c>
      <c r="G423" s="39">
        <f>IF(Txn!$B218="","",Txn!$D218)</f>
        <v>0</v>
      </c>
      <c r="H423" s="38">
        <f>IF(Txn!$B218="","",Txn!$E218)</f>
        <v>0</v>
      </c>
      <c r="I423" s="40">
        <f>IF(Txn!$B218="",0,Txn!$O218)</f>
        <v>0</v>
      </c>
      <c r="J423" s="40">
        <f>IF(Txn!$B218="",0,Txn!$P218)</f>
        <v>0</v>
      </c>
      <c r="K423" s="41">
        <f>IF($A423="","",IFERROR(VALUE(MID($A423,6,2)),""))</f>
        <v>0</v>
      </c>
      <c r="L423" s="39">
        <f>IF(Txn!$K218="","",Txn!$K218)</f>
        <v>0</v>
      </c>
      <c r="N423" s="42">
        <f>IF($D423="",0,COUNTIF(BankAccts,$D423))</f>
        <v>0</v>
      </c>
    </row>
    <row r="424" spans="1:14">
      <c r="A424" s="38">
        <f>IF(Txn!$B218="","",Txn!$B218)</f>
        <v>0</v>
      </c>
      <c r="B424" s="38">
        <f>IF(Txn!$B218="","",Txn!$C218)</f>
        <v>0</v>
      </c>
      <c r="C424" s="39">
        <f>IF(Txn!$B218="","","تراکنش بانکی")</f>
        <v>0</v>
      </c>
      <c r="D424" s="38">
        <f>IF(Txn!$B218="","",IF(IF(Txn!$U218="TRF",Txn!$Y218,Txn!$Z218)="","",IF(Txn!$U218="TRF",Txn!$Y218,Txn!$Z218)))</f>
        <v>0</v>
      </c>
      <c r="E424" s="39">
        <f>IF($D424="","",IFERROR(VLOOKUP($D424,AcctTbl,2,0),""))</f>
        <v>0</v>
      </c>
      <c r="F424" s="39">
        <f>IF($D424="","",IFERROR(VLOOKUP($D424,AcctTbl,3,0),""))</f>
        <v>0</v>
      </c>
      <c r="G424" s="39">
        <f>IF(Txn!$B218="","",Txn!$D218)</f>
        <v>0</v>
      </c>
      <c r="H424" s="38">
        <f>IF(Txn!$B218="","",Txn!$E218)</f>
        <v>0</v>
      </c>
      <c r="I424" s="40">
        <f>IF(Txn!$B218="",0,Txn!$Q218)</f>
        <v>0</v>
      </c>
      <c r="J424" s="40">
        <f>IF(Txn!$B218="",0,Txn!$R218)</f>
        <v>0</v>
      </c>
      <c r="K424" s="41">
        <f>IF($A424="","",IFERROR(VALUE(MID($A424,6,2)),""))</f>
        <v>0</v>
      </c>
      <c r="L424" s="39">
        <f>IF(Txn!$K218="","","طرف مقابل — "&amp;Txn!$K218)</f>
        <v>0</v>
      </c>
      <c r="N424" s="42">
        <f>IF($D424="",0,COUNTIF(BankAccts,$D424))</f>
        <v>0</v>
      </c>
    </row>
    <row r="425" spans="1:14">
      <c r="A425" s="38">
        <f>IF(Txn!$B219="","",Txn!$B219)</f>
        <v>0</v>
      </c>
      <c r="B425" s="38">
        <f>IF(Txn!$B219="","",Txn!$C219)</f>
        <v>0</v>
      </c>
      <c r="C425" s="39">
        <f>IF(Txn!$B219="","","تراکنش بانکی")</f>
        <v>0</v>
      </c>
      <c r="D425" s="38">
        <f>IF(Txn!$B219="","",IF(Txn!$X219="","",Txn!$X219))</f>
        <v>0</v>
      </c>
      <c r="E425" s="39">
        <f>IF($D425="","",IFERROR(VLOOKUP($D425,AcctTbl,2,0),""))</f>
        <v>0</v>
      </c>
      <c r="F425" s="39">
        <f>IF($D425="","",IFERROR(VLOOKUP($D425,AcctTbl,3,0),""))</f>
        <v>0</v>
      </c>
      <c r="G425" s="39">
        <f>IF(Txn!$B219="","",Txn!$D219)</f>
        <v>0</v>
      </c>
      <c r="H425" s="38">
        <f>IF(Txn!$B219="","",Txn!$E219)</f>
        <v>0</v>
      </c>
      <c r="I425" s="40">
        <f>IF(Txn!$B219="",0,Txn!$O219)</f>
        <v>0</v>
      </c>
      <c r="J425" s="40">
        <f>IF(Txn!$B219="",0,Txn!$P219)</f>
        <v>0</v>
      </c>
      <c r="K425" s="41">
        <f>IF($A425="","",IFERROR(VALUE(MID($A425,6,2)),""))</f>
        <v>0</v>
      </c>
      <c r="L425" s="39">
        <f>IF(Txn!$K219="","",Txn!$K219)</f>
        <v>0</v>
      </c>
      <c r="N425" s="42">
        <f>IF($D425="",0,COUNTIF(BankAccts,$D425))</f>
        <v>0</v>
      </c>
    </row>
    <row r="426" spans="1:14">
      <c r="A426" s="38">
        <f>IF(Txn!$B219="","",Txn!$B219)</f>
        <v>0</v>
      </c>
      <c r="B426" s="38">
        <f>IF(Txn!$B219="","",Txn!$C219)</f>
        <v>0</v>
      </c>
      <c r="C426" s="39">
        <f>IF(Txn!$B219="","","تراکنش بانکی")</f>
        <v>0</v>
      </c>
      <c r="D426" s="38">
        <f>IF(Txn!$B219="","",IF(IF(Txn!$U219="TRF",Txn!$Y219,Txn!$Z219)="","",IF(Txn!$U219="TRF",Txn!$Y219,Txn!$Z219)))</f>
        <v>0</v>
      </c>
      <c r="E426" s="39">
        <f>IF($D426="","",IFERROR(VLOOKUP($D426,AcctTbl,2,0),""))</f>
        <v>0</v>
      </c>
      <c r="F426" s="39">
        <f>IF($D426="","",IFERROR(VLOOKUP($D426,AcctTbl,3,0),""))</f>
        <v>0</v>
      </c>
      <c r="G426" s="39">
        <f>IF(Txn!$B219="","",Txn!$D219)</f>
        <v>0</v>
      </c>
      <c r="H426" s="38">
        <f>IF(Txn!$B219="","",Txn!$E219)</f>
        <v>0</v>
      </c>
      <c r="I426" s="40">
        <f>IF(Txn!$B219="",0,Txn!$Q219)</f>
        <v>0</v>
      </c>
      <c r="J426" s="40">
        <f>IF(Txn!$B219="",0,Txn!$R219)</f>
        <v>0</v>
      </c>
      <c r="K426" s="41">
        <f>IF($A426="","",IFERROR(VALUE(MID($A426,6,2)),""))</f>
        <v>0</v>
      </c>
      <c r="L426" s="39">
        <f>IF(Txn!$K219="","","طرف مقابل — "&amp;Txn!$K219)</f>
        <v>0</v>
      </c>
      <c r="N426" s="42">
        <f>IF($D426="",0,COUNTIF(BankAccts,$D426))</f>
        <v>0</v>
      </c>
    </row>
    <row r="427" spans="1:14">
      <c r="A427" s="38">
        <f>IF(Txn!$B220="","",Txn!$B220)</f>
        <v>0</v>
      </c>
      <c r="B427" s="38">
        <f>IF(Txn!$B220="","",Txn!$C220)</f>
        <v>0</v>
      </c>
      <c r="C427" s="39">
        <f>IF(Txn!$B220="","","تراکنش بانکی")</f>
        <v>0</v>
      </c>
      <c r="D427" s="38">
        <f>IF(Txn!$B220="","",IF(Txn!$X220="","",Txn!$X220))</f>
        <v>0</v>
      </c>
      <c r="E427" s="39">
        <f>IF($D427="","",IFERROR(VLOOKUP($D427,AcctTbl,2,0),""))</f>
        <v>0</v>
      </c>
      <c r="F427" s="39">
        <f>IF($D427="","",IFERROR(VLOOKUP($D427,AcctTbl,3,0),""))</f>
        <v>0</v>
      </c>
      <c r="G427" s="39">
        <f>IF(Txn!$B220="","",Txn!$D220)</f>
        <v>0</v>
      </c>
      <c r="H427" s="38">
        <f>IF(Txn!$B220="","",Txn!$E220)</f>
        <v>0</v>
      </c>
      <c r="I427" s="40">
        <f>IF(Txn!$B220="",0,Txn!$O220)</f>
        <v>0</v>
      </c>
      <c r="J427" s="40">
        <f>IF(Txn!$B220="",0,Txn!$P220)</f>
        <v>0</v>
      </c>
      <c r="K427" s="41">
        <f>IF($A427="","",IFERROR(VALUE(MID($A427,6,2)),""))</f>
        <v>0</v>
      </c>
      <c r="L427" s="39">
        <f>IF(Txn!$K220="","",Txn!$K220)</f>
        <v>0</v>
      </c>
      <c r="N427" s="42">
        <f>IF($D427="",0,COUNTIF(BankAccts,$D427))</f>
        <v>0</v>
      </c>
    </row>
    <row r="428" spans="1:14">
      <c r="A428" s="38">
        <f>IF(Txn!$B220="","",Txn!$B220)</f>
        <v>0</v>
      </c>
      <c r="B428" s="38">
        <f>IF(Txn!$B220="","",Txn!$C220)</f>
        <v>0</v>
      </c>
      <c r="C428" s="39">
        <f>IF(Txn!$B220="","","تراکنش بانکی")</f>
        <v>0</v>
      </c>
      <c r="D428" s="38">
        <f>IF(Txn!$B220="","",IF(IF(Txn!$U220="TRF",Txn!$Y220,Txn!$Z220)="","",IF(Txn!$U220="TRF",Txn!$Y220,Txn!$Z220)))</f>
        <v>0</v>
      </c>
      <c r="E428" s="39">
        <f>IF($D428="","",IFERROR(VLOOKUP($D428,AcctTbl,2,0),""))</f>
        <v>0</v>
      </c>
      <c r="F428" s="39">
        <f>IF($D428="","",IFERROR(VLOOKUP($D428,AcctTbl,3,0),""))</f>
        <v>0</v>
      </c>
      <c r="G428" s="39">
        <f>IF(Txn!$B220="","",Txn!$D220)</f>
        <v>0</v>
      </c>
      <c r="H428" s="38">
        <f>IF(Txn!$B220="","",Txn!$E220)</f>
        <v>0</v>
      </c>
      <c r="I428" s="40">
        <f>IF(Txn!$B220="",0,Txn!$Q220)</f>
        <v>0</v>
      </c>
      <c r="J428" s="40">
        <f>IF(Txn!$B220="",0,Txn!$R220)</f>
        <v>0</v>
      </c>
      <c r="K428" s="41">
        <f>IF($A428="","",IFERROR(VALUE(MID($A428,6,2)),""))</f>
        <v>0</v>
      </c>
      <c r="L428" s="39">
        <f>IF(Txn!$K220="","","طرف مقابل — "&amp;Txn!$K220)</f>
        <v>0</v>
      </c>
      <c r="N428" s="42">
        <f>IF($D428="",0,COUNTIF(BankAccts,$D428))</f>
        <v>0</v>
      </c>
    </row>
    <row r="429" spans="1:14">
      <c r="A429" s="38">
        <f>IF(Txn!$B221="","",Txn!$B221)</f>
        <v>0</v>
      </c>
      <c r="B429" s="38">
        <f>IF(Txn!$B221="","",Txn!$C221)</f>
        <v>0</v>
      </c>
      <c r="C429" s="39">
        <f>IF(Txn!$B221="","","تراکنش بانکی")</f>
        <v>0</v>
      </c>
      <c r="D429" s="38">
        <f>IF(Txn!$B221="","",IF(Txn!$X221="","",Txn!$X221))</f>
        <v>0</v>
      </c>
      <c r="E429" s="39">
        <f>IF($D429="","",IFERROR(VLOOKUP($D429,AcctTbl,2,0),""))</f>
        <v>0</v>
      </c>
      <c r="F429" s="39">
        <f>IF($D429="","",IFERROR(VLOOKUP($D429,AcctTbl,3,0),""))</f>
        <v>0</v>
      </c>
      <c r="G429" s="39">
        <f>IF(Txn!$B221="","",Txn!$D221)</f>
        <v>0</v>
      </c>
      <c r="H429" s="38">
        <f>IF(Txn!$B221="","",Txn!$E221)</f>
        <v>0</v>
      </c>
      <c r="I429" s="40">
        <f>IF(Txn!$B221="",0,Txn!$O221)</f>
        <v>0</v>
      </c>
      <c r="J429" s="40">
        <f>IF(Txn!$B221="",0,Txn!$P221)</f>
        <v>0</v>
      </c>
      <c r="K429" s="41">
        <f>IF($A429="","",IFERROR(VALUE(MID($A429,6,2)),""))</f>
        <v>0</v>
      </c>
      <c r="L429" s="39">
        <f>IF(Txn!$K221="","",Txn!$K221)</f>
        <v>0</v>
      </c>
      <c r="N429" s="42">
        <f>IF($D429="",0,COUNTIF(BankAccts,$D429))</f>
        <v>0</v>
      </c>
    </row>
    <row r="430" spans="1:14">
      <c r="A430" s="38">
        <f>IF(Txn!$B221="","",Txn!$B221)</f>
        <v>0</v>
      </c>
      <c r="B430" s="38">
        <f>IF(Txn!$B221="","",Txn!$C221)</f>
        <v>0</v>
      </c>
      <c r="C430" s="39">
        <f>IF(Txn!$B221="","","تراکنش بانکی")</f>
        <v>0</v>
      </c>
      <c r="D430" s="38">
        <f>IF(Txn!$B221="","",IF(IF(Txn!$U221="TRF",Txn!$Y221,Txn!$Z221)="","",IF(Txn!$U221="TRF",Txn!$Y221,Txn!$Z221)))</f>
        <v>0</v>
      </c>
      <c r="E430" s="39">
        <f>IF($D430="","",IFERROR(VLOOKUP($D430,AcctTbl,2,0),""))</f>
        <v>0</v>
      </c>
      <c r="F430" s="39">
        <f>IF($D430="","",IFERROR(VLOOKUP($D430,AcctTbl,3,0),""))</f>
        <v>0</v>
      </c>
      <c r="G430" s="39">
        <f>IF(Txn!$B221="","",Txn!$D221)</f>
        <v>0</v>
      </c>
      <c r="H430" s="38">
        <f>IF(Txn!$B221="","",Txn!$E221)</f>
        <v>0</v>
      </c>
      <c r="I430" s="40">
        <f>IF(Txn!$B221="",0,Txn!$Q221)</f>
        <v>0</v>
      </c>
      <c r="J430" s="40">
        <f>IF(Txn!$B221="",0,Txn!$R221)</f>
        <v>0</v>
      </c>
      <c r="K430" s="41">
        <f>IF($A430="","",IFERROR(VALUE(MID($A430,6,2)),""))</f>
        <v>0</v>
      </c>
      <c r="L430" s="39">
        <f>IF(Txn!$K221="","","طرف مقابل — "&amp;Txn!$K221)</f>
        <v>0</v>
      </c>
      <c r="N430" s="42">
        <f>IF($D430="",0,COUNTIF(BankAccts,$D430))</f>
        <v>0</v>
      </c>
    </row>
    <row r="431" spans="1:14">
      <c r="A431" s="38">
        <f>IF(Txn!$B222="","",Txn!$B222)</f>
        <v>0</v>
      </c>
      <c r="B431" s="38">
        <f>IF(Txn!$B222="","",Txn!$C222)</f>
        <v>0</v>
      </c>
      <c r="C431" s="39">
        <f>IF(Txn!$B222="","","تراکنش بانکی")</f>
        <v>0</v>
      </c>
      <c r="D431" s="38">
        <f>IF(Txn!$B222="","",IF(Txn!$X222="","",Txn!$X222))</f>
        <v>0</v>
      </c>
      <c r="E431" s="39">
        <f>IF($D431="","",IFERROR(VLOOKUP($D431,AcctTbl,2,0),""))</f>
        <v>0</v>
      </c>
      <c r="F431" s="39">
        <f>IF($D431="","",IFERROR(VLOOKUP($D431,AcctTbl,3,0),""))</f>
        <v>0</v>
      </c>
      <c r="G431" s="39">
        <f>IF(Txn!$B222="","",Txn!$D222)</f>
        <v>0</v>
      </c>
      <c r="H431" s="38">
        <f>IF(Txn!$B222="","",Txn!$E222)</f>
        <v>0</v>
      </c>
      <c r="I431" s="40">
        <f>IF(Txn!$B222="",0,Txn!$O222)</f>
        <v>0</v>
      </c>
      <c r="J431" s="40">
        <f>IF(Txn!$B222="",0,Txn!$P222)</f>
        <v>0</v>
      </c>
      <c r="K431" s="41">
        <f>IF($A431="","",IFERROR(VALUE(MID($A431,6,2)),""))</f>
        <v>0</v>
      </c>
      <c r="L431" s="39">
        <f>IF(Txn!$K222="","",Txn!$K222)</f>
        <v>0</v>
      </c>
      <c r="N431" s="42">
        <f>IF($D431="",0,COUNTIF(BankAccts,$D431))</f>
        <v>0</v>
      </c>
    </row>
    <row r="432" spans="1:14">
      <c r="A432" s="38">
        <f>IF(Txn!$B222="","",Txn!$B222)</f>
        <v>0</v>
      </c>
      <c r="B432" s="38">
        <f>IF(Txn!$B222="","",Txn!$C222)</f>
        <v>0</v>
      </c>
      <c r="C432" s="39">
        <f>IF(Txn!$B222="","","تراکنش بانکی")</f>
        <v>0</v>
      </c>
      <c r="D432" s="38">
        <f>IF(Txn!$B222="","",IF(IF(Txn!$U222="TRF",Txn!$Y222,Txn!$Z222)="","",IF(Txn!$U222="TRF",Txn!$Y222,Txn!$Z222)))</f>
        <v>0</v>
      </c>
      <c r="E432" s="39">
        <f>IF($D432="","",IFERROR(VLOOKUP($D432,AcctTbl,2,0),""))</f>
        <v>0</v>
      </c>
      <c r="F432" s="39">
        <f>IF($D432="","",IFERROR(VLOOKUP($D432,AcctTbl,3,0),""))</f>
        <v>0</v>
      </c>
      <c r="G432" s="39">
        <f>IF(Txn!$B222="","",Txn!$D222)</f>
        <v>0</v>
      </c>
      <c r="H432" s="38">
        <f>IF(Txn!$B222="","",Txn!$E222)</f>
        <v>0</v>
      </c>
      <c r="I432" s="40">
        <f>IF(Txn!$B222="",0,Txn!$Q222)</f>
        <v>0</v>
      </c>
      <c r="J432" s="40">
        <f>IF(Txn!$B222="",0,Txn!$R222)</f>
        <v>0</v>
      </c>
      <c r="K432" s="41">
        <f>IF($A432="","",IFERROR(VALUE(MID($A432,6,2)),""))</f>
        <v>0</v>
      </c>
      <c r="L432" s="39">
        <f>IF(Txn!$K222="","","طرف مقابل — "&amp;Txn!$K222)</f>
        <v>0</v>
      </c>
      <c r="N432" s="42">
        <f>IF($D432="",0,COUNTIF(BankAccts,$D432))</f>
        <v>0</v>
      </c>
    </row>
    <row r="433" spans="1:14">
      <c r="A433" s="38">
        <f>IF(Txn!$B223="","",Txn!$B223)</f>
        <v>0</v>
      </c>
      <c r="B433" s="38">
        <f>IF(Txn!$B223="","",Txn!$C223)</f>
        <v>0</v>
      </c>
      <c r="C433" s="39">
        <f>IF(Txn!$B223="","","تراکنش بانکی")</f>
        <v>0</v>
      </c>
      <c r="D433" s="38">
        <f>IF(Txn!$B223="","",IF(Txn!$X223="","",Txn!$X223))</f>
        <v>0</v>
      </c>
      <c r="E433" s="39">
        <f>IF($D433="","",IFERROR(VLOOKUP($D433,AcctTbl,2,0),""))</f>
        <v>0</v>
      </c>
      <c r="F433" s="39">
        <f>IF($D433="","",IFERROR(VLOOKUP($D433,AcctTbl,3,0),""))</f>
        <v>0</v>
      </c>
      <c r="G433" s="39">
        <f>IF(Txn!$B223="","",Txn!$D223)</f>
        <v>0</v>
      </c>
      <c r="H433" s="38">
        <f>IF(Txn!$B223="","",Txn!$E223)</f>
        <v>0</v>
      </c>
      <c r="I433" s="40">
        <f>IF(Txn!$B223="",0,Txn!$O223)</f>
        <v>0</v>
      </c>
      <c r="J433" s="40">
        <f>IF(Txn!$B223="",0,Txn!$P223)</f>
        <v>0</v>
      </c>
      <c r="K433" s="41">
        <f>IF($A433="","",IFERROR(VALUE(MID($A433,6,2)),""))</f>
        <v>0</v>
      </c>
      <c r="L433" s="39">
        <f>IF(Txn!$K223="","",Txn!$K223)</f>
        <v>0</v>
      </c>
      <c r="N433" s="42">
        <f>IF($D433="",0,COUNTIF(BankAccts,$D433))</f>
        <v>0</v>
      </c>
    </row>
    <row r="434" spans="1:14">
      <c r="A434" s="38">
        <f>IF(Txn!$B223="","",Txn!$B223)</f>
        <v>0</v>
      </c>
      <c r="B434" s="38">
        <f>IF(Txn!$B223="","",Txn!$C223)</f>
        <v>0</v>
      </c>
      <c r="C434" s="39">
        <f>IF(Txn!$B223="","","تراکنش بانکی")</f>
        <v>0</v>
      </c>
      <c r="D434" s="38">
        <f>IF(Txn!$B223="","",IF(IF(Txn!$U223="TRF",Txn!$Y223,Txn!$Z223)="","",IF(Txn!$U223="TRF",Txn!$Y223,Txn!$Z223)))</f>
        <v>0</v>
      </c>
      <c r="E434" s="39">
        <f>IF($D434="","",IFERROR(VLOOKUP($D434,AcctTbl,2,0),""))</f>
        <v>0</v>
      </c>
      <c r="F434" s="39">
        <f>IF($D434="","",IFERROR(VLOOKUP($D434,AcctTbl,3,0),""))</f>
        <v>0</v>
      </c>
      <c r="G434" s="39">
        <f>IF(Txn!$B223="","",Txn!$D223)</f>
        <v>0</v>
      </c>
      <c r="H434" s="38">
        <f>IF(Txn!$B223="","",Txn!$E223)</f>
        <v>0</v>
      </c>
      <c r="I434" s="40">
        <f>IF(Txn!$B223="",0,Txn!$Q223)</f>
        <v>0</v>
      </c>
      <c r="J434" s="40">
        <f>IF(Txn!$B223="",0,Txn!$R223)</f>
        <v>0</v>
      </c>
      <c r="K434" s="41">
        <f>IF($A434="","",IFERROR(VALUE(MID($A434,6,2)),""))</f>
        <v>0</v>
      </c>
      <c r="L434" s="39">
        <f>IF(Txn!$K223="","","طرف مقابل — "&amp;Txn!$K223)</f>
        <v>0</v>
      </c>
      <c r="N434" s="42">
        <f>IF($D434="",0,COUNTIF(BankAccts,$D434))</f>
        <v>0</v>
      </c>
    </row>
    <row r="435" spans="1:14">
      <c r="A435" s="38">
        <f>IF(Txn!$B224="","",Txn!$B224)</f>
        <v>0</v>
      </c>
      <c r="B435" s="38">
        <f>IF(Txn!$B224="","",Txn!$C224)</f>
        <v>0</v>
      </c>
      <c r="C435" s="39">
        <f>IF(Txn!$B224="","","تراکنش بانکی")</f>
        <v>0</v>
      </c>
      <c r="D435" s="38">
        <f>IF(Txn!$B224="","",IF(Txn!$X224="","",Txn!$X224))</f>
        <v>0</v>
      </c>
      <c r="E435" s="39">
        <f>IF($D435="","",IFERROR(VLOOKUP($D435,AcctTbl,2,0),""))</f>
        <v>0</v>
      </c>
      <c r="F435" s="39">
        <f>IF($D435="","",IFERROR(VLOOKUP($D435,AcctTbl,3,0),""))</f>
        <v>0</v>
      </c>
      <c r="G435" s="39">
        <f>IF(Txn!$B224="","",Txn!$D224)</f>
        <v>0</v>
      </c>
      <c r="H435" s="38">
        <f>IF(Txn!$B224="","",Txn!$E224)</f>
        <v>0</v>
      </c>
      <c r="I435" s="40">
        <f>IF(Txn!$B224="",0,Txn!$O224)</f>
        <v>0</v>
      </c>
      <c r="J435" s="40">
        <f>IF(Txn!$B224="",0,Txn!$P224)</f>
        <v>0</v>
      </c>
      <c r="K435" s="41">
        <f>IF($A435="","",IFERROR(VALUE(MID($A435,6,2)),""))</f>
        <v>0</v>
      </c>
      <c r="L435" s="39">
        <f>IF(Txn!$K224="","",Txn!$K224)</f>
        <v>0</v>
      </c>
      <c r="N435" s="42">
        <f>IF($D435="",0,COUNTIF(BankAccts,$D435))</f>
        <v>0</v>
      </c>
    </row>
    <row r="436" spans="1:14">
      <c r="A436" s="38">
        <f>IF(Txn!$B224="","",Txn!$B224)</f>
        <v>0</v>
      </c>
      <c r="B436" s="38">
        <f>IF(Txn!$B224="","",Txn!$C224)</f>
        <v>0</v>
      </c>
      <c r="C436" s="39">
        <f>IF(Txn!$B224="","","تراکنش بانکی")</f>
        <v>0</v>
      </c>
      <c r="D436" s="38">
        <f>IF(Txn!$B224="","",IF(IF(Txn!$U224="TRF",Txn!$Y224,Txn!$Z224)="","",IF(Txn!$U224="TRF",Txn!$Y224,Txn!$Z224)))</f>
        <v>0</v>
      </c>
      <c r="E436" s="39">
        <f>IF($D436="","",IFERROR(VLOOKUP($D436,AcctTbl,2,0),""))</f>
        <v>0</v>
      </c>
      <c r="F436" s="39">
        <f>IF($D436="","",IFERROR(VLOOKUP($D436,AcctTbl,3,0),""))</f>
        <v>0</v>
      </c>
      <c r="G436" s="39">
        <f>IF(Txn!$B224="","",Txn!$D224)</f>
        <v>0</v>
      </c>
      <c r="H436" s="38">
        <f>IF(Txn!$B224="","",Txn!$E224)</f>
        <v>0</v>
      </c>
      <c r="I436" s="40">
        <f>IF(Txn!$B224="",0,Txn!$Q224)</f>
        <v>0</v>
      </c>
      <c r="J436" s="40">
        <f>IF(Txn!$B224="",0,Txn!$R224)</f>
        <v>0</v>
      </c>
      <c r="K436" s="41">
        <f>IF($A436="","",IFERROR(VALUE(MID($A436,6,2)),""))</f>
        <v>0</v>
      </c>
      <c r="L436" s="39">
        <f>IF(Txn!$K224="","","طرف مقابل — "&amp;Txn!$K224)</f>
        <v>0</v>
      </c>
      <c r="N436" s="42">
        <f>IF($D436="",0,COUNTIF(BankAccts,$D436))</f>
        <v>0</v>
      </c>
    </row>
    <row r="437" spans="1:14">
      <c r="A437" s="38">
        <f>IF(Txn!$B225="","",Txn!$B225)</f>
        <v>0</v>
      </c>
      <c r="B437" s="38">
        <f>IF(Txn!$B225="","",Txn!$C225)</f>
        <v>0</v>
      </c>
      <c r="C437" s="39">
        <f>IF(Txn!$B225="","","تراکنش بانکی")</f>
        <v>0</v>
      </c>
      <c r="D437" s="38">
        <f>IF(Txn!$B225="","",IF(Txn!$X225="","",Txn!$X225))</f>
        <v>0</v>
      </c>
      <c r="E437" s="39">
        <f>IF($D437="","",IFERROR(VLOOKUP($D437,AcctTbl,2,0),""))</f>
        <v>0</v>
      </c>
      <c r="F437" s="39">
        <f>IF($D437="","",IFERROR(VLOOKUP($D437,AcctTbl,3,0),""))</f>
        <v>0</v>
      </c>
      <c r="G437" s="39">
        <f>IF(Txn!$B225="","",Txn!$D225)</f>
        <v>0</v>
      </c>
      <c r="H437" s="38">
        <f>IF(Txn!$B225="","",Txn!$E225)</f>
        <v>0</v>
      </c>
      <c r="I437" s="40">
        <f>IF(Txn!$B225="",0,Txn!$O225)</f>
        <v>0</v>
      </c>
      <c r="J437" s="40">
        <f>IF(Txn!$B225="",0,Txn!$P225)</f>
        <v>0</v>
      </c>
      <c r="K437" s="41">
        <f>IF($A437="","",IFERROR(VALUE(MID($A437,6,2)),""))</f>
        <v>0</v>
      </c>
      <c r="L437" s="39">
        <f>IF(Txn!$K225="","",Txn!$K225)</f>
        <v>0</v>
      </c>
      <c r="N437" s="42">
        <f>IF($D437="",0,COUNTIF(BankAccts,$D437))</f>
        <v>0</v>
      </c>
    </row>
    <row r="438" spans="1:14">
      <c r="A438" s="38">
        <f>IF(Txn!$B225="","",Txn!$B225)</f>
        <v>0</v>
      </c>
      <c r="B438" s="38">
        <f>IF(Txn!$B225="","",Txn!$C225)</f>
        <v>0</v>
      </c>
      <c r="C438" s="39">
        <f>IF(Txn!$B225="","","تراکنش بانکی")</f>
        <v>0</v>
      </c>
      <c r="D438" s="38">
        <f>IF(Txn!$B225="","",IF(IF(Txn!$U225="TRF",Txn!$Y225,Txn!$Z225)="","",IF(Txn!$U225="TRF",Txn!$Y225,Txn!$Z225)))</f>
        <v>0</v>
      </c>
      <c r="E438" s="39">
        <f>IF($D438="","",IFERROR(VLOOKUP($D438,AcctTbl,2,0),""))</f>
        <v>0</v>
      </c>
      <c r="F438" s="39">
        <f>IF($D438="","",IFERROR(VLOOKUP($D438,AcctTbl,3,0),""))</f>
        <v>0</v>
      </c>
      <c r="G438" s="39">
        <f>IF(Txn!$B225="","",Txn!$D225)</f>
        <v>0</v>
      </c>
      <c r="H438" s="38">
        <f>IF(Txn!$B225="","",Txn!$E225)</f>
        <v>0</v>
      </c>
      <c r="I438" s="40">
        <f>IF(Txn!$B225="",0,Txn!$Q225)</f>
        <v>0</v>
      </c>
      <c r="J438" s="40">
        <f>IF(Txn!$B225="",0,Txn!$R225)</f>
        <v>0</v>
      </c>
      <c r="K438" s="41">
        <f>IF($A438="","",IFERROR(VALUE(MID($A438,6,2)),""))</f>
        <v>0</v>
      </c>
      <c r="L438" s="39">
        <f>IF(Txn!$K225="","","طرف مقابل — "&amp;Txn!$K225)</f>
        <v>0</v>
      </c>
      <c r="N438" s="42">
        <f>IF($D438="",0,COUNTIF(BankAccts,$D438))</f>
        <v>0</v>
      </c>
    </row>
    <row r="439" spans="1:14">
      <c r="A439" s="38">
        <f>IF(Txn!$B226="","",Txn!$B226)</f>
        <v>0</v>
      </c>
      <c r="B439" s="38">
        <f>IF(Txn!$B226="","",Txn!$C226)</f>
        <v>0</v>
      </c>
      <c r="C439" s="39">
        <f>IF(Txn!$B226="","","تراکنش بانکی")</f>
        <v>0</v>
      </c>
      <c r="D439" s="38">
        <f>IF(Txn!$B226="","",IF(Txn!$X226="","",Txn!$X226))</f>
        <v>0</v>
      </c>
      <c r="E439" s="39">
        <f>IF($D439="","",IFERROR(VLOOKUP($D439,AcctTbl,2,0),""))</f>
        <v>0</v>
      </c>
      <c r="F439" s="39">
        <f>IF($D439="","",IFERROR(VLOOKUP($D439,AcctTbl,3,0),""))</f>
        <v>0</v>
      </c>
      <c r="G439" s="39">
        <f>IF(Txn!$B226="","",Txn!$D226)</f>
        <v>0</v>
      </c>
      <c r="H439" s="38">
        <f>IF(Txn!$B226="","",Txn!$E226)</f>
        <v>0</v>
      </c>
      <c r="I439" s="40">
        <f>IF(Txn!$B226="",0,Txn!$O226)</f>
        <v>0</v>
      </c>
      <c r="J439" s="40">
        <f>IF(Txn!$B226="",0,Txn!$P226)</f>
        <v>0</v>
      </c>
      <c r="K439" s="41">
        <f>IF($A439="","",IFERROR(VALUE(MID($A439,6,2)),""))</f>
        <v>0</v>
      </c>
      <c r="L439" s="39">
        <f>IF(Txn!$K226="","",Txn!$K226)</f>
        <v>0</v>
      </c>
      <c r="N439" s="42">
        <f>IF($D439="",0,COUNTIF(BankAccts,$D439))</f>
        <v>0</v>
      </c>
    </row>
    <row r="440" spans="1:14">
      <c r="A440" s="38">
        <f>IF(Txn!$B226="","",Txn!$B226)</f>
        <v>0</v>
      </c>
      <c r="B440" s="38">
        <f>IF(Txn!$B226="","",Txn!$C226)</f>
        <v>0</v>
      </c>
      <c r="C440" s="39">
        <f>IF(Txn!$B226="","","تراکنش بانکی")</f>
        <v>0</v>
      </c>
      <c r="D440" s="38">
        <f>IF(Txn!$B226="","",IF(IF(Txn!$U226="TRF",Txn!$Y226,Txn!$Z226)="","",IF(Txn!$U226="TRF",Txn!$Y226,Txn!$Z226)))</f>
        <v>0</v>
      </c>
      <c r="E440" s="39">
        <f>IF($D440="","",IFERROR(VLOOKUP($D440,AcctTbl,2,0),""))</f>
        <v>0</v>
      </c>
      <c r="F440" s="39">
        <f>IF($D440="","",IFERROR(VLOOKUP($D440,AcctTbl,3,0),""))</f>
        <v>0</v>
      </c>
      <c r="G440" s="39">
        <f>IF(Txn!$B226="","",Txn!$D226)</f>
        <v>0</v>
      </c>
      <c r="H440" s="38">
        <f>IF(Txn!$B226="","",Txn!$E226)</f>
        <v>0</v>
      </c>
      <c r="I440" s="40">
        <f>IF(Txn!$B226="",0,Txn!$Q226)</f>
        <v>0</v>
      </c>
      <c r="J440" s="40">
        <f>IF(Txn!$B226="",0,Txn!$R226)</f>
        <v>0</v>
      </c>
      <c r="K440" s="41">
        <f>IF($A440="","",IFERROR(VALUE(MID($A440,6,2)),""))</f>
        <v>0</v>
      </c>
      <c r="L440" s="39">
        <f>IF(Txn!$K226="","","طرف مقابل — "&amp;Txn!$K226)</f>
        <v>0</v>
      </c>
      <c r="N440" s="42">
        <f>IF($D440="",0,COUNTIF(BankAccts,$D440))</f>
        <v>0</v>
      </c>
    </row>
    <row r="441" spans="1:14">
      <c r="A441" s="38">
        <f>IF(Txn!$B227="","",Txn!$B227)</f>
        <v>0</v>
      </c>
      <c r="B441" s="38">
        <f>IF(Txn!$B227="","",Txn!$C227)</f>
        <v>0</v>
      </c>
      <c r="C441" s="39">
        <f>IF(Txn!$B227="","","تراکنش بانکی")</f>
        <v>0</v>
      </c>
      <c r="D441" s="38">
        <f>IF(Txn!$B227="","",IF(Txn!$X227="","",Txn!$X227))</f>
        <v>0</v>
      </c>
      <c r="E441" s="39">
        <f>IF($D441="","",IFERROR(VLOOKUP($D441,AcctTbl,2,0),""))</f>
        <v>0</v>
      </c>
      <c r="F441" s="39">
        <f>IF($D441="","",IFERROR(VLOOKUP($D441,AcctTbl,3,0),""))</f>
        <v>0</v>
      </c>
      <c r="G441" s="39">
        <f>IF(Txn!$B227="","",Txn!$D227)</f>
        <v>0</v>
      </c>
      <c r="H441" s="38">
        <f>IF(Txn!$B227="","",Txn!$E227)</f>
        <v>0</v>
      </c>
      <c r="I441" s="40">
        <f>IF(Txn!$B227="",0,Txn!$O227)</f>
        <v>0</v>
      </c>
      <c r="J441" s="40">
        <f>IF(Txn!$B227="",0,Txn!$P227)</f>
        <v>0</v>
      </c>
      <c r="K441" s="41">
        <f>IF($A441="","",IFERROR(VALUE(MID($A441,6,2)),""))</f>
        <v>0</v>
      </c>
      <c r="L441" s="39">
        <f>IF(Txn!$K227="","",Txn!$K227)</f>
        <v>0</v>
      </c>
      <c r="N441" s="42">
        <f>IF($D441="",0,COUNTIF(BankAccts,$D441))</f>
        <v>0</v>
      </c>
    </row>
    <row r="442" spans="1:14">
      <c r="A442" s="38">
        <f>IF(Txn!$B227="","",Txn!$B227)</f>
        <v>0</v>
      </c>
      <c r="B442" s="38">
        <f>IF(Txn!$B227="","",Txn!$C227)</f>
        <v>0</v>
      </c>
      <c r="C442" s="39">
        <f>IF(Txn!$B227="","","تراکنش بانکی")</f>
        <v>0</v>
      </c>
      <c r="D442" s="38">
        <f>IF(Txn!$B227="","",IF(IF(Txn!$U227="TRF",Txn!$Y227,Txn!$Z227)="","",IF(Txn!$U227="TRF",Txn!$Y227,Txn!$Z227)))</f>
        <v>0</v>
      </c>
      <c r="E442" s="39">
        <f>IF($D442="","",IFERROR(VLOOKUP($D442,AcctTbl,2,0),""))</f>
        <v>0</v>
      </c>
      <c r="F442" s="39">
        <f>IF($D442="","",IFERROR(VLOOKUP($D442,AcctTbl,3,0),""))</f>
        <v>0</v>
      </c>
      <c r="G442" s="39">
        <f>IF(Txn!$B227="","",Txn!$D227)</f>
        <v>0</v>
      </c>
      <c r="H442" s="38">
        <f>IF(Txn!$B227="","",Txn!$E227)</f>
        <v>0</v>
      </c>
      <c r="I442" s="40">
        <f>IF(Txn!$B227="",0,Txn!$Q227)</f>
        <v>0</v>
      </c>
      <c r="J442" s="40">
        <f>IF(Txn!$B227="",0,Txn!$R227)</f>
        <v>0</v>
      </c>
      <c r="K442" s="41">
        <f>IF($A442="","",IFERROR(VALUE(MID($A442,6,2)),""))</f>
        <v>0</v>
      </c>
      <c r="L442" s="39">
        <f>IF(Txn!$K227="","","طرف مقابل — "&amp;Txn!$K227)</f>
        <v>0</v>
      </c>
      <c r="N442" s="42">
        <f>IF($D442="",0,COUNTIF(BankAccts,$D442))</f>
        <v>0</v>
      </c>
    </row>
    <row r="443" spans="1:14">
      <c r="A443" s="38">
        <f>IF(Txn!$B228="","",Txn!$B228)</f>
        <v>0</v>
      </c>
      <c r="B443" s="38">
        <f>IF(Txn!$B228="","",Txn!$C228)</f>
        <v>0</v>
      </c>
      <c r="C443" s="39">
        <f>IF(Txn!$B228="","","تراکنش بانکی")</f>
        <v>0</v>
      </c>
      <c r="D443" s="38">
        <f>IF(Txn!$B228="","",IF(Txn!$X228="","",Txn!$X228))</f>
        <v>0</v>
      </c>
      <c r="E443" s="39">
        <f>IF($D443="","",IFERROR(VLOOKUP($D443,AcctTbl,2,0),""))</f>
        <v>0</v>
      </c>
      <c r="F443" s="39">
        <f>IF($D443="","",IFERROR(VLOOKUP($D443,AcctTbl,3,0),""))</f>
        <v>0</v>
      </c>
      <c r="G443" s="39">
        <f>IF(Txn!$B228="","",Txn!$D228)</f>
        <v>0</v>
      </c>
      <c r="H443" s="38">
        <f>IF(Txn!$B228="","",Txn!$E228)</f>
        <v>0</v>
      </c>
      <c r="I443" s="40">
        <f>IF(Txn!$B228="",0,Txn!$O228)</f>
        <v>0</v>
      </c>
      <c r="J443" s="40">
        <f>IF(Txn!$B228="",0,Txn!$P228)</f>
        <v>0</v>
      </c>
      <c r="K443" s="41">
        <f>IF($A443="","",IFERROR(VALUE(MID($A443,6,2)),""))</f>
        <v>0</v>
      </c>
      <c r="L443" s="39">
        <f>IF(Txn!$K228="","",Txn!$K228)</f>
        <v>0</v>
      </c>
      <c r="N443" s="42">
        <f>IF($D443="",0,COUNTIF(BankAccts,$D443))</f>
        <v>0</v>
      </c>
    </row>
    <row r="444" spans="1:14">
      <c r="A444" s="38">
        <f>IF(Txn!$B228="","",Txn!$B228)</f>
        <v>0</v>
      </c>
      <c r="B444" s="38">
        <f>IF(Txn!$B228="","",Txn!$C228)</f>
        <v>0</v>
      </c>
      <c r="C444" s="39">
        <f>IF(Txn!$B228="","","تراکنش بانکی")</f>
        <v>0</v>
      </c>
      <c r="D444" s="38">
        <f>IF(Txn!$B228="","",IF(IF(Txn!$U228="TRF",Txn!$Y228,Txn!$Z228)="","",IF(Txn!$U228="TRF",Txn!$Y228,Txn!$Z228)))</f>
        <v>0</v>
      </c>
      <c r="E444" s="39">
        <f>IF($D444="","",IFERROR(VLOOKUP($D444,AcctTbl,2,0),""))</f>
        <v>0</v>
      </c>
      <c r="F444" s="39">
        <f>IF($D444="","",IFERROR(VLOOKUP($D444,AcctTbl,3,0),""))</f>
        <v>0</v>
      </c>
      <c r="G444" s="39">
        <f>IF(Txn!$B228="","",Txn!$D228)</f>
        <v>0</v>
      </c>
      <c r="H444" s="38">
        <f>IF(Txn!$B228="","",Txn!$E228)</f>
        <v>0</v>
      </c>
      <c r="I444" s="40">
        <f>IF(Txn!$B228="",0,Txn!$Q228)</f>
        <v>0</v>
      </c>
      <c r="J444" s="40">
        <f>IF(Txn!$B228="",0,Txn!$R228)</f>
        <v>0</v>
      </c>
      <c r="K444" s="41">
        <f>IF($A444="","",IFERROR(VALUE(MID($A444,6,2)),""))</f>
        <v>0</v>
      </c>
      <c r="L444" s="39">
        <f>IF(Txn!$K228="","","طرف مقابل — "&amp;Txn!$K228)</f>
        <v>0</v>
      </c>
      <c r="N444" s="42">
        <f>IF($D444="",0,COUNTIF(BankAccts,$D444))</f>
        <v>0</v>
      </c>
    </row>
    <row r="445" spans="1:14">
      <c r="A445" s="38">
        <f>IF(Txn!$B229="","",Txn!$B229)</f>
        <v>0</v>
      </c>
      <c r="B445" s="38">
        <f>IF(Txn!$B229="","",Txn!$C229)</f>
        <v>0</v>
      </c>
      <c r="C445" s="39">
        <f>IF(Txn!$B229="","","تراکنش بانکی")</f>
        <v>0</v>
      </c>
      <c r="D445" s="38">
        <f>IF(Txn!$B229="","",IF(Txn!$X229="","",Txn!$X229))</f>
        <v>0</v>
      </c>
      <c r="E445" s="39">
        <f>IF($D445="","",IFERROR(VLOOKUP($D445,AcctTbl,2,0),""))</f>
        <v>0</v>
      </c>
      <c r="F445" s="39">
        <f>IF($D445="","",IFERROR(VLOOKUP($D445,AcctTbl,3,0),""))</f>
        <v>0</v>
      </c>
      <c r="G445" s="39">
        <f>IF(Txn!$B229="","",Txn!$D229)</f>
        <v>0</v>
      </c>
      <c r="H445" s="38">
        <f>IF(Txn!$B229="","",Txn!$E229)</f>
        <v>0</v>
      </c>
      <c r="I445" s="40">
        <f>IF(Txn!$B229="",0,Txn!$O229)</f>
        <v>0</v>
      </c>
      <c r="J445" s="40">
        <f>IF(Txn!$B229="",0,Txn!$P229)</f>
        <v>0</v>
      </c>
      <c r="K445" s="41">
        <f>IF($A445="","",IFERROR(VALUE(MID($A445,6,2)),""))</f>
        <v>0</v>
      </c>
      <c r="L445" s="39">
        <f>IF(Txn!$K229="","",Txn!$K229)</f>
        <v>0</v>
      </c>
      <c r="N445" s="42">
        <f>IF($D445="",0,COUNTIF(BankAccts,$D445))</f>
        <v>0</v>
      </c>
    </row>
    <row r="446" spans="1:14">
      <c r="A446" s="38">
        <f>IF(Txn!$B229="","",Txn!$B229)</f>
        <v>0</v>
      </c>
      <c r="B446" s="38">
        <f>IF(Txn!$B229="","",Txn!$C229)</f>
        <v>0</v>
      </c>
      <c r="C446" s="39">
        <f>IF(Txn!$B229="","","تراکنش بانکی")</f>
        <v>0</v>
      </c>
      <c r="D446" s="38">
        <f>IF(Txn!$B229="","",IF(IF(Txn!$U229="TRF",Txn!$Y229,Txn!$Z229)="","",IF(Txn!$U229="TRF",Txn!$Y229,Txn!$Z229)))</f>
        <v>0</v>
      </c>
      <c r="E446" s="39">
        <f>IF($D446="","",IFERROR(VLOOKUP($D446,AcctTbl,2,0),""))</f>
        <v>0</v>
      </c>
      <c r="F446" s="39">
        <f>IF($D446="","",IFERROR(VLOOKUP($D446,AcctTbl,3,0),""))</f>
        <v>0</v>
      </c>
      <c r="G446" s="39">
        <f>IF(Txn!$B229="","",Txn!$D229)</f>
        <v>0</v>
      </c>
      <c r="H446" s="38">
        <f>IF(Txn!$B229="","",Txn!$E229)</f>
        <v>0</v>
      </c>
      <c r="I446" s="40">
        <f>IF(Txn!$B229="",0,Txn!$Q229)</f>
        <v>0</v>
      </c>
      <c r="J446" s="40">
        <f>IF(Txn!$B229="",0,Txn!$R229)</f>
        <v>0</v>
      </c>
      <c r="K446" s="41">
        <f>IF($A446="","",IFERROR(VALUE(MID($A446,6,2)),""))</f>
        <v>0</v>
      </c>
      <c r="L446" s="39">
        <f>IF(Txn!$K229="","","طرف مقابل — "&amp;Txn!$K229)</f>
        <v>0</v>
      </c>
      <c r="N446" s="42">
        <f>IF($D446="",0,COUNTIF(BankAccts,$D446))</f>
        <v>0</v>
      </c>
    </row>
    <row r="447" spans="1:14">
      <c r="A447" s="38">
        <f>IF(Txn!$B230="","",Txn!$B230)</f>
        <v>0</v>
      </c>
      <c r="B447" s="38">
        <f>IF(Txn!$B230="","",Txn!$C230)</f>
        <v>0</v>
      </c>
      <c r="C447" s="39">
        <f>IF(Txn!$B230="","","تراکنش بانکی")</f>
        <v>0</v>
      </c>
      <c r="D447" s="38">
        <f>IF(Txn!$B230="","",IF(Txn!$X230="","",Txn!$X230))</f>
        <v>0</v>
      </c>
      <c r="E447" s="39">
        <f>IF($D447="","",IFERROR(VLOOKUP($D447,AcctTbl,2,0),""))</f>
        <v>0</v>
      </c>
      <c r="F447" s="39">
        <f>IF($D447="","",IFERROR(VLOOKUP($D447,AcctTbl,3,0),""))</f>
        <v>0</v>
      </c>
      <c r="G447" s="39">
        <f>IF(Txn!$B230="","",Txn!$D230)</f>
        <v>0</v>
      </c>
      <c r="H447" s="38">
        <f>IF(Txn!$B230="","",Txn!$E230)</f>
        <v>0</v>
      </c>
      <c r="I447" s="40">
        <f>IF(Txn!$B230="",0,Txn!$O230)</f>
        <v>0</v>
      </c>
      <c r="J447" s="40">
        <f>IF(Txn!$B230="",0,Txn!$P230)</f>
        <v>0</v>
      </c>
      <c r="K447" s="41">
        <f>IF($A447="","",IFERROR(VALUE(MID($A447,6,2)),""))</f>
        <v>0</v>
      </c>
      <c r="L447" s="39">
        <f>IF(Txn!$K230="","",Txn!$K230)</f>
        <v>0</v>
      </c>
      <c r="N447" s="42">
        <f>IF($D447="",0,COUNTIF(BankAccts,$D447))</f>
        <v>0</v>
      </c>
    </row>
    <row r="448" spans="1:14">
      <c r="A448" s="38">
        <f>IF(Txn!$B230="","",Txn!$B230)</f>
        <v>0</v>
      </c>
      <c r="B448" s="38">
        <f>IF(Txn!$B230="","",Txn!$C230)</f>
        <v>0</v>
      </c>
      <c r="C448" s="39">
        <f>IF(Txn!$B230="","","تراکنش بانکی")</f>
        <v>0</v>
      </c>
      <c r="D448" s="38">
        <f>IF(Txn!$B230="","",IF(IF(Txn!$U230="TRF",Txn!$Y230,Txn!$Z230)="","",IF(Txn!$U230="TRF",Txn!$Y230,Txn!$Z230)))</f>
        <v>0</v>
      </c>
      <c r="E448" s="39">
        <f>IF($D448="","",IFERROR(VLOOKUP($D448,AcctTbl,2,0),""))</f>
        <v>0</v>
      </c>
      <c r="F448" s="39">
        <f>IF($D448="","",IFERROR(VLOOKUP($D448,AcctTbl,3,0),""))</f>
        <v>0</v>
      </c>
      <c r="G448" s="39">
        <f>IF(Txn!$B230="","",Txn!$D230)</f>
        <v>0</v>
      </c>
      <c r="H448" s="38">
        <f>IF(Txn!$B230="","",Txn!$E230)</f>
        <v>0</v>
      </c>
      <c r="I448" s="40">
        <f>IF(Txn!$B230="",0,Txn!$Q230)</f>
        <v>0</v>
      </c>
      <c r="J448" s="40">
        <f>IF(Txn!$B230="",0,Txn!$R230)</f>
        <v>0</v>
      </c>
      <c r="K448" s="41">
        <f>IF($A448="","",IFERROR(VALUE(MID($A448,6,2)),""))</f>
        <v>0</v>
      </c>
      <c r="L448" s="39">
        <f>IF(Txn!$K230="","","طرف مقابل — "&amp;Txn!$K230)</f>
        <v>0</v>
      </c>
      <c r="N448" s="42">
        <f>IF($D448="",0,COUNTIF(BankAccts,$D448))</f>
        <v>0</v>
      </c>
    </row>
    <row r="449" spans="1:14">
      <c r="A449" s="38">
        <f>IF(Txn!$B231="","",Txn!$B231)</f>
        <v>0</v>
      </c>
      <c r="B449" s="38">
        <f>IF(Txn!$B231="","",Txn!$C231)</f>
        <v>0</v>
      </c>
      <c r="C449" s="39">
        <f>IF(Txn!$B231="","","تراکنش بانکی")</f>
        <v>0</v>
      </c>
      <c r="D449" s="38">
        <f>IF(Txn!$B231="","",IF(Txn!$X231="","",Txn!$X231))</f>
        <v>0</v>
      </c>
      <c r="E449" s="39">
        <f>IF($D449="","",IFERROR(VLOOKUP($D449,AcctTbl,2,0),""))</f>
        <v>0</v>
      </c>
      <c r="F449" s="39">
        <f>IF($D449="","",IFERROR(VLOOKUP($D449,AcctTbl,3,0),""))</f>
        <v>0</v>
      </c>
      <c r="G449" s="39">
        <f>IF(Txn!$B231="","",Txn!$D231)</f>
        <v>0</v>
      </c>
      <c r="H449" s="38">
        <f>IF(Txn!$B231="","",Txn!$E231)</f>
        <v>0</v>
      </c>
      <c r="I449" s="40">
        <f>IF(Txn!$B231="",0,Txn!$O231)</f>
        <v>0</v>
      </c>
      <c r="J449" s="40">
        <f>IF(Txn!$B231="",0,Txn!$P231)</f>
        <v>0</v>
      </c>
      <c r="K449" s="41">
        <f>IF($A449="","",IFERROR(VALUE(MID($A449,6,2)),""))</f>
        <v>0</v>
      </c>
      <c r="L449" s="39">
        <f>IF(Txn!$K231="","",Txn!$K231)</f>
        <v>0</v>
      </c>
      <c r="N449" s="42">
        <f>IF($D449="",0,COUNTIF(BankAccts,$D449))</f>
        <v>0</v>
      </c>
    </row>
    <row r="450" spans="1:14">
      <c r="A450" s="38">
        <f>IF(Txn!$B231="","",Txn!$B231)</f>
        <v>0</v>
      </c>
      <c r="B450" s="38">
        <f>IF(Txn!$B231="","",Txn!$C231)</f>
        <v>0</v>
      </c>
      <c r="C450" s="39">
        <f>IF(Txn!$B231="","","تراکنش بانکی")</f>
        <v>0</v>
      </c>
      <c r="D450" s="38">
        <f>IF(Txn!$B231="","",IF(IF(Txn!$U231="TRF",Txn!$Y231,Txn!$Z231)="","",IF(Txn!$U231="TRF",Txn!$Y231,Txn!$Z231)))</f>
        <v>0</v>
      </c>
      <c r="E450" s="39">
        <f>IF($D450="","",IFERROR(VLOOKUP($D450,AcctTbl,2,0),""))</f>
        <v>0</v>
      </c>
      <c r="F450" s="39">
        <f>IF($D450="","",IFERROR(VLOOKUP($D450,AcctTbl,3,0),""))</f>
        <v>0</v>
      </c>
      <c r="G450" s="39">
        <f>IF(Txn!$B231="","",Txn!$D231)</f>
        <v>0</v>
      </c>
      <c r="H450" s="38">
        <f>IF(Txn!$B231="","",Txn!$E231)</f>
        <v>0</v>
      </c>
      <c r="I450" s="40">
        <f>IF(Txn!$B231="",0,Txn!$Q231)</f>
        <v>0</v>
      </c>
      <c r="J450" s="40">
        <f>IF(Txn!$B231="",0,Txn!$R231)</f>
        <v>0</v>
      </c>
      <c r="K450" s="41">
        <f>IF($A450="","",IFERROR(VALUE(MID($A450,6,2)),""))</f>
        <v>0</v>
      </c>
      <c r="L450" s="39">
        <f>IF(Txn!$K231="","","طرف مقابل — "&amp;Txn!$K231)</f>
        <v>0</v>
      </c>
      <c r="N450" s="42">
        <f>IF($D450="",0,COUNTIF(BankAccts,$D450))</f>
        <v>0</v>
      </c>
    </row>
    <row r="451" spans="1:14">
      <c r="A451" s="38">
        <f>IF(Txn!$B232="","",Txn!$B232)</f>
        <v>0</v>
      </c>
      <c r="B451" s="38">
        <f>IF(Txn!$B232="","",Txn!$C232)</f>
        <v>0</v>
      </c>
      <c r="C451" s="39">
        <f>IF(Txn!$B232="","","تراکنش بانکی")</f>
        <v>0</v>
      </c>
      <c r="D451" s="38">
        <f>IF(Txn!$B232="","",IF(Txn!$X232="","",Txn!$X232))</f>
        <v>0</v>
      </c>
      <c r="E451" s="39">
        <f>IF($D451="","",IFERROR(VLOOKUP($D451,AcctTbl,2,0),""))</f>
        <v>0</v>
      </c>
      <c r="F451" s="39">
        <f>IF($D451="","",IFERROR(VLOOKUP($D451,AcctTbl,3,0),""))</f>
        <v>0</v>
      </c>
      <c r="G451" s="39">
        <f>IF(Txn!$B232="","",Txn!$D232)</f>
        <v>0</v>
      </c>
      <c r="H451" s="38">
        <f>IF(Txn!$B232="","",Txn!$E232)</f>
        <v>0</v>
      </c>
      <c r="I451" s="40">
        <f>IF(Txn!$B232="",0,Txn!$O232)</f>
        <v>0</v>
      </c>
      <c r="J451" s="40">
        <f>IF(Txn!$B232="",0,Txn!$P232)</f>
        <v>0</v>
      </c>
      <c r="K451" s="41">
        <f>IF($A451="","",IFERROR(VALUE(MID($A451,6,2)),""))</f>
        <v>0</v>
      </c>
      <c r="L451" s="39">
        <f>IF(Txn!$K232="","",Txn!$K232)</f>
        <v>0</v>
      </c>
      <c r="N451" s="42">
        <f>IF($D451="",0,COUNTIF(BankAccts,$D451))</f>
        <v>0</v>
      </c>
    </row>
    <row r="452" spans="1:14">
      <c r="A452" s="38">
        <f>IF(Txn!$B232="","",Txn!$B232)</f>
        <v>0</v>
      </c>
      <c r="B452" s="38">
        <f>IF(Txn!$B232="","",Txn!$C232)</f>
        <v>0</v>
      </c>
      <c r="C452" s="39">
        <f>IF(Txn!$B232="","","تراکنش بانکی")</f>
        <v>0</v>
      </c>
      <c r="D452" s="38">
        <f>IF(Txn!$B232="","",IF(IF(Txn!$U232="TRF",Txn!$Y232,Txn!$Z232)="","",IF(Txn!$U232="TRF",Txn!$Y232,Txn!$Z232)))</f>
        <v>0</v>
      </c>
      <c r="E452" s="39">
        <f>IF($D452="","",IFERROR(VLOOKUP($D452,AcctTbl,2,0),""))</f>
        <v>0</v>
      </c>
      <c r="F452" s="39">
        <f>IF($D452="","",IFERROR(VLOOKUP($D452,AcctTbl,3,0),""))</f>
        <v>0</v>
      </c>
      <c r="G452" s="39">
        <f>IF(Txn!$B232="","",Txn!$D232)</f>
        <v>0</v>
      </c>
      <c r="H452" s="38">
        <f>IF(Txn!$B232="","",Txn!$E232)</f>
        <v>0</v>
      </c>
      <c r="I452" s="40">
        <f>IF(Txn!$B232="",0,Txn!$Q232)</f>
        <v>0</v>
      </c>
      <c r="J452" s="40">
        <f>IF(Txn!$B232="",0,Txn!$R232)</f>
        <v>0</v>
      </c>
      <c r="K452" s="41">
        <f>IF($A452="","",IFERROR(VALUE(MID($A452,6,2)),""))</f>
        <v>0</v>
      </c>
      <c r="L452" s="39">
        <f>IF(Txn!$K232="","","طرف مقابل — "&amp;Txn!$K232)</f>
        <v>0</v>
      </c>
      <c r="N452" s="42">
        <f>IF($D452="",0,COUNTIF(BankAccts,$D452))</f>
        <v>0</v>
      </c>
    </row>
    <row r="453" spans="1:14">
      <c r="A453" s="38">
        <f>IF(Txn!$B233="","",Txn!$B233)</f>
        <v>0</v>
      </c>
      <c r="B453" s="38">
        <f>IF(Txn!$B233="","",Txn!$C233)</f>
        <v>0</v>
      </c>
      <c r="C453" s="39">
        <f>IF(Txn!$B233="","","تراکنش بانکی")</f>
        <v>0</v>
      </c>
      <c r="D453" s="38">
        <f>IF(Txn!$B233="","",IF(Txn!$X233="","",Txn!$X233))</f>
        <v>0</v>
      </c>
      <c r="E453" s="39">
        <f>IF($D453="","",IFERROR(VLOOKUP($D453,AcctTbl,2,0),""))</f>
        <v>0</v>
      </c>
      <c r="F453" s="39">
        <f>IF($D453="","",IFERROR(VLOOKUP($D453,AcctTbl,3,0),""))</f>
        <v>0</v>
      </c>
      <c r="G453" s="39">
        <f>IF(Txn!$B233="","",Txn!$D233)</f>
        <v>0</v>
      </c>
      <c r="H453" s="38">
        <f>IF(Txn!$B233="","",Txn!$E233)</f>
        <v>0</v>
      </c>
      <c r="I453" s="40">
        <f>IF(Txn!$B233="",0,Txn!$O233)</f>
        <v>0</v>
      </c>
      <c r="J453" s="40">
        <f>IF(Txn!$B233="",0,Txn!$P233)</f>
        <v>0</v>
      </c>
      <c r="K453" s="41">
        <f>IF($A453="","",IFERROR(VALUE(MID($A453,6,2)),""))</f>
        <v>0</v>
      </c>
      <c r="L453" s="39">
        <f>IF(Txn!$K233="","",Txn!$K233)</f>
        <v>0</v>
      </c>
      <c r="N453" s="42">
        <f>IF($D453="",0,COUNTIF(BankAccts,$D453))</f>
        <v>0</v>
      </c>
    </row>
    <row r="454" spans="1:14">
      <c r="A454" s="38">
        <f>IF(Txn!$B233="","",Txn!$B233)</f>
        <v>0</v>
      </c>
      <c r="B454" s="38">
        <f>IF(Txn!$B233="","",Txn!$C233)</f>
        <v>0</v>
      </c>
      <c r="C454" s="39">
        <f>IF(Txn!$B233="","","تراکنش بانکی")</f>
        <v>0</v>
      </c>
      <c r="D454" s="38">
        <f>IF(Txn!$B233="","",IF(IF(Txn!$U233="TRF",Txn!$Y233,Txn!$Z233)="","",IF(Txn!$U233="TRF",Txn!$Y233,Txn!$Z233)))</f>
        <v>0</v>
      </c>
      <c r="E454" s="39">
        <f>IF($D454="","",IFERROR(VLOOKUP($D454,AcctTbl,2,0),""))</f>
        <v>0</v>
      </c>
      <c r="F454" s="39">
        <f>IF($D454="","",IFERROR(VLOOKUP($D454,AcctTbl,3,0),""))</f>
        <v>0</v>
      </c>
      <c r="G454" s="39">
        <f>IF(Txn!$B233="","",Txn!$D233)</f>
        <v>0</v>
      </c>
      <c r="H454" s="38">
        <f>IF(Txn!$B233="","",Txn!$E233)</f>
        <v>0</v>
      </c>
      <c r="I454" s="40">
        <f>IF(Txn!$B233="",0,Txn!$Q233)</f>
        <v>0</v>
      </c>
      <c r="J454" s="40">
        <f>IF(Txn!$B233="",0,Txn!$R233)</f>
        <v>0</v>
      </c>
      <c r="K454" s="41">
        <f>IF($A454="","",IFERROR(VALUE(MID($A454,6,2)),""))</f>
        <v>0</v>
      </c>
      <c r="L454" s="39">
        <f>IF(Txn!$K233="","","طرف مقابل — "&amp;Txn!$K233)</f>
        <v>0</v>
      </c>
      <c r="N454" s="42">
        <f>IF($D454="",0,COUNTIF(BankAccts,$D454))</f>
        <v>0</v>
      </c>
    </row>
    <row r="455" spans="1:14">
      <c r="A455" s="38">
        <f>IF(Txn!$B234="","",Txn!$B234)</f>
        <v>0</v>
      </c>
      <c r="B455" s="38">
        <f>IF(Txn!$B234="","",Txn!$C234)</f>
        <v>0</v>
      </c>
      <c r="C455" s="39">
        <f>IF(Txn!$B234="","","تراکنش بانکی")</f>
        <v>0</v>
      </c>
      <c r="D455" s="38">
        <f>IF(Txn!$B234="","",IF(Txn!$X234="","",Txn!$X234))</f>
        <v>0</v>
      </c>
      <c r="E455" s="39">
        <f>IF($D455="","",IFERROR(VLOOKUP($D455,AcctTbl,2,0),""))</f>
        <v>0</v>
      </c>
      <c r="F455" s="39">
        <f>IF($D455="","",IFERROR(VLOOKUP($D455,AcctTbl,3,0),""))</f>
        <v>0</v>
      </c>
      <c r="G455" s="39">
        <f>IF(Txn!$B234="","",Txn!$D234)</f>
        <v>0</v>
      </c>
      <c r="H455" s="38">
        <f>IF(Txn!$B234="","",Txn!$E234)</f>
        <v>0</v>
      </c>
      <c r="I455" s="40">
        <f>IF(Txn!$B234="",0,Txn!$O234)</f>
        <v>0</v>
      </c>
      <c r="J455" s="40">
        <f>IF(Txn!$B234="",0,Txn!$P234)</f>
        <v>0</v>
      </c>
      <c r="K455" s="41">
        <f>IF($A455="","",IFERROR(VALUE(MID($A455,6,2)),""))</f>
        <v>0</v>
      </c>
      <c r="L455" s="39">
        <f>IF(Txn!$K234="","",Txn!$K234)</f>
        <v>0</v>
      </c>
      <c r="N455" s="42">
        <f>IF($D455="",0,COUNTIF(BankAccts,$D455))</f>
        <v>0</v>
      </c>
    </row>
    <row r="456" spans="1:14">
      <c r="A456" s="38">
        <f>IF(Txn!$B234="","",Txn!$B234)</f>
        <v>0</v>
      </c>
      <c r="B456" s="38">
        <f>IF(Txn!$B234="","",Txn!$C234)</f>
        <v>0</v>
      </c>
      <c r="C456" s="39">
        <f>IF(Txn!$B234="","","تراکنش بانکی")</f>
        <v>0</v>
      </c>
      <c r="D456" s="38">
        <f>IF(Txn!$B234="","",IF(IF(Txn!$U234="TRF",Txn!$Y234,Txn!$Z234)="","",IF(Txn!$U234="TRF",Txn!$Y234,Txn!$Z234)))</f>
        <v>0</v>
      </c>
      <c r="E456" s="39">
        <f>IF($D456="","",IFERROR(VLOOKUP($D456,AcctTbl,2,0),""))</f>
        <v>0</v>
      </c>
      <c r="F456" s="39">
        <f>IF($D456="","",IFERROR(VLOOKUP($D456,AcctTbl,3,0),""))</f>
        <v>0</v>
      </c>
      <c r="G456" s="39">
        <f>IF(Txn!$B234="","",Txn!$D234)</f>
        <v>0</v>
      </c>
      <c r="H456" s="38">
        <f>IF(Txn!$B234="","",Txn!$E234)</f>
        <v>0</v>
      </c>
      <c r="I456" s="40">
        <f>IF(Txn!$B234="",0,Txn!$Q234)</f>
        <v>0</v>
      </c>
      <c r="J456" s="40">
        <f>IF(Txn!$B234="",0,Txn!$R234)</f>
        <v>0</v>
      </c>
      <c r="K456" s="41">
        <f>IF($A456="","",IFERROR(VALUE(MID($A456,6,2)),""))</f>
        <v>0</v>
      </c>
      <c r="L456" s="39">
        <f>IF(Txn!$K234="","","طرف مقابل — "&amp;Txn!$K234)</f>
        <v>0</v>
      </c>
      <c r="N456" s="42">
        <f>IF($D456="",0,COUNTIF(BankAccts,$D456))</f>
        <v>0</v>
      </c>
    </row>
    <row r="457" spans="1:14">
      <c r="A457" s="38">
        <f>IF(Txn!$B235="","",Txn!$B235)</f>
        <v>0</v>
      </c>
      <c r="B457" s="38">
        <f>IF(Txn!$B235="","",Txn!$C235)</f>
        <v>0</v>
      </c>
      <c r="C457" s="39">
        <f>IF(Txn!$B235="","","تراکنش بانکی")</f>
        <v>0</v>
      </c>
      <c r="D457" s="38">
        <f>IF(Txn!$B235="","",IF(Txn!$X235="","",Txn!$X235))</f>
        <v>0</v>
      </c>
      <c r="E457" s="39">
        <f>IF($D457="","",IFERROR(VLOOKUP($D457,AcctTbl,2,0),""))</f>
        <v>0</v>
      </c>
      <c r="F457" s="39">
        <f>IF($D457="","",IFERROR(VLOOKUP($D457,AcctTbl,3,0),""))</f>
        <v>0</v>
      </c>
      <c r="G457" s="39">
        <f>IF(Txn!$B235="","",Txn!$D235)</f>
        <v>0</v>
      </c>
      <c r="H457" s="38">
        <f>IF(Txn!$B235="","",Txn!$E235)</f>
        <v>0</v>
      </c>
      <c r="I457" s="40">
        <f>IF(Txn!$B235="",0,Txn!$O235)</f>
        <v>0</v>
      </c>
      <c r="J457" s="40">
        <f>IF(Txn!$B235="",0,Txn!$P235)</f>
        <v>0</v>
      </c>
      <c r="K457" s="41">
        <f>IF($A457="","",IFERROR(VALUE(MID($A457,6,2)),""))</f>
        <v>0</v>
      </c>
      <c r="L457" s="39">
        <f>IF(Txn!$K235="","",Txn!$K235)</f>
        <v>0</v>
      </c>
      <c r="N457" s="42">
        <f>IF($D457="",0,COUNTIF(BankAccts,$D457))</f>
        <v>0</v>
      </c>
    </row>
    <row r="458" spans="1:14">
      <c r="A458" s="38">
        <f>IF(Txn!$B235="","",Txn!$B235)</f>
        <v>0</v>
      </c>
      <c r="B458" s="38">
        <f>IF(Txn!$B235="","",Txn!$C235)</f>
        <v>0</v>
      </c>
      <c r="C458" s="39">
        <f>IF(Txn!$B235="","","تراکنش بانکی")</f>
        <v>0</v>
      </c>
      <c r="D458" s="38">
        <f>IF(Txn!$B235="","",IF(IF(Txn!$U235="TRF",Txn!$Y235,Txn!$Z235)="","",IF(Txn!$U235="TRF",Txn!$Y235,Txn!$Z235)))</f>
        <v>0</v>
      </c>
      <c r="E458" s="39">
        <f>IF($D458="","",IFERROR(VLOOKUP($D458,AcctTbl,2,0),""))</f>
        <v>0</v>
      </c>
      <c r="F458" s="39">
        <f>IF($D458="","",IFERROR(VLOOKUP($D458,AcctTbl,3,0),""))</f>
        <v>0</v>
      </c>
      <c r="G458" s="39">
        <f>IF(Txn!$B235="","",Txn!$D235)</f>
        <v>0</v>
      </c>
      <c r="H458" s="38">
        <f>IF(Txn!$B235="","",Txn!$E235)</f>
        <v>0</v>
      </c>
      <c r="I458" s="40">
        <f>IF(Txn!$B235="",0,Txn!$Q235)</f>
        <v>0</v>
      </c>
      <c r="J458" s="40">
        <f>IF(Txn!$B235="",0,Txn!$R235)</f>
        <v>0</v>
      </c>
      <c r="K458" s="41">
        <f>IF($A458="","",IFERROR(VALUE(MID($A458,6,2)),""))</f>
        <v>0</v>
      </c>
      <c r="L458" s="39">
        <f>IF(Txn!$K235="","","طرف مقابل — "&amp;Txn!$K235)</f>
        <v>0</v>
      </c>
      <c r="N458" s="42">
        <f>IF($D458="",0,COUNTIF(BankAccts,$D458))</f>
        <v>0</v>
      </c>
    </row>
    <row r="459" spans="1:14">
      <c r="A459" s="38">
        <f>IF(Txn!$B236="","",Txn!$B236)</f>
        <v>0</v>
      </c>
      <c r="B459" s="38">
        <f>IF(Txn!$B236="","",Txn!$C236)</f>
        <v>0</v>
      </c>
      <c r="C459" s="39">
        <f>IF(Txn!$B236="","","تراکنش بانکی")</f>
        <v>0</v>
      </c>
      <c r="D459" s="38">
        <f>IF(Txn!$B236="","",IF(Txn!$X236="","",Txn!$X236))</f>
        <v>0</v>
      </c>
      <c r="E459" s="39">
        <f>IF($D459="","",IFERROR(VLOOKUP($D459,AcctTbl,2,0),""))</f>
        <v>0</v>
      </c>
      <c r="F459" s="39">
        <f>IF($D459="","",IFERROR(VLOOKUP($D459,AcctTbl,3,0),""))</f>
        <v>0</v>
      </c>
      <c r="G459" s="39">
        <f>IF(Txn!$B236="","",Txn!$D236)</f>
        <v>0</v>
      </c>
      <c r="H459" s="38">
        <f>IF(Txn!$B236="","",Txn!$E236)</f>
        <v>0</v>
      </c>
      <c r="I459" s="40">
        <f>IF(Txn!$B236="",0,Txn!$O236)</f>
        <v>0</v>
      </c>
      <c r="J459" s="40">
        <f>IF(Txn!$B236="",0,Txn!$P236)</f>
        <v>0</v>
      </c>
      <c r="K459" s="41">
        <f>IF($A459="","",IFERROR(VALUE(MID($A459,6,2)),""))</f>
        <v>0</v>
      </c>
      <c r="L459" s="39">
        <f>IF(Txn!$K236="","",Txn!$K236)</f>
        <v>0</v>
      </c>
      <c r="N459" s="42">
        <f>IF($D459="",0,COUNTIF(BankAccts,$D459))</f>
        <v>0</v>
      </c>
    </row>
    <row r="460" spans="1:14">
      <c r="A460" s="38">
        <f>IF(Txn!$B236="","",Txn!$B236)</f>
        <v>0</v>
      </c>
      <c r="B460" s="38">
        <f>IF(Txn!$B236="","",Txn!$C236)</f>
        <v>0</v>
      </c>
      <c r="C460" s="39">
        <f>IF(Txn!$B236="","","تراکنش بانکی")</f>
        <v>0</v>
      </c>
      <c r="D460" s="38">
        <f>IF(Txn!$B236="","",IF(IF(Txn!$U236="TRF",Txn!$Y236,Txn!$Z236)="","",IF(Txn!$U236="TRF",Txn!$Y236,Txn!$Z236)))</f>
        <v>0</v>
      </c>
      <c r="E460" s="39">
        <f>IF($D460="","",IFERROR(VLOOKUP($D460,AcctTbl,2,0),""))</f>
        <v>0</v>
      </c>
      <c r="F460" s="39">
        <f>IF($D460="","",IFERROR(VLOOKUP($D460,AcctTbl,3,0),""))</f>
        <v>0</v>
      </c>
      <c r="G460" s="39">
        <f>IF(Txn!$B236="","",Txn!$D236)</f>
        <v>0</v>
      </c>
      <c r="H460" s="38">
        <f>IF(Txn!$B236="","",Txn!$E236)</f>
        <v>0</v>
      </c>
      <c r="I460" s="40">
        <f>IF(Txn!$B236="",0,Txn!$Q236)</f>
        <v>0</v>
      </c>
      <c r="J460" s="40">
        <f>IF(Txn!$B236="",0,Txn!$R236)</f>
        <v>0</v>
      </c>
      <c r="K460" s="41">
        <f>IF($A460="","",IFERROR(VALUE(MID($A460,6,2)),""))</f>
        <v>0</v>
      </c>
      <c r="L460" s="39">
        <f>IF(Txn!$K236="","","طرف مقابل — "&amp;Txn!$K236)</f>
        <v>0</v>
      </c>
      <c r="N460" s="42">
        <f>IF($D460="",0,COUNTIF(BankAccts,$D460))</f>
        <v>0</v>
      </c>
    </row>
    <row r="461" spans="1:14">
      <c r="A461" s="38">
        <f>IF(Txn!$B237="","",Txn!$B237)</f>
        <v>0</v>
      </c>
      <c r="B461" s="38">
        <f>IF(Txn!$B237="","",Txn!$C237)</f>
        <v>0</v>
      </c>
      <c r="C461" s="39">
        <f>IF(Txn!$B237="","","تراکنش بانکی")</f>
        <v>0</v>
      </c>
      <c r="D461" s="38">
        <f>IF(Txn!$B237="","",IF(Txn!$X237="","",Txn!$X237))</f>
        <v>0</v>
      </c>
      <c r="E461" s="39">
        <f>IF($D461="","",IFERROR(VLOOKUP($D461,AcctTbl,2,0),""))</f>
        <v>0</v>
      </c>
      <c r="F461" s="39">
        <f>IF($D461="","",IFERROR(VLOOKUP($D461,AcctTbl,3,0),""))</f>
        <v>0</v>
      </c>
      <c r="G461" s="39">
        <f>IF(Txn!$B237="","",Txn!$D237)</f>
        <v>0</v>
      </c>
      <c r="H461" s="38">
        <f>IF(Txn!$B237="","",Txn!$E237)</f>
        <v>0</v>
      </c>
      <c r="I461" s="40">
        <f>IF(Txn!$B237="",0,Txn!$O237)</f>
        <v>0</v>
      </c>
      <c r="J461" s="40">
        <f>IF(Txn!$B237="",0,Txn!$P237)</f>
        <v>0</v>
      </c>
      <c r="K461" s="41">
        <f>IF($A461="","",IFERROR(VALUE(MID($A461,6,2)),""))</f>
        <v>0</v>
      </c>
      <c r="L461" s="39">
        <f>IF(Txn!$K237="","",Txn!$K237)</f>
        <v>0</v>
      </c>
      <c r="N461" s="42">
        <f>IF($D461="",0,COUNTIF(BankAccts,$D461))</f>
        <v>0</v>
      </c>
    </row>
    <row r="462" spans="1:14">
      <c r="A462" s="38">
        <f>IF(Txn!$B237="","",Txn!$B237)</f>
        <v>0</v>
      </c>
      <c r="B462" s="38">
        <f>IF(Txn!$B237="","",Txn!$C237)</f>
        <v>0</v>
      </c>
      <c r="C462" s="39">
        <f>IF(Txn!$B237="","","تراکنش بانکی")</f>
        <v>0</v>
      </c>
      <c r="D462" s="38">
        <f>IF(Txn!$B237="","",IF(IF(Txn!$U237="TRF",Txn!$Y237,Txn!$Z237)="","",IF(Txn!$U237="TRF",Txn!$Y237,Txn!$Z237)))</f>
        <v>0</v>
      </c>
      <c r="E462" s="39">
        <f>IF($D462="","",IFERROR(VLOOKUP($D462,AcctTbl,2,0),""))</f>
        <v>0</v>
      </c>
      <c r="F462" s="39">
        <f>IF($D462="","",IFERROR(VLOOKUP($D462,AcctTbl,3,0),""))</f>
        <v>0</v>
      </c>
      <c r="G462" s="39">
        <f>IF(Txn!$B237="","",Txn!$D237)</f>
        <v>0</v>
      </c>
      <c r="H462" s="38">
        <f>IF(Txn!$B237="","",Txn!$E237)</f>
        <v>0</v>
      </c>
      <c r="I462" s="40">
        <f>IF(Txn!$B237="",0,Txn!$Q237)</f>
        <v>0</v>
      </c>
      <c r="J462" s="40">
        <f>IF(Txn!$B237="",0,Txn!$R237)</f>
        <v>0</v>
      </c>
      <c r="K462" s="41">
        <f>IF($A462="","",IFERROR(VALUE(MID($A462,6,2)),""))</f>
        <v>0</v>
      </c>
      <c r="L462" s="39">
        <f>IF(Txn!$K237="","","طرف مقابل — "&amp;Txn!$K237)</f>
        <v>0</v>
      </c>
      <c r="N462" s="42">
        <f>IF($D462="",0,COUNTIF(BankAccts,$D462))</f>
        <v>0</v>
      </c>
    </row>
    <row r="463" spans="1:14">
      <c r="A463" s="38">
        <f>IF(Txn!$B238="","",Txn!$B238)</f>
        <v>0</v>
      </c>
      <c r="B463" s="38">
        <f>IF(Txn!$B238="","",Txn!$C238)</f>
        <v>0</v>
      </c>
      <c r="C463" s="39">
        <f>IF(Txn!$B238="","","تراکنش بانکی")</f>
        <v>0</v>
      </c>
      <c r="D463" s="38">
        <f>IF(Txn!$B238="","",IF(Txn!$X238="","",Txn!$X238))</f>
        <v>0</v>
      </c>
      <c r="E463" s="39">
        <f>IF($D463="","",IFERROR(VLOOKUP($D463,AcctTbl,2,0),""))</f>
        <v>0</v>
      </c>
      <c r="F463" s="39">
        <f>IF($D463="","",IFERROR(VLOOKUP($D463,AcctTbl,3,0),""))</f>
        <v>0</v>
      </c>
      <c r="G463" s="39">
        <f>IF(Txn!$B238="","",Txn!$D238)</f>
        <v>0</v>
      </c>
      <c r="H463" s="38">
        <f>IF(Txn!$B238="","",Txn!$E238)</f>
        <v>0</v>
      </c>
      <c r="I463" s="40">
        <f>IF(Txn!$B238="",0,Txn!$O238)</f>
        <v>0</v>
      </c>
      <c r="J463" s="40">
        <f>IF(Txn!$B238="",0,Txn!$P238)</f>
        <v>0</v>
      </c>
      <c r="K463" s="41">
        <f>IF($A463="","",IFERROR(VALUE(MID($A463,6,2)),""))</f>
        <v>0</v>
      </c>
      <c r="L463" s="39">
        <f>IF(Txn!$K238="","",Txn!$K238)</f>
        <v>0</v>
      </c>
      <c r="N463" s="42">
        <f>IF($D463="",0,COUNTIF(BankAccts,$D463))</f>
        <v>0</v>
      </c>
    </row>
    <row r="464" spans="1:14">
      <c r="A464" s="38">
        <f>IF(Txn!$B238="","",Txn!$B238)</f>
        <v>0</v>
      </c>
      <c r="B464" s="38">
        <f>IF(Txn!$B238="","",Txn!$C238)</f>
        <v>0</v>
      </c>
      <c r="C464" s="39">
        <f>IF(Txn!$B238="","","تراکنش بانکی")</f>
        <v>0</v>
      </c>
      <c r="D464" s="38">
        <f>IF(Txn!$B238="","",IF(IF(Txn!$U238="TRF",Txn!$Y238,Txn!$Z238)="","",IF(Txn!$U238="TRF",Txn!$Y238,Txn!$Z238)))</f>
        <v>0</v>
      </c>
      <c r="E464" s="39">
        <f>IF($D464="","",IFERROR(VLOOKUP($D464,AcctTbl,2,0),""))</f>
        <v>0</v>
      </c>
      <c r="F464" s="39">
        <f>IF($D464="","",IFERROR(VLOOKUP($D464,AcctTbl,3,0),""))</f>
        <v>0</v>
      </c>
      <c r="G464" s="39">
        <f>IF(Txn!$B238="","",Txn!$D238)</f>
        <v>0</v>
      </c>
      <c r="H464" s="38">
        <f>IF(Txn!$B238="","",Txn!$E238)</f>
        <v>0</v>
      </c>
      <c r="I464" s="40">
        <f>IF(Txn!$B238="",0,Txn!$Q238)</f>
        <v>0</v>
      </c>
      <c r="J464" s="40">
        <f>IF(Txn!$B238="",0,Txn!$R238)</f>
        <v>0</v>
      </c>
      <c r="K464" s="41">
        <f>IF($A464="","",IFERROR(VALUE(MID($A464,6,2)),""))</f>
        <v>0</v>
      </c>
      <c r="L464" s="39">
        <f>IF(Txn!$K238="","","طرف مقابل — "&amp;Txn!$K238)</f>
        <v>0</v>
      </c>
      <c r="N464" s="42">
        <f>IF($D464="",0,COUNTIF(BankAccts,$D464))</f>
        <v>0</v>
      </c>
    </row>
    <row r="465" spans="1:14">
      <c r="A465" s="38">
        <f>IF(Txn!$B239="","",Txn!$B239)</f>
        <v>0</v>
      </c>
      <c r="B465" s="38">
        <f>IF(Txn!$B239="","",Txn!$C239)</f>
        <v>0</v>
      </c>
      <c r="C465" s="39">
        <f>IF(Txn!$B239="","","تراکنش بانکی")</f>
        <v>0</v>
      </c>
      <c r="D465" s="38">
        <f>IF(Txn!$B239="","",IF(Txn!$X239="","",Txn!$X239))</f>
        <v>0</v>
      </c>
      <c r="E465" s="39">
        <f>IF($D465="","",IFERROR(VLOOKUP($D465,AcctTbl,2,0),""))</f>
        <v>0</v>
      </c>
      <c r="F465" s="39">
        <f>IF($D465="","",IFERROR(VLOOKUP($D465,AcctTbl,3,0),""))</f>
        <v>0</v>
      </c>
      <c r="G465" s="39">
        <f>IF(Txn!$B239="","",Txn!$D239)</f>
        <v>0</v>
      </c>
      <c r="H465" s="38">
        <f>IF(Txn!$B239="","",Txn!$E239)</f>
        <v>0</v>
      </c>
      <c r="I465" s="40">
        <f>IF(Txn!$B239="",0,Txn!$O239)</f>
        <v>0</v>
      </c>
      <c r="J465" s="40">
        <f>IF(Txn!$B239="",0,Txn!$P239)</f>
        <v>0</v>
      </c>
      <c r="K465" s="41">
        <f>IF($A465="","",IFERROR(VALUE(MID($A465,6,2)),""))</f>
        <v>0</v>
      </c>
      <c r="L465" s="39">
        <f>IF(Txn!$K239="","",Txn!$K239)</f>
        <v>0</v>
      </c>
      <c r="N465" s="42">
        <f>IF($D465="",0,COUNTIF(BankAccts,$D465))</f>
        <v>0</v>
      </c>
    </row>
    <row r="466" spans="1:14">
      <c r="A466" s="38">
        <f>IF(Txn!$B239="","",Txn!$B239)</f>
        <v>0</v>
      </c>
      <c r="B466" s="38">
        <f>IF(Txn!$B239="","",Txn!$C239)</f>
        <v>0</v>
      </c>
      <c r="C466" s="39">
        <f>IF(Txn!$B239="","","تراکنش بانکی")</f>
        <v>0</v>
      </c>
      <c r="D466" s="38">
        <f>IF(Txn!$B239="","",IF(IF(Txn!$U239="TRF",Txn!$Y239,Txn!$Z239)="","",IF(Txn!$U239="TRF",Txn!$Y239,Txn!$Z239)))</f>
        <v>0</v>
      </c>
      <c r="E466" s="39">
        <f>IF($D466="","",IFERROR(VLOOKUP($D466,AcctTbl,2,0),""))</f>
        <v>0</v>
      </c>
      <c r="F466" s="39">
        <f>IF($D466="","",IFERROR(VLOOKUP($D466,AcctTbl,3,0),""))</f>
        <v>0</v>
      </c>
      <c r="G466" s="39">
        <f>IF(Txn!$B239="","",Txn!$D239)</f>
        <v>0</v>
      </c>
      <c r="H466" s="38">
        <f>IF(Txn!$B239="","",Txn!$E239)</f>
        <v>0</v>
      </c>
      <c r="I466" s="40">
        <f>IF(Txn!$B239="",0,Txn!$Q239)</f>
        <v>0</v>
      </c>
      <c r="J466" s="40">
        <f>IF(Txn!$B239="",0,Txn!$R239)</f>
        <v>0</v>
      </c>
      <c r="K466" s="41">
        <f>IF($A466="","",IFERROR(VALUE(MID($A466,6,2)),""))</f>
        <v>0</v>
      </c>
      <c r="L466" s="39">
        <f>IF(Txn!$K239="","","طرف مقابل — "&amp;Txn!$K239)</f>
        <v>0</v>
      </c>
      <c r="N466" s="42">
        <f>IF($D466="",0,COUNTIF(BankAccts,$D466))</f>
        <v>0</v>
      </c>
    </row>
    <row r="467" spans="1:14">
      <c r="A467" s="38">
        <f>IF(Txn!$B240="","",Txn!$B240)</f>
        <v>0</v>
      </c>
      <c r="B467" s="38">
        <f>IF(Txn!$B240="","",Txn!$C240)</f>
        <v>0</v>
      </c>
      <c r="C467" s="39">
        <f>IF(Txn!$B240="","","تراکنش بانکی")</f>
        <v>0</v>
      </c>
      <c r="D467" s="38">
        <f>IF(Txn!$B240="","",IF(Txn!$X240="","",Txn!$X240))</f>
        <v>0</v>
      </c>
      <c r="E467" s="39">
        <f>IF($D467="","",IFERROR(VLOOKUP($D467,AcctTbl,2,0),""))</f>
        <v>0</v>
      </c>
      <c r="F467" s="39">
        <f>IF($D467="","",IFERROR(VLOOKUP($D467,AcctTbl,3,0),""))</f>
        <v>0</v>
      </c>
      <c r="G467" s="39">
        <f>IF(Txn!$B240="","",Txn!$D240)</f>
        <v>0</v>
      </c>
      <c r="H467" s="38">
        <f>IF(Txn!$B240="","",Txn!$E240)</f>
        <v>0</v>
      </c>
      <c r="I467" s="40">
        <f>IF(Txn!$B240="",0,Txn!$O240)</f>
        <v>0</v>
      </c>
      <c r="J467" s="40">
        <f>IF(Txn!$B240="",0,Txn!$P240)</f>
        <v>0</v>
      </c>
      <c r="K467" s="41">
        <f>IF($A467="","",IFERROR(VALUE(MID($A467,6,2)),""))</f>
        <v>0</v>
      </c>
      <c r="L467" s="39">
        <f>IF(Txn!$K240="","",Txn!$K240)</f>
        <v>0</v>
      </c>
      <c r="N467" s="42">
        <f>IF($D467="",0,COUNTIF(BankAccts,$D467))</f>
        <v>0</v>
      </c>
    </row>
    <row r="468" spans="1:14">
      <c r="A468" s="38">
        <f>IF(Txn!$B240="","",Txn!$B240)</f>
        <v>0</v>
      </c>
      <c r="B468" s="38">
        <f>IF(Txn!$B240="","",Txn!$C240)</f>
        <v>0</v>
      </c>
      <c r="C468" s="39">
        <f>IF(Txn!$B240="","","تراکنش بانکی")</f>
        <v>0</v>
      </c>
      <c r="D468" s="38">
        <f>IF(Txn!$B240="","",IF(IF(Txn!$U240="TRF",Txn!$Y240,Txn!$Z240)="","",IF(Txn!$U240="TRF",Txn!$Y240,Txn!$Z240)))</f>
        <v>0</v>
      </c>
      <c r="E468" s="39">
        <f>IF($D468="","",IFERROR(VLOOKUP($D468,AcctTbl,2,0),""))</f>
        <v>0</v>
      </c>
      <c r="F468" s="39">
        <f>IF($D468="","",IFERROR(VLOOKUP($D468,AcctTbl,3,0),""))</f>
        <v>0</v>
      </c>
      <c r="G468" s="39">
        <f>IF(Txn!$B240="","",Txn!$D240)</f>
        <v>0</v>
      </c>
      <c r="H468" s="38">
        <f>IF(Txn!$B240="","",Txn!$E240)</f>
        <v>0</v>
      </c>
      <c r="I468" s="40">
        <f>IF(Txn!$B240="",0,Txn!$Q240)</f>
        <v>0</v>
      </c>
      <c r="J468" s="40">
        <f>IF(Txn!$B240="",0,Txn!$R240)</f>
        <v>0</v>
      </c>
      <c r="K468" s="41">
        <f>IF($A468="","",IFERROR(VALUE(MID($A468,6,2)),""))</f>
        <v>0</v>
      </c>
      <c r="L468" s="39">
        <f>IF(Txn!$K240="","","طرف مقابل — "&amp;Txn!$K240)</f>
        <v>0</v>
      </c>
      <c r="N468" s="42">
        <f>IF($D468="",0,COUNTIF(BankAccts,$D468))</f>
        <v>0</v>
      </c>
    </row>
    <row r="469" spans="1:14">
      <c r="A469" s="38">
        <f>IF(Txn!$B241="","",Txn!$B241)</f>
        <v>0</v>
      </c>
      <c r="B469" s="38">
        <f>IF(Txn!$B241="","",Txn!$C241)</f>
        <v>0</v>
      </c>
      <c r="C469" s="39">
        <f>IF(Txn!$B241="","","تراکنش بانکی")</f>
        <v>0</v>
      </c>
      <c r="D469" s="38">
        <f>IF(Txn!$B241="","",IF(Txn!$X241="","",Txn!$X241))</f>
        <v>0</v>
      </c>
      <c r="E469" s="39">
        <f>IF($D469="","",IFERROR(VLOOKUP($D469,AcctTbl,2,0),""))</f>
        <v>0</v>
      </c>
      <c r="F469" s="39">
        <f>IF($D469="","",IFERROR(VLOOKUP($D469,AcctTbl,3,0),""))</f>
        <v>0</v>
      </c>
      <c r="G469" s="39">
        <f>IF(Txn!$B241="","",Txn!$D241)</f>
        <v>0</v>
      </c>
      <c r="H469" s="38">
        <f>IF(Txn!$B241="","",Txn!$E241)</f>
        <v>0</v>
      </c>
      <c r="I469" s="40">
        <f>IF(Txn!$B241="",0,Txn!$O241)</f>
        <v>0</v>
      </c>
      <c r="J469" s="40">
        <f>IF(Txn!$B241="",0,Txn!$P241)</f>
        <v>0</v>
      </c>
      <c r="K469" s="41">
        <f>IF($A469="","",IFERROR(VALUE(MID($A469,6,2)),""))</f>
        <v>0</v>
      </c>
      <c r="L469" s="39">
        <f>IF(Txn!$K241="","",Txn!$K241)</f>
        <v>0</v>
      </c>
      <c r="N469" s="42">
        <f>IF($D469="",0,COUNTIF(BankAccts,$D469))</f>
        <v>0</v>
      </c>
    </row>
    <row r="470" spans="1:14">
      <c r="A470" s="38">
        <f>IF(Txn!$B241="","",Txn!$B241)</f>
        <v>0</v>
      </c>
      <c r="B470" s="38">
        <f>IF(Txn!$B241="","",Txn!$C241)</f>
        <v>0</v>
      </c>
      <c r="C470" s="39">
        <f>IF(Txn!$B241="","","تراکنش بانکی")</f>
        <v>0</v>
      </c>
      <c r="D470" s="38">
        <f>IF(Txn!$B241="","",IF(IF(Txn!$U241="TRF",Txn!$Y241,Txn!$Z241)="","",IF(Txn!$U241="TRF",Txn!$Y241,Txn!$Z241)))</f>
        <v>0</v>
      </c>
      <c r="E470" s="39">
        <f>IF($D470="","",IFERROR(VLOOKUP($D470,AcctTbl,2,0),""))</f>
        <v>0</v>
      </c>
      <c r="F470" s="39">
        <f>IF($D470="","",IFERROR(VLOOKUP($D470,AcctTbl,3,0),""))</f>
        <v>0</v>
      </c>
      <c r="G470" s="39">
        <f>IF(Txn!$B241="","",Txn!$D241)</f>
        <v>0</v>
      </c>
      <c r="H470" s="38">
        <f>IF(Txn!$B241="","",Txn!$E241)</f>
        <v>0</v>
      </c>
      <c r="I470" s="40">
        <f>IF(Txn!$B241="",0,Txn!$Q241)</f>
        <v>0</v>
      </c>
      <c r="J470" s="40">
        <f>IF(Txn!$B241="",0,Txn!$R241)</f>
        <v>0</v>
      </c>
      <c r="K470" s="41">
        <f>IF($A470="","",IFERROR(VALUE(MID($A470,6,2)),""))</f>
        <v>0</v>
      </c>
      <c r="L470" s="39">
        <f>IF(Txn!$K241="","","طرف مقابل — "&amp;Txn!$K241)</f>
        <v>0</v>
      </c>
      <c r="N470" s="42">
        <f>IF($D470="",0,COUNTIF(BankAccts,$D470))</f>
        <v>0</v>
      </c>
    </row>
    <row r="471" spans="1:14">
      <c r="A471" s="38">
        <f>IF(Txn!$B242="","",Txn!$B242)</f>
        <v>0</v>
      </c>
      <c r="B471" s="38">
        <f>IF(Txn!$B242="","",Txn!$C242)</f>
        <v>0</v>
      </c>
      <c r="C471" s="39">
        <f>IF(Txn!$B242="","","تراکنش بانکی")</f>
        <v>0</v>
      </c>
      <c r="D471" s="38">
        <f>IF(Txn!$B242="","",IF(Txn!$X242="","",Txn!$X242))</f>
        <v>0</v>
      </c>
      <c r="E471" s="39">
        <f>IF($D471="","",IFERROR(VLOOKUP($D471,AcctTbl,2,0),""))</f>
        <v>0</v>
      </c>
      <c r="F471" s="39">
        <f>IF($D471="","",IFERROR(VLOOKUP($D471,AcctTbl,3,0),""))</f>
        <v>0</v>
      </c>
      <c r="G471" s="39">
        <f>IF(Txn!$B242="","",Txn!$D242)</f>
        <v>0</v>
      </c>
      <c r="H471" s="38">
        <f>IF(Txn!$B242="","",Txn!$E242)</f>
        <v>0</v>
      </c>
      <c r="I471" s="40">
        <f>IF(Txn!$B242="",0,Txn!$O242)</f>
        <v>0</v>
      </c>
      <c r="J471" s="40">
        <f>IF(Txn!$B242="",0,Txn!$P242)</f>
        <v>0</v>
      </c>
      <c r="K471" s="41">
        <f>IF($A471="","",IFERROR(VALUE(MID($A471,6,2)),""))</f>
        <v>0</v>
      </c>
      <c r="L471" s="39">
        <f>IF(Txn!$K242="","",Txn!$K242)</f>
        <v>0</v>
      </c>
      <c r="N471" s="42">
        <f>IF($D471="",0,COUNTIF(BankAccts,$D471))</f>
        <v>0</v>
      </c>
    </row>
    <row r="472" spans="1:14">
      <c r="A472" s="38">
        <f>IF(Txn!$B242="","",Txn!$B242)</f>
        <v>0</v>
      </c>
      <c r="B472" s="38">
        <f>IF(Txn!$B242="","",Txn!$C242)</f>
        <v>0</v>
      </c>
      <c r="C472" s="39">
        <f>IF(Txn!$B242="","","تراکنش بانکی")</f>
        <v>0</v>
      </c>
      <c r="D472" s="38">
        <f>IF(Txn!$B242="","",IF(IF(Txn!$U242="TRF",Txn!$Y242,Txn!$Z242)="","",IF(Txn!$U242="TRF",Txn!$Y242,Txn!$Z242)))</f>
        <v>0</v>
      </c>
      <c r="E472" s="39">
        <f>IF($D472="","",IFERROR(VLOOKUP($D472,AcctTbl,2,0),""))</f>
        <v>0</v>
      </c>
      <c r="F472" s="39">
        <f>IF($D472="","",IFERROR(VLOOKUP($D472,AcctTbl,3,0),""))</f>
        <v>0</v>
      </c>
      <c r="G472" s="39">
        <f>IF(Txn!$B242="","",Txn!$D242)</f>
        <v>0</v>
      </c>
      <c r="H472" s="38">
        <f>IF(Txn!$B242="","",Txn!$E242)</f>
        <v>0</v>
      </c>
      <c r="I472" s="40">
        <f>IF(Txn!$B242="",0,Txn!$Q242)</f>
        <v>0</v>
      </c>
      <c r="J472" s="40">
        <f>IF(Txn!$B242="",0,Txn!$R242)</f>
        <v>0</v>
      </c>
      <c r="K472" s="41">
        <f>IF($A472="","",IFERROR(VALUE(MID($A472,6,2)),""))</f>
        <v>0</v>
      </c>
      <c r="L472" s="39">
        <f>IF(Txn!$K242="","","طرف مقابل — "&amp;Txn!$K242)</f>
        <v>0</v>
      </c>
      <c r="N472" s="42">
        <f>IF($D472="",0,COUNTIF(BankAccts,$D472))</f>
        <v>0</v>
      </c>
    </row>
    <row r="473" spans="1:14">
      <c r="A473" s="38">
        <f>IF(Txn!$B243="","",Txn!$B243)</f>
        <v>0</v>
      </c>
      <c r="B473" s="38">
        <f>IF(Txn!$B243="","",Txn!$C243)</f>
        <v>0</v>
      </c>
      <c r="C473" s="39">
        <f>IF(Txn!$B243="","","تراکنش بانکی")</f>
        <v>0</v>
      </c>
      <c r="D473" s="38">
        <f>IF(Txn!$B243="","",IF(Txn!$X243="","",Txn!$X243))</f>
        <v>0</v>
      </c>
      <c r="E473" s="39">
        <f>IF($D473="","",IFERROR(VLOOKUP($D473,AcctTbl,2,0),""))</f>
        <v>0</v>
      </c>
      <c r="F473" s="39">
        <f>IF($D473="","",IFERROR(VLOOKUP($D473,AcctTbl,3,0),""))</f>
        <v>0</v>
      </c>
      <c r="G473" s="39">
        <f>IF(Txn!$B243="","",Txn!$D243)</f>
        <v>0</v>
      </c>
      <c r="H473" s="38">
        <f>IF(Txn!$B243="","",Txn!$E243)</f>
        <v>0</v>
      </c>
      <c r="I473" s="40">
        <f>IF(Txn!$B243="",0,Txn!$O243)</f>
        <v>0</v>
      </c>
      <c r="J473" s="40">
        <f>IF(Txn!$B243="",0,Txn!$P243)</f>
        <v>0</v>
      </c>
      <c r="K473" s="41">
        <f>IF($A473="","",IFERROR(VALUE(MID($A473,6,2)),""))</f>
        <v>0</v>
      </c>
      <c r="L473" s="39">
        <f>IF(Txn!$K243="","",Txn!$K243)</f>
        <v>0</v>
      </c>
      <c r="N473" s="42">
        <f>IF($D473="",0,COUNTIF(BankAccts,$D473))</f>
        <v>0</v>
      </c>
    </row>
    <row r="474" spans="1:14">
      <c r="A474" s="38">
        <f>IF(Txn!$B243="","",Txn!$B243)</f>
        <v>0</v>
      </c>
      <c r="B474" s="38">
        <f>IF(Txn!$B243="","",Txn!$C243)</f>
        <v>0</v>
      </c>
      <c r="C474" s="39">
        <f>IF(Txn!$B243="","","تراکنش بانکی")</f>
        <v>0</v>
      </c>
      <c r="D474" s="38">
        <f>IF(Txn!$B243="","",IF(IF(Txn!$U243="TRF",Txn!$Y243,Txn!$Z243)="","",IF(Txn!$U243="TRF",Txn!$Y243,Txn!$Z243)))</f>
        <v>0</v>
      </c>
      <c r="E474" s="39">
        <f>IF($D474="","",IFERROR(VLOOKUP($D474,AcctTbl,2,0),""))</f>
        <v>0</v>
      </c>
      <c r="F474" s="39">
        <f>IF($D474="","",IFERROR(VLOOKUP($D474,AcctTbl,3,0),""))</f>
        <v>0</v>
      </c>
      <c r="G474" s="39">
        <f>IF(Txn!$B243="","",Txn!$D243)</f>
        <v>0</v>
      </c>
      <c r="H474" s="38">
        <f>IF(Txn!$B243="","",Txn!$E243)</f>
        <v>0</v>
      </c>
      <c r="I474" s="40">
        <f>IF(Txn!$B243="",0,Txn!$Q243)</f>
        <v>0</v>
      </c>
      <c r="J474" s="40">
        <f>IF(Txn!$B243="",0,Txn!$R243)</f>
        <v>0</v>
      </c>
      <c r="K474" s="41">
        <f>IF($A474="","",IFERROR(VALUE(MID($A474,6,2)),""))</f>
        <v>0</v>
      </c>
      <c r="L474" s="39">
        <f>IF(Txn!$K243="","","طرف مقابل — "&amp;Txn!$K243)</f>
        <v>0</v>
      </c>
      <c r="N474" s="42">
        <f>IF($D474="",0,COUNTIF(BankAccts,$D474))</f>
        <v>0</v>
      </c>
    </row>
    <row r="475" spans="1:14">
      <c r="A475" s="38">
        <f>IF(Txn!$B244="","",Txn!$B244)</f>
        <v>0</v>
      </c>
      <c r="B475" s="38">
        <f>IF(Txn!$B244="","",Txn!$C244)</f>
        <v>0</v>
      </c>
      <c r="C475" s="39">
        <f>IF(Txn!$B244="","","تراکنش بانکی")</f>
        <v>0</v>
      </c>
      <c r="D475" s="38">
        <f>IF(Txn!$B244="","",IF(Txn!$X244="","",Txn!$X244))</f>
        <v>0</v>
      </c>
      <c r="E475" s="39">
        <f>IF($D475="","",IFERROR(VLOOKUP($D475,AcctTbl,2,0),""))</f>
        <v>0</v>
      </c>
      <c r="F475" s="39">
        <f>IF($D475="","",IFERROR(VLOOKUP($D475,AcctTbl,3,0),""))</f>
        <v>0</v>
      </c>
      <c r="G475" s="39">
        <f>IF(Txn!$B244="","",Txn!$D244)</f>
        <v>0</v>
      </c>
      <c r="H475" s="38">
        <f>IF(Txn!$B244="","",Txn!$E244)</f>
        <v>0</v>
      </c>
      <c r="I475" s="40">
        <f>IF(Txn!$B244="",0,Txn!$O244)</f>
        <v>0</v>
      </c>
      <c r="J475" s="40">
        <f>IF(Txn!$B244="",0,Txn!$P244)</f>
        <v>0</v>
      </c>
      <c r="K475" s="41">
        <f>IF($A475="","",IFERROR(VALUE(MID($A475,6,2)),""))</f>
        <v>0</v>
      </c>
      <c r="L475" s="39">
        <f>IF(Txn!$K244="","",Txn!$K244)</f>
        <v>0</v>
      </c>
      <c r="N475" s="42">
        <f>IF($D475="",0,COUNTIF(BankAccts,$D475))</f>
        <v>0</v>
      </c>
    </row>
    <row r="476" spans="1:14">
      <c r="A476" s="38">
        <f>IF(Txn!$B244="","",Txn!$B244)</f>
        <v>0</v>
      </c>
      <c r="B476" s="38">
        <f>IF(Txn!$B244="","",Txn!$C244)</f>
        <v>0</v>
      </c>
      <c r="C476" s="39">
        <f>IF(Txn!$B244="","","تراکنش بانکی")</f>
        <v>0</v>
      </c>
      <c r="D476" s="38">
        <f>IF(Txn!$B244="","",IF(IF(Txn!$U244="TRF",Txn!$Y244,Txn!$Z244)="","",IF(Txn!$U244="TRF",Txn!$Y244,Txn!$Z244)))</f>
        <v>0</v>
      </c>
      <c r="E476" s="39">
        <f>IF($D476="","",IFERROR(VLOOKUP($D476,AcctTbl,2,0),""))</f>
        <v>0</v>
      </c>
      <c r="F476" s="39">
        <f>IF($D476="","",IFERROR(VLOOKUP($D476,AcctTbl,3,0),""))</f>
        <v>0</v>
      </c>
      <c r="G476" s="39">
        <f>IF(Txn!$B244="","",Txn!$D244)</f>
        <v>0</v>
      </c>
      <c r="H476" s="38">
        <f>IF(Txn!$B244="","",Txn!$E244)</f>
        <v>0</v>
      </c>
      <c r="I476" s="40">
        <f>IF(Txn!$B244="",0,Txn!$Q244)</f>
        <v>0</v>
      </c>
      <c r="J476" s="40">
        <f>IF(Txn!$B244="",0,Txn!$R244)</f>
        <v>0</v>
      </c>
      <c r="K476" s="41">
        <f>IF($A476="","",IFERROR(VALUE(MID($A476,6,2)),""))</f>
        <v>0</v>
      </c>
      <c r="L476" s="39">
        <f>IF(Txn!$K244="","","طرف مقابل — "&amp;Txn!$K244)</f>
        <v>0</v>
      </c>
      <c r="N476" s="42">
        <f>IF($D476="",0,COUNTIF(BankAccts,$D476))</f>
        <v>0</v>
      </c>
    </row>
    <row r="477" spans="1:14">
      <c r="A477" s="38">
        <f>IF(Txn!$B245="","",Txn!$B245)</f>
        <v>0</v>
      </c>
      <c r="B477" s="38">
        <f>IF(Txn!$B245="","",Txn!$C245)</f>
        <v>0</v>
      </c>
      <c r="C477" s="39">
        <f>IF(Txn!$B245="","","تراکنش بانکی")</f>
        <v>0</v>
      </c>
      <c r="D477" s="38">
        <f>IF(Txn!$B245="","",IF(Txn!$X245="","",Txn!$X245))</f>
        <v>0</v>
      </c>
      <c r="E477" s="39">
        <f>IF($D477="","",IFERROR(VLOOKUP($D477,AcctTbl,2,0),""))</f>
        <v>0</v>
      </c>
      <c r="F477" s="39">
        <f>IF($D477="","",IFERROR(VLOOKUP($D477,AcctTbl,3,0),""))</f>
        <v>0</v>
      </c>
      <c r="G477" s="39">
        <f>IF(Txn!$B245="","",Txn!$D245)</f>
        <v>0</v>
      </c>
      <c r="H477" s="38">
        <f>IF(Txn!$B245="","",Txn!$E245)</f>
        <v>0</v>
      </c>
      <c r="I477" s="40">
        <f>IF(Txn!$B245="",0,Txn!$O245)</f>
        <v>0</v>
      </c>
      <c r="J477" s="40">
        <f>IF(Txn!$B245="",0,Txn!$P245)</f>
        <v>0</v>
      </c>
      <c r="K477" s="41">
        <f>IF($A477="","",IFERROR(VALUE(MID($A477,6,2)),""))</f>
        <v>0</v>
      </c>
      <c r="L477" s="39">
        <f>IF(Txn!$K245="","",Txn!$K245)</f>
        <v>0</v>
      </c>
      <c r="N477" s="42">
        <f>IF($D477="",0,COUNTIF(BankAccts,$D477))</f>
        <v>0</v>
      </c>
    </row>
    <row r="478" spans="1:14">
      <c r="A478" s="38">
        <f>IF(Txn!$B245="","",Txn!$B245)</f>
        <v>0</v>
      </c>
      <c r="B478" s="38">
        <f>IF(Txn!$B245="","",Txn!$C245)</f>
        <v>0</v>
      </c>
      <c r="C478" s="39">
        <f>IF(Txn!$B245="","","تراکنش بانکی")</f>
        <v>0</v>
      </c>
      <c r="D478" s="38">
        <f>IF(Txn!$B245="","",IF(IF(Txn!$U245="TRF",Txn!$Y245,Txn!$Z245)="","",IF(Txn!$U245="TRF",Txn!$Y245,Txn!$Z245)))</f>
        <v>0</v>
      </c>
      <c r="E478" s="39">
        <f>IF($D478="","",IFERROR(VLOOKUP($D478,AcctTbl,2,0),""))</f>
        <v>0</v>
      </c>
      <c r="F478" s="39">
        <f>IF($D478="","",IFERROR(VLOOKUP($D478,AcctTbl,3,0),""))</f>
        <v>0</v>
      </c>
      <c r="G478" s="39">
        <f>IF(Txn!$B245="","",Txn!$D245)</f>
        <v>0</v>
      </c>
      <c r="H478" s="38">
        <f>IF(Txn!$B245="","",Txn!$E245)</f>
        <v>0</v>
      </c>
      <c r="I478" s="40">
        <f>IF(Txn!$B245="",0,Txn!$Q245)</f>
        <v>0</v>
      </c>
      <c r="J478" s="40">
        <f>IF(Txn!$B245="",0,Txn!$R245)</f>
        <v>0</v>
      </c>
      <c r="K478" s="41">
        <f>IF($A478="","",IFERROR(VALUE(MID($A478,6,2)),""))</f>
        <v>0</v>
      </c>
      <c r="L478" s="39">
        <f>IF(Txn!$K245="","","طرف مقابل — "&amp;Txn!$K245)</f>
        <v>0</v>
      </c>
      <c r="N478" s="42">
        <f>IF($D478="",0,COUNTIF(BankAccts,$D478))</f>
        <v>0</v>
      </c>
    </row>
    <row r="479" spans="1:14">
      <c r="A479" s="38">
        <f>IF(Txn!$B246="","",Txn!$B246)</f>
        <v>0</v>
      </c>
      <c r="B479" s="38">
        <f>IF(Txn!$B246="","",Txn!$C246)</f>
        <v>0</v>
      </c>
      <c r="C479" s="39">
        <f>IF(Txn!$B246="","","تراکنش بانکی")</f>
        <v>0</v>
      </c>
      <c r="D479" s="38">
        <f>IF(Txn!$B246="","",IF(Txn!$X246="","",Txn!$X246))</f>
        <v>0</v>
      </c>
      <c r="E479" s="39">
        <f>IF($D479="","",IFERROR(VLOOKUP($D479,AcctTbl,2,0),""))</f>
        <v>0</v>
      </c>
      <c r="F479" s="39">
        <f>IF($D479="","",IFERROR(VLOOKUP($D479,AcctTbl,3,0),""))</f>
        <v>0</v>
      </c>
      <c r="G479" s="39">
        <f>IF(Txn!$B246="","",Txn!$D246)</f>
        <v>0</v>
      </c>
      <c r="H479" s="38">
        <f>IF(Txn!$B246="","",Txn!$E246)</f>
        <v>0</v>
      </c>
      <c r="I479" s="40">
        <f>IF(Txn!$B246="",0,Txn!$O246)</f>
        <v>0</v>
      </c>
      <c r="J479" s="40">
        <f>IF(Txn!$B246="",0,Txn!$P246)</f>
        <v>0</v>
      </c>
      <c r="K479" s="41">
        <f>IF($A479="","",IFERROR(VALUE(MID($A479,6,2)),""))</f>
        <v>0</v>
      </c>
      <c r="L479" s="39">
        <f>IF(Txn!$K246="","",Txn!$K246)</f>
        <v>0</v>
      </c>
      <c r="N479" s="42">
        <f>IF($D479="",0,COUNTIF(BankAccts,$D479))</f>
        <v>0</v>
      </c>
    </row>
    <row r="480" spans="1:14">
      <c r="A480" s="38">
        <f>IF(Txn!$B246="","",Txn!$B246)</f>
        <v>0</v>
      </c>
      <c r="B480" s="38">
        <f>IF(Txn!$B246="","",Txn!$C246)</f>
        <v>0</v>
      </c>
      <c r="C480" s="39">
        <f>IF(Txn!$B246="","","تراکنش بانکی")</f>
        <v>0</v>
      </c>
      <c r="D480" s="38">
        <f>IF(Txn!$B246="","",IF(IF(Txn!$U246="TRF",Txn!$Y246,Txn!$Z246)="","",IF(Txn!$U246="TRF",Txn!$Y246,Txn!$Z246)))</f>
        <v>0</v>
      </c>
      <c r="E480" s="39">
        <f>IF($D480="","",IFERROR(VLOOKUP($D480,AcctTbl,2,0),""))</f>
        <v>0</v>
      </c>
      <c r="F480" s="39">
        <f>IF($D480="","",IFERROR(VLOOKUP($D480,AcctTbl,3,0),""))</f>
        <v>0</v>
      </c>
      <c r="G480" s="39">
        <f>IF(Txn!$B246="","",Txn!$D246)</f>
        <v>0</v>
      </c>
      <c r="H480" s="38">
        <f>IF(Txn!$B246="","",Txn!$E246)</f>
        <v>0</v>
      </c>
      <c r="I480" s="40">
        <f>IF(Txn!$B246="",0,Txn!$Q246)</f>
        <v>0</v>
      </c>
      <c r="J480" s="40">
        <f>IF(Txn!$B246="",0,Txn!$R246)</f>
        <v>0</v>
      </c>
      <c r="K480" s="41">
        <f>IF($A480="","",IFERROR(VALUE(MID($A480,6,2)),""))</f>
        <v>0</v>
      </c>
      <c r="L480" s="39">
        <f>IF(Txn!$K246="","","طرف مقابل — "&amp;Txn!$K246)</f>
        <v>0</v>
      </c>
      <c r="N480" s="42">
        <f>IF($D480="",0,COUNTIF(BankAccts,$D480))</f>
        <v>0</v>
      </c>
    </row>
    <row r="481" spans="1:14">
      <c r="A481" s="38">
        <f>IF(Txn!$B247="","",Txn!$B247)</f>
        <v>0</v>
      </c>
      <c r="B481" s="38">
        <f>IF(Txn!$B247="","",Txn!$C247)</f>
        <v>0</v>
      </c>
      <c r="C481" s="39">
        <f>IF(Txn!$B247="","","تراکنش بانکی")</f>
        <v>0</v>
      </c>
      <c r="D481" s="38">
        <f>IF(Txn!$B247="","",IF(Txn!$X247="","",Txn!$X247))</f>
        <v>0</v>
      </c>
      <c r="E481" s="39">
        <f>IF($D481="","",IFERROR(VLOOKUP($D481,AcctTbl,2,0),""))</f>
        <v>0</v>
      </c>
      <c r="F481" s="39">
        <f>IF($D481="","",IFERROR(VLOOKUP($D481,AcctTbl,3,0),""))</f>
        <v>0</v>
      </c>
      <c r="G481" s="39">
        <f>IF(Txn!$B247="","",Txn!$D247)</f>
        <v>0</v>
      </c>
      <c r="H481" s="38">
        <f>IF(Txn!$B247="","",Txn!$E247)</f>
        <v>0</v>
      </c>
      <c r="I481" s="40">
        <f>IF(Txn!$B247="",0,Txn!$O247)</f>
        <v>0</v>
      </c>
      <c r="J481" s="40">
        <f>IF(Txn!$B247="",0,Txn!$P247)</f>
        <v>0</v>
      </c>
      <c r="K481" s="41">
        <f>IF($A481="","",IFERROR(VALUE(MID($A481,6,2)),""))</f>
        <v>0</v>
      </c>
      <c r="L481" s="39">
        <f>IF(Txn!$K247="","",Txn!$K247)</f>
        <v>0</v>
      </c>
      <c r="N481" s="42">
        <f>IF($D481="",0,COUNTIF(BankAccts,$D481))</f>
        <v>0</v>
      </c>
    </row>
    <row r="482" spans="1:14">
      <c r="A482" s="38">
        <f>IF(Txn!$B247="","",Txn!$B247)</f>
        <v>0</v>
      </c>
      <c r="B482" s="38">
        <f>IF(Txn!$B247="","",Txn!$C247)</f>
        <v>0</v>
      </c>
      <c r="C482" s="39">
        <f>IF(Txn!$B247="","","تراکنش بانکی")</f>
        <v>0</v>
      </c>
      <c r="D482" s="38">
        <f>IF(Txn!$B247="","",IF(IF(Txn!$U247="TRF",Txn!$Y247,Txn!$Z247)="","",IF(Txn!$U247="TRF",Txn!$Y247,Txn!$Z247)))</f>
        <v>0</v>
      </c>
      <c r="E482" s="39">
        <f>IF($D482="","",IFERROR(VLOOKUP($D482,AcctTbl,2,0),""))</f>
        <v>0</v>
      </c>
      <c r="F482" s="39">
        <f>IF($D482="","",IFERROR(VLOOKUP($D482,AcctTbl,3,0),""))</f>
        <v>0</v>
      </c>
      <c r="G482" s="39">
        <f>IF(Txn!$B247="","",Txn!$D247)</f>
        <v>0</v>
      </c>
      <c r="H482" s="38">
        <f>IF(Txn!$B247="","",Txn!$E247)</f>
        <v>0</v>
      </c>
      <c r="I482" s="40">
        <f>IF(Txn!$B247="",0,Txn!$Q247)</f>
        <v>0</v>
      </c>
      <c r="J482" s="40">
        <f>IF(Txn!$B247="",0,Txn!$R247)</f>
        <v>0</v>
      </c>
      <c r="K482" s="41">
        <f>IF($A482="","",IFERROR(VALUE(MID($A482,6,2)),""))</f>
        <v>0</v>
      </c>
      <c r="L482" s="39">
        <f>IF(Txn!$K247="","","طرف مقابل — "&amp;Txn!$K247)</f>
        <v>0</v>
      </c>
      <c r="N482" s="42">
        <f>IF($D482="",0,COUNTIF(BankAccts,$D482))</f>
        <v>0</v>
      </c>
    </row>
    <row r="483" spans="1:14">
      <c r="A483" s="38">
        <f>IF(Txn!$B248="","",Txn!$B248)</f>
        <v>0</v>
      </c>
      <c r="B483" s="38">
        <f>IF(Txn!$B248="","",Txn!$C248)</f>
        <v>0</v>
      </c>
      <c r="C483" s="39">
        <f>IF(Txn!$B248="","","تراکنش بانکی")</f>
        <v>0</v>
      </c>
      <c r="D483" s="38">
        <f>IF(Txn!$B248="","",IF(Txn!$X248="","",Txn!$X248))</f>
        <v>0</v>
      </c>
      <c r="E483" s="39">
        <f>IF($D483="","",IFERROR(VLOOKUP($D483,AcctTbl,2,0),""))</f>
        <v>0</v>
      </c>
      <c r="F483" s="39">
        <f>IF($D483="","",IFERROR(VLOOKUP($D483,AcctTbl,3,0),""))</f>
        <v>0</v>
      </c>
      <c r="G483" s="39">
        <f>IF(Txn!$B248="","",Txn!$D248)</f>
        <v>0</v>
      </c>
      <c r="H483" s="38">
        <f>IF(Txn!$B248="","",Txn!$E248)</f>
        <v>0</v>
      </c>
      <c r="I483" s="40">
        <f>IF(Txn!$B248="",0,Txn!$O248)</f>
        <v>0</v>
      </c>
      <c r="J483" s="40">
        <f>IF(Txn!$B248="",0,Txn!$P248)</f>
        <v>0</v>
      </c>
      <c r="K483" s="41">
        <f>IF($A483="","",IFERROR(VALUE(MID($A483,6,2)),""))</f>
        <v>0</v>
      </c>
      <c r="L483" s="39">
        <f>IF(Txn!$K248="","",Txn!$K248)</f>
        <v>0</v>
      </c>
      <c r="N483" s="42">
        <f>IF($D483="",0,COUNTIF(BankAccts,$D483))</f>
        <v>0</v>
      </c>
    </row>
    <row r="484" spans="1:14">
      <c r="A484" s="38">
        <f>IF(Txn!$B248="","",Txn!$B248)</f>
        <v>0</v>
      </c>
      <c r="B484" s="38">
        <f>IF(Txn!$B248="","",Txn!$C248)</f>
        <v>0</v>
      </c>
      <c r="C484" s="39">
        <f>IF(Txn!$B248="","","تراکنش بانکی")</f>
        <v>0</v>
      </c>
      <c r="D484" s="38">
        <f>IF(Txn!$B248="","",IF(IF(Txn!$U248="TRF",Txn!$Y248,Txn!$Z248)="","",IF(Txn!$U248="TRF",Txn!$Y248,Txn!$Z248)))</f>
        <v>0</v>
      </c>
      <c r="E484" s="39">
        <f>IF($D484="","",IFERROR(VLOOKUP($D484,AcctTbl,2,0),""))</f>
        <v>0</v>
      </c>
      <c r="F484" s="39">
        <f>IF($D484="","",IFERROR(VLOOKUP($D484,AcctTbl,3,0),""))</f>
        <v>0</v>
      </c>
      <c r="G484" s="39">
        <f>IF(Txn!$B248="","",Txn!$D248)</f>
        <v>0</v>
      </c>
      <c r="H484" s="38">
        <f>IF(Txn!$B248="","",Txn!$E248)</f>
        <v>0</v>
      </c>
      <c r="I484" s="40">
        <f>IF(Txn!$B248="",0,Txn!$Q248)</f>
        <v>0</v>
      </c>
      <c r="J484" s="40">
        <f>IF(Txn!$B248="",0,Txn!$R248)</f>
        <v>0</v>
      </c>
      <c r="K484" s="41">
        <f>IF($A484="","",IFERROR(VALUE(MID($A484,6,2)),""))</f>
        <v>0</v>
      </c>
      <c r="L484" s="39">
        <f>IF(Txn!$K248="","","طرف مقابل — "&amp;Txn!$K248)</f>
        <v>0</v>
      </c>
      <c r="N484" s="42">
        <f>IF($D484="",0,COUNTIF(BankAccts,$D484))</f>
        <v>0</v>
      </c>
    </row>
    <row r="485" spans="1:14">
      <c r="A485" s="38">
        <f>IF(Txn!$B249="","",Txn!$B249)</f>
        <v>0</v>
      </c>
      <c r="B485" s="38">
        <f>IF(Txn!$B249="","",Txn!$C249)</f>
        <v>0</v>
      </c>
      <c r="C485" s="39">
        <f>IF(Txn!$B249="","","تراکنش بانکی")</f>
        <v>0</v>
      </c>
      <c r="D485" s="38">
        <f>IF(Txn!$B249="","",IF(Txn!$X249="","",Txn!$X249))</f>
        <v>0</v>
      </c>
      <c r="E485" s="39">
        <f>IF($D485="","",IFERROR(VLOOKUP($D485,AcctTbl,2,0),""))</f>
        <v>0</v>
      </c>
      <c r="F485" s="39">
        <f>IF($D485="","",IFERROR(VLOOKUP($D485,AcctTbl,3,0),""))</f>
        <v>0</v>
      </c>
      <c r="G485" s="39">
        <f>IF(Txn!$B249="","",Txn!$D249)</f>
        <v>0</v>
      </c>
      <c r="H485" s="38">
        <f>IF(Txn!$B249="","",Txn!$E249)</f>
        <v>0</v>
      </c>
      <c r="I485" s="40">
        <f>IF(Txn!$B249="",0,Txn!$O249)</f>
        <v>0</v>
      </c>
      <c r="J485" s="40">
        <f>IF(Txn!$B249="",0,Txn!$P249)</f>
        <v>0</v>
      </c>
      <c r="K485" s="41">
        <f>IF($A485="","",IFERROR(VALUE(MID($A485,6,2)),""))</f>
        <v>0</v>
      </c>
      <c r="L485" s="39">
        <f>IF(Txn!$K249="","",Txn!$K249)</f>
        <v>0</v>
      </c>
      <c r="N485" s="42">
        <f>IF($D485="",0,COUNTIF(BankAccts,$D485))</f>
        <v>0</v>
      </c>
    </row>
    <row r="486" spans="1:14">
      <c r="A486" s="38">
        <f>IF(Txn!$B249="","",Txn!$B249)</f>
        <v>0</v>
      </c>
      <c r="B486" s="38">
        <f>IF(Txn!$B249="","",Txn!$C249)</f>
        <v>0</v>
      </c>
      <c r="C486" s="39">
        <f>IF(Txn!$B249="","","تراکنش بانکی")</f>
        <v>0</v>
      </c>
      <c r="D486" s="38">
        <f>IF(Txn!$B249="","",IF(IF(Txn!$U249="TRF",Txn!$Y249,Txn!$Z249)="","",IF(Txn!$U249="TRF",Txn!$Y249,Txn!$Z249)))</f>
        <v>0</v>
      </c>
      <c r="E486" s="39">
        <f>IF($D486="","",IFERROR(VLOOKUP($D486,AcctTbl,2,0),""))</f>
        <v>0</v>
      </c>
      <c r="F486" s="39">
        <f>IF($D486="","",IFERROR(VLOOKUP($D486,AcctTbl,3,0),""))</f>
        <v>0</v>
      </c>
      <c r="G486" s="39">
        <f>IF(Txn!$B249="","",Txn!$D249)</f>
        <v>0</v>
      </c>
      <c r="H486" s="38">
        <f>IF(Txn!$B249="","",Txn!$E249)</f>
        <v>0</v>
      </c>
      <c r="I486" s="40">
        <f>IF(Txn!$B249="",0,Txn!$Q249)</f>
        <v>0</v>
      </c>
      <c r="J486" s="40">
        <f>IF(Txn!$B249="",0,Txn!$R249)</f>
        <v>0</v>
      </c>
      <c r="K486" s="41">
        <f>IF($A486="","",IFERROR(VALUE(MID($A486,6,2)),""))</f>
        <v>0</v>
      </c>
      <c r="L486" s="39">
        <f>IF(Txn!$K249="","","طرف مقابل — "&amp;Txn!$K249)</f>
        <v>0</v>
      </c>
      <c r="N486" s="42">
        <f>IF($D486="",0,COUNTIF(BankAccts,$D486))</f>
        <v>0</v>
      </c>
    </row>
    <row r="487" spans="1:14">
      <c r="A487" s="38">
        <f>IF(Txn!$B250="","",Txn!$B250)</f>
        <v>0</v>
      </c>
      <c r="B487" s="38">
        <f>IF(Txn!$B250="","",Txn!$C250)</f>
        <v>0</v>
      </c>
      <c r="C487" s="39">
        <f>IF(Txn!$B250="","","تراکنش بانکی")</f>
        <v>0</v>
      </c>
      <c r="D487" s="38">
        <f>IF(Txn!$B250="","",IF(Txn!$X250="","",Txn!$X250))</f>
        <v>0</v>
      </c>
      <c r="E487" s="39">
        <f>IF($D487="","",IFERROR(VLOOKUP($D487,AcctTbl,2,0),""))</f>
        <v>0</v>
      </c>
      <c r="F487" s="39">
        <f>IF($D487="","",IFERROR(VLOOKUP($D487,AcctTbl,3,0),""))</f>
        <v>0</v>
      </c>
      <c r="G487" s="39">
        <f>IF(Txn!$B250="","",Txn!$D250)</f>
        <v>0</v>
      </c>
      <c r="H487" s="38">
        <f>IF(Txn!$B250="","",Txn!$E250)</f>
        <v>0</v>
      </c>
      <c r="I487" s="40">
        <f>IF(Txn!$B250="",0,Txn!$O250)</f>
        <v>0</v>
      </c>
      <c r="J487" s="40">
        <f>IF(Txn!$B250="",0,Txn!$P250)</f>
        <v>0</v>
      </c>
      <c r="K487" s="41">
        <f>IF($A487="","",IFERROR(VALUE(MID($A487,6,2)),""))</f>
        <v>0</v>
      </c>
      <c r="L487" s="39">
        <f>IF(Txn!$K250="","",Txn!$K250)</f>
        <v>0</v>
      </c>
      <c r="N487" s="42">
        <f>IF($D487="",0,COUNTIF(BankAccts,$D487))</f>
        <v>0</v>
      </c>
    </row>
    <row r="488" spans="1:14">
      <c r="A488" s="38">
        <f>IF(Txn!$B250="","",Txn!$B250)</f>
        <v>0</v>
      </c>
      <c r="B488" s="38">
        <f>IF(Txn!$B250="","",Txn!$C250)</f>
        <v>0</v>
      </c>
      <c r="C488" s="39">
        <f>IF(Txn!$B250="","","تراکنش بانکی")</f>
        <v>0</v>
      </c>
      <c r="D488" s="38">
        <f>IF(Txn!$B250="","",IF(IF(Txn!$U250="TRF",Txn!$Y250,Txn!$Z250)="","",IF(Txn!$U250="TRF",Txn!$Y250,Txn!$Z250)))</f>
        <v>0</v>
      </c>
      <c r="E488" s="39">
        <f>IF($D488="","",IFERROR(VLOOKUP($D488,AcctTbl,2,0),""))</f>
        <v>0</v>
      </c>
      <c r="F488" s="39">
        <f>IF($D488="","",IFERROR(VLOOKUP($D488,AcctTbl,3,0),""))</f>
        <v>0</v>
      </c>
      <c r="G488" s="39">
        <f>IF(Txn!$B250="","",Txn!$D250)</f>
        <v>0</v>
      </c>
      <c r="H488" s="38">
        <f>IF(Txn!$B250="","",Txn!$E250)</f>
        <v>0</v>
      </c>
      <c r="I488" s="40">
        <f>IF(Txn!$B250="",0,Txn!$Q250)</f>
        <v>0</v>
      </c>
      <c r="J488" s="40">
        <f>IF(Txn!$B250="",0,Txn!$R250)</f>
        <v>0</v>
      </c>
      <c r="K488" s="41">
        <f>IF($A488="","",IFERROR(VALUE(MID($A488,6,2)),""))</f>
        <v>0</v>
      </c>
      <c r="L488" s="39">
        <f>IF(Txn!$K250="","","طرف مقابل — "&amp;Txn!$K250)</f>
        <v>0</v>
      </c>
      <c r="N488" s="42">
        <f>IF($D488="",0,COUNTIF(BankAccts,$D488))</f>
        <v>0</v>
      </c>
    </row>
    <row r="489" spans="1:14">
      <c r="A489" s="38">
        <f>IF(Txn!$B251="","",Txn!$B251)</f>
        <v>0</v>
      </c>
      <c r="B489" s="38">
        <f>IF(Txn!$B251="","",Txn!$C251)</f>
        <v>0</v>
      </c>
      <c r="C489" s="39">
        <f>IF(Txn!$B251="","","تراکنش بانکی")</f>
        <v>0</v>
      </c>
      <c r="D489" s="38">
        <f>IF(Txn!$B251="","",IF(Txn!$X251="","",Txn!$X251))</f>
        <v>0</v>
      </c>
      <c r="E489" s="39">
        <f>IF($D489="","",IFERROR(VLOOKUP($D489,AcctTbl,2,0),""))</f>
        <v>0</v>
      </c>
      <c r="F489" s="39">
        <f>IF($D489="","",IFERROR(VLOOKUP($D489,AcctTbl,3,0),""))</f>
        <v>0</v>
      </c>
      <c r="G489" s="39">
        <f>IF(Txn!$B251="","",Txn!$D251)</f>
        <v>0</v>
      </c>
      <c r="H489" s="38">
        <f>IF(Txn!$B251="","",Txn!$E251)</f>
        <v>0</v>
      </c>
      <c r="I489" s="40">
        <f>IF(Txn!$B251="",0,Txn!$O251)</f>
        <v>0</v>
      </c>
      <c r="J489" s="40">
        <f>IF(Txn!$B251="",0,Txn!$P251)</f>
        <v>0</v>
      </c>
      <c r="K489" s="41">
        <f>IF($A489="","",IFERROR(VALUE(MID($A489,6,2)),""))</f>
        <v>0</v>
      </c>
      <c r="L489" s="39">
        <f>IF(Txn!$K251="","",Txn!$K251)</f>
        <v>0</v>
      </c>
      <c r="N489" s="42">
        <f>IF($D489="",0,COUNTIF(BankAccts,$D489))</f>
        <v>0</v>
      </c>
    </row>
    <row r="490" spans="1:14">
      <c r="A490" s="38">
        <f>IF(Txn!$B251="","",Txn!$B251)</f>
        <v>0</v>
      </c>
      <c r="B490" s="38">
        <f>IF(Txn!$B251="","",Txn!$C251)</f>
        <v>0</v>
      </c>
      <c r="C490" s="39">
        <f>IF(Txn!$B251="","","تراکنش بانکی")</f>
        <v>0</v>
      </c>
      <c r="D490" s="38">
        <f>IF(Txn!$B251="","",IF(IF(Txn!$U251="TRF",Txn!$Y251,Txn!$Z251)="","",IF(Txn!$U251="TRF",Txn!$Y251,Txn!$Z251)))</f>
        <v>0</v>
      </c>
      <c r="E490" s="39">
        <f>IF($D490="","",IFERROR(VLOOKUP($D490,AcctTbl,2,0),""))</f>
        <v>0</v>
      </c>
      <c r="F490" s="39">
        <f>IF($D490="","",IFERROR(VLOOKUP($D490,AcctTbl,3,0),""))</f>
        <v>0</v>
      </c>
      <c r="G490" s="39">
        <f>IF(Txn!$B251="","",Txn!$D251)</f>
        <v>0</v>
      </c>
      <c r="H490" s="38">
        <f>IF(Txn!$B251="","",Txn!$E251)</f>
        <v>0</v>
      </c>
      <c r="I490" s="40">
        <f>IF(Txn!$B251="",0,Txn!$Q251)</f>
        <v>0</v>
      </c>
      <c r="J490" s="40">
        <f>IF(Txn!$B251="",0,Txn!$R251)</f>
        <v>0</v>
      </c>
      <c r="K490" s="41">
        <f>IF($A490="","",IFERROR(VALUE(MID($A490,6,2)),""))</f>
        <v>0</v>
      </c>
      <c r="L490" s="39">
        <f>IF(Txn!$K251="","","طرف مقابل — "&amp;Txn!$K251)</f>
        <v>0</v>
      </c>
      <c r="N490" s="42">
        <f>IF($D490="",0,COUNTIF(BankAccts,$D490))</f>
        <v>0</v>
      </c>
    </row>
    <row r="491" spans="1:14">
      <c r="A491" s="38">
        <f>IF(Txn!$B252="","",Txn!$B252)</f>
        <v>0</v>
      </c>
      <c r="B491" s="38">
        <f>IF(Txn!$B252="","",Txn!$C252)</f>
        <v>0</v>
      </c>
      <c r="C491" s="39">
        <f>IF(Txn!$B252="","","تراکنش بانکی")</f>
        <v>0</v>
      </c>
      <c r="D491" s="38">
        <f>IF(Txn!$B252="","",IF(Txn!$X252="","",Txn!$X252))</f>
        <v>0</v>
      </c>
      <c r="E491" s="39">
        <f>IF($D491="","",IFERROR(VLOOKUP($D491,AcctTbl,2,0),""))</f>
        <v>0</v>
      </c>
      <c r="F491" s="39">
        <f>IF($D491="","",IFERROR(VLOOKUP($D491,AcctTbl,3,0),""))</f>
        <v>0</v>
      </c>
      <c r="G491" s="39">
        <f>IF(Txn!$B252="","",Txn!$D252)</f>
        <v>0</v>
      </c>
      <c r="H491" s="38">
        <f>IF(Txn!$B252="","",Txn!$E252)</f>
        <v>0</v>
      </c>
      <c r="I491" s="40">
        <f>IF(Txn!$B252="",0,Txn!$O252)</f>
        <v>0</v>
      </c>
      <c r="J491" s="40">
        <f>IF(Txn!$B252="",0,Txn!$P252)</f>
        <v>0</v>
      </c>
      <c r="K491" s="41">
        <f>IF($A491="","",IFERROR(VALUE(MID($A491,6,2)),""))</f>
        <v>0</v>
      </c>
      <c r="L491" s="39">
        <f>IF(Txn!$K252="","",Txn!$K252)</f>
        <v>0</v>
      </c>
      <c r="N491" s="42">
        <f>IF($D491="",0,COUNTIF(BankAccts,$D491))</f>
        <v>0</v>
      </c>
    </row>
    <row r="492" spans="1:14">
      <c r="A492" s="38">
        <f>IF(Txn!$B252="","",Txn!$B252)</f>
        <v>0</v>
      </c>
      <c r="B492" s="38">
        <f>IF(Txn!$B252="","",Txn!$C252)</f>
        <v>0</v>
      </c>
      <c r="C492" s="39">
        <f>IF(Txn!$B252="","","تراکنش بانکی")</f>
        <v>0</v>
      </c>
      <c r="D492" s="38">
        <f>IF(Txn!$B252="","",IF(IF(Txn!$U252="TRF",Txn!$Y252,Txn!$Z252)="","",IF(Txn!$U252="TRF",Txn!$Y252,Txn!$Z252)))</f>
        <v>0</v>
      </c>
      <c r="E492" s="39">
        <f>IF($D492="","",IFERROR(VLOOKUP($D492,AcctTbl,2,0),""))</f>
        <v>0</v>
      </c>
      <c r="F492" s="39">
        <f>IF($D492="","",IFERROR(VLOOKUP($D492,AcctTbl,3,0),""))</f>
        <v>0</v>
      </c>
      <c r="G492" s="39">
        <f>IF(Txn!$B252="","",Txn!$D252)</f>
        <v>0</v>
      </c>
      <c r="H492" s="38">
        <f>IF(Txn!$B252="","",Txn!$E252)</f>
        <v>0</v>
      </c>
      <c r="I492" s="40">
        <f>IF(Txn!$B252="",0,Txn!$Q252)</f>
        <v>0</v>
      </c>
      <c r="J492" s="40">
        <f>IF(Txn!$B252="",0,Txn!$R252)</f>
        <v>0</v>
      </c>
      <c r="K492" s="41">
        <f>IF($A492="","",IFERROR(VALUE(MID($A492,6,2)),""))</f>
        <v>0</v>
      </c>
      <c r="L492" s="39">
        <f>IF(Txn!$K252="","","طرف مقابل — "&amp;Txn!$K252)</f>
        <v>0</v>
      </c>
      <c r="N492" s="42">
        <f>IF($D492="",0,COUNTIF(BankAccts,$D492))</f>
        <v>0</v>
      </c>
    </row>
    <row r="493" spans="1:14">
      <c r="A493" s="38">
        <f>IF(Txn!$B253="","",Txn!$B253)</f>
        <v>0</v>
      </c>
      <c r="B493" s="38">
        <f>IF(Txn!$B253="","",Txn!$C253)</f>
        <v>0</v>
      </c>
      <c r="C493" s="39">
        <f>IF(Txn!$B253="","","تراکنش بانکی")</f>
        <v>0</v>
      </c>
      <c r="D493" s="38">
        <f>IF(Txn!$B253="","",IF(Txn!$X253="","",Txn!$X253))</f>
        <v>0</v>
      </c>
      <c r="E493" s="39">
        <f>IF($D493="","",IFERROR(VLOOKUP($D493,AcctTbl,2,0),""))</f>
        <v>0</v>
      </c>
      <c r="F493" s="39">
        <f>IF($D493="","",IFERROR(VLOOKUP($D493,AcctTbl,3,0),""))</f>
        <v>0</v>
      </c>
      <c r="G493" s="39">
        <f>IF(Txn!$B253="","",Txn!$D253)</f>
        <v>0</v>
      </c>
      <c r="H493" s="38">
        <f>IF(Txn!$B253="","",Txn!$E253)</f>
        <v>0</v>
      </c>
      <c r="I493" s="40">
        <f>IF(Txn!$B253="",0,Txn!$O253)</f>
        <v>0</v>
      </c>
      <c r="J493" s="40">
        <f>IF(Txn!$B253="",0,Txn!$P253)</f>
        <v>0</v>
      </c>
      <c r="K493" s="41">
        <f>IF($A493="","",IFERROR(VALUE(MID($A493,6,2)),""))</f>
        <v>0</v>
      </c>
      <c r="L493" s="39">
        <f>IF(Txn!$K253="","",Txn!$K253)</f>
        <v>0</v>
      </c>
      <c r="N493" s="42">
        <f>IF($D493="",0,COUNTIF(BankAccts,$D493))</f>
        <v>0</v>
      </c>
    </row>
    <row r="494" spans="1:14">
      <c r="A494" s="38">
        <f>IF(Txn!$B253="","",Txn!$B253)</f>
        <v>0</v>
      </c>
      <c r="B494" s="38">
        <f>IF(Txn!$B253="","",Txn!$C253)</f>
        <v>0</v>
      </c>
      <c r="C494" s="39">
        <f>IF(Txn!$B253="","","تراکنش بانکی")</f>
        <v>0</v>
      </c>
      <c r="D494" s="38">
        <f>IF(Txn!$B253="","",IF(IF(Txn!$U253="TRF",Txn!$Y253,Txn!$Z253)="","",IF(Txn!$U253="TRF",Txn!$Y253,Txn!$Z253)))</f>
        <v>0</v>
      </c>
      <c r="E494" s="39">
        <f>IF($D494="","",IFERROR(VLOOKUP($D494,AcctTbl,2,0),""))</f>
        <v>0</v>
      </c>
      <c r="F494" s="39">
        <f>IF($D494="","",IFERROR(VLOOKUP($D494,AcctTbl,3,0),""))</f>
        <v>0</v>
      </c>
      <c r="G494" s="39">
        <f>IF(Txn!$B253="","",Txn!$D253)</f>
        <v>0</v>
      </c>
      <c r="H494" s="38">
        <f>IF(Txn!$B253="","",Txn!$E253)</f>
        <v>0</v>
      </c>
      <c r="I494" s="40">
        <f>IF(Txn!$B253="",0,Txn!$Q253)</f>
        <v>0</v>
      </c>
      <c r="J494" s="40">
        <f>IF(Txn!$B253="",0,Txn!$R253)</f>
        <v>0</v>
      </c>
      <c r="K494" s="41">
        <f>IF($A494="","",IFERROR(VALUE(MID($A494,6,2)),""))</f>
        <v>0</v>
      </c>
      <c r="L494" s="39">
        <f>IF(Txn!$K253="","","طرف مقابل — "&amp;Txn!$K253)</f>
        <v>0</v>
      </c>
      <c r="N494" s="42">
        <f>IF($D494="",0,COUNTIF(BankAccts,$D494))</f>
        <v>0</v>
      </c>
    </row>
    <row r="495" spans="1:14">
      <c r="A495" s="38">
        <f>IF(Txn!$B254="","",Txn!$B254)</f>
        <v>0</v>
      </c>
      <c r="B495" s="38">
        <f>IF(Txn!$B254="","",Txn!$C254)</f>
        <v>0</v>
      </c>
      <c r="C495" s="39">
        <f>IF(Txn!$B254="","","تراکنش بانکی")</f>
        <v>0</v>
      </c>
      <c r="D495" s="38">
        <f>IF(Txn!$B254="","",IF(Txn!$X254="","",Txn!$X254))</f>
        <v>0</v>
      </c>
      <c r="E495" s="39">
        <f>IF($D495="","",IFERROR(VLOOKUP($D495,AcctTbl,2,0),""))</f>
        <v>0</v>
      </c>
      <c r="F495" s="39">
        <f>IF($D495="","",IFERROR(VLOOKUP($D495,AcctTbl,3,0),""))</f>
        <v>0</v>
      </c>
      <c r="G495" s="39">
        <f>IF(Txn!$B254="","",Txn!$D254)</f>
        <v>0</v>
      </c>
      <c r="H495" s="38">
        <f>IF(Txn!$B254="","",Txn!$E254)</f>
        <v>0</v>
      </c>
      <c r="I495" s="40">
        <f>IF(Txn!$B254="",0,Txn!$O254)</f>
        <v>0</v>
      </c>
      <c r="J495" s="40">
        <f>IF(Txn!$B254="",0,Txn!$P254)</f>
        <v>0</v>
      </c>
      <c r="K495" s="41">
        <f>IF($A495="","",IFERROR(VALUE(MID($A495,6,2)),""))</f>
        <v>0</v>
      </c>
      <c r="L495" s="39">
        <f>IF(Txn!$K254="","",Txn!$K254)</f>
        <v>0</v>
      </c>
      <c r="N495" s="42">
        <f>IF($D495="",0,COUNTIF(BankAccts,$D495))</f>
        <v>0</v>
      </c>
    </row>
    <row r="496" spans="1:14">
      <c r="A496" s="38">
        <f>IF(Txn!$B254="","",Txn!$B254)</f>
        <v>0</v>
      </c>
      <c r="B496" s="38">
        <f>IF(Txn!$B254="","",Txn!$C254)</f>
        <v>0</v>
      </c>
      <c r="C496" s="39">
        <f>IF(Txn!$B254="","","تراکنش بانکی")</f>
        <v>0</v>
      </c>
      <c r="D496" s="38">
        <f>IF(Txn!$B254="","",IF(IF(Txn!$U254="TRF",Txn!$Y254,Txn!$Z254)="","",IF(Txn!$U254="TRF",Txn!$Y254,Txn!$Z254)))</f>
        <v>0</v>
      </c>
      <c r="E496" s="39">
        <f>IF($D496="","",IFERROR(VLOOKUP($D496,AcctTbl,2,0),""))</f>
        <v>0</v>
      </c>
      <c r="F496" s="39">
        <f>IF($D496="","",IFERROR(VLOOKUP($D496,AcctTbl,3,0),""))</f>
        <v>0</v>
      </c>
      <c r="G496" s="39">
        <f>IF(Txn!$B254="","",Txn!$D254)</f>
        <v>0</v>
      </c>
      <c r="H496" s="38">
        <f>IF(Txn!$B254="","",Txn!$E254)</f>
        <v>0</v>
      </c>
      <c r="I496" s="40">
        <f>IF(Txn!$B254="",0,Txn!$Q254)</f>
        <v>0</v>
      </c>
      <c r="J496" s="40">
        <f>IF(Txn!$B254="",0,Txn!$R254)</f>
        <v>0</v>
      </c>
      <c r="K496" s="41">
        <f>IF($A496="","",IFERROR(VALUE(MID($A496,6,2)),""))</f>
        <v>0</v>
      </c>
      <c r="L496" s="39">
        <f>IF(Txn!$K254="","","طرف مقابل — "&amp;Txn!$K254)</f>
        <v>0</v>
      </c>
      <c r="N496" s="42">
        <f>IF($D496="",0,COUNTIF(BankAccts,$D496))</f>
        <v>0</v>
      </c>
    </row>
    <row r="497" spans="1:14">
      <c r="A497" s="38">
        <f>IF(Txn!$B255="","",Txn!$B255)</f>
        <v>0</v>
      </c>
      <c r="B497" s="38">
        <f>IF(Txn!$B255="","",Txn!$C255)</f>
        <v>0</v>
      </c>
      <c r="C497" s="39">
        <f>IF(Txn!$B255="","","تراکنش بانکی")</f>
        <v>0</v>
      </c>
      <c r="D497" s="38">
        <f>IF(Txn!$B255="","",IF(Txn!$X255="","",Txn!$X255))</f>
        <v>0</v>
      </c>
      <c r="E497" s="39">
        <f>IF($D497="","",IFERROR(VLOOKUP($D497,AcctTbl,2,0),""))</f>
        <v>0</v>
      </c>
      <c r="F497" s="39">
        <f>IF($D497="","",IFERROR(VLOOKUP($D497,AcctTbl,3,0),""))</f>
        <v>0</v>
      </c>
      <c r="G497" s="39">
        <f>IF(Txn!$B255="","",Txn!$D255)</f>
        <v>0</v>
      </c>
      <c r="H497" s="38">
        <f>IF(Txn!$B255="","",Txn!$E255)</f>
        <v>0</v>
      </c>
      <c r="I497" s="40">
        <f>IF(Txn!$B255="",0,Txn!$O255)</f>
        <v>0</v>
      </c>
      <c r="J497" s="40">
        <f>IF(Txn!$B255="",0,Txn!$P255)</f>
        <v>0</v>
      </c>
      <c r="K497" s="41">
        <f>IF($A497="","",IFERROR(VALUE(MID($A497,6,2)),""))</f>
        <v>0</v>
      </c>
      <c r="L497" s="39">
        <f>IF(Txn!$K255="","",Txn!$K255)</f>
        <v>0</v>
      </c>
      <c r="N497" s="42">
        <f>IF($D497="",0,COUNTIF(BankAccts,$D497))</f>
        <v>0</v>
      </c>
    </row>
    <row r="498" spans="1:14">
      <c r="A498" s="38">
        <f>IF(Txn!$B255="","",Txn!$B255)</f>
        <v>0</v>
      </c>
      <c r="B498" s="38">
        <f>IF(Txn!$B255="","",Txn!$C255)</f>
        <v>0</v>
      </c>
      <c r="C498" s="39">
        <f>IF(Txn!$B255="","","تراکنش بانکی")</f>
        <v>0</v>
      </c>
      <c r="D498" s="38">
        <f>IF(Txn!$B255="","",IF(IF(Txn!$U255="TRF",Txn!$Y255,Txn!$Z255)="","",IF(Txn!$U255="TRF",Txn!$Y255,Txn!$Z255)))</f>
        <v>0</v>
      </c>
      <c r="E498" s="39">
        <f>IF($D498="","",IFERROR(VLOOKUP($D498,AcctTbl,2,0),""))</f>
        <v>0</v>
      </c>
      <c r="F498" s="39">
        <f>IF($D498="","",IFERROR(VLOOKUP($D498,AcctTbl,3,0),""))</f>
        <v>0</v>
      </c>
      <c r="G498" s="39">
        <f>IF(Txn!$B255="","",Txn!$D255)</f>
        <v>0</v>
      </c>
      <c r="H498" s="38">
        <f>IF(Txn!$B255="","",Txn!$E255)</f>
        <v>0</v>
      </c>
      <c r="I498" s="40">
        <f>IF(Txn!$B255="",0,Txn!$Q255)</f>
        <v>0</v>
      </c>
      <c r="J498" s="40">
        <f>IF(Txn!$B255="",0,Txn!$R255)</f>
        <v>0</v>
      </c>
      <c r="K498" s="41">
        <f>IF($A498="","",IFERROR(VALUE(MID($A498,6,2)),""))</f>
        <v>0</v>
      </c>
      <c r="L498" s="39">
        <f>IF(Txn!$K255="","","طرف مقابل — "&amp;Txn!$K255)</f>
        <v>0</v>
      </c>
      <c r="N498" s="42">
        <f>IF($D498="",0,COUNTIF(BankAccts,$D498))</f>
        <v>0</v>
      </c>
    </row>
    <row r="499" spans="1:14">
      <c r="A499" s="38">
        <f>IF(Txn!$B256="","",Txn!$B256)</f>
        <v>0</v>
      </c>
      <c r="B499" s="38">
        <f>IF(Txn!$B256="","",Txn!$C256)</f>
        <v>0</v>
      </c>
      <c r="C499" s="39">
        <f>IF(Txn!$B256="","","تراکنش بانکی")</f>
        <v>0</v>
      </c>
      <c r="D499" s="38">
        <f>IF(Txn!$B256="","",IF(Txn!$X256="","",Txn!$X256))</f>
        <v>0</v>
      </c>
      <c r="E499" s="39">
        <f>IF($D499="","",IFERROR(VLOOKUP($D499,AcctTbl,2,0),""))</f>
        <v>0</v>
      </c>
      <c r="F499" s="39">
        <f>IF($D499="","",IFERROR(VLOOKUP($D499,AcctTbl,3,0),""))</f>
        <v>0</v>
      </c>
      <c r="G499" s="39">
        <f>IF(Txn!$B256="","",Txn!$D256)</f>
        <v>0</v>
      </c>
      <c r="H499" s="38">
        <f>IF(Txn!$B256="","",Txn!$E256)</f>
        <v>0</v>
      </c>
      <c r="I499" s="40">
        <f>IF(Txn!$B256="",0,Txn!$O256)</f>
        <v>0</v>
      </c>
      <c r="J499" s="40">
        <f>IF(Txn!$B256="",0,Txn!$P256)</f>
        <v>0</v>
      </c>
      <c r="K499" s="41">
        <f>IF($A499="","",IFERROR(VALUE(MID($A499,6,2)),""))</f>
        <v>0</v>
      </c>
      <c r="L499" s="39">
        <f>IF(Txn!$K256="","",Txn!$K256)</f>
        <v>0</v>
      </c>
      <c r="N499" s="42">
        <f>IF($D499="",0,COUNTIF(BankAccts,$D499))</f>
        <v>0</v>
      </c>
    </row>
    <row r="500" spans="1:14">
      <c r="A500" s="38">
        <f>IF(Txn!$B256="","",Txn!$B256)</f>
        <v>0</v>
      </c>
      <c r="B500" s="38">
        <f>IF(Txn!$B256="","",Txn!$C256)</f>
        <v>0</v>
      </c>
      <c r="C500" s="39">
        <f>IF(Txn!$B256="","","تراکنش بانکی")</f>
        <v>0</v>
      </c>
      <c r="D500" s="38">
        <f>IF(Txn!$B256="","",IF(IF(Txn!$U256="TRF",Txn!$Y256,Txn!$Z256)="","",IF(Txn!$U256="TRF",Txn!$Y256,Txn!$Z256)))</f>
        <v>0</v>
      </c>
      <c r="E500" s="39">
        <f>IF($D500="","",IFERROR(VLOOKUP($D500,AcctTbl,2,0),""))</f>
        <v>0</v>
      </c>
      <c r="F500" s="39">
        <f>IF($D500="","",IFERROR(VLOOKUP($D500,AcctTbl,3,0),""))</f>
        <v>0</v>
      </c>
      <c r="G500" s="39">
        <f>IF(Txn!$B256="","",Txn!$D256)</f>
        <v>0</v>
      </c>
      <c r="H500" s="38">
        <f>IF(Txn!$B256="","",Txn!$E256)</f>
        <v>0</v>
      </c>
      <c r="I500" s="40">
        <f>IF(Txn!$B256="",0,Txn!$Q256)</f>
        <v>0</v>
      </c>
      <c r="J500" s="40">
        <f>IF(Txn!$B256="",0,Txn!$R256)</f>
        <v>0</v>
      </c>
      <c r="K500" s="41">
        <f>IF($A500="","",IFERROR(VALUE(MID($A500,6,2)),""))</f>
        <v>0</v>
      </c>
      <c r="L500" s="39">
        <f>IF(Txn!$K256="","","طرف مقابل — "&amp;Txn!$K256)</f>
        <v>0</v>
      </c>
      <c r="N500" s="42">
        <f>IF($D500="",0,COUNTIF(BankAccts,$D500))</f>
        <v>0</v>
      </c>
    </row>
    <row r="501" spans="1:14">
      <c r="A501" s="38">
        <f>IF(Txn!$B257="","",Txn!$B257)</f>
        <v>0</v>
      </c>
      <c r="B501" s="38">
        <f>IF(Txn!$B257="","",Txn!$C257)</f>
        <v>0</v>
      </c>
      <c r="C501" s="39">
        <f>IF(Txn!$B257="","","تراکنش بانکی")</f>
        <v>0</v>
      </c>
      <c r="D501" s="38">
        <f>IF(Txn!$B257="","",IF(Txn!$X257="","",Txn!$X257))</f>
        <v>0</v>
      </c>
      <c r="E501" s="39">
        <f>IF($D501="","",IFERROR(VLOOKUP($D501,AcctTbl,2,0),""))</f>
        <v>0</v>
      </c>
      <c r="F501" s="39">
        <f>IF($D501="","",IFERROR(VLOOKUP($D501,AcctTbl,3,0),""))</f>
        <v>0</v>
      </c>
      <c r="G501" s="39">
        <f>IF(Txn!$B257="","",Txn!$D257)</f>
        <v>0</v>
      </c>
      <c r="H501" s="38">
        <f>IF(Txn!$B257="","",Txn!$E257)</f>
        <v>0</v>
      </c>
      <c r="I501" s="40">
        <f>IF(Txn!$B257="",0,Txn!$O257)</f>
        <v>0</v>
      </c>
      <c r="J501" s="40">
        <f>IF(Txn!$B257="",0,Txn!$P257)</f>
        <v>0</v>
      </c>
      <c r="K501" s="41">
        <f>IF($A501="","",IFERROR(VALUE(MID($A501,6,2)),""))</f>
        <v>0</v>
      </c>
      <c r="L501" s="39">
        <f>IF(Txn!$K257="","",Txn!$K257)</f>
        <v>0</v>
      </c>
      <c r="N501" s="42">
        <f>IF($D501="",0,COUNTIF(BankAccts,$D501))</f>
        <v>0</v>
      </c>
    </row>
    <row r="502" spans="1:14">
      <c r="A502" s="38">
        <f>IF(Txn!$B257="","",Txn!$B257)</f>
        <v>0</v>
      </c>
      <c r="B502" s="38">
        <f>IF(Txn!$B257="","",Txn!$C257)</f>
        <v>0</v>
      </c>
      <c r="C502" s="39">
        <f>IF(Txn!$B257="","","تراکنش بانکی")</f>
        <v>0</v>
      </c>
      <c r="D502" s="38">
        <f>IF(Txn!$B257="","",IF(IF(Txn!$U257="TRF",Txn!$Y257,Txn!$Z257)="","",IF(Txn!$U257="TRF",Txn!$Y257,Txn!$Z257)))</f>
        <v>0</v>
      </c>
      <c r="E502" s="39">
        <f>IF($D502="","",IFERROR(VLOOKUP($D502,AcctTbl,2,0),""))</f>
        <v>0</v>
      </c>
      <c r="F502" s="39">
        <f>IF($D502="","",IFERROR(VLOOKUP($D502,AcctTbl,3,0),""))</f>
        <v>0</v>
      </c>
      <c r="G502" s="39">
        <f>IF(Txn!$B257="","",Txn!$D257)</f>
        <v>0</v>
      </c>
      <c r="H502" s="38">
        <f>IF(Txn!$B257="","",Txn!$E257)</f>
        <v>0</v>
      </c>
      <c r="I502" s="40">
        <f>IF(Txn!$B257="",0,Txn!$Q257)</f>
        <v>0</v>
      </c>
      <c r="J502" s="40">
        <f>IF(Txn!$B257="",0,Txn!$R257)</f>
        <v>0</v>
      </c>
      <c r="K502" s="41">
        <f>IF($A502="","",IFERROR(VALUE(MID($A502,6,2)),""))</f>
        <v>0</v>
      </c>
      <c r="L502" s="39">
        <f>IF(Txn!$K257="","","طرف مقابل — "&amp;Txn!$K257)</f>
        <v>0</v>
      </c>
      <c r="N502" s="42">
        <f>IF($D502="",0,COUNTIF(BankAccts,$D502))</f>
        <v>0</v>
      </c>
    </row>
    <row r="503" spans="1:14">
      <c r="A503" s="38">
        <f>IF(Txn!$B258="","",Txn!$B258)</f>
        <v>0</v>
      </c>
      <c r="B503" s="38">
        <f>IF(Txn!$B258="","",Txn!$C258)</f>
        <v>0</v>
      </c>
      <c r="C503" s="39">
        <f>IF(Txn!$B258="","","تراکنش بانکی")</f>
        <v>0</v>
      </c>
      <c r="D503" s="38">
        <f>IF(Txn!$B258="","",IF(Txn!$X258="","",Txn!$X258))</f>
        <v>0</v>
      </c>
      <c r="E503" s="39">
        <f>IF($D503="","",IFERROR(VLOOKUP($D503,AcctTbl,2,0),""))</f>
        <v>0</v>
      </c>
      <c r="F503" s="39">
        <f>IF($D503="","",IFERROR(VLOOKUP($D503,AcctTbl,3,0),""))</f>
        <v>0</v>
      </c>
      <c r="G503" s="39">
        <f>IF(Txn!$B258="","",Txn!$D258)</f>
        <v>0</v>
      </c>
      <c r="H503" s="38">
        <f>IF(Txn!$B258="","",Txn!$E258)</f>
        <v>0</v>
      </c>
      <c r="I503" s="40">
        <f>IF(Txn!$B258="",0,Txn!$O258)</f>
        <v>0</v>
      </c>
      <c r="J503" s="40">
        <f>IF(Txn!$B258="",0,Txn!$P258)</f>
        <v>0</v>
      </c>
      <c r="K503" s="41">
        <f>IF($A503="","",IFERROR(VALUE(MID($A503,6,2)),""))</f>
        <v>0</v>
      </c>
      <c r="L503" s="39">
        <f>IF(Txn!$K258="","",Txn!$K258)</f>
        <v>0</v>
      </c>
      <c r="N503" s="42">
        <f>IF($D503="",0,COUNTIF(BankAccts,$D503))</f>
        <v>0</v>
      </c>
    </row>
    <row r="504" spans="1:14">
      <c r="A504" s="38">
        <f>IF(Txn!$B258="","",Txn!$B258)</f>
        <v>0</v>
      </c>
      <c r="B504" s="38">
        <f>IF(Txn!$B258="","",Txn!$C258)</f>
        <v>0</v>
      </c>
      <c r="C504" s="39">
        <f>IF(Txn!$B258="","","تراکنش بانکی")</f>
        <v>0</v>
      </c>
      <c r="D504" s="38">
        <f>IF(Txn!$B258="","",IF(IF(Txn!$U258="TRF",Txn!$Y258,Txn!$Z258)="","",IF(Txn!$U258="TRF",Txn!$Y258,Txn!$Z258)))</f>
        <v>0</v>
      </c>
      <c r="E504" s="39">
        <f>IF($D504="","",IFERROR(VLOOKUP($D504,AcctTbl,2,0),""))</f>
        <v>0</v>
      </c>
      <c r="F504" s="39">
        <f>IF($D504="","",IFERROR(VLOOKUP($D504,AcctTbl,3,0),""))</f>
        <v>0</v>
      </c>
      <c r="G504" s="39">
        <f>IF(Txn!$B258="","",Txn!$D258)</f>
        <v>0</v>
      </c>
      <c r="H504" s="38">
        <f>IF(Txn!$B258="","",Txn!$E258)</f>
        <v>0</v>
      </c>
      <c r="I504" s="40">
        <f>IF(Txn!$B258="",0,Txn!$Q258)</f>
        <v>0</v>
      </c>
      <c r="J504" s="40">
        <f>IF(Txn!$B258="",0,Txn!$R258)</f>
        <v>0</v>
      </c>
      <c r="K504" s="41">
        <f>IF($A504="","",IFERROR(VALUE(MID($A504,6,2)),""))</f>
        <v>0</v>
      </c>
      <c r="L504" s="39">
        <f>IF(Txn!$K258="","","طرف مقابل — "&amp;Txn!$K258)</f>
        <v>0</v>
      </c>
      <c r="N504" s="42">
        <f>IF($D504="",0,COUNTIF(BankAccts,$D504))</f>
        <v>0</v>
      </c>
    </row>
    <row r="505" spans="1:14">
      <c r="A505" s="38">
        <f>IF(Txn!$B259="","",Txn!$B259)</f>
        <v>0</v>
      </c>
      <c r="B505" s="38">
        <f>IF(Txn!$B259="","",Txn!$C259)</f>
        <v>0</v>
      </c>
      <c r="C505" s="39">
        <f>IF(Txn!$B259="","","تراکنش بانکی")</f>
        <v>0</v>
      </c>
      <c r="D505" s="38">
        <f>IF(Txn!$B259="","",IF(Txn!$X259="","",Txn!$X259))</f>
        <v>0</v>
      </c>
      <c r="E505" s="39">
        <f>IF($D505="","",IFERROR(VLOOKUP($D505,AcctTbl,2,0),""))</f>
        <v>0</v>
      </c>
      <c r="F505" s="39">
        <f>IF($D505="","",IFERROR(VLOOKUP($D505,AcctTbl,3,0),""))</f>
        <v>0</v>
      </c>
      <c r="G505" s="39">
        <f>IF(Txn!$B259="","",Txn!$D259)</f>
        <v>0</v>
      </c>
      <c r="H505" s="38">
        <f>IF(Txn!$B259="","",Txn!$E259)</f>
        <v>0</v>
      </c>
      <c r="I505" s="40">
        <f>IF(Txn!$B259="",0,Txn!$O259)</f>
        <v>0</v>
      </c>
      <c r="J505" s="40">
        <f>IF(Txn!$B259="",0,Txn!$P259)</f>
        <v>0</v>
      </c>
      <c r="K505" s="41">
        <f>IF($A505="","",IFERROR(VALUE(MID($A505,6,2)),""))</f>
        <v>0</v>
      </c>
      <c r="L505" s="39">
        <f>IF(Txn!$K259="","",Txn!$K259)</f>
        <v>0</v>
      </c>
      <c r="N505" s="42">
        <f>IF($D505="",0,COUNTIF(BankAccts,$D505))</f>
        <v>0</v>
      </c>
    </row>
    <row r="506" spans="1:14">
      <c r="A506" s="38">
        <f>IF(Txn!$B259="","",Txn!$B259)</f>
        <v>0</v>
      </c>
      <c r="B506" s="38">
        <f>IF(Txn!$B259="","",Txn!$C259)</f>
        <v>0</v>
      </c>
      <c r="C506" s="39">
        <f>IF(Txn!$B259="","","تراکنش بانکی")</f>
        <v>0</v>
      </c>
      <c r="D506" s="38">
        <f>IF(Txn!$B259="","",IF(IF(Txn!$U259="TRF",Txn!$Y259,Txn!$Z259)="","",IF(Txn!$U259="TRF",Txn!$Y259,Txn!$Z259)))</f>
        <v>0</v>
      </c>
      <c r="E506" s="39">
        <f>IF($D506="","",IFERROR(VLOOKUP($D506,AcctTbl,2,0),""))</f>
        <v>0</v>
      </c>
      <c r="F506" s="39">
        <f>IF($D506="","",IFERROR(VLOOKUP($D506,AcctTbl,3,0),""))</f>
        <v>0</v>
      </c>
      <c r="G506" s="39">
        <f>IF(Txn!$B259="","",Txn!$D259)</f>
        <v>0</v>
      </c>
      <c r="H506" s="38">
        <f>IF(Txn!$B259="","",Txn!$E259)</f>
        <v>0</v>
      </c>
      <c r="I506" s="40">
        <f>IF(Txn!$B259="",0,Txn!$Q259)</f>
        <v>0</v>
      </c>
      <c r="J506" s="40">
        <f>IF(Txn!$B259="",0,Txn!$R259)</f>
        <v>0</v>
      </c>
      <c r="K506" s="41">
        <f>IF($A506="","",IFERROR(VALUE(MID($A506,6,2)),""))</f>
        <v>0</v>
      </c>
      <c r="L506" s="39">
        <f>IF(Txn!$K259="","","طرف مقابل — "&amp;Txn!$K259)</f>
        <v>0</v>
      </c>
      <c r="N506" s="42">
        <f>IF($D506="",0,COUNTIF(BankAccts,$D506))</f>
        <v>0</v>
      </c>
    </row>
    <row r="507" spans="1:14">
      <c r="A507" s="38">
        <f>IF(Txn!$B260="","",Txn!$B260)</f>
        <v>0</v>
      </c>
      <c r="B507" s="38">
        <f>IF(Txn!$B260="","",Txn!$C260)</f>
        <v>0</v>
      </c>
      <c r="C507" s="39">
        <f>IF(Txn!$B260="","","تراکنش بانکی")</f>
        <v>0</v>
      </c>
      <c r="D507" s="38">
        <f>IF(Txn!$B260="","",IF(Txn!$X260="","",Txn!$X260))</f>
        <v>0</v>
      </c>
      <c r="E507" s="39">
        <f>IF($D507="","",IFERROR(VLOOKUP($D507,AcctTbl,2,0),""))</f>
        <v>0</v>
      </c>
      <c r="F507" s="39">
        <f>IF($D507="","",IFERROR(VLOOKUP($D507,AcctTbl,3,0),""))</f>
        <v>0</v>
      </c>
      <c r="G507" s="39">
        <f>IF(Txn!$B260="","",Txn!$D260)</f>
        <v>0</v>
      </c>
      <c r="H507" s="38">
        <f>IF(Txn!$B260="","",Txn!$E260)</f>
        <v>0</v>
      </c>
      <c r="I507" s="40">
        <f>IF(Txn!$B260="",0,Txn!$O260)</f>
        <v>0</v>
      </c>
      <c r="J507" s="40">
        <f>IF(Txn!$B260="",0,Txn!$P260)</f>
        <v>0</v>
      </c>
      <c r="K507" s="41">
        <f>IF($A507="","",IFERROR(VALUE(MID($A507,6,2)),""))</f>
        <v>0</v>
      </c>
      <c r="L507" s="39">
        <f>IF(Txn!$K260="","",Txn!$K260)</f>
        <v>0</v>
      </c>
      <c r="N507" s="42">
        <f>IF($D507="",0,COUNTIF(BankAccts,$D507))</f>
        <v>0</v>
      </c>
    </row>
    <row r="508" spans="1:14">
      <c r="A508" s="38">
        <f>IF(Txn!$B260="","",Txn!$B260)</f>
        <v>0</v>
      </c>
      <c r="B508" s="38">
        <f>IF(Txn!$B260="","",Txn!$C260)</f>
        <v>0</v>
      </c>
      <c r="C508" s="39">
        <f>IF(Txn!$B260="","","تراکنش بانکی")</f>
        <v>0</v>
      </c>
      <c r="D508" s="38">
        <f>IF(Txn!$B260="","",IF(IF(Txn!$U260="TRF",Txn!$Y260,Txn!$Z260)="","",IF(Txn!$U260="TRF",Txn!$Y260,Txn!$Z260)))</f>
        <v>0</v>
      </c>
      <c r="E508" s="39">
        <f>IF($D508="","",IFERROR(VLOOKUP($D508,AcctTbl,2,0),""))</f>
        <v>0</v>
      </c>
      <c r="F508" s="39">
        <f>IF($D508="","",IFERROR(VLOOKUP($D508,AcctTbl,3,0),""))</f>
        <v>0</v>
      </c>
      <c r="G508" s="39">
        <f>IF(Txn!$B260="","",Txn!$D260)</f>
        <v>0</v>
      </c>
      <c r="H508" s="38">
        <f>IF(Txn!$B260="","",Txn!$E260)</f>
        <v>0</v>
      </c>
      <c r="I508" s="40">
        <f>IF(Txn!$B260="",0,Txn!$Q260)</f>
        <v>0</v>
      </c>
      <c r="J508" s="40">
        <f>IF(Txn!$B260="",0,Txn!$R260)</f>
        <v>0</v>
      </c>
      <c r="K508" s="41">
        <f>IF($A508="","",IFERROR(VALUE(MID($A508,6,2)),""))</f>
        <v>0</v>
      </c>
      <c r="L508" s="39">
        <f>IF(Txn!$K260="","","طرف مقابل — "&amp;Txn!$K260)</f>
        <v>0</v>
      </c>
      <c r="N508" s="42">
        <f>IF($D508="",0,COUNTIF(BankAccts,$D508))</f>
        <v>0</v>
      </c>
    </row>
    <row r="509" spans="1:14">
      <c r="A509" s="38">
        <f>IF(Txn!$B261="","",Txn!$B261)</f>
        <v>0</v>
      </c>
      <c r="B509" s="38">
        <f>IF(Txn!$B261="","",Txn!$C261)</f>
        <v>0</v>
      </c>
      <c r="C509" s="39">
        <f>IF(Txn!$B261="","","تراکنش بانکی")</f>
        <v>0</v>
      </c>
      <c r="D509" s="38">
        <f>IF(Txn!$B261="","",IF(Txn!$X261="","",Txn!$X261))</f>
        <v>0</v>
      </c>
      <c r="E509" s="39">
        <f>IF($D509="","",IFERROR(VLOOKUP($D509,AcctTbl,2,0),""))</f>
        <v>0</v>
      </c>
      <c r="F509" s="39">
        <f>IF($D509="","",IFERROR(VLOOKUP($D509,AcctTbl,3,0),""))</f>
        <v>0</v>
      </c>
      <c r="G509" s="39">
        <f>IF(Txn!$B261="","",Txn!$D261)</f>
        <v>0</v>
      </c>
      <c r="H509" s="38">
        <f>IF(Txn!$B261="","",Txn!$E261)</f>
        <v>0</v>
      </c>
      <c r="I509" s="40">
        <f>IF(Txn!$B261="",0,Txn!$O261)</f>
        <v>0</v>
      </c>
      <c r="J509" s="40">
        <f>IF(Txn!$B261="",0,Txn!$P261)</f>
        <v>0</v>
      </c>
      <c r="K509" s="41">
        <f>IF($A509="","",IFERROR(VALUE(MID($A509,6,2)),""))</f>
        <v>0</v>
      </c>
      <c r="L509" s="39">
        <f>IF(Txn!$K261="","",Txn!$K261)</f>
        <v>0</v>
      </c>
      <c r="N509" s="42">
        <f>IF($D509="",0,COUNTIF(BankAccts,$D509))</f>
        <v>0</v>
      </c>
    </row>
    <row r="510" spans="1:14">
      <c r="A510" s="38">
        <f>IF(Txn!$B261="","",Txn!$B261)</f>
        <v>0</v>
      </c>
      <c r="B510" s="38">
        <f>IF(Txn!$B261="","",Txn!$C261)</f>
        <v>0</v>
      </c>
      <c r="C510" s="39">
        <f>IF(Txn!$B261="","","تراکنش بانکی")</f>
        <v>0</v>
      </c>
      <c r="D510" s="38">
        <f>IF(Txn!$B261="","",IF(IF(Txn!$U261="TRF",Txn!$Y261,Txn!$Z261)="","",IF(Txn!$U261="TRF",Txn!$Y261,Txn!$Z261)))</f>
        <v>0</v>
      </c>
      <c r="E510" s="39">
        <f>IF($D510="","",IFERROR(VLOOKUP($D510,AcctTbl,2,0),""))</f>
        <v>0</v>
      </c>
      <c r="F510" s="39">
        <f>IF($D510="","",IFERROR(VLOOKUP($D510,AcctTbl,3,0),""))</f>
        <v>0</v>
      </c>
      <c r="G510" s="39">
        <f>IF(Txn!$B261="","",Txn!$D261)</f>
        <v>0</v>
      </c>
      <c r="H510" s="38">
        <f>IF(Txn!$B261="","",Txn!$E261)</f>
        <v>0</v>
      </c>
      <c r="I510" s="40">
        <f>IF(Txn!$B261="",0,Txn!$Q261)</f>
        <v>0</v>
      </c>
      <c r="J510" s="40">
        <f>IF(Txn!$B261="",0,Txn!$R261)</f>
        <v>0</v>
      </c>
      <c r="K510" s="41">
        <f>IF($A510="","",IFERROR(VALUE(MID($A510,6,2)),""))</f>
        <v>0</v>
      </c>
      <c r="L510" s="39">
        <f>IF(Txn!$K261="","","طرف مقابل — "&amp;Txn!$K261)</f>
        <v>0</v>
      </c>
      <c r="N510" s="42">
        <f>IF($D510="",0,COUNTIF(BankAccts,$D510))</f>
        <v>0</v>
      </c>
    </row>
    <row r="511" spans="1:14">
      <c r="A511" s="38">
        <f>IF(Txn!$B262="","",Txn!$B262)</f>
        <v>0</v>
      </c>
      <c r="B511" s="38">
        <f>IF(Txn!$B262="","",Txn!$C262)</f>
        <v>0</v>
      </c>
      <c r="C511" s="39">
        <f>IF(Txn!$B262="","","تراکنش بانکی")</f>
        <v>0</v>
      </c>
      <c r="D511" s="38">
        <f>IF(Txn!$B262="","",IF(Txn!$X262="","",Txn!$X262))</f>
        <v>0</v>
      </c>
      <c r="E511" s="39">
        <f>IF($D511="","",IFERROR(VLOOKUP($D511,AcctTbl,2,0),""))</f>
        <v>0</v>
      </c>
      <c r="F511" s="39">
        <f>IF($D511="","",IFERROR(VLOOKUP($D511,AcctTbl,3,0),""))</f>
        <v>0</v>
      </c>
      <c r="G511" s="39">
        <f>IF(Txn!$B262="","",Txn!$D262)</f>
        <v>0</v>
      </c>
      <c r="H511" s="38">
        <f>IF(Txn!$B262="","",Txn!$E262)</f>
        <v>0</v>
      </c>
      <c r="I511" s="40">
        <f>IF(Txn!$B262="",0,Txn!$O262)</f>
        <v>0</v>
      </c>
      <c r="J511" s="40">
        <f>IF(Txn!$B262="",0,Txn!$P262)</f>
        <v>0</v>
      </c>
      <c r="K511" s="41">
        <f>IF($A511="","",IFERROR(VALUE(MID($A511,6,2)),""))</f>
        <v>0</v>
      </c>
      <c r="L511" s="39">
        <f>IF(Txn!$K262="","",Txn!$K262)</f>
        <v>0</v>
      </c>
      <c r="N511" s="42">
        <f>IF($D511="",0,COUNTIF(BankAccts,$D511))</f>
        <v>0</v>
      </c>
    </row>
    <row r="512" spans="1:14">
      <c r="A512" s="38">
        <f>IF(Txn!$B262="","",Txn!$B262)</f>
        <v>0</v>
      </c>
      <c r="B512" s="38">
        <f>IF(Txn!$B262="","",Txn!$C262)</f>
        <v>0</v>
      </c>
      <c r="C512" s="39">
        <f>IF(Txn!$B262="","","تراکنش بانکی")</f>
        <v>0</v>
      </c>
      <c r="D512" s="38">
        <f>IF(Txn!$B262="","",IF(IF(Txn!$U262="TRF",Txn!$Y262,Txn!$Z262)="","",IF(Txn!$U262="TRF",Txn!$Y262,Txn!$Z262)))</f>
        <v>0</v>
      </c>
      <c r="E512" s="39">
        <f>IF($D512="","",IFERROR(VLOOKUP($D512,AcctTbl,2,0),""))</f>
        <v>0</v>
      </c>
      <c r="F512" s="39">
        <f>IF($D512="","",IFERROR(VLOOKUP($D512,AcctTbl,3,0),""))</f>
        <v>0</v>
      </c>
      <c r="G512" s="39">
        <f>IF(Txn!$B262="","",Txn!$D262)</f>
        <v>0</v>
      </c>
      <c r="H512" s="38">
        <f>IF(Txn!$B262="","",Txn!$E262)</f>
        <v>0</v>
      </c>
      <c r="I512" s="40">
        <f>IF(Txn!$B262="",0,Txn!$Q262)</f>
        <v>0</v>
      </c>
      <c r="J512" s="40">
        <f>IF(Txn!$B262="",0,Txn!$R262)</f>
        <v>0</v>
      </c>
      <c r="K512" s="41">
        <f>IF($A512="","",IFERROR(VALUE(MID($A512,6,2)),""))</f>
        <v>0</v>
      </c>
      <c r="L512" s="39">
        <f>IF(Txn!$K262="","","طرف مقابل — "&amp;Txn!$K262)</f>
        <v>0</v>
      </c>
      <c r="N512" s="42">
        <f>IF($D512="",0,COUNTIF(BankAccts,$D512))</f>
        <v>0</v>
      </c>
    </row>
    <row r="513" spans="1:14">
      <c r="A513" s="38">
        <f>IF(Txn!$B263="","",Txn!$B263)</f>
        <v>0</v>
      </c>
      <c r="B513" s="38">
        <f>IF(Txn!$B263="","",Txn!$C263)</f>
        <v>0</v>
      </c>
      <c r="C513" s="39">
        <f>IF(Txn!$B263="","","تراکنش بانکی")</f>
        <v>0</v>
      </c>
      <c r="D513" s="38">
        <f>IF(Txn!$B263="","",IF(Txn!$X263="","",Txn!$X263))</f>
        <v>0</v>
      </c>
      <c r="E513" s="39">
        <f>IF($D513="","",IFERROR(VLOOKUP($D513,AcctTbl,2,0),""))</f>
        <v>0</v>
      </c>
      <c r="F513" s="39">
        <f>IF($D513="","",IFERROR(VLOOKUP($D513,AcctTbl,3,0),""))</f>
        <v>0</v>
      </c>
      <c r="G513" s="39">
        <f>IF(Txn!$B263="","",Txn!$D263)</f>
        <v>0</v>
      </c>
      <c r="H513" s="38">
        <f>IF(Txn!$B263="","",Txn!$E263)</f>
        <v>0</v>
      </c>
      <c r="I513" s="40">
        <f>IF(Txn!$B263="",0,Txn!$O263)</f>
        <v>0</v>
      </c>
      <c r="J513" s="40">
        <f>IF(Txn!$B263="",0,Txn!$P263)</f>
        <v>0</v>
      </c>
      <c r="K513" s="41">
        <f>IF($A513="","",IFERROR(VALUE(MID($A513,6,2)),""))</f>
        <v>0</v>
      </c>
      <c r="L513" s="39">
        <f>IF(Txn!$K263="","",Txn!$K263)</f>
        <v>0</v>
      </c>
      <c r="N513" s="42">
        <f>IF($D513="",0,COUNTIF(BankAccts,$D513))</f>
        <v>0</v>
      </c>
    </row>
    <row r="514" spans="1:14">
      <c r="A514" s="38">
        <f>IF(Txn!$B263="","",Txn!$B263)</f>
        <v>0</v>
      </c>
      <c r="B514" s="38">
        <f>IF(Txn!$B263="","",Txn!$C263)</f>
        <v>0</v>
      </c>
      <c r="C514" s="39">
        <f>IF(Txn!$B263="","","تراکنش بانکی")</f>
        <v>0</v>
      </c>
      <c r="D514" s="38">
        <f>IF(Txn!$B263="","",IF(IF(Txn!$U263="TRF",Txn!$Y263,Txn!$Z263)="","",IF(Txn!$U263="TRF",Txn!$Y263,Txn!$Z263)))</f>
        <v>0</v>
      </c>
      <c r="E514" s="39">
        <f>IF($D514="","",IFERROR(VLOOKUP($D514,AcctTbl,2,0),""))</f>
        <v>0</v>
      </c>
      <c r="F514" s="39">
        <f>IF($D514="","",IFERROR(VLOOKUP($D514,AcctTbl,3,0),""))</f>
        <v>0</v>
      </c>
      <c r="G514" s="39">
        <f>IF(Txn!$B263="","",Txn!$D263)</f>
        <v>0</v>
      </c>
      <c r="H514" s="38">
        <f>IF(Txn!$B263="","",Txn!$E263)</f>
        <v>0</v>
      </c>
      <c r="I514" s="40">
        <f>IF(Txn!$B263="",0,Txn!$Q263)</f>
        <v>0</v>
      </c>
      <c r="J514" s="40">
        <f>IF(Txn!$B263="",0,Txn!$R263)</f>
        <v>0</v>
      </c>
      <c r="K514" s="41">
        <f>IF($A514="","",IFERROR(VALUE(MID($A514,6,2)),""))</f>
        <v>0</v>
      </c>
      <c r="L514" s="39">
        <f>IF(Txn!$K263="","","طرف مقابل — "&amp;Txn!$K263)</f>
        <v>0</v>
      </c>
      <c r="N514" s="42">
        <f>IF($D514="",0,COUNTIF(BankAccts,$D514))</f>
        <v>0</v>
      </c>
    </row>
    <row r="515" spans="1:14">
      <c r="A515" s="38">
        <f>IF(Txn!$B264="","",Txn!$B264)</f>
        <v>0</v>
      </c>
      <c r="B515" s="38">
        <f>IF(Txn!$B264="","",Txn!$C264)</f>
        <v>0</v>
      </c>
      <c r="C515" s="39">
        <f>IF(Txn!$B264="","","تراکنش بانکی")</f>
        <v>0</v>
      </c>
      <c r="D515" s="38">
        <f>IF(Txn!$B264="","",IF(Txn!$X264="","",Txn!$X264))</f>
        <v>0</v>
      </c>
      <c r="E515" s="39">
        <f>IF($D515="","",IFERROR(VLOOKUP($D515,AcctTbl,2,0),""))</f>
        <v>0</v>
      </c>
      <c r="F515" s="39">
        <f>IF($D515="","",IFERROR(VLOOKUP($D515,AcctTbl,3,0),""))</f>
        <v>0</v>
      </c>
      <c r="G515" s="39">
        <f>IF(Txn!$B264="","",Txn!$D264)</f>
        <v>0</v>
      </c>
      <c r="H515" s="38">
        <f>IF(Txn!$B264="","",Txn!$E264)</f>
        <v>0</v>
      </c>
      <c r="I515" s="40">
        <f>IF(Txn!$B264="",0,Txn!$O264)</f>
        <v>0</v>
      </c>
      <c r="J515" s="40">
        <f>IF(Txn!$B264="",0,Txn!$P264)</f>
        <v>0</v>
      </c>
      <c r="K515" s="41">
        <f>IF($A515="","",IFERROR(VALUE(MID($A515,6,2)),""))</f>
        <v>0</v>
      </c>
      <c r="L515" s="39">
        <f>IF(Txn!$K264="","",Txn!$K264)</f>
        <v>0</v>
      </c>
      <c r="N515" s="42">
        <f>IF($D515="",0,COUNTIF(BankAccts,$D515))</f>
        <v>0</v>
      </c>
    </row>
    <row r="516" spans="1:14">
      <c r="A516" s="38">
        <f>IF(Txn!$B264="","",Txn!$B264)</f>
        <v>0</v>
      </c>
      <c r="B516" s="38">
        <f>IF(Txn!$B264="","",Txn!$C264)</f>
        <v>0</v>
      </c>
      <c r="C516" s="39">
        <f>IF(Txn!$B264="","","تراکنش بانکی")</f>
        <v>0</v>
      </c>
      <c r="D516" s="38">
        <f>IF(Txn!$B264="","",IF(IF(Txn!$U264="TRF",Txn!$Y264,Txn!$Z264)="","",IF(Txn!$U264="TRF",Txn!$Y264,Txn!$Z264)))</f>
        <v>0</v>
      </c>
      <c r="E516" s="39">
        <f>IF($D516="","",IFERROR(VLOOKUP($D516,AcctTbl,2,0),""))</f>
        <v>0</v>
      </c>
      <c r="F516" s="39">
        <f>IF($D516="","",IFERROR(VLOOKUP($D516,AcctTbl,3,0),""))</f>
        <v>0</v>
      </c>
      <c r="G516" s="39">
        <f>IF(Txn!$B264="","",Txn!$D264)</f>
        <v>0</v>
      </c>
      <c r="H516" s="38">
        <f>IF(Txn!$B264="","",Txn!$E264)</f>
        <v>0</v>
      </c>
      <c r="I516" s="40">
        <f>IF(Txn!$B264="",0,Txn!$Q264)</f>
        <v>0</v>
      </c>
      <c r="J516" s="40">
        <f>IF(Txn!$B264="",0,Txn!$R264)</f>
        <v>0</v>
      </c>
      <c r="K516" s="41">
        <f>IF($A516="","",IFERROR(VALUE(MID($A516,6,2)),""))</f>
        <v>0</v>
      </c>
      <c r="L516" s="39">
        <f>IF(Txn!$K264="","","طرف مقابل — "&amp;Txn!$K264)</f>
        <v>0</v>
      </c>
      <c r="N516" s="42">
        <f>IF($D516="",0,COUNTIF(BankAccts,$D516))</f>
        <v>0</v>
      </c>
    </row>
    <row r="517" spans="1:14">
      <c r="A517" s="38">
        <f>IF(Txn!$B265="","",Txn!$B265)</f>
        <v>0</v>
      </c>
      <c r="B517" s="38">
        <f>IF(Txn!$B265="","",Txn!$C265)</f>
        <v>0</v>
      </c>
      <c r="C517" s="39">
        <f>IF(Txn!$B265="","","تراکنش بانکی")</f>
        <v>0</v>
      </c>
      <c r="D517" s="38">
        <f>IF(Txn!$B265="","",IF(Txn!$X265="","",Txn!$X265))</f>
        <v>0</v>
      </c>
      <c r="E517" s="39">
        <f>IF($D517="","",IFERROR(VLOOKUP($D517,AcctTbl,2,0),""))</f>
        <v>0</v>
      </c>
      <c r="F517" s="39">
        <f>IF($D517="","",IFERROR(VLOOKUP($D517,AcctTbl,3,0),""))</f>
        <v>0</v>
      </c>
      <c r="G517" s="39">
        <f>IF(Txn!$B265="","",Txn!$D265)</f>
        <v>0</v>
      </c>
      <c r="H517" s="38">
        <f>IF(Txn!$B265="","",Txn!$E265)</f>
        <v>0</v>
      </c>
      <c r="I517" s="40">
        <f>IF(Txn!$B265="",0,Txn!$O265)</f>
        <v>0</v>
      </c>
      <c r="J517" s="40">
        <f>IF(Txn!$B265="",0,Txn!$P265)</f>
        <v>0</v>
      </c>
      <c r="K517" s="41">
        <f>IF($A517="","",IFERROR(VALUE(MID($A517,6,2)),""))</f>
        <v>0</v>
      </c>
      <c r="L517" s="39">
        <f>IF(Txn!$K265="","",Txn!$K265)</f>
        <v>0</v>
      </c>
      <c r="N517" s="42">
        <f>IF($D517="",0,COUNTIF(BankAccts,$D517))</f>
        <v>0</v>
      </c>
    </row>
    <row r="518" spans="1:14">
      <c r="A518" s="38">
        <f>IF(Txn!$B265="","",Txn!$B265)</f>
        <v>0</v>
      </c>
      <c r="B518" s="38">
        <f>IF(Txn!$B265="","",Txn!$C265)</f>
        <v>0</v>
      </c>
      <c r="C518" s="39">
        <f>IF(Txn!$B265="","","تراکنش بانکی")</f>
        <v>0</v>
      </c>
      <c r="D518" s="38">
        <f>IF(Txn!$B265="","",IF(IF(Txn!$U265="TRF",Txn!$Y265,Txn!$Z265)="","",IF(Txn!$U265="TRF",Txn!$Y265,Txn!$Z265)))</f>
        <v>0</v>
      </c>
      <c r="E518" s="39">
        <f>IF($D518="","",IFERROR(VLOOKUP($D518,AcctTbl,2,0),""))</f>
        <v>0</v>
      </c>
      <c r="F518" s="39">
        <f>IF($D518="","",IFERROR(VLOOKUP($D518,AcctTbl,3,0),""))</f>
        <v>0</v>
      </c>
      <c r="G518" s="39">
        <f>IF(Txn!$B265="","",Txn!$D265)</f>
        <v>0</v>
      </c>
      <c r="H518" s="38">
        <f>IF(Txn!$B265="","",Txn!$E265)</f>
        <v>0</v>
      </c>
      <c r="I518" s="40">
        <f>IF(Txn!$B265="",0,Txn!$Q265)</f>
        <v>0</v>
      </c>
      <c r="J518" s="40">
        <f>IF(Txn!$B265="",0,Txn!$R265)</f>
        <v>0</v>
      </c>
      <c r="K518" s="41">
        <f>IF($A518="","",IFERROR(VALUE(MID($A518,6,2)),""))</f>
        <v>0</v>
      </c>
      <c r="L518" s="39">
        <f>IF(Txn!$K265="","","طرف مقابل — "&amp;Txn!$K265)</f>
        <v>0</v>
      </c>
      <c r="N518" s="42">
        <f>IF($D518="",0,COUNTIF(BankAccts,$D518))</f>
        <v>0</v>
      </c>
    </row>
    <row r="519" spans="1:14">
      <c r="A519" s="38">
        <f>IF(Txn!$B266="","",Txn!$B266)</f>
        <v>0</v>
      </c>
      <c r="B519" s="38">
        <f>IF(Txn!$B266="","",Txn!$C266)</f>
        <v>0</v>
      </c>
      <c r="C519" s="39">
        <f>IF(Txn!$B266="","","تراکنش بانکی")</f>
        <v>0</v>
      </c>
      <c r="D519" s="38">
        <f>IF(Txn!$B266="","",IF(Txn!$X266="","",Txn!$X266))</f>
        <v>0</v>
      </c>
      <c r="E519" s="39">
        <f>IF($D519="","",IFERROR(VLOOKUP($D519,AcctTbl,2,0),""))</f>
        <v>0</v>
      </c>
      <c r="F519" s="39">
        <f>IF($D519="","",IFERROR(VLOOKUP($D519,AcctTbl,3,0),""))</f>
        <v>0</v>
      </c>
      <c r="G519" s="39">
        <f>IF(Txn!$B266="","",Txn!$D266)</f>
        <v>0</v>
      </c>
      <c r="H519" s="38">
        <f>IF(Txn!$B266="","",Txn!$E266)</f>
        <v>0</v>
      </c>
      <c r="I519" s="40">
        <f>IF(Txn!$B266="",0,Txn!$O266)</f>
        <v>0</v>
      </c>
      <c r="J519" s="40">
        <f>IF(Txn!$B266="",0,Txn!$P266)</f>
        <v>0</v>
      </c>
      <c r="K519" s="41">
        <f>IF($A519="","",IFERROR(VALUE(MID($A519,6,2)),""))</f>
        <v>0</v>
      </c>
      <c r="L519" s="39">
        <f>IF(Txn!$K266="","",Txn!$K266)</f>
        <v>0</v>
      </c>
      <c r="N519" s="42">
        <f>IF($D519="",0,COUNTIF(BankAccts,$D519))</f>
        <v>0</v>
      </c>
    </row>
    <row r="520" spans="1:14">
      <c r="A520" s="38">
        <f>IF(Txn!$B266="","",Txn!$B266)</f>
        <v>0</v>
      </c>
      <c r="B520" s="38">
        <f>IF(Txn!$B266="","",Txn!$C266)</f>
        <v>0</v>
      </c>
      <c r="C520" s="39">
        <f>IF(Txn!$B266="","","تراکنش بانکی")</f>
        <v>0</v>
      </c>
      <c r="D520" s="38">
        <f>IF(Txn!$B266="","",IF(IF(Txn!$U266="TRF",Txn!$Y266,Txn!$Z266)="","",IF(Txn!$U266="TRF",Txn!$Y266,Txn!$Z266)))</f>
        <v>0</v>
      </c>
      <c r="E520" s="39">
        <f>IF($D520="","",IFERROR(VLOOKUP($D520,AcctTbl,2,0),""))</f>
        <v>0</v>
      </c>
      <c r="F520" s="39">
        <f>IF($D520="","",IFERROR(VLOOKUP($D520,AcctTbl,3,0),""))</f>
        <v>0</v>
      </c>
      <c r="G520" s="39">
        <f>IF(Txn!$B266="","",Txn!$D266)</f>
        <v>0</v>
      </c>
      <c r="H520" s="38">
        <f>IF(Txn!$B266="","",Txn!$E266)</f>
        <v>0</v>
      </c>
      <c r="I520" s="40">
        <f>IF(Txn!$B266="",0,Txn!$Q266)</f>
        <v>0</v>
      </c>
      <c r="J520" s="40">
        <f>IF(Txn!$B266="",0,Txn!$R266)</f>
        <v>0</v>
      </c>
      <c r="K520" s="41">
        <f>IF($A520="","",IFERROR(VALUE(MID($A520,6,2)),""))</f>
        <v>0</v>
      </c>
      <c r="L520" s="39">
        <f>IF(Txn!$K266="","","طرف مقابل — "&amp;Txn!$K266)</f>
        <v>0</v>
      </c>
      <c r="N520" s="42">
        <f>IF($D520="",0,COUNTIF(BankAccts,$D520))</f>
        <v>0</v>
      </c>
    </row>
    <row r="521" spans="1:14">
      <c r="A521" s="38">
        <f>IF(Txn!$B267="","",Txn!$B267)</f>
        <v>0</v>
      </c>
      <c r="B521" s="38">
        <f>IF(Txn!$B267="","",Txn!$C267)</f>
        <v>0</v>
      </c>
      <c r="C521" s="39">
        <f>IF(Txn!$B267="","","تراکنش بانکی")</f>
        <v>0</v>
      </c>
      <c r="D521" s="38">
        <f>IF(Txn!$B267="","",IF(Txn!$X267="","",Txn!$X267))</f>
        <v>0</v>
      </c>
      <c r="E521" s="39">
        <f>IF($D521="","",IFERROR(VLOOKUP($D521,AcctTbl,2,0),""))</f>
        <v>0</v>
      </c>
      <c r="F521" s="39">
        <f>IF($D521="","",IFERROR(VLOOKUP($D521,AcctTbl,3,0),""))</f>
        <v>0</v>
      </c>
      <c r="G521" s="39">
        <f>IF(Txn!$B267="","",Txn!$D267)</f>
        <v>0</v>
      </c>
      <c r="H521" s="38">
        <f>IF(Txn!$B267="","",Txn!$E267)</f>
        <v>0</v>
      </c>
      <c r="I521" s="40">
        <f>IF(Txn!$B267="",0,Txn!$O267)</f>
        <v>0</v>
      </c>
      <c r="J521" s="40">
        <f>IF(Txn!$B267="",0,Txn!$P267)</f>
        <v>0</v>
      </c>
      <c r="K521" s="41">
        <f>IF($A521="","",IFERROR(VALUE(MID($A521,6,2)),""))</f>
        <v>0</v>
      </c>
      <c r="L521" s="39">
        <f>IF(Txn!$K267="","",Txn!$K267)</f>
        <v>0</v>
      </c>
      <c r="N521" s="42">
        <f>IF($D521="",0,COUNTIF(BankAccts,$D521))</f>
        <v>0</v>
      </c>
    </row>
    <row r="522" spans="1:14">
      <c r="A522" s="38">
        <f>IF(Txn!$B267="","",Txn!$B267)</f>
        <v>0</v>
      </c>
      <c r="B522" s="38">
        <f>IF(Txn!$B267="","",Txn!$C267)</f>
        <v>0</v>
      </c>
      <c r="C522" s="39">
        <f>IF(Txn!$B267="","","تراکنش بانکی")</f>
        <v>0</v>
      </c>
      <c r="D522" s="38">
        <f>IF(Txn!$B267="","",IF(IF(Txn!$U267="TRF",Txn!$Y267,Txn!$Z267)="","",IF(Txn!$U267="TRF",Txn!$Y267,Txn!$Z267)))</f>
        <v>0</v>
      </c>
      <c r="E522" s="39">
        <f>IF($D522="","",IFERROR(VLOOKUP($D522,AcctTbl,2,0),""))</f>
        <v>0</v>
      </c>
      <c r="F522" s="39">
        <f>IF($D522="","",IFERROR(VLOOKUP($D522,AcctTbl,3,0),""))</f>
        <v>0</v>
      </c>
      <c r="G522" s="39">
        <f>IF(Txn!$B267="","",Txn!$D267)</f>
        <v>0</v>
      </c>
      <c r="H522" s="38">
        <f>IF(Txn!$B267="","",Txn!$E267)</f>
        <v>0</v>
      </c>
      <c r="I522" s="40">
        <f>IF(Txn!$B267="",0,Txn!$Q267)</f>
        <v>0</v>
      </c>
      <c r="J522" s="40">
        <f>IF(Txn!$B267="",0,Txn!$R267)</f>
        <v>0</v>
      </c>
      <c r="K522" s="41">
        <f>IF($A522="","",IFERROR(VALUE(MID($A522,6,2)),""))</f>
        <v>0</v>
      </c>
      <c r="L522" s="39">
        <f>IF(Txn!$K267="","","طرف مقابل — "&amp;Txn!$K267)</f>
        <v>0</v>
      </c>
      <c r="N522" s="42">
        <f>IF($D522="",0,COUNTIF(BankAccts,$D522))</f>
        <v>0</v>
      </c>
    </row>
    <row r="523" spans="1:14">
      <c r="A523" s="38">
        <f>IF(Txn!$B268="","",Txn!$B268)</f>
        <v>0</v>
      </c>
      <c r="B523" s="38">
        <f>IF(Txn!$B268="","",Txn!$C268)</f>
        <v>0</v>
      </c>
      <c r="C523" s="39">
        <f>IF(Txn!$B268="","","تراکنش بانکی")</f>
        <v>0</v>
      </c>
      <c r="D523" s="38">
        <f>IF(Txn!$B268="","",IF(Txn!$X268="","",Txn!$X268))</f>
        <v>0</v>
      </c>
      <c r="E523" s="39">
        <f>IF($D523="","",IFERROR(VLOOKUP($D523,AcctTbl,2,0),""))</f>
        <v>0</v>
      </c>
      <c r="F523" s="39">
        <f>IF($D523="","",IFERROR(VLOOKUP($D523,AcctTbl,3,0),""))</f>
        <v>0</v>
      </c>
      <c r="G523" s="39">
        <f>IF(Txn!$B268="","",Txn!$D268)</f>
        <v>0</v>
      </c>
      <c r="H523" s="38">
        <f>IF(Txn!$B268="","",Txn!$E268)</f>
        <v>0</v>
      </c>
      <c r="I523" s="40">
        <f>IF(Txn!$B268="",0,Txn!$O268)</f>
        <v>0</v>
      </c>
      <c r="J523" s="40">
        <f>IF(Txn!$B268="",0,Txn!$P268)</f>
        <v>0</v>
      </c>
      <c r="K523" s="41">
        <f>IF($A523="","",IFERROR(VALUE(MID($A523,6,2)),""))</f>
        <v>0</v>
      </c>
      <c r="L523" s="39">
        <f>IF(Txn!$K268="","",Txn!$K268)</f>
        <v>0</v>
      </c>
      <c r="N523" s="42">
        <f>IF($D523="",0,COUNTIF(BankAccts,$D523))</f>
        <v>0</v>
      </c>
    </row>
    <row r="524" spans="1:14">
      <c r="A524" s="38">
        <f>IF(Txn!$B268="","",Txn!$B268)</f>
        <v>0</v>
      </c>
      <c r="B524" s="38">
        <f>IF(Txn!$B268="","",Txn!$C268)</f>
        <v>0</v>
      </c>
      <c r="C524" s="39">
        <f>IF(Txn!$B268="","","تراکنش بانکی")</f>
        <v>0</v>
      </c>
      <c r="D524" s="38">
        <f>IF(Txn!$B268="","",IF(IF(Txn!$U268="TRF",Txn!$Y268,Txn!$Z268)="","",IF(Txn!$U268="TRF",Txn!$Y268,Txn!$Z268)))</f>
        <v>0</v>
      </c>
      <c r="E524" s="39">
        <f>IF($D524="","",IFERROR(VLOOKUP($D524,AcctTbl,2,0),""))</f>
        <v>0</v>
      </c>
      <c r="F524" s="39">
        <f>IF($D524="","",IFERROR(VLOOKUP($D524,AcctTbl,3,0),""))</f>
        <v>0</v>
      </c>
      <c r="G524" s="39">
        <f>IF(Txn!$B268="","",Txn!$D268)</f>
        <v>0</v>
      </c>
      <c r="H524" s="38">
        <f>IF(Txn!$B268="","",Txn!$E268)</f>
        <v>0</v>
      </c>
      <c r="I524" s="40">
        <f>IF(Txn!$B268="",0,Txn!$Q268)</f>
        <v>0</v>
      </c>
      <c r="J524" s="40">
        <f>IF(Txn!$B268="",0,Txn!$R268)</f>
        <v>0</v>
      </c>
      <c r="K524" s="41">
        <f>IF($A524="","",IFERROR(VALUE(MID($A524,6,2)),""))</f>
        <v>0</v>
      </c>
      <c r="L524" s="39">
        <f>IF(Txn!$K268="","","طرف مقابل — "&amp;Txn!$K268)</f>
        <v>0</v>
      </c>
      <c r="N524" s="42">
        <f>IF($D524="",0,COUNTIF(BankAccts,$D524))</f>
        <v>0</v>
      </c>
    </row>
    <row r="525" spans="1:14">
      <c r="A525" s="38">
        <f>IF(Txn!$B269="","",Txn!$B269)</f>
        <v>0</v>
      </c>
      <c r="B525" s="38">
        <f>IF(Txn!$B269="","",Txn!$C269)</f>
        <v>0</v>
      </c>
      <c r="C525" s="39">
        <f>IF(Txn!$B269="","","تراکنش بانکی")</f>
        <v>0</v>
      </c>
      <c r="D525" s="38">
        <f>IF(Txn!$B269="","",IF(Txn!$X269="","",Txn!$X269))</f>
        <v>0</v>
      </c>
      <c r="E525" s="39">
        <f>IF($D525="","",IFERROR(VLOOKUP($D525,AcctTbl,2,0),""))</f>
        <v>0</v>
      </c>
      <c r="F525" s="39">
        <f>IF($D525="","",IFERROR(VLOOKUP($D525,AcctTbl,3,0),""))</f>
        <v>0</v>
      </c>
      <c r="G525" s="39">
        <f>IF(Txn!$B269="","",Txn!$D269)</f>
        <v>0</v>
      </c>
      <c r="H525" s="38">
        <f>IF(Txn!$B269="","",Txn!$E269)</f>
        <v>0</v>
      </c>
      <c r="I525" s="40">
        <f>IF(Txn!$B269="",0,Txn!$O269)</f>
        <v>0</v>
      </c>
      <c r="J525" s="40">
        <f>IF(Txn!$B269="",0,Txn!$P269)</f>
        <v>0</v>
      </c>
      <c r="K525" s="41">
        <f>IF($A525="","",IFERROR(VALUE(MID($A525,6,2)),""))</f>
        <v>0</v>
      </c>
      <c r="L525" s="39">
        <f>IF(Txn!$K269="","",Txn!$K269)</f>
        <v>0</v>
      </c>
      <c r="N525" s="42">
        <f>IF($D525="",0,COUNTIF(BankAccts,$D525))</f>
        <v>0</v>
      </c>
    </row>
    <row r="526" spans="1:14">
      <c r="A526" s="38">
        <f>IF(Txn!$B269="","",Txn!$B269)</f>
        <v>0</v>
      </c>
      <c r="B526" s="38">
        <f>IF(Txn!$B269="","",Txn!$C269)</f>
        <v>0</v>
      </c>
      <c r="C526" s="39">
        <f>IF(Txn!$B269="","","تراکنش بانکی")</f>
        <v>0</v>
      </c>
      <c r="D526" s="38">
        <f>IF(Txn!$B269="","",IF(IF(Txn!$U269="TRF",Txn!$Y269,Txn!$Z269)="","",IF(Txn!$U269="TRF",Txn!$Y269,Txn!$Z269)))</f>
        <v>0</v>
      </c>
      <c r="E526" s="39">
        <f>IF($D526="","",IFERROR(VLOOKUP($D526,AcctTbl,2,0),""))</f>
        <v>0</v>
      </c>
      <c r="F526" s="39">
        <f>IF($D526="","",IFERROR(VLOOKUP($D526,AcctTbl,3,0),""))</f>
        <v>0</v>
      </c>
      <c r="G526" s="39">
        <f>IF(Txn!$B269="","",Txn!$D269)</f>
        <v>0</v>
      </c>
      <c r="H526" s="38">
        <f>IF(Txn!$B269="","",Txn!$E269)</f>
        <v>0</v>
      </c>
      <c r="I526" s="40">
        <f>IF(Txn!$B269="",0,Txn!$Q269)</f>
        <v>0</v>
      </c>
      <c r="J526" s="40">
        <f>IF(Txn!$B269="",0,Txn!$R269)</f>
        <v>0</v>
      </c>
      <c r="K526" s="41">
        <f>IF($A526="","",IFERROR(VALUE(MID($A526,6,2)),""))</f>
        <v>0</v>
      </c>
      <c r="L526" s="39">
        <f>IF(Txn!$K269="","","طرف مقابل — "&amp;Txn!$K269)</f>
        <v>0</v>
      </c>
      <c r="N526" s="42">
        <f>IF($D526="",0,COUNTIF(BankAccts,$D526))</f>
        <v>0</v>
      </c>
    </row>
    <row r="527" spans="1:14">
      <c r="A527" s="38">
        <f>IF(Txn!$B270="","",Txn!$B270)</f>
        <v>0</v>
      </c>
      <c r="B527" s="38">
        <f>IF(Txn!$B270="","",Txn!$C270)</f>
        <v>0</v>
      </c>
      <c r="C527" s="39">
        <f>IF(Txn!$B270="","","تراکنش بانکی")</f>
        <v>0</v>
      </c>
      <c r="D527" s="38">
        <f>IF(Txn!$B270="","",IF(Txn!$X270="","",Txn!$X270))</f>
        <v>0</v>
      </c>
      <c r="E527" s="39">
        <f>IF($D527="","",IFERROR(VLOOKUP($D527,AcctTbl,2,0),""))</f>
        <v>0</v>
      </c>
      <c r="F527" s="39">
        <f>IF($D527="","",IFERROR(VLOOKUP($D527,AcctTbl,3,0),""))</f>
        <v>0</v>
      </c>
      <c r="G527" s="39">
        <f>IF(Txn!$B270="","",Txn!$D270)</f>
        <v>0</v>
      </c>
      <c r="H527" s="38">
        <f>IF(Txn!$B270="","",Txn!$E270)</f>
        <v>0</v>
      </c>
      <c r="I527" s="40">
        <f>IF(Txn!$B270="",0,Txn!$O270)</f>
        <v>0</v>
      </c>
      <c r="J527" s="40">
        <f>IF(Txn!$B270="",0,Txn!$P270)</f>
        <v>0</v>
      </c>
      <c r="K527" s="41">
        <f>IF($A527="","",IFERROR(VALUE(MID($A527,6,2)),""))</f>
        <v>0</v>
      </c>
      <c r="L527" s="39">
        <f>IF(Txn!$K270="","",Txn!$K270)</f>
        <v>0</v>
      </c>
      <c r="N527" s="42">
        <f>IF($D527="",0,COUNTIF(BankAccts,$D527))</f>
        <v>0</v>
      </c>
    </row>
    <row r="528" spans="1:14">
      <c r="A528" s="38">
        <f>IF(Txn!$B270="","",Txn!$B270)</f>
        <v>0</v>
      </c>
      <c r="B528" s="38">
        <f>IF(Txn!$B270="","",Txn!$C270)</f>
        <v>0</v>
      </c>
      <c r="C528" s="39">
        <f>IF(Txn!$B270="","","تراکنش بانکی")</f>
        <v>0</v>
      </c>
      <c r="D528" s="38">
        <f>IF(Txn!$B270="","",IF(IF(Txn!$U270="TRF",Txn!$Y270,Txn!$Z270)="","",IF(Txn!$U270="TRF",Txn!$Y270,Txn!$Z270)))</f>
        <v>0</v>
      </c>
      <c r="E528" s="39">
        <f>IF($D528="","",IFERROR(VLOOKUP($D528,AcctTbl,2,0),""))</f>
        <v>0</v>
      </c>
      <c r="F528" s="39">
        <f>IF($D528="","",IFERROR(VLOOKUP($D528,AcctTbl,3,0),""))</f>
        <v>0</v>
      </c>
      <c r="G528" s="39">
        <f>IF(Txn!$B270="","",Txn!$D270)</f>
        <v>0</v>
      </c>
      <c r="H528" s="38">
        <f>IF(Txn!$B270="","",Txn!$E270)</f>
        <v>0</v>
      </c>
      <c r="I528" s="40">
        <f>IF(Txn!$B270="",0,Txn!$Q270)</f>
        <v>0</v>
      </c>
      <c r="J528" s="40">
        <f>IF(Txn!$B270="",0,Txn!$R270)</f>
        <v>0</v>
      </c>
      <c r="K528" s="41">
        <f>IF($A528="","",IFERROR(VALUE(MID($A528,6,2)),""))</f>
        <v>0</v>
      </c>
      <c r="L528" s="39">
        <f>IF(Txn!$K270="","","طرف مقابل — "&amp;Txn!$K270)</f>
        <v>0</v>
      </c>
      <c r="N528" s="42">
        <f>IF($D528="",0,COUNTIF(BankAccts,$D528))</f>
        <v>0</v>
      </c>
    </row>
    <row r="529" spans="1:14">
      <c r="A529" s="38">
        <f>IF(Txn!$B271="","",Txn!$B271)</f>
        <v>0</v>
      </c>
      <c r="B529" s="38">
        <f>IF(Txn!$B271="","",Txn!$C271)</f>
        <v>0</v>
      </c>
      <c r="C529" s="39">
        <f>IF(Txn!$B271="","","تراکنش بانکی")</f>
        <v>0</v>
      </c>
      <c r="D529" s="38">
        <f>IF(Txn!$B271="","",IF(Txn!$X271="","",Txn!$X271))</f>
        <v>0</v>
      </c>
      <c r="E529" s="39">
        <f>IF($D529="","",IFERROR(VLOOKUP($D529,AcctTbl,2,0),""))</f>
        <v>0</v>
      </c>
      <c r="F529" s="39">
        <f>IF($D529="","",IFERROR(VLOOKUP($D529,AcctTbl,3,0),""))</f>
        <v>0</v>
      </c>
      <c r="G529" s="39">
        <f>IF(Txn!$B271="","",Txn!$D271)</f>
        <v>0</v>
      </c>
      <c r="H529" s="38">
        <f>IF(Txn!$B271="","",Txn!$E271)</f>
        <v>0</v>
      </c>
      <c r="I529" s="40">
        <f>IF(Txn!$B271="",0,Txn!$O271)</f>
        <v>0</v>
      </c>
      <c r="J529" s="40">
        <f>IF(Txn!$B271="",0,Txn!$P271)</f>
        <v>0</v>
      </c>
      <c r="K529" s="41">
        <f>IF($A529="","",IFERROR(VALUE(MID($A529,6,2)),""))</f>
        <v>0</v>
      </c>
      <c r="L529" s="39">
        <f>IF(Txn!$K271="","",Txn!$K271)</f>
        <v>0</v>
      </c>
      <c r="N529" s="42">
        <f>IF($D529="",0,COUNTIF(BankAccts,$D529))</f>
        <v>0</v>
      </c>
    </row>
    <row r="530" spans="1:14">
      <c r="A530" s="38">
        <f>IF(Txn!$B271="","",Txn!$B271)</f>
        <v>0</v>
      </c>
      <c r="B530" s="38">
        <f>IF(Txn!$B271="","",Txn!$C271)</f>
        <v>0</v>
      </c>
      <c r="C530" s="39">
        <f>IF(Txn!$B271="","","تراکنش بانکی")</f>
        <v>0</v>
      </c>
      <c r="D530" s="38">
        <f>IF(Txn!$B271="","",IF(IF(Txn!$U271="TRF",Txn!$Y271,Txn!$Z271)="","",IF(Txn!$U271="TRF",Txn!$Y271,Txn!$Z271)))</f>
        <v>0</v>
      </c>
      <c r="E530" s="39">
        <f>IF($D530="","",IFERROR(VLOOKUP($D530,AcctTbl,2,0),""))</f>
        <v>0</v>
      </c>
      <c r="F530" s="39">
        <f>IF($D530="","",IFERROR(VLOOKUP($D530,AcctTbl,3,0),""))</f>
        <v>0</v>
      </c>
      <c r="G530" s="39">
        <f>IF(Txn!$B271="","",Txn!$D271)</f>
        <v>0</v>
      </c>
      <c r="H530" s="38">
        <f>IF(Txn!$B271="","",Txn!$E271)</f>
        <v>0</v>
      </c>
      <c r="I530" s="40">
        <f>IF(Txn!$B271="",0,Txn!$Q271)</f>
        <v>0</v>
      </c>
      <c r="J530" s="40">
        <f>IF(Txn!$B271="",0,Txn!$R271)</f>
        <v>0</v>
      </c>
      <c r="K530" s="41">
        <f>IF($A530="","",IFERROR(VALUE(MID($A530,6,2)),""))</f>
        <v>0</v>
      </c>
      <c r="L530" s="39">
        <f>IF(Txn!$K271="","","طرف مقابل — "&amp;Txn!$K271)</f>
        <v>0</v>
      </c>
      <c r="N530" s="42">
        <f>IF($D530="",0,COUNTIF(BankAccts,$D530))</f>
        <v>0</v>
      </c>
    </row>
    <row r="531" spans="1:14">
      <c r="A531" s="38">
        <f>IF(Txn!$B272="","",Txn!$B272)</f>
        <v>0</v>
      </c>
      <c r="B531" s="38">
        <f>IF(Txn!$B272="","",Txn!$C272)</f>
        <v>0</v>
      </c>
      <c r="C531" s="39">
        <f>IF(Txn!$B272="","","تراکنش بانکی")</f>
        <v>0</v>
      </c>
      <c r="D531" s="38">
        <f>IF(Txn!$B272="","",IF(Txn!$X272="","",Txn!$X272))</f>
        <v>0</v>
      </c>
      <c r="E531" s="39">
        <f>IF($D531="","",IFERROR(VLOOKUP($D531,AcctTbl,2,0),""))</f>
        <v>0</v>
      </c>
      <c r="F531" s="39">
        <f>IF($D531="","",IFERROR(VLOOKUP($D531,AcctTbl,3,0),""))</f>
        <v>0</v>
      </c>
      <c r="G531" s="39">
        <f>IF(Txn!$B272="","",Txn!$D272)</f>
        <v>0</v>
      </c>
      <c r="H531" s="38">
        <f>IF(Txn!$B272="","",Txn!$E272)</f>
        <v>0</v>
      </c>
      <c r="I531" s="40">
        <f>IF(Txn!$B272="",0,Txn!$O272)</f>
        <v>0</v>
      </c>
      <c r="J531" s="40">
        <f>IF(Txn!$B272="",0,Txn!$P272)</f>
        <v>0</v>
      </c>
      <c r="K531" s="41">
        <f>IF($A531="","",IFERROR(VALUE(MID($A531,6,2)),""))</f>
        <v>0</v>
      </c>
      <c r="L531" s="39">
        <f>IF(Txn!$K272="","",Txn!$K272)</f>
        <v>0</v>
      </c>
      <c r="N531" s="42">
        <f>IF($D531="",0,COUNTIF(BankAccts,$D531))</f>
        <v>0</v>
      </c>
    </row>
    <row r="532" spans="1:14">
      <c r="A532" s="38">
        <f>IF(Txn!$B272="","",Txn!$B272)</f>
        <v>0</v>
      </c>
      <c r="B532" s="38">
        <f>IF(Txn!$B272="","",Txn!$C272)</f>
        <v>0</v>
      </c>
      <c r="C532" s="39">
        <f>IF(Txn!$B272="","","تراکنش بانکی")</f>
        <v>0</v>
      </c>
      <c r="D532" s="38">
        <f>IF(Txn!$B272="","",IF(IF(Txn!$U272="TRF",Txn!$Y272,Txn!$Z272)="","",IF(Txn!$U272="TRF",Txn!$Y272,Txn!$Z272)))</f>
        <v>0</v>
      </c>
      <c r="E532" s="39">
        <f>IF($D532="","",IFERROR(VLOOKUP($D532,AcctTbl,2,0),""))</f>
        <v>0</v>
      </c>
      <c r="F532" s="39">
        <f>IF($D532="","",IFERROR(VLOOKUP($D532,AcctTbl,3,0),""))</f>
        <v>0</v>
      </c>
      <c r="G532" s="39">
        <f>IF(Txn!$B272="","",Txn!$D272)</f>
        <v>0</v>
      </c>
      <c r="H532" s="38">
        <f>IF(Txn!$B272="","",Txn!$E272)</f>
        <v>0</v>
      </c>
      <c r="I532" s="40">
        <f>IF(Txn!$B272="",0,Txn!$Q272)</f>
        <v>0</v>
      </c>
      <c r="J532" s="40">
        <f>IF(Txn!$B272="",0,Txn!$R272)</f>
        <v>0</v>
      </c>
      <c r="K532" s="41">
        <f>IF($A532="","",IFERROR(VALUE(MID($A532,6,2)),""))</f>
        <v>0</v>
      </c>
      <c r="L532" s="39">
        <f>IF(Txn!$K272="","","طرف مقابل — "&amp;Txn!$K272)</f>
        <v>0</v>
      </c>
      <c r="N532" s="42">
        <f>IF($D532="",0,COUNTIF(BankAccts,$D532))</f>
        <v>0</v>
      </c>
    </row>
    <row r="533" spans="1:14">
      <c r="A533" s="38">
        <f>IF(Txn!$B273="","",Txn!$B273)</f>
        <v>0</v>
      </c>
      <c r="B533" s="38">
        <f>IF(Txn!$B273="","",Txn!$C273)</f>
        <v>0</v>
      </c>
      <c r="C533" s="39">
        <f>IF(Txn!$B273="","","تراکنش بانکی")</f>
        <v>0</v>
      </c>
      <c r="D533" s="38">
        <f>IF(Txn!$B273="","",IF(Txn!$X273="","",Txn!$X273))</f>
        <v>0</v>
      </c>
      <c r="E533" s="39">
        <f>IF($D533="","",IFERROR(VLOOKUP($D533,AcctTbl,2,0),""))</f>
        <v>0</v>
      </c>
      <c r="F533" s="39">
        <f>IF($D533="","",IFERROR(VLOOKUP($D533,AcctTbl,3,0),""))</f>
        <v>0</v>
      </c>
      <c r="G533" s="39">
        <f>IF(Txn!$B273="","",Txn!$D273)</f>
        <v>0</v>
      </c>
      <c r="H533" s="38">
        <f>IF(Txn!$B273="","",Txn!$E273)</f>
        <v>0</v>
      </c>
      <c r="I533" s="40">
        <f>IF(Txn!$B273="",0,Txn!$O273)</f>
        <v>0</v>
      </c>
      <c r="J533" s="40">
        <f>IF(Txn!$B273="",0,Txn!$P273)</f>
        <v>0</v>
      </c>
      <c r="K533" s="41">
        <f>IF($A533="","",IFERROR(VALUE(MID($A533,6,2)),""))</f>
        <v>0</v>
      </c>
      <c r="L533" s="39">
        <f>IF(Txn!$K273="","",Txn!$K273)</f>
        <v>0</v>
      </c>
      <c r="N533" s="42">
        <f>IF($D533="",0,COUNTIF(BankAccts,$D533))</f>
        <v>0</v>
      </c>
    </row>
    <row r="534" spans="1:14">
      <c r="A534" s="38">
        <f>IF(Txn!$B273="","",Txn!$B273)</f>
        <v>0</v>
      </c>
      <c r="B534" s="38">
        <f>IF(Txn!$B273="","",Txn!$C273)</f>
        <v>0</v>
      </c>
      <c r="C534" s="39">
        <f>IF(Txn!$B273="","","تراکنش بانکی")</f>
        <v>0</v>
      </c>
      <c r="D534" s="38">
        <f>IF(Txn!$B273="","",IF(IF(Txn!$U273="TRF",Txn!$Y273,Txn!$Z273)="","",IF(Txn!$U273="TRF",Txn!$Y273,Txn!$Z273)))</f>
        <v>0</v>
      </c>
      <c r="E534" s="39">
        <f>IF($D534="","",IFERROR(VLOOKUP($D534,AcctTbl,2,0),""))</f>
        <v>0</v>
      </c>
      <c r="F534" s="39">
        <f>IF($D534="","",IFERROR(VLOOKUP($D534,AcctTbl,3,0),""))</f>
        <v>0</v>
      </c>
      <c r="G534" s="39">
        <f>IF(Txn!$B273="","",Txn!$D273)</f>
        <v>0</v>
      </c>
      <c r="H534" s="38">
        <f>IF(Txn!$B273="","",Txn!$E273)</f>
        <v>0</v>
      </c>
      <c r="I534" s="40">
        <f>IF(Txn!$B273="",0,Txn!$Q273)</f>
        <v>0</v>
      </c>
      <c r="J534" s="40">
        <f>IF(Txn!$B273="",0,Txn!$R273)</f>
        <v>0</v>
      </c>
      <c r="K534" s="41">
        <f>IF($A534="","",IFERROR(VALUE(MID($A534,6,2)),""))</f>
        <v>0</v>
      </c>
      <c r="L534" s="39">
        <f>IF(Txn!$K273="","","طرف مقابل — "&amp;Txn!$K273)</f>
        <v>0</v>
      </c>
      <c r="N534" s="42">
        <f>IF($D534="",0,COUNTIF(BankAccts,$D534))</f>
        <v>0</v>
      </c>
    </row>
    <row r="535" spans="1:14">
      <c r="A535" s="38">
        <f>IF(Txn!$B274="","",Txn!$B274)</f>
        <v>0</v>
      </c>
      <c r="B535" s="38">
        <f>IF(Txn!$B274="","",Txn!$C274)</f>
        <v>0</v>
      </c>
      <c r="C535" s="39">
        <f>IF(Txn!$B274="","","تراکنش بانکی")</f>
        <v>0</v>
      </c>
      <c r="D535" s="38">
        <f>IF(Txn!$B274="","",IF(Txn!$X274="","",Txn!$X274))</f>
        <v>0</v>
      </c>
      <c r="E535" s="39">
        <f>IF($D535="","",IFERROR(VLOOKUP($D535,AcctTbl,2,0),""))</f>
        <v>0</v>
      </c>
      <c r="F535" s="39">
        <f>IF($D535="","",IFERROR(VLOOKUP($D535,AcctTbl,3,0),""))</f>
        <v>0</v>
      </c>
      <c r="G535" s="39">
        <f>IF(Txn!$B274="","",Txn!$D274)</f>
        <v>0</v>
      </c>
      <c r="H535" s="38">
        <f>IF(Txn!$B274="","",Txn!$E274)</f>
        <v>0</v>
      </c>
      <c r="I535" s="40">
        <f>IF(Txn!$B274="",0,Txn!$O274)</f>
        <v>0</v>
      </c>
      <c r="J535" s="40">
        <f>IF(Txn!$B274="",0,Txn!$P274)</f>
        <v>0</v>
      </c>
      <c r="K535" s="41">
        <f>IF($A535="","",IFERROR(VALUE(MID($A535,6,2)),""))</f>
        <v>0</v>
      </c>
      <c r="L535" s="39">
        <f>IF(Txn!$K274="","",Txn!$K274)</f>
        <v>0</v>
      </c>
      <c r="N535" s="42">
        <f>IF($D535="",0,COUNTIF(BankAccts,$D535))</f>
        <v>0</v>
      </c>
    </row>
    <row r="536" spans="1:14">
      <c r="A536" s="38">
        <f>IF(Txn!$B274="","",Txn!$B274)</f>
        <v>0</v>
      </c>
      <c r="B536" s="38">
        <f>IF(Txn!$B274="","",Txn!$C274)</f>
        <v>0</v>
      </c>
      <c r="C536" s="39">
        <f>IF(Txn!$B274="","","تراکنش بانکی")</f>
        <v>0</v>
      </c>
      <c r="D536" s="38">
        <f>IF(Txn!$B274="","",IF(IF(Txn!$U274="TRF",Txn!$Y274,Txn!$Z274)="","",IF(Txn!$U274="TRF",Txn!$Y274,Txn!$Z274)))</f>
        <v>0</v>
      </c>
      <c r="E536" s="39">
        <f>IF($D536="","",IFERROR(VLOOKUP($D536,AcctTbl,2,0),""))</f>
        <v>0</v>
      </c>
      <c r="F536" s="39">
        <f>IF($D536="","",IFERROR(VLOOKUP($D536,AcctTbl,3,0),""))</f>
        <v>0</v>
      </c>
      <c r="G536" s="39">
        <f>IF(Txn!$B274="","",Txn!$D274)</f>
        <v>0</v>
      </c>
      <c r="H536" s="38">
        <f>IF(Txn!$B274="","",Txn!$E274)</f>
        <v>0</v>
      </c>
      <c r="I536" s="40">
        <f>IF(Txn!$B274="",0,Txn!$Q274)</f>
        <v>0</v>
      </c>
      <c r="J536" s="40">
        <f>IF(Txn!$B274="",0,Txn!$R274)</f>
        <v>0</v>
      </c>
      <c r="K536" s="41">
        <f>IF($A536="","",IFERROR(VALUE(MID($A536,6,2)),""))</f>
        <v>0</v>
      </c>
      <c r="L536" s="39">
        <f>IF(Txn!$K274="","","طرف مقابل — "&amp;Txn!$K274)</f>
        <v>0</v>
      </c>
      <c r="N536" s="42">
        <f>IF($D536="",0,COUNTIF(BankAccts,$D536))</f>
        <v>0</v>
      </c>
    </row>
    <row r="537" spans="1:14">
      <c r="A537" s="38">
        <f>IF(Txn!$B275="","",Txn!$B275)</f>
        <v>0</v>
      </c>
      <c r="B537" s="38">
        <f>IF(Txn!$B275="","",Txn!$C275)</f>
        <v>0</v>
      </c>
      <c r="C537" s="39">
        <f>IF(Txn!$B275="","","تراکنش بانکی")</f>
        <v>0</v>
      </c>
      <c r="D537" s="38">
        <f>IF(Txn!$B275="","",IF(Txn!$X275="","",Txn!$X275))</f>
        <v>0</v>
      </c>
      <c r="E537" s="39">
        <f>IF($D537="","",IFERROR(VLOOKUP($D537,AcctTbl,2,0),""))</f>
        <v>0</v>
      </c>
      <c r="F537" s="39">
        <f>IF($D537="","",IFERROR(VLOOKUP($D537,AcctTbl,3,0),""))</f>
        <v>0</v>
      </c>
      <c r="G537" s="39">
        <f>IF(Txn!$B275="","",Txn!$D275)</f>
        <v>0</v>
      </c>
      <c r="H537" s="38">
        <f>IF(Txn!$B275="","",Txn!$E275)</f>
        <v>0</v>
      </c>
      <c r="I537" s="40">
        <f>IF(Txn!$B275="",0,Txn!$O275)</f>
        <v>0</v>
      </c>
      <c r="J537" s="40">
        <f>IF(Txn!$B275="",0,Txn!$P275)</f>
        <v>0</v>
      </c>
      <c r="K537" s="41">
        <f>IF($A537="","",IFERROR(VALUE(MID($A537,6,2)),""))</f>
        <v>0</v>
      </c>
      <c r="L537" s="39">
        <f>IF(Txn!$K275="","",Txn!$K275)</f>
        <v>0</v>
      </c>
      <c r="N537" s="42">
        <f>IF($D537="",0,COUNTIF(BankAccts,$D537))</f>
        <v>0</v>
      </c>
    </row>
    <row r="538" spans="1:14">
      <c r="A538" s="38">
        <f>IF(Txn!$B275="","",Txn!$B275)</f>
        <v>0</v>
      </c>
      <c r="B538" s="38">
        <f>IF(Txn!$B275="","",Txn!$C275)</f>
        <v>0</v>
      </c>
      <c r="C538" s="39">
        <f>IF(Txn!$B275="","","تراکنش بانکی")</f>
        <v>0</v>
      </c>
      <c r="D538" s="38">
        <f>IF(Txn!$B275="","",IF(IF(Txn!$U275="TRF",Txn!$Y275,Txn!$Z275)="","",IF(Txn!$U275="TRF",Txn!$Y275,Txn!$Z275)))</f>
        <v>0</v>
      </c>
      <c r="E538" s="39">
        <f>IF($D538="","",IFERROR(VLOOKUP($D538,AcctTbl,2,0),""))</f>
        <v>0</v>
      </c>
      <c r="F538" s="39">
        <f>IF($D538="","",IFERROR(VLOOKUP($D538,AcctTbl,3,0),""))</f>
        <v>0</v>
      </c>
      <c r="G538" s="39">
        <f>IF(Txn!$B275="","",Txn!$D275)</f>
        <v>0</v>
      </c>
      <c r="H538" s="38">
        <f>IF(Txn!$B275="","",Txn!$E275)</f>
        <v>0</v>
      </c>
      <c r="I538" s="40">
        <f>IF(Txn!$B275="",0,Txn!$Q275)</f>
        <v>0</v>
      </c>
      <c r="J538" s="40">
        <f>IF(Txn!$B275="",0,Txn!$R275)</f>
        <v>0</v>
      </c>
      <c r="K538" s="41">
        <f>IF($A538="","",IFERROR(VALUE(MID($A538,6,2)),""))</f>
        <v>0</v>
      </c>
      <c r="L538" s="39">
        <f>IF(Txn!$K275="","","طرف مقابل — "&amp;Txn!$K275)</f>
        <v>0</v>
      </c>
      <c r="N538" s="42">
        <f>IF($D538="",0,COUNTIF(BankAccts,$D538))</f>
        <v>0</v>
      </c>
    </row>
    <row r="539" spans="1:14">
      <c r="A539" s="38">
        <f>IF(Txn!$B276="","",Txn!$B276)</f>
        <v>0</v>
      </c>
      <c r="B539" s="38">
        <f>IF(Txn!$B276="","",Txn!$C276)</f>
        <v>0</v>
      </c>
      <c r="C539" s="39">
        <f>IF(Txn!$B276="","","تراکنش بانکی")</f>
        <v>0</v>
      </c>
      <c r="D539" s="38">
        <f>IF(Txn!$B276="","",IF(Txn!$X276="","",Txn!$X276))</f>
        <v>0</v>
      </c>
      <c r="E539" s="39">
        <f>IF($D539="","",IFERROR(VLOOKUP($D539,AcctTbl,2,0),""))</f>
        <v>0</v>
      </c>
      <c r="F539" s="39">
        <f>IF($D539="","",IFERROR(VLOOKUP($D539,AcctTbl,3,0),""))</f>
        <v>0</v>
      </c>
      <c r="G539" s="39">
        <f>IF(Txn!$B276="","",Txn!$D276)</f>
        <v>0</v>
      </c>
      <c r="H539" s="38">
        <f>IF(Txn!$B276="","",Txn!$E276)</f>
        <v>0</v>
      </c>
      <c r="I539" s="40">
        <f>IF(Txn!$B276="",0,Txn!$O276)</f>
        <v>0</v>
      </c>
      <c r="J539" s="40">
        <f>IF(Txn!$B276="",0,Txn!$P276)</f>
        <v>0</v>
      </c>
      <c r="K539" s="41">
        <f>IF($A539="","",IFERROR(VALUE(MID($A539,6,2)),""))</f>
        <v>0</v>
      </c>
      <c r="L539" s="39">
        <f>IF(Txn!$K276="","",Txn!$K276)</f>
        <v>0</v>
      </c>
      <c r="N539" s="42">
        <f>IF($D539="",0,COUNTIF(BankAccts,$D539))</f>
        <v>0</v>
      </c>
    </row>
    <row r="540" spans="1:14">
      <c r="A540" s="38">
        <f>IF(Txn!$B276="","",Txn!$B276)</f>
        <v>0</v>
      </c>
      <c r="B540" s="38">
        <f>IF(Txn!$B276="","",Txn!$C276)</f>
        <v>0</v>
      </c>
      <c r="C540" s="39">
        <f>IF(Txn!$B276="","","تراکنش بانکی")</f>
        <v>0</v>
      </c>
      <c r="D540" s="38">
        <f>IF(Txn!$B276="","",IF(IF(Txn!$U276="TRF",Txn!$Y276,Txn!$Z276)="","",IF(Txn!$U276="TRF",Txn!$Y276,Txn!$Z276)))</f>
        <v>0</v>
      </c>
      <c r="E540" s="39">
        <f>IF($D540="","",IFERROR(VLOOKUP($D540,AcctTbl,2,0),""))</f>
        <v>0</v>
      </c>
      <c r="F540" s="39">
        <f>IF($D540="","",IFERROR(VLOOKUP($D540,AcctTbl,3,0),""))</f>
        <v>0</v>
      </c>
      <c r="G540" s="39">
        <f>IF(Txn!$B276="","",Txn!$D276)</f>
        <v>0</v>
      </c>
      <c r="H540" s="38">
        <f>IF(Txn!$B276="","",Txn!$E276)</f>
        <v>0</v>
      </c>
      <c r="I540" s="40">
        <f>IF(Txn!$B276="",0,Txn!$Q276)</f>
        <v>0</v>
      </c>
      <c r="J540" s="40">
        <f>IF(Txn!$B276="",0,Txn!$R276)</f>
        <v>0</v>
      </c>
      <c r="K540" s="41">
        <f>IF($A540="","",IFERROR(VALUE(MID($A540,6,2)),""))</f>
        <v>0</v>
      </c>
      <c r="L540" s="39">
        <f>IF(Txn!$K276="","","طرف مقابل — "&amp;Txn!$K276)</f>
        <v>0</v>
      </c>
      <c r="N540" s="42">
        <f>IF($D540="",0,COUNTIF(BankAccts,$D540))</f>
        <v>0</v>
      </c>
    </row>
    <row r="541" spans="1:14">
      <c r="A541" s="38">
        <f>IF(Txn!$B277="","",Txn!$B277)</f>
        <v>0</v>
      </c>
      <c r="B541" s="38">
        <f>IF(Txn!$B277="","",Txn!$C277)</f>
        <v>0</v>
      </c>
      <c r="C541" s="39">
        <f>IF(Txn!$B277="","","تراکنش بانکی")</f>
        <v>0</v>
      </c>
      <c r="D541" s="38">
        <f>IF(Txn!$B277="","",IF(Txn!$X277="","",Txn!$X277))</f>
        <v>0</v>
      </c>
      <c r="E541" s="39">
        <f>IF($D541="","",IFERROR(VLOOKUP($D541,AcctTbl,2,0),""))</f>
        <v>0</v>
      </c>
      <c r="F541" s="39">
        <f>IF($D541="","",IFERROR(VLOOKUP($D541,AcctTbl,3,0),""))</f>
        <v>0</v>
      </c>
      <c r="G541" s="39">
        <f>IF(Txn!$B277="","",Txn!$D277)</f>
        <v>0</v>
      </c>
      <c r="H541" s="38">
        <f>IF(Txn!$B277="","",Txn!$E277)</f>
        <v>0</v>
      </c>
      <c r="I541" s="40">
        <f>IF(Txn!$B277="",0,Txn!$O277)</f>
        <v>0</v>
      </c>
      <c r="J541" s="40">
        <f>IF(Txn!$B277="",0,Txn!$P277)</f>
        <v>0</v>
      </c>
      <c r="K541" s="41">
        <f>IF($A541="","",IFERROR(VALUE(MID($A541,6,2)),""))</f>
        <v>0</v>
      </c>
      <c r="L541" s="39">
        <f>IF(Txn!$K277="","",Txn!$K277)</f>
        <v>0</v>
      </c>
      <c r="N541" s="42">
        <f>IF($D541="",0,COUNTIF(BankAccts,$D541))</f>
        <v>0</v>
      </c>
    </row>
    <row r="542" spans="1:14">
      <c r="A542" s="38">
        <f>IF(Txn!$B277="","",Txn!$B277)</f>
        <v>0</v>
      </c>
      <c r="B542" s="38">
        <f>IF(Txn!$B277="","",Txn!$C277)</f>
        <v>0</v>
      </c>
      <c r="C542" s="39">
        <f>IF(Txn!$B277="","","تراکنش بانکی")</f>
        <v>0</v>
      </c>
      <c r="D542" s="38">
        <f>IF(Txn!$B277="","",IF(IF(Txn!$U277="TRF",Txn!$Y277,Txn!$Z277)="","",IF(Txn!$U277="TRF",Txn!$Y277,Txn!$Z277)))</f>
        <v>0</v>
      </c>
      <c r="E542" s="39">
        <f>IF($D542="","",IFERROR(VLOOKUP($D542,AcctTbl,2,0),""))</f>
        <v>0</v>
      </c>
      <c r="F542" s="39">
        <f>IF($D542="","",IFERROR(VLOOKUP($D542,AcctTbl,3,0),""))</f>
        <v>0</v>
      </c>
      <c r="G542" s="39">
        <f>IF(Txn!$B277="","",Txn!$D277)</f>
        <v>0</v>
      </c>
      <c r="H542" s="38">
        <f>IF(Txn!$B277="","",Txn!$E277)</f>
        <v>0</v>
      </c>
      <c r="I542" s="40">
        <f>IF(Txn!$B277="",0,Txn!$Q277)</f>
        <v>0</v>
      </c>
      <c r="J542" s="40">
        <f>IF(Txn!$B277="",0,Txn!$R277)</f>
        <v>0</v>
      </c>
      <c r="K542" s="41">
        <f>IF($A542="","",IFERROR(VALUE(MID($A542,6,2)),""))</f>
        <v>0</v>
      </c>
      <c r="L542" s="39">
        <f>IF(Txn!$K277="","","طرف مقابل — "&amp;Txn!$K277)</f>
        <v>0</v>
      </c>
      <c r="N542" s="42">
        <f>IF($D542="",0,COUNTIF(BankAccts,$D542))</f>
        <v>0</v>
      </c>
    </row>
    <row r="543" spans="1:14">
      <c r="A543" s="38">
        <f>IF(Txn!$B278="","",Txn!$B278)</f>
        <v>0</v>
      </c>
      <c r="B543" s="38">
        <f>IF(Txn!$B278="","",Txn!$C278)</f>
        <v>0</v>
      </c>
      <c r="C543" s="39">
        <f>IF(Txn!$B278="","","تراکنش بانکی")</f>
        <v>0</v>
      </c>
      <c r="D543" s="38">
        <f>IF(Txn!$B278="","",IF(Txn!$X278="","",Txn!$X278))</f>
        <v>0</v>
      </c>
      <c r="E543" s="39">
        <f>IF($D543="","",IFERROR(VLOOKUP($D543,AcctTbl,2,0),""))</f>
        <v>0</v>
      </c>
      <c r="F543" s="39">
        <f>IF($D543="","",IFERROR(VLOOKUP($D543,AcctTbl,3,0),""))</f>
        <v>0</v>
      </c>
      <c r="G543" s="39">
        <f>IF(Txn!$B278="","",Txn!$D278)</f>
        <v>0</v>
      </c>
      <c r="H543" s="38">
        <f>IF(Txn!$B278="","",Txn!$E278)</f>
        <v>0</v>
      </c>
      <c r="I543" s="40">
        <f>IF(Txn!$B278="",0,Txn!$O278)</f>
        <v>0</v>
      </c>
      <c r="J543" s="40">
        <f>IF(Txn!$B278="",0,Txn!$P278)</f>
        <v>0</v>
      </c>
      <c r="K543" s="41">
        <f>IF($A543="","",IFERROR(VALUE(MID($A543,6,2)),""))</f>
        <v>0</v>
      </c>
      <c r="L543" s="39">
        <f>IF(Txn!$K278="","",Txn!$K278)</f>
        <v>0</v>
      </c>
      <c r="N543" s="42">
        <f>IF($D543="",0,COUNTIF(BankAccts,$D543))</f>
        <v>0</v>
      </c>
    </row>
    <row r="544" spans="1:14">
      <c r="A544" s="38">
        <f>IF(Txn!$B278="","",Txn!$B278)</f>
        <v>0</v>
      </c>
      <c r="B544" s="38">
        <f>IF(Txn!$B278="","",Txn!$C278)</f>
        <v>0</v>
      </c>
      <c r="C544" s="39">
        <f>IF(Txn!$B278="","","تراکنش بانکی")</f>
        <v>0</v>
      </c>
      <c r="D544" s="38">
        <f>IF(Txn!$B278="","",IF(IF(Txn!$U278="TRF",Txn!$Y278,Txn!$Z278)="","",IF(Txn!$U278="TRF",Txn!$Y278,Txn!$Z278)))</f>
        <v>0</v>
      </c>
      <c r="E544" s="39">
        <f>IF($D544="","",IFERROR(VLOOKUP($D544,AcctTbl,2,0),""))</f>
        <v>0</v>
      </c>
      <c r="F544" s="39">
        <f>IF($D544="","",IFERROR(VLOOKUP($D544,AcctTbl,3,0),""))</f>
        <v>0</v>
      </c>
      <c r="G544" s="39">
        <f>IF(Txn!$B278="","",Txn!$D278)</f>
        <v>0</v>
      </c>
      <c r="H544" s="38">
        <f>IF(Txn!$B278="","",Txn!$E278)</f>
        <v>0</v>
      </c>
      <c r="I544" s="40">
        <f>IF(Txn!$B278="",0,Txn!$Q278)</f>
        <v>0</v>
      </c>
      <c r="J544" s="40">
        <f>IF(Txn!$B278="",0,Txn!$R278)</f>
        <v>0</v>
      </c>
      <c r="K544" s="41">
        <f>IF($A544="","",IFERROR(VALUE(MID($A544,6,2)),""))</f>
        <v>0</v>
      </c>
      <c r="L544" s="39">
        <f>IF(Txn!$K278="","","طرف مقابل — "&amp;Txn!$K278)</f>
        <v>0</v>
      </c>
      <c r="N544" s="42">
        <f>IF($D544="",0,COUNTIF(BankAccts,$D544))</f>
        <v>0</v>
      </c>
    </row>
    <row r="545" spans="1:14">
      <c r="A545" s="38">
        <f>IF(Txn!$B279="","",Txn!$B279)</f>
        <v>0</v>
      </c>
      <c r="B545" s="38">
        <f>IF(Txn!$B279="","",Txn!$C279)</f>
        <v>0</v>
      </c>
      <c r="C545" s="39">
        <f>IF(Txn!$B279="","","تراکنش بانکی")</f>
        <v>0</v>
      </c>
      <c r="D545" s="38">
        <f>IF(Txn!$B279="","",IF(Txn!$X279="","",Txn!$X279))</f>
        <v>0</v>
      </c>
      <c r="E545" s="39">
        <f>IF($D545="","",IFERROR(VLOOKUP($D545,AcctTbl,2,0),""))</f>
        <v>0</v>
      </c>
      <c r="F545" s="39">
        <f>IF($D545="","",IFERROR(VLOOKUP($D545,AcctTbl,3,0),""))</f>
        <v>0</v>
      </c>
      <c r="G545" s="39">
        <f>IF(Txn!$B279="","",Txn!$D279)</f>
        <v>0</v>
      </c>
      <c r="H545" s="38">
        <f>IF(Txn!$B279="","",Txn!$E279)</f>
        <v>0</v>
      </c>
      <c r="I545" s="40">
        <f>IF(Txn!$B279="",0,Txn!$O279)</f>
        <v>0</v>
      </c>
      <c r="J545" s="40">
        <f>IF(Txn!$B279="",0,Txn!$P279)</f>
        <v>0</v>
      </c>
      <c r="K545" s="41">
        <f>IF($A545="","",IFERROR(VALUE(MID($A545,6,2)),""))</f>
        <v>0</v>
      </c>
      <c r="L545" s="39">
        <f>IF(Txn!$K279="","",Txn!$K279)</f>
        <v>0</v>
      </c>
      <c r="N545" s="42">
        <f>IF($D545="",0,COUNTIF(BankAccts,$D545))</f>
        <v>0</v>
      </c>
    </row>
    <row r="546" spans="1:14">
      <c r="A546" s="38">
        <f>IF(Txn!$B279="","",Txn!$B279)</f>
        <v>0</v>
      </c>
      <c r="B546" s="38">
        <f>IF(Txn!$B279="","",Txn!$C279)</f>
        <v>0</v>
      </c>
      <c r="C546" s="39">
        <f>IF(Txn!$B279="","","تراکنش بانکی")</f>
        <v>0</v>
      </c>
      <c r="D546" s="38">
        <f>IF(Txn!$B279="","",IF(IF(Txn!$U279="TRF",Txn!$Y279,Txn!$Z279)="","",IF(Txn!$U279="TRF",Txn!$Y279,Txn!$Z279)))</f>
        <v>0</v>
      </c>
      <c r="E546" s="39">
        <f>IF($D546="","",IFERROR(VLOOKUP($D546,AcctTbl,2,0),""))</f>
        <v>0</v>
      </c>
      <c r="F546" s="39">
        <f>IF($D546="","",IFERROR(VLOOKUP($D546,AcctTbl,3,0),""))</f>
        <v>0</v>
      </c>
      <c r="G546" s="39">
        <f>IF(Txn!$B279="","",Txn!$D279)</f>
        <v>0</v>
      </c>
      <c r="H546" s="38">
        <f>IF(Txn!$B279="","",Txn!$E279)</f>
        <v>0</v>
      </c>
      <c r="I546" s="40">
        <f>IF(Txn!$B279="",0,Txn!$Q279)</f>
        <v>0</v>
      </c>
      <c r="J546" s="40">
        <f>IF(Txn!$B279="",0,Txn!$R279)</f>
        <v>0</v>
      </c>
      <c r="K546" s="41">
        <f>IF($A546="","",IFERROR(VALUE(MID($A546,6,2)),""))</f>
        <v>0</v>
      </c>
      <c r="L546" s="39">
        <f>IF(Txn!$K279="","","طرف مقابل — "&amp;Txn!$K279)</f>
        <v>0</v>
      </c>
      <c r="N546" s="42">
        <f>IF($D546="",0,COUNTIF(BankAccts,$D546))</f>
        <v>0</v>
      </c>
    </row>
    <row r="547" spans="1:14">
      <c r="A547" s="38">
        <f>IF(Txn!$B280="","",Txn!$B280)</f>
        <v>0</v>
      </c>
      <c r="B547" s="38">
        <f>IF(Txn!$B280="","",Txn!$C280)</f>
        <v>0</v>
      </c>
      <c r="C547" s="39">
        <f>IF(Txn!$B280="","","تراکنش بانکی")</f>
        <v>0</v>
      </c>
      <c r="D547" s="38">
        <f>IF(Txn!$B280="","",IF(Txn!$X280="","",Txn!$X280))</f>
        <v>0</v>
      </c>
      <c r="E547" s="39">
        <f>IF($D547="","",IFERROR(VLOOKUP($D547,AcctTbl,2,0),""))</f>
        <v>0</v>
      </c>
      <c r="F547" s="39">
        <f>IF($D547="","",IFERROR(VLOOKUP($D547,AcctTbl,3,0),""))</f>
        <v>0</v>
      </c>
      <c r="G547" s="39">
        <f>IF(Txn!$B280="","",Txn!$D280)</f>
        <v>0</v>
      </c>
      <c r="H547" s="38">
        <f>IF(Txn!$B280="","",Txn!$E280)</f>
        <v>0</v>
      </c>
      <c r="I547" s="40">
        <f>IF(Txn!$B280="",0,Txn!$O280)</f>
        <v>0</v>
      </c>
      <c r="J547" s="40">
        <f>IF(Txn!$B280="",0,Txn!$P280)</f>
        <v>0</v>
      </c>
      <c r="K547" s="41">
        <f>IF($A547="","",IFERROR(VALUE(MID($A547,6,2)),""))</f>
        <v>0</v>
      </c>
      <c r="L547" s="39">
        <f>IF(Txn!$K280="","",Txn!$K280)</f>
        <v>0</v>
      </c>
      <c r="N547" s="42">
        <f>IF($D547="",0,COUNTIF(BankAccts,$D547))</f>
        <v>0</v>
      </c>
    </row>
    <row r="548" spans="1:14">
      <c r="A548" s="38">
        <f>IF(Txn!$B280="","",Txn!$B280)</f>
        <v>0</v>
      </c>
      <c r="B548" s="38">
        <f>IF(Txn!$B280="","",Txn!$C280)</f>
        <v>0</v>
      </c>
      <c r="C548" s="39">
        <f>IF(Txn!$B280="","","تراکنش بانکی")</f>
        <v>0</v>
      </c>
      <c r="D548" s="38">
        <f>IF(Txn!$B280="","",IF(IF(Txn!$U280="TRF",Txn!$Y280,Txn!$Z280)="","",IF(Txn!$U280="TRF",Txn!$Y280,Txn!$Z280)))</f>
        <v>0</v>
      </c>
      <c r="E548" s="39">
        <f>IF($D548="","",IFERROR(VLOOKUP($D548,AcctTbl,2,0),""))</f>
        <v>0</v>
      </c>
      <c r="F548" s="39">
        <f>IF($D548="","",IFERROR(VLOOKUP($D548,AcctTbl,3,0),""))</f>
        <v>0</v>
      </c>
      <c r="G548" s="39">
        <f>IF(Txn!$B280="","",Txn!$D280)</f>
        <v>0</v>
      </c>
      <c r="H548" s="38">
        <f>IF(Txn!$B280="","",Txn!$E280)</f>
        <v>0</v>
      </c>
      <c r="I548" s="40">
        <f>IF(Txn!$B280="",0,Txn!$Q280)</f>
        <v>0</v>
      </c>
      <c r="J548" s="40">
        <f>IF(Txn!$B280="",0,Txn!$R280)</f>
        <v>0</v>
      </c>
      <c r="K548" s="41">
        <f>IF($A548="","",IFERROR(VALUE(MID($A548,6,2)),""))</f>
        <v>0</v>
      </c>
      <c r="L548" s="39">
        <f>IF(Txn!$K280="","","طرف مقابل — "&amp;Txn!$K280)</f>
        <v>0</v>
      </c>
      <c r="N548" s="42">
        <f>IF($D548="",0,COUNTIF(BankAccts,$D548))</f>
        <v>0</v>
      </c>
    </row>
    <row r="549" spans="1:14">
      <c r="A549" s="38">
        <f>IF(Txn!$B281="","",Txn!$B281)</f>
        <v>0</v>
      </c>
      <c r="B549" s="38">
        <f>IF(Txn!$B281="","",Txn!$C281)</f>
        <v>0</v>
      </c>
      <c r="C549" s="39">
        <f>IF(Txn!$B281="","","تراکنش بانکی")</f>
        <v>0</v>
      </c>
      <c r="D549" s="38">
        <f>IF(Txn!$B281="","",IF(Txn!$X281="","",Txn!$X281))</f>
        <v>0</v>
      </c>
      <c r="E549" s="39">
        <f>IF($D549="","",IFERROR(VLOOKUP($D549,AcctTbl,2,0),""))</f>
        <v>0</v>
      </c>
      <c r="F549" s="39">
        <f>IF($D549="","",IFERROR(VLOOKUP($D549,AcctTbl,3,0),""))</f>
        <v>0</v>
      </c>
      <c r="G549" s="39">
        <f>IF(Txn!$B281="","",Txn!$D281)</f>
        <v>0</v>
      </c>
      <c r="H549" s="38">
        <f>IF(Txn!$B281="","",Txn!$E281)</f>
        <v>0</v>
      </c>
      <c r="I549" s="40">
        <f>IF(Txn!$B281="",0,Txn!$O281)</f>
        <v>0</v>
      </c>
      <c r="J549" s="40">
        <f>IF(Txn!$B281="",0,Txn!$P281)</f>
        <v>0</v>
      </c>
      <c r="K549" s="41">
        <f>IF($A549="","",IFERROR(VALUE(MID($A549,6,2)),""))</f>
        <v>0</v>
      </c>
      <c r="L549" s="39">
        <f>IF(Txn!$K281="","",Txn!$K281)</f>
        <v>0</v>
      </c>
      <c r="N549" s="42">
        <f>IF($D549="",0,COUNTIF(BankAccts,$D549))</f>
        <v>0</v>
      </c>
    </row>
    <row r="550" spans="1:14">
      <c r="A550" s="38">
        <f>IF(Txn!$B281="","",Txn!$B281)</f>
        <v>0</v>
      </c>
      <c r="B550" s="38">
        <f>IF(Txn!$B281="","",Txn!$C281)</f>
        <v>0</v>
      </c>
      <c r="C550" s="39">
        <f>IF(Txn!$B281="","","تراکنش بانکی")</f>
        <v>0</v>
      </c>
      <c r="D550" s="38">
        <f>IF(Txn!$B281="","",IF(IF(Txn!$U281="TRF",Txn!$Y281,Txn!$Z281)="","",IF(Txn!$U281="TRF",Txn!$Y281,Txn!$Z281)))</f>
        <v>0</v>
      </c>
      <c r="E550" s="39">
        <f>IF($D550="","",IFERROR(VLOOKUP($D550,AcctTbl,2,0),""))</f>
        <v>0</v>
      </c>
      <c r="F550" s="39">
        <f>IF($D550="","",IFERROR(VLOOKUP($D550,AcctTbl,3,0),""))</f>
        <v>0</v>
      </c>
      <c r="G550" s="39">
        <f>IF(Txn!$B281="","",Txn!$D281)</f>
        <v>0</v>
      </c>
      <c r="H550" s="38">
        <f>IF(Txn!$B281="","",Txn!$E281)</f>
        <v>0</v>
      </c>
      <c r="I550" s="40">
        <f>IF(Txn!$B281="",0,Txn!$Q281)</f>
        <v>0</v>
      </c>
      <c r="J550" s="40">
        <f>IF(Txn!$B281="",0,Txn!$R281)</f>
        <v>0</v>
      </c>
      <c r="K550" s="41">
        <f>IF($A550="","",IFERROR(VALUE(MID($A550,6,2)),""))</f>
        <v>0</v>
      </c>
      <c r="L550" s="39">
        <f>IF(Txn!$K281="","","طرف مقابل — "&amp;Txn!$K281)</f>
        <v>0</v>
      </c>
      <c r="N550" s="42">
        <f>IF($D550="",0,COUNTIF(BankAccts,$D550))</f>
        <v>0</v>
      </c>
    </row>
    <row r="551" spans="1:14">
      <c r="A551" s="38">
        <f>IF(Txn!$B282="","",Txn!$B282)</f>
        <v>0</v>
      </c>
      <c r="B551" s="38">
        <f>IF(Txn!$B282="","",Txn!$C282)</f>
        <v>0</v>
      </c>
      <c r="C551" s="39">
        <f>IF(Txn!$B282="","","تراکنش بانکی")</f>
        <v>0</v>
      </c>
      <c r="D551" s="38">
        <f>IF(Txn!$B282="","",IF(Txn!$X282="","",Txn!$X282))</f>
        <v>0</v>
      </c>
      <c r="E551" s="39">
        <f>IF($D551="","",IFERROR(VLOOKUP($D551,AcctTbl,2,0),""))</f>
        <v>0</v>
      </c>
      <c r="F551" s="39">
        <f>IF($D551="","",IFERROR(VLOOKUP($D551,AcctTbl,3,0),""))</f>
        <v>0</v>
      </c>
      <c r="G551" s="39">
        <f>IF(Txn!$B282="","",Txn!$D282)</f>
        <v>0</v>
      </c>
      <c r="H551" s="38">
        <f>IF(Txn!$B282="","",Txn!$E282)</f>
        <v>0</v>
      </c>
      <c r="I551" s="40">
        <f>IF(Txn!$B282="",0,Txn!$O282)</f>
        <v>0</v>
      </c>
      <c r="J551" s="40">
        <f>IF(Txn!$B282="",0,Txn!$P282)</f>
        <v>0</v>
      </c>
      <c r="K551" s="41">
        <f>IF($A551="","",IFERROR(VALUE(MID($A551,6,2)),""))</f>
        <v>0</v>
      </c>
      <c r="L551" s="39">
        <f>IF(Txn!$K282="","",Txn!$K282)</f>
        <v>0</v>
      </c>
      <c r="N551" s="42">
        <f>IF($D551="",0,COUNTIF(BankAccts,$D551))</f>
        <v>0</v>
      </c>
    </row>
    <row r="552" spans="1:14">
      <c r="A552" s="38">
        <f>IF(Txn!$B282="","",Txn!$B282)</f>
        <v>0</v>
      </c>
      <c r="B552" s="38">
        <f>IF(Txn!$B282="","",Txn!$C282)</f>
        <v>0</v>
      </c>
      <c r="C552" s="39">
        <f>IF(Txn!$B282="","","تراکنش بانکی")</f>
        <v>0</v>
      </c>
      <c r="D552" s="38">
        <f>IF(Txn!$B282="","",IF(IF(Txn!$U282="TRF",Txn!$Y282,Txn!$Z282)="","",IF(Txn!$U282="TRF",Txn!$Y282,Txn!$Z282)))</f>
        <v>0</v>
      </c>
      <c r="E552" s="39">
        <f>IF($D552="","",IFERROR(VLOOKUP($D552,AcctTbl,2,0),""))</f>
        <v>0</v>
      </c>
      <c r="F552" s="39">
        <f>IF($D552="","",IFERROR(VLOOKUP($D552,AcctTbl,3,0),""))</f>
        <v>0</v>
      </c>
      <c r="G552" s="39">
        <f>IF(Txn!$B282="","",Txn!$D282)</f>
        <v>0</v>
      </c>
      <c r="H552" s="38">
        <f>IF(Txn!$B282="","",Txn!$E282)</f>
        <v>0</v>
      </c>
      <c r="I552" s="40">
        <f>IF(Txn!$B282="",0,Txn!$Q282)</f>
        <v>0</v>
      </c>
      <c r="J552" s="40">
        <f>IF(Txn!$B282="",0,Txn!$R282)</f>
        <v>0</v>
      </c>
      <c r="K552" s="41">
        <f>IF($A552="","",IFERROR(VALUE(MID($A552,6,2)),""))</f>
        <v>0</v>
      </c>
      <c r="L552" s="39">
        <f>IF(Txn!$K282="","","طرف مقابل — "&amp;Txn!$K282)</f>
        <v>0</v>
      </c>
      <c r="N552" s="42">
        <f>IF($D552="",0,COUNTIF(BankAccts,$D552))</f>
        <v>0</v>
      </c>
    </row>
    <row r="553" spans="1:14">
      <c r="A553" s="38">
        <f>IF(Txn!$B283="","",Txn!$B283)</f>
        <v>0</v>
      </c>
      <c r="B553" s="38">
        <f>IF(Txn!$B283="","",Txn!$C283)</f>
        <v>0</v>
      </c>
      <c r="C553" s="39">
        <f>IF(Txn!$B283="","","تراکنش بانکی")</f>
        <v>0</v>
      </c>
      <c r="D553" s="38">
        <f>IF(Txn!$B283="","",IF(Txn!$X283="","",Txn!$X283))</f>
        <v>0</v>
      </c>
      <c r="E553" s="39">
        <f>IF($D553="","",IFERROR(VLOOKUP($D553,AcctTbl,2,0),""))</f>
        <v>0</v>
      </c>
      <c r="F553" s="39">
        <f>IF($D553="","",IFERROR(VLOOKUP($D553,AcctTbl,3,0),""))</f>
        <v>0</v>
      </c>
      <c r="G553" s="39">
        <f>IF(Txn!$B283="","",Txn!$D283)</f>
        <v>0</v>
      </c>
      <c r="H553" s="38">
        <f>IF(Txn!$B283="","",Txn!$E283)</f>
        <v>0</v>
      </c>
      <c r="I553" s="40">
        <f>IF(Txn!$B283="",0,Txn!$O283)</f>
        <v>0</v>
      </c>
      <c r="J553" s="40">
        <f>IF(Txn!$B283="",0,Txn!$P283)</f>
        <v>0</v>
      </c>
      <c r="K553" s="41">
        <f>IF($A553="","",IFERROR(VALUE(MID($A553,6,2)),""))</f>
        <v>0</v>
      </c>
      <c r="L553" s="39">
        <f>IF(Txn!$K283="","",Txn!$K283)</f>
        <v>0</v>
      </c>
      <c r="N553" s="42">
        <f>IF($D553="",0,COUNTIF(BankAccts,$D553))</f>
        <v>0</v>
      </c>
    </row>
    <row r="554" spans="1:14">
      <c r="A554" s="38">
        <f>IF(Txn!$B283="","",Txn!$B283)</f>
        <v>0</v>
      </c>
      <c r="B554" s="38">
        <f>IF(Txn!$B283="","",Txn!$C283)</f>
        <v>0</v>
      </c>
      <c r="C554" s="39">
        <f>IF(Txn!$B283="","","تراکنش بانکی")</f>
        <v>0</v>
      </c>
      <c r="D554" s="38">
        <f>IF(Txn!$B283="","",IF(IF(Txn!$U283="TRF",Txn!$Y283,Txn!$Z283)="","",IF(Txn!$U283="TRF",Txn!$Y283,Txn!$Z283)))</f>
        <v>0</v>
      </c>
      <c r="E554" s="39">
        <f>IF($D554="","",IFERROR(VLOOKUP($D554,AcctTbl,2,0),""))</f>
        <v>0</v>
      </c>
      <c r="F554" s="39">
        <f>IF($D554="","",IFERROR(VLOOKUP($D554,AcctTbl,3,0),""))</f>
        <v>0</v>
      </c>
      <c r="G554" s="39">
        <f>IF(Txn!$B283="","",Txn!$D283)</f>
        <v>0</v>
      </c>
      <c r="H554" s="38">
        <f>IF(Txn!$B283="","",Txn!$E283)</f>
        <v>0</v>
      </c>
      <c r="I554" s="40">
        <f>IF(Txn!$B283="",0,Txn!$Q283)</f>
        <v>0</v>
      </c>
      <c r="J554" s="40">
        <f>IF(Txn!$B283="",0,Txn!$R283)</f>
        <v>0</v>
      </c>
      <c r="K554" s="41">
        <f>IF($A554="","",IFERROR(VALUE(MID($A554,6,2)),""))</f>
        <v>0</v>
      </c>
      <c r="L554" s="39">
        <f>IF(Txn!$K283="","","طرف مقابل — "&amp;Txn!$K283)</f>
        <v>0</v>
      </c>
      <c r="N554" s="42">
        <f>IF($D554="",0,COUNTIF(BankAccts,$D554))</f>
        <v>0</v>
      </c>
    </row>
    <row r="555" spans="1:14">
      <c r="A555" s="38">
        <f>IF(Txn!$B284="","",Txn!$B284)</f>
        <v>0</v>
      </c>
      <c r="B555" s="38">
        <f>IF(Txn!$B284="","",Txn!$C284)</f>
        <v>0</v>
      </c>
      <c r="C555" s="39">
        <f>IF(Txn!$B284="","","تراکنش بانکی")</f>
        <v>0</v>
      </c>
      <c r="D555" s="38">
        <f>IF(Txn!$B284="","",IF(Txn!$X284="","",Txn!$X284))</f>
        <v>0</v>
      </c>
      <c r="E555" s="39">
        <f>IF($D555="","",IFERROR(VLOOKUP($D555,AcctTbl,2,0),""))</f>
        <v>0</v>
      </c>
      <c r="F555" s="39">
        <f>IF($D555="","",IFERROR(VLOOKUP($D555,AcctTbl,3,0),""))</f>
        <v>0</v>
      </c>
      <c r="G555" s="39">
        <f>IF(Txn!$B284="","",Txn!$D284)</f>
        <v>0</v>
      </c>
      <c r="H555" s="38">
        <f>IF(Txn!$B284="","",Txn!$E284)</f>
        <v>0</v>
      </c>
      <c r="I555" s="40">
        <f>IF(Txn!$B284="",0,Txn!$O284)</f>
        <v>0</v>
      </c>
      <c r="J555" s="40">
        <f>IF(Txn!$B284="",0,Txn!$P284)</f>
        <v>0</v>
      </c>
      <c r="K555" s="41">
        <f>IF($A555="","",IFERROR(VALUE(MID($A555,6,2)),""))</f>
        <v>0</v>
      </c>
      <c r="L555" s="39">
        <f>IF(Txn!$K284="","",Txn!$K284)</f>
        <v>0</v>
      </c>
      <c r="N555" s="42">
        <f>IF($D555="",0,COUNTIF(BankAccts,$D555))</f>
        <v>0</v>
      </c>
    </row>
    <row r="556" spans="1:14">
      <c r="A556" s="38">
        <f>IF(Txn!$B284="","",Txn!$B284)</f>
        <v>0</v>
      </c>
      <c r="B556" s="38">
        <f>IF(Txn!$B284="","",Txn!$C284)</f>
        <v>0</v>
      </c>
      <c r="C556" s="39">
        <f>IF(Txn!$B284="","","تراکنش بانکی")</f>
        <v>0</v>
      </c>
      <c r="D556" s="38">
        <f>IF(Txn!$B284="","",IF(IF(Txn!$U284="TRF",Txn!$Y284,Txn!$Z284)="","",IF(Txn!$U284="TRF",Txn!$Y284,Txn!$Z284)))</f>
        <v>0</v>
      </c>
      <c r="E556" s="39">
        <f>IF($D556="","",IFERROR(VLOOKUP($D556,AcctTbl,2,0),""))</f>
        <v>0</v>
      </c>
      <c r="F556" s="39">
        <f>IF($D556="","",IFERROR(VLOOKUP($D556,AcctTbl,3,0),""))</f>
        <v>0</v>
      </c>
      <c r="G556" s="39">
        <f>IF(Txn!$B284="","",Txn!$D284)</f>
        <v>0</v>
      </c>
      <c r="H556" s="38">
        <f>IF(Txn!$B284="","",Txn!$E284)</f>
        <v>0</v>
      </c>
      <c r="I556" s="40">
        <f>IF(Txn!$B284="",0,Txn!$Q284)</f>
        <v>0</v>
      </c>
      <c r="J556" s="40">
        <f>IF(Txn!$B284="",0,Txn!$R284)</f>
        <v>0</v>
      </c>
      <c r="K556" s="41">
        <f>IF($A556="","",IFERROR(VALUE(MID($A556,6,2)),""))</f>
        <v>0</v>
      </c>
      <c r="L556" s="39">
        <f>IF(Txn!$K284="","","طرف مقابل — "&amp;Txn!$K284)</f>
        <v>0</v>
      </c>
      <c r="N556" s="42">
        <f>IF($D556="",0,COUNTIF(BankAccts,$D556))</f>
        <v>0</v>
      </c>
    </row>
    <row r="557" spans="1:14">
      <c r="A557" s="38">
        <f>IF(Txn!$B285="","",Txn!$B285)</f>
        <v>0</v>
      </c>
      <c r="B557" s="38">
        <f>IF(Txn!$B285="","",Txn!$C285)</f>
        <v>0</v>
      </c>
      <c r="C557" s="39">
        <f>IF(Txn!$B285="","","تراکنش بانکی")</f>
        <v>0</v>
      </c>
      <c r="D557" s="38">
        <f>IF(Txn!$B285="","",IF(Txn!$X285="","",Txn!$X285))</f>
        <v>0</v>
      </c>
      <c r="E557" s="39">
        <f>IF($D557="","",IFERROR(VLOOKUP($D557,AcctTbl,2,0),""))</f>
        <v>0</v>
      </c>
      <c r="F557" s="39">
        <f>IF($D557="","",IFERROR(VLOOKUP($D557,AcctTbl,3,0),""))</f>
        <v>0</v>
      </c>
      <c r="G557" s="39">
        <f>IF(Txn!$B285="","",Txn!$D285)</f>
        <v>0</v>
      </c>
      <c r="H557" s="38">
        <f>IF(Txn!$B285="","",Txn!$E285)</f>
        <v>0</v>
      </c>
      <c r="I557" s="40">
        <f>IF(Txn!$B285="",0,Txn!$O285)</f>
        <v>0</v>
      </c>
      <c r="J557" s="40">
        <f>IF(Txn!$B285="",0,Txn!$P285)</f>
        <v>0</v>
      </c>
      <c r="K557" s="41">
        <f>IF($A557="","",IFERROR(VALUE(MID($A557,6,2)),""))</f>
        <v>0</v>
      </c>
      <c r="L557" s="39">
        <f>IF(Txn!$K285="","",Txn!$K285)</f>
        <v>0</v>
      </c>
      <c r="N557" s="42">
        <f>IF($D557="",0,COUNTIF(BankAccts,$D557))</f>
        <v>0</v>
      </c>
    </row>
    <row r="558" spans="1:14">
      <c r="A558" s="38">
        <f>IF(Txn!$B285="","",Txn!$B285)</f>
        <v>0</v>
      </c>
      <c r="B558" s="38">
        <f>IF(Txn!$B285="","",Txn!$C285)</f>
        <v>0</v>
      </c>
      <c r="C558" s="39">
        <f>IF(Txn!$B285="","","تراکنش بانکی")</f>
        <v>0</v>
      </c>
      <c r="D558" s="38">
        <f>IF(Txn!$B285="","",IF(IF(Txn!$U285="TRF",Txn!$Y285,Txn!$Z285)="","",IF(Txn!$U285="TRF",Txn!$Y285,Txn!$Z285)))</f>
        <v>0</v>
      </c>
      <c r="E558" s="39">
        <f>IF($D558="","",IFERROR(VLOOKUP($D558,AcctTbl,2,0),""))</f>
        <v>0</v>
      </c>
      <c r="F558" s="39">
        <f>IF($D558="","",IFERROR(VLOOKUP($D558,AcctTbl,3,0),""))</f>
        <v>0</v>
      </c>
      <c r="G558" s="39">
        <f>IF(Txn!$B285="","",Txn!$D285)</f>
        <v>0</v>
      </c>
      <c r="H558" s="38">
        <f>IF(Txn!$B285="","",Txn!$E285)</f>
        <v>0</v>
      </c>
      <c r="I558" s="40">
        <f>IF(Txn!$B285="",0,Txn!$Q285)</f>
        <v>0</v>
      </c>
      <c r="J558" s="40">
        <f>IF(Txn!$B285="",0,Txn!$R285)</f>
        <v>0</v>
      </c>
      <c r="K558" s="41">
        <f>IF($A558="","",IFERROR(VALUE(MID($A558,6,2)),""))</f>
        <v>0</v>
      </c>
      <c r="L558" s="39">
        <f>IF(Txn!$K285="","","طرف مقابل — "&amp;Txn!$K285)</f>
        <v>0</v>
      </c>
      <c r="N558" s="42">
        <f>IF($D558="",0,COUNTIF(BankAccts,$D558))</f>
        <v>0</v>
      </c>
    </row>
    <row r="559" spans="1:14">
      <c r="A559" s="38">
        <f>IF(Txn!$B286="","",Txn!$B286)</f>
        <v>0</v>
      </c>
      <c r="B559" s="38">
        <f>IF(Txn!$B286="","",Txn!$C286)</f>
        <v>0</v>
      </c>
      <c r="C559" s="39">
        <f>IF(Txn!$B286="","","تراکنش بانکی")</f>
        <v>0</v>
      </c>
      <c r="D559" s="38">
        <f>IF(Txn!$B286="","",IF(Txn!$X286="","",Txn!$X286))</f>
        <v>0</v>
      </c>
      <c r="E559" s="39">
        <f>IF($D559="","",IFERROR(VLOOKUP($D559,AcctTbl,2,0),""))</f>
        <v>0</v>
      </c>
      <c r="F559" s="39">
        <f>IF($D559="","",IFERROR(VLOOKUP($D559,AcctTbl,3,0),""))</f>
        <v>0</v>
      </c>
      <c r="G559" s="39">
        <f>IF(Txn!$B286="","",Txn!$D286)</f>
        <v>0</v>
      </c>
      <c r="H559" s="38">
        <f>IF(Txn!$B286="","",Txn!$E286)</f>
        <v>0</v>
      </c>
      <c r="I559" s="40">
        <f>IF(Txn!$B286="",0,Txn!$O286)</f>
        <v>0</v>
      </c>
      <c r="J559" s="40">
        <f>IF(Txn!$B286="",0,Txn!$P286)</f>
        <v>0</v>
      </c>
      <c r="K559" s="41">
        <f>IF($A559="","",IFERROR(VALUE(MID($A559,6,2)),""))</f>
        <v>0</v>
      </c>
      <c r="L559" s="39">
        <f>IF(Txn!$K286="","",Txn!$K286)</f>
        <v>0</v>
      </c>
      <c r="N559" s="42">
        <f>IF($D559="",0,COUNTIF(BankAccts,$D559))</f>
        <v>0</v>
      </c>
    </row>
    <row r="560" spans="1:14">
      <c r="A560" s="38">
        <f>IF(Txn!$B286="","",Txn!$B286)</f>
        <v>0</v>
      </c>
      <c r="B560" s="38">
        <f>IF(Txn!$B286="","",Txn!$C286)</f>
        <v>0</v>
      </c>
      <c r="C560" s="39">
        <f>IF(Txn!$B286="","","تراکنش بانکی")</f>
        <v>0</v>
      </c>
      <c r="D560" s="38">
        <f>IF(Txn!$B286="","",IF(IF(Txn!$U286="TRF",Txn!$Y286,Txn!$Z286)="","",IF(Txn!$U286="TRF",Txn!$Y286,Txn!$Z286)))</f>
        <v>0</v>
      </c>
      <c r="E560" s="39">
        <f>IF($D560="","",IFERROR(VLOOKUP($D560,AcctTbl,2,0),""))</f>
        <v>0</v>
      </c>
      <c r="F560" s="39">
        <f>IF($D560="","",IFERROR(VLOOKUP($D560,AcctTbl,3,0),""))</f>
        <v>0</v>
      </c>
      <c r="G560" s="39">
        <f>IF(Txn!$B286="","",Txn!$D286)</f>
        <v>0</v>
      </c>
      <c r="H560" s="38">
        <f>IF(Txn!$B286="","",Txn!$E286)</f>
        <v>0</v>
      </c>
      <c r="I560" s="40">
        <f>IF(Txn!$B286="",0,Txn!$Q286)</f>
        <v>0</v>
      </c>
      <c r="J560" s="40">
        <f>IF(Txn!$B286="",0,Txn!$R286)</f>
        <v>0</v>
      </c>
      <c r="K560" s="41">
        <f>IF($A560="","",IFERROR(VALUE(MID($A560,6,2)),""))</f>
        <v>0</v>
      </c>
      <c r="L560" s="39">
        <f>IF(Txn!$K286="","","طرف مقابل — "&amp;Txn!$K286)</f>
        <v>0</v>
      </c>
      <c r="N560" s="42">
        <f>IF($D560="",0,COUNTIF(BankAccts,$D560))</f>
        <v>0</v>
      </c>
    </row>
    <row r="561" spans="1:14">
      <c r="A561" s="38">
        <f>IF(Txn!$B287="","",Txn!$B287)</f>
        <v>0</v>
      </c>
      <c r="B561" s="38">
        <f>IF(Txn!$B287="","",Txn!$C287)</f>
        <v>0</v>
      </c>
      <c r="C561" s="39">
        <f>IF(Txn!$B287="","","تراکنش بانکی")</f>
        <v>0</v>
      </c>
      <c r="D561" s="38">
        <f>IF(Txn!$B287="","",IF(Txn!$X287="","",Txn!$X287))</f>
        <v>0</v>
      </c>
      <c r="E561" s="39">
        <f>IF($D561="","",IFERROR(VLOOKUP($D561,AcctTbl,2,0),""))</f>
        <v>0</v>
      </c>
      <c r="F561" s="39">
        <f>IF($D561="","",IFERROR(VLOOKUP($D561,AcctTbl,3,0),""))</f>
        <v>0</v>
      </c>
      <c r="G561" s="39">
        <f>IF(Txn!$B287="","",Txn!$D287)</f>
        <v>0</v>
      </c>
      <c r="H561" s="38">
        <f>IF(Txn!$B287="","",Txn!$E287)</f>
        <v>0</v>
      </c>
      <c r="I561" s="40">
        <f>IF(Txn!$B287="",0,Txn!$O287)</f>
        <v>0</v>
      </c>
      <c r="J561" s="40">
        <f>IF(Txn!$B287="",0,Txn!$P287)</f>
        <v>0</v>
      </c>
      <c r="K561" s="41">
        <f>IF($A561="","",IFERROR(VALUE(MID($A561,6,2)),""))</f>
        <v>0</v>
      </c>
      <c r="L561" s="39">
        <f>IF(Txn!$K287="","",Txn!$K287)</f>
        <v>0</v>
      </c>
      <c r="N561" s="42">
        <f>IF($D561="",0,COUNTIF(BankAccts,$D561))</f>
        <v>0</v>
      </c>
    </row>
    <row r="562" spans="1:14">
      <c r="A562" s="38">
        <f>IF(Txn!$B287="","",Txn!$B287)</f>
        <v>0</v>
      </c>
      <c r="B562" s="38">
        <f>IF(Txn!$B287="","",Txn!$C287)</f>
        <v>0</v>
      </c>
      <c r="C562" s="39">
        <f>IF(Txn!$B287="","","تراکنش بانکی")</f>
        <v>0</v>
      </c>
      <c r="D562" s="38">
        <f>IF(Txn!$B287="","",IF(IF(Txn!$U287="TRF",Txn!$Y287,Txn!$Z287)="","",IF(Txn!$U287="TRF",Txn!$Y287,Txn!$Z287)))</f>
        <v>0</v>
      </c>
      <c r="E562" s="39">
        <f>IF($D562="","",IFERROR(VLOOKUP($D562,AcctTbl,2,0),""))</f>
        <v>0</v>
      </c>
      <c r="F562" s="39">
        <f>IF($D562="","",IFERROR(VLOOKUP($D562,AcctTbl,3,0),""))</f>
        <v>0</v>
      </c>
      <c r="G562" s="39">
        <f>IF(Txn!$B287="","",Txn!$D287)</f>
        <v>0</v>
      </c>
      <c r="H562" s="38">
        <f>IF(Txn!$B287="","",Txn!$E287)</f>
        <v>0</v>
      </c>
      <c r="I562" s="40">
        <f>IF(Txn!$B287="",0,Txn!$Q287)</f>
        <v>0</v>
      </c>
      <c r="J562" s="40">
        <f>IF(Txn!$B287="",0,Txn!$R287)</f>
        <v>0</v>
      </c>
      <c r="K562" s="41">
        <f>IF($A562="","",IFERROR(VALUE(MID($A562,6,2)),""))</f>
        <v>0</v>
      </c>
      <c r="L562" s="39">
        <f>IF(Txn!$K287="","","طرف مقابل — "&amp;Txn!$K287)</f>
        <v>0</v>
      </c>
      <c r="N562" s="42">
        <f>IF($D562="",0,COUNTIF(BankAccts,$D562))</f>
        <v>0</v>
      </c>
    </row>
    <row r="563" spans="1:14">
      <c r="A563" s="38">
        <f>IF(Txn!$B288="","",Txn!$B288)</f>
        <v>0</v>
      </c>
      <c r="B563" s="38">
        <f>IF(Txn!$B288="","",Txn!$C288)</f>
        <v>0</v>
      </c>
      <c r="C563" s="39">
        <f>IF(Txn!$B288="","","تراکنش بانکی")</f>
        <v>0</v>
      </c>
      <c r="D563" s="38">
        <f>IF(Txn!$B288="","",IF(Txn!$X288="","",Txn!$X288))</f>
        <v>0</v>
      </c>
      <c r="E563" s="39">
        <f>IF($D563="","",IFERROR(VLOOKUP($D563,AcctTbl,2,0),""))</f>
        <v>0</v>
      </c>
      <c r="F563" s="39">
        <f>IF($D563="","",IFERROR(VLOOKUP($D563,AcctTbl,3,0),""))</f>
        <v>0</v>
      </c>
      <c r="G563" s="39">
        <f>IF(Txn!$B288="","",Txn!$D288)</f>
        <v>0</v>
      </c>
      <c r="H563" s="38">
        <f>IF(Txn!$B288="","",Txn!$E288)</f>
        <v>0</v>
      </c>
      <c r="I563" s="40">
        <f>IF(Txn!$B288="",0,Txn!$O288)</f>
        <v>0</v>
      </c>
      <c r="J563" s="40">
        <f>IF(Txn!$B288="",0,Txn!$P288)</f>
        <v>0</v>
      </c>
      <c r="K563" s="41">
        <f>IF($A563="","",IFERROR(VALUE(MID($A563,6,2)),""))</f>
        <v>0</v>
      </c>
      <c r="L563" s="39">
        <f>IF(Txn!$K288="","",Txn!$K288)</f>
        <v>0</v>
      </c>
      <c r="N563" s="42">
        <f>IF($D563="",0,COUNTIF(BankAccts,$D563))</f>
        <v>0</v>
      </c>
    </row>
    <row r="564" spans="1:14">
      <c r="A564" s="38">
        <f>IF(Txn!$B288="","",Txn!$B288)</f>
        <v>0</v>
      </c>
      <c r="B564" s="38">
        <f>IF(Txn!$B288="","",Txn!$C288)</f>
        <v>0</v>
      </c>
      <c r="C564" s="39">
        <f>IF(Txn!$B288="","","تراکنش بانکی")</f>
        <v>0</v>
      </c>
      <c r="D564" s="38">
        <f>IF(Txn!$B288="","",IF(IF(Txn!$U288="TRF",Txn!$Y288,Txn!$Z288)="","",IF(Txn!$U288="TRF",Txn!$Y288,Txn!$Z288)))</f>
        <v>0</v>
      </c>
      <c r="E564" s="39">
        <f>IF($D564="","",IFERROR(VLOOKUP($D564,AcctTbl,2,0),""))</f>
        <v>0</v>
      </c>
      <c r="F564" s="39">
        <f>IF($D564="","",IFERROR(VLOOKUP($D564,AcctTbl,3,0),""))</f>
        <v>0</v>
      </c>
      <c r="G564" s="39">
        <f>IF(Txn!$B288="","",Txn!$D288)</f>
        <v>0</v>
      </c>
      <c r="H564" s="38">
        <f>IF(Txn!$B288="","",Txn!$E288)</f>
        <v>0</v>
      </c>
      <c r="I564" s="40">
        <f>IF(Txn!$B288="",0,Txn!$Q288)</f>
        <v>0</v>
      </c>
      <c r="J564" s="40">
        <f>IF(Txn!$B288="",0,Txn!$R288)</f>
        <v>0</v>
      </c>
      <c r="K564" s="41">
        <f>IF($A564="","",IFERROR(VALUE(MID($A564,6,2)),""))</f>
        <v>0</v>
      </c>
      <c r="L564" s="39">
        <f>IF(Txn!$K288="","","طرف مقابل — "&amp;Txn!$K288)</f>
        <v>0</v>
      </c>
      <c r="N564" s="42">
        <f>IF($D564="",0,COUNTIF(BankAccts,$D564))</f>
        <v>0</v>
      </c>
    </row>
    <row r="565" spans="1:14">
      <c r="A565" s="38">
        <f>IF(Txn!$B289="","",Txn!$B289)</f>
        <v>0</v>
      </c>
      <c r="B565" s="38">
        <f>IF(Txn!$B289="","",Txn!$C289)</f>
        <v>0</v>
      </c>
      <c r="C565" s="39">
        <f>IF(Txn!$B289="","","تراکنش بانکی")</f>
        <v>0</v>
      </c>
      <c r="D565" s="38">
        <f>IF(Txn!$B289="","",IF(Txn!$X289="","",Txn!$X289))</f>
        <v>0</v>
      </c>
      <c r="E565" s="39">
        <f>IF($D565="","",IFERROR(VLOOKUP($D565,AcctTbl,2,0),""))</f>
        <v>0</v>
      </c>
      <c r="F565" s="39">
        <f>IF($D565="","",IFERROR(VLOOKUP($D565,AcctTbl,3,0),""))</f>
        <v>0</v>
      </c>
      <c r="G565" s="39">
        <f>IF(Txn!$B289="","",Txn!$D289)</f>
        <v>0</v>
      </c>
      <c r="H565" s="38">
        <f>IF(Txn!$B289="","",Txn!$E289)</f>
        <v>0</v>
      </c>
      <c r="I565" s="40">
        <f>IF(Txn!$B289="",0,Txn!$O289)</f>
        <v>0</v>
      </c>
      <c r="J565" s="40">
        <f>IF(Txn!$B289="",0,Txn!$P289)</f>
        <v>0</v>
      </c>
      <c r="K565" s="41">
        <f>IF($A565="","",IFERROR(VALUE(MID($A565,6,2)),""))</f>
        <v>0</v>
      </c>
      <c r="L565" s="39">
        <f>IF(Txn!$K289="","",Txn!$K289)</f>
        <v>0</v>
      </c>
      <c r="N565" s="42">
        <f>IF($D565="",0,COUNTIF(BankAccts,$D565))</f>
        <v>0</v>
      </c>
    </row>
    <row r="566" spans="1:14">
      <c r="A566" s="38">
        <f>IF(Txn!$B289="","",Txn!$B289)</f>
        <v>0</v>
      </c>
      <c r="B566" s="38">
        <f>IF(Txn!$B289="","",Txn!$C289)</f>
        <v>0</v>
      </c>
      <c r="C566" s="39">
        <f>IF(Txn!$B289="","","تراکنش بانکی")</f>
        <v>0</v>
      </c>
      <c r="D566" s="38">
        <f>IF(Txn!$B289="","",IF(IF(Txn!$U289="TRF",Txn!$Y289,Txn!$Z289)="","",IF(Txn!$U289="TRF",Txn!$Y289,Txn!$Z289)))</f>
        <v>0</v>
      </c>
      <c r="E566" s="39">
        <f>IF($D566="","",IFERROR(VLOOKUP($D566,AcctTbl,2,0),""))</f>
        <v>0</v>
      </c>
      <c r="F566" s="39">
        <f>IF($D566="","",IFERROR(VLOOKUP($D566,AcctTbl,3,0),""))</f>
        <v>0</v>
      </c>
      <c r="G566" s="39">
        <f>IF(Txn!$B289="","",Txn!$D289)</f>
        <v>0</v>
      </c>
      <c r="H566" s="38">
        <f>IF(Txn!$B289="","",Txn!$E289)</f>
        <v>0</v>
      </c>
      <c r="I566" s="40">
        <f>IF(Txn!$B289="",0,Txn!$Q289)</f>
        <v>0</v>
      </c>
      <c r="J566" s="40">
        <f>IF(Txn!$B289="",0,Txn!$R289)</f>
        <v>0</v>
      </c>
      <c r="K566" s="41">
        <f>IF($A566="","",IFERROR(VALUE(MID($A566,6,2)),""))</f>
        <v>0</v>
      </c>
      <c r="L566" s="39">
        <f>IF(Txn!$K289="","","طرف مقابل — "&amp;Txn!$K289)</f>
        <v>0</v>
      </c>
      <c r="N566" s="42">
        <f>IF($D566="",0,COUNTIF(BankAccts,$D566))</f>
        <v>0</v>
      </c>
    </row>
    <row r="567" spans="1:14">
      <c r="A567" s="38">
        <f>IF(Txn!$B290="","",Txn!$B290)</f>
        <v>0</v>
      </c>
      <c r="B567" s="38">
        <f>IF(Txn!$B290="","",Txn!$C290)</f>
        <v>0</v>
      </c>
      <c r="C567" s="39">
        <f>IF(Txn!$B290="","","تراکنش بانکی")</f>
        <v>0</v>
      </c>
      <c r="D567" s="38">
        <f>IF(Txn!$B290="","",IF(Txn!$X290="","",Txn!$X290))</f>
        <v>0</v>
      </c>
      <c r="E567" s="39">
        <f>IF($D567="","",IFERROR(VLOOKUP($D567,AcctTbl,2,0),""))</f>
        <v>0</v>
      </c>
      <c r="F567" s="39">
        <f>IF($D567="","",IFERROR(VLOOKUP($D567,AcctTbl,3,0),""))</f>
        <v>0</v>
      </c>
      <c r="G567" s="39">
        <f>IF(Txn!$B290="","",Txn!$D290)</f>
        <v>0</v>
      </c>
      <c r="H567" s="38">
        <f>IF(Txn!$B290="","",Txn!$E290)</f>
        <v>0</v>
      </c>
      <c r="I567" s="40">
        <f>IF(Txn!$B290="",0,Txn!$O290)</f>
        <v>0</v>
      </c>
      <c r="J567" s="40">
        <f>IF(Txn!$B290="",0,Txn!$P290)</f>
        <v>0</v>
      </c>
      <c r="K567" s="41">
        <f>IF($A567="","",IFERROR(VALUE(MID($A567,6,2)),""))</f>
        <v>0</v>
      </c>
      <c r="L567" s="39">
        <f>IF(Txn!$K290="","",Txn!$K290)</f>
        <v>0</v>
      </c>
      <c r="N567" s="42">
        <f>IF($D567="",0,COUNTIF(BankAccts,$D567))</f>
        <v>0</v>
      </c>
    </row>
    <row r="568" spans="1:14">
      <c r="A568" s="38">
        <f>IF(Txn!$B290="","",Txn!$B290)</f>
        <v>0</v>
      </c>
      <c r="B568" s="38">
        <f>IF(Txn!$B290="","",Txn!$C290)</f>
        <v>0</v>
      </c>
      <c r="C568" s="39">
        <f>IF(Txn!$B290="","","تراکنش بانکی")</f>
        <v>0</v>
      </c>
      <c r="D568" s="38">
        <f>IF(Txn!$B290="","",IF(IF(Txn!$U290="TRF",Txn!$Y290,Txn!$Z290)="","",IF(Txn!$U290="TRF",Txn!$Y290,Txn!$Z290)))</f>
        <v>0</v>
      </c>
      <c r="E568" s="39">
        <f>IF($D568="","",IFERROR(VLOOKUP($D568,AcctTbl,2,0),""))</f>
        <v>0</v>
      </c>
      <c r="F568" s="39">
        <f>IF($D568="","",IFERROR(VLOOKUP($D568,AcctTbl,3,0),""))</f>
        <v>0</v>
      </c>
      <c r="G568" s="39">
        <f>IF(Txn!$B290="","",Txn!$D290)</f>
        <v>0</v>
      </c>
      <c r="H568" s="38">
        <f>IF(Txn!$B290="","",Txn!$E290)</f>
        <v>0</v>
      </c>
      <c r="I568" s="40">
        <f>IF(Txn!$B290="",0,Txn!$Q290)</f>
        <v>0</v>
      </c>
      <c r="J568" s="40">
        <f>IF(Txn!$B290="",0,Txn!$R290)</f>
        <v>0</v>
      </c>
      <c r="K568" s="41">
        <f>IF($A568="","",IFERROR(VALUE(MID($A568,6,2)),""))</f>
        <v>0</v>
      </c>
      <c r="L568" s="39">
        <f>IF(Txn!$K290="","","طرف مقابل — "&amp;Txn!$K290)</f>
        <v>0</v>
      </c>
      <c r="N568" s="42">
        <f>IF($D568="",0,COUNTIF(BankAccts,$D568))</f>
        <v>0</v>
      </c>
    </row>
    <row r="569" spans="1:14">
      <c r="A569" s="38">
        <f>IF(Txn!$B291="","",Txn!$B291)</f>
        <v>0</v>
      </c>
      <c r="B569" s="38">
        <f>IF(Txn!$B291="","",Txn!$C291)</f>
        <v>0</v>
      </c>
      <c r="C569" s="39">
        <f>IF(Txn!$B291="","","تراکنش بانکی")</f>
        <v>0</v>
      </c>
      <c r="D569" s="38">
        <f>IF(Txn!$B291="","",IF(Txn!$X291="","",Txn!$X291))</f>
        <v>0</v>
      </c>
      <c r="E569" s="39">
        <f>IF($D569="","",IFERROR(VLOOKUP($D569,AcctTbl,2,0),""))</f>
        <v>0</v>
      </c>
      <c r="F569" s="39">
        <f>IF($D569="","",IFERROR(VLOOKUP($D569,AcctTbl,3,0),""))</f>
        <v>0</v>
      </c>
      <c r="G569" s="39">
        <f>IF(Txn!$B291="","",Txn!$D291)</f>
        <v>0</v>
      </c>
      <c r="H569" s="38">
        <f>IF(Txn!$B291="","",Txn!$E291)</f>
        <v>0</v>
      </c>
      <c r="I569" s="40">
        <f>IF(Txn!$B291="",0,Txn!$O291)</f>
        <v>0</v>
      </c>
      <c r="J569" s="40">
        <f>IF(Txn!$B291="",0,Txn!$P291)</f>
        <v>0</v>
      </c>
      <c r="K569" s="41">
        <f>IF($A569="","",IFERROR(VALUE(MID($A569,6,2)),""))</f>
        <v>0</v>
      </c>
      <c r="L569" s="39">
        <f>IF(Txn!$K291="","",Txn!$K291)</f>
        <v>0</v>
      </c>
      <c r="N569" s="42">
        <f>IF($D569="",0,COUNTIF(BankAccts,$D569))</f>
        <v>0</v>
      </c>
    </row>
    <row r="570" spans="1:14">
      <c r="A570" s="38">
        <f>IF(Txn!$B291="","",Txn!$B291)</f>
        <v>0</v>
      </c>
      <c r="B570" s="38">
        <f>IF(Txn!$B291="","",Txn!$C291)</f>
        <v>0</v>
      </c>
      <c r="C570" s="39">
        <f>IF(Txn!$B291="","","تراکنش بانکی")</f>
        <v>0</v>
      </c>
      <c r="D570" s="38">
        <f>IF(Txn!$B291="","",IF(IF(Txn!$U291="TRF",Txn!$Y291,Txn!$Z291)="","",IF(Txn!$U291="TRF",Txn!$Y291,Txn!$Z291)))</f>
        <v>0</v>
      </c>
      <c r="E570" s="39">
        <f>IF($D570="","",IFERROR(VLOOKUP($D570,AcctTbl,2,0),""))</f>
        <v>0</v>
      </c>
      <c r="F570" s="39">
        <f>IF($D570="","",IFERROR(VLOOKUP($D570,AcctTbl,3,0),""))</f>
        <v>0</v>
      </c>
      <c r="G570" s="39">
        <f>IF(Txn!$B291="","",Txn!$D291)</f>
        <v>0</v>
      </c>
      <c r="H570" s="38">
        <f>IF(Txn!$B291="","",Txn!$E291)</f>
        <v>0</v>
      </c>
      <c r="I570" s="40">
        <f>IF(Txn!$B291="",0,Txn!$Q291)</f>
        <v>0</v>
      </c>
      <c r="J570" s="40">
        <f>IF(Txn!$B291="",0,Txn!$R291)</f>
        <v>0</v>
      </c>
      <c r="K570" s="41">
        <f>IF($A570="","",IFERROR(VALUE(MID($A570,6,2)),""))</f>
        <v>0</v>
      </c>
      <c r="L570" s="39">
        <f>IF(Txn!$K291="","","طرف مقابل — "&amp;Txn!$K291)</f>
        <v>0</v>
      </c>
      <c r="N570" s="42">
        <f>IF($D570="",0,COUNTIF(BankAccts,$D570))</f>
        <v>0</v>
      </c>
    </row>
    <row r="571" spans="1:14">
      <c r="A571" s="38">
        <f>IF(Txn!$B292="","",Txn!$B292)</f>
        <v>0</v>
      </c>
      <c r="B571" s="38">
        <f>IF(Txn!$B292="","",Txn!$C292)</f>
        <v>0</v>
      </c>
      <c r="C571" s="39">
        <f>IF(Txn!$B292="","","تراکنش بانکی")</f>
        <v>0</v>
      </c>
      <c r="D571" s="38">
        <f>IF(Txn!$B292="","",IF(Txn!$X292="","",Txn!$X292))</f>
        <v>0</v>
      </c>
      <c r="E571" s="39">
        <f>IF($D571="","",IFERROR(VLOOKUP($D571,AcctTbl,2,0),""))</f>
        <v>0</v>
      </c>
      <c r="F571" s="39">
        <f>IF($D571="","",IFERROR(VLOOKUP($D571,AcctTbl,3,0),""))</f>
        <v>0</v>
      </c>
      <c r="G571" s="39">
        <f>IF(Txn!$B292="","",Txn!$D292)</f>
        <v>0</v>
      </c>
      <c r="H571" s="38">
        <f>IF(Txn!$B292="","",Txn!$E292)</f>
        <v>0</v>
      </c>
      <c r="I571" s="40">
        <f>IF(Txn!$B292="",0,Txn!$O292)</f>
        <v>0</v>
      </c>
      <c r="J571" s="40">
        <f>IF(Txn!$B292="",0,Txn!$P292)</f>
        <v>0</v>
      </c>
      <c r="K571" s="41">
        <f>IF($A571="","",IFERROR(VALUE(MID($A571,6,2)),""))</f>
        <v>0</v>
      </c>
      <c r="L571" s="39">
        <f>IF(Txn!$K292="","",Txn!$K292)</f>
        <v>0</v>
      </c>
      <c r="N571" s="42">
        <f>IF($D571="",0,COUNTIF(BankAccts,$D571))</f>
        <v>0</v>
      </c>
    </row>
    <row r="572" spans="1:14">
      <c r="A572" s="38">
        <f>IF(Txn!$B292="","",Txn!$B292)</f>
        <v>0</v>
      </c>
      <c r="B572" s="38">
        <f>IF(Txn!$B292="","",Txn!$C292)</f>
        <v>0</v>
      </c>
      <c r="C572" s="39">
        <f>IF(Txn!$B292="","","تراکنش بانکی")</f>
        <v>0</v>
      </c>
      <c r="D572" s="38">
        <f>IF(Txn!$B292="","",IF(IF(Txn!$U292="TRF",Txn!$Y292,Txn!$Z292)="","",IF(Txn!$U292="TRF",Txn!$Y292,Txn!$Z292)))</f>
        <v>0</v>
      </c>
      <c r="E572" s="39">
        <f>IF($D572="","",IFERROR(VLOOKUP($D572,AcctTbl,2,0),""))</f>
        <v>0</v>
      </c>
      <c r="F572" s="39">
        <f>IF($D572="","",IFERROR(VLOOKUP($D572,AcctTbl,3,0),""))</f>
        <v>0</v>
      </c>
      <c r="G572" s="39">
        <f>IF(Txn!$B292="","",Txn!$D292)</f>
        <v>0</v>
      </c>
      <c r="H572" s="38">
        <f>IF(Txn!$B292="","",Txn!$E292)</f>
        <v>0</v>
      </c>
      <c r="I572" s="40">
        <f>IF(Txn!$B292="",0,Txn!$Q292)</f>
        <v>0</v>
      </c>
      <c r="J572" s="40">
        <f>IF(Txn!$B292="",0,Txn!$R292)</f>
        <v>0</v>
      </c>
      <c r="K572" s="41">
        <f>IF($A572="","",IFERROR(VALUE(MID($A572,6,2)),""))</f>
        <v>0</v>
      </c>
      <c r="L572" s="39">
        <f>IF(Txn!$K292="","","طرف مقابل — "&amp;Txn!$K292)</f>
        <v>0</v>
      </c>
      <c r="N572" s="42">
        <f>IF($D572="",0,COUNTIF(BankAccts,$D572))</f>
        <v>0</v>
      </c>
    </row>
    <row r="573" spans="1:14">
      <c r="A573" s="38">
        <f>IF(Txn!$B293="","",Txn!$B293)</f>
        <v>0</v>
      </c>
      <c r="B573" s="38">
        <f>IF(Txn!$B293="","",Txn!$C293)</f>
        <v>0</v>
      </c>
      <c r="C573" s="39">
        <f>IF(Txn!$B293="","","تراکنش بانکی")</f>
        <v>0</v>
      </c>
      <c r="D573" s="38">
        <f>IF(Txn!$B293="","",IF(Txn!$X293="","",Txn!$X293))</f>
        <v>0</v>
      </c>
      <c r="E573" s="39">
        <f>IF($D573="","",IFERROR(VLOOKUP($D573,AcctTbl,2,0),""))</f>
        <v>0</v>
      </c>
      <c r="F573" s="39">
        <f>IF($D573="","",IFERROR(VLOOKUP($D573,AcctTbl,3,0),""))</f>
        <v>0</v>
      </c>
      <c r="G573" s="39">
        <f>IF(Txn!$B293="","",Txn!$D293)</f>
        <v>0</v>
      </c>
      <c r="H573" s="38">
        <f>IF(Txn!$B293="","",Txn!$E293)</f>
        <v>0</v>
      </c>
      <c r="I573" s="40">
        <f>IF(Txn!$B293="",0,Txn!$O293)</f>
        <v>0</v>
      </c>
      <c r="J573" s="40">
        <f>IF(Txn!$B293="",0,Txn!$P293)</f>
        <v>0</v>
      </c>
      <c r="K573" s="41">
        <f>IF($A573="","",IFERROR(VALUE(MID($A573,6,2)),""))</f>
        <v>0</v>
      </c>
      <c r="L573" s="39">
        <f>IF(Txn!$K293="","",Txn!$K293)</f>
        <v>0</v>
      </c>
      <c r="N573" s="42">
        <f>IF($D573="",0,COUNTIF(BankAccts,$D573))</f>
        <v>0</v>
      </c>
    </row>
    <row r="574" spans="1:14">
      <c r="A574" s="38">
        <f>IF(Txn!$B293="","",Txn!$B293)</f>
        <v>0</v>
      </c>
      <c r="B574" s="38">
        <f>IF(Txn!$B293="","",Txn!$C293)</f>
        <v>0</v>
      </c>
      <c r="C574" s="39">
        <f>IF(Txn!$B293="","","تراکنش بانکی")</f>
        <v>0</v>
      </c>
      <c r="D574" s="38">
        <f>IF(Txn!$B293="","",IF(IF(Txn!$U293="TRF",Txn!$Y293,Txn!$Z293)="","",IF(Txn!$U293="TRF",Txn!$Y293,Txn!$Z293)))</f>
        <v>0</v>
      </c>
      <c r="E574" s="39">
        <f>IF($D574="","",IFERROR(VLOOKUP($D574,AcctTbl,2,0),""))</f>
        <v>0</v>
      </c>
      <c r="F574" s="39">
        <f>IF($D574="","",IFERROR(VLOOKUP($D574,AcctTbl,3,0),""))</f>
        <v>0</v>
      </c>
      <c r="G574" s="39">
        <f>IF(Txn!$B293="","",Txn!$D293)</f>
        <v>0</v>
      </c>
      <c r="H574" s="38">
        <f>IF(Txn!$B293="","",Txn!$E293)</f>
        <v>0</v>
      </c>
      <c r="I574" s="40">
        <f>IF(Txn!$B293="",0,Txn!$Q293)</f>
        <v>0</v>
      </c>
      <c r="J574" s="40">
        <f>IF(Txn!$B293="",0,Txn!$R293)</f>
        <v>0</v>
      </c>
      <c r="K574" s="41">
        <f>IF($A574="","",IFERROR(VALUE(MID($A574,6,2)),""))</f>
        <v>0</v>
      </c>
      <c r="L574" s="39">
        <f>IF(Txn!$K293="","","طرف مقابل — "&amp;Txn!$K293)</f>
        <v>0</v>
      </c>
      <c r="N574" s="42">
        <f>IF($D574="",0,COUNTIF(BankAccts,$D574))</f>
        <v>0</v>
      </c>
    </row>
    <row r="575" spans="1:14">
      <c r="A575" s="38">
        <f>IF(Txn!$B294="","",Txn!$B294)</f>
        <v>0</v>
      </c>
      <c r="B575" s="38">
        <f>IF(Txn!$B294="","",Txn!$C294)</f>
        <v>0</v>
      </c>
      <c r="C575" s="39">
        <f>IF(Txn!$B294="","","تراکنش بانکی")</f>
        <v>0</v>
      </c>
      <c r="D575" s="38">
        <f>IF(Txn!$B294="","",IF(Txn!$X294="","",Txn!$X294))</f>
        <v>0</v>
      </c>
      <c r="E575" s="39">
        <f>IF($D575="","",IFERROR(VLOOKUP($D575,AcctTbl,2,0),""))</f>
        <v>0</v>
      </c>
      <c r="F575" s="39">
        <f>IF($D575="","",IFERROR(VLOOKUP($D575,AcctTbl,3,0),""))</f>
        <v>0</v>
      </c>
      <c r="G575" s="39">
        <f>IF(Txn!$B294="","",Txn!$D294)</f>
        <v>0</v>
      </c>
      <c r="H575" s="38">
        <f>IF(Txn!$B294="","",Txn!$E294)</f>
        <v>0</v>
      </c>
      <c r="I575" s="40">
        <f>IF(Txn!$B294="",0,Txn!$O294)</f>
        <v>0</v>
      </c>
      <c r="J575" s="40">
        <f>IF(Txn!$B294="",0,Txn!$P294)</f>
        <v>0</v>
      </c>
      <c r="K575" s="41">
        <f>IF($A575="","",IFERROR(VALUE(MID($A575,6,2)),""))</f>
        <v>0</v>
      </c>
      <c r="L575" s="39">
        <f>IF(Txn!$K294="","",Txn!$K294)</f>
        <v>0</v>
      </c>
      <c r="N575" s="42">
        <f>IF($D575="",0,COUNTIF(BankAccts,$D575))</f>
        <v>0</v>
      </c>
    </row>
    <row r="576" spans="1:14">
      <c r="A576" s="38">
        <f>IF(Txn!$B294="","",Txn!$B294)</f>
        <v>0</v>
      </c>
      <c r="B576" s="38">
        <f>IF(Txn!$B294="","",Txn!$C294)</f>
        <v>0</v>
      </c>
      <c r="C576" s="39">
        <f>IF(Txn!$B294="","","تراکنش بانکی")</f>
        <v>0</v>
      </c>
      <c r="D576" s="38">
        <f>IF(Txn!$B294="","",IF(IF(Txn!$U294="TRF",Txn!$Y294,Txn!$Z294)="","",IF(Txn!$U294="TRF",Txn!$Y294,Txn!$Z294)))</f>
        <v>0</v>
      </c>
      <c r="E576" s="39">
        <f>IF($D576="","",IFERROR(VLOOKUP($D576,AcctTbl,2,0),""))</f>
        <v>0</v>
      </c>
      <c r="F576" s="39">
        <f>IF($D576="","",IFERROR(VLOOKUP($D576,AcctTbl,3,0),""))</f>
        <v>0</v>
      </c>
      <c r="G576" s="39">
        <f>IF(Txn!$B294="","",Txn!$D294)</f>
        <v>0</v>
      </c>
      <c r="H576" s="38">
        <f>IF(Txn!$B294="","",Txn!$E294)</f>
        <v>0</v>
      </c>
      <c r="I576" s="40">
        <f>IF(Txn!$B294="",0,Txn!$Q294)</f>
        <v>0</v>
      </c>
      <c r="J576" s="40">
        <f>IF(Txn!$B294="",0,Txn!$R294)</f>
        <v>0</v>
      </c>
      <c r="K576" s="41">
        <f>IF($A576="","",IFERROR(VALUE(MID($A576,6,2)),""))</f>
        <v>0</v>
      </c>
      <c r="L576" s="39">
        <f>IF(Txn!$K294="","","طرف مقابل — "&amp;Txn!$K294)</f>
        <v>0</v>
      </c>
      <c r="N576" s="42">
        <f>IF($D576="",0,COUNTIF(BankAccts,$D576))</f>
        <v>0</v>
      </c>
    </row>
    <row r="577" spans="1:14">
      <c r="A577" s="38">
        <f>IF(Txn!$B295="","",Txn!$B295)</f>
        <v>0</v>
      </c>
      <c r="B577" s="38">
        <f>IF(Txn!$B295="","",Txn!$C295)</f>
        <v>0</v>
      </c>
      <c r="C577" s="39">
        <f>IF(Txn!$B295="","","تراکنش بانکی")</f>
        <v>0</v>
      </c>
      <c r="D577" s="38">
        <f>IF(Txn!$B295="","",IF(Txn!$X295="","",Txn!$X295))</f>
        <v>0</v>
      </c>
      <c r="E577" s="39">
        <f>IF($D577="","",IFERROR(VLOOKUP($D577,AcctTbl,2,0),""))</f>
        <v>0</v>
      </c>
      <c r="F577" s="39">
        <f>IF($D577="","",IFERROR(VLOOKUP($D577,AcctTbl,3,0),""))</f>
        <v>0</v>
      </c>
      <c r="G577" s="39">
        <f>IF(Txn!$B295="","",Txn!$D295)</f>
        <v>0</v>
      </c>
      <c r="H577" s="38">
        <f>IF(Txn!$B295="","",Txn!$E295)</f>
        <v>0</v>
      </c>
      <c r="I577" s="40">
        <f>IF(Txn!$B295="",0,Txn!$O295)</f>
        <v>0</v>
      </c>
      <c r="J577" s="40">
        <f>IF(Txn!$B295="",0,Txn!$P295)</f>
        <v>0</v>
      </c>
      <c r="K577" s="41">
        <f>IF($A577="","",IFERROR(VALUE(MID($A577,6,2)),""))</f>
        <v>0</v>
      </c>
      <c r="L577" s="39">
        <f>IF(Txn!$K295="","",Txn!$K295)</f>
        <v>0</v>
      </c>
      <c r="N577" s="42">
        <f>IF($D577="",0,COUNTIF(BankAccts,$D577))</f>
        <v>0</v>
      </c>
    </row>
    <row r="578" spans="1:14">
      <c r="A578" s="38">
        <f>IF(Txn!$B295="","",Txn!$B295)</f>
        <v>0</v>
      </c>
      <c r="B578" s="38">
        <f>IF(Txn!$B295="","",Txn!$C295)</f>
        <v>0</v>
      </c>
      <c r="C578" s="39">
        <f>IF(Txn!$B295="","","تراکنش بانکی")</f>
        <v>0</v>
      </c>
      <c r="D578" s="38">
        <f>IF(Txn!$B295="","",IF(IF(Txn!$U295="TRF",Txn!$Y295,Txn!$Z295)="","",IF(Txn!$U295="TRF",Txn!$Y295,Txn!$Z295)))</f>
        <v>0</v>
      </c>
      <c r="E578" s="39">
        <f>IF($D578="","",IFERROR(VLOOKUP($D578,AcctTbl,2,0),""))</f>
        <v>0</v>
      </c>
      <c r="F578" s="39">
        <f>IF($D578="","",IFERROR(VLOOKUP($D578,AcctTbl,3,0),""))</f>
        <v>0</v>
      </c>
      <c r="G578" s="39">
        <f>IF(Txn!$B295="","",Txn!$D295)</f>
        <v>0</v>
      </c>
      <c r="H578" s="38">
        <f>IF(Txn!$B295="","",Txn!$E295)</f>
        <v>0</v>
      </c>
      <c r="I578" s="40">
        <f>IF(Txn!$B295="",0,Txn!$Q295)</f>
        <v>0</v>
      </c>
      <c r="J578" s="40">
        <f>IF(Txn!$B295="",0,Txn!$R295)</f>
        <v>0</v>
      </c>
      <c r="K578" s="41">
        <f>IF($A578="","",IFERROR(VALUE(MID($A578,6,2)),""))</f>
        <v>0</v>
      </c>
      <c r="L578" s="39">
        <f>IF(Txn!$K295="","","طرف مقابل — "&amp;Txn!$K295)</f>
        <v>0</v>
      </c>
      <c r="N578" s="42">
        <f>IF($D578="",0,COUNTIF(BankAccts,$D578))</f>
        <v>0</v>
      </c>
    </row>
    <row r="579" spans="1:14">
      <c r="A579" s="38">
        <f>IF(Txn!$B296="","",Txn!$B296)</f>
        <v>0</v>
      </c>
      <c r="B579" s="38">
        <f>IF(Txn!$B296="","",Txn!$C296)</f>
        <v>0</v>
      </c>
      <c r="C579" s="39">
        <f>IF(Txn!$B296="","","تراکنش بانکی")</f>
        <v>0</v>
      </c>
      <c r="D579" s="38">
        <f>IF(Txn!$B296="","",IF(Txn!$X296="","",Txn!$X296))</f>
        <v>0</v>
      </c>
      <c r="E579" s="39">
        <f>IF($D579="","",IFERROR(VLOOKUP($D579,AcctTbl,2,0),""))</f>
        <v>0</v>
      </c>
      <c r="F579" s="39">
        <f>IF($D579="","",IFERROR(VLOOKUP($D579,AcctTbl,3,0),""))</f>
        <v>0</v>
      </c>
      <c r="G579" s="39">
        <f>IF(Txn!$B296="","",Txn!$D296)</f>
        <v>0</v>
      </c>
      <c r="H579" s="38">
        <f>IF(Txn!$B296="","",Txn!$E296)</f>
        <v>0</v>
      </c>
      <c r="I579" s="40">
        <f>IF(Txn!$B296="",0,Txn!$O296)</f>
        <v>0</v>
      </c>
      <c r="J579" s="40">
        <f>IF(Txn!$B296="",0,Txn!$P296)</f>
        <v>0</v>
      </c>
      <c r="K579" s="41">
        <f>IF($A579="","",IFERROR(VALUE(MID($A579,6,2)),""))</f>
        <v>0</v>
      </c>
      <c r="L579" s="39">
        <f>IF(Txn!$K296="","",Txn!$K296)</f>
        <v>0</v>
      </c>
      <c r="N579" s="42">
        <f>IF($D579="",0,COUNTIF(BankAccts,$D579))</f>
        <v>0</v>
      </c>
    </row>
    <row r="580" spans="1:14">
      <c r="A580" s="38">
        <f>IF(Txn!$B296="","",Txn!$B296)</f>
        <v>0</v>
      </c>
      <c r="B580" s="38">
        <f>IF(Txn!$B296="","",Txn!$C296)</f>
        <v>0</v>
      </c>
      <c r="C580" s="39">
        <f>IF(Txn!$B296="","","تراکنش بانکی")</f>
        <v>0</v>
      </c>
      <c r="D580" s="38">
        <f>IF(Txn!$B296="","",IF(IF(Txn!$U296="TRF",Txn!$Y296,Txn!$Z296)="","",IF(Txn!$U296="TRF",Txn!$Y296,Txn!$Z296)))</f>
        <v>0</v>
      </c>
      <c r="E580" s="39">
        <f>IF($D580="","",IFERROR(VLOOKUP($D580,AcctTbl,2,0),""))</f>
        <v>0</v>
      </c>
      <c r="F580" s="39">
        <f>IF($D580="","",IFERROR(VLOOKUP($D580,AcctTbl,3,0),""))</f>
        <v>0</v>
      </c>
      <c r="G580" s="39">
        <f>IF(Txn!$B296="","",Txn!$D296)</f>
        <v>0</v>
      </c>
      <c r="H580" s="38">
        <f>IF(Txn!$B296="","",Txn!$E296)</f>
        <v>0</v>
      </c>
      <c r="I580" s="40">
        <f>IF(Txn!$B296="",0,Txn!$Q296)</f>
        <v>0</v>
      </c>
      <c r="J580" s="40">
        <f>IF(Txn!$B296="",0,Txn!$R296)</f>
        <v>0</v>
      </c>
      <c r="K580" s="41">
        <f>IF($A580="","",IFERROR(VALUE(MID($A580,6,2)),""))</f>
        <v>0</v>
      </c>
      <c r="L580" s="39">
        <f>IF(Txn!$K296="","","طرف مقابل — "&amp;Txn!$K296)</f>
        <v>0</v>
      </c>
      <c r="N580" s="42">
        <f>IF($D580="",0,COUNTIF(BankAccts,$D580))</f>
        <v>0</v>
      </c>
    </row>
    <row r="581" spans="1:14">
      <c r="A581" s="38">
        <f>IF(Txn!$B297="","",Txn!$B297)</f>
        <v>0</v>
      </c>
      <c r="B581" s="38">
        <f>IF(Txn!$B297="","",Txn!$C297)</f>
        <v>0</v>
      </c>
      <c r="C581" s="39">
        <f>IF(Txn!$B297="","","تراکنش بانکی")</f>
        <v>0</v>
      </c>
      <c r="D581" s="38">
        <f>IF(Txn!$B297="","",IF(Txn!$X297="","",Txn!$X297))</f>
        <v>0</v>
      </c>
      <c r="E581" s="39">
        <f>IF($D581="","",IFERROR(VLOOKUP($D581,AcctTbl,2,0),""))</f>
        <v>0</v>
      </c>
      <c r="F581" s="39">
        <f>IF($D581="","",IFERROR(VLOOKUP($D581,AcctTbl,3,0),""))</f>
        <v>0</v>
      </c>
      <c r="G581" s="39">
        <f>IF(Txn!$B297="","",Txn!$D297)</f>
        <v>0</v>
      </c>
      <c r="H581" s="38">
        <f>IF(Txn!$B297="","",Txn!$E297)</f>
        <v>0</v>
      </c>
      <c r="I581" s="40">
        <f>IF(Txn!$B297="",0,Txn!$O297)</f>
        <v>0</v>
      </c>
      <c r="J581" s="40">
        <f>IF(Txn!$B297="",0,Txn!$P297)</f>
        <v>0</v>
      </c>
      <c r="K581" s="41">
        <f>IF($A581="","",IFERROR(VALUE(MID($A581,6,2)),""))</f>
        <v>0</v>
      </c>
      <c r="L581" s="39">
        <f>IF(Txn!$K297="","",Txn!$K297)</f>
        <v>0</v>
      </c>
      <c r="N581" s="42">
        <f>IF($D581="",0,COUNTIF(BankAccts,$D581))</f>
        <v>0</v>
      </c>
    </row>
    <row r="582" spans="1:14">
      <c r="A582" s="38">
        <f>IF(Txn!$B297="","",Txn!$B297)</f>
        <v>0</v>
      </c>
      <c r="B582" s="38">
        <f>IF(Txn!$B297="","",Txn!$C297)</f>
        <v>0</v>
      </c>
      <c r="C582" s="39">
        <f>IF(Txn!$B297="","","تراکنش بانکی")</f>
        <v>0</v>
      </c>
      <c r="D582" s="38">
        <f>IF(Txn!$B297="","",IF(IF(Txn!$U297="TRF",Txn!$Y297,Txn!$Z297)="","",IF(Txn!$U297="TRF",Txn!$Y297,Txn!$Z297)))</f>
        <v>0</v>
      </c>
      <c r="E582" s="39">
        <f>IF($D582="","",IFERROR(VLOOKUP($D582,AcctTbl,2,0),""))</f>
        <v>0</v>
      </c>
      <c r="F582" s="39">
        <f>IF($D582="","",IFERROR(VLOOKUP($D582,AcctTbl,3,0),""))</f>
        <v>0</v>
      </c>
      <c r="G582" s="39">
        <f>IF(Txn!$B297="","",Txn!$D297)</f>
        <v>0</v>
      </c>
      <c r="H582" s="38">
        <f>IF(Txn!$B297="","",Txn!$E297)</f>
        <v>0</v>
      </c>
      <c r="I582" s="40">
        <f>IF(Txn!$B297="",0,Txn!$Q297)</f>
        <v>0</v>
      </c>
      <c r="J582" s="40">
        <f>IF(Txn!$B297="",0,Txn!$R297)</f>
        <v>0</v>
      </c>
      <c r="K582" s="41">
        <f>IF($A582="","",IFERROR(VALUE(MID($A582,6,2)),""))</f>
        <v>0</v>
      </c>
      <c r="L582" s="39">
        <f>IF(Txn!$K297="","","طرف مقابل — "&amp;Txn!$K297)</f>
        <v>0</v>
      </c>
      <c r="N582" s="42">
        <f>IF($D582="",0,COUNTIF(BankAccts,$D582))</f>
        <v>0</v>
      </c>
    </row>
    <row r="583" spans="1:14">
      <c r="A583" s="38">
        <f>IF(Txn!$B298="","",Txn!$B298)</f>
        <v>0</v>
      </c>
      <c r="B583" s="38">
        <f>IF(Txn!$B298="","",Txn!$C298)</f>
        <v>0</v>
      </c>
      <c r="C583" s="39">
        <f>IF(Txn!$B298="","","تراکنش بانکی")</f>
        <v>0</v>
      </c>
      <c r="D583" s="38">
        <f>IF(Txn!$B298="","",IF(Txn!$X298="","",Txn!$X298))</f>
        <v>0</v>
      </c>
      <c r="E583" s="39">
        <f>IF($D583="","",IFERROR(VLOOKUP($D583,AcctTbl,2,0),""))</f>
        <v>0</v>
      </c>
      <c r="F583" s="39">
        <f>IF($D583="","",IFERROR(VLOOKUP($D583,AcctTbl,3,0),""))</f>
        <v>0</v>
      </c>
      <c r="G583" s="39">
        <f>IF(Txn!$B298="","",Txn!$D298)</f>
        <v>0</v>
      </c>
      <c r="H583" s="38">
        <f>IF(Txn!$B298="","",Txn!$E298)</f>
        <v>0</v>
      </c>
      <c r="I583" s="40">
        <f>IF(Txn!$B298="",0,Txn!$O298)</f>
        <v>0</v>
      </c>
      <c r="J583" s="40">
        <f>IF(Txn!$B298="",0,Txn!$P298)</f>
        <v>0</v>
      </c>
      <c r="K583" s="41">
        <f>IF($A583="","",IFERROR(VALUE(MID($A583,6,2)),""))</f>
        <v>0</v>
      </c>
      <c r="L583" s="39">
        <f>IF(Txn!$K298="","",Txn!$K298)</f>
        <v>0</v>
      </c>
      <c r="N583" s="42">
        <f>IF($D583="",0,COUNTIF(BankAccts,$D583))</f>
        <v>0</v>
      </c>
    </row>
    <row r="584" spans="1:14">
      <c r="A584" s="38">
        <f>IF(Txn!$B298="","",Txn!$B298)</f>
        <v>0</v>
      </c>
      <c r="B584" s="38">
        <f>IF(Txn!$B298="","",Txn!$C298)</f>
        <v>0</v>
      </c>
      <c r="C584" s="39">
        <f>IF(Txn!$B298="","","تراکنش بانکی")</f>
        <v>0</v>
      </c>
      <c r="D584" s="38">
        <f>IF(Txn!$B298="","",IF(IF(Txn!$U298="TRF",Txn!$Y298,Txn!$Z298)="","",IF(Txn!$U298="TRF",Txn!$Y298,Txn!$Z298)))</f>
        <v>0</v>
      </c>
      <c r="E584" s="39">
        <f>IF($D584="","",IFERROR(VLOOKUP($D584,AcctTbl,2,0),""))</f>
        <v>0</v>
      </c>
      <c r="F584" s="39">
        <f>IF($D584="","",IFERROR(VLOOKUP($D584,AcctTbl,3,0),""))</f>
        <v>0</v>
      </c>
      <c r="G584" s="39">
        <f>IF(Txn!$B298="","",Txn!$D298)</f>
        <v>0</v>
      </c>
      <c r="H584" s="38">
        <f>IF(Txn!$B298="","",Txn!$E298)</f>
        <v>0</v>
      </c>
      <c r="I584" s="40">
        <f>IF(Txn!$B298="",0,Txn!$Q298)</f>
        <v>0</v>
      </c>
      <c r="J584" s="40">
        <f>IF(Txn!$B298="",0,Txn!$R298)</f>
        <v>0</v>
      </c>
      <c r="K584" s="41">
        <f>IF($A584="","",IFERROR(VALUE(MID($A584,6,2)),""))</f>
        <v>0</v>
      </c>
      <c r="L584" s="39">
        <f>IF(Txn!$K298="","","طرف مقابل — "&amp;Txn!$K298)</f>
        <v>0</v>
      </c>
      <c r="N584" s="42">
        <f>IF($D584="",0,COUNTIF(BankAccts,$D584))</f>
        <v>0</v>
      </c>
    </row>
    <row r="585" spans="1:14">
      <c r="A585" s="38">
        <f>IF(Txn!$B299="","",Txn!$B299)</f>
        <v>0</v>
      </c>
      <c r="B585" s="38">
        <f>IF(Txn!$B299="","",Txn!$C299)</f>
        <v>0</v>
      </c>
      <c r="C585" s="39">
        <f>IF(Txn!$B299="","","تراکنش بانکی")</f>
        <v>0</v>
      </c>
      <c r="D585" s="38">
        <f>IF(Txn!$B299="","",IF(Txn!$X299="","",Txn!$X299))</f>
        <v>0</v>
      </c>
      <c r="E585" s="39">
        <f>IF($D585="","",IFERROR(VLOOKUP($D585,AcctTbl,2,0),""))</f>
        <v>0</v>
      </c>
      <c r="F585" s="39">
        <f>IF($D585="","",IFERROR(VLOOKUP($D585,AcctTbl,3,0),""))</f>
        <v>0</v>
      </c>
      <c r="G585" s="39">
        <f>IF(Txn!$B299="","",Txn!$D299)</f>
        <v>0</v>
      </c>
      <c r="H585" s="38">
        <f>IF(Txn!$B299="","",Txn!$E299)</f>
        <v>0</v>
      </c>
      <c r="I585" s="40">
        <f>IF(Txn!$B299="",0,Txn!$O299)</f>
        <v>0</v>
      </c>
      <c r="J585" s="40">
        <f>IF(Txn!$B299="",0,Txn!$P299)</f>
        <v>0</v>
      </c>
      <c r="K585" s="41">
        <f>IF($A585="","",IFERROR(VALUE(MID($A585,6,2)),""))</f>
        <v>0</v>
      </c>
      <c r="L585" s="39">
        <f>IF(Txn!$K299="","",Txn!$K299)</f>
        <v>0</v>
      </c>
      <c r="N585" s="42">
        <f>IF($D585="",0,COUNTIF(BankAccts,$D585))</f>
        <v>0</v>
      </c>
    </row>
    <row r="586" spans="1:14">
      <c r="A586" s="38">
        <f>IF(Txn!$B299="","",Txn!$B299)</f>
        <v>0</v>
      </c>
      <c r="B586" s="38">
        <f>IF(Txn!$B299="","",Txn!$C299)</f>
        <v>0</v>
      </c>
      <c r="C586" s="39">
        <f>IF(Txn!$B299="","","تراکنش بانکی")</f>
        <v>0</v>
      </c>
      <c r="D586" s="38">
        <f>IF(Txn!$B299="","",IF(IF(Txn!$U299="TRF",Txn!$Y299,Txn!$Z299)="","",IF(Txn!$U299="TRF",Txn!$Y299,Txn!$Z299)))</f>
        <v>0</v>
      </c>
      <c r="E586" s="39">
        <f>IF($D586="","",IFERROR(VLOOKUP($D586,AcctTbl,2,0),""))</f>
        <v>0</v>
      </c>
      <c r="F586" s="39">
        <f>IF($D586="","",IFERROR(VLOOKUP($D586,AcctTbl,3,0),""))</f>
        <v>0</v>
      </c>
      <c r="G586" s="39">
        <f>IF(Txn!$B299="","",Txn!$D299)</f>
        <v>0</v>
      </c>
      <c r="H586" s="38">
        <f>IF(Txn!$B299="","",Txn!$E299)</f>
        <v>0</v>
      </c>
      <c r="I586" s="40">
        <f>IF(Txn!$B299="",0,Txn!$Q299)</f>
        <v>0</v>
      </c>
      <c r="J586" s="40">
        <f>IF(Txn!$B299="",0,Txn!$R299)</f>
        <v>0</v>
      </c>
      <c r="K586" s="41">
        <f>IF($A586="","",IFERROR(VALUE(MID($A586,6,2)),""))</f>
        <v>0</v>
      </c>
      <c r="L586" s="39">
        <f>IF(Txn!$K299="","","طرف مقابل — "&amp;Txn!$K299)</f>
        <v>0</v>
      </c>
      <c r="N586" s="42">
        <f>IF($D586="",0,COUNTIF(BankAccts,$D586))</f>
        <v>0</v>
      </c>
    </row>
    <row r="587" spans="1:14">
      <c r="A587" s="38">
        <f>IF(Txn!$B300="","",Txn!$B300)</f>
        <v>0</v>
      </c>
      <c r="B587" s="38">
        <f>IF(Txn!$B300="","",Txn!$C300)</f>
        <v>0</v>
      </c>
      <c r="C587" s="39">
        <f>IF(Txn!$B300="","","تراکنش بانکی")</f>
        <v>0</v>
      </c>
      <c r="D587" s="38">
        <f>IF(Txn!$B300="","",IF(Txn!$X300="","",Txn!$X300))</f>
        <v>0</v>
      </c>
      <c r="E587" s="39">
        <f>IF($D587="","",IFERROR(VLOOKUP($D587,AcctTbl,2,0),""))</f>
        <v>0</v>
      </c>
      <c r="F587" s="39">
        <f>IF($D587="","",IFERROR(VLOOKUP($D587,AcctTbl,3,0),""))</f>
        <v>0</v>
      </c>
      <c r="G587" s="39">
        <f>IF(Txn!$B300="","",Txn!$D300)</f>
        <v>0</v>
      </c>
      <c r="H587" s="38">
        <f>IF(Txn!$B300="","",Txn!$E300)</f>
        <v>0</v>
      </c>
      <c r="I587" s="40">
        <f>IF(Txn!$B300="",0,Txn!$O300)</f>
        <v>0</v>
      </c>
      <c r="J587" s="40">
        <f>IF(Txn!$B300="",0,Txn!$P300)</f>
        <v>0</v>
      </c>
      <c r="K587" s="41">
        <f>IF($A587="","",IFERROR(VALUE(MID($A587,6,2)),""))</f>
        <v>0</v>
      </c>
      <c r="L587" s="39">
        <f>IF(Txn!$K300="","",Txn!$K300)</f>
        <v>0</v>
      </c>
      <c r="N587" s="42">
        <f>IF($D587="",0,COUNTIF(BankAccts,$D587))</f>
        <v>0</v>
      </c>
    </row>
    <row r="588" spans="1:14">
      <c r="A588" s="38">
        <f>IF(Txn!$B300="","",Txn!$B300)</f>
        <v>0</v>
      </c>
      <c r="B588" s="38">
        <f>IF(Txn!$B300="","",Txn!$C300)</f>
        <v>0</v>
      </c>
      <c r="C588" s="39">
        <f>IF(Txn!$B300="","","تراکنش بانکی")</f>
        <v>0</v>
      </c>
      <c r="D588" s="38">
        <f>IF(Txn!$B300="","",IF(IF(Txn!$U300="TRF",Txn!$Y300,Txn!$Z300)="","",IF(Txn!$U300="TRF",Txn!$Y300,Txn!$Z300)))</f>
        <v>0</v>
      </c>
      <c r="E588" s="39">
        <f>IF($D588="","",IFERROR(VLOOKUP($D588,AcctTbl,2,0),""))</f>
        <v>0</v>
      </c>
      <c r="F588" s="39">
        <f>IF($D588="","",IFERROR(VLOOKUP($D588,AcctTbl,3,0),""))</f>
        <v>0</v>
      </c>
      <c r="G588" s="39">
        <f>IF(Txn!$B300="","",Txn!$D300)</f>
        <v>0</v>
      </c>
      <c r="H588" s="38">
        <f>IF(Txn!$B300="","",Txn!$E300)</f>
        <v>0</v>
      </c>
      <c r="I588" s="40">
        <f>IF(Txn!$B300="",0,Txn!$Q300)</f>
        <v>0</v>
      </c>
      <c r="J588" s="40">
        <f>IF(Txn!$B300="",0,Txn!$R300)</f>
        <v>0</v>
      </c>
      <c r="K588" s="41">
        <f>IF($A588="","",IFERROR(VALUE(MID($A588,6,2)),""))</f>
        <v>0</v>
      </c>
      <c r="L588" s="39">
        <f>IF(Txn!$K300="","","طرف مقابل — "&amp;Txn!$K300)</f>
        <v>0</v>
      </c>
      <c r="N588" s="42">
        <f>IF($D588="",0,COUNTIF(BankAccts,$D588))</f>
        <v>0</v>
      </c>
    </row>
    <row r="589" spans="1:14">
      <c r="A589" s="38">
        <f>IF(Txn!$B301="","",Txn!$B301)</f>
        <v>0</v>
      </c>
      <c r="B589" s="38">
        <f>IF(Txn!$B301="","",Txn!$C301)</f>
        <v>0</v>
      </c>
      <c r="C589" s="39">
        <f>IF(Txn!$B301="","","تراکنش بانکی")</f>
        <v>0</v>
      </c>
      <c r="D589" s="38">
        <f>IF(Txn!$B301="","",IF(Txn!$X301="","",Txn!$X301))</f>
        <v>0</v>
      </c>
      <c r="E589" s="39">
        <f>IF($D589="","",IFERROR(VLOOKUP($D589,AcctTbl,2,0),""))</f>
        <v>0</v>
      </c>
      <c r="F589" s="39">
        <f>IF($D589="","",IFERROR(VLOOKUP($D589,AcctTbl,3,0),""))</f>
        <v>0</v>
      </c>
      <c r="G589" s="39">
        <f>IF(Txn!$B301="","",Txn!$D301)</f>
        <v>0</v>
      </c>
      <c r="H589" s="38">
        <f>IF(Txn!$B301="","",Txn!$E301)</f>
        <v>0</v>
      </c>
      <c r="I589" s="40">
        <f>IF(Txn!$B301="",0,Txn!$O301)</f>
        <v>0</v>
      </c>
      <c r="J589" s="40">
        <f>IF(Txn!$B301="",0,Txn!$P301)</f>
        <v>0</v>
      </c>
      <c r="K589" s="41">
        <f>IF($A589="","",IFERROR(VALUE(MID($A589,6,2)),""))</f>
        <v>0</v>
      </c>
      <c r="L589" s="39">
        <f>IF(Txn!$K301="","",Txn!$K301)</f>
        <v>0</v>
      </c>
      <c r="N589" s="42">
        <f>IF($D589="",0,COUNTIF(BankAccts,$D589))</f>
        <v>0</v>
      </c>
    </row>
    <row r="590" spans="1:14">
      <c r="A590" s="38">
        <f>IF(Txn!$B301="","",Txn!$B301)</f>
        <v>0</v>
      </c>
      <c r="B590" s="38">
        <f>IF(Txn!$B301="","",Txn!$C301)</f>
        <v>0</v>
      </c>
      <c r="C590" s="39">
        <f>IF(Txn!$B301="","","تراکنش بانکی")</f>
        <v>0</v>
      </c>
      <c r="D590" s="38">
        <f>IF(Txn!$B301="","",IF(IF(Txn!$U301="TRF",Txn!$Y301,Txn!$Z301)="","",IF(Txn!$U301="TRF",Txn!$Y301,Txn!$Z301)))</f>
        <v>0</v>
      </c>
      <c r="E590" s="39">
        <f>IF($D590="","",IFERROR(VLOOKUP($D590,AcctTbl,2,0),""))</f>
        <v>0</v>
      </c>
      <c r="F590" s="39">
        <f>IF($D590="","",IFERROR(VLOOKUP($D590,AcctTbl,3,0),""))</f>
        <v>0</v>
      </c>
      <c r="G590" s="39">
        <f>IF(Txn!$B301="","",Txn!$D301)</f>
        <v>0</v>
      </c>
      <c r="H590" s="38">
        <f>IF(Txn!$B301="","",Txn!$E301)</f>
        <v>0</v>
      </c>
      <c r="I590" s="40">
        <f>IF(Txn!$B301="",0,Txn!$Q301)</f>
        <v>0</v>
      </c>
      <c r="J590" s="40">
        <f>IF(Txn!$B301="",0,Txn!$R301)</f>
        <v>0</v>
      </c>
      <c r="K590" s="41">
        <f>IF($A590="","",IFERROR(VALUE(MID($A590,6,2)),""))</f>
        <v>0</v>
      </c>
      <c r="L590" s="39">
        <f>IF(Txn!$K301="","","طرف مقابل — "&amp;Txn!$K301)</f>
        <v>0</v>
      </c>
      <c r="N590" s="42">
        <f>IF($D590="",0,COUNTIF(BankAccts,$D590))</f>
        <v>0</v>
      </c>
    </row>
    <row r="591" spans="1:14">
      <c r="A591" s="38">
        <f>IF(Txn!$B302="","",Txn!$B302)</f>
        <v>0</v>
      </c>
      <c r="B591" s="38">
        <f>IF(Txn!$B302="","",Txn!$C302)</f>
        <v>0</v>
      </c>
      <c r="C591" s="39">
        <f>IF(Txn!$B302="","","تراکنش بانکی")</f>
        <v>0</v>
      </c>
      <c r="D591" s="38">
        <f>IF(Txn!$B302="","",IF(Txn!$X302="","",Txn!$X302))</f>
        <v>0</v>
      </c>
      <c r="E591" s="39">
        <f>IF($D591="","",IFERROR(VLOOKUP($D591,AcctTbl,2,0),""))</f>
        <v>0</v>
      </c>
      <c r="F591" s="39">
        <f>IF($D591="","",IFERROR(VLOOKUP($D591,AcctTbl,3,0),""))</f>
        <v>0</v>
      </c>
      <c r="G591" s="39">
        <f>IF(Txn!$B302="","",Txn!$D302)</f>
        <v>0</v>
      </c>
      <c r="H591" s="38">
        <f>IF(Txn!$B302="","",Txn!$E302)</f>
        <v>0</v>
      </c>
      <c r="I591" s="40">
        <f>IF(Txn!$B302="",0,Txn!$O302)</f>
        <v>0</v>
      </c>
      <c r="J591" s="40">
        <f>IF(Txn!$B302="",0,Txn!$P302)</f>
        <v>0</v>
      </c>
      <c r="K591" s="41">
        <f>IF($A591="","",IFERROR(VALUE(MID($A591,6,2)),""))</f>
        <v>0</v>
      </c>
      <c r="L591" s="39">
        <f>IF(Txn!$K302="","",Txn!$K302)</f>
        <v>0</v>
      </c>
      <c r="N591" s="42">
        <f>IF($D591="",0,COUNTIF(BankAccts,$D591))</f>
        <v>0</v>
      </c>
    </row>
    <row r="592" spans="1:14">
      <c r="A592" s="38">
        <f>IF(Txn!$B302="","",Txn!$B302)</f>
        <v>0</v>
      </c>
      <c r="B592" s="38">
        <f>IF(Txn!$B302="","",Txn!$C302)</f>
        <v>0</v>
      </c>
      <c r="C592" s="39">
        <f>IF(Txn!$B302="","","تراکنش بانکی")</f>
        <v>0</v>
      </c>
      <c r="D592" s="38">
        <f>IF(Txn!$B302="","",IF(IF(Txn!$U302="TRF",Txn!$Y302,Txn!$Z302)="","",IF(Txn!$U302="TRF",Txn!$Y302,Txn!$Z302)))</f>
        <v>0</v>
      </c>
      <c r="E592" s="39">
        <f>IF($D592="","",IFERROR(VLOOKUP($D592,AcctTbl,2,0),""))</f>
        <v>0</v>
      </c>
      <c r="F592" s="39">
        <f>IF($D592="","",IFERROR(VLOOKUP($D592,AcctTbl,3,0),""))</f>
        <v>0</v>
      </c>
      <c r="G592" s="39">
        <f>IF(Txn!$B302="","",Txn!$D302)</f>
        <v>0</v>
      </c>
      <c r="H592" s="38">
        <f>IF(Txn!$B302="","",Txn!$E302)</f>
        <v>0</v>
      </c>
      <c r="I592" s="40">
        <f>IF(Txn!$B302="",0,Txn!$Q302)</f>
        <v>0</v>
      </c>
      <c r="J592" s="40">
        <f>IF(Txn!$B302="",0,Txn!$R302)</f>
        <v>0</v>
      </c>
      <c r="K592" s="41">
        <f>IF($A592="","",IFERROR(VALUE(MID($A592,6,2)),""))</f>
        <v>0</v>
      </c>
      <c r="L592" s="39">
        <f>IF(Txn!$K302="","","طرف مقابل — "&amp;Txn!$K302)</f>
        <v>0</v>
      </c>
      <c r="N592" s="42">
        <f>IF($D592="",0,COUNTIF(BankAccts,$D592))</f>
        <v>0</v>
      </c>
    </row>
    <row r="593" spans="1:14">
      <c r="A593" s="38">
        <f>IF(Txn!$B303="","",Txn!$B303)</f>
        <v>0</v>
      </c>
      <c r="B593" s="38">
        <f>IF(Txn!$B303="","",Txn!$C303)</f>
        <v>0</v>
      </c>
      <c r="C593" s="39">
        <f>IF(Txn!$B303="","","تراکنش بانکی")</f>
        <v>0</v>
      </c>
      <c r="D593" s="38">
        <f>IF(Txn!$B303="","",IF(Txn!$X303="","",Txn!$X303))</f>
        <v>0</v>
      </c>
      <c r="E593" s="39">
        <f>IF($D593="","",IFERROR(VLOOKUP($D593,AcctTbl,2,0),""))</f>
        <v>0</v>
      </c>
      <c r="F593" s="39">
        <f>IF($D593="","",IFERROR(VLOOKUP($D593,AcctTbl,3,0),""))</f>
        <v>0</v>
      </c>
      <c r="G593" s="39">
        <f>IF(Txn!$B303="","",Txn!$D303)</f>
        <v>0</v>
      </c>
      <c r="H593" s="38">
        <f>IF(Txn!$B303="","",Txn!$E303)</f>
        <v>0</v>
      </c>
      <c r="I593" s="40">
        <f>IF(Txn!$B303="",0,Txn!$O303)</f>
        <v>0</v>
      </c>
      <c r="J593" s="40">
        <f>IF(Txn!$B303="",0,Txn!$P303)</f>
        <v>0</v>
      </c>
      <c r="K593" s="41">
        <f>IF($A593="","",IFERROR(VALUE(MID($A593,6,2)),""))</f>
        <v>0</v>
      </c>
      <c r="L593" s="39">
        <f>IF(Txn!$K303="","",Txn!$K303)</f>
        <v>0</v>
      </c>
      <c r="N593" s="42">
        <f>IF($D593="",0,COUNTIF(BankAccts,$D593))</f>
        <v>0</v>
      </c>
    </row>
    <row r="594" spans="1:14">
      <c r="A594" s="38">
        <f>IF(Txn!$B303="","",Txn!$B303)</f>
        <v>0</v>
      </c>
      <c r="B594" s="38">
        <f>IF(Txn!$B303="","",Txn!$C303)</f>
        <v>0</v>
      </c>
      <c r="C594" s="39">
        <f>IF(Txn!$B303="","","تراکنش بانکی")</f>
        <v>0</v>
      </c>
      <c r="D594" s="38">
        <f>IF(Txn!$B303="","",IF(IF(Txn!$U303="TRF",Txn!$Y303,Txn!$Z303)="","",IF(Txn!$U303="TRF",Txn!$Y303,Txn!$Z303)))</f>
        <v>0</v>
      </c>
      <c r="E594" s="39">
        <f>IF($D594="","",IFERROR(VLOOKUP($D594,AcctTbl,2,0),""))</f>
        <v>0</v>
      </c>
      <c r="F594" s="39">
        <f>IF($D594="","",IFERROR(VLOOKUP($D594,AcctTbl,3,0),""))</f>
        <v>0</v>
      </c>
      <c r="G594" s="39">
        <f>IF(Txn!$B303="","",Txn!$D303)</f>
        <v>0</v>
      </c>
      <c r="H594" s="38">
        <f>IF(Txn!$B303="","",Txn!$E303)</f>
        <v>0</v>
      </c>
      <c r="I594" s="40">
        <f>IF(Txn!$B303="",0,Txn!$Q303)</f>
        <v>0</v>
      </c>
      <c r="J594" s="40">
        <f>IF(Txn!$B303="",0,Txn!$R303)</f>
        <v>0</v>
      </c>
      <c r="K594" s="41">
        <f>IF($A594="","",IFERROR(VALUE(MID($A594,6,2)),""))</f>
        <v>0</v>
      </c>
      <c r="L594" s="39">
        <f>IF(Txn!$K303="","","طرف مقابل — "&amp;Txn!$K303)</f>
        <v>0</v>
      </c>
      <c r="N594" s="42">
        <f>IF($D594="",0,COUNTIF(BankAccts,$D594))</f>
        <v>0</v>
      </c>
    </row>
    <row r="595" spans="1:14">
      <c r="A595" s="38">
        <f>IF(Txn!$B304="","",Txn!$B304)</f>
        <v>0</v>
      </c>
      <c r="B595" s="38">
        <f>IF(Txn!$B304="","",Txn!$C304)</f>
        <v>0</v>
      </c>
      <c r="C595" s="39">
        <f>IF(Txn!$B304="","","تراکنش بانکی")</f>
        <v>0</v>
      </c>
      <c r="D595" s="38">
        <f>IF(Txn!$B304="","",IF(Txn!$X304="","",Txn!$X304))</f>
        <v>0</v>
      </c>
      <c r="E595" s="39">
        <f>IF($D595="","",IFERROR(VLOOKUP($D595,AcctTbl,2,0),""))</f>
        <v>0</v>
      </c>
      <c r="F595" s="39">
        <f>IF($D595="","",IFERROR(VLOOKUP($D595,AcctTbl,3,0),""))</f>
        <v>0</v>
      </c>
      <c r="G595" s="39">
        <f>IF(Txn!$B304="","",Txn!$D304)</f>
        <v>0</v>
      </c>
      <c r="H595" s="38">
        <f>IF(Txn!$B304="","",Txn!$E304)</f>
        <v>0</v>
      </c>
      <c r="I595" s="40">
        <f>IF(Txn!$B304="",0,Txn!$O304)</f>
        <v>0</v>
      </c>
      <c r="J595" s="40">
        <f>IF(Txn!$B304="",0,Txn!$P304)</f>
        <v>0</v>
      </c>
      <c r="K595" s="41">
        <f>IF($A595="","",IFERROR(VALUE(MID($A595,6,2)),""))</f>
        <v>0</v>
      </c>
      <c r="L595" s="39">
        <f>IF(Txn!$K304="","",Txn!$K304)</f>
        <v>0</v>
      </c>
      <c r="N595" s="42">
        <f>IF($D595="",0,COUNTIF(BankAccts,$D595))</f>
        <v>0</v>
      </c>
    </row>
    <row r="596" spans="1:14">
      <c r="A596" s="38">
        <f>IF(Txn!$B304="","",Txn!$B304)</f>
        <v>0</v>
      </c>
      <c r="B596" s="38">
        <f>IF(Txn!$B304="","",Txn!$C304)</f>
        <v>0</v>
      </c>
      <c r="C596" s="39">
        <f>IF(Txn!$B304="","","تراکنش بانکی")</f>
        <v>0</v>
      </c>
      <c r="D596" s="38">
        <f>IF(Txn!$B304="","",IF(IF(Txn!$U304="TRF",Txn!$Y304,Txn!$Z304)="","",IF(Txn!$U304="TRF",Txn!$Y304,Txn!$Z304)))</f>
        <v>0</v>
      </c>
      <c r="E596" s="39">
        <f>IF($D596="","",IFERROR(VLOOKUP($D596,AcctTbl,2,0),""))</f>
        <v>0</v>
      </c>
      <c r="F596" s="39">
        <f>IF($D596="","",IFERROR(VLOOKUP($D596,AcctTbl,3,0),""))</f>
        <v>0</v>
      </c>
      <c r="G596" s="39">
        <f>IF(Txn!$B304="","",Txn!$D304)</f>
        <v>0</v>
      </c>
      <c r="H596" s="38">
        <f>IF(Txn!$B304="","",Txn!$E304)</f>
        <v>0</v>
      </c>
      <c r="I596" s="40">
        <f>IF(Txn!$B304="",0,Txn!$Q304)</f>
        <v>0</v>
      </c>
      <c r="J596" s="40">
        <f>IF(Txn!$B304="",0,Txn!$R304)</f>
        <v>0</v>
      </c>
      <c r="K596" s="41">
        <f>IF($A596="","",IFERROR(VALUE(MID($A596,6,2)),""))</f>
        <v>0</v>
      </c>
      <c r="L596" s="39">
        <f>IF(Txn!$K304="","","طرف مقابل — "&amp;Txn!$K304)</f>
        <v>0</v>
      </c>
      <c r="N596" s="42">
        <f>IF($D596="",0,COUNTIF(BankAccts,$D596))</f>
        <v>0</v>
      </c>
    </row>
    <row r="597" spans="1:14">
      <c r="A597" s="38">
        <f>IF(Txn!$B305="","",Txn!$B305)</f>
        <v>0</v>
      </c>
      <c r="B597" s="38">
        <f>IF(Txn!$B305="","",Txn!$C305)</f>
        <v>0</v>
      </c>
      <c r="C597" s="39">
        <f>IF(Txn!$B305="","","تراکنش بانکی")</f>
        <v>0</v>
      </c>
      <c r="D597" s="38">
        <f>IF(Txn!$B305="","",IF(Txn!$X305="","",Txn!$X305))</f>
        <v>0</v>
      </c>
      <c r="E597" s="39">
        <f>IF($D597="","",IFERROR(VLOOKUP($D597,AcctTbl,2,0),""))</f>
        <v>0</v>
      </c>
      <c r="F597" s="39">
        <f>IF($D597="","",IFERROR(VLOOKUP($D597,AcctTbl,3,0),""))</f>
        <v>0</v>
      </c>
      <c r="G597" s="39">
        <f>IF(Txn!$B305="","",Txn!$D305)</f>
        <v>0</v>
      </c>
      <c r="H597" s="38">
        <f>IF(Txn!$B305="","",Txn!$E305)</f>
        <v>0</v>
      </c>
      <c r="I597" s="40">
        <f>IF(Txn!$B305="",0,Txn!$O305)</f>
        <v>0</v>
      </c>
      <c r="J597" s="40">
        <f>IF(Txn!$B305="",0,Txn!$P305)</f>
        <v>0</v>
      </c>
      <c r="K597" s="41">
        <f>IF($A597="","",IFERROR(VALUE(MID($A597,6,2)),""))</f>
        <v>0</v>
      </c>
      <c r="L597" s="39">
        <f>IF(Txn!$K305="","",Txn!$K305)</f>
        <v>0</v>
      </c>
      <c r="N597" s="42">
        <f>IF($D597="",0,COUNTIF(BankAccts,$D597))</f>
        <v>0</v>
      </c>
    </row>
    <row r="598" spans="1:14">
      <c r="A598" s="38">
        <f>IF(Txn!$B305="","",Txn!$B305)</f>
        <v>0</v>
      </c>
      <c r="B598" s="38">
        <f>IF(Txn!$B305="","",Txn!$C305)</f>
        <v>0</v>
      </c>
      <c r="C598" s="39">
        <f>IF(Txn!$B305="","","تراکنش بانکی")</f>
        <v>0</v>
      </c>
      <c r="D598" s="38">
        <f>IF(Txn!$B305="","",IF(IF(Txn!$U305="TRF",Txn!$Y305,Txn!$Z305)="","",IF(Txn!$U305="TRF",Txn!$Y305,Txn!$Z305)))</f>
        <v>0</v>
      </c>
      <c r="E598" s="39">
        <f>IF($D598="","",IFERROR(VLOOKUP($D598,AcctTbl,2,0),""))</f>
        <v>0</v>
      </c>
      <c r="F598" s="39">
        <f>IF($D598="","",IFERROR(VLOOKUP($D598,AcctTbl,3,0),""))</f>
        <v>0</v>
      </c>
      <c r="G598" s="39">
        <f>IF(Txn!$B305="","",Txn!$D305)</f>
        <v>0</v>
      </c>
      <c r="H598" s="38">
        <f>IF(Txn!$B305="","",Txn!$E305)</f>
        <v>0</v>
      </c>
      <c r="I598" s="40">
        <f>IF(Txn!$B305="",0,Txn!$Q305)</f>
        <v>0</v>
      </c>
      <c r="J598" s="40">
        <f>IF(Txn!$B305="",0,Txn!$R305)</f>
        <v>0</v>
      </c>
      <c r="K598" s="41">
        <f>IF($A598="","",IFERROR(VALUE(MID($A598,6,2)),""))</f>
        <v>0</v>
      </c>
      <c r="L598" s="39">
        <f>IF(Txn!$K305="","","طرف مقابل — "&amp;Txn!$K305)</f>
        <v>0</v>
      </c>
      <c r="N598" s="42">
        <f>IF($D598="",0,COUNTIF(BankAccts,$D598))</f>
        <v>0</v>
      </c>
    </row>
    <row r="599" spans="1:14">
      <c r="A599" s="38">
        <f>IF(Txn!$B306="","",Txn!$B306)</f>
        <v>0</v>
      </c>
      <c r="B599" s="38">
        <f>IF(Txn!$B306="","",Txn!$C306)</f>
        <v>0</v>
      </c>
      <c r="C599" s="39">
        <f>IF(Txn!$B306="","","تراکنش بانکی")</f>
        <v>0</v>
      </c>
      <c r="D599" s="38">
        <f>IF(Txn!$B306="","",IF(Txn!$X306="","",Txn!$X306))</f>
        <v>0</v>
      </c>
      <c r="E599" s="39">
        <f>IF($D599="","",IFERROR(VLOOKUP($D599,AcctTbl,2,0),""))</f>
        <v>0</v>
      </c>
      <c r="F599" s="39">
        <f>IF($D599="","",IFERROR(VLOOKUP($D599,AcctTbl,3,0),""))</f>
        <v>0</v>
      </c>
      <c r="G599" s="39">
        <f>IF(Txn!$B306="","",Txn!$D306)</f>
        <v>0</v>
      </c>
      <c r="H599" s="38">
        <f>IF(Txn!$B306="","",Txn!$E306)</f>
        <v>0</v>
      </c>
      <c r="I599" s="40">
        <f>IF(Txn!$B306="",0,Txn!$O306)</f>
        <v>0</v>
      </c>
      <c r="J599" s="40">
        <f>IF(Txn!$B306="",0,Txn!$P306)</f>
        <v>0</v>
      </c>
      <c r="K599" s="41">
        <f>IF($A599="","",IFERROR(VALUE(MID($A599,6,2)),""))</f>
        <v>0</v>
      </c>
      <c r="L599" s="39">
        <f>IF(Txn!$K306="","",Txn!$K306)</f>
        <v>0</v>
      </c>
      <c r="N599" s="42">
        <f>IF($D599="",0,COUNTIF(BankAccts,$D599))</f>
        <v>0</v>
      </c>
    </row>
    <row r="600" spans="1:14">
      <c r="A600" s="38">
        <f>IF(Txn!$B306="","",Txn!$B306)</f>
        <v>0</v>
      </c>
      <c r="B600" s="38">
        <f>IF(Txn!$B306="","",Txn!$C306)</f>
        <v>0</v>
      </c>
      <c r="C600" s="39">
        <f>IF(Txn!$B306="","","تراکنش بانکی")</f>
        <v>0</v>
      </c>
      <c r="D600" s="38">
        <f>IF(Txn!$B306="","",IF(IF(Txn!$U306="TRF",Txn!$Y306,Txn!$Z306)="","",IF(Txn!$U306="TRF",Txn!$Y306,Txn!$Z306)))</f>
        <v>0</v>
      </c>
      <c r="E600" s="39">
        <f>IF($D600="","",IFERROR(VLOOKUP($D600,AcctTbl,2,0),""))</f>
        <v>0</v>
      </c>
      <c r="F600" s="39">
        <f>IF($D600="","",IFERROR(VLOOKUP($D600,AcctTbl,3,0),""))</f>
        <v>0</v>
      </c>
      <c r="G600" s="39">
        <f>IF(Txn!$B306="","",Txn!$D306)</f>
        <v>0</v>
      </c>
      <c r="H600" s="38">
        <f>IF(Txn!$B306="","",Txn!$E306)</f>
        <v>0</v>
      </c>
      <c r="I600" s="40">
        <f>IF(Txn!$B306="",0,Txn!$Q306)</f>
        <v>0</v>
      </c>
      <c r="J600" s="40">
        <f>IF(Txn!$B306="",0,Txn!$R306)</f>
        <v>0</v>
      </c>
      <c r="K600" s="41">
        <f>IF($A600="","",IFERROR(VALUE(MID($A600,6,2)),""))</f>
        <v>0</v>
      </c>
      <c r="L600" s="39">
        <f>IF(Txn!$K306="","","طرف مقابل — "&amp;Txn!$K306)</f>
        <v>0</v>
      </c>
      <c r="N600" s="42">
        <f>IF($D600="",0,COUNTIF(BankAccts,$D600))</f>
        <v>0</v>
      </c>
    </row>
    <row r="601" spans="1:14">
      <c r="A601" s="38">
        <f>IF(Txn!$B307="","",Txn!$B307)</f>
        <v>0</v>
      </c>
      <c r="B601" s="38">
        <f>IF(Txn!$B307="","",Txn!$C307)</f>
        <v>0</v>
      </c>
      <c r="C601" s="39">
        <f>IF(Txn!$B307="","","تراکنش بانکی")</f>
        <v>0</v>
      </c>
      <c r="D601" s="38">
        <f>IF(Txn!$B307="","",IF(Txn!$X307="","",Txn!$X307))</f>
        <v>0</v>
      </c>
      <c r="E601" s="39">
        <f>IF($D601="","",IFERROR(VLOOKUP($D601,AcctTbl,2,0),""))</f>
        <v>0</v>
      </c>
      <c r="F601" s="39">
        <f>IF($D601="","",IFERROR(VLOOKUP($D601,AcctTbl,3,0),""))</f>
        <v>0</v>
      </c>
      <c r="G601" s="39">
        <f>IF(Txn!$B307="","",Txn!$D307)</f>
        <v>0</v>
      </c>
      <c r="H601" s="38">
        <f>IF(Txn!$B307="","",Txn!$E307)</f>
        <v>0</v>
      </c>
      <c r="I601" s="40">
        <f>IF(Txn!$B307="",0,Txn!$O307)</f>
        <v>0</v>
      </c>
      <c r="J601" s="40">
        <f>IF(Txn!$B307="",0,Txn!$P307)</f>
        <v>0</v>
      </c>
      <c r="K601" s="41">
        <f>IF($A601="","",IFERROR(VALUE(MID($A601,6,2)),""))</f>
        <v>0</v>
      </c>
      <c r="L601" s="39">
        <f>IF(Txn!$K307="","",Txn!$K307)</f>
        <v>0</v>
      </c>
      <c r="N601" s="42">
        <f>IF($D601="",0,COUNTIF(BankAccts,$D601))</f>
        <v>0</v>
      </c>
    </row>
    <row r="602" spans="1:14">
      <c r="A602" s="38">
        <f>IF(Txn!$B307="","",Txn!$B307)</f>
        <v>0</v>
      </c>
      <c r="B602" s="38">
        <f>IF(Txn!$B307="","",Txn!$C307)</f>
        <v>0</v>
      </c>
      <c r="C602" s="39">
        <f>IF(Txn!$B307="","","تراکنش بانکی")</f>
        <v>0</v>
      </c>
      <c r="D602" s="38">
        <f>IF(Txn!$B307="","",IF(IF(Txn!$U307="TRF",Txn!$Y307,Txn!$Z307)="","",IF(Txn!$U307="TRF",Txn!$Y307,Txn!$Z307)))</f>
        <v>0</v>
      </c>
      <c r="E602" s="39">
        <f>IF($D602="","",IFERROR(VLOOKUP($D602,AcctTbl,2,0),""))</f>
        <v>0</v>
      </c>
      <c r="F602" s="39">
        <f>IF($D602="","",IFERROR(VLOOKUP($D602,AcctTbl,3,0),""))</f>
        <v>0</v>
      </c>
      <c r="G602" s="39">
        <f>IF(Txn!$B307="","",Txn!$D307)</f>
        <v>0</v>
      </c>
      <c r="H602" s="38">
        <f>IF(Txn!$B307="","",Txn!$E307)</f>
        <v>0</v>
      </c>
      <c r="I602" s="40">
        <f>IF(Txn!$B307="",0,Txn!$Q307)</f>
        <v>0</v>
      </c>
      <c r="J602" s="40">
        <f>IF(Txn!$B307="",0,Txn!$R307)</f>
        <v>0</v>
      </c>
      <c r="K602" s="41">
        <f>IF($A602="","",IFERROR(VALUE(MID($A602,6,2)),""))</f>
        <v>0</v>
      </c>
      <c r="L602" s="39">
        <f>IF(Txn!$K307="","","طرف مقابل — "&amp;Txn!$K307)</f>
        <v>0</v>
      </c>
      <c r="N602" s="42">
        <f>IF($D602="",0,COUNTIF(BankAccts,$D602))</f>
        <v>0</v>
      </c>
    </row>
    <row r="603" spans="1:14">
      <c r="A603" s="38">
        <f>IF(Txn!$B308="","",Txn!$B308)</f>
        <v>0</v>
      </c>
      <c r="B603" s="38">
        <f>IF(Txn!$B308="","",Txn!$C308)</f>
        <v>0</v>
      </c>
      <c r="C603" s="39">
        <f>IF(Txn!$B308="","","تراکنش بانکی")</f>
        <v>0</v>
      </c>
      <c r="D603" s="38">
        <f>IF(Txn!$B308="","",IF(Txn!$X308="","",Txn!$X308))</f>
        <v>0</v>
      </c>
      <c r="E603" s="39">
        <f>IF($D603="","",IFERROR(VLOOKUP($D603,AcctTbl,2,0),""))</f>
        <v>0</v>
      </c>
      <c r="F603" s="39">
        <f>IF($D603="","",IFERROR(VLOOKUP($D603,AcctTbl,3,0),""))</f>
        <v>0</v>
      </c>
      <c r="G603" s="39">
        <f>IF(Txn!$B308="","",Txn!$D308)</f>
        <v>0</v>
      </c>
      <c r="H603" s="38">
        <f>IF(Txn!$B308="","",Txn!$E308)</f>
        <v>0</v>
      </c>
      <c r="I603" s="40">
        <f>IF(Txn!$B308="",0,Txn!$O308)</f>
        <v>0</v>
      </c>
      <c r="J603" s="40">
        <f>IF(Txn!$B308="",0,Txn!$P308)</f>
        <v>0</v>
      </c>
      <c r="K603" s="41">
        <f>IF($A603="","",IFERROR(VALUE(MID($A603,6,2)),""))</f>
        <v>0</v>
      </c>
      <c r="L603" s="39">
        <f>IF(Txn!$K308="","",Txn!$K308)</f>
        <v>0</v>
      </c>
      <c r="N603" s="42">
        <f>IF($D603="",0,COUNTIF(BankAccts,$D603))</f>
        <v>0</v>
      </c>
    </row>
    <row r="604" spans="1:14">
      <c r="A604" s="38">
        <f>IF(Txn!$B308="","",Txn!$B308)</f>
        <v>0</v>
      </c>
      <c r="B604" s="38">
        <f>IF(Txn!$B308="","",Txn!$C308)</f>
        <v>0</v>
      </c>
      <c r="C604" s="39">
        <f>IF(Txn!$B308="","","تراکنش بانکی")</f>
        <v>0</v>
      </c>
      <c r="D604" s="38">
        <f>IF(Txn!$B308="","",IF(IF(Txn!$U308="TRF",Txn!$Y308,Txn!$Z308)="","",IF(Txn!$U308="TRF",Txn!$Y308,Txn!$Z308)))</f>
        <v>0</v>
      </c>
      <c r="E604" s="39">
        <f>IF($D604="","",IFERROR(VLOOKUP($D604,AcctTbl,2,0),""))</f>
        <v>0</v>
      </c>
      <c r="F604" s="39">
        <f>IF($D604="","",IFERROR(VLOOKUP($D604,AcctTbl,3,0),""))</f>
        <v>0</v>
      </c>
      <c r="G604" s="39">
        <f>IF(Txn!$B308="","",Txn!$D308)</f>
        <v>0</v>
      </c>
      <c r="H604" s="38">
        <f>IF(Txn!$B308="","",Txn!$E308)</f>
        <v>0</v>
      </c>
      <c r="I604" s="40">
        <f>IF(Txn!$B308="",0,Txn!$Q308)</f>
        <v>0</v>
      </c>
      <c r="J604" s="40">
        <f>IF(Txn!$B308="",0,Txn!$R308)</f>
        <v>0</v>
      </c>
      <c r="K604" s="41">
        <f>IF($A604="","",IFERROR(VALUE(MID($A604,6,2)),""))</f>
        <v>0</v>
      </c>
      <c r="L604" s="39">
        <f>IF(Txn!$K308="","","طرف مقابل — "&amp;Txn!$K308)</f>
        <v>0</v>
      </c>
      <c r="N604" s="42">
        <f>IF($D604="",0,COUNTIF(BankAccts,$D604))</f>
        <v>0</v>
      </c>
    </row>
    <row r="605" spans="1:14">
      <c r="A605" s="38">
        <f>IF(Txn!$B309="","",Txn!$B309)</f>
        <v>0</v>
      </c>
      <c r="B605" s="38">
        <f>IF(Txn!$B309="","",Txn!$C309)</f>
        <v>0</v>
      </c>
      <c r="C605" s="39">
        <f>IF(Txn!$B309="","","تراکنش بانکی")</f>
        <v>0</v>
      </c>
      <c r="D605" s="38">
        <f>IF(Txn!$B309="","",IF(Txn!$X309="","",Txn!$X309))</f>
        <v>0</v>
      </c>
      <c r="E605" s="39">
        <f>IF($D605="","",IFERROR(VLOOKUP($D605,AcctTbl,2,0),""))</f>
        <v>0</v>
      </c>
      <c r="F605" s="39">
        <f>IF($D605="","",IFERROR(VLOOKUP($D605,AcctTbl,3,0),""))</f>
        <v>0</v>
      </c>
      <c r="G605" s="39">
        <f>IF(Txn!$B309="","",Txn!$D309)</f>
        <v>0</v>
      </c>
      <c r="H605" s="38">
        <f>IF(Txn!$B309="","",Txn!$E309)</f>
        <v>0</v>
      </c>
      <c r="I605" s="40">
        <f>IF(Txn!$B309="",0,Txn!$O309)</f>
        <v>0</v>
      </c>
      <c r="J605" s="40">
        <f>IF(Txn!$B309="",0,Txn!$P309)</f>
        <v>0</v>
      </c>
      <c r="K605" s="41">
        <f>IF($A605="","",IFERROR(VALUE(MID($A605,6,2)),""))</f>
        <v>0</v>
      </c>
      <c r="L605" s="39">
        <f>IF(Txn!$K309="","",Txn!$K309)</f>
        <v>0</v>
      </c>
      <c r="N605" s="42">
        <f>IF($D605="",0,COUNTIF(BankAccts,$D605))</f>
        <v>0</v>
      </c>
    </row>
    <row r="606" spans="1:14">
      <c r="A606" s="38">
        <f>IF(Txn!$B309="","",Txn!$B309)</f>
        <v>0</v>
      </c>
      <c r="B606" s="38">
        <f>IF(Txn!$B309="","",Txn!$C309)</f>
        <v>0</v>
      </c>
      <c r="C606" s="39">
        <f>IF(Txn!$B309="","","تراکنش بانکی")</f>
        <v>0</v>
      </c>
      <c r="D606" s="38">
        <f>IF(Txn!$B309="","",IF(IF(Txn!$U309="TRF",Txn!$Y309,Txn!$Z309)="","",IF(Txn!$U309="TRF",Txn!$Y309,Txn!$Z309)))</f>
        <v>0</v>
      </c>
      <c r="E606" s="39">
        <f>IF($D606="","",IFERROR(VLOOKUP($D606,AcctTbl,2,0),""))</f>
        <v>0</v>
      </c>
      <c r="F606" s="39">
        <f>IF($D606="","",IFERROR(VLOOKUP($D606,AcctTbl,3,0),""))</f>
        <v>0</v>
      </c>
      <c r="G606" s="39">
        <f>IF(Txn!$B309="","",Txn!$D309)</f>
        <v>0</v>
      </c>
      <c r="H606" s="38">
        <f>IF(Txn!$B309="","",Txn!$E309)</f>
        <v>0</v>
      </c>
      <c r="I606" s="40">
        <f>IF(Txn!$B309="",0,Txn!$Q309)</f>
        <v>0</v>
      </c>
      <c r="J606" s="40">
        <f>IF(Txn!$B309="",0,Txn!$R309)</f>
        <v>0</v>
      </c>
      <c r="K606" s="41">
        <f>IF($A606="","",IFERROR(VALUE(MID($A606,6,2)),""))</f>
        <v>0</v>
      </c>
      <c r="L606" s="39">
        <f>IF(Txn!$K309="","","طرف مقابل — "&amp;Txn!$K309)</f>
        <v>0</v>
      </c>
      <c r="N606" s="42">
        <f>IF($D606="",0,COUNTIF(BankAccts,$D606))</f>
        <v>0</v>
      </c>
    </row>
    <row r="607" spans="1:14">
      <c r="A607" s="38">
        <f>IF(Txn!$B310="","",Txn!$B310)</f>
        <v>0</v>
      </c>
      <c r="B607" s="38">
        <f>IF(Txn!$B310="","",Txn!$C310)</f>
        <v>0</v>
      </c>
      <c r="C607" s="39">
        <f>IF(Txn!$B310="","","تراکنش بانکی")</f>
        <v>0</v>
      </c>
      <c r="D607" s="38">
        <f>IF(Txn!$B310="","",IF(Txn!$X310="","",Txn!$X310))</f>
        <v>0</v>
      </c>
      <c r="E607" s="39">
        <f>IF($D607="","",IFERROR(VLOOKUP($D607,AcctTbl,2,0),""))</f>
        <v>0</v>
      </c>
      <c r="F607" s="39">
        <f>IF($D607="","",IFERROR(VLOOKUP($D607,AcctTbl,3,0),""))</f>
        <v>0</v>
      </c>
      <c r="G607" s="39">
        <f>IF(Txn!$B310="","",Txn!$D310)</f>
        <v>0</v>
      </c>
      <c r="H607" s="38">
        <f>IF(Txn!$B310="","",Txn!$E310)</f>
        <v>0</v>
      </c>
      <c r="I607" s="40">
        <f>IF(Txn!$B310="",0,Txn!$O310)</f>
        <v>0</v>
      </c>
      <c r="J607" s="40">
        <f>IF(Txn!$B310="",0,Txn!$P310)</f>
        <v>0</v>
      </c>
      <c r="K607" s="41">
        <f>IF($A607="","",IFERROR(VALUE(MID($A607,6,2)),""))</f>
        <v>0</v>
      </c>
      <c r="L607" s="39">
        <f>IF(Txn!$K310="","",Txn!$K310)</f>
        <v>0</v>
      </c>
      <c r="N607" s="42">
        <f>IF($D607="",0,COUNTIF(BankAccts,$D607))</f>
        <v>0</v>
      </c>
    </row>
    <row r="608" spans="1:14">
      <c r="A608" s="38">
        <f>IF(Txn!$B310="","",Txn!$B310)</f>
        <v>0</v>
      </c>
      <c r="B608" s="38">
        <f>IF(Txn!$B310="","",Txn!$C310)</f>
        <v>0</v>
      </c>
      <c r="C608" s="39">
        <f>IF(Txn!$B310="","","تراکنش بانکی")</f>
        <v>0</v>
      </c>
      <c r="D608" s="38">
        <f>IF(Txn!$B310="","",IF(IF(Txn!$U310="TRF",Txn!$Y310,Txn!$Z310)="","",IF(Txn!$U310="TRF",Txn!$Y310,Txn!$Z310)))</f>
        <v>0</v>
      </c>
      <c r="E608" s="39">
        <f>IF($D608="","",IFERROR(VLOOKUP($D608,AcctTbl,2,0),""))</f>
        <v>0</v>
      </c>
      <c r="F608" s="39">
        <f>IF($D608="","",IFERROR(VLOOKUP($D608,AcctTbl,3,0),""))</f>
        <v>0</v>
      </c>
      <c r="G608" s="39">
        <f>IF(Txn!$B310="","",Txn!$D310)</f>
        <v>0</v>
      </c>
      <c r="H608" s="38">
        <f>IF(Txn!$B310="","",Txn!$E310)</f>
        <v>0</v>
      </c>
      <c r="I608" s="40">
        <f>IF(Txn!$B310="",0,Txn!$Q310)</f>
        <v>0</v>
      </c>
      <c r="J608" s="40">
        <f>IF(Txn!$B310="",0,Txn!$R310)</f>
        <v>0</v>
      </c>
      <c r="K608" s="41">
        <f>IF($A608="","",IFERROR(VALUE(MID($A608,6,2)),""))</f>
        <v>0</v>
      </c>
      <c r="L608" s="39">
        <f>IF(Txn!$K310="","","طرف مقابل — "&amp;Txn!$K310)</f>
        <v>0</v>
      </c>
      <c r="N608" s="42">
        <f>IF($D608="",0,COUNTIF(BankAccts,$D608))</f>
        <v>0</v>
      </c>
    </row>
    <row r="609" spans="1:14">
      <c r="A609" s="38">
        <f>IF(Txn!$B311="","",Txn!$B311)</f>
        <v>0</v>
      </c>
      <c r="B609" s="38">
        <f>IF(Txn!$B311="","",Txn!$C311)</f>
        <v>0</v>
      </c>
      <c r="C609" s="39">
        <f>IF(Txn!$B311="","","تراکنش بانکی")</f>
        <v>0</v>
      </c>
      <c r="D609" s="38">
        <f>IF(Txn!$B311="","",IF(Txn!$X311="","",Txn!$X311))</f>
        <v>0</v>
      </c>
      <c r="E609" s="39">
        <f>IF($D609="","",IFERROR(VLOOKUP($D609,AcctTbl,2,0),""))</f>
        <v>0</v>
      </c>
      <c r="F609" s="39">
        <f>IF($D609="","",IFERROR(VLOOKUP($D609,AcctTbl,3,0),""))</f>
        <v>0</v>
      </c>
      <c r="G609" s="39">
        <f>IF(Txn!$B311="","",Txn!$D311)</f>
        <v>0</v>
      </c>
      <c r="H609" s="38">
        <f>IF(Txn!$B311="","",Txn!$E311)</f>
        <v>0</v>
      </c>
      <c r="I609" s="40">
        <f>IF(Txn!$B311="",0,Txn!$O311)</f>
        <v>0</v>
      </c>
      <c r="J609" s="40">
        <f>IF(Txn!$B311="",0,Txn!$P311)</f>
        <v>0</v>
      </c>
      <c r="K609" s="41">
        <f>IF($A609="","",IFERROR(VALUE(MID($A609,6,2)),""))</f>
        <v>0</v>
      </c>
      <c r="L609" s="39">
        <f>IF(Txn!$K311="","",Txn!$K311)</f>
        <v>0</v>
      </c>
      <c r="N609" s="42">
        <f>IF($D609="",0,COUNTIF(BankAccts,$D609))</f>
        <v>0</v>
      </c>
    </row>
    <row r="610" spans="1:14">
      <c r="A610" s="38">
        <f>IF(Txn!$B311="","",Txn!$B311)</f>
        <v>0</v>
      </c>
      <c r="B610" s="38">
        <f>IF(Txn!$B311="","",Txn!$C311)</f>
        <v>0</v>
      </c>
      <c r="C610" s="39">
        <f>IF(Txn!$B311="","","تراکنش بانکی")</f>
        <v>0</v>
      </c>
      <c r="D610" s="38">
        <f>IF(Txn!$B311="","",IF(IF(Txn!$U311="TRF",Txn!$Y311,Txn!$Z311)="","",IF(Txn!$U311="TRF",Txn!$Y311,Txn!$Z311)))</f>
        <v>0</v>
      </c>
      <c r="E610" s="39">
        <f>IF($D610="","",IFERROR(VLOOKUP($D610,AcctTbl,2,0),""))</f>
        <v>0</v>
      </c>
      <c r="F610" s="39">
        <f>IF($D610="","",IFERROR(VLOOKUP($D610,AcctTbl,3,0),""))</f>
        <v>0</v>
      </c>
      <c r="G610" s="39">
        <f>IF(Txn!$B311="","",Txn!$D311)</f>
        <v>0</v>
      </c>
      <c r="H610" s="38">
        <f>IF(Txn!$B311="","",Txn!$E311)</f>
        <v>0</v>
      </c>
      <c r="I610" s="40">
        <f>IF(Txn!$B311="",0,Txn!$Q311)</f>
        <v>0</v>
      </c>
      <c r="J610" s="40">
        <f>IF(Txn!$B311="",0,Txn!$R311)</f>
        <v>0</v>
      </c>
      <c r="K610" s="41">
        <f>IF($A610="","",IFERROR(VALUE(MID($A610,6,2)),""))</f>
        <v>0</v>
      </c>
      <c r="L610" s="39">
        <f>IF(Txn!$K311="","","طرف مقابل — "&amp;Txn!$K311)</f>
        <v>0</v>
      </c>
      <c r="N610" s="42">
        <f>IF($D610="",0,COUNTIF(BankAccts,$D610))</f>
        <v>0</v>
      </c>
    </row>
    <row r="611" spans="1:14">
      <c r="A611" s="38">
        <f>IF(Txn!$B312="","",Txn!$B312)</f>
        <v>0</v>
      </c>
      <c r="B611" s="38">
        <f>IF(Txn!$B312="","",Txn!$C312)</f>
        <v>0</v>
      </c>
      <c r="C611" s="39">
        <f>IF(Txn!$B312="","","تراکنش بانکی")</f>
        <v>0</v>
      </c>
      <c r="D611" s="38">
        <f>IF(Txn!$B312="","",IF(Txn!$X312="","",Txn!$X312))</f>
        <v>0</v>
      </c>
      <c r="E611" s="39">
        <f>IF($D611="","",IFERROR(VLOOKUP($D611,AcctTbl,2,0),""))</f>
        <v>0</v>
      </c>
      <c r="F611" s="39">
        <f>IF($D611="","",IFERROR(VLOOKUP($D611,AcctTbl,3,0),""))</f>
        <v>0</v>
      </c>
      <c r="G611" s="39">
        <f>IF(Txn!$B312="","",Txn!$D312)</f>
        <v>0</v>
      </c>
      <c r="H611" s="38">
        <f>IF(Txn!$B312="","",Txn!$E312)</f>
        <v>0</v>
      </c>
      <c r="I611" s="40">
        <f>IF(Txn!$B312="",0,Txn!$O312)</f>
        <v>0</v>
      </c>
      <c r="J611" s="40">
        <f>IF(Txn!$B312="",0,Txn!$P312)</f>
        <v>0</v>
      </c>
      <c r="K611" s="41">
        <f>IF($A611="","",IFERROR(VALUE(MID($A611,6,2)),""))</f>
        <v>0</v>
      </c>
      <c r="L611" s="39">
        <f>IF(Txn!$K312="","",Txn!$K312)</f>
        <v>0</v>
      </c>
      <c r="N611" s="42">
        <f>IF($D611="",0,COUNTIF(BankAccts,$D611))</f>
        <v>0</v>
      </c>
    </row>
    <row r="612" spans="1:14">
      <c r="A612" s="38">
        <f>IF(Txn!$B312="","",Txn!$B312)</f>
        <v>0</v>
      </c>
      <c r="B612" s="38">
        <f>IF(Txn!$B312="","",Txn!$C312)</f>
        <v>0</v>
      </c>
      <c r="C612" s="39">
        <f>IF(Txn!$B312="","","تراکنش بانکی")</f>
        <v>0</v>
      </c>
      <c r="D612" s="38">
        <f>IF(Txn!$B312="","",IF(IF(Txn!$U312="TRF",Txn!$Y312,Txn!$Z312)="","",IF(Txn!$U312="TRF",Txn!$Y312,Txn!$Z312)))</f>
        <v>0</v>
      </c>
      <c r="E612" s="39">
        <f>IF($D612="","",IFERROR(VLOOKUP($D612,AcctTbl,2,0),""))</f>
        <v>0</v>
      </c>
      <c r="F612" s="39">
        <f>IF($D612="","",IFERROR(VLOOKUP($D612,AcctTbl,3,0),""))</f>
        <v>0</v>
      </c>
      <c r="G612" s="39">
        <f>IF(Txn!$B312="","",Txn!$D312)</f>
        <v>0</v>
      </c>
      <c r="H612" s="38">
        <f>IF(Txn!$B312="","",Txn!$E312)</f>
        <v>0</v>
      </c>
      <c r="I612" s="40">
        <f>IF(Txn!$B312="",0,Txn!$Q312)</f>
        <v>0</v>
      </c>
      <c r="J612" s="40">
        <f>IF(Txn!$B312="",0,Txn!$R312)</f>
        <v>0</v>
      </c>
      <c r="K612" s="41">
        <f>IF($A612="","",IFERROR(VALUE(MID($A612,6,2)),""))</f>
        <v>0</v>
      </c>
      <c r="L612" s="39">
        <f>IF(Txn!$K312="","","طرف مقابل — "&amp;Txn!$K312)</f>
        <v>0</v>
      </c>
      <c r="N612" s="42">
        <f>IF($D612="",0,COUNTIF(BankAccts,$D612))</f>
        <v>0</v>
      </c>
    </row>
    <row r="613" spans="1:14">
      <c r="A613" s="38">
        <f>IF(Txn!$B313="","",Txn!$B313)</f>
        <v>0</v>
      </c>
      <c r="B613" s="38">
        <f>IF(Txn!$B313="","",Txn!$C313)</f>
        <v>0</v>
      </c>
      <c r="C613" s="39">
        <f>IF(Txn!$B313="","","تراکنش بانکی")</f>
        <v>0</v>
      </c>
      <c r="D613" s="38">
        <f>IF(Txn!$B313="","",IF(Txn!$X313="","",Txn!$X313))</f>
        <v>0</v>
      </c>
      <c r="E613" s="39">
        <f>IF($D613="","",IFERROR(VLOOKUP($D613,AcctTbl,2,0),""))</f>
        <v>0</v>
      </c>
      <c r="F613" s="39">
        <f>IF($D613="","",IFERROR(VLOOKUP($D613,AcctTbl,3,0),""))</f>
        <v>0</v>
      </c>
      <c r="G613" s="39">
        <f>IF(Txn!$B313="","",Txn!$D313)</f>
        <v>0</v>
      </c>
      <c r="H613" s="38">
        <f>IF(Txn!$B313="","",Txn!$E313)</f>
        <v>0</v>
      </c>
      <c r="I613" s="40">
        <f>IF(Txn!$B313="",0,Txn!$O313)</f>
        <v>0</v>
      </c>
      <c r="J613" s="40">
        <f>IF(Txn!$B313="",0,Txn!$P313)</f>
        <v>0</v>
      </c>
      <c r="K613" s="41">
        <f>IF($A613="","",IFERROR(VALUE(MID($A613,6,2)),""))</f>
        <v>0</v>
      </c>
      <c r="L613" s="39">
        <f>IF(Txn!$K313="","",Txn!$K313)</f>
        <v>0</v>
      </c>
      <c r="N613" s="42">
        <f>IF($D613="",0,COUNTIF(BankAccts,$D613))</f>
        <v>0</v>
      </c>
    </row>
    <row r="614" spans="1:14">
      <c r="A614" s="38">
        <f>IF(Txn!$B313="","",Txn!$B313)</f>
        <v>0</v>
      </c>
      <c r="B614" s="38">
        <f>IF(Txn!$B313="","",Txn!$C313)</f>
        <v>0</v>
      </c>
      <c r="C614" s="39">
        <f>IF(Txn!$B313="","","تراکنش بانکی")</f>
        <v>0</v>
      </c>
      <c r="D614" s="38">
        <f>IF(Txn!$B313="","",IF(IF(Txn!$U313="TRF",Txn!$Y313,Txn!$Z313)="","",IF(Txn!$U313="TRF",Txn!$Y313,Txn!$Z313)))</f>
        <v>0</v>
      </c>
      <c r="E614" s="39">
        <f>IF($D614="","",IFERROR(VLOOKUP($D614,AcctTbl,2,0),""))</f>
        <v>0</v>
      </c>
      <c r="F614" s="39">
        <f>IF($D614="","",IFERROR(VLOOKUP($D614,AcctTbl,3,0),""))</f>
        <v>0</v>
      </c>
      <c r="G614" s="39">
        <f>IF(Txn!$B313="","",Txn!$D313)</f>
        <v>0</v>
      </c>
      <c r="H614" s="38">
        <f>IF(Txn!$B313="","",Txn!$E313)</f>
        <v>0</v>
      </c>
      <c r="I614" s="40">
        <f>IF(Txn!$B313="",0,Txn!$Q313)</f>
        <v>0</v>
      </c>
      <c r="J614" s="40">
        <f>IF(Txn!$B313="",0,Txn!$R313)</f>
        <v>0</v>
      </c>
      <c r="K614" s="41">
        <f>IF($A614="","",IFERROR(VALUE(MID($A614,6,2)),""))</f>
        <v>0</v>
      </c>
      <c r="L614" s="39">
        <f>IF(Txn!$K313="","","طرف مقابل — "&amp;Txn!$K313)</f>
        <v>0</v>
      </c>
      <c r="N614" s="42">
        <f>IF($D614="",0,COUNTIF(BankAccts,$D614))</f>
        <v>0</v>
      </c>
    </row>
    <row r="615" spans="1:14">
      <c r="A615" s="38">
        <f>IF(Txn!$B314="","",Txn!$B314)</f>
        <v>0</v>
      </c>
      <c r="B615" s="38">
        <f>IF(Txn!$B314="","",Txn!$C314)</f>
        <v>0</v>
      </c>
      <c r="C615" s="39">
        <f>IF(Txn!$B314="","","تراکنش بانکی")</f>
        <v>0</v>
      </c>
      <c r="D615" s="38">
        <f>IF(Txn!$B314="","",IF(Txn!$X314="","",Txn!$X314))</f>
        <v>0</v>
      </c>
      <c r="E615" s="39">
        <f>IF($D615="","",IFERROR(VLOOKUP($D615,AcctTbl,2,0),""))</f>
        <v>0</v>
      </c>
      <c r="F615" s="39">
        <f>IF($D615="","",IFERROR(VLOOKUP($D615,AcctTbl,3,0),""))</f>
        <v>0</v>
      </c>
      <c r="G615" s="39">
        <f>IF(Txn!$B314="","",Txn!$D314)</f>
        <v>0</v>
      </c>
      <c r="H615" s="38">
        <f>IF(Txn!$B314="","",Txn!$E314)</f>
        <v>0</v>
      </c>
      <c r="I615" s="40">
        <f>IF(Txn!$B314="",0,Txn!$O314)</f>
        <v>0</v>
      </c>
      <c r="J615" s="40">
        <f>IF(Txn!$B314="",0,Txn!$P314)</f>
        <v>0</v>
      </c>
      <c r="K615" s="41">
        <f>IF($A615="","",IFERROR(VALUE(MID($A615,6,2)),""))</f>
        <v>0</v>
      </c>
      <c r="L615" s="39">
        <f>IF(Txn!$K314="","",Txn!$K314)</f>
        <v>0</v>
      </c>
      <c r="N615" s="42">
        <f>IF($D615="",0,COUNTIF(BankAccts,$D615))</f>
        <v>0</v>
      </c>
    </row>
    <row r="616" spans="1:14">
      <c r="A616" s="38">
        <f>IF(Txn!$B314="","",Txn!$B314)</f>
        <v>0</v>
      </c>
      <c r="B616" s="38">
        <f>IF(Txn!$B314="","",Txn!$C314)</f>
        <v>0</v>
      </c>
      <c r="C616" s="39">
        <f>IF(Txn!$B314="","","تراکنش بانکی")</f>
        <v>0</v>
      </c>
      <c r="D616" s="38">
        <f>IF(Txn!$B314="","",IF(IF(Txn!$U314="TRF",Txn!$Y314,Txn!$Z314)="","",IF(Txn!$U314="TRF",Txn!$Y314,Txn!$Z314)))</f>
        <v>0</v>
      </c>
      <c r="E616" s="39">
        <f>IF($D616="","",IFERROR(VLOOKUP($D616,AcctTbl,2,0),""))</f>
        <v>0</v>
      </c>
      <c r="F616" s="39">
        <f>IF($D616="","",IFERROR(VLOOKUP($D616,AcctTbl,3,0),""))</f>
        <v>0</v>
      </c>
      <c r="G616" s="39">
        <f>IF(Txn!$B314="","",Txn!$D314)</f>
        <v>0</v>
      </c>
      <c r="H616" s="38">
        <f>IF(Txn!$B314="","",Txn!$E314)</f>
        <v>0</v>
      </c>
      <c r="I616" s="40">
        <f>IF(Txn!$B314="",0,Txn!$Q314)</f>
        <v>0</v>
      </c>
      <c r="J616" s="40">
        <f>IF(Txn!$B314="",0,Txn!$R314)</f>
        <v>0</v>
      </c>
      <c r="K616" s="41">
        <f>IF($A616="","",IFERROR(VALUE(MID($A616,6,2)),""))</f>
        <v>0</v>
      </c>
      <c r="L616" s="39">
        <f>IF(Txn!$K314="","","طرف مقابل — "&amp;Txn!$K314)</f>
        <v>0</v>
      </c>
      <c r="N616" s="42">
        <f>IF($D616="",0,COUNTIF(BankAccts,$D616))</f>
        <v>0</v>
      </c>
    </row>
    <row r="617" spans="1:14">
      <c r="A617" s="38">
        <f>IF(Txn!$B315="","",Txn!$B315)</f>
        <v>0</v>
      </c>
      <c r="B617" s="38">
        <f>IF(Txn!$B315="","",Txn!$C315)</f>
        <v>0</v>
      </c>
      <c r="C617" s="39">
        <f>IF(Txn!$B315="","","تراکنش بانکی")</f>
        <v>0</v>
      </c>
      <c r="D617" s="38">
        <f>IF(Txn!$B315="","",IF(Txn!$X315="","",Txn!$X315))</f>
        <v>0</v>
      </c>
      <c r="E617" s="39">
        <f>IF($D617="","",IFERROR(VLOOKUP($D617,AcctTbl,2,0),""))</f>
        <v>0</v>
      </c>
      <c r="F617" s="39">
        <f>IF($D617="","",IFERROR(VLOOKUP($D617,AcctTbl,3,0),""))</f>
        <v>0</v>
      </c>
      <c r="G617" s="39">
        <f>IF(Txn!$B315="","",Txn!$D315)</f>
        <v>0</v>
      </c>
      <c r="H617" s="38">
        <f>IF(Txn!$B315="","",Txn!$E315)</f>
        <v>0</v>
      </c>
      <c r="I617" s="40">
        <f>IF(Txn!$B315="",0,Txn!$O315)</f>
        <v>0</v>
      </c>
      <c r="J617" s="40">
        <f>IF(Txn!$B315="",0,Txn!$P315)</f>
        <v>0</v>
      </c>
      <c r="K617" s="41">
        <f>IF($A617="","",IFERROR(VALUE(MID($A617,6,2)),""))</f>
        <v>0</v>
      </c>
      <c r="L617" s="39">
        <f>IF(Txn!$K315="","",Txn!$K315)</f>
        <v>0</v>
      </c>
      <c r="N617" s="42">
        <f>IF($D617="",0,COUNTIF(BankAccts,$D617))</f>
        <v>0</v>
      </c>
    </row>
    <row r="618" spans="1:14">
      <c r="A618" s="38">
        <f>IF(Txn!$B315="","",Txn!$B315)</f>
        <v>0</v>
      </c>
      <c r="B618" s="38">
        <f>IF(Txn!$B315="","",Txn!$C315)</f>
        <v>0</v>
      </c>
      <c r="C618" s="39">
        <f>IF(Txn!$B315="","","تراکنش بانکی")</f>
        <v>0</v>
      </c>
      <c r="D618" s="38">
        <f>IF(Txn!$B315="","",IF(IF(Txn!$U315="TRF",Txn!$Y315,Txn!$Z315)="","",IF(Txn!$U315="TRF",Txn!$Y315,Txn!$Z315)))</f>
        <v>0</v>
      </c>
      <c r="E618" s="39">
        <f>IF($D618="","",IFERROR(VLOOKUP($D618,AcctTbl,2,0),""))</f>
        <v>0</v>
      </c>
      <c r="F618" s="39">
        <f>IF($D618="","",IFERROR(VLOOKUP($D618,AcctTbl,3,0),""))</f>
        <v>0</v>
      </c>
      <c r="G618" s="39">
        <f>IF(Txn!$B315="","",Txn!$D315)</f>
        <v>0</v>
      </c>
      <c r="H618" s="38">
        <f>IF(Txn!$B315="","",Txn!$E315)</f>
        <v>0</v>
      </c>
      <c r="I618" s="40">
        <f>IF(Txn!$B315="",0,Txn!$Q315)</f>
        <v>0</v>
      </c>
      <c r="J618" s="40">
        <f>IF(Txn!$B315="",0,Txn!$R315)</f>
        <v>0</v>
      </c>
      <c r="K618" s="41">
        <f>IF($A618="","",IFERROR(VALUE(MID($A618,6,2)),""))</f>
        <v>0</v>
      </c>
      <c r="L618" s="39">
        <f>IF(Txn!$K315="","","طرف مقابل — "&amp;Txn!$K315)</f>
        <v>0</v>
      </c>
      <c r="N618" s="42">
        <f>IF($D618="",0,COUNTIF(BankAccts,$D618))</f>
        <v>0</v>
      </c>
    </row>
    <row r="619" spans="1:14">
      <c r="A619" s="38">
        <f>IF(Txn!$B316="","",Txn!$B316)</f>
        <v>0</v>
      </c>
      <c r="B619" s="38">
        <f>IF(Txn!$B316="","",Txn!$C316)</f>
        <v>0</v>
      </c>
      <c r="C619" s="39">
        <f>IF(Txn!$B316="","","تراکنش بانکی")</f>
        <v>0</v>
      </c>
      <c r="D619" s="38">
        <f>IF(Txn!$B316="","",IF(Txn!$X316="","",Txn!$X316))</f>
        <v>0</v>
      </c>
      <c r="E619" s="39">
        <f>IF($D619="","",IFERROR(VLOOKUP($D619,AcctTbl,2,0),""))</f>
        <v>0</v>
      </c>
      <c r="F619" s="39">
        <f>IF($D619="","",IFERROR(VLOOKUP($D619,AcctTbl,3,0),""))</f>
        <v>0</v>
      </c>
      <c r="G619" s="39">
        <f>IF(Txn!$B316="","",Txn!$D316)</f>
        <v>0</v>
      </c>
      <c r="H619" s="38">
        <f>IF(Txn!$B316="","",Txn!$E316)</f>
        <v>0</v>
      </c>
      <c r="I619" s="40">
        <f>IF(Txn!$B316="",0,Txn!$O316)</f>
        <v>0</v>
      </c>
      <c r="J619" s="40">
        <f>IF(Txn!$B316="",0,Txn!$P316)</f>
        <v>0</v>
      </c>
      <c r="K619" s="41">
        <f>IF($A619="","",IFERROR(VALUE(MID($A619,6,2)),""))</f>
        <v>0</v>
      </c>
      <c r="L619" s="39">
        <f>IF(Txn!$K316="","",Txn!$K316)</f>
        <v>0</v>
      </c>
      <c r="N619" s="42">
        <f>IF($D619="",0,COUNTIF(BankAccts,$D619))</f>
        <v>0</v>
      </c>
    </row>
    <row r="620" spans="1:14">
      <c r="A620" s="38">
        <f>IF(Txn!$B316="","",Txn!$B316)</f>
        <v>0</v>
      </c>
      <c r="B620" s="38">
        <f>IF(Txn!$B316="","",Txn!$C316)</f>
        <v>0</v>
      </c>
      <c r="C620" s="39">
        <f>IF(Txn!$B316="","","تراکنش بانکی")</f>
        <v>0</v>
      </c>
      <c r="D620" s="38">
        <f>IF(Txn!$B316="","",IF(IF(Txn!$U316="TRF",Txn!$Y316,Txn!$Z316)="","",IF(Txn!$U316="TRF",Txn!$Y316,Txn!$Z316)))</f>
        <v>0</v>
      </c>
      <c r="E620" s="39">
        <f>IF($D620="","",IFERROR(VLOOKUP($D620,AcctTbl,2,0),""))</f>
        <v>0</v>
      </c>
      <c r="F620" s="39">
        <f>IF($D620="","",IFERROR(VLOOKUP($D620,AcctTbl,3,0),""))</f>
        <v>0</v>
      </c>
      <c r="G620" s="39">
        <f>IF(Txn!$B316="","",Txn!$D316)</f>
        <v>0</v>
      </c>
      <c r="H620" s="38">
        <f>IF(Txn!$B316="","",Txn!$E316)</f>
        <v>0</v>
      </c>
      <c r="I620" s="40">
        <f>IF(Txn!$B316="",0,Txn!$Q316)</f>
        <v>0</v>
      </c>
      <c r="J620" s="40">
        <f>IF(Txn!$B316="",0,Txn!$R316)</f>
        <v>0</v>
      </c>
      <c r="K620" s="41">
        <f>IF($A620="","",IFERROR(VALUE(MID($A620,6,2)),""))</f>
        <v>0</v>
      </c>
      <c r="L620" s="39">
        <f>IF(Txn!$K316="","","طرف مقابل — "&amp;Txn!$K316)</f>
        <v>0</v>
      </c>
      <c r="N620" s="42">
        <f>IF($D620="",0,COUNTIF(BankAccts,$D620))</f>
        <v>0</v>
      </c>
    </row>
    <row r="621" spans="1:14">
      <c r="A621" s="38">
        <f>IF(Txn!$B317="","",Txn!$B317)</f>
        <v>0</v>
      </c>
      <c r="B621" s="38">
        <f>IF(Txn!$B317="","",Txn!$C317)</f>
        <v>0</v>
      </c>
      <c r="C621" s="39">
        <f>IF(Txn!$B317="","","تراکنش بانکی")</f>
        <v>0</v>
      </c>
      <c r="D621" s="38">
        <f>IF(Txn!$B317="","",IF(Txn!$X317="","",Txn!$X317))</f>
        <v>0</v>
      </c>
      <c r="E621" s="39">
        <f>IF($D621="","",IFERROR(VLOOKUP($D621,AcctTbl,2,0),""))</f>
        <v>0</v>
      </c>
      <c r="F621" s="39">
        <f>IF($D621="","",IFERROR(VLOOKUP($D621,AcctTbl,3,0),""))</f>
        <v>0</v>
      </c>
      <c r="G621" s="39">
        <f>IF(Txn!$B317="","",Txn!$D317)</f>
        <v>0</v>
      </c>
      <c r="H621" s="38">
        <f>IF(Txn!$B317="","",Txn!$E317)</f>
        <v>0</v>
      </c>
      <c r="I621" s="40">
        <f>IF(Txn!$B317="",0,Txn!$O317)</f>
        <v>0</v>
      </c>
      <c r="J621" s="40">
        <f>IF(Txn!$B317="",0,Txn!$P317)</f>
        <v>0</v>
      </c>
      <c r="K621" s="41">
        <f>IF($A621="","",IFERROR(VALUE(MID($A621,6,2)),""))</f>
        <v>0</v>
      </c>
      <c r="L621" s="39">
        <f>IF(Txn!$K317="","",Txn!$K317)</f>
        <v>0</v>
      </c>
      <c r="N621" s="42">
        <f>IF($D621="",0,COUNTIF(BankAccts,$D621))</f>
        <v>0</v>
      </c>
    </row>
    <row r="622" spans="1:14">
      <c r="A622" s="38">
        <f>IF(Txn!$B317="","",Txn!$B317)</f>
        <v>0</v>
      </c>
      <c r="B622" s="38">
        <f>IF(Txn!$B317="","",Txn!$C317)</f>
        <v>0</v>
      </c>
      <c r="C622" s="39">
        <f>IF(Txn!$B317="","","تراکنش بانکی")</f>
        <v>0</v>
      </c>
      <c r="D622" s="38">
        <f>IF(Txn!$B317="","",IF(IF(Txn!$U317="TRF",Txn!$Y317,Txn!$Z317)="","",IF(Txn!$U317="TRF",Txn!$Y317,Txn!$Z317)))</f>
        <v>0</v>
      </c>
      <c r="E622" s="39">
        <f>IF($D622="","",IFERROR(VLOOKUP($D622,AcctTbl,2,0),""))</f>
        <v>0</v>
      </c>
      <c r="F622" s="39">
        <f>IF($D622="","",IFERROR(VLOOKUP($D622,AcctTbl,3,0),""))</f>
        <v>0</v>
      </c>
      <c r="G622" s="39">
        <f>IF(Txn!$B317="","",Txn!$D317)</f>
        <v>0</v>
      </c>
      <c r="H622" s="38">
        <f>IF(Txn!$B317="","",Txn!$E317)</f>
        <v>0</v>
      </c>
      <c r="I622" s="40">
        <f>IF(Txn!$B317="",0,Txn!$Q317)</f>
        <v>0</v>
      </c>
      <c r="J622" s="40">
        <f>IF(Txn!$B317="",0,Txn!$R317)</f>
        <v>0</v>
      </c>
      <c r="K622" s="41">
        <f>IF($A622="","",IFERROR(VALUE(MID($A622,6,2)),""))</f>
        <v>0</v>
      </c>
      <c r="L622" s="39">
        <f>IF(Txn!$K317="","","طرف مقابل — "&amp;Txn!$K317)</f>
        <v>0</v>
      </c>
      <c r="N622" s="42">
        <f>IF($D622="",0,COUNTIF(BankAccts,$D622))</f>
        <v>0</v>
      </c>
    </row>
    <row r="623" spans="1:14">
      <c r="A623" s="38">
        <f>IF(Txn!$B318="","",Txn!$B318)</f>
        <v>0</v>
      </c>
      <c r="B623" s="38">
        <f>IF(Txn!$B318="","",Txn!$C318)</f>
        <v>0</v>
      </c>
      <c r="C623" s="39">
        <f>IF(Txn!$B318="","","تراکنش بانکی")</f>
        <v>0</v>
      </c>
      <c r="D623" s="38">
        <f>IF(Txn!$B318="","",IF(Txn!$X318="","",Txn!$X318))</f>
        <v>0</v>
      </c>
      <c r="E623" s="39">
        <f>IF($D623="","",IFERROR(VLOOKUP($D623,AcctTbl,2,0),""))</f>
        <v>0</v>
      </c>
      <c r="F623" s="39">
        <f>IF($D623="","",IFERROR(VLOOKUP($D623,AcctTbl,3,0),""))</f>
        <v>0</v>
      </c>
      <c r="G623" s="39">
        <f>IF(Txn!$B318="","",Txn!$D318)</f>
        <v>0</v>
      </c>
      <c r="H623" s="38">
        <f>IF(Txn!$B318="","",Txn!$E318)</f>
        <v>0</v>
      </c>
      <c r="I623" s="40">
        <f>IF(Txn!$B318="",0,Txn!$O318)</f>
        <v>0</v>
      </c>
      <c r="J623" s="40">
        <f>IF(Txn!$B318="",0,Txn!$P318)</f>
        <v>0</v>
      </c>
      <c r="K623" s="41">
        <f>IF($A623="","",IFERROR(VALUE(MID($A623,6,2)),""))</f>
        <v>0</v>
      </c>
      <c r="L623" s="39">
        <f>IF(Txn!$K318="","",Txn!$K318)</f>
        <v>0</v>
      </c>
      <c r="N623" s="42">
        <f>IF($D623="",0,COUNTIF(BankAccts,$D623))</f>
        <v>0</v>
      </c>
    </row>
    <row r="624" spans="1:14">
      <c r="A624" s="38">
        <f>IF(Txn!$B318="","",Txn!$B318)</f>
        <v>0</v>
      </c>
      <c r="B624" s="38">
        <f>IF(Txn!$B318="","",Txn!$C318)</f>
        <v>0</v>
      </c>
      <c r="C624" s="39">
        <f>IF(Txn!$B318="","","تراکنش بانکی")</f>
        <v>0</v>
      </c>
      <c r="D624" s="38">
        <f>IF(Txn!$B318="","",IF(IF(Txn!$U318="TRF",Txn!$Y318,Txn!$Z318)="","",IF(Txn!$U318="TRF",Txn!$Y318,Txn!$Z318)))</f>
        <v>0</v>
      </c>
      <c r="E624" s="39">
        <f>IF($D624="","",IFERROR(VLOOKUP($D624,AcctTbl,2,0),""))</f>
        <v>0</v>
      </c>
      <c r="F624" s="39">
        <f>IF($D624="","",IFERROR(VLOOKUP($D624,AcctTbl,3,0),""))</f>
        <v>0</v>
      </c>
      <c r="G624" s="39">
        <f>IF(Txn!$B318="","",Txn!$D318)</f>
        <v>0</v>
      </c>
      <c r="H624" s="38">
        <f>IF(Txn!$B318="","",Txn!$E318)</f>
        <v>0</v>
      </c>
      <c r="I624" s="40">
        <f>IF(Txn!$B318="",0,Txn!$Q318)</f>
        <v>0</v>
      </c>
      <c r="J624" s="40">
        <f>IF(Txn!$B318="",0,Txn!$R318)</f>
        <v>0</v>
      </c>
      <c r="K624" s="41">
        <f>IF($A624="","",IFERROR(VALUE(MID($A624,6,2)),""))</f>
        <v>0</v>
      </c>
      <c r="L624" s="39">
        <f>IF(Txn!$K318="","","طرف مقابل — "&amp;Txn!$K318)</f>
        <v>0</v>
      </c>
      <c r="N624" s="42">
        <f>IF($D624="",0,COUNTIF(BankAccts,$D624))</f>
        <v>0</v>
      </c>
    </row>
    <row r="625" spans="1:14">
      <c r="A625" s="38">
        <f>IF(Txn!$B319="","",Txn!$B319)</f>
        <v>0</v>
      </c>
      <c r="B625" s="38">
        <f>IF(Txn!$B319="","",Txn!$C319)</f>
        <v>0</v>
      </c>
      <c r="C625" s="39">
        <f>IF(Txn!$B319="","","تراکنش بانکی")</f>
        <v>0</v>
      </c>
      <c r="D625" s="38">
        <f>IF(Txn!$B319="","",IF(Txn!$X319="","",Txn!$X319))</f>
        <v>0</v>
      </c>
      <c r="E625" s="39">
        <f>IF($D625="","",IFERROR(VLOOKUP($D625,AcctTbl,2,0),""))</f>
        <v>0</v>
      </c>
      <c r="F625" s="39">
        <f>IF($D625="","",IFERROR(VLOOKUP($D625,AcctTbl,3,0),""))</f>
        <v>0</v>
      </c>
      <c r="G625" s="39">
        <f>IF(Txn!$B319="","",Txn!$D319)</f>
        <v>0</v>
      </c>
      <c r="H625" s="38">
        <f>IF(Txn!$B319="","",Txn!$E319)</f>
        <v>0</v>
      </c>
      <c r="I625" s="40">
        <f>IF(Txn!$B319="",0,Txn!$O319)</f>
        <v>0</v>
      </c>
      <c r="J625" s="40">
        <f>IF(Txn!$B319="",0,Txn!$P319)</f>
        <v>0</v>
      </c>
      <c r="K625" s="41">
        <f>IF($A625="","",IFERROR(VALUE(MID($A625,6,2)),""))</f>
        <v>0</v>
      </c>
      <c r="L625" s="39">
        <f>IF(Txn!$K319="","",Txn!$K319)</f>
        <v>0</v>
      </c>
      <c r="N625" s="42">
        <f>IF($D625="",0,COUNTIF(BankAccts,$D625))</f>
        <v>0</v>
      </c>
    </row>
    <row r="626" spans="1:14">
      <c r="A626" s="38">
        <f>IF(Txn!$B319="","",Txn!$B319)</f>
        <v>0</v>
      </c>
      <c r="B626" s="38">
        <f>IF(Txn!$B319="","",Txn!$C319)</f>
        <v>0</v>
      </c>
      <c r="C626" s="39">
        <f>IF(Txn!$B319="","","تراکنش بانکی")</f>
        <v>0</v>
      </c>
      <c r="D626" s="38">
        <f>IF(Txn!$B319="","",IF(IF(Txn!$U319="TRF",Txn!$Y319,Txn!$Z319)="","",IF(Txn!$U319="TRF",Txn!$Y319,Txn!$Z319)))</f>
        <v>0</v>
      </c>
      <c r="E626" s="39">
        <f>IF($D626="","",IFERROR(VLOOKUP($D626,AcctTbl,2,0),""))</f>
        <v>0</v>
      </c>
      <c r="F626" s="39">
        <f>IF($D626="","",IFERROR(VLOOKUP($D626,AcctTbl,3,0),""))</f>
        <v>0</v>
      </c>
      <c r="G626" s="39">
        <f>IF(Txn!$B319="","",Txn!$D319)</f>
        <v>0</v>
      </c>
      <c r="H626" s="38">
        <f>IF(Txn!$B319="","",Txn!$E319)</f>
        <v>0</v>
      </c>
      <c r="I626" s="40">
        <f>IF(Txn!$B319="",0,Txn!$Q319)</f>
        <v>0</v>
      </c>
      <c r="J626" s="40">
        <f>IF(Txn!$B319="",0,Txn!$R319)</f>
        <v>0</v>
      </c>
      <c r="K626" s="41">
        <f>IF($A626="","",IFERROR(VALUE(MID($A626,6,2)),""))</f>
        <v>0</v>
      </c>
      <c r="L626" s="39">
        <f>IF(Txn!$K319="","","طرف مقابل — "&amp;Txn!$K319)</f>
        <v>0</v>
      </c>
      <c r="N626" s="42">
        <f>IF($D626="",0,COUNTIF(BankAccts,$D626))</f>
        <v>0</v>
      </c>
    </row>
    <row r="627" spans="1:14">
      <c r="A627" s="38">
        <f>IF(Txn!$B320="","",Txn!$B320)</f>
        <v>0</v>
      </c>
      <c r="B627" s="38">
        <f>IF(Txn!$B320="","",Txn!$C320)</f>
        <v>0</v>
      </c>
      <c r="C627" s="39">
        <f>IF(Txn!$B320="","","تراکنش بانکی")</f>
        <v>0</v>
      </c>
      <c r="D627" s="38">
        <f>IF(Txn!$B320="","",IF(Txn!$X320="","",Txn!$X320))</f>
        <v>0</v>
      </c>
      <c r="E627" s="39">
        <f>IF($D627="","",IFERROR(VLOOKUP($D627,AcctTbl,2,0),""))</f>
        <v>0</v>
      </c>
      <c r="F627" s="39">
        <f>IF($D627="","",IFERROR(VLOOKUP($D627,AcctTbl,3,0),""))</f>
        <v>0</v>
      </c>
      <c r="G627" s="39">
        <f>IF(Txn!$B320="","",Txn!$D320)</f>
        <v>0</v>
      </c>
      <c r="H627" s="38">
        <f>IF(Txn!$B320="","",Txn!$E320)</f>
        <v>0</v>
      </c>
      <c r="I627" s="40">
        <f>IF(Txn!$B320="",0,Txn!$O320)</f>
        <v>0</v>
      </c>
      <c r="J627" s="40">
        <f>IF(Txn!$B320="",0,Txn!$P320)</f>
        <v>0</v>
      </c>
      <c r="K627" s="41">
        <f>IF($A627="","",IFERROR(VALUE(MID($A627,6,2)),""))</f>
        <v>0</v>
      </c>
      <c r="L627" s="39">
        <f>IF(Txn!$K320="","",Txn!$K320)</f>
        <v>0</v>
      </c>
      <c r="N627" s="42">
        <f>IF($D627="",0,COUNTIF(BankAccts,$D627))</f>
        <v>0</v>
      </c>
    </row>
    <row r="628" spans="1:14">
      <c r="A628" s="38">
        <f>IF(Txn!$B320="","",Txn!$B320)</f>
        <v>0</v>
      </c>
      <c r="B628" s="38">
        <f>IF(Txn!$B320="","",Txn!$C320)</f>
        <v>0</v>
      </c>
      <c r="C628" s="39">
        <f>IF(Txn!$B320="","","تراکنش بانکی")</f>
        <v>0</v>
      </c>
      <c r="D628" s="38">
        <f>IF(Txn!$B320="","",IF(IF(Txn!$U320="TRF",Txn!$Y320,Txn!$Z320)="","",IF(Txn!$U320="TRF",Txn!$Y320,Txn!$Z320)))</f>
        <v>0</v>
      </c>
      <c r="E628" s="39">
        <f>IF($D628="","",IFERROR(VLOOKUP($D628,AcctTbl,2,0),""))</f>
        <v>0</v>
      </c>
      <c r="F628" s="39">
        <f>IF($D628="","",IFERROR(VLOOKUP($D628,AcctTbl,3,0),""))</f>
        <v>0</v>
      </c>
      <c r="G628" s="39">
        <f>IF(Txn!$B320="","",Txn!$D320)</f>
        <v>0</v>
      </c>
      <c r="H628" s="38">
        <f>IF(Txn!$B320="","",Txn!$E320)</f>
        <v>0</v>
      </c>
      <c r="I628" s="40">
        <f>IF(Txn!$B320="",0,Txn!$Q320)</f>
        <v>0</v>
      </c>
      <c r="J628" s="40">
        <f>IF(Txn!$B320="",0,Txn!$R320)</f>
        <v>0</v>
      </c>
      <c r="K628" s="41">
        <f>IF($A628="","",IFERROR(VALUE(MID($A628,6,2)),""))</f>
        <v>0</v>
      </c>
      <c r="L628" s="39">
        <f>IF(Txn!$K320="","","طرف مقابل — "&amp;Txn!$K320)</f>
        <v>0</v>
      </c>
      <c r="N628" s="42">
        <f>IF($D628="",0,COUNTIF(BankAccts,$D628))</f>
        <v>0</v>
      </c>
    </row>
    <row r="629" spans="1:14">
      <c r="A629" s="38">
        <f>IF(Txn!$B321="","",Txn!$B321)</f>
        <v>0</v>
      </c>
      <c r="B629" s="38">
        <f>IF(Txn!$B321="","",Txn!$C321)</f>
        <v>0</v>
      </c>
      <c r="C629" s="39">
        <f>IF(Txn!$B321="","","تراکنش بانکی")</f>
        <v>0</v>
      </c>
      <c r="D629" s="38">
        <f>IF(Txn!$B321="","",IF(Txn!$X321="","",Txn!$X321))</f>
        <v>0</v>
      </c>
      <c r="E629" s="39">
        <f>IF($D629="","",IFERROR(VLOOKUP($D629,AcctTbl,2,0),""))</f>
        <v>0</v>
      </c>
      <c r="F629" s="39">
        <f>IF($D629="","",IFERROR(VLOOKUP($D629,AcctTbl,3,0),""))</f>
        <v>0</v>
      </c>
      <c r="G629" s="39">
        <f>IF(Txn!$B321="","",Txn!$D321)</f>
        <v>0</v>
      </c>
      <c r="H629" s="38">
        <f>IF(Txn!$B321="","",Txn!$E321)</f>
        <v>0</v>
      </c>
      <c r="I629" s="40">
        <f>IF(Txn!$B321="",0,Txn!$O321)</f>
        <v>0</v>
      </c>
      <c r="J629" s="40">
        <f>IF(Txn!$B321="",0,Txn!$P321)</f>
        <v>0</v>
      </c>
      <c r="K629" s="41">
        <f>IF($A629="","",IFERROR(VALUE(MID($A629,6,2)),""))</f>
        <v>0</v>
      </c>
      <c r="L629" s="39">
        <f>IF(Txn!$K321="","",Txn!$K321)</f>
        <v>0</v>
      </c>
      <c r="N629" s="42">
        <f>IF($D629="",0,COUNTIF(BankAccts,$D629))</f>
        <v>0</v>
      </c>
    </row>
    <row r="630" spans="1:14">
      <c r="A630" s="38">
        <f>IF(Txn!$B321="","",Txn!$B321)</f>
        <v>0</v>
      </c>
      <c r="B630" s="38">
        <f>IF(Txn!$B321="","",Txn!$C321)</f>
        <v>0</v>
      </c>
      <c r="C630" s="39">
        <f>IF(Txn!$B321="","","تراکنش بانکی")</f>
        <v>0</v>
      </c>
      <c r="D630" s="38">
        <f>IF(Txn!$B321="","",IF(IF(Txn!$U321="TRF",Txn!$Y321,Txn!$Z321)="","",IF(Txn!$U321="TRF",Txn!$Y321,Txn!$Z321)))</f>
        <v>0</v>
      </c>
      <c r="E630" s="39">
        <f>IF($D630="","",IFERROR(VLOOKUP($D630,AcctTbl,2,0),""))</f>
        <v>0</v>
      </c>
      <c r="F630" s="39">
        <f>IF($D630="","",IFERROR(VLOOKUP($D630,AcctTbl,3,0),""))</f>
        <v>0</v>
      </c>
      <c r="G630" s="39">
        <f>IF(Txn!$B321="","",Txn!$D321)</f>
        <v>0</v>
      </c>
      <c r="H630" s="38">
        <f>IF(Txn!$B321="","",Txn!$E321)</f>
        <v>0</v>
      </c>
      <c r="I630" s="40">
        <f>IF(Txn!$B321="",0,Txn!$Q321)</f>
        <v>0</v>
      </c>
      <c r="J630" s="40">
        <f>IF(Txn!$B321="",0,Txn!$R321)</f>
        <v>0</v>
      </c>
      <c r="K630" s="41">
        <f>IF($A630="","",IFERROR(VALUE(MID($A630,6,2)),""))</f>
        <v>0</v>
      </c>
      <c r="L630" s="39">
        <f>IF(Txn!$K321="","","طرف مقابل — "&amp;Txn!$K321)</f>
        <v>0</v>
      </c>
      <c r="N630" s="42">
        <f>IF($D630="",0,COUNTIF(BankAccts,$D630))</f>
        <v>0</v>
      </c>
    </row>
    <row r="631" spans="1:14">
      <c r="A631" s="38">
        <f>IF(Txn!$B322="","",Txn!$B322)</f>
        <v>0</v>
      </c>
      <c r="B631" s="38">
        <f>IF(Txn!$B322="","",Txn!$C322)</f>
        <v>0</v>
      </c>
      <c r="C631" s="39">
        <f>IF(Txn!$B322="","","تراکنش بانکی")</f>
        <v>0</v>
      </c>
      <c r="D631" s="38">
        <f>IF(Txn!$B322="","",IF(Txn!$X322="","",Txn!$X322))</f>
        <v>0</v>
      </c>
      <c r="E631" s="39">
        <f>IF($D631="","",IFERROR(VLOOKUP($D631,AcctTbl,2,0),""))</f>
        <v>0</v>
      </c>
      <c r="F631" s="39">
        <f>IF($D631="","",IFERROR(VLOOKUP($D631,AcctTbl,3,0),""))</f>
        <v>0</v>
      </c>
      <c r="G631" s="39">
        <f>IF(Txn!$B322="","",Txn!$D322)</f>
        <v>0</v>
      </c>
      <c r="H631" s="38">
        <f>IF(Txn!$B322="","",Txn!$E322)</f>
        <v>0</v>
      </c>
      <c r="I631" s="40">
        <f>IF(Txn!$B322="",0,Txn!$O322)</f>
        <v>0</v>
      </c>
      <c r="J631" s="40">
        <f>IF(Txn!$B322="",0,Txn!$P322)</f>
        <v>0</v>
      </c>
      <c r="K631" s="41">
        <f>IF($A631="","",IFERROR(VALUE(MID($A631,6,2)),""))</f>
        <v>0</v>
      </c>
      <c r="L631" s="39">
        <f>IF(Txn!$K322="","",Txn!$K322)</f>
        <v>0</v>
      </c>
      <c r="N631" s="42">
        <f>IF($D631="",0,COUNTIF(BankAccts,$D631))</f>
        <v>0</v>
      </c>
    </row>
    <row r="632" spans="1:14">
      <c r="A632" s="38">
        <f>IF(Txn!$B322="","",Txn!$B322)</f>
        <v>0</v>
      </c>
      <c r="B632" s="38">
        <f>IF(Txn!$B322="","",Txn!$C322)</f>
        <v>0</v>
      </c>
      <c r="C632" s="39">
        <f>IF(Txn!$B322="","","تراکنش بانکی")</f>
        <v>0</v>
      </c>
      <c r="D632" s="38">
        <f>IF(Txn!$B322="","",IF(IF(Txn!$U322="TRF",Txn!$Y322,Txn!$Z322)="","",IF(Txn!$U322="TRF",Txn!$Y322,Txn!$Z322)))</f>
        <v>0</v>
      </c>
      <c r="E632" s="39">
        <f>IF($D632="","",IFERROR(VLOOKUP($D632,AcctTbl,2,0),""))</f>
        <v>0</v>
      </c>
      <c r="F632" s="39">
        <f>IF($D632="","",IFERROR(VLOOKUP($D632,AcctTbl,3,0),""))</f>
        <v>0</v>
      </c>
      <c r="G632" s="39">
        <f>IF(Txn!$B322="","",Txn!$D322)</f>
        <v>0</v>
      </c>
      <c r="H632" s="38">
        <f>IF(Txn!$B322="","",Txn!$E322)</f>
        <v>0</v>
      </c>
      <c r="I632" s="40">
        <f>IF(Txn!$B322="",0,Txn!$Q322)</f>
        <v>0</v>
      </c>
      <c r="J632" s="40">
        <f>IF(Txn!$B322="",0,Txn!$R322)</f>
        <v>0</v>
      </c>
      <c r="K632" s="41">
        <f>IF($A632="","",IFERROR(VALUE(MID($A632,6,2)),""))</f>
        <v>0</v>
      </c>
      <c r="L632" s="39">
        <f>IF(Txn!$K322="","","طرف مقابل — "&amp;Txn!$K322)</f>
        <v>0</v>
      </c>
      <c r="N632" s="42">
        <f>IF($D632="",0,COUNTIF(BankAccts,$D632))</f>
        <v>0</v>
      </c>
    </row>
    <row r="633" spans="1:14">
      <c r="A633" s="38">
        <f>IF(Txn!$B323="","",Txn!$B323)</f>
        <v>0</v>
      </c>
      <c r="B633" s="38">
        <f>IF(Txn!$B323="","",Txn!$C323)</f>
        <v>0</v>
      </c>
      <c r="C633" s="39">
        <f>IF(Txn!$B323="","","تراکنش بانکی")</f>
        <v>0</v>
      </c>
      <c r="D633" s="38">
        <f>IF(Txn!$B323="","",IF(Txn!$X323="","",Txn!$X323))</f>
        <v>0</v>
      </c>
      <c r="E633" s="39">
        <f>IF($D633="","",IFERROR(VLOOKUP($D633,AcctTbl,2,0),""))</f>
        <v>0</v>
      </c>
      <c r="F633" s="39">
        <f>IF($D633="","",IFERROR(VLOOKUP($D633,AcctTbl,3,0),""))</f>
        <v>0</v>
      </c>
      <c r="G633" s="39">
        <f>IF(Txn!$B323="","",Txn!$D323)</f>
        <v>0</v>
      </c>
      <c r="H633" s="38">
        <f>IF(Txn!$B323="","",Txn!$E323)</f>
        <v>0</v>
      </c>
      <c r="I633" s="40">
        <f>IF(Txn!$B323="",0,Txn!$O323)</f>
        <v>0</v>
      </c>
      <c r="J633" s="40">
        <f>IF(Txn!$B323="",0,Txn!$P323)</f>
        <v>0</v>
      </c>
      <c r="K633" s="41">
        <f>IF($A633="","",IFERROR(VALUE(MID($A633,6,2)),""))</f>
        <v>0</v>
      </c>
      <c r="L633" s="39">
        <f>IF(Txn!$K323="","",Txn!$K323)</f>
        <v>0</v>
      </c>
      <c r="N633" s="42">
        <f>IF($D633="",0,COUNTIF(BankAccts,$D633))</f>
        <v>0</v>
      </c>
    </row>
    <row r="634" spans="1:14">
      <c r="A634" s="38">
        <f>IF(Txn!$B323="","",Txn!$B323)</f>
        <v>0</v>
      </c>
      <c r="B634" s="38">
        <f>IF(Txn!$B323="","",Txn!$C323)</f>
        <v>0</v>
      </c>
      <c r="C634" s="39">
        <f>IF(Txn!$B323="","","تراکنش بانکی")</f>
        <v>0</v>
      </c>
      <c r="D634" s="38">
        <f>IF(Txn!$B323="","",IF(IF(Txn!$U323="TRF",Txn!$Y323,Txn!$Z323)="","",IF(Txn!$U323="TRF",Txn!$Y323,Txn!$Z323)))</f>
        <v>0</v>
      </c>
      <c r="E634" s="39">
        <f>IF($D634="","",IFERROR(VLOOKUP($D634,AcctTbl,2,0),""))</f>
        <v>0</v>
      </c>
      <c r="F634" s="39">
        <f>IF($D634="","",IFERROR(VLOOKUP($D634,AcctTbl,3,0),""))</f>
        <v>0</v>
      </c>
      <c r="G634" s="39">
        <f>IF(Txn!$B323="","",Txn!$D323)</f>
        <v>0</v>
      </c>
      <c r="H634" s="38">
        <f>IF(Txn!$B323="","",Txn!$E323)</f>
        <v>0</v>
      </c>
      <c r="I634" s="40">
        <f>IF(Txn!$B323="",0,Txn!$Q323)</f>
        <v>0</v>
      </c>
      <c r="J634" s="40">
        <f>IF(Txn!$B323="",0,Txn!$R323)</f>
        <v>0</v>
      </c>
      <c r="K634" s="41">
        <f>IF($A634="","",IFERROR(VALUE(MID($A634,6,2)),""))</f>
        <v>0</v>
      </c>
      <c r="L634" s="39">
        <f>IF(Txn!$K323="","","طرف مقابل — "&amp;Txn!$K323)</f>
        <v>0</v>
      </c>
      <c r="N634" s="42">
        <f>IF($D634="",0,COUNTIF(BankAccts,$D634))</f>
        <v>0</v>
      </c>
    </row>
    <row r="635" spans="1:14">
      <c r="A635" s="38">
        <f>IF(Txn!$B324="","",Txn!$B324)</f>
        <v>0</v>
      </c>
      <c r="B635" s="38">
        <f>IF(Txn!$B324="","",Txn!$C324)</f>
        <v>0</v>
      </c>
      <c r="C635" s="39">
        <f>IF(Txn!$B324="","","تراکنش بانکی")</f>
        <v>0</v>
      </c>
      <c r="D635" s="38">
        <f>IF(Txn!$B324="","",IF(Txn!$X324="","",Txn!$X324))</f>
        <v>0</v>
      </c>
      <c r="E635" s="39">
        <f>IF($D635="","",IFERROR(VLOOKUP($D635,AcctTbl,2,0),""))</f>
        <v>0</v>
      </c>
      <c r="F635" s="39">
        <f>IF($D635="","",IFERROR(VLOOKUP($D635,AcctTbl,3,0),""))</f>
        <v>0</v>
      </c>
      <c r="G635" s="39">
        <f>IF(Txn!$B324="","",Txn!$D324)</f>
        <v>0</v>
      </c>
      <c r="H635" s="38">
        <f>IF(Txn!$B324="","",Txn!$E324)</f>
        <v>0</v>
      </c>
      <c r="I635" s="40">
        <f>IF(Txn!$B324="",0,Txn!$O324)</f>
        <v>0</v>
      </c>
      <c r="J635" s="40">
        <f>IF(Txn!$B324="",0,Txn!$P324)</f>
        <v>0</v>
      </c>
      <c r="K635" s="41">
        <f>IF($A635="","",IFERROR(VALUE(MID($A635,6,2)),""))</f>
        <v>0</v>
      </c>
      <c r="L635" s="39">
        <f>IF(Txn!$K324="","",Txn!$K324)</f>
        <v>0</v>
      </c>
      <c r="N635" s="42">
        <f>IF($D635="",0,COUNTIF(BankAccts,$D635))</f>
        <v>0</v>
      </c>
    </row>
    <row r="636" spans="1:14">
      <c r="A636" s="38">
        <f>IF(Txn!$B324="","",Txn!$B324)</f>
        <v>0</v>
      </c>
      <c r="B636" s="38">
        <f>IF(Txn!$B324="","",Txn!$C324)</f>
        <v>0</v>
      </c>
      <c r="C636" s="39">
        <f>IF(Txn!$B324="","","تراکنش بانکی")</f>
        <v>0</v>
      </c>
      <c r="D636" s="38">
        <f>IF(Txn!$B324="","",IF(IF(Txn!$U324="TRF",Txn!$Y324,Txn!$Z324)="","",IF(Txn!$U324="TRF",Txn!$Y324,Txn!$Z324)))</f>
        <v>0</v>
      </c>
      <c r="E636" s="39">
        <f>IF($D636="","",IFERROR(VLOOKUP($D636,AcctTbl,2,0),""))</f>
        <v>0</v>
      </c>
      <c r="F636" s="39">
        <f>IF($D636="","",IFERROR(VLOOKUP($D636,AcctTbl,3,0),""))</f>
        <v>0</v>
      </c>
      <c r="G636" s="39">
        <f>IF(Txn!$B324="","",Txn!$D324)</f>
        <v>0</v>
      </c>
      <c r="H636" s="38">
        <f>IF(Txn!$B324="","",Txn!$E324)</f>
        <v>0</v>
      </c>
      <c r="I636" s="40">
        <f>IF(Txn!$B324="",0,Txn!$Q324)</f>
        <v>0</v>
      </c>
      <c r="J636" s="40">
        <f>IF(Txn!$B324="",0,Txn!$R324)</f>
        <v>0</v>
      </c>
      <c r="K636" s="41">
        <f>IF($A636="","",IFERROR(VALUE(MID($A636,6,2)),""))</f>
        <v>0</v>
      </c>
      <c r="L636" s="39">
        <f>IF(Txn!$K324="","","طرف مقابل — "&amp;Txn!$K324)</f>
        <v>0</v>
      </c>
      <c r="N636" s="42">
        <f>IF($D636="",0,COUNTIF(BankAccts,$D636))</f>
        <v>0</v>
      </c>
    </row>
    <row r="637" spans="1:14">
      <c r="A637" s="38">
        <f>IF(Txn!$B325="","",Txn!$B325)</f>
        <v>0</v>
      </c>
      <c r="B637" s="38">
        <f>IF(Txn!$B325="","",Txn!$C325)</f>
        <v>0</v>
      </c>
      <c r="C637" s="39">
        <f>IF(Txn!$B325="","","تراکنش بانکی")</f>
        <v>0</v>
      </c>
      <c r="D637" s="38">
        <f>IF(Txn!$B325="","",IF(Txn!$X325="","",Txn!$X325))</f>
        <v>0</v>
      </c>
      <c r="E637" s="39">
        <f>IF($D637="","",IFERROR(VLOOKUP($D637,AcctTbl,2,0),""))</f>
        <v>0</v>
      </c>
      <c r="F637" s="39">
        <f>IF($D637="","",IFERROR(VLOOKUP($D637,AcctTbl,3,0),""))</f>
        <v>0</v>
      </c>
      <c r="G637" s="39">
        <f>IF(Txn!$B325="","",Txn!$D325)</f>
        <v>0</v>
      </c>
      <c r="H637" s="38">
        <f>IF(Txn!$B325="","",Txn!$E325)</f>
        <v>0</v>
      </c>
      <c r="I637" s="40">
        <f>IF(Txn!$B325="",0,Txn!$O325)</f>
        <v>0</v>
      </c>
      <c r="J637" s="40">
        <f>IF(Txn!$B325="",0,Txn!$P325)</f>
        <v>0</v>
      </c>
      <c r="K637" s="41">
        <f>IF($A637="","",IFERROR(VALUE(MID($A637,6,2)),""))</f>
        <v>0</v>
      </c>
      <c r="L637" s="39">
        <f>IF(Txn!$K325="","",Txn!$K325)</f>
        <v>0</v>
      </c>
      <c r="N637" s="42">
        <f>IF($D637="",0,COUNTIF(BankAccts,$D637))</f>
        <v>0</v>
      </c>
    </row>
    <row r="638" spans="1:14">
      <c r="A638" s="38">
        <f>IF(Txn!$B325="","",Txn!$B325)</f>
        <v>0</v>
      </c>
      <c r="B638" s="38">
        <f>IF(Txn!$B325="","",Txn!$C325)</f>
        <v>0</v>
      </c>
      <c r="C638" s="39">
        <f>IF(Txn!$B325="","","تراکنش بانکی")</f>
        <v>0</v>
      </c>
      <c r="D638" s="38">
        <f>IF(Txn!$B325="","",IF(IF(Txn!$U325="TRF",Txn!$Y325,Txn!$Z325)="","",IF(Txn!$U325="TRF",Txn!$Y325,Txn!$Z325)))</f>
        <v>0</v>
      </c>
      <c r="E638" s="39">
        <f>IF($D638="","",IFERROR(VLOOKUP($D638,AcctTbl,2,0),""))</f>
        <v>0</v>
      </c>
      <c r="F638" s="39">
        <f>IF($D638="","",IFERROR(VLOOKUP($D638,AcctTbl,3,0),""))</f>
        <v>0</v>
      </c>
      <c r="G638" s="39">
        <f>IF(Txn!$B325="","",Txn!$D325)</f>
        <v>0</v>
      </c>
      <c r="H638" s="38">
        <f>IF(Txn!$B325="","",Txn!$E325)</f>
        <v>0</v>
      </c>
      <c r="I638" s="40">
        <f>IF(Txn!$B325="",0,Txn!$Q325)</f>
        <v>0</v>
      </c>
      <c r="J638" s="40">
        <f>IF(Txn!$B325="",0,Txn!$R325)</f>
        <v>0</v>
      </c>
      <c r="K638" s="41">
        <f>IF($A638="","",IFERROR(VALUE(MID($A638,6,2)),""))</f>
        <v>0</v>
      </c>
      <c r="L638" s="39">
        <f>IF(Txn!$K325="","","طرف مقابل — "&amp;Txn!$K325)</f>
        <v>0</v>
      </c>
      <c r="N638" s="42">
        <f>IF($D638="",0,COUNTIF(BankAccts,$D638))</f>
        <v>0</v>
      </c>
    </row>
    <row r="639" spans="1:14">
      <c r="A639" s="38">
        <f>IF(Txn!$B326="","",Txn!$B326)</f>
        <v>0</v>
      </c>
      <c r="B639" s="38">
        <f>IF(Txn!$B326="","",Txn!$C326)</f>
        <v>0</v>
      </c>
      <c r="C639" s="39">
        <f>IF(Txn!$B326="","","تراکنش بانکی")</f>
        <v>0</v>
      </c>
      <c r="D639" s="38">
        <f>IF(Txn!$B326="","",IF(Txn!$X326="","",Txn!$X326))</f>
        <v>0</v>
      </c>
      <c r="E639" s="39">
        <f>IF($D639="","",IFERROR(VLOOKUP($D639,AcctTbl,2,0),""))</f>
        <v>0</v>
      </c>
      <c r="F639" s="39">
        <f>IF($D639="","",IFERROR(VLOOKUP($D639,AcctTbl,3,0),""))</f>
        <v>0</v>
      </c>
      <c r="G639" s="39">
        <f>IF(Txn!$B326="","",Txn!$D326)</f>
        <v>0</v>
      </c>
      <c r="H639" s="38">
        <f>IF(Txn!$B326="","",Txn!$E326)</f>
        <v>0</v>
      </c>
      <c r="I639" s="40">
        <f>IF(Txn!$B326="",0,Txn!$O326)</f>
        <v>0</v>
      </c>
      <c r="J639" s="40">
        <f>IF(Txn!$B326="",0,Txn!$P326)</f>
        <v>0</v>
      </c>
      <c r="K639" s="41">
        <f>IF($A639="","",IFERROR(VALUE(MID($A639,6,2)),""))</f>
        <v>0</v>
      </c>
      <c r="L639" s="39">
        <f>IF(Txn!$K326="","",Txn!$K326)</f>
        <v>0</v>
      </c>
      <c r="N639" s="42">
        <f>IF($D639="",0,COUNTIF(BankAccts,$D639))</f>
        <v>0</v>
      </c>
    </row>
    <row r="640" spans="1:14">
      <c r="A640" s="38">
        <f>IF(Txn!$B326="","",Txn!$B326)</f>
        <v>0</v>
      </c>
      <c r="B640" s="38">
        <f>IF(Txn!$B326="","",Txn!$C326)</f>
        <v>0</v>
      </c>
      <c r="C640" s="39">
        <f>IF(Txn!$B326="","","تراکنش بانکی")</f>
        <v>0</v>
      </c>
      <c r="D640" s="38">
        <f>IF(Txn!$B326="","",IF(IF(Txn!$U326="TRF",Txn!$Y326,Txn!$Z326)="","",IF(Txn!$U326="TRF",Txn!$Y326,Txn!$Z326)))</f>
        <v>0</v>
      </c>
      <c r="E640" s="39">
        <f>IF($D640="","",IFERROR(VLOOKUP($D640,AcctTbl,2,0),""))</f>
        <v>0</v>
      </c>
      <c r="F640" s="39">
        <f>IF($D640="","",IFERROR(VLOOKUP($D640,AcctTbl,3,0),""))</f>
        <v>0</v>
      </c>
      <c r="G640" s="39">
        <f>IF(Txn!$B326="","",Txn!$D326)</f>
        <v>0</v>
      </c>
      <c r="H640" s="38">
        <f>IF(Txn!$B326="","",Txn!$E326)</f>
        <v>0</v>
      </c>
      <c r="I640" s="40">
        <f>IF(Txn!$B326="",0,Txn!$Q326)</f>
        <v>0</v>
      </c>
      <c r="J640" s="40">
        <f>IF(Txn!$B326="",0,Txn!$R326)</f>
        <v>0</v>
      </c>
      <c r="K640" s="41">
        <f>IF($A640="","",IFERROR(VALUE(MID($A640,6,2)),""))</f>
        <v>0</v>
      </c>
      <c r="L640" s="39">
        <f>IF(Txn!$K326="","","طرف مقابل — "&amp;Txn!$K326)</f>
        <v>0</v>
      </c>
      <c r="N640" s="42">
        <f>IF($D640="",0,COUNTIF(BankAccts,$D640))</f>
        <v>0</v>
      </c>
    </row>
    <row r="641" spans="1:14">
      <c r="A641" s="38">
        <f>IF(Txn!$B327="","",Txn!$B327)</f>
        <v>0</v>
      </c>
      <c r="B641" s="38">
        <f>IF(Txn!$B327="","",Txn!$C327)</f>
        <v>0</v>
      </c>
      <c r="C641" s="39">
        <f>IF(Txn!$B327="","","تراکنش بانکی")</f>
        <v>0</v>
      </c>
      <c r="D641" s="38">
        <f>IF(Txn!$B327="","",IF(Txn!$X327="","",Txn!$X327))</f>
        <v>0</v>
      </c>
      <c r="E641" s="39">
        <f>IF($D641="","",IFERROR(VLOOKUP($D641,AcctTbl,2,0),""))</f>
        <v>0</v>
      </c>
      <c r="F641" s="39">
        <f>IF($D641="","",IFERROR(VLOOKUP($D641,AcctTbl,3,0),""))</f>
        <v>0</v>
      </c>
      <c r="G641" s="39">
        <f>IF(Txn!$B327="","",Txn!$D327)</f>
        <v>0</v>
      </c>
      <c r="H641" s="38">
        <f>IF(Txn!$B327="","",Txn!$E327)</f>
        <v>0</v>
      </c>
      <c r="I641" s="40">
        <f>IF(Txn!$B327="",0,Txn!$O327)</f>
        <v>0</v>
      </c>
      <c r="J641" s="40">
        <f>IF(Txn!$B327="",0,Txn!$P327)</f>
        <v>0</v>
      </c>
      <c r="K641" s="41">
        <f>IF($A641="","",IFERROR(VALUE(MID($A641,6,2)),""))</f>
        <v>0</v>
      </c>
      <c r="L641" s="39">
        <f>IF(Txn!$K327="","",Txn!$K327)</f>
        <v>0</v>
      </c>
      <c r="N641" s="42">
        <f>IF($D641="",0,COUNTIF(BankAccts,$D641))</f>
        <v>0</v>
      </c>
    </row>
    <row r="642" spans="1:14">
      <c r="A642" s="38">
        <f>IF(Txn!$B327="","",Txn!$B327)</f>
        <v>0</v>
      </c>
      <c r="B642" s="38">
        <f>IF(Txn!$B327="","",Txn!$C327)</f>
        <v>0</v>
      </c>
      <c r="C642" s="39">
        <f>IF(Txn!$B327="","","تراکنش بانکی")</f>
        <v>0</v>
      </c>
      <c r="D642" s="38">
        <f>IF(Txn!$B327="","",IF(IF(Txn!$U327="TRF",Txn!$Y327,Txn!$Z327)="","",IF(Txn!$U327="TRF",Txn!$Y327,Txn!$Z327)))</f>
        <v>0</v>
      </c>
      <c r="E642" s="39">
        <f>IF($D642="","",IFERROR(VLOOKUP($D642,AcctTbl,2,0),""))</f>
        <v>0</v>
      </c>
      <c r="F642" s="39">
        <f>IF($D642="","",IFERROR(VLOOKUP($D642,AcctTbl,3,0),""))</f>
        <v>0</v>
      </c>
      <c r="G642" s="39">
        <f>IF(Txn!$B327="","",Txn!$D327)</f>
        <v>0</v>
      </c>
      <c r="H642" s="38">
        <f>IF(Txn!$B327="","",Txn!$E327)</f>
        <v>0</v>
      </c>
      <c r="I642" s="40">
        <f>IF(Txn!$B327="",0,Txn!$Q327)</f>
        <v>0</v>
      </c>
      <c r="J642" s="40">
        <f>IF(Txn!$B327="",0,Txn!$R327)</f>
        <v>0</v>
      </c>
      <c r="K642" s="41">
        <f>IF($A642="","",IFERROR(VALUE(MID($A642,6,2)),""))</f>
        <v>0</v>
      </c>
      <c r="L642" s="39">
        <f>IF(Txn!$K327="","","طرف مقابل — "&amp;Txn!$K327)</f>
        <v>0</v>
      </c>
      <c r="N642" s="42">
        <f>IF($D642="",0,COUNTIF(BankAccts,$D642))</f>
        <v>0</v>
      </c>
    </row>
    <row r="643" spans="1:14">
      <c r="A643" s="38">
        <f>IF(Txn!$B328="","",Txn!$B328)</f>
        <v>0</v>
      </c>
      <c r="B643" s="38">
        <f>IF(Txn!$B328="","",Txn!$C328)</f>
        <v>0</v>
      </c>
      <c r="C643" s="39">
        <f>IF(Txn!$B328="","","تراکنش بانکی")</f>
        <v>0</v>
      </c>
      <c r="D643" s="38">
        <f>IF(Txn!$B328="","",IF(Txn!$X328="","",Txn!$X328))</f>
        <v>0</v>
      </c>
      <c r="E643" s="39">
        <f>IF($D643="","",IFERROR(VLOOKUP($D643,AcctTbl,2,0),""))</f>
        <v>0</v>
      </c>
      <c r="F643" s="39">
        <f>IF($D643="","",IFERROR(VLOOKUP($D643,AcctTbl,3,0),""))</f>
        <v>0</v>
      </c>
      <c r="G643" s="39">
        <f>IF(Txn!$B328="","",Txn!$D328)</f>
        <v>0</v>
      </c>
      <c r="H643" s="38">
        <f>IF(Txn!$B328="","",Txn!$E328)</f>
        <v>0</v>
      </c>
      <c r="I643" s="40">
        <f>IF(Txn!$B328="",0,Txn!$O328)</f>
        <v>0</v>
      </c>
      <c r="J643" s="40">
        <f>IF(Txn!$B328="",0,Txn!$P328)</f>
        <v>0</v>
      </c>
      <c r="K643" s="41">
        <f>IF($A643="","",IFERROR(VALUE(MID($A643,6,2)),""))</f>
        <v>0</v>
      </c>
      <c r="L643" s="39">
        <f>IF(Txn!$K328="","",Txn!$K328)</f>
        <v>0</v>
      </c>
      <c r="N643" s="42">
        <f>IF($D643="",0,COUNTIF(BankAccts,$D643))</f>
        <v>0</v>
      </c>
    </row>
    <row r="644" spans="1:14">
      <c r="A644" s="38">
        <f>IF(Txn!$B328="","",Txn!$B328)</f>
        <v>0</v>
      </c>
      <c r="B644" s="38">
        <f>IF(Txn!$B328="","",Txn!$C328)</f>
        <v>0</v>
      </c>
      <c r="C644" s="39">
        <f>IF(Txn!$B328="","","تراکنش بانکی")</f>
        <v>0</v>
      </c>
      <c r="D644" s="38">
        <f>IF(Txn!$B328="","",IF(IF(Txn!$U328="TRF",Txn!$Y328,Txn!$Z328)="","",IF(Txn!$U328="TRF",Txn!$Y328,Txn!$Z328)))</f>
        <v>0</v>
      </c>
      <c r="E644" s="39">
        <f>IF($D644="","",IFERROR(VLOOKUP($D644,AcctTbl,2,0),""))</f>
        <v>0</v>
      </c>
      <c r="F644" s="39">
        <f>IF($D644="","",IFERROR(VLOOKUP($D644,AcctTbl,3,0),""))</f>
        <v>0</v>
      </c>
      <c r="G644" s="39">
        <f>IF(Txn!$B328="","",Txn!$D328)</f>
        <v>0</v>
      </c>
      <c r="H644" s="38">
        <f>IF(Txn!$B328="","",Txn!$E328)</f>
        <v>0</v>
      </c>
      <c r="I644" s="40">
        <f>IF(Txn!$B328="",0,Txn!$Q328)</f>
        <v>0</v>
      </c>
      <c r="J644" s="40">
        <f>IF(Txn!$B328="",0,Txn!$R328)</f>
        <v>0</v>
      </c>
      <c r="K644" s="41">
        <f>IF($A644="","",IFERROR(VALUE(MID($A644,6,2)),""))</f>
        <v>0</v>
      </c>
      <c r="L644" s="39">
        <f>IF(Txn!$K328="","","طرف مقابل — "&amp;Txn!$K328)</f>
        <v>0</v>
      </c>
      <c r="N644" s="42">
        <f>IF($D644="",0,COUNTIF(BankAccts,$D644))</f>
        <v>0</v>
      </c>
    </row>
    <row r="645" spans="1:14">
      <c r="A645" s="38">
        <f>IF(Txn!$B329="","",Txn!$B329)</f>
        <v>0</v>
      </c>
      <c r="B645" s="38">
        <f>IF(Txn!$B329="","",Txn!$C329)</f>
        <v>0</v>
      </c>
      <c r="C645" s="39">
        <f>IF(Txn!$B329="","","تراکنش بانکی")</f>
        <v>0</v>
      </c>
      <c r="D645" s="38">
        <f>IF(Txn!$B329="","",IF(Txn!$X329="","",Txn!$X329))</f>
        <v>0</v>
      </c>
      <c r="E645" s="39">
        <f>IF($D645="","",IFERROR(VLOOKUP($D645,AcctTbl,2,0),""))</f>
        <v>0</v>
      </c>
      <c r="F645" s="39">
        <f>IF($D645="","",IFERROR(VLOOKUP($D645,AcctTbl,3,0),""))</f>
        <v>0</v>
      </c>
      <c r="G645" s="39">
        <f>IF(Txn!$B329="","",Txn!$D329)</f>
        <v>0</v>
      </c>
      <c r="H645" s="38">
        <f>IF(Txn!$B329="","",Txn!$E329)</f>
        <v>0</v>
      </c>
      <c r="I645" s="40">
        <f>IF(Txn!$B329="",0,Txn!$O329)</f>
        <v>0</v>
      </c>
      <c r="J645" s="40">
        <f>IF(Txn!$B329="",0,Txn!$P329)</f>
        <v>0</v>
      </c>
      <c r="K645" s="41">
        <f>IF($A645="","",IFERROR(VALUE(MID($A645,6,2)),""))</f>
        <v>0</v>
      </c>
      <c r="L645" s="39">
        <f>IF(Txn!$K329="","",Txn!$K329)</f>
        <v>0</v>
      </c>
      <c r="N645" s="42">
        <f>IF($D645="",0,COUNTIF(BankAccts,$D645))</f>
        <v>0</v>
      </c>
    </row>
    <row r="646" spans="1:14">
      <c r="A646" s="38">
        <f>IF(Txn!$B329="","",Txn!$B329)</f>
        <v>0</v>
      </c>
      <c r="B646" s="38">
        <f>IF(Txn!$B329="","",Txn!$C329)</f>
        <v>0</v>
      </c>
      <c r="C646" s="39">
        <f>IF(Txn!$B329="","","تراکنش بانکی")</f>
        <v>0</v>
      </c>
      <c r="D646" s="38">
        <f>IF(Txn!$B329="","",IF(IF(Txn!$U329="TRF",Txn!$Y329,Txn!$Z329)="","",IF(Txn!$U329="TRF",Txn!$Y329,Txn!$Z329)))</f>
        <v>0</v>
      </c>
      <c r="E646" s="39">
        <f>IF($D646="","",IFERROR(VLOOKUP($D646,AcctTbl,2,0),""))</f>
        <v>0</v>
      </c>
      <c r="F646" s="39">
        <f>IF($D646="","",IFERROR(VLOOKUP($D646,AcctTbl,3,0),""))</f>
        <v>0</v>
      </c>
      <c r="G646" s="39">
        <f>IF(Txn!$B329="","",Txn!$D329)</f>
        <v>0</v>
      </c>
      <c r="H646" s="38">
        <f>IF(Txn!$B329="","",Txn!$E329)</f>
        <v>0</v>
      </c>
      <c r="I646" s="40">
        <f>IF(Txn!$B329="",0,Txn!$Q329)</f>
        <v>0</v>
      </c>
      <c r="J646" s="40">
        <f>IF(Txn!$B329="",0,Txn!$R329)</f>
        <v>0</v>
      </c>
      <c r="K646" s="41">
        <f>IF($A646="","",IFERROR(VALUE(MID($A646,6,2)),""))</f>
        <v>0</v>
      </c>
      <c r="L646" s="39">
        <f>IF(Txn!$K329="","","طرف مقابل — "&amp;Txn!$K329)</f>
        <v>0</v>
      </c>
      <c r="N646" s="42">
        <f>IF($D646="",0,COUNTIF(BankAccts,$D646))</f>
        <v>0</v>
      </c>
    </row>
    <row r="647" spans="1:14">
      <c r="A647" s="38">
        <f>IF(Txn!$B330="","",Txn!$B330)</f>
        <v>0</v>
      </c>
      <c r="B647" s="38">
        <f>IF(Txn!$B330="","",Txn!$C330)</f>
        <v>0</v>
      </c>
      <c r="C647" s="39">
        <f>IF(Txn!$B330="","","تراکنش بانکی")</f>
        <v>0</v>
      </c>
      <c r="D647" s="38">
        <f>IF(Txn!$B330="","",IF(Txn!$X330="","",Txn!$X330))</f>
        <v>0</v>
      </c>
      <c r="E647" s="39">
        <f>IF($D647="","",IFERROR(VLOOKUP($D647,AcctTbl,2,0),""))</f>
        <v>0</v>
      </c>
      <c r="F647" s="39">
        <f>IF($D647="","",IFERROR(VLOOKUP($D647,AcctTbl,3,0),""))</f>
        <v>0</v>
      </c>
      <c r="G647" s="39">
        <f>IF(Txn!$B330="","",Txn!$D330)</f>
        <v>0</v>
      </c>
      <c r="H647" s="38">
        <f>IF(Txn!$B330="","",Txn!$E330)</f>
        <v>0</v>
      </c>
      <c r="I647" s="40">
        <f>IF(Txn!$B330="",0,Txn!$O330)</f>
        <v>0</v>
      </c>
      <c r="J647" s="40">
        <f>IF(Txn!$B330="",0,Txn!$P330)</f>
        <v>0</v>
      </c>
      <c r="K647" s="41">
        <f>IF($A647="","",IFERROR(VALUE(MID($A647,6,2)),""))</f>
        <v>0</v>
      </c>
      <c r="L647" s="39">
        <f>IF(Txn!$K330="","",Txn!$K330)</f>
        <v>0</v>
      </c>
      <c r="N647" s="42">
        <f>IF($D647="",0,COUNTIF(BankAccts,$D647))</f>
        <v>0</v>
      </c>
    </row>
    <row r="648" spans="1:14">
      <c r="A648" s="38">
        <f>IF(Txn!$B330="","",Txn!$B330)</f>
        <v>0</v>
      </c>
      <c r="B648" s="38">
        <f>IF(Txn!$B330="","",Txn!$C330)</f>
        <v>0</v>
      </c>
      <c r="C648" s="39">
        <f>IF(Txn!$B330="","","تراکنش بانکی")</f>
        <v>0</v>
      </c>
      <c r="D648" s="38">
        <f>IF(Txn!$B330="","",IF(IF(Txn!$U330="TRF",Txn!$Y330,Txn!$Z330)="","",IF(Txn!$U330="TRF",Txn!$Y330,Txn!$Z330)))</f>
        <v>0</v>
      </c>
      <c r="E648" s="39">
        <f>IF($D648="","",IFERROR(VLOOKUP($D648,AcctTbl,2,0),""))</f>
        <v>0</v>
      </c>
      <c r="F648" s="39">
        <f>IF($D648="","",IFERROR(VLOOKUP($D648,AcctTbl,3,0),""))</f>
        <v>0</v>
      </c>
      <c r="G648" s="39">
        <f>IF(Txn!$B330="","",Txn!$D330)</f>
        <v>0</v>
      </c>
      <c r="H648" s="38">
        <f>IF(Txn!$B330="","",Txn!$E330)</f>
        <v>0</v>
      </c>
      <c r="I648" s="40">
        <f>IF(Txn!$B330="",0,Txn!$Q330)</f>
        <v>0</v>
      </c>
      <c r="J648" s="40">
        <f>IF(Txn!$B330="",0,Txn!$R330)</f>
        <v>0</v>
      </c>
      <c r="K648" s="41">
        <f>IF($A648="","",IFERROR(VALUE(MID($A648,6,2)),""))</f>
        <v>0</v>
      </c>
      <c r="L648" s="39">
        <f>IF(Txn!$K330="","","طرف مقابل — "&amp;Txn!$K330)</f>
        <v>0</v>
      </c>
      <c r="N648" s="42">
        <f>IF($D648="",0,COUNTIF(BankAccts,$D648))</f>
        <v>0</v>
      </c>
    </row>
    <row r="649" spans="1:14">
      <c r="A649" s="38">
        <f>IF(Txn!$B331="","",Txn!$B331)</f>
        <v>0</v>
      </c>
      <c r="B649" s="38">
        <f>IF(Txn!$B331="","",Txn!$C331)</f>
        <v>0</v>
      </c>
      <c r="C649" s="39">
        <f>IF(Txn!$B331="","","تراکنش بانکی")</f>
        <v>0</v>
      </c>
      <c r="D649" s="38">
        <f>IF(Txn!$B331="","",IF(Txn!$X331="","",Txn!$X331))</f>
        <v>0</v>
      </c>
      <c r="E649" s="39">
        <f>IF($D649="","",IFERROR(VLOOKUP($D649,AcctTbl,2,0),""))</f>
        <v>0</v>
      </c>
      <c r="F649" s="39">
        <f>IF($D649="","",IFERROR(VLOOKUP($D649,AcctTbl,3,0),""))</f>
        <v>0</v>
      </c>
      <c r="G649" s="39">
        <f>IF(Txn!$B331="","",Txn!$D331)</f>
        <v>0</v>
      </c>
      <c r="H649" s="38">
        <f>IF(Txn!$B331="","",Txn!$E331)</f>
        <v>0</v>
      </c>
      <c r="I649" s="40">
        <f>IF(Txn!$B331="",0,Txn!$O331)</f>
        <v>0</v>
      </c>
      <c r="J649" s="40">
        <f>IF(Txn!$B331="",0,Txn!$P331)</f>
        <v>0</v>
      </c>
      <c r="K649" s="41">
        <f>IF($A649="","",IFERROR(VALUE(MID($A649,6,2)),""))</f>
        <v>0</v>
      </c>
      <c r="L649" s="39">
        <f>IF(Txn!$K331="","",Txn!$K331)</f>
        <v>0</v>
      </c>
      <c r="N649" s="42">
        <f>IF($D649="",0,COUNTIF(BankAccts,$D649))</f>
        <v>0</v>
      </c>
    </row>
    <row r="650" spans="1:14">
      <c r="A650" s="38">
        <f>IF(Txn!$B331="","",Txn!$B331)</f>
        <v>0</v>
      </c>
      <c r="B650" s="38">
        <f>IF(Txn!$B331="","",Txn!$C331)</f>
        <v>0</v>
      </c>
      <c r="C650" s="39">
        <f>IF(Txn!$B331="","","تراکنش بانکی")</f>
        <v>0</v>
      </c>
      <c r="D650" s="38">
        <f>IF(Txn!$B331="","",IF(IF(Txn!$U331="TRF",Txn!$Y331,Txn!$Z331)="","",IF(Txn!$U331="TRF",Txn!$Y331,Txn!$Z331)))</f>
        <v>0</v>
      </c>
      <c r="E650" s="39">
        <f>IF($D650="","",IFERROR(VLOOKUP($D650,AcctTbl,2,0),""))</f>
        <v>0</v>
      </c>
      <c r="F650" s="39">
        <f>IF($D650="","",IFERROR(VLOOKUP($D650,AcctTbl,3,0),""))</f>
        <v>0</v>
      </c>
      <c r="G650" s="39">
        <f>IF(Txn!$B331="","",Txn!$D331)</f>
        <v>0</v>
      </c>
      <c r="H650" s="38">
        <f>IF(Txn!$B331="","",Txn!$E331)</f>
        <v>0</v>
      </c>
      <c r="I650" s="40">
        <f>IF(Txn!$B331="",0,Txn!$Q331)</f>
        <v>0</v>
      </c>
      <c r="J650" s="40">
        <f>IF(Txn!$B331="",0,Txn!$R331)</f>
        <v>0</v>
      </c>
      <c r="K650" s="41">
        <f>IF($A650="","",IFERROR(VALUE(MID($A650,6,2)),""))</f>
        <v>0</v>
      </c>
      <c r="L650" s="39">
        <f>IF(Txn!$K331="","","طرف مقابل — "&amp;Txn!$K331)</f>
        <v>0</v>
      </c>
      <c r="N650" s="42">
        <f>IF($D650="",0,COUNTIF(BankAccts,$D650))</f>
        <v>0</v>
      </c>
    </row>
    <row r="651" spans="1:14">
      <c r="A651" s="38">
        <f>IF(Txn!$B332="","",Txn!$B332)</f>
        <v>0</v>
      </c>
      <c r="B651" s="38">
        <f>IF(Txn!$B332="","",Txn!$C332)</f>
        <v>0</v>
      </c>
      <c r="C651" s="39">
        <f>IF(Txn!$B332="","","تراکنش بانکی")</f>
        <v>0</v>
      </c>
      <c r="D651" s="38">
        <f>IF(Txn!$B332="","",IF(Txn!$X332="","",Txn!$X332))</f>
        <v>0</v>
      </c>
      <c r="E651" s="39">
        <f>IF($D651="","",IFERROR(VLOOKUP($D651,AcctTbl,2,0),""))</f>
        <v>0</v>
      </c>
      <c r="F651" s="39">
        <f>IF($D651="","",IFERROR(VLOOKUP($D651,AcctTbl,3,0),""))</f>
        <v>0</v>
      </c>
      <c r="G651" s="39">
        <f>IF(Txn!$B332="","",Txn!$D332)</f>
        <v>0</v>
      </c>
      <c r="H651" s="38">
        <f>IF(Txn!$B332="","",Txn!$E332)</f>
        <v>0</v>
      </c>
      <c r="I651" s="40">
        <f>IF(Txn!$B332="",0,Txn!$O332)</f>
        <v>0</v>
      </c>
      <c r="J651" s="40">
        <f>IF(Txn!$B332="",0,Txn!$P332)</f>
        <v>0</v>
      </c>
      <c r="K651" s="41">
        <f>IF($A651="","",IFERROR(VALUE(MID($A651,6,2)),""))</f>
        <v>0</v>
      </c>
      <c r="L651" s="39">
        <f>IF(Txn!$K332="","",Txn!$K332)</f>
        <v>0</v>
      </c>
      <c r="N651" s="42">
        <f>IF($D651="",0,COUNTIF(BankAccts,$D651))</f>
        <v>0</v>
      </c>
    </row>
    <row r="652" spans="1:14">
      <c r="A652" s="38">
        <f>IF(Txn!$B332="","",Txn!$B332)</f>
        <v>0</v>
      </c>
      <c r="B652" s="38">
        <f>IF(Txn!$B332="","",Txn!$C332)</f>
        <v>0</v>
      </c>
      <c r="C652" s="39">
        <f>IF(Txn!$B332="","","تراکنش بانکی")</f>
        <v>0</v>
      </c>
      <c r="D652" s="38">
        <f>IF(Txn!$B332="","",IF(IF(Txn!$U332="TRF",Txn!$Y332,Txn!$Z332)="","",IF(Txn!$U332="TRF",Txn!$Y332,Txn!$Z332)))</f>
        <v>0</v>
      </c>
      <c r="E652" s="39">
        <f>IF($D652="","",IFERROR(VLOOKUP($D652,AcctTbl,2,0),""))</f>
        <v>0</v>
      </c>
      <c r="F652" s="39">
        <f>IF($D652="","",IFERROR(VLOOKUP($D652,AcctTbl,3,0),""))</f>
        <v>0</v>
      </c>
      <c r="G652" s="39">
        <f>IF(Txn!$B332="","",Txn!$D332)</f>
        <v>0</v>
      </c>
      <c r="H652" s="38">
        <f>IF(Txn!$B332="","",Txn!$E332)</f>
        <v>0</v>
      </c>
      <c r="I652" s="40">
        <f>IF(Txn!$B332="",0,Txn!$Q332)</f>
        <v>0</v>
      </c>
      <c r="J652" s="40">
        <f>IF(Txn!$B332="",0,Txn!$R332)</f>
        <v>0</v>
      </c>
      <c r="K652" s="41">
        <f>IF($A652="","",IFERROR(VALUE(MID($A652,6,2)),""))</f>
        <v>0</v>
      </c>
      <c r="L652" s="39">
        <f>IF(Txn!$K332="","","طرف مقابل — "&amp;Txn!$K332)</f>
        <v>0</v>
      </c>
      <c r="N652" s="42">
        <f>IF($D652="",0,COUNTIF(BankAccts,$D652))</f>
        <v>0</v>
      </c>
    </row>
    <row r="653" spans="1:14">
      <c r="A653" s="38">
        <f>IF(Txn!$B333="","",Txn!$B333)</f>
        <v>0</v>
      </c>
      <c r="B653" s="38">
        <f>IF(Txn!$B333="","",Txn!$C333)</f>
        <v>0</v>
      </c>
      <c r="C653" s="39">
        <f>IF(Txn!$B333="","","تراکنش بانکی")</f>
        <v>0</v>
      </c>
      <c r="D653" s="38">
        <f>IF(Txn!$B333="","",IF(Txn!$X333="","",Txn!$X333))</f>
        <v>0</v>
      </c>
      <c r="E653" s="39">
        <f>IF($D653="","",IFERROR(VLOOKUP($D653,AcctTbl,2,0),""))</f>
        <v>0</v>
      </c>
      <c r="F653" s="39">
        <f>IF($D653="","",IFERROR(VLOOKUP($D653,AcctTbl,3,0),""))</f>
        <v>0</v>
      </c>
      <c r="G653" s="39">
        <f>IF(Txn!$B333="","",Txn!$D333)</f>
        <v>0</v>
      </c>
      <c r="H653" s="38">
        <f>IF(Txn!$B333="","",Txn!$E333)</f>
        <v>0</v>
      </c>
      <c r="I653" s="40">
        <f>IF(Txn!$B333="",0,Txn!$O333)</f>
        <v>0</v>
      </c>
      <c r="J653" s="40">
        <f>IF(Txn!$B333="",0,Txn!$P333)</f>
        <v>0</v>
      </c>
      <c r="K653" s="41">
        <f>IF($A653="","",IFERROR(VALUE(MID($A653,6,2)),""))</f>
        <v>0</v>
      </c>
      <c r="L653" s="39">
        <f>IF(Txn!$K333="","",Txn!$K333)</f>
        <v>0</v>
      </c>
      <c r="N653" s="42">
        <f>IF($D653="",0,COUNTIF(BankAccts,$D653))</f>
        <v>0</v>
      </c>
    </row>
    <row r="654" spans="1:14">
      <c r="A654" s="38">
        <f>IF(Txn!$B333="","",Txn!$B333)</f>
        <v>0</v>
      </c>
      <c r="B654" s="38">
        <f>IF(Txn!$B333="","",Txn!$C333)</f>
        <v>0</v>
      </c>
      <c r="C654" s="39">
        <f>IF(Txn!$B333="","","تراکنش بانکی")</f>
        <v>0</v>
      </c>
      <c r="D654" s="38">
        <f>IF(Txn!$B333="","",IF(IF(Txn!$U333="TRF",Txn!$Y333,Txn!$Z333)="","",IF(Txn!$U333="TRF",Txn!$Y333,Txn!$Z333)))</f>
        <v>0</v>
      </c>
      <c r="E654" s="39">
        <f>IF($D654="","",IFERROR(VLOOKUP($D654,AcctTbl,2,0),""))</f>
        <v>0</v>
      </c>
      <c r="F654" s="39">
        <f>IF($D654="","",IFERROR(VLOOKUP($D654,AcctTbl,3,0),""))</f>
        <v>0</v>
      </c>
      <c r="G654" s="39">
        <f>IF(Txn!$B333="","",Txn!$D333)</f>
        <v>0</v>
      </c>
      <c r="H654" s="38">
        <f>IF(Txn!$B333="","",Txn!$E333)</f>
        <v>0</v>
      </c>
      <c r="I654" s="40">
        <f>IF(Txn!$B333="",0,Txn!$Q333)</f>
        <v>0</v>
      </c>
      <c r="J654" s="40">
        <f>IF(Txn!$B333="",0,Txn!$R333)</f>
        <v>0</v>
      </c>
      <c r="K654" s="41">
        <f>IF($A654="","",IFERROR(VALUE(MID($A654,6,2)),""))</f>
        <v>0</v>
      </c>
      <c r="L654" s="39">
        <f>IF(Txn!$K333="","","طرف مقابل — "&amp;Txn!$K333)</f>
        <v>0</v>
      </c>
      <c r="N654" s="42">
        <f>IF($D654="",0,COUNTIF(BankAccts,$D654))</f>
        <v>0</v>
      </c>
    </row>
    <row r="655" spans="1:14">
      <c r="A655" s="38">
        <f>IF(Txn!$B334="","",Txn!$B334)</f>
        <v>0</v>
      </c>
      <c r="B655" s="38">
        <f>IF(Txn!$B334="","",Txn!$C334)</f>
        <v>0</v>
      </c>
      <c r="C655" s="39">
        <f>IF(Txn!$B334="","","تراکنش بانکی")</f>
        <v>0</v>
      </c>
      <c r="D655" s="38">
        <f>IF(Txn!$B334="","",IF(Txn!$X334="","",Txn!$X334))</f>
        <v>0</v>
      </c>
      <c r="E655" s="39">
        <f>IF($D655="","",IFERROR(VLOOKUP($D655,AcctTbl,2,0),""))</f>
        <v>0</v>
      </c>
      <c r="F655" s="39">
        <f>IF($D655="","",IFERROR(VLOOKUP($D655,AcctTbl,3,0),""))</f>
        <v>0</v>
      </c>
      <c r="G655" s="39">
        <f>IF(Txn!$B334="","",Txn!$D334)</f>
        <v>0</v>
      </c>
      <c r="H655" s="38">
        <f>IF(Txn!$B334="","",Txn!$E334)</f>
        <v>0</v>
      </c>
      <c r="I655" s="40">
        <f>IF(Txn!$B334="",0,Txn!$O334)</f>
        <v>0</v>
      </c>
      <c r="J655" s="40">
        <f>IF(Txn!$B334="",0,Txn!$P334)</f>
        <v>0</v>
      </c>
      <c r="K655" s="41">
        <f>IF($A655="","",IFERROR(VALUE(MID($A655,6,2)),""))</f>
        <v>0</v>
      </c>
      <c r="L655" s="39">
        <f>IF(Txn!$K334="","",Txn!$K334)</f>
        <v>0</v>
      </c>
      <c r="N655" s="42">
        <f>IF($D655="",0,COUNTIF(BankAccts,$D655))</f>
        <v>0</v>
      </c>
    </row>
    <row r="656" spans="1:14">
      <c r="A656" s="38">
        <f>IF(Txn!$B334="","",Txn!$B334)</f>
        <v>0</v>
      </c>
      <c r="B656" s="38">
        <f>IF(Txn!$B334="","",Txn!$C334)</f>
        <v>0</v>
      </c>
      <c r="C656" s="39">
        <f>IF(Txn!$B334="","","تراکنش بانکی")</f>
        <v>0</v>
      </c>
      <c r="D656" s="38">
        <f>IF(Txn!$B334="","",IF(IF(Txn!$U334="TRF",Txn!$Y334,Txn!$Z334)="","",IF(Txn!$U334="TRF",Txn!$Y334,Txn!$Z334)))</f>
        <v>0</v>
      </c>
      <c r="E656" s="39">
        <f>IF($D656="","",IFERROR(VLOOKUP($D656,AcctTbl,2,0),""))</f>
        <v>0</v>
      </c>
      <c r="F656" s="39">
        <f>IF($D656="","",IFERROR(VLOOKUP($D656,AcctTbl,3,0),""))</f>
        <v>0</v>
      </c>
      <c r="G656" s="39">
        <f>IF(Txn!$B334="","",Txn!$D334)</f>
        <v>0</v>
      </c>
      <c r="H656" s="38">
        <f>IF(Txn!$B334="","",Txn!$E334)</f>
        <v>0</v>
      </c>
      <c r="I656" s="40">
        <f>IF(Txn!$B334="",0,Txn!$Q334)</f>
        <v>0</v>
      </c>
      <c r="J656" s="40">
        <f>IF(Txn!$B334="",0,Txn!$R334)</f>
        <v>0</v>
      </c>
      <c r="K656" s="41">
        <f>IF($A656="","",IFERROR(VALUE(MID($A656,6,2)),""))</f>
        <v>0</v>
      </c>
      <c r="L656" s="39">
        <f>IF(Txn!$K334="","","طرف مقابل — "&amp;Txn!$K334)</f>
        <v>0</v>
      </c>
      <c r="N656" s="42">
        <f>IF($D656="",0,COUNTIF(BankAccts,$D656))</f>
        <v>0</v>
      </c>
    </row>
    <row r="657" spans="1:14">
      <c r="A657" s="38">
        <f>IF(Txn!$B335="","",Txn!$B335)</f>
        <v>0</v>
      </c>
      <c r="B657" s="38">
        <f>IF(Txn!$B335="","",Txn!$C335)</f>
        <v>0</v>
      </c>
      <c r="C657" s="39">
        <f>IF(Txn!$B335="","","تراکنش بانکی")</f>
        <v>0</v>
      </c>
      <c r="D657" s="38">
        <f>IF(Txn!$B335="","",IF(Txn!$X335="","",Txn!$X335))</f>
        <v>0</v>
      </c>
      <c r="E657" s="39">
        <f>IF($D657="","",IFERROR(VLOOKUP($D657,AcctTbl,2,0),""))</f>
        <v>0</v>
      </c>
      <c r="F657" s="39">
        <f>IF($D657="","",IFERROR(VLOOKUP($D657,AcctTbl,3,0),""))</f>
        <v>0</v>
      </c>
      <c r="G657" s="39">
        <f>IF(Txn!$B335="","",Txn!$D335)</f>
        <v>0</v>
      </c>
      <c r="H657" s="38">
        <f>IF(Txn!$B335="","",Txn!$E335)</f>
        <v>0</v>
      </c>
      <c r="I657" s="40">
        <f>IF(Txn!$B335="",0,Txn!$O335)</f>
        <v>0</v>
      </c>
      <c r="J657" s="40">
        <f>IF(Txn!$B335="",0,Txn!$P335)</f>
        <v>0</v>
      </c>
      <c r="K657" s="41">
        <f>IF($A657="","",IFERROR(VALUE(MID($A657,6,2)),""))</f>
        <v>0</v>
      </c>
      <c r="L657" s="39">
        <f>IF(Txn!$K335="","",Txn!$K335)</f>
        <v>0</v>
      </c>
      <c r="N657" s="42">
        <f>IF($D657="",0,COUNTIF(BankAccts,$D657))</f>
        <v>0</v>
      </c>
    </row>
    <row r="658" spans="1:14">
      <c r="A658" s="38">
        <f>IF(Txn!$B335="","",Txn!$B335)</f>
        <v>0</v>
      </c>
      <c r="B658" s="38">
        <f>IF(Txn!$B335="","",Txn!$C335)</f>
        <v>0</v>
      </c>
      <c r="C658" s="39">
        <f>IF(Txn!$B335="","","تراکنش بانکی")</f>
        <v>0</v>
      </c>
      <c r="D658" s="38">
        <f>IF(Txn!$B335="","",IF(IF(Txn!$U335="TRF",Txn!$Y335,Txn!$Z335)="","",IF(Txn!$U335="TRF",Txn!$Y335,Txn!$Z335)))</f>
        <v>0</v>
      </c>
      <c r="E658" s="39">
        <f>IF($D658="","",IFERROR(VLOOKUP($D658,AcctTbl,2,0),""))</f>
        <v>0</v>
      </c>
      <c r="F658" s="39">
        <f>IF($D658="","",IFERROR(VLOOKUP($D658,AcctTbl,3,0),""))</f>
        <v>0</v>
      </c>
      <c r="G658" s="39">
        <f>IF(Txn!$B335="","",Txn!$D335)</f>
        <v>0</v>
      </c>
      <c r="H658" s="38">
        <f>IF(Txn!$B335="","",Txn!$E335)</f>
        <v>0</v>
      </c>
      <c r="I658" s="40">
        <f>IF(Txn!$B335="",0,Txn!$Q335)</f>
        <v>0</v>
      </c>
      <c r="J658" s="40">
        <f>IF(Txn!$B335="",0,Txn!$R335)</f>
        <v>0</v>
      </c>
      <c r="K658" s="41">
        <f>IF($A658="","",IFERROR(VALUE(MID($A658,6,2)),""))</f>
        <v>0</v>
      </c>
      <c r="L658" s="39">
        <f>IF(Txn!$K335="","","طرف مقابل — "&amp;Txn!$K335)</f>
        <v>0</v>
      </c>
      <c r="N658" s="42">
        <f>IF($D658="",0,COUNTIF(BankAccts,$D658))</f>
        <v>0</v>
      </c>
    </row>
    <row r="659" spans="1:14">
      <c r="A659" s="38">
        <f>IF(Txn!$B336="","",Txn!$B336)</f>
        <v>0</v>
      </c>
      <c r="B659" s="38">
        <f>IF(Txn!$B336="","",Txn!$C336)</f>
        <v>0</v>
      </c>
      <c r="C659" s="39">
        <f>IF(Txn!$B336="","","تراکنش بانکی")</f>
        <v>0</v>
      </c>
      <c r="D659" s="38">
        <f>IF(Txn!$B336="","",IF(Txn!$X336="","",Txn!$X336))</f>
        <v>0</v>
      </c>
      <c r="E659" s="39">
        <f>IF($D659="","",IFERROR(VLOOKUP($D659,AcctTbl,2,0),""))</f>
        <v>0</v>
      </c>
      <c r="F659" s="39">
        <f>IF($D659="","",IFERROR(VLOOKUP($D659,AcctTbl,3,0),""))</f>
        <v>0</v>
      </c>
      <c r="G659" s="39">
        <f>IF(Txn!$B336="","",Txn!$D336)</f>
        <v>0</v>
      </c>
      <c r="H659" s="38">
        <f>IF(Txn!$B336="","",Txn!$E336)</f>
        <v>0</v>
      </c>
      <c r="I659" s="40">
        <f>IF(Txn!$B336="",0,Txn!$O336)</f>
        <v>0</v>
      </c>
      <c r="J659" s="40">
        <f>IF(Txn!$B336="",0,Txn!$P336)</f>
        <v>0</v>
      </c>
      <c r="K659" s="41">
        <f>IF($A659="","",IFERROR(VALUE(MID($A659,6,2)),""))</f>
        <v>0</v>
      </c>
      <c r="L659" s="39">
        <f>IF(Txn!$K336="","",Txn!$K336)</f>
        <v>0</v>
      </c>
      <c r="N659" s="42">
        <f>IF($D659="",0,COUNTIF(BankAccts,$D659))</f>
        <v>0</v>
      </c>
    </row>
    <row r="660" spans="1:14">
      <c r="A660" s="38">
        <f>IF(Txn!$B336="","",Txn!$B336)</f>
        <v>0</v>
      </c>
      <c r="B660" s="38">
        <f>IF(Txn!$B336="","",Txn!$C336)</f>
        <v>0</v>
      </c>
      <c r="C660" s="39">
        <f>IF(Txn!$B336="","","تراکنش بانکی")</f>
        <v>0</v>
      </c>
      <c r="D660" s="38">
        <f>IF(Txn!$B336="","",IF(IF(Txn!$U336="TRF",Txn!$Y336,Txn!$Z336)="","",IF(Txn!$U336="TRF",Txn!$Y336,Txn!$Z336)))</f>
        <v>0</v>
      </c>
      <c r="E660" s="39">
        <f>IF($D660="","",IFERROR(VLOOKUP($D660,AcctTbl,2,0),""))</f>
        <v>0</v>
      </c>
      <c r="F660" s="39">
        <f>IF($D660="","",IFERROR(VLOOKUP($D660,AcctTbl,3,0),""))</f>
        <v>0</v>
      </c>
      <c r="G660" s="39">
        <f>IF(Txn!$B336="","",Txn!$D336)</f>
        <v>0</v>
      </c>
      <c r="H660" s="38">
        <f>IF(Txn!$B336="","",Txn!$E336)</f>
        <v>0</v>
      </c>
      <c r="I660" s="40">
        <f>IF(Txn!$B336="",0,Txn!$Q336)</f>
        <v>0</v>
      </c>
      <c r="J660" s="40">
        <f>IF(Txn!$B336="",0,Txn!$R336)</f>
        <v>0</v>
      </c>
      <c r="K660" s="41">
        <f>IF($A660="","",IFERROR(VALUE(MID($A660,6,2)),""))</f>
        <v>0</v>
      </c>
      <c r="L660" s="39">
        <f>IF(Txn!$K336="","","طرف مقابل — "&amp;Txn!$K336)</f>
        <v>0</v>
      </c>
      <c r="N660" s="42">
        <f>IF($D660="",0,COUNTIF(BankAccts,$D660))</f>
        <v>0</v>
      </c>
    </row>
    <row r="661" spans="1:14">
      <c r="A661" s="38">
        <f>IF(Txn!$B337="","",Txn!$B337)</f>
        <v>0</v>
      </c>
      <c r="B661" s="38">
        <f>IF(Txn!$B337="","",Txn!$C337)</f>
        <v>0</v>
      </c>
      <c r="C661" s="39">
        <f>IF(Txn!$B337="","","تراکنش بانکی")</f>
        <v>0</v>
      </c>
      <c r="D661" s="38">
        <f>IF(Txn!$B337="","",IF(Txn!$X337="","",Txn!$X337))</f>
        <v>0</v>
      </c>
      <c r="E661" s="39">
        <f>IF($D661="","",IFERROR(VLOOKUP($D661,AcctTbl,2,0),""))</f>
        <v>0</v>
      </c>
      <c r="F661" s="39">
        <f>IF($D661="","",IFERROR(VLOOKUP($D661,AcctTbl,3,0),""))</f>
        <v>0</v>
      </c>
      <c r="G661" s="39">
        <f>IF(Txn!$B337="","",Txn!$D337)</f>
        <v>0</v>
      </c>
      <c r="H661" s="38">
        <f>IF(Txn!$B337="","",Txn!$E337)</f>
        <v>0</v>
      </c>
      <c r="I661" s="40">
        <f>IF(Txn!$B337="",0,Txn!$O337)</f>
        <v>0</v>
      </c>
      <c r="J661" s="40">
        <f>IF(Txn!$B337="",0,Txn!$P337)</f>
        <v>0</v>
      </c>
      <c r="K661" s="41">
        <f>IF($A661="","",IFERROR(VALUE(MID($A661,6,2)),""))</f>
        <v>0</v>
      </c>
      <c r="L661" s="39">
        <f>IF(Txn!$K337="","",Txn!$K337)</f>
        <v>0</v>
      </c>
      <c r="N661" s="42">
        <f>IF($D661="",0,COUNTIF(BankAccts,$D661))</f>
        <v>0</v>
      </c>
    </row>
    <row r="662" spans="1:14">
      <c r="A662" s="38">
        <f>IF(Txn!$B337="","",Txn!$B337)</f>
        <v>0</v>
      </c>
      <c r="B662" s="38">
        <f>IF(Txn!$B337="","",Txn!$C337)</f>
        <v>0</v>
      </c>
      <c r="C662" s="39">
        <f>IF(Txn!$B337="","","تراکنش بانکی")</f>
        <v>0</v>
      </c>
      <c r="D662" s="38">
        <f>IF(Txn!$B337="","",IF(IF(Txn!$U337="TRF",Txn!$Y337,Txn!$Z337)="","",IF(Txn!$U337="TRF",Txn!$Y337,Txn!$Z337)))</f>
        <v>0</v>
      </c>
      <c r="E662" s="39">
        <f>IF($D662="","",IFERROR(VLOOKUP($D662,AcctTbl,2,0),""))</f>
        <v>0</v>
      </c>
      <c r="F662" s="39">
        <f>IF($D662="","",IFERROR(VLOOKUP($D662,AcctTbl,3,0),""))</f>
        <v>0</v>
      </c>
      <c r="G662" s="39">
        <f>IF(Txn!$B337="","",Txn!$D337)</f>
        <v>0</v>
      </c>
      <c r="H662" s="38">
        <f>IF(Txn!$B337="","",Txn!$E337)</f>
        <v>0</v>
      </c>
      <c r="I662" s="40">
        <f>IF(Txn!$B337="",0,Txn!$Q337)</f>
        <v>0</v>
      </c>
      <c r="J662" s="40">
        <f>IF(Txn!$B337="",0,Txn!$R337)</f>
        <v>0</v>
      </c>
      <c r="K662" s="41">
        <f>IF($A662="","",IFERROR(VALUE(MID($A662,6,2)),""))</f>
        <v>0</v>
      </c>
      <c r="L662" s="39">
        <f>IF(Txn!$K337="","","طرف مقابل — "&amp;Txn!$K337)</f>
        <v>0</v>
      </c>
      <c r="N662" s="42">
        <f>IF($D662="",0,COUNTIF(BankAccts,$D662))</f>
        <v>0</v>
      </c>
    </row>
    <row r="663" spans="1:14">
      <c r="A663" s="38">
        <f>IF(Txn!$B338="","",Txn!$B338)</f>
        <v>0</v>
      </c>
      <c r="B663" s="38">
        <f>IF(Txn!$B338="","",Txn!$C338)</f>
        <v>0</v>
      </c>
      <c r="C663" s="39">
        <f>IF(Txn!$B338="","","تراکنش بانکی")</f>
        <v>0</v>
      </c>
      <c r="D663" s="38">
        <f>IF(Txn!$B338="","",IF(Txn!$X338="","",Txn!$X338))</f>
        <v>0</v>
      </c>
      <c r="E663" s="39">
        <f>IF($D663="","",IFERROR(VLOOKUP($D663,AcctTbl,2,0),""))</f>
        <v>0</v>
      </c>
      <c r="F663" s="39">
        <f>IF($D663="","",IFERROR(VLOOKUP($D663,AcctTbl,3,0),""))</f>
        <v>0</v>
      </c>
      <c r="G663" s="39">
        <f>IF(Txn!$B338="","",Txn!$D338)</f>
        <v>0</v>
      </c>
      <c r="H663" s="38">
        <f>IF(Txn!$B338="","",Txn!$E338)</f>
        <v>0</v>
      </c>
      <c r="I663" s="40">
        <f>IF(Txn!$B338="",0,Txn!$O338)</f>
        <v>0</v>
      </c>
      <c r="J663" s="40">
        <f>IF(Txn!$B338="",0,Txn!$P338)</f>
        <v>0</v>
      </c>
      <c r="K663" s="41">
        <f>IF($A663="","",IFERROR(VALUE(MID($A663,6,2)),""))</f>
        <v>0</v>
      </c>
      <c r="L663" s="39">
        <f>IF(Txn!$K338="","",Txn!$K338)</f>
        <v>0</v>
      </c>
      <c r="N663" s="42">
        <f>IF($D663="",0,COUNTIF(BankAccts,$D663))</f>
        <v>0</v>
      </c>
    </row>
    <row r="664" spans="1:14">
      <c r="A664" s="38">
        <f>IF(Txn!$B338="","",Txn!$B338)</f>
        <v>0</v>
      </c>
      <c r="B664" s="38">
        <f>IF(Txn!$B338="","",Txn!$C338)</f>
        <v>0</v>
      </c>
      <c r="C664" s="39">
        <f>IF(Txn!$B338="","","تراکنش بانکی")</f>
        <v>0</v>
      </c>
      <c r="D664" s="38">
        <f>IF(Txn!$B338="","",IF(IF(Txn!$U338="TRF",Txn!$Y338,Txn!$Z338)="","",IF(Txn!$U338="TRF",Txn!$Y338,Txn!$Z338)))</f>
        <v>0</v>
      </c>
      <c r="E664" s="39">
        <f>IF($D664="","",IFERROR(VLOOKUP($D664,AcctTbl,2,0),""))</f>
        <v>0</v>
      </c>
      <c r="F664" s="39">
        <f>IF($D664="","",IFERROR(VLOOKUP($D664,AcctTbl,3,0),""))</f>
        <v>0</v>
      </c>
      <c r="G664" s="39">
        <f>IF(Txn!$B338="","",Txn!$D338)</f>
        <v>0</v>
      </c>
      <c r="H664" s="38">
        <f>IF(Txn!$B338="","",Txn!$E338)</f>
        <v>0</v>
      </c>
      <c r="I664" s="40">
        <f>IF(Txn!$B338="",0,Txn!$Q338)</f>
        <v>0</v>
      </c>
      <c r="J664" s="40">
        <f>IF(Txn!$B338="",0,Txn!$R338)</f>
        <v>0</v>
      </c>
      <c r="K664" s="41">
        <f>IF($A664="","",IFERROR(VALUE(MID($A664,6,2)),""))</f>
        <v>0</v>
      </c>
      <c r="L664" s="39">
        <f>IF(Txn!$K338="","","طرف مقابل — "&amp;Txn!$K338)</f>
        <v>0</v>
      </c>
      <c r="N664" s="42">
        <f>IF($D664="",0,COUNTIF(BankAccts,$D664))</f>
        <v>0</v>
      </c>
    </row>
    <row r="665" spans="1:14">
      <c r="A665" s="38">
        <f>IF(Txn!$B339="","",Txn!$B339)</f>
        <v>0</v>
      </c>
      <c r="B665" s="38">
        <f>IF(Txn!$B339="","",Txn!$C339)</f>
        <v>0</v>
      </c>
      <c r="C665" s="39">
        <f>IF(Txn!$B339="","","تراکنش بانکی")</f>
        <v>0</v>
      </c>
      <c r="D665" s="38">
        <f>IF(Txn!$B339="","",IF(Txn!$X339="","",Txn!$X339))</f>
        <v>0</v>
      </c>
      <c r="E665" s="39">
        <f>IF($D665="","",IFERROR(VLOOKUP($D665,AcctTbl,2,0),""))</f>
        <v>0</v>
      </c>
      <c r="F665" s="39">
        <f>IF($D665="","",IFERROR(VLOOKUP($D665,AcctTbl,3,0),""))</f>
        <v>0</v>
      </c>
      <c r="G665" s="39">
        <f>IF(Txn!$B339="","",Txn!$D339)</f>
        <v>0</v>
      </c>
      <c r="H665" s="38">
        <f>IF(Txn!$B339="","",Txn!$E339)</f>
        <v>0</v>
      </c>
      <c r="I665" s="40">
        <f>IF(Txn!$B339="",0,Txn!$O339)</f>
        <v>0</v>
      </c>
      <c r="J665" s="40">
        <f>IF(Txn!$B339="",0,Txn!$P339)</f>
        <v>0</v>
      </c>
      <c r="K665" s="41">
        <f>IF($A665="","",IFERROR(VALUE(MID($A665,6,2)),""))</f>
        <v>0</v>
      </c>
      <c r="L665" s="39">
        <f>IF(Txn!$K339="","",Txn!$K339)</f>
        <v>0</v>
      </c>
      <c r="N665" s="42">
        <f>IF($D665="",0,COUNTIF(BankAccts,$D665))</f>
        <v>0</v>
      </c>
    </row>
    <row r="666" spans="1:14">
      <c r="A666" s="38">
        <f>IF(Txn!$B339="","",Txn!$B339)</f>
        <v>0</v>
      </c>
      <c r="B666" s="38">
        <f>IF(Txn!$B339="","",Txn!$C339)</f>
        <v>0</v>
      </c>
      <c r="C666" s="39">
        <f>IF(Txn!$B339="","","تراکنش بانکی")</f>
        <v>0</v>
      </c>
      <c r="D666" s="38">
        <f>IF(Txn!$B339="","",IF(IF(Txn!$U339="TRF",Txn!$Y339,Txn!$Z339)="","",IF(Txn!$U339="TRF",Txn!$Y339,Txn!$Z339)))</f>
        <v>0</v>
      </c>
      <c r="E666" s="39">
        <f>IF($D666="","",IFERROR(VLOOKUP($D666,AcctTbl,2,0),""))</f>
        <v>0</v>
      </c>
      <c r="F666" s="39">
        <f>IF($D666="","",IFERROR(VLOOKUP($D666,AcctTbl,3,0),""))</f>
        <v>0</v>
      </c>
      <c r="G666" s="39">
        <f>IF(Txn!$B339="","",Txn!$D339)</f>
        <v>0</v>
      </c>
      <c r="H666" s="38">
        <f>IF(Txn!$B339="","",Txn!$E339)</f>
        <v>0</v>
      </c>
      <c r="I666" s="40">
        <f>IF(Txn!$B339="",0,Txn!$Q339)</f>
        <v>0</v>
      </c>
      <c r="J666" s="40">
        <f>IF(Txn!$B339="",0,Txn!$R339)</f>
        <v>0</v>
      </c>
      <c r="K666" s="41">
        <f>IF($A666="","",IFERROR(VALUE(MID($A666,6,2)),""))</f>
        <v>0</v>
      </c>
      <c r="L666" s="39">
        <f>IF(Txn!$K339="","","طرف مقابل — "&amp;Txn!$K339)</f>
        <v>0</v>
      </c>
      <c r="N666" s="42">
        <f>IF($D666="",0,COUNTIF(BankAccts,$D666))</f>
        <v>0</v>
      </c>
    </row>
    <row r="667" spans="1:14">
      <c r="A667" s="38">
        <f>IF(Txn!$B340="","",Txn!$B340)</f>
        <v>0</v>
      </c>
      <c r="B667" s="38">
        <f>IF(Txn!$B340="","",Txn!$C340)</f>
        <v>0</v>
      </c>
      <c r="C667" s="39">
        <f>IF(Txn!$B340="","","تراکنش بانکی")</f>
        <v>0</v>
      </c>
      <c r="D667" s="38">
        <f>IF(Txn!$B340="","",IF(Txn!$X340="","",Txn!$X340))</f>
        <v>0</v>
      </c>
      <c r="E667" s="39">
        <f>IF($D667="","",IFERROR(VLOOKUP($D667,AcctTbl,2,0),""))</f>
        <v>0</v>
      </c>
      <c r="F667" s="39">
        <f>IF($D667="","",IFERROR(VLOOKUP($D667,AcctTbl,3,0),""))</f>
        <v>0</v>
      </c>
      <c r="G667" s="39">
        <f>IF(Txn!$B340="","",Txn!$D340)</f>
        <v>0</v>
      </c>
      <c r="H667" s="38">
        <f>IF(Txn!$B340="","",Txn!$E340)</f>
        <v>0</v>
      </c>
      <c r="I667" s="40">
        <f>IF(Txn!$B340="",0,Txn!$O340)</f>
        <v>0</v>
      </c>
      <c r="J667" s="40">
        <f>IF(Txn!$B340="",0,Txn!$P340)</f>
        <v>0</v>
      </c>
      <c r="K667" s="41">
        <f>IF($A667="","",IFERROR(VALUE(MID($A667,6,2)),""))</f>
        <v>0</v>
      </c>
      <c r="L667" s="39">
        <f>IF(Txn!$K340="","",Txn!$K340)</f>
        <v>0</v>
      </c>
      <c r="N667" s="42">
        <f>IF($D667="",0,COUNTIF(BankAccts,$D667))</f>
        <v>0</v>
      </c>
    </row>
    <row r="668" spans="1:14">
      <c r="A668" s="38">
        <f>IF(Txn!$B340="","",Txn!$B340)</f>
        <v>0</v>
      </c>
      <c r="B668" s="38">
        <f>IF(Txn!$B340="","",Txn!$C340)</f>
        <v>0</v>
      </c>
      <c r="C668" s="39">
        <f>IF(Txn!$B340="","","تراکنش بانکی")</f>
        <v>0</v>
      </c>
      <c r="D668" s="38">
        <f>IF(Txn!$B340="","",IF(IF(Txn!$U340="TRF",Txn!$Y340,Txn!$Z340)="","",IF(Txn!$U340="TRF",Txn!$Y340,Txn!$Z340)))</f>
        <v>0</v>
      </c>
      <c r="E668" s="39">
        <f>IF($D668="","",IFERROR(VLOOKUP($D668,AcctTbl,2,0),""))</f>
        <v>0</v>
      </c>
      <c r="F668" s="39">
        <f>IF($D668="","",IFERROR(VLOOKUP($D668,AcctTbl,3,0),""))</f>
        <v>0</v>
      </c>
      <c r="G668" s="39">
        <f>IF(Txn!$B340="","",Txn!$D340)</f>
        <v>0</v>
      </c>
      <c r="H668" s="38">
        <f>IF(Txn!$B340="","",Txn!$E340)</f>
        <v>0</v>
      </c>
      <c r="I668" s="40">
        <f>IF(Txn!$B340="",0,Txn!$Q340)</f>
        <v>0</v>
      </c>
      <c r="J668" s="40">
        <f>IF(Txn!$B340="",0,Txn!$R340)</f>
        <v>0</v>
      </c>
      <c r="K668" s="41">
        <f>IF($A668="","",IFERROR(VALUE(MID($A668,6,2)),""))</f>
        <v>0</v>
      </c>
      <c r="L668" s="39">
        <f>IF(Txn!$K340="","","طرف مقابل — "&amp;Txn!$K340)</f>
        <v>0</v>
      </c>
      <c r="N668" s="42">
        <f>IF($D668="",0,COUNTIF(BankAccts,$D668))</f>
        <v>0</v>
      </c>
    </row>
    <row r="669" spans="1:14">
      <c r="A669" s="38">
        <f>IF(Txn!$B341="","",Txn!$B341)</f>
        <v>0</v>
      </c>
      <c r="B669" s="38">
        <f>IF(Txn!$B341="","",Txn!$C341)</f>
        <v>0</v>
      </c>
      <c r="C669" s="39">
        <f>IF(Txn!$B341="","","تراکنش بانکی")</f>
        <v>0</v>
      </c>
      <c r="D669" s="38">
        <f>IF(Txn!$B341="","",IF(Txn!$X341="","",Txn!$X341))</f>
        <v>0</v>
      </c>
      <c r="E669" s="39">
        <f>IF($D669="","",IFERROR(VLOOKUP($D669,AcctTbl,2,0),""))</f>
        <v>0</v>
      </c>
      <c r="F669" s="39">
        <f>IF($D669="","",IFERROR(VLOOKUP($D669,AcctTbl,3,0),""))</f>
        <v>0</v>
      </c>
      <c r="G669" s="39">
        <f>IF(Txn!$B341="","",Txn!$D341)</f>
        <v>0</v>
      </c>
      <c r="H669" s="38">
        <f>IF(Txn!$B341="","",Txn!$E341)</f>
        <v>0</v>
      </c>
      <c r="I669" s="40">
        <f>IF(Txn!$B341="",0,Txn!$O341)</f>
        <v>0</v>
      </c>
      <c r="J669" s="40">
        <f>IF(Txn!$B341="",0,Txn!$P341)</f>
        <v>0</v>
      </c>
      <c r="K669" s="41">
        <f>IF($A669="","",IFERROR(VALUE(MID($A669,6,2)),""))</f>
        <v>0</v>
      </c>
      <c r="L669" s="39">
        <f>IF(Txn!$K341="","",Txn!$K341)</f>
        <v>0</v>
      </c>
      <c r="N669" s="42">
        <f>IF($D669="",0,COUNTIF(BankAccts,$D669))</f>
        <v>0</v>
      </c>
    </row>
    <row r="670" spans="1:14">
      <c r="A670" s="38">
        <f>IF(Txn!$B341="","",Txn!$B341)</f>
        <v>0</v>
      </c>
      <c r="B670" s="38">
        <f>IF(Txn!$B341="","",Txn!$C341)</f>
        <v>0</v>
      </c>
      <c r="C670" s="39">
        <f>IF(Txn!$B341="","","تراکنش بانکی")</f>
        <v>0</v>
      </c>
      <c r="D670" s="38">
        <f>IF(Txn!$B341="","",IF(IF(Txn!$U341="TRF",Txn!$Y341,Txn!$Z341)="","",IF(Txn!$U341="TRF",Txn!$Y341,Txn!$Z341)))</f>
        <v>0</v>
      </c>
      <c r="E670" s="39">
        <f>IF($D670="","",IFERROR(VLOOKUP($D670,AcctTbl,2,0),""))</f>
        <v>0</v>
      </c>
      <c r="F670" s="39">
        <f>IF($D670="","",IFERROR(VLOOKUP($D670,AcctTbl,3,0),""))</f>
        <v>0</v>
      </c>
      <c r="G670" s="39">
        <f>IF(Txn!$B341="","",Txn!$D341)</f>
        <v>0</v>
      </c>
      <c r="H670" s="38">
        <f>IF(Txn!$B341="","",Txn!$E341)</f>
        <v>0</v>
      </c>
      <c r="I670" s="40">
        <f>IF(Txn!$B341="",0,Txn!$Q341)</f>
        <v>0</v>
      </c>
      <c r="J670" s="40">
        <f>IF(Txn!$B341="",0,Txn!$R341)</f>
        <v>0</v>
      </c>
      <c r="K670" s="41">
        <f>IF($A670="","",IFERROR(VALUE(MID($A670,6,2)),""))</f>
        <v>0</v>
      </c>
      <c r="L670" s="39">
        <f>IF(Txn!$K341="","","طرف مقابل — "&amp;Txn!$K341)</f>
        <v>0</v>
      </c>
      <c r="N670" s="42">
        <f>IF($D670="",0,COUNTIF(BankAccts,$D670))</f>
        <v>0</v>
      </c>
    </row>
    <row r="671" spans="1:14">
      <c r="A671" s="38">
        <f>IF(Txn!$B342="","",Txn!$B342)</f>
        <v>0</v>
      </c>
      <c r="B671" s="38">
        <f>IF(Txn!$B342="","",Txn!$C342)</f>
        <v>0</v>
      </c>
      <c r="C671" s="39">
        <f>IF(Txn!$B342="","","تراکنش بانکی")</f>
        <v>0</v>
      </c>
      <c r="D671" s="38">
        <f>IF(Txn!$B342="","",IF(Txn!$X342="","",Txn!$X342))</f>
        <v>0</v>
      </c>
      <c r="E671" s="39">
        <f>IF($D671="","",IFERROR(VLOOKUP($D671,AcctTbl,2,0),""))</f>
        <v>0</v>
      </c>
      <c r="F671" s="39">
        <f>IF($D671="","",IFERROR(VLOOKUP($D671,AcctTbl,3,0),""))</f>
        <v>0</v>
      </c>
      <c r="G671" s="39">
        <f>IF(Txn!$B342="","",Txn!$D342)</f>
        <v>0</v>
      </c>
      <c r="H671" s="38">
        <f>IF(Txn!$B342="","",Txn!$E342)</f>
        <v>0</v>
      </c>
      <c r="I671" s="40">
        <f>IF(Txn!$B342="",0,Txn!$O342)</f>
        <v>0</v>
      </c>
      <c r="J671" s="40">
        <f>IF(Txn!$B342="",0,Txn!$P342)</f>
        <v>0</v>
      </c>
      <c r="K671" s="41">
        <f>IF($A671="","",IFERROR(VALUE(MID($A671,6,2)),""))</f>
        <v>0</v>
      </c>
      <c r="L671" s="39">
        <f>IF(Txn!$K342="","",Txn!$K342)</f>
        <v>0</v>
      </c>
      <c r="N671" s="42">
        <f>IF($D671="",0,COUNTIF(BankAccts,$D671))</f>
        <v>0</v>
      </c>
    </row>
    <row r="672" spans="1:14">
      <c r="A672" s="38">
        <f>IF(Txn!$B342="","",Txn!$B342)</f>
        <v>0</v>
      </c>
      <c r="B672" s="38">
        <f>IF(Txn!$B342="","",Txn!$C342)</f>
        <v>0</v>
      </c>
      <c r="C672" s="39">
        <f>IF(Txn!$B342="","","تراکنش بانکی")</f>
        <v>0</v>
      </c>
      <c r="D672" s="38">
        <f>IF(Txn!$B342="","",IF(IF(Txn!$U342="TRF",Txn!$Y342,Txn!$Z342)="","",IF(Txn!$U342="TRF",Txn!$Y342,Txn!$Z342)))</f>
        <v>0</v>
      </c>
      <c r="E672" s="39">
        <f>IF($D672="","",IFERROR(VLOOKUP($D672,AcctTbl,2,0),""))</f>
        <v>0</v>
      </c>
      <c r="F672" s="39">
        <f>IF($D672="","",IFERROR(VLOOKUP($D672,AcctTbl,3,0),""))</f>
        <v>0</v>
      </c>
      <c r="G672" s="39">
        <f>IF(Txn!$B342="","",Txn!$D342)</f>
        <v>0</v>
      </c>
      <c r="H672" s="38">
        <f>IF(Txn!$B342="","",Txn!$E342)</f>
        <v>0</v>
      </c>
      <c r="I672" s="40">
        <f>IF(Txn!$B342="",0,Txn!$Q342)</f>
        <v>0</v>
      </c>
      <c r="J672" s="40">
        <f>IF(Txn!$B342="",0,Txn!$R342)</f>
        <v>0</v>
      </c>
      <c r="K672" s="41">
        <f>IF($A672="","",IFERROR(VALUE(MID($A672,6,2)),""))</f>
        <v>0</v>
      </c>
      <c r="L672" s="39">
        <f>IF(Txn!$K342="","","طرف مقابل — "&amp;Txn!$K342)</f>
        <v>0</v>
      </c>
      <c r="N672" s="42">
        <f>IF($D672="",0,COUNTIF(BankAccts,$D672))</f>
        <v>0</v>
      </c>
    </row>
    <row r="673" spans="1:14">
      <c r="A673" s="38">
        <f>IF(Txn!$B343="","",Txn!$B343)</f>
        <v>0</v>
      </c>
      <c r="B673" s="38">
        <f>IF(Txn!$B343="","",Txn!$C343)</f>
        <v>0</v>
      </c>
      <c r="C673" s="39">
        <f>IF(Txn!$B343="","","تراکنش بانکی")</f>
        <v>0</v>
      </c>
      <c r="D673" s="38">
        <f>IF(Txn!$B343="","",IF(Txn!$X343="","",Txn!$X343))</f>
        <v>0</v>
      </c>
      <c r="E673" s="39">
        <f>IF($D673="","",IFERROR(VLOOKUP($D673,AcctTbl,2,0),""))</f>
        <v>0</v>
      </c>
      <c r="F673" s="39">
        <f>IF($D673="","",IFERROR(VLOOKUP($D673,AcctTbl,3,0),""))</f>
        <v>0</v>
      </c>
      <c r="G673" s="39">
        <f>IF(Txn!$B343="","",Txn!$D343)</f>
        <v>0</v>
      </c>
      <c r="H673" s="38">
        <f>IF(Txn!$B343="","",Txn!$E343)</f>
        <v>0</v>
      </c>
      <c r="I673" s="40">
        <f>IF(Txn!$B343="",0,Txn!$O343)</f>
        <v>0</v>
      </c>
      <c r="J673" s="40">
        <f>IF(Txn!$B343="",0,Txn!$P343)</f>
        <v>0</v>
      </c>
      <c r="K673" s="41">
        <f>IF($A673="","",IFERROR(VALUE(MID($A673,6,2)),""))</f>
        <v>0</v>
      </c>
      <c r="L673" s="39">
        <f>IF(Txn!$K343="","",Txn!$K343)</f>
        <v>0</v>
      </c>
      <c r="N673" s="42">
        <f>IF($D673="",0,COUNTIF(BankAccts,$D673))</f>
        <v>0</v>
      </c>
    </row>
    <row r="674" spans="1:14">
      <c r="A674" s="38">
        <f>IF(Txn!$B343="","",Txn!$B343)</f>
        <v>0</v>
      </c>
      <c r="B674" s="38">
        <f>IF(Txn!$B343="","",Txn!$C343)</f>
        <v>0</v>
      </c>
      <c r="C674" s="39">
        <f>IF(Txn!$B343="","","تراکنش بانکی")</f>
        <v>0</v>
      </c>
      <c r="D674" s="38">
        <f>IF(Txn!$B343="","",IF(IF(Txn!$U343="TRF",Txn!$Y343,Txn!$Z343)="","",IF(Txn!$U343="TRF",Txn!$Y343,Txn!$Z343)))</f>
        <v>0</v>
      </c>
      <c r="E674" s="39">
        <f>IF($D674="","",IFERROR(VLOOKUP($D674,AcctTbl,2,0),""))</f>
        <v>0</v>
      </c>
      <c r="F674" s="39">
        <f>IF($D674="","",IFERROR(VLOOKUP($D674,AcctTbl,3,0),""))</f>
        <v>0</v>
      </c>
      <c r="G674" s="39">
        <f>IF(Txn!$B343="","",Txn!$D343)</f>
        <v>0</v>
      </c>
      <c r="H674" s="38">
        <f>IF(Txn!$B343="","",Txn!$E343)</f>
        <v>0</v>
      </c>
      <c r="I674" s="40">
        <f>IF(Txn!$B343="",0,Txn!$Q343)</f>
        <v>0</v>
      </c>
      <c r="J674" s="40">
        <f>IF(Txn!$B343="",0,Txn!$R343)</f>
        <v>0</v>
      </c>
      <c r="K674" s="41">
        <f>IF($A674="","",IFERROR(VALUE(MID($A674,6,2)),""))</f>
        <v>0</v>
      </c>
      <c r="L674" s="39">
        <f>IF(Txn!$K343="","","طرف مقابل — "&amp;Txn!$K343)</f>
        <v>0</v>
      </c>
      <c r="N674" s="42">
        <f>IF($D674="",0,COUNTIF(BankAccts,$D674))</f>
        <v>0</v>
      </c>
    </row>
    <row r="675" spans="1:14">
      <c r="A675" s="38">
        <f>IF(Txn!$B344="","",Txn!$B344)</f>
        <v>0</v>
      </c>
      <c r="B675" s="38">
        <f>IF(Txn!$B344="","",Txn!$C344)</f>
        <v>0</v>
      </c>
      <c r="C675" s="39">
        <f>IF(Txn!$B344="","","تراکنش بانکی")</f>
        <v>0</v>
      </c>
      <c r="D675" s="38">
        <f>IF(Txn!$B344="","",IF(Txn!$X344="","",Txn!$X344))</f>
        <v>0</v>
      </c>
      <c r="E675" s="39">
        <f>IF($D675="","",IFERROR(VLOOKUP($D675,AcctTbl,2,0),""))</f>
        <v>0</v>
      </c>
      <c r="F675" s="39">
        <f>IF($D675="","",IFERROR(VLOOKUP($D675,AcctTbl,3,0),""))</f>
        <v>0</v>
      </c>
      <c r="G675" s="39">
        <f>IF(Txn!$B344="","",Txn!$D344)</f>
        <v>0</v>
      </c>
      <c r="H675" s="38">
        <f>IF(Txn!$B344="","",Txn!$E344)</f>
        <v>0</v>
      </c>
      <c r="I675" s="40">
        <f>IF(Txn!$B344="",0,Txn!$O344)</f>
        <v>0</v>
      </c>
      <c r="J675" s="40">
        <f>IF(Txn!$B344="",0,Txn!$P344)</f>
        <v>0</v>
      </c>
      <c r="K675" s="41">
        <f>IF($A675="","",IFERROR(VALUE(MID($A675,6,2)),""))</f>
        <v>0</v>
      </c>
      <c r="L675" s="39">
        <f>IF(Txn!$K344="","",Txn!$K344)</f>
        <v>0</v>
      </c>
      <c r="N675" s="42">
        <f>IF($D675="",0,COUNTIF(BankAccts,$D675))</f>
        <v>0</v>
      </c>
    </row>
    <row r="676" spans="1:14">
      <c r="A676" s="38">
        <f>IF(Txn!$B344="","",Txn!$B344)</f>
        <v>0</v>
      </c>
      <c r="B676" s="38">
        <f>IF(Txn!$B344="","",Txn!$C344)</f>
        <v>0</v>
      </c>
      <c r="C676" s="39">
        <f>IF(Txn!$B344="","","تراکنش بانکی")</f>
        <v>0</v>
      </c>
      <c r="D676" s="38">
        <f>IF(Txn!$B344="","",IF(IF(Txn!$U344="TRF",Txn!$Y344,Txn!$Z344)="","",IF(Txn!$U344="TRF",Txn!$Y344,Txn!$Z344)))</f>
        <v>0</v>
      </c>
      <c r="E676" s="39">
        <f>IF($D676="","",IFERROR(VLOOKUP($D676,AcctTbl,2,0),""))</f>
        <v>0</v>
      </c>
      <c r="F676" s="39">
        <f>IF($D676="","",IFERROR(VLOOKUP($D676,AcctTbl,3,0),""))</f>
        <v>0</v>
      </c>
      <c r="G676" s="39">
        <f>IF(Txn!$B344="","",Txn!$D344)</f>
        <v>0</v>
      </c>
      <c r="H676" s="38">
        <f>IF(Txn!$B344="","",Txn!$E344)</f>
        <v>0</v>
      </c>
      <c r="I676" s="40">
        <f>IF(Txn!$B344="",0,Txn!$Q344)</f>
        <v>0</v>
      </c>
      <c r="J676" s="40">
        <f>IF(Txn!$B344="",0,Txn!$R344)</f>
        <v>0</v>
      </c>
      <c r="K676" s="41">
        <f>IF($A676="","",IFERROR(VALUE(MID($A676,6,2)),""))</f>
        <v>0</v>
      </c>
      <c r="L676" s="39">
        <f>IF(Txn!$K344="","","طرف مقابل — "&amp;Txn!$K344)</f>
        <v>0</v>
      </c>
      <c r="N676" s="42">
        <f>IF($D676="",0,COUNTIF(BankAccts,$D676))</f>
        <v>0</v>
      </c>
    </row>
    <row r="677" spans="1:14">
      <c r="A677" s="38">
        <f>IF(Txn!$B345="","",Txn!$B345)</f>
        <v>0</v>
      </c>
      <c r="B677" s="38">
        <f>IF(Txn!$B345="","",Txn!$C345)</f>
        <v>0</v>
      </c>
      <c r="C677" s="39">
        <f>IF(Txn!$B345="","","تراکنش بانکی")</f>
        <v>0</v>
      </c>
      <c r="D677" s="38">
        <f>IF(Txn!$B345="","",IF(Txn!$X345="","",Txn!$X345))</f>
        <v>0</v>
      </c>
      <c r="E677" s="39">
        <f>IF($D677="","",IFERROR(VLOOKUP($D677,AcctTbl,2,0),""))</f>
        <v>0</v>
      </c>
      <c r="F677" s="39">
        <f>IF($D677="","",IFERROR(VLOOKUP($D677,AcctTbl,3,0),""))</f>
        <v>0</v>
      </c>
      <c r="G677" s="39">
        <f>IF(Txn!$B345="","",Txn!$D345)</f>
        <v>0</v>
      </c>
      <c r="H677" s="38">
        <f>IF(Txn!$B345="","",Txn!$E345)</f>
        <v>0</v>
      </c>
      <c r="I677" s="40">
        <f>IF(Txn!$B345="",0,Txn!$O345)</f>
        <v>0</v>
      </c>
      <c r="J677" s="40">
        <f>IF(Txn!$B345="",0,Txn!$P345)</f>
        <v>0</v>
      </c>
      <c r="K677" s="41">
        <f>IF($A677="","",IFERROR(VALUE(MID($A677,6,2)),""))</f>
        <v>0</v>
      </c>
      <c r="L677" s="39">
        <f>IF(Txn!$K345="","",Txn!$K345)</f>
        <v>0</v>
      </c>
      <c r="N677" s="42">
        <f>IF($D677="",0,COUNTIF(BankAccts,$D677))</f>
        <v>0</v>
      </c>
    </row>
    <row r="678" spans="1:14">
      <c r="A678" s="38">
        <f>IF(Txn!$B345="","",Txn!$B345)</f>
        <v>0</v>
      </c>
      <c r="B678" s="38">
        <f>IF(Txn!$B345="","",Txn!$C345)</f>
        <v>0</v>
      </c>
      <c r="C678" s="39">
        <f>IF(Txn!$B345="","","تراکنش بانکی")</f>
        <v>0</v>
      </c>
      <c r="D678" s="38">
        <f>IF(Txn!$B345="","",IF(IF(Txn!$U345="TRF",Txn!$Y345,Txn!$Z345)="","",IF(Txn!$U345="TRF",Txn!$Y345,Txn!$Z345)))</f>
        <v>0</v>
      </c>
      <c r="E678" s="39">
        <f>IF($D678="","",IFERROR(VLOOKUP($D678,AcctTbl,2,0),""))</f>
        <v>0</v>
      </c>
      <c r="F678" s="39">
        <f>IF($D678="","",IFERROR(VLOOKUP($D678,AcctTbl,3,0),""))</f>
        <v>0</v>
      </c>
      <c r="G678" s="39">
        <f>IF(Txn!$B345="","",Txn!$D345)</f>
        <v>0</v>
      </c>
      <c r="H678" s="38">
        <f>IF(Txn!$B345="","",Txn!$E345)</f>
        <v>0</v>
      </c>
      <c r="I678" s="40">
        <f>IF(Txn!$B345="",0,Txn!$Q345)</f>
        <v>0</v>
      </c>
      <c r="J678" s="40">
        <f>IF(Txn!$B345="",0,Txn!$R345)</f>
        <v>0</v>
      </c>
      <c r="K678" s="41">
        <f>IF($A678="","",IFERROR(VALUE(MID($A678,6,2)),""))</f>
        <v>0</v>
      </c>
      <c r="L678" s="39">
        <f>IF(Txn!$K345="","","طرف مقابل — "&amp;Txn!$K345)</f>
        <v>0</v>
      </c>
      <c r="N678" s="42">
        <f>IF($D678="",0,COUNTIF(BankAccts,$D678))</f>
        <v>0</v>
      </c>
    </row>
    <row r="679" spans="1:14">
      <c r="A679" s="38">
        <f>IF(Txn!$B346="","",Txn!$B346)</f>
        <v>0</v>
      </c>
      <c r="B679" s="38">
        <f>IF(Txn!$B346="","",Txn!$C346)</f>
        <v>0</v>
      </c>
      <c r="C679" s="39">
        <f>IF(Txn!$B346="","","تراکنش بانکی")</f>
        <v>0</v>
      </c>
      <c r="D679" s="38">
        <f>IF(Txn!$B346="","",IF(Txn!$X346="","",Txn!$X346))</f>
        <v>0</v>
      </c>
      <c r="E679" s="39">
        <f>IF($D679="","",IFERROR(VLOOKUP($D679,AcctTbl,2,0),""))</f>
        <v>0</v>
      </c>
      <c r="F679" s="39">
        <f>IF($D679="","",IFERROR(VLOOKUP($D679,AcctTbl,3,0),""))</f>
        <v>0</v>
      </c>
      <c r="G679" s="39">
        <f>IF(Txn!$B346="","",Txn!$D346)</f>
        <v>0</v>
      </c>
      <c r="H679" s="38">
        <f>IF(Txn!$B346="","",Txn!$E346)</f>
        <v>0</v>
      </c>
      <c r="I679" s="40">
        <f>IF(Txn!$B346="",0,Txn!$O346)</f>
        <v>0</v>
      </c>
      <c r="J679" s="40">
        <f>IF(Txn!$B346="",0,Txn!$P346)</f>
        <v>0</v>
      </c>
      <c r="K679" s="41">
        <f>IF($A679="","",IFERROR(VALUE(MID($A679,6,2)),""))</f>
        <v>0</v>
      </c>
      <c r="L679" s="39">
        <f>IF(Txn!$K346="","",Txn!$K346)</f>
        <v>0</v>
      </c>
      <c r="N679" s="42">
        <f>IF($D679="",0,COUNTIF(BankAccts,$D679))</f>
        <v>0</v>
      </c>
    </row>
    <row r="680" spans="1:14">
      <c r="A680" s="38">
        <f>IF(Txn!$B346="","",Txn!$B346)</f>
        <v>0</v>
      </c>
      <c r="B680" s="38">
        <f>IF(Txn!$B346="","",Txn!$C346)</f>
        <v>0</v>
      </c>
      <c r="C680" s="39">
        <f>IF(Txn!$B346="","","تراکنش بانکی")</f>
        <v>0</v>
      </c>
      <c r="D680" s="38">
        <f>IF(Txn!$B346="","",IF(IF(Txn!$U346="TRF",Txn!$Y346,Txn!$Z346)="","",IF(Txn!$U346="TRF",Txn!$Y346,Txn!$Z346)))</f>
        <v>0</v>
      </c>
      <c r="E680" s="39">
        <f>IF($D680="","",IFERROR(VLOOKUP($D680,AcctTbl,2,0),""))</f>
        <v>0</v>
      </c>
      <c r="F680" s="39">
        <f>IF($D680="","",IFERROR(VLOOKUP($D680,AcctTbl,3,0),""))</f>
        <v>0</v>
      </c>
      <c r="G680" s="39">
        <f>IF(Txn!$B346="","",Txn!$D346)</f>
        <v>0</v>
      </c>
      <c r="H680" s="38">
        <f>IF(Txn!$B346="","",Txn!$E346)</f>
        <v>0</v>
      </c>
      <c r="I680" s="40">
        <f>IF(Txn!$B346="",0,Txn!$Q346)</f>
        <v>0</v>
      </c>
      <c r="J680" s="40">
        <f>IF(Txn!$B346="",0,Txn!$R346)</f>
        <v>0</v>
      </c>
      <c r="K680" s="41">
        <f>IF($A680="","",IFERROR(VALUE(MID($A680,6,2)),""))</f>
        <v>0</v>
      </c>
      <c r="L680" s="39">
        <f>IF(Txn!$K346="","","طرف مقابل — "&amp;Txn!$K346)</f>
        <v>0</v>
      </c>
      <c r="N680" s="42">
        <f>IF($D680="",0,COUNTIF(BankAccts,$D680))</f>
        <v>0</v>
      </c>
    </row>
    <row r="681" spans="1:14">
      <c r="A681" s="38">
        <f>IF(Txn!$B347="","",Txn!$B347)</f>
        <v>0</v>
      </c>
      <c r="B681" s="38">
        <f>IF(Txn!$B347="","",Txn!$C347)</f>
        <v>0</v>
      </c>
      <c r="C681" s="39">
        <f>IF(Txn!$B347="","","تراکنش بانکی")</f>
        <v>0</v>
      </c>
      <c r="D681" s="38">
        <f>IF(Txn!$B347="","",IF(Txn!$X347="","",Txn!$X347))</f>
        <v>0</v>
      </c>
      <c r="E681" s="39">
        <f>IF($D681="","",IFERROR(VLOOKUP($D681,AcctTbl,2,0),""))</f>
        <v>0</v>
      </c>
      <c r="F681" s="39">
        <f>IF($D681="","",IFERROR(VLOOKUP($D681,AcctTbl,3,0),""))</f>
        <v>0</v>
      </c>
      <c r="G681" s="39">
        <f>IF(Txn!$B347="","",Txn!$D347)</f>
        <v>0</v>
      </c>
      <c r="H681" s="38">
        <f>IF(Txn!$B347="","",Txn!$E347)</f>
        <v>0</v>
      </c>
      <c r="I681" s="40">
        <f>IF(Txn!$B347="",0,Txn!$O347)</f>
        <v>0</v>
      </c>
      <c r="J681" s="40">
        <f>IF(Txn!$B347="",0,Txn!$P347)</f>
        <v>0</v>
      </c>
      <c r="K681" s="41">
        <f>IF($A681="","",IFERROR(VALUE(MID($A681,6,2)),""))</f>
        <v>0</v>
      </c>
      <c r="L681" s="39">
        <f>IF(Txn!$K347="","",Txn!$K347)</f>
        <v>0</v>
      </c>
      <c r="N681" s="42">
        <f>IF($D681="",0,COUNTIF(BankAccts,$D681))</f>
        <v>0</v>
      </c>
    </row>
    <row r="682" spans="1:14">
      <c r="A682" s="38">
        <f>IF(Txn!$B347="","",Txn!$B347)</f>
        <v>0</v>
      </c>
      <c r="B682" s="38">
        <f>IF(Txn!$B347="","",Txn!$C347)</f>
        <v>0</v>
      </c>
      <c r="C682" s="39">
        <f>IF(Txn!$B347="","","تراکنش بانکی")</f>
        <v>0</v>
      </c>
      <c r="D682" s="38">
        <f>IF(Txn!$B347="","",IF(IF(Txn!$U347="TRF",Txn!$Y347,Txn!$Z347)="","",IF(Txn!$U347="TRF",Txn!$Y347,Txn!$Z347)))</f>
        <v>0</v>
      </c>
      <c r="E682" s="39">
        <f>IF($D682="","",IFERROR(VLOOKUP($D682,AcctTbl,2,0),""))</f>
        <v>0</v>
      </c>
      <c r="F682" s="39">
        <f>IF($D682="","",IFERROR(VLOOKUP($D682,AcctTbl,3,0),""))</f>
        <v>0</v>
      </c>
      <c r="G682" s="39">
        <f>IF(Txn!$B347="","",Txn!$D347)</f>
        <v>0</v>
      </c>
      <c r="H682" s="38">
        <f>IF(Txn!$B347="","",Txn!$E347)</f>
        <v>0</v>
      </c>
      <c r="I682" s="40">
        <f>IF(Txn!$B347="",0,Txn!$Q347)</f>
        <v>0</v>
      </c>
      <c r="J682" s="40">
        <f>IF(Txn!$B347="",0,Txn!$R347)</f>
        <v>0</v>
      </c>
      <c r="K682" s="41">
        <f>IF($A682="","",IFERROR(VALUE(MID($A682,6,2)),""))</f>
        <v>0</v>
      </c>
      <c r="L682" s="39">
        <f>IF(Txn!$K347="","","طرف مقابل — "&amp;Txn!$K347)</f>
        <v>0</v>
      </c>
      <c r="N682" s="42">
        <f>IF($D682="",0,COUNTIF(BankAccts,$D682))</f>
        <v>0</v>
      </c>
    </row>
    <row r="683" spans="1:14">
      <c r="A683" s="38">
        <f>IF(Txn!$B348="","",Txn!$B348)</f>
        <v>0</v>
      </c>
      <c r="B683" s="38">
        <f>IF(Txn!$B348="","",Txn!$C348)</f>
        <v>0</v>
      </c>
      <c r="C683" s="39">
        <f>IF(Txn!$B348="","","تراکنش بانکی")</f>
        <v>0</v>
      </c>
      <c r="D683" s="38">
        <f>IF(Txn!$B348="","",IF(Txn!$X348="","",Txn!$X348))</f>
        <v>0</v>
      </c>
      <c r="E683" s="39">
        <f>IF($D683="","",IFERROR(VLOOKUP($D683,AcctTbl,2,0),""))</f>
        <v>0</v>
      </c>
      <c r="F683" s="39">
        <f>IF($D683="","",IFERROR(VLOOKUP($D683,AcctTbl,3,0),""))</f>
        <v>0</v>
      </c>
      <c r="G683" s="39">
        <f>IF(Txn!$B348="","",Txn!$D348)</f>
        <v>0</v>
      </c>
      <c r="H683" s="38">
        <f>IF(Txn!$B348="","",Txn!$E348)</f>
        <v>0</v>
      </c>
      <c r="I683" s="40">
        <f>IF(Txn!$B348="",0,Txn!$O348)</f>
        <v>0</v>
      </c>
      <c r="J683" s="40">
        <f>IF(Txn!$B348="",0,Txn!$P348)</f>
        <v>0</v>
      </c>
      <c r="K683" s="41">
        <f>IF($A683="","",IFERROR(VALUE(MID($A683,6,2)),""))</f>
        <v>0</v>
      </c>
      <c r="L683" s="39">
        <f>IF(Txn!$K348="","",Txn!$K348)</f>
        <v>0</v>
      </c>
      <c r="N683" s="42">
        <f>IF($D683="",0,COUNTIF(BankAccts,$D683))</f>
        <v>0</v>
      </c>
    </row>
    <row r="684" spans="1:14">
      <c r="A684" s="38">
        <f>IF(Txn!$B348="","",Txn!$B348)</f>
        <v>0</v>
      </c>
      <c r="B684" s="38">
        <f>IF(Txn!$B348="","",Txn!$C348)</f>
        <v>0</v>
      </c>
      <c r="C684" s="39">
        <f>IF(Txn!$B348="","","تراکنش بانکی")</f>
        <v>0</v>
      </c>
      <c r="D684" s="38">
        <f>IF(Txn!$B348="","",IF(IF(Txn!$U348="TRF",Txn!$Y348,Txn!$Z348)="","",IF(Txn!$U348="TRF",Txn!$Y348,Txn!$Z348)))</f>
        <v>0</v>
      </c>
      <c r="E684" s="39">
        <f>IF($D684="","",IFERROR(VLOOKUP($D684,AcctTbl,2,0),""))</f>
        <v>0</v>
      </c>
      <c r="F684" s="39">
        <f>IF($D684="","",IFERROR(VLOOKUP($D684,AcctTbl,3,0),""))</f>
        <v>0</v>
      </c>
      <c r="G684" s="39">
        <f>IF(Txn!$B348="","",Txn!$D348)</f>
        <v>0</v>
      </c>
      <c r="H684" s="38">
        <f>IF(Txn!$B348="","",Txn!$E348)</f>
        <v>0</v>
      </c>
      <c r="I684" s="40">
        <f>IF(Txn!$B348="",0,Txn!$Q348)</f>
        <v>0</v>
      </c>
      <c r="J684" s="40">
        <f>IF(Txn!$B348="",0,Txn!$R348)</f>
        <v>0</v>
      </c>
      <c r="K684" s="41">
        <f>IF($A684="","",IFERROR(VALUE(MID($A684,6,2)),""))</f>
        <v>0</v>
      </c>
      <c r="L684" s="39">
        <f>IF(Txn!$K348="","","طرف مقابل — "&amp;Txn!$K348)</f>
        <v>0</v>
      </c>
      <c r="N684" s="42">
        <f>IF($D684="",0,COUNTIF(BankAccts,$D684))</f>
        <v>0</v>
      </c>
    </row>
    <row r="685" spans="1:14">
      <c r="A685" s="38">
        <f>IF(Txn!$B349="","",Txn!$B349)</f>
        <v>0</v>
      </c>
      <c r="B685" s="38">
        <f>IF(Txn!$B349="","",Txn!$C349)</f>
        <v>0</v>
      </c>
      <c r="C685" s="39">
        <f>IF(Txn!$B349="","","تراکنش بانکی")</f>
        <v>0</v>
      </c>
      <c r="D685" s="38">
        <f>IF(Txn!$B349="","",IF(Txn!$X349="","",Txn!$X349))</f>
        <v>0</v>
      </c>
      <c r="E685" s="39">
        <f>IF($D685="","",IFERROR(VLOOKUP($D685,AcctTbl,2,0),""))</f>
        <v>0</v>
      </c>
      <c r="F685" s="39">
        <f>IF($D685="","",IFERROR(VLOOKUP($D685,AcctTbl,3,0),""))</f>
        <v>0</v>
      </c>
      <c r="G685" s="39">
        <f>IF(Txn!$B349="","",Txn!$D349)</f>
        <v>0</v>
      </c>
      <c r="H685" s="38">
        <f>IF(Txn!$B349="","",Txn!$E349)</f>
        <v>0</v>
      </c>
      <c r="I685" s="40">
        <f>IF(Txn!$B349="",0,Txn!$O349)</f>
        <v>0</v>
      </c>
      <c r="J685" s="40">
        <f>IF(Txn!$B349="",0,Txn!$P349)</f>
        <v>0</v>
      </c>
      <c r="K685" s="41">
        <f>IF($A685="","",IFERROR(VALUE(MID($A685,6,2)),""))</f>
        <v>0</v>
      </c>
      <c r="L685" s="39">
        <f>IF(Txn!$K349="","",Txn!$K349)</f>
        <v>0</v>
      </c>
      <c r="N685" s="42">
        <f>IF($D685="",0,COUNTIF(BankAccts,$D685))</f>
        <v>0</v>
      </c>
    </row>
    <row r="686" spans="1:14">
      <c r="A686" s="38">
        <f>IF(Txn!$B349="","",Txn!$B349)</f>
        <v>0</v>
      </c>
      <c r="B686" s="38">
        <f>IF(Txn!$B349="","",Txn!$C349)</f>
        <v>0</v>
      </c>
      <c r="C686" s="39">
        <f>IF(Txn!$B349="","","تراکنش بانکی")</f>
        <v>0</v>
      </c>
      <c r="D686" s="38">
        <f>IF(Txn!$B349="","",IF(IF(Txn!$U349="TRF",Txn!$Y349,Txn!$Z349)="","",IF(Txn!$U349="TRF",Txn!$Y349,Txn!$Z349)))</f>
        <v>0</v>
      </c>
      <c r="E686" s="39">
        <f>IF($D686="","",IFERROR(VLOOKUP($D686,AcctTbl,2,0),""))</f>
        <v>0</v>
      </c>
      <c r="F686" s="39">
        <f>IF($D686="","",IFERROR(VLOOKUP($D686,AcctTbl,3,0),""))</f>
        <v>0</v>
      </c>
      <c r="G686" s="39">
        <f>IF(Txn!$B349="","",Txn!$D349)</f>
        <v>0</v>
      </c>
      <c r="H686" s="38">
        <f>IF(Txn!$B349="","",Txn!$E349)</f>
        <v>0</v>
      </c>
      <c r="I686" s="40">
        <f>IF(Txn!$B349="",0,Txn!$Q349)</f>
        <v>0</v>
      </c>
      <c r="J686" s="40">
        <f>IF(Txn!$B349="",0,Txn!$R349)</f>
        <v>0</v>
      </c>
      <c r="K686" s="41">
        <f>IF($A686="","",IFERROR(VALUE(MID($A686,6,2)),""))</f>
        <v>0</v>
      </c>
      <c r="L686" s="39">
        <f>IF(Txn!$K349="","","طرف مقابل — "&amp;Txn!$K349)</f>
        <v>0</v>
      </c>
      <c r="N686" s="42">
        <f>IF($D686="",0,COUNTIF(BankAccts,$D686))</f>
        <v>0</v>
      </c>
    </row>
    <row r="687" spans="1:14">
      <c r="A687" s="38">
        <f>IF(Txn!$B350="","",Txn!$B350)</f>
        <v>0</v>
      </c>
      <c r="B687" s="38">
        <f>IF(Txn!$B350="","",Txn!$C350)</f>
        <v>0</v>
      </c>
      <c r="C687" s="39">
        <f>IF(Txn!$B350="","","تراکنش بانکی")</f>
        <v>0</v>
      </c>
      <c r="D687" s="38">
        <f>IF(Txn!$B350="","",IF(Txn!$X350="","",Txn!$X350))</f>
        <v>0</v>
      </c>
      <c r="E687" s="39">
        <f>IF($D687="","",IFERROR(VLOOKUP($D687,AcctTbl,2,0),""))</f>
        <v>0</v>
      </c>
      <c r="F687" s="39">
        <f>IF($D687="","",IFERROR(VLOOKUP($D687,AcctTbl,3,0),""))</f>
        <v>0</v>
      </c>
      <c r="G687" s="39">
        <f>IF(Txn!$B350="","",Txn!$D350)</f>
        <v>0</v>
      </c>
      <c r="H687" s="38">
        <f>IF(Txn!$B350="","",Txn!$E350)</f>
        <v>0</v>
      </c>
      <c r="I687" s="40">
        <f>IF(Txn!$B350="",0,Txn!$O350)</f>
        <v>0</v>
      </c>
      <c r="J687" s="40">
        <f>IF(Txn!$B350="",0,Txn!$P350)</f>
        <v>0</v>
      </c>
      <c r="K687" s="41">
        <f>IF($A687="","",IFERROR(VALUE(MID($A687,6,2)),""))</f>
        <v>0</v>
      </c>
      <c r="L687" s="39">
        <f>IF(Txn!$K350="","",Txn!$K350)</f>
        <v>0</v>
      </c>
      <c r="N687" s="42">
        <f>IF($D687="",0,COUNTIF(BankAccts,$D687))</f>
        <v>0</v>
      </c>
    </row>
    <row r="688" spans="1:14">
      <c r="A688" s="38">
        <f>IF(Txn!$B350="","",Txn!$B350)</f>
        <v>0</v>
      </c>
      <c r="B688" s="38">
        <f>IF(Txn!$B350="","",Txn!$C350)</f>
        <v>0</v>
      </c>
      <c r="C688" s="39">
        <f>IF(Txn!$B350="","","تراکنش بانکی")</f>
        <v>0</v>
      </c>
      <c r="D688" s="38">
        <f>IF(Txn!$B350="","",IF(IF(Txn!$U350="TRF",Txn!$Y350,Txn!$Z350)="","",IF(Txn!$U350="TRF",Txn!$Y350,Txn!$Z350)))</f>
        <v>0</v>
      </c>
      <c r="E688" s="39">
        <f>IF($D688="","",IFERROR(VLOOKUP($D688,AcctTbl,2,0),""))</f>
        <v>0</v>
      </c>
      <c r="F688" s="39">
        <f>IF($D688="","",IFERROR(VLOOKUP($D688,AcctTbl,3,0),""))</f>
        <v>0</v>
      </c>
      <c r="G688" s="39">
        <f>IF(Txn!$B350="","",Txn!$D350)</f>
        <v>0</v>
      </c>
      <c r="H688" s="38">
        <f>IF(Txn!$B350="","",Txn!$E350)</f>
        <v>0</v>
      </c>
      <c r="I688" s="40">
        <f>IF(Txn!$B350="",0,Txn!$Q350)</f>
        <v>0</v>
      </c>
      <c r="J688" s="40">
        <f>IF(Txn!$B350="",0,Txn!$R350)</f>
        <v>0</v>
      </c>
      <c r="K688" s="41">
        <f>IF($A688="","",IFERROR(VALUE(MID($A688,6,2)),""))</f>
        <v>0</v>
      </c>
      <c r="L688" s="39">
        <f>IF(Txn!$K350="","","طرف مقابل — "&amp;Txn!$K350)</f>
        <v>0</v>
      </c>
      <c r="N688" s="42">
        <f>IF($D688="",0,COUNTIF(BankAccts,$D688))</f>
        <v>0</v>
      </c>
    </row>
    <row r="689" spans="1:14">
      <c r="A689" s="38">
        <f>IF(Txn!$B351="","",Txn!$B351)</f>
        <v>0</v>
      </c>
      <c r="B689" s="38">
        <f>IF(Txn!$B351="","",Txn!$C351)</f>
        <v>0</v>
      </c>
      <c r="C689" s="39">
        <f>IF(Txn!$B351="","","تراکنش بانکی")</f>
        <v>0</v>
      </c>
      <c r="D689" s="38">
        <f>IF(Txn!$B351="","",IF(Txn!$X351="","",Txn!$X351))</f>
        <v>0</v>
      </c>
      <c r="E689" s="39">
        <f>IF($D689="","",IFERROR(VLOOKUP($D689,AcctTbl,2,0),""))</f>
        <v>0</v>
      </c>
      <c r="F689" s="39">
        <f>IF($D689="","",IFERROR(VLOOKUP($D689,AcctTbl,3,0),""))</f>
        <v>0</v>
      </c>
      <c r="G689" s="39">
        <f>IF(Txn!$B351="","",Txn!$D351)</f>
        <v>0</v>
      </c>
      <c r="H689" s="38">
        <f>IF(Txn!$B351="","",Txn!$E351)</f>
        <v>0</v>
      </c>
      <c r="I689" s="40">
        <f>IF(Txn!$B351="",0,Txn!$O351)</f>
        <v>0</v>
      </c>
      <c r="J689" s="40">
        <f>IF(Txn!$B351="",0,Txn!$P351)</f>
        <v>0</v>
      </c>
      <c r="K689" s="41">
        <f>IF($A689="","",IFERROR(VALUE(MID($A689,6,2)),""))</f>
        <v>0</v>
      </c>
      <c r="L689" s="39">
        <f>IF(Txn!$K351="","",Txn!$K351)</f>
        <v>0</v>
      </c>
      <c r="N689" s="42">
        <f>IF($D689="",0,COUNTIF(BankAccts,$D689))</f>
        <v>0</v>
      </c>
    </row>
    <row r="690" spans="1:14">
      <c r="A690" s="38">
        <f>IF(Txn!$B351="","",Txn!$B351)</f>
        <v>0</v>
      </c>
      <c r="B690" s="38">
        <f>IF(Txn!$B351="","",Txn!$C351)</f>
        <v>0</v>
      </c>
      <c r="C690" s="39">
        <f>IF(Txn!$B351="","","تراکنش بانکی")</f>
        <v>0</v>
      </c>
      <c r="D690" s="38">
        <f>IF(Txn!$B351="","",IF(IF(Txn!$U351="TRF",Txn!$Y351,Txn!$Z351)="","",IF(Txn!$U351="TRF",Txn!$Y351,Txn!$Z351)))</f>
        <v>0</v>
      </c>
      <c r="E690" s="39">
        <f>IF($D690="","",IFERROR(VLOOKUP($D690,AcctTbl,2,0),""))</f>
        <v>0</v>
      </c>
      <c r="F690" s="39">
        <f>IF($D690="","",IFERROR(VLOOKUP($D690,AcctTbl,3,0),""))</f>
        <v>0</v>
      </c>
      <c r="G690" s="39">
        <f>IF(Txn!$B351="","",Txn!$D351)</f>
        <v>0</v>
      </c>
      <c r="H690" s="38">
        <f>IF(Txn!$B351="","",Txn!$E351)</f>
        <v>0</v>
      </c>
      <c r="I690" s="40">
        <f>IF(Txn!$B351="",0,Txn!$Q351)</f>
        <v>0</v>
      </c>
      <c r="J690" s="40">
        <f>IF(Txn!$B351="",0,Txn!$R351)</f>
        <v>0</v>
      </c>
      <c r="K690" s="41">
        <f>IF($A690="","",IFERROR(VALUE(MID($A690,6,2)),""))</f>
        <v>0</v>
      </c>
      <c r="L690" s="39">
        <f>IF(Txn!$K351="","","طرف مقابل — "&amp;Txn!$K351)</f>
        <v>0</v>
      </c>
      <c r="N690" s="42">
        <f>IF($D690="",0,COUNTIF(BankAccts,$D690))</f>
        <v>0</v>
      </c>
    </row>
    <row r="691" spans="1:14">
      <c r="A691" s="38">
        <f>IF(Txn!$B352="","",Txn!$B352)</f>
        <v>0</v>
      </c>
      <c r="B691" s="38">
        <f>IF(Txn!$B352="","",Txn!$C352)</f>
        <v>0</v>
      </c>
      <c r="C691" s="39">
        <f>IF(Txn!$B352="","","تراکنش بانکی")</f>
        <v>0</v>
      </c>
      <c r="D691" s="38">
        <f>IF(Txn!$B352="","",IF(Txn!$X352="","",Txn!$X352))</f>
        <v>0</v>
      </c>
      <c r="E691" s="39">
        <f>IF($D691="","",IFERROR(VLOOKUP($D691,AcctTbl,2,0),""))</f>
        <v>0</v>
      </c>
      <c r="F691" s="39">
        <f>IF($D691="","",IFERROR(VLOOKUP($D691,AcctTbl,3,0),""))</f>
        <v>0</v>
      </c>
      <c r="G691" s="39">
        <f>IF(Txn!$B352="","",Txn!$D352)</f>
        <v>0</v>
      </c>
      <c r="H691" s="38">
        <f>IF(Txn!$B352="","",Txn!$E352)</f>
        <v>0</v>
      </c>
      <c r="I691" s="40">
        <f>IF(Txn!$B352="",0,Txn!$O352)</f>
        <v>0</v>
      </c>
      <c r="J691" s="40">
        <f>IF(Txn!$B352="",0,Txn!$P352)</f>
        <v>0</v>
      </c>
      <c r="K691" s="41">
        <f>IF($A691="","",IFERROR(VALUE(MID($A691,6,2)),""))</f>
        <v>0</v>
      </c>
      <c r="L691" s="39">
        <f>IF(Txn!$K352="","",Txn!$K352)</f>
        <v>0</v>
      </c>
      <c r="N691" s="42">
        <f>IF($D691="",0,COUNTIF(BankAccts,$D691))</f>
        <v>0</v>
      </c>
    </row>
    <row r="692" spans="1:14">
      <c r="A692" s="38">
        <f>IF(Txn!$B352="","",Txn!$B352)</f>
        <v>0</v>
      </c>
      <c r="B692" s="38">
        <f>IF(Txn!$B352="","",Txn!$C352)</f>
        <v>0</v>
      </c>
      <c r="C692" s="39">
        <f>IF(Txn!$B352="","","تراکنش بانکی")</f>
        <v>0</v>
      </c>
      <c r="D692" s="38">
        <f>IF(Txn!$B352="","",IF(IF(Txn!$U352="TRF",Txn!$Y352,Txn!$Z352)="","",IF(Txn!$U352="TRF",Txn!$Y352,Txn!$Z352)))</f>
        <v>0</v>
      </c>
      <c r="E692" s="39">
        <f>IF($D692="","",IFERROR(VLOOKUP($D692,AcctTbl,2,0),""))</f>
        <v>0</v>
      </c>
      <c r="F692" s="39">
        <f>IF($D692="","",IFERROR(VLOOKUP($D692,AcctTbl,3,0),""))</f>
        <v>0</v>
      </c>
      <c r="G692" s="39">
        <f>IF(Txn!$B352="","",Txn!$D352)</f>
        <v>0</v>
      </c>
      <c r="H692" s="38">
        <f>IF(Txn!$B352="","",Txn!$E352)</f>
        <v>0</v>
      </c>
      <c r="I692" s="40">
        <f>IF(Txn!$B352="",0,Txn!$Q352)</f>
        <v>0</v>
      </c>
      <c r="J692" s="40">
        <f>IF(Txn!$B352="",0,Txn!$R352)</f>
        <v>0</v>
      </c>
      <c r="K692" s="41">
        <f>IF($A692="","",IFERROR(VALUE(MID($A692,6,2)),""))</f>
        <v>0</v>
      </c>
      <c r="L692" s="39">
        <f>IF(Txn!$K352="","","طرف مقابل — "&amp;Txn!$K352)</f>
        <v>0</v>
      </c>
      <c r="N692" s="42">
        <f>IF($D692="",0,COUNTIF(BankAccts,$D692))</f>
        <v>0</v>
      </c>
    </row>
    <row r="693" spans="1:14">
      <c r="A693" s="38">
        <f>IF(Txn!$B353="","",Txn!$B353)</f>
        <v>0</v>
      </c>
      <c r="B693" s="38">
        <f>IF(Txn!$B353="","",Txn!$C353)</f>
        <v>0</v>
      </c>
      <c r="C693" s="39">
        <f>IF(Txn!$B353="","","تراکنش بانکی")</f>
        <v>0</v>
      </c>
      <c r="D693" s="38">
        <f>IF(Txn!$B353="","",IF(Txn!$X353="","",Txn!$X353))</f>
        <v>0</v>
      </c>
      <c r="E693" s="39">
        <f>IF($D693="","",IFERROR(VLOOKUP($D693,AcctTbl,2,0),""))</f>
        <v>0</v>
      </c>
      <c r="F693" s="39">
        <f>IF($D693="","",IFERROR(VLOOKUP($D693,AcctTbl,3,0),""))</f>
        <v>0</v>
      </c>
      <c r="G693" s="39">
        <f>IF(Txn!$B353="","",Txn!$D353)</f>
        <v>0</v>
      </c>
      <c r="H693" s="38">
        <f>IF(Txn!$B353="","",Txn!$E353)</f>
        <v>0</v>
      </c>
      <c r="I693" s="40">
        <f>IF(Txn!$B353="",0,Txn!$O353)</f>
        <v>0</v>
      </c>
      <c r="J693" s="40">
        <f>IF(Txn!$B353="",0,Txn!$P353)</f>
        <v>0</v>
      </c>
      <c r="K693" s="41">
        <f>IF($A693="","",IFERROR(VALUE(MID($A693,6,2)),""))</f>
        <v>0</v>
      </c>
      <c r="L693" s="39">
        <f>IF(Txn!$K353="","",Txn!$K353)</f>
        <v>0</v>
      </c>
      <c r="N693" s="42">
        <f>IF($D693="",0,COUNTIF(BankAccts,$D693))</f>
        <v>0</v>
      </c>
    </row>
    <row r="694" spans="1:14">
      <c r="A694" s="38">
        <f>IF(Txn!$B353="","",Txn!$B353)</f>
        <v>0</v>
      </c>
      <c r="B694" s="38">
        <f>IF(Txn!$B353="","",Txn!$C353)</f>
        <v>0</v>
      </c>
      <c r="C694" s="39">
        <f>IF(Txn!$B353="","","تراکنش بانکی")</f>
        <v>0</v>
      </c>
      <c r="D694" s="38">
        <f>IF(Txn!$B353="","",IF(IF(Txn!$U353="TRF",Txn!$Y353,Txn!$Z353)="","",IF(Txn!$U353="TRF",Txn!$Y353,Txn!$Z353)))</f>
        <v>0</v>
      </c>
      <c r="E694" s="39">
        <f>IF($D694="","",IFERROR(VLOOKUP($D694,AcctTbl,2,0),""))</f>
        <v>0</v>
      </c>
      <c r="F694" s="39">
        <f>IF($D694="","",IFERROR(VLOOKUP($D694,AcctTbl,3,0),""))</f>
        <v>0</v>
      </c>
      <c r="G694" s="39">
        <f>IF(Txn!$B353="","",Txn!$D353)</f>
        <v>0</v>
      </c>
      <c r="H694" s="38">
        <f>IF(Txn!$B353="","",Txn!$E353)</f>
        <v>0</v>
      </c>
      <c r="I694" s="40">
        <f>IF(Txn!$B353="",0,Txn!$Q353)</f>
        <v>0</v>
      </c>
      <c r="J694" s="40">
        <f>IF(Txn!$B353="",0,Txn!$R353)</f>
        <v>0</v>
      </c>
      <c r="K694" s="41">
        <f>IF($A694="","",IFERROR(VALUE(MID($A694,6,2)),""))</f>
        <v>0</v>
      </c>
      <c r="L694" s="39">
        <f>IF(Txn!$K353="","","طرف مقابل — "&amp;Txn!$K353)</f>
        <v>0</v>
      </c>
      <c r="N694" s="42">
        <f>IF($D694="",0,COUNTIF(BankAccts,$D694))</f>
        <v>0</v>
      </c>
    </row>
    <row r="695" spans="1:14">
      <c r="A695" s="38">
        <f>IF(Txn!$B354="","",Txn!$B354)</f>
        <v>0</v>
      </c>
      <c r="B695" s="38">
        <f>IF(Txn!$B354="","",Txn!$C354)</f>
        <v>0</v>
      </c>
      <c r="C695" s="39">
        <f>IF(Txn!$B354="","","تراکنش بانکی")</f>
        <v>0</v>
      </c>
      <c r="D695" s="38">
        <f>IF(Txn!$B354="","",IF(Txn!$X354="","",Txn!$X354))</f>
        <v>0</v>
      </c>
      <c r="E695" s="39">
        <f>IF($D695="","",IFERROR(VLOOKUP($D695,AcctTbl,2,0),""))</f>
        <v>0</v>
      </c>
      <c r="F695" s="39">
        <f>IF($D695="","",IFERROR(VLOOKUP($D695,AcctTbl,3,0),""))</f>
        <v>0</v>
      </c>
      <c r="G695" s="39">
        <f>IF(Txn!$B354="","",Txn!$D354)</f>
        <v>0</v>
      </c>
      <c r="H695" s="38">
        <f>IF(Txn!$B354="","",Txn!$E354)</f>
        <v>0</v>
      </c>
      <c r="I695" s="40">
        <f>IF(Txn!$B354="",0,Txn!$O354)</f>
        <v>0</v>
      </c>
      <c r="J695" s="40">
        <f>IF(Txn!$B354="",0,Txn!$P354)</f>
        <v>0</v>
      </c>
      <c r="K695" s="41">
        <f>IF($A695="","",IFERROR(VALUE(MID($A695,6,2)),""))</f>
        <v>0</v>
      </c>
      <c r="L695" s="39">
        <f>IF(Txn!$K354="","",Txn!$K354)</f>
        <v>0</v>
      </c>
      <c r="N695" s="42">
        <f>IF($D695="",0,COUNTIF(BankAccts,$D695))</f>
        <v>0</v>
      </c>
    </row>
    <row r="696" spans="1:14">
      <c r="A696" s="38">
        <f>IF(Txn!$B354="","",Txn!$B354)</f>
        <v>0</v>
      </c>
      <c r="B696" s="38">
        <f>IF(Txn!$B354="","",Txn!$C354)</f>
        <v>0</v>
      </c>
      <c r="C696" s="39">
        <f>IF(Txn!$B354="","","تراکنش بانکی")</f>
        <v>0</v>
      </c>
      <c r="D696" s="38">
        <f>IF(Txn!$B354="","",IF(IF(Txn!$U354="TRF",Txn!$Y354,Txn!$Z354)="","",IF(Txn!$U354="TRF",Txn!$Y354,Txn!$Z354)))</f>
        <v>0</v>
      </c>
      <c r="E696" s="39">
        <f>IF($D696="","",IFERROR(VLOOKUP($D696,AcctTbl,2,0),""))</f>
        <v>0</v>
      </c>
      <c r="F696" s="39">
        <f>IF($D696="","",IFERROR(VLOOKUP($D696,AcctTbl,3,0),""))</f>
        <v>0</v>
      </c>
      <c r="G696" s="39">
        <f>IF(Txn!$B354="","",Txn!$D354)</f>
        <v>0</v>
      </c>
      <c r="H696" s="38">
        <f>IF(Txn!$B354="","",Txn!$E354)</f>
        <v>0</v>
      </c>
      <c r="I696" s="40">
        <f>IF(Txn!$B354="",0,Txn!$Q354)</f>
        <v>0</v>
      </c>
      <c r="J696" s="40">
        <f>IF(Txn!$B354="",0,Txn!$R354)</f>
        <v>0</v>
      </c>
      <c r="K696" s="41">
        <f>IF($A696="","",IFERROR(VALUE(MID($A696,6,2)),""))</f>
        <v>0</v>
      </c>
      <c r="L696" s="39">
        <f>IF(Txn!$K354="","","طرف مقابل — "&amp;Txn!$K354)</f>
        <v>0</v>
      </c>
      <c r="N696" s="42">
        <f>IF($D696="",0,COUNTIF(BankAccts,$D696))</f>
        <v>0</v>
      </c>
    </row>
    <row r="697" spans="1:14">
      <c r="A697" s="38">
        <f>IF(Txn!$B355="","",Txn!$B355)</f>
        <v>0</v>
      </c>
      <c r="B697" s="38">
        <f>IF(Txn!$B355="","",Txn!$C355)</f>
        <v>0</v>
      </c>
      <c r="C697" s="39">
        <f>IF(Txn!$B355="","","تراکنش بانکی")</f>
        <v>0</v>
      </c>
      <c r="D697" s="38">
        <f>IF(Txn!$B355="","",IF(Txn!$X355="","",Txn!$X355))</f>
        <v>0</v>
      </c>
      <c r="E697" s="39">
        <f>IF($D697="","",IFERROR(VLOOKUP($D697,AcctTbl,2,0),""))</f>
        <v>0</v>
      </c>
      <c r="F697" s="39">
        <f>IF($D697="","",IFERROR(VLOOKUP($D697,AcctTbl,3,0),""))</f>
        <v>0</v>
      </c>
      <c r="G697" s="39">
        <f>IF(Txn!$B355="","",Txn!$D355)</f>
        <v>0</v>
      </c>
      <c r="H697" s="38">
        <f>IF(Txn!$B355="","",Txn!$E355)</f>
        <v>0</v>
      </c>
      <c r="I697" s="40">
        <f>IF(Txn!$B355="",0,Txn!$O355)</f>
        <v>0</v>
      </c>
      <c r="J697" s="40">
        <f>IF(Txn!$B355="",0,Txn!$P355)</f>
        <v>0</v>
      </c>
      <c r="K697" s="41">
        <f>IF($A697="","",IFERROR(VALUE(MID($A697,6,2)),""))</f>
        <v>0</v>
      </c>
      <c r="L697" s="39">
        <f>IF(Txn!$K355="","",Txn!$K355)</f>
        <v>0</v>
      </c>
      <c r="N697" s="42">
        <f>IF($D697="",0,COUNTIF(BankAccts,$D697))</f>
        <v>0</v>
      </c>
    </row>
    <row r="698" spans="1:14">
      <c r="A698" s="38">
        <f>IF(Txn!$B355="","",Txn!$B355)</f>
        <v>0</v>
      </c>
      <c r="B698" s="38">
        <f>IF(Txn!$B355="","",Txn!$C355)</f>
        <v>0</v>
      </c>
      <c r="C698" s="39">
        <f>IF(Txn!$B355="","","تراکنش بانکی")</f>
        <v>0</v>
      </c>
      <c r="D698" s="38">
        <f>IF(Txn!$B355="","",IF(IF(Txn!$U355="TRF",Txn!$Y355,Txn!$Z355)="","",IF(Txn!$U355="TRF",Txn!$Y355,Txn!$Z355)))</f>
        <v>0</v>
      </c>
      <c r="E698" s="39">
        <f>IF($D698="","",IFERROR(VLOOKUP($D698,AcctTbl,2,0),""))</f>
        <v>0</v>
      </c>
      <c r="F698" s="39">
        <f>IF($D698="","",IFERROR(VLOOKUP($D698,AcctTbl,3,0),""))</f>
        <v>0</v>
      </c>
      <c r="G698" s="39">
        <f>IF(Txn!$B355="","",Txn!$D355)</f>
        <v>0</v>
      </c>
      <c r="H698" s="38">
        <f>IF(Txn!$B355="","",Txn!$E355)</f>
        <v>0</v>
      </c>
      <c r="I698" s="40">
        <f>IF(Txn!$B355="",0,Txn!$Q355)</f>
        <v>0</v>
      </c>
      <c r="J698" s="40">
        <f>IF(Txn!$B355="",0,Txn!$R355)</f>
        <v>0</v>
      </c>
      <c r="K698" s="41">
        <f>IF($A698="","",IFERROR(VALUE(MID($A698,6,2)),""))</f>
        <v>0</v>
      </c>
      <c r="L698" s="39">
        <f>IF(Txn!$K355="","","طرف مقابل — "&amp;Txn!$K355)</f>
        <v>0</v>
      </c>
      <c r="N698" s="42">
        <f>IF($D698="",0,COUNTIF(BankAccts,$D698))</f>
        <v>0</v>
      </c>
    </row>
    <row r="699" spans="1:14">
      <c r="A699" s="38">
        <f>IF(Txn!$B356="","",Txn!$B356)</f>
        <v>0</v>
      </c>
      <c r="B699" s="38">
        <f>IF(Txn!$B356="","",Txn!$C356)</f>
        <v>0</v>
      </c>
      <c r="C699" s="39">
        <f>IF(Txn!$B356="","","تراکنش بانکی")</f>
        <v>0</v>
      </c>
      <c r="D699" s="38">
        <f>IF(Txn!$B356="","",IF(Txn!$X356="","",Txn!$X356))</f>
        <v>0</v>
      </c>
      <c r="E699" s="39">
        <f>IF($D699="","",IFERROR(VLOOKUP($D699,AcctTbl,2,0),""))</f>
        <v>0</v>
      </c>
      <c r="F699" s="39">
        <f>IF($D699="","",IFERROR(VLOOKUP($D699,AcctTbl,3,0),""))</f>
        <v>0</v>
      </c>
      <c r="G699" s="39">
        <f>IF(Txn!$B356="","",Txn!$D356)</f>
        <v>0</v>
      </c>
      <c r="H699" s="38">
        <f>IF(Txn!$B356="","",Txn!$E356)</f>
        <v>0</v>
      </c>
      <c r="I699" s="40">
        <f>IF(Txn!$B356="",0,Txn!$O356)</f>
        <v>0</v>
      </c>
      <c r="J699" s="40">
        <f>IF(Txn!$B356="",0,Txn!$P356)</f>
        <v>0</v>
      </c>
      <c r="K699" s="41">
        <f>IF($A699="","",IFERROR(VALUE(MID($A699,6,2)),""))</f>
        <v>0</v>
      </c>
      <c r="L699" s="39">
        <f>IF(Txn!$K356="","",Txn!$K356)</f>
        <v>0</v>
      </c>
      <c r="N699" s="42">
        <f>IF($D699="",0,COUNTIF(BankAccts,$D699))</f>
        <v>0</v>
      </c>
    </row>
    <row r="700" spans="1:14">
      <c r="A700" s="38">
        <f>IF(Txn!$B356="","",Txn!$B356)</f>
        <v>0</v>
      </c>
      <c r="B700" s="38">
        <f>IF(Txn!$B356="","",Txn!$C356)</f>
        <v>0</v>
      </c>
      <c r="C700" s="39">
        <f>IF(Txn!$B356="","","تراکنش بانکی")</f>
        <v>0</v>
      </c>
      <c r="D700" s="38">
        <f>IF(Txn!$B356="","",IF(IF(Txn!$U356="TRF",Txn!$Y356,Txn!$Z356)="","",IF(Txn!$U356="TRF",Txn!$Y356,Txn!$Z356)))</f>
        <v>0</v>
      </c>
      <c r="E700" s="39">
        <f>IF($D700="","",IFERROR(VLOOKUP($D700,AcctTbl,2,0),""))</f>
        <v>0</v>
      </c>
      <c r="F700" s="39">
        <f>IF($D700="","",IFERROR(VLOOKUP($D700,AcctTbl,3,0),""))</f>
        <v>0</v>
      </c>
      <c r="G700" s="39">
        <f>IF(Txn!$B356="","",Txn!$D356)</f>
        <v>0</v>
      </c>
      <c r="H700" s="38">
        <f>IF(Txn!$B356="","",Txn!$E356)</f>
        <v>0</v>
      </c>
      <c r="I700" s="40">
        <f>IF(Txn!$B356="",0,Txn!$Q356)</f>
        <v>0</v>
      </c>
      <c r="J700" s="40">
        <f>IF(Txn!$B356="",0,Txn!$R356)</f>
        <v>0</v>
      </c>
      <c r="K700" s="41">
        <f>IF($A700="","",IFERROR(VALUE(MID($A700,6,2)),""))</f>
        <v>0</v>
      </c>
      <c r="L700" s="39">
        <f>IF(Txn!$K356="","","طرف مقابل — "&amp;Txn!$K356)</f>
        <v>0</v>
      </c>
      <c r="N700" s="42">
        <f>IF($D700="",0,COUNTIF(BankAccts,$D700))</f>
        <v>0</v>
      </c>
    </row>
    <row r="701" spans="1:14">
      <c r="A701" s="38">
        <f>IF(Txn!$B357="","",Txn!$B357)</f>
        <v>0</v>
      </c>
      <c r="B701" s="38">
        <f>IF(Txn!$B357="","",Txn!$C357)</f>
        <v>0</v>
      </c>
      <c r="C701" s="39">
        <f>IF(Txn!$B357="","","تراکنش بانکی")</f>
        <v>0</v>
      </c>
      <c r="D701" s="38">
        <f>IF(Txn!$B357="","",IF(Txn!$X357="","",Txn!$X357))</f>
        <v>0</v>
      </c>
      <c r="E701" s="39">
        <f>IF($D701="","",IFERROR(VLOOKUP($D701,AcctTbl,2,0),""))</f>
        <v>0</v>
      </c>
      <c r="F701" s="39">
        <f>IF($D701="","",IFERROR(VLOOKUP($D701,AcctTbl,3,0),""))</f>
        <v>0</v>
      </c>
      <c r="G701" s="39">
        <f>IF(Txn!$B357="","",Txn!$D357)</f>
        <v>0</v>
      </c>
      <c r="H701" s="38">
        <f>IF(Txn!$B357="","",Txn!$E357)</f>
        <v>0</v>
      </c>
      <c r="I701" s="40">
        <f>IF(Txn!$B357="",0,Txn!$O357)</f>
        <v>0</v>
      </c>
      <c r="J701" s="40">
        <f>IF(Txn!$B357="",0,Txn!$P357)</f>
        <v>0</v>
      </c>
      <c r="K701" s="41">
        <f>IF($A701="","",IFERROR(VALUE(MID($A701,6,2)),""))</f>
        <v>0</v>
      </c>
      <c r="L701" s="39">
        <f>IF(Txn!$K357="","",Txn!$K357)</f>
        <v>0</v>
      </c>
      <c r="N701" s="42">
        <f>IF($D701="",0,COUNTIF(BankAccts,$D701))</f>
        <v>0</v>
      </c>
    </row>
    <row r="702" spans="1:14">
      <c r="A702" s="38">
        <f>IF(Txn!$B357="","",Txn!$B357)</f>
        <v>0</v>
      </c>
      <c r="B702" s="38">
        <f>IF(Txn!$B357="","",Txn!$C357)</f>
        <v>0</v>
      </c>
      <c r="C702" s="39">
        <f>IF(Txn!$B357="","","تراکنش بانکی")</f>
        <v>0</v>
      </c>
      <c r="D702" s="38">
        <f>IF(Txn!$B357="","",IF(IF(Txn!$U357="TRF",Txn!$Y357,Txn!$Z357)="","",IF(Txn!$U357="TRF",Txn!$Y357,Txn!$Z357)))</f>
        <v>0</v>
      </c>
      <c r="E702" s="39">
        <f>IF($D702="","",IFERROR(VLOOKUP($D702,AcctTbl,2,0),""))</f>
        <v>0</v>
      </c>
      <c r="F702" s="39">
        <f>IF($D702="","",IFERROR(VLOOKUP($D702,AcctTbl,3,0),""))</f>
        <v>0</v>
      </c>
      <c r="G702" s="39">
        <f>IF(Txn!$B357="","",Txn!$D357)</f>
        <v>0</v>
      </c>
      <c r="H702" s="38">
        <f>IF(Txn!$B357="","",Txn!$E357)</f>
        <v>0</v>
      </c>
      <c r="I702" s="40">
        <f>IF(Txn!$B357="",0,Txn!$Q357)</f>
        <v>0</v>
      </c>
      <c r="J702" s="40">
        <f>IF(Txn!$B357="",0,Txn!$R357)</f>
        <v>0</v>
      </c>
      <c r="K702" s="41">
        <f>IF($A702="","",IFERROR(VALUE(MID($A702,6,2)),""))</f>
        <v>0</v>
      </c>
      <c r="L702" s="39">
        <f>IF(Txn!$K357="","","طرف مقابل — "&amp;Txn!$K357)</f>
        <v>0</v>
      </c>
      <c r="N702" s="42">
        <f>IF($D702="",0,COUNTIF(BankAccts,$D702))</f>
        <v>0</v>
      </c>
    </row>
    <row r="703" spans="1:14">
      <c r="A703" s="38">
        <f>IF(Txn!$B358="","",Txn!$B358)</f>
        <v>0</v>
      </c>
      <c r="B703" s="38">
        <f>IF(Txn!$B358="","",Txn!$C358)</f>
        <v>0</v>
      </c>
      <c r="C703" s="39">
        <f>IF(Txn!$B358="","","تراکنش بانکی")</f>
        <v>0</v>
      </c>
      <c r="D703" s="38">
        <f>IF(Txn!$B358="","",IF(Txn!$X358="","",Txn!$X358))</f>
        <v>0</v>
      </c>
      <c r="E703" s="39">
        <f>IF($D703="","",IFERROR(VLOOKUP($D703,AcctTbl,2,0),""))</f>
        <v>0</v>
      </c>
      <c r="F703" s="39">
        <f>IF($D703="","",IFERROR(VLOOKUP($D703,AcctTbl,3,0),""))</f>
        <v>0</v>
      </c>
      <c r="G703" s="39">
        <f>IF(Txn!$B358="","",Txn!$D358)</f>
        <v>0</v>
      </c>
      <c r="H703" s="38">
        <f>IF(Txn!$B358="","",Txn!$E358)</f>
        <v>0</v>
      </c>
      <c r="I703" s="40">
        <f>IF(Txn!$B358="",0,Txn!$O358)</f>
        <v>0</v>
      </c>
      <c r="J703" s="40">
        <f>IF(Txn!$B358="",0,Txn!$P358)</f>
        <v>0</v>
      </c>
      <c r="K703" s="41">
        <f>IF($A703="","",IFERROR(VALUE(MID($A703,6,2)),""))</f>
        <v>0</v>
      </c>
      <c r="L703" s="39">
        <f>IF(Txn!$K358="","",Txn!$K358)</f>
        <v>0</v>
      </c>
      <c r="N703" s="42">
        <f>IF($D703="",0,COUNTIF(BankAccts,$D703))</f>
        <v>0</v>
      </c>
    </row>
    <row r="704" spans="1:14">
      <c r="A704" s="38">
        <f>IF(Txn!$B358="","",Txn!$B358)</f>
        <v>0</v>
      </c>
      <c r="B704" s="38">
        <f>IF(Txn!$B358="","",Txn!$C358)</f>
        <v>0</v>
      </c>
      <c r="C704" s="39">
        <f>IF(Txn!$B358="","","تراکنش بانکی")</f>
        <v>0</v>
      </c>
      <c r="D704" s="38">
        <f>IF(Txn!$B358="","",IF(IF(Txn!$U358="TRF",Txn!$Y358,Txn!$Z358)="","",IF(Txn!$U358="TRF",Txn!$Y358,Txn!$Z358)))</f>
        <v>0</v>
      </c>
      <c r="E704" s="39">
        <f>IF($D704="","",IFERROR(VLOOKUP($D704,AcctTbl,2,0),""))</f>
        <v>0</v>
      </c>
      <c r="F704" s="39">
        <f>IF($D704="","",IFERROR(VLOOKUP($D704,AcctTbl,3,0),""))</f>
        <v>0</v>
      </c>
      <c r="G704" s="39">
        <f>IF(Txn!$B358="","",Txn!$D358)</f>
        <v>0</v>
      </c>
      <c r="H704" s="38">
        <f>IF(Txn!$B358="","",Txn!$E358)</f>
        <v>0</v>
      </c>
      <c r="I704" s="40">
        <f>IF(Txn!$B358="",0,Txn!$Q358)</f>
        <v>0</v>
      </c>
      <c r="J704" s="40">
        <f>IF(Txn!$B358="",0,Txn!$R358)</f>
        <v>0</v>
      </c>
      <c r="K704" s="41">
        <f>IF($A704="","",IFERROR(VALUE(MID($A704,6,2)),""))</f>
        <v>0</v>
      </c>
      <c r="L704" s="39">
        <f>IF(Txn!$K358="","","طرف مقابل — "&amp;Txn!$K358)</f>
        <v>0</v>
      </c>
      <c r="N704" s="42">
        <f>IF($D704="",0,COUNTIF(BankAccts,$D704))</f>
        <v>0</v>
      </c>
    </row>
    <row r="705" spans="1:14">
      <c r="A705" s="38">
        <f>IF(Txn!$B359="","",Txn!$B359)</f>
        <v>0</v>
      </c>
      <c r="B705" s="38">
        <f>IF(Txn!$B359="","",Txn!$C359)</f>
        <v>0</v>
      </c>
      <c r="C705" s="39">
        <f>IF(Txn!$B359="","","تراکنش بانکی")</f>
        <v>0</v>
      </c>
      <c r="D705" s="38">
        <f>IF(Txn!$B359="","",IF(Txn!$X359="","",Txn!$X359))</f>
        <v>0</v>
      </c>
      <c r="E705" s="39">
        <f>IF($D705="","",IFERROR(VLOOKUP($D705,AcctTbl,2,0),""))</f>
        <v>0</v>
      </c>
      <c r="F705" s="39">
        <f>IF($D705="","",IFERROR(VLOOKUP($D705,AcctTbl,3,0),""))</f>
        <v>0</v>
      </c>
      <c r="G705" s="39">
        <f>IF(Txn!$B359="","",Txn!$D359)</f>
        <v>0</v>
      </c>
      <c r="H705" s="38">
        <f>IF(Txn!$B359="","",Txn!$E359)</f>
        <v>0</v>
      </c>
      <c r="I705" s="40">
        <f>IF(Txn!$B359="",0,Txn!$O359)</f>
        <v>0</v>
      </c>
      <c r="J705" s="40">
        <f>IF(Txn!$B359="",0,Txn!$P359)</f>
        <v>0</v>
      </c>
      <c r="K705" s="41">
        <f>IF($A705="","",IFERROR(VALUE(MID($A705,6,2)),""))</f>
        <v>0</v>
      </c>
      <c r="L705" s="39">
        <f>IF(Txn!$K359="","",Txn!$K359)</f>
        <v>0</v>
      </c>
      <c r="N705" s="42">
        <f>IF($D705="",0,COUNTIF(BankAccts,$D705))</f>
        <v>0</v>
      </c>
    </row>
    <row r="706" spans="1:14">
      <c r="A706" s="38">
        <f>IF(Txn!$B359="","",Txn!$B359)</f>
        <v>0</v>
      </c>
      <c r="B706" s="38">
        <f>IF(Txn!$B359="","",Txn!$C359)</f>
        <v>0</v>
      </c>
      <c r="C706" s="39">
        <f>IF(Txn!$B359="","","تراکنش بانکی")</f>
        <v>0</v>
      </c>
      <c r="D706" s="38">
        <f>IF(Txn!$B359="","",IF(IF(Txn!$U359="TRF",Txn!$Y359,Txn!$Z359)="","",IF(Txn!$U359="TRF",Txn!$Y359,Txn!$Z359)))</f>
        <v>0</v>
      </c>
      <c r="E706" s="39">
        <f>IF($D706="","",IFERROR(VLOOKUP($D706,AcctTbl,2,0),""))</f>
        <v>0</v>
      </c>
      <c r="F706" s="39">
        <f>IF($D706="","",IFERROR(VLOOKUP($D706,AcctTbl,3,0),""))</f>
        <v>0</v>
      </c>
      <c r="G706" s="39">
        <f>IF(Txn!$B359="","",Txn!$D359)</f>
        <v>0</v>
      </c>
      <c r="H706" s="38">
        <f>IF(Txn!$B359="","",Txn!$E359)</f>
        <v>0</v>
      </c>
      <c r="I706" s="40">
        <f>IF(Txn!$B359="",0,Txn!$Q359)</f>
        <v>0</v>
      </c>
      <c r="J706" s="40">
        <f>IF(Txn!$B359="",0,Txn!$R359)</f>
        <v>0</v>
      </c>
      <c r="K706" s="41">
        <f>IF($A706="","",IFERROR(VALUE(MID($A706,6,2)),""))</f>
        <v>0</v>
      </c>
      <c r="L706" s="39">
        <f>IF(Txn!$K359="","","طرف مقابل — "&amp;Txn!$K359)</f>
        <v>0</v>
      </c>
      <c r="N706" s="42">
        <f>IF($D706="",0,COUNTIF(BankAccts,$D706))</f>
        <v>0</v>
      </c>
    </row>
    <row r="707" spans="1:14">
      <c r="A707" s="38">
        <f>IF(Txn!$B360="","",Txn!$B360)</f>
        <v>0</v>
      </c>
      <c r="B707" s="38">
        <f>IF(Txn!$B360="","",Txn!$C360)</f>
        <v>0</v>
      </c>
      <c r="C707" s="39">
        <f>IF(Txn!$B360="","","تراکنش بانکی")</f>
        <v>0</v>
      </c>
      <c r="D707" s="38">
        <f>IF(Txn!$B360="","",IF(Txn!$X360="","",Txn!$X360))</f>
        <v>0</v>
      </c>
      <c r="E707" s="39">
        <f>IF($D707="","",IFERROR(VLOOKUP($D707,AcctTbl,2,0),""))</f>
        <v>0</v>
      </c>
      <c r="F707" s="39">
        <f>IF($D707="","",IFERROR(VLOOKUP($D707,AcctTbl,3,0),""))</f>
        <v>0</v>
      </c>
      <c r="G707" s="39">
        <f>IF(Txn!$B360="","",Txn!$D360)</f>
        <v>0</v>
      </c>
      <c r="H707" s="38">
        <f>IF(Txn!$B360="","",Txn!$E360)</f>
        <v>0</v>
      </c>
      <c r="I707" s="40">
        <f>IF(Txn!$B360="",0,Txn!$O360)</f>
        <v>0</v>
      </c>
      <c r="J707" s="40">
        <f>IF(Txn!$B360="",0,Txn!$P360)</f>
        <v>0</v>
      </c>
      <c r="K707" s="41">
        <f>IF($A707="","",IFERROR(VALUE(MID($A707,6,2)),""))</f>
        <v>0</v>
      </c>
      <c r="L707" s="39">
        <f>IF(Txn!$K360="","",Txn!$K360)</f>
        <v>0</v>
      </c>
      <c r="N707" s="42">
        <f>IF($D707="",0,COUNTIF(BankAccts,$D707))</f>
        <v>0</v>
      </c>
    </row>
    <row r="708" spans="1:14">
      <c r="A708" s="38">
        <f>IF(Txn!$B360="","",Txn!$B360)</f>
        <v>0</v>
      </c>
      <c r="B708" s="38">
        <f>IF(Txn!$B360="","",Txn!$C360)</f>
        <v>0</v>
      </c>
      <c r="C708" s="39">
        <f>IF(Txn!$B360="","","تراکنش بانکی")</f>
        <v>0</v>
      </c>
      <c r="D708" s="38">
        <f>IF(Txn!$B360="","",IF(IF(Txn!$U360="TRF",Txn!$Y360,Txn!$Z360)="","",IF(Txn!$U360="TRF",Txn!$Y360,Txn!$Z360)))</f>
        <v>0</v>
      </c>
      <c r="E708" s="39">
        <f>IF($D708="","",IFERROR(VLOOKUP($D708,AcctTbl,2,0),""))</f>
        <v>0</v>
      </c>
      <c r="F708" s="39">
        <f>IF($D708="","",IFERROR(VLOOKUP($D708,AcctTbl,3,0),""))</f>
        <v>0</v>
      </c>
      <c r="G708" s="39">
        <f>IF(Txn!$B360="","",Txn!$D360)</f>
        <v>0</v>
      </c>
      <c r="H708" s="38">
        <f>IF(Txn!$B360="","",Txn!$E360)</f>
        <v>0</v>
      </c>
      <c r="I708" s="40">
        <f>IF(Txn!$B360="",0,Txn!$Q360)</f>
        <v>0</v>
      </c>
      <c r="J708" s="40">
        <f>IF(Txn!$B360="",0,Txn!$R360)</f>
        <v>0</v>
      </c>
      <c r="K708" s="41">
        <f>IF($A708="","",IFERROR(VALUE(MID($A708,6,2)),""))</f>
        <v>0</v>
      </c>
      <c r="L708" s="39">
        <f>IF(Txn!$K360="","","طرف مقابل — "&amp;Txn!$K360)</f>
        <v>0</v>
      </c>
      <c r="N708" s="42">
        <f>IF($D708="",0,COUNTIF(BankAccts,$D708))</f>
        <v>0</v>
      </c>
    </row>
    <row r="709" spans="1:14">
      <c r="A709" s="38">
        <f>IF(Txn!$B361="","",Txn!$B361)</f>
        <v>0</v>
      </c>
      <c r="B709" s="38">
        <f>IF(Txn!$B361="","",Txn!$C361)</f>
        <v>0</v>
      </c>
      <c r="C709" s="39">
        <f>IF(Txn!$B361="","","تراکنش بانکی")</f>
        <v>0</v>
      </c>
      <c r="D709" s="38">
        <f>IF(Txn!$B361="","",IF(Txn!$X361="","",Txn!$X361))</f>
        <v>0</v>
      </c>
      <c r="E709" s="39">
        <f>IF($D709="","",IFERROR(VLOOKUP($D709,AcctTbl,2,0),""))</f>
        <v>0</v>
      </c>
      <c r="F709" s="39">
        <f>IF($D709="","",IFERROR(VLOOKUP($D709,AcctTbl,3,0),""))</f>
        <v>0</v>
      </c>
      <c r="G709" s="39">
        <f>IF(Txn!$B361="","",Txn!$D361)</f>
        <v>0</v>
      </c>
      <c r="H709" s="38">
        <f>IF(Txn!$B361="","",Txn!$E361)</f>
        <v>0</v>
      </c>
      <c r="I709" s="40">
        <f>IF(Txn!$B361="",0,Txn!$O361)</f>
        <v>0</v>
      </c>
      <c r="J709" s="40">
        <f>IF(Txn!$B361="",0,Txn!$P361)</f>
        <v>0</v>
      </c>
      <c r="K709" s="41">
        <f>IF($A709="","",IFERROR(VALUE(MID($A709,6,2)),""))</f>
        <v>0</v>
      </c>
      <c r="L709" s="39">
        <f>IF(Txn!$K361="","",Txn!$K361)</f>
        <v>0</v>
      </c>
      <c r="N709" s="42">
        <f>IF($D709="",0,COUNTIF(BankAccts,$D709))</f>
        <v>0</v>
      </c>
    </row>
    <row r="710" spans="1:14">
      <c r="A710" s="38">
        <f>IF(Txn!$B361="","",Txn!$B361)</f>
        <v>0</v>
      </c>
      <c r="B710" s="38">
        <f>IF(Txn!$B361="","",Txn!$C361)</f>
        <v>0</v>
      </c>
      <c r="C710" s="39">
        <f>IF(Txn!$B361="","","تراکنش بانکی")</f>
        <v>0</v>
      </c>
      <c r="D710" s="38">
        <f>IF(Txn!$B361="","",IF(IF(Txn!$U361="TRF",Txn!$Y361,Txn!$Z361)="","",IF(Txn!$U361="TRF",Txn!$Y361,Txn!$Z361)))</f>
        <v>0</v>
      </c>
      <c r="E710" s="39">
        <f>IF($D710="","",IFERROR(VLOOKUP($D710,AcctTbl,2,0),""))</f>
        <v>0</v>
      </c>
      <c r="F710" s="39">
        <f>IF($D710="","",IFERROR(VLOOKUP($D710,AcctTbl,3,0),""))</f>
        <v>0</v>
      </c>
      <c r="G710" s="39">
        <f>IF(Txn!$B361="","",Txn!$D361)</f>
        <v>0</v>
      </c>
      <c r="H710" s="38">
        <f>IF(Txn!$B361="","",Txn!$E361)</f>
        <v>0</v>
      </c>
      <c r="I710" s="40">
        <f>IF(Txn!$B361="",0,Txn!$Q361)</f>
        <v>0</v>
      </c>
      <c r="J710" s="40">
        <f>IF(Txn!$B361="",0,Txn!$R361)</f>
        <v>0</v>
      </c>
      <c r="K710" s="41">
        <f>IF($A710="","",IFERROR(VALUE(MID($A710,6,2)),""))</f>
        <v>0</v>
      </c>
      <c r="L710" s="39">
        <f>IF(Txn!$K361="","","طرف مقابل — "&amp;Txn!$K361)</f>
        <v>0</v>
      </c>
      <c r="N710" s="42">
        <f>IF($D710="",0,COUNTIF(BankAccts,$D710))</f>
        <v>0</v>
      </c>
    </row>
    <row r="711" spans="1:14">
      <c r="A711" s="38">
        <f>IF(Txn!$B362="","",Txn!$B362)</f>
        <v>0</v>
      </c>
      <c r="B711" s="38">
        <f>IF(Txn!$B362="","",Txn!$C362)</f>
        <v>0</v>
      </c>
      <c r="C711" s="39">
        <f>IF(Txn!$B362="","","تراکنش بانکی")</f>
        <v>0</v>
      </c>
      <c r="D711" s="38">
        <f>IF(Txn!$B362="","",IF(Txn!$X362="","",Txn!$X362))</f>
        <v>0</v>
      </c>
      <c r="E711" s="39">
        <f>IF($D711="","",IFERROR(VLOOKUP($D711,AcctTbl,2,0),""))</f>
        <v>0</v>
      </c>
      <c r="F711" s="39">
        <f>IF($D711="","",IFERROR(VLOOKUP($D711,AcctTbl,3,0),""))</f>
        <v>0</v>
      </c>
      <c r="G711" s="39">
        <f>IF(Txn!$B362="","",Txn!$D362)</f>
        <v>0</v>
      </c>
      <c r="H711" s="38">
        <f>IF(Txn!$B362="","",Txn!$E362)</f>
        <v>0</v>
      </c>
      <c r="I711" s="40">
        <f>IF(Txn!$B362="",0,Txn!$O362)</f>
        <v>0</v>
      </c>
      <c r="J711" s="40">
        <f>IF(Txn!$B362="",0,Txn!$P362)</f>
        <v>0</v>
      </c>
      <c r="K711" s="41">
        <f>IF($A711="","",IFERROR(VALUE(MID($A711,6,2)),""))</f>
        <v>0</v>
      </c>
      <c r="L711" s="39">
        <f>IF(Txn!$K362="","",Txn!$K362)</f>
        <v>0</v>
      </c>
      <c r="N711" s="42">
        <f>IF($D711="",0,COUNTIF(BankAccts,$D711))</f>
        <v>0</v>
      </c>
    </row>
    <row r="712" spans="1:14">
      <c r="A712" s="38">
        <f>IF(Txn!$B362="","",Txn!$B362)</f>
        <v>0</v>
      </c>
      <c r="B712" s="38">
        <f>IF(Txn!$B362="","",Txn!$C362)</f>
        <v>0</v>
      </c>
      <c r="C712" s="39">
        <f>IF(Txn!$B362="","","تراکنش بانکی")</f>
        <v>0</v>
      </c>
      <c r="D712" s="38">
        <f>IF(Txn!$B362="","",IF(IF(Txn!$U362="TRF",Txn!$Y362,Txn!$Z362)="","",IF(Txn!$U362="TRF",Txn!$Y362,Txn!$Z362)))</f>
        <v>0</v>
      </c>
      <c r="E712" s="39">
        <f>IF($D712="","",IFERROR(VLOOKUP($D712,AcctTbl,2,0),""))</f>
        <v>0</v>
      </c>
      <c r="F712" s="39">
        <f>IF($D712="","",IFERROR(VLOOKUP($D712,AcctTbl,3,0),""))</f>
        <v>0</v>
      </c>
      <c r="G712" s="39">
        <f>IF(Txn!$B362="","",Txn!$D362)</f>
        <v>0</v>
      </c>
      <c r="H712" s="38">
        <f>IF(Txn!$B362="","",Txn!$E362)</f>
        <v>0</v>
      </c>
      <c r="I712" s="40">
        <f>IF(Txn!$B362="",0,Txn!$Q362)</f>
        <v>0</v>
      </c>
      <c r="J712" s="40">
        <f>IF(Txn!$B362="",0,Txn!$R362)</f>
        <v>0</v>
      </c>
      <c r="K712" s="41">
        <f>IF($A712="","",IFERROR(VALUE(MID($A712,6,2)),""))</f>
        <v>0</v>
      </c>
      <c r="L712" s="39">
        <f>IF(Txn!$K362="","","طرف مقابل — "&amp;Txn!$K362)</f>
        <v>0</v>
      </c>
      <c r="N712" s="42">
        <f>IF($D712="",0,COUNTIF(BankAccts,$D712))</f>
        <v>0</v>
      </c>
    </row>
    <row r="713" spans="1:14">
      <c r="A713" s="38">
        <f>IF(Txn!$B363="","",Txn!$B363)</f>
        <v>0</v>
      </c>
      <c r="B713" s="38">
        <f>IF(Txn!$B363="","",Txn!$C363)</f>
        <v>0</v>
      </c>
      <c r="C713" s="39">
        <f>IF(Txn!$B363="","","تراکنش بانکی")</f>
        <v>0</v>
      </c>
      <c r="D713" s="38">
        <f>IF(Txn!$B363="","",IF(Txn!$X363="","",Txn!$X363))</f>
        <v>0</v>
      </c>
      <c r="E713" s="39">
        <f>IF($D713="","",IFERROR(VLOOKUP($D713,AcctTbl,2,0),""))</f>
        <v>0</v>
      </c>
      <c r="F713" s="39">
        <f>IF($D713="","",IFERROR(VLOOKUP($D713,AcctTbl,3,0),""))</f>
        <v>0</v>
      </c>
      <c r="G713" s="39">
        <f>IF(Txn!$B363="","",Txn!$D363)</f>
        <v>0</v>
      </c>
      <c r="H713" s="38">
        <f>IF(Txn!$B363="","",Txn!$E363)</f>
        <v>0</v>
      </c>
      <c r="I713" s="40">
        <f>IF(Txn!$B363="",0,Txn!$O363)</f>
        <v>0</v>
      </c>
      <c r="J713" s="40">
        <f>IF(Txn!$B363="",0,Txn!$P363)</f>
        <v>0</v>
      </c>
      <c r="K713" s="41">
        <f>IF($A713="","",IFERROR(VALUE(MID($A713,6,2)),""))</f>
        <v>0</v>
      </c>
      <c r="L713" s="39">
        <f>IF(Txn!$K363="","",Txn!$K363)</f>
        <v>0</v>
      </c>
      <c r="N713" s="42">
        <f>IF($D713="",0,COUNTIF(BankAccts,$D713))</f>
        <v>0</v>
      </c>
    </row>
    <row r="714" spans="1:14">
      <c r="A714" s="38">
        <f>IF(Txn!$B363="","",Txn!$B363)</f>
        <v>0</v>
      </c>
      <c r="B714" s="38">
        <f>IF(Txn!$B363="","",Txn!$C363)</f>
        <v>0</v>
      </c>
      <c r="C714" s="39">
        <f>IF(Txn!$B363="","","تراکنش بانکی")</f>
        <v>0</v>
      </c>
      <c r="D714" s="38">
        <f>IF(Txn!$B363="","",IF(IF(Txn!$U363="TRF",Txn!$Y363,Txn!$Z363)="","",IF(Txn!$U363="TRF",Txn!$Y363,Txn!$Z363)))</f>
        <v>0</v>
      </c>
      <c r="E714" s="39">
        <f>IF($D714="","",IFERROR(VLOOKUP($D714,AcctTbl,2,0),""))</f>
        <v>0</v>
      </c>
      <c r="F714" s="39">
        <f>IF($D714="","",IFERROR(VLOOKUP($D714,AcctTbl,3,0),""))</f>
        <v>0</v>
      </c>
      <c r="G714" s="39">
        <f>IF(Txn!$B363="","",Txn!$D363)</f>
        <v>0</v>
      </c>
      <c r="H714" s="38">
        <f>IF(Txn!$B363="","",Txn!$E363)</f>
        <v>0</v>
      </c>
      <c r="I714" s="40">
        <f>IF(Txn!$B363="",0,Txn!$Q363)</f>
        <v>0</v>
      </c>
      <c r="J714" s="40">
        <f>IF(Txn!$B363="",0,Txn!$R363)</f>
        <v>0</v>
      </c>
      <c r="K714" s="41">
        <f>IF($A714="","",IFERROR(VALUE(MID($A714,6,2)),""))</f>
        <v>0</v>
      </c>
      <c r="L714" s="39">
        <f>IF(Txn!$K363="","","طرف مقابل — "&amp;Txn!$K363)</f>
        <v>0</v>
      </c>
      <c r="N714" s="42">
        <f>IF($D714="",0,COUNTIF(BankAccts,$D714))</f>
        <v>0</v>
      </c>
    </row>
    <row r="715" spans="1:14">
      <c r="A715" s="38">
        <f>IF(Txn!$B364="","",Txn!$B364)</f>
        <v>0</v>
      </c>
      <c r="B715" s="38">
        <f>IF(Txn!$B364="","",Txn!$C364)</f>
        <v>0</v>
      </c>
      <c r="C715" s="39">
        <f>IF(Txn!$B364="","","تراکنش بانکی")</f>
        <v>0</v>
      </c>
      <c r="D715" s="38">
        <f>IF(Txn!$B364="","",IF(Txn!$X364="","",Txn!$X364))</f>
        <v>0</v>
      </c>
      <c r="E715" s="39">
        <f>IF($D715="","",IFERROR(VLOOKUP($D715,AcctTbl,2,0),""))</f>
        <v>0</v>
      </c>
      <c r="F715" s="39">
        <f>IF($D715="","",IFERROR(VLOOKUP($D715,AcctTbl,3,0),""))</f>
        <v>0</v>
      </c>
      <c r="G715" s="39">
        <f>IF(Txn!$B364="","",Txn!$D364)</f>
        <v>0</v>
      </c>
      <c r="H715" s="38">
        <f>IF(Txn!$B364="","",Txn!$E364)</f>
        <v>0</v>
      </c>
      <c r="I715" s="40">
        <f>IF(Txn!$B364="",0,Txn!$O364)</f>
        <v>0</v>
      </c>
      <c r="J715" s="40">
        <f>IF(Txn!$B364="",0,Txn!$P364)</f>
        <v>0</v>
      </c>
      <c r="K715" s="41">
        <f>IF($A715="","",IFERROR(VALUE(MID($A715,6,2)),""))</f>
        <v>0</v>
      </c>
      <c r="L715" s="39">
        <f>IF(Txn!$K364="","",Txn!$K364)</f>
        <v>0</v>
      </c>
      <c r="N715" s="42">
        <f>IF($D715="",0,COUNTIF(BankAccts,$D715))</f>
        <v>0</v>
      </c>
    </row>
    <row r="716" spans="1:14">
      <c r="A716" s="38">
        <f>IF(Txn!$B364="","",Txn!$B364)</f>
        <v>0</v>
      </c>
      <c r="B716" s="38">
        <f>IF(Txn!$B364="","",Txn!$C364)</f>
        <v>0</v>
      </c>
      <c r="C716" s="39">
        <f>IF(Txn!$B364="","","تراکنش بانکی")</f>
        <v>0</v>
      </c>
      <c r="D716" s="38">
        <f>IF(Txn!$B364="","",IF(IF(Txn!$U364="TRF",Txn!$Y364,Txn!$Z364)="","",IF(Txn!$U364="TRF",Txn!$Y364,Txn!$Z364)))</f>
        <v>0</v>
      </c>
      <c r="E716" s="39">
        <f>IF($D716="","",IFERROR(VLOOKUP($D716,AcctTbl,2,0),""))</f>
        <v>0</v>
      </c>
      <c r="F716" s="39">
        <f>IF($D716="","",IFERROR(VLOOKUP($D716,AcctTbl,3,0),""))</f>
        <v>0</v>
      </c>
      <c r="G716" s="39">
        <f>IF(Txn!$B364="","",Txn!$D364)</f>
        <v>0</v>
      </c>
      <c r="H716" s="38">
        <f>IF(Txn!$B364="","",Txn!$E364)</f>
        <v>0</v>
      </c>
      <c r="I716" s="40">
        <f>IF(Txn!$B364="",0,Txn!$Q364)</f>
        <v>0</v>
      </c>
      <c r="J716" s="40">
        <f>IF(Txn!$B364="",0,Txn!$R364)</f>
        <v>0</v>
      </c>
      <c r="K716" s="41">
        <f>IF($A716="","",IFERROR(VALUE(MID($A716,6,2)),""))</f>
        <v>0</v>
      </c>
      <c r="L716" s="39">
        <f>IF(Txn!$K364="","","طرف مقابل — "&amp;Txn!$K364)</f>
        <v>0</v>
      </c>
      <c r="N716" s="42">
        <f>IF($D716="",0,COUNTIF(BankAccts,$D716))</f>
        <v>0</v>
      </c>
    </row>
    <row r="717" spans="1:14">
      <c r="A717" s="38">
        <f>IF(Txn!$B365="","",Txn!$B365)</f>
        <v>0</v>
      </c>
      <c r="B717" s="38">
        <f>IF(Txn!$B365="","",Txn!$C365)</f>
        <v>0</v>
      </c>
      <c r="C717" s="39">
        <f>IF(Txn!$B365="","","تراکنش بانکی")</f>
        <v>0</v>
      </c>
      <c r="D717" s="38">
        <f>IF(Txn!$B365="","",IF(Txn!$X365="","",Txn!$X365))</f>
        <v>0</v>
      </c>
      <c r="E717" s="39">
        <f>IF($D717="","",IFERROR(VLOOKUP($D717,AcctTbl,2,0),""))</f>
        <v>0</v>
      </c>
      <c r="F717" s="39">
        <f>IF($D717="","",IFERROR(VLOOKUP($D717,AcctTbl,3,0),""))</f>
        <v>0</v>
      </c>
      <c r="G717" s="39">
        <f>IF(Txn!$B365="","",Txn!$D365)</f>
        <v>0</v>
      </c>
      <c r="H717" s="38">
        <f>IF(Txn!$B365="","",Txn!$E365)</f>
        <v>0</v>
      </c>
      <c r="I717" s="40">
        <f>IF(Txn!$B365="",0,Txn!$O365)</f>
        <v>0</v>
      </c>
      <c r="J717" s="40">
        <f>IF(Txn!$B365="",0,Txn!$P365)</f>
        <v>0</v>
      </c>
      <c r="K717" s="41">
        <f>IF($A717="","",IFERROR(VALUE(MID($A717,6,2)),""))</f>
        <v>0</v>
      </c>
      <c r="L717" s="39">
        <f>IF(Txn!$K365="","",Txn!$K365)</f>
        <v>0</v>
      </c>
      <c r="N717" s="42">
        <f>IF($D717="",0,COUNTIF(BankAccts,$D717))</f>
        <v>0</v>
      </c>
    </row>
    <row r="718" spans="1:14">
      <c r="A718" s="38">
        <f>IF(Txn!$B365="","",Txn!$B365)</f>
        <v>0</v>
      </c>
      <c r="B718" s="38">
        <f>IF(Txn!$B365="","",Txn!$C365)</f>
        <v>0</v>
      </c>
      <c r="C718" s="39">
        <f>IF(Txn!$B365="","","تراکنش بانکی")</f>
        <v>0</v>
      </c>
      <c r="D718" s="38">
        <f>IF(Txn!$B365="","",IF(IF(Txn!$U365="TRF",Txn!$Y365,Txn!$Z365)="","",IF(Txn!$U365="TRF",Txn!$Y365,Txn!$Z365)))</f>
        <v>0</v>
      </c>
      <c r="E718" s="39">
        <f>IF($D718="","",IFERROR(VLOOKUP($D718,AcctTbl,2,0),""))</f>
        <v>0</v>
      </c>
      <c r="F718" s="39">
        <f>IF($D718="","",IFERROR(VLOOKUP($D718,AcctTbl,3,0),""))</f>
        <v>0</v>
      </c>
      <c r="G718" s="39">
        <f>IF(Txn!$B365="","",Txn!$D365)</f>
        <v>0</v>
      </c>
      <c r="H718" s="38">
        <f>IF(Txn!$B365="","",Txn!$E365)</f>
        <v>0</v>
      </c>
      <c r="I718" s="40">
        <f>IF(Txn!$B365="",0,Txn!$Q365)</f>
        <v>0</v>
      </c>
      <c r="J718" s="40">
        <f>IF(Txn!$B365="",0,Txn!$R365)</f>
        <v>0</v>
      </c>
      <c r="K718" s="41">
        <f>IF($A718="","",IFERROR(VALUE(MID($A718,6,2)),""))</f>
        <v>0</v>
      </c>
      <c r="L718" s="39">
        <f>IF(Txn!$K365="","","طرف مقابل — "&amp;Txn!$K365)</f>
        <v>0</v>
      </c>
      <c r="N718" s="42">
        <f>IF($D718="",0,COUNTIF(BankAccts,$D718))</f>
        <v>0</v>
      </c>
    </row>
    <row r="719" spans="1:14">
      <c r="A719" s="38">
        <f>IF(Txn!$B366="","",Txn!$B366)</f>
        <v>0</v>
      </c>
      <c r="B719" s="38">
        <f>IF(Txn!$B366="","",Txn!$C366)</f>
        <v>0</v>
      </c>
      <c r="C719" s="39">
        <f>IF(Txn!$B366="","","تراکنش بانکی")</f>
        <v>0</v>
      </c>
      <c r="D719" s="38">
        <f>IF(Txn!$B366="","",IF(Txn!$X366="","",Txn!$X366))</f>
        <v>0</v>
      </c>
      <c r="E719" s="39">
        <f>IF($D719="","",IFERROR(VLOOKUP($D719,AcctTbl,2,0),""))</f>
        <v>0</v>
      </c>
      <c r="F719" s="39">
        <f>IF($D719="","",IFERROR(VLOOKUP($D719,AcctTbl,3,0),""))</f>
        <v>0</v>
      </c>
      <c r="G719" s="39">
        <f>IF(Txn!$B366="","",Txn!$D366)</f>
        <v>0</v>
      </c>
      <c r="H719" s="38">
        <f>IF(Txn!$B366="","",Txn!$E366)</f>
        <v>0</v>
      </c>
      <c r="I719" s="40">
        <f>IF(Txn!$B366="",0,Txn!$O366)</f>
        <v>0</v>
      </c>
      <c r="J719" s="40">
        <f>IF(Txn!$B366="",0,Txn!$P366)</f>
        <v>0</v>
      </c>
      <c r="K719" s="41">
        <f>IF($A719="","",IFERROR(VALUE(MID($A719,6,2)),""))</f>
        <v>0</v>
      </c>
      <c r="L719" s="39">
        <f>IF(Txn!$K366="","",Txn!$K366)</f>
        <v>0</v>
      </c>
      <c r="N719" s="42">
        <f>IF($D719="",0,COUNTIF(BankAccts,$D719))</f>
        <v>0</v>
      </c>
    </row>
    <row r="720" spans="1:14">
      <c r="A720" s="38">
        <f>IF(Txn!$B366="","",Txn!$B366)</f>
        <v>0</v>
      </c>
      <c r="B720" s="38">
        <f>IF(Txn!$B366="","",Txn!$C366)</f>
        <v>0</v>
      </c>
      <c r="C720" s="39">
        <f>IF(Txn!$B366="","","تراکنش بانکی")</f>
        <v>0</v>
      </c>
      <c r="D720" s="38">
        <f>IF(Txn!$B366="","",IF(IF(Txn!$U366="TRF",Txn!$Y366,Txn!$Z366)="","",IF(Txn!$U366="TRF",Txn!$Y366,Txn!$Z366)))</f>
        <v>0</v>
      </c>
      <c r="E720" s="39">
        <f>IF($D720="","",IFERROR(VLOOKUP($D720,AcctTbl,2,0),""))</f>
        <v>0</v>
      </c>
      <c r="F720" s="39">
        <f>IF($D720="","",IFERROR(VLOOKUP($D720,AcctTbl,3,0),""))</f>
        <v>0</v>
      </c>
      <c r="G720" s="39">
        <f>IF(Txn!$B366="","",Txn!$D366)</f>
        <v>0</v>
      </c>
      <c r="H720" s="38">
        <f>IF(Txn!$B366="","",Txn!$E366)</f>
        <v>0</v>
      </c>
      <c r="I720" s="40">
        <f>IF(Txn!$B366="",0,Txn!$Q366)</f>
        <v>0</v>
      </c>
      <c r="J720" s="40">
        <f>IF(Txn!$B366="",0,Txn!$R366)</f>
        <v>0</v>
      </c>
      <c r="K720" s="41">
        <f>IF($A720="","",IFERROR(VALUE(MID($A720,6,2)),""))</f>
        <v>0</v>
      </c>
      <c r="L720" s="39">
        <f>IF(Txn!$K366="","","طرف مقابل — "&amp;Txn!$K366)</f>
        <v>0</v>
      </c>
      <c r="N720" s="42">
        <f>IF($D720="",0,COUNTIF(BankAccts,$D720))</f>
        <v>0</v>
      </c>
    </row>
    <row r="721" spans="1:14">
      <c r="A721" s="38">
        <f>IF(Txn!$B367="","",Txn!$B367)</f>
        <v>0</v>
      </c>
      <c r="B721" s="38">
        <f>IF(Txn!$B367="","",Txn!$C367)</f>
        <v>0</v>
      </c>
      <c r="C721" s="39">
        <f>IF(Txn!$B367="","","تراکنش بانکی")</f>
        <v>0</v>
      </c>
      <c r="D721" s="38">
        <f>IF(Txn!$B367="","",IF(Txn!$X367="","",Txn!$X367))</f>
        <v>0</v>
      </c>
      <c r="E721" s="39">
        <f>IF($D721="","",IFERROR(VLOOKUP($D721,AcctTbl,2,0),""))</f>
        <v>0</v>
      </c>
      <c r="F721" s="39">
        <f>IF($D721="","",IFERROR(VLOOKUP($D721,AcctTbl,3,0),""))</f>
        <v>0</v>
      </c>
      <c r="G721" s="39">
        <f>IF(Txn!$B367="","",Txn!$D367)</f>
        <v>0</v>
      </c>
      <c r="H721" s="38">
        <f>IF(Txn!$B367="","",Txn!$E367)</f>
        <v>0</v>
      </c>
      <c r="I721" s="40">
        <f>IF(Txn!$B367="",0,Txn!$O367)</f>
        <v>0</v>
      </c>
      <c r="J721" s="40">
        <f>IF(Txn!$B367="",0,Txn!$P367)</f>
        <v>0</v>
      </c>
      <c r="K721" s="41">
        <f>IF($A721="","",IFERROR(VALUE(MID($A721,6,2)),""))</f>
        <v>0</v>
      </c>
      <c r="L721" s="39">
        <f>IF(Txn!$K367="","",Txn!$K367)</f>
        <v>0</v>
      </c>
      <c r="N721" s="42">
        <f>IF($D721="",0,COUNTIF(BankAccts,$D721))</f>
        <v>0</v>
      </c>
    </row>
    <row r="722" spans="1:14">
      <c r="A722" s="38">
        <f>IF(Txn!$B367="","",Txn!$B367)</f>
        <v>0</v>
      </c>
      <c r="B722" s="38">
        <f>IF(Txn!$B367="","",Txn!$C367)</f>
        <v>0</v>
      </c>
      <c r="C722" s="39">
        <f>IF(Txn!$B367="","","تراکنش بانکی")</f>
        <v>0</v>
      </c>
      <c r="D722" s="38">
        <f>IF(Txn!$B367="","",IF(IF(Txn!$U367="TRF",Txn!$Y367,Txn!$Z367)="","",IF(Txn!$U367="TRF",Txn!$Y367,Txn!$Z367)))</f>
        <v>0</v>
      </c>
      <c r="E722" s="39">
        <f>IF($D722="","",IFERROR(VLOOKUP($D722,AcctTbl,2,0),""))</f>
        <v>0</v>
      </c>
      <c r="F722" s="39">
        <f>IF($D722="","",IFERROR(VLOOKUP($D722,AcctTbl,3,0),""))</f>
        <v>0</v>
      </c>
      <c r="G722" s="39">
        <f>IF(Txn!$B367="","",Txn!$D367)</f>
        <v>0</v>
      </c>
      <c r="H722" s="38">
        <f>IF(Txn!$B367="","",Txn!$E367)</f>
        <v>0</v>
      </c>
      <c r="I722" s="40">
        <f>IF(Txn!$B367="",0,Txn!$Q367)</f>
        <v>0</v>
      </c>
      <c r="J722" s="40">
        <f>IF(Txn!$B367="",0,Txn!$R367)</f>
        <v>0</v>
      </c>
      <c r="K722" s="41">
        <f>IF($A722="","",IFERROR(VALUE(MID($A722,6,2)),""))</f>
        <v>0</v>
      </c>
      <c r="L722" s="39">
        <f>IF(Txn!$K367="","","طرف مقابل — "&amp;Txn!$K367)</f>
        <v>0</v>
      </c>
      <c r="N722" s="42">
        <f>IF($D722="",0,COUNTIF(BankAccts,$D722))</f>
        <v>0</v>
      </c>
    </row>
    <row r="723" spans="1:14">
      <c r="A723" s="38">
        <f>IF(Txn!$B368="","",Txn!$B368)</f>
        <v>0</v>
      </c>
      <c r="B723" s="38">
        <f>IF(Txn!$B368="","",Txn!$C368)</f>
        <v>0</v>
      </c>
      <c r="C723" s="39">
        <f>IF(Txn!$B368="","","تراکنش بانکی")</f>
        <v>0</v>
      </c>
      <c r="D723" s="38">
        <f>IF(Txn!$B368="","",IF(Txn!$X368="","",Txn!$X368))</f>
        <v>0</v>
      </c>
      <c r="E723" s="39">
        <f>IF($D723="","",IFERROR(VLOOKUP($D723,AcctTbl,2,0),""))</f>
        <v>0</v>
      </c>
      <c r="F723" s="39">
        <f>IF($D723="","",IFERROR(VLOOKUP($D723,AcctTbl,3,0),""))</f>
        <v>0</v>
      </c>
      <c r="G723" s="39">
        <f>IF(Txn!$B368="","",Txn!$D368)</f>
        <v>0</v>
      </c>
      <c r="H723" s="38">
        <f>IF(Txn!$B368="","",Txn!$E368)</f>
        <v>0</v>
      </c>
      <c r="I723" s="40">
        <f>IF(Txn!$B368="",0,Txn!$O368)</f>
        <v>0</v>
      </c>
      <c r="J723" s="40">
        <f>IF(Txn!$B368="",0,Txn!$P368)</f>
        <v>0</v>
      </c>
      <c r="K723" s="41">
        <f>IF($A723="","",IFERROR(VALUE(MID($A723,6,2)),""))</f>
        <v>0</v>
      </c>
      <c r="L723" s="39">
        <f>IF(Txn!$K368="","",Txn!$K368)</f>
        <v>0</v>
      </c>
      <c r="N723" s="42">
        <f>IF($D723="",0,COUNTIF(BankAccts,$D723))</f>
        <v>0</v>
      </c>
    </row>
    <row r="724" spans="1:14">
      <c r="A724" s="38">
        <f>IF(Txn!$B368="","",Txn!$B368)</f>
        <v>0</v>
      </c>
      <c r="B724" s="38">
        <f>IF(Txn!$B368="","",Txn!$C368)</f>
        <v>0</v>
      </c>
      <c r="C724" s="39">
        <f>IF(Txn!$B368="","","تراکنش بانکی")</f>
        <v>0</v>
      </c>
      <c r="D724" s="38">
        <f>IF(Txn!$B368="","",IF(IF(Txn!$U368="TRF",Txn!$Y368,Txn!$Z368)="","",IF(Txn!$U368="TRF",Txn!$Y368,Txn!$Z368)))</f>
        <v>0</v>
      </c>
      <c r="E724" s="39">
        <f>IF($D724="","",IFERROR(VLOOKUP($D724,AcctTbl,2,0),""))</f>
        <v>0</v>
      </c>
      <c r="F724" s="39">
        <f>IF($D724="","",IFERROR(VLOOKUP($D724,AcctTbl,3,0),""))</f>
        <v>0</v>
      </c>
      <c r="G724" s="39">
        <f>IF(Txn!$B368="","",Txn!$D368)</f>
        <v>0</v>
      </c>
      <c r="H724" s="38">
        <f>IF(Txn!$B368="","",Txn!$E368)</f>
        <v>0</v>
      </c>
      <c r="I724" s="40">
        <f>IF(Txn!$B368="",0,Txn!$Q368)</f>
        <v>0</v>
      </c>
      <c r="J724" s="40">
        <f>IF(Txn!$B368="",0,Txn!$R368)</f>
        <v>0</v>
      </c>
      <c r="K724" s="41">
        <f>IF($A724="","",IFERROR(VALUE(MID($A724,6,2)),""))</f>
        <v>0</v>
      </c>
      <c r="L724" s="39">
        <f>IF(Txn!$K368="","","طرف مقابل — "&amp;Txn!$K368)</f>
        <v>0</v>
      </c>
      <c r="N724" s="42">
        <f>IF($D724="",0,COUNTIF(BankAccts,$D724))</f>
        <v>0</v>
      </c>
    </row>
    <row r="725" spans="1:14">
      <c r="A725" s="38">
        <f>IF(Txn!$B369="","",Txn!$B369)</f>
        <v>0</v>
      </c>
      <c r="B725" s="38">
        <f>IF(Txn!$B369="","",Txn!$C369)</f>
        <v>0</v>
      </c>
      <c r="C725" s="39">
        <f>IF(Txn!$B369="","","تراکنش بانکی")</f>
        <v>0</v>
      </c>
      <c r="D725" s="38">
        <f>IF(Txn!$B369="","",IF(Txn!$X369="","",Txn!$X369))</f>
        <v>0</v>
      </c>
      <c r="E725" s="39">
        <f>IF($D725="","",IFERROR(VLOOKUP($D725,AcctTbl,2,0),""))</f>
        <v>0</v>
      </c>
      <c r="F725" s="39">
        <f>IF($D725="","",IFERROR(VLOOKUP($D725,AcctTbl,3,0),""))</f>
        <v>0</v>
      </c>
      <c r="G725" s="39">
        <f>IF(Txn!$B369="","",Txn!$D369)</f>
        <v>0</v>
      </c>
      <c r="H725" s="38">
        <f>IF(Txn!$B369="","",Txn!$E369)</f>
        <v>0</v>
      </c>
      <c r="I725" s="40">
        <f>IF(Txn!$B369="",0,Txn!$O369)</f>
        <v>0</v>
      </c>
      <c r="J725" s="40">
        <f>IF(Txn!$B369="",0,Txn!$P369)</f>
        <v>0</v>
      </c>
      <c r="K725" s="41">
        <f>IF($A725="","",IFERROR(VALUE(MID($A725,6,2)),""))</f>
        <v>0</v>
      </c>
      <c r="L725" s="39">
        <f>IF(Txn!$K369="","",Txn!$K369)</f>
        <v>0</v>
      </c>
      <c r="N725" s="42">
        <f>IF($D725="",0,COUNTIF(BankAccts,$D725))</f>
        <v>0</v>
      </c>
    </row>
    <row r="726" spans="1:14">
      <c r="A726" s="38">
        <f>IF(Txn!$B369="","",Txn!$B369)</f>
        <v>0</v>
      </c>
      <c r="B726" s="38">
        <f>IF(Txn!$B369="","",Txn!$C369)</f>
        <v>0</v>
      </c>
      <c r="C726" s="39">
        <f>IF(Txn!$B369="","","تراکنش بانکی")</f>
        <v>0</v>
      </c>
      <c r="D726" s="38">
        <f>IF(Txn!$B369="","",IF(IF(Txn!$U369="TRF",Txn!$Y369,Txn!$Z369)="","",IF(Txn!$U369="TRF",Txn!$Y369,Txn!$Z369)))</f>
        <v>0</v>
      </c>
      <c r="E726" s="39">
        <f>IF($D726="","",IFERROR(VLOOKUP($D726,AcctTbl,2,0),""))</f>
        <v>0</v>
      </c>
      <c r="F726" s="39">
        <f>IF($D726="","",IFERROR(VLOOKUP($D726,AcctTbl,3,0),""))</f>
        <v>0</v>
      </c>
      <c r="G726" s="39">
        <f>IF(Txn!$B369="","",Txn!$D369)</f>
        <v>0</v>
      </c>
      <c r="H726" s="38">
        <f>IF(Txn!$B369="","",Txn!$E369)</f>
        <v>0</v>
      </c>
      <c r="I726" s="40">
        <f>IF(Txn!$B369="",0,Txn!$Q369)</f>
        <v>0</v>
      </c>
      <c r="J726" s="40">
        <f>IF(Txn!$B369="",0,Txn!$R369)</f>
        <v>0</v>
      </c>
      <c r="K726" s="41">
        <f>IF($A726="","",IFERROR(VALUE(MID($A726,6,2)),""))</f>
        <v>0</v>
      </c>
      <c r="L726" s="39">
        <f>IF(Txn!$K369="","","طرف مقابل — "&amp;Txn!$K369)</f>
        <v>0</v>
      </c>
      <c r="N726" s="42">
        <f>IF($D726="",0,COUNTIF(BankAccts,$D726))</f>
        <v>0</v>
      </c>
    </row>
    <row r="727" spans="1:14">
      <c r="A727" s="38">
        <f>IF(Txn!$B370="","",Txn!$B370)</f>
        <v>0</v>
      </c>
      <c r="B727" s="38">
        <f>IF(Txn!$B370="","",Txn!$C370)</f>
        <v>0</v>
      </c>
      <c r="C727" s="39">
        <f>IF(Txn!$B370="","","تراکنش بانکی")</f>
        <v>0</v>
      </c>
      <c r="D727" s="38">
        <f>IF(Txn!$B370="","",IF(Txn!$X370="","",Txn!$X370))</f>
        <v>0</v>
      </c>
      <c r="E727" s="39">
        <f>IF($D727="","",IFERROR(VLOOKUP($D727,AcctTbl,2,0),""))</f>
        <v>0</v>
      </c>
      <c r="F727" s="39">
        <f>IF($D727="","",IFERROR(VLOOKUP($D727,AcctTbl,3,0),""))</f>
        <v>0</v>
      </c>
      <c r="G727" s="39">
        <f>IF(Txn!$B370="","",Txn!$D370)</f>
        <v>0</v>
      </c>
      <c r="H727" s="38">
        <f>IF(Txn!$B370="","",Txn!$E370)</f>
        <v>0</v>
      </c>
      <c r="I727" s="40">
        <f>IF(Txn!$B370="",0,Txn!$O370)</f>
        <v>0</v>
      </c>
      <c r="J727" s="40">
        <f>IF(Txn!$B370="",0,Txn!$P370)</f>
        <v>0</v>
      </c>
      <c r="K727" s="41">
        <f>IF($A727="","",IFERROR(VALUE(MID($A727,6,2)),""))</f>
        <v>0</v>
      </c>
      <c r="L727" s="39">
        <f>IF(Txn!$K370="","",Txn!$K370)</f>
        <v>0</v>
      </c>
      <c r="N727" s="42">
        <f>IF($D727="",0,COUNTIF(BankAccts,$D727))</f>
        <v>0</v>
      </c>
    </row>
    <row r="728" spans="1:14">
      <c r="A728" s="38">
        <f>IF(Txn!$B370="","",Txn!$B370)</f>
        <v>0</v>
      </c>
      <c r="B728" s="38">
        <f>IF(Txn!$B370="","",Txn!$C370)</f>
        <v>0</v>
      </c>
      <c r="C728" s="39">
        <f>IF(Txn!$B370="","","تراکنش بانکی")</f>
        <v>0</v>
      </c>
      <c r="D728" s="38">
        <f>IF(Txn!$B370="","",IF(IF(Txn!$U370="TRF",Txn!$Y370,Txn!$Z370)="","",IF(Txn!$U370="TRF",Txn!$Y370,Txn!$Z370)))</f>
        <v>0</v>
      </c>
      <c r="E728" s="39">
        <f>IF($D728="","",IFERROR(VLOOKUP($D728,AcctTbl,2,0),""))</f>
        <v>0</v>
      </c>
      <c r="F728" s="39">
        <f>IF($D728="","",IFERROR(VLOOKUP($D728,AcctTbl,3,0),""))</f>
        <v>0</v>
      </c>
      <c r="G728" s="39">
        <f>IF(Txn!$B370="","",Txn!$D370)</f>
        <v>0</v>
      </c>
      <c r="H728" s="38">
        <f>IF(Txn!$B370="","",Txn!$E370)</f>
        <v>0</v>
      </c>
      <c r="I728" s="40">
        <f>IF(Txn!$B370="",0,Txn!$Q370)</f>
        <v>0</v>
      </c>
      <c r="J728" s="40">
        <f>IF(Txn!$B370="",0,Txn!$R370)</f>
        <v>0</v>
      </c>
      <c r="K728" s="41">
        <f>IF($A728="","",IFERROR(VALUE(MID($A728,6,2)),""))</f>
        <v>0</v>
      </c>
      <c r="L728" s="39">
        <f>IF(Txn!$K370="","","طرف مقابل — "&amp;Txn!$K370)</f>
        <v>0</v>
      </c>
      <c r="N728" s="42">
        <f>IF($D728="",0,COUNTIF(BankAccts,$D728))</f>
        <v>0</v>
      </c>
    </row>
    <row r="729" spans="1:14">
      <c r="A729" s="38">
        <f>IF(Txn!$B371="","",Txn!$B371)</f>
        <v>0</v>
      </c>
      <c r="B729" s="38">
        <f>IF(Txn!$B371="","",Txn!$C371)</f>
        <v>0</v>
      </c>
      <c r="C729" s="39">
        <f>IF(Txn!$B371="","","تراکنش بانکی")</f>
        <v>0</v>
      </c>
      <c r="D729" s="38">
        <f>IF(Txn!$B371="","",IF(Txn!$X371="","",Txn!$X371))</f>
        <v>0</v>
      </c>
      <c r="E729" s="39">
        <f>IF($D729="","",IFERROR(VLOOKUP($D729,AcctTbl,2,0),""))</f>
        <v>0</v>
      </c>
      <c r="F729" s="39">
        <f>IF($D729="","",IFERROR(VLOOKUP($D729,AcctTbl,3,0),""))</f>
        <v>0</v>
      </c>
      <c r="G729" s="39">
        <f>IF(Txn!$B371="","",Txn!$D371)</f>
        <v>0</v>
      </c>
      <c r="H729" s="38">
        <f>IF(Txn!$B371="","",Txn!$E371)</f>
        <v>0</v>
      </c>
      <c r="I729" s="40">
        <f>IF(Txn!$B371="",0,Txn!$O371)</f>
        <v>0</v>
      </c>
      <c r="J729" s="40">
        <f>IF(Txn!$B371="",0,Txn!$P371)</f>
        <v>0</v>
      </c>
      <c r="K729" s="41">
        <f>IF($A729="","",IFERROR(VALUE(MID($A729,6,2)),""))</f>
        <v>0</v>
      </c>
      <c r="L729" s="39">
        <f>IF(Txn!$K371="","",Txn!$K371)</f>
        <v>0</v>
      </c>
      <c r="N729" s="42">
        <f>IF($D729="",0,COUNTIF(BankAccts,$D729))</f>
        <v>0</v>
      </c>
    </row>
    <row r="730" spans="1:14">
      <c r="A730" s="38">
        <f>IF(Txn!$B371="","",Txn!$B371)</f>
        <v>0</v>
      </c>
      <c r="B730" s="38">
        <f>IF(Txn!$B371="","",Txn!$C371)</f>
        <v>0</v>
      </c>
      <c r="C730" s="39">
        <f>IF(Txn!$B371="","","تراکنش بانکی")</f>
        <v>0</v>
      </c>
      <c r="D730" s="38">
        <f>IF(Txn!$B371="","",IF(IF(Txn!$U371="TRF",Txn!$Y371,Txn!$Z371)="","",IF(Txn!$U371="TRF",Txn!$Y371,Txn!$Z371)))</f>
        <v>0</v>
      </c>
      <c r="E730" s="39">
        <f>IF($D730="","",IFERROR(VLOOKUP($D730,AcctTbl,2,0),""))</f>
        <v>0</v>
      </c>
      <c r="F730" s="39">
        <f>IF($D730="","",IFERROR(VLOOKUP($D730,AcctTbl,3,0),""))</f>
        <v>0</v>
      </c>
      <c r="G730" s="39">
        <f>IF(Txn!$B371="","",Txn!$D371)</f>
        <v>0</v>
      </c>
      <c r="H730" s="38">
        <f>IF(Txn!$B371="","",Txn!$E371)</f>
        <v>0</v>
      </c>
      <c r="I730" s="40">
        <f>IF(Txn!$B371="",0,Txn!$Q371)</f>
        <v>0</v>
      </c>
      <c r="J730" s="40">
        <f>IF(Txn!$B371="",0,Txn!$R371)</f>
        <v>0</v>
      </c>
      <c r="K730" s="41">
        <f>IF($A730="","",IFERROR(VALUE(MID($A730,6,2)),""))</f>
        <v>0</v>
      </c>
      <c r="L730" s="39">
        <f>IF(Txn!$K371="","","طرف مقابل — "&amp;Txn!$K371)</f>
        <v>0</v>
      </c>
      <c r="N730" s="42">
        <f>IF($D730="",0,COUNTIF(BankAccts,$D730))</f>
        <v>0</v>
      </c>
    </row>
    <row r="731" spans="1:14">
      <c r="A731" s="38">
        <f>IF(Txn!$B372="","",Txn!$B372)</f>
        <v>0</v>
      </c>
      <c r="B731" s="38">
        <f>IF(Txn!$B372="","",Txn!$C372)</f>
        <v>0</v>
      </c>
      <c r="C731" s="39">
        <f>IF(Txn!$B372="","","تراکنش بانکی")</f>
        <v>0</v>
      </c>
      <c r="D731" s="38">
        <f>IF(Txn!$B372="","",IF(Txn!$X372="","",Txn!$X372))</f>
        <v>0</v>
      </c>
      <c r="E731" s="39">
        <f>IF($D731="","",IFERROR(VLOOKUP($D731,AcctTbl,2,0),""))</f>
        <v>0</v>
      </c>
      <c r="F731" s="39">
        <f>IF($D731="","",IFERROR(VLOOKUP($D731,AcctTbl,3,0),""))</f>
        <v>0</v>
      </c>
      <c r="G731" s="39">
        <f>IF(Txn!$B372="","",Txn!$D372)</f>
        <v>0</v>
      </c>
      <c r="H731" s="38">
        <f>IF(Txn!$B372="","",Txn!$E372)</f>
        <v>0</v>
      </c>
      <c r="I731" s="40">
        <f>IF(Txn!$B372="",0,Txn!$O372)</f>
        <v>0</v>
      </c>
      <c r="J731" s="40">
        <f>IF(Txn!$B372="",0,Txn!$P372)</f>
        <v>0</v>
      </c>
      <c r="K731" s="41">
        <f>IF($A731="","",IFERROR(VALUE(MID($A731,6,2)),""))</f>
        <v>0</v>
      </c>
      <c r="L731" s="39">
        <f>IF(Txn!$K372="","",Txn!$K372)</f>
        <v>0</v>
      </c>
      <c r="N731" s="42">
        <f>IF($D731="",0,COUNTIF(BankAccts,$D731))</f>
        <v>0</v>
      </c>
    </row>
    <row r="732" spans="1:14">
      <c r="A732" s="38">
        <f>IF(Txn!$B372="","",Txn!$B372)</f>
        <v>0</v>
      </c>
      <c r="B732" s="38">
        <f>IF(Txn!$B372="","",Txn!$C372)</f>
        <v>0</v>
      </c>
      <c r="C732" s="39">
        <f>IF(Txn!$B372="","","تراکنش بانکی")</f>
        <v>0</v>
      </c>
      <c r="D732" s="38">
        <f>IF(Txn!$B372="","",IF(IF(Txn!$U372="TRF",Txn!$Y372,Txn!$Z372)="","",IF(Txn!$U372="TRF",Txn!$Y372,Txn!$Z372)))</f>
        <v>0</v>
      </c>
      <c r="E732" s="39">
        <f>IF($D732="","",IFERROR(VLOOKUP($D732,AcctTbl,2,0),""))</f>
        <v>0</v>
      </c>
      <c r="F732" s="39">
        <f>IF($D732="","",IFERROR(VLOOKUP($D732,AcctTbl,3,0),""))</f>
        <v>0</v>
      </c>
      <c r="G732" s="39">
        <f>IF(Txn!$B372="","",Txn!$D372)</f>
        <v>0</v>
      </c>
      <c r="H732" s="38">
        <f>IF(Txn!$B372="","",Txn!$E372)</f>
        <v>0</v>
      </c>
      <c r="I732" s="40">
        <f>IF(Txn!$B372="",0,Txn!$Q372)</f>
        <v>0</v>
      </c>
      <c r="J732" s="40">
        <f>IF(Txn!$B372="",0,Txn!$R372)</f>
        <v>0</v>
      </c>
      <c r="K732" s="41">
        <f>IF($A732="","",IFERROR(VALUE(MID($A732,6,2)),""))</f>
        <v>0</v>
      </c>
      <c r="L732" s="39">
        <f>IF(Txn!$K372="","","طرف مقابل — "&amp;Txn!$K372)</f>
        <v>0</v>
      </c>
      <c r="N732" s="42">
        <f>IF($D732="",0,COUNTIF(BankAccts,$D732))</f>
        <v>0</v>
      </c>
    </row>
    <row r="733" spans="1:14">
      <c r="A733" s="38">
        <f>IF(Txn!$B373="","",Txn!$B373)</f>
        <v>0</v>
      </c>
      <c r="B733" s="38">
        <f>IF(Txn!$B373="","",Txn!$C373)</f>
        <v>0</v>
      </c>
      <c r="C733" s="39">
        <f>IF(Txn!$B373="","","تراکنش بانکی")</f>
        <v>0</v>
      </c>
      <c r="D733" s="38">
        <f>IF(Txn!$B373="","",IF(Txn!$X373="","",Txn!$X373))</f>
        <v>0</v>
      </c>
      <c r="E733" s="39">
        <f>IF($D733="","",IFERROR(VLOOKUP($D733,AcctTbl,2,0),""))</f>
        <v>0</v>
      </c>
      <c r="F733" s="39">
        <f>IF($D733="","",IFERROR(VLOOKUP($D733,AcctTbl,3,0),""))</f>
        <v>0</v>
      </c>
      <c r="G733" s="39">
        <f>IF(Txn!$B373="","",Txn!$D373)</f>
        <v>0</v>
      </c>
      <c r="H733" s="38">
        <f>IF(Txn!$B373="","",Txn!$E373)</f>
        <v>0</v>
      </c>
      <c r="I733" s="40">
        <f>IF(Txn!$B373="",0,Txn!$O373)</f>
        <v>0</v>
      </c>
      <c r="J733" s="40">
        <f>IF(Txn!$B373="",0,Txn!$P373)</f>
        <v>0</v>
      </c>
      <c r="K733" s="41">
        <f>IF($A733="","",IFERROR(VALUE(MID($A733,6,2)),""))</f>
        <v>0</v>
      </c>
      <c r="L733" s="39">
        <f>IF(Txn!$K373="","",Txn!$K373)</f>
        <v>0</v>
      </c>
      <c r="N733" s="42">
        <f>IF($D733="",0,COUNTIF(BankAccts,$D733))</f>
        <v>0</v>
      </c>
    </row>
    <row r="734" spans="1:14">
      <c r="A734" s="38">
        <f>IF(Txn!$B373="","",Txn!$B373)</f>
        <v>0</v>
      </c>
      <c r="B734" s="38">
        <f>IF(Txn!$B373="","",Txn!$C373)</f>
        <v>0</v>
      </c>
      <c r="C734" s="39">
        <f>IF(Txn!$B373="","","تراکنش بانکی")</f>
        <v>0</v>
      </c>
      <c r="D734" s="38">
        <f>IF(Txn!$B373="","",IF(IF(Txn!$U373="TRF",Txn!$Y373,Txn!$Z373)="","",IF(Txn!$U373="TRF",Txn!$Y373,Txn!$Z373)))</f>
        <v>0</v>
      </c>
      <c r="E734" s="39">
        <f>IF($D734="","",IFERROR(VLOOKUP($D734,AcctTbl,2,0),""))</f>
        <v>0</v>
      </c>
      <c r="F734" s="39">
        <f>IF($D734="","",IFERROR(VLOOKUP($D734,AcctTbl,3,0),""))</f>
        <v>0</v>
      </c>
      <c r="G734" s="39">
        <f>IF(Txn!$B373="","",Txn!$D373)</f>
        <v>0</v>
      </c>
      <c r="H734" s="38">
        <f>IF(Txn!$B373="","",Txn!$E373)</f>
        <v>0</v>
      </c>
      <c r="I734" s="40">
        <f>IF(Txn!$B373="",0,Txn!$Q373)</f>
        <v>0</v>
      </c>
      <c r="J734" s="40">
        <f>IF(Txn!$B373="",0,Txn!$R373)</f>
        <v>0</v>
      </c>
      <c r="K734" s="41">
        <f>IF($A734="","",IFERROR(VALUE(MID($A734,6,2)),""))</f>
        <v>0</v>
      </c>
      <c r="L734" s="39">
        <f>IF(Txn!$K373="","","طرف مقابل — "&amp;Txn!$K373)</f>
        <v>0</v>
      </c>
      <c r="N734" s="42">
        <f>IF($D734="",0,COUNTIF(BankAccts,$D734))</f>
        <v>0</v>
      </c>
    </row>
    <row r="735" spans="1:14">
      <c r="A735" s="38">
        <f>IF(Txn!$B374="","",Txn!$B374)</f>
        <v>0</v>
      </c>
      <c r="B735" s="38">
        <f>IF(Txn!$B374="","",Txn!$C374)</f>
        <v>0</v>
      </c>
      <c r="C735" s="39">
        <f>IF(Txn!$B374="","","تراکنش بانکی")</f>
        <v>0</v>
      </c>
      <c r="D735" s="38">
        <f>IF(Txn!$B374="","",IF(Txn!$X374="","",Txn!$X374))</f>
        <v>0</v>
      </c>
      <c r="E735" s="39">
        <f>IF($D735="","",IFERROR(VLOOKUP($D735,AcctTbl,2,0),""))</f>
        <v>0</v>
      </c>
      <c r="F735" s="39">
        <f>IF($D735="","",IFERROR(VLOOKUP($D735,AcctTbl,3,0),""))</f>
        <v>0</v>
      </c>
      <c r="G735" s="39">
        <f>IF(Txn!$B374="","",Txn!$D374)</f>
        <v>0</v>
      </c>
      <c r="H735" s="38">
        <f>IF(Txn!$B374="","",Txn!$E374)</f>
        <v>0</v>
      </c>
      <c r="I735" s="40">
        <f>IF(Txn!$B374="",0,Txn!$O374)</f>
        <v>0</v>
      </c>
      <c r="J735" s="40">
        <f>IF(Txn!$B374="",0,Txn!$P374)</f>
        <v>0</v>
      </c>
      <c r="K735" s="41">
        <f>IF($A735="","",IFERROR(VALUE(MID($A735,6,2)),""))</f>
        <v>0</v>
      </c>
      <c r="L735" s="39">
        <f>IF(Txn!$K374="","",Txn!$K374)</f>
        <v>0</v>
      </c>
      <c r="N735" s="42">
        <f>IF($D735="",0,COUNTIF(BankAccts,$D735))</f>
        <v>0</v>
      </c>
    </row>
    <row r="736" spans="1:14">
      <c r="A736" s="38">
        <f>IF(Txn!$B374="","",Txn!$B374)</f>
        <v>0</v>
      </c>
      <c r="B736" s="38">
        <f>IF(Txn!$B374="","",Txn!$C374)</f>
        <v>0</v>
      </c>
      <c r="C736" s="39">
        <f>IF(Txn!$B374="","","تراکنش بانکی")</f>
        <v>0</v>
      </c>
      <c r="D736" s="38">
        <f>IF(Txn!$B374="","",IF(IF(Txn!$U374="TRF",Txn!$Y374,Txn!$Z374)="","",IF(Txn!$U374="TRF",Txn!$Y374,Txn!$Z374)))</f>
        <v>0</v>
      </c>
      <c r="E736" s="39">
        <f>IF($D736="","",IFERROR(VLOOKUP($D736,AcctTbl,2,0),""))</f>
        <v>0</v>
      </c>
      <c r="F736" s="39">
        <f>IF($D736="","",IFERROR(VLOOKUP($D736,AcctTbl,3,0),""))</f>
        <v>0</v>
      </c>
      <c r="G736" s="39">
        <f>IF(Txn!$B374="","",Txn!$D374)</f>
        <v>0</v>
      </c>
      <c r="H736" s="38">
        <f>IF(Txn!$B374="","",Txn!$E374)</f>
        <v>0</v>
      </c>
      <c r="I736" s="40">
        <f>IF(Txn!$B374="",0,Txn!$Q374)</f>
        <v>0</v>
      </c>
      <c r="J736" s="40">
        <f>IF(Txn!$B374="",0,Txn!$R374)</f>
        <v>0</v>
      </c>
      <c r="K736" s="41">
        <f>IF($A736="","",IFERROR(VALUE(MID($A736,6,2)),""))</f>
        <v>0</v>
      </c>
      <c r="L736" s="39">
        <f>IF(Txn!$K374="","","طرف مقابل — "&amp;Txn!$K374)</f>
        <v>0</v>
      </c>
      <c r="N736" s="42">
        <f>IF($D736="",0,COUNTIF(BankAccts,$D736))</f>
        <v>0</v>
      </c>
    </row>
    <row r="737" spans="1:14">
      <c r="A737" s="38">
        <f>IF(Txn!$B375="","",Txn!$B375)</f>
        <v>0</v>
      </c>
      <c r="B737" s="38">
        <f>IF(Txn!$B375="","",Txn!$C375)</f>
        <v>0</v>
      </c>
      <c r="C737" s="39">
        <f>IF(Txn!$B375="","","تراکنش بانکی")</f>
        <v>0</v>
      </c>
      <c r="D737" s="38">
        <f>IF(Txn!$B375="","",IF(Txn!$X375="","",Txn!$X375))</f>
        <v>0</v>
      </c>
      <c r="E737" s="39">
        <f>IF($D737="","",IFERROR(VLOOKUP($D737,AcctTbl,2,0),""))</f>
        <v>0</v>
      </c>
      <c r="F737" s="39">
        <f>IF($D737="","",IFERROR(VLOOKUP($D737,AcctTbl,3,0),""))</f>
        <v>0</v>
      </c>
      <c r="G737" s="39">
        <f>IF(Txn!$B375="","",Txn!$D375)</f>
        <v>0</v>
      </c>
      <c r="H737" s="38">
        <f>IF(Txn!$B375="","",Txn!$E375)</f>
        <v>0</v>
      </c>
      <c r="I737" s="40">
        <f>IF(Txn!$B375="",0,Txn!$O375)</f>
        <v>0</v>
      </c>
      <c r="J737" s="40">
        <f>IF(Txn!$B375="",0,Txn!$P375)</f>
        <v>0</v>
      </c>
      <c r="K737" s="41">
        <f>IF($A737="","",IFERROR(VALUE(MID($A737,6,2)),""))</f>
        <v>0</v>
      </c>
      <c r="L737" s="39">
        <f>IF(Txn!$K375="","",Txn!$K375)</f>
        <v>0</v>
      </c>
      <c r="N737" s="42">
        <f>IF($D737="",0,COUNTIF(BankAccts,$D737))</f>
        <v>0</v>
      </c>
    </row>
    <row r="738" spans="1:14">
      <c r="A738" s="38">
        <f>IF(Txn!$B375="","",Txn!$B375)</f>
        <v>0</v>
      </c>
      <c r="B738" s="38">
        <f>IF(Txn!$B375="","",Txn!$C375)</f>
        <v>0</v>
      </c>
      <c r="C738" s="39">
        <f>IF(Txn!$B375="","","تراکنش بانکی")</f>
        <v>0</v>
      </c>
      <c r="D738" s="38">
        <f>IF(Txn!$B375="","",IF(IF(Txn!$U375="TRF",Txn!$Y375,Txn!$Z375)="","",IF(Txn!$U375="TRF",Txn!$Y375,Txn!$Z375)))</f>
        <v>0</v>
      </c>
      <c r="E738" s="39">
        <f>IF($D738="","",IFERROR(VLOOKUP($D738,AcctTbl,2,0),""))</f>
        <v>0</v>
      </c>
      <c r="F738" s="39">
        <f>IF($D738="","",IFERROR(VLOOKUP($D738,AcctTbl,3,0),""))</f>
        <v>0</v>
      </c>
      <c r="G738" s="39">
        <f>IF(Txn!$B375="","",Txn!$D375)</f>
        <v>0</v>
      </c>
      <c r="H738" s="38">
        <f>IF(Txn!$B375="","",Txn!$E375)</f>
        <v>0</v>
      </c>
      <c r="I738" s="40">
        <f>IF(Txn!$B375="",0,Txn!$Q375)</f>
        <v>0</v>
      </c>
      <c r="J738" s="40">
        <f>IF(Txn!$B375="",0,Txn!$R375)</f>
        <v>0</v>
      </c>
      <c r="K738" s="41">
        <f>IF($A738="","",IFERROR(VALUE(MID($A738,6,2)),""))</f>
        <v>0</v>
      </c>
      <c r="L738" s="39">
        <f>IF(Txn!$K375="","","طرف مقابل — "&amp;Txn!$K375)</f>
        <v>0</v>
      </c>
      <c r="N738" s="42">
        <f>IF($D738="",0,COUNTIF(BankAccts,$D738))</f>
        <v>0</v>
      </c>
    </row>
    <row r="739" spans="1:14">
      <c r="A739" s="38">
        <f>IF(Txn!$B376="","",Txn!$B376)</f>
        <v>0</v>
      </c>
      <c r="B739" s="38">
        <f>IF(Txn!$B376="","",Txn!$C376)</f>
        <v>0</v>
      </c>
      <c r="C739" s="39">
        <f>IF(Txn!$B376="","","تراکنش بانکی")</f>
        <v>0</v>
      </c>
      <c r="D739" s="38">
        <f>IF(Txn!$B376="","",IF(Txn!$X376="","",Txn!$X376))</f>
        <v>0</v>
      </c>
      <c r="E739" s="39">
        <f>IF($D739="","",IFERROR(VLOOKUP($D739,AcctTbl,2,0),""))</f>
        <v>0</v>
      </c>
      <c r="F739" s="39">
        <f>IF($D739="","",IFERROR(VLOOKUP($D739,AcctTbl,3,0),""))</f>
        <v>0</v>
      </c>
      <c r="G739" s="39">
        <f>IF(Txn!$B376="","",Txn!$D376)</f>
        <v>0</v>
      </c>
      <c r="H739" s="38">
        <f>IF(Txn!$B376="","",Txn!$E376)</f>
        <v>0</v>
      </c>
      <c r="I739" s="40">
        <f>IF(Txn!$B376="",0,Txn!$O376)</f>
        <v>0</v>
      </c>
      <c r="J739" s="40">
        <f>IF(Txn!$B376="",0,Txn!$P376)</f>
        <v>0</v>
      </c>
      <c r="K739" s="41">
        <f>IF($A739="","",IFERROR(VALUE(MID($A739,6,2)),""))</f>
        <v>0</v>
      </c>
      <c r="L739" s="39">
        <f>IF(Txn!$K376="","",Txn!$K376)</f>
        <v>0</v>
      </c>
      <c r="N739" s="42">
        <f>IF($D739="",0,COUNTIF(BankAccts,$D739))</f>
        <v>0</v>
      </c>
    </row>
    <row r="740" spans="1:14">
      <c r="A740" s="38">
        <f>IF(Txn!$B376="","",Txn!$B376)</f>
        <v>0</v>
      </c>
      <c r="B740" s="38">
        <f>IF(Txn!$B376="","",Txn!$C376)</f>
        <v>0</v>
      </c>
      <c r="C740" s="39">
        <f>IF(Txn!$B376="","","تراکنش بانکی")</f>
        <v>0</v>
      </c>
      <c r="D740" s="38">
        <f>IF(Txn!$B376="","",IF(IF(Txn!$U376="TRF",Txn!$Y376,Txn!$Z376)="","",IF(Txn!$U376="TRF",Txn!$Y376,Txn!$Z376)))</f>
        <v>0</v>
      </c>
      <c r="E740" s="39">
        <f>IF($D740="","",IFERROR(VLOOKUP($D740,AcctTbl,2,0),""))</f>
        <v>0</v>
      </c>
      <c r="F740" s="39">
        <f>IF($D740="","",IFERROR(VLOOKUP($D740,AcctTbl,3,0),""))</f>
        <v>0</v>
      </c>
      <c r="G740" s="39">
        <f>IF(Txn!$B376="","",Txn!$D376)</f>
        <v>0</v>
      </c>
      <c r="H740" s="38">
        <f>IF(Txn!$B376="","",Txn!$E376)</f>
        <v>0</v>
      </c>
      <c r="I740" s="40">
        <f>IF(Txn!$B376="",0,Txn!$Q376)</f>
        <v>0</v>
      </c>
      <c r="J740" s="40">
        <f>IF(Txn!$B376="",0,Txn!$R376)</f>
        <v>0</v>
      </c>
      <c r="K740" s="41">
        <f>IF($A740="","",IFERROR(VALUE(MID($A740,6,2)),""))</f>
        <v>0</v>
      </c>
      <c r="L740" s="39">
        <f>IF(Txn!$K376="","","طرف مقابل — "&amp;Txn!$K376)</f>
        <v>0</v>
      </c>
      <c r="N740" s="42">
        <f>IF($D740="",0,COUNTIF(BankAccts,$D740))</f>
        <v>0</v>
      </c>
    </row>
    <row r="741" spans="1:14">
      <c r="A741" s="38">
        <f>IF(Txn!$B377="","",Txn!$B377)</f>
        <v>0</v>
      </c>
      <c r="B741" s="38">
        <f>IF(Txn!$B377="","",Txn!$C377)</f>
        <v>0</v>
      </c>
      <c r="C741" s="39">
        <f>IF(Txn!$B377="","","تراکنش بانکی")</f>
        <v>0</v>
      </c>
      <c r="D741" s="38">
        <f>IF(Txn!$B377="","",IF(Txn!$X377="","",Txn!$X377))</f>
        <v>0</v>
      </c>
      <c r="E741" s="39">
        <f>IF($D741="","",IFERROR(VLOOKUP($D741,AcctTbl,2,0),""))</f>
        <v>0</v>
      </c>
      <c r="F741" s="39">
        <f>IF($D741="","",IFERROR(VLOOKUP($D741,AcctTbl,3,0),""))</f>
        <v>0</v>
      </c>
      <c r="G741" s="39">
        <f>IF(Txn!$B377="","",Txn!$D377)</f>
        <v>0</v>
      </c>
      <c r="H741" s="38">
        <f>IF(Txn!$B377="","",Txn!$E377)</f>
        <v>0</v>
      </c>
      <c r="I741" s="40">
        <f>IF(Txn!$B377="",0,Txn!$O377)</f>
        <v>0</v>
      </c>
      <c r="J741" s="40">
        <f>IF(Txn!$B377="",0,Txn!$P377)</f>
        <v>0</v>
      </c>
      <c r="K741" s="41">
        <f>IF($A741="","",IFERROR(VALUE(MID($A741,6,2)),""))</f>
        <v>0</v>
      </c>
      <c r="L741" s="39">
        <f>IF(Txn!$K377="","",Txn!$K377)</f>
        <v>0</v>
      </c>
      <c r="N741" s="42">
        <f>IF($D741="",0,COUNTIF(BankAccts,$D741))</f>
        <v>0</v>
      </c>
    </row>
    <row r="742" spans="1:14">
      <c r="A742" s="38">
        <f>IF(Txn!$B377="","",Txn!$B377)</f>
        <v>0</v>
      </c>
      <c r="B742" s="38">
        <f>IF(Txn!$B377="","",Txn!$C377)</f>
        <v>0</v>
      </c>
      <c r="C742" s="39">
        <f>IF(Txn!$B377="","","تراکنش بانکی")</f>
        <v>0</v>
      </c>
      <c r="D742" s="38">
        <f>IF(Txn!$B377="","",IF(IF(Txn!$U377="TRF",Txn!$Y377,Txn!$Z377)="","",IF(Txn!$U377="TRF",Txn!$Y377,Txn!$Z377)))</f>
        <v>0</v>
      </c>
      <c r="E742" s="39">
        <f>IF($D742="","",IFERROR(VLOOKUP($D742,AcctTbl,2,0),""))</f>
        <v>0</v>
      </c>
      <c r="F742" s="39">
        <f>IF($D742="","",IFERROR(VLOOKUP($D742,AcctTbl,3,0),""))</f>
        <v>0</v>
      </c>
      <c r="G742" s="39">
        <f>IF(Txn!$B377="","",Txn!$D377)</f>
        <v>0</v>
      </c>
      <c r="H742" s="38">
        <f>IF(Txn!$B377="","",Txn!$E377)</f>
        <v>0</v>
      </c>
      <c r="I742" s="40">
        <f>IF(Txn!$B377="",0,Txn!$Q377)</f>
        <v>0</v>
      </c>
      <c r="J742" s="40">
        <f>IF(Txn!$B377="",0,Txn!$R377)</f>
        <v>0</v>
      </c>
      <c r="K742" s="41">
        <f>IF($A742="","",IFERROR(VALUE(MID($A742,6,2)),""))</f>
        <v>0</v>
      </c>
      <c r="L742" s="39">
        <f>IF(Txn!$K377="","","طرف مقابل — "&amp;Txn!$K377)</f>
        <v>0</v>
      </c>
      <c r="N742" s="42">
        <f>IF($D742="",0,COUNTIF(BankAccts,$D742))</f>
        <v>0</v>
      </c>
    </row>
    <row r="743" spans="1:14">
      <c r="A743" s="38">
        <f>IF(Txn!$B378="","",Txn!$B378)</f>
        <v>0</v>
      </c>
      <c r="B743" s="38">
        <f>IF(Txn!$B378="","",Txn!$C378)</f>
        <v>0</v>
      </c>
      <c r="C743" s="39">
        <f>IF(Txn!$B378="","","تراکنش بانکی")</f>
        <v>0</v>
      </c>
      <c r="D743" s="38">
        <f>IF(Txn!$B378="","",IF(Txn!$X378="","",Txn!$X378))</f>
        <v>0</v>
      </c>
      <c r="E743" s="39">
        <f>IF($D743="","",IFERROR(VLOOKUP($D743,AcctTbl,2,0),""))</f>
        <v>0</v>
      </c>
      <c r="F743" s="39">
        <f>IF($D743="","",IFERROR(VLOOKUP($D743,AcctTbl,3,0),""))</f>
        <v>0</v>
      </c>
      <c r="G743" s="39">
        <f>IF(Txn!$B378="","",Txn!$D378)</f>
        <v>0</v>
      </c>
      <c r="H743" s="38">
        <f>IF(Txn!$B378="","",Txn!$E378)</f>
        <v>0</v>
      </c>
      <c r="I743" s="40">
        <f>IF(Txn!$B378="",0,Txn!$O378)</f>
        <v>0</v>
      </c>
      <c r="J743" s="40">
        <f>IF(Txn!$B378="",0,Txn!$P378)</f>
        <v>0</v>
      </c>
      <c r="K743" s="41">
        <f>IF($A743="","",IFERROR(VALUE(MID($A743,6,2)),""))</f>
        <v>0</v>
      </c>
      <c r="L743" s="39">
        <f>IF(Txn!$K378="","",Txn!$K378)</f>
        <v>0</v>
      </c>
      <c r="N743" s="42">
        <f>IF($D743="",0,COUNTIF(BankAccts,$D743))</f>
        <v>0</v>
      </c>
    </row>
    <row r="744" spans="1:14">
      <c r="A744" s="38">
        <f>IF(Txn!$B378="","",Txn!$B378)</f>
        <v>0</v>
      </c>
      <c r="B744" s="38">
        <f>IF(Txn!$B378="","",Txn!$C378)</f>
        <v>0</v>
      </c>
      <c r="C744" s="39">
        <f>IF(Txn!$B378="","","تراکنش بانکی")</f>
        <v>0</v>
      </c>
      <c r="D744" s="38">
        <f>IF(Txn!$B378="","",IF(IF(Txn!$U378="TRF",Txn!$Y378,Txn!$Z378)="","",IF(Txn!$U378="TRF",Txn!$Y378,Txn!$Z378)))</f>
        <v>0</v>
      </c>
      <c r="E744" s="39">
        <f>IF($D744="","",IFERROR(VLOOKUP($D744,AcctTbl,2,0),""))</f>
        <v>0</v>
      </c>
      <c r="F744" s="39">
        <f>IF($D744="","",IFERROR(VLOOKUP($D744,AcctTbl,3,0),""))</f>
        <v>0</v>
      </c>
      <c r="G744" s="39">
        <f>IF(Txn!$B378="","",Txn!$D378)</f>
        <v>0</v>
      </c>
      <c r="H744" s="38">
        <f>IF(Txn!$B378="","",Txn!$E378)</f>
        <v>0</v>
      </c>
      <c r="I744" s="40">
        <f>IF(Txn!$B378="",0,Txn!$Q378)</f>
        <v>0</v>
      </c>
      <c r="J744" s="40">
        <f>IF(Txn!$B378="",0,Txn!$R378)</f>
        <v>0</v>
      </c>
      <c r="K744" s="41">
        <f>IF($A744="","",IFERROR(VALUE(MID($A744,6,2)),""))</f>
        <v>0</v>
      </c>
      <c r="L744" s="39">
        <f>IF(Txn!$K378="","","طرف مقابل — "&amp;Txn!$K378)</f>
        <v>0</v>
      </c>
      <c r="N744" s="42">
        <f>IF($D744="",0,COUNTIF(BankAccts,$D744))</f>
        <v>0</v>
      </c>
    </row>
    <row r="745" spans="1:14">
      <c r="A745" s="38">
        <f>IF(Txn!$B379="","",Txn!$B379)</f>
        <v>0</v>
      </c>
      <c r="B745" s="38">
        <f>IF(Txn!$B379="","",Txn!$C379)</f>
        <v>0</v>
      </c>
      <c r="C745" s="39">
        <f>IF(Txn!$B379="","","تراکنش بانکی")</f>
        <v>0</v>
      </c>
      <c r="D745" s="38">
        <f>IF(Txn!$B379="","",IF(Txn!$X379="","",Txn!$X379))</f>
        <v>0</v>
      </c>
      <c r="E745" s="39">
        <f>IF($D745="","",IFERROR(VLOOKUP($D745,AcctTbl,2,0),""))</f>
        <v>0</v>
      </c>
      <c r="F745" s="39">
        <f>IF($D745="","",IFERROR(VLOOKUP($D745,AcctTbl,3,0),""))</f>
        <v>0</v>
      </c>
      <c r="G745" s="39">
        <f>IF(Txn!$B379="","",Txn!$D379)</f>
        <v>0</v>
      </c>
      <c r="H745" s="38">
        <f>IF(Txn!$B379="","",Txn!$E379)</f>
        <v>0</v>
      </c>
      <c r="I745" s="40">
        <f>IF(Txn!$B379="",0,Txn!$O379)</f>
        <v>0</v>
      </c>
      <c r="J745" s="40">
        <f>IF(Txn!$B379="",0,Txn!$P379)</f>
        <v>0</v>
      </c>
      <c r="K745" s="41">
        <f>IF($A745="","",IFERROR(VALUE(MID($A745,6,2)),""))</f>
        <v>0</v>
      </c>
      <c r="L745" s="39">
        <f>IF(Txn!$K379="","",Txn!$K379)</f>
        <v>0</v>
      </c>
      <c r="N745" s="42">
        <f>IF($D745="",0,COUNTIF(BankAccts,$D745))</f>
        <v>0</v>
      </c>
    </row>
    <row r="746" spans="1:14">
      <c r="A746" s="38">
        <f>IF(Txn!$B379="","",Txn!$B379)</f>
        <v>0</v>
      </c>
      <c r="B746" s="38">
        <f>IF(Txn!$B379="","",Txn!$C379)</f>
        <v>0</v>
      </c>
      <c r="C746" s="39">
        <f>IF(Txn!$B379="","","تراکنش بانکی")</f>
        <v>0</v>
      </c>
      <c r="D746" s="38">
        <f>IF(Txn!$B379="","",IF(IF(Txn!$U379="TRF",Txn!$Y379,Txn!$Z379)="","",IF(Txn!$U379="TRF",Txn!$Y379,Txn!$Z379)))</f>
        <v>0</v>
      </c>
      <c r="E746" s="39">
        <f>IF($D746="","",IFERROR(VLOOKUP($D746,AcctTbl,2,0),""))</f>
        <v>0</v>
      </c>
      <c r="F746" s="39">
        <f>IF($D746="","",IFERROR(VLOOKUP($D746,AcctTbl,3,0),""))</f>
        <v>0</v>
      </c>
      <c r="G746" s="39">
        <f>IF(Txn!$B379="","",Txn!$D379)</f>
        <v>0</v>
      </c>
      <c r="H746" s="38">
        <f>IF(Txn!$B379="","",Txn!$E379)</f>
        <v>0</v>
      </c>
      <c r="I746" s="40">
        <f>IF(Txn!$B379="",0,Txn!$Q379)</f>
        <v>0</v>
      </c>
      <c r="J746" s="40">
        <f>IF(Txn!$B379="",0,Txn!$R379)</f>
        <v>0</v>
      </c>
      <c r="K746" s="41">
        <f>IF($A746="","",IFERROR(VALUE(MID($A746,6,2)),""))</f>
        <v>0</v>
      </c>
      <c r="L746" s="39">
        <f>IF(Txn!$K379="","","طرف مقابل — "&amp;Txn!$K379)</f>
        <v>0</v>
      </c>
      <c r="N746" s="42">
        <f>IF($D746="",0,COUNTIF(BankAccts,$D746))</f>
        <v>0</v>
      </c>
    </row>
    <row r="747" spans="1:14">
      <c r="A747" s="38">
        <f>IF(Txn!$B380="","",Txn!$B380)</f>
        <v>0</v>
      </c>
      <c r="B747" s="38">
        <f>IF(Txn!$B380="","",Txn!$C380)</f>
        <v>0</v>
      </c>
      <c r="C747" s="39">
        <f>IF(Txn!$B380="","","تراکنش بانکی")</f>
        <v>0</v>
      </c>
      <c r="D747" s="38">
        <f>IF(Txn!$B380="","",IF(Txn!$X380="","",Txn!$X380))</f>
        <v>0</v>
      </c>
      <c r="E747" s="39">
        <f>IF($D747="","",IFERROR(VLOOKUP($D747,AcctTbl,2,0),""))</f>
        <v>0</v>
      </c>
      <c r="F747" s="39">
        <f>IF($D747="","",IFERROR(VLOOKUP($D747,AcctTbl,3,0),""))</f>
        <v>0</v>
      </c>
      <c r="G747" s="39">
        <f>IF(Txn!$B380="","",Txn!$D380)</f>
        <v>0</v>
      </c>
      <c r="H747" s="38">
        <f>IF(Txn!$B380="","",Txn!$E380)</f>
        <v>0</v>
      </c>
      <c r="I747" s="40">
        <f>IF(Txn!$B380="",0,Txn!$O380)</f>
        <v>0</v>
      </c>
      <c r="J747" s="40">
        <f>IF(Txn!$B380="",0,Txn!$P380)</f>
        <v>0</v>
      </c>
      <c r="K747" s="41">
        <f>IF($A747="","",IFERROR(VALUE(MID($A747,6,2)),""))</f>
        <v>0</v>
      </c>
      <c r="L747" s="39">
        <f>IF(Txn!$K380="","",Txn!$K380)</f>
        <v>0</v>
      </c>
      <c r="N747" s="42">
        <f>IF($D747="",0,COUNTIF(BankAccts,$D747))</f>
        <v>0</v>
      </c>
    </row>
    <row r="748" spans="1:14">
      <c r="A748" s="38">
        <f>IF(Txn!$B380="","",Txn!$B380)</f>
        <v>0</v>
      </c>
      <c r="B748" s="38">
        <f>IF(Txn!$B380="","",Txn!$C380)</f>
        <v>0</v>
      </c>
      <c r="C748" s="39">
        <f>IF(Txn!$B380="","","تراکنش بانکی")</f>
        <v>0</v>
      </c>
      <c r="D748" s="38">
        <f>IF(Txn!$B380="","",IF(IF(Txn!$U380="TRF",Txn!$Y380,Txn!$Z380)="","",IF(Txn!$U380="TRF",Txn!$Y380,Txn!$Z380)))</f>
        <v>0</v>
      </c>
      <c r="E748" s="39">
        <f>IF($D748="","",IFERROR(VLOOKUP($D748,AcctTbl,2,0),""))</f>
        <v>0</v>
      </c>
      <c r="F748" s="39">
        <f>IF($D748="","",IFERROR(VLOOKUP($D748,AcctTbl,3,0),""))</f>
        <v>0</v>
      </c>
      <c r="G748" s="39">
        <f>IF(Txn!$B380="","",Txn!$D380)</f>
        <v>0</v>
      </c>
      <c r="H748" s="38">
        <f>IF(Txn!$B380="","",Txn!$E380)</f>
        <v>0</v>
      </c>
      <c r="I748" s="40">
        <f>IF(Txn!$B380="",0,Txn!$Q380)</f>
        <v>0</v>
      </c>
      <c r="J748" s="40">
        <f>IF(Txn!$B380="",0,Txn!$R380)</f>
        <v>0</v>
      </c>
      <c r="K748" s="41">
        <f>IF($A748="","",IFERROR(VALUE(MID($A748,6,2)),""))</f>
        <v>0</v>
      </c>
      <c r="L748" s="39">
        <f>IF(Txn!$K380="","","طرف مقابل — "&amp;Txn!$K380)</f>
        <v>0</v>
      </c>
      <c r="N748" s="42">
        <f>IF($D748="",0,COUNTIF(BankAccts,$D748))</f>
        <v>0</v>
      </c>
    </row>
    <row r="749" spans="1:14">
      <c r="A749" s="38">
        <f>IF(Txn!$B381="","",Txn!$B381)</f>
        <v>0</v>
      </c>
      <c r="B749" s="38">
        <f>IF(Txn!$B381="","",Txn!$C381)</f>
        <v>0</v>
      </c>
      <c r="C749" s="39">
        <f>IF(Txn!$B381="","","تراکنش بانکی")</f>
        <v>0</v>
      </c>
      <c r="D749" s="38">
        <f>IF(Txn!$B381="","",IF(Txn!$X381="","",Txn!$X381))</f>
        <v>0</v>
      </c>
      <c r="E749" s="39">
        <f>IF($D749="","",IFERROR(VLOOKUP($D749,AcctTbl,2,0),""))</f>
        <v>0</v>
      </c>
      <c r="F749" s="39">
        <f>IF($D749="","",IFERROR(VLOOKUP($D749,AcctTbl,3,0),""))</f>
        <v>0</v>
      </c>
      <c r="G749" s="39">
        <f>IF(Txn!$B381="","",Txn!$D381)</f>
        <v>0</v>
      </c>
      <c r="H749" s="38">
        <f>IF(Txn!$B381="","",Txn!$E381)</f>
        <v>0</v>
      </c>
      <c r="I749" s="40">
        <f>IF(Txn!$B381="",0,Txn!$O381)</f>
        <v>0</v>
      </c>
      <c r="J749" s="40">
        <f>IF(Txn!$B381="",0,Txn!$P381)</f>
        <v>0</v>
      </c>
      <c r="K749" s="41">
        <f>IF($A749="","",IFERROR(VALUE(MID($A749,6,2)),""))</f>
        <v>0</v>
      </c>
      <c r="L749" s="39">
        <f>IF(Txn!$K381="","",Txn!$K381)</f>
        <v>0</v>
      </c>
      <c r="N749" s="42">
        <f>IF($D749="",0,COUNTIF(BankAccts,$D749))</f>
        <v>0</v>
      </c>
    </row>
    <row r="750" spans="1:14">
      <c r="A750" s="38">
        <f>IF(Txn!$B381="","",Txn!$B381)</f>
        <v>0</v>
      </c>
      <c r="B750" s="38">
        <f>IF(Txn!$B381="","",Txn!$C381)</f>
        <v>0</v>
      </c>
      <c r="C750" s="39">
        <f>IF(Txn!$B381="","","تراکنش بانکی")</f>
        <v>0</v>
      </c>
      <c r="D750" s="38">
        <f>IF(Txn!$B381="","",IF(IF(Txn!$U381="TRF",Txn!$Y381,Txn!$Z381)="","",IF(Txn!$U381="TRF",Txn!$Y381,Txn!$Z381)))</f>
        <v>0</v>
      </c>
      <c r="E750" s="39">
        <f>IF($D750="","",IFERROR(VLOOKUP($D750,AcctTbl,2,0),""))</f>
        <v>0</v>
      </c>
      <c r="F750" s="39">
        <f>IF($D750="","",IFERROR(VLOOKUP($D750,AcctTbl,3,0),""))</f>
        <v>0</v>
      </c>
      <c r="G750" s="39">
        <f>IF(Txn!$B381="","",Txn!$D381)</f>
        <v>0</v>
      </c>
      <c r="H750" s="38">
        <f>IF(Txn!$B381="","",Txn!$E381)</f>
        <v>0</v>
      </c>
      <c r="I750" s="40">
        <f>IF(Txn!$B381="",0,Txn!$Q381)</f>
        <v>0</v>
      </c>
      <c r="J750" s="40">
        <f>IF(Txn!$B381="",0,Txn!$R381)</f>
        <v>0</v>
      </c>
      <c r="K750" s="41">
        <f>IF($A750="","",IFERROR(VALUE(MID($A750,6,2)),""))</f>
        <v>0</v>
      </c>
      <c r="L750" s="39">
        <f>IF(Txn!$K381="","","طرف مقابل — "&amp;Txn!$K381)</f>
        <v>0</v>
      </c>
      <c r="N750" s="42">
        <f>IF($D750="",0,COUNTIF(BankAccts,$D750))</f>
        <v>0</v>
      </c>
    </row>
    <row r="751" spans="1:14">
      <c r="A751" s="38">
        <f>IF(Txn!$B382="","",Txn!$B382)</f>
        <v>0</v>
      </c>
      <c r="B751" s="38">
        <f>IF(Txn!$B382="","",Txn!$C382)</f>
        <v>0</v>
      </c>
      <c r="C751" s="39">
        <f>IF(Txn!$B382="","","تراکنش بانکی")</f>
        <v>0</v>
      </c>
      <c r="D751" s="38">
        <f>IF(Txn!$B382="","",IF(Txn!$X382="","",Txn!$X382))</f>
        <v>0</v>
      </c>
      <c r="E751" s="39">
        <f>IF($D751="","",IFERROR(VLOOKUP($D751,AcctTbl,2,0),""))</f>
        <v>0</v>
      </c>
      <c r="F751" s="39">
        <f>IF($D751="","",IFERROR(VLOOKUP($D751,AcctTbl,3,0),""))</f>
        <v>0</v>
      </c>
      <c r="G751" s="39">
        <f>IF(Txn!$B382="","",Txn!$D382)</f>
        <v>0</v>
      </c>
      <c r="H751" s="38">
        <f>IF(Txn!$B382="","",Txn!$E382)</f>
        <v>0</v>
      </c>
      <c r="I751" s="40">
        <f>IF(Txn!$B382="",0,Txn!$O382)</f>
        <v>0</v>
      </c>
      <c r="J751" s="40">
        <f>IF(Txn!$B382="",0,Txn!$P382)</f>
        <v>0</v>
      </c>
      <c r="K751" s="41">
        <f>IF($A751="","",IFERROR(VALUE(MID($A751,6,2)),""))</f>
        <v>0</v>
      </c>
      <c r="L751" s="39">
        <f>IF(Txn!$K382="","",Txn!$K382)</f>
        <v>0</v>
      </c>
      <c r="N751" s="42">
        <f>IF($D751="",0,COUNTIF(BankAccts,$D751))</f>
        <v>0</v>
      </c>
    </row>
    <row r="752" spans="1:14">
      <c r="A752" s="38">
        <f>IF(Txn!$B382="","",Txn!$B382)</f>
        <v>0</v>
      </c>
      <c r="B752" s="38">
        <f>IF(Txn!$B382="","",Txn!$C382)</f>
        <v>0</v>
      </c>
      <c r="C752" s="39">
        <f>IF(Txn!$B382="","","تراکنش بانکی")</f>
        <v>0</v>
      </c>
      <c r="D752" s="38">
        <f>IF(Txn!$B382="","",IF(IF(Txn!$U382="TRF",Txn!$Y382,Txn!$Z382)="","",IF(Txn!$U382="TRF",Txn!$Y382,Txn!$Z382)))</f>
        <v>0</v>
      </c>
      <c r="E752" s="39">
        <f>IF($D752="","",IFERROR(VLOOKUP($D752,AcctTbl,2,0),""))</f>
        <v>0</v>
      </c>
      <c r="F752" s="39">
        <f>IF($D752="","",IFERROR(VLOOKUP($D752,AcctTbl,3,0),""))</f>
        <v>0</v>
      </c>
      <c r="G752" s="39">
        <f>IF(Txn!$B382="","",Txn!$D382)</f>
        <v>0</v>
      </c>
      <c r="H752" s="38">
        <f>IF(Txn!$B382="","",Txn!$E382)</f>
        <v>0</v>
      </c>
      <c r="I752" s="40">
        <f>IF(Txn!$B382="",0,Txn!$Q382)</f>
        <v>0</v>
      </c>
      <c r="J752" s="40">
        <f>IF(Txn!$B382="",0,Txn!$R382)</f>
        <v>0</v>
      </c>
      <c r="K752" s="41">
        <f>IF($A752="","",IFERROR(VALUE(MID($A752,6,2)),""))</f>
        <v>0</v>
      </c>
      <c r="L752" s="39">
        <f>IF(Txn!$K382="","","طرف مقابل — "&amp;Txn!$K382)</f>
        <v>0</v>
      </c>
      <c r="N752" s="42">
        <f>IF($D752="",0,COUNTIF(BankAccts,$D752))</f>
        <v>0</v>
      </c>
    </row>
    <row r="753" spans="1:14">
      <c r="A753" s="38">
        <f>IF(Txn!$B383="","",Txn!$B383)</f>
        <v>0</v>
      </c>
      <c r="B753" s="38">
        <f>IF(Txn!$B383="","",Txn!$C383)</f>
        <v>0</v>
      </c>
      <c r="C753" s="39">
        <f>IF(Txn!$B383="","","تراکنش بانکی")</f>
        <v>0</v>
      </c>
      <c r="D753" s="38">
        <f>IF(Txn!$B383="","",IF(Txn!$X383="","",Txn!$X383))</f>
        <v>0</v>
      </c>
      <c r="E753" s="39">
        <f>IF($D753="","",IFERROR(VLOOKUP($D753,AcctTbl,2,0),""))</f>
        <v>0</v>
      </c>
      <c r="F753" s="39">
        <f>IF($D753="","",IFERROR(VLOOKUP($D753,AcctTbl,3,0),""))</f>
        <v>0</v>
      </c>
      <c r="G753" s="39">
        <f>IF(Txn!$B383="","",Txn!$D383)</f>
        <v>0</v>
      </c>
      <c r="H753" s="38">
        <f>IF(Txn!$B383="","",Txn!$E383)</f>
        <v>0</v>
      </c>
      <c r="I753" s="40">
        <f>IF(Txn!$B383="",0,Txn!$O383)</f>
        <v>0</v>
      </c>
      <c r="J753" s="40">
        <f>IF(Txn!$B383="",0,Txn!$P383)</f>
        <v>0</v>
      </c>
      <c r="K753" s="41">
        <f>IF($A753="","",IFERROR(VALUE(MID($A753,6,2)),""))</f>
        <v>0</v>
      </c>
      <c r="L753" s="39">
        <f>IF(Txn!$K383="","",Txn!$K383)</f>
        <v>0</v>
      </c>
      <c r="N753" s="42">
        <f>IF($D753="",0,COUNTIF(BankAccts,$D753))</f>
        <v>0</v>
      </c>
    </row>
    <row r="754" spans="1:14">
      <c r="A754" s="38">
        <f>IF(Txn!$B383="","",Txn!$B383)</f>
        <v>0</v>
      </c>
      <c r="B754" s="38">
        <f>IF(Txn!$B383="","",Txn!$C383)</f>
        <v>0</v>
      </c>
      <c r="C754" s="39">
        <f>IF(Txn!$B383="","","تراکنش بانکی")</f>
        <v>0</v>
      </c>
      <c r="D754" s="38">
        <f>IF(Txn!$B383="","",IF(IF(Txn!$U383="TRF",Txn!$Y383,Txn!$Z383)="","",IF(Txn!$U383="TRF",Txn!$Y383,Txn!$Z383)))</f>
        <v>0</v>
      </c>
      <c r="E754" s="39">
        <f>IF($D754="","",IFERROR(VLOOKUP($D754,AcctTbl,2,0),""))</f>
        <v>0</v>
      </c>
      <c r="F754" s="39">
        <f>IF($D754="","",IFERROR(VLOOKUP($D754,AcctTbl,3,0),""))</f>
        <v>0</v>
      </c>
      <c r="G754" s="39">
        <f>IF(Txn!$B383="","",Txn!$D383)</f>
        <v>0</v>
      </c>
      <c r="H754" s="38">
        <f>IF(Txn!$B383="","",Txn!$E383)</f>
        <v>0</v>
      </c>
      <c r="I754" s="40">
        <f>IF(Txn!$B383="",0,Txn!$Q383)</f>
        <v>0</v>
      </c>
      <c r="J754" s="40">
        <f>IF(Txn!$B383="",0,Txn!$R383)</f>
        <v>0</v>
      </c>
      <c r="K754" s="41">
        <f>IF($A754="","",IFERROR(VALUE(MID($A754,6,2)),""))</f>
        <v>0</v>
      </c>
      <c r="L754" s="39">
        <f>IF(Txn!$K383="","","طرف مقابل — "&amp;Txn!$K383)</f>
        <v>0</v>
      </c>
      <c r="N754" s="42">
        <f>IF($D754="",0,COUNTIF(BankAccts,$D754))</f>
        <v>0</v>
      </c>
    </row>
    <row r="755" spans="1:14">
      <c r="A755" s="38">
        <f>IF(Txn!$B384="","",Txn!$B384)</f>
        <v>0</v>
      </c>
      <c r="B755" s="38">
        <f>IF(Txn!$B384="","",Txn!$C384)</f>
        <v>0</v>
      </c>
      <c r="C755" s="39">
        <f>IF(Txn!$B384="","","تراکنش بانکی")</f>
        <v>0</v>
      </c>
      <c r="D755" s="38">
        <f>IF(Txn!$B384="","",IF(Txn!$X384="","",Txn!$X384))</f>
        <v>0</v>
      </c>
      <c r="E755" s="39">
        <f>IF($D755="","",IFERROR(VLOOKUP($D755,AcctTbl,2,0),""))</f>
        <v>0</v>
      </c>
      <c r="F755" s="39">
        <f>IF($D755="","",IFERROR(VLOOKUP($D755,AcctTbl,3,0),""))</f>
        <v>0</v>
      </c>
      <c r="G755" s="39">
        <f>IF(Txn!$B384="","",Txn!$D384)</f>
        <v>0</v>
      </c>
      <c r="H755" s="38">
        <f>IF(Txn!$B384="","",Txn!$E384)</f>
        <v>0</v>
      </c>
      <c r="I755" s="40">
        <f>IF(Txn!$B384="",0,Txn!$O384)</f>
        <v>0</v>
      </c>
      <c r="J755" s="40">
        <f>IF(Txn!$B384="",0,Txn!$P384)</f>
        <v>0</v>
      </c>
      <c r="K755" s="41">
        <f>IF($A755="","",IFERROR(VALUE(MID($A755,6,2)),""))</f>
        <v>0</v>
      </c>
      <c r="L755" s="39">
        <f>IF(Txn!$K384="","",Txn!$K384)</f>
        <v>0</v>
      </c>
      <c r="N755" s="42">
        <f>IF($D755="",0,COUNTIF(BankAccts,$D755))</f>
        <v>0</v>
      </c>
    </row>
    <row r="756" spans="1:14">
      <c r="A756" s="38">
        <f>IF(Txn!$B384="","",Txn!$B384)</f>
        <v>0</v>
      </c>
      <c r="B756" s="38">
        <f>IF(Txn!$B384="","",Txn!$C384)</f>
        <v>0</v>
      </c>
      <c r="C756" s="39">
        <f>IF(Txn!$B384="","","تراکنش بانکی")</f>
        <v>0</v>
      </c>
      <c r="D756" s="38">
        <f>IF(Txn!$B384="","",IF(IF(Txn!$U384="TRF",Txn!$Y384,Txn!$Z384)="","",IF(Txn!$U384="TRF",Txn!$Y384,Txn!$Z384)))</f>
        <v>0</v>
      </c>
      <c r="E756" s="39">
        <f>IF($D756="","",IFERROR(VLOOKUP($D756,AcctTbl,2,0),""))</f>
        <v>0</v>
      </c>
      <c r="F756" s="39">
        <f>IF($D756="","",IFERROR(VLOOKUP($D756,AcctTbl,3,0),""))</f>
        <v>0</v>
      </c>
      <c r="G756" s="39">
        <f>IF(Txn!$B384="","",Txn!$D384)</f>
        <v>0</v>
      </c>
      <c r="H756" s="38">
        <f>IF(Txn!$B384="","",Txn!$E384)</f>
        <v>0</v>
      </c>
      <c r="I756" s="40">
        <f>IF(Txn!$B384="",0,Txn!$Q384)</f>
        <v>0</v>
      </c>
      <c r="J756" s="40">
        <f>IF(Txn!$B384="",0,Txn!$R384)</f>
        <v>0</v>
      </c>
      <c r="K756" s="41">
        <f>IF($A756="","",IFERROR(VALUE(MID($A756,6,2)),""))</f>
        <v>0</v>
      </c>
      <c r="L756" s="39">
        <f>IF(Txn!$K384="","","طرف مقابل — "&amp;Txn!$K384)</f>
        <v>0</v>
      </c>
      <c r="N756" s="42">
        <f>IF($D756="",0,COUNTIF(BankAccts,$D756))</f>
        <v>0</v>
      </c>
    </row>
    <row r="757" spans="1:14">
      <c r="A757" s="38">
        <f>IF(Txn!$B385="","",Txn!$B385)</f>
        <v>0</v>
      </c>
      <c r="B757" s="38">
        <f>IF(Txn!$B385="","",Txn!$C385)</f>
        <v>0</v>
      </c>
      <c r="C757" s="39">
        <f>IF(Txn!$B385="","","تراکنش بانکی")</f>
        <v>0</v>
      </c>
      <c r="D757" s="38">
        <f>IF(Txn!$B385="","",IF(Txn!$X385="","",Txn!$X385))</f>
        <v>0</v>
      </c>
      <c r="E757" s="39">
        <f>IF($D757="","",IFERROR(VLOOKUP($D757,AcctTbl,2,0),""))</f>
        <v>0</v>
      </c>
      <c r="F757" s="39">
        <f>IF($D757="","",IFERROR(VLOOKUP($D757,AcctTbl,3,0),""))</f>
        <v>0</v>
      </c>
      <c r="G757" s="39">
        <f>IF(Txn!$B385="","",Txn!$D385)</f>
        <v>0</v>
      </c>
      <c r="H757" s="38">
        <f>IF(Txn!$B385="","",Txn!$E385)</f>
        <v>0</v>
      </c>
      <c r="I757" s="40">
        <f>IF(Txn!$B385="",0,Txn!$O385)</f>
        <v>0</v>
      </c>
      <c r="J757" s="40">
        <f>IF(Txn!$B385="",0,Txn!$P385)</f>
        <v>0</v>
      </c>
      <c r="K757" s="41">
        <f>IF($A757="","",IFERROR(VALUE(MID($A757,6,2)),""))</f>
        <v>0</v>
      </c>
      <c r="L757" s="39">
        <f>IF(Txn!$K385="","",Txn!$K385)</f>
        <v>0</v>
      </c>
      <c r="N757" s="42">
        <f>IF($D757="",0,COUNTIF(BankAccts,$D757))</f>
        <v>0</v>
      </c>
    </row>
    <row r="758" spans="1:14">
      <c r="A758" s="38">
        <f>IF(Txn!$B385="","",Txn!$B385)</f>
        <v>0</v>
      </c>
      <c r="B758" s="38">
        <f>IF(Txn!$B385="","",Txn!$C385)</f>
        <v>0</v>
      </c>
      <c r="C758" s="39">
        <f>IF(Txn!$B385="","","تراکنش بانکی")</f>
        <v>0</v>
      </c>
      <c r="D758" s="38">
        <f>IF(Txn!$B385="","",IF(IF(Txn!$U385="TRF",Txn!$Y385,Txn!$Z385)="","",IF(Txn!$U385="TRF",Txn!$Y385,Txn!$Z385)))</f>
        <v>0</v>
      </c>
      <c r="E758" s="39">
        <f>IF($D758="","",IFERROR(VLOOKUP($D758,AcctTbl,2,0),""))</f>
        <v>0</v>
      </c>
      <c r="F758" s="39">
        <f>IF($D758="","",IFERROR(VLOOKUP($D758,AcctTbl,3,0),""))</f>
        <v>0</v>
      </c>
      <c r="G758" s="39">
        <f>IF(Txn!$B385="","",Txn!$D385)</f>
        <v>0</v>
      </c>
      <c r="H758" s="38">
        <f>IF(Txn!$B385="","",Txn!$E385)</f>
        <v>0</v>
      </c>
      <c r="I758" s="40">
        <f>IF(Txn!$B385="",0,Txn!$Q385)</f>
        <v>0</v>
      </c>
      <c r="J758" s="40">
        <f>IF(Txn!$B385="",0,Txn!$R385)</f>
        <v>0</v>
      </c>
      <c r="K758" s="41">
        <f>IF($A758="","",IFERROR(VALUE(MID($A758,6,2)),""))</f>
        <v>0</v>
      </c>
      <c r="L758" s="39">
        <f>IF(Txn!$K385="","","طرف مقابل — "&amp;Txn!$K385)</f>
        <v>0</v>
      </c>
      <c r="N758" s="42">
        <f>IF($D758="",0,COUNTIF(BankAccts,$D758))</f>
        <v>0</v>
      </c>
    </row>
    <row r="759" spans="1:14">
      <c r="A759" s="38">
        <f>IF(Txn!$B386="","",Txn!$B386)</f>
        <v>0</v>
      </c>
      <c r="B759" s="38">
        <f>IF(Txn!$B386="","",Txn!$C386)</f>
        <v>0</v>
      </c>
      <c r="C759" s="39">
        <f>IF(Txn!$B386="","","تراکنش بانکی")</f>
        <v>0</v>
      </c>
      <c r="D759" s="38">
        <f>IF(Txn!$B386="","",IF(Txn!$X386="","",Txn!$X386))</f>
        <v>0</v>
      </c>
      <c r="E759" s="39">
        <f>IF($D759="","",IFERROR(VLOOKUP($D759,AcctTbl,2,0),""))</f>
        <v>0</v>
      </c>
      <c r="F759" s="39">
        <f>IF($D759="","",IFERROR(VLOOKUP($D759,AcctTbl,3,0),""))</f>
        <v>0</v>
      </c>
      <c r="G759" s="39">
        <f>IF(Txn!$B386="","",Txn!$D386)</f>
        <v>0</v>
      </c>
      <c r="H759" s="38">
        <f>IF(Txn!$B386="","",Txn!$E386)</f>
        <v>0</v>
      </c>
      <c r="I759" s="40">
        <f>IF(Txn!$B386="",0,Txn!$O386)</f>
        <v>0</v>
      </c>
      <c r="J759" s="40">
        <f>IF(Txn!$B386="",0,Txn!$P386)</f>
        <v>0</v>
      </c>
      <c r="K759" s="41">
        <f>IF($A759="","",IFERROR(VALUE(MID($A759,6,2)),""))</f>
        <v>0</v>
      </c>
      <c r="L759" s="39">
        <f>IF(Txn!$K386="","",Txn!$K386)</f>
        <v>0</v>
      </c>
      <c r="N759" s="42">
        <f>IF($D759="",0,COUNTIF(BankAccts,$D759))</f>
        <v>0</v>
      </c>
    </row>
    <row r="760" spans="1:14">
      <c r="A760" s="38">
        <f>IF(Txn!$B386="","",Txn!$B386)</f>
        <v>0</v>
      </c>
      <c r="B760" s="38">
        <f>IF(Txn!$B386="","",Txn!$C386)</f>
        <v>0</v>
      </c>
      <c r="C760" s="39">
        <f>IF(Txn!$B386="","","تراکنش بانکی")</f>
        <v>0</v>
      </c>
      <c r="D760" s="38">
        <f>IF(Txn!$B386="","",IF(IF(Txn!$U386="TRF",Txn!$Y386,Txn!$Z386)="","",IF(Txn!$U386="TRF",Txn!$Y386,Txn!$Z386)))</f>
        <v>0</v>
      </c>
      <c r="E760" s="39">
        <f>IF($D760="","",IFERROR(VLOOKUP($D760,AcctTbl,2,0),""))</f>
        <v>0</v>
      </c>
      <c r="F760" s="39">
        <f>IF($D760="","",IFERROR(VLOOKUP($D760,AcctTbl,3,0),""))</f>
        <v>0</v>
      </c>
      <c r="G760" s="39">
        <f>IF(Txn!$B386="","",Txn!$D386)</f>
        <v>0</v>
      </c>
      <c r="H760" s="38">
        <f>IF(Txn!$B386="","",Txn!$E386)</f>
        <v>0</v>
      </c>
      <c r="I760" s="40">
        <f>IF(Txn!$B386="",0,Txn!$Q386)</f>
        <v>0</v>
      </c>
      <c r="J760" s="40">
        <f>IF(Txn!$B386="",0,Txn!$R386)</f>
        <v>0</v>
      </c>
      <c r="K760" s="41">
        <f>IF($A760="","",IFERROR(VALUE(MID($A760,6,2)),""))</f>
        <v>0</v>
      </c>
      <c r="L760" s="39">
        <f>IF(Txn!$K386="","","طرف مقابل — "&amp;Txn!$K386)</f>
        <v>0</v>
      </c>
      <c r="N760" s="42">
        <f>IF($D760="",0,COUNTIF(BankAccts,$D760))</f>
        <v>0</v>
      </c>
    </row>
    <row r="761" spans="1:14">
      <c r="A761" s="38">
        <f>IF(Txn!$B387="","",Txn!$B387)</f>
        <v>0</v>
      </c>
      <c r="B761" s="38">
        <f>IF(Txn!$B387="","",Txn!$C387)</f>
        <v>0</v>
      </c>
      <c r="C761" s="39">
        <f>IF(Txn!$B387="","","تراکنش بانکی")</f>
        <v>0</v>
      </c>
      <c r="D761" s="38">
        <f>IF(Txn!$B387="","",IF(Txn!$X387="","",Txn!$X387))</f>
        <v>0</v>
      </c>
      <c r="E761" s="39">
        <f>IF($D761="","",IFERROR(VLOOKUP($D761,AcctTbl,2,0),""))</f>
        <v>0</v>
      </c>
      <c r="F761" s="39">
        <f>IF($D761="","",IFERROR(VLOOKUP($D761,AcctTbl,3,0),""))</f>
        <v>0</v>
      </c>
      <c r="G761" s="39">
        <f>IF(Txn!$B387="","",Txn!$D387)</f>
        <v>0</v>
      </c>
      <c r="H761" s="38">
        <f>IF(Txn!$B387="","",Txn!$E387)</f>
        <v>0</v>
      </c>
      <c r="I761" s="40">
        <f>IF(Txn!$B387="",0,Txn!$O387)</f>
        <v>0</v>
      </c>
      <c r="J761" s="40">
        <f>IF(Txn!$B387="",0,Txn!$P387)</f>
        <v>0</v>
      </c>
      <c r="K761" s="41">
        <f>IF($A761="","",IFERROR(VALUE(MID($A761,6,2)),""))</f>
        <v>0</v>
      </c>
      <c r="L761" s="39">
        <f>IF(Txn!$K387="","",Txn!$K387)</f>
        <v>0</v>
      </c>
      <c r="N761" s="42">
        <f>IF($D761="",0,COUNTIF(BankAccts,$D761))</f>
        <v>0</v>
      </c>
    </row>
    <row r="762" spans="1:14">
      <c r="A762" s="38">
        <f>IF(Txn!$B387="","",Txn!$B387)</f>
        <v>0</v>
      </c>
      <c r="B762" s="38">
        <f>IF(Txn!$B387="","",Txn!$C387)</f>
        <v>0</v>
      </c>
      <c r="C762" s="39">
        <f>IF(Txn!$B387="","","تراکنش بانکی")</f>
        <v>0</v>
      </c>
      <c r="D762" s="38">
        <f>IF(Txn!$B387="","",IF(IF(Txn!$U387="TRF",Txn!$Y387,Txn!$Z387)="","",IF(Txn!$U387="TRF",Txn!$Y387,Txn!$Z387)))</f>
        <v>0</v>
      </c>
      <c r="E762" s="39">
        <f>IF($D762="","",IFERROR(VLOOKUP($D762,AcctTbl,2,0),""))</f>
        <v>0</v>
      </c>
      <c r="F762" s="39">
        <f>IF($D762="","",IFERROR(VLOOKUP($D762,AcctTbl,3,0),""))</f>
        <v>0</v>
      </c>
      <c r="G762" s="39">
        <f>IF(Txn!$B387="","",Txn!$D387)</f>
        <v>0</v>
      </c>
      <c r="H762" s="38">
        <f>IF(Txn!$B387="","",Txn!$E387)</f>
        <v>0</v>
      </c>
      <c r="I762" s="40">
        <f>IF(Txn!$B387="",0,Txn!$Q387)</f>
        <v>0</v>
      </c>
      <c r="J762" s="40">
        <f>IF(Txn!$B387="",0,Txn!$R387)</f>
        <v>0</v>
      </c>
      <c r="K762" s="41">
        <f>IF($A762="","",IFERROR(VALUE(MID($A762,6,2)),""))</f>
        <v>0</v>
      </c>
      <c r="L762" s="39">
        <f>IF(Txn!$K387="","","طرف مقابل — "&amp;Txn!$K387)</f>
        <v>0</v>
      </c>
      <c r="N762" s="42">
        <f>IF($D762="",0,COUNTIF(BankAccts,$D762))</f>
        <v>0</v>
      </c>
    </row>
    <row r="763" spans="1:14">
      <c r="A763" s="38">
        <f>IF(Txn!$B388="","",Txn!$B388)</f>
        <v>0</v>
      </c>
      <c r="B763" s="38">
        <f>IF(Txn!$B388="","",Txn!$C388)</f>
        <v>0</v>
      </c>
      <c r="C763" s="39">
        <f>IF(Txn!$B388="","","تراکنش بانکی")</f>
        <v>0</v>
      </c>
      <c r="D763" s="38">
        <f>IF(Txn!$B388="","",IF(Txn!$X388="","",Txn!$X388))</f>
        <v>0</v>
      </c>
      <c r="E763" s="39">
        <f>IF($D763="","",IFERROR(VLOOKUP($D763,AcctTbl,2,0),""))</f>
        <v>0</v>
      </c>
      <c r="F763" s="39">
        <f>IF($D763="","",IFERROR(VLOOKUP($D763,AcctTbl,3,0),""))</f>
        <v>0</v>
      </c>
      <c r="G763" s="39">
        <f>IF(Txn!$B388="","",Txn!$D388)</f>
        <v>0</v>
      </c>
      <c r="H763" s="38">
        <f>IF(Txn!$B388="","",Txn!$E388)</f>
        <v>0</v>
      </c>
      <c r="I763" s="40">
        <f>IF(Txn!$B388="",0,Txn!$O388)</f>
        <v>0</v>
      </c>
      <c r="J763" s="40">
        <f>IF(Txn!$B388="",0,Txn!$P388)</f>
        <v>0</v>
      </c>
      <c r="K763" s="41">
        <f>IF($A763="","",IFERROR(VALUE(MID($A763,6,2)),""))</f>
        <v>0</v>
      </c>
      <c r="L763" s="39">
        <f>IF(Txn!$K388="","",Txn!$K388)</f>
        <v>0</v>
      </c>
      <c r="N763" s="42">
        <f>IF($D763="",0,COUNTIF(BankAccts,$D763))</f>
        <v>0</v>
      </c>
    </row>
    <row r="764" spans="1:14">
      <c r="A764" s="38">
        <f>IF(Txn!$B388="","",Txn!$B388)</f>
        <v>0</v>
      </c>
      <c r="B764" s="38">
        <f>IF(Txn!$B388="","",Txn!$C388)</f>
        <v>0</v>
      </c>
      <c r="C764" s="39">
        <f>IF(Txn!$B388="","","تراکنش بانکی")</f>
        <v>0</v>
      </c>
      <c r="D764" s="38">
        <f>IF(Txn!$B388="","",IF(IF(Txn!$U388="TRF",Txn!$Y388,Txn!$Z388)="","",IF(Txn!$U388="TRF",Txn!$Y388,Txn!$Z388)))</f>
        <v>0</v>
      </c>
      <c r="E764" s="39">
        <f>IF($D764="","",IFERROR(VLOOKUP($D764,AcctTbl,2,0),""))</f>
        <v>0</v>
      </c>
      <c r="F764" s="39">
        <f>IF($D764="","",IFERROR(VLOOKUP($D764,AcctTbl,3,0),""))</f>
        <v>0</v>
      </c>
      <c r="G764" s="39">
        <f>IF(Txn!$B388="","",Txn!$D388)</f>
        <v>0</v>
      </c>
      <c r="H764" s="38">
        <f>IF(Txn!$B388="","",Txn!$E388)</f>
        <v>0</v>
      </c>
      <c r="I764" s="40">
        <f>IF(Txn!$B388="",0,Txn!$Q388)</f>
        <v>0</v>
      </c>
      <c r="J764" s="40">
        <f>IF(Txn!$B388="",0,Txn!$R388)</f>
        <v>0</v>
      </c>
      <c r="K764" s="41">
        <f>IF($A764="","",IFERROR(VALUE(MID($A764,6,2)),""))</f>
        <v>0</v>
      </c>
      <c r="L764" s="39">
        <f>IF(Txn!$K388="","","طرف مقابل — "&amp;Txn!$K388)</f>
        <v>0</v>
      </c>
      <c r="N764" s="42">
        <f>IF($D764="",0,COUNTIF(BankAccts,$D764))</f>
        <v>0</v>
      </c>
    </row>
    <row r="765" spans="1:14">
      <c r="A765" s="38">
        <f>IF(Txn!$B389="","",Txn!$B389)</f>
        <v>0</v>
      </c>
      <c r="B765" s="38">
        <f>IF(Txn!$B389="","",Txn!$C389)</f>
        <v>0</v>
      </c>
      <c r="C765" s="39">
        <f>IF(Txn!$B389="","","تراکنش بانکی")</f>
        <v>0</v>
      </c>
      <c r="D765" s="38">
        <f>IF(Txn!$B389="","",IF(Txn!$X389="","",Txn!$X389))</f>
        <v>0</v>
      </c>
      <c r="E765" s="39">
        <f>IF($D765="","",IFERROR(VLOOKUP($D765,AcctTbl,2,0),""))</f>
        <v>0</v>
      </c>
      <c r="F765" s="39">
        <f>IF($D765="","",IFERROR(VLOOKUP($D765,AcctTbl,3,0),""))</f>
        <v>0</v>
      </c>
      <c r="G765" s="39">
        <f>IF(Txn!$B389="","",Txn!$D389)</f>
        <v>0</v>
      </c>
      <c r="H765" s="38">
        <f>IF(Txn!$B389="","",Txn!$E389)</f>
        <v>0</v>
      </c>
      <c r="I765" s="40">
        <f>IF(Txn!$B389="",0,Txn!$O389)</f>
        <v>0</v>
      </c>
      <c r="J765" s="40">
        <f>IF(Txn!$B389="",0,Txn!$P389)</f>
        <v>0</v>
      </c>
      <c r="K765" s="41">
        <f>IF($A765="","",IFERROR(VALUE(MID($A765,6,2)),""))</f>
        <v>0</v>
      </c>
      <c r="L765" s="39">
        <f>IF(Txn!$K389="","",Txn!$K389)</f>
        <v>0</v>
      </c>
      <c r="N765" s="42">
        <f>IF($D765="",0,COUNTIF(BankAccts,$D765))</f>
        <v>0</v>
      </c>
    </row>
    <row r="766" spans="1:14">
      <c r="A766" s="38">
        <f>IF(Txn!$B389="","",Txn!$B389)</f>
        <v>0</v>
      </c>
      <c r="B766" s="38">
        <f>IF(Txn!$B389="","",Txn!$C389)</f>
        <v>0</v>
      </c>
      <c r="C766" s="39">
        <f>IF(Txn!$B389="","","تراکنش بانکی")</f>
        <v>0</v>
      </c>
      <c r="D766" s="38">
        <f>IF(Txn!$B389="","",IF(IF(Txn!$U389="TRF",Txn!$Y389,Txn!$Z389)="","",IF(Txn!$U389="TRF",Txn!$Y389,Txn!$Z389)))</f>
        <v>0</v>
      </c>
      <c r="E766" s="39">
        <f>IF($D766="","",IFERROR(VLOOKUP($D766,AcctTbl,2,0),""))</f>
        <v>0</v>
      </c>
      <c r="F766" s="39">
        <f>IF($D766="","",IFERROR(VLOOKUP($D766,AcctTbl,3,0),""))</f>
        <v>0</v>
      </c>
      <c r="G766" s="39">
        <f>IF(Txn!$B389="","",Txn!$D389)</f>
        <v>0</v>
      </c>
      <c r="H766" s="38">
        <f>IF(Txn!$B389="","",Txn!$E389)</f>
        <v>0</v>
      </c>
      <c r="I766" s="40">
        <f>IF(Txn!$B389="",0,Txn!$Q389)</f>
        <v>0</v>
      </c>
      <c r="J766" s="40">
        <f>IF(Txn!$B389="",0,Txn!$R389)</f>
        <v>0</v>
      </c>
      <c r="K766" s="41">
        <f>IF($A766="","",IFERROR(VALUE(MID($A766,6,2)),""))</f>
        <v>0</v>
      </c>
      <c r="L766" s="39">
        <f>IF(Txn!$K389="","","طرف مقابل — "&amp;Txn!$K389)</f>
        <v>0</v>
      </c>
      <c r="N766" s="42">
        <f>IF($D766="",0,COUNTIF(BankAccts,$D766))</f>
        <v>0</v>
      </c>
    </row>
    <row r="767" spans="1:14">
      <c r="A767" s="38">
        <f>IF(Txn!$B390="","",Txn!$B390)</f>
        <v>0</v>
      </c>
      <c r="B767" s="38">
        <f>IF(Txn!$B390="","",Txn!$C390)</f>
        <v>0</v>
      </c>
      <c r="C767" s="39">
        <f>IF(Txn!$B390="","","تراکنش بانکی")</f>
        <v>0</v>
      </c>
      <c r="D767" s="38">
        <f>IF(Txn!$B390="","",IF(Txn!$X390="","",Txn!$X390))</f>
        <v>0</v>
      </c>
      <c r="E767" s="39">
        <f>IF($D767="","",IFERROR(VLOOKUP($D767,AcctTbl,2,0),""))</f>
        <v>0</v>
      </c>
      <c r="F767" s="39">
        <f>IF($D767="","",IFERROR(VLOOKUP($D767,AcctTbl,3,0),""))</f>
        <v>0</v>
      </c>
      <c r="G767" s="39">
        <f>IF(Txn!$B390="","",Txn!$D390)</f>
        <v>0</v>
      </c>
      <c r="H767" s="38">
        <f>IF(Txn!$B390="","",Txn!$E390)</f>
        <v>0</v>
      </c>
      <c r="I767" s="40">
        <f>IF(Txn!$B390="",0,Txn!$O390)</f>
        <v>0</v>
      </c>
      <c r="J767" s="40">
        <f>IF(Txn!$B390="",0,Txn!$P390)</f>
        <v>0</v>
      </c>
      <c r="K767" s="41">
        <f>IF($A767="","",IFERROR(VALUE(MID($A767,6,2)),""))</f>
        <v>0</v>
      </c>
      <c r="L767" s="39">
        <f>IF(Txn!$K390="","",Txn!$K390)</f>
        <v>0</v>
      </c>
      <c r="N767" s="42">
        <f>IF($D767="",0,COUNTIF(BankAccts,$D767))</f>
        <v>0</v>
      </c>
    </row>
    <row r="768" spans="1:14">
      <c r="A768" s="38">
        <f>IF(Txn!$B390="","",Txn!$B390)</f>
        <v>0</v>
      </c>
      <c r="B768" s="38">
        <f>IF(Txn!$B390="","",Txn!$C390)</f>
        <v>0</v>
      </c>
      <c r="C768" s="39">
        <f>IF(Txn!$B390="","","تراکنش بانکی")</f>
        <v>0</v>
      </c>
      <c r="D768" s="38">
        <f>IF(Txn!$B390="","",IF(IF(Txn!$U390="TRF",Txn!$Y390,Txn!$Z390)="","",IF(Txn!$U390="TRF",Txn!$Y390,Txn!$Z390)))</f>
        <v>0</v>
      </c>
      <c r="E768" s="39">
        <f>IF($D768="","",IFERROR(VLOOKUP($D768,AcctTbl,2,0),""))</f>
        <v>0</v>
      </c>
      <c r="F768" s="39">
        <f>IF($D768="","",IFERROR(VLOOKUP($D768,AcctTbl,3,0),""))</f>
        <v>0</v>
      </c>
      <c r="G768" s="39">
        <f>IF(Txn!$B390="","",Txn!$D390)</f>
        <v>0</v>
      </c>
      <c r="H768" s="38">
        <f>IF(Txn!$B390="","",Txn!$E390)</f>
        <v>0</v>
      </c>
      <c r="I768" s="40">
        <f>IF(Txn!$B390="",0,Txn!$Q390)</f>
        <v>0</v>
      </c>
      <c r="J768" s="40">
        <f>IF(Txn!$B390="",0,Txn!$R390)</f>
        <v>0</v>
      </c>
      <c r="K768" s="41">
        <f>IF($A768="","",IFERROR(VALUE(MID($A768,6,2)),""))</f>
        <v>0</v>
      </c>
      <c r="L768" s="39">
        <f>IF(Txn!$K390="","","طرف مقابل — "&amp;Txn!$K390)</f>
        <v>0</v>
      </c>
      <c r="N768" s="42">
        <f>IF($D768="",0,COUNTIF(BankAccts,$D768))</f>
        <v>0</v>
      </c>
    </row>
    <row r="769" spans="1:14">
      <c r="A769" s="38">
        <f>IF(Txn!$B391="","",Txn!$B391)</f>
        <v>0</v>
      </c>
      <c r="B769" s="38">
        <f>IF(Txn!$B391="","",Txn!$C391)</f>
        <v>0</v>
      </c>
      <c r="C769" s="39">
        <f>IF(Txn!$B391="","","تراکنش بانکی")</f>
        <v>0</v>
      </c>
      <c r="D769" s="38">
        <f>IF(Txn!$B391="","",IF(Txn!$X391="","",Txn!$X391))</f>
        <v>0</v>
      </c>
      <c r="E769" s="39">
        <f>IF($D769="","",IFERROR(VLOOKUP($D769,AcctTbl,2,0),""))</f>
        <v>0</v>
      </c>
      <c r="F769" s="39">
        <f>IF($D769="","",IFERROR(VLOOKUP($D769,AcctTbl,3,0),""))</f>
        <v>0</v>
      </c>
      <c r="G769" s="39">
        <f>IF(Txn!$B391="","",Txn!$D391)</f>
        <v>0</v>
      </c>
      <c r="H769" s="38">
        <f>IF(Txn!$B391="","",Txn!$E391)</f>
        <v>0</v>
      </c>
      <c r="I769" s="40">
        <f>IF(Txn!$B391="",0,Txn!$O391)</f>
        <v>0</v>
      </c>
      <c r="J769" s="40">
        <f>IF(Txn!$B391="",0,Txn!$P391)</f>
        <v>0</v>
      </c>
      <c r="K769" s="41">
        <f>IF($A769="","",IFERROR(VALUE(MID($A769,6,2)),""))</f>
        <v>0</v>
      </c>
      <c r="L769" s="39">
        <f>IF(Txn!$K391="","",Txn!$K391)</f>
        <v>0</v>
      </c>
      <c r="N769" s="42">
        <f>IF($D769="",0,COUNTIF(BankAccts,$D769))</f>
        <v>0</v>
      </c>
    </row>
    <row r="770" spans="1:14">
      <c r="A770" s="38">
        <f>IF(Txn!$B391="","",Txn!$B391)</f>
        <v>0</v>
      </c>
      <c r="B770" s="38">
        <f>IF(Txn!$B391="","",Txn!$C391)</f>
        <v>0</v>
      </c>
      <c r="C770" s="39">
        <f>IF(Txn!$B391="","","تراکنش بانکی")</f>
        <v>0</v>
      </c>
      <c r="D770" s="38">
        <f>IF(Txn!$B391="","",IF(IF(Txn!$U391="TRF",Txn!$Y391,Txn!$Z391)="","",IF(Txn!$U391="TRF",Txn!$Y391,Txn!$Z391)))</f>
        <v>0</v>
      </c>
      <c r="E770" s="39">
        <f>IF($D770="","",IFERROR(VLOOKUP($D770,AcctTbl,2,0),""))</f>
        <v>0</v>
      </c>
      <c r="F770" s="39">
        <f>IF($D770="","",IFERROR(VLOOKUP($D770,AcctTbl,3,0),""))</f>
        <v>0</v>
      </c>
      <c r="G770" s="39">
        <f>IF(Txn!$B391="","",Txn!$D391)</f>
        <v>0</v>
      </c>
      <c r="H770" s="38">
        <f>IF(Txn!$B391="","",Txn!$E391)</f>
        <v>0</v>
      </c>
      <c r="I770" s="40">
        <f>IF(Txn!$B391="",0,Txn!$Q391)</f>
        <v>0</v>
      </c>
      <c r="J770" s="40">
        <f>IF(Txn!$B391="",0,Txn!$R391)</f>
        <v>0</v>
      </c>
      <c r="K770" s="41">
        <f>IF($A770="","",IFERROR(VALUE(MID($A770,6,2)),""))</f>
        <v>0</v>
      </c>
      <c r="L770" s="39">
        <f>IF(Txn!$K391="","","طرف مقابل — "&amp;Txn!$K391)</f>
        <v>0</v>
      </c>
      <c r="N770" s="42">
        <f>IF($D770="",0,COUNTIF(BankAccts,$D770))</f>
        <v>0</v>
      </c>
    </row>
    <row r="771" spans="1:14">
      <c r="A771" s="38">
        <f>IF(Txn!$B392="","",Txn!$B392)</f>
        <v>0</v>
      </c>
      <c r="B771" s="38">
        <f>IF(Txn!$B392="","",Txn!$C392)</f>
        <v>0</v>
      </c>
      <c r="C771" s="39">
        <f>IF(Txn!$B392="","","تراکنش بانکی")</f>
        <v>0</v>
      </c>
      <c r="D771" s="38">
        <f>IF(Txn!$B392="","",IF(Txn!$X392="","",Txn!$X392))</f>
        <v>0</v>
      </c>
      <c r="E771" s="39">
        <f>IF($D771="","",IFERROR(VLOOKUP($D771,AcctTbl,2,0),""))</f>
        <v>0</v>
      </c>
      <c r="F771" s="39">
        <f>IF($D771="","",IFERROR(VLOOKUP($D771,AcctTbl,3,0),""))</f>
        <v>0</v>
      </c>
      <c r="G771" s="39">
        <f>IF(Txn!$B392="","",Txn!$D392)</f>
        <v>0</v>
      </c>
      <c r="H771" s="38">
        <f>IF(Txn!$B392="","",Txn!$E392)</f>
        <v>0</v>
      </c>
      <c r="I771" s="40">
        <f>IF(Txn!$B392="",0,Txn!$O392)</f>
        <v>0</v>
      </c>
      <c r="J771" s="40">
        <f>IF(Txn!$B392="",0,Txn!$P392)</f>
        <v>0</v>
      </c>
      <c r="K771" s="41">
        <f>IF($A771="","",IFERROR(VALUE(MID($A771,6,2)),""))</f>
        <v>0</v>
      </c>
      <c r="L771" s="39">
        <f>IF(Txn!$K392="","",Txn!$K392)</f>
        <v>0</v>
      </c>
      <c r="N771" s="42">
        <f>IF($D771="",0,COUNTIF(BankAccts,$D771))</f>
        <v>0</v>
      </c>
    </row>
    <row r="772" spans="1:14">
      <c r="A772" s="38">
        <f>IF(Txn!$B392="","",Txn!$B392)</f>
        <v>0</v>
      </c>
      <c r="B772" s="38">
        <f>IF(Txn!$B392="","",Txn!$C392)</f>
        <v>0</v>
      </c>
      <c r="C772" s="39">
        <f>IF(Txn!$B392="","","تراکنش بانکی")</f>
        <v>0</v>
      </c>
      <c r="D772" s="38">
        <f>IF(Txn!$B392="","",IF(IF(Txn!$U392="TRF",Txn!$Y392,Txn!$Z392)="","",IF(Txn!$U392="TRF",Txn!$Y392,Txn!$Z392)))</f>
        <v>0</v>
      </c>
      <c r="E772" s="39">
        <f>IF($D772="","",IFERROR(VLOOKUP($D772,AcctTbl,2,0),""))</f>
        <v>0</v>
      </c>
      <c r="F772" s="39">
        <f>IF($D772="","",IFERROR(VLOOKUP($D772,AcctTbl,3,0),""))</f>
        <v>0</v>
      </c>
      <c r="G772" s="39">
        <f>IF(Txn!$B392="","",Txn!$D392)</f>
        <v>0</v>
      </c>
      <c r="H772" s="38">
        <f>IF(Txn!$B392="","",Txn!$E392)</f>
        <v>0</v>
      </c>
      <c r="I772" s="40">
        <f>IF(Txn!$B392="",0,Txn!$Q392)</f>
        <v>0</v>
      </c>
      <c r="J772" s="40">
        <f>IF(Txn!$B392="",0,Txn!$R392)</f>
        <v>0</v>
      </c>
      <c r="K772" s="41">
        <f>IF($A772="","",IFERROR(VALUE(MID($A772,6,2)),""))</f>
        <v>0</v>
      </c>
      <c r="L772" s="39">
        <f>IF(Txn!$K392="","","طرف مقابل — "&amp;Txn!$K392)</f>
        <v>0</v>
      </c>
      <c r="N772" s="42">
        <f>IF($D772="",0,COUNTIF(BankAccts,$D772))</f>
        <v>0</v>
      </c>
    </row>
    <row r="773" spans="1:14">
      <c r="A773" s="38">
        <f>IF(Txn!$B393="","",Txn!$B393)</f>
        <v>0</v>
      </c>
      <c r="B773" s="38">
        <f>IF(Txn!$B393="","",Txn!$C393)</f>
        <v>0</v>
      </c>
      <c r="C773" s="39">
        <f>IF(Txn!$B393="","","تراکنش بانکی")</f>
        <v>0</v>
      </c>
      <c r="D773" s="38">
        <f>IF(Txn!$B393="","",IF(Txn!$X393="","",Txn!$X393))</f>
        <v>0</v>
      </c>
      <c r="E773" s="39">
        <f>IF($D773="","",IFERROR(VLOOKUP($D773,AcctTbl,2,0),""))</f>
        <v>0</v>
      </c>
      <c r="F773" s="39">
        <f>IF($D773="","",IFERROR(VLOOKUP($D773,AcctTbl,3,0),""))</f>
        <v>0</v>
      </c>
      <c r="G773" s="39">
        <f>IF(Txn!$B393="","",Txn!$D393)</f>
        <v>0</v>
      </c>
      <c r="H773" s="38">
        <f>IF(Txn!$B393="","",Txn!$E393)</f>
        <v>0</v>
      </c>
      <c r="I773" s="40">
        <f>IF(Txn!$B393="",0,Txn!$O393)</f>
        <v>0</v>
      </c>
      <c r="J773" s="40">
        <f>IF(Txn!$B393="",0,Txn!$P393)</f>
        <v>0</v>
      </c>
      <c r="K773" s="41">
        <f>IF($A773="","",IFERROR(VALUE(MID($A773,6,2)),""))</f>
        <v>0</v>
      </c>
      <c r="L773" s="39">
        <f>IF(Txn!$K393="","",Txn!$K393)</f>
        <v>0</v>
      </c>
      <c r="N773" s="42">
        <f>IF($D773="",0,COUNTIF(BankAccts,$D773))</f>
        <v>0</v>
      </c>
    </row>
    <row r="774" spans="1:14">
      <c r="A774" s="38">
        <f>IF(Txn!$B393="","",Txn!$B393)</f>
        <v>0</v>
      </c>
      <c r="B774" s="38">
        <f>IF(Txn!$B393="","",Txn!$C393)</f>
        <v>0</v>
      </c>
      <c r="C774" s="39">
        <f>IF(Txn!$B393="","","تراکنش بانکی")</f>
        <v>0</v>
      </c>
      <c r="D774" s="38">
        <f>IF(Txn!$B393="","",IF(IF(Txn!$U393="TRF",Txn!$Y393,Txn!$Z393)="","",IF(Txn!$U393="TRF",Txn!$Y393,Txn!$Z393)))</f>
        <v>0</v>
      </c>
      <c r="E774" s="39">
        <f>IF($D774="","",IFERROR(VLOOKUP($D774,AcctTbl,2,0),""))</f>
        <v>0</v>
      </c>
      <c r="F774" s="39">
        <f>IF($D774="","",IFERROR(VLOOKUP($D774,AcctTbl,3,0),""))</f>
        <v>0</v>
      </c>
      <c r="G774" s="39">
        <f>IF(Txn!$B393="","",Txn!$D393)</f>
        <v>0</v>
      </c>
      <c r="H774" s="38">
        <f>IF(Txn!$B393="","",Txn!$E393)</f>
        <v>0</v>
      </c>
      <c r="I774" s="40">
        <f>IF(Txn!$B393="",0,Txn!$Q393)</f>
        <v>0</v>
      </c>
      <c r="J774" s="40">
        <f>IF(Txn!$B393="",0,Txn!$R393)</f>
        <v>0</v>
      </c>
      <c r="K774" s="41">
        <f>IF($A774="","",IFERROR(VALUE(MID($A774,6,2)),""))</f>
        <v>0</v>
      </c>
      <c r="L774" s="39">
        <f>IF(Txn!$K393="","","طرف مقابل — "&amp;Txn!$K393)</f>
        <v>0</v>
      </c>
      <c r="N774" s="42">
        <f>IF($D774="",0,COUNTIF(BankAccts,$D774))</f>
        <v>0</v>
      </c>
    </row>
    <row r="775" spans="1:14">
      <c r="A775" s="38">
        <f>IF(Txn!$B394="","",Txn!$B394)</f>
        <v>0</v>
      </c>
      <c r="B775" s="38">
        <f>IF(Txn!$B394="","",Txn!$C394)</f>
        <v>0</v>
      </c>
      <c r="C775" s="39">
        <f>IF(Txn!$B394="","","تراکنش بانکی")</f>
        <v>0</v>
      </c>
      <c r="D775" s="38">
        <f>IF(Txn!$B394="","",IF(Txn!$X394="","",Txn!$X394))</f>
        <v>0</v>
      </c>
      <c r="E775" s="39">
        <f>IF($D775="","",IFERROR(VLOOKUP($D775,AcctTbl,2,0),""))</f>
        <v>0</v>
      </c>
      <c r="F775" s="39">
        <f>IF($D775="","",IFERROR(VLOOKUP($D775,AcctTbl,3,0),""))</f>
        <v>0</v>
      </c>
      <c r="G775" s="39">
        <f>IF(Txn!$B394="","",Txn!$D394)</f>
        <v>0</v>
      </c>
      <c r="H775" s="38">
        <f>IF(Txn!$B394="","",Txn!$E394)</f>
        <v>0</v>
      </c>
      <c r="I775" s="40">
        <f>IF(Txn!$B394="",0,Txn!$O394)</f>
        <v>0</v>
      </c>
      <c r="J775" s="40">
        <f>IF(Txn!$B394="",0,Txn!$P394)</f>
        <v>0</v>
      </c>
      <c r="K775" s="41">
        <f>IF($A775="","",IFERROR(VALUE(MID($A775,6,2)),""))</f>
        <v>0</v>
      </c>
      <c r="L775" s="39">
        <f>IF(Txn!$K394="","",Txn!$K394)</f>
        <v>0</v>
      </c>
      <c r="N775" s="42">
        <f>IF($D775="",0,COUNTIF(BankAccts,$D775))</f>
        <v>0</v>
      </c>
    </row>
    <row r="776" spans="1:14">
      <c r="A776" s="38">
        <f>IF(Txn!$B394="","",Txn!$B394)</f>
        <v>0</v>
      </c>
      <c r="B776" s="38">
        <f>IF(Txn!$B394="","",Txn!$C394)</f>
        <v>0</v>
      </c>
      <c r="C776" s="39">
        <f>IF(Txn!$B394="","","تراکنش بانکی")</f>
        <v>0</v>
      </c>
      <c r="D776" s="38">
        <f>IF(Txn!$B394="","",IF(IF(Txn!$U394="TRF",Txn!$Y394,Txn!$Z394)="","",IF(Txn!$U394="TRF",Txn!$Y394,Txn!$Z394)))</f>
        <v>0</v>
      </c>
      <c r="E776" s="39">
        <f>IF($D776="","",IFERROR(VLOOKUP($D776,AcctTbl,2,0),""))</f>
        <v>0</v>
      </c>
      <c r="F776" s="39">
        <f>IF($D776="","",IFERROR(VLOOKUP($D776,AcctTbl,3,0),""))</f>
        <v>0</v>
      </c>
      <c r="G776" s="39">
        <f>IF(Txn!$B394="","",Txn!$D394)</f>
        <v>0</v>
      </c>
      <c r="H776" s="38">
        <f>IF(Txn!$B394="","",Txn!$E394)</f>
        <v>0</v>
      </c>
      <c r="I776" s="40">
        <f>IF(Txn!$B394="",0,Txn!$Q394)</f>
        <v>0</v>
      </c>
      <c r="J776" s="40">
        <f>IF(Txn!$B394="",0,Txn!$R394)</f>
        <v>0</v>
      </c>
      <c r="K776" s="41">
        <f>IF($A776="","",IFERROR(VALUE(MID($A776,6,2)),""))</f>
        <v>0</v>
      </c>
      <c r="L776" s="39">
        <f>IF(Txn!$K394="","","طرف مقابل — "&amp;Txn!$K394)</f>
        <v>0</v>
      </c>
      <c r="N776" s="42">
        <f>IF($D776="",0,COUNTIF(BankAccts,$D776))</f>
        <v>0</v>
      </c>
    </row>
    <row r="777" spans="1:14">
      <c r="A777" s="38">
        <f>IF(Txn!$B395="","",Txn!$B395)</f>
        <v>0</v>
      </c>
      <c r="B777" s="38">
        <f>IF(Txn!$B395="","",Txn!$C395)</f>
        <v>0</v>
      </c>
      <c r="C777" s="39">
        <f>IF(Txn!$B395="","","تراکنش بانکی")</f>
        <v>0</v>
      </c>
      <c r="D777" s="38">
        <f>IF(Txn!$B395="","",IF(Txn!$X395="","",Txn!$X395))</f>
        <v>0</v>
      </c>
      <c r="E777" s="39">
        <f>IF($D777="","",IFERROR(VLOOKUP($D777,AcctTbl,2,0),""))</f>
        <v>0</v>
      </c>
      <c r="F777" s="39">
        <f>IF($D777="","",IFERROR(VLOOKUP($D777,AcctTbl,3,0),""))</f>
        <v>0</v>
      </c>
      <c r="G777" s="39">
        <f>IF(Txn!$B395="","",Txn!$D395)</f>
        <v>0</v>
      </c>
      <c r="H777" s="38">
        <f>IF(Txn!$B395="","",Txn!$E395)</f>
        <v>0</v>
      </c>
      <c r="I777" s="40">
        <f>IF(Txn!$B395="",0,Txn!$O395)</f>
        <v>0</v>
      </c>
      <c r="J777" s="40">
        <f>IF(Txn!$B395="",0,Txn!$P395)</f>
        <v>0</v>
      </c>
      <c r="K777" s="41">
        <f>IF($A777="","",IFERROR(VALUE(MID($A777,6,2)),""))</f>
        <v>0</v>
      </c>
      <c r="L777" s="39">
        <f>IF(Txn!$K395="","",Txn!$K395)</f>
        <v>0</v>
      </c>
      <c r="N777" s="42">
        <f>IF($D777="",0,COUNTIF(BankAccts,$D777))</f>
        <v>0</v>
      </c>
    </row>
    <row r="778" spans="1:14">
      <c r="A778" s="38">
        <f>IF(Txn!$B395="","",Txn!$B395)</f>
        <v>0</v>
      </c>
      <c r="B778" s="38">
        <f>IF(Txn!$B395="","",Txn!$C395)</f>
        <v>0</v>
      </c>
      <c r="C778" s="39">
        <f>IF(Txn!$B395="","","تراکنش بانکی")</f>
        <v>0</v>
      </c>
      <c r="D778" s="38">
        <f>IF(Txn!$B395="","",IF(IF(Txn!$U395="TRF",Txn!$Y395,Txn!$Z395)="","",IF(Txn!$U395="TRF",Txn!$Y395,Txn!$Z395)))</f>
        <v>0</v>
      </c>
      <c r="E778" s="39">
        <f>IF($D778="","",IFERROR(VLOOKUP($D778,AcctTbl,2,0),""))</f>
        <v>0</v>
      </c>
      <c r="F778" s="39">
        <f>IF($D778="","",IFERROR(VLOOKUP($D778,AcctTbl,3,0),""))</f>
        <v>0</v>
      </c>
      <c r="G778" s="39">
        <f>IF(Txn!$B395="","",Txn!$D395)</f>
        <v>0</v>
      </c>
      <c r="H778" s="38">
        <f>IF(Txn!$B395="","",Txn!$E395)</f>
        <v>0</v>
      </c>
      <c r="I778" s="40">
        <f>IF(Txn!$B395="",0,Txn!$Q395)</f>
        <v>0</v>
      </c>
      <c r="J778" s="40">
        <f>IF(Txn!$B395="",0,Txn!$R395)</f>
        <v>0</v>
      </c>
      <c r="K778" s="41">
        <f>IF($A778="","",IFERROR(VALUE(MID($A778,6,2)),""))</f>
        <v>0</v>
      </c>
      <c r="L778" s="39">
        <f>IF(Txn!$K395="","","طرف مقابل — "&amp;Txn!$K395)</f>
        <v>0</v>
      </c>
      <c r="N778" s="42">
        <f>IF($D778="",0,COUNTIF(BankAccts,$D778))</f>
        <v>0</v>
      </c>
    </row>
    <row r="779" spans="1:14">
      <c r="A779" s="38">
        <f>IF(Txn!$B396="","",Txn!$B396)</f>
        <v>0</v>
      </c>
      <c r="B779" s="38">
        <f>IF(Txn!$B396="","",Txn!$C396)</f>
        <v>0</v>
      </c>
      <c r="C779" s="39">
        <f>IF(Txn!$B396="","","تراکنش بانکی")</f>
        <v>0</v>
      </c>
      <c r="D779" s="38">
        <f>IF(Txn!$B396="","",IF(Txn!$X396="","",Txn!$X396))</f>
        <v>0</v>
      </c>
      <c r="E779" s="39">
        <f>IF($D779="","",IFERROR(VLOOKUP($D779,AcctTbl,2,0),""))</f>
        <v>0</v>
      </c>
      <c r="F779" s="39">
        <f>IF($D779="","",IFERROR(VLOOKUP($D779,AcctTbl,3,0),""))</f>
        <v>0</v>
      </c>
      <c r="G779" s="39">
        <f>IF(Txn!$B396="","",Txn!$D396)</f>
        <v>0</v>
      </c>
      <c r="H779" s="38">
        <f>IF(Txn!$B396="","",Txn!$E396)</f>
        <v>0</v>
      </c>
      <c r="I779" s="40">
        <f>IF(Txn!$B396="",0,Txn!$O396)</f>
        <v>0</v>
      </c>
      <c r="J779" s="40">
        <f>IF(Txn!$B396="",0,Txn!$P396)</f>
        <v>0</v>
      </c>
      <c r="K779" s="41">
        <f>IF($A779="","",IFERROR(VALUE(MID($A779,6,2)),""))</f>
        <v>0</v>
      </c>
      <c r="L779" s="39">
        <f>IF(Txn!$K396="","",Txn!$K396)</f>
        <v>0</v>
      </c>
      <c r="N779" s="42">
        <f>IF($D779="",0,COUNTIF(BankAccts,$D779))</f>
        <v>0</v>
      </c>
    </row>
    <row r="780" spans="1:14">
      <c r="A780" s="38">
        <f>IF(Txn!$B396="","",Txn!$B396)</f>
        <v>0</v>
      </c>
      <c r="B780" s="38">
        <f>IF(Txn!$B396="","",Txn!$C396)</f>
        <v>0</v>
      </c>
      <c r="C780" s="39">
        <f>IF(Txn!$B396="","","تراکنش بانکی")</f>
        <v>0</v>
      </c>
      <c r="D780" s="38">
        <f>IF(Txn!$B396="","",IF(IF(Txn!$U396="TRF",Txn!$Y396,Txn!$Z396)="","",IF(Txn!$U396="TRF",Txn!$Y396,Txn!$Z396)))</f>
        <v>0</v>
      </c>
      <c r="E780" s="39">
        <f>IF($D780="","",IFERROR(VLOOKUP($D780,AcctTbl,2,0),""))</f>
        <v>0</v>
      </c>
      <c r="F780" s="39">
        <f>IF($D780="","",IFERROR(VLOOKUP($D780,AcctTbl,3,0),""))</f>
        <v>0</v>
      </c>
      <c r="G780" s="39">
        <f>IF(Txn!$B396="","",Txn!$D396)</f>
        <v>0</v>
      </c>
      <c r="H780" s="38">
        <f>IF(Txn!$B396="","",Txn!$E396)</f>
        <v>0</v>
      </c>
      <c r="I780" s="40">
        <f>IF(Txn!$B396="",0,Txn!$Q396)</f>
        <v>0</v>
      </c>
      <c r="J780" s="40">
        <f>IF(Txn!$B396="",0,Txn!$R396)</f>
        <v>0</v>
      </c>
      <c r="K780" s="41">
        <f>IF($A780="","",IFERROR(VALUE(MID($A780,6,2)),""))</f>
        <v>0</v>
      </c>
      <c r="L780" s="39">
        <f>IF(Txn!$K396="","","طرف مقابل — "&amp;Txn!$K396)</f>
        <v>0</v>
      </c>
      <c r="N780" s="42">
        <f>IF($D780="",0,COUNTIF(BankAccts,$D780))</f>
        <v>0</v>
      </c>
    </row>
    <row r="781" spans="1:14">
      <c r="A781" s="38">
        <f>IF(Txn!$B397="","",Txn!$B397)</f>
        <v>0</v>
      </c>
      <c r="B781" s="38">
        <f>IF(Txn!$B397="","",Txn!$C397)</f>
        <v>0</v>
      </c>
      <c r="C781" s="39">
        <f>IF(Txn!$B397="","","تراکنش بانکی")</f>
        <v>0</v>
      </c>
      <c r="D781" s="38">
        <f>IF(Txn!$B397="","",IF(Txn!$X397="","",Txn!$X397))</f>
        <v>0</v>
      </c>
      <c r="E781" s="39">
        <f>IF($D781="","",IFERROR(VLOOKUP($D781,AcctTbl,2,0),""))</f>
        <v>0</v>
      </c>
      <c r="F781" s="39">
        <f>IF($D781="","",IFERROR(VLOOKUP($D781,AcctTbl,3,0),""))</f>
        <v>0</v>
      </c>
      <c r="G781" s="39">
        <f>IF(Txn!$B397="","",Txn!$D397)</f>
        <v>0</v>
      </c>
      <c r="H781" s="38">
        <f>IF(Txn!$B397="","",Txn!$E397)</f>
        <v>0</v>
      </c>
      <c r="I781" s="40">
        <f>IF(Txn!$B397="",0,Txn!$O397)</f>
        <v>0</v>
      </c>
      <c r="J781" s="40">
        <f>IF(Txn!$B397="",0,Txn!$P397)</f>
        <v>0</v>
      </c>
      <c r="K781" s="41">
        <f>IF($A781="","",IFERROR(VALUE(MID($A781,6,2)),""))</f>
        <v>0</v>
      </c>
      <c r="L781" s="39">
        <f>IF(Txn!$K397="","",Txn!$K397)</f>
        <v>0</v>
      </c>
      <c r="N781" s="42">
        <f>IF($D781="",0,COUNTIF(BankAccts,$D781))</f>
        <v>0</v>
      </c>
    </row>
    <row r="782" spans="1:14">
      <c r="A782" s="38">
        <f>IF(Txn!$B397="","",Txn!$B397)</f>
        <v>0</v>
      </c>
      <c r="B782" s="38">
        <f>IF(Txn!$B397="","",Txn!$C397)</f>
        <v>0</v>
      </c>
      <c r="C782" s="39">
        <f>IF(Txn!$B397="","","تراکنش بانکی")</f>
        <v>0</v>
      </c>
      <c r="D782" s="38">
        <f>IF(Txn!$B397="","",IF(IF(Txn!$U397="TRF",Txn!$Y397,Txn!$Z397)="","",IF(Txn!$U397="TRF",Txn!$Y397,Txn!$Z397)))</f>
        <v>0</v>
      </c>
      <c r="E782" s="39">
        <f>IF($D782="","",IFERROR(VLOOKUP($D782,AcctTbl,2,0),""))</f>
        <v>0</v>
      </c>
      <c r="F782" s="39">
        <f>IF($D782="","",IFERROR(VLOOKUP($D782,AcctTbl,3,0),""))</f>
        <v>0</v>
      </c>
      <c r="G782" s="39">
        <f>IF(Txn!$B397="","",Txn!$D397)</f>
        <v>0</v>
      </c>
      <c r="H782" s="38">
        <f>IF(Txn!$B397="","",Txn!$E397)</f>
        <v>0</v>
      </c>
      <c r="I782" s="40">
        <f>IF(Txn!$B397="",0,Txn!$Q397)</f>
        <v>0</v>
      </c>
      <c r="J782" s="40">
        <f>IF(Txn!$B397="",0,Txn!$R397)</f>
        <v>0</v>
      </c>
      <c r="K782" s="41">
        <f>IF($A782="","",IFERROR(VALUE(MID($A782,6,2)),""))</f>
        <v>0</v>
      </c>
      <c r="L782" s="39">
        <f>IF(Txn!$K397="","","طرف مقابل — "&amp;Txn!$K397)</f>
        <v>0</v>
      </c>
      <c r="N782" s="42">
        <f>IF($D782="",0,COUNTIF(BankAccts,$D782))</f>
        <v>0</v>
      </c>
    </row>
    <row r="783" spans="1:14">
      <c r="A783" s="38">
        <f>IF(Txn!$B398="","",Txn!$B398)</f>
        <v>0</v>
      </c>
      <c r="B783" s="38">
        <f>IF(Txn!$B398="","",Txn!$C398)</f>
        <v>0</v>
      </c>
      <c r="C783" s="39">
        <f>IF(Txn!$B398="","","تراکنش بانکی")</f>
        <v>0</v>
      </c>
      <c r="D783" s="38">
        <f>IF(Txn!$B398="","",IF(Txn!$X398="","",Txn!$X398))</f>
        <v>0</v>
      </c>
      <c r="E783" s="39">
        <f>IF($D783="","",IFERROR(VLOOKUP($D783,AcctTbl,2,0),""))</f>
        <v>0</v>
      </c>
      <c r="F783" s="39">
        <f>IF($D783="","",IFERROR(VLOOKUP($D783,AcctTbl,3,0),""))</f>
        <v>0</v>
      </c>
      <c r="G783" s="39">
        <f>IF(Txn!$B398="","",Txn!$D398)</f>
        <v>0</v>
      </c>
      <c r="H783" s="38">
        <f>IF(Txn!$B398="","",Txn!$E398)</f>
        <v>0</v>
      </c>
      <c r="I783" s="40">
        <f>IF(Txn!$B398="",0,Txn!$O398)</f>
        <v>0</v>
      </c>
      <c r="J783" s="40">
        <f>IF(Txn!$B398="",0,Txn!$P398)</f>
        <v>0</v>
      </c>
      <c r="K783" s="41">
        <f>IF($A783="","",IFERROR(VALUE(MID($A783,6,2)),""))</f>
        <v>0</v>
      </c>
      <c r="L783" s="39">
        <f>IF(Txn!$K398="","",Txn!$K398)</f>
        <v>0</v>
      </c>
      <c r="N783" s="42">
        <f>IF($D783="",0,COUNTIF(BankAccts,$D783))</f>
        <v>0</v>
      </c>
    </row>
    <row r="784" spans="1:14">
      <c r="A784" s="38">
        <f>IF(Txn!$B398="","",Txn!$B398)</f>
        <v>0</v>
      </c>
      <c r="B784" s="38">
        <f>IF(Txn!$B398="","",Txn!$C398)</f>
        <v>0</v>
      </c>
      <c r="C784" s="39">
        <f>IF(Txn!$B398="","","تراکنش بانکی")</f>
        <v>0</v>
      </c>
      <c r="D784" s="38">
        <f>IF(Txn!$B398="","",IF(IF(Txn!$U398="TRF",Txn!$Y398,Txn!$Z398)="","",IF(Txn!$U398="TRF",Txn!$Y398,Txn!$Z398)))</f>
        <v>0</v>
      </c>
      <c r="E784" s="39">
        <f>IF($D784="","",IFERROR(VLOOKUP($D784,AcctTbl,2,0),""))</f>
        <v>0</v>
      </c>
      <c r="F784" s="39">
        <f>IF($D784="","",IFERROR(VLOOKUP($D784,AcctTbl,3,0),""))</f>
        <v>0</v>
      </c>
      <c r="G784" s="39">
        <f>IF(Txn!$B398="","",Txn!$D398)</f>
        <v>0</v>
      </c>
      <c r="H784" s="38">
        <f>IF(Txn!$B398="","",Txn!$E398)</f>
        <v>0</v>
      </c>
      <c r="I784" s="40">
        <f>IF(Txn!$B398="",0,Txn!$Q398)</f>
        <v>0</v>
      </c>
      <c r="J784" s="40">
        <f>IF(Txn!$B398="",0,Txn!$R398)</f>
        <v>0</v>
      </c>
      <c r="K784" s="41">
        <f>IF($A784="","",IFERROR(VALUE(MID($A784,6,2)),""))</f>
        <v>0</v>
      </c>
      <c r="L784" s="39">
        <f>IF(Txn!$K398="","","طرف مقابل — "&amp;Txn!$K398)</f>
        <v>0</v>
      </c>
      <c r="N784" s="42">
        <f>IF($D784="",0,COUNTIF(BankAccts,$D784))</f>
        <v>0</v>
      </c>
    </row>
    <row r="785" spans="1:14">
      <c r="A785" s="38">
        <f>IF(Txn!$B399="","",Txn!$B399)</f>
        <v>0</v>
      </c>
      <c r="B785" s="38">
        <f>IF(Txn!$B399="","",Txn!$C399)</f>
        <v>0</v>
      </c>
      <c r="C785" s="39">
        <f>IF(Txn!$B399="","","تراکنش بانکی")</f>
        <v>0</v>
      </c>
      <c r="D785" s="38">
        <f>IF(Txn!$B399="","",IF(Txn!$X399="","",Txn!$X399))</f>
        <v>0</v>
      </c>
      <c r="E785" s="39">
        <f>IF($D785="","",IFERROR(VLOOKUP($D785,AcctTbl,2,0),""))</f>
        <v>0</v>
      </c>
      <c r="F785" s="39">
        <f>IF($D785="","",IFERROR(VLOOKUP($D785,AcctTbl,3,0),""))</f>
        <v>0</v>
      </c>
      <c r="G785" s="39">
        <f>IF(Txn!$B399="","",Txn!$D399)</f>
        <v>0</v>
      </c>
      <c r="H785" s="38">
        <f>IF(Txn!$B399="","",Txn!$E399)</f>
        <v>0</v>
      </c>
      <c r="I785" s="40">
        <f>IF(Txn!$B399="",0,Txn!$O399)</f>
        <v>0</v>
      </c>
      <c r="J785" s="40">
        <f>IF(Txn!$B399="",0,Txn!$P399)</f>
        <v>0</v>
      </c>
      <c r="K785" s="41">
        <f>IF($A785="","",IFERROR(VALUE(MID($A785,6,2)),""))</f>
        <v>0</v>
      </c>
      <c r="L785" s="39">
        <f>IF(Txn!$K399="","",Txn!$K399)</f>
        <v>0</v>
      </c>
      <c r="N785" s="42">
        <f>IF($D785="",0,COUNTIF(BankAccts,$D785))</f>
        <v>0</v>
      </c>
    </row>
    <row r="786" spans="1:14">
      <c r="A786" s="38">
        <f>IF(Txn!$B399="","",Txn!$B399)</f>
        <v>0</v>
      </c>
      <c r="B786" s="38">
        <f>IF(Txn!$B399="","",Txn!$C399)</f>
        <v>0</v>
      </c>
      <c r="C786" s="39">
        <f>IF(Txn!$B399="","","تراکنش بانکی")</f>
        <v>0</v>
      </c>
      <c r="D786" s="38">
        <f>IF(Txn!$B399="","",IF(IF(Txn!$U399="TRF",Txn!$Y399,Txn!$Z399)="","",IF(Txn!$U399="TRF",Txn!$Y399,Txn!$Z399)))</f>
        <v>0</v>
      </c>
      <c r="E786" s="39">
        <f>IF($D786="","",IFERROR(VLOOKUP($D786,AcctTbl,2,0),""))</f>
        <v>0</v>
      </c>
      <c r="F786" s="39">
        <f>IF($D786="","",IFERROR(VLOOKUP($D786,AcctTbl,3,0),""))</f>
        <v>0</v>
      </c>
      <c r="G786" s="39">
        <f>IF(Txn!$B399="","",Txn!$D399)</f>
        <v>0</v>
      </c>
      <c r="H786" s="38">
        <f>IF(Txn!$B399="","",Txn!$E399)</f>
        <v>0</v>
      </c>
      <c r="I786" s="40">
        <f>IF(Txn!$B399="",0,Txn!$Q399)</f>
        <v>0</v>
      </c>
      <c r="J786" s="40">
        <f>IF(Txn!$B399="",0,Txn!$R399)</f>
        <v>0</v>
      </c>
      <c r="K786" s="41">
        <f>IF($A786="","",IFERROR(VALUE(MID($A786,6,2)),""))</f>
        <v>0</v>
      </c>
      <c r="L786" s="39">
        <f>IF(Txn!$K399="","","طرف مقابل — "&amp;Txn!$K399)</f>
        <v>0</v>
      </c>
      <c r="N786" s="42">
        <f>IF($D786="",0,COUNTIF(BankAccts,$D786))</f>
        <v>0</v>
      </c>
    </row>
    <row r="787" spans="1:14">
      <c r="A787" s="38">
        <f>IF(Txn!$B400="","",Txn!$B400)</f>
        <v>0</v>
      </c>
      <c r="B787" s="38">
        <f>IF(Txn!$B400="","",Txn!$C400)</f>
        <v>0</v>
      </c>
      <c r="C787" s="39">
        <f>IF(Txn!$B400="","","تراکنش بانکی")</f>
        <v>0</v>
      </c>
      <c r="D787" s="38">
        <f>IF(Txn!$B400="","",IF(Txn!$X400="","",Txn!$X400))</f>
        <v>0</v>
      </c>
      <c r="E787" s="39">
        <f>IF($D787="","",IFERROR(VLOOKUP($D787,AcctTbl,2,0),""))</f>
        <v>0</v>
      </c>
      <c r="F787" s="39">
        <f>IF($D787="","",IFERROR(VLOOKUP($D787,AcctTbl,3,0),""))</f>
        <v>0</v>
      </c>
      <c r="G787" s="39">
        <f>IF(Txn!$B400="","",Txn!$D400)</f>
        <v>0</v>
      </c>
      <c r="H787" s="38">
        <f>IF(Txn!$B400="","",Txn!$E400)</f>
        <v>0</v>
      </c>
      <c r="I787" s="40">
        <f>IF(Txn!$B400="",0,Txn!$O400)</f>
        <v>0</v>
      </c>
      <c r="J787" s="40">
        <f>IF(Txn!$B400="",0,Txn!$P400)</f>
        <v>0</v>
      </c>
      <c r="K787" s="41">
        <f>IF($A787="","",IFERROR(VALUE(MID($A787,6,2)),""))</f>
        <v>0</v>
      </c>
      <c r="L787" s="39">
        <f>IF(Txn!$K400="","",Txn!$K400)</f>
        <v>0</v>
      </c>
      <c r="N787" s="42">
        <f>IF($D787="",0,COUNTIF(BankAccts,$D787))</f>
        <v>0</v>
      </c>
    </row>
    <row r="788" spans="1:14">
      <c r="A788" s="38">
        <f>IF(Txn!$B400="","",Txn!$B400)</f>
        <v>0</v>
      </c>
      <c r="B788" s="38">
        <f>IF(Txn!$B400="","",Txn!$C400)</f>
        <v>0</v>
      </c>
      <c r="C788" s="39">
        <f>IF(Txn!$B400="","","تراکنش بانکی")</f>
        <v>0</v>
      </c>
      <c r="D788" s="38">
        <f>IF(Txn!$B400="","",IF(IF(Txn!$U400="TRF",Txn!$Y400,Txn!$Z400)="","",IF(Txn!$U400="TRF",Txn!$Y400,Txn!$Z400)))</f>
        <v>0</v>
      </c>
      <c r="E788" s="39">
        <f>IF($D788="","",IFERROR(VLOOKUP($D788,AcctTbl,2,0),""))</f>
        <v>0</v>
      </c>
      <c r="F788" s="39">
        <f>IF($D788="","",IFERROR(VLOOKUP($D788,AcctTbl,3,0),""))</f>
        <v>0</v>
      </c>
      <c r="G788" s="39">
        <f>IF(Txn!$B400="","",Txn!$D400)</f>
        <v>0</v>
      </c>
      <c r="H788" s="38">
        <f>IF(Txn!$B400="","",Txn!$E400)</f>
        <v>0</v>
      </c>
      <c r="I788" s="40">
        <f>IF(Txn!$B400="",0,Txn!$Q400)</f>
        <v>0</v>
      </c>
      <c r="J788" s="40">
        <f>IF(Txn!$B400="",0,Txn!$R400)</f>
        <v>0</v>
      </c>
      <c r="K788" s="41">
        <f>IF($A788="","",IFERROR(VALUE(MID($A788,6,2)),""))</f>
        <v>0</v>
      </c>
      <c r="L788" s="39">
        <f>IF(Txn!$K400="","","طرف مقابل — "&amp;Txn!$K400)</f>
        <v>0</v>
      </c>
      <c r="N788" s="42">
        <f>IF($D788="",0,COUNTIF(BankAccts,$D788))</f>
        <v>0</v>
      </c>
    </row>
    <row r="789" spans="1:14">
      <c r="A789" s="38">
        <f>IF(Txn!$B401="","",Txn!$B401)</f>
        <v>0</v>
      </c>
      <c r="B789" s="38">
        <f>IF(Txn!$B401="","",Txn!$C401)</f>
        <v>0</v>
      </c>
      <c r="C789" s="39">
        <f>IF(Txn!$B401="","","تراکنش بانکی")</f>
        <v>0</v>
      </c>
      <c r="D789" s="38">
        <f>IF(Txn!$B401="","",IF(Txn!$X401="","",Txn!$X401))</f>
        <v>0</v>
      </c>
      <c r="E789" s="39">
        <f>IF($D789="","",IFERROR(VLOOKUP($D789,AcctTbl,2,0),""))</f>
        <v>0</v>
      </c>
      <c r="F789" s="39">
        <f>IF($D789="","",IFERROR(VLOOKUP($D789,AcctTbl,3,0),""))</f>
        <v>0</v>
      </c>
      <c r="G789" s="39">
        <f>IF(Txn!$B401="","",Txn!$D401)</f>
        <v>0</v>
      </c>
      <c r="H789" s="38">
        <f>IF(Txn!$B401="","",Txn!$E401)</f>
        <v>0</v>
      </c>
      <c r="I789" s="40">
        <f>IF(Txn!$B401="",0,Txn!$O401)</f>
        <v>0</v>
      </c>
      <c r="J789" s="40">
        <f>IF(Txn!$B401="",0,Txn!$P401)</f>
        <v>0</v>
      </c>
      <c r="K789" s="41">
        <f>IF($A789="","",IFERROR(VALUE(MID($A789,6,2)),""))</f>
        <v>0</v>
      </c>
      <c r="L789" s="39">
        <f>IF(Txn!$K401="","",Txn!$K401)</f>
        <v>0</v>
      </c>
      <c r="N789" s="42">
        <f>IF($D789="",0,COUNTIF(BankAccts,$D789))</f>
        <v>0</v>
      </c>
    </row>
    <row r="790" spans="1:14">
      <c r="A790" s="38">
        <f>IF(Txn!$B401="","",Txn!$B401)</f>
        <v>0</v>
      </c>
      <c r="B790" s="38">
        <f>IF(Txn!$B401="","",Txn!$C401)</f>
        <v>0</v>
      </c>
      <c r="C790" s="39">
        <f>IF(Txn!$B401="","","تراکنش بانکی")</f>
        <v>0</v>
      </c>
      <c r="D790" s="38">
        <f>IF(Txn!$B401="","",IF(IF(Txn!$U401="TRF",Txn!$Y401,Txn!$Z401)="","",IF(Txn!$U401="TRF",Txn!$Y401,Txn!$Z401)))</f>
        <v>0</v>
      </c>
      <c r="E790" s="39">
        <f>IF($D790="","",IFERROR(VLOOKUP($D790,AcctTbl,2,0),""))</f>
        <v>0</v>
      </c>
      <c r="F790" s="39">
        <f>IF($D790="","",IFERROR(VLOOKUP($D790,AcctTbl,3,0),""))</f>
        <v>0</v>
      </c>
      <c r="G790" s="39">
        <f>IF(Txn!$B401="","",Txn!$D401)</f>
        <v>0</v>
      </c>
      <c r="H790" s="38">
        <f>IF(Txn!$B401="","",Txn!$E401)</f>
        <v>0</v>
      </c>
      <c r="I790" s="40">
        <f>IF(Txn!$B401="",0,Txn!$Q401)</f>
        <v>0</v>
      </c>
      <c r="J790" s="40">
        <f>IF(Txn!$B401="",0,Txn!$R401)</f>
        <v>0</v>
      </c>
      <c r="K790" s="41">
        <f>IF($A790="","",IFERROR(VALUE(MID($A790,6,2)),""))</f>
        <v>0</v>
      </c>
      <c r="L790" s="39">
        <f>IF(Txn!$K401="","","طرف مقابل — "&amp;Txn!$K401)</f>
        <v>0</v>
      </c>
      <c r="N790" s="42">
        <f>IF($D790="",0,COUNTIF(BankAccts,$D790))</f>
        <v>0</v>
      </c>
    </row>
    <row r="791" spans="1:14">
      <c r="A791" s="38">
        <f>IF(Txn!$B402="","",Txn!$B402)</f>
        <v>0</v>
      </c>
      <c r="B791" s="38">
        <f>IF(Txn!$B402="","",Txn!$C402)</f>
        <v>0</v>
      </c>
      <c r="C791" s="39">
        <f>IF(Txn!$B402="","","تراکنش بانکی")</f>
        <v>0</v>
      </c>
      <c r="D791" s="38">
        <f>IF(Txn!$B402="","",IF(Txn!$X402="","",Txn!$X402))</f>
        <v>0</v>
      </c>
      <c r="E791" s="39">
        <f>IF($D791="","",IFERROR(VLOOKUP($D791,AcctTbl,2,0),""))</f>
        <v>0</v>
      </c>
      <c r="F791" s="39">
        <f>IF($D791="","",IFERROR(VLOOKUP($D791,AcctTbl,3,0),""))</f>
        <v>0</v>
      </c>
      <c r="G791" s="39">
        <f>IF(Txn!$B402="","",Txn!$D402)</f>
        <v>0</v>
      </c>
      <c r="H791" s="38">
        <f>IF(Txn!$B402="","",Txn!$E402)</f>
        <v>0</v>
      </c>
      <c r="I791" s="40">
        <f>IF(Txn!$B402="",0,Txn!$O402)</f>
        <v>0</v>
      </c>
      <c r="J791" s="40">
        <f>IF(Txn!$B402="",0,Txn!$P402)</f>
        <v>0</v>
      </c>
      <c r="K791" s="41">
        <f>IF($A791="","",IFERROR(VALUE(MID($A791,6,2)),""))</f>
        <v>0</v>
      </c>
      <c r="L791" s="39">
        <f>IF(Txn!$K402="","",Txn!$K402)</f>
        <v>0</v>
      </c>
      <c r="N791" s="42">
        <f>IF($D791="",0,COUNTIF(BankAccts,$D791))</f>
        <v>0</v>
      </c>
    </row>
    <row r="792" spans="1:14">
      <c r="A792" s="38">
        <f>IF(Txn!$B402="","",Txn!$B402)</f>
        <v>0</v>
      </c>
      <c r="B792" s="38">
        <f>IF(Txn!$B402="","",Txn!$C402)</f>
        <v>0</v>
      </c>
      <c r="C792" s="39">
        <f>IF(Txn!$B402="","","تراکنش بانکی")</f>
        <v>0</v>
      </c>
      <c r="D792" s="38">
        <f>IF(Txn!$B402="","",IF(IF(Txn!$U402="TRF",Txn!$Y402,Txn!$Z402)="","",IF(Txn!$U402="TRF",Txn!$Y402,Txn!$Z402)))</f>
        <v>0</v>
      </c>
      <c r="E792" s="39">
        <f>IF($D792="","",IFERROR(VLOOKUP($D792,AcctTbl,2,0),""))</f>
        <v>0</v>
      </c>
      <c r="F792" s="39">
        <f>IF($D792="","",IFERROR(VLOOKUP($D792,AcctTbl,3,0),""))</f>
        <v>0</v>
      </c>
      <c r="G792" s="39">
        <f>IF(Txn!$B402="","",Txn!$D402)</f>
        <v>0</v>
      </c>
      <c r="H792" s="38">
        <f>IF(Txn!$B402="","",Txn!$E402)</f>
        <v>0</v>
      </c>
      <c r="I792" s="40">
        <f>IF(Txn!$B402="",0,Txn!$Q402)</f>
        <v>0</v>
      </c>
      <c r="J792" s="40">
        <f>IF(Txn!$B402="",0,Txn!$R402)</f>
        <v>0</v>
      </c>
      <c r="K792" s="41">
        <f>IF($A792="","",IFERROR(VALUE(MID($A792,6,2)),""))</f>
        <v>0</v>
      </c>
      <c r="L792" s="39">
        <f>IF(Txn!$K402="","","طرف مقابل — "&amp;Txn!$K402)</f>
        <v>0</v>
      </c>
      <c r="N792" s="42">
        <f>IF($D792="",0,COUNTIF(BankAccts,$D792))</f>
        <v>0</v>
      </c>
    </row>
    <row r="793" spans="1:14">
      <c r="A793" s="38">
        <f>IF(Txn!$B403="","",Txn!$B403)</f>
        <v>0</v>
      </c>
      <c r="B793" s="38">
        <f>IF(Txn!$B403="","",Txn!$C403)</f>
        <v>0</v>
      </c>
      <c r="C793" s="39">
        <f>IF(Txn!$B403="","","تراکنش بانکی")</f>
        <v>0</v>
      </c>
      <c r="D793" s="38">
        <f>IF(Txn!$B403="","",IF(Txn!$X403="","",Txn!$X403))</f>
        <v>0</v>
      </c>
      <c r="E793" s="39">
        <f>IF($D793="","",IFERROR(VLOOKUP($D793,AcctTbl,2,0),""))</f>
        <v>0</v>
      </c>
      <c r="F793" s="39">
        <f>IF($D793="","",IFERROR(VLOOKUP($D793,AcctTbl,3,0),""))</f>
        <v>0</v>
      </c>
      <c r="G793" s="39">
        <f>IF(Txn!$B403="","",Txn!$D403)</f>
        <v>0</v>
      </c>
      <c r="H793" s="38">
        <f>IF(Txn!$B403="","",Txn!$E403)</f>
        <v>0</v>
      </c>
      <c r="I793" s="40">
        <f>IF(Txn!$B403="",0,Txn!$O403)</f>
        <v>0</v>
      </c>
      <c r="J793" s="40">
        <f>IF(Txn!$B403="",0,Txn!$P403)</f>
        <v>0</v>
      </c>
      <c r="K793" s="41">
        <f>IF($A793="","",IFERROR(VALUE(MID($A793,6,2)),""))</f>
        <v>0</v>
      </c>
      <c r="L793" s="39">
        <f>IF(Txn!$K403="","",Txn!$K403)</f>
        <v>0</v>
      </c>
      <c r="N793" s="42">
        <f>IF($D793="",0,COUNTIF(BankAccts,$D793))</f>
        <v>0</v>
      </c>
    </row>
    <row r="794" spans="1:14">
      <c r="A794" s="38">
        <f>IF(Txn!$B403="","",Txn!$B403)</f>
        <v>0</v>
      </c>
      <c r="B794" s="38">
        <f>IF(Txn!$B403="","",Txn!$C403)</f>
        <v>0</v>
      </c>
      <c r="C794" s="39">
        <f>IF(Txn!$B403="","","تراکنش بانکی")</f>
        <v>0</v>
      </c>
      <c r="D794" s="38">
        <f>IF(Txn!$B403="","",IF(IF(Txn!$U403="TRF",Txn!$Y403,Txn!$Z403)="","",IF(Txn!$U403="TRF",Txn!$Y403,Txn!$Z403)))</f>
        <v>0</v>
      </c>
      <c r="E794" s="39">
        <f>IF($D794="","",IFERROR(VLOOKUP($D794,AcctTbl,2,0),""))</f>
        <v>0</v>
      </c>
      <c r="F794" s="39">
        <f>IF($D794="","",IFERROR(VLOOKUP($D794,AcctTbl,3,0),""))</f>
        <v>0</v>
      </c>
      <c r="G794" s="39">
        <f>IF(Txn!$B403="","",Txn!$D403)</f>
        <v>0</v>
      </c>
      <c r="H794" s="38">
        <f>IF(Txn!$B403="","",Txn!$E403)</f>
        <v>0</v>
      </c>
      <c r="I794" s="40">
        <f>IF(Txn!$B403="",0,Txn!$Q403)</f>
        <v>0</v>
      </c>
      <c r="J794" s="40">
        <f>IF(Txn!$B403="",0,Txn!$R403)</f>
        <v>0</v>
      </c>
      <c r="K794" s="41">
        <f>IF($A794="","",IFERROR(VALUE(MID($A794,6,2)),""))</f>
        <v>0</v>
      </c>
      <c r="L794" s="39">
        <f>IF(Txn!$K403="","","طرف مقابل — "&amp;Txn!$K403)</f>
        <v>0</v>
      </c>
      <c r="N794" s="42">
        <f>IF($D794="",0,COUNTIF(BankAccts,$D794))</f>
        <v>0</v>
      </c>
    </row>
    <row r="795" spans="1:14">
      <c r="A795" s="38">
        <f>IF(Txn!$B404="","",Txn!$B404)</f>
        <v>0</v>
      </c>
      <c r="B795" s="38">
        <f>IF(Txn!$B404="","",Txn!$C404)</f>
        <v>0</v>
      </c>
      <c r="C795" s="39">
        <f>IF(Txn!$B404="","","تراکنش بانکی")</f>
        <v>0</v>
      </c>
      <c r="D795" s="38">
        <f>IF(Txn!$B404="","",IF(Txn!$X404="","",Txn!$X404))</f>
        <v>0</v>
      </c>
      <c r="E795" s="39">
        <f>IF($D795="","",IFERROR(VLOOKUP($D795,AcctTbl,2,0),""))</f>
        <v>0</v>
      </c>
      <c r="F795" s="39">
        <f>IF($D795="","",IFERROR(VLOOKUP($D795,AcctTbl,3,0),""))</f>
        <v>0</v>
      </c>
      <c r="G795" s="39">
        <f>IF(Txn!$B404="","",Txn!$D404)</f>
        <v>0</v>
      </c>
      <c r="H795" s="38">
        <f>IF(Txn!$B404="","",Txn!$E404)</f>
        <v>0</v>
      </c>
      <c r="I795" s="40">
        <f>IF(Txn!$B404="",0,Txn!$O404)</f>
        <v>0</v>
      </c>
      <c r="J795" s="40">
        <f>IF(Txn!$B404="",0,Txn!$P404)</f>
        <v>0</v>
      </c>
      <c r="K795" s="41">
        <f>IF($A795="","",IFERROR(VALUE(MID($A795,6,2)),""))</f>
        <v>0</v>
      </c>
      <c r="L795" s="39">
        <f>IF(Txn!$K404="","",Txn!$K404)</f>
        <v>0</v>
      </c>
      <c r="N795" s="42">
        <f>IF($D795="",0,COUNTIF(BankAccts,$D795))</f>
        <v>0</v>
      </c>
    </row>
    <row r="796" spans="1:14">
      <c r="A796" s="38">
        <f>IF(Txn!$B404="","",Txn!$B404)</f>
        <v>0</v>
      </c>
      <c r="B796" s="38">
        <f>IF(Txn!$B404="","",Txn!$C404)</f>
        <v>0</v>
      </c>
      <c r="C796" s="39">
        <f>IF(Txn!$B404="","","تراکنش بانکی")</f>
        <v>0</v>
      </c>
      <c r="D796" s="38">
        <f>IF(Txn!$B404="","",IF(IF(Txn!$U404="TRF",Txn!$Y404,Txn!$Z404)="","",IF(Txn!$U404="TRF",Txn!$Y404,Txn!$Z404)))</f>
        <v>0</v>
      </c>
      <c r="E796" s="39">
        <f>IF($D796="","",IFERROR(VLOOKUP($D796,AcctTbl,2,0),""))</f>
        <v>0</v>
      </c>
      <c r="F796" s="39">
        <f>IF($D796="","",IFERROR(VLOOKUP($D796,AcctTbl,3,0),""))</f>
        <v>0</v>
      </c>
      <c r="G796" s="39">
        <f>IF(Txn!$B404="","",Txn!$D404)</f>
        <v>0</v>
      </c>
      <c r="H796" s="38">
        <f>IF(Txn!$B404="","",Txn!$E404)</f>
        <v>0</v>
      </c>
      <c r="I796" s="40">
        <f>IF(Txn!$B404="",0,Txn!$Q404)</f>
        <v>0</v>
      </c>
      <c r="J796" s="40">
        <f>IF(Txn!$B404="",0,Txn!$R404)</f>
        <v>0</v>
      </c>
      <c r="K796" s="41">
        <f>IF($A796="","",IFERROR(VALUE(MID($A796,6,2)),""))</f>
        <v>0</v>
      </c>
      <c r="L796" s="39">
        <f>IF(Txn!$K404="","","طرف مقابل — "&amp;Txn!$K404)</f>
        <v>0</v>
      </c>
      <c r="N796" s="42">
        <f>IF($D796="",0,COUNTIF(BankAccts,$D796))</f>
        <v>0</v>
      </c>
    </row>
    <row r="797" spans="1:14">
      <c r="A797" s="38">
        <f>IF(Txn!$B405="","",Txn!$B405)</f>
        <v>0</v>
      </c>
      <c r="B797" s="38">
        <f>IF(Txn!$B405="","",Txn!$C405)</f>
        <v>0</v>
      </c>
      <c r="C797" s="39">
        <f>IF(Txn!$B405="","","تراکنش بانکی")</f>
        <v>0</v>
      </c>
      <c r="D797" s="38">
        <f>IF(Txn!$B405="","",IF(Txn!$X405="","",Txn!$X405))</f>
        <v>0</v>
      </c>
      <c r="E797" s="39">
        <f>IF($D797="","",IFERROR(VLOOKUP($D797,AcctTbl,2,0),""))</f>
        <v>0</v>
      </c>
      <c r="F797" s="39">
        <f>IF($D797="","",IFERROR(VLOOKUP($D797,AcctTbl,3,0),""))</f>
        <v>0</v>
      </c>
      <c r="G797" s="39">
        <f>IF(Txn!$B405="","",Txn!$D405)</f>
        <v>0</v>
      </c>
      <c r="H797" s="38">
        <f>IF(Txn!$B405="","",Txn!$E405)</f>
        <v>0</v>
      </c>
      <c r="I797" s="40">
        <f>IF(Txn!$B405="",0,Txn!$O405)</f>
        <v>0</v>
      </c>
      <c r="J797" s="40">
        <f>IF(Txn!$B405="",0,Txn!$P405)</f>
        <v>0</v>
      </c>
      <c r="K797" s="41">
        <f>IF($A797="","",IFERROR(VALUE(MID($A797,6,2)),""))</f>
        <v>0</v>
      </c>
      <c r="L797" s="39">
        <f>IF(Txn!$K405="","",Txn!$K405)</f>
        <v>0</v>
      </c>
      <c r="N797" s="42">
        <f>IF($D797="",0,COUNTIF(BankAccts,$D797))</f>
        <v>0</v>
      </c>
    </row>
    <row r="798" spans="1:14">
      <c r="A798" s="38">
        <f>IF(Txn!$B405="","",Txn!$B405)</f>
        <v>0</v>
      </c>
      <c r="B798" s="38">
        <f>IF(Txn!$B405="","",Txn!$C405)</f>
        <v>0</v>
      </c>
      <c r="C798" s="39">
        <f>IF(Txn!$B405="","","تراکنش بانکی")</f>
        <v>0</v>
      </c>
      <c r="D798" s="38">
        <f>IF(Txn!$B405="","",IF(IF(Txn!$U405="TRF",Txn!$Y405,Txn!$Z405)="","",IF(Txn!$U405="TRF",Txn!$Y405,Txn!$Z405)))</f>
        <v>0</v>
      </c>
      <c r="E798" s="39">
        <f>IF($D798="","",IFERROR(VLOOKUP($D798,AcctTbl,2,0),""))</f>
        <v>0</v>
      </c>
      <c r="F798" s="39">
        <f>IF($D798="","",IFERROR(VLOOKUP($D798,AcctTbl,3,0),""))</f>
        <v>0</v>
      </c>
      <c r="G798" s="39">
        <f>IF(Txn!$B405="","",Txn!$D405)</f>
        <v>0</v>
      </c>
      <c r="H798" s="38">
        <f>IF(Txn!$B405="","",Txn!$E405)</f>
        <v>0</v>
      </c>
      <c r="I798" s="40">
        <f>IF(Txn!$B405="",0,Txn!$Q405)</f>
        <v>0</v>
      </c>
      <c r="J798" s="40">
        <f>IF(Txn!$B405="",0,Txn!$R405)</f>
        <v>0</v>
      </c>
      <c r="K798" s="41">
        <f>IF($A798="","",IFERROR(VALUE(MID($A798,6,2)),""))</f>
        <v>0</v>
      </c>
      <c r="L798" s="39">
        <f>IF(Txn!$K405="","","طرف مقابل — "&amp;Txn!$K405)</f>
        <v>0</v>
      </c>
      <c r="N798" s="42">
        <f>IF($D798="",0,COUNTIF(BankAccts,$D798))</f>
        <v>0</v>
      </c>
    </row>
    <row r="799" spans="1:14">
      <c r="A799" s="38">
        <f>IF(Txn!$B406="","",Txn!$B406)</f>
        <v>0</v>
      </c>
      <c r="B799" s="38">
        <f>IF(Txn!$B406="","",Txn!$C406)</f>
        <v>0</v>
      </c>
      <c r="C799" s="39">
        <f>IF(Txn!$B406="","","تراکنش بانکی")</f>
        <v>0</v>
      </c>
      <c r="D799" s="38">
        <f>IF(Txn!$B406="","",IF(Txn!$X406="","",Txn!$X406))</f>
        <v>0</v>
      </c>
      <c r="E799" s="39">
        <f>IF($D799="","",IFERROR(VLOOKUP($D799,AcctTbl,2,0),""))</f>
        <v>0</v>
      </c>
      <c r="F799" s="39">
        <f>IF($D799="","",IFERROR(VLOOKUP($D799,AcctTbl,3,0),""))</f>
        <v>0</v>
      </c>
      <c r="G799" s="39">
        <f>IF(Txn!$B406="","",Txn!$D406)</f>
        <v>0</v>
      </c>
      <c r="H799" s="38">
        <f>IF(Txn!$B406="","",Txn!$E406)</f>
        <v>0</v>
      </c>
      <c r="I799" s="40">
        <f>IF(Txn!$B406="",0,Txn!$O406)</f>
        <v>0</v>
      </c>
      <c r="J799" s="40">
        <f>IF(Txn!$B406="",0,Txn!$P406)</f>
        <v>0</v>
      </c>
      <c r="K799" s="41">
        <f>IF($A799="","",IFERROR(VALUE(MID($A799,6,2)),""))</f>
        <v>0</v>
      </c>
      <c r="L799" s="39">
        <f>IF(Txn!$K406="","",Txn!$K406)</f>
        <v>0</v>
      </c>
      <c r="N799" s="42">
        <f>IF($D799="",0,COUNTIF(BankAccts,$D799))</f>
        <v>0</v>
      </c>
    </row>
    <row r="800" spans="1:14">
      <c r="A800" s="38">
        <f>IF(Txn!$B406="","",Txn!$B406)</f>
        <v>0</v>
      </c>
      <c r="B800" s="38">
        <f>IF(Txn!$B406="","",Txn!$C406)</f>
        <v>0</v>
      </c>
      <c r="C800" s="39">
        <f>IF(Txn!$B406="","","تراکنش بانکی")</f>
        <v>0</v>
      </c>
      <c r="D800" s="38">
        <f>IF(Txn!$B406="","",IF(IF(Txn!$U406="TRF",Txn!$Y406,Txn!$Z406)="","",IF(Txn!$U406="TRF",Txn!$Y406,Txn!$Z406)))</f>
        <v>0</v>
      </c>
      <c r="E800" s="39">
        <f>IF($D800="","",IFERROR(VLOOKUP($D800,AcctTbl,2,0),""))</f>
        <v>0</v>
      </c>
      <c r="F800" s="39">
        <f>IF($D800="","",IFERROR(VLOOKUP($D800,AcctTbl,3,0),""))</f>
        <v>0</v>
      </c>
      <c r="G800" s="39">
        <f>IF(Txn!$B406="","",Txn!$D406)</f>
        <v>0</v>
      </c>
      <c r="H800" s="38">
        <f>IF(Txn!$B406="","",Txn!$E406)</f>
        <v>0</v>
      </c>
      <c r="I800" s="40">
        <f>IF(Txn!$B406="",0,Txn!$Q406)</f>
        <v>0</v>
      </c>
      <c r="J800" s="40">
        <f>IF(Txn!$B406="",0,Txn!$R406)</f>
        <v>0</v>
      </c>
      <c r="K800" s="41">
        <f>IF($A800="","",IFERROR(VALUE(MID($A800,6,2)),""))</f>
        <v>0</v>
      </c>
      <c r="L800" s="39">
        <f>IF(Txn!$K406="","","طرف مقابل — "&amp;Txn!$K406)</f>
        <v>0</v>
      </c>
      <c r="N800" s="42">
        <f>IF($D800="",0,COUNTIF(BankAccts,$D800))</f>
        <v>0</v>
      </c>
    </row>
    <row r="801" spans="1:14">
      <c r="A801" s="38">
        <f>IF(Txn!$B407="","",Txn!$B407)</f>
        <v>0</v>
      </c>
      <c r="B801" s="38">
        <f>IF(Txn!$B407="","",Txn!$C407)</f>
        <v>0</v>
      </c>
      <c r="C801" s="39">
        <f>IF(Txn!$B407="","","تراکنش بانکی")</f>
        <v>0</v>
      </c>
      <c r="D801" s="38">
        <f>IF(Txn!$B407="","",IF(Txn!$X407="","",Txn!$X407))</f>
        <v>0</v>
      </c>
      <c r="E801" s="39">
        <f>IF($D801="","",IFERROR(VLOOKUP($D801,AcctTbl,2,0),""))</f>
        <v>0</v>
      </c>
      <c r="F801" s="39">
        <f>IF($D801="","",IFERROR(VLOOKUP($D801,AcctTbl,3,0),""))</f>
        <v>0</v>
      </c>
      <c r="G801" s="39">
        <f>IF(Txn!$B407="","",Txn!$D407)</f>
        <v>0</v>
      </c>
      <c r="H801" s="38">
        <f>IF(Txn!$B407="","",Txn!$E407)</f>
        <v>0</v>
      </c>
      <c r="I801" s="40">
        <f>IF(Txn!$B407="",0,Txn!$O407)</f>
        <v>0</v>
      </c>
      <c r="J801" s="40">
        <f>IF(Txn!$B407="",0,Txn!$P407)</f>
        <v>0</v>
      </c>
      <c r="K801" s="41">
        <f>IF($A801="","",IFERROR(VALUE(MID($A801,6,2)),""))</f>
        <v>0</v>
      </c>
      <c r="L801" s="39">
        <f>IF(Txn!$K407="","",Txn!$K407)</f>
        <v>0</v>
      </c>
      <c r="N801" s="42">
        <f>IF($D801="",0,COUNTIF(BankAccts,$D801))</f>
        <v>0</v>
      </c>
    </row>
    <row r="802" spans="1:14">
      <c r="A802" s="38">
        <f>IF(Txn!$B407="","",Txn!$B407)</f>
        <v>0</v>
      </c>
      <c r="B802" s="38">
        <f>IF(Txn!$B407="","",Txn!$C407)</f>
        <v>0</v>
      </c>
      <c r="C802" s="39">
        <f>IF(Txn!$B407="","","تراکنش بانکی")</f>
        <v>0</v>
      </c>
      <c r="D802" s="38">
        <f>IF(Txn!$B407="","",IF(IF(Txn!$U407="TRF",Txn!$Y407,Txn!$Z407)="","",IF(Txn!$U407="TRF",Txn!$Y407,Txn!$Z407)))</f>
        <v>0</v>
      </c>
      <c r="E802" s="39">
        <f>IF($D802="","",IFERROR(VLOOKUP($D802,AcctTbl,2,0),""))</f>
        <v>0</v>
      </c>
      <c r="F802" s="39">
        <f>IF($D802="","",IFERROR(VLOOKUP($D802,AcctTbl,3,0),""))</f>
        <v>0</v>
      </c>
      <c r="G802" s="39">
        <f>IF(Txn!$B407="","",Txn!$D407)</f>
        <v>0</v>
      </c>
      <c r="H802" s="38">
        <f>IF(Txn!$B407="","",Txn!$E407)</f>
        <v>0</v>
      </c>
      <c r="I802" s="40">
        <f>IF(Txn!$B407="",0,Txn!$Q407)</f>
        <v>0</v>
      </c>
      <c r="J802" s="40">
        <f>IF(Txn!$B407="",0,Txn!$R407)</f>
        <v>0</v>
      </c>
      <c r="K802" s="41">
        <f>IF($A802="","",IFERROR(VALUE(MID($A802,6,2)),""))</f>
        <v>0</v>
      </c>
      <c r="L802" s="39">
        <f>IF(Txn!$K407="","","طرف مقابل — "&amp;Txn!$K407)</f>
        <v>0</v>
      </c>
      <c r="N802" s="42">
        <f>IF($D802="",0,COUNTIF(BankAccts,$D802))</f>
        <v>0</v>
      </c>
    </row>
    <row r="803" spans="1:14">
      <c r="A803" s="38">
        <f>IF(Txn!$B408="","",Txn!$B408)</f>
        <v>0</v>
      </c>
      <c r="B803" s="38">
        <f>IF(Txn!$B408="","",Txn!$C408)</f>
        <v>0</v>
      </c>
      <c r="C803" s="39">
        <f>IF(Txn!$B408="","","تراکنش بانکی")</f>
        <v>0</v>
      </c>
      <c r="D803" s="38">
        <f>IF(Txn!$B408="","",IF(Txn!$X408="","",Txn!$X408))</f>
        <v>0</v>
      </c>
      <c r="E803" s="39">
        <f>IF($D803="","",IFERROR(VLOOKUP($D803,AcctTbl,2,0),""))</f>
        <v>0</v>
      </c>
      <c r="F803" s="39">
        <f>IF($D803="","",IFERROR(VLOOKUP($D803,AcctTbl,3,0),""))</f>
        <v>0</v>
      </c>
      <c r="G803" s="39">
        <f>IF(Txn!$B408="","",Txn!$D408)</f>
        <v>0</v>
      </c>
      <c r="H803" s="38">
        <f>IF(Txn!$B408="","",Txn!$E408)</f>
        <v>0</v>
      </c>
      <c r="I803" s="40">
        <f>IF(Txn!$B408="",0,Txn!$O408)</f>
        <v>0</v>
      </c>
      <c r="J803" s="40">
        <f>IF(Txn!$B408="",0,Txn!$P408)</f>
        <v>0</v>
      </c>
      <c r="K803" s="41">
        <f>IF($A803="","",IFERROR(VALUE(MID($A803,6,2)),""))</f>
        <v>0</v>
      </c>
      <c r="L803" s="39">
        <f>IF(Txn!$K408="","",Txn!$K408)</f>
        <v>0</v>
      </c>
      <c r="N803" s="42">
        <f>IF($D803="",0,COUNTIF(BankAccts,$D803))</f>
        <v>0</v>
      </c>
    </row>
    <row r="804" spans="1:14">
      <c r="A804" s="38">
        <f>IF(Txn!$B408="","",Txn!$B408)</f>
        <v>0</v>
      </c>
      <c r="B804" s="38">
        <f>IF(Txn!$B408="","",Txn!$C408)</f>
        <v>0</v>
      </c>
      <c r="C804" s="39">
        <f>IF(Txn!$B408="","","تراکنش بانکی")</f>
        <v>0</v>
      </c>
      <c r="D804" s="38">
        <f>IF(Txn!$B408="","",IF(IF(Txn!$U408="TRF",Txn!$Y408,Txn!$Z408)="","",IF(Txn!$U408="TRF",Txn!$Y408,Txn!$Z408)))</f>
        <v>0</v>
      </c>
      <c r="E804" s="39">
        <f>IF($D804="","",IFERROR(VLOOKUP($D804,AcctTbl,2,0),""))</f>
        <v>0</v>
      </c>
      <c r="F804" s="39">
        <f>IF($D804="","",IFERROR(VLOOKUP($D804,AcctTbl,3,0),""))</f>
        <v>0</v>
      </c>
      <c r="G804" s="39">
        <f>IF(Txn!$B408="","",Txn!$D408)</f>
        <v>0</v>
      </c>
      <c r="H804" s="38">
        <f>IF(Txn!$B408="","",Txn!$E408)</f>
        <v>0</v>
      </c>
      <c r="I804" s="40">
        <f>IF(Txn!$B408="",0,Txn!$Q408)</f>
        <v>0</v>
      </c>
      <c r="J804" s="40">
        <f>IF(Txn!$B408="",0,Txn!$R408)</f>
        <v>0</v>
      </c>
      <c r="K804" s="41">
        <f>IF($A804="","",IFERROR(VALUE(MID($A804,6,2)),""))</f>
        <v>0</v>
      </c>
      <c r="L804" s="39">
        <f>IF(Txn!$K408="","","طرف مقابل — "&amp;Txn!$K408)</f>
        <v>0</v>
      </c>
      <c r="N804" s="42">
        <f>IF($D804="",0,COUNTIF(BankAccts,$D804))</f>
        <v>0</v>
      </c>
    </row>
    <row r="805" spans="1:14">
      <c r="A805" s="38">
        <f>IF(Txn!$B409="","",Txn!$B409)</f>
        <v>0</v>
      </c>
      <c r="B805" s="38">
        <f>IF(Txn!$B409="","",Txn!$C409)</f>
        <v>0</v>
      </c>
      <c r="C805" s="39">
        <f>IF(Txn!$B409="","","تراکنش بانکی")</f>
        <v>0</v>
      </c>
      <c r="D805" s="38">
        <f>IF(Txn!$B409="","",IF(Txn!$X409="","",Txn!$X409))</f>
        <v>0</v>
      </c>
      <c r="E805" s="39">
        <f>IF($D805="","",IFERROR(VLOOKUP($D805,AcctTbl,2,0),""))</f>
        <v>0</v>
      </c>
      <c r="F805" s="39">
        <f>IF($D805="","",IFERROR(VLOOKUP($D805,AcctTbl,3,0),""))</f>
        <v>0</v>
      </c>
      <c r="G805" s="39">
        <f>IF(Txn!$B409="","",Txn!$D409)</f>
        <v>0</v>
      </c>
      <c r="H805" s="38">
        <f>IF(Txn!$B409="","",Txn!$E409)</f>
        <v>0</v>
      </c>
      <c r="I805" s="40">
        <f>IF(Txn!$B409="",0,Txn!$O409)</f>
        <v>0</v>
      </c>
      <c r="J805" s="40">
        <f>IF(Txn!$B409="",0,Txn!$P409)</f>
        <v>0</v>
      </c>
      <c r="K805" s="41">
        <f>IF($A805="","",IFERROR(VALUE(MID($A805,6,2)),""))</f>
        <v>0</v>
      </c>
      <c r="L805" s="39">
        <f>IF(Txn!$K409="","",Txn!$K409)</f>
        <v>0</v>
      </c>
      <c r="N805" s="42">
        <f>IF($D805="",0,COUNTIF(BankAccts,$D805))</f>
        <v>0</v>
      </c>
    </row>
    <row r="806" spans="1:14">
      <c r="A806" s="38">
        <f>IF(Txn!$B409="","",Txn!$B409)</f>
        <v>0</v>
      </c>
      <c r="B806" s="38">
        <f>IF(Txn!$B409="","",Txn!$C409)</f>
        <v>0</v>
      </c>
      <c r="C806" s="39">
        <f>IF(Txn!$B409="","","تراکنش بانکی")</f>
        <v>0</v>
      </c>
      <c r="D806" s="38">
        <f>IF(Txn!$B409="","",IF(IF(Txn!$U409="TRF",Txn!$Y409,Txn!$Z409)="","",IF(Txn!$U409="TRF",Txn!$Y409,Txn!$Z409)))</f>
        <v>0</v>
      </c>
      <c r="E806" s="39">
        <f>IF($D806="","",IFERROR(VLOOKUP($D806,AcctTbl,2,0),""))</f>
        <v>0</v>
      </c>
      <c r="F806" s="39">
        <f>IF($D806="","",IFERROR(VLOOKUP($D806,AcctTbl,3,0),""))</f>
        <v>0</v>
      </c>
      <c r="G806" s="39">
        <f>IF(Txn!$B409="","",Txn!$D409)</f>
        <v>0</v>
      </c>
      <c r="H806" s="38">
        <f>IF(Txn!$B409="","",Txn!$E409)</f>
        <v>0</v>
      </c>
      <c r="I806" s="40">
        <f>IF(Txn!$B409="",0,Txn!$Q409)</f>
        <v>0</v>
      </c>
      <c r="J806" s="40">
        <f>IF(Txn!$B409="",0,Txn!$R409)</f>
        <v>0</v>
      </c>
      <c r="K806" s="41">
        <f>IF($A806="","",IFERROR(VALUE(MID($A806,6,2)),""))</f>
        <v>0</v>
      </c>
      <c r="L806" s="39">
        <f>IF(Txn!$K409="","","طرف مقابل — "&amp;Txn!$K409)</f>
        <v>0</v>
      </c>
      <c r="N806" s="42">
        <f>IF($D806="",0,COUNTIF(BankAccts,$D806))</f>
        <v>0</v>
      </c>
    </row>
    <row r="807" spans="1:14">
      <c r="A807" s="38">
        <f>IF(Txn!$B410="","",Txn!$B410)</f>
        <v>0</v>
      </c>
      <c r="B807" s="38">
        <f>IF(Txn!$B410="","",Txn!$C410)</f>
        <v>0</v>
      </c>
      <c r="C807" s="39">
        <f>IF(Txn!$B410="","","تراکنش بانکی")</f>
        <v>0</v>
      </c>
      <c r="D807" s="38">
        <f>IF(Txn!$B410="","",IF(Txn!$X410="","",Txn!$X410))</f>
        <v>0</v>
      </c>
      <c r="E807" s="39">
        <f>IF($D807="","",IFERROR(VLOOKUP($D807,AcctTbl,2,0),""))</f>
        <v>0</v>
      </c>
      <c r="F807" s="39">
        <f>IF($D807="","",IFERROR(VLOOKUP($D807,AcctTbl,3,0),""))</f>
        <v>0</v>
      </c>
      <c r="G807" s="39">
        <f>IF(Txn!$B410="","",Txn!$D410)</f>
        <v>0</v>
      </c>
      <c r="H807" s="38">
        <f>IF(Txn!$B410="","",Txn!$E410)</f>
        <v>0</v>
      </c>
      <c r="I807" s="40">
        <f>IF(Txn!$B410="",0,Txn!$O410)</f>
        <v>0</v>
      </c>
      <c r="J807" s="40">
        <f>IF(Txn!$B410="",0,Txn!$P410)</f>
        <v>0</v>
      </c>
      <c r="K807" s="41">
        <f>IF($A807="","",IFERROR(VALUE(MID($A807,6,2)),""))</f>
        <v>0</v>
      </c>
      <c r="L807" s="39">
        <f>IF(Txn!$K410="","",Txn!$K410)</f>
        <v>0</v>
      </c>
      <c r="N807" s="42">
        <f>IF($D807="",0,COUNTIF(BankAccts,$D807))</f>
        <v>0</v>
      </c>
    </row>
    <row r="808" spans="1:14">
      <c r="A808" s="38">
        <f>IF(Txn!$B410="","",Txn!$B410)</f>
        <v>0</v>
      </c>
      <c r="B808" s="38">
        <f>IF(Txn!$B410="","",Txn!$C410)</f>
        <v>0</v>
      </c>
      <c r="C808" s="39">
        <f>IF(Txn!$B410="","","تراکنش بانکی")</f>
        <v>0</v>
      </c>
      <c r="D808" s="38">
        <f>IF(Txn!$B410="","",IF(IF(Txn!$U410="TRF",Txn!$Y410,Txn!$Z410)="","",IF(Txn!$U410="TRF",Txn!$Y410,Txn!$Z410)))</f>
        <v>0</v>
      </c>
      <c r="E808" s="39">
        <f>IF($D808="","",IFERROR(VLOOKUP($D808,AcctTbl,2,0),""))</f>
        <v>0</v>
      </c>
      <c r="F808" s="39">
        <f>IF($D808="","",IFERROR(VLOOKUP($D808,AcctTbl,3,0),""))</f>
        <v>0</v>
      </c>
      <c r="G808" s="39">
        <f>IF(Txn!$B410="","",Txn!$D410)</f>
        <v>0</v>
      </c>
      <c r="H808" s="38">
        <f>IF(Txn!$B410="","",Txn!$E410)</f>
        <v>0</v>
      </c>
      <c r="I808" s="40">
        <f>IF(Txn!$B410="",0,Txn!$Q410)</f>
        <v>0</v>
      </c>
      <c r="J808" s="40">
        <f>IF(Txn!$B410="",0,Txn!$R410)</f>
        <v>0</v>
      </c>
      <c r="K808" s="41">
        <f>IF($A808="","",IFERROR(VALUE(MID($A808,6,2)),""))</f>
        <v>0</v>
      </c>
      <c r="L808" s="39">
        <f>IF(Txn!$K410="","","طرف مقابل — "&amp;Txn!$K410)</f>
        <v>0</v>
      </c>
      <c r="N808" s="42">
        <f>IF($D808="",0,COUNTIF(BankAccts,$D808))</f>
        <v>0</v>
      </c>
    </row>
    <row r="809" spans="1:14">
      <c r="A809" s="38">
        <f>IF(Txn!$B411="","",Txn!$B411)</f>
        <v>0</v>
      </c>
      <c r="B809" s="38">
        <f>IF(Txn!$B411="","",Txn!$C411)</f>
        <v>0</v>
      </c>
      <c r="C809" s="39">
        <f>IF(Txn!$B411="","","تراکنش بانکی")</f>
        <v>0</v>
      </c>
      <c r="D809" s="38">
        <f>IF(Txn!$B411="","",IF(Txn!$X411="","",Txn!$X411))</f>
        <v>0</v>
      </c>
      <c r="E809" s="39">
        <f>IF($D809="","",IFERROR(VLOOKUP($D809,AcctTbl,2,0),""))</f>
        <v>0</v>
      </c>
      <c r="F809" s="39">
        <f>IF($D809="","",IFERROR(VLOOKUP($D809,AcctTbl,3,0),""))</f>
        <v>0</v>
      </c>
      <c r="G809" s="39">
        <f>IF(Txn!$B411="","",Txn!$D411)</f>
        <v>0</v>
      </c>
      <c r="H809" s="38">
        <f>IF(Txn!$B411="","",Txn!$E411)</f>
        <v>0</v>
      </c>
      <c r="I809" s="40">
        <f>IF(Txn!$B411="",0,Txn!$O411)</f>
        <v>0</v>
      </c>
      <c r="J809" s="40">
        <f>IF(Txn!$B411="",0,Txn!$P411)</f>
        <v>0</v>
      </c>
      <c r="K809" s="41">
        <f>IF($A809="","",IFERROR(VALUE(MID($A809,6,2)),""))</f>
        <v>0</v>
      </c>
      <c r="L809" s="39">
        <f>IF(Txn!$K411="","",Txn!$K411)</f>
        <v>0</v>
      </c>
      <c r="N809" s="42">
        <f>IF($D809="",0,COUNTIF(BankAccts,$D809))</f>
        <v>0</v>
      </c>
    </row>
    <row r="810" spans="1:14">
      <c r="A810" s="38">
        <f>IF(Txn!$B411="","",Txn!$B411)</f>
        <v>0</v>
      </c>
      <c r="B810" s="38">
        <f>IF(Txn!$B411="","",Txn!$C411)</f>
        <v>0</v>
      </c>
      <c r="C810" s="39">
        <f>IF(Txn!$B411="","","تراکنش بانکی")</f>
        <v>0</v>
      </c>
      <c r="D810" s="38">
        <f>IF(Txn!$B411="","",IF(IF(Txn!$U411="TRF",Txn!$Y411,Txn!$Z411)="","",IF(Txn!$U411="TRF",Txn!$Y411,Txn!$Z411)))</f>
        <v>0</v>
      </c>
      <c r="E810" s="39">
        <f>IF($D810="","",IFERROR(VLOOKUP($D810,AcctTbl,2,0),""))</f>
        <v>0</v>
      </c>
      <c r="F810" s="39">
        <f>IF($D810="","",IFERROR(VLOOKUP($D810,AcctTbl,3,0),""))</f>
        <v>0</v>
      </c>
      <c r="G810" s="39">
        <f>IF(Txn!$B411="","",Txn!$D411)</f>
        <v>0</v>
      </c>
      <c r="H810" s="38">
        <f>IF(Txn!$B411="","",Txn!$E411)</f>
        <v>0</v>
      </c>
      <c r="I810" s="40">
        <f>IF(Txn!$B411="",0,Txn!$Q411)</f>
        <v>0</v>
      </c>
      <c r="J810" s="40">
        <f>IF(Txn!$B411="",0,Txn!$R411)</f>
        <v>0</v>
      </c>
      <c r="K810" s="41">
        <f>IF($A810="","",IFERROR(VALUE(MID($A810,6,2)),""))</f>
        <v>0</v>
      </c>
      <c r="L810" s="39">
        <f>IF(Txn!$K411="","","طرف مقابل — "&amp;Txn!$K411)</f>
        <v>0</v>
      </c>
      <c r="N810" s="42">
        <f>IF($D810="",0,COUNTIF(BankAccts,$D810))</f>
        <v>0</v>
      </c>
    </row>
    <row r="811" spans="1:14">
      <c r="A811" s="38">
        <f>IF(Txn!$B412="","",Txn!$B412)</f>
        <v>0</v>
      </c>
      <c r="B811" s="38">
        <f>IF(Txn!$B412="","",Txn!$C412)</f>
        <v>0</v>
      </c>
      <c r="C811" s="39">
        <f>IF(Txn!$B412="","","تراکنش بانکی")</f>
        <v>0</v>
      </c>
      <c r="D811" s="38">
        <f>IF(Txn!$B412="","",IF(Txn!$X412="","",Txn!$X412))</f>
        <v>0</v>
      </c>
      <c r="E811" s="39">
        <f>IF($D811="","",IFERROR(VLOOKUP($D811,AcctTbl,2,0),""))</f>
        <v>0</v>
      </c>
      <c r="F811" s="39">
        <f>IF($D811="","",IFERROR(VLOOKUP($D811,AcctTbl,3,0),""))</f>
        <v>0</v>
      </c>
      <c r="G811" s="39">
        <f>IF(Txn!$B412="","",Txn!$D412)</f>
        <v>0</v>
      </c>
      <c r="H811" s="38">
        <f>IF(Txn!$B412="","",Txn!$E412)</f>
        <v>0</v>
      </c>
      <c r="I811" s="40">
        <f>IF(Txn!$B412="",0,Txn!$O412)</f>
        <v>0</v>
      </c>
      <c r="J811" s="40">
        <f>IF(Txn!$B412="",0,Txn!$P412)</f>
        <v>0</v>
      </c>
      <c r="K811" s="41">
        <f>IF($A811="","",IFERROR(VALUE(MID($A811,6,2)),""))</f>
        <v>0</v>
      </c>
      <c r="L811" s="39">
        <f>IF(Txn!$K412="","",Txn!$K412)</f>
        <v>0</v>
      </c>
      <c r="N811" s="42">
        <f>IF($D811="",0,COUNTIF(BankAccts,$D811))</f>
        <v>0</v>
      </c>
    </row>
    <row r="812" spans="1:14">
      <c r="A812" s="38">
        <f>IF(Txn!$B412="","",Txn!$B412)</f>
        <v>0</v>
      </c>
      <c r="B812" s="38">
        <f>IF(Txn!$B412="","",Txn!$C412)</f>
        <v>0</v>
      </c>
      <c r="C812" s="39">
        <f>IF(Txn!$B412="","","تراکنش بانکی")</f>
        <v>0</v>
      </c>
      <c r="D812" s="38">
        <f>IF(Txn!$B412="","",IF(IF(Txn!$U412="TRF",Txn!$Y412,Txn!$Z412)="","",IF(Txn!$U412="TRF",Txn!$Y412,Txn!$Z412)))</f>
        <v>0</v>
      </c>
      <c r="E812" s="39">
        <f>IF($D812="","",IFERROR(VLOOKUP($D812,AcctTbl,2,0),""))</f>
        <v>0</v>
      </c>
      <c r="F812" s="39">
        <f>IF($D812="","",IFERROR(VLOOKUP($D812,AcctTbl,3,0),""))</f>
        <v>0</v>
      </c>
      <c r="G812" s="39">
        <f>IF(Txn!$B412="","",Txn!$D412)</f>
        <v>0</v>
      </c>
      <c r="H812" s="38">
        <f>IF(Txn!$B412="","",Txn!$E412)</f>
        <v>0</v>
      </c>
      <c r="I812" s="40">
        <f>IF(Txn!$B412="",0,Txn!$Q412)</f>
        <v>0</v>
      </c>
      <c r="J812" s="40">
        <f>IF(Txn!$B412="",0,Txn!$R412)</f>
        <v>0</v>
      </c>
      <c r="K812" s="41">
        <f>IF($A812="","",IFERROR(VALUE(MID($A812,6,2)),""))</f>
        <v>0</v>
      </c>
      <c r="L812" s="39">
        <f>IF(Txn!$K412="","","طرف مقابل — "&amp;Txn!$K412)</f>
        <v>0</v>
      </c>
      <c r="N812" s="42">
        <f>IF($D812="",0,COUNTIF(BankAccts,$D812))</f>
        <v>0</v>
      </c>
    </row>
    <row r="813" spans="1:14">
      <c r="A813" s="38">
        <f>IF(Txn!$B413="","",Txn!$B413)</f>
        <v>0</v>
      </c>
      <c r="B813" s="38">
        <f>IF(Txn!$B413="","",Txn!$C413)</f>
        <v>0</v>
      </c>
      <c r="C813" s="39">
        <f>IF(Txn!$B413="","","تراکنش بانکی")</f>
        <v>0</v>
      </c>
      <c r="D813" s="38">
        <f>IF(Txn!$B413="","",IF(Txn!$X413="","",Txn!$X413))</f>
        <v>0</v>
      </c>
      <c r="E813" s="39">
        <f>IF($D813="","",IFERROR(VLOOKUP($D813,AcctTbl,2,0),""))</f>
        <v>0</v>
      </c>
      <c r="F813" s="39">
        <f>IF($D813="","",IFERROR(VLOOKUP($D813,AcctTbl,3,0),""))</f>
        <v>0</v>
      </c>
      <c r="G813" s="39">
        <f>IF(Txn!$B413="","",Txn!$D413)</f>
        <v>0</v>
      </c>
      <c r="H813" s="38">
        <f>IF(Txn!$B413="","",Txn!$E413)</f>
        <v>0</v>
      </c>
      <c r="I813" s="40">
        <f>IF(Txn!$B413="",0,Txn!$O413)</f>
        <v>0</v>
      </c>
      <c r="J813" s="40">
        <f>IF(Txn!$B413="",0,Txn!$P413)</f>
        <v>0</v>
      </c>
      <c r="K813" s="41">
        <f>IF($A813="","",IFERROR(VALUE(MID($A813,6,2)),""))</f>
        <v>0</v>
      </c>
      <c r="L813" s="39">
        <f>IF(Txn!$K413="","",Txn!$K413)</f>
        <v>0</v>
      </c>
      <c r="N813" s="42">
        <f>IF($D813="",0,COUNTIF(BankAccts,$D813))</f>
        <v>0</v>
      </c>
    </row>
    <row r="814" spans="1:14">
      <c r="A814" s="38">
        <f>IF(Txn!$B413="","",Txn!$B413)</f>
        <v>0</v>
      </c>
      <c r="B814" s="38">
        <f>IF(Txn!$B413="","",Txn!$C413)</f>
        <v>0</v>
      </c>
      <c r="C814" s="39">
        <f>IF(Txn!$B413="","","تراکنش بانکی")</f>
        <v>0</v>
      </c>
      <c r="D814" s="38">
        <f>IF(Txn!$B413="","",IF(IF(Txn!$U413="TRF",Txn!$Y413,Txn!$Z413)="","",IF(Txn!$U413="TRF",Txn!$Y413,Txn!$Z413)))</f>
        <v>0</v>
      </c>
      <c r="E814" s="39">
        <f>IF($D814="","",IFERROR(VLOOKUP($D814,AcctTbl,2,0),""))</f>
        <v>0</v>
      </c>
      <c r="F814" s="39">
        <f>IF($D814="","",IFERROR(VLOOKUP($D814,AcctTbl,3,0),""))</f>
        <v>0</v>
      </c>
      <c r="G814" s="39">
        <f>IF(Txn!$B413="","",Txn!$D413)</f>
        <v>0</v>
      </c>
      <c r="H814" s="38">
        <f>IF(Txn!$B413="","",Txn!$E413)</f>
        <v>0</v>
      </c>
      <c r="I814" s="40">
        <f>IF(Txn!$B413="",0,Txn!$Q413)</f>
        <v>0</v>
      </c>
      <c r="J814" s="40">
        <f>IF(Txn!$B413="",0,Txn!$R413)</f>
        <v>0</v>
      </c>
      <c r="K814" s="41">
        <f>IF($A814="","",IFERROR(VALUE(MID($A814,6,2)),""))</f>
        <v>0</v>
      </c>
      <c r="L814" s="39">
        <f>IF(Txn!$K413="","","طرف مقابل — "&amp;Txn!$K413)</f>
        <v>0</v>
      </c>
      <c r="N814" s="42">
        <f>IF($D814="",0,COUNTIF(BankAccts,$D814))</f>
        <v>0</v>
      </c>
    </row>
    <row r="815" spans="1:14">
      <c r="A815" s="38">
        <f>IF(Txn!$B414="","",Txn!$B414)</f>
        <v>0</v>
      </c>
      <c r="B815" s="38">
        <f>IF(Txn!$B414="","",Txn!$C414)</f>
        <v>0</v>
      </c>
      <c r="C815" s="39">
        <f>IF(Txn!$B414="","","تراکنش بانکی")</f>
        <v>0</v>
      </c>
      <c r="D815" s="38">
        <f>IF(Txn!$B414="","",IF(Txn!$X414="","",Txn!$X414))</f>
        <v>0</v>
      </c>
      <c r="E815" s="39">
        <f>IF($D815="","",IFERROR(VLOOKUP($D815,AcctTbl,2,0),""))</f>
        <v>0</v>
      </c>
      <c r="F815" s="39">
        <f>IF($D815="","",IFERROR(VLOOKUP($D815,AcctTbl,3,0),""))</f>
        <v>0</v>
      </c>
      <c r="G815" s="39">
        <f>IF(Txn!$B414="","",Txn!$D414)</f>
        <v>0</v>
      </c>
      <c r="H815" s="38">
        <f>IF(Txn!$B414="","",Txn!$E414)</f>
        <v>0</v>
      </c>
      <c r="I815" s="40">
        <f>IF(Txn!$B414="",0,Txn!$O414)</f>
        <v>0</v>
      </c>
      <c r="J815" s="40">
        <f>IF(Txn!$B414="",0,Txn!$P414)</f>
        <v>0</v>
      </c>
      <c r="K815" s="41">
        <f>IF($A815="","",IFERROR(VALUE(MID($A815,6,2)),""))</f>
        <v>0</v>
      </c>
      <c r="L815" s="39">
        <f>IF(Txn!$K414="","",Txn!$K414)</f>
        <v>0</v>
      </c>
      <c r="N815" s="42">
        <f>IF($D815="",0,COUNTIF(BankAccts,$D815))</f>
        <v>0</v>
      </c>
    </row>
    <row r="816" spans="1:14">
      <c r="A816" s="38">
        <f>IF(Txn!$B414="","",Txn!$B414)</f>
        <v>0</v>
      </c>
      <c r="B816" s="38">
        <f>IF(Txn!$B414="","",Txn!$C414)</f>
        <v>0</v>
      </c>
      <c r="C816" s="39">
        <f>IF(Txn!$B414="","","تراکنش بانکی")</f>
        <v>0</v>
      </c>
      <c r="D816" s="38">
        <f>IF(Txn!$B414="","",IF(IF(Txn!$U414="TRF",Txn!$Y414,Txn!$Z414)="","",IF(Txn!$U414="TRF",Txn!$Y414,Txn!$Z414)))</f>
        <v>0</v>
      </c>
      <c r="E816" s="39">
        <f>IF($D816="","",IFERROR(VLOOKUP($D816,AcctTbl,2,0),""))</f>
        <v>0</v>
      </c>
      <c r="F816" s="39">
        <f>IF($D816="","",IFERROR(VLOOKUP($D816,AcctTbl,3,0),""))</f>
        <v>0</v>
      </c>
      <c r="G816" s="39">
        <f>IF(Txn!$B414="","",Txn!$D414)</f>
        <v>0</v>
      </c>
      <c r="H816" s="38">
        <f>IF(Txn!$B414="","",Txn!$E414)</f>
        <v>0</v>
      </c>
      <c r="I816" s="40">
        <f>IF(Txn!$B414="",0,Txn!$Q414)</f>
        <v>0</v>
      </c>
      <c r="J816" s="40">
        <f>IF(Txn!$B414="",0,Txn!$R414)</f>
        <v>0</v>
      </c>
      <c r="K816" s="41">
        <f>IF($A816="","",IFERROR(VALUE(MID($A816,6,2)),""))</f>
        <v>0</v>
      </c>
      <c r="L816" s="39">
        <f>IF(Txn!$K414="","","طرف مقابل — "&amp;Txn!$K414)</f>
        <v>0</v>
      </c>
      <c r="N816" s="42">
        <f>IF($D816="",0,COUNTIF(BankAccts,$D816))</f>
        <v>0</v>
      </c>
    </row>
    <row r="817" spans="1:14">
      <c r="A817" s="38">
        <f>IF(Txn!$B415="","",Txn!$B415)</f>
        <v>0</v>
      </c>
      <c r="B817" s="38">
        <f>IF(Txn!$B415="","",Txn!$C415)</f>
        <v>0</v>
      </c>
      <c r="C817" s="39">
        <f>IF(Txn!$B415="","","تراکنش بانکی")</f>
        <v>0</v>
      </c>
      <c r="D817" s="38">
        <f>IF(Txn!$B415="","",IF(Txn!$X415="","",Txn!$X415))</f>
        <v>0</v>
      </c>
      <c r="E817" s="39">
        <f>IF($D817="","",IFERROR(VLOOKUP($D817,AcctTbl,2,0),""))</f>
        <v>0</v>
      </c>
      <c r="F817" s="39">
        <f>IF($D817="","",IFERROR(VLOOKUP($D817,AcctTbl,3,0),""))</f>
        <v>0</v>
      </c>
      <c r="G817" s="39">
        <f>IF(Txn!$B415="","",Txn!$D415)</f>
        <v>0</v>
      </c>
      <c r="H817" s="38">
        <f>IF(Txn!$B415="","",Txn!$E415)</f>
        <v>0</v>
      </c>
      <c r="I817" s="40">
        <f>IF(Txn!$B415="",0,Txn!$O415)</f>
        <v>0</v>
      </c>
      <c r="J817" s="40">
        <f>IF(Txn!$B415="",0,Txn!$P415)</f>
        <v>0</v>
      </c>
      <c r="K817" s="41">
        <f>IF($A817="","",IFERROR(VALUE(MID($A817,6,2)),""))</f>
        <v>0</v>
      </c>
      <c r="L817" s="39">
        <f>IF(Txn!$K415="","",Txn!$K415)</f>
        <v>0</v>
      </c>
      <c r="N817" s="42">
        <f>IF($D817="",0,COUNTIF(BankAccts,$D817))</f>
        <v>0</v>
      </c>
    </row>
    <row r="818" spans="1:14">
      <c r="A818" s="38">
        <f>IF(Txn!$B415="","",Txn!$B415)</f>
        <v>0</v>
      </c>
      <c r="B818" s="38">
        <f>IF(Txn!$B415="","",Txn!$C415)</f>
        <v>0</v>
      </c>
      <c r="C818" s="39">
        <f>IF(Txn!$B415="","","تراکنش بانکی")</f>
        <v>0</v>
      </c>
      <c r="D818" s="38">
        <f>IF(Txn!$B415="","",IF(IF(Txn!$U415="TRF",Txn!$Y415,Txn!$Z415)="","",IF(Txn!$U415="TRF",Txn!$Y415,Txn!$Z415)))</f>
        <v>0</v>
      </c>
      <c r="E818" s="39">
        <f>IF($D818="","",IFERROR(VLOOKUP($D818,AcctTbl,2,0),""))</f>
        <v>0</v>
      </c>
      <c r="F818" s="39">
        <f>IF($D818="","",IFERROR(VLOOKUP($D818,AcctTbl,3,0),""))</f>
        <v>0</v>
      </c>
      <c r="G818" s="39">
        <f>IF(Txn!$B415="","",Txn!$D415)</f>
        <v>0</v>
      </c>
      <c r="H818" s="38">
        <f>IF(Txn!$B415="","",Txn!$E415)</f>
        <v>0</v>
      </c>
      <c r="I818" s="40">
        <f>IF(Txn!$B415="",0,Txn!$Q415)</f>
        <v>0</v>
      </c>
      <c r="J818" s="40">
        <f>IF(Txn!$B415="",0,Txn!$R415)</f>
        <v>0</v>
      </c>
      <c r="K818" s="41">
        <f>IF($A818="","",IFERROR(VALUE(MID($A818,6,2)),""))</f>
        <v>0</v>
      </c>
      <c r="L818" s="39">
        <f>IF(Txn!$K415="","","طرف مقابل — "&amp;Txn!$K415)</f>
        <v>0</v>
      </c>
      <c r="N818" s="42">
        <f>IF($D818="",0,COUNTIF(BankAccts,$D818))</f>
        <v>0</v>
      </c>
    </row>
    <row r="819" spans="1:14">
      <c r="A819" s="38">
        <f>IF(Txn!$B416="","",Txn!$B416)</f>
        <v>0</v>
      </c>
      <c r="B819" s="38">
        <f>IF(Txn!$B416="","",Txn!$C416)</f>
        <v>0</v>
      </c>
      <c r="C819" s="39">
        <f>IF(Txn!$B416="","","تراکنش بانکی")</f>
        <v>0</v>
      </c>
      <c r="D819" s="38">
        <f>IF(Txn!$B416="","",IF(Txn!$X416="","",Txn!$X416))</f>
        <v>0</v>
      </c>
      <c r="E819" s="39">
        <f>IF($D819="","",IFERROR(VLOOKUP($D819,AcctTbl,2,0),""))</f>
        <v>0</v>
      </c>
      <c r="F819" s="39">
        <f>IF($D819="","",IFERROR(VLOOKUP($D819,AcctTbl,3,0),""))</f>
        <v>0</v>
      </c>
      <c r="G819" s="39">
        <f>IF(Txn!$B416="","",Txn!$D416)</f>
        <v>0</v>
      </c>
      <c r="H819" s="38">
        <f>IF(Txn!$B416="","",Txn!$E416)</f>
        <v>0</v>
      </c>
      <c r="I819" s="40">
        <f>IF(Txn!$B416="",0,Txn!$O416)</f>
        <v>0</v>
      </c>
      <c r="J819" s="40">
        <f>IF(Txn!$B416="",0,Txn!$P416)</f>
        <v>0</v>
      </c>
      <c r="K819" s="41">
        <f>IF($A819="","",IFERROR(VALUE(MID($A819,6,2)),""))</f>
        <v>0</v>
      </c>
      <c r="L819" s="39">
        <f>IF(Txn!$K416="","",Txn!$K416)</f>
        <v>0</v>
      </c>
      <c r="N819" s="42">
        <f>IF($D819="",0,COUNTIF(BankAccts,$D819))</f>
        <v>0</v>
      </c>
    </row>
    <row r="820" spans="1:14">
      <c r="A820" s="38">
        <f>IF(Txn!$B416="","",Txn!$B416)</f>
        <v>0</v>
      </c>
      <c r="B820" s="38">
        <f>IF(Txn!$B416="","",Txn!$C416)</f>
        <v>0</v>
      </c>
      <c r="C820" s="39">
        <f>IF(Txn!$B416="","","تراکنش بانکی")</f>
        <v>0</v>
      </c>
      <c r="D820" s="38">
        <f>IF(Txn!$B416="","",IF(IF(Txn!$U416="TRF",Txn!$Y416,Txn!$Z416)="","",IF(Txn!$U416="TRF",Txn!$Y416,Txn!$Z416)))</f>
        <v>0</v>
      </c>
      <c r="E820" s="39">
        <f>IF($D820="","",IFERROR(VLOOKUP($D820,AcctTbl,2,0),""))</f>
        <v>0</v>
      </c>
      <c r="F820" s="39">
        <f>IF($D820="","",IFERROR(VLOOKUP($D820,AcctTbl,3,0),""))</f>
        <v>0</v>
      </c>
      <c r="G820" s="39">
        <f>IF(Txn!$B416="","",Txn!$D416)</f>
        <v>0</v>
      </c>
      <c r="H820" s="38">
        <f>IF(Txn!$B416="","",Txn!$E416)</f>
        <v>0</v>
      </c>
      <c r="I820" s="40">
        <f>IF(Txn!$B416="",0,Txn!$Q416)</f>
        <v>0</v>
      </c>
      <c r="J820" s="40">
        <f>IF(Txn!$B416="",0,Txn!$R416)</f>
        <v>0</v>
      </c>
      <c r="K820" s="41">
        <f>IF($A820="","",IFERROR(VALUE(MID($A820,6,2)),""))</f>
        <v>0</v>
      </c>
      <c r="L820" s="39">
        <f>IF(Txn!$K416="","","طرف مقابل — "&amp;Txn!$K416)</f>
        <v>0</v>
      </c>
      <c r="N820" s="42">
        <f>IF($D820="",0,COUNTIF(BankAccts,$D820))</f>
        <v>0</v>
      </c>
    </row>
    <row r="821" spans="1:14">
      <c r="A821" s="38">
        <f>IF(Txn!$B417="","",Txn!$B417)</f>
        <v>0</v>
      </c>
      <c r="B821" s="38">
        <f>IF(Txn!$B417="","",Txn!$C417)</f>
        <v>0</v>
      </c>
      <c r="C821" s="39">
        <f>IF(Txn!$B417="","","تراکنش بانکی")</f>
        <v>0</v>
      </c>
      <c r="D821" s="38">
        <f>IF(Txn!$B417="","",IF(Txn!$X417="","",Txn!$X417))</f>
        <v>0</v>
      </c>
      <c r="E821" s="39">
        <f>IF($D821="","",IFERROR(VLOOKUP($D821,AcctTbl,2,0),""))</f>
        <v>0</v>
      </c>
      <c r="F821" s="39">
        <f>IF($D821="","",IFERROR(VLOOKUP($D821,AcctTbl,3,0),""))</f>
        <v>0</v>
      </c>
      <c r="G821" s="39">
        <f>IF(Txn!$B417="","",Txn!$D417)</f>
        <v>0</v>
      </c>
      <c r="H821" s="38">
        <f>IF(Txn!$B417="","",Txn!$E417)</f>
        <v>0</v>
      </c>
      <c r="I821" s="40">
        <f>IF(Txn!$B417="",0,Txn!$O417)</f>
        <v>0</v>
      </c>
      <c r="J821" s="40">
        <f>IF(Txn!$B417="",0,Txn!$P417)</f>
        <v>0</v>
      </c>
      <c r="K821" s="41">
        <f>IF($A821="","",IFERROR(VALUE(MID($A821,6,2)),""))</f>
        <v>0</v>
      </c>
      <c r="L821" s="39">
        <f>IF(Txn!$K417="","",Txn!$K417)</f>
        <v>0</v>
      </c>
      <c r="N821" s="42">
        <f>IF($D821="",0,COUNTIF(BankAccts,$D821))</f>
        <v>0</v>
      </c>
    </row>
    <row r="822" spans="1:14">
      <c r="A822" s="38">
        <f>IF(Txn!$B417="","",Txn!$B417)</f>
        <v>0</v>
      </c>
      <c r="B822" s="38">
        <f>IF(Txn!$B417="","",Txn!$C417)</f>
        <v>0</v>
      </c>
      <c r="C822" s="39">
        <f>IF(Txn!$B417="","","تراکنش بانکی")</f>
        <v>0</v>
      </c>
      <c r="D822" s="38">
        <f>IF(Txn!$B417="","",IF(IF(Txn!$U417="TRF",Txn!$Y417,Txn!$Z417)="","",IF(Txn!$U417="TRF",Txn!$Y417,Txn!$Z417)))</f>
        <v>0</v>
      </c>
      <c r="E822" s="39">
        <f>IF($D822="","",IFERROR(VLOOKUP($D822,AcctTbl,2,0),""))</f>
        <v>0</v>
      </c>
      <c r="F822" s="39">
        <f>IF($D822="","",IFERROR(VLOOKUP($D822,AcctTbl,3,0),""))</f>
        <v>0</v>
      </c>
      <c r="G822" s="39">
        <f>IF(Txn!$B417="","",Txn!$D417)</f>
        <v>0</v>
      </c>
      <c r="H822" s="38">
        <f>IF(Txn!$B417="","",Txn!$E417)</f>
        <v>0</v>
      </c>
      <c r="I822" s="40">
        <f>IF(Txn!$B417="",0,Txn!$Q417)</f>
        <v>0</v>
      </c>
      <c r="J822" s="40">
        <f>IF(Txn!$B417="",0,Txn!$R417)</f>
        <v>0</v>
      </c>
      <c r="K822" s="41">
        <f>IF($A822="","",IFERROR(VALUE(MID($A822,6,2)),""))</f>
        <v>0</v>
      </c>
      <c r="L822" s="39">
        <f>IF(Txn!$K417="","","طرف مقابل — "&amp;Txn!$K417)</f>
        <v>0</v>
      </c>
      <c r="N822" s="42">
        <f>IF($D822="",0,COUNTIF(BankAccts,$D822))</f>
        <v>0</v>
      </c>
    </row>
    <row r="823" spans="1:14">
      <c r="A823" s="38">
        <f>IF(Txn!$B418="","",Txn!$B418)</f>
        <v>0</v>
      </c>
      <c r="B823" s="38">
        <f>IF(Txn!$B418="","",Txn!$C418)</f>
        <v>0</v>
      </c>
      <c r="C823" s="39">
        <f>IF(Txn!$B418="","","تراکنش بانکی")</f>
        <v>0</v>
      </c>
      <c r="D823" s="38">
        <f>IF(Txn!$B418="","",IF(Txn!$X418="","",Txn!$X418))</f>
        <v>0</v>
      </c>
      <c r="E823" s="39">
        <f>IF($D823="","",IFERROR(VLOOKUP($D823,AcctTbl,2,0),""))</f>
        <v>0</v>
      </c>
      <c r="F823" s="39">
        <f>IF($D823="","",IFERROR(VLOOKUP($D823,AcctTbl,3,0),""))</f>
        <v>0</v>
      </c>
      <c r="G823" s="39">
        <f>IF(Txn!$B418="","",Txn!$D418)</f>
        <v>0</v>
      </c>
      <c r="H823" s="38">
        <f>IF(Txn!$B418="","",Txn!$E418)</f>
        <v>0</v>
      </c>
      <c r="I823" s="40">
        <f>IF(Txn!$B418="",0,Txn!$O418)</f>
        <v>0</v>
      </c>
      <c r="J823" s="40">
        <f>IF(Txn!$B418="",0,Txn!$P418)</f>
        <v>0</v>
      </c>
      <c r="K823" s="41">
        <f>IF($A823="","",IFERROR(VALUE(MID($A823,6,2)),""))</f>
        <v>0</v>
      </c>
      <c r="L823" s="39">
        <f>IF(Txn!$K418="","",Txn!$K418)</f>
        <v>0</v>
      </c>
      <c r="N823" s="42">
        <f>IF($D823="",0,COUNTIF(BankAccts,$D823))</f>
        <v>0</v>
      </c>
    </row>
    <row r="824" spans="1:14">
      <c r="A824" s="38">
        <f>IF(Txn!$B418="","",Txn!$B418)</f>
        <v>0</v>
      </c>
      <c r="B824" s="38">
        <f>IF(Txn!$B418="","",Txn!$C418)</f>
        <v>0</v>
      </c>
      <c r="C824" s="39">
        <f>IF(Txn!$B418="","","تراکنش بانکی")</f>
        <v>0</v>
      </c>
      <c r="D824" s="38">
        <f>IF(Txn!$B418="","",IF(IF(Txn!$U418="TRF",Txn!$Y418,Txn!$Z418)="","",IF(Txn!$U418="TRF",Txn!$Y418,Txn!$Z418)))</f>
        <v>0</v>
      </c>
      <c r="E824" s="39">
        <f>IF($D824="","",IFERROR(VLOOKUP($D824,AcctTbl,2,0),""))</f>
        <v>0</v>
      </c>
      <c r="F824" s="39">
        <f>IF($D824="","",IFERROR(VLOOKUP($D824,AcctTbl,3,0),""))</f>
        <v>0</v>
      </c>
      <c r="G824" s="39">
        <f>IF(Txn!$B418="","",Txn!$D418)</f>
        <v>0</v>
      </c>
      <c r="H824" s="38">
        <f>IF(Txn!$B418="","",Txn!$E418)</f>
        <v>0</v>
      </c>
      <c r="I824" s="40">
        <f>IF(Txn!$B418="",0,Txn!$Q418)</f>
        <v>0</v>
      </c>
      <c r="J824" s="40">
        <f>IF(Txn!$B418="",0,Txn!$R418)</f>
        <v>0</v>
      </c>
      <c r="K824" s="41">
        <f>IF($A824="","",IFERROR(VALUE(MID($A824,6,2)),""))</f>
        <v>0</v>
      </c>
      <c r="L824" s="39">
        <f>IF(Txn!$K418="","","طرف مقابل — "&amp;Txn!$K418)</f>
        <v>0</v>
      </c>
      <c r="N824" s="42">
        <f>IF($D824="",0,COUNTIF(BankAccts,$D824))</f>
        <v>0</v>
      </c>
    </row>
    <row r="825" spans="1:14">
      <c r="A825" s="38">
        <f>IF(Txn!$B419="","",Txn!$B419)</f>
        <v>0</v>
      </c>
      <c r="B825" s="38">
        <f>IF(Txn!$B419="","",Txn!$C419)</f>
        <v>0</v>
      </c>
      <c r="C825" s="39">
        <f>IF(Txn!$B419="","","تراکنش بانکی")</f>
        <v>0</v>
      </c>
      <c r="D825" s="38">
        <f>IF(Txn!$B419="","",IF(Txn!$X419="","",Txn!$X419))</f>
        <v>0</v>
      </c>
      <c r="E825" s="39">
        <f>IF($D825="","",IFERROR(VLOOKUP($D825,AcctTbl,2,0),""))</f>
        <v>0</v>
      </c>
      <c r="F825" s="39">
        <f>IF($D825="","",IFERROR(VLOOKUP($D825,AcctTbl,3,0),""))</f>
        <v>0</v>
      </c>
      <c r="G825" s="39">
        <f>IF(Txn!$B419="","",Txn!$D419)</f>
        <v>0</v>
      </c>
      <c r="H825" s="38">
        <f>IF(Txn!$B419="","",Txn!$E419)</f>
        <v>0</v>
      </c>
      <c r="I825" s="40">
        <f>IF(Txn!$B419="",0,Txn!$O419)</f>
        <v>0</v>
      </c>
      <c r="J825" s="40">
        <f>IF(Txn!$B419="",0,Txn!$P419)</f>
        <v>0</v>
      </c>
      <c r="K825" s="41">
        <f>IF($A825="","",IFERROR(VALUE(MID($A825,6,2)),""))</f>
        <v>0</v>
      </c>
      <c r="L825" s="39">
        <f>IF(Txn!$K419="","",Txn!$K419)</f>
        <v>0</v>
      </c>
      <c r="N825" s="42">
        <f>IF($D825="",0,COUNTIF(BankAccts,$D825))</f>
        <v>0</v>
      </c>
    </row>
    <row r="826" spans="1:14">
      <c r="A826" s="38">
        <f>IF(Txn!$B419="","",Txn!$B419)</f>
        <v>0</v>
      </c>
      <c r="B826" s="38">
        <f>IF(Txn!$B419="","",Txn!$C419)</f>
        <v>0</v>
      </c>
      <c r="C826" s="39">
        <f>IF(Txn!$B419="","","تراکنش بانکی")</f>
        <v>0</v>
      </c>
      <c r="D826" s="38">
        <f>IF(Txn!$B419="","",IF(IF(Txn!$U419="TRF",Txn!$Y419,Txn!$Z419)="","",IF(Txn!$U419="TRF",Txn!$Y419,Txn!$Z419)))</f>
        <v>0</v>
      </c>
      <c r="E826" s="39">
        <f>IF($D826="","",IFERROR(VLOOKUP($D826,AcctTbl,2,0),""))</f>
        <v>0</v>
      </c>
      <c r="F826" s="39">
        <f>IF($D826="","",IFERROR(VLOOKUP($D826,AcctTbl,3,0),""))</f>
        <v>0</v>
      </c>
      <c r="G826" s="39">
        <f>IF(Txn!$B419="","",Txn!$D419)</f>
        <v>0</v>
      </c>
      <c r="H826" s="38">
        <f>IF(Txn!$B419="","",Txn!$E419)</f>
        <v>0</v>
      </c>
      <c r="I826" s="40">
        <f>IF(Txn!$B419="",0,Txn!$Q419)</f>
        <v>0</v>
      </c>
      <c r="J826" s="40">
        <f>IF(Txn!$B419="",0,Txn!$R419)</f>
        <v>0</v>
      </c>
      <c r="K826" s="41">
        <f>IF($A826="","",IFERROR(VALUE(MID($A826,6,2)),""))</f>
        <v>0</v>
      </c>
      <c r="L826" s="39">
        <f>IF(Txn!$K419="","","طرف مقابل — "&amp;Txn!$K419)</f>
        <v>0</v>
      </c>
      <c r="N826" s="42">
        <f>IF($D826="",0,COUNTIF(BankAccts,$D826))</f>
        <v>0</v>
      </c>
    </row>
    <row r="827" spans="1:14">
      <c r="A827" s="38">
        <f>IF(Txn!$B420="","",Txn!$B420)</f>
        <v>0</v>
      </c>
      <c r="B827" s="38">
        <f>IF(Txn!$B420="","",Txn!$C420)</f>
        <v>0</v>
      </c>
      <c r="C827" s="39">
        <f>IF(Txn!$B420="","","تراکنش بانکی")</f>
        <v>0</v>
      </c>
      <c r="D827" s="38">
        <f>IF(Txn!$B420="","",IF(Txn!$X420="","",Txn!$X420))</f>
        <v>0</v>
      </c>
      <c r="E827" s="39">
        <f>IF($D827="","",IFERROR(VLOOKUP($D827,AcctTbl,2,0),""))</f>
        <v>0</v>
      </c>
      <c r="F827" s="39">
        <f>IF($D827="","",IFERROR(VLOOKUP($D827,AcctTbl,3,0),""))</f>
        <v>0</v>
      </c>
      <c r="G827" s="39">
        <f>IF(Txn!$B420="","",Txn!$D420)</f>
        <v>0</v>
      </c>
      <c r="H827" s="38">
        <f>IF(Txn!$B420="","",Txn!$E420)</f>
        <v>0</v>
      </c>
      <c r="I827" s="40">
        <f>IF(Txn!$B420="",0,Txn!$O420)</f>
        <v>0</v>
      </c>
      <c r="J827" s="40">
        <f>IF(Txn!$B420="",0,Txn!$P420)</f>
        <v>0</v>
      </c>
      <c r="K827" s="41">
        <f>IF($A827="","",IFERROR(VALUE(MID($A827,6,2)),""))</f>
        <v>0</v>
      </c>
      <c r="L827" s="39">
        <f>IF(Txn!$K420="","",Txn!$K420)</f>
        <v>0</v>
      </c>
      <c r="N827" s="42">
        <f>IF($D827="",0,COUNTIF(BankAccts,$D827))</f>
        <v>0</v>
      </c>
    </row>
    <row r="828" spans="1:14">
      <c r="A828" s="38">
        <f>IF(Txn!$B420="","",Txn!$B420)</f>
        <v>0</v>
      </c>
      <c r="B828" s="38">
        <f>IF(Txn!$B420="","",Txn!$C420)</f>
        <v>0</v>
      </c>
      <c r="C828" s="39">
        <f>IF(Txn!$B420="","","تراکنش بانکی")</f>
        <v>0</v>
      </c>
      <c r="D828" s="38">
        <f>IF(Txn!$B420="","",IF(IF(Txn!$U420="TRF",Txn!$Y420,Txn!$Z420)="","",IF(Txn!$U420="TRF",Txn!$Y420,Txn!$Z420)))</f>
        <v>0</v>
      </c>
      <c r="E828" s="39">
        <f>IF($D828="","",IFERROR(VLOOKUP($D828,AcctTbl,2,0),""))</f>
        <v>0</v>
      </c>
      <c r="F828" s="39">
        <f>IF($D828="","",IFERROR(VLOOKUP($D828,AcctTbl,3,0),""))</f>
        <v>0</v>
      </c>
      <c r="G828" s="39">
        <f>IF(Txn!$B420="","",Txn!$D420)</f>
        <v>0</v>
      </c>
      <c r="H828" s="38">
        <f>IF(Txn!$B420="","",Txn!$E420)</f>
        <v>0</v>
      </c>
      <c r="I828" s="40">
        <f>IF(Txn!$B420="",0,Txn!$Q420)</f>
        <v>0</v>
      </c>
      <c r="J828" s="40">
        <f>IF(Txn!$B420="",0,Txn!$R420)</f>
        <v>0</v>
      </c>
      <c r="K828" s="41">
        <f>IF($A828="","",IFERROR(VALUE(MID($A828,6,2)),""))</f>
        <v>0</v>
      </c>
      <c r="L828" s="39">
        <f>IF(Txn!$K420="","","طرف مقابل — "&amp;Txn!$K420)</f>
        <v>0</v>
      </c>
      <c r="N828" s="42">
        <f>IF($D828="",0,COUNTIF(BankAccts,$D828))</f>
        <v>0</v>
      </c>
    </row>
    <row r="829" spans="1:14">
      <c r="A829" s="38">
        <f>IF(Txn!$B421="","",Txn!$B421)</f>
        <v>0</v>
      </c>
      <c r="B829" s="38">
        <f>IF(Txn!$B421="","",Txn!$C421)</f>
        <v>0</v>
      </c>
      <c r="C829" s="39">
        <f>IF(Txn!$B421="","","تراکنش بانکی")</f>
        <v>0</v>
      </c>
      <c r="D829" s="38">
        <f>IF(Txn!$B421="","",IF(Txn!$X421="","",Txn!$X421))</f>
        <v>0</v>
      </c>
      <c r="E829" s="39">
        <f>IF($D829="","",IFERROR(VLOOKUP($D829,AcctTbl,2,0),""))</f>
        <v>0</v>
      </c>
      <c r="F829" s="39">
        <f>IF($D829="","",IFERROR(VLOOKUP($D829,AcctTbl,3,0),""))</f>
        <v>0</v>
      </c>
      <c r="G829" s="39">
        <f>IF(Txn!$B421="","",Txn!$D421)</f>
        <v>0</v>
      </c>
      <c r="H829" s="38">
        <f>IF(Txn!$B421="","",Txn!$E421)</f>
        <v>0</v>
      </c>
      <c r="I829" s="40">
        <f>IF(Txn!$B421="",0,Txn!$O421)</f>
        <v>0</v>
      </c>
      <c r="J829" s="40">
        <f>IF(Txn!$B421="",0,Txn!$P421)</f>
        <v>0</v>
      </c>
      <c r="K829" s="41">
        <f>IF($A829="","",IFERROR(VALUE(MID($A829,6,2)),""))</f>
        <v>0</v>
      </c>
      <c r="L829" s="39">
        <f>IF(Txn!$K421="","",Txn!$K421)</f>
        <v>0</v>
      </c>
      <c r="N829" s="42">
        <f>IF($D829="",0,COUNTIF(BankAccts,$D829))</f>
        <v>0</v>
      </c>
    </row>
    <row r="830" spans="1:14">
      <c r="A830" s="38">
        <f>IF(Txn!$B421="","",Txn!$B421)</f>
        <v>0</v>
      </c>
      <c r="B830" s="38">
        <f>IF(Txn!$B421="","",Txn!$C421)</f>
        <v>0</v>
      </c>
      <c r="C830" s="39">
        <f>IF(Txn!$B421="","","تراکنش بانکی")</f>
        <v>0</v>
      </c>
      <c r="D830" s="38">
        <f>IF(Txn!$B421="","",IF(IF(Txn!$U421="TRF",Txn!$Y421,Txn!$Z421)="","",IF(Txn!$U421="TRF",Txn!$Y421,Txn!$Z421)))</f>
        <v>0</v>
      </c>
      <c r="E830" s="39">
        <f>IF($D830="","",IFERROR(VLOOKUP($D830,AcctTbl,2,0),""))</f>
        <v>0</v>
      </c>
      <c r="F830" s="39">
        <f>IF($D830="","",IFERROR(VLOOKUP($D830,AcctTbl,3,0),""))</f>
        <v>0</v>
      </c>
      <c r="G830" s="39">
        <f>IF(Txn!$B421="","",Txn!$D421)</f>
        <v>0</v>
      </c>
      <c r="H830" s="38">
        <f>IF(Txn!$B421="","",Txn!$E421)</f>
        <v>0</v>
      </c>
      <c r="I830" s="40">
        <f>IF(Txn!$B421="",0,Txn!$Q421)</f>
        <v>0</v>
      </c>
      <c r="J830" s="40">
        <f>IF(Txn!$B421="",0,Txn!$R421)</f>
        <v>0</v>
      </c>
      <c r="K830" s="41">
        <f>IF($A830="","",IFERROR(VALUE(MID($A830,6,2)),""))</f>
        <v>0</v>
      </c>
      <c r="L830" s="39">
        <f>IF(Txn!$K421="","","طرف مقابل — "&amp;Txn!$K421)</f>
        <v>0</v>
      </c>
      <c r="N830" s="42">
        <f>IF($D830="",0,COUNTIF(BankAccts,$D830))</f>
        <v>0</v>
      </c>
    </row>
    <row r="831" spans="1:14">
      <c r="A831" s="38">
        <f>IF(Txn!$B422="","",Txn!$B422)</f>
        <v>0</v>
      </c>
      <c r="B831" s="38">
        <f>IF(Txn!$B422="","",Txn!$C422)</f>
        <v>0</v>
      </c>
      <c r="C831" s="39">
        <f>IF(Txn!$B422="","","تراکنش بانکی")</f>
        <v>0</v>
      </c>
      <c r="D831" s="38">
        <f>IF(Txn!$B422="","",IF(Txn!$X422="","",Txn!$X422))</f>
        <v>0</v>
      </c>
      <c r="E831" s="39">
        <f>IF($D831="","",IFERROR(VLOOKUP($D831,AcctTbl,2,0),""))</f>
        <v>0</v>
      </c>
      <c r="F831" s="39">
        <f>IF($D831="","",IFERROR(VLOOKUP($D831,AcctTbl,3,0),""))</f>
        <v>0</v>
      </c>
      <c r="G831" s="39">
        <f>IF(Txn!$B422="","",Txn!$D422)</f>
        <v>0</v>
      </c>
      <c r="H831" s="38">
        <f>IF(Txn!$B422="","",Txn!$E422)</f>
        <v>0</v>
      </c>
      <c r="I831" s="40">
        <f>IF(Txn!$B422="",0,Txn!$O422)</f>
        <v>0</v>
      </c>
      <c r="J831" s="40">
        <f>IF(Txn!$B422="",0,Txn!$P422)</f>
        <v>0</v>
      </c>
      <c r="K831" s="41">
        <f>IF($A831="","",IFERROR(VALUE(MID($A831,6,2)),""))</f>
        <v>0</v>
      </c>
      <c r="L831" s="39">
        <f>IF(Txn!$K422="","",Txn!$K422)</f>
        <v>0</v>
      </c>
      <c r="N831" s="42">
        <f>IF($D831="",0,COUNTIF(BankAccts,$D831))</f>
        <v>0</v>
      </c>
    </row>
    <row r="832" spans="1:14">
      <c r="A832" s="38">
        <f>IF(Txn!$B422="","",Txn!$B422)</f>
        <v>0</v>
      </c>
      <c r="B832" s="38">
        <f>IF(Txn!$B422="","",Txn!$C422)</f>
        <v>0</v>
      </c>
      <c r="C832" s="39">
        <f>IF(Txn!$B422="","","تراکنش بانکی")</f>
        <v>0</v>
      </c>
      <c r="D832" s="38">
        <f>IF(Txn!$B422="","",IF(IF(Txn!$U422="TRF",Txn!$Y422,Txn!$Z422)="","",IF(Txn!$U422="TRF",Txn!$Y422,Txn!$Z422)))</f>
        <v>0</v>
      </c>
      <c r="E832" s="39">
        <f>IF($D832="","",IFERROR(VLOOKUP($D832,AcctTbl,2,0),""))</f>
        <v>0</v>
      </c>
      <c r="F832" s="39">
        <f>IF($D832="","",IFERROR(VLOOKUP($D832,AcctTbl,3,0),""))</f>
        <v>0</v>
      </c>
      <c r="G832" s="39">
        <f>IF(Txn!$B422="","",Txn!$D422)</f>
        <v>0</v>
      </c>
      <c r="H832" s="38">
        <f>IF(Txn!$B422="","",Txn!$E422)</f>
        <v>0</v>
      </c>
      <c r="I832" s="40">
        <f>IF(Txn!$B422="",0,Txn!$Q422)</f>
        <v>0</v>
      </c>
      <c r="J832" s="40">
        <f>IF(Txn!$B422="",0,Txn!$R422)</f>
        <v>0</v>
      </c>
      <c r="K832" s="41">
        <f>IF($A832="","",IFERROR(VALUE(MID($A832,6,2)),""))</f>
        <v>0</v>
      </c>
      <c r="L832" s="39">
        <f>IF(Txn!$K422="","","طرف مقابل — "&amp;Txn!$K422)</f>
        <v>0</v>
      </c>
      <c r="N832" s="42">
        <f>IF($D832="",0,COUNTIF(BankAccts,$D832))</f>
        <v>0</v>
      </c>
    </row>
    <row r="833" spans="1:14">
      <c r="A833" s="38">
        <f>IF(Txn!$B423="","",Txn!$B423)</f>
        <v>0</v>
      </c>
      <c r="B833" s="38">
        <f>IF(Txn!$B423="","",Txn!$C423)</f>
        <v>0</v>
      </c>
      <c r="C833" s="39">
        <f>IF(Txn!$B423="","","تراکنش بانکی")</f>
        <v>0</v>
      </c>
      <c r="D833" s="38">
        <f>IF(Txn!$B423="","",IF(Txn!$X423="","",Txn!$X423))</f>
        <v>0</v>
      </c>
      <c r="E833" s="39">
        <f>IF($D833="","",IFERROR(VLOOKUP($D833,AcctTbl,2,0),""))</f>
        <v>0</v>
      </c>
      <c r="F833" s="39">
        <f>IF($D833="","",IFERROR(VLOOKUP($D833,AcctTbl,3,0),""))</f>
        <v>0</v>
      </c>
      <c r="G833" s="39">
        <f>IF(Txn!$B423="","",Txn!$D423)</f>
        <v>0</v>
      </c>
      <c r="H833" s="38">
        <f>IF(Txn!$B423="","",Txn!$E423)</f>
        <v>0</v>
      </c>
      <c r="I833" s="40">
        <f>IF(Txn!$B423="",0,Txn!$O423)</f>
        <v>0</v>
      </c>
      <c r="J833" s="40">
        <f>IF(Txn!$B423="",0,Txn!$P423)</f>
        <v>0</v>
      </c>
      <c r="K833" s="41">
        <f>IF($A833="","",IFERROR(VALUE(MID($A833,6,2)),""))</f>
        <v>0</v>
      </c>
      <c r="L833" s="39">
        <f>IF(Txn!$K423="","",Txn!$K423)</f>
        <v>0</v>
      </c>
      <c r="N833" s="42">
        <f>IF($D833="",0,COUNTIF(BankAccts,$D833))</f>
        <v>0</v>
      </c>
    </row>
    <row r="834" spans="1:14">
      <c r="A834" s="38">
        <f>IF(Txn!$B423="","",Txn!$B423)</f>
        <v>0</v>
      </c>
      <c r="B834" s="38">
        <f>IF(Txn!$B423="","",Txn!$C423)</f>
        <v>0</v>
      </c>
      <c r="C834" s="39">
        <f>IF(Txn!$B423="","","تراکنش بانکی")</f>
        <v>0</v>
      </c>
      <c r="D834" s="38">
        <f>IF(Txn!$B423="","",IF(IF(Txn!$U423="TRF",Txn!$Y423,Txn!$Z423)="","",IF(Txn!$U423="TRF",Txn!$Y423,Txn!$Z423)))</f>
        <v>0</v>
      </c>
      <c r="E834" s="39">
        <f>IF($D834="","",IFERROR(VLOOKUP($D834,AcctTbl,2,0),""))</f>
        <v>0</v>
      </c>
      <c r="F834" s="39">
        <f>IF($D834="","",IFERROR(VLOOKUP($D834,AcctTbl,3,0),""))</f>
        <v>0</v>
      </c>
      <c r="G834" s="39">
        <f>IF(Txn!$B423="","",Txn!$D423)</f>
        <v>0</v>
      </c>
      <c r="H834" s="38">
        <f>IF(Txn!$B423="","",Txn!$E423)</f>
        <v>0</v>
      </c>
      <c r="I834" s="40">
        <f>IF(Txn!$B423="",0,Txn!$Q423)</f>
        <v>0</v>
      </c>
      <c r="J834" s="40">
        <f>IF(Txn!$B423="",0,Txn!$R423)</f>
        <v>0</v>
      </c>
      <c r="K834" s="41">
        <f>IF($A834="","",IFERROR(VALUE(MID($A834,6,2)),""))</f>
        <v>0</v>
      </c>
      <c r="L834" s="39">
        <f>IF(Txn!$K423="","","طرف مقابل — "&amp;Txn!$K423)</f>
        <v>0</v>
      </c>
      <c r="N834" s="42">
        <f>IF($D834="",0,COUNTIF(BankAccts,$D834))</f>
        <v>0</v>
      </c>
    </row>
    <row r="835" spans="1:14">
      <c r="A835" s="38">
        <f>IF(Txn!$B424="","",Txn!$B424)</f>
        <v>0</v>
      </c>
      <c r="B835" s="38">
        <f>IF(Txn!$B424="","",Txn!$C424)</f>
        <v>0</v>
      </c>
      <c r="C835" s="39">
        <f>IF(Txn!$B424="","","تراکنش بانکی")</f>
        <v>0</v>
      </c>
      <c r="D835" s="38">
        <f>IF(Txn!$B424="","",IF(Txn!$X424="","",Txn!$X424))</f>
        <v>0</v>
      </c>
      <c r="E835" s="39">
        <f>IF($D835="","",IFERROR(VLOOKUP($D835,AcctTbl,2,0),""))</f>
        <v>0</v>
      </c>
      <c r="F835" s="39">
        <f>IF($D835="","",IFERROR(VLOOKUP($D835,AcctTbl,3,0),""))</f>
        <v>0</v>
      </c>
      <c r="G835" s="39">
        <f>IF(Txn!$B424="","",Txn!$D424)</f>
        <v>0</v>
      </c>
      <c r="H835" s="38">
        <f>IF(Txn!$B424="","",Txn!$E424)</f>
        <v>0</v>
      </c>
      <c r="I835" s="40">
        <f>IF(Txn!$B424="",0,Txn!$O424)</f>
        <v>0</v>
      </c>
      <c r="J835" s="40">
        <f>IF(Txn!$B424="",0,Txn!$P424)</f>
        <v>0</v>
      </c>
      <c r="K835" s="41">
        <f>IF($A835="","",IFERROR(VALUE(MID($A835,6,2)),""))</f>
        <v>0</v>
      </c>
      <c r="L835" s="39">
        <f>IF(Txn!$K424="","",Txn!$K424)</f>
        <v>0</v>
      </c>
      <c r="N835" s="42">
        <f>IF($D835="",0,COUNTIF(BankAccts,$D835))</f>
        <v>0</v>
      </c>
    </row>
    <row r="836" spans="1:14">
      <c r="A836" s="38">
        <f>IF(Txn!$B424="","",Txn!$B424)</f>
        <v>0</v>
      </c>
      <c r="B836" s="38">
        <f>IF(Txn!$B424="","",Txn!$C424)</f>
        <v>0</v>
      </c>
      <c r="C836" s="39">
        <f>IF(Txn!$B424="","","تراکنش بانکی")</f>
        <v>0</v>
      </c>
      <c r="D836" s="38">
        <f>IF(Txn!$B424="","",IF(IF(Txn!$U424="TRF",Txn!$Y424,Txn!$Z424)="","",IF(Txn!$U424="TRF",Txn!$Y424,Txn!$Z424)))</f>
        <v>0</v>
      </c>
      <c r="E836" s="39">
        <f>IF($D836="","",IFERROR(VLOOKUP($D836,AcctTbl,2,0),""))</f>
        <v>0</v>
      </c>
      <c r="F836" s="39">
        <f>IF($D836="","",IFERROR(VLOOKUP($D836,AcctTbl,3,0),""))</f>
        <v>0</v>
      </c>
      <c r="G836" s="39">
        <f>IF(Txn!$B424="","",Txn!$D424)</f>
        <v>0</v>
      </c>
      <c r="H836" s="38">
        <f>IF(Txn!$B424="","",Txn!$E424)</f>
        <v>0</v>
      </c>
      <c r="I836" s="40">
        <f>IF(Txn!$B424="",0,Txn!$Q424)</f>
        <v>0</v>
      </c>
      <c r="J836" s="40">
        <f>IF(Txn!$B424="",0,Txn!$R424)</f>
        <v>0</v>
      </c>
      <c r="K836" s="41">
        <f>IF($A836="","",IFERROR(VALUE(MID($A836,6,2)),""))</f>
        <v>0</v>
      </c>
      <c r="L836" s="39">
        <f>IF(Txn!$K424="","","طرف مقابل — "&amp;Txn!$K424)</f>
        <v>0</v>
      </c>
      <c r="N836" s="42">
        <f>IF($D836="",0,COUNTIF(BankAccts,$D836))</f>
        <v>0</v>
      </c>
    </row>
    <row r="837" spans="1:14">
      <c r="A837" s="38">
        <f>IF(Txn!$B425="","",Txn!$B425)</f>
        <v>0</v>
      </c>
      <c r="B837" s="38">
        <f>IF(Txn!$B425="","",Txn!$C425)</f>
        <v>0</v>
      </c>
      <c r="C837" s="39">
        <f>IF(Txn!$B425="","","تراکنش بانکی")</f>
        <v>0</v>
      </c>
      <c r="D837" s="38">
        <f>IF(Txn!$B425="","",IF(Txn!$X425="","",Txn!$X425))</f>
        <v>0</v>
      </c>
      <c r="E837" s="39">
        <f>IF($D837="","",IFERROR(VLOOKUP($D837,AcctTbl,2,0),""))</f>
        <v>0</v>
      </c>
      <c r="F837" s="39">
        <f>IF($D837="","",IFERROR(VLOOKUP($D837,AcctTbl,3,0),""))</f>
        <v>0</v>
      </c>
      <c r="G837" s="39">
        <f>IF(Txn!$B425="","",Txn!$D425)</f>
        <v>0</v>
      </c>
      <c r="H837" s="38">
        <f>IF(Txn!$B425="","",Txn!$E425)</f>
        <v>0</v>
      </c>
      <c r="I837" s="40">
        <f>IF(Txn!$B425="",0,Txn!$O425)</f>
        <v>0</v>
      </c>
      <c r="J837" s="40">
        <f>IF(Txn!$B425="",0,Txn!$P425)</f>
        <v>0</v>
      </c>
      <c r="K837" s="41">
        <f>IF($A837="","",IFERROR(VALUE(MID($A837,6,2)),""))</f>
        <v>0</v>
      </c>
      <c r="L837" s="39">
        <f>IF(Txn!$K425="","",Txn!$K425)</f>
        <v>0</v>
      </c>
      <c r="N837" s="42">
        <f>IF($D837="",0,COUNTIF(BankAccts,$D837))</f>
        <v>0</v>
      </c>
    </row>
    <row r="838" spans="1:14">
      <c r="A838" s="38">
        <f>IF(Txn!$B425="","",Txn!$B425)</f>
        <v>0</v>
      </c>
      <c r="B838" s="38">
        <f>IF(Txn!$B425="","",Txn!$C425)</f>
        <v>0</v>
      </c>
      <c r="C838" s="39">
        <f>IF(Txn!$B425="","","تراکنش بانکی")</f>
        <v>0</v>
      </c>
      <c r="D838" s="38">
        <f>IF(Txn!$B425="","",IF(IF(Txn!$U425="TRF",Txn!$Y425,Txn!$Z425)="","",IF(Txn!$U425="TRF",Txn!$Y425,Txn!$Z425)))</f>
        <v>0</v>
      </c>
      <c r="E838" s="39">
        <f>IF($D838="","",IFERROR(VLOOKUP($D838,AcctTbl,2,0),""))</f>
        <v>0</v>
      </c>
      <c r="F838" s="39">
        <f>IF($D838="","",IFERROR(VLOOKUP($D838,AcctTbl,3,0),""))</f>
        <v>0</v>
      </c>
      <c r="G838" s="39">
        <f>IF(Txn!$B425="","",Txn!$D425)</f>
        <v>0</v>
      </c>
      <c r="H838" s="38">
        <f>IF(Txn!$B425="","",Txn!$E425)</f>
        <v>0</v>
      </c>
      <c r="I838" s="40">
        <f>IF(Txn!$B425="",0,Txn!$Q425)</f>
        <v>0</v>
      </c>
      <c r="J838" s="40">
        <f>IF(Txn!$B425="",0,Txn!$R425)</f>
        <v>0</v>
      </c>
      <c r="K838" s="41">
        <f>IF($A838="","",IFERROR(VALUE(MID($A838,6,2)),""))</f>
        <v>0</v>
      </c>
      <c r="L838" s="39">
        <f>IF(Txn!$K425="","","طرف مقابل — "&amp;Txn!$K425)</f>
        <v>0</v>
      </c>
      <c r="N838" s="42">
        <f>IF($D838="",0,COUNTIF(BankAccts,$D838))</f>
        <v>0</v>
      </c>
    </row>
    <row r="839" spans="1:14">
      <c r="A839" s="38">
        <f>IF(Txn!$B426="","",Txn!$B426)</f>
        <v>0</v>
      </c>
      <c r="B839" s="38">
        <f>IF(Txn!$B426="","",Txn!$C426)</f>
        <v>0</v>
      </c>
      <c r="C839" s="39">
        <f>IF(Txn!$B426="","","تراکنش بانکی")</f>
        <v>0</v>
      </c>
      <c r="D839" s="38">
        <f>IF(Txn!$B426="","",IF(Txn!$X426="","",Txn!$X426))</f>
        <v>0</v>
      </c>
      <c r="E839" s="39">
        <f>IF($D839="","",IFERROR(VLOOKUP($D839,AcctTbl,2,0),""))</f>
        <v>0</v>
      </c>
      <c r="F839" s="39">
        <f>IF($D839="","",IFERROR(VLOOKUP($D839,AcctTbl,3,0),""))</f>
        <v>0</v>
      </c>
      <c r="G839" s="39">
        <f>IF(Txn!$B426="","",Txn!$D426)</f>
        <v>0</v>
      </c>
      <c r="H839" s="38">
        <f>IF(Txn!$B426="","",Txn!$E426)</f>
        <v>0</v>
      </c>
      <c r="I839" s="40">
        <f>IF(Txn!$B426="",0,Txn!$O426)</f>
        <v>0</v>
      </c>
      <c r="J839" s="40">
        <f>IF(Txn!$B426="",0,Txn!$P426)</f>
        <v>0</v>
      </c>
      <c r="K839" s="41">
        <f>IF($A839="","",IFERROR(VALUE(MID($A839,6,2)),""))</f>
        <v>0</v>
      </c>
      <c r="L839" s="39">
        <f>IF(Txn!$K426="","",Txn!$K426)</f>
        <v>0</v>
      </c>
      <c r="N839" s="42">
        <f>IF($D839="",0,COUNTIF(BankAccts,$D839))</f>
        <v>0</v>
      </c>
    </row>
    <row r="840" spans="1:14">
      <c r="A840" s="38">
        <f>IF(Txn!$B426="","",Txn!$B426)</f>
        <v>0</v>
      </c>
      <c r="B840" s="38">
        <f>IF(Txn!$B426="","",Txn!$C426)</f>
        <v>0</v>
      </c>
      <c r="C840" s="39">
        <f>IF(Txn!$B426="","","تراکنش بانکی")</f>
        <v>0</v>
      </c>
      <c r="D840" s="38">
        <f>IF(Txn!$B426="","",IF(IF(Txn!$U426="TRF",Txn!$Y426,Txn!$Z426)="","",IF(Txn!$U426="TRF",Txn!$Y426,Txn!$Z426)))</f>
        <v>0</v>
      </c>
      <c r="E840" s="39">
        <f>IF($D840="","",IFERROR(VLOOKUP($D840,AcctTbl,2,0),""))</f>
        <v>0</v>
      </c>
      <c r="F840" s="39">
        <f>IF($D840="","",IFERROR(VLOOKUP($D840,AcctTbl,3,0),""))</f>
        <v>0</v>
      </c>
      <c r="G840" s="39">
        <f>IF(Txn!$B426="","",Txn!$D426)</f>
        <v>0</v>
      </c>
      <c r="H840" s="38">
        <f>IF(Txn!$B426="","",Txn!$E426)</f>
        <v>0</v>
      </c>
      <c r="I840" s="40">
        <f>IF(Txn!$B426="",0,Txn!$Q426)</f>
        <v>0</v>
      </c>
      <c r="J840" s="40">
        <f>IF(Txn!$B426="",0,Txn!$R426)</f>
        <v>0</v>
      </c>
      <c r="K840" s="41">
        <f>IF($A840="","",IFERROR(VALUE(MID($A840,6,2)),""))</f>
        <v>0</v>
      </c>
      <c r="L840" s="39">
        <f>IF(Txn!$K426="","","طرف مقابل — "&amp;Txn!$K426)</f>
        <v>0</v>
      </c>
      <c r="N840" s="42">
        <f>IF($D840="",0,COUNTIF(BankAccts,$D840))</f>
        <v>0</v>
      </c>
    </row>
    <row r="841" spans="1:14">
      <c r="A841" s="38">
        <f>IF(Txn!$B427="","",Txn!$B427)</f>
        <v>0</v>
      </c>
      <c r="B841" s="38">
        <f>IF(Txn!$B427="","",Txn!$C427)</f>
        <v>0</v>
      </c>
      <c r="C841" s="39">
        <f>IF(Txn!$B427="","","تراکنش بانکی")</f>
        <v>0</v>
      </c>
      <c r="D841" s="38">
        <f>IF(Txn!$B427="","",IF(Txn!$X427="","",Txn!$X427))</f>
        <v>0</v>
      </c>
      <c r="E841" s="39">
        <f>IF($D841="","",IFERROR(VLOOKUP($D841,AcctTbl,2,0),""))</f>
        <v>0</v>
      </c>
      <c r="F841" s="39">
        <f>IF($D841="","",IFERROR(VLOOKUP($D841,AcctTbl,3,0),""))</f>
        <v>0</v>
      </c>
      <c r="G841" s="39">
        <f>IF(Txn!$B427="","",Txn!$D427)</f>
        <v>0</v>
      </c>
      <c r="H841" s="38">
        <f>IF(Txn!$B427="","",Txn!$E427)</f>
        <v>0</v>
      </c>
      <c r="I841" s="40">
        <f>IF(Txn!$B427="",0,Txn!$O427)</f>
        <v>0</v>
      </c>
      <c r="J841" s="40">
        <f>IF(Txn!$B427="",0,Txn!$P427)</f>
        <v>0</v>
      </c>
      <c r="K841" s="41">
        <f>IF($A841="","",IFERROR(VALUE(MID($A841,6,2)),""))</f>
        <v>0</v>
      </c>
      <c r="L841" s="39">
        <f>IF(Txn!$K427="","",Txn!$K427)</f>
        <v>0</v>
      </c>
      <c r="N841" s="42">
        <f>IF($D841="",0,COUNTIF(BankAccts,$D841))</f>
        <v>0</v>
      </c>
    </row>
    <row r="842" spans="1:14">
      <c r="A842" s="38">
        <f>IF(Txn!$B427="","",Txn!$B427)</f>
        <v>0</v>
      </c>
      <c r="B842" s="38">
        <f>IF(Txn!$B427="","",Txn!$C427)</f>
        <v>0</v>
      </c>
      <c r="C842" s="39">
        <f>IF(Txn!$B427="","","تراکنش بانکی")</f>
        <v>0</v>
      </c>
      <c r="D842" s="38">
        <f>IF(Txn!$B427="","",IF(IF(Txn!$U427="TRF",Txn!$Y427,Txn!$Z427)="","",IF(Txn!$U427="TRF",Txn!$Y427,Txn!$Z427)))</f>
        <v>0</v>
      </c>
      <c r="E842" s="39">
        <f>IF($D842="","",IFERROR(VLOOKUP($D842,AcctTbl,2,0),""))</f>
        <v>0</v>
      </c>
      <c r="F842" s="39">
        <f>IF($D842="","",IFERROR(VLOOKUP($D842,AcctTbl,3,0),""))</f>
        <v>0</v>
      </c>
      <c r="G842" s="39">
        <f>IF(Txn!$B427="","",Txn!$D427)</f>
        <v>0</v>
      </c>
      <c r="H842" s="38">
        <f>IF(Txn!$B427="","",Txn!$E427)</f>
        <v>0</v>
      </c>
      <c r="I842" s="40">
        <f>IF(Txn!$B427="",0,Txn!$Q427)</f>
        <v>0</v>
      </c>
      <c r="J842" s="40">
        <f>IF(Txn!$B427="",0,Txn!$R427)</f>
        <v>0</v>
      </c>
      <c r="K842" s="41">
        <f>IF($A842="","",IFERROR(VALUE(MID($A842,6,2)),""))</f>
        <v>0</v>
      </c>
      <c r="L842" s="39">
        <f>IF(Txn!$K427="","","طرف مقابل — "&amp;Txn!$K427)</f>
        <v>0</v>
      </c>
      <c r="N842" s="42">
        <f>IF($D842="",0,COUNTIF(BankAccts,$D842))</f>
        <v>0</v>
      </c>
    </row>
    <row r="843" spans="1:14">
      <c r="A843" s="38">
        <f>IF(Txn!$B428="","",Txn!$B428)</f>
        <v>0</v>
      </c>
      <c r="B843" s="38">
        <f>IF(Txn!$B428="","",Txn!$C428)</f>
        <v>0</v>
      </c>
      <c r="C843" s="39">
        <f>IF(Txn!$B428="","","تراکنش بانکی")</f>
        <v>0</v>
      </c>
      <c r="D843" s="38">
        <f>IF(Txn!$B428="","",IF(Txn!$X428="","",Txn!$X428))</f>
        <v>0</v>
      </c>
      <c r="E843" s="39">
        <f>IF($D843="","",IFERROR(VLOOKUP($D843,AcctTbl,2,0),""))</f>
        <v>0</v>
      </c>
      <c r="F843" s="39">
        <f>IF($D843="","",IFERROR(VLOOKUP($D843,AcctTbl,3,0),""))</f>
        <v>0</v>
      </c>
      <c r="G843" s="39">
        <f>IF(Txn!$B428="","",Txn!$D428)</f>
        <v>0</v>
      </c>
      <c r="H843" s="38">
        <f>IF(Txn!$B428="","",Txn!$E428)</f>
        <v>0</v>
      </c>
      <c r="I843" s="40">
        <f>IF(Txn!$B428="",0,Txn!$O428)</f>
        <v>0</v>
      </c>
      <c r="J843" s="40">
        <f>IF(Txn!$B428="",0,Txn!$P428)</f>
        <v>0</v>
      </c>
      <c r="K843" s="41">
        <f>IF($A843="","",IFERROR(VALUE(MID($A843,6,2)),""))</f>
        <v>0</v>
      </c>
      <c r="L843" s="39">
        <f>IF(Txn!$K428="","",Txn!$K428)</f>
        <v>0</v>
      </c>
      <c r="N843" s="42">
        <f>IF($D843="",0,COUNTIF(BankAccts,$D843))</f>
        <v>0</v>
      </c>
    </row>
    <row r="844" spans="1:14">
      <c r="A844" s="38">
        <f>IF(Txn!$B428="","",Txn!$B428)</f>
        <v>0</v>
      </c>
      <c r="B844" s="38">
        <f>IF(Txn!$B428="","",Txn!$C428)</f>
        <v>0</v>
      </c>
      <c r="C844" s="39">
        <f>IF(Txn!$B428="","","تراکنش بانکی")</f>
        <v>0</v>
      </c>
      <c r="D844" s="38">
        <f>IF(Txn!$B428="","",IF(IF(Txn!$U428="TRF",Txn!$Y428,Txn!$Z428)="","",IF(Txn!$U428="TRF",Txn!$Y428,Txn!$Z428)))</f>
        <v>0</v>
      </c>
      <c r="E844" s="39">
        <f>IF($D844="","",IFERROR(VLOOKUP($D844,AcctTbl,2,0),""))</f>
        <v>0</v>
      </c>
      <c r="F844" s="39">
        <f>IF($D844="","",IFERROR(VLOOKUP($D844,AcctTbl,3,0),""))</f>
        <v>0</v>
      </c>
      <c r="G844" s="39">
        <f>IF(Txn!$B428="","",Txn!$D428)</f>
        <v>0</v>
      </c>
      <c r="H844" s="38">
        <f>IF(Txn!$B428="","",Txn!$E428)</f>
        <v>0</v>
      </c>
      <c r="I844" s="40">
        <f>IF(Txn!$B428="",0,Txn!$Q428)</f>
        <v>0</v>
      </c>
      <c r="J844" s="40">
        <f>IF(Txn!$B428="",0,Txn!$R428)</f>
        <v>0</v>
      </c>
      <c r="K844" s="41">
        <f>IF($A844="","",IFERROR(VALUE(MID($A844,6,2)),""))</f>
        <v>0</v>
      </c>
      <c r="L844" s="39">
        <f>IF(Txn!$K428="","","طرف مقابل — "&amp;Txn!$K428)</f>
        <v>0</v>
      </c>
      <c r="N844" s="42">
        <f>IF($D844="",0,COUNTIF(BankAccts,$D844))</f>
        <v>0</v>
      </c>
    </row>
    <row r="845" spans="1:14">
      <c r="A845" s="38">
        <f>IF(Txn!$B429="","",Txn!$B429)</f>
        <v>0</v>
      </c>
      <c r="B845" s="38">
        <f>IF(Txn!$B429="","",Txn!$C429)</f>
        <v>0</v>
      </c>
      <c r="C845" s="39">
        <f>IF(Txn!$B429="","","تراکنش بانکی")</f>
        <v>0</v>
      </c>
      <c r="D845" s="38">
        <f>IF(Txn!$B429="","",IF(Txn!$X429="","",Txn!$X429))</f>
        <v>0</v>
      </c>
      <c r="E845" s="39">
        <f>IF($D845="","",IFERROR(VLOOKUP($D845,AcctTbl,2,0),""))</f>
        <v>0</v>
      </c>
      <c r="F845" s="39">
        <f>IF($D845="","",IFERROR(VLOOKUP($D845,AcctTbl,3,0),""))</f>
        <v>0</v>
      </c>
      <c r="G845" s="39">
        <f>IF(Txn!$B429="","",Txn!$D429)</f>
        <v>0</v>
      </c>
      <c r="H845" s="38">
        <f>IF(Txn!$B429="","",Txn!$E429)</f>
        <v>0</v>
      </c>
      <c r="I845" s="40">
        <f>IF(Txn!$B429="",0,Txn!$O429)</f>
        <v>0</v>
      </c>
      <c r="J845" s="40">
        <f>IF(Txn!$B429="",0,Txn!$P429)</f>
        <v>0</v>
      </c>
      <c r="K845" s="41">
        <f>IF($A845="","",IFERROR(VALUE(MID($A845,6,2)),""))</f>
        <v>0</v>
      </c>
      <c r="L845" s="39">
        <f>IF(Txn!$K429="","",Txn!$K429)</f>
        <v>0</v>
      </c>
      <c r="N845" s="42">
        <f>IF($D845="",0,COUNTIF(BankAccts,$D845))</f>
        <v>0</v>
      </c>
    </row>
    <row r="846" spans="1:14">
      <c r="A846" s="38">
        <f>IF(Txn!$B429="","",Txn!$B429)</f>
        <v>0</v>
      </c>
      <c r="B846" s="38">
        <f>IF(Txn!$B429="","",Txn!$C429)</f>
        <v>0</v>
      </c>
      <c r="C846" s="39">
        <f>IF(Txn!$B429="","","تراکنش بانکی")</f>
        <v>0</v>
      </c>
      <c r="D846" s="38">
        <f>IF(Txn!$B429="","",IF(IF(Txn!$U429="TRF",Txn!$Y429,Txn!$Z429)="","",IF(Txn!$U429="TRF",Txn!$Y429,Txn!$Z429)))</f>
        <v>0</v>
      </c>
      <c r="E846" s="39">
        <f>IF($D846="","",IFERROR(VLOOKUP($D846,AcctTbl,2,0),""))</f>
        <v>0</v>
      </c>
      <c r="F846" s="39">
        <f>IF($D846="","",IFERROR(VLOOKUP($D846,AcctTbl,3,0),""))</f>
        <v>0</v>
      </c>
      <c r="G846" s="39">
        <f>IF(Txn!$B429="","",Txn!$D429)</f>
        <v>0</v>
      </c>
      <c r="H846" s="38">
        <f>IF(Txn!$B429="","",Txn!$E429)</f>
        <v>0</v>
      </c>
      <c r="I846" s="40">
        <f>IF(Txn!$B429="",0,Txn!$Q429)</f>
        <v>0</v>
      </c>
      <c r="J846" s="40">
        <f>IF(Txn!$B429="",0,Txn!$R429)</f>
        <v>0</v>
      </c>
      <c r="K846" s="41">
        <f>IF($A846="","",IFERROR(VALUE(MID($A846,6,2)),""))</f>
        <v>0</v>
      </c>
      <c r="L846" s="39">
        <f>IF(Txn!$K429="","","طرف مقابل — "&amp;Txn!$K429)</f>
        <v>0</v>
      </c>
      <c r="N846" s="42">
        <f>IF($D846="",0,COUNTIF(BankAccts,$D846))</f>
        <v>0</v>
      </c>
    </row>
    <row r="847" spans="1:14">
      <c r="A847" s="38">
        <f>IF(Txn!$B430="","",Txn!$B430)</f>
        <v>0</v>
      </c>
      <c r="B847" s="38">
        <f>IF(Txn!$B430="","",Txn!$C430)</f>
        <v>0</v>
      </c>
      <c r="C847" s="39">
        <f>IF(Txn!$B430="","","تراکنش بانکی")</f>
        <v>0</v>
      </c>
      <c r="D847" s="38">
        <f>IF(Txn!$B430="","",IF(Txn!$X430="","",Txn!$X430))</f>
        <v>0</v>
      </c>
      <c r="E847" s="39">
        <f>IF($D847="","",IFERROR(VLOOKUP($D847,AcctTbl,2,0),""))</f>
        <v>0</v>
      </c>
      <c r="F847" s="39">
        <f>IF($D847="","",IFERROR(VLOOKUP($D847,AcctTbl,3,0),""))</f>
        <v>0</v>
      </c>
      <c r="G847" s="39">
        <f>IF(Txn!$B430="","",Txn!$D430)</f>
        <v>0</v>
      </c>
      <c r="H847" s="38">
        <f>IF(Txn!$B430="","",Txn!$E430)</f>
        <v>0</v>
      </c>
      <c r="I847" s="40">
        <f>IF(Txn!$B430="",0,Txn!$O430)</f>
        <v>0</v>
      </c>
      <c r="J847" s="40">
        <f>IF(Txn!$B430="",0,Txn!$P430)</f>
        <v>0</v>
      </c>
      <c r="K847" s="41">
        <f>IF($A847="","",IFERROR(VALUE(MID($A847,6,2)),""))</f>
        <v>0</v>
      </c>
      <c r="L847" s="39">
        <f>IF(Txn!$K430="","",Txn!$K430)</f>
        <v>0</v>
      </c>
      <c r="N847" s="42">
        <f>IF($D847="",0,COUNTIF(BankAccts,$D847))</f>
        <v>0</v>
      </c>
    </row>
    <row r="848" spans="1:14">
      <c r="A848" s="38">
        <f>IF(Txn!$B430="","",Txn!$B430)</f>
        <v>0</v>
      </c>
      <c r="B848" s="38">
        <f>IF(Txn!$B430="","",Txn!$C430)</f>
        <v>0</v>
      </c>
      <c r="C848" s="39">
        <f>IF(Txn!$B430="","","تراکنش بانکی")</f>
        <v>0</v>
      </c>
      <c r="D848" s="38">
        <f>IF(Txn!$B430="","",IF(IF(Txn!$U430="TRF",Txn!$Y430,Txn!$Z430)="","",IF(Txn!$U430="TRF",Txn!$Y430,Txn!$Z430)))</f>
        <v>0</v>
      </c>
      <c r="E848" s="39">
        <f>IF($D848="","",IFERROR(VLOOKUP($D848,AcctTbl,2,0),""))</f>
        <v>0</v>
      </c>
      <c r="F848" s="39">
        <f>IF($D848="","",IFERROR(VLOOKUP($D848,AcctTbl,3,0),""))</f>
        <v>0</v>
      </c>
      <c r="G848" s="39">
        <f>IF(Txn!$B430="","",Txn!$D430)</f>
        <v>0</v>
      </c>
      <c r="H848" s="38">
        <f>IF(Txn!$B430="","",Txn!$E430)</f>
        <v>0</v>
      </c>
      <c r="I848" s="40">
        <f>IF(Txn!$B430="",0,Txn!$Q430)</f>
        <v>0</v>
      </c>
      <c r="J848" s="40">
        <f>IF(Txn!$B430="",0,Txn!$R430)</f>
        <v>0</v>
      </c>
      <c r="K848" s="41">
        <f>IF($A848="","",IFERROR(VALUE(MID($A848,6,2)),""))</f>
        <v>0</v>
      </c>
      <c r="L848" s="39">
        <f>IF(Txn!$K430="","","طرف مقابل — "&amp;Txn!$K430)</f>
        <v>0</v>
      </c>
      <c r="N848" s="42">
        <f>IF($D848="",0,COUNTIF(BankAccts,$D848))</f>
        <v>0</v>
      </c>
    </row>
    <row r="849" spans="1:14">
      <c r="A849" s="38">
        <f>IF(Txn!$B431="","",Txn!$B431)</f>
        <v>0</v>
      </c>
      <c r="B849" s="38">
        <f>IF(Txn!$B431="","",Txn!$C431)</f>
        <v>0</v>
      </c>
      <c r="C849" s="39">
        <f>IF(Txn!$B431="","","تراکنش بانکی")</f>
        <v>0</v>
      </c>
      <c r="D849" s="38">
        <f>IF(Txn!$B431="","",IF(Txn!$X431="","",Txn!$X431))</f>
        <v>0</v>
      </c>
      <c r="E849" s="39">
        <f>IF($D849="","",IFERROR(VLOOKUP($D849,AcctTbl,2,0),""))</f>
        <v>0</v>
      </c>
      <c r="F849" s="39">
        <f>IF($D849="","",IFERROR(VLOOKUP($D849,AcctTbl,3,0),""))</f>
        <v>0</v>
      </c>
      <c r="G849" s="39">
        <f>IF(Txn!$B431="","",Txn!$D431)</f>
        <v>0</v>
      </c>
      <c r="H849" s="38">
        <f>IF(Txn!$B431="","",Txn!$E431)</f>
        <v>0</v>
      </c>
      <c r="I849" s="40">
        <f>IF(Txn!$B431="",0,Txn!$O431)</f>
        <v>0</v>
      </c>
      <c r="J849" s="40">
        <f>IF(Txn!$B431="",0,Txn!$P431)</f>
        <v>0</v>
      </c>
      <c r="K849" s="41">
        <f>IF($A849="","",IFERROR(VALUE(MID($A849,6,2)),""))</f>
        <v>0</v>
      </c>
      <c r="L849" s="39">
        <f>IF(Txn!$K431="","",Txn!$K431)</f>
        <v>0</v>
      </c>
      <c r="N849" s="42">
        <f>IF($D849="",0,COUNTIF(BankAccts,$D849))</f>
        <v>0</v>
      </c>
    </row>
    <row r="850" spans="1:14">
      <c r="A850" s="38">
        <f>IF(Txn!$B431="","",Txn!$B431)</f>
        <v>0</v>
      </c>
      <c r="B850" s="38">
        <f>IF(Txn!$B431="","",Txn!$C431)</f>
        <v>0</v>
      </c>
      <c r="C850" s="39">
        <f>IF(Txn!$B431="","","تراکنش بانکی")</f>
        <v>0</v>
      </c>
      <c r="D850" s="38">
        <f>IF(Txn!$B431="","",IF(IF(Txn!$U431="TRF",Txn!$Y431,Txn!$Z431)="","",IF(Txn!$U431="TRF",Txn!$Y431,Txn!$Z431)))</f>
        <v>0</v>
      </c>
      <c r="E850" s="39">
        <f>IF($D850="","",IFERROR(VLOOKUP($D850,AcctTbl,2,0),""))</f>
        <v>0</v>
      </c>
      <c r="F850" s="39">
        <f>IF($D850="","",IFERROR(VLOOKUP($D850,AcctTbl,3,0),""))</f>
        <v>0</v>
      </c>
      <c r="G850" s="39">
        <f>IF(Txn!$B431="","",Txn!$D431)</f>
        <v>0</v>
      </c>
      <c r="H850" s="38">
        <f>IF(Txn!$B431="","",Txn!$E431)</f>
        <v>0</v>
      </c>
      <c r="I850" s="40">
        <f>IF(Txn!$B431="",0,Txn!$Q431)</f>
        <v>0</v>
      </c>
      <c r="J850" s="40">
        <f>IF(Txn!$B431="",0,Txn!$R431)</f>
        <v>0</v>
      </c>
      <c r="K850" s="41">
        <f>IF($A850="","",IFERROR(VALUE(MID($A850,6,2)),""))</f>
        <v>0</v>
      </c>
      <c r="L850" s="39">
        <f>IF(Txn!$K431="","","طرف مقابل — "&amp;Txn!$K431)</f>
        <v>0</v>
      </c>
      <c r="N850" s="42">
        <f>IF($D850="",0,COUNTIF(BankAccts,$D850))</f>
        <v>0</v>
      </c>
    </row>
    <row r="851" spans="1:14">
      <c r="A851" s="38">
        <f>IF(Txn!$B432="","",Txn!$B432)</f>
        <v>0</v>
      </c>
      <c r="B851" s="38">
        <f>IF(Txn!$B432="","",Txn!$C432)</f>
        <v>0</v>
      </c>
      <c r="C851" s="39">
        <f>IF(Txn!$B432="","","تراکنش بانکی")</f>
        <v>0</v>
      </c>
      <c r="D851" s="38">
        <f>IF(Txn!$B432="","",IF(Txn!$X432="","",Txn!$X432))</f>
        <v>0</v>
      </c>
      <c r="E851" s="39">
        <f>IF($D851="","",IFERROR(VLOOKUP($D851,AcctTbl,2,0),""))</f>
        <v>0</v>
      </c>
      <c r="F851" s="39">
        <f>IF($D851="","",IFERROR(VLOOKUP($D851,AcctTbl,3,0),""))</f>
        <v>0</v>
      </c>
      <c r="G851" s="39">
        <f>IF(Txn!$B432="","",Txn!$D432)</f>
        <v>0</v>
      </c>
      <c r="H851" s="38">
        <f>IF(Txn!$B432="","",Txn!$E432)</f>
        <v>0</v>
      </c>
      <c r="I851" s="40">
        <f>IF(Txn!$B432="",0,Txn!$O432)</f>
        <v>0</v>
      </c>
      <c r="J851" s="40">
        <f>IF(Txn!$B432="",0,Txn!$P432)</f>
        <v>0</v>
      </c>
      <c r="K851" s="41">
        <f>IF($A851="","",IFERROR(VALUE(MID($A851,6,2)),""))</f>
        <v>0</v>
      </c>
      <c r="L851" s="39">
        <f>IF(Txn!$K432="","",Txn!$K432)</f>
        <v>0</v>
      </c>
      <c r="N851" s="42">
        <f>IF($D851="",0,COUNTIF(BankAccts,$D851))</f>
        <v>0</v>
      </c>
    </row>
    <row r="852" spans="1:14">
      <c r="A852" s="38">
        <f>IF(Txn!$B432="","",Txn!$B432)</f>
        <v>0</v>
      </c>
      <c r="B852" s="38">
        <f>IF(Txn!$B432="","",Txn!$C432)</f>
        <v>0</v>
      </c>
      <c r="C852" s="39">
        <f>IF(Txn!$B432="","","تراکنش بانکی")</f>
        <v>0</v>
      </c>
      <c r="D852" s="38">
        <f>IF(Txn!$B432="","",IF(IF(Txn!$U432="TRF",Txn!$Y432,Txn!$Z432)="","",IF(Txn!$U432="TRF",Txn!$Y432,Txn!$Z432)))</f>
        <v>0</v>
      </c>
      <c r="E852" s="39">
        <f>IF($D852="","",IFERROR(VLOOKUP($D852,AcctTbl,2,0),""))</f>
        <v>0</v>
      </c>
      <c r="F852" s="39">
        <f>IF($D852="","",IFERROR(VLOOKUP($D852,AcctTbl,3,0),""))</f>
        <v>0</v>
      </c>
      <c r="G852" s="39">
        <f>IF(Txn!$B432="","",Txn!$D432)</f>
        <v>0</v>
      </c>
      <c r="H852" s="38">
        <f>IF(Txn!$B432="","",Txn!$E432)</f>
        <v>0</v>
      </c>
      <c r="I852" s="40">
        <f>IF(Txn!$B432="",0,Txn!$Q432)</f>
        <v>0</v>
      </c>
      <c r="J852" s="40">
        <f>IF(Txn!$B432="",0,Txn!$R432)</f>
        <v>0</v>
      </c>
      <c r="K852" s="41">
        <f>IF($A852="","",IFERROR(VALUE(MID($A852,6,2)),""))</f>
        <v>0</v>
      </c>
      <c r="L852" s="39">
        <f>IF(Txn!$K432="","","طرف مقابل — "&amp;Txn!$K432)</f>
        <v>0</v>
      </c>
      <c r="N852" s="42">
        <f>IF($D852="",0,COUNTIF(BankAccts,$D852))</f>
        <v>0</v>
      </c>
    </row>
    <row r="853" spans="1:14">
      <c r="A853" s="38">
        <f>IF(Txn!$B433="","",Txn!$B433)</f>
        <v>0</v>
      </c>
      <c r="B853" s="38">
        <f>IF(Txn!$B433="","",Txn!$C433)</f>
        <v>0</v>
      </c>
      <c r="C853" s="39">
        <f>IF(Txn!$B433="","","تراکنش بانکی")</f>
        <v>0</v>
      </c>
      <c r="D853" s="38">
        <f>IF(Txn!$B433="","",IF(Txn!$X433="","",Txn!$X433))</f>
        <v>0</v>
      </c>
      <c r="E853" s="39">
        <f>IF($D853="","",IFERROR(VLOOKUP($D853,AcctTbl,2,0),""))</f>
        <v>0</v>
      </c>
      <c r="F853" s="39">
        <f>IF($D853="","",IFERROR(VLOOKUP($D853,AcctTbl,3,0),""))</f>
        <v>0</v>
      </c>
      <c r="G853" s="39">
        <f>IF(Txn!$B433="","",Txn!$D433)</f>
        <v>0</v>
      </c>
      <c r="H853" s="38">
        <f>IF(Txn!$B433="","",Txn!$E433)</f>
        <v>0</v>
      </c>
      <c r="I853" s="40">
        <f>IF(Txn!$B433="",0,Txn!$O433)</f>
        <v>0</v>
      </c>
      <c r="J853" s="40">
        <f>IF(Txn!$B433="",0,Txn!$P433)</f>
        <v>0</v>
      </c>
      <c r="K853" s="41">
        <f>IF($A853="","",IFERROR(VALUE(MID($A853,6,2)),""))</f>
        <v>0</v>
      </c>
      <c r="L853" s="39">
        <f>IF(Txn!$K433="","",Txn!$K433)</f>
        <v>0</v>
      </c>
      <c r="N853" s="42">
        <f>IF($D853="",0,COUNTIF(BankAccts,$D853))</f>
        <v>0</v>
      </c>
    </row>
    <row r="854" spans="1:14">
      <c r="A854" s="38">
        <f>IF(Txn!$B433="","",Txn!$B433)</f>
        <v>0</v>
      </c>
      <c r="B854" s="38">
        <f>IF(Txn!$B433="","",Txn!$C433)</f>
        <v>0</v>
      </c>
      <c r="C854" s="39">
        <f>IF(Txn!$B433="","","تراکنش بانکی")</f>
        <v>0</v>
      </c>
      <c r="D854" s="38">
        <f>IF(Txn!$B433="","",IF(IF(Txn!$U433="TRF",Txn!$Y433,Txn!$Z433)="","",IF(Txn!$U433="TRF",Txn!$Y433,Txn!$Z433)))</f>
        <v>0</v>
      </c>
      <c r="E854" s="39">
        <f>IF($D854="","",IFERROR(VLOOKUP($D854,AcctTbl,2,0),""))</f>
        <v>0</v>
      </c>
      <c r="F854" s="39">
        <f>IF($D854="","",IFERROR(VLOOKUP($D854,AcctTbl,3,0),""))</f>
        <v>0</v>
      </c>
      <c r="G854" s="39">
        <f>IF(Txn!$B433="","",Txn!$D433)</f>
        <v>0</v>
      </c>
      <c r="H854" s="38">
        <f>IF(Txn!$B433="","",Txn!$E433)</f>
        <v>0</v>
      </c>
      <c r="I854" s="40">
        <f>IF(Txn!$B433="",0,Txn!$Q433)</f>
        <v>0</v>
      </c>
      <c r="J854" s="40">
        <f>IF(Txn!$B433="",0,Txn!$R433)</f>
        <v>0</v>
      </c>
      <c r="K854" s="41">
        <f>IF($A854="","",IFERROR(VALUE(MID($A854,6,2)),""))</f>
        <v>0</v>
      </c>
      <c r="L854" s="39">
        <f>IF(Txn!$K433="","","طرف مقابل — "&amp;Txn!$K433)</f>
        <v>0</v>
      </c>
      <c r="N854" s="42">
        <f>IF($D854="",0,COUNTIF(BankAccts,$D854))</f>
        <v>0</v>
      </c>
    </row>
    <row r="855" spans="1:14">
      <c r="A855" s="38">
        <f>IF(Txn!$B434="","",Txn!$B434)</f>
        <v>0</v>
      </c>
      <c r="B855" s="38">
        <f>IF(Txn!$B434="","",Txn!$C434)</f>
        <v>0</v>
      </c>
      <c r="C855" s="39">
        <f>IF(Txn!$B434="","","تراکنش بانکی")</f>
        <v>0</v>
      </c>
      <c r="D855" s="38">
        <f>IF(Txn!$B434="","",IF(Txn!$X434="","",Txn!$X434))</f>
        <v>0</v>
      </c>
      <c r="E855" s="39">
        <f>IF($D855="","",IFERROR(VLOOKUP($D855,AcctTbl,2,0),""))</f>
        <v>0</v>
      </c>
      <c r="F855" s="39">
        <f>IF($D855="","",IFERROR(VLOOKUP($D855,AcctTbl,3,0),""))</f>
        <v>0</v>
      </c>
      <c r="G855" s="39">
        <f>IF(Txn!$B434="","",Txn!$D434)</f>
        <v>0</v>
      </c>
      <c r="H855" s="38">
        <f>IF(Txn!$B434="","",Txn!$E434)</f>
        <v>0</v>
      </c>
      <c r="I855" s="40">
        <f>IF(Txn!$B434="",0,Txn!$O434)</f>
        <v>0</v>
      </c>
      <c r="J855" s="40">
        <f>IF(Txn!$B434="",0,Txn!$P434)</f>
        <v>0</v>
      </c>
      <c r="K855" s="41">
        <f>IF($A855="","",IFERROR(VALUE(MID($A855,6,2)),""))</f>
        <v>0</v>
      </c>
      <c r="L855" s="39">
        <f>IF(Txn!$K434="","",Txn!$K434)</f>
        <v>0</v>
      </c>
      <c r="N855" s="42">
        <f>IF($D855="",0,COUNTIF(BankAccts,$D855))</f>
        <v>0</v>
      </c>
    </row>
    <row r="856" spans="1:14">
      <c r="A856" s="38">
        <f>IF(Txn!$B434="","",Txn!$B434)</f>
        <v>0</v>
      </c>
      <c r="B856" s="38">
        <f>IF(Txn!$B434="","",Txn!$C434)</f>
        <v>0</v>
      </c>
      <c r="C856" s="39">
        <f>IF(Txn!$B434="","","تراکنش بانکی")</f>
        <v>0</v>
      </c>
      <c r="D856" s="38">
        <f>IF(Txn!$B434="","",IF(IF(Txn!$U434="TRF",Txn!$Y434,Txn!$Z434)="","",IF(Txn!$U434="TRF",Txn!$Y434,Txn!$Z434)))</f>
        <v>0</v>
      </c>
      <c r="E856" s="39">
        <f>IF($D856="","",IFERROR(VLOOKUP($D856,AcctTbl,2,0),""))</f>
        <v>0</v>
      </c>
      <c r="F856" s="39">
        <f>IF($D856="","",IFERROR(VLOOKUP($D856,AcctTbl,3,0),""))</f>
        <v>0</v>
      </c>
      <c r="G856" s="39">
        <f>IF(Txn!$B434="","",Txn!$D434)</f>
        <v>0</v>
      </c>
      <c r="H856" s="38">
        <f>IF(Txn!$B434="","",Txn!$E434)</f>
        <v>0</v>
      </c>
      <c r="I856" s="40">
        <f>IF(Txn!$B434="",0,Txn!$Q434)</f>
        <v>0</v>
      </c>
      <c r="J856" s="40">
        <f>IF(Txn!$B434="",0,Txn!$R434)</f>
        <v>0</v>
      </c>
      <c r="K856" s="41">
        <f>IF($A856="","",IFERROR(VALUE(MID($A856,6,2)),""))</f>
        <v>0</v>
      </c>
      <c r="L856" s="39">
        <f>IF(Txn!$K434="","","طرف مقابل — "&amp;Txn!$K434)</f>
        <v>0</v>
      </c>
      <c r="N856" s="42">
        <f>IF($D856="",0,COUNTIF(BankAccts,$D856))</f>
        <v>0</v>
      </c>
    </row>
    <row r="857" spans="1:14">
      <c r="A857" s="38">
        <f>IF(Txn!$B435="","",Txn!$B435)</f>
        <v>0</v>
      </c>
      <c r="B857" s="38">
        <f>IF(Txn!$B435="","",Txn!$C435)</f>
        <v>0</v>
      </c>
      <c r="C857" s="39">
        <f>IF(Txn!$B435="","","تراکنش بانکی")</f>
        <v>0</v>
      </c>
      <c r="D857" s="38">
        <f>IF(Txn!$B435="","",IF(Txn!$X435="","",Txn!$X435))</f>
        <v>0</v>
      </c>
      <c r="E857" s="39">
        <f>IF($D857="","",IFERROR(VLOOKUP($D857,AcctTbl,2,0),""))</f>
        <v>0</v>
      </c>
      <c r="F857" s="39">
        <f>IF($D857="","",IFERROR(VLOOKUP($D857,AcctTbl,3,0),""))</f>
        <v>0</v>
      </c>
      <c r="G857" s="39">
        <f>IF(Txn!$B435="","",Txn!$D435)</f>
        <v>0</v>
      </c>
      <c r="H857" s="38">
        <f>IF(Txn!$B435="","",Txn!$E435)</f>
        <v>0</v>
      </c>
      <c r="I857" s="40">
        <f>IF(Txn!$B435="",0,Txn!$O435)</f>
        <v>0</v>
      </c>
      <c r="J857" s="40">
        <f>IF(Txn!$B435="",0,Txn!$P435)</f>
        <v>0</v>
      </c>
      <c r="K857" s="41">
        <f>IF($A857="","",IFERROR(VALUE(MID($A857,6,2)),""))</f>
        <v>0</v>
      </c>
      <c r="L857" s="39">
        <f>IF(Txn!$K435="","",Txn!$K435)</f>
        <v>0</v>
      </c>
      <c r="N857" s="42">
        <f>IF($D857="",0,COUNTIF(BankAccts,$D857))</f>
        <v>0</v>
      </c>
    </row>
    <row r="858" spans="1:14">
      <c r="A858" s="38">
        <f>IF(Txn!$B435="","",Txn!$B435)</f>
        <v>0</v>
      </c>
      <c r="B858" s="38">
        <f>IF(Txn!$B435="","",Txn!$C435)</f>
        <v>0</v>
      </c>
      <c r="C858" s="39">
        <f>IF(Txn!$B435="","","تراکنش بانکی")</f>
        <v>0</v>
      </c>
      <c r="D858" s="38">
        <f>IF(Txn!$B435="","",IF(IF(Txn!$U435="TRF",Txn!$Y435,Txn!$Z435)="","",IF(Txn!$U435="TRF",Txn!$Y435,Txn!$Z435)))</f>
        <v>0</v>
      </c>
      <c r="E858" s="39">
        <f>IF($D858="","",IFERROR(VLOOKUP($D858,AcctTbl,2,0),""))</f>
        <v>0</v>
      </c>
      <c r="F858" s="39">
        <f>IF($D858="","",IFERROR(VLOOKUP($D858,AcctTbl,3,0),""))</f>
        <v>0</v>
      </c>
      <c r="G858" s="39">
        <f>IF(Txn!$B435="","",Txn!$D435)</f>
        <v>0</v>
      </c>
      <c r="H858" s="38">
        <f>IF(Txn!$B435="","",Txn!$E435)</f>
        <v>0</v>
      </c>
      <c r="I858" s="40">
        <f>IF(Txn!$B435="",0,Txn!$Q435)</f>
        <v>0</v>
      </c>
      <c r="J858" s="40">
        <f>IF(Txn!$B435="",0,Txn!$R435)</f>
        <v>0</v>
      </c>
      <c r="K858" s="41">
        <f>IF($A858="","",IFERROR(VALUE(MID($A858,6,2)),""))</f>
        <v>0</v>
      </c>
      <c r="L858" s="39">
        <f>IF(Txn!$K435="","","طرف مقابل — "&amp;Txn!$K435)</f>
        <v>0</v>
      </c>
      <c r="N858" s="42">
        <f>IF($D858="",0,COUNTIF(BankAccts,$D858))</f>
        <v>0</v>
      </c>
    </row>
    <row r="859" spans="1:14">
      <c r="A859" s="38">
        <f>IF(Txn!$B436="","",Txn!$B436)</f>
        <v>0</v>
      </c>
      <c r="B859" s="38">
        <f>IF(Txn!$B436="","",Txn!$C436)</f>
        <v>0</v>
      </c>
      <c r="C859" s="39">
        <f>IF(Txn!$B436="","","تراکنش بانکی")</f>
        <v>0</v>
      </c>
      <c r="D859" s="38">
        <f>IF(Txn!$B436="","",IF(Txn!$X436="","",Txn!$X436))</f>
        <v>0</v>
      </c>
      <c r="E859" s="39">
        <f>IF($D859="","",IFERROR(VLOOKUP($D859,AcctTbl,2,0),""))</f>
        <v>0</v>
      </c>
      <c r="F859" s="39">
        <f>IF($D859="","",IFERROR(VLOOKUP($D859,AcctTbl,3,0),""))</f>
        <v>0</v>
      </c>
      <c r="G859" s="39">
        <f>IF(Txn!$B436="","",Txn!$D436)</f>
        <v>0</v>
      </c>
      <c r="H859" s="38">
        <f>IF(Txn!$B436="","",Txn!$E436)</f>
        <v>0</v>
      </c>
      <c r="I859" s="40">
        <f>IF(Txn!$B436="",0,Txn!$O436)</f>
        <v>0</v>
      </c>
      <c r="J859" s="40">
        <f>IF(Txn!$B436="",0,Txn!$P436)</f>
        <v>0</v>
      </c>
      <c r="K859" s="41">
        <f>IF($A859="","",IFERROR(VALUE(MID($A859,6,2)),""))</f>
        <v>0</v>
      </c>
      <c r="L859" s="39">
        <f>IF(Txn!$K436="","",Txn!$K436)</f>
        <v>0</v>
      </c>
      <c r="N859" s="42">
        <f>IF($D859="",0,COUNTIF(BankAccts,$D859))</f>
        <v>0</v>
      </c>
    </row>
    <row r="860" spans="1:14">
      <c r="A860" s="38">
        <f>IF(Txn!$B436="","",Txn!$B436)</f>
        <v>0</v>
      </c>
      <c r="B860" s="38">
        <f>IF(Txn!$B436="","",Txn!$C436)</f>
        <v>0</v>
      </c>
      <c r="C860" s="39">
        <f>IF(Txn!$B436="","","تراکنش بانکی")</f>
        <v>0</v>
      </c>
      <c r="D860" s="38">
        <f>IF(Txn!$B436="","",IF(IF(Txn!$U436="TRF",Txn!$Y436,Txn!$Z436)="","",IF(Txn!$U436="TRF",Txn!$Y436,Txn!$Z436)))</f>
        <v>0</v>
      </c>
      <c r="E860" s="39">
        <f>IF($D860="","",IFERROR(VLOOKUP($D860,AcctTbl,2,0),""))</f>
        <v>0</v>
      </c>
      <c r="F860" s="39">
        <f>IF($D860="","",IFERROR(VLOOKUP($D860,AcctTbl,3,0),""))</f>
        <v>0</v>
      </c>
      <c r="G860" s="39">
        <f>IF(Txn!$B436="","",Txn!$D436)</f>
        <v>0</v>
      </c>
      <c r="H860" s="38">
        <f>IF(Txn!$B436="","",Txn!$E436)</f>
        <v>0</v>
      </c>
      <c r="I860" s="40">
        <f>IF(Txn!$B436="",0,Txn!$Q436)</f>
        <v>0</v>
      </c>
      <c r="J860" s="40">
        <f>IF(Txn!$B436="",0,Txn!$R436)</f>
        <v>0</v>
      </c>
      <c r="K860" s="41">
        <f>IF($A860="","",IFERROR(VALUE(MID($A860,6,2)),""))</f>
        <v>0</v>
      </c>
      <c r="L860" s="39">
        <f>IF(Txn!$K436="","","طرف مقابل — "&amp;Txn!$K436)</f>
        <v>0</v>
      </c>
      <c r="N860" s="42">
        <f>IF($D860="",0,COUNTIF(BankAccts,$D860))</f>
        <v>0</v>
      </c>
    </row>
    <row r="861" spans="1:14">
      <c r="A861" s="38">
        <f>IF(Txn!$B437="","",Txn!$B437)</f>
        <v>0</v>
      </c>
      <c r="B861" s="38">
        <f>IF(Txn!$B437="","",Txn!$C437)</f>
        <v>0</v>
      </c>
      <c r="C861" s="39">
        <f>IF(Txn!$B437="","","تراکنش بانکی")</f>
        <v>0</v>
      </c>
      <c r="D861" s="38">
        <f>IF(Txn!$B437="","",IF(Txn!$X437="","",Txn!$X437))</f>
        <v>0</v>
      </c>
      <c r="E861" s="39">
        <f>IF($D861="","",IFERROR(VLOOKUP($D861,AcctTbl,2,0),""))</f>
        <v>0</v>
      </c>
      <c r="F861" s="39">
        <f>IF($D861="","",IFERROR(VLOOKUP($D861,AcctTbl,3,0),""))</f>
        <v>0</v>
      </c>
      <c r="G861" s="39">
        <f>IF(Txn!$B437="","",Txn!$D437)</f>
        <v>0</v>
      </c>
      <c r="H861" s="38">
        <f>IF(Txn!$B437="","",Txn!$E437)</f>
        <v>0</v>
      </c>
      <c r="I861" s="40">
        <f>IF(Txn!$B437="",0,Txn!$O437)</f>
        <v>0</v>
      </c>
      <c r="J861" s="40">
        <f>IF(Txn!$B437="",0,Txn!$P437)</f>
        <v>0</v>
      </c>
      <c r="K861" s="41">
        <f>IF($A861="","",IFERROR(VALUE(MID($A861,6,2)),""))</f>
        <v>0</v>
      </c>
      <c r="L861" s="39">
        <f>IF(Txn!$K437="","",Txn!$K437)</f>
        <v>0</v>
      </c>
      <c r="N861" s="42">
        <f>IF($D861="",0,COUNTIF(BankAccts,$D861))</f>
        <v>0</v>
      </c>
    </row>
    <row r="862" spans="1:14">
      <c r="A862" s="38">
        <f>IF(Txn!$B437="","",Txn!$B437)</f>
        <v>0</v>
      </c>
      <c r="B862" s="38">
        <f>IF(Txn!$B437="","",Txn!$C437)</f>
        <v>0</v>
      </c>
      <c r="C862" s="39">
        <f>IF(Txn!$B437="","","تراکنش بانکی")</f>
        <v>0</v>
      </c>
      <c r="D862" s="38">
        <f>IF(Txn!$B437="","",IF(IF(Txn!$U437="TRF",Txn!$Y437,Txn!$Z437)="","",IF(Txn!$U437="TRF",Txn!$Y437,Txn!$Z437)))</f>
        <v>0</v>
      </c>
      <c r="E862" s="39">
        <f>IF($D862="","",IFERROR(VLOOKUP($D862,AcctTbl,2,0),""))</f>
        <v>0</v>
      </c>
      <c r="F862" s="39">
        <f>IF($D862="","",IFERROR(VLOOKUP($D862,AcctTbl,3,0),""))</f>
        <v>0</v>
      </c>
      <c r="G862" s="39">
        <f>IF(Txn!$B437="","",Txn!$D437)</f>
        <v>0</v>
      </c>
      <c r="H862" s="38">
        <f>IF(Txn!$B437="","",Txn!$E437)</f>
        <v>0</v>
      </c>
      <c r="I862" s="40">
        <f>IF(Txn!$B437="",0,Txn!$Q437)</f>
        <v>0</v>
      </c>
      <c r="J862" s="40">
        <f>IF(Txn!$B437="",0,Txn!$R437)</f>
        <v>0</v>
      </c>
      <c r="K862" s="41">
        <f>IF($A862="","",IFERROR(VALUE(MID($A862,6,2)),""))</f>
        <v>0</v>
      </c>
      <c r="L862" s="39">
        <f>IF(Txn!$K437="","","طرف مقابل — "&amp;Txn!$K437)</f>
        <v>0</v>
      </c>
      <c r="N862" s="42">
        <f>IF($D862="",0,COUNTIF(BankAccts,$D862))</f>
        <v>0</v>
      </c>
    </row>
    <row r="863" spans="1:14">
      <c r="A863" s="38">
        <f>IF(Txn!$B438="","",Txn!$B438)</f>
        <v>0</v>
      </c>
      <c r="B863" s="38">
        <f>IF(Txn!$B438="","",Txn!$C438)</f>
        <v>0</v>
      </c>
      <c r="C863" s="39">
        <f>IF(Txn!$B438="","","تراکنش بانکی")</f>
        <v>0</v>
      </c>
      <c r="D863" s="38">
        <f>IF(Txn!$B438="","",IF(Txn!$X438="","",Txn!$X438))</f>
        <v>0</v>
      </c>
      <c r="E863" s="39">
        <f>IF($D863="","",IFERROR(VLOOKUP($D863,AcctTbl,2,0),""))</f>
        <v>0</v>
      </c>
      <c r="F863" s="39">
        <f>IF($D863="","",IFERROR(VLOOKUP($D863,AcctTbl,3,0),""))</f>
        <v>0</v>
      </c>
      <c r="G863" s="39">
        <f>IF(Txn!$B438="","",Txn!$D438)</f>
        <v>0</v>
      </c>
      <c r="H863" s="38">
        <f>IF(Txn!$B438="","",Txn!$E438)</f>
        <v>0</v>
      </c>
      <c r="I863" s="40">
        <f>IF(Txn!$B438="",0,Txn!$O438)</f>
        <v>0</v>
      </c>
      <c r="J863" s="40">
        <f>IF(Txn!$B438="",0,Txn!$P438)</f>
        <v>0</v>
      </c>
      <c r="K863" s="41">
        <f>IF($A863="","",IFERROR(VALUE(MID($A863,6,2)),""))</f>
        <v>0</v>
      </c>
      <c r="L863" s="39">
        <f>IF(Txn!$K438="","",Txn!$K438)</f>
        <v>0</v>
      </c>
      <c r="N863" s="42">
        <f>IF($D863="",0,COUNTIF(BankAccts,$D863))</f>
        <v>0</v>
      </c>
    </row>
    <row r="864" spans="1:14">
      <c r="A864" s="38">
        <f>IF(Txn!$B438="","",Txn!$B438)</f>
        <v>0</v>
      </c>
      <c r="B864" s="38">
        <f>IF(Txn!$B438="","",Txn!$C438)</f>
        <v>0</v>
      </c>
      <c r="C864" s="39">
        <f>IF(Txn!$B438="","","تراکنش بانکی")</f>
        <v>0</v>
      </c>
      <c r="D864" s="38">
        <f>IF(Txn!$B438="","",IF(IF(Txn!$U438="TRF",Txn!$Y438,Txn!$Z438)="","",IF(Txn!$U438="TRF",Txn!$Y438,Txn!$Z438)))</f>
        <v>0</v>
      </c>
      <c r="E864" s="39">
        <f>IF($D864="","",IFERROR(VLOOKUP($D864,AcctTbl,2,0),""))</f>
        <v>0</v>
      </c>
      <c r="F864" s="39">
        <f>IF($D864="","",IFERROR(VLOOKUP($D864,AcctTbl,3,0),""))</f>
        <v>0</v>
      </c>
      <c r="G864" s="39">
        <f>IF(Txn!$B438="","",Txn!$D438)</f>
        <v>0</v>
      </c>
      <c r="H864" s="38">
        <f>IF(Txn!$B438="","",Txn!$E438)</f>
        <v>0</v>
      </c>
      <c r="I864" s="40">
        <f>IF(Txn!$B438="",0,Txn!$Q438)</f>
        <v>0</v>
      </c>
      <c r="J864" s="40">
        <f>IF(Txn!$B438="",0,Txn!$R438)</f>
        <v>0</v>
      </c>
      <c r="K864" s="41">
        <f>IF($A864="","",IFERROR(VALUE(MID($A864,6,2)),""))</f>
        <v>0</v>
      </c>
      <c r="L864" s="39">
        <f>IF(Txn!$K438="","","طرف مقابل — "&amp;Txn!$K438)</f>
        <v>0</v>
      </c>
      <c r="N864" s="42">
        <f>IF($D864="",0,COUNTIF(BankAccts,$D864))</f>
        <v>0</v>
      </c>
    </row>
    <row r="865" spans="1:14">
      <c r="A865" s="38">
        <f>IF(Txn!$B439="","",Txn!$B439)</f>
        <v>0</v>
      </c>
      <c r="B865" s="38">
        <f>IF(Txn!$B439="","",Txn!$C439)</f>
        <v>0</v>
      </c>
      <c r="C865" s="39">
        <f>IF(Txn!$B439="","","تراکنش بانکی")</f>
        <v>0</v>
      </c>
      <c r="D865" s="38">
        <f>IF(Txn!$B439="","",IF(Txn!$X439="","",Txn!$X439))</f>
        <v>0</v>
      </c>
      <c r="E865" s="39">
        <f>IF($D865="","",IFERROR(VLOOKUP($D865,AcctTbl,2,0),""))</f>
        <v>0</v>
      </c>
      <c r="F865" s="39">
        <f>IF($D865="","",IFERROR(VLOOKUP($D865,AcctTbl,3,0),""))</f>
        <v>0</v>
      </c>
      <c r="G865" s="39">
        <f>IF(Txn!$B439="","",Txn!$D439)</f>
        <v>0</v>
      </c>
      <c r="H865" s="38">
        <f>IF(Txn!$B439="","",Txn!$E439)</f>
        <v>0</v>
      </c>
      <c r="I865" s="40">
        <f>IF(Txn!$B439="",0,Txn!$O439)</f>
        <v>0</v>
      </c>
      <c r="J865" s="40">
        <f>IF(Txn!$B439="",0,Txn!$P439)</f>
        <v>0</v>
      </c>
      <c r="K865" s="41">
        <f>IF($A865="","",IFERROR(VALUE(MID($A865,6,2)),""))</f>
        <v>0</v>
      </c>
      <c r="L865" s="39">
        <f>IF(Txn!$K439="","",Txn!$K439)</f>
        <v>0</v>
      </c>
      <c r="N865" s="42">
        <f>IF($D865="",0,COUNTIF(BankAccts,$D865))</f>
        <v>0</v>
      </c>
    </row>
    <row r="866" spans="1:14">
      <c r="A866" s="38">
        <f>IF(Txn!$B439="","",Txn!$B439)</f>
        <v>0</v>
      </c>
      <c r="B866" s="38">
        <f>IF(Txn!$B439="","",Txn!$C439)</f>
        <v>0</v>
      </c>
      <c r="C866" s="39">
        <f>IF(Txn!$B439="","","تراکنش بانکی")</f>
        <v>0</v>
      </c>
      <c r="D866" s="38">
        <f>IF(Txn!$B439="","",IF(IF(Txn!$U439="TRF",Txn!$Y439,Txn!$Z439)="","",IF(Txn!$U439="TRF",Txn!$Y439,Txn!$Z439)))</f>
        <v>0</v>
      </c>
      <c r="E866" s="39">
        <f>IF($D866="","",IFERROR(VLOOKUP($D866,AcctTbl,2,0),""))</f>
        <v>0</v>
      </c>
      <c r="F866" s="39">
        <f>IF($D866="","",IFERROR(VLOOKUP($D866,AcctTbl,3,0),""))</f>
        <v>0</v>
      </c>
      <c r="G866" s="39">
        <f>IF(Txn!$B439="","",Txn!$D439)</f>
        <v>0</v>
      </c>
      <c r="H866" s="38">
        <f>IF(Txn!$B439="","",Txn!$E439)</f>
        <v>0</v>
      </c>
      <c r="I866" s="40">
        <f>IF(Txn!$B439="",0,Txn!$Q439)</f>
        <v>0</v>
      </c>
      <c r="J866" s="40">
        <f>IF(Txn!$B439="",0,Txn!$R439)</f>
        <v>0</v>
      </c>
      <c r="K866" s="41">
        <f>IF($A866="","",IFERROR(VALUE(MID($A866,6,2)),""))</f>
        <v>0</v>
      </c>
      <c r="L866" s="39">
        <f>IF(Txn!$K439="","","طرف مقابل — "&amp;Txn!$K439)</f>
        <v>0</v>
      </c>
      <c r="N866" s="42">
        <f>IF($D866="",0,COUNTIF(BankAccts,$D866))</f>
        <v>0</v>
      </c>
    </row>
    <row r="867" spans="1:14">
      <c r="A867" s="38">
        <f>IF(Txn!$B440="","",Txn!$B440)</f>
        <v>0</v>
      </c>
      <c r="B867" s="38">
        <f>IF(Txn!$B440="","",Txn!$C440)</f>
        <v>0</v>
      </c>
      <c r="C867" s="39">
        <f>IF(Txn!$B440="","","تراکنش بانکی")</f>
        <v>0</v>
      </c>
      <c r="D867" s="38">
        <f>IF(Txn!$B440="","",IF(Txn!$X440="","",Txn!$X440))</f>
        <v>0</v>
      </c>
      <c r="E867" s="39">
        <f>IF($D867="","",IFERROR(VLOOKUP($D867,AcctTbl,2,0),""))</f>
        <v>0</v>
      </c>
      <c r="F867" s="39">
        <f>IF($D867="","",IFERROR(VLOOKUP($D867,AcctTbl,3,0),""))</f>
        <v>0</v>
      </c>
      <c r="G867" s="39">
        <f>IF(Txn!$B440="","",Txn!$D440)</f>
        <v>0</v>
      </c>
      <c r="H867" s="38">
        <f>IF(Txn!$B440="","",Txn!$E440)</f>
        <v>0</v>
      </c>
      <c r="I867" s="40">
        <f>IF(Txn!$B440="",0,Txn!$O440)</f>
        <v>0</v>
      </c>
      <c r="J867" s="40">
        <f>IF(Txn!$B440="",0,Txn!$P440)</f>
        <v>0</v>
      </c>
      <c r="K867" s="41">
        <f>IF($A867="","",IFERROR(VALUE(MID($A867,6,2)),""))</f>
        <v>0</v>
      </c>
      <c r="L867" s="39">
        <f>IF(Txn!$K440="","",Txn!$K440)</f>
        <v>0</v>
      </c>
      <c r="N867" s="42">
        <f>IF($D867="",0,COUNTIF(BankAccts,$D867))</f>
        <v>0</v>
      </c>
    </row>
    <row r="868" spans="1:14">
      <c r="A868" s="38">
        <f>IF(Txn!$B440="","",Txn!$B440)</f>
        <v>0</v>
      </c>
      <c r="B868" s="38">
        <f>IF(Txn!$B440="","",Txn!$C440)</f>
        <v>0</v>
      </c>
      <c r="C868" s="39">
        <f>IF(Txn!$B440="","","تراکنش بانکی")</f>
        <v>0</v>
      </c>
      <c r="D868" s="38">
        <f>IF(Txn!$B440="","",IF(IF(Txn!$U440="TRF",Txn!$Y440,Txn!$Z440)="","",IF(Txn!$U440="TRF",Txn!$Y440,Txn!$Z440)))</f>
        <v>0</v>
      </c>
      <c r="E868" s="39">
        <f>IF($D868="","",IFERROR(VLOOKUP($D868,AcctTbl,2,0),""))</f>
        <v>0</v>
      </c>
      <c r="F868" s="39">
        <f>IF($D868="","",IFERROR(VLOOKUP($D868,AcctTbl,3,0),""))</f>
        <v>0</v>
      </c>
      <c r="G868" s="39">
        <f>IF(Txn!$B440="","",Txn!$D440)</f>
        <v>0</v>
      </c>
      <c r="H868" s="38">
        <f>IF(Txn!$B440="","",Txn!$E440)</f>
        <v>0</v>
      </c>
      <c r="I868" s="40">
        <f>IF(Txn!$B440="",0,Txn!$Q440)</f>
        <v>0</v>
      </c>
      <c r="J868" s="40">
        <f>IF(Txn!$B440="",0,Txn!$R440)</f>
        <v>0</v>
      </c>
      <c r="K868" s="41">
        <f>IF($A868="","",IFERROR(VALUE(MID($A868,6,2)),""))</f>
        <v>0</v>
      </c>
      <c r="L868" s="39">
        <f>IF(Txn!$K440="","","طرف مقابل — "&amp;Txn!$K440)</f>
        <v>0</v>
      </c>
      <c r="N868" s="42">
        <f>IF($D868="",0,COUNTIF(BankAccts,$D868))</f>
        <v>0</v>
      </c>
    </row>
    <row r="869" spans="1:14">
      <c r="A869" s="38">
        <f>IF(Txn!$B441="","",Txn!$B441)</f>
        <v>0</v>
      </c>
      <c r="B869" s="38">
        <f>IF(Txn!$B441="","",Txn!$C441)</f>
        <v>0</v>
      </c>
      <c r="C869" s="39">
        <f>IF(Txn!$B441="","","تراکنش بانکی")</f>
        <v>0</v>
      </c>
      <c r="D869" s="38">
        <f>IF(Txn!$B441="","",IF(Txn!$X441="","",Txn!$X441))</f>
        <v>0</v>
      </c>
      <c r="E869" s="39">
        <f>IF($D869="","",IFERROR(VLOOKUP($D869,AcctTbl,2,0),""))</f>
        <v>0</v>
      </c>
      <c r="F869" s="39">
        <f>IF($D869="","",IFERROR(VLOOKUP($D869,AcctTbl,3,0),""))</f>
        <v>0</v>
      </c>
      <c r="G869" s="39">
        <f>IF(Txn!$B441="","",Txn!$D441)</f>
        <v>0</v>
      </c>
      <c r="H869" s="38">
        <f>IF(Txn!$B441="","",Txn!$E441)</f>
        <v>0</v>
      </c>
      <c r="I869" s="40">
        <f>IF(Txn!$B441="",0,Txn!$O441)</f>
        <v>0</v>
      </c>
      <c r="J869" s="40">
        <f>IF(Txn!$B441="",0,Txn!$P441)</f>
        <v>0</v>
      </c>
      <c r="K869" s="41">
        <f>IF($A869="","",IFERROR(VALUE(MID($A869,6,2)),""))</f>
        <v>0</v>
      </c>
      <c r="L869" s="39">
        <f>IF(Txn!$K441="","",Txn!$K441)</f>
        <v>0</v>
      </c>
      <c r="N869" s="42">
        <f>IF($D869="",0,COUNTIF(BankAccts,$D869))</f>
        <v>0</v>
      </c>
    </row>
    <row r="870" spans="1:14">
      <c r="A870" s="38">
        <f>IF(Txn!$B441="","",Txn!$B441)</f>
        <v>0</v>
      </c>
      <c r="B870" s="38">
        <f>IF(Txn!$B441="","",Txn!$C441)</f>
        <v>0</v>
      </c>
      <c r="C870" s="39">
        <f>IF(Txn!$B441="","","تراکنش بانکی")</f>
        <v>0</v>
      </c>
      <c r="D870" s="38">
        <f>IF(Txn!$B441="","",IF(IF(Txn!$U441="TRF",Txn!$Y441,Txn!$Z441)="","",IF(Txn!$U441="TRF",Txn!$Y441,Txn!$Z441)))</f>
        <v>0</v>
      </c>
      <c r="E870" s="39">
        <f>IF($D870="","",IFERROR(VLOOKUP($D870,AcctTbl,2,0),""))</f>
        <v>0</v>
      </c>
      <c r="F870" s="39">
        <f>IF($D870="","",IFERROR(VLOOKUP($D870,AcctTbl,3,0),""))</f>
        <v>0</v>
      </c>
      <c r="G870" s="39">
        <f>IF(Txn!$B441="","",Txn!$D441)</f>
        <v>0</v>
      </c>
      <c r="H870" s="38">
        <f>IF(Txn!$B441="","",Txn!$E441)</f>
        <v>0</v>
      </c>
      <c r="I870" s="40">
        <f>IF(Txn!$B441="",0,Txn!$Q441)</f>
        <v>0</v>
      </c>
      <c r="J870" s="40">
        <f>IF(Txn!$B441="",0,Txn!$R441)</f>
        <v>0</v>
      </c>
      <c r="K870" s="41">
        <f>IF($A870="","",IFERROR(VALUE(MID($A870,6,2)),""))</f>
        <v>0</v>
      </c>
      <c r="L870" s="39">
        <f>IF(Txn!$K441="","","طرف مقابل — "&amp;Txn!$K441)</f>
        <v>0</v>
      </c>
      <c r="N870" s="42">
        <f>IF($D870="",0,COUNTIF(BankAccts,$D870))</f>
        <v>0</v>
      </c>
    </row>
    <row r="871" spans="1:14">
      <c r="A871" s="38">
        <f>IF(Txn!$B442="","",Txn!$B442)</f>
        <v>0</v>
      </c>
      <c r="B871" s="38">
        <f>IF(Txn!$B442="","",Txn!$C442)</f>
        <v>0</v>
      </c>
      <c r="C871" s="39">
        <f>IF(Txn!$B442="","","تراکنش بانکی")</f>
        <v>0</v>
      </c>
      <c r="D871" s="38">
        <f>IF(Txn!$B442="","",IF(Txn!$X442="","",Txn!$X442))</f>
        <v>0</v>
      </c>
      <c r="E871" s="39">
        <f>IF($D871="","",IFERROR(VLOOKUP($D871,AcctTbl,2,0),""))</f>
        <v>0</v>
      </c>
      <c r="F871" s="39">
        <f>IF($D871="","",IFERROR(VLOOKUP($D871,AcctTbl,3,0),""))</f>
        <v>0</v>
      </c>
      <c r="G871" s="39">
        <f>IF(Txn!$B442="","",Txn!$D442)</f>
        <v>0</v>
      </c>
      <c r="H871" s="38">
        <f>IF(Txn!$B442="","",Txn!$E442)</f>
        <v>0</v>
      </c>
      <c r="I871" s="40">
        <f>IF(Txn!$B442="",0,Txn!$O442)</f>
        <v>0</v>
      </c>
      <c r="J871" s="40">
        <f>IF(Txn!$B442="",0,Txn!$P442)</f>
        <v>0</v>
      </c>
      <c r="K871" s="41">
        <f>IF($A871="","",IFERROR(VALUE(MID($A871,6,2)),""))</f>
        <v>0</v>
      </c>
      <c r="L871" s="39">
        <f>IF(Txn!$K442="","",Txn!$K442)</f>
        <v>0</v>
      </c>
      <c r="N871" s="42">
        <f>IF($D871="",0,COUNTIF(BankAccts,$D871))</f>
        <v>0</v>
      </c>
    </row>
    <row r="872" spans="1:14">
      <c r="A872" s="38">
        <f>IF(Txn!$B442="","",Txn!$B442)</f>
        <v>0</v>
      </c>
      <c r="B872" s="38">
        <f>IF(Txn!$B442="","",Txn!$C442)</f>
        <v>0</v>
      </c>
      <c r="C872" s="39">
        <f>IF(Txn!$B442="","","تراکنش بانکی")</f>
        <v>0</v>
      </c>
      <c r="D872" s="38">
        <f>IF(Txn!$B442="","",IF(IF(Txn!$U442="TRF",Txn!$Y442,Txn!$Z442)="","",IF(Txn!$U442="TRF",Txn!$Y442,Txn!$Z442)))</f>
        <v>0</v>
      </c>
      <c r="E872" s="39">
        <f>IF($D872="","",IFERROR(VLOOKUP($D872,AcctTbl,2,0),""))</f>
        <v>0</v>
      </c>
      <c r="F872" s="39">
        <f>IF($D872="","",IFERROR(VLOOKUP($D872,AcctTbl,3,0),""))</f>
        <v>0</v>
      </c>
      <c r="G872" s="39">
        <f>IF(Txn!$B442="","",Txn!$D442)</f>
        <v>0</v>
      </c>
      <c r="H872" s="38">
        <f>IF(Txn!$B442="","",Txn!$E442)</f>
        <v>0</v>
      </c>
      <c r="I872" s="40">
        <f>IF(Txn!$B442="",0,Txn!$Q442)</f>
        <v>0</v>
      </c>
      <c r="J872" s="40">
        <f>IF(Txn!$B442="",0,Txn!$R442)</f>
        <v>0</v>
      </c>
      <c r="K872" s="41">
        <f>IF($A872="","",IFERROR(VALUE(MID($A872,6,2)),""))</f>
        <v>0</v>
      </c>
      <c r="L872" s="39">
        <f>IF(Txn!$K442="","","طرف مقابل — "&amp;Txn!$K442)</f>
        <v>0</v>
      </c>
      <c r="N872" s="42">
        <f>IF($D872="",0,COUNTIF(BankAccts,$D872))</f>
        <v>0</v>
      </c>
    </row>
    <row r="873" spans="1:14">
      <c r="A873" s="38">
        <f>IF(Txn!$B443="","",Txn!$B443)</f>
        <v>0</v>
      </c>
      <c r="B873" s="38">
        <f>IF(Txn!$B443="","",Txn!$C443)</f>
        <v>0</v>
      </c>
      <c r="C873" s="39">
        <f>IF(Txn!$B443="","","تراکنش بانکی")</f>
        <v>0</v>
      </c>
      <c r="D873" s="38">
        <f>IF(Txn!$B443="","",IF(Txn!$X443="","",Txn!$X443))</f>
        <v>0</v>
      </c>
      <c r="E873" s="39">
        <f>IF($D873="","",IFERROR(VLOOKUP($D873,AcctTbl,2,0),""))</f>
        <v>0</v>
      </c>
      <c r="F873" s="39">
        <f>IF($D873="","",IFERROR(VLOOKUP($D873,AcctTbl,3,0),""))</f>
        <v>0</v>
      </c>
      <c r="G873" s="39">
        <f>IF(Txn!$B443="","",Txn!$D443)</f>
        <v>0</v>
      </c>
      <c r="H873" s="38">
        <f>IF(Txn!$B443="","",Txn!$E443)</f>
        <v>0</v>
      </c>
      <c r="I873" s="40">
        <f>IF(Txn!$B443="",0,Txn!$O443)</f>
        <v>0</v>
      </c>
      <c r="J873" s="40">
        <f>IF(Txn!$B443="",0,Txn!$P443)</f>
        <v>0</v>
      </c>
      <c r="K873" s="41">
        <f>IF($A873="","",IFERROR(VALUE(MID($A873,6,2)),""))</f>
        <v>0</v>
      </c>
      <c r="L873" s="39">
        <f>IF(Txn!$K443="","",Txn!$K443)</f>
        <v>0</v>
      </c>
      <c r="N873" s="42">
        <f>IF($D873="",0,COUNTIF(BankAccts,$D873))</f>
        <v>0</v>
      </c>
    </row>
    <row r="874" spans="1:14">
      <c r="A874" s="38">
        <f>IF(Txn!$B443="","",Txn!$B443)</f>
        <v>0</v>
      </c>
      <c r="B874" s="38">
        <f>IF(Txn!$B443="","",Txn!$C443)</f>
        <v>0</v>
      </c>
      <c r="C874" s="39">
        <f>IF(Txn!$B443="","","تراکنش بانکی")</f>
        <v>0</v>
      </c>
      <c r="D874" s="38">
        <f>IF(Txn!$B443="","",IF(IF(Txn!$U443="TRF",Txn!$Y443,Txn!$Z443)="","",IF(Txn!$U443="TRF",Txn!$Y443,Txn!$Z443)))</f>
        <v>0</v>
      </c>
      <c r="E874" s="39">
        <f>IF($D874="","",IFERROR(VLOOKUP($D874,AcctTbl,2,0),""))</f>
        <v>0</v>
      </c>
      <c r="F874" s="39">
        <f>IF($D874="","",IFERROR(VLOOKUP($D874,AcctTbl,3,0),""))</f>
        <v>0</v>
      </c>
      <c r="G874" s="39">
        <f>IF(Txn!$B443="","",Txn!$D443)</f>
        <v>0</v>
      </c>
      <c r="H874" s="38">
        <f>IF(Txn!$B443="","",Txn!$E443)</f>
        <v>0</v>
      </c>
      <c r="I874" s="40">
        <f>IF(Txn!$B443="",0,Txn!$Q443)</f>
        <v>0</v>
      </c>
      <c r="J874" s="40">
        <f>IF(Txn!$B443="",0,Txn!$R443)</f>
        <v>0</v>
      </c>
      <c r="K874" s="41">
        <f>IF($A874="","",IFERROR(VALUE(MID($A874,6,2)),""))</f>
        <v>0</v>
      </c>
      <c r="L874" s="39">
        <f>IF(Txn!$K443="","","طرف مقابل — "&amp;Txn!$K443)</f>
        <v>0</v>
      </c>
      <c r="N874" s="42">
        <f>IF($D874="",0,COUNTIF(BankAccts,$D874))</f>
        <v>0</v>
      </c>
    </row>
    <row r="875" spans="1:14">
      <c r="A875" s="38">
        <f>IF(Txn!$B444="","",Txn!$B444)</f>
        <v>0</v>
      </c>
      <c r="B875" s="38">
        <f>IF(Txn!$B444="","",Txn!$C444)</f>
        <v>0</v>
      </c>
      <c r="C875" s="39">
        <f>IF(Txn!$B444="","","تراکنش بانکی")</f>
        <v>0</v>
      </c>
      <c r="D875" s="38">
        <f>IF(Txn!$B444="","",IF(Txn!$X444="","",Txn!$X444))</f>
        <v>0</v>
      </c>
      <c r="E875" s="39">
        <f>IF($D875="","",IFERROR(VLOOKUP($D875,AcctTbl,2,0),""))</f>
        <v>0</v>
      </c>
      <c r="F875" s="39">
        <f>IF($D875="","",IFERROR(VLOOKUP($D875,AcctTbl,3,0),""))</f>
        <v>0</v>
      </c>
      <c r="G875" s="39">
        <f>IF(Txn!$B444="","",Txn!$D444)</f>
        <v>0</v>
      </c>
      <c r="H875" s="38">
        <f>IF(Txn!$B444="","",Txn!$E444)</f>
        <v>0</v>
      </c>
      <c r="I875" s="40">
        <f>IF(Txn!$B444="",0,Txn!$O444)</f>
        <v>0</v>
      </c>
      <c r="J875" s="40">
        <f>IF(Txn!$B444="",0,Txn!$P444)</f>
        <v>0</v>
      </c>
      <c r="K875" s="41">
        <f>IF($A875="","",IFERROR(VALUE(MID($A875,6,2)),""))</f>
        <v>0</v>
      </c>
      <c r="L875" s="39">
        <f>IF(Txn!$K444="","",Txn!$K444)</f>
        <v>0</v>
      </c>
      <c r="N875" s="42">
        <f>IF($D875="",0,COUNTIF(BankAccts,$D875))</f>
        <v>0</v>
      </c>
    </row>
    <row r="876" spans="1:14">
      <c r="A876" s="38">
        <f>IF(Txn!$B444="","",Txn!$B444)</f>
        <v>0</v>
      </c>
      <c r="B876" s="38">
        <f>IF(Txn!$B444="","",Txn!$C444)</f>
        <v>0</v>
      </c>
      <c r="C876" s="39">
        <f>IF(Txn!$B444="","","تراکنش بانکی")</f>
        <v>0</v>
      </c>
      <c r="D876" s="38">
        <f>IF(Txn!$B444="","",IF(IF(Txn!$U444="TRF",Txn!$Y444,Txn!$Z444)="","",IF(Txn!$U444="TRF",Txn!$Y444,Txn!$Z444)))</f>
        <v>0</v>
      </c>
      <c r="E876" s="39">
        <f>IF($D876="","",IFERROR(VLOOKUP($D876,AcctTbl,2,0),""))</f>
        <v>0</v>
      </c>
      <c r="F876" s="39">
        <f>IF($D876="","",IFERROR(VLOOKUP($D876,AcctTbl,3,0),""))</f>
        <v>0</v>
      </c>
      <c r="G876" s="39">
        <f>IF(Txn!$B444="","",Txn!$D444)</f>
        <v>0</v>
      </c>
      <c r="H876" s="38">
        <f>IF(Txn!$B444="","",Txn!$E444)</f>
        <v>0</v>
      </c>
      <c r="I876" s="40">
        <f>IF(Txn!$B444="",0,Txn!$Q444)</f>
        <v>0</v>
      </c>
      <c r="J876" s="40">
        <f>IF(Txn!$B444="",0,Txn!$R444)</f>
        <v>0</v>
      </c>
      <c r="K876" s="41">
        <f>IF($A876="","",IFERROR(VALUE(MID($A876,6,2)),""))</f>
        <v>0</v>
      </c>
      <c r="L876" s="39">
        <f>IF(Txn!$K444="","","طرف مقابل — "&amp;Txn!$K444)</f>
        <v>0</v>
      </c>
      <c r="N876" s="42">
        <f>IF($D876="",0,COUNTIF(BankAccts,$D876))</f>
        <v>0</v>
      </c>
    </row>
    <row r="877" spans="1:14">
      <c r="A877" s="38">
        <f>IF(Txn!$B445="","",Txn!$B445)</f>
        <v>0</v>
      </c>
      <c r="B877" s="38">
        <f>IF(Txn!$B445="","",Txn!$C445)</f>
        <v>0</v>
      </c>
      <c r="C877" s="39">
        <f>IF(Txn!$B445="","","تراکنش بانکی")</f>
        <v>0</v>
      </c>
      <c r="D877" s="38">
        <f>IF(Txn!$B445="","",IF(Txn!$X445="","",Txn!$X445))</f>
        <v>0</v>
      </c>
      <c r="E877" s="39">
        <f>IF($D877="","",IFERROR(VLOOKUP($D877,AcctTbl,2,0),""))</f>
        <v>0</v>
      </c>
      <c r="F877" s="39">
        <f>IF($D877="","",IFERROR(VLOOKUP($D877,AcctTbl,3,0),""))</f>
        <v>0</v>
      </c>
      <c r="G877" s="39">
        <f>IF(Txn!$B445="","",Txn!$D445)</f>
        <v>0</v>
      </c>
      <c r="H877" s="38">
        <f>IF(Txn!$B445="","",Txn!$E445)</f>
        <v>0</v>
      </c>
      <c r="I877" s="40">
        <f>IF(Txn!$B445="",0,Txn!$O445)</f>
        <v>0</v>
      </c>
      <c r="J877" s="40">
        <f>IF(Txn!$B445="",0,Txn!$P445)</f>
        <v>0</v>
      </c>
      <c r="K877" s="41">
        <f>IF($A877="","",IFERROR(VALUE(MID($A877,6,2)),""))</f>
        <v>0</v>
      </c>
      <c r="L877" s="39">
        <f>IF(Txn!$K445="","",Txn!$K445)</f>
        <v>0</v>
      </c>
      <c r="N877" s="42">
        <f>IF($D877="",0,COUNTIF(BankAccts,$D877))</f>
        <v>0</v>
      </c>
    </row>
    <row r="878" spans="1:14">
      <c r="A878" s="38">
        <f>IF(Txn!$B445="","",Txn!$B445)</f>
        <v>0</v>
      </c>
      <c r="B878" s="38">
        <f>IF(Txn!$B445="","",Txn!$C445)</f>
        <v>0</v>
      </c>
      <c r="C878" s="39">
        <f>IF(Txn!$B445="","","تراکنش بانکی")</f>
        <v>0</v>
      </c>
      <c r="D878" s="38">
        <f>IF(Txn!$B445="","",IF(IF(Txn!$U445="TRF",Txn!$Y445,Txn!$Z445)="","",IF(Txn!$U445="TRF",Txn!$Y445,Txn!$Z445)))</f>
        <v>0</v>
      </c>
      <c r="E878" s="39">
        <f>IF($D878="","",IFERROR(VLOOKUP($D878,AcctTbl,2,0),""))</f>
        <v>0</v>
      </c>
      <c r="F878" s="39">
        <f>IF($D878="","",IFERROR(VLOOKUP($D878,AcctTbl,3,0),""))</f>
        <v>0</v>
      </c>
      <c r="G878" s="39">
        <f>IF(Txn!$B445="","",Txn!$D445)</f>
        <v>0</v>
      </c>
      <c r="H878" s="38">
        <f>IF(Txn!$B445="","",Txn!$E445)</f>
        <v>0</v>
      </c>
      <c r="I878" s="40">
        <f>IF(Txn!$B445="",0,Txn!$Q445)</f>
        <v>0</v>
      </c>
      <c r="J878" s="40">
        <f>IF(Txn!$B445="",0,Txn!$R445)</f>
        <v>0</v>
      </c>
      <c r="K878" s="41">
        <f>IF($A878="","",IFERROR(VALUE(MID($A878,6,2)),""))</f>
        <v>0</v>
      </c>
      <c r="L878" s="39">
        <f>IF(Txn!$K445="","","طرف مقابل — "&amp;Txn!$K445)</f>
        <v>0</v>
      </c>
      <c r="N878" s="42">
        <f>IF($D878="",0,COUNTIF(BankAccts,$D878))</f>
        <v>0</v>
      </c>
    </row>
    <row r="879" spans="1:14">
      <c r="A879" s="38">
        <f>IF(Txn!$B446="","",Txn!$B446)</f>
        <v>0</v>
      </c>
      <c r="B879" s="38">
        <f>IF(Txn!$B446="","",Txn!$C446)</f>
        <v>0</v>
      </c>
      <c r="C879" s="39">
        <f>IF(Txn!$B446="","","تراکنش بانکی")</f>
        <v>0</v>
      </c>
      <c r="D879" s="38">
        <f>IF(Txn!$B446="","",IF(Txn!$X446="","",Txn!$X446))</f>
        <v>0</v>
      </c>
      <c r="E879" s="39">
        <f>IF($D879="","",IFERROR(VLOOKUP($D879,AcctTbl,2,0),""))</f>
        <v>0</v>
      </c>
      <c r="F879" s="39">
        <f>IF($D879="","",IFERROR(VLOOKUP($D879,AcctTbl,3,0),""))</f>
        <v>0</v>
      </c>
      <c r="G879" s="39">
        <f>IF(Txn!$B446="","",Txn!$D446)</f>
        <v>0</v>
      </c>
      <c r="H879" s="38">
        <f>IF(Txn!$B446="","",Txn!$E446)</f>
        <v>0</v>
      </c>
      <c r="I879" s="40">
        <f>IF(Txn!$B446="",0,Txn!$O446)</f>
        <v>0</v>
      </c>
      <c r="J879" s="40">
        <f>IF(Txn!$B446="",0,Txn!$P446)</f>
        <v>0</v>
      </c>
      <c r="K879" s="41">
        <f>IF($A879="","",IFERROR(VALUE(MID($A879,6,2)),""))</f>
        <v>0</v>
      </c>
      <c r="L879" s="39">
        <f>IF(Txn!$K446="","",Txn!$K446)</f>
        <v>0</v>
      </c>
      <c r="N879" s="42">
        <f>IF($D879="",0,COUNTIF(BankAccts,$D879))</f>
        <v>0</v>
      </c>
    </row>
    <row r="880" spans="1:14">
      <c r="A880" s="38">
        <f>IF(Txn!$B446="","",Txn!$B446)</f>
        <v>0</v>
      </c>
      <c r="B880" s="38">
        <f>IF(Txn!$B446="","",Txn!$C446)</f>
        <v>0</v>
      </c>
      <c r="C880" s="39">
        <f>IF(Txn!$B446="","","تراکنش بانکی")</f>
        <v>0</v>
      </c>
      <c r="D880" s="38">
        <f>IF(Txn!$B446="","",IF(IF(Txn!$U446="TRF",Txn!$Y446,Txn!$Z446)="","",IF(Txn!$U446="TRF",Txn!$Y446,Txn!$Z446)))</f>
        <v>0</v>
      </c>
      <c r="E880" s="39">
        <f>IF($D880="","",IFERROR(VLOOKUP($D880,AcctTbl,2,0),""))</f>
        <v>0</v>
      </c>
      <c r="F880" s="39">
        <f>IF($D880="","",IFERROR(VLOOKUP($D880,AcctTbl,3,0),""))</f>
        <v>0</v>
      </c>
      <c r="G880" s="39">
        <f>IF(Txn!$B446="","",Txn!$D446)</f>
        <v>0</v>
      </c>
      <c r="H880" s="38">
        <f>IF(Txn!$B446="","",Txn!$E446)</f>
        <v>0</v>
      </c>
      <c r="I880" s="40">
        <f>IF(Txn!$B446="",0,Txn!$Q446)</f>
        <v>0</v>
      </c>
      <c r="J880" s="40">
        <f>IF(Txn!$B446="",0,Txn!$R446)</f>
        <v>0</v>
      </c>
      <c r="K880" s="41">
        <f>IF($A880="","",IFERROR(VALUE(MID($A880,6,2)),""))</f>
        <v>0</v>
      </c>
      <c r="L880" s="39">
        <f>IF(Txn!$K446="","","طرف مقابل — "&amp;Txn!$K446)</f>
        <v>0</v>
      </c>
      <c r="N880" s="42">
        <f>IF($D880="",0,COUNTIF(BankAccts,$D880))</f>
        <v>0</v>
      </c>
    </row>
    <row r="881" spans="1:14">
      <c r="A881" s="38">
        <f>IF(Txn!$B447="","",Txn!$B447)</f>
        <v>0</v>
      </c>
      <c r="B881" s="38">
        <f>IF(Txn!$B447="","",Txn!$C447)</f>
        <v>0</v>
      </c>
      <c r="C881" s="39">
        <f>IF(Txn!$B447="","","تراکنش بانکی")</f>
        <v>0</v>
      </c>
      <c r="D881" s="38">
        <f>IF(Txn!$B447="","",IF(Txn!$X447="","",Txn!$X447))</f>
        <v>0</v>
      </c>
      <c r="E881" s="39">
        <f>IF($D881="","",IFERROR(VLOOKUP($D881,AcctTbl,2,0),""))</f>
        <v>0</v>
      </c>
      <c r="F881" s="39">
        <f>IF($D881="","",IFERROR(VLOOKUP($D881,AcctTbl,3,0),""))</f>
        <v>0</v>
      </c>
      <c r="G881" s="39">
        <f>IF(Txn!$B447="","",Txn!$D447)</f>
        <v>0</v>
      </c>
      <c r="H881" s="38">
        <f>IF(Txn!$B447="","",Txn!$E447)</f>
        <v>0</v>
      </c>
      <c r="I881" s="40">
        <f>IF(Txn!$B447="",0,Txn!$O447)</f>
        <v>0</v>
      </c>
      <c r="J881" s="40">
        <f>IF(Txn!$B447="",0,Txn!$P447)</f>
        <v>0</v>
      </c>
      <c r="K881" s="41">
        <f>IF($A881="","",IFERROR(VALUE(MID($A881,6,2)),""))</f>
        <v>0</v>
      </c>
      <c r="L881" s="39">
        <f>IF(Txn!$K447="","",Txn!$K447)</f>
        <v>0</v>
      </c>
      <c r="N881" s="42">
        <f>IF($D881="",0,COUNTIF(BankAccts,$D881))</f>
        <v>0</v>
      </c>
    </row>
    <row r="882" spans="1:14">
      <c r="A882" s="38">
        <f>IF(Txn!$B447="","",Txn!$B447)</f>
        <v>0</v>
      </c>
      <c r="B882" s="38">
        <f>IF(Txn!$B447="","",Txn!$C447)</f>
        <v>0</v>
      </c>
      <c r="C882" s="39">
        <f>IF(Txn!$B447="","","تراکنش بانکی")</f>
        <v>0</v>
      </c>
      <c r="D882" s="38">
        <f>IF(Txn!$B447="","",IF(IF(Txn!$U447="TRF",Txn!$Y447,Txn!$Z447)="","",IF(Txn!$U447="TRF",Txn!$Y447,Txn!$Z447)))</f>
        <v>0</v>
      </c>
      <c r="E882" s="39">
        <f>IF($D882="","",IFERROR(VLOOKUP($D882,AcctTbl,2,0),""))</f>
        <v>0</v>
      </c>
      <c r="F882" s="39">
        <f>IF($D882="","",IFERROR(VLOOKUP($D882,AcctTbl,3,0),""))</f>
        <v>0</v>
      </c>
      <c r="G882" s="39">
        <f>IF(Txn!$B447="","",Txn!$D447)</f>
        <v>0</v>
      </c>
      <c r="H882" s="38">
        <f>IF(Txn!$B447="","",Txn!$E447)</f>
        <v>0</v>
      </c>
      <c r="I882" s="40">
        <f>IF(Txn!$B447="",0,Txn!$Q447)</f>
        <v>0</v>
      </c>
      <c r="J882" s="40">
        <f>IF(Txn!$B447="",0,Txn!$R447)</f>
        <v>0</v>
      </c>
      <c r="K882" s="41">
        <f>IF($A882="","",IFERROR(VALUE(MID($A882,6,2)),""))</f>
        <v>0</v>
      </c>
      <c r="L882" s="39">
        <f>IF(Txn!$K447="","","طرف مقابل — "&amp;Txn!$K447)</f>
        <v>0</v>
      </c>
      <c r="N882" s="42">
        <f>IF($D882="",0,COUNTIF(BankAccts,$D882))</f>
        <v>0</v>
      </c>
    </row>
    <row r="883" spans="1:14">
      <c r="A883" s="38">
        <f>IF(Txn!$B448="","",Txn!$B448)</f>
        <v>0</v>
      </c>
      <c r="B883" s="38">
        <f>IF(Txn!$B448="","",Txn!$C448)</f>
        <v>0</v>
      </c>
      <c r="C883" s="39">
        <f>IF(Txn!$B448="","","تراکنش بانکی")</f>
        <v>0</v>
      </c>
      <c r="D883" s="38">
        <f>IF(Txn!$B448="","",IF(Txn!$X448="","",Txn!$X448))</f>
        <v>0</v>
      </c>
      <c r="E883" s="39">
        <f>IF($D883="","",IFERROR(VLOOKUP($D883,AcctTbl,2,0),""))</f>
        <v>0</v>
      </c>
      <c r="F883" s="39">
        <f>IF($D883="","",IFERROR(VLOOKUP($D883,AcctTbl,3,0),""))</f>
        <v>0</v>
      </c>
      <c r="G883" s="39">
        <f>IF(Txn!$B448="","",Txn!$D448)</f>
        <v>0</v>
      </c>
      <c r="H883" s="38">
        <f>IF(Txn!$B448="","",Txn!$E448)</f>
        <v>0</v>
      </c>
      <c r="I883" s="40">
        <f>IF(Txn!$B448="",0,Txn!$O448)</f>
        <v>0</v>
      </c>
      <c r="J883" s="40">
        <f>IF(Txn!$B448="",0,Txn!$P448)</f>
        <v>0</v>
      </c>
      <c r="K883" s="41">
        <f>IF($A883="","",IFERROR(VALUE(MID($A883,6,2)),""))</f>
        <v>0</v>
      </c>
      <c r="L883" s="39">
        <f>IF(Txn!$K448="","",Txn!$K448)</f>
        <v>0</v>
      </c>
      <c r="N883" s="42">
        <f>IF($D883="",0,COUNTIF(BankAccts,$D883))</f>
        <v>0</v>
      </c>
    </row>
    <row r="884" spans="1:14">
      <c r="A884" s="38">
        <f>IF(Txn!$B448="","",Txn!$B448)</f>
        <v>0</v>
      </c>
      <c r="B884" s="38">
        <f>IF(Txn!$B448="","",Txn!$C448)</f>
        <v>0</v>
      </c>
      <c r="C884" s="39">
        <f>IF(Txn!$B448="","","تراکنش بانکی")</f>
        <v>0</v>
      </c>
      <c r="D884" s="38">
        <f>IF(Txn!$B448="","",IF(IF(Txn!$U448="TRF",Txn!$Y448,Txn!$Z448)="","",IF(Txn!$U448="TRF",Txn!$Y448,Txn!$Z448)))</f>
        <v>0</v>
      </c>
      <c r="E884" s="39">
        <f>IF($D884="","",IFERROR(VLOOKUP($D884,AcctTbl,2,0),""))</f>
        <v>0</v>
      </c>
      <c r="F884" s="39">
        <f>IF($D884="","",IFERROR(VLOOKUP($D884,AcctTbl,3,0),""))</f>
        <v>0</v>
      </c>
      <c r="G884" s="39">
        <f>IF(Txn!$B448="","",Txn!$D448)</f>
        <v>0</v>
      </c>
      <c r="H884" s="38">
        <f>IF(Txn!$B448="","",Txn!$E448)</f>
        <v>0</v>
      </c>
      <c r="I884" s="40">
        <f>IF(Txn!$B448="",0,Txn!$Q448)</f>
        <v>0</v>
      </c>
      <c r="J884" s="40">
        <f>IF(Txn!$B448="",0,Txn!$R448)</f>
        <v>0</v>
      </c>
      <c r="K884" s="41">
        <f>IF($A884="","",IFERROR(VALUE(MID($A884,6,2)),""))</f>
        <v>0</v>
      </c>
      <c r="L884" s="39">
        <f>IF(Txn!$K448="","","طرف مقابل — "&amp;Txn!$K448)</f>
        <v>0</v>
      </c>
      <c r="N884" s="42">
        <f>IF($D884="",0,COUNTIF(BankAccts,$D884))</f>
        <v>0</v>
      </c>
    </row>
    <row r="885" spans="1:14">
      <c r="A885" s="38">
        <f>IF(Txn!$B449="","",Txn!$B449)</f>
        <v>0</v>
      </c>
      <c r="B885" s="38">
        <f>IF(Txn!$B449="","",Txn!$C449)</f>
        <v>0</v>
      </c>
      <c r="C885" s="39">
        <f>IF(Txn!$B449="","","تراکنش بانکی")</f>
        <v>0</v>
      </c>
      <c r="D885" s="38">
        <f>IF(Txn!$B449="","",IF(Txn!$X449="","",Txn!$X449))</f>
        <v>0</v>
      </c>
      <c r="E885" s="39">
        <f>IF($D885="","",IFERROR(VLOOKUP($D885,AcctTbl,2,0),""))</f>
        <v>0</v>
      </c>
      <c r="F885" s="39">
        <f>IF($D885="","",IFERROR(VLOOKUP($D885,AcctTbl,3,0),""))</f>
        <v>0</v>
      </c>
      <c r="G885" s="39">
        <f>IF(Txn!$B449="","",Txn!$D449)</f>
        <v>0</v>
      </c>
      <c r="H885" s="38">
        <f>IF(Txn!$B449="","",Txn!$E449)</f>
        <v>0</v>
      </c>
      <c r="I885" s="40">
        <f>IF(Txn!$B449="",0,Txn!$O449)</f>
        <v>0</v>
      </c>
      <c r="J885" s="40">
        <f>IF(Txn!$B449="",0,Txn!$P449)</f>
        <v>0</v>
      </c>
      <c r="K885" s="41">
        <f>IF($A885="","",IFERROR(VALUE(MID($A885,6,2)),""))</f>
        <v>0</v>
      </c>
      <c r="L885" s="39">
        <f>IF(Txn!$K449="","",Txn!$K449)</f>
        <v>0</v>
      </c>
      <c r="N885" s="42">
        <f>IF($D885="",0,COUNTIF(BankAccts,$D885))</f>
        <v>0</v>
      </c>
    </row>
    <row r="886" spans="1:14">
      <c r="A886" s="38">
        <f>IF(Txn!$B449="","",Txn!$B449)</f>
        <v>0</v>
      </c>
      <c r="B886" s="38">
        <f>IF(Txn!$B449="","",Txn!$C449)</f>
        <v>0</v>
      </c>
      <c r="C886" s="39">
        <f>IF(Txn!$B449="","","تراکنش بانکی")</f>
        <v>0</v>
      </c>
      <c r="D886" s="38">
        <f>IF(Txn!$B449="","",IF(IF(Txn!$U449="TRF",Txn!$Y449,Txn!$Z449)="","",IF(Txn!$U449="TRF",Txn!$Y449,Txn!$Z449)))</f>
        <v>0</v>
      </c>
      <c r="E886" s="39">
        <f>IF($D886="","",IFERROR(VLOOKUP($D886,AcctTbl,2,0),""))</f>
        <v>0</v>
      </c>
      <c r="F886" s="39">
        <f>IF($D886="","",IFERROR(VLOOKUP($D886,AcctTbl,3,0),""))</f>
        <v>0</v>
      </c>
      <c r="G886" s="39">
        <f>IF(Txn!$B449="","",Txn!$D449)</f>
        <v>0</v>
      </c>
      <c r="H886" s="38">
        <f>IF(Txn!$B449="","",Txn!$E449)</f>
        <v>0</v>
      </c>
      <c r="I886" s="40">
        <f>IF(Txn!$B449="",0,Txn!$Q449)</f>
        <v>0</v>
      </c>
      <c r="J886" s="40">
        <f>IF(Txn!$B449="",0,Txn!$R449)</f>
        <v>0</v>
      </c>
      <c r="K886" s="41">
        <f>IF($A886="","",IFERROR(VALUE(MID($A886,6,2)),""))</f>
        <v>0</v>
      </c>
      <c r="L886" s="39">
        <f>IF(Txn!$K449="","","طرف مقابل — "&amp;Txn!$K449)</f>
        <v>0</v>
      </c>
      <c r="N886" s="42">
        <f>IF($D886="",0,COUNTIF(BankAccts,$D886))</f>
        <v>0</v>
      </c>
    </row>
    <row r="887" spans="1:14">
      <c r="A887" s="38">
        <f>IF(Txn!$B450="","",Txn!$B450)</f>
        <v>0</v>
      </c>
      <c r="B887" s="38">
        <f>IF(Txn!$B450="","",Txn!$C450)</f>
        <v>0</v>
      </c>
      <c r="C887" s="39">
        <f>IF(Txn!$B450="","","تراکنش بانکی")</f>
        <v>0</v>
      </c>
      <c r="D887" s="38">
        <f>IF(Txn!$B450="","",IF(Txn!$X450="","",Txn!$X450))</f>
        <v>0</v>
      </c>
      <c r="E887" s="39">
        <f>IF($D887="","",IFERROR(VLOOKUP($D887,AcctTbl,2,0),""))</f>
        <v>0</v>
      </c>
      <c r="F887" s="39">
        <f>IF($D887="","",IFERROR(VLOOKUP($D887,AcctTbl,3,0),""))</f>
        <v>0</v>
      </c>
      <c r="G887" s="39">
        <f>IF(Txn!$B450="","",Txn!$D450)</f>
        <v>0</v>
      </c>
      <c r="H887" s="38">
        <f>IF(Txn!$B450="","",Txn!$E450)</f>
        <v>0</v>
      </c>
      <c r="I887" s="40">
        <f>IF(Txn!$B450="",0,Txn!$O450)</f>
        <v>0</v>
      </c>
      <c r="J887" s="40">
        <f>IF(Txn!$B450="",0,Txn!$P450)</f>
        <v>0</v>
      </c>
      <c r="K887" s="41">
        <f>IF($A887="","",IFERROR(VALUE(MID($A887,6,2)),""))</f>
        <v>0</v>
      </c>
      <c r="L887" s="39">
        <f>IF(Txn!$K450="","",Txn!$K450)</f>
        <v>0</v>
      </c>
      <c r="N887" s="42">
        <f>IF($D887="",0,COUNTIF(BankAccts,$D887))</f>
        <v>0</v>
      </c>
    </row>
    <row r="888" spans="1:14">
      <c r="A888" s="38">
        <f>IF(Txn!$B450="","",Txn!$B450)</f>
        <v>0</v>
      </c>
      <c r="B888" s="38">
        <f>IF(Txn!$B450="","",Txn!$C450)</f>
        <v>0</v>
      </c>
      <c r="C888" s="39">
        <f>IF(Txn!$B450="","","تراکنش بانکی")</f>
        <v>0</v>
      </c>
      <c r="D888" s="38">
        <f>IF(Txn!$B450="","",IF(IF(Txn!$U450="TRF",Txn!$Y450,Txn!$Z450)="","",IF(Txn!$U450="TRF",Txn!$Y450,Txn!$Z450)))</f>
        <v>0</v>
      </c>
      <c r="E888" s="39">
        <f>IF($D888="","",IFERROR(VLOOKUP($D888,AcctTbl,2,0),""))</f>
        <v>0</v>
      </c>
      <c r="F888" s="39">
        <f>IF($D888="","",IFERROR(VLOOKUP($D888,AcctTbl,3,0),""))</f>
        <v>0</v>
      </c>
      <c r="G888" s="39">
        <f>IF(Txn!$B450="","",Txn!$D450)</f>
        <v>0</v>
      </c>
      <c r="H888" s="38">
        <f>IF(Txn!$B450="","",Txn!$E450)</f>
        <v>0</v>
      </c>
      <c r="I888" s="40">
        <f>IF(Txn!$B450="",0,Txn!$Q450)</f>
        <v>0</v>
      </c>
      <c r="J888" s="40">
        <f>IF(Txn!$B450="",0,Txn!$R450)</f>
        <v>0</v>
      </c>
      <c r="K888" s="41">
        <f>IF($A888="","",IFERROR(VALUE(MID($A888,6,2)),""))</f>
        <v>0</v>
      </c>
      <c r="L888" s="39">
        <f>IF(Txn!$K450="","","طرف مقابل — "&amp;Txn!$K450)</f>
        <v>0</v>
      </c>
      <c r="N888" s="42">
        <f>IF($D888="",0,COUNTIF(BankAccts,$D888))</f>
        <v>0</v>
      </c>
    </row>
    <row r="889" spans="1:14">
      <c r="A889" s="38">
        <f>IF(Txn!$B451="","",Txn!$B451)</f>
        <v>0</v>
      </c>
      <c r="B889" s="38">
        <f>IF(Txn!$B451="","",Txn!$C451)</f>
        <v>0</v>
      </c>
      <c r="C889" s="39">
        <f>IF(Txn!$B451="","","تراکنش بانکی")</f>
        <v>0</v>
      </c>
      <c r="D889" s="38">
        <f>IF(Txn!$B451="","",IF(Txn!$X451="","",Txn!$X451))</f>
        <v>0</v>
      </c>
      <c r="E889" s="39">
        <f>IF($D889="","",IFERROR(VLOOKUP($D889,AcctTbl,2,0),""))</f>
        <v>0</v>
      </c>
      <c r="F889" s="39">
        <f>IF($D889="","",IFERROR(VLOOKUP($D889,AcctTbl,3,0),""))</f>
        <v>0</v>
      </c>
      <c r="G889" s="39">
        <f>IF(Txn!$B451="","",Txn!$D451)</f>
        <v>0</v>
      </c>
      <c r="H889" s="38">
        <f>IF(Txn!$B451="","",Txn!$E451)</f>
        <v>0</v>
      </c>
      <c r="I889" s="40">
        <f>IF(Txn!$B451="",0,Txn!$O451)</f>
        <v>0</v>
      </c>
      <c r="J889" s="40">
        <f>IF(Txn!$B451="",0,Txn!$P451)</f>
        <v>0</v>
      </c>
      <c r="K889" s="41">
        <f>IF($A889="","",IFERROR(VALUE(MID($A889,6,2)),""))</f>
        <v>0</v>
      </c>
      <c r="L889" s="39">
        <f>IF(Txn!$K451="","",Txn!$K451)</f>
        <v>0</v>
      </c>
      <c r="N889" s="42">
        <f>IF($D889="",0,COUNTIF(BankAccts,$D889))</f>
        <v>0</v>
      </c>
    </row>
    <row r="890" spans="1:14">
      <c r="A890" s="38">
        <f>IF(Txn!$B451="","",Txn!$B451)</f>
        <v>0</v>
      </c>
      <c r="B890" s="38">
        <f>IF(Txn!$B451="","",Txn!$C451)</f>
        <v>0</v>
      </c>
      <c r="C890" s="39">
        <f>IF(Txn!$B451="","","تراکنش بانکی")</f>
        <v>0</v>
      </c>
      <c r="D890" s="38">
        <f>IF(Txn!$B451="","",IF(IF(Txn!$U451="TRF",Txn!$Y451,Txn!$Z451)="","",IF(Txn!$U451="TRF",Txn!$Y451,Txn!$Z451)))</f>
        <v>0</v>
      </c>
      <c r="E890" s="39">
        <f>IF($D890="","",IFERROR(VLOOKUP($D890,AcctTbl,2,0),""))</f>
        <v>0</v>
      </c>
      <c r="F890" s="39">
        <f>IF($D890="","",IFERROR(VLOOKUP($D890,AcctTbl,3,0),""))</f>
        <v>0</v>
      </c>
      <c r="G890" s="39">
        <f>IF(Txn!$B451="","",Txn!$D451)</f>
        <v>0</v>
      </c>
      <c r="H890" s="38">
        <f>IF(Txn!$B451="","",Txn!$E451)</f>
        <v>0</v>
      </c>
      <c r="I890" s="40">
        <f>IF(Txn!$B451="",0,Txn!$Q451)</f>
        <v>0</v>
      </c>
      <c r="J890" s="40">
        <f>IF(Txn!$B451="",0,Txn!$R451)</f>
        <v>0</v>
      </c>
      <c r="K890" s="41">
        <f>IF($A890="","",IFERROR(VALUE(MID($A890,6,2)),""))</f>
        <v>0</v>
      </c>
      <c r="L890" s="39">
        <f>IF(Txn!$K451="","","طرف مقابل — "&amp;Txn!$K451)</f>
        <v>0</v>
      </c>
      <c r="N890" s="42">
        <f>IF($D890="",0,COUNTIF(BankAccts,$D890))</f>
        <v>0</v>
      </c>
    </row>
    <row r="891" spans="1:14">
      <c r="A891" s="38">
        <f>IF(Txn!$B452="","",Txn!$B452)</f>
        <v>0</v>
      </c>
      <c r="B891" s="38">
        <f>IF(Txn!$B452="","",Txn!$C452)</f>
        <v>0</v>
      </c>
      <c r="C891" s="39">
        <f>IF(Txn!$B452="","","تراکنش بانکی")</f>
        <v>0</v>
      </c>
      <c r="D891" s="38">
        <f>IF(Txn!$B452="","",IF(Txn!$X452="","",Txn!$X452))</f>
        <v>0</v>
      </c>
      <c r="E891" s="39">
        <f>IF($D891="","",IFERROR(VLOOKUP($D891,AcctTbl,2,0),""))</f>
        <v>0</v>
      </c>
      <c r="F891" s="39">
        <f>IF($D891="","",IFERROR(VLOOKUP($D891,AcctTbl,3,0),""))</f>
        <v>0</v>
      </c>
      <c r="G891" s="39">
        <f>IF(Txn!$B452="","",Txn!$D452)</f>
        <v>0</v>
      </c>
      <c r="H891" s="38">
        <f>IF(Txn!$B452="","",Txn!$E452)</f>
        <v>0</v>
      </c>
      <c r="I891" s="40">
        <f>IF(Txn!$B452="",0,Txn!$O452)</f>
        <v>0</v>
      </c>
      <c r="J891" s="40">
        <f>IF(Txn!$B452="",0,Txn!$P452)</f>
        <v>0</v>
      </c>
      <c r="K891" s="41">
        <f>IF($A891="","",IFERROR(VALUE(MID($A891,6,2)),""))</f>
        <v>0</v>
      </c>
      <c r="L891" s="39">
        <f>IF(Txn!$K452="","",Txn!$K452)</f>
        <v>0</v>
      </c>
      <c r="N891" s="42">
        <f>IF($D891="",0,COUNTIF(BankAccts,$D891))</f>
        <v>0</v>
      </c>
    </row>
    <row r="892" spans="1:14">
      <c r="A892" s="38">
        <f>IF(Txn!$B452="","",Txn!$B452)</f>
        <v>0</v>
      </c>
      <c r="B892" s="38">
        <f>IF(Txn!$B452="","",Txn!$C452)</f>
        <v>0</v>
      </c>
      <c r="C892" s="39">
        <f>IF(Txn!$B452="","","تراکنش بانکی")</f>
        <v>0</v>
      </c>
      <c r="D892" s="38">
        <f>IF(Txn!$B452="","",IF(IF(Txn!$U452="TRF",Txn!$Y452,Txn!$Z452)="","",IF(Txn!$U452="TRF",Txn!$Y452,Txn!$Z452)))</f>
        <v>0</v>
      </c>
      <c r="E892" s="39">
        <f>IF($D892="","",IFERROR(VLOOKUP($D892,AcctTbl,2,0),""))</f>
        <v>0</v>
      </c>
      <c r="F892" s="39">
        <f>IF($D892="","",IFERROR(VLOOKUP($D892,AcctTbl,3,0),""))</f>
        <v>0</v>
      </c>
      <c r="G892" s="39">
        <f>IF(Txn!$B452="","",Txn!$D452)</f>
        <v>0</v>
      </c>
      <c r="H892" s="38">
        <f>IF(Txn!$B452="","",Txn!$E452)</f>
        <v>0</v>
      </c>
      <c r="I892" s="40">
        <f>IF(Txn!$B452="",0,Txn!$Q452)</f>
        <v>0</v>
      </c>
      <c r="J892" s="40">
        <f>IF(Txn!$B452="",0,Txn!$R452)</f>
        <v>0</v>
      </c>
      <c r="K892" s="41">
        <f>IF($A892="","",IFERROR(VALUE(MID($A892,6,2)),""))</f>
        <v>0</v>
      </c>
      <c r="L892" s="39">
        <f>IF(Txn!$K452="","","طرف مقابل — "&amp;Txn!$K452)</f>
        <v>0</v>
      </c>
      <c r="N892" s="42">
        <f>IF($D892="",0,COUNTIF(BankAccts,$D892))</f>
        <v>0</v>
      </c>
    </row>
    <row r="893" spans="1:14">
      <c r="A893" s="38">
        <f>IF(Txn!$B453="","",Txn!$B453)</f>
        <v>0</v>
      </c>
      <c r="B893" s="38">
        <f>IF(Txn!$B453="","",Txn!$C453)</f>
        <v>0</v>
      </c>
      <c r="C893" s="39">
        <f>IF(Txn!$B453="","","تراکنش بانکی")</f>
        <v>0</v>
      </c>
      <c r="D893" s="38">
        <f>IF(Txn!$B453="","",IF(Txn!$X453="","",Txn!$X453))</f>
        <v>0</v>
      </c>
      <c r="E893" s="39">
        <f>IF($D893="","",IFERROR(VLOOKUP($D893,AcctTbl,2,0),""))</f>
        <v>0</v>
      </c>
      <c r="F893" s="39">
        <f>IF($D893="","",IFERROR(VLOOKUP($D893,AcctTbl,3,0),""))</f>
        <v>0</v>
      </c>
      <c r="G893" s="39">
        <f>IF(Txn!$B453="","",Txn!$D453)</f>
        <v>0</v>
      </c>
      <c r="H893" s="38">
        <f>IF(Txn!$B453="","",Txn!$E453)</f>
        <v>0</v>
      </c>
      <c r="I893" s="40">
        <f>IF(Txn!$B453="",0,Txn!$O453)</f>
        <v>0</v>
      </c>
      <c r="J893" s="40">
        <f>IF(Txn!$B453="",0,Txn!$P453)</f>
        <v>0</v>
      </c>
      <c r="K893" s="41">
        <f>IF($A893="","",IFERROR(VALUE(MID($A893,6,2)),""))</f>
        <v>0</v>
      </c>
      <c r="L893" s="39">
        <f>IF(Txn!$K453="","",Txn!$K453)</f>
        <v>0</v>
      </c>
      <c r="N893" s="42">
        <f>IF($D893="",0,COUNTIF(BankAccts,$D893))</f>
        <v>0</v>
      </c>
    </row>
    <row r="894" spans="1:14">
      <c r="A894" s="38">
        <f>IF(Txn!$B453="","",Txn!$B453)</f>
        <v>0</v>
      </c>
      <c r="B894" s="38">
        <f>IF(Txn!$B453="","",Txn!$C453)</f>
        <v>0</v>
      </c>
      <c r="C894" s="39">
        <f>IF(Txn!$B453="","","تراکنش بانکی")</f>
        <v>0</v>
      </c>
      <c r="D894" s="38">
        <f>IF(Txn!$B453="","",IF(IF(Txn!$U453="TRF",Txn!$Y453,Txn!$Z453)="","",IF(Txn!$U453="TRF",Txn!$Y453,Txn!$Z453)))</f>
        <v>0</v>
      </c>
      <c r="E894" s="39">
        <f>IF($D894="","",IFERROR(VLOOKUP($D894,AcctTbl,2,0),""))</f>
        <v>0</v>
      </c>
      <c r="F894" s="39">
        <f>IF($D894="","",IFERROR(VLOOKUP($D894,AcctTbl,3,0),""))</f>
        <v>0</v>
      </c>
      <c r="G894" s="39">
        <f>IF(Txn!$B453="","",Txn!$D453)</f>
        <v>0</v>
      </c>
      <c r="H894" s="38">
        <f>IF(Txn!$B453="","",Txn!$E453)</f>
        <v>0</v>
      </c>
      <c r="I894" s="40">
        <f>IF(Txn!$B453="",0,Txn!$Q453)</f>
        <v>0</v>
      </c>
      <c r="J894" s="40">
        <f>IF(Txn!$B453="",0,Txn!$R453)</f>
        <v>0</v>
      </c>
      <c r="K894" s="41">
        <f>IF($A894="","",IFERROR(VALUE(MID($A894,6,2)),""))</f>
        <v>0</v>
      </c>
      <c r="L894" s="39">
        <f>IF(Txn!$K453="","","طرف مقابل — "&amp;Txn!$K453)</f>
        <v>0</v>
      </c>
      <c r="N894" s="42">
        <f>IF($D894="",0,COUNTIF(BankAccts,$D894))</f>
        <v>0</v>
      </c>
    </row>
    <row r="895" spans="1:14">
      <c r="A895" s="38">
        <f>IF(Txn!$B454="","",Txn!$B454)</f>
        <v>0</v>
      </c>
      <c r="B895" s="38">
        <f>IF(Txn!$B454="","",Txn!$C454)</f>
        <v>0</v>
      </c>
      <c r="C895" s="39">
        <f>IF(Txn!$B454="","","تراکنش بانکی")</f>
        <v>0</v>
      </c>
      <c r="D895" s="38">
        <f>IF(Txn!$B454="","",IF(Txn!$X454="","",Txn!$X454))</f>
        <v>0</v>
      </c>
      <c r="E895" s="39">
        <f>IF($D895="","",IFERROR(VLOOKUP($D895,AcctTbl,2,0),""))</f>
        <v>0</v>
      </c>
      <c r="F895" s="39">
        <f>IF($D895="","",IFERROR(VLOOKUP($D895,AcctTbl,3,0),""))</f>
        <v>0</v>
      </c>
      <c r="G895" s="39">
        <f>IF(Txn!$B454="","",Txn!$D454)</f>
        <v>0</v>
      </c>
      <c r="H895" s="38">
        <f>IF(Txn!$B454="","",Txn!$E454)</f>
        <v>0</v>
      </c>
      <c r="I895" s="40">
        <f>IF(Txn!$B454="",0,Txn!$O454)</f>
        <v>0</v>
      </c>
      <c r="J895" s="40">
        <f>IF(Txn!$B454="",0,Txn!$P454)</f>
        <v>0</v>
      </c>
      <c r="K895" s="41">
        <f>IF($A895="","",IFERROR(VALUE(MID($A895,6,2)),""))</f>
        <v>0</v>
      </c>
      <c r="L895" s="39">
        <f>IF(Txn!$K454="","",Txn!$K454)</f>
        <v>0</v>
      </c>
      <c r="N895" s="42">
        <f>IF($D895="",0,COUNTIF(BankAccts,$D895))</f>
        <v>0</v>
      </c>
    </row>
    <row r="896" spans="1:14">
      <c r="A896" s="38">
        <f>IF(Txn!$B454="","",Txn!$B454)</f>
        <v>0</v>
      </c>
      <c r="B896" s="38">
        <f>IF(Txn!$B454="","",Txn!$C454)</f>
        <v>0</v>
      </c>
      <c r="C896" s="39">
        <f>IF(Txn!$B454="","","تراکنش بانکی")</f>
        <v>0</v>
      </c>
      <c r="D896" s="38">
        <f>IF(Txn!$B454="","",IF(IF(Txn!$U454="TRF",Txn!$Y454,Txn!$Z454)="","",IF(Txn!$U454="TRF",Txn!$Y454,Txn!$Z454)))</f>
        <v>0</v>
      </c>
      <c r="E896" s="39">
        <f>IF($D896="","",IFERROR(VLOOKUP($D896,AcctTbl,2,0),""))</f>
        <v>0</v>
      </c>
      <c r="F896" s="39">
        <f>IF($D896="","",IFERROR(VLOOKUP($D896,AcctTbl,3,0),""))</f>
        <v>0</v>
      </c>
      <c r="G896" s="39">
        <f>IF(Txn!$B454="","",Txn!$D454)</f>
        <v>0</v>
      </c>
      <c r="H896" s="38">
        <f>IF(Txn!$B454="","",Txn!$E454)</f>
        <v>0</v>
      </c>
      <c r="I896" s="40">
        <f>IF(Txn!$B454="",0,Txn!$Q454)</f>
        <v>0</v>
      </c>
      <c r="J896" s="40">
        <f>IF(Txn!$B454="",0,Txn!$R454)</f>
        <v>0</v>
      </c>
      <c r="K896" s="41">
        <f>IF($A896="","",IFERROR(VALUE(MID($A896,6,2)),""))</f>
        <v>0</v>
      </c>
      <c r="L896" s="39">
        <f>IF(Txn!$K454="","","طرف مقابل — "&amp;Txn!$K454)</f>
        <v>0</v>
      </c>
      <c r="N896" s="42">
        <f>IF($D896="",0,COUNTIF(BankAccts,$D896))</f>
        <v>0</v>
      </c>
    </row>
    <row r="897" spans="1:14">
      <c r="A897" s="38">
        <f>IF(Txn!$B455="","",Txn!$B455)</f>
        <v>0</v>
      </c>
      <c r="B897" s="38">
        <f>IF(Txn!$B455="","",Txn!$C455)</f>
        <v>0</v>
      </c>
      <c r="C897" s="39">
        <f>IF(Txn!$B455="","","تراکنش بانکی")</f>
        <v>0</v>
      </c>
      <c r="D897" s="38">
        <f>IF(Txn!$B455="","",IF(Txn!$X455="","",Txn!$X455))</f>
        <v>0</v>
      </c>
      <c r="E897" s="39">
        <f>IF($D897="","",IFERROR(VLOOKUP($D897,AcctTbl,2,0),""))</f>
        <v>0</v>
      </c>
      <c r="F897" s="39">
        <f>IF($D897="","",IFERROR(VLOOKUP($D897,AcctTbl,3,0),""))</f>
        <v>0</v>
      </c>
      <c r="G897" s="39">
        <f>IF(Txn!$B455="","",Txn!$D455)</f>
        <v>0</v>
      </c>
      <c r="H897" s="38">
        <f>IF(Txn!$B455="","",Txn!$E455)</f>
        <v>0</v>
      </c>
      <c r="I897" s="40">
        <f>IF(Txn!$B455="",0,Txn!$O455)</f>
        <v>0</v>
      </c>
      <c r="J897" s="40">
        <f>IF(Txn!$B455="",0,Txn!$P455)</f>
        <v>0</v>
      </c>
      <c r="K897" s="41">
        <f>IF($A897="","",IFERROR(VALUE(MID($A897,6,2)),""))</f>
        <v>0</v>
      </c>
      <c r="L897" s="39">
        <f>IF(Txn!$K455="","",Txn!$K455)</f>
        <v>0</v>
      </c>
      <c r="N897" s="42">
        <f>IF($D897="",0,COUNTIF(BankAccts,$D897))</f>
        <v>0</v>
      </c>
    </row>
    <row r="898" spans="1:14">
      <c r="A898" s="38">
        <f>IF(Txn!$B455="","",Txn!$B455)</f>
        <v>0</v>
      </c>
      <c r="B898" s="38">
        <f>IF(Txn!$B455="","",Txn!$C455)</f>
        <v>0</v>
      </c>
      <c r="C898" s="39">
        <f>IF(Txn!$B455="","","تراکنش بانکی")</f>
        <v>0</v>
      </c>
      <c r="D898" s="38">
        <f>IF(Txn!$B455="","",IF(IF(Txn!$U455="TRF",Txn!$Y455,Txn!$Z455)="","",IF(Txn!$U455="TRF",Txn!$Y455,Txn!$Z455)))</f>
        <v>0</v>
      </c>
      <c r="E898" s="39">
        <f>IF($D898="","",IFERROR(VLOOKUP($D898,AcctTbl,2,0),""))</f>
        <v>0</v>
      </c>
      <c r="F898" s="39">
        <f>IF($D898="","",IFERROR(VLOOKUP($D898,AcctTbl,3,0),""))</f>
        <v>0</v>
      </c>
      <c r="G898" s="39">
        <f>IF(Txn!$B455="","",Txn!$D455)</f>
        <v>0</v>
      </c>
      <c r="H898" s="38">
        <f>IF(Txn!$B455="","",Txn!$E455)</f>
        <v>0</v>
      </c>
      <c r="I898" s="40">
        <f>IF(Txn!$B455="",0,Txn!$Q455)</f>
        <v>0</v>
      </c>
      <c r="J898" s="40">
        <f>IF(Txn!$B455="",0,Txn!$R455)</f>
        <v>0</v>
      </c>
      <c r="K898" s="41">
        <f>IF($A898="","",IFERROR(VALUE(MID($A898,6,2)),""))</f>
        <v>0</v>
      </c>
      <c r="L898" s="39">
        <f>IF(Txn!$K455="","","طرف مقابل — "&amp;Txn!$K455)</f>
        <v>0</v>
      </c>
      <c r="N898" s="42">
        <f>IF($D898="",0,COUNTIF(BankAccts,$D898))</f>
        <v>0</v>
      </c>
    </row>
    <row r="899" spans="1:14">
      <c r="A899" s="38">
        <f>IF(Txn!$B456="","",Txn!$B456)</f>
        <v>0</v>
      </c>
      <c r="B899" s="38">
        <f>IF(Txn!$B456="","",Txn!$C456)</f>
        <v>0</v>
      </c>
      <c r="C899" s="39">
        <f>IF(Txn!$B456="","","تراکنش بانکی")</f>
        <v>0</v>
      </c>
      <c r="D899" s="38">
        <f>IF(Txn!$B456="","",IF(Txn!$X456="","",Txn!$X456))</f>
        <v>0</v>
      </c>
      <c r="E899" s="39">
        <f>IF($D899="","",IFERROR(VLOOKUP($D899,AcctTbl,2,0),""))</f>
        <v>0</v>
      </c>
      <c r="F899" s="39">
        <f>IF($D899="","",IFERROR(VLOOKUP($D899,AcctTbl,3,0),""))</f>
        <v>0</v>
      </c>
      <c r="G899" s="39">
        <f>IF(Txn!$B456="","",Txn!$D456)</f>
        <v>0</v>
      </c>
      <c r="H899" s="38">
        <f>IF(Txn!$B456="","",Txn!$E456)</f>
        <v>0</v>
      </c>
      <c r="I899" s="40">
        <f>IF(Txn!$B456="",0,Txn!$O456)</f>
        <v>0</v>
      </c>
      <c r="J899" s="40">
        <f>IF(Txn!$B456="",0,Txn!$P456)</f>
        <v>0</v>
      </c>
      <c r="K899" s="41">
        <f>IF($A899="","",IFERROR(VALUE(MID($A899,6,2)),""))</f>
        <v>0</v>
      </c>
      <c r="L899" s="39">
        <f>IF(Txn!$K456="","",Txn!$K456)</f>
        <v>0</v>
      </c>
      <c r="N899" s="42">
        <f>IF($D899="",0,COUNTIF(BankAccts,$D899))</f>
        <v>0</v>
      </c>
    </row>
    <row r="900" spans="1:14">
      <c r="A900" s="38">
        <f>IF(Txn!$B456="","",Txn!$B456)</f>
        <v>0</v>
      </c>
      <c r="B900" s="38">
        <f>IF(Txn!$B456="","",Txn!$C456)</f>
        <v>0</v>
      </c>
      <c r="C900" s="39">
        <f>IF(Txn!$B456="","","تراکنش بانکی")</f>
        <v>0</v>
      </c>
      <c r="D900" s="38">
        <f>IF(Txn!$B456="","",IF(IF(Txn!$U456="TRF",Txn!$Y456,Txn!$Z456)="","",IF(Txn!$U456="TRF",Txn!$Y456,Txn!$Z456)))</f>
        <v>0</v>
      </c>
      <c r="E900" s="39">
        <f>IF($D900="","",IFERROR(VLOOKUP($D900,AcctTbl,2,0),""))</f>
        <v>0</v>
      </c>
      <c r="F900" s="39">
        <f>IF($D900="","",IFERROR(VLOOKUP($D900,AcctTbl,3,0),""))</f>
        <v>0</v>
      </c>
      <c r="G900" s="39">
        <f>IF(Txn!$B456="","",Txn!$D456)</f>
        <v>0</v>
      </c>
      <c r="H900" s="38">
        <f>IF(Txn!$B456="","",Txn!$E456)</f>
        <v>0</v>
      </c>
      <c r="I900" s="40">
        <f>IF(Txn!$B456="",0,Txn!$Q456)</f>
        <v>0</v>
      </c>
      <c r="J900" s="40">
        <f>IF(Txn!$B456="",0,Txn!$R456)</f>
        <v>0</v>
      </c>
      <c r="K900" s="41">
        <f>IF($A900="","",IFERROR(VALUE(MID($A900,6,2)),""))</f>
        <v>0</v>
      </c>
      <c r="L900" s="39">
        <f>IF(Txn!$K456="","","طرف مقابل — "&amp;Txn!$K456)</f>
        <v>0</v>
      </c>
      <c r="N900" s="42">
        <f>IF($D900="",0,COUNTIF(BankAccts,$D900))</f>
        <v>0</v>
      </c>
    </row>
    <row r="901" spans="1:14">
      <c r="A901" s="38">
        <f>IF(Txn!$B457="","",Txn!$B457)</f>
        <v>0</v>
      </c>
      <c r="B901" s="38">
        <f>IF(Txn!$B457="","",Txn!$C457)</f>
        <v>0</v>
      </c>
      <c r="C901" s="39">
        <f>IF(Txn!$B457="","","تراکنش بانکی")</f>
        <v>0</v>
      </c>
      <c r="D901" s="38">
        <f>IF(Txn!$B457="","",IF(Txn!$X457="","",Txn!$X457))</f>
        <v>0</v>
      </c>
      <c r="E901" s="39">
        <f>IF($D901="","",IFERROR(VLOOKUP($D901,AcctTbl,2,0),""))</f>
        <v>0</v>
      </c>
      <c r="F901" s="39">
        <f>IF($D901="","",IFERROR(VLOOKUP($D901,AcctTbl,3,0),""))</f>
        <v>0</v>
      </c>
      <c r="G901" s="39">
        <f>IF(Txn!$B457="","",Txn!$D457)</f>
        <v>0</v>
      </c>
      <c r="H901" s="38">
        <f>IF(Txn!$B457="","",Txn!$E457)</f>
        <v>0</v>
      </c>
      <c r="I901" s="40">
        <f>IF(Txn!$B457="",0,Txn!$O457)</f>
        <v>0</v>
      </c>
      <c r="J901" s="40">
        <f>IF(Txn!$B457="",0,Txn!$P457)</f>
        <v>0</v>
      </c>
      <c r="K901" s="41">
        <f>IF($A901="","",IFERROR(VALUE(MID($A901,6,2)),""))</f>
        <v>0</v>
      </c>
      <c r="L901" s="39">
        <f>IF(Txn!$K457="","",Txn!$K457)</f>
        <v>0</v>
      </c>
      <c r="N901" s="42">
        <f>IF($D901="",0,COUNTIF(BankAccts,$D901))</f>
        <v>0</v>
      </c>
    </row>
    <row r="902" spans="1:14">
      <c r="A902" s="38">
        <f>IF(Txn!$B457="","",Txn!$B457)</f>
        <v>0</v>
      </c>
      <c r="B902" s="38">
        <f>IF(Txn!$B457="","",Txn!$C457)</f>
        <v>0</v>
      </c>
      <c r="C902" s="39">
        <f>IF(Txn!$B457="","","تراکنش بانکی")</f>
        <v>0</v>
      </c>
      <c r="D902" s="38">
        <f>IF(Txn!$B457="","",IF(IF(Txn!$U457="TRF",Txn!$Y457,Txn!$Z457)="","",IF(Txn!$U457="TRF",Txn!$Y457,Txn!$Z457)))</f>
        <v>0</v>
      </c>
      <c r="E902" s="39">
        <f>IF($D902="","",IFERROR(VLOOKUP($D902,AcctTbl,2,0),""))</f>
        <v>0</v>
      </c>
      <c r="F902" s="39">
        <f>IF($D902="","",IFERROR(VLOOKUP($D902,AcctTbl,3,0),""))</f>
        <v>0</v>
      </c>
      <c r="G902" s="39">
        <f>IF(Txn!$B457="","",Txn!$D457)</f>
        <v>0</v>
      </c>
      <c r="H902" s="38">
        <f>IF(Txn!$B457="","",Txn!$E457)</f>
        <v>0</v>
      </c>
      <c r="I902" s="40">
        <f>IF(Txn!$B457="",0,Txn!$Q457)</f>
        <v>0</v>
      </c>
      <c r="J902" s="40">
        <f>IF(Txn!$B457="",0,Txn!$R457)</f>
        <v>0</v>
      </c>
      <c r="K902" s="41">
        <f>IF($A902="","",IFERROR(VALUE(MID($A902,6,2)),""))</f>
        <v>0</v>
      </c>
      <c r="L902" s="39">
        <f>IF(Txn!$K457="","","طرف مقابل — "&amp;Txn!$K457)</f>
        <v>0</v>
      </c>
      <c r="N902" s="42">
        <f>IF($D902="",0,COUNTIF(BankAccts,$D902))</f>
        <v>0</v>
      </c>
    </row>
    <row r="903" spans="1:14">
      <c r="A903" s="38">
        <f>IF(Txn!$B458="","",Txn!$B458)</f>
        <v>0</v>
      </c>
      <c r="B903" s="38">
        <f>IF(Txn!$B458="","",Txn!$C458)</f>
        <v>0</v>
      </c>
      <c r="C903" s="39">
        <f>IF(Txn!$B458="","","تراکنش بانکی")</f>
        <v>0</v>
      </c>
      <c r="D903" s="38">
        <f>IF(Txn!$B458="","",IF(Txn!$X458="","",Txn!$X458))</f>
        <v>0</v>
      </c>
      <c r="E903" s="39">
        <f>IF($D903="","",IFERROR(VLOOKUP($D903,AcctTbl,2,0),""))</f>
        <v>0</v>
      </c>
      <c r="F903" s="39">
        <f>IF($D903="","",IFERROR(VLOOKUP($D903,AcctTbl,3,0),""))</f>
        <v>0</v>
      </c>
      <c r="G903" s="39">
        <f>IF(Txn!$B458="","",Txn!$D458)</f>
        <v>0</v>
      </c>
      <c r="H903" s="38">
        <f>IF(Txn!$B458="","",Txn!$E458)</f>
        <v>0</v>
      </c>
      <c r="I903" s="40">
        <f>IF(Txn!$B458="",0,Txn!$O458)</f>
        <v>0</v>
      </c>
      <c r="J903" s="40">
        <f>IF(Txn!$B458="",0,Txn!$P458)</f>
        <v>0</v>
      </c>
      <c r="K903" s="41">
        <f>IF($A903="","",IFERROR(VALUE(MID($A903,6,2)),""))</f>
        <v>0</v>
      </c>
      <c r="L903" s="39">
        <f>IF(Txn!$K458="","",Txn!$K458)</f>
        <v>0</v>
      </c>
      <c r="N903" s="42">
        <f>IF($D903="",0,COUNTIF(BankAccts,$D903))</f>
        <v>0</v>
      </c>
    </row>
    <row r="904" spans="1:14">
      <c r="A904" s="38">
        <f>IF(Txn!$B458="","",Txn!$B458)</f>
        <v>0</v>
      </c>
      <c r="B904" s="38">
        <f>IF(Txn!$B458="","",Txn!$C458)</f>
        <v>0</v>
      </c>
      <c r="C904" s="39">
        <f>IF(Txn!$B458="","","تراکنش بانکی")</f>
        <v>0</v>
      </c>
      <c r="D904" s="38">
        <f>IF(Txn!$B458="","",IF(IF(Txn!$U458="TRF",Txn!$Y458,Txn!$Z458)="","",IF(Txn!$U458="TRF",Txn!$Y458,Txn!$Z458)))</f>
        <v>0</v>
      </c>
      <c r="E904" s="39">
        <f>IF($D904="","",IFERROR(VLOOKUP($D904,AcctTbl,2,0),""))</f>
        <v>0</v>
      </c>
      <c r="F904" s="39">
        <f>IF($D904="","",IFERROR(VLOOKUP($D904,AcctTbl,3,0),""))</f>
        <v>0</v>
      </c>
      <c r="G904" s="39">
        <f>IF(Txn!$B458="","",Txn!$D458)</f>
        <v>0</v>
      </c>
      <c r="H904" s="38">
        <f>IF(Txn!$B458="","",Txn!$E458)</f>
        <v>0</v>
      </c>
      <c r="I904" s="40">
        <f>IF(Txn!$B458="",0,Txn!$Q458)</f>
        <v>0</v>
      </c>
      <c r="J904" s="40">
        <f>IF(Txn!$B458="",0,Txn!$R458)</f>
        <v>0</v>
      </c>
      <c r="K904" s="41">
        <f>IF($A904="","",IFERROR(VALUE(MID($A904,6,2)),""))</f>
        <v>0</v>
      </c>
      <c r="L904" s="39">
        <f>IF(Txn!$K458="","","طرف مقابل — "&amp;Txn!$K458)</f>
        <v>0</v>
      </c>
      <c r="N904" s="42">
        <f>IF($D904="",0,COUNTIF(BankAccts,$D904))</f>
        <v>0</v>
      </c>
    </row>
    <row r="905" spans="1:14">
      <c r="A905" s="38">
        <f>IF(Txn!$B459="","",Txn!$B459)</f>
        <v>0</v>
      </c>
      <c r="B905" s="38">
        <f>IF(Txn!$B459="","",Txn!$C459)</f>
        <v>0</v>
      </c>
      <c r="C905" s="39">
        <f>IF(Txn!$B459="","","تراکنش بانکی")</f>
        <v>0</v>
      </c>
      <c r="D905" s="38">
        <f>IF(Txn!$B459="","",IF(Txn!$X459="","",Txn!$X459))</f>
        <v>0</v>
      </c>
      <c r="E905" s="39">
        <f>IF($D905="","",IFERROR(VLOOKUP($D905,AcctTbl,2,0),""))</f>
        <v>0</v>
      </c>
      <c r="F905" s="39">
        <f>IF($D905="","",IFERROR(VLOOKUP($D905,AcctTbl,3,0),""))</f>
        <v>0</v>
      </c>
      <c r="G905" s="39">
        <f>IF(Txn!$B459="","",Txn!$D459)</f>
        <v>0</v>
      </c>
      <c r="H905" s="38">
        <f>IF(Txn!$B459="","",Txn!$E459)</f>
        <v>0</v>
      </c>
      <c r="I905" s="40">
        <f>IF(Txn!$B459="",0,Txn!$O459)</f>
        <v>0</v>
      </c>
      <c r="J905" s="40">
        <f>IF(Txn!$B459="",0,Txn!$P459)</f>
        <v>0</v>
      </c>
      <c r="K905" s="41">
        <f>IF($A905="","",IFERROR(VALUE(MID($A905,6,2)),""))</f>
        <v>0</v>
      </c>
      <c r="L905" s="39">
        <f>IF(Txn!$K459="","",Txn!$K459)</f>
        <v>0</v>
      </c>
      <c r="N905" s="42">
        <f>IF($D905="",0,COUNTIF(BankAccts,$D905))</f>
        <v>0</v>
      </c>
    </row>
    <row r="906" spans="1:14">
      <c r="A906" s="38">
        <f>IF(Txn!$B459="","",Txn!$B459)</f>
        <v>0</v>
      </c>
      <c r="B906" s="38">
        <f>IF(Txn!$B459="","",Txn!$C459)</f>
        <v>0</v>
      </c>
      <c r="C906" s="39">
        <f>IF(Txn!$B459="","","تراکنش بانکی")</f>
        <v>0</v>
      </c>
      <c r="D906" s="38">
        <f>IF(Txn!$B459="","",IF(IF(Txn!$U459="TRF",Txn!$Y459,Txn!$Z459)="","",IF(Txn!$U459="TRF",Txn!$Y459,Txn!$Z459)))</f>
        <v>0</v>
      </c>
      <c r="E906" s="39">
        <f>IF($D906="","",IFERROR(VLOOKUP($D906,AcctTbl,2,0),""))</f>
        <v>0</v>
      </c>
      <c r="F906" s="39">
        <f>IF($D906="","",IFERROR(VLOOKUP($D906,AcctTbl,3,0),""))</f>
        <v>0</v>
      </c>
      <c r="G906" s="39">
        <f>IF(Txn!$B459="","",Txn!$D459)</f>
        <v>0</v>
      </c>
      <c r="H906" s="38">
        <f>IF(Txn!$B459="","",Txn!$E459)</f>
        <v>0</v>
      </c>
      <c r="I906" s="40">
        <f>IF(Txn!$B459="",0,Txn!$Q459)</f>
        <v>0</v>
      </c>
      <c r="J906" s="40">
        <f>IF(Txn!$B459="",0,Txn!$R459)</f>
        <v>0</v>
      </c>
      <c r="K906" s="41">
        <f>IF($A906="","",IFERROR(VALUE(MID($A906,6,2)),""))</f>
        <v>0</v>
      </c>
      <c r="L906" s="39">
        <f>IF(Txn!$K459="","","طرف مقابل — "&amp;Txn!$K459)</f>
        <v>0</v>
      </c>
      <c r="N906" s="42">
        <f>IF($D906="",0,COUNTIF(BankAccts,$D906))</f>
        <v>0</v>
      </c>
    </row>
    <row r="907" spans="1:14">
      <c r="A907" s="38">
        <f>IF(Txn!$B460="","",Txn!$B460)</f>
        <v>0</v>
      </c>
      <c r="B907" s="38">
        <f>IF(Txn!$B460="","",Txn!$C460)</f>
        <v>0</v>
      </c>
      <c r="C907" s="39">
        <f>IF(Txn!$B460="","","تراکنش بانکی")</f>
        <v>0</v>
      </c>
      <c r="D907" s="38">
        <f>IF(Txn!$B460="","",IF(Txn!$X460="","",Txn!$X460))</f>
        <v>0</v>
      </c>
      <c r="E907" s="39">
        <f>IF($D907="","",IFERROR(VLOOKUP($D907,AcctTbl,2,0),""))</f>
        <v>0</v>
      </c>
      <c r="F907" s="39">
        <f>IF($D907="","",IFERROR(VLOOKUP($D907,AcctTbl,3,0),""))</f>
        <v>0</v>
      </c>
      <c r="G907" s="39">
        <f>IF(Txn!$B460="","",Txn!$D460)</f>
        <v>0</v>
      </c>
      <c r="H907" s="38">
        <f>IF(Txn!$B460="","",Txn!$E460)</f>
        <v>0</v>
      </c>
      <c r="I907" s="40">
        <f>IF(Txn!$B460="",0,Txn!$O460)</f>
        <v>0</v>
      </c>
      <c r="J907" s="40">
        <f>IF(Txn!$B460="",0,Txn!$P460)</f>
        <v>0</v>
      </c>
      <c r="K907" s="41">
        <f>IF($A907="","",IFERROR(VALUE(MID($A907,6,2)),""))</f>
        <v>0</v>
      </c>
      <c r="L907" s="39">
        <f>IF(Txn!$K460="","",Txn!$K460)</f>
        <v>0</v>
      </c>
      <c r="N907" s="42">
        <f>IF($D907="",0,COUNTIF(BankAccts,$D907))</f>
        <v>0</v>
      </c>
    </row>
    <row r="908" spans="1:14">
      <c r="A908" s="38">
        <f>IF(Txn!$B460="","",Txn!$B460)</f>
        <v>0</v>
      </c>
      <c r="B908" s="38">
        <f>IF(Txn!$B460="","",Txn!$C460)</f>
        <v>0</v>
      </c>
      <c r="C908" s="39">
        <f>IF(Txn!$B460="","","تراکنش بانکی")</f>
        <v>0</v>
      </c>
      <c r="D908" s="38">
        <f>IF(Txn!$B460="","",IF(IF(Txn!$U460="TRF",Txn!$Y460,Txn!$Z460)="","",IF(Txn!$U460="TRF",Txn!$Y460,Txn!$Z460)))</f>
        <v>0</v>
      </c>
      <c r="E908" s="39">
        <f>IF($D908="","",IFERROR(VLOOKUP($D908,AcctTbl,2,0),""))</f>
        <v>0</v>
      </c>
      <c r="F908" s="39">
        <f>IF($D908="","",IFERROR(VLOOKUP($D908,AcctTbl,3,0),""))</f>
        <v>0</v>
      </c>
      <c r="G908" s="39">
        <f>IF(Txn!$B460="","",Txn!$D460)</f>
        <v>0</v>
      </c>
      <c r="H908" s="38">
        <f>IF(Txn!$B460="","",Txn!$E460)</f>
        <v>0</v>
      </c>
      <c r="I908" s="40">
        <f>IF(Txn!$B460="",0,Txn!$Q460)</f>
        <v>0</v>
      </c>
      <c r="J908" s="40">
        <f>IF(Txn!$B460="",0,Txn!$R460)</f>
        <v>0</v>
      </c>
      <c r="K908" s="41">
        <f>IF($A908="","",IFERROR(VALUE(MID($A908,6,2)),""))</f>
        <v>0</v>
      </c>
      <c r="L908" s="39">
        <f>IF(Txn!$K460="","","طرف مقابل — "&amp;Txn!$K460)</f>
        <v>0</v>
      </c>
      <c r="N908" s="42">
        <f>IF($D908="",0,COUNTIF(BankAccts,$D908))</f>
        <v>0</v>
      </c>
    </row>
    <row r="909" spans="1:14">
      <c r="A909" s="38">
        <f>IF(Txn!$B461="","",Txn!$B461)</f>
        <v>0</v>
      </c>
      <c r="B909" s="38">
        <f>IF(Txn!$B461="","",Txn!$C461)</f>
        <v>0</v>
      </c>
      <c r="C909" s="39">
        <f>IF(Txn!$B461="","","تراکنش بانکی")</f>
        <v>0</v>
      </c>
      <c r="D909" s="38">
        <f>IF(Txn!$B461="","",IF(Txn!$X461="","",Txn!$X461))</f>
        <v>0</v>
      </c>
      <c r="E909" s="39">
        <f>IF($D909="","",IFERROR(VLOOKUP($D909,AcctTbl,2,0),""))</f>
        <v>0</v>
      </c>
      <c r="F909" s="39">
        <f>IF($D909="","",IFERROR(VLOOKUP($D909,AcctTbl,3,0),""))</f>
        <v>0</v>
      </c>
      <c r="G909" s="39">
        <f>IF(Txn!$B461="","",Txn!$D461)</f>
        <v>0</v>
      </c>
      <c r="H909" s="38">
        <f>IF(Txn!$B461="","",Txn!$E461)</f>
        <v>0</v>
      </c>
      <c r="I909" s="40">
        <f>IF(Txn!$B461="",0,Txn!$O461)</f>
        <v>0</v>
      </c>
      <c r="J909" s="40">
        <f>IF(Txn!$B461="",0,Txn!$P461)</f>
        <v>0</v>
      </c>
      <c r="K909" s="41">
        <f>IF($A909="","",IFERROR(VALUE(MID($A909,6,2)),""))</f>
        <v>0</v>
      </c>
      <c r="L909" s="39">
        <f>IF(Txn!$K461="","",Txn!$K461)</f>
        <v>0</v>
      </c>
      <c r="N909" s="42">
        <f>IF($D909="",0,COUNTIF(BankAccts,$D909))</f>
        <v>0</v>
      </c>
    </row>
    <row r="910" spans="1:14">
      <c r="A910" s="38">
        <f>IF(Txn!$B461="","",Txn!$B461)</f>
        <v>0</v>
      </c>
      <c r="B910" s="38">
        <f>IF(Txn!$B461="","",Txn!$C461)</f>
        <v>0</v>
      </c>
      <c r="C910" s="39">
        <f>IF(Txn!$B461="","","تراکنش بانکی")</f>
        <v>0</v>
      </c>
      <c r="D910" s="38">
        <f>IF(Txn!$B461="","",IF(IF(Txn!$U461="TRF",Txn!$Y461,Txn!$Z461)="","",IF(Txn!$U461="TRF",Txn!$Y461,Txn!$Z461)))</f>
        <v>0</v>
      </c>
      <c r="E910" s="39">
        <f>IF($D910="","",IFERROR(VLOOKUP($D910,AcctTbl,2,0),""))</f>
        <v>0</v>
      </c>
      <c r="F910" s="39">
        <f>IF($D910="","",IFERROR(VLOOKUP($D910,AcctTbl,3,0),""))</f>
        <v>0</v>
      </c>
      <c r="G910" s="39">
        <f>IF(Txn!$B461="","",Txn!$D461)</f>
        <v>0</v>
      </c>
      <c r="H910" s="38">
        <f>IF(Txn!$B461="","",Txn!$E461)</f>
        <v>0</v>
      </c>
      <c r="I910" s="40">
        <f>IF(Txn!$B461="",0,Txn!$Q461)</f>
        <v>0</v>
      </c>
      <c r="J910" s="40">
        <f>IF(Txn!$B461="",0,Txn!$R461)</f>
        <v>0</v>
      </c>
      <c r="K910" s="41">
        <f>IF($A910="","",IFERROR(VALUE(MID($A910,6,2)),""))</f>
        <v>0</v>
      </c>
      <c r="L910" s="39">
        <f>IF(Txn!$K461="","","طرف مقابل — "&amp;Txn!$K461)</f>
        <v>0</v>
      </c>
      <c r="N910" s="42">
        <f>IF($D910="",0,COUNTIF(BankAccts,$D910))</f>
        <v>0</v>
      </c>
    </row>
    <row r="911" spans="1:14">
      <c r="A911" s="38">
        <f>IF(Txn!$B462="","",Txn!$B462)</f>
        <v>0</v>
      </c>
      <c r="B911" s="38">
        <f>IF(Txn!$B462="","",Txn!$C462)</f>
        <v>0</v>
      </c>
      <c r="C911" s="39">
        <f>IF(Txn!$B462="","","تراکنش بانکی")</f>
        <v>0</v>
      </c>
      <c r="D911" s="38">
        <f>IF(Txn!$B462="","",IF(Txn!$X462="","",Txn!$X462))</f>
        <v>0</v>
      </c>
      <c r="E911" s="39">
        <f>IF($D911="","",IFERROR(VLOOKUP($D911,AcctTbl,2,0),""))</f>
        <v>0</v>
      </c>
      <c r="F911" s="39">
        <f>IF($D911="","",IFERROR(VLOOKUP($D911,AcctTbl,3,0),""))</f>
        <v>0</v>
      </c>
      <c r="G911" s="39">
        <f>IF(Txn!$B462="","",Txn!$D462)</f>
        <v>0</v>
      </c>
      <c r="H911" s="38">
        <f>IF(Txn!$B462="","",Txn!$E462)</f>
        <v>0</v>
      </c>
      <c r="I911" s="40">
        <f>IF(Txn!$B462="",0,Txn!$O462)</f>
        <v>0</v>
      </c>
      <c r="J911" s="40">
        <f>IF(Txn!$B462="",0,Txn!$P462)</f>
        <v>0</v>
      </c>
      <c r="K911" s="41">
        <f>IF($A911="","",IFERROR(VALUE(MID($A911,6,2)),""))</f>
        <v>0</v>
      </c>
      <c r="L911" s="39">
        <f>IF(Txn!$K462="","",Txn!$K462)</f>
        <v>0</v>
      </c>
      <c r="N911" s="42">
        <f>IF($D911="",0,COUNTIF(BankAccts,$D911))</f>
        <v>0</v>
      </c>
    </row>
    <row r="912" spans="1:14">
      <c r="A912" s="38">
        <f>IF(Txn!$B462="","",Txn!$B462)</f>
        <v>0</v>
      </c>
      <c r="B912" s="38">
        <f>IF(Txn!$B462="","",Txn!$C462)</f>
        <v>0</v>
      </c>
      <c r="C912" s="39">
        <f>IF(Txn!$B462="","","تراکنش بانکی")</f>
        <v>0</v>
      </c>
      <c r="D912" s="38">
        <f>IF(Txn!$B462="","",IF(IF(Txn!$U462="TRF",Txn!$Y462,Txn!$Z462)="","",IF(Txn!$U462="TRF",Txn!$Y462,Txn!$Z462)))</f>
        <v>0</v>
      </c>
      <c r="E912" s="39">
        <f>IF($D912="","",IFERROR(VLOOKUP($D912,AcctTbl,2,0),""))</f>
        <v>0</v>
      </c>
      <c r="F912" s="39">
        <f>IF($D912="","",IFERROR(VLOOKUP($D912,AcctTbl,3,0),""))</f>
        <v>0</v>
      </c>
      <c r="G912" s="39">
        <f>IF(Txn!$B462="","",Txn!$D462)</f>
        <v>0</v>
      </c>
      <c r="H912" s="38">
        <f>IF(Txn!$B462="","",Txn!$E462)</f>
        <v>0</v>
      </c>
      <c r="I912" s="40">
        <f>IF(Txn!$B462="",0,Txn!$Q462)</f>
        <v>0</v>
      </c>
      <c r="J912" s="40">
        <f>IF(Txn!$B462="",0,Txn!$R462)</f>
        <v>0</v>
      </c>
      <c r="K912" s="41">
        <f>IF($A912="","",IFERROR(VALUE(MID($A912,6,2)),""))</f>
        <v>0</v>
      </c>
      <c r="L912" s="39">
        <f>IF(Txn!$K462="","","طرف مقابل — "&amp;Txn!$K462)</f>
        <v>0</v>
      </c>
      <c r="N912" s="42">
        <f>IF($D912="",0,COUNTIF(BankAccts,$D912))</f>
        <v>0</v>
      </c>
    </row>
    <row r="913" spans="1:14">
      <c r="A913" s="38">
        <f>IF(Txn!$B463="","",Txn!$B463)</f>
        <v>0</v>
      </c>
      <c r="B913" s="38">
        <f>IF(Txn!$B463="","",Txn!$C463)</f>
        <v>0</v>
      </c>
      <c r="C913" s="39">
        <f>IF(Txn!$B463="","","تراکنش بانکی")</f>
        <v>0</v>
      </c>
      <c r="D913" s="38">
        <f>IF(Txn!$B463="","",IF(Txn!$X463="","",Txn!$X463))</f>
        <v>0</v>
      </c>
      <c r="E913" s="39">
        <f>IF($D913="","",IFERROR(VLOOKUP($D913,AcctTbl,2,0),""))</f>
        <v>0</v>
      </c>
      <c r="F913" s="39">
        <f>IF($D913="","",IFERROR(VLOOKUP($D913,AcctTbl,3,0),""))</f>
        <v>0</v>
      </c>
      <c r="G913" s="39">
        <f>IF(Txn!$B463="","",Txn!$D463)</f>
        <v>0</v>
      </c>
      <c r="H913" s="38">
        <f>IF(Txn!$B463="","",Txn!$E463)</f>
        <v>0</v>
      </c>
      <c r="I913" s="40">
        <f>IF(Txn!$B463="",0,Txn!$O463)</f>
        <v>0</v>
      </c>
      <c r="J913" s="40">
        <f>IF(Txn!$B463="",0,Txn!$P463)</f>
        <v>0</v>
      </c>
      <c r="K913" s="41">
        <f>IF($A913="","",IFERROR(VALUE(MID($A913,6,2)),""))</f>
        <v>0</v>
      </c>
      <c r="L913" s="39">
        <f>IF(Txn!$K463="","",Txn!$K463)</f>
        <v>0</v>
      </c>
      <c r="N913" s="42">
        <f>IF($D913="",0,COUNTIF(BankAccts,$D913))</f>
        <v>0</v>
      </c>
    </row>
    <row r="914" spans="1:14">
      <c r="A914" s="38">
        <f>IF(Txn!$B463="","",Txn!$B463)</f>
        <v>0</v>
      </c>
      <c r="B914" s="38">
        <f>IF(Txn!$B463="","",Txn!$C463)</f>
        <v>0</v>
      </c>
      <c r="C914" s="39">
        <f>IF(Txn!$B463="","","تراکنش بانکی")</f>
        <v>0</v>
      </c>
      <c r="D914" s="38">
        <f>IF(Txn!$B463="","",IF(IF(Txn!$U463="TRF",Txn!$Y463,Txn!$Z463)="","",IF(Txn!$U463="TRF",Txn!$Y463,Txn!$Z463)))</f>
        <v>0</v>
      </c>
      <c r="E914" s="39">
        <f>IF($D914="","",IFERROR(VLOOKUP($D914,AcctTbl,2,0),""))</f>
        <v>0</v>
      </c>
      <c r="F914" s="39">
        <f>IF($D914="","",IFERROR(VLOOKUP($D914,AcctTbl,3,0),""))</f>
        <v>0</v>
      </c>
      <c r="G914" s="39">
        <f>IF(Txn!$B463="","",Txn!$D463)</f>
        <v>0</v>
      </c>
      <c r="H914" s="38">
        <f>IF(Txn!$B463="","",Txn!$E463)</f>
        <v>0</v>
      </c>
      <c r="I914" s="40">
        <f>IF(Txn!$B463="",0,Txn!$Q463)</f>
        <v>0</v>
      </c>
      <c r="J914" s="40">
        <f>IF(Txn!$B463="",0,Txn!$R463)</f>
        <v>0</v>
      </c>
      <c r="K914" s="41">
        <f>IF($A914="","",IFERROR(VALUE(MID($A914,6,2)),""))</f>
        <v>0</v>
      </c>
      <c r="L914" s="39">
        <f>IF(Txn!$K463="","","طرف مقابل — "&amp;Txn!$K463)</f>
        <v>0</v>
      </c>
      <c r="N914" s="42">
        <f>IF($D914="",0,COUNTIF(BankAccts,$D914))</f>
        <v>0</v>
      </c>
    </row>
    <row r="915" spans="1:14">
      <c r="A915" s="38">
        <f>IF(Txn!$B464="","",Txn!$B464)</f>
        <v>0</v>
      </c>
      <c r="B915" s="38">
        <f>IF(Txn!$B464="","",Txn!$C464)</f>
        <v>0</v>
      </c>
      <c r="C915" s="39">
        <f>IF(Txn!$B464="","","تراکنش بانکی")</f>
        <v>0</v>
      </c>
      <c r="D915" s="38">
        <f>IF(Txn!$B464="","",IF(Txn!$X464="","",Txn!$X464))</f>
        <v>0</v>
      </c>
      <c r="E915" s="39">
        <f>IF($D915="","",IFERROR(VLOOKUP($D915,AcctTbl,2,0),""))</f>
        <v>0</v>
      </c>
      <c r="F915" s="39">
        <f>IF($D915="","",IFERROR(VLOOKUP($D915,AcctTbl,3,0),""))</f>
        <v>0</v>
      </c>
      <c r="G915" s="39">
        <f>IF(Txn!$B464="","",Txn!$D464)</f>
        <v>0</v>
      </c>
      <c r="H915" s="38">
        <f>IF(Txn!$B464="","",Txn!$E464)</f>
        <v>0</v>
      </c>
      <c r="I915" s="40">
        <f>IF(Txn!$B464="",0,Txn!$O464)</f>
        <v>0</v>
      </c>
      <c r="J915" s="40">
        <f>IF(Txn!$B464="",0,Txn!$P464)</f>
        <v>0</v>
      </c>
      <c r="K915" s="41">
        <f>IF($A915="","",IFERROR(VALUE(MID($A915,6,2)),""))</f>
        <v>0</v>
      </c>
      <c r="L915" s="39">
        <f>IF(Txn!$K464="","",Txn!$K464)</f>
        <v>0</v>
      </c>
      <c r="N915" s="42">
        <f>IF($D915="",0,COUNTIF(BankAccts,$D915))</f>
        <v>0</v>
      </c>
    </row>
    <row r="916" spans="1:14">
      <c r="A916" s="38">
        <f>IF(Txn!$B464="","",Txn!$B464)</f>
        <v>0</v>
      </c>
      <c r="B916" s="38">
        <f>IF(Txn!$B464="","",Txn!$C464)</f>
        <v>0</v>
      </c>
      <c r="C916" s="39">
        <f>IF(Txn!$B464="","","تراکنش بانکی")</f>
        <v>0</v>
      </c>
      <c r="D916" s="38">
        <f>IF(Txn!$B464="","",IF(IF(Txn!$U464="TRF",Txn!$Y464,Txn!$Z464)="","",IF(Txn!$U464="TRF",Txn!$Y464,Txn!$Z464)))</f>
        <v>0</v>
      </c>
      <c r="E916" s="39">
        <f>IF($D916="","",IFERROR(VLOOKUP($D916,AcctTbl,2,0),""))</f>
        <v>0</v>
      </c>
      <c r="F916" s="39">
        <f>IF($D916="","",IFERROR(VLOOKUP($D916,AcctTbl,3,0),""))</f>
        <v>0</v>
      </c>
      <c r="G916" s="39">
        <f>IF(Txn!$B464="","",Txn!$D464)</f>
        <v>0</v>
      </c>
      <c r="H916" s="38">
        <f>IF(Txn!$B464="","",Txn!$E464)</f>
        <v>0</v>
      </c>
      <c r="I916" s="40">
        <f>IF(Txn!$B464="",0,Txn!$Q464)</f>
        <v>0</v>
      </c>
      <c r="J916" s="40">
        <f>IF(Txn!$B464="",0,Txn!$R464)</f>
        <v>0</v>
      </c>
      <c r="K916" s="41">
        <f>IF($A916="","",IFERROR(VALUE(MID($A916,6,2)),""))</f>
        <v>0</v>
      </c>
      <c r="L916" s="39">
        <f>IF(Txn!$K464="","","طرف مقابل — "&amp;Txn!$K464)</f>
        <v>0</v>
      </c>
      <c r="N916" s="42">
        <f>IF($D916="",0,COUNTIF(BankAccts,$D916))</f>
        <v>0</v>
      </c>
    </row>
    <row r="917" spans="1:14">
      <c r="A917" s="38">
        <f>IF(Txn!$B465="","",Txn!$B465)</f>
        <v>0</v>
      </c>
      <c r="B917" s="38">
        <f>IF(Txn!$B465="","",Txn!$C465)</f>
        <v>0</v>
      </c>
      <c r="C917" s="39">
        <f>IF(Txn!$B465="","","تراکنش بانکی")</f>
        <v>0</v>
      </c>
      <c r="D917" s="38">
        <f>IF(Txn!$B465="","",IF(Txn!$X465="","",Txn!$X465))</f>
        <v>0</v>
      </c>
      <c r="E917" s="39">
        <f>IF($D917="","",IFERROR(VLOOKUP($D917,AcctTbl,2,0),""))</f>
        <v>0</v>
      </c>
      <c r="F917" s="39">
        <f>IF($D917="","",IFERROR(VLOOKUP($D917,AcctTbl,3,0),""))</f>
        <v>0</v>
      </c>
      <c r="G917" s="39">
        <f>IF(Txn!$B465="","",Txn!$D465)</f>
        <v>0</v>
      </c>
      <c r="H917" s="38">
        <f>IF(Txn!$B465="","",Txn!$E465)</f>
        <v>0</v>
      </c>
      <c r="I917" s="40">
        <f>IF(Txn!$B465="",0,Txn!$O465)</f>
        <v>0</v>
      </c>
      <c r="J917" s="40">
        <f>IF(Txn!$B465="",0,Txn!$P465)</f>
        <v>0</v>
      </c>
      <c r="K917" s="41">
        <f>IF($A917="","",IFERROR(VALUE(MID($A917,6,2)),""))</f>
        <v>0</v>
      </c>
      <c r="L917" s="39">
        <f>IF(Txn!$K465="","",Txn!$K465)</f>
        <v>0</v>
      </c>
      <c r="N917" s="42">
        <f>IF($D917="",0,COUNTIF(BankAccts,$D917))</f>
        <v>0</v>
      </c>
    </row>
    <row r="918" spans="1:14">
      <c r="A918" s="38">
        <f>IF(Txn!$B465="","",Txn!$B465)</f>
        <v>0</v>
      </c>
      <c r="B918" s="38">
        <f>IF(Txn!$B465="","",Txn!$C465)</f>
        <v>0</v>
      </c>
      <c r="C918" s="39">
        <f>IF(Txn!$B465="","","تراکنش بانکی")</f>
        <v>0</v>
      </c>
      <c r="D918" s="38">
        <f>IF(Txn!$B465="","",IF(IF(Txn!$U465="TRF",Txn!$Y465,Txn!$Z465)="","",IF(Txn!$U465="TRF",Txn!$Y465,Txn!$Z465)))</f>
        <v>0</v>
      </c>
      <c r="E918" s="39">
        <f>IF($D918="","",IFERROR(VLOOKUP($D918,AcctTbl,2,0),""))</f>
        <v>0</v>
      </c>
      <c r="F918" s="39">
        <f>IF($D918="","",IFERROR(VLOOKUP($D918,AcctTbl,3,0),""))</f>
        <v>0</v>
      </c>
      <c r="G918" s="39">
        <f>IF(Txn!$B465="","",Txn!$D465)</f>
        <v>0</v>
      </c>
      <c r="H918" s="38">
        <f>IF(Txn!$B465="","",Txn!$E465)</f>
        <v>0</v>
      </c>
      <c r="I918" s="40">
        <f>IF(Txn!$B465="",0,Txn!$Q465)</f>
        <v>0</v>
      </c>
      <c r="J918" s="40">
        <f>IF(Txn!$B465="",0,Txn!$R465)</f>
        <v>0</v>
      </c>
      <c r="K918" s="41">
        <f>IF($A918="","",IFERROR(VALUE(MID($A918,6,2)),""))</f>
        <v>0</v>
      </c>
      <c r="L918" s="39">
        <f>IF(Txn!$K465="","","طرف مقابل — "&amp;Txn!$K465)</f>
        <v>0</v>
      </c>
      <c r="N918" s="42">
        <f>IF($D918="",0,COUNTIF(BankAccts,$D918))</f>
        <v>0</v>
      </c>
    </row>
    <row r="919" spans="1:14">
      <c r="A919" s="38">
        <f>IF(Txn!$B466="","",Txn!$B466)</f>
        <v>0</v>
      </c>
      <c r="B919" s="38">
        <f>IF(Txn!$B466="","",Txn!$C466)</f>
        <v>0</v>
      </c>
      <c r="C919" s="39">
        <f>IF(Txn!$B466="","","تراکنش بانکی")</f>
        <v>0</v>
      </c>
      <c r="D919" s="38">
        <f>IF(Txn!$B466="","",IF(Txn!$X466="","",Txn!$X466))</f>
        <v>0</v>
      </c>
      <c r="E919" s="39">
        <f>IF($D919="","",IFERROR(VLOOKUP($D919,AcctTbl,2,0),""))</f>
        <v>0</v>
      </c>
      <c r="F919" s="39">
        <f>IF($D919="","",IFERROR(VLOOKUP($D919,AcctTbl,3,0),""))</f>
        <v>0</v>
      </c>
      <c r="G919" s="39">
        <f>IF(Txn!$B466="","",Txn!$D466)</f>
        <v>0</v>
      </c>
      <c r="H919" s="38">
        <f>IF(Txn!$B466="","",Txn!$E466)</f>
        <v>0</v>
      </c>
      <c r="I919" s="40">
        <f>IF(Txn!$B466="",0,Txn!$O466)</f>
        <v>0</v>
      </c>
      <c r="J919" s="40">
        <f>IF(Txn!$B466="",0,Txn!$P466)</f>
        <v>0</v>
      </c>
      <c r="K919" s="41">
        <f>IF($A919="","",IFERROR(VALUE(MID($A919,6,2)),""))</f>
        <v>0</v>
      </c>
      <c r="L919" s="39">
        <f>IF(Txn!$K466="","",Txn!$K466)</f>
        <v>0</v>
      </c>
      <c r="N919" s="42">
        <f>IF($D919="",0,COUNTIF(BankAccts,$D919))</f>
        <v>0</v>
      </c>
    </row>
    <row r="920" spans="1:14">
      <c r="A920" s="38">
        <f>IF(Txn!$B466="","",Txn!$B466)</f>
        <v>0</v>
      </c>
      <c r="B920" s="38">
        <f>IF(Txn!$B466="","",Txn!$C466)</f>
        <v>0</v>
      </c>
      <c r="C920" s="39">
        <f>IF(Txn!$B466="","","تراکنش بانکی")</f>
        <v>0</v>
      </c>
      <c r="D920" s="38">
        <f>IF(Txn!$B466="","",IF(IF(Txn!$U466="TRF",Txn!$Y466,Txn!$Z466)="","",IF(Txn!$U466="TRF",Txn!$Y466,Txn!$Z466)))</f>
        <v>0</v>
      </c>
      <c r="E920" s="39">
        <f>IF($D920="","",IFERROR(VLOOKUP($D920,AcctTbl,2,0),""))</f>
        <v>0</v>
      </c>
      <c r="F920" s="39">
        <f>IF($D920="","",IFERROR(VLOOKUP($D920,AcctTbl,3,0),""))</f>
        <v>0</v>
      </c>
      <c r="G920" s="39">
        <f>IF(Txn!$B466="","",Txn!$D466)</f>
        <v>0</v>
      </c>
      <c r="H920" s="38">
        <f>IF(Txn!$B466="","",Txn!$E466)</f>
        <v>0</v>
      </c>
      <c r="I920" s="40">
        <f>IF(Txn!$B466="",0,Txn!$Q466)</f>
        <v>0</v>
      </c>
      <c r="J920" s="40">
        <f>IF(Txn!$B466="",0,Txn!$R466)</f>
        <v>0</v>
      </c>
      <c r="K920" s="41">
        <f>IF($A920="","",IFERROR(VALUE(MID($A920,6,2)),""))</f>
        <v>0</v>
      </c>
      <c r="L920" s="39">
        <f>IF(Txn!$K466="","","طرف مقابل — "&amp;Txn!$K466)</f>
        <v>0</v>
      </c>
      <c r="N920" s="42">
        <f>IF($D920="",0,COUNTIF(BankAccts,$D920))</f>
        <v>0</v>
      </c>
    </row>
    <row r="921" spans="1:14">
      <c r="A921" s="38">
        <f>IF(Txn!$B467="","",Txn!$B467)</f>
        <v>0</v>
      </c>
      <c r="B921" s="38">
        <f>IF(Txn!$B467="","",Txn!$C467)</f>
        <v>0</v>
      </c>
      <c r="C921" s="39">
        <f>IF(Txn!$B467="","","تراکنش بانکی")</f>
        <v>0</v>
      </c>
      <c r="D921" s="38">
        <f>IF(Txn!$B467="","",IF(Txn!$X467="","",Txn!$X467))</f>
        <v>0</v>
      </c>
      <c r="E921" s="39">
        <f>IF($D921="","",IFERROR(VLOOKUP($D921,AcctTbl,2,0),""))</f>
        <v>0</v>
      </c>
      <c r="F921" s="39">
        <f>IF($D921="","",IFERROR(VLOOKUP($D921,AcctTbl,3,0),""))</f>
        <v>0</v>
      </c>
      <c r="G921" s="39">
        <f>IF(Txn!$B467="","",Txn!$D467)</f>
        <v>0</v>
      </c>
      <c r="H921" s="38">
        <f>IF(Txn!$B467="","",Txn!$E467)</f>
        <v>0</v>
      </c>
      <c r="I921" s="40">
        <f>IF(Txn!$B467="",0,Txn!$O467)</f>
        <v>0</v>
      </c>
      <c r="J921" s="40">
        <f>IF(Txn!$B467="",0,Txn!$P467)</f>
        <v>0</v>
      </c>
      <c r="K921" s="41">
        <f>IF($A921="","",IFERROR(VALUE(MID($A921,6,2)),""))</f>
        <v>0</v>
      </c>
      <c r="L921" s="39">
        <f>IF(Txn!$K467="","",Txn!$K467)</f>
        <v>0</v>
      </c>
      <c r="N921" s="42">
        <f>IF($D921="",0,COUNTIF(BankAccts,$D921))</f>
        <v>0</v>
      </c>
    </row>
    <row r="922" spans="1:14">
      <c r="A922" s="38">
        <f>IF(Txn!$B467="","",Txn!$B467)</f>
        <v>0</v>
      </c>
      <c r="B922" s="38">
        <f>IF(Txn!$B467="","",Txn!$C467)</f>
        <v>0</v>
      </c>
      <c r="C922" s="39">
        <f>IF(Txn!$B467="","","تراکنش بانکی")</f>
        <v>0</v>
      </c>
      <c r="D922" s="38">
        <f>IF(Txn!$B467="","",IF(IF(Txn!$U467="TRF",Txn!$Y467,Txn!$Z467)="","",IF(Txn!$U467="TRF",Txn!$Y467,Txn!$Z467)))</f>
        <v>0</v>
      </c>
      <c r="E922" s="39">
        <f>IF($D922="","",IFERROR(VLOOKUP($D922,AcctTbl,2,0),""))</f>
        <v>0</v>
      </c>
      <c r="F922" s="39">
        <f>IF($D922="","",IFERROR(VLOOKUP($D922,AcctTbl,3,0),""))</f>
        <v>0</v>
      </c>
      <c r="G922" s="39">
        <f>IF(Txn!$B467="","",Txn!$D467)</f>
        <v>0</v>
      </c>
      <c r="H922" s="38">
        <f>IF(Txn!$B467="","",Txn!$E467)</f>
        <v>0</v>
      </c>
      <c r="I922" s="40">
        <f>IF(Txn!$B467="",0,Txn!$Q467)</f>
        <v>0</v>
      </c>
      <c r="J922" s="40">
        <f>IF(Txn!$B467="",0,Txn!$R467)</f>
        <v>0</v>
      </c>
      <c r="K922" s="41">
        <f>IF($A922="","",IFERROR(VALUE(MID($A922,6,2)),""))</f>
        <v>0</v>
      </c>
      <c r="L922" s="39">
        <f>IF(Txn!$K467="","","طرف مقابل — "&amp;Txn!$K467)</f>
        <v>0</v>
      </c>
      <c r="N922" s="42">
        <f>IF($D922="",0,COUNTIF(BankAccts,$D922))</f>
        <v>0</v>
      </c>
    </row>
    <row r="923" spans="1:14">
      <c r="A923" s="38">
        <f>IF(Txn!$B468="","",Txn!$B468)</f>
        <v>0</v>
      </c>
      <c r="B923" s="38">
        <f>IF(Txn!$B468="","",Txn!$C468)</f>
        <v>0</v>
      </c>
      <c r="C923" s="39">
        <f>IF(Txn!$B468="","","تراکنش بانکی")</f>
        <v>0</v>
      </c>
      <c r="D923" s="38">
        <f>IF(Txn!$B468="","",IF(Txn!$X468="","",Txn!$X468))</f>
        <v>0</v>
      </c>
      <c r="E923" s="39">
        <f>IF($D923="","",IFERROR(VLOOKUP($D923,AcctTbl,2,0),""))</f>
        <v>0</v>
      </c>
      <c r="F923" s="39">
        <f>IF($D923="","",IFERROR(VLOOKUP($D923,AcctTbl,3,0),""))</f>
        <v>0</v>
      </c>
      <c r="G923" s="39">
        <f>IF(Txn!$B468="","",Txn!$D468)</f>
        <v>0</v>
      </c>
      <c r="H923" s="38">
        <f>IF(Txn!$B468="","",Txn!$E468)</f>
        <v>0</v>
      </c>
      <c r="I923" s="40">
        <f>IF(Txn!$B468="",0,Txn!$O468)</f>
        <v>0</v>
      </c>
      <c r="J923" s="40">
        <f>IF(Txn!$B468="",0,Txn!$P468)</f>
        <v>0</v>
      </c>
      <c r="K923" s="41">
        <f>IF($A923="","",IFERROR(VALUE(MID($A923,6,2)),""))</f>
        <v>0</v>
      </c>
      <c r="L923" s="39">
        <f>IF(Txn!$K468="","",Txn!$K468)</f>
        <v>0</v>
      </c>
      <c r="N923" s="42">
        <f>IF($D923="",0,COUNTIF(BankAccts,$D923))</f>
        <v>0</v>
      </c>
    </row>
    <row r="924" spans="1:14">
      <c r="A924" s="38">
        <f>IF(Txn!$B468="","",Txn!$B468)</f>
        <v>0</v>
      </c>
      <c r="B924" s="38">
        <f>IF(Txn!$B468="","",Txn!$C468)</f>
        <v>0</v>
      </c>
      <c r="C924" s="39">
        <f>IF(Txn!$B468="","","تراکنش بانکی")</f>
        <v>0</v>
      </c>
      <c r="D924" s="38">
        <f>IF(Txn!$B468="","",IF(IF(Txn!$U468="TRF",Txn!$Y468,Txn!$Z468)="","",IF(Txn!$U468="TRF",Txn!$Y468,Txn!$Z468)))</f>
        <v>0</v>
      </c>
      <c r="E924" s="39">
        <f>IF($D924="","",IFERROR(VLOOKUP($D924,AcctTbl,2,0),""))</f>
        <v>0</v>
      </c>
      <c r="F924" s="39">
        <f>IF($D924="","",IFERROR(VLOOKUP($D924,AcctTbl,3,0),""))</f>
        <v>0</v>
      </c>
      <c r="G924" s="39">
        <f>IF(Txn!$B468="","",Txn!$D468)</f>
        <v>0</v>
      </c>
      <c r="H924" s="38">
        <f>IF(Txn!$B468="","",Txn!$E468)</f>
        <v>0</v>
      </c>
      <c r="I924" s="40">
        <f>IF(Txn!$B468="",0,Txn!$Q468)</f>
        <v>0</v>
      </c>
      <c r="J924" s="40">
        <f>IF(Txn!$B468="",0,Txn!$R468)</f>
        <v>0</v>
      </c>
      <c r="K924" s="41">
        <f>IF($A924="","",IFERROR(VALUE(MID($A924,6,2)),""))</f>
        <v>0</v>
      </c>
      <c r="L924" s="39">
        <f>IF(Txn!$K468="","","طرف مقابل — "&amp;Txn!$K468)</f>
        <v>0</v>
      </c>
      <c r="N924" s="42">
        <f>IF($D924="",0,COUNTIF(BankAccts,$D924))</f>
        <v>0</v>
      </c>
    </row>
    <row r="925" spans="1:14">
      <c r="A925" s="38">
        <f>IF(Txn!$B469="","",Txn!$B469)</f>
        <v>0</v>
      </c>
      <c r="B925" s="38">
        <f>IF(Txn!$B469="","",Txn!$C469)</f>
        <v>0</v>
      </c>
      <c r="C925" s="39">
        <f>IF(Txn!$B469="","","تراکنش بانکی")</f>
        <v>0</v>
      </c>
      <c r="D925" s="38">
        <f>IF(Txn!$B469="","",IF(Txn!$X469="","",Txn!$X469))</f>
        <v>0</v>
      </c>
      <c r="E925" s="39">
        <f>IF($D925="","",IFERROR(VLOOKUP($D925,AcctTbl,2,0),""))</f>
        <v>0</v>
      </c>
      <c r="F925" s="39">
        <f>IF($D925="","",IFERROR(VLOOKUP($D925,AcctTbl,3,0),""))</f>
        <v>0</v>
      </c>
      <c r="G925" s="39">
        <f>IF(Txn!$B469="","",Txn!$D469)</f>
        <v>0</v>
      </c>
      <c r="H925" s="38">
        <f>IF(Txn!$B469="","",Txn!$E469)</f>
        <v>0</v>
      </c>
      <c r="I925" s="40">
        <f>IF(Txn!$B469="",0,Txn!$O469)</f>
        <v>0</v>
      </c>
      <c r="J925" s="40">
        <f>IF(Txn!$B469="",0,Txn!$P469)</f>
        <v>0</v>
      </c>
      <c r="K925" s="41">
        <f>IF($A925="","",IFERROR(VALUE(MID($A925,6,2)),""))</f>
        <v>0</v>
      </c>
      <c r="L925" s="39">
        <f>IF(Txn!$K469="","",Txn!$K469)</f>
        <v>0</v>
      </c>
      <c r="N925" s="42">
        <f>IF($D925="",0,COUNTIF(BankAccts,$D925))</f>
        <v>0</v>
      </c>
    </row>
    <row r="926" spans="1:14">
      <c r="A926" s="38">
        <f>IF(Txn!$B469="","",Txn!$B469)</f>
        <v>0</v>
      </c>
      <c r="B926" s="38">
        <f>IF(Txn!$B469="","",Txn!$C469)</f>
        <v>0</v>
      </c>
      <c r="C926" s="39">
        <f>IF(Txn!$B469="","","تراکنش بانکی")</f>
        <v>0</v>
      </c>
      <c r="D926" s="38">
        <f>IF(Txn!$B469="","",IF(IF(Txn!$U469="TRF",Txn!$Y469,Txn!$Z469)="","",IF(Txn!$U469="TRF",Txn!$Y469,Txn!$Z469)))</f>
        <v>0</v>
      </c>
      <c r="E926" s="39">
        <f>IF($D926="","",IFERROR(VLOOKUP($D926,AcctTbl,2,0),""))</f>
        <v>0</v>
      </c>
      <c r="F926" s="39">
        <f>IF($D926="","",IFERROR(VLOOKUP($D926,AcctTbl,3,0),""))</f>
        <v>0</v>
      </c>
      <c r="G926" s="39">
        <f>IF(Txn!$B469="","",Txn!$D469)</f>
        <v>0</v>
      </c>
      <c r="H926" s="38">
        <f>IF(Txn!$B469="","",Txn!$E469)</f>
        <v>0</v>
      </c>
      <c r="I926" s="40">
        <f>IF(Txn!$B469="",0,Txn!$Q469)</f>
        <v>0</v>
      </c>
      <c r="J926" s="40">
        <f>IF(Txn!$B469="",0,Txn!$R469)</f>
        <v>0</v>
      </c>
      <c r="K926" s="41">
        <f>IF($A926="","",IFERROR(VALUE(MID($A926,6,2)),""))</f>
        <v>0</v>
      </c>
      <c r="L926" s="39">
        <f>IF(Txn!$K469="","","طرف مقابل — "&amp;Txn!$K469)</f>
        <v>0</v>
      </c>
      <c r="N926" s="42">
        <f>IF($D926="",0,COUNTIF(BankAccts,$D926))</f>
        <v>0</v>
      </c>
    </row>
    <row r="927" spans="1:14">
      <c r="A927" s="38">
        <f>IF(Txn!$B470="","",Txn!$B470)</f>
        <v>0</v>
      </c>
      <c r="B927" s="38">
        <f>IF(Txn!$B470="","",Txn!$C470)</f>
        <v>0</v>
      </c>
      <c r="C927" s="39">
        <f>IF(Txn!$B470="","","تراکنش بانکی")</f>
        <v>0</v>
      </c>
      <c r="D927" s="38">
        <f>IF(Txn!$B470="","",IF(Txn!$X470="","",Txn!$X470))</f>
        <v>0</v>
      </c>
      <c r="E927" s="39">
        <f>IF($D927="","",IFERROR(VLOOKUP($D927,AcctTbl,2,0),""))</f>
        <v>0</v>
      </c>
      <c r="F927" s="39">
        <f>IF($D927="","",IFERROR(VLOOKUP($D927,AcctTbl,3,0),""))</f>
        <v>0</v>
      </c>
      <c r="G927" s="39">
        <f>IF(Txn!$B470="","",Txn!$D470)</f>
        <v>0</v>
      </c>
      <c r="H927" s="38">
        <f>IF(Txn!$B470="","",Txn!$E470)</f>
        <v>0</v>
      </c>
      <c r="I927" s="40">
        <f>IF(Txn!$B470="",0,Txn!$O470)</f>
        <v>0</v>
      </c>
      <c r="J927" s="40">
        <f>IF(Txn!$B470="",0,Txn!$P470)</f>
        <v>0</v>
      </c>
      <c r="K927" s="41">
        <f>IF($A927="","",IFERROR(VALUE(MID($A927,6,2)),""))</f>
        <v>0</v>
      </c>
      <c r="L927" s="39">
        <f>IF(Txn!$K470="","",Txn!$K470)</f>
        <v>0</v>
      </c>
      <c r="N927" s="42">
        <f>IF($D927="",0,COUNTIF(BankAccts,$D927))</f>
        <v>0</v>
      </c>
    </row>
    <row r="928" spans="1:14">
      <c r="A928" s="38">
        <f>IF(Txn!$B470="","",Txn!$B470)</f>
        <v>0</v>
      </c>
      <c r="B928" s="38">
        <f>IF(Txn!$B470="","",Txn!$C470)</f>
        <v>0</v>
      </c>
      <c r="C928" s="39">
        <f>IF(Txn!$B470="","","تراکنش بانکی")</f>
        <v>0</v>
      </c>
      <c r="D928" s="38">
        <f>IF(Txn!$B470="","",IF(IF(Txn!$U470="TRF",Txn!$Y470,Txn!$Z470)="","",IF(Txn!$U470="TRF",Txn!$Y470,Txn!$Z470)))</f>
        <v>0</v>
      </c>
      <c r="E928" s="39">
        <f>IF($D928="","",IFERROR(VLOOKUP($D928,AcctTbl,2,0),""))</f>
        <v>0</v>
      </c>
      <c r="F928" s="39">
        <f>IF($D928="","",IFERROR(VLOOKUP($D928,AcctTbl,3,0),""))</f>
        <v>0</v>
      </c>
      <c r="G928" s="39">
        <f>IF(Txn!$B470="","",Txn!$D470)</f>
        <v>0</v>
      </c>
      <c r="H928" s="38">
        <f>IF(Txn!$B470="","",Txn!$E470)</f>
        <v>0</v>
      </c>
      <c r="I928" s="40">
        <f>IF(Txn!$B470="",0,Txn!$Q470)</f>
        <v>0</v>
      </c>
      <c r="J928" s="40">
        <f>IF(Txn!$B470="",0,Txn!$R470)</f>
        <v>0</v>
      </c>
      <c r="K928" s="41">
        <f>IF($A928="","",IFERROR(VALUE(MID($A928,6,2)),""))</f>
        <v>0</v>
      </c>
      <c r="L928" s="39">
        <f>IF(Txn!$K470="","","طرف مقابل — "&amp;Txn!$K470)</f>
        <v>0</v>
      </c>
      <c r="N928" s="42">
        <f>IF($D928="",0,COUNTIF(BankAccts,$D928))</f>
        <v>0</v>
      </c>
    </row>
    <row r="929" spans="1:14">
      <c r="A929" s="38">
        <f>IF(Txn!$B471="","",Txn!$B471)</f>
        <v>0</v>
      </c>
      <c r="B929" s="38">
        <f>IF(Txn!$B471="","",Txn!$C471)</f>
        <v>0</v>
      </c>
      <c r="C929" s="39">
        <f>IF(Txn!$B471="","","تراکنش بانکی")</f>
        <v>0</v>
      </c>
      <c r="D929" s="38">
        <f>IF(Txn!$B471="","",IF(Txn!$X471="","",Txn!$X471))</f>
        <v>0</v>
      </c>
      <c r="E929" s="39">
        <f>IF($D929="","",IFERROR(VLOOKUP($D929,AcctTbl,2,0),""))</f>
        <v>0</v>
      </c>
      <c r="F929" s="39">
        <f>IF($D929="","",IFERROR(VLOOKUP($D929,AcctTbl,3,0),""))</f>
        <v>0</v>
      </c>
      <c r="G929" s="39">
        <f>IF(Txn!$B471="","",Txn!$D471)</f>
        <v>0</v>
      </c>
      <c r="H929" s="38">
        <f>IF(Txn!$B471="","",Txn!$E471)</f>
        <v>0</v>
      </c>
      <c r="I929" s="40">
        <f>IF(Txn!$B471="",0,Txn!$O471)</f>
        <v>0</v>
      </c>
      <c r="J929" s="40">
        <f>IF(Txn!$B471="",0,Txn!$P471)</f>
        <v>0</v>
      </c>
      <c r="K929" s="41">
        <f>IF($A929="","",IFERROR(VALUE(MID($A929,6,2)),""))</f>
        <v>0</v>
      </c>
      <c r="L929" s="39">
        <f>IF(Txn!$K471="","",Txn!$K471)</f>
        <v>0</v>
      </c>
      <c r="N929" s="42">
        <f>IF($D929="",0,COUNTIF(BankAccts,$D929))</f>
        <v>0</v>
      </c>
    </row>
    <row r="930" spans="1:14">
      <c r="A930" s="38">
        <f>IF(Txn!$B471="","",Txn!$B471)</f>
        <v>0</v>
      </c>
      <c r="B930" s="38">
        <f>IF(Txn!$B471="","",Txn!$C471)</f>
        <v>0</v>
      </c>
      <c r="C930" s="39">
        <f>IF(Txn!$B471="","","تراکنش بانکی")</f>
        <v>0</v>
      </c>
      <c r="D930" s="38">
        <f>IF(Txn!$B471="","",IF(IF(Txn!$U471="TRF",Txn!$Y471,Txn!$Z471)="","",IF(Txn!$U471="TRF",Txn!$Y471,Txn!$Z471)))</f>
        <v>0</v>
      </c>
      <c r="E930" s="39">
        <f>IF($D930="","",IFERROR(VLOOKUP($D930,AcctTbl,2,0),""))</f>
        <v>0</v>
      </c>
      <c r="F930" s="39">
        <f>IF($D930="","",IFERROR(VLOOKUP($D930,AcctTbl,3,0),""))</f>
        <v>0</v>
      </c>
      <c r="G930" s="39">
        <f>IF(Txn!$B471="","",Txn!$D471)</f>
        <v>0</v>
      </c>
      <c r="H930" s="38">
        <f>IF(Txn!$B471="","",Txn!$E471)</f>
        <v>0</v>
      </c>
      <c r="I930" s="40">
        <f>IF(Txn!$B471="",0,Txn!$Q471)</f>
        <v>0</v>
      </c>
      <c r="J930" s="40">
        <f>IF(Txn!$B471="",0,Txn!$R471)</f>
        <v>0</v>
      </c>
      <c r="K930" s="41">
        <f>IF($A930="","",IFERROR(VALUE(MID($A930,6,2)),""))</f>
        <v>0</v>
      </c>
      <c r="L930" s="39">
        <f>IF(Txn!$K471="","","طرف مقابل — "&amp;Txn!$K471)</f>
        <v>0</v>
      </c>
      <c r="N930" s="42">
        <f>IF($D930="",0,COUNTIF(BankAccts,$D930))</f>
        <v>0</v>
      </c>
    </row>
    <row r="931" spans="1:14">
      <c r="A931" s="38">
        <f>IF(Txn!$B472="","",Txn!$B472)</f>
        <v>0</v>
      </c>
      <c r="B931" s="38">
        <f>IF(Txn!$B472="","",Txn!$C472)</f>
        <v>0</v>
      </c>
      <c r="C931" s="39">
        <f>IF(Txn!$B472="","","تراکنش بانکی")</f>
        <v>0</v>
      </c>
      <c r="D931" s="38">
        <f>IF(Txn!$B472="","",IF(Txn!$X472="","",Txn!$X472))</f>
        <v>0</v>
      </c>
      <c r="E931" s="39">
        <f>IF($D931="","",IFERROR(VLOOKUP($D931,AcctTbl,2,0),""))</f>
        <v>0</v>
      </c>
      <c r="F931" s="39">
        <f>IF($D931="","",IFERROR(VLOOKUP($D931,AcctTbl,3,0),""))</f>
        <v>0</v>
      </c>
      <c r="G931" s="39">
        <f>IF(Txn!$B472="","",Txn!$D472)</f>
        <v>0</v>
      </c>
      <c r="H931" s="38">
        <f>IF(Txn!$B472="","",Txn!$E472)</f>
        <v>0</v>
      </c>
      <c r="I931" s="40">
        <f>IF(Txn!$B472="",0,Txn!$O472)</f>
        <v>0</v>
      </c>
      <c r="J931" s="40">
        <f>IF(Txn!$B472="",0,Txn!$P472)</f>
        <v>0</v>
      </c>
      <c r="K931" s="41">
        <f>IF($A931="","",IFERROR(VALUE(MID($A931,6,2)),""))</f>
        <v>0</v>
      </c>
      <c r="L931" s="39">
        <f>IF(Txn!$K472="","",Txn!$K472)</f>
        <v>0</v>
      </c>
      <c r="N931" s="42">
        <f>IF($D931="",0,COUNTIF(BankAccts,$D931))</f>
        <v>0</v>
      </c>
    </row>
    <row r="932" spans="1:14">
      <c r="A932" s="38">
        <f>IF(Txn!$B472="","",Txn!$B472)</f>
        <v>0</v>
      </c>
      <c r="B932" s="38">
        <f>IF(Txn!$B472="","",Txn!$C472)</f>
        <v>0</v>
      </c>
      <c r="C932" s="39">
        <f>IF(Txn!$B472="","","تراکنش بانکی")</f>
        <v>0</v>
      </c>
      <c r="D932" s="38">
        <f>IF(Txn!$B472="","",IF(IF(Txn!$U472="TRF",Txn!$Y472,Txn!$Z472)="","",IF(Txn!$U472="TRF",Txn!$Y472,Txn!$Z472)))</f>
        <v>0</v>
      </c>
      <c r="E932" s="39">
        <f>IF($D932="","",IFERROR(VLOOKUP($D932,AcctTbl,2,0),""))</f>
        <v>0</v>
      </c>
      <c r="F932" s="39">
        <f>IF($D932="","",IFERROR(VLOOKUP($D932,AcctTbl,3,0),""))</f>
        <v>0</v>
      </c>
      <c r="G932" s="39">
        <f>IF(Txn!$B472="","",Txn!$D472)</f>
        <v>0</v>
      </c>
      <c r="H932" s="38">
        <f>IF(Txn!$B472="","",Txn!$E472)</f>
        <v>0</v>
      </c>
      <c r="I932" s="40">
        <f>IF(Txn!$B472="",0,Txn!$Q472)</f>
        <v>0</v>
      </c>
      <c r="J932" s="40">
        <f>IF(Txn!$B472="",0,Txn!$R472)</f>
        <v>0</v>
      </c>
      <c r="K932" s="41">
        <f>IF($A932="","",IFERROR(VALUE(MID($A932,6,2)),""))</f>
        <v>0</v>
      </c>
      <c r="L932" s="39">
        <f>IF(Txn!$K472="","","طرف مقابل — "&amp;Txn!$K472)</f>
        <v>0</v>
      </c>
      <c r="N932" s="42">
        <f>IF($D932="",0,COUNTIF(BankAccts,$D932))</f>
        <v>0</v>
      </c>
    </row>
    <row r="933" spans="1:14">
      <c r="A933" s="38">
        <f>IF(Txn!$B473="","",Txn!$B473)</f>
        <v>0</v>
      </c>
      <c r="B933" s="38">
        <f>IF(Txn!$B473="","",Txn!$C473)</f>
        <v>0</v>
      </c>
      <c r="C933" s="39">
        <f>IF(Txn!$B473="","","تراکنش بانکی")</f>
        <v>0</v>
      </c>
      <c r="D933" s="38">
        <f>IF(Txn!$B473="","",IF(Txn!$X473="","",Txn!$X473))</f>
        <v>0</v>
      </c>
      <c r="E933" s="39">
        <f>IF($D933="","",IFERROR(VLOOKUP($D933,AcctTbl,2,0),""))</f>
        <v>0</v>
      </c>
      <c r="F933" s="39">
        <f>IF($D933="","",IFERROR(VLOOKUP($D933,AcctTbl,3,0),""))</f>
        <v>0</v>
      </c>
      <c r="G933" s="39">
        <f>IF(Txn!$B473="","",Txn!$D473)</f>
        <v>0</v>
      </c>
      <c r="H933" s="38">
        <f>IF(Txn!$B473="","",Txn!$E473)</f>
        <v>0</v>
      </c>
      <c r="I933" s="40">
        <f>IF(Txn!$B473="",0,Txn!$O473)</f>
        <v>0</v>
      </c>
      <c r="J933" s="40">
        <f>IF(Txn!$B473="",0,Txn!$P473)</f>
        <v>0</v>
      </c>
      <c r="K933" s="41">
        <f>IF($A933="","",IFERROR(VALUE(MID($A933,6,2)),""))</f>
        <v>0</v>
      </c>
      <c r="L933" s="39">
        <f>IF(Txn!$K473="","",Txn!$K473)</f>
        <v>0</v>
      </c>
      <c r="N933" s="42">
        <f>IF($D933="",0,COUNTIF(BankAccts,$D933))</f>
        <v>0</v>
      </c>
    </row>
    <row r="934" spans="1:14">
      <c r="A934" s="38">
        <f>IF(Txn!$B473="","",Txn!$B473)</f>
        <v>0</v>
      </c>
      <c r="B934" s="38">
        <f>IF(Txn!$B473="","",Txn!$C473)</f>
        <v>0</v>
      </c>
      <c r="C934" s="39">
        <f>IF(Txn!$B473="","","تراکنش بانکی")</f>
        <v>0</v>
      </c>
      <c r="D934" s="38">
        <f>IF(Txn!$B473="","",IF(IF(Txn!$U473="TRF",Txn!$Y473,Txn!$Z473)="","",IF(Txn!$U473="TRF",Txn!$Y473,Txn!$Z473)))</f>
        <v>0</v>
      </c>
      <c r="E934" s="39">
        <f>IF($D934="","",IFERROR(VLOOKUP($D934,AcctTbl,2,0),""))</f>
        <v>0</v>
      </c>
      <c r="F934" s="39">
        <f>IF($D934="","",IFERROR(VLOOKUP($D934,AcctTbl,3,0),""))</f>
        <v>0</v>
      </c>
      <c r="G934" s="39">
        <f>IF(Txn!$B473="","",Txn!$D473)</f>
        <v>0</v>
      </c>
      <c r="H934" s="38">
        <f>IF(Txn!$B473="","",Txn!$E473)</f>
        <v>0</v>
      </c>
      <c r="I934" s="40">
        <f>IF(Txn!$B473="",0,Txn!$Q473)</f>
        <v>0</v>
      </c>
      <c r="J934" s="40">
        <f>IF(Txn!$B473="",0,Txn!$R473)</f>
        <v>0</v>
      </c>
      <c r="K934" s="41">
        <f>IF($A934="","",IFERROR(VALUE(MID($A934,6,2)),""))</f>
        <v>0</v>
      </c>
      <c r="L934" s="39">
        <f>IF(Txn!$K473="","","طرف مقابل — "&amp;Txn!$K473)</f>
        <v>0</v>
      </c>
      <c r="N934" s="42">
        <f>IF($D934="",0,COUNTIF(BankAccts,$D934))</f>
        <v>0</v>
      </c>
    </row>
    <row r="935" spans="1:14">
      <c r="A935" s="38">
        <f>IF(Txn!$B474="","",Txn!$B474)</f>
        <v>0</v>
      </c>
      <c r="B935" s="38">
        <f>IF(Txn!$B474="","",Txn!$C474)</f>
        <v>0</v>
      </c>
      <c r="C935" s="39">
        <f>IF(Txn!$B474="","","تراکنش بانکی")</f>
        <v>0</v>
      </c>
      <c r="D935" s="38">
        <f>IF(Txn!$B474="","",IF(Txn!$X474="","",Txn!$X474))</f>
        <v>0</v>
      </c>
      <c r="E935" s="39">
        <f>IF($D935="","",IFERROR(VLOOKUP($D935,AcctTbl,2,0),""))</f>
        <v>0</v>
      </c>
      <c r="F935" s="39">
        <f>IF($D935="","",IFERROR(VLOOKUP($D935,AcctTbl,3,0),""))</f>
        <v>0</v>
      </c>
      <c r="G935" s="39">
        <f>IF(Txn!$B474="","",Txn!$D474)</f>
        <v>0</v>
      </c>
      <c r="H935" s="38">
        <f>IF(Txn!$B474="","",Txn!$E474)</f>
        <v>0</v>
      </c>
      <c r="I935" s="40">
        <f>IF(Txn!$B474="",0,Txn!$O474)</f>
        <v>0</v>
      </c>
      <c r="J935" s="40">
        <f>IF(Txn!$B474="",0,Txn!$P474)</f>
        <v>0</v>
      </c>
      <c r="K935" s="41">
        <f>IF($A935="","",IFERROR(VALUE(MID($A935,6,2)),""))</f>
        <v>0</v>
      </c>
      <c r="L935" s="39">
        <f>IF(Txn!$K474="","",Txn!$K474)</f>
        <v>0</v>
      </c>
      <c r="N935" s="42">
        <f>IF($D935="",0,COUNTIF(BankAccts,$D935))</f>
        <v>0</v>
      </c>
    </row>
    <row r="936" spans="1:14">
      <c r="A936" s="38">
        <f>IF(Txn!$B474="","",Txn!$B474)</f>
        <v>0</v>
      </c>
      <c r="B936" s="38">
        <f>IF(Txn!$B474="","",Txn!$C474)</f>
        <v>0</v>
      </c>
      <c r="C936" s="39">
        <f>IF(Txn!$B474="","","تراکنش بانکی")</f>
        <v>0</v>
      </c>
      <c r="D936" s="38">
        <f>IF(Txn!$B474="","",IF(IF(Txn!$U474="TRF",Txn!$Y474,Txn!$Z474)="","",IF(Txn!$U474="TRF",Txn!$Y474,Txn!$Z474)))</f>
        <v>0</v>
      </c>
      <c r="E936" s="39">
        <f>IF($D936="","",IFERROR(VLOOKUP($D936,AcctTbl,2,0),""))</f>
        <v>0</v>
      </c>
      <c r="F936" s="39">
        <f>IF($D936="","",IFERROR(VLOOKUP($D936,AcctTbl,3,0),""))</f>
        <v>0</v>
      </c>
      <c r="G936" s="39">
        <f>IF(Txn!$B474="","",Txn!$D474)</f>
        <v>0</v>
      </c>
      <c r="H936" s="38">
        <f>IF(Txn!$B474="","",Txn!$E474)</f>
        <v>0</v>
      </c>
      <c r="I936" s="40">
        <f>IF(Txn!$B474="",0,Txn!$Q474)</f>
        <v>0</v>
      </c>
      <c r="J936" s="40">
        <f>IF(Txn!$B474="",0,Txn!$R474)</f>
        <v>0</v>
      </c>
      <c r="K936" s="41">
        <f>IF($A936="","",IFERROR(VALUE(MID($A936,6,2)),""))</f>
        <v>0</v>
      </c>
      <c r="L936" s="39">
        <f>IF(Txn!$K474="","","طرف مقابل — "&amp;Txn!$K474)</f>
        <v>0</v>
      </c>
      <c r="N936" s="42">
        <f>IF($D936="",0,COUNTIF(BankAccts,$D936))</f>
        <v>0</v>
      </c>
    </row>
    <row r="937" spans="1:14">
      <c r="A937" s="38">
        <f>IF(Txn!$B475="","",Txn!$B475)</f>
        <v>0</v>
      </c>
      <c r="B937" s="38">
        <f>IF(Txn!$B475="","",Txn!$C475)</f>
        <v>0</v>
      </c>
      <c r="C937" s="39">
        <f>IF(Txn!$B475="","","تراکنش بانکی")</f>
        <v>0</v>
      </c>
      <c r="D937" s="38">
        <f>IF(Txn!$B475="","",IF(Txn!$X475="","",Txn!$X475))</f>
        <v>0</v>
      </c>
      <c r="E937" s="39">
        <f>IF($D937="","",IFERROR(VLOOKUP($D937,AcctTbl,2,0),""))</f>
        <v>0</v>
      </c>
      <c r="F937" s="39">
        <f>IF($D937="","",IFERROR(VLOOKUP($D937,AcctTbl,3,0),""))</f>
        <v>0</v>
      </c>
      <c r="G937" s="39">
        <f>IF(Txn!$B475="","",Txn!$D475)</f>
        <v>0</v>
      </c>
      <c r="H937" s="38">
        <f>IF(Txn!$B475="","",Txn!$E475)</f>
        <v>0</v>
      </c>
      <c r="I937" s="40">
        <f>IF(Txn!$B475="",0,Txn!$O475)</f>
        <v>0</v>
      </c>
      <c r="J937" s="40">
        <f>IF(Txn!$B475="",0,Txn!$P475)</f>
        <v>0</v>
      </c>
      <c r="K937" s="41">
        <f>IF($A937="","",IFERROR(VALUE(MID($A937,6,2)),""))</f>
        <v>0</v>
      </c>
      <c r="L937" s="39">
        <f>IF(Txn!$K475="","",Txn!$K475)</f>
        <v>0</v>
      </c>
      <c r="N937" s="42">
        <f>IF($D937="",0,COUNTIF(BankAccts,$D937))</f>
        <v>0</v>
      </c>
    </row>
    <row r="938" spans="1:14">
      <c r="A938" s="38">
        <f>IF(Txn!$B475="","",Txn!$B475)</f>
        <v>0</v>
      </c>
      <c r="B938" s="38">
        <f>IF(Txn!$B475="","",Txn!$C475)</f>
        <v>0</v>
      </c>
      <c r="C938" s="39">
        <f>IF(Txn!$B475="","","تراکنش بانکی")</f>
        <v>0</v>
      </c>
      <c r="D938" s="38">
        <f>IF(Txn!$B475="","",IF(IF(Txn!$U475="TRF",Txn!$Y475,Txn!$Z475)="","",IF(Txn!$U475="TRF",Txn!$Y475,Txn!$Z475)))</f>
        <v>0</v>
      </c>
      <c r="E938" s="39">
        <f>IF($D938="","",IFERROR(VLOOKUP($D938,AcctTbl,2,0),""))</f>
        <v>0</v>
      </c>
      <c r="F938" s="39">
        <f>IF($D938="","",IFERROR(VLOOKUP($D938,AcctTbl,3,0),""))</f>
        <v>0</v>
      </c>
      <c r="G938" s="39">
        <f>IF(Txn!$B475="","",Txn!$D475)</f>
        <v>0</v>
      </c>
      <c r="H938" s="38">
        <f>IF(Txn!$B475="","",Txn!$E475)</f>
        <v>0</v>
      </c>
      <c r="I938" s="40">
        <f>IF(Txn!$B475="",0,Txn!$Q475)</f>
        <v>0</v>
      </c>
      <c r="J938" s="40">
        <f>IF(Txn!$B475="",0,Txn!$R475)</f>
        <v>0</v>
      </c>
      <c r="K938" s="41">
        <f>IF($A938="","",IFERROR(VALUE(MID($A938,6,2)),""))</f>
        <v>0</v>
      </c>
      <c r="L938" s="39">
        <f>IF(Txn!$K475="","","طرف مقابل — "&amp;Txn!$K475)</f>
        <v>0</v>
      </c>
      <c r="N938" s="42">
        <f>IF($D938="",0,COUNTIF(BankAccts,$D938))</f>
        <v>0</v>
      </c>
    </row>
    <row r="939" spans="1:14">
      <c r="A939" s="38">
        <f>IF(Txn!$B476="","",Txn!$B476)</f>
        <v>0</v>
      </c>
      <c r="B939" s="38">
        <f>IF(Txn!$B476="","",Txn!$C476)</f>
        <v>0</v>
      </c>
      <c r="C939" s="39">
        <f>IF(Txn!$B476="","","تراکنش بانکی")</f>
        <v>0</v>
      </c>
      <c r="D939" s="38">
        <f>IF(Txn!$B476="","",IF(Txn!$X476="","",Txn!$X476))</f>
        <v>0</v>
      </c>
      <c r="E939" s="39">
        <f>IF($D939="","",IFERROR(VLOOKUP($D939,AcctTbl,2,0),""))</f>
        <v>0</v>
      </c>
      <c r="F939" s="39">
        <f>IF($D939="","",IFERROR(VLOOKUP($D939,AcctTbl,3,0),""))</f>
        <v>0</v>
      </c>
      <c r="G939" s="39">
        <f>IF(Txn!$B476="","",Txn!$D476)</f>
        <v>0</v>
      </c>
      <c r="H939" s="38">
        <f>IF(Txn!$B476="","",Txn!$E476)</f>
        <v>0</v>
      </c>
      <c r="I939" s="40">
        <f>IF(Txn!$B476="",0,Txn!$O476)</f>
        <v>0</v>
      </c>
      <c r="J939" s="40">
        <f>IF(Txn!$B476="",0,Txn!$P476)</f>
        <v>0</v>
      </c>
      <c r="K939" s="41">
        <f>IF($A939="","",IFERROR(VALUE(MID($A939,6,2)),""))</f>
        <v>0</v>
      </c>
      <c r="L939" s="39">
        <f>IF(Txn!$K476="","",Txn!$K476)</f>
        <v>0</v>
      </c>
      <c r="N939" s="42">
        <f>IF($D939="",0,COUNTIF(BankAccts,$D939))</f>
        <v>0</v>
      </c>
    </row>
    <row r="940" spans="1:14">
      <c r="A940" s="38">
        <f>IF(Txn!$B476="","",Txn!$B476)</f>
        <v>0</v>
      </c>
      <c r="B940" s="38">
        <f>IF(Txn!$B476="","",Txn!$C476)</f>
        <v>0</v>
      </c>
      <c r="C940" s="39">
        <f>IF(Txn!$B476="","","تراکنش بانکی")</f>
        <v>0</v>
      </c>
      <c r="D940" s="38">
        <f>IF(Txn!$B476="","",IF(IF(Txn!$U476="TRF",Txn!$Y476,Txn!$Z476)="","",IF(Txn!$U476="TRF",Txn!$Y476,Txn!$Z476)))</f>
        <v>0</v>
      </c>
      <c r="E940" s="39">
        <f>IF($D940="","",IFERROR(VLOOKUP($D940,AcctTbl,2,0),""))</f>
        <v>0</v>
      </c>
      <c r="F940" s="39">
        <f>IF($D940="","",IFERROR(VLOOKUP($D940,AcctTbl,3,0),""))</f>
        <v>0</v>
      </c>
      <c r="G940" s="39">
        <f>IF(Txn!$B476="","",Txn!$D476)</f>
        <v>0</v>
      </c>
      <c r="H940" s="38">
        <f>IF(Txn!$B476="","",Txn!$E476)</f>
        <v>0</v>
      </c>
      <c r="I940" s="40">
        <f>IF(Txn!$B476="",0,Txn!$Q476)</f>
        <v>0</v>
      </c>
      <c r="J940" s="40">
        <f>IF(Txn!$B476="",0,Txn!$R476)</f>
        <v>0</v>
      </c>
      <c r="K940" s="41">
        <f>IF($A940="","",IFERROR(VALUE(MID($A940,6,2)),""))</f>
        <v>0</v>
      </c>
      <c r="L940" s="39">
        <f>IF(Txn!$K476="","","طرف مقابل — "&amp;Txn!$K476)</f>
        <v>0</v>
      </c>
      <c r="N940" s="42">
        <f>IF($D940="",0,COUNTIF(BankAccts,$D940))</f>
        <v>0</v>
      </c>
    </row>
    <row r="941" spans="1:14">
      <c r="A941" s="38">
        <f>IF(Txn!$B477="","",Txn!$B477)</f>
        <v>0</v>
      </c>
      <c r="B941" s="38">
        <f>IF(Txn!$B477="","",Txn!$C477)</f>
        <v>0</v>
      </c>
      <c r="C941" s="39">
        <f>IF(Txn!$B477="","","تراکنش بانکی")</f>
        <v>0</v>
      </c>
      <c r="D941" s="38">
        <f>IF(Txn!$B477="","",IF(Txn!$X477="","",Txn!$X477))</f>
        <v>0</v>
      </c>
      <c r="E941" s="39">
        <f>IF($D941="","",IFERROR(VLOOKUP($D941,AcctTbl,2,0),""))</f>
        <v>0</v>
      </c>
      <c r="F941" s="39">
        <f>IF($D941="","",IFERROR(VLOOKUP($D941,AcctTbl,3,0),""))</f>
        <v>0</v>
      </c>
      <c r="G941" s="39">
        <f>IF(Txn!$B477="","",Txn!$D477)</f>
        <v>0</v>
      </c>
      <c r="H941" s="38">
        <f>IF(Txn!$B477="","",Txn!$E477)</f>
        <v>0</v>
      </c>
      <c r="I941" s="40">
        <f>IF(Txn!$B477="",0,Txn!$O477)</f>
        <v>0</v>
      </c>
      <c r="J941" s="40">
        <f>IF(Txn!$B477="",0,Txn!$P477)</f>
        <v>0</v>
      </c>
      <c r="K941" s="41">
        <f>IF($A941="","",IFERROR(VALUE(MID($A941,6,2)),""))</f>
        <v>0</v>
      </c>
      <c r="L941" s="39">
        <f>IF(Txn!$K477="","",Txn!$K477)</f>
        <v>0</v>
      </c>
      <c r="N941" s="42">
        <f>IF($D941="",0,COUNTIF(BankAccts,$D941))</f>
        <v>0</v>
      </c>
    </row>
    <row r="942" spans="1:14">
      <c r="A942" s="38">
        <f>IF(Txn!$B477="","",Txn!$B477)</f>
        <v>0</v>
      </c>
      <c r="B942" s="38">
        <f>IF(Txn!$B477="","",Txn!$C477)</f>
        <v>0</v>
      </c>
      <c r="C942" s="39">
        <f>IF(Txn!$B477="","","تراکنش بانکی")</f>
        <v>0</v>
      </c>
      <c r="D942" s="38">
        <f>IF(Txn!$B477="","",IF(IF(Txn!$U477="TRF",Txn!$Y477,Txn!$Z477)="","",IF(Txn!$U477="TRF",Txn!$Y477,Txn!$Z477)))</f>
        <v>0</v>
      </c>
      <c r="E942" s="39">
        <f>IF($D942="","",IFERROR(VLOOKUP($D942,AcctTbl,2,0),""))</f>
        <v>0</v>
      </c>
      <c r="F942" s="39">
        <f>IF($D942="","",IFERROR(VLOOKUP($D942,AcctTbl,3,0),""))</f>
        <v>0</v>
      </c>
      <c r="G942" s="39">
        <f>IF(Txn!$B477="","",Txn!$D477)</f>
        <v>0</v>
      </c>
      <c r="H942" s="38">
        <f>IF(Txn!$B477="","",Txn!$E477)</f>
        <v>0</v>
      </c>
      <c r="I942" s="40">
        <f>IF(Txn!$B477="",0,Txn!$Q477)</f>
        <v>0</v>
      </c>
      <c r="J942" s="40">
        <f>IF(Txn!$B477="",0,Txn!$R477)</f>
        <v>0</v>
      </c>
      <c r="K942" s="41">
        <f>IF($A942="","",IFERROR(VALUE(MID($A942,6,2)),""))</f>
        <v>0</v>
      </c>
      <c r="L942" s="39">
        <f>IF(Txn!$K477="","","طرف مقابل — "&amp;Txn!$K477)</f>
        <v>0</v>
      </c>
      <c r="N942" s="42">
        <f>IF($D942="",0,COUNTIF(BankAccts,$D942))</f>
        <v>0</v>
      </c>
    </row>
    <row r="943" spans="1:14">
      <c r="A943" s="38">
        <f>IF(Txn!$B478="","",Txn!$B478)</f>
        <v>0</v>
      </c>
      <c r="B943" s="38">
        <f>IF(Txn!$B478="","",Txn!$C478)</f>
        <v>0</v>
      </c>
      <c r="C943" s="39">
        <f>IF(Txn!$B478="","","تراکنش بانکی")</f>
        <v>0</v>
      </c>
      <c r="D943" s="38">
        <f>IF(Txn!$B478="","",IF(Txn!$X478="","",Txn!$X478))</f>
        <v>0</v>
      </c>
      <c r="E943" s="39">
        <f>IF($D943="","",IFERROR(VLOOKUP($D943,AcctTbl,2,0),""))</f>
        <v>0</v>
      </c>
      <c r="F943" s="39">
        <f>IF($D943="","",IFERROR(VLOOKUP($D943,AcctTbl,3,0),""))</f>
        <v>0</v>
      </c>
      <c r="G943" s="39">
        <f>IF(Txn!$B478="","",Txn!$D478)</f>
        <v>0</v>
      </c>
      <c r="H943" s="38">
        <f>IF(Txn!$B478="","",Txn!$E478)</f>
        <v>0</v>
      </c>
      <c r="I943" s="40">
        <f>IF(Txn!$B478="",0,Txn!$O478)</f>
        <v>0</v>
      </c>
      <c r="J943" s="40">
        <f>IF(Txn!$B478="",0,Txn!$P478)</f>
        <v>0</v>
      </c>
      <c r="K943" s="41">
        <f>IF($A943="","",IFERROR(VALUE(MID($A943,6,2)),""))</f>
        <v>0</v>
      </c>
      <c r="L943" s="39">
        <f>IF(Txn!$K478="","",Txn!$K478)</f>
        <v>0</v>
      </c>
      <c r="N943" s="42">
        <f>IF($D943="",0,COUNTIF(BankAccts,$D943))</f>
        <v>0</v>
      </c>
    </row>
    <row r="944" spans="1:14">
      <c r="A944" s="38">
        <f>IF(Txn!$B478="","",Txn!$B478)</f>
        <v>0</v>
      </c>
      <c r="B944" s="38">
        <f>IF(Txn!$B478="","",Txn!$C478)</f>
        <v>0</v>
      </c>
      <c r="C944" s="39">
        <f>IF(Txn!$B478="","","تراکنش بانکی")</f>
        <v>0</v>
      </c>
      <c r="D944" s="38">
        <f>IF(Txn!$B478="","",IF(IF(Txn!$U478="TRF",Txn!$Y478,Txn!$Z478)="","",IF(Txn!$U478="TRF",Txn!$Y478,Txn!$Z478)))</f>
        <v>0</v>
      </c>
      <c r="E944" s="39">
        <f>IF($D944="","",IFERROR(VLOOKUP($D944,AcctTbl,2,0),""))</f>
        <v>0</v>
      </c>
      <c r="F944" s="39">
        <f>IF($D944="","",IFERROR(VLOOKUP($D944,AcctTbl,3,0),""))</f>
        <v>0</v>
      </c>
      <c r="G944" s="39">
        <f>IF(Txn!$B478="","",Txn!$D478)</f>
        <v>0</v>
      </c>
      <c r="H944" s="38">
        <f>IF(Txn!$B478="","",Txn!$E478)</f>
        <v>0</v>
      </c>
      <c r="I944" s="40">
        <f>IF(Txn!$B478="",0,Txn!$Q478)</f>
        <v>0</v>
      </c>
      <c r="J944" s="40">
        <f>IF(Txn!$B478="",0,Txn!$R478)</f>
        <v>0</v>
      </c>
      <c r="K944" s="41">
        <f>IF($A944="","",IFERROR(VALUE(MID($A944,6,2)),""))</f>
        <v>0</v>
      </c>
      <c r="L944" s="39">
        <f>IF(Txn!$K478="","","طرف مقابل — "&amp;Txn!$K478)</f>
        <v>0</v>
      </c>
      <c r="N944" s="42">
        <f>IF($D944="",0,COUNTIF(BankAccts,$D944))</f>
        <v>0</v>
      </c>
    </row>
    <row r="945" spans="1:14">
      <c r="A945" s="38">
        <f>IF(Txn!$B479="","",Txn!$B479)</f>
        <v>0</v>
      </c>
      <c r="B945" s="38">
        <f>IF(Txn!$B479="","",Txn!$C479)</f>
        <v>0</v>
      </c>
      <c r="C945" s="39">
        <f>IF(Txn!$B479="","","تراکنش بانکی")</f>
        <v>0</v>
      </c>
      <c r="D945" s="38">
        <f>IF(Txn!$B479="","",IF(Txn!$X479="","",Txn!$X479))</f>
        <v>0</v>
      </c>
      <c r="E945" s="39">
        <f>IF($D945="","",IFERROR(VLOOKUP($D945,AcctTbl,2,0),""))</f>
        <v>0</v>
      </c>
      <c r="F945" s="39">
        <f>IF($D945="","",IFERROR(VLOOKUP($D945,AcctTbl,3,0),""))</f>
        <v>0</v>
      </c>
      <c r="G945" s="39">
        <f>IF(Txn!$B479="","",Txn!$D479)</f>
        <v>0</v>
      </c>
      <c r="H945" s="38">
        <f>IF(Txn!$B479="","",Txn!$E479)</f>
        <v>0</v>
      </c>
      <c r="I945" s="40">
        <f>IF(Txn!$B479="",0,Txn!$O479)</f>
        <v>0</v>
      </c>
      <c r="J945" s="40">
        <f>IF(Txn!$B479="",0,Txn!$P479)</f>
        <v>0</v>
      </c>
      <c r="K945" s="41">
        <f>IF($A945="","",IFERROR(VALUE(MID($A945,6,2)),""))</f>
        <v>0</v>
      </c>
      <c r="L945" s="39">
        <f>IF(Txn!$K479="","",Txn!$K479)</f>
        <v>0</v>
      </c>
      <c r="N945" s="42">
        <f>IF($D945="",0,COUNTIF(BankAccts,$D945))</f>
        <v>0</v>
      </c>
    </row>
    <row r="946" spans="1:14">
      <c r="A946" s="38">
        <f>IF(Txn!$B479="","",Txn!$B479)</f>
        <v>0</v>
      </c>
      <c r="B946" s="38">
        <f>IF(Txn!$B479="","",Txn!$C479)</f>
        <v>0</v>
      </c>
      <c r="C946" s="39">
        <f>IF(Txn!$B479="","","تراکنش بانکی")</f>
        <v>0</v>
      </c>
      <c r="D946" s="38">
        <f>IF(Txn!$B479="","",IF(IF(Txn!$U479="TRF",Txn!$Y479,Txn!$Z479)="","",IF(Txn!$U479="TRF",Txn!$Y479,Txn!$Z479)))</f>
        <v>0</v>
      </c>
      <c r="E946" s="39">
        <f>IF($D946="","",IFERROR(VLOOKUP($D946,AcctTbl,2,0),""))</f>
        <v>0</v>
      </c>
      <c r="F946" s="39">
        <f>IF($D946="","",IFERROR(VLOOKUP($D946,AcctTbl,3,0),""))</f>
        <v>0</v>
      </c>
      <c r="G946" s="39">
        <f>IF(Txn!$B479="","",Txn!$D479)</f>
        <v>0</v>
      </c>
      <c r="H946" s="38">
        <f>IF(Txn!$B479="","",Txn!$E479)</f>
        <v>0</v>
      </c>
      <c r="I946" s="40">
        <f>IF(Txn!$B479="",0,Txn!$Q479)</f>
        <v>0</v>
      </c>
      <c r="J946" s="40">
        <f>IF(Txn!$B479="",0,Txn!$R479)</f>
        <v>0</v>
      </c>
      <c r="K946" s="41">
        <f>IF($A946="","",IFERROR(VALUE(MID($A946,6,2)),""))</f>
        <v>0</v>
      </c>
      <c r="L946" s="39">
        <f>IF(Txn!$K479="","","طرف مقابل — "&amp;Txn!$K479)</f>
        <v>0</v>
      </c>
      <c r="N946" s="42">
        <f>IF($D946="",0,COUNTIF(BankAccts,$D946))</f>
        <v>0</v>
      </c>
    </row>
    <row r="947" spans="1:14">
      <c r="A947" s="38">
        <f>IF(Txn!$B480="","",Txn!$B480)</f>
        <v>0</v>
      </c>
      <c r="B947" s="38">
        <f>IF(Txn!$B480="","",Txn!$C480)</f>
        <v>0</v>
      </c>
      <c r="C947" s="39">
        <f>IF(Txn!$B480="","","تراکنش بانکی")</f>
        <v>0</v>
      </c>
      <c r="D947" s="38">
        <f>IF(Txn!$B480="","",IF(Txn!$X480="","",Txn!$X480))</f>
        <v>0</v>
      </c>
      <c r="E947" s="39">
        <f>IF($D947="","",IFERROR(VLOOKUP($D947,AcctTbl,2,0),""))</f>
        <v>0</v>
      </c>
      <c r="F947" s="39">
        <f>IF($D947="","",IFERROR(VLOOKUP($D947,AcctTbl,3,0),""))</f>
        <v>0</v>
      </c>
      <c r="G947" s="39">
        <f>IF(Txn!$B480="","",Txn!$D480)</f>
        <v>0</v>
      </c>
      <c r="H947" s="38">
        <f>IF(Txn!$B480="","",Txn!$E480)</f>
        <v>0</v>
      </c>
      <c r="I947" s="40">
        <f>IF(Txn!$B480="",0,Txn!$O480)</f>
        <v>0</v>
      </c>
      <c r="J947" s="40">
        <f>IF(Txn!$B480="",0,Txn!$P480)</f>
        <v>0</v>
      </c>
      <c r="K947" s="41">
        <f>IF($A947="","",IFERROR(VALUE(MID($A947,6,2)),""))</f>
        <v>0</v>
      </c>
      <c r="L947" s="39">
        <f>IF(Txn!$K480="","",Txn!$K480)</f>
        <v>0</v>
      </c>
      <c r="N947" s="42">
        <f>IF($D947="",0,COUNTIF(BankAccts,$D947))</f>
        <v>0</v>
      </c>
    </row>
    <row r="948" spans="1:14">
      <c r="A948" s="38">
        <f>IF(Txn!$B480="","",Txn!$B480)</f>
        <v>0</v>
      </c>
      <c r="B948" s="38">
        <f>IF(Txn!$B480="","",Txn!$C480)</f>
        <v>0</v>
      </c>
      <c r="C948" s="39">
        <f>IF(Txn!$B480="","","تراکنش بانکی")</f>
        <v>0</v>
      </c>
      <c r="D948" s="38">
        <f>IF(Txn!$B480="","",IF(IF(Txn!$U480="TRF",Txn!$Y480,Txn!$Z480)="","",IF(Txn!$U480="TRF",Txn!$Y480,Txn!$Z480)))</f>
        <v>0</v>
      </c>
      <c r="E948" s="39">
        <f>IF($D948="","",IFERROR(VLOOKUP($D948,AcctTbl,2,0),""))</f>
        <v>0</v>
      </c>
      <c r="F948" s="39">
        <f>IF($D948="","",IFERROR(VLOOKUP($D948,AcctTbl,3,0),""))</f>
        <v>0</v>
      </c>
      <c r="G948" s="39">
        <f>IF(Txn!$B480="","",Txn!$D480)</f>
        <v>0</v>
      </c>
      <c r="H948" s="38">
        <f>IF(Txn!$B480="","",Txn!$E480)</f>
        <v>0</v>
      </c>
      <c r="I948" s="40">
        <f>IF(Txn!$B480="",0,Txn!$Q480)</f>
        <v>0</v>
      </c>
      <c r="J948" s="40">
        <f>IF(Txn!$B480="",0,Txn!$R480)</f>
        <v>0</v>
      </c>
      <c r="K948" s="41">
        <f>IF($A948="","",IFERROR(VALUE(MID($A948,6,2)),""))</f>
        <v>0</v>
      </c>
      <c r="L948" s="39">
        <f>IF(Txn!$K480="","","طرف مقابل — "&amp;Txn!$K480)</f>
        <v>0</v>
      </c>
      <c r="N948" s="42">
        <f>IF($D948="",0,COUNTIF(BankAccts,$D948))</f>
        <v>0</v>
      </c>
    </row>
    <row r="949" spans="1:14">
      <c r="A949" s="38">
        <f>IF(Txn!$B481="","",Txn!$B481)</f>
        <v>0</v>
      </c>
      <c r="B949" s="38">
        <f>IF(Txn!$B481="","",Txn!$C481)</f>
        <v>0</v>
      </c>
      <c r="C949" s="39">
        <f>IF(Txn!$B481="","","تراکنش بانکی")</f>
        <v>0</v>
      </c>
      <c r="D949" s="38">
        <f>IF(Txn!$B481="","",IF(Txn!$X481="","",Txn!$X481))</f>
        <v>0</v>
      </c>
      <c r="E949" s="39">
        <f>IF($D949="","",IFERROR(VLOOKUP($D949,AcctTbl,2,0),""))</f>
        <v>0</v>
      </c>
      <c r="F949" s="39">
        <f>IF($D949="","",IFERROR(VLOOKUP($D949,AcctTbl,3,0),""))</f>
        <v>0</v>
      </c>
      <c r="G949" s="39">
        <f>IF(Txn!$B481="","",Txn!$D481)</f>
        <v>0</v>
      </c>
      <c r="H949" s="38">
        <f>IF(Txn!$B481="","",Txn!$E481)</f>
        <v>0</v>
      </c>
      <c r="I949" s="40">
        <f>IF(Txn!$B481="",0,Txn!$O481)</f>
        <v>0</v>
      </c>
      <c r="J949" s="40">
        <f>IF(Txn!$B481="",0,Txn!$P481)</f>
        <v>0</v>
      </c>
      <c r="K949" s="41">
        <f>IF($A949="","",IFERROR(VALUE(MID($A949,6,2)),""))</f>
        <v>0</v>
      </c>
      <c r="L949" s="39">
        <f>IF(Txn!$K481="","",Txn!$K481)</f>
        <v>0</v>
      </c>
      <c r="N949" s="42">
        <f>IF($D949="",0,COUNTIF(BankAccts,$D949))</f>
        <v>0</v>
      </c>
    </row>
    <row r="950" spans="1:14">
      <c r="A950" s="38">
        <f>IF(Txn!$B481="","",Txn!$B481)</f>
        <v>0</v>
      </c>
      <c r="B950" s="38">
        <f>IF(Txn!$B481="","",Txn!$C481)</f>
        <v>0</v>
      </c>
      <c r="C950" s="39">
        <f>IF(Txn!$B481="","","تراکنش بانکی")</f>
        <v>0</v>
      </c>
      <c r="D950" s="38">
        <f>IF(Txn!$B481="","",IF(IF(Txn!$U481="TRF",Txn!$Y481,Txn!$Z481)="","",IF(Txn!$U481="TRF",Txn!$Y481,Txn!$Z481)))</f>
        <v>0</v>
      </c>
      <c r="E950" s="39">
        <f>IF($D950="","",IFERROR(VLOOKUP($D950,AcctTbl,2,0),""))</f>
        <v>0</v>
      </c>
      <c r="F950" s="39">
        <f>IF($D950="","",IFERROR(VLOOKUP($D950,AcctTbl,3,0),""))</f>
        <v>0</v>
      </c>
      <c r="G950" s="39">
        <f>IF(Txn!$B481="","",Txn!$D481)</f>
        <v>0</v>
      </c>
      <c r="H950" s="38">
        <f>IF(Txn!$B481="","",Txn!$E481)</f>
        <v>0</v>
      </c>
      <c r="I950" s="40">
        <f>IF(Txn!$B481="",0,Txn!$Q481)</f>
        <v>0</v>
      </c>
      <c r="J950" s="40">
        <f>IF(Txn!$B481="",0,Txn!$R481)</f>
        <v>0</v>
      </c>
      <c r="K950" s="41">
        <f>IF($A950="","",IFERROR(VALUE(MID($A950,6,2)),""))</f>
        <v>0</v>
      </c>
      <c r="L950" s="39">
        <f>IF(Txn!$K481="","","طرف مقابل — "&amp;Txn!$K481)</f>
        <v>0</v>
      </c>
      <c r="N950" s="42">
        <f>IF($D950="",0,COUNTIF(BankAccts,$D950))</f>
        <v>0</v>
      </c>
    </row>
    <row r="951" spans="1:14">
      <c r="A951" s="38">
        <f>IF(Txn!$B482="","",Txn!$B482)</f>
        <v>0</v>
      </c>
      <c r="B951" s="38">
        <f>IF(Txn!$B482="","",Txn!$C482)</f>
        <v>0</v>
      </c>
      <c r="C951" s="39">
        <f>IF(Txn!$B482="","","تراکنش بانکی")</f>
        <v>0</v>
      </c>
      <c r="D951" s="38">
        <f>IF(Txn!$B482="","",IF(Txn!$X482="","",Txn!$X482))</f>
        <v>0</v>
      </c>
      <c r="E951" s="39">
        <f>IF($D951="","",IFERROR(VLOOKUP($D951,AcctTbl,2,0),""))</f>
        <v>0</v>
      </c>
      <c r="F951" s="39">
        <f>IF($D951="","",IFERROR(VLOOKUP($D951,AcctTbl,3,0),""))</f>
        <v>0</v>
      </c>
      <c r="G951" s="39">
        <f>IF(Txn!$B482="","",Txn!$D482)</f>
        <v>0</v>
      </c>
      <c r="H951" s="38">
        <f>IF(Txn!$B482="","",Txn!$E482)</f>
        <v>0</v>
      </c>
      <c r="I951" s="40">
        <f>IF(Txn!$B482="",0,Txn!$O482)</f>
        <v>0</v>
      </c>
      <c r="J951" s="40">
        <f>IF(Txn!$B482="",0,Txn!$P482)</f>
        <v>0</v>
      </c>
      <c r="K951" s="41">
        <f>IF($A951="","",IFERROR(VALUE(MID($A951,6,2)),""))</f>
        <v>0</v>
      </c>
      <c r="L951" s="39">
        <f>IF(Txn!$K482="","",Txn!$K482)</f>
        <v>0</v>
      </c>
      <c r="N951" s="42">
        <f>IF($D951="",0,COUNTIF(BankAccts,$D951))</f>
        <v>0</v>
      </c>
    </row>
    <row r="952" spans="1:14">
      <c r="A952" s="38">
        <f>IF(Txn!$B482="","",Txn!$B482)</f>
        <v>0</v>
      </c>
      <c r="B952" s="38">
        <f>IF(Txn!$B482="","",Txn!$C482)</f>
        <v>0</v>
      </c>
      <c r="C952" s="39">
        <f>IF(Txn!$B482="","","تراکنش بانکی")</f>
        <v>0</v>
      </c>
      <c r="D952" s="38">
        <f>IF(Txn!$B482="","",IF(IF(Txn!$U482="TRF",Txn!$Y482,Txn!$Z482)="","",IF(Txn!$U482="TRF",Txn!$Y482,Txn!$Z482)))</f>
        <v>0</v>
      </c>
      <c r="E952" s="39">
        <f>IF($D952="","",IFERROR(VLOOKUP($D952,AcctTbl,2,0),""))</f>
        <v>0</v>
      </c>
      <c r="F952" s="39">
        <f>IF($D952="","",IFERROR(VLOOKUP($D952,AcctTbl,3,0),""))</f>
        <v>0</v>
      </c>
      <c r="G952" s="39">
        <f>IF(Txn!$B482="","",Txn!$D482)</f>
        <v>0</v>
      </c>
      <c r="H952" s="38">
        <f>IF(Txn!$B482="","",Txn!$E482)</f>
        <v>0</v>
      </c>
      <c r="I952" s="40">
        <f>IF(Txn!$B482="",0,Txn!$Q482)</f>
        <v>0</v>
      </c>
      <c r="J952" s="40">
        <f>IF(Txn!$B482="",0,Txn!$R482)</f>
        <v>0</v>
      </c>
      <c r="K952" s="41">
        <f>IF($A952="","",IFERROR(VALUE(MID($A952,6,2)),""))</f>
        <v>0</v>
      </c>
      <c r="L952" s="39">
        <f>IF(Txn!$K482="","","طرف مقابل — "&amp;Txn!$K482)</f>
        <v>0</v>
      </c>
      <c r="N952" s="42">
        <f>IF($D952="",0,COUNTIF(BankAccts,$D952))</f>
        <v>0</v>
      </c>
    </row>
    <row r="953" spans="1:14">
      <c r="A953" s="38">
        <f>IF(Txn!$B483="","",Txn!$B483)</f>
        <v>0</v>
      </c>
      <c r="B953" s="38">
        <f>IF(Txn!$B483="","",Txn!$C483)</f>
        <v>0</v>
      </c>
      <c r="C953" s="39">
        <f>IF(Txn!$B483="","","تراکنش بانکی")</f>
        <v>0</v>
      </c>
      <c r="D953" s="38">
        <f>IF(Txn!$B483="","",IF(Txn!$X483="","",Txn!$X483))</f>
        <v>0</v>
      </c>
      <c r="E953" s="39">
        <f>IF($D953="","",IFERROR(VLOOKUP($D953,AcctTbl,2,0),""))</f>
        <v>0</v>
      </c>
      <c r="F953" s="39">
        <f>IF($D953="","",IFERROR(VLOOKUP($D953,AcctTbl,3,0),""))</f>
        <v>0</v>
      </c>
      <c r="G953" s="39">
        <f>IF(Txn!$B483="","",Txn!$D483)</f>
        <v>0</v>
      </c>
      <c r="H953" s="38">
        <f>IF(Txn!$B483="","",Txn!$E483)</f>
        <v>0</v>
      </c>
      <c r="I953" s="40">
        <f>IF(Txn!$B483="",0,Txn!$O483)</f>
        <v>0</v>
      </c>
      <c r="J953" s="40">
        <f>IF(Txn!$B483="",0,Txn!$P483)</f>
        <v>0</v>
      </c>
      <c r="K953" s="41">
        <f>IF($A953="","",IFERROR(VALUE(MID($A953,6,2)),""))</f>
        <v>0</v>
      </c>
      <c r="L953" s="39">
        <f>IF(Txn!$K483="","",Txn!$K483)</f>
        <v>0</v>
      </c>
      <c r="N953" s="42">
        <f>IF($D953="",0,COUNTIF(BankAccts,$D953))</f>
        <v>0</v>
      </c>
    </row>
    <row r="954" spans="1:14">
      <c r="A954" s="38">
        <f>IF(Txn!$B483="","",Txn!$B483)</f>
        <v>0</v>
      </c>
      <c r="B954" s="38">
        <f>IF(Txn!$B483="","",Txn!$C483)</f>
        <v>0</v>
      </c>
      <c r="C954" s="39">
        <f>IF(Txn!$B483="","","تراکنش بانکی")</f>
        <v>0</v>
      </c>
      <c r="D954" s="38">
        <f>IF(Txn!$B483="","",IF(IF(Txn!$U483="TRF",Txn!$Y483,Txn!$Z483)="","",IF(Txn!$U483="TRF",Txn!$Y483,Txn!$Z483)))</f>
        <v>0</v>
      </c>
      <c r="E954" s="39">
        <f>IF($D954="","",IFERROR(VLOOKUP($D954,AcctTbl,2,0),""))</f>
        <v>0</v>
      </c>
      <c r="F954" s="39">
        <f>IF($D954="","",IFERROR(VLOOKUP($D954,AcctTbl,3,0),""))</f>
        <v>0</v>
      </c>
      <c r="G954" s="39">
        <f>IF(Txn!$B483="","",Txn!$D483)</f>
        <v>0</v>
      </c>
      <c r="H954" s="38">
        <f>IF(Txn!$B483="","",Txn!$E483)</f>
        <v>0</v>
      </c>
      <c r="I954" s="40">
        <f>IF(Txn!$B483="",0,Txn!$Q483)</f>
        <v>0</v>
      </c>
      <c r="J954" s="40">
        <f>IF(Txn!$B483="",0,Txn!$R483)</f>
        <v>0</v>
      </c>
      <c r="K954" s="41">
        <f>IF($A954="","",IFERROR(VALUE(MID($A954,6,2)),""))</f>
        <v>0</v>
      </c>
      <c r="L954" s="39">
        <f>IF(Txn!$K483="","","طرف مقابل — "&amp;Txn!$K483)</f>
        <v>0</v>
      </c>
      <c r="N954" s="42">
        <f>IF($D954="",0,COUNTIF(BankAccts,$D954))</f>
        <v>0</v>
      </c>
    </row>
    <row r="955" spans="1:14">
      <c r="A955" s="38">
        <f>IF(Txn!$B484="","",Txn!$B484)</f>
        <v>0</v>
      </c>
      <c r="B955" s="38">
        <f>IF(Txn!$B484="","",Txn!$C484)</f>
        <v>0</v>
      </c>
      <c r="C955" s="39">
        <f>IF(Txn!$B484="","","تراکنش بانکی")</f>
        <v>0</v>
      </c>
      <c r="D955" s="38">
        <f>IF(Txn!$B484="","",IF(Txn!$X484="","",Txn!$X484))</f>
        <v>0</v>
      </c>
      <c r="E955" s="39">
        <f>IF($D955="","",IFERROR(VLOOKUP($D955,AcctTbl,2,0),""))</f>
        <v>0</v>
      </c>
      <c r="F955" s="39">
        <f>IF($D955="","",IFERROR(VLOOKUP($D955,AcctTbl,3,0),""))</f>
        <v>0</v>
      </c>
      <c r="G955" s="39">
        <f>IF(Txn!$B484="","",Txn!$D484)</f>
        <v>0</v>
      </c>
      <c r="H955" s="38">
        <f>IF(Txn!$B484="","",Txn!$E484)</f>
        <v>0</v>
      </c>
      <c r="I955" s="40">
        <f>IF(Txn!$B484="",0,Txn!$O484)</f>
        <v>0</v>
      </c>
      <c r="J955" s="40">
        <f>IF(Txn!$B484="",0,Txn!$P484)</f>
        <v>0</v>
      </c>
      <c r="K955" s="41">
        <f>IF($A955="","",IFERROR(VALUE(MID($A955,6,2)),""))</f>
        <v>0</v>
      </c>
      <c r="L955" s="39">
        <f>IF(Txn!$K484="","",Txn!$K484)</f>
        <v>0</v>
      </c>
      <c r="N955" s="42">
        <f>IF($D955="",0,COUNTIF(BankAccts,$D955))</f>
        <v>0</v>
      </c>
    </row>
    <row r="956" spans="1:14">
      <c r="A956" s="38">
        <f>IF(Txn!$B484="","",Txn!$B484)</f>
        <v>0</v>
      </c>
      <c r="B956" s="38">
        <f>IF(Txn!$B484="","",Txn!$C484)</f>
        <v>0</v>
      </c>
      <c r="C956" s="39">
        <f>IF(Txn!$B484="","","تراکنش بانکی")</f>
        <v>0</v>
      </c>
      <c r="D956" s="38">
        <f>IF(Txn!$B484="","",IF(IF(Txn!$U484="TRF",Txn!$Y484,Txn!$Z484)="","",IF(Txn!$U484="TRF",Txn!$Y484,Txn!$Z484)))</f>
        <v>0</v>
      </c>
      <c r="E956" s="39">
        <f>IF($D956="","",IFERROR(VLOOKUP($D956,AcctTbl,2,0),""))</f>
        <v>0</v>
      </c>
      <c r="F956" s="39">
        <f>IF($D956="","",IFERROR(VLOOKUP($D956,AcctTbl,3,0),""))</f>
        <v>0</v>
      </c>
      <c r="G956" s="39">
        <f>IF(Txn!$B484="","",Txn!$D484)</f>
        <v>0</v>
      </c>
      <c r="H956" s="38">
        <f>IF(Txn!$B484="","",Txn!$E484)</f>
        <v>0</v>
      </c>
      <c r="I956" s="40">
        <f>IF(Txn!$B484="",0,Txn!$Q484)</f>
        <v>0</v>
      </c>
      <c r="J956" s="40">
        <f>IF(Txn!$B484="",0,Txn!$R484)</f>
        <v>0</v>
      </c>
      <c r="K956" s="41">
        <f>IF($A956="","",IFERROR(VALUE(MID($A956,6,2)),""))</f>
        <v>0</v>
      </c>
      <c r="L956" s="39">
        <f>IF(Txn!$K484="","","طرف مقابل — "&amp;Txn!$K484)</f>
        <v>0</v>
      </c>
      <c r="N956" s="42">
        <f>IF($D956="",0,COUNTIF(BankAccts,$D956))</f>
        <v>0</v>
      </c>
    </row>
    <row r="957" spans="1:14">
      <c r="A957" s="38">
        <f>IF(Txn!$B485="","",Txn!$B485)</f>
        <v>0</v>
      </c>
      <c r="B957" s="38">
        <f>IF(Txn!$B485="","",Txn!$C485)</f>
        <v>0</v>
      </c>
      <c r="C957" s="39">
        <f>IF(Txn!$B485="","","تراکنش بانکی")</f>
        <v>0</v>
      </c>
      <c r="D957" s="38">
        <f>IF(Txn!$B485="","",IF(Txn!$X485="","",Txn!$X485))</f>
        <v>0</v>
      </c>
      <c r="E957" s="39">
        <f>IF($D957="","",IFERROR(VLOOKUP($D957,AcctTbl,2,0),""))</f>
        <v>0</v>
      </c>
      <c r="F957" s="39">
        <f>IF($D957="","",IFERROR(VLOOKUP($D957,AcctTbl,3,0),""))</f>
        <v>0</v>
      </c>
      <c r="G957" s="39">
        <f>IF(Txn!$B485="","",Txn!$D485)</f>
        <v>0</v>
      </c>
      <c r="H957" s="38">
        <f>IF(Txn!$B485="","",Txn!$E485)</f>
        <v>0</v>
      </c>
      <c r="I957" s="40">
        <f>IF(Txn!$B485="",0,Txn!$O485)</f>
        <v>0</v>
      </c>
      <c r="J957" s="40">
        <f>IF(Txn!$B485="",0,Txn!$P485)</f>
        <v>0</v>
      </c>
      <c r="K957" s="41">
        <f>IF($A957="","",IFERROR(VALUE(MID($A957,6,2)),""))</f>
        <v>0</v>
      </c>
      <c r="L957" s="39">
        <f>IF(Txn!$K485="","",Txn!$K485)</f>
        <v>0</v>
      </c>
      <c r="N957" s="42">
        <f>IF($D957="",0,COUNTIF(BankAccts,$D957))</f>
        <v>0</v>
      </c>
    </row>
    <row r="958" spans="1:14">
      <c r="A958" s="38">
        <f>IF(Txn!$B485="","",Txn!$B485)</f>
        <v>0</v>
      </c>
      <c r="B958" s="38">
        <f>IF(Txn!$B485="","",Txn!$C485)</f>
        <v>0</v>
      </c>
      <c r="C958" s="39">
        <f>IF(Txn!$B485="","","تراکنش بانکی")</f>
        <v>0</v>
      </c>
      <c r="D958" s="38">
        <f>IF(Txn!$B485="","",IF(IF(Txn!$U485="TRF",Txn!$Y485,Txn!$Z485)="","",IF(Txn!$U485="TRF",Txn!$Y485,Txn!$Z485)))</f>
        <v>0</v>
      </c>
      <c r="E958" s="39">
        <f>IF($D958="","",IFERROR(VLOOKUP($D958,AcctTbl,2,0),""))</f>
        <v>0</v>
      </c>
      <c r="F958" s="39">
        <f>IF($D958="","",IFERROR(VLOOKUP($D958,AcctTbl,3,0),""))</f>
        <v>0</v>
      </c>
      <c r="G958" s="39">
        <f>IF(Txn!$B485="","",Txn!$D485)</f>
        <v>0</v>
      </c>
      <c r="H958" s="38">
        <f>IF(Txn!$B485="","",Txn!$E485)</f>
        <v>0</v>
      </c>
      <c r="I958" s="40">
        <f>IF(Txn!$B485="",0,Txn!$Q485)</f>
        <v>0</v>
      </c>
      <c r="J958" s="40">
        <f>IF(Txn!$B485="",0,Txn!$R485)</f>
        <v>0</v>
      </c>
      <c r="K958" s="41">
        <f>IF($A958="","",IFERROR(VALUE(MID($A958,6,2)),""))</f>
        <v>0</v>
      </c>
      <c r="L958" s="39">
        <f>IF(Txn!$K485="","","طرف مقابل — "&amp;Txn!$K485)</f>
        <v>0</v>
      </c>
      <c r="N958" s="42">
        <f>IF($D958="",0,COUNTIF(BankAccts,$D958))</f>
        <v>0</v>
      </c>
    </row>
    <row r="959" spans="1:14">
      <c r="A959" s="38">
        <f>IF(Txn!$B486="","",Txn!$B486)</f>
        <v>0</v>
      </c>
      <c r="B959" s="38">
        <f>IF(Txn!$B486="","",Txn!$C486)</f>
        <v>0</v>
      </c>
      <c r="C959" s="39">
        <f>IF(Txn!$B486="","","تراکنش بانکی")</f>
        <v>0</v>
      </c>
      <c r="D959" s="38">
        <f>IF(Txn!$B486="","",IF(Txn!$X486="","",Txn!$X486))</f>
        <v>0</v>
      </c>
      <c r="E959" s="39">
        <f>IF($D959="","",IFERROR(VLOOKUP($D959,AcctTbl,2,0),""))</f>
        <v>0</v>
      </c>
      <c r="F959" s="39">
        <f>IF($D959="","",IFERROR(VLOOKUP($D959,AcctTbl,3,0),""))</f>
        <v>0</v>
      </c>
      <c r="G959" s="39">
        <f>IF(Txn!$B486="","",Txn!$D486)</f>
        <v>0</v>
      </c>
      <c r="H959" s="38">
        <f>IF(Txn!$B486="","",Txn!$E486)</f>
        <v>0</v>
      </c>
      <c r="I959" s="40">
        <f>IF(Txn!$B486="",0,Txn!$O486)</f>
        <v>0</v>
      </c>
      <c r="J959" s="40">
        <f>IF(Txn!$B486="",0,Txn!$P486)</f>
        <v>0</v>
      </c>
      <c r="K959" s="41">
        <f>IF($A959="","",IFERROR(VALUE(MID($A959,6,2)),""))</f>
        <v>0</v>
      </c>
      <c r="L959" s="39">
        <f>IF(Txn!$K486="","",Txn!$K486)</f>
        <v>0</v>
      </c>
      <c r="N959" s="42">
        <f>IF($D959="",0,COUNTIF(BankAccts,$D959))</f>
        <v>0</v>
      </c>
    </row>
    <row r="960" spans="1:14">
      <c r="A960" s="38">
        <f>IF(Txn!$B486="","",Txn!$B486)</f>
        <v>0</v>
      </c>
      <c r="B960" s="38">
        <f>IF(Txn!$B486="","",Txn!$C486)</f>
        <v>0</v>
      </c>
      <c r="C960" s="39">
        <f>IF(Txn!$B486="","","تراکنش بانکی")</f>
        <v>0</v>
      </c>
      <c r="D960" s="38">
        <f>IF(Txn!$B486="","",IF(IF(Txn!$U486="TRF",Txn!$Y486,Txn!$Z486)="","",IF(Txn!$U486="TRF",Txn!$Y486,Txn!$Z486)))</f>
        <v>0</v>
      </c>
      <c r="E960" s="39">
        <f>IF($D960="","",IFERROR(VLOOKUP($D960,AcctTbl,2,0),""))</f>
        <v>0</v>
      </c>
      <c r="F960" s="39">
        <f>IF($D960="","",IFERROR(VLOOKUP($D960,AcctTbl,3,0),""))</f>
        <v>0</v>
      </c>
      <c r="G960" s="39">
        <f>IF(Txn!$B486="","",Txn!$D486)</f>
        <v>0</v>
      </c>
      <c r="H960" s="38">
        <f>IF(Txn!$B486="","",Txn!$E486)</f>
        <v>0</v>
      </c>
      <c r="I960" s="40">
        <f>IF(Txn!$B486="",0,Txn!$Q486)</f>
        <v>0</v>
      </c>
      <c r="J960" s="40">
        <f>IF(Txn!$B486="",0,Txn!$R486)</f>
        <v>0</v>
      </c>
      <c r="K960" s="41">
        <f>IF($A960="","",IFERROR(VALUE(MID($A960,6,2)),""))</f>
        <v>0</v>
      </c>
      <c r="L960" s="39">
        <f>IF(Txn!$K486="","","طرف مقابل — "&amp;Txn!$K486)</f>
        <v>0</v>
      </c>
      <c r="N960" s="42">
        <f>IF($D960="",0,COUNTIF(BankAccts,$D960))</f>
        <v>0</v>
      </c>
    </row>
    <row r="961" spans="1:14">
      <c r="A961" s="38">
        <f>IF(Txn!$B487="","",Txn!$B487)</f>
        <v>0</v>
      </c>
      <c r="B961" s="38">
        <f>IF(Txn!$B487="","",Txn!$C487)</f>
        <v>0</v>
      </c>
      <c r="C961" s="39">
        <f>IF(Txn!$B487="","","تراکنش بانکی")</f>
        <v>0</v>
      </c>
      <c r="D961" s="38">
        <f>IF(Txn!$B487="","",IF(Txn!$X487="","",Txn!$X487))</f>
        <v>0</v>
      </c>
      <c r="E961" s="39">
        <f>IF($D961="","",IFERROR(VLOOKUP($D961,AcctTbl,2,0),""))</f>
        <v>0</v>
      </c>
      <c r="F961" s="39">
        <f>IF($D961="","",IFERROR(VLOOKUP($D961,AcctTbl,3,0),""))</f>
        <v>0</v>
      </c>
      <c r="G961" s="39">
        <f>IF(Txn!$B487="","",Txn!$D487)</f>
        <v>0</v>
      </c>
      <c r="H961" s="38">
        <f>IF(Txn!$B487="","",Txn!$E487)</f>
        <v>0</v>
      </c>
      <c r="I961" s="40">
        <f>IF(Txn!$B487="",0,Txn!$O487)</f>
        <v>0</v>
      </c>
      <c r="J961" s="40">
        <f>IF(Txn!$B487="",0,Txn!$P487)</f>
        <v>0</v>
      </c>
      <c r="K961" s="41">
        <f>IF($A961="","",IFERROR(VALUE(MID($A961,6,2)),""))</f>
        <v>0</v>
      </c>
      <c r="L961" s="39">
        <f>IF(Txn!$K487="","",Txn!$K487)</f>
        <v>0</v>
      </c>
      <c r="N961" s="42">
        <f>IF($D961="",0,COUNTIF(BankAccts,$D961))</f>
        <v>0</v>
      </c>
    </row>
    <row r="962" spans="1:14">
      <c r="A962" s="38">
        <f>IF(Txn!$B487="","",Txn!$B487)</f>
        <v>0</v>
      </c>
      <c r="B962" s="38">
        <f>IF(Txn!$B487="","",Txn!$C487)</f>
        <v>0</v>
      </c>
      <c r="C962" s="39">
        <f>IF(Txn!$B487="","","تراکنش بانکی")</f>
        <v>0</v>
      </c>
      <c r="D962" s="38">
        <f>IF(Txn!$B487="","",IF(IF(Txn!$U487="TRF",Txn!$Y487,Txn!$Z487)="","",IF(Txn!$U487="TRF",Txn!$Y487,Txn!$Z487)))</f>
        <v>0</v>
      </c>
      <c r="E962" s="39">
        <f>IF($D962="","",IFERROR(VLOOKUP($D962,AcctTbl,2,0),""))</f>
        <v>0</v>
      </c>
      <c r="F962" s="39">
        <f>IF($D962="","",IFERROR(VLOOKUP($D962,AcctTbl,3,0),""))</f>
        <v>0</v>
      </c>
      <c r="G962" s="39">
        <f>IF(Txn!$B487="","",Txn!$D487)</f>
        <v>0</v>
      </c>
      <c r="H962" s="38">
        <f>IF(Txn!$B487="","",Txn!$E487)</f>
        <v>0</v>
      </c>
      <c r="I962" s="40">
        <f>IF(Txn!$B487="",0,Txn!$Q487)</f>
        <v>0</v>
      </c>
      <c r="J962" s="40">
        <f>IF(Txn!$B487="",0,Txn!$R487)</f>
        <v>0</v>
      </c>
      <c r="K962" s="41">
        <f>IF($A962="","",IFERROR(VALUE(MID($A962,6,2)),""))</f>
        <v>0</v>
      </c>
      <c r="L962" s="39">
        <f>IF(Txn!$K487="","","طرف مقابل — "&amp;Txn!$K487)</f>
        <v>0</v>
      </c>
      <c r="N962" s="42">
        <f>IF($D962="",0,COUNTIF(BankAccts,$D962))</f>
        <v>0</v>
      </c>
    </row>
    <row r="963" spans="1:14">
      <c r="A963" s="38">
        <f>IF(Txn!$B488="","",Txn!$B488)</f>
        <v>0</v>
      </c>
      <c r="B963" s="38">
        <f>IF(Txn!$B488="","",Txn!$C488)</f>
        <v>0</v>
      </c>
      <c r="C963" s="39">
        <f>IF(Txn!$B488="","","تراکنش بانکی")</f>
        <v>0</v>
      </c>
      <c r="D963" s="38">
        <f>IF(Txn!$B488="","",IF(Txn!$X488="","",Txn!$X488))</f>
        <v>0</v>
      </c>
      <c r="E963" s="39">
        <f>IF($D963="","",IFERROR(VLOOKUP($D963,AcctTbl,2,0),""))</f>
        <v>0</v>
      </c>
      <c r="F963" s="39">
        <f>IF($D963="","",IFERROR(VLOOKUP($D963,AcctTbl,3,0),""))</f>
        <v>0</v>
      </c>
      <c r="G963" s="39">
        <f>IF(Txn!$B488="","",Txn!$D488)</f>
        <v>0</v>
      </c>
      <c r="H963" s="38">
        <f>IF(Txn!$B488="","",Txn!$E488)</f>
        <v>0</v>
      </c>
      <c r="I963" s="40">
        <f>IF(Txn!$B488="",0,Txn!$O488)</f>
        <v>0</v>
      </c>
      <c r="J963" s="40">
        <f>IF(Txn!$B488="",0,Txn!$P488)</f>
        <v>0</v>
      </c>
      <c r="K963" s="41">
        <f>IF($A963="","",IFERROR(VALUE(MID($A963,6,2)),""))</f>
        <v>0</v>
      </c>
      <c r="L963" s="39">
        <f>IF(Txn!$K488="","",Txn!$K488)</f>
        <v>0</v>
      </c>
      <c r="N963" s="42">
        <f>IF($D963="",0,COUNTIF(BankAccts,$D963))</f>
        <v>0</v>
      </c>
    </row>
    <row r="964" spans="1:14">
      <c r="A964" s="38">
        <f>IF(Txn!$B488="","",Txn!$B488)</f>
        <v>0</v>
      </c>
      <c r="B964" s="38">
        <f>IF(Txn!$B488="","",Txn!$C488)</f>
        <v>0</v>
      </c>
      <c r="C964" s="39">
        <f>IF(Txn!$B488="","","تراکنش بانکی")</f>
        <v>0</v>
      </c>
      <c r="D964" s="38">
        <f>IF(Txn!$B488="","",IF(IF(Txn!$U488="TRF",Txn!$Y488,Txn!$Z488)="","",IF(Txn!$U488="TRF",Txn!$Y488,Txn!$Z488)))</f>
        <v>0</v>
      </c>
      <c r="E964" s="39">
        <f>IF($D964="","",IFERROR(VLOOKUP($D964,AcctTbl,2,0),""))</f>
        <v>0</v>
      </c>
      <c r="F964" s="39">
        <f>IF($D964="","",IFERROR(VLOOKUP($D964,AcctTbl,3,0),""))</f>
        <v>0</v>
      </c>
      <c r="G964" s="39">
        <f>IF(Txn!$B488="","",Txn!$D488)</f>
        <v>0</v>
      </c>
      <c r="H964" s="38">
        <f>IF(Txn!$B488="","",Txn!$E488)</f>
        <v>0</v>
      </c>
      <c r="I964" s="40">
        <f>IF(Txn!$B488="",0,Txn!$Q488)</f>
        <v>0</v>
      </c>
      <c r="J964" s="40">
        <f>IF(Txn!$B488="",0,Txn!$R488)</f>
        <v>0</v>
      </c>
      <c r="K964" s="41">
        <f>IF($A964="","",IFERROR(VALUE(MID($A964,6,2)),""))</f>
        <v>0</v>
      </c>
      <c r="L964" s="39">
        <f>IF(Txn!$K488="","","طرف مقابل — "&amp;Txn!$K488)</f>
        <v>0</v>
      </c>
      <c r="N964" s="42">
        <f>IF($D964="",0,COUNTIF(BankAccts,$D964))</f>
        <v>0</v>
      </c>
    </row>
    <row r="965" spans="1:14">
      <c r="A965" s="38">
        <f>IF(Txn!$B489="","",Txn!$B489)</f>
        <v>0</v>
      </c>
      <c r="B965" s="38">
        <f>IF(Txn!$B489="","",Txn!$C489)</f>
        <v>0</v>
      </c>
      <c r="C965" s="39">
        <f>IF(Txn!$B489="","","تراکنش بانکی")</f>
        <v>0</v>
      </c>
      <c r="D965" s="38">
        <f>IF(Txn!$B489="","",IF(Txn!$X489="","",Txn!$X489))</f>
        <v>0</v>
      </c>
      <c r="E965" s="39">
        <f>IF($D965="","",IFERROR(VLOOKUP($D965,AcctTbl,2,0),""))</f>
        <v>0</v>
      </c>
      <c r="F965" s="39">
        <f>IF($D965="","",IFERROR(VLOOKUP($D965,AcctTbl,3,0),""))</f>
        <v>0</v>
      </c>
      <c r="G965" s="39">
        <f>IF(Txn!$B489="","",Txn!$D489)</f>
        <v>0</v>
      </c>
      <c r="H965" s="38">
        <f>IF(Txn!$B489="","",Txn!$E489)</f>
        <v>0</v>
      </c>
      <c r="I965" s="40">
        <f>IF(Txn!$B489="",0,Txn!$O489)</f>
        <v>0</v>
      </c>
      <c r="J965" s="40">
        <f>IF(Txn!$B489="",0,Txn!$P489)</f>
        <v>0</v>
      </c>
      <c r="K965" s="41">
        <f>IF($A965="","",IFERROR(VALUE(MID($A965,6,2)),""))</f>
        <v>0</v>
      </c>
      <c r="L965" s="39">
        <f>IF(Txn!$K489="","",Txn!$K489)</f>
        <v>0</v>
      </c>
      <c r="N965" s="42">
        <f>IF($D965="",0,COUNTIF(BankAccts,$D965))</f>
        <v>0</v>
      </c>
    </row>
    <row r="966" spans="1:14">
      <c r="A966" s="38">
        <f>IF(Txn!$B489="","",Txn!$B489)</f>
        <v>0</v>
      </c>
      <c r="B966" s="38">
        <f>IF(Txn!$B489="","",Txn!$C489)</f>
        <v>0</v>
      </c>
      <c r="C966" s="39">
        <f>IF(Txn!$B489="","","تراکنش بانکی")</f>
        <v>0</v>
      </c>
      <c r="D966" s="38">
        <f>IF(Txn!$B489="","",IF(IF(Txn!$U489="TRF",Txn!$Y489,Txn!$Z489)="","",IF(Txn!$U489="TRF",Txn!$Y489,Txn!$Z489)))</f>
        <v>0</v>
      </c>
      <c r="E966" s="39">
        <f>IF($D966="","",IFERROR(VLOOKUP($D966,AcctTbl,2,0),""))</f>
        <v>0</v>
      </c>
      <c r="F966" s="39">
        <f>IF($D966="","",IFERROR(VLOOKUP($D966,AcctTbl,3,0),""))</f>
        <v>0</v>
      </c>
      <c r="G966" s="39">
        <f>IF(Txn!$B489="","",Txn!$D489)</f>
        <v>0</v>
      </c>
      <c r="H966" s="38">
        <f>IF(Txn!$B489="","",Txn!$E489)</f>
        <v>0</v>
      </c>
      <c r="I966" s="40">
        <f>IF(Txn!$B489="",0,Txn!$Q489)</f>
        <v>0</v>
      </c>
      <c r="J966" s="40">
        <f>IF(Txn!$B489="",0,Txn!$R489)</f>
        <v>0</v>
      </c>
      <c r="K966" s="41">
        <f>IF($A966="","",IFERROR(VALUE(MID($A966,6,2)),""))</f>
        <v>0</v>
      </c>
      <c r="L966" s="39">
        <f>IF(Txn!$K489="","","طرف مقابل — "&amp;Txn!$K489)</f>
        <v>0</v>
      </c>
      <c r="N966" s="42">
        <f>IF($D966="",0,COUNTIF(BankAccts,$D966))</f>
        <v>0</v>
      </c>
    </row>
    <row r="967" spans="1:14">
      <c r="A967" s="38">
        <f>IF(Txn!$B490="","",Txn!$B490)</f>
        <v>0</v>
      </c>
      <c r="B967" s="38">
        <f>IF(Txn!$B490="","",Txn!$C490)</f>
        <v>0</v>
      </c>
      <c r="C967" s="39">
        <f>IF(Txn!$B490="","","تراکنش بانکی")</f>
        <v>0</v>
      </c>
      <c r="D967" s="38">
        <f>IF(Txn!$B490="","",IF(Txn!$X490="","",Txn!$X490))</f>
        <v>0</v>
      </c>
      <c r="E967" s="39">
        <f>IF($D967="","",IFERROR(VLOOKUP($D967,AcctTbl,2,0),""))</f>
        <v>0</v>
      </c>
      <c r="F967" s="39">
        <f>IF($D967="","",IFERROR(VLOOKUP($D967,AcctTbl,3,0),""))</f>
        <v>0</v>
      </c>
      <c r="G967" s="39">
        <f>IF(Txn!$B490="","",Txn!$D490)</f>
        <v>0</v>
      </c>
      <c r="H967" s="38">
        <f>IF(Txn!$B490="","",Txn!$E490)</f>
        <v>0</v>
      </c>
      <c r="I967" s="40">
        <f>IF(Txn!$B490="",0,Txn!$O490)</f>
        <v>0</v>
      </c>
      <c r="J967" s="40">
        <f>IF(Txn!$B490="",0,Txn!$P490)</f>
        <v>0</v>
      </c>
      <c r="K967" s="41">
        <f>IF($A967="","",IFERROR(VALUE(MID($A967,6,2)),""))</f>
        <v>0</v>
      </c>
      <c r="L967" s="39">
        <f>IF(Txn!$K490="","",Txn!$K490)</f>
        <v>0</v>
      </c>
      <c r="N967" s="42">
        <f>IF($D967="",0,COUNTIF(BankAccts,$D967))</f>
        <v>0</v>
      </c>
    </row>
    <row r="968" spans="1:14">
      <c r="A968" s="38">
        <f>IF(Txn!$B490="","",Txn!$B490)</f>
        <v>0</v>
      </c>
      <c r="B968" s="38">
        <f>IF(Txn!$B490="","",Txn!$C490)</f>
        <v>0</v>
      </c>
      <c r="C968" s="39">
        <f>IF(Txn!$B490="","","تراکنش بانکی")</f>
        <v>0</v>
      </c>
      <c r="D968" s="38">
        <f>IF(Txn!$B490="","",IF(IF(Txn!$U490="TRF",Txn!$Y490,Txn!$Z490)="","",IF(Txn!$U490="TRF",Txn!$Y490,Txn!$Z490)))</f>
        <v>0</v>
      </c>
      <c r="E968" s="39">
        <f>IF($D968="","",IFERROR(VLOOKUP($D968,AcctTbl,2,0),""))</f>
        <v>0</v>
      </c>
      <c r="F968" s="39">
        <f>IF($D968="","",IFERROR(VLOOKUP($D968,AcctTbl,3,0),""))</f>
        <v>0</v>
      </c>
      <c r="G968" s="39">
        <f>IF(Txn!$B490="","",Txn!$D490)</f>
        <v>0</v>
      </c>
      <c r="H968" s="38">
        <f>IF(Txn!$B490="","",Txn!$E490)</f>
        <v>0</v>
      </c>
      <c r="I968" s="40">
        <f>IF(Txn!$B490="",0,Txn!$Q490)</f>
        <v>0</v>
      </c>
      <c r="J968" s="40">
        <f>IF(Txn!$B490="",0,Txn!$R490)</f>
        <v>0</v>
      </c>
      <c r="K968" s="41">
        <f>IF($A968="","",IFERROR(VALUE(MID($A968,6,2)),""))</f>
        <v>0</v>
      </c>
      <c r="L968" s="39">
        <f>IF(Txn!$K490="","","طرف مقابل — "&amp;Txn!$K490)</f>
        <v>0</v>
      </c>
      <c r="N968" s="42">
        <f>IF($D968="",0,COUNTIF(BankAccts,$D968))</f>
        <v>0</v>
      </c>
    </row>
    <row r="969" spans="1:14">
      <c r="A969" s="38">
        <f>IF(Txn!$B491="","",Txn!$B491)</f>
        <v>0</v>
      </c>
      <c r="B969" s="38">
        <f>IF(Txn!$B491="","",Txn!$C491)</f>
        <v>0</v>
      </c>
      <c r="C969" s="39">
        <f>IF(Txn!$B491="","","تراکنش بانکی")</f>
        <v>0</v>
      </c>
      <c r="D969" s="38">
        <f>IF(Txn!$B491="","",IF(Txn!$X491="","",Txn!$X491))</f>
        <v>0</v>
      </c>
      <c r="E969" s="39">
        <f>IF($D969="","",IFERROR(VLOOKUP($D969,AcctTbl,2,0),""))</f>
        <v>0</v>
      </c>
      <c r="F969" s="39">
        <f>IF($D969="","",IFERROR(VLOOKUP($D969,AcctTbl,3,0),""))</f>
        <v>0</v>
      </c>
      <c r="G969" s="39">
        <f>IF(Txn!$B491="","",Txn!$D491)</f>
        <v>0</v>
      </c>
      <c r="H969" s="38">
        <f>IF(Txn!$B491="","",Txn!$E491)</f>
        <v>0</v>
      </c>
      <c r="I969" s="40">
        <f>IF(Txn!$B491="",0,Txn!$O491)</f>
        <v>0</v>
      </c>
      <c r="J969" s="40">
        <f>IF(Txn!$B491="",0,Txn!$P491)</f>
        <v>0</v>
      </c>
      <c r="K969" s="41">
        <f>IF($A969="","",IFERROR(VALUE(MID($A969,6,2)),""))</f>
        <v>0</v>
      </c>
      <c r="L969" s="39">
        <f>IF(Txn!$K491="","",Txn!$K491)</f>
        <v>0</v>
      </c>
      <c r="N969" s="42">
        <f>IF($D969="",0,COUNTIF(BankAccts,$D969))</f>
        <v>0</v>
      </c>
    </row>
    <row r="970" spans="1:14">
      <c r="A970" s="38">
        <f>IF(Txn!$B491="","",Txn!$B491)</f>
        <v>0</v>
      </c>
      <c r="B970" s="38">
        <f>IF(Txn!$B491="","",Txn!$C491)</f>
        <v>0</v>
      </c>
      <c r="C970" s="39">
        <f>IF(Txn!$B491="","","تراکنش بانکی")</f>
        <v>0</v>
      </c>
      <c r="D970" s="38">
        <f>IF(Txn!$B491="","",IF(IF(Txn!$U491="TRF",Txn!$Y491,Txn!$Z491)="","",IF(Txn!$U491="TRF",Txn!$Y491,Txn!$Z491)))</f>
        <v>0</v>
      </c>
      <c r="E970" s="39">
        <f>IF($D970="","",IFERROR(VLOOKUP($D970,AcctTbl,2,0),""))</f>
        <v>0</v>
      </c>
      <c r="F970" s="39">
        <f>IF($D970="","",IFERROR(VLOOKUP($D970,AcctTbl,3,0),""))</f>
        <v>0</v>
      </c>
      <c r="G970" s="39">
        <f>IF(Txn!$B491="","",Txn!$D491)</f>
        <v>0</v>
      </c>
      <c r="H970" s="38">
        <f>IF(Txn!$B491="","",Txn!$E491)</f>
        <v>0</v>
      </c>
      <c r="I970" s="40">
        <f>IF(Txn!$B491="",0,Txn!$Q491)</f>
        <v>0</v>
      </c>
      <c r="J970" s="40">
        <f>IF(Txn!$B491="",0,Txn!$R491)</f>
        <v>0</v>
      </c>
      <c r="K970" s="41">
        <f>IF($A970="","",IFERROR(VALUE(MID($A970,6,2)),""))</f>
        <v>0</v>
      </c>
      <c r="L970" s="39">
        <f>IF(Txn!$K491="","","طرف مقابل — "&amp;Txn!$K491)</f>
        <v>0</v>
      </c>
      <c r="N970" s="42">
        <f>IF($D970="",0,COUNTIF(BankAccts,$D970))</f>
        <v>0</v>
      </c>
    </row>
    <row r="971" spans="1:14">
      <c r="A971" s="38">
        <f>IF(Txn!$B492="","",Txn!$B492)</f>
        <v>0</v>
      </c>
      <c r="B971" s="38">
        <f>IF(Txn!$B492="","",Txn!$C492)</f>
        <v>0</v>
      </c>
      <c r="C971" s="39">
        <f>IF(Txn!$B492="","","تراکنش بانکی")</f>
        <v>0</v>
      </c>
      <c r="D971" s="38">
        <f>IF(Txn!$B492="","",IF(Txn!$X492="","",Txn!$X492))</f>
        <v>0</v>
      </c>
      <c r="E971" s="39">
        <f>IF($D971="","",IFERROR(VLOOKUP($D971,AcctTbl,2,0),""))</f>
        <v>0</v>
      </c>
      <c r="F971" s="39">
        <f>IF($D971="","",IFERROR(VLOOKUP($D971,AcctTbl,3,0),""))</f>
        <v>0</v>
      </c>
      <c r="G971" s="39">
        <f>IF(Txn!$B492="","",Txn!$D492)</f>
        <v>0</v>
      </c>
      <c r="H971" s="38">
        <f>IF(Txn!$B492="","",Txn!$E492)</f>
        <v>0</v>
      </c>
      <c r="I971" s="40">
        <f>IF(Txn!$B492="",0,Txn!$O492)</f>
        <v>0</v>
      </c>
      <c r="J971" s="40">
        <f>IF(Txn!$B492="",0,Txn!$P492)</f>
        <v>0</v>
      </c>
      <c r="K971" s="41">
        <f>IF($A971="","",IFERROR(VALUE(MID($A971,6,2)),""))</f>
        <v>0</v>
      </c>
      <c r="L971" s="39">
        <f>IF(Txn!$K492="","",Txn!$K492)</f>
        <v>0</v>
      </c>
      <c r="N971" s="42">
        <f>IF($D971="",0,COUNTIF(BankAccts,$D971))</f>
        <v>0</v>
      </c>
    </row>
    <row r="972" spans="1:14">
      <c r="A972" s="38">
        <f>IF(Txn!$B492="","",Txn!$B492)</f>
        <v>0</v>
      </c>
      <c r="B972" s="38">
        <f>IF(Txn!$B492="","",Txn!$C492)</f>
        <v>0</v>
      </c>
      <c r="C972" s="39">
        <f>IF(Txn!$B492="","","تراکنش بانکی")</f>
        <v>0</v>
      </c>
      <c r="D972" s="38">
        <f>IF(Txn!$B492="","",IF(IF(Txn!$U492="TRF",Txn!$Y492,Txn!$Z492)="","",IF(Txn!$U492="TRF",Txn!$Y492,Txn!$Z492)))</f>
        <v>0</v>
      </c>
      <c r="E972" s="39">
        <f>IF($D972="","",IFERROR(VLOOKUP($D972,AcctTbl,2,0),""))</f>
        <v>0</v>
      </c>
      <c r="F972" s="39">
        <f>IF($D972="","",IFERROR(VLOOKUP($D972,AcctTbl,3,0),""))</f>
        <v>0</v>
      </c>
      <c r="G972" s="39">
        <f>IF(Txn!$B492="","",Txn!$D492)</f>
        <v>0</v>
      </c>
      <c r="H972" s="38">
        <f>IF(Txn!$B492="","",Txn!$E492)</f>
        <v>0</v>
      </c>
      <c r="I972" s="40">
        <f>IF(Txn!$B492="",0,Txn!$Q492)</f>
        <v>0</v>
      </c>
      <c r="J972" s="40">
        <f>IF(Txn!$B492="",0,Txn!$R492)</f>
        <v>0</v>
      </c>
      <c r="K972" s="41">
        <f>IF($A972="","",IFERROR(VALUE(MID($A972,6,2)),""))</f>
        <v>0</v>
      </c>
      <c r="L972" s="39">
        <f>IF(Txn!$K492="","","طرف مقابل — "&amp;Txn!$K492)</f>
        <v>0</v>
      </c>
      <c r="N972" s="42">
        <f>IF($D972="",0,COUNTIF(BankAccts,$D972))</f>
        <v>0</v>
      </c>
    </row>
    <row r="973" spans="1:14">
      <c r="A973" s="38">
        <f>IF(Txn!$B493="","",Txn!$B493)</f>
        <v>0</v>
      </c>
      <c r="B973" s="38">
        <f>IF(Txn!$B493="","",Txn!$C493)</f>
        <v>0</v>
      </c>
      <c r="C973" s="39">
        <f>IF(Txn!$B493="","","تراکنش بانکی")</f>
        <v>0</v>
      </c>
      <c r="D973" s="38">
        <f>IF(Txn!$B493="","",IF(Txn!$X493="","",Txn!$X493))</f>
        <v>0</v>
      </c>
      <c r="E973" s="39">
        <f>IF($D973="","",IFERROR(VLOOKUP($D973,AcctTbl,2,0),""))</f>
        <v>0</v>
      </c>
      <c r="F973" s="39">
        <f>IF($D973="","",IFERROR(VLOOKUP($D973,AcctTbl,3,0),""))</f>
        <v>0</v>
      </c>
      <c r="G973" s="39">
        <f>IF(Txn!$B493="","",Txn!$D493)</f>
        <v>0</v>
      </c>
      <c r="H973" s="38">
        <f>IF(Txn!$B493="","",Txn!$E493)</f>
        <v>0</v>
      </c>
      <c r="I973" s="40">
        <f>IF(Txn!$B493="",0,Txn!$O493)</f>
        <v>0</v>
      </c>
      <c r="J973" s="40">
        <f>IF(Txn!$B493="",0,Txn!$P493)</f>
        <v>0</v>
      </c>
      <c r="K973" s="41">
        <f>IF($A973="","",IFERROR(VALUE(MID($A973,6,2)),""))</f>
        <v>0</v>
      </c>
      <c r="L973" s="39">
        <f>IF(Txn!$K493="","",Txn!$K493)</f>
        <v>0</v>
      </c>
      <c r="N973" s="42">
        <f>IF($D973="",0,COUNTIF(BankAccts,$D973))</f>
        <v>0</v>
      </c>
    </row>
    <row r="974" spans="1:14">
      <c r="A974" s="38">
        <f>IF(Txn!$B493="","",Txn!$B493)</f>
        <v>0</v>
      </c>
      <c r="B974" s="38">
        <f>IF(Txn!$B493="","",Txn!$C493)</f>
        <v>0</v>
      </c>
      <c r="C974" s="39">
        <f>IF(Txn!$B493="","","تراکنش بانکی")</f>
        <v>0</v>
      </c>
      <c r="D974" s="38">
        <f>IF(Txn!$B493="","",IF(IF(Txn!$U493="TRF",Txn!$Y493,Txn!$Z493)="","",IF(Txn!$U493="TRF",Txn!$Y493,Txn!$Z493)))</f>
        <v>0</v>
      </c>
      <c r="E974" s="39">
        <f>IF($D974="","",IFERROR(VLOOKUP($D974,AcctTbl,2,0),""))</f>
        <v>0</v>
      </c>
      <c r="F974" s="39">
        <f>IF($D974="","",IFERROR(VLOOKUP($D974,AcctTbl,3,0),""))</f>
        <v>0</v>
      </c>
      <c r="G974" s="39">
        <f>IF(Txn!$B493="","",Txn!$D493)</f>
        <v>0</v>
      </c>
      <c r="H974" s="38">
        <f>IF(Txn!$B493="","",Txn!$E493)</f>
        <v>0</v>
      </c>
      <c r="I974" s="40">
        <f>IF(Txn!$B493="",0,Txn!$Q493)</f>
        <v>0</v>
      </c>
      <c r="J974" s="40">
        <f>IF(Txn!$B493="",0,Txn!$R493)</f>
        <v>0</v>
      </c>
      <c r="K974" s="41">
        <f>IF($A974="","",IFERROR(VALUE(MID($A974,6,2)),""))</f>
        <v>0</v>
      </c>
      <c r="L974" s="39">
        <f>IF(Txn!$K493="","","طرف مقابل — "&amp;Txn!$K493)</f>
        <v>0</v>
      </c>
      <c r="N974" s="42">
        <f>IF($D974="",0,COUNTIF(BankAccts,$D974))</f>
        <v>0</v>
      </c>
    </row>
    <row r="975" spans="1:14">
      <c r="A975" s="38">
        <f>IF(Txn!$B494="","",Txn!$B494)</f>
        <v>0</v>
      </c>
      <c r="B975" s="38">
        <f>IF(Txn!$B494="","",Txn!$C494)</f>
        <v>0</v>
      </c>
      <c r="C975" s="39">
        <f>IF(Txn!$B494="","","تراکنش بانکی")</f>
        <v>0</v>
      </c>
      <c r="D975" s="38">
        <f>IF(Txn!$B494="","",IF(Txn!$X494="","",Txn!$X494))</f>
        <v>0</v>
      </c>
      <c r="E975" s="39">
        <f>IF($D975="","",IFERROR(VLOOKUP($D975,AcctTbl,2,0),""))</f>
        <v>0</v>
      </c>
      <c r="F975" s="39">
        <f>IF($D975="","",IFERROR(VLOOKUP($D975,AcctTbl,3,0),""))</f>
        <v>0</v>
      </c>
      <c r="G975" s="39">
        <f>IF(Txn!$B494="","",Txn!$D494)</f>
        <v>0</v>
      </c>
      <c r="H975" s="38">
        <f>IF(Txn!$B494="","",Txn!$E494)</f>
        <v>0</v>
      </c>
      <c r="I975" s="40">
        <f>IF(Txn!$B494="",0,Txn!$O494)</f>
        <v>0</v>
      </c>
      <c r="J975" s="40">
        <f>IF(Txn!$B494="",0,Txn!$P494)</f>
        <v>0</v>
      </c>
      <c r="K975" s="41">
        <f>IF($A975="","",IFERROR(VALUE(MID($A975,6,2)),""))</f>
        <v>0</v>
      </c>
      <c r="L975" s="39">
        <f>IF(Txn!$K494="","",Txn!$K494)</f>
        <v>0</v>
      </c>
      <c r="N975" s="42">
        <f>IF($D975="",0,COUNTIF(BankAccts,$D975))</f>
        <v>0</v>
      </c>
    </row>
    <row r="976" spans="1:14">
      <c r="A976" s="38">
        <f>IF(Txn!$B494="","",Txn!$B494)</f>
        <v>0</v>
      </c>
      <c r="B976" s="38">
        <f>IF(Txn!$B494="","",Txn!$C494)</f>
        <v>0</v>
      </c>
      <c r="C976" s="39">
        <f>IF(Txn!$B494="","","تراکنش بانکی")</f>
        <v>0</v>
      </c>
      <c r="D976" s="38">
        <f>IF(Txn!$B494="","",IF(IF(Txn!$U494="TRF",Txn!$Y494,Txn!$Z494)="","",IF(Txn!$U494="TRF",Txn!$Y494,Txn!$Z494)))</f>
        <v>0</v>
      </c>
      <c r="E976" s="39">
        <f>IF($D976="","",IFERROR(VLOOKUP($D976,AcctTbl,2,0),""))</f>
        <v>0</v>
      </c>
      <c r="F976" s="39">
        <f>IF($D976="","",IFERROR(VLOOKUP($D976,AcctTbl,3,0),""))</f>
        <v>0</v>
      </c>
      <c r="G976" s="39">
        <f>IF(Txn!$B494="","",Txn!$D494)</f>
        <v>0</v>
      </c>
      <c r="H976" s="38">
        <f>IF(Txn!$B494="","",Txn!$E494)</f>
        <v>0</v>
      </c>
      <c r="I976" s="40">
        <f>IF(Txn!$B494="",0,Txn!$Q494)</f>
        <v>0</v>
      </c>
      <c r="J976" s="40">
        <f>IF(Txn!$B494="",0,Txn!$R494)</f>
        <v>0</v>
      </c>
      <c r="K976" s="41">
        <f>IF($A976="","",IFERROR(VALUE(MID($A976,6,2)),""))</f>
        <v>0</v>
      </c>
      <c r="L976" s="39">
        <f>IF(Txn!$K494="","","طرف مقابل — "&amp;Txn!$K494)</f>
        <v>0</v>
      </c>
      <c r="N976" s="42">
        <f>IF($D976="",0,COUNTIF(BankAccts,$D976))</f>
        <v>0</v>
      </c>
    </row>
    <row r="977" spans="1:14">
      <c r="A977" s="38">
        <f>IF(Txn!$B495="","",Txn!$B495)</f>
        <v>0</v>
      </c>
      <c r="B977" s="38">
        <f>IF(Txn!$B495="","",Txn!$C495)</f>
        <v>0</v>
      </c>
      <c r="C977" s="39">
        <f>IF(Txn!$B495="","","تراکنش بانکی")</f>
        <v>0</v>
      </c>
      <c r="D977" s="38">
        <f>IF(Txn!$B495="","",IF(Txn!$X495="","",Txn!$X495))</f>
        <v>0</v>
      </c>
      <c r="E977" s="39">
        <f>IF($D977="","",IFERROR(VLOOKUP($D977,AcctTbl,2,0),""))</f>
        <v>0</v>
      </c>
      <c r="F977" s="39">
        <f>IF($D977="","",IFERROR(VLOOKUP($D977,AcctTbl,3,0),""))</f>
        <v>0</v>
      </c>
      <c r="G977" s="39">
        <f>IF(Txn!$B495="","",Txn!$D495)</f>
        <v>0</v>
      </c>
      <c r="H977" s="38">
        <f>IF(Txn!$B495="","",Txn!$E495)</f>
        <v>0</v>
      </c>
      <c r="I977" s="40">
        <f>IF(Txn!$B495="",0,Txn!$O495)</f>
        <v>0</v>
      </c>
      <c r="J977" s="40">
        <f>IF(Txn!$B495="",0,Txn!$P495)</f>
        <v>0</v>
      </c>
      <c r="K977" s="41">
        <f>IF($A977="","",IFERROR(VALUE(MID($A977,6,2)),""))</f>
        <v>0</v>
      </c>
      <c r="L977" s="39">
        <f>IF(Txn!$K495="","",Txn!$K495)</f>
        <v>0</v>
      </c>
      <c r="N977" s="42">
        <f>IF($D977="",0,COUNTIF(BankAccts,$D977))</f>
        <v>0</v>
      </c>
    </row>
    <row r="978" spans="1:14">
      <c r="A978" s="38">
        <f>IF(Txn!$B495="","",Txn!$B495)</f>
        <v>0</v>
      </c>
      <c r="B978" s="38">
        <f>IF(Txn!$B495="","",Txn!$C495)</f>
        <v>0</v>
      </c>
      <c r="C978" s="39">
        <f>IF(Txn!$B495="","","تراکنش بانکی")</f>
        <v>0</v>
      </c>
      <c r="D978" s="38">
        <f>IF(Txn!$B495="","",IF(IF(Txn!$U495="TRF",Txn!$Y495,Txn!$Z495)="","",IF(Txn!$U495="TRF",Txn!$Y495,Txn!$Z495)))</f>
        <v>0</v>
      </c>
      <c r="E978" s="39">
        <f>IF($D978="","",IFERROR(VLOOKUP($D978,AcctTbl,2,0),""))</f>
        <v>0</v>
      </c>
      <c r="F978" s="39">
        <f>IF($D978="","",IFERROR(VLOOKUP($D978,AcctTbl,3,0),""))</f>
        <v>0</v>
      </c>
      <c r="G978" s="39">
        <f>IF(Txn!$B495="","",Txn!$D495)</f>
        <v>0</v>
      </c>
      <c r="H978" s="38">
        <f>IF(Txn!$B495="","",Txn!$E495)</f>
        <v>0</v>
      </c>
      <c r="I978" s="40">
        <f>IF(Txn!$B495="",0,Txn!$Q495)</f>
        <v>0</v>
      </c>
      <c r="J978" s="40">
        <f>IF(Txn!$B495="",0,Txn!$R495)</f>
        <v>0</v>
      </c>
      <c r="K978" s="41">
        <f>IF($A978="","",IFERROR(VALUE(MID($A978,6,2)),""))</f>
        <v>0</v>
      </c>
      <c r="L978" s="39">
        <f>IF(Txn!$K495="","","طرف مقابل — "&amp;Txn!$K495)</f>
        <v>0</v>
      </c>
      <c r="N978" s="42">
        <f>IF($D978="",0,COUNTIF(BankAccts,$D978))</f>
        <v>0</v>
      </c>
    </row>
    <row r="979" spans="1:14">
      <c r="A979" s="38">
        <f>IF(Txn!$B496="","",Txn!$B496)</f>
        <v>0</v>
      </c>
      <c r="B979" s="38">
        <f>IF(Txn!$B496="","",Txn!$C496)</f>
        <v>0</v>
      </c>
      <c r="C979" s="39">
        <f>IF(Txn!$B496="","","تراکنش بانکی")</f>
        <v>0</v>
      </c>
      <c r="D979" s="38">
        <f>IF(Txn!$B496="","",IF(Txn!$X496="","",Txn!$X496))</f>
        <v>0</v>
      </c>
      <c r="E979" s="39">
        <f>IF($D979="","",IFERROR(VLOOKUP($D979,AcctTbl,2,0),""))</f>
        <v>0</v>
      </c>
      <c r="F979" s="39">
        <f>IF($D979="","",IFERROR(VLOOKUP($D979,AcctTbl,3,0),""))</f>
        <v>0</v>
      </c>
      <c r="G979" s="39">
        <f>IF(Txn!$B496="","",Txn!$D496)</f>
        <v>0</v>
      </c>
      <c r="H979" s="38">
        <f>IF(Txn!$B496="","",Txn!$E496)</f>
        <v>0</v>
      </c>
      <c r="I979" s="40">
        <f>IF(Txn!$B496="",0,Txn!$O496)</f>
        <v>0</v>
      </c>
      <c r="J979" s="40">
        <f>IF(Txn!$B496="",0,Txn!$P496)</f>
        <v>0</v>
      </c>
      <c r="K979" s="41">
        <f>IF($A979="","",IFERROR(VALUE(MID($A979,6,2)),""))</f>
        <v>0</v>
      </c>
      <c r="L979" s="39">
        <f>IF(Txn!$K496="","",Txn!$K496)</f>
        <v>0</v>
      </c>
      <c r="N979" s="42">
        <f>IF($D979="",0,COUNTIF(BankAccts,$D979))</f>
        <v>0</v>
      </c>
    </row>
    <row r="980" spans="1:14">
      <c r="A980" s="38">
        <f>IF(Txn!$B496="","",Txn!$B496)</f>
        <v>0</v>
      </c>
      <c r="B980" s="38">
        <f>IF(Txn!$B496="","",Txn!$C496)</f>
        <v>0</v>
      </c>
      <c r="C980" s="39">
        <f>IF(Txn!$B496="","","تراکنش بانکی")</f>
        <v>0</v>
      </c>
      <c r="D980" s="38">
        <f>IF(Txn!$B496="","",IF(IF(Txn!$U496="TRF",Txn!$Y496,Txn!$Z496)="","",IF(Txn!$U496="TRF",Txn!$Y496,Txn!$Z496)))</f>
        <v>0</v>
      </c>
      <c r="E980" s="39">
        <f>IF($D980="","",IFERROR(VLOOKUP($D980,AcctTbl,2,0),""))</f>
        <v>0</v>
      </c>
      <c r="F980" s="39">
        <f>IF($D980="","",IFERROR(VLOOKUP($D980,AcctTbl,3,0),""))</f>
        <v>0</v>
      </c>
      <c r="G980" s="39">
        <f>IF(Txn!$B496="","",Txn!$D496)</f>
        <v>0</v>
      </c>
      <c r="H980" s="38">
        <f>IF(Txn!$B496="","",Txn!$E496)</f>
        <v>0</v>
      </c>
      <c r="I980" s="40">
        <f>IF(Txn!$B496="",0,Txn!$Q496)</f>
        <v>0</v>
      </c>
      <c r="J980" s="40">
        <f>IF(Txn!$B496="",0,Txn!$R496)</f>
        <v>0</v>
      </c>
      <c r="K980" s="41">
        <f>IF($A980="","",IFERROR(VALUE(MID($A980,6,2)),""))</f>
        <v>0</v>
      </c>
      <c r="L980" s="39">
        <f>IF(Txn!$K496="","","طرف مقابل — "&amp;Txn!$K496)</f>
        <v>0</v>
      </c>
      <c r="N980" s="42">
        <f>IF($D980="",0,COUNTIF(BankAccts,$D980))</f>
        <v>0</v>
      </c>
    </row>
    <row r="981" spans="1:14">
      <c r="A981" s="38">
        <f>IF(Txn!$B497="","",Txn!$B497)</f>
        <v>0</v>
      </c>
      <c r="B981" s="38">
        <f>IF(Txn!$B497="","",Txn!$C497)</f>
        <v>0</v>
      </c>
      <c r="C981" s="39">
        <f>IF(Txn!$B497="","","تراکنش بانکی")</f>
        <v>0</v>
      </c>
      <c r="D981" s="38">
        <f>IF(Txn!$B497="","",IF(Txn!$X497="","",Txn!$X497))</f>
        <v>0</v>
      </c>
      <c r="E981" s="39">
        <f>IF($D981="","",IFERROR(VLOOKUP($D981,AcctTbl,2,0),""))</f>
        <v>0</v>
      </c>
      <c r="F981" s="39">
        <f>IF($D981="","",IFERROR(VLOOKUP($D981,AcctTbl,3,0),""))</f>
        <v>0</v>
      </c>
      <c r="G981" s="39">
        <f>IF(Txn!$B497="","",Txn!$D497)</f>
        <v>0</v>
      </c>
      <c r="H981" s="38">
        <f>IF(Txn!$B497="","",Txn!$E497)</f>
        <v>0</v>
      </c>
      <c r="I981" s="40">
        <f>IF(Txn!$B497="",0,Txn!$O497)</f>
        <v>0</v>
      </c>
      <c r="J981" s="40">
        <f>IF(Txn!$B497="",0,Txn!$P497)</f>
        <v>0</v>
      </c>
      <c r="K981" s="41">
        <f>IF($A981="","",IFERROR(VALUE(MID($A981,6,2)),""))</f>
        <v>0</v>
      </c>
      <c r="L981" s="39">
        <f>IF(Txn!$K497="","",Txn!$K497)</f>
        <v>0</v>
      </c>
      <c r="N981" s="42">
        <f>IF($D981="",0,COUNTIF(BankAccts,$D981))</f>
        <v>0</v>
      </c>
    </row>
    <row r="982" spans="1:14">
      <c r="A982" s="38">
        <f>IF(Txn!$B497="","",Txn!$B497)</f>
        <v>0</v>
      </c>
      <c r="B982" s="38">
        <f>IF(Txn!$B497="","",Txn!$C497)</f>
        <v>0</v>
      </c>
      <c r="C982" s="39">
        <f>IF(Txn!$B497="","","تراکنش بانکی")</f>
        <v>0</v>
      </c>
      <c r="D982" s="38">
        <f>IF(Txn!$B497="","",IF(IF(Txn!$U497="TRF",Txn!$Y497,Txn!$Z497)="","",IF(Txn!$U497="TRF",Txn!$Y497,Txn!$Z497)))</f>
        <v>0</v>
      </c>
      <c r="E982" s="39">
        <f>IF($D982="","",IFERROR(VLOOKUP($D982,AcctTbl,2,0),""))</f>
        <v>0</v>
      </c>
      <c r="F982" s="39">
        <f>IF($D982="","",IFERROR(VLOOKUP($D982,AcctTbl,3,0),""))</f>
        <v>0</v>
      </c>
      <c r="G982" s="39">
        <f>IF(Txn!$B497="","",Txn!$D497)</f>
        <v>0</v>
      </c>
      <c r="H982" s="38">
        <f>IF(Txn!$B497="","",Txn!$E497)</f>
        <v>0</v>
      </c>
      <c r="I982" s="40">
        <f>IF(Txn!$B497="",0,Txn!$Q497)</f>
        <v>0</v>
      </c>
      <c r="J982" s="40">
        <f>IF(Txn!$B497="",0,Txn!$R497)</f>
        <v>0</v>
      </c>
      <c r="K982" s="41">
        <f>IF($A982="","",IFERROR(VALUE(MID($A982,6,2)),""))</f>
        <v>0</v>
      </c>
      <c r="L982" s="39">
        <f>IF(Txn!$K497="","","طرف مقابل — "&amp;Txn!$K497)</f>
        <v>0</v>
      </c>
      <c r="N982" s="42">
        <f>IF($D982="",0,COUNTIF(BankAccts,$D982))</f>
        <v>0</v>
      </c>
    </row>
    <row r="983" spans="1:14">
      <c r="A983" s="38">
        <f>IF(Txn!$B498="","",Txn!$B498)</f>
        <v>0</v>
      </c>
      <c r="B983" s="38">
        <f>IF(Txn!$B498="","",Txn!$C498)</f>
        <v>0</v>
      </c>
      <c r="C983" s="39">
        <f>IF(Txn!$B498="","","تراکنش بانکی")</f>
        <v>0</v>
      </c>
      <c r="D983" s="38">
        <f>IF(Txn!$B498="","",IF(Txn!$X498="","",Txn!$X498))</f>
        <v>0</v>
      </c>
      <c r="E983" s="39">
        <f>IF($D983="","",IFERROR(VLOOKUP($D983,AcctTbl,2,0),""))</f>
        <v>0</v>
      </c>
      <c r="F983" s="39">
        <f>IF($D983="","",IFERROR(VLOOKUP($D983,AcctTbl,3,0),""))</f>
        <v>0</v>
      </c>
      <c r="G983" s="39">
        <f>IF(Txn!$B498="","",Txn!$D498)</f>
        <v>0</v>
      </c>
      <c r="H983" s="38">
        <f>IF(Txn!$B498="","",Txn!$E498)</f>
        <v>0</v>
      </c>
      <c r="I983" s="40">
        <f>IF(Txn!$B498="",0,Txn!$O498)</f>
        <v>0</v>
      </c>
      <c r="J983" s="40">
        <f>IF(Txn!$B498="",0,Txn!$P498)</f>
        <v>0</v>
      </c>
      <c r="K983" s="41">
        <f>IF($A983="","",IFERROR(VALUE(MID($A983,6,2)),""))</f>
        <v>0</v>
      </c>
      <c r="L983" s="39">
        <f>IF(Txn!$K498="","",Txn!$K498)</f>
        <v>0</v>
      </c>
      <c r="N983" s="42">
        <f>IF($D983="",0,COUNTIF(BankAccts,$D983))</f>
        <v>0</v>
      </c>
    </row>
    <row r="984" spans="1:14">
      <c r="A984" s="38">
        <f>IF(Txn!$B498="","",Txn!$B498)</f>
        <v>0</v>
      </c>
      <c r="B984" s="38">
        <f>IF(Txn!$B498="","",Txn!$C498)</f>
        <v>0</v>
      </c>
      <c r="C984" s="39">
        <f>IF(Txn!$B498="","","تراکنش بانکی")</f>
        <v>0</v>
      </c>
      <c r="D984" s="38">
        <f>IF(Txn!$B498="","",IF(IF(Txn!$U498="TRF",Txn!$Y498,Txn!$Z498)="","",IF(Txn!$U498="TRF",Txn!$Y498,Txn!$Z498)))</f>
        <v>0</v>
      </c>
      <c r="E984" s="39">
        <f>IF($D984="","",IFERROR(VLOOKUP($D984,AcctTbl,2,0),""))</f>
        <v>0</v>
      </c>
      <c r="F984" s="39">
        <f>IF($D984="","",IFERROR(VLOOKUP($D984,AcctTbl,3,0),""))</f>
        <v>0</v>
      </c>
      <c r="G984" s="39">
        <f>IF(Txn!$B498="","",Txn!$D498)</f>
        <v>0</v>
      </c>
      <c r="H984" s="38">
        <f>IF(Txn!$B498="","",Txn!$E498)</f>
        <v>0</v>
      </c>
      <c r="I984" s="40">
        <f>IF(Txn!$B498="",0,Txn!$Q498)</f>
        <v>0</v>
      </c>
      <c r="J984" s="40">
        <f>IF(Txn!$B498="",0,Txn!$R498)</f>
        <v>0</v>
      </c>
      <c r="K984" s="41">
        <f>IF($A984="","",IFERROR(VALUE(MID($A984,6,2)),""))</f>
        <v>0</v>
      </c>
      <c r="L984" s="39">
        <f>IF(Txn!$K498="","","طرف مقابل — "&amp;Txn!$K498)</f>
        <v>0</v>
      </c>
      <c r="N984" s="42">
        <f>IF($D984="",0,COUNTIF(BankAccts,$D984))</f>
        <v>0</v>
      </c>
    </row>
    <row r="985" spans="1:14">
      <c r="A985" s="38">
        <f>IF(Txn!$B499="","",Txn!$B499)</f>
        <v>0</v>
      </c>
      <c r="B985" s="38">
        <f>IF(Txn!$B499="","",Txn!$C499)</f>
        <v>0</v>
      </c>
      <c r="C985" s="39">
        <f>IF(Txn!$B499="","","تراکنش بانکی")</f>
        <v>0</v>
      </c>
      <c r="D985" s="38">
        <f>IF(Txn!$B499="","",IF(Txn!$X499="","",Txn!$X499))</f>
        <v>0</v>
      </c>
      <c r="E985" s="39">
        <f>IF($D985="","",IFERROR(VLOOKUP($D985,AcctTbl,2,0),""))</f>
        <v>0</v>
      </c>
      <c r="F985" s="39">
        <f>IF($D985="","",IFERROR(VLOOKUP($D985,AcctTbl,3,0),""))</f>
        <v>0</v>
      </c>
      <c r="G985" s="39">
        <f>IF(Txn!$B499="","",Txn!$D499)</f>
        <v>0</v>
      </c>
      <c r="H985" s="38">
        <f>IF(Txn!$B499="","",Txn!$E499)</f>
        <v>0</v>
      </c>
      <c r="I985" s="40">
        <f>IF(Txn!$B499="",0,Txn!$O499)</f>
        <v>0</v>
      </c>
      <c r="J985" s="40">
        <f>IF(Txn!$B499="",0,Txn!$P499)</f>
        <v>0</v>
      </c>
      <c r="K985" s="41">
        <f>IF($A985="","",IFERROR(VALUE(MID($A985,6,2)),""))</f>
        <v>0</v>
      </c>
      <c r="L985" s="39">
        <f>IF(Txn!$K499="","",Txn!$K499)</f>
        <v>0</v>
      </c>
      <c r="N985" s="42">
        <f>IF($D985="",0,COUNTIF(BankAccts,$D985))</f>
        <v>0</v>
      </c>
    </row>
    <row r="986" spans="1:14">
      <c r="A986" s="38">
        <f>IF(Txn!$B499="","",Txn!$B499)</f>
        <v>0</v>
      </c>
      <c r="B986" s="38">
        <f>IF(Txn!$B499="","",Txn!$C499)</f>
        <v>0</v>
      </c>
      <c r="C986" s="39">
        <f>IF(Txn!$B499="","","تراکنش بانکی")</f>
        <v>0</v>
      </c>
      <c r="D986" s="38">
        <f>IF(Txn!$B499="","",IF(IF(Txn!$U499="TRF",Txn!$Y499,Txn!$Z499)="","",IF(Txn!$U499="TRF",Txn!$Y499,Txn!$Z499)))</f>
        <v>0</v>
      </c>
      <c r="E986" s="39">
        <f>IF($D986="","",IFERROR(VLOOKUP($D986,AcctTbl,2,0),""))</f>
        <v>0</v>
      </c>
      <c r="F986" s="39">
        <f>IF($D986="","",IFERROR(VLOOKUP($D986,AcctTbl,3,0),""))</f>
        <v>0</v>
      </c>
      <c r="G986" s="39">
        <f>IF(Txn!$B499="","",Txn!$D499)</f>
        <v>0</v>
      </c>
      <c r="H986" s="38">
        <f>IF(Txn!$B499="","",Txn!$E499)</f>
        <v>0</v>
      </c>
      <c r="I986" s="40">
        <f>IF(Txn!$B499="",0,Txn!$Q499)</f>
        <v>0</v>
      </c>
      <c r="J986" s="40">
        <f>IF(Txn!$B499="",0,Txn!$R499)</f>
        <v>0</v>
      </c>
      <c r="K986" s="41">
        <f>IF($A986="","",IFERROR(VALUE(MID($A986,6,2)),""))</f>
        <v>0</v>
      </c>
      <c r="L986" s="39">
        <f>IF(Txn!$K499="","","طرف مقابل — "&amp;Txn!$K499)</f>
        <v>0</v>
      </c>
      <c r="N986" s="42">
        <f>IF($D986="",0,COUNTIF(BankAccts,$D986))</f>
        <v>0</v>
      </c>
    </row>
    <row r="987" spans="1:14">
      <c r="A987" s="38">
        <f>IF(Txn!$B500="","",Txn!$B500)</f>
        <v>0</v>
      </c>
      <c r="B987" s="38">
        <f>IF(Txn!$B500="","",Txn!$C500)</f>
        <v>0</v>
      </c>
      <c r="C987" s="39">
        <f>IF(Txn!$B500="","","تراکنش بانکی")</f>
        <v>0</v>
      </c>
      <c r="D987" s="38">
        <f>IF(Txn!$B500="","",IF(Txn!$X500="","",Txn!$X500))</f>
        <v>0</v>
      </c>
      <c r="E987" s="39">
        <f>IF($D987="","",IFERROR(VLOOKUP($D987,AcctTbl,2,0),""))</f>
        <v>0</v>
      </c>
      <c r="F987" s="39">
        <f>IF($D987="","",IFERROR(VLOOKUP($D987,AcctTbl,3,0),""))</f>
        <v>0</v>
      </c>
      <c r="G987" s="39">
        <f>IF(Txn!$B500="","",Txn!$D500)</f>
        <v>0</v>
      </c>
      <c r="H987" s="38">
        <f>IF(Txn!$B500="","",Txn!$E500)</f>
        <v>0</v>
      </c>
      <c r="I987" s="40">
        <f>IF(Txn!$B500="",0,Txn!$O500)</f>
        <v>0</v>
      </c>
      <c r="J987" s="40">
        <f>IF(Txn!$B500="",0,Txn!$P500)</f>
        <v>0</v>
      </c>
      <c r="K987" s="41">
        <f>IF($A987="","",IFERROR(VALUE(MID($A987,6,2)),""))</f>
        <v>0</v>
      </c>
      <c r="L987" s="39">
        <f>IF(Txn!$K500="","",Txn!$K500)</f>
        <v>0</v>
      </c>
      <c r="N987" s="42">
        <f>IF($D987="",0,COUNTIF(BankAccts,$D987))</f>
        <v>0</v>
      </c>
    </row>
    <row r="988" spans="1:14">
      <c r="A988" s="38">
        <f>IF(Txn!$B500="","",Txn!$B500)</f>
        <v>0</v>
      </c>
      <c r="B988" s="38">
        <f>IF(Txn!$B500="","",Txn!$C500)</f>
        <v>0</v>
      </c>
      <c r="C988" s="39">
        <f>IF(Txn!$B500="","","تراکنش بانکی")</f>
        <v>0</v>
      </c>
      <c r="D988" s="38">
        <f>IF(Txn!$B500="","",IF(IF(Txn!$U500="TRF",Txn!$Y500,Txn!$Z500)="","",IF(Txn!$U500="TRF",Txn!$Y500,Txn!$Z500)))</f>
        <v>0</v>
      </c>
      <c r="E988" s="39">
        <f>IF($D988="","",IFERROR(VLOOKUP($D988,AcctTbl,2,0),""))</f>
        <v>0</v>
      </c>
      <c r="F988" s="39">
        <f>IF($D988="","",IFERROR(VLOOKUP($D988,AcctTbl,3,0),""))</f>
        <v>0</v>
      </c>
      <c r="G988" s="39">
        <f>IF(Txn!$B500="","",Txn!$D500)</f>
        <v>0</v>
      </c>
      <c r="H988" s="38">
        <f>IF(Txn!$B500="","",Txn!$E500)</f>
        <v>0</v>
      </c>
      <c r="I988" s="40">
        <f>IF(Txn!$B500="",0,Txn!$Q500)</f>
        <v>0</v>
      </c>
      <c r="J988" s="40">
        <f>IF(Txn!$B500="",0,Txn!$R500)</f>
        <v>0</v>
      </c>
      <c r="K988" s="41">
        <f>IF($A988="","",IFERROR(VALUE(MID($A988,6,2)),""))</f>
        <v>0</v>
      </c>
      <c r="L988" s="39">
        <f>IF(Txn!$K500="","","طرف مقابل — "&amp;Txn!$K500)</f>
        <v>0</v>
      </c>
      <c r="N988" s="42">
        <f>IF($D988="",0,COUNTIF(BankAccts,$D988))</f>
        <v>0</v>
      </c>
    </row>
    <row r="989" spans="1:14">
      <c r="A989" s="38">
        <f>IF(Txn!$B501="","",Txn!$B501)</f>
        <v>0</v>
      </c>
      <c r="B989" s="38">
        <f>IF(Txn!$B501="","",Txn!$C501)</f>
        <v>0</v>
      </c>
      <c r="C989" s="39">
        <f>IF(Txn!$B501="","","تراکنش بانکی")</f>
        <v>0</v>
      </c>
      <c r="D989" s="38">
        <f>IF(Txn!$B501="","",IF(Txn!$X501="","",Txn!$X501))</f>
        <v>0</v>
      </c>
      <c r="E989" s="39">
        <f>IF($D989="","",IFERROR(VLOOKUP($D989,AcctTbl,2,0),""))</f>
        <v>0</v>
      </c>
      <c r="F989" s="39">
        <f>IF($D989="","",IFERROR(VLOOKUP($D989,AcctTbl,3,0),""))</f>
        <v>0</v>
      </c>
      <c r="G989" s="39">
        <f>IF(Txn!$B501="","",Txn!$D501)</f>
        <v>0</v>
      </c>
      <c r="H989" s="38">
        <f>IF(Txn!$B501="","",Txn!$E501)</f>
        <v>0</v>
      </c>
      <c r="I989" s="40">
        <f>IF(Txn!$B501="",0,Txn!$O501)</f>
        <v>0</v>
      </c>
      <c r="J989" s="40">
        <f>IF(Txn!$B501="",0,Txn!$P501)</f>
        <v>0</v>
      </c>
      <c r="K989" s="41">
        <f>IF($A989="","",IFERROR(VALUE(MID($A989,6,2)),""))</f>
        <v>0</v>
      </c>
      <c r="L989" s="39">
        <f>IF(Txn!$K501="","",Txn!$K501)</f>
        <v>0</v>
      </c>
      <c r="N989" s="42">
        <f>IF($D989="",0,COUNTIF(BankAccts,$D989))</f>
        <v>0</v>
      </c>
    </row>
    <row r="990" spans="1:14">
      <c r="A990" s="38">
        <f>IF(Txn!$B501="","",Txn!$B501)</f>
        <v>0</v>
      </c>
      <c r="B990" s="38">
        <f>IF(Txn!$B501="","",Txn!$C501)</f>
        <v>0</v>
      </c>
      <c r="C990" s="39">
        <f>IF(Txn!$B501="","","تراکنش بانکی")</f>
        <v>0</v>
      </c>
      <c r="D990" s="38">
        <f>IF(Txn!$B501="","",IF(IF(Txn!$U501="TRF",Txn!$Y501,Txn!$Z501)="","",IF(Txn!$U501="TRF",Txn!$Y501,Txn!$Z501)))</f>
        <v>0</v>
      </c>
      <c r="E990" s="39">
        <f>IF($D990="","",IFERROR(VLOOKUP($D990,AcctTbl,2,0),""))</f>
        <v>0</v>
      </c>
      <c r="F990" s="39">
        <f>IF($D990="","",IFERROR(VLOOKUP($D990,AcctTbl,3,0),""))</f>
        <v>0</v>
      </c>
      <c r="G990" s="39">
        <f>IF(Txn!$B501="","",Txn!$D501)</f>
        <v>0</v>
      </c>
      <c r="H990" s="38">
        <f>IF(Txn!$B501="","",Txn!$E501)</f>
        <v>0</v>
      </c>
      <c r="I990" s="40">
        <f>IF(Txn!$B501="",0,Txn!$Q501)</f>
        <v>0</v>
      </c>
      <c r="J990" s="40">
        <f>IF(Txn!$B501="",0,Txn!$R501)</f>
        <v>0</v>
      </c>
      <c r="K990" s="41">
        <f>IF($A990="","",IFERROR(VALUE(MID($A990,6,2)),""))</f>
        <v>0</v>
      </c>
      <c r="L990" s="39">
        <f>IF(Txn!$K501="","","طرف مقابل — "&amp;Txn!$K501)</f>
        <v>0</v>
      </c>
      <c r="N990" s="42">
        <f>IF($D990="",0,COUNTIF(BankAccts,$D990))</f>
        <v>0</v>
      </c>
    </row>
    <row r="991" spans="1:14">
      <c r="A991" s="38">
        <f>IF(Txn!$B502="","",Txn!$B502)</f>
        <v>0</v>
      </c>
      <c r="B991" s="38">
        <f>IF(Txn!$B502="","",Txn!$C502)</f>
        <v>0</v>
      </c>
      <c r="C991" s="39">
        <f>IF(Txn!$B502="","","تراکنش بانکی")</f>
        <v>0</v>
      </c>
      <c r="D991" s="38">
        <f>IF(Txn!$B502="","",IF(Txn!$X502="","",Txn!$X502))</f>
        <v>0</v>
      </c>
      <c r="E991" s="39">
        <f>IF($D991="","",IFERROR(VLOOKUP($D991,AcctTbl,2,0),""))</f>
        <v>0</v>
      </c>
      <c r="F991" s="39">
        <f>IF($D991="","",IFERROR(VLOOKUP($D991,AcctTbl,3,0),""))</f>
        <v>0</v>
      </c>
      <c r="G991" s="39">
        <f>IF(Txn!$B502="","",Txn!$D502)</f>
        <v>0</v>
      </c>
      <c r="H991" s="38">
        <f>IF(Txn!$B502="","",Txn!$E502)</f>
        <v>0</v>
      </c>
      <c r="I991" s="40">
        <f>IF(Txn!$B502="",0,Txn!$O502)</f>
        <v>0</v>
      </c>
      <c r="J991" s="40">
        <f>IF(Txn!$B502="",0,Txn!$P502)</f>
        <v>0</v>
      </c>
      <c r="K991" s="41">
        <f>IF($A991="","",IFERROR(VALUE(MID($A991,6,2)),""))</f>
        <v>0</v>
      </c>
      <c r="L991" s="39">
        <f>IF(Txn!$K502="","",Txn!$K502)</f>
        <v>0</v>
      </c>
      <c r="N991" s="42">
        <f>IF($D991="",0,COUNTIF(BankAccts,$D991))</f>
        <v>0</v>
      </c>
    </row>
    <row r="992" spans="1:14">
      <c r="A992" s="38">
        <f>IF(Txn!$B502="","",Txn!$B502)</f>
        <v>0</v>
      </c>
      <c r="B992" s="38">
        <f>IF(Txn!$B502="","",Txn!$C502)</f>
        <v>0</v>
      </c>
      <c r="C992" s="39">
        <f>IF(Txn!$B502="","","تراکنش بانکی")</f>
        <v>0</v>
      </c>
      <c r="D992" s="38">
        <f>IF(Txn!$B502="","",IF(IF(Txn!$U502="TRF",Txn!$Y502,Txn!$Z502)="","",IF(Txn!$U502="TRF",Txn!$Y502,Txn!$Z502)))</f>
        <v>0</v>
      </c>
      <c r="E992" s="39">
        <f>IF($D992="","",IFERROR(VLOOKUP($D992,AcctTbl,2,0),""))</f>
        <v>0</v>
      </c>
      <c r="F992" s="39">
        <f>IF($D992="","",IFERROR(VLOOKUP($D992,AcctTbl,3,0),""))</f>
        <v>0</v>
      </c>
      <c r="G992" s="39">
        <f>IF(Txn!$B502="","",Txn!$D502)</f>
        <v>0</v>
      </c>
      <c r="H992" s="38">
        <f>IF(Txn!$B502="","",Txn!$E502)</f>
        <v>0</v>
      </c>
      <c r="I992" s="40">
        <f>IF(Txn!$B502="",0,Txn!$Q502)</f>
        <v>0</v>
      </c>
      <c r="J992" s="40">
        <f>IF(Txn!$B502="",0,Txn!$R502)</f>
        <v>0</v>
      </c>
      <c r="K992" s="41">
        <f>IF($A992="","",IFERROR(VALUE(MID($A992,6,2)),""))</f>
        <v>0</v>
      </c>
      <c r="L992" s="39">
        <f>IF(Txn!$K502="","","طرف مقابل — "&amp;Txn!$K502)</f>
        <v>0</v>
      </c>
      <c r="N992" s="42">
        <f>IF($D992="",0,COUNTIF(BankAccts,$D992))</f>
        <v>0</v>
      </c>
    </row>
    <row r="993" spans="1:14">
      <c r="A993" s="38">
        <f>IF(Txn!$B503="","",Txn!$B503)</f>
        <v>0</v>
      </c>
      <c r="B993" s="38">
        <f>IF(Txn!$B503="","",Txn!$C503)</f>
        <v>0</v>
      </c>
      <c r="C993" s="39">
        <f>IF(Txn!$B503="","","تراکنش بانکی")</f>
        <v>0</v>
      </c>
      <c r="D993" s="38">
        <f>IF(Txn!$B503="","",IF(Txn!$X503="","",Txn!$X503))</f>
        <v>0</v>
      </c>
      <c r="E993" s="39">
        <f>IF($D993="","",IFERROR(VLOOKUP($D993,AcctTbl,2,0),""))</f>
        <v>0</v>
      </c>
      <c r="F993" s="39">
        <f>IF($D993="","",IFERROR(VLOOKUP($D993,AcctTbl,3,0),""))</f>
        <v>0</v>
      </c>
      <c r="G993" s="39">
        <f>IF(Txn!$B503="","",Txn!$D503)</f>
        <v>0</v>
      </c>
      <c r="H993" s="38">
        <f>IF(Txn!$B503="","",Txn!$E503)</f>
        <v>0</v>
      </c>
      <c r="I993" s="40">
        <f>IF(Txn!$B503="",0,Txn!$O503)</f>
        <v>0</v>
      </c>
      <c r="J993" s="40">
        <f>IF(Txn!$B503="",0,Txn!$P503)</f>
        <v>0</v>
      </c>
      <c r="K993" s="41">
        <f>IF($A993="","",IFERROR(VALUE(MID($A993,6,2)),""))</f>
        <v>0</v>
      </c>
      <c r="L993" s="39">
        <f>IF(Txn!$K503="","",Txn!$K503)</f>
        <v>0</v>
      </c>
      <c r="N993" s="42">
        <f>IF($D993="",0,COUNTIF(BankAccts,$D993))</f>
        <v>0</v>
      </c>
    </row>
    <row r="994" spans="1:14">
      <c r="A994" s="38">
        <f>IF(Txn!$B503="","",Txn!$B503)</f>
        <v>0</v>
      </c>
      <c r="B994" s="38">
        <f>IF(Txn!$B503="","",Txn!$C503)</f>
        <v>0</v>
      </c>
      <c r="C994" s="39">
        <f>IF(Txn!$B503="","","تراکنش بانکی")</f>
        <v>0</v>
      </c>
      <c r="D994" s="38">
        <f>IF(Txn!$B503="","",IF(IF(Txn!$U503="TRF",Txn!$Y503,Txn!$Z503)="","",IF(Txn!$U503="TRF",Txn!$Y503,Txn!$Z503)))</f>
        <v>0</v>
      </c>
      <c r="E994" s="39">
        <f>IF($D994="","",IFERROR(VLOOKUP($D994,AcctTbl,2,0),""))</f>
        <v>0</v>
      </c>
      <c r="F994" s="39">
        <f>IF($D994="","",IFERROR(VLOOKUP($D994,AcctTbl,3,0),""))</f>
        <v>0</v>
      </c>
      <c r="G994" s="39">
        <f>IF(Txn!$B503="","",Txn!$D503)</f>
        <v>0</v>
      </c>
      <c r="H994" s="38">
        <f>IF(Txn!$B503="","",Txn!$E503)</f>
        <v>0</v>
      </c>
      <c r="I994" s="40">
        <f>IF(Txn!$B503="",0,Txn!$Q503)</f>
        <v>0</v>
      </c>
      <c r="J994" s="40">
        <f>IF(Txn!$B503="",0,Txn!$R503)</f>
        <v>0</v>
      </c>
      <c r="K994" s="41">
        <f>IF($A994="","",IFERROR(VALUE(MID($A994,6,2)),""))</f>
        <v>0</v>
      </c>
      <c r="L994" s="39">
        <f>IF(Txn!$K503="","","طرف مقابل — "&amp;Txn!$K503)</f>
        <v>0</v>
      </c>
      <c r="N994" s="42">
        <f>IF($D994="",0,COUNTIF(BankAccts,$D994))</f>
        <v>0</v>
      </c>
    </row>
    <row r="995" spans="1:14">
      <c r="A995" s="38">
        <f>IF(Txn!$B504="","",Txn!$B504)</f>
        <v>0</v>
      </c>
      <c r="B995" s="38">
        <f>IF(Txn!$B504="","",Txn!$C504)</f>
        <v>0</v>
      </c>
      <c r="C995" s="39">
        <f>IF(Txn!$B504="","","تراکنش بانکی")</f>
        <v>0</v>
      </c>
      <c r="D995" s="38">
        <f>IF(Txn!$B504="","",IF(Txn!$X504="","",Txn!$X504))</f>
        <v>0</v>
      </c>
      <c r="E995" s="39">
        <f>IF($D995="","",IFERROR(VLOOKUP($D995,AcctTbl,2,0),""))</f>
        <v>0</v>
      </c>
      <c r="F995" s="39">
        <f>IF($D995="","",IFERROR(VLOOKUP($D995,AcctTbl,3,0),""))</f>
        <v>0</v>
      </c>
      <c r="G995" s="39">
        <f>IF(Txn!$B504="","",Txn!$D504)</f>
        <v>0</v>
      </c>
      <c r="H995" s="38">
        <f>IF(Txn!$B504="","",Txn!$E504)</f>
        <v>0</v>
      </c>
      <c r="I995" s="40">
        <f>IF(Txn!$B504="",0,Txn!$O504)</f>
        <v>0</v>
      </c>
      <c r="J995" s="40">
        <f>IF(Txn!$B504="",0,Txn!$P504)</f>
        <v>0</v>
      </c>
      <c r="K995" s="41">
        <f>IF($A995="","",IFERROR(VALUE(MID($A995,6,2)),""))</f>
        <v>0</v>
      </c>
      <c r="L995" s="39">
        <f>IF(Txn!$K504="","",Txn!$K504)</f>
        <v>0</v>
      </c>
      <c r="N995" s="42">
        <f>IF($D995="",0,COUNTIF(BankAccts,$D995))</f>
        <v>0</v>
      </c>
    </row>
    <row r="996" spans="1:14">
      <c r="A996" s="38">
        <f>IF(Txn!$B504="","",Txn!$B504)</f>
        <v>0</v>
      </c>
      <c r="B996" s="38">
        <f>IF(Txn!$B504="","",Txn!$C504)</f>
        <v>0</v>
      </c>
      <c r="C996" s="39">
        <f>IF(Txn!$B504="","","تراکنش بانکی")</f>
        <v>0</v>
      </c>
      <c r="D996" s="38">
        <f>IF(Txn!$B504="","",IF(IF(Txn!$U504="TRF",Txn!$Y504,Txn!$Z504)="","",IF(Txn!$U504="TRF",Txn!$Y504,Txn!$Z504)))</f>
        <v>0</v>
      </c>
      <c r="E996" s="39">
        <f>IF($D996="","",IFERROR(VLOOKUP($D996,AcctTbl,2,0),""))</f>
        <v>0</v>
      </c>
      <c r="F996" s="39">
        <f>IF($D996="","",IFERROR(VLOOKUP($D996,AcctTbl,3,0),""))</f>
        <v>0</v>
      </c>
      <c r="G996" s="39">
        <f>IF(Txn!$B504="","",Txn!$D504)</f>
        <v>0</v>
      </c>
      <c r="H996" s="38">
        <f>IF(Txn!$B504="","",Txn!$E504)</f>
        <v>0</v>
      </c>
      <c r="I996" s="40">
        <f>IF(Txn!$B504="",0,Txn!$Q504)</f>
        <v>0</v>
      </c>
      <c r="J996" s="40">
        <f>IF(Txn!$B504="",0,Txn!$R504)</f>
        <v>0</v>
      </c>
      <c r="K996" s="41">
        <f>IF($A996="","",IFERROR(VALUE(MID($A996,6,2)),""))</f>
        <v>0</v>
      </c>
      <c r="L996" s="39">
        <f>IF(Txn!$K504="","","طرف مقابل — "&amp;Txn!$K504)</f>
        <v>0</v>
      </c>
      <c r="N996" s="42">
        <f>IF($D996="",0,COUNTIF(BankAccts,$D996))</f>
        <v>0</v>
      </c>
    </row>
    <row r="997" spans="1:14">
      <c r="A997" s="38">
        <f>IF(Txn!$B505="","",Txn!$B505)</f>
        <v>0</v>
      </c>
      <c r="B997" s="38">
        <f>IF(Txn!$B505="","",Txn!$C505)</f>
        <v>0</v>
      </c>
      <c r="C997" s="39">
        <f>IF(Txn!$B505="","","تراکنش بانکی")</f>
        <v>0</v>
      </c>
      <c r="D997" s="38">
        <f>IF(Txn!$B505="","",IF(Txn!$X505="","",Txn!$X505))</f>
        <v>0</v>
      </c>
      <c r="E997" s="39">
        <f>IF($D997="","",IFERROR(VLOOKUP($D997,AcctTbl,2,0),""))</f>
        <v>0</v>
      </c>
      <c r="F997" s="39">
        <f>IF($D997="","",IFERROR(VLOOKUP($D997,AcctTbl,3,0),""))</f>
        <v>0</v>
      </c>
      <c r="G997" s="39">
        <f>IF(Txn!$B505="","",Txn!$D505)</f>
        <v>0</v>
      </c>
      <c r="H997" s="38">
        <f>IF(Txn!$B505="","",Txn!$E505)</f>
        <v>0</v>
      </c>
      <c r="I997" s="40">
        <f>IF(Txn!$B505="",0,Txn!$O505)</f>
        <v>0</v>
      </c>
      <c r="J997" s="40">
        <f>IF(Txn!$B505="",0,Txn!$P505)</f>
        <v>0</v>
      </c>
      <c r="K997" s="41">
        <f>IF($A997="","",IFERROR(VALUE(MID($A997,6,2)),""))</f>
        <v>0</v>
      </c>
      <c r="L997" s="39">
        <f>IF(Txn!$K505="","",Txn!$K505)</f>
        <v>0</v>
      </c>
      <c r="N997" s="42">
        <f>IF($D997="",0,COUNTIF(BankAccts,$D997))</f>
        <v>0</v>
      </c>
    </row>
    <row r="998" spans="1:14">
      <c r="A998" s="38">
        <f>IF(Txn!$B505="","",Txn!$B505)</f>
        <v>0</v>
      </c>
      <c r="B998" s="38">
        <f>IF(Txn!$B505="","",Txn!$C505)</f>
        <v>0</v>
      </c>
      <c r="C998" s="39">
        <f>IF(Txn!$B505="","","تراکنش بانکی")</f>
        <v>0</v>
      </c>
      <c r="D998" s="38">
        <f>IF(Txn!$B505="","",IF(IF(Txn!$U505="TRF",Txn!$Y505,Txn!$Z505)="","",IF(Txn!$U505="TRF",Txn!$Y505,Txn!$Z505)))</f>
        <v>0</v>
      </c>
      <c r="E998" s="39">
        <f>IF($D998="","",IFERROR(VLOOKUP($D998,AcctTbl,2,0),""))</f>
        <v>0</v>
      </c>
      <c r="F998" s="39">
        <f>IF($D998="","",IFERROR(VLOOKUP($D998,AcctTbl,3,0),""))</f>
        <v>0</v>
      </c>
      <c r="G998" s="39">
        <f>IF(Txn!$B505="","",Txn!$D505)</f>
        <v>0</v>
      </c>
      <c r="H998" s="38">
        <f>IF(Txn!$B505="","",Txn!$E505)</f>
        <v>0</v>
      </c>
      <c r="I998" s="40">
        <f>IF(Txn!$B505="",0,Txn!$Q505)</f>
        <v>0</v>
      </c>
      <c r="J998" s="40">
        <f>IF(Txn!$B505="",0,Txn!$R505)</f>
        <v>0</v>
      </c>
      <c r="K998" s="41">
        <f>IF($A998="","",IFERROR(VALUE(MID($A998,6,2)),""))</f>
        <v>0</v>
      </c>
      <c r="L998" s="39">
        <f>IF(Txn!$K505="","","طرف مقابل — "&amp;Txn!$K505)</f>
        <v>0</v>
      </c>
      <c r="N998" s="42">
        <f>IF($D998="",0,COUNTIF(BankAccts,$D998))</f>
        <v>0</v>
      </c>
    </row>
    <row r="999" spans="1:14">
      <c r="A999" s="38">
        <f>IF(Txn!$B506="","",Txn!$B506)</f>
        <v>0</v>
      </c>
      <c r="B999" s="38">
        <f>IF(Txn!$B506="","",Txn!$C506)</f>
        <v>0</v>
      </c>
      <c r="C999" s="39">
        <f>IF(Txn!$B506="","","تراکنش بانکی")</f>
        <v>0</v>
      </c>
      <c r="D999" s="38">
        <f>IF(Txn!$B506="","",IF(Txn!$X506="","",Txn!$X506))</f>
        <v>0</v>
      </c>
      <c r="E999" s="39">
        <f>IF($D999="","",IFERROR(VLOOKUP($D999,AcctTbl,2,0),""))</f>
        <v>0</v>
      </c>
      <c r="F999" s="39">
        <f>IF($D999="","",IFERROR(VLOOKUP($D999,AcctTbl,3,0),""))</f>
        <v>0</v>
      </c>
      <c r="G999" s="39">
        <f>IF(Txn!$B506="","",Txn!$D506)</f>
        <v>0</v>
      </c>
      <c r="H999" s="38">
        <f>IF(Txn!$B506="","",Txn!$E506)</f>
        <v>0</v>
      </c>
      <c r="I999" s="40">
        <f>IF(Txn!$B506="",0,Txn!$O506)</f>
        <v>0</v>
      </c>
      <c r="J999" s="40">
        <f>IF(Txn!$B506="",0,Txn!$P506)</f>
        <v>0</v>
      </c>
      <c r="K999" s="41">
        <f>IF($A999="","",IFERROR(VALUE(MID($A999,6,2)),""))</f>
        <v>0</v>
      </c>
      <c r="L999" s="39">
        <f>IF(Txn!$K506="","",Txn!$K506)</f>
        <v>0</v>
      </c>
      <c r="N999" s="42">
        <f>IF($D999="",0,COUNTIF(BankAccts,$D999))</f>
        <v>0</v>
      </c>
    </row>
    <row r="1000" spans="1:14">
      <c r="A1000" s="38">
        <f>IF(Txn!$B506="","",Txn!$B506)</f>
        <v>0</v>
      </c>
      <c r="B1000" s="38">
        <f>IF(Txn!$B506="","",Txn!$C506)</f>
        <v>0</v>
      </c>
      <c r="C1000" s="39">
        <f>IF(Txn!$B506="","","تراکنش بانکی")</f>
        <v>0</v>
      </c>
      <c r="D1000" s="38">
        <f>IF(Txn!$B506="","",IF(IF(Txn!$U506="TRF",Txn!$Y506,Txn!$Z506)="","",IF(Txn!$U506="TRF",Txn!$Y506,Txn!$Z506)))</f>
        <v>0</v>
      </c>
      <c r="E1000" s="39">
        <f>IF($D1000="","",IFERROR(VLOOKUP($D1000,AcctTbl,2,0),""))</f>
        <v>0</v>
      </c>
      <c r="F1000" s="39">
        <f>IF($D1000="","",IFERROR(VLOOKUP($D1000,AcctTbl,3,0),""))</f>
        <v>0</v>
      </c>
      <c r="G1000" s="39">
        <f>IF(Txn!$B506="","",Txn!$D506)</f>
        <v>0</v>
      </c>
      <c r="H1000" s="38">
        <f>IF(Txn!$B506="","",Txn!$E506)</f>
        <v>0</v>
      </c>
      <c r="I1000" s="40">
        <f>IF(Txn!$B506="",0,Txn!$Q506)</f>
        <v>0</v>
      </c>
      <c r="J1000" s="40">
        <f>IF(Txn!$B506="",0,Txn!$R506)</f>
        <v>0</v>
      </c>
      <c r="K1000" s="41">
        <f>IF($A1000="","",IFERROR(VALUE(MID($A1000,6,2)),""))</f>
        <v>0</v>
      </c>
      <c r="L1000" s="39">
        <f>IF(Txn!$K506="","","طرف مقابل — "&amp;Txn!$K506)</f>
        <v>0</v>
      </c>
      <c r="N1000" s="42">
        <f>IF($D1000="",0,COUNTIF(BankAccts,$D1000))</f>
        <v>0</v>
      </c>
    </row>
    <row r="1001" spans="1:14">
      <c r="A1001" s="38">
        <f>IF(Txn!$B507="","",Txn!$B507)</f>
        <v>0</v>
      </c>
      <c r="B1001" s="38">
        <f>IF(Txn!$B507="","",Txn!$C507)</f>
        <v>0</v>
      </c>
      <c r="C1001" s="39">
        <f>IF(Txn!$B507="","","تراکنش بانکی")</f>
        <v>0</v>
      </c>
      <c r="D1001" s="38">
        <f>IF(Txn!$B507="","",IF(Txn!$X507="","",Txn!$X507))</f>
        <v>0</v>
      </c>
      <c r="E1001" s="39">
        <f>IF($D1001="","",IFERROR(VLOOKUP($D1001,AcctTbl,2,0),""))</f>
        <v>0</v>
      </c>
      <c r="F1001" s="39">
        <f>IF($D1001="","",IFERROR(VLOOKUP($D1001,AcctTbl,3,0),""))</f>
        <v>0</v>
      </c>
      <c r="G1001" s="39">
        <f>IF(Txn!$B507="","",Txn!$D507)</f>
        <v>0</v>
      </c>
      <c r="H1001" s="38">
        <f>IF(Txn!$B507="","",Txn!$E507)</f>
        <v>0</v>
      </c>
      <c r="I1001" s="40">
        <f>IF(Txn!$B507="",0,Txn!$O507)</f>
        <v>0</v>
      </c>
      <c r="J1001" s="40">
        <f>IF(Txn!$B507="",0,Txn!$P507)</f>
        <v>0</v>
      </c>
      <c r="K1001" s="41">
        <f>IF($A1001="","",IFERROR(VALUE(MID($A1001,6,2)),""))</f>
        <v>0</v>
      </c>
      <c r="L1001" s="39">
        <f>IF(Txn!$K507="","",Txn!$K507)</f>
        <v>0</v>
      </c>
      <c r="N1001" s="42">
        <f>IF($D1001="",0,COUNTIF(BankAccts,$D1001))</f>
        <v>0</v>
      </c>
    </row>
    <row r="1002" spans="1:14">
      <c r="A1002" s="38">
        <f>IF(Txn!$B507="","",Txn!$B507)</f>
        <v>0</v>
      </c>
      <c r="B1002" s="38">
        <f>IF(Txn!$B507="","",Txn!$C507)</f>
        <v>0</v>
      </c>
      <c r="C1002" s="39">
        <f>IF(Txn!$B507="","","تراکنش بانکی")</f>
        <v>0</v>
      </c>
      <c r="D1002" s="38">
        <f>IF(Txn!$B507="","",IF(IF(Txn!$U507="TRF",Txn!$Y507,Txn!$Z507)="","",IF(Txn!$U507="TRF",Txn!$Y507,Txn!$Z507)))</f>
        <v>0</v>
      </c>
      <c r="E1002" s="39">
        <f>IF($D1002="","",IFERROR(VLOOKUP($D1002,AcctTbl,2,0),""))</f>
        <v>0</v>
      </c>
      <c r="F1002" s="39">
        <f>IF($D1002="","",IFERROR(VLOOKUP($D1002,AcctTbl,3,0),""))</f>
        <v>0</v>
      </c>
      <c r="G1002" s="39">
        <f>IF(Txn!$B507="","",Txn!$D507)</f>
        <v>0</v>
      </c>
      <c r="H1002" s="38">
        <f>IF(Txn!$B507="","",Txn!$E507)</f>
        <v>0</v>
      </c>
      <c r="I1002" s="40">
        <f>IF(Txn!$B507="",0,Txn!$Q507)</f>
        <v>0</v>
      </c>
      <c r="J1002" s="40">
        <f>IF(Txn!$B507="",0,Txn!$R507)</f>
        <v>0</v>
      </c>
      <c r="K1002" s="41">
        <f>IF($A1002="","",IFERROR(VALUE(MID($A1002,6,2)),""))</f>
        <v>0</v>
      </c>
      <c r="L1002" s="39">
        <f>IF(Txn!$K507="","","طرف مقابل — "&amp;Txn!$K507)</f>
        <v>0</v>
      </c>
      <c r="N1002" s="42">
        <f>IF($D1002="",0,COUNTIF(BankAccts,$D1002))</f>
        <v>0</v>
      </c>
    </row>
    <row r="1003" spans="1:14">
      <c r="A1003" s="38">
        <f>IF(Txn!$B508="","",Txn!$B508)</f>
        <v>0</v>
      </c>
      <c r="B1003" s="38">
        <f>IF(Txn!$B508="","",Txn!$C508)</f>
        <v>0</v>
      </c>
      <c r="C1003" s="39">
        <f>IF(Txn!$B508="","","تراکنش بانکی")</f>
        <v>0</v>
      </c>
      <c r="D1003" s="38">
        <f>IF(Txn!$B508="","",IF(Txn!$X508="","",Txn!$X508))</f>
        <v>0</v>
      </c>
      <c r="E1003" s="39">
        <f>IF($D1003="","",IFERROR(VLOOKUP($D1003,AcctTbl,2,0),""))</f>
        <v>0</v>
      </c>
      <c r="F1003" s="39">
        <f>IF($D1003="","",IFERROR(VLOOKUP($D1003,AcctTbl,3,0),""))</f>
        <v>0</v>
      </c>
      <c r="G1003" s="39">
        <f>IF(Txn!$B508="","",Txn!$D508)</f>
        <v>0</v>
      </c>
      <c r="H1003" s="38">
        <f>IF(Txn!$B508="","",Txn!$E508)</f>
        <v>0</v>
      </c>
      <c r="I1003" s="40">
        <f>IF(Txn!$B508="",0,Txn!$O508)</f>
        <v>0</v>
      </c>
      <c r="J1003" s="40">
        <f>IF(Txn!$B508="",0,Txn!$P508)</f>
        <v>0</v>
      </c>
      <c r="K1003" s="41">
        <f>IF($A1003="","",IFERROR(VALUE(MID($A1003,6,2)),""))</f>
        <v>0</v>
      </c>
      <c r="L1003" s="39">
        <f>IF(Txn!$K508="","",Txn!$K508)</f>
        <v>0</v>
      </c>
      <c r="N1003" s="42">
        <f>IF($D1003="",0,COUNTIF(BankAccts,$D1003))</f>
        <v>0</v>
      </c>
    </row>
    <row r="1004" spans="1:14">
      <c r="A1004" s="38">
        <f>IF(Txn!$B508="","",Txn!$B508)</f>
        <v>0</v>
      </c>
      <c r="B1004" s="38">
        <f>IF(Txn!$B508="","",Txn!$C508)</f>
        <v>0</v>
      </c>
      <c r="C1004" s="39">
        <f>IF(Txn!$B508="","","تراکنش بانکی")</f>
        <v>0</v>
      </c>
      <c r="D1004" s="38">
        <f>IF(Txn!$B508="","",IF(IF(Txn!$U508="TRF",Txn!$Y508,Txn!$Z508)="","",IF(Txn!$U508="TRF",Txn!$Y508,Txn!$Z508)))</f>
        <v>0</v>
      </c>
      <c r="E1004" s="39">
        <f>IF($D1004="","",IFERROR(VLOOKUP($D1004,AcctTbl,2,0),""))</f>
        <v>0</v>
      </c>
      <c r="F1004" s="39">
        <f>IF($D1004="","",IFERROR(VLOOKUP($D1004,AcctTbl,3,0),""))</f>
        <v>0</v>
      </c>
      <c r="G1004" s="39">
        <f>IF(Txn!$B508="","",Txn!$D508)</f>
        <v>0</v>
      </c>
      <c r="H1004" s="38">
        <f>IF(Txn!$B508="","",Txn!$E508)</f>
        <v>0</v>
      </c>
      <c r="I1004" s="40">
        <f>IF(Txn!$B508="",0,Txn!$Q508)</f>
        <v>0</v>
      </c>
      <c r="J1004" s="40">
        <f>IF(Txn!$B508="",0,Txn!$R508)</f>
        <v>0</v>
      </c>
      <c r="K1004" s="41">
        <f>IF($A1004="","",IFERROR(VALUE(MID($A1004,6,2)),""))</f>
        <v>0</v>
      </c>
      <c r="L1004" s="39">
        <f>IF(Txn!$K508="","","طرف مقابل — "&amp;Txn!$K508)</f>
        <v>0</v>
      </c>
      <c r="N1004" s="42">
        <f>IF($D1004="",0,COUNTIF(BankAccts,$D1004))</f>
        <v>0</v>
      </c>
    </row>
    <row r="1005" spans="1:14">
      <c r="A1005" s="38">
        <f>IF(Txn!$B509="","",Txn!$B509)</f>
        <v>0</v>
      </c>
      <c r="B1005" s="38">
        <f>IF(Txn!$B509="","",Txn!$C509)</f>
        <v>0</v>
      </c>
      <c r="C1005" s="39">
        <f>IF(Txn!$B509="","","تراکنش بانکی")</f>
        <v>0</v>
      </c>
      <c r="D1005" s="38">
        <f>IF(Txn!$B509="","",IF(Txn!$X509="","",Txn!$X509))</f>
        <v>0</v>
      </c>
      <c r="E1005" s="39">
        <f>IF($D1005="","",IFERROR(VLOOKUP($D1005,AcctTbl,2,0),""))</f>
        <v>0</v>
      </c>
      <c r="F1005" s="39">
        <f>IF($D1005="","",IFERROR(VLOOKUP($D1005,AcctTbl,3,0),""))</f>
        <v>0</v>
      </c>
      <c r="G1005" s="39">
        <f>IF(Txn!$B509="","",Txn!$D509)</f>
        <v>0</v>
      </c>
      <c r="H1005" s="38">
        <f>IF(Txn!$B509="","",Txn!$E509)</f>
        <v>0</v>
      </c>
      <c r="I1005" s="40">
        <f>IF(Txn!$B509="",0,Txn!$O509)</f>
        <v>0</v>
      </c>
      <c r="J1005" s="40">
        <f>IF(Txn!$B509="",0,Txn!$P509)</f>
        <v>0</v>
      </c>
      <c r="K1005" s="41">
        <f>IF($A1005="","",IFERROR(VALUE(MID($A1005,6,2)),""))</f>
        <v>0</v>
      </c>
      <c r="L1005" s="39">
        <f>IF(Txn!$K509="","",Txn!$K509)</f>
        <v>0</v>
      </c>
      <c r="N1005" s="42">
        <f>IF($D1005="",0,COUNTIF(BankAccts,$D1005))</f>
        <v>0</v>
      </c>
    </row>
    <row r="1006" spans="1:14">
      <c r="A1006" s="38">
        <f>IF(Txn!$B509="","",Txn!$B509)</f>
        <v>0</v>
      </c>
      <c r="B1006" s="38">
        <f>IF(Txn!$B509="","",Txn!$C509)</f>
        <v>0</v>
      </c>
      <c r="C1006" s="39">
        <f>IF(Txn!$B509="","","تراکنش بانکی")</f>
        <v>0</v>
      </c>
      <c r="D1006" s="38">
        <f>IF(Txn!$B509="","",IF(IF(Txn!$U509="TRF",Txn!$Y509,Txn!$Z509)="","",IF(Txn!$U509="TRF",Txn!$Y509,Txn!$Z509)))</f>
        <v>0</v>
      </c>
      <c r="E1006" s="39">
        <f>IF($D1006="","",IFERROR(VLOOKUP($D1006,AcctTbl,2,0),""))</f>
        <v>0</v>
      </c>
      <c r="F1006" s="39">
        <f>IF($D1006="","",IFERROR(VLOOKUP($D1006,AcctTbl,3,0),""))</f>
        <v>0</v>
      </c>
      <c r="G1006" s="39">
        <f>IF(Txn!$B509="","",Txn!$D509)</f>
        <v>0</v>
      </c>
      <c r="H1006" s="38">
        <f>IF(Txn!$B509="","",Txn!$E509)</f>
        <v>0</v>
      </c>
      <c r="I1006" s="40">
        <f>IF(Txn!$B509="",0,Txn!$Q509)</f>
        <v>0</v>
      </c>
      <c r="J1006" s="40">
        <f>IF(Txn!$B509="",0,Txn!$R509)</f>
        <v>0</v>
      </c>
      <c r="K1006" s="41">
        <f>IF($A1006="","",IFERROR(VALUE(MID($A1006,6,2)),""))</f>
        <v>0</v>
      </c>
      <c r="L1006" s="39">
        <f>IF(Txn!$K509="","","طرف مقابل — "&amp;Txn!$K509)</f>
        <v>0</v>
      </c>
      <c r="N1006" s="42">
        <f>IF($D1006="",0,COUNTIF(BankAccts,$D1006))</f>
        <v>0</v>
      </c>
    </row>
    <row r="1007" spans="1:14">
      <c r="A1007" s="38">
        <f>IF(Txn!$B510="","",Txn!$B510)</f>
        <v>0</v>
      </c>
      <c r="B1007" s="38">
        <f>IF(Txn!$B510="","",Txn!$C510)</f>
        <v>0</v>
      </c>
      <c r="C1007" s="39">
        <f>IF(Txn!$B510="","","تراکنش بانکی")</f>
        <v>0</v>
      </c>
      <c r="D1007" s="38">
        <f>IF(Txn!$B510="","",IF(Txn!$X510="","",Txn!$X510))</f>
        <v>0</v>
      </c>
      <c r="E1007" s="39">
        <f>IF($D1007="","",IFERROR(VLOOKUP($D1007,AcctTbl,2,0),""))</f>
        <v>0</v>
      </c>
      <c r="F1007" s="39">
        <f>IF($D1007="","",IFERROR(VLOOKUP($D1007,AcctTbl,3,0),""))</f>
        <v>0</v>
      </c>
      <c r="G1007" s="39">
        <f>IF(Txn!$B510="","",Txn!$D510)</f>
        <v>0</v>
      </c>
      <c r="H1007" s="38">
        <f>IF(Txn!$B510="","",Txn!$E510)</f>
        <v>0</v>
      </c>
      <c r="I1007" s="40">
        <f>IF(Txn!$B510="",0,Txn!$O510)</f>
        <v>0</v>
      </c>
      <c r="J1007" s="40">
        <f>IF(Txn!$B510="",0,Txn!$P510)</f>
        <v>0</v>
      </c>
      <c r="K1007" s="41">
        <f>IF($A1007="","",IFERROR(VALUE(MID($A1007,6,2)),""))</f>
        <v>0</v>
      </c>
      <c r="L1007" s="39">
        <f>IF(Txn!$K510="","",Txn!$K510)</f>
        <v>0</v>
      </c>
      <c r="N1007" s="42">
        <f>IF($D1007="",0,COUNTIF(BankAccts,$D1007))</f>
        <v>0</v>
      </c>
    </row>
    <row r="1008" spans="1:14">
      <c r="A1008" s="38">
        <f>IF(Txn!$B510="","",Txn!$B510)</f>
        <v>0</v>
      </c>
      <c r="B1008" s="38">
        <f>IF(Txn!$B510="","",Txn!$C510)</f>
        <v>0</v>
      </c>
      <c r="C1008" s="39">
        <f>IF(Txn!$B510="","","تراکنش بانکی")</f>
        <v>0</v>
      </c>
      <c r="D1008" s="38">
        <f>IF(Txn!$B510="","",IF(IF(Txn!$U510="TRF",Txn!$Y510,Txn!$Z510)="","",IF(Txn!$U510="TRF",Txn!$Y510,Txn!$Z510)))</f>
        <v>0</v>
      </c>
      <c r="E1008" s="39">
        <f>IF($D1008="","",IFERROR(VLOOKUP($D1008,AcctTbl,2,0),""))</f>
        <v>0</v>
      </c>
      <c r="F1008" s="39">
        <f>IF($D1008="","",IFERROR(VLOOKUP($D1008,AcctTbl,3,0),""))</f>
        <v>0</v>
      </c>
      <c r="G1008" s="39">
        <f>IF(Txn!$B510="","",Txn!$D510)</f>
        <v>0</v>
      </c>
      <c r="H1008" s="38">
        <f>IF(Txn!$B510="","",Txn!$E510)</f>
        <v>0</v>
      </c>
      <c r="I1008" s="40">
        <f>IF(Txn!$B510="",0,Txn!$Q510)</f>
        <v>0</v>
      </c>
      <c r="J1008" s="40">
        <f>IF(Txn!$B510="",0,Txn!$R510)</f>
        <v>0</v>
      </c>
      <c r="K1008" s="41">
        <f>IF($A1008="","",IFERROR(VALUE(MID($A1008,6,2)),""))</f>
        <v>0</v>
      </c>
      <c r="L1008" s="39">
        <f>IF(Txn!$K510="","","طرف مقابل — "&amp;Txn!$K510)</f>
        <v>0</v>
      </c>
      <c r="N1008" s="42">
        <f>IF($D1008="",0,COUNTIF(BankAccts,$D1008))</f>
        <v>0</v>
      </c>
    </row>
    <row r="1009" spans="1:14">
      <c r="A1009" s="38">
        <f>IF(Txn!$B511="","",Txn!$B511)</f>
        <v>0</v>
      </c>
      <c r="B1009" s="38">
        <f>IF(Txn!$B511="","",Txn!$C511)</f>
        <v>0</v>
      </c>
      <c r="C1009" s="39">
        <f>IF(Txn!$B511="","","تراکنش بانکی")</f>
        <v>0</v>
      </c>
      <c r="D1009" s="38">
        <f>IF(Txn!$B511="","",IF(Txn!$X511="","",Txn!$X511))</f>
        <v>0</v>
      </c>
      <c r="E1009" s="39">
        <f>IF($D1009="","",IFERROR(VLOOKUP($D1009,AcctTbl,2,0),""))</f>
        <v>0</v>
      </c>
      <c r="F1009" s="39">
        <f>IF($D1009="","",IFERROR(VLOOKUP($D1009,AcctTbl,3,0),""))</f>
        <v>0</v>
      </c>
      <c r="G1009" s="39">
        <f>IF(Txn!$B511="","",Txn!$D511)</f>
        <v>0</v>
      </c>
      <c r="H1009" s="38">
        <f>IF(Txn!$B511="","",Txn!$E511)</f>
        <v>0</v>
      </c>
      <c r="I1009" s="40">
        <f>IF(Txn!$B511="",0,Txn!$O511)</f>
        <v>0</v>
      </c>
      <c r="J1009" s="40">
        <f>IF(Txn!$B511="",0,Txn!$P511)</f>
        <v>0</v>
      </c>
      <c r="K1009" s="41">
        <f>IF($A1009="","",IFERROR(VALUE(MID($A1009,6,2)),""))</f>
        <v>0</v>
      </c>
      <c r="L1009" s="39">
        <f>IF(Txn!$K511="","",Txn!$K511)</f>
        <v>0</v>
      </c>
      <c r="N1009" s="42">
        <f>IF($D1009="",0,COUNTIF(BankAccts,$D1009))</f>
        <v>0</v>
      </c>
    </row>
    <row r="1010" spans="1:14">
      <c r="A1010" s="38">
        <f>IF(Txn!$B511="","",Txn!$B511)</f>
        <v>0</v>
      </c>
      <c r="B1010" s="38">
        <f>IF(Txn!$B511="","",Txn!$C511)</f>
        <v>0</v>
      </c>
      <c r="C1010" s="39">
        <f>IF(Txn!$B511="","","تراکنش بانکی")</f>
        <v>0</v>
      </c>
      <c r="D1010" s="38">
        <f>IF(Txn!$B511="","",IF(IF(Txn!$U511="TRF",Txn!$Y511,Txn!$Z511)="","",IF(Txn!$U511="TRF",Txn!$Y511,Txn!$Z511)))</f>
        <v>0</v>
      </c>
      <c r="E1010" s="39">
        <f>IF($D1010="","",IFERROR(VLOOKUP($D1010,AcctTbl,2,0),""))</f>
        <v>0</v>
      </c>
      <c r="F1010" s="39">
        <f>IF($D1010="","",IFERROR(VLOOKUP($D1010,AcctTbl,3,0),""))</f>
        <v>0</v>
      </c>
      <c r="G1010" s="39">
        <f>IF(Txn!$B511="","",Txn!$D511)</f>
        <v>0</v>
      </c>
      <c r="H1010" s="38">
        <f>IF(Txn!$B511="","",Txn!$E511)</f>
        <v>0</v>
      </c>
      <c r="I1010" s="40">
        <f>IF(Txn!$B511="",0,Txn!$Q511)</f>
        <v>0</v>
      </c>
      <c r="J1010" s="40">
        <f>IF(Txn!$B511="",0,Txn!$R511)</f>
        <v>0</v>
      </c>
      <c r="K1010" s="41">
        <f>IF($A1010="","",IFERROR(VALUE(MID($A1010,6,2)),""))</f>
        <v>0</v>
      </c>
      <c r="L1010" s="39">
        <f>IF(Txn!$K511="","","طرف مقابل — "&amp;Txn!$K511)</f>
        <v>0</v>
      </c>
      <c r="N1010" s="42">
        <f>IF($D1010="",0,COUNTIF(BankAccts,$D1010))</f>
        <v>0</v>
      </c>
    </row>
    <row r="1011" spans="1:14">
      <c r="A1011" s="38">
        <f>IF(Txn!$B512="","",Txn!$B512)</f>
        <v>0</v>
      </c>
      <c r="B1011" s="38">
        <f>IF(Txn!$B512="","",Txn!$C512)</f>
        <v>0</v>
      </c>
      <c r="C1011" s="39">
        <f>IF(Txn!$B512="","","تراکنش بانکی")</f>
        <v>0</v>
      </c>
      <c r="D1011" s="38">
        <f>IF(Txn!$B512="","",IF(Txn!$X512="","",Txn!$X512))</f>
        <v>0</v>
      </c>
      <c r="E1011" s="39">
        <f>IF($D1011="","",IFERROR(VLOOKUP($D1011,AcctTbl,2,0),""))</f>
        <v>0</v>
      </c>
      <c r="F1011" s="39">
        <f>IF($D1011="","",IFERROR(VLOOKUP($D1011,AcctTbl,3,0),""))</f>
        <v>0</v>
      </c>
      <c r="G1011" s="39">
        <f>IF(Txn!$B512="","",Txn!$D512)</f>
        <v>0</v>
      </c>
      <c r="H1011" s="38">
        <f>IF(Txn!$B512="","",Txn!$E512)</f>
        <v>0</v>
      </c>
      <c r="I1011" s="40">
        <f>IF(Txn!$B512="",0,Txn!$O512)</f>
        <v>0</v>
      </c>
      <c r="J1011" s="40">
        <f>IF(Txn!$B512="",0,Txn!$P512)</f>
        <v>0</v>
      </c>
      <c r="K1011" s="41">
        <f>IF($A1011="","",IFERROR(VALUE(MID($A1011,6,2)),""))</f>
        <v>0</v>
      </c>
      <c r="L1011" s="39">
        <f>IF(Txn!$K512="","",Txn!$K512)</f>
        <v>0</v>
      </c>
      <c r="N1011" s="42">
        <f>IF($D1011="",0,COUNTIF(BankAccts,$D1011))</f>
        <v>0</v>
      </c>
    </row>
    <row r="1012" spans="1:14">
      <c r="A1012" s="38">
        <f>IF(Txn!$B512="","",Txn!$B512)</f>
        <v>0</v>
      </c>
      <c r="B1012" s="38">
        <f>IF(Txn!$B512="","",Txn!$C512)</f>
        <v>0</v>
      </c>
      <c r="C1012" s="39">
        <f>IF(Txn!$B512="","","تراکنش بانکی")</f>
        <v>0</v>
      </c>
      <c r="D1012" s="38">
        <f>IF(Txn!$B512="","",IF(IF(Txn!$U512="TRF",Txn!$Y512,Txn!$Z512)="","",IF(Txn!$U512="TRF",Txn!$Y512,Txn!$Z512)))</f>
        <v>0</v>
      </c>
      <c r="E1012" s="39">
        <f>IF($D1012="","",IFERROR(VLOOKUP($D1012,AcctTbl,2,0),""))</f>
        <v>0</v>
      </c>
      <c r="F1012" s="39">
        <f>IF($D1012="","",IFERROR(VLOOKUP($D1012,AcctTbl,3,0),""))</f>
        <v>0</v>
      </c>
      <c r="G1012" s="39">
        <f>IF(Txn!$B512="","",Txn!$D512)</f>
        <v>0</v>
      </c>
      <c r="H1012" s="38">
        <f>IF(Txn!$B512="","",Txn!$E512)</f>
        <v>0</v>
      </c>
      <c r="I1012" s="40">
        <f>IF(Txn!$B512="",0,Txn!$Q512)</f>
        <v>0</v>
      </c>
      <c r="J1012" s="40">
        <f>IF(Txn!$B512="",0,Txn!$R512)</f>
        <v>0</v>
      </c>
      <c r="K1012" s="41">
        <f>IF($A1012="","",IFERROR(VALUE(MID($A1012,6,2)),""))</f>
        <v>0</v>
      </c>
      <c r="L1012" s="39">
        <f>IF(Txn!$K512="","","طرف مقابل — "&amp;Txn!$K512)</f>
        <v>0</v>
      </c>
      <c r="N1012" s="42">
        <f>IF($D1012="",0,COUNTIF(BankAccts,$D1012))</f>
        <v>0</v>
      </c>
    </row>
    <row r="1013" spans="1:14">
      <c r="A1013" s="38">
        <f>IF(Txn!$B513="","",Txn!$B513)</f>
        <v>0</v>
      </c>
      <c r="B1013" s="38">
        <f>IF(Txn!$B513="","",Txn!$C513)</f>
        <v>0</v>
      </c>
      <c r="C1013" s="39">
        <f>IF(Txn!$B513="","","تراکنش بانکی")</f>
        <v>0</v>
      </c>
      <c r="D1013" s="38">
        <f>IF(Txn!$B513="","",IF(Txn!$X513="","",Txn!$X513))</f>
        <v>0</v>
      </c>
      <c r="E1013" s="39">
        <f>IF($D1013="","",IFERROR(VLOOKUP($D1013,AcctTbl,2,0),""))</f>
        <v>0</v>
      </c>
      <c r="F1013" s="39">
        <f>IF($D1013="","",IFERROR(VLOOKUP($D1013,AcctTbl,3,0),""))</f>
        <v>0</v>
      </c>
      <c r="G1013" s="39">
        <f>IF(Txn!$B513="","",Txn!$D513)</f>
        <v>0</v>
      </c>
      <c r="H1013" s="38">
        <f>IF(Txn!$B513="","",Txn!$E513)</f>
        <v>0</v>
      </c>
      <c r="I1013" s="40">
        <f>IF(Txn!$B513="",0,Txn!$O513)</f>
        <v>0</v>
      </c>
      <c r="J1013" s="40">
        <f>IF(Txn!$B513="",0,Txn!$P513)</f>
        <v>0</v>
      </c>
      <c r="K1013" s="41">
        <f>IF($A1013="","",IFERROR(VALUE(MID($A1013,6,2)),""))</f>
        <v>0</v>
      </c>
      <c r="L1013" s="39">
        <f>IF(Txn!$K513="","",Txn!$K513)</f>
        <v>0</v>
      </c>
      <c r="N1013" s="42">
        <f>IF($D1013="",0,COUNTIF(BankAccts,$D1013))</f>
        <v>0</v>
      </c>
    </row>
    <row r="1014" spans="1:14">
      <c r="A1014" s="38">
        <f>IF(Txn!$B513="","",Txn!$B513)</f>
        <v>0</v>
      </c>
      <c r="B1014" s="38">
        <f>IF(Txn!$B513="","",Txn!$C513)</f>
        <v>0</v>
      </c>
      <c r="C1014" s="39">
        <f>IF(Txn!$B513="","","تراکنش بانکی")</f>
        <v>0</v>
      </c>
      <c r="D1014" s="38">
        <f>IF(Txn!$B513="","",IF(IF(Txn!$U513="TRF",Txn!$Y513,Txn!$Z513)="","",IF(Txn!$U513="TRF",Txn!$Y513,Txn!$Z513)))</f>
        <v>0</v>
      </c>
      <c r="E1014" s="39">
        <f>IF($D1014="","",IFERROR(VLOOKUP($D1014,AcctTbl,2,0),""))</f>
        <v>0</v>
      </c>
      <c r="F1014" s="39">
        <f>IF($D1014="","",IFERROR(VLOOKUP($D1014,AcctTbl,3,0),""))</f>
        <v>0</v>
      </c>
      <c r="G1014" s="39">
        <f>IF(Txn!$B513="","",Txn!$D513)</f>
        <v>0</v>
      </c>
      <c r="H1014" s="38">
        <f>IF(Txn!$B513="","",Txn!$E513)</f>
        <v>0</v>
      </c>
      <c r="I1014" s="40">
        <f>IF(Txn!$B513="",0,Txn!$Q513)</f>
        <v>0</v>
      </c>
      <c r="J1014" s="40">
        <f>IF(Txn!$B513="",0,Txn!$R513)</f>
        <v>0</v>
      </c>
      <c r="K1014" s="41">
        <f>IF($A1014="","",IFERROR(VALUE(MID($A1014,6,2)),""))</f>
        <v>0</v>
      </c>
      <c r="L1014" s="39">
        <f>IF(Txn!$K513="","","طرف مقابل — "&amp;Txn!$K513)</f>
        <v>0</v>
      </c>
      <c r="N1014" s="42">
        <f>IF($D1014="",0,COUNTIF(BankAccts,$D1014))</f>
        <v>0</v>
      </c>
    </row>
    <row r="1015" spans="1:14">
      <c r="A1015" s="38">
        <f>IF(Txn!$B514="","",Txn!$B514)</f>
        <v>0</v>
      </c>
      <c r="B1015" s="38">
        <f>IF(Txn!$B514="","",Txn!$C514)</f>
        <v>0</v>
      </c>
      <c r="C1015" s="39">
        <f>IF(Txn!$B514="","","تراکنش بانکی")</f>
        <v>0</v>
      </c>
      <c r="D1015" s="38">
        <f>IF(Txn!$B514="","",IF(Txn!$X514="","",Txn!$X514))</f>
        <v>0</v>
      </c>
      <c r="E1015" s="39">
        <f>IF($D1015="","",IFERROR(VLOOKUP($D1015,AcctTbl,2,0),""))</f>
        <v>0</v>
      </c>
      <c r="F1015" s="39">
        <f>IF($D1015="","",IFERROR(VLOOKUP($D1015,AcctTbl,3,0),""))</f>
        <v>0</v>
      </c>
      <c r="G1015" s="39">
        <f>IF(Txn!$B514="","",Txn!$D514)</f>
        <v>0</v>
      </c>
      <c r="H1015" s="38">
        <f>IF(Txn!$B514="","",Txn!$E514)</f>
        <v>0</v>
      </c>
      <c r="I1015" s="40">
        <f>IF(Txn!$B514="",0,Txn!$O514)</f>
        <v>0</v>
      </c>
      <c r="J1015" s="40">
        <f>IF(Txn!$B514="",0,Txn!$P514)</f>
        <v>0</v>
      </c>
      <c r="K1015" s="41">
        <f>IF($A1015="","",IFERROR(VALUE(MID($A1015,6,2)),""))</f>
        <v>0</v>
      </c>
      <c r="L1015" s="39">
        <f>IF(Txn!$K514="","",Txn!$K514)</f>
        <v>0</v>
      </c>
      <c r="N1015" s="42">
        <f>IF($D1015="",0,COUNTIF(BankAccts,$D1015))</f>
        <v>0</v>
      </c>
    </row>
    <row r="1016" spans="1:14">
      <c r="A1016" s="38">
        <f>IF(Txn!$B514="","",Txn!$B514)</f>
        <v>0</v>
      </c>
      <c r="B1016" s="38">
        <f>IF(Txn!$B514="","",Txn!$C514)</f>
        <v>0</v>
      </c>
      <c r="C1016" s="39">
        <f>IF(Txn!$B514="","","تراکنش بانکی")</f>
        <v>0</v>
      </c>
      <c r="D1016" s="38">
        <f>IF(Txn!$B514="","",IF(IF(Txn!$U514="TRF",Txn!$Y514,Txn!$Z514)="","",IF(Txn!$U514="TRF",Txn!$Y514,Txn!$Z514)))</f>
        <v>0</v>
      </c>
      <c r="E1016" s="39">
        <f>IF($D1016="","",IFERROR(VLOOKUP($D1016,AcctTbl,2,0),""))</f>
        <v>0</v>
      </c>
      <c r="F1016" s="39">
        <f>IF($D1016="","",IFERROR(VLOOKUP($D1016,AcctTbl,3,0),""))</f>
        <v>0</v>
      </c>
      <c r="G1016" s="39">
        <f>IF(Txn!$B514="","",Txn!$D514)</f>
        <v>0</v>
      </c>
      <c r="H1016" s="38">
        <f>IF(Txn!$B514="","",Txn!$E514)</f>
        <v>0</v>
      </c>
      <c r="I1016" s="40">
        <f>IF(Txn!$B514="",0,Txn!$Q514)</f>
        <v>0</v>
      </c>
      <c r="J1016" s="40">
        <f>IF(Txn!$B514="",0,Txn!$R514)</f>
        <v>0</v>
      </c>
      <c r="K1016" s="41">
        <f>IF($A1016="","",IFERROR(VALUE(MID($A1016,6,2)),""))</f>
        <v>0</v>
      </c>
      <c r="L1016" s="39">
        <f>IF(Txn!$K514="","","طرف مقابل — "&amp;Txn!$K514)</f>
        <v>0</v>
      </c>
      <c r="N1016" s="42">
        <f>IF($D1016="",0,COUNTIF(BankAccts,$D1016))</f>
        <v>0</v>
      </c>
    </row>
    <row r="1017" spans="1:14">
      <c r="A1017" s="38">
        <f>IF(Txn!$B515="","",Txn!$B515)</f>
        <v>0</v>
      </c>
      <c r="B1017" s="38">
        <f>IF(Txn!$B515="","",Txn!$C515)</f>
        <v>0</v>
      </c>
      <c r="C1017" s="39">
        <f>IF(Txn!$B515="","","تراکنش بانکی")</f>
        <v>0</v>
      </c>
      <c r="D1017" s="38">
        <f>IF(Txn!$B515="","",IF(Txn!$X515="","",Txn!$X515))</f>
        <v>0</v>
      </c>
      <c r="E1017" s="39">
        <f>IF($D1017="","",IFERROR(VLOOKUP($D1017,AcctTbl,2,0),""))</f>
        <v>0</v>
      </c>
      <c r="F1017" s="39">
        <f>IF($D1017="","",IFERROR(VLOOKUP($D1017,AcctTbl,3,0),""))</f>
        <v>0</v>
      </c>
      <c r="G1017" s="39">
        <f>IF(Txn!$B515="","",Txn!$D515)</f>
        <v>0</v>
      </c>
      <c r="H1017" s="38">
        <f>IF(Txn!$B515="","",Txn!$E515)</f>
        <v>0</v>
      </c>
      <c r="I1017" s="40">
        <f>IF(Txn!$B515="",0,Txn!$O515)</f>
        <v>0</v>
      </c>
      <c r="J1017" s="40">
        <f>IF(Txn!$B515="",0,Txn!$P515)</f>
        <v>0</v>
      </c>
      <c r="K1017" s="41">
        <f>IF($A1017="","",IFERROR(VALUE(MID($A1017,6,2)),""))</f>
        <v>0</v>
      </c>
      <c r="L1017" s="39">
        <f>IF(Txn!$K515="","",Txn!$K515)</f>
        <v>0</v>
      </c>
      <c r="N1017" s="42">
        <f>IF($D1017="",0,COUNTIF(BankAccts,$D1017))</f>
        <v>0</v>
      </c>
    </row>
    <row r="1018" spans="1:14">
      <c r="A1018" s="38">
        <f>IF(Txn!$B515="","",Txn!$B515)</f>
        <v>0</v>
      </c>
      <c r="B1018" s="38">
        <f>IF(Txn!$B515="","",Txn!$C515)</f>
        <v>0</v>
      </c>
      <c r="C1018" s="39">
        <f>IF(Txn!$B515="","","تراکنش بانکی")</f>
        <v>0</v>
      </c>
      <c r="D1018" s="38">
        <f>IF(Txn!$B515="","",IF(IF(Txn!$U515="TRF",Txn!$Y515,Txn!$Z515)="","",IF(Txn!$U515="TRF",Txn!$Y515,Txn!$Z515)))</f>
        <v>0</v>
      </c>
      <c r="E1018" s="39">
        <f>IF($D1018="","",IFERROR(VLOOKUP($D1018,AcctTbl,2,0),""))</f>
        <v>0</v>
      </c>
      <c r="F1018" s="39">
        <f>IF($D1018="","",IFERROR(VLOOKUP($D1018,AcctTbl,3,0),""))</f>
        <v>0</v>
      </c>
      <c r="G1018" s="39">
        <f>IF(Txn!$B515="","",Txn!$D515)</f>
        <v>0</v>
      </c>
      <c r="H1018" s="38">
        <f>IF(Txn!$B515="","",Txn!$E515)</f>
        <v>0</v>
      </c>
      <c r="I1018" s="40">
        <f>IF(Txn!$B515="",0,Txn!$Q515)</f>
        <v>0</v>
      </c>
      <c r="J1018" s="40">
        <f>IF(Txn!$B515="",0,Txn!$R515)</f>
        <v>0</v>
      </c>
      <c r="K1018" s="41">
        <f>IF($A1018="","",IFERROR(VALUE(MID($A1018,6,2)),""))</f>
        <v>0</v>
      </c>
      <c r="L1018" s="39">
        <f>IF(Txn!$K515="","","طرف مقابل — "&amp;Txn!$K515)</f>
        <v>0</v>
      </c>
      <c r="N1018" s="42">
        <f>IF($D1018="",0,COUNTIF(BankAccts,$D1018))</f>
        <v>0</v>
      </c>
    </row>
    <row r="1019" spans="1:14">
      <c r="A1019" s="38">
        <f>IF(Txn!$B516="","",Txn!$B516)</f>
        <v>0</v>
      </c>
      <c r="B1019" s="38">
        <f>IF(Txn!$B516="","",Txn!$C516)</f>
        <v>0</v>
      </c>
      <c r="C1019" s="39">
        <f>IF(Txn!$B516="","","تراکنش بانکی")</f>
        <v>0</v>
      </c>
      <c r="D1019" s="38">
        <f>IF(Txn!$B516="","",IF(Txn!$X516="","",Txn!$X516))</f>
        <v>0</v>
      </c>
      <c r="E1019" s="39">
        <f>IF($D1019="","",IFERROR(VLOOKUP($D1019,AcctTbl,2,0),""))</f>
        <v>0</v>
      </c>
      <c r="F1019" s="39">
        <f>IF($D1019="","",IFERROR(VLOOKUP($D1019,AcctTbl,3,0),""))</f>
        <v>0</v>
      </c>
      <c r="G1019" s="39">
        <f>IF(Txn!$B516="","",Txn!$D516)</f>
        <v>0</v>
      </c>
      <c r="H1019" s="38">
        <f>IF(Txn!$B516="","",Txn!$E516)</f>
        <v>0</v>
      </c>
      <c r="I1019" s="40">
        <f>IF(Txn!$B516="",0,Txn!$O516)</f>
        <v>0</v>
      </c>
      <c r="J1019" s="40">
        <f>IF(Txn!$B516="",0,Txn!$P516)</f>
        <v>0</v>
      </c>
      <c r="K1019" s="41">
        <f>IF($A1019="","",IFERROR(VALUE(MID($A1019,6,2)),""))</f>
        <v>0</v>
      </c>
      <c r="L1019" s="39">
        <f>IF(Txn!$K516="","",Txn!$K516)</f>
        <v>0</v>
      </c>
      <c r="N1019" s="42">
        <f>IF($D1019="",0,COUNTIF(BankAccts,$D1019))</f>
        <v>0</v>
      </c>
    </row>
    <row r="1020" spans="1:14">
      <c r="A1020" s="38">
        <f>IF(Txn!$B516="","",Txn!$B516)</f>
        <v>0</v>
      </c>
      <c r="B1020" s="38">
        <f>IF(Txn!$B516="","",Txn!$C516)</f>
        <v>0</v>
      </c>
      <c r="C1020" s="39">
        <f>IF(Txn!$B516="","","تراکنش بانکی")</f>
        <v>0</v>
      </c>
      <c r="D1020" s="38">
        <f>IF(Txn!$B516="","",IF(IF(Txn!$U516="TRF",Txn!$Y516,Txn!$Z516)="","",IF(Txn!$U516="TRF",Txn!$Y516,Txn!$Z516)))</f>
        <v>0</v>
      </c>
      <c r="E1020" s="39">
        <f>IF($D1020="","",IFERROR(VLOOKUP($D1020,AcctTbl,2,0),""))</f>
        <v>0</v>
      </c>
      <c r="F1020" s="39">
        <f>IF($D1020="","",IFERROR(VLOOKUP($D1020,AcctTbl,3,0),""))</f>
        <v>0</v>
      </c>
      <c r="G1020" s="39">
        <f>IF(Txn!$B516="","",Txn!$D516)</f>
        <v>0</v>
      </c>
      <c r="H1020" s="38">
        <f>IF(Txn!$B516="","",Txn!$E516)</f>
        <v>0</v>
      </c>
      <c r="I1020" s="40">
        <f>IF(Txn!$B516="",0,Txn!$Q516)</f>
        <v>0</v>
      </c>
      <c r="J1020" s="40">
        <f>IF(Txn!$B516="",0,Txn!$R516)</f>
        <v>0</v>
      </c>
      <c r="K1020" s="41">
        <f>IF($A1020="","",IFERROR(VALUE(MID($A1020,6,2)),""))</f>
        <v>0</v>
      </c>
      <c r="L1020" s="39">
        <f>IF(Txn!$K516="","","طرف مقابل — "&amp;Txn!$K516)</f>
        <v>0</v>
      </c>
      <c r="N1020" s="42">
        <f>IF($D1020="",0,COUNTIF(BankAccts,$D1020))</f>
        <v>0</v>
      </c>
    </row>
    <row r="1021" spans="1:14">
      <c r="A1021" s="38">
        <f>IF(Txn!$B517="","",Txn!$B517)</f>
        <v>0</v>
      </c>
      <c r="B1021" s="38">
        <f>IF(Txn!$B517="","",Txn!$C517)</f>
        <v>0</v>
      </c>
      <c r="C1021" s="39">
        <f>IF(Txn!$B517="","","تراکنش بانکی")</f>
        <v>0</v>
      </c>
      <c r="D1021" s="38">
        <f>IF(Txn!$B517="","",IF(Txn!$X517="","",Txn!$X517))</f>
        <v>0</v>
      </c>
      <c r="E1021" s="39">
        <f>IF($D1021="","",IFERROR(VLOOKUP($D1021,AcctTbl,2,0),""))</f>
        <v>0</v>
      </c>
      <c r="F1021" s="39">
        <f>IF($D1021="","",IFERROR(VLOOKUP($D1021,AcctTbl,3,0),""))</f>
        <v>0</v>
      </c>
      <c r="G1021" s="39">
        <f>IF(Txn!$B517="","",Txn!$D517)</f>
        <v>0</v>
      </c>
      <c r="H1021" s="38">
        <f>IF(Txn!$B517="","",Txn!$E517)</f>
        <v>0</v>
      </c>
      <c r="I1021" s="40">
        <f>IF(Txn!$B517="",0,Txn!$O517)</f>
        <v>0</v>
      </c>
      <c r="J1021" s="40">
        <f>IF(Txn!$B517="",0,Txn!$P517)</f>
        <v>0</v>
      </c>
      <c r="K1021" s="41">
        <f>IF($A1021="","",IFERROR(VALUE(MID($A1021,6,2)),""))</f>
        <v>0</v>
      </c>
      <c r="L1021" s="39">
        <f>IF(Txn!$K517="","",Txn!$K517)</f>
        <v>0</v>
      </c>
      <c r="N1021" s="42">
        <f>IF($D1021="",0,COUNTIF(BankAccts,$D1021))</f>
        <v>0</v>
      </c>
    </row>
    <row r="1022" spans="1:14">
      <c r="A1022" s="38">
        <f>IF(Txn!$B517="","",Txn!$B517)</f>
        <v>0</v>
      </c>
      <c r="B1022" s="38">
        <f>IF(Txn!$B517="","",Txn!$C517)</f>
        <v>0</v>
      </c>
      <c r="C1022" s="39">
        <f>IF(Txn!$B517="","","تراکنش بانکی")</f>
        <v>0</v>
      </c>
      <c r="D1022" s="38">
        <f>IF(Txn!$B517="","",IF(IF(Txn!$U517="TRF",Txn!$Y517,Txn!$Z517)="","",IF(Txn!$U517="TRF",Txn!$Y517,Txn!$Z517)))</f>
        <v>0</v>
      </c>
      <c r="E1022" s="39">
        <f>IF($D1022="","",IFERROR(VLOOKUP($D1022,AcctTbl,2,0),""))</f>
        <v>0</v>
      </c>
      <c r="F1022" s="39">
        <f>IF($D1022="","",IFERROR(VLOOKUP($D1022,AcctTbl,3,0),""))</f>
        <v>0</v>
      </c>
      <c r="G1022" s="39">
        <f>IF(Txn!$B517="","",Txn!$D517)</f>
        <v>0</v>
      </c>
      <c r="H1022" s="38">
        <f>IF(Txn!$B517="","",Txn!$E517)</f>
        <v>0</v>
      </c>
      <c r="I1022" s="40">
        <f>IF(Txn!$B517="",0,Txn!$Q517)</f>
        <v>0</v>
      </c>
      <c r="J1022" s="40">
        <f>IF(Txn!$B517="",0,Txn!$R517)</f>
        <v>0</v>
      </c>
      <c r="K1022" s="41">
        <f>IF($A1022="","",IFERROR(VALUE(MID($A1022,6,2)),""))</f>
        <v>0</v>
      </c>
      <c r="L1022" s="39">
        <f>IF(Txn!$K517="","","طرف مقابل — "&amp;Txn!$K517)</f>
        <v>0</v>
      </c>
      <c r="N1022" s="42">
        <f>IF($D1022="",0,COUNTIF(BankAccts,$D1022))</f>
        <v>0</v>
      </c>
    </row>
    <row r="1023" spans="1:14">
      <c r="A1023" s="38">
        <f>IF(Txn!$B518="","",Txn!$B518)</f>
        <v>0</v>
      </c>
      <c r="B1023" s="38">
        <f>IF(Txn!$B518="","",Txn!$C518)</f>
        <v>0</v>
      </c>
      <c r="C1023" s="39">
        <f>IF(Txn!$B518="","","تراکنش بانکی")</f>
        <v>0</v>
      </c>
      <c r="D1023" s="38">
        <f>IF(Txn!$B518="","",IF(Txn!$X518="","",Txn!$X518))</f>
        <v>0</v>
      </c>
      <c r="E1023" s="39">
        <f>IF($D1023="","",IFERROR(VLOOKUP($D1023,AcctTbl,2,0),""))</f>
        <v>0</v>
      </c>
      <c r="F1023" s="39">
        <f>IF($D1023="","",IFERROR(VLOOKUP($D1023,AcctTbl,3,0),""))</f>
        <v>0</v>
      </c>
      <c r="G1023" s="39">
        <f>IF(Txn!$B518="","",Txn!$D518)</f>
        <v>0</v>
      </c>
      <c r="H1023" s="38">
        <f>IF(Txn!$B518="","",Txn!$E518)</f>
        <v>0</v>
      </c>
      <c r="I1023" s="40">
        <f>IF(Txn!$B518="",0,Txn!$O518)</f>
        <v>0</v>
      </c>
      <c r="J1023" s="40">
        <f>IF(Txn!$B518="",0,Txn!$P518)</f>
        <v>0</v>
      </c>
      <c r="K1023" s="41">
        <f>IF($A1023="","",IFERROR(VALUE(MID($A1023,6,2)),""))</f>
        <v>0</v>
      </c>
      <c r="L1023" s="39">
        <f>IF(Txn!$K518="","",Txn!$K518)</f>
        <v>0</v>
      </c>
      <c r="N1023" s="42">
        <f>IF($D1023="",0,COUNTIF(BankAccts,$D1023))</f>
        <v>0</v>
      </c>
    </row>
    <row r="1024" spans="1:14">
      <c r="A1024" s="38">
        <f>IF(Txn!$B518="","",Txn!$B518)</f>
        <v>0</v>
      </c>
      <c r="B1024" s="38">
        <f>IF(Txn!$B518="","",Txn!$C518)</f>
        <v>0</v>
      </c>
      <c r="C1024" s="39">
        <f>IF(Txn!$B518="","","تراکنش بانکی")</f>
        <v>0</v>
      </c>
      <c r="D1024" s="38">
        <f>IF(Txn!$B518="","",IF(IF(Txn!$U518="TRF",Txn!$Y518,Txn!$Z518)="","",IF(Txn!$U518="TRF",Txn!$Y518,Txn!$Z518)))</f>
        <v>0</v>
      </c>
      <c r="E1024" s="39">
        <f>IF($D1024="","",IFERROR(VLOOKUP($D1024,AcctTbl,2,0),""))</f>
        <v>0</v>
      </c>
      <c r="F1024" s="39">
        <f>IF($D1024="","",IFERROR(VLOOKUP($D1024,AcctTbl,3,0),""))</f>
        <v>0</v>
      </c>
      <c r="G1024" s="39">
        <f>IF(Txn!$B518="","",Txn!$D518)</f>
        <v>0</v>
      </c>
      <c r="H1024" s="38">
        <f>IF(Txn!$B518="","",Txn!$E518)</f>
        <v>0</v>
      </c>
      <c r="I1024" s="40">
        <f>IF(Txn!$B518="",0,Txn!$Q518)</f>
        <v>0</v>
      </c>
      <c r="J1024" s="40">
        <f>IF(Txn!$B518="",0,Txn!$R518)</f>
        <v>0</v>
      </c>
      <c r="K1024" s="41">
        <f>IF($A1024="","",IFERROR(VALUE(MID($A1024,6,2)),""))</f>
        <v>0</v>
      </c>
      <c r="L1024" s="39">
        <f>IF(Txn!$K518="","","طرف مقابل — "&amp;Txn!$K518)</f>
        <v>0</v>
      </c>
      <c r="N1024" s="42">
        <f>IF($D1024="",0,COUNTIF(BankAccts,$D1024))</f>
        <v>0</v>
      </c>
    </row>
    <row r="1025" spans="1:14">
      <c r="A1025" s="38">
        <f>IF(Txn!$B519="","",Txn!$B519)</f>
        <v>0</v>
      </c>
      <c r="B1025" s="38">
        <f>IF(Txn!$B519="","",Txn!$C519)</f>
        <v>0</v>
      </c>
      <c r="C1025" s="39">
        <f>IF(Txn!$B519="","","تراکنش بانکی")</f>
        <v>0</v>
      </c>
      <c r="D1025" s="38">
        <f>IF(Txn!$B519="","",IF(Txn!$X519="","",Txn!$X519))</f>
        <v>0</v>
      </c>
      <c r="E1025" s="39">
        <f>IF($D1025="","",IFERROR(VLOOKUP($D1025,AcctTbl,2,0),""))</f>
        <v>0</v>
      </c>
      <c r="F1025" s="39">
        <f>IF($D1025="","",IFERROR(VLOOKUP($D1025,AcctTbl,3,0),""))</f>
        <v>0</v>
      </c>
      <c r="G1025" s="39">
        <f>IF(Txn!$B519="","",Txn!$D519)</f>
        <v>0</v>
      </c>
      <c r="H1025" s="38">
        <f>IF(Txn!$B519="","",Txn!$E519)</f>
        <v>0</v>
      </c>
      <c r="I1025" s="40">
        <f>IF(Txn!$B519="",0,Txn!$O519)</f>
        <v>0</v>
      </c>
      <c r="J1025" s="40">
        <f>IF(Txn!$B519="",0,Txn!$P519)</f>
        <v>0</v>
      </c>
      <c r="K1025" s="41">
        <f>IF($A1025="","",IFERROR(VALUE(MID($A1025,6,2)),""))</f>
        <v>0</v>
      </c>
      <c r="L1025" s="39">
        <f>IF(Txn!$K519="","",Txn!$K519)</f>
        <v>0</v>
      </c>
      <c r="N1025" s="42">
        <f>IF($D1025="",0,COUNTIF(BankAccts,$D1025))</f>
        <v>0</v>
      </c>
    </row>
    <row r="1026" spans="1:14">
      <c r="A1026" s="38">
        <f>IF(Txn!$B519="","",Txn!$B519)</f>
        <v>0</v>
      </c>
      <c r="B1026" s="38">
        <f>IF(Txn!$B519="","",Txn!$C519)</f>
        <v>0</v>
      </c>
      <c r="C1026" s="39">
        <f>IF(Txn!$B519="","","تراکنش بانکی")</f>
        <v>0</v>
      </c>
      <c r="D1026" s="38">
        <f>IF(Txn!$B519="","",IF(IF(Txn!$U519="TRF",Txn!$Y519,Txn!$Z519)="","",IF(Txn!$U519="TRF",Txn!$Y519,Txn!$Z519)))</f>
        <v>0</v>
      </c>
      <c r="E1026" s="39">
        <f>IF($D1026="","",IFERROR(VLOOKUP($D1026,AcctTbl,2,0),""))</f>
        <v>0</v>
      </c>
      <c r="F1026" s="39">
        <f>IF($D1026="","",IFERROR(VLOOKUP($D1026,AcctTbl,3,0),""))</f>
        <v>0</v>
      </c>
      <c r="G1026" s="39">
        <f>IF(Txn!$B519="","",Txn!$D519)</f>
        <v>0</v>
      </c>
      <c r="H1026" s="38">
        <f>IF(Txn!$B519="","",Txn!$E519)</f>
        <v>0</v>
      </c>
      <c r="I1026" s="40">
        <f>IF(Txn!$B519="",0,Txn!$Q519)</f>
        <v>0</v>
      </c>
      <c r="J1026" s="40">
        <f>IF(Txn!$B519="",0,Txn!$R519)</f>
        <v>0</v>
      </c>
      <c r="K1026" s="41">
        <f>IF($A1026="","",IFERROR(VALUE(MID($A1026,6,2)),""))</f>
        <v>0</v>
      </c>
      <c r="L1026" s="39">
        <f>IF(Txn!$K519="","","طرف مقابل — "&amp;Txn!$K519)</f>
        <v>0</v>
      </c>
      <c r="N1026" s="42">
        <f>IF($D1026="",0,COUNTIF(BankAccts,$D1026))</f>
        <v>0</v>
      </c>
    </row>
    <row r="1027" spans="1:14">
      <c r="A1027" s="38">
        <f>IF(Txn!$B520="","",Txn!$B520)</f>
        <v>0</v>
      </c>
      <c r="B1027" s="38">
        <f>IF(Txn!$B520="","",Txn!$C520)</f>
        <v>0</v>
      </c>
      <c r="C1027" s="39">
        <f>IF(Txn!$B520="","","تراکنش بانکی")</f>
        <v>0</v>
      </c>
      <c r="D1027" s="38">
        <f>IF(Txn!$B520="","",IF(Txn!$X520="","",Txn!$X520))</f>
        <v>0</v>
      </c>
      <c r="E1027" s="39">
        <f>IF($D1027="","",IFERROR(VLOOKUP($D1027,AcctTbl,2,0),""))</f>
        <v>0</v>
      </c>
      <c r="F1027" s="39">
        <f>IF($D1027="","",IFERROR(VLOOKUP($D1027,AcctTbl,3,0),""))</f>
        <v>0</v>
      </c>
      <c r="G1027" s="39">
        <f>IF(Txn!$B520="","",Txn!$D520)</f>
        <v>0</v>
      </c>
      <c r="H1027" s="38">
        <f>IF(Txn!$B520="","",Txn!$E520)</f>
        <v>0</v>
      </c>
      <c r="I1027" s="40">
        <f>IF(Txn!$B520="",0,Txn!$O520)</f>
        <v>0</v>
      </c>
      <c r="J1027" s="40">
        <f>IF(Txn!$B520="",0,Txn!$P520)</f>
        <v>0</v>
      </c>
      <c r="K1027" s="41">
        <f>IF($A1027="","",IFERROR(VALUE(MID($A1027,6,2)),""))</f>
        <v>0</v>
      </c>
      <c r="L1027" s="39">
        <f>IF(Txn!$K520="","",Txn!$K520)</f>
        <v>0</v>
      </c>
      <c r="N1027" s="42">
        <f>IF($D1027="",0,COUNTIF(BankAccts,$D1027))</f>
        <v>0</v>
      </c>
    </row>
    <row r="1028" spans="1:14">
      <c r="A1028" s="38">
        <f>IF(Txn!$B520="","",Txn!$B520)</f>
        <v>0</v>
      </c>
      <c r="B1028" s="38">
        <f>IF(Txn!$B520="","",Txn!$C520)</f>
        <v>0</v>
      </c>
      <c r="C1028" s="39">
        <f>IF(Txn!$B520="","","تراکنش بانکی")</f>
        <v>0</v>
      </c>
      <c r="D1028" s="38">
        <f>IF(Txn!$B520="","",IF(IF(Txn!$U520="TRF",Txn!$Y520,Txn!$Z520)="","",IF(Txn!$U520="TRF",Txn!$Y520,Txn!$Z520)))</f>
        <v>0</v>
      </c>
      <c r="E1028" s="39">
        <f>IF($D1028="","",IFERROR(VLOOKUP($D1028,AcctTbl,2,0),""))</f>
        <v>0</v>
      </c>
      <c r="F1028" s="39">
        <f>IF($D1028="","",IFERROR(VLOOKUP($D1028,AcctTbl,3,0),""))</f>
        <v>0</v>
      </c>
      <c r="G1028" s="39">
        <f>IF(Txn!$B520="","",Txn!$D520)</f>
        <v>0</v>
      </c>
      <c r="H1028" s="38">
        <f>IF(Txn!$B520="","",Txn!$E520)</f>
        <v>0</v>
      </c>
      <c r="I1028" s="40">
        <f>IF(Txn!$B520="",0,Txn!$Q520)</f>
        <v>0</v>
      </c>
      <c r="J1028" s="40">
        <f>IF(Txn!$B520="",0,Txn!$R520)</f>
        <v>0</v>
      </c>
      <c r="K1028" s="41">
        <f>IF($A1028="","",IFERROR(VALUE(MID($A1028,6,2)),""))</f>
        <v>0</v>
      </c>
      <c r="L1028" s="39">
        <f>IF(Txn!$K520="","","طرف مقابل — "&amp;Txn!$K520)</f>
        <v>0</v>
      </c>
      <c r="N1028" s="42">
        <f>IF($D1028="",0,COUNTIF(BankAccts,$D1028))</f>
        <v>0</v>
      </c>
    </row>
    <row r="1029" spans="1:14">
      <c r="A1029" s="38">
        <f>IF(Txn!$B521="","",Txn!$B521)</f>
        <v>0</v>
      </c>
      <c r="B1029" s="38">
        <f>IF(Txn!$B521="","",Txn!$C521)</f>
        <v>0</v>
      </c>
      <c r="C1029" s="39">
        <f>IF(Txn!$B521="","","تراکنش بانکی")</f>
        <v>0</v>
      </c>
      <c r="D1029" s="38">
        <f>IF(Txn!$B521="","",IF(Txn!$X521="","",Txn!$X521))</f>
        <v>0</v>
      </c>
      <c r="E1029" s="39">
        <f>IF($D1029="","",IFERROR(VLOOKUP($D1029,AcctTbl,2,0),""))</f>
        <v>0</v>
      </c>
      <c r="F1029" s="39">
        <f>IF($D1029="","",IFERROR(VLOOKUP($D1029,AcctTbl,3,0),""))</f>
        <v>0</v>
      </c>
      <c r="G1029" s="39">
        <f>IF(Txn!$B521="","",Txn!$D521)</f>
        <v>0</v>
      </c>
      <c r="H1029" s="38">
        <f>IF(Txn!$B521="","",Txn!$E521)</f>
        <v>0</v>
      </c>
      <c r="I1029" s="40">
        <f>IF(Txn!$B521="",0,Txn!$O521)</f>
        <v>0</v>
      </c>
      <c r="J1029" s="40">
        <f>IF(Txn!$B521="",0,Txn!$P521)</f>
        <v>0</v>
      </c>
      <c r="K1029" s="41">
        <f>IF($A1029="","",IFERROR(VALUE(MID($A1029,6,2)),""))</f>
        <v>0</v>
      </c>
      <c r="L1029" s="39">
        <f>IF(Txn!$K521="","",Txn!$K521)</f>
        <v>0</v>
      </c>
      <c r="N1029" s="42">
        <f>IF($D1029="",0,COUNTIF(BankAccts,$D1029))</f>
        <v>0</v>
      </c>
    </row>
    <row r="1030" spans="1:14">
      <c r="A1030" s="38">
        <f>IF(Txn!$B521="","",Txn!$B521)</f>
        <v>0</v>
      </c>
      <c r="B1030" s="38">
        <f>IF(Txn!$B521="","",Txn!$C521)</f>
        <v>0</v>
      </c>
      <c r="C1030" s="39">
        <f>IF(Txn!$B521="","","تراکنش بانکی")</f>
        <v>0</v>
      </c>
      <c r="D1030" s="38">
        <f>IF(Txn!$B521="","",IF(IF(Txn!$U521="TRF",Txn!$Y521,Txn!$Z521)="","",IF(Txn!$U521="TRF",Txn!$Y521,Txn!$Z521)))</f>
        <v>0</v>
      </c>
      <c r="E1030" s="39">
        <f>IF($D1030="","",IFERROR(VLOOKUP($D1030,AcctTbl,2,0),""))</f>
        <v>0</v>
      </c>
      <c r="F1030" s="39">
        <f>IF($D1030="","",IFERROR(VLOOKUP($D1030,AcctTbl,3,0),""))</f>
        <v>0</v>
      </c>
      <c r="G1030" s="39">
        <f>IF(Txn!$B521="","",Txn!$D521)</f>
        <v>0</v>
      </c>
      <c r="H1030" s="38">
        <f>IF(Txn!$B521="","",Txn!$E521)</f>
        <v>0</v>
      </c>
      <c r="I1030" s="40">
        <f>IF(Txn!$B521="",0,Txn!$Q521)</f>
        <v>0</v>
      </c>
      <c r="J1030" s="40">
        <f>IF(Txn!$B521="",0,Txn!$R521)</f>
        <v>0</v>
      </c>
      <c r="K1030" s="41">
        <f>IF($A1030="","",IFERROR(VALUE(MID($A1030,6,2)),""))</f>
        <v>0</v>
      </c>
      <c r="L1030" s="39">
        <f>IF(Txn!$K521="","","طرف مقابل — "&amp;Txn!$K521)</f>
        <v>0</v>
      </c>
      <c r="N1030" s="42">
        <f>IF($D1030="",0,COUNTIF(BankAccts,$D1030))</f>
        <v>0</v>
      </c>
    </row>
    <row r="1031" spans="1:14">
      <c r="A1031" s="38">
        <f>IF(Txn!$B522="","",Txn!$B522)</f>
        <v>0</v>
      </c>
      <c r="B1031" s="38">
        <f>IF(Txn!$B522="","",Txn!$C522)</f>
        <v>0</v>
      </c>
      <c r="C1031" s="39">
        <f>IF(Txn!$B522="","","تراکنش بانکی")</f>
        <v>0</v>
      </c>
      <c r="D1031" s="38">
        <f>IF(Txn!$B522="","",IF(Txn!$X522="","",Txn!$X522))</f>
        <v>0</v>
      </c>
      <c r="E1031" s="39">
        <f>IF($D1031="","",IFERROR(VLOOKUP($D1031,AcctTbl,2,0),""))</f>
        <v>0</v>
      </c>
      <c r="F1031" s="39">
        <f>IF($D1031="","",IFERROR(VLOOKUP($D1031,AcctTbl,3,0),""))</f>
        <v>0</v>
      </c>
      <c r="G1031" s="39">
        <f>IF(Txn!$B522="","",Txn!$D522)</f>
        <v>0</v>
      </c>
      <c r="H1031" s="38">
        <f>IF(Txn!$B522="","",Txn!$E522)</f>
        <v>0</v>
      </c>
      <c r="I1031" s="40">
        <f>IF(Txn!$B522="",0,Txn!$O522)</f>
        <v>0</v>
      </c>
      <c r="J1031" s="40">
        <f>IF(Txn!$B522="",0,Txn!$P522)</f>
        <v>0</v>
      </c>
      <c r="K1031" s="41">
        <f>IF($A1031="","",IFERROR(VALUE(MID($A1031,6,2)),""))</f>
        <v>0</v>
      </c>
      <c r="L1031" s="39">
        <f>IF(Txn!$K522="","",Txn!$K522)</f>
        <v>0</v>
      </c>
      <c r="N1031" s="42">
        <f>IF($D1031="",0,COUNTIF(BankAccts,$D1031))</f>
        <v>0</v>
      </c>
    </row>
    <row r="1032" spans="1:14">
      <c r="A1032" s="38">
        <f>IF(Txn!$B522="","",Txn!$B522)</f>
        <v>0</v>
      </c>
      <c r="B1032" s="38">
        <f>IF(Txn!$B522="","",Txn!$C522)</f>
        <v>0</v>
      </c>
      <c r="C1032" s="39">
        <f>IF(Txn!$B522="","","تراکنش بانکی")</f>
        <v>0</v>
      </c>
      <c r="D1032" s="38">
        <f>IF(Txn!$B522="","",IF(IF(Txn!$U522="TRF",Txn!$Y522,Txn!$Z522)="","",IF(Txn!$U522="TRF",Txn!$Y522,Txn!$Z522)))</f>
        <v>0</v>
      </c>
      <c r="E1032" s="39">
        <f>IF($D1032="","",IFERROR(VLOOKUP($D1032,AcctTbl,2,0),""))</f>
        <v>0</v>
      </c>
      <c r="F1032" s="39">
        <f>IF($D1032="","",IFERROR(VLOOKUP($D1032,AcctTbl,3,0),""))</f>
        <v>0</v>
      </c>
      <c r="G1032" s="39">
        <f>IF(Txn!$B522="","",Txn!$D522)</f>
        <v>0</v>
      </c>
      <c r="H1032" s="38">
        <f>IF(Txn!$B522="","",Txn!$E522)</f>
        <v>0</v>
      </c>
      <c r="I1032" s="40">
        <f>IF(Txn!$B522="",0,Txn!$Q522)</f>
        <v>0</v>
      </c>
      <c r="J1032" s="40">
        <f>IF(Txn!$B522="",0,Txn!$R522)</f>
        <v>0</v>
      </c>
      <c r="K1032" s="41">
        <f>IF($A1032="","",IFERROR(VALUE(MID($A1032,6,2)),""))</f>
        <v>0</v>
      </c>
      <c r="L1032" s="39">
        <f>IF(Txn!$K522="","","طرف مقابل — "&amp;Txn!$K522)</f>
        <v>0</v>
      </c>
      <c r="N1032" s="42">
        <f>IF($D1032="",0,COUNTIF(BankAccts,$D1032))</f>
        <v>0</v>
      </c>
    </row>
    <row r="1033" spans="1:14">
      <c r="A1033" s="38">
        <f>IF(Txn!$B523="","",Txn!$B523)</f>
        <v>0</v>
      </c>
      <c r="B1033" s="38">
        <f>IF(Txn!$B523="","",Txn!$C523)</f>
        <v>0</v>
      </c>
      <c r="C1033" s="39">
        <f>IF(Txn!$B523="","","تراکنش بانکی")</f>
        <v>0</v>
      </c>
      <c r="D1033" s="38">
        <f>IF(Txn!$B523="","",IF(Txn!$X523="","",Txn!$X523))</f>
        <v>0</v>
      </c>
      <c r="E1033" s="39">
        <f>IF($D1033="","",IFERROR(VLOOKUP($D1033,AcctTbl,2,0),""))</f>
        <v>0</v>
      </c>
      <c r="F1033" s="39">
        <f>IF($D1033="","",IFERROR(VLOOKUP($D1033,AcctTbl,3,0),""))</f>
        <v>0</v>
      </c>
      <c r="G1033" s="39">
        <f>IF(Txn!$B523="","",Txn!$D523)</f>
        <v>0</v>
      </c>
      <c r="H1033" s="38">
        <f>IF(Txn!$B523="","",Txn!$E523)</f>
        <v>0</v>
      </c>
      <c r="I1033" s="40">
        <f>IF(Txn!$B523="",0,Txn!$O523)</f>
        <v>0</v>
      </c>
      <c r="J1033" s="40">
        <f>IF(Txn!$B523="",0,Txn!$P523)</f>
        <v>0</v>
      </c>
      <c r="K1033" s="41">
        <f>IF($A1033="","",IFERROR(VALUE(MID($A1033,6,2)),""))</f>
        <v>0</v>
      </c>
      <c r="L1033" s="39">
        <f>IF(Txn!$K523="","",Txn!$K523)</f>
        <v>0</v>
      </c>
      <c r="N1033" s="42">
        <f>IF($D1033="",0,COUNTIF(BankAccts,$D1033))</f>
        <v>0</v>
      </c>
    </row>
    <row r="1034" spans="1:14">
      <c r="A1034" s="38">
        <f>IF(Txn!$B523="","",Txn!$B523)</f>
        <v>0</v>
      </c>
      <c r="B1034" s="38">
        <f>IF(Txn!$B523="","",Txn!$C523)</f>
        <v>0</v>
      </c>
      <c r="C1034" s="39">
        <f>IF(Txn!$B523="","","تراکنش بانکی")</f>
        <v>0</v>
      </c>
      <c r="D1034" s="38">
        <f>IF(Txn!$B523="","",IF(IF(Txn!$U523="TRF",Txn!$Y523,Txn!$Z523)="","",IF(Txn!$U523="TRF",Txn!$Y523,Txn!$Z523)))</f>
        <v>0</v>
      </c>
      <c r="E1034" s="39">
        <f>IF($D1034="","",IFERROR(VLOOKUP($D1034,AcctTbl,2,0),""))</f>
        <v>0</v>
      </c>
      <c r="F1034" s="39">
        <f>IF($D1034="","",IFERROR(VLOOKUP($D1034,AcctTbl,3,0),""))</f>
        <v>0</v>
      </c>
      <c r="G1034" s="39">
        <f>IF(Txn!$B523="","",Txn!$D523)</f>
        <v>0</v>
      </c>
      <c r="H1034" s="38">
        <f>IF(Txn!$B523="","",Txn!$E523)</f>
        <v>0</v>
      </c>
      <c r="I1034" s="40">
        <f>IF(Txn!$B523="",0,Txn!$Q523)</f>
        <v>0</v>
      </c>
      <c r="J1034" s="40">
        <f>IF(Txn!$B523="",0,Txn!$R523)</f>
        <v>0</v>
      </c>
      <c r="K1034" s="41">
        <f>IF($A1034="","",IFERROR(VALUE(MID($A1034,6,2)),""))</f>
        <v>0</v>
      </c>
      <c r="L1034" s="39">
        <f>IF(Txn!$K523="","","طرف مقابل — "&amp;Txn!$K523)</f>
        <v>0</v>
      </c>
      <c r="N1034" s="42">
        <f>IF($D1034="",0,COUNTIF(BankAccts,$D1034))</f>
        <v>0</v>
      </c>
    </row>
    <row r="1035" spans="1:14">
      <c r="A1035" s="38">
        <f>IF(Txn!$B524="","",Txn!$B524)</f>
        <v>0</v>
      </c>
      <c r="B1035" s="38">
        <f>IF(Txn!$B524="","",Txn!$C524)</f>
        <v>0</v>
      </c>
      <c r="C1035" s="39">
        <f>IF(Txn!$B524="","","تراکنش بانکی")</f>
        <v>0</v>
      </c>
      <c r="D1035" s="38">
        <f>IF(Txn!$B524="","",IF(Txn!$X524="","",Txn!$X524))</f>
        <v>0</v>
      </c>
      <c r="E1035" s="39">
        <f>IF($D1035="","",IFERROR(VLOOKUP($D1035,AcctTbl,2,0),""))</f>
        <v>0</v>
      </c>
      <c r="F1035" s="39">
        <f>IF($D1035="","",IFERROR(VLOOKUP($D1035,AcctTbl,3,0),""))</f>
        <v>0</v>
      </c>
      <c r="G1035" s="39">
        <f>IF(Txn!$B524="","",Txn!$D524)</f>
        <v>0</v>
      </c>
      <c r="H1035" s="38">
        <f>IF(Txn!$B524="","",Txn!$E524)</f>
        <v>0</v>
      </c>
      <c r="I1035" s="40">
        <f>IF(Txn!$B524="",0,Txn!$O524)</f>
        <v>0</v>
      </c>
      <c r="J1035" s="40">
        <f>IF(Txn!$B524="",0,Txn!$P524)</f>
        <v>0</v>
      </c>
      <c r="K1035" s="41">
        <f>IF($A1035="","",IFERROR(VALUE(MID($A1035,6,2)),""))</f>
        <v>0</v>
      </c>
      <c r="L1035" s="39">
        <f>IF(Txn!$K524="","",Txn!$K524)</f>
        <v>0</v>
      </c>
      <c r="N1035" s="42">
        <f>IF($D1035="",0,COUNTIF(BankAccts,$D1035))</f>
        <v>0</v>
      </c>
    </row>
    <row r="1036" spans="1:14">
      <c r="A1036" s="38">
        <f>IF(Txn!$B524="","",Txn!$B524)</f>
        <v>0</v>
      </c>
      <c r="B1036" s="38">
        <f>IF(Txn!$B524="","",Txn!$C524)</f>
        <v>0</v>
      </c>
      <c r="C1036" s="39">
        <f>IF(Txn!$B524="","","تراکنش بانکی")</f>
        <v>0</v>
      </c>
      <c r="D1036" s="38">
        <f>IF(Txn!$B524="","",IF(IF(Txn!$U524="TRF",Txn!$Y524,Txn!$Z524)="","",IF(Txn!$U524="TRF",Txn!$Y524,Txn!$Z524)))</f>
        <v>0</v>
      </c>
      <c r="E1036" s="39">
        <f>IF($D1036="","",IFERROR(VLOOKUP($D1036,AcctTbl,2,0),""))</f>
        <v>0</v>
      </c>
      <c r="F1036" s="39">
        <f>IF($D1036="","",IFERROR(VLOOKUP($D1036,AcctTbl,3,0),""))</f>
        <v>0</v>
      </c>
      <c r="G1036" s="39">
        <f>IF(Txn!$B524="","",Txn!$D524)</f>
        <v>0</v>
      </c>
      <c r="H1036" s="38">
        <f>IF(Txn!$B524="","",Txn!$E524)</f>
        <v>0</v>
      </c>
      <c r="I1036" s="40">
        <f>IF(Txn!$B524="",0,Txn!$Q524)</f>
        <v>0</v>
      </c>
      <c r="J1036" s="40">
        <f>IF(Txn!$B524="",0,Txn!$R524)</f>
        <v>0</v>
      </c>
      <c r="K1036" s="41">
        <f>IF($A1036="","",IFERROR(VALUE(MID($A1036,6,2)),""))</f>
        <v>0</v>
      </c>
      <c r="L1036" s="39">
        <f>IF(Txn!$K524="","","طرف مقابل — "&amp;Txn!$K524)</f>
        <v>0</v>
      </c>
      <c r="N1036" s="42">
        <f>IF($D1036="",0,COUNTIF(BankAccts,$D1036))</f>
        <v>0</v>
      </c>
    </row>
    <row r="1037" spans="1:14">
      <c r="A1037" s="38">
        <f>IF(Txn!$B525="","",Txn!$B525)</f>
        <v>0</v>
      </c>
      <c r="B1037" s="38">
        <f>IF(Txn!$B525="","",Txn!$C525)</f>
        <v>0</v>
      </c>
      <c r="C1037" s="39">
        <f>IF(Txn!$B525="","","تراکنش بانکی")</f>
        <v>0</v>
      </c>
      <c r="D1037" s="38">
        <f>IF(Txn!$B525="","",IF(Txn!$X525="","",Txn!$X525))</f>
        <v>0</v>
      </c>
      <c r="E1037" s="39">
        <f>IF($D1037="","",IFERROR(VLOOKUP($D1037,AcctTbl,2,0),""))</f>
        <v>0</v>
      </c>
      <c r="F1037" s="39">
        <f>IF($D1037="","",IFERROR(VLOOKUP($D1037,AcctTbl,3,0),""))</f>
        <v>0</v>
      </c>
      <c r="G1037" s="39">
        <f>IF(Txn!$B525="","",Txn!$D525)</f>
        <v>0</v>
      </c>
      <c r="H1037" s="38">
        <f>IF(Txn!$B525="","",Txn!$E525)</f>
        <v>0</v>
      </c>
      <c r="I1037" s="40">
        <f>IF(Txn!$B525="",0,Txn!$O525)</f>
        <v>0</v>
      </c>
      <c r="J1037" s="40">
        <f>IF(Txn!$B525="",0,Txn!$P525)</f>
        <v>0</v>
      </c>
      <c r="K1037" s="41">
        <f>IF($A1037="","",IFERROR(VALUE(MID($A1037,6,2)),""))</f>
        <v>0</v>
      </c>
      <c r="L1037" s="39">
        <f>IF(Txn!$K525="","",Txn!$K525)</f>
        <v>0</v>
      </c>
      <c r="N1037" s="42">
        <f>IF($D1037="",0,COUNTIF(BankAccts,$D1037))</f>
        <v>0</v>
      </c>
    </row>
    <row r="1038" spans="1:14">
      <c r="A1038" s="38">
        <f>IF(Txn!$B525="","",Txn!$B525)</f>
        <v>0</v>
      </c>
      <c r="B1038" s="38">
        <f>IF(Txn!$B525="","",Txn!$C525)</f>
        <v>0</v>
      </c>
      <c r="C1038" s="39">
        <f>IF(Txn!$B525="","","تراکنش بانکی")</f>
        <v>0</v>
      </c>
      <c r="D1038" s="38">
        <f>IF(Txn!$B525="","",IF(IF(Txn!$U525="TRF",Txn!$Y525,Txn!$Z525)="","",IF(Txn!$U525="TRF",Txn!$Y525,Txn!$Z525)))</f>
        <v>0</v>
      </c>
      <c r="E1038" s="39">
        <f>IF($D1038="","",IFERROR(VLOOKUP($D1038,AcctTbl,2,0),""))</f>
        <v>0</v>
      </c>
      <c r="F1038" s="39">
        <f>IF($D1038="","",IFERROR(VLOOKUP($D1038,AcctTbl,3,0),""))</f>
        <v>0</v>
      </c>
      <c r="G1038" s="39">
        <f>IF(Txn!$B525="","",Txn!$D525)</f>
        <v>0</v>
      </c>
      <c r="H1038" s="38">
        <f>IF(Txn!$B525="","",Txn!$E525)</f>
        <v>0</v>
      </c>
      <c r="I1038" s="40">
        <f>IF(Txn!$B525="",0,Txn!$Q525)</f>
        <v>0</v>
      </c>
      <c r="J1038" s="40">
        <f>IF(Txn!$B525="",0,Txn!$R525)</f>
        <v>0</v>
      </c>
      <c r="K1038" s="41">
        <f>IF($A1038="","",IFERROR(VALUE(MID($A1038,6,2)),""))</f>
        <v>0</v>
      </c>
      <c r="L1038" s="39">
        <f>IF(Txn!$K525="","","طرف مقابل — "&amp;Txn!$K525)</f>
        <v>0</v>
      </c>
      <c r="N1038" s="42">
        <f>IF($D1038="",0,COUNTIF(BankAccts,$D1038))</f>
        <v>0</v>
      </c>
    </row>
    <row r="1039" spans="1:14">
      <c r="A1039" s="38">
        <f>IF(Txn!$B526="","",Txn!$B526)</f>
        <v>0</v>
      </c>
      <c r="B1039" s="38">
        <f>IF(Txn!$B526="","",Txn!$C526)</f>
        <v>0</v>
      </c>
      <c r="C1039" s="39">
        <f>IF(Txn!$B526="","","تراکنش بانکی")</f>
        <v>0</v>
      </c>
      <c r="D1039" s="38">
        <f>IF(Txn!$B526="","",IF(Txn!$X526="","",Txn!$X526))</f>
        <v>0</v>
      </c>
      <c r="E1039" s="39">
        <f>IF($D1039="","",IFERROR(VLOOKUP($D1039,AcctTbl,2,0),""))</f>
        <v>0</v>
      </c>
      <c r="F1039" s="39">
        <f>IF($D1039="","",IFERROR(VLOOKUP($D1039,AcctTbl,3,0),""))</f>
        <v>0</v>
      </c>
      <c r="G1039" s="39">
        <f>IF(Txn!$B526="","",Txn!$D526)</f>
        <v>0</v>
      </c>
      <c r="H1039" s="38">
        <f>IF(Txn!$B526="","",Txn!$E526)</f>
        <v>0</v>
      </c>
      <c r="I1039" s="40">
        <f>IF(Txn!$B526="",0,Txn!$O526)</f>
        <v>0</v>
      </c>
      <c r="J1039" s="40">
        <f>IF(Txn!$B526="",0,Txn!$P526)</f>
        <v>0</v>
      </c>
      <c r="K1039" s="41">
        <f>IF($A1039="","",IFERROR(VALUE(MID($A1039,6,2)),""))</f>
        <v>0</v>
      </c>
      <c r="L1039" s="39">
        <f>IF(Txn!$K526="","",Txn!$K526)</f>
        <v>0</v>
      </c>
      <c r="N1039" s="42">
        <f>IF($D1039="",0,COUNTIF(BankAccts,$D1039))</f>
        <v>0</v>
      </c>
    </row>
    <row r="1040" spans="1:14">
      <c r="A1040" s="38">
        <f>IF(Txn!$B526="","",Txn!$B526)</f>
        <v>0</v>
      </c>
      <c r="B1040" s="38">
        <f>IF(Txn!$B526="","",Txn!$C526)</f>
        <v>0</v>
      </c>
      <c r="C1040" s="39">
        <f>IF(Txn!$B526="","","تراکنش بانکی")</f>
        <v>0</v>
      </c>
      <c r="D1040" s="38">
        <f>IF(Txn!$B526="","",IF(IF(Txn!$U526="TRF",Txn!$Y526,Txn!$Z526)="","",IF(Txn!$U526="TRF",Txn!$Y526,Txn!$Z526)))</f>
        <v>0</v>
      </c>
      <c r="E1040" s="39">
        <f>IF($D1040="","",IFERROR(VLOOKUP($D1040,AcctTbl,2,0),""))</f>
        <v>0</v>
      </c>
      <c r="F1040" s="39">
        <f>IF($D1040="","",IFERROR(VLOOKUP($D1040,AcctTbl,3,0),""))</f>
        <v>0</v>
      </c>
      <c r="G1040" s="39">
        <f>IF(Txn!$B526="","",Txn!$D526)</f>
        <v>0</v>
      </c>
      <c r="H1040" s="38">
        <f>IF(Txn!$B526="","",Txn!$E526)</f>
        <v>0</v>
      </c>
      <c r="I1040" s="40">
        <f>IF(Txn!$B526="",0,Txn!$Q526)</f>
        <v>0</v>
      </c>
      <c r="J1040" s="40">
        <f>IF(Txn!$B526="",0,Txn!$R526)</f>
        <v>0</v>
      </c>
      <c r="K1040" s="41">
        <f>IF($A1040="","",IFERROR(VALUE(MID($A1040,6,2)),""))</f>
        <v>0</v>
      </c>
      <c r="L1040" s="39">
        <f>IF(Txn!$K526="","","طرف مقابل — "&amp;Txn!$K526)</f>
        <v>0</v>
      </c>
      <c r="N1040" s="42">
        <f>IF($D1040="",0,COUNTIF(BankAccts,$D1040))</f>
        <v>0</v>
      </c>
    </row>
    <row r="1041" spans="1:14">
      <c r="A1041" s="38">
        <f>IF(Txn!$B527="","",Txn!$B527)</f>
        <v>0</v>
      </c>
      <c r="B1041" s="38">
        <f>IF(Txn!$B527="","",Txn!$C527)</f>
        <v>0</v>
      </c>
      <c r="C1041" s="39">
        <f>IF(Txn!$B527="","","تراکنش بانکی")</f>
        <v>0</v>
      </c>
      <c r="D1041" s="38">
        <f>IF(Txn!$B527="","",IF(Txn!$X527="","",Txn!$X527))</f>
        <v>0</v>
      </c>
      <c r="E1041" s="39">
        <f>IF($D1041="","",IFERROR(VLOOKUP($D1041,AcctTbl,2,0),""))</f>
        <v>0</v>
      </c>
      <c r="F1041" s="39">
        <f>IF($D1041="","",IFERROR(VLOOKUP($D1041,AcctTbl,3,0),""))</f>
        <v>0</v>
      </c>
      <c r="G1041" s="39">
        <f>IF(Txn!$B527="","",Txn!$D527)</f>
        <v>0</v>
      </c>
      <c r="H1041" s="38">
        <f>IF(Txn!$B527="","",Txn!$E527)</f>
        <v>0</v>
      </c>
      <c r="I1041" s="40">
        <f>IF(Txn!$B527="",0,Txn!$O527)</f>
        <v>0</v>
      </c>
      <c r="J1041" s="40">
        <f>IF(Txn!$B527="",0,Txn!$P527)</f>
        <v>0</v>
      </c>
      <c r="K1041" s="41">
        <f>IF($A1041="","",IFERROR(VALUE(MID($A1041,6,2)),""))</f>
        <v>0</v>
      </c>
      <c r="L1041" s="39">
        <f>IF(Txn!$K527="","",Txn!$K527)</f>
        <v>0</v>
      </c>
      <c r="N1041" s="42">
        <f>IF($D1041="",0,COUNTIF(BankAccts,$D1041))</f>
        <v>0</v>
      </c>
    </row>
    <row r="1042" spans="1:14">
      <c r="A1042" s="38">
        <f>IF(Txn!$B527="","",Txn!$B527)</f>
        <v>0</v>
      </c>
      <c r="B1042" s="38">
        <f>IF(Txn!$B527="","",Txn!$C527)</f>
        <v>0</v>
      </c>
      <c r="C1042" s="39">
        <f>IF(Txn!$B527="","","تراکنش بانکی")</f>
        <v>0</v>
      </c>
      <c r="D1042" s="38">
        <f>IF(Txn!$B527="","",IF(IF(Txn!$U527="TRF",Txn!$Y527,Txn!$Z527)="","",IF(Txn!$U527="TRF",Txn!$Y527,Txn!$Z527)))</f>
        <v>0</v>
      </c>
      <c r="E1042" s="39">
        <f>IF($D1042="","",IFERROR(VLOOKUP($D1042,AcctTbl,2,0),""))</f>
        <v>0</v>
      </c>
      <c r="F1042" s="39">
        <f>IF($D1042="","",IFERROR(VLOOKUP($D1042,AcctTbl,3,0),""))</f>
        <v>0</v>
      </c>
      <c r="G1042" s="39">
        <f>IF(Txn!$B527="","",Txn!$D527)</f>
        <v>0</v>
      </c>
      <c r="H1042" s="38">
        <f>IF(Txn!$B527="","",Txn!$E527)</f>
        <v>0</v>
      </c>
      <c r="I1042" s="40">
        <f>IF(Txn!$B527="",0,Txn!$Q527)</f>
        <v>0</v>
      </c>
      <c r="J1042" s="40">
        <f>IF(Txn!$B527="",0,Txn!$R527)</f>
        <v>0</v>
      </c>
      <c r="K1042" s="41">
        <f>IF($A1042="","",IFERROR(VALUE(MID($A1042,6,2)),""))</f>
        <v>0</v>
      </c>
      <c r="L1042" s="39">
        <f>IF(Txn!$K527="","","طرف مقابل — "&amp;Txn!$K527)</f>
        <v>0</v>
      </c>
      <c r="N1042" s="42">
        <f>IF($D1042="",0,COUNTIF(BankAccts,$D1042))</f>
        <v>0</v>
      </c>
    </row>
    <row r="1043" spans="1:14">
      <c r="A1043" s="38">
        <f>IF(Txn!$B528="","",Txn!$B528)</f>
        <v>0</v>
      </c>
      <c r="B1043" s="38">
        <f>IF(Txn!$B528="","",Txn!$C528)</f>
        <v>0</v>
      </c>
      <c r="C1043" s="39">
        <f>IF(Txn!$B528="","","تراکنش بانکی")</f>
        <v>0</v>
      </c>
      <c r="D1043" s="38">
        <f>IF(Txn!$B528="","",IF(Txn!$X528="","",Txn!$X528))</f>
        <v>0</v>
      </c>
      <c r="E1043" s="39">
        <f>IF($D1043="","",IFERROR(VLOOKUP($D1043,AcctTbl,2,0),""))</f>
        <v>0</v>
      </c>
      <c r="F1043" s="39">
        <f>IF($D1043="","",IFERROR(VLOOKUP($D1043,AcctTbl,3,0),""))</f>
        <v>0</v>
      </c>
      <c r="G1043" s="39">
        <f>IF(Txn!$B528="","",Txn!$D528)</f>
        <v>0</v>
      </c>
      <c r="H1043" s="38">
        <f>IF(Txn!$B528="","",Txn!$E528)</f>
        <v>0</v>
      </c>
      <c r="I1043" s="40">
        <f>IF(Txn!$B528="",0,Txn!$O528)</f>
        <v>0</v>
      </c>
      <c r="J1043" s="40">
        <f>IF(Txn!$B528="",0,Txn!$P528)</f>
        <v>0</v>
      </c>
      <c r="K1043" s="41">
        <f>IF($A1043="","",IFERROR(VALUE(MID($A1043,6,2)),""))</f>
        <v>0</v>
      </c>
      <c r="L1043" s="39">
        <f>IF(Txn!$K528="","",Txn!$K528)</f>
        <v>0</v>
      </c>
      <c r="N1043" s="42">
        <f>IF($D1043="",0,COUNTIF(BankAccts,$D1043))</f>
        <v>0</v>
      </c>
    </row>
    <row r="1044" spans="1:14">
      <c r="A1044" s="38">
        <f>IF(Txn!$B528="","",Txn!$B528)</f>
        <v>0</v>
      </c>
      <c r="B1044" s="38">
        <f>IF(Txn!$B528="","",Txn!$C528)</f>
        <v>0</v>
      </c>
      <c r="C1044" s="39">
        <f>IF(Txn!$B528="","","تراکنش بانکی")</f>
        <v>0</v>
      </c>
      <c r="D1044" s="38">
        <f>IF(Txn!$B528="","",IF(IF(Txn!$U528="TRF",Txn!$Y528,Txn!$Z528)="","",IF(Txn!$U528="TRF",Txn!$Y528,Txn!$Z528)))</f>
        <v>0</v>
      </c>
      <c r="E1044" s="39">
        <f>IF($D1044="","",IFERROR(VLOOKUP($D1044,AcctTbl,2,0),""))</f>
        <v>0</v>
      </c>
      <c r="F1044" s="39">
        <f>IF($D1044="","",IFERROR(VLOOKUP($D1044,AcctTbl,3,0),""))</f>
        <v>0</v>
      </c>
      <c r="G1044" s="39">
        <f>IF(Txn!$B528="","",Txn!$D528)</f>
        <v>0</v>
      </c>
      <c r="H1044" s="38">
        <f>IF(Txn!$B528="","",Txn!$E528)</f>
        <v>0</v>
      </c>
      <c r="I1044" s="40">
        <f>IF(Txn!$B528="",0,Txn!$Q528)</f>
        <v>0</v>
      </c>
      <c r="J1044" s="40">
        <f>IF(Txn!$B528="",0,Txn!$R528)</f>
        <v>0</v>
      </c>
      <c r="K1044" s="41">
        <f>IF($A1044="","",IFERROR(VALUE(MID($A1044,6,2)),""))</f>
        <v>0</v>
      </c>
      <c r="L1044" s="39">
        <f>IF(Txn!$K528="","","طرف مقابل — "&amp;Txn!$K528)</f>
        <v>0</v>
      </c>
      <c r="N1044" s="42">
        <f>IF($D1044="",0,COUNTIF(BankAccts,$D1044))</f>
        <v>0</v>
      </c>
    </row>
    <row r="1045" spans="1:14">
      <c r="A1045" s="38">
        <f>IF(Txn!$B529="","",Txn!$B529)</f>
        <v>0</v>
      </c>
      <c r="B1045" s="38">
        <f>IF(Txn!$B529="","",Txn!$C529)</f>
        <v>0</v>
      </c>
      <c r="C1045" s="39">
        <f>IF(Txn!$B529="","","تراکنش بانکی")</f>
        <v>0</v>
      </c>
      <c r="D1045" s="38">
        <f>IF(Txn!$B529="","",IF(Txn!$X529="","",Txn!$X529))</f>
        <v>0</v>
      </c>
      <c r="E1045" s="39">
        <f>IF($D1045="","",IFERROR(VLOOKUP($D1045,AcctTbl,2,0),""))</f>
        <v>0</v>
      </c>
      <c r="F1045" s="39">
        <f>IF($D1045="","",IFERROR(VLOOKUP($D1045,AcctTbl,3,0),""))</f>
        <v>0</v>
      </c>
      <c r="G1045" s="39">
        <f>IF(Txn!$B529="","",Txn!$D529)</f>
        <v>0</v>
      </c>
      <c r="H1045" s="38">
        <f>IF(Txn!$B529="","",Txn!$E529)</f>
        <v>0</v>
      </c>
      <c r="I1045" s="40">
        <f>IF(Txn!$B529="",0,Txn!$O529)</f>
        <v>0</v>
      </c>
      <c r="J1045" s="40">
        <f>IF(Txn!$B529="",0,Txn!$P529)</f>
        <v>0</v>
      </c>
      <c r="K1045" s="41">
        <f>IF($A1045="","",IFERROR(VALUE(MID($A1045,6,2)),""))</f>
        <v>0</v>
      </c>
      <c r="L1045" s="39">
        <f>IF(Txn!$K529="","",Txn!$K529)</f>
        <v>0</v>
      </c>
      <c r="N1045" s="42">
        <f>IF($D1045="",0,COUNTIF(BankAccts,$D1045))</f>
        <v>0</v>
      </c>
    </row>
    <row r="1046" spans="1:14">
      <c r="A1046" s="38">
        <f>IF(Txn!$B529="","",Txn!$B529)</f>
        <v>0</v>
      </c>
      <c r="B1046" s="38">
        <f>IF(Txn!$B529="","",Txn!$C529)</f>
        <v>0</v>
      </c>
      <c r="C1046" s="39">
        <f>IF(Txn!$B529="","","تراکنش بانکی")</f>
        <v>0</v>
      </c>
      <c r="D1046" s="38">
        <f>IF(Txn!$B529="","",IF(IF(Txn!$U529="TRF",Txn!$Y529,Txn!$Z529)="","",IF(Txn!$U529="TRF",Txn!$Y529,Txn!$Z529)))</f>
        <v>0</v>
      </c>
      <c r="E1046" s="39">
        <f>IF($D1046="","",IFERROR(VLOOKUP($D1046,AcctTbl,2,0),""))</f>
        <v>0</v>
      </c>
      <c r="F1046" s="39">
        <f>IF($D1046="","",IFERROR(VLOOKUP($D1046,AcctTbl,3,0),""))</f>
        <v>0</v>
      </c>
      <c r="G1046" s="39">
        <f>IF(Txn!$B529="","",Txn!$D529)</f>
        <v>0</v>
      </c>
      <c r="H1046" s="38">
        <f>IF(Txn!$B529="","",Txn!$E529)</f>
        <v>0</v>
      </c>
      <c r="I1046" s="40">
        <f>IF(Txn!$B529="",0,Txn!$Q529)</f>
        <v>0</v>
      </c>
      <c r="J1046" s="40">
        <f>IF(Txn!$B529="",0,Txn!$R529)</f>
        <v>0</v>
      </c>
      <c r="K1046" s="41">
        <f>IF($A1046="","",IFERROR(VALUE(MID($A1046,6,2)),""))</f>
        <v>0</v>
      </c>
      <c r="L1046" s="39">
        <f>IF(Txn!$K529="","","طرف مقابل — "&amp;Txn!$K529)</f>
        <v>0</v>
      </c>
      <c r="N1046" s="42">
        <f>IF($D1046="",0,COUNTIF(BankAccts,$D1046))</f>
        <v>0</v>
      </c>
    </row>
    <row r="1047" spans="1:14">
      <c r="A1047" s="38">
        <f>IF(Txn!$B530="","",Txn!$B530)</f>
        <v>0</v>
      </c>
      <c r="B1047" s="38">
        <f>IF(Txn!$B530="","",Txn!$C530)</f>
        <v>0</v>
      </c>
      <c r="C1047" s="39">
        <f>IF(Txn!$B530="","","تراکنش بانکی")</f>
        <v>0</v>
      </c>
      <c r="D1047" s="38">
        <f>IF(Txn!$B530="","",IF(Txn!$X530="","",Txn!$X530))</f>
        <v>0</v>
      </c>
      <c r="E1047" s="39">
        <f>IF($D1047="","",IFERROR(VLOOKUP($D1047,AcctTbl,2,0),""))</f>
        <v>0</v>
      </c>
      <c r="F1047" s="39">
        <f>IF($D1047="","",IFERROR(VLOOKUP($D1047,AcctTbl,3,0),""))</f>
        <v>0</v>
      </c>
      <c r="G1047" s="39">
        <f>IF(Txn!$B530="","",Txn!$D530)</f>
        <v>0</v>
      </c>
      <c r="H1047" s="38">
        <f>IF(Txn!$B530="","",Txn!$E530)</f>
        <v>0</v>
      </c>
      <c r="I1047" s="40">
        <f>IF(Txn!$B530="",0,Txn!$O530)</f>
        <v>0</v>
      </c>
      <c r="J1047" s="40">
        <f>IF(Txn!$B530="",0,Txn!$P530)</f>
        <v>0</v>
      </c>
      <c r="K1047" s="41">
        <f>IF($A1047="","",IFERROR(VALUE(MID($A1047,6,2)),""))</f>
        <v>0</v>
      </c>
      <c r="L1047" s="39">
        <f>IF(Txn!$K530="","",Txn!$K530)</f>
        <v>0</v>
      </c>
      <c r="N1047" s="42">
        <f>IF($D1047="",0,COUNTIF(BankAccts,$D1047))</f>
        <v>0</v>
      </c>
    </row>
    <row r="1048" spans="1:14">
      <c r="A1048" s="38">
        <f>IF(Txn!$B530="","",Txn!$B530)</f>
        <v>0</v>
      </c>
      <c r="B1048" s="38">
        <f>IF(Txn!$B530="","",Txn!$C530)</f>
        <v>0</v>
      </c>
      <c r="C1048" s="39">
        <f>IF(Txn!$B530="","","تراکنش بانکی")</f>
        <v>0</v>
      </c>
      <c r="D1048" s="38">
        <f>IF(Txn!$B530="","",IF(IF(Txn!$U530="TRF",Txn!$Y530,Txn!$Z530)="","",IF(Txn!$U530="TRF",Txn!$Y530,Txn!$Z530)))</f>
        <v>0</v>
      </c>
      <c r="E1048" s="39">
        <f>IF($D1048="","",IFERROR(VLOOKUP($D1048,AcctTbl,2,0),""))</f>
        <v>0</v>
      </c>
      <c r="F1048" s="39">
        <f>IF($D1048="","",IFERROR(VLOOKUP($D1048,AcctTbl,3,0),""))</f>
        <v>0</v>
      </c>
      <c r="G1048" s="39">
        <f>IF(Txn!$B530="","",Txn!$D530)</f>
        <v>0</v>
      </c>
      <c r="H1048" s="38">
        <f>IF(Txn!$B530="","",Txn!$E530)</f>
        <v>0</v>
      </c>
      <c r="I1048" s="40">
        <f>IF(Txn!$B530="",0,Txn!$Q530)</f>
        <v>0</v>
      </c>
      <c r="J1048" s="40">
        <f>IF(Txn!$B530="",0,Txn!$R530)</f>
        <v>0</v>
      </c>
      <c r="K1048" s="41">
        <f>IF($A1048="","",IFERROR(VALUE(MID($A1048,6,2)),""))</f>
        <v>0</v>
      </c>
      <c r="L1048" s="39">
        <f>IF(Txn!$K530="","","طرف مقابل — "&amp;Txn!$K530)</f>
        <v>0</v>
      </c>
      <c r="N1048" s="42">
        <f>IF($D1048="",0,COUNTIF(BankAccts,$D1048))</f>
        <v>0</v>
      </c>
    </row>
    <row r="1049" spans="1:14">
      <c r="A1049" s="38">
        <f>IF(Txn!$B531="","",Txn!$B531)</f>
        <v>0</v>
      </c>
      <c r="B1049" s="38">
        <f>IF(Txn!$B531="","",Txn!$C531)</f>
        <v>0</v>
      </c>
      <c r="C1049" s="39">
        <f>IF(Txn!$B531="","","تراکنش بانکی")</f>
        <v>0</v>
      </c>
      <c r="D1049" s="38">
        <f>IF(Txn!$B531="","",IF(Txn!$X531="","",Txn!$X531))</f>
        <v>0</v>
      </c>
      <c r="E1049" s="39">
        <f>IF($D1049="","",IFERROR(VLOOKUP($D1049,AcctTbl,2,0),""))</f>
        <v>0</v>
      </c>
      <c r="F1049" s="39">
        <f>IF($D1049="","",IFERROR(VLOOKUP($D1049,AcctTbl,3,0),""))</f>
        <v>0</v>
      </c>
      <c r="G1049" s="39">
        <f>IF(Txn!$B531="","",Txn!$D531)</f>
        <v>0</v>
      </c>
      <c r="H1049" s="38">
        <f>IF(Txn!$B531="","",Txn!$E531)</f>
        <v>0</v>
      </c>
      <c r="I1049" s="40">
        <f>IF(Txn!$B531="",0,Txn!$O531)</f>
        <v>0</v>
      </c>
      <c r="J1049" s="40">
        <f>IF(Txn!$B531="",0,Txn!$P531)</f>
        <v>0</v>
      </c>
      <c r="K1049" s="41">
        <f>IF($A1049="","",IFERROR(VALUE(MID($A1049,6,2)),""))</f>
        <v>0</v>
      </c>
      <c r="L1049" s="39">
        <f>IF(Txn!$K531="","",Txn!$K531)</f>
        <v>0</v>
      </c>
      <c r="N1049" s="42">
        <f>IF($D1049="",0,COUNTIF(BankAccts,$D1049))</f>
        <v>0</v>
      </c>
    </row>
    <row r="1050" spans="1:14">
      <c r="A1050" s="38">
        <f>IF(Txn!$B531="","",Txn!$B531)</f>
        <v>0</v>
      </c>
      <c r="B1050" s="38">
        <f>IF(Txn!$B531="","",Txn!$C531)</f>
        <v>0</v>
      </c>
      <c r="C1050" s="39">
        <f>IF(Txn!$B531="","","تراکنش بانکی")</f>
        <v>0</v>
      </c>
      <c r="D1050" s="38">
        <f>IF(Txn!$B531="","",IF(IF(Txn!$U531="TRF",Txn!$Y531,Txn!$Z531)="","",IF(Txn!$U531="TRF",Txn!$Y531,Txn!$Z531)))</f>
        <v>0</v>
      </c>
      <c r="E1050" s="39">
        <f>IF($D1050="","",IFERROR(VLOOKUP($D1050,AcctTbl,2,0),""))</f>
        <v>0</v>
      </c>
      <c r="F1050" s="39">
        <f>IF($D1050="","",IFERROR(VLOOKUP($D1050,AcctTbl,3,0),""))</f>
        <v>0</v>
      </c>
      <c r="G1050" s="39">
        <f>IF(Txn!$B531="","",Txn!$D531)</f>
        <v>0</v>
      </c>
      <c r="H1050" s="38">
        <f>IF(Txn!$B531="","",Txn!$E531)</f>
        <v>0</v>
      </c>
      <c r="I1050" s="40">
        <f>IF(Txn!$B531="",0,Txn!$Q531)</f>
        <v>0</v>
      </c>
      <c r="J1050" s="40">
        <f>IF(Txn!$B531="",0,Txn!$R531)</f>
        <v>0</v>
      </c>
      <c r="K1050" s="41">
        <f>IF($A1050="","",IFERROR(VALUE(MID($A1050,6,2)),""))</f>
        <v>0</v>
      </c>
      <c r="L1050" s="39">
        <f>IF(Txn!$K531="","","طرف مقابل — "&amp;Txn!$K531)</f>
        <v>0</v>
      </c>
      <c r="N1050" s="42">
        <f>IF($D1050="",0,COUNTIF(BankAccts,$D1050))</f>
        <v>0</v>
      </c>
    </row>
    <row r="1051" spans="1:14">
      <c r="A1051" s="38">
        <f>IF(Txn!$B532="","",Txn!$B532)</f>
        <v>0</v>
      </c>
      <c r="B1051" s="38">
        <f>IF(Txn!$B532="","",Txn!$C532)</f>
        <v>0</v>
      </c>
      <c r="C1051" s="39">
        <f>IF(Txn!$B532="","","تراکنش بانکی")</f>
        <v>0</v>
      </c>
      <c r="D1051" s="38">
        <f>IF(Txn!$B532="","",IF(Txn!$X532="","",Txn!$X532))</f>
        <v>0</v>
      </c>
      <c r="E1051" s="39">
        <f>IF($D1051="","",IFERROR(VLOOKUP($D1051,AcctTbl,2,0),""))</f>
        <v>0</v>
      </c>
      <c r="F1051" s="39">
        <f>IF($D1051="","",IFERROR(VLOOKUP($D1051,AcctTbl,3,0),""))</f>
        <v>0</v>
      </c>
      <c r="G1051" s="39">
        <f>IF(Txn!$B532="","",Txn!$D532)</f>
        <v>0</v>
      </c>
      <c r="H1051" s="38">
        <f>IF(Txn!$B532="","",Txn!$E532)</f>
        <v>0</v>
      </c>
      <c r="I1051" s="40">
        <f>IF(Txn!$B532="",0,Txn!$O532)</f>
        <v>0</v>
      </c>
      <c r="J1051" s="40">
        <f>IF(Txn!$B532="",0,Txn!$P532)</f>
        <v>0</v>
      </c>
      <c r="K1051" s="41">
        <f>IF($A1051="","",IFERROR(VALUE(MID($A1051,6,2)),""))</f>
        <v>0</v>
      </c>
      <c r="L1051" s="39">
        <f>IF(Txn!$K532="","",Txn!$K532)</f>
        <v>0</v>
      </c>
      <c r="N1051" s="42">
        <f>IF($D1051="",0,COUNTIF(BankAccts,$D1051))</f>
        <v>0</v>
      </c>
    </row>
    <row r="1052" spans="1:14">
      <c r="A1052" s="38">
        <f>IF(Txn!$B532="","",Txn!$B532)</f>
        <v>0</v>
      </c>
      <c r="B1052" s="38">
        <f>IF(Txn!$B532="","",Txn!$C532)</f>
        <v>0</v>
      </c>
      <c r="C1052" s="39">
        <f>IF(Txn!$B532="","","تراکنش بانکی")</f>
        <v>0</v>
      </c>
      <c r="D1052" s="38">
        <f>IF(Txn!$B532="","",IF(IF(Txn!$U532="TRF",Txn!$Y532,Txn!$Z532)="","",IF(Txn!$U532="TRF",Txn!$Y532,Txn!$Z532)))</f>
        <v>0</v>
      </c>
      <c r="E1052" s="39">
        <f>IF($D1052="","",IFERROR(VLOOKUP($D1052,AcctTbl,2,0),""))</f>
        <v>0</v>
      </c>
      <c r="F1052" s="39">
        <f>IF($D1052="","",IFERROR(VLOOKUP($D1052,AcctTbl,3,0),""))</f>
        <v>0</v>
      </c>
      <c r="G1052" s="39">
        <f>IF(Txn!$B532="","",Txn!$D532)</f>
        <v>0</v>
      </c>
      <c r="H1052" s="38">
        <f>IF(Txn!$B532="","",Txn!$E532)</f>
        <v>0</v>
      </c>
      <c r="I1052" s="40">
        <f>IF(Txn!$B532="",0,Txn!$Q532)</f>
        <v>0</v>
      </c>
      <c r="J1052" s="40">
        <f>IF(Txn!$B532="",0,Txn!$R532)</f>
        <v>0</v>
      </c>
      <c r="K1052" s="41">
        <f>IF($A1052="","",IFERROR(VALUE(MID($A1052,6,2)),""))</f>
        <v>0</v>
      </c>
      <c r="L1052" s="39">
        <f>IF(Txn!$K532="","","طرف مقابل — "&amp;Txn!$K532)</f>
        <v>0</v>
      </c>
      <c r="N1052" s="42">
        <f>IF($D1052="",0,COUNTIF(BankAccts,$D1052))</f>
        <v>0</v>
      </c>
    </row>
    <row r="1053" spans="1:14">
      <c r="A1053" s="38">
        <f>IF(Txn!$B533="","",Txn!$B533)</f>
        <v>0</v>
      </c>
      <c r="B1053" s="38">
        <f>IF(Txn!$B533="","",Txn!$C533)</f>
        <v>0</v>
      </c>
      <c r="C1053" s="39">
        <f>IF(Txn!$B533="","","تراکنش بانکی")</f>
        <v>0</v>
      </c>
      <c r="D1053" s="38">
        <f>IF(Txn!$B533="","",IF(Txn!$X533="","",Txn!$X533))</f>
        <v>0</v>
      </c>
      <c r="E1053" s="39">
        <f>IF($D1053="","",IFERROR(VLOOKUP($D1053,AcctTbl,2,0),""))</f>
        <v>0</v>
      </c>
      <c r="F1053" s="39">
        <f>IF($D1053="","",IFERROR(VLOOKUP($D1053,AcctTbl,3,0),""))</f>
        <v>0</v>
      </c>
      <c r="G1053" s="39">
        <f>IF(Txn!$B533="","",Txn!$D533)</f>
        <v>0</v>
      </c>
      <c r="H1053" s="38">
        <f>IF(Txn!$B533="","",Txn!$E533)</f>
        <v>0</v>
      </c>
      <c r="I1053" s="40">
        <f>IF(Txn!$B533="",0,Txn!$O533)</f>
        <v>0</v>
      </c>
      <c r="J1053" s="40">
        <f>IF(Txn!$B533="",0,Txn!$P533)</f>
        <v>0</v>
      </c>
      <c r="K1053" s="41">
        <f>IF($A1053="","",IFERROR(VALUE(MID($A1053,6,2)),""))</f>
        <v>0</v>
      </c>
      <c r="L1053" s="39">
        <f>IF(Txn!$K533="","",Txn!$K533)</f>
        <v>0</v>
      </c>
      <c r="N1053" s="42">
        <f>IF($D1053="",0,COUNTIF(BankAccts,$D1053))</f>
        <v>0</v>
      </c>
    </row>
    <row r="1054" spans="1:14">
      <c r="A1054" s="38">
        <f>IF(Txn!$B533="","",Txn!$B533)</f>
        <v>0</v>
      </c>
      <c r="B1054" s="38">
        <f>IF(Txn!$B533="","",Txn!$C533)</f>
        <v>0</v>
      </c>
      <c r="C1054" s="39">
        <f>IF(Txn!$B533="","","تراکنش بانکی")</f>
        <v>0</v>
      </c>
      <c r="D1054" s="38">
        <f>IF(Txn!$B533="","",IF(IF(Txn!$U533="TRF",Txn!$Y533,Txn!$Z533)="","",IF(Txn!$U533="TRF",Txn!$Y533,Txn!$Z533)))</f>
        <v>0</v>
      </c>
      <c r="E1054" s="39">
        <f>IF($D1054="","",IFERROR(VLOOKUP($D1054,AcctTbl,2,0),""))</f>
        <v>0</v>
      </c>
      <c r="F1054" s="39">
        <f>IF($D1054="","",IFERROR(VLOOKUP($D1054,AcctTbl,3,0),""))</f>
        <v>0</v>
      </c>
      <c r="G1054" s="39">
        <f>IF(Txn!$B533="","",Txn!$D533)</f>
        <v>0</v>
      </c>
      <c r="H1054" s="38">
        <f>IF(Txn!$B533="","",Txn!$E533)</f>
        <v>0</v>
      </c>
      <c r="I1054" s="40">
        <f>IF(Txn!$B533="",0,Txn!$Q533)</f>
        <v>0</v>
      </c>
      <c r="J1054" s="40">
        <f>IF(Txn!$B533="",0,Txn!$R533)</f>
        <v>0</v>
      </c>
      <c r="K1054" s="41">
        <f>IF($A1054="","",IFERROR(VALUE(MID($A1054,6,2)),""))</f>
        <v>0</v>
      </c>
      <c r="L1054" s="39">
        <f>IF(Txn!$K533="","","طرف مقابل — "&amp;Txn!$K533)</f>
        <v>0</v>
      </c>
      <c r="N1054" s="42">
        <f>IF($D1054="",0,COUNTIF(BankAccts,$D1054))</f>
        <v>0</v>
      </c>
    </row>
    <row r="1055" spans="1:14">
      <c r="A1055" s="38">
        <f>IF(Txn!$B534="","",Txn!$B534)</f>
        <v>0</v>
      </c>
      <c r="B1055" s="38">
        <f>IF(Txn!$B534="","",Txn!$C534)</f>
        <v>0</v>
      </c>
      <c r="C1055" s="39">
        <f>IF(Txn!$B534="","","تراکنش بانکی")</f>
        <v>0</v>
      </c>
      <c r="D1055" s="38">
        <f>IF(Txn!$B534="","",IF(Txn!$X534="","",Txn!$X534))</f>
        <v>0</v>
      </c>
      <c r="E1055" s="39">
        <f>IF($D1055="","",IFERROR(VLOOKUP($D1055,AcctTbl,2,0),""))</f>
        <v>0</v>
      </c>
      <c r="F1055" s="39">
        <f>IF($D1055="","",IFERROR(VLOOKUP($D1055,AcctTbl,3,0),""))</f>
        <v>0</v>
      </c>
      <c r="G1055" s="39">
        <f>IF(Txn!$B534="","",Txn!$D534)</f>
        <v>0</v>
      </c>
      <c r="H1055" s="38">
        <f>IF(Txn!$B534="","",Txn!$E534)</f>
        <v>0</v>
      </c>
      <c r="I1055" s="40">
        <f>IF(Txn!$B534="",0,Txn!$O534)</f>
        <v>0</v>
      </c>
      <c r="J1055" s="40">
        <f>IF(Txn!$B534="",0,Txn!$P534)</f>
        <v>0</v>
      </c>
      <c r="K1055" s="41">
        <f>IF($A1055="","",IFERROR(VALUE(MID($A1055,6,2)),""))</f>
        <v>0</v>
      </c>
      <c r="L1055" s="39">
        <f>IF(Txn!$K534="","",Txn!$K534)</f>
        <v>0</v>
      </c>
      <c r="N1055" s="42">
        <f>IF($D1055="",0,COUNTIF(BankAccts,$D1055))</f>
        <v>0</v>
      </c>
    </row>
    <row r="1056" spans="1:14">
      <c r="A1056" s="38">
        <f>IF(Txn!$B534="","",Txn!$B534)</f>
        <v>0</v>
      </c>
      <c r="B1056" s="38">
        <f>IF(Txn!$B534="","",Txn!$C534)</f>
        <v>0</v>
      </c>
      <c r="C1056" s="39">
        <f>IF(Txn!$B534="","","تراکنش بانکی")</f>
        <v>0</v>
      </c>
      <c r="D1056" s="38">
        <f>IF(Txn!$B534="","",IF(IF(Txn!$U534="TRF",Txn!$Y534,Txn!$Z534)="","",IF(Txn!$U534="TRF",Txn!$Y534,Txn!$Z534)))</f>
        <v>0</v>
      </c>
      <c r="E1056" s="39">
        <f>IF($D1056="","",IFERROR(VLOOKUP($D1056,AcctTbl,2,0),""))</f>
        <v>0</v>
      </c>
      <c r="F1056" s="39">
        <f>IF($D1056="","",IFERROR(VLOOKUP($D1056,AcctTbl,3,0),""))</f>
        <v>0</v>
      </c>
      <c r="G1056" s="39">
        <f>IF(Txn!$B534="","",Txn!$D534)</f>
        <v>0</v>
      </c>
      <c r="H1056" s="38">
        <f>IF(Txn!$B534="","",Txn!$E534)</f>
        <v>0</v>
      </c>
      <c r="I1056" s="40">
        <f>IF(Txn!$B534="",0,Txn!$Q534)</f>
        <v>0</v>
      </c>
      <c r="J1056" s="40">
        <f>IF(Txn!$B534="",0,Txn!$R534)</f>
        <v>0</v>
      </c>
      <c r="K1056" s="41">
        <f>IF($A1056="","",IFERROR(VALUE(MID($A1056,6,2)),""))</f>
        <v>0</v>
      </c>
      <c r="L1056" s="39">
        <f>IF(Txn!$K534="","","طرف مقابل — "&amp;Txn!$K534)</f>
        <v>0</v>
      </c>
      <c r="N1056" s="42">
        <f>IF($D1056="",0,COUNTIF(BankAccts,$D1056))</f>
        <v>0</v>
      </c>
    </row>
    <row r="1057" spans="1:14">
      <c r="A1057" s="38">
        <f>IF(Txn!$B535="","",Txn!$B535)</f>
        <v>0</v>
      </c>
      <c r="B1057" s="38">
        <f>IF(Txn!$B535="","",Txn!$C535)</f>
        <v>0</v>
      </c>
      <c r="C1057" s="39">
        <f>IF(Txn!$B535="","","تراکنش بانکی")</f>
        <v>0</v>
      </c>
      <c r="D1057" s="38">
        <f>IF(Txn!$B535="","",IF(Txn!$X535="","",Txn!$X535))</f>
        <v>0</v>
      </c>
      <c r="E1057" s="39">
        <f>IF($D1057="","",IFERROR(VLOOKUP($D1057,AcctTbl,2,0),""))</f>
        <v>0</v>
      </c>
      <c r="F1057" s="39">
        <f>IF($D1057="","",IFERROR(VLOOKUP($D1057,AcctTbl,3,0),""))</f>
        <v>0</v>
      </c>
      <c r="G1057" s="39">
        <f>IF(Txn!$B535="","",Txn!$D535)</f>
        <v>0</v>
      </c>
      <c r="H1057" s="38">
        <f>IF(Txn!$B535="","",Txn!$E535)</f>
        <v>0</v>
      </c>
      <c r="I1057" s="40">
        <f>IF(Txn!$B535="",0,Txn!$O535)</f>
        <v>0</v>
      </c>
      <c r="J1057" s="40">
        <f>IF(Txn!$B535="",0,Txn!$P535)</f>
        <v>0</v>
      </c>
      <c r="K1057" s="41">
        <f>IF($A1057="","",IFERROR(VALUE(MID($A1057,6,2)),""))</f>
        <v>0</v>
      </c>
      <c r="L1057" s="39">
        <f>IF(Txn!$K535="","",Txn!$K535)</f>
        <v>0</v>
      </c>
      <c r="N1057" s="42">
        <f>IF($D1057="",0,COUNTIF(BankAccts,$D1057))</f>
        <v>0</v>
      </c>
    </row>
    <row r="1058" spans="1:14">
      <c r="A1058" s="38">
        <f>IF(Txn!$B535="","",Txn!$B535)</f>
        <v>0</v>
      </c>
      <c r="B1058" s="38">
        <f>IF(Txn!$B535="","",Txn!$C535)</f>
        <v>0</v>
      </c>
      <c r="C1058" s="39">
        <f>IF(Txn!$B535="","","تراکنش بانکی")</f>
        <v>0</v>
      </c>
      <c r="D1058" s="38">
        <f>IF(Txn!$B535="","",IF(IF(Txn!$U535="TRF",Txn!$Y535,Txn!$Z535)="","",IF(Txn!$U535="TRF",Txn!$Y535,Txn!$Z535)))</f>
        <v>0</v>
      </c>
      <c r="E1058" s="39">
        <f>IF($D1058="","",IFERROR(VLOOKUP($D1058,AcctTbl,2,0),""))</f>
        <v>0</v>
      </c>
      <c r="F1058" s="39">
        <f>IF($D1058="","",IFERROR(VLOOKUP($D1058,AcctTbl,3,0),""))</f>
        <v>0</v>
      </c>
      <c r="G1058" s="39">
        <f>IF(Txn!$B535="","",Txn!$D535)</f>
        <v>0</v>
      </c>
      <c r="H1058" s="38">
        <f>IF(Txn!$B535="","",Txn!$E535)</f>
        <v>0</v>
      </c>
      <c r="I1058" s="40">
        <f>IF(Txn!$B535="",0,Txn!$Q535)</f>
        <v>0</v>
      </c>
      <c r="J1058" s="40">
        <f>IF(Txn!$B535="",0,Txn!$R535)</f>
        <v>0</v>
      </c>
      <c r="K1058" s="41">
        <f>IF($A1058="","",IFERROR(VALUE(MID($A1058,6,2)),""))</f>
        <v>0</v>
      </c>
      <c r="L1058" s="39">
        <f>IF(Txn!$K535="","","طرف مقابل — "&amp;Txn!$K535)</f>
        <v>0</v>
      </c>
      <c r="N1058" s="42">
        <f>IF($D1058="",0,COUNTIF(BankAccts,$D1058))</f>
        <v>0</v>
      </c>
    </row>
    <row r="1059" spans="1:14">
      <c r="A1059" s="38">
        <f>IF(Txn!$B536="","",Txn!$B536)</f>
        <v>0</v>
      </c>
      <c r="B1059" s="38">
        <f>IF(Txn!$B536="","",Txn!$C536)</f>
        <v>0</v>
      </c>
      <c r="C1059" s="39">
        <f>IF(Txn!$B536="","","تراکنش بانکی")</f>
        <v>0</v>
      </c>
      <c r="D1059" s="38">
        <f>IF(Txn!$B536="","",IF(Txn!$X536="","",Txn!$X536))</f>
        <v>0</v>
      </c>
      <c r="E1059" s="39">
        <f>IF($D1059="","",IFERROR(VLOOKUP($D1059,AcctTbl,2,0),""))</f>
        <v>0</v>
      </c>
      <c r="F1059" s="39">
        <f>IF($D1059="","",IFERROR(VLOOKUP($D1059,AcctTbl,3,0),""))</f>
        <v>0</v>
      </c>
      <c r="G1059" s="39">
        <f>IF(Txn!$B536="","",Txn!$D536)</f>
        <v>0</v>
      </c>
      <c r="H1059" s="38">
        <f>IF(Txn!$B536="","",Txn!$E536)</f>
        <v>0</v>
      </c>
      <c r="I1059" s="40">
        <f>IF(Txn!$B536="",0,Txn!$O536)</f>
        <v>0</v>
      </c>
      <c r="J1059" s="40">
        <f>IF(Txn!$B536="",0,Txn!$P536)</f>
        <v>0</v>
      </c>
      <c r="K1059" s="41">
        <f>IF($A1059="","",IFERROR(VALUE(MID($A1059,6,2)),""))</f>
        <v>0</v>
      </c>
      <c r="L1059" s="39">
        <f>IF(Txn!$K536="","",Txn!$K536)</f>
        <v>0</v>
      </c>
      <c r="N1059" s="42">
        <f>IF($D1059="",0,COUNTIF(BankAccts,$D1059))</f>
        <v>0</v>
      </c>
    </row>
    <row r="1060" spans="1:14">
      <c r="A1060" s="38">
        <f>IF(Txn!$B536="","",Txn!$B536)</f>
        <v>0</v>
      </c>
      <c r="B1060" s="38">
        <f>IF(Txn!$B536="","",Txn!$C536)</f>
        <v>0</v>
      </c>
      <c r="C1060" s="39">
        <f>IF(Txn!$B536="","","تراکنش بانکی")</f>
        <v>0</v>
      </c>
      <c r="D1060" s="38">
        <f>IF(Txn!$B536="","",IF(IF(Txn!$U536="TRF",Txn!$Y536,Txn!$Z536)="","",IF(Txn!$U536="TRF",Txn!$Y536,Txn!$Z536)))</f>
        <v>0</v>
      </c>
      <c r="E1060" s="39">
        <f>IF($D1060="","",IFERROR(VLOOKUP($D1060,AcctTbl,2,0),""))</f>
        <v>0</v>
      </c>
      <c r="F1060" s="39">
        <f>IF($D1060="","",IFERROR(VLOOKUP($D1060,AcctTbl,3,0),""))</f>
        <v>0</v>
      </c>
      <c r="G1060" s="39">
        <f>IF(Txn!$B536="","",Txn!$D536)</f>
        <v>0</v>
      </c>
      <c r="H1060" s="38">
        <f>IF(Txn!$B536="","",Txn!$E536)</f>
        <v>0</v>
      </c>
      <c r="I1060" s="40">
        <f>IF(Txn!$B536="",0,Txn!$Q536)</f>
        <v>0</v>
      </c>
      <c r="J1060" s="40">
        <f>IF(Txn!$B536="",0,Txn!$R536)</f>
        <v>0</v>
      </c>
      <c r="K1060" s="41">
        <f>IF($A1060="","",IFERROR(VALUE(MID($A1060,6,2)),""))</f>
        <v>0</v>
      </c>
      <c r="L1060" s="39">
        <f>IF(Txn!$K536="","","طرف مقابل — "&amp;Txn!$K536)</f>
        <v>0</v>
      </c>
      <c r="N1060" s="42">
        <f>IF($D1060="",0,COUNTIF(BankAccts,$D1060))</f>
        <v>0</v>
      </c>
    </row>
    <row r="1061" spans="1:14">
      <c r="A1061" s="38">
        <f>IF(Txn!$B537="","",Txn!$B537)</f>
        <v>0</v>
      </c>
      <c r="B1061" s="38">
        <f>IF(Txn!$B537="","",Txn!$C537)</f>
        <v>0</v>
      </c>
      <c r="C1061" s="39">
        <f>IF(Txn!$B537="","","تراکنش بانکی")</f>
        <v>0</v>
      </c>
      <c r="D1061" s="38">
        <f>IF(Txn!$B537="","",IF(Txn!$X537="","",Txn!$X537))</f>
        <v>0</v>
      </c>
      <c r="E1061" s="39">
        <f>IF($D1061="","",IFERROR(VLOOKUP($D1061,AcctTbl,2,0),""))</f>
        <v>0</v>
      </c>
      <c r="F1061" s="39">
        <f>IF($D1061="","",IFERROR(VLOOKUP($D1061,AcctTbl,3,0),""))</f>
        <v>0</v>
      </c>
      <c r="G1061" s="39">
        <f>IF(Txn!$B537="","",Txn!$D537)</f>
        <v>0</v>
      </c>
      <c r="H1061" s="38">
        <f>IF(Txn!$B537="","",Txn!$E537)</f>
        <v>0</v>
      </c>
      <c r="I1061" s="40">
        <f>IF(Txn!$B537="",0,Txn!$O537)</f>
        <v>0</v>
      </c>
      <c r="J1061" s="40">
        <f>IF(Txn!$B537="",0,Txn!$P537)</f>
        <v>0</v>
      </c>
      <c r="K1061" s="41">
        <f>IF($A1061="","",IFERROR(VALUE(MID($A1061,6,2)),""))</f>
        <v>0</v>
      </c>
      <c r="L1061" s="39">
        <f>IF(Txn!$K537="","",Txn!$K537)</f>
        <v>0</v>
      </c>
      <c r="N1061" s="42">
        <f>IF($D1061="",0,COUNTIF(BankAccts,$D1061))</f>
        <v>0</v>
      </c>
    </row>
    <row r="1062" spans="1:14">
      <c r="A1062" s="38">
        <f>IF(Txn!$B537="","",Txn!$B537)</f>
        <v>0</v>
      </c>
      <c r="B1062" s="38">
        <f>IF(Txn!$B537="","",Txn!$C537)</f>
        <v>0</v>
      </c>
      <c r="C1062" s="39">
        <f>IF(Txn!$B537="","","تراکنش بانکی")</f>
        <v>0</v>
      </c>
      <c r="D1062" s="38">
        <f>IF(Txn!$B537="","",IF(IF(Txn!$U537="TRF",Txn!$Y537,Txn!$Z537)="","",IF(Txn!$U537="TRF",Txn!$Y537,Txn!$Z537)))</f>
        <v>0</v>
      </c>
      <c r="E1062" s="39">
        <f>IF($D1062="","",IFERROR(VLOOKUP($D1062,AcctTbl,2,0),""))</f>
        <v>0</v>
      </c>
      <c r="F1062" s="39">
        <f>IF($D1062="","",IFERROR(VLOOKUP($D1062,AcctTbl,3,0),""))</f>
        <v>0</v>
      </c>
      <c r="G1062" s="39">
        <f>IF(Txn!$B537="","",Txn!$D537)</f>
        <v>0</v>
      </c>
      <c r="H1062" s="38">
        <f>IF(Txn!$B537="","",Txn!$E537)</f>
        <v>0</v>
      </c>
      <c r="I1062" s="40">
        <f>IF(Txn!$B537="",0,Txn!$Q537)</f>
        <v>0</v>
      </c>
      <c r="J1062" s="40">
        <f>IF(Txn!$B537="",0,Txn!$R537)</f>
        <v>0</v>
      </c>
      <c r="K1062" s="41">
        <f>IF($A1062="","",IFERROR(VALUE(MID($A1062,6,2)),""))</f>
        <v>0</v>
      </c>
      <c r="L1062" s="39">
        <f>IF(Txn!$K537="","","طرف مقابل — "&amp;Txn!$K537)</f>
        <v>0</v>
      </c>
      <c r="N1062" s="42">
        <f>IF($D1062="",0,COUNTIF(BankAccts,$D1062))</f>
        <v>0</v>
      </c>
    </row>
    <row r="1063" spans="1:14">
      <c r="A1063" s="38">
        <f>IF(Txn!$B538="","",Txn!$B538)</f>
        <v>0</v>
      </c>
      <c r="B1063" s="38">
        <f>IF(Txn!$B538="","",Txn!$C538)</f>
        <v>0</v>
      </c>
      <c r="C1063" s="39">
        <f>IF(Txn!$B538="","","تراکنش بانکی")</f>
        <v>0</v>
      </c>
      <c r="D1063" s="38">
        <f>IF(Txn!$B538="","",IF(Txn!$X538="","",Txn!$X538))</f>
        <v>0</v>
      </c>
      <c r="E1063" s="39">
        <f>IF($D1063="","",IFERROR(VLOOKUP($D1063,AcctTbl,2,0),""))</f>
        <v>0</v>
      </c>
      <c r="F1063" s="39">
        <f>IF($D1063="","",IFERROR(VLOOKUP($D1063,AcctTbl,3,0),""))</f>
        <v>0</v>
      </c>
      <c r="G1063" s="39">
        <f>IF(Txn!$B538="","",Txn!$D538)</f>
        <v>0</v>
      </c>
      <c r="H1063" s="38">
        <f>IF(Txn!$B538="","",Txn!$E538)</f>
        <v>0</v>
      </c>
      <c r="I1063" s="40">
        <f>IF(Txn!$B538="",0,Txn!$O538)</f>
        <v>0</v>
      </c>
      <c r="J1063" s="40">
        <f>IF(Txn!$B538="",0,Txn!$P538)</f>
        <v>0</v>
      </c>
      <c r="K1063" s="41">
        <f>IF($A1063="","",IFERROR(VALUE(MID($A1063,6,2)),""))</f>
        <v>0</v>
      </c>
      <c r="L1063" s="39">
        <f>IF(Txn!$K538="","",Txn!$K538)</f>
        <v>0</v>
      </c>
      <c r="N1063" s="42">
        <f>IF($D1063="",0,COUNTIF(BankAccts,$D1063))</f>
        <v>0</v>
      </c>
    </row>
    <row r="1064" spans="1:14">
      <c r="A1064" s="38">
        <f>IF(Txn!$B538="","",Txn!$B538)</f>
        <v>0</v>
      </c>
      <c r="B1064" s="38">
        <f>IF(Txn!$B538="","",Txn!$C538)</f>
        <v>0</v>
      </c>
      <c r="C1064" s="39">
        <f>IF(Txn!$B538="","","تراکنش بانکی")</f>
        <v>0</v>
      </c>
      <c r="D1064" s="38">
        <f>IF(Txn!$B538="","",IF(IF(Txn!$U538="TRF",Txn!$Y538,Txn!$Z538)="","",IF(Txn!$U538="TRF",Txn!$Y538,Txn!$Z538)))</f>
        <v>0</v>
      </c>
      <c r="E1064" s="39">
        <f>IF($D1064="","",IFERROR(VLOOKUP($D1064,AcctTbl,2,0),""))</f>
        <v>0</v>
      </c>
      <c r="F1064" s="39">
        <f>IF($D1064="","",IFERROR(VLOOKUP($D1064,AcctTbl,3,0),""))</f>
        <v>0</v>
      </c>
      <c r="G1064" s="39">
        <f>IF(Txn!$B538="","",Txn!$D538)</f>
        <v>0</v>
      </c>
      <c r="H1064" s="38">
        <f>IF(Txn!$B538="","",Txn!$E538)</f>
        <v>0</v>
      </c>
      <c r="I1064" s="40">
        <f>IF(Txn!$B538="",0,Txn!$Q538)</f>
        <v>0</v>
      </c>
      <c r="J1064" s="40">
        <f>IF(Txn!$B538="",0,Txn!$R538)</f>
        <v>0</v>
      </c>
      <c r="K1064" s="41">
        <f>IF($A1064="","",IFERROR(VALUE(MID($A1064,6,2)),""))</f>
        <v>0</v>
      </c>
      <c r="L1064" s="39">
        <f>IF(Txn!$K538="","","طرف مقابل — "&amp;Txn!$K538)</f>
        <v>0</v>
      </c>
      <c r="N1064" s="42">
        <f>IF($D1064="",0,COUNTIF(BankAccts,$D1064))</f>
        <v>0</v>
      </c>
    </row>
    <row r="1065" spans="1:14">
      <c r="A1065" s="38">
        <f>IF(Txn!$B539="","",Txn!$B539)</f>
        <v>0</v>
      </c>
      <c r="B1065" s="38">
        <f>IF(Txn!$B539="","",Txn!$C539)</f>
        <v>0</v>
      </c>
      <c r="C1065" s="39">
        <f>IF(Txn!$B539="","","تراکنش بانکی")</f>
        <v>0</v>
      </c>
      <c r="D1065" s="38">
        <f>IF(Txn!$B539="","",IF(Txn!$X539="","",Txn!$X539))</f>
        <v>0</v>
      </c>
      <c r="E1065" s="39">
        <f>IF($D1065="","",IFERROR(VLOOKUP($D1065,AcctTbl,2,0),""))</f>
        <v>0</v>
      </c>
      <c r="F1065" s="39">
        <f>IF($D1065="","",IFERROR(VLOOKUP($D1065,AcctTbl,3,0),""))</f>
        <v>0</v>
      </c>
      <c r="G1065" s="39">
        <f>IF(Txn!$B539="","",Txn!$D539)</f>
        <v>0</v>
      </c>
      <c r="H1065" s="38">
        <f>IF(Txn!$B539="","",Txn!$E539)</f>
        <v>0</v>
      </c>
      <c r="I1065" s="40">
        <f>IF(Txn!$B539="",0,Txn!$O539)</f>
        <v>0</v>
      </c>
      <c r="J1065" s="40">
        <f>IF(Txn!$B539="",0,Txn!$P539)</f>
        <v>0</v>
      </c>
      <c r="K1065" s="41">
        <f>IF($A1065="","",IFERROR(VALUE(MID($A1065,6,2)),""))</f>
        <v>0</v>
      </c>
      <c r="L1065" s="39">
        <f>IF(Txn!$K539="","",Txn!$K539)</f>
        <v>0</v>
      </c>
      <c r="N1065" s="42">
        <f>IF($D1065="",0,COUNTIF(BankAccts,$D1065))</f>
        <v>0</v>
      </c>
    </row>
    <row r="1066" spans="1:14">
      <c r="A1066" s="38">
        <f>IF(Txn!$B539="","",Txn!$B539)</f>
        <v>0</v>
      </c>
      <c r="B1066" s="38">
        <f>IF(Txn!$B539="","",Txn!$C539)</f>
        <v>0</v>
      </c>
      <c r="C1066" s="39">
        <f>IF(Txn!$B539="","","تراکنش بانکی")</f>
        <v>0</v>
      </c>
      <c r="D1066" s="38">
        <f>IF(Txn!$B539="","",IF(IF(Txn!$U539="TRF",Txn!$Y539,Txn!$Z539)="","",IF(Txn!$U539="TRF",Txn!$Y539,Txn!$Z539)))</f>
        <v>0</v>
      </c>
      <c r="E1066" s="39">
        <f>IF($D1066="","",IFERROR(VLOOKUP($D1066,AcctTbl,2,0),""))</f>
        <v>0</v>
      </c>
      <c r="F1066" s="39">
        <f>IF($D1066="","",IFERROR(VLOOKUP($D1066,AcctTbl,3,0),""))</f>
        <v>0</v>
      </c>
      <c r="G1066" s="39">
        <f>IF(Txn!$B539="","",Txn!$D539)</f>
        <v>0</v>
      </c>
      <c r="H1066" s="38">
        <f>IF(Txn!$B539="","",Txn!$E539)</f>
        <v>0</v>
      </c>
      <c r="I1066" s="40">
        <f>IF(Txn!$B539="",0,Txn!$Q539)</f>
        <v>0</v>
      </c>
      <c r="J1066" s="40">
        <f>IF(Txn!$B539="",0,Txn!$R539)</f>
        <v>0</v>
      </c>
      <c r="K1066" s="41">
        <f>IF($A1066="","",IFERROR(VALUE(MID($A1066,6,2)),""))</f>
        <v>0</v>
      </c>
      <c r="L1066" s="39">
        <f>IF(Txn!$K539="","","طرف مقابل — "&amp;Txn!$K539)</f>
        <v>0</v>
      </c>
      <c r="N1066" s="42">
        <f>IF($D1066="",0,COUNTIF(BankAccts,$D1066))</f>
        <v>0</v>
      </c>
    </row>
    <row r="1067" spans="1:14">
      <c r="A1067" s="38">
        <f>IF(Txn!$B540="","",Txn!$B540)</f>
        <v>0</v>
      </c>
      <c r="B1067" s="38">
        <f>IF(Txn!$B540="","",Txn!$C540)</f>
        <v>0</v>
      </c>
      <c r="C1067" s="39">
        <f>IF(Txn!$B540="","","تراکنش بانکی")</f>
        <v>0</v>
      </c>
      <c r="D1067" s="38">
        <f>IF(Txn!$B540="","",IF(Txn!$X540="","",Txn!$X540))</f>
        <v>0</v>
      </c>
      <c r="E1067" s="39">
        <f>IF($D1067="","",IFERROR(VLOOKUP($D1067,AcctTbl,2,0),""))</f>
        <v>0</v>
      </c>
      <c r="F1067" s="39">
        <f>IF($D1067="","",IFERROR(VLOOKUP($D1067,AcctTbl,3,0),""))</f>
        <v>0</v>
      </c>
      <c r="G1067" s="39">
        <f>IF(Txn!$B540="","",Txn!$D540)</f>
        <v>0</v>
      </c>
      <c r="H1067" s="38">
        <f>IF(Txn!$B540="","",Txn!$E540)</f>
        <v>0</v>
      </c>
      <c r="I1067" s="40">
        <f>IF(Txn!$B540="",0,Txn!$O540)</f>
        <v>0</v>
      </c>
      <c r="J1067" s="40">
        <f>IF(Txn!$B540="",0,Txn!$P540)</f>
        <v>0</v>
      </c>
      <c r="K1067" s="41">
        <f>IF($A1067="","",IFERROR(VALUE(MID($A1067,6,2)),""))</f>
        <v>0</v>
      </c>
      <c r="L1067" s="39">
        <f>IF(Txn!$K540="","",Txn!$K540)</f>
        <v>0</v>
      </c>
      <c r="N1067" s="42">
        <f>IF($D1067="",0,COUNTIF(BankAccts,$D1067))</f>
        <v>0</v>
      </c>
    </row>
    <row r="1068" spans="1:14">
      <c r="A1068" s="38">
        <f>IF(Txn!$B540="","",Txn!$B540)</f>
        <v>0</v>
      </c>
      <c r="B1068" s="38">
        <f>IF(Txn!$B540="","",Txn!$C540)</f>
        <v>0</v>
      </c>
      <c r="C1068" s="39">
        <f>IF(Txn!$B540="","","تراکنش بانکی")</f>
        <v>0</v>
      </c>
      <c r="D1068" s="38">
        <f>IF(Txn!$B540="","",IF(IF(Txn!$U540="TRF",Txn!$Y540,Txn!$Z540)="","",IF(Txn!$U540="TRF",Txn!$Y540,Txn!$Z540)))</f>
        <v>0</v>
      </c>
      <c r="E1068" s="39">
        <f>IF($D1068="","",IFERROR(VLOOKUP($D1068,AcctTbl,2,0),""))</f>
        <v>0</v>
      </c>
      <c r="F1068" s="39">
        <f>IF($D1068="","",IFERROR(VLOOKUP($D1068,AcctTbl,3,0),""))</f>
        <v>0</v>
      </c>
      <c r="G1068" s="39">
        <f>IF(Txn!$B540="","",Txn!$D540)</f>
        <v>0</v>
      </c>
      <c r="H1068" s="38">
        <f>IF(Txn!$B540="","",Txn!$E540)</f>
        <v>0</v>
      </c>
      <c r="I1068" s="40">
        <f>IF(Txn!$B540="",0,Txn!$Q540)</f>
        <v>0</v>
      </c>
      <c r="J1068" s="40">
        <f>IF(Txn!$B540="",0,Txn!$R540)</f>
        <v>0</v>
      </c>
      <c r="K1068" s="41">
        <f>IF($A1068="","",IFERROR(VALUE(MID($A1068,6,2)),""))</f>
        <v>0</v>
      </c>
      <c r="L1068" s="39">
        <f>IF(Txn!$K540="","","طرف مقابل — "&amp;Txn!$K540)</f>
        <v>0</v>
      </c>
      <c r="N1068" s="42">
        <f>IF($D1068="",0,COUNTIF(BankAccts,$D1068))</f>
        <v>0</v>
      </c>
    </row>
    <row r="1069" spans="1:14">
      <c r="A1069" s="38">
        <f>IF(Txn!$B541="","",Txn!$B541)</f>
        <v>0</v>
      </c>
      <c r="B1069" s="38">
        <f>IF(Txn!$B541="","",Txn!$C541)</f>
        <v>0</v>
      </c>
      <c r="C1069" s="39">
        <f>IF(Txn!$B541="","","تراکنش بانکی")</f>
        <v>0</v>
      </c>
      <c r="D1069" s="38">
        <f>IF(Txn!$B541="","",IF(Txn!$X541="","",Txn!$X541))</f>
        <v>0</v>
      </c>
      <c r="E1069" s="39">
        <f>IF($D1069="","",IFERROR(VLOOKUP($D1069,AcctTbl,2,0),""))</f>
        <v>0</v>
      </c>
      <c r="F1069" s="39">
        <f>IF($D1069="","",IFERROR(VLOOKUP($D1069,AcctTbl,3,0),""))</f>
        <v>0</v>
      </c>
      <c r="G1069" s="39">
        <f>IF(Txn!$B541="","",Txn!$D541)</f>
        <v>0</v>
      </c>
      <c r="H1069" s="38">
        <f>IF(Txn!$B541="","",Txn!$E541)</f>
        <v>0</v>
      </c>
      <c r="I1069" s="40">
        <f>IF(Txn!$B541="",0,Txn!$O541)</f>
        <v>0</v>
      </c>
      <c r="J1069" s="40">
        <f>IF(Txn!$B541="",0,Txn!$P541)</f>
        <v>0</v>
      </c>
      <c r="K1069" s="41">
        <f>IF($A1069="","",IFERROR(VALUE(MID($A1069,6,2)),""))</f>
        <v>0</v>
      </c>
      <c r="L1069" s="39">
        <f>IF(Txn!$K541="","",Txn!$K541)</f>
        <v>0</v>
      </c>
      <c r="N1069" s="42">
        <f>IF($D1069="",0,COUNTIF(BankAccts,$D1069))</f>
        <v>0</v>
      </c>
    </row>
    <row r="1070" spans="1:14">
      <c r="A1070" s="38">
        <f>IF(Txn!$B541="","",Txn!$B541)</f>
        <v>0</v>
      </c>
      <c r="B1070" s="38">
        <f>IF(Txn!$B541="","",Txn!$C541)</f>
        <v>0</v>
      </c>
      <c r="C1070" s="39">
        <f>IF(Txn!$B541="","","تراکنش بانکی")</f>
        <v>0</v>
      </c>
      <c r="D1070" s="38">
        <f>IF(Txn!$B541="","",IF(IF(Txn!$U541="TRF",Txn!$Y541,Txn!$Z541)="","",IF(Txn!$U541="TRF",Txn!$Y541,Txn!$Z541)))</f>
        <v>0</v>
      </c>
      <c r="E1070" s="39">
        <f>IF($D1070="","",IFERROR(VLOOKUP($D1070,AcctTbl,2,0),""))</f>
        <v>0</v>
      </c>
      <c r="F1070" s="39">
        <f>IF($D1070="","",IFERROR(VLOOKUP($D1070,AcctTbl,3,0),""))</f>
        <v>0</v>
      </c>
      <c r="G1070" s="39">
        <f>IF(Txn!$B541="","",Txn!$D541)</f>
        <v>0</v>
      </c>
      <c r="H1070" s="38">
        <f>IF(Txn!$B541="","",Txn!$E541)</f>
        <v>0</v>
      </c>
      <c r="I1070" s="40">
        <f>IF(Txn!$B541="",0,Txn!$Q541)</f>
        <v>0</v>
      </c>
      <c r="J1070" s="40">
        <f>IF(Txn!$B541="",0,Txn!$R541)</f>
        <v>0</v>
      </c>
      <c r="K1070" s="41">
        <f>IF($A1070="","",IFERROR(VALUE(MID($A1070,6,2)),""))</f>
        <v>0</v>
      </c>
      <c r="L1070" s="39">
        <f>IF(Txn!$K541="","","طرف مقابل — "&amp;Txn!$K541)</f>
        <v>0</v>
      </c>
      <c r="N1070" s="42">
        <f>IF($D1070="",0,COUNTIF(BankAccts,$D1070))</f>
        <v>0</v>
      </c>
    </row>
    <row r="1071" spans="1:14">
      <c r="A1071" s="38">
        <f>IF(Txn!$B542="","",Txn!$B542)</f>
        <v>0</v>
      </c>
      <c r="B1071" s="38">
        <f>IF(Txn!$B542="","",Txn!$C542)</f>
        <v>0</v>
      </c>
      <c r="C1071" s="39">
        <f>IF(Txn!$B542="","","تراکنش بانکی")</f>
        <v>0</v>
      </c>
      <c r="D1071" s="38">
        <f>IF(Txn!$B542="","",IF(Txn!$X542="","",Txn!$X542))</f>
        <v>0</v>
      </c>
      <c r="E1071" s="39">
        <f>IF($D1071="","",IFERROR(VLOOKUP($D1071,AcctTbl,2,0),""))</f>
        <v>0</v>
      </c>
      <c r="F1071" s="39">
        <f>IF($D1071="","",IFERROR(VLOOKUP($D1071,AcctTbl,3,0),""))</f>
        <v>0</v>
      </c>
      <c r="G1071" s="39">
        <f>IF(Txn!$B542="","",Txn!$D542)</f>
        <v>0</v>
      </c>
      <c r="H1071" s="38">
        <f>IF(Txn!$B542="","",Txn!$E542)</f>
        <v>0</v>
      </c>
      <c r="I1071" s="40">
        <f>IF(Txn!$B542="",0,Txn!$O542)</f>
        <v>0</v>
      </c>
      <c r="J1071" s="40">
        <f>IF(Txn!$B542="",0,Txn!$P542)</f>
        <v>0</v>
      </c>
      <c r="K1071" s="41">
        <f>IF($A1071="","",IFERROR(VALUE(MID($A1071,6,2)),""))</f>
        <v>0</v>
      </c>
      <c r="L1071" s="39">
        <f>IF(Txn!$K542="","",Txn!$K542)</f>
        <v>0</v>
      </c>
      <c r="N1071" s="42">
        <f>IF($D1071="",0,COUNTIF(BankAccts,$D1071))</f>
        <v>0</v>
      </c>
    </row>
    <row r="1072" spans="1:14">
      <c r="A1072" s="38">
        <f>IF(Txn!$B542="","",Txn!$B542)</f>
        <v>0</v>
      </c>
      <c r="B1072" s="38">
        <f>IF(Txn!$B542="","",Txn!$C542)</f>
        <v>0</v>
      </c>
      <c r="C1072" s="39">
        <f>IF(Txn!$B542="","","تراکنش بانکی")</f>
        <v>0</v>
      </c>
      <c r="D1072" s="38">
        <f>IF(Txn!$B542="","",IF(IF(Txn!$U542="TRF",Txn!$Y542,Txn!$Z542)="","",IF(Txn!$U542="TRF",Txn!$Y542,Txn!$Z542)))</f>
        <v>0</v>
      </c>
      <c r="E1072" s="39">
        <f>IF($D1072="","",IFERROR(VLOOKUP($D1072,AcctTbl,2,0),""))</f>
        <v>0</v>
      </c>
      <c r="F1072" s="39">
        <f>IF($D1072="","",IFERROR(VLOOKUP($D1072,AcctTbl,3,0),""))</f>
        <v>0</v>
      </c>
      <c r="G1072" s="39">
        <f>IF(Txn!$B542="","",Txn!$D542)</f>
        <v>0</v>
      </c>
      <c r="H1072" s="38">
        <f>IF(Txn!$B542="","",Txn!$E542)</f>
        <v>0</v>
      </c>
      <c r="I1072" s="40">
        <f>IF(Txn!$B542="",0,Txn!$Q542)</f>
        <v>0</v>
      </c>
      <c r="J1072" s="40">
        <f>IF(Txn!$B542="",0,Txn!$R542)</f>
        <v>0</v>
      </c>
      <c r="K1072" s="41">
        <f>IF($A1072="","",IFERROR(VALUE(MID($A1072,6,2)),""))</f>
        <v>0</v>
      </c>
      <c r="L1072" s="39">
        <f>IF(Txn!$K542="","","طرف مقابل — "&amp;Txn!$K542)</f>
        <v>0</v>
      </c>
      <c r="N1072" s="42">
        <f>IF($D1072="",0,COUNTIF(BankAccts,$D1072))</f>
        <v>0</v>
      </c>
    </row>
    <row r="1073" spans="1:14">
      <c r="A1073" s="38">
        <f>IF(Txn!$B543="","",Txn!$B543)</f>
        <v>0</v>
      </c>
      <c r="B1073" s="38">
        <f>IF(Txn!$B543="","",Txn!$C543)</f>
        <v>0</v>
      </c>
      <c r="C1073" s="39">
        <f>IF(Txn!$B543="","","تراکنش بانکی")</f>
        <v>0</v>
      </c>
      <c r="D1073" s="38">
        <f>IF(Txn!$B543="","",IF(Txn!$X543="","",Txn!$X543))</f>
        <v>0</v>
      </c>
      <c r="E1073" s="39">
        <f>IF($D1073="","",IFERROR(VLOOKUP($D1073,AcctTbl,2,0),""))</f>
        <v>0</v>
      </c>
      <c r="F1073" s="39">
        <f>IF($D1073="","",IFERROR(VLOOKUP($D1073,AcctTbl,3,0),""))</f>
        <v>0</v>
      </c>
      <c r="G1073" s="39">
        <f>IF(Txn!$B543="","",Txn!$D543)</f>
        <v>0</v>
      </c>
      <c r="H1073" s="38">
        <f>IF(Txn!$B543="","",Txn!$E543)</f>
        <v>0</v>
      </c>
      <c r="I1073" s="40">
        <f>IF(Txn!$B543="",0,Txn!$O543)</f>
        <v>0</v>
      </c>
      <c r="J1073" s="40">
        <f>IF(Txn!$B543="",0,Txn!$P543)</f>
        <v>0</v>
      </c>
      <c r="K1073" s="41">
        <f>IF($A1073="","",IFERROR(VALUE(MID($A1073,6,2)),""))</f>
        <v>0</v>
      </c>
      <c r="L1073" s="39">
        <f>IF(Txn!$K543="","",Txn!$K543)</f>
        <v>0</v>
      </c>
      <c r="N1073" s="42">
        <f>IF($D1073="",0,COUNTIF(BankAccts,$D1073))</f>
        <v>0</v>
      </c>
    </row>
    <row r="1074" spans="1:14">
      <c r="A1074" s="38">
        <f>IF(Txn!$B543="","",Txn!$B543)</f>
        <v>0</v>
      </c>
      <c r="B1074" s="38">
        <f>IF(Txn!$B543="","",Txn!$C543)</f>
        <v>0</v>
      </c>
      <c r="C1074" s="39">
        <f>IF(Txn!$B543="","","تراکنش بانکی")</f>
        <v>0</v>
      </c>
      <c r="D1074" s="38">
        <f>IF(Txn!$B543="","",IF(IF(Txn!$U543="TRF",Txn!$Y543,Txn!$Z543)="","",IF(Txn!$U543="TRF",Txn!$Y543,Txn!$Z543)))</f>
        <v>0</v>
      </c>
      <c r="E1074" s="39">
        <f>IF($D1074="","",IFERROR(VLOOKUP($D1074,AcctTbl,2,0),""))</f>
        <v>0</v>
      </c>
      <c r="F1074" s="39">
        <f>IF($D1074="","",IFERROR(VLOOKUP($D1074,AcctTbl,3,0),""))</f>
        <v>0</v>
      </c>
      <c r="G1074" s="39">
        <f>IF(Txn!$B543="","",Txn!$D543)</f>
        <v>0</v>
      </c>
      <c r="H1074" s="38">
        <f>IF(Txn!$B543="","",Txn!$E543)</f>
        <v>0</v>
      </c>
      <c r="I1074" s="40">
        <f>IF(Txn!$B543="",0,Txn!$Q543)</f>
        <v>0</v>
      </c>
      <c r="J1074" s="40">
        <f>IF(Txn!$B543="",0,Txn!$R543)</f>
        <v>0</v>
      </c>
      <c r="K1074" s="41">
        <f>IF($A1074="","",IFERROR(VALUE(MID($A1074,6,2)),""))</f>
        <v>0</v>
      </c>
      <c r="L1074" s="39">
        <f>IF(Txn!$K543="","","طرف مقابل — "&amp;Txn!$K543)</f>
        <v>0</v>
      </c>
      <c r="N1074" s="42">
        <f>IF($D1074="",0,COUNTIF(BankAccts,$D1074))</f>
        <v>0</v>
      </c>
    </row>
    <row r="1075" spans="1:14">
      <c r="A1075" s="38">
        <f>IF(Txn!$B544="","",Txn!$B544)</f>
        <v>0</v>
      </c>
      <c r="B1075" s="38">
        <f>IF(Txn!$B544="","",Txn!$C544)</f>
        <v>0</v>
      </c>
      <c r="C1075" s="39">
        <f>IF(Txn!$B544="","","تراکنش بانکی")</f>
        <v>0</v>
      </c>
      <c r="D1075" s="38">
        <f>IF(Txn!$B544="","",IF(Txn!$X544="","",Txn!$X544))</f>
        <v>0</v>
      </c>
      <c r="E1075" s="39">
        <f>IF($D1075="","",IFERROR(VLOOKUP($D1075,AcctTbl,2,0),""))</f>
        <v>0</v>
      </c>
      <c r="F1075" s="39">
        <f>IF($D1075="","",IFERROR(VLOOKUP($D1075,AcctTbl,3,0),""))</f>
        <v>0</v>
      </c>
      <c r="G1075" s="39">
        <f>IF(Txn!$B544="","",Txn!$D544)</f>
        <v>0</v>
      </c>
      <c r="H1075" s="38">
        <f>IF(Txn!$B544="","",Txn!$E544)</f>
        <v>0</v>
      </c>
      <c r="I1075" s="40">
        <f>IF(Txn!$B544="",0,Txn!$O544)</f>
        <v>0</v>
      </c>
      <c r="J1075" s="40">
        <f>IF(Txn!$B544="",0,Txn!$P544)</f>
        <v>0</v>
      </c>
      <c r="K1075" s="41">
        <f>IF($A1075="","",IFERROR(VALUE(MID($A1075,6,2)),""))</f>
        <v>0</v>
      </c>
      <c r="L1075" s="39">
        <f>IF(Txn!$K544="","",Txn!$K544)</f>
        <v>0</v>
      </c>
      <c r="N1075" s="42">
        <f>IF($D1075="",0,COUNTIF(BankAccts,$D1075))</f>
        <v>0</v>
      </c>
    </row>
    <row r="1076" spans="1:14">
      <c r="A1076" s="38">
        <f>IF(Txn!$B544="","",Txn!$B544)</f>
        <v>0</v>
      </c>
      <c r="B1076" s="38">
        <f>IF(Txn!$B544="","",Txn!$C544)</f>
        <v>0</v>
      </c>
      <c r="C1076" s="39">
        <f>IF(Txn!$B544="","","تراکنش بانکی")</f>
        <v>0</v>
      </c>
      <c r="D1076" s="38">
        <f>IF(Txn!$B544="","",IF(IF(Txn!$U544="TRF",Txn!$Y544,Txn!$Z544)="","",IF(Txn!$U544="TRF",Txn!$Y544,Txn!$Z544)))</f>
        <v>0</v>
      </c>
      <c r="E1076" s="39">
        <f>IF($D1076="","",IFERROR(VLOOKUP($D1076,AcctTbl,2,0),""))</f>
        <v>0</v>
      </c>
      <c r="F1076" s="39">
        <f>IF($D1076="","",IFERROR(VLOOKUP($D1076,AcctTbl,3,0),""))</f>
        <v>0</v>
      </c>
      <c r="G1076" s="39">
        <f>IF(Txn!$B544="","",Txn!$D544)</f>
        <v>0</v>
      </c>
      <c r="H1076" s="38">
        <f>IF(Txn!$B544="","",Txn!$E544)</f>
        <v>0</v>
      </c>
      <c r="I1076" s="40">
        <f>IF(Txn!$B544="",0,Txn!$Q544)</f>
        <v>0</v>
      </c>
      <c r="J1076" s="40">
        <f>IF(Txn!$B544="",0,Txn!$R544)</f>
        <v>0</v>
      </c>
      <c r="K1076" s="41">
        <f>IF($A1076="","",IFERROR(VALUE(MID($A1076,6,2)),""))</f>
        <v>0</v>
      </c>
      <c r="L1076" s="39">
        <f>IF(Txn!$K544="","","طرف مقابل — "&amp;Txn!$K544)</f>
        <v>0</v>
      </c>
      <c r="N1076" s="42">
        <f>IF($D1076="",0,COUNTIF(BankAccts,$D1076))</f>
        <v>0</v>
      </c>
    </row>
    <row r="1077" spans="1:14">
      <c r="A1077" s="38">
        <f>IF(Txn!$B545="","",Txn!$B545)</f>
        <v>0</v>
      </c>
      <c r="B1077" s="38">
        <f>IF(Txn!$B545="","",Txn!$C545)</f>
        <v>0</v>
      </c>
      <c r="C1077" s="39">
        <f>IF(Txn!$B545="","","تراکنش بانکی")</f>
        <v>0</v>
      </c>
      <c r="D1077" s="38">
        <f>IF(Txn!$B545="","",IF(Txn!$X545="","",Txn!$X545))</f>
        <v>0</v>
      </c>
      <c r="E1077" s="39">
        <f>IF($D1077="","",IFERROR(VLOOKUP($D1077,AcctTbl,2,0),""))</f>
        <v>0</v>
      </c>
      <c r="F1077" s="39">
        <f>IF($D1077="","",IFERROR(VLOOKUP($D1077,AcctTbl,3,0),""))</f>
        <v>0</v>
      </c>
      <c r="G1077" s="39">
        <f>IF(Txn!$B545="","",Txn!$D545)</f>
        <v>0</v>
      </c>
      <c r="H1077" s="38">
        <f>IF(Txn!$B545="","",Txn!$E545)</f>
        <v>0</v>
      </c>
      <c r="I1077" s="40">
        <f>IF(Txn!$B545="",0,Txn!$O545)</f>
        <v>0</v>
      </c>
      <c r="J1077" s="40">
        <f>IF(Txn!$B545="",0,Txn!$P545)</f>
        <v>0</v>
      </c>
      <c r="K1077" s="41">
        <f>IF($A1077="","",IFERROR(VALUE(MID($A1077,6,2)),""))</f>
        <v>0</v>
      </c>
      <c r="L1077" s="39">
        <f>IF(Txn!$K545="","",Txn!$K545)</f>
        <v>0</v>
      </c>
      <c r="N1077" s="42">
        <f>IF($D1077="",0,COUNTIF(BankAccts,$D1077))</f>
        <v>0</v>
      </c>
    </row>
    <row r="1078" spans="1:14">
      <c r="A1078" s="38">
        <f>IF(Txn!$B545="","",Txn!$B545)</f>
        <v>0</v>
      </c>
      <c r="B1078" s="38">
        <f>IF(Txn!$B545="","",Txn!$C545)</f>
        <v>0</v>
      </c>
      <c r="C1078" s="39">
        <f>IF(Txn!$B545="","","تراکنش بانکی")</f>
        <v>0</v>
      </c>
      <c r="D1078" s="38">
        <f>IF(Txn!$B545="","",IF(IF(Txn!$U545="TRF",Txn!$Y545,Txn!$Z545)="","",IF(Txn!$U545="TRF",Txn!$Y545,Txn!$Z545)))</f>
        <v>0</v>
      </c>
      <c r="E1078" s="39">
        <f>IF($D1078="","",IFERROR(VLOOKUP($D1078,AcctTbl,2,0),""))</f>
        <v>0</v>
      </c>
      <c r="F1078" s="39">
        <f>IF($D1078="","",IFERROR(VLOOKUP($D1078,AcctTbl,3,0),""))</f>
        <v>0</v>
      </c>
      <c r="G1078" s="39">
        <f>IF(Txn!$B545="","",Txn!$D545)</f>
        <v>0</v>
      </c>
      <c r="H1078" s="38">
        <f>IF(Txn!$B545="","",Txn!$E545)</f>
        <v>0</v>
      </c>
      <c r="I1078" s="40">
        <f>IF(Txn!$B545="",0,Txn!$Q545)</f>
        <v>0</v>
      </c>
      <c r="J1078" s="40">
        <f>IF(Txn!$B545="",0,Txn!$R545)</f>
        <v>0</v>
      </c>
      <c r="K1078" s="41">
        <f>IF($A1078="","",IFERROR(VALUE(MID($A1078,6,2)),""))</f>
        <v>0</v>
      </c>
      <c r="L1078" s="39">
        <f>IF(Txn!$K545="","","طرف مقابل — "&amp;Txn!$K545)</f>
        <v>0</v>
      </c>
      <c r="N1078" s="42">
        <f>IF($D1078="",0,COUNTIF(BankAccts,$D1078))</f>
        <v>0</v>
      </c>
    </row>
    <row r="1079" spans="1:14">
      <c r="A1079" s="38">
        <f>IF(Txn!$B546="","",Txn!$B546)</f>
        <v>0</v>
      </c>
      <c r="B1079" s="38">
        <f>IF(Txn!$B546="","",Txn!$C546)</f>
        <v>0</v>
      </c>
      <c r="C1079" s="39">
        <f>IF(Txn!$B546="","","تراکنش بانکی")</f>
        <v>0</v>
      </c>
      <c r="D1079" s="38">
        <f>IF(Txn!$B546="","",IF(Txn!$X546="","",Txn!$X546))</f>
        <v>0</v>
      </c>
      <c r="E1079" s="39">
        <f>IF($D1079="","",IFERROR(VLOOKUP($D1079,AcctTbl,2,0),""))</f>
        <v>0</v>
      </c>
      <c r="F1079" s="39">
        <f>IF($D1079="","",IFERROR(VLOOKUP($D1079,AcctTbl,3,0),""))</f>
        <v>0</v>
      </c>
      <c r="G1079" s="39">
        <f>IF(Txn!$B546="","",Txn!$D546)</f>
        <v>0</v>
      </c>
      <c r="H1079" s="38">
        <f>IF(Txn!$B546="","",Txn!$E546)</f>
        <v>0</v>
      </c>
      <c r="I1079" s="40">
        <f>IF(Txn!$B546="",0,Txn!$O546)</f>
        <v>0</v>
      </c>
      <c r="J1079" s="40">
        <f>IF(Txn!$B546="",0,Txn!$P546)</f>
        <v>0</v>
      </c>
      <c r="K1079" s="41">
        <f>IF($A1079="","",IFERROR(VALUE(MID($A1079,6,2)),""))</f>
        <v>0</v>
      </c>
      <c r="L1079" s="39">
        <f>IF(Txn!$K546="","",Txn!$K546)</f>
        <v>0</v>
      </c>
      <c r="N1079" s="42">
        <f>IF($D1079="",0,COUNTIF(BankAccts,$D1079))</f>
        <v>0</v>
      </c>
    </row>
    <row r="1080" spans="1:14">
      <c r="A1080" s="38">
        <f>IF(Txn!$B546="","",Txn!$B546)</f>
        <v>0</v>
      </c>
      <c r="B1080" s="38">
        <f>IF(Txn!$B546="","",Txn!$C546)</f>
        <v>0</v>
      </c>
      <c r="C1080" s="39">
        <f>IF(Txn!$B546="","","تراکنش بانکی")</f>
        <v>0</v>
      </c>
      <c r="D1080" s="38">
        <f>IF(Txn!$B546="","",IF(IF(Txn!$U546="TRF",Txn!$Y546,Txn!$Z546)="","",IF(Txn!$U546="TRF",Txn!$Y546,Txn!$Z546)))</f>
        <v>0</v>
      </c>
      <c r="E1080" s="39">
        <f>IF($D1080="","",IFERROR(VLOOKUP($D1080,AcctTbl,2,0),""))</f>
        <v>0</v>
      </c>
      <c r="F1080" s="39">
        <f>IF($D1080="","",IFERROR(VLOOKUP($D1080,AcctTbl,3,0),""))</f>
        <v>0</v>
      </c>
      <c r="G1080" s="39">
        <f>IF(Txn!$B546="","",Txn!$D546)</f>
        <v>0</v>
      </c>
      <c r="H1080" s="38">
        <f>IF(Txn!$B546="","",Txn!$E546)</f>
        <v>0</v>
      </c>
      <c r="I1080" s="40">
        <f>IF(Txn!$B546="",0,Txn!$Q546)</f>
        <v>0</v>
      </c>
      <c r="J1080" s="40">
        <f>IF(Txn!$B546="",0,Txn!$R546)</f>
        <v>0</v>
      </c>
      <c r="K1080" s="41">
        <f>IF($A1080="","",IFERROR(VALUE(MID($A1080,6,2)),""))</f>
        <v>0</v>
      </c>
      <c r="L1080" s="39">
        <f>IF(Txn!$K546="","","طرف مقابل — "&amp;Txn!$K546)</f>
        <v>0</v>
      </c>
      <c r="N1080" s="42">
        <f>IF($D1080="",0,COUNTIF(BankAccts,$D1080))</f>
        <v>0</v>
      </c>
    </row>
    <row r="1081" spans="1:14">
      <c r="A1081" s="38">
        <f>IF(Txn!$B547="","",Txn!$B547)</f>
        <v>0</v>
      </c>
      <c r="B1081" s="38">
        <f>IF(Txn!$B547="","",Txn!$C547)</f>
        <v>0</v>
      </c>
      <c r="C1081" s="39">
        <f>IF(Txn!$B547="","","تراکنش بانکی")</f>
        <v>0</v>
      </c>
      <c r="D1081" s="38">
        <f>IF(Txn!$B547="","",IF(Txn!$X547="","",Txn!$X547))</f>
        <v>0</v>
      </c>
      <c r="E1081" s="39">
        <f>IF($D1081="","",IFERROR(VLOOKUP($D1081,AcctTbl,2,0),""))</f>
        <v>0</v>
      </c>
      <c r="F1081" s="39">
        <f>IF($D1081="","",IFERROR(VLOOKUP($D1081,AcctTbl,3,0),""))</f>
        <v>0</v>
      </c>
      <c r="G1081" s="39">
        <f>IF(Txn!$B547="","",Txn!$D547)</f>
        <v>0</v>
      </c>
      <c r="H1081" s="38">
        <f>IF(Txn!$B547="","",Txn!$E547)</f>
        <v>0</v>
      </c>
      <c r="I1081" s="40">
        <f>IF(Txn!$B547="",0,Txn!$O547)</f>
        <v>0</v>
      </c>
      <c r="J1081" s="40">
        <f>IF(Txn!$B547="",0,Txn!$P547)</f>
        <v>0</v>
      </c>
      <c r="K1081" s="41">
        <f>IF($A1081="","",IFERROR(VALUE(MID($A1081,6,2)),""))</f>
        <v>0</v>
      </c>
      <c r="L1081" s="39">
        <f>IF(Txn!$K547="","",Txn!$K547)</f>
        <v>0</v>
      </c>
      <c r="N1081" s="42">
        <f>IF($D1081="",0,COUNTIF(BankAccts,$D1081))</f>
        <v>0</v>
      </c>
    </row>
    <row r="1082" spans="1:14">
      <c r="A1082" s="38">
        <f>IF(Txn!$B547="","",Txn!$B547)</f>
        <v>0</v>
      </c>
      <c r="B1082" s="38">
        <f>IF(Txn!$B547="","",Txn!$C547)</f>
        <v>0</v>
      </c>
      <c r="C1082" s="39">
        <f>IF(Txn!$B547="","","تراکنش بانکی")</f>
        <v>0</v>
      </c>
      <c r="D1082" s="38">
        <f>IF(Txn!$B547="","",IF(IF(Txn!$U547="TRF",Txn!$Y547,Txn!$Z547)="","",IF(Txn!$U547="TRF",Txn!$Y547,Txn!$Z547)))</f>
        <v>0</v>
      </c>
      <c r="E1082" s="39">
        <f>IF($D1082="","",IFERROR(VLOOKUP($D1082,AcctTbl,2,0),""))</f>
        <v>0</v>
      </c>
      <c r="F1082" s="39">
        <f>IF($D1082="","",IFERROR(VLOOKUP($D1082,AcctTbl,3,0),""))</f>
        <v>0</v>
      </c>
      <c r="G1082" s="39">
        <f>IF(Txn!$B547="","",Txn!$D547)</f>
        <v>0</v>
      </c>
      <c r="H1082" s="38">
        <f>IF(Txn!$B547="","",Txn!$E547)</f>
        <v>0</v>
      </c>
      <c r="I1082" s="40">
        <f>IF(Txn!$B547="",0,Txn!$Q547)</f>
        <v>0</v>
      </c>
      <c r="J1082" s="40">
        <f>IF(Txn!$B547="",0,Txn!$R547)</f>
        <v>0</v>
      </c>
      <c r="K1082" s="41">
        <f>IF($A1082="","",IFERROR(VALUE(MID($A1082,6,2)),""))</f>
        <v>0</v>
      </c>
      <c r="L1082" s="39">
        <f>IF(Txn!$K547="","","طرف مقابل — "&amp;Txn!$K547)</f>
        <v>0</v>
      </c>
      <c r="N1082" s="42">
        <f>IF($D1082="",0,COUNTIF(BankAccts,$D1082))</f>
        <v>0</v>
      </c>
    </row>
    <row r="1083" spans="1:14">
      <c r="A1083" s="38">
        <f>IF(Txn!$B548="","",Txn!$B548)</f>
        <v>0</v>
      </c>
      <c r="B1083" s="38">
        <f>IF(Txn!$B548="","",Txn!$C548)</f>
        <v>0</v>
      </c>
      <c r="C1083" s="39">
        <f>IF(Txn!$B548="","","تراکنش بانکی")</f>
        <v>0</v>
      </c>
      <c r="D1083" s="38">
        <f>IF(Txn!$B548="","",IF(Txn!$X548="","",Txn!$X548))</f>
        <v>0</v>
      </c>
      <c r="E1083" s="39">
        <f>IF($D1083="","",IFERROR(VLOOKUP($D1083,AcctTbl,2,0),""))</f>
        <v>0</v>
      </c>
      <c r="F1083" s="39">
        <f>IF($D1083="","",IFERROR(VLOOKUP($D1083,AcctTbl,3,0),""))</f>
        <v>0</v>
      </c>
      <c r="G1083" s="39">
        <f>IF(Txn!$B548="","",Txn!$D548)</f>
        <v>0</v>
      </c>
      <c r="H1083" s="38">
        <f>IF(Txn!$B548="","",Txn!$E548)</f>
        <v>0</v>
      </c>
      <c r="I1083" s="40">
        <f>IF(Txn!$B548="",0,Txn!$O548)</f>
        <v>0</v>
      </c>
      <c r="J1083" s="40">
        <f>IF(Txn!$B548="",0,Txn!$P548)</f>
        <v>0</v>
      </c>
      <c r="K1083" s="41">
        <f>IF($A1083="","",IFERROR(VALUE(MID($A1083,6,2)),""))</f>
        <v>0</v>
      </c>
      <c r="L1083" s="39">
        <f>IF(Txn!$K548="","",Txn!$K548)</f>
        <v>0</v>
      </c>
      <c r="N1083" s="42">
        <f>IF($D1083="",0,COUNTIF(BankAccts,$D1083))</f>
        <v>0</v>
      </c>
    </row>
    <row r="1084" spans="1:14">
      <c r="A1084" s="38">
        <f>IF(Txn!$B548="","",Txn!$B548)</f>
        <v>0</v>
      </c>
      <c r="B1084" s="38">
        <f>IF(Txn!$B548="","",Txn!$C548)</f>
        <v>0</v>
      </c>
      <c r="C1084" s="39">
        <f>IF(Txn!$B548="","","تراکنش بانکی")</f>
        <v>0</v>
      </c>
      <c r="D1084" s="38">
        <f>IF(Txn!$B548="","",IF(IF(Txn!$U548="TRF",Txn!$Y548,Txn!$Z548)="","",IF(Txn!$U548="TRF",Txn!$Y548,Txn!$Z548)))</f>
        <v>0</v>
      </c>
      <c r="E1084" s="39">
        <f>IF($D1084="","",IFERROR(VLOOKUP($D1084,AcctTbl,2,0),""))</f>
        <v>0</v>
      </c>
      <c r="F1084" s="39">
        <f>IF($D1084="","",IFERROR(VLOOKUP($D1084,AcctTbl,3,0),""))</f>
        <v>0</v>
      </c>
      <c r="G1084" s="39">
        <f>IF(Txn!$B548="","",Txn!$D548)</f>
        <v>0</v>
      </c>
      <c r="H1084" s="38">
        <f>IF(Txn!$B548="","",Txn!$E548)</f>
        <v>0</v>
      </c>
      <c r="I1084" s="40">
        <f>IF(Txn!$B548="",0,Txn!$Q548)</f>
        <v>0</v>
      </c>
      <c r="J1084" s="40">
        <f>IF(Txn!$B548="",0,Txn!$R548)</f>
        <v>0</v>
      </c>
      <c r="K1084" s="41">
        <f>IF($A1084="","",IFERROR(VALUE(MID($A1084,6,2)),""))</f>
        <v>0</v>
      </c>
      <c r="L1084" s="39">
        <f>IF(Txn!$K548="","","طرف مقابل — "&amp;Txn!$K548)</f>
        <v>0</v>
      </c>
      <c r="N1084" s="42">
        <f>IF($D1084="",0,COUNTIF(BankAccts,$D1084))</f>
        <v>0</v>
      </c>
    </row>
    <row r="1085" spans="1:14">
      <c r="A1085" s="38">
        <f>IF(Txn!$B549="","",Txn!$B549)</f>
        <v>0</v>
      </c>
      <c r="B1085" s="38">
        <f>IF(Txn!$B549="","",Txn!$C549)</f>
        <v>0</v>
      </c>
      <c r="C1085" s="39">
        <f>IF(Txn!$B549="","","تراکنش بانکی")</f>
        <v>0</v>
      </c>
      <c r="D1085" s="38">
        <f>IF(Txn!$B549="","",IF(Txn!$X549="","",Txn!$X549))</f>
        <v>0</v>
      </c>
      <c r="E1085" s="39">
        <f>IF($D1085="","",IFERROR(VLOOKUP($D1085,AcctTbl,2,0),""))</f>
        <v>0</v>
      </c>
      <c r="F1085" s="39">
        <f>IF($D1085="","",IFERROR(VLOOKUP($D1085,AcctTbl,3,0),""))</f>
        <v>0</v>
      </c>
      <c r="G1085" s="39">
        <f>IF(Txn!$B549="","",Txn!$D549)</f>
        <v>0</v>
      </c>
      <c r="H1085" s="38">
        <f>IF(Txn!$B549="","",Txn!$E549)</f>
        <v>0</v>
      </c>
      <c r="I1085" s="40">
        <f>IF(Txn!$B549="",0,Txn!$O549)</f>
        <v>0</v>
      </c>
      <c r="J1085" s="40">
        <f>IF(Txn!$B549="",0,Txn!$P549)</f>
        <v>0</v>
      </c>
      <c r="K1085" s="41">
        <f>IF($A1085="","",IFERROR(VALUE(MID($A1085,6,2)),""))</f>
        <v>0</v>
      </c>
      <c r="L1085" s="39">
        <f>IF(Txn!$K549="","",Txn!$K549)</f>
        <v>0</v>
      </c>
      <c r="N1085" s="42">
        <f>IF($D1085="",0,COUNTIF(BankAccts,$D1085))</f>
        <v>0</v>
      </c>
    </row>
    <row r="1086" spans="1:14">
      <c r="A1086" s="38">
        <f>IF(Txn!$B549="","",Txn!$B549)</f>
        <v>0</v>
      </c>
      <c r="B1086" s="38">
        <f>IF(Txn!$B549="","",Txn!$C549)</f>
        <v>0</v>
      </c>
      <c r="C1086" s="39">
        <f>IF(Txn!$B549="","","تراکنش بانکی")</f>
        <v>0</v>
      </c>
      <c r="D1086" s="38">
        <f>IF(Txn!$B549="","",IF(IF(Txn!$U549="TRF",Txn!$Y549,Txn!$Z549)="","",IF(Txn!$U549="TRF",Txn!$Y549,Txn!$Z549)))</f>
        <v>0</v>
      </c>
      <c r="E1086" s="39">
        <f>IF($D1086="","",IFERROR(VLOOKUP($D1086,AcctTbl,2,0),""))</f>
        <v>0</v>
      </c>
      <c r="F1086" s="39">
        <f>IF($D1086="","",IFERROR(VLOOKUP($D1086,AcctTbl,3,0),""))</f>
        <v>0</v>
      </c>
      <c r="G1086" s="39">
        <f>IF(Txn!$B549="","",Txn!$D549)</f>
        <v>0</v>
      </c>
      <c r="H1086" s="38">
        <f>IF(Txn!$B549="","",Txn!$E549)</f>
        <v>0</v>
      </c>
      <c r="I1086" s="40">
        <f>IF(Txn!$B549="",0,Txn!$Q549)</f>
        <v>0</v>
      </c>
      <c r="J1086" s="40">
        <f>IF(Txn!$B549="",0,Txn!$R549)</f>
        <v>0</v>
      </c>
      <c r="K1086" s="41">
        <f>IF($A1086="","",IFERROR(VALUE(MID($A1086,6,2)),""))</f>
        <v>0</v>
      </c>
      <c r="L1086" s="39">
        <f>IF(Txn!$K549="","","طرف مقابل — "&amp;Txn!$K549)</f>
        <v>0</v>
      </c>
      <c r="N1086" s="42">
        <f>IF($D1086="",0,COUNTIF(BankAccts,$D1086))</f>
        <v>0</v>
      </c>
    </row>
    <row r="1087" spans="1:14">
      <c r="A1087" s="38">
        <f>IF(Txn!$B550="","",Txn!$B550)</f>
        <v>0</v>
      </c>
      <c r="B1087" s="38">
        <f>IF(Txn!$B550="","",Txn!$C550)</f>
        <v>0</v>
      </c>
      <c r="C1087" s="39">
        <f>IF(Txn!$B550="","","تراکنش بانکی")</f>
        <v>0</v>
      </c>
      <c r="D1087" s="38">
        <f>IF(Txn!$B550="","",IF(Txn!$X550="","",Txn!$X550))</f>
        <v>0</v>
      </c>
      <c r="E1087" s="39">
        <f>IF($D1087="","",IFERROR(VLOOKUP($D1087,AcctTbl,2,0),""))</f>
        <v>0</v>
      </c>
      <c r="F1087" s="39">
        <f>IF($D1087="","",IFERROR(VLOOKUP($D1087,AcctTbl,3,0),""))</f>
        <v>0</v>
      </c>
      <c r="G1087" s="39">
        <f>IF(Txn!$B550="","",Txn!$D550)</f>
        <v>0</v>
      </c>
      <c r="H1087" s="38">
        <f>IF(Txn!$B550="","",Txn!$E550)</f>
        <v>0</v>
      </c>
      <c r="I1087" s="40">
        <f>IF(Txn!$B550="",0,Txn!$O550)</f>
        <v>0</v>
      </c>
      <c r="J1087" s="40">
        <f>IF(Txn!$B550="",0,Txn!$P550)</f>
        <v>0</v>
      </c>
      <c r="K1087" s="41">
        <f>IF($A1087="","",IFERROR(VALUE(MID($A1087,6,2)),""))</f>
        <v>0</v>
      </c>
      <c r="L1087" s="39">
        <f>IF(Txn!$K550="","",Txn!$K550)</f>
        <v>0</v>
      </c>
      <c r="N1087" s="42">
        <f>IF($D1087="",0,COUNTIF(BankAccts,$D1087))</f>
        <v>0</v>
      </c>
    </row>
    <row r="1088" spans="1:14">
      <c r="A1088" s="38">
        <f>IF(Txn!$B550="","",Txn!$B550)</f>
        <v>0</v>
      </c>
      <c r="B1088" s="38">
        <f>IF(Txn!$B550="","",Txn!$C550)</f>
        <v>0</v>
      </c>
      <c r="C1088" s="39">
        <f>IF(Txn!$B550="","","تراکنش بانکی")</f>
        <v>0</v>
      </c>
      <c r="D1088" s="38">
        <f>IF(Txn!$B550="","",IF(IF(Txn!$U550="TRF",Txn!$Y550,Txn!$Z550)="","",IF(Txn!$U550="TRF",Txn!$Y550,Txn!$Z550)))</f>
        <v>0</v>
      </c>
      <c r="E1088" s="39">
        <f>IF($D1088="","",IFERROR(VLOOKUP($D1088,AcctTbl,2,0),""))</f>
        <v>0</v>
      </c>
      <c r="F1088" s="39">
        <f>IF($D1088="","",IFERROR(VLOOKUP($D1088,AcctTbl,3,0),""))</f>
        <v>0</v>
      </c>
      <c r="G1088" s="39">
        <f>IF(Txn!$B550="","",Txn!$D550)</f>
        <v>0</v>
      </c>
      <c r="H1088" s="38">
        <f>IF(Txn!$B550="","",Txn!$E550)</f>
        <v>0</v>
      </c>
      <c r="I1088" s="40">
        <f>IF(Txn!$B550="",0,Txn!$Q550)</f>
        <v>0</v>
      </c>
      <c r="J1088" s="40">
        <f>IF(Txn!$B550="",0,Txn!$R550)</f>
        <v>0</v>
      </c>
      <c r="K1088" s="41">
        <f>IF($A1088="","",IFERROR(VALUE(MID($A1088,6,2)),""))</f>
        <v>0</v>
      </c>
      <c r="L1088" s="39">
        <f>IF(Txn!$K550="","","طرف مقابل — "&amp;Txn!$K550)</f>
        <v>0</v>
      </c>
      <c r="N1088" s="42">
        <f>IF($D1088="",0,COUNTIF(BankAccts,$D1088))</f>
        <v>0</v>
      </c>
    </row>
    <row r="1089" spans="1:14">
      <c r="A1089" s="38">
        <f>IF(Txn!$B551="","",Txn!$B551)</f>
        <v>0</v>
      </c>
      <c r="B1089" s="38">
        <f>IF(Txn!$B551="","",Txn!$C551)</f>
        <v>0</v>
      </c>
      <c r="C1089" s="39">
        <f>IF(Txn!$B551="","","تراکنش بانکی")</f>
        <v>0</v>
      </c>
      <c r="D1089" s="38">
        <f>IF(Txn!$B551="","",IF(Txn!$X551="","",Txn!$X551))</f>
        <v>0</v>
      </c>
      <c r="E1089" s="39">
        <f>IF($D1089="","",IFERROR(VLOOKUP($D1089,AcctTbl,2,0),""))</f>
        <v>0</v>
      </c>
      <c r="F1089" s="39">
        <f>IF($D1089="","",IFERROR(VLOOKUP($D1089,AcctTbl,3,0),""))</f>
        <v>0</v>
      </c>
      <c r="G1089" s="39">
        <f>IF(Txn!$B551="","",Txn!$D551)</f>
        <v>0</v>
      </c>
      <c r="H1089" s="38">
        <f>IF(Txn!$B551="","",Txn!$E551)</f>
        <v>0</v>
      </c>
      <c r="I1089" s="40">
        <f>IF(Txn!$B551="",0,Txn!$O551)</f>
        <v>0</v>
      </c>
      <c r="J1089" s="40">
        <f>IF(Txn!$B551="",0,Txn!$P551)</f>
        <v>0</v>
      </c>
      <c r="K1089" s="41">
        <f>IF($A1089="","",IFERROR(VALUE(MID($A1089,6,2)),""))</f>
        <v>0</v>
      </c>
      <c r="L1089" s="39">
        <f>IF(Txn!$K551="","",Txn!$K551)</f>
        <v>0</v>
      </c>
      <c r="N1089" s="42">
        <f>IF($D1089="",0,COUNTIF(BankAccts,$D1089))</f>
        <v>0</v>
      </c>
    </row>
    <row r="1090" spans="1:14">
      <c r="A1090" s="38">
        <f>IF(Txn!$B551="","",Txn!$B551)</f>
        <v>0</v>
      </c>
      <c r="B1090" s="38">
        <f>IF(Txn!$B551="","",Txn!$C551)</f>
        <v>0</v>
      </c>
      <c r="C1090" s="39">
        <f>IF(Txn!$B551="","","تراکنش بانکی")</f>
        <v>0</v>
      </c>
      <c r="D1090" s="38">
        <f>IF(Txn!$B551="","",IF(IF(Txn!$U551="TRF",Txn!$Y551,Txn!$Z551)="","",IF(Txn!$U551="TRF",Txn!$Y551,Txn!$Z551)))</f>
        <v>0</v>
      </c>
      <c r="E1090" s="39">
        <f>IF($D1090="","",IFERROR(VLOOKUP($D1090,AcctTbl,2,0),""))</f>
        <v>0</v>
      </c>
      <c r="F1090" s="39">
        <f>IF($D1090="","",IFERROR(VLOOKUP($D1090,AcctTbl,3,0),""))</f>
        <v>0</v>
      </c>
      <c r="G1090" s="39">
        <f>IF(Txn!$B551="","",Txn!$D551)</f>
        <v>0</v>
      </c>
      <c r="H1090" s="38">
        <f>IF(Txn!$B551="","",Txn!$E551)</f>
        <v>0</v>
      </c>
      <c r="I1090" s="40">
        <f>IF(Txn!$B551="",0,Txn!$Q551)</f>
        <v>0</v>
      </c>
      <c r="J1090" s="40">
        <f>IF(Txn!$B551="",0,Txn!$R551)</f>
        <v>0</v>
      </c>
      <c r="K1090" s="41">
        <f>IF($A1090="","",IFERROR(VALUE(MID($A1090,6,2)),""))</f>
        <v>0</v>
      </c>
      <c r="L1090" s="39">
        <f>IF(Txn!$K551="","","طرف مقابل — "&amp;Txn!$K551)</f>
        <v>0</v>
      </c>
      <c r="N1090" s="42">
        <f>IF($D1090="",0,COUNTIF(BankAccts,$D1090))</f>
        <v>0</v>
      </c>
    </row>
    <row r="1091" spans="1:14">
      <c r="A1091" s="38">
        <f>IF(Txn!$B552="","",Txn!$B552)</f>
        <v>0</v>
      </c>
      <c r="B1091" s="38">
        <f>IF(Txn!$B552="","",Txn!$C552)</f>
        <v>0</v>
      </c>
      <c r="C1091" s="39">
        <f>IF(Txn!$B552="","","تراکنش بانکی")</f>
        <v>0</v>
      </c>
      <c r="D1091" s="38">
        <f>IF(Txn!$B552="","",IF(Txn!$X552="","",Txn!$X552))</f>
        <v>0</v>
      </c>
      <c r="E1091" s="39">
        <f>IF($D1091="","",IFERROR(VLOOKUP($D1091,AcctTbl,2,0),""))</f>
        <v>0</v>
      </c>
      <c r="F1091" s="39">
        <f>IF($D1091="","",IFERROR(VLOOKUP($D1091,AcctTbl,3,0),""))</f>
        <v>0</v>
      </c>
      <c r="G1091" s="39">
        <f>IF(Txn!$B552="","",Txn!$D552)</f>
        <v>0</v>
      </c>
      <c r="H1091" s="38">
        <f>IF(Txn!$B552="","",Txn!$E552)</f>
        <v>0</v>
      </c>
      <c r="I1091" s="40">
        <f>IF(Txn!$B552="",0,Txn!$O552)</f>
        <v>0</v>
      </c>
      <c r="J1091" s="40">
        <f>IF(Txn!$B552="",0,Txn!$P552)</f>
        <v>0</v>
      </c>
      <c r="K1091" s="41">
        <f>IF($A1091="","",IFERROR(VALUE(MID($A1091,6,2)),""))</f>
        <v>0</v>
      </c>
      <c r="L1091" s="39">
        <f>IF(Txn!$K552="","",Txn!$K552)</f>
        <v>0</v>
      </c>
      <c r="N1091" s="42">
        <f>IF($D1091="",0,COUNTIF(BankAccts,$D1091))</f>
        <v>0</v>
      </c>
    </row>
    <row r="1092" spans="1:14">
      <c r="A1092" s="38">
        <f>IF(Txn!$B552="","",Txn!$B552)</f>
        <v>0</v>
      </c>
      <c r="B1092" s="38">
        <f>IF(Txn!$B552="","",Txn!$C552)</f>
        <v>0</v>
      </c>
      <c r="C1092" s="39">
        <f>IF(Txn!$B552="","","تراکنش بانکی")</f>
        <v>0</v>
      </c>
      <c r="D1092" s="38">
        <f>IF(Txn!$B552="","",IF(IF(Txn!$U552="TRF",Txn!$Y552,Txn!$Z552)="","",IF(Txn!$U552="TRF",Txn!$Y552,Txn!$Z552)))</f>
        <v>0</v>
      </c>
      <c r="E1092" s="39">
        <f>IF($D1092="","",IFERROR(VLOOKUP($D1092,AcctTbl,2,0),""))</f>
        <v>0</v>
      </c>
      <c r="F1092" s="39">
        <f>IF($D1092="","",IFERROR(VLOOKUP($D1092,AcctTbl,3,0),""))</f>
        <v>0</v>
      </c>
      <c r="G1092" s="39">
        <f>IF(Txn!$B552="","",Txn!$D552)</f>
        <v>0</v>
      </c>
      <c r="H1092" s="38">
        <f>IF(Txn!$B552="","",Txn!$E552)</f>
        <v>0</v>
      </c>
      <c r="I1092" s="40">
        <f>IF(Txn!$B552="",0,Txn!$Q552)</f>
        <v>0</v>
      </c>
      <c r="J1092" s="40">
        <f>IF(Txn!$B552="",0,Txn!$R552)</f>
        <v>0</v>
      </c>
      <c r="K1092" s="41">
        <f>IF($A1092="","",IFERROR(VALUE(MID($A1092,6,2)),""))</f>
        <v>0</v>
      </c>
      <c r="L1092" s="39">
        <f>IF(Txn!$K552="","","طرف مقابل — "&amp;Txn!$K552)</f>
        <v>0</v>
      </c>
      <c r="N1092" s="42">
        <f>IF($D1092="",0,COUNTIF(BankAccts,$D1092))</f>
        <v>0</v>
      </c>
    </row>
    <row r="1093" spans="1:14">
      <c r="A1093" s="38">
        <f>IF(Txn!$B553="","",Txn!$B553)</f>
        <v>0</v>
      </c>
      <c r="B1093" s="38">
        <f>IF(Txn!$B553="","",Txn!$C553)</f>
        <v>0</v>
      </c>
      <c r="C1093" s="39">
        <f>IF(Txn!$B553="","","تراکنش بانکی")</f>
        <v>0</v>
      </c>
      <c r="D1093" s="38">
        <f>IF(Txn!$B553="","",IF(Txn!$X553="","",Txn!$X553))</f>
        <v>0</v>
      </c>
      <c r="E1093" s="39">
        <f>IF($D1093="","",IFERROR(VLOOKUP($D1093,AcctTbl,2,0),""))</f>
        <v>0</v>
      </c>
      <c r="F1093" s="39">
        <f>IF($D1093="","",IFERROR(VLOOKUP($D1093,AcctTbl,3,0),""))</f>
        <v>0</v>
      </c>
      <c r="G1093" s="39">
        <f>IF(Txn!$B553="","",Txn!$D553)</f>
        <v>0</v>
      </c>
      <c r="H1093" s="38">
        <f>IF(Txn!$B553="","",Txn!$E553)</f>
        <v>0</v>
      </c>
      <c r="I1093" s="40">
        <f>IF(Txn!$B553="",0,Txn!$O553)</f>
        <v>0</v>
      </c>
      <c r="J1093" s="40">
        <f>IF(Txn!$B553="",0,Txn!$P553)</f>
        <v>0</v>
      </c>
      <c r="K1093" s="41">
        <f>IF($A1093="","",IFERROR(VALUE(MID($A1093,6,2)),""))</f>
        <v>0</v>
      </c>
      <c r="L1093" s="39">
        <f>IF(Txn!$K553="","",Txn!$K553)</f>
        <v>0</v>
      </c>
      <c r="N1093" s="42">
        <f>IF($D1093="",0,COUNTIF(BankAccts,$D1093))</f>
        <v>0</v>
      </c>
    </row>
    <row r="1094" spans="1:14">
      <c r="A1094" s="38">
        <f>IF(Txn!$B553="","",Txn!$B553)</f>
        <v>0</v>
      </c>
      <c r="B1094" s="38">
        <f>IF(Txn!$B553="","",Txn!$C553)</f>
        <v>0</v>
      </c>
      <c r="C1094" s="39">
        <f>IF(Txn!$B553="","","تراکنش بانکی")</f>
        <v>0</v>
      </c>
      <c r="D1094" s="38">
        <f>IF(Txn!$B553="","",IF(IF(Txn!$U553="TRF",Txn!$Y553,Txn!$Z553)="","",IF(Txn!$U553="TRF",Txn!$Y553,Txn!$Z553)))</f>
        <v>0</v>
      </c>
      <c r="E1094" s="39">
        <f>IF($D1094="","",IFERROR(VLOOKUP($D1094,AcctTbl,2,0),""))</f>
        <v>0</v>
      </c>
      <c r="F1094" s="39">
        <f>IF($D1094="","",IFERROR(VLOOKUP($D1094,AcctTbl,3,0),""))</f>
        <v>0</v>
      </c>
      <c r="G1094" s="39">
        <f>IF(Txn!$B553="","",Txn!$D553)</f>
        <v>0</v>
      </c>
      <c r="H1094" s="38">
        <f>IF(Txn!$B553="","",Txn!$E553)</f>
        <v>0</v>
      </c>
      <c r="I1094" s="40">
        <f>IF(Txn!$B553="",0,Txn!$Q553)</f>
        <v>0</v>
      </c>
      <c r="J1094" s="40">
        <f>IF(Txn!$B553="",0,Txn!$R553)</f>
        <v>0</v>
      </c>
      <c r="K1094" s="41">
        <f>IF($A1094="","",IFERROR(VALUE(MID($A1094,6,2)),""))</f>
        <v>0</v>
      </c>
      <c r="L1094" s="39">
        <f>IF(Txn!$K553="","","طرف مقابل — "&amp;Txn!$K553)</f>
        <v>0</v>
      </c>
      <c r="N1094" s="42">
        <f>IF($D1094="",0,COUNTIF(BankAccts,$D1094))</f>
        <v>0</v>
      </c>
    </row>
    <row r="1095" spans="1:14">
      <c r="A1095" s="38">
        <f>IF(Txn!$B554="","",Txn!$B554)</f>
        <v>0</v>
      </c>
      <c r="B1095" s="38">
        <f>IF(Txn!$B554="","",Txn!$C554)</f>
        <v>0</v>
      </c>
      <c r="C1095" s="39">
        <f>IF(Txn!$B554="","","تراکنش بانکی")</f>
        <v>0</v>
      </c>
      <c r="D1095" s="38">
        <f>IF(Txn!$B554="","",IF(Txn!$X554="","",Txn!$X554))</f>
        <v>0</v>
      </c>
      <c r="E1095" s="39">
        <f>IF($D1095="","",IFERROR(VLOOKUP($D1095,AcctTbl,2,0),""))</f>
        <v>0</v>
      </c>
      <c r="F1095" s="39">
        <f>IF($D1095="","",IFERROR(VLOOKUP($D1095,AcctTbl,3,0),""))</f>
        <v>0</v>
      </c>
      <c r="G1095" s="39">
        <f>IF(Txn!$B554="","",Txn!$D554)</f>
        <v>0</v>
      </c>
      <c r="H1095" s="38">
        <f>IF(Txn!$B554="","",Txn!$E554)</f>
        <v>0</v>
      </c>
      <c r="I1095" s="40">
        <f>IF(Txn!$B554="",0,Txn!$O554)</f>
        <v>0</v>
      </c>
      <c r="J1095" s="40">
        <f>IF(Txn!$B554="",0,Txn!$P554)</f>
        <v>0</v>
      </c>
      <c r="K1095" s="41">
        <f>IF($A1095="","",IFERROR(VALUE(MID($A1095,6,2)),""))</f>
        <v>0</v>
      </c>
      <c r="L1095" s="39">
        <f>IF(Txn!$K554="","",Txn!$K554)</f>
        <v>0</v>
      </c>
      <c r="N1095" s="42">
        <f>IF($D1095="",0,COUNTIF(BankAccts,$D1095))</f>
        <v>0</v>
      </c>
    </row>
    <row r="1096" spans="1:14">
      <c r="A1096" s="38">
        <f>IF(Txn!$B554="","",Txn!$B554)</f>
        <v>0</v>
      </c>
      <c r="B1096" s="38">
        <f>IF(Txn!$B554="","",Txn!$C554)</f>
        <v>0</v>
      </c>
      <c r="C1096" s="39">
        <f>IF(Txn!$B554="","","تراکنش بانکی")</f>
        <v>0</v>
      </c>
      <c r="D1096" s="38">
        <f>IF(Txn!$B554="","",IF(IF(Txn!$U554="TRF",Txn!$Y554,Txn!$Z554)="","",IF(Txn!$U554="TRF",Txn!$Y554,Txn!$Z554)))</f>
        <v>0</v>
      </c>
      <c r="E1096" s="39">
        <f>IF($D1096="","",IFERROR(VLOOKUP($D1096,AcctTbl,2,0),""))</f>
        <v>0</v>
      </c>
      <c r="F1096" s="39">
        <f>IF($D1096="","",IFERROR(VLOOKUP($D1096,AcctTbl,3,0),""))</f>
        <v>0</v>
      </c>
      <c r="G1096" s="39">
        <f>IF(Txn!$B554="","",Txn!$D554)</f>
        <v>0</v>
      </c>
      <c r="H1096" s="38">
        <f>IF(Txn!$B554="","",Txn!$E554)</f>
        <v>0</v>
      </c>
      <c r="I1096" s="40">
        <f>IF(Txn!$B554="",0,Txn!$Q554)</f>
        <v>0</v>
      </c>
      <c r="J1096" s="40">
        <f>IF(Txn!$B554="",0,Txn!$R554)</f>
        <v>0</v>
      </c>
      <c r="K1096" s="41">
        <f>IF($A1096="","",IFERROR(VALUE(MID($A1096,6,2)),""))</f>
        <v>0</v>
      </c>
      <c r="L1096" s="39">
        <f>IF(Txn!$K554="","","طرف مقابل — "&amp;Txn!$K554)</f>
        <v>0</v>
      </c>
      <c r="N1096" s="42">
        <f>IF($D1096="",0,COUNTIF(BankAccts,$D1096))</f>
        <v>0</v>
      </c>
    </row>
    <row r="1097" spans="1:14">
      <c r="A1097" s="38">
        <f>IF(Txn!$B555="","",Txn!$B555)</f>
        <v>0</v>
      </c>
      <c r="B1097" s="38">
        <f>IF(Txn!$B555="","",Txn!$C555)</f>
        <v>0</v>
      </c>
      <c r="C1097" s="39">
        <f>IF(Txn!$B555="","","تراکنش بانکی")</f>
        <v>0</v>
      </c>
      <c r="D1097" s="38">
        <f>IF(Txn!$B555="","",IF(Txn!$X555="","",Txn!$X555))</f>
        <v>0</v>
      </c>
      <c r="E1097" s="39">
        <f>IF($D1097="","",IFERROR(VLOOKUP($D1097,AcctTbl,2,0),""))</f>
        <v>0</v>
      </c>
      <c r="F1097" s="39">
        <f>IF($D1097="","",IFERROR(VLOOKUP($D1097,AcctTbl,3,0),""))</f>
        <v>0</v>
      </c>
      <c r="G1097" s="39">
        <f>IF(Txn!$B555="","",Txn!$D555)</f>
        <v>0</v>
      </c>
      <c r="H1097" s="38">
        <f>IF(Txn!$B555="","",Txn!$E555)</f>
        <v>0</v>
      </c>
      <c r="I1097" s="40">
        <f>IF(Txn!$B555="",0,Txn!$O555)</f>
        <v>0</v>
      </c>
      <c r="J1097" s="40">
        <f>IF(Txn!$B555="",0,Txn!$P555)</f>
        <v>0</v>
      </c>
      <c r="K1097" s="41">
        <f>IF($A1097="","",IFERROR(VALUE(MID($A1097,6,2)),""))</f>
        <v>0</v>
      </c>
      <c r="L1097" s="39">
        <f>IF(Txn!$K555="","",Txn!$K555)</f>
        <v>0</v>
      </c>
      <c r="N1097" s="42">
        <f>IF($D1097="",0,COUNTIF(BankAccts,$D1097))</f>
        <v>0</v>
      </c>
    </row>
    <row r="1098" spans="1:14">
      <c r="A1098" s="38">
        <f>IF(Txn!$B555="","",Txn!$B555)</f>
        <v>0</v>
      </c>
      <c r="B1098" s="38">
        <f>IF(Txn!$B555="","",Txn!$C555)</f>
        <v>0</v>
      </c>
      <c r="C1098" s="39">
        <f>IF(Txn!$B555="","","تراکنش بانکی")</f>
        <v>0</v>
      </c>
      <c r="D1098" s="38">
        <f>IF(Txn!$B555="","",IF(IF(Txn!$U555="TRF",Txn!$Y555,Txn!$Z555)="","",IF(Txn!$U555="TRF",Txn!$Y555,Txn!$Z555)))</f>
        <v>0</v>
      </c>
      <c r="E1098" s="39">
        <f>IF($D1098="","",IFERROR(VLOOKUP($D1098,AcctTbl,2,0),""))</f>
        <v>0</v>
      </c>
      <c r="F1098" s="39">
        <f>IF($D1098="","",IFERROR(VLOOKUP($D1098,AcctTbl,3,0),""))</f>
        <v>0</v>
      </c>
      <c r="G1098" s="39">
        <f>IF(Txn!$B555="","",Txn!$D555)</f>
        <v>0</v>
      </c>
      <c r="H1098" s="38">
        <f>IF(Txn!$B555="","",Txn!$E555)</f>
        <v>0</v>
      </c>
      <c r="I1098" s="40">
        <f>IF(Txn!$B555="",0,Txn!$Q555)</f>
        <v>0</v>
      </c>
      <c r="J1098" s="40">
        <f>IF(Txn!$B555="",0,Txn!$R555)</f>
        <v>0</v>
      </c>
      <c r="K1098" s="41">
        <f>IF($A1098="","",IFERROR(VALUE(MID($A1098,6,2)),""))</f>
        <v>0</v>
      </c>
      <c r="L1098" s="39">
        <f>IF(Txn!$K555="","","طرف مقابل — "&amp;Txn!$K555)</f>
        <v>0</v>
      </c>
      <c r="N1098" s="42">
        <f>IF($D1098="",0,COUNTIF(BankAccts,$D1098))</f>
        <v>0</v>
      </c>
    </row>
    <row r="1099" spans="1:14">
      <c r="A1099" s="38">
        <f>IF(Txn!$B556="","",Txn!$B556)</f>
        <v>0</v>
      </c>
      <c r="B1099" s="38">
        <f>IF(Txn!$B556="","",Txn!$C556)</f>
        <v>0</v>
      </c>
      <c r="C1099" s="39">
        <f>IF(Txn!$B556="","","تراکنش بانکی")</f>
        <v>0</v>
      </c>
      <c r="D1099" s="38">
        <f>IF(Txn!$B556="","",IF(Txn!$X556="","",Txn!$X556))</f>
        <v>0</v>
      </c>
      <c r="E1099" s="39">
        <f>IF($D1099="","",IFERROR(VLOOKUP($D1099,AcctTbl,2,0),""))</f>
        <v>0</v>
      </c>
      <c r="F1099" s="39">
        <f>IF($D1099="","",IFERROR(VLOOKUP($D1099,AcctTbl,3,0),""))</f>
        <v>0</v>
      </c>
      <c r="G1099" s="39">
        <f>IF(Txn!$B556="","",Txn!$D556)</f>
        <v>0</v>
      </c>
      <c r="H1099" s="38">
        <f>IF(Txn!$B556="","",Txn!$E556)</f>
        <v>0</v>
      </c>
      <c r="I1099" s="40">
        <f>IF(Txn!$B556="",0,Txn!$O556)</f>
        <v>0</v>
      </c>
      <c r="J1099" s="40">
        <f>IF(Txn!$B556="",0,Txn!$P556)</f>
        <v>0</v>
      </c>
      <c r="K1099" s="41">
        <f>IF($A1099="","",IFERROR(VALUE(MID($A1099,6,2)),""))</f>
        <v>0</v>
      </c>
      <c r="L1099" s="39">
        <f>IF(Txn!$K556="","",Txn!$K556)</f>
        <v>0</v>
      </c>
      <c r="N1099" s="42">
        <f>IF($D1099="",0,COUNTIF(BankAccts,$D1099))</f>
        <v>0</v>
      </c>
    </row>
    <row r="1100" spans="1:14">
      <c r="A1100" s="38">
        <f>IF(Txn!$B556="","",Txn!$B556)</f>
        <v>0</v>
      </c>
      <c r="B1100" s="38">
        <f>IF(Txn!$B556="","",Txn!$C556)</f>
        <v>0</v>
      </c>
      <c r="C1100" s="39">
        <f>IF(Txn!$B556="","","تراکنش بانکی")</f>
        <v>0</v>
      </c>
      <c r="D1100" s="38">
        <f>IF(Txn!$B556="","",IF(IF(Txn!$U556="TRF",Txn!$Y556,Txn!$Z556)="","",IF(Txn!$U556="TRF",Txn!$Y556,Txn!$Z556)))</f>
        <v>0</v>
      </c>
      <c r="E1100" s="39">
        <f>IF($D1100="","",IFERROR(VLOOKUP($D1100,AcctTbl,2,0),""))</f>
        <v>0</v>
      </c>
      <c r="F1100" s="39">
        <f>IF($D1100="","",IFERROR(VLOOKUP($D1100,AcctTbl,3,0),""))</f>
        <v>0</v>
      </c>
      <c r="G1100" s="39">
        <f>IF(Txn!$B556="","",Txn!$D556)</f>
        <v>0</v>
      </c>
      <c r="H1100" s="38">
        <f>IF(Txn!$B556="","",Txn!$E556)</f>
        <v>0</v>
      </c>
      <c r="I1100" s="40">
        <f>IF(Txn!$B556="",0,Txn!$Q556)</f>
        <v>0</v>
      </c>
      <c r="J1100" s="40">
        <f>IF(Txn!$B556="",0,Txn!$R556)</f>
        <v>0</v>
      </c>
      <c r="K1100" s="41">
        <f>IF($A1100="","",IFERROR(VALUE(MID($A1100,6,2)),""))</f>
        <v>0</v>
      </c>
      <c r="L1100" s="39">
        <f>IF(Txn!$K556="","","طرف مقابل — "&amp;Txn!$K556)</f>
        <v>0</v>
      </c>
      <c r="N1100" s="42">
        <f>IF($D1100="",0,COUNTIF(BankAccts,$D1100))</f>
        <v>0</v>
      </c>
    </row>
    <row r="1101" spans="1:14">
      <c r="A1101" s="38">
        <f>IF(Txn!$B557="","",Txn!$B557)</f>
        <v>0</v>
      </c>
      <c r="B1101" s="38">
        <f>IF(Txn!$B557="","",Txn!$C557)</f>
        <v>0</v>
      </c>
      <c r="C1101" s="39">
        <f>IF(Txn!$B557="","","تراکنش بانکی")</f>
        <v>0</v>
      </c>
      <c r="D1101" s="38">
        <f>IF(Txn!$B557="","",IF(Txn!$X557="","",Txn!$X557))</f>
        <v>0</v>
      </c>
      <c r="E1101" s="39">
        <f>IF($D1101="","",IFERROR(VLOOKUP($D1101,AcctTbl,2,0),""))</f>
        <v>0</v>
      </c>
      <c r="F1101" s="39">
        <f>IF($D1101="","",IFERROR(VLOOKUP($D1101,AcctTbl,3,0),""))</f>
        <v>0</v>
      </c>
      <c r="G1101" s="39">
        <f>IF(Txn!$B557="","",Txn!$D557)</f>
        <v>0</v>
      </c>
      <c r="H1101" s="38">
        <f>IF(Txn!$B557="","",Txn!$E557)</f>
        <v>0</v>
      </c>
      <c r="I1101" s="40">
        <f>IF(Txn!$B557="",0,Txn!$O557)</f>
        <v>0</v>
      </c>
      <c r="J1101" s="40">
        <f>IF(Txn!$B557="",0,Txn!$P557)</f>
        <v>0</v>
      </c>
      <c r="K1101" s="41">
        <f>IF($A1101="","",IFERROR(VALUE(MID($A1101,6,2)),""))</f>
        <v>0</v>
      </c>
      <c r="L1101" s="39">
        <f>IF(Txn!$K557="","",Txn!$K557)</f>
        <v>0</v>
      </c>
      <c r="N1101" s="42">
        <f>IF($D1101="",0,COUNTIF(BankAccts,$D1101))</f>
        <v>0</v>
      </c>
    </row>
    <row r="1102" spans="1:14">
      <c r="A1102" s="38">
        <f>IF(Txn!$B557="","",Txn!$B557)</f>
        <v>0</v>
      </c>
      <c r="B1102" s="38">
        <f>IF(Txn!$B557="","",Txn!$C557)</f>
        <v>0</v>
      </c>
      <c r="C1102" s="39">
        <f>IF(Txn!$B557="","","تراکنش بانکی")</f>
        <v>0</v>
      </c>
      <c r="D1102" s="38">
        <f>IF(Txn!$B557="","",IF(IF(Txn!$U557="TRF",Txn!$Y557,Txn!$Z557)="","",IF(Txn!$U557="TRF",Txn!$Y557,Txn!$Z557)))</f>
        <v>0</v>
      </c>
      <c r="E1102" s="39">
        <f>IF($D1102="","",IFERROR(VLOOKUP($D1102,AcctTbl,2,0),""))</f>
        <v>0</v>
      </c>
      <c r="F1102" s="39">
        <f>IF($D1102="","",IFERROR(VLOOKUP($D1102,AcctTbl,3,0),""))</f>
        <v>0</v>
      </c>
      <c r="G1102" s="39">
        <f>IF(Txn!$B557="","",Txn!$D557)</f>
        <v>0</v>
      </c>
      <c r="H1102" s="38">
        <f>IF(Txn!$B557="","",Txn!$E557)</f>
        <v>0</v>
      </c>
      <c r="I1102" s="40">
        <f>IF(Txn!$B557="",0,Txn!$Q557)</f>
        <v>0</v>
      </c>
      <c r="J1102" s="40">
        <f>IF(Txn!$B557="",0,Txn!$R557)</f>
        <v>0</v>
      </c>
      <c r="K1102" s="41">
        <f>IF($A1102="","",IFERROR(VALUE(MID($A1102,6,2)),""))</f>
        <v>0</v>
      </c>
      <c r="L1102" s="39">
        <f>IF(Txn!$K557="","","طرف مقابل — "&amp;Txn!$K557)</f>
        <v>0</v>
      </c>
      <c r="N1102" s="42">
        <f>IF($D1102="",0,COUNTIF(BankAccts,$D1102))</f>
        <v>0</v>
      </c>
    </row>
    <row r="1103" spans="1:14">
      <c r="A1103" s="38">
        <f>IF(Txn!$B558="","",Txn!$B558)</f>
        <v>0</v>
      </c>
      <c r="B1103" s="38">
        <f>IF(Txn!$B558="","",Txn!$C558)</f>
        <v>0</v>
      </c>
      <c r="C1103" s="39">
        <f>IF(Txn!$B558="","","تراکنش بانکی")</f>
        <v>0</v>
      </c>
      <c r="D1103" s="38">
        <f>IF(Txn!$B558="","",IF(Txn!$X558="","",Txn!$X558))</f>
        <v>0</v>
      </c>
      <c r="E1103" s="39">
        <f>IF($D1103="","",IFERROR(VLOOKUP($D1103,AcctTbl,2,0),""))</f>
        <v>0</v>
      </c>
      <c r="F1103" s="39">
        <f>IF($D1103="","",IFERROR(VLOOKUP($D1103,AcctTbl,3,0),""))</f>
        <v>0</v>
      </c>
      <c r="G1103" s="39">
        <f>IF(Txn!$B558="","",Txn!$D558)</f>
        <v>0</v>
      </c>
      <c r="H1103" s="38">
        <f>IF(Txn!$B558="","",Txn!$E558)</f>
        <v>0</v>
      </c>
      <c r="I1103" s="40">
        <f>IF(Txn!$B558="",0,Txn!$O558)</f>
        <v>0</v>
      </c>
      <c r="J1103" s="40">
        <f>IF(Txn!$B558="",0,Txn!$P558)</f>
        <v>0</v>
      </c>
      <c r="K1103" s="41">
        <f>IF($A1103="","",IFERROR(VALUE(MID($A1103,6,2)),""))</f>
        <v>0</v>
      </c>
      <c r="L1103" s="39">
        <f>IF(Txn!$K558="","",Txn!$K558)</f>
        <v>0</v>
      </c>
      <c r="N1103" s="42">
        <f>IF($D1103="",0,COUNTIF(BankAccts,$D1103))</f>
        <v>0</v>
      </c>
    </row>
    <row r="1104" spans="1:14">
      <c r="A1104" s="38">
        <f>IF(Txn!$B558="","",Txn!$B558)</f>
        <v>0</v>
      </c>
      <c r="B1104" s="38">
        <f>IF(Txn!$B558="","",Txn!$C558)</f>
        <v>0</v>
      </c>
      <c r="C1104" s="39">
        <f>IF(Txn!$B558="","","تراکنش بانکی")</f>
        <v>0</v>
      </c>
      <c r="D1104" s="38">
        <f>IF(Txn!$B558="","",IF(IF(Txn!$U558="TRF",Txn!$Y558,Txn!$Z558)="","",IF(Txn!$U558="TRF",Txn!$Y558,Txn!$Z558)))</f>
        <v>0</v>
      </c>
      <c r="E1104" s="39">
        <f>IF($D1104="","",IFERROR(VLOOKUP($D1104,AcctTbl,2,0),""))</f>
        <v>0</v>
      </c>
      <c r="F1104" s="39">
        <f>IF($D1104="","",IFERROR(VLOOKUP($D1104,AcctTbl,3,0),""))</f>
        <v>0</v>
      </c>
      <c r="G1104" s="39">
        <f>IF(Txn!$B558="","",Txn!$D558)</f>
        <v>0</v>
      </c>
      <c r="H1104" s="38">
        <f>IF(Txn!$B558="","",Txn!$E558)</f>
        <v>0</v>
      </c>
      <c r="I1104" s="40">
        <f>IF(Txn!$B558="",0,Txn!$Q558)</f>
        <v>0</v>
      </c>
      <c r="J1104" s="40">
        <f>IF(Txn!$B558="",0,Txn!$R558)</f>
        <v>0</v>
      </c>
      <c r="K1104" s="41">
        <f>IF($A1104="","",IFERROR(VALUE(MID($A1104,6,2)),""))</f>
        <v>0</v>
      </c>
      <c r="L1104" s="39">
        <f>IF(Txn!$K558="","","طرف مقابل — "&amp;Txn!$K558)</f>
        <v>0</v>
      </c>
      <c r="N1104" s="42">
        <f>IF($D1104="",0,COUNTIF(BankAccts,$D1104))</f>
        <v>0</v>
      </c>
    </row>
    <row r="1105" spans="1:14">
      <c r="A1105" s="38">
        <f>IF(Txn!$B559="","",Txn!$B559)</f>
        <v>0</v>
      </c>
      <c r="B1105" s="38">
        <f>IF(Txn!$B559="","",Txn!$C559)</f>
        <v>0</v>
      </c>
      <c r="C1105" s="39">
        <f>IF(Txn!$B559="","","تراکنش بانکی")</f>
        <v>0</v>
      </c>
      <c r="D1105" s="38">
        <f>IF(Txn!$B559="","",IF(Txn!$X559="","",Txn!$X559))</f>
        <v>0</v>
      </c>
      <c r="E1105" s="39">
        <f>IF($D1105="","",IFERROR(VLOOKUP($D1105,AcctTbl,2,0),""))</f>
        <v>0</v>
      </c>
      <c r="F1105" s="39">
        <f>IF($D1105="","",IFERROR(VLOOKUP($D1105,AcctTbl,3,0),""))</f>
        <v>0</v>
      </c>
      <c r="G1105" s="39">
        <f>IF(Txn!$B559="","",Txn!$D559)</f>
        <v>0</v>
      </c>
      <c r="H1105" s="38">
        <f>IF(Txn!$B559="","",Txn!$E559)</f>
        <v>0</v>
      </c>
      <c r="I1105" s="40">
        <f>IF(Txn!$B559="",0,Txn!$O559)</f>
        <v>0</v>
      </c>
      <c r="J1105" s="40">
        <f>IF(Txn!$B559="",0,Txn!$P559)</f>
        <v>0</v>
      </c>
      <c r="K1105" s="41">
        <f>IF($A1105="","",IFERROR(VALUE(MID($A1105,6,2)),""))</f>
        <v>0</v>
      </c>
      <c r="L1105" s="39">
        <f>IF(Txn!$K559="","",Txn!$K559)</f>
        <v>0</v>
      </c>
      <c r="N1105" s="42">
        <f>IF($D1105="",0,COUNTIF(BankAccts,$D1105))</f>
        <v>0</v>
      </c>
    </row>
    <row r="1106" spans="1:14">
      <c r="A1106" s="38">
        <f>IF(Txn!$B559="","",Txn!$B559)</f>
        <v>0</v>
      </c>
      <c r="B1106" s="38">
        <f>IF(Txn!$B559="","",Txn!$C559)</f>
        <v>0</v>
      </c>
      <c r="C1106" s="39">
        <f>IF(Txn!$B559="","","تراکنش بانکی")</f>
        <v>0</v>
      </c>
      <c r="D1106" s="38">
        <f>IF(Txn!$B559="","",IF(IF(Txn!$U559="TRF",Txn!$Y559,Txn!$Z559)="","",IF(Txn!$U559="TRF",Txn!$Y559,Txn!$Z559)))</f>
        <v>0</v>
      </c>
      <c r="E1106" s="39">
        <f>IF($D1106="","",IFERROR(VLOOKUP($D1106,AcctTbl,2,0),""))</f>
        <v>0</v>
      </c>
      <c r="F1106" s="39">
        <f>IF($D1106="","",IFERROR(VLOOKUP($D1106,AcctTbl,3,0),""))</f>
        <v>0</v>
      </c>
      <c r="G1106" s="39">
        <f>IF(Txn!$B559="","",Txn!$D559)</f>
        <v>0</v>
      </c>
      <c r="H1106" s="38">
        <f>IF(Txn!$B559="","",Txn!$E559)</f>
        <v>0</v>
      </c>
      <c r="I1106" s="40">
        <f>IF(Txn!$B559="",0,Txn!$Q559)</f>
        <v>0</v>
      </c>
      <c r="J1106" s="40">
        <f>IF(Txn!$B559="",0,Txn!$R559)</f>
        <v>0</v>
      </c>
      <c r="K1106" s="41">
        <f>IF($A1106="","",IFERROR(VALUE(MID($A1106,6,2)),""))</f>
        <v>0</v>
      </c>
      <c r="L1106" s="39">
        <f>IF(Txn!$K559="","","طرف مقابل — "&amp;Txn!$K559)</f>
        <v>0</v>
      </c>
      <c r="N1106" s="42">
        <f>IF($D1106="",0,COUNTIF(BankAccts,$D1106))</f>
        <v>0</v>
      </c>
    </row>
    <row r="1107" spans="1:14">
      <c r="A1107" s="38">
        <f>IF(Txn!$B560="","",Txn!$B560)</f>
        <v>0</v>
      </c>
      <c r="B1107" s="38">
        <f>IF(Txn!$B560="","",Txn!$C560)</f>
        <v>0</v>
      </c>
      <c r="C1107" s="39">
        <f>IF(Txn!$B560="","","تراکنش بانکی")</f>
        <v>0</v>
      </c>
      <c r="D1107" s="38">
        <f>IF(Txn!$B560="","",IF(Txn!$X560="","",Txn!$X560))</f>
        <v>0</v>
      </c>
      <c r="E1107" s="39">
        <f>IF($D1107="","",IFERROR(VLOOKUP($D1107,AcctTbl,2,0),""))</f>
        <v>0</v>
      </c>
      <c r="F1107" s="39">
        <f>IF($D1107="","",IFERROR(VLOOKUP($D1107,AcctTbl,3,0),""))</f>
        <v>0</v>
      </c>
      <c r="G1107" s="39">
        <f>IF(Txn!$B560="","",Txn!$D560)</f>
        <v>0</v>
      </c>
      <c r="H1107" s="38">
        <f>IF(Txn!$B560="","",Txn!$E560)</f>
        <v>0</v>
      </c>
      <c r="I1107" s="40">
        <f>IF(Txn!$B560="",0,Txn!$O560)</f>
        <v>0</v>
      </c>
      <c r="J1107" s="40">
        <f>IF(Txn!$B560="",0,Txn!$P560)</f>
        <v>0</v>
      </c>
      <c r="K1107" s="41">
        <f>IF($A1107="","",IFERROR(VALUE(MID($A1107,6,2)),""))</f>
        <v>0</v>
      </c>
      <c r="L1107" s="39">
        <f>IF(Txn!$K560="","",Txn!$K560)</f>
        <v>0</v>
      </c>
      <c r="N1107" s="42">
        <f>IF($D1107="",0,COUNTIF(BankAccts,$D1107))</f>
        <v>0</v>
      </c>
    </row>
    <row r="1108" spans="1:14">
      <c r="A1108" s="38">
        <f>IF(Txn!$B560="","",Txn!$B560)</f>
        <v>0</v>
      </c>
      <c r="B1108" s="38">
        <f>IF(Txn!$B560="","",Txn!$C560)</f>
        <v>0</v>
      </c>
      <c r="C1108" s="39">
        <f>IF(Txn!$B560="","","تراکنش بانکی")</f>
        <v>0</v>
      </c>
      <c r="D1108" s="38">
        <f>IF(Txn!$B560="","",IF(IF(Txn!$U560="TRF",Txn!$Y560,Txn!$Z560)="","",IF(Txn!$U560="TRF",Txn!$Y560,Txn!$Z560)))</f>
        <v>0</v>
      </c>
      <c r="E1108" s="39">
        <f>IF($D1108="","",IFERROR(VLOOKUP($D1108,AcctTbl,2,0),""))</f>
        <v>0</v>
      </c>
      <c r="F1108" s="39">
        <f>IF($D1108="","",IFERROR(VLOOKUP($D1108,AcctTbl,3,0),""))</f>
        <v>0</v>
      </c>
      <c r="G1108" s="39">
        <f>IF(Txn!$B560="","",Txn!$D560)</f>
        <v>0</v>
      </c>
      <c r="H1108" s="38">
        <f>IF(Txn!$B560="","",Txn!$E560)</f>
        <v>0</v>
      </c>
      <c r="I1108" s="40">
        <f>IF(Txn!$B560="",0,Txn!$Q560)</f>
        <v>0</v>
      </c>
      <c r="J1108" s="40">
        <f>IF(Txn!$B560="",0,Txn!$R560)</f>
        <v>0</v>
      </c>
      <c r="K1108" s="41">
        <f>IF($A1108="","",IFERROR(VALUE(MID($A1108,6,2)),""))</f>
        <v>0</v>
      </c>
      <c r="L1108" s="39">
        <f>IF(Txn!$K560="","","طرف مقابل — "&amp;Txn!$K560)</f>
        <v>0</v>
      </c>
      <c r="N1108" s="42">
        <f>IF($D1108="",0,COUNTIF(BankAccts,$D1108))</f>
        <v>0</v>
      </c>
    </row>
    <row r="1109" spans="1:14">
      <c r="A1109" s="38">
        <f>IF(Txn!$B561="","",Txn!$B561)</f>
        <v>0</v>
      </c>
      <c r="B1109" s="38">
        <f>IF(Txn!$B561="","",Txn!$C561)</f>
        <v>0</v>
      </c>
      <c r="C1109" s="39">
        <f>IF(Txn!$B561="","","تراکنش بانکی")</f>
        <v>0</v>
      </c>
      <c r="D1109" s="38">
        <f>IF(Txn!$B561="","",IF(Txn!$X561="","",Txn!$X561))</f>
        <v>0</v>
      </c>
      <c r="E1109" s="39">
        <f>IF($D1109="","",IFERROR(VLOOKUP($D1109,AcctTbl,2,0),""))</f>
        <v>0</v>
      </c>
      <c r="F1109" s="39">
        <f>IF($D1109="","",IFERROR(VLOOKUP($D1109,AcctTbl,3,0),""))</f>
        <v>0</v>
      </c>
      <c r="G1109" s="39">
        <f>IF(Txn!$B561="","",Txn!$D561)</f>
        <v>0</v>
      </c>
      <c r="H1109" s="38">
        <f>IF(Txn!$B561="","",Txn!$E561)</f>
        <v>0</v>
      </c>
      <c r="I1109" s="40">
        <f>IF(Txn!$B561="",0,Txn!$O561)</f>
        <v>0</v>
      </c>
      <c r="J1109" s="40">
        <f>IF(Txn!$B561="",0,Txn!$P561)</f>
        <v>0</v>
      </c>
      <c r="K1109" s="41">
        <f>IF($A1109="","",IFERROR(VALUE(MID($A1109,6,2)),""))</f>
        <v>0</v>
      </c>
      <c r="L1109" s="39">
        <f>IF(Txn!$K561="","",Txn!$K561)</f>
        <v>0</v>
      </c>
      <c r="N1109" s="42">
        <f>IF($D1109="",0,COUNTIF(BankAccts,$D1109))</f>
        <v>0</v>
      </c>
    </row>
    <row r="1110" spans="1:14">
      <c r="A1110" s="38">
        <f>IF(Txn!$B561="","",Txn!$B561)</f>
        <v>0</v>
      </c>
      <c r="B1110" s="38">
        <f>IF(Txn!$B561="","",Txn!$C561)</f>
        <v>0</v>
      </c>
      <c r="C1110" s="39">
        <f>IF(Txn!$B561="","","تراکنش بانکی")</f>
        <v>0</v>
      </c>
      <c r="D1110" s="38">
        <f>IF(Txn!$B561="","",IF(IF(Txn!$U561="TRF",Txn!$Y561,Txn!$Z561)="","",IF(Txn!$U561="TRF",Txn!$Y561,Txn!$Z561)))</f>
        <v>0</v>
      </c>
      <c r="E1110" s="39">
        <f>IF($D1110="","",IFERROR(VLOOKUP($D1110,AcctTbl,2,0),""))</f>
        <v>0</v>
      </c>
      <c r="F1110" s="39">
        <f>IF($D1110="","",IFERROR(VLOOKUP($D1110,AcctTbl,3,0),""))</f>
        <v>0</v>
      </c>
      <c r="G1110" s="39">
        <f>IF(Txn!$B561="","",Txn!$D561)</f>
        <v>0</v>
      </c>
      <c r="H1110" s="38">
        <f>IF(Txn!$B561="","",Txn!$E561)</f>
        <v>0</v>
      </c>
      <c r="I1110" s="40">
        <f>IF(Txn!$B561="",0,Txn!$Q561)</f>
        <v>0</v>
      </c>
      <c r="J1110" s="40">
        <f>IF(Txn!$B561="",0,Txn!$R561)</f>
        <v>0</v>
      </c>
      <c r="K1110" s="41">
        <f>IF($A1110="","",IFERROR(VALUE(MID($A1110,6,2)),""))</f>
        <v>0</v>
      </c>
      <c r="L1110" s="39">
        <f>IF(Txn!$K561="","","طرف مقابل — "&amp;Txn!$K561)</f>
        <v>0</v>
      </c>
      <c r="N1110" s="42">
        <f>IF($D1110="",0,COUNTIF(BankAccts,$D1110))</f>
        <v>0</v>
      </c>
    </row>
    <row r="1111" spans="1:14">
      <c r="A1111" s="38">
        <f>IF(Txn!$B562="","",Txn!$B562)</f>
        <v>0</v>
      </c>
      <c r="B1111" s="38">
        <f>IF(Txn!$B562="","",Txn!$C562)</f>
        <v>0</v>
      </c>
      <c r="C1111" s="39">
        <f>IF(Txn!$B562="","","تراکنش بانکی")</f>
        <v>0</v>
      </c>
      <c r="D1111" s="38">
        <f>IF(Txn!$B562="","",IF(Txn!$X562="","",Txn!$X562))</f>
        <v>0</v>
      </c>
      <c r="E1111" s="39">
        <f>IF($D1111="","",IFERROR(VLOOKUP($D1111,AcctTbl,2,0),""))</f>
        <v>0</v>
      </c>
      <c r="F1111" s="39">
        <f>IF($D1111="","",IFERROR(VLOOKUP($D1111,AcctTbl,3,0),""))</f>
        <v>0</v>
      </c>
      <c r="G1111" s="39">
        <f>IF(Txn!$B562="","",Txn!$D562)</f>
        <v>0</v>
      </c>
      <c r="H1111" s="38">
        <f>IF(Txn!$B562="","",Txn!$E562)</f>
        <v>0</v>
      </c>
      <c r="I1111" s="40">
        <f>IF(Txn!$B562="",0,Txn!$O562)</f>
        <v>0</v>
      </c>
      <c r="J1111" s="40">
        <f>IF(Txn!$B562="",0,Txn!$P562)</f>
        <v>0</v>
      </c>
      <c r="K1111" s="41">
        <f>IF($A1111="","",IFERROR(VALUE(MID($A1111,6,2)),""))</f>
        <v>0</v>
      </c>
      <c r="L1111" s="39">
        <f>IF(Txn!$K562="","",Txn!$K562)</f>
        <v>0</v>
      </c>
      <c r="N1111" s="42">
        <f>IF($D1111="",0,COUNTIF(BankAccts,$D1111))</f>
        <v>0</v>
      </c>
    </row>
    <row r="1112" spans="1:14">
      <c r="A1112" s="38">
        <f>IF(Txn!$B562="","",Txn!$B562)</f>
        <v>0</v>
      </c>
      <c r="B1112" s="38">
        <f>IF(Txn!$B562="","",Txn!$C562)</f>
        <v>0</v>
      </c>
      <c r="C1112" s="39">
        <f>IF(Txn!$B562="","","تراکنش بانکی")</f>
        <v>0</v>
      </c>
      <c r="D1112" s="38">
        <f>IF(Txn!$B562="","",IF(IF(Txn!$U562="TRF",Txn!$Y562,Txn!$Z562)="","",IF(Txn!$U562="TRF",Txn!$Y562,Txn!$Z562)))</f>
        <v>0</v>
      </c>
      <c r="E1112" s="39">
        <f>IF($D1112="","",IFERROR(VLOOKUP($D1112,AcctTbl,2,0),""))</f>
        <v>0</v>
      </c>
      <c r="F1112" s="39">
        <f>IF($D1112="","",IFERROR(VLOOKUP($D1112,AcctTbl,3,0),""))</f>
        <v>0</v>
      </c>
      <c r="G1112" s="39">
        <f>IF(Txn!$B562="","",Txn!$D562)</f>
        <v>0</v>
      </c>
      <c r="H1112" s="38">
        <f>IF(Txn!$B562="","",Txn!$E562)</f>
        <v>0</v>
      </c>
      <c r="I1112" s="40">
        <f>IF(Txn!$B562="",0,Txn!$Q562)</f>
        <v>0</v>
      </c>
      <c r="J1112" s="40">
        <f>IF(Txn!$B562="",0,Txn!$R562)</f>
        <v>0</v>
      </c>
      <c r="K1112" s="41">
        <f>IF($A1112="","",IFERROR(VALUE(MID($A1112,6,2)),""))</f>
        <v>0</v>
      </c>
      <c r="L1112" s="39">
        <f>IF(Txn!$K562="","","طرف مقابل — "&amp;Txn!$K562)</f>
        <v>0</v>
      </c>
      <c r="N1112" s="42">
        <f>IF($D1112="",0,COUNTIF(BankAccts,$D1112))</f>
        <v>0</v>
      </c>
    </row>
    <row r="1113" spans="1:14">
      <c r="A1113" s="38">
        <f>IF(Txn!$B563="","",Txn!$B563)</f>
        <v>0</v>
      </c>
      <c r="B1113" s="38">
        <f>IF(Txn!$B563="","",Txn!$C563)</f>
        <v>0</v>
      </c>
      <c r="C1113" s="39">
        <f>IF(Txn!$B563="","","تراکنش بانکی")</f>
        <v>0</v>
      </c>
      <c r="D1113" s="38">
        <f>IF(Txn!$B563="","",IF(Txn!$X563="","",Txn!$X563))</f>
        <v>0</v>
      </c>
      <c r="E1113" s="39">
        <f>IF($D1113="","",IFERROR(VLOOKUP($D1113,AcctTbl,2,0),""))</f>
        <v>0</v>
      </c>
      <c r="F1113" s="39">
        <f>IF($D1113="","",IFERROR(VLOOKUP($D1113,AcctTbl,3,0),""))</f>
        <v>0</v>
      </c>
      <c r="G1113" s="39">
        <f>IF(Txn!$B563="","",Txn!$D563)</f>
        <v>0</v>
      </c>
      <c r="H1113" s="38">
        <f>IF(Txn!$B563="","",Txn!$E563)</f>
        <v>0</v>
      </c>
      <c r="I1113" s="40">
        <f>IF(Txn!$B563="",0,Txn!$O563)</f>
        <v>0</v>
      </c>
      <c r="J1113" s="40">
        <f>IF(Txn!$B563="",0,Txn!$P563)</f>
        <v>0</v>
      </c>
      <c r="K1113" s="41">
        <f>IF($A1113="","",IFERROR(VALUE(MID($A1113,6,2)),""))</f>
        <v>0</v>
      </c>
      <c r="L1113" s="39">
        <f>IF(Txn!$K563="","",Txn!$K563)</f>
        <v>0</v>
      </c>
      <c r="N1113" s="42">
        <f>IF($D1113="",0,COUNTIF(BankAccts,$D1113))</f>
        <v>0</v>
      </c>
    </row>
    <row r="1114" spans="1:14">
      <c r="A1114" s="38">
        <f>IF(Txn!$B563="","",Txn!$B563)</f>
        <v>0</v>
      </c>
      <c r="B1114" s="38">
        <f>IF(Txn!$B563="","",Txn!$C563)</f>
        <v>0</v>
      </c>
      <c r="C1114" s="39">
        <f>IF(Txn!$B563="","","تراکنش بانکی")</f>
        <v>0</v>
      </c>
      <c r="D1114" s="38">
        <f>IF(Txn!$B563="","",IF(IF(Txn!$U563="TRF",Txn!$Y563,Txn!$Z563)="","",IF(Txn!$U563="TRF",Txn!$Y563,Txn!$Z563)))</f>
        <v>0</v>
      </c>
      <c r="E1114" s="39">
        <f>IF($D1114="","",IFERROR(VLOOKUP($D1114,AcctTbl,2,0),""))</f>
        <v>0</v>
      </c>
      <c r="F1114" s="39">
        <f>IF($D1114="","",IFERROR(VLOOKUP($D1114,AcctTbl,3,0),""))</f>
        <v>0</v>
      </c>
      <c r="G1114" s="39">
        <f>IF(Txn!$B563="","",Txn!$D563)</f>
        <v>0</v>
      </c>
      <c r="H1114" s="38">
        <f>IF(Txn!$B563="","",Txn!$E563)</f>
        <v>0</v>
      </c>
      <c r="I1114" s="40">
        <f>IF(Txn!$B563="",0,Txn!$Q563)</f>
        <v>0</v>
      </c>
      <c r="J1114" s="40">
        <f>IF(Txn!$B563="",0,Txn!$R563)</f>
        <v>0</v>
      </c>
      <c r="K1114" s="41">
        <f>IF($A1114="","",IFERROR(VALUE(MID($A1114,6,2)),""))</f>
        <v>0</v>
      </c>
      <c r="L1114" s="39">
        <f>IF(Txn!$K563="","","طرف مقابل — "&amp;Txn!$K563)</f>
        <v>0</v>
      </c>
      <c r="N1114" s="42">
        <f>IF($D1114="",0,COUNTIF(BankAccts,$D1114))</f>
        <v>0</v>
      </c>
    </row>
    <row r="1115" spans="1:14">
      <c r="A1115" s="38">
        <f>IF(Txn!$B564="","",Txn!$B564)</f>
        <v>0</v>
      </c>
      <c r="B1115" s="38">
        <f>IF(Txn!$B564="","",Txn!$C564)</f>
        <v>0</v>
      </c>
      <c r="C1115" s="39">
        <f>IF(Txn!$B564="","","تراکنش بانکی")</f>
        <v>0</v>
      </c>
      <c r="D1115" s="38">
        <f>IF(Txn!$B564="","",IF(Txn!$X564="","",Txn!$X564))</f>
        <v>0</v>
      </c>
      <c r="E1115" s="39">
        <f>IF($D1115="","",IFERROR(VLOOKUP($D1115,AcctTbl,2,0),""))</f>
        <v>0</v>
      </c>
      <c r="F1115" s="39">
        <f>IF($D1115="","",IFERROR(VLOOKUP($D1115,AcctTbl,3,0),""))</f>
        <v>0</v>
      </c>
      <c r="G1115" s="39">
        <f>IF(Txn!$B564="","",Txn!$D564)</f>
        <v>0</v>
      </c>
      <c r="H1115" s="38">
        <f>IF(Txn!$B564="","",Txn!$E564)</f>
        <v>0</v>
      </c>
      <c r="I1115" s="40">
        <f>IF(Txn!$B564="",0,Txn!$O564)</f>
        <v>0</v>
      </c>
      <c r="J1115" s="40">
        <f>IF(Txn!$B564="",0,Txn!$P564)</f>
        <v>0</v>
      </c>
      <c r="K1115" s="41">
        <f>IF($A1115="","",IFERROR(VALUE(MID($A1115,6,2)),""))</f>
        <v>0</v>
      </c>
      <c r="L1115" s="39">
        <f>IF(Txn!$K564="","",Txn!$K564)</f>
        <v>0</v>
      </c>
      <c r="N1115" s="42">
        <f>IF($D1115="",0,COUNTIF(BankAccts,$D1115))</f>
        <v>0</v>
      </c>
    </row>
    <row r="1116" spans="1:14">
      <c r="A1116" s="38">
        <f>IF(Txn!$B564="","",Txn!$B564)</f>
        <v>0</v>
      </c>
      <c r="B1116" s="38">
        <f>IF(Txn!$B564="","",Txn!$C564)</f>
        <v>0</v>
      </c>
      <c r="C1116" s="39">
        <f>IF(Txn!$B564="","","تراکنش بانکی")</f>
        <v>0</v>
      </c>
      <c r="D1116" s="38">
        <f>IF(Txn!$B564="","",IF(IF(Txn!$U564="TRF",Txn!$Y564,Txn!$Z564)="","",IF(Txn!$U564="TRF",Txn!$Y564,Txn!$Z564)))</f>
        <v>0</v>
      </c>
      <c r="E1116" s="39">
        <f>IF($D1116="","",IFERROR(VLOOKUP($D1116,AcctTbl,2,0),""))</f>
        <v>0</v>
      </c>
      <c r="F1116" s="39">
        <f>IF($D1116="","",IFERROR(VLOOKUP($D1116,AcctTbl,3,0),""))</f>
        <v>0</v>
      </c>
      <c r="G1116" s="39">
        <f>IF(Txn!$B564="","",Txn!$D564)</f>
        <v>0</v>
      </c>
      <c r="H1116" s="38">
        <f>IF(Txn!$B564="","",Txn!$E564)</f>
        <v>0</v>
      </c>
      <c r="I1116" s="40">
        <f>IF(Txn!$B564="",0,Txn!$Q564)</f>
        <v>0</v>
      </c>
      <c r="J1116" s="40">
        <f>IF(Txn!$B564="",0,Txn!$R564)</f>
        <v>0</v>
      </c>
      <c r="K1116" s="41">
        <f>IF($A1116="","",IFERROR(VALUE(MID($A1116,6,2)),""))</f>
        <v>0</v>
      </c>
      <c r="L1116" s="39">
        <f>IF(Txn!$K564="","","طرف مقابل — "&amp;Txn!$K564)</f>
        <v>0</v>
      </c>
      <c r="N1116" s="42">
        <f>IF($D1116="",0,COUNTIF(BankAccts,$D1116))</f>
        <v>0</v>
      </c>
    </row>
    <row r="1117" spans="1:14">
      <c r="A1117" s="38">
        <f>IF(Txn!$B565="","",Txn!$B565)</f>
        <v>0</v>
      </c>
      <c r="B1117" s="38">
        <f>IF(Txn!$B565="","",Txn!$C565)</f>
        <v>0</v>
      </c>
      <c r="C1117" s="39">
        <f>IF(Txn!$B565="","","تراکنش بانکی")</f>
        <v>0</v>
      </c>
      <c r="D1117" s="38">
        <f>IF(Txn!$B565="","",IF(Txn!$X565="","",Txn!$X565))</f>
        <v>0</v>
      </c>
      <c r="E1117" s="39">
        <f>IF($D1117="","",IFERROR(VLOOKUP($D1117,AcctTbl,2,0),""))</f>
        <v>0</v>
      </c>
      <c r="F1117" s="39">
        <f>IF($D1117="","",IFERROR(VLOOKUP($D1117,AcctTbl,3,0),""))</f>
        <v>0</v>
      </c>
      <c r="G1117" s="39">
        <f>IF(Txn!$B565="","",Txn!$D565)</f>
        <v>0</v>
      </c>
      <c r="H1117" s="38">
        <f>IF(Txn!$B565="","",Txn!$E565)</f>
        <v>0</v>
      </c>
      <c r="I1117" s="40">
        <f>IF(Txn!$B565="",0,Txn!$O565)</f>
        <v>0</v>
      </c>
      <c r="J1117" s="40">
        <f>IF(Txn!$B565="",0,Txn!$P565)</f>
        <v>0</v>
      </c>
      <c r="K1117" s="41">
        <f>IF($A1117="","",IFERROR(VALUE(MID($A1117,6,2)),""))</f>
        <v>0</v>
      </c>
      <c r="L1117" s="39">
        <f>IF(Txn!$K565="","",Txn!$K565)</f>
        <v>0</v>
      </c>
      <c r="N1117" s="42">
        <f>IF($D1117="",0,COUNTIF(BankAccts,$D1117))</f>
        <v>0</v>
      </c>
    </row>
    <row r="1118" spans="1:14">
      <c r="A1118" s="38">
        <f>IF(Txn!$B565="","",Txn!$B565)</f>
        <v>0</v>
      </c>
      <c r="B1118" s="38">
        <f>IF(Txn!$B565="","",Txn!$C565)</f>
        <v>0</v>
      </c>
      <c r="C1118" s="39">
        <f>IF(Txn!$B565="","","تراکنش بانکی")</f>
        <v>0</v>
      </c>
      <c r="D1118" s="38">
        <f>IF(Txn!$B565="","",IF(IF(Txn!$U565="TRF",Txn!$Y565,Txn!$Z565)="","",IF(Txn!$U565="TRF",Txn!$Y565,Txn!$Z565)))</f>
        <v>0</v>
      </c>
      <c r="E1118" s="39">
        <f>IF($D1118="","",IFERROR(VLOOKUP($D1118,AcctTbl,2,0),""))</f>
        <v>0</v>
      </c>
      <c r="F1118" s="39">
        <f>IF($D1118="","",IFERROR(VLOOKUP($D1118,AcctTbl,3,0),""))</f>
        <v>0</v>
      </c>
      <c r="G1118" s="39">
        <f>IF(Txn!$B565="","",Txn!$D565)</f>
        <v>0</v>
      </c>
      <c r="H1118" s="38">
        <f>IF(Txn!$B565="","",Txn!$E565)</f>
        <v>0</v>
      </c>
      <c r="I1118" s="40">
        <f>IF(Txn!$B565="",0,Txn!$Q565)</f>
        <v>0</v>
      </c>
      <c r="J1118" s="40">
        <f>IF(Txn!$B565="",0,Txn!$R565)</f>
        <v>0</v>
      </c>
      <c r="K1118" s="41">
        <f>IF($A1118="","",IFERROR(VALUE(MID($A1118,6,2)),""))</f>
        <v>0</v>
      </c>
      <c r="L1118" s="39">
        <f>IF(Txn!$K565="","","طرف مقابل — "&amp;Txn!$K565)</f>
        <v>0</v>
      </c>
      <c r="N1118" s="42">
        <f>IF($D1118="",0,COUNTIF(BankAccts,$D1118))</f>
        <v>0</v>
      </c>
    </row>
    <row r="1119" spans="1:14">
      <c r="A1119" s="38">
        <f>IF(Txn!$B566="","",Txn!$B566)</f>
        <v>0</v>
      </c>
      <c r="B1119" s="38">
        <f>IF(Txn!$B566="","",Txn!$C566)</f>
        <v>0</v>
      </c>
      <c r="C1119" s="39">
        <f>IF(Txn!$B566="","","تراکنش بانکی")</f>
        <v>0</v>
      </c>
      <c r="D1119" s="38">
        <f>IF(Txn!$B566="","",IF(Txn!$X566="","",Txn!$X566))</f>
        <v>0</v>
      </c>
      <c r="E1119" s="39">
        <f>IF($D1119="","",IFERROR(VLOOKUP($D1119,AcctTbl,2,0),""))</f>
        <v>0</v>
      </c>
      <c r="F1119" s="39">
        <f>IF($D1119="","",IFERROR(VLOOKUP($D1119,AcctTbl,3,0),""))</f>
        <v>0</v>
      </c>
      <c r="G1119" s="39">
        <f>IF(Txn!$B566="","",Txn!$D566)</f>
        <v>0</v>
      </c>
      <c r="H1119" s="38">
        <f>IF(Txn!$B566="","",Txn!$E566)</f>
        <v>0</v>
      </c>
      <c r="I1119" s="40">
        <f>IF(Txn!$B566="",0,Txn!$O566)</f>
        <v>0</v>
      </c>
      <c r="J1119" s="40">
        <f>IF(Txn!$B566="",0,Txn!$P566)</f>
        <v>0</v>
      </c>
      <c r="K1119" s="41">
        <f>IF($A1119="","",IFERROR(VALUE(MID($A1119,6,2)),""))</f>
        <v>0</v>
      </c>
      <c r="L1119" s="39">
        <f>IF(Txn!$K566="","",Txn!$K566)</f>
        <v>0</v>
      </c>
      <c r="N1119" s="42">
        <f>IF($D1119="",0,COUNTIF(BankAccts,$D1119))</f>
        <v>0</v>
      </c>
    </row>
    <row r="1120" spans="1:14">
      <c r="A1120" s="38">
        <f>IF(Txn!$B566="","",Txn!$B566)</f>
        <v>0</v>
      </c>
      <c r="B1120" s="38">
        <f>IF(Txn!$B566="","",Txn!$C566)</f>
        <v>0</v>
      </c>
      <c r="C1120" s="39">
        <f>IF(Txn!$B566="","","تراکنش بانکی")</f>
        <v>0</v>
      </c>
      <c r="D1120" s="38">
        <f>IF(Txn!$B566="","",IF(IF(Txn!$U566="TRF",Txn!$Y566,Txn!$Z566)="","",IF(Txn!$U566="TRF",Txn!$Y566,Txn!$Z566)))</f>
        <v>0</v>
      </c>
      <c r="E1120" s="39">
        <f>IF($D1120="","",IFERROR(VLOOKUP($D1120,AcctTbl,2,0),""))</f>
        <v>0</v>
      </c>
      <c r="F1120" s="39">
        <f>IF($D1120="","",IFERROR(VLOOKUP($D1120,AcctTbl,3,0),""))</f>
        <v>0</v>
      </c>
      <c r="G1120" s="39">
        <f>IF(Txn!$B566="","",Txn!$D566)</f>
        <v>0</v>
      </c>
      <c r="H1120" s="38">
        <f>IF(Txn!$B566="","",Txn!$E566)</f>
        <v>0</v>
      </c>
      <c r="I1120" s="40">
        <f>IF(Txn!$B566="",0,Txn!$Q566)</f>
        <v>0</v>
      </c>
      <c r="J1120" s="40">
        <f>IF(Txn!$B566="",0,Txn!$R566)</f>
        <v>0</v>
      </c>
      <c r="K1120" s="41">
        <f>IF($A1120="","",IFERROR(VALUE(MID($A1120,6,2)),""))</f>
        <v>0</v>
      </c>
      <c r="L1120" s="39">
        <f>IF(Txn!$K566="","","طرف مقابل — "&amp;Txn!$K566)</f>
        <v>0</v>
      </c>
      <c r="N1120" s="42">
        <f>IF($D1120="",0,COUNTIF(BankAccts,$D1120))</f>
        <v>0</v>
      </c>
    </row>
    <row r="1121" spans="1:14">
      <c r="A1121" s="38">
        <f>IF(Txn!$B567="","",Txn!$B567)</f>
        <v>0</v>
      </c>
      <c r="B1121" s="38">
        <f>IF(Txn!$B567="","",Txn!$C567)</f>
        <v>0</v>
      </c>
      <c r="C1121" s="39">
        <f>IF(Txn!$B567="","","تراکنش بانکی")</f>
        <v>0</v>
      </c>
      <c r="D1121" s="38">
        <f>IF(Txn!$B567="","",IF(Txn!$X567="","",Txn!$X567))</f>
        <v>0</v>
      </c>
      <c r="E1121" s="39">
        <f>IF($D1121="","",IFERROR(VLOOKUP($D1121,AcctTbl,2,0),""))</f>
        <v>0</v>
      </c>
      <c r="F1121" s="39">
        <f>IF($D1121="","",IFERROR(VLOOKUP($D1121,AcctTbl,3,0),""))</f>
        <v>0</v>
      </c>
      <c r="G1121" s="39">
        <f>IF(Txn!$B567="","",Txn!$D567)</f>
        <v>0</v>
      </c>
      <c r="H1121" s="38">
        <f>IF(Txn!$B567="","",Txn!$E567)</f>
        <v>0</v>
      </c>
      <c r="I1121" s="40">
        <f>IF(Txn!$B567="",0,Txn!$O567)</f>
        <v>0</v>
      </c>
      <c r="J1121" s="40">
        <f>IF(Txn!$B567="",0,Txn!$P567)</f>
        <v>0</v>
      </c>
      <c r="K1121" s="41">
        <f>IF($A1121="","",IFERROR(VALUE(MID($A1121,6,2)),""))</f>
        <v>0</v>
      </c>
      <c r="L1121" s="39">
        <f>IF(Txn!$K567="","",Txn!$K567)</f>
        <v>0</v>
      </c>
      <c r="N1121" s="42">
        <f>IF($D1121="",0,COUNTIF(BankAccts,$D1121))</f>
        <v>0</v>
      </c>
    </row>
    <row r="1122" spans="1:14">
      <c r="A1122" s="38">
        <f>IF(Txn!$B567="","",Txn!$B567)</f>
        <v>0</v>
      </c>
      <c r="B1122" s="38">
        <f>IF(Txn!$B567="","",Txn!$C567)</f>
        <v>0</v>
      </c>
      <c r="C1122" s="39">
        <f>IF(Txn!$B567="","","تراکنش بانکی")</f>
        <v>0</v>
      </c>
      <c r="D1122" s="38">
        <f>IF(Txn!$B567="","",IF(IF(Txn!$U567="TRF",Txn!$Y567,Txn!$Z567)="","",IF(Txn!$U567="TRF",Txn!$Y567,Txn!$Z567)))</f>
        <v>0</v>
      </c>
      <c r="E1122" s="39">
        <f>IF($D1122="","",IFERROR(VLOOKUP($D1122,AcctTbl,2,0),""))</f>
        <v>0</v>
      </c>
      <c r="F1122" s="39">
        <f>IF($D1122="","",IFERROR(VLOOKUP($D1122,AcctTbl,3,0),""))</f>
        <v>0</v>
      </c>
      <c r="G1122" s="39">
        <f>IF(Txn!$B567="","",Txn!$D567)</f>
        <v>0</v>
      </c>
      <c r="H1122" s="38">
        <f>IF(Txn!$B567="","",Txn!$E567)</f>
        <v>0</v>
      </c>
      <c r="I1122" s="40">
        <f>IF(Txn!$B567="",0,Txn!$Q567)</f>
        <v>0</v>
      </c>
      <c r="J1122" s="40">
        <f>IF(Txn!$B567="",0,Txn!$R567)</f>
        <v>0</v>
      </c>
      <c r="K1122" s="41">
        <f>IF($A1122="","",IFERROR(VALUE(MID($A1122,6,2)),""))</f>
        <v>0</v>
      </c>
      <c r="L1122" s="39">
        <f>IF(Txn!$K567="","","طرف مقابل — "&amp;Txn!$K567)</f>
        <v>0</v>
      </c>
      <c r="N1122" s="42">
        <f>IF($D1122="",0,COUNTIF(BankAccts,$D1122))</f>
        <v>0</v>
      </c>
    </row>
    <row r="1123" spans="1:14">
      <c r="A1123" s="38">
        <f>IF(Txn!$B568="","",Txn!$B568)</f>
        <v>0</v>
      </c>
      <c r="B1123" s="38">
        <f>IF(Txn!$B568="","",Txn!$C568)</f>
        <v>0</v>
      </c>
      <c r="C1123" s="39">
        <f>IF(Txn!$B568="","","تراکنش بانکی")</f>
        <v>0</v>
      </c>
      <c r="D1123" s="38">
        <f>IF(Txn!$B568="","",IF(Txn!$X568="","",Txn!$X568))</f>
        <v>0</v>
      </c>
      <c r="E1123" s="39">
        <f>IF($D1123="","",IFERROR(VLOOKUP($D1123,AcctTbl,2,0),""))</f>
        <v>0</v>
      </c>
      <c r="F1123" s="39">
        <f>IF($D1123="","",IFERROR(VLOOKUP($D1123,AcctTbl,3,0),""))</f>
        <v>0</v>
      </c>
      <c r="G1123" s="39">
        <f>IF(Txn!$B568="","",Txn!$D568)</f>
        <v>0</v>
      </c>
      <c r="H1123" s="38">
        <f>IF(Txn!$B568="","",Txn!$E568)</f>
        <v>0</v>
      </c>
      <c r="I1123" s="40">
        <f>IF(Txn!$B568="",0,Txn!$O568)</f>
        <v>0</v>
      </c>
      <c r="J1123" s="40">
        <f>IF(Txn!$B568="",0,Txn!$P568)</f>
        <v>0</v>
      </c>
      <c r="K1123" s="41">
        <f>IF($A1123="","",IFERROR(VALUE(MID($A1123,6,2)),""))</f>
        <v>0</v>
      </c>
      <c r="L1123" s="39">
        <f>IF(Txn!$K568="","",Txn!$K568)</f>
        <v>0</v>
      </c>
      <c r="N1123" s="42">
        <f>IF($D1123="",0,COUNTIF(BankAccts,$D1123))</f>
        <v>0</v>
      </c>
    </row>
    <row r="1124" spans="1:14">
      <c r="A1124" s="38">
        <f>IF(Txn!$B568="","",Txn!$B568)</f>
        <v>0</v>
      </c>
      <c r="B1124" s="38">
        <f>IF(Txn!$B568="","",Txn!$C568)</f>
        <v>0</v>
      </c>
      <c r="C1124" s="39">
        <f>IF(Txn!$B568="","","تراکنش بانکی")</f>
        <v>0</v>
      </c>
      <c r="D1124" s="38">
        <f>IF(Txn!$B568="","",IF(IF(Txn!$U568="TRF",Txn!$Y568,Txn!$Z568)="","",IF(Txn!$U568="TRF",Txn!$Y568,Txn!$Z568)))</f>
        <v>0</v>
      </c>
      <c r="E1124" s="39">
        <f>IF($D1124="","",IFERROR(VLOOKUP($D1124,AcctTbl,2,0),""))</f>
        <v>0</v>
      </c>
      <c r="F1124" s="39">
        <f>IF($D1124="","",IFERROR(VLOOKUP($D1124,AcctTbl,3,0),""))</f>
        <v>0</v>
      </c>
      <c r="G1124" s="39">
        <f>IF(Txn!$B568="","",Txn!$D568)</f>
        <v>0</v>
      </c>
      <c r="H1124" s="38">
        <f>IF(Txn!$B568="","",Txn!$E568)</f>
        <v>0</v>
      </c>
      <c r="I1124" s="40">
        <f>IF(Txn!$B568="",0,Txn!$Q568)</f>
        <v>0</v>
      </c>
      <c r="J1124" s="40">
        <f>IF(Txn!$B568="",0,Txn!$R568)</f>
        <v>0</v>
      </c>
      <c r="K1124" s="41">
        <f>IF($A1124="","",IFERROR(VALUE(MID($A1124,6,2)),""))</f>
        <v>0</v>
      </c>
      <c r="L1124" s="39">
        <f>IF(Txn!$K568="","","طرف مقابل — "&amp;Txn!$K568)</f>
        <v>0</v>
      </c>
      <c r="N1124" s="42">
        <f>IF($D1124="",0,COUNTIF(BankAccts,$D1124))</f>
        <v>0</v>
      </c>
    </row>
    <row r="1125" spans="1:14">
      <c r="A1125" s="38">
        <f>IF(Txn!$B569="","",Txn!$B569)</f>
        <v>0</v>
      </c>
      <c r="B1125" s="38">
        <f>IF(Txn!$B569="","",Txn!$C569)</f>
        <v>0</v>
      </c>
      <c r="C1125" s="39">
        <f>IF(Txn!$B569="","","تراکنش بانکی")</f>
        <v>0</v>
      </c>
      <c r="D1125" s="38">
        <f>IF(Txn!$B569="","",IF(Txn!$X569="","",Txn!$X569))</f>
        <v>0</v>
      </c>
      <c r="E1125" s="39">
        <f>IF($D1125="","",IFERROR(VLOOKUP($D1125,AcctTbl,2,0),""))</f>
        <v>0</v>
      </c>
      <c r="F1125" s="39">
        <f>IF($D1125="","",IFERROR(VLOOKUP($D1125,AcctTbl,3,0),""))</f>
        <v>0</v>
      </c>
      <c r="G1125" s="39">
        <f>IF(Txn!$B569="","",Txn!$D569)</f>
        <v>0</v>
      </c>
      <c r="H1125" s="38">
        <f>IF(Txn!$B569="","",Txn!$E569)</f>
        <v>0</v>
      </c>
      <c r="I1125" s="40">
        <f>IF(Txn!$B569="",0,Txn!$O569)</f>
        <v>0</v>
      </c>
      <c r="J1125" s="40">
        <f>IF(Txn!$B569="",0,Txn!$P569)</f>
        <v>0</v>
      </c>
      <c r="K1125" s="41">
        <f>IF($A1125="","",IFERROR(VALUE(MID($A1125,6,2)),""))</f>
        <v>0</v>
      </c>
      <c r="L1125" s="39">
        <f>IF(Txn!$K569="","",Txn!$K569)</f>
        <v>0</v>
      </c>
      <c r="N1125" s="42">
        <f>IF($D1125="",0,COUNTIF(BankAccts,$D1125))</f>
        <v>0</v>
      </c>
    </row>
    <row r="1126" spans="1:14">
      <c r="A1126" s="38">
        <f>IF(Txn!$B569="","",Txn!$B569)</f>
        <v>0</v>
      </c>
      <c r="B1126" s="38">
        <f>IF(Txn!$B569="","",Txn!$C569)</f>
        <v>0</v>
      </c>
      <c r="C1126" s="39">
        <f>IF(Txn!$B569="","","تراکنش بانکی")</f>
        <v>0</v>
      </c>
      <c r="D1126" s="38">
        <f>IF(Txn!$B569="","",IF(IF(Txn!$U569="TRF",Txn!$Y569,Txn!$Z569)="","",IF(Txn!$U569="TRF",Txn!$Y569,Txn!$Z569)))</f>
        <v>0</v>
      </c>
      <c r="E1126" s="39">
        <f>IF($D1126="","",IFERROR(VLOOKUP($D1126,AcctTbl,2,0),""))</f>
        <v>0</v>
      </c>
      <c r="F1126" s="39">
        <f>IF($D1126="","",IFERROR(VLOOKUP($D1126,AcctTbl,3,0),""))</f>
        <v>0</v>
      </c>
      <c r="G1126" s="39">
        <f>IF(Txn!$B569="","",Txn!$D569)</f>
        <v>0</v>
      </c>
      <c r="H1126" s="38">
        <f>IF(Txn!$B569="","",Txn!$E569)</f>
        <v>0</v>
      </c>
      <c r="I1126" s="40">
        <f>IF(Txn!$B569="",0,Txn!$Q569)</f>
        <v>0</v>
      </c>
      <c r="J1126" s="40">
        <f>IF(Txn!$B569="",0,Txn!$R569)</f>
        <v>0</v>
      </c>
      <c r="K1126" s="41">
        <f>IF($A1126="","",IFERROR(VALUE(MID($A1126,6,2)),""))</f>
        <v>0</v>
      </c>
      <c r="L1126" s="39">
        <f>IF(Txn!$K569="","","طرف مقابل — "&amp;Txn!$K569)</f>
        <v>0</v>
      </c>
      <c r="N1126" s="42">
        <f>IF($D1126="",0,COUNTIF(BankAccts,$D1126))</f>
        <v>0</v>
      </c>
    </row>
    <row r="1127" spans="1:14">
      <c r="A1127" s="38">
        <f>IF(Txn!$B570="","",Txn!$B570)</f>
        <v>0</v>
      </c>
      <c r="B1127" s="38">
        <f>IF(Txn!$B570="","",Txn!$C570)</f>
        <v>0</v>
      </c>
      <c r="C1127" s="39">
        <f>IF(Txn!$B570="","","تراکنش بانکی")</f>
        <v>0</v>
      </c>
      <c r="D1127" s="38">
        <f>IF(Txn!$B570="","",IF(Txn!$X570="","",Txn!$X570))</f>
        <v>0</v>
      </c>
      <c r="E1127" s="39">
        <f>IF($D1127="","",IFERROR(VLOOKUP($D1127,AcctTbl,2,0),""))</f>
        <v>0</v>
      </c>
      <c r="F1127" s="39">
        <f>IF($D1127="","",IFERROR(VLOOKUP($D1127,AcctTbl,3,0),""))</f>
        <v>0</v>
      </c>
      <c r="G1127" s="39">
        <f>IF(Txn!$B570="","",Txn!$D570)</f>
        <v>0</v>
      </c>
      <c r="H1127" s="38">
        <f>IF(Txn!$B570="","",Txn!$E570)</f>
        <v>0</v>
      </c>
      <c r="I1127" s="40">
        <f>IF(Txn!$B570="",0,Txn!$O570)</f>
        <v>0</v>
      </c>
      <c r="J1127" s="40">
        <f>IF(Txn!$B570="",0,Txn!$P570)</f>
        <v>0</v>
      </c>
      <c r="K1127" s="41">
        <f>IF($A1127="","",IFERROR(VALUE(MID($A1127,6,2)),""))</f>
        <v>0</v>
      </c>
      <c r="L1127" s="39">
        <f>IF(Txn!$K570="","",Txn!$K570)</f>
        <v>0</v>
      </c>
      <c r="N1127" s="42">
        <f>IF($D1127="",0,COUNTIF(BankAccts,$D1127))</f>
        <v>0</v>
      </c>
    </row>
    <row r="1128" spans="1:14">
      <c r="A1128" s="38">
        <f>IF(Txn!$B570="","",Txn!$B570)</f>
        <v>0</v>
      </c>
      <c r="B1128" s="38">
        <f>IF(Txn!$B570="","",Txn!$C570)</f>
        <v>0</v>
      </c>
      <c r="C1128" s="39">
        <f>IF(Txn!$B570="","","تراکنش بانکی")</f>
        <v>0</v>
      </c>
      <c r="D1128" s="38">
        <f>IF(Txn!$B570="","",IF(IF(Txn!$U570="TRF",Txn!$Y570,Txn!$Z570)="","",IF(Txn!$U570="TRF",Txn!$Y570,Txn!$Z570)))</f>
        <v>0</v>
      </c>
      <c r="E1128" s="39">
        <f>IF($D1128="","",IFERROR(VLOOKUP($D1128,AcctTbl,2,0),""))</f>
        <v>0</v>
      </c>
      <c r="F1128" s="39">
        <f>IF($D1128="","",IFERROR(VLOOKUP($D1128,AcctTbl,3,0),""))</f>
        <v>0</v>
      </c>
      <c r="G1128" s="39">
        <f>IF(Txn!$B570="","",Txn!$D570)</f>
        <v>0</v>
      </c>
      <c r="H1128" s="38">
        <f>IF(Txn!$B570="","",Txn!$E570)</f>
        <v>0</v>
      </c>
      <c r="I1128" s="40">
        <f>IF(Txn!$B570="",0,Txn!$Q570)</f>
        <v>0</v>
      </c>
      <c r="J1128" s="40">
        <f>IF(Txn!$B570="",0,Txn!$R570)</f>
        <v>0</v>
      </c>
      <c r="K1128" s="41">
        <f>IF($A1128="","",IFERROR(VALUE(MID($A1128,6,2)),""))</f>
        <v>0</v>
      </c>
      <c r="L1128" s="39">
        <f>IF(Txn!$K570="","","طرف مقابل — "&amp;Txn!$K570)</f>
        <v>0</v>
      </c>
      <c r="N1128" s="42">
        <f>IF($D1128="",0,COUNTIF(BankAccts,$D1128))</f>
        <v>0</v>
      </c>
    </row>
    <row r="1129" spans="1:14">
      <c r="A1129" s="38">
        <f>IF(Txn!$B571="","",Txn!$B571)</f>
        <v>0</v>
      </c>
      <c r="B1129" s="38">
        <f>IF(Txn!$B571="","",Txn!$C571)</f>
        <v>0</v>
      </c>
      <c r="C1129" s="39">
        <f>IF(Txn!$B571="","","تراکنش بانکی")</f>
        <v>0</v>
      </c>
      <c r="D1129" s="38">
        <f>IF(Txn!$B571="","",IF(Txn!$X571="","",Txn!$X571))</f>
        <v>0</v>
      </c>
      <c r="E1129" s="39">
        <f>IF($D1129="","",IFERROR(VLOOKUP($D1129,AcctTbl,2,0),""))</f>
        <v>0</v>
      </c>
      <c r="F1129" s="39">
        <f>IF($D1129="","",IFERROR(VLOOKUP($D1129,AcctTbl,3,0),""))</f>
        <v>0</v>
      </c>
      <c r="G1129" s="39">
        <f>IF(Txn!$B571="","",Txn!$D571)</f>
        <v>0</v>
      </c>
      <c r="H1129" s="38">
        <f>IF(Txn!$B571="","",Txn!$E571)</f>
        <v>0</v>
      </c>
      <c r="I1129" s="40">
        <f>IF(Txn!$B571="",0,Txn!$O571)</f>
        <v>0</v>
      </c>
      <c r="J1129" s="40">
        <f>IF(Txn!$B571="",0,Txn!$P571)</f>
        <v>0</v>
      </c>
      <c r="K1129" s="41">
        <f>IF($A1129="","",IFERROR(VALUE(MID($A1129,6,2)),""))</f>
        <v>0</v>
      </c>
      <c r="L1129" s="39">
        <f>IF(Txn!$K571="","",Txn!$K571)</f>
        <v>0</v>
      </c>
      <c r="N1129" s="42">
        <f>IF($D1129="",0,COUNTIF(BankAccts,$D1129))</f>
        <v>0</v>
      </c>
    </row>
    <row r="1130" spans="1:14">
      <c r="A1130" s="38">
        <f>IF(Txn!$B571="","",Txn!$B571)</f>
        <v>0</v>
      </c>
      <c r="B1130" s="38">
        <f>IF(Txn!$B571="","",Txn!$C571)</f>
        <v>0</v>
      </c>
      <c r="C1130" s="39">
        <f>IF(Txn!$B571="","","تراکنش بانکی")</f>
        <v>0</v>
      </c>
      <c r="D1130" s="38">
        <f>IF(Txn!$B571="","",IF(IF(Txn!$U571="TRF",Txn!$Y571,Txn!$Z571)="","",IF(Txn!$U571="TRF",Txn!$Y571,Txn!$Z571)))</f>
        <v>0</v>
      </c>
      <c r="E1130" s="39">
        <f>IF($D1130="","",IFERROR(VLOOKUP($D1130,AcctTbl,2,0),""))</f>
        <v>0</v>
      </c>
      <c r="F1130" s="39">
        <f>IF($D1130="","",IFERROR(VLOOKUP($D1130,AcctTbl,3,0),""))</f>
        <v>0</v>
      </c>
      <c r="G1130" s="39">
        <f>IF(Txn!$B571="","",Txn!$D571)</f>
        <v>0</v>
      </c>
      <c r="H1130" s="38">
        <f>IF(Txn!$B571="","",Txn!$E571)</f>
        <v>0</v>
      </c>
      <c r="I1130" s="40">
        <f>IF(Txn!$B571="",0,Txn!$Q571)</f>
        <v>0</v>
      </c>
      <c r="J1130" s="40">
        <f>IF(Txn!$B571="",0,Txn!$R571)</f>
        <v>0</v>
      </c>
      <c r="K1130" s="41">
        <f>IF($A1130="","",IFERROR(VALUE(MID($A1130,6,2)),""))</f>
        <v>0</v>
      </c>
      <c r="L1130" s="39">
        <f>IF(Txn!$K571="","","طرف مقابل — "&amp;Txn!$K571)</f>
        <v>0</v>
      </c>
      <c r="N1130" s="42">
        <f>IF($D1130="",0,COUNTIF(BankAccts,$D1130))</f>
        <v>0</v>
      </c>
    </row>
    <row r="1131" spans="1:14">
      <c r="A1131" s="38">
        <f>IF(Txn!$B572="","",Txn!$B572)</f>
        <v>0</v>
      </c>
      <c r="B1131" s="38">
        <f>IF(Txn!$B572="","",Txn!$C572)</f>
        <v>0</v>
      </c>
      <c r="C1131" s="39">
        <f>IF(Txn!$B572="","","تراکنش بانکی")</f>
        <v>0</v>
      </c>
      <c r="D1131" s="38">
        <f>IF(Txn!$B572="","",IF(Txn!$X572="","",Txn!$X572))</f>
        <v>0</v>
      </c>
      <c r="E1131" s="39">
        <f>IF($D1131="","",IFERROR(VLOOKUP($D1131,AcctTbl,2,0),""))</f>
        <v>0</v>
      </c>
      <c r="F1131" s="39">
        <f>IF($D1131="","",IFERROR(VLOOKUP($D1131,AcctTbl,3,0),""))</f>
        <v>0</v>
      </c>
      <c r="G1131" s="39">
        <f>IF(Txn!$B572="","",Txn!$D572)</f>
        <v>0</v>
      </c>
      <c r="H1131" s="38">
        <f>IF(Txn!$B572="","",Txn!$E572)</f>
        <v>0</v>
      </c>
      <c r="I1131" s="40">
        <f>IF(Txn!$B572="",0,Txn!$O572)</f>
        <v>0</v>
      </c>
      <c r="J1131" s="40">
        <f>IF(Txn!$B572="",0,Txn!$P572)</f>
        <v>0</v>
      </c>
      <c r="K1131" s="41">
        <f>IF($A1131="","",IFERROR(VALUE(MID($A1131,6,2)),""))</f>
        <v>0</v>
      </c>
      <c r="L1131" s="39">
        <f>IF(Txn!$K572="","",Txn!$K572)</f>
        <v>0</v>
      </c>
      <c r="N1131" s="42">
        <f>IF($D1131="",0,COUNTIF(BankAccts,$D1131))</f>
        <v>0</v>
      </c>
    </row>
    <row r="1132" spans="1:14">
      <c r="A1132" s="38">
        <f>IF(Txn!$B572="","",Txn!$B572)</f>
        <v>0</v>
      </c>
      <c r="B1132" s="38">
        <f>IF(Txn!$B572="","",Txn!$C572)</f>
        <v>0</v>
      </c>
      <c r="C1132" s="39">
        <f>IF(Txn!$B572="","","تراکنش بانکی")</f>
        <v>0</v>
      </c>
      <c r="D1132" s="38">
        <f>IF(Txn!$B572="","",IF(IF(Txn!$U572="TRF",Txn!$Y572,Txn!$Z572)="","",IF(Txn!$U572="TRF",Txn!$Y572,Txn!$Z572)))</f>
        <v>0</v>
      </c>
      <c r="E1132" s="39">
        <f>IF($D1132="","",IFERROR(VLOOKUP($D1132,AcctTbl,2,0),""))</f>
        <v>0</v>
      </c>
      <c r="F1132" s="39">
        <f>IF($D1132="","",IFERROR(VLOOKUP($D1132,AcctTbl,3,0),""))</f>
        <v>0</v>
      </c>
      <c r="G1132" s="39">
        <f>IF(Txn!$B572="","",Txn!$D572)</f>
        <v>0</v>
      </c>
      <c r="H1132" s="38">
        <f>IF(Txn!$B572="","",Txn!$E572)</f>
        <v>0</v>
      </c>
      <c r="I1132" s="40">
        <f>IF(Txn!$B572="",0,Txn!$Q572)</f>
        <v>0</v>
      </c>
      <c r="J1132" s="40">
        <f>IF(Txn!$B572="",0,Txn!$R572)</f>
        <v>0</v>
      </c>
      <c r="K1132" s="41">
        <f>IF($A1132="","",IFERROR(VALUE(MID($A1132,6,2)),""))</f>
        <v>0</v>
      </c>
      <c r="L1132" s="39">
        <f>IF(Txn!$K572="","","طرف مقابل — "&amp;Txn!$K572)</f>
        <v>0</v>
      </c>
      <c r="N1132" s="42">
        <f>IF($D1132="",0,COUNTIF(BankAccts,$D1132))</f>
        <v>0</v>
      </c>
    </row>
    <row r="1133" spans="1:14">
      <c r="A1133" s="38">
        <f>IF(Txn!$B573="","",Txn!$B573)</f>
        <v>0</v>
      </c>
      <c r="B1133" s="38">
        <f>IF(Txn!$B573="","",Txn!$C573)</f>
        <v>0</v>
      </c>
      <c r="C1133" s="39">
        <f>IF(Txn!$B573="","","تراکنش بانکی")</f>
        <v>0</v>
      </c>
      <c r="D1133" s="38">
        <f>IF(Txn!$B573="","",IF(Txn!$X573="","",Txn!$X573))</f>
        <v>0</v>
      </c>
      <c r="E1133" s="39">
        <f>IF($D1133="","",IFERROR(VLOOKUP($D1133,AcctTbl,2,0),""))</f>
        <v>0</v>
      </c>
      <c r="F1133" s="39">
        <f>IF($D1133="","",IFERROR(VLOOKUP($D1133,AcctTbl,3,0),""))</f>
        <v>0</v>
      </c>
      <c r="G1133" s="39">
        <f>IF(Txn!$B573="","",Txn!$D573)</f>
        <v>0</v>
      </c>
      <c r="H1133" s="38">
        <f>IF(Txn!$B573="","",Txn!$E573)</f>
        <v>0</v>
      </c>
      <c r="I1133" s="40">
        <f>IF(Txn!$B573="",0,Txn!$O573)</f>
        <v>0</v>
      </c>
      <c r="J1133" s="40">
        <f>IF(Txn!$B573="",0,Txn!$P573)</f>
        <v>0</v>
      </c>
      <c r="K1133" s="41">
        <f>IF($A1133="","",IFERROR(VALUE(MID($A1133,6,2)),""))</f>
        <v>0</v>
      </c>
      <c r="L1133" s="39">
        <f>IF(Txn!$K573="","",Txn!$K573)</f>
        <v>0</v>
      </c>
      <c r="N1133" s="42">
        <f>IF($D1133="",0,COUNTIF(BankAccts,$D1133))</f>
        <v>0</v>
      </c>
    </row>
    <row r="1134" spans="1:14">
      <c r="A1134" s="38">
        <f>IF(Txn!$B573="","",Txn!$B573)</f>
        <v>0</v>
      </c>
      <c r="B1134" s="38">
        <f>IF(Txn!$B573="","",Txn!$C573)</f>
        <v>0</v>
      </c>
      <c r="C1134" s="39">
        <f>IF(Txn!$B573="","","تراکنش بانکی")</f>
        <v>0</v>
      </c>
      <c r="D1134" s="38">
        <f>IF(Txn!$B573="","",IF(IF(Txn!$U573="TRF",Txn!$Y573,Txn!$Z573)="","",IF(Txn!$U573="TRF",Txn!$Y573,Txn!$Z573)))</f>
        <v>0</v>
      </c>
      <c r="E1134" s="39">
        <f>IF($D1134="","",IFERROR(VLOOKUP($D1134,AcctTbl,2,0),""))</f>
        <v>0</v>
      </c>
      <c r="F1134" s="39">
        <f>IF($D1134="","",IFERROR(VLOOKUP($D1134,AcctTbl,3,0),""))</f>
        <v>0</v>
      </c>
      <c r="G1134" s="39">
        <f>IF(Txn!$B573="","",Txn!$D573)</f>
        <v>0</v>
      </c>
      <c r="H1134" s="38">
        <f>IF(Txn!$B573="","",Txn!$E573)</f>
        <v>0</v>
      </c>
      <c r="I1134" s="40">
        <f>IF(Txn!$B573="",0,Txn!$Q573)</f>
        <v>0</v>
      </c>
      <c r="J1134" s="40">
        <f>IF(Txn!$B573="",0,Txn!$R573)</f>
        <v>0</v>
      </c>
      <c r="K1134" s="41">
        <f>IF($A1134="","",IFERROR(VALUE(MID($A1134,6,2)),""))</f>
        <v>0</v>
      </c>
      <c r="L1134" s="39">
        <f>IF(Txn!$K573="","","طرف مقابل — "&amp;Txn!$K573)</f>
        <v>0</v>
      </c>
      <c r="N1134" s="42">
        <f>IF($D1134="",0,COUNTIF(BankAccts,$D1134))</f>
        <v>0</v>
      </c>
    </row>
    <row r="1135" spans="1:14">
      <c r="A1135" s="38">
        <f>IF(Txn!$B574="","",Txn!$B574)</f>
        <v>0</v>
      </c>
      <c r="B1135" s="38">
        <f>IF(Txn!$B574="","",Txn!$C574)</f>
        <v>0</v>
      </c>
      <c r="C1135" s="39">
        <f>IF(Txn!$B574="","","تراکنش بانکی")</f>
        <v>0</v>
      </c>
      <c r="D1135" s="38">
        <f>IF(Txn!$B574="","",IF(Txn!$X574="","",Txn!$X574))</f>
        <v>0</v>
      </c>
      <c r="E1135" s="39">
        <f>IF($D1135="","",IFERROR(VLOOKUP($D1135,AcctTbl,2,0),""))</f>
        <v>0</v>
      </c>
      <c r="F1135" s="39">
        <f>IF($D1135="","",IFERROR(VLOOKUP($D1135,AcctTbl,3,0),""))</f>
        <v>0</v>
      </c>
      <c r="G1135" s="39">
        <f>IF(Txn!$B574="","",Txn!$D574)</f>
        <v>0</v>
      </c>
      <c r="H1135" s="38">
        <f>IF(Txn!$B574="","",Txn!$E574)</f>
        <v>0</v>
      </c>
      <c r="I1135" s="40">
        <f>IF(Txn!$B574="",0,Txn!$O574)</f>
        <v>0</v>
      </c>
      <c r="J1135" s="40">
        <f>IF(Txn!$B574="",0,Txn!$P574)</f>
        <v>0</v>
      </c>
      <c r="K1135" s="41">
        <f>IF($A1135="","",IFERROR(VALUE(MID($A1135,6,2)),""))</f>
        <v>0</v>
      </c>
      <c r="L1135" s="39">
        <f>IF(Txn!$K574="","",Txn!$K574)</f>
        <v>0</v>
      </c>
      <c r="N1135" s="42">
        <f>IF($D1135="",0,COUNTIF(BankAccts,$D1135))</f>
        <v>0</v>
      </c>
    </row>
    <row r="1136" spans="1:14">
      <c r="A1136" s="38">
        <f>IF(Txn!$B574="","",Txn!$B574)</f>
        <v>0</v>
      </c>
      <c r="B1136" s="38">
        <f>IF(Txn!$B574="","",Txn!$C574)</f>
        <v>0</v>
      </c>
      <c r="C1136" s="39">
        <f>IF(Txn!$B574="","","تراکنش بانکی")</f>
        <v>0</v>
      </c>
      <c r="D1136" s="38">
        <f>IF(Txn!$B574="","",IF(IF(Txn!$U574="TRF",Txn!$Y574,Txn!$Z574)="","",IF(Txn!$U574="TRF",Txn!$Y574,Txn!$Z574)))</f>
        <v>0</v>
      </c>
      <c r="E1136" s="39">
        <f>IF($D1136="","",IFERROR(VLOOKUP($D1136,AcctTbl,2,0),""))</f>
        <v>0</v>
      </c>
      <c r="F1136" s="39">
        <f>IF($D1136="","",IFERROR(VLOOKUP($D1136,AcctTbl,3,0),""))</f>
        <v>0</v>
      </c>
      <c r="G1136" s="39">
        <f>IF(Txn!$B574="","",Txn!$D574)</f>
        <v>0</v>
      </c>
      <c r="H1136" s="38">
        <f>IF(Txn!$B574="","",Txn!$E574)</f>
        <v>0</v>
      </c>
      <c r="I1136" s="40">
        <f>IF(Txn!$B574="",0,Txn!$Q574)</f>
        <v>0</v>
      </c>
      <c r="J1136" s="40">
        <f>IF(Txn!$B574="",0,Txn!$R574)</f>
        <v>0</v>
      </c>
      <c r="K1136" s="41">
        <f>IF($A1136="","",IFERROR(VALUE(MID($A1136,6,2)),""))</f>
        <v>0</v>
      </c>
      <c r="L1136" s="39">
        <f>IF(Txn!$K574="","","طرف مقابل — "&amp;Txn!$K574)</f>
        <v>0</v>
      </c>
      <c r="N1136" s="42">
        <f>IF($D1136="",0,COUNTIF(BankAccts,$D1136))</f>
        <v>0</v>
      </c>
    </row>
    <row r="1137" spans="1:14">
      <c r="A1137" s="38">
        <f>IF(Txn!$B575="","",Txn!$B575)</f>
        <v>0</v>
      </c>
      <c r="B1137" s="38">
        <f>IF(Txn!$B575="","",Txn!$C575)</f>
        <v>0</v>
      </c>
      <c r="C1137" s="39">
        <f>IF(Txn!$B575="","","تراکنش بانکی")</f>
        <v>0</v>
      </c>
      <c r="D1137" s="38">
        <f>IF(Txn!$B575="","",IF(Txn!$X575="","",Txn!$X575))</f>
        <v>0</v>
      </c>
      <c r="E1137" s="39">
        <f>IF($D1137="","",IFERROR(VLOOKUP($D1137,AcctTbl,2,0),""))</f>
        <v>0</v>
      </c>
      <c r="F1137" s="39">
        <f>IF($D1137="","",IFERROR(VLOOKUP($D1137,AcctTbl,3,0),""))</f>
        <v>0</v>
      </c>
      <c r="G1137" s="39">
        <f>IF(Txn!$B575="","",Txn!$D575)</f>
        <v>0</v>
      </c>
      <c r="H1137" s="38">
        <f>IF(Txn!$B575="","",Txn!$E575)</f>
        <v>0</v>
      </c>
      <c r="I1137" s="40">
        <f>IF(Txn!$B575="",0,Txn!$O575)</f>
        <v>0</v>
      </c>
      <c r="J1137" s="40">
        <f>IF(Txn!$B575="",0,Txn!$P575)</f>
        <v>0</v>
      </c>
      <c r="K1137" s="41">
        <f>IF($A1137="","",IFERROR(VALUE(MID($A1137,6,2)),""))</f>
        <v>0</v>
      </c>
      <c r="L1137" s="39">
        <f>IF(Txn!$K575="","",Txn!$K575)</f>
        <v>0</v>
      </c>
      <c r="N1137" s="42">
        <f>IF($D1137="",0,COUNTIF(BankAccts,$D1137))</f>
        <v>0</v>
      </c>
    </row>
    <row r="1138" spans="1:14">
      <c r="A1138" s="38">
        <f>IF(Txn!$B575="","",Txn!$B575)</f>
        <v>0</v>
      </c>
      <c r="B1138" s="38">
        <f>IF(Txn!$B575="","",Txn!$C575)</f>
        <v>0</v>
      </c>
      <c r="C1138" s="39">
        <f>IF(Txn!$B575="","","تراکنش بانکی")</f>
        <v>0</v>
      </c>
      <c r="D1138" s="38">
        <f>IF(Txn!$B575="","",IF(IF(Txn!$U575="TRF",Txn!$Y575,Txn!$Z575)="","",IF(Txn!$U575="TRF",Txn!$Y575,Txn!$Z575)))</f>
        <v>0</v>
      </c>
      <c r="E1138" s="39">
        <f>IF($D1138="","",IFERROR(VLOOKUP($D1138,AcctTbl,2,0),""))</f>
        <v>0</v>
      </c>
      <c r="F1138" s="39">
        <f>IF($D1138="","",IFERROR(VLOOKUP($D1138,AcctTbl,3,0),""))</f>
        <v>0</v>
      </c>
      <c r="G1138" s="39">
        <f>IF(Txn!$B575="","",Txn!$D575)</f>
        <v>0</v>
      </c>
      <c r="H1138" s="38">
        <f>IF(Txn!$B575="","",Txn!$E575)</f>
        <v>0</v>
      </c>
      <c r="I1138" s="40">
        <f>IF(Txn!$B575="",0,Txn!$Q575)</f>
        <v>0</v>
      </c>
      <c r="J1138" s="40">
        <f>IF(Txn!$B575="",0,Txn!$R575)</f>
        <v>0</v>
      </c>
      <c r="K1138" s="41">
        <f>IF($A1138="","",IFERROR(VALUE(MID($A1138,6,2)),""))</f>
        <v>0</v>
      </c>
      <c r="L1138" s="39">
        <f>IF(Txn!$K575="","","طرف مقابل — "&amp;Txn!$K575)</f>
        <v>0</v>
      </c>
      <c r="N1138" s="42">
        <f>IF($D1138="",0,COUNTIF(BankAccts,$D1138))</f>
        <v>0</v>
      </c>
    </row>
    <row r="1139" spans="1:14">
      <c r="A1139" s="38">
        <f>IF(Txn!$B576="","",Txn!$B576)</f>
        <v>0</v>
      </c>
      <c r="B1139" s="38">
        <f>IF(Txn!$B576="","",Txn!$C576)</f>
        <v>0</v>
      </c>
      <c r="C1139" s="39">
        <f>IF(Txn!$B576="","","تراکنش بانکی")</f>
        <v>0</v>
      </c>
      <c r="D1139" s="38">
        <f>IF(Txn!$B576="","",IF(Txn!$X576="","",Txn!$X576))</f>
        <v>0</v>
      </c>
      <c r="E1139" s="39">
        <f>IF($D1139="","",IFERROR(VLOOKUP($D1139,AcctTbl,2,0),""))</f>
        <v>0</v>
      </c>
      <c r="F1139" s="39">
        <f>IF($D1139="","",IFERROR(VLOOKUP($D1139,AcctTbl,3,0),""))</f>
        <v>0</v>
      </c>
      <c r="G1139" s="39">
        <f>IF(Txn!$B576="","",Txn!$D576)</f>
        <v>0</v>
      </c>
      <c r="H1139" s="38">
        <f>IF(Txn!$B576="","",Txn!$E576)</f>
        <v>0</v>
      </c>
      <c r="I1139" s="40">
        <f>IF(Txn!$B576="",0,Txn!$O576)</f>
        <v>0</v>
      </c>
      <c r="J1139" s="40">
        <f>IF(Txn!$B576="",0,Txn!$P576)</f>
        <v>0</v>
      </c>
      <c r="K1139" s="41">
        <f>IF($A1139="","",IFERROR(VALUE(MID($A1139,6,2)),""))</f>
        <v>0</v>
      </c>
      <c r="L1139" s="39">
        <f>IF(Txn!$K576="","",Txn!$K576)</f>
        <v>0</v>
      </c>
      <c r="N1139" s="42">
        <f>IF($D1139="",0,COUNTIF(BankAccts,$D1139))</f>
        <v>0</v>
      </c>
    </row>
    <row r="1140" spans="1:14">
      <c r="A1140" s="38">
        <f>IF(Txn!$B576="","",Txn!$B576)</f>
        <v>0</v>
      </c>
      <c r="B1140" s="38">
        <f>IF(Txn!$B576="","",Txn!$C576)</f>
        <v>0</v>
      </c>
      <c r="C1140" s="39">
        <f>IF(Txn!$B576="","","تراکنش بانکی")</f>
        <v>0</v>
      </c>
      <c r="D1140" s="38">
        <f>IF(Txn!$B576="","",IF(IF(Txn!$U576="TRF",Txn!$Y576,Txn!$Z576)="","",IF(Txn!$U576="TRF",Txn!$Y576,Txn!$Z576)))</f>
        <v>0</v>
      </c>
      <c r="E1140" s="39">
        <f>IF($D1140="","",IFERROR(VLOOKUP($D1140,AcctTbl,2,0),""))</f>
        <v>0</v>
      </c>
      <c r="F1140" s="39">
        <f>IF($D1140="","",IFERROR(VLOOKUP($D1140,AcctTbl,3,0),""))</f>
        <v>0</v>
      </c>
      <c r="G1140" s="39">
        <f>IF(Txn!$B576="","",Txn!$D576)</f>
        <v>0</v>
      </c>
      <c r="H1140" s="38">
        <f>IF(Txn!$B576="","",Txn!$E576)</f>
        <v>0</v>
      </c>
      <c r="I1140" s="40">
        <f>IF(Txn!$B576="",0,Txn!$Q576)</f>
        <v>0</v>
      </c>
      <c r="J1140" s="40">
        <f>IF(Txn!$B576="",0,Txn!$R576)</f>
        <v>0</v>
      </c>
      <c r="K1140" s="41">
        <f>IF($A1140="","",IFERROR(VALUE(MID($A1140,6,2)),""))</f>
        <v>0</v>
      </c>
      <c r="L1140" s="39">
        <f>IF(Txn!$K576="","","طرف مقابل — "&amp;Txn!$K576)</f>
        <v>0</v>
      </c>
      <c r="N1140" s="42">
        <f>IF($D1140="",0,COUNTIF(BankAccts,$D1140))</f>
        <v>0</v>
      </c>
    </row>
    <row r="1141" spans="1:14">
      <c r="A1141" s="38">
        <f>IF(Txn!$B577="","",Txn!$B577)</f>
        <v>0</v>
      </c>
      <c r="B1141" s="38">
        <f>IF(Txn!$B577="","",Txn!$C577)</f>
        <v>0</v>
      </c>
      <c r="C1141" s="39">
        <f>IF(Txn!$B577="","","تراکنش بانکی")</f>
        <v>0</v>
      </c>
      <c r="D1141" s="38">
        <f>IF(Txn!$B577="","",IF(Txn!$X577="","",Txn!$X577))</f>
        <v>0</v>
      </c>
      <c r="E1141" s="39">
        <f>IF($D1141="","",IFERROR(VLOOKUP($D1141,AcctTbl,2,0),""))</f>
        <v>0</v>
      </c>
      <c r="F1141" s="39">
        <f>IF($D1141="","",IFERROR(VLOOKUP($D1141,AcctTbl,3,0),""))</f>
        <v>0</v>
      </c>
      <c r="G1141" s="39">
        <f>IF(Txn!$B577="","",Txn!$D577)</f>
        <v>0</v>
      </c>
      <c r="H1141" s="38">
        <f>IF(Txn!$B577="","",Txn!$E577)</f>
        <v>0</v>
      </c>
      <c r="I1141" s="40">
        <f>IF(Txn!$B577="",0,Txn!$O577)</f>
        <v>0</v>
      </c>
      <c r="J1141" s="40">
        <f>IF(Txn!$B577="",0,Txn!$P577)</f>
        <v>0</v>
      </c>
      <c r="K1141" s="41">
        <f>IF($A1141="","",IFERROR(VALUE(MID($A1141,6,2)),""))</f>
        <v>0</v>
      </c>
      <c r="L1141" s="39">
        <f>IF(Txn!$K577="","",Txn!$K577)</f>
        <v>0</v>
      </c>
      <c r="N1141" s="42">
        <f>IF($D1141="",0,COUNTIF(BankAccts,$D1141))</f>
        <v>0</v>
      </c>
    </row>
    <row r="1142" spans="1:14">
      <c r="A1142" s="38">
        <f>IF(Txn!$B577="","",Txn!$B577)</f>
        <v>0</v>
      </c>
      <c r="B1142" s="38">
        <f>IF(Txn!$B577="","",Txn!$C577)</f>
        <v>0</v>
      </c>
      <c r="C1142" s="39">
        <f>IF(Txn!$B577="","","تراکنش بانکی")</f>
        <v>0</v>
      </c>
      <c r="D1142" s="38">
        <f>IF(Txn!$B577="","",IF(IF(Txn!$U577="TRF",Txn!$Y577,Txn!$Z577)="","",IF(Txn!$U577="TRF",Txn!$Y577,Txn!$Z577)))</f>
        <v>0</v>
      </c>
      <c r="E1142" s="39">
        <f>IF($D1142="","",IFERROR(VLOOKUP($D1142,AcctTbl,2,0),""))</f>
        <v>0</v>
      </c>
      <c r="F1142" s="39">
        <f>IF($D1142="","",IFERROR(VLOOKUP($D1142,AcctTbl,3,0),""))</f>
        <v>0</v>
      </c>
      <c r="G1142" s="39">
        <f>IF(Txn!$B577="","",Txn!$D577)</f>
        <v>0</v>
      </c>
      <c r="H1142" s="38">
        <f>IF(Txn!$B577="","",Txn!$E577)</f>
        <v>0</v>
      </c>
      <c r="I1142" s="40">
        <f>IF(Txn!$B577="",0,Txn!$Q577)</f>
        <v>0</v>
      </c>
      <c r="J1142" s="40">
        <f>IF(Txn!$B577="",0,Txn!$R577)</f>
        <v>0</v>
      </c>
      <c r="K1142" s="41">
        <f>IF($A1142="","",IFERROR(VALUE(MID($A1142,6,2)),""))</f>
        <v>0</v>
      </c>
      <c r="L1142" s="39">
        <f>IF(Txn!$K577="","","طرف مقابل — "&amp;Txn!$K577)</f>
        <v>0</v>
      </c>
      <c r="N1142" s="42">
        <f>IF($D1142="",0,COUNTIF(BankAccts,$D1142))</f>
        <v>0</v>
      </c>
    </row>
    <row r="1143" spans="1:14">
      <c r="A1143" s="38">
        <f>IF(Txn!$B578="","",Txn!$B578)</f>
        <v>0</v>
      </c>
      <c r="B1143" s="38">
        <f>IF(Txn!$B578="","",Txn!$C578)</f>
        <v>0</v>
      </c>
      <c r="C1143" s="39">
        <f>IF(Txn!$B578="","","تراکنش بانکی")</f>
        <v>0</v>
      </c>
      <c r="D1143" s="38">
        <f>IF(Txn!$B578="","",IF(Txn!$X578="","",Txn!$X578))</f>
        <v>0</v>
      </c>
      <c r="E1143" s="39">
        <f>IF($D1143="","",IFERROR(VLOOKUP($D1143,AcctTbl,2,0),""))</f>
        <v>0</v>
      </c>
      <c r="F1143" s="39">
        <f>IF($D1143="","",IFERROR(VLOOKUP($D1143,AcctTbl,3,0),""))</f>
        <v>0</v>
      </c>
      <c r="G1143" s="39">
        <f>IF(Txn!$B578="","",Txn!$D578)</f>
        <v>0</v>
      </c>
      <c r="H1143" s="38">
        <f>IF(Txn!$B578="","",Txn!$E578)</f>
        <v>0</v>
      </c>
      <c r="I1143" s="40">
        <f>IF(Txn!$B578="",0,Txn!$O578)</f>
        <v>0</v>
      </c>
      <c r="J1143" s="40">
        <f>IF(Txn!$B578="",0,Txn!$P578)</f>
        <v>0</v>
      </c>
      <c r="K1143" s="41">
        <f>IF($A1143="","",IFERROR(VALUE(MID($A1143,6,2)),""))</f>
        <v>0</v>
      </c>
      <c r="L1143" s="39">
        <f>IF(Txn!$K578="","",Txn!$K578)</f>
        <v>0</v>
      </c>
      <c r="N1143" s="42">
        <f>IF($D1143="",0,COUNTIF(BankAccts,$D1143))</f>
        <v>0</v>
      </c>
    </row>
    <row r="1144" spans="1:14">
      <c r="A1144" s="38">
        <f>IF(Txn!$B578="","",Txn!$B578)</f>
        <v>0</v>
      </c>
      <c r="B1144" s="38">
        <f>IF(Txn!$B578="","",Txn!$C578)</f>
        <v>0</v>
      </c>
      <c r="C1144" s="39">
        <f>IF(Txn!$B578="","","تراکنش بانکی")</f>
        <v>0</v>
      </c>
      <c r="D1144" s="38">
        <f>IF(Txn!$B578="","",IF(IF(Txn!$U578="TRF",Txn!$Y578,Txn!$Z578)="","",IF(Txn!$U578="TRF",Txn!$Y578,Txn!$Z578)))</f>
        <v>0</v>
      </c>
      <c r="E1144" s="39">
        <f>IF($D1144="","",IFERROR(VLOOKUP($D1144,AcctTbl,2,0),""))</f>
        <v>0</v>
      </c>
      <c r="F1144" s="39">
        <f>IF($D1144="","",IFERROR(VLOOKUP($D1144,AcctTbl,3,0),""))</f>
        <v>0</v>
      </c>
      <c r="G1144" s="39">
        <f>IF(Txn!$B578="","",Txn!$D578)</f>
        <v>0</v>
      </c>
      <c r="H1144" s="38">
        <f>IF(Txn!$B578="","",Txn!$E578)</f>
        <v>0</v>
      </c>
      <c r="I1144" s="40">
        <f>IF(Txn!$B578="",0,Txn!$Q578)</f>
        <v>0</v>
      </c>
      <c r="J1144" s="40">
        <f>IF(Txn!$B578="",0,Txn!$R578)</f>
        <v>0</v>
      </c>
      <c r="K1144" s="41">
        <f>IF($A1144="","",IFERROR(VALUE(MID($A1144,6,2)),""))</f>
        <v>0</v>
      </c>
      <c r="L1144" s="39">
        <f>IF(Txn!$K578="","","طرف مقابل — "&amp;Txn!$K578)</f>
        <v>0</v>
      </c>
      <c r="N1144" s="42">
        <f>IF($D1144="",0,COUNTIF(BankAccts,$D1144))</f>
        <v>0</v>
      </c>
    </row>
    <row r="1145" spans="1:14">
      <c r="A1145" s="38">
        <f>IF(Txn!$B579="","",Txn!$B579)</f>
        <v>0</v>
      </c>
      <c r="B1145" s="38">
        <f>IF(Txn!$B579="","",Txn!$C579)</f>
        <v>0</v>
      </c>
      <c r="C1145" s="39">
        <f>IF(Txn!$B579="","","تراکنش بانکی")</f>
        <v>0</v>
      </c>
      <c r="D1145" s="38">
        <f>IF(Txn!$B579="","",IF(Txn!$X579="","",Txn!$X579))</f>
        <v>0</v>
      </c>
      <c r="E1145" s="39">
        <f>IF($D1145="","",IFERROR(VLOOKUP($D1145,AcctTbl,2,0),""))</f>
        <v>0</v>
      </c>
      <c r="F1145" s="39">
        <f>IF($D1145="","",IFERROR(VLOOKUP($D1145,AcctTbl,3,0),""))</f>
        <v>0</v>
      </c>
      <c r="G1145" s="39">
        <f>IF(Txn!$B579="","",Txn!$D579)</f>
        <v>0</v>
      </c>
      <c r="H1145" s="38">
        <f>IF(Txn!$B579="","",Txn!$E579)</f>
        <v>0</v>
      </c>
      <c r="I1145" s="40">
        <f>IF(Txn!$B579="",0,Txn!$O579)</f>
        <v>0</v>
      </c>
      <c r="J1145" s="40">
        <f>IF(Txn!$B579="",0,Txn!$P579)</f>
        <v>0</v>
      </c>
      <c r="K1145" s="41">
        <f>IF($A1145="","",IFERROR(VALUE(MID($A1145,6,2)),""))</f>
        <v>0</v>
      </c>
      <c r="L1145" s="39">
        <f>IF(Txn!$K579="","",Txn!$K579)</f>
        <v>0</v>
      </c>
      <c r="N1145" s="42">
        <f>IF($D1145="",0,COUNTIF(BankAccts,$D1145))</f>
        <v>0</v>
      </c>
    </row>
    <row r="1146" spans="1:14">
      <c r="A1146" s="38">
        <f>IF(Txn!$B579="","",Txn!$B579)</f>
        <v>0</v>
      </c>
      <c r="B1146" s="38">
        <f>IF(Txn!$B579="","",Txn!$C579)</f>
        <v>0</v>
      </c>
      <c r="C1146" s="39">
        <f>IF(Txn!$B579="","","تراکنش بانکی")</f>
        <v>0</v>
      </c>
      <c r="D1146" s="38">
        <f>IF(Txn!$B579="","",IF(IF(Txn!$U579="TRF",Txn!$Y579,Txn!$Z579)="","",IF(Txn!$U579="TRF",Txn!$Y579,Txn!$Z579)))</f>
        <v>0</v>
      </c>
      <c r="E1146" s="39">
        <f>IF($D1146="","",IFERROR(VLOOKUP($D1146,AcctTbl,2,0),""))</f>
        <v>0</v>
      </c>
      <c r="F1146" s="39">
        <f>IF($D1146="","",IFERROR(VLOOKUP($D1146,AcctTbl,3,0),""))</f>
        <v>0</v>
      </c>
      <c r="G1146" s="39">
        <f>IF(Txn!$B579="","",Txn!$D579)</f>
        <v>0</v>
      </c>
      <c r="H1146" s="38">
        <f>IF(Txn!$B579="","",Txn!$E579)</f>
        <v>0</v>
      </c>
      <c r="I1146" s="40">
        <f>IF(Txn!$B579="",0,Txn!$Q579)</f>
        <v>0</v>
      </c>
      <c r="J1146" s="40">
        <f>IF(Txn!$B579="",0,Txn!$R579)</f>
        <v>0</v>
      </c>
      <c r="K1146" s="41">
        <f>IF($A1146="","",IFERROR(VALUE(MID($A1146,6,2)),""))</f>
        <v>0</v>
      </c>
      <c r="L1146" s="39">
        <f>IF(Txn!$K579="","","طرف مقابل — "&amp;Txn!$K579)</f>
        <v>0</v>
      </c>
      <c r="N1146" s="42">
        <f>IF($D1146="",0,COUNTIF(BankAccts,$D1146))</f>
        <v>0</v>
      </c>
    </row>
    <row r="1147" spans="1:14">
      <c r="A1147" s="38">
        <f>IF(Txn!$B580="","",Txn!$B580)</f>
        <v>0</v>
      </c>
      <c r="B1147" s="38">
        <f>IF(Txn!$B580="","",Txn!$C580)</f>
        <v>0</v>
      </c>
      <c r="C1147" s="39">
        <f>IF(Txn!$B580="","","تراکنش بانکی")</f>
        <v>0</v>
      </c>
      <c r="D1147" s="38">
        <f>IF(Txn!$B580="","",IF(Txn!$X580="","",Txn!$X580))</f>
        <v>0</v>
      </c>
      <c r="E1147" s="39">
        <f>IF($D1147="","",IFERROR(VLOOKUP($D1147,AcctTbl,2,0),""))</f>
        <v>0</v>
      </c>
      <c r="F1147" s="39">
        <f>IF($D1147="","",IFERROR(VLOOKUP($D1147,AcctTbl,3,0),""))</f>
        <v>0</v>
      </c>
      <c r="G1147" s="39">
        <f>IF(Txn!$B580="","",Txn!$D580)</f>
        <v>0</v>
      </c>
      <c r="H1147" s="38">
        <f>IF(Txn!$B580="","",Txn!$E580)</f>
        <v>0</v>
      </c>
      <c r="I1147" s="40">
        <f>IF(Txn!$B580="",0,Txn!$O580)</f>
        <v>0</v>
      </c>
      <c r="J1147" s="40">
        <f>IF(Txn!$B580="",0,Txn!$P580)</f>
        <v>0</v>
      </c>
      <c r="K1147" s="41">
        <f>IF($A1147="","",IFERROR(VALUE(MID($A1147,6,2)),""))</f>
        <v>0</v>
      </c>
      <c r="L1147" s="39">
        <f>IF(Txn!$K580="","",Txn!$K580)</f>
        <v>0</v>
      </c>
      <c r="N1147" s="42">
        <f>IF($D1147="",0,COUNTIF(BankAccts,$D1147))</f>
        <v>0</v>
      </c>
    </row>
    <row r="1148" spans="1:14">
      <c r="A1148" s="38">
        <f>IF(Txn!$B580="","",Txn!$B580)</f>
        <v>0</v>
      </c>
      <c r="B1148" s="38">
        <f>IF(Txn!$B580="","",Txn!$C580)</f>
        <v>0</v>
      </c>
      <c r="C1148" s="39">
        <f>IF(Txn!$B580="","","تراکنش بانکی")</f>
        <v>0</v>
      </c>
      <c r="D1148" s="38">
        <f>IF(Txn!$B580="","",IF(IF(Txn!$U580="TRF",Txn!$Y580,Txn!$Z580)="","",IF(Txn!$U580="TRF",Txn!$Y580,Txn!$Z580)))</f>
        <v>0</v>
      </c>
      <c r="E1148" s="39">
        <f>IF($D1148="","",IFERROR(VLOOKUP($D1148,AcctTbl,2,0),""))</f>
        <v>0</v>
      </c>
      <c r="F1148" s="39">
        <f>IF($D1148="","",IFERROR(VLOOKUP($D1148,AcctTbl,3,0),""))</f>
        <v>0</v>
      </c>
      <c r="G1148" s="39">
        <f>IF(Txn!$B580="","",Txn!$D580)</f>
        <v>0</v>
      </c>
      <c r="H1148" s="38">
        <f>IF(Txn!$B580="","",Txn!$E580)</f>
        <v>0</v>
      </c>
      <c r="I1148" s="40">
        <f>IF(Txn!$B580="",0,Txn!$Q580)</f>
        <v>0</v>
      </c>
      <c r="J1148" s="40">
        <f>IF(Txn!$B580="",0,Txn!$R580)</f>
        <v>0</v>
      </c>
      <c r="K1148" s="41">
        <f>IF($A1148="","",IFERROR(VALUE(MID($A1148,6,2)),""))</f>
        <v>0</v>
      </c>
      <c r="L1148" s="39">
        <f>IF(Txn!$K580="","","طرف مقابل — "&amp;Txn!$K580)</f>
        <v>0</v>
      </c>
      <c r="N1148" s="42">
        <f>IF($D1148="",0,COUNTIF(BankAccts,$D1148))</f>
        <v>0</v>
      </c>
    </row>
    <row r="1149" spans="1:14">
      <c r="A1149" s="38">
        <f>IF(Txn!$B581="","",Txn!$B581)</f>
        <v>0</v>
      </c>
      <c r="B1149" s="38">
        <f>IF(Txn!$B581="","",Txn!$C581)</f>
        <v>0</v>
      </c>
      <c r="C1149" s="39">
        <f>IF(Txn!$B581="","","تراکنش بانکی")</f>
        <v>0</v>
      </c>
      <c r="D1149" s="38">
        <f>IF(Txn!$B581="","",IF(Txn!$X581="","",Txn!$X581))</f>
        <v>0</v>
      </c>
      <c r="E1149" s="39">
        <f>IF($D1149="","",IFERROR(VLOOKUP($D1149,AcctTbl,2,0),""))</f>
        <v>0</v>
      </c>
      <c r="F1149" s="39">
        <f>IF($D1149="","",IFERROR(VLOOKUP($D1149,AcctTbl,3,0),""))</f>
        <v>0</v>
      </c>
      <c r="G1149" s="39">
        <f>IF(Txn!$B581="","",Txn!$D581)</f>
        <v>0</v>
      </c>
      <c r="H1149" s="38">
        <f>IF(Txn!$B581="","",Txn!$E581)</f>
        <v>0</v>
      </c>
      <c r="I1149" s="40">
        <f>IF(Txn!$B581="",0,Txn!$O581)</f>
        <v>0</v>
      </c>
      <c r="J1149" s="40">
        <f>IF(Txn!$B581="",0,Txn!$P581)</f>
        <v>0</v>
      </c>
      <c r="K1149" s="41">
        <f>IF($A1149="","",IFERROR(VALUE(MID($A1149,6,2)),""))</f>
        <v>0</v>
      </c>
      <c r="L1149" s="39">
        <f>IF(Txn!$K581="","",Txn!$K581)</f>
        <v>0</v>
      </c>
      <c r="N1149" s="42">
        <f>IF($D1149="",0,COUNTIF(BankAccts,$D1149))</f>
        <v>0</v>
      </c>
    </row>
    <row r="1150" spans="1:14">
      <c r="A1150" s="38">
        <f>IF(Txn!$B581="","",Txn!$B581)</f>
        <v>0</v>
      </c>
      <c r="B1150" s="38">
        <f>IF(Txn!$B581="","",Txn!$C581)</f>
        <v>0</v>
      </c>
      <c r="C1150" s="39">
        <f>IF(Txn!$B581="","","تراکنش بانکی")</f>
        <v>0</v>
      </c>
      <c r="D1150" s="38">
        <f>IF(Txn!$B581="","",IF(IF(Txn!$U581="TRF",Txn!$Y581,Txn!$Z581)="","",IF(Txn!$U581="TRF",Txn!$Y581,Txn!$Z581)))</f>
        <v>0</v>
      </c>
      <c r="E1150" s="39">
        <f>IF($D1150="","",IFERROR(VLOOKUP($D1150,AcctTbl,2,0),""))</f>
        <v>0</v>
      </c>
      <c r="F1150" s="39">
        <f>IF($D1150="","",IFERROR(VLOOKUP($D1150,AcctTbl,3,0),""))</f>
        <v>0</v>
      </c>
      <c r="G1150" s="39">
        <f>IF(Txn!$B581="","",Txn!$D581)</f>
        <v>0</v>
      </c>
      <c r="H1150" s="38">
        <f>IF(Txn!$B581="","",Txn!$E581)</f>
        <v>0</v>
      </c>
      <c r="I1150" s="40">
        <f>IF(Txn!$B581="",0,Txn!$Q581)</f>
        <v>0</v>
      </c>
      <c r="J1150" s="40">
        <f>IF(Txn!$B581="",0,Txn!$R581)</f>
        <v>0</v>
      </c>
      <c r="K1150" s="41">
        <f>IF($A1150="","",IFERROR(VALUE(MID($A1150,6,2)),""))</f>
        <v>0</v>
      </c>
      <c r="L1150" s="39">
        <f>IF(Txn!$K581="","","طرف مقابل — "&amp;Txn!$K581)</f>
        <v>0</v>
      </c>
      <c r="N1150" s="42">
        <f>IF($D1150="",0,COUNTIF(BankAccts,$D1150))</f>
        <v>0</v>
      </c>
    </row>
    <row r="1151" spans="1:14">
      <c r="A1151" s="38">
        <f>IF(Txn!$B582="","",Txn!$B582)</f>
        <v>0</v>
      </c>
      <c r="B1151" s="38">
        <f>IF(Txn!$B582="","",Txn!$C582)</f>
        <v>0</v>
      </c>
      <c r="C1151" s="39">
        <f>IF(Txn!$B582="","","تراکنش بانکی")</f>
        <v>0</v>
      </c>
      <c r="D1151" s="38">
        <f>IF(Txn!$B582="","",IF(Txn!$X582="","",Txn!$X582))</f>
        <v>0</v>
      </c>
      <c r="E1151" s="39">
        <f>IF($D1151="","",IFERROR(VLOOKUP($D1151,AcctTbl,2,0),""))</f>
        <v>0</v>
      </c>
      <c r="F1151" s="39">
        <f>IF($D1151="","",IFERROR(VLOOKUP($D1151,AcctTbl,3,0),""))</f>
        <v>0</v>
      </c>
      <c r="G1151" s="39">
        <f>IF(Txn!$B582="","",Txn!$D582)</f>
        <v>0</v>
      </c>
      <c r="H1151" s="38">
        <f>IF(Txn!$B582="","",Txn!$E582)</f>
        <v>0</v>
      </c>
      <c r="I1151" s="40">
        <f>IF(Txn!$B582="",0,Txn!$O582)</f>
        <v>0</v>
      </c>
      <c r="J1151" s="40">
        <f>IF(Txn!$B582="",0,Txn!$P582)</f>
        <v>0</v>
      </c>
      <c r="K1151" s="41">
        <f>IF($A1151="","",IFERROR(VALUE(MID($A1151,6,2)),""))</f>
        <v>0</v>
      </c>
      <c r="L1151" s="39">
        <f>IF(Txn!$K582="","",Txn!$K582)</f>
        <v>0</v>
      </c>
      <c r="N1151" s="42">
        <f>IF($D1151="",0,COUNTIF(BankAccts,$D1151))</f>
        <v>0</v>
      </c>
    </row>
    <row r="1152" spans="1:14">
      <c r="A1152" s="38">
        <f>IF(Txn!$B582="","",Txn!$B582)</f>
        <v>0</v>
      </c>
      <c r="B1152" s="38">
        <f>IF(Txn!$B582="","",Txn!$C582)</f>
        <v>0</v>
      </c>
      <c r="C1152" s="39">
        <f>IF(Txn!$B582="","","تراکنش بانکی")</f>
        <v>0</v>
      </c>
      <c r="D1152" s="38">
        <f>IF(Txn!$B582="","",IF(IF(Txn!$U582="TRF",Txn!$Y582,Txn!$Z582)="","",IF(Txn!$U582="TRF",Txn!$Y582,Txn!$Z582)))</f>
        <v>0</v>
      </c>
      <c r="E1152" s="39">
        <f>IF($D1152="","",IFERROR(VLOOKUP($D1152,AcctTbl,2,0),""))</f>
        <v>0</v>
      </c>
      <c r="F1152" s="39">
        <f>IF($D1152="","",IFERROR(VLOOKUP($D1152,AcctTbl,3,0),""))</f>
        <v>0</v>
      </c>
      <c r="G1152" s="39">
        <f>IF(Txn!$B582="","",Txn!$D582)</f>
        <v>0</v>
      </c>
      <c r="H1152" s="38">
        <f>IF(Txn!$B582="","",Txn!$E582)</f>
        <v>0</v>
      </c>
      <c r="I1152" s="40">
        <f>IF(Txn!$B582="",0,Txn!$Q582)</f>
        <v>0</v>
      </c>
      <c r="J1152" s="40">
        <f>IF(Txn!$B582="",0,Txn!$R582)</f>
        <v>0</v>
      </c>
      <c r="K1152" s="41">
        <f>IF($A1152="","",IFERROR(VALUE(MID($A1152,6,2)),""))</f>
        <v>0</v>
      </c>
      <c r="L1152" s="39">
        <f>IF(Txn!$K582="","","طرف مقابل — "&amp;Txn!$K582)</f>
        <v>0</v>
      </c>
      <c r="N1152" s="42">
        <f>IF($D1152="",0,COUNTIF(BankAccts,$D1152))</f>
        <v>0</v>
      </c>
    </row>
    <row r="1153" spans="1:14">
      <c r="A1153" s="38">
        <f>IF(Txn!$B583="","",Txn!$B583)</f>
        <v>0</v>
      </c>
      <c r="B1153" s="38">
        <f>IF(Txn!$B583="","",Txn!$C583)</f>
        <v>0</v>
      </c>
      <c r="C1153" s="39">
        <f>IF(Txn!$B583="","","تراکنش بانکی")</f>
        <v>0</v>
      </c>
      <c r="D1153" s="38">
        <f>IF(Txn!$B583="","",IF(Txn!$X583="","",Txn!$X583))</f>
        <v>0</v>
      </c>
      <c r="E1153" s="39">
        <f>IF($D1153="","",IFERROR(VLOOKUP($D1153,AcctTbl,2,0),""))</f>
        <v>0</v>
      </c>
      <c r="F1153" s="39">
        <f>IF($D1153="","",IFERROR(VLOOKUP($D1153,AcctTbl,3,0),""))</f>
        <v>0</v>
      </c>
      <c r="G1153" s="39">
        <f>IF(Txn!$B583="","",Txn!$D583)</f>
        <v>0</v>
      </c>
      <c r="H1153" s="38">
        <f>IF(Txn!$B583="","",Txn!$E583)</f>
        <v>0</v>
      </c>
      <c r="I1153" s="40">
        <f>IF(Txn!$B583="",0,Txn!$O583)</f>
        <v>0</v>
      </c>
      <c r="J1153" s="40">
        <f>IF(Txn!$B583="",0,Txn!$P583)</f>
        <v>0</v>
      </c>
      <c r="K1153" s="41">
        <f>IF($A1153="","",IFERROR(VALUE(MID($A1153,6,2)),""))</f>
        <v>0</v>
      </c>
      <c r="L1153" s="39">
        <f>IF(Txn!$K583="","",Txn!$K583)</f>
        <v>0</v>
      </c>
      <c r="N1153" s="42">
        <f>IF($D1153="",0,COUNTIF(BankAccts,$D1153))</f>
        <v>0</v>
      </c>
    </row>
    <row r="1154" spans="1:14">
      <c r="A1154" s="38">
        <f>IF(Txn!$B583="","",Txn!$B583)</f>
        <v>0</v>
      </c>
      <c r="B1154" s="38">
        <f>IF(Txn!$B583="","",Txn!$C583)</f>
        <v>0</v>
      </c>
      <c r="C1154" s="39">
        <f>IF(Txn!$B583="","","تراکنش بانکی")</f>
        <v>0</v>
      </c>
      <c r="D1154" s="38">
        <f>IF(Txn!$B583="","",IF(IF(Txn!$U583="TRF",Txn!$Y583,Txn!$Z583)="","",IF(Txn!$U583="TRF",Txn!$Y583,Txn!$Z583)))</f>
        <v>0</v>
      </c>
      <c r="E1154" s="39">
        <f>IF($D1154="","",IFERROR(VLOOKUP($D1154,AcctTbl,2,0),""))</f>
        <v>0</v>
      </c>
      <c r="F1154" s="39">
        <f>IF($D1154="","",IFERROR(VLOOKUP($D1154,AcctTbl,3,0),""))</f>
        <v>0</v>
      </c>
      <c r="G1154" s="39">
        <f>IF(Txn!$B583="","",Txn!$D583)</f>
        <v>0</v>
      </c>
      <c r="H1154" s="38">
        <f>IF(Txn!$B583="","",Txn!$E583)</f>
        <v>0</v>
      </c>
      <c r="I1154" s="40">
        <f>IF(Txn!$B583="",0,Txn!$Q583)</f>
        <v>0</v>
      </c>
      <c r="J1154" s="40">
        <f>IF(Txn!$B583="",0,Txn!$R583)</f>
        <v>0</v>
      </c>
      <c r="K1154" s="41">
        <f>IF($A1154="","",IFERROR(VALUE(MID($A1154,6,2)),""))</f>
        <v>0</v>
      </c>
      <c r="L1154" s="39">
        <f>IF(Txn!$K583="","","طرف مقابل — "&amp;Txn!$K583)</f>
        <v>0</v>
      </c>
      <c r="N1154" s="42">
        <f>IF($D1154="",0,COUNTIF(BankAccts,$D1154))</f>
        <v>0</v>
      </c>
    </row>
    <row r="1155" spans="1:14">
      <c r="A1155" s="38">
        <f>IF(Txn!$B584="","",Txn!$B584)</f>
        <v>0</v>
      </c>
      <c r="B1155" s="38">
        <f>IF(Txn!$B584="","",Txn!$C584)</f>
        <v>0</v>
      </c>
      <c r="C1155" s="39">
        <f>IF(Txn!$B584="","","تراکنش بانکی")</f>
        <v>0</v>
      </c>
      <c r="D1155" s="38">
        <f>IF(Txn!$B584="","",IF(Txn!$X584="","",Txn!$X584))</f>
        <v>0</v>
      </c>
      <c r="E1155" s="39">
        <f>IF($D1155="","",IFERROR(VLOOKUP($D1155,AcctTbl,2,0),""))</f>
        <v>0</v>
      </c>
      <c r="F1155" s="39">
        <f>IF($D1155="","",IFERROR(VLOOKUP($D1155,AcctTbl,3,0),""))</f>
        <v>0</v>
      </c>
      <c r="G1155" s="39">
        <f>IF(Txn!$B584="","",Txn!$D584)</f>
        <v>0</v>
      </c>
      <c r="H1155" s="38">
        <f>IF(Txn!$B584="","",Txn!$E584)</f>
        <v>0</v>
      </c>
      <c r="I1155" s="40">
        <f>IF(Txn!$B584="",0,Txn!$O584)</f>
        <v>0</v>
      </c>
      <c r="J1155" s="40">
        <f>IF(Txn!$B584="",0,Txn!$P584)</f>
        <v>0</v>
      </c>
      <c r="K1155" s="41">
        <f>IF($A1155="","",IFERROR(VALUE(MID($A1155,6,2)),""))</f>
        <v>0</v>
      </c>
      <c r="L1155" s="39">
        <f>IF(Txn!$K584="","",Txn!$K584)</f>
        <v>0</v>
      </c>
      <c r="N1155" s="42">
        <f>IF($D1155="",0,COUNTIF(BankAccts,$D1155))</f>
        <v>0</v>
      </c>
    </row>
    <row r="1156" spans="1:14">
      <c r="A1156" s="38">
        <f>IF(Txn!$B584="","",Txn!$B584)</f>
        <v>0</v>
      </c>
      <c r="B1156" s="38">
        <f>IF(Txn!$B584="","",Txn!$C584)</f>
        <v>0</v>
      </c>
      <c r="C1156" s="39">
        <f>IF(Txn!$B584="","","تراکنش بانکی")</f>
        <v>0</v>
      </c>
      <c r="D1156" s="38">
        <f>IF(Txn!$B584="","",IF(IF(Txn!$U584="TRF",Txn!$Y584,Txn!$Z584)="","",IF(Txn!$U584="TRF",Txn!$Y584,Txn!$Z584)))</f>
        <v>0</v>
      </c>
      <c r="E1156" s="39">
        <f>IF($D1156="","",IFERROR(VLOOKUP($D1156,AcctTbl,2,0),""))</f>
        <v>0</v>
      </c>
      <c r="F1156" s="39">
        <f>IF($D1156="","",IFERROR(VLOOKUP($D1156,AcctTbl,3,0),""))</f>
        <v>0</v>
      </c>
      <c r="G1156" s="39">
        <f>IF(Txn!$B584="","",Txn!$D584)</f>
        <v>0</v>
      </c>
      <c r="H1156" s="38">
        <f>IF(Txn!$B584="","",Txn!$E584)</f>
        <v>0</v>
      </c>
      <c r="I1156" s="40">
        <f>IF(Txn!$B584="",0,Txn!$Q584)</f>
        <v>0</v>
      </c>
      <c r="J1156" s="40">
        <f>IF(Txn!$B584="",0,Txn!$R584)</f>
        <v>0</v>
      </c>
      <c r="K1156" s="41">
        <f>IF($A1156="","",IFERROR(VALUE(MID($A1156,6,2)),""))</f>
        <v>0</v>
      </c>
      <c r="L1156" s="39">
        <f>IF(Txn!$K584="","","طرف مقابل — "&amp;Txn!$K584)</f>
        <v>0</v>
      </c>
      <c r="N1156" s="42">
        <f>IF($D1156="",0,COUNTIF(BankAccts,$D1156))</f>
        <v>0</v>
      </c>
    </row>
    <row r="1157" spans="1:14">
      <c r="A1157" s="38">
        <f>IF(Txn!$B585="","",Txn!$B585)</f>
        <v>0</v>
      </c>
      <c r="B1157" s="38">
        <f>IF(Txn!$B585="","",Txn!$C585)</f>
        <v>0</v>
      </c>
      <c r="C1157" s="39">
        <f>IF(Txn!$B585="","","تراکنش بانکی")</f>
        <v>0</v>
      </c>
      <c r="D1157" s="38">
        <f>IF(Txn!$B585="","",IF(Txn!$X585="","",Txn!$X585))</f>
        <v>0</v>
      </c>
      <c r="E1157" s="39">
        <f>IF($D1157="","",IFERROR(VLOOKUP($D1157,AcctTbl,2,0),""))</f>
        <v>0</v>
      </c>
      <c r="F1157" s="39">
        <f>IF($D1157="","",IFERROR(VLOOKUP($D1157,AcctTbl,3,0),""))</f>
        <v>0</v>
      </c>
      <c r="G1157" s="39">
        <f>IF(Txn!$B585="","",Txn!$D585)</f>
        <v>0</v>
      </c>
      <c r="H1157" s="38">
        <f>IF(Txn!$B585="","",Txn!$E585)</f>
        <v>0</v>
      </c>
      <c r="I1157" s="40">
        <f>IF(Txn!$B585="",0,Txn!$O585)</f>
        <v>0</v>
      </c>
      <c r="J1157" s="40">
        <f>IF(Txn!$B585="",0,Txn!$P585)</f>
        <v>0</v>
      </c>
      <c r="K1157" s="41">
        <f>IF($A1157="","",IFERROR(VALUE(MID($A1157,6,2)),""))</f>
        <v>0</v>
      </c>
      <c r="L1157" s="39">
        <f>IF(Txn!$K585="","",Txn!$K585)</f>
        <v>0</v>
      </c>
      <c r="N1157" s="42">
        <f>IF($D1157="",0,COUNTIF(BankAccts,$D1157))</f>
        <v>0</v>
      </c>
    </row>
    <row r="1158" spans="1:14">
      <c r="A1158" s="38">
        <f>IF(Txn!$B585="","",Txn!$B585)</f>
        <v>0</v>
      </c>
      <c r="B1158" s="38">
        <f>IF(Txn!$B585="","",Txn!$C585)</f>
        <v>0</v>
      </c>
      <c r="C1158" s="39">
        <f>IF(Txn!$B585="","","تراکنش بانکی")</f>
        <v>0</v>
      </c>
      <c r="D1158" s="38">
        <f>IF(Txn!$B585="","",IF(IF(Txn!$U585="TRF",Txn!$Y585,Txn!$Z585)="","",IF(Txn!$U585="TRF",Txn!$Y585,Txn!$Z585)))</f>
        <v>0</v>
      </c>
      <c r="E1158" s="39">
        <f>IF($D1158="","",IFERROR(VLOOKUP($D1158,AcctTbl,2,0),""))</f>
        <v>0</v>
      </c>
      <c r="F1158" s="39">
        <f>IF($D1158="","",IFERROR(VLOOKUP($D1158,AcctTbl,3,0),""))</f>
        <v>0</v>
      </c>
      <c r="G1158" s="39">
        <f>IF(Txn!$B585="","",Txn!$D585)</f>
        <v>0</v>
      </c>
      <c r="H1158" s="38">
        <f>IF(Txn!$B585="","",Txn!$E585)</f>
        <v>0</v>
      </c>
      <c r="I1158" s="40">
        <f>IF(Txn!$B585="",0,Txn!$Q585)</f>
        <v>0</v>
      </c>
      <c r="J1158" s="40">
        <f>IF(Txn!$B585="",0,Txn!$R585)</f>
        <v>0</v>
      </c>
      <c r="K1158" s="41">
        <f>IF($A1158="","",IFERROR(VALUE(MID($A1158,6,2)),""))</f>
        <v>0</v>
      </c>
      <c r="L1158" s="39">
        <f>IF(Txn!$K585="","","طرف مقابل — "&amp;Txn!$K585)</f>
        <v>0</v>
      </c>
      <c r="N1158" s="42">
        <f>IF($D1158="",0,COUNTIF(BankAccts,$D1158))</f>
        <v>0</v>
      </c>
    </row>
    <row r="1159" spans="1:14">
      <c r="A1159" s="38">
        <f>IF(Txn!$B586="","",Txn!$B586)</f>
        <v>0</v>
      </c>
      <c r="B1159" s="38">
        <f>IF(Txn!$B586="","",Txn!$C586)</f>
        <v>0</v>
      </c>
      <c r="C1159" s="39">
        <f>IF(Txn!$B586="","","تراکنش بانکی")</f>
        <v>0</v>
      </c>
      <c r="D1159" s="38">
        <f>IF(Txn!$B586="","",IF(Txn!$X586="","",Txn!$X586))</f>
        <v>0</v>
      </c>
      <c r="E1159" s="39">
        <f>IF($D1159="","",IFERROR(VLOOKUP($D1159,AcctTbl,2,0),""))</f>
        <v>0</v>
      </c>
      <c r="F1159" s="39">
        <f>IF($D1159="","",IFERROR(VLOOKUP($D1159,AcctTbl,3,0),""))</f>
        <v>0</v>
      </c>
      <c r="G1159" s="39">
        <f>IF(Txn!$B586="","",Txn!$D586)</f>
        <v>0</v>
      </c>
      <c r="H1159" s="38">
        <f>IF(Txn!$B586="","",Txn!$E586)</f>
        <v>0</v>
      </c>
      <c r="I1159" s="40">
        <f>IF(Txn!$B586="",0,Txn!$O586)</f>
        <v>0</v>
      </c>
      <c r="J1159" s="40">
        <f>IF(Txn!$B586="",0,Txn!$P586)</f>
        <v>0</v>
      </c>
      <c r="K1159" s="41">
        <f>IF($A1159="","",IFERROR(VALUE(MID($A1159,6,2)),""))</f>
        <v>0</v>
      </c>
      <c r="L1159" s="39">
        <f>IF(Txn!$K586="","",Txn!$K586)</f>
        <v>0</v>
      </c>
      <c r="N1159" s="42">
        <f>IF($D1159="",0,COUNTIF(BankAccts,$D1159))</f>
        <v>0</v>
      </c>
    </row>
    <row r="1160" spans="1:14">
      <c r="A1160" s="38">
        <f>IF(Txn!$B586="","",Txn!$B586)</f>
        <v>0</v>
      </c>
      <c r="B1160" s="38">
        <f>IF(Txn!$B586="","",Txn!$C586)</f>
        <v>0</v>
      </c>
      <c r="C1160" s="39">
        <f>IF(Txn!$B586="","","تراکنش بانکی")</f>
        <v>0</v>
      </c>
      <c r="D1160" s="38">
        <f>IF(Txn!$B586="","",IF(IF(Txn!$U586="TRF",Txn!$Y586,Txn!$Z586)="","",IF(Txn!$U586="TRF",Txn!$Y586,Txn!$Z586)))</f>
        <v>0</v>
      </c>
      <c r="E1160" s="39">
        <f>IF($D1160="","",IFERROR(VLOOKUP($D1160,AcctTbl,2,0),""))</f>
        <v>0</v>
      </c>
      <c r="F1160" s="39">
        <f>IF($D1160="","",IFERROR(VLOOKUP($D1160,AcctTbl,3,0),""))</f>
        <v>0</v>
      </c>
      <c r="G1160" s="39">
        <f>IF(Txn!$B586="","",Txn!$D586)</f>
        <v>0</v>
      </c>
      <c r="H1160" s="38">
        <f>IF(Txn!$B586="","",Txn!$E586)</f>
        <v>0</v>
      </c>
      <c r="I1160" s="40">
        <f>IF(Txn!$B586="",0,Txn!$Q586)</f>
        <v>0</v>
      </c>
      <c r="J1160" s="40">
        <f>IF(Txn!$B586="",0,Txn!$R586)</f>
        <v>0</v>
      </c>
      <c r="K1160" s="41">
        <f>IF($A1160="","",IFERROR(VALUE(MID($A1160,6,2)),""))</f>
        <v>0</v>
      </c>
      <c r="L1160" s="39">
        <f>IF(Txn!$K586="","","طرف مقابل — "&amp;Txn!$K586)</f>
        <v>0</v>
      </c>
      <c r="N1160" s="42">
        <f>IF($D1160="",0,COUNTIF(BankAccts,$D1160))</f>
        <v>0</v>
      </c>
    </row>
    <row r="1161" spans="1:14">
      <c r="A1161" s="38">
        <f>IF(Txn!$B587="","",Txn!$B587)</f>
        <v>0</v>
      </c>
      <c r="B1161" s="38">
        <f>IF(Txn!$B587="","",Txn!$C587)</f>
        <v>0</v>
      </c>
      <c r="C1161" s="39">
        <f>IF(Txn!$B587="","","تراکنش بانکی")</f>
        <v>0</v>
      </c>
      <c r="D1161" s="38">
        <f>IF(Txn!$B587="","",IF(Txn!$X587="","",Txn!$X587))</f>
        <v>0</v>
      </c>
      <c r="E1161" s="39">
        <f>IF($D1161="","",IFERROR(VLOOKUP($D1161,AcctTbl,2,0),""))</f>
        <v>0</v>
      </c>
      <c r="F1161" s="39">
        <f>IF($D1161="","",IFERROR(VLOOKUP($D1161,AcctTbl,3,0),""))</f>
        <v>0</v>
      </c>
      <c r="G1161" s="39">
        <f>IF(Txn!$B587="","",Txn!$D587)</f>
        <v>0</v>
      </c>
      <c r="H1161" s="38">
        <f>IF(Txn!$B587="","",Txn!$E587)</f>
        <v>0</v>
      </c>
      <c r="I1161" s="40">
        <f>IF(Txn!$B587="",0,Txn!$O587)</f>
        <v>0</v>
      </c>
      <c r="J1161" s="40">
        <f>IF(Txn!$B587="",0,Txn!$P587)</f>
        <v>0</v>
      </c>
      <c r="K1161" s="41">
        <f>IF($A1161="","",IFERROR(VALUE(MID($A1161,6,2)),""))</f>
        <v>0</v>
      </c>
      <c r="L1161" s="39">
        <f>IF(Txn!$K587="","",Txn!$K587)</f>
        <v>0</v>
      </c>
      <c r="N1161" s="42">
        <f>IF($D1161="",0,COUNTIF(BankAccts,$D1161))</f>
        <v>0</v>
      </c>
    </row>
    <row r="1162" spans="1:14">
      <c r="A1162" s="38">
        <f>IF(Txn!$B587="","",Txn!$B587)</f>
        <v>0</v>
      </c>
      <c r="B1162" s="38">
        <f>IF(Txn!$B587="","",Txn!$C587)</f>
        <v>0</v>
      </c>
      <c r="C1162" s="39">
        <f>IF(Txn!$B587="","","تراکنش بانکی")</f>
        <v>0</v>
      </c>
      <c r="D1162" s="38">
        <f>IF(Txn!$B587="","",IF(IF(Txn!$U587="TRF",Txn!$Y587,Txn!$Z587)="","",IF(Txn!$U587="TRF",Txn!$Y587,Txn!$Z587)))</f>
        <v>0</v>
      </c>
      <c r="E1162" s="39">
        <f>IF($D1162="","",IFERROR(VLOOKUP($D1162,AcctTbl,2,0),""))</f>
        <v>0</v>
      </c>
      <c r="F1162" s="39">
        <f>IF($D1162="","",IFERROR(VLOOKUP($D1162,AcctTbl,3,0),""))</f>
        <v>0</v>
      </c>
      <c r="G1162" s="39">
        <f>IF(Txn!$B587="","",Txn!$D587)</f>
        <v>0</v>
      </c>
      <c r="H1162" s="38">
        <f>IF(Txn!$B587="","",Txn!$E587)</f>
        <v>0</v>
      </c>
      <c r="I1162" s="40">
        <f>IF(Txn!$B587="",0,Txn!$Q587)</f>
        <v>0</v>
      </c>
      <c r="J1162" s="40">
        <f>IF(Txn!$B587="",0,Txn!$R587)</f>
        <v>0</v>
      </c>
      <c r="K1162" s="41">
        <f>IF($A1162="","",IFERROR(VALUE(MID($A1162,6,2)),""))</f>
        <v>0</v>
      </c>
      <c r="L1162" s="39">
        <f>IF(Txn!$K587="","","طرف مقابل — "&amp;Txn!$K587)</f>
        <v>0</v>
      </c>
      <c r="N1162" s="42">
        <f>IF($D1162="",0,COUNTIF(BankAccts,$D1162))</f>
        <v>0</v>
      </c>
    </row>
    <row r="1163" spans="1:14">
      <c r="A1163" s="38">
        <f>IF(Txn!$B588="","",Txn!$B588)</f>
        <v>0</v>
      </c>
      <c r="B1163" s="38">
        <f>IF(Txn!$B588="","",Txn!$C588)</f>
        <v>0</v>
      </c>
      <c r="C1163" s="39">
        <f>IF(Txn!$B588="","","تراکنش بانکی")</f>
        <v>0</v>
      </c>
      <c r="D1163" s="38">
        <f>IF(Txn!$B588="","",IF(Txn!$X588="","",Txn!$X588))</f>
        <v>0</v>
      </c>
      <c r="E1163" s="39">
        <f>IF($D1163="","",IFERROR(VLOOKUP($D1163,AcctTbl,2,0),""))</f>
        <v>0</v>
      </c>
      <c r="F1163" s="39">
        <f>IF($D1163="","",IFERROR(VLOOKUP($D1163,AcctTbl,3,0),""))</f>
        <v>0</v>
      </c>
      <c r="G1163" s="39">
        <f>IF(Txn!$B588="","",Txn!$D588)</f>
        <v>0</v>
      </c>
      <c r="H1163" s="38">
        <f>IF(Txn!$B588="","",Txn!$E588)</f>
        <v>0</v>
      </c>
      <c r="I1163" s="40">
        <f>IF(Txn!$B588="",0,Txn!$O588)</f>
        <v>0</v>
      </c>
      <c r="J1163" s="40">
        <f>IF(Txn!$B588="",0,Txn!$P588)</f>
        <v>0</v>
      </c>
      <c r="K1163" s="41">
        <f>IF($A1163="","",IFERROR(VALUE(MID($A1163,6,2)),""))</f>
        <v>0</v>
      </c>
      <c r="L1163" s="39">
        <f>IF(Txn!$K588="","",Txn!$K588)</f>
        <v>0</v>
      </c>
      <c r="N1163" s="42">
        <f>IF($D1163="",0,COUNTIF(BankAccts,$D1163))</f>
        <v>0</v>
      </c>
    </row>
    <row r="1164" spans="1:14">
      <c r="A1164" s="38">
        <f>IF(Txn!$B588="","",Txn!$B588)</f>
        <v>0</v>
      </c>
      <c r="B1164" s="38">
        <f>IF(Txn!$B588="","",Txn!$C588)</f>
        <v>0</v>
      </c>
      <c r="C1164" s="39">
        <f>IF(Txn!$B588="","","تراکنش بانکی")</f>
        <v>0</v>
      </c>
      <c r="D1164" s="38">
        <f>IF(Txn!$B588="","",IF(IF(Txn!$U588="TRF",Txn!$Y588,Txn!$Z588)="","",IF(Txn!$U588="TRF",Txn!$Y588,Txn!$Z588)))</f>
        <v>0</v>
      </c>
      <c r="E1164" s="39">
        <f>IF($D1164="","",IFERROR(VLOOKUP($D1164,AcctTbl,2,0),""))</f>
        <v>0</v>
      </c>
      <c r="F1164" s="39">
        <f>IF($D1164="","",IFERROR(VLOOKUP($D1164,AcctTbl,3,0),""))</f>
        <v>0</v>
      </c>
      <c r="G1164" s="39">
        <f>IF(Txn!$B588="","",Txn!$D588)</f>
        <v>0</v>
      </c>
      <c r="H1164" s="38">
        <f>IF(Txn!$B588="","",Txn!$E588)</f>
        <v>0</v>
      </c>
      <c r="I1164" s="40">
        <f>IF(Txn!$B588="",0,Txn!$Q588)</f>
        <v>0</v>
      </c>
      <c r="J1164" s="40">
        <f>IF(Txn!$B588="",0,Txn!$R588)</f>
        <v>0</v>
      </c>
      <c r="K1164" s="41">
        <f>IF($A1164="","",IFERROR(VALUE(MID($A1164,6,2)),""))</f>
        <v>0</v>
      </c>
      <c r="L1164" s="39">
        <f>IF(Txn!$K588="","","طرف مقابل — "&amp;Txn!$K588)</f>
        <v>0</v>
      </c>
      <c r="N1164" s="42">
        <f>IF($D1164="",0,COUNTIF(BankAccts,$D1164))</f>
        <v>0</v>
      </c>
    </row>
    <row r="1165" spans="1:14">
      <c r="A1165" s="38">
        <f>IF(Txn!$B589="","",Txn!$B589)</f>
        <v>0</v>
      </c>
      <c r="B1165" s="38">
        <f>IF(Txn!$B589="","",Txn!$C589)</f>
        <v>0</v>
      </c>
      <c r="C1165" s="39">
        <f>IF(Txn!$B589="","","تراکنش بانکی")</f>
        <v>0</v>
      </c>
      <c r="D1165" s="38">
        <f>IF(Txn!$B589="","",IF(Txn!$X589="","",Txn!$X589))</f>
        <v>0</v>
      </c>
      <c r="E1165" s="39">
        <f>IF($D1165="","",IFERROR(VLOOKUP($D1165,AcctTbl,2,0),""))</f>
        <v>0</v>
      </c>
      <c r="F1165" s="39">
        <f>IF($D1165="","",IFERROR(VLOOKUP($D1165,AcctTbl,3,0),""))</f>
        <v>0</v>
      </c>
      <c r="G1165" s="39">
        <f>IF(Txn!$B589="","",Txn!$D589)</f>
        <v>0</v>
      </c>
      <c r="H1165" s="38">
        <f>IF(Txn!$B589="","",Txn!$E589)</f>
        <v>0</v>
      </c>
      <c r="I1165" s="40">
        <f>IF(Txn!$B589="",0,Txn!$O589)</f>
        <v>0</v>
      </c>
      <c r="J1165" s="40">
        <f>IF(Txn!$B589="",0,Txn!$P589)</f>
        <v>0</v>
      </c>
      <c r="K1165" s="41">
        <f>IF($A1165="","",IFERROR(VALUE(MID($A1165,6,2)),""))</f>
        <v>0</v>
      </c>
      <c r="L1165" s="39">
        <f>IF(Txn!$K589="","",Txn!$K589)</f>
        <v>0</v>
      </c>
      <c r="N1165" s="42">
        <f>IF($D1165="",0,COUNTIF(BankAccts,$D1165))</f>
        <v>0</v>
      </c>
    </row>
    <row r="1166" spans="1:14">
      <c r="A1166" s="38">
        <f>IF(Txn!$B589="","",Txn!$B589)</f>
        <v>0</v>
      </c>
      <c r="B1166" s="38">
        <f>IF(Txn!$B589="","",Txn!$C589)</f>
        <v>0</v>
      </c>
      <c r="C1166" s="39">
        <f>IF(Txn!$B589="","","تراکنش بانکی")</f>
        <v>0</v>
      </c>
      <c r="D1166" s="38">
        <f>IF(Txn!$B589="","",IF(IF(Txn!$U589="TRF",Txn!$Y589,Txn!$Z589)="","",IF(Txn!$U589="TRF",Txn!$Y589,Txn!$Z589)))</f>
        <v>0</v>
      </c>
      <c r="E1166" s="39">
        <f>IF($D1166="","",IFERROR(VLOOKUP($D1166,AcctTbl,2,0),""))</f>
        <v>0</v>
      </c>
      <c r="F1166" s="39">
        <f>IF($D1166="","",IFERROR(VLOOKUP($D1166,AcctTbl,3,0),""))</f>
        <v>0</v>
      </c>
      <c r="G1166" s="39">
        <f>IF(Txn!$B589="","",Txn!$D589)</f>
        <v>0</v>
      </c>
      <c r="H1166" s="38">
        <f>IF(Txn!$B589="","",Txn!$E589)</f>
        <v>0</v>
      </c>
      <c r="I1166" s="40">
        <f>IF(Txn!$B589="",0,Txn!$Q589)</f>
        <v>0</v>
      </c>
      <c r="J1166" s="40">
        <f>IF(Txn!$B589="",0,Txn!$R589)</f>
        <v>0</v>
      </c>
      <c r="K1166" s="41">
        <f>IF($A1166="","",IFERROR(VALUE(MID($A1166,6,2)),""))</f>
        <v>0</v>
      </c>
      <c r="L1166" s="39">
        <f>IF(Txn!$K589="","","طرف مقابل — "&amp;Txn!$K589)</f>
        <v>0</v>
      </c>
      <c r="N1166" s="42">
        <f>IF($D1166="",0,COUNTIF(BankAccts,$D1166))</f>
        <v>0</v>
      </c>
    </row>
    <row r="1167" spans="1:14">
      <c r="A1167" s="38">
        <f>IF(Txn!$B590="","",Txn!$B590)</f>
        <v>0</v>
      </c>
      <c r="B1167" s="38">
        <f>IF(Txn!$B590="","",Txn!$C590)</f>
        <v>0</v>
      </c>
      <c r="C1167" s="39">
        <f>IF(Txn!$B590="","","تراکنش بانکی")</f>
        <v>0</v>
      </c>
      <c r="D1167" s="38">
        <f>IF(Txn!$B590="","",IF(Txn!$X590="","",Txn!$X590))</f>
        <v>0</v>
      </c>
      <c r="E1167" s="39">
        <f>IF($D1167="","",IFERROR(VLOOKUP($D1167,AcctTbl,2,0),""))</f>
        <v>0</v>
      </c>
      <c r="F1167" s="39">
        <f>IF($D1167="","",IFERROR(VLOOKUP($D1167,AcctTbl,3,0),""))</f>
        <v>0</v>
      </c>
      <c r="G1167" s="39">
        <f>IF(Txn!$B590="","",Txn!$D590)</f>
        <v>0</v>
      </c>
      <c r="H1167" s="38">
        <f>IF(Txn!$B590="","",Txn!$E590)</f>
        <v>0</v>
      </c>
      <c r="I1167" s="40">
        <f>IF(Txn!$B590="",0,Txn!$O590)</f>
        <v>0</v>
      </c>
      <c r="J1167" s="40">
        <f>IF(Txn!$B590="",0,Txn!$P590)</f>
        <v>0</v>
      </c>
      <c r="K1167" s="41">
        <f>IF($A1167="","",IFERROR(VALUE(MID($A1167,6,2)),""))</f>
        <v>0</v>
      </c>
      <c r="L1167" s="39">
        <f>IF(Txn!$K590="","",Txn!$K590)</f>
        <v>0</v>
      </c>
      <c r="N1167" s="42">
        <f>IF($D1167="",0,COUNTIF(BankAccts,$D1167))</f>
        <v>0</v>
      </c>
    </row>
    <row r="1168" spans="1:14">
      <c r="A1168" s="38">
        <f>IF(Txn!$B590="","",Txn!$B590)</f>
        <v>0</v>
      </c>
      <c r="B1168" s="38">
        <f>IF(Txn!$B590="","",Txn!$C590)</f>
        <v>0</v>
      </c>
      <c r="C1168" s="39">
        <f>IF(Txn!$B590="","","تراکنش بانکی")</f>
        <v>0</v>
      </c>
      <c r="D1168" s="38">
        <f>IF(Txn!$B590="","",IF(IF(Txn!$U590="TRF",Txn!$Y590,Txn!$Z590)="","",IF(Txn!$U590="TRF",Txn!$Y590,Txn!$Z590)))</f>
        <v>0</v>
      </c>
      <c r="E1168" s="39">
        <f>IF($D1168="","",IFERROR(VLOOKUP($D1168,AcctTbl,2,0),""))</f>
        <v>0</v>
      </c>
      <c r="F1168" s="39">
        <f>IF($D1168="","",IFERROR(VLOOKUP($D1168,AcctTbl,3,0),""))</f>
        <v>0</v>
      </c>
      <c r="G1168" s="39">
        <f>IF(Txn!$B590="","",Txn!$D590)</f>
        <v>0</v>
      </c>
      <c r="H1168" s="38">
        <f>IF(Txn!$B590="","",Txn!$E590)</f>
        <v>0</v>
      </c>
      <c r="I1168" s="40">
        <f>IF(Txn!$B590="",0,Txn!$Q590)</f>
        <v>0</v>
      </c>
      <c r="J1168" s="40">
        <f>IF(Txn!$B590="",0,Txn!$R590)</f>
        <v>0</v>
      </c>
      <c r="K1168" s="41">
        <f>IF($A1168="","",IFERROR(VALUE(MID($A1168,6,2)),""))</f>
        <v>0</v>
      </c>
      <c r="L1168" s="39">
        <f>IF(Txn!$K590="","","طرف مقابل — "&amp;Txn!$K590)</f>
        <v>0</v>
      </c>
      <c r="N1168" s="42">
        <f>IF($D1168="",0,COUNTIF(BankAccts,$D1168))</f>
        <v>0</v>
      </c>
    </row>
    <row r="1169" spans="1:14">
      <c r="A1169" s="38">
        <f>IF(Txn!$B591="","",Txn!$B591)</f>
        <v>0</v>
      </c>
      <c r="B1169" s="38">
        <f>IF(Txn!$B591="","",Txn!$C591)</f>
        <v>0</v>
      </c>
      <c r="C1169" s="39">
        <f>IF(Txn!$B591="","","تراکنش بانکی")</f>
        <v>0</v>
      </c>
      <c r="D1169" s="38">
        <f>IF(Txn!$B591="","",IF(Txn!$X591="","",Txn!$X591))</f>
        <v>0</v>
      </c>
      <c r="E1169" s="39">
        <f>IF($D1169="","",IFERROR(VLOOKUP($D1169,AcctTbl,2,0),""))</f>
        <v>0</v>
      </c>
      <c r="F1169" s="39">
        <f>IF($D1169="","",IFERROR(VLOOKUP($D1169,AcctTbl,3,0),""))</f>
        <v>0</v>
      </c>
      <c r="G1169" s="39">
        <f>IF(Txn!$B591="","",Txn!$D591)</f>
        <v>0</v>
      </c>
      <c r="H1169" s="38">
        <f>IF(Txn!$B591="","",Txn!$E591)</f>
        <v>0</v>
      </c>
      <c r="I1169" s="40">
        <f>IF(Txn!$B591="",0,Txn!$O591)</f>
        <v>0</v>
      </c>
      <c r="J1169" s="40">
        <f>IF(Txn!$B591="",0,Txn!$P591)</f>
        <v>0</v>
      </c>
      <c r="K1169" s="41">
        <f>IF($A1169="","",IFERROR(VALUE(MID($A1169,6,2)),""))</f>
        <v>0</v>
      </c>
      <c r="L1169" s="39">
        <f>IF(Txn!$K591="","",Txn!$K591)</f>
        <v>0</v>
      </c>
      <c r="N1169" s="42">
        <f>IF($D1169="",0,COUNTIF(BankAccts,$D1169))</f>
        <v>0</v>
      </c>
    </row>
    <row r="1170" spans="1:14">
      <c r="A1170" s="38">
        <f>IF(Txn!$B591="","",Txn!$B591)</f>
        <v>0</v>
      </c>
      <c r="B1170" s="38">
        <f>IF(Txn!$B591="","",Txn!$C591)</f>
        <v>0</v>
      </c>
      <c r="C1170" s="39">
        <f>IF(Txn!$B591="","","تراکنش بانکی")</f>
        <v>0</v>
      </c>
      <c r="D1170" s="38">
        <f>IF(Txn!$B591="","",IF(IF(Txn!$U591="TRF",Txn!$Y591,Txn!$Z591)="","",IF(Txn!$U591="TRF",Txn!$Y591,Txn!$Z591)))</f>
        <v>0</v>
      </c>
      <c r="E1170" s="39">
        <f>IF($D1170="","",IFERROR(VLOOKUP($D1170,AcctTbl,2,0),""))</f>
        <v>0</v>
      </c>
      <c r="F1170" s="39">
        <f>IF($D1170="","",IFERROR(VLOOKUP($D1170,AcctTbl,3,0),""))</f>
        <v>0</v>
      </c>
      <c r="G1170" s="39">
        <f>IF(Txn!$B591="","",Txn!$D591)</f>
        <v>0</v>
      </c>
      <c r="H1170" s="38">
        <f>IF(Txn!$B591="","",Txn!$E591)</f>
        <v>0</v>
      </c>
      <c r="I1170" s="40">
        <f>IF(Txn!$B591="",0,Txn!$Q591)</f>
        <v>0</v>
      </c>
      <c r="J1170" s="40">
        <f>IF(Txn!$B591="",0,Txn!$R591)</f>
        <v>0</v>
      </c>
      <c r="K1170" s="41">
        <f>IF($A1170="","",IFERROR(VALUE(MID($A1170,6,2)),""))</f>
        <v>0</v>
      </c>
      <c r="L1170" s="39">
        <f>IF(Txn!$K591="","","طرف مقابل — "&amp;Txn!$K591)</f>
        <v>0</v>
      </c>
      <c r="N1170" s="42">
        <f>IF($D1170="",0,COUNTIF(BankAccts,$D1170))</f>
        <v>0</v>
      </c>
    </row>
    <row r="1171" spans="1:14">
      <c r="A1171" s="38">
        <f>IF(Txn!$B592="","",Txn!$B592)</f>
        <v>0</v>
      </c>
      <c r="B1171" s="38">
        <f>IF(Txn!$B592="","",Txn!$C592)</f>
        <v>0</v>
      </c>
      <c r="C1171" s="39">
        <f>IF(Txn!$B592="","","تراکنش بانکی")</f>
        <v>0</v>
      </c>
      <c r="D1171" s="38">
        <f>IF(Txn!$B592="","",IF(Txn!$X592="","",Txn!$X592))</f>
        <v>0</v>
      </c>
      <c r="E1171" s="39">
        <f>IF($D1171="","",IFERROR(VLOOKUP($D1171,AcctTbl,2,0),""))</f>
        <v>0</v>
      </c>
      <c r="F1171" s="39">
        <f>IF($D1171="","",IFERROR(VLOOKUP($D1171,AcctTbl,3,0),""))</f>
        <v>0</v>
      </c>
      <c r="G1171" s="39">
        <f>IF(Txn!$B592="","",Txn!$D592)</f>
        <v>0</v>
      </c>
      <c r="H1171" s="38">
        <f>IF(Txn!$B592="","",Txn!$E592)</f>
        <v>0</v>
      </c>
      <c r="I1171" s="40">
        <f>IF(Txn!$B592="",0,Txn!$O592)</f>
        <v>0</v>
      </c>
      <c r="J1171" s="40">
        <f>IF(Txn!$B592="",0,Txn!$P592)</f>
        <v>0</v>
      </c>
      <c r="K1171" s="41">
        <f>IF($A1171="","",IFERROR(VALUE(MID($A1171,6,2)),""))</f>
        <v>0</v>
      </c>
      <c r="L1171" s="39">
        <f>IF(Txn!$K592="","",Txn!$K592)</f>
        <v>0</v>
      </c>
      <c r="N1171" s="42">
        <f>IF($D1171="",0,COUNTIF(BankAccts,$D1171))</f>
        <v>0</v>
      </c>
    </row>
    <row r="1172" spans="1:14">
      <c r="A1172" s="38">
        <f>IF(Txn!$B592="","",Txn!$B592)</f>
        <v>0</v>
      </c>
      <c r="B1172" s="38">
        <f>IF(Txn!$B592="","",Txn!$C592)</f>
        <v>0</v>
      </c>
      <c r="C1172" s="39">
        <f>IF(Txn!$B592="","","تراکنش بانکی")</f>
        <v>0</v>
      </c>
      <c r="D1172" s="38">
        <f>IF(Txn!$B592="","",IF(IF(Txn!$U592="TRF",Txn!$Y592,Txn!$Z592)="","",IF(Txn!$U592="TRF",Txn!$Y592,Txn!$Z592)))</f>
        <v>0</v>
      </c>
      <c r="E1172" s="39">
        <f>IF($D1172="","",IFERROR(VLOOKUP($D1172,AcctTbl,2,0),""))</f>
        <v>0</v>
      </c>
      <c r="F1172" s="39">
        <f>IF($D1172="","",IFERROR(VLOOKUP($D1172,AcctTbl,3,0),""))</f>
        <v>0</v>
      </c>
      <c r="G1172" s="39">
        <f>IF(Txn!$B592="","",Txn!$D592)</f>
        <v>0</v>
      </c>
      <c r="H1172" s="38">
        <f>IF(Txn!$B592="","",Txn!$E592)</f>
        <v>0</v>
      </c>
      <c r="I1172" s="40">
        <f>IF(Txn!$B592="",0,Txn!$Q592)</f>
        <v>0</v>
      </c>
      <c r="J1172" s="40">
        <f>IF(Txn!$B592="",0,Txn!$R592)</f>
        <v>0</v>
      </c>
      <c r="K1172" s="41">
        <f>IF($A1172="","",IFERROR(VALUE(MID($A1172,6,2)),""))</f>
        <v>0</v>
      </c>
      <c r="L1172" s="39">
        <f>IF(Txn!$K592="","","طرف مقابل — "&amp;Txn!$K592)</f>
        <v>0</v>
      </c>
      <c r="N1172" s="42">
        <f>IF($D1172="",0,COUNTIF(BankAccts,$D1172))</f>
        <v>0</v>
      </c>
    </row>
    <row r="1173" spans="1:14">
      <c r="A1173" s="38">
        <f>IF(Txn!$B593="","",Txn!$B593)</f>
        <v>0</v>
      </c>
      <c r="B1173" s="38">
        <f>IF(Txn!$B593="","",Txn!$C593)</f>
        <v>0</v>
      </c>
      <c r="C1173" s="39">
        <f>IF(Txn!$B593="","","تراکنش بانکی")</f>
        <v>0</v>
      </c>
      <c r="D1173" s="38">
        <f>IF(Txn!$B593="","",IF(Txn!$X593="","",Txn!$X593))</f>
        <v>0</v>
      </c>
      <c r="E1173" s="39">
        <f>IF($D1173="","",IFERROR(VLOOKUP($D1173,AcctTbl,2,0),""))</f>
        <v>0</v>
      </c>
      <c r="F1173" s="39">
        <f>IF($D1173="","",IFERROR(VLOOKUP($D1173,AcctTbl,3,0),""))</f>
        <v>0</v>
      </c>
      <c r="G1173" s="39">
        <f>IF(Txn!$B593="","",Txn!$D593)</f>
        <v>0</v>
      </c>
      <c r="H1173" s="38">
        <f>IF(Txn!$B593="","",Txn!$E593)</f>
        <v>0</v>
      </c>
      <c r="I1173" s="40">
        <f>IF(Txn!$B593="",0,Txn!$O593)</f>
        <v>0</v>
      </c>
      <c r="J1173" s="40">
        <f>IF(Txn!$B593="",0,Txn!$P593)</f>
        <v>0</v>
      </c>
      <c r="K1173" s="41">
        <f>IF($A1173="","",IFERROR(VALUE(MID($A1173,6,2)),""))</f>
        <v>0</v>
      </c>
      <c r="L1173" s="39">
        <f>IF(Txn!$K593="","",Txn!$K593)</f>
        <v>0</v>
      </c>
      <c r="N1173" s="42">
        <f>IF($D1173="",0,COUNTIF(BankAccts,$D1173))</f>
        <v>0</v>
      </c>
    </row>
    <row r="1174" spans="1:14">
      <c r="A1174" s="38">
        <f>IF(Txn!$B593="","",Txn!$B593)</f>
        <v>0</v>
      </c>
      <c r="B1174" s="38">
        <f>IF(Txn!$B593="","",Txn!$C593)</f>
        <v>0</v>
      </c>
      <c r="C1174" s="39">
        <f>IF(Txn!$B593="","","تراکنش بانکی")</f>
        <v>0</v>
      </c>
      <c r="D1174" s="38">
        <f>IF(Txn!$B593="","",IF(IF(Txn!$U593="TRF",Txn!$Y593,Txn!$Z593)="","",IF(Txn!$U593="TRF",Txn!$Y593,Txn!$Z593)))</f>
        <v>0</v>
      </c>
      <c r="E1174" s="39">
        <f>IF($D1174="","",IFERROR(VLOOKUP($D1174,AcctTbl,2,0),""))</f>
        <v>0</v>
      </c>
      <c r="F1174" s="39">
        <f>IF($D1174="","",IFERROR(VLOOKUP($D1174,AcctTbl,3,0),""))</f>
        <v>0</v>
      </c>
      <c r="G1174" s="39">
        <f>IF(Txn!$B593="","",Txn!$D593)</f>
        <v>0</v>
      </c>
      <c r="H1174" s="38">
        <f>IF(Txn!$B593="","",Txn!$E593)</f>
        <v>0</v>
      </c>
      <c r="I1174" s="40">
        <f>IF(Txn!$B593="",0,Txn!$Q593)</f>
        <v>0</v>
      </c>
      <c r="J1174" s="40">
        <f>IF(Txn!$B593="",0,Txn!$R593)</f>
        <v>0</v>
      </c>
      <c r="K1174" s="41">
        <f>IF($A1174="","",IFERROR(VALUE(MID($A1174,6,2)),""))</f>
        <v>0</v>
      </c>
      <c r="L1174" s="39">
        <f>IF(Txn!$K593="","","طرف مقابل — "&amp;Txn!$K593)</f>
        <v>0</v>
      </c>
      <c r="N1174" s="42">
        <f>IF($D1174="",0,COUNTIF(BankAccts,$D1174))</f>
        <v>0</v>
      </c>
    </row>
    <row r="1175" spans="1:14">
      <c r="A1175" s="38">
        <f>IF(Txn!$B594="","",Txn!$B594)</f>
        <v>0</v>
      </c>
      <c r="B1175" s="38">
        <f>IF(Txn!$B594="","",Txn!$C594)</f>
        <v>0</v>
      </c>
      <c r="C1175" s="39">
        <f>IF(Txn!$B594="","","تراکنش بانکی")</f>
        <v>0</v>
      </c>
      <c r="D1175" s="38">
        <f>IF(Txn!$B594="","",IF(Txn!$X594="","",Txn!$X594))</f>
        <v>0</v>
      </c>
      <c r="E1175" s="39">
        <f>IF($D1175="","",IFERROR(VLOOKUP($D1175,AcctTbl,2,0),""))</f>
        <v>0</v>
      </c>
      <c r="F1175" s="39">
        <f>IF($D1175="","",IFERROR(VLOOKUP($D1175,AcctTbl,3,0),""))</f>
        <v>0</v>
      </c>
      <c r="G1175" s="39">
        <f>IF(Txn!$B594="","",Txn!$D594)</f>
        <v>0</v>
      </c>
      <c r="H1175" s="38">
        <f>IF(Txn!$B594="","",Txn!$E594)</f>
        <v>0</v>
      </c>
      <c r="I1175" s="40">
        <f>IF(Txn!$B594="",0,Txn!$O594)</f>
        <v>0</v>
      </c>
      <c r="J1175" s="40">
        <f>IF(Txn!$B594="",0,Txn!$P594)</f>
        <v>0</v>
      </c>
      <c r="K1175" s="41">
        <f>IF($A1175="","",IFERROR(VALUE(MID($A1175,6,2)),""))</f>
        <v>0</v>
      </c>
      <c r="L1175" s="39">
        <f>IF(Txn!$K594="","",Txn!$K594)</f>
        <v>0</v>
      </c>
      <c r="N1175" s="42">
        <f>IF($D1175="",0,COUNTIF(BankAccts,$D1175))</f>
        <v>0</v>
      </c>
    </row>
    <row r="1176" spans="1:14">
      <c r="A1176" s="38">
        <f>IF(Txn!$B594="","",Txn!$B594)</f>
        <v>0</v>
      </c>
      <c r="B1176" s="38">
        <f>IF(Txn!$B594="","",Txn!$C594)</f>
        <v>0</v>
      </c>
      <c r="C1176" s="39">
        <f>IF(Txn!$B594="","","تراکنش بانکی")</f>
        <v>0</v>
      </c>
      <c r="D1176" s="38">
        <f>IF(Txn!$B594="","",IF(IF(Txn!$U594="TRF",Txn!$Y594,Txn!$Z594)="","",IF(Txn!$U594="TRF",Txn!$Y594,Txn!$Z594)))</f>
        <v>0</v>
      </c>
      <c r="E1176" s="39">
        <f>IF($D1176="","",IFERROR(VLOOKUP($D1176,AcctTbl,2,0),""))</f>
        <v>0</v>
      </c>
      <c r="F1176" s="39">
        <f>IF($D1176="","",IFERROR(VLOOKUP($D1176,AcctTbl,3,0),""))</f>
        <v>0</v>
      </c>
      <c r="G1176" s="39">
        <f>IF(Txn!$B594="","",Txn!$D594)</f>
        <v>0</v>
      </c>
      <c r="H1176" s="38">
        <f>IF(Txn!$B594="","",Txn!$E594)</f>
        <v>0</v>
      </c>
      <c r="I1176" s="40">
        <f>IF(Txn!$B594="",0,Txn!$Q594)</f>
        <v>0</v>
      </c>
      <c r="J1176" s="40">
        <f>IF(Txn!$B594="",0,Txn!$R594)</f>
        <v>0</v>
      </c>
      <c r="K1176" s="41">
        <f>IF($A1176="","",IFERROR(VALUE(MID($A1176,6,2)),""))</f>
        <v>0</v>
      </c>
      <c r="L1176" s="39">
        <f>IF(Txn!$K594="","","طرف مقابل — "&amp;Txn!$K594)</f>
        <v>0</v>
      </c>
      <c r="N1176" s="42">
        <f>IF($D1176="",0,COUNTIF(BankAccts,$D1176))</f>
        <v>0</v>
      </c>
    </row>
    <row r="1177" spans="1:14">
      <c r="A1177" s="38">
        <f>IF(Txn!$B595="","",Txn!$B595)</f>
        <v>0</v>
      </c>
      <c r="B1177" s="38">
        <f>IF(Txn!$B595="","",Txn!$C595)</f>
        <v>0</v>
      </c>
      <c r="C1177" s="39">
        <f>IF(Txn!$B595="","","تراکنش بانکی")</f>
        <v>0</v>
      </c>
      <c r="D1177" s="38">
        <f>IF(Txn!$B595="","",IF(Txn!$X595="","",Txn!$X595))</f>
        <v>0</v>
      </c>
      <c r="E1177" s="39">
        <f>IF($D1177="","",IFERROR(VLOOKUP($D1177,AcctTbl,2,0),""))</f>
        <v>0</v>
      </c>
      <c r="F1177" s="39">
        <f>IF($D1177="","",IFERROR(VLOOKUP($D1177,AcctTbl,3,0),""))</f>
        <v>0</v>
      </c>
      <c r="G1177" s="39">
        <f>IF(Txn!$B595="","",Txn!$D595)</f>
        <v>0</v>
      </c>
      <c r="H1177" s="38">
        <f>IF(Txn!$B595="","",Txn!$E595)</f>
        <v>0</v>
      </c>
      <c r="I1177" s="40">
        <f>IF(Txn!$B595="",0,Txn!$O595)</f>
        <v>0</v>
      </c>
      <c r="J1177" s="40">
        <f>IF(Txn!$B595="",0,Txn!$P595)</f>
        <v>0</v>
      </c>
      <c r="K1177" s="41">
        <f>IF($A1177="","",IFERROR(VALUE(MID($A1177,6,2)),""))</f>
        <v>0</v>
      </c>
      <c r="L1177" s="39">
        <f>IF(Txn!$K595="","",Txn!$K595)</f>
        <v>0</v>
      </c>
      <c r="N1177" s="42">
        <f>IF($D1177="",0,COUNTIF(BankAccts,$D1177))</f>
        <v>0</v>
      </c>
    </row>
    <row r="1178" spans="1:14">
      <c r="A1178" s="38">
        <f>IF(Txn!$B595="","",Txn!$B595)</f>
        <v>0</v>
      </c>
      <c r="B1178" s="38">
        <f>IF(Txn!$B595="","",Txn!$C595)</f>
        <v>0</v>
      </c>
      <c r="C1178" s="39">
        <f>IF(Txn!$B595="","","تراکنش بانکی")</f>
        <v>0</v>
      </c>
      <c r="D1178" s="38">
        <f>IF(Txn!$B595="","",IF(IF(Txn!$U595="TRF",Txn!$Y595,Txn!$Z595)="","",IF(Txn!$U595="TRF",Txn!$Y595,Txn!$Z595)))</f>
        <v>0</v>
      </c>
      <c r="E1178" s="39">
        <f>IF($D1178="","",IFERROR(VLOOKUP($D1178,AcctTbl,2,0),""))</f>
        <v>0</v>
      </c>
      <c r="F1178" s="39">
        <f>IF($D1178="","",IFERROR(VLOOKUP($D1178,AcctTbl,3,0),""))</f>
        <v>0</v>
      </c>
      <c r="G1178" s="39">
        <f>IF(Txn!$B595="","",Txn!$D595)</f>
        <v>0</v>
      </c>
      <c r="H1178" s="38">
        <f>IF(Txn!$B595="","",Txn!$E595)</f>
        <v>0</v>
      </c>
      <c r="I1178" s="40">
        <f>IF(Txn!$B595="",0,Txn!$Q595)</f>
        <v>0</v>
      </c>
      <c r="J1178" s="40">
        <f>IF(Txn!$B595="",0,Txn!$R595)</f>
        <v>0</v>
      </c>
      <c r="K1178" s="41">
        <f>IF($A1178="","",IFERROR(VALUE(MID($A1178,6,2)),""))</f>
        <v>0</v>
      </c>
      <c r="L1178" s="39">
        <f>IF(Txn!$K595="","","طرف مقابل — "&amp;Txn!$K595)</f>
        <v>0</v>
      </c>
      <c r="N1178" s="42">
        <f>IF($D1178="",0,COUNTIF(BankAccts,$D1178))</f>
        <v>0</v>
      </c>
    </row>
    <row r="1179" spans="1:14">
      <c r="A1179" s="38">
        <f>IF(Txn!$B596="","",Txn!$B596)</f>
        <v>0</v>
      </c>
      <c r="B1179" s="38">
        <f>IF(Txn!$B596="","",Txn!$C596)</f>
        <v>0</v>
      </c>
      <c r="C1179" s="39">
        <f>IF(Txn!$B596="","","تراکنش بانکی")</f>
        <v>0</v>
      </c>
      <c r="D1179" s="38">
        <f>IF(Txn!$B596="","",IF(Txn!$X596="","",Txn!$X596))</f>
        <v>0</v>
      </c>
      <c r="E1179" s="39">
        <f>IF($D1179="","",IFERROR(VLOOKUP($D1179,AcctTbl,2,0),""))</f>
        <v>0</v>
      </c>
      <c r="F1179" s="39">
        <f>IF($D1179="","",IFERROR(VLOOKUP($D1179,AcctTbl,3,0),""))</f>
        <v>0</v>
      </c>
      <c r="G1179" s="39">
        <f>IF(Txn!$B596="","",Txn!$D596)</f>
        <v>0</v>
      </c>
      <c r="H1179" s="38">
        <f>IF(Txn!$B596="","",Txn!$E596)</f>
        <v>0</v>
      </c>
      <c r="I1179" s="40">
        <f>IF(Txn!$B596="",0,Txn!$O596)</f>
        <v>0</v>
      </c>
      <c r="J1179" s="40">
        <f>IF(Txn!$B596="",0,Txn!$P596)</f>
        <v>0</v>
      </c>
      <c r="K1179" s="41">
        <f>IF($A1179="","",IFERROR(VALUE(MID($A1179,6,2)),""))</f>
        <v>0</v>
      </c>
      <c r="L1179" s="39">
        <f>IF(Txn!$K596="","",Txn!$K596)</f>
        <v>0</v>
      </c>
      <c r="N1179" s="42">
        <f>IF($D1179="",0,COUNTIF(BankAccts,$D1179))</f>
        <v>0</v>
      </c>
    </row>
    <row r="1180" spans="1:14">
      <c r="A1180" s="38">
        <f>IF(Txn!$B596="","",Txn!$B596)</f>
        <v>0</v>
      </c>
      <c r="B1180" s="38">
        <f>IF(Txn!$B596="","",Txn!$C596)</f>
        <v>0</v>
      </c>
      <c r="C1180" s="39">
        <f>IF(Txn!$B596="","","تراکنش بانکی")</f>
        <v>0</v>
      </c>
      <c r="D1180" s="38">
        <f>IF(Txn!$B596="","",IF(IF(Txn!$U596="TRF",Txn!$Y596,Txn!$Z596)="","",IF(Txn!$U596="TRF",Txn!$Y596,Txn!$Z596)))</f>
        <v>0</v>
      </c>
      <c r="E1180" s="39">
        <f>IF($D1180="","",IFERROR(VLOOKUP($D1180,AcctTbl,2,0),""))</f>
        <v>0</v>
      </c>
      <c r="F1180" s="39">
        <f>IF($D1180="","",IFERROR(VLOOKUP($D1180,AcctTbl,3,0),""))</f>
        <v>0</v>
      </c>
      <c r="G1180" s="39">
        <f>IF(Txn!$B596="","",Txn!$D596)</f>
        <v>0</v>
      </c>
      <c r="H1180" s="38">
        <f>IF(Txn!$B596="","",Txn!$E596)</f>
        <v>0</v>
      </c>
      <c r="I1180" s="40">
        <f>IF(Txn!$B596="",0,Txn!$Q596)</f>
        <v>0</v>
      </c>
      <c r="J1180" s="40">
        <f>IF(Txn!$B596="",0,Txn!$R596)</f>
        <v>0</v>
      </c>
      <c r="K1180" s="41">
        <f>IF($A1180="","",IFERROR(VALUE(MID($A1180,6,2)),""))</f>
        <v>0</v>
      </c>
      <c r="L1180" s="39">
        <f>IF(Txn!$K596="","","طرف مقابل — "&amp;Txn!$K596)</f>
        <v>0</v>
      </c>
      <c r="N1180" s="42">
        <f>IF($D1180="",0,COUNTIF(BankAccts,$D1180))</f>
        <v>0</v>
      </c>
    </row>
    <row r="1181" spans="1:14">
      <c r="A1181" s="38">
        <f>IF(Txn!$B597="","",Txn!$B597)</f>
        <v>0</v>
      </c>
      <c r="B1181" s="38">
        <f>IF(Txn!$B597="","",Txn!$C597)</f>
        <v>0</v>
      </c>
      <c r="C1181" s="39">
        <f>IF(Txn!$B597="","","تراکنش بانکی")</f>
        <v>0</v>
      </c>
      <c r="D1181" s="38">
        <f>IF(Txn!$B597="","",IF(Txn!$X597="","",Txn!$X597))</f>
        <v>0</v>
      </c>
      <c r="E1181" s="39">
        <f>IF($D1181="","",IFERROR(VLOOKUP($D1181,AcctTbl,2,0),""))</f>
        <v>0</v>
      </c>
      <c r="F1181" s="39">
        <f>IF($D1181="","",IFERROR(VLOOKUP($D1181,AcctTbl,3,0),""))</f>
        <v>0</v>
      </c>
      <c r="G1181" s="39">
        <f>IF(Txn!$B597="","",Txn!$D597)</f>
        <v>0</v>
      </c>
      <c r="H1181" s="38">
        <f>IF(Txn!$B597="","",Txn!$E597)</f>
        <v>0</v>
      </c>
      <c r="I1181" s="40">
        <f>IF(Txn!$B597="",0,Txn!$O597)</f>
        <v>0</v>
      </c>
      <c r="J1181" s="40">
        <f>IF(Txn!$B597="",0,Txn!$P597)</f>
        <v>0</v>
      </c>
      <c r="K1181" s="41">
        <f>IF($A1181="","",IFERROR(VALUE(MID($A1181,6,2)),""))</f>
        <v>0</v>
      </c>
      <c r="L1181" s="39">
        <f>IF(Txn!$K597="","",Txn!$K597)</f>
        <v>0</v>
      </c>
      <c r="N1181" s="42">
        <f>IF($D1181="",0,COUNTIF(BankAccts,$D1181))</f>
        <v>0</v>
      </c>
    </row>
    <row r="1182" spans="1:14">
      <c r="A1182" s="38">
        <f>IF(Txn!$B597="","",Txn!$B597)</f>
        <v>0</v>
      </c>
      <c r="B1182" s="38">
        <f>IF(Txn!$B597="","",Txn!$C597)</f>
        <v>0</v>
      </c>
      <c r="C1182" s="39">
        <f>IF(Txn!$B597="","","تراکنش بانکی")</f>
        <v>0</v>
      </c>
      <c r="D1182" s="38">
        <f>IF(Txn!$B597="","",IF(IF(Txn!$U597="TRF",Txn!$Y597,Txn!$Z597)="","",IF(Txn!$U597="TRF",Txn!$Y597,Txn!$Z597)))</f>
        <v>0</v>
      </c>
      <c r="E1182" s="39">
        <f>IF($D1182="","",IFERROR(VLOOKUP($D1182,AcctTbl,2,0),""))</f>
        <v>0</v>
      </c>
      <c r="F1182" s="39">
        <f>IF($D1182="","",IFERROR(VLOOKUP($D1182,AcctTbl,3,0),""))</f>
        <v>0</v>
      </c>
      <c r="G1182" s="39">
        <f>IF(Txn!$B597="","",Txn!$D597)</f>
        <v>0</v>
      </c>
      <c r="H1182" s="38">
        <f>IF(Txn!$B597="","",Txn!$E597)</f>
        <v>0</v>
      </c>
      <c r="I1182" s="40">
        <f>IF(Txn!$B597="",0,Txn!$Q597)</f>
        <v>0</v>
      </c>
      <c r="J1182" s="40">
        <f>IF(Txn!$B597="",0,Txn!$R597)</f>
        <v>0</v>
      </c>
      <c r="K1182" s="41">
        <f>IF($A1182="","",IFERROR(VALUE(MID($A1182,6,2)),""))</f>
        <v>0</v>
      </c>
      <c r="L1182" s="39">
        <f>IF(Txn!$K597="","","طرف مقابل — "&amp;Txn!$K597)</f>
        <v>0</v>
      </c>
      <c r="N1182" s="42">
        <f>IF($D1182="",0,COUNTIF(BankAccts,$D1182))</f>
        <v>0</v>
      </c>
    </row>
    <row r="1183" spans="1:14">
      <c r="A1183" s="38">
        <f>IF(Txn!$B598="","",Txn!$B598)</f>
        <v>0</v>
      </c>
      <c r="B1183" s="38">
        <f>IF(Txn!$B598="","",Txn!$C598)</f>
        <v>0</v>
      </c>
      <c r="C1183" s="39">
        <f>IF(Txn!$B598="","","تراکنش بانکی")</f>
        <v>0</v>
      </c>
      <c r="D1183" s="38">
        <f>IF(Txn!$B598="","",IF(Txn!$X598="","",Txn!$X598))</f>
        <v>0</v>
      </c>
      <c r="E1183" s="39">
        <f>IF($D1183="","",IFERROR(VLOOKUP($D1183,AcctTbl,2,0),""))</f>
        <v>0</v>
      </c>
      <c r="F1183" s="39">
        <f>IF($D1183="","",IFERROR(VLOOKUP($D1183,AcctTbl,3,0),""))</f>
        <v>0</v>
      </c>
      <c r="G1183" s="39">
        <f>IF(Txn!$B598="","",Txn!$D598)</f>
        <v>0</v>
      </c>
      <c r="H1183" s="38">
        <f>IF(Txn!$B598="","",Txn!$E598)</f>
        <v>0</v>
      </c>
      <c r="I1183" s="40">
        <f>IF(Txn!$B598="",0,Txn!$O598)</f>
        <v>0</v>
      </c>
      <c r="J1183" s="40">
        <f>IF(Txn!$B598="",0,Txn!$P598)</f>
        <v>0</v>
      </c>
      <c r="K1183" s="41">
        <f>IF($A1183="","",IFERROR(VALUE(MID($A1183,6,2)),""))</f>
        <v>0</v>
      </c>
      <c r="L1183" s="39">
        <f>IF(Txn!$K598="","",Txn!$K598)</f>
        <v>0</v>
      </c>
      <c r="N1183" s="42">
        <f>IF($D1183="",0,COUNTIF(BankAccts,$D1183))</f>
        <v>0</v>
      </c>
    </row>
    <row r="1184" spans="1:14">
      <c r="A1184" s="38">
        <f>IF(Txn!$B598="","",Txn!$B598)</f>
        <v>0</v>
      </c>
      <c r="B1184" s="38">
        <f>IF(Txn!$B598="","",Txn!$C598)</f>
        <v>0</v>
      </c>
      <c r="C1184" s="39">
        <f>IF(Txn!$B598="","","تراکنش بانکی")</f>
        <v>0</v>
      </c>
      <c r="D1184" s="38">
        <f>IF(Txn!$B598="","",IF(IF(Txn!$U598="TRF",Txn!$Y598,Txn!$Z598)="","",IF(Txn!$U598="TRF",Txn!$Y598,Txn!$Z598)))</f>
        <v>0</v>
      </c>
      <c r="E1184" s="39">
        <f>IF($D1184="","",IFERROR(VLOOKUP($D1184,AcctTbl,2,0),""))</f>
        <v>0</v>
      </c>
      <c r="F1184" s="39">
        <f>IF($D1184="","",IFERROR(VLOOKUP($D1184,AcctTbl,3,0),""))</f>
        <v>0</v>
      </c>
      <c r="G1184" s="39">
        <f>IF(Txn!$B598="","",Txn!$D598)</f>
        <v>0</v>
      </c>
      <c r="H1184" s="38">
        <f>IF(Txn!$B598="","",Txn!$E598)</f>
        <v>0</v>
      </c>
      <c r="I1184" s="40">
        <f>IF(Txn!$B598="",0,Txn!$Q598)</f>
        <v>0</v>
      </c>
      <c r="J1184" s="40">
        <f>IF(Txn!$B598="",0,Txn!$R598)</f>
        <v>0</v>
      </c>
      <c r="K1184" s="41">
        <f>IF($A1184="","",IFERROR(VALUE(MID($A1184,6,2)),""))</f>
        <v>0</v>
      </c>
      <c r="L1184" s="39">
        <f>IF(Txn!$K598="","","طرف مقابل — "&amp;Txn!$K598)</f>
        <v>0</v>
      </c>
      <c r="N1184" s="42">
        <f>IF($D1184="",0,COUNTIF(BankAccts,$D1184))</f>
        <v>0</v>
      </c>
    </row>
    <row r="1185" spans="1:14">
      <c r="A1185" s="38">
        <f>IF(Txn!$B599="","",Txn!$B599)</f>
        <v>0</v>
      </c>
      <c r="B1185" s="38">
        <f>IF(Txn!$B599="","",Txn!$C599)</f>
        <v>0</v>
      </c>
      <c r="C1185" s="39">
        <f>IF(Txn!$B599="","","تراکنش بانکی")</f>
        <v>0</v>
      </c>
      <c r="D1185" s="38">
        <f>IF(Txn!$B599="","",IF(Txn!$X599="","",Txn!$X599))</f>
        <v>0</v>
      </c>
      <c r="E1185" s="39">
        <f>IF($D1185="","",IFERROR(VLOOKUP($D1185,AcctTbl,2,0),""))</f>
        <v>0</v>
      </c>
      <c r="F1185" s="39">
        <f>IF($D1185="","",IFERROR(VLOOKUP($D1185,AcctTbl,3,0),""))</f>
        <v>0</v>
      </c>
      <c r="G1185" s="39">
        <f>IF(Txn!$B599="","",Txn!$D599)</f>
        <v>0</v>
      </c>
      <c r="H1185" s="38">
        <f>IF(Txn!$B599="","",Txn!$E599)</f>
        <v>0</v>
      </c>
      <c r="I1185" s="40">
        <f>IF(Txn!$B599="",0,Txn!$O599)</f>
        <v>0</v>
      </c>
      <c r="J1185" s="40">
        <f>IF(Txn!$B599="",0,Txn!$P599)</f>
        <v>0</v>
      </c>
      <c r="K1185" s="41">
        <f>IF($A1185="","",IFERROR(VALUE(MID($A1185,6,2)),""))</f>
        <v>0</v>
      </c>
      <c r="L1185" s="39">
        <f>IF(Txn!$K599="","",Txn!$K599)</f>
        <v>0</v>
      </c>
      <c r="N1185" s="42">
        <f>IF($D1185="",0,COUNTIF(BankAccts,$D1185))</f>
        <v>0</v>
      </c>
    </row>
    <row r="1186" spans="1:14">
      <c r="A1186" s="38">
        <f>IF(Txn!$B599="","",Txn!$B599)</f>
        <v>0</v>
      </c>
      <c r="B1186" s="38">
        <f>IF(Txn!$B599="","",Txn!$C599)</f>
        <v>0</v>
      </c>
      <c r="C1186" s="39">
        <f>IF(Txn!$B599="","","تراکنش بانکی")</f>
        <v>0</v>
      </c>
      <c r="D1186" s="38">
        <f>IF(Txn!$B599="","",IF(IF(Txn!$U599="TRF",Txn!$Y599,Txn!$Z599)="","",IF(Txn!$U599="TRF",Txn!$Y599,Txn!$Z599)))</f>
        <v>0</v>
      </c>
      <c r="E1186" s="39">
        <f>IF($D1186="","",IFERROR(VLOOKUP($D1186,AcctTbl,2,0),""))</f>
        <v>0</v>
      </c>
      <c r="F1186" s="39">
        <f>IF($D1186="","",IFERROR(VLOOKUP($D1186,AcctTbl,3,0),""))</f>
        <v>0</v>
      </c>
      <c r="G1186" s="39">
        <f>IF(Txn!$B599="","",Txn!$D599)</f>
        <v>0</v>
      </c>
      <c r="H1186" s="38">
        <f>IF(Txn!$B599="","",Txn!$E599)</f>
        <v>0</v>
      </c>
      <c r="I1186" s="40">
        <f>IF(Txn!$B599="",0,Txn!$Q599)</f>
        <v>0</v>
      </c>
      <c r="J1186" s="40">
        <f>IF(Txn!$B599="",0,Txn!$R599)</f>
        <v>0</v>
      </c>
      <c r="K1186" s="41">
        <f>IF($A1186="","",IFERROR(VALUE(MID($A1186,6,2)),""))</f>
        <v>0</v>
      </c>
      <c r="L1186" s="39">
        <f>IF(Txn!$K599="","","طرف مقابل — "&amp;Txn!$K599)</f>
        <v>0</v>
      </c>
      <c r="N1186" s="42">
        <f>IF($D1186="",0,COUNTIF(BankAccts,$D1186))</f>
        <v>0</v>
      </c>
    </row>
    <row r="1187" spans="1:14">
      <c r="A1187" s="38">
        <f>IF(Txn!$B600="","",Txn!$B600)</f>
        <v>0</v>
      </c>
      <c r="B1187" s="38">
        <f>IF(Txn!$B600="","",Txn!$C600)</f>
        <v>0</v>
      </c>
      <c r="C1187" s="39">
        <f>IF(Txn!$B600="","","تراکنش بانکی")</f>
        <v>0</v>
      </c>
      <c r="D1187" s="38">
        <f>IF(Txn!$B600="","",IF(Txn!$X600="","",Txn!$X600))</f>
        <v>0</v>
      </c>
      <c r="E1187" s="39">
        <f>IF($D1187="","",IFERROR(VLOOKUP($D1187,AcctTbl,2,0),""))</f>
        <v>0</v>
      </c>
      <c r="F1187" s="39">
        <f>IF($D1187="","",IFERROR(VLOOKUP($D1187,AcctTbl,3,0),""))</f>
        <v>0</v>
      </c>
      <c r="G1187" s="39">
        <f>IF(Txn!$B600="","",Txn!$D600)</f>
        <v>0</v>
      </c>
      <c r="H1187" s="38">
        <f>IF(Txn!$B600="","",Txn!$E600)</f>
        <v>0</v>
      </c>
      <c r="I1187" s="40">
        <f>IF(Txn!$B600="",0,Txn!$O600)</f>
        <v>0</v>
      </c>
      <c r="J1187" s="40">
        <f>IF(Txn!$B600="",0,Txn!$P600)</f>
        <v>0</v>
      </c>
      <c r="K1187" s="41">
        <f>IF($A1187="","",IFERROR(VALUE(MID($A1187,6,2)),""))</f>
        <v>0</v>
      </c>
      <c r="L1187" s="39">
        <f>IF(Txn!$K600="","",Txn!$K600)</f>
        <v>0</v>
      </c>
      <c r="N1187" s="42">
        <f>IF($D1187="",0,COUNTIF(BankAccts,$D1187))</f>
        <v>0</v>
      </c>
    </row>
    <row r="1188" spans="1:14">
      <c r="A1188" s="38">
        <f>IF(Txn!$B600="","",Txn!$B600)</f>
        <v>0</v>
      </c>
      <c r="B1188" s="38">
        <f>IF(Txn!$B600="","",Txn!$C600)</f>
        <v>0</v>
      </c>
      <c r="C1188" s="39">
        <f>IF(Txn!$B600="","","تراکنش بانکی")</f>
        <v>0</v>
      </c>
      <c r="D1188" s="38">
        <f>IF(Txn!$B600="","",IF(IF(Txn!$U600="TRF",Txn!$Y600,Txn!$Z600)="","",IF(Txn!$U600="TRF",Txn!$Y600,Txn!$Z600)))</f>
        <v>0</v>
      </c>
      <c r="E1188" s="39">
        <f>IF($D1188="","",IFERROR(VLOOKUP($D1188,AcctTbl,2,0),""))</f>
        <v>0</v>
      </c>
      <c r="F1188" s="39">
        <f>IF($D1188="","",IFERROR(VLOOKUP($D1188,AcctTbl,3,0),""))</f>
        <v>0</v>
      </c>
      <c r="G1188" s="39">
        <f>IF(Txn!$B600="","",Txn!$D600)</f>
        <v>0</v>
      </c>
      <c r="H1188" s="38">
        <f>IF(Txn!$B600="","",Txn!$E600)</f>
        <v>0</v>
      </c>
      <c r="I1188" s="40">
        <f>IF(Txn!$B600="",0,Txn!$Q600)</f>
        <v>0</v>
      </c>
      <c r="J1188" s="40">
        <f>IF(Txn!$B600="",0,Txn!$R600)</f>
        <v>0</v>
      </c>
      <c r="K1188" s="41">
        <f>IF($A1188="","",IFERROR(VALUE(MID($A1188,6,2)),""))</f>
        <v>0</v>
      </c>
      <c r="L1188" s="39">
        <f>IF(Txn!$K600="","","طرف مقابل — "&amp;Txn!$K600)</f>
        <v>0</v>
      </c>
      <c r="N1188" s="42">
        <f>IF($D1188="",0,COUNTIF(BankAccts,$D1188))</f>
        <v>0</v>
      </c>
    </row>
    <row r="1189" spans="1:14">
      <c r="A1189" s="38">
        <f>IF(Txn!$B601="","",Txn!$B601)</f>
        <v>0</v>
      </c>
      <c r="B1189" s="38">
        <f>IF(Txn!$B601="","",Txn!$C601)</f>
        <v>0</v>
      </c>
      <c r="C1189" s="39">
        <f>IF(Txn!$B601="","","تراکنش بانکی")</f>
        <v>0</v>
      </c>
      <c r="D1189" s="38">
        <f>IF(Txn!$B601="","",IF(Txn!$X601="","",Txn!$X601))</f>
        <v>0</v>
      </c>
      <c r="E1189" s="39">
        <f>IF($D1189="","",IFERROR(VLOOKUP($D1189,AcctTbl,2,0),""))</f>
        <v>0</v>
      </c>
      <c r="F1189" s="39">
        <f>IF($D1189="","",IFERROR(VLOOKUP($D1189,AcctTbl,3,0),""))</f>
        <v>0</v>
      </c>
      <c r="G1189" s="39">
        <f>IF(Txn!$B601="","",Txn!$D601)</f>
        <v>0</v>
      </c>
      <c r="H1189" s="38">
        <f>IF(Txn!$B601="","",Txn!$E601)</f>
        <v>0</v>
      </c>
      <c r="I1189" s="40">
        <f>IF(Txn!$B601="",0,Txn!$O601)</f>
        <v>0</v>
      </c>
      <c r="J1189" s="40">
        <f>IF(Txn!$B601="",0,Txn!$P601)</f>
        <v>0</v>
      </c>
      <c r="K1189" s="41">
        <f>IF($A1189="","",IFERROR(VALUE(MID($A1189,6,2)),""))</f>
        <v>0</v>
      </c>
      <c r="L1189" s="39">
        <f>IF(Txn!$K601="","",Txn!$K601)</f>
        <v>0</v>
      </c>
      <c r="N1189" s="42">
        <f>IF($D1189="",0,COUNTIF(BankAccts,$D1189))</f>
        <v>0</v>
      </c>
    </row>
    <row r="1190" spans="1:14">
      <c r="A1190" s="38">
        <f>IF(Txn!$B601="","",Txn!$B601)</f>
        <v>0</v>
      </c>
      <c r="B1190" s="38">
        <f>IF(Txn!$B601="","",Txn!$C601)</f>
        <v>0</v>
      </c>
      <c r="C1190" s="39">
        <f>IF(Txn!$B601="","","تراکنش بانکی")</f>
        <v>0</v>
      </c>
      <c r="D1190" s="38">
        <f>IF(Txn!$B601="","",IF(IF(Txn!$U601="TRF",Txn!$Y601,Txn!$Z601)="","",IF(Txn!$U601="TRF",Txn!$Y601,Txn!$Z601)))</f>
        <v>0</v>
      </c>
      <c r="E1190" s="39">
        <f>IF($D1190="","",IFERROR(VLOOKUP($D1190,AcctTbl,2,0),""))</f>
        <v>0</v>
      </c>
      <c r="F1190" s="39">
        <f>IF($D1190="","",IFERROR(VLOOKUP($D1190,AcctTbl,3,0),""))</f>
        <v>0</v>
      </c>
      <c r="G1190" s="39">
        <f>IF(Txn!$B601="","",Txn!$D601)</f>
        <v>0</v>
      </c>
      <c r="H1190" s="38">
        <f>IF(Txn!$B601="","",Txn!$E601)</f>
        <v>0</v>
      </c>
      <c r="I1190" s="40">
        <f>IF(Txn!$B601="",0,Txn!$Q601)</f>
        <v>0</v>
      </c>
      <c r="J1190" s="40">
        <f>IF(Txn!$B601="",0,Txn!$R601)</f>
        <v>0</v>
      </c>
      <c r="K1190" s="41">
        <f>IF($A1190="","",IFERROR(VALUE(MID($A1190,6,2)),""))</f>
        <v>0</v>
      </c>
      <c r="L1190" s="39">
        <f>IF(Txn!$K601="","","طرف مقابل — "&amp;Txn!$K601)</f>
        <v>0</v>
      </c>
      <c r="N1190" s="42">
        <f>IF($D1190="",0,COUNTIF(BankAccts,$D1190))</f>
        <v>0</v>
      </c>
    </row>
    <row r="1191" spans="1:14">
      <c r="A1191" s="38">
        <f>IF(Txn!$B602="","",Txn!$B602)</f>
        <v>0</v>
      </c>
      <c r="B1191" s="38">
        <f>IF(Txn!$B602="","",Txn!$C602)</f>
        <v>0</v>
      </c>
      <c r="C1191" s="39">
        <f>IF(Txn!$B602="","","تراکنش بانکی")</f>
        <v>0</v>
      </c>
      <c r="D1191" s="38">
        <f>IF(Txn!$B602="","",IF(Txn!$X602="","",Txn!$X602))</f>
        <v>0</v>
      </c>
      <c r="E1191" s="39">
        <f>IF($D1191="","",IFERROR(VLOOKUP($D1191,AcctTbl,2,0),""))</f>
        <v>0</v>
      </c>
      <c r="F1191" s="39">
        <f>IF($D1191="","",IFERROR(VLOOKUP($D1191,AcctTbl,3,0),""))</f>
        <v>0</v>
      </c>
      <c r="G1191" s="39">
        <f>IF(Txn!$B602="","",Txn!$D602)</f>
        <v>0</v>
      </c>
      <c r="H1191" s="38">
        <f>IF(Txn!$B602="","",Txn!$E602)</f>
        <v>0</v>
      </c>
      <c r="I1191" s="40">
        <f>IF(Txn!$B602="",0,Txn!$O602)</f>
        <v>0</v>
      </c>
      <c r="J1191" s="40">
        <f>IF(Txn!$B602="",0,Txn!$P602)</f>
        <v>0</v>
      </c>
      <c r="K1191" s="41">
        <f>IF($A1191="","",IFERROR(VALUE(MID($A1191,6,2)),""))</f>
        <v>0</v>
      </c>
      <c r="L1191" s="39">
        <f>IF(Txn!$K602="","",Txn!$K602)</f>
        <v>0</v>
      </c>
      <c r="N1191" s="42">
        <f>IF($D1191="",0,COUNTIF(BankAccts,$D1191))</f>
        <v>0</v>
      </c>
    </row>
    <row r="1192" spans="1:14">
      <c r="A1192" s="38">
        <f>IF(Txn!$B602="","",Txn!$B602)</f>
        <v>0</v>
      </c>
      <c r="B1192" s="38">
        <f>IF(Txn!$B602="","",Txn!$C602)</f>
        <v>0</v>
      </c>
      <c r="C1192" s="39">
        <f>IF(Txn!$B602="","","تراکنش بانکی")</f>
        <v>0</v>
      </c>
      <c r="D1192" s="38">
        <f>IF(Txn!$B602="","",IF(IF(Txn!$U602="TRF",Txn!$Y602,Txn!$Z602)="","",IF(Txn!$U602="TRF",Txn!$Y602,Txn!$Z602)))</f>
        <v>0</v>
      </c>
      <c r="E1192" s="39">
        <f>IF($D1192="","",IFERROR(VLOOKUP($D1192,AcctTbl,2,0),""))</f>
        <v>0</v>
      </c>
      <c r="F1192" s="39">
        <f>IF($D1192="","",IFERROR(VLOOKUP($D1192,AcctTbl,3,0),""))</f>
        <v>0</v>
      </c>
      <c r="G1192" s="39">
        <f>IF(Txn!$B602="","",Txn!$D602)</f>
        <v>0</v>
      </c>
      <c r="H1192" s="38">
        <f>IF(Txn!$B602="","",Txn!$E602)</f>
        <v>0</v>
      </c>
      <c r="I1192" s="40">
        <f>IF(Txn!$B602="",0,Txn!$Q602)</f>
        <v>0</v>
      </c>
      <c r="J1192" s="40">
        <f>IF(Txn!$B602="",0,Txn!$R602)</f>
        <v>0</v>
      </c>
      <c r="K1192" s="41">
        <f>IF($A1192="","",IFERROR(VALUE(MID($A1192,6,2)),""))</f>
        <v>0</v>
      </c>
      <c r="L1192" s="39">
        <f>IF(Txn!$K602="","","طرف مقابل — "&amp;Txn!$K602)</f>
        <v>0</v>
      </c>
      <c r="N1192" s="42">
        <f>IF($D1192="",0,COUNTIF(BankAccts,$D1192))</f>
        <v>0</v>
      </c>
    </row>
    <row r="1193" spans="1:14">
      <c r="A1193" s="38">
        <f>IF(Txn!$B603="","",Txn!$B603)</f>
        <v>0</v>
      </c>
      <c r="B1193" s="38">
        <f>IF(Txn!$B603="","",Txn!$C603)</f>
        <v>0</v>
      </c>
      <c r="C1193" s="39">
        <f>IF(Txn!$B603="","","تراکنش بانکی")</f>
        <v>0</v>
      </c>
      <c r="D1193" s="38">
        <f>IF(Txn!$B603="","",IF(Txn!$X603="","",Txn!$X603))</f>
        <v>0</v>
      </c>
      <c r="E1193" s="39">
        <f>IF($D1193="","",IFERROR(VLOOKUP($D1193,AcctTbl,2,0),""))</f>
        <v>0</v>
      </c>
      <c r="F1193" s="39">
        <f>IF($D1193="","",IFERROR(VLOOKUP($D1193,AcctTbl,3,0),""))</f>
        <v>0</v>
      </c>
      <c r="G1193" s="39">
        <f>IF(Txn!$B603="","",Txn!$D603)</f>
        <v>0</v>
      </c>
      <c r="H1193" s="38">
        <f>IF(Txn!$B603="","",Txn!$E603)</f>
        <v>0</v>
      </c>
      <c r="I1193" s="40">
        <f>IF(Txn!$B603="",0,Txn!$O603)</f>
        <v>0</v>
      </c>
      <c r="J1193" s="40">
        <f>IF(Txn!$B603="",0,Txn!$P603)</f>
        <v>0</v>
      </c>
      <c r="K1193" s="41">
        <f>IF($A1193="","",IFERROR(VALUE(MID($A1193,6,2)),""))</f>
        <v>0</v>
      </c>
      <c r="L1193" s="39">
        <f>IF(Txn!$K603="","",Txn!$K603)</f>
        <v>0</v>
      </c>
      <c r="N1193" s="42">
        <f>IF($D1193="",0,COUNTIF(BankAccts,$D1193))</f>
        <v>0</v>
      </c>
    </row>
    <row r="1194" spans="1:14">
      <c r="A1194" s="38">
        <f>IF(Txn!$B603="","",Txn!$B603)</f>
        <v>0</v>
      </c>
      <c r="B1194" s="38">
        <f>IF(Txn!$B603="","",Txn!$C603)</f>
        <v>0</v>
      </c>
      <c r="C1194" s="39">
        <f>IF(Txn!$B603="","","تراکنش بانکی")</f>
        <v>0</v>
      </c>
      <c r="D1194" s="38">
        <f>IF(Txn!$B603="","",IF(IF(Txn!$U603="TRF",Txn!$Y603,Txn!$Z603)="","",IF(Txn!$U603="TRF",Txn!$Y603,Txn!$Z603)))</f>
        <v>0</v>
      </c>
      <c r="E1194" s="39">
        <f>IF($D1194="","",IFERROR(VLOOKUP($D1194,AcctTbl,2,0),""))</f>
        <v>0</v>
      </c>
      <c r="F1194" s="39">
        <f>IF($D1194="","",IFERROR(VLOOKUP($D1194,AcctTbl,3,0),""))</f>
        <v>0</v>
      </c>
      <c r="G1194" s="39">
        <f>IF(Txn!$B603="","",Txn!$D603)</f>
        <v>0</v>
      </c>
      <c r="H1194" s="38">
        <f>IF(Txn!$B603="","",Txn!$E603)</f>
        <v>0</v>
      </c>
      <c r="I1194" s="40">
        <f>IF(Txn!$B603="",0,Txn!$Q603)</f>
        <v>0</v>
      </c>
      <c r="J1194" s="40">
        <f>IF(Txn!$B603="",0,Txn!$R603)</f>
        <v>0</v>
      </c>
      <c r="K1194" s="41">
        <f>IF($A1194="","",IFERROR(VALUE(MID($A1194,6,2)),""))</f>
        <v>0</v>
      </c>
      <c r="L1194" s="39">
        <f>IF(Txn!$K603="","","طرف مقابل — "&amp;Txn!$K603)</f>
        <v>0</v>
      </c>
      <c r="N1194" s="42">
        <f>IF($D1194="",0,COUNTIF(BankAccts,$D1194))</f>
        <v>0</v>
      </c>
    </row>
    <row r="1195" spans="1:14">
      <c r="A1195" s="38">
        <f>IF(Txn!$B604="","",Txn!$B604)</f>
        <v>0</v>
      </c>
      <c r="B1195" s="38">
        <f>IF(Txn!$B604="","",Txn!$C604)</f>
        <v>0</v>
      </c>
      <c r="C1195" s="39">
        <f>IF(Txn!$B604="","","تراکنش بانکی")</f>
        <v>0</v>
      </c>
      <c r="D1195" s="38">
        <f>IF(Txn!$B604="","",IF(Txn!$X604="","",Txn!$X604))</f>
        <v>0</v>
      </c>
      <c r="E1195" s="39">
        <f>IF($D1195="","",IFERROR(VLOOKUP($D1195,AcctTbl,2,0),""))</f>
        <v>0</v>
      </c>
      <c r="F1195" s="39">
        <f>IF($D1195="","",IFERROR(VLOOKUP($D1195,AcctTbl,3,0),""))</f>
        <v>0</v>
      </c>
      <c r="G1195" s="39">
        <f>IF(Txn!$B604="","",Txn!$D604)</f>
        <v>0</v>
      </c>
      <c r="H1195" s="38">
        <f>IF(Txn!$B604="","",Txn!$E604)</f>
        <v>0</v>
      </c>
      <c r="I1195" s="40">
        <f>IF(Txn!$B604="",0,Txn!$O604)</f>
        <v>0</v>
      </c>
      <c r="J1195" s="40">
        <f>IF(Txn!$B604="",0,Txn!$P604)</f>
        <v>0</v>
      </c>
      <c r="K1195" s="41">
        <f>IF($A1195="","",IFERROR(VALUE(MID($A1195,6,2)),""))</f>
        <v>0</v>
      </c>
      <c r="L1195" s="39">
        <f>IF(Txn!$K604="","",Txn!$K604)</f>
        <v>0</v>
      </c>
      <c r="N1195" s="42">
        <f>IF($D1195="",0,COUNTIF(BankAccts,$D1195))</f>
        <v>0</v>
      </c>
    </row>
    <row r="1196" spans="1:14">
      <c r="A1196" s="38">
        <f>IF(Txn!$B604="","",Txn!$B604)</f>
        <v>0</v>
      </c>
      <c r="B1196" s="38">
        <f>IF(Txn!$B604="","",Txn!$C604)</f>
        <v>0</v>
      </c>
      <c r="C1196" s="39">
        <f>IF(Txn!$B604="","","تراکنش بانکی")</f>
        <v>0</v>
      </c>
      <c r="D1196" s="38">
        <f>IF(Txn!$B604="","",IF(IF(Txn!$U604="TRF",Txn!$Y604,Txn!$Z604)="","",IF(Txn!$U604="TRF",Txn!$Y604,Txn!$Z604)))</f>
        <v>0</v>
      </c>
      <c r="E1196" s="39">
        <f>IF($D1196="","",IFERROR(VLOOKUP($D1196,AcctTbl,2,0),""))</f>
        <v>0</v>
      </c>
      <c r="F1196" s="39">
        <f>IF($D1196="","",IFERROR(VLOOKUP($D1196,AcctTbl,3,0),""))</f>
        <v>0</v>
      </c>
      <c r="G1196" s="39">
        <f>IF(Txn!$B604="","",Txn!$D604)</f>
        <v>0</v>
      </c>
      <c r="H1196" s="38">
        <f>IF(Txn!$B604="","",Txn!$E604)</f>
        <v>0</v>
      </c>
      <c r="I1196" s="40">
        <f>IF(Txn!$B604="",0,Txn!$Q604)</f>
        <v>0</v>
      </c>
      <c r="J1196" s="40">
        <f>IF(Txn!$B604="",0,Txn!$R604)</f>
        <v>0</v>
      </c>
      <c r="K1196" s="41">
        <f>IF($A1196="","",IFERROR(VALUE(MID($A1196,6,2)),""))</f>
        <v>0</v>
      </c>
      <c r="L1196" s="39">
        <f>IF(Txn!$K604="","","طرف مقابل — "&amp;Txn!$K604)</f>
        <v>0</v>
      </c>
      <c r="N1196" s="42">
        <f>IF($D1196="",0,COUNTIF(BankAccts,$D1196))</f>
        <v>0</v>
      </c>
    </row>
    <row r="1197" spans="1:14">
      <c r="A1197" s="38">
        <f>IF(Txn!$B605="","",Txn!$B605)</f>
        <v>0</v>
      </c>
      <c r="B1197" s="38">
        <f>IF(Txn!$B605="","",Txn!$C605)</f>
        <v>0</v>
      </c>
      <c r="C1197" s="39">
        <f>IF(Txn!$B605="","","تراکنش بانکی")</f>
        <v>0</v>
      </c>
      <c r="D1197" s="38">
        <f>IF(Txn!$B605="","",IF(Txn!$X605="","",Txn!$X605))</f>
        <v>0</v>
      </c>
      <c r="E1197" s="39">
        <f>IF($D1197="","",IFERROR(VLOOKUP($D1197,AcctTbl,2,0),""))</f>
        <v>0</v>
      </c>
      <c r="F1197" s="39">
        <f>IF($D1197="","",IFERROR(VLOOKUP($D1197,AcctTbl,3,0),""))</f>
        <v>0</v>
      </c>
      <c r="G1197" s="39">
        <f>IF(Txn!$B605="","",Txn!$D605)</f>
        <v>0</v>
      </c>
      <c r="H1197" s="38">
        <f>IF(Txn!$B605="","",Txn!$E605)</f>
        <v>0</v>
      </c>
      <c r="I1197" s="40">
        <f>IF(Txn!$B605="",0,Txn!$O605)</f>
        <v>0</v>
      </c>
      <c r="J1197" s="40">
        <f>IF(Txn!$B605="",0,Txn!$P605)</f>
        <v>0</v>
      </c>
      <c r="K1197" s="41">
        <f>IF($A1197="","",IFERROR(VALUE(MID($A1197,6,2)),""))</f>
        <v>0</v>
      </c>
      <c r="L1197" s="39">
        <f>IF(Txn!$K605="","",Txn!$K605)</f>
        <v>0</v>
      </c>
      <c r="N1197" s="42">
        <f>IF($D1197="",0,COUNTIF(BankAccts,$D1197))</f>
        <v>0</v>
      </c>
    </row>
    <row r="1198" spans="1:14">
      <c r="A1198" s="38">
        <f>IF(Txn!$B605="","",Txn!$B605)</f>
        <v>0</v>
      </c>
      <c r="B1198" s="38">
        <f>IF(Txn!$B605="","",Txn!$C605)</f>
        <v>0</v>
      </c>
      <c r="C1198" s="39">
        <f>IF(Txn!$B605="","","تراکنش بانکی")</f>
        <v>0</v>
      </c>
      <c r="D1198" s="38">
        <f>IF(Txn!$B605="","",IF(IF(Txn!$U605="TRF",Txn!$Y605,Txn!$Z605)="","",IF(Txn!$U605="TRF",Txn!$Y605,Txn!$Z605)))</f>
        <v>0</v>
      </c>
      <c r="E1198" s="39">
        <f>IF($D1198="","",IFERROR(VLOOKUP($D1198,AcctTbl,2,0),""))</f>
        <v>0</v>
      </c>
      <c r="F1198" s="39">
        <f>IF($D1198="","",IFERROR(VLOOKUP($D1198,AcctTbl,3,0),""))</f>
        <v>0</v>
      </c>
      <c r="G1198" s="39">
        <f>IF(Txn!$B605="","",Txn!$D605)</f>
        <v>0</v>
      </c>
      <c r="H1198" s="38">
        <f>IF(Txn!$B605="","",Txn!$E605)</f>
        <v>0</v>
      </c>
      <c r="I1198" s="40">
        <f>IF(Txn!$B605="",0,Txn!$Q605)</f>
        <v>0</v>
      </c>
      <c r="J1198" s="40">
        <f>IF(Txn!$B605="",0,Txn!$R605)</f>
        <v>0</v>
      </c>
      <c r="K1198" s="41">
        <f>IF($A1198="","",IFERROR(VALUE(MID($A1198,6,2)),""))</f>
        <v>0</v>
      </c>
      <c r="L1198" s="39">
        <f>IF(Txn!$K605="","","طرف مقابل — "&amp;Txn!$K605)</f>
        <v>0</v>
      </c>
      <c r="N1198" s="42">
        <f>IF($D1198="",0,COUNTIF(BankAccts,$D1198))</f>
        <v>0</v>
      </c>
    </row>
    <row r="1199" spans="1:14">
      <c r="A1199" s="38">
        <f>IF(Txn!$B606="","",Txn!$B606)</f>
        <v>0</v>
      </c>
      <c r="B1199" s="38">
        <f>IF(Txn!$B606="","",Txn!$C606)</f>
        <v>0</v>
      </c>
      <c r="C1199" s="39">
        <f>IF(Txn!$B606="","","تراکنش بانکی")</f>
        <v>0</v>
      </c>
      <c r="D1199" s="38">
        <f>IF(Txn!$B606="","",IF(Txn!$X606="","",Txn!$X606))</f>
        <v>0</v>
      </c>
      <c r="E1199" s="39">
        <f>IF($D1199="","",IFERROR(VLOOKUP($D1199,AcctTbl,2,0),""))</f>
        <v>0</v>
      </c>
      <c r="F1199" s="39">
        <f>IF($D1199="","",IFERROR(VLOOKUP($D1199,AcctTbl,3,0),""))</f>
        <v>0</v>
      </c>
      <c r="G1199" s="39">
        <f>IF(Txn!$B606="","",Txn!$D606)</f>
        <v>0</v>
      </c>
      <c r="H1199" s="38">
        <f>IF(Txn!$B606="","",Txn!$E606)</f>
        <v>0</v>
      </c>
      <c r="I1199" s="40">
        <f>IF(Txn!$B606="",0,Txn!$O606)</f>
        <v>0</v>
      </c>
      <c r="J1199" s="40">
        <f>IF(Txn!$B606="",0,Txn!$P606)</f>
        <v>0</v>
      </c>
      <c r="K1199" s="41">
        <f>IF($A1199="","",IFERROR(VALUE(MID($A1199,6,2)),""))</f>
        <v>0</v>
      </c>
      <c r="L1199" s="39">
        <f>IF(Txn!$K606="","",Txn!$K606)</f>
        <v>0</v>
      </c>
      <c r="N1199" s="42">
        <f>IF($D1199="",0,COUNTIF(BankAccts,$D1199))</f>
        <v>0</v>
      </c>
    </row>
    <row r="1200" spans="1:14">
      <c r="A1200" s="38">
        <f>IF(Txn!$B606="","",Txn!$B606)</f>
        <v>0</v>
      </c>
      <c r="B1200" s="38">
        <f>IF(Txn!$B606="","",Txn!$C606)</f>
        <v>0</v>
      </c>
      <c r="C1200" s="39">
        <f>IF(Txn!$B606="","","تراکنش بانکی")</f>
        <v>0</v>
      </c>
      <c r="D1200" s="38">
        <f>IF(Txn!$B606="","",IF(IF(Txn!$U606="TRF",Txn!$Y606,Txn!$Z606)="","",IF(Txn!$U606="TRF",Txn!$Y606,Txn!$Z606)))</f>
        <v>0</v>
      </c>
      <c r="E1200" s="39">
        <f>IF($D1200="","",IFERROR(VLOOKUP($D1200,AcctTbl,2,0),""))</f>
        <v>0</v>
      </c>
      <c r="F1200" s="39">
        <f>IF($D1200="","",IFERROR(VLOOKUP($D1200,AcctTbl,3,0),""))</f>
        <v>0</v>
      </c>
      <c r="G1200" s="39">
        <f>IF(Txn!$B606="","",Txn!$D606)</f>
        <v>0</v>
      </c>
      <c r="H1200" s="38">
        <f>IF(Txn!$B606="","",Txn!$E606)</f>
        <v>0</v>
      </c>
      <c r="I1200" s="40">
        <f>IF(Txn!$B606="",0,Txn!$Q606)</f>
        <v>0</v>
      </c>
      <c r="J1200" s="40">
        <f>IF(Txn!$B606="",0,Txn!$R606)</f>
        <v>0</v>
      </c>
      <c r="K1200" s="41">
        <f>IF($A1200="","",IFERROR(VALUE(MID($A1200,6,2)),""))</f>
        <v>0</v>
      </c>
      <c r="L1200" s="39">
        <f>IF(Txn!$K606="","","طرف مقابل — "&amp;Txn!$K606)</f>
        <v>0</v>
      </c>
      <c r="N1200" s="42">
        <f>IF($D1200="",0,COUNTIF(BankAccts,$D1200))</f>
        <v>0</v>
      </c>
    </row>
    <row r="1201" spans="1:14">
      <c r="A1201" s="38">
        <f>IF(Txn!$B607="","",Txn!$B607)</f>
        <v>0</v>
      </c>
      <c r="B1201" s="38">
        <f>IF(Txn!$B607="","",Txn!$C607)</f>
        <v>0</v>
      </c>
      <c r="C1201" s="39">
        <f>IF(Txn!$B607="","","تراکنش بانکی")</f>
        <v>0</v>
      </c>
      <c r="D1201" s="38">
        <f>IF(Txn!$B607="","",IF(Txn!$X607="","",Txn!$X607))</f>
        <v>0</v>
      </c>
      <c r="E1201" s="39">
        <f>IF($D1201="","",IFERROR(VLOOKUP($D1201,AcctTbl,2,0),""))</f>
        <v>0</v>
      </c>
      <c r="F1201" s="39">
        <f>IF($D1201="","",IFERROR(VLOOKUP($D1201,AcctTbl,3,0),""))</f>
        <v>0</v>
      </c>
      <c r="G1201" s="39">
        <f>IF(Txn!$B607="","",Txn!$D607)</f>
        <v>0</v>
      </c>
      <c r="H1201" s="38">
        <f>IF(Txn!$B607="","",Txn!$E607)</f>
        <v>0</v>
      </c>
      <c r="I1201" s="40">
        <f>IF(Txn!$B607="",0,Txn!$O607)</f>
        <v>0</v>
      </c>
      <c r="J1201" s="40">
        <f>IF(Txn!$B607="",0,Txn!$P607)</f>
        <v>0</v>
      </c>
      <c r="K1201" s="41">
        <f>IF($A1201="","",IFERROR(VALUE(MID($A1201,6,2)),""))</f>
        <v>0</v>
      </c>
      <c r="L1201" s="39">
        <f>IF(Txn!$K607="","",Txn!$K607)</f>
        <v>0</v>
      </c>
      <c r="N1201" s="42">
        <f>IF($D1201="",0,COUNTIF(BankAccts,$D1201))</f>
        <v>0</v>
      </c>
    </row>
    <row r="1202" spans="1:14">
      <c r="A1202" s="38">
        <f>IF(Txn!$B607="","",Txn!$B607)</f>
        <v>0</v>
      </c>
      <c r="B1202" s="38">
        <f>IF(Txn!$B607="","",Txn!$C607)</f>
        <v>0</v>
      </c>
      <c r="C1202" s="39">
        <f>IF(Txn!$B607="","","تراکنش بانکی")</f>
        <v>0</v>
      </c>
      <c r="D1202" s="38">
        <f>IF(Txn!$B607="","",IF(IF(Txn!$U607="TRF",Txn!$Y607,Txn!$Z607)="","",IF(Txn!$U607="TRF",Txn!$Y607,Txn!$Z607)))</f>
        <v>0</v>
      </c>
      <c r="E1202" s="39">
        <f>IF($D1202="","",IFERROR(VLOOKUP($D1202,AcctTbl,2,0),""))</f>
        <v>0</v>
      </c>
      <c r="F1202" s="39">
        <f>IF($D1202="","",IFERROR(VLOOKUP($D1202,AcctTbl,3,0),""))</f>
        <v>0</v>
      </c>
      <c r="G1202" s="39">
        <f>IF(Txn!$B607="","",Txn!$D607)</f>
        <v>0</v>
      </c>
      <c r="H1202" s="38">
        <f>IF(Txn!$B607="","",Txn!$E607)</f>
        <v>0</v>
      </c>
      <c r="I1202" s="40">
        <f>IF(Txn!$B607="",0,Txn!$Q607)</f>
        <v>0</v>
      </c>
      <c r="J1202" s="40">
        <f>IF(Txn!$B607="",0,Txn!$R607)</f>
        <v>0</v>
      </c>
      <c r="K1202" s="41">
        <f>IF($A1202="","",IFERROR(VALUE(MID($A1202,6,2)),""))</f>
        <v>0</v>
      </c>
      <c r="L1202" s="39">
        <f>IF(Txn!$K607="","","طرف مقابل — "&amp;Txn!$K607)</f>
        <v>0</v>
      </c>
      <c r="N1202" s="42">
        <f>IF($D1202="",0,COUNTIF(BankAccts,$D1202))</f>
        <v>0</v>
      </c>
    </row>
    <row r="1203" spans="1:14">
      <c r="A1203" s="38">
        <f>IF(Txn!$B608="","",Txn!$B608)</f>
        <v>0</v>
      </c>
      <c r="B1203" s="38">
        <f>IF(Txn!$B608="","",Txn!$C608)</f>
        <v>0</v>
      </c>
      <c r="C1203" s="39">
        <f>IF(Txn!$B608="","","تراکنش بانکی")</f>
        <v>0</v>
      </c>
      <c r="D1203" s="38">
        <f>IF(Txn!$B608="","",IF(Txn!$X608="","",Txn!$X608))</f>
        <v>0</v>
      </c>
      <c r="E1203" s="39">
        <f>IF($D1203="","",IFERROR(VLOOKUP($D1203,AcctTbl,2,0),""))</f>
        <v>0</v>
      </c>
      <c r="F1203" s="39">
        <f>IF($D1203="","",IFERROR(VLOOKUP($D1203,AcctTbl,3,0),""))</f>
        <v>0</v>
      </c>
      <c r="G1203" s="39">
        <f>IF(Txn!$B608="","",Txn!$D608)</f>
        <v>0</v>
      </c>
      <c r="H1203" s="38">
        <f>IF(Txn!$B608="","",Txn!$E608)</f>
        <v>0</v>
      </c>
      <c r="I1203" s="40">
        <f>IF(Txn!$B608="",0,Txn!$O608)</f>
        <v>0</v>
      </c>
      <c r="J1203" s="40">
        <f>IF(Txn!$B608="",0,Txn!$P608)</f>
        <v>0</v>
      </c>
      <c r="K1203" s="41">
        <f>IF($A1203="","",IFERROR(VALUE(MID($A1203,6,2)),""))</f>
        <v>0</v>
      </c>
      <c r="L1203" s="39">
        <f>IF(Txn!$K608="","",Txn!$K608)</f>
        <v>0</v>
      </c>
      <c r="N1203" s="42">
        <f>IF($D1203="",0,COUNTIF(BankAccts,$D1203))</f>
        <v>0</v>
      </c>
    </row>
    <row r="1204" spans="1:14">
      <c r="A1204" s="38">
        <f>IF(Txn!$B608="","",Txn!$B608)</f>
        <v>0</v>
      </c>
      <c r="B1204" s="38">
        <f>IF(Txn!$B608="","",Txn!$C608)</f>
        <v>0</v>
      </c>
      <c r="C1204" s="39">
        <f>IF(Txn!$B608="","","تراکنش بانکی")</f>
        <v>0</v>
      </c>
      <c r="D1204" s="38">
        <f>IF(Txn!$B608="","",IF(IF(Txn!$U608="TRF",Txn!$Y608,Txn!$Z608)="","",IF(Txn!$U608="TRF",Txn!$Y608,Txn!$Z608)))</f>
        <v>0</v>
      </c>
      <c r="E1204" s="39">
        <f>IF($D1204="","",IFERROR(VLOOKUP($D1204,AcctTbl,2,0),""))</f>
        <v>0</v>
      </c>
      <c r="F1204" s="39">
        <f>IF($D1204="","",IFERROR(VLOOKUP($D1204,AcctTbl,3,0),""))</f>
        <v>0</v>
      </c>
      <c r="G1204" s="39">
        <f>IF(Txn!$B608="","",Txn!$D608)</f>
        <v>0</v>
      </c>
      <c r="H1204" s="38">
        <f>IF(Txn!$B608="","",Txn!$E608)</f>
        <v>0</v>
      </c>
      <c r="I1204" s="40">
        <f>IF(Txn!$B608="",0,Txn!$Q608)</f>
        <v>0</v>
      </c>
      <c r="J1204" s="40">
        <f>IF(Txn!$B608="",0,Txn!$R608)</f>
        <v>0</v>
      </c>
      <c r="K1204" s="41">
        <f>IF($A1204="","",IFERROR(VALUE(MID($A1204,6,2)),""))</f>
        <v>0</v>
      </c>
      <c r="L1204" s="39">
        <f>IF(Txn!$K608="","","طرف مقابل — "&amp;Txn!$K608)</f>
        <v>0</v>
      </c>
      <c r="N1204" s="42">
        <f>IF($D1204="",0,COUNTIF(BankAccts,$D1204))</f>
        <v>0</v>
      </c>
    </row>
    <row r="1205" spans="1:14">
      <c r="A1205" s="38">
        <f>IF(Txn!$B609="","",Txn!$B609)</f>
        <v>0</v>
      </c>
      <c r="B1205" s="38">
        <f>IF(Txn!$B609="","",Txn!$C609)</f>
        <v>0</v>
      </c>
      <c r="C1205" s="39">
        <f>IF(Txn!$B609="","","تراکنش بانکی")</f>
        <v>0</v>
      </c>
      <c r="D1205" s="38">
        <f>IF(Txn!$B609="","",IF(Txn!$X609="","",Txn!$X609))</f>
        <v>0</v>
      </c>
      <c r="E1205" s="39">
        <f>IF($D1205="","",IFERROR(VLOOKUP($D1205,AcctTbl,2,0),""))</f>
        <v>0</v>
      </c>
      <c r="F1205" s="39">
        <f>IF($D1205="","",IFERROR(VLOOKUP($D1205,AcctTbl,3,0),""))</f>
        <v>0</v>
      </c>
      <c r="G1205" s="39">
        <f>IF(Txn!$B609="","",Txn!$D609)</f>
        <v>0</v>
      </c>
      <c r="H1205" s="38">
        <f>IF(Txn!$B609="","",Txn!$E609)</f>
        <v>0</v>
      </c>
      <c r="I1205" s="40">
        <f>IF(Txn!$B609="",0,Txn!$O609)</f>
        <v>0</v>
      </c>
      <c r="J1205" s="40">
        <f>IF(Txn!$B609="",0,Txn!$P609)</f>
        <v>0</v>
      </c>
      <c r="K1205" s="41">
        <f>IF($A1205="","",IFERROR(VALUE(MID($A1205,6,2)),""))</f>
        <v>0</v>
      </c>
      <c r="L1205" s="39">
        <f>IF(Txn!$K609="","",Txn!$K609)</f>
        <v>0</v>
      </c>
      <c r="N1205" s="42">
        <f>IF($D1205="",0,COUNTIF(BankAccts,$D1205))</f>
        <v>0</v>
      </c>
    </row>
    <row r="1206" spans="1:14">
      <c r="A1206" s="38">
        <f>IF(Txn!$B609="","",Txn!$B609)</f>
        <v>0</v>
      </c>
      <c r="B1206" s="38">
        <f>IF(Txn!$B609="","",Txn!$C609)</f>
        <v>0</v>
      </c>
      <c r="C1206" s="39">
        <f>IF(Txn!$B609="","","تراکنش بانکی")</f>
        <v>0</v>
      </c>
      <c r="D1206" s="38">
        <f>IF(Txn!$B609="","",IF(IF(Txn!$U609="TRF",Txn!$Y609,Txn!$Z609)="","",IF(Txn!$U609="TRF",Txn!$Y609,Txn!$Z609)))</f>
        <v>0</v>
      </c>
      <c r="E1206" s="39">
        <f>IF($D1206="","",IFERROR(VLOOKUP($D1206,AcctTbl,2,0),""))</f>
        <v>0</v>
      </c>
      <c r="F1206" s="39">
        <f>IF($D1206="","",IFERROR(VLOOKUP($D1206,AcctTbl,3,0),""))</f>
        <v>0</v>
      </c>
      <c r="G1206" s="39">
        <f>IF(Txn!$B609="","",Txn!$D609)</f>
        <v>0</v>
      </c>
      <c r="H1206" s="38">
        <f>IF(Txn!$B609="","",Txn!$E609)</f>
        <v>0</v>
      </c>
      <c r="I1206" s="40">
        <f>IF(Txn!$B609="",0,Txn!$Q609)</f>
        <v>0</v>
      </c>
      <c r="J1206" s="40">
        <f>IF(Txn!$B609="",0,Txn!$R609)</f>
        <v>0</v>
      </c>
      <c r="K1206" s="41">
        <f>IF($A1206="","",IFERROR(VALUE(MID($A1206,6,2)),""))</f>
        <v>0</v>
      </c>
      <c r="L1206" s="39">
        <f>IF(Txn!$K609="","","طرف مقابل — "&amp;Txn!$K609)</f>
        <v>0</v>
      </c>
      <c r="N1206" s="42">
        <f>IF($D1206="",0,COUNTIF(BankAccts,$D1206))</f>
        <v>0</v>
      </c>
    </row>
    <row r="1207" spans="1:14">
      <c r="A1207" s="38">
        <f>IF(Txn!$B610="","",Txn!$B610)</f>
        <v>0</v>
      </c>
      <c r="B1207" s="38">
        <f>IF(Txn!$B610="","",Txn!$C610)</f>
        <v>0</v>
      </c>
      <c r="C1207" s="39">
        <f>IF(Txn!$B610="","","تراکنش بانکی")</f>
        <v>0</v>
      </c>
      <c r="D1207" s="38">
        <f>IF(Txn!$B610="","",IF(Txn!$X610="","",Txn!$X610))</f>
        <v>0</v>
      </c>
      <c r="E1207" s="39">
        <f>IF($D1207="","",IFERROR(VLOOKUP($D1207,AcctTbl,2,0),""))</f>
        <v>0</v>
      </c>
      <c r="F1207" s="39">
        <f>IF($D1207="","",IFERROR(VLOOKUP($D1207,AcctTbl,3,0),""))</f>
        <v>0</v>
      </c>
      <c r="G1207" s="39">
        <f>IF(Txn!$B610="","",Txn!$D610)</f>
        <v>0</v>
      </c>
      <c r="H1207" s="38">
        <f>IF(Txn!$B610="","",Txn!$E610)</f>
        <v>0</v>
      </c>
      <c r="I1207" s="40">
        <f>IF(Txn!$B610="",0,Txn!$O610)</f>
        <v>0</v>
      </c>
      <c r="J1207" s="40">
        <f>IF(Txn!$B610="",0,Txn!$P610)</f>
        <v>0</v>
      </c>
      <c r="K1207" s="41">
        <f>IF($A1207="","",IFERROR(VALUE(MID($A1207,6,2)),""))</f>
        <v>0</v>
      </c>
      <c r="L1207" s="39">
        <f>IF(Txn!$K610="","",Txn!$K610)</f>
        <v>0</v>
      </c>
      <c r="N1207" s="42">
        <f>IF($D1207="",0,COUNTIF(BankAccts,$D1207))</f>
        <v>0</v>
      </c>
    </row>
    <row r="1208" spans="1:14">
      <c r="A1208" s="38">
        <f>IF(Txn!$B610="","",Txn!$B610)</f>
        <v>0</v>
      </c>
      <c r="B1208" s="38">
        <f>IF(Txn!$B610="","",Txn!$C610)</f>
        <v>0</v>
      </c>
      <c r="C1208" s="39">
        <f>IF(Txn!$B610="","","تراکنش بانکی")</f>
        <v>0</v>
      </c>
      <c r="D1208" s="38">
        <f>IF(Txn!$B610="","",IF(IF(Txn!$U610="TRF",Txn!$Y610,Txn!$Z610)="","",IF(Txn!$U610="TRF",Txn!$Y610,Txn!$Z610)))</f>
        <v>0</v>
      </c>
      <c r="E1208" s="39">
        <f>IF($D1208="","",IFERROR(VLOOKUP($D1208,AcctTbl,2,0),""))</f>
        <v>0</v>
      </c>
      <c r="F1208" s="39">
        <f>IF($D1208="","",IFERROR(VLOOKUP($D1208,AcctTbl,3,0),""))</f>
        <v>0</v>
      </c>
      <c r="G1208" s="39">
        <f>IF(Txn!$B610="","",Txn!$D610)</f>
        <v>0</v>
      </c>
      <c r="H1208" s="38">
        <f>IF(Txn!$B610="","",Txn!$E610)</f>
        <v>0</v>
      </c>
      <c r="I1208" s="40">
        <f>IF(Txn!$B610="",0,Txn!$Q610)</f>
        <v>0</v>
      </c>
      <c r="J1208" s="40">
        <f>IF(Txn!$B610="",0,Txn!$R610)</f>
        <v>0</v>
      </c>
      <c r="K1208" s="41">
        <f>IF($A1208="","",IFERROR(VALUE(MID($A1208,6,2)),""))</f>
        <v>0</v>
      </c>
      <c r="L1208" s="39">
        <f>IF(Txn!$K610="","","طرف مقابل — "&amp;Txn!$K610)</f>
        <v>0</v>
      </c>
      <c r="N1208" s="42">
        <f>IF($D1208="",0,COUNTIF(BankAccts,$D1208))</f>
        <v>0</v>
      </c>
    </row>
    <row r="1209" spans="1:14">
      <c r="A1209" s="38">
        <f>IF(Txn!$B611="","",Txn!$B611)</f>
        <v>0</v>
      </c>
      <c r="B1209" s="38">
        <f>IF(Txn!$B611="","",Txn!$C611)</f>
        <v>0</v>
      </c>
      <c r="C1209" s="39">
        <f>IF(Txn!$B611="","","تراکنش بانکی")</f>
        <v>0</v>
      </c>
      <c r="D1209" s="38">
        <f>IF(Txn!$B611="","",IF(Txn!$X611="","",Txn!$X611))</f>
        <v>0</v>
      </c>
      <c r="E1209" s="39">
        <f>IF($D1209="","",IFERROR(VLOOKUP($D1209,AcctTbl,2,0),""))</f>
        <v>0</v>
      </c>
      <c r="F1209" s="39">
        <f>IF($D1209="","",IFERROR(VLOOKUP($D1209,AcctTbl,3,0),""))</f>
        <v>0</v>
      </c>
      <c r="G1209" s="39">
        <f>IF(Txn!$B611="","",Txn!$D611)</f>
        <v>0</v>
      </c>
      <c r="H1209" s="38">
        <f>IF(Txn!$B611="","",Txn!$E611)</f>
        <v>0</v>
      </c>
      <c r="I1209" s="40">
        <f>IF(Txn!$B611="",0,Txn!$O611)</f>
        <v>0</v>
      </c>
      <c r="J1209" s="40">
        <f>IF(Txn!$B611="",0,Txn!$P611)</f>
        <v>0</v>
      </c>
      <c r="K1209" s="41">
        <f>IF($A1209="","",IFERROR(VALUE(MID($A1209,6,2)),""))</f>
        <v>0</v>
      </c>
      <c r="L1209" s="39">
        <f>IF(Txn!$K611="","",Txn!$K611)</f>
        <v>0</v>
      </c>
      <c r="N1209" s="42">
        <f>IF($D1209="",0,COUNTIF(BankAccts,$D1209))</f>
        <v>0</v>
      </c>
    </row>
    <row r="1210" spans="1:14">
      <c r="A1210" s="38">
        <f>IF(Txn!$B611="","",Txn!$B611)</f>
        <v>0</v>
      </c>
      <c r="B1210" s="38">
        <f>IF(Txn!$B611="","",Txn!$C611)</f>
        <v>0</v>
      </c>
      <c r="C1210" s="39">
        <f>IF(Txn!$B611="","","تراکنش بانکی")</f>
        <v>0</v>
      </c>
      <c r="D1210" s="38">
        <f>IF(Txn!$B611="","",IF(IF(Txn!$U611="TRF",Txn!$Y611,Txn!$Z611)="","",IF(Txn!$U611="TRF",Txn!$Y611,Txn!$Z611)))</f>
        <v>0</v>
      </c>
      <c r="E1210" s="39">
        <f>IF($D1210="","",IFERROR(VLOOKUP($D1210,AcctTbl,2,0),""))</f>
        <v>0</v>
      </c>
      <c r="F1210" s="39">
        <f>IF($D1210="","",IFERROR(VLOOKUP($D1210,AcctTbl,3,0),""))</f>
        <v>0</v>
      </c>
      <c r="G1210" s="39">
        <f>IF(Txn!$B611="","",Txn!$D611)</f>
        <v>0</v>
      </c>
      <c r="H1210" s="38">
        <f>IF(Txn!$B611="","",Txn!$E611)</f>
        <v>0</v>
      </c>
      <c r="I1210" s="40">
        <f>IF(Txn!$B611="",0,Txn!$Q611)</f>
        <v>0</v>
      </c>
      <c r="J1210" s="40">
        <f>IF(Txn!$B611="",0,Txn!$R611)</f>
        <v>0</v>
      </c>
      <c r="K1210" s="41">
        <f>IF($A1210="","",IFERROR(VALUE(MID($A1210,6,2)),""))</f>
        <v>0</v>
      </c>
      <c r="L1210" s="39">
        <f>IF(Txn!$K611="","","طرف مقابل — "&amp;Txn!$K611)</f>
        <v>0</v>
      </c>
      <c r="N1210" s="42">
        <f>IF($D1210="",0,COUNTIF(BankAccts,$D1210))</f>
        <v>0</v>
      </c>
    </row>
    <row r="1211" spans="1:14">
      <c r="A1211" s="38">
        <f>IF(Txn!$B612="","",Txn!$B612)</f>
        <v>0</v>
      </c>
      <c r="B1211" s="38">
        <f>IF(Txn!$B612="","",Txn!$C612)</f>
        <v>0</v>
      </c>
      <c r="C1211" s="39">
        <f>IF(Txn!$B612="","","تراکنش بانکی")</f>
        <v>0</v>
      </c>
      <c r="D1211" s="38">
        <f>IF(Txn!$B612="","",IF(Txn!$X612="","",Txn!$X612))</f>
        <v>0</v>
      </c>
      <c r="E1211" s="39">
        <f>IF($D1211="","",IFERROR(VLOOKUP($D1211,AcctTbl,2,0),""))</f>
        <v>0</v>
      </c>
      <c r="F1211" s="39">
        <f>IF($D1211="","",IFERROR(VLOOKUP($D1211,AcctTbl,3,0),""))</f>
        <v>0</v>
      </c>
      <c r="G1211" s="39">
        <f>IF(Txn!$B612="","",Txn!$D612)</f>
        <v>0</v>
      </c>
      <c r="H1211" s="38">
        <f>IF(Txn!$B612="","",Txn!$E612)</f>
        <v>0</v>
      </c>
      <c r="I1211" s="40">
        <f>IF(Txn!$B612="",0,Txn!$O612)</f>
        <v>0</v>
      </c>
      <c r="J1211" s="40">
        <f>IF(Txn!$B612="",0,Txn!$P612)</f>
        <v>0</v>
      </c>
      <c r="K1211" s="41">
        <f>IF($A1211="","",IFERROR(VALUE(MID($A1211,6,2)),""))</f>
        <v>0</v>
      </c>
      <c r="L1211" s="39">
        <f>IF(Txn!$K612="","",Txn!$K612)</f>
        <v>0</v>
      </c>
      <c r="N1211" s="42">
        <f>IF($D1211="",0,COUNTIF(BankAccts,$D1211))</f>
        <v>0</v>
      </c>
    </row>
    <row r="1212" spans="1:14">
      <c r="A1212" s="38">
        <f>IF(Txn!$B612="","",Txn!$B612)</f>
        <v>0</v>
      </c>
      <c r="B1212" s="38">
        <f>IF(Txn!$B612="","",Txn!$C612)</f>
        <v>0</v>
      </c>
      <c r="C1212" s="39">
        <f>IF(Txn!$B612="","","تراکنش بانکی")</f>
        <v>0</v>
      </c>
      <c r="D1212" s="38">
        <f>IF(Txn!$B612="","",IF(IF(Txn!$U612="TRF",Txn!$Y612,Txn!$Z612)="","",IF(Txn!$U612="TRF",Txn!$Y612,Txn!$Z612)))</f>
        <v>0</v>
      </c>
      <c r="E1212" s="39">
        <f>IF($D1212="","",IFERROR(VLOOKUP($D1212,AcctTbl,2,0),""))</f>
        <v>0</v>
      </c>
      <c r="F1212" s="39">
        <f>IF($D1212="","",IFERROR(VLOOKUP($D1212,AcctTbl,3,0),""))</f>
        <v>0</v>
      </c>
      <c r="G1212" s="39">
        <f>IF(Txn!$B612="","",Txn!$D612)</f>
        <v>0</v>
      </c>
      <c r="H1212" s="38">
        <f>IF(Txn!$B612="","",Txn!$E612)</f>
        <v>0</v>
      </c>
      <c r="I1212" s="40">
        <f>IF(Txn!$B612="",0,Txn!$Q612)</f>
        <v>0</v>
      </c>
      <c r="J1212" s="40">
        <f>IF(Txn!$B612="",0,Txn!$R612)</f>
        <v>0</v>
      </c>
      <c r="K1212" s="41">
        <f>IF($A1212="","",IFERROR(VALUE(MID($A1212,6,2)),""))</f>
        <v>0</v>
      </c>
      <c r="L1212" s="39">
        <f>IF(Txn!$K612="","","طرف مقابل — "&amp;Txn!$K612)</f>
        <v>0</v>
      </c>
      <c r="N1212" s="42">
        <f>IF($D1212="",0,COUNTIF(BankAccts,$D1212))</f>
        <v>0</v>
      </c>
    </row>
    <row r="1213" spans="1:14">
      <c r="A1213" s="38">
        <f>IF(Txn!$B613="","",Txn!$B613)</f>
        <v>0</v>
      </c>
      <c r="B1213" s="38">
        <f>IF(Txn!$B613="","",Txn!$C613)</f>
        <v>0</v>
      </c>
      <c r="C1213" s="39">
        <f>IF(Txn!$B613="","","تراکنش بانکی")</f>
        <v>0</v>
      </c>
      <c r="D1213" s="38">
        <f>IF(Txn!$B613="","",IF(Txn!$X613="","",Txn!$X613))</f>
        <v>0</v>
      </c>
      <c r="E1213" s="39">
        <f>IF($D1213="","",IFERROR(VLOOKUP($D1213,AcctTbl,2,0),""))</f>
        <v>0</v>
      </c>
      <c r="F1213" s="39">
        <f>IF($D1213="","",IFERROR(VLOOKUP($D1213,AcctTbl,3,0),""))</f>
        <v>0</v>
      </c>
      <c r="G1213" s="39">
        <f>IF(Txn!$B613="","",Txn!$D613)</f>
        <v>0</v>
      </c>
      <c r="H1213" s="38">
        <f>IF(Txn!$B613="","",Txn!$E613)</f>
        <v>0</v>
      </c>
      <c r="I1213" s="40">
        <f>IF(Txn!$B613="",0,Txn!$O613)</f>
        <v>0</v>
      </c>
      <c r="J1213" s="40">
        <f>IF(Txn!$B613="",0,Txn!$P613)</f>
        <v>0</v>
      </c>
      <c r="K1213" s="41">
        <f>IF($A1213="","",IFERROR(VALUE(MID($A1213,6,2)),""))</f>
        <v>0</v>
      </c>
      <c r="L1213" s="39">
        <f>IF(Txn!$K613="","",Txn!$K613)</f>
        <v>0</v>
      </c>
      <c r="N1213" s="42">
        <f>IF($D1213="",0,COUNTIF(BankAccts,$D1213))</f>
        <v>0</v>
      </c>
    </row>
    <row r="1214" spans="1:14">
      <c r="A1214" s="38">
        <f>IF(Txn!$B613="","",Txn!$B613)</f>
        <v>0</v>
      </c>
      <c r="B1214" s="38">
        <f>IF(Txn!$B613="","",Txn!$C613)</f>
        <v>0</v>
      </c>
      <c r="C1214" s="39">
        <f>IF(Txn!$B613="","","تراکنش بانکی")</f>
        <v>0</v>
      </c>
      <c r="D1214" s="38">
        <f>IF(Txn!$B613="","",IF(IF(Txn!$U613="TRF",Txn!$Y613,Txn!$Z613)="","",IF(Txn!$U613="TRF",Txn!$Y613,Txn!$Z613)))</f>
        <v>0</v>
      </c>
      <c r="E1214" s="39">
        <f>IF($D1214="","",IFERROR(VLOOKUP($D1214,AcctTbl,2,0),""))</f>
        <v>0</v>
      </c>
      <c r="F1214" s="39">
        <f>IF($D1214="","",IFERROR(VLOOKUP($D1214,AcctTbl,3,0),""))</f>
        <v>0</v>
      </c>
      <c r="G1214" s="39">
        <f>IF(Txn!$B613="","",Txn!$D613)</f>
        <v>0</v>
      </c>
      <c r="H1214" s="38">
        <f>IF(Txn!$B613="","",Txn!$E613)</f>
        <v>0</v>
      </c>
      <c r="I1214" s="40">
        <f>IF(Txn!$B613="",0,Txn!$Q613)</f>
        <v>0</v>
      </c>
      <c r="J1214" s="40">
        <f>IF(Txn!$B613="",0,Txn!$R613)</f>
        <v>0</v>
      </c>
      <c r="K1214" s="41">
        <f>IF($A1214="","",IFERROR(VALUE(MID($A1214,6,2)),""))</f>
        <v>0</v>
      </c>
      <c r="L1214" s="39">
        <f>IF(Txn!$K613="","","طرف مقابل — "&amp;Txn!$K613)</f>
        <v>0</v>
      </c>
      <c r="N1214" s="42">
        <f>IF($D1214="",0,COUNTIF(BankAccts,$D1214))</f>
        <v>0</v>
      </c>
    </row>
    <row r="1215" spans="1:14">
      <c r="A1215" s="38">
        <f>IF(Txn!$B614="","",Txn!$B614)</f>
        <v>0</v>
      </c>
      <c r="B1215" s="38">
        <f>IF(Txn!$B614="","",Txn!$C614)</f>
        <v>0</v>
      </c>
      <c r="C1215" s="39">
        <f>IF(Txn!$B614="","","تراکنش بانکی")</f>
        <v>0</v>
      </c>
      <c r="D1215" s="38">
        <f>IF(Txn!$B614="","",IF(Txn!$X614="","",Txn!$X614))</f>
        <v>0</v>
      </c>
      <c r="E1215" s="39">
        <f>IF($D1215="","",IFERROR(VLOOKUP($D1215,AcctTbl,2,0),""))</f>
        <v>0</v>
      </c>
      <c r="F1215" s="39">
        <f>IF($D1215="","",IFERROR(VLOOKUP($D1215,AcctTbl,3,0),""))</f>
        <v>0</v>
      </c>
      <c r="G1215" s="39">
        <f>IF(Txn!$B614="","",Txn!$D614)</f>
        <v>0</v>
      </c>
      <c r="H1215" s="38">
        <f>IF(Txn!$B614="","",Txn!$E614)</f>
        <v>0</v>
      </c>
      <c r="I1215" s="40">
        <f>IF(Txn!$B614="",0,Txn!$O614)</f>
        <v>0</v>
      </c>
      <c r="J1215" s="40">
        <f>IF(Txn!$B614="",0,Txn!$P614)</f>
        <v>0</v>
      </c>
      <c r="K1215" s="41">
        <f>IF($A1215="","",IFERROR(VALUE(MID($A1215,6,2)),""))</f>
        <v>0</v>
      </c>
      <c r="L1215" s="39">
        <f>IF(Txn!$K614="","",Txn!$K614)</f>
        <v>0</v>
      </c>
      <c r="N1215" s="42">
        <f>IF($D1215="",0,COUNTIF(BankAccts,$D1215))</f>
        <v>0</v>
      </c>
    </row>
    <row r="1216" spans="1:14">
      <c r="A1216" s="38">
        <f>IF(Txn!$B614="","",Txn!$B614)</f>
        <v>0</v>
      </c>
      <c r="B1216" s="38">
        <f>IF(Txn!$B614="","",Txn!$C614)</f>
        <v>0</v>
      </c>
      <c r="C1216" s="39">
        <f>IF(Txn!$B614="","","تراکنش بانکی")</f>
        <v>0</v>
      </c>
      <c r="D1216" s="38">
        <f>IF(Txn!$B614="","",IF(IF(Txn!$U614="TRF",Txn!$Y614,Txn!$Z614)="","",IF(Txn!$U614="TRF",Txn!$Y614,Txn!$Z614)))</f>
        <v>0</v>
      </c>
      <c r="E1216" s="39">
        <f>IF($D1216="","",IFERROR(VLOOKUP($D1216,AcctTbl,2,0),""))</f>
        <v>0</v>
      </c>
      <c r="F1216" s="39">
        <f>IF($D1216="","",IFERROR(VLOOKUP($D1216,AcctTbl,3,0),""))</f>
        <v>0</v>
      </c>
      <c r="G1216" s="39">
        <f>IF(Txn!$B614="","",Txn!$D614)</f>
        <v>0</v>
      </c>
      <c r="H1216" s="38">
        <f>IF(Txn!$B614="","",Txn!$E614)</f>
        <v>0</v>
      </c>
      <c r="I1216" s="40">
        <f>IF(Txn!$B614="",0,Txn!$Q614)</f>
        <v>0</v>
      </c>
      <c r="J1216" s="40">
        <f>IF(Txn!$B614="",0,Txn!$R614)</f>
        <v>0</v>
      </c>
      <c r="K1216" s="41">
        <f>IF($A1216="","",IFERROR(VALUE(MID($A1216,6,2)),""))</f>
        <v>0</v>
      </c>
      <c r="L1216" s="39">
        <f>IF(Txn!$K614="","","طرف مقابل — "&amp;Txn!$K614)</f>
        <v>0</v>
      </c>
      <c r="N1216" s="42">
        <f>IF($D1216="",0,COUNTIF(BankAccts,$D1216))</f>
        <v>0</v>
      </c>
    </row>
    <row r="1217" spans="1:14">
      <c r="A1217" s="38">
        <f>IF(Txn!$B615="","",Txn!$B615)</f>
        <v>0</v>
      </c>
      <c r="B1217" s="38">
        <f>IF(Txn!$B615="","",Txn!$C615)</f>
        <v>0</v>
      </c>
      <c r="C1217" s="39">
        <f>IF(Txn!$B615="","","تراکنش بانکی")</f>
        <v>0</v>
      </c>
      <c r="D1217" s="38">
        <f>IF(Txn!$B615="","",IF(Txn!$X615="","",Txn!$X615))</f>
        <v>0</v>
      </c>
      <c r="E1217" s="39">
        <f>IF($D1217="","",IFERROR(VLOOKUP($D1217,AcctTbl,2,0),""))</f>
        <v>0</v>
      </c>
      <c r="F1217" s="39">
        <f>IF($D1217="","",IFERROR(VLOOKUP($D1217,AcctTbl,3,0),""))</f>
        <v>0</v>
      </c>
      <c r="G1217" s="39">
        <f>IF(Txn!$B615="","",Txn!$D615)</f>
        <v>0</v>
      </c>
      <c r="H1217" s="38">
        <f>IF(Txn!$B615="","",Txn!$E615)</f>
        <v>0</v>
      </c>
      <c r="I1217" s="40">
        <f>IF(Txn!$B615="",0,Txn!$O615)</f>
        <v>0</v>
      </c>
      <c r="J1217" s="40">
        <f>IF(Txn!$B615="",0,Txn!$P615)</f>
        <v>0</v>
      </c>
      <c r="K1217" s="41">
        <f>IF($A1217="","",IFERROR(VALUE(MID($A1217,6,2)),""))</f>
        <v>0</v>
      </c>
      <c r="L1217" s="39">
        <f>IF(Txn!$K615="","",Txn!$K615)</f>
        <v>0</v>
      </c>
      <c r="N1217" s="42">
        <f>IF($D1217="",0,COUNTIF(BankAccts,$D1217))</f>
        <v>0</v>
      </c>
    </row>
    <row r="1218" spans="1:14">
      <c r="A1218" s="38">
        <f>IF(Txn!$B615="","",Txn!$B615)</f>
        <v>0</v>
      </c>
      <c r="B1218" s="38">
        <f>IF(Txn!$B615="","",Txn!$C615)</f>
        <v>0</v>
      </c>
      <c r="C1218" s="39">
        <f>IF(Txn!$B615="","","تراکنش بانکی")</f>
        <v>0</v>
      </c>
      <c r="D1218" s="38">
        <f>IF(Txn!$B615="","",IF(IF(Txn!$U615="TRF",Txn!$Y615,Txn!$Z615)="","",IF(Txn!$U615="TRF",Txn!$Y615,Txn!$Z615)))</f>
        <v>0</v>
      </c>
      <c r="E1218" s="39">
        <f>IF($D1218="","",IFERROR(VLOOKUP($D1218,AcctTbl,2,0),""))</f>
        <v>0</v>
      </c>
      <c r="F1218" s="39">
        <f>IF($D1218="","",IFERROR(VLOOKUP($D1218,AcctTbl,3,0),""))</f>
        <v>0</v>
      </c>
      <c r="G1218" s="39">
        <f>IF(Txn!$B615="","",Txn!$D615)</f>
        <v>0</v>
      </c>
      <c r="H1218" s="38">
        <f>IF(Txn!$B615="","",Txn!$E615)</f>
        <v>0</v>
      </c>
      <c r="I1218" s="40">
        <f>IF(Txn!$B615="",0,Txn!$Q615)</f>
        <v>0</v>
      </c>
      <c r="J1218" s="40">
        <f>IF(Txn!$B615="",0,Txn!$R615)</f>
        <v>0</v>
      </c>
      <c r="K1218" s="41">
        <f>IF($A1218="","",IFERROR(VALUE(MID($A1218,6,2)),""))</f>
        <v>0</v>
      </c>
      <c r="L1218" s="39">
        <f>IF(Txn!$K615="","","طرف مقابل — "&amp;Txn!$K615)</f>
        <v>0</v>
      </c>
      <c r="N1218" s="42">
        <f>IF($D1218="",0,COUNTIF(BankAccts,$D1218))</f>
        <v>0</v>
      </c>
    </row>
    <row r="1219" spans="1:14">
      <c r="A1219" s="38">
        <f>IF(Txn!$B616="","",Txn!$B616)</f>
        <v>0</v>
      </c>
      <c r="B1219" s="38">
        <f>IF(Txn!$B616="","",Txn!$C616)</f>
        <v>0</v>
      </c>
      <c r="C1219" s="39">
        <f>IF(Txn!$B616="","","تراکنش بانکی")</f>
        <v>0</v>
      </c>
      <c r="D1219" s="38">
        <f>IF(Txn!$B616="","",IF(Txn!$X616="","",Txn!$X616))</f>
        <v>0</v>
      </c>
      <c r="E1219" s="39">
        <f>IF($D1219="","",IFERROR(VLOOKUP($D1219,AcctTbl,2,0),""))</f>
        <v>0</v>
      </c>
      <c r="F1219" s="39">
        <f>IF($D1219="","",IFERROR(VLOOKUP($D1219,AcctTbl,3,0),""))</f>
        <v>0</v>
      </c>
      <c r="G1219" s="39">
        <f>IF(Txn!$B616="","",Txn!$D616)</f>
        <v>0</v>
      </c>
      <c r="H1219" s="38">
        <f>IF(Txn!$B616="","",Txn!$E616)</f>
        <v>0</v>
      </c>
      <c r="I1219" s="40">
        <f>IF(Txn!$B616="",0,Txn!$O616)</f>
        <v>0</v>
      </c>
      <c r="J1219" s="40">
        <f>IF(Txn!$B616="",0,Txn!$P616)</f>
        <v>0</v>
      </c>
      <c r="K1219" s="41">
        <f>IF($A1219="","",IFERROR(VALUE(MID($A1219,6,2)),""))</f>
        <v>0</v>
      </c>
      <c r="L1219" s="39">
        <f>IF(Txn!$K616="","",Txn!$K616)</f>
        <v>0</v>
      </c>
      <c r="N1219" s="42">
        <f>IF($D1219="",0,COUNTIF(BankAccts,$D1219))</f>
        <v>0</v>
      </c>
    </row>
    <row r="1220" spans="1:14">
      <c r="A1220" s="38">
        <f>IF(Txn!$B616="","",Txn!$B616)</f>
        <v>0</v>
      </c>
      <c r="B1220" s="38">
        <f>IF(Txn!$B616="","",Txn!$C616)</f>
        <v>0</v>
      </c>
      <c r="C1220" s="39">
        <f>IF(Txn!$B616="","","تراکنش بانکی")</f>
        <v>0</v>
      </c>
      <c r="D1220" s="38">
        <f>IF(Txn!$B616="","",IF(IF(Txn!$U616="TRF",Txn!$Y616,Txn!$Z616)="","",IF(Txn!$U616="TRF",Txn!$Y616,Txn!$Z616)))</f>
        <v>0</v>
      </c>
      <c r="E1220" s="39">
        <f>IF($D1220="","",IFERROR(VLOOKUP($D1220,AcctTbl,2,0),""))</f>
        <v>0</v>
      </c>
      <c r="F1220" s="39">
        <f>IF($D1220="","",IFERROR(VLOOKUP($D1220,AcctTbl,3,0),""))</f>
        <v>0</v>
      </c>
      <c r="G1220" s="39">
        <f>IF(Txn!$B616="","",Txn!$D616)</f>
        <v>0</v>
      </c>
      <c r="H1220" s="38">
        <f>IF(Txn!$B616="","",Txn!$E616)</f>
        <v>0</v>
      </c>
      <c r="I1220" s="40">
        <f>IF(Txn!$B616="",0,Txn!$Q616)</f>
        <v>0</v>
      </c>
      <c r="J1220" s="40">
        <f>IF(Txn!$B616="",0,Txn!$R616)</f>
        <v>0</v>
      </c>
      <c r="K1220" s="41">
        <f>IF($A1220="","",IFERROR(VALUE(MID($A1220,6,2)),""))</f>
        <v>0</v>
      </c>
      <c r="L1220" s="39">
        <f>IF(Txn!$K616="","","طرف مقابل — "&amp;Txn!$K616)</f>
        <v>0</v>
      </c>
      <c r="N1220" s="42">
        <f>IF($D1220="",0,COUNTIF(BankAccts,$D1220))</f>
        <v>0</v>
      </c>
    </row>
    <row r="1221" spans="1:14">
      <c r="A1221" s="38">
        <f>IF(Txn!$B617="","",Txn!$B617)</f>
        <v>0</v>
      </c>
      <c r="B1221" s="38">
        <f>IF(Txn!$B617="","",Txn!$C617)</f>
        <v>0</v>
      </c>
      <c r="C1221" s="39">
        <f>IF(Txn!$B617="","","تراکنش بانکی")</f>
        <v>0</v>
      </c>
      <c r="D1221" s="38">
        <f>IF(Txn!$B617="","",IF(Txn!$X617="","",Txn!$X617))</f>
        <v>0</v>
      </c>
      <c r="E1221" s="39">
        <f>IF($D1221="","",IFERROR(VLOOKUP($D1221,AcctTbl,2,0),""))</f>
        <v>0</v>
      </c>
      <c r="F1221" s="39">
        <f>IF($D1221="","",IFERROR(VLOOKUP($D1221,AcctTbl,3,0),""))</f>
        <v>0</v>
      </c>
      <c r="G1221" s="39">
        <f>IF(Txn!$B617="","",Txn!$D617)</f>
        <v>0</v>
      </c>
      <c r="H1221" s="38">
        <f>IF(Txn!$B617="","",Txn!$E617)</f>
        <v>0</v>
      </c>
      <c r="I1221" s="40">
        <f>IF(Txn!$B617="",0,Txn!$O617)</f>
        <v>0</v>
      </c>
      <c r="J1221" s="40">
        <f>IF(Txn!$B617="",0,Txn!$P617)</f>
        <v>0</v>
      </c>
      <c r="K1221" s="41">
        <f>IF($A1221="","",IFERROR(VALUE(MID($A1221,6,2)),""))</f>
        <v>0</v>
      </c>
      <c r="L1221" s="39">
        <f>IF(Txn!$K617="","",Txn!$K617)</f>
        <v>0</v>
      </c>
      <c r="N1221" s="42">
        <f>IF($D1221="",0,COUNTIF(BankAccts,$D1221))</f>
        <v>0</v>
      </c>
    </row>
    <row r="1222" spans="1:14">
      <c r="A1222" s="38">
        <f>IF(Txn!$B617="","",Txn!$B617)</f>
        <v>0</v>
      </c>
      <c r="B1222" s="38">
        <f>IF(Txn!$B617="","",Txn!$C617)</f>
        <v>0</v>
      </c>
      <c r="C1222" s="39">
        <f>IF(Txn!$B617="","","تراکنش بانکی")</f>
        <v>0</v>
      </c>
      <c r="D1222" s="38">
        <f>IF(Txn!$B617="","",IF(IF(Txn!$U617="TRF",Txn!$Y617,Txn!$Z617)="","",IF(Txn!$U617="TRF",Txn!$Y617,Txn!$Z617)))</f>
        <v>0</v>
      </c>
      <c r="E1222" s="39">
        <f>IF($D1222="","",IFERROR(VLOOKUP($D1222,AcctTbl,2,0),""))</f>
        <v>0</v>
      </c>
      <c r="F1222" s="39">
        <f>IF($D1222="","",IFERROR(VLOOKUP($D1222,AcctTbl,3,0),""))</f>
        <v>0</v>
      </c>
      <c r="G1222" s="39">
        <f>IF(Txn!$B617="","",Txn!$D617)</f>
        <v>0</v>
      </c>
      <c r="H1222" s="38">
        <f>IF(Txn!$B617="","",Txn!$E617)</f>
        <v>0</v>
      </c>
      <c r="I1222" s="40">
        <f>IF(Txn!$B617="",0,Txn!$Q617)</f>
        <v>0</v>
      </c>
      <c r="J1222" s="40">
        <f>IF(Txn!$B617="",0,Txn!$R617)</f>
        <v>0</v>
      </c>
      <c r="K1222" s="41">
        <f>IF($A1222="","",IFERROR(VALUE(MID($A1222,6,2)),""))</f>
        <v>0</v>
      </c>
      <c r="L1222" s="39">
        <f>IF(Txn!$K617="","","طرف مقابل — "&amp;Txn!$K617)</f>
        <v>0</v>
      </c>
      <c r="N1222" s="42">
        <f>IF($D1222="",0,COUNTIF(BankAccts,$D1222))</f>
        <v>0</v>
      </c>
    </row>
    <row r="1223" spans="1:14">
      <c r="A1223" s="38">
        <f>IF(Txn!$B618="","",Txn!$B618)</f>
        <v>0</v>
      </c>
      <c r="B1223" s="38">
        <f>IF(Txn!$B618="","",Txn!$C618)</f>
        <v>0</v>
      </c>
      <c r="C1223" s="39">
        <f>IF(Txn!$B618="","","تراکنش بانکی")</f>
        <v>0</v>
      </c>
      <c r="D1223" s="38">
        <f>IF(Txn!$B618="","",IF(Txn!$X618="","",Txn!$X618))</f>
        <v>0</v>
      </c>
      <c r="E1223" s="39">
        <f>IF($D1223="","",IFERROR(VLOOKUP($D1223,AcctTbl,2,0),""))</f>
        <v>0</v>
      </c>
      <c r="F1223" s="39">
        <f>IF($D1223="","",IFERROR(VLOOKUP($D1223,AcctTbl,3,0),""))</f>
        <v>0</v>
      </c>
      <c r="G1223" s="39">
        <f>IF(Txn!$B618="","",Txn!$D618)</f>
        <v>0</v>
      </c>
      <c r="H1223" s="38">
        <f>IF(Txn!$B618="","",Txn!$E618)</f>
        <v>0</v>
      </c>
      <c r="I1223" s="40">
        <f>IF(Txn!$B618="",0,Txn!$O618)</f>
        <v>0</v>
      </c>
      <c r="J1223" s="40">
        <f>IF(Txn!$B618="",0,Txn!$P618)</f>
        <v>0</v>
      </c>
      <c r="K1223" s="41">
        <f>IF($A1223="","",IFERROR(VALUE(MID($A1223,6,2)),""))</f>
        <v>0</v>
      </c>
      <c r="L1223" s="39">
        <f>IF(Txn!$K618="","",Txn!$K618)</f>
        <v>0</v>
      </c>
      <c r="N1223" s="42">
        <f>IF($D1223="",0,COUNTIF(BankAccts,$D1223))</f>
        <v>0</v>
      </c>
    </row>
    <row r="1224" spans="1:14">
      <c r="A1224" s="38">
        <f>IF(Txn!$B618="","",Txn!$B618)</f>
        <v>0</v>
      </c>
      <c r="B1224" s="38">
        <f>IF(Txn!$B618="","",Txn!$C618)</f>
        <v>0</v>
      </c>
      <c r="C1224" s="39">
        <f>IF(Txn!$B618="","","تراکنش بانکی")</f>
        <v>0</v>
      </c>
      <c r="D1224" s="38">
        <f>IF(Txn!$B618="","",IF(IF(Txn!$U618="TRF",Txn!$Y618,Txn!$Z618)="","",IF(Txn!$U618="TRF",Txn!$Y618,Txn!$Z618)))</f>
        <v>0</v>
      </c>
      <c r="E1224" s="39">
        <f>IF($D1224="","",IFERROR(VLOOKUP($D1224,AcctTbl,2,0),""))</f>
        <v>0</v>
      </c>
      <c r="F1224" s="39">
        <f>IF($D1224="","",IFERROR(VLOOKUP($D1224,AcctTbl,3,0),""))</f>
        <v>0</v>
      </c>
      <c r="G1224" s="39">
        <f>IF(Txn!$B618="","",Txn!$D618)</f>
        <v>0</v>
      </c>
      <c r="H1224" s="38">
        <f>IF(Txn!$B618="","",Txn!$E618)</f>
        <v>0</v>
      </c>
      <c r="I1224" s="40">
        <f>IF(Txn!$B618="",0,Txn!$Q618)</f>
        <v>0</v>
      </c>
      <c r="J1224" s="40">
        <f>IF(Txn!$B618="",0,Txn!$R618)</f>
        <v>0</v>
      </c>
      <c r="K1224" s="41">
        <f>IF($A1224="","",IFERROR(VALUE(MID($A1224,6,2)),""))</f>
        <v>0</v>
      </c>
      <c r="L1224" s="39">
        <f>IF(Txn!$K618="","","طرف مقابل — "&amp;Txn!$K618)</f>
        <v>0</v>
      </c>
      <c r="N1224" s="42">
        <f>IF($D1224="",0,COUNTIF(BankAccts,$D1224))</f>
        <v>0</v>
      </c>
    </row>
    <row r="1225" spans="1:14">
      <c r="A1225" s="38">
        <f>IF(Txn!$B619="","",Txn!$B619)</f>
        <v>0</v>
      </c>
      <c r="B1225" s="38">
        <f>IF(Txn!$B619="","",Txn!$C619)</f>
        <v>0</v>
      </c>
      <c r="C1225" s="39">
        <f>IF(Txn!$B619="","","تراکنش بانکی")</f>
        <v>0</v>
      </c>
      <c r="D1225" s="38">
        <f>IF(Txn!$B619="","",IF(Txn!$X619="","",Txn!$X619))</f>
        <v>0</v>
      </c>
      <c r="E1225" s="39">
        <f>IF($D1225="","",IFERROR(VLOOKUP($D1225,AcctTbl,2,0),""))</f>
        <v>0</v>
      </c>
      <c r="F1225" s="39">
        <f>IF($D1225="","",IFERROR(VLOOKUP($D1225,AcctTbl,3,0),""))</f>
        <v>0</v>
      </c>
      <c r="G1225" s="39">
        <f>IF(Txn!$B619="","",Txn!$D619)</f>
        <v>0</v>
      </c>
      <c r="H1225" s="38">
        <f>IF(Txn!$B619="","",Txn!$E619)</f>
        <v>0</v>
      </c>
      <c r="I1225" s="40">
        <f>IF(Txn!$B619="",0,Txn!$O619)</f>
        <v>0</v>
      </c>
      <c r="J1225" s="40">
        <f>IF(Txn!$B619="",0,Txn!$P619)</f>
        <v>0</v>
      </c>
      <c r="K1225" s="41">
        <f>IF($A1225="","",IFERROR(VALUE(MID($A1225,6,2)),""))</f>
        <v>0</v>
      </c>
      <c r="L1225" s="39">
        <f>IF(Txn!$K619="","",Txn!$K619)</f>
        <v>0</v>
      </c>
      <c r="N1225" s="42">
        <f>IF($D1225="",0,COUNTIF(BankAccts,$D1225))</f>
        <v>0</v>
      </c>
    </row>
    <row r="1226" spans="1:14">
      <c r="A1226" s="38">
        <f>IF(Txn!$B619="","",Txn!$B619)</f>
        <v>0</v>
      </c>
      <c r="B1226" s="38">
        <f>IF(Txn!$B619="","",Txn!$C619)</f>
        <v>0</v>
      </c>
      <c r="C1226" s="39">
        <f>IF(Txn!$B619="","","تراکنش بانکی")</f>
        <v>0</v>
      </c>
      <c r="D1226" s="38">
        <f>IF(Txn!$B619="","",IF(IF(Txn!$U619="TRF",Txn!$Y619,Txn!$Z619)="","",IF(Txn!$U619="TRF",Txn!$Y619,Txn!$Z619)))</f>
        <v>0</v>
      </c>
      <c r="E1226" s="39">
        <f>IF($D1226="","",IFERROR(VLOOKUP($D1226,AcctTbl,2,0),""))</f>
        <v>0</v>
      </c>
      <c r="F1226" s="39">
        <f>IF($D1226="","",IFERROR(VLOOKUP($D1226,AcctTbl,3,0),""))</f>
        <v>0</v>
      </c>
      <c r="G1226" s="39">
        <f>IF(Txn!$B619="","",Txn!$D619)</f>
        <v>0</v>
      </c>
      <c r="H1226" s="38">
        <f>IF(Txn!$B619="","",Txn!$E619)</f>
        <v>0</v>
      </c>
      <c r="I1226" s="40">
        <f>IF(Txn!$B619="",0,Txn!$Q619)</f>
        <v>0</v>
      </c>
      <c r="J1226" s="40">
        <f>IF(Txn!$B619="",0,Txn!$R619)</f>
        <v>0</v>
      </c>
      <c r="K1226" s="41">
        <f>IF($A1226="","",IFERROR(VALUE(MID($A1226,6,2)),""))</f>
        <v>0</v>
      </c>
      <c r="L1226" s="39">
        <f>IF(Txn!$K619="","","طرف مقابل — "&amp;Txn!$K619)</f>
        <v>0</v>
      </c>
      <c r="N1226" s="42">
        <f>IF($D1226="",0,COUNTIF(BankAccts,$D1226))</f>
        <v>0</v>
      </c>
    </row>
    <row r="1227" spans="1:14">
      <c r="A1227" s="38">
        <f>IF(Txn!$B620="","",Txn!$B620)</f>
        <v>0</v>
      </c>
      <c r="B1227" s="38">
        <f>IF(Txn!$B620="","",Txn!$C620)</f>
        <v>0</v>
      </c>
      <c r="C1227" s="39">
        <f>IF(Txn!$B620="","","تراکنش بانکی")</f>
        <v>0</v>
      </c>
      <c r="D1227" s="38">
        <f>IF(Txn!$B620="","",IF(Txn!$X620="","",Txn!$X620))</f>
        <v>0</v>
      </c>
      <c r="E1227" s="39">
        <f>IF($D1227="","",IFERROR(VLOOKUP($D1227,AcctTbl,2,0),""))</f>
        <v>0</v>
      </c>
      <c r="F1227" s="39">
        <f>IF($D1227="","",IFERROR(VLOOKUP($D1227,AcctTbl,3,0),""))</f>
        <v>0</v>
      </c>
      <c r="G1227" s="39">
        <f>IF(Txn!$B620="","",Txn!$D620)</f>
        <v>0</v>
      </c>
      <c r="H1227" s="38">
        <f>IF(Txn!$B620="","",Txn!$E620)</f>
        <v>0</v>
      </c>
      <c r="I1227" s="40">
        <f>IF(Txn!$B620="",0,Txn!$O620)</f>
        <v>0</v>
      </c>
      <c r="J1227" s="40">
        <f>IF(Txn!$B620="",0,Txn!$P620)</f>
        <v>0</v>
      </c>
      <c r="K1227" s="41">
        <f>IF($A1227="","",IFERROR(VALUE(MID($A1227,6,2)),""))</f>
        <v>0</v>
      </c>
      <c r="L1227" s="39">
        <f>IF(Txn!$K620="","",Txn!$K620)</f>
        <v>0</v>
      </c>
      <c r="N1227" s="42">
        <f>IF($D1227="",0,COUNTIF(BankAccts,$D1227))</f>
        <v>0</v>
      </c>
    </row>
    <row r="1228" spans="1:14">
      <c r="A1228" s="38">
        <f>IF(Txn!$B620="","",Txn!$B620)</f>
        <v>0</v>
      </c>
      <c r="B1228" s="38">
        <f>IF(Txn!$B620="","",Txn!$C620)</f>
        <v>0</v>
      </c>
      <c r="C1228" s="39">
        <f>IF(Txn!$B620="","","تراکنش بانکی")</f>
        <v>0</v>
      </c>
      <c r="D1228" s="38">
        <f>IF(Txn!$B620="","",IF(IF(Txn!$U620="TRF",Txn!$Y620,Txn!$Z620)="","",IF(Txn!$U620="TRF",Txn!$Y620,Txn!$Z620)))</f>
        <v>0</v>
      </c>
      <c r="E1228" s="39">
        <f>IF($D1228="","",IFERROR(VLOOKUP($D1228,AcctTbl,2,0),""))</f>
        <v>0</v>
      </c>
      <c r="F1228" s="39">
        <f>IF($D1228="","",IFERROR(VLOOKUP($D1228,AcctTbl,3,0),""))</f>
        <v>0</v>
      </c>
      <c r="G1228" s="39">
        <f>IF(Txn!$B620="","",Txn!$D620)</f>
        <v>0</v>
      </c>
      <c r="H1228" s="38">
        <f>IF(Txn!$B620="","",Txn!$E620)</f>
        <v>0</v>
      </c>
      <c r="I1228" s="40">
        <f>IF(Txn!$B620="",0,Txn!$Q620)</f>
        <v>0</v>
      </c>
      <c r="J1228" s="40">
        <f>IF(Txn!$B620="",0,Txn!$R620)</f>
        <v>0</v>
      </c>
      <c r="K1228" s="41">
        <f>IF($A1228="","",IFERROR(VALUE(MID($A1228,6,2)),""))</f>
        <v>0</v>
      </c>
      <c r="L1228" s="39">
        <f>IF(Txn!$K620="","","طرف مقابل — "&amp;Txn!$K620)</f>
        <v>0</v>
      </c>
      <c r="N1228" s="42">
        <f>IF($D1228="",0,COUNTIF(BankAccts,$D1228))</f>
        <v>0</v>
      </c>
    </row>
    <row r="1229" spans="1:14">
      <c r="A1229" s="38">
        <f>IF(Txn!$B621="","",Txn!$B621)</f>
        <v>0</v>
      </c>
      <c r="B1229" s="38">
        <f>IF(Txn!$B621="","",Txn!$C621)</f>
        <v>0</v>
      </c>
      <c r="C1229" s="39">
        <f>IF(Txn!$B621="","","تراکنش بانکی")</f>
        <v>0</v>
      </c>
      <c r="D1229" s="38">
        <f>IF(Txn!$B621="","",IF(Txn!$X621="","",Txn!$X621))</f>
        <v>0</v>
      </c>
      <c r="E1229" s="39">
        <f>IF($D1229="","",IFERROR(VLOOKUP($D1229,AcctTbl,2,0),""))</f>
        <v>0</v>
      </c>
      <c r="F1229" s="39">
        <f>IF($D1229="","",IFERROR(VLOOKUP($D1229,AcctTbl,3,0),""))</f>
        <v>0</v>
      </c>
      <c r="G1229" s="39">
        <f>IF(Txn!$B621="","",Txn!$D621)</f>
        <v>0</v>
      </c>
      <c r="H1229" s="38">
        <f>IF(Txn!$B621="","",Txn!$E621)</f>
        <v>0</v>
      </c>
      <c r="I1229" s="40">
        <f>IF(Txn!$B621="",0,Txn!$O621)</f>
        <v>0</v>
      </c>
      <c r="J1229" s="40">
        <f>IF(Txn!$B621="",0,Txn!$P621)</f>
        <v>0</v>
      </c>
      <c r="K1229" s="41">
        <f>IF($A1229="","",IFERROR(VALUE(MID($A1229,6,2)),""))</f>
        <v>0</v>
      </c>
      <c r="L1229" s="39">
        <f>IF(Txn!$K621="","",Txn!$K621)</f>
        <v>0</v>
      </c>
      <c r="N1229" s="42">
        <f>IF($D1229="",0,COUNTIF(BankAccts,$D1229))</f>
        <v>0</v>
      </c>
    </row>
    <row r="1230" spans="1:14">
      <c r="A1230" s="38">
        <f>IF(Txn!$B621="","",Txn!$B621)</f>
        <v>0</v>
      </c>
      <c r="B1230" s="38">
        <f>IF(Txn!$B621="","",Txn!$C621)</f>
        <v>0</v>
      </c>
      <c r="C1230" s="39">
        <f>IF(Txn!$B621="","","تراکنش بانکی")</f>
        <v>0</v>
      </c>
      <c r="D1230" s="38">
        <f>IF(Txn!$B621="","",IF(IF(Txn!$U621="TRF",Txn!$Y621,Txn!$Z621)="","",IF(Txn!$U621="TRF",Txn!$Y621,Txn!$Z621)))</f>
        <v>0</v>
      </c>
      <c r="E1230" s="39">
        <f>IF($D1230="","",IFERROR(VLOOKUP($D1230,AcctTbl,2,0),""))</f>
        <v>0</v>
      </c>
      <c r="F1230" s="39">
        <f>IF($D1230="","",IFERROR(VLOOKUP($D1230,AcctTbl,3,0),""))</f>
        <v>0</v>
      </c>
      <c r="G1230" s="39">
        <f>IF(Txn!$B621="","",Txn!$D621)</f>
        <v>0</v>
      </c>
      <c r="H1230" s="38">
        <f>IF(Txn!$B621="","",Txn!$E621)</f>
        <v>0</v>
      </c>
      <c r="I1230" s="40">
        <f>IF(Txn!$B621="",0,Txn!$Q621)</f>
        <v>0</v>
      </c>
      <c r="J1230" s="40">
        <f>IF(Txn!$B621="",0,Txn!$R621)</f>
        <v>0</v>
      </c>
      <c r="K1230" s="41">
        <f>IF($A1230="","",IFERROR(VALUE(MID($A1230,6,2)),""))</f>
        <v>0</v>
      </c>
      <c r="L1230" s="39">
        <f>IF(Txn!$K621="","","طرف مقابل — "&amp;Txn!$K621)</f>
        <v>0</v>
      </c>
      <c r="N1230" s="42">
        <f>IF($D1230="",0,COUNTIF(BankAccts,$D1230))</f>
        <v>0</v>
      </c>
    </row>
    <row r="1231" spans="1:14">
      <c r="A1231" s="38">
        <f>IF(Txn!$B622="","",Txn!$B622)</f>
        <v>0</v>
      </c>
      <c r="B1231" s="38">
        <f>IF(Txn!$B622="","",Txn!$C622)</f>
        <v>0</v>
      </c>
      <c r="C1231" s="39">
        <f>IF(Txn!$B622="","","تراکنش بانکی")</f>
        <v>0</v>
      </c>
      <c r="D1231" s="38">
        <f>IF(Txn!$B622="","",IF(Txn!$X622="","",Txn!$X622))</f>
        <v>0</v>
      </c>
      <c r="E1231" s="39">
        <f>IF($D1231="","",IFERROR(VLOOKUP($D1231,AcctTbl,2,0),""))</f>
        <v>0</v>
      </c>
      <c r="F1231" s="39">
        <f>IF($D1231="","",IFERROR(VLOOKUP($D1231,AcctTbl,3,0),""))</f>
        <v>0</v>
      </c>
      <c r="G1231" s="39">
        <f>IF(Txn!$B622="","",Txn!$D622)</f>
        <v>0</v>
      </c>
      <c r="H1231" s="38">
        <f>IF(Txn!$B622="","",Txn!$E622)</f>
        <v>0</v>
      </c>
      <c r="I1231" s="40">
        <f>IF(Txn!$B622="",0,Txn!$O622)</f>
        <v>0</v>
      </c>
      <c r="J1231" s="40">
        <f>IF(Txn!$B622="",0,Txn!$P622)</f>
        <v>0</v>
      </c>
      <c r="K1231" s="41">
        <f>IF($A1231="","",IFERROR(VALUE(MID($A1231,6,2)),""))</f>
        <v>0</v>
      </c>
      <c r="L1231" s="39">
        <f>IF(Txn!$K622="","",Txn!$K622)</f>
        <v>0</v>
      </c>
      <c r="N1231" s="42">
        <f>IF($D1231="",0,COUNTIF(BankAccts,$D1231))</f>
        <v>0</v>
      </c>
    </row>
    <row r="1232" spans="1:14">
      <c r="A1232" s="38">
        <f>IF(Txn!$B622="","",Txn!$B622)</f>
        <v>0</v>
      </c>
      <c r="B1232" s="38">
        <f>IF(Txn!$B622="","",Txn!$C622)</f>
        <v>0</v>
      </c>
      <c r="C1232" s="39">
        <f>IF(Txn!$B622="","","تراکنش بانکی")</f>
        <v>0</v>
      </c>
      <c r="D1232" s="38">
        <f>IF(Txn!$B622="","",IF(IF(Txn!$U622="TRF",Txn!$Y622,Txn!$Z622)="","",IF(Txn!$U622="TRF",Txn!$Y622,Txn!$Z622)))</f>
        <v>0</v>
      </c>
      <c r="E1232" s="39">
        <f>IF($D1232="","",IFERROR(VLOOKUP($D1232,AcctTbl,2,0),""))</f>
        <v>0</v>
      </c>
      <c r="F1232" s="39">
        <f>IF($D1232="","",IFERROR(VLOOKUP($D1232,AcctTbl,3,0),""))</f>
        <v>0</v>
      </c>
      <c r="G1232" s="39">
        <f>IF(Txn!$B622="","",Txn!$D622)</f>
        <v>0</v>
      </c>
      <c r="H1232" s="38">
        <f>IF(Txn!$B622="","",Txn!$E622)</f>
        <v>0</v>
      </c>
      <c r="I1232" s="40">
        <f>IF(Txn!$B622="",0,Txn!$Q622)</f>
        <v>0</v>
      </c>
      <c r="J1232" s="40">
        <f>IF(Txn!$B622="",0,Txn!$R622)</f>
        <v>0</v>
      </c>
      <c r="K1232" s="41">
        <f>IF($A1232="","",IFERROR(VALUE(MID($A1232,6,2)),""))</f>
        <v>0</v>
      </c>
      <c r="L1232" s="39">
        <f>IF(Txn!$K622="","","طرف مقابل — "&amp;Txn!$K622)</f>
        <v>0</v>
      </c>
      <c r="N1232" s="42">
        <f>IF($D1232="",0,COUNTIF(BankAccts,$D1232))</f>
        <v>0</v>
      </c>
    </row>
    <row r="1233" spans="1:14">
      <c r="A1233" s="38">
        <f>IF(Txn!$B623="","",Txn!$B623)</f>
        <v>0</v>
      </c>
      <c r="B1233" s="38">
        <f>IF(Txn!$B623="","",Txn!$C623)</f>
        <v>0</v>
      </c>
      <c r="C1233" s="39">
        <f>IF(Txn!$B623="","","تراکنش بانکی")</f>
        <v>0</v>
      </c>
      <c r="D1233" s="38">
        <f>IF(Txn!$B623="","",IF(Txn!$X623="","",Txn!$X623))</f>
        <v>0</v>
      </c>
      <c r="E1233" s="39">
        <f>IF($D1233="","",IFERROR(VLOOKUP($D1233,AcctTbl,2,0),""))</f>
        <v>0</v>
      </c>
      <c r="F1233" s="39">
        <f>IF($D1233="","",IFERROR(VLOOKUP($D1233,AcctTbl,3,0),""))</f>
        <v>0</v>
      </c>
      <c r="G1233" s="39">
        <f>IF(Txn!$B623="","",Txn!$D623)</f>
        <v>0</v>
      </c>
      <c r="H1233" s="38">
        <f>IF(Txn!$B623="","",Txn!$E623)</f>
        <v>0</v>
      </c>
      <c r="I1233" s="40">
        <f>IF(Txn!$B623="",0,Txn!$O623)</f>
        <v>0</v>
      </c>
      <c r="J1233" s="40">
        <f>IF(Txn!$B623="",0,Txn!$P623)</f>
        <v>0</v>
      </c>
      <c r="K1233" s="41">
        <f>IF($A1233="","",IFERROR(VALUE(MID($A1233,6,2)),""))</f>
        <v>0</v>
      </c>
      <c r="L1233" s="39">
        <f>IF(Txn!$K623="","",Txn!$K623)</f>
        <v>0</v>
      </c>
      <c r="N1233" s="42">
        <f>IF($D1233="",0,COUNTIF(BankAccts,$D1233))</f>
        <v>0</v>
      </c>
    </row>
    <row r="1234" spans="1:14">
      <c r="A1234" s="38">
        <f>IF(Txn!$B623="","",Txn!$B623)</f>
        <v>0</v>
      </c>
      <c r="B1234" s="38">
        <f>IF(Txn!$B623="","",Txn!$C623)</f>
        <v>0</v>
      </c>
      <c r="C1234" s="39">
        <f>IF(Txn!$B623="","","تراکنش بانکی")</f>
        <v>0</v>
      </c>
      <c r="D1234" s="38">
        <f>IF(Txn!$B623="","",IF(IF(Txn!$U623="TRF",Txn!$Y623,Txn!$Z623)="","",IF(Txn!$U623="TRF",Txn!$Y623,Txn!$Z623)))</f>
        <v>0</v>
      </c>
      <c r="E1234" s="39">
        <f>IF($D1234="","",IFERROR(VLOOKUP($D1234,AcctTbl,2,0),""))</f>
        <v>0</v>
      </c>
      <c r="F1234" s="39">
        <f>IF($D1234="","",IFERROR(VLOOKUP($D1234,AcctTbl,3,0),""))</f>
        <v>0</v>
      </c>
      <c r="G1234" s="39">
        <f>IF(Txn!$B623="","",Txn!$D623)</f>
        <v>0</v>
      </c>
      <c r="H1234" s="38">
        <f>IF(Txn!$B623="","",Txn!$E623)</f>
        <v>0</v>
      </c>
      <c r="I1234" s="40">
        <f>IF(Txn!$B623="",0,Txn!$Q623)</f>
        <v>0</v>
      </c>
      <c r="J1234" s="40">
        <f>IF(Txn!$B623="",0,Txn!$R623)</f>
        <v>0</v>
      </c>
      <c r="K1234" s="41">
        <f>IF($A1234="","",IFERROR(VALUE(MID($A1234,6,2)),""))</f>
        <v>0</v>
      </c>
      <c r="L1234" s="39">
        <f>IF(Txn!$K623="","","طرف مقابل — "&amp;Txn!$K623)</f>
        <v>0</v>
      </c>
      <c r="N1234" s="42">
        <f>IF($D1234="",0,COUNTIF(BankAccts,$D1234))</f>
        <v>0</v>
      </c>
    </row>
    <row r="1235" spans="1:14">
      <c r="A1235" s="38">
        <f>IF(Txn!$B624="","",Txn!$B624)</f>
        <v>0</v>
      </c>
      <c r="B1235" s="38">
        <f>IF(Txn!$B624="","",Txn!$C624)</f>
        <v>0</v>
      </c>
      <c r="C1235" s="39">
        <f>IF(Txn!$B624="","","تراکنش بانکی")</f>
        <v>0</v>
      </c>
      <c r="D1235" s="38">
        <f>IF(Txn!$B624="","",IF(Txn!$X624="","",Txn!$X624))</f>
        <v>0</v>
      </c>
      <c r="E1235" s="39">
        <f>IF($D1235="","",IFERROR(VLOOKUP($D1235,AcctTbl,2,0),""))</f>
        <v>0</v>
      </c>
      <c r="F1235" s="39">
        <f>IF($D1235="","",IFERROR(VLOOKUP($D1235,AcctTbl,3,0),""))</f>
        <v>0</v>
      </c>
      <c r="G1235" s="39">
        <f>IF(Txn!$B624="","",Txn!$D624)</f>
        <v>0</v>
      </c>
      <c r="H1235" s="38">
        <f>IF(Txn!$B624="","",Txn!$E624)</f>
        <v>0</v>
      </c>
      <c r="I1235" s="40">
        <f>IF(Txn!$B624="",0,Txn!$O624)</f>
        <v>0</v>
      </c>
      <c r="J1235" s="40">
        <f>IF(Txn!$B624="",0,Txn!$P624)</f>
        <v>0</v>
      </c>
      <c r="K1235" s="41">
        <f>IF($A1235="","",IFERROR(VALUE(MID($A1235,6,2)),""))</f>
        <v>0</v>
      </c>
      <c r="L1235" s="39">
        <f>IF(Txn!$K624="","",Txn!$K624)</f>
        <v>0</v>
      </c>
      <c r="N1235" s="42">
        <f>IF($D1235="",0,COUNTIF(BankAccts,$D1235))</f>
        <v>0</v>
      </c>
    </row>
    <row r="1236" spans="1:14">
      <c r="A1236" s="38">
        <f>IF(Txn!$B624="","",Txn!$B624)</f>
        <v>0</v>
      </c>
      <c r="B1236" s="38">
        <f>IF(Txn!$B624="","",Txn!$C624)</f>
        <v>0</v>
      </c>
      <c r="C1236" s="39">
        <f>IF(Txn!$B624="","","تراکنش بانکی")</f>
        <v>0</v>
      </c>
      <c r="D1236" s="38">
        <f>IF(Txn!$B624="","",IF(IF(Txn!$U624="TRF",Txn!$Y624,Txn!$Z624)="","",IF(Txn!$U624="TRF",Txn!$Y624,Txn!$Z624)))</f>
        <v>0</v>
      </c>
      <c r="E1236" s="39">
        <f>IF($D1236="","",IFERROR(VLOOKUP($D1236,AcctTbl,2,0),""))</f>
        <v>0</v>
      </c>
      <c r="F1236" s="39">
        <f>IF($D1236="","",IFERROR(VLOOKUP($D1236,AcctTbl,3,0),""))</f>
        <v>0</v>
      </c>
      <c r="G1236" s="39">
        <f>IF(Txn!$B624="","",Txn!$D624)</f>
        <v>0</v>
      </c>
      <c r="H1236" s="38">
        <f>IF(Txn!$B624="","",Txn!$E624)</f>
        <v>0</v>
      </c>
      <c r="I1236" s="40">
        <f>IF(Txn!$B624="",0,Txn!$Q624)</f>
        <v>0</v>
      </c>
      <c r="J1236" s="40">
        <f>IF(Txn!$B624="",0,Txn!$R624)</f>
        <v>0</v>
      </c>
      <c r="K1236" s="41">
        <f>IF($A1236="","",IFERROR(VALUE(MID($A1236,6,2)),""))</f>
        <v>0</v>
      </c>
      <c r="L1236" s="39">
        <f>IF(Txn!$K624="","","طرف مقابل — "&amp;Txn!$K624)</f>
        <v>0</v>
      </c>
      <c r="N1236" s="42">
        <f>IF($D1236="",0,COUNTIF(BankAccts,$D1236))</f>
        <v>0</v>
      </c>
    </row>
    <row r="1237" spans="1:14">
      <c r="A1237" s="38">
        <f>IF(Txn!$B625="","",Txn!$B625)</f>
        <v>0</v>
      </c>
      <c r="B1237" s="38">
        <f>IF(Txn!$B625="","",Txn!$C625)</f>
        <v>0</v>
      </c>
      <c r="C1237" s="39">
        <f>IF(Txn!$B625="","","تراکنش بانکی")</f>
        <v>0</v>
      </c>
      <c r="D1237" s="38">
        <f>IF(Txn!$B625="","",IF(Txn!$X625="","",Txn!$X625))</f>
        <v>0</v>
      </c>
      <c r="E1237" s="39">
        <f>IF($D1237="","",IFERROR(VLOOKUP($D1237,AcctTbl,2,0),""))</f>
        <v>0</v>
      </c>
      <c r="F1237" s="39">
        <f>IF($D1237="","",IFERROR(VLOOKUP($D1237,AcctTbl,3,0),""))</f>
        <v>0</v>
      </c>
      <c r="G1237" s="39">
        <f>IF(Txn!$B625="","",Txn!$D625)</f>
        <v>0</v>
      </c>
      <c r="H1237" s="38">
        <f>IF(Txn!$B625="","",Txn!$E625)</f>
        <v>0</v>
      </c>
      <c r="I1237" s="40">
        <f>IF(Txn!$B625="",0,Txn!$O625)</f>
        <v>0</v>
      </c>
      <c r="J1237" s="40">
        <f>IF(Txn!$B625="",0,Txn!$P625)</f>
        <v>0</v>
      </c>
      <c r="K1237" s="41">
        <f>IF($A1237="","",IFERROR(VALUE(MID($A1237,6,2)),""))</f>
        <v>0</v>
      </c>
      <c r="L1237" s="39">
        <f>IF(Txn!$K625="","",Txn!$K625)</f>
        <v>0</v>
      </c>
      <c r="N1237" s="42">
        <f>IF($D1237="",0,COUNTIF(BankAccts,$D1237))</f>
        <v>0</v>
      </c>
    </row>
    <row r="1238" spans="1:14">
      <c r="A1238" s="38">
        <f>IF(Txn!$B625="","",Txn!$B625)</f>
        <v>0</v>
      </c>
      <c r="B1238" s="38">
        <f>IF(Txn!$B625="","",Txn!$C625)</f>
        <v>0</v>
      </c>
      <c r="C1238" s="39">
        <f>IF(Txn!$B625="","","تراکنش بانکی")</f>
        <v>0</v>
      </c>
      <c r="D1238" s="38">
        <f>IF(Txn!$B625="","",IF(IF(Txn!$U625="TRF",Txn!$Y625,Txn!$Z625)="","",IF(Txn!$U625="TRF",Txn!$Y625,Txn!$Z625)))</f>
        <v>0</v>
      </c>
      <c r="E1238" s="39">
        <f>IF($D1238="","",IFERROR(VLOOKUP($D1238,AcctTbl,2,0),""))</f>
        <v>0</v>
      </c>
      <c r="F1238" s="39">
        <f>IF($D1238="","",IFERROR(VLOOKUP($D1238,AcctTbl,3,0),""))</f>
        <v>0</v>
      </c>
      <c r="G1238" s="39">
        <f>IF(Txn!$B625="","",Txn!$D625)</f>
        <v>0</v>
      </c>
      <c r="H1238" s="38">
        <f>IF(Txn!$B625="","",Txn!$E625)</f>
        <v>0</v>
      </c>
      <c r="I1238" s="40">
        <f>IF(Txn!$B625="",0,Txn!$Q625)</f>
        <v>0</v>
      </c>
      <c r="J1238" s="40">
        <f>IF(Txn!$B625="",0,Txn!$R625)</f>
        <v>0</v>
      </c>
      <c r="K1238" s="41">
        <f>IF($A1238="","",IFERROR(VALUE(MID($A1238,6,2)),""))</f>
        <v>0</v>
      </c>
      <c r="L1238" s="39">
        <f>IF(Txn!$K625="","","طرف مقابل — "&amp;Txn!$K625)</f>
        <v>0</v>
      </c>
      <c r="N1238" s="42">
        <f>IF($D1238="",0,COUNTIF(BankAccts,$D1238))</f>
        <v>0</v>
      </c>
    </row>
    <row r="1239" spans="1:14">
      <c r="A1239" s="38">
        <f>IF(Txn!$B626="","",Txn!$B626)</f>
        <v>0</v>
      </c>
      <c r="B1239" s="38">
        <f>IF(Txn!$B626="","",Txn!$C626)</f>
        <v>0</v>
      </c>
      <c r="C1239" s="39">
        <f>IF(Txn!$B626="","","تراکنش بانکی")</f>
        <v>0</v>
      </c>
      <c r="D1239" s="38">
        <f>IF(Txn!$B626="","",IF(Txn!$X626="","",Txn!$X626))</f>
        <v>0</v>
      </c>
      <c r="E1239" s="39">
        <f>IF($D1239="","",IFERROR(VLOOKUP($D1239,AcctTbl,2,0),""))</f>
        <v>0</v>
      </c>
      <c r="F1239" s="39">
        <f>IF($D1239="","",IFERROR(VLOOKUP($D1239,AcctTbl,3,0),""))</f>
        <v>0</v>
      </c>
      <c r="G1239" s="39">
        <f>IF(Txn!$B626="","",Txn!$D626)</f>
        <v>0</v>
      </c>
      <c r="H1239" s="38">
        <f>IF(Txn!$B626="","",Txn!$E626)</f>
        <v>0</v>
      </c>
      <c r="I1239" s="40">
        <f>IF(Txn!$B626="",0,Txn!$O626)</f>
        <v>0</v>
      </c>
      <c r="J1239" s="40">
        <f>IF(Txn!$B626="",0,Txn!$P626)</f>
        <v>0</v>
      </c>
      <c r="K1239" s="41">
        <f>IF($A1239="","",IFERROR(VALUE(MID($A1239,6,2)),""))</f>
        <v>0</v>
      </c>
      <c r="L1239" s="39">
        <f>IF(Txn!$K626="","",Txn!$K626)</f>
        <v>0</v>
      </c>
      <c r="N1239" s="42">
        <f>IF($D1239="",0,COUNTIF(BankAccts,$D1239))</f>
        <v>0</v>
      </c>
    </row>
    <row r="1240" spans="1:14">
      <c r="A1240" s="38">
        <f>IF(Txn!$B626="","",Txn!$B626)</f>
        <v>0</v>
      </c>
      <c r="B1240" s="38">
        <f>IF(Txn!$B626="","",Txn!$C626)</f>
        <v>0</v>
      </c>
      <c r="C1240" s="39">
        <f>IF(Txn!$B626="","","تراکنش بانکی")</f>
        <v>0</v>
      </c>
      <c r="D1240" s="38">
        <f>IF(Txn!$B626="","",IF(IF(Txn!$U626="TRF",Txn!$Y626,Txn!$Z626)="","",IF(Txn!$U626="TRF",Txn!$Y626,Txn!$Z626)))</f>
        <v>0</v>
      </c>
      <c r="E1240" s="39">
        <f>IF($D1240="","",IFERROR(VLOOKUP($D1240,AcctTbl,2,0),""))</f>
        <v>0</v>
      </c>
      <c r="F1240" s="39">
        <f>IF($D1240="","",IFERROR(VLOOKUP($D1240,AcctTbl,3,0),""))</f>
        <v>0</v>
      </c>
      <c r="G1240" s="39">
        <f>IF(Txn!$B626="","",Txn!$D626)</f>
        <v>0</v>
      </c>
      <c r="H1240" s="38">
        <f>IF(Txn!$B626="","",Txn!$E626)</f>
        <v>0</v>
      </c>
      <c r="I1240" s="40">
        <f>IF(Txn!$B626="",0,Txn!$Q626)</f>
        <v>0</v>
      </c>
      <c r="J1240" s="40">
        <f>IF(Txn!$B626="",0,Txn!$R626)</f>
        <v>0</v>
      </c>
      <c r="K1240" s="41">
        <f>IF($A1240="","",IFERROR(VALUE(MID($A1240,6,2)),""))</f>
        <v>0</v>
      </c>
      <c r="L1240" s="39">
        <f>IF(Txn!$K626="","","طرف مقابل — "&amp;Txn!$K626)</f>
        <v>0</v>
      </c>
      <c r="N1240" s="42">
        <f>IF($D1240="",0,COUNTIF(BankAccts,$D1240))</f>
        <v>0</v>
      </c>
    </row>
    <row r="1241" spans="1:14">
      <c r="A1241" s="38">
        <f>IF(Txn!$B627="","",Txn!$B627)</f>
        <v>0</v>
      </c>
      <c r="B1241" s="38">
        <f>IF(Txn!$B627="","",Txn!$C627)</f>
        <v>0</v>
      </c>
      <c r="C1241" s="39">
        <f>IF(Txn!$B627="","","تراکنش بانکی")</f>
        <v>0</v>
      </c>
      <c r="D1241" s="38">
        <f>IF(Txn!$B627="","",IF(Txn!$X627="","",Txn!$X627))</f>
        <v>0</v>
      </c>
      <c r="E1241" s="39">
        <f>IF($D1241="","",IFERROR(VLOOKUP($D1241,AcctTbl,2,0),""))</f>
        <v>0</v>
      </c>
      <c r="F1241" s="39">
        <f>IF($D1241="","",IFERROR(VLOOKUP($D1241,AcctTbl,3,0),""))</f>
        <v>0</v>
      </c>
      <c r="G1241" s="39">
        <f>IF(Txn!$B627="","",Txn!$D627)</f>
        <v>0</v>
      </c>
      <c r="H1241" s="38">
        <f>IF(Txn!$B627="","",Txn!$E627)</f>
        <v>0</v>
      </c>
      <c r="I1241" s="40">
        <f>IF(Txn!$B627="",0,Txn!$O627)</f>
        <v>0</v>
      </c>
      <c r="J1241" s="40">
        <f>IF(Txn!$B627="",0,Txn!$P627)</f>
        <v>0</v>
      </c>
      <c r="K1241" s="41">
        <f>IF($A1241="","",IFERROR(VALUE(MID($A1241,6,2)),""))</f>
        <v>0</v>
      </c>
      <c r="L1241" s="39">
        <f>IF(Txn!$K627="","",Txn!$K627)</f>
        <v>0</v>
      </c>
      <c r="N1241" s="42">
        <f>IF($D1241="",0,COUNTIF(BankAccts,$D1241))</f>
        <v>0</v>
      </c>
    </row>
    <row r="1242" spans="1:14">
      <c r="A1242" s="38">
        <f>IF(Txn!$B627="","",Txn!$B627)</f>
        <v>0</v>
      </c>
      <c r="B1242" s="38">
        <f>IF(Txn!$B627="","",Txn!$C627)</f>
        <v>0</v>
      </c>
      <c r="C1242" s="39">
        <f>IF(Txn!$B627="","","تراکنش بانکی")</f>
        <v>0</v>
      </c>
      <c r="D1242" s="38">
        <f>IF(Txn!$B627="","",IF(IF(Txn!$U627="TRF",Txn!$Y627,Txn!$Z627)="","",IF(Txn!$U627="TRF",Txn!$Y627,Txn!$Z627)))</f>
        <v>0</v>
      </c>
      <c r="E1242" s="39">
        <f>IF($D1242="","",IFERROR(VLOOKUP($D1242,AcctTbl,2,0),""))</f>
        <v>0</v>
      </c>
      <c r="F1242" s="39">
        <f>IF($D1242="","",IFERROR(VLOOKUP($D1242,AcctTbl,3,0),""))</f>
        <v>0</v>
      </c>
      <c r="G1242" s="39">
        <f>IF(Txn!$B627="","",Txn!$D627)</f>
        <v>0</v>
      </c>
      <c r="H1242" s="38">
        <f>IF(Txn!$B627="","",Txn!$E627)</f>
        <v>0</v>
      </c>
      <c r="I1242" s="40">
        <f>IF(Txn!$B627="",0,Txn!$Q627)</f>
        <v>0</v>
      </c>
      <c r="J1242" s="40">
        <f>IF(Txn!$B627="",0,Txn!$R627)</f>
        <v>0</v>
      </c>
      <c r="K1242" s="41">
        <f>IF($A1242="","",IFERROR(VALUE(MID($A1242,6,2)),""))</f>
        <v>0</v>
      </c>
      <c r="L1242" s="39">
        <f>IF(Txn!$K627="","","طرف مقابل — "&amp;Txn!$K627)</f>
        <v>0</v>
      </c>
      <c r="N1242" s="42">
        <f>IF($D1242="",0,COUNTIF(BankAccts,$D1242))</f>
        <v>0</v>
      </c>
    </row>
    <row r="1243" spans="1:14">
      <c r="A1243" s="38">
        <f>IF(Txn!$B628="","",Txn!$B628)</f>
        <v>0</v>
      </c>
      <c r="B1243" s="38">
        <f>IF(Txn!$B628="","",Txn!$C628)</f>
        <v>0</v>
      </c>
      <c r="C1243" s="39">
        <f>IF(Txn!$B628="","","تراکنش بانکی")</f>
        <v>0</v>
      </c>
      <c r="D1243" s="38">
        <f>IF(Txn!$B628="","",IF(Txn!$X628="","",Txn!$X628))</f>
        <v>0</v>
      </c>
      <c r="E1243" s="39">
        <f>IF($D1243="","",IFERROR(VLOOKUP($D1243,AcctTbl,2,0),""))</f>
        <v>0</v>
      </c>
      <c r="F1243" s="39">
        <f>IF($D1243="","",IFERROR(VLOOKUP($D1243,AcctTbl,3,0),""))</f>
        <v>0</v>
      </c>
      <c r="G1243" s="39">
        <f>IF(Txn!$B628="","",Txn!$D628)</f>
        <v>0</v>
      </c>
      <c r="H1243" s="38">
        <f>IF(Txn!$B628="","",Txn!$E628)</f>
        <v>0</v>
      </c>
      <c r="I1243" s="40">
        <f>IF(Txn!$B628="",0,Txn!$O628)</f>
        <v>0</v>
      </c>
      <c r="J1243" s="40">
        <f>IF(Txn!$B628="",0,Txn!$P628)</f>
        <v>0</v>
      </c>
      <c r="K1243" s="41">
        <f>IF($A1243="","",IFERROR(VALUE(MID($A1243,6,2)),""))</f>
        <v>0</v>
      </c>
      <c r="L1243" s="39">
        <f>IF(Txn!$K628="","",Txn!$K628)</f>
        <v>0</v>
      </c>
      <c r="N1243" s="42">
        <f>IF($D1243="",0,COUNTIF(BankAccts,$D1243))</f>
        <v>0</v>
      </c>
    </row>
    <row r="1244" spans="1:14">
      <c r="A1244" s="38">
        <f>IF(Txn!$B628="","",Txn!$B628)</f>
        <v>0</v>
      </c>
      <c r="B1244" s="38">
        <f>IF(Txn!$B628="","",Txn!$C628)</f>
        <v>0</v>
      </c>
      <c r="C1244" s="39">
        <f>IF(Txn!$B628="","","تراکنش بانکی")</f>
        <v>0</v>
      </c>
      <c r="D1244" s="38">
        <f>IF(Txn!$B628="","",IF(IF(Txn!$U628="TRF",Txn!$Y628,Txn!$Z628)="","",IF(Txn!$U628="TRF",Txn!$Y628,Txn!$Z628)))</f>
        <v>0</v>
      </c>
      <c r="E1244" s="39">
        <f>IF($D1244="","",IFERROR(VLOOKUP($D1244,AcctTbl,2,0),""))</f>
        <v>0</v>
      </c>
      <c r="F1244" s="39">
        <f>IF($D1244="","",IFERROR(VLOOKUP($D1244,AcctTbl,3,0),""))</f>
        <v>0</v>
      </c>
      <c r="G1244" s="39">
        <f>IF(Txn!$B628="","",Txn!$D628)</f>
        <v>0</v>
      </c>
      <c r="H1244" s="38">
        <f>IF(Txn!$B628="","",Txn!$E628)</f>
        <v>0</v>
      </c>
      <c r="I1244" s="40">
        <f>IF(Txn!$B628="",0,Txn!$Q628)</f>
        <v>0</v>
      </c>
      <c r="J1244" s="40">
        <f>IF(Txn!$B628="",0,Txn!$R628)</f>
        <v>0</v>
      </c>
      <c r="K1244" s="41">
        <f>IF($A1244="","",IFERROR(VALUE(MID($A1244,6,2)),""))</f>
        <v>0</v>
      </c>
      <c r="L1244" s="39">
        <f>IF(Txn!$K628="","","طرف مقابل — "&amp;Txn!$K628)</f>
        <v>0</v>
      </c>
      <c r="N1244" s="42">
        <f>IF($D1244="",0,COUNTIF(BankAccts,$D1244))</f>
        <v>0</v>
      </c>
    </row>
    <row r="1245" spans="1:14">
      <c r="A1245" s="38">
        <f>IF(Txn!$B629="","",Txn!$B629)</f>
        <v>0</v>
      </c>
      <c r="B1245" s="38">
        <f>IF(Txn!$B629="","",Txn!$C629)</f>
        <v>0</v>
      </c>
      <c r="C1245" s="39">
        <f>IF(Txn!$B629="","","تراکنش بانکی")</f>
        <v>0</v>
      </c>
      <c r="D1245" s="38">
        <f>IF(Txn!$B629="","",IF(Txn!$X629="","",Txn!$X629))</f>
        <v>0</v>
      </c>
      <c r="E1245" s="39">
        <f>IF($D1245="","",IFERROR(VLOOKUP($D1245,AcctTbl,2,0),""))</f>
        <v>0</v>
      </c>
      <c r="F1245" s="39">
        <f>IF($D1245="","",IFERROR(VLOOKUP($D1245,AcctTbl,3,0),""))</f>
        <v>0</v>
      </c>
      <c r="G1245" s="39">
        <f>IF(Txn!$B629="","",Txn!$D629)</f>
        <v>0</v>
      </c>
      <c r="H1245" s="38">
        <f>IF(Txn!$B629="","",Txn!$E629)</f>
        <v>0</v>
      </c>
      <c r="I1245" s="40">
        <f>IF(Txn!$B629="",0,Txn!$O629)</f>
        <v>0</v>
      </c>
      <c r="J1245" s="40">
        <f>IF(Txn!$B629="",0,Txn!$P629)</f>
        <v>0</v>
      </c>
      <c r="K1245" s="41">
        <f>IF($A1245="","",IFERROR(VALUE(MID($A1245,6,2)),""))</f>
        <v>0</v>
      </c>
      <c r="L1245" s="39">
        <f>IF(Txn!$K629="","",Txn!$K629)</f>
        <v>0</v>
      </c>
      <c r="N1245" s="42">
        <f>IF($D1245="",0,COUNTIF(BankAccts,$D1245))</f>
        <v>0</v>
      </c>
    </row>
    <row r="1246" spans="1:14">
      <c r="A1246" s="38">
        <f>IF(Txn!$B629="","",Txn!$B629)</f>
        <v>0</v>
      </c>
      <c r="B1246" s="38">
        <f>IF(Txn!$B629="","",Txn!$C629)</f>
        <v>0</v>
      </c>
      <c r="C1246" s="39">
        <f>IF(Txn!$B629="","","تراکنش بانکی")</f>
        <v>0</v>
      </c>
      <c r="D1246" s="38">
        <f>IF(Txn!$B629="","",IF(IF(Txn!$U629="TRF",Txn!$Y629,Txn!$Z629)="","",IF(Txn!$U629="TRF",Txn!$Y629,Txn!$Z629)))</f>
        <v>0</v>
      </c>
      <c r="E1246" s="39">
        <f>IF($D1246="","",IFERROR(VLOOKUP($D1246,AcctTbl,2,0),""))</f>
        <v>0</v>
      </c>
      <c r="F1246" s="39">
        <f>IF($D1246="","",IFERROR(VLOOKUP($D1246,AcctTbl,3,0),""))</f>
        <v>0</v>
      </c>
      <c r="G1246" s="39">
        <f>IF(Txn!$B629="","",Txn!$D629)</f>
        <v>0</v>
      </c>
      <c r="H1246" s="38">
        <f>IF(Txn!$B629="","",Txn!$E629)</f>
        <v>0</v>
      </c>
      <c r="I1246" s="40">
        <f>IF(Txn!$B629="",0,Txn!$Q629)</f>
        <v>0</v>
      </c>
      <c r="J1246" s="40">
        <f>IF(Txn!$B629="",0,Txn!$R629)</f>
        <v>0</v>
      </c>
      <c r="K1246" s="41">
        <f>IF($A1246="","",IFERROR(VALUE(MID($A1246,6,2)),""))</f>
        <v>0</v>
      </c>
      <c r="L1246" s="39">
        <f>IF(Txn!$K629="","","طرف مقابل — "&amp;Txn!$K629)</f>
        <v>0</v>
      </c>
      <c r="N1246" s="42">
        <f>IF($D1246="",0,COUNTIF(BankAccts,$D1246))</f>
        <v>0</v>
      </c>
    </row>
    <row r="1247" spans="1:14">
      <c r="A1247" s="38">
        <f>IF(Txn!$B630="","",Txn!$B630)</f>
        <v>0</v>
      </c>
      <c r="B1247" s="38">
        <f>IF(Txn!$B630="","",Txn!$C630)</f>
        <v>0</v>
      </c>
      <c r="C1247" s="39">
        <f>IF(Txn!$B630="","","تراکنش بانکی")</f>
        <v>0</v>
      </c>
      <c r="D1247" s="38">
        <f>IF(Txn!$B630="","",IF(Txn!$X630="","",Txn!$X630))</f>
        <v>0</v>
      </c>
      <c r="E1247" s="39">
        <f>IF($D1247="","",IFERROR(VLOOKUP($D1247,AcctTbl,2,0),""))</f>
        <v>0</v>
      </c>
      <c r="F1247" s="39">
        <f>IF($D1247="","",IFERROR(VLOOKUP($D1247,AcctTbl,3,0),""))</f>
        <v>0</v>
      </c>
      <c r="G1247" s="39">
        <f>IF(Txn!$B630="","",Txn!$D630)</f>
        <v>0</v>
      </c>
      <c r="H1247" s="38">
        <f>IF(Txn!$B630="","",Txn!$E630)</f>
        <v>0</v>
      </c>
      <c r="I1247" s="40">
        <f>IF(Txn!$B630="",0,Txn!$O630)</f>
        <v>0</v>
      </c>
      <c r="J1247" s="40">
        <f>IF(Txn!$B630="",0,Txn!$P630)</f>
        <v>0</v>
      </c>
      <c r="K1247" s="41">
        <f>IF($A1247="","",IFERROR(VALUE(MID($A1247,6,2)),""))</f>
        <v>0</v>
      </c>
      <c r="L1247" s="39">
        <f>IF(Txn!$K630="","",Txn!$K630)</f>
        <v>0</v>
      </c>
      <c r="N1247" s="42">
        <f>IF($D1247="",0,COUNTIF(BankAccts,$D1247))</f>
        <v>0</v>
      </c>
    </row>
    <row r="1248" spans="1:14">
      <c r="A1248" s="38">
        <f>IF(Txn!$B630="","",Txn!$B630)</f>
        <v>0</v>
      </c>
      <c r="B1248" s="38">
        <f>IF(Txn!$B630="","",Txn!$C630)</f>
        <v>0</v>
      </c>
      <c r="C1248" s="39">
        <f>IF(Txn!$B630="","","تراکنش بانکی")</f>
        <v>0</v>
      </c>
      <c r="D1248" s="38">
        <f>IF(Txn!$B630="","",IF(IF(Txn!$U630="TRF",Txn!$Y630,Txn!$Z630)="","",IF(Txn!$U630="TRF",Txn!$Y630,Txn!$Z630)))</f>
        <v>0</v>
      </c>
      <c r="E1248" s="39">
        <f>IF($D1248="","",IFERROR(VLOOKUP($D1248,AcctTbl,2,0),""))</f>
        <v>0</v>
      </c>
      <c r="F1248" s="39">
        <f>IF($D1248="","",IFERROR(VLOOKUP($D1248,AcctTbl,3,0),""))</f>
        <v>0</v>
      </c>
      <c r="G1248" s="39">
        <f>IF(Txn!$B630="","",Txn!$D630)</f>
        <v>0</v>
      </c>
      <c r="H1248" s="38">
        <f>IF(Txn!$B630="","",Txn!$E630)</f>
        <v>0</v>
      </c>
      <c r="I1248" s="40">
        <f>IF(Txn!$B630="",0,Txn!$Q630)</f>
        <v>0</v>
      </c>
      <c r="J1248" s="40">
        <f>IF(Txn!$B630="",0,Txn!$R630)</f>
        <v>0</v>
      </c>
      <c r="K1248" s="41">
        <f>IF($A1248="","",IFERROR(VALUE(MID($A1248,6,2)),""))</f>
        <v>0</v>
      </c>
      <c r="L1248" s="39">
        <f>IF(Txn!$K630="","","طرف مقابل — "&amp;Txn!$K630)</f>
        <v>0</v>
      </c>
      <c r="N1248" s="42">
        <f>IF($D1248="",0,COUNTIF(BankAccts,$D1248))</f>
        <v>0</v>
      </c>
    </row>
    <row r="1249" spans="1:14">
      <c r="A1249" s="38">
        <f>IF(Txn!$B631="","",Txn!$B631)</f>
        <v>0</v>
      </c>
      <c r="B1249" s="38">
        <f>IF(Txn!$B631="","",Txn!$C631)</f>
        <v>0</v>
      </c>
      <c r="C1249" s="39">
        <f>IF(Txn!$B631="","","تراکنش بانکی")</f>
        <v>0</v>
      </c>
      <c r="D1249" s="38">
        <f>IF(Txn!$B631="","",IF(Txn!$X631="","",Txn!$X631))</f>
        <v>0</v>
      </c>
      <c r="E1249" s="39">
        <f>IF($D1249="","",IFERROR(VLOOKUP($D1249,AcctTbl,2,0),""))</f>
        <v>0</v>
      </c>
      <c r="F1249" s="39">
        <f>IF($D1249="","",IFERROR(VLOOKUP($D1249,AcctTbl,3,0),""))</f>
        <v>0</v>
      </c>
      <c r="G1249" s="39">
        <f>IF(Txn!$B631="","",Txn!$D631)</f>
        <v>0</v>
      </c>
      <c r="H1249" s="38">
        <f>IF(Txn!$B631="","",Txn!$E631)</f>
        <v>0</v>
      </c>
      <c r="I1249" s="40">
        <f>IF(Txn!$B631="",0,Txn!$O631)</f>
        <v>0</v>
      </c>
      <c r="J1249" s="40">
        <f>IF(Txn!$B631="",0,Txn!$P631)</f>
        <v>0</v>
      </c>
      <c r="K1249" s="41">
        <f>IF($A1249="","",IFERROR(VALUE(MID($A1249,6,2)),""))</f>
        <v>0</v>
      </c>
      <c r="L1249" s="39">
        <f>IF(Txn!$K631="","",Txn!$K631)</f>
        <v>0</v>
      </c>
      <c r="N1249" s="42">
        <f>IF($D1249="",0,COUNTIF(BankAccts,$D1249))</f>
        <v>0</v>
      </c>
    </row>
    <row r="1250" spans="1:14">
      <c r="A1250" s="38">
        <f>IF(Txn!$B631="","",Txn!$B631)</f>
        <v>0</v>
      </c>
      <c r="B1250" s="38">
        <f>IF(Txn!$B631="","",Txn!$C631)</f>
        <v>0</v>
      </c>
      <c r="C1250" s="39">
        <f>IF(Txn!$B631="","","تراکنش بانکی")</f>
        <v>0</v>
      </c>
      <c r="D1250" s="38">
        <f>IF(Txn!$B631="","",IF(IF(Txn!$U631="TRF",Txn!$Y631,Txn!$Z631)="","",IF(Txn!$U631="TRF",Txn!$Y631,Txn!$Z631)))</f>
        <v>0</v>
      </c>
      <c r="E1250" s="39">
        <f>IF($D1250="","",IFERROR(VLOOKUP($D1250,AcctTbl,2,0),""))</f>
        <v>0</v>
      </c>
      <c r="F1250" s="39">
        <f>IF($D1250="","",IFERROR(VLOOKUP($D1250,AcctTbl,3,0),""))</f>
        <v>0</v>
      </c>
      <c r="G1250" s="39">
        <f>IF(Txn!$B631="","",Txn!$D631)</f>
        <v>0</v>
      </c>
      <c r="H1250" s="38">
        <f>IF(Txn!$B631="","",Txn!$E631)</f>
        <v>0</v>
      </c>
      <c r="I1250" s="40">
        <f>IF(Txn!$B631="",0,Txn!$Q631)</f>
        <v>0</v>
      </c>
      <c r="J1250" s="40">
        <f>IF(Txn!$B631="",0,Txn!$R631)</f>
        <v>0</v>
      </c>
      <c r="K1250" s="41">
        <f>IF($A1250="","",IFERROR(VALUE(MID($A1250,6,2)),""))</f>
        <v>0</v>
      </c>
      <c r="L1250" s="39">
        <f>IF(Txn!$K631="","","طرف مقابل — "&amp;Txn!$K631)</f>
        <v>0</v>
      </c>
      <c r="N1250" s="42">
        <f>IF($D1250="",0,COUNTIF(BankAccts,$D1250))</f>
        <v>0</v>
      </c>
    </row>
    <row r="1251" spans="1:14">
      <c r="A1251" s="38">
        <f>IF(Txn!$B632="","",Txn!$B632)</f>
        <v>0</v>
      </c>
      <c r="B1251" s="38">
        <f>IF(Txn!$B632="","",Txn!$C632)</f>
        <v>0</v>
      </c>
      <c r="C1251" s="39">
        <f>IF(Txn!$B632="","","تراکنش بانکی")</f>
        <v>0</v>
      </c>
      <c r="D1251" s="38">
        <f>IF(Txn!$B632="","",IF(Txn!$X632="","",Txn!$X632))</f>
        <v>0</v>
      </c>
      <c r="E1251" s="39">
        <f>IF($D1251="","",IFERROR(VLOOKUP($D1251,AcctTbl,2,0),""))</f>
        <v>0</v>
      </c>
      <c r="F1251" s="39">
        <f>IF($D1251="","",IFERROR(VLOOKUP($D1251,AcctTbl,3,0),""))</f>
        <v>0</v>
      </c>
      <c r="G1251" s="39">
        <f>IF(Txn!$B632="","",Txn!$D632)</f>
        <v>0</v>
      </c>
      <c r="H1251" s="38">
        <f>IF(Txn!$B632="","",Txn!$E632)</f>
        <v>0</v>
      </c>
      <c r="I1251" s="40">
        <f>IF(Txn!$B632="",0,Txn!$O632)</f>
        <v>0</v>
      </c>
      <c r="J1251" s="40">
        <f>IF(Txn!$B632="",0,Txn!$P632)</f>
        <v>0</v>
      </c>
      <c r="K1251" s="41">
        <f>IF($A1251="","",IFERROR(VALUE(MID($A1251,6,2)),""))</f>
        <v>0</v>
      </c>
      <c r="L1251" s="39">
        <f>IF(Txn!$K632="","",Txn!$K632)</f>
        <v>0</v>
      </c>
      <c r="N1251" s="42">
        <f>IF($D1251="",0,COUNTIF(BankAccts,$D1251))</f>
        <v>0</v>
      </c>
    </row>
    <row r="1252" spans="1:14">
      <c r="A1252" s="38">
        <f>IF(Txn!$B632="","",Txn!$B632)</f>
        <v>0</v>
      </c>
      <c r="B1252" s="38">
        <f>IF(Txn!$B632="","",Txn!$C632)</f>
        <v>0</v>
      </c>
      <c r="C1252" s="39">
        <f>IF(Txn!$B632="","","تراکنش بانکی")</f>
        <v>0</v>
      </c>
      <c r="D1252" s="38">
        <f>IF(Txn!$B632="","",IF(IF(Txn!$U632="TRF",Txn!$Y632,Txn!$Z632)="","",IF(Txn!$U632="TRF",Txn!$Y632,Txn!$Z632)))</f>
        <v>0</v>
      </c>
      <c r="E1252" s="39">
        <f>IF($D1252="","",IFERROR(VLOOKUP($D1252,AcctTbl,2,0),""))</f>
        <v>0</v>
      </c>
      <c r="F1252" s="39">
        <f>IF($D1252="","",IFERROR(VLOOKUP($D1252,AcctTbl,3,0),""))</f>
        <v>0</v>
      </c>
      <c r="G1252" s="39">
        <f>IF(Txn!$B632="","",Txn!$D632)</f>
        <v>0</v>
      </c>
      <c r="H1252" s="38">
        <f>IF(Txn!$B632="","",Txn!$E632)</f>
        <v>0</v>
      </c>
      <c r="I1252" s="40">
        <f>IF(Txn!$B632="",0,Txn!$Q632)</f>
        <v>0</v>
      </c>
      <c r="J1252" s="40">
        <f>IF(Txn!$B632="",0,Txn!$R632)</f>
        <v>0</v>
      </c>
      <c r="K1252" s="41">
        <f>IF($A1252="","",IFERROR(VALUE(MID($A1252,6,2)),""))</f>
        <v>0</v>
      </c>
      <c r="L1252" s="39">
        <f>IF(Txn!$K632="","","طرف مقابل — "&amp;Txn!$K632)</f>
        <v>0</v>
      </c>
      <c r="N1252" s="42">
        <f>IF($D1252="",0,COUNTIF(BankAccts,$D1252))</f>
        <v>0</v>
      </c>
    </row>
    <row r="1253" spans="1:14">
      <c r="A1253" s="38">
        <f>IF(Txn!$B633="","",Txn!$B633)</f>
        <v>0</v>
      </c>
      <c r="B1253" s="38">
        <f>IF(Txn!$B633="","",Txn!$C633)</f>
        <v>0</v>
      </c>
      <c r="C1253" s="39">
        <f>IF(Txn!$B633="","","تراکنش بانکی")</f>
        <v>0</v>
      </c>
      <c r="D1253" s="38">
        <f>IF(Txn!$B633="","",IF(Txn!$X633="","",Txn!$X633))</f>
        <v>0</v>
      </c>
      <c r="E1253" s="39">
        <f>IF($D1253="","",IFERROR(VLOOKUP($D1253,AcctTbl,2,0),""))</f>
        <v>0</v>
      </c>
      <c r="F1253" s="39">
        <f>IF($D1253="","",IFERROR(VLOOKUP($D1253,AcctTbl,3,0),""))</f>
        <v>0</v>
      </c>
      <c r="G1253" s="39">
        <f>IF(Txn!$B633="","",Txn!$D633)</f>
        <v>0</v>
      </c>
      <c r="H1253" s="38">
        <f>IF(Txn!$B633="","",Txn!$E633)</f>
        <v>0</v>
      </c>
      <c r="I1253" s="40">
        <f>IF(Txn!$B633="",0,Txn!$O633)</f>
        <v>0</v>
      </c>
      <c r="J1253" s="40">
        <f>IF(Txn!$B633="",0,Txn!$P633)</f>
        <v>0</v>
      </c>
      <c r="K1253" s="41">
        <f>IF($A1253="","",IFERROR(VALUE(MID($A1253,6,2)),""))</f>
        <v>0</v>
      </c>
      <c r="L1253" s="39">
        <f>IF(Txn!$K633="","",Txn!$K633)</f>
        <v>0</v>
      </c>
      <c r="N1253" s="42">
        <f>IF($D1253="",0,COUNTIF(BankAccts,$D1253))</f>
        <v>0</v>
      </c>
    </row>
    <row r="1254" spans="1:14">
      <c r="A1254" s="38">
        <f>IF(Txn!$B633="","",Txn!$B633)</f>
        <v>0</v>
      </c>
      <c r="B1254" s="38">
        <f>IF(Txn!$B633="","",Txn!$C633)</f>
        <v>0</v>
      </c>
      <c r="C1254" s="39">
        <f>IF(Txn!$B633="","","تراکنش بانکی")</f>
        <v>0</v>
      </c>
      <c r="D1254" s="38">
        <f>IF(Txn!$B633="","",IF(IF(Txn!$U633="TRF",Txn!$Y633,Txn!$Z633)="","",IF(Txn!$U633="TRF",Txn!$Y633,Txn!$Z633)))</f>
        <v>0</v>
      </c>
      <c r="E1254" s="39">
        <f>IF($D1254="","",IFERROR(VLOOKUP($D1254,AcctTbl,2,0),""))</f>
        <v>0</v>
      </c>
      <c r="F1254" s="39">
        <f>IF($D1254="","",IFERROR(VLOOKUP($D1254,AcctTbl,3,0),""))</f>
        <v>0</v>
      </c>
      <c r="G1254" s="39">
        <f>IF(Txn!$B633="","",Txn!$D633)</f>
        <v>0</v>
      </c>
      <c r="H1254" s="38">
        <f>IF(Txn!$B633="","",Txn!$E633)</f>
        <v>0</v>
      </c>
      <c r="I1254" s="40">
        <f>IF(Txn!$B633="",0,Txn!$Q633)</f>
        <v>0</v>
      </c>
      <c r="J1254" s="40">
        <f>IF(Txn!$B633="",0,Txn!$R633)</f>
        <v>0</v>
      </c>
      <c r="K1254" s="41">
        <f>IF($A1254="","",IFERROR(VALUE(MID($A1254,6,2)),""))</f>
        <v>0</v>
      </c>
      <c r="L1254" s="39">
        <f>IF(Txn!$K633="","","طرف مقابل — "&amp;Txn!$K633)</f>
        <v>0</v>
      </c>
      <c r="N1254" s="42">
        <f>IF($D1254="",0,COUNTIF(BankAccts,$D1254))</f>
        <v>0</v>
      </c>
    </row>
    <row r="1255" spans="1:14">
      <c r="A1255" s="38">
        <f>IF(Txn!$B634="","",Txn!$B634)</f>
        <v>0</v>
      </c>
      <c r="B1255" s="38">
        <f>IF(Txn!$B634="","",Txn!$C634)</f>
        <v>0</v>
      </c>
      <c r="C1255" s="39">
        <f>IF(Txn!$B634="","","تراکنش بانکی")</f>
        <v>0</v>
      </c>
      <c r="D1255" s="38">
        <f>IF(Txn!$B634="","",IF(Txn!$X634="","",Txn!$X634))</f>
        <v>0</v>
      </c>
      <c r="E1255" s="39">
        <f>IF($D1255="","",IFERROR(VLOOKUP($D1255,AcctTbl,2,0),""))</f>
        <v>0</v>
      </c>
      <c r="F1255" s="39">
        <f>IF($D1255="","",IFERROR(VLOOKUP($D1255,AcctTbl,3,0),""))</f>
        <v>0</v>
      </c>
      <c r="G1255" s="39">
        <f>IF(Txn!$B634="","",Txn!$D634)</f>
        <v>0</v>
      </c>
      <c r="H1255" s="38">
        <f>IF(Txn!$B634="","",Txn!$E634)</f>
        <v>0</v>
      </c>
      <c r="I1255" s="40">
        <f>IF(Txn!$B634="",0,Txn!$O634)</f>
        <v>0</v>
      </c>
      <c r="J1255" s="40">
        <f>IF(Txn!$B634="",0,Txn!$P634)</f>
        <v>0</v>
      </c>
      <c r="K1255" s="41">
        <f>IF($A1255="","",IFERROR(VALUE(MID($A1255,6,2)),""))</f>
        <v>0</v>
      </c>
      <c r="L1255" s="39">
        <f>IF(Txn!$K634="","",Txn!$K634)</f>
        <v>0</v>
      </c>
      <c r="N1255" s="42">
        <f>IF($D1255="",0,COUNTIF(BankAccts,$D1255))</f>
        <v>0</v>
      </c>
    </row>
    <row r="1256" spans="1:14">
      <c r="A1256" s="38">
        <f>IF(Txn!$B634="","",Txn!$B634)</f>
        <v>0</v>
      </c>
      <c r="B1256" s="38">
        <f>IF(Txn!$B634="","",Txn!$C634)</f>
        <v>0</v>
      </c>
      <c r="C1256" s="39">
        <f>IF(Txn!$B634="","","تراکنش بانکی")</f>
        <v>0</v>
      </c>
      <c r="D1256" s="38">
        <f>IF(Txn!$B634="","",IF(IF(Txn!$U634="TRF",Txn!$Y634,Txn!$Z634)="","",IF(Txn!$U634="TRF",Txn!$Y634,Txn!$Z634)))</f>
        <v>0</v>
      </c>
      <c r="E1256" s="39">
        <f>IF($D1256="","",IFERROR(VLOOKUP($D1256,AcctTbl,2,0),""))</f>
        <v>0</v>
      </c>
      <c r="F1256" s="39">
        <f>IF($D1256="","",IFERROR(VLOOKUP($D1256,AcctTbl,3,0),""))</f>
        <v>0</v>
      </c>
      <c r="G1256" s="39">
        <f>IF(Txn!$B634="","",Txn!$D634)</f>
        <v>0</v>
      </c>
      <c r="H1256" s="38">
        <f>IF(Txn!$B634="","",Txn!$E634)</f>
        <v>0</v>
      </c>
      <c r="I1256" s="40">
        <f>IF(Txn!$B634="",0,Txn!$Q634)</f>
        <v>0</v>
      </c>
      <c r="J1256" s="40">
        <f>IF(Txn!$B634="",0,Txn!$R634)</f>
        <v>0</v>
      </c>
      <c r="K1256" s="41">
        <f>IF($A1256="","",IFERROR(VALUE(MID($A1256,6,2)),""))</f>
        <v>0</v>
      </c>
      <c r="L1256" s="39">
        <f>IF(Txn!$K634="","","طرف مقابل — "&amp;Txn!$K634)</f>
        <v>0</v>
      </c>
      <c r="N1256" s="42">
        <f>IF($D1256="",0,COUNTIF(BankAccts,$D1256))</f>
        <v>0</v>
      </c>
    </row>
    <row r="1257" spans="1:14">
      <c r="A1257" s="38">
        <f>IF(Txn!$B635="","",Txn!$B635)</f>
        <v>0</v>
      </c>
      <c r="B1257" s="38">
        <f>IF(Txn!$B635="","",Txn!$C635)</f>
        <v>0</v>
      </c>
      <c r="C1257" s="39">
        <f>IF(Txn!$B635="","","تراکنش بانکی")</f>
        <v>0</v>
      </c>
      <c r="D1257" s="38">
        <f>IF(Txn!$B635="","",IF(Txn!$X635="","",Txn!$X635))</f>
        <v>0</v>
      </c>
      <c r="E1257" s="39">
        <f>IF($D1257="","",IFERROR(VLOOKUP($D1257,AcctTbl,2,0),""))</f>
        <v>0</v>
      </c>
      <c r="F1257" s="39">
        <f>IF($D1257="","",IFERROR(VLOOKUP($D1257,AcctTbl,3,0),""))</f>
        <v>0</v>
      </c>
      <c r="G1257" s="39">
        <f>IF(Txn!$B635="","",Txn!$D635)</f>
        <v>0</v>
      </c>
      <c r="H1257" s="38">
        <f>IF(Txn!$B635="","",Txn!$E635)</f>
        <v>0</v>
      </c>
      <c r="I1257" s="40">
        <f>IF(Txn!$B635="",0,Txn!$O635)</f>
        <v>0</v>
      </c>
      <c r="J1257" s="40">
        <f>IF(Txn!$B635="",0,Txn!$P635)</f>
        <v>0</v>
      </c>
      <c r="K1257" s="41">
        <f>IF($A1257="","",IFERROR(VALUE(MID($A1257,6,2)),""))</f>
        <v>0</v>
      </c>
      <c r="L1257" s="39">
        <f>IF(Txn!$K635="","",Txn!$K635)</f>
        <v>0</v>
      </c>
      <c r="N1257" s="42">
        <f>IF($D1257="",0,COUNTIF(BankAccts,$D1257))</f>
        <v>0</v>
      </c>
    </row>
    <row r="1258" spans="1:14">
      <c r="A1258" s="38">
        <f>IF(Txn!$B635="","",Txn!$B635)</f>
        <v>0</v>
      </c>
      <c r="B1258" s="38">
        <f>IF(Txn!$B635="","",Txn!$C635)</f>
        <v>0</v>
      </c>
      <c r="C1258" s="39">
        <f>IF(Txn!$B635="","","تراکنش بانکی")</f>
        <v>0</v>
      </c>
      <c r="D1258" s="38">
        <f>IF(Txn!$B635="","",IF(IF(Txn!$U635="TRF",Txn!$Y635,Txn!$Z635)="","",IF(Txn!$U635="TRF",Txn!$Y635,Txn!$Z635)))</f>
        <v>0</v>
      </c>
      <c r="E1258" s="39">
        <f>IF($D1258="","",IFERROR(VLOOKUP($D1258,AcctTbl,2,0),""))</f>
        <v>0</v>
      </c>
      <c r="F1258" s="39">
        <f>IF($D1258="","",IFERROR(VLOOKUP($D1258,AcctTbl,3,0),""))</f>
        <v>0</v>
      </c>
      <c r="G1258" s="39">
        <f>IF(Txn!$B635="","",Txn!$D635)</f>
        <v>0</v>
      </c>
      <c r="H1258" s="38">
        <f>IF(Txn!$B635="","",Txn!$E635)</f>
        <v>0</v>
      </c>
      <c r="I1258" s="40">
        <f>IF(Txn!$B635="",0,Txn!$Q635)</f>
        <v>0</v>
      </c>
      <c r="J1258" s="40">
        <f>IF(Txn!$B635="",0,Txn!$R635)</f>
        <v>0</v>
      </c>
      <c r="K1258" s="41">
        <f>IF($A1258="","",IFERROR(VALUE(MID($A1258,6,2)),""))</f>
        <v>0</v>
      </c>
      <c r="L1258" s="39">
        <f>IF(Txn!$K635="","","طرف مقابل — "&amp;Txn!$K635)</f>
        <v>0</v>
      </c>
      <c r="N1258" s="42">
        <f>IF($D1258="",0,COUNTIF(BankAccts,$D1258))</f>
        <v>0</v>
      </c>
    </row>
    <row r="1259" spans="1:14">
      <c r="A1259" s="38">
        <f>IF(Txn!$B636="","",Txn!$B636)</f>
        <v>0</v>
      </c>
      <c r="B1259" s="38">
        <f>IF(Txn!$B636="","",Txn!$C636)</f>
        <v>0</v>
      </c>
      <c r="C1259" s="39">
        <f>IF(Txn!$B636="","","تراکنش بانکی")</f>
        <v>0</v>
      </c>
      <c r="D1259" s="38">
        <f>IF(Txn!$B636="","",IF(Txn!$X636="","",Txn!$X636))</f>
        <v>0</v>
      </c>
      <c r="E1259" s="39">
        <f>IF($D1259="","",IFERROR(VLOOKUP($D1259,AcctTbl,2,0),""))</f>
        <v>0</v>
      </c>
      <c r="F1259" s="39">
        <f>IF($D1259="","",IFERROR(VLOOKUP($D1259,AcctTbl,3,0),""))</f>
        <v>0</v>
      </c>
      <c r="G1259" s="39">
        <f>IF(Txn!$B636="","",Txn!$D636)</f>
        <v>0</v>
      </c>
      <c r="H1259" s="38">
        <f>IF(Txn!$B636="","",Txn!$E636)</f>
        <v>0</v>
      </c>
      <c r="I1259" s="40">
        <f>IF(Txn!$B636="",0,Txn!$O636)</f>
        <v>0</v>
      </c>
      <c r="J1259" s="40">
        <f>IF(Txn!$B636="",0,Txn!$P636)</f>
        <v>0</v>
      </c>
      <c r="K1259" s="41">
        <f>IF($A1259="","",IFERROR(VALUE(MID($A1259,6,2)),""))</f>
        <v>0</v>
      </c>
      <c r="L1259" s="39">
        <f>IF(Txn!$K636="","",Txn!$K636)</f>
        <v>0</v>
      </c>
      <c r="N1259" s="42">
        <f>IF($D1259="",0,COUNTIF(BankAccts,$D1259))</f>
        <v>0</v>
      </c>
    </row>
    <row r="1260" spans="1:14">
      <c r="A1260" s="38">
        <f>IF(Txn!$B636="","",Txn!$B636)</f>
        <v>0</v>
      </c>
      <c r="B1260" s="38">
        <f>IF(Txn!$B636="","",Txn!$C636)</f>
        <v>0</v>
      </c>
      <c r="C1260" s="39">
        <f>IF(Txn!$B636="","","تراکنش بانکی")</f>
        <v>0</v>
      </c>
      <c r="D1260" s="38">
        <f>IF(Txn!$B636="","",IF(IF(Txn!$U636="TRF",Txn!$Y636,Txn!$Z636)="","",IF(Txn!$U636="TRF",Txn!$Y636,Txn!$Z636)))</f>
        <v>0</v>
      </c>
      <c r="E1260" s="39">
        <f>IF($D1260="","",IFERROR(VLOOKUP($D1260,AcctTbl,2,0),""))</f>
        <v>0</v>
      </c>
      <c r="F1260" s="39">
        <f>IF($D1260="","",IFERROR(VLOOKUP($D1260,AcctTbl,3,0),""))</f>
        <v>0</v>
      </c>
      <c r="G1260" s="39">
        <f>IF(Txn!$B636="","",Txn!$D636)</f>
        <v>0</v>
      </c>
      <c r="H1260" s="38">
        <f>IF(Txn!$B636="","",Txn!$E636)</f>
        <v>0</v>
      </c>
      <c r="I1260" s="40">
        <f>IF(Txn!$B636="",0,Txn!$Q636)</f>
        <v>0</v>
      </c>
      <c r="J1260" s="40">
        <f>IF(Txn!$B636="",0,Txn!$R636)</f>
        <v>0</v>
      </c>
      <c r="K1260" s="41">
        <f>IF($A1260="","",IFERROR(VALUE(MID($A1260,6,2)),""))</f>
        <v>0</v>
      </c>
      <c r="L1260" s="39">
        <f>IF(Txn!$K636="","","طرف مقابل — "&amp;Txn!$K636)</f>
        <v>0</v>
      </c>
      <c r="N1260" s="42">
        <f>IF($D1260="",0,COUNTIF(BankAccts,$D1260))</f>
        <v>0</v>
      </c>
    </row>
    <row r="1261" spans="1:14">
      <c r="A1261" s="38">
        <f>IF(Txn!$B637="","",Txn!$B637)</f>
        <v>0</v>
      </c>
      <c r="B1261" s="38">
        <f>IF(Txn!$B637="","",Txn!$C637)</f>
        <v>0</v>
      </c>
      <c r="C1261" s="39">
        <f>IF(Txn!$B637="","","تراکنش بانکی")</f>
        <v>0</v>
      </c>
      <c r="D1261" s="38">
        <f>IF(Txn!$B637="","",IF(Txn!$X637="","",Txn!$X637))</f>
        <v>0</v>
      </c>
      <c r="E1261" s="39">
        <f>IF($D1261="","",IFERROR(VLOOKUP($D1261,AcctTbl,2,0),""))</f>
        <v>0</v>
      </c>
      <c r="F1261" s="39">
        <f>IF($D1261="","",IFERROR(VLOOKUP($D1261,AcctTbl,3,0),""))</f>
        <v>0</v>
      </c>
      <c r="G1261" s="39">
        <f>IF(Txn!$B637="","",Txn!$D637)</f>
        <v>0</v>
      </c>
      <c r="H1261" s="38">
        <f>IF(Txn!$B637="","",Txn!$E637)</f>
        <v>0</v>
      </c>
      <c r="I1261" s="40">
        <f>IF(Txn!$B637="",0,Txn!$O637)</f>
        <v>0</v>
      </c>
      <c r="J1261" s="40">
        <f>IF(Txn!$B637="",0,Txn!$P637)</f>
        <v>0</v>
      </c>
      <c r="K1261" s="41">
        <f>IF($A1261="","",IFERROR(VALUE(MID($A1261,6,2)),""))</f>
        <v>0</v>
      </c>
      <c r="L1261" s="39">
        <f>IF(Txn!$K637="","",Txn!$K637)</f>
        <v>0</v>
      </c>
      <c r="N1261" s="42">
        <f>IF($D1261="",0,COUNTIF(BankAccts,$D1261))</f>
        <v>0</v>
      </c>
    </row>
    <row r="1262" spans="1:14">
      <c r="A1262" s="38">
        <f>IF(Txn!$B637="","",Txn!$B637)</f>
        <v>0</v>
      </c>
      <c r="B1262" s="38">
        <f>IF(Txn!$B637="","",Txn!$C637)</f>
        <v>0</v>
      </c>
      <c r="C1262" s="39">
        <f>IF(Txn!$B637="","","تراکنش بانکی")</f>
        <v>0</v>
      </c>
      <c r="D1262" s="38">
        <f>IF(Txn!$B637="","",IF(IF(Txn!$U637="TRF",Txn!$Y637,Txn!$Z637)="","",IF(Txn!$U637="TRF",Txn!$Y637,Txn!$Z637)))</f>
        <v>0</v>
      </c>
      <c r="E1262" s="39">
        <f>IF($D1262="","",IFERROR(VLOOKUP($D1262,AcctTbl,2,0),""))</f>
        <v>0</v>
      </c>
      <c r="F1262" s="39">
        <f>IF($D1262="","",IFERROR(VLOOKUP($D1262,AcctTbl,3,0),""))</f>
        <v>0</v>
      </c>
      <c r="G1262" s="39">
        <f>IF(Txn!$B637="","",Txn!$D637)</f>
        <v>0</v>
      </c>
      <c r="H1262" s="38">
        <f>IF(Txn!$B637="","",Txn!$E637)</f>
        <v>0</v>
      </c>
      <c r="I1262" s="40">
        <f>IF(Txn!$B637="",0,Txn!$Q637)</f>
        <v>0</v>
      </c>
      <c r="J1262" s="40">
        <f>IF(Txn!$B637="",0,Txn!$R637)</f>
        <v>0</v>
      </c>
      <c r="K1262" s="41">
        <f>IF($A1262="","",IFERROR(VALUE(MID($A1262,6,2)),""))</f>
        <v>0</v>
      </c>
      <c r="L1262" s="39">
        <f>IF(Txn!$K637="","","طرف مقابل — "&amp;Txn!$K637)</f>
        <v>0</v>
      </c>
      <c r="N1262" s="42">
        <f>IF($D1262="",0,COUNTIF(BankAccts,$D1262))</f>
        <v>0</v>
      </c>
    </row>
    <row r="1263" spans="1:14">
      <c r="A1263" s="38">
        <f>IF(Txn!$B638="","",Txn!$B638)</f>
        <v>0</v>
      </c>
      <c r="B1263" s="38">
        <f>IF(Txn!$B638="","",Txn!$C638)</f>
        <v>0</v>
      </c>
      <c r="C1263" s="39">
        <f>IF(Txn!$B638="","","تراکنش بانکی")</f>
        <v>0</v>
      </c>
      <c r="D1263" s="38">
        <f>IF(Txn!$B638="","",IF(Txn!$X638="","",Txn!$X638))</f>
        <v>0</v>
      </c>
      <c r="E1263" s="39">
        <f>IF($D1263="","",IFERROR(VLOOKUP($D1263,AcctTbl,2,0),""))</f>
        <v>0</v>
      </c>
      <c r="F1263" s="39">
        <f>IF($D1263="","",IFERROR(VLOOKUP($D1263,AcctTbl,3,0),""))</f>
        <v>0</v>
      </c>
      <c r="G1263" s="39">
        <f>IF(Txn!$B638="","",Txn!$D638)</f>
        <v>0</v>
      </c>
      <c r="H1263" s="38">
        <f>IF(Txn!$B638="","",Txn!$E638)</f>
        <v>0</v>
      </c>
      <c r="I1263" s="40">
        <f>IF(Txn!$B638="",0,Txn!$O638)</f>
        <v>0</v>
      </c>
      <c r="J1263" s="40">
        <f>IF(Txn!$B638="",0,Txn!$P638)</f>
        <v>0</v>
      </c>
      <c r="K1263" s="41">
        <f>IF($A1263="","",IFERROR(VALUE(MID($A1263,6,2)),""))</f>
        <v>0</v>
      </c>
      <c r="L1263" s="39">
        <f>IF(Txn!$K638="","",Txn!$K638)</f>
        <v>0</v>
      </c>
      <c r="N1263" s="42">
        <f>IF($D1263="",0,COUNTIF(BankAccts,$D1263))</f>
        <v>0</v>
      </c>
    </row>
    <row r="1264" spans="1:14">
      <c r="A1264" s="38">
        <f>IF(Txn!$B638="","",Txn!$B638)</f>
        <v>0</v>
      </c>
      <c r="B1264" s="38">
        <f>IF(Txn!$B638="","",Txn!$C638)</f>
        <v>0</v>
      </c>
      <c r="C1264" s="39">
        <f>IF(Txn!$B638="","","تراکنش بانکی")</f>
        <v>0</v>
      </c>
      <c r="D1264" s="38">
        <f>IF(Txn!$B638="","",IF(IF(Txn!$U638="TRF",Txn!$Y638,Txn!$Z638)="","",IF(Txn!$U638="TRF",Txn!$Y638,Txn!$Z638)))</f>
        <v>0</v>
      </c>
      <c r="E1264" s="39">
        <f>IF($D1264="","",IFERROR(VLOOKUP($D1264,AcctTbl,2,0),""))</f>
        <v>0</v>
      </c>
      <c r="F1264" s="39">
        <f>IF($D1264="","",IFERROR(VLOOKUP($D1264,AcctTbl,3,0),""))</f>
        <v>0</v>
      </c>
      <c r="G1264" s="39">
        <f>IF(Txn!$B638="","",Txn!$D638)</f>
        <v>0</v>
      </c>
      <c r="H1264" s="38">
        <f>IF(Txn!$B638="","",Txn!$E638)</f>
        <v>0</v>
      </c>
      <c r="I1264" s="40">
        <f>IF(Txn!$B638="",0,Txn!$Q638)</f>
        <v>0</v>
      </c>
      <c r="J1264" s="40">
        <f>IF(Txn!$B638="",0,Txn!$R638)</f>
        <v>0</v>
      </c>
      <c r="K1264" s="41">
        <f>IF($A1264="","",IFERROR(VALUE(MID($A1264,6,2)),""))</f>
        <v>0</v>
      </c>
      <c r="L1264" s="39">
        <f>IF(Txn!$K638="","","طرف مقابل — "&amp;Txn!$K638)</f>
        <v>0</v>
      </c>
      <c r="N1264" s="42">
        <f>IF($D1264="",0,COUNTIF(BankAccts,$D1264))</f>
        <v>0</v>
      </c>
    </row>
    <row r="1265" spans="1:14">
      <c r="A1265" s="38">
        <f>IF(Txn!$B639="","",Txn!$B639)</f>
        <v>0</v>
      </c>
      <c r="B1265" s="38">
        <f>IF(Txn!$B639="","",Txn!$C639)</f>
        <v>0</v>
      </c>
      <c r="C1265" s="39">
        <f>IF(Txn!$B639="","","تراکنش بانکی")</f>
        <v>0</v>
      </c>
      <c r="D1265" s="38">
        <f>IF(Txn!$B639="","",IF(Txn!$X639="","",Txn!$X639))</f>
        <v>0</v>
      </c>
      <c r="E1265" s="39">
        <f>IF($D1265="","",IFERROR(VLOOKUP($D1265,AcctTbl,2,0),""))</f>
        <v>0</v>
      </c>
      <c r="F1265" s="39">
        <f>IF($D1265="","",IFERROR(VLOOKUP($D1265,AcctTbl,3,0),""))</f>
        <v>0</v>
      </c>
      <c r="G1265" s="39">
        <f>IF(Txn!$B639="","",Txn!$D639)</f>
        <v>0</v>
      </c>
      <c r="H1265" s="38">
        <f>IF(Txn!$B639="","",Txn!$E639)</f>
        <v>0</v>
      </c>
      <c r="I1265" s="40">
        <f>IF(Txn!$B639="",0,Txn!$O639)</f>
        <v>0</v>
      </c>
      <c r="J1265" s="40">
        <f>IF(Txn!$B639="",0,Txn!$P639)</f>
        <v>0</v>
      </c>
      <c r="K1265" s="41">
        <f>IF($A1265="","",IFERROR(VALUE(MID($A1265,6,2)),""))</f>
        <v>0</v>
      </c>
      <c r="L1265" s="39">
        <f>IF(Txn!$K639="","",Txn!$K639)</f>
        <v>0</v>
      </c>
      <c r="N1265" s="42">
        <f>IF($D1265="",0,COUNTIF(BankAccts,$D1265))</f>
        <v>0</v>
      </c>
    </row>
    <row r="1266" spans="1:14">
      <c r="A1266" s="38">
        <f>IF(Txn!$B639="","",Txn!$B639)</f>
        <v>0</v>
      </c>
      <c r="B1266" s="38">
        <f>IF(Txn!$B639="","",Txn!$C639)</f>
        <v>0</v>
      </c>
      <c r="C1266" s="39">
        <f>IF(Txn!$B639="","","تراکنش بانکی")</f>
        <v>0</v>
      </c>
      <c r="D1266" s="38">
        <f>IF(Txn!$B639="","",IF(IF(Txn!$U639="TRF",Txn!$Y639,Txn!$Z639)="","",IF(Txn!$U639="TRF",Txn!$Y639,Txn!$Z639)))</f>
        <v>0</v>
      </c>
      <c r="E1266" s="39">
        <f>IF($D1266="","",IFERROR(VLOOKUP($D1266,AcctTbl,2,0),""))</f>
        <v>0</v>
      </c>
      <c r="F1266" s="39">
        <f>IF($D1266="","",IFERROR(VLOOKUP($D1266,AcctTbl,3,0),""))</f>
        <v>0</v>
      </c>
      <c r="G1266" s="39">
        <f>IF(Txn!$B639="","",Txn!$D639)</f>
        <v>0</v>
      </c>
      <c r="H1266" s="38">
        <f>IF(Txn!$B639="","",Txn!$E639)</f>
        <v>0</v>
      </c>
      <c r="I1266" s="40">
        <f>IF(Txn!$B639="",0,Txn!$Q639)</f>
        <v>0</v>
      </c>
      <c r="J1266" s="40">
        <f>IF(Txn!$B639="",0,Txn!$R639)</f>
        <v>0</v>
      </c>
      <c r="K1266" s="41">
        <f>IF($A1266="","",IFERROR(VALUE(MID($A1266,6,2)),""))</f>
        <v>0</v>
      </c>
      <c r="L1266" s="39">
        <f>IF(Txn!$K639="","","طرف مقابل — "&amp;Txn!$K639)</f>
        <v>0</v>
      </c>
      <c r="N1266" s="42">
        <f>IF($D1266="",0,COUNTIF(BankAccts,$D1266))</f>
        <v>0</v>
      </c>
    </row>
    <row r="1267" spans="1:14">
      <c r="A1267" s="38">
        <f>IF(Txn!$B640="","",Txn!$B640)</f>
        <v>0</v>
      </c>
      <c r="B1267" s="38">
        <f>IF(Txn!$B640="","",Txn!$C640)</f>
        <v>0</v>
      </c>
      <c r="C1267" s="39">
        <f>IF(Txn!$B640="","","تراکنش بانکی")</f>
        <v>0</v>
      </c>
      <c r="D1267" s="38">
        <f>IF(Txn!$B640="","",IF(Txn!$X640="","",Txn!$X640))</f>
        <v>0</v>
      </c>
      <c r="E1267" s="39">
        <f>IF($D1267="","",IFERROR(VLOOKUP($D1267,AcctTbl,2,0),""))</f>
        <v>0</v>
      </c>
      <c r="F1267" s="39">
        <f>IF($D1267="","",IFERROR(VLOOKUP($D1267,AcctTbl,3,0),""))</f>
        <v>0</v>
      </c>
      <c r="G1267" s="39">
        <f>IF(Txn!$B640="","",Txn!$D640)</f>
        <v>0</v>
      </c>
      <c r="H1267" s="38">
        <f>IF(Txn!$B640="","",Txn!$E640)</f>
        <v>0</v>
      </c>
      <c r="I1267" s="40">
        <f>IF(Txn!$B640="",0,Txn!$O640)</f>
        <v>0</v>
      </c>
      <c r="J1267" s="40">
        <f>IF(Txn!$B640="",0,Txn!$P640)</f>
        <v>0</v>
      </c>
      <c r="K1267" s="41">
        <f>IF($A1267="","",IFERROR(VALUE(MID($A1267,6,2)),""))</f>
        <v>0</v>
      </c>
      <c r="L1267" s="39">
        <f>IF(Txn!$K640="","",Txn!$K640)</f>
        <v>0</v>
      </c>
      <c r="N1267" s="42">
        <f>IF($D1267="",0,COUNTIF(BankAccts,$D1267))</f>
        <v>0</v>
      </c>
    </row>
    <row r="1268" spans="1:14">
      <c r="A1268" s="38">
        <f>IF(Txn!$B640="","",Txn!$B640)</f>
        <v>0</v>
      </c>
      <c r="B1268" s="38">
        <f>IF(Txn!$B640="","",Txn!$C640)</f>
        <v>0</v>
      </c>
      <c r="C1268" s="39">
        <f>IF(Txn!$B640="","","تراکنش بانکی")</f>
        <v>0</v>
      </c>
      <c r="D1268" s="38">
        <f>IF(Txn!$B640="","",IF(IF(Txn!$U640="TRF",Txn!$Y640,Txn!$Z640)="","",IF(Txn!$U640="TRF",Txn!$Y640,Txn!$Z640)))</f>
        <v>0</v>
      </c>
      <c r="E1268" s="39">
        <f>IF($D1268="","",IFERROR(VLOOKUP($D1268,AcctTbl,2,0),""))</f>
        <v>0</v>
      </c>
      <c r="F1268" s="39">
        <f>IF($D1268="","",IFERROR(VLOOKUP($D1268,AcctTbl,3,0),""))</f>
        <v>0</v>
      </c>
      <c r="G1268" s="39">
        <f>IF(Txn!$B640="","",Txn!$D640)</f>
        <v>0</v>
      </c>
      <c r="H1268" s="38">
        <f>IF(Txn!$B640="","",Txn!$E640)</f>
        <v>0</v>
      </c>
      <c r="I1268" s="40">
        <f>IF(Txn!$B640="",0,Txn!$Q640)</f>
        <v>0</v>
      </c>
      <c r="J1268" s="40">
        <f>IF(Txn!$B640="",0,Txn!$R640)</f>
        <v>0</v>
      </c>
      <c r="K1268" s="41">
        <f>IF($A1268="","",IFERROR(VALUE(MID($A1268,6,2)),""))</f>
        <v>0</v>
      </c>
      <c r="L1268" s="39">
        <f>IF(Txn!$K640="","","طرف مقابل — "&amp;Txn!$K640)</f>
        <v>0</v>
      </c>
      <c r="N1268" s="42">
        <f>IF($D1268="",0,COUNTIF(BankAccts,$D1268))</f>
        <v>0</v>
      </c>
    </row>
    <row r="1269" spans="1:14">
      <c r="A1269" s="38">
        <f>IF(Txn!$B641="","",Txn!$B641)</f>
        <v>0</v>
      </c>
      <c r="B1269" s="38">
        <f>IF(Txn!$B641="","",Txn!$C641)</f>
        <v>0</v>
      </c>
      <c r="C1269" s="39">
        <f>IF(Txn!$B641="","","تراکنش بانکی")</f>
        <v>0</v>
      </c>
      <c r="D1269" s="38">
        <f>IF(Txn!$B641="","",IF(Txn!$X641="","",Txn!$X641))</f>
        <v>0</v>
      </c>
      <c r="E1269" s="39">
        <f>IF($D1269="","",IFERROR(VLOOKUP($D1269,AcctTbl,2,0),""))</f>
        <v>0</v>
      </c>
      <c r="F1269" s="39">
        <f>IF($D1269="","",IFERROR(VLOOKUP($D1269,AcctTbl,3,0),""))</f>
        <v>0</v>
      </c>
      <c r="G1269" s="39">
        <f>IF(Txn!$B641="","",Txn!$D641)</f>
        <v>0</v>
      </c>
      <c r="H1269" s="38">
        <f>IF(Txn!$B641="","",Txn!$E641)</f>
        <v>0</v>
      </c>
      <c r="I1269" s="40">
        <f>IF(Txn!$B641="",0,Txn!$O641)</f>
        <v>0</v>
      </c>
      <c r="J1269" s="40">
        <f>IF(Txn!$B641="",0,Txn!$P641)</f>
        <v>0</v>
      </c>
      <c r="K1269" s="41">
        <f>IF($A1269="","",IFERROR(VALUE(MID($A1269,6,2)),""))</f>
        <v>0</v>
      </c>
      <c r="L1269" s="39">
        <f>IF(Txn!$K641="","",Txn!$K641)</f>
        <v>0</v>
      </c>
      <c r="N1269" s="42">
        <f>IF($D1269="",0,COUNTIF(BankAccts,$D1269))</f>
        <v>0</v>
      </c>
    </row>
    <row r="1270" spans="1:14">
      <c r="A1270" s="38">
        <f>IF(Txn!$B641="","",Txn!$B641)</f>
        <v>0</v>
      </c>
      <c r="B1270" s="38">
        <f>IF(Txn!$B641="","",Txn!$C641)</f>
        <v>0</v>
      </c>
      <c r="C1270" s="39">
        <f>IF(Txn!$B641="","","تراکنش بانکی")</f>
        <v>0</v>
      </c>
      <c r="D1270" s="38">
        <f>IF(Txn!$B641="","",IF(IF(Txn!$U641="TRF",Txn!$Y641,Txn!$Z641)="","",IF(Txn!$U641="TRF",Txn!$Y641,Txn!$Z641)))</f>
        <v>0</v>
      </c>
      <c r="E1270" s="39">
        <f>IF($D1270="","",IFERROR(VLOOKUP($D1270,AcctTbl,2,0),""))</f>
        <v>0</v>
      </c>
      <c r="F1270" s="39">
        <f>IF($D1270="","",IFERROR(VLOOKUP($D1270,AcctTbl,3,0),""))</f>
        <v>0</v>
      </c>
      <c r="G1270" s="39">
        <f>IF(Txn!$B641="","",Txn!$D641)</f>
        <v>0</v>
      </c>
      <c r="H1270" s="38">
        <f>IF(Txn!$B641="","",Txn!$E641)</f>
        <v>0</v>
      </c>
      <c r="I1270" s="40">
        <f>IF(Txn!$B641="",0,Txn!$Q641)</f>
        <v>0</v>
      </c>
      <c r="J1270" s="40">
        <f>IF(Txn!$B641="",0,Txn!$R641)</f>
        <v>0</v>
      </c>
      <c r="K1270" s="41">
        <f>IF($A1270="","",IFERROR(VALUE(MID($A1270,6,2)),""))</f>
        <v>0</v>
      </c>
      <c r="L1270" s="39">
        <f>IF(Txn!$K641="","","طرف مقابل — "&amp;Txn!$K641)</f>
        <v>0</v>
      </c>
      <c r="N1270" s="42">
        <f>IF($D1270="",0,COUNTIF(BankAccts,$D1270))</f>
        <v>0</v>
      </c>
    </row>
    <row r="1271" spans="1:14">
      <c r="A1271" s="38">
        <f>IF(Txn!$B642="","",Txn!$B642)</f>
        <v>0</v>
      </c>
      <c r="B1271" s="38">
        <f>IF(Txn!$B642="","",Txn!$C642)</f>
        <v>0</v>
      </c>
      <c r="C1271" s="39">
        <f>IF(Txn!$B642="","","تراکنش بانکی")</f>
        <v>0</v>
      </c>
      <c r="D1271" s="38">
        <f>IF(Txn!$B642="","",IF(Txn!$X642="","",Txn!$X642))</f>
        <v>0</v>
      </c>
      <c r="E1271" s="39">
        <f>IF($D1271="","",IFERROR(VLOOKUP($D1271,AcctTbl,2,0),""))</f>
        <v>0</v>
      </c>
      <c r="F1271" s="39">
        <f>IF($D1271="","",IFERROR(VLOOKUP($D1271,AcctTbl,3,0),""))</f>
        <v>0</v>
      </c>
      <c r="G1271" s="39">
        <f>IF(Txn!$B642="","",Txn!$D642)</f>
        <v>0</v>
      </c>
      <c r="H1271" s="38">
        <f>IF(Txn!$B642="","",Txn!$E642)</f>
        <v>0</v>
      </c>
      <c r="I1271" s="40">
        <f>IF(Txn!$B642="",0,Txn!$O642)</f>
        <v>0</v>
      </c>
      <c r="J1271" s="40">
        <f>IF(Txn!$B642="",0,Txn!$P642)</f>
        <v>0</v>
      </c>
      <c r="K1271" s="41">
        <f>IF($A1271="","",IFERROR(VALUE(MID($A1271,6,2)),""))</f>
        <v>0</v>
      </c>
      <c r="L1271" s="39">
        <f>IF(Txn!$K642="","",Txn!$K642)</f>
        <v>0</v>
      </c>
      <c r="N1271" s="42">
        <f>IF($D1271="",0,COUNTIF(BankAccts,$D1271))</f>
        <v>0</v>
      </c>
    </row>
    <row r="1272" spans="1:14">
      <c r="A1272" s="38">
        <f>IF(Txn!$B642="","",Txn!$B642)</f>
        <v>0</v>
      </c>
      <c r="B1272" s="38">
        <f>IF(Txn!$B642="","",Txn!$C642)</f>
        <v>0</v>
      </c>
      <c r="C1272" s="39">
        <f>IF(Txn!$B642="","","تراکنش بانکی")</f>
        <v>0</v>
      </c>
      <c r="D1272" s="38">
        <f>IF(Txn!$B642="","",IF(IF(Txn!$U642="TRF",Txn!$Y642,Txn!$Z642)="","",IF(Txn!$U642="TRF",Txn!$Y642,Txn!$Z642)))</f>
        <v>0</v>
      </c>
      <c r="E1272" s="39">
        <f>IF($D1272="","",IFERROR(VLOOKUP($D1272,AcctTbl,2,0),""))</f>
        <v>0</v>
      </c>
      <c r="F1272" s="39">
        <f>IF($D1272="","",IFERROR(VLOOKUP($D1272,AcctTbl,3,0),""))</f>
        <v>0</v>
      </c>
      <c r="G1272" s="39">
        <f>IF(Txn!$B642="","",Txn!$D642)</f>
        <v>0</v>
      </c>
      <c r="H1272" s="38">
        <f>IF(Txn!$B642="","",Txn!$E642)</f>
        <v>0</v>
      </c>
      <c r="I1272" s="40">
        <f>IF(Txn!$B642="",0,Txn!$Q642)</f>
        <v>0</v>
      </c>
      <c r="J1272" s="40">
        <f>IF(Txn!$B642="",0,Txn!$R642)</f>
        <v>0</v>
      </c>
      <c r="K1272" s="41">
        <f>IF($A1272="","",IFERROR(VALUE(MID($A1272,6,2)),""))</f>
        <v>0</v>
      </c>
      <c r="L1272" s="39">
        <f>IF(Txn!$K642="","","طرف مقابل — "&amp;Txn!$K642)</f>
        <v>0</v>
      </c>
      <c r="N1272" s="42">
        <f>IF($D1272="",0,COUNTIF(BankAccts,$D1272))</f>
        <v>0</v>
      </c>
    </row>
    <row r="1273" spans="1:14">
      <c r="A1273" s="38">
        <f>IF(Txn!$B643="","",Txn!$B643)</f>
        <v>0</v>
      </c>
      <c r="B1273" s="38">
        <f>IF(Txn!$B643="","",Txn!$C643)</f>
        <v>0</v>
      </c>
      <c r="C1273" s="39">
        <f>IF(Txn!$B643="","","تراکنش بانکی")</f>
        <v>0</v>
      </c>
      <c r="D1273" s="38">
        <f>IF(Txn!$B643="","",IF(Txn!$X643="","",Txn!$X643))</f>
        <v>0</v>
      </c>
      <c r="E1273" s="39">
        <f>IF($D1273="","",IFERROR(VLOOKUP($D1273,AcctTbl,2,0),""))</f>
        <v>0</v>
      </c>
      <c r="F1273" s="39">
        <f>IF($D1273="","",IFERROR(VLOOKUP($D1273,AcctTbl,3,0),""))</f>
        <v>0</v>
      </c>
      <c r="G1273" s="39">
        <f>IF(Txn!$B643="","",Txn!$D643)</f>
        <v>0</v>
      </c>
      <c r="H1273" s="38">
        <f>IF(Txn!$B643="","",Txn!$E643)</f>
        <v>0</v>
      </c>
      <c r="I1273" s="40">
        <f>IF(Txn!$B643="",0,Txn!$O643)</f>
        <v>0</v>
      </c>
      <c r="J1273" s="40">
        <f>IF(Txn!$B643="",0,Txn!$P643)</f>
        <v>0</v>
      </c>
      <c r="K1273" s="41">
        <f>IF($A1273="","",IFERROR(VALUE(MID($A1273,6,2)),""))</f>
        <v>0</v>
      </c>
      <c r="L1273" s="39">
        <f>IF(Txn!$K643="","",Txn!$K643)</f>
        <v>0</v>
      </c>
      <c r="N1273" s="42">
        <f>IF($D1273="",0,COUNTIF(BankAccts,$D1273))</f>
        <v>0</v>
      </c>
    </row>
    <row r="1274" spans="1:14">
      <c r="A1274" s="38">
        <f>IF(Txn!$B643="","",Txn!$B643)</f>
        <v>0</v>
      </c>
      <c r="B1274" s="38">
        <f>IF(Txn!$B643="","",Txn!$C643)</f>
        <v>0</v>
      </c>
      <c r="C1274" s="39">
        <f>IF(Txn!$B643="","","تراکنش بانکی")</f>
        <v>0</v>
      </c>
      <c r="D1274" s="38">
        <f>IF(Txn!$B643="","",IF(IF(Txn!$U643="TRF",Txn!$Y643,Txn!$Z643)="","",IF(Txn!$U643="TRF",Txn!$Y643,Txn!$Z643)))</f>
        <v>0</v>
      </c>
      <c r="E1274" s="39">
        <f>IF($D1274="","",IFERROR(VLOOKUP($D1274,AcctTbl,2,0),""))</f>
        <v>0</v>
      </c>
      <c r="F1274" s="39">
        <f>IF($D1274="","",IFERROR(VLOOKUP($D1274,AcctTbl,3,0),""))</f>
        <v>0</v>
      </c>
      <c r="G1274" s="39">
        <f>IF(Txn!$B643="","",Txn!$D643)</f>
        <v>0</v>
      </c>
      <c r="H1274" s="38">
        <f>IF(Txn!$B643="","",Txn!$E643)</f>
        <v>0</v>
      </c>
      <c r="I1274" s="40">
        <f>IF(Txn!$B643="",0,Txn!$Q643)</f>
        <v>0</v>
      </c>
      <c r="J1274" s="40">
        <f>IF(Txn!$B643="",0,Txn!$R643)</f>
        <v>0</v>
      </c>
      <c r="K1274" s="41">
        <f>IF($A1274="","",IFERROR(VALUE(MID($A1274,6,2)),""))</f>
        <v>0</v>
      </c>
      <c r="L1274" s="39">
        <f>IF(Txn!$K643="","","طرف مقابل — "&amp;Txn!$K643)</f>
        <v>0</v>
      </c>
      <c r="N1274" s="42">
        <f>IF($D1274="",0,COUNTIF(BankAccts,$D1274))</f>
        <v>0</v>
      </c>
    </row>
    <row r="1275" spans="1:14">
      <c r="A1275" s="38">
        <f>IF(Txn!$B644="","",Txn!$B644)</f>
        <v>0</v>
      </c>
      <c r="B1275" s="38">
        <f>IF(Txn!$B644="","",Txn!$C644)</f>
        <v>0</v>
      </c>
      <c r="C1275" s="39">
        <f>IF(Txn!$B644="","","تراکنش بانکی")</f>
        <v>0</v>
      </c>
      <c r="D1275" s="38">
        <f>IF(Txn!$B644="","",IF(Txn!$X644="","",Txn!$X644))</f>
        <v>0</v>
      </c>
      <c r="E1275" s="39">
        <f>IF($D1275="","",IFERROR(VLOOKUP($D1275,AcctTbl,2,0),""))</f>
        <v>0</v>
      </c>
      <c r="F1275" s="39">
        <f>IF($D1275="","",IFERROR(VLOOKUP($D1275,AcctTbl,3,0),""))</f>
        <v>0</v>
      </c>
      <c r="G1275" s="39">
        <f>IF(Txn!$B644="","",Txn!$D644)</f>
        <v>0</v>
      </c>
      <c r="H1275" s="38">
        <f>IF(Txn!$B644="","",Txn!$E644)</f>
        <v>0</v>
      </c>
      <c r="I1275" s="40">
        <f>IF(Txn!$B644="",0,Txn!$O644)</f>
        <v>0</v>
      </c>
      <c r="J1275" s="40">
        <f>IF(Txn!$B644="",0,Txn!$P644)</f>
        <v>0</v>
      </c>
      <c r="K1275" s="41">
        <f>IF($A1275="","",IFERROR(VALUE(MID($A1275,6,2)),""))</f>
        <v>0</v>
      </c>
      <c r="L1275" s="39">
        <f>IF(Txn!$K644="","",Txn!$K644)</f>
        <v>0</v>
      </c>
      <c r="N1275" s="42">
        <f>IF($D1275="",0,COUNTIF(BankAccts,$D1275))</f>
        <v>0</v>
      </c>
    </row>
    <row r="1276" spans="1:14">
      <c r="A1276" s="38">
        <f>IF(Txn!$B644="","",Txn!$B644)</f>
        <v>0</v>
      </c>
      <c r="B1276" s="38">
        <f>IF(Txn!$B644="","",Txn!$C644)</f>
        <v>0</v>
      </c>
      <c r="C1276" s="39">
        <f>IF(Txn!$B644="","","تراکنش بانکی")</f>
        <v>0</v>
      </c>
      <c r="D1276" s="38">
        <f>IF(Txn!$B644="","",IF(IF(Txn!$U644="TRF",Txn!$Y644,Txn!$Z644)="","",IF(Txn!$U644="TRF",Txn!$Y644,Txn!$Z644)))</f>
        <v>0</v>
      </c>
      <c r="E1276" s="39">
        <f>IF($D1276="","",IFERROR(VLOOKUP($D1276,AcctTbl,2,0),""))</f>
        <v>0</v>
      </c>
      <c r="F1276" s="39">
        <f>IF($D1276="","",IFERROR(VLOOKUP($D1276,AcctTbl,3,0),""))</f>
        <v>0</v>
      </c>
      <c r="G1276" s="39">
        <f>IF(Txn!$B644="","",Txn!$D644)</f>
        <v>0</v>
      </c>
      <c r="H1276" s="38">
        <f>IF(Txn!$B644="","",Txn!$E644)</f>
        <v>0</v>
      </c>
      <c r="I1276" s="40">
        <f>IF(Txn!$B644="",0,Txn!$Q644)</f>
        <v>0</v>
      </c>
      <c r="J1276" s="40">
        <f>IF(Txn!$B644="",0,Txn!$R644)</f>
        <v>0</v>
      </c>
      <c r="K1276" s="41">
        <f>IF($A1276="","",IFERROR(VALUE(MID($A1276,6,2)),""))</f>
        <v>0</v>
      </c>
      <c r="L1276" s="39">
        <f>IF(Txn!$K644="","","طرف مقابل — "&amp;Txn!$K644)</f>
        <v>0</v>
      </c>
      <c r="N1276" s="42">
        <f>IF($D1276="",0,COUNTIF(BankAccts,$D1276))</f>
        <v>0</v>
      </c>
    </row>
    <row r="1277" spans="1:14">
      <c r="A1277" s="38">
        <f>IF(Txn!$B645="","",Txn!$B645)</f>
        <v>0</v>
      </c>
      <c r="B1277" s="38">
        <f>IF(Txn!$B645="","",Txn!$C645)</f>
        <v>0</v>
      </c>
      <c r="C1277" s="39">
        <f>IF(Txn!$B645="","","تراکنش بانکی")</f>
        <v>0</v>
      </c>
      <c r="D1277" s="38">
        <f>IF(Txn!$B645="","",IF(Txn!$X645="","",Txn!$X645))</f>
        <v>0</v>
      </c>
      <c r="E1277" s="39">
        <f>IF($D1277="","",IFERROR(VLOOKUP($D1277,AcctTbl,2,0),""))</f>
        <v>0</v>
      </c>
      <c r="F1277" s="39">
        <f>IF($D1277="","",IFERROR(VLOOKUP($D1277,AcctTbl,3,0),""))</f>
        <v>0</v>
      </c>
      <c r="G1277" s="39">
        <f>IF(Txn!$B645="","",Txn!$D645)</f>
        <v>0</v>
      </c>
      <c r="H1277" s="38">
        <f>IF(Txn!$B645="","",Txn!$E645)</f>
        <v>0</v>
      </c>
      <c r="I1277" s="40">
        <f>IF(Txn!$B645="",0,Txn!$O645)</f>
        <v>0</v>
      </c>
      <c r="J1277" s="40">
        <f>IF(Txn!$B645="",0,Txn!$P645)</f>
        <v>0</v>
      </c>
      <c r="K1277" s="41">
        <f>IF($A1277="","",IFERROR(VALUE(MID($A1277,6,2)),""))</f>
        <v>0</v>
      </c>
      <c r="L1277" s="39">
        <f>IF(Txn!$K645="","",Txn!$K645)</f>
        <v>0</v>
      </c>
      <c r="N1277" s="42">
        <f>IF($D1277="",0,COUNTIF(BankAccts,$D1277))</f>
        <v>0</v>
      </c>
    </row>
    <row r="1278" spans="1:14">
      <c r="A1278" s="38">
        <f>IF(Txn!$B645="","",Txn!$B645)</f>
        <v>0</v>
      </c>
      <c r="B1278" s="38">
        <f>IF(Txn!$B645="","",Txn!$C645)</f>
        <v>0</v>
      </c>
      <c r="C1278" s="39">
        <f>IF(Txn!$B645="","","تراکنش بانکی")</f>
        <v>0</v>
      </c>
      <c r="D1278" s="38">
        <f>IF(Txn!$B645="","",IF(IF(Txn!$U645="TRF",Txn!$Y645,Txn!$Z645)="","",IF(Txn!$U645="TRF",Txn!$Y645,Txn!$Z645)))</f>
        <v>0</v>
      </c>
      <c r="E1278" s="39">
        <f>IF($D1278="","",IFERROR(VLOOKUP($D1278,AcctTbl,2,0),""))</f>
        <v>0</v>
      </c>
      <c r="F1278" s="39">
        <f>IF($D1278="","",IFERROR(VLOOKUP($D1278,AcctTbl,3,0),""))</f>
        <v>0</v>
      </c>
      <c r="G1278" s="39">
        <f>IF(Txn!$B645="","",Txn!$D645)</f>
        <v>0</v>
      </c>
      <c r="H1278" s="38">
        <f>IF(Txn!$B645="","",Txn!$E645)</f>
        <v>0</v>
      </c>
      <c r="I1278" s="40">
        <f>IF(Txn!$B645="",0,Txn!$Q645)</f>
        <v>0</v>
      </c>
      <c r="J1278" s="40">
        <f>IF(Txn!$B645="",0,Txn!$R645)</f>
        <v>0</v>
      </c>
      <c r="K1278" s="41">
        <f>IF($A1278="","",IFERROR(VALUE(MID($A1278,6,2)),""))</f>
        <v>0</v>
      </c>
      <c r="L1278" s="39">
        <f>IF(Txn!$K645="","","طرف مقابل — "&amp;Txn!$K645)</f>
        <v>0</v>
      </c>
      <c r="N1278" s="42">
        <f>IF($D1278="",0,COUNTIF(BankAccts,$D1278))</f>
        <v>0</v>
      </c>
    </row>
    <row r="1279" spans="1:14">
      <c r="A1279" s="38">
        <f>IF(Txn!$B646="","",Txn!$B646)</f>
        <v>0</v>
      </c>
      <c r="B1279" s="38">
        <f>IF(Txn!$B646="","",Txn!$C646)</f>
        <v>0</v>
      </c>
      <c r="C1279" s="39">
        <f>IF(Txn!$B646="","","تراکنش بانکی")</f>
        <v>0</v>
      </c>
      <c r="D1279" s="38">
        <f>IF(Txn!$B646="","",IF(Txn!$X646="","",Txn!$X646))</f>
        <v>0</v>
      </c>
      <c r="E1279" s="39">
        <f>IF($D1279="","",IFERROR(VLOOKUP($D1279,AcctTbl,2,0),""))</f>
        <v>0</v>
      </c>
      <c r="F1279" s="39">
        <f>IF($D1279="","",IFERROR(VLOOKUP($D1279,AcctTbl,3,0),""))</f>
        <v>0</v>
      </c>
      <c r="G1279" s="39">
        <f>IF(Txn!$B646="","",Txn!$D646)</f>
        <v>0</v>
      </c>
      <c r="H1279" s="38">
        <f>IF(Txn!$B646="","",Txn!$E646)</f>
        <v>0</v>
      </c>
      <c r="I1279" s="40">
        <f>IF(Txn!$B646="",0,Txn!$O646)</f>
        <v>0</v>
      </c>
      <c r="J1279" s="40">
        <f>IF(Txn!$B646="",0,Txn!$P646)</f>
        <v>0</v>
      </c>
      <c r="K1279" s="41">
        <f>IF($A1279="","",IFERROR(VALUE(MID($A1279,6,2)),""))</f>
        <v>0</v>
      </c>
      <c r="L1279" s="39">
        <f>IF(Txn!$K646="","",Txn!$K646)</f>
        <v>0</v>
      </c>
      <c r="N1279" s="42">
        <f>IF($D1279="",0,COUNTIF(BankAccts,$D1279))</f>
        <v>0</v>
      </c>
    </row>
    <row r="1280" spans="1:14">
      <c r="A1280" s="38">
        <f>IF(Txn!$B646="","",Txn!$B646)</f>
        <v>0</v>
      </c>
      <c r="B1280" s="38">
        <f>IF(Txn!$B646="","",Txn!$C646)</f>
        <v>0</v>
      </c>
      <c r="C1280" s="39">
        <f>IF(Txn!$B646="","","تراکنش بانکی")</f>
        <v>0</v>
      </c>
      <c r="D1280" s="38">
        <f>IF(Txn!$B646="","",IF(IF(Txn!$U646="TRF",Txn!$Y646,Txn!$Z646)="","",IF(Txn!$U646="TRF",Txn!$Y646,Txn!$Z646)))</f>
        <v>0</v>
      </c>
      <c r="E1280" s="39">
        <f>IF($D1280="","",IFERROR(VLOOKUP($D1280,AcctTbl,2,0),""))</f>
        <v>0</v>
      </c>
      <c r="F1280" s="39">
        <f>IF($D1280="","",IFERROR(VLOOKUP($D1280,AcctTbl,3,0),""))</f>
        <v>0</v>
      </c>
      <c r="G1280" s="39">
        <f>IF(Txn!$B646="","",Txn!$D646)</f>
        <v>0</v>
      </c>
      <c r="H1280" s="38">
        <f>IF(Txn!$B646="","",Txn!$E646)</f>
        <v>0</v>
      </c>
      <c r="I1280" s="40">
        <f>IF(Txn!$B646="",0,Txn!$Q646)</f>
        <v>0</v>
      </c>
      <c r="J1280" s="40">
        <f>IF(Txn!$B646="",0,Txn!$R646)</f>
        <v>0</v>
      </c>
      <c r="K1280" s="41">
        <f>IF($A1280="","",IFERROR(VALUE(MID($A1280,6,2)),""))</f>
        <v>0</v>
      </c>
      <c r="L1280" s="39">
        <f>IF(Txn!$K646="","","طرف مقابل — "&amp;Txn!$K646)</f>
        <v>0</v>
      </c>
      <c r="N1280" s="42">
        <f>IF($D1280="",0,COUNTIF(BankAccts,$D1280))</f>
        <v>0</v>
      </c>
    </row>
    <row r="1281" spans="1:14">
      <c r="A1281" s="38">
        <f>IF(Txn!$B647="","",Txn!$B647)</f>
        <v>0</v>
      </c>
      <c r="B1281" s="38">
        <f>IF(Txn!$B647="","",Txn!$C647)</f>
        <v>0</v>
      </c>
      <c r="C1281" s="39">
        <f>IF(Txn!$B647="","","تراکنش بانکی")</f>
        <v>0</v>
      </c>
      <c r="D1281" s="38">
        <f>IF(Txn!$B647="","",IF(Txn!$X647="","",Txn!$X647))</f>
        <v>0</v>
      </c>
      <c r="E1281" s="39">
        <f>IF($D1281="","",IFERROR(VLOOKUP($D1281,AcctTbl,2,0),""))</f>
        <v>0</v>
      </c>
      <c r="F1281" s="39">
        <f>IF($D1281="","",IFERROR(VLOOKUP($D1281,AcctTbl,3,0),""))</f>
        <v>0</v>
      </c>
      <c r="G1281" s="39">
        <f>IF(Txn!$B647="","",Txn!$D647)</f>
        <v>0</v>
      </c>
      <c r="H1281" s="38">
        <f>IF(Txn!$B647="","",Txn!$E647)</f>
        <v>0</v>
      </c>
      <c r="I1281" s="40">
        <f>IF(Txn!$B647="",0,Txn!$O647)</f>
        <v>0</v>
      </c>
      <c r="J1281" s="40">
        <f>IF(Txn!$B647="",0,Txn!$P647)</f>
        <v>0</v>
      </c>
      <c r="K1281" s="41">
        <f>IF($A1281="","",IFERROR(VALUE(MID($A1281,6,2)),""))</f>
        <v>0</v>
      </c>
      <c r="L1281" s="39">
        <f>IF(Txn!$K647="","",Txn!$K647)</f>
        <v>0</v>
      </c>
      <c r="N1281" s="42">
        <f>IF($D1281="",0,COUNTIF(BankAccts,$D1281))</f>
        <v>0</v>
      </c>
    </row>
    <row r="1282" spans="1:14">
      <c r="A1282" s="38">
        <f>IF(Txn!$B647="","",Txn!$B647)</f>
        <v>0</v>
      </c>
      <c r="B1282" s="38">
        <f>IF(Txn!$B647="","",Txn!$C647)</f>
        <v>0</v>
      </c>
      <c r="C1282" s="39">
        <f>IF(Txn!$B647="","","تراکنش بانکی")</f>
        <v>0</v>
      </c>
      <c r="D1282" s="38">
        <f>IF(Txn!$B647="","",IF(IF(Txn!$U647="TRF",Txn!$Y647,Txn!$Z647)="","",IF(Txn!$U647="TRF",Txn!$Y647,Txn!$Z647)))</f>
        <v>0</v>
      </c>
      <c r="E1282" s="39">
        <f>IF($D1282="","",IFERROR(VLOOKUP($D1282,AcctTbl,2,0),""))</f>
        <v>0</v>
      </c>
      <c r="F1282" s="39">
        <f>IF($D1282="","",IFERROR(VLOOKUP($D1282,AcctTbl,3,0),""))</f>
        <v>0</v>
      </c>
      <c r="G1282" s="39">
        <f>IF(Txn!$B647="","",Txn!$D647)</f>
        <v>0</v>
      </c>
      <c r="H1282" s="38">
        <f>IF(Txn!$B647="","",Txn!$E647)</f>
        <v>0</v>
      </c>
      <c r="I1282" s="40">
        <f>IF(Txn!$B647="",0,Txn!$Q647)</f>
        <v>0</v>
      </c>
      <c r="J1282" s="40">
        <f>IF(Txn!$B647="",0,Txn!$R647)</f>
        <v>0</v>
      </c>
      <c r="K1282" s="41">
        <f>IF($A1282="","",IFERROR(VALUE(MID($A1282,6,2)),""))</f>
        <v>0</v>
      </c>
      <c r="L1282" s="39">
        <f>IF(Txn!$K647="","","طرف مقابل — "&amp;Txn!$K647)</f>
        <v>0</v>
      </c>
      <c r="N1282" s="42">
        <f>IF($D1282="",0,COUNTIF(BankAccts,$D1282))</f>
        <v>0</v>
      </c>
    </row>
    <row r="1283" spans="1:14">
      <c r="A1283" s="38">
        <f>IF(Txn!$B648="","",Txn!$B648)</f>
        <v>0</v>
      </c>
      <c r="B1283" s="38">
        <f>IF(Txn!$B648="","",Txn!$C648)</f>
        <v>0</v>
      </c>
      <c r="C1283" s="39">
        <f>IF(Txn!$B648="","","تراکنش بانکی")</f>
        <v>0</v>
      </c>
      <c r="D1283" s="38">
        <f>IF(Txn!$B648="","",IF(Txn!$X648="","",Txn!$X648))</f>
        <v>0</v>
      </c>
      <c r="E1283" s="39">
        <f>IF($D1283="","",IFERROR(VLOOKUP($D1283,AcctTbl,2,0),""))</f>
        <v>0</v>
      </c>
      <c r="F1283" s="39">
        <f>IF($D1283="","",IFERROR(VLOOKUP($D1283,AcctTbl,3,0),""))</f>
        <v>0</v>
      </c>
      <c r="G1283" s="39">
        <f>IF(Txn!$B648="","",Txn!$D648)</f>
        <v>0</v>
      </c>
      <c r="H1283" s="38">
        <f>IF(Txn!$B648="","",Txn!$E648)</f>
        <v>0</v>
      </c>
      <c r="I1283" s="40">
        <f>IF(Txn!$B648="",0,Txn!$O648)</f>
        <v>0</v>
      </c>
      <c r="J1283" s="40">
        <f>IF(Txn!$B648="",0,Txn!$P648)</f>
        <v>0</v>
      </c>
      <c r="K1283" s="41">
        <f>IF($A1283="","",IFERROR(VALUE(MID($A1283,6,2)),""))</f>
        <v>0</v>
      </c>
      <c r="L1283" s="39">
        <f>IF(Txn!$K648="","",Txn!$K648)</f>
        <v>0</v>
      </c>
      <c r="N1283" s="42">
        <f>IF($D1283="",0,COUNTIF(BankAccts,$D1283))</f>
        <v>0</v>
      </c>
    </row>
    <row r="1284" spans="1:14">
      <c r="A1284" s="38">
        <f>IF(Txn!$B648="","",Txn!$B648)</f>
        <v>0</v>
      </c>
      <c r="B1284" s="38">
        <f>IF(Txn!$B648="","",Txn!$C648)</f>
        <v>0</v>
      </c>
      <c r="C1284" s="39">
        <f>IF(Txn!$B648="","","تراکنش بانکی")</f>
        <v>0</v>
      </c>
      <c r="D1284" s="38">
        <f>IF(Txn!$B648="","",IF(IF(Txn!$U648="TRF",Txn!$Y648,Txn!$Z648)="","",IF(Txn!$U648="TRF",Txn!$Y648,Txn!$Z648)))</f>
        <v>0</v>
      </c>
      <c r="E1284" s="39">
        <f>IF($D1284="","",IFERROR(VLOOKUP($D1284,AcctTbl,2,0),""))</f>
        <v>0</v>
      </c>
      <c r="F1284" s="39">
        <f>IF($D1284="","",IFERROR(VLOOKUP($D1284,AcctTbl,3,0),""))</f>
        <v>0</v>
      </c>
      <c r="G1284" s="39">
        <f>IF(Txn!$B648="","",Txn!$D648)</f>
        <v>0</v>
      </c>
      <c r="H1284" s="38">
        <f>IF(Txn!$B648="","",Txn!$E648)</f>
        <v>0</v>
      </c>
      <c r="I1284" s="40">
        <f>IF(Txn!$B648="",0,Txn!$Q648)</f>
        <v>0</v>
      </c>
      <c r="J1284" s="40">
        <f>IF(Txn!$B648="",0,Txn!$R648)</f>
        <v>0</v>
      </c>
      <c r="K1284" s="41">
        <f>IF($A1284="","",IFERROR(VALUE(MID($A1284,6,2)),""))</f>
        <v>0</v>
      </c>
      <c r="L1284" s="39">
        <f>IF(Txn!$K648="","","طرف مقابل — "&amp;Txn!$K648)</f>
        <v>0</v>
      </c>
      <c r="N1284" s="42">
        <f>IF($D1284="",0,COUNTIF(BankAccts,$D1284))</f>
        <v>0</v>
      </c>
    </row>
    <row r="1285" spans="1:14">
      <c r="A1285" s="38">
        <f>IF(Txn!$B649="","",Txn!$B649)</f>
        <v>0</v>
      </c>
      <c r="B1285" s="38">
        <f>IF(Txn!$B649="","",Txn!$C649)</f>
        <v>0</v>
      </c>
      <c r="C1285" s="39">
        <f>IF(Txn!$B649="","","تراکنش بانکی")</f>
        <v>0</v>
      </c>
      <c r="D1285" s="38">
        <f>IF(Txn!$B649="","",IF(Txn!$X649="","",Txn!$X649))</f>
        <v>0</v>
      </c>
      <c r="E1285" s="39">
        <f>IF($D1285="","",IFERROR(VLOOKUP($D1285,AcctTbl,2,0),""))</f>
        <v>0</v>
      </c>
      <c r="F1285" s="39">
        <f>IF($D1285="","",IFERROR(VLOOKUP($D1285,AcctTbl,3,0),""))</f>
        <v>0</v>
      </c>
      <c r="G1285" s="39">
        <f>IF(Txn!$B649="","",Txn!$D649)</f>
        <v>0</v>
      </c>
      <c r="H1285" s="38">
        <f>IF(Txn!$B649="","",Txn!$E649)</f>
        <v>0</v>
      </c>
      <c r="I1285" s="40">
        <f>IF(Txn!$B649="",0,Txn!$O649)</f>
        <v>0</v>
      </c>
      <c r="J1285" s="40">
        <f>IF(Txn!$B649="",0,Txn!$P649)</f>
        <v>0</v>
      </c>
      <c r="K1285" s="41">
        <f>IF($A1285="","",IFERROR(VALUE(MID($A1285,6,2)),""))</f>
        <v>0</v>
      </c>
      <c r="L1285" s="39">
        <f>IF(Txn!$K649="","",Txn!$K649)</f>
        <v>0</v>
      </c>
      <c r="N1285" s="42">
        <f>IF($D1285="",0,COUNTIF(BankAccts,$D1285))</f>
        <v>0</v>
      </c>
    </row>
    <row r="1286" spans="1:14">
      <c r="A1286" s="38">
        <f>IF(Txn!$B649="","",Txn!$B649)</f>
        <v>0</v>
      </c>
      <c r="B1286" s="38">
        <f>IF(Txn!$B649="","",Txn!$C649)</f>
        <v>0</v>
      </c>
      <c r="C1286" s="39">
        <f>IF(Txn!$B649="","","تراکنش بانکی")</f>
        <v>0</v>
      </c>
      <c r="D1286" s="38">
        <f>IF(Txn!$B649="","",IF(IF(Txn!$U649="TRF",Txn!$Y649,Txn!$Z649)="","",IF(Txn!$U649="TRF",Txn!$Y649,Txn!$Z649)))</f>
        <v>0</v>
      </c>
      <c r="E1286" s="39">
        <f>IF($D1286="","",IFERROR(VLOOKUP($D1286,AcctTbl,2,0),""))</f>
        <v>0</v>
      </c>
      <c r="F1286" s="39">
        <f>IF($D1286="","",IFERROR(VLOOKUP($D1286,AcctTbl,3,0),""))</f>
        <v>0</v>
      </c>
      <c r="G1286" s="39">
        <f>IF(Txn!$B649="","",Txn!$D649)</f>
        <v>0</v>
      </c>
      <c r="H1286" s="38">
        <f>IF(Txn!$B649="","",Txn!$E649)</f>
        <v>0</v>
      </c>
      <c r="I1286" s="40">
        <f>IF(Txn!$B649="",0,Txn!$Q649)</f>
        <v>0</v>
      </c>
      <c r="J1286" s="40">
        <f>IF(Txn!$B649="",0,Txn!$R649)</f>
        <v>0</v>
      </c>
      <c r="K1286" s="41">
        <f>IF($A1286="","",IFERROR(VALUE(MID($A1286,6,2)),""))</f>
        <v>0</v>
      </c>
      <c r="L1286" s="39">
        <f>IF(Txn!$K649="","","طرف مقابل — "&amp;Txn!$K649)</f>
        <v>0</v>
      </c>
      <c r="N1286" s="42">
        <f>IF($D1286="",0,COUNTIF(BankAccts,$D1286))</f>
        <v>0</v>
      </c>
    </row>
    <row r="1287" spans="1:14">
      <c r="A1287" s="38">
        <f>IF(Txn!$B650="","",Txn!$B650)</f>
        <v>0</v>
      </c>
      <c r="B1287" s="38">
        <f>IF(Txn!$B650="","",Txn!$C650)</f>
        <v>0</v>
      </c>
      <c r="C1287" s="39">
        <f>IF(Txn!$B650="","","تراکنش بانکی")</f>
        <v>0</v>
      </c>
      <c r="D1287" s="38">
        <f>IF(Txn!$B650="","",IF(Txn!$X650="","",Txn!$X650))</f>
        <v>0</v>
      </c>
      <c r="E1287" s="39">
        <f>IF($D1287="","",IFERROR(VLOOKUP($D1287,AcctTbl,2,0),""))</f>
        <v>0</v>
      </c>
      <c r="F1287" s="39">
        <f>IF($D1287="","",IFERROR(VLOOKUP($D1287,AcctTbl,3,0),""))</f>
        <v>0</v>
      </c>
      <c r="G1287" s="39">
        <f>IF(Txn!$B650="","",Txn!$D650)</f>
        <v>0</v>
      </c>
      <c r="H1287" s="38">
        <f>IF(Txn!$B650="","",Txn!$E650)</f>
        <v>0</v>
      </c>
      <c r="I1287" s="40">
        <f>IF(Txn!$B650="",0,Txn!$O650)</f>
        <v>0</v>
      </c>
      <c r="J1287" s="40">
        <f>IF(Txn!$B650="",0,Txn!$P650)</f>
        <v>0</v>
      </c>
      <c r="K1287" s="41">
        <f>IF($A1287="","",IFERROR(VALUE(MID($A1287,6,2)),""))</f>
        <v>0</v>
      </c>
      <c r="L1287" s="39">
        <f>IF(Txn!$K650="","",Txn!$K650)</f>
        <v>0</v>
      </c>
      <c r="N1287" s="42">
        <f>IF($D1287="",0,COUNTIF(BankAccts,$D1287))</f>
        <v>0</v>
      </c>
    </row>
    <row r="1288" spans="1:14">
      <c r="A1288" s="38">
        <f>IF(Txn!$B650="","",Txn!$B650)</f>
        <v>0</v>
      </c>
      <c r="B1288" s="38">
        <f>IF(Txn!$B650="","",Txn!$C650)</f>
        <v>0</v>
      </c>
      <c r="C1288" s="39">
        <f>IF(Txn!$B650="","","تراکنش بانکی")</f>
        <v>0</v>
      </c>
      <c r="D1288" s="38">
        <f>IF(Txn!$B650="","",IF(IF(Txn!$U650="TRF",Txn!$Y650,Txn!$Z650)="","",IF(Txn!$U650="TRF",Txn!$Y650,Txn!$Z650)))</f>
        <v>0</v>
      </c>
      <c r="E1288" s="39">
        <f>IF($D1288="","",IFERROR(VLOOKUP($D1288,AcctTbl,2,0),""))</f>
        <v>0</v>
      </c>
      <c r="F1288" s="39">
        <f>IF($D1288="","",IFERROR(VLOOKUP($D1288,AcctTbl,3,0),""))</f>
        <v>0</v>
      </c>
      <c r="G1288" s="39">
        <f>IF(Txn!$B650="","",Txn!$D650)</f>
        <v>0</v>
      </c>
      <c r="H1288" s="38">
        <f>IF(Txn!$B650="","",Txn!$E650)</f>
        <v>0</v>
      </c>
      <c r="I1288" s="40">
        <f>IF(Txn!$B650="",0,Txn!$Q650)</f>
        <v>0</v>
      </c>
      <c r="J1288" s="40">
        <f>IF(Txn!$B650="",0,Txn!$R650)</f>
        <v>0</v>
      </c>
      <c r="K1288" s="41">
        <f>IF($A1288="","",IFERROR(VALUE(MID($A1288,6,2)),""))</f>
        <v>0</v>
      </c>
      <c r="L1288" s="39">
        <f>IF(Txn!$K650="","","طرف مقابل — "&amp;Txn!$K650)</f>
        <v>0</v>
      </c>
      <c r="N1288" s="42">
        <f>IF($D1288="",0,COUNTIF(BankAccts,$D1288))</f>
        <v>0</v>
      </c>
    </row>
    <row r="1289" spans="1:14">
      <c r="A1289" s="38">
        <f>IF(Txn!$B651="","",Txn!$B651)</f>
        <v>0</v>
      </c>
      <c r="B1289" s="38">
        <f>IF(Txn!$B651="","",Txn!$C651)</f>
        <v>0</v>
      </c>
      <c r="C1289" s="39">
        <f>IF(Txn!$B651="","","تراکنش بانکی")</f>
        <v>0</v>
      </c>
      <c r="D1289" s="38">
        <f>IF(Txn!$B651="","",IF(Txn!$X651="","",Txn!$X651))</f>
        <v>0</v>
      </c>
      <c r="E1289" s="39">
        <f>IF($D1289="","",IFERROR(VLOOKUP($D1289,AcctTbl,2,0),""))</f>
        <v>0</v>
      </c>
      <c r="F1289" s="39">
        <f>IF($D1289="","",IFERROR(VLOOKUP($D1289,AcctTbl,3,0),""))</f>
        <v>0</v>
      </c>
      <c r="G1289" s="39">
        <f>IF(Txn!$B651="","",Txn!$D651)</f>
        <v>0</v>
      </c>
      <c r="H1289" s="38">
        <f>IF(Txn!$B651="","",Txn!$E651)</f>
        <v>0</v>
      </c>
      <c r="I1289" s="40">
        <f>IF(Txn!$B651="",0,Txn!$O651)</f>
        <v>0</v>
      </c>
      <c r="J1289" s="40">
        <f>IF(Txn!$B651="",0,Txn!$P651)</f>
        <v>0</v>
      </c>
      <c r="K1289" s="41">
        <f>IF($A1289="","",IFERROR(VALUE(MID($A1289,6,2)),""))</f>
        <v>0</v>
      </c>
      <c r="L1289" s="39">
        <f>IF(Txn!$K651="","",Txn!$K651)</f>
        <v>0</v>
      </c>
      <c r="N1289" s="42">
        <f>IF($D1289="",0,COUNTIF(BankAccts,$D1289))</f>
        <v>0</v>
      </c>
    </row>
    <row r="1290" spans="1:14">
      <c r="A1290" s="38">
        <f>IF(Txn!$B651="","",Txn!$B651)</f>
        <v>0</v>
      </c>
      <c r="B1290" s="38">
        <f>IF(Txn!$B651="","",Txn!$C651)</f>
        <v>0</v>
      </c>
      <c r="C1290" s="39">
        <f>IF(Txn!$B651="","","تراکنش بانکی")</f>
        <v>0</v>
      </c>
      <c r="D1290" s="38">
        <f>IF(Txn!$B651="","",IF(IF(Txn!$U651="TRF",Txn!$Y651,Txn!$Z651)="","",IF(Txn!$U651="TRF",Txn!$Y651,Txn!$Z651)))</f>
        <v>0</v>
      </c>
      <c r="E1290" s="39">
        <f>IF($D1290="","",IFERROR(VLOOKUP($D1290,AcctTbl,2,0),""))</f>
        <v>0</v>
      </c>
      <c r="F1290" s="39">
        <f>IF($D1290="","",IFERROR(VLOOKUP($D1290,AcctTbl,3,0),""))</f>
        <v>0</v>
      </c>
      <c r="G1290" s="39">
        <f>IF(Txn!$B651="","",Txn!$D651)</f>
        <v>0</v>
      </c>
      <c r="H1290" s="38">
        <f>IF(Txn!$B651="","",Txn!$E651)</f>
        <v>0</v>
      </c>
      <c r="I1290" s="40">
        <f>IF(Txn!$B651="",0,Txn!$Q651)</f>
        <v>0</v>
      </c>
      <c r="J1290" s="40">
        <f>IF(Txn!$B651="",0,Txn!$R651)</f>
        <v>0</v>
      </c>
      <c r="K1290" s="41">
        <f>IF($A1290="","",IFERROR(VALUE(MID($A1290,6,2)),""))</f>
        <v>0</v>
      </c>
      <c r="L1290" s="39">
        <f>IF(Txn!$K651="","","طرف مقابل — "&amp;Txn!$K651)</f>
        <v>0</v>
      </c>
      <c r="N1290" s="42">
        <f>IF($D1290="",0,COUNTIF(BankAccts,$D1290))</f>
        <v>0</v>
      </c>
    </row>
    <row r="1291" spans="1:14">
      <c r="A1291" s="38">
        <f>IF(Txn!$B652="","",Txn!$B652)</f>
        <v>0</v>
      </c>
      <c r="B1291" s="38">
        <f>IF(Txn!$B652="","",Txn!$C652)</f>
        <v>0</v>
      </c>
      <c r="C1291" s="39">
        <f>IF(Txn!$B652="","","تراکنش بانکی")</f>
        <v>0</v>
      </c>
      <c r="D1291" s="38">
        <f>IF(Txn!$B652="","",IF(Txn!$X652="","",Txn!$X652))</f>
        <v>0</v>
      </c>
      <c r="E1291" s="39">
        <f>IF($D1291="","",IFERROR(VLOOKUP($D1291,AcctTbl,2,0),""))</f>
        <v>0</v>
      </c>
      <c r="F1291" s="39">
        <f>IF($D1291="","",IFERROR(VLOOKUP($D1291,AcctTbl,3,0),""))</f>
        <v>0</v>
      </c>
      <c r="G1291" s="39">
        <f>IF(Txn!$B652="","",Txn!$D652)</f>
        <v>0</v>
      </c>
      <c r="H1291" s="38">
        <f>IF(Txn!$B652="","",Txn!$E652)</f>
        <v>0</v>
      </c>
      <c r="I1291" s="40">
        <f>IF(Txn!$B652="",0,Txn!$O652)</f>
        <v>0</v>
      </c>
      <c r="J1291" s="40">
        <f>IF(Txn!$B652="",0,Txn!$P652)</f>
        <v>0</v>
      </c>
      <c r="K1291" s="41">
        <f>IF($A1291="","",IFERROR(VALUE(MID($A1291,6,2)),""))</f>
        <v>0</v>
      </c>
      <c r="L1291" s="39">
        <f>IF(Txn!$K652="","",Txn!$K652)</f>
        <v>0</v>
      </c>
      <c r="N1291" s="42">
        <f>IF($D1291="",0,COUNTIF(BankAccts,$D1291))</f>
        <v>0</v>
      </c>
    </row>
    <row r="1292" spans="1:14">
      <c r="A1292" s="38">
        <f>IF(Txn!$B652="","",Txn!$B652)</f>
        <v>0</v>
      </c>
      <c r="B1292" s="38">
        <f>IF(Txn!$B652="","",Txn!$C652)</f>
        <v>0</v>
      </c>
      <c r="C1292" s="39">
        <f>IF(Txn!$B652="","","تراکنش بانکی")</f>
        <v>0</v>
      </c>
      <c r="D1292" s="38">
        <f>IF(Txn!$B652="","",IF(IF(Txn!$U652="TRF",Txn!$Y652,Txn!$Z652)="","",IF(Txn!$U652="TRF",Txn!$Y652,Txn!$Z652)))</f>
        <v>0</v>
      </c>
      <c r="E1292" s="39">
        <f>IF($D1292="","",IFERROR(VLOOKUP($D1292,AcctTbl,2,0),""))</f>
        <v>0</v>
      </c>
      <c r="F1292" s="39">
        <f>IF($D1292="","",IFERROR(VLOOKUP($D1292,AcctTbl,3,0),""))</f>
        <v>0</v>
      </c>
      <c r="G1292" s="39">
        <f>IF(Txn!$B652="","",Txn!$D652)</f>
        <v>0</v>
      </c>
      <c r="H1292" s="38">
        <f>IF(Txn!$B652="","",Txn!$E652)</f>
        <v>0</v>
      </c>
      <c r="I1292" s="40">
        <f>IF(Txn!$B652="",0,Txn!$Q652)</f>
        <v>0</v>
      </c>
      <c r="J1292" s="40">
        <f>IF(Txn!$B652="",0,Txn!$R652)</f>
        <v>0</v>
      </c>
      <c r="K1292" s="41">
        <f>IF($A1292="","",IFERROR(VALUE(MID($A1292,6,2)),""))</f>
        <v>0</v>
      </c>
      <c r="L1292" s="39">
        <f>IF(Txn!$K652="","","طرف مقابل — "&amp;Txn!$K652)</f>
        <v>0</v>
      </c>
      <c r="N1292" s="42">
        <f>IF($D1292="",0,COUNTIF(BankAccts,$D1292))</f>
        <v>0</v>
      </c>
    </row>
    <row r="1293" spans="1:14">
      <c r="A1293" s="38">
        <f>IF(Txn!$B653="","",Txn!$B653)</f>
        <v>0</v>
      </c>
      <c r="B1293" s="38">
        <f>IF(Txn!$B653="","",Txn!$C653)</f>
        <v>0</v>
      </c>
      <c r="C1293" s="39">
        <f>IF(Txn!$B653="","","تراکنش بانکی")</f>
        <v>0</v>
      </c>
      <c r="D1293" s="38">
        <f>IF(Txn!$B653="","",IF(Txn!$X653="","",Txn!$X653))</f>
        <v>0</v>
      </c>
      <c r="E1293" s="39">
        <f>IF($D1293="","",IFERROR(VLOOKUP($D1293,AcctTbl,2,0),""))</f>
        <v>0</v>
      </c>
      <c r="F1293" s="39">
        <f>IF($D1293="","",IFERROR(VLOOKUP($D1293,AcctTbl,3,0),""))</f>
        <v>0</v>
      </c>
      <c r="G1293" s="39">
        <f>IF(Txn!$B653="","",Txn!$D653)</f>
        <v>0</v>
      </c>
      <c r="H1293" s="38">
        <f>IF(Txn!$B653="","",Txn!$E653)</f>
        <v>0</v>
      </c>
      <c r="I1293" s="40">
        <f>IF(Txn!$B653="",0,Txn!$O653)</f>
        <v>0</v>
      </c>
      <c r="J1293" s="40">
        <f>IF(Txn!$B653="",0,Txn!$P653)</f>
        <v>0</v>
      </c>
      <c r="K1293" s="41">
        <f>IF($A1293="","",IFERROR(VALUE(MID($A1293,6,2)),""))</f>
        <v>0</v>
      </c>
      <c r="L1293" s="39">
        <f>IF(Txn!$K653="","",Txn!$K653)</f>
        <v>0</v>
      </c>
      <c r="N1293" s="42">
        <f>IF($D1293="",0,COUNTIF(BankAccts,$D1293))</f>
        <v>0</v>
      </c>
    </row>
    <row r="1294" spans="1:14">
      <c r="A1294" s="38">
        <f>IF(Txn!$B653="","",Txn!$B653)</f>
        <v>0</v>
      </c>
      <c r="B1294" s="38">
        <f>IF(Txn!$B653="","",Txn!$C653)</f>
        <v>0</v>
      </c>
      <c r="C1294" s="39">
        <f>IF(Txn!$B653="","","تراکنش بانکی")</f>
        <v>0</v>
      </c>
      <c r="D1294" s="38">
        <f>IF(Txn!$B653="","",IF(IF(Txn!$U653="TRF",Txn!$Y653,Txn!$Z653)="","",IF(Txn!$U653="TRF",Txn!$Y653,Txn!$Z653)))</f>
        <v>0</v>
      </c>
      <c r="E1294" s="39">
        <f>IF($D1294="","",IFERROR(VLOOKUP($D1294,AcctTbl,2,0),""))</f>
        <v>0</v>
      </c>
      <c r="F1294" s="39">
        <f>IF($D1294="","",IFERROR(VLOOKUP($D1294,AcctTbl,3,0),""))</f>
        <v>0</v>
      </c>
      <c r="G1294" s="39">
        <f>IF(Txn!$B653="","",Txn!$D653)</f>
        <v>0</v>
      </c>
      <c r="H1294" s="38">
        <f>IF(Txn!$B653="","",Txn!$E653)</f>
        <v>0</v>
      </c>
      <c r="I1294" s="40">
        <f>IF(Txn!$B653="",0,Txn!$Q653)</f>
        <v>0</v>
      </c>
      <c r="J1294" s="40">
        <f>IF(Txn!$B653="",0,Txn!$R653)</f>
        <v>0</v>
      </c>
      <c r="K1294" s="41">
        <f>IF($A1294="","",IFERROR(VALUE(MID($A1294,6,2)),""))</f>
        <v>0</v>
      </c>
      <c r="L1294" s="39">
        <f>IF(Txn!$K653="","","طرف مقابل — "&amp;Txn!$K653)</f>
        <v>0</v>
      </c>
      <c r="N1294" s="42">
        <f>IF($D1294="",0,COUNTIF(BankAccts,$D1294))</f>
        <v>0</v>
      </c>
    </row>
    <row r="1295" spans="1:14">
      <c r="A1295" s="38">
        <f>IF(Txn!$B654="","",Txn!$B654)</f>
        <v>0</v>
      </c>
      <c r="B1295" s="38">
        <f>IF(Txn!$B654="","",Txn!$C654)</f>
        <v>0</v>
      </c>
      <c r="C1295" s="39">
        <f>IF(Txn!$B654="","","تراکنش بانکی")</f>
        <v>0</v>
      </c>
      <c r="D1295" s="38">
        <f>IF(Txn!$B654="","",IF(Txn!$X654="","",Txn!$X654))</f>
        <v>0</v>
      </c>
      <c r="E1295" s="39">
        <f>IF($D1295="","",IFERROR(VLOOKUP($D1295,AcctTbl,2,0),""))</f>
        <v>0</v>
      </c>
      <c r="F1295" s="39">
        <f>IF($D1295="","",IFERROR(VLOOKUP($D1295,AcctTbl,3,0),""))</f>
        <v>0</v>
      </c>
      <c r="G1295" s="39">
        <f>IF(Txn!$B654="","",Txn!$D654)</f>
        <v>0</v>
      </c>
      <c r="H1295" s="38">
        <f>IF(Txn!$B654="","",Txn!$E654)</f>
        <v>0</v>
      </c>
      <c r="I1295" s="40">
        <f>IF(Txn!$B654="",0,Txn!$O654)</f>
        <v>0</v>
      </c>
      <c r="J1295" s="40">
        <f>IF(Txn!$B654="",0,Txn!$P654)</f>
        <v>0</v>
      </c>
      <c r="K1295" s="41">
        <f>IF($A1295="","",IFERROR(VALUE(MID($A1295,6,2)),""))</f>
        <v>0</v>
      </c>
      <c r="L1295" s="39">
        <f>IF(Txn!$K654="","",Txn!$K654)</f>
        <v>0</v>
      </c>
      <c r="N1295" s="42">
        <f>IF($D1295="",0,COUNTIF(BankAccts,$D1295))</f>
        <v>0</v>
      </c>
    </row>
    <row r="1296" spans="1:14">
      <c r="A1296" s="38">
        <f>IF(Txn!$B654="","",Txn!$B654)</f>
        <v>0</v>
      </c>
      <c r="B1296" s="38">
        <f>IF(Txn!$B654="","",Txn!$C654)</f>
        <v>0</v>
      </c>
      <c r="C1296" s="39">
        <f>IF(Txn!$B654="","","تراکنش بانکی")</f>
        <v>0</v>
      </c>
      <c r="D1296" s="38">
        <f>IF(Txn!$B654="","",IF(IF(Txn!$U654="TRF",Txn!$Y654,Txn!$Z654)="","",IF(Txn!$U654="TRF",Txn!$Y654,Txn!$Z654)))</f>
        <v>0</v>
      </c>
      <c r="E1296" s="39">
        <f>IF($D1296="","",IFERROR(VLOOKUP($D1296,AcctTbl,2,0),""))</f>
        <v>0</v>
      </c>
      <c r="F1296" s="39">
        <f>IF($D1296="","",IFERROR(VLOOKUP($D1296,AcctTbl,3,0),""))</f>
        <v>0</v>
      </c>
      <c r="G1296" s="39">
        <f>IF(Txn!$B654="","",Txn!$D654)</f>
        <v>0</v>
      </c>
      <c r="H1296" s="38">
        <f>IF(Txn!$B654="","",Txn!$E654)</f>
        <v>0</v>
      </c>
      <c r="I1296" s="40">
        <f>IF(Txn!$B654="",0,Txn!$Q654)</f>
        <v>0</v>
      </c>
      <c r="J1296" s="40">
        <f>IF(Txn!$B654="",0,Txn!$R654)</f>
        <v>0</v>
      </c>
      <c r="K1296" s="41">
        <f>IF($A1296="","",IFERROR(VALUE(MID($A1296,6,2)),""))</f>
        <v>0</v>
      </c>
      <c r="L1296" s="39">
        <f>IF(Txn!$K654="","","طرف مقابل — "&amp;Txn!$K654)</f>
        <v>0</v>
      </c>
      <c r="N1296" s="42">
        <f>IF($D1296="",0,COUNTIF(BankAccts,$D1296))</f>
        <v>0</v>
      </c>
    </row>
    <row r="1297" spans="1:14">
      <c r="A1297" s="38">
        <f>IF(Txn!$B655="","",Txn!$B655)</f>
        <v>0</v>
      </c>
      <c r="B1297" s="38">
        <f>IF(Txn!$B655="","",Txn!$C655)</f>
        <v>0</v>
      </c>
      <c r="C1297" s="39">
        <f>IF(Txn!$B655="","","تراکنش بانکی")</f>
        <v>0</v>
      </c>
      <c r="D1297" s="38">
        <f>IF(Txn!$B655="","",IF(Txn!$X655="","",Txn!$X655))</f>
        <v>0</v>
      </c>
      <c r="E1297" s="39">
        <f>IF($D1297="","",IFERROR(VLOOKUP($D1297,AcctTbl,2,0),""))</f>
        <v>0</v>
      </c>
      <c r="F1297" s="39">
        <f>IF($D1297="","",IFERROR(VLOOKUP($D1297,AcctTbl,3,0),""))</f>
        <v>0</v>
      </c>
      <c r="G1297" s="39">
        <f>IF(Txn!$B655="","",Txn!$D655)</f>
        <v>0</v>
      </c>
      <c r="H1297" s="38">
        <f>IF(Txn!$B655="","",Txn!$E655)</f>
        <v>0</v>
      </c>
      <c r="I1297" s="40">
        <f>IF(Txn!$B655="",0,Txn!$O655)</f>
        <v>0</v>
      </c>
      <c r="J1297" s="40">
        <f>IF(Txn!$B655="",0,Txn!$P655)</f>
        <v>0</v>
      </c>
      <c r="K1297" s="41">
        <f>IF($A1297="","",IFERROR(VALUE(MID($A1297,6,2)),""))</f>
        <v>0</v>
      </c>
      <c r="L1297" s="39">
        <f>IF(Txn!$K655="","",Txn!$K655)</f>
        <v>0</v>
      </c>
      <c r="N1297" s="42">
        <f>IF($D1297="",0,COUNTIF(BankAccts,$D1297))</f>
        <v>0</v>
      </c>
    </row>
    <row r="1298" spans="1:14">
      <c r="A1298" s="38">
        <f>IF(Txn!$B655="","",Txn!$B655)</f>
        <v>0</v>
      </c>
      <c r="B1298" s="38">
        <f>IF(Txn!$B655="","",Txn!$C655)</f>
        <v>0</v>
      </c>
      <c r="C1298" s="39">
        <f>IF(Txn!$B655="","","تراکنش بانکی")</f>
        <v>0</v>
      </c>
      <c r="D1298" s="38">
        <f>IF(Txn!$B655="","",IF(IF(Txn!$U655="TRF",Txn!$Y655,Txn!$Z655)="","",IF(Txn!$U655="TRF",Txn!$Y655,Txn!$Z655)))</f>
        <v>0</v>
      </c>
      <c r="E1298" s="39">
        <f>IF($D1298="","",IFERROR(VLOOKUP($D1298,AcctTbl,2,0),""))</f>
        <v>0</v>
      </c>
      <c r="F1298" s="39">
        <f>IF($D1298="","",IFERROR(VLOOKUP($D1298,AcctTbl,3,0),""))</f>
        <v>0</v>
      </c>
      <c r="G1298" s="39">
        <f>IF(Txn!$B655="","",Txn!$D655)</f>
        <v>0</v>
      </c>
      <c r="H1298" s="38">
        <f>IF(Txn!$B655="","",Txn!$E655)</f>
        <v>0</v>
      </c>
      <c r="I1298" s="40">
        <f>IF(Txn!$B655="",0,Txn!$Q655)</f>
        <v>0</v>
      </c>
      <c r="J1298" s="40">
        <f>IF(Txn!$B655="",0,Txn!$R655)</f>
        <v>0</v>
      </c>
      <c r="K1298" s="41">
        <f>IF($A1298="","",IFERROR(VALUE(MID($A1298,6,2)),""))</f>
        <v>0</v>
      </c>
      <c r="L1298" s="39">
        <f>IF(Txn!$K655="","","طرف مقابل — "&amp;Txn!$K655)</f>
        <v>0</v>
      </c>
      <c r="N1298" s="42">
        <f>IF($D1298="",0,COUNTIF(BankAccts,$D1298))</f>
        <v>0</v>
      </c>
    </row>
    <row r="1299" spans="1:14">
      <c r="A1299" s="38">
        <f>IF(Txn!$B656="","",Txn!$B656)</f>
        <v>0</v>
      </c>
      <c r="B1299" s="38">
        <f>IF(Txn!$B656="","",Txn!$C656)</f>
        <v>0</v>
      </c>
      <c r="C1299" s="39">
        <f>IF(Txn!$B656="","","تراکنش بانکی")</f>
        <v>0</v>
      </c>
      <c r="D1299" s="38">
        <f>IF(Txn!$B656="","",IF(Txn!$X656="","",Txn!$X656))</f>
        <v>0</v>
      </c>
      <c r="E1299" s="39">
        <f>IF($D1299="","",IFERROR(VLOOKUP($D1299,AcctTbl,2,0),""))</f>
        <v>0</v>
      </c>
      <c r="F1299" s="39">
        <f>IF($D1299="","",IFERROR(VLOOKUP($D1299,AcctTbl,3,0),""))</f>
        <v>0</v>
      </c>
      <c r="G1299" s="39">
        <f>IF(Txn!$B656="","",Txn!$D656)</f>
        <v>0</v>
      </c>
      <c r="H1299" s="38">
        <f>IF(Txn!$B656="","",Txn!$E656)</f>
        <v>0</v>
      </c>
      <c r="I1299" s="40">
        <f>IF(Txn!$B656="",0,Txn!$O656)</f>
        <v>0</v>
      </c>
      <c r="J1299" s="40">
        <f>IF(Txn!$B656="",0,Txn!$P656)</f>
        <v>0</v>
      </c>
      <c r="K1299" s="41">
        <f>IF($A1299="","",IFERROR(VALUE(MID($A1299,6,2)),""))</f>
        <v>0</v>
      </c>
      <c r="L1299" s="39">
        <f>IF(Txn!$K656="","",Txn!$K656)</f>
        <v>0</v>
      </c>
      <c r="N1299" s="42">
        <f>IF($D1299="",0,COUNTIF(BankAccts,$D1299))</f>
        <v>0</v>
      </c>
    </row>
    <row r="1300" spans="1:14">
      <c r="A1300" s="38">
        <f>IF(Txn!$B656="","",Txn!$B656)</f>
        <v>0</v>
      </c>
      <c r="B1300" s="38">
        <f>IF(Txn!$B656="","",Txn!$C656)</f>
        <v>0</v>
      </c>
      <c r="C1300" s="39">
        <f>IF(Txn!$B656="","","تراکنش بانکی")</f>
        <v>0</v>
      </c>
      <c r="D1300" s="38">
        <f>IF(Txn!$B656="","",IF(IF(Txn!$U656="TRF",Txn!$Y656,Txn!$Z656)="","",IF(Txn!$U656="TRF",Txn!$Y656,Txn!$Z656)))</f>
        <v>0</v>
      </c>
      <c r="E1300" s="39">
        <f>IF($D1300="","",IFERROR(VLOOKUP($D1300,AcctTbl,2,0),""))</f>
        <v>0</v>
      </c>
      <c r="F1300" s="39">
        <f>IF($D1300="","",IFERROR(VLOOKUP($D1300,AcctTbl,3,0),""))</f>
        <v>0</v>
      </c>
      <c r="G1300" s="39">
        <f>IF(Txn!$B656="","",Txn!$D656)</f>
        <v>0</v>
      </c>
      <c r="H1300" s="38">
        <f>IF(Txn!$B656="","",Txn!$E656)</f>
        <v>0</v>
      </c>
      <c r="I1300" s="40">
        <f>IF(Txn!$B656="",0,Txn!$Q656)</f>
        <v>0</v>
      </c>
      <c r="J1300" s="40">
        <f>IF(Txn!$B656="",0,Txn!$R656)</f>
        <v>0</v>
      </c>
      <c r="K1300" s="41">
        <f>IF($A1300="","",IFERROR(VALUE(MID($A1300,6,2)),""))</f>
        <v>0</v>
      </c>
      <c r="L1300" s="39">
        <f>IF(Txn!$K656="","","طرف مقابل — "&amp;Txn!$K656)</f>
        <v>0</v>
      </c>
      <c r="N1300" s="42">
        <f>IF($D1300="",0,COUNTIF(BankAccts,$D1300))</f>
        <v>0</v>
      </c>
    </row>
    <row r="1301" spans="1:14">
      <c r="A1301" s="38">
        <f>IF(Txn!$B657="","",Txn!$B657)</f>
        <v>0</v>
      </c>
      <c r="B1301" s="38">
        <f>IF(Txn!$B657="","",Txn!$C657)</f>
        <v>0</v>
      </c>
      <c r="C1301" s="39">
        <f>IF(Txn!$B657="","","تراکنش بانکی")</f>
        <v>0</v>
      </c>
      <c r="D1301" s="38">
        <f>IF(Txn!$B657="","",IF(Txn!$X657="","",Txn!$X657))</f>
        <v>0</v>
      </c>
      <c r="E1301" s="39">
        <f>IF($D1301="","",IFERROR(VLOOKUP($D1301,AcctTbl,2,0),""))</f>
        <v>0</v>
      </c>
      <c r="F1301" s="39">
        <f>IF($D1301="","",IFERROR(VLOOKUP($D1301,AcctTbl,3,0),""))</f>
        <v>0</v>
      </c>
      <c r="G1301" s="39">
        <f>IF(Txn!$B657="","",Txn!$D657)</f>
        <v>0</v>
      </c>
      <c r="H1301" s="38">
        <f>IF(Txn!$B657="","",Txn!$E657)</f>
        <v>0</v>
      </c>
      <c r="I1301" s="40">
        <f>IF(Txn!$B657="",0,Txn!$O657)</f>
        <v>0</v>
      </c>
      <c r="J1301" s="40">
        <f>IF(Txn!$B657="",0,Txn!$P657)</f>
        <v>0</v>
      </c>
      <c r="K1301" s="41">
        <f>IF($A1301="","",IFERROR(VALUE(MID($A1301,6,2)),""))</f>
        <v>0</v>
      </c>
      <c r="L1301" s="39">
        <f>IF(Txn!$K657="","",Txn!$K657)</f>
        <v>0</v>
      </c>
      <c r="N1301" s="42">
        <f>IF($D1301="",0,COUNTIF(BankAccts,$D1301))</f>
        <v>0</v>
      </c>
    </row>
    <row r="1302" spans="1:14">
      <c r="A1302" s="38">
        <f>IF(Txn!$B657="","",Txn!$B657)</f>
        <v>0</v>
      </c>
      <c r="B1302" s="38">
        <f>IF(Txn!$B657="","",Txn!$C657)</f>
        <v>0</v>
      </c>
      <c r="C1302" s="39">
        <f>IF(Txn!$B657="","","تراکنش بانکی")</f>
        <v>0</v>
      </c>
      <c r="D1302" s="38">
        <f>IF(Txn!$B657="","",IF(IF(Txn!$U657="TRF",Txn!$Y657,Txn!$Z657)="","",IF(Txn!$U657="TRF",Txn!$Y657,Txn!$Z657)))</f>
        <v>0</v>
      </c>
      <c r="E1302" s="39">
        <f>IF($D1302="","",IFERROR(VLOOKUP($D1302,AcctTbl,2,0),""))</f>
        <v>0</v>
      </c>
      <c r="F1302" s="39">
        <f>IF($D1302="","",IFERROR(VLOOKUP($D1302,AcctTbl,3,0),""))</f>
        <v>0</v>
      </c>
      <c r="G1302" s="39">
        <f>IF(Txn!$B657="","",Txn!$D657)</f>
        <v>0</v>
      </c>
      <c r="H1302" s="38">
        <f>IF(Txn!$B657="","",Txn!$E657)</f>
        <v>0</v>
      </c>
      <c r="I1302" s="40">
        <f>IF(Txn!$B657="",0,Txn!$Q657)</f>
        <v>0</v>
      </c>
      <c r="J1302" s="40">
        <f>IF(Txn!$B657="",0,Txn!$R657)</f>
        <v>0</v>
      </c>
      <c r="K1302" s="41">
        <f>IF($A1302="","",IFERROR(VALUE(MID($A1302,6,2)),""))</f>
        <v>0</v>
      </c>
      <c r="L1302" s="39">
        <f>IF(Txn!$K657="","","طرف مقابل — "&amp;Txn!$K657)</f>
        <v>0</v>
      </c>
      <c r="N1302" s="42">
        <f>IF($D1302="",0,COUNTIF(BankAccts,$D1302))</f>
        <v>0</v>
      </c>
    </row>
    <row r="1303" spans="1:14">
      <c r="A1303" s="38">
        <f>IF(Txn!$B658="","",Txn!$B658)</f>
        <v>0</v>
      </c>
      <c r="B1303" s="38">
        <f>IF(Txn!$B658="","",Txn!$C658)</f>
        <v>0</v>
      </c>
      <c r="C1303" s="39">
        <f>IF(Txn!$B658="","","تراکنش بانکی")</f>
        <v>0</v>
      </c>
      <c r="D1303" s="38">
        <f>IF(Txn!$B658="","",IF(Txn!$X658="","",Txn!$X658))</f>
        <v>0</v>
      </c>
      <c r="E1303" s="39">
        <f>IF($D1303="","",IFERROR(VLOOKUP($D1303,AcctTbl,2,0),""))</f>
        <v>0</v>
      </c>
      <c r="F1303" s="39">
        <f>IF($D1303="","",IFERROR(VLOOKUP($D1303,AcctTbl,3,0),""))</f>
        <v>0</v>
      </c>
      <c r="G1303" s="39">
        <f>IF(Txn!$B658="","",Txn!$D658)</f>
        <v>0</v>
      </c>
      <c r="H1303" s="38">
        <f>IF(Txn!$B658="","",Txn!$E658)</f>
        <v>0</v>
      </c>
      <c r="I1303" s="40">
        <f>IF(Txn!$B658="",0,Txn!$O658)</f>
        <v>0</v>
      </c>
      <c r="J1303" s="40">
        <f>IF(Txn!$B658="",0,Txn!$P658)</f>
        <v>0</v>
      </c>
      <c r="K1303" s="41">
        <f>IF($A1303="","",IFERROR(VALUE(MID($A1303,6,2)),""))</f>
        <v>0</v>
      </c>
      <c r="L1303" s="39">
        <f>IF(Txn!$K658="","",Txn!$K658)</f>
        <v>0</v>
      </c>
      <c r="N1303" s="42">
        <f>IF($D1303="",0,COUNTIF(BankAccts,$D1303))</f>
        <v>0</v>
      </c>
    </row>
    <row r="1304" spans="1:14">
      <c r="A1304" s="38">
        <f>IF(Txn!$B658="","",Txn!$B658)</f>
        <v>0</v>
      </c>
      <c r="B1304" s="38">
        <f>IF(Txn!$B658="","",Txn!$C658)</f>
        <v>0</v>
      </c>
      <c r="C1304" s="39">
        <f>IF(Txn!$B658="","","تراکنش بانکی")</f>
        <v>0</v>
      </c>
      <c r="D1304" s="38">
        <f>IF(Txn!$B658="","",IF(IF(Txn!$U658="TRF",Txn!$Y658,Txn!$Z658)="","",IF(Txn!$U658="TRF",Txn!$Y658,Txn!$Z658)))</f>
        <v>0</v>
      </c>
      <c r="E1304" s="39">
        <f>IF($D1304="","",IFERROR(VLOOKUP($D1304,AcctTbl,2,0),""))</f>
        <v>0</v>
      </c>
      <c r="F1304" s="39">
        <f>IF($D1304="","",IFERROR(VLOOKUP($D1304,AcctTbl,3,0),""))</f>
        <v>0</v>
      </c>
      <c r="G1304" s="39">
        <f>IF(Txn!$B658="","",Txn!$D658)</f>
        <v>0</v>
      </c>
      <c r="H1304" s="38">
        <f>IF(Txn!$B658="","",Txn!$E658)</f>
        <v>0</v>
      </c>
      <c r="I1304" s="40">
        <f>IF(Txn!$B658="",0,Txn!$Q658)</f>
        <v>0</v>
      </c>
      <c r="J1304" s="40">
        <f>IF(Txn!$B658="",0,Txn!$R658)</f>
        <v>0</v>
      </c>
      <c r="K1304" s="41">
        <f>IF($A1304="","",IFERROR(VALUE(MID($A1304,6,2)),""))</f>
        <v>0</v>
      </c>
      <c r="L1304" s="39">
        <f>IF(Txn!$K658="","","طرف مقابل — "&amp;Txn!$K658)</f>
        <v>0</v>
      </c>
      <c r="N1304" s="42">
        <f>IF($D1304="",0,COUNTIF(BankAccts,$D1304))</f>
        <v>0</v>
      </c>
    </row>
    <row r="1305" spans="1:14">
      <c r="A1305" s="38">
        <f>IF(Txn!$B659="","",Txn!$B659)</f>
        <v>0</v>
      </c>
      <c r="B1305" s="38">
        <f>IF(Txn!$B659="","",Txn!$C659)</f>
        <v>0</v>
      </c>
      <c r="C1305" s="39">
        <f>IF(Txn!$B659="","","تراکنش بانکی")</f>
        <v>0</v>
      </c>
      <c r="D1305" s="38">
        <f>IF(Txn!$B659="","",IF(Txn!$X659="","",Txn!$X659))</f>
        <v>0</v>
      </c>
      <c r="E1305" s="39">
        <f>IF($D1305="","",IFERROR(VLOOKUP($D1305,AcctTbl,2,0),""))</f>
        <v>0</v>
      </c>
      <c r="F1305" s="39">
        <f>IF($D1305="","",IFERROR(VLOOKUP($D1305,AcctTbl,3,0),""))</f>
        <v>0</v>
      </c>
      <c r="G1305" s="39">
        <f>IF(Txn!$B659="","",Txn!$D659)</f>
        <v>0</v>
      </c>
      <c r="H1305" s="38">
        <f>IF(Txn!$B659="","",Txn!$E659)</f>
        <v>0</v>
      </c>
      <c r="I1305" s="40">
        <f>IF(Txn!$B659="",0,Txn!$O659)</f>
        <v>0</v>
      </c>
      <c r="J1305" s="40">
        <f>IF(Txn!$B659="",0,Txn!$P659)</f>
        <v>0</v>
      </c>
      <c r="K1305" s="41">
        <f>IF($A1305="","",IFERROR(VALUE(MID($A1305,6,2)),""))</f>
        <v>0</v>
      </c>
      <c r="L1305" s="39">
        <f>IF(Txn!$K659="","",Txn!$K659)</f>
        <v>0</v>
      </c>
      <c r="N1305" s="42">
        <f>IF($D1305="",0,COUNTIF(BankAccts,$D1305))</f>
        <v>0</v>
      </c>
    </row>
    <row r="1306" spans="1:14">
      <c r="A1306" s="38">
        <f>IF(Txn!$B659="","",Txn!$B659)</f>
        <v>0</v>
      </c>
      <c r="B1306" s="38">
        <f>IF(Txn!$B659="","",Txn!$C659)</f>
        <v>0</v>
      </c>
      <c r="C1306" s="39">
        <f>IF(Txn!$B659="","","تراکنش بانکی")</f>
        <v>0</v>
      </c>
      <c r="D1306" s="38">
        <f>IF(Txn!$B659="","",IF(IF(Txn!$U659="TRF",Txn!$Y659,Txn!$Z659)="","",IF(Txn!$U659="TRF",Txn!$Y659,Txn!$Z659)))</f>
        <v>0</v>
      </c>
      <c r="E1306" s="39">
        <f>IF($D1306="","",IFERROR(VLOOKUP($D1306,AcctTbl,2,0),""))</f>
        <v>0</v>
      </c>
      <c r="F1306" s="39">
        <f>IF($D1306="","",IFERROR(VLOOKUP($D1306,AcctTbl,3,0),""))</f>
        <v>0</v>
      </c>
      <c r="G1306" s="39">
        <f>IF(Txn!$B659="","",Txn!$D659)</f>
        <v>0</v>
      </c>
      <c r="H1306" s="38">
        <f>IF(Txn!$B659="","",Txn!$E659)</f>
        <v>0</v>
      </c>
      <c r="I1306" s="40">
        <f>IF(Txn!$B659="",0,Txn!$Q659)</f>
        <v>0</v>
      </c>
      <c r="J1306" s="40">
        <f>IF(Txn!$B659="",0,Txn!$R659)</f>
        <v>0</v>
      </c>
      <c r="K1306" s="41">
        <f>IF($A1306="","",IFERROR(VALUE(MID($A1306,6,2)),""))</f>
        <v>0</v>
      </c>
      <c r="L1306" s="39">
        <f>IF(Txn!$K659="","","طرف مقابل — "&amp;Txn!$K659)</f>
        <v>0</v>
      </c>
      <c r="N1306" s="42">
        <f>IF($D1306="",0,COUNTIF(BankAccts,$D1306))</f>
        <v>0</v>
      </c>
    </row>
    <row r="1307" spans="1:14">
      <c r="A1307" s="38">
        <f>IF(Txn!$B660="","",Txn!$B660)</f>
        <v>0</v>
      </c>
      <c r="B1307" s="38">
        <f>IF(Txn!$B660="","",Txn!$C660)</f>
        <v>0</v>
      </c>
      <c r="C1307" s="39">
        <f>IF(Txn!$B660="","","تراکنش بانکی")</f>
        <v>0</v>
      </c>
      <c r="D1307" s="38">
        <f>IF(Txn!$B660="","",IF(Txn!$X660="","",Txn!$X660))</f>
        <v>0</v>
      </c>
      <c r="E1307" s="39">
        <f>IF($D1307="","",IFERROR(VLOOKUP($D1307,AcctTbl,2,0),""))</f>
        <v>0</v>
      </c>
      <c r="F1307" s="39">
        <f>IF($D1307="","",IFERROR(VLOOKUP($D1307,AcctTbl,3,0),""))</f>
        <v>0</v>
      </c>
      <c r="G1307" s="39">
        <f>IF(Txn!$B660="","",Txn!$D660)</f>
        <v>0</v>
      </c>
      <c r="H1307" s="38">
        <f>IF(Txn!$B660="","",Txn!$E660)</f>
        <v>0</v>
      </c>
      <c r="I1307" s="40">
        <f>IF(Txn!$B660="",0,Txn!$O660)</f>
        <v>0</v>
      </c>
      <c r="J1307" s="40">
        <f>IF(Txn!$B660="",0,Txn!$P660)</f>
        <v>0</v>
      </c>
      <c r="K1307" s="41">
        <f>IF($A1307="","",IFERROR(VALUE(MID($A1307,6,2)),""))</f>
        <v>0</v>
      </c>
      <c r="L1307" s="39">
        <f>IF(Txn!$K660="","",Txn!$K660)</f>
        <v>0</v>
      </c>
      <c r="N1307" s="42">
        <f>IF($D1307="",0,COUNTIF(BankAccts,$D1307))</f>
        <v>0</v>
      </c>
    </row>
    <row r="1308" spans="1:14">
      <c r="A1308" s="38">
        <f>IF(Txn!$B660="","",Txn!$B660)</f>
        <v>0</v>
      </c>
      <c r="B1308" s="38">
        <f>IF(Txn!$B660="","",Txn!$C660)</f>
        <v>0</v>
      </c>
      <c r="C1308" s="39">
        <f>IF(Txn!$B660="","","تراکنش بانکی")</f>
        <v>0</v>
      </c>
      <c r="D1308" s="38">
        <f>IF(Txn!$B660="","",IF(IF(Txn!$U660="TRF",Txn!$Y660,Txn!$Z660)="","",IF(Txn!$U660="TRF",Txn!$Y660,Txn!$Z660)))</f>
        <v>0</v>
      </c>
      <c r="E1308" s="39">
        <f>IF($D1308="","",IFERROR(VLOOKUP($D1308,AcctTbl,2,0),""))</f>
        <v>0</v>
      </c>
      <c r="F1308" s="39">
        <f>IF($D1308="","",IFERROR(VLOOKUP($D1308,AcctTbl,3,0),""))</f>
        <v>0</v>
      </c>
      <c r="G1308" s="39">
        <f>IF(Txn!$B660="","",Txn!$D660)</f>
        <v>0</v>
      </c>
      <c r="H1308" s="38">
        <f>IF(Txn!$B660="","",Txn!$E660)</f>
        <v>0</v>
      </c>
      <c r="I1308" s="40">
        <f>IF(Txn!$B660="",0,Txn!$Q660)</f>
        <v>0</v>
      </c>
      <c r="J1308" s="40">
        <f>IF(Txn!$B660="",0,Txn!$R660)</f>
        <v>0</v>
      </c>
      <c r="K1308" s="41">
        <f>IF($A1308="","",IFERROR(VALUE(MID($A1308,6,2)),""))</f>
        <v>0</v>
      </c>
      <c r="L1308" s="39">
        <f>IF(Txn!$K660="","","طرف مقابل — "&amp;Txn!$K660)</f>
        <v>0</v>
      </c>
      <c r="N1308" s="42">
        <f>IF($D1308="",0,COUNTIF(BankAccts,$D1308))</f>
        <v>0</v>
      </c>
    </row>
    <row r="1309" spans="1:14">
      <c r="A1309" s="38">
        <f>IF(Txn!$B661="","",Txn!$B661)</f>
        <v>0</v>
      </c>
      <c r="B1309" s="38">
        <f>IF(Txn!$B661="","",Txn!$C661)</f>
        <v>0</v>
      </c>
      <c r="C1309" s="39">
        <f>IF(Txn!$B661="","","تراکنش بانکی")</f>
        <v>0</v>
      </c>
      <c r="D1309" s="38">
        <f>IF(Txn!$B661="","",IF(Txn!$X661="","",Txn!$X661))</f>
        <v>0</v>
      </c>
      <c r="E1309" s="39">
        <f>IF($D1309="","",IFERROR(VLOOKUP($D1309,AcctTbl,2,0),""))</f>
        <v>0</v>
      </c>
      <c r="F1309" s="39">
        <f>IF($D1309="","",IFERROR(VLOOKUP($D1309,AcctTbl,3,0),""))</f>
        <v>0</v>
      </c>
      <c r="G1309" s="39">
        <f>IF(Txn!$B661="","",Txn!$D661)</f>
        <v>0</v>
      </c>
      <c r="H1309" s="38">
        <f>IF(Txn!$B661="","",Txn!$E661)</f>
        <v>0</v>
      </c>
      <c r="I1309" s="40">
        <f>IF(Txn!$B661="",0,Txn!$O661)</f>
        <v>0</v>
      </c>
      <c r="J1309" s="40">
        <f>IF(Txn!$B661="",0,Txn!$P661)</f>
        <v>0</v>
      </c>
      <c r="K1309" s="41">
        <f>IF($A1309="","",IFERROR(VALUE(MID($A1309,6,2)),""))</f>
        <v>0</v>
      </c>
      <c r="L1309" s="39">
        <f>IF(Txn!$K661="","",Txn!$K661)</f>
        <v>0</v>
      </c>
      <c r="N1309" s="42">
        <f>IF($D1309="",0,COUNTIF(BankAccts,$D1309))</f>
        <v>0</v>
      </c>
    </row>
    <row r="1310" spans="1:14">
      <c r="A1310" s="38">
        <f>IF(Txn!$B661="","",Txn!$B661)</f>
        <v>0</v>
      </c>
      <c r="B1310" s="38">
        <f>IF(Txn!$B661="","",Txn!$C661)</f>
        <v>0</v>
      </c>
      <c r="C1310" s="39">
        <f>IF(Txn!$B661="","","تراکنش بانکی")</f>
        <v>0</v>
      </c>
      <c r="D1310" s="38">
        <f>IF(Txn!$B661="","",IF(IF(Txn!$U661="TRF",Txn!$Y661,Txn!$Z661)="","",IF(Txn!$U661="TRF",Txn!$Y661,Txn!$Z661)))</f>
        <v>0</v>
      </c>
      <c r="E1310" s="39">
        <f>IF($D1310="","",IFERROR(VLOOKUP($D1310,AcctTbl,2,0),""))</f>
        <v>0</v>
      </c>
      <c r="F1310" s="39">
        <f>IF($D1310="","",IFERROR(VLOOKUP($D1310,AcctTbl,3,0),""))</f>
        <v>0</v>
      </c>
      <c r="G1310" s="39">
        <f>IF(Txn!$B661="","",Txn!$D661)</f>
        <v>0</v>
      </c>
      <c r="H1310" s="38">
        <f>IF(Txn!$B661="","",Txn!$E661)</f>
        <v>0</v>
      </c>
      <c r="I1310" s="40">
        <f>IF(Txn!$B661="",0,Txn!$Q661)</f>
        <v>0</v>
      </c>
      <c r="J1310" s="40">
        <f>IF(Txn!$B661="",0,Txn!$R661)</f>
        <v>0</v>
      </c>
      <c r="K1310" s="41">
        <f>IF($A1310="","",IFERROR(VALUE(MID($A1310,6,2)),""))</f>
        <v>0</v>
      </c>
      <c r="L1310" s="39">
        <f>IF(Txn!$K661="","","طرف مقابل — "&amp;Txn!$K661)</f>
        <v>0</v>
      </c>
      <c r="N1310" s="42">
        <f>IF($D1310="",0,COUNTIF(BankAccts,$D1310))</f>
        <v>0</v>
      </c>
    </row>
    <row r="1311" spans="1:14">
      <c r="A1311" s="38">
        <f>IF(Txn!$B662="","",Txn!$B662)</f>
        <v>0</v>
      </c>
      <c r="B1311" s="38">
        <f>IF(Txn!$B662="","",Txn!$C662)</f>
        <v>0</v>
      </c>
      <c r="C1311" s="39">
        <f>IF(Txn!$B662="","","تراکنش بانکی")</f>
        <v>0</v>
      </c>
      <c r="D1311" s="38">
        <f>IF(Txn!$B662="","",IF(Txn!$X662="","",Txn!$X662))</f>
        <v>0</v>
      </c>
      <c r="E1311" s="39">
        <f>IF($D1311="","",IFERROR(VLOOKUP($D1311,AcctTbl,2,0),""))</f>
        <v>0</v>
      </c>
      <c r="F1311" s="39">
        <f>IF($D1311="","",IFERROR(VLOOKUP($D1311,AcctTbl,3,0),""))</f>
        <v>0</v>
      </c>
      <c r="G1311" s="39">
        <f>IF(Txn!$B662="","",Txn!$D662)</f>
        <v>0</v>
      </c>
      <c r="H1311" s="38">
        <f>IF(Txn!$B662="","",Txn!$E662)</f>
        <v>0</v>
      </c>
      <c r="I1311" s="40">
        <f>IF(Txn!$B662="",0,Txn!$O662)</f>
        <v>0</v>
      </c>
      <c r="J1311" s="40">
        <f>IF(Txn!$B662="",0,Txn!$P662)</f>
        <v>0</v>
      </c>
      <c r="K1311" s="41">
        <f>IF($A1311="","",IFERROR(VALUE(MID($A1311,6,2)),""))</f>
        <v>0</v>
      </c>
      <c r="L1311" s="39">
        <f>IF(Txn!$K662="","",Txn!$K662)</f>
        <v>0</v>
      </c>
      <c r="N1311" s="42">
        <f>IF($D1311="",0,COUNTIF(BankAccts,$D1311))</f>
        <v>0</v>
      </c>
    </row>
    <row r="1312" spans="1:14">
      <c r="A1312" s="38">
        <f>IF(Txn!$B662="","",Txn!$B662)</f>
        <v>0</v>
      </c>
      <c r="B1312" s="38">
        <f>IF(Txn!$B662="","",Txn!$C662)</f>
        <v>0</v>
      </c>
      <c r="C1312" s="39">
        <f>IF(Txn!$B662="","","تراکنش بانکی")</f>
        <v>0</v>
      </c>
      <c r="D1312" s="38">
        <f>IF(Txn!$B662="","",IF(IF(Txn!$U662="TRF",Txn!$Y662,Txn!$Z662)="","",IF(Txn!$U662="TRF",Txn!$Y662,Txn!$Z662)))</f>
        <v>0</v>
      </c>
      <c r="E1312" s="39">
        <f>IF($D1312="","",IFERROR(VLOOKUP($D1312,AcctTbl,2,0),""))</f>
        <v>0</v>
      </c>
      <c r="F1312" s="39">
        <f>IF($D1312="","",IFERROR(VLOOKUP($D1312,AcctTbl,3,0),""))</f>
        <v>0</v>
      </c>
      <c r="G1312" s="39">
        <f>IF(Txn!$B662="","",Txn!$D662)</f>
        <v>0</v>
      </c>
      <c r="H1312" s="38">
        <f>IF(Txn!$B662="","",Txn!$E662)</f>
        <v>0</v>
      </c>
      <c r="I1312" s="40">
        <f>IF(Txn!$B662="",0,Txn!$Q662)</f>
        <v>0</v>
      </c>
      <c r="J1312" s="40">
        <f>IF(Txn!$B662="",0,Txn!$R662)</f>
        <v>0</v>
      </c>
      <c r="K1312" s="41">
        <f>IF($A1312="","",IFERROR(VALUE(MID($A1312,6,2)),""))</f>
        <v>0</v>
      </c>
      <c r="L1312" s="39">
        <f>IF(Txn!$K662="","","طرف مقابل — "&amp;Txn!$K662)</f>
        <v>0</v>
      </c>
      <c r="N1312" s="42">
        <f>IF($D1312="",0,COUNTIF(BankAccts,$D1312))</f>
        <v>0</v>
      </c>
    </row>
    <row r="1313" spans="1:14">
      <c r="A1313" s="38">
        <f>IF(Txn!$B663="","",Txn!$B663)</f>
        <v>0</v>
      </c>
      <c r="B1313" s="38">
        <f>IF(Txn!$B663="","",Txn!$C663)</f>
        <v>0</v>
      </c>
      <c r="C1313" s="39">
        <f>IF(Txn!$B663="","","تراکنش بانکی")</f>
        <v>0</v>
      </c>
      <c r="D1313" s="38">
        <f>IF(Txn!$B663="","",IF(Txn!$X663="","",Txn!$X663))</f>
        <v>0</v>
      </c>
      <c r="E1313" s="39">
        <f>IF($D1313="","",IFERROR(VLOOKUP($D1313,AcctTbl,2,0),""))</f>
        <v>0</v>
      </c>
      <c r="F1313" s="39">
        <f>IF($D1313="","",IFERROR(VLOOKUP($D1313,AcctTbl,3,0),""))</f>
        <v>0</v>
      </c>
      <c r="G1313" s="39">
        <f>IF(Txn!$B663="","",Txn!$D663)</f>
        <v>0</v>
      </c>
      <c r="H1313" s="38">
        <f>IF(Txn!$B663="","",Txn!$E663)</f>
        <v>0</v>
      </c>
      <c r="I1313" s="40">
        <f>IF(Txn!$B663="",0,Txn!$O663)</f>
        <v>0</v>
      </c>
      <c r="J1313" s="40">
        <f>IF(Txn!$B663="",0,Txn!$P663)</f>
        <v>0</v>
      </c>
      <c r="K1313" s="41">
        <f>IF($A1313="","",IFERROR(VALUE(MID($A1313,6,2)),""))</f>
        <v>0</v>
      </c>
      <c r="L1313" s="39">
        <f>IF(Txn!$K663="","",Txn!$K663)</f>
        <v>0</v>
      </c>
      <c r="N1313" s="42">
        <f>IF($D1313="",0,COUNTIF(BankAccts,$D1313))</f>
        <v>0</v>
      </c>
    </row>
    <row r="1314" spans="1:14">
      <c r="A1314" s="38">
        <f>IF(Txn!$B663="","",Txn!$B663)</f>
        <v>0</v>
      </c>
      <c r="B1314" s="38">
        <f>IF(Txn!$B663="","",Txn!$C663)</f>
        <v>0</v>
      </c>
      <c r="C1314" s="39">
        <f>IF(Txn!$B663="","","تراکنش بانکی")</f>
        <v>0</v>
      </c>
      <c r="D1314" s="38">
        <f>IF(Txn!$B663="","",IF(IF(Txn!$U663="TRF",Txn!$Y663,Txn!$Z663)="","",IF(Txn!$U663="TRF",Txn!$Y663,Txn!$Z663)))</f>
        <v>0</v>
      </c>
      <c r="E1314" s="39">
        <f>IF($D1314="","",IFERROR(VLOOKUP($D1314,AcctTbl,2,0),""))</f>
        <v>0</v>
      </c>
      <c r="F1314" s="39">
        <f>IF($D1314="","",IFERROR(VLOOKUP($D1314,AcctTbl,3,0),""))</f>
        <v>0</v>
      </c>
      <c r="G1314" s="39">
        <f>IF(Txn!$B663="","",Txn!$D663)</f>
        <v>0</v>
      </c>
      <c r="H1314" s="38">
        <f>IF(Txn!$B663="","",Txn!$E663)</f>
        <v>0</v>
      </c>
      <c r="I1314" s="40">
        <f>IF(Txn!$B663="",0,Txn!$Q663)</f>
        <v>0</v>
      </c>
      <c r="J1314" s="40">
        <f>IF(Txn!$B663="",0,Txn!$R663)</f>
        <v>0</v>
      </c>
      <c r="K1314" s="41">
        <f>IF($A1314="","",IFERROR(VALUE(MID($A1314,6,2)),""))</f>
        <v>0</v>
      </c>
      <c r="L1314" s="39">
        <f>IF(Txn!$K663="","","طرف مقابل — "&amp;Txn!$K663)</f>
        <v>0</v>
      </c>
      <c r="N1314" s="42">
        <f>IF($D1314="",0,COUNTIF(BankAccts,$D1314))</f>
        <v>0</v>
      </c>
    </row>
    <row r="1315" spans="1:14">
      <c r="A1315" s="38">
        <f>IF(Txn!$B664="","",Txn!$B664)</f>
        <v>0</v>
      </c>
      <c r="B1315" s="38">
        <f>IF(Txn!$B664="","",Txn!$C664)</f>
        <v>0</v>
      </c>
      <c r="C1315" s="39">
        <f>IF(Txn!$B664="","","تراکنش بانکی")</f>
        <v>0</v>
      </c>
      <c r="D1315" s="38">
        <f>IF(Txn!$B664="","",IF(Txn!$X664="","",Txn!$X664))</f>
        <v>0</v>
      </c>
      <c r="E1315" s="39">
        <f>IF($D1315="","",IFERROR(VLOOKUP($D1315,AcctTbl,2,0),""))</f>
        <v>0</v>
      </c>
      <c r="F1315" s="39">
        <f>IF($D1315="","",IFERROR(VLOOKUP($D1315,AcctTbl,3,0),""))</f>
        <v>0</v>
      </c>
      <c r="G1315" s="39">
        <f>IF(Txn!$B664="","",Txn!$D664)</f>
        <v>0</v>
      </c>
      <c r="H1315" s="38">
        <f>IF(Txn!$B664="","",Txn!$E664)</f>
        <v>0</v>
      </c>
      <c r="I1315" s="40">
        <f>IF(Txn!$B664="",0,Txn!$O664)</f>
        <v>0</v>
      </c>
      <c r="J1315" s="40">
        <f>IF(Txn!$B664="",0,Txn!$P664)</f>
        <v>0</v>
      </c>
      <c r="K1315" s="41">
        <f>IF($A1315="","",IFERROR(VALUE(MID($A1315,6,2)),""))</f>
        <v>0</v>
      </c>
      <c r="L1315" s="39">
        <f>IF(Txn!$K664="","",Txn!$K664)</f>
        <v>0</v>
      </c>
      <c r="N1315" s="42">
        <f>IF($D1315="",0,COUNTIF(BankAccts,$D1315))</f>
        <v>0</v>
      </c>
    </row>
    <row r="1316" spans="1:14">
      <c r="A1316" s="38">
        <f>IF(Txn!$B664="","",Txn!$B664)</f>
        <v>0</v>
      </c>
      <c r="B1316" s="38">
        <f>IF(Txn!$B664="","",Txn!$C664)</f>
        <v>0</v>
      </c>
      <c r="C1316" s="39">
        <f>IF(Txn!$B664="","","تراکنش بانکی")</f>
        <v>0</v>
      </c>
      <c r="D1316" s="38">
        <f>IF(Txn!$B664="","",IF(IF(Txn!$U664="TRF",Txn!$Y664,Txn!$Z664)="","",IF(Txn!$U664="TRF",Txn!$Y664,Txn!$Z664)))</f>
        <v>0</v>
      </c>
      <c r="E1316" s="39">
        <f>IF($D1316="","",IFERROR(VLOOKUP($D1316,AcctTbl,2,0),""))</f>
        <v>0</v>
      </c>
      <c r="F1316" s="39">
        <f>IF($D1316="","",IFERROR(VLOOKUP($D1316,AcctTbl,3,0),""))</f>
        <v>0</v>
      </c>
      <c r="G1316" s="39">
        <f>IF(Txn!$B664="","",Txn!$D664)</f>
        <v>0</v>
      </c>
      <c r="H1316" s="38">
        <f>IF(Txn!$B664="","",Txn!$E664)</f>
        <v>0</v>
      </c>
      <c r="I1316" s="40">
        <f>IF(Txn!$B664="",0,Txn!$Q664)</f>
        <v>0</v>
      </c>
      <c r="J1316" s="40">
        <f>IF(Txn!$B664="",0,Txn!$R664)</f>
        <v>0</v>
      </c>
      <c r="K1316" s="41">
        <f>IF($A1316="","",IFERROR(VALUE(MID($A1316,6,2)),""))</f>
        <v>0</v>
      </c>
      <c r="L1316" s="39">
        <f>IF(Txn!$K664="","","طرف مقابل — "&amp;Txn!$K664)</f>
        <v>0</v>
      </c>
      <c r="N1316" s="42">
        <f>IF($D1316="",0,COUNTIF(BankAccts,$D1316))</f>
        <v>0</v>
      </c>
    </row>
    <row r="1317" spans="1:14">
      <c r="A1317" s="38">
        <f>IF(Txn!$B665="","",Txn!$B665)</f>
        <v>0</v>
      </c>
      <c r="B1317" s="38">
        <f>IF(Txn!$B665="","",Txn!$C665)</f>
        <v>0</v>
      </c>
      <c r="C1317" s="39">
        <f>IF(Txn!$B665="","","تراکنش بانکی")</f>
        <v>0</v>
      </c>
      <c r="D1317" s="38">
        <f>IF(Txn!$B665="","",IF(Txn!$X665="","",Txn!$X665))</f>
        <v>0</v>
      </c>
      <c r="E1317" s="39">
        <f>IF($D1317="","",IFERROR(VLOOKUP($D1317,AcctTbl,2,0),""))</f>
        <v>0</v>
      </c>
      <c r="F1317" s="39">
        <f>IF($D1317="","",IFERROR(VLOOKUP($D1317,AcctTbl,3,0),""))</f>
        <v>0</v>
      </c>
      <c r="G1317" s="39">
        <f>IF(Txn!$B665="","",Txn!$D665)</f>
        <v>0</v>
      </c>
      <c r="H1317" s="38">
        <f>IF(Txn!$B665="","",Txn!$E665)</f>
        <v>0</v>
      </c>
      <c r="I1317" s="40">
        <f>IF(Txn!$B665="",0,Txn!$O665)</f>
        <v>0</v>
      </c>
      <c r="J1317" s="40">
        <f>IF(Txn!$B665="",0,Txn!$P665)</f>
        <v>0</v>
      </c>
      <c r="K1317" s="41">
        <f>IF($A1317="","",IFERROR(VALUE(MID($A1317,6,2)),""))</f>
        <v>0</v>
      </c>
      <c r="L1317" s="39">
        <f>IF(Txn!$K665="","",Txn!$K665)</f>
        <v>0</v>
      </c>
      <c r="N1317" s="42">
        <f>IF($D1317="",0,COUNTIF(BankAccts,$D1317))</f>
        <v>0</v>
      </c>
    </row>
    <row r="1318" spans="1:14">
      <c r="A1318" s="38">
        <f>IF(Txn!$B665="","",Txn!$B665)</f>
        <v>0</v>
      </c>
      <c r="B1318" s="38">
        <f>IF(Txn!$B665="","",Txn!$C665)</f>
        <v>0</v>
      </c>
      <c r="C1318" s="39">
        <f>IF(Txn!$B665="","","تراکنش بانکی")</f>
        <v>0</v>
      </c>
      <c r="D1318" s="38">
        <f>IF(Txn!$B665="","",IF(IF(Txn!$U665="TRF",Txn!$Y665,Txn!$Z665)="","",IF(Txn!$U665="TRF",Txn!$Y665,Txn!$Z665)))</f>
        <v>0</v>
      </c>
      <c r="E1318" s="39">
        <f>IF($D1318="","",IFERROR(VLOOKUP($D1318,AcctTbl,2,0),""))</f>
        <v>0</v>
      </c>
      <c r="F1318" s="39">
        <f>IF($D1318="","",IFERROR(VLOOKUP($D1318,AcctTbl,3,0),""))</f>
        <v>0</v>
      </c>
      <c r="G1318" s="39">
        <f>IF(Txn!$B665="","",Txn!$D665)</f>
        <v>0</v>
      </c>
      <c r="H1318" s="38">
        <f>IF(Txn!$B665="","",Txn!$E665)</f>
        <v>0</v>
      </c>
      <c r="I1318" s="40">
        <f>IF(Txn!$B665="",0,Txn!$Q665)</f>
        <v>0</v>
      </c>
      <c r="J1318" s="40">
        <f>IF(Txn!$B665="",0,Txn!$R665)</f>
        <v>0</v>
      </c>
      <c r="K1318" s="41">
        <f>IF($A1318="","",IFERROR(VALUE(MID($A1318,6,2)),""))</f>
        <v>0</v>
      </c>
      <c r="L1318" s="39">
        <f>IF(Txn!$K665="","","طرف مقابل — "&amp;Txn!$K665)</f>
        <v>0</v>
      </c>
      <c r="N1318" s="42">
        <f>IF($D1318="",0,COUNTIF(BankAccts,$D1318))</f>
        <v>0</v>
      </c>
    </row>
    <row r="1319" spans="1:14">
      <c r="A1319" s="38">
        <f>IF(Txn!$B666="","",Txn!$B666)</f>
        <v>0</v>
      </c>
      <c r="B1319" s="38">
        <f>IF(Txn!$B666="","",Txn!$C666)</f>
        <v>0</v>
      </c>
      <c r="C1319" s="39">
        <f>IF(Txn!$B666="","","تراکنش بانکی")</f>
        <v>0</v>
      </c>
      <c r="D1319" s="38">
        <f>IF(Txn!$B666="","",IF(Txn!$X666="","",Txn!$X666))</f>
        <v>0</v>
      </c>
      <c r="E1319" s="39">
        <f>IF($D1319="","",IFERROR(VLOOKUP($D1319,AcctTbl,2,0),""))</f>
        <v>0</v>
      </c>
      <c r="F1319" s="39">
        <f>IF($D1319="","",IFERROR(VLOOKUP($D1319,AcctTbl,3,0),""))</f>
        <v>0</v>
      </c>
      <c r="G1319" s="39">
        <f>IF(Txn!$B666="","",Txn!$D666)</f>
        <v>0</v>
      </c>
      <c r="H1319" s="38">
        <f>IF(Txn!$B666="","",Txn!$E666)</f>
        <v>0</v>
      </c>
      <c r="I1319" s="40">
        <f>IF(Txn!$B666="",0,Txn!$O666)</f>
        <v>0</v>
      </c>
      <c r="J1319" s="40">
        <f>IF(Txn!$B666="",0,Txn!$P666)</f>
        <v>0</v>
      </c>
      <c r="K1319" s="41">
        <f>IF($A1319="","",IFERROR(VALUE(MID($A1319,6,2)),""))</f>
        <v>0</v>
      </c>
      <c r="L1319" s="39">
        <f>IF(Txn!$K666="","",Txn!$K666)</f>
        <v>0</v>
      </c>
      <c r="N1319" s="42">
        <f>IF($D1319="",0,COUNTIF(BankAccts,$D1319))</f>
        <v>0</v>
      </c>
    </row>
    <row r="1320" spans="1:14">
      <c r="A1320" s="38">
        <f>IF(Txn!$B666="","",Txn!$B666)</f>
        <v>0</v>
      </c>
      <c r="B1320" s="38">
        <f>IF(Txn!$B666="","",Txn!$C666)</f>
        <v>0</v>
      </c>
      <c r="C1320" s="39">
        <f>IF(Txn!$B666="","","تراکنش بانکی")</f>
        <v>0</v>
      </c>
      <c r="D1320" s="38">
        <f>IF(Txn!$B666="","",IF(IF(Txn!$U666="TRF",Txn!$Y666,Txn!$Z666)="","",IF(Txn!$U666="TRF",Txn!$Y666,Txn!$Z666)))</f>
        <v>0</v>
      </c>
      <c r="E1320" s="39">
        <f>IF($D1320="","",IFERROR(VLOOKUP($D1320,AcctTbl,2,0),""))</f>
        <v>0</v>
      </c>
      <c r="F1320" s="39">
        <f>IF($D1320="","",IFERROR(VLOOKUP($D1320,AcctTbl,3,0),""))</f>
        <v>0</v>
      </c>
      <c r="G1320" s="39">
        <f>IF(Txn!$B666="","",Txn!$D666)</f>
        <v>0</v>
      </c>
      <c r="H1320" s="38">
        <f>IF(Txn!$B666="","",Txn!$E666)</f>
        <v>0</v>
      </c>
      <c r="I1320" s="40">
        <f>IF(Txn!$B666="",0,Txn!$Q666)</f>
        <v>0</v>
      </c>
      <c r="J1320" s="40">
        <f>IF(Txn!$B666="",0,Txn!$R666)</f>
        <v>0</v>
      </c>
      <c r="K1320" s="41">
        <f>IF($A1320="","",IFERROR(VALUE(MID($A1320,6,2)),""))</f>
        <v>0</v>
      </c>
      <c r="L1320" s="39">
        <f>IF(Txn!$K666="","","طرف مقابل — "&amp;Txn!$K666)</f>
        <v>0</v>
      </c>
      <c r="N1320" s="42">
        <f>IF($D1320="",0,COUNTIF(BankAccts,$D1320))</f>
        <v>0</v>
      </c>
    </row>
    <row r="1321" spans="1:14">
      <c r="A1321" s="38">
        <f>IF(Txn!$B667="","",Txn!$B667)</f>
        <v>0</v>
      </c>
      <c r="B1321" s="38">
        <f>IF(Txn!$B667="","",Txn!$C667)</f>
        <v>0</v>
      </c>
      <c r="C1321" s="39">
        <f>IF(Txn!$B667="","","تراکنش بانکی")</f>
        <v>0</v>
      </c>
      <c r="D1321" s="38">
        <f>IF(Txn!$B667="","",IF(Txn!$X667="","",Txn!$X667))</f>
        <v>0</v>
      </c>
      <c r="E1321" s="39">
        <f>IF($D1321="","",IFERROR(VLOOKUP($D1321,AcctTbl,2,0),""))</f>
        <v>0</v>
      </c>
      <c r="F1321" s="39">
        <f>IF($D1321="","",IFERROR(VLOOKUP($D1321,AcctTbl,3,0),""))</f>
        <v>0</v>
      </c>
      <c r="G1321" s="39">
        <f>IF(Txn!$B667="","",Txn!$D667)</f>
        <v>0</v>
      </c>
      <c r="H1321" s="38">
        <f>IF(Txn!$B667="","",Txn!$E667)</f>
        <v>0</v>
      </c>
      <c r="I1321" s="40">
        <f>IF(Txn!$B667="",0,Txn!$O667)</f>
        <v>0</v>
      </c>
      <c r="J1321" s="40">
        <f>IF(Txn!$B667="",0,Txn!$P667)</f>
        <v>0</v>
      </c>
      <c r="K1321" s="41">
        <f>IF($A1321="","",IFERROR(VALUE(MID($A1321,6,2)),""))</f>
        <v>0</v>
      </c>
      <c r="L1321" s="39">
        <f>IF(Txn!$K667="","",Txn!$K667)</f>
        <v>0</v>
      </c>
      <c r="N1321" s="42">
        <f>IF($D1321="",0,COUNTIF(BankAccts,$D1321))</f>
        <v>0</v>
      </c>
    </row>
    <row r="1322" spans="1:14">
      <c r="A1322" s="38">
        <f>IF(Txn!$B667="","",Txn!$B667)</f>
        <v>0</v>
      </c>
      <c r="B1322" s="38">
        <f>IF(Txn!$B667="","",Txn!$C667)</f>
        <v>0</v>
      </c>
      <c r="C1322" s="39">
        <f>IF(Txn!$B667="","","تراکنش بانکی")</f>
        <v>0</v>
      </c>
      <c r="D1322" s="38">
        <f>IF(Txn!$B667="","",IF(IF(Txn!$U667="TRF",Txn!$Y667,Txn!$Z667)="","",IF(Txn!$U667="TRF",Txn!$Y667,Txn!$Z667)))</f>
        <v>0</v>
      </c>
      <c r="E1322" s="39">
        <f>IF($D1322="","",IFERROR(VLOOKUP($D1322,AcctTbl,2,0),""))</f>
        <v>0</v>
      </c>
      <c r="F1322" s="39">
        <f>IF($D1322="","",IFERROR(VLOOKUP($D1322,AcctTbl,3,0),""))</f>
        <v>0</v>
      </c>
      <c r="G1322" s="39">
        <f>IF(Txn!$B667="","",Txn!$D667)</f>
        <v>0</v>
      </c>
      <c r="H1322" s="38">
        <f>IF(Txn!$B667="","",Txn!$E667)</f>
        <v>0</v>
      </c>
      <c r="I1322" s="40">
        <f>IF(Txn!$B667="",0,Txn!$Q667)</f>
        <v>0</v>
      </c>
      <c r="J1322" s="40">
        <f>IF(Txn!$B667="",0,Txn!$R667)</f>
        <v>0</v>
      </c>
      <c r="K1322" s="41">
        <f>IF($A1322="","",IFERROR(VALUE(MID($A1322,6,2)),""))</f>
        <v>0</v>
      </c>
      <c r="L1322" s="39">
        <f>IF(Txn!$K667="","","طرف مقابل — "&amp;Txn!$K667)</f>
        <v>0</v>
      </c>
      <c r="N1322" s="42">
        <f>IF($D1322="",0,COUNTIF(BankAccts,$D1322))</f>
        <v>0</v>
      </c>
    </row>
    <row r="1323" spans="1:14">
      <c r="A1323" s="38">
        <f>IF(Txn!$B668="","",Txn!$B668)</f>
        <v>0</v>
      </c>
      <c r="B1323" s="38">
        <f>IF(Txn!$B668="","",Txn!$C668)</f>
        <v>0</v>
      </c>
      <c r="C1323" s="39">
        <f>IF(Txn!$B668="","","تراکنش بانکی")</f>
        <v>0</v>
      </c>
      <c r="D1323" s="38">
        <f>IF(Txn!$B668="","",IF(Txn!$X668="","",Txn!$X668))</f>
        <v>0</v>
      </c>
      <c r="E1323" s="39">
        <f>IF($D1323="","",IFERROR(VLOOKUP($D1323,AcctTbl,2,0),""))</f>
        <v>0</v>
      </c>
      <c r="F1323" s="39">
        <f>IF($D1323="","",IFERROR(VLOOKUP($D1323,AcctTbl,3,0),""))</f>
        <v>0</v>
      </c>
      <c r="G1323" s="39">
        <f>IF(Txn!$B668="","",Txn!$D668)</f>
        <v>0</v>
      </c>
      <c r="H1323" s="38">
        <f>IF(Txn!$B668="","",Txn!$E668)</f>
        <v>0</v>
      </c>
      <c r="I1323" s="40">
        <f>IF(Txn!$B668="",0,Txn!$O668)</f>
        <v>0</v>
      </c>
      <c r="J1323" s="40">
        <f>IF(Txn!$B668="",0,Txn!$P668)</f>
        <v>0</v>
      </c>
      <c r="K1323" s="41">
        <f>IF($A1323="","",IFERROR(VALUE(MID($A1323,6,2)),""))</f>
        <v>0</v>
      </c>
      <c r="L1323" s="39">
        <f>IF(Txn!$K668="","",Txn!$K668)</f>
        <v>0</v>
      </c>
      <c r="N1323" s="42">
        <f>IF($D1323="",0,COUNTIF(BankAccts,$D1323))</f>
        <v>0</v>
      </c>
    </row>
    <row r="1324" spans="1:14">
      <c r="A1324" s="38">
        <f>IF(Txn!$B668="","",Txn!$B668)</f>
        <v>0</v>
      </c>
      <c r="B1324" s="38">
        <f>IF(Txn!$B668="","",Txn!$C668)</f>
        <v>0</v>
      </c>
      <c r="C1324" s="39">
        <f>IF(Txn!$B668="","","تراکنش بانکی")</f>
        <v>0</v>
      </c>
      <c r="D1324" s="38">
        <f>IF(Txn!$B668="","",IF(IF(Txn!$U668="TRF",Txn!$Y668,Txn!$Z668)="","",IF(Txn!$U668="TRF",Txn!$Y668,Txn!$Z668)))</f>
        <v>0</v>
      </c>
      <c r="E1324" s="39">
        <f>IF($D1324="","",IFERROR(VLOOKUP($D1324,AcctTbl,2,0),""))</f>
        <v>0</v>
      </c>
      <c r="F1324" s="39">
        <f>IF($D1324="","",IFERROR(VLOOKUP($D1324,AcctTbl,3,0),""))</f>
        <v>0</v>
      </c>
      <c r="G1324" s="39">
        <f>IF(Txn!$B668="","",Txn!$D668)</f>
        <v>0</v>
      </c>
      <c r="H1324" s="38">
        <f>IF(Txn!$B668="","",Txn!$E668)</f>
        <v>0</v>
      </c>
      <c r="I1324" s="40">
        <f>IF(Txn!$B668="",0,Txn!$Q668)</f>
        <v>0</v>
      </c>
      <c r="J1324" s="40">
        <f>IF(Txn!$B668="",0,Txn!$R668)</f>
        <v>0</v>
      </c>
      <c r="K1324" s="41">
        <f>IF($A1324="","",IFERROR(VALUE(MID($A1324,6,2)),""))</f>
        <v>0</v>
      </c>
      <c r="L1324" s="39">
        <f>IF(Txn!$K668="","","طرف مقابل — "&amp;Txn!$K668)</f>
        <v>0</v>
      </c>
      <c r="N1324" s="42">
        <f>IF($D1324="",0,COUNTIF(BankAccts,$D1324))</f>
        <v>0</v>
      </c>
    </row>
    <row r="1325" spans="1:14">
      <c r="A1325" s="38">
        <f>IF(Txn!$B669="","",Txn!$B669)</f>
        <v>0</v>
      </c>
      <c r="B1325" s="38">
        <f>IF(Txn!$B669="","",Txn!$C669)</f>
        <v>0</v>
      </c>
      <c r="C1325" s="39">
        <f>IF(Txn!$B669="","","تراکنش بانکی")</f>
        <v>0</v>
      </c>
      <c r="D1325" s="38">
        <f>IF(Txn!$B669="","",IF(Txn!$X669="","",Txn!$X669))</f>
        <v>0</v>
      </c>
      <c r="E1325" s="39">
        <f>IF($D1325="","",IFERROR(VLOOKUP($D1325,AcctTbl,2,0),""))</f>
        <v>0</v>
      </c>
      <c r="F1325" s="39">
        <f>IF($D1325="","",IFERROR(VLOOKUP($D1325,AcctTbl,3,0),""))</f>
        <v>0</v>
      </c>
      <c r="G1325" s="39">
        <f>IF(Txn!$B669="","",Txn!$D669)</f>
        <v>0</v>
      </c>
      <c r="H1325" s="38">
        <f>IF(Txn!$B669="","",Txn!$E669)</f>
        <v>0</v>
      </c>
      <c r="I1325" s="40">
        <f>IF(Txn!$B669="",0,Txn!$O669)</f>
        <v>0</v>
      </c>
      <c r="J1325" s="40">
        <f>IF(Txn!$B669="",0,Txn!$P669)</f>
        <v>0</v>
      </c>
      <c r="K1325" s="41">
        <f>IF($A1325="","",IFERROR(VALUE(MID($A1325,6,2)),""))</f>
        <v>0</v>
      </c>
      <c r="L1325" s="39">
        <f>IF(Txn!$K669="","",Txn!$K669)</f>
        <v>0</v>
      </c>
      <c r="N1325" s="42">
        <f>IF($D1325="",0,COUNTIF(BankAccts,$D1325))</f>
        <v>0</v>
      </c>
    </row>
    <row r="1326" spans="1:14">
      <c r="A1326" s="38">
        <f>IF(Txn!$B669="","",Txn!$B669)</f>
        <v>0</v>
      </c>
      <c r="B1326" s="38">
        <f>IF(Txn!$B669="","",Txn!$C669)</f>
        <v>0</v>
      </c>
      <c r="C1326" s="39">
        <f>IF(Txn!$B669="","","تراکنش بانکی")</f>
        <v>0</v>
      </c>
      <c r="D1326" s="38">
        <f>IF(Txn!$B669="","",IF(IF(Txn!$U669="TRF",Txn!$Y669,Txn!$Z669)="","",IF(Txn!$U669="TRF",Txn!$Y669,Txn!$Z669)))</f>
        <v>0</v>
      </c>
      <c r="E1326" s="39">
        <f>IF($D1326="","",IFERROR(VLOOKUP($D1326,AcctTbl,2,0),""))</f>
        <v>0</v>
      </c>
      <c r="F1326" s="39">
        <f>IF($D1326="","",IFERROR(VLOOKUP($D1326,AcctTbl,3,0),""))</f>
        <v>0</v>
      </c>
      <c r="G1326" s="39">
        <f>IF(Txn!$B669="","",Txn!$D669)</f>
        <v>0</v>
      </c>
      <c r="H1326" s="38">
        <f>IF(Txn!$B669="","",Txn!$E669)</f>
        <v>0</v>
      </c>
      <c r="I1326" s="40">
        <f>IF(Txn!$B669="",0,Txn!$Q669)</f>
        <v>0</v>
      </c>
      <c r="J1326" s="40">
        <f>IF(Txn!$B669="",0,Txn!$R669)</f>
        <v>0</v>
      </c>
      <c r="K1326" s="41">
        <f>IF($A1326="","",IFERROR(VALUE(MID($A1326,6,2)),""))</f>
        <v>0</v>
      </c>
      <c r="L1326" s="39">
        <f>IF(Txn!$K669="","","طرف مقابل — "&amp;Txn!$K669)</f>
        <v>0</v>
      </c>
      <c r="N1326" s="42">
        <f>IF($D1326="",0,COUNTIF(BankAccts,$D1326))</f>
        <v>0</v>
      </c>
    </row>
    <row r="1327" spans="1:14">
      <c r="A1327" s="38">
        <f>IF(Txn!$B670="","",Txn!$B670)</f>
        <v>0</v>
      </c>
      <c r="B1327" s="38">
        <f>IF(Txn!$B670="","",Txn!$C670)</f>
        <v>0</v>
      </c>
      <c r="C1327" s="39">
        <f>IF(Txn!$B670="","","تراکنش بانکی")</f>
        <v>0</v>
      </c>
      <c r="D1327" s="38">
        <f>IF(Txn!$B670="","",IF(Txn!$X670="","",Txn!$X670))</f>
        <v>0</v>
      </c>
      <c r="E1327" s="39">
        <f>IF($D1327="","",IFERROR(VLOOKUP($D1327,AcctTbl,2,0),""))</f>
        <v>0</v>
      </c>
      <c r="F1327" s="39">
        <f>IF($D1327="","",IFERROR(VLOOKUP($D1327,AcctTbl,3,0),""))</f>
        <v>0</v>
      </c>
      <c r="G1327" s="39">
        <f>IF(Txn!$B670="","",Txn!$D670)</f>
        <v>0</v>
      </c>
      <c r="H1327" s="38">
        <f>IF(Txn!$B670="","",Txn!$E670)</f>
        <v>0</v>
      </c>
      <c r="I1327" s="40">
        <f>IF(Txn!$B670="",0,Txn!$O670)</f>
        <v>0</v>
      </c>
      <c r="J1327" s="40">
        <f>IF(Txn!$B670="",0,Txn!$P670)</f>
        <v>0</v>
      </c>
      <c r="K1327" s="41">
        <f>IF($A1327="","",IFERROR(VALUE(MID($A1327,6,2)),""))</f>
        <v>0</v>
      </c>
      <c r="L1327" s="39">
        <f>IF(Txn!$K670="","",Txn!$K670)</f>
        <v>0</v>
      </c>
      <c r="N1327" s="42">
        <f>IF($D1327="",0,COUNTIF(BankAccts,$D1327))</f>
        <v>0</v>
      </c>
    </row>
    <row r="1328" spans="1:14">
      <c r="A1328" s="38">
        <f>IF(Txn!$B670="","",Txn!$B670)</f>
        <v>0</v>
      </c>
      <c r="B1328" s="38">
        <f>IF(Txn!$B670="","",Txn!$C670)</f>
        <v>0</v>
      </c>
      <c r="C1328" s="39">
        <f>IF(Txn!$B670="","","تراکنش بانکی")</f>
        <v>0</v>
      </c>
      <c r="D1328" s="38">
        <f>IF(Txn!$B670="","",IF(IF(Txn!$U670="TRF",Txn!$Y670,Txn!$Z670)="","",IF(Txn!$U670="TRF",Txn!$Y670,Txn!$Z670)))</f>
        <v>0</v>
      </c>
      <c r="E1328" s="39">
        <f>IF($D1328="","",IFERROR(VLOOKUP($D1328,AcctTbl,2,0),""))</f>
        <v>0</v>
      </c>
      <c r="F1328" s="39">
        <f>IF($D1328="","",IFERROR(VLOOKUP($D1328,AcctTbl,3,0),""))</f>
        <v>0</v>
      </c>
      <c r="G1328" s="39">
        <f>IF(Txn!$B670="","",Txn!$D670)</f>
        <v>0</v>
      </c>
      <c r="H1328" s="38">
        <f>IF(Txn!$B670="","",Txn!$E670)</f>
        <v>0</v>
      </c>
      <c r="I1328" s="40">
        <f>IF(Txn!$B670="",0,Txn!$Q670)</f>
        <v>0</v>
      </c>
      <c r="J1328" s="40">
        <f>IF(Txn!$B670="",0,Txn!$R670)</f>
        <v>0</v>
      </c>
      <c r="K1328" s="41">
        <f>IF($A1328="","",IFERROR(VALUE(MID($A1328,6,2)),""))</f>
        <v>0</v>
      </c>
      <c r="L1328" s="39">
        <f>IF(Txn!$K670="","","طرف مقابل — "&amp;Txn!$K670)</f>
        <v>0</v>
      </c>
      <c r="N1328" s="42">
        <f>IF($D1328="",0,COUNTIF(BankAccts,$D1328))</f>
        <v>0</v>
      </c>
    </row>
    <row r="1329" spans="1:14">
      <c r="A1329" s="38">
        <f>IF(Txn!$B671="","",Txn!$B671)</f>
        <v>0</v>
      </c>
      <c r="B1329" s="38">
        <f>IF(Txn!$B671="","",Txn!$C671)</f>
        <v>0</v>
      </c>
      <c r="C1329" s="39">
        <f>IF(Txn!$B671="","","تراکنش بانکی")</f>
        <v>0</v>
      </c>
      <c r="D1329" s="38">
        <f>IF(Txn!$B671="","",IF(Txn!$X671="","",Txn!$X671))</f>
        <v>0</v>
      </c>
      <c r="E1329" s="39">
        <f>IF($D1329="","",IFERROR(VLOOKUP($D1329,AcctTbl,2,0),""))</f>
        <v>0</v>
      </c>
      <c r="F1329" s="39">
        <f>IF($D1329="","",IFERROR(VLOOKUP($D1329,AcctTbl,3,0),""))</f>
        <v>0</v>
      </c>
      <c r="G1329" s="39">
        <f>IF(Txn!$B671="","",Txn!$D671)</f>
        <v>0</v>
      </c>
      <c r="H1329" s="38">
        <f>IF(Txn!$B671="","",Txn!$E671)</f>
        <v>0</v>
      </c>
      <c r="I1329" s="40">
        <f>IF(Txn!$B671="",0,Txn!$O671)</f>
        <v>0</v>
      </c>
      <c r="J1329" s="40">
        <f>IF(Txn!$B671="",0,Txn!$P671)</f>
        <v>0</v>
      </c>
      <c r="K1329" s="41">
        <f>IF($A1329="","",IFERROR(VALUE(MID($A1329,6,2)),""))</f>
        <v>0</v>
      </c>
      <c r="L1329" s="39">
        <f>IF(Txn!$K671="","",Txn!$K671)</f>
        <v>0</v>
      </c>
      <c r="N1329" s="42">
        <f>IF($D1329="",0,COUNTIF(BankAccts,$D1329))</f>
        <v>0</v>
      </c>
    </row>
    <row r="1330" spans="1:14">
      <c r="A1330" s="38">
        <f>IF(Txn!$B671="","",Txn!$B671)</f>
        <v>0</v>
      </c>
      <c r="B1330" s="38">
        <f>IF(Txn!$B671="","",Txn!$C671)</f>
        <v>0</v>
      </c>
      <c r="C1330" s="39">
        <f>IF(Txn!$B671="","","تراکنش بانکی")</f>
        <v>0</v>
      </c>
      <c r="D1330" s="38">
        <f>IF(Txn!$B671="","",IF(IF(Txn!$U671="TRF",Txn!$Y671,Txn!$Z671)="","",IF(Txn!$U671="TRF",Txn!$Y671,Txn!$Z671)))</f>
        <v>0</v>
      </c>
      <c r="E1330" s="39">
        <f>IF($D1330="","",IFERROR(VLOOKUP($D1330,AcctTbl,2,0),""))</f>
        <v>0</v>
      </c>
      <c r="F1330" s="39">
        <f>IF($D1330="","",IFERROR(VLOOKUP($D1330,AcctTbl,3,0),""))</f>
        <v>0</v>
      </c>
      <c r="G1330" s="39">
        <f>IF(Txn!$B671="","",Txn!$D671)</f>
        <v>0</v>
      </c>
      <c r="H1330" s="38">
        <f>IF(Txn!$B671="","",Txn!$E671)</f>
        <v>0</v>
      </c>
      <c r="I1330" s="40">
        <f>IF(Txn!$B671="",0,Txn!$Q671)</f>
        <v>0</v>
      </c>
      <c r="J1330" s="40">
        <f>IF(Txn!$B671="",0,Txn!$R671)</f>
        <v>0</v>
      </c>
      <c r="K1330" s="41">
        <f>IF($A1330="","",IFERROR(VALUE(MID($A1330,6,2)),""))</f>
        <v>0</v>
      </c>
      <c r="L1330" s="39">
        <f>IF(Txn!$K671="","","طرف مقابل — "&amp;Txn!$K671)</f>
        <v>0</v>
      </c>
      <c r="N1330" s="42">
        <f>IF($D1330="",0,COUNTIF(BankAccts,$D1330))</f>
        <v>0</v>
      </c>
    </row>
    <row r="1331" spans="1:14">
      <c r="A1331" s="38">
        <f>IF(Txn!$B672="","",Txn!$B672)</f>
        <v>0</v>
      </c>
      <c r="B1331" s="38">
        <f>IF(Txn!$B672="","",Txn!$C672)</f>
        <v>0</v>
      </c>
      <c r="C1331" s="39">
        <f>IF(Txn!$B672="","","تراکنش بانکی")</f>
        <v>0</v>
      </c>
      <c r="D1331" s="38">
        <f>IF(Txn!$B672="","",IF(Txn!$X672="","",Txn!$X672))</f>
        <v>0</v>
      </c>
      <c r="E1331" s="39">
        <f>IF($D1331="","",IFERROR(VLOOKUP($D1331,AcctTbl,2,0),""))</f>
        <v>0</v>
      </c>
      <c r="F1331" s="39">
        <f>IF($D1331="","",IFERROR(VLOOKUP($D1331,AcctTbl,3,0),""))</f>
        <v>0</v>
      </c>
      <c r="G1331" s="39">
        <f>IF(Txn!$B672="","",Txn!$D672)</f>
        <v>0</v>
      </c>
      <c r="H1331" s="38">
        <f>IF(Txn!$B672="","",Txn!$E672)</f>
        <v>0</v>
      </c>
      <c r="I1331" s="40">
        <f>IF(Txn!$B672="",0,Txn!$O672)</f>
        <v>0</v>
      </c>
      <c r="J1331" s="40">
        <f>IF(Txn!$B672="",0,Txn!$P672)</f>
        <v>0</v>
      </c>
      <c r="K1331" s="41">
        <f>IF($A1331="","",IFERROR(VALUE(MID($A1331,6,2)),""))</f>
        <v>0</v>
      </c>
      <c r="L1331" s="39">
        <f>IF(Txn!$K672="","",Txn!$K672)</f>
        <v>0</v>
      </c>
      <c r="N1331" s="42">
        <f>IF($D1331="",0,COUNTIF(BankAccts,$D1331))</f>
        <v>0</v>
      </c>
    </row>
    <row r="1332" spans="1:14">
      <c r="A1332" s="38">
        <f>IF(Txn!$B672="","",Txn!$B672)</f>
        <v>0</v>
      </c>
      <c r="B1332" s="38">
        <f>IF(Txn!$B672="","",Txn!$C672)</f>
        <v>0</v>
      </c>
      <c r="C1332" s="39">
        <f>IF(Txn!$B672="","","تراکنش بانکی")</f>
        <v>0</v>
      </c>
      <c r="D1332" s="38">
        <f>IF(Txn!$B672="","",IF(IF(Txn!$U672="TRF",Txn!$Y672,Txn!$Z672)="","",IF(Txn!$U672="TRF",Txn!$Y672,Txn!$Z672)))</f>
        <v>0</v>
      </c>
      <c r="E1332" s="39">
        <f>IF($D1332="","",IFERROR(VLOOKUP($D1332,AcctTbl,2,0),""))</f>
        <v>0</v>
      </c>
      <c r="F1332" s="39">
        <f>IF($D1332="","",IFERROR(VLOOKUP($D1332,AcctTbl,3,0),""))</f>
        <v>0</v>
      </c>
      <c r="G1332" s="39">
        <f>IF(Txn!$B672="","",Txn!$D672)</f>
        <v>0</v>
      </c>
      <c r="H1332" s="38">
        <f>IF(Txn!$B672="","",Txn!$E672)</f>
        <v>0</v>
      </c>
      <c r="I1332" s="40">
        <f>IF(Txn!$B672="",0,Txn!$Q672)</f>
        <v>0</v>
      </c>
      <c r="J1332" s="40">
        <f>IF(Txn!$B672="",0,Txn!$R672)</f>
        <v>0</v>
      </c>
      <c r="K1332" s="41">
        <f>IF($A1332="","",IFERROR(VALUE(MID($A1332,6,2)),""))</f>
        <v>0</v>
      </c>
      <c r="L1332" s="39">
        <f>IF(Txn!$K672="","","طرف مقابل — "&amp;Txn!$K672)</f>
        <v>0</v>
      </c>
      <c r="N1332" s="42">
        <f>IF($D1332="",0,COUNTIF(BankAccts,$D1332))</f>
        <v>0</v>
      </c>
    </row>
    <row r="1333" spans="1:14">
      <c r="A1333" s="38">
        <f>IF(Txn!$B673="","",Txn!$B673)</f>
        <v>0</v>
      </c>
      <c r="B1333" s="38">
        <f>IF(Txn!$B673="","",Txn!$C673)</f>
        <v>0</v>
      </c>
      <c r="C1333" s="39">
        <f>IF(Txn!$B673="","","تراکنش بانکی")</f>
        <v>0</v>
      </c>
      <c r="D1333" s="38">
        <f>IF(Txn!$B673="","",IF(Txn!$X673="","",Txn!$X673))</f>
        <v>0</v>
      </c>
      <c r="E1333" s="39">
        <f>IF($D1333="","",IFERROR(VLOOKUP($D1333,AcctTbl,2,0),""))</f>
        <v>0</v>
      </c>
      <c r="F1333" s="39">
        <f>IF($D1333="","",IFERROR(VLOOKUP($D1333,AcctTbl,3,0),""))</f>
        <v>0</v>
      </c>
      <c r="G1333" s="39">
        <f>IF(Txn!$B673="","",Txn!$D673)</f>
        <v>0</v>
      </c>
      <c r="H1333" s="38">
        <f>IF(Txn!$B673="","",Txn!$E673)</f>
        <v>0</v>
      </c>
      <c r="I1333" s="40">
        <f>IF(Txn!$B673="",0,Txn!$O673)</f>
        <v>0</v>
      </c>
      <c r="J1333" s="40">
        <f>IF(Txn!$B673="",0,Txn!$P673)</f>
        <v>0</v>
      </c>
      <c r="K1333" s="41">
        <f>IF($A1333="","",IFERROR(VALUE(MID($A1333,6,2)),""))</f>
        <v>0</v>
      </c>
      <c r="L1333" s="39">
        <f>IF(Txn!$K673="","",Txn!$K673)</f>
        <v>0</v>
      </c>
      <c r="N1333" s="42">
        <f>IF($D1333="",0,COUNTIF(BankAccts,$D1333))</f>
        <v>0</v>
      </c>
    </row>
    <row r="1334" spans="1:14">
      <c r="A1334" s="38">
        <f>IF(Txn!$B673="","",Txn!$B673)</f>
        <v>0</v>
      </c>
      <c r="B1334" s="38">
        <f>IF(Txn!$B673="","",Txn!$C673)</f>
        <v>0</v>
      </c>
      <c r="C1334" s="39">
        <f>IF(Txn!$B673="","","تراکنش بانکی")</f>
        <v>0</v>
      </c>
      <c r="D1334" s="38">
        <f>IF(Txn!$B673="","",IF(IF(Txn!$U673="TRF",Txn!$Y673,Txn!$Z673)="","",IF(Txn!$U673="TRF",Txn!$Y673,Txn!$Z673)))</f>
        <v>0</v>
      </c>
      <c r="E1334" s="39">
        <f>IF($D1334="","",IFERROR(VLOOKUP($D1334,AcctTbl,2,0),""))</f>
        <v>0</v>
      </c>
      <c r="F1334" s="39">
        <f>IF($D1334="","",IFERROR(VLOOKUP($D1334,AcctTbl,3,0),""))</f>
        <v>0</v>
      </c>
      <c r="G1334" s="39">
        <f>IF(Txn!$B673="","",Txn!$D673)</f>
        <v>0</v>
      </c>
      <c r="H1334" s="38">
        <f>IF(Txn!$B673="","",Txn!$E673)</f>
        <v>0</v>
      </c>
      <c r="I1334" s="40">
        <f>IF(Txn!$B673="",0,Txn!$Q673)</f>
        <v>0</v>
      </c>
      <c r="J1334" s="40">
        <f>IF(Txn!$B673="",0,Txn!$R673)</f>
        <v>0</v>
      </c>
      <c r="K1334" s="41">
        <f>IF($A1334="","",IFERROR(VALUE(MID($A1334,6,2)),""))</f>
        <v>0</v>
      </c>
      <c r="L1334" s="39">
        <f>IF(Txn!$K673="","","طرف مقابل — "&amp;Txn!$K673)</f>
        <v>0</v>
      </c>
      <c r="N1334" s="42">
        <f>IF($D1334="",0,COUNTIF(BankAccts,$D1334))</f>
        <v>0</v>
      </c>
    </row>
    <row r="1335" spans="1:14">
      <c r="A1335" s="38">
        <f>IF(Txn!$B674="","",Txn!$B674)</f>
        <v>0</v>
      </c>
      <c r="B1335" s="38">
        <f>IF(Txn!$B674="","",Txn!$C674)</f>
        <v>0</v>
      </c>
      <c r="C1335" s="39">
        <f>IF(Txn!$B674="","","تراکنش بانکی")</f>
        <v>0</v>
      </c>
      <c r="D1335" s="38">
        <f>IF(Txn!$B674="","",IF(Txn!$X674="","",Txn!$X674))</f>
        <v>0</v>
      </c>
      <c r="E1335" s="39">
        <f>IF($D1335="","",IFERROR(VLOOKUP($D1335,AcctTbl,2,0),""))</f>
        <v>0</v>
      </c>
      <c r="F1335" s="39">
        <f>IF($D1335="","",IFERROR(VLOOKUP($D1335,AcctTbl,3,0),""))</f>
        <v>0</v>
      </c>
      <c r="G1335" s="39">
        <f>IF(Txn!$B674="","",Txn!$D674)</f>
        <v>0</v>
      </c>
      <c r="H1335" s="38">
        <f>IF(Txn!$B674="","",Txn!$E674)</f>
        <v>0</v>
      </c>
      <c r="I1335" s="40">
        <f>IF(Txn!$B674="",0,Txn!$O674)</f>
        <v>0</v>
      </c>
      <c r="J1335" s="40">
        <f>IF(Txn!$B674="",0,Txn!$P674)</f>
        <v>0</v>
      </c>
      <c r="K1335" s="41">
        <f>IF($A1335="","",IFERROR(VALUE(MID($A1335,6,2)),""))</f>
        <v>0</v>
      </c>
      <c r="L1335" s="39">
        <f>IF(Txn!$K674="","",Txn!$K674)</f>
        <v>0</v>
      </c>
      <c r="N1335" s="42">
        <f>IF($D1335="",0,COUNTIF(BankAccts,$D1335))</f>
        <v>0</v>
      </c>
    </row>
    <row r="1336" spans="1:14">
      <c r="A1336" s="38">
        <f>IF(Txn!$B674="","",Txn!$B674)</f>
        <v>0</v>
      </c>
      <c r="B1336" s="38">
        <f>IF(Txn!$B674="","",Txn!$C674)</f>
        <v>0</v>
      </c>
      <c r="C1336" s="39">
        <f>IF(Txn!$B674="","","تراکنش بانکی")</f>
        <v>0</v>
      </c>
      <c r="D1336" s="38">
        <f>IF(Txn!$B674="","",IF(IF(Txn!$U674="TRF",Txn!$Y674,Txn!$Z674)="","",IF(Txn!$U674="TRF",Txn!$Y674,Txn!$Z674)))</f>
        <v>0</v>
      </c>
      <c r="E1336" s="39">
        <f>IF($D1336="","",IFERROR(VLOOKUP($D1336,AcctTbl,2,0),""))</f>
        <v>0</v>
      </c>
      <c r="F1336" s="39">
        <f>IF($D1336="","",IFERROR(VLOOKUP($D1336,AcctTbl,3,0),""))</f>
        <v>0</v>
      </c>
      <c r="G1336" s="39">
        <f>IF(Txn!$B674="","",Txn!$D674)</f>
        <v>0</v>
      </c>
      <c r="H1336" s="38">
        <f>IF(Txn!$B674="","",Txn!$E674)</f>
        <v>0</v>
      </c>
      <c r="I1336" s="40">
        <f>IF(Txn!$B674="",0,Txn!$Q674)</f>
        <v>0</v>
      </c>
      <c r="J1336" s="40">
        <f>IF(Txn!$B674="",0,Txn!$R674)</f>
        <v>0</v>
      </c>
      <c r="K1336" s="41">
        <f>IF($A1336="","",IFERROR(VALUE(MID($A1336,6,2)),""))</f>
        <v>0</v>
      </c>
      <c r="L1336" s="39">
        <f>IF(Txn!$K674="","","طرف مقابل — "&amp;Txn!$K674)</f>
        <v>0</v>
      </c>
      <c r="N1336" s="42">
        <f>IF($D1336="",0,COUNTIF(BankAccts,$D1336))</f>
        <v>0</v>
      </c>
    </row>
    <row r="1337" spans="1:14">
      <c r="A1337" s="38">
        <f>IF(Txn!$B675="","",Txn!$B675)</f>
        <v>0</v>
      </c>
      <c r="B1337" s="38">
        <f>IF(Txn!$B675="","",Txn!$C675)</f>
        <v>0</v>
      </c>
      <c r="C1337" s="39">
        <f>IF(Txn!$B675="","","تراکنش بانکی")</f>
        <v>0</v>
      </c>
      <c r="D1337" s="38">
        <f>IF(Txn!$B675="","",IF(Txn!$X675="","",Txn!$X675))</f>
        <v>0</v>
      </c>
      <c r="E1337" s="39">
        <f>IF($D1337="","",IFERROR(VLOOKUP($D1337,AcctTbl,2,0),""))</f>
        <v>0</v>
      </c>
      <c r="F1337" s="39">
        <f>IF($D1337="","",IFERROR(VLOOKUP($D1337,AcctTbl,3,0),""))</f>
        <v>0</v>
      </c>
      <c r="G1337" s="39">
        <f>IF(Txn!$B675="","",Txn!$D675)</f>
        <v>0</v>
      </c>
      <c r="H1337" s="38">
        <f>IF(Txn!$B675="","",Txn!$E675)</f>
        <v>0</v>
      </c>
      <c r="I1337" s="40">
        <f>IF(Txn!$B675="",0,Txn!$O675)</f>
        <v>0</v>
      </c>
      <c r="J1337" s="40">
        <f>IF(Txn!$B675="",0,Txn!$P675)</f>
        <v>0</v>
      </c>
      <c r="K1337" s="41">
        <f>IF($A1337="","",IFERROR(VALUE(MID($A1337,6,2)),""))</f>
        <v>0</v>
      </c>
      <c r="L1337" s="39">
        <f>IF(Txn!$K675="","",Txn!$K675)</f>
        <v>0</v>
      </c>
      <c r="N1337" s="42">
        <f>IF($D1337="",0,COUNTIF(BankAccts,$D1337))</f>
        <v>0</v>
      </c>
    </row>
    <row r="1338" spans="1:14">
      <c r="A1338" s="38">
        <f>IF(Txn!$B675="","",Txn!$B675)</f>
        <v>0</v>
      </c>
      <c r="B1338" s="38">
        <f>IF(Txn!$B675="","",Txn!$C675)</f>
        <v>0</v>
      </c>
      <c r="C1338" s="39">
        <f>IF(Txn!$B675="","","تراکنش بانکی")</f>
        <v>0</v>
      </c>
      <c r="D1338" s="38">
        <f>IF(Txn!$B675="","",IF(IF(Txn!$U675="TRF",Txn!$Y675,Txn!$Z675)="","",IF(Txn!$U675="TRF",Txn!$Y675,Txn!$Z675)))</f>
        <v>0</v>
      </c>
      <c r="E1338" s="39">
        <f>IF($D1338="","",IFERROR(VLOOKUP($D1338,AcctTbl,2,0),""))</f>
        <v>0</v>
      </c>
      <c r="F1338" s="39">
        <f>IF($D1338="","",IFERROR(VLOOKUP($D1338,AcctTbl,3,0),""))</f>
        <v>0</v>
      </c>
      <c r="G1338" s="39">
        <f>IF(Txn!$B675="","",Txn!$D675)</f>
        <v>0</v>
      </c>
      <c r="H1338" s="38">
        <f>IF(Txn!$B675="","",Txn!$E675)</f>
        <v>0</v>
      </c>
      <c r="I1338" s="40">
        <f>IF(Txn!$B675="",0,Txn!$Q675)</f>
        <v>0</v>
      </c>
      <c r="J1338" s="40">
        <f>IF(Txn!$B675="",0,Txn!$R675)</f>
        <v>0</v>
      </c>
      <c r="K1338" s="41">
        <f>IF($A1338="","",IFERROR(VALUE(MID($A1338,6,2)),""))</f>
        <v>0</v>
      </c>
      <c r="L1338" s="39">
        <f>IF(Txn!$K675="","","طرف مقابل — "&amp;Txn!$K675)</f>
        <v>0</v>
      </c>
      <c r="N1338" s="42">
        <f>IF($D1338="",0,COUNTIF(BankAccts,$D1338))</f>
        <v>0</v>
      </c>
    </row>
    <row r="1339" spans="1:14">
      <c r="A1339" s="38">
        <f>IF(Txn!$B676="","",Txn!$B676)</f>
        <v>0</v>
      </c>
      <c r="B1339" s="38">
        <f>IF(Txn!$B676="","",Txn!$C676)</f>
        <v>0</v>
      </c>
      <c r="C1339" s="39">
        <f>IF(Txn!$B676="","","تراکنش بانکی")</f>
        <v>0</v>
      </c>
      <c r="D1339" s="38">
        <f>IF(Txn!$B676="","",IF(Txn!$X676="","",Txn!$X676))</f>
        <v>0</v>
      </c>
      <c r="E1339" s="39">
        <f>IF($D1339="","",IFERROR(VLOOKUP($D1339,AcctTbl,2,0),""))</f>
        <v>0</v>
      </c>
      <c r="F1339" s="39">
        <f>IF($D1339="","",IFERROR(VLOOKUP($D1339,AcctTbl,3,0),""))</f>
        <v>0</v>
      </c>
      <c r="G1339" s="39">
        <f>IF(Txn!$B676="","",Txn!$D676)</f>
        <v>0</v>
      </c>
      <c r="H1339" s="38">
        <f>IF(Txn!$B676="","",Txn!$E676)</f>
        <v>0</v>
      </c>
      <c r="I1339" s="40">
        <f>IF(Txn!$B676="",0,Txn!$O676)</f>
        <v>0</v>
      </c>
      <c r="J1339" s="40">
        <f>IF(Txn!$B676="",0,Txn!$P676)</f>
        <v>0</v>
      </c>
      <c r="K1339" s="41">
        <f>IF($A1339="","",IFERROR(VALUE(MID($A1339,6,2)),""))</f>
        <v>0</v>
      </c>
      <c r="L1339" s="39">
        <f>IF(Txn!$K676="","",Txn!$K676)</f>
        <v>0</v>
      </c>
      <c r="N1339" s="42">
        <f>IF($D1339="",0,COUNTIF(BankAccts,$D1339))</f>
        <v>0</v>
      </c>
    </row>
    <row r="1340" spans="1:14">
      <c r="A1340" s="38">
        <f>IF(Txn!$B676="","",Txn!$B676)</f>
        <v>0</v>
      </c>
      <c r="B1340" s="38">
        <f>IF(Txn!$B676="","",Txn!$C676)</f>
        <v>0</v>
      </c>
      <c r="C1340" s="39">
        <f>IF(Txn!$B676="","","تراکنش بانکی")</f>
        <v>0</v>
      </c>
      <c r="D1340" s="38">
        <f>IF(Txn!$B676="","",IF(IF(Txn!$U676="TRF",Txn!$Y676,Txn!$Z676)="","",IF(Txn!$U676="TRF",Txn!$Y676,Txn!$Z676)))</f>
        <v>0</v>
      </c>
      <c r="E1340" s="39">
        <f>IF($D1340="","",IFERROR(VLOOKUP($D1340,AcctTbl,2,0),""))</f>
        <v>0</v>
      </c>
      <c r="F1340" s="39">
        <f>IF($D1340="","",IFERROR(VLOOKUP($D1340,AcctTbl,3,0),""))</f>
        <v>0</v>
      </c>
      <c r="G1340" s="39">
        <f>IF(Txn!$B676="","",Txn!$D676)</f>
        <v>0</v>
      </c>
      <c r="H1340" s="38">
        <f>IF(Txn!$B676="","",Txn!$E676)</f>
        <v>0</v>
      </c>
      <c r="I1340" s="40">
        <f>IF(Txn!$B676="",0,Txn!$Q676)</f>
        <v>0</v>
      </c>
      <c r="J1340" s="40">
        <f>IF(Txn!$B676="",0,Txn!$R676)</f>
        <v>0</v>
      </c>
      <c r="K1340" s="41">
        <f>IF($A1340="","",IFERROR(VALUE(MID($A1340,6,2)),""))</f>
        <v>0</v>
      </c>
      <c r="L1340" s="39">
        <f>IF(Txn!$K676="","","طرف مقابل — "&amp;Txn!$K676)</f>
        <v>0</v>
      </c>
      <c r="N1340" s="42">
        <f>IF($D1340="",0,COUNTIF(BankAccts,$D1340))</f>
        <v>0</v>
      </c>
    </row>
    <row r="1341" spans="1:14">
      <c r="A1341" s="38">
        <f>IF(Txn!$B677="","",Txn!$B677)</f>
        <v>0</v>
      </c>
      <c r="B1341" s="38">
        <f>IF(Txn!$B677="","",Txn!$C677)</f>
        <v>0</v>
      </c>
      <c r="C1341" s="39">
        <f>IF(Txn!$B677="","","تراکنش بانکی")</f>
        <v>0</v>
      </c>
      <c r="D1341" s="38">
        <f>IF(Txn!$B677="","",IF(Txn!$X677="","",Txn!$X677))</f>
        <v>0</v>
      </c>
      <c r="E1341" s="39">
        <f>IF($D1341="","",IFERROR(VLOOKUP($D1341,AcctTbl,2,0),""))</f>
        <v>0</v>
      </c>
      <c r="F1341" s="39">
        <f>IF($D1341="","",IFERROR(VLOOKUP($D1341,AcctTbl,3,0),""))</f>
        <v>0</v>
      </c>
      <c r="G1341" s="39">
        <f>IF(Txn!$B677="","",Txn!$D677)</f>
        <v>0</v>
      </c>
      <c r="H1341" s="38">
        <f>IF(Txn!$B677="","",Txn!$E677)</f>
        <v>0</v>
      </c>
      <c r="I1341" s="40">
        <f>IF(Txn!$B677="",0,Txn!$O677)</f>
        <v>0</v>
      </c>
      <c r="J1341" s="40">
        <f>IF(Txn!$B677="",0,Txn!$P677)</f>
        <v>0</v>
      </c>
      <c r="K1341" s="41">
        <f>IF($A1341="","",IFERROR(VALUE(MID($A1341,6,2)),""))</f>
        <v>0</v>
      </c>
      <c r="L1341" s="39">
        <f>IF(Txn!$K677="","",Txn!$K677)</f>
        <v>0</v>
      </c>
      <c r="N1341" s="42">
        <f>IF($D1341="",0,COUNTIF(BankAccts,$D1341))</f>
        <v>0</v>
      </c>
    </row>
    <row r="1342" spans="1:14">
      <c r="A1342" s="38">
        <f>IF(Txn!$B677="","",Txn!$B677)</f>
        <v>0</v>
      </c>
      <c r="B1342" s="38">
        <f>IF(Txn!$B677="","",Txn!$C677)</f>
        <v>0</v>
      </c>
      <c r="C1342" s="39">
        <f>IF(Txn!$B677="","","تراکنش بانکی")</f>
        <v>0</v>
      </c>
      <c r="D1342" s="38">
        <f>IF(Txn!$B677="","",IF(IF(Txn!$U677="TRF",Txn!$Y677,Txn!$Z677)="","",IF(Txn!$U677="TRF",Txn!$Y677,Txn!$Z677)))</f>
        <v>0</v>
      </c>
      <c r="E1342" s="39">
        <f>IF($D1342="","",IFERROR(VLOOKUP($D1342,AcctTbl,2,0),""))</f>
        <v>0</v>
      </c>
      <c r="F1342" s="39">
        <f>IF($D1342="","",IFERROR(VLOOKUP($D1342,AcctTbl,3,0),""))</f>
        <v>0</v>
      </c>
      <c r="G1342" s="39">
        <f>IF(Txn!$B677="","",Txn!$D677)</f>
        <v>0</v>
      </c>
      <c r="H1342" s="38">
        <f>IF(Txn!$B677="","",Txn!$E677)</f>
        <v>0</v>
      </c>
      <c r="I1342" s="40">
        <f>IF(Txn!$B677="",0,Txn!$Q677)</f>
        <v>0</v>
      </c>
      <c r="J1342" s="40">
        <f>IF(Txn!$B677="",0,Txn!$R677)</f>
        <v>0</v>
      </c>
      <c r="K1342" s="41">
        <f>IF($A1342="","",IFERROR(VALUE(MID($A1342,6,2)),""))</f>
        <v>0</v>
      </c>
      <c r="L1342" s="39">
        <f>IF(Txn!$K677="","","طرف مقابل — "&amp;Txn!$K677)</f>
        <v>0</v>
      </c>
      <c r="N1342" s="42">
        <f>IF($D1342="",0,COUNTIF(BankAccts,$D1342))</f>
        <v>0</v>
      </c>
    </row>
    <row r="1343" spans="1:14">
      <c r="A1343" s="38">
        <f>IF(Txn!$B678="","",Txn!$B678)</f>
        <v>0</v>
      </c>
      <c r="B1343" s="38">
        <f>IF(Txn!$B678="","",Txn!$C678)</f>
        <v>0</v>
      </c>
      <c r="C1343" s="39">
        <f>IF(Txn!$B678="","","تراکنش بانکی")</f>
        <v>0</v>
      </c>
      <c r="D1343" s="38">
        <f>IF(Txn!$B678="","",IF(Txn!$X678="","",Txn!$X678))</f>
        <v>0</v>
      </c>
      <c r="E1343" s="39">
        <f>IF($D1343="","",IFERROR(VLOOKUP($D1343,AcctTbl,2,0),""))</f>
        <v>0</v>
      </c>
      <c r="F1343" s="39">
        <f>IF($D1343="","",IFERROR(VLOOKUP($D1343,AcctTbl,3,0),""))</f>
        <v>0</v>
      </c>
      <c r="G1343" s="39">
        <f>IF(Txn!$B678="","",Txn!$D678)</f>
        <v>0</v>
      </c>
      <c r="H1343" s="38">
        <f>IF(Txn!$B678="","",Txn!$E678)</f>
        <v>0</v>
      </c>
      <c r="I1343" s="40">
        <f>IF(Txn!$B678="",0,Txn!$O678)</f>
        <v>0</v>
      </c>
      <c r="J1343" s="40">
        <f>IF(Txn!$B678="",0,Txn!$P678)</f>
        <v>0</v>
      </c>
      <c r="K1343" s="41">
        <f>IF($A1343="","",IFERROR(VALUE(MID($A1343,6,2)),""))</f>
        <v>0</v>
      </c>
      <c r="L1343" s="39">
        <f>IF(Txn!$K678="","",Txn!$K678)</f>
        <v>0</v>
      </c>
      <c r="N1343" s="42">
        <f>IF($D1343="",0,COUNTIF(BankAccts,$D1343))</f>
        <v>0</v>
      </c>
    </row>
    <row r="1344" spans="1:14">
      <c r="A1344" s="38">
        <f>IF(Txn!$B678="","",Txn!$B678)</f>
        <v>0</v>
      </c>
      <c r="B1344" s="38">
        <f>IF(Txn!$B678="","",Txn!$C678)</f>
        <v>0</v>
      </c>
      <c r="C1344" s="39">
        <f>IF(Txn!$B678="","","تراکنش بانکی")</f>
        <v>0</v>
      </c>
      <c r="D1344" s="38">
        <f>IF(Txn!$B678="","",IF(IF(Txn!$U678="TRF",Txn!$Y678,Txn!$Z678)="","",IF(Txn!$U678="TRF",Txn!$Y678,Txn!$Z678)))</f>
        <v>0</v>
      </c>
      <c r="E1344" s="39">
        <f>IF($D1344="","",IFERROR(VLOOKUP($D1344,AcctTbl,2,0),""))</f>
        <v>0</v>
      </c>
      <c r="F1344" s="39">
        <f>IF($D1344="","",IFERROR(VLOOKUP($D1344,AcctTbl,3,0),""))</f>
        <v>0</v>
      </c>
      <c r="G1344" s="39">
        <f>IF(Txn!$B678="","",Txn!$D678)</f>
        <v>0</v>
      </c>
      <c r="H1344" s="38">
        <f>IF(Txn!$B678="","",Txn!$E678)</f>
        <v>0</v>
      </c>
      <c r="I1344" s="40">
        <f>IF(Txn!$B678="",0,Txn!$Q678)</f>
        <v>0</v>
      </c>
      <c r="J1344" s="40">
        <f>IF(Txn!$B678="",0,Txn!$R678)</f>
        <v>0</v>
      </c>
      <c r="K1344" s="41">
        <f>IF($A1344="","",IFERROR(VALUE(MID($A1344,6,2)),""))</f>
        <v>0</v>
      </c>
      <c r="L1344" s="39">
        <f>IF(Txn!$K678="","","طرف مقابل — "&amp;Txn!$K678)</f>
        <v>0</v>
      </c>
      <c r="N1344" s="42">
        <f>IF($D1344="",0,COUNTIF(BankAccts,$D1344))</f>
        <v>0</v>
      </c>
    </row>
    <row r="1345" spans="1:14">
      <c r="A1345" s="38">
        <f>IF(Txn!$B679="","",Txn!$B679)</f>
        <v>0</v>
      </c>
      <c r="B1345" s="38">
        <f>IF(Txn!$B679="","",Txn!$C679)</f>
        <v>0</v>
      </c>
      <c r="C1345" s="39">
        <f>IF(Txn!$B679="","","تراکنش بانکی")</f>
        <v>0</v>
      </c>
      <c r="D1345" s="38">
        <f>IF(Txn!$B679="","",IF(Txn!$X679="","",Txn!$X679))</f>
        <v>0</v>
      </c>
      <c r="E1345" s="39">
        <f>IF($D1345="","",IFERROR(VLOOKUP($D1345,AcctTbl,2,0),""))</f>
        <v>0</v>
      </c>
      <c r="F1345" s="39">
        <f>IF($D1345="","",IFERROR(VLOOKUP($D1345,AcctTbl,3,0),""))</f>
        <v>0</v>
      </c>
      <c r="G1345" s="39">
        <f>IF(Txn!$B679="","",Txn!$D679)</f>
        <v>0</v>
      </c>
      <c r="H1345" s="38">
        <f>IF(Txn!$B679="","",Txn!$E679)</f>
        <v>0</v>
      </c>
      <c r="I1345" s="40">
        <f>IF(Txn!$B679="",0,Txn!$O679)</f>
        <v>0</v>
      </c>
      <c r="J1345" s="40">
        <f>IF(Txn!$B679="",0,Txn!$P679)</f>
        <v>0</v>
      </c>
      <c r="K1345" s="41">
        <f>IF($A1345="","",IFERROR(VALUE(MID($A1345,6,2)),""))</f>
        <v>0</v>
      </c>
      <c r="L1345" s="39">
        <f>IF(Txn!$K679="","",Txn!$K679)</f>
        <v>0</v>
      </c>
      <c r="N1345" s="42">
        <f>IF($D1345="",0,COUNTIF(BankAccts,$D1345))</f>
        <v>0</v>
      </c>
    </row>
    <row r="1346" spans="1:14">
      <c r="A1346" s="38">
        <f>IF(Txn!$B679="","",Txn!$B679)</f>
        <v>0</v>
      </c>
      <c r="B1346" s="38">
        <f>IF(Txn!$B679="","",Txn!$C679)</f>
        <v>0</v>
      </c>
      <c r="C1346" s="39">
        <f>IF(Txn!$B679="","","تراکنش بانکی")</f>
        <v>0</v>
      </c>
      <c r="D1346" s="38">
        <f>IF(Txn!$B679="","",IF(IF(Txn!$U679="TRF",Txn!$Y679,Txn!$Z679)="","",IF(Txn!$U679="TRF",Txn!$Y679,Txn!$Z679)))</f>
        <v>0</v>
      </c>
      <c r="E1346" s="39">
        <f>IF($D1346="","",IFERROR(VLOOKUP($D1346,AcctTbl,2,0),""))</f>
        <v>0</v>
      </c>
      <c r="F1346" s="39">
        <f>IF($D1346="","",IFERROR(VLOOKUP($D1346,AcctTbl,3,0),""))</f>
        <v>0</v>
      </c>
      <c r="G1346" s="39">
        <f>IF(Txn!$B679="","",Txn!$D679)</f>
        <v>0</v>
      </c>
      <c r="H1346" s="38">
        <f>IF(Txn!$B679="","",Txn!$E679)</f>
        <v>0</v>
      </c>
      <c r="I1346" s="40">
        <f>IF(Txn!$B679="",0,Txn!$Q679)</f>
        <v>0</v>
      </c>
      <c r="J1346" s="40">
        <f>IF(Txn!$B679="",0,Txn!$R679)</f>
        <v>0</v>
      </c>
      <c r="K1346" s="41">
        <f>IF($A1346="","",IFERROR(VALUE(MID($A1346,6,2)),""))</f>
        <v>0</v>
      </c>
      <c r="L1346" s="39">
        <f>IF(Txn!$K679="","","طرف مقابل — "&amp;Txn!$K679)</f>
        <v>0</v>
      </c>
      <c r="N1346" s="42">
        <f>IF($D1346="",0,COUNTIF(BankAccts,$D1346))</f>
        <v>0</v>
      </c>
    </row>
    <row r="1347" spans="1:14">
      <c r="A1347" s="38">
        <f>IF(Txn!$B680="","",Txn!$B680)</f>
        <v>0</v>
      </c>
      <c r="B1347" s="38">
        <f>IF(Txn!$B680="","",Txn!$C680)</f>
        <v>0</v>
      </c>
      <c r="C1347" s="39">
        <f>IF(Txn!$B680="","","تراکنش بانکی")</f>
        <v>0</v>
      </c>
      <c r="D1347" s="38">
        <f>IF(Txn!$B680="","",IF(Txn!$X680="","",Txn!$X680))</f>
        <v>0</v>
      </c>
      <c r="E1347" s="39">
        <f>IF($D1347="","",IFERROR(VLOOKUP($D1347,AcctTbl,2,0),""))</f>
        <v>0</v>
      </c>
      <c r="F1347" s="39">
        <f>IF($D1347="","",IFERROR(VLOOKUP($D1347,AcctTbl,3,0),""))</f>
        <v>0</v>
      </c>
      <c r="G1347" s="39">
        <f>IF(Txn!$B680="","",Txn!$D680)</f>
        <v>0</v>
      </c>
      <c r="H1347" s="38">
        <f>IF(Txn!$B680="","",Txn!$E680)</f>
        <v>0</v>
      </c>
      <c r="I1347" s="40">
        <f>IF(Txn!$B680="",0,Txn!$O680)</f>
        <v>0</v>
      </c>
      <c r="J1347" s="40">
        <f>IF(Txn!$B680="",0,Txn!$P680)</f>
        <v>0</v>
      </c>
      <c r="K1347" s="41">
        <f>IF($A1347="","",IFERROR(VALUE(MID($A1347,6,2)),""))</f>
        <v>0</v>
      </c>
      <c r="L1347" s="39">
        <f>IF(Txn!$K680="","",Txn!$K680)</f>
        <v>0</v>
      </c>
      <c r="N1347" s="42">
        <f>IF($D1347="",0,COUNTIF(BankAccts,$D1347))</f>
        <v>0</v>
      </c>
    </row>
    <row r="1348" spans="1:14">
      <c r="A1348" s="38">
        <f>IF(Txn!$B680="","",Txn!$B680)</f>
        <v>0</v>
      </c>
      <c r="B1348" s="38">
        <f>IF(Txn!$B680="","",Txn!$C680)</f>
        <v>0</v>
      </c>
      <c r="C1348" s="39">
        <f>IF(Txn!$B680="","","تراکنش بانکی")</f>
        <v>0</v>
      </c>
      <c r="D1348" s="38">
        <f>IF(Txn!$B680="","",IF(IF(Txn!$U680="TRF",Txn!$Y680,Txn!$Z680)="","",IF(Txn!$U680="TRF",Txn!$Y680,Txn!$Z680)))</f>
        <v>0</v>
      </c>
      <c r="E1348" s="39">
        <f>IF($D1348="","",IFERROR(VLOOKUP($D1348,AcctTbl,2,0),""))</f>
        <v>0</v>
      </c>
      <c r="F1348" s="39">
        <f>IF($D1348="","",IFERROR(VLOOKUP($D1348,AcctTbl,3,0),""))</f>
        <v>0</v>
      </c>
      <c r="G1348" s="39">
        <f>IF(Txn!$B680="","",Txn!$D680)</f>
        <v>0</v>
      </c>
      <c r="H1348" s="38">
        <f>IF(Txn!$B680="","",Txn!$E680)</f>
        <v>0</v>
      </c>
      <c r="I1348" s="40">
        <f>IF(Txn!$B680="",0,Txn!$Q680)</f>
        <v>0</v>
      </c>
      <c r="J1348" s="40">
        <f>IF(Txn!$B680="",0,Txn!$R680)</f>
        <v>0</v>
      </c>
      <c r="K1348" s="41">
        <f>IF($A1348="","",IFERROR(VALUE(MID($A1348,6,2)),""))</f>
        <v>0</v>
      </c>
      <c r="L1348" s="39">
        <f>IF(Txn!$K680="","","طرف مقابل — "&amp;Txn!$K680)</f>
        <v>0</v>
      </c>
      <c r="N1348" s="42">
        <f>IF($D1348="",0,COUNTIF(BankAccts,$D1348))</f>
        <v>0</v>
      </c>
    </row>
    <row r="1349" spans="1:14">
      <c r="A1349" s="38">
        <f>IF(Txn!$B681="","",Txn!$B681)</f>
        <v>0</v>
      </c>
      <c r="B1349" s="38">
        <f>IF(Txn!$B681="","",Txn!$C681)</f>
        <v>0</v>
      </c>
      <c r="C1349" s="39">
        <f>IF(Txn!$B681="","","تراکنش بانکی")</f>
        <v>0</v>
      </c>
      <c r="D1349" s="38">
        <f>IF(Txn!$B681="","",IF(Txn!$X681="","",Txn!$X681))</f>
        <v>0</v>
      </c>
      <c r="E1349" s="39">
        <f>IF($D1349="","",IFERROR(VLOOKUP($D1349,AcctTbl,2,0),""))</f>
        <v>0</v>
      </c>
      <c r="F1349" s="39">
        <f>IF($D1349="","",IFERROR(VLOOKUP($D1349,AcctTbl,3,0),""))</f>
        <v>0</v>
      </c>
      <c r="G1349" s="39">
        <f>IF(Txn!$B681="","",Txn!$D681)</f>
        <v>0</v>
      </c>
      <c r="H1349" s="38">
        <f>IF(Txn!$B681="","",Txn!$E681)</f>
        <v>0</v>
      </c>
      <c r="I1349" s="40">
        <f>IF(Txn!$B681="",0,Txn!$O681)</f>
        <v>0</v>
      </c>
      <c r="J1349" s="40">
        <f>IF(Txn!$B681="",0,Txn!$P681)</f>
        <v>0</v>
      </c>
      <c r="K1349" s="41">
        <f>IF($A1349="","",IFERROR(VALUE(MID($A1349,6,2)),""))</f>
        <v>0</v>
      </c>
      <c r="L1349" s="39">
        <f>IF(Txn!$K681="","",Txn!$K681)</f>
        <v>0</v>
      </c>
      <c r="N1349" s="42">
        <f>IF($D1349="",0,COUNTIF(BankAccts,$D1349))</f>
        <v>0</v>
      </c>
    </row>
    <row r="1350" spans="1:14">
      <c r="A1350" s="38">
        <f>IF(Txn!$B681="","",Txn!$B681)</f>
        <v>0</v>
      </c>
      <c r="B1350" s="38">
        <f>IF(Txn!$B681="","",Txn!$C681)</f>
        <v>0</v>
      </c>
      <c r="C1350" s="39">
        <f>IF(Txn!$B681="","","تراکنش بانکی")</f>
        <v>0</v>
      </c>
      <c r="D1350" s="38">
        <f>IF(Txn!$B681="","",IF(IF(Txn!$U681="TRF",Txn!$Y681,Txn!$Z681)="","",IF(Txn!$U681="TRF",Txn!$Y681,Txn!$Z681)))</f>
        <v>0</v>
      </c>
      <c r="E1350" s="39">
        <f>IF($D1350="","",IFERROR(VLOOKUP($D1350,AcctTbl,2,0),""))</f>
        <v>0</v>
      </c>
      <c r="F1350" s="39">
        <f>IF($D1350="","",IFERROR(VLOOKUP($D1350,AcctTbl,3,0),""))</f>
        <v>0</v>
      </c>
      <c r="G1350" s="39">
        <f>IF(Txn!$B681="","",Txn!$D681)</f>
        <v>0</v>
      </c>
      <c r="H1350" s="38">
        <f>IF(Txn!$B681="","",Txn!$E681)</f>
        <v>0</v>
      </c>
      <c r="I1350" s="40">
        <f>IF(Txn!$B681="",0,Txn!$Q681)</f>
        <v>0</v>
      </c>
      <c r="J1350" s="40">
        <f>IF(Txn!$B681="",0,Txn!$R681)</f>
        <v>0</v>
      </c>
      <c r="K1350" s="41">
        <f>IF($A1350="","",IFERROR(VALUE(MID($A1350,6,2)),""))</f>
        <v>0</v>
      </c>
      <c r="L1350" s="39">
        <f>IF(Txn!$K681="","","طرف مقابل — "&amp;Txn!$K681)</f>
        <v>0</v>
      </c>
      <c r="N1350" s="42">
        <f>IF($D1350="",0,COUNTIF(BankAccts,$D1350))</f>
        <v>0</v>
      </c>
    </row>
    <row r="1351" spans="1:14">
      <c r="A1351" s="38">
        <f>IF(Txn!$B682="","",Txn!$B682)</f>
        <v>0</v>
      </c>
      <c r="B1351" s="38">
        <f>IF(Txn!$B682="","",Txn!$C682)</f>
        <v>0</v>
      </c>
      <c r="C1351" s="39">
        <f>IF(Txn!$B682="","","تراکنش بانکی")</f>
        <v>0</v>
      </c>
      <c r="D1351" s="38">
        <f>IF(Txn!$B682="","",IF(Txn!$X682="","",Txn!$X682))</f>
        <v>0</v>
      </c>
      <c r="E1351" s="39">
        <f>IF($D1351="","",IFERROR(VLOOKUP($D1351,AcctTbl,2,0),""))</f>
        <v>0</v>
      </c>
      <c r="F1351" s="39">
        <f>IF($D1351="","",IFERROR(VLOOKUP($D1351,AcctTbl,3,0),""))</f>
        <v>0</v>
      </c>
      <c r="G1351" s="39">
        <f>IF(Txn!$B682="","",Txn!$D682)</f>
        <v>0</v>
      </c>
      <c r="H1351" s="38">
        <f>IF(Txn!$B682="","",Txn!$E682)</f>
        <v>0</v>
      </c>
      <c r="I1351" s="40">
        <f>IF(Txn!$B682="",0,Txn!$O682)</f>
        <v>0</v>
      </c>
      <c r="J1351" s="40">
        <f>IF(Txn!$B682="",0,Txn!$P682)</f>
        <v>0</v>
      </c>
      <c r="K1351" s="41">
        <f>IF($A1351="","",IFERROR(VALUE(MID($A1351,6,2)),""))</f>
        <v>0</v>
      </c>
      <c r="L1351" s="39">
        <f>IF(Txn!$K682="","",Txn!$K682)</f>
        <v>0</v>
      </c>
      <c r="N1351" s="42">
        <f>IF($D1351="",0,COUNTIF(BankAccts,$D1351))</f>
        <v>0</v>
      </c>
    </row>
    <row r="1352" spans="1:14">
      <c r="A1352" s="38">
        <f>IF(Txn!$B682="","",Txn!$B682)</f>
        <v>0</v>
      </c>
      <c r="B1352" s="38">
        <f>IF(Txn!$B682="","",Txn!$C682)</f>
        <v>0</v>
      </c>
      <c r="C1352" s="39">
        <f>IF(Txn!$B682="","","تراکنش بانکی")</f>
        <v>0</v>
      </c>
      <c r="D1352" s="38">
        <f>IF(Txn!$B682="","",IF(IF(Txn!$U682="TRF",Txn!$Y682,Txn!$Z682)="","",IF(Txn!$U682="TRF",Txn!$Y682,Txn!$Z682)))</f>
        <v>0</v>
      </c>
      <c r="E1352" s="39">
        <f>IF($D1352="","",IFERROR(VLOOKUP($D1352,AcctTbl,2,0),""))</f>
        <v>0</v>
      </c>
      <c r="F1352" s="39">
        <f>IF($D1352="","",IFERROR(VLOOKUP($D1352,AcctTbl,3,0),""))</f>
        <v>0</v>
      </c>
      <c r="G1352" s="39">
        <f>IF(Txn!$B682="","",Txn!$D682)</f>
        <v>0</v>
      </c>
      <c r="H1352" s="38">
        <f>IF(Txn!$B682="","",Txn!$E682)</f>
        <v>0</v>
      </c>
      <c r="I1352" s="40">
        <f>IF(Txn!$B682="",0,Txn!$Q682)</f>
        <v>0</v>
      </c>
      <c r="J1352" s="40">
        <f>IF(Txn!$B682="",0,Txn!$R682)</f>
        <v>0</v>
      </c>
      <c r="K1352" s="41">
        <f>IF($A1352="","",IFERROR(VALUE(MID($A1352,6,2)),""))</f>
        <v>0</v>
      </c>
      <c r="L1352" s="39">
        <f>IF(Txn!$K682="","","طرف مقابل — "&amp;Txn!$K682)</f>
        <v>0</v>
      </c>
      <c r="N1352" s="42">
        <f>IF($D1352="",0,COUNTIF(BankAccts,$D1352))</f>
        <v>0</v>
      </c>
    </row>
    <row r="1353" spans="1:14">
      <c r="A1353" s="38">
        <f>IF(Txn!$B683="","",Txn!$B683)</f>
        <v>0</v>
      </c>
      <c r="B1353" s="38">
        <f>IF(Txn!$B683="","",Txn!$C683)</f>
        <v>0</v>
      </c>
      <c r="C1353" s="39">
        <f>IF(Txn!$B683="","","تراکنش بانکی")</f>
        <v>0</v>
      </c>
      <c r="D1353" s="38">
        <f>IF(Txn!$B683="","",IF(Txn!$X683="","",Txn!$X683))</f>
        <v>0</v>
      </c>
      <c r="E1353" s="39">
        <f>IF($D1353="","",IFERROR(VLOOKUP($D1353,AcctTbl,2,0),""))</f>
        <v>0</v>
      </c>
      <c r="F1353" s="39">
        <f>IF($D1353="","",IFERROR(VLOOKUP($D1353,AcctTbl,3,0),""))</f>
        <v>0</v>
      </c>
      <c r="G1353" s="39">
        <f>IF(Txn!$B683="","",Txn!$D683)</f>
        <v>0</v>
      </c>
      <c r="H1353" s="38">
        <f>IF(Txn!$B683="","",Txn!$E683)</f>
        <v>0</v>
      </c>
      <c r="I1353" s="40">
        <f>IF(Txn!$B683="",0,Txn!$O683)</f>
        <v>0</v>
      </c>
      <c r="J1353" s="40">
        <f>IF(Txn!$B683="",0,Txn!$P683)</f>
        <v>0</v>
      </c>
      <c r="K1353" s="41">
        <f>IF($A1353="","",IFERROR(VALUE(MID($A1353,6,2)),""))</f>
        <v>0</v>
      </c>
      <c r="L1353" s="39">
        <f>IF(Txn!$K683="","",Txn!$K683)</f>
        <v>0</v>
      </c>
      <c r="N1353" s="42">
        <f>IF($D1353="",0,COUNTIF(BankAccts,$D1353))</f>
        <v>0</v>
      </c>
    </row>
    <row r="1354" spans="1:14">
      <c r="A1354" s="38">
        <f>IF(Txn!$B683="","",Txn!$B683)</f>
        <v>0</v>
      </c>
      <c r="B1354" s="38">
        <f>IF(Txn!$B683="","",Txn!$C683)</f>
        <v>0</v>
      </c>
      <c r="C1354" s="39">
        <f>IF(Txn!$B683="","","تراکنش بانکی")</f>
        <v>0</v>
      </c>
      <c r="D1354" s="38">
        <f>IF(Txn!$B683="","",IF(IF(Txn!$U683="TRF",Txn!$Y683,Txn!$Z683)="","",IF(Txn!$U683="TRF",Txn!$Y683,Txn!$Z683)))</f>
        <v>0</v>
      </c>
      <c r="E1354" s="39">
        <f>IF($D1354="","",IFERROR(VLOOKUP($D1354,AcctTbl,2,0),""))</f>
        <v>0</v>
      </c>
      <c r="F1354" s="39">
        <f>IF($D1354="","",IFERROR(VLOOKUP($D1354,AcctTbl,3,0),""))</f>
        <v>0</v>
      </c>
      <c r="G1354" s="39">
        <f>IF(Txn!$B683="","",Txn!$D683)</f>
        <v>0</v>
      </c>
      <c r="H1354" s="38">
        <f>IF(Txn!$B683="","",Txn!$E683)</f>
        <v>0</v>
      </c>
      <c r="I1354" s="40">
        <f>IF(Txn!$B683="",0,Txn!$Q683)</f>
        <v>0</v>
      </c>
      <c r="J1354" s="40">
        <f>IF(Txn!$B683="",0,Txn!$R683)</f>
        <v>0</v>
      </c>
      <c r="K1354" s="41">
        <f>IF($A1354="","",IFERROR(VALUE(MID($A1354,6,2)),""))</f>
        <v>0</v>
      </c>
      <c r="L1354" s="39">
        <f>IF(Txn!$K683="","","طرف مقابل — "&amp;Txn!$K683)</f>
        <v>0</v>
      </c>
      <c r="N1354" s="42">
        <f>IF($D1354="",0,COUNTIF(BankAccts,$D1354))</f>
        <v>0</v>
      </c>
    </row>
    <row r="1355" spans="1:14">
      <c r="A1355" s="38">
        <f>IF(Txn!$B684="","",Txn!$B684)</f>
        <v>0</v>
      </c>
      <c r="B1355" s="38">
        <f>IF(Txn!$B684="","",Txn!$C684)</f>
        <v>0</v>
      </c>
      <c r="C1355" s="39">
        <f>IF(Txn!$B684="","","تراکنش بانکی")</f>
        <v>0</v>
      </c>
      <c r="D1355" s="38">
        <f>IF(Txn!$B684="","",IF(Txn!$X684="","",Txn!$X684))</f>
        <v>0</v>
      </c>
      <c r="E1355" s="39">
        <f>IF($D1355="","",IFERROR(VLOOKUP($D1355,AcctTbl,2,0),""))</f>
        <v>0</v>
      </c>
      <c r="F1355" s="39">
        <f>IF($D1355="","",IFERROR(VLOOKUP($D1355,AcctTbl,3,0),""))</f>
        <v>0</v>
      </c>
      <c r="G1355" s="39">
        <f>IF(Txn!$B684="","",Txn!$D684)</f>
        <v>0</v>
      </c>
      <c r="H1355" s="38">
        <f>IF(Txn!$B684="","",Txn!$E684)</f>
        <v>0</v>
      </c>
      <c r="I1355" s="40">
        <f>IF(Txn!$B684="",0,Txn!$O684)</f>
        <v>0</v>
      </c>
      <c r="J1355" s="40">
        <f>IF(Txn!$B684="",0,Txn!$P684)</f>
        <v>0</v>
      </c>
      <c r="K1355" s="41">
        <f>IF($A1355="","",IFERROR(VALUE(MID($A1355,6,2)),""))</f>
        <v>0</v>
      </c>
      <c r="L1355" s="39">
        <f>IF(Txn!$K684="","",Txn!$K684)</f>
        <v>0</v>
      </c>
      <c r="N1355" s="42">
        <f>IF($D1355="",0,COUNTIF(BankAccts,$D1355))</f>
        <v>0</v>
      </c>
    </row>
    <row r="1356" spans="1:14">
      <c r="A1356" s="38">
        <f>IF(Txn!$B684="","",Txn!$B684)</f>
        <v>0</v>
      </c>
      <c r="B1356" s="38">
        <f>IF(Txn!$B684="","",Txn!$C684)</f>
        <v>0</v>
      </c>
      <c r="C1356" s="39">
        <f>IF(Txn!$B684="","","تراکنش بانکی")</f>
        <v>0</v>
      </c>
      <c r="D1356" s="38">
        <f>IF(Txn!$B684="","",IF(IF(Txn!$U684="TRF",Txn!$Y684,Txn!$Z684)="","",IF(Txn!$U684="TRF",Txn!$Y684,Txn!$Z684)))</f>
        <v>0</v>
      </c>
      <c r="E1356" s="39">
        <f>IF($D1356="","",IFERROR(VLOOKUP($D1356,AcctTbl,2,0),""))</f>
        <v>0</v>
      </c>
      <c r="F1356" s="39">
        <f>IF($D1356="","",IFERROR(VLOOKUP($D1356,AcctTbl,3,0),""))</f>
        <v>0</v>
      </c>
      <c r="G1356" s="39">
        <f>IF(Txn!$B684="","",Txn!$D684)</f>
        <v>0</v>
      </c>
      <c r="H1356" s="38">
        <f>IF(Txn!$B684="","",Txn!$E684)</f>
        <v>0</v>
      </c>
      <c r="I1356" s="40">
        <f>IF(Txn!$B684="",0,Txn!$Q684)</f>
        <v>0</v>
      </c>
      <c r="J1356" s="40">
        <f>IF(Txn!$B684="",0,Txn!$R684)</f>
        <v>0</v>
      </c>
      <c r="K1356" s="41">
        <f>IF($A1356="","",IFERROR(VALUE(MID($A1356,6,2)),""))</f>
        <v>0</v>
      </c>
      <c r="L1356" s="39">
        <f>IF(Txn!$K684="","","طرف مقابل — "&amp;Txn!$K684)</f>
        <v>0</v>
      </c>
      <c r="N1356" s="42">
        <f>IF($D1356="",0,COUNTIF(BankAccts,$D1356))</f>
        <v>0</v>
      </c>
    </row>
    <row r="1357" spans="1:14">
      <c r="A1357" s="38">
        <f>IF(Txn!$B685="","",Txn!$B685)</f>
        <v>0</v>
      </c>
      <c r="B1357" s="38">
        <f>IF(Txn!$B685="","",Txn!$C685)</f>
        <v>0</v>
      </c>
      <c r="C1357" s="39">
        <f>IF(Txn!$B685="","","تراکنش بانکی")</f>
        <v>0</v>
      </c>
      <c r="D1357" s="38">
        <f>IF(Txn!$B685="","",IF(Txn!$X685="","",Txn!$X685))</f>
        <v>0</v>
      </c>
      <c r="E1357" s="39">
        <f>IF($D1357="","",IFERROR(VLOOKUP($D1357,AcctTbl,2,0),""))</f>
        <v>0</v>
      </c>
      <c r="F1357" s="39">
        <f>IF($D1357="","",IFERROR(VLOOKUP($D1357,AcctTbl,3,0),""))</f>
        <v>0</v>
      </c>
      <c r="G1357" s="39">
        <f>IF(Txn!$B685="","",Txn!$D685)</f>
        <v>0</v>
      </c>
      <c r="H1357" s="38">
        <f>IF(Txn!$B685="","",Txn!$E685)</f>
        <v>0</v>
      </c>
      <c r="I1357" s="40">
        <f>IF(Txn!$B685="",0,Txn!$O685)</f>
        <v>0</v>
      </c>
      <c r="J1357" s="40">
        <f>IF(Txn!$B685="",0,Txn!$P685)</f>
        <v>0</v>
      </c>
      <c r="K1357" s="41">
        <f>IF($A1357="","",IFERROR(VALUE(MID($A1357,6,2)),""))</f>
        <v>0</v>
      </c>
      <c r="L1357" s="39">
        <f>IF(Txn!$K685="","",Txn!$K685)</f>
        <v>0</v>
      </c>
      <c r="N1357" s="42">
        <f>IF($D1357="",0,COUNTIF(BankAccts,$D1357))</f>
        <v>0</v>
      </c>
    </row>
    <row r="1358" spans="1:14">
      <c r="A1358" s="38">
        <f>IF(Txn!$B685="","",Txn!$B685)</f>
        <v>0</v>
      </c>
      <c r="B1358" s="38">
        <f>IF(Txn!$B685="","",Txn!$C685)</f>
        <v>0</v>
      </c>
      <c r="C1358" s="39">
        <f>IF(Txn!$B685="","","تراکنش بانکی")</f>
        <v>0</v>
      </c>
      <c r="D1358" s="38">
        <f>IF(Txn!$B685="","",IF(IF(Txn!$U685="TRF",Txn!$Y685,Txn!$Z685)="","",IF(Txn!$U685="TRF",Txn!$Y685,Txn!$Z685)))</f>
        <v>0</v>
      </c>
      <c r="E1358" s="39">
        <f>IF($D1358="","",IFERROR(VLOOKUP($D1358,AcctTbl,2,0),""))</f>
        <v>0</v>
      </c>
      <c r="F1358" s="39">
        <f>IF($D1358="","",IFERROR(VLOOKUP($D1358,AcctTbl,3,0),""))</f>
        <v>0</v>
      </c>
      <c r="G1358" s="39">
        <f>IF(Txn!$B685="","",Txn!$D685)</f>
        <v>0</v>
      </c>
      <c r="H1358" s="38">
        <f>IF(Txn!$B685="","",Txn!$E685)</f>
        <v>0</v>
      </c>
      <c r="I1358" s="40">
        <f>IF(Txn!$B685="",0,Txn!$Q685)</f>
        <v>0</v>
      </c>
      <c r="J1358" s="40">
        <f>IF(Txn!$B685="",0,Txn!$R685)</f>
        <v>0</v>
      </c>
      <c r="K1358" s="41">
        <f>IF($A1358="","",IFERROR(VALUE(MID($A1358,6,2)),""))</f>
        <v>0</v>
      </c>
      <c r="L1358" s="39">
        <f>IF(Txn!$K685="","","طرف مقابل — "&amp;Txn!$K685)</f>
        <v>0</v>
      </c>
      <c r="N1358" s="42">
        <f>IF($D1358="",0,COUNTIF(BankAccts,$D1358))</f>
        <v>0</v>
      </c>
    </row>
    <row r="1359" spans="1:14">
      <c r="A1359" s="38">
        <f>IF(Txn!$B686="","",Txn!$B686)</f>
        <v>0</v>
      </c>
      <c r="B1359" s="38">
        <f>IF(Txn!$B686="","",Txn!$C686)</f>
        <v>0</v>
      </c>
      <c r="C1359" s="39">
        <f>IF(Txn!$B686="","","تراکنش بانکی")</f>
        <v>0</v>
      </c>
      <c r="D1359" s="38">
        <f>IF(Txn!$B686="","",IF(Txn!$X686="","",Txn!$X686))</f>
        <v>0</v>
      </c>
      <c r="E1359" s="39">
        <f>IF($D1359="","",IFERROR(VLOOKUP($D1359,AcctTbl,2,0),""))</f>
        <v>0</v>
      </c>
      <c r="F1359" s="39">
        <f>IF($D1359="","",IFERROR(VLOOKUP($D1359,AcctTbl,3,0),""))</f>
        <v>0</v>
      </c>
      <c r="G1359" s="39">
        <f>IF(Txn!$B686="","",Txn!$D686)</f>
        <v>0</v>
      </c>
      <c r="H1359" s="38">
        <f>IF(Txn!$B686="","",Txn!$E686)</f>
        <v>0</v>
      </c>
      <c r="I1359" s="40">
        <f>IF(Txn!$B686="",0,Txn!$O686)</f>
        <v>0</v>
      </c>
      <c r="J1359" s="40">
        <f>IF(Txn!$B686="",0,Txn!$P686)</f>
        <v>0</v>
      </c>
      <c r="K1359" s="41">
        <f>IF($A1359="","",IFERROR(VALUE(MID($A1359,6,2)),""))</f>
        <v>0</v>
      </c>
      <c r="L1359" s="39">
        <f>IF(Txn!$K686="","",Txn!$K686)</f>
        <v>0</v>
      </c>
      <c r="N1359" s="42">
        <f>IF($D1359="",0,COUNTIF(BankAccts,$D1359))</f>
        <v>0</v>
      </c>
    </row>
    <row r="1360" spans="1:14">
      <c r="A1360" s="38">
        <f>IF(Txn!$B686="","",Txn!$B686)</f>
        <v>0</v>
      </c>
      <c r="B1360" s="38">
        <f>IF(Txn!$B686="","",Txn!$C686)</f>
        <v>0</v>
      </c>
      <c r="C1360" s="39">
        <f>IF(Txn!$B686="","","تراکنش بانکی")</f>
        <v>0</v>
      </c>
      <c r="D1360" s="38">
        <f>IF(Txn!$B686="","",IF(IF(Txn!$U686="TRF",Txn!$Y686,Txn!$Z686)="","",IF(Txn!$U686="TRF",Txn!$Y686,Txn!$Z686)))</f>
        <v>0</v>
      </c>
      <c r="E1360" s="39">
        <f>IF($D1360="","",IFERROR(VLOOKUP($D1360,AcctTbl,2,0),""))</f>
        <v>0</v>
      </c>
      <c r="F1360" s="39">
        <f>IF($D1360="","",IFERROR(VLOOKUP($D1360,AcctTbl,3,0),""))</f>
        <v>0</v>
      </c>
      <c r="G1360" s="39">
        <f>IF(Txn!$B686="","",Txn!$D686)</f>
        <v>0</v>
      </c>
      <c r="H1360" s="38">
        <f>IF(Txn!$B686="","",Txn!$E686)</f>
        <v>0</v>
      </c>
      <c r="I1360" s="40">
        <f>IF(Txn!$B686="",0,Txn!$Q686)</f>
        <v>0</v>
      </c>
      <c r="J1360" s="40">
        <f>IF(Txn!$B686="",0,Txn!$R686)</f>
        <v>0</v>
      </c>
      <c r="K1360" s="41">
        <f>IF($A1360="","",IFERROR(VALUE(MID($A1360,6,2)),""))</f>
        <v>0</v>
      </c>
      <c r="L1360" s="39">
        <f>IF(Txn!$K686="","","طرف مقابل — "&amp;Txn!$K686)</f>
        <v>0</v>
      </c>
      <c r="N1360" s="42">
        <f>IF($D1360="",0,COUNTIF(BankAccts,$D1360))</f>
        <v>0</v>
      </c>
    </row>
    <row r="1361" spans="1:14">
      <c r="A1361" s="38">
        <f>IF(Txn!$B687="","",Txn!$B687)</f>
        <v>0</v>
      </c>
      <c r="B1361" s="38">
        <f>IF(Txn!$B687="","",Txn!$C687)</f>
        <v>0</v>
      </c>
      <c r="C1361" s="39">
        <f>IF(Txn!$B687="","","تراکنش بانکی")</f>
        <v>0</v>
      </c>
      <c r="D1361" s="38">
        <f>IF(Txn!$B687="","",IF(Txn!$X687="","",Txn!$X687))</f>
        <v>0</v>
      </c>
      <c r="E1361" s="39">
        <f>IF($D1361="","",IFERROR(VLOOKUP($D1361,AcctTbl,2,0),""))</f>
        <v>0</v>
      </c>
      <c r="F1361" s="39">
        <f>IF($D1361="","",IFERROR(VLOOKUP($D1361,AcctTbl,3,0),""))</f>
        <v>0</v>
      </c>
      <c r="G1361" s="39">
        <f>IF(Txn!$B687="","",Txn!$D687)</f>
        <v>0</v>
      </c>
      <c r="H1361" s="38">
        <f>IF(Txn!$B687="","",Txn!$E687)</f>
        <v>0</v>
      </c>
      <c r="I1361" s="40">
        <f>IF(Txn!$B687="",0,Txn!$O687)</f>
        <v>0</v>
      </c>
      <c r="J1361" s="40">
        <f>IF(Txn!$B687="",0,Txn!$P687)</f>
        <v>0</v>
      </c>
      <c r="K1361" s="41">
        <f>IF($A1361="","",IFERROR(VALUE(MID($A1361,6,2)),""))</f>
        <v>0</v>
      </c>
      <c r="L1361" s="39">
        <f>IF(Txn!$K687="","",Txn!$K687)</f>
        <v>0</v>
      </c>
      <c r="N1361" s="42">
        <f>IF($D1361="",0,COUNTIF(BankAccts,$D1361))</f>
        <v>0</v>
      </c>
    </row>
    <row r="1362" spans="1:14">
      <c r="A1362" s="38">
        <f>IF(Txn!$B687="","",Txn!$B687)</f>
        <v>0</v>
      </c>
      <c r="B1362" s="38">
        <f>IF(Txn!$B687="","",Txn!$C687)</f>
        <v>0</v>
      </c>
      <c r="C1362" s="39">
        <f>IF(Txn!$B687="","","تراکنش بانکی")</f>
        <v>0</v>
      </c>
      <c r="D1362" s="38">
        <f>IF(Txn!$B687="","",IF(IF(Txn!$U687="TRF",Txn!$Y687,Txn!$Z687)="","",IF(Txn!$U687="TRF",Txn!$Y687,Txn!$Z687)))</f>
        <v>0</v>
      </c>
      <c r="E1362" s="39">
        <f>IF($D1362="","",IFERROR(VLOOKUP($D1362,AcctTbl,2,0),""))</f>
        <v>0</v>
      </c>
      <c r="F1362" s="39">
        <f>IF($D1362="","",IFERROR(VLOOKUP($D1362,AcctTbl,3,0),""))</f>
        <v>0</v>
      </c>
      <c r="G1362" s="39">
        <f>IF(Txn!$B687="","",Txn!$D687)</f>
        <v>0</v>
      </c>
      <c r="H1362" s="38">
        <f>IF(Txn!$B687="","",Txn!$E687)</f>
        <v>0</v>
      </c>
      <c r="I1362" s="40">
        <f>IF(Txn!$B687="",0,Txn!$Q687)</f>
        <v>0</v>
      </c>
      <c r="J1362" s="40">
        <f>IF(Txn!$B687="",0,Txn!$R687)</f>
        <v>0</v>
      </c>
      <c r="K1362" s="41">
        <f>IF($A1362="","",IFERROR(VALUE(MID($A1362,6,2)),""))</f>
        <v>0</v>
      </c>
      <c r="L1362" s="39">
        <f>IF(Txn!$K687="","","طرف مقابل — "&amp;Txn!$K687)</f>
        <v>0</v>
      </c>
      <c r="N1362" s="42">
        <f>IF($D1362="",0,COUNTIF(BankAccts,$D1362))</f>
        <v>0</v>
      </c>
    </row>
    <row r="1363" spans="1:14">
      <c r="A1363" s="38">
        <f>IF(Txn!$B688="","",Txn!$B688)</f>
        <v>0</v>
      </c>
      <c r="B1363" s="38">
        <f>IF(Txn!$B688="","",Txn!$C688)</f>
        <v>0</v>
      </c>
      <c r="C1363" s="39">
        <f>IF(Txn!$B688="","","تراکنش بانکی")</f>
        <v>0</v>
      </c>
      <c r="D1363" s="38">
        <f>IF(Txn!$B688="","",IF(Txn!$X688="","",Txn!$X688))</f>
        <v>0</v>
      </c>
      <c r="E1363" s="39">
        <f>IF($D1363="","",IFERROR(VLOOKUP($D1363,AcctTbl,2,0),""))</f>
        <v>0</v>
      </c>
      <c r="F1363" s="39">
        <f>IF($D1363="","",IFERROR(VLOOKUP($D1363,AcctTbl,3,0),""))</f>
        <v>0</v>
      </c>
      <c r="G1363" s="39">
        <f>IF(Txn!$B688="","",Txn!$D688)</f>
        <v>0</v>
      </c>
      <c r="H1363" s="38">
        <f>IF(Txn!$B688="","",Txn!$E688)</f>
        <v>0</v>
      </c>
      <c r="I1363" s="40">
        <f>IF(Txn!$B688="",0,Txn!$O688)</f>
        <v>0</v>
      </c>
      <c r="J1363" s="40">
        <f>IF(Txn!$B688="",0,Txn!$P688)</f>
        <v>0</v>
      </c>
      <c r="K1363" s="41">
        <f>IF($A1363="","",IFERROR(VALUE(MID($A1363,6,2)),""))</f>
        <v>0</v>
      </c>
      <c r="L1363" s="39">
        <f>IF(Txn!$K688="","",Txn!$K688)</f>
        <v>0</v>
      </c>
      <c r="N1363" s="42">
        <f>IF($D1363="",0,COUNTIF(BankAccts,$D1363))</f>
        <v>0</v>
      </c>
    </row>
    <row r="1364" spans="1:14">
      <c r="A1364" s="38">
        <f>IF(Txn!$B688="","",Txn!$B688)</f>
        <v>0</v>
      </c>
      <c r="B1364" s="38">
        <f>IF(Txn!$B688="","",Txn!$C688)</f>
        <v>0</v>
      </c>
      <c r="C1364" s="39">
        <f>IF(Txn!$B688="","","تراکنش بانکی")</f>
        <v>0</v>
      </c>
      <c r="D1364" s="38">
        <f>IF(Txn!$B688="","",IF(IF(Txn!$U688="TRF",Txn!$Y688,Txn!$Z688)="","",IF(Txn!$U688="TRF",Txn!$Y688,Txn!$Z688)))</f>
        <v>0</v>
      </c>
      <c r="E1364" s="39">
        <f>IF($D1364="","",IFERROR(VLOOKUP($D1364,AcctTbl,2,0),""))</f>
        <v>0</v>
      </c>
      <c r="F1364" s="39">
        <f>IF($D1364="","",IFERROR(VLOOKUP($D1364,AcctTbl,3,0),""))</f>
        <v>0</v>
      </c>
      <c r="G1364" s="39">
        <f>IF(Txn!$B688="","",Txn!$D688)</f>
        <v>0</v>
      </c>
      <c r="H1364" s="38">
        <f>IF(Txn!$B688="","",Txn!$E688)</f>
        <v>0</v>
      </c>
      <c r="I1364" s="40">
        <f>IF(Txn!$B688="",0,Txn!$Q688)</f>
        <v>0</v>
      </c>
      <c r="J1364" s="40">
        <f>IF(Txn!$B688="",0,Txn!$R688)</f>
        <v>0</v>
      </c>
      <c r="K1364" s="41">
        <f>IF($A1364="","",IFERROR(VALUE(MID($A1364,6,2)),""))</f>
        <v>0</v>
      </c>
      <c r="L1364" s="39">
        <f>IF(Txn!$K688="","","طرف مقابل — "&amp;Txn!$K688)</f>
        <v>0</v>
      </c>
      <c r="N1364" s="42">
        <f>IF($D1364="",0,COUNTIF(BankAccts,$D1364))</f>
        <v>0</v>
      </c>
    </row>
    <row r="1365" spans="1:14">
      <c r="A1365" s="38">
        <f>IF(Txn!$B689="","",Txn!$B689)</f>
        <v>0</v>
      </c>
      <c r="B1365" s="38">
        <f>IF(Txn!$B689="","",Txn!$C689)</f>
        <v>0</v>
      </c>
      <c r="C1365" s="39">
        <f>IF(Txn!$B689="","","تراکنش بانکی")</f>
        <v>0</v>
      </c>
      <c r="D1365" s="38">
        <f>IF(Txn!$B689="","",IF(Txn!$X689="","",Txn!$X689))</f>
        <v>0</v>
      </c>
      <c r="E1365" s="39">
        <f>IF($D1365="","",IFERROR(VLOOKUP($D1365,AcctTbl,2,0),""))</f>
        <v>0</v>
      </c>
      <c r="F1365" s="39">
        <f>IF($D1365="","",IFERROR(VLOOKUP($D1365,AcctTbl,3,0),""))</f>
        <v>0</v>
      </c>
      <c r="G1365" s="39">
        <f>IF(Txn!$B689="","",Txn!$D689)</f>
        <v>0</v>
      </c>
      <c r="H1365" s="38">
        <f>IF(Txn!$B689="","",Txn!$E689)</f>
        <v>0</v>
      </c>
      <c r="I1365" s="40">
        <f>IF(Txn!$B689="",0,Txn!$O689)</f>
        <v>0</v>
      </c>
      <c r="J1365" s="40">
        <f>IF(Txn!$B689="",0,Txn!$P689)</f>
        <v>0</v>
      </c>
      <c r="K1365" s="41">
        <f>IF($A1365="","",IFERROR(VALUE(MID($A1365,6,2)),""))</f>
        <v>0</v>
      </c>
      <c r="L1365" s="39">
        <f>IF(Txn!$K689="","",Txn!$K689)</f>
        <v>0</v>
      </c>
      <c r="N1365" s="42">
        <f>IF($D1365="",0,COUNTIF(BankAccts,$D1365))</f>
        <v>0</v>
      </c>
    </row>
    <row r="1366" spans="1:14">
      <c r="A1366" s="38">
        <f>IF(Txn!$B689="","",Txn!$B689)</f>
        <v>0</v>
      </c>
      <c r="B1366" s="38">
        <f>IF(Txn!$B689="","",Txn!$C689)</f>
        <v>0</v>
      </c>
      <c r="C1366" s="39">
        <f>IF(Txn!$B689="","","تراکنش بانکی")</f>
        <v>0</v>
      </c>
      <c r="D1366" s="38">
        <f>IF(Txn!$B689="","",IF(IF(Txn!$U689="TRF",Txn!$Y689,Txn!$Z689)="","",IF(Txn!$U689="TRF",Txn!$Y689,Txn!$Z689)))</f>
        <v>0</v>
      </c>
      <c r="E1366" s="39">
        <f>IF($D1366="","",IFERROR(VLOOKUP($D1366,AcctTbl,2,0),""))</f>
        <v>0</v>
      </c>
      <c r="F1366" s="39">
        <f>IF($D1366="","",IFERROR(VLOOKUP($D1366,AcctTbl,3,0),""))</f>
        <v>0</v>
      </c>
      <c r="G1366" s="39">
        <f>IF(Txn!$B689="","",Txn!$D689)</f>
        <v>0</v>
      </c>
      <c r="H1366" s="38">
        <f>IF(Txn!$B689="","",Txn!$E689)</f>
        <v>0</v>
      </c>
      <c r="I1366" s="40">
        <f>IF(Txn!$B689="",0,Txn!$Q689)</f>
        <v>0</v>
      </c>
      <c r="J1366" s="40">
        <f>IF(Txn!$B689="",0,Txn!$R689)</f>
        <v>0</v>
      </c>
      <c r="K1366" s="41">
        <f>IF($A1366="","",IFERROR(VALUE(MID($A1366,6,2)),""))</f>
        <v>0</v>
      </c>
      <c r="L1366" s="39">
        <f>IF(Txn!$K689="","","طرف مقابل — "&amp;Txn!$K689)</f>
        <v>0</v>
      </c>
      <c r="N1366" s="42">
        <f>IF($D1366="",0,COUNTIF(BankAccts,$D1366))</f>
        <v>0</v>
      </c>
    </row>
    <row r="1367" spans="1:14">
      <c r="A1367" s="38">
        <f>IF(Txn!$B690="","",Txn!$B690)</f>
        <v>0</v>
      </c>
      <c r="B1367" s="38">
        <f>IF(Txn!$B690="","",Txn!$C690)</f>
        <v>0</v>
      </c>
      <c r="C1367" s="39">
        <f>IF(Txn!$B690="","","تراکنش بانکی")</f>
        <v>0</v>
      </c>
      <c r="D1367" s="38">
        <f>IF(Txn!$B690="","",IF(Txn!$X690="","",Txn!$X690))</f>
        <v>0</v>
      </c>
      <c r="E1367" s="39">
        <f>IF($D1367="","",IFERROR(VLOOKUP($D1367,AcctTbl,2,0),""))</f>
        <v>0</v>
      </c>
      <c r="F1367" s="39">
        <f>IF($D1367="","",IFERROR(VLOOKUP($D1367,AcctTbl,3,0),""))</f>
        <v>0</v>
      </c>
      <c r="G1367" s="39">
        <f>IF(Txn!$B690="","",Txn!$D690)</f>
        <v>0</v>
      </c>
      <c r="H1367" s="38">
        <f>IF(Txn!$B690="","",Txn!$E690)</f>
        <v>0</v>
      </c>
      <c r="I1367" s="40">
        <f>IF(Txn!$B690="",0,Txn!$O690)</f>
        <v>0</v>
      </c>
      <c r="J1367" s="40">
        <f>IF(Txn!$B690="",0,Txn!$P690)</f>
        <v>0</v>
      </c>
      <c r="K1367" s="41">
        <f>IF($A1367="","",IFERROR(VALUE(MID($A1367,6,2)),""))</f>
        <v>0</v>
      </c>
      <c r="L1367" s="39">
        <f>IF(Txn!$K690="","",Txn!$K690)</f>
        <v>0</v>
      </c>
      <c r="N1367" s="42">
        <f>IF($D1367="",0,COUNTIF(BankAccts,$D1367))</f>
        <v>0</v>
      </c>
    </row>
    <row r="1368" spans="1:14">
      <c r="A1368" s="38">
        <f>IF(Txn!$B690="","",Txn!$B690)</f>
        <v>0</v>
      </c>
      <c r="B1368" s="38">
        <f>IF(Txn!$B690="","",Txn!$C690)</f>
        <v>0</v>
      </c>
      <c r="C1368" s="39">
        <f>IF(Txn!$B690="","","تراکنش بانکی")</f>
        <v>0</v>
      </c>
      <c r="D1368" s="38">
        <f>IF(Txn!$B690="","",IF(IF(Txn!$U690="TRF",Txn!$Y690,Txn!$Z690)="","",IF(Txn!$U690="TRF",Txn!$Y690,Txn!$Z690)))</f>
        <v>0</v>
      </c>
      <c r="E1368" s="39">
        <f>IF($D1368="","",IFERROR(VLOOKUP($D1368,AcctTbl,2,0),""))</f>
        <v>0</v>
      </c>
      <c r="F1368" s="39">
        <f>IF($D1368="","",IFERROR(VLOOKUP($D1368,AcctTbl,3,0),""))</f>
        <v>0</v>
      </c>
      <c r="G1368" s="39">
        <f>IF(Txn!$B690="","",Txn!$D690)</f>
        <v>0</v>
      </c>
      <c r="H1368" s="38">
        <f>IF(Txn!$B690="","",Txn!$E690)</f>
        <v>0</v>
      </c>
      <c r="I1368" s="40">
        <f>IF(Txn!$B690="",0,Txn!$Q690)</f>
        <v>0</v>
      </c>
      <c r="J1368" s="40">
        <f>IF(Txn!$B690="",0,Txn!$R690)</f>
        <v>0</v>
      </c>
      <c r="K1368" s="41">
        <f>IF($A1368="","",IFERROR(VALUE(MID($A1368,6,2)),""))</f>
        <v>0</v>
      </c>
      <c r="L1368" s="39">
        <f>IF(Txn!$K690="","","طرف مقابل — "&amp;Txn!$K690)</f>
        <v>0</v>
      </c>
      <c r="N1368" s="42">
        <f>IF($D1368="",0,COUNTIF(BankAccts,$D1368))</f>
        <v>0</v>
      </c>
    </row>
    <row r="1369" spans="1:14">
      <c r="A1369" s="38">
        <f>IF(Txn!$B691="","",Txn!$B691)</f>
        <v>0</v>
      </c>
      <c r="B1369" s="38">
        <f>IF(Txn!$B691="","",Txn!$C691)</f>
        <v>0</v>
      </c>
      <c r="C1369" s="39">
        <f>IF(Txn!$B691="","","تراکنش بانکی")</f>
        <v>0</v>
      </c>
      <c r="D1369" s="38">
        <f>IF(Txn!$B691="","",IF(Txn!$X691="","",Txn!$X691))</f>
        <v>0</v>
      </c>
      <c r="E1369" s="39">
        <f>IF($D1369="","",IFERROR(VLOOKUP($D1369,AcctTbl,2,0),""))</f>
        <v>0</v>
      </c>
      <c r="F1369" s="39">
        <f>IF($D1369="","",IFERROR(VLOOKUP($D1369,AcctTbl,3,0),""))</f>
        <v>0</v>
      </c>
      <c r="G1369" s="39">
        <f>IF(Txn!$B691="","",Txn!$D691)</f>
        <v>0</v>
      </c>
      <c r="H1369" s="38">
        <f>IF(Txn!$B691="","",Txn!$E691)</f>
        <v>0</v>
      </c>
      <c r="I1369" s="40">
        <f>IF(Txn!$B691="",0,Txn!$O691)</f>
        <v>0</v>
      </c>
      <c r="J1369" s="40">
        <f>IF(Txn!$B691="",0,Txn!$P691)</f>
        <v>0</v>
      </c>
      <c r="K1369" s="41">
        <f>IF($A1369="","",IFERROR(VALUE(MID($A1369,6,2)),""))</f>
        <v>0</v>
      </c>
      <c r="L1369" s="39">
        <f>IF(Txn!$K691="","",Txn!$K691)</f>
        <v>0</v>
      </c>
      <c r="N1369" s="42">
        <f>IF($D1369="",0,COUNTIF(BankAccts,$D1369))</f>
        <v>0</v>
      </c>
    </row>
    <row r="1370" spans="1:14">
      <c r="A1370" s="38">
        <f>IF(Txn!$B691="","",Txn!$B691)</f>
        <v>0</v>
      </c>
      <c r="B1370" s="38">
        <f>IF(Txn!$B691="","",Txn!$C691)</f>
        <v>0</v>
      </c>
      <c r="C1370" s="39">
        <f>IF(Txn!$B691="","","تراکنش بانکی")</f>
        <v>0</v>
      </c>
      <c r="D1370" s="38">
        <f>IF(Txn!$B691="","",IF(IF(Txn!$U691="TRF",Txn!$Y691,Txn!$Z691)="","",IF(Txn!$U691="TRF",Txn!$Y691,Txn!$Z691)))</f>
        <v>0</v>
      </c>
      <c r="E1370" s="39">
        <f>IF($D1370="","",IFERROR(VLOOKUP($D1370,AcctTbl,2,0),""))</f>
        <v>0</v>
      </c>
      <c r="F1370" s="39">
        <f>IF($D1370="","",IFERROR(VLOOKUP($D1370,AcctTbl,3,0),""))</f>
        <v>0</v>
      </c>
      <c r="G1370" s="39">
        <f>IF(Txn!$B691="","",Txn!$D691)</f>
        <v>0</v>
      </c>
      <c r="H1370" s="38">
        <f>IF(Txn!$B691="","",Txn!$E691)</f>
        <v>0</v>
      </c>
      <c r="I1370" s="40">
        <f>IF(Txn!$B691="",0,Txn!$Q691)</f>
        <v>0</v>
      </c>
      <c r="J1370" s="40">
        <f>IF(Txn!$B691="",0,Txn!$R691)</f>
        <v>0</v>
      </c>
      <c r="K1370" s="41">
        <f>IF($A1370="","",IFERROR(VALUE(MID($A1370,6,2)),""))</f>
        <v>0</v>
      </c>
      <c r="L1370" s="39">
        <f>IF(Txn!$K691="","","طرف مقابل — "&amp;Txn!$K691)</f>
        <v>0</v>
      </c>
      <c r="N1370" s="42">
        <f>IF($D1370="",0,COUNTIF(BankAccts,$D1370))</f>
        <v>0</v>
      </c>
    </row>
    <row r="1371" spans="1:14">
      <c r="A1371" s="38">
        <f>IF(Txn!$B692="","",Txn!$B692)</f>
        <v>0</v>
      </c>
      <c r="B1371" s="38">
        <f>IF(Txn!$B692="","",Txn!$C692)</f>
        <v>0</v>
      </c>
      <c r="C1371" s="39">
        <f>IF(Txn!$B692="","","تراکنش بانکی")</f>
        <v>0</v>
      </c>
      <c r="D1371" s="38">
        <f>IF(Txn!$B692="","",IF(Txn!$X692="","",Txn!$X692))</f>
        <v>0</v>
      </c>
      <c r="E1371" s="39">
        <f>IF($D1371="","",IFERROR(VLOOKUP($D1371,AcctTbl,2,0),""))</f>
        <v>0</v>
      </c>
      <c r="F1371" s="39">
        <f>IF($D1371="","",IFERROR(VLOOKUP($D1371,AcctTbl,3,0),""))</f>
        <v>0</v>
      </c>
      <c r="G1371" s="39">
        <f>IF(Txn!$B692="","",Txn!$D692)</f>
        <v>0</v>
      </c>
      <c r="H1371" s="38">
        <f>IF(Txn!$B692="","",Txn!$E692)</f>
        <v>0</v>
      </c>
      <c r="I1371" s="40">
        <f>IF(Txn!$B692="",0,Txn!$O692)</f>
        <v>0</v>
      </c>
      <c r="J1371" s="40">
        <f>IF(Txn!$B692="",0,Txn!$P692)</f>
        <v>0</v>
      </c>
      <c r="K1371" s="41">
        <f>IF($A1371="","",IFERROR(VALUE(MID($A1371,6,2)),""))</f>
        <v>0</v>
      </c>
      <c r="L1371" s="39">
        <f>IF(Txn!$K692="","",Txn!$K692)</f>
        <v>0</v>
      </c>
      <c r="N1371" s="42">
        <f>IF($D1371="",0,COUNTIF(BankAccts,$D1371))</f>
        <v>0</v>
      </c>
    </row>
    <row r="1372" spans="1:14">
      <c r="A1372" s="38">
        <f>IF(Txn!$B692="","",Txn!$B692)</f>
        <v>0</v>
      </c>
      <c r="B1372" s="38">
        <f>IF(Txn!$B692="","",Txn!$C692)</f>
        <v>0</v>
      </c>
      <c r="C1372" s="39">
        <f>IF(Txn!$B692="","","تراکنش بانکی")</f>
        <v>0</v>
      </c>
      <c r="D1372" s="38">
        <f>IF(Txn!$B692="","",IF(IF(Txn!$U692="TRF",Txn!$Y692,Txn!$Z692)="","",IF(Txn!$U692="TRF",Txn!$Y692,Txn!$Z692)))</f>
        <v>0</v>
      </c>
      <c r="E1372" s="39">
        <f>IF($D1372="","",IFERROR(VLOOKUP($D1372,AcctTbl,2,0),""))</f>
        <v>0</v>
      </c>
      <c r="F1372" s="39">
        <f>IF($D1372="","",IFERROR(VLOOKUP($D1372,AcctTbl,3,0),""))</f>
        <v>0</v>
      </c>
      <c r="G1372" s="39">
        <f>IF(Txn!$B692="","",Txn!$D692)</f>
        <v>0</v>
      </c>
      <c r="H1372" s="38">
        <f>IF(Txn!$B692="","",Txn!$E692)</f>
        <v>0</v>
      </c>
      <c r="I1372" s="40">
        <f>IF(Txn!$B692="",0,Txn!$Q692)</f>
        <v>0</v>
      </c>
      <c r="J1372" s="40">
        <f>IF(Txn!$B692="",0,Txn!$R692)</f>
        <v>0</v>
      </c>
      <c r="K1372" s="41">
        <f>IF($A1372="","",IFERROR(VALUE(MID($A1372,6,2)),""))</f>
        <v>0</v>
      </c>
      <c r="L1372" s="39">
        <f>IF(Txn!$K692="","","طرف مقابل — "&amp;Txn!$K692)</f>
        <v>0</v>
      </c>
      <c r="N1372" s="42">
        <f>IF($D1372="",0,COUNTIF(BankAccts,$D1372))</f>
        <v>0</v>
      </c>
    </row>
    <row r="1373" spans="1:14">
      <c r="A1373" s="38">
        <f>IF(Txn!$B693="","",Txn!$B693)</f>
        <v>0</v>
      </c>
      <c r="B1373" s="38">
        <f>IF(Txn!$B693="","",Txn!$C693)</f>
        <v>0</v>
      </c>
      <c r="C1373" s="39">
        <f>IF(Txn!$B693="","","تراکنش بانکی")</f>
        <v>0</v>
      </c>
      <c r="D1373" s="38">
        <f>IF(Txn!$B693="","",IF(Txn!$X693="","",Txn!$X693))</f>
        <v>0</v>
      </c>
      <c r="E1373" s="39">
        <f>IF($D1373="","",IFERROR(VLOOKUP($D1373,AcctTbl,2,0),""))</f>
        <v>0</v>
      </c>
      <c r="F1373" s="39">
        <f>IF($D1373="","",IFERROR(VLOOKUP($D1373,AcctTbl,3,0),""))</f>
        <v>0</v>
      </c>
      <c r="G1373" s="39">
        <f>IF(Txn!$B693="","",Txn!$D693)</f>
        <v>0</v>
      </c>
      <c r="H1373" s="38">
        <f>IF(Txn!$B693="","",Txn!$E693)</f>
        <v>0</v>
      </c>
      <c r="I1373" s="40">
        <f>IF(Txn!$B693="",0,Txn!$O693)</f>
        <v>0</v>
      </c>
      <c r="J1373" s="40">
        <f>IF(Txn!$B693="",0,Txn!$P693)</f>
        <v>0</v>
      </c>
      <c r="K1373" s="41">
        <f>IF($A1373="","",IFERROR(VALUE(MID($A1373,6,2)),""))</f>
        <v>0</v>
      </c>
      <c r="L1373" s="39">
        <f>IF(Txn!$K693="","",Txn!$K693)</f>
        <v>0</v>
      </c>
      <c r="N1373" s="42">
        <f>IF($D1373="",0,COUNTIF(BankAccts,$D1373))</f>
        <v>0</v>
      </c>
    </row>
    <row r="1374" spans="1:14">
      <c r="A1374" s="38">
        <f>IF(Txn!$B693="","",Txn!$B693)</f>
        <v>0</v>
      </c>
      <c r="B1374" s="38">
        <f>IF(Txn!$B693="","",Txn!$C693)</f>
        <v>0</v>
      </c>
      <c r="C1374" s="39">
        <f>IF(Txn!$B693="","","تراکنش بانکی")</f>
        <v>0</v>
      </c>
      <c r="D1374" s="38">
        <f>IF(Txn!$B693="","",IF(IF(Txn!$U693="TRF",Txn!$Y693,Txn!$Z693)="","",IF(Txn!$U693="TRF",Txn!$Y693,Txn!$Z693)))</f>
        <v>0</v>
      </c>
      <c r="E1374" s="39">
        <f>IF($D1374="","",IFERROR(VLOOKUP($D1374,AcctTbl,2,0),""))</f>
        <v>0</v>
      </c>
      <c r="F1374" s="39">
        <f>IF($D1374="","",IFERROR(VLOOKUP($D1374,AcctTbl,3,0),""))</f>
        <v>0</v>
      </c>
      <c r="G1374" s="39">
        <f>IF(Txn!$B693="","",Txn!$D693)</f>
        <v>0</v>
      </c>
      <c r="H1374" s="38">
        <f>IF(Txn!$B693="","",Txn!$E693)</f>
        <v>0</v>
      </c>
      <c r="I1374" s="40">
        <f>IF(Txn!$B693="",0,Txn!$Q693)</f>
        <v>0</v>
      </c>
      <c r="J1374" s="40">
        <f>IF(Txn!$B693="",0,Txn!$R693)</f>
        <v>0</v>
      </c>
      <c r="K1374" s="41">
        <f>IF($A1374="","",IFERROR(VALUE(MID($A1374,6,2)),""))</f>
        <v>0</v>
      </c>
      <c r="L1374" s="39">
        <f>IF(Txn!$K693="","","طرف مقابل — "&amp;Txn!$K693)</f>
        <v>0</v>
      </c>
      <c r="N1374" s="42">
        <f>IF($D1374="",0,COUNTIF(BankAccts,$D1374))</f>
        <v>0</v>
      </c>
    </row>
    <row r="1375" spans="1:14">
      <c r="A1375" s="38">
        <f>IF(Txn!$B694="","",Txn!$B694)</f>
        <v>0</v>
      </c>
      <c r="B1375" s="38">
        <f>IF(Txn!$B694="","",Txn!$C694)</f>
        <v>0</v>
      </c>
      <c r="C1375" s="39">
        <f>IF(Txn!$B694="","","تراکنش بانکی")</f>
        <v>0</v>
      </c>
      <c r="D1375" s="38">
        <f>IF(Txn!$B694="","",IF(Txn!$X694="","",Txn!$X694))</f>
        <v>0</v>
      </c>
      <c r="E1375" s="39">
        <f>IF($D1375="","",IFERROR(VLOOKUP($D1375,AcctTbl,2,0),""))</f>
        <v>0</v>
      </c>
      <c r="F1375" s="39">
        <f>IF($D1375="","",IFERROR(VLOOKUP($D1375,AcctTbl,3,0),""))</f>
        <v>0</v>
      </c>
      <c r="G1375" s="39">
        <f>IF(Txn!$B694="","",Txn!$D694)</f>
        <v>0</v>
      </c>
      <c r="H1375" s="38">
        <f>IF(Txn!$B694="","",Txn!$E694)</f>
        <v>0</v>
      </c>
      <c r="I1375" s="40">
        <f>IF(Txn!$B694="",0,Txn!$O694)</f>
        <v>0</v>
      </c>
      <c r="J1375" s="40">
        <f>IF(Txn!$B694="",0,Txn!$P694)</f>
        <v>0</v>
      </c>
      <c r="K1375" s="41">
        <f>IF($A1375="","",IFERROR(VALUE(MID($A1375,6,2)),""))</f>
        <v>0</v>
      </c>
      <c r="L1375" s="39">
        <f>IF(Txn!$K694="","",Txn!$K694)</f>
        <v>0</v>
      </c>
      <c r="N1375" s="42">
        <f>IF($D1375="",0,COUNTIF(BankAccts,$D1375))</f>
        <v>0</v>
      </c>
    </row>
    <row r="1376" spans="1:14">
      <c r="A1376" s="38">
        <f>IF(Txn!$B694="","",Txn!$B694)</f>
        <v>0</v>
      </c>
      <c r="B1376" s="38">
        <f>IF(Txn!$B694="","",Txn!$C694)</f>
        <v>0</v>
      </c>
      <c r="C1376" s="39">
        <f>IF(Txn!$B694="","","تراکنش بانکی")</f>
        <v>0</v>
      </c>
      <c r="D1376" s="38">
        <f>IF(Txn!$B694="","",IF(IF(Txn!$U694="TRF",Txn!$Y694,Txn!$Z694)="","",IF(Txn!$U694="TRF",Txn!$Y694,Txn!$Z694)))</f>
        <v>0</v>
      </c>
      <c r="E1376" s="39">
        <f>IF($D1376="","",IFERROR(VLOOKUP($D1376,AcctTbl,2,0),""))</f>
        <v>0</v>
      </c>
      <c r="F1376" s="39">
        <f>IF($D1376="","",IFERROR(VLOOKUP($D1376,AcctTbl,3,0),""))</f>
        <v>0</v>
      </c>
      <c r="G1376" s="39">
        <f>IF(Txn!$B694="","",Txn!$D694)</f>
        <v>0</v>
      </c>
      <c r="H1376" s="38">
        <f>IF(Txn!$B694="","",Txn!$E694)</f>
        <v>0</v>
      </c>
      <c r="I1376" s="40">
        <f>IF(Txn!$B694="",0,Txn!$Q694)</f>
        <v>0</v>
      </c>
      <c r="J1376" s="40">
        <f>IF(Txn!$B694="",0,Txn!$R694)</f>
        <v>0</v>
      </c>
      <c r="K1376" s="41">
        <f>IF($A1376="","",IFERROR(VALUE(MID($A1376,6,2)),""))</f>
        <v>0</v>
      </c>
      <c r="L1376" s="39">
        <f>IF(Txn!$K694="","","طرف مقابل — "&amp;Txn!$K694)</f>
        <v>0</v>
      </c>
      <c r="N1376" s="42">
        <f>IF($D1376="",0,COUNTIF(BankAccts,$D1376))</f>
        <v>0</v>
      </c>
    </row>
    <row r="1377" spans="1:14">
      <c r="A1377" s="38">
        <f>IF(Txn!$B695="","",Txn!$B695)</f>
        <v>0</v>
      </c>
      <c r="B1377" s="38">
        <f>IF(Txn!$B695="","",Txn!$C695)</f>
        <v>0</v>
      </c>
      <c r="C1377" s="39">
        <f>IF(Txn!$B695="","","تراکنش بانکی")</f>
        <v>0</v>
      </c>
      <c r="D1377" s="38">
        <f>IF(Txn!$B695="","",IF(Txn!$X695="","",Txn!$X695))</f>
        <v>0</v>
      </c>
      <c r="E1377" s="39">
        <f>IF($D1377="","",IFERROR(VLOOKUP($D1377,AcctTbl,2,0),""))</f>
        <v>0</v>
      </c>
      <c r="F1377" s="39">
        <f>IF($D1377="","",IFERROR(VLOOKUP($D1377,AcctTbl,3,0),""))</f>
        <v>0</v>
      </c>
      <c r="G1377" s="39">
        <f>IF(Txn!$B695="","",Txn!$D695)</f>
        <v>0</v>
      </c>
      <c r="H1377" s="38">
        <f>IF(Txn!$B695="","",Txn!$E695)</f>
        <v>0</v>
      </c>
      <c r="I1377" s="40">
        <f>IF(Txn!$B695="",0,Txn!$O695)</f>
        <v>0</v>
      </c>
      <c r="J1377" s="40">
        <f>IF(Txn!$B695="",0,Txn!$P695)</f>
        <v>0</v>
      </c>
      <c r="K1377" s="41">
        <f>IF($A1377="","",IFERROR(VALUE(MID($A1377,6,2)),""))</f>
        <v>0</v>
      </c>
      <c r="L1377" s="39">
        <f>IF(Txn!$K695="","",Txn!$K695)</f>
        <v>0</v>
      </c>
      <c r="N1377" s="42">
        <f>IF($D1377="",0,COUNTIF(BankAccts,$D1377))</f>
        <v>0</v>
      </c>
    </row>
    <row r="1378" spans="1:14">
      <c r="A1378" s="38">
        <f>IF(Txn!$B695="","",Txn!$B695)</f>
        <v>0</v>
      </c>
      <c r="B1378" s="38">
        <f>IF(Txn!$B695="","",Txn!$C695)</f>
        <v>0</v>
      </c>
      <c r="C1378" s="39">
        <f>IF(Txn!$B695="","","تراکنش بانکی")</f>
        <v>0</v>
      </c>
      <c r="D1378" s="38">
        <f>IF(Txn!$B695="","",IF(IF(Txn!$U695="TRF",Txn!$Y695,Txn!$Z695)="","",IF(Txn!$U695="TRF",Txn!$Y695,Txn!$Z695)))</f>
        <v>0</v>
      </c>
      <c r="E1378" s="39">
        <f>IF($D1378="","",IFERROR(VLOOKUP($D1378,AcctTbl,2,0),""))</f>
        <v>0</v>
      </c>
      <c r="F1378" s="39">
        <f>IF($D1378="","",IFERROR(VLOOKUP($D1378,AcctTbl,3,0),""))</f>
        <v>0</v>
      </c>
      <c r="G1378" s="39">
        <f>IF(Txn!$B695="","",Txn!$D695)</f>
        <v>0</v>
      </c>
      <c r="H1378" s="38">
        <f>IF(Txn!$B695="","",Txn!$E695)</f>
        <v>0</v>
      </c>
      <c r="I1378" s="40">
        <f>IF(Txn!$B695="",0,Txn!$Q695)</f>
        <v>0</v>
      </c>
      <c r="J1378" s="40">
        <f>IF(Txn!$B695="",0,Txn!$R695)</f>
        <v>0</v>
      </c>
      <c r="K1378" s="41">
        <f>IF($A1378="","",IFERROR(VALUE(MID($A1378,6,2)),""))</f>
        <v>0</v>
      </c>
      <c r="L1378" s="39">
        <f>IF(Txn!$K695="","","طرف مقابل — "&amp;Txn!$K695)</f>
        <v>0</v>
      </c>
      <c r="N1378" s="42">
        <f>IF($D1378="",0,COUNTIF(BankAccts,$D1378))</f>
        <v>0</v>
      </c>
    </row>
    <row r="1379" spans="1:14">
      <c r="A1379" s="38">
        <f>IF(Txn!$B696="","",Txn!$B696)</f>
        <v>0</v>
      </c>
      <c r="B1379" s="38">
        <f>IF(Txn!$B696="","",Txn!$C696)</f>
        <v>0</v>
      </c>
      <c r="C1379" s="39">
        <f>IF(Txn!$B696="","","تراکنش بانکی")</f>
        <v>0</v>
      </c>
      <c r="D1379" s="38">
        <f>IF(Txn!$B696="","",IF(Txn!$X696="","",Txn!$X696))</f>
        <v>0</v>
      </c>
      <c r="E1379" s="39">
        <f>IF($D1379="","",IFERROR(VLOOKUP($D1379,AcctTbl,2,0),""))</f>
        <v>0</v>
      </c>
      <c r="F1379" s="39">
        <f>IF($D1379="","",IFERROR(VLOOKUP($D1379,AcctTbl,3,0),""))</f>
        <v>0</v>
      </c>
      <c r="G1379" s="39">
        <f>IF(Txn!$B696="","",Txn!$D696)</f>
        <v>0</v>
      </c>
      <c r="H1379" s="38">
        <f>IF(Txn!$B696="","",Txn!$E696)</f>
        <v>0</v>
      </c>
      <c r="I1379" s="40">
        <f>IF(Txn!$B696="",0,Txn!$O696)</f>
        <v>0</v>
      </c>
      <c r="J1379" s="40">
        <f>IF(Txn!$B696="",0,Txn!$P696)</f>
        <v>0</v>
      </c>
      <c r="K1379" s="41">
        <f>IF($A1379="","",IFERROR(VALUE(MID($A1379,6,2)),""))</f>
        <v>0</v>
      </c>
      <c r="L1379" s="39">
        <f>IF(Txn!$K696="","",Txn!$K696)</f>
        <v>0</v>
      </c>
      <c r="N1379" s="42">
        <f>IF($D1379="",0,COUNTIF(BankAccts,$D1379))</f>
        <v>0</v>
      </c>
    </row>
    <row r="1380" spans="1:14">
      <c r="A1380" s="38">
        <f>IF(Txn!$B696="","",Txn!$B696)</f>
        <v>0</v>
      </c>
      <c r="B1380" s="38">
        <f>IF(Txn!$B696="","",Txn!$C696)</f>
        <v>0</v>
      </c>
      <c r="C1380" s="39">
        <f>IF(Txn!$B696="","","تراکنش بانکی")</f>
        <v>0</v>
      </c>
      <c r="D1380" s="38">
        <f>IF(Txn!$B696="","",IF(IF(Txn!$U696="TRF",Txn!$Y696,Txn!$Z696)="","",IF(Txn!$U696="TRF",Txn!$Y696,Txn!$Z696)))</f>
        <v>0</v>
      </c>
      <c r="E1380" s="39">
        <f>IF($D1380="","",IFERROR(VLOOKUP($D1380,AcctTbl,2,0),""))</f>
        <v>0</v>
      </c>
      <c r="F1380" s="39">
        <f>IF($D1380="","",IFERROR(VLOOKUP($D1380,AcctTbl,3,0),""))</f>
        <v>0</v>
      </c>
      <c r="G1380" s="39">
        <f>IF(Txn!$B696="","",Txn!$D696)</f>
        <v>0</v>
      </c>
      <c r="H1380" s="38">
        <f>IF(Txn!$B696="","",Txn!$E696)</f>
        <v>0</v>
      </c>
      <c r="I1380" s="40">
        <f>IF(Txn!$B696="",0,Txn!$Q696)</f>
        <v>0</v>
      </c>
      <c r="J1380" s="40">
        <f>IF(Txn!$B696="",0,Txn!$R696)</f>
        <v>0</v>
      </c>
      <c r="K1380" s="41">
        <f>IF($A1380="","",IFERROR(VALUE(MID($A1380,6,2)),""))</f>
        <v>0</v>
      </c>
      <c r="L1380" s="39">
        <f>IF(Txn!$K696="","","طرف مقابل — "&amp;Txn!$K696)</f>
        <v>0</v>
      </c>
      <c r="N1380" s="42">
        <f>IF($D1380="",0,COUNTIF(BankAccts,$D1380))</f>
        <v>0</v>
      </c>
    </row>
    <row r="1381" spans="1:14">
      <c r="A1381" s="38">
        <f>IF(Txn!$B697="","",Txn!$B697)</f>
        <v>0</v>
      </c>
      <c r="B1381" s="38">
        <f>IF(Txn!$B697="","",Txn!$C697)</f>
        <v>0</v>
      </c>
      <c r="C1381" s="39">
        <f>IF(Txn!$B697="","","تراکنش بانکی")</f>
        <v>0</v>
      </c>
      <c r="D1381" s="38">
        <f>IF(Txn!$B697="","",IF(Txn!$X697="","",Txn!$X697))</f>
        <v>0</v>
      </c>
      <c r="E1381" s="39">
        <f>IF($D1381="","",IFERROR(VLOOKUP($D1381,AcctTbl,2,0),""))</f>
        <v>0</v>
      </c>
      <c r="F1381" s="39">
        <f>IF($D1381="","",IFERROR(VLOOKUP($D1381,AcctTbl,3,0),""))</f>
        <v>0</v>
      </c>
      <c r="G1381" s="39">
        <f>IF(Txn!$B697="","",Txn!$D697)</f>
        <v>0</v>
      </c>
      <c r="H1381" s="38">
        <f>IF(Txn!$B697="","",Txn!$E697)</f>
        <v>0</v>
      </c>
      <c r="I1381" s="40">
        <f>IF(Txn!$B697="",0,Txn!$O697)</f>
        <v>0</v>
      </c>
      <c r="J1381" s="40">
        <f>IF(Txn!$B697="",0,Txn!$P697)</f>
        <v>0</v>
      </c>
      <c r="K1381" s="41">
        <f>IF($A1381="","",IFERROR(VALUE(MID($A1381,6,2)),""))</f>
        <v>0</v>
      </c>
      <c r="L1381" s="39">
        <f>IF(Txn!$K697="","",Txn!$K697)</f>
        <v>0</v>
      </c>
      <c r="N1381" s="42">
        <f>IF($D1381="",0,COUNTIF(BankAccts,$D1381))</f>
        <v>0</v>
      </c>
    </row>
    <row r="1382" spans="1:14">
      <c r="A1382" s="38">
        <f>IF(Txn!$B697="","",Txn!$B697)</f>
        <v>0</v>
      </c>
      <c r="B1382" s="38">
        <f>IF(Txn!$B697="","",Txn!$C697)</f>
        <v>0</v>
      </c>
      <c r="C1382" s="39">
        <f>IF(Txn!$B697="","","تراکنش بانکی")</f>
        <v>0</v>
      </c>
      <c r="D1382" s="38">
        <f>IF(Txn!$B697="","",IF(IF(Txn!$U697="TRF",Txn!$Y697,Txn!$Z697)="","",IF(Txn!$U697="TRF",Txn!$Y697,Txn!$Z697)))</f>
        <v>0</v>
      </c>
      <c r="E1382" s="39">
        <f>IF($D1382="","",IFERROR(VLOOKUP($D1382,AcctTbl,2,0),""))</f>
        <v>0</v>
      </c>
      <c r="F1382" s="39">
        <f>IF($D1382="","",IFERROR(VLOOKUP($D1382,AcctTbl,3,0),""))</f>
        <v>0</v>
      </c>
      <c r="G1382" s="39">
        <f>IF(Txn!$B697="","",Txn!$D697)</f>
        <v>0</v>
      </c>
      <c r="H1382" s="38">
        <f>IF(Txn!$B697="","",Txn!$E697)</f>
        <v>0</v>
      </c>
      <c r="I1382" s="40">
        <f>IF(Txn!$B697="",0,Txn!$Q697)</f>
        <v>0</v>
      </c>
      <c r="J1382" s="40">
        <f>IF(Txn!$B697="",0,Txn!$R697)</f>
        <v>0</v>
      </c>
      <c r="K1382" s="41">
        <f>IF($A1382="","",IFERROR(VALUE(MID($A1382,6,2)),""))</f>
        <v>0</v>
      </c>
      <c r="L1382" s="39">
        <f>IF(Txn!$K697="","","طرف مقابل — "&amp;Txn!$K697)</f>
        <v>0</v>
      </c>
      <c r="N1382" s="42">
        <f>IF($D1382="",0,COUNTIF(BankAccts,$D1382))</f>
        <v>0</v>
      </c>
    </row>
    <row r="1383" spans="1:14">
      <c r="A1383" s="38">
        <f>IF(Txn!$B698="","",Txn!$B698)</f>
        <v>0</v>
      </c>
      <c r="B1383" s="38">
        <f>IF(Txn!$B698="","",Txn!$C698)</f>
        <v>0</v>
      </c>
      <c r="C1383" s="39">
        <f>IF(Txn!$B698="","","تراکنش بانکی")</f>
        <v>0</v>
      </c>
      <c r="D1383" s="38">
        <f>IF(Txn!$B698="","",IF(Txn!$X698="","",Txn!$X698))</f>
        <v>0</v>
      </c>
      <c r="E1383" s="39">
        <f>IF($D1383="","",IFERROR(VLOOKUP($D1383,AcctTbl,2,0),""))</f>
        <v>0</v>
      </c>
      <c r="F1383" s="39">
        <f>IF($D1383="","",IFERROR(VLOOKUP($D1383,AcctTbl,3,0),""))</f>
        <v>0</v>
      </c>
      <c r="G1383" s="39">
        <f>IF(Txn!$B698="","",Txn!$D698)</f>
        <v>0</v>
      </c>
      <c r="H1383" s="38">
        <f>IF(Txn!$B698="","",Txn!$E698)</f>
        <v>0</v>
      </c>
      <c r="I1383" s="40">
        <f>IF(Txn!$B698="",0,Txn!$O698)</f>
        <v>0</v>
      </c>
      <c r="J1383" s="40">
        <f>IF(Txn!$B698="",0,Txn!$P698)</f>
        <v>0</v>
      </c>
      <c r="K1383" s="41">
        <f>IF($A1383="","",IFERROR(VALUE(MID($A1383,6,2)),""))</f>
        <v>0</v>
      </c>
      <c r="L1383" s="39">
        <f>IF(Txn!$K698="","",Txn!$K698)</f>
        <v>0</v>
      </c>
      <c r="N1383" s="42">
        <f>IF($D1383="",0,COUNTIF(BankAccts,$D1383))</f>
        <v>0</v>
      </c>
    </row>
    <row r="1384" spans="1:14">
      <c r="A1384" s="38">
        <f>IF(Txn!$B698="","",Txn!$B698)</f>
        <v>0</v>
      </c>
      <c r="B1384" s="38">
        <f>IF(Txn!$B698="","",Txn!$C698)</f>
        <v>0</v>
      </c>
      <c r="C1384" s="39">
        <f>IF(Txn!$B698="","","تراکنش بانکی")</f>
        <v>0</v>
      </c>
      <c r="D1384" s="38">
        <f>IF(Txn!$B698="","",IF(IF(Txn!$U698="TRF",Txn!$Y698,Txn!$Z698)="","",IF(Txn!$U698="TRF",Txn!$Y698,Txn!$Z698)))</f>
        <v>0</v>
      </c>
      <c r="E1384" s="39">
        <f>IF($D1384="","",IFERROR(VLOOKUP($D1384,AcctTbl,2,0),""))</f>
        <v>0</v>
      </c>
      <c r="F1384" s="39">
        <f>IF($D1384="","",IFERROR(VLOOKUP($D1384,AcctTbl,3,0),""))</f>
        <v>0</v>
      </c>
      <c r="G1384" s="39">
        <f>IF(Txn!$B698="","",Txn!$D698)</f>
        <v>0</v>
      </c>
      <c r="H1384" s="38">
        <f>IF(Txn!$B698="","",Txn!$E698)</f>
        <v>0</v>
      </c>
      <c r="I1384" s="40">
        <f>IF(Txn!$B698="",0,Txn!$Q698)</f>
        <v>0</v>
      </c>
      <c r="J1384" s="40">
        <f>IF(Txn!$B698="",0,Txn!$R698)</f>
        <v>0</v>
      </c>
      <c r="K1384" s="41">
        <f>IF($A1384="","",IFERROR(VALUE(MID($A1384,6,2)),""))</f>
        <v>0</v>
      </c>
      <c r="L1384" s="39">
        <f>IF(Txn!$K698="","","طرف مقابل — "&amp;Txn!$K698)</f>
        <v>0</v>
      </c>
      <c r="N1384" s="42">
        <f>IF($D1384="",0,COUNTIF(BankAccts,$D1384))</f>
        <v>0</v>
      </c>
    </row>
    <row r="1385" spans="1:14">
      <c r="A1385" s="38">
        <f>IF(Txn!$B699="","",Txn!$B699)</f>
        <v>0</v>
      </c>
      <c r="B1385" s="38">
        <f>IF(Txn!$B699="","",Txn!$C699)</f>
        <v>0</v>
      </c>
      <c r="C1385" s="39">
        <f>IF(Txn!$B699="","","تراکنش بانکی")</f>
        <v>0</v>
      </c>
      <c r="D1385" s="38">
        <f>IF(Txn!$B699="","",IF(Txn!$X699="","",Txn!$X699))</f>
        <v>0</v>
      </c>
      <c r="E1385" s="39">
        <f>IF($D1385="","",IFERROR(VLOOKUP($D1385,AcctTbl,2,0),""))</f>
        <v>0</v>
      </c>
      <c r="F1385" s="39">
        <f>IF($D1385="","",IFERROR(VLOOKUP($D1385,AcctTbl,3,0),""))</f>
        <v>0</v>
      </c>
      <c r="G1385" s="39">
        <f>IF(Txn!$B699="","",Txn!$D699)</f>
        <v>0</v>
      </c>
      <c r="H1385" s="38">
        <f>IF(Txn!$B699="","",Txn!$E699)</f>
        <v>0</v>
      </c>
      <c r="I1385" s="40">
        <f>IF(Txn!$B699="",0,Txn!$O699)</f>
        <v>0</v>
      </c>
      <c r="J1385" s="40">
        <f>IF(Txn!$B699="",0,Txn!$P699)</f>
        <v>0</v>
      </c>
      <c r="K1385" s="41">
        <f>IF($A1385="","",IFERROR(VALUE(MID($A1385,6,2)),""))</f>
        <v>0</v>
      </c>
      <c r="L1385" s="39">
        <f>IF(Txn!$K699="","",Txn!$K699)</f>
        <v>0</v>
      </c>
      <c r="N1385" s="42">
        <f>IF($D1385="",0,COUNTIF(BankAccts,$D1385))</f>
        <v>0</v>
      </c>
    </row>
    <row r="1386" spans="1:14">
      <c r="A1386" s="38">
        <f>IF(Txn!$B699="","",Txn!$B699)</f>
        <v>0</v>
      </c>
      <c r="B1386" s="38">
        <f>IF(Txn!$B699="","",Txn!$C699)</f>
        <v>0</v>
      </c>
      <c r="C1386" s="39">
        <f>IF(Txn!$B699="","","تراکنش بانکی")</f>
        <v>0</v>
      </c>
      <c r="D1386" s="38">
        <f>IF(Txn!$B699="","",IF(IF(Txn!$U699="TRF",Txn!$Y699,Txn!$Z699)="","",IF(Txn!$U699="TRF",Txn!$Y699,Txn!$Z699)))</f>
        <v>0</v>
      </c>
      <c r="E1386" s="39">
        <f>IF($D1386="","",IFERROR(VLOOKUP($D1386,AcctTbl,2,0),""))</f>
        <v>0</v>
      </c>
      <c r="F1386" s="39">
        <f>IF($D1386="","",IFERROR(VLOOKUP($D1386,AcctTbl,3,0),""))</f>
        <v>0</v>
      </c>
      <c r="G1386" s="39">
        <f>IF(Txn!$B699="","",Txn!$D699)</f>
        <v>0</v>
      </c>
      <c r="H1386" s="38">
        <f>IF(Txn!$B699="","",Txn!$E699)</f>
        <v>0</v>
      </c>
      <c r="I1386" s="40">
        <f>IF(Txn!$B699="",0,Txn!$Q699)</f>
        <v>0</v>
      </c>
      <c r="J1386" s="40">
        <f>IF(Txn!$B699="",0,Txn!$R699)</f>
        <v>0</v>
      </c>
      <c r="K1386" s="41">
        <f>IF($A1386="","",IFERROR(VALUE(MID($A1386,6,2)),""))</f>
        <v>0</v>
      </c>
      <c r="L1386" s="39">
        <f>IF(Txn!$K699="","","طرف مقابل — "&amp;Txn!$K699)</f>
        <v>0</v>
      </c>
      <c r="N1386" s="42">
        <f>IF($D1386="",0,COUNTIF(BankAccts,$D1386))</f>
        <v>0</v>
      </c>
    </row>
    <row r="1387" spans="1:14">
      <c r="A1387" s="38">
        <f>IF(Txn!$B700="","",Txn!$B700)</f>
        <v>0</v>
      </c>
      <c r="B1387" s="38">
        <f>IF(Txn!$B700="","",Txn!$C700)</f>
        <v>0</v>
      </c>
      <c r="C1387" s="39">
        <f>IF(Txn!$B700="","","تراکنش بانکی")</f>
        <v>0</v>
      </c>
      <c r="D1387" s="38">
        <f>IF(Txn!$B700="","",IF(Txn!$X700="","",Txn!$X700))</f>
        <v>0</v>
      </c>
      <c r="E1387" s="39">
        <f>IF($D1387="","",IFERROR(VLOOKUP($D1387,AcctTbl,2,0),""))</f>
        <v>0</v>
      </c>
      <c r="F1387" s="39">
        <f>IF($D1387="","",IFERROR(VLOOKUP($D1387,AcctTbl,3,0),""))</f>
        <v>0</v>
      </c>
      <c r="G1387" s="39">
        <f>IF(Txn!$B700="","",Txn!$D700)</f>
        <v>0</v>
      </c>
      <c r="H1387" s="38">
        <f>IF(Txn!$B700="","",Txn!$E700)</f>
        <v>0</v>
      </c>
      <c r="I1387" s="40">
        <f>IF(Txn!$B700="",0,Txn!$O700)</f>
        <v>0</v>
      </c>
      <c r="J1387" s="40">
        <f>IF(Txn!$B700="",0,Txn!$P700)</f>
        <v>0</v>
      </c>
      <c r="K1387" s="41">
        <f>IF($A1387="","",IFERROR(VALUE(MID($A1387,6,2)),""))</f>
        <v>0</v>
      </c>
      <c r="L1387" s="39">
        <f>IF(Txn!$K700="","",Txn!$K700)</f>
        <v>0</v>
      </c>
      <c r="N1387" s="42">
        <f>IF($D1387="",0,COUNTIF(BankAccts,$D1387))</f>
        <v>0</v>
      </c>
    </row>
    <row r="1388" spans="1:14">
      <c r="A1388" s="38">
        <f>IF(Txn!$B700="","",Txn!$B700)</f>
        <v>0</v>
      </c>
      <c r="B1388" s="38">
        <f>IF(Txn!$B700="","",Txn!$C700)</f>
        <v>0</v>
      </c>
      <c r="C1388" s="39">
        <f>IF(Txn!$B700="","","تراکنش بانکی")</f>
        <v>0</v>
      </c>
      <c r="D1388" s="38">
        <f>IF(Txn!$B700="","",IF(IF(Txn!$U700="TRF",Txn!$Y700,Txn!$Z700)="","",IF(Txn!$U700="TRF",Txn!$Y700,Txn!$Z700)))</f>
        <v>0</v>
      </c>
      <c r="E1388" s="39">
        <f>IF($D1388="","",IFERROR(VLOOKUP($D1388,AcctTbl,2,0),""))</f>
        <v>0</v>
      </c>
      <c r="F1388" s="39">
        <f>IF($D1388="","",IFERROR(VLOOKUP($D1388,AcctTbl,3,0),""))</f>
        <v>0</v>
      </c>
      <c r="G1388" s="39">
        <f>IF(Txn!$B700="","",Txn!$D700)</f>
        <v>0</v>
      </c>
      <c r="H1388" s="38">
        <f>IF(Txn!$B700="","",Txn!$E700)</f>
        <v>0</v>
      </c>
      <c r="I1388" s="40">
        <f>IF(Txn!$B700="",0,Txn!$Q700)</f>
        <v>0</v>
      </c>
      <c r="J1388" s="40">
        <f>IF(Txn!$B700="",0,Txn!$R700)</f>
        <v>0</v>
      </c>
      <c r="K1388" s="41">
        <f>IF($A1388="","",IFERROR(VALUE(MID($A1388,6,2)),""))</f>
        <v>0</v>
      </c>
      <c r="L1388" s="39">
        <f>IF(Txn!$K700="","","طرف مقابل — "&amp;Txn!$K700)</f>
        <v>0</v>
      </c>
      <c r="N1388" s="42">
        <f>IF($D1388="",0,COUNTIF(BankAccts,$D1388))</f>
        <v>0</v>
      </c>
    </row>
    <row r="1389" spans="1:14">
      <c r="A1389" s="38">
        <f>IF(Txn!$B701="","",Txn!$B701)</f>
        <v>0</v>
      </c>
      <c r="B1389" s="38">
        <f>IF(Txn!$B701="","",Txn!$C701)</f>
        <v>0</v>
      </c>
      <c r="C1389" s="39">
        <f>IF(Txn!$B701="","","تراکنش بانکی")</f>
        <v>0</v>
      </c>
      <c r="D1389" s="38">
        <f>IF(Txn!$B701="","",IF(Txn!$X701="","",Txn!$X701))</f>
        <v>0</v>
      </c>
      <c r="E1389" s="39">
        <f>IF($D1389="","",IFERROR(VLOOKUP($D1389,AcctTbl,2,0),""))</f>
        <v>0</v>
      </c>
      <c r="F1389" s="39">
        <f>IF($D1389="","",IFERROR(VLOOKUP($D1389,AcctTbl,3,0),""))</f>
        <v>0</v>
      </c>
      <c r="G1389" s="39">
        <f>IF(Txn!$B701="","",Txn!$D701)</f>
        <v>0</v>
      </c>
      <c r="H1389" s="38">
        <f>IF(Txn!$B701="","",Txn!$E701)</f>
        <v>0</v>
      </c>
      <c r="I1389" s="40">
        <f>IF(Txn!$B701="",0,Txn!$O701)</f>
        <v>0</v>
      </c>
      <c r="J1389" s="40">
        <f>IF(Txn!$B701="",0,Txn!$P701)</f>
        <v>0</v>
      </c>
      <c r="K1389" s="41">
        <f>IF($A1389="","",IFERROR(VALUE(MID($A1389,6,2)),""))</f>
        <v>0</v>
      </c>
      <c r="L1389" s="39">
        <f>IF(Txn!$K701="","",Txn!$K701)</f>
        <v>0</v>
      </c>
      <c r="N1389" s="42">
        <f>IF($D1389="",0,COUNTIF(BankAccts,$D1389))</f>
        <v>0</v>
      </c>
    </row>
    <row r="1390" spans="1:14">
      <c r="A1390" s="38">
        <f>IF(Txn!$B701="","",Txn!$B701)</f>
        <v>0</v>
      </c>
      <c r="B1390" s="38">
        <f>IF(Txn!$B701="","",Txn!$C701)</f>
        <v>0</v>
      </c>
      <c r="C1390" s="39">
        <f>IF(Txn!$B701="","","تراکنش بانکی")</f>
        <v>0</v>
      </c>
      <c r="D1390" s="38">
        <f>IF(Txn!$B701="","",IF(IF(Txn!$U701="TRF",Txn!$Y701,Txn!$Z701)="","",IF(Txn!$U701="TRF",Txn!$Y701,Txn!$Z701)))</f>
        <v>0</v>
      </c>
      <c r="E1390" s="39">
        <f>IF($D1390="","",IFERROR(VLOOKUP($D1390,AcctTbl,2,0),""))</f>
        <v>0</v>
      </c>
      <c r="F1390" s="39">
        <f>IF($D1390="","",IFERROR(VLOOKUP($D1390,AcctTbl,3,0),""))</f>
        <v>0</v>
      </c>
      <c r="G1390" s="39">
        <f>IF(Txn!$B701="","",Txn!$D701)</f>
        <v>0</v>
      </c>
      <c r="H1390" s="38">
        <f>IF(Txn!$B701="","",Txn!$E701)</f>
        <v>0</v>
      </c>
      <c r="I1390" s="40">
        <f>IF(Txn!$B701="",0,Txn!$Q701)</f>
        <v>0</v>
      </c>
      <c r="J1390" s="40">
        <f>IF(Txn!$B701="",0,Txn!$R701)</f>
        <v>0</v>
      </c>
      <c r="K1390" s="41">
        <f>IF($A1390="","",IFERROR(VALUE(MID($A1390,6,2)),""))</f>
        <v>0</v>
      </c>
      <c r="L1390" s="39">
        <f>IF(Txn!$K701="","","طرف مقابل — "&amp;Txn!$K701)</f>
        <v>0</v>
      </c>
      <c r="N1390" s="42">
        <f>IF($D1390="",0,COUNTIF(BankAccts,$D1390))</f>
        <v>0</v>
      </c>
    </row>
    <row r="1391" spans="1:14">
      <c r="A1391" s="38">
        <f>IF(Txn!$B702="","",Txn!$B702)</f>
        <v>0</v>
      </c>
      <c r="B1391" s="38">
        <f>IF(Txn!$B702="","",Txn!$C702)</f>
        <v>0</v>
      </c>
      <c r="C1391" s="39">
        <f>IF(Txn!$B702="","","تراکنش بانکی")</f>
        <v>0</v>
      </c>
      <c r="D1391" s="38">
        <f>IF(Txn!$B702="","",IF(Txn!$X702="","",Txn!$X702))</f>
        <v>0</v>
      </c>
      <c r="E1391" s="39">
        <f>IF($D1391="","",IFERROR(VLOOKUP($D1391,AcctTbl,2,0),""))</f>
        <v>0</v>
      </c>
      <c r="F1391" s="39">
        <f>IF($D1391="","",IFERROR(VLOOKUP($D1391,AcctTbl,3,0),""))</f>
        <v>0</v>
      </c>
      <c r="G1391" s="39">
        <f>IF(Txn!$B702="","",Txn!$D702)</f>
        <v>0</v>
      </c>
      <c r="H1391" s="38">
        <f>IF(Txn!$B702="","",Txn!$E702)</f>
        <v>0</v>
      </c>
      <c r="I1391" s="40">
        <f>IF(Txn!$B702="",0,Txn!$O702)</f>
        <v>0</v>
      </c>
      <c r="J1391" s="40">
        <f>IF(Txn!$B702="",0,Txn!$P702)</f>
        <v>0</v>
      </c>
      <c r="K1391" s="41">
        <f>IF($A1391="","",IFERROR(VALUE(MID($A1391,6,2)),""))</f>
        <v>0</v>
      </c>
      <c r="L1391" s="39">
        <f>IF(Txn!$K702="","",Txn!$K702)</f>
        <v>0</v>
      </c>
      <c r="N1391" s="42">
        <f>IF($D1391="",0,COUNTIF(BankAccts,$D1391))</f>
        <v>0</v>
      </c>
    </row>
    <row r="1392" spans="1:14">
      <c r="A1392" s="38">
        <f>IF(Txn!$B702="","",Txn!$B702)</f>
        <v>0</v>
      </c>
      <c r="B1392" s="38">
        <f>IF(Txn!$B702="","",Txn!$C702)</f>
        <v>0</v>
      </c>
      <c r="C1392" s="39">
        <f>IF(Txn!$B702="","","تراکنش بانکی")</f>
        <v>0</v>
      </c>
      <c r="D1392" s="38">
        <f>IF(Txn!$B702="","",IF(IF(Txn!$U702="TRF",Txn!$Y702,Txn!$Z702)="","",IF(Txn!$U702="TRF",Txn!$Y702,Txn!$Z702)))</f>
        <v>0</v>
      </c>
      <c r="E1392" s="39">
        <f>IF($D1392="","",IFERROR(VLOOKUP($D1392,AcctTbl,2,0),""))</f>
        <v>0</v>
      </c>
      <c r="F1392" s="39">
        <f>IF($D1392="","",IFERROR(VLOOKUP($D1392,AcctTbl,3,0),""))</f>
        <v>0</v>
      </c>
      <c r="G1392" s="39">
        <f>IF(Txn!$B702="","",Txn!$D702)</f>
        <v>0</v>
      </c>
      <c r="H1392" s="38">
        <f>IF(Txn!$B702="","",Txn!$E702)</f>
        <v>0</v>
      </c>
      <c r="I1392" s="40">
        <f>IF(Txn!$B702="",0,Txn!$Q702)</f>
        <v>0</v>
      </c>
      <c r="J1392" s="40">
        <f>IF(Txn!$B702="",0,Txn!$R702)</f>
        <v>0</v>
      </c>
      <c r="K1392" s="41">
        <f>IF($A1392="","",IFERROR(VALUE(MID($A1392,6,2)),""))</f>
        <v>0</v>
      </c>
      <c r="L1392" s="39">
        <f>IF(Txn!$K702="","","طرف مقابل — "&amp;Txn!$K702)</f>
        <v>0</v>
      </c>
      <c r="N1392" s="42">
        <f>IF($D1392="",0,COUNTIF(BankAccts,$D1392))</f>
        <v>0</v>
      </c>
    </row>
    <row r="1393" spans="1:14">
      <c r="A1393" s="38">
        <f>IF(Txn!$B703="","",Txn!$B703)</f>
        <v>0</v>
      </c>
      <c r="B1393" s="38">
        <f>IF(Txn!$B703="","",Txn!$C703)</f>
        <v>0</v>
      </c>
      <c r="C1393" s="39">
        <f>IF(Txn!$B703="","","تراکنش بانکی")</f>
        <v>0</v>
      </c>
      <c r="D1393" s="38">
        <f>IF(Txn!$B703="","",IF(Txn!$X703="","",Txn!$X703))</f>
        <v>0</v>
      </c>
      <c r="E1393" s="39">
        <f>IF($D1393="","",IFERROR(VLOOKUP($D1393,AcctTbl,2,0),""))</f>
        <v>0</v>
      </c>
      <c r="F1393" s="39">
        <f>IF($D1393="","",IFERROR(VLOOKUP($D1393,AcctTbl,3,0),""))</f>
        <v>0</v>
      </c>
      <c r="G1393" s="39">
        <f>IF(Txn!$B703="","",Txn!$D703)</f>
        <v>0</v>
      </c>
      <c r="H1393" s="38">
        <f>IF(Txn!$B703="","",Txn!$E703)</f>
        <v>0</v>
      </c>
      <c r="I1393" s="40">
        <f>IF(Txn!$B703="",0,Txn!$O703)</f>
        <v>0</v>
      </c>
      <c r="J1393" s="40">
        <f>IF(Txn!$B703="",0,Txn!$P703)</f>
        <v>0</v>
      </c>
      <c r="K1393" s="41">
        <f>IF($A1393="","",IFERROR(VALUE(MID($A1393,6,2)),""))</f>
        <v>0</v>
      </c>
      <c r="L1393" s="39">
        <f>IF(Txn!$K703="","",Txn!$K703)</f>
        <v>0</v>
      </c>
      <c r="N1393" s="42">
        <f>IF($D1393="",0,COUNTIF(BankAccts,$D1393))</f>
        <v>0</v>
      </c>
    </row>
    <row r="1394" spans="1:14">
      <c r="A1394" s="38">
        <f>IF(Txn!$B703="","",Txn!$B703)</f>
        <v>0</v>
      </c>
      <c r="B1394" s="38">
        <f>IF(Txn!$B703="","",Txn!$C703)</f>
        <v>0</v>
      </c>
      <c r="C1394" s="39">
        <f>IF(Txn!$B703="","","تراکنش بانکی")</f>
        <v>0</v>
      </c>
      <c r="D1394" s="38">
        <f>IF(Txn!$B703="","",IF(IF(Txn!$U703="TRF",Txn!$Y703,Txn!$Z703)="","",IF(Txn!$U703="TRF",Txn!$Y703,Txn!$Z703)))</f>
        <v>0</v>
      </c>
      <c r="E1394" s="39">
        <f>IF($D1394="","",IFERROR(VLOOKUP($D1394,AcctTbl,2,0),""))</f>
        <v>0</v>
      </c>
      <c r="F1394" s="39">
        <f>IF($D1394="","",IFERROR(VLOOKUP($D1394,AcctTbl,3,0),""))</f>
        <v>0</v>
      </c>
      <c r="G1394" s="39">
        <f>IF(Txn!$B703="","",Txn!$D703)</f>
        <v>0</v>
      </c>
      <c r="H1394" s="38">
        <f>IF(Txn!$B703="","",Txn!$E703)</f>
        <v>0</v>
      </c>
      <c r="I1394" s="40">
        <f>IF(Txn!$B703="",0,Txn!$Q703)</f>
        <v>0</v>
      </c>
      <c r="J1394" s="40">
        <f>IF(Txn!$B703="",0,Txn!$R703)</f>
        <v>0</v>
      </c>
      <c r="K1394" s="41">
        <f>IF($A1394="","",IFERROR(VALUE(MID($A1394,6,2)),""))</f>
        <v>0</v>
      </c>
      <c r="L1394" s="39">
        <f>IF(Txn!$K703="","","طرف مقابل — "&amp;Txn!$K703)</f>
        <v>0</v>
      </c>
      <c r="N1394" s="42">
        <f>IF($D1394="",0,COUNTIF(BankAccts,$D1394))</f>
        <v>0</v>
      </c>
    </row>
    <row r="1395" spans="1:14">
      <c r="A1395" s="38">
        <f>IF(Txn!$B704="","",Txn!$B704)</f>
        <v>0</v>
      </c>
      <c r="B1395" s="38">
        <f>IF(Txn!$B704="","",Txn!$C704)</f>
        <v>0</v>
      </c>
      <c r="C1395" s="39">
        <f>IF(Txn!$B704="","","تراکنش بانکی")</f>
        <v>0</v>
      </c>
      <c r="D1395" s="38">
        <f>IF(Txn!$B704="","",IF(Txn!$X704="","",Txn!$X704))</f>
        <v>0</v>
      </c>
      <c r="E1395" s="39">
        <f>IF($D1395="","",IFERROR(VLOOKUP($D1395,AcctTbl,2,0),""))</f>
        <v>0</v>
      </c>
      <c r="F1395" s="39">
        <f>IF($D1395="","",IFERROR(VLOOKUP($D1395,AcctTbl,3,0),""))</f>
        <v>0</v>
      </c>
      <c r="G1395" s="39">
        <f>IF(Txn!$B704="","",Txn!$D704)</f>
        <v>0</v>
      </c>
      <c r="H1395" s="38">
        <f>IF(Txn!$B704="","",Txn!$E704)</f>
        <v>0</v>
      </c>
      <c r="I1395" s="40">
        <f>IF(Txn!$B704="",0,Txn!$O704)</f>
        <v>0</v>
      </c>
      <c r="J1395" s="40">
        <f>IF(Txn!$B704="",0,Txn!$P704)</f>
        <v>0</v>
      </c>
      <c r="K1395" s="41">
        <f>IF($A1395="","",IFERROR(VALUE(MID($A1395,6,2)),""))</f>
        <v>0</v>
      </c>
      <c r="L1395" s="39">
        <f>IF(Txn!$K704="","",Txn!$K704)</f>
        <v>0</v>
      </c>
      <c r="N1395" s="42">
        <f>IF($D1395="",0,COUNTIF(BankAccts,$D1395))</f>
        <v>0</v>
      </c>
    </row>
    <row r="1396" spans="1:14">
      <c r="A1396" s="38">
        <f>IF(Txn!$B704="","",Txn!$B704)</f>
        <v>0</v>
      </c>
      <c r="B1396" s="38">
        <f>IF(Txn!$B704="","",Txn!$C704)</f>
        <v>0</v>
      </c>
      <c r="C1396" s="39">
        <f>IF(Txn!$B704="","","تراکنش بانکی")</f>
        <v>0</v>
      </c>
      <c r="D1396" s="38">
        <f>IF(Txn!$B704="","",IF(IF(Txn!$U704="TRF",Txn!$Y704,Txn!$Z704)="","",IF(Txn!$U704="TRF",Txn!$Y704,Txn!$Z704)))</f>
        <v>0</v>
      </c>
      <c r="E1396" s="39">
        <f>IF($D1396="","",IFERROR(VLOOKUP($D1396,AcctTbl,2,0),""))</f>
        <v>0</v>
      </c>
      <c r="F1396" s="39">
        <f>IF($D1396="","",IFERROR(VLOOKUP($D1396,AcctTbl,3,0),""))</f>
        <v>0</v>
      </c>
      <c r="G1396" s="39">
        <f>IF(Txn!$B704="","",Txn!$D704)</f>
        <v>0</v>
      </c>
      <c r="H1396" s="38">
        <f>IF(Txn!$B704="","",Txn!$E704)</f>
        <v>0</v>
      </c>
      <c r="I1396" s="40">
        <f>IF(Txn!$B704="",0,Txn!$Q704)</f>
        <v>0</v>
      </c>
      <c r="J1396" s="40">
        <f>IF(Txn!$B704="",0,Txn!$R704)</f>
        <v>0</v>
      </c>
      <c r="K1396" s="41">
        <f>IF($A1396="","",IFERROR(VALUE(MID($A1396,6,2)),""))</f>
        <v>0</v>
      </c>
      <c r="L1396" s="39">
        <f>IF(Txn!$K704="","","طرف مقابل — "&amp;Txn!$K704)</f>
        <v>0</v>
      </c>
      <c r="N1396" s="42">
        <f>IF($D1396="",0,COUNTIF(BankAccts,$D1396))</f>
        <v>0</v>
      </c>
    </row>
    <row r="1397" spans="1:14">
      <c r="A1397" s="38">
        <f>IF(Txn!$B705="","",Txn!$B705)</f>
        <v>0</v>
      </c>
      <c r="B1397" s="38">
        <f>IF(Txn!$B705="","",Txn!$C705)</f>
        <v>0</v>
      </c>
      <c r="C1397" s="39">
        <f>IF(Txn!$B705="","","تراکنش بانکی")</f>
        <v>0</v>
      </c>
      <c r="D1397" s="38">
        <f>IF(Txn!$B705="","",IF(Txn!$X705="","",Txn!$X705))</f>
        <v>0</v>
      </c>
      <c r="E1397" s="39">
        <f>IF($D1397="","",IFERROR(VLOOKUP($D1397,AcctTbl,2,0),""))</f>
        <v>0</v>
      </c>
      <c r="F1397" s="39">
        <f>IF($D1397="","",IFERROR(VLOOKUP($D1397,AcctTbl,3,0),""))</f>
        <v>0</v>
      </c>
      <c r="G1397" s="39">
        <f>IF(Txn!$B705="","",Txn!$D705)</f>
        <v>0</v>
      </c>
      <c r="H1397" s="38">
        <f>IF(Txn!$B705="","",Txn!$E705)</f>
        <v>0</v>
      </c>
      <c r="I1397" s="40">
        <f>IF(Txn!$B705="",0,Txn!$O705)</f>
        <v>0</v>
      </c>
      <c r="J1397" s="40">
        <f>IF(Txn!$B705="",0,Txn!$P705)</f>
        <v>0</v>
      </c>
      <c r="K1397" s="41">
        <f>IF($A1397="","",IFERROR(VALUE(MID($A1397,6,2)),""))</f>
        <v>0</v>
      </c>
      <c r="L1397" s="39">
        <f>IF(Txn!$K705="","",Txn!$K705)</f>
        <v>0</v>
      </c>
      <c r="N1397" s="42">
        <f>IF($D1397="",0,COUNTIF(BankAccts,$D1397))</f>
        <v>0</v>
      </c>
    </row>
    <row r="1398" spans="1:14">
      <c r="A1398" s="38">
        <f>IF(Txn!$B705="","",Txn!$B705)</f>
        <v>0</v>
      </c>
      <c r="B1398" s="38">
        <f>IF(Txn!$B705="","",Txn!$C705)</f>
        <v>0</v>
      </c>
      <c r="C1398" s="39">
        <f>IF(Txn!$B705="","","تراکنش بانکی")</f>
        <v>0</v>
      </c>
      <c r="D1398" s="38">
        <f>IF(Txn!$B705="","",IF(IF(Txn!$U705="TRF",Txn!$Y705,Txn!$Z705)="","",IF(Txn!$U705="TRF",Txn!$Y705,Txn!$Z705)))</f>
        <v>0</v>
      </c>
      <c r="E1398" s="39">
        <f>IF($D1398="","",IFERROR(VLOOKUP($D1398,AcctTbl,2,0),""))</f>
        <v>0</v>
      </c>
      <c r="F1398" s="39">
        <f>IF($D1398="","",IFERROR(VLOOKUP($D1398,AcctTbl,3,0),""))</f>
        <v>0</v>
      </c>
      <c r="G1398" s="39">
        <f>IF(Txn!$B705="","",Txn!$D705)</f>
        <v>0</v>
      </c>
      <c r="H1398" s="38">
        <f>IF(Txn!$B705="","",Txn!$E705)</f>
        <v>0</v>
      </c>
      <c r="I1398" s="40">
        <f>IF(Txn!$B705="",0,Txn!$Q705)</f>
        <v>0</v>
      </c>
      <c r="J1398" s="40">
        <f>IF(Txn!$B705="",0,Txn!$R705)</f>
        <v>0</v>
      </c>
      <c r="K1398" s="41">
        <f>IF($A1398="","",IFERROR(VALUE(MID($A1398,6,2)),""))</f>
        <v>0</v>
      </c>
      <c r="L1398" s="39">
        <f>IF(Txn!$K705="","","طرف مقابل — "&amp;Txn!$K705)</f>
        <v>0</v>
      </c>
      <c r="N1398" s="42">
        <f>IF($D1398="",0,COUNTIF(BankAccts,$D1398))</f>
        <v>0</v>
      </c>
    </row>
    <row r="1399" spans="1:14">
      <c r="A1399" s="38">
        <f>IF(Txn!$B706="","",Txn!$B706)</f>
        <v>0</v>
      </c>
      <c r="B1399" s="38">
        <f>IF(Txn!$B706="","",Txn!$C706)</f>
        <v>0</v>
      </c>
      <c r="C1399" s="39">
        <f>IF(Txn!$B706="","","تراکنش بانکی")</f>
        <v>0</v>
      </c>
      <c r="D1399" s="38">
        <f>IF(Txn!$B706="","",IF(Txn!$X706="","",Txn!$X706))</f>
        <v>0</v>
      </c>
      <c r="E1399" s="39">
        <f>IF($D1399="","",IFERROR(VLOOKUP($D1399,AcctTbl,2,0),""))</f>
        <v>0</v>
      </c>
      <c r="F1399" s="39">
        <f>IF($D1399="","",IFERROR(VLOOKUP($D1399,AcctTbl,3,0),""))</f>
        <v>0</v>
      </c>
      <c r="G1399" s="39">
        <f>IF(Txn!$B706="","",Txn!$D706)</f>
        <v>0</v>
      </c>
      <c r="H1399" s="38">
        <f>IF(Txn!$B706="","",Txn!$E706)</f>
        <v>0</v>
      </c>
      <c r="I1399" s="40">
        <f>IF(Txn!$B706="",0,Txn!$O706)</f>
        <v>0</v>
      </c>
      <c r="J1399" s="40">
        <f>IF(Txn!$B706="",0,Txn!$P706)</f>
        <v>0</v>
      </c>
      <c r="K1399" s="41">
        <f>IF($A1399="","",IFERROR(VALUE(MID($A1399,6,2)),""))</f>
        <v>0</v>
      </c>
      <c r="L1399" s="39">
        <f>IF(Txn!$K706="","",Txn!$K706)</f>
        <v>0</v>
      </c>
      <c r="N1399" s="42">
        <f>IF($D1399="",0,COUNTIF(BankAccts,$D1399))</f>
        <v>0</v>
      </c>
    </row>
    <row r="1400" spans="1:14">
      <c r="A1400" s="38">
        <f>IF(Txn!$B706="","",Txn!$B706)</f>
        <v>0</v>
      </c>
      <c r="B1400" s="38">
        <f>IF(Txn!$B706="","",Txn!$C706)</f>
        <v>0</v>
      </c>
      <c r="C1400" s="39">
        <f>IF(Txn!$B706="","","تراکنش بانکی")</f>
        <v>0</v>
      </c>
      <c r="D1400" s="38">
        <f>IF(Txn!$B706="","",IF(IF(Txn!$U706="TRF",Txn!$Y706,Txn!$Z706)="","",IF(Txn!$U706="TRF",Txn!$Y706,Txn!$Z706)))</f>
        <v>0</v>
      </c>
      <c r="E1400" s="39">
        <f>IF($D1400="","",IFERROR(VLOOKUP($D1400,AcctTbl,2,0),""))</f>
        <v>0</v>
      </c>
      <c r="F1400" s="39">
        <f>IF($D1400="","",IFERROR(VLOOKUP($D1400,AcctTbl,3,0),""))</f>
        <v>0</v>
      </c>
      <c r="G1400" s="39">
        <f>IF(Txn!$B706="","",Txn!$D706)</f>
        <v>0</v>
      </c>
      <c r="H1400" s="38">
        <f>IF(Txn!$B706="","",Txn!$E706)</f>
        <v>0</v>
      </c>
      <c r="I1400" s="40">
        <f>IF(Txn!$B706="",0,Txn!$Q706)</f>
        <v>0</v>
      </c>
      <c r="J1400" s="40">
        <f>IF(Txn!$B706="",0,Txn!$R706)</f>
        <v>0</v>
      </c>
      <c r="K1400" s="41">
        <f>IF($A1400="","",IFERROR(VALUE(MID($A1400,6,2)),""))</f>
        <v>0</v>
      </c>
      <c r="L1400" s="39">
        <f>IF(Txn!$K706="","","طرف مقابل — "&amp;Txn!$K706)</f>
        <v>0</v>
      </c>
      <c r="N1400" s="42">
        <f>IF($D1400="",0,COUNTIF(BankAccts,$D1400))</f>
        <v>0</v>
      </c>
    </row>
    <row r="1401" spans="1:14">
      <c r="A1401" s="38">
        <f>IF(Txn!$B707="","",Txn!$B707)</f>
        <v>0</v>
      </c>
      <c r="B1401" s="38">
        <f>IF(Txn!$B707="","",Txn!$C707)</f>
        <v>0</v>
      </c>
      <c r="C1401" s="39">
        <f>IF(Txn!$B707="","","تراکنش بانکی")</f>
        <v>0</v>
      </c>
      <c r="D1401" s="38">
        <f>IF(Txn!$B707="","",IF(Txn!$X707="","",Txn!$X707))</f>
        <v>0</v>
      </c>
      <c r="E1401" s="39">
        <f>IF($D1401="","",IFERROR(VLOOKUP($D1401,AcctTbl,2,0),""))</f>
        <v>0</v>
      </c>
      <c r="F1401" s="39">
        <f>IF($D1401="","",IFERROR(VLOOKUP($D1401,AcctTbl,3,0),""))</f>
        <v>0</v>
      </c>
      <c r="G1401" s="39">
        <f>IF(Txn!$B707="","",Txn!$D707)</f>
        <v>0</v>
      </c>
      <c r="H1401" s="38">
        <f>IF(Txn!$B707="","",Txn!$E707)</f>
        <v>0</v>
      </c>
      <c r="I1401" s="40">
        <f>IF(Txn!$B707="",0,Txn!$O707)</f>
        <v>0</v>
      </c>
      <c r="J1401" s="40">
        <f>IF(Txn!$B707="",0,Txn!$P707)</f>
        <v>0</v>
      </c>
      <c r="K1401" s="41">
        <f>IF($A1401="","",IFERROR(VALUE(MID($A1401,6,2)),""))</f>
        <v>0</v>
      </c>
      <c r="L1401" s="39">
        <f>IF(Txn!$K707="","",Txn!$K707)</f>
        <v>0</v>
      </c>
      <c r="N1401" s="42">
        <f>IF($D1401="",0,COUNTIF(BankAccts,$D1401))</f>
        <v>0</v>
      </c>
    </row>
    <row r="1402" spans="1:14">
      <c r="A1402" s="38">
        <f>IF(Txn!$B707="","",Txn!$B707)</f>
        <v>0</v>
      </c>
      <c r="B1402" s="38">
        <f>IF(Txn!$B707="","",Txn!$C707)</f>
        <v>0</v>
      </c>
      <c r="C1402" s="39">
        <f>IF(Txn!$B707="","","تراکنش بانکی")</f>
        <v>0</v>
      </c>
      <c r="D1402" s="38">
        <f>IF(Txn!$B707="","",IF(IF(Txn!$U707="TRF",Txn!$Y707,Txn!$Z707)="","",IF(Txn!$U707="TRF",Txn!$Y707,Txn!$Z707)))</f>
        <v>0</v>
      </c>
      <c r="E1402" s="39">
        <f>IF($D1402="","",IFERROR(VLOOKUP($D1402,AcctTbl,2,0),""))</f>
        <v>0</v>
      </c>
      <c r="F1402" s="39">
        <f>IF($D1402="","",IFERROR(VLOOKUP($D1402,AcctTbl,3,0),""))</f>
        <v>0</v>
      </c>
      <c r="G1402" s="39">
        <f>IF(Txn!$B707="","",Txn!$D707)</f>
        <v>0</v>
      </c>
      <c r="H1402" s="38">
        <f>IF(Txn!$B707="","",Txn!$E707)</f>
        <v>0</v>
      </c>
      <c r="I1402" s="40">
        <f>IF(Txn!$B707="",0,Txn!$Q707)</f>
        <v>0</v>
      </c>
      <c r="J1402" s="40">
        <f>IF(Txn!$B707="",0,Txn!$R707)</f>
        <v>0</v>
      </c>
      <c r="K1402" s="41">
        <f>IF($A1402="","",IFERROR(VALUE(MID($A1402,6,2)),""))</f>
        <v>0</v>
      </c>
      <c r="L1402" s="39">
        <f>IF(Txn!$K707="","","طرف مقابل — "&amp;Txn!$K707)</f>
        <v>0</v>
      </c>
      <c r="N1402" s="42">
        <f>IF($D1402="",0,COUNTIF(BankAccts,$D1402))</f>
        <v>0</v>
      </c>
    </row>
    <row r="1403" spans="1:14">
      <c r="A1403" s="38">
        <f>IF(Txn!$B708="","",Txn!$B708)</f>
        <v>0</v>
      </c>
      <c r="B1403" s="38">
        <f>IF(Txn!$B708="","",Txn!$C708)</f>
        <v>0</v>
      </c>
      <c r="C1403" s="39">
        <f>IF(Txn!$B708="","","تراکنش بانکی")</f>
        <v>0</v>
      </c>
      <c r="D1403" s="38">
        <f>IF(Txn!$B708="","",IF(Txn!$X708="","",Txn!$X708))</f>
        <v>0</v>
      </c>
      <c r="E1403" s="39">
        <f>IF($D1403="","",IFERROR(VLOOKUP($D1403,AcctTbl,2,0),""))</f>
        <v>0</v>
      </c>
      <c r="F1403" s="39">
        <f>IF($D1403="","",IFERROR(VLOOKUP($D1403,AcctTbl,3,0),""))</f>
        <v>0</v>
      </c>
      <c r="G1403" s="39">
        <f>IF(Txn!$B708="","",Txn!$D708)</f>
        <v>0</v>
      </c>
      <c r="H1403" s="38">
        <f>IF(Txn!$B708="","",Txn!$E708)</f>
        <v>0</v>
      </c>
      <c r="I1403" s="40">
        <f>IF(Txn!$B708="",0,Txn!$O708)</f>
        <v>0</v>
      </c>
      <c r="J1403" s="40">
        <f>IF(Txn!$B708="",0,Txn!$P708)</f>
        <v>0</v>
      </c>
      <c r="K1403" s="41">
        <f>IF($A1403="","",IFERROR(VALUE(MID($A1403,6,2)),""))</f>
        <v>0</v>
      </c>
      <c r="L1403" s="39">
        <f>IF(Txn!$K708="","",Txn!$K708)</f>
        <v>0</v>
      </c>
      <c r="N1403" s="42">
        <f>IF($D1403="",0,COUNTIF(BankAccts,$D1403))</f>
        <v>0</v>
      </c>
    </row>
    <row r="1404" spans="1:14">
      <c r="A1404" s="38">
        <f>IF(Txn!$B708="","",Txn!$B708)</f>
        <v>0</v>
      </c>
      <c r="B1404" s="38">
        <f>IF(Txn!$B708="","",Txn!$C708)</f>
        <v>0</v>
      </c>
      <c r="C1404" s="39">
        <f>IF(Txn!$B708="","","تراکنش بانکی")</f>
        <v>0</v>
      </c>
      <c r="D1404" s="38">
        <f>IF(Txn!$B708="","",IF(IF(Txn!$U708="TRF",Txn!$Y708,Txn!$Z708)="","",IF(Txn!$U708="TRF",Txn!$Y708,Txn!$Z708)))</f>
        <v>0</v>
      </c>
      <c r="E1404" s="39">
        <f>IF($D1404="","",IFERROR(VLOOKUP($D1404,AcctTbl,2,0),""))</f>
        <v>0</v>
      </c>
      <c r="F1404" s="39">
        <f>IF($D1404="","",IFERROR(VLOOKUP($D1404,AcctTbl,3,0),""))</f>
        <v>0</v>
      </c>
      <c r="G1404" s="39">
        <f>IF(Txn!$B708="","",Txn!$D708)</f>
        <v>0</v>
      </c>
      <c r="H1404" s="38">
        <f>IF(Txn!$B708="","",Txn!$E708)</f>
        <v>0</v>
      </c>
      <c r="I1404" s="40">
        <f>IF(Txn!$B708="",0,Txn!$Q708)</f>
        <v>0</v>
      </c>
      <c r="J1404" s="40">
        <f>IF(Txn!$B708="",0,Txn!$R708)</f>
        <v>0</v>
      </c>
      <c r="K1404" s="41">
        <f>IF($A1404="","",IFERROR(VALUE(MID($A1404,6,2)),""))</f>
        <v>0</v>
      </c>
      <c r="L1404" s="39">
        <f>IF(Txn!$K708="","","طرف مقابل — "&amp;Txn!$K708)</f>
        <v>0</v>
      </c>
      <c r="N1404" s="42">
        <f>IF($D1404="",0,COUNTIF(BankAccts,$D1404))</f>
        <v>0</v>
      </c>
    </row>
    <row r="1405" spans="1:14">
      <c r="A1405" s="38">
        <f>IF(Txn!$B709="","",Txn!$B709)</f>
        <v>0</v>
      </c>
      <c r="B1405" s="38">
        <f>IF(Txn!$B709="","",Txn!$C709)</f>
        <v>0</v>
      </c>
      <c r="C1405" s="39">
        <f>IF(Txn!$B709="","","تراکنش بانکی")</f>
        <v>0</v>
      </c>
      <c r="D1405" s="38">
        <f>IF(Txn!$B709="","",IF(Txn!$X709="","",Txn!$X709))</f>
        <v>0</v>
      </c>
      <c r="E1405" s="39">
        <f>IF($D1405="","",IFERROR(VLOOKUP($D1405,AcctTbl,2,0),""))</f>
        <v>0</v>
      </c>
      <c r="F1405" s="39">
        <f>IF($D1405="","",IFERROR(VLOOKUP($D1405,AcctTbl,3,0),""))</f>
        <v>0</v>
      </c>
      <c r="G1405" s="39">
        <f>IF(Txn!$B709="","",Txn!$D709)</f>
        <v>0</v>
      </c>
      <c r="H1405" s="38">
        <f>IF(Txn!$B709="","",Txn!$E709)</f>
        <v>0</v>
      </c>
      <c r="I1405" s="40">
        <f>IF(Txn!$B709="",0,Txn!$O709)</f>
        <v>0</v>
      </c>
      <c r="J1405" s="40">
        <f>IF(Txn!$B709="",0,Txn!$P709)</f>
        <v>0</v>
      </c>
      <c r="K1405" s="41">
        <f>IF($A1405="","",IFERROR(VALUE(MID($A1405,6,2)),""))</f>
        <v>0</v>
      </c>
      <c r="L1405" s="39">
        <f>IF(Txn!$K709="","",Txn!$K709)</f>
        <v>0</v>
      </c>
      <c r="N1405" s="42">
        <f>IF($D1405="",0,COUNTIF(BankAccts,$D1405))</f>
        <v>0</v>
      </c>
    </row>
    <row r="1406" spans="1:14">
      <c r="A1406" s="38">
        <f>IF(Txn!$B709="","",Txn!$B709)</f>
        <v>0</v>
      </c>
      <c r="B1406" s="38">
        <f>IF(Txn!$B709="","",Txn!$C709)</f>
        <v>0</v>
      </c>
      <c r="C1406" s="39">
        <f>IF(Txn!$B709="","","تراکنش بانکی")</f>
        <v>0</v>
      </c>
      <c r="D1406" s="38">
        <f>IF(Txn!$B709="","",IF(IF(Txn!$U709="TRF",Txn!$Y709,Txn!$Z709)="","",IF(Txn!$U709="TRF",Txn!$Y709,Txn!$Z709)))</f>
        <v>0</v>
      </c>
      <c r="E1406" s="39">
        <f>IF($D1406="","",IFERROR(VLOOKUP($D1406,AcctTbl,2,0),""))</f>
        <v>0</v>
      </c>
      <c r="F1406" s="39">
        <f>IF($D1406="","",IFERROR(VLOOKUP($D1406,AcctTbl,3,0),""))</f>
        <v>0</v>
      </c>
      <c r="G1406" s="39">
        <f>IF(Txn!$B709="","",Txn!$D709)</f>
        <v>0</v>
      </c>
      <c r="H1406" s="38">
        <f>IF(Txn!$B709="","",Txn!$E709)</f>
        <v>0</v>
      </c>
      <c r="I1406" s="40">
        <f>IF(Txn!$B709="",0,Txn!$Q709)</f>
        <v>0</v>
      </c>
      <c r="J1406" s="40">
        <f>IF(Txn!$B709="",0,Txn!$R709)</f>
        <v>0</v>
      </c>
      <c r="K1406" s="41">
        <f>IF($A1406="","",IFERROR(VALUE(MID($A1406,6,2)),""))</f>
        <v>0</v>
      </c>
      <c r="L1406" s="39">
        <f>IF(Txn!$K709="","","طرف مقابل — "&amp;Txn!$K709)</f>
        <v>0</v>
      </c>
      <c r="N1406" s="42">
        <f>IF($D1406="",0,COUNTIF(BankAccts,$D1406))</f>
        <v>0</v>
      </c>
    </row>
    <row r="1407" spans="1:14">
      <c r="A1407" s="38">
        <f>IF(Txn!$B710="","",Txn!$B710)</f>
        <v>0</v>
      </c>
      <c r="B1407" s="38">
        <f>IF(Txn!$B710="","",Txn!$C710)</f>
        <v>0</v>
      </c>
      <c r="C1407" s="39">
        <f>IF(Txn!$B710="","","تراکنش بانکی")</f>
        <v>0</v>
      </c>
      <c r="D1407" s="38">
        <f>IF(Txn!$B710="","",IF(Txn!$X710="","",Txn!$X710))</f>
        <v>0</v>
      </c>
      <c r="E1407" s="39">
        <f>IF($D1407="","",IFERROR(VLOOKUP($D1407,AcctTbl,2,0),""))</f>
        <v>0</v>
      </c>
      <c r="F1407" s="39">
        <f>IF($D1407="","",IFERROR(VLOOKUP($D1407,AcctTbl,3,0),""))</f>
        <v>0</v>
      </c>
      <c r="G1407" s="39">
        <f>IF(Txn!$B710="","",Txn!$D710)</f>
        <v>0</v>
      </c>
      <c r="H1407" s="38">
        <f>IF(Txn!$B710="","",Txn!$E710)</f>
        <v>0</v>
      </c>
      <c r="I1407" s="40">
        <f>IF(Txn!$B710="",0,Txn!$O710)</f>
        <v>0</v>
      </c>
      <c r="J1407" s="40">
        <f>IF(Txn!$B710="",0,Txn!$P710)</f>
        <v>0</v>
      </c>
      <c r="K1407" s="41">
        <f>IF($A1407="","",IFERROR(VALUE(MID($A1407,6,2)),""))</f>
        <v>0</v>
      </c>
      <c r="L1407" s="39">
        <f>IF(Txn!$K710="","",Txn!$K710)</f>
        <v>0</v>
      </c>
      <c r="N1407" s="42">
        <f>IF($D1407="",0,COUNTIF(BankAccts,$D1407))</f>
        <v>0</v>
      </c>
    </row>
    <row r="1408" spans="1:14">
      <c r="A1408" s="38">
        <f>IF(Txn!$B710="","",Txn!$B710)</f>
        <v>0</v>
      </c>
      <c r="B1408" s="38">
        <f>IF(Txn!$B710="","",Txn!$C710)</f>
        <v>0</v>
      </c>
      <c r="C1408" s="39">
        <f>IF(Txn!$B710="","","تراکنش بانکی")</f>
        <v>0</v>
      </c>
      <c r="D1408" s="38">
        <f>IF(Txn!$B710="","",IF(IF(Txn!$U710="TRF",Txn!$Y710,Txn!$Z710)="","",IF(Txn!$U710="TRF",Txn!$Y710,Txn!$Z710)))</f>
        <v>0</v>
      </c>
      <c r="E1408" s="39">
        <f>IF($D1408="","",IFERROR(VLOOKUP($D1408,AcctTbl,2,0),""))</f>
        <v>0</v>
      </c>
      <c r="F1408" s="39">
        <f>IF($D1408="","",IFERROR(VLOOKUP($D1408,AcctTbl,3,0),""))</f>
        <v>0</v>
      </c>
      <c r="G1408" s="39">
        <f>IF(Txn!$B710="","",Txn!$D710)</f>
        <v>0</v>
      </c>
      <c r="H1408" s="38">
        <f>IF(Txn!$B710="","",Txn!$E710)</f>
        <v>0</v>
      </c>
      <c r="I1408" s="40">
        <f>IF(Txn!$B710="",0,Txn!$Q710)</f>
        <v>0</v>
      </c>
      <c r="J1408" s="40">
        <f>IF(Txn!$B710="",0,Txn!$R710)</f>
        <v>0</v>
      </c>
      <c r="K1408" s="41">
        <f>IF($A1408="","",IFERROR(VALUE(MID($A1408,6,2)),""))</f>
        <v>0</v>
      </c>
      <c r="L1408" s="39">
        <f>IF(Txn!$K710="","","طرف مقابل — "&amp;Txn!$K710)</f>
        <v>0</v>
      </c>
      <c r="N1408" s="42">
        <f>IF($D1408="",0,COUNTIF(BankAccts,$D1408))</f>
        <v>0</v>
      </c>
    </row>
    <row r="1409" spans="1:14">
      <c r="A1409" s="38">
        <f>IF(Txn!$B711="","",Txn!$B711)</f>
        <v>0</v>
      </c>
      <c r="B1409" s="38">
        <f>IF(Txn!$B711="","",Txn!$C711)</f>
        <v>0</v>
      </c>
      <c r="C1409" s="39">
        <f>IF(Txn!$B711="","","تراکنش بانکی")</f>
        <v>0</v>
      </c>
      <c r="D1409" s="38">
        <f>IF(Txn!$B711="","",IF(Txn!$X711="","",Txn!$X711))</f>
        <v>0</v>
      </c>
      <c r="E1409" s="39">
        <f>IF($D1409="","",IFERROR(VLOOKUP($D1409,AcctTbl,2,0),""))</f>
        <v>0</v>
      </c>
      <c r="F1409" s="39">
        <f>IF($D1409="","",IFERROR(VLOOKUP($D1409,AcctTbl,3,0),""))</f>
        <v>0</v>
      </c>
      <c r="G1409" s="39">
        <f>IF(Txn!$B711="","",Txn!$D711)</f>
        <v>0</v>
      </c>
      <c r="H1409" s="38">
        <f>IF(Txn!$B711="","",Txn!$E711)</f>
        <v>0</v>
      </c>
      <c r="I1409" s="40">
        <f>IF(Txn!$B711="",0,Txn!$O711)</f>
        <v>0</v>
      </c>
      <c r="J1409" s="40">
        <f>IF(Txn!$B711="",0,Txn!$P711)</f>
        <v>0</v>
      </c>
      <c r="K1409" s="41">
        <f>IF($A1409="","",IFERROR(VALUE(MID($A1409,6,2)),""))</f>
        <v>0</v>
      </c>
      <c r="L1409" s="39">
        <f>IF(Txn!$K711="","",Txn!$K711)</f>
        <v>0</v>
      </c>
      <c r="N1409" s="42">
        <f>IF($D1409="",0,COUNTIF(BankAccts,$D1409))</f>
        <v>0</v>
      </c>
    </row>
    <row r="1410" spans="1:14">
      <c r="A1410" s="38">
        <f>IF(Txn!$B711="","",Txn!$B711)</f>
        <v>0</v>
      </c>
      <c r="B1410" s="38">
        <f>IF(Txn!$B711="","",Txn!$C711)</f>
        <v>0</v>
      </c>
      <c r="C1410" s="39">
        <f>IF(Txn!$B711="","","تراکنش بانکی")</f>
        <v>0</v>
      </c>
      <c r="D1410" s="38">
        <f>IF(Txn!$B711="","",IF(IF(Txn!$U711="TRF",Txn!$Y711,Txn!$Z711)="","",IF(Txn!$U711="TRF",Txn!$Y711,Txn!$Z711)))</f>
        <v>0</v>
      </c>
      <c r="E1410" s="39">
        <f>IF($D1410="","",IFERROR(VLOOKUP($D1410,AcctTbl,2,0),""))</f>
        <v>0</v>
      </c>
      <c r="F1410" s="39">
        <f>IF($D1410="","",IFERROR(VLOOKUP($D1410,AcctTbl,3,0),""))</f>
        <v>0</v>
      </c>
      <c r="G1410" s="39">
        <f>IF(Txn!$B711="","",Txn!$D711)</f>
        <v>0</v>
      </c>
      <c r="H1410" s="38">
        <f>IF(Txn!$B711="","",Txn!$E711)</f>
        <v>0</v>
      </c>
      <c r="I1410" s="40">
        <f>IF(Txn!$B711="",0,Txn!$Q711)</f>
        <v>0</v>
      </c>
      <c r="J1410" s="40">
        <f>IF(Txn!$B711="",0,Txn!$R711)</f>
        <v>0</v>
      </c>
      <c r="K1410" s="41">
        <f>IF($A1410="","",IFERROR(VALUE(MID($A1410,6,2)),""))</f>
        <v>0</v>
      </c>
      <c r="L1410" s="39">
        <f>IF(Txn!$K711="","","طرف مقابل — "&amp;Txn!$K711)</f>
        <v>0</v>
      </c>
      <c r="N1410" s="42">
        <f>IF($D1410="",0,COUNTIF(BankAccts,$D1410))</f>
        <v>0</v>
      </c>
    </row>
    <row r="1411" spans="1:14">
      <c r="A1411" s="38">
        <f>IF(Txn!$B712="","",Txn!$B712)</f>
        <v>0</v>
      </c>
      <c r="B1411" s="38">
        <f>IF(Txn!$B712="","",Txn!$C712)</f>
        <v>0</v>
      </c>
      <c r="C1411" s="39">
        <f>IF(Txn!$B712="","","تراکنش بانکی")</f>
        <v>0</v>
      </c>
      <c r="D1411" s="38">
        <f>IF(Txn!$B712="","",IF(Txn!$X712="","",Txn!$X712))</f>
        <v>0</v>
      </c>
      <c r="E1411" s="39">
        <f>IF($D1411="","",IFERROR(VLOOKUP($D1411,AcctTbl,2,0),""))</f>
        <v>0</v>
      </c>
      <c r="F1411" s="39">
        <f>IF($D1411="","",IFERROR(VLOOKUP($D1411,AcctTbl,3,0),""))</f>
        <v>0</v>
      </c>
      <c r="G1411" s="39">
        <f>IF(Txn!$B712="","",Txn!$D712)</f>
        <v>0</v>
      </c>
      <c r="H1411" s="38">
        <f>IF(Txn!$B712="","",Txn!$E712)</f>
        <v>0</v>
      </c>
      <c r="I1411" s="40">
        <f>IF(Txn!$B712="",0,Txn!$O712)</f>
        <v>0</v>
      </c>
      <c r="J1411" s="40">
        <f>IF(Txn!$B712="",0,Txn!$P712)</f>
        <v>0</v>
      </c>
      <c r="K1411" s="41">
        <f>IF($A1411="","",IFERROR(VALUE(MID($A1411,6,2)),""))</f>
        <v>0</v>
      </c>
      <c r="L1411" s="39">
        <f>IF(Txn!$K712="","",Txn!$K712)</f>
        <v>0</v>
      </c>
      <c r="N1411" s="42">
        <f>IF($D1411="",0,COUNTIF(BankAccts,$D1411))</f>
        <v>0</v>
      </c>
    </row>
    <row r="1412" spans="1:14">
      <c r="A1412" s="38">
        <f>IF(Txn!$B712="","",Txn!$B712)</f>
        <v>0</v>
      </c>
      <c r="B1412" s="38">
        <f>IF(Txn!$B712="","",Txn!$C712)</f>
        <v>0</v>
      </c>
      <c r="C1412" s="39">
        <f>IF(Txn!$B712="","","تراکنش بانکی")</f>
        <v>0</v>
      </c>
      <c r="D1412" s="38">
        <f>IF(Txn!$B712="","",IF(IF(Txn!$U712="TRF",Txn!$Y712,Txn!$Z712)="","",IF(Txn!$U712="TRF",Txn!$Y712,Txn!$Z712)))</f>
        <v>0</v>
      </c>
      <c r="E1412" s="39">
        <f>IF($D1412="","",IFERROR(VLOOKUP($D1412,AcctTbl,2,0),""))</f>
        <v>0</v>
      </c>
      <c r="F1412" s="39">
        <f>IF($D1412="","",IFERROR(VLOOKUP($D1412,AcctTbl,3,0),""))</f>
        <v>0</v>
      </c>
      <c r="G1412" s="39">
        <f>IF(Txn!$B712="","",Txn!$D712)</f>
        <v>0</v>
      </c>
      <c r="H1412" s="38">
        <f>IF(Txn!$B712="","",Txn!$E712)</f>
        <v>0</v>
      </c>
      <c r="I1412" s="40">
        <f>IF(Txn!$B712="",0,Txn!$Q712)</f>
        <v>0</v>
      </c>
      <c r="J1412" s="40">
        <f>IF(Txn!$B712="",0,Txn!$R712)</f>
        <v>0</v>
      </c>
      <c r="K1412" s="41">
        <f>IF($A1412="","",IFERROR(VALUE(MID($A1412,6,2)),""))</f>
        <v>0</v>
      </c>
      <c r="L1412" s="39">
        <f>IF(Txn!$K712="","","طرف مقابل — "&amp;Txn!$K712)</f>
        <v>0</v>
      </c>
      <c r="N1412" s="42">
        <f>IF($D1412="",0,COUNTIF(BankAccts,$D1412))</f>
        <v>0</v>
      </c>
    </row>
    <row r="1413" spans="1:14">
      <c r="A1413" s="38">
        <f>IF(Txn!$B713="","",Txn!$B713)</f>
        <v>0</v>
      </c>
      <c r="B1413" s="38">
        <f>IF(Txn!$B713="","",Txn!$C713)</f>
        <v>0</v>
      </c>
      <c r="C1413" s="39">
        <f>IF(Txn!$B713="","","تراکنش بانکی")</f>
        <v>0</v>
      </c>
      <c r="D1413" s="38">
        <f>IF(Txn!$B713="","",IF(Txn!$X713="","",Txn!$X713))</f>
        <v>0</v>
      </c>
      <c r="E1413" s="39">
        <f>IF($D1413="","",IFERROR(VLOOKUP($D1413,AcctTbl,2,0),""))</f>
        <v>0</v>
      </c>
      <c r="F1413" s="39">
        <f>IF($D1413="","",IFERROR(VLOOKUP($D1413,AcctTbl,3,0),""))</f>
        <v>0</v>
      </c>
      <c r="G1413" s="39">
        <f>IF(Txn!$B713="","",Txn!$D713)</f>
        <v>0</v>
      </c>
      <c r="H1413" s="38">
        <f>IF(Txn!$B713="","",Txn!$E713)</f>
        <v>0</v>
      </c>
      <c r="I1413" s="40">
        <f>IF(Txn!$B713="",0,Txn!$O713)</f>
        <v>0</v>
      </c>
      <c r="J1413" s="40">
        <f>IF(Txn!$B713="",0,Txn!$P713)</f>
        <v>0</v>
      </c>
      <c r="K1413" s="41">
        <f>IF($A1413="","",IFERROR(VALUE(MID($A1413,6,2)),""))</f>
        <v>0</v>
      </c>
      <c r="L1413" s="39">
        <f>IF(Txn!$K713="","",Txn!$K713)</f>
        <v>0</v>
      </c>
      <c r="N1413" s="42">
        <f>IF($D1413="",0,COUNTIF(BankAccts,$D1413))</f>
        <v>0</v>
      </c>
    </row>
    <row r="1414" spans="1:14">
      <c r="A1414" s="38">
        <f>IF(Txn!$B713="","",Txn!$B713)</f>
        <v>0</v>
      </c>
      <c r="B1414" s="38">
        <f>IF(Txn!$B713="","",Txn!$C713)</f>
        <v>0</v>
      </c>
      <c r="C1414" s="39">
        <f>IF(Txn!$B713="","","تراکنش بانکی")</f>
        <v>0</v>
      </c>
      <c r="D1414" s="38">
        <f>IF(Txn!$B713="","",IF(IF(Txn!$U713="TRF",Txn!$Y713,Txn!$Z713)="","",IF(Txn!$U713="TRF",Txn!$Y713,Txn!$Z713)))</f>
        <v>0</v>
      </c>
      <c r="E1414" s="39">
        <f>IF($D1414="","",IFERROR(VLOOKUP($D1414,AcctTbl,2,0),""))</f>
        <v>0</v>
      </c>
      <c r="F1414" s="39">
        <f>IF($D1414="","",IFERROR(VLOOKUP($D1414,AcctTbl,3,0),""))</f>
        <v>0</v>
      </c>
      <c r="G1414" s="39">
        <f>IF(Txn!$B713="","",Txn!$D713)</f>
        <v>0</v>
      </c>
      <c r="H1414" s="38">
        <f>IF(Txn!$B713="","",Txn!$E713)</f>
        <v>0</v>
      </c>
      <c r="I1414" s="40">
        <f>IF(Txn!$B713="",0,Txn!$Q713)</f>
        <v>0</v>
      </c>
      <c r="J1414" s="40">
        <f>IF(Txn!$B713="",0,Txn!$R713)</f>
        <v>0</v>
      </c>
      <c r="K1414" s="41">
        <f>IF($A1414="","",IFERROR(VALUE(MID($A1414,6,2)),""))</f>
        <v>0</v>
      </c>
      <c r="L1414" s="39">
        <f>IF(Txn!$K713="","","طرف مقابل — "&amp;Txn!$K713)</f>
        <v>0</v>
      </c>
      <c r="N1414" s="42">
        <f>IF($D1414="",0,COUNTIF(BankAccts,$D1414))</f>
        <v>0</v>
      </c>
    </row>
    <row r="1415" spans="1:14">
      <c r="A1415" s="38">
        <f>IF(Txn!$B714="","",Txn!$B714)</f>
        <v>0</v>
      </c>
      <c r="B1415" s="38">
        <f>IF(Txn!$B714="","",Txn!$C714)</f>
        <v>0</v>
      </c>
      <c r="C1415" s="39">
        <f>IF(Txn!$B714="","","تراکنش بانکی")</f>
        <v>0</v>
      </c>
      <c r="D1415" s="38">
        <f>IF(Txn!$B714="","",IF(Txn!$X714="","",Txn!$X714))</f>
        <v>0</v>
      </c>
      <c r="E1415" s="39">
        <f>IF($D1415="","",IFERROR(VLOOKUP($D1415,AcctTbl,2,0),""))</f>
        <v>0</v>
      </c>
      <c r="F1415" s="39">
        <f>IF($D1415="","",IFERROR(VLOOKUP($D1415,AcctTbl,3,0),""))</f>
        <v>0</v>
      </c>
      <c r="G1415" s="39">
        <f>IF(Txn!$B714="","",Txn!$D714)</f>
        <v>0</v>
      </c>
      <c r="H1415" s="38">
        <f>IF(Txn!$B714="","",Txn!$E714)</f>
        <v>0</v>
      </c>
      <c r="I1415" s="40">
        <f>IF(Txn!$B714="",0,Txn!$O714)</f>
        <v>0</v>
      </c>
      <c r="J1415" s="40">
        <f>IF(Txn!$B714="",0,Txn!$P714)</f>
        <v>0</v>
      </c>
      <c r="K1415" s="41">
        <f>IF($A1415="","",IFERROR(VALUE(MID($A1415,6,2)),""))</f>
        <v>0</v>
      </c>
      <c r="L1415" s="39">
        <f>IF(Txn!$K714="","",Txn!$K714)</f>
        <v>0</v>
      </c>
      <c r="N1415" s="42">
        <f>IF($D1415="",0,COUNTIF(BankAccts,$D1415))</f>
        <v>0</v>
      </c>
    </row>
    <row r="1416" spans="1:14">
      <c r="A1416" s="38">
        <f>IF(Txn!$B714="","",Txn!$B714)</f>
        <v>0</v>
      </c>
      <c r="B1416" s="38">
        <f>IF(Txn!$B714="","",Txn!$C714)</f>
        <v>0</v>
      </c>
      <c r="C1416" s="39">
        <f>IF(Txn!$B714="","","تراکنش بانکی")</f>
        <v>0</v>
      </c>
      <c r="D1416" s="38">
        <f>IF(Txn!$B714="","",IF(IF(Txn!$U714="TRF",Txn!$Y714,Txn!$Z714)="","",IF(Txn!$U714="TRF",Txn!$Y714,Txn!$Z714)))</f>
        <v>0</v>
      </c>
      <c r="E1416" s="39">
        <f>IF($D1416="","",IFERROR(VLOOKUP($D1416,AcctTbl,2,0),""))</f>
        <v>0</v>
      </c>
      <c r="F1416" s="39">
        <f>IF($D1416="","",IFERROR(VLOOKUP($D1416,AcctTbl,3,0),""))</f>
        <v>0</v>
      </c>
      <c r="G1416" s="39">
        <f>IF(Txn!$B714="","",Txn!$D714)</f>
        <v>0</v>
      </c>
      <c r="H1416" s="38">
        <f>IF(Txn!$B714="","",Txn!$E714)</f>
        <v>0</v>
      </c>
      <c r="I1416" s="40">
        <f>IF(Txn!$B714="",0,Txn!$Q714)</f>
        <v>0</v>
      </c>
      <c r="J1416" s="40">
        <f>IF(Txn!$B714="",0,Txn!$R714)</f>
        <v>0</v>
      </c>
      <c r="K1416" s="41">
        <f>IF($A1416="","",IFERROR(VALUE(MID($A1416,6,2)),""))</f>
        <v>0</v>
      </c>
      <c r="L1416" s="39">
        <f>IF(Txn!$K714="","","طرف مقابل — "&amp;Txn!$K714)</f>
        <v>0</v>
      </c>
      <c r="N1416" s="42">
        <f>IF($D1416="",0,COUNTIF(BankAccts,$D1416))</f>
        <v>0</v>
      </c>
    </row>
    <row r="1417" spans="1:14">
      <c r="A1417" s="38">
        <f>IF(Txn!$B715="","",Txn!$B715)</f>
        <v>0</v>
      </c>
      <c r="B1417" s="38">
        <f>IF(Txn!$B715="","",Txn!$C715)</f>
        <v>0</v>
      </c>
      <c r="C1417" s="39">
        <f>IF(Txn!$B715="","","تراکنش بانکی")</f>
        <v>0</v>
      </c>
      <c r="D1417" s="38">
        <f>IF(Txn!$B715="","",IF(Txn!$X715="","",Txn!$X715))</f>
        <v>0</v>
      </c>
      <c r="E1417" s="39">
        <f>IF($D1417="","",IFERROR(VLOOKUP($D1417,AcctTbl,2,0),""))</f>
        <v>0</v>
      </c>
      <c r="F1417" s="39">
        <f>IF($D1417="","",IFERROR(VLOOKUP($D1417,AcctTbl,3,0),""))</f>
        <v>0</v>
      </c>
      <c r="G1417" s="39">
        <f>IF(Txn!$B715="","",Txn!$D715)</f>
        <v>0</v>
      </c>
      <c r="H1417" s="38">
        <f>IF(Txn!$B715="","",Txn!$E715)</f>
        <v>0</v>
      </c>
      <c r="I1417" s="40">
        <f>IF(Txn!$B715="",0,Txn!$O715)</f>
        <v>0</v>
      </c>
      <c r="J1417" s="40">
        <f>IF(Txn!$B715="",0,Txn!$P715)</f>
        <v>0</v>
      </c>
      <c r="K1417" s="41">
        <f>IF($A1417="","",IFERROR(VALUE(MID($A1417,6,2)),""))</f>
        <v>0</v>
      </c>
      <c r="L1417" s="39">
        <f>IF(Txn!$K715="","",Txn!$K715)</f>
        <v>0</v>
      </c>
      <c r="N1417" s="42">
        <f>IF($D1417="",0,COUNTIF(BankAccts,$D1417))</f>
        <v>0</v>
      </c>
    </row>
    <row r="1418" spans="1:14">
      <c r="A1418" s="38">
        <f>IF(Txn!$B715="","",Txn!$B715)</f>
        <v>0</v>
      </c>
      <c r="B1418" s="38">
        <f>IF(Txn!$B715="","",Txn!$C715)</f>
        <v>0</v>
      </c>
      <c r="C1418" s="39">
        <f>IF(Txn!$B715="","","تراکنش بانکی")</f>
        <v>0</v>
      </c>
      <c r="D1418" s="38">
        <f>IF(Txn!$B715="","",IF(IF(Txn!$U715="TRF",Txn!$Y715,Txn!$Z715)="","",IF(Txn!$U715="TRF",Txn!$Y715,Txn!$Z715)))</f>
        <v>0</v>
      </c>
      <c r="E1418" s="39">
        <f>IF($D1418="","",IFERROR(VLOOKUP($D1418,AcctTbl,2,0),""))</f>
        <v>0</v>
      </c>
      <c r="F1418" s="39">
        <f>IF($D1418="","",IFERROR(VLOOKUP($D1418,AcctTbl,3,0),""))</f>
        <v>0</v>
      </c>
      <c r="G1418" s="39">
        <f>IF(Txn!$B715="","",Txn!$D715)</f>
        <v>0</v>
      </c>
      <c r="H1418" s="38">
        <f>IF(Txn!$B715="","",Txn!$E715)</f>
        <v>0</v>
      </c>
      <c r="I1418" s="40">
        <f>IF(Txn!$B715="",0,Txn!$Q715)</f>
        <v>0</v>
      </c>
      <c r="J1418" s="40">
        <f>IF(Txn!$B715="",0,Txn!$R715)</f>
        <v>0</v>
      </c>
      <c r="K1418" s="41">
        <f>IF($A1418="","",IFERROR(VALUE(MID($A1418,6,2)),""))</f>
        <v>0</v>
      </c>
      <c r="L1418" s="39">
        <f>IF(Txn!$K715="","","طرف مقابل — "&amp;Txn!$K715)</f>
        <v>0</v>
      </c>
      <c r="N1418" s="42">
        <f>IF($D1418="",0,COUNTIF(BankAccts,$D1418))</f>
        <v>0</v>
      </c>
    </row>
    <row r="1419" spans="1:14">
      <c r="A1419" s="38">
        <f>IF(Txn!$B716="","",Txn!$B716)</f>
        <v>0</v>
      </c>
      <c r="B1419" s="38">
        <f>IF(Txn!$B716="","",Txn!$C716)</f>
        <v>0</v>
      </c>
      <c r="C1419" s="39">
        <f>IF(Txn!$B716="","","تراکنش بانکی")</f>
        <v>0</v>
      </c>
      <c r="D1419" s="38">
        <f>IF(Txn!$B716="","",IF(Txn!$X716="","",Txn!$X716))</f>
        <v>0</v>
      </c>
      <c r="E1419" s="39">
        <f>IF($D1419="","",IFERROR(VLOOKUP($D1419,AcctTbl,2,0),""))</f>
        <v>0</v>
      </c>
      <c r="F1419" s="39">
        <f>IF($D1419="","",IFERROR(VLOOKUP($D1419,AcctTbl,3,0),""))</f>
        <v>0</v>
      </c>
      <c r="G1419" s="39">
        <f>IF(Txn!$B716="","",Txn!$D716)</f>
        <v>0</v>
      </c>
      <c r="H1419" s="38">
        <f>IF(Txn!$B716="","",Txn!$E716)</f>
        <v>0</v>
      </c>
      <c r="I1419" s="40">
        <f>IF(Txn!$B716="",0,Txn!$O716)</f>
        <v>0</v>
      </c>
      <c r="J1419" s="40">
        <f>IF(Txn!$B716="",0,Txn!$P716)</f>
        <v>0</v>
      </c>
      <c r="K1419" s="41">
        <f>IF($A1419="","",IFERROR(VALUE(MID($A1419,6,2)),""))</f>
        <v>0</v>
      </c>
      <c r="L1419" s="39">
        <f>IF(Txn!$K716="","",Txn!$K716)</f>
        <v>0</v>
      </c>
      <c r="N1419" s="42">
        <f>IF($D1419="",0,COUNTIF(BankAccts,$D1419))</f>
        <v>0</v>
      </c>
    </row>
    <row r="1420" spans="1:14">
      <c r="A1420" s="38">
        <f>IF(Txn!$B716="","",Txn!$B716)</f>
        <v>0</v>
      </c>
      <c r="B1420" s="38">
        <f>IF(Txn!$B716="","",Txn!$C716)</f>
        <v>0</v>
      </c>
      <c r="C1420" s="39">
        <f>IF(Txn!$B716="","","تراکنش بانکی")</f>
        <v>0</v>
      </c>
      <c r="D1420" s="38">
        <f>IF(Txn!$B716="","",IF(IF(Txn!$U716="TRF",Txn!$Y716,Txn!$Z716)="","",IF(Txn!$U716="TRF",Txn!$Y716,Txn!$Z716)))</f>
        <v>0</v>
      </c>
      <c r="E1420" s="39">
        <f>IF($D1420="","",IFERROR(VLOOKUP($D1420,AcctTbl,2,0),""))</f>
        <v>0</v>
      </c>
      <c r="F1420" s="39">
        <f>IF($D1420="","",IFERROR(VLOOKUP($D1420,AcctTbl,3,0),""))</f>
        <v>0</v>
      </c>
      <c r="G1420" s="39">
        <f>IF(Txn!$B716="","",Txn!$D716)</f>
        <v>0</v>
      </c>
      <c r="H1420" s="38">
        <f>IF(Txn!$B716="","",Txn!$E716)</f>
        <v>0</v>
      </c>
      <c r="I1420" s="40">
        <f>IF(Txn!$B716="",0,Txn!$Q716)</f>
        <v>0</v>
      </c>
      <c r="J1420" s="40">
        <f>IF(Txn!$B716="",0,Txn!$R716)</f>
        <v>0</v>
      </c>
      <c r="K1420" s="41">
        <f>IF($A1420="","",IFERROR(VALUE(MID($A1420,6,2)),""))</f>
        <v>0</v>
      </c>
      <c r="L1420" s="39">
        <f>IF(Txn!$K716="","","طرف مقابل — "&amp;Txn!$K716)</f>
        <v>0</v>
      </c>
      <c r="N1420" s="42">
        <f>IF($D1420="",0,COUNTIF(BankAccts,$D1420))</f>
        <v>0</v>
      </c>
    </row>
    <row r="1421" spans="1:14">
      <c r="A1421" s="38">
        <f>IF(Txn!$B717="","",Txn!$B717)</f>
        <v>0</v>
      </c>
      <c r="B1421" s="38">
        <f>IF(Txn!$B717="","",Txn!$C717)</f>
        <v>0</v>
      </c>
      <c r="C1421" s="39">
        <f>IF(Txn!$B717="","","تراکنش بانکی")</f>
        <v>0</v>
      </c>
      <c r="D1421" s="38">
        <f>IF(Txn!$B717="","",IF(Txn!$X717="","",Txn!$X717))</f>
        <v>0</v>
      </c>
      <c r="E1421" s="39">
        <f>IF($D1421="","",IFERROR(VLOOKUP($D1421,AcctTbl,2,0),""))</f>
        <v>0</v>
      </c>
      <c r="F1421" s="39">
        <f>IF($D1421="","",IFERROR(VLOOKUP($D1421,AcctTbl,3,0),""))</f>
        <v>0</v>
      </c>
      <c r="G1421" s="39">
        <f>IF(Txn!$B717="","",Txn!$D717)</f>
        <v>0</v>
      </c>
      <c r="H1421" s="38">
        <f>IF(Txn!$B717="","",Txn!$E717)</f>
        <v>0</v>
      </c>
      <c r="I1421" s="40">
        <f>IF(Txn!$B717="",0,Txn!$O717)</f>
        <v>0</v>
      </c>
      <c r="J1421" s="40">
        <f>IF(Txn!$B717="",0,Txn!$P717)</f>
        <v>0</v>
      </c>
      <c r="K1421" s="41">
        <f>IF($A1421="","",IFERROR(VALUE(MID($A1421,6,2)),""))</f>
        <v>0</v>
      </c>
      <c r="L1421" s="39">
        <f>IF(Txn!$K717="","",Txn!$K717)</f>
        <v>0</v>
      </c>
      <c r="N1421" s="42">
        <f>IF($D1421="",0,COUNTIF(BankAccts,$D1421))</f>
        <v>0</v>
      </c>
    </row>
    <row r="1422" spans="1:14">
      <c r="A1422" s="38">
        <f>IF(Txn!$B717="","",Txn!$B717)</f>
        <v>0</v>
      </c>
      <c r="B1422" s="38">
        <f>IF(Txn!$B717="","",Txn!$C717)</f>
        <v>0</v>
      </c>
      <c r="C1422" s="39">
        <f>IF(Txn!$B717="","","تراکنش بانکی")</f>
        <v>0</v>
      </c>
      <c r="D1422" s="38">
        <f>IF(Txn!$B717="","",IF(IF(Txn!$U717="TRF",Txn!$Y717,Txn!$Z717)="","",IF(Txn!$U717="TRF",Txn!$Y717,Txn!$Z717)))</f>
        <v>0</v>
      </c>
      <c r="E1422" s="39">
        <f>IF($D1422="","",IFERROR(VLOOKUP($D1422,AcctTbl,2,0),""))</f>
        <v>0</v>
      </c>
      <c r="F1422" s="39">
        <f>IF($D1422="","",IFERROR(VLOOKUP($D1422,AcctTbl,3,0),""))</f>
        <v>0</v>
      </c>
      <c r="G1422" s="39">
        <f>IF(Txn!$B717="","",Txn!$D717)</f>
        <v>0</v>
      </c>
      <c r="H1422" s="38">
        <f>IF(Txn!$B717="","",Txn!$E717)</f>
        <v>0</v>
      </c>
      <c r="I1422" s="40">
        <f>IF(Txn!$B717="",0,Txn!$Q717)</f>
        <v>0</v>
      </c>
      <c r="J1422" s="40">
        <f>IF(Txn!$B717="",0,Txn!$R717)</f>
        <v>0</v>
      </c>
      <c r="K1422" s="41">
        <f>IF($A1422="","",IFERROR(VALUE(MID($A1422,6,2)),""))</f>
        <v>0</v>
      </c>
      <c r="L1422" s="39">
        <f>IF(Txn!$K717="","","طرف مقابل — "&amp;Txn!$K717)</f>
        <v>0</v>
      </c>
      <c r="N1422" s="42">
        <f>IF($D1422="",0,COUNTIF(BankAccts,$D1422))</f>
        <v>0</v>
      </c>
    </row>
    <row r="1423" spans="1:14">
      <c r="A1423" s="38">
        <f>IF(Txn!$B718="","",Txn!$B718)</f>
        <v>0</v>
      </c>
      <c r="B1423" s="38">
        <f>IF(Txn!$B718="","",Txn!$C718)</f>
        <v>0</v>
      </c>
      <c r="C1423" s="39">
        <f>IF(Txn!$B718="","","تراکنش بانکی")</f>
        <v>0</v>
      </c>
      <c r="D1423" s="38">
        <f>IF(Txn!$B718="","",IF(Txn!$X718="","",Txn!$X718))</f>
        <v>0</v>
      </c>
      <c r="E1423" s="39">
        <f>IF($D1423="","",IFERROR(VLOOKUP($D1423,AcctTbl,2,0),""))</f>
        <v>0</v>
      </c>
      <c r="F1423" s="39">
        <f>IF($D1423="","",IFERROR(VLOOKUP($D1423,AcctTbl,3,0),""))</f>
        <v>0</v>
      </c>
      <c r="G1423" s="39">
        <f>IF(Txn!$B718="","",Txn!$D718)</f>
        <v>0</v>
      </c>
      <c r="H1423" s="38">
        <f>IF(Txn!$B718="","",Txn!$E718)</f>
        <v>0</v>
      </c>
      <c r="I1423" s="40">
        <f>IF(Txn!$B718="",0,Txn!$O718)</f>
        <v>0</v>
      </c>
      <c r="J1423" s="40">
        <f>IF(Txn!$B718="",0,Txn!$P718)</f>
        <v>0</v>
      </c>
      <c r="K1423" s="41">
        <f>IF($A1423="","",IFERROR(VALUE(MID($A1423,6,2)),""))</f>
        <v>0</v>
      </c>
      <c r="L1423" s="39">
        <f>IF(Txn!$K718="","",Txn!$K718)</f>
        <v>0</v>
      </c>
      <c r="N1423" s="42">
        <f>IF($D1423="",0,COUNTIF(BankAccts,$D1423))</f>
        <v>0</v>
      </c>
    </row>
    <row r="1424" spans="1:14">
      <c r="A1424" s="38">
        <f>IF(Txn!$B718="","",Txn!$B718)</f>
        <v>0</v>
      </c>
      <c r="B1424" s="38">
        <f>IF(Txn!$B718="","",Txn!$C718)</f>
        <v>0</v>
      </c>
      <c r="C1424" s="39">
        <f>IF(Txn!$B718="","","تراکنش بانکی")</f>
        <v>0</v>
      </c>
      <c r="D1424" s="38">
        <f>IF(Txn!$B718="","",IF(IF(Txn!$U718="TRF",Txn!$Y718,Txn!$Z718)="","",IF(Txn!$U718="TRF",Txn!$Y718,Txn!$Z718)))</f>
        <v>0</v>
      </c>
      <c r="E1424" s="39">
        <f>IF($D1424="","",IFERROR(VLOOKUP($D1424,AcctTbl,2,0),""))</f>
        <v>0</v>
      </c>
      <c r="F1424" s="39">
        <f>IF($D1424="","",IFERROR(VLOOKUP($D1424,AcctTbl,3,0),""))</f>
        <v>0</v>
      </c>
      <c r="G1424" s="39">
        <f>IF(Txn!$B718="","",Txn!$D718)</f>
        <v>0</v>
      </c>
      <c r="H1424" s="38">
        <f>IF(Txn!$B718="","",Txn!$E718)</f>
        <v>0</v>
      </c>
      <c r="I1424" s="40">
        <f>IF(Txn!$B718="",0,Txn!$Q718)</f>
        <v>0</v>
      </c>
      <c r="J1424" s="40">
        <f>IF(Txn!$B718="",0,Txn!$R718)</f>
        <v>0</v>
      </c>
      <c r="K1424" s="41">
        <f>IF($A1424="","",IFERROR(VALUE(MID($A1424,6,2)),""))</f>
        <v>0</v>
      </c>
      <c r="L1424" s="39">
        <f>IF(Txn!$K718="","","طرف مقابل — "&amp;Txn!$K718)</f>
        <v>0</v>
      </c>
      <c r="N1424" s="42">
        <f>IF($D1424="",0,COUNTIF(BankAccts,$D1424))</f>
        <v>0</v>
      </c>
    </row>
    <row r="1425" spans="1:14">
      <c r="A1425" s="38">
        <f>IF(Txn!$B719="","",Txn!$B719)</f>
        <v>0</v>
      </c>
      <c r="B1425" s="38">
        <f>IF(Txn!$B719="","",Txn!$C719)</f>
        <v>0</v>
      </c>
      <c r="C1425" s="39">
        <f>IF(Txn!$B719="","","تراکنش بانکی")</f>
        <v>0</v>
      </c>
      <c r="D1425" s="38">
        <f>IF(Txn!$B719="","",IF(Txn!$X719="","",Txn!$X719))</f>
        <v>0</v>
      </c>
      <c r="E1425" s="39">
        <f>IF($D1425="","",IFERROR(VLOOKUP($D1425,AcctTbl,2,0),""))</f>
        <v>0</v>
      </c>
      <c r="F1425" s="39">
        <f>IF($D1425="","",IFERROR(VLOOKUP($D1425,AcctTbl,3,0),""))</f>
        <v>0</v>
      </c>
      <c r="G1425" s="39">
        <f>IF(Txn!$B719="","",Txn!$D719)</f>
        <v>0</v>
      </c>
      <c r="H1425" s="38">
        <f>IF(Txn!$B719="","",Txn!$E719)</f>
        <v>0</v>
      </c>
      <c r="I1425" s="40">
        <f>IF(Txn!$B719="",0,Txn!$O719)</f>
        <v>0</v>
      </c>
      <c r="J1425" s="40">
        <f>IF(Txn!$B719="",0,Txn!$P719)</f>
        <v>0</v>
      </c>
      <c r="K1425" s="41">
        <f>IF($A1425="","",IFERROR(VALUE(MID($A1425,6,2)),""))</f>
        <v>0</v>
      </c>
      <c r="L1425" s="39">
        <f>IF(Txn!$K719="","",Txn!$K719)</f>
        <v>0</v>
      </c>
      <c r="N1425" s="42">
        <f>IF($D1425="",0,COUNTIF(BankAccts,$D1425))</f>
        <v>0</v>
      </c>
    </row>
    <row r="1426" spans="1:14">
      <c r="A1426" s="38">
        <f>IF(Txn!$B719="","",Txn!$B719)</f>
        <v>0</v>
      </c>
      <c r="B1426" s="38">
        <f>IF(Txn!$B719="","",Txn!$C719)</f>
        <v>0</v>
      </c>
      <c r="C1426" s="39">
        <f>IF(Txn!$B719="","","تراکنش بانکی")</f>
        <v>0</v>
      </c>
      <c r="D1426" s="38">
        <f>IF(Txn!$B719="","",IF(IF(Txn!$U719="TRF",Txn!$Y719,Txn!$Z719)="","",IF(Txn!$U719="TRF",Txn!$Y719,Txn!$Z719)))</f>
        <v>0</v>
      </c>
      <c r="E1426" s="39">
        <f>IF($D1426="","",IFERROR(VLOOKUP($D1426,AcctTbl,2,0),""))</f>
        <v>0</v>
      </c>
      <c r="F1426" s="39">
        <f>IF($D1426="","",IFERROR(VLOOKUP($D1426,AcctTbl,3,0),""))</f>
        <v>0</v>
      </c>
      <c r="G1426" s="39">
        <f>IF(Txn!$B719="","",Txn!$D719)</f>
        <v>0</v>
      </c>
      <c r="H1426" s="38">
        <f>IF(Txn!$B719="","",Txn!$E719)</f>
        <v>0</v>
      </c>
      <c r="I1426" s="40">
        <f>IF(Txn!$B719="",0,Txn!$Q719)</f>
        <v>0</v>
      </c>
      <c r="J1426" s="40">
        <f>IF(Txn!$B719="",0,Txn!$R719)</f>
        <v>0</v>
      </c>
      <c r="K1426" s="41">
        <f>IF($A1426="","",IFERROR(VALUE(MID($A1426,6,2)),""))</f>
        <v>0</v>
      </c>
      <c r="L1426" s="39">
        <f>IF(Txn!$K719="","","طرف مقابل — "&amp;Txn!$K719)</f>
        <v>0</v>
      </c>
      <c r="N1426" s="42">
        <f>IF($D1426="",0,COUNTIF(BankAccts,$D1426))</f>
        <v>0</v>
      </c>
    </row>
    <row r="1427" spans="1:14">
      <c r="A1427" s="38">
        <f>IF(Txn!$B720="","",Txn!$B720)</f>
        <v>0</v>
      </c>
      <c r="B1427" s="38">
        <f>IF(Txn!$B720="","",Txn!$C720)</f>
        <v>0</v>
      </c>
      <c r="C1427" s="39">
        <f>IF(Txn!$B720="","","تراکنش بانکی")</f>
        <v>0</v>
      </c>
      <c r="D1427" s="38">
        <f>IF(Txn!$B720="","",IF(Txn!$X720="","",Txn!$X720))</f>
        <v>0</v>
      </c>
      <c r="E1427" s="39">
        <f>IF($D1427="","",IFERROR(VLOOKUP($D1427,AcctTbl,2,0),""))</f>
        <v>0</v>
      </c>
      <c r="F1427" s="39">
        <f>IF($D1427="","",IFERROR(VLOOKUP($D1427,AcctTbl,3,0),""))</f>
        <v>0</v>
      </c>
      <c r="G1427" s="39">
        <f>IF(Txn!$B720="","",Txn!$D720)</f>
        <v>0</v>
      </c>
      <c r="H1427" s="38">
        <f>IF(Txn!$B720="","",Txn!$E720)</f>
        <v>0</v>
      </c>
      <c r="I1427" s="40">
        <f>IF(Txn!$B720="",0,Txn!$O720)</f>
        <v>0</v>
      </c>
      <c r="J1427" s="40">
        <f>IF(Txn!$B720="",0,Txn!$P720)</f>
        <v>0</v>
      </c>
      <c r="K1427" s="41">
        <f>IF($A1427="","",IFERROR(VALUE(MID($A1427,6,2)),""))</f>
        <v>0</v>
      </c>
      <c r="L1427" s="39">
        <f>IF(Txn!$K720="","",Txn!$K720)</f>
        <v>0</v>
      </c>
      <c r="N1427" s="42">
        <f>IF($D1427="",0,COUNTIF(BankAccts,$D1427))</f>
        <v>0</v>
      </c>
    </row>
    <row r="1428" spans="1:14">
      <c r="A1428" s="38">
        <f>IF(Txn!$B720="","",Txn!$B720)</f>
        <v>0</v>
      </c>
      <c r="B1428" s="38">
        <f>IF(Txn!$B720="","",Txn!$C720)</f>
        <v>0</v>
      </c>
      <c r="C1428" s="39">
        <f>IF(Txn!$B720="","","تراکنش بانکی")</f>
        <v>0</v>
      </c>
      <c r="D1428" s="38">
        <f>IF(Txn!$B720="","",IF(IF(Txn!$U720="TRF",Txn!$Y720,Txn!$Z720)="","",IF(Txn!$U720="TRF",Txn!$Y720,Txn!$Z720)))</f>
        <v>0</v>
      </c>
      <c r="E1428" s="39">
        <f>IF($D1428="","",IFERROR(VLOOKUP($D1428,AcctTbl,2,0),""))</f>
        <v>0</v>
      </c>
      <c r="F1428" s="39">
        <f>IF($D1428="","",IFERROR(VLOOKUP($D1428,AcctTbl,3,0),""))</f>
        <v>0</v>
      </c>
      <c r="G1428" s="39">
        <f>IF(Txn!$B720="","",Txn!$D720)</f>
        <v>0</v>
      </c>
      <c r="H1428" s="38">
        <f>IF(Txn!$B720="","",Txn!$E720)</f>
        <v>0</v>
      </c>
      <c r="I1428" s="40">
        <f>IF(Txn!$B720="",0,Txn!$Q720)</f>
        <v>0</v>
      </c>
      <c r="J1428" s="40">
        <f>IF(Txn!$B720="",0,Txn!$R720)</f>
        <v>0</v>
      </c>
      <c r="K1428" s="41">
        <f>IF($A1428="","",IFERROR(VALUE(MID($A1428,6,2)),""))</f>
        <v>0</v>
      </c>
      <c r="L1428" s="39">
        <f>IF(Txn!$K720="","","طرف مقابل — "&amp;Txn!$K720)</f>
        <v>0</v>
      </c>
      <c r="N1428" s="42">
        <f>IF($D1428="",0,COUNTIF(BankAccts,$D1428))</f>
        <v>0</v>
      </c>
    </row>
    <row r="1429" spans="1:14">
      <c r="A1429" s="38">
        <f>IF(Txn!$B721="","",Txn!$B721)</f>
        <v>0</v>
      </c>
      <c r="B1429" s="38">
        <f>IF(Txn!$B721="","",Txn!$C721)</f>
        <v>0</v>
      </c>
      <c r="C1429" s="39">
        <f>IF(Txn!$B721="","","تراکنش بانکی")</f>
        <v>0</v>
      </c>
      <c r="D1429" s="38">
        <f>IF(Txn!$B721="","",IF(Txn!$X721="","",Txn!$X721))</f>
        <v>0</v>
      </c>
      <c r="E1429" s="39">
        <f>IF($D1429="","",IFERROR(VLOOKUP($D1429,AcctTbl,2,0),""))</f>
        <v>0</v>
      </c>
      <c r="F1429" s="39">
        <f>IF($D1429="","",IFERROR(VLOOKUP($D1429,AcctTbl,3,0),""))</f>
        <v>0</v>
      </c>
      <c r="G1429" s="39">
        <f>IF(Txn!$B721="","",Txn!$D721)</f>
        <v>0</v>
      </c>
      <c r="H1429" s="38">
        <f>IF(Txn!$B721="","",Txn!$E721)</f>
        <v>0</v>
      </c>
      <c r="I1429" s="40">
        <f>IF(Txn!$B721="",0,Txn!$O721)</f>
        <v>0</v>
      </c>
      <c r="J1429" s="40">
        <f>IF(Txn!$B721="",0,Txn!$P721)</f>
        <v>0</v>
      </c>
      <c r="K1429" s="41">
        <f>IF($A1429="","",IFERROR(VALUE(MID($A1429,6,2)),""))</f>
        <v>0</v>
      </c>
      <c r="L1429" s="39">
        <f>IF(Txn!$K721="","",Txn!$K721)</f>
        <v>0</v>
      </c>
      <c r="N1429" s="42">
        <f>IF($D1429="",0,COUNTIF(BankAccts,$D1429))</f>
        <v>0</v>
      </c>
    </row>
    <row r="1430" spans="1:14">
      <c r="A1430" s="38">
        <f>IF(Txn!$B721="","",Txn!$B721)</f>
        <v>0</v>
      </c>
      <c r="B1430" s="38">
        <f>IF(Txn!$B721="","",Txn!$C721)</f>
        <v>0</v>
      </c>
      <c r="C1430" s="39">
        <f>IF(Txn!$B721="","","تراکنش بانکی")</f>
        <v>0</v>
      </c>
      <c r="D1430" s="38">
        <f>IF(Txn!$B721="","",IF(IF(Txn!$U721="TRF",Txn!$Y721,Txn!$Z721)="","",IF(Txn!$U721="TRF",Txn!$Y721,Txn!$Z721)))</f>
        <v>0</v>
      </c>
      <c r="E1430" s="39">
        <f>IF($D1430="","",IFERROR(VLOOKUP($D1430,AcctTbl,2,0),""))</f>
        <v>0</v>
      </c>
      <c r="F1430" s="39">
        <f>IF($D1430="","",IFERROR(VLOOKUP($D1430,AcctTbl,3,0),""))</f>
        <v>0</v>
      </c>
      <c r="G1430" s="39">
        <f>IF(Txn!$B721="","",Txn!$D721)</f>
        <v>0</v>
      </c>
      <c r="H1430" s="38">
        <f>IF(Txn!$B721="","",Txn!$E721)</f>
        <v>0</v>
      </c>
      <c r="I1430" s="40">
        <f>IF(Txn!$B721="",0,Txn!$Q721)</f>
        <v>0</v>
      </c>
      <c r="J1430" s="40">
        <f>IF(Txn!$B721="",0,Txn!$R721)</f>
        <v>0</v>
      </c>
      <c r="K1430" s="41">
        <f>IF($A1430="","",IFERROR(VALUE(MID($A1430,6,2)),""))</f>
        <v>0</v>
      </c>
      <c r="L1430" s="39">
        <f>IF(Txn!$K721="","","طرف مقابل — "&amp;Txn!$K721)</f>
        <v>0</v>
      </c>
      <c r="N1430" s="42">
        <f>IF($D1430="",0,COUNTIF(BankAccts,$D1430))</f>
        <v>0</v>
      </c>
    </row>
    <row r="1431" spans="1:14">
      <c r="A1431" s="38">
        <f>IF(Txn!$B722="","",Txn!$B722)</f>
        <v>0</v>
      </c>
      <c r="B1431" s="38">
        <f>IF(Txn!$B722="","",Txn!$C722)</f>
        <v>0</v>
      </c>
      <c r="C1431" s="39">
        <f>IF(Txn!$B722="","","تراکنش بانکی")</f>
        <v>0</v>
      </c>
      <c r="D1431" s="38">
        <f>IF(Txn!$B722="","",IF(Txn!$X722="","",Txn!$X722))</f>
        <v>0</v>
      </c>
      <c r="E1431" s="39">
        <f>IF($D1431="","",IFERROR(VLOOKUP($D1431,AcctTbl,2,0),""))</f>
        <v>0</v>
      </c>
      <c r="F1431" s="39">
        <f>IF($D1431="","",IFERROR(VLOOKUP($D1431,AcctTbl,3,0),""))</f>
        <v>0</v>
      </c>
      <c r="G1431" s="39">
        <f>IF(Txn!$B722="","",Txn!$D722)</f>
        <v>0</v>
      </c>
      <c r="H1431" s="38">
        <f>IF(Txn!$B722="","",Txn!$E722)</f>
        <v>0</v>
      </c>
      <c r="I1431" s="40">
        <f>IF(Txn!$B722="",0,Txn!$O722)</f>
        <v>0</v>
      </c>
      <c r="J1431" s="40">
        <f>IF(Txn!$B722="",0,Txn!$P722)</f>
        <v>0</v>
      </c>
      <c r="K1431" s="41">
        <f>IF($A1431="","",IFERROR(VALUE(MID($A1431,6,2)),""))</f>
        <v>0</v>
      </c>
      <c r="L1431" s="39">
        <f>IF(Txn!$K722="","",Txn!$K722)</f>
        <v>0</v>
      </c>
      <c r="N1431" s="42">
        <f>IF($D1431="",0,COUNTIF(BankAccts,$D1431))</f>
        <v>0</v>
      </c>
    </row>
    <row r="1432" spans="1:14">
      <c r="A1432" s="38">
        <f>IF(Txn!$B722="","",Txn!$B722)</f>
        <v>0</v>
      </c>
      <c r="B1432" s="38">
        <f>IF(Txn!$B722="","",Txn!$C722)</f>
        <v>0</v>
      </c>
      <c r="C1432" s="39">
        <f>IF(Txn!$B722="","","تراکنش بانکی")</f>
        <v>0</v>
      </c>
      <c r="D1432" s="38">
        <f>IF(Txn!$B722="","",IF(IF(Txn!$U722="TRF",Txn!$Y722,Txn!$Z722)="","",IF(Txn!$U722="TRF",Txn!$Y722,Txn!$Z722)))</f>
        <v>0</v>
      </c>
      <c r="E1432" s="39">
        <f>IF($D1432="","",IFERROR(VLOOKUP($D1432,AcctTbl,2,0),""))</f>
        <v>0</v>
      </c>
      <c r="F1432" s="39">
        <f>IF($D1432="","",IFERROR(VLOOKUP($D1432,AcctTbl,3,0),""))</f>
        <v>0</v>
      </c>
      <c r="G1432" s="39">
        <f>IF(Txn!$B722="","",Txn!$D722)</f>
        <v>0</v>
      </c>
      <c r="H1432" s="38">
        <f>IF(Txn!$B722="","",Txn!$E722)</f>
        <v>0</v>
      </c>
      <c r="I1432" s="40">
        <f>IF(Txn!$B722="",0,Txn!$Q722)</f>
        <v>0</v>
      </c>
      <c r="J1432" s="40">
        <f>IF(Txn!$B722="",0,Txn!$R722)</f>
        <v>0</v>
      </c>
      <c r="K1432" s="41">
        <f>IF($A1432="","",IFERROR(VALUE(MID($A1432,6,2)),""))</f>
        <v>0</v>
      </c>
      <c r="L1432" s="39">
        <f>IF(Txn!$K722="","","طرف مقابل — "&amp;Txn!$K722)</f>
        <v>0</v>
      </c>
      <c r="N1432" s="42">
        <f>IF($D1432="",0,COUNTIF(BankAccts,$D1432))</f>
        <v>0</v>
      </c>
    </row>
    <row r="1433" spans="1:14">
      <c r="A1433" s="38">
        <f>IF(Txn!$B723="","",Txn!$B723)</f>
        <v>0</v>
      </c>
      <c r="B1433" s="38">
        <f>IF(Txn!$B723="","",Txn!$C723)</f>
        <v>0</v>
      </c>
      <c r="C1433" s="39">
        <f>IF(Txn!$B723="","","تراکنش بانکی")</f>
        <v>0</v>
      </c>
      <c r="D1433" s="38">
        <f>IF(Txn!$B723="","",IF(Txn!$X723="","",Txn!$X723))</f>
        <v>0</v>
      </c>
      <c r="E1433" s="39">
        <f>IF($D1433="","",IFERROR(VLOOKUP($D1433,AcctTbl,2,0),""))</f>
        <v>0</v>
      </c>
      <c r="F1433" s="39">
        <f>IF($D1433="","",IFERROR(VLOOKUP($D1433,AcctTbl,3,0),""))</f>
        <v>0</v>
      </c>
      <c r="G1433" s="39">
        <f>IF(Txn!$B723="","",Txn!$D723)</f>
        <v>0</v>
      </c>
      <c r="H1433" s="38">
        <f>IF(Txn!$B723="","",Txn!$E723)</f>
        <v>0</v>
      </c>
      <c r="I1433" s="40">
        <f>IF(Txn!$B723="",0,Txn!$O723)</f>
        <v>0</v>
      </c>
      <c r="J1433" s="40">
        <f>IF(Txn!$B723="",0,Txn!$P723)</f>
        <v>0</v>
      </c>
      <c r="K1433" s="41">
        <f>IF($A1433="","",IFERROR(VALUE(MID($A1433,6,2)),""))</f>
        <v>0</v>
      </c>
      <c r="L1433" s="39">
        <f>IF(Txn!$K723="","",Txn!$K723)</f>
        <v>0</v>
      </c>
      <c r="N1433" s="42">
        <f>IF($D1433="",0,COUNTIF(BankAccts,$D1433))</f>
        <v>0</v>
      </c>
    </row>
    <row r="1434" spans="1:14">
      <c r="A1434" s="38">
        <f>IF(Txn!$B723="","",Txn!$B723)</f>
        <v>0</v>
      </c>
      <c r="B1434" s="38">
        <f>IF(Txn!$B723="","",Txn!$C723)</f>
        <v>0</v>
      </c>
      <c r="C1434" s="39">
        <f>IF(Txn!$B723="","","تراکنش بانکی")</f>
        <v>0</v>
      </c>
      <c r="D1434" s="38">
        <f>IF(Txn!$B723="","",IF(IF(Txn!$U723="TRF",Txn!$Y723,Txn!$Z723)="","",IF(Txn!$U723="TRF",Txn!$Y723,Txn!$Z723)))</f>
        <v>0</v>
      </c>
      <c r="E1434" s="39">
        <f>IF($D1434="","",IFERROR(VLOOKUP($D1434,AcctTbl,2,0),""))</f>
        <v>0</v>
      </c>
      <c r="F1434" s="39">
        <f>IF($D1434="","",IFERROR(VLOOKUP($D1434,AcctTbl,3,0),""))</f>
        <v>0</v>
      </c>
      <c r="G1434" s="39">
        <f>IF(Txn!$B723="","",Txn!$D723)</f>
        <v>0</v>
      </c>
      <c r="H1434" s="38">
        <f>IF(Txn!$B723="","",Txn!$E723)</f>
        <v>0</v>
      </c>
      <c r="I1434" s="40">
        <f>IF(Txn!$B723="",0,Txn!$Q723)</f>
        <v>0</v>
      </c>
      <c r="J1434" s="40">
        <f>IF(Txn!$B723="",0,Txn!$R723)</f>
        <v>0</v>
      </c>
      <c r="K1434" s="41">
        <f>IF($A1434="","",IFERROR(VALUE(MID($A1434,6,2)),""))</f>
        <v>0</v>
      </c>
      <c r="L1434" s="39">
        <f>IF(Txn!$K723="","","طرف مقابل — "&amp;Txn!$K723)</f>
        <v>0</v>
      </c>
      <c r="N1434" s="42">
        <f>IF($D1434="",0,COUNTIF(BankAccts,$D1434))</f>
        <v>0</v>
      </c>
    </row>
    <row r="1435" spans="1:14">
      <c r="A1435" s="38">
        <f>IF(Txn!$B724="","",Txn!$B724)</f>
        <v>0</v>
      </c>
      <c r="B1435" s="38">
        <f>IF(Txn!$B724="","",Txn!$C724)</f>
        <v>0</v>
      </c>
      <c r="C1435" s="39">
        <f>IF(Txn!$B724="","","تراکنش بانکی")</f>
        <v>0</v>
      </c>
      <c r="D1435" s="38">
        <f>IF(Txn!$B724="","",IF(Txn!$X724="","",Txn!$X724))</f>
        <v>0</v>
      </c>
      <c r="E1435" s="39">
        <f>IF($D1435="","",IFERROR(VLOOKUP($D1435,AcctTbl,2,0),""))</f>
        <v>0</v>
      </c>
      <c r="F1435" s="39">
        <f>IF($D1435="","",IFERROR(VLOOKUP($D1435,AcctTbl,3,0),""))</f>
        <v>0</v>
      </c>
      <c r="G1435" s="39">
        <f>IF(Txn!$B724="","",Txn!$D724)</f>
        <v>0</v>
      </c>
      <c r="H1435" s="38">
        <f>IF(Txn!$B724="","",Txn!$E724)</f>
        <v>0</v>
      </c>
      <c r="I1435" s="40">
        <f>IF(Txn!$B724="",0,Txn!$O724)</f>
        <v>0</v>
      </c>
      <c r="J1435" s="40">
        <f>IF(Txn!$B724="",0,Txn!$P724)</f>
        <v>0</v>
      </c>
      <c r="K1435" s="41">
        <f>IF($A1435="","",IFERROR(VALUE(MID($A1435,6,2)),""))</f>
        <v>0</v>
      </c>
      <c r="L1435" s="39">
        <f>IF(Txn!$K724="","",Txn!$K724)</f>
        <v>0</v>
      </c>
      <c r="N1435" s="42">
        <f>IF($D1435="",0,COUNTIF(BankAccts,$D1435))</f>
        <v>0</v>
      </c>
    </row>
    <row r="1436" spans="1:14">
      <c r="A1436" s="38">
        <f>IF(Txn!$B724="","",Txn!$B724)</f>
        <v>0</v>
      </c>
      <c r="B1436" s="38">
        <f>IF(Txn!$B724="","",Txn!$C724)</f>
        <v>0</v>
      </c>
      <c r="C1436" s="39">
        <f>IF(Txn!$B724="","","تراکنش بانکی")</f>
        <v>0</v>
      </c>
      <c r="D1436" s="38">
        <f>IF(Txn!$B724="","",IF(IF(Txn!$U724="TRF",Txn!$Y724,Txn!$Z724)="","",IF(Txn!$U724="TRF",Txn!$Y724,Txn!$Z724)))</f>
        <v>0</v>
      </c>
      <c r="E1436" s="39">
        <f>IF($D1436="","",IFERROR(VLOOKUP($D1436,AcctTbl,2,0),""))</f>
        <v>0</v>
      </c>
      <c r="F1436" s="39">
        <f>IF($D1436="","",IFERROR(VLOOKUP($D1436,AcctTbl,3,0),""))</f>
        <v>0</v>
      </c>
      <c r="G1436" s="39">
        <f>IF(Txn!$B724="","",Txn!$D724)</f>
        <v>0</v>
      </c>
      <c r="H1436" s="38">
        <f>IF(Txn!$B724="","",Txn!$E724)</f>
        <v>0</v>
      </c>
      <c r="I1436" s="40">
        <f>IF(Txn!$B724="",0,Txn!$Q724)</f>
        <v>0</v>
      </c>
      <c r="J1436" s="40">
        <f>IF(Txn!$B724="",0,Txn!$R724)</f>
        <v>0</v>
      </c>
      <c r="K1436" s="41">
        <f>IF($A1436="","",IFERROR(VALUE(MID($A1436,6,2)),""))</f>
        <v>0</v>
      </c>
      <c r="L1436" s="39">
        <f>IF(Txn!$K724="","","طرف مقابل — "&amp;Txn!$K724)</f>
        <v>0</v>
      </c>
      <c r="N1436" s="42">
        <f>IF($D1436="",0,COUNTIF(BankAccts,$D1436))</f>
        <v>0</v>
      </c>
    </row>
    <row r="1437" spans="1:14">
      <c r="A1437" s="38">
        <f>IF(Txn!$B725="","",Txn!$B725)</f>
        <v>0</v>
      </c>
      <c r="B1437" s="38">
        <f>IF(Txn!$B725="","",Txn!$C725)</f>
        <v>0</v>
      </c>
      <c r="C1437" s="39">
        <f>IF(Txn!$B725="","","تراکنش بانکی")</f>
        <v>0</v>
      </c>
      <c r="D1437" s="38">
        <f>IF(Txn!$B725="","",IF(Txn!$X725="","",Txn!$X725))</f>
        <v>0</v>
      </c>
      <c r="E1437" s="39">
        <f>IF($D1437="","",IFERROR(VLOOKUP($D1437,AcctTbl,2,0),""))</f>
        <v>0</v>
      </c>
      <c r="F1437" s="39">
        <f>IF($D1437="","",IFERROR(VLOOKUP($D1437,AcctTbl,3,0),""))</f>
        <v>0</v>
      </c>
      <c r="G1437" s="39">
        <f>IF(Txn!$B725="","",Txn!$D725)</f>
        <v>0</v>
      </c>
      <c r="H1437" s="38">
        <f>IF(Txn!$B725="","",Txn!$E725)</f>
        <v>0</v>
      </c>
      <c r="I1437" s="40">
        <f>IF(Txn!$B725="",0,Txn!$O725)</f>
        <v>0</v>
      </c>
      <c r="J1437" s="40">
        <f>IF(Txn!$B725="",0,Txn!$P725)</f>
        <v>0</v>
      </c>
      <c r="K1437" s="41">
        <f>IF($A1437="","",IFERROR(VALUE(MID($A1437,6,2)),""))</f>
        <v>0</v>
      </c>
      <c r="L1437" s="39">
        <f>IF(Txn!$K725="","",Txn!$K725)</f>
        <v>0</v>
      </c>
      <c r="N1437" s="42">
        <f>IF($D1437="",0,COUNTIF(BankAccts,$D1437))</f>
        <v>0</v>
      </c>
    </row>
    <row r="1438" spans="1:14">
      <c r="A1438" s="38">
        <f>IF(Txn!$B725="","",Txn!$B725)</f>
        <v>0</v>
      </c>
      <c r="B1438" s="38">
        <f>IF(Txn!$B725="","",Txn!$C725)</f>
        <v>0</v>
      </c>
      <c r="C1438" s="39">
        <f>IF(Txn!$B725="","","تراکنش بانکی")</f>
        <v>0</v>
      </c>
      <c r="D1438" s="38">
        <f>IF(Txn!$B725="","",IF(IF(Txn!$U725="TRF",Txn!$Y725,Txn!$Z725)="","",IF(Txn!$U725="TRF",Txn!$Y725,Txn!$Z725)))</f>
        <v>0</v>
      </c>
      <c r="E1438" s="39">
        <f>IF($D1438="","",IFERROR(VLOOKUP($D1438,AcctTbl,2,0),""))</f>
        <v>0</v>
      </c>
      <c r="F1438" s="39">
        <f>IF($D1438="","",IFERROR(VLOOKUP($D1438,AcctTbl,3,0),""))</f>
        <v>0</v>
      </c>
      <c r="G1438" s="39">
        <f>IF(Txn!$B725="","",Txn!$D725)</f>
        <v>0</v>
      </c>
      <c r="H1438" s="38">
        <f>IF(Txn!$B725="","",Txn!$E725)</f>
        <v>0</v>
      </c>
      <c r="I1438" s="40">
        <f>IF(Txn!$B725="",0,Txn!$Q725)</f>
        <v>0</v>
      </c>
      <c r="J1438" s="40">
        <f>IF(Txn!$B725="",0,Txn!$R725)</f>
        <v>0</v>
      </c>
      <c r="K1438" s="41">
        <f>IF($A1438="","",IFERROR(VALUE(MID($A1438,6,2)),""))</f>
        <v>0</v>
      </c>
      <c r="L1438" s="39">
        <f>IF(Txn!$K725="","","طرف مقابل — "&amp;Txn!$K725)</f>
        <v>0</v>
      </c>
      <c r="N1438" s="42">
        <f>IF($D1438="",0,COUNTIF(BankAccts,$D1438))</f>
        <v>0</v>
      </c>
    </row>
    <row r="1439" spans="1:14">
      <c r="A1439" s="38">
        <f>IF(Txn!$B726="","",Txn!$B726)</f>
        <v>0</v>
      </c>
      <c r="B1439" s="38">
        <f>IF(Txn!$B726="","",Txn!$C726)</f>
        <v>0</v>
      </c>
      <c r="C1439" s="39">
        <f>IF(Txn!$B726="","","تراکنش بانکی")</f>
        <v>0</v>
      </c>
      <c r="D1439" s="38">
        <f>IF(Txn!$B726="","",IF(Txn!$X726="","",Txn!$X726))</f>
        <v>0</v>
      </c>
      <c r="E1439" s="39">
        <f>IF($D1439="","",IFERROR(VLOOKUP($D1439,AcctTbl,2,0),""))</f>
        <v>0</v>
      </c>
      <c r="F1439" s="39">
        <f>IF($D1439="","",IFERROR(VLOOKUP($D1439,AcctTbl,3,0),""))</f>
        <v>0</v>
      </c>
      <c r="G1439" s="39">
        <f>IF(Txn!$B726="","",Txn!$D726)</f>
        <v>0</v>
      </c>
      <c r="H1439" s="38">
        <f>IF(Txn!$B726="","",Txn!$E726)</f>
        <v>0</v>
      </c>
      <c r="I1439" s="40">
        <f>IF(Txn!$B726="",0,Txn!$O726)</f>
        <v>0</v>
      </c>
      <c r="J1439" s="40">
        <f>IF(Txn!$B726="",0,Txn!$P726)</f>
        <v>0</v>
      </c>
      <c r="K1439" s="41">
        <f>IF($A1439="","",IFERROR(VALUE(MID($A1439,6,2)),""))</f>
        <v>0</v>
      </c>
      <c r="L1439" s="39">
        <f>IF(Txn!$K726="","",Txn!$K726)</f>
        <v>0</v>
      </c>
      <c r="N1439" s="42">
        <f>IF($D1439="",0,COUNTIF(BankAccts,$D1439))</f>
        <v>0</v>
      </c>
    </row>
    <row r="1440" spans="1:14">
      <c r="A1440" s="38">
        <f>IF(Txn!$B726="","",Txn!$B726)</f>
        <v>0</v>
      </c>
      <c r="B1440" s="38">
        <f>IF(Txn!$B726="","",Txn!$C726)</f>
        <v>0</v>
      </c>
      <c r="C1440" s="39">
        <f>IF(Txn!$B726="","","تراکنش بانکی")</f>
        <v>0</v>
      </c>
      <c r="D1440" s="38">
        <f>IF(Txn!$B726="","",IF(IF(Txn!$U726="TRF",Txn!$Y726,Txn!$Z726)="","",IF(Txn!$U726="TRF",Txn!$Y726,Txn!$Z726)))</f>
        <v>0</v>
      </c>
      <c r="E1440" s="39">
        <f>IF($D1440="","",IFERROR(VLOOKUP($D1440,AcctTbl,2,0),""))</f>
        <v>0</v>
      </c>
      <c r="F1440" s="39">
        <f>IF($D1440="","",IFERROR(VLOOKUP($D1440,AcctTbl,3,0),""))</f>
        <v>0</v>
      </c>
      <c r="G1440" s="39">
        <f>IF(Txn!$B726="","",Txn!$D726)</f>
        <v>0</v>
      </c>
      <c r="H1440" s="38">
        <f>IF(Txn!$B726="","",Txn!$E726)</f>
        <v>0</v>
      </c>
      <c r="I1440" s="40">
        <f>IF(Txn!$B726="",0,Txn!$Q726)</f>
        <v>0</v>
      </c>
      <c r="J1440" s="40">
        <f>IF(Txn!$B726="",0,Txn!$R726)</f>
        <v>0</v>
      </c>
      <c r="K1440" s="41">
        <f>IF($A1440="","",IFERROR(VALUE(MID($A1440,6,2)),""))</f>
        <v>0</v>
      </c>
      <c r="L1440" s="39">
        <f>IF(Txn!$K726="","","طرف مقابل — "&amp;Txn!$K726)</f>
        <v>0</v>
      </c>
      <c r="N1440" s="42">
        <f>IF($D1440="",0,COUNTIF(BankAccts,$D1440))</f>
        <v>0</v>
      </c>
    </row>
    <row r="1441" spans="1:14">
      <c r="A1441" s="38">
        <f>IF(Txn!$B727="","",Txn!$B727)</f>
        <v>0</v>
      </c>
      <c r="B1441" s="38">
        <f>IF(Txn!$B727="","",Txn!$C727)</f>
        <v>0</v>
      </c>
      <c r="C1441" s="39">
        <f>IF(Txn!$B727="","","تراکنش بانکی")</f>
        <v>0</v>
      </c>
      <c r="D1441" s="38">
        <f>IF(Txn!$B727="","",IF(Txn!$X727="","",Txn!$X727))</f>
        <v>0</v>
      </c>
      <c r="E1441" s="39">
        <f>IF($D1441="","",IFERROR(VLOOKUP($D1441,AcctTbl,2,0),""))</f>
        <v>0</v>
      </c>
      <c r="F1441" s="39">
        <f>IF($D1441="","",IFERROR(VLOOKUP($D1441,AcctTbl,3,0),""))</f>
        <v>0</v>
      </c>
      <c r="G1441" s="39">
        <f>IF(Txn!$B727="","",Txn!$D727)</f>
        <v>0</v>
      </c>
      <c r="H1441" s="38">
        <f>IF(Txn!$B727="","",Txn!$E727)</f>
        <v>0</v>
      </c>
      <c r="I1441" s="40">
        <f>IF(Txn!$B727="",0,Txn!$O727)</f>
        <v>0</v>
      </c>
      <c r="J1441" s="40">
        <f>IF(Txn!$B727="",0,Txn!$P727)</f>
        <v>0</v>
      </c>
      <c r="K1441" s="41">
        <f>IF($A1441="","",IFERROR(VALUE(MID($A1441,6,2)),""))</f>
        <v>0</v>
      </c>
      <c r="L1441" s="39">
        <f>IF(Txn!$K727="","",Txn!$K727)</f>
        <v>0</v>
      </c>
      <c r="N1441" s="42">
        <f>IF($D1441="",0,COUNTIF(BankAccts,$D1441))</f>
        <v>0</v>
      </c>
    </row>
    <row r="1442" spans="1:14">
      <c r="A1442" s="38">
        <f>IF(Txn!$B727="","",Txn!$B727)</f>
        <v>0</v>
      </c>
      <c r="B1442" s="38">
        <f>IF(Txn!$B727="","",Txn!$C727)</f>
        <v>0</v>
      </c>
      <c r="C1442" s="39">
        <f>IF(Txn!$B727="","","تراکنش بانکی")</f>
        <v>0</v>
      </c>
      <c r="D1442" s="38">
        <f>IF(Txn!$B727="","",IF(IF(Txn!$U727="TRF",Txn!$Y727,Txn!$Z727)="","",IF(Txn!$U727="TRF",Txn!$Y727,Txn!$Z727)))</f>
        <v>0</v>
      </c>
      <c r="E1442" s="39">
        <f>IF($D1442="","",IFERROR(VLOOKUP($D1442,AcctTbl,2,0),""))</f>
        <v>0</v>
      </c>
      <c r="F1442" s="39">
        <f>IF($D1442="","",IFERROR(VLOOKUP($D1442,AcctTbl,3,0),""))</f>
        <v>0</v>
      </c>
      <c r="G1442" s="39">
        <f>IF(Txn!$B727="","",Txn!$D727)</f>
        <v>0</v>
      </c>
      <c r="H1442" s="38">
        <f>IF(Txn!$B727="","",Txn!$E727)</f>
        <v>0</v>
      </c>
      <c r="I1442" s="40">
        <f>IF(Txn!$B727="",0,Txn!$Q727)</f>
        <v>0</v>
      </c>
      <c r="J1442" s="40">
        <f>IF(Txn!$B727="",0,Txn!$R727)</f>
        <v>0</v>
      </c>
      <c r="K1442" s="41">
        <f>IF($A1442="","",IFERROR(VALUE(MID($A1442,6,2)),""))</f>
        <v>0</v>
      </c>
      <c r="L1442" s="39">
        <f>IF(Txn!$K727="","","طرف مقابل — "&amp;Txn!$K727)</f>
        <v>0</v>
      </c>
      <c r="N1442" s="42">
        <f>IF($D1442="",0,COUNTIF(BankAccts,$D1442))</f>
        <v>0</v>
      </c>
    </row>
    <row r="1443" spans="1:14">
      <c r="A1443" s="38">
        <f>IF(Txn!$B728="","",Txn!$B728)</f>
        <v>0</v>
      </c>
      <c r="B1443" s="38">
        <f>IF(Txn!$B728="","",Txn!$C728)</f>
        <v>0</v>
      </c>
      <c r="C1443" s="39">
        <f>IF(Txn!$B728="","","تراکنش بانکی")</f>
        <v>0</v>
      </c>
      <c r="D1443" s="38">
        <f>IF(Txn!$B728="","",IF(Txn!$X728="","",Txn!$X728))</f>
        <v>0</v>
      </c>
      <c r="E1443" s="39">
        <f>IF($D1443="","",IFERROR(VLOOKUP($D1443,AcctTbl,2,0),""))</f>
        <v>0</v>
      </c>
      <c r="F1443" s="39">
        <f>IF($D1443="","",IFERROR(VLOOKUP($D1443,AcctTbl,3,0),""))</f>
        <v>0</v>
      </c>
      <c r="G1443" s="39">
        <f>IF(Txn!$B728="","",Txn!$D728)</f>
        <v>0</v>
      </c>
      <c r="H1443" s="38">
        <f>IF(Txn!$B728="","",Txn!$E728)</f>
        <v>0</v>
      </c>
      <c r="I1443" s="40">
        <f>IF(Txn!$B728="",0,Txn!$O728)</f>
        <v>0</v>
      </c>
      <c r="J1443" s="40">
        <f>IF(Txn!$B728="",0,Txn!$P728)</f>
        <v>0</v>
      </c>
      <c r="K1443" s="41">
        <f>IF($A1443="","",IFERROR(VALUE(MID($A1443,6,2)),""))</f>
        <v>0</v>
      </c>
      <c r="L1443" s="39">
        <f>IF(Txn!$K728="","",Txn!$K728)</f>
        <v>0</v>
      </c>
      <c r="N1443" s="42">
        <f>IF($D1443="",0,COUNTIF(BankAccts,$D1443))</f>
        <v>0</v>
      </c>
    </row>
    <row r="1444" spans="1:14">
      <c r="A1444" s="38">
        <f>IF(Txn!$B728="","",Txn!$B728)</f>
        <v>0</v>
      </c>
      <c r="B1444" s="38">
        <f>IF(Txn!$B728="","",Txn!$C728)</f>
        <v>0</v>
      </c>
      <c r="C1444" s="39">
        <f>IF(Txn!$B728="","","تراکنش بانکی")</f>
        <v>0</v>
      </c>
      <c r="D1444" s="38">
        <f>IF(Txn!$B728="","",IF(IF(Txn!$U728="TRF",Txn!$Y728,Txn!$Z728)="","",IF(Txn!$U728="TRF",Txn!$Y728,Txn!$Z728)))</f>
        <v>0</v>
      </c>
      <c r="E1444" s="39">
        <f>IF($D1444="","",IFERROR(VLOOKUP($D1444,AcctTbl,2,0),""))</f>
        <v>0</v>
      </c>
      <c r="F1444" s="39">
        <f>IF($D1444="","",IFERROR(VLOOKUP($D1444,AcctTbl,3,0),""))</f>
        <v>0</v>
      </c>
      <c r="G1444" s="39">
        <f>IF(Txn!$B728="","",Txn!$D728)</f>
        <v>0</v>
      </c>
      <c r="H1444" s="38">
        <f>IF(Txn!$B728="","",Txn!$E728)</f>
        <v>0</v>
      </c>
      <c r="I1444" s="40">
        <f>IF(Txn!$B728="",0,Txn!$Q728)</f>
        <v>0</v>
      </c>
      <c r="J1444" s="40">
        <f>IF(Txn!$B728="",0,Txn!$R728)</f>
        <v>0</v>
      </c>
      <c r="K1444" s="41">
        <f>IF($A1444="","",IFERROR(VALUE(MID($A1444,6,2)),""))</f>
        <v>0</v>
      </c>
      <c r="L1444" s="39">
        <f>IF(Txn!$K728="","","طرف مقابل — "&amp;Txn!$K728)</f>
        <v>0</v>
      </c>
      <c r="N1444" s="42">
        <f>IF($D1444="",0,COUNTIF(BankAccts,$D1444))</f>
        <v>0</v>
      </c>
    </row>
    <row r="1445" spans="1:14">
      <c r="A1445" s="38">
        <f>IF(Txn!$B729="","",Txn!$B729)</f>
        <v>0</v>
      </c>
      <c r="B1445" s="38">
        <f>IF(Txn!$B729="","",Txn!$C729)</f>
        <v>0</v>
      </c>
      <c r="C1445" s="39">
        <f>IF(Txn!$B729="","","تراکنش بانکی")</f>
        <v>0</v>
      </c>
      <c r="D1445" s="38">
        <f>IF(Txn!$B729="","",IF(Txn!$X729="","",Txn!$X729))</f>
        <v>0</v>
      </c>
      <c r="E1445" s="39">
        <f>IF($D1445="","",IFERROR(VLOOKUP($D1445,AcctTbl,2,0),""))</f>
        <v>0</v>
      </c>
      <c r="F1445" s="39">
        <f>IF($D1445="","",IFERROR(VLOOKUP($D1445,AcctTbl,3,0),""))</f>
        <v>0</v>
      </c>
      <c r="G1445" s="39">
        <f>IF(Txn!$B729="","",Txn!$D729)</f>
        <v>0</v>
      </c>
      <c r="H1445" s="38">
        <f>IF(Txn!$B729="","",Txn!$E729)</f>
        <v>0</v>
      </c>
      <c r="I1445" s="40">
        <f>IF(Txn!$B729="",0,Txn!$O729)</f>
        <v>0</v>
      </c>
      <c r="J1445" s="40">
        <f>IF(Txn!$B729="",0,Txn!$P729)</f>
        <v>0</v>
      </c>
      <c r="K1445" s="41">
        <f>IF($A1445="","",IFERROR(VALUE(MID($A1445,6,2)),""))</f>
        <v>0</v>
      </c>
      <c r="L1445" s="39">
        <f>IF(Txn!$K729="","",Txn!$K729)</f>
        <v>0</v>
      </c>
      <c r="N1445" s="42">
        <f>IF($D1445="",0,COUNTIF(BankAccts,$D1445))</f>
        <v>0</v>
      </c>
    </row>
    <row r="1446" spans="1:14">
      <c r="A1446" s="38">
        <f>IF(Txn!$B729="","",Txn!$B729)</f>
        <v>0</v>
      </c>
      <c r="B1446" s="38">
        <f>IF(Txn!$B729="","",Txn!$C729)</f>
        <v>0</v>
      </c>
      <c r="C1446" s="39">
        <f>IF(Txn!$B729="","","تراکنش بانکی")</f>
        <v>0</v>
      </c>
      <c r="D1446" s="38">
        <f>IF(Txn!$B729="","",IF(IF(Txn!$U729="TRF",Txn!$Y729,Txn!$Z729)="","",IF(Txn!$U729="TRF",Txn!$Y729,Txn!$Z729)))</f>
        <v>0</v>
      </c>
      <c r="E1446" s="39">
        <f>IF($D1446="","",IFERROR(VLOOKUP($D1446,AcctTbl,2,0),""))</f>
        <v>0</v>
      </c>
      <c r="F1446" s="39">
        <f>IF($D1446="","",IFERROR(VLOOKUP($D1446,AcctTbl,3,0),""))</f>
        <v>0</v>
      </c>
      <c r="G1446" s="39">
        <f>IF(Txn!$B729="","",Txn!$D729)</f>
        <v>0</v>
      </c>
      <c r="H1446" s="38">
        <f>IF(Txn!$B729="","",Txn!$E729)</f>
        <v>0</v>
      </c>
      <c r="I1446" s="40">
        <f>IF(Txn!$B729="",0,Txn!$Q729)</f>
        <v>0</v>
      </c>
      <c r="J1446" s="40">
        <f>IF(Txn!$B729="",0,Txn!$R729)</f>
        <v>0</v>
      </c>
      <c r="K1446" s="41">
        <f>IF($A1446="","",IFERROR(VALUE(MID($A1446,6,2)),""))</f>
        <v>0</v>
      </c>
      <c r="L1446" s="39">
        <f>IF(Txn!$K729="","","طرف مقابل — "&amp;Txn!$K729)</f>
        <v>0</v>
      </c>
      <c r="N1446" s="42">
        <f>IF($D1446="",0,COUNTIF(BankAccts,$D1446))</f>
        <v>0</v>
      </c>
    </row>
    <row r="1447" spans="1:14">
      <c r="A1447" s="38">
        <f>IF(Txn!$B730="","",Txn!$B730)</f>
        <v>0</v>
      </c>
      <c r="B1447" s="38">
        <f>IF(Txn!$B730="","",Txn!$C730)</f>
        <v>0</v>
      </c>
      <c r="C1447" s="39">
        <f>IF(Txn!$B730="","","تراکنش بانکی")</f>
        <v>0</v>
      </c>
      <c r="D1447" s="38">
        <f>IF(Txn!$B730="","",IF(Txn!$X730="","",Txn!$X730))</f>
        <v>0</v>
      </c>
      <c r="E1447" s="39">
        <f>IF($D1447="","",IFERROR(VLOOKUP($D1447,AcctTbl,2,0),""))</f>
        <v>0</v>
      </c>
      <c r="F1447" s="39">
        <f>IF($D1447="","",IFERROR(VLOOKUP($D1447,AcctTbl,3,0),""))</f>
        <v>0</v>
      </c>
      <c r="G1447" s="39">
        <f>IF(Txn!$B730="","",Txn!$D730)</f>
        <v>0</v>
      </c>
      <c r="H1447" s="38">
        <f>IF(Txn!$B730="","",Txn!$E730)</f>
        <v>0</v>
      </c>
      <c r="I1447" s="40">
        <f>IF(Txn!$B730="",0,Txn!$O730)</f>
        <v>0</v>
      </c>
      <c r="J1447" s="40">
        <f>IF(Txn!$B730="",0,Txn!$P730)</f>
        <v>0</v>
      </c>
      <c r="K1447" s="41">
        <f>IF($A1447="","",IFERROR(VALUE(MID($A1447,6,2)),""))</f>
        <v>0</v>
      </c>
      <c r="L1447" s="39">
        <f>IF(Txn!$K730="","",Txn!$K730)</f>
        <v>0</v>
      </c>
      <c r="N1447" s="42">
        <f>IF($D1447="",0,COUNTIF(BankAccts,$D1447))</f>
        <v>0</v>
      </c>
    </row>
    <row r="1448" spans="1:14">
      <c r="A1448" s="38">
        <f>IF(Txn!$B730="","",Txn!$B730)</f>
        <v>0</v>
      </c>
      <c r="B1448" s="38">
        <f>IF(Txn!$B730="","",Txn!$C730)</f>
        <v>0</v>
      </c>
      <c r="C1448" s="39">
        <f>IF(Txn!$B730="","","تراکنش بانکی")</f>
        <v>0</v>
      </c>
      <c r="D1448" s="38">
        <f>IF(Txn!$B730="","",IF(IF(Txn!$U730="TRF",Txn!$Y730,Txn!$Z730)="","",IF(Txn!$U730="TRF",Txn!$Y730,Txn!$Z730)))</f>
        <v>0</v>
      </c>
      <c r="E1448" s="39">
        <f>IF($D1448="","",IFERROR(VLOOKUP($D1448,AcctTbl,2,0),""))</f>
        <v>0</v>
      </c>
      <c r="F1448" s="39">
        <f>IF($D1448="","",IFERROR(VLOOKUP($D1448,AcctTbl,3,0),""))</f>
        <v>0</v>
      </c>
      <c r="G1448" s="39">
        <f>IF(Txn!$B730="","",Txn!$D730)</f>
        <v>0</v>
      </c>
      <c r="H1448" s="38">
        <f>IF(Txn!$B730="","",Txn!$E730)</f>
        <v>0</v>
      </c>
      <c r="I1448" s="40">
        <f>IF(Txn!$B730="",0,Txn!$Q730)</f>
        <v>0</v>
      </c>
      <c r="J1448" s="40">
        <f>IF(Txn!$B730="",0,Txn!$R730)</f>
        <v>0</v>
      </c>
      <c r="K1448" s="41">
        <f>IF($A1448="","",IFERROR(VALUE(MID($A1448,6,2)),""))</f>
        <v>0</v>
      </c>
      <c r="L1448" s="39">
        <f>IF(Txn!$K730="","","طرف مقابل — "&amp;Txn!$K730)</f>
        <v>0</v>
      </c>
      <c r="N1448" s="42">
        <f>IF($D1448="",0,COUNTIF(BankAccts,$D1448))</f>
        <v>0</v>
      </c>
    </row>
    <row r="1449" spans="1:14">
      <c r="A1449" s="38">
        <f>IF(Txn!$B731="","",Txn!$B731)</f>
        <v>0</v>
      </c>
      <c r="B1449" s="38">
        <f>IF(Txn!$B731="","",Txn!$C731)</f>
        <v>0</v>
      </c>
      <c r="C1449" s="39">
        <f>IF(Txn!$B731="","","تراکنش بانکی")</f>
        <v>0</v>
      </c>
      <c r="D1449" s="38">
        <f>IF(Txn!$B731="","",IF(Txn!$X731="","",Txn!$X731))</f>
        <v>0</v>
      </c>
      <c r="E1449" s="39">
        <f>IF($D1449="","",IFERROR(VLOOKUP($D1449,AcctTbl,2,0),""))</f>
        <v>0</v>
      </c>
      <c r="F1449" s="39">
        <f>IF($D1449="","",IFERROR(VLOOKUP($D1449,AcctTbl,3,0),""))</f>
        <v>0</v>
      </c>
      <c r="G1449" s="39">
        <f>IF(Txn!$B731="","",Txn!$D731)</f>
        <v>0</v>
      </c>
      <c r="H1449" s="38">
        <f>IF(Txn!$B731="","",Txn!$E731)</f>
        <v>0</v>
      </c>
      <c r="I1449" s="40">
        <f>IF(Txn!$B731="",0,Txn!$O731)</f>
        <v>0</v>
      </c>
      <c r="J1449" s="40">
        <f>IF(Txn!$B731="",0,Txn!$P731)</f>
        <v>0</v>
      </c>
      <c r="K1449" s="41">
        <f>IF($A1449="","",IFERROR(VALUE(MID($A1449,6,2)),""))</f>
        <v>0</v>
      </c>
      <c r="L1449" s="39">
        <f>IF(Txn!$K731="","",Txn!$K731)</f>
        <v>0</v>
      </c>
      <c r="N1449" s="42">
        <f>IF($D1449="",0,COUNTIF(BankAccts,$D1449))</f>
        <v>0</v>
      </c>
    </row>
    <row r="1450" spans="1:14">
      <c r="A1450" s="38">
        <f>IF(Txn!$B731="","",Txn!$B731)</f>
        <v>0</v>
      </c>
      <c r="B1450" s="38">
        <f>IF(Txn!$B731="","",Txn!$C731)</f>
        <v>0</v>
      </c>
      <c r="C1450" s="39">
        <f>IF(Txn!$B731="","","تراکنش بانکی")</f>
        <v>0</v>
      </c>
      <c r="D1450" s="38">
        <f>IF(Txn!$B731="","",IF(IF(Txn!$U731="TRF",Txn!$Y731,Txn!$Z731)="","",IF(Txn!$U731="TRF",Txn!$Y731,Txn!$Z731)))</f>
        <v>0</v>
      </c>
      <c r="E1450" s="39">
        <f>IF($D1450="","",IFERROR(VLOOKUP($D1450,AcctTbl,2,0),""))</f>
        <v>0</v>
      </c>
      <c r="F1450" s="39">
        <f>IF($D1450="","",IFERROR(VLOOKUP($D1450,AcctTbl,3,0),""))</f>
        <v>0</v>
      </c>
      <c r="G1450" s="39">
        <f>IF(Txn!$B731="","",Txn!$D731)</f>
        <v>0</v>
      </c>
      <c r="H1450" s="38">
        <f>IF(Txn!$B731="","",Txn!$E731)</f>
        <v>0</v>
      </c>
      <c r="I1450" s="40">
        <f>IF(Txn!$B731="",0,Txn!$Q731)</f>
        <v>0</v>
      </c>
      <c r="J1450" s="40">
        <f>IF(Txn!$B731="",0,Txn!$R731)</f>
        <v>0</v>
      </c>
      <c r="K1450" s="41">
        <f>IF($A1450="","",IFERROR(VALUE(MID($A1450,6,2)),""))</f>
        <v>0</v>
      </c>
      <c r="L1450" s="39">
        <f>IF(Txn!$K731="","","طرف مقابل — "&amp;Txn!$K731)</f>
        <v>0</v>
      </c>
      <c r="N1450" s="42">
        <f>IF($D1450="",0,COUNTIF(BankAccts,$D1450))</f>
        <v>0</v>
      </c>
    </row>
    <row r="1451" spans="1:14">
      <c r="A1451" s="38">
        <f>IF(Txn!$B732="","",Txn!$B732)</f>
        <v>0</v>
      </c>
      <c r="B1451" s="38">
        <f>IF(Txn!$B732="","",Txn!$C732)</f>
        <v>0</v>
      </c>
      <c r="C1451" s="39">
        <f>IF(Txn!$B732="","","تراکنش بانکی")</f>
        <v>0</v>
      </c>
      <c r="D1451" s="38">
        <f>IF(Txn!$B732="","",IF(Txn!$X732="","",Txn!$X732))</f>
        <v>0</v>
      </c>
      <c r="E1451" s="39">
        <f>IF($D1451="","",IFERROR(VLOOKUP($D1451,AcctTbl,2,0),""))</f>
        <v>0</v>
      </c>
      <c r="F1451" s="39">
        <f>IF($D1451="","",IFERROR(VLOOKUP($D1451,AcctTbl,3,0),""))</f>
        <v>0</v>
      </c>
      <c r="G1451" s="39">
        <f>IF(Txn!$B732="","",Txn!$D732)</f>
        <v>0</v>
      </c>
      <c r="H1451" s="38">
        <f>IF(Txn!$B732="","",Txn!$E732)</f>
        <v>0</v>
      </c>
      <c r="I1451" s="40">
        <f>IF(Txn!$B732="",0,Txn!$O732)</f>
        <v>0</v>
      </c>
      <c r="J1451" s="40">
        <f>IF(Txn!$B732="",0,Txn!$P732)</f>
        <v>0</v>
      </c>
      <c r="K1451" s="41">
        <f>IF($A1451="","",IFERROR(VALUE(MID($A1451,6,2)),""))</f>
        <v>0</v>
      </c>
      <c r="L1451" s="39">
        <f>IF(Txn!$K732="","",Txn!$K732)</f>
        <v>0</v>
      </c>
      <c r="N1451" s="42">
        <f>IF($D1451="",0,COUNTIF(BankAccts,$D1451))</f>
        <v>0</v>
      </c>
    </row>
    <row r="1452" spans="1:14">
      <c r="A1452" s="38">
        <f>IF(Txn!$B732="","",Txn!$B732)</f>
        <v>0</v>
      </c>
      <c r="B1452" s="38">
        <f>IF(Txn!$B732="","",Txn!$C732)</f>
        <v>0</v>
      </c>
      <c r="C1452" s="39">
        <f>IF(Txn!$B732="","","تراکنش بانکی")</f>
        <v>0</v>
      </c>
      <c r="D1452" s="38">
        <f>IF(Txn!$B732="","",IF(IF(Txn!$U732="TRF",Txn!$Y732,Txn!$Z732)="","",IF(Txn!$U732="TRF",Txn!$Y732,Txn!$Z732)))</f>
        <v>0</v>
      </c>
      <c r="E1452" s="39">
        <f>IF($D1452="","",IFERROR(VLOOKUP($D1452,AcctTbl,2,0),""))</f>
        <v>0</v>
      </c>
      <c r="F1452" s="39">
        <f>IF($D1452="","",IFERROR(VLOOKUP($D1452,AcctTbl,3,0),""))</f>
        <v>0</v>
      </c>
      <c r="G1452" s="39">
        <f>IF(Txn!$B732="","",Txn!$D732)</f>
        <v>0</v>
      </c>
      <c r="H1452" s="38">
        <f>IF(Txn!$B732="","",Txn!$E732)</f>
        <v>0</v>
      </c>
      <c r="I1452" s="40">
        <f>IF(Txn!$B732="",0,Txn!$Q732)</f>
        <v>0</v>
      </c>
      <c r="J1452" s="40">
        <f>IF(Txn!$B732="",0,Txn!$R732)</f>
        <v>0</v>
      </c>
      <c r="K1452" s="41">
        <f>IF($A1452="","",IFERROR(VALUE(MID($A1452,6,2)),""))</f>
        <v>0</v>
      </c>
      <c r="L1452" s="39">
        <f>IF(Txn!$K732="","","طرف مقابل — "&amp;Txn!$K732)</f>
        <v>0</v>
      </c>
      <c r="N1452" s="42">
        <f>IF($D1452="",0,COUNTIF(BankAccts,$D1452))</f>
        <v>0</v>
      </c>
    </row>
    <row r="1453" spans="1:14">
      <c r="A1453" s="38">
        <f>IF(Txn!$B733="","",Txn!$B733)</f>
        <v>0</v>
      </c>
      <c r="B1453" s="38">
        <f>IF(Txn!$B733="","",Txn!$C733)</f>
        <v>0</v>
      </c>
      <c r="C1453" s="39">
        <f>IF(Txn!$B733="","","تراکنش بانکی")</f>
        <v>0</v>
      </c>
      <c r="D1453" s="38">
        <f>IF(Txn!$B733="","",IF(Txn!$X733="","",Txn!$X733))</f>
        <v>0</v>
      </c>
      <c r="E1453" s="39">
        <f>IF($D1453="","",IFERROR(VLOOKUP($D1453,AcctTbl,2,0),""))</f>
        <v>0</v>
      </c>
      <c r="F1453" s="39">
        <f>IF($D1453="","",IFERROR(VLOOKUP($D1453,AcctTbl,3,0),""))</f>
        <v>0</v>
      </c>
      <c r="G1453" s="39">
        <f>IF(Txn!$B733="","",Txn!$D733)</f>
        <v>0</v>
      </c>
      <c r="H1453" s="38">
        <f>IF(Txn!$B733="","",Txn!$E733)</f>
        <v>0</v>
      </c>
      <c r="I1453" s="40">
        <f>IF(Txn!$B733="",0,Txn!$O733)</f>
        <v>0</v>
      </c>
      <c r="J1453" s="40">
        <f>IF(Txn!$B733="",0,Txn!$P733)</f>
        <v>0</v>
      </c>
      <c r="K1453" s="41">
        <f>IF($A1453="","",IFERROR(VALUE(MID($A1453,6,2)),""))</f>
        <v>0</v>
      </c>
      <c r="L1453" s="39">
        <f>IF(Txn!$K733="","",Txn!$K733)</f>
        <v>0</v>
      </c>
      <c r="N1453" s="42">
        <f>IF($D1453="",0,COUNTIF(BankAccts,$D1453))</f>
        <v>0</v>
      </c>
    </row>
    <row r="1454" spans="1:14">
      <c r="A1454" s="38">
        <f>IF(Txn!$B733="","",Txn!$B733)</f>
        <v>0</v>
      </c>
      <c r="B1454" s="38">
        <f>IF(Txn!$B733="","",Txn!$C733)</f>
        <v>0</v>
      </c>
      <c r="C1454" s="39">
        <f>IF(Txn!$B733="","","تراکنش بانکی")</f>
        <v>0</v>
      </c>
      <c r="D1454" s="38">
        <f>IF(Txn!$B733="","",IF(IF(Txn!$U733="TRF",Txn!$Y733,Txn!$Z733)="","",IF(Txn!$U733="TRF",Txn!$Y733,Txn!$Z733)))</f>
        <v>0</v>
      </c>
      <c r="E1454" s="39">
        <f>IF($D1454="","",IFERROR(VLOOKUP($D1454,AcctTbl,2,0),""))</f>
        <v>0</v>
      </c>
      <c r="F1454" s="39">
        <f>IF($D1454="","",IFERROR(VLOOKUP($D1454,AcctTbl,3,0),""))</f>
        <v>0</v>
      </c>
      <c r="G1454" s="39">
        <f>IF(Txn!$B733="","",Txn!$D733)</f>
        <v>0</v>
      </c>
      <c r="H1454" s="38">
        <f>IF(Txn!$B733="","",Txn!$E733)</f>
        <v>0</v>
      </c>
      <c r="I1454" s="40">
        <f>IF(Txn!$B733="",0,Txn!$Q733)</f>
        <v>0</v>
      </c>
      <c r="J1454" s="40">
        <f>IF(Txn!$B733="",0,Txn!$R733)</f>
        <v>0</v>
      </c>
      <c r="K1454" s="41">
        <f>IF($A1454="","",IFERROR(VALUE(MID($A1454,6,2)),""))</f>
        <v>0</v>
      </c>
      <c r="L1454" s="39">
        <f>IF(Txn!$K733="","","طرف مقابل — "&amp;Txn!$K733)</f>
        <v>0</v>
      </c>
      <c r="N1454" s="42">
        <f>IF($D1454="",0,COUNTIF(BankAccts,$D1454))</f>
        <v>0</v>
      </c>
    </row>
    <row r="1455" spans="1:14">
      <c r="A1455" s="38">
        <f>IF(Txn!$B734="","",Txn!$B734)</f>
        <v>0</v>
      </c>
      <c r="B1455" s="38">
        <f>IF(Txn!$B734="","",Txn!$C734)</f>
        <v>0</v>
      </c>
      <c r="C1455" s="39">
        <f>IF(Txn!$B734="","","تراکنش بانکی")</f>
        <v>0</v>
      </c>
      <c r="D1455" s="38">
        <f>IF(Txn!$B734="","",IF(Txn!$X734="","",Txn!$X734))</f>
        <v>0</v>
      </c>
      <c r="E1455" s="39">
        <f>IF($D1455="","",IFERROR(VLOOKUP($D1455,AcctTbl,2,0),""))</f>
        <v>0</v>
      </c>
      <c r="F1455" s="39">
        <f>IF($D1455="","",IFERROR(VLOOKUP($D1455,AcctTbl,3,0),""))</f>
        <v>0</v>
      </c>
      <c r="G1455" s="39">
        <f>IF(Txn!$B734="","",Txn!$D734)</f>
        <v>0</v>
      </c>
      <c r="H1455" s="38">
        <f>IF(Txn!$B734="","",Txn!$E734)</f>
        <v>0</v>
      </c>
      <c r="I1455" s="40">
        <f>IF(Txn!$B734="",0,Txn!$O734)</f>
        <v>0</v>
      </c>
      <c r="J1455" s="40">
        <f>IF(Txn!$B734="",0,Txn!$P734)</f>
        <v>0</v>
      </c>
      <c r="K1455" s="41">
        <f>IF($A1455="","",IFERROR(VALUE(MID($A1455,6,2)),""))</f>
        <v>0</v>
      </c>
      <c r="L1455" s="39">
        <f>IF(Txn!$K734="","",Txn!$K734)</f>
        <v>0</v>
      </c>
      <c r="N1455" s="42">
        <f>IF($D1455="",0,COUNTIF(BankAccts,$D1455))</f>
        <v>0</v>
      </c>
    </row>
    <row r="1456" spans="1:14">
      <c r="A1456" s="38">
        <f>IF(Txn!$B734="","",Txn!$B734)</f>
        <v>0</v>
      </c>
      <c r="B1456" s="38">
        <f>IF(Txn!$B734="","",Txn!$C734)</f>
        <v>0</v>
      </c>
      <c r="C1456" s="39">
        <f>IF(Txn!$B734="","","تراکنش بانکی")</f>
        <v>0</v>
      </c>
      <c r="D1456" s="38">
        <f>IF(Txn!$B734="","",IF(IF(Txn!$U734="TRF",Txn!$Y734,Txn!$Z734)="","",IF(Txn!$U734="TRF",Txn!$Y734,Txn!$Z734)))</f>
        <v>0</v>
      </c>
      <c r="E1456" s="39">
        <f>IF($D1456="","",IFERROR(VLOOKUP($D1456,AcctTbl,2,0),""))</f>
        <v>0</v>
      </c>
      <c r="F1456" s="39">
        <f>IF($D1456="","",IFERROR(VLOOKUP($D1456,AcctTbl,3,0),""))</f>
        <v>0</v>
      </c>
      <c r="G1456" s="39">
        <f>IF(Txn!$B734="","",Txn!$D734)</f>
        <v>0</v>
      </c>
      <c r="H1456" s="38">
        <f>IF(Txn!$B734="","",Txn!$E734)</f>
        <v>0</v>
      </c>
      <c r="I1456" s="40">
        <f>IF(Txn!$B734="",0,Txn!$Q734)</f>
        <v>0</v>
      </c>
      <c r="J1456" s="40">
        <f>IF(Txn!$B734="",0,Txn!$R734)</f>
        <v>0</v>
      </c>
      <c r="K1456" s="41">
        <f>IF($A1456="","",IFERROR(VALUE(MID($A1456,6,2)),""))</f>
        <v>0</v>
      </c>
      <c r="L1456" s="39">
        <f>IF(Txn!$K734="","","طرف مقابل — "&amp;Txn!$K734)</f>
        <v>0</v>
      </c>
      <c r="N1456" s="42">
        <f>IF($D1456="",0,COUNTIF(BankAccts,$D1456))</f>
        <v>0</v>
      </c>
    </row>
    <row r="1457" spans="1:14">
      <c r="A1457" s="38">
        <f>IF(Txn!$B735="","",Txn!$B735)</f>
        <v>0</v>
      </c>
      <c r="B1457" s="38">
        <f>IF(Txn!$B735="","",Txn!$C735)</f>
        <v>0</v>
      </c>
      <c r="C1457" s="39">
        <f>IF(Txn!$B735="","","تراکنش بانکی")</f>
        <v>0</v>
      </c>
      <c r="D1457" s="38">
        <f>IF(Txn!$B735="","",IF(Txn!$X735="","",Txn!$X735))</f>
        <v>0</v>
      </c>
      <c r="E1457" s="39">
        <f>IF($D1457="","",IFERROR(VLOOKUP($D1457,AcctTbl,2,0),""))</f>
        <v>0</v>
      </c>
      <c r="F1457" s="39">
        <f>IF($D1457="","",IFERROR(VLOOKUP($D1457,AcctTbl,3,0),""))</f>
        <v>0</v>
      </c>
      <c r="G1457" s="39">
        <f>IF(Txn!$B735="","",Txn!$D735)</f>
        <v>0</v>
      </c>
      <c r="H1457" s="38">
        <f>IF(Txn!$B735="","",Txn!$E735)</f>
        <v>0</v>
      </c>
      <c r="I1457" s="40">
        <f>IF(Txn!$B735="",0,Txn!$O735)</f>
        <v>0</v>
      </c>
      <c r="J1457" s="40">
        <f>IF(Txn!$B735="",0,Txn!$P735)</f>
        <v>0</v>
      </c>
      <c r="K1457" s="41">
        <f>IF($A1457="","",IFERROR(VALUE(MID($A1457,6,2)),""))</f>
        <v>0</v>
      </c>
      <c r="L1457" s="39">
        <f>IF(Txn!$K735="","",Txn!$K735)</f>
        <v>0</v>
      </c>
      <c r="N1457" s="42">
        <f>IF($D1457="",0,COUNTIF(BankAccts,$D1457))</f>
        <v>0</v>
      </c>
    </row>
    <row r="1458" spans="1:14">
      <c r="A1458" s="38">
        <f>IF(Txn!$B735="","",Txn!$B735)</f>
        <v>0</v>
      </c>
      <c r="B1458" s="38">
        <f>IF(Txn!$B735="","",Txn!$C735)</f>
        <v>0</v>
      </c>
      <c r="C1458" s="39">
        <f>IF(Txn!$B735="","","تراکنش بانکی")</f>
        <v>0</v>
      </c>
      <c r="D1458" s="38">
        <f>IF(Txn!$B735="","",IF(IF(Txn!$U735="TRF",Txn!$Y735,Txn!$Z735)="","",IF(Txn!$U735="TRF",Txn!$Y735,Txn!$Z735)))</f>
        <v>0</v>
      </c>
      <c r="E1458" s="39">
        <f>IF($D1458="","",IFERROR(VLOOKUP($D1458,AcctTbl,2,0),""))</f>
        <v>0</v>
      </c>
      <c r="F1458" s="39">
        <f>IF($D1458="","",IFERROR(VLOOKUP($D1458,AcctTbl,3,0),""))</f>
        <v>0</v>
      </c>
      <c r="G1458" s="39">
        <f>IF(Txn!$B735="","",Txn!$D735)</f>
        <v>0</v>
      </c>
      <c r="H1458" s="38">
        <f>IF(Txn!$B735="","",Txn!$E735)</f>
        <v>0</v>
      </c>
      <c r="I1458" s="40">
        <f>IF(Txn!$B735="",0,Txn!$Q735)</f>
        <v>0</v>
      </c>
      <c r="J1458" s="40">
        <f>IF(Txn!$B735="",0,Txn!$R735)</f>
        <v>0</v>
      </c>
      <c r="K1458" s="41">
        <f>IF($A1458="","",IFERROR(VALUE(MID($A1458,6,2)),""))</f>
        <v>0</v>
      </c>
      <c r="L1458" s="39">
        <f>IF(Txn!$K735="","","طرف مقابل — "&amp;Txn!$K735)</f>
        <v>0</v>
      </c>
      <c r="N1458" s="42">
        <f>IF($D1458="",0,COUNTIF(BankAccts,$D1458))</f>
        <v>0</v>
      </c>
    </row>
    <row r="1459" spans="1:14">
      <c r="A1459" s="38">
        <f>IF(Txn!$B736="","",Txn!$B736)</f>
        <v>0</v>
      </c>
      <c r="B1459" s="38">
        <f>IF(Txn!$B736="","",Txn!$C736)</f>
        <v>0</v>
      </c>
      <c r="C1459" s="39">
        <f>IF(Txn!$B736="","","تراکنش بانکی")</f>
        <v>0</v>
      </c>
      <c r="D1459" s="38">
        <f>IF(Txn!$B736="","",IF(Txn!$X736="","",Txn!$X736))</f>
        <v>0</v>
      </c>
      <c r="E1459" s="39">
        <f>IF($D1459="","",IFERROR(VLOOKUP($D1459,AcctTbl,2,0),""))</f>
        <v>0</v>
      </c>
      <c r="F1459" s="39">
        <f>IF($D1459="","",IFERROR(VLOOKUP($D1459,AcctTbl,3,0),""))</f>
        <v>0</v>
      </c>
      <c r="G1459" s="39">
        <f>IF(Txn!$B736="","",Txn!$D736)</f>
        <v>0</v>
      </c>
      <c r="H1459" s="38">
        <f>IF(Txn!$B736="","",Txn!$E736)</f>
        <v>0</v>
      </c>
      <c r="I1459" s="40">
        <f>IF(Txn!$B736="",0,Txn!$O736)</f>
        <v>0</v>
      </c>
      <c r="J1459" s="40">
        <f>IF(Txn!$B736="",0,Txn!$P736)</f>
        <v>0</v>
      </c>
      <c r="K1459" s="41">
        <f>IF($A1459="","",IFERROR(VALUE(MID($A1459,6,2)),""))</f>
        <v>0</v>
      </c>
      <c r="L1459" s="39">
        <f>IF(Txn!$K736="","",Txn!$K736)</f>
        <v>0</v>
      </c>
      <c r="N1459" s="42">
        <f>IF($D1459="",0,COUNTIF(BankAccts,$D1459))</f>
        <v>0</v>
      </c>
    </row>
    <row r="1460" spans="1:14">
      <c r="A1460" s="38">
        <f>IF(Txn!$B736="","",Txn!$B736)</f>
        <v>0</v>
      </c>
      <c r="B1460" s="38">
        <f>IF(Txn!$B736="","",Txn!$C736)</f>
        <v>0</v>
      </c>
      <c r="C1460" s="39">
        <f>IF(Txn!$B736="","","تراکنش بانکی")</f>
        <v>0</v>
      </c>
      <c r="D1460" s="38">
        <f>IF(Txn!$B736="","",IF(IF(Txn!$U736="TRF",Txn!$Y736,Txn!$Z736)="","",IF(Txn!$U736="TRF",Txn!$Y736,Txn!$Z736)))</f>
        <v>0</v>
      </c>
      <c r="E1460" s="39">
        <f>IF($D1460="","",IFERROR(VLOOKUP($D1460,AcctTbl,2,0),""))</f>
        <v>0</v>
      </c>
      <c r="F1460" s="39">
        <f>IF($D1460="","",IFERROR(VLOOKUP($D1460,AcctTbl,3,0),""))</f>
        <v>0</v>
      </c>
      <c r="G1460" s="39">
        <f>IF(Txn!$B736="","",Txn!$D736)</f>
        <v>0</v>
      </c>
      <c r="H1460" s="38">
        <f>IF(Txn!$B736="","",Txn!$E736)</f>
        <v>0</v>
      </c>
      <c r="I1460" s="40">
        <f>IF(Txn!$B736="",0,Txn!$Q736)</f>
        <v>0</v>
      </c>
      <c r="J1460" s="40">
        <f>IF(Txn!$B736="",0,Txn!$R736)</f>
        <v>0</v>
      </c>
      <c r="K1460" s="41">
        <f>IF($A1460="","",IFERROR(VALUE(MID($A1460,6,2)),""))</f>
        <v>0</v>
      </c>
      <c r="L1460" s="39">
        <f>IF(Txn!$K736="","","طرف مقابل — "&amp;Txn!$K736)</f>
        <v>0</v>
      </c>
      <c r="N1460" s="42">
        <f>IF($D1460="",0,COUNTIF(BankAccts,$D1460))</f>
        <v>0</v>
      </c>
    </row>
    <row r="1461" spans="1:14">
      <c r="A1461" s="38">
        <f>IF(Txn!$B737="","",Txn!$B737)</f>
        <v>0</v>
      </c>
      <c r="B1461" s="38">
        <f>IF(Txn!$B737="","",Txn!$C737)</f>
        <v>0</v>
      </c>
      <c r="C1461" s="39">
        <f>IF(Txn!$B737="","","تراکنش بانکی")</f>
        <v>0</v>
      </c>
      <c r="D1461" s="38">
        <f>IF(Txn!$B737="","",IF(Txn!$X737="","",Txn!$X737))</f>
        <v>0</v>
      </c>
      <c r="E1461" s="39">
        <f>IF($D1461="","",IFERROR(VLOOKUP($D1461,AcctTbl,2,0),""))</f>
        <v>0</v>
      </c>
      <c r="F1461" s="39">
        <f>IF($D1461="","",IFERROR(VLOOKUP($D1461,AcctTbl,3,0),""))</f>
        <v>0</v>
      </c>
      <c r="G1461" s="39">
        <f>IF(Txn!$B737="","",Txn!$D737)</f>
        <v>0</v>
      </c>
      <c r="H1461" s="38">
        <f>IF(Txn!$B737="","",Txn!$E737)</f>
        <v>0</v>
      </c>
      <c r="I1461" s="40">
        <f>IF(Txn!$B737="",0,Txn!$O737)</f>
        <v>0</v>
      </c>
      <c r="J1461" s="40">
        <f>IF(Txn!$B737="",0,Txn!$P737)</f>
        <v>0</v>
      </c>
      <c r="K1461" s="41">
        <f>IF($A1461="","",IFERROR(VALUE(MID($A1461,6,2)),""))</f>
        <v>0</v>
      </c>
      <c r="L1461" s="39">
        <f>IF(Txn!$K737="","",Txn!$K737)</f>
        <v>0</v>
      </c>
      <c r="N1461" s="42">
        <f>IF($D1461="",0,COUNTIF(BankAccts,$D1461))</f>
        <v>0</v>
      </c>
    </row>
    <row r="1462" spans="1:14">
      <c r="A1462" s="38">
        <f>IF(Txn!$B737="","",Txn!$B737)</f>
        <v>0</v>
      </c>
      <c r="B1462" s="38">
        <f>IF(Txn!$B737="","",Txn!$C737)</f>
        <v>0</v>
      </c>
      <c r="C1462" s="39">
        <f>IF(Txn!$B737="","","تراکنش بانکی")</f>
        <v>0</v>
      </c>
      <c r="D1462" s="38">
        <f>IF(Txn!$B737="","",IF(IF(Txn!$U737="TRF",Txn!$Y737,Txn!$Z737)="","",IF(Txn!$U737="TRF",Txn!$Y737,Txn!$Z737)))</f>
        <v>0</v>
      </c>
      <c r="E1462" s="39">
        <f>IF($D1462="","",IFERROR(VLOOKUP($D1462,AcctTbl,2,0),""))</f>
        <v>0</v>
      </c>
      <c r="F1462" s="39">
        <f>IF($D1462="","",IFERROR(VLOOKUP($D1462,AcctTbl,3,0),""))</f>
        <v>0</v>
      </c>
      <c r="G1462" s="39">
        <f>IF(Txn!$B737="","",Txn!$D737)</f>
        <v>0</v>
      </c>
      <c r="H1462" s="38">
        <f>IF(Txn!$B737="","",Txn!$E737)</f>
        <v>0</v>
      </c>
      <c r="I1462" s="40">
        <f>IF(Txn!$B737="",0,Txn!$Q737)</f>
        <v>0</v>
      </c>
      <c r="J1462" s="40">
        <f>IF(Txn!$B737="",0,Txn!$R737)</f>
        <v>0</v>
      </c>
      <c r="K1462" s="41">
        <f>IF($A1462="","",IFERROR(VALUE(MID($A1462,6,2)),""))</f>
        <v>0</v>
      </c>
      <c r="L1462" s="39">
        <f>IF(Txn!$K737="","","طرف مقابل — "&amp;Txn!$K737)</f>
        <v>0</v>
      </c>
      <c r="N1462" s="42">
        <f>IF($D1462="",0,COUNTIF(BankAccts,$D1462))</f>
        <v>0</v>
      </c>
    </row>
    <row r="1463" spans="1:14">
      <c r="A1463" s="38">
        <f>IF(Txn!$B738="","",Txn!$B738)</f>
        <v>0</v>
      </c>
      <c r="B1463" s="38">
        <f>IF(Txn!$B738="","",Txn!$C738)</f>
        <v>0</v>
      </c>
      <c r="C1463" s="39">
        <f>IF(Txn!$B738="","","تراکنش بانکی")</f>
        <v>0</v>
      </c>
      <c r="D1463" s="38">
        <f>IF(Txn!$B738="","",IF(Txn!$X738="","",Txn!$X738))</f>
        <v>0</v>
      </c>
      <c r="E1463" s="39">
        <f>IF($D1463="","",IFERROR(VLOOKUP($D1463,AcctTbl,2,0),""))</f>
        <v>0</v>
      </c>
      <c r="F1463" s="39">
        <f>IF($D1463="","",IFERROR(VLOOKUP($D1463,AcctTbl,3,0),""))</f>
        <v>0</v>
      </c>
      <c r="G1463" s="39">
        <f>IF(Txn!$B738="","",Txn!$D738)</f>
        <v>0</v>
      </c>
      <c r="H1463" s="38">
        <f>IF(Txn!$B738="","",Txn!$E738)</f>
        <v>0</v>
      </c>
      <c r="I1463" s="40">
        <f>IF(Txn!$B738="",0,Txn!$O738)</f>
        <v>0</v>
      </c>
      <c r="J1463" s="40">
        <f>IF(Txn!$B738="",0,Txn!$P738)</f>
        <v>0</v>
      </c>
      <c r="K1463" s="41">
        <f>IF($A1463="","",IFERROR(VALUE(MID($A1463,6,2)),""))</f>
        <v>0</v>
      </c>
      <c r="L1463" s="39">
        <f>IF(Txn!$K738="","",Txn!$K738)</f>
        <v>0</v>
      </c>
      <c r="N1463" s="42">
        <f>IF($D1463="",0,COUNTIF(BankAccts,$D1463))</f>
        <v>0</v>
      </c>
    </row>
    <row r="1464" spans="1:14">
      <c r="A1464" s="38">
        <f>IF(Txn!$B738="","",Txn!$B738)</f>
        <v>0</v>
      </c>
      <c r="B1464" s="38">
        <f>IF(Txn!$B738="","",Txn!$C738)</f>
        <v>0</v>
      </c>
      <c r="C1464" s="39">
        <f>IF(Txn!$B738="","","تراکنش بانکی")</f>
        <v>0</v>
      </c>
      <c r="D1464" s="38">
        <f>IF(Txn!$B738="","",IF(IF(Txn!$U738="TRF",Txn!$Y738,Txn!$Z738)="","",IF(Txn!$U738="TRF",Txn!$Y738,Txn!$Z738)))</f>
        <v>0</v>
      </c>
      <c r="E1464" s="39">
        <f>IF($D1464="","",IFERROR(VLOOKUP($D1464,AcctTbl,2,0),""))</f>
        <v>0</v>
      </c>
      <c r="F1464" s="39">
        <f>IF($D1464="","",IFERROR(VLOOKUP($D1464,AcctTbl,3,0),""))</f>
        <v>0</v>
      </c>
      <c r="G1464" s="39">
        <f>IF(Txn!$B738="","",Txn!$D738)</f>
        <v>0</v>
      </c>
      <c r="H1464" s="38">
        <f>IF(Txn!$B738="","",Txn!$E738)</f>
        <v>0</v>
      </c>
      <c r="I1464" s="40">
        <f>IF(Txn!$B738="",0,Txn!$Q738)</f>
        <v>0</v>
      </c>
      <c r="J1464" s="40">
        <f>IF(Txn!$B738="",0,Txn!$R738)</f>
        <v>0</v>
      </c>
      <c r="K1464" s="41">
        <f>IF($A1464="","",IFERROR(VALUE(MID($A1464,6,2)),""))</f>
        <v>0</v>
      </c>
      <c r="L1464" s="39">
        <f>IF(Txn!$K738="","","طرف مقابل — "&amp;Txn!$K738)</f>
        <v>0</v>
      </c>
      <c r="N1464" s="42">
        <f>IF($D1464="",0,COUNTIF(BankAccts,$D1464))</f>
        <v>0</v>
      </c>
    </row>
    <row r="1465" spans="1:14">
      <c r="A1465" s="38">
        <f>IF(Txn!$B739="","",Txn!$B739)</f>
        <v>0</v>
      </c>
      <c r="B1465" s="38">
        <f>IF(Txn!$B739="","",Txn!$C739)</f>
        <v>0</v>
      </c>
      <c r="C1465" s="39">
        <f>IF(Txn!$B739="","","تراکنش بانکی")</f>
        <v>0</v>
      </c>
      <c r="D1465" s="38">
        <f>IF(Txn!$B739="","",IF(Txn!$X739="","",Txn!$X739))</f>
        <v>0</v>
      </c>
      <c r="E1465" s="39">
        <f>IF($D1465="","",IFERROR(VLOOKUP($D1465,AcctTbl,2,0),""))</f>
        <v>0</v>
      </c>
      <c r="F1465" s="39">
        <f>IF($D1465="","",IFERROR(VLOOKUP($D1465,AcctTbl,3,0),""))</f>
        <v>0</v>
      </c>
      <c r="G1465" s="39">
        <f>IF(Txn!$B739="","",Txn!$D739)</f>
        <v>0</v>
      </c>
      <c r="H1465" s="38">
        <f>IF(Txn!$B739="","",Txn!$E739)</f>
        <v>0</v>
      </c>
      <c r="I1465" s="40">
        <f>IF(Txn!$B739="",0,Txn!$O739)</f>
        <v>0</v>
      </c>
      <c r="J1465" s="40">
        <f>IF(Txn!$B739="",0,Txn!$P739)</f>
        <v>0</v>
      </c>
      <c r="K1465" s="41">
        <f>IF($A1465="","",IFERROR(VALUE(MID($A1465,6,2)),""))</f>
        <v>0</v>
      </c>
      <c r="L1465" s="39">
        <f>IF(Txn!$K739="","",Txn!$K739)</f>
        <v>0</v>
      </c>
      <c r="N1465" s="42">
        <f>IF($D1465="",0,COUNTIF(BankAccts,$D1465))</f>
        <v>0</v>
      </c>
    </row>
    <row r="1466" spans="1:14">
      <c r="A1466" s="38">
        <f>IF(Txn!$B739="","",Txn!$B739)</f>
        <v>0</v>
      </c>
      <c r="B1466" s="38">
        <f>IF(Txn!$B739="","",Txn!$C739)</f>
        <v>0</v>
      </c>
      <c r="C1466" s="39">
        <f>IF(Txn!$B739="","","تراکنش بانکی")</f>
        <v>0</v>
      </c>
      <c r="D1466" s="38">
        <f>IF(Txn!$B739="","",IF(IF(Txn!$U739="TRF",Txn!$Y739,Txn!$Z739)="","",IF(Txn!$U739="TRF",Txn!$Y739,Txn!$Z739)))</f>
        <v>0</v>
      </c>
      <c r="E1466" s="39">
        <f>IF($D1466="","",IFERROR(VLOOKUP($D1466,AcctTbl,2,0),""))</f>
        <v>0</v>
      </c>
      <c r="F1466" s="39">
        <f>IF($D1466="","",IFERROR(VLOOKUP($D1466,AcctTbl,3,0),""))</f>
        <v>0</v>
      </c>
      <c r="G1466" s="39">
        <f>IF(Txn!$B739="","",Txn!$D739)</f>
        <v>0</v>
      </c>
      <c r="H1466" s="38">
        <f>IF(Txn!$B739="","",Txn!$E739)</f>
        <v>0</v>
      </c>
      <c r="I1466" s="40">
        <f>IF(Txn!$B739="",0,Txn!$Q739)</f>
        <v>0</v>
      </c>
      <c r="J1466" s="40">
        <f>IF(Txn!$B739="",0,Txn!$R739)</f>
        <v>0</v>
      </c>
      <c r="K1466" s="41">
        <f>IF($A1466="","",IFERROR(VALUE(MID($A1466,6,2)),""))</f>
        <v>0</v>
      </c>
      <c r="L1466" s="39">
        <f>IF(Txn!$K739="","","طرف مقابل — "&amp;Txn!$K739)</f>
        <v>0</v>
      </c>
      <c r="N1466" s="42">
        <f>IF($D1466="",0,COUNTIF(BankAccts,$D1466))</f>
        <v>0</v>
      </c>
    </row>
    <row r="1467" spans="1:14">
      <c r="A1467" s="38">
        <f>IF(Txn!$B740="","",Txn!$B740)</f>
        <v>0</v>
      </c>
      <c r="B1467" s="38">
        <f>IF(Txn!$B740="","",Txn!$C740)</f>
        <v>0</v>
      </c>
      <c r="C1467" s="39">
        <f>IF(Txn!$B740="","","تراکنش بانکی")</f>
        <v>0</v>
      </c>
      <c r="D1467" s="38">
        <f>IF(Txn!$B740="","",IF(Txn!$X740="","",Txn!$X740))</f>
        <v>0</v>
      </c>
      <c r="E1467" s="39">
        <f>IF($D1467="","",IFERROR(VLOOKUP($D1467,AcctTbl,2,0),""))</f>
        <v>0</v>
      </c>
      <c r="F1467" s="39">
        <f>IF($D1467="","",IFERROR(VLOOKUP($D1467,AcctTbl,3,0),""))</f>
        <v>0</v>
      </c>
      <c r="G1467" s="39">
        <f>IF(Txn!$B740="","",Txn!$D740)</f>
        <v>0</v>
      </c>
      <c r="H1467" s="38">
        <f>IF(Txn!$B740="","",Txn!$E740)</f>
        <v>0</v>
      </c>
      <c r="I1467" s="40">
        <f>IF(Txn!$B740="",0,Txn!$O740)</f>
        <v>0</v>
      </c>
      <c r="J1467" s="40">
        <f>IF(Txn!$B740="",0,Txn!$P740)</f>
        <v>0</v>
      </c>
      <c r="K1467" s="41">
        <f>IF($A1467="","",IFERROR(VALUE(MID($A1467,6,2)),""))</f>
        <v>0</v>
      </c>
      <c r="L1467" s="39">
        <f>IF(Txn!$K740="","",Txn!$K740)</f>
        <v>0</v>
      </c>
      <c r="N1467" s="42">
        <f>IF($D1467="",0,COUNTIF(BankAccts,$D1467))</f>
        <v>0</v>
      </c>
    </row>
    <row r="1468" spans="1:14">
      <c r="A1468" s="38">
        <f>IF(Txn!$B740="","",Txn!$B740)</f>
        <v>0</v>
      </c>
      <c r="B1468" s="38">
        <f>IF(Txn!$B740="","",Txn!$C740)</f>
        <v>0</v>
      </c>
      <c r="C1468" s="39">
        <f>IF(Txn!$B740="","","تراکنش بانکی")</f>
        <v>0</v>
      </c>
      <c r="D1468" s="38">
        <f>IF(Txn!$B740="","",IF(IF(Txn!$U740="TRF",Txn!$Y740,Txn!$Z740)="","",IF(Txn!$U740="TRF",Txn!$Y740,Txn!$Z740)))</f>
        <v>0</v>
      </c>
      <c r="E1468" s="39">
        <f>IF($D1468="","",IFERROR(VLOOKUP($D1468,AcctTbl,2,0),""))</f>
        <v>0</v>
      </c>
      <c r="F1468" s="39">
        <f>IF($D1468="","",IFERROR(VLOOKUP($D1468,AcctTbl,3,0),""))</f>
        <v>0</v>
      </c>
      <c r="G1468" s="39">
        <f>IF(Txn!$B740="","",Txn!$D740)</f>
        <v>0</v>
      </c>
      <c r="H1468" s="38">
        <f>IF(Txn!$B740="","",Txn!$E740)</f>
        <v>0</v>
      </c>
      <c r="I1468" s="40">
        <f>IF(Txn!$B740="",0,Txn!$Q740)</f>
        <v>0</v>
      </c>
      <c r="J1468" s="40">
        <f>IF(Txn!$B740="",0,Txn!$R740)</f>
        <v>0</v>
      </c>
      <c r="K1468" s="41">
        <f>IF($A1468="","",IFERROR(VALUE(MID($A1468,6,2)),""))</f>
        <v>0</v>
      </c>
      <c r="L1468" s="39">
        <f>IF(Txn!$K740="","","طرف مقابل — "&amp;Txn!$K740)</f>
        <v>0</v>
      </c>
      <c r="N1468" s="42">
        <f>IF($D1468="",0,COUNTIF(BankAccts,$D1468))</f>
        <v>0</v>
      </c>
    </row>
    <row r="1469" spans="1:14">
      <c r="A1469" s="38">
        <f>IF(Txn!$B741="","",Txn!$B741)</f>
        <v>0</v>
      </c>
      <c r="B1469" s="38">
        <f>IF(Txn!$B741="","",Txn!$C741)</f>
        <v>0</v>
      </c>
      <c r="C1469" s="39">
        <f>IF(Txn!$B741="","","تراکنش بانکی")</f>
        <v>0</v>
      </c>
      <c r="D1469" s="38">
        <f>IF(Txn!$B741="","",IF(Txn!$X741="","",Txn!$X741))</f>
        <v>0</v>
      </c>
      <c r="E1469" s="39">
        <f>IF($D1469="","",IFERROR(VLOOKUP($D1469,AcctTbl,2,0),""))</f>
        <v>0</v>
      </c>
      <c r="F1469" s="39">
        <f>IF($D1469="","",IFERROR(VLOOKUP($D1469,AcctTbl,3,0),""))</f>
        <v>0</v>
      </c>
      <c r="G1469" s="39">
        <f>IF(Txn!$B741="","",Txn!$D741)</f>
        <v>0</v>
      </c>
      <c r="H1469" s="38">
        <f>IF(Txn!$B741="","",Txn!$E741)</f>
        <v>0</v>
      </c>
      <c r="I1469" s="40">
        <f>IF(Txn!$B741="",0,Txn!$O741)</f>
        <v>0</v>
      </c>
      <c r="J1469" s="40">
        <f>IF(Txn!$B741="",0,Txn!$P741)</f>
        <v>0</v>
      </c>
      <c r="K1469" s="41">
        <f>IF($A1469="","",IFERROR(VALUE(MID($A1469,6,2)),""))</f>
        <v>0</v>
      </c>
      <c r="L1469" s="39">
        <f>IF(Txn!$K741="","",Txn!$K741)</f>
        <v>0</v>
      </c>
      <c r="N1469" s="42">
        <f>IF($D1469="",0,COUNTIF(BankAccts,$D1469))</f>
        <v>0</v>
      </c>
    </row>
    <row r="1470" spans="1:14">
      <c r="A1470" s="38">
        <f>IF(Txn!$B741="","",Txn!$B741)</f>
        <v>0</v>
      </c>
      <c r="B1470" s="38">
        <f>IF(Txn!$B741="","",Txn!$C741)</f>
        <v>0</v>
      </c>
      <c r="C1470" s="39">
        <f>IF(Txn!$B741="","","تراکنش بانکی")</f>
        <v>0</v>
      </c>
      <c r="D1470" s="38">
        <f>IF(Txn!$B741="","",IF(IF(Txn!$U741="TRF",Txn!$Y741,Txn!$Z741)="","",IF(Txn!$U741="TRF",Txn!$Y741,Txn!$Z741)))</f>
        <v>0</v>
      </c>
      <c r="E1470" s="39">
        <f>IF($D1470="","",IFERROR(VLOOKUP($D1470,AcctTbl,2,0),""))</f>
        <v>0</v>
      </c>
      <c r="F1470" s="39">
        <f>IF($D1470="","",IFERROR(VLOOKUP($D1470,AcctTbl,3,0),""))</f>
        <v>0</v>
      </c>
      <c r="G1470" s="39">
        <f>IF(Txn!$B741="","",Txn!$D741)</f>
        <v>0</v>
      </c>
      <c r="H1470" s="38">
        <f>IF(Txn!$B741="","",Txn!$E741)</f>
        <v>0</v>
      </c>
      <c r="I1470" s="40">
        <f>IF(Txn!$B741="",0,Txn!$Q741)</f>
        <v>0</v>
      </c>
      <c r="J1470" s="40">
        <f>IF(Txn!$B741="",0,Txn!$R741)</f>
        <v>0</v>
      </c>
      <c r="K1470" s="41">
        <f>IF($A1470="","",IFERROR(VALUE(MID($A1470,6,2)),""))</f>
        <v>0</v>
      </c>
      <c r="L1470" s="39">
        <f>IF(Txn!$K741="","","طرف مقابل — "&amp;Txn!$K741)</f>
        <v>0</v>
      </c>
      <c r="N1470" s="42">
        <f>IF($D1470="",0,COUNTIF(BankAccts,$D1470))</f>
        <v>0</v>
      </c>
    </row>
    <row r="1471" spans="1:14">
      <c r="A1471" s="38">
        <f>IF(Txn!$B742="","",Txn!$B742)</f>
        <v>0</v>
      </c>
      <c r="B1471" s="38">
        <f>IF(Txn!$B742="","",Txn!$C742)</f>
        <v>0</v>
      </c>
      <c r="C1471" s="39">
        <f>IF(Txn!$B742="","","تراکنش بانکی")</f>
        <v>0</v>
      </c>
      <c r="D1471" s="38">
        <f>IF(Txn!$B742="","",IF(Txn!$X742="","",Txn!$X742))</f>
        <v>0</v>
      </c>
      <c r="E1471" s="39">
        <f>IF($D1471="","",IFERROR(VLOOKUP($D1471,AcctTbl,2,0),""))</f>
        <v>0</v>
      </c>
      <c r="F1471" s="39">
        <f>IF($D1471="","",IFERROR(VLOOKUP($D1471,AcctTbl,3,0),""))</f>
        <v>0</v>
      </c>
      <c r="G1471" s="39">
        <f>IF(Txn!$B742="","",Txn!$D742)</f>
        <v>0</v>
      </c>
      <c r="H1471" s="38">
        <f>IF(Txn!$B742="","",Txn!$E742)</f>
        <v>0</v>
      </c>
      <c r="I1471" s="40">
        <f>IF(Txn!$B742="",0,Txn!$O742)</f>
        <v>0</v>
      </c>
      <c r="J1471" s="40">
        <f>IF(Txn!$B742="",0,Txn!$P742)</f>
        <v>0</v>
      </c>
      <c r="K1471" s="41">
        <f>IF($A1471="","",IFERROR(VALUE(MID($A1471,6,2)),""))</f>
        <v>0</v>
      </c>
      <c r="L1471" s="39">
        <f>IF(Txn!$K742="","",Txn!$K742)</f>
        <v>0</v>
      </c>
      <c r="N1471" s="42">
        <f>IF($D1471="",0,COUNTIF(BankAccts,$D1471))</f>
        <v>0</v>
      </c>
    </row>
    <row r="1472" spans="1:14">
      <c r="A1472" s="38">
        <f>IF(Txn!$B742="","",Txn!$B742)</f>
        <v>0</v>
      </c>
      <c r="B1472" s="38">
        <f>IF(Txn!$B742="","",Txn!$C742)</f>
        <v>0</v>
      </c>
      <c r="C1472" s="39">
        <f>IF(Txn!$B742="","","تراکنش بانکی")</f>
        <v>0</v>
      </c>
      <c r="D1472" s="38">
        <f>IF(Txn!$B742="","",IF(IF(Txn!$U742="TRF",Txn!$Y742,Txn!$Z742)="","",IF(Txn!$U742="TRF",Txn!$Y742,Txn!$Z742)))</f>
        <v>0</v>
      </c>
      <c r="E1472" s="39">
        <f>IF($D1472="","",IFERROR(VLOOKUP($D1472,AcctTbl,2,0),""))</f>
        <v>0</v>
      </c>
      <c r="F1472" s="39">
        <f>IF($D1472="","",IFERROR(VLOOKUP($D1472,AcctTbl,3,0),""))</f>
        <v>0</v>
      </c>
      <c r="G1472" s="39">
        <f>IF(Txn!$B742="","",Txn!$D742)</f>
        <v>0</v>
      </c>
      <c r="H1472" s="38">
        <f>IF(Txn!$B742="","",Txn!$E742)</f>
        <v>0</v>
      </c>
      <c r="I1472" s="40">
        <f>IF(Txn!$B742="",0,Txn!$Q742)</f>
        <v>0</v>
      </c>
      <c r="J1472" s="40">
        <f>IF(Txn!$B742="",0,Txn!$R742)</f>
        <v>0</v>
      </c>
      <c r="K1472" s="41">
        <f>IF($A1472="","",IFERROR(VALUE(MID($A1472,6,2)),""))</f>
        <v>0</v>
      </c>
      <c r="L1472" s="39">
        <f>IF(Txn!$K742="","","طرف مقابل — "&amp;Txn!$K742)</f>
        <v>0</v>
      </c>
      <c r="N1472" s="42">
        <f>IF($D1472="",0,COUNTIF(BankAccts,$D1472))</f>
        <v>0</v>
      </c>
    </row>
    <row r="1473" spans="1:14">
      <c r="A1473" s="38">
        <f>IF(Txn!$B743="","",Txn!$B743)</f>
        <v>0</v>
      </c>
      <c r="B1473" s="38">
        <f>IF(Txn!$B743="","",Txn!$C743)</f>
        <v>0</v>
      </c>
      <c r="C1473" s="39">
        <f>IF(Txn!$B743="","","تراکنش بانکی")</f>
        <v>0</v>
      </c>
      <c r="D1473" s="38">
        <f>IF(Txn!$B743="","",IF(Txn!$X743="","",Txn!$X743))</f>
        <v>0</v>
      </c>
      <c r="E1473" s="39">
        <f>IF($D1473="","",IFERROR(VLOOKUP($D1473,AcctTbl,2,0),""))</f>
        <v>0</v>
      </c>
      <c r="F1473" s="39">
        <f>IF($D1473="","",IFERROR(VLOOKUP($D1473,AcctTbl,3,0),""))</f>
        <v>0</v>
      </c>
      <c r="G1473" s="39">
        <f>IF(Txn!$B743="","",Txn!$D743)</f>
        <v>0</v>
      </c>
      <c r="H1473" s="38">
        <f>IF(Txn!$B743="","",Txn!$E743)</f>
        <v>0</v>
      </c>
      <c r="I1473" s="40">
        <f>IF(Txn!$B743="",0,Txn!$O743)</f>
        <v>0</v>
      </c>
      <c r="J1473" s="40">
        <f>IF(Txn!$B743="",0,Txn!$P743)</f>
        <v>0</v>
      </c>
      <c r="K1473" s="41">
        <f>IF($A1473="","",IFERROR(VALUE(MID($A1473,6,2)),""))</f>
        <v>0</v>
      </c>
      <c r="L1473" s="39">
        <f>IF(Txn!$K743="","",Txn!$K743)</f>
        <v>0</v>
      </c>
      <c r="N1473" s="42">
        <f>IF($D1473="",0,COUNTIF(BankAccts,$D1473))</f>
        <v>0</v>
      </c>
    </row>
    <row r="1474" spans="1:14">
      <c r="A1474" s="38">
        <f>IF(Txn!$B743="","",Txn!$B743)</f>
        <v>0</v>
      </c>
      <c r="B1474" s="38">
        <f>IF(Txn!$B743="","",Txn!$C743)</f>
        <v>0</v>
      </c>
      <c r="C1474" s="39">
        <f>IF(Txn!$B743="","","تراکنش بانکی")</f>
        <v>0</v>
      </c>
      <c r="D1474" s="38">
        <f>IF(Txn!$B743="","",IF(IF(Txn!$U743="TRF",Txn!$Y743,Txn!$Z743)="","",IF(Txn!$U743="TRF",Txn!$Y743,Txn!$Z743)))</f>
        <v>0</v>
      </c>
      <c r="E1474" s="39">
        <f>IF($D1474="","",IFERROR(VLOOKUP($D1474,AcctTbl,2,0),""))</f>
        <v>0</v>
      </c>
      <c r="F1474" s="39">
        <f>IF($D1474="","",IFERROR(VLOOKUP($D1474,AcctTbl,3,0),""))</f>
        <v>0</v>
      </c>
      <c r="G1474" s="39">
        <f>IF(Txn!$B743="","",Txn!$D743)</f>
        <v>0</v>
      </c>
      <c r="H1474" s="38">
        <f>IF(Txn!$B743="","",Txn!$E743)</f>
        <v>0</v>
      </c>
      <c r="I1474" s="40">
        <f>IF(Txn!$B743="",0,Txn!$Q743)</f>
        <v>0</v>
      </c>
      <c r="J1474" s="40">
        <f>IF(Txn!$B743="",0,Txn!$R743)</f>
        <v>0</v>
      </c>
      <c r="K1474" s="41">
        <f>IF($A1474="","",IFERROR(VALUE(MID($A1474,6,2)),""))</f>
        <v>0</v>
      </c>
      <c r="L1474" s="39">
        <f>IF(Txn!$K743="","","طرف مقابل — "&amp;Txn!$K743)</f>
        <v>0</v>
      </c>
      <c r="N1474" s="42">
        <f>IF($D1474="",0,COUNTIF(BankAccts,$D1474))</f>
        <v>0</v>
      </c>
    </row>
    <row r="1475" spans="1:14">
      <c r="A1475" s="38">
        <f>IF(Txn!$B744="","",Txn!$B744)</f>
        <v>0</v>
      </c>
      <c r="B1475" s="38">
        <f>IF(Txn!$B744="","",Txn!$C744)</f>
        <v>0</v>
      </c>
      <c r="C1475" s="39">
        <f>IF(Txn!$B744="","","تراکنش بانکی")</f>
        <v>0</v>
      </c>
      <c r="D1475" s="38">
        <f>IF(Txn!$B744="","",IF(Txn!$X744="","",Txn!$X744))</f>
        <v>0</v>
      </c>
      <c r="E1475" s="39">
        <f>IF($D1475="","",IFERROR(VLOOKUP($D1475,AcctTbl,2,0),""))</f>
        <v>0</v>
      </c>
      <c r="F1475" s="39">
        <f>IF($D1475="","",IFERROR(VLOOKUP($D1475,AcctTbl,3,0),""))</f>
        <v>0</v>
      </c>
      <c r="G1475" s="39">
        <f>IF(Txn!$B744="","",Txn!$D744)</f>
        <v>0</v>
      </c>
      <c r="H1475" s="38">
        <f>IF(Txn!$B744="","",Txn!$E744)</f>
        <v>0</v>
      </c>
      <c r="I1475" s="40">
        <f>IF(Txn!$B744="",0,Txn!$O744)</f>
        <v>0</v>
      </c>
      <c r="J1475" s="40">
        <f>IF(Txn!$B744="",0,Txn!$P744)</f>
        <v>0</v>
      </c>
      <c r="K1475" s="41">
        <f>IF($A1475="","",IFERROR(VALUE(MID($A1475,6,2)),""))</f>
        <v>0</v>
      </c>
      <c r="L1475" s="39">
        <f>IF(Txn!$K744="","",Txn!$K744)</f>
        <v>0</v>
      </c>
      <c r="N1475" s="42">
        <f>IF($D1475="",0,COUNTIF(BankAccts,$D1475))</f>
        <v>0</v>
      </c>
    </row>
    <row r="1476" spans="1:14">
      <c r="A1476" s="38">
        <f>IF(Txn!$B744="","",Txn!$B744)</f>
        <v>0</v>
      </c>
      <c r="B1476" s="38">
        <f>IF(Txn!$B744="","",Txn!$C744)</f>
        <v>0</v>
      </c>
      <c r="C1476" s="39">
        <f>IF(Txn!$B744="","","تراکنش بانکی")</f>
        <v>0</v>
      </c>
      <c r="D1476" s="38">
        <f>IF(Txn!$B744="","",IF(IF(Txn!$U744="TRF",Txn!$Y744,Txn!$Z744)="","",IF(Txn!$U744="TRF",Txn!$Y744,Txn!$Z744)))</f>
        <v>0</v>
      </c>
      <c r="E1476" s="39">
        <f>IF($D1476="","",IFERROR(VLOOKUP($D1476,AcctTbl,2,0),""))</f>
        <v>0</v>
      </c>
      <c r="F1476" s="39">
        <f>IF($D1476="","",IFERROR(VLOOKUP($D1476,AcctTbl,3,0),""))</f>
        <v>0</v>
      </c>
      <c r="G1476" s="39">
        <f>IF(Txn!$B744="","",Txn!$D744)</f>
        <v>0</v>
      </c>
      <c r="H1476" s="38">
        <f>IF(Txn!$B744="","",Txn!$E744)</f>
        <v>0</v>
      </c>
      <c r="I1476" s="40">
        <f>IF(Txn!$B744="",0,Txn!$Q744)</f>
        <v>0</v>
      </c>
      <c r="J1476" s="40">
        <f>IF(Txn!$B744="",0,Txn!$R744)</f>
        <v>0</v>
      </c>
      <c r="K1476" s="41">
        <f>IF($A1476="","",IFERROR(VALUE(MID($A1476,6,2)),""))</f>
        <v>0</v>
      </c>
      <c r="L1476" s="39">
        <f>IF(Txn!$K744="","","طرف مقابل — "&amp;Txn!$K744)</f>
        <v>0</v>
      </c>
      <c r="N1476" s="42">
        <f>IF($D1476="",0,COUNTIF(BankAccts,$D1476))</f>
        <v>0</v>
      </c>
    </row>
    <row r="1477" spans="1:14">
      <c r="A1477" s="38">
        <f>IF(Txn!$B745="","",Txn!$B745)</f>
        <v>0</v>
      </c>
      <c r="B1477" s="38">
        <f>IF(Txn!$B745="","",Txn!$C745)</f>
        <v>0</v>
      </c>
      <c r="C1477" s="39">
        <f>IF(Txn!$B745="","","تراکنش بانکی")</f>
        <v>0</v>
      </c>
      <c r="D1477" s="38">
        <f>IF(Txn!$B745="","",IF(Txn!$X745="","",Txn!$X745))</f>
        <v>0</v>
      </c>
      <c r="E1477" s="39">
        <f>IF($D1477="","",IFERROR(VLOOKUP($D1477,AcctTbl,2,0),""))</f>
        <v>0</v>
      </c>
      <c r="F1477" s="39">
        <f>IF($D1477="","",IFERROR(VLOOKUP($D1477,AcctTbl,3,0),""))</f>
        <v>0</v>
      </c>
      <c r="G1477" s="39">
        <f>IF(Txn!$B745="","",Txn!$D745)</f>
        <v>0</v>
      </c>
      <c r="H1477" s="38">
        <f>IF(Txn!$B745="","",Txn!$E745)</f>
        <v>0</v>
      </c>
      <c r="I1477" s="40">
        <f>IF(Txn!$B745="",0,Txn!$O745)</f>
        <v>0</v>
      </c>
      <c r="J1477" s="40">
        <f>IF(Txn!$B745="",0,Txn!$P745)</f>
        <v>0</v>
      </c>
      <c r="K1477" s="41">
        <f>IF($A1477="","",IFERROR(VALUE(MID($A1477,6,2)),""))</f>
        <v>0</v>
      </c>
      <c r="L1477" s="39">
        <f>IF(Txn!$K745="","",Txn!$K745)</f>
        <v>0</v>
      </c>
      <c r="N1477" s="42">
        <f>IF($D1477="",0,COUNTIF(BankAccts,$D1477))</f>
        <v>0</v>
      </c>
    </row>
    <row r="1478" spans="1:14">
      <c r="A1478" s="38">
        <f>IF(Txn!$B745="","",Txn!$B745)</f>
        <v>0</v>
      </c>
      <c r="B1478" s="38">
        <f>IF(Txn!$B745="","",Txn!$C745)</f>
        <v>0</v>
      </c>
      <c r="C1478" s="39">
        <f>IF(Txn!$B745="","","تراکنش بانکی")</f>
        <v>0</v>
      </c>
      <c r="D1478" s="38">
        <f>IF(Txn!$B745="","",IF(IF(Txn!$U745="TRF",Txn!$Y745,Txn!$Z745)="","",IF(Txn!$U745="TRF",Txn!$Y745,Txn!$Z745)))</f>
        <v>0</v>
      </c>
      <c r="E1478" s="39">
        <f>IF($D1478="","",IFERROR(VLOOKUP($D1478,AcctTbl,2,0),""))</f>
        <v>0</v>
      </c>
      <c r="F1478" s="39">
        <f>IF($D1478="","",IFERROR(VLOOKUP($D1478,AcctTbl,3,0),""))</f>
        <v>0</v>
      </c>
      <c r="G1478" s="39">
        <f>IF(Txn!$B745="","",Txn!$D745)</f>
        <v>0</v>
      </c>
      <c r="H1478" s="38">
        <f>IF(Txn!$B745="","",Txn!$E745)</f>
        <v>0</v>
      </c>
      <c r="I1478" s="40">
        <f>IF(Txn!$B745="",0,Txn!$Q745)</f>
        <v>0</v>
      </c>
      <c r="J1478" s="40">
        <f>IF(Txn!$B745="",0,Txn!$R745)</f>
        <v>0</v>
      </c>
      <c r="K1478" s="41">
        <f>IF($A1478="","",IFERROR(VALUE(MID($A1478,6,2)),""))</f>
        <v>0</v>
      </c>
      <c r="L1478" s="39">
        <f>IF(Txn!$K745="","","طرف مقابل — "&amp;Txn!$K745)</f>
        <v>0</v>
      </c>
      <c r="N1478" s="42">
        <f>IF($D1478="",0,COUNTIF(BankAccts,$D1478))</f>
        <v>0</v>
      </c>
    </row>
    <row r="1479" spans="1:14">
      <c r="A1479" s="38">
        <f>IF(Txn!$B746="","",Txn!$B746)</f>
        <v>0</v>
      </c>
      <c r="B1479" s="38">
        <f>IF(Txn!$B746="","",Txn!$C746)</f>
        <v>0</v>
      </c>
      <c r="C1479" s="39">
        <f>IF(Txn!$B746="","","تراکنش بانکی")</f>
        <v>0</v>
      </c>
      <c r="D1479" s="38">
        <f>IF(Txn!$B746="","",IF(Txn!$X746="","",Txn!$X746))</f>
        <v>0</v>
      </c>
      <c r="E1479" s="39">
        <f>IF($D1479="","",IFERROR(VLOOKUP($D1479,AcctTbl,2,0),""))</f>
        <v>0</v>
      </c>
      <c r="F1479" s="39">
        <f>IF($D1479="","",IFERROR(VLOOKUP($D1479,AcctTbl,3,0),""))</f>
        <v>0</v>
      </c>
      <c r="G1479" s="39">
        <f>IF(Txn!$B746="","",Txn!$D746)</f>
        <v>0</v>
      </c>
      <c r="H1479" s="38">
        <f>IF(Txn!$B746="","",Txn!$E746)</f>
        <v>0</v>
      </c>
      <c r="I1479" s="40">
        <f>IF(Txn!$B746="",0,Txn!$O746)</f>
        <v>0</v>
      </c>
      <c r="J1479" s="40">
        <f>IF(Txn!$B746="",0,Txn!$P746)</f>
        <v>0</v>
      </c>
      <c r="K1479" s="41">
        <f>IF($A1479="","",IFERROR(VALUE(MID($A1479,6,2)),""))</f>
        <v>0</v>
      </c>
      <c r="L1479" s="39">
        <f>IF(Txn!$K746="","",Txn!$K746)</f>
        <v>0</v>
      </c>
      <c r="N1479" s="42">
        <f>IF($D1479="",0,COUNTIF(BankAccts,$D1479))</f>
        <v>0</v>
      </c>
    </row>
    <row r="1480" spans="1:14">
      <c r="A1480" s="38">
        <f>IF(Txn!$B746="","",Txn!$B746)</f>
        <v>0</v>
      </c>
      <c r="B1480" s="38">
        <f>IF(Txn!$B746="","",Txn!$C746)</f>
        <v>0</v>
      </c>
      <c r="C1480" s="39">
        <f>IF(Txn!$B746="","","تراکنش بانکی")</f>
        <v>0</v>
      </c>
      <c r="D1480" s="38">
        <f>IF(Txn!$B746="","",IF(IF(Txn!$U746="TRF",Txn!$Y746,Txn!$Z746)="","",IF(Txn!$U746="TRF",Txn!$Y746,Txn!$Z746)))</f>
        <v>0</v>
      </c>
      <c r="E1480" s="39">
        <f>IF($D1480="","",IFERROR(VLOOKUP($D1480,AcctTbl,2,0),""))</f>
        <v>0</v>
      </c>
      <c r="F1480" s="39">
        <f>IF($D1480="","",IFERROR(VLOOKUP($D1480,AcctTbl,3,0),""))</f>
        <v>0</v>
      </c>
      <c r="G1480" s="39">
        <f>IF(Txn!$B746="","",Txn!$D746)</f>
        <v>0</v>
      </c>
      <c r="H1480" s="38">
        <f>IF(Txn!$B746="","",Txn!$E746)</f>
        <v>0</v>
      </c>
      <c r="I1480" s="40">
        <f>IF(Txn!$B746="",0,Txn!$Q746)</f>
        <v>0</v>
      </c>
      <c r="J1480" s="40">
        <f>IF(Txn!$B746="",0,Txn!$R746)</f>
        <v>0</v>
      </c>
      <c r="K1480" s="41">
        <f>IF($A1480="","",IFERROR(VALUE(MID($A1480,6,2)),""))</f>
        <v>0</v>
      </c>
      <c r="L1480" s="39">
        <f>IF(Txn!$K746="","","طرف مقابل — "&amp;Txn!$K746)</f>
        <v>0</v>
      </c>
      <c r="N1480" s="42">
        <f>IF($D1480="",0,COUNTIF(BankAccts,$D1480))</f>
        <v>0</v>
      </c>
    </row>
    <row r="1481" spans="1:14">
      <c r="A1481" s="38">
        <f>IF(Txn!$B747="","",Txn!$B747)</f>
        <v>0</v>
      </c>
      <c r="B1481" s="38">
        <f>IF(Txn!$B747="","",Txn!$C747)</f>
        <v>0</v>
      </c>
      <c r="C1481" s="39">
        <f>IF(Txn!$B747="","","تراکنش بانکی")</f>
        <v>0</v>
      </c>
      <c r="D1481" s="38">
        <f>IF(Txn!$B747="","",IF(Txn!$X747="","",Txn!$X747))</f>
        <v>0</v>
      </c>
      <c r="E1481" s="39">
        <f>IF($D1481="","",IFERROR(VLOOKUP($D1481,AcctTbl,2,0),""))</f>
        <v>0</v>
      </c>
      <c r="F1481" s="39">
        <f>IF($D1481="","",IFERROR(VLOOKUP($D1481,AcctTbl,3,0),""))</f>
        <v>0</v>
      </c>
      <c r="G1481" s="39">
        <f>IF(Txn!$B747="","",Txn!$D747)</f>
        <v>0</v>
      </c>
      <c r="H1481" s="38">
        <f>IF(Txn!$B747="","",Txn!$E747)</f>
        <v>0</v>
      </c>
      <c r="I1481" s="40">
        <f>IF(Txn!$B747="",0,Txn!$O747)</f>
        <v>0</v>
      </c>
      <c r="J1481" s="40">
        <f>IF(Txn!$B747="",0,Txn!$P747)</f>
        <v>0</v>
      </c>
      <c r="K1481" s="41">
        <f>IF($A1481="","",IFERROR(VALUE(MID($A1481,6,2)),""))</f>
        <v>0</v>
      </c>
      <c r="L1481" s="39">
        <f>IF(Txn!$K747="","",Txn!$K747)</f>
        <v>0</v>
      </c>
      <c r="N1481" s="42">
        <f>IF($D1481="",0,COUNTIF(BankAccts,$D1481))</f>
        <v>0</v>
      </c>
    </row>
    <row r="1482" spans="1:14">
      <c r="A1482" s="38">
        <f>IF(Txn!$B747="","",Txn!$B747)</f>
        <v>0</v>
      </c>
      <c r="B1482" s="38">
        <f>IF(Txn!$B747="","",Txn!$C747)</f>
        <v>0</v>
      </c>
      <c r="C1482" s="39">
        <f>IF(Txn!$B747="","","تراکنش بانکی")</f>
        <v>0</v>
      </c>
      <c r="D1482" s="38">
        <f>IF(Txn!$B747="","",IF(IF(Txn!$U747="TRF",Txn!$Y747,Txn!$Z747)="","",IF(Txn!$U747="TRF",Txn!$Y747,Txn!$Z747)))</f>
        <v>0</v>
      </c>
      <c r="E1482" s="39">
        <f>IF($D1482="","",IFERROR(VLOOKUP($D1482,AcctTbl,2,0),""))</f>
        <v>0</v>
      </c>
      <c r="F1482" s="39">
        <f>IF($D1482="","",IFERROR(VLOOKUP($D1482,AcctTbl,3,0),""))</f>
        <v>0</v>
      </c>
      <c r="G1482" s="39">
        <f>IF(Txn!$B747="","",Txn!$D747)</f>
        <v>0</v>
      </c>
      <c r="H1482" s="38">
        <f>IF(Txn!$B747="","",Txn!$E747)</f>
        <v>0</v>
      </c>
      <c r="I1482" s="40">
        <f>IF(Txn!$B747="",0,Txn!$Q747)</f>
        <v>0</v>
      </c>
      <c r="J1482" s="40">
        <f>IF(Txn!$B747="",0,Txn!$R747)</f>
        <v>0</v>
      </c>
      <c r="K1482" s="41">
        <f>IF($A1482="","",IFERROR(VALUE(MID($A1482,6,2)),""))</f>
        <v>0</v>
      </c>
      <c r="L1482" s="39">
        <f>IF(Txn!$K747="","","طرف مقابل — "&amp;Txn!$K747)</f>
        <v>0</v>
      </c>
      <c r="N1482" s="42">
        <f>IF($D1482="",0,COUNTIF(BankAccts,$D1482))</f>
        <v>0</v>
      </c>
    </row>
    <row r="1483" spans="1:14">
      <c r="A1483" s="38">
        <f>IF(Txn!$B748="","",Txn!$B748)</f>
        <v>0</v>
      </c>
      <c r="B1483" s="38">
        <f>IF(Txn!$B748="","",Txn!$C748)</f>
        <v>0</v>
      </c>
      <c r="C1483" s="39">
        <f>IF(Txn!$B748="","","تراکنش بانکی")</f>
        <v>0</v>
      </c>
      <c r="D1483" s="38">
        <f>IF(Txn!$B748="","",IF(Txn!$X748="","",Txn!$X748))</f>
        <v>0</v>
      </c>
      <c r="E1483" s="39">
        <f>IF($D1483="","",IFERROR(VLOOKUP($D1483,AcctTbl,2,0),""))</f>
        <v>0</v>
      </c>
      <c r="F1483" s="39">
        <f>IF($D1483="","",IFERROR(VLOOKUP($D1483,AcctTbl,3,0),""))</f>
        <v>0</v>
      </c>
      <c r="G1483" s="39">
        <f>IF(Txn!$B748="","",Txn!$D748)</f>
        <v>0</v>
      </c>
      <c r="H1483" s="38">
        <f>IF(Txn!$B748="","",Txn!$E748)</f>
        <v>0</v>
      </c>
      <c r="I1483" s="40">
        <f>IF(Txn!$B748="",0,Txn!$O748)</f>
        <v>0</v>
      </c>
      <c r="J1483" s="40">
        <f>IF(Txn!$B748="",0,Txn!$P748)</f>
        <v>0</v>
      </c>
      <c r="K1483" s="41">
        <f>IF($A1483="","",IFERROR(VALUE(MID($A1483,6,2)),""))</f>
        <v>0</v>
      </c>
      <c r="L1483" s="39">
        <f>IF(Txn!$K748="","",Txn!$K748)</f>
        <v>0</v>
      </c>
      <c r="N1483" s="42">
        <f>IF($D1483="",0,COUNTIF(BankAccts,$D1483))</f>
        <v>0</v>
      </c>
    </row>
    <row r="1484" spans="1:14">
      <c r="A1484" s="38">
        <f>IF(Txn!$B748="","",Txn!$B748)</f>
        <v>0</v>
      </c>
      <c r="B1484" s="38">
        <f>IF(Txn!$B748="","",Txn!$C748)</f>
        <v>0</v>
      </c>
      <c r="C1484" s="39">
        <f>IF(Txn!$B748="","","تراکنش بانکی")</f>
        <v>0</v>
      </c>
      <c r="D1484" s="38">
        <f>IF(Txn!$B748="","",IF(IF(Txn!$U748="TRF",Txn!$Y748,Txn!$Z748)="","",IF(Txn!$U748="TRF",Txn!$Y748,Txn!$Z748)))</f>
        <v>0</v>
      </c>
      <c r="E1484" s="39">
        <f>IF($D1484="","",IFERROR(VLOOKUP($D1484,AcctTbl,2,0),""))</f>
        <v>0</v>
      </c>
      <c r="F1484" s="39">
        <f>IF($D1484="","",IFERROR(VLOOKUP($D1484,AcctTbl,3,0),""))</f>
        <v>0</v>
      </c>
      <c r="G1484" s="39">
        <f>IF(Txn!$B748="","",Txn!$D748)</f>
        <v>0</v>
      </c>
      <c r="H1484" s="38">
        <f>IF(Txn!$B748="","",Txn!$E748)</f>
        <v>0</v>
      </c>
      <c r="I1484" s="40">
        <f>IF(Txn!$B748="",0,Txn!$Q748)</f>
        <v>0</v>
      </c>
      <c r="J1484" s="40">
        <f>IF(Txn!$B748="",0,Txn!$R748)</f>
        <v>0</v>
      </c>
      <c r="K1484" s="41">
        <f>IF($A1484="","",IFERROR(VALUE(MID($A1484,6,2)),""))</f>
        <v>0</v>
      </c>
      <c r="L1484" s="39">
        <f>IF(Txn!$K748="","","طرف مقابل — "&amp;Txn!$K748)</f>
        <v>0</v>
      </c>
      <c r="N1484" s="42">
        <f>IF($D1484="",0,COUNTIF(BankAccts,$D1484))</f>
        <v>0</v>
      </c>
    </row>
    <row r="1485" spans="1:14">
      <c r="A1485" s="38">
        <f>IF(Txn!$B749="","",Txn!$B749)</f>
        <v>0</v>
      </c>
      <c r="B1485" s="38">
        <f>IF(Txn!$B749="","",Txn!$C749)</f>
        <v>0</v>
      </c>
      <c r="C1485" s="39">
        <f>IF(Txn!$B749="","","تراکنش بانکی")</f>
        <v>0</v>
      </c>
      <c r="D1485" s="38">
        <f>IF(Txn!$B749="","",IF(Txn!$X749="","",Txn!$X749))</f>
        <v>0</v>
      </c>
      <c r="E1485" s="39">
        <f>IF($D1485="","",IFERROR(VLOOKUP($D1485,AcctTbl,2,0),""))</f>
        <v>0</v>
      </c>
      <c r="F1485" s="39">
        <f>IF($D1485="","",IFERROR(VLOOKUP($D1485,AcctTbl,3,0),""))</f>
        <v>0</v>
      </c>
      <c r="G1485" s="39">
        <f>IF(Txn!$B749="","",Txn!$D749)</f>
        <v>0</v>
      </c>
      <c r="H1485" s="38">
        <f>IF(Txn!$B749="","",Txn!$E749)</f>
        <v>0</v>
      </c>
      <c r="I1485" s="40">
        <f>IF(Txn!$B749="",0,Txn!$O749)</f>
        <v>0</v>
      </c>
      <c r="J1485" s="40">
        <f>IF(Txn!$B749="",0,Txn!$P749)</f>
        <v>0</v>
      </c>
      <c r="K1485" s="41">
        <f>IF($A1485="","",IFERROR(VALUE(MID($A1485,6,2)),""))</f>
        <v>0</v>
      </c>
      <c r="L1485" s="39">
        <f>IF(Txn!$K749="","",Txn!$K749)</f>
        <v>0</v>
      </c>
      <c r="N1485" s="42">
        <f>IF($D1485="",0,COUNTIF(BankAccts,$D1485))</f>
        <v>0</v>
      </c>
    </row>
    <row r="1486" spans="1:14">
      <c r="A1486" s="38">
        <f>IF(Txn!$B749="","",Txn!$B749)</f>
        <v>0</v>
      </c>
      <c r="B1486" s="38">
        <f>IF(Txn!$B749="","",Txn!$C749)</f>
        <v>0</v>
      </c>
      <c r="C1486" s="39">
        <f>IF(Txn!$B749="","","تراکنش بانکی")</f>
        <v>0</v>
      </c>
      <c r="D1486" s="38">
        <f>IF(Txn!$B749="","",IF(IF(Txn!$U749="TRF",Txn!$Y749,Txn!$Z749)="","",IF(Txn!$U749="TRF",Txn!$Y749,Txn!$Z749)))</f>
        <v>0</v>
      </c>
      <c r="E1486" s="39">
        <f>IF($D1486="","",IFERROR(VLOOKUP($D1486,AcctTbl,2,0),""))</f>
        <v>0</v>
      </c>
      <c r="F1486" s="39">
        <f>IF($D1486="","",IFERROR(VLOOKUP($D1486,AcctTbl,3,0),""))</f>
        <v>0</v>
      </c>
      <c r="G1486" s="39">
        <f>IF(Txn!$B749="","",Txn!$D749)</f>
        <v>0</v>
      </c>
      <c r="H1486" s="38">
        <f>IF(Txn!$B749="","",Txn!$E749)</f>
        <v>0</v>
      </c>
      <c r="I1486" s="40">
        <f>IF(Txn!$B749="",0,Txn!$Q749)</f>
        <v>0</v>
      </c>
      <c r="J1486" s="40">
        <f>IF(Txn!$B749="",0,Txn!$R749)</f>
        <v>0</v>
      </c>
      <c r="K1486" s="41">
        <f>IF($A1486="","",IFERROR(VALUE(MID($A1486,6,2)),""))</f>
        <v>0</v>
      </c>
      <c r="L1486" s="39">
        <f>IF(Txn!$K749="","","طرف مقابل — "&amp;Txn!$K749)</f>
        <v>0</v>
      </c>
      <c r="N1486" s="42">
        <f>IF($D1486="",0,COUNTIF(BankAccts,$D1486))</f>
        <v>0</v>
      </c>
    </row>
    <row r="1487" spans="1:14">
      <c r="A1487" s="38">
        <f>IF(Txn!$B750="","",Txn!$B750)</f>
        <v>0</v>
      </c>
      <c r="B1487" s="38">
        <f>IF(Txn!$B750="","",Txn!$C750)</f>
        <v>0</v>
      </c>
      <c r="C1487" s="39">
        <f>IF(Txn!$B750="","","تراکنش بانکی")</f>
        <v>0</v>
      </c>
      <c r="D1487" s="38">
        <f>IF(Txn!$B750="","",IF(Txn!$X750="","",Txn!$X750))</f>
        <v>0</v>
      </c>
      <c r="E1487" s="39">
        <f>IF($D1487="","",IFERROR(VLOOKUP($D1487,AcctTbl,2,0),""))</f>
        <v>0</v>
      </c>
      <c r="F1487" s="39">
        <f>IF($D1487="","",IFERROR(VLOOKUP($D1487,AcctTbl,3,0),""))</f>
        <v>0</v>
      </c>
      <c r="G1487" s="39">
        <f>IF(Txn!$B750="","",Txn!$D750)</f>
        <v>0</v>
      </c>
      <c r="H1487" s="38">
        <f>IF(Txn!$B750="","",Txn!$E750)</f>
        <v>0</v>
      </c>
      <c r="I1487" s="40">
        <f>IF(Txn!$B750="",0,Txn!$O750)</f>
        <v>0</v>
      </c>
      <c r="J1487" s="40">
        <f>IF(Txn!$B750="",0,Txn!$P750)</f>
        <v>0</v>
      </c>
      <c r="K1487" s="41">
        <f>IF($A1487="","",IFERROR(VALUE(MID($A1487,6,2)),""))</f>
        <v>0</v>
      </c>
      <c r="L1487" s="39">
        <f>IF(Txn!$K750="","",Txn!$K750)</f>
        <v>0</v>
      </c>
      <c r="N1487" s="42">
        <f>IF($D1487="",0,COUNTIF(BankAccts,$D1487))</f>
        <v>0</v>
      </c>
    </row>
    <row r="1488" spans="1:14">
      <c r="A1488" s="38">
        <f>IF(Txn!$B750="","",Txn!$B750)</f>
        <v>0</v>
      </c>
      <c r="B1488" s="38">
        <f>IF(Txn!$B750="","",Txn!$C750)</f>
        <v>0</v>
      </c>
      <c r="C1488" s="39">
        <f>IF(Txn!$B750="","","تراکنش بانکی")</f>
        <v>0</v>
      </c>
      <c r="D1488" s="38">
        <f>IF(Txn!$B750="","",IF(IF(Txn!$U750="TRF",Txn!$Y750,Txn!$Z750)="","",IF(Txn!$U750="TRF",Txn!$Y750,Txn!$Z750)))</f>
        <v>0</v>
      </c>
      <c r="E1488" s="39">
        <f>IF($D1488="","",IFERROR(VLOOKUP($D1488,AcctTbl,2,0),""))</f>
        <v>0</v>
      </c>
      <c r="F1488" s="39">
        <f>IF($D1488="","",IFERROR(VLOOKUP($D1488,AcctTbl,3,0),""))</f>
        <v>0</v>
      </c>
      <c r="G1488" s="39">
        <f>IF(Txn!$B750="","",Txn!$D750)</f>
        <v>0</v>
      </c>
      <c r="H1488" s="38">
        <f>IF(Txn!$B750="","",Txn!$E750)</f>
        <v>0</v>
      </c>
      <c r="I1488" s="40">
        <f>IF(Txn!$B750="",0,Txn!$Q750)</f>
        <v>0</v>
      </c>
      <c r="J1488" s="40">
        <f>IF(Txn!$B750="",0,Txn!$R750)</f>
        <v>0</v>
      </c>
      <c r="K1488" s="41">
        <f>IF($A1488="","",IFERROR(VALUE(MID($A1488,6,2)),""))</f>
        <v>0</v>
      </c>
      <c r="L1488" s="39">
        <f>IF(Txn!$K750="","","طرف مقابل — "&amp;Txn!$K750)</f>
        <v>0</v>
      </c>
      <c r="N1488" s="42">
        <f>IF($D1488="",0,COUNTIF(BankAccts,$D1488))</f>
        <v>0</v>
      </c>
    </row>
    <row r="1489" spans="1:14">
      <c r="A1489" s="38">
        <f>IF(Txn!$B751="","",Txn!$B751)</f>
        <v>0</v>
      </c>
      <c r="B1489" s="38">
        <f>IF(Txn!$B751="","",Txn!$C751)</f>
        <v>0</v>
      </c>
      <c r="C1489" s="39">
        <f>IF(Txn!$B751="","","تراکنش بانکی")</f>
        <v>0</v>
      </c>
      <c r="D1489" s="38">
        <f>IF(Txn!$B751="","",IF(Txn!$X751="","",Txn!$X751))</f>
        <v>0</v>
      </c>
      <c r="E1489" s="39">
        <f>IF($D1489="","",IFERROR(VLOOKUP($D1489,AcctTbl,2,0),""))</f>
        <v>0</v>
      </c>
      <c r="F1489" s="39">
        <f>IF($D1489="","",IFERROR(VLOOKUP($D1489,AcctTbl,3,0),""))</f>
        <v>0</v>
      </c>
      <c r="G1489" s="39">
        <f>IF(Txn!$B751="","",Txn!$D751)</f>
        <v>0</v>
      </c>
      <c r="H1489" s="38">
        <f>IF(Txn!$B751="","",Txn!$E751)</f>
        <v>0</v>
      </c>
      <c r="I1489" s="40">
        <f>IF(Txn!$B751="",0,Txn!$O751)</f>
        <v>0</v>
      </c>
      <c r="J1489" s="40">
        <f>IF(Txn!$B751="",0,Txn!$P751)</f>
        <v>0</v>
      </c>
      <c r="K1489" s="41">
        <f>IF($A1489="","",IFERROR(VALUE(MID($A1489,6,2)),""))</f>
        <v>0</v>
      </c>
      <c r="L1489" s="39">
        <f>IF(Txn!$K751="","",Txn!$K751)</f>
        <v>0</v>
      </c>
      <c r="N1489" s="42">
        <f>IF($D1489="",0,COUNTIF(BankAccts,$D1489))</f>
        <v>0</v>
      </c>
    </row>
    <row r="1490" spans="1:14">
      <c r="A1490" s="38">
        <f>IF(Txn!$B751="","",Txn!$B751)</f>
        <v>0</v>
      </c>
      <c r="B1490" s="38">
        <f>IF(Txn!$B751="","",Txn!$C751)</f>
        <v>0</v>
      </c>
      <c r="C1490" s="39">
        <f>IF(Txn!$B751="","","تراکنش بانکی")</f>
        <v>0</v>
      </c>
      <c r="D1490" s="38">
        <f>IF(Txn!$B751="","",IF(IF(Txn!$U751="TRF",Txn!$Y751,Txn!$Z751)="","",IF(Txn!$U751="TRF",Txn!$Y751,Txn!$Z751)))</f>
        <v>0</v>
      </c>
      <c r="E1490" s="39">
        <f>IF($D1490="","",IFERROR(VLOOKUP($D1490,AcctTbl,2,0),""))</f>
        <v>0</v>
      </c>
      <c r="F1490" s="39">
        <f>IF($D1490="","",IFERROR(VLOOKUP($D1490,AcctTbl,3,0),""))</f>
        <v>0</v>
      </c>
      <c r="G1490" s="39">
        <f>IF(Txn!$B751="","",Txn!$D751)</f>
        <v>0</v>
      </c>
      <c r="H1490" s="38">
        <f>IF(Txn!$B751="","",Txn!$E751)</f>
        <v>0</v>
      </c>
      <c r="I1490" s="40">
        <f>IF(Txn!$B751="",0,Txn!$Q751)</f>
        <v>0</v>
      </c>
      <c r="J1490" s="40">
        <f>IF(Txn!$B751="",0,Txn!$R751)</f>
        <v>0</v>
      </c>
      <c r="K1490" s="41">
        <f>IF($A1490="","",IFERROR(VALUE(MID($A1490,6,2)),""))</f>
        <v>0</v>
      </c>
      <c r="L1490" s="39">
        <f>IF(Txn!$K751="","","طرف مقابل — "&amp;Txn!$K751)</f>
        <v>0</v>
      </c>
      <c r="N1490" s="42">
        <f>IF($D1490="",0,COUNTIF(BankAccts,$D1490))</f>
        <v>0</v>
      </c>
    </row>
    <row r="1491" spans="1:14">
      <c r="A1491" s="38">
        <f>IF(Txn!$B752="","",Txn!$B752)</f>
        <v>0</v>
      </c>
      <c r="B1491" s="38">
        <f>IF(Txn!$B752="","",Txn!$C752)</f>
        <v>0</v>
      </c>
      <c r="C1491" s="39">
        <f>IF(Txn!$B752="","","تراکنش بانکی")</f>
        <v>0</v>
      </c>
      <c r="D1491" s="38">
        <f>IF(Txn!$B752="","",IF(Txn!$X752="","",Txn!$X752))</f>
        <v>0</v>
      </c>
      <c r="E1491" s="39">
        <f>IF($D1491="","",IFERROR(VLOOKUP($D1491,AcctTbl,2,0),""))</f>
        <v>0</v>
      </c>
      <c r="F1491" s="39">
        <f>IF($D1491="","",IFERROR(VLOOKUP($D1491,AcctTbl,3,0),""))</f>
        <v>0</v>
      </c>
      <c r="G1491" s="39">
        <f>IF(Txn!$B752="","",Txn!$D752)</f>
        <v>0</v>
      </c>
      <c r="H1491" s="38">
        <f>IF(Txn!$B752="","",Txn!$E752)</f>
        <v>0</v>
      </c>
      <c r="I1491" s="40">
        <f>IF(Txn!$B752="",0,Txn!$O752)</f>
        <v>0</v>
      </c>
      <c r="J1491" s="40">
        <f>IF(Txn!$B752="",0,Txn!$P752)</f>
        <v>0</v>
      </c>
      <c r="K1491" s="41">
        <f>IF($A1491="","",IFERROR(VALUE(MID($A1491,6,2)),""))</f>
        <v>0</v>
      </c>
      <c r="L1491" s="39">
        <f>IF(Txn!$K752="","",Txn!$K752)</f>
        <v>0</v>
      </c>
      <c r="N1491" s="42">
        <f>IF($D1491="",0,COUNTIF(BankAccts,$D1491))</f>
        <v>0</v>
      </c>
    </row>
    <row r="1492" spans="1:14">
      <c r="A1492" s="38">
        <f>IF(Txn!$B752="","",Txn!$B752)</f>
        <v>0</v>
      </c>
      <c r="B1492" s="38">
        <f>IF(Txn!$B752="","",Txn!$C752)</f>
        <v>0</v>
      </c>
      <c r="C1492" s="39">
        <f>IF(Txn!$B752="","","تراکنش بانکی")</f>
        <v>0</v>
      </c>
      <c r="D1492" s="38">
        <f>IF(Txn!$B752="","",IF(IF(Txn!$U752="TRF",Txn!$Y752,Txn!$Z752)="","",IF(Txn!$U752="TRF",Txn!$Y752,Txn!$Z752)))</f>
        <v>0</v>
      </c>
      <c r="E1492" s="39">
        <f>IF($D1492="","",IFERROR(VLOOKUP($D1492,AcctTbl,2,0),""))</f>
        <v>0</v>
      </c>
      <c r="F1492" s="39">
        <f>IF($D1492="","",IFERROR(VLOOKUP($D1492,AcctTbl,3,0),""))</f>
        <v>0</v>
      </c>
      <c r="G1492" s="39">
        <f>IF(Txn!$B752="","",Txn!$D752)</f>
        <v>0</v>
      </c>
      <c r="H1492" s="38">
        <f>IF(Txn!$B752="","",Txn!$E752)</f>
        <v>0</v>
      </c>
      <c r="I1492" s="40">
        <f>IF(Txn!$B752="",0,Txn!$Q752)</f>
        <v>0</v>
      </c>
      <c r="J1492" s="40">
        <f>IF(Txn!$B752="",0,Txn!$R752)</f>
        <v>0</v>
      </c>
      <c r="K1492" s="41">
        <f>IF($A1492="","",IFERROR(VALUE(MID($A1492,6,2)),""))</f>
        <v>0</v>
      </c>
      <c r="L1492" s="39">
        <f>IF(Txn!$K752="","","طرف مقابل — "&amp;Txn!$K752)</f>
        <v>0</v>
      </c>
      <c r="N1492" s="42">
        <f>IF($D1492="",0,COUNTIF(BankAccts,$D1492))</f>
        <v>0</v>
      </c>
    </row>
    <row r="1493" spans="1:14">
      <c r="A1493" s="38">
        <f>IF(Txn!$B753="","",Txn!$B753)</f>
        <v>0</v>
      </c>
      <c r="B1493" s="38">
        <f>IF(Txn!$B753="","",Txn!$C753)</f>
        <v>0</v>
      </c>
      <c r="C1493" s="39">
        <f>IF(Txn!$B753="","","تراکنش بانکی")</f>
        <v>0</v>
      </c>
      <c r="D1493" s="38">
        <f>IF(Txn!$B753="","",IF(Txn!$X753="","",Txn!$X753))</f>
        <v>0</v>
      </c>
      <c r="E1493" s="39">
        <f>IF($D1493="","",IFERROR(VLOOKUP($D1493,AcctTbl,2,0),""))</f>
        <v>0</v>
      </c>
      <c r="F1493" s="39">
        <f>IF($D1493="","",IFERROR(VLOOKUP($D1493,AcctTbl,3,0),""))</f>
        <v>0</v>
      </c>
      <c r="G1493" s="39">
        <f>IF(Txn!$B753="","",Txn!$D753)</f>
        <v>0</v>
      </c>
      <c r="H1493" s="38">
        <f>IF(Txn!$B753="","",Txn!$E753)</f>
        <v>0</v>
      </c>
      <c r="I1493" s="40">
        <f>IF(Txn!$B753="",0,Txn!$O753)</f>
        <v>0</v>
      </c>
      <c r="J1493" s="40">
        <f>IF(Txn!$B753="",0,Txn!$P753)</f>
        <v>0</v>
      </c>
      <c r="K1493" s="41">
        <f>IF($A1493="","",IFERROR(VALUE(MID($A1493,6,2)),""))</f>
        <v>0</v>
      </c>
      <c r="L1493" s="39">
        <f>IF(Txn!$K753="","",Txn!$K753)</f>
        <v>0</v>
      </c>
      <c r="N1493" s="42">
        <f>IF($D1493="",0,COUNTIF(BankAccts,$D1493))</f>
        <v>0</v>
      </c>
    </row>
    <row r="1494" spans="1:14">
      <c r="A1494" s="38">
        <f>IF(Txn!$B753="","",Txn!$B753)</f>
        <v>0</v>
      </c>
      <c r="B1494" s="38">
        <f>IF(Txn!$B753="","",Txn!$C753)</f>
        <v>0</v>
      </c>
      <c r="C1494" s="39">
        <f>IF(Txn!$B753="","","تراکنش بانکی")</f>
        <v>0</v>
      </c>
      <c r="D1494" s="38">
        <f>IF(Txn!$B753="","",IF(IF(Txn!$U753="TRF",Txn!$Y753,Txn!$Z753)="","",IF(Txn!$U753="TRF",Txn!$Y753,Txn!$Z753)))</f>
        <v>0</v>
      </c>
      <c r="E1494" s="39">
        <f>IF($D1494="","",IFERROR(VLOOKUP($D1494,AcctTbl,2,0),""))</f>
        <v>0</v>
      </c>
      <c r="F1494" s="39">
        <f>IF($D1494="","",IFERROR(VLOOKUP($D1494,AcctTbl,3,0),""))</f>
        <v>0</v>
      </c>
      <c r="G1494" s="39">
        <f>IF(Txn!$B753="","",Txn!$D753)</f>
        <v>0</v>
      </c>
      <c r="H1494" s="38">
        <f>IF(Txn!$B753="","",Txn!$E753)</f>
        <v>0</v>
      </c>
      <c r="I1494" s="40">
        <f>IF(Txn!$B753="",0,Txn!$Q753)</f>
        <v>0</v>
      </c>
      <c r="J1494" s="40">
        <f>IF(Txn!$B753="",0,Txn!$R753)</f>
        <v>0</v>
      </c>
      <c r="K1494" s="41">
        <f>IF($A1494="","",IFERROR(VALUE(MID($A1494,6,2)),""))</f>
        <v>0</v>
      </c>
      <c r="L1494" s="39">
        <f>IF(Txn!$K753="","","طرف مقابل — "&amp;Txn!$K753)</f>
        <v>0</v>
      </c>
      <c r="N1494" s="42">
        <f>IF($D1494="",0,COUNTIF(BankAccts,$D1494))</f>
        <v>0</v>
      </c>
    </row>
    <row r="1495" spans="1:14">
      <c r="A1495" s="38">
        <f>IF(Txn!$B754="","",Txn!$B754)</f>
        <v>0</v>
      </c>
      <c r="B1495" s="38">
        <f>IF(Txn!$B754="","",Txn!$C754)</f>
        <v>0</v>
      </c>
      <c r="C1495" s="39">
        <f>IF(Txn!$B754="","","تراکنش بانکی")</f>
        <v>0</v>
      </c>
      <c r="D1495" s="38">
        <f>IF(Txn!$B754="","",IF(Txn!$X754="","",Txn!$X754))</f>
        <v>0</v>
      </c>
      <c r="E1495" s="39">
        <f>IF($D1495="","",IFERROR(VLOOKUP($D1495,AcctTbl,2,0),""))</f>
        <v>0</v>
      </c>
      <c r="F1495" s="39">
        <f>IF($D1495="","",IFERROR(VLOOKUP($D1495,AcctTbl,3,0),""))</f>
        <v>0</v>
      </c>
      <c r="G1495" s="39">
        <f>IF(Txn!$B754="","",Txn!$D754)</f>
        <v>0</v>
      </c>
      <c r="H1495" s="38">
        <f>IF(Txn!$B754="","",Txn!$E754)</f>
        <v>0</v>
      </c>
      <c r="I1495" s="40">
        <f>IF(Txn!$B754="",0,Txn!$O754)</f>
        <v>0</v>
      </c>
      <c r="J1495" s="40">
        <f>IF(Txn!$B754="",0,Txn!$P754)</f>
        <v>0</v>
      </c>
      <c r="K1495" s="41">
        <f>IF($A1495="","",IFERROR(VALUE(MID($A1495,6,2)),""))</f>
        <v>0</v>
      </c>
      <c r="L1495" s="39">
        <f>IF(Txn!$K754="","",Txn!$K754)</f>
        <v>0</v>
      </c>
      <c r="N1495" s="42">
        <f>IF($D1495="",0,COUNTIF(BankAccts,$D1495))</f>
        <v>0</v>
      </c>
    </row>
    <row r="1496" spans="1:14">
      <c r="A1496" s="38">
        <f>IF(Txn!$B754="","",Txn!$B754)</f>
        <v>0</v>
      </c>
      <c r="B1496" s="38">
        <f>IF(Txn!$B754="","",Txn!$C754)</f>
        <v>0</v>
      </c>
      <c r="C1496" s="39">
        <f>IF(Txn!$B754="","","تراکنش بانکی")</f>
        <v>0</v>
      </c>
      <c r="D1496" s="38">
        <f>IF(Txn!$B754="","",IF(IF(Txn!$U754="TRF",Txn!$Y754,Txn!$Z754)="","",IF(Txn!$U754="TRF",Txn!$Y754,Txn!$Z754)))</f>
        <v>0</v>
      </c>
      <c r="E1496" s="39">
        <f>IF($D1496="","",IFERROR(VLOOKUP($D1496,AcctTbl,2,0),""))</f>
        <v>0</v>
      </c>
      <c r="F1496" s="39">
        <f>IF($D1496="","",IFERROR(VLOOKUP($D1496,AcctTbl,3,0),""))</f>
        <v>0</v>
      </c>
      <c r="G1496" s="39">
        <f>IF(Txn!$B754="","",Txn!$D754)</f>
        <v>0</v>
      </c>
      <c r="H1496" s="38">
        <f>IF(Txn!$B754="","",Txn!$E754)</f>
        <v>0</v>
      </c>
      <c r="I1496" s="40">
        <f>IF(Txn!$B754="",0,Txn!$Q754)</f>
        <v>0</v>
      </c>
      <c r="J1496" s="40">
        <f>IF(Txn!$B754="",0,Txn!$R754)</f>
        <v>0</v>
      </c>
      <c r="K1496" s="41">
        <f>IF($A1496="","",IFERROR(VALUE(MID($A1496,6,2)),""))</f>
        <v>0</v>
      </c>
      <c r="L1496" s="39">
        <f>IF(Txn!$K754="","","طرف مقابل — "&amp;Txn!$K754)</f>
        <v>0</v>
      </c>
      <c r="N1496" s="42">
        <f>IF($D1496="",0,COUNTIF(BankAccts,$D1496))</f>
        <v>0</v>
      </c>
    </row>
    <row r="1497" spans="1:14">
      <c r="A1497" s="38">
        <f>IF(Txn!$B755="","",Txn!$B755)</f>
        <v>0</v>
      </c>
      <c r="B1497" s="38">
        <f>IF(Txn!$B755="","",Txn!$C755)</f>
        <v>0</v>
      </c>
      <c r="C1497" s="39">
        <f>IF(Txn!$B755="","","تراکنش بانکی")</f>
        <v>0</v>
      </c>
      <c r="D1497" s="38">
        <f>IF(Txn!$B755="","",IF(Txn!$X755="","",Txn!$X755))</f>
        <v>0</v>
      </c>
      <c r="E1497" s="39">
        <f>IF($D1497="","",IFERROR(VLOOKUP($D1497,AcctTbl,2,0),""))</f>
        <v>0</v>
      </c>
      <c r="F1497" s="39">
        <f>IF($D1497="","",IFERROR(VLOOKUP($D1497,AcctTbl,3,0),""))</f>
        <v>0</v>
      </c>
      <c r="G1497" s="39">
        <f>IF(Txn!$B755="","",Txn!$D755)</f>
        <v>0</v>
      </c>
      <c r="H1497" s="38">
        <f>IF(Txn!$B755="","",Txn!$E755)</f>
        <v>0</v>
      </c>
      <c r="I1497" s="40">
        <f>IF(Txn!$B755="",0,Txn!$O755)</f>
        <v>0</v>
      </c>
      <c r="J1497" s="40">
        <f>IF(Txn!$B755="",0,Txn!$P755)</f>
        <v>0</v>
      </c>
      <c r="K1497" s="41">
        <f>IF($A1497="","",IFERROR(VALUE(MID($A1497,6,2)),""))</f>
        <v>0</v>
      </c>
      <c r="L1497" s="39">
        <f>IF(Txn!$K755="","",Txn!$K755)</f>
        <v>0</v>
      </c>
      <c r="N1497" s="42">
        <f>IF($D1497="",0,COUNTIF(BankAccts,$D1497))</f>
        <v>0</v>
      </c>
    </row>
    <row r="1498" spans="1:14">
      <c r="A1498" s="38">
        <f>IF(Txn!$B755="","",Txn!$B755)</f>
        <v>0</v>
      </c>
      <c r="B1498" s="38">
        <f>IF(Txn!$B755="","",Txn!$C755)</f>
        <v>0</v>
      </c>
      <c r="C1498" s="39">
        <f>IF(Txn!$B755="","","تراکنش بانکی")</f>
        <v>0</v>
      </c>
      <c r="D1498" s="38">
        <f>IF(Txn!$B755="","",IF(IF(Txn!$U755="TRF",Txn!$Y755,Txn!$Z755)="","",IF(Txn!$U755="TRF",Txn!$Y755,Txn!$Z755)))</f>
        <v>0</v>
      </c>
      <c r="E1498" s="39">
        <f>IF($D1498="","",IFERROR(VLOOKUP($D1498,AcctTbl,2,0),""))</f>
        <v>0</v>
      </c>
      <c r="F1498" s="39">
        <f>IF($D1498="","",IFERROR(VLOOKUP($D1498,AcctTbl,3,0),""))</f>
        <v>0</v>
      </c>
      <c r="G1498" s="39">
        <f>IF(Txn!$B755="","",Txn!$D755)</f>
        <v>0</v>
      </c>
      <c r="H1498" s="38">
        <f>IF(Txn!$B755="","",Txn!$E755)</f>
        <v>0</v>
      </c>
      <c r="I1498" s="40">
        <f>IF(Txn!$B755="",0,Txn!$Q755)</f>
        <v>0</v>
      </c>
      <c r="J1498" s="40">
        <f>IF(Txn!$B755="",0,Txn!$R755)</f>
        <v>0</v>
      </c>
      <c r="K1498" s="41">
        <f>IF($A1498="","",IFERROR(VALUE(MID($A1498,6,2)),""))</f>
        <v>0</v>
      </c>
      <c r="L1498" s="39">
        <f>IF(Txn!$K755="","","طرف مقابل — "&amp;Txn!$K755)</f>
        <v>0</v>
      </c>
      <c r="N1498" s="42">
        <f>IF($D1498="",0,COUNTIF(BankAccts,$D1498))</f>
        <v>0</v>
      </c>
    </row>
    <row r="1499" spans="1:14">
      <c r="A1499" s="38">
        <f>IF(Txn!$B756="","",Txn!$B756)</f>
        <v>0</v>
      </c>
      <c r="B1499" s="38">
        <f>IF(Txn!$B756="","",Txn!$C756)</f>
        <v>0</v>
      </c>
      <c r="C1499" s="39">
        <f>IF(Txn!$B756="","","تراکنش بانکی")</f>
        <v>0</v>
      </c>
      <c r="D1499" s="38">
        <f>IF(Txn!$B756="","",IF(Txn!$X756="","",Txn!$X756))</f>
        <v>0</v>
      </c>
      <c r="E1499" s="39">
        <f>IF($D1499="","",IFERROR(VLOOKUP($D1499,AcctTbl,2,0),""))</f>
        <v>0</v>
      </c>
      <c r="F1499" s="39">
        <f>IF($D1499="","",IFERROR(VLOOKUP($D1499,AcctTbl,3,0),""))</f>
        <v>0</v>
      </c>
      <c r="G1499" s="39">
        <f>IF(Txn!$B756="","",Txn!$D756)</f>
        <v>0</v>
      </c>
      <c r="H1499" s="38">
        <f>IF(Txn!$B756="","",Txn!$E756)</f>
        <v>0</v>
      </c>
      <c r="I1499" s="40">
        <f>IF(Txn!$B756="",0,Txn!$O756)</f>
        <v>0</v>
      </c>
      <c r="J1499" s="40">
        <f>IF(Txn!$B756="",0,Txn!$P756)</f>
        <v>0</v>
      </c>
      <c r="K1499" s="41">
        <f>IF($A1499="","",IFERROR(VALUE(MID($A1499,6,2)),""))</f>
        <v>0</v>
      </c>
      <c r="L1499" s="39">
        <f>IF(Txn!$K756="","",Txn!$K756)</f>
        <v>0</v>
      </c>
      <c r="N1499" s="42">
        <f>IF($D1499="",0,COUNTIF(BankAccts,$D1499))</f>
        <v>0</v>
      </c>
    </row>
    <row r="1500" spans="1:14">
      <c r="A1500" s="38">
        <f>IF(Txn!$B756="","",Txn!$B756)</f>
        <v>0</v>
      </c>
      <c r="B1500" s="38">
        <f>IF(Txn!$B756="","",Txn!$C756)</f>
        <v>0</v>
      </c>
      <c r="C1500" s="39">
        <f>IF(Txn!$B756="","","تراکنش بانکی")</f>
        <v>0</v>
      </c>
      <c r="D1500" s="38">
        <f>IF(Txn!$B756="","",IF(IF(Txn!$U756="TRF",Txn!$Y756,Txn!$Z756)="","",IF(Txn!$U756="TRF",Txn!$Y756,Txn!$Z756)))</f>
        <v>0</v>
      </c>
      <c r="E1500" s="39">
        <f>IF($D1500="","",IFERROR(VLOOKUP($D1500,AcctTbl,2,0),""))</f>
        <v>0</v>
      </c>
      <c r="F1500" s="39">
        <f>IF($D1500="","",IFERROR(VLOOKUP($D1500,AcctTbl,3,0),""))</f>
        <v>0</v>
      </c>
      <c r="G1500" s="39">
        <f>IF(Txn!$B756="","",Txn!$D756)</f>
        <v>0</v>
      </c>
      <c r="H1500" s="38">
        <f>IF(Txn!$B756="","",Txn!$E756)</f>
        <v>0</v>
      </c>
      <c r="I1500" s="40">
        <f>IF(Txn!$B756="",0,Txn!$Q756)</f>
        <v>0</v>
      </c>
      <c r="J1500" s="40">
        <f>IF(Txn!$B756="",0,Txn!$R756)</f>
        <v>0</v>
      </c>
      <c r="K1500" s="41">
        <f>IF($A1500="","",IFERROR(VALUE(MID($A1500,6,2)),""))</f>
        <v>0</v>
      </c>
      <c r="L1500" s="39">
        <f>IF(Txn!$K756="","","طرف مقابل — "&amp;Txn!$K756)</f>
        <v>0</v>
      </c>
      <c r="N1500" s="42">
        <f>IF($D1500="",0,COUNTIF(BankAccts,$D1500))</f>
        <v>0</v>
      </c>
    </row>
    <row r="1501" spans="1:14">
      <c r="A1501" s="38">
        <f>IF(Txn!$B757="","",Txn!$B757)</f>
        <v>0</v>
      </c>
      <c r="B1501" s="38">
        <f>IF(Txn!$B757="","",Txn!$C757)</f>
        <v>0</v>
      </c>
      <c r="C1501" s="39">
        <f>IF(Txn!$B757="","","تراکنش بانکی")</f>
        <v>0</v>
      </c>
      <c r="D1501" s="38">
        <f>IF(Txn!$B757="","",IF(Txn!$X757="","",Txn!$X757))</f>
        <v>0</v>
      </c>
      <c r="E1501" s="39">
        <f>IF($D1501="","",IFERROR(VLOOKUP($D1501,AcctTbl,2,0),""))</f>
        <v>0</v>
      </c>
      <c r="F1501" s="39">
        <f>IF($D1501="","",IFERROR(VLOOKUP($D1501,AcctTbl,3,0),""))</f>
        <v>0</v>
      </c>
      <c r="G1501" s="39">
        <f>IF(Txn!$B757="","",Txn!$D757)</f>
        <v>0</v>
      </c>
      <c r="H1501" s="38">
        <f>IF(Txn!$B757="","",Txn!$E757)</f>
        <v>0</v>
      </c>
      <c r="I1501" s="40">
        <f>IF(Txn!$B757="",0,Txn!$O757)</f>
        <v>0</v>
      </c>
      <c r="J1501" s="40">
        <f>IF(Txn!$B757="",0,Txn!$P757)</f>
        <v>0</v>
      </c>
      <c r="K1501" s="41">
        <f>IF($A1501="","",IFERROR(VALUE(MID($A1501,6,2)),""))</f>
        <v>0</v>
      </c>
      <c r="L1501" s="39">
        <f>IF(Txn!$K757="","",Txn!$K757)</f>
        <v>0</v>
      </c>
      <c r="N1501" s="42">
        <f>IF($D1501="",0,COUNTIF(BankAccts,$D1501))</f>
        <v>0</v>
      </c>
    </row>
    <row r="1502" spans="1:14">
      <c r="A1502" s="38">
        <f>IF(Txn!$B757="","",Txn!$B757)</f>
        <v>0</v>
      </c>
      <c r="B1502" s="38">
        <f>IF(Txn!$B757="","",Txn!$C757)</f>
        <v>0</v>
      </c>
      <c r="C1502" s="39">
        <f>IF(Txn!$B757="","","تراکنش بانکی")</f>
        <v>0</v>
      </c>
      <c r="D1502" s="38">
        <f>IF(Txn!$B757="","",IF(IF(Txn!$U757="TRF",Txn!$Y757,Txn!$Z757)="","",IF(Txn!$U757="TRF",Txn!$Y757,Txn!$Z757)))</f>
        <v>0</v>
      </c>
      <c r="E1502" s="39">
        <f>IF($D1502="","",IFERROR(VLOOKUP($D1502,AcctTbl,2,0),""))</f>
        <v>0</v>
      </c>
      <c r="F1502" s="39">
        <f>IF($D1502="","",IFERROR(VLOOKUP($D1502,AcctTbl,3,0),""))</f>
        <v>0</v>
      </c>
      <c r="G1502" s="39">
        <f>IF(Txn!$B757="","",Txn!$D757)</f>
        <v>0</v>
      </c>
      <c r="H1502" s="38">
        <f>IF(Txn!$B757="","",Txn!$E757)</f>
        <v>0</v>
      </c>
      <c r="I1502" s="40">
        <f>IF(Txn!$B757="",0,Txn!$Q757)</f>
        <v>0</v>
      </c>
      <c r="J1502" s="40">
        <f>IF(Txn!$B757="",0,Txn!$R757)</f>
        <v>0</v>
      </c>
      <c r="K1502" s="41">
        <f>IF($A1502="","",IFERROR(VALUE(MID($A1502,6,2)),""))</f>
        <v>0</v>
      </c>
      <c r="L1502" s="39">
        <f>IF(Txn!$K757="","","طرف مقابل — "&amp;Txn!$K757)</f>
        <v>0</v>
      </c>
      <c r="N1502" s="42">
        <f>IF($D1502="",0,COUNTIF(BankAccts,$D1502))</f>
        <v>0</v>
      </c>
    </row>
    <row r="1503" spans="1:14">
      <c r="A1503" s="38">
        <f>IF(Txn!$B758="","",Txn!$B758)</f>
        <v>0</v>
      </c>
      <c r="B1503" s="38">
        <f>IF(Txn!$B758="","",Txn!$C758)</f>
        <v>0</v>
      </c>
      <c r="C1503" s="39">
        <f>IF(Txn!$B758="","","تراکنش بانکی")</f>
        <v>0</v>
      </c>
      <c r="D1503" s="38">
        <f>IF(Txn!$B758="","",IF(Txn!$X758="","",Txn!$X758))</f>
        <v>0</v>
      </c>
      <c r="E1503" s="39">
        <f>IF($D1503="","",IFERROR(VLOOKUP($D1503,AcctTbl,2,0),""))</f>
        <v>0</v>
      </c>
      <c r="F1503" s="39">
        <f>IF($D1503="","",IFERROR(VLOOKUP($D1503,AcctTbl,3,0),""))</f>
        <v>0</v>
      </c>
      <c r="G1503" s="39">
        <f>IF(Txn!$B758="","",Txn!$D758)</f>
        <v>0</v>
      </c>
      <c r="H1503" s="38">
        <f>IF(Txn!$B758="","",Txn!$E758)</f>
        <v>0</v>
      </c>
      <c r="I1503" s="40">
        <f>IF(Txn!$B758="",0,Txn!$O758)</f>
        <v>0</v>
      </c>
      <c r="J1503" s="40">
        <f>IF(Txn!$B758="",0,Txn!$P758)</f>
        <v>0</v>
      </c>
      <c r="K1503" s="41">
        <f>IF($A1503="","",IFERROR(VALUE(MID($A1503,6,2)),""))</f>
        <v>0</v>
      </c>
      <c r="L1503" s="39">
        <f>IF(Txn!$K758="","",Txn!$K758)</f>
        <v>0</v>
      </c>
      <c r="N1503" s="42">
        <f>IF($D1503="",0,COUNTIF(BankAccts,$D1503))</f>
        <v>0</v>
      </c>
    </row>
    <row r="1504" spans="1:14">
      <c r="A1504" s="38">
        <f>IF(Txn!$B758="","",Txn!$B758)</f>
        <v>0</v>
      </c>
      <c r="B1504" s="38">
        <f>IF(Txn!$B758="","",Txn!$C758)</f>
        <v>0</v>
      </c>
      <c r="C1504" s="39">
        <f>IF(Txn!$B758="","","تراکنش بانکی")</f>
        <v>0</v>
      </c>
      <c r="D1504" s="38">
        <f>IF(Txn!$B758="","",IF(IF(Txn!$U758="TRF",Txn!$Y758,Txn!$Z758)="","",IF(Txn!$U758="TRF",Txn!$Y758,Txn!$Z758)))</f>
        <v>0</v>
      </c>
      <c r="E1504" s="39">
        <f>IF($D1504="","",IFERROR(VLOOKUP($D1504,AcctTbl,2,0),""))</f>
        <v>0</v>
      </c>
      <c r="F1504" s="39">
        <f>IF($D1504="","",IFERROR(VLOOKUP($D1504,AcctTbl,3,0),""))</f>
        <v>0</v>
      </c>
      <c r="G1504" s="39">
        <f>IF(Txn!$B758="","",Txn!$D758)</f>
        <v>0</v>
      </c>
      <c r="H1504" s="38">
        <f>IF(Txn!$B758="","",Txn!$E758)</f>
        <v>0</v>
      </c>
      <c r="I1504" s="40">
        <f>IF(Txn!$B758="",0,Txn!$Q758)</f>
        <v>0</v>
      </c>
      <c r="J1504" s="40">
        <f>IF(Txn!$B758="",0,Txn!$R758)</f>
        <v>0</v>
      </c>
      <c r="K1504" s="41">
        <f>IF($A1504="","",IFERROR(VALUE(MID($A1504,6,2)),""))</f>
        <v>0</v>
      </c>
      <c r="L1504" s="39">
        <f>IF(Txn!$K758="","","طرف مقابل — "&amp;Txn!$K758)</f>
        <v>0</v>
      </c>
      <c r="N1504" s="42">
        <f>IF($D1504="",0,COUNTIF(BankAccts,$D1504))</f>
        <v>0</v>
      </c>
    </row>
    <row r="1505" spans="1:14">
      <c r="A1505" s="38">
        <f>IF(Txn!$B759="","",Txn!$B759)</f>
        <v>0</v>
      </c>
      <c r="B1505" s="38">
        <f>IF(Txn!$B759="","",Txn!$C759)</f>
        <v>0</v>
      </c>
      <c r="C1505" s="39">
        <f>IF(Txn!$B759="","","تراکنش بانکی")</f>
        <v>0</v>
      </c>
      <c r="D1505" s="38">
        <f>IF(Txn!$B759="","",IF(Txn!$X759="","",Txn!$X759))</f>
        <v>0</v>
      </c>
      <c r="E1505" s="39">
        <f>IF($D1505="","",IFERROR(VLOOKUP($D1505,AcctTbl,2,0),""))</f>
        <v>0</v>
      </c>
      <c r="F1505" s="39">
        <f>IF($D1505="","",IFERROR(VLOOKUP($D1505,AcctTbl,3,0),""))</f>
        <v>0</v>
      </c>
      <c r="G1505" s="39">
        <f>IF(Txn!$B759="","",Txn!$D759)</f>
        <v>0</v>
      </c>
      <c r="H1505" s="38">
        <f>IF(Txn!$B759="","",Txn!$E759)</f>
        <v>0</v>
      </c>
      <c r="I1505" s="40">
        <f>IF(Txn!$B759="",0,Txn!$O759)</f>
        <v>0</v>
      </c>
      <c r="J1505" s="40">
        <f>IF(Txn!$B759="",0,Txn!$P759)</f>
        <v>0</v>
      </c>
      <c r="K1505" s="41">
        <f>IF($A1505="","",IFERROR(VALUE(MID($A1505,6,2)),""))</f>
        <v>0</v>
      </c>
      <c r="L1505" s="39">
        <f>IF(Txn!$K759="","",Txn!$K759)</f>
        <v>0</v>
      </c>
      <c r="N1505" s="42">
        <f>IF($D1505="",0,COUNTIF(BankAccts,$D1505))</f>
        <v>0</v>
      </c>
    </row>
    <row r="1506" spans="1:14">
      <c r="A1506" s="38">
        <f>IF(Txn!$B759="","",Txn!$B759)</f>
        <v>0</v>
      </c>
      <c r="B1506" s="38">
        <f>IF(Txn!$B759="","",Txn!$C759)</f>
        <v>0</v>
      </c>
      <c r="C1506" s="39">
        <f>IF(Txn!$B759="","","تراکنش بانکی")</f>
        <v>0</v>
      </c>
      <c r="D1506" s="38">
        <f>IF(Txn!$B759="","",IF(IF(Txn!$U759="TRF",Txn!$Y759,Txn!$Z759)="","",IF(Txn!$U759="TRF",Txn!$Y759,Txn!$Z759)))</f>
        <v>0</v>
      </c>
      <c r="E1506" s="39">
        <f>IF($D1506="","",IFERROR(VLOOKUP($D1506,AcctTbl,2,0),""))</f>
        <v>0</v>
      </c>
      <c r="F1506" s="39">
        <f>IF($D1506="","",IFERROR(VLOOKUP($D1506,AcctTbl,3,0),""))</f>
        <v>0</v>
      </c>
      <c r="G1506" s="39">
        <f>IF(Txn!$B759="","",Txn!$D759)</f>
        <v>0</v>
      </c>
      <c r="H1506" s="38">
        <f>IF(Txn!$B759="","",Txn!$E759)</f>
        <v>0</v>
      </c>
      <c r="I1506" s="40">
        <f>IF(Txn!$B759="",0,Txn!$Q759)</f>
        <v>0</v>
      </c>
      <c r="J1506" s="40">
        <f>IF(Txn!$B759="",0,Txn!$R759)</f>
        <v>0</v>
      </c>
      <c r="K1506" s="41">
        <f>IF($A1506="","",IFERROR(VALUE(MID($A1506,6,2)),""))</f>
        <v>0</v>
      </c>
      <c r="L1506" s="39">
        <f>IF(Txn!$K759="","","طرف مقابل — "&amp;Txn!$K759)</f>
        <v>0</v>
      </c>
      <c r="N1506" s="42">
        <f>IF($D1506="",0,COUNTIF(BankAccts,$D1506))</f>
        <v>0</v>
      </c>
    </row>
    <row r="1507" spans="1:14">
      <c r="A1507" s="38">
        <f>IF(Txn!$B760="","",Txn!$B760)</f>
        <v>0</v>
      </c>
      <c r="B1507" s="38">
        <f>IF(Txn!$B760="","",Txn!$C760)</f>
        <v>0</v>
      </c>
      <c r="C1507" s="39">
        <f>IF(Txn!$B760="","","تراکنش بانکی")</f>
        <v>0</v>
      </c>
      <c r="D1507" s="38">
        <f>IF(Txn!$B760="","",IF(Txn!$X760="","",Txn!$X760))</f>
        <v>0</v>
      </c>
      <c r="E1507" s="39">
        <f>IF($D1507="","",IFERROR(VLOOKUP($D1507,AcctTbl,2,0),""))</f>
        <v>0</v>
      </c>
      <c r="F1507" s="39">
        <f>IF($D1507="","",IFERROR(VLOOKUP($D1507,AcctTbl,3,0),""))</f>
        <v>0</v>
      </c>
      <c r="G1507" s="39">
        <f>IF(Txn!$B760="","",Txn!$D760)</f>
        <v>0</v>
      </c>
      <c r="H1507" s="38">
        <f>IF(Txn!$B760="","",Txn!$E760)</f>
        <v>0</v>
      </c>
      <c r="I1507" s="40">
        <f>IF(Txn!$B760="",0,Txn!$O760)</f>
        <v>0</v>
      </c>
      <c r="J1507" s="40">
        <f>IF(Txn!$B760="",0,Txn!$P760)</f>
        <v>0</v>
      </c>
      <c r="K1507" s="41">
        <f>IF($A1507="","",IFERROR(VALUE(MID($A1507,6,2)),""))</f>
        <v>0</v>
      </c>
      <c r="L1507" s="39">
        <f>IF(Txn!$K760="","",Txn!$K760)</f>
        <v>0</v>
      </c>
      <c r="N1507" s="42">
        <f>IF($D1507="",0,COUNTIF(BankAccts,$D1507))</f>
        <v>0</v>
      </c>
    </row>
    <row r="1508" spans="1:14">
      <c r="A1508" s="38">
        <f>IF(Txn!$B760="","",Txn!$B760)</f>
        <v>0</v>
      </c>
      <c r="B1508" s="38">
        <f>IF(Txn!$B760="","",Txn!$C760)</f>
        <v>0</v>
      </c>
      <c r="C1508" s="39">
        <f>IF(Txn!$B760="","","تراکنش بانکی")</f>
        <v>0</v>
      </c>
      <c r="D1508" s="38">
        <f>IF(Txn!$B760="","",IF(IF(Txn!$U760="TRF",Txn!$Y760,Txn!$Z760)="","",IF(Txn!$U760="TRF",Txn!$Y760,Txn!$Z760)))</f>
        <v>0</v>
      </c>
      <c r="E1508" s="39">
        <f>IF($D1508="","",IFERROR(VLOOKUP($D1508,AcctTbl,2,0),""))</f>
        <v>0</v>
      </c>
      <c r="F1508" s="39">
        <f>IF($D1508="","",IFERROR(VLOOKUP($D1508,AcctTbl,3,0),""))</f>
        <v>0</v>
      </c>
      <c r="G1508" s="39">
        <f>IF(Txn!$B760="","",Txn!$D760)</f>
        <v>0</v>
      </c>
      <c r="H1508" s="38">
        <f>IF(Txn!$B760="","",Txn!$E760)</f>
        <v>0</v>
      </c>
      <c r="I1508" s="40">
        <f>IF(Txn!$B760="",0,Txn!$Q760)</f>
        <v>0</v>
      </c>
      <c r="J1508" s="40">
        <f>IF(Txn!$B760="",0,Txn!$R760)</f>
        <v>0</v>
      </c>
      <c r="K1508" s="41">
        <f>IF($A1508="","",IFERROR(VALUE(MID($A1508,6,2)),""))</f>
        <v>0</v>
      </c>
      <c r="L1508" s="39">
        <f>IF(Txn!$K760="","","طرف مقابل — "&amp;Txn!$K760)</f>
        <v>0</v>
      </c>
      <c r="N1508" s="42">
        <f>IF($D1508="",0,COUNTIF(BankAccts,$D1508))</f>
        <v>0</v>
      </c>
    </row>
    <row r="1509" spans="1:14">
      <c r="A1509" s="38">
        <f>IF(Txn!$B761="","",Txn!$B761)</f>
        <v>0</v>
      </c>
      <c r="B1509" s="38">
        <f>IF(Txn!$B761="","",Txn!$C761)</f>
        <v>0</v>
      </c>
      <c r="C1509" s="39">
        <f>IF(Txn!$B761="","","تراکنش بانکی")</f>
        <v>0</v>
      </c>
      <c r="D1509" s="38">
        <f>IF(Txn!$B761="","",IF(Txn!$X761="","",Txn!$X761))</f>
        <v>0</v>
      </c>
      <c r="E1509" s="39">
        <f>IF($D1509="","",IFERROR(VLOOKUP($D1509,AcctTbl,2,0),""))</f>
        <v>0</v>
      </c>
      <c r="F1509" s="39">
        <f>IF($D1509="","",IFERROR(VLOOKUP($D1509,AcctTbl,3,0),""))</f>
        <v>0</v>
      </c>
      <c r="G1509" s="39">
        <f>IF(Txn!$B761="","",Txn!$D761)</f>
        <v>0</v>
      </c>
      <c r="H1509" s="38">
        <f>IF(Txn!$B761="","",Txn!$E761)</f>
        <v>0</v>
      </c>
      <c r="I1509" s="40">
        <f>IF(Txn!$B761="",0,Txn!$O761)</f>
        <v>0</v>
      </c>
      <c r="J1509" s="40">
        <f>IF(Txn!$B761="",0,Txn!$P761)</f>
        <v>0</v>
      </c>
      <c r="K1509" s="41">
        <f>IF($A1509="","",IFERROR(VALUE(MID($A1509,6,2)),""))</f>
        <v>0</v>
      </c>
      <c r="L1509" s="39">
        <f>IF(Txn!$K761="","",Txn!$K761)</f>
        <v>0</v>
      </c>
      <c r="N1509" s="42">
        <f>IF($D1509="",0,COUNTIF(BankAccts,$D1509))</f>
        <v>0</v>
      </c>
    </row>
    <row r="1510" spans="1:14">
      <c r="A1510" s="38">
        <f>IF(Txn!$B761="","",Txn!$B761)</f>
        <v>0</v>
      </c>
      <c r="B1510" s="38">
        <f>IF(Txn!$B761="","",Txn!$C761)</f>
        <v>0</v>
      </c>
      <c r="C1510" s="39">
        <f>IF(Txn!$B761="","","تراکنش بانکی")</f>
        <v>0</v>
      </c>
      <c r="D1510" s="38">
        <f>IF(Txn!$B761="","",IF(IF(Txn!$U761="TRF",Txn!$Y761,Txn!$Z761)="","",IF(Txn!$U761="TRF",Txn!$Y761,Txn!$Z761)))</f>
        <v>0</v>
      </c>
      <c r="E1510" s="39">
        <f>IF($D1510="","",IFERROR(VLOOKUP($D1510,AcctTbl,2,0),""))</f>
        <v>0</v>
      </c>
      <c r="F1510" s="39">
        <f>IF($D1510="","",IFERROR(VLOOKUP($D1510,AcctTbl,3,0),""))</f>
        <v>0</v>
      </c>
      <c r="G1510" s="39">
        <f>IF(Txn!$B761="","",Txn!$D761)</f>
        <v>0</v>
      </c>
      <c r="H1510" s="38">
        <f>IF(Txn!$B761="","",Txn!$E761)</f>
        <v>0</v>
      </c>
      <c r="I1510" s="40">
        <f>IF(Txn!$B761="",0,Txn!$Q761)</f>
        <v>0</v>
      </c>
      <c r="J1510" s="40">
        <f>IF(Txn!$B761="",0,Txn!$R761)</f>
        <v>0</v>
      </c>
      <c r="K1510" s="41">
        <f>IF($A1510="","",IFERROR(VALUE(MID($A1510,6,2)),""))</f>
        <v>0</v>
      </c>
      <c r="L1510" s="39">
        <f>IF(Txn!$K761="","","طرف مقابل — "&amp;Txn!$K761)</f>
        <v>0</v>
      </c>
      <c r="N1510" s="42">
        <f>IF($D1510="",0,COUNTIF(BankAccts,$D1510))</f>
        <v>0</v>
      </c>
    </row>
    <row r="1511" spans="1:14">
      <c r="A1511" s="38">
        <f>IF(Txn!$B762="","",Txn!$B762)</f>
        <v>0</v>
      </c>
      <c r="B1511" s="38">
        <f>IF(Txn!$B762="","",Txn!$C762)</f>
        <v>0</v>
      </c>
      <c r="C1511" s="39">
        <f>IF(Txn!$B762="","","تراکنش بانکی")</f>
        <v>0</v>
      </c>
      <c r="D1511" s="38">
        <f>IF(Txn!$B762="","",IF(Txn!$X762="","",Txn!$X762))</f>
        <v>0</v>
      </c>
      <c r="E1511" s="39">
        <f>IF($D1511="","",IFERROR(VLOOKUP($D1511,AcctTbl,2,0),""))</f>
        <v>0</v>
      </c>
      <c r="F1511" s="39">
        <f>IF($D1511="","",IFERROR(VLOOKUP($D1511,AcctTbl,3,0),""))</f>
        <v>0</v>
      </c>
      <c r="G1511" s="39">
        <f>IF(Txn!$B762="","",Txn!$D762)</f>
        <v>0</v>
      </c>
      <c r="H1511" s="38">
        <f>IF(Txn!$B762="","",Txn!$E762)</f>
        <v>0</v>
      </c>
      <c r="I1511" s="40">
        <f>IF(Txn!$B762="",0,Txn!$O762)</f>
        <v>0</v>
      </c>
      <c r="J1511" s="40">
        <f>IF(Txn!$B762="",0,Txn!$P762)</f>
        <v>0</v>
      </c>
      <c r="K1511" s="41">
        <f>IF($A1511="","",IFERROR(VALUE(MID($A1511,6,2)),""))</f>
        <v>0</v>
      </c>
      <c r="L1511" s="39">
        <f>IF(Txn!$K762="","",Txn!$K762)</f>
        <v>0</v>
      </c>
      <c r="N1511" s="42">
        <f>IF($D1511="",0,COUNTIF(BankAccts,$D1511))</f>
        <v>0</v>
      </c>
    </row>
    <row r="1512" spans="1:14">
      <c r="A1512" s="38">
        <f>IF(Txn!$B762="","",Txn!$B762)</f>
        <v>0</v>
      </c>
      <c r="B1512" s="38">
        <f>IF(Txn!$B762="","",Txn!$C762)</f>
        <v>0</v>
      </c>
      <c r="C1512" s="39">
        <f>IF(Txn!$B762="","","تراکنش بانکی")</f>
        <v>0</v>
      </c>
      <c r="D1512" s="38">
        <f>IF(Txn!$B762="","",IF(IF(Txn!$U762="TRF",Txn!$Y762,Txn!$Z762)="","",IF(Txn!$U762="TRF",Txn!$Y762,Txn!$Z762)))</f>
        <v>0</v>
      </c>
      <c r="E1512" s="39">
        <f>IF($D1512="","",IFERROR(VLOOKUP($D1512,AcctTbl,2,0),""))</f>
        <v>0</v>
      </c>
      <c r="F1512" s="39">
        <f>IF($D1512="","",IFERROR(VLOOKUP($D1512,AcctTbl,3,0),""))</f>
        <v>0</v>
      </c>
      <c r="G1512" s="39">
        <f>IF(Txn!$B762="","",Txn!$D762)</f>
        <v>0</v>
      </c>
      <c r="H1512" s="38">
        <f>IF(Txn!$B762="","",Txn!$E762)</f>
        <v>0</v>
      </c>
      <c r="I1512" s="40">
        <f>IF(Txn!$B762="",0,Txn!$Q762)</f>
        <v>0</v>
      </c>
      <c r="J1512" s="40">
        <f>IF(Txn!$B762="",0,Txn!$R762)</f>
        <v>0</v>
      </c>
      <c r="K1512" s="41">
        <f>IF($A1512="","",IFERROR(VALUE(MID($A1512,6,2)),""))</f>
        <v>0</v>
      </c>
      <c r="L1512" s="39">
        <f>IF(Txn!$K762="","","طرف مقابل — "&amp;Txn!$K762)</f>
        <v>0</v>
      </c>
      <c r="N1512" s="42">
        <f>IF($D1512="",0,COUNTIF(BankAccts,$D1512))</f>
        <v>0</v>
      </c>
    </row>
    <row r="1513" spans="1:14">
      <c r="A1513" s="38">
        <f>IF(Txn!$B763="","",Txn!$B763)</f>
        <v>0</v>
      </c>
      <c r="B1513" s="38">
        <f>IF(Txn!$B763="","",Txn!$C763)</f>
        <v>0</v>
      </c>
      <c r="C1513" s="39">
        <f>IF(Txn!$B763="","","تراکنش بانکی")</f>
        <v>0</v>
      </c>
      <c r="D1513" s="38">
        <f>IF(Txn!$B763="","",IF(Txn!$X763="","",Txn!$X763))</f>
        <v>0</v>
      </c>
      <c r="E1513" s="39">
        <f>IF($D1513="","",IFERROR(VLOOKUP($D1513,AcctTbl,2,0),""))</f>
        <v>0</v>
      </c>
      <c r="F1513" s="39">
        <f>IF($D1513="","",IFERROR(VLOOKUP($D1513,AcctTbl,3,0),""))</f>
        <v>0</v>
      </c>
      <c r="G1513" s="39">
        <f>IF(Txn!$B763="","",Txn!$D763)</f>
        <v>0</v>
      </c>
      <c r="H1513" s="38">
        <f>IF(Txn!$B763="","",Txn!$E763)</f>
        <v>0</v>
      </c>
      <c r="I1513" s="40">
        <f>IF(Txn!$B763="",0,Txn!$O763)</f>
        <v>0</v>
      </c>
      <c r="J1513" s="40">
        <f>IF(Txn!$B763="",0,Txn!$P763)</f>
        <v>0</v>
      </c>
      <c r="K1513" s="41">
        <f>IF($A1513="","",IFERROR(VALUE(MID($A1513,6,2)),""))</f>
        <v>0</v>
      </c>
      <c r="L1513" s="39">
        <f>IF(Txn!$K763="","",Txn!$K763)</f>
        <v>0</v>
      </c>
      <c r="N1513" s="42">
        <f>IF($D1513="",0,COUNTIF(BankAccts,$D1513))</f>
        <v>0</v>
      </c>
    </row>
    <row r="1514" spans="1:14">
      <c r="A1514" s="38">
        <f>IF(Txn!$B763="","",Txn!$B763)</f>
        <v>0</v>
      </c>
      <c r="B1514" s="38">
        <f>IF(Txn!$B763="","",Txn!$C763)</f>
        <v>0</v>
      </c>
      <c r="C1514" s="39">
        <f>IF(Txn!$B763="","","تراکنش بانکی")</f>
        <v>0</v>
      </c>
      <c r="D1514" s="38">
        <f>IF(Txn!$B763="","",IF(IF(Txn!$U763="TRF",Txn!$Y763,Txn!$Z763)="","",IF(Txn!$U763="TRF",Txn!$Y763,Txn!$Z763)))</f>
        <v>0</v>
      </c>
      <c r="E1514" s="39">
        <f>IF($D1514="","",IFERROR(VLOOKUP($D1514,AcctTbl,2,0),""))</f>
        <v>0</v>
      </c>
      <c r="F1514" s="39">
        <f>IF($D1514="","",IFERROR(VLOOKUP($D1514,AcctTbl,3,0),""))</f>
        <v>0</v>
      </c>
      <c r="G1514" s="39">
        <f>IF(Txn!$B763="","",Txn!$D763)</f>
        <v>0</v>
      </c>
      <c r="H1514" s="38">
        <f>IF(Txn!$B763="","",Txn!$E763)</f>
        <v>0</v>
      </c>
      <c r="I1514" s="40">
        <f>IF(Txn!$B763="",0,Txn!$Q763)</f>
        <v>0</v>
      </c>
      <c r="J1514" s="40">
        <f>IF(Txn!$B763="",0,Txn!$R763)</f>
        <v>0</v>
      </c>
      <c r="K1514" s="41">
        <f>IF($A1514="","",IFERROR(VALUE(MID($A1514,6,2)),""))</f>
        <v>0</v>
      </c>
      <c r="L1514" s="39">
        <f>IF(Txn!$K763="","","طرف مقابل — "&amp;Txn!$K763)</f>
        <v>0</v>
      </c>
      <c r="N1514" s="42">
        <f>IF($D1514="",0,COUNTIF(BankAccts,$D1514))</f>
        <v>0</v>
      </c>
    </row>
    <row r="1515" spans="1:14">
      <c r="A1515" s="38">
        <f>IF(Txn!$B764="","",Txn!$B764)</f>
        <v>0</v>
      </c>
      <c r="B1515" s="38">
        <f>IF(Txn!$B764="","",Txn!$C764)</f>
        <v>0</v>
      </c>
      <c r="C1515" s="39">
        <f>IF(Txn!$B764="","","تراکنش بانکی")</f>
        <v>0</v>
      </c>
      <c r="D1515" s="38">
        <f>IF(Txn!$B764="","",IF(Txn!$X764="","",Txn!$X764))</f>
        <v>0</v>
      </c>
      <c r="E1515" s="39">
        <f>IF($D1515="","",IFERROR(VLOOKUP($D1515,AcctTbl,2,0),""))</f>
        <v>0</v>
      </c>
      <c r="F1515" s="39">
        <f>IF($D1515="","",IFERROR(VLOOKUP($D1515,AcctTbl,3,0),""))</f>
        <v>0</v>
      </c>
      <c r="G1515" s="39">
        <f>IF(Txn!$B764="","",Txn!$D764)</f>
        <v>0</v>
      </c>
      <c r="H1515" s="38">
        <f>IF(Txn!$B764="","",Txn!$E764)</f>
        <v>0</v>
      </c>
      <c r="I1515" s="40">
        <f>IF(Txn!$B764="",0,Txn!$O764)</f>
        <v>0</v>
      </c>
      <c r="J1515" s="40">
        <f>IF(Txn!$B764="",0,Txn!$P764)</f>
        <v>0</v>
      </c>
      <c r="K1515" s="41">
        <f>IF($A1515="","",IFERROR(VALUE(MID($A1515,6,2)),""))</f>
        <v>0</v>
      </c>
      <c r="L1515" s="39">
        <f>IF(Txn!$K764="","",Txn!$K764)</f>
        <v>0</v>
      </c>
      <c r="N1515" s="42">
        <f>IF($D1515="",0,COUNTIF(BankAccts,$D1515))</f>
        <v>0</v>
      </c>
    </row>
    <row r="1516" spans="1:14">
      <c r="A1516" s="38">
        <f>IF(Txn!$B764="","",Txn!$B764)</f>
        <v>0</v>
      </c>
      <c r="B1516" s="38">
        <f>IF(Txn!$B764="","",Txn!$C764)</f>
        <v>0</v>
      </c>
      <c r="C1516" s="39">
        <f>IF(Txn!$B764="","","تراکنش بانکی")</f>
        <v>0</v>
      </c>
      <c r="D1516" s="38">
        <f>IF(Txn!$B764="","",IF(IF(Txn!$U764="TRF",Txn!$Y764,Txn!$Z764)="","",IF(Txn!$U764="TRF",Txn!$Y764,Txn!$Z764)))</f>
        <v>0</v>
      </c>
      <c r="E1516" s="39">
        <f>IF($D1516="","",IFERROR(VLOOKUP($D1516,AcctTbl,2,0),""))</f>
        <v>0</v>
      </c>
      <c r="F1516" s="39">
        <f>IF($D1516="","",IFERROR(VLOOKUP($D1516,AcctTbl,3,0),""))</f>
        <v>0</v>
      </c>
      <c r="G1516" s="39">
        <f>IF(Txn!$B764="","",Txn!$D764)</f>
        <v>0</v>
      </c>
      <c r="H1516" s="38">
        <f>IF(Txn!$B764="","",Txn!$E764)</f>
        <v>0</v>
      </c>
      <c r="I1516" s="40">
        <f>IF(Txn!$B764="",0,Txn!$Q764)</f>
        <v>0</v>
      </c>
      <c r="J1516" s="40">
        <f>IF(Txn!$B764="",0,Txn!$R764)</f>
        <v>0</v>
      </c>
      <c r="K1516" s="41">
        <f>IF($A1516="","",IFERROR(VALUE(MID($A1516,6,2)),""))</f>
        <v>0</v>
      </c>
      <c r="L1516" s="39">
        <f>IF(Txn!$K764="","","طرف مقابل — "&amp;Txn!$K764)</f>
        <v>0</v>
      </c>
      <c r="N1516" s="42">
        <f>IF($D1516="",0,COUNTIF(BankAccts,$D1516))</f>
        <v>0</v>
      </c>
    </row>
    <row r="1517" spans="1:14">
      <c r="A1517" s="38">
        <f>IF(Txn!$B765="","",Txn!$B765)</f>
        <v>0</v>
      </c>
      <c r="B1517" s="38">
        <f>IF(Txn!$B765="","",Txn!$C765)</f>
        <v>0</v>
      </c>
      <c r="C1517" s="39">
        <f>IF(Txn!$B765="","","تراکنش بانکی")</f>
        <v>0</v>
      </c>
      <c r="D1517" s="38">
        <f>IF(Txn!$B765="","",IF(Txn!$X765="","",Txn!$X765))</f>
        <v>0</v>
      </c>
      <c r="E1517" s="39">
        <f>IF($D1517="","",IFERROR(VLOOKUP($D1517,AcctTbl,2,0),""))</f>
        <v>0</v>
      </c>
      <c r="F1517" s="39">
        <f>IF($D1517="","",IFERROR(VLOOKUP($D1517,AcctTbl,3,0),""))</f>
        <v>0</v>
      </c>
      <c r="G1517" s="39">
        <f>IF(Txn!$B765="","",Txn!$D765)</f>
        <v>0</v>
      </c>
      <c r="H1517" s="38">
        <f>IF(Txn!$B765="","",Txn!$E765)</f>
        <v>0</v>
      </c>
      <c r="I1517" s="40">
        <f>IF(Txn!$B765="",0,Txn!$O765)</f>
        <v>0</v>
      </c>
      <c r="J1517" s="40">
        <f>IF(Txn!$B765="",0,Txn!$P765)</f>
        <v>0</v>
      </c>
      <c r="K1517" s="41">
        <f>IF($A1517="","",IFERROR(VALUE(MID($A1517,6,2)),""))</f>
        <v>0</v>
      </c>
      <c r="L1517" s="39">
        <f>IF(Txn!$K765="","",Txn!$K765)</f>
        <v>0</v>
      </c>
      <c r="N1517" s="42">
        <f>IF($D1517="",0,COUNTIF(BankAccts,$D1517))</f>
        <v>0</v>
      </c>
    </row>
    <row r="1518" spans="1:14">
      <c r="A1518" s="38">
        <f>IF(Txn!$B765="","",Txn!$B765)</f>
        <v>0</v>
      </c>
      <c r="B1518" s="38">
        <f>IF(Txn!$B765="","",Txn!$C765)</f>
        <v>0</v>
      </c>
      <c r="C1518" s="39">
        <f>IF(Txn!$B765="","","تراکنش بانکی")</f>
        <v>0</v>
      </c>
      <c r="D1518" s="38">
        <f>IF(Txn!$B765="","",IF(IF(Txn!$U765="TRF",Txn!$Y765,Txn!$Z765)="","",IF(Txn!$U765="TRF",Txn!$Y765,Txn!$Z765)))</f>
        <v>0</v>
      </c>
      <c r="E1518" s="39">
        <f>IF($D1518="","",IFERROR(VLOOKUP($D1518,AcctTbl,2,0),""))</f>
        <v>0</v>
      </c>
      <c r="F1518" s="39">
        <f>IF($D1518="","",IFERROR(VLOOKUP($D1518,AcctTbl,3,0),""))</f>
        <v>0</v>
      </c>
      <c r="G1518" s="39">
        <f>IF(Txn!$B765="","",Txn!$D765)</f>
        <v>0</v>
      </c>
      <c r="H1518" s="38">
        <f>IF(Txn!$B765="","",Txn!$E765)</f>
        <v>0</v>
      </c>
      <c r="I1518" s="40">
        <f>IF(Txn!$B765="",0,Txn!$Q765)</f>
        <v>0</v>
      </c>
      <c r="J1518" s="40">
        <f>IF(Txn!$B765="",0,Txn!$R765)</f>
        <v>0</v>
      </c>
      <c r="K1518" s="41">
        <f>IF($A1518="","",IFERROR(VALUE(MID($A1518,6,2)),""))</f>
        <v>0</v>
      </c>
      <c r="L1518" s="39">
        <f>IF(Txn!$K765="","","طرف مقابل — "&amp;Txn!$K765)</f>
        <v>0</v>
      </c>
      <c r="N1518" s="42">
        <f>IF($D1518="",0,COUNTIF(BankAccts,$D1518))</f>
        <v>0</v>
      </c>
    </row>
    <row r="1519" spans="1:14">
      <c r="A1519" s="38">
        <f>IF(Txn!$B766="","",Txn!$B766)</f>
        <v>0</v>
      </c>
      <c r="B1519" s="38">
        <f>IF(Txn!$B766="","",Txn!$C766)</f>
        <v>0</v>
      </c>
      <c r="C1519" s="39">
        <f>IF(Txn!$B766="","","تراکنش بانکی")</f>
        <v>0</v>
      </c>
      <c r="D1519" s="38">
        <f>IF(Txn!$B766="","",IF(Txn!$X766="","",Txn!$X766))</f>
        <v>0</v>
      </c>
      <c r="E1519" s="39">
        <f>IF($D1519="","",IFERROR(VLOOKUP($D1519,AcctTbl,2,0),""))</f>
        <v>0</v>
      </c>
      <c r="F1519" s="39">
        <f>IF($D1519="","",IFERROR(VLOOKUP($D1519,AcctTbl,3,0),""))</f>
        <v>0</v>
      </c>
      <c r="G1519" s="39">
        <f>IF(Txn!$B766="","",Txn!$D766)</f>
        <v>0</v>
      </c>
      <c r="H1519" s="38">
        <f>IF(Txn!$B766="","",Txn!$E766)</f>
        <v>0</v>
      </c>
      <c r="I1519" s="40">
        <f>IF(Txn!$B766="",0,Txn!$O766)</f>
        <v>0</v>
      </c>
      <c r="J1519" s="40">
        <f>IF(Txn!$B766="",0,Txn!$P766)</f>
        <v>0</v>
      </c>
      <c r="K1519" s="41">
        <f>IF($A1519="","",IFERROR(VALUE(MID($A1519,6,2)),""))</f>
        <v>0</v>
      </c>
      <c r="L1519" s="39">
        <f>IF(Txn!$K766="","",Txn!$K766)</f>
        <v>0</v>
      </c>
      <c r="N1519" s="42">
        <f>IF($D1519="",0,COUNTIF(BankAccts,$D1519))</f>
        <v>0</v>
      </c>
    </row>
    <row r="1520" spans="1:14">
      <c r="A1520" s="38">
        <f>IF(Txn!$B766="","",Txn!$B766)</f>
        <v>0</v>
      </c>
      <c r="B1520" s="38">
        <f>IF(Txn!$B766="","",Txn!$C766)</f>
        <v>0</v>
      </c>
      <c r="C1520" s="39">
        <f>IF(Txn!$B766="","","تراکنش بانکی")</f>
        <v>0</v>
      </c>
      <c r="D1520" s="38">
        <f>IF(Txn!$B766="","",IF(IF(Txn!$U766="TRF",Txn!$Y766,Txn!$Z766)="","",IF(Txn!$U766="TRF",Txn!$Y766,Txn!$Z766)))</f>
        <v>0</v>
      </c>
      <c r="E1520" s="39">
        <f>IF($D1520="","",IFERROR(VLOOKUP($D1520,AcctTbl,2,0),""))</f>
        <v>0</v>
      </c>
      <c r="F1520" s="39">
        <f>IF($D1520="","",IFERROR(VLOOKUP($D1520,AcctTbl,3,0),""))</f>
        <v>0</v>
      </c>
      <c r="G1520" s="39">
        <f>IF(Txn!$B766="","",Txn!$D766)</f>
        <v>0</v>
      </c>
      <c r="H1520" s="38">
        <f>IF(Txn!$B766="","",Txn!$E766)</f>
        <v>0</v>
      </c>
      <c r="I1520" s="40">
        <f>IF(Txn!$B766="",0,Txn!$Q766)</f>
        <v>0</v>
      </c>
      <c r="J1520" s="40">
        <f>IF(Txn!$B766="",0,Txn!$R766)</f>
        <v>0</v>
      </c>
      <c r="K1520" s="41">
        <f>IF($A1520="","",IFERROR(VALUE(MID($A1520,6,2)),""))</f>
        <v>0</v>
      </c>
      <c r="L1520" s="39">
        <f>IF(Txn!$K766="","","طرف مقابل — "&amp;Txn!$K766)</f>
        <v>0</v>
      </c>
      <c r="N1520" s="42">
        <f>IF($D1520="",0,COUNTIF(BankAccts,$D1520))</f>
        <v>0</v>
      </c>
    </row>
    <row r="1521" spans="1:14">
      <c r="A1521" s="38">
        <f>IF(Txn!$B767="","",Txn!$B767)</f>
        <v>0</v>
      </c>
      <c r="B1521" s="38">
        <f>IF(Txn!$B767="","",Txn!$C767)</f>
        <v>0</v>
      </c>
      <c r="C1521" s="39">
        <f>IF(Txn!$B767="","","تراکنش بانکی")</f>
        <v>0</v>
      </c>
      <c r="D1521" s="38">
        <f>IF(Txn!$B767="","",IF(Txn!$X767="","",Txn!$X767))</f>
        <v>0</v>
      </c>
      <c r="E1521" s="39">
        <f>IF($D1521="","",IFERROR(VLOOKUP($D1521,AcctTbl,2,0),""))</f>
        <v>0</v>
      </c>
      <c r="F1521" s="39">
        <f>IF($D1521="","",IFERROR(VLOOKUP($D1521,AcctTbl,3,0),""))</f>
        <v>0</v>
      </c>
      <c r="G1521" s="39">
        <f>IF(Txn!$B767="","",Txn!$D767)</f>
        <v>0</v>
      </c>
      <c r="H1521" s="38">
        <f>IF(Txn!$B767="","",Txn!$E767)</f>
        <v>0</v>
      </c>
      <c r="I1521" s="40">
        <f>IF(Txn!$B767="",0,Txn!$O767)</f>
        <v>0</v>
      </c>
      <c r="J1521" s="40">
        <f>IF(Txn!$B767="",0,Txn!$P767)</f>
        <v>0</v>
      </c>
      <c r="K1521" s="41">
        <f>IF($A1521="","",IFERROR(VALUE(MID($A1521,6,2)),""))</f>
        <v>0</v>
      </c>
      <c r="L1521" s="39">
        <f>IF(Txn!$K767="","",Txn!$K767)</f>
        <v>0</v>
      </c>
      <c r="N1521" s="42">
        <f>IF($D1521="",0,COUNTIF(BankAccts,$D1521))</f>
        <v>0</v>
      </c>
    </row>
    <row r="1522" spans="1:14">
      <c r="A1522" s="38">
        <f>IF(Txn!$B767="","",Txn!$B767)</f>
        <v>0</v>
      </c>
      <c r="B1522" s="38">
        <f>IF(Txn!$B767="","",Txn!$C767)</f>
        <v>0</v>
      </c>
      <c r="C1522" s="39">
        <f>IF(Txn!$B767="","","تراکنش بانکی")</f>
        <v>0</v>
      </c>
      <c r="D1522" s="38">
        <f>IF(Txn!$B767="","",IF(IF(Txn!$U767="TRF",Txn!$Y767,Txn!$Z767)="","",IF(Txn!$U767="TRF",Txn!$Y767,Txn!$Z767)))</f>
        <v>0</v>
      </c>
      <c r="E1522" s="39">
        <f>IF($D1522="","",IFERROR(VLOOKUP($D1522,AcctTbl,2,0),""))</f>
        <v>0</v>
      </c>
      <c r="F1522" s="39">
        <f>IF($D1522="","",IFERROR(VLOOKUP($D1522,AcctTbl,3,0),""))</f>
        <v>0</v>
      </c>
      <c r="G1522" s="39">
        <f>IF(Txn!$B767="","",Txn!$D767)</f>
        <v>0</v>
      </c>
      <c r="H1522" s="38">
        <f>IF(Txn!$B767="","",Txn!$E767)</f>
        <v>0</v>
      </c>
      <c r="I1522" s="40">
        <f>IF(Txn!$B767="",0,Txn!$Q767)</f>
        <v>0</v>
      </c>
      <c r="J1522" s="40">
        <f>IF(Txn!$B767="",0,Txn!$R767)</f>
        <v>0</v>
      </c>
      <c r="K1522" s="41">
        <f>IF($A1522="","",IFERROR(VALUE(MID($A1522,6,2)),""))</f>
        <v>0</v>
      </c>
      <c r="L1522" s="39">
        <f>IF(Txn!$K767="","","طرف مقابل — "&amp;Txn!$K767)</f>
        <v>0</v>
      </c>
      <c r="N1522" s="42">
        <f>IF($D1522="",0,COUNTIF(BankAccts,$D1522))</f>
        <v>0</v>
      </c>
    </row>
    <row r="1523" spans="1:14">
      <c r="A1523" s="38">
        <f>IF(Txn!$B768="","",Txn!$B768)</f>
        <v>0</v>
      </c>
      <c r="B1523" s="38">
        <f>IF(Txn!$B768="","",Txn!$C768)</f>
        <v>0</v>
      </c>
      <c r="C1523" s="39">
        <f>IF(Txn!$B768="","","تراکنش بانکی")</f>
        <v>0</v>
      </c>
      <c r="D1523" s="38">
        <f>IF(Txn!$B768="","",IF(Txn!$X768="","",Txn!$X768))</f>
        <v>0</v>
      </c>
      <c r="E1523" s="39">
        <f>IF($D1523="","",IFERROR(VLOOKUP($D1523,AcctTbl,2,0),""))</f>
        <v>0</v>
      </c>
      <c r="F1523" s="39">
        <f>IF($D1523="","",IFERROR(VLOOKUP($D1523,AcctTbl,3,0),""))</f>
        <v>0</v>
      </c>
      <c r="G1523" s="39">
        <f>IF(Txn!$B768="","",Txn!$D768)</f>
        <v>0</v>
      </c>
      <c r="H1523" s="38">
        <f>IF(Txn!$B768="","",Txn!$E768)</f>
        <v>0</v>
      </c>
      <c r="I1523" s="40">
        <f>IF(Txn!$B768="",0,Txn!$O768)</f>
        <v>0</v>
      </c>
      <c r="J1523" s="40">
        <f>IF(Txn!$B768="",0,Txn!$P768)</f>
        <v>0</v>
      </c>
      <c r="K1523" s="41">
        <f>IF($A1523="","",IFERROR(VALUE(MID($A1523,6,2)),""))</f>
        <v>0</v>
      </c>
      <c r="L1523" s="39">
        <f>IF(Txn!$K768="","",Txn!$K768)</f>
        <v>0</v>
      </c>
      <c r="N1523" s="42">
        <f>IF($D1523="",0,COUNTIF(BankAccts,$D1523))</f>
        <v>0</v>
      </c>
    </row>
    <row r="1524" spans="1:14">
      <c r="A1524" s="38">
        <f>IF(Txn!$B768="","",Txn!$B768)</f>
        <v>0</v>
      </c>
      <c r="B1524" s="38">
        <f>IF(Txn!$B768="","",Txn!$C768)</f>
        <v>0</v>
      </c>
      <c r="C1524" s="39">
        <f>IF(Txn!$B768="","","تراکنش بانکی")</f>
        <v>0</v>
      </c>
      <c r="D1524" s="38">
        <f>IF(Txn!$B768="","",IF(IF(Txn!$U768="TRF",Txn!$Y768,Txn!$Z768)="","",IF(Txn!$U768="TRF",Txn!$Y768,Txn!$Z768)))</f>
        <v>0</v>
      </c>
      <c r="E1524" s="39">
        <f>IF($D1524="","",IFERROR(VLOOKUP($D1524,AcctTbl,2,0),""))</f>
        <v>0</v>
      </c>
      <c r="F1524" s="39">
        <f>IF($D1524="","",IFERROR(VLOOKUP($D1524,AcctTbl,3,0),""))</f>
        <v>0</v>
      </c>
      <c r="G1524" s="39">
        <f>IF(Txn!$B768="","",Txn!$D768)</f>
        <v>0</v>
      </c>
      <c r="H1524" s="38">
        <f>IF(Txn!$B768="","",Txn!$E768)</f>
        <v>0</v>
      </c>
      <c r="I1524" s="40">
        <f>IF(Txn!$B768="",0,Txn!$Q768)</f>
        <v>0</v>
      </c>
      <c r="J1524" s="40">
        <f>IF(Txn!$B768="",0,Txn!$R768)</f>
        <v>0</v>
      </c>
      <c r="K1524" s="41">
        <f>IF($A1524="","",IFERROR(VALUE(MID($A1524,6,2)),""))</f>
        <v>0</v>
      </c>
      <c r="L1524" s="39">
        <f>IF(Txn!$K768="","","طرف مقابل — "&amp;Txn!$K768)</f>
        <v>0</v>
      </c>
      <c r="N1524" s="42">
        <f>IF($D1524="",0,COUNTIF(BankAccts,$D1524))</f>
        <v>0</v>
      </c>
    </row>
    <row r="1525" spans="1:14">
      <c r="A1525" s="38">
        <f>IF(Txn!$B769="","",Txn!$B769)</f>
        <v>0</v>
      </c>
      <c r="B1525" s="38">
        <f>IF(Txn!$B769="","",Txn!$C769)</f>
        <v>0</v>
      </c>
      <c r="C1525" s="39">
        <f>IF(Txn!$B769="","","تراکنش بانکی")</f>
        <v>0</v>
      </c>
      <c r="D1525" s="38">
        <f>IF(Txn!$B769="","",IF(Txn!$X769="","",Txn!$X769))</f>
        <v>0</v>
      </c>
      <c r="E1525" s="39">
        <f>IF($D1525="","",IFERROR(VLOOKUP($D1525,AcctTbl,2,0),""))</f>
        <v>0</v>
      </c>
      <c r="F1525" s="39">
        <f>IF($D1525="","",IFERROR(VLOOKUP($D1525,AcctTbl,3,0),""))</f>
        <v>0</v>
      </c>
      <c r="G1525" s="39">
        <f>IF(Txn!$B769="","",Txn!$D769)</f>
        <v>0</v>
      </c>
      <c r="H1525" s="38">
        <f>IF(Txn!$B769="","",Txn!$E769)</f>
        <v>0</v>
      </c>
      <c r="I1525" s="40">
        <f>IF(Txn!$B769="",0,Txn!$O769)</f>
        <v>0</v>
      </c>
      <c r="J1525" s="40">
        <f>IF(Txn!$B769="",0,Txn!$P769)</f>
        <v>0</v>
      </c>
      <c r="K1525" s="41">
        <f>IF($A1525="","",IFERROR(VALUE(MID($A1525,6,2)),""))</f>
        <v>0</v>
      </c>
      <c r="L1525" s="39">
        <f>IF(Txn!$K769="","",Txn!$K769)</f>
        <v>0</v>
      </c>
      <c r="N1525" s="42">
        <f>IF($D1525="",0,COUNTIF(BankAccts,$D1525))</f>
        <v>0</v>
      </c>
    </row>
    <row r="1526" spans="1:14">
      <c r="A1526" s="38">
        <f>IF(Txn!$B769="","",Txn!$B769)</f>
        <v>0</v>
      </c>
      <c r="B1526" s="38">
        <f>IF(Txn!$B769="","",Txn!$C769)</f>
        <v>0</v>
      </c>
      <c r="C1526" s="39">
        <f>IF(Txn!$B769="","","تراکنش بانکی")</f>
        <v>0</v>
      </c>
      <c r="D1526" s="38">
        <f>IF(Txn!$B769="","",IF(IF(Txn!$U769="TRF",Txn!$Y769,Txn!$Z769)="","",IF(Txn!$U769="TRF",Txn!$Y769,Txn!$Z769)))</f>
        <v>0</v>
      </c>
      <c r="E1526" s="39">
        <f>IF($D1526="","",IFERROR(VLOOKUP($D1526,AcctTbl,2,0),""))</f>
        <v>0</v>
      </c>
      <c r="F1526" s="39">
        <f>IF($D1526="","",IFERROR(VLOOKUP($D1526,AcctTbl,3,0),""))</f>
        <v>0</v>
      </c>
      <c r="G1526" s="39">
        <f>IF(Txn!$B769="","",Txn!$D769)</f>
        <v>0</v>
      </c>
      <c r="H1526" s="38">
        <f>IF(Txn!$B769="","",Txn!$E769)</f>
        <v>0</v>
      </c>
      <c r="I1526" s="40">
        <f>IF(Txn!$B769="",0,Txn!$Q769)</f>
        <v>0</v>
      </c>
      <c r="J1526" s="40">
        <f>IF(Txn!$B769="",0,Txn!$R769)</f>
        <v>0</v>
      </c>
      <c r="K1526" s="41">
        <f>IF($A1526="","",IFERROR(VALUE(MID($A1526,6,2)),""))</f>
        <v>0</v>
      </c>
      <c r="L1526" s="39">
        <f>IF(Txn!$K769="","","طرف مقابل — "&amp;Txn!$K769)</f>
        <v>0</v>
      </c>
      <c r="N1526" s="42">
        <f>IF($D1526="",0,COUNTIF(BankAccts,$D1526))</f>
        <v>0</v>
      </c>
    </row>
    <row r="1527" spans="1:14">
      <c r="A1527" s="38">
        <f>IF(Txn!$B770="","",Txn!$B770)</f>
        <v>0</v>
      </c>
      <c r="B1527" s="38">
        <f>IF(Txn!$B770="","",Txn!$C770)</f>
        <v>0</v>
      </c>
      <c r="C1527" s="39">
        <f>IF(Txn!$B770="","","تراکنش بانکی")</f>
        <v>0</v>
      </c>
      <c r="D1527" s="38">
        <f>IF(Txn!$B770="","",IF(Txn!$X770="","",Txn!$X770))</f>
        <v>0</v>
      </c>
      <c r="E1527" s="39">
        <f>IF($D1527="","",IFERROR(VLOOKUP($D1527,AcctTbl,2,0),""))</f>
        <v>0</v>
      </c>
      <c r="F1527" s="39">
        <f>IF($D1527="","",IFERROR(VLOOKUP($D1527,AcctTbl,3,0),""))</f>
        <v>0</v>
      </c>
      <c r="G1527" s="39">
        <f>IF(Txn!$B770="","",Txn!$D770)</f>
        <v>0</v>
      </c>
      <c r="H1527" s="38">
        <f>IF(Txn!$B770="","",Txn!$E770)</f>
        <v>0</v>
      </c>
      <c r="I1527" s="40">
        <f>IF(Txn!$B770="",0,Txn!$O770)</f>
        <v>0</v>
      </c>
      <c r="J1527" s="40">
        <f>IF(Txn!$B770="",0,Txn!$P770)</f>
        <v>0</v>
      </c>
      <c r="K1527" s="41">
        <f>IF($A1527="","",IFERROR(VALUE(MID($A1527,6,2)),""))</f>
        <v>0</v>
      </c>
      <c r="L1527" s="39">
        <f>IF(Txn!$K770="","",Txn!$K770)</f>
        <v>0</v>
      </c>
      <c r="N1527" s="42">
        <f>IF($D1527="",0,COUNTIF(BankAccts,$D1527))</f>
        <v>0</v>
      </c>
    </row>
    <row r="1528" spans="1:14">
      <c r="A1528" s="38">
        <f>IF(Txn!$B770="","",Txn!$B770)</f>
        <v>0</v>
      </c>
      <c r="B1528" s="38">
        <f>IF(Txn!$B770="","",Txn!$C770)</f>
        <v>0</v>
      </c>
      <c r="C1528" s="39">
        <f>IF(Txn!$B770="","","تراکنش بانکی")</f>
        <v>0</v>
      </c>
      <c r="D1528" s="38">
        <f>IF(Txn!$B770="","",IF(IF(Txn!$U770="TRF",Txn!$Y770,Txn!$Z770)="","",IF(Txn!$U770="TRF",Txn!$Y770,Txn!$Z770)))</f>
        <v>0</v>
      </c>
      <c r="E1528" s="39">
        <f>IF($D1528="","",IFERROR(VLOOKUP($D1528,AcctTbl,2,0),""))</f>
        <v>0</v>
      </c>
      <c r="F1528" s="39">
        <f>IF($D1528="","",IFERROR(VLOOKUP($D1528,AcctTbl,3,0),""))</f>
        <v>0</v>
      </c>
      <c r="G1528" s="39">
        <f>IF(Txn!$B770="","",Txn!$D770)</f>
        <v>0</v>
      </c>
      <c r="H1528" s="38">
        <f>IF(Txn!$B770="","",Txn!$E770)</f>
        <v>0</v>
      </c>
      <c r="I1528" s="40">
        <f>IF(Txn!$B770="",0,Txn!$Q770)</f>
        <v>0</v>
      </c>
      <c r="J1528" s="40">
        <f>IF(Txn!$B770="",0,Txn!$R770)</f>
        <v>0</v>
      </c>
      <c r="K1528" s="41">
        <f>IF($A1528="","",IFERROR(VALUE(MID($A1528,6,2)),""))</f>
        <v>0</v>
      </c>
      <c r="L1528" s="39">
        <f>IF(Txn!$K770="","","طرف مقابل — "&amp;Txn!$K770)</f>
        <v>0</v>
      </c>
      <c r="N1528" s="42">
        <f>IF($D1528="",0,COUNTIF(BankAccts,$D1528))</f>
        <v>0</v>
      </c>
    </row>
    <row r="1529" spans="1:14">
      <c r="A1529" s="38">
        <f>IF(Txn!$B771="","",Txn!$B771)</f>
        <v>0</v>
      </c>
      <c r="B1529" s="38">
        <f>IF(Txn!$B771="","",Txn!$C771)</f>
        <v>0</v>
      </c>
      <c r="C1529" s="39">
        <f>IF(Txn!$B771="","","تراکنش بانکی")</f>
        <v>0</v>
      </c>
      <c r="D1529" s="38">
        <f>IF(Txn!$B771="","",IF(Txn!$X771="","",Txn!$X771))</f>
        <v>0</v>
      </c>
      <c r="E1529" s="39">
        <f>IF($D1529="","",IFERROR(VLOOKUP($D1529,AcctTbl,2,0),""))</f>
        <v>0</v>
      </c>
      <c r="F1529" s="39">
        <f>IF($D1529="","",IFERROR(VLOOKUP($D1529,AcctTbl,3,0),""))</f>
        <v>0</v>
      </c>
      <c r="G1529" s="39">
        <f>IF(Txn!$B771="","",Txn!$D771)</f>
        <v>0</v>
      </c>
      <c r="H1529" s="38">
        <f>IF(Txn!$B771="","",Txn!$E771)</f>
        <v>0</v>
      </c>
      <c r="I1529" s="40">
        <f>IF(Txn!$B771="",0,Txn!$O771)</f>
        <v>0</v>
      </c>
      <c r="J1529" s="40">
        <f>IF(Txn!$B771="",0,Txn!$P771)</f>
        <v>0</v>
      </c>
      <c r="K1529" s="41">
        <f>IF($A1529="","",IFERROR(VALUE(MID($A1529,6,2)),""))</f>
        <v>0</v>
      </c>
      <c r="L1529" s="39">
        <f>IF(Txn!$K771="","",Txn!$K771)</f>
        <v>0</v>
      </c>
      <c r="N1529" s="42">
        <f>IF($D1529="",0,COUNTIF(BankAccts,$D1529))</f>
        <v>0</v>
      </c>
    </row>
    <row r="1530" spans="1:14">
      <c r="A1530" s="38">
        <f>IF(Txn!$B771="","",Txn!$B771)</f>
        <v>0</v>
      </c>
      <c r="B1530" s="38">
        <f>IF(Txn!$B771="","",Txn!$C771)</f>
        <v>0</v>
      </c>
      <c r="C1530" s="39">
        <f>IF(Txn!$B771="","","تراکنش بانکی")</f>
        <v>0</v>
      </c>
      <c r="D1530" s="38">
        <f>IF(Txn!$B771="","",IF(IF(Txn!$U771="TRF",Txn!$Y771,Txn!$Z771)="","",IF(Txn!$U771="TRF",Txn!$Y771,Txn!$Z771)))</f>
        <v>0</v>
      </c>
      <c r="E1530" s="39">
        <f>IF($D1530="","",IFERROR(VLOOKUP($D1530,AcctTbl,2,0),""))</f>
        <v>0</v>
      </c>
      <c r="F1530" s="39">
        <f>IF($D1530="","",IFERROR(VLOOKUP($D1530,AcctTbl,3,0),""))</f>
        <v>0</v>
      </c>
      <c r="G1530" s="39">
        <f>IF(Txn!$B771="","",Txn!$D771)</f>
        <v>0</v>
      </c>
      <c r="H1530" s="38">
        <f>IF(Txn!$B771="","",Txn!$E771)</f>
        <v>0</v>
      </c>
      <c r="I1530" s="40">
        <f>IF(Txn!$B771="",0,Txn!$Q771)</f>
        <v>0</v>
      </c>
      <c r="J1530" s="40">
        <f>IF(Txn!$B771="",0,Txn!$R771)</f>
        <v>0</v>
      </c>
      <c r="K1530" s="41">
        <f>IF($A1530="","",IFERROR(VALUE(MID($A1530,6,2)),""))</f>
        <v>0</v>
      </c>
      <c r="L1530" s="39">
        <f>IF(Txn!$K771="","","طرف مقابل — "&amp;Txn!$K771)</f>
        <v>0</v>
      </c>
      <c r="N1530" s="42">
        <f>IF($D1530="",0,COUNTIF(BankAccts,$D1530))</f>
        <v>0</v>
      </c>
    </row>
    <row r="1531" spans="1:14">
      <c r="A1531" s="38">
        <f>IF(Txn!$B772="","",Txn!$B772)</f>
        <v>0</v>
      </c>
      <c r="B1531" s="38">
        <f>IF(Txn!$B772="","",Txn!$C772)</f>
        <v>0</v>
      </c>
      <c r="C1531" s="39">
        <f>IF(Txn!$B772="","","تراکنش بانکی")</f>
        <v>0</v>
      </c>
      <c r="D1531" s="38">
        <f>IF(Txn!$B772="","",IF(Txn!$X772="","",Txn!$X772))</f>
        <v>0</v>
      </c>
      <c r="E1531" s="39">
        <f>IF($D1531="","",IFERROR(VLOOKUP($D1531,AcctTbl,2,0),""))</f>
        <v>0</v>
      </c>
      <c r="F1531" s="39">
        <f>IF($D1531="","",IFERROR(VLOOKUP($D1531,AcctTbl,3,0),""))</f>
        <v>0</v>
      </c>
      <c r="G1531" s="39">
        <f>IF(Txn!$B772="","",Txn!$D772)</f>
        <v>0</v>
      </c>
      <c r="H1531" s="38">
        <f>IF(Txn!$B772="","",Txn!$E772)</f>
        <v>0</v>
      </c>
      <c r="I1531" s="40">
        <f>IF(Txn!$B772="",0,Txn!$O772)</f>
        <v>0</v>
      </c>
      <c r="J1531" s="40">
        <f>IF(Txn!$B772="",0,Txn!$P772)</f>
        <v>0</v>
      </c>
      <c r="K1531" s="41">
        <f>IF($A1531="","",IFERROR(VALUE(MID($A1531,6,2)),""))</f>
        <v>0</v>
      </c>
      <c r="L1531" s="39">
        <f>IF(Txn!$K772="","",Txn!$K772)</f>
        <v>0</v>
      </c>
      <c r="N1531" s="42">
        <f>IF($D1531="",0,COUNTIF(BankAccts,$D1531))</f>
        <v>0</v>
      </c>
    </row>
    <row r="1532" spans="1:14">
      <c r="A1532" s="38">
        <f>IF(Txn!$B772="","",Txn!$B772)</f>
        <v>0</v>
      </c>
      <c r="B1532" s="38">
        <f>IF(Txn!$B772="","",Txn!$C772)</f>
        <v>0</v>
      </c>
      <c r="C1532" s="39">
        <f>IF(Txn!$B772="","","تراکنش بانکی")</f>
        <v>0</v>
      </c>
      <c r="D1532" s="38">
        <f>IF(Txn!$B772="","",IF(IF(Txn!$U772="TRF",Txn!$Y772,Txn!$Z772)="","",IF(Txn!$U772="TRF",Txn!$Y772,Txn!$Z772)))</f>
        <v>0</v>
      </c>
      <c r="E1532" s="39">
        <f>IF($D1532="","",IFERROR(VLOOKUP($D1532,AcctTbl,2,0),""))</f>
        <v>0</v>
      </c>
      <c r="F1532" s="39">
        <f>IF($D1532="","",IFERROR(VLOOKUP($D1532,AcctTbl,3,0),""))</f>
        <v>0</v>
      </c>
      <c r="G1532" s="39">
        <f>IF(Txn!$B772="","",Txn!$D772)</f>
        <v>0</v>
      </c>
      <c r="H1532" s="38">
        <f>IF(Txn!$B772="","",Txn!$E772)</f>
        <v>0</v>
      </c>
      <c r="I1532" s="40">
        <f>IF(Txn!$B772="",0,Txn!$Q772)</f>
        <v>0</v>
      </c>
      <c r="J1532" s="40">
        <f>IF(Txn!$B772="",0,Txn!$R772)</f>
        <v>0</v>
      </c>
      <c r="K1532" s="41">
        <f>IF($A1532="","",IFERROR(VALUE(MID($A1532,6,2)),""))</f>
        <v>0</v>
      </c>
      <c r="L1532" s="39">
        <f>IF(Txn!$K772="","","طرف مقابل — "&amp;Txn!$K772)</f>
        <v>0</v>
      </c>
      <c r="N1532" s="42">
        <f>IF($D1532="",0,COUNTIF(BankAccts,$D1532))</f>
        <v>0</v>
      </c>
    </row>
    <row r="1533" spans="1:14">
      <c r="A1533" s="38">
        <f>IF(Txn!$B773="","",Txn!$B773)</f>
        <v>0</v>
      </c>
      <c r="B1533" s="38">
        <f>IF(Txn!$B773="","",Txn!$C773)</f>
        <v>0</v>
      </c>
      <c r="C1533" s="39">
        <f>IF(Txn!$B773="","","تراکنش بانکی")</f>
        <v>0</v>
      </c>
      <c r="D1533" s="38">
        <f>IF(Txn!$B773="","",IF(Txn!$X773="","",Txn!$X773))</f>
        <v>0</v>
      </c>
      <c r="E1533" s="39">
        <f>IF($D1533="","",IFERROR(VLOOKUP($D1533,AcctTbl,2,0),""))</f>
        <v>0</v>
      </c>
      <c r="F1533" s="39">
        <f>IF($D1533="","",IFERROR(VLOOKUP($D1533,AcctTbl,3,0),""))</f>
        <v>0</v>
      </c>
      <c r="G1533" s="39">
        <f>IF(Txn!$B773="","",Txn!$D773)</f>
        <v>0</v>
      </c>
      <c r="H1533" s="38">
        <f>IF(Txn!$B773="","",Txn!$E773)</f>
        <v>0</v>
      </c>
      <c r="I1533" s="40">
        <f>IF(Txn!$B773="",0,Txn!$O773)</f>
        <v>0</v>
      </c>
      <c r="J1533" s="40">
        <f>IF(Txn!$B773="",0,Txn!$P773)</f>
        <v>0</v>
      </c>
      <c r="K1533" s="41">
        <f>IF($A1533="","",IFERROR(VALUE(MID($A1533,6,2)),""))</f>
        <v>0</v>
      </c>
      <c r="L1533" s="39">
        <f>IF(Txn!$K773="","",Txn!$K773)</f>
        <v>0</v>
      </c>
      <c r="N1533" s="42">
        <f>IF($D1533="",0,COUNTIF(BankAccts,$D1533))</f>
        <v>0</v>
      </c>
    </row>
    <row r="1534" spans="1:14">
      <c r="A1534" s="38">
        <f>IF(Txn!$B773="","",Txn!$B773)</f>
        <v>0</v>
      </c>
      <c r="B1534" s="38">
        <f>IF(Txn!$B773="","",Txn!$C773)</f>
        <v>0</v>
      </c>
      <c r="C1534" s="39">
        <f>IF(Txn!$B773="","","تراکنش بانکی")</f>
        <v>0</v>
      </c>
      <c r="D1534" s="38">
        <f>IF(Txn!$B773="","",IF(IF(Txn!$U773="TRF",Txn!$Y773,Txn!$Z773)="","",IF(Txn!$U773="TRF",Txn!$Y773,Txn!$Z773)))</f>
        <v>0</v>
      </c>
      <c r="E1534" s="39">
        <f>IF($D1534="","",IFERROR(VLOOKUP($D1534,AcctTbl,2,0),""))</f>
        <v>0</v>
      </c>
      <c r="F1534" s="39">
        <f>IF($D1534="","",IFERROR(VLOOKUP($D1534,AcctTbl,3,0),""))</f>
        <v>0</v>
      </c>
      <c r="G1534" s="39">
        <f>IF(Txn!$B773="","",Txn!$D773)</f>
        <v>0</v>
      </c>
      <c r="H1534" s="38">
        <f>IF(Txn!$B773="","",Txn!$E773)</f>
        <v>0</v>
      </c>
      <c r="I1534" s="40">
        <f>IF(Txn!$B773="",0,Txn!$Q773)</f>
        <v>0</v>
      </c>
      <c r="J1534" s="40">
        <f>IF(Txn!$B773="",0,Txn!$R773)</f>
        <v>0</v>
      </c>
      <c r="K1534" s="41">
        <f>IF($A1534="","",IFERROR(VALUE(MID($A1534,6,2)),""))</f>
        <v>0</v>
      </c>
      <c r="L1534" s="39">
        <f>IF(Txn!$K773="","","طرف مقابل — "&amp;Txn!$K773)</f>
        <v>0</v>
      </c>
      <c r="N1534" s="42">
        <f>IF($D1534="",0,COUNTIF(BankAccts,$D1534))</f>
        <v>0</v>
      </c>
    </row>
    <row r="1535" spans="1:14">
      <c r="A1535" s="38">
        <f>IF(Txn!$B774="","",Txn!$B774)</f>
        <v>0</v>
      </c>
      <c r="B1535" s="38">
        <f>IF(Txn!$B774="","",Txn!$C774)</f>
        <v>0</v>
      </c>
      <c r="C1535" s="39">
        <f>IF(Txn!$B774="","","تراکنش بانکی")</f>
        <v>0</v>
      </c>
      <c r="D1535" s="38">
        <f>IF(Txn!$B774="","",IF(Txn!$X774="","",Txn!$X774))</f>
        <v>0</v>
      </c>
      <c r="E1535" s="39">
        <f>IF($D1535="","",IFERROR(VLOOKUP($D1535,AcctTbl,2,0),""))</f>
        <v>0</v>
      </c>
      <c r="F1535" s="39">
        <f>IF($D1535="","",IFERROR(VLOOKUP($D1535,AcctTbl,3,0),""))</f>
        <v>0</v>
      </c>
      <c r="G1535" s="39">
        <f>IF(Txn!$B774="","",Txn!$D774)</f>
        <v>0</v>
      </c>
      <c r="H1535" s="38">
        <f>IF(Txn!$B774="","",Txn!$E774)</f>
        <v>0</v>
      </c>
      <c r="I1535" s="40">
        <f>IF(Txn!$B774="",0,Txn!$O774)</f>
        <v>0</v>
      </c>
      <c r="J1535" s="40">
        <f>IF(Txn!$B774="",0,Txn!$P774)</f>
        <v>0</v>
      </c>
      <c r="K1535" s="41">
        <f>IF($A1535="","",IFERROR(VALUE(MID($A1535,6,2)),""))</f>
        <v>0</v>
      </c>
      <c r="L1535" s="39">
        <f>IF(Txn!$K774="","",Txn!$K774)</f>
        <v>0</v>
      </c>
      <c r="N1535" s="42">
        <f>IF($D1535="",0,COUNTIF(BankAccts,$D1535))</f>
        <v>0</v>
      </c>
    </row>
    <row r="1536" spans="1:14">
      <c r="A1536" s="38">
        <f>IF(Txn!$B774="","",Txn!$B774)</f>
        <v>0</v>
      </c>
      <c r="B1536" s="38">
        <f>IF(Txn!$B774="","",Txn!$C774)</f>
        <v>0</v>
      </c>
      <c r="C1536" s="39">
        <f>IF(Txn!$B774="","","تراکنش بانکی")</f>
        <v>0</v>
      </c>
      <c r="D1536" s="38">
        <f>IF(Txn!$B774="","",IF(IF(Txn!$U774="TRF",Txn!$Y774,Txn!$Z774)="","",IF(Txn!$U774="TRF",Txn!$Y774,Txn!$Z774)))</f>
        <v>0</v>
      </c>
      <c r="E1536" s="39">
        <f>IF($D1536="","",IFERROR(VLOOKUP($D1536,AcctTbl,2,0),""))</f>
        <v>0</v>
      </c>
      <c r="F1536" s="39">
        <f>IF($D1536="","",IFERROR(VLOOKUP($D1536,AcctTbl,3,0),""))</f>
        <v>0</v>
      </c>
      <c r="G1536" s="39">
        <f>IF(Txn!$B774="","",Txn!$D774)</f>
        <v>0</v>
      </c>
      <c r="H1536" s="38">
        <f>IF(Txn!$B774="","",Txn!$E774)</f>
        <v>0</v>
      </c>
      <c r="I1536" s="40">
        <f>IF(Txn!$B774="",0,Txn!$Q774)</f>
        <v>0</v>
      </c>
      <c r="J1536" s="40">
        <f>IF(Txn!$B774="",0,Txn!$R774)</f>
        <v>0</v>
      </c>
      <c r="K1536" s="41">
        <f>IF($A1536="","",IFERROR(VALUE(MID($A1536,6,2)),""))</f>
        <v>0</v>
      </c>
      <c r="L1536" s="39">
        <f>IF(Txn!$K774="","","طرف مقابل — "&amp;Txn!$K774)</f>
        <v>0</v>
      </c>
      <c r="N1536" s="42">
        <f>IF($D1536="",0,COUNTIF(BankAccts,$D1536))</f>
        <v>0</v>
      </c>
    </row>
    <row r="1537" spans="1:14">
      <c r="A1537" s="38">
        <f>IF(Txn!$B775="","",Txn!$B775)</f>
        <v>0</v>
      </c>
      <c r="B1537" s="38">
        <f>IF(Txn!$B775="","",Txn!$C775)</f>
        <v>0</v>
      </c>
      <c r="C1537" s="39">
        <f>IF(Txn!$B775="","","تراکنش بانکی")</f>
        <v>0</v>
      </c>
      <c r="D1537" s="38">
        <f>IF(Txn!$B775="","",IF(Txn!$X775="","",Txn!$X775))</f>
        <v>0</v>
      </c>
      <c r="E1537" s="39">
        <f>IF($D1537="","",IFERROR(VLOOKUP($D1537,AcctTbl,2,0),""))</f>
        <v>0</v>
      </c>
      <c r="F1537" s="39">
        <f>IF($D1537="","",IFERROR(VLOOKUP($D1537,AcctTbl,3,0),""))</f>
        <v>0</v>
      </c>
      <c r="G1537" s="39">
        <f>IF(Txn!$B775="","",Txn!$D775)</f>
        <v>0</v>
      </c>
      <c r="H1537" s="38">
        <f>IF(Txn!$B775="","",Txn!$E775)</f>
        <v>0</v>
      </c>
      <c r="I1537" s="40">
        <f>IF(Txn!$B775="",0,Txn!$O775)</f>
        <v>0</v>
      </c>
      <c r="J1537" s="40">
        <f>IF(Txn!$B775="",0,Txn!$P775)</f>
        <v>0</v>
      </c>
      <c r="K1537" s="41">
        <f>IF($A1537="","",IFERROR(VALUE(MID($A1537,6,2)),""))</f>
        <v>0</v>
      </c>
      <c r="L1537" s="39">
        <f>IF(Txn!$K775="","",Txn!$K775)</f>
        <v>0</v>
      </c>
      <c r="N1537" s="42">
        <f>IF($D1537="",0,COUNTIF(BankAccts,$D1537))</f>
        <v>0</v>
      </c>
    </row>
    <row r="1538" spans="1:14">
      <c r="A1538" s="38">
        <f>IF(Txn!$B775="","",Txn!$B775)</f>
        <v>0</v>
      </c>
      <c r="B1538" s="38">
        <f>IF(Txn!$B775="","",Txn!$C775)</f>
        <v>0</v>
      </c>
      <c r="C1538" s="39">
        <f>IF(Txn!$B775="","","تراکنش بانکی")</f>
        <v>0</v>
      </c>
      <c r="D1538" s="38">
        <f>IF(Txn!$B775="","",IF(IF(Txn!$U775="TRF",Txn!$Y775,Txn!$Z775)="","",IF(Txn!$U775="TRF",Txn!$Y775,Txn!$Z775)))</f>
        <v>0</v>
      </c>
      <c r="E1538" s="39">
        <f>IF($D1538="","",IFERROR(VLOOKUP($D1538,AcctTbl,2,0),""))</f>
        <v>0</v>
      </c>
      <c r="F1538" s="39">
        <f>IF($D1538="","",IFERROR(VLOOKUP($D1538,AcctTbl,3,0),""))</f>
        <v>0</v>
      </c>
      <c r="G1538" s="39">
        <f>IF(Txn!$B775="","",Txn!$D775)</f>
        <v>0</v>
      </c>
      <c r="H1538" s="38">
        <f>IF(Txn!$B775="","",Txn!$E775)</f>
        <v>0</v>
      </c>
      <c r="I1538" s="40">
        <f>IF(Txn!$B775="",0,Txn!$Q775)</f>
        <v>0</v>
      </c>
      <c r="J1538" s="40">
        <f>IF(Txn!$B775="",0,Txn!$R775)</f>
        <v>0</v>
      </c>
      <c r="K1538" s="41">
        <f>IF($A1538="","",IFERROR(VALUE(MID($A1538,6,2)),""))</f>
        <v>0</v>
      </c>
      <c r="L1538" s="39">
        <f>IF(Txn!$K775="","","طرف مقابل — "&amp;Txn!$K775)</f>
        <v>0</v>
      </c>
      <c r="N1538" s="42">
        <f>IF($D1538="",0,COUNTIF(BankAccts,$D1538))</f>
        <v>0</v>
      </c>
    </row>
    <row r="1539" spans="1:14">
      <c r="A1539" s="38">
        <f>IF(Txn!$B776="","",Txn!$B776)</f>
        <v>0</v>
      </c>
      <c r="B1539" s="38">
        <f>IF(Txn!$B776="","",Txn!$C776)</f>
        <v>0</v>
      </c>
      <c r="C1539" s="39">
        <f>IF(Txn!$B776="","","تراکنش بانکی")</f>
        <v>0</v>
      </c>
      <c r="D1539" s="38">
        <f>IF(Txn!$B776="","",IF(Txn!$X776="","",Txn!$X776))</f>
        <v>0</v>
      </c>
      <c r="E1539" s="39">
        <f>IF($D1539="","",IFERROR(VLOOKUP($D1539,AcctTbl,2,0),""))</f>
        <v>0</v>
      </c>
      <c r="F1539" s="39">
        <f>IF($D1539="","",IFERROR(VLOOKUP($D1539,AcctTbl,3,0),""))</f>
        <v>0</v>
      </c>
      <c r="G1539" s="39">
        <f>IF(Txn!$B776="","",Txn!$D776)</f>
        <v>0</v>
      </c>
      <c r="H1539" s="38">
        <f>IF(Txn!$B776="","",Txn!$E776)</f>
        <v>0</v>
      </c>
      <c r="I1539" s="40">
        <f>IF(Txn!$B776="",0,Txn!$O776)</f>
        <v>0</v>
      </c>
      <c r="J1539" s="40">
        <f>IF(Txn!$B776="",0,Txn!$P776)</f>
        <v>0</v>
      </c>
      <c r="K1539" s="41">
        <f>IF($A1539="","",IFERROR(VALUE(MID($A1539,6,2)),""))</f>
        <v>0</v>
      </c>
      <c r="L1539" s="39">
        <f>IF(Txn!$K776="","",Txn!$K776)</f>
        <v>0</v>
      </c>
      <c r="N1539" s="42">
        <f>IF($D1539="",0,COUNTIF(BankAccts,$D1539))</f>
        <v>0</v>
      </c>
    </row>
    <row r="1540" spans="1:14">
      <c r="A1540" s="38">
        <f>IF(Txn!$B776="","",Txn!$B776)</f>
        <v>0</v>
      </c>
      <c r="B1540" s="38">
        <f>IF(Txn!$B776="","",Txn!$C776)</f>
        <v>0</v>
      </c>
      <c r="C1540" s="39">
        <f>IF(Txn!$B776="","","تراکنش بانکی")</f>
        <v>0</v>
      </c>
      <c r="D1540" s="38">
        <f>IF(Txn!$B776="","",IF(IF(Txn!$U776="TRF",Txn!$Y776,Txn!$Z776)="","",IF(Txn!$U776="TRF",Txn!$Y776,Txn!$Z776)))</f>
        <v>0</v>
      </c>
      <c r="E1540" s="39">
        <f>IF($D1540="","",IFERROR(VLOOKUP($D1540,AcctTbl,2,0),""))</f>
        <v>0</v>
      </c>
      <c r="F1540" s="39">
        <f>IF($D1540="","",IFERROR(VLOOKUP($D1540,AcctTbl,3,0),""))</f>
        <v>0</v>
      </c>
      <c r="G1540" s="39">
        <f>IF(Txn!$B776="","",Txn!$D776)</f>
        <v>0</v>
      </c>
      <c r="H1540" s="38">
        <f>IF(Txn!$B776="","",Txn!$E776)</f>
        <v>0</v>
      </c>
      <c r="I1540" s="40">
        <f>IF(Txn!$B776="",0,Txn!$Q776)</f>
        <v>0</v>
      </c>
      <c r="J1540" s="40">
        <f>IF(Txn!$B776="",0,Txn!$R776)</f>
        <v>0</v>
      </c>
      <c r="K1540" s="41">
        <f>IF($A1540="","",IFERROR(VALUE(MID($A1540,6,2)),""))</f>
        <v>0</v>
      </c>
      <c r="L1540" s="39">
        <f>IF(Txn!$K776="","","طرف مقابل — "&amp;Txn!$K776)</f>
        <v>0</v>
      </c>
      <c r="N1540" s="42">
        <f>IF($D1540="",0,COUNTIF(BankAccts,$D1540))</f>
        <v>0</v>
      </c>
    </row>
    <row r="1541" spans="1:14">
      <c r="A1541" s="38">
        <f>IF(Txn!$B777="","",Txn!$B777)</f>
        <v>0</v>
      </c>
      <c r="B1541" s="38">
        <f>IF(Txn!$B777="","",Txn!$C777)</f>
        <v>0</v>
      </c>
      <c r="C1541" s="39">
        <f>IF(Txn!$B777="","","تراکنش بانکی")</f>
        <v>0</v>
      </c>
      <c r="D1541" s="38">
        <f>IF(Txn!$B777="","",IF(Txn!$X777="","",Txn!$X777))</f>
        <v>0</v>
      </c>
      <c r="E1541" s="39">
        <f>IF($D1541="","",IFERROR(VLOOKUP($D1541,AcctTbl,2,0),""))</f>
        <v>0</v>
      </c>
      <c r="F1541" s="39">
        <f>IF($D1541="","",IFERROR(VLOOKUP($D1541,AcctTbl,3,0),""))</f>
        <v>0</v>
      </c>
      <c r="G1541" s="39">
        <f>IF(Txn!$B777="","",Txn!$D777)</f>
        <v>0</v>
      </c>
      <c r="H1541" s="38">
        <f>IF(Txn!$B777="","",Txn!$E777)</f>
        <v>0</v>
      </c>
      <c r="I1541" s="40">
        <f>IF(Txn!$B777="",0,Txn!$O777)</f>
        <v>0</v>
      </c>
      <c r="J1541" s="40">
        <f>IF(Txn!$B777="",0,Txn!$P777)</f>
        <v>0</v>
      </c>
      <c r="K1541" s="41">
        <f>IF($A1541="","",IFERROR(VALUE(MID($A1541,6,2)),""))</f>
        <v>0</v>
      </c>
      <c r="L1541" s="39">
        <f>IF(Txn!$K777="","",Txn!$K777)</f>
        <v>0</v>
      </c>
      <c r="N1541" s="42">
        <f>IF($D1541="",0,COUNTIF(BankAccts,$D1541))</f>
        <v>0</v>
      </c>
    </row>
    <row r="1542" spans="1:14">
      <c r="A1542" s="38">
        <f>IF(Txn!$B777="","",Txn!$B777)</f>
        <v>0</v>
      </c>
      <c r="B1542" s="38">
        <f>IF(Txn!$B777="","",Txn!$C777)</f>
        <v>0</v>
      </c>
      <c r="C1542" s="39">
        <f>IF(Txn!$B777="","","تراکنش بانکی")</f>
        <v>0</v>
      </c>
      <c r="D1542" s="38">
        <f>IF(Txn!$B777="","",IF(IF(Txn!$U777="TRF",Txn!$Y777,Txn!$Z777)="","",IF(Txn!$U777="TRF",Txn!$Y777,Txn!$Z777)))</f>
        <v>0</v>
      </c>
      <c r="E1542" s="39">
        <f>IF($D1542="","",IFERROR(VLOOKUP($D1542,AcctTbl,2,0),""))</f>
        <v>0</v>
      </c>
      <c r="F1542" s="39">
        <f>IF($D1542="","",IFERROR(VLOOKUP($D1542,AcctTbl,3,0),""))</f>
        <v>0</v>
      </c>
      <c r="G1542" s="39">
        <f>IF(Txn!$B777="","",Txn!$D777)</f>
        <v>0</v>
      </c>
      <c r="H1542" s="38">
        <f>IF(Txn!$B777="","",Txn!$E777)</f>
        <v>0</v>
      </c>
      <c r="I1542" s="40">
        <f>IF(Txn!$B777="",0,Txn!$Q777)</f>
        <v>0</v>
      </c>
      <c r="J1542" s="40">
        <f>IF(Txn!$B777="",0,Txn!$R777)</f>
        <v>0</v>
      </c>
      <c r="K1542" s="41">
        <f>IF($A1542="","",IFERROR(VALUE(MID($A1542,6,2)),""))</f>
        <v>0</v>
      </c>
      <c r="L1542" s="39">
        <f>IF(Txn!$K777="","","طرف مقابل — "&amp;Txn!$K777)</f>
        <v>0</v>
      </c>
      <c r="N1542" s="42">
        <f>IF($D1542="",0,COUNTIF(BankAccts,$D1542))</f>
        <v>0</v>
      </c>
    </row>
    <row r="1543" spans="1:14">
      <c r="A1543" s="38">
        <f>IF(Txn!$B778="","",Txn!$B778)</f>
        <v>0</v>
      </c>
      <c r="B1543" s="38">
        <f>IF(Txn!$B778="","",Txn!$C778)</f>
        <v>0</v>
      </c>
      <c r="C1543" s="39">
        <f>IF(Txn!$B778="","","تراکنش بانکی")</f>
        <v>0</v>
      </c>
      <c r="D1543" s="38">
        <f>IF(Txn!$B778="","",IF(Txn!$X778="","",Txn!$X778))</f>
        <v>0</v>
      </c>
      <c r="E1543" s="39">
        <f>IF($D1543="","",IFERROR(VLOOKUP($D1543,AcctTbl,2,0),""))</f>
        <v>0</v>
      </c>
      <c r="F1543" s="39">
        <f>IF($D1543="","",IFERROR(VLOOKUP($D1543,AcctTbl,3,0),""))</f>
        <v>0</v>
      </c>
      <c r="G1543" s="39">
        <f>IF(Txn!$B778="","",Txn!$D778)</f>
        <v>0</v>
      </c>
      <c r="H1543" s="38">
        <f>IF(Txn!$B778="","",Txn!$E778)</f>
        <v>0</v>
      </c>
      <c r="I1543" s="40">
        <f>IF(Txn!$B778="",0,Txn!$O778)</f>
        <v>0</v>
      </c>
      <c r="J1543" s="40">
        <f>IF(Txn!$B778="",0,Txn!$P778)</f>
        <v>0</v>
      </c>
      <c r="K1543" s="41">
        <f>IF($A1543="","",IFERROR(VALUE(MID($A1543,6,2)),""))</f>
        <v>0</v>
      </c>
      <c r="L1543" s="39">
        <f>IF(Txn!$K778="","",Txn!$K778)</f>
        <v>0</v>
      </c>
      <c r="N1543" s="42">
        <f>IF($D1543="",0,COUNTIF(BankAccts,$D1543))</f>
        <v>0</v>
      </c>
    </row>
    <row r="1544" spans="1:14">
      <c r="A1544" s="38">
        <f>IF(Txn!$B778="","",Txn!$B778)</f>
        <v>0</v>
      </c>
      <c r="B1544" s="38">
        <f>IF(Txn!$B778="","",Txn!$C778)</f>
        <v>0</v>
      </c>
      <c r="C1544" s="39">
        <f>IF(Txn!$B778="","","تراکنش بانکی")</f>
        <v>0</v>
      </c>
      <c r="D1544" s="38">
        <f>IF(Txn!$B778="","",IF(IF(Txn!$U778="TRF",Txn!$Y778,Txn!$Z778)="","",IF(Txn!$U778="TRF",Txn!$Y778,Txn!$Z778)))</f>
        <v>0</v>
      </c>
      <c r="E1544" s="39">
        <f>IF($D1544="","",IFERROR(VLOOKUP($D1544,AcctTbl,2,0),""))</f>
        <v>0</v>
      </c>
      <c r="F1544" s="39">
        <f>IF($D1544="","",IFERROR(VLOOKUP($D1544,AcctTbl,3,0),""))</f>
        <v>0</v>
      </c>
      <c r="G1544" s="39">
        <f>IF(Txn!$B778="","",Txn!$D778)</f>
        <v>0</v>
      </c>
      <c r="H1544" s="38">
        <f>IF(Txn!$B778="","",Txn!$E778)</f>
        <v>0</v>
      </c>
      <c r="I1544" s="40">
        <f>IF(Txn!$B778="",0,Txn!$Q778)</f>
        <v>0</v>
      </c>
      <c r="J1544" s="40">
        <f>IF(Txn!$B778="",0,Txn!$R778)</f>
        <v>0</v>
      </c>
      <c r="K1544" s="41">
        <f>IF($A1544="","",IFERROR(VALUE(MID($A1544,6,2)),""))</f>
        <v>0</v>
      </c>
      <c r="L1544" s="39">
        <f>IF(Txn!$K778="","","طرف مقابل — "&amp;Txn!$K778)</f>
        <v>0</v>
      </c>
      <c r="N1544" s="42">
        <f>IF($D1544="",0,COUNTIF(BankAccts,$D1544))</f>
        <v>0</v>
      </c>
    </row>
    <row r="1545" spans="1:14">
      <c r="A1545" s="38">
        <f>IF(Txn!$B779="","",Txn!$B779)</f>
        <v>0</v>
      </c>
      <c r="B1545" s="38">
        <f>IF(Txn!$B779="","",Txn!$C779)</f>
        <v>0</v>
      </c>
      <c r="C1545" s="39">
        <f>IF(Txn!$B779="","","تراکنش بانکی")</f>
        <v>0</v>
      </c>
      <c r="D1545" s="38">
        <f>IF(Txn!$B779="","",IF(Txn!$X779="","",Txn!$X779))</f>
        <v>0</v>
      </c>
      <c r="E1545" s="39">
        <f>IF($D1545="","",IFERROR(VLOOKUP($D1545,AcctTbl,2,0),""))</f>
        <v>0</v>
      </c>
      <c r="F1545" s="39">
        <f>IF($D1545="","",IFERROR(VLOOKUP($D1545,AcctTbl,3,0),""))</f>
        <v>0</v>
      </c>
      <c r="G1545" s="39">
        <f>IF(Txn!$B779="","",Txn!$D779)</f>
        <v>0</v>
      </c>
      <c r="H1545" s="38">
        <f>IF(Txn!$B779="","",Txn!$E779)</f>
        <v>0</v>
      </c>
      <c r="I1545" s="40">
        <f>IF(Txn!$B779="",0,Txn!$O779)</f>
        <v>0</v>
      </c>
      <c r="J1545" s="40">
        <f>IF(Txn!$B779="",0,Txn!$P779)</f>
        <v>0</v>
      </c>
      <c r="K1545" s="41">
        <f>IF($A1545="","",IFERROR(VALUE(MID($A1545,6,2)),""))</f>
        <v>0</v>
      </c>
      <c r="L1545" s="39">
        <f>IF(Txn!$K779="","",Txn!$K779)</f>
        <v>0</v>
      </c>
      <c r="N1545" s="42">
        <f>IF($D1545="",0,COUNTIF(BankAccts,$D1545))</f>
        <v>0</v>
      </c>
    </row>
    <row r="1546" spans="1:14">
      <c r="A1546" s="38">
        <f>IF(Txn!$B779="","",Txn!$B779)</f>
        <v>0</v>
      </c>
      <c r="B1546" s="38">
        <f>IF(Txn!$B779="","",Txn!$C779)</f>
        <v>0</v>
      </c>
      <c r="C1546" s="39">
        <f>IF(Txn!$B779="","","تراکنش بانکی")</f>
        <v>0</v>
      </c>
      <c r="D1546" s="38">
        <f>IF(Txn!$B779="","",IF(IF(Txn!$U779="TRF",Txn!$Y779,Txn!$Z779)="","",IF(Txn!$U779="TRF",Txn!$Y779,Txn!$Z779)))</f>
        <v>0</v>
      </c>
      <c r="E1546" s="39">
        <f>IF($D1546="","",IFERROR(VLOOKUP($D1546,AcctTbl,2,0),""))</f>
        <v>0</v>
      </c>
      <c r="F1546" s="39">
        <f>IF($D1546="","",IFERROR(VLOOKUP($D1546,AcctTbl,3,0),""))</f>
        <v>0</v>
      </c>
      <c r="G1546" s="39">
        <f>IF(Txn!$B779="","",Txn!$D779)</f>
        <v>0</v>
      </c>
      <c r="H1546" s="38">
        <f>IF(Txn!$B779="","",Txn!$E779)</f>
        <v>0</v>
      </c>
      <c r="I1546" s="40">
        <f>IF(Txn!$B779="",0,Txn!$Q779)</f>
        <v>0</v>
      </c>
      <c r="J1546" s="40">
        <f>IF(Txn!$B779="",0,Txn!$R779)</f>
        <v>0</v>
      </c>
      <c r="K1546" s="41">
        <f>IF($A1546="","",IFERROR(VALUE(MID($A1546,6,2)),""))</f>
        <v>0</v>
      </c>
      <c r="L1546" s="39">
        <f>IF(Txn!$K779="","","طرف مقابل — "&amp;Txn!$K779)</f>
        <v>0</v>
      </c>
      <c r="N1546" s="42">
        <f>IF($D1546="",0,COUNTIF(BankAccts,$D1546))</f>
        <v>0</v>
      </c>
    </row>
    <row r="1547" spans="1:14">
      <c r="A1547" s="38">
        <f>IF(Txn!$B780="","",Txn!$B780)</f>
        <v>0</v>
      </c>
      <c r="B1547" s="38">
        <f>IF(Txn!$B780="","",Txn!$C780)</f>
        <v>0</v>
      </c>
      <c r="C1547" s="39">
        <f>IF(Txn!$B780="","","تراکنش بانکی")</f>
        <v>0</v>
      </c>
      <c r="D1547" s="38">
        <f>IF(Txn!$B780="","",IF(Txn!$X780="","",Txn!$X780))</f>
        <v>0</v>
      </c>
      <c r="E1547" s="39">
        <f>IF($D1547="","",IFERROR(VLOOKUP($D1547,AcctTbl,2,0),""))</f>
        <v>0</v>
      </c>
      <c r="F1547" s="39">
        <f>IF($D1547="","",IFERROR(VLOOKUP($D1547,AcctTbl,3,0),""))</f>
        <v>0</v>
      </c>
      <c r="G1547" s="39">
        <f>IF(Txn!$B780="","",Txn!$D780)</f>
        <v>0</v>
      </c>
      <c r="H1547" s="38">
        <f>IF(Txn!$B780="","",Txn!$E780)</f>
        <v>0</v>
      </c>
      <c r="I1547" s="40">
        <f>IF(Txn!$B780="",0,Txn!$O780)</f>
        <v>0</v>
      </c>
      <c r="J1547" s="40">
        <f>IF(Txn!$B780="",0,Txn!$P780)</f>
        <v>0</v>
      </c>
      <c r="K1547" s="41">
        <f>IF($A1547="","",IFERROR(VALUE(MID($A1547,6,2)),""))</f>
        <v>0</v>
      </c>
      <c r="L1547" s="39">
        <f>IF(Txn!$K780="","",Txn!$K780)</f>
        <v>0</v>
      </c>
      <c r="N1547" s="42">
        <f>IF($D1547="",0,COUNTIF(BankAccts,$D1547))</f>
        <v>0</v>
      </c>
    </row>
    <row r="1548" spans="1:14">
      <c r="A1548" s="38">
        <f>IF(Txn!$B780="","",Txn!$B780)</f>
        <v>0</v>
      </c>
      <c r="B1548" s="38">
        <f>IF(Txn!$B780="","",Txn!$C780)</f>
        <v>0</v>
      </c>
      <c r="C1548" s="39">
        <f>IF(Txn!$B780="","","تراکنش بانکی")</f>
        <v>0</v>
      </c>
      <c r="D1548" s="38">
        <f>IF(Txn!$B780="","",IF(IF(Txn!$U780="TRF",Txn!$Y780,Txn!$Z780)="","",IF(Txn!$U780="TRF",Txn!$Y780,Txn!$Z780)))</f>
        <v>0</v>
      </c>
      <c r="E1548" s="39">
        <f>IF($D1548="","",IFERROR(VLOOKUP($D1548,AcctTbl,2,0),""))</f>
        <v>0</v>
      </c>
      <c r="F1548" s="39">
        <f>IF($D1548="","",IFERROR(VLOOKUP($D1548,AcctTbl,3,0),""))</f>
        <v>0</v>
      </c>
      <c r="G1548" s="39">
        <f>IF(Txn!$B780="","",Txn!$D780)</f>
        <v>0</v>
      </c>
      <c r="H1548" s="38">
        <f>IF(Txn!$B780="","",Txn!$E780)</f>
        <v>0</v>
      </c>
      <c r="I1548" s="40">
        <f>IF(Txn!$B780="",0,Txn!$Q780)</f>
        <v>0</v>
      </c>
      <c r="J1548" s="40">
        <f>IF(Txn!$B780="",0,Txn!$R780)</f>
        <v>0</v>
      </c>
      <c r="K1548" s="41">
        <f>IF($A1548="","",IFERROR(VALUE(MID($A1548,6,2)),""))</f>
        <v>0</v>
      </c>
      <c r="L1548" s="39">
        <f>IF(Txn!$K780="","","طرف مقابل — "&amp;Txn!$K780)</f>
        <v>0</v>
      </c>
      <c r="N1548" s="42">
        <f>IF($D1548="",0,COUNTIF(BankAccts,$D1548))</f>
        <v>0</v>
      </c>
    </row>
    <row r="1549" spans="1:14">
      <c r="A1549" s="38">
        <f>IF(Txn!$B781="","",Txn!$B781)</f>
        <v>0</v>
      </c>
      <c r="B1549" s="38">
        <f>IF(Txn!$B781="","",Txn!$C781)</f>
        <v>0</v>
      </c>
      <c r="C1549" s="39">
        <f>IF(Txn!$B781="","","تراکنش بانکی")</f>
        <v>0</v>
      </c>
      <c r="D1549" s="38">
        <f>IF(Txn!$B781="","",IF(Txn!$X781="","",Txn!$X781))</f>
        <v>0</v>
      </c>
      <c r="E1549" s="39">
        <f>IF($D1549="","",IFERROR(VLOOKUP($D1549,AcctTbl,2,0),""))</f>
        <v>0</v>
      </c>
      <c r="F1549" s="39">
        <f>IF($D1549="","",IFERROR(VLOOKUP($D1549,AcctTbl,3,0),""))</f>
        <v>0</v>
      </c>
      <c r="G1549" s="39">
        <f>IF(Txn!$B781="","",Txn!$D781)</f>
        <v>0</v>
      </c>
      <c r="H1549" s="38">
        <f>IF(Txn!$B781="","",Txn!$E781)</f>
        <v>0</v>
      </c>
      <c r="I1549" s="40">
        <f>IF(Txn!$B781="",0,Txn!$O781)</f>
        <v>0</v>
      </c>
      <c r="J1549" s="40">
        <f>IF(Txn!$B781="",0,Txn!$P781)</f>
        <v>0</v>
      </c>
      <c r="K1549" s="41">
        <f>IF($A1549="","",IFERROR(VALUE(MID($A1549,6,2)),""))</f>
        <v>0</v>
      </c>
      <c r="L1549" s="39">
        <f>IF(Txn!$K781="","",Txn!$K781)</f>
        <v>0</v>
      </c>
      <c r="N1549" s="42">
        <f>IF($D1549="",0,COUNTIF(BankAccts,$D1549))</f>
        <v>0</v>
      </c>
    </row>
    <row r="1550" spans="1:14">
      <c r="A1550" s="38">
        <f>IF(Txn!$B781="","",Txn!$B781)</f>
        <v>0</v>
      </c>
      <c r="B1550" s="38">
        <f>IF(Txn!$B781="","",Txn!$C781)</f>
        <v>0</v>
      </c>
      <c r="C1550" s="39">
        <f>IF(Txn!$B781="","","تراکنش بانکی")</f>
        <v>0</v>
      </c>
      <c r="D1550" s="38">
        <f>IF(Txn!$B781="","",IF(IF(Txn!$U781="TRF",Txn!$Y781,Txn!$Z781)="","",IF(Txn!$U781="TRF",Txn!$Y781,Txn!$Z781)))</f>
        <v>0</v>
      </c>
      <c r="E1550" s="39">
        <f>IF($D1550="","",IFERROR(VLOOKUP($D1550,AcctTbl,2,0),""))</f>
        <v>0</v>
      </c>
      <c r="F1550" s="39">
        <f>IF($D1550="","",IFERROR(VLOOKUP($D1550,AcctTbl,3,0),""))</f>
        <v>0</v>
      </c>
      <c r="G1550" s="39">
        <f>IF(Txn!$B781="","",Txn!$D781)</f>
        <v>0</v>
      </c>
      <c r="H1550" s="38">
        <f>IF(Txn!$B781="","",Txn!$E781)</f>
        <v>0</v>
      </c>
      <c r="I1550" s="40">
        <f>IF(Txn!$B781="",0,Txn!$Q781)</f>
        <v>0</v>
      </c>
      <c r="J1550" s="40">
        <f>IF(Txn!$B781="",0,Txn!$R781)</f>
        <v>0</v>
      </c>
      <c r="K1550" s="41">
        <f>IF($A1550="","",IFERROR(VALUE(MID($A1550,6,2)),""))</f>
        <v>0</v>
      </c>
      <c r="L1550" s="39">
        <f>IF(Txn!$K781="","","طرف مقابل — "&amp;Txn!$K781)</f>
        <v>0</v>
      </c>
      <c r="N1550" s="42">
        <f>IF($D1550="",0,COUNTIF(BankAccts,$D1550))</f>
        <v>0</v>
      </c>
    </row>
    <row r="1551" spans="1:14">
      <c r="A1551" s="38">
        <f>IF(Txn!$B782="","",Txn!$B782)</f>
        <v>0</v>
      </c>
      <c r="B1551" s="38">
        <f>IF(Txn!$B782="","",Txn!$C782)</f>
        <v>0</v>
      </c>
      <c r="C1551" s="39">
        <f>IF(Txn!$B782="","","تراکنش بانکی")</f>
        <v>0</v>
      </c>
      <c r="D1551" s="38">
        <f>IF(Txn!$B782="","",IF(Txn!$X782="","",Txn!$X782))</f>
        <v>0</v>
      </c>
      <c r="E1551" s="39">
        <f>IF($D1551="","",IFERROR(VLOOKUP($D1551,AcctTbl,2,0),""))</f>
        <v>0</v>
      </c>
      <c r="F1551" s="39">
        <f>IF($D1551="","",IFERROR(VLOOKUP($D1551,AcctTbl,3,0),""))</f>
        <v>0</v>
      </c>
      <c r="G1551" s="39">
        <f>IF(Txn!$B782="","",Txn!$D782)</f>
        <v>0</v>
      </c>
      <c r="H1551" s="38">
        <f>IF(Txn!$B782="","",Txn!$E782)</f>
        <v>0</v>
      </c>
      <c r="I1551" s="40">
        <f>IF(Txn!$B782="",0,Txn!$O782)</f>
        <v>0</v>
      </c>
      <c r="J1551" s="40">
        <f>IF(Txn!$B782="",0,Txn!$P782)</f>
        <v>0</v>
      </c>
      <c r="K1551" s="41">
        <f>IF($A1551="","",IFERROR(VALUE(MID($A1551,6,2)),""))</f>
        <v>0</v>
      </c>
      <c r="L1551" s="39">
        <f>IF(Txn!$K782="","",Txn!$K782)</f>
        <v>0</v>
      </c>
      <c r="N1551" s="42">
        <f>IF($D1551="",0,COUNTIF(BankAccts,$D1551))</f>
        <v>0</v>
      </c>
    </row>
    <row r="1552" spans="1:14">
      <c r="A1552" s="38">
        <f>IF(Txn!$B782="","",Txn!$B782)</f>
        <v>0</v>
      </c>
      <c r="B1552" s="38">
        <f>IF(Txn!$B782="","",Txn!$C782)</f>
        <v>0</v>
      </c>
      <c r="C1552" s="39">
        <f>IF(Txn!$B782="","","تراکنش بانکی")</f>
        <v>0</v>
      </c>
      <c r="D1552" s="38">
        <f>IF(Txn!$B782="","",IF(IF(Txn!$U782="TRF",Txn!$Y782,Txn!$Z782)="","",IF(Txn!$U782="TRF",Txn!$Y782,Txn!$Z782)))</f>
        <v>0</v>
      </c>
      <c r="E1552" s="39">
        <f>IF($D1552="","",IFERROR(VLOOKUP($D1552,AcctTbl,2,0),""))</f>
        <v>0</v>
      </c>
      <c r="F1552" s="39">
        <f>IF($D1552="","",IFERROR(VLOOKUP($D1552,AcctTbl,3,0),""))</f>
        <v>0</v>
      </c>
      <c r="G1552" s="39">
        <f>IF(Txn!$B782="","",Txn!$D782)</f>
        <v>0</v>
      </c>
      <c r="H1552" s="38">
        <f>IF(Txn!$B782="","",Txn!$E782)</f>
        <v>0</v>
      </c>
      <c r="I1552" s="40">
        <f>IF(Txn!$B782="",0,Txn!$Q782)</f>
        <v>0</v>
      </c>
      <c r="J1552" s="40">
        <f>IF(Txn!$B782="",0,Txn!$R782)</f>
        <v>0</v>
      </c>
      <c r="K1552" s="41">
        <f>IF($A1552="","",IFERROR(VALUE(MID($A1552,6,2)),""))</f>
        <v>0</v>
      </c>
      <c r="L1552" s="39">
        <f>IF(Txn!$K782="","","طرف مقابل — "&amp;Txn!$K782)</f>
        <v>0</v>
      </c>
      <c r="N1552" s="42">
        <f>IF($D1552="",0,COUNTIF(BankAccts,$D1552))</f>
        <v>0</v>
      </c>
    </row>
    <row r="1553" spans="1:14">
      <c r="A1553" s="38">
        <f>IF(Txn!$B783="","",Txn!$B783)</f>
        <v>0</v>
      </c>
      <c r="B1553" s="38">
        <f>IF(Txn!$B783="","",Txn!$C783)</f>
        <v>0</v>
      </c>
      <c r="C1553" s="39">
        <f>IF(Txn!$B783="","","تراکنش بانکی")</f>
        <v>0</v>
      </c>
      <c r="D1553" s="38">
        <f>IF(Txn!$B783="","",IF(Txn!$X783="","",Txn!$X783))</f>
        <v>0</v>
      </c>
      <c r="E1553" s="39">
        <f>IF($D1553="","",IFERROR(VLOOKUP($D1553,AcctTbl,2,0),""))</f>
        <v>0</v>
      </c>
      <c r="F1553" s="39">
        <f>IF($D1553="","",IFERROR(VLOOKUP($D1553,AcctTbl,3,0),""))</f>
        <v>0</v>
      </c>
      <c r="G1553" s="39">
        <f>IF(Txn!$B783="","",Txn!$D783)</f>
        <v>0</v>
      </c>
      <c r="H1553" s="38">
        <f>IF(Txn!$B783="","",Txn!$E783)</f>
        <v>0</v>
      </c>
      <c r="I1553" s="40">
        <f>IF(Txn!$B783="",0,Txn!$O783)</f>
        <v>0</v>
      </c>
      <c r="J1553" s="40">
        <f>IF(Txn!$B783="",0,Txn!$P783)</f>
        <v>0</v>
      </c>
      <c r="K1553" s="41">
        <f>IF($A1553="","",IFERROR(VALUE(MID($A1553,6,2)),""))</f>
        <v>0</v>
      </c>
      <c r="L1553" s="39">
        <f>IF(Txn!$K783="","",Txn!$K783)</f>
        <v>0</v>
      </c>
      <c r="N1553" s="42">
        <f>IF($D1553="",0,COUNTIF(BankAccts,$D1553))</f>
        <v>0</v>
      </c>
    </row>
    <row r="1554" spans="1:14">
      <c r="A1554" s="38">
        <f>IF(Txn!$B783="","",Txn!$B783)</f>
        <v>0</v>
      </c>
      <c r="B1554" s="38">
        <f>IF(Txn!$B783="","",Txn!$C783)</f>
        <v>0</v>
      </c>
      <c r="C1554" s="39">
        <f>IF(Txn!$B783="","","تراکنش بانکی")</f>
        <v>0</v>
      </c>
      <c r="D1554" s="38">
        <f>IF(Txn!$B783="","",IF(IF(Txn!$U783="TRF",Txn!$Y783,Txn!$Z783)="","",IF(Txn!$U783="TRF",Txn!$Y783,Txn!$Z783)))</f>
        <v>0</v>
      </c>
      <c r="E1554" s="39">
        <f>IF($D1554="","",IFERROR(VLOOKUP($D1554,AcctTbl,2,0),""))</f>
        <v>0</v>
      </c>
      <c r="F1554" s="39">
        <f>IF($D1554="","",IFERROR(VLOOKUP($D1554,AcctTbl,3,0),""))</f>
        <v>0</v>
      </c>
      <c r="G1554" s="39">
        <f>IF(Txn!$B783="","",Txn!$D783)</f>
        <v>0</v>
      </c>
      <c r="H1554" s="38">
        <f>IF(Txn!$B783="","",Txn!$E783)</f>
        <v>0</v>
      </c>
      <c r="I1554" s="40">
        <f>IF(Txn!$B783="",0,Txn!$Q783)</f>
        <v>0</v>
      </c>
      <c r="J1554" s="40">
        <f>IF(Txn!$B783="",0,Txn!$R783)</f>
        <v>0</v>
      </c>
      <c r="K1554" s="41">
        <f>IF($A1554="","",IFERROR(VALUE(MID($A1554,6,2)),""))</f>
        <v>0</v>
      </c>
      <c r="L1554" s="39">
        <f>IF(Txn!$K783="","","طرف مقابل — "&amp;Txn!$K783)</f>
        <v>0</v>
      </c>
      <c r="N1554" s="42">
        <f>IF($D1554="",0,COUNTIF(BankAccts,$D1554))</f>
        <v>0</v>
      </c>
    </row>
    <row r="1555" spans="1:14">
      <c r="A1555" s="38">
        <f>IF(Txn!$B784="","",Txn!$B784)</f>
        <v>0</v>
      </c>
      <c r="B1555" s="38">
        <f>IF(Txn!$B784="","",Txn!$C784)</f>
        <v>0</v>
      </c>
      <c r="C1555" s="39">
        <f>IF(Txn!$B784="","","تراکنش بانکی")</f>
        <v>0</v>
      </c>
      <c r="D1555" s="38">
        <f>IF(Txn!$B784="","",IF(Txn!$X784="","",Txn!$X784))</f>
        <v>0</v>
      </c>
      <c r="E1555" s="39">
        <f>IF($D1555="","",IFERROR(VLOOKUP($D1555,AcctTbl,2,0),""))</f>
        <v>0</v>
      </c>
      <c r="F1555" s="39">
        <f>IF($D1555="","",IFERROR(VLOOKUP($D1555,AcctTbl,3,0),""))</f>
        <v>0</v>
      </c>
      <c r="G1555" s="39">
        <f>IF(Txn!$B784="","",Txn!$D784)</f>
        <v>0</v>
      </c>
      <c r="H1555" s="38">
        <f>IF(Txn!$B784="","",Txn!$E784)</f>
        <v>0</v>
      </c>
      <c r="I1555" s="40">
        <f>IF(Txn!$B784="",0,Txn!$O784)</f>
        <v>0</v>
      </c>
      <c r="J1555" s="40">
        <f>IF(Txn!$B784="",0,Txn!$P784)</f>
        <v>0</v>
      </c>
      <c r="K1555" s="41">
        <f>IF($A1555="","",IFERROR(VALUE(MID($A1555,6,2)),""))</f>
        <v>0</v>
      </c>
      <c r="L1555" s="39">
        <f>IF(Txn!$K784="","",Txn!$K784)</f>
        <v>0</v>
      </c>
      <c r="N1555" s="42">
        <f>IF($D1555="",0,COUNTIF(BankAccts,$D1555))</f>
        <v>0</v>
      </c>
    </row>
    <row r="1556" spans="1:14">
      <c r="A1556" s="38">
        <f>IF(Txn!$B784="","",Txn!$B784)</f>
        <v>0</v>
      </c>
      <c r="B1556" s="38">
        <f>IF(Txn!$B784="","",Txn!$C784)</f>
        <v>0</v>
      </c>
      <c r="C1556" s="39">
        <f>IF(Txn!$B784="","","تراکنش بانکی")</f>
        <v>0</v>
      </c>
      <c r="D1556" s="38">
        <f>IF(Txn!$B784="","",IF(IF(Txn!$U784="TRF",Txn!$Y784,Txn!$Z784)="","",IF(Txn!$U784="TRF",Txn!$Y784,Txn!$Z784)))</f>
        <v>0</v>
      </c>
      <c r="E1556" s="39">
        <f>IF($D1556="","",IFERROR(VLOOKUP($D1556,AcctTbl,2,0),""))</f>
        <v>0</v>
      </c>
      <c r="F1556" s="39">
        <f>IF($D1556="","",IFERROR(VLOOKUP($D1556,AcctTbl,3,0),""))</f>
        <v>0</v>
      </c>
      <c r="G1556" s="39">
        <f>IF(Txn!$B784="","",Txn!$D784)</f>
        <v>0</v>
      </c>
      <c r="H1556" s="38">
        <f>IF(Txn!$B784="","",Txn!$E784)</f>
        <v>0</v>
      </c>
      <c r="I1556" s="40">
        <f>IF(Txn!$B784="",0,Txn!$Q784)</f>
        <v>0</v>
      </c>
      <c r="J1556" s="40">
        <f>IF(Txn!$B784="",0,Txn!$R784)</f>
        <v>0</v>
      </c>
      <c r="K1556" s="41">
        <f>IF($A1556="","",IFERROR(VALUE(MID($A1556,6,2)),""))</f>
        <v>0</v>
      </c>
      <c r="L1556" s="39">
        <f>IF(Txn!$K784="","","طرف مقابل — "&amp;Txn!$K784)</f>
        <v>0</v>
      </c>
      <c r="N1556" s="42">
        <f>IF($D1556="",0,COUNTIF(BankAccts,$D1556))</f>
        <v>0</v>
      </c>
    </row>
    <row r="1557" spans="1:14">
      <c r="A1557" s="38">
        <f>IF(Txn!$B785="","",Txn!$B785)</f>
        <v>0</v>
      </c>
      <c r="B1557" s="38">
        <f>IF(Txn!$B785="","",Txn!$C785)</f>
        <v>0</v>
      </c>
      <c r="C1557" s="39">
        <f>IF(Txn!$B785="","","تراکنش بانکی")</f>
        <v>0</v>
      </c>
      <c r="D1557" s="38">
        <f>IF(Txn!$B785="","",IF(Txn!$X785="","",Txn!$X785))</f>
        <v>0</v>
      </c>
      <c r="E1557" s="39">
        <f>IF($D1557="","",IFERROR(VLOOKUP($D1557,AcctTbl,2,0),""))</f>
        <v>0</v>
      </c>
      <c r="F1557" s="39">
        <f>IF($D1557="","",IFERROR(VLOOKUP($D1557,AcctTbl,3,0),""))</f>
        <v>0</v>
      </c>
      <c r="G1557" s="39">
        <f>IF(Txn!$B785="","",Txn!$D785)</f>
        <v>0</v>
      </c>
      <c r="H1557" s="38">
        <f>IF(Txn!$B785="","",Txn!$E785)</f>
        <v>0</v>
      </c>
      <c r="I1557" s="40">
        <f>IF(Txn!$B785="",0,Txn!$O785)</f>
        <v>0</v>
      </c>
      <c r="J1557" s="40">
        <f>IF(Txn!$B785="",0,Txn!$P785)</f>
        <v>0</v>
      </c>
      <c r="K1557" s="41">
        <f>IF($A1557="","",IFERROR(VALUE(MID($A1557,6,2)),""))</f>
        <v>0</v>
      </c>
      <c r="L1557" s="39">
        <f>IF(Txn!$K785="","",Txn!$K785)</f>
        <v>0</v>
      </c>
      <c r="N1557" s="42">
        <f>IF($D1557="",0,COUNTIF(BankAccts,$D1557))</f>
        <v>0</v>
      </c>
    </row>
    <row r="1558" spans="1:14">
      <c r="A1558" s="38">
        <f>IF(Txn!$B785="","",Txn!$B785)</f>
        <v>0</v>
      </c>
      <c r="B1558" s="38">
        <f>IF(Txn!$B785="","",Txn!$C785)</f>
        <v>0</v>
      </c>
      <c r="C1558" s="39">
        <f>IF(Txn!$B785="","","تراکنش بانکی")</f>
        <v>0</v>
      </c>
      <c r="D1558" s="38">
        <f>IF(Txn!$B785="","",IF(IF(Txn!$U785="TRF",Txn!$Y785,Txn!$Z785)="","",IF(Txn!$U785="TRF",Txn!$Y785,Txn!$Z785)))</f>
        <v>0</v>
      </c>
      <c r="E1558" s="39">
        <f>IF($D1558="","",IFERROR(VLOOKUP($D1558,AcctTbl,2,0),""))</f>
        <v>0</v>
      </c>
      <c r="F1558" s="39">
        <f>IF($D1558="","",IFERROR(VLOOKUP($D1558,AcctTbl,3,0),""))</f>
        <v>0</v>
      </c>
      <c r="G1558" s="39">
        <f>IF(Txn!$B785="","",Txn!$D785)</f>
        <v>0</v>
      </c>
      <c r="H1558" s="38">
        <f>IF(Txn!$B785="","",Txn!$E785)</f>
        <v>0</v>
      </c>
      <c r="I1558" s="40">
        <f>IF(Txn!$B785="",0,Txn!$Q785)</f>
        <v>0</v>
      </c>
      <c r="J1558" s="40">
        <f>IF(Txn!$B785="",0,Txn!$R785)</f>
        <v>0</v>
      </c>
      <c r="K1558" s="41">
        <f>IF($A1558="","",IFERROR(VALUE(MID($A1558,6,2)),""))</f>
        <v>0</v>
      </c>
      <c r="L1558" s="39">
        <f>IF(Txn!$K785="","","طرف مقابل — "&amp;Txn!$K785)</f>
        <v>0</v>
      </c>
      <c r="N1558" s="42">
        <f>IF($D1558="",0,COUNTIF(BankAccts,$D1558))</f>
        <v>0</v>
      </c>
    </row>
    <row r="1559" spans="1:14">
      <c r="A1559" s="38">
        <f>IF(Txn!$B786="","",Txn!$B786)</f>
        <v>0</v>
      </c>
      <c r="B1559" s="38">
        <f>IF(Txn!$B786="","",Txn!$C786)</f>
        <v>0</v>
      </c>
      <c r="C1559" s="39">
        <f>IF(Txn!$B786="","","تراکنش بانکی")</f>
        <v>0</v>
      </c>
      <c r="D1559" s="38">
        <f>IF(Txn!$B786="","",IF(Txn!$X786="","",Txn!$X786))</f>
        <v>0</v>
      </c>
      <c r="E1559" s="39">
        <f>IF($D1559="","",IFERROR(VLOOKUP($D1559,AcctTbl,2,0),""))</f>
        <v>0</v>
      </c>
      <c r="F1559" s="39">
        <f>IF($D1559="","",IFERROR(VLOOKUP($D1559,AcctTbl,3,0),""))</f>
        <v>0</v>
      </c>
      <c r="G1559" s="39">
        <f>IF(Txn!$B786="","",Txn!$D786)</f>
        <v>0</v>
      </c>
      <c r="H1559" s="38">
        <f>IF(Txn!$B786="","",Txn!$E786)</f>
        <v>0</v>
      </c>
      <c r="I1559" s="40">
        <f>IF(Txn!$B786="",0,Txn!$O786)</f>
        <v>0</v>
      </c>
      <c r="J1559" s="40">
        <f>IF(Txn!$B786="",0,Txn!$P786)</f>
        <v>0</v>
      </c>
      <c r="K1559" s="41">
        <f>IF($A1559="","",IFERROR(VALUE(MID($A1559,6,2)),""))</f>
        <v>0</v>
      </c>
      <c r="L1559" s="39">
        <f>IF(Txn!$K786="","",Txn!$K786)</f>
        <v>0</v>
      </c>
      <c r="N1559" s="42">
        <f>IF($D1559="",0,COUNTIF(BankAccts,$D1559))</f>
        <v>0</v>
      </c>
    </row>
    <row r="1560" spans="1:14">
      <c r="A1560" s="38">
        <f>IF(Txn!$B786="","",Txn!$B786)</f>
        <v>0</v>
      </c>
      <c r="B1560" s="38">
        <f>IF(Txn!$B786="","",Txn!$C786)</f>
        <v>0</v>
      </c>
      <c r="C1560" s="39">
        <f>IF(Txn!$B786="","","تراکنش بانکی")</f>
        <v>0</v>
      </c>
      <c r="D1560" s="38">
        <f>IF(Txn!$B786="","",IF(IF(Txn!$U786="TRF",Txn!$Y786,Txn!$Z786)="","",IF(Txn!$U786="TRF",Txn!$Y786,Txn!$Z786)))</f>
        <v>0</v>
      </c>
      <c r="E1560" s="39">
        <f>IF($D1560="","",IFERROR(VLOOKUP($D1560,AcctTbl,2,0),""))</f>
        <v>0</v>
      </c>
      <c r="F1560" s="39">
        <f>IF($D1560="","",IFERROR(VLOOKUP($D1560,AcctTbl,3,0),""))</f>
        <v>0</v>
      </c>
      <c r="G1560" s="39">
        <f>IF(Txn!$B786="","",Txn!$D786)</f>
        <v>0</v>
      </c>
      <c r="H1560" s="38">
        <f>IF(Txn!$B786="","",Txn!$E786)</f>
        <v>0</v>
      </c>
      <c r="I1560" s="40">
        <f>IF(Txn!$B786="",0,Txn!$Q786)</f>
        <v>0</v>
      </c>
      <c r="J1560" s="40">
        <f>IF(Txn!$B786="",0,Txn!$R786)</f>
        <v>0</v>
      </c>
      <c r="K1560" s="41">
        <f>IF($A1560="","",IFERROR(VALUE(MID($A1560,6,2)),""))</f>
        <v>0</v>
      </c>
      <c r="L1560" s="39">
        <f>IF(Txn!$K786="","","طرف مقابل — "&amp;Txn!$K786)</f>
        <v>0</v>
      </c>
      <c r="N1560" s="42">
        <f>IF($D1560="",0,COUNTIF(BankAccts,$D1560))</f>
        <v>0</v>
      </c>
    </row>
    <row r="1561" spans="1:14">
      <c r="A1561" s="38">
        <f>IF(Txn!$B787="","",Txn!$B787)</f>
        <v>0</v>
      </c>
      <c r="B1561" s="38">
        <f>IF(Txn!$B787="","",Txn!$C787)</f>
        <v>0</v>
      </c>
      <c r="C1561" s="39">
        <f>IF(Txn!$B787="","","تراکنش بانکی")</f>
        <v>0</v>
      </c>
      <c r="D1561" s="38">
        <f>IF(Txn!$B787="","",IF(Txn!$X787="","",Txn!$X787))</f>
        <v>0</v>
      </c>
      <c r="E1561" s="39">
        <f>IF($D1561="","",IFERROR(VLOOKUP($D1561,AcctTbl,2,0),""))</f>
        <v>0</v>
      </c>
      <c r="F1561" s="39">
        <f>IF($D1561="","",IFERROR(VLOOKUP($D1561,AcctTbl,3,0),""))</f>
        <v>0</v>
      </c>
      <c r="G1561" s="39">
        <f>IF(Txn!$B787="","",Txn!$D787)</f>
        <v>0</v>
      </c>
      <c r="H1561" s="38">
        <f>IF(Txn!$B787="","",Txn!$E787)</f>
        <v>0</v>
      </c>
      <c r="I1561" s="40">
        <f>IF(Txn!$B787="",0,Txn!$O787)</f>
        <v>0</v>
      </c>
      <c r="J1561" s="40">
        <f>IF(Txn!$B787="",0,Txn!$P787)</f>
        <v>0</v>
      </c>
      <c r="K1561" s="41">
        <f>IF($A1561="","",IFERROR(VALUE(MID($A1561,6,2)),""))</f>
        <v>0</v>
      </c>
      <c r="L1561" s="39">
        <f>IF(Txn!$K787="","",Txn!$K787)</f>
        <v>0</v>
      </c>
      <c r="N1561" s="42">
        <f>IF($D1561="",0,COUNTIF(BankAccts,$D1561))</f>
        <v>0</v>
      </c>
    </row>
    <row r="1562" spans="1:14">
      <c r="A1562" s="38">
        <f>IF(Txn!$B787="","",Txn!$B787)</f>
        <v>0</v>
      </c>
      <c r="B1562" s="38">
        <f>IF(Txn!$B787="","",Txn!$C787)</f>
        <v>0</v>
      </c>
      <c r="C1562" s="39">
        <f>IF(Txn!$B787="","","تراکنش بانکی")</f>
        <v>0</v>
      </c>
      <c r="D1562" s="38">
        <f>IF(Txn!$B787="","",IF(IF(Txn!$U787="TRF",Txn!$Y787,Txn!$Z787)="","",IF(Txn!$U787="TRF",Txn!$Y787,Txn!$Z787)))</f>
        <v>0</v>
      </c>
      <c r="E1562" s="39">
        <f>IF($D1562="","",IFERROR(VLOOKUP($D1562,AcctTbl,2,0),""))</f>
        <v>0</v>
      </c>
      <c r="F1562" s="39">
        <f>IF($D1562="","",IFERROR(VLOOKUP($D1562,AcctTbl,3,0),""))</f>
        <v>0</v>
      </c>
      <c r="G1562" s="39">
        <f>IF(Txn!$B787="","",Txn!$D787)</f>
        <v>0</v>
      </c>
      <c r="H1562" s="38">
        <f>IF(Txn!$B787="","",Txn!$E787)</f>
        <v>0</v>
      </c>
      <c r="I1562" s="40">
        <f>IF(Txn!$B787="",0,Txn!$Q787)</f>
        <v>0</v>
      </c>
      <c r="J1562" s="40">
        <f>IF(Txn!$B787="",0,Txn!$R787)</f>
        <v>0</v>
      </c>
      <c r="K1562" s="41">
        <f>IF($A1562="","",IFERROR(VALUE(MID($A1562,6,2)),""))</f>
        <v>0</v>
      </c>
      <c r="L1562" s="39">
        <f>IF(Txn!$K787="","","طرف مقابل — "&amp;Txn!$K787)</f>
        <v>0</v>
      </c>
      <c r="N1562" s="42">
        <f>IF($D1562="",0,COUNTIF(BankAccts,$D1562))</f>
        <v>0</v>
      </c>
    </row>
    <row r="1563" spans="1:14">
      <c r="A1563" s="38">
        <f>IF(Txn!$B788="","",Txn!$B788)</f>
        <v>0</v>
      </c>
      <c r="B1563" s="38">
        <f>IF(Txn!$B788="","",Txn!$C788)</f>
        <v>0</v>
      </c>
      <c r="C1563" s="39">
        <f>IF(Txn!$B788="","","تراکنش بانکی")</f>
        <v>0</v>
      </c>
      <c r="D1563" s="38">
        <f>IF(Txn!$B788="","",IF(Txn!$X788="","",Txn!$X788))</f>
        <v>0</v>
      </c>
      <c r="E1563" s="39">
        <f>IF($D1563="","",IFERROR(VLOOKUP($D1563,AcctTbl,2,0),""))</f>
        <v>0</v>
      </c>
      <c r="F1563" s="39">
        <f>IF($D1563="","",IFERROR(VLOOKUP($D1563,AcctTbl,3,0),""))</f>
        <v>0</v>
      </c>
      <c r="G1563" s="39">
        <f>IF(Txn!$B788="","",Txn!$D788)</f>
        <v>0</v>
      </c>
      <c r="H1563" s="38">
        <f>IF(Txn!$B788="","",Txn!$E788)</f>
        <v>0</v>
      </c>
      <c r="I1563" s="40">
        <f>IF(Txn!$B788="",0,Txn!$O788)</f>
        <v>0</v>
      </c>
      <c r="J1563" s="40">
        <f>IF(Txn!$B788="",0,Txn!$P788)</f>
        <v>0</v>
      </c>
      <c r="K1563" s="41">
        <f>IF($A1563="","",IFERROR(VALUE(MID($A1563,6,2)),""))</f>
        <v>0</v>
      </c>
      <c r="L1563" s="39">
        <f>IF(Txn!$K788="","",Txn!$K788)</f>
        <v>0</v>
      </c>
      <c r="N1563" s="42">
        <f>IF($D1563="",0,COUNTIF(BankAccts,$D1563))</f>
        <v>0</v>
      </c>
    </row>
    <row r="1564" spans="1:14">
      <c r="A1564" s="38">
        <f>IF(Txn!$B788="","",Txn!$B788)</f>
        <v>0</v>
      </c>
      <c r="B1564" s="38">
        <f>IF(Txn!$B788="","",Txn!$C788)</f>
        <v>0</v>
      </c>
      <c r="C1564" s="39">
        <f>IF(Txn!$B788="","","تراکنش بانکی")</f>
        <v>0</v>
      </c>
      <c r="D1564" s="38">
        <f>IF(Txn!$B788="","",IF(IF(Txn!$U788="TRF",Txn!$Y788,Txn!$Z788)="","",IF(Txn!$U788="TRF",Txn!$Y788,Txn!$Z788)))</f>
        <v>0</v>
      </c>
      <c r="E1564" s="39">
        <f>IF($D1564="","",IFERROR(VLOOKUP($D1564,AcctTbl,2,0),""))</f>
        <v>0</v>
      </c>
      <c r="F1564" s="39">
        <f>IF($D1564="","",IFERROR(VLOOKUP($D1564,AcctTbl,3,0),""))</f>
        <v>0</v>
      </c>
      <c r="G1564" s="39">
        <f>IF(Txn!$B788="","",Txn!$D788)</f>
        <v>0</v>
      </c>
      <c r="H1564" s="38">
        <f>IF(Txn!$B788="","",Txn!$E788)</f>
        <v>0</v>
      </c>
      <c r="I1564" s="40">
        <f>IF(Txn!$B788="",0,Txn!$Q788)</f>
        <v>0</v>
      </c>
      <c r="J1564" s="40">
        <f>IF(Txn!$B788="",0,Txn!$R788)</f>
        <v>0</v>
      </c>
      <c r="K1564" s="41">
        <f>IF($A1564="","",IFERROR(VALUE(MID($A1564,6,2)),""))</f>
        <v>0</v>
      </c>
      <c r="L1564" s="39">
        <f>IF(Txn!$K788="","","طرف مقابل — "&amp;Txn!$K788)</f>
        <v>0</v>
      </c>
      <c r="N1564" s="42">
        <f>IF($D1564="",0,COUNTIF(BankAccts,$D1564))</f>
        <v>0</v>
      </c>
    </row>
    <row r="1565" spans="1:14">
      <c r="A1565" s="38">
        <f>IF(Txn!$B789="","",Txn!$B789)</f>
        <v>0</v>
      </c>
      <c r="B1565" s="38">
        <f>IF(Txn!$B789="","",Txn!$C789)</f>
        <v>0</v>
      </c>
      <c r="C1565" s="39">
        <f>IF(Txn!$B789="","","تراکنش بانکی")</f>
        <v>0</v>
      </c>
      <c r="D1565" s="38">
        <f>IF(Txn!$B789="","",IF(Txn!$X789="","",Txn!$X789))</f>
        <v>0</v>
      </c>
      <c r="E1565" s="39">
        <f>IF($D1565="","",IFERROR(VLOOKUP($D1565,AcctTbl,2,0),""))</f>
        <v>0</v>
      </c>
      <c r="F1565" s="39">
        <f>IF($D1565="","",IFERROR(VLOOKUP($D1565,AcctTbl,3,0),""))</f>
        <v>0</v>
      </c>
      <c r="G1565" s="39">
        <f>IF(Txn!$B789="","",Txn!$D789)</f>
        <v>0</v>
      </c>
      <c r="H1565" s="38">
        <f>IF(Txn!$B789="","",Txn!$E789)</f>
        <v>0</v>
      </c>
      <c r="I1565" s="40">
        <f>IF(Txn!$B789="",0,Txn!$O789)</f>
        <v>0</v>
      </c>
      <c r="J1565" s="40">
        <f>IF(Txn!$B789="",0,Txn!$P789)</f>
        <v>0</v>
      </c>
      <c r="K1565" s="41">
        <f>IF($A1565="","",IFERROR(VALUE(MID($A1565,6,2)),""))</f>
        <v>0</v>
      </c>
      <c r="L1565" s="39">
        <f>IF(Txn!$K789="","",Txn!$K789)</f>
        <v>0</v>
      </c>
      <c r="N1565" s="42">
        <f>IF($D1565="",0,COUNTIF(BankAccts,$D1565))</f>
        <v>0</v>
      </c>
    </row>
    <row r="1566" spans="1:14">
      <c r="A1566" s="38">
        <f>IF(Txn!$B789="","",Txn!$B789)</f>
        <v>0</v>
      </c>
      <c r="B1566" s="38">
        <f>IF(Txn!$B789="","",Txn!$C789)</f>
        <v>0</v>
      </c>
      <c r="C1566" s="39">
        <f>IF(Txn!$B789="","","تراکنش بانکی")</f>
        <v>0</v>
      </c>
      <c r="D1566" s="38">
        <f>IF(Txn!$B789="","",IF(IF(Txn!$U789="TRF",Txn!$Y789,Txn!$Z789)="","",IF(Txn!$U789="TRF",Txn!$Y789,Txn!$Z789)))</f>
        <v>0</v>
      </c>
      <c r="E1566" s="39">
        <f>IF($D1566="","",IFERROR(VLOOKUP($D1566,AcctTbl,2,0),""))</f>
        <v>0</v>
      </c>
      <c r="F1566" s="39">
        <f>IF($D1566="","",IFERROR(VLOOKUP($D1566,AcctTbl,3,0),""))</f>
        <v>0</v>
      </c>
      <c r="G1566" s="39">
        <f>IF(Txn!$B789="","",Txn!$D789)</f>
        <v>0</v>
      </c>
      <c r="H1566" s="38">
        <f>IF(Txn!$B789="","",Txn!$E789)</f>
        <v>0</v>
      </c>
      <c r="I1566" s="40">
        <f>IF(Txn!$B789="",0,Txn!$Q789)</f>
        <v>0</v>
      </c>
      <c r="J1566" s="40">
        <f>IF(Txn!$B789="",0,Txn!$R789)</f>
        <v>0</v>
      </c>
      <c r="K1566" s="41">
        <f>IF($A1566="","",IFERROR(VALUE(MID($A1566,6,2)),""))</f>
        <v>0</v>
      </c>
      <c r="L1566" s="39">
        <f>IF(Txn!$K789="","","طرف مقابل — "&amp;Txn!$K789)</f>
        <v>0</v>
      </c>
      <c r="N1566" s="42">
        <f>IF($D1566="",0,COUNTIF(BankAccts,$D1566))</f>
        <v>0</v>
      </c>
    </row>
    <row r="1567" spans="1:14">
      <c r="A1567" s="38">
        <f>IF(Txn!$B790="","",Txn!$B790)</f>
        <v>0</v>
      </c>
      <c r="B1567" s="38">
        <f>IF(Txn!$B790="","",Txn!$C790)</f>
        <v>0</v>
      </c>
      <c r="C1567" s="39">
        <f>IF(Txn!$B790="","","تراکنش بانکی")</f>
        <v>0</v>
      </c>
      <c r="D1567" s="38">
        <f>IF(Txn!$B790="","",IF(Txn!$X790="","",Txn!$X790))</f>
        <v>0</v>
      </c>
      <c r="E1567" s="39">
        <f>IF($D1567="","",IFERROR(VLOOKUP($D1567,AcctTbl,2,0),""))</f>
        <v>0</v>
      </c>
      <c r="F1567" s="39">
        <f>IF($D1567="","",IFERROR(VLOOKUP($D1567,AcctTbl,3,0),""))</f>
        <v>0</v>
      </c>
      <c r="G1567" s="39">
        <f>IF(Txn!$B790="","",Txn!$D790)</f>
        <v>0</v>
      </c>
      <c r="H1567" s="38">
        <f>IF(Txn!$B790="","",Txn!$E790)</f>
        <v>0</v>
      </c>
      <c r="I1567" s="40">
        <f>IF(Txn!$B790="",0,Txn!$O790)</f>
        <v>0</v>
      </c>
      <c r="J1567" s="40">
        <f>IF(Txn!$B790="",0,Txn!$P790)</f>
        <v>0</v>
      </c>
      <c r="K1567" s="41">
        <f>IF($A1567="","",IFERROR(VALUE(MID($A1567,6,2)),""))</f>
        <v>0</v>
      </c>
      <c r="L1567" s="39">
        <f>IF(Txn!$K790="","",Txn!$K790)</f>
        <v>0</v>
      </c>
      <c r="N1567" s="42">
        <f>IF($D1567="",0,COUNTIF(BankAccts,$D1567))</f>
        <v>0</v>
      </c>
    </row>
    <row r="1568" spans="1:14">
      <c r="A1568" s="38">
        <f>IF(Txn!$B790="","",Txn!$B790)</f>
        <v>0</v>
      </c>
      <c r="B1568" s="38">
        <f>IF(Txn!$B790="","",Txn!$C790)</f>
        <v>0</v>
      </c>
      <c r="C1568" s="39">
        <f>IF(Txn!$B790="","","تراکنش بانکی")</f>
        <v>0</v>
      </c>
      <c r="D1568" s="38">
        <f>IF(Txn!$B790="","",IF(IF(Txn!$U790="TRF",Txn!$Y790,Txn!$Z790)="","",IF(Txn!$U790="TRF",Txn!$Y790,Txn!$Z790)))</f>
        <v>0</v>
      </c>
      <c r="E1568" s="39">
        <f>IF($D1568="","",IFERROR(VLOOKUP($D1568,AcctTbl,2,0),""))</f>
        <v>0</v>
      </c>
      <c r="F1568" s="39">
        <f>IF($D1568="","",IFERROR(VLOOKUP($D1568,AcctTbl,3,0),""))</f>
        <v>0</v>
      </c>
      <c r="G1568" s="39">
        <f>IF(Txn!$B790="","",Txn!$D790)</f>
        <v>0</v>
      </c>
      <c r="H1568" s="38">
        <f>IF(Txn!$B790="","",Txn!$E790)</f>
        <v>0</v>
      </c>
      <c r="I1568" s="40">
        <f>IF(Txn!$B790="",0,Txn!$Q790)</f>
        <v>0</v>
      </c>
      <c r="J1568" s="40">
        <f>IF(Txn!$B790="",0,Txn!$R790)</f>
        <v>0</v>
      </c>
      <c r="K1568" s="41">
        <f>IF($A1568="","",IFERROR(VALUE(MID($A1568,6,2)),""))</f>
        <v>0</v>
      </c>
      <c r="L1568" s="39">
        <f>IF(Txn!$K790="","","طرف مقابل — "&amp;Txn!$K790)</f>
        <v>0</v>
      </c>
      <c r="N1568" s="42">
        <f>IF($D1568="",0,COUNTIF(BankAccts,$D1568))</f>
        <v>0</v>
      </c>
    </row>
    <row r="1569" spans="1:14">
      <c r="A1569" s="38">
        <f>IF(Txn!$B791="","",Txn!$B791)</f>
        <v>0</v>
      </c>
      <c r="B1569" s="38">
        <f>IF(Txn!$B791="","",Txn!$C791)</f>
        <v>0</v>
      </c>
      <c r="C1569" s="39">
        <f>IF(Txn!$B791="","","تراکنش بانکی")</f>
        <v>0</v>
      </c>
      <c r="D1569" s="38">
        <f>IF(Txn!$B791="","",IF(Txn!$X791="","",Txn!$X791))</f>
        <v>0</v>
      </c>
      <c r="E1569" s="39">
        <f>IF($D1569="","",IFERROR(VLOOKUP($D1569,AcctTbl,2,0),""))</f>
        <v>0</v>
      </c>
      <c r="F1569" s="39">
        <f>IF($D1569="","",IFERROR(VLOOKUP($D1569,AcctTbl,3,0),""))</f>
        <v>0</v>
      </c>
      <c r="G1569" s="39">
        <f>IF(Txn!$B791="","",Txn!$D791)</f>
        <v>0</v>
      </c>
      <c r="H1569" s="38">
        <f>IF(Txn!$B791="","",Txn!$E791)</f>
        <v>0</v>
      </c>
      <c r="I1569" s="40">
        <f>IF(Txn!$B791="",0,Txn!$O791)</f>
        <v>0</v>
      </c>
      <c r="J1569" s="40">
        <f>IF(Txn!$B791="",0,Txn!$P791)</f>
        <v>0</v>
      </c>
      <c r="K1569" s="41">
        <f>IF($A1569="","",IFERROR(VALUE(MID($A1569,6,2)),""))</f>
        <v>0</v>
      </c>
      <c r="L1569" s="39">
        <f>IF(Txn!$K791="","",Txn!$K791)</f>
        <v>0</v>
      </c>
      <c r="N1569" s="42">
        <f>IF($D1569="",0,COUNTIF(BankAccts,$D1569))</f>
        <v>0</v>
      </c>
    </row>
    <row r="1570" spans="1:14">
      <c r="A1570" s="38">
        <f>IF(Txn!$B791="","",Txn!$B791)</f>
        <v>0</v>
      </c>
      <c r="B1570" s="38">
        <f>IF(Txn!$B791="","",Txn!$C791)</f>
        <v>0</v>
      </c>
      <c r="C1570" s="39">
        <f>IF(Txn!$B791="","","تراکنش بانکی")</f>
        <v>0</v>
      </c>
      <c r="D1570" s="38">
        <f>IF(Txn!$B791="","",IF(IF(Txn!$U791="TRF",Txn!$Y791,Txn!$Z791)="","",IF(Txn!$U791="TRF",Txn!$Y791,Txn!$Z791)))</f>
        <v>0</v>
      </c>
      <c r="E1570" s="39">
        <f>IF($D1570="","",IFERROR(VLOOKUP($D1570,AcctTbl,2,0),""))</f>
        <v>0</v>
      </c>
      <c r="F1570" s="39">
        <f>IF($D1570="","",IFERROR(VLOOKUP($D1570,AcctTbl,3,0),""))</f>
        <v>0</v>
      </c>
      <c r="G1570" s="39">
        <f>IF(Txn!$B791="","",Txn!$D791)</f>
        <v>0</v>
      </c>
      <c r="H1570" s="38">
        <f>IF(Txn!$B791="","",Txn!$E791)</f>
        <v>0</v>
      </c>
      <c r="I1570" s="40">
        <f>IF(Txn!$B791="",0,Txn!$Q791)</f>
        <v>0</v>
      </c>
      <c r="J1570" s="40">
        <f>IF(Txn!$B791="",0,Txn!$R791)</f>
        <v>0</v>
      </c>
      <c r="K1570" s="41">
        <f>IF($A1570="","",IFERROR(VALUE(MID($A1570,6,2)),""))</f>
        <v>0</v>
      </c>
      <c r="L1570" s="39">
        <f>IF(Txn!$K791="","","طرف مقابل — "&amp;Txn!$K791)</f>
        <v>0</v>
      </c>
      <c r="N1570" s="42">
        <f>IF($D1570="",0,COUNTIF(BankAccts,$D1570))</f>
        <v>0</v>
      </c>
    </row>
    <row r="1571" spans="1:14">
      <c r="A1571" s="38">
        <f>IF(Txn!$B792="","",Txn!$B792)</f>
        <v>0</v>
      </c>
      <c r="B1571" s="38">
        <f>IF(Txn!$B792="","",Txn!$C792)</f>
        <v>0</v>
      </c>
      <c r="C1571" s="39">
        <f>IF(Txn!$B792="","","تراکنش بانکی")</f>
        <v>0</v>
      </c>
      <c r="D1571" s="38">
        <f>IF(Txn!$B792="","",IF(Txn!$X792="","",Txn!$X792))</f>
        <v>0</v>
      </c>
      <c r="E1571" s="39">
        <f>IF($D1571="","",IFERROR(VLOOKUP($D1571,AcctTbl,2,0),""))</f>
        <v>0</v>
      </c>
      <c r="F1571" s="39">
        <f>IF($D1571="","",IFERROR(VLOOKUP($D1571,AcctTbl,3,0),""))</f>
        <v>0</v>
      </c>
      <c r="G1571" s="39">
        <f>IF(Txn!$B792="","",Txn!$D792)</f>
        <v>0</v>
      </c>
      <c r="H1571" s="38">
        <f>IF(Txn!$B792="","",Txn!$E792)</f>
        <v>0</v>
      </c>
      <c r="I1571" s="40">
        <f>IF(Txn!$B792="",0,Txn!$O792)</f>
        <v>0</v>
      </c>
      <c r="J1571" s="40">
        <f>IF(Txn!$B792="",0,Txn!$P792)</f>
        <v>0</v>
      </c>
      <c r="K1571" s="41">
        <f>IF($A1571="","",IFERROR(VALUE(MID($A1571,6,2)),""))</f>
        <v>0</v>
      </c>
      <c r="L1571" s="39">
        <f>IF(Txn!$K792="","",Txn!$K792)</f>
        <v>0</v>
      </c>
      <c r="N1571" s="42">
        <f>IF($D1571="",0,COUNTIF(BankAccts,$D1571))</f>
        <v>0</v>
      </c>
    </row>
    <row r="1572" spans="1:14">
      <c r="A1572" s="38">
        <f>IF(Txn!$B792="","",Txn!$B792)</f>
        <v>0</v>
      </c>
      <c r="B1572" s="38">
        <f>IF(Txn!$B792="","",Txn!$C792)</f>
        <v>0</v>
      </c>
      <c r="C1572" s="39">
        <f>IF(Txn!$B792="","","تراکنش بانکی")</f>
        <v>0</v>
      </c>
      <c r="D1572" s="38">
        <f>IF(Txn!$B792="","",IF(IF(Txn!$U792="TRF",Txn!$Y792,Txn!$Z792)="","",IF(Txn!$U792="TRF",Txn!$Y792,Txn!$Z792)))</f>
        <v>0</v>
      </c>
      <c r="E1572" s="39">
        <f>IF($D1572="","",IFERROR(VLOOKUP($D1572,AcctTbl,2,0),""))</f>
        <v>0</v>
      </c>
      <c r="F1572" s="39">
        <f>IF($D1572="","",IFERROR(VLOOKUP($D1572,AcctTbl,3,0),""))</f>
        <v>0</v>
      </c>
      <c r="G1572" s="39">
        <f>IF(Txn!$B792="","",Txn!$D792)</f>
        <v>0</v>
      </c>
      <c r="H1572" s="38">
        <f>IF(Txn!$B792="","",Txn!$E792)</f>
        <v>0</v>
      </c>
      <c r="I1572" s="40">
        <f>IF(Txn!$B792="",0,Txn!$Q792)</f>
        <v>0</v>
      </c>
      <c r="J1572" s="40">
        <f>IF(Txn!$B792="",0,Txn!$R792)</f>
        <v>0</v>
      </c>
      <c r="K1572" s="41">
        <f>IF($A1572="","",IFERROR(VALUE(MID($A1572,6,2)),""))</f>
        <v>0</v>
      </c>
      <c r="L1572" s="39">
        <f>IF(Txn!$K792="","","طرف مقابل — "&amp;Txn!$K792)</f>
        <v>0</v>
      </c>
      <c r="N1572" s="42">
        <f>IF($D1572="",0,COUNTIF(BankAccts,$D1572))</f>
        <v>0</v>
      </c>
    </row>
    <row r="1573" spans="1:14">
      <c r="A1573" s="38">
        <f>IF(Txn!$B793="","",Txn!$B793)</f>
        <v>0</v>
      </c>
      <c r="B1573" s="38">
        <f>IF(Txn!$B793="","",Txn!$C793)</f>
        <v>0</v>
      </c>
      <c r="C1573" s="39">
        <f>IF(Txn!$B793="","","تراکنش بانکی")</f>
        <v>0</v>
      </c>
      <c r="D1573" s="38">
        <f>IF(Txn!$B793="","",IF(Txn!$X793="","",Txn!$X793))</f>
        <v>0</v>
      </c>
      <c r="E1573" s="39">
        <f>IF($D1573="","",IFERROR(VLOOKUP($D1573,AcctTbl,2,0),""))</f>
        <v>0</v>
      </c>
      <c r="F1573" s="39">
        <f>IF($D1573="","",IFERROR(VLOOKUP($D1573,AcctTbl,3,0),""))</f>
        <v>0</v>
      </c>
      <c r="G1573" s="39">
        <f>IF(Txn!$B793="","",Txn!$D793)</f>
        <v>0</v>
      </c>
      <c r="H1573" s="38">
        <f>IF(Txn!$B793="","",Txn!$E793)</f>
        <v>0</v>
      </c>
      <c r="I1573" s="40">
        <f>IF(Txn!$B793="",0,Txn!$O793)</f>
        <v>0</v>
      </c>
      <c r="J1573" s="40">
        <f>IF(Txn!$B793="",0,Txn!$P793)</f>
        <v>0</v>
      </c>
      <c r="K1573" s="41">
        <f>IF($A1573="","",IFERROR(VALUE(MID($A1573,6,2)),""))</f>
        <v>0</v>
      </c>
      <c r="L1573" s="39">
        <f>IF(Txn!$K793="","",Txn!$K793)</f>
        <v>0</v>
      </c>
      <c r="N1573" s="42">
        <f>IF($D1573="",0,COUNTIF(BankAccts,$D1573))</f>
        <v>0</v>
      </c>
    </row>
    <row r="1574" spans="1:14">
      <c r="A1574" s="38">
        <f>IF(Txn!$B793="","",Txn!$B793)</f>
        <v>0</v>
      </c>
      <c r="B1574" s="38">
        <f>IF(Txn!$B793="","",Txn!$C793)</f>
        <v>0</v>
      </c>
      <c r="C1574" s="39">
        <f>IF(Txn!$B793="","","تراکنش بانکی")</f>
        <v>0</v>
      </c>
      <c r="D1574" s="38">
        <f>IF(Txn!$B793="","",IF(IF(Txn!$U793="TRF",Txn!$Y793,Txn!$Z793)="","",IF(Txn!$U793="TRF",Txn!$Y793,Txn!$Z793)))</f>
        <v>0</v>
      </c>
      <c r="E1574" s="39">
        <f>IF($D1574="","",IFERROR(VLOOKUP($D1574,AcctTbl,2,0),""))</f>
        <v>0</v>
      </c>
      <c r="F1574" s="39">
        <f>IF($D1574="","",IFERROR(VLOOKUP($D1574,AcctTbl,3,0),""))</f>
        <v>0</v>
      </c>
      <c r="G1574" s="39">
        <f>IF(Txn!$B793="","",Txn!$D793)</f>
        <v>0</v>
      </c>
      <c r="H1574" s="38">
        <f>IF(Txn!$B793="","",Txn!$E793)</f>
        <v>0</v>
      </c>
      <c r="I1574" s="40">
        <f>IF(Txn!$B793="",0,Txn!$Q793)</f>
        <v>0</v>
      </c>
      <c r="J1574" s="40">
        <f>IF(Txn!$B793="",0,Txn!$R793)</f>
        <v>0</v>
      </c>
      <c r="K1574" s="41">
        <f>IF($A1574="","",IFERROR(VALUE(MID($A1574,6,2)),""))</f>
        <v>0</v>
      </c>
      <c r="L1574" s="39">
        <f>IF(Txn!$K793="","","طرف مقابل — "&amp;Txn!$K793)</f>
        <v>0</v>
      </c>
      <c r="N1574" s="42">
        <f>IF($D1574="",0,COUNTIF(BankAccts,$D1574))</f>
        <v>0</v>
      </c>
    </row>
    <row r="1575" spans="1:14">
      <c r="A1575" s="38">
        <f>IF(Txn!$B794="","",Txn!$B794)</f>
        <v>0</v>
      </c>
      <c r="B1575" s="38">
        <f>IF(Txn!$B794="","",Txn!$C794)</f>
        <v>0</v>
      </c>
      <c r="C1575" s="39">
        <f>IF(Txn!$B794="","","تراکنش بانکی")</f>
        <v>0</v>
      </c>
      <c r="D1575" s="38">
        <f>IF(Txn!$B794="","",IF(Txn!$X794="","",Txn!$X794))</f>
        <v>0</v>
      </c>
      <c r="E1575" s="39">
        <f>IF($D1575="","",IFERROR(VLOOKUP($D1575,AcctTbl,2,0),""))</f>
        <v>0</v>
      </c>
      <c r="F1575" s="39">
        <f>IF($D1575="","",IFERROR(VLOOKUP($D1575,AcctTbl,3,0),""))</f>
        <v>0</v>
      </c>
      <c r="G1575" s="39">
        <f>IF(Txn!$B794="","",Txn!$D794)</f>
        <v>0</v>
      </c>
      <c r="H1575" s="38">
        <f>IF(Txn!$B794="","",Txn!$E794)</f>
        <v>0</v>
      </c>
      <c r="I1575" s="40">
        <f>IF(Txn!$B794="",0,Txn!$O794)</f>
        <v>0</v>
      </c>
      <c r="J1575" s="40">
        <f>IF(Txn!$B794="",0,Txn!$P794)</f>
        <v>0</v>
      </c>
      <c r="K1575" s="41">
        <f>IF($A1575="","",IFERROR(VALUE(MID($A1575,6,2)),""))</f>
        <v>0</v>
      </c>
      <c r="L1575" s="39">
        <f>IF(Txn!$K794="","",Txn!$K794)</f>
        <v>0</v>
      </c>
      <c r="N1575" s="42">
        <f>IF($D1575="",0,COUNTIF(BankAccts,$D1575))</f>
        <v>0</v>
      </c>
    </row>
    <row r="1576" spans="1:14">
      <c r="A1576" s="38">
        <f>IF(Txn!$B794="","",Txn!$B794)</f>
        <v>0</v>
      </c>
      <c r="B1576" s="38">
        <f>IF(Txn!$B794="","",Txn!$C794)</f>
        <v>0</v>
      </c>
      <c r="C1576" s="39">
        <f>IF(Txn!$B794="","","تراکنش بانکی")</f>
        <v>0</v>
      </c>
      <c r="D1576" s="38">
        <f>IF(Txn!$B794="","",IF(IF(Txn!$U794="TRF",Txn!$Y794,Txn!$Z794)="","",IF(Txn!$U794="TRF",Txn!$Y794,Txn!$Z794)))</f>
        <v>0</v>
      </c>
      <c r="E1576" s="39">
        <f>IF($D1576="","",IFERROR(VLOOKUP($D1576,AcctTbl,2,0),""))</f>
        <v>0</v>
      </c>
      <c r="F1576" s="39">
        <f>IF($D1576="","",IFERROR(VLOOKUP($D1576,AcctTbl,3,0),""))</f>
        <v>0</v>
      </c>
      <c r="G1576" s="39">
        <f>IF(Txn!$B794="","",Txn!$D794)</f>
        <v>0</v>
      </c>
      <c r="H1576" s="38">
        <f>IF(Txn!$B794="","",Txn!$E794)</f>
        <v>0</v>
      </c>
      <c r="I1576" s="40">
        <f>IF(Txn!$B794="",0,Txn!$Q794)</f>
        <v>0</v>
      </c>
      <c r="J1576" s="40">
        <f>IF(Txn!$B794="",0,Txn!$R794)</f>
        <v>0</v>
      </c>
      <c r="K1576" s="41">
        <f>IF($A1576="","",IFERROR(VALUE(MID($A1576,6,2)),""))</f>
        <v>0</v>
      </c>
      <c r="L1576" s="39">
        <f>IF(Txn!$K794="","","طرف مقابل — "&amp;Txn!$K794)</f>
        <v>0</v>
      </c>
      <c r="N1576" s="42">
        <f>IF($D1576="",0,COUNTIF(BankAccts,$D1576))</f>
        <v>0</v>
      </c>
    </row>
    <row r="1577" spans="1:14">
      <c r="A1577" s="38">
        <f>IF(Txn!$B795="","",Txn!$B795)</f>
        <v>0</v>
      </c>
      <c r="B1577" s="38">
        <f>IF(Txn!$B795="","",Txn!$C795)</f>
        <v>0</v>
      </c>
      <c r="C1577" s="39">
        <f>IF(Txn!$B795="","","تراکنش بانکی")</f>
        <v>0</v>
      </c>
      <c r="D1577" s="38">
        <f>IF(Txn!$B795="","",IF(Txn!$X795="","",Txn!$X795))</f>
        <v>0</v>
      </c>
      <c r="E1577" s="39">
        <f>IF($D1577="","",IFERROR(VLOOKUP($D1577,AcctTbl,2,0),""))</f>
        <v>0</v>
      </c>
      <c r="F1577" s="39">
        <f>IF($D1577="","",IFERROR(VLOOKUP($D1577,AcctTbl,3,0),""))</f>
        <v>0</v>
      </c>
      <c r="G1577" s="39">
        <f>IF(Txn!$B795="","",Txn!$D795)</f>
        <v>0</v>
      </c>
      <c r="H1577" s="38">
        <f>IF(Txn!$B795="","",Txn!$E795)</f>
        <v>0</v>
      </c>
      <c r="I1577" s="40">
        <f>IF(Txn!$B795="",0,Txn!$O795)</f>
        <v>0</v>
      </c>
      <c r="J1577" s="40">
        <f>IF(Txn!$B795="",0,Txn!$P795)</f>
        <v>0</v>
      </c>
      <c r="K1577" s="41">
        <f>IF($A1577="","",IFERROR(VALUE(MID($A1577,6,2)),""))</f>
        <v>0</v>
      </c>
      <c r="L1577" s="39">
        <f>IF(Txn!$K795="","",Txn!$K795)</f>
        <v>0</v>
      </c>
      <c r="N1577" s="42">
        <f>IF($D1577="",0,COUNTIF(BankAccts,$D1577))</f>
        <v>0</v>
      </c>
    </row>
    <row r="1578" spans="1:14">
      <c r="A1578" s="38">
        <f>IF(Txn!$B795="","",Txn!$B795)</f>
        <v>0</v>
      </c>
      <c r="B1578" s="38">
        <f>IF(Txn!$B795="","",Txn!$C795)</f>
        <v>0</v>
      </c>
      <c r="C1578" s="39">
        <f>IF(Txn!$B795="","","تراکنش بانکی")</f>
        <v>0</v>
      </c>
      <c r="D1578" s="38">
        <f>IF(Txn!$B795="","",IF(IF(Txn!$U795="TRF",Txn!$Y795,Txn!$Z795)="","",IF(Txn!$U795="TRF",Txn!$Y795,Txn!$Z795)))</f>
        <v>0</v>
      </c>
      <c r="E1578" s="39">
        <f>IF($D1578="","",IFERROR(VLOOKUP($D1578,AcctTbl,2,0),""))</f>
        <v>0</v>
      </c>
      <c r="F1578" s="39">
        <f>IF($D1578="","",IFERROR(VLOOKUP($D1578,AcctTbl,3,0),""))</f>
        <v>0</v>
      </c>
      <c r="G1578" s="39">
        <f>IF(Txn!$B795="","",Txn!$D795)</f>
        <v>0</v>
      </c>
      <c r="H1578" s="38">
        <f>IF(Txn!$B795="","",Txn!$E795)</f>
        <v>0</v>
      </c>
      <c r="I1578" s="40">
        <f>IF(Txn!$B795="",0,Txn!$Q795)</f>
        <v>0</v>
      </c>
      <c r="J1578" s="40">
        <f>IF(Txn!$B795="",0,Txn!$R795)</f>
        <v>0</v>
      </c>
      <c r="K1578" s="41">
        <f>IF($A1578="","",IFERROR(VALUE(MID($A1578,6,2)),""))</f>
        <v>0</v>
      </c>
      <c r="L1578" s="39">
        <f>IF(Txn!$K795="","","طرف مقابل — "&amp;Txn!$K795)</f>
        <v>0</v>
      </c>
      <c r="N1578" s="42">
        <f>IF($D1578="",0,COUNTIF(BankAccts,$D1578))</f>
        <v>0</v>
      </c>
    </row>
    <row r="1579" spans="1:14">
      <c r="A1579" s="38">
        <f>IF(Txn!$B796="","",Txn!$B796)</f>
        <v>0</v>
      </c>
      <c r="B1579" s="38">
        <f>IF(Txn!$B796="","",Txn!$C796)</f>
        <v>0</v>
      </c>
      <c r="C1579" s="39">
        <f>IF(Txn!$B796="","","تراکنش بانکی")</f>
        <v>0</v>
      </c>
      <c r="D1579" s="38">
        <f>IF(Txn!$B796="","",IF(Txn!$X796="","",Txn!$X796))</f>
        <v>0</v>
      </c>
      <c r="E1579" s="39">
        <f>IF($D1579="","",IFERROR(VLOOKUP($D1579,AcctTbl,2,0),""))</f>
        <v>0</v>
      </c>
      <c r="F1579" s="39">
        <f>IF($D1579="","",IFERROR(VLOOKUP($D1579,AcctTbl,3,0),""))</f>
        <v>0</v>
      </c>
      <c r="G1579" s="39">
        <f>IF(Txn!$B796="","",Txn!$D796)</f>
        <v>0</v>
      </c>
      <c r="H1579" s="38">
        <f>IF(Txn!$B796="","",Txn!$E796)</f>
        <v>0</v>
      </c>
      <c r="I1579" s="40">
        <f>IF(Txn!$B796="",0,Txn!$O796)</f>
        <v>0</v>
      </c>
      <c r="J1579" s="40">
        <f>IF(Txn!$B796="",0,Txn!$P796)</f>
        <v>0</v>
      </c>
      <c r="K1579" s="41">
        <f>IF($A1579="","",IFERROR(VALUE(MID($A1579,6,2)),""))</f>
        <v>0</v>
      </c>
      <c r="L1579" s="39">
        <f>IF(Txn!$K796="","",Txn!$K796)</f>
        <v>0</v>
      </c>
      <c r="N1579" s="42">
        <f>IF($D1579="",0,COUNTIF(BankAccts,$D1579))</f>
        <v>0</v>
      </c>
    </row>
    <row r="1580" spans="1:14">
      <c r="A1580" s="38">
        <f>IF(Txn!$B796="","",Txn!$B796)</f>
        <v>0</v>
      </c>
      <c r="B1580" s="38">
        <f>IF(Txn!$B796="","",Txn!$C796)</f>
        <v>0</v>
      </c>
      <c r="C1580" s="39">
        <f>IF(Txn!$B796="","","تراکنش بانکی")</f>
        <v>0</v>
      </c>
      <c r="D1580" s="38">
        <f>IF(Txn!$B796="","",IF(IF(Txn!$U796="TRF",Txn!$Y796,Txn!$Z796)="","",IF(Txn!$U796="TRF",Txn!$Y796,Txn!$Z796)))</f>
        <v>0</v>
      </c>
      <c r="E1580" s="39">
        <f>IF($D1580="","",IFERROR(VLOOKUP($D1580,AcctTbl,2,0),""))</f>
        <v>0</v>
      </c>
      <c r="F1580" s="39">
        <f>IF($D1580="","",IFERROR(VLOOKUP($D1580,AcctTbl,3,0),""))</f>
        <v>0</v>
      </c>
      <c r="G1580" s="39">
        <f>IF(Txn!$B796="","",Txn!$D796)</f>
        <v>0</v>
      </c>
      <c r="H1580" s="38">
        <f>IF(Txn!$B796="","",Txn!$E796)</f>
        <v>0</v>
      </c>
      <c r="I1580" s="40">
        <f>IF(Txn!$B796="",0,Txn!$Q796)</f>
        <v>0</v>
      </c>
      <c r="J1580" s="40">
        <f>IF(Txn!$B796="",0,Txn!$R796)</f>
        <v>0</v>
      </c>
      <c r="K1580" s="41">
        <f>IF($A1580="","",IFERROR(VALUE(MID($A1580,6,2)),""))</f>
        <v>0</v>
      </c>
      <c r="L1580" s="39">
        <f>IF(Txn!$K796="","","طرف مقابل — "&amp;Txn!$K796)</f>
        <v>0</v>
      </c>
      <c r="N1580" s="42">
        <f>IF($D1580="",0,COUNTIF(BankAccts,$D1580))</f>
        <v>0</v>
      </c>
    </row>
    <row r="1581" spans="1:14">
      <c r="A1581" s="38">
        <f>IF(Txn!$B797="","",Txn!$B797)</f>
        <v>0</v>
      </c>
      <c r="B1581" s="38">
        <f>IF(Txn!$B797="","",Txn!$C797)</f>
        <v>0</v>
      </c>
      <c r="C1581" s="39">
        <f>IF(Txn!$B797="","","تراکنش بانکی")</f>
        <v>0</v>
      </c>
      <c r="D1581" s="38">
        <f>IF(Txn!$B797="","",IF(Txn!$X797="","",Txn!$X797))</f>
        <v>0</v>
      </c>
      <c r="E1581" s="39">
        <f>IF($D1581="","",IFERROR(VLOOKUP($D1581,AcctTbl,2,0),""))</f>
        <v>0</v>
      </c>
      <c r="F1581" s="39">
        <f>IF($D1581="","",IFERROR(VLOOKUP($D1581,AcctTbl,3,0),""))</f>
        <v>0</v>
      </c>
      <c r="G1581" s="39">
        <f>IF(Txn!$B797="","",Txn!$D797)</f>
        <v>0</v>
      </c>
      <c r="H1581" s="38">
        <f>IF(Txn!$B797="","",Txn!$E797)</f>
        <v>0</v>
      </c>
      <c r="I1581" s="40">
        <f>IF(Txn!$B797="",0,Txn!$O797)</f>
        <v>0</v>
      </c>
      <c r="J1581" s="40">
        <f>IF(Txn!$B797="",0,Txn!$P797)</f>
        <v>0</v>
      </c>
      <c r="K1581" s="41">
        <f>IF($A1581="","",IFERROR(VALUE(MID($A1581,6,2)),""))</f>
        <v>0</v>
      </c>
      <c r="L1581" s="39">
        <f>IF(Txn!$K797="","",Txn!$K797)</f>
        <v>0</v>
      </c>
      <c r="N1581" s="42">
        <f>IF($D1581="",0,COUNTIF(BankAccts,$D1581))</f>
        <v>0</v>
      </c>
    </row>
    <row r="1582" spans="1:14">
      <c r="A1582" s="38">
        <f>IF(Txn!$B797="","",Txn!$B797)</f>
        <v>0</v>
      </c>
      <c r="B1582" s="38">
        <f>IF(Txn!$B797="","",Txn!$C797)</f>
        <v>0</v>
      </c>
      <c r="C1582" s="39">
        <f>IF(Txn!$B797="","","تراکنش بانکی")</f>
        <v>0</v>
      </c>
      <c r="D1582" s="38">
        <f>IF(Txn!$B797="","",IF(IF(Txn!$U797="TRF",Txn!$Y797,Txn!$Z797)="","",IF(Txn!$U797="TRF",Txn!$Y797,Txn!$Z797)))</f>
        <v>0</v>
      </c>
      <c r="E1582" s="39">
        <f>IF($D1582="","",IFERROR(VLOOKUP($D1582,AcctTbl,2,0),""))</f>
        <v>0</v>
      </c>
      <c r="F1582" s="39">
        <f>IF($D1582="","",IFERROR(VLOOKUP($D1582,AcctTbl,3,0),""))</f>
        <v>0</v>
      </c>
      <c r="G1582" s="39">
        <f>IF(Txn!$B797="","",Txn!$D797)</f>
        <v>0</v>
      </c>
      <c r="H1582" s="38">
        <f>IF(Txn!$B797="","",Txn!$E797)</f>
        <v>0</v>
      </c>
      <c r="I1582" s="40">
        <f>IF(Txn!$B797="",0,Txn!$Q797)</f>
        <v>0</v>
      </c>
      <c r="J1582" s="40">
        <f>IF(Txn!$B797="",0,Txn!$R797)</f>
        <v>0</v>
      </c>
      <c r="K1582" s="41">
        <f>IF($A1582="","",IFERROR(VALUE(MID($A1582,6,2)),""))</f>
        <v>0</v>
      </c>
      <c r="L1582" s="39">
        <f>IF(Txn!$K797="","","طرف مقابل — "&amp;Txn!$K797)</f>
        <v>0</v>
      </c>
      <c r="N1582" s="42">
        <f>IF($D1582="",0,COUNTIF(BankAccts,$D1582))</f>
        <v>0</v>
      </c>
    </row>
    <row r="1583" spans="1:14">
      <c r="A1583" s="38">
        <f>IF(Txn!$B798="","",Txn!$B798)</f>
        <v>0</v>
      </c>
      <c r="B1583" s="38">
        <f>IF(Txn!$B798="","",Txn!$C798)</f>
        <v>0</v>
      </c>
      <c r="C1583" s="39">
        <f>IF(Txn!$B798="","","تراکنش بانکی")</f>
        <v>0</v>
      </c>
      <c r="D1583" s="38">
        <f>IF(Txn!$B798="","",IF(Txn!$X798="","",Txn!$X798))</f>
        <v>0</v>
      </c>
      <c r="E1583" s="39">
        <f>IF($D1583="","",IFERROR(VLOOKUP($D1583,AcctTbl,2,0),""))</f>
        <v>0</v>
      </c>
      <c r="F1583" s="39">
        <f>IF($D1583="","",IFERROR(VLOOKUP($D1583,AcctTbl,3,0),""))</f>
        <v>0</v>
      </c>
      <c r="G1583" s="39">
        <f>IF(Txn!$B798="","",Txn!$D798)</f>
        <v>0</v>
      </c>
      <c r="H1583" s="38">
        <f>IF(Txn!$B798="","",Txn!$E798)</f>
        <v>0</v>
      </c>
      <c r="I1583" s="40">
        <f>IF(Txn!$B798="",0,Txn!$O798)</f>
        <v>0</v>
      </c>
      <c r="J1583" s="40">
        <f>IF(Txn!$B798="",0,Txn!$P798)</f>
        <v>0</v>
      </c>
      <c r="K1583" s="41">
        <f>IF($A1583="","",IFERROR(VALUE(MID($A1583,6,2)),""))</f>
        <v>0</v>
      </c>
      <c r="L1583" s="39">
        <f>IF(Txn!$K798="","",Txn!$K798)</f>
        <v>0</v>
      </c>
      <c r="N1583" s="42">
        <f>IF($D1583="",0,COUNTIF(BankAccts,$D1583))</f>
        <v>0</v>
      </c>
    </row>
    <row r="1584" spans="1:14">
      <c r="A1584" s="38">
        <f>IF(Txn!$B798="","",Txn!$B798)</f>
        <v>0</v>
      </c>
      <c r="B1584" s="38">
        <f>IF(Txn!$B798="","",Txn!$C798)</f>
        <v>0</v>
      </c>
      <c r="C1584" s="39">
        <f>IF(Txn!$B798="","","تراکنش بانکی")</f>
        <v>0</v>
      </c>
      <c r="D1584" s="38">
        <f>IF(Txn!$B798="","",IF(IF(Txn!$U798="TRF",Txn!$Y798,Txn!$Z798)="","",IF(Txn!$U798="TRF",Txn!$Y798,Txn!$Z798)))</f>
        <v>0</v>
      </c>
      <c r="E1584" s="39">
        <f>IF($D1584="","",IFERROR(VLOOKUP($D1584,AcctTbl,2,0),""))</f>
        <v>0</v>
      </c>
      <c r="F1584" s="39">
        <f>IF($D1584="","",IFERROR(VLOOKUP($D1584,AcctTbl,3,0),""))</f>
        <v>0</v>
      </c>
      <c r="G1584" s="39">
        <f>IF(Txn!$B798="","",Txn!$D798)</f>
        <v>0</v>
      </c>
      <c r="H1584" s="38">
        <f>IF(Txn!$B798="","",Txn!$E798)</f>
        <v>0</v>
      </c>
      <c r="I1584" s="40">
        <f>IF(Txn!$B798="",0,Txn!$Q798)</f>
        <v>0</v>
      </c>
      <c r="J1584" s="40">
        <f>IF(Txn!$B798="",0,Txn!$R798)</f>
        <v>0</v>
      </c>
      <c r="K1584" s="41">
        <f>IF($A1584="","",IFERROR(VALUE(MID($A1584,6,2)),""))</f>
        <v>0</v>
      </c>
      <c r="L1584" s="39">
        <f>IF(Txn!$K798="","","طرف مقابل — "&amp;Txn!$K798)</f>
        <v>0</v>
      </c>
      <c r="N1584" s="42">
        <f>IF($D1584="",0,COUNTIF(BankAccts,$D1584))</f>
        <v>0</v>
      </c>
    </row>
    <row r="1585" spans="1:14">
      <c r="A1585" s="38">
        <f>IF(Txn!$B799="","",Txn!$B799)</f>
        <v>0</v>
      </c>
      <c r="B1585" s="38">
        <f>IF(Txn!$B799="","",Txn!$C799)</f>
        <v>0</v>
      </c>
      <c r="C1585" s="39">
        <f>IF(Txn!$B799="","","تراکنش بانکی")</f>
        <v>0</v>
      </c>
      <c r="D1585" s="38">
        <f>IF(Txn!$B799="","",IF(Txn!$X799="","",Txn!$X799))</f>
        <v>0</v>
      </c>
      <c r="E1585" s="39">
        <f>IF($D1585="","",IFERROR(VLOOKUP($D1585,AcctTbl,2,0),""))</f>
        <v>0</v>
      </c>
      <c r="F1585" s="39">
        <f>IF($D1585="","",IFERROR(VLOOKUP($D1585,AcctTbl,3,0),""))</f>
        <v>0</v>
      </c>
      <c r="G1585" s="39">
        <f>IF(Txn!$B799="","",Txn!$D799)</f>
        <v>0</v>
      </c>
      <c r="H1585" s="38">
        <f>IF(Txn!$B799="","",Txn!$E799)</f>
        <v>0</v>
      </c>
      <c r="I1585" s="40">
        <f>IF(Txn!$B799="",0,Txn!$O799)</f>
        <v>0</v>
      </c>
      <c r="J1585" s="40">
        <f>IF(Txn!$B799="",0,Txn!$P799)</f>
        <v>0</v>
      </c>
      <c r="K1585" s="41">
        <f>IF($A1585="","",IFERROR(VALUE(MID($A1585,6,2)),""))</f>
        <v>0</v>
      </c>
      <c r="L1585" s="39">
        <f>IF(Txn!$K799="","",Txn!$K799)</f>
        <v>0</v>
      </c>
      <c r="N1585" s="42">
        <f>IF($D1585="",0,COUNTIF(BankAccts,$D1585))</f>
        <v>0</v>
      </c>
    </row>
    <row r="1586" spans="1:14">
      <c r="A1586" s="38">
        <f>IF(Txn!$B799="","",Txn!$B799)</f>
        <v>0</v>
      </c>
      <c r="B1586" s="38">
        <f>IF(Txn!$B799="","",Txn!$C799)</f>
        <v>0</v>
      </c>
      <c r="C1586" s="39">
        <f>IF(Txn!$B799="","","تراکنش بانکی")</f>
        <v>0</v>
      </c>
      <c r="D1586" s="38">
        <f>IF(Txn!$B799="","",IF(IF(Txn!$U799="TRF",Txn!$Y799,Txn!$Z799)="","",IF(Txn!$U799="TRF",Txn!$Y799,Txn!$Z799)))</f>
        <v>0</v>
      </c>
      <c r="E1586" s="39">
        <f>IF($D1586="","",IFERROR(VLOOKUP($D1586,AcctTbl,2,0),""))</f>
        <v>0</v>
      </c>
      <c r="F1586" s="39">
        <f>IF($D1586="","",IFERROR(VLOOKUP($D1586,AcctTbl,3,0),""))</f>
        <v>0</v>
      </c>
      <c r="G1586" s="39">
        <f>IF(Txn!$B799="","",Txn!$D799)</f>
        <v>0</v>
      </c>
      <c r="H1586" s="38">
        <f>IF(Txn!$B799="","",Txn!$E799)</f>
        <v>0</v>
      </c>
      <c r="I1586" s="40">
        <f>IF(Txn!$B799="",0,Txn!$Q799)</f>
        <v>0</v>
      </c>
      <c r="J1586" s="40">
        <f>IF(Txn!$B799="",0,Txn!$R799)</f>
        <v>0</v>
      </c>
      <c r="K1586" s="41">
        <f>IF($A1586="","",IFERROR(VALUE(MID($A1586,6,2)),""))</f>
        <v>0</v>
      </c>
      <c r="L1586" s="39">
        <f>IF(Txn!$K799="","","طرف مقابل — "&amp;Txn!$K799)</f>
        <v>0</v>
      </c>
      <c r="N1586" s="42">
        <f>IF($D1586="",0,COUNTIF(BankAccts,$D1586))</f>
        <v>0</v>
      </c>
    </row>
    <row r="1587" spans="1:14">
      <c r="A1587" s="38">
        <f>IF(Txn!$B800="","",Txn!$B800)</f>
        <v>0</v>
      </c>
      <c r="B1587" s="38">
        <f>IF(Txn!$B800="","",Txn!$C800)</f>
        <v>0</v>
      </c>
      <c r="C1587" s="39">
        <f>IF(Txn!$B800="","","تراکنش بانکی")</f>
        <v>0</v>
      </c>
      <c r="D1587" s="38">
        <f>IF(Txn!$B800="","",IF(Txn!$X800="","",Txn!$X800))</f>
        <v>0</v>
      </c>
      <c r="E1587" s="39">
        <f>IF($D1587="","",IFERROR(VLOOKUP($D1587,AcctTbl,2,0),""))</f>
        <v>0</v>
      </c>
      <c r="F1587" s="39">
        <f>IF($D1587="","",IFERROR(VLOOKUP($D1587,AcctTbl,3,0),""))</f>
        <v>0</v>
      </c>
      <c r="G1587" s="39">
        <f>IF(Txn!$B800="","",Txn!$D800)</f>
        <v>0</v>
      </c>
      <c r="H1587" s="38">
        <f>IF(Txn!$B800="","",Txn!$E800)</f>
        <v>0</v>
      </c>
      <c r="I1587" s="40">
        <f>IF(Txn!$B800="",0,Txn!$O800)</f>
        <v>0</v>
      </c>
      <c r="J1587" s="40">
        <f>IF(Txn!$B800="",0,Txn!$P800)</f>
        <v>0</v>
      </c>
      <c r="K1587" s="41">
        <f>IF($A1587="","",IFERROR(VALUE(MID($A1587,6,2)),""))</f>
        <v>0</v>
      </c>
      <c r="L1587" s="39">
        <f>IF(Txn!$K800="","",Txn!$K800)</f>
        <v>0</v>
      </c>
      <c r="N1587" s="42">
        <f>IF($D1587="",0,COUNTIF(BankAccts,$D1587))</f>
        <v>0</v>
      </c>
    </row>
    <row r="1588" spans="1:14">
      <c r="A1588" s="38">
        <f>IF(Txn!$B800="","",Txn!$B800)</f>
        <v>0</v>
      </c>
      <c r="B1588" s="38">
        <f>IF(Txn!$B800="","",Txn!$C800)</f>
        <v>0</v>
      </c>
      <c r="C1588" s="39">
        <f>IF(Txn!$B800="","","تراکنش بانکی")</f>
        <v>0</v>
      </c>
      <c r="D1588" s="38">
        <f>IF(Txn!$B800="","",IF(IF(Txn!$U800="TRF",Txn!$Y800,Txn!$Z800)="","",IF(Txn!$U800="TRF",Txn!$Y800,Txn!$Z800)))</f>
        <v>0</v>
      </c>
      <c r="E1588" s="39">
        <f>IF($D1588="","",IFERROR(VLOOKUP($D1588,AcctTbl,2,0),""))</f>
        <v>0</v>
      </c>
      <c r="F1588" s="39">
        <f>IF($D1588="","",IFERROR(VLOOKUP($D1588,AcctTbl,3,0),""))</f>
        <v>0</v>
      </c>
      <c r="G1588" s="39">
        <f>IF(Txn!$B800="","",Txn!$D800)</f>
        <v>0</v>
      </c>
      <c r="H1588" s="38">
        <f>IF(Txn!$B800="","",Txn!$E800)</f>
        <v>0</v>
      </c>
      <c r="I1588" s="40">
        <f>IF(Txn!$B800="",0,Txn!$Q800)</f>
        <v>0</v>
      </c>
      <c r="J1588" s="40">
        <f>IF(Txn!$B800="",0,Txn!$R800)</f>
        <v>0</v>
      </c>
      <c r="K1588" s="41">
        <f>IF($A1588="","",IFERROR(VALUE(MID($A1588,6,2)),""))</f>
        <v>0</v>
      </c>
      <c r="L1588" s="39">
        <f>IF(Txn!$K800="","","طرف مقابل — "&amp;Txn!$K800)</f>
        <v>0</v>
      </c>
      <c r="N1588" s="42">
        <f>IF($D1588="",0,COUNTIF(BankAccts,$D1588))</f>
        <v>0</v>
      </c>
    </row>
    <row r="1589" spans="1:14">
      <c r="A1589" s="38">
        <f>IF(Txn!$B801="","",Txn!$B801)</f>
        <v>0</v>
      </c>
      <c r="B1589" s="38">
        <f>IF(Txn!$B801="","",Txn!$C801)</f>
        <v>0</v>
      </c>
      <c r="C1589" s="39">
        <f>IF(Txn!$B801="","","تراکنش بانکی")</f>
        <v>0</v>
      </c>
      <c r="D1589" s="38">
        <f>IF(Txn!$B801="","",IF(Txn!$X801="","",Txn!$X801))</f>
        <v>0</v>
      </c>
      <c r="E1589" s="39">
        <f>IF($D1589="","",IFERROR(VLOOKUP($D1589,AcctTbl,2,0),""))</f>
        <v>0</v>
      </c>
      <c r="F1589" s="39">
        <f>IF($D1589="","",IFERROR(VLOOKUP($D1589,AcctTbl,3,0),""))</f>
        <v>0</v>
      </c>
      <c r="G1589" s="39">
        <f>IF(Txn!$B801="","",Txn!$D801)</f>
        <v>0</v>
      </c>
      <c r="H1589" s="38">
        <f>IF(Txn!$B801="","",Txn!$E801)</f>
        <v>0</v>
      </c>
      <c r="I1589" s="40">
        <f>IF(Txn!$B801="",0,Txn!$O801)</f>
        <v>0</v>
      </c>
      <c r="J1589" s="40">
        <f>IF(Txn!$B801="",0,Txn!$P801)</f>
        <v>0</v>
      </c>
      <c r="K1589" s="41">
        <f>IF($A1589="","",IFERROR(VALUE(MID($A1589,6,2)),""))</f>
        <v>0</v>
      </c>
      <c r="L1589" s="39">
        <f>IF(Txn!$K801="","",Txn!$K801)</f>
        <v>0</v>
      </c>
      <c r="N1589" s="42">
        <f>IF($D1589="",0,COUNTIF(BankAccts,$D1589))</f>
        <v>0</v>
      </c>
    </row>
    <row r="1590" spans="1:14">
      <c r="A1590" s="38">
        <f>IF(Txn!$B801="","",Txn!$B801)</f>
        <v>0</v>
      </c>
      <c r="B1590" s="38">
        <f>IF(Txn!$B801="","",Txn!$C801)</f>
        <v>0</v>
      </c>
      <c r="C1590" s="39">
        <f>IF(Txn!$B801="","","تراکنش بانکی")</f>
        <v>0</v>
      </c>
      <c r="D1590" s="38">
        <f>IF(Txn!$B801="","",IF(IF(Txn!$U801="TRF",Txn!$Y801,Txn!$Z801)="","",IF(Txn!$U801="TRF",Txn!$Y801,Txn!$Z801)))</f>
        <v>0</v>
      </c>
      <c r="E1590" s="39">
        <f>IF($D1590="","",IFERROR(VLOOKUP($D1590,AcctTbl,2,0),""))</f>
        <v>0</v>
      </c>
      <c r="F1590" s="39">
        <f>IF($D1590="","",IFERROR(VLOOKUP($D1590,AcctTbl,3,0),""))</f>
        <v>0</v>
      </c>
      <c r="G1590" s="39">
        <f>IF(Txn!$B801="","",Txn!$D801)</f>
        <v>0</v>
      </c>
      <c r="H1590" s="38">
        <f>IF(Txn!$B801="","",Txn!$E801)</f>
        <v>0</v>
      </c>
      <c r="I1590" s="40">
        <f>IF(Txn!$B801="",0,Txn!$Q801)</f>
        <v>0</v>
      </c>
      <c r="J1590" s="40">
        <f>IF(Txn!$B801="",0,Txn!$R801)</f>
        <v>0</v>
      </c>
      <c r="K1590" s="41">
        <f>IF($A1590="","",IFERROR(VALUE(MID($A1590,6,2)),""))</f>
        <v>0</v>
      </c>
      <c r="L1590" s="39">
        <f>IF(Txn!$K801="","","طرف مقابل — "&amp;Txn!$K801)</f>
        <v>0</v>
      </c>
      <c r="N1590" s="42">
        <f>IF($D1590="",0,COUNTIF(BankAccts,$D1590))</f>
        <v>0</v>
      </c>
    </row>
    <row r="1591" spans="1:14">
      <c r="A1591" s="38">
        <f>IF(Txn!$B802="","",Txn!$B802)</f>
        <v>0</v>
      </c>
      <c r="B1591" s="38">
        <f>IF(Txn!$B802="","",Txn!$C802)</f>
        <v>0</v>
      </c>
      <c r="C1591" s="39">
        <f>IF(Txn!$B802="","","تراکنش بانکی")</f>
        <v>0</v>
      </c>
      <c r="D1591" s="38">
        <f>IF(Txn!$B802="","",IF(Txn!$X802="","",Txn!$X802))</f>
        <v>0</v>
      </c>
      <c r="E1591" s="39">
        <f>IF($D1591="","",IFERROR(VLOOKUP($D1591,AcctTbl,2,0),""))</f>
        <v>0</v>
      </c>
      <c r="F1591" s="39">
        <f>IF($D1591="","",IFERROR(VLOOKUP($D1591,AcctTbl,3,0),""))</f>
        <v>0</v>
      </c>
      <c r="G1591" s="39">
        <f>IF(Txn!$B802="","",Txn!$D802)</f>
        <v>0</v>
      </c>
      <c r="H1591" s="38">
        <f>IF(Txn!$B802="","",Txn!$E802)</f>
        <v>0</v>
      </c>
      <c r="I1591" s="40">
        <f>IF(Txn!$B802="",0,Txn!$O802)</f>
        <v>0</v>
      </c>
      <c r="J1591" s="40">
        <f>IF(Txn!$B802="",0,Txn!$P802)</f>
        <v>0</v>
      </c>
      <c r="K1591" s="41">
        <f>IF($A1591="","",IFERROR(VALUE(MID($A1591,6,2)),""))</f>
        <v>0</v>
      </c>
      <c r="L1591" s="39">
        <f>IF(Txn!$K802="","",Txn!$K802)</f>
        <v>0</v>
      </c>
      <c r="N1591" s="42">
        <f>IF($D1591="",0,COUNTIF(BankAccts,$D1591))</f>
        <v>0</v>
      </c>
    </row>
    <row r="1592" spans="1:14">
      <c r="A1592" s="38">
        <f>IF(Txn!$B802="","",Txn!$B802)</f>
        <v>0</v>
      </c>
      <c r="B1592" s="38">
        <f>IF(Txn!$B802="","",Txn!$C802)</f>
        <v>0</v>
      </c>
      <c r="C1592" s="39">
        <f>IF(Txn!$B802="","","تراکنش بانکی")</f>
        <v>0</v>
      </c>
      <c r="D1592" s="38">
        <f>IF(Txn!$B802="","",IF(IF(Txn!$U802="TRF",Txn!$Y802,Txn!$Z802)="","",IF(Txn!$U802="TRF",Txn!$Y802,Txn!$Z802)))</f>
        <v>0</v>
      </c>
      <c r="E1592" s="39">
        <f>IF($D1592="","",IFERROR(VLOOKUP($D1592,AcctTbl,2,0),""))</f>
        <v>0</v>
      </c>
      <c r="F1592" s="39">
        <f>IF($D1592="","",IFERROR(VLOOKUP($D1592,AcctTbl,3,0),""))</f>
        <v>0</v>
      </c>
      <c r="G1592" s="39">
        <f>IF(Txn!$B802="","",Txn!$D802)</f>
        <v>0</v>
      </c>
      <c r="H1592" s="38">
        <f>IF(Txn!$B802="","",Txn!$E802)</f>
        <v>0</v>
      </c>
      <c r="I1592" s="40">
        <f>IF(Txn!$B802="",0,Txn!$Q802)</f>
        <v>0</v>
      </c>
      <c r="J1592" s="40">
        <f>IF(Txn!$B802="",0,Txn!$R802)</f>
        <v>0</v>
      </c>
      <c r="K1592" s="41">
        <f>IF($A1592="","",IFERROR(VALUE(MID($A1592,6,2)),""))</f>
        <v>0</v>
      </c>
      <c r="L1592" s="39">
        <f>IF(Txn!$K802="","","طرف مقابل — "&amp;Txn!$K802)</f>
        <v>0</v>
      </c>
      <c r="N1592" s="42">
        <f>IF($D1592="",0,COUNTIF(BankAccts,$D1592))</f>
        <v>0</v>
      </c>
    </row>
    <row r="1593" spans="1:14">
      <c r="A1593" s="38">
        <f>IF(Txn!$B803="","",Txn!$B803)</f>
        <v>0</v>
      </c>
      <c r="B1593" s="38">
        <f>IF(Txn!$B803="","",Txn!$C803)</f>
        <v>0</v>
      </c>
      <c r="C1593" s="39">
        <f>IF(Txn!$B803="","","تراکنش بانکی")</f>
        <v>0</v>
      </c>
      <c r="D1593" s="38">
        <f>IF(Txn!$B803="","",IF(Txn!$X803="","",Txn!$X803))</f>
        <v>0</v>
      </c>
      <c r="E1593" s="39">
        <f>IF($D1593="","",IFERROR(VLOOKUP($D1593,AcctTbl,2,0),""))</f>
        <v>0</v>
      </c>
      <c r="F1593" s="39">
        <f>IF($D1593="","",IFERROR(VLOOKUP($D1593,AcctTbl,3,0),""))</f>
        <v>0</v>
      </c>
      <c r="G1593" s="39">
        <f>IF(Txn!$B803="","",Txn!$D803)</f>
        <v>0</v>
      </c>
      <c r="H1593" s="38">
        <f>IF(Txn!$B803="","",Txn!$E803)</f>
        <v>0</v>
      </c>
      <c r="I1593" s="40">
        <f>IF(Txn!$B803="",0,Txn!$O803)</f>
        <v>0</v>
      </c>
      <c r="J1593" s="40">
        <f>IF(Txn!$B803="",0,Txn!$P803)</f>
        <v>0</v>
      </c>
      <c r="K1593" s="41">
        <f>IF($A1593="","",IFERROR(VALUE(MID($A1593,6,2)),""))</f>
        <v>0</v>
      </c>
      <c r="L1593" s="39">
        <f>IF(Txn!$K803="","",Txn!$K803)</f>
        <v>0</v>
      </c>
      <c r="N1593" s="42">
        <f>IF($D1593="",0,COUNTIF(BankAccts,$D1593))</f>
        <v>0</v>
      </c>
    </row>
    <row r="1594" spans="1:14">
      <c r="A1594" s="38">
        <f>IF(Txn!$B803="","",Txn!$B803)</f>
        <v>0</v>
      </c>
      <c r="B1594" s="38">
        <f>IF(Txn!$B803="","",Txn!$C803)</f>
        <v>0</v>
      </c>
      <c r="C1594" s="39">
        <f>IF(Txn!$B803="","","تراکنش بانکی")</f>
        <v>0</v>
      </c>
      <c r="D1594" s="38">
        <f>IF(Txn!$B803="","",IF(IF(Txn!$U803="TRF",Txn!$Y803,Txn!$Z803)="","",IF(Txn!$U803="TRF",Txn!$Y803,Txn!$Z803)))</f>
        <v>0</v>
      </c>
      <c r="E1594" s="39">
        <f>IF($D1594="","",IFERROR(VLOOKUP($D1594,AcctTbl,2,0),""))</f>
        <v>0</v>
      </c>
      <c r="F1594" s="39">
        <f>IF($D1594="","",IFERROR(VLOOKUP($D1594,AcctTbl,3,0),""))</f>
        <v>0</v>
      </c>
      <c r="G1594" s="39">
        <f>IF(Txn!$B803="","",Txn!$D803)</f>
        <v>0</v>
      </c>
      <c r="H1594" s="38">
        <f>IF(Txn!$B803="","",Txn!$E803)</f>
        <v>0</v>
      </c>
      <c r="I1594" s="40">
        <f>IF(Txn!$B803="",0,Txn!$Q803)</f>
        <v>0</v>
      </c>
      <c r="J1594" s="40">
        <f>IF(Txn!$B803="",0,Txn!$R803)</f>
        <v>0</v>
      </c>
      <c r="K1594" s="41">
        <f>IF($A1594="","",IFERROR(VALUE(MID($A1594,6,2)),""))</f>
        <v>0</v>
      </c>
      <c r="L1594" s="39">
        <f>IF(Txn!$K803="","","طرف مقابل — "&amp;Txn!$K803)</f>
        <v>0</v>
      </c>
      <c r="N1594" s="42">
        <f>IF($D1594="",0,COUNTIF(BankAccts,$D1594))</f>
        <v>0</v>
      </c>
    </row>
    <row r="1595" spans="1:14">
      <c r="A1595" s="38">
        <f>IF(Txn!$B804="","",Txn!$B804)</f>
        <v>0</v>
      </c>
      <c r="B1595" s="38">
        <f>IF(Txn!$B804="","",Txn!$C804)</f>
        <v>0</v>
      </c>
      <c r="C1595" s="39">
        <f>IF(Txn!$B804="","","تراکنش بانکی")</f>
        <v>0</v>
      </c>
      <c r="D1595" s="38">
        <f>IF(Txn!$B804="","",IF(Txn!$X804="","",Txn!$X804))</f>
        <v>0</v>
      </c>
      <c r="E1595" s="39">
        <f>IF($D1595="","",IFERROR(VLOOKUP($D1595,AcctTbl,2,0),""))</f>
        <v>0</v>
      </c>
      <c r="F1595" s="39">
        <f>IF($D1595="","",IFERROR(VLOOKUP($D1595,AcctTbl,3,0),""))</f>
        <v>0</v>
      </c>
      <c r="G1595" s="39">
        <f>IF(Txn!$B804="","",Txn!$D804)</f>
        <v>0</v>
      </c>
      <c r="H1595" s="38">
        <f>IF(Txn!$B804="","",Txn!$E804)</f>
        <v>0</v>
      </c>
      <c r="I1595" s="40">
        <f>IF(Txn!$B804="",0,Txn!$O804)</f>
        <v>0</v>
      </c>
      <c r="J1595" s="40">
        <f>IF(Txn!$B804="",0,Txn!$P804)</f>
        <v>0</v>
      </c>
      <c r="K1595" s="41">
        <f>IF($A1595="","",IFERROR(VALUE(MID($A1595,6,2)),""))</f>
        <v>0</v>
      </c>
      <c r="L1595" s="39">
        <f>IF(Txn!$K804="","",Txn!$K804)</f>
        <v>0</v>
      </c>
      <c r="N1595" s="42">
        <f>IF($D1595="",0,COUNTIF(BankAccts,$D1595))</f>
        <v>0</v>
      </c>
    </row>
    <row r="1596" spans="1:14">
      <c r="A1596" s="38">
        <f>IF(Txn!$B804="","",Txn!$B804)</f>
        <v>0</v>
      </c>
      <c r="B1596" s="38">
        <f>IF(Txn!$B804="","",Txn!$C804)</f>
        <v>0</v>
      </c>
      <c r="C1596" s="39">
        <f>IF(Txn!$B804="","","تراکنش بانکی")</f>
        <v>0</v>
      </c>
      <c r="D1596" s="38">
        <f>IF(Txn!$B804="","",IF(IF(Txn!$U804="TRF",Txn!$Y804,Txn!$Z804)="","",IF(Txn!$U804="TRF",Txn!$Y804,Txn!$Z804)))</f>
        <v>0</v>
      </c>
      <c r="E1596" s="39">
        <f>IF($D1596="","",IFERROR(VLOOKUP($D1596,AcctTbl,2,0),""))</f>
        <v>0</v>
      </c>
      <c r="F1596" s="39">
        <f>IF($D1596="","",IFERROR(VLOOKUP($D1596,AcctTbl,3,0),""))</f>
        <v>0</v>
      </c>
      <c r="G1596" s="39">
        <f>IF(Txn!$B804="","",Txn!$D804)</f>
        <v>0</v>
      </c>
      <c r="H1596" s="38">
        <f>IF(Txn!$B804="","",Txn!$E804)</f>
        <v>0</v>
      </c>
      <c r="I1596" s="40">
        <f>IF(Txn!$B804="",0,Txn!$Q804)</f>
        <v>0</v>
      </c>
      <c r="J1596" s="40">
        <f>IF(Txn!$B804="",0,Txn!$R804)</f>
        <v>0</v>
      </c>
      <c r="K1596" s="41">
        <f>IF($A1596="","",IFERROR(VALUE(MID($A1596,6,2)),""))</f>
        <v>0</v>
      </c>
      <c r="L1596" s="39">
        <f>IF(Txn!$K804="","","طرف مقابل — "&amp;Txn!$K804)</f>
        <v>0</v>
      </c>
      <c r="N1596" s="42">
        <f>IF($D1596="",0,COUNTIF(BankAccts,$D1596))</f>
        <v>0</v>
      </c>
    </row>
    <row r="1597" spans="1:14">
      <c r="A1597" s="38">
        <f>IF(Txn!$B805="","",Txn!$B805)</f>
        <v>0</v>
      </c>
      <c r="B1597" s="38">
        <f>IF(Txn!$B805="","",Txn!$C805)</f>
        <v>0</v>
      </c>
      <c r="C1597" s="39">
        <f>IF(Txn!$B805="","","تراکنش بانکی")</f>
        <v>0</v>
      </c>
      <c r="D1597" s="38">
        <f>IF(Txn!$B805="","",IF(Txn!$X805="","",Txn!$X805))</f>
        <v>0</v>
      </c>
      <c r="E1597" s="39">
        <f>IF($D1597="","",IFERROR(VLOOKUP($D1597,AcctTbl,2,0),""))</f>
        <v>0</v>
      </c>
      <c r="F1597" s="39">
        <f>IF($D1597="","",IFERROR(VLOOKUP($D1597,AcctTbl,3,0),""))</f>
        <v>0</v>
      </c>
      <c r="G1597" s="39">
        <f>IF(Txn!$B805="","",Txn!$D805)</f>
        <v>0</v>
      </c>
      <c r="H1597" s="38">
        <f>IF(Txn!$B805="","",Txn!$E805)</f>
        <v>0</v>
      </c>
      <c r="I1597" s="40">
        <f>IF(Txn!$B805="",0,Txn!$O805)</f>
        <v>0</v>
      </c>
      <c r="J1597" s="40">
        <f>IF(Txn!$B805="",0,Txn!$P805)</f>
        <v>0</v>
      </c>
      <c r="K1597" s="41">
        <f>IF($A1597="","",IFERROR(VALUE(MID($A1597,6,2)),""))</f>
        <v>0</v>
      </c>
      <c r="L1597" s="39">
        <f>IF(Txn!$K805="","",Txn!$K805)</f>
        <v>0</v>
      </c>
      <c r="N1597" s="42">
        <f>IF($D1597="",0,COUNTIF(BankAccts,$D1597))</f>
        <v>0</v>
      </c>
    </row>
    <row r="1598" spans="1:14">
      <c r="A1598" s="38">
        <f>IF(Txn!$B805="","",Txn!$B805)</f>
        <v>0</v>
      </c>
      <c r="B1598" s="38">
        <f>IF(Txn!$B805="","",Txn!$C805)</f>
        <v>0</v>
      </c>
      <c r="C1598" s="39">
        <f>IF(Txn!$B805="","","تراکنش بانکی")</f>
        <v>0</v>
      </c>
      <c r="D1598" s="38">
        <f>IF(Txn!$B805="","",IF(IF(Txn!$U805="TRF",Txn!$Y805,Txn!$Z805)="","",IF(Txn!$U805="TRF",Txn!$Y805,Txn!$Z805)))</f>
        <v>0</v>
      </c>
      <c r="E1598" s="39">
        <f>IF($D1598="","",IFERROR(VLOOKUP($D1598,AcctTbl,2,0),""))</f>
        <v>0</v>
      </c>
      <c r="F1598" s="39">
        <f>IF($D1598="","",IFERROR(VLOOKUP($D1598,AcctTbl,3,0),""))</f>
        <v>0</v>
      </c>
      <c r="G1598" s="39">
        <f>IF(Txn!$B805="","",Txn!$D805)</f>
        <v>0</v>
      </c>
      <c r="H1598" s="38">
        <f>IF(Txn!$B805="","",Txn!$E805)</f>
        <v>0</v>
      </c>
      <c r="I1598" s="40">
        <f>IF(Txn!$B805="",0,Txn!$Q805)</f>
        <v>0</v>
      </c>
      <c r="J1598" s="40">
        <f>IF(Txn!$B805="",0,Txn!$R805)</f>
        <v>0</v>
      </c>
      <c r="K1598" s="41">
        <f>IF($A1598="","",IFERROR(VALUE(MID($A1598,6,2)),""))</f>
        <v>0</v>
      </c>
      <c r="L1598" s="39">
        <f>IF(Txn!$K805="","","طرف مقابل — "&amp;Txn!$K805)</f>
        <v>0</v>
      </c>
      <c r="N1598" s="42">
        <f>IF($D1598="",0,COUNTIF(BankAccts,$D1598))</f>
        <v>0</v>
      </c>
    </row>
    <row r="1599" spans="1:14">
      <c r="A1599" s="38">
        <f>IF(Txn!$B806="","",Txn!$B806)</f>
        <v>0</v>
      </c>
      <c r="B1599" s="38">
        <f>IF(Txn!$B806="","",Txn!$C806)</f>
        <v>0</v>
      </c>
      <c r="C1599" s="39">
        <f>IF(Txn!$B806="","","تراکنش بانکی")</f>
        <v>0</v>
      </c>
      <c r="D1599" s="38">
        <f>IF(Txn!$B806="","",IF(Txn!$X806="","",Txn!$X806))</f>
        <v>0</v>
      </c>
      <c r="E1599" s="39">
        <f>IF($D1599="","",IFERROR(VLOOKUP($D1599,AcctTbl,2,0),""))</f>
        <v>0</v>
      </c>
      <c r="F1599" s="39">
        <f>IF($D1599="","",IFERROR(VLOOKUP($D1599,AcctTbl,3,0),""))</f>
        <v>0</v>
      </c>
      <c r="G1599" s="39">
        <f>IF(Txn!$B806="","",Txn!$D806)</f>
        <v>0</v>
      </c>
      <c r="H1599" s="38">
        <f>IF(Txn!$B806="","",Txn!$E806)</f>
        <v>0</v>
      </c>
      <c r="I1599" s="40">
        <f>IF(Txn!$B806="",0,Txn!$O806)</f>
        <v>0</v>
      </c>
      <c r="J1599" s="40">
        <f>IF(Txn!$B806="",0,Txn!$P806)</f>
        <v>0</v>
      </c>
      <c r="K1599" s="41">
        <f>IF($A1599="","",IFERROR(VALUE(MID($A1599,6,2)),""))</f>
        <v>0</v>
      </c>
      <c r="L1599" s="39">
        <f>IF(Txn!$K806="","",Txn!$K806)</f>
        <v>0</v>
      </c>
      <c r="N1599" s="42">
        <f>IF($D1599="",0,COUNTIF(BankAccts,$D1599))</f>
        <v>0</v>
      </c>
    </row>
    <row r="1600" spans="1:14">
      <c r="A1600" s="38">
        <f>IF(Txn!$B806="","",Txn!$B806)</f>
        <v>0</v>
      </c>
      <c r="B1600" s="38">
        <f>IF(Txn!$B806="","",Txn!$C806)</f>
        <v>0</v>
      </c>
      <c r="C1600" s="39">
        <f>IF(Txn!$B806="","","تراکنش بانکی")</f>
        <v>0</v>
      </c>
      <c r="D1600" s="38">
        <f>IF(Txn!$B806="","",IF(IF(Txn!$U806="TRF",Txn!$Y806,Txn!$Z806)="","",IF(Txn!$U806="TRF",Txn!$Y806,Txn!$Z806)))</f>
        <v>0</v>
      </c>
      <c r="E1600" s="39">
        <f>IF($D1600="","",IFERROR(VLOOKUP($D1600,AcctTbl,2,0),""))</f>
        <v>0</v>
      </c>
      <c r="F1600" s="39">
        <f>IF($D1600="","",IFERROR(VLOOKUP($D1600,AcctTbl,3,0),""))</f>
        <v>0</v>
      </c>
      <c r="G1600" s="39">
        <f>IF(Txn!$B806="","",Txn!$D806)</f>
        <v>0</v>
      </c>
      <c r="H1600" s="38">
        <f>IF(Txn!$B806="","",Txn!$E806)</f>
        <v>0</v>
      </c>
      <c r="I1600" s="40">
        <f>IF(Txn!$B806="",0,Txn!$Q806)</f>
        <v>0</v>
      </c>
      <c r="J1600" s="40">
        <f>IF(Txn!$B806="",0,Txn!$R806)</f>
        <v>0</v>
      </c>
      <c r="K1600" s="41">
        <f>IF($A1600="","",IFERROR(VALUE(MID($A1600,6,2)),""))</f>
        <v>0</v>
      </c>
      <c r="L1600" s="39">
        <f>IF(Txn!$K806="","","طرف مقابل — "&amp;Txn!$K806)</f>
        <v>0</v>
      </c>
      <c r="N1600" s="42">
        <f>IF($D1600="",0,COUNTIF(BankAccts,$D1600))</f>
        <v>0</v>
      </c>
    </row>
    <row r="1601" spans="1:14">
      <c r="A1601" s="38">
        <f>IF(Txn!$B807="","",Txn!$B807)</f>
        <v>0</v>
      </c>
      <c r="B1601" s="38">
        <f>IF(Txn!$B807="","",Txn!$C807)</f>
        <v>0</v>
      </c>
      <c r="C1601" s="39">
        <f>IF(Txn!$B807="","","تراکنش بانکی")</f>
        <v>0</v>
      </c>
      <c r="D1601" s="38">
        <f>IF(Txn!$B807="","",IF(Txn!$X807="","",Txn!$X807))</f>
        <v>0</v>
      </c>
      <c r="E1601" s="39">
        <f>IF($D1601="","",IFERROR(VLOOKUP($D1601,AcctTbl,2,0),""))</f>
        <v>0</v>
      </c>
      <c r="F1601" s="39">
        <f>IF($D1601="","",IFERROR(VLOOKUP($D1601,AcctTbl,3,0),""))</f>
        <v>0</v>
      </c>
      <c r="G1601" s="39">
        <f>IF(Txn!$B807="","",Txn!$D807)</f>
        <v>0</v>
      </c>
      <c r="H1601" s="38">
        <f>IF(Txn!$B807="","",Txn!$E807)</f>
        <v>0</v>
      </c>
      <c r="I1601" s="40">
        <f>IF(Txn!$B807="",0,Txn!$O807)</f>
        <v>0</v>
      </c>
      <c r="J1601" s="40">
        <f>IF(Txn!$B807="",0,Txn!$P807)</f>
        <v>0</v>
      </c>
      <c r="K1601" s="41">
        <f>IF($A1601="","",IFERROR(VALUE(MID($A1601,6,2)),""))</f>
        <v>0</v>
      </c>
      <c r="L1601" s="39">
        <f>IF(Txn!$K807="","",Txn!$K807)</f>
        <v>0</v>
      </c>
      <c r="N1601" s="42">
        <f>IF($D1601="",0,COUNTIF(BankAccts,$D1601))</f>
        <v>0</v>
      </c>
    </row>
    <row r="1602" spans="1:14">
      <c r="A1602" s="38">
        <f>IF(Txn!$B807="","",Txn!$B807)</f>
        <v>0</v>
      </c>
      <c r="B1602" s="38">
        <f>IF(Txn!$B807="","",Txn!$C807)</f>
        <v>0</v>
      </c>
      <c r="C1602" s="39">
        <f>IF(Txn!$B807="","","تراکنش بانکی")</f>
        <v>0</v>
      </c>
      <c r="D1602" s="38">
        <f>IF(Txn!$B807="","",IF(IF(Txn!$U807="TRF",Txn!$Y807,Txn!$Z807)="","",IF(Txn!$U807="TRF",Txn!$Y807,Txn!$Z807)))</f>
        <v>0</v>
      </c>
      <c r="E1602" s="39">
        <f>IF($D1602="","",IFERROR(VLOOKUP($D1602,AcctTbl,2,0),""))</f>
        <v>0</v>
      </c>
      <c r="F1602" s="39">
        <f>IF($D1602="","",IFERROR(VLOOKUP($D1602,AcctTbl,3,0),""))</f>
        <v>0</v>
      </c>
      <c r="G1602" s="39">
        <f>IF(Txn!$B807="","",Txn!$D807)</f>
        <v>0</v>
      </c>
      <c r="H1602" s="38">
        <f>IF(Txn!$B807="","",Txn!$E807)</f>
        <v>0</v>
      </c>
      <c r="I1602" s="40">
        <f>IF(Txn!$B807="",0,Txn!$Q807)</f>
        <v>0</v>
      </c>
      <c r="J1602" s="40">
        <f>IF(Txn!$B807="",0,Txn!$R807)</f>
        <v>0</v>
      </c>
      <c r="K1602" s="41">
        <f>IF($A1602="","",IFERROR(VALUE(MID($A1602,6,2)),""))</f>
        <v>0</v>
      </c>
      <c r="L1602" s="39">
        <f>IF(Txn!$K807="","","طرف مقابل — "&amp;Txn!$K807)</f>
        <v>0</v>
      </c>
      <c r="N1602" s="42">
        <f>IF($D1602="",0,COUNTIF(BankAccts,$D1602))</f>
        <v>0</v>
      </c>
    </row>
    <row r="1603" spans="1:14">
      <c r="A1603" s="38">
        <f>IF(Txn!$B808="","",Txn!$B808)</f>
        <v>0</v>
      </c>
      <c r="B1603" s="38">
        <f>IF(Txn!$B808="","",Txn!$C808)</f>
        <v>0</v>
      </c>
      <c r="C1603" s="39">
        <f>IF(Txn!$B808="","","تراکنش بانکی")</f>
        <v>0</v>
      </c>
      <c r="D1603" s="38">
        <f>IF(Txn!$B808="","",IF(Txn!$X808="","",Txn!$X808))</f>
        <v>0</v>
      </c>
      <c r="E1603" s="39">
        <f>IF($D1603="","",IFERROR(VLOOKUP($D1603,AcctTbl,2,0),""))</f>
        <v>0</v>
      </c>
      <c r="F1603" s="39">
        <f>IF($D1603="","",IFERROR(VLOOKUP($D1603,AcctTbl,3,0),""))</f>
        <v>0</v>
      </c>
      <c r="G1603" s="39">
        <f>IF(Txn!$B808="","",Txn!$D808)</f>
        <v>0</v>
      </c>
      <c r="H1603" s="38">
        <f>IF(Txn!$B808="","",Txn!$E808)</f>
        <v>0</v>
      </c>
      <c r="I1603" s="40">
        <f>IF(Txn!$B808="",0,Txn!$O808)</f>
        <v>0</v>
      </c>
      <c r="J1603" s="40">
        <f>IF(Txn!$B808="",0,Txn!$P808)</f>
        <v>0</v>
      </c>
      <c r="K1603" s="41">
        <f>IF($A1603="","",IFERROR(VALUE(MID($A1603,6,2)),""))</f>
        <v>0</v>
      </c>
      <c r="L1603" s="39">
        <f>IF(Txn!$K808="","",Txn!$K808)</f>
        <v>0</v>
      </c>
      <c r="N1603" s="42">
        <f>IF($D1603="",0,COUNTIF(BankAccts,$D1603))</f>
        <v>0</v>
      </c>
    </row>
    <row r="1604" spans="1:14">
      <c r="A1604" s="38">
        <f>IF(Txn!$B808="","",Txn!$B808)</f>
        <v>0</v>
      </c>
      <c r="B1604" s="38">
        <f>IF(Txn!$B808="","",Txn!$C808)</f>
        <v>0</v>
      </c>
      <c r="C1604" s="39">
        <f>IF(Txn!$B808="","","تراکنش بانکی")</f>
        <v>0</v>
      </c>
      <c r="D1604" s="38">
        <f>IF(Txn!$B808="","",IF(IF(Txn!$U808="TRF",Txn!$Y808,Txn!$Z808)="","",IF(Txn!$U808="TRF",Txn!$Y808,Txn!$Z808)))</f>
        <v>0</v>
      </c>
      <c r="E1604" s="39">
        <f>IF($D1604="","",IFERROR(VLOOKUP($D1604,AcctTbl,2,0),""))</f>
        <v>0</v>
      </c>
      <c r="F1604" s="39">
        <f>IF($D1604="","",IFERROR(VLOOKUP($D1604,AcctTbl,3,0),""))</f>
        <v>0</v>
      </c>
      <c r="G1604" s="39">
        <f>IF(Txn!$B808="","",Txn!$D808)</f>
        <v>0</v>
      </c>
      <c r="H1604" s="38">
        <f>IF(Txn!$B808="","",Txn!$E808)</f>
        <v>0</v>
      </c>
      <c r="I1604" s="40">
        <f>IF(Txn!$B808="",0,Txn!$Q808)</f>
        <v>0</v>
      </c>
      <c r="J1604" s="40">
        <f>IF(Txn!$B808="",0,Txn!$R808)</f>
        <v>0</v>
      </c>
      <c r="K1604" s="41">
        <f>IF($A1604="","",IFERROR(VALUE(MID($A1604,6,2)),""))</f>
        <v>0</v>
      </c>
      <c r="L1604" s="39">
        <f>IF(Txn!$K808="","","طرف مقابل — "&amp;Txn!$K808)</f>
        <v>0</v>
      </c>
      <c r="N1604" s="42">
        <f>IF($D1604="",0,COUNTIF(BankAccts,$D1604))</f>
        <v>0</v>
      </c>
    </row>
    <row r="1605" spans="1:14">
      <c r="A1605" s="38">
        <f>IF(Txn!$B809="","",Txn!$B809)</f>
        <v>0</v>
      </c>
      <c r="B1605" s="38">
        <f>IF(Txn!$B809="","",Txn!$C809)</f>
        <v>0</v>
      </c>
      <c r="C1605" s="39">
        <f>IF(Txn!$B809="","","تراکنش بانکی")</f>
        <v>0</v>
      </c>
      <c r="D1605" s="38">
        <f>IF(Txn!$B809="","",IF(Txn!$X809="","",Txn!$X809))</f>
        <v>0</v>
      </c>
      <c r="E1605" s="39">
        <f>IF($D1605="","",IFERROR(VLOOKUP($D1605,AcctTbl,2,0),""))</f>
        <v>0</v>
      </c>
      <c r="F1605" s="39">
        <f>IF($D1605="","",IFERROR(VLOOKUP($D1605,AcctTbl,3,0),""))</f>
        <v>0</v>
      </c>
      <c r="G1605" s="39">
        <f>IF(Txn!$B809="","",Txn!$D809)</f>
        <v>0</v>
      </c>
      <c r="H1605" s="38">
        <f>IF(Txn!$B809="","",Txn!$E809)</f>
        <v>0</v>
      </c>
      <c r="I1605" s="40">
        <f>IF(Txn!$B809="",0,Txn!$O809)</f>
        <v>0</v>
      </c>
      <c r="J1605" s="40">
        <f>IF(Txn!$B809="",0,Txn!$P809)</f>
        <v>0</v>
      </c>
      <c r="K1605" s="41">
        <f>IF($A1605="","",IFERROR(VALUE(MID($A1605,6,2)),""))</f>
        <v>0</v>
      </c>
      <c r="L1605" s="39">
        <f>IF(Txn!$K809="","",Txn!$K809)</f>
        <v>0</v>
      </c>
      <c r="N1605" s="42">
        <f>IF($D1605="",0,COUNTIF(BankAccts,$D1605))</f>
        <v>0</v>
      </c>
    </row>
    <row r="1606" spans="1:14">
      <c r="A1606" s="38">
        <f>IF(Txn!$B809="","",Txn!$B809)</f>
        <v>0</v>
      </c>
      <c r="B1606" s="38">
        <f>IF(Txn!$B809="","",Txn!$C809)</f>
        <v>0</v>
      </c>
      <c r="C1606" s="39">
        <f>IF(Txn!$B809="","","تراکنش بانکی")</f>
        <v>0</v>
      </c>
      <c r="D1606" s="38">
        <f>IF(Txn!$B809="","",IF(IF(Txn!$U809="TRF",Txn!$Y809,Txn!$Z809)="","",IF(Txn!$U809="TRF",Txn!$Y809,Txn!$Z809)))</f>
        <v>0</v>
      </c>
      <c r="E1606" s="39">
        <f>IF($D1606="","",IFERROR(VLOOKUP($D1606,AcctTbl,2,0),""))</f>
        <v>0</v>
      </c>
      <c r="F1606" s="39">
        <f>IF($D1606="","",IFERROR(VLOOKUP($D1606,AcctTbl,3,0),""))</f>
        <v>0</v>
      </c>
      <c r="G1606" s="39">
        <f>IF(Txn!$B809="","",Txn!$D809)</f>
        <v>0</v>
      </c>
      <c r="H1606" s="38">
        <f>IF(Txn!$B809="","",Txn!$E809)</f>
        <v>0</v>
      </c>
      <c r="I1606" s="40">
        <f>IF(Txn!$B809="",0,Txn!$Q809)</f>
        <v>0</v>
      </c>
      <c r="J1606" s="40">
        <f>IF(Txn!$B809="",0,Txn!$R809)</f>
        <v>0</v>
      </c>
      <c r="K1606" s="41">
        <f>IF($A1606="","",IFERROR(VALUE(MID($A1606,6,2)),""))</f>
        <v>0</v>
      </c>
      <c r="L1606" s="39">
        <f>IF(Txn!$K809="","","طرف مقابل — "&amp;Txn!$K809)</f>
        <v>0</v>
      </c>
      <c r="N1606" s="42">
        <f>IF($D1606="",0,COUNTIF(BankAccts,$D1606))</f>
        <v>0</v>
      </c>
    </row>
    <row r="1607" spans="1:14">
      <c r="A1607" s="38">
        <f>IF(Txn!$B810="","",Txn!$B810)</f>
        <v>0</v>
      </c>
      <c r="B1607" s="38">
        <f>IF(Txn!$B810="","",Txn!$C810)</f>
        <v>0</v>
      </c>
      <c r="C1607" s="39">
        <f>IF(Txn!$B810="","","تراکنش بانکی")</f>
        <v>0</v>
      </c>
      <c r="D1607" s="38">
        <f>IF(Txn!$B810="","",IF(Txn!$X810="","",Txn!$X810))</f>
        <v>0</v>
      </c>
      <c r="E1607" s="39">
        <f>IF($D1607="","",IFERROR(VLOOKUP($D1607,AcctTbl,2,0),""))</f>
        <v>0</v>
      </c>
      <c r="F1607" s="39">
        <f>IF($D1607="","",IFERROR(VLOOKUP($D1607,AcctTbl,3,0),""))</f>
        <v>0</v>
      </c>
      <c r="G1607" s="39">
        <f>IF(Txn!$B810="","",Txn!$D810)</f>
        <v>0</v>
      </c>
      <c r="H1607" s="38">
        <f>IF(Txn!$B810="","",Txn!$E810)</f>
        <v>0</v>
      </c>
      <c r="I1607" s="40">
        <f>IF(Txn!$B810="",0,Txn!$O810)</f>
        <v>0</v>
      </c>
      <c r="J1607" s="40">
        <f>IF(Txn!$B810="",0,Txn!$P810)</f>
        <v>0</v>
      </c>
      <c r="K1607" s="41">
        <f>IF($A1607="","",IFERROR(VALUE(MID($A1607,6,2)),""))</f>
        <v>0</v>
      </c>
      <c r="L1607" s="39">
        <f>IF(Txn!$K810="","",Txn!$K810)</f>
        <v>0</v>
      </c>
      <c r="N1607" s="42">
        <f>IF($D1607="",0,COUNTIF(BankAccts,$D1607))</f>
        <v>0</v>
      </c>
    </row>
    <row r="1608" spans="1:14">
      <c r="A1608" s="38">
        <f>IF(Txn!$B810="","",Txn!$B810)</f>
        <v>0</v>
      </c>
      <c r="B1608" s="38">
        <f>IF(Txn!$B810="","",Txn!$C810)</f>
        <v>0</v>
      </c>
      <c r="C1608" s="39">
        <f>IF(Txn!$B810="","","تراکنش بانکی")</f>
        <v>0</v>
      </c>
      <c r="D1608" s="38">
        <f>IF(Txn!$B810="","",IF(IF(Txn!$U810="TRF",Txn!$Y810,Txn!$Z810)="","",IF(Txn!$U810="TRF",Txn!$Y810,Txn!$Z810)))</f>
        <v>0</v>
      </c>
      <c r="E1608" s="39">
        <f>IF($D1608="","",IFERROR(VLOOKUP($D1608,AcctTbl,2,0),""))</f>
        <v>0</v>
      </c>
      <c r="F1608" s="39">
        <f>IF($D1608="","",IFERROR(VLOOKUP($D1608,AcctTbl,3,0),""))</f>
        <v>0</v>
      </c>
      <c r="G1608" s="39">
        <f>IF(Txn!$B810="","",Txn!$D810)</f>
        <v>0</v>
      </c>
      <c r="H1608" s="38">
        <f>IF(Txn!$B810="","",Txn!$E810)</f>
        <v>0</v>
      </c>
      <c r="I1608" s="40">
        <f>IF(Txn!$B810="",0,Txn!$Q810)</f>
        <v>0</v>
      </c>
      <c r="J1608" s="40">
        <f>IF(Txn!$B810="",0,Txn!$R810)</f>
        <v>0</v>
      </c>
      <c r="K1608" s="41">
        <f>IF($A1608="","",IFERROR(VALUE(MID($A1608,6,2)),""))</f>
        <v>0</v>
      </c>
      <c r="L1608" s="39">
        <f>IF(Txn!$K810="","","طرف مقابل — "&amp;Txn!$K810)</f>
        <v>0</v>
      </c>
      <c r="N1608" s="42">
        <f>IF($D1608="",0,COUNTIF(BankAccts,$D1608))</f>
        <v>0</v>
      </c>
    </row>
    <row r="1609" spans="1:14">
      <c r="A1609" s="38">
        <f>IF(Txn!$B811="","",Txn!$B811)</f>
        <v>0</v>
      </c>
      <c r="B1609" s="38">
        <f>IF(Txn!$B811="","",Txn!$C811)</f>
        <v>0</v>
      </c>
      <c r="C1609" s="39">
        <f>IF(Txn!$B811="","","تراکنش بانکی")</f>
        <v>0</v>
      </c>
      <c r="D1609" s="38">
        <f>IF(Txn!$B811="","",IF(Txn!$X811="","",Txn!$X811))</f>
        <v>0</v>
      </c>
      <c r="E1609" s="39">
        <f>IF($D1609="","",IFERROR(VLOOKUP($D1609,AcctTbl,2,0),""))</f>
        <v>0</v>
      </c>
      <c r="F1609" s="39">
        <f>IF($D1609="","",IFERROR(VLOOKUP($D1609,AcctTbl,3,0),""))</f>
        <v>0</v>
      </c>
      <c r="G1609" s="39">
        <f>IF(Txn!$B811="","",Txn!$D811)</f>
        <v>0</v>
      </c>
      <c r="H1609" s="38">
        <f>IF(Txn!$B811="","",Txn!$E811)</f>
        <v>0</v>
      </c>
      <c r="I1609" s="40">
        <f>IF(Txn!$B811="",0,Txn!$O811)</f>
        <v>0</v>
      </c>
      <c r="J1609" s="40">
        <f>IF(Txn!$B811="",0,Txn!$P811)</f>
        <v>0</v>
      </c>
      <c r="K1609" s="41">
        <f>IF($A1609="","",IFERROR(VALUE(MID($A1609,6,2)),""))</f>
        <v>0</v>
      </c>
      <c r="L1609" s="39">
        <f>IF(Txn!$K811="","",Txn!$K811)</f>
        <v>0</v>
      </c>
      <c r="N1609" s="42">
        <f>IF($D1609="",0,COUNTIF(BankAccts,$D1609))</f>
        <v>0</v>
      </c>
    </row>
    <row r="1610" spans="1:14">
      <c r="A1610" s="38">
        <f>IF(Txn!$B811="","",Txn!$B811)</f>
        <v>0</v>
      </c>
      <c r="B1610" s="38">
        <f>IF(Txn!$B811="","",Txn!$C811)</f>
        <v>0</v>
      </c>
      <c r="C1610" s="39">
        <f>IF(Txn!$B811="","","تراکنش بانکی")</f>
        <v>0</v>
      </c>
      <c r="D1610" s="38">
        <f>IF(Txn!$B811="","",IF(IF(Txn!$U811="TRF",Txn!$Y811,Txn!$Z811)="","",IF(Txn!$U811="TRF",Txn!$Y811,Txn!$Z811)))</f>
        <v>0</v>
      </c>
      <c r="E1610" s="39">
        <f>IF($D1610="","",IFERROR(VLOOKUP($D1610,AcctTbl,2,0),""))</f>
        <v>0</v>
      </c>
      <c r="F1610" s="39">
        <f>IF($D1610="","",IFERROR(VLOOKUP($D1610,AcctTbl,3,0),""))</f>
        <v>0</v>
      </c>
      <c r="G1610" s="39">
        <f>IF(Txn!$B811="","",Txn!$D811)</f>
        <v>0</v>
      </c>
      <c r="H1610" s="38">
        <f>IF(Txn!$B811="","",Txn!$E811)</f>
        <v>0</v>
      </c>
      <c r="I1610" s="40">
        <f>IF(Txn!$B811="",0,Txn!$Q811)</f>
        <v>0</v>
      </c>
      <c r="J1610" s="40">
        <f>IF(Txn!$B811="",0,Txn!$R811)</f>
        <v>0</v>
      </c>
      <c r="K1610" s="41">
        <f>IF($A1610="","",IFERROR(VALUE(MID($A1610,6,2)),""))</f>
        <v>0</v>
      </c>
      <c r="L1610" s="39">
        <f>IF(Txn!$K811="","","طرف مقابل — "&amp;Txn!$K811)</f>
        <v>0</v>
      </c>
      <c r="N1610" s="42">
        <f>IF($D1610="",0,COUNTIF(BankAccts,$D1610))</f>
        <v>0</v>
      </c>
    </row>
    <row r="1611" spans="1:14">
      <c r="A1611" s="38">
        <f>IF(Txn!$B812="","",Txn!$B812)</f>
        <v>0</v>
      </c>
      <c r="B1611" s="38">
        <f>IF(Txn!$B812="","",Txn!$C812)</f>
        <v>0</v>
      </c>
      <c r="C1611" s="39">
        <f>IF(Txn!$B812="","","تراکنش بانکی")</f>
        <v>0</v>
      </c>
      <c r="D1611" s="38">
        <f>IF(Txn!$B812="","",IF(Txn!$X812="","",Txn!$X812))</f>
        <v>0</v>
      </c>
      <c r="E1611" s="39">
        <f>IF($D1611="","",IFERROR(VLOOKUP($D1611,AcctTbl,2,0),""))</f>
        <v>0</v>
      </c>
      <c r="F1611" s="39">
        <f>IF($D1611="","",IFERROR(VLOOKUP($D1611,AcctTbl,3,0),""))</f>
        <v>0</v>
      </c>
      <c r="G1611" s="39">
        <f>IF(Txn!$B812="","",Txn!$D812)</f>
        <v>0</v>
      </c>
      <c r="H1611" s="38">
        <f>IF(Txn!$B812="","",Txn!$E812)</f>
        <v>0</v>
      </c>
      <c r="I1611" s="40">
        <f>IF(Txn!$B812="",0,Txn!$O812)</f>
        <v>0</v>
      </c>
      <c r="J1611" s="40">
        <f>IF(Txn!$B812="",0,Txn!$P812)</f>
        <v>0</v>
      </c>
      <c r="K1611" s="41">
        <f>IF($A1611="","",IFERROR(VALUE(MID($A1611,6,2)),""))</f>
        <v>0</v>
      </c>
      <c r="L1611" s="39">
        <f>IF(Txn!$K812="","",Txn!$K812)</f>
        <v>0</v>
      </c>
      <c r="N1611" s="42">
        <f>IF($D1611="",0,COUNTIF(BankAccts,$D1611))</f>
        <v>0</v>
      </c>
    </row>
    <row r="1612" spans="1:14">
      <c r="A1612" s="38">
        <f>IF(Txn!$B812="","",Txn!$B812)</f>
        <v>0</v>
      </c>
      <c r="B1612" s="38">
        <f>IF(Txn!$B812="","",Txn!$C812)</f>
        <v>0</v>
      </c>
      <c r="C1612" s="39">
        <f>IF(Txn!$B812="","","تراکنش بانکی")</f>
        <v>0</v>
      </c>
      <c r="D1612" s="38">
        <f>IF(Txn!$B812="","",IF(IF(Txn!$U812="TRF",Txn!$Y812,Txn!$Z812)="","",IF(Txn!$U812="TRF",Txn!$Y812,Txn!$Z812)))</f>
        <v>0</v>
      </c>
      <c r="E1612" s="39">
        <f>IF($D1612="","",IFERROR(VLOOKUP($D1612,AcctTbl,2,0),""))</f>
        <v>0</v>
      </c>
      <c r="F1612" s="39">
        <f>IF($D1612="","",IFERROR(VLOOKUP($D1612,AcctTbl,3,0),""))</f>
        <v>0</v>
      </c>
      <c r="G1612" s="39">
        <f>IF(Txn!$B812="","",Txn!$D812)</f>
        <v>0</v>
      </c>
      <c r="H1612" s="38">
        <f>IF(Txn!$B812="","",Txn!$E812)</f>
        <v>0</v>
      </c>
      <c r="I1612" s="40">
        <f>IF(Txn!$B812="",0,Txn!$Q812)</f>
        <v>0</v>
      </c>
      <c r="J1612" s="40">
        <f>IF(Txn!$B812="",0,Txn!$R812)</f>
        <v>0</v>
      </c>
      <c r="K1612" s="41">
        <f>IF($A1612="","",IFERROR(VALUE(MID($A1612,6,2)),""))</f>
        <v>0</v>
      </c>
      <c r="L1612" s="39">
        <f>IF(Txn!$K812="","","طرف مقابل — "&amp;Txn!$K812)</f>
        <v>0</v>
      </c>
      <c r="N1612" s="42">
        <f>IF($D1612="",0,COUNTIF(BankAccts,$D1612))</f>
        <v>0</v>
      </c>
    </row>
    <row r="1613" spans="1:14">
      <c r="A1613" s="38">
        <f>IF(Txn!$B813="","",Txn!$B813)</f>
        <v>0</v>
      </c>
      <c r="B1613" s="38">
        <f>IF(Txn!$B813="","",Txn!$C813)</f>
        <v>0</v>
      </c>
      <c r="C1613" s="39">
        <f>IF(Txn!$B813="","","تراکنش بانکی")</f>
        <v>0</v>
      </c>
      <c r="D1613" s="38">
        <f>IF(Txn!$B813="","",IF(Txn!$X813="","",Txn!$X813))</f>
        <v>0</v>
      </c>
      <c r="E1613" s="39">
        <f>IF($D1613="","",IFERROR(VLOOKUP($D1613,AcctTbl,2,0),""))</f>
        <v>0</v>
      </c>
      <c r="F1613" s="39">
        <f>IF($D1613="","",IFERROR(VLOOKUP($D1613,AcctTbl,3,0),""))</f>
        <v>0</v>
      </c>
      <c r="G1613" s="39">
        <f>IF(Txn!$B813="","",Txn!$D813)</f>
        <v>0</v>
      </c>
      <c r="H1613" s="38">
        <f>IF(Txn!$B813="","",Txn!$E813)</f>
        <v>0</v>
      </c>
      <c r="I1613" s="40">
        <f>IF(Txn!$B813="",0,Txn!$O813)</f>
        <v>0</v>
      </c>
      <c r="J1613" s="40">
        <f>IF(Txn!$B813="",0,Txn!$P813)</f>
        <v>0</v>
      </c>
      <c r="K1613" s="41">
        <f>IF($A1613="","",IFERROR(VALUE(MID($A1613,6,2)),""))</f>
        <v>0</v>
      </c>
      <c r="L1613" s="39">
        <f>IF(Txn!$K813="","",Txn!$K813)</f>
        <v>0</v>
      </c>
      <c r="N1613" s="42">
        <f>IF($D1613="",0,COUNTIF(BankAccts,$D1613))</f>
        <v>0</v>
      </c>
    </row>
    <row r="1614" spans="1:14">
      <c r="A1614" s="38">
        <f>IF(Txn!$B813="","",Txn!$B813)</f>
        <v>0</v>
      </c>
      <c r="B1614" s="38">
        <f>IF(Txn!$B813="","",Txn!$C813)</f>
        <v>0</v>
      </c>
      <c r="C1614" s="39">
        <f>IF(Txn!$B813="","","تراکنش بانکی")</f>
        <v>0</v>
      </c>
      <c r="D1614" s="38">
        <f>IF(Txn!$B813="","",IF(IF(Txn!$U813="TRF",Txn!$Y813,Txn!$Z813)="","",IF(Txn!$U813="TRF",Txn!$Y813,Txn!$Z813)))</f>
        <v>0</v>
      </c>
      <c r="E1614" s="39">
        <f>IF($D1614="","",IFERROR(VLOOKUP($D1614,AcctTbl,2,0),""))</f>
        <v>0</v>
      </c>
      <c r="F1614" s="39">
        <f>IF($D1614="","",IFERROR(VLOOKUP($D1614,AcctTbl,3,0),""))</f>
        <v>0</v>
      </c>
      <c r="G1614" s="39">
        <f>IF(Txn!$B813="","",Txn!$D813)</f>
        <v>0</v>
      </c>
      <c r="H1614" s="38">
        <f>IF(Txn!$B813="","",Txn!$E813)</f>
        <v>0</v>
      </c>
      <c r="I1614" s="40">
        <f>IF(Txn!$B813="",0,Txn!$Q813)</f>
        <v>0</v>
      </c>
      <c r="J1614" s="40">
        <f>IF(Txn!$B813="",0,Txn!$R813)</f>
        <v>0</v>
      </c>
      <c r="K1614" s="41">
        <f>IF($A1614="","",IFERROR(VALUE(MID($A1614,6,2)),""))</f>
        <v>0</v>
      </c>
      <c r="L1614" s="39">
        <f>IF(Txn!$K813="","","طرف مقابل — "&amp;Txn!$K813)</f>
        <v>0</v>
      </c>
      <c r="N1614" s="42">
        <f>IF($D1614="",0,COUNTIF(BankAccts,$D1614))</f>
        <v>0</v>
      </c>
    </row>
    <row r="1615" spans="1:14">
      <c r="A1615" s="38">
        <f>IF(Txn!$B814="","",Txn!$B814)</f>
        <v>0</v>
      </c>
      <c r="B1615" s="38">
        <f>IF(Txn!$B814="","",Txn!$C814)</f>
        <v>0</v>
      </c>
      <c r="C1615" s="39">
        <f>IF(Txn!$B814="","","تراکنش بانکی")</f>
        <v>0</v>
      </c>
      <c r="D1615" s="38">
        <f>IF(Txn!$B814="","",IF(Txn!$X814="","",Txn!$X814))</f>
        <v>0</v>
      </c>
      <c r="E1615" s="39">
        <f>IF($D1615="","",IFERROR(VLOOKUP($D1615,AcctTbl,2,0),""))</f>
        <v>0</v>
      </c>
      <c r="F1615" s="39">
        <f>IF($D1615="","",IFERROR(VLOOKUP($D1615,AcctTbl,3,0),""))</f>
        <v>0</v>
      </c>
      <c r="G1615" s="39">
        <f>IF(Txn!$B814="","",Txn!$D814)</f>
        <v>0</v>
      </c>
      <c r="H1615" s="38">
        <f>IF(Txn!$B814="","",Txn!$E814)</f>
        <v>0</v>
      </c>
      <c r="I1615" s="40">
        <f>IF(Txn!$B814="",0,Txn!$O814)</f>
        <v>0</v>
      </c>
      <c r="J1615" s="40">
        <f>IF(Txn!$B814="",0,Txn!$P814)</f>
        <v>0</v>
      </c>
      <c r="K1615" s="41">
        <f>IF($A1615="","",IFERROR(VALUE(MID($A1615,6,2)),""))</f>
        <v>0</v>
      </c>
      <c r="L1615" s="39">
        <f>IF(Txn!$K814="","",Txn!$K814)</f>
        <v>0</v>
      </c>
      <c r="N1615" s="42">
        <f>IF($D1615="",0,COUNTIF(BankAccts,$D1615))</f>
        <v>0</v>
      </c>
    </row>
    <row r="1616" spans="1:14">
      <c r="A1616" s="38">
        <f>IF(Txn!$B814="","",Txn!$B814)</f>
        <v>0</v>
      </c>
      <c r="B1616" s="38">
        <f>IF(Txn!$B814="","",Txn!$C814)</f>
        <v>0</v>
      </c>
      <c r="C1616" s="39">
        <f>IF(Txn!$B814="","","تراکنش بانکی")</f>
        <v>0</v>
      </c>
      <c r="D1616" s="38">
        <f>IF(Txn!$B814="","",IF(IF(Txn!$U814="TRF",Txn!$Y814,Txn!$Z814)="","",IF(Txn!$U814="TRF",Txn!$Y814,Txn!$Z814)))</f>
        <v>0</v>
      </c>
      <c r="E1616" s="39">
        <f>IF($D1616="","",IFERROR(VLOOKUP($D1616,AcctTbl,2,0),""))</f>
        <v>0</v>
      </c>
      <c r="F1616" s="39">
        <f>IF($D1616="","",IFERROR(VLOOKUP($D1616,AcctTbl,3,0),""))</f>
        <v>0</v>
      </c>
      <c r="G1616" s="39">
        <f>IF(Txn!$B814="","",Txn!$D814)</f>
        <v>0</v>
      </c>
      <c r="H1616" s="38">
        <f>IF(Txn!$B814="","",Txn!$E814)</f>
        <v>0</v>
      </c>
      <c r="I1616" s="40">
        <f>IF(Txn!$B814="",0,Txn!$Q814)</f>
        <v>0</v>
      </c>
      <c r="J1616" s="40">
        <f>IF(Txn!$B814="",0,Txn!$R814)</f>
        <v>0</v>
      </c>
      <c r="K1616" s="41">
        <f>IF($A1616="","",IFERROR(VALUE(MID($A1616,6,2)),""))</f>
        <v>0</v>
      </c>
      <c r="L1616" s="39">
        <f>IF(Txn!$K814="","","طرف مقابل — "&amp;Txn!$K814)</f>
        <v>0</v>
      </c>
      <c r="N1616" s="42">
        <f>IF($D1616="",0,COUNTIF(BankAccts,$D1616))</f>
        <v>0</v>
      </c>
    </row>
    <row r="1617" spans="1:14">
      <c r="A1617" s="38">
        <f>IF(Txn!$B815="","",Txn!$B815)</f>
        <v>0</v>
      </c>
      <c r="B1617" s="38">
        <f>IF(Txn!$B815="","",Txn!$C815)</f>
        <v>0</v>
      </c>
      <c r="C1617" s="39">
        <f>IF(Txn!$B815="","","تراکنش بانکی")</f>
        <v>0</v>
      </c>
      <c r="D1617" s="38">
        <f>IF(Txn!$B815="","",IF(Txn!$X815="","",Txn!$X815))</f>
        <v>0</v>
      </c>
      <c r="E1617" s="39">
        <f>IF($D1617="","",IFERROR(VLOOKUP($D1617,AcctTbl,2,0),""))</f>
        <v>0</v>
      </c>
      <c r="F1617" s="39">
        <f>IF($D1617="","",IFERROR(VLOOKUP($D1617,AcctTbl,3,0),""))</f>
        <v>0</v>
      </c>
      <c r="G1617" s="39">
        <f>IF(Txn!$B815="","",Txn!$D815)</f>
        <v>0</v>
      </c>
      <c r="H1617" s="38">
        <f>IF(Txn!$B815="","",Txn!$E815)</f>
        <v>0</v>
      </c>
      <c r="I1617" s="40">
        <f>IF(Txn!$B815="",0,Txn!$O815)</f>
        <v>0</v>
      </c>
      <c r="J1617" s="40">
        <f>IF(Txn!$B815="",0,Txn!$P815)</f>
        <v>0</v>
      </c>
      <c r="K1617" s="41">
        <f>IF($A1617="","",IFERROR(VALUE(MID($A1617,6,2)),""))</f>
        <v>0</v>
      </c>
      <c r="L1617" s="39">
        <f>IF(Txn!$K815="","",Txn!$K815)</f>
        <v>0</v>
      </c>
      <c r="N1617" s="42">
        <f>IF($D1617="",0,COUNTIF(BankAccts,$D1617))</f>
        <v>0</v>
      </c>
    </row>
    <row r="1618" spans="1:14">
      <c r="A1618" s="38">
        <f>IF(Txn!$B815="","",Txn!$B815)</f>
        <v>0</v>
      </c>
      <c r="B1618" s="38">
        <f>IF(Txn!$B815="","",Txn!$C815)</f>
        <v>0</v>
      </c>
      <c r="C1618" s="39">
        <f>IF(Txn!$B815="","","تراکنش بانکی")</f>
        <v>0</v>
      </c>
      <c r="D1618" s="38">
        <f>IF(Txn!$B815="","",IF(IF(Txn!$U815="TRF",Txn!$Y815,Txn!$Z815)="","",IF(Txn!$U815="TRF",Txn!$Y815,Txn!$Z815)))</f>
        <v>0</v>
      </c>
      <c r="E1618" s="39">
        <f>IF($D1618="","",IFERROR(VLOOKUP($D1618,AcctTbl,2,0),""))</f>
        <v>0</v>
      </c>
      <c r="F1618" s="39">
        <f>IF($D1618="","",IFERROR(VLOOKUP($D1618,AcctTbl,3,0),""))</f>
        <v>0</v>
      </c>
      <c r="G1618" s="39">
        <f>IF(Txn!$B815="","",Txn!$D815)</f>
        <v>0</v>
      </c>
      <c r="H1618" s="38">
        <f>IF(Txn!$B815="","",Txn!$E815)</f>
        <v>0</v>
      </c>
      <c r="I1618" s="40">
        <f>IF(Txn!$B815="",0,Txn!$Q815)</f>
        <v>0</v>
      </c>
      <c r="J1618" s="40">
        <f>IF(Txn!$B815="",0,Txn!$R815)</f>
        <v>0</v>
      </c>
      <c r="K1618" s="41">
        <f>IF($A1618="","",IFERROR(VALUE(MID($A1618,6,2)),""))</f>
        <v>0</v>
      </c>
      <c r="L1618" s="39">
        <f>IF(Txn!$K815="","","طرف مقابل — "&amp;Txn!$K815)</f>
        <v>0</v>
      </c>
      <c r="N1618" s="42">
        <f>IF($D1618="",0,COUNTIF(BankAccts,$D1618))</f>
        <v>0</v>
      </c>
    </row>
    <row r="1619" spans="1:14">
      <c r="A1619" s="38">
        <f>IF(Txn!$B816="","",Txn!$B816)</f>
        <v>0</v>
      </c>
      <c r="B1619" s="38">
        <f>IF(Txn!$B816="","",Txn!$C816)</f>
        <v>0</v>
      </c>
      <c r="C1619" s="39">
        <f>IF(Txn!$B816="","","تراکنش بانکی")</f>
        <v>0</v>
      </c>
      <c r="D1619" s="38">
        <f>IF(Txn!$B816="","",IF(Txn!$X816="","",Txn!$X816))</f>
        <v>0</v>
      </c>
      <c r="E1619" s="39">
        <f>IF($D1619="","",IFERROR(VLOOKUP($D1619,AcctTbl,2,0),""))</f>
        <v>0</v>
      </c>
      <c r="F1619" s="39">
        <f>IF($D1619="","",IFERROR(VLOOKUP($D1619,AcctTbl,3,0),""))</f>
        <v>0</v>
      </c>
      <c r="G1619" s="39">
        <f>IF(Txn!$B816="","",Txn!$D816)</f>
        <v>0</v>
      </c>
      <c r="H1619" s="38">
        <f>IF(Txn!$B816="","",Txn!$E816)</f>
        <v>0</v>
      </c>
      <c r="I1619" s="40">
        <f>IF(Txn!$B816="",0,Txn!$O816)</f>
        <v>0</v>
      </c>
      <c r="J1619" s="40">
        <f>IF(Txn!$B816="",0,Txn!$P816)</f>
        <v>0</v>
      </c>
      <c r="K1619" s="41">
        <f>IF($A1619="","",IFERROR(VALUE(MID($A1619,6,2)),""))</f>
        <v>0</v>
      </c>
      <c r="L1619" s="39">
        <f>IF(Txn!$K816="","",Txn!$K816)</f>
        <v>0</v>
      </c>
      <c r="N1619" s="42">
        <f>IF($D1619="",0,COUNTIF(BankAccts,$D1619))</f>
        <v>0</v>
      </c>
    </row>
    <row r="1620" spans="1:14">
      <c r="A1620" s="38">
        <f>IF(Txn!$B816="","",Txn!$B816)</f>
        <v>0</v>
      </c>
      <c r="B1620" s="38">
        <f>IF(Txn!$B816="","",Txn!$C816)</f>
        <v>0</v>
      </c>
      <c r="C1620" s="39">
        <f>IF(Txn!$B816="","","تراکنش بانکی")</f>
        <v>0</v>
      </c>
      <c r="D1620" s="38">
        <f>IF(Txn!$B816="","",IF(IF(Txn!$U816="TRF",Txn!$Y816,Txn!$Z816)="","",IF(Txn!$U816="TRF",Txn!$Y816,Txn!$Z816)))</f>
        <v>0</v>
      </c>
      <c r="E1620" s="39">
        <f>IF($D1620="","",IFERROR(VLOOKUP($D1620,AcctTbl,2,0),""))</f>
        <v>0</v>
      </c>
      <c r="F1620" s="39">
        <f>IF($D1620="","",IFERROR(VLOOKUP($D1620,AcctTbl,3,0),""))</f>
        <v>0</v>
      </c>
      <c r="G1620" s="39">
        <f>IF(Txn!$B816="","",Txn!$D816)</f>
        <v>0</v>
      </c>
      <c r="H1620" s="38">
        <f>IF(Txn!$B816="","",Txn!$E816)</f>
        <v>0</v>
      </c>
      <c r="I1620" s="40">
        <f>IF(Txn!$B816="",0,Txn!$Q816)</f>
        <v>0</v>
      </c>
      <c r="J1620" s="40">
        <f>IF(Txn!$B816="",0,Txn!$R816)</f>
        <v>0</v>
      </c>
      <c r="K1620" s="41">
        <f>IF($A1620="","",IFERROR(VALUE(MID($A1620,6,2)),""))</f>
        <v>0</v>
      </c>
      <c r="L1620" s="39">
        <f>IF(Txn!$K816="","","طرف مقابل — "&amp;Txn!$K816)</f>
        <v>0</v>
      </c>
      <c r="N1620" s="42">
        <f>IF($D1620="",0,COUNTIF(BankAccts,$D1620))</f>
        <v>0</v>
      </c>
    </row>
    <row r="1621" spans="1:14">
      <c r="A1621" s="38">
        <f>IF(Txn!$B817="","",Txn!$B817)</f>
        <v>0</v>
      </c>
      <c r="B1621" s="38">
        <f>IF(Txn!$B817="","",Txn!$C817)</f>
        <v>0</v>
      </c>
      <c r="C1621" s="39">
        <f>IF(Txn!$B817="","","تراکنش بانکی")</f>
        <v>0</v>
      </c>
      <c r="D1621" s="38">
        <f>IF(Txn!$B817="","",IF(Txn!$X817="","",Txn!$X817))</f>
        <v>0</v>
      </c>
      <c r="E1621" s="39">
        <f>IF($D1621="","",IFERROR(VLOOKUP($D1621,AcctTbl,2,0),""))</f>
        <v>0</v>
      </c>
      <c r="F1621" s="39">
        <f>IF($D1621="","",IFERROR(VLOOKUP($D1621,AcctTbl,3,0),""))</f>
        <v>0</v>
      </c>
      <c r="G1621" s="39">
        <f>IF(Txn!$B817="","",Txn!$D817)</f>
        <v>0</v>
      </c>
      <c r="H1621" s="38">
        <f>IF(Txn!$B817="","",Txn!$E817)</f>
        <v>0</v>
      </c>
      <c r="I1621" s="40">
        <f>IF(Txn!$B817="",0,Txn!$O817)</f>
        <v>0</v>
      </c>
      <c r="J1621" s="40">
        <f>IF(Txn!$B817="",0,Txn!$P817)</f>
        <v>0</v>
      </c>
      <c r="K1621" s="41">
        <f>IF($A1621="","",IFERROR(VALUE(MID($A1621,6,2)),""))</f>
        <v>0</v>
      </c>
      <c r="L1621" s="39">
        <f>IF(Txn!$K817="","",Txn!$K817)</f>
        <v>0</v>
      </c>
      <c r="N1621" s="42">
        <f>IF($D1621="",0,COUNTIF(BankAccts,$D1621))</f>
        <v>0</v>
      </c>
    </row>
    <row r="1622" spans="1:14">
      <c r="A1622" s="38">
        <f>IF(Txn!$B817="","",Txn!$B817)</f>
        <v>0</v>
      </c>
      <c r="B1622" s="38">
        <f>IF(Txn!$B817="","",Txn!$C817)</f>
        <v>0</v>
      </c>
      <c r="C1622" s="39">
        <f>IF(Txn!$B817="","","تراکنش بانکی")</f>
        <v>0</v>
      </c>
      <c r="D1622" s="38">
        <f>IF(Txn!$B817="","",IF(IF(Txn!$U817="TRF",Txn!$Y817,Txn!$Z817)="","",IF(Txn!$U817="TRF",Txn!$Y817,Txn!$Z817)))</f>
        <v>0</v>
      </c>
      <c r="E1622" s="39">
        <f>IF($D1622="","",IFERROR(VLOOKUP($D1622,AcctTbl,2,0),""))</f>
        <v>0</v>
      </c>
      <c r="F1622" s="39">
        <f>IF($D1622="","",IFERROR(VLOOKUP($D1622,AcctTbl,3,0),""))</f>
        <v>0</v>
      </c>
      <c r="G1622" s="39">
        <f>IF(Txn!$B817="","",Txn!$D817)</f>
        <v>0</v>
      </c>
      <c r="H1622" s="38">
        <f>IF(Txn!$B817="","",Txn!$E817)</f>
        <v>0</v>
      </c>
      <c r="I1622" s="40">
        <f>IF(Txn!$B817="",0,Txn!$Q817)</f>
        <v>0</v>
      </c>
      <c r="J1622" s="40">
        <f>IF(Txn!$B817="",0,Txn!$R817)</f>
        <v>0</v>
      </c>
      <c r="K1622" s="41">
        <f>IF($A1622="","",IFERROR(VALUE(MID($A1622,6,2)),""))</f>
        <v>0</v>
      </c>
      <c r="L1622" s="39">
        <f>IF(Txn!$K817="","","طرف مقابل — "&amp;Txn!$K817)</f>
        <v>0</v>
      </c>
      <c r="N1622" s="42">
        <f>IF($D1622="",0,COUNTIF(BankAccts,$D1622))</f>
        <v>0</v>
      </c>
    </row>
    <row r="1623" spans="1:14">
      <c r="A1623" s="38">
        <f>IF(Txn!$B818="","",Txn!$B818)</f>
        <v>0</v>
      </c>
      <c r="B1623" s="38">
        <f>IF(Txn!$B818="","",Txn!$C818)</f>
        <v>0</v>
      </c>
      <c r="C1623" s="39">
        <f>IF(Txn!$B818="","","تراکنش بانکی")</f>
        <v>0</v>
      </c>
      <c r="D1623" s="38">
        <f>IF(Txn!$B818="","",IF(Txn!$X818="","",Txn!$X818))</f>
        <v>0</v>
      </c>
      <c r="E1623" s="39">
        <f>IF($D1623="","",IFERROR(VLOOKUP($D1623,AcctTbl,2,0),""))</f>
        <v>0</v>
      </c>
      <c r="F1623" s="39">
        <f>IF($D1623="","",IFERROR(VLOOKUP($D1623,AcctTbl,3,0),""))</f>
        <v>0</v>
      </c>
      <c r="G1623" s="39">
        <f>IF(Txn!$B818="","",Txn!$D818)</f>
        <v>0</v>
      </c>
      <c r="H1623" s="38">
        <f>IF(Txn!$B818="","",Txn!$E818)</f>
        <v>0</v>
      </c>
      <c r="I1623" s="40">
        <f>IF(Txn!$B818="",0,Txn!$O818)</f>
        <v>0</v>
      </c>
      <c r="J1623" s="40">
        <f>IF(Txn!$B818="",0,Txn!$P818)</f>
        <v>0</v>
      </c>
      <c r="K1623" s="41">
        <f>IF($A1623="","",IFERROR(VALUE(MID($A1623,6,2)),""))</f>
        <v>0</v>
      </c>
      <c r="L1623" s="39">
        <f>IF(Txn!$K818="","",Txn!$K818)</f>
        <v>0</v>
      </c>
      <c r="N1623" s="42">
        <f>IF($D1623="",0,COUNTIF(BankAccts,$D1623))</f>
        <v>0</v>
      </c>
    </row>
    <row r="1624" spans="1:14">
      <c r="A1624" s="38">
        <f>IF(Txn!$B818="","",Txn!$B818)</f>
        <v>0</v>
      </c>
      <c r="B1624" s="38">
        <f>IF(Txn!$B818="","",Txn!$C818)</f>
        <v>0</v>
      </c>
      <c r="C1624" s="39">
        <f>IF(Txn!$B818="","","تراکنش بانکی")</f>
        <v>0</v>
      </c>
      <c r="D1624" s="38">
        <f>IF(Txn!$B818="","",IF(IF(Txn!$U818="TRF",Txn!$Y818,Txn!$Z818)="","",IF(Txn!$U818="TRF",Txn!$Y818,Txn!$Z818)))</f>
        <v>0</v>
      </c>
      <c r="E1624" s="39">
        <f>IF($D1624="","",IFERROR(VLOOKUP($D1624,AcctTbl,2,0),""))</f>
        <v>0</v>
      </c>
      <c r="F1624" s="39">
        <f>IF($D1624="","",IFERROR(VLOOKUP($D1624,AcctTbl,3,0),""))</f>
        <v>0</v>
      </c>
      <c r="G1624" s="39">
        <f>IF(Txn!$B818="","",Txn!$D818)</f>
        <v>0</v>
      </c>
      <c r="H1624" s="38">
        <f>IF(Txn!$B818="","",Txn!$E818)</f>
        <v>0</v>
      </c>
      <c r="I1624" s="40">
        <f>IF(Txn!$B818="",0,Txn!$Q818)</f>
        <v>0</v>
      </c>
      <c r="J1624" s="40">
        <f>IF(Txn!$B818="",0,Txn!$R818)</f>
        <v>0</v>
      </c>
      <c r="K1624" s="41">
        <f>IF($A1624="","",IFERROR(VALUE(MID($A1624,6,2)),""))</f>
        <v>0</v>
      </c>
      <c r="L1624" s="39">
        <f>IF(Txn!$K818="","","طرف مقابل — "&amp;Txn!$K818)</f>
        <v>0</v>
      </c>
      <c r="N1624" s="42">
        <f>IF($D1624="",0,COUNTIF(BankAccts,$D1624))</f>
        <v>0</v>
      </c>
    </row>
    <row r="1625" spans="1:14">
      <c r="A1625" s="38">
        <f>IF(Txn!$B819="","",Txn!$B819)</f>
        <v>0</v>
      </c>
      <c r="B1625" s="38">
        <f>IF(Txn!$B819="","",Txn!$C819)</f>
        <v>0</v>
      </c>
      <c r="C1625" s="39">
        <f>IF(Txn!$B819="","","تراکنش بانکی")</f>
        <v>0</v>
      </c>
      <c r="D1625" s="38">
        <f>IF(Txn!$B819="","",IF(Txn!$X819="","",Txn!$X819))</f>
        <v>0</v>
      </c>
      <c r="E1625" s="39">
        <f>IF($D1625="","",IFERROR(VLOOKUP($D1625,AcctTbl,2,0),""))</f>
        <v>0</v>
      </c>
      <c r="F1625" s="39">
        <f>IF($D1625="","",IFERROR(VLOOKUP($D1625,AcctTbl,3,0),""))</f>
        <v>0</v>
      </c>
      <c r="G1625" s="39">
        <f>IF(Txn!$B819="","",Txn!$D819)</f>
        <v>0</v>
      </c>
      <c r="H1625" s="38">
        <f>IF(Txn!$B819="","",Txn!$E819)</f>
        <v>0</v>
      </c>
      <c r="I1625" s="40">
        <f>IF(Txn!$B819="",0,Txn!$O819)</f>
        <v>0</v>
      </c>
      <c r="J1625" s="40">
        <f>IF(Txn!$B819="",0,Txn!$P819)</f>
        <v>0</v>
      </c>
      <c r="K1625" s="41">
        <f>IF($A1625="","",IFERROR(VALUE(MID($A1625,6,2)),""))</f>
        <v>0</v>
      </c>
      <c r="L1625" s="39">
        <f>IF(Txn!$K819="","",Txn!$K819)</f>
        <v>0</v>
      </c>
      <c r="N1625" s="42">
        <f>IF($D1625="",0,COUNTIF(BankAccts,$D1625))</f>
        <v>0</v>
      </c>
    </row>
    <row r="1626" spans="1:14">
      <c r="A1626" s="38">
        <f>IF(Txn!$B819="","",Txn!$B819)</f>
        <v>0</v>
      </c>
      <c r="B1626" s="38">
        <f>IF(Txn!$B819="","",Txn!$C819)</f>
        <v>0</v>
      </c>
      <c r="C1626" s="39">
        <f>IF(Txn!$B819="","","تراکنش بانکی")</f>
        <v>0</v>
      </c>
      <c r="D1626" s="38">
        <f>IF(Txn!$B819="","",IF(IF(Txn!$U819="TRF",Txn!$Y819,Txn!$Z819)="","",IF(Txn!$U819="TRF",Txn!$Y819,Txn!$Z819)))</f>
        <v>0</v>
      </c>
      <c r="E1626" s="39">
        <f>IF($D1626="","",IFERROR(VLOOKUP($D1626,AcctTbl,2,0),""))</f>
        <v>0</v>
      </c>
      <c r="F1626" s="39">
        <f>IF($D1626="","",IFERROR(VLOOKUP($D1626,AcctTbl,3,0),""))</f>
        <v>0</v>
      </c>
      <c r="G1626" s="39">
        <f>IF(Txn!$B819="","",Txn!$D819)</f>
        <v>0</v>
      </c>
      <c r="H1626" s="38">
        <f>IF(Txn!$B819="","",Txn!$E819)</f>
        <v>0</v>
      </c>
      <c r="I1626" s="40">
        <f>IF(Txn!$B819="",0,Txn!$Q819)</f>
        <v>0</v>
      </c>
      <c r="J1626" s="40">
        <f>IF(Txn!$B819="",0,Txn!$R819)</f>
        <v>0</v>
      </c>
      <c r="K1626" s="41">
        <f>IF($A1626="","",IFERROR(VALUE(MID($A1626,6,2)),""))</f>
        <v>0</v>
      </c>
      <c r="L1626" s="39">
        <f>IF(Txn!$K819="","","طرف مقابل — "&amp;Txn!$K819)</f>
        <v>0</v>
      </c>
      <c r="N1626" s="42">
        <f>IF($D1626="",0,COUNTIF(BankAccts,$D1626))</f>
        <v>0</v>
      </c>
    </row>
    <row r="1627" spans="1:14">
      <c r="A1627" s="38">
        <f>IF(Txn!$B820="","",Txn!$B820)</f>
        <v>0</v>
      </c>
      <c r="B1627" s="38">
        <f>IF(Txn!$B820="","",Txn!$C820)</f>
        <v>0</v>
      </c>
      <c r="C1627" s="39">
        <f>IF(Txn!$B820="","","تراکنش بانکی")</f>
        <v>0</v>
      </c>
      <c r="D1627" s="38">
        <f>IF(Txn!$B820="","",IF(Txn!$X820="","",Txn!$X820))</f>
        <v>0</v>
      </c>
      <c r="E1627" s="39">
        <f>IF($D1627="","",IFERROR(VLOOKUP($D1627,AcctTbl,2,0),""))</f>
        <v>0</v>
      </c>
      <c r="F1627" s="39">
        <f>IF($D1627="","",IFERROR(VLOOKUP($D1627,AcctTbl,3,0),""))</f>
        <v>0</v>
      </c>
      <c r="G1627" s="39">
        <f>IF(Txn!$B820="","",Txn!$D820)</f>
        <v>0</v>
      </c>
      <c r="H1627" s="38">
        <f>IF(Txn!$B820="","",Txn!$E820)</f>
        <v>0</v>
      </c>
      <c r="I1627" s="40">
        <f>IF(Txn!$B820="",0,Txn!$O820)</f>
        <v>0</v>
      </c>
      <c r="J1627" s="40">
        <f>IF(Txn!$B820="",0,Txn!$P820)</f>
        <v>0</v>
      </c>
      <c r="K1627" s="41">
        <f>IF($A1627="","",IFERROR(VALUE(MID($A1627,6,2)),""))</f>
        <v>0</v>
      </c>
      <c r="L1627" s="39">
        <f>IF(Txn!$K820="","",Txn!$K820)</f>
        <v>0</v>
      </c>
      <c r="N1627" s="42">
        <f>IF($D1627="",0,COUNTIF(BankAccts,$D1627))</f>
        <v>0</v>
      </c>
    </row>
    <row r="1628" spans="1:14">
      <c r="A1628" s="38">
        <f>IF(Txn!$B820="","",Txn!$B820)</f>
        <v>0</v>
      </c>
      <c r="B1628" s="38">
        <f>IF(Txn!$B820="","",Txn!$C820)</f>
        <v>0</v>
      </c>
      <c r="C1628" s="39">
        <f>IF(Txn!$B820="","","تراکنش بانکی")</f>
        <v>0</v>
      </c>
      <c r="D1628" s="38">
        <f>IF(Txn!$B820="","",IF(IF(Txn!$U820="TRF",Txn!$Y820,Txn!$Z820)="","",IF(Txn!$U820="TRF",Txn!$Y820,Txn!$Z820)))</f>
        <v>0</v>
      </c>
      <c r="E1628" s="39">
        <f>IF($D1628="","",IFERROR(VLOOKUP($D1628,AcctTbl,2,0),""))</f>
        <v>0</v>
      </c>
      <c r="F1628" s="39">
        <f>IF($D1628="","",IFERROR(VLOOKUP($D1628,AcctTbl,3,0),""))</f>
        <v>0</v>
      </c>
      <c r="G1628" s="39">
        <f>IF(Txn!$B820="","",Txn!$D820)</f>
        <v>0</v>
      </c>
      <c r="H1628" s="38">
        <f>IF(Txn!$B820="","",Txn!$E820)</f>
        <v>0</v>
      </c>
      <c r="I1628" s="40">
        <f>IF(Txn!$B820="",0,Txn!$Q820)</f>
        <v>0</v>
      </c>
      <c r="J1628" s="40">
        <f>IF(Txn!$B820="",0,Txn!$R820)</f>
        <v>0</v>
      </c>
      <c r="K1628" s="41">
        <f>IF($A1628="","",IFERROR(VALUE(MID($A1628,6,2)),""))</f>
        <v>0</v>
      </c>
      <c r="L1628" s="39">
        <f>IF(Txn!$K820="","","طرف مقابل — "&amp;Txn!$K820)</f>
        <v>0</v>
      </c>
      <c r="N1628" s="42">
        <f>IF($D1628="",0,COUNTIF(BankAccts,$D1628))</f>
        <v>0</v>
      </c>
    </row>
    <row r="1629" spans="1:14">
      <c r="A1629" s="38">
        <f>IF(Txn!$B821="","",Txn!$B821)</f>
        <v>0</v>
      </c>
      <c r="B1629" s="38">
        <f>IF(Txn!$B821="","",Txn!$C821)</f>
        <v>0</v>
      </c>
      <c r="C1629" s="39">
        <f>IF(Txn!$B821="","","تراکنش بانکی")</f>
        <v>0</v>
      </c>
      <c r="D1629" s="38">
        <f>IF(Txn!$B821="","",IF(Txn!$X821="","",Txn!$X821))</f>
        <v>0</v>
      </c>
      <c r="E1629" s="39">
        <f>IF($D1629="","",IFERROR(VLOOKUP($D1629,AcctTbl,2,0),""))</f>
        <v>0</v>
      </c>
      <c r="F1629" s="39">
        <f>IF($D1629="","",IFERROR(VLOOKUP($D1629,AcctTbl,3,0),""))</f>
        <v>0</v>
      </c>
      <c r="G1629" s="39">
        <f>IF(Txn!$B821="","",Txn!$D821)</f>
        <v>0</v>
      </c>
      <c r="H1629" s="38">
        <f>IF(Txn!$B821="","",Txn!$E821)</f>
        <v>0</v>
      </c>
      <c r="I1629" s="40">
        <f>IF(Txn!$B821="",0,Txn!$O821)</f>
        <v>0</v>
      </c>
      <c r="J1629" s="40">
        <f>IF(Txn!$B821="",0,Txn!$P821)</f>
        <v>0</v>
      </c>
      <c r="K1629" s="41">
        <f>IF($A1629="","",IFERROR(VALUE(MID($A1629,6,2)),""))</f>
        <v>0</v>
      </c>
      <c r="L1629" s="39">
        <f>IF(Txn!$K821="","",Txn!$K821)</f>
        <v>0</v>
      </c>
      <c r="N1629" s="42">
        <f>IF($D1629="",0,COUNTIF(BankAccts,$D1629))</f>
        <v>0</v>
      </c>
    </row>
    <row r="1630" spans="1:14">
      <c r="A1630" s="38">
        <f>IF(Txn!$B821="","",Txn!$B821)</f>
        <v>0</v>
      </c>
      <c r="B1630" s="38">
        <f>IF(Txn!$B821="","",Txn!$C821)</f>
        <v>0</v>
      </c>
      <c r="C1630" s="39">
        <f>IF(Txn!$B821="","","تراکنش بانکی")</f>
        <v>0</v>
      </c>
      <c r="D1630" s="38">
        <f>IF(Txn!$B821="","",IF(IF(Txn!$U821="TRF",Txn!$Y821,Txn!$Z821)="","",IF(Txn!$U821="TRF",Txn!$Y821,Txn!$Z821)))</f>
        <v>0</v>
      </c>
      <c r="E1630" s="39">
        <f>IF($D1630="","",IFERROR(VLOOKUP($D1630,AcctTbl,2,0),""))</f>
        <v>0</v>
      </c>
      <c r="F1630" s="39">
        <f>IF($D1630="","",IFERROR(VLOOKUP($D1630,AcctTbl,3,0),""))</f>
        <v>0</v>
      </c>
      <c r="G1630" s="39">
        <f>IF(Txn!$B821="","",Txn!$D821)</f>
        <v>0</v>
      </c>
      <c r="H1630" s="38">
        <f>IF(Txn!$B821="","",Txn!$E821)</f>
        <v>0</v>
      </c>
      <c r="I1630" s="40">
        <f>IF(Txn!$B821="",0,Txn!$Q821)</f>
        <v>0</v>
      </c>
      <c r="J1630" s="40">
        <f>IF(Txn!$B821="",0,Txn!$R821)</f>
        <v>0</v>
      </c>
      <c r="K1630" s="41">
        <f>IF($A1630="","",IFERROR(VALUE(MID($A1630,6,2)),""))</f>
        <v>0</v>
      </c>
      <c r="L1630" s="39">
        <f>IF(Txn!$K821="","","طرف مقابل — "&amp;Txn!$K821)</f>
        <v>0</v>
      </c>
      <c r="N1630" s="42">
        <f>IF($D1630="",0,COUNTIF(BankAccts,$D1630))</f>
        <v>0</v>
      </c>
    </row>
    <row r="1631" spans="1:14">
      <c r="A1631" s="38">
        <f>IF(Txn!$B822="","",Txn!$B822)</f>
        <v>0</v>
      </c>
      <c r="B1631" s="38">
        <f>IF(Txn!$B822="","",Txn!$C822)</f>
        <v>0</v>
      </c>
      <c r="C1631" s="39">
        <f>IF(Txn!$B822="","","تراکنش بانکی")</f>
        <v>0</v>
      </c>
      <c r="D1631" s="38">
        <f>IF(Txn!$B822="","",IF(Txn!$X822="","",Txn!$X822))</f>
        <v>0</v>
      </c>
      <c r="E1631" s="39">
        <f>IF($D1631="","",IFERROR(VLOOKUP($D1631,AcctTbl,2,0),""))</f>
        <v>0</v>
      </c>
      <c r="F1631" s="39">
        <f>IF($D1631="","",IFERROR(VLOOKUP($D1631,AcctTbl,3,0),""))</f>
        <v>0</v>
      </c>
      <c r="G1631" s="39">
        <f>IF(Txn!$B822="","",Txn!$D822)</f>
        <v>0</v>
      </c>
      <c r="H1631" s="38">
        <f>IF(Txn!$B822="","",Txn!$E822)</f>
        <v>0</v>
      </c>
      <c r="I1631" s="40">
        <f>IF(Txn!$B822="",0,Txn!$O822)</f>
        <v>0</v>
      </c>
      <c r="J1631" s="40">
        <f>IF(Txn!$B822="",0,Txn!$P822)</f>
        <v>0</v>
      </c>
      <c r="K1631" s="41">
        <f>IF($A1631="","",IFERROR(VALUE(MID($A1631,6,2)),""))</f>
        <v>0</v>
      </c>
      <c r="L1631" s="39">
        <f>IF(Txn!$K822="","",Txn!$K822)</f>
        <v>0</v>
      </c>
      <c r="N1631" s="42">
        <f>IF($D1631="",0,COUNTIF(BankAccts,$D1631))</f>
        <v>0</v>
      </c>
    </row>
    <row r="1632" spans="1:14">
      <c r="A1632" s="38">
        <f>IF(Txn!$B822="","",Txn!$B822)</f>
        <v>0</v>
      </c>
      <c r="B1632" s="38">
        <f>IF(Txn!$B822="","",Txn!$C822)</f>
        <v>0</v>
      </c>
      <c r="C1632" s="39">
        <f>IF(Txn!$B822="","","تراکنش بانکی")</f>
        <v>0</v>
      </c>
      <c r="D1632" s="38">
        <f>IF(Txn!$B822="","",IF(IF(Txn!$U822="TRF",Txn!$Y822,Txn!$Z822)="","",IF(Txn!$U822="TRF",Txn!$Y822,Txn!$Z822)))</f>
        <v>0</v>
      </c>
      <c r="E1632" s="39">
        <f>IF($D1632="","",IFERROR(VLOOKUP($D1632,AcctTbl,2,0),""))</f>
        <v>0</v>
      </c>
      <c r="F1632" s="39">
        <f>IF($D1632="","",IFERROR(VLOOKUP($D1632,AcctTbl,3,0),""))</f>
        <v>0</v>
      </c>
      <c r="G1632" s="39">
        <f>IF(Txn!$B822="","",Txn!$D822)</f>
        <v>0</v>
      </c>
      <c r="H1632" s="38">
        <f>IF(Txn!$B822="","",Txn!$E822)</f>
        <v>0</v>
      </c>
      <c r="I1632" s="40">
        <f>IF(Txn!$B822="",0,Txn!$Q822)</f>
        <v>0</v>
      </c>
      <c r="J1632" s="40">
        <f>IF(Txn!$B822="",0,Txn!$R822)</f>
        <v>0</v>
      </c>
      <c r="K1632" s="41">
        <f>IF($A1632="","",IFERROR(VALUE(MID($A1632,6,2)),""))</f>
        <v>0</v>
      </c>
      <c r="L1632" s="39">
        <f>IF(Txn!$K822="","","طرف مقابل — "&amp;Txn!$K822)</f>
        <v>0</v>
      </c>
      <c r="N1632" s="42">
        <f>IF($D1632="",0,COUNTIF(BankAccts,$D1632))</f>
        <v>0</v>
      </c>
    </row>
    <row r="1633" spans="1:14">
      <c r="A1633" s="38">
        <f>IF(Txn!$B823="","",Txn!$B823)</f>
        <v>0</v>
      </c>
      <c r="B1633" s="38">
        <f>IF(Txn!$B823="","",Txn!$C823)</f>
        <v>0</v>
      </c>
      <c r="C1633" s="39">
        <f>IF(Txn!$B823="","","تراکنش بانکی")</f>
        <v>0</v>
      </c>
      <c r="D1633" s="38">
        <f>IF(Txn!$B823="","",IF(Txn!$X823="","",Txn!$X823))</f>
        <v>0</v>
      </c>
      <c r="E1633" s="39">
        <f>IF($D1633="","",IFERROR(VLOOKUP($D1633,AcctTbl,2,0),""))</f>
        <v>0</v>
      </c>
      <c r="F1633" s="39">
        <f>IF($D1633="","",IFERROR(VLOOKUP($D1633,AcctTbl,3,0),""))</f>
        <v>0</v>
      </c>
      <c r="G1633" s="39">
        <f>IF(Txn!$B823="","",Txn!$D823)</f>
        <v>0</v>
      </c>
      <c r="H1633" s="38">
        <f>IF(Txn!$B823="","",Txn!$E823)</f>
        <v>0</v>
      </c>
      <c r="I1633" s="40">
        <f>IF(Txn!$B823="",0,Txn!$O823)</f>
        <v>0</v>
      </c>
      <c r="J1633" s="40">
        <f>IF(Txn!$B823="",0,Txn!$P823)</f>
        <v>0</v>
      </c>
      <c r="K1633" s="41">
        <f>IF($A1633="","",IFERROR(VALUE(MID($A1633,6,2)),""))</f>
        <v>0</v>
      </c>
      <c r="L1633" s="39">
        <f>IF(Txn!$K823="","",Txn!$K823)</f>
        <v>0</v>
      </c>
      <c r="N1633" s="42">
        <f>IF($D1633="",0,COUNTIF(BankAccts,$D1633))</f>
        <v>0</v>
      </c>
    </row>
    <row r="1634" spans="1:14">
      <c r="A1634" s="38">
        <f>IF(Txn!$B823="","",Txn!$B823)</f>
        <v>0</v>
      </c>
      <c r="B1634" s="38">
        <f>IF(Txn!$B823="","",Txn!$C823)</f>
        <v>0</v>
      </c>
      <c r="C1634" s="39">
        <f>IF(Txn!$B823="","","تراکنش بانکی")</f>
        <v>0</v>
      </c>
      <c r="D1634" s="38">
        <f>IF(Txn!$B823="","",IF(IF(Txn!$U823="TRF",Txn!$Y823,Txn!$Z823)="","",IF(Txn!$U823="TRF",Txn!$Y823,Txn!$Z823)))</f>
        <v>0</v>
      </c>
      <c r="E1634" s="39">
        <f>IF($D1634="","",IFERROR(VLOOKUP($D1634,AcctTbl,2,0),""))</f>
        <v>0</v>
      </c>
      <c r="F1634" s="39">
        <f>IF($D1634="","",IFERROR(VLOOKUP($D1634,AcctTbl,3,0),""))</f>
        <v>0</v>
      </c>
      <c r="G1634" s="39">
        <f>IF(Txn!$B823="","",Txn!$D823)</f>
        <v>0</v>
      </c>
      <c r="H1634" s="38">
        <f>IF(Txn!$B823="","",Txn!$E823)</f>
        <v>0</v>
      </c>
      <c r="I1634" s="40">
        <f>IF(Txn!$B823="",0,Txn!$Q823)</f>
        <v>0</v>
      </c>
      <c r="J1634" s="40">
        <f>IF(Txn!$B823="",0,Txn!$R823)</f>
        <v>0</v>
      </c>
      <c r="K1634" s="41">
        <f>IF($A1634="","",IFERROR(VALUE(MID($A1634,6,2)),""))</f>
        <v>0</v>
      </c>
      <c r="L1634" s="39">
        <f>IF(Txn!$K823="","","طرف مقابل — "&amp;Txn!$K823)</f>
        <v>0</v>
      </c>
      <c r="N1634" s="42">
        <f>IF($D1634="",0,COUNTIF(BankAccts,$D1634))</f>
        <v>0</v>
      </c>
    </row>
    <row r="1635" spans="1:14">
      <c r="A1635" s="38">
        <f>IF(Txn!$B824="","",Txn!$B824)</f>
        <v>0</v>
      </c>
      <c r="B1635" s="38">
        <f>IF(Txn!$B824="","",Txn!$C824)</f>
        <v>0</v>
      </c>
      <c r="C1635" s="39">
        <f>IF(Txn!$B824="","","تراکنش بانکی")</f>
        <v>0</v>
      </c>
      <c r="D1635" s="38">
        <f>IF(Txn!$B824="","",IF(Txn!$X824="","",Txn!$X824))</f>
        <v>0</v>
      </c>
      <c r="E1635" s="39">
        <f>IF($D1635="","",IFERROR(VLOOKUP($D1635,AcctTbl,2,0),""))</f>
        <v>0</v>
      </c>
      <c r="F1635" s="39">
        <f>IF($D1635="","",IFERROR(VLOOKUP($D1635,AcctTbl,3,0),""))</f>
        <v>0</v>
      </c>
      <c r="G1635" s="39">
        <f>IF(Txn!$B824="","",Txn!$D824)</f>
        <v>0</v>
      </c>
      <c r="H1635" s="38">
        <f>IF(Txn!$B824="","",Txn!$E824)</f>
        <v>0</v>
      </c>
      <c r="I1635" s="40">
        <f>IF(Txn!$B824="",0,Txn!$O824)</f>
        <v>0</v>
      </c>
      <c r="J1635" s="40">
        <f>IF(Txn!$B824="",0,Txn!$P824)</f>
        <v>0</v>
      </c>
      <c r="K1635" s="41">
        <f>IF($A1635="","",IFERROR(VALUE(MID($A1635,6,2)),""))</f>
        <v>0</v>
      </c>
      <c r="L1635" s="39">
        <f>IF(Txn!$K824="","",Txn!$K824)</f>
        <v>0</v>
      </c>
      <c r="N1635" s="42">
        <f>IF($D1635="",0,COUNTIF(BankAccts,$D1635))</f>
        <v>0</v>
      </c>
    </row>
    <row r="1636" spans="1:14">
      <c r="A1636" s="38">
        <f>IF(Txn!$B824="","",Txn!$B824)</f>
        <v>0</v>
      </c>
      <c r="B1636" s="38">
        <f>IF(Txn!$B824="","",Txn!$C824)</f>
        <v>0</v>
      </c>
      <c r="C1636" s="39">
        <f>IF(Txn!$B824="","","تراکنش بانکی")</f>
        <v>0</v>
      </c>
      <c r="D1636" s="38">
        <f>IF(Txn!$B824="","",IF(IF(Txn!$U824="TRF",Txn!$Y824,Txn!$Z824)="","",IF(Txn!$U824="TRF",Txn!$Y824,Txn!$Z824)))</f>
        <v>0</v>
      </c>
      <c r="E1636" s="39">
        <f>IF($D1636="","",IFERROR(VLOOKUP($D1636,AcctTbl,2,0),""))</f>
        <v>0</v>
      </c>
      <c r="F1636" s="39">
        <f>IF($D1636="","",IFERROR(VLOOKUP($D1636,AcctTbl,3,0),""))</f>
        <v>0</v>
      </c>
      <c r="G1636" s="39">
        <f>IF(Txn!$B824="","",Txn!$D824)</f>
        <v>0</v>
      </c>
      <c r="H1636" s="38">
        <f>IF(Txn!$B824="","",Txn!$E824)</f>
        <v>0</v>
      </c>
      <c r="I1636" s="40">
        <f>IF(Txn!$B824="",0,Txn!$Q824)</f>
        <v>0</v>
      </c>
      <c r="J1636" s="40">
        <f>IF(Txn!$B824="",0,Txn!$R824)</f>
        <v>0</v>
      </c>
      <c r="K1636" s="41">
        <f>IF($A1636="","",IFERROR(VALUE(MID($A1636,6,2)),""))</f>
        <v>0</v>
      </c>
      <c r="L1636" s="39">
        <f>IF(Txn!$K824="","","طرف مقابل — "&amp;Txn!$K824)</f>
        <v>0</v>
      </c>
      <c r="N1636" s="42">
        <f>IF($D1636="",0,COUNTIF(BankAccts,$D1636))</f>
        <v>0</v>
      </c>
    </row>
    <row r="1637" spans="1:14">
      <c r="A1637" s="38">
        <f>IF(Txn!$B825="","",Txn!$B825)</f>
        <v>0</v>
      </c>
      <c r="B1637" s="38">
        <f>IF(Txn!$B825="","",Txn!$C825)</f>
        <v>0</v>
      </c>
      <c r="C1637" s="39">
        <f>IF(Txn!$B825="","","تراکنش بانکی")</f>
        <v>0</v>
      </c>
      <c r="D1637" s="38">
        <f>IF(Txn!$B825="","",IF(Txn!$X825="","",Txn!$X825))</f>
        <v>0</v>
      </c>
      <c r="E1637" s="39">
        <f>IF($D1637="","",IFERROR(VLOOKUP($D1637,AcctTbl,2,0),""))</f>
        <v>0</v>
      </c>
      <c r="F1637" s="39">
        <f>IF($D1637="","",IFERROR(VLOOKUP($D1637,AcctTbl,3,0),""))</f>
        <v>0</v>
      </c>
      <c r="G1637" s="39">
        <f>IF(Txn!$B825="","",Txn!$D825)</f>
        <v>0</v>
      </c>
      <c r="H1637" s="38">
        <f>IF(Txn!$B825="","",Txn!$E825)</f>
        <v>0</v>
      </c>
      <c r="I1637" s="40">
        <f>IF(Txn!$B825="",0,Txn!$O825)</f>
        <v>0</v>
      </c>
      <c r="J1637" s="40">
        <f>IF(Txn!$B825="",0,Txn!$P825)</f>
        <v>0</v>
      </c>
      <c r="K1637" s="41">
        <f>IF($A1637="","",IFERROR(VALUE(MID($A1637,6,2)),""))</f>
        <v>0</v>
      </c>
      <c r="L1637" s="39">
        <f>IF(Txn!$K825="","",Txn!$K825)</f>
        <v>0</v>
      </c>
      <c r="N1637" s="42">
        <f>IF($D1637="",0,COUNTIF(BankAccts,$D1637))</f>
        <v>0</v>
      </c>
    </row>
    <row r="1638" spans="1:14">
      <c r="A1638" s="38">
        <f>IF(Txn!$B825="","",Txn!$B825)</f>
        <v>0</v>
      </c>
      <c r="B1638" s="38">
        <f>IF(Txn!$B825="","",Txn!$C825)</f>
        <v>0</v>
      </c>
      <c r="C1638" s="39">
        <f>IF(Txn!$B825="","","تراکنش بانکی")</f>
        <v>0</v>
      </c>
      <c r="D1638" s="38">
        <f>IF(Txn!$B825="","",IF(IF(Txn!$U825="TRF",Txn!$Y825,Txn!$Z825)="","",IF(Txn!$U825="TRF",Txn!$Y825,Txn!$Z825)))</f>
        <v>0</v>
      </c>
      <c r="E1638" s="39">
        <f>IF($D1638="","",IFERROR(VLOOKUP($D1638,AcctTbl,2,0),""))</f>
        <v>0</v>
      </c>
      <c r="F1638" s="39">
        <f>IF($D1638="","",IFERROR(VLOOKUP($D1638,AcctTbl,3,0),""))</f>
        <v>0</v>
      </c>
      <c r="G1638" s="39">
        <f>IF(Txn!$B825="","",Txn!$D825)</f>
        <v>0</v>
      </c>
      <c r="H1638" s="38">
        <f>IF(Txn!$B825="","",Txn!$E825)</f>
        <v>0</v>
      </c>
      <c r="I1638" s="40">
        <f>IF(Txn!$B825="",0,Txn!$Q825)</f>
        <v>0</v>
      </c>
      <c r="J1638" s="40">
        <f>IF(Txn!$B825="",0,Txn!$R825)</f>
        <v>0</v>
      </c>
      <c r="K1638" s="41">
        <f>IF($A1638="","",IFERROR(VALUE(MID($A1638,6,2)),""))</f>
        <v>0</v>
      </c>
      <c r="L1638" s="39">
        <f>IF(Txn!$K825="","","طرف مقابل — "&amp;Txn!$K825)</f>
        <v>0</v>
      </c>
      <c r="N1638" s="42">
        <f>IF($D1638="",0,COUNTIF(BankAccts,$D1638))</f>
        <v>0</v>
      </c>
    </row>
    <row r="1639" spans="1:14">
      <c r="A1639" s="38">
        <f>IF(Txn!$B826="","",Txn!$B826)</f>
        <v>0</v>
      </c>
      <c r="B1639" s="38">
        <f>IF(Txn!$B826="","",Txn!$C826)</f>
        <v>0</v>
      </c>
      <c r="C1639" s="39">
        <f>IF(Txn!$B826="","","تراکنش بانکی")</f>
        <v>0</v>
      </c>
      <c r="D1639" s="38">
        <f>IF(Txn!$B826="","",IF(Txn!$X826="","",Txn!$X826))</f>
        <v>0</v>
      </c>
      <c r="E1639" s="39">
        <f>IF($D1639="","",IFERROR(VLOOKUP($D1639,AcctTbl,2,0),""))</f>
        <v>0</v>
      </c>
      <c r="F1639" s="39">
        <f>IF($D1639="","",IFERROR(VLOOKUP($D1639,AcctTbl,3,0),""))</f>
        <v>0</v>
      </c>
      <c r="G1639" s="39">
        <f>IF(Txn!$B826="","",Txn!$D826)</f>
        <v>0</v>
      </c>
      <c r="H1639" s="38">
        <f>IF(Txn!$B826="","",Txn!$E826)</f>
        <v>0</v>
      </c>
      <c r="I1639" s="40">
        <f>IF(Txn!$B826="",0,Txn!$O826)</f>
        <v>0</v>
      </c>
      <c r="J1639" s="40">
        <f>IF(Txn!$B826="",0,Txn!$P826)</f>
        <v>0</v>
      </c>
      <c r="K1639" s="41">
        <f>IF($A1639="","",IFERROR(VALUE(MID($A1639,6,2)),""))</f>
        <v>0</v>
      </c>
      <c r="L1639" s="39">
        <f>IF(Txn!$K826="","",Txn!$K826)</f>
        <v>0</v>
      </c>
      <c r="N1639" s="42">
        <f>IF($D1639="",0,COUNTIF(BankAccts,$D1639))</f>
        <v>0</v>
      </c>
    </row>
    <row r="1640" spans="1:14">
      <c r="A1640" s="38">
        <f>IF(Txn!$B826="","",Txn!$B826)</f>
        <v>0</v>
      </c>
      <c r="B1640" s="38">
        <f>IF(Txn!$B826="","",Txn!$C826)</f>
        <v>0</v>
      </c>
      <c r="C1640" s="39">
        <f>IF(Txn!$B826="","","تراکنش بانکی")</f>
        <v>0</v>
      </c>
      <c r="D1640" s="38">
        <f>IF(Txn!$B826="","",IF(IF(Txn!$U826="TRF",Txn!$Y826,Txn!$Z826)="","",IF(Txn!$U826="TRF",Txn!$Y826,Txn!$Z826)))</f>
        <v>0</v>
      </c>
      <c r="E1640" s="39">
        <f>IF($D1640="","",IFERROR(VLOOKUP($D1640,AcctTbl,2,0),""))</f>
        <v>0</v>
      </c>
      <c r="F1640" s="39">
        <f>IF($D1640="","",IFERROR(VLOOKUP($D1640,AcctTbl,3,0),""))</f>
        <v>0</v>
      </c>
      <c r="G1640" s="39">
        <f>IF(Txn!$B826="","",Txn!$D826)</f>
        <v>0</v>
      </c>
      <c r="H1640" s="38">
        <f>IF(Txn!$B826="","",Txn!$E826)</f>
        <v>0</v>
      </c>
      <c r="I1640" s="40">
        <f>IF(Txn!$B826="",0,Txn!$Q826)</f>
        <v>0</v>
      </c>
      <c r="J1640" s="40">
        <f>IF(Txn!$B826="",0,Txn!$R826)</f>
        <v>0</v>
      </c>
      <c r="K1640" s="41">
        <f>IF($A1640="","",IFERROR(VALUE(MID($A1640,6,2)),""))</f>
        <v>0</v>
      </c>
      <c r="L1640" s="39">
        <f>IF(Txn!$K826="","","طرف مقابل — "&amp;Txn!$K826)</f>
        <v>0</v>
      </c>
      <c r="N1640" s="42">
        <f>IF($D1640="",0,COUNTIF(BankAccts,$D1640))</f>
        <v>0</v>
      </c>
    </row>
    <row r="1641" spans="1:14">
      <c r="A1641" s="38">
        <f>IF(Txn!$B827="","",Txn!$B827)</f>
        <v>0</v>
      </c>
      <c r="B1641" s="38">
        <f>IF(Txn!$B827="","",Txn!$C827)</f>
        <v>0</v>
      </c>
      <c r="C1641" s="39">
        <f>IF(Txn!$B827="","","تراکنش بانکی")</f>
        <v>0</v>
      </c>
      <c r="D1641" s="38">
        <f>IF(Txn!$B827="","",IF(Txn!$X827="","",Txn!$X827))</f>
        <v>0</v>
      </c>
      <c r="E1641" s="39">
        <f>IF($D1641="","",IFERROR(VLOOKUP($D1641,AcctTbl,2,0),""))</f>
        <v>0</v>
      </c>
      <c r="F1641" s="39">
        <f>IF($D1641="","",IFERROR(VLOOKUP($D1641,AcctTbl,3,0),""))</f>
        <v>0</v>
      </c>
      <c r="G1641" s="39">
        <f>IF(Txn!$B827="","",Txn!$D827)</f>
        <v>0</v>
      </c>
      <c r="H1641" s="38">
        <f>IF(Txn!$B827="","",Txn!$E827)</f>
        <v>0</v>
      </c>
      <c r="I1641" s="40">
        <f>IF(Txn!$B827="",0,Txn!$O827)</f>
        <v>0</v>
      </c>
      <c r="J1641" s="40">
        <f>IF(Txn!$B827="",0,Txn!$P827)</f>
        <v>0</v>
      </c>
      <c r="K1641" s="41">
        <f>IF($A1641="","",IFERROR(VALUE(MID($A1641,6,2)),""))</f>
        <v>0</v>
      </c>
      <c r="L1641" s="39">
        <f>IF(Txn!$K827="","",Txn!$K827)</f>
        <v>0</v>
      </c>
      <c r="N1641" s="42">
        <f>IF($D1641="",0,COUNTIF(BankAccts,$D1641))</f>
        <v>0</v>
      </c>
    </row>
    <row r="1642" spans="1:14">
      <c r="A1642" s="38">
        <f>IF(Txn!$B827="","",Txn!$B827)</f>
        <v>0</v>
      </c>
      <c r="B1642" s="38">
        <f>IF(Txn!$B827="","",Txn!$C827)</f>
        <v>0</v>
      </c>
      <c r="C1642" s="39">
        <f>IF(Txn!$B827="","","تراکنش بانکی")</f>
        <v>0</v>
      </c>
      <c r="D1642" s="38">
        <f>IF(Txn!$B827="","",IF(IF(Txn!$U827="TRF",Txn!$Y827,Txn!$Z827)="","",IF(Txn!$U827="TRF",Txn!$Y827,Txn!$Z827)))</f>
        <v>0</v>
      </c>
      <c r="E1642" s="39">
        <f>IF($D1642="","",IFERROR(VLOOKUP($D1642,AcctTbl,2,0),""))</f>
        <v>0</v>
      </c>
      <c r="F1642" s="39">
        <f>IF($D1642="","",IFERROR(VLOOKUP($D1642,AcctTbl,3,0),""))</f>
        <v>0</v>
      </c>
      <c r="G1642" s="39">
        <f>IF(Txn!$B827="","",Txn!$D827)</f>
        <v>0</v>
      </c>
      <c r="H1642" s="38">
        <f>IF(Txn!$B827="","",Txn!$E827)</f>
        <v>0</v>
      </c>
      <c r="I1642" s="40">
        <f>IF(Txn!$B827="",0,Txn!$Q827)</f>
        <v>0</v>
      </c>
      <c r="J1642" s="40">
        <f>IF(Txn!$B827="",0,Txn!$R827)</f>
        <v>0</v>
      </c>
      <c r="K1642" s="41">
        <f>IF($A1642="","",IFERROR(VALUE(MID($A1642,6,2)),""))</f>
        <v>0</v>
      </c>
      <c r="L1642" s="39">
        <f>IF(Txn!$K827="","","طرف مقابل — "&amp;Txn!$K827)</f>
        <v>0</v>
      </c>
      <c r="N1642" s="42">
        <f>IF($D1642="",0,COUNTIF(BankAccts,$D1642))</f>
        <v>0</v>
      </c>
    </row>
    <row r="1643" spans="1:14">
      <c r="A1643" s="38">
        <f>IF(Txn!$B828="","",Txn!$B828)</f>
        <v>0</v>
      </c>
      <c r="B1643" s="38">
        <f>IF(Txn!$B828="","",Txn!$C828)</f>
        <v>0</v>
      </c>
      <c r="C1643" s="39">
        <f>IF(Txn!$B828="","","تراکنش بانکی")</f>
        <v>0</v>
      </c>
      <c r="D1643" s="38">
        <f>IF(Txn!$B828="","",IF(Txn!$X828="","",Txn!$X828))</f>
        <v>0</v>
      </c>
      <c r="E1643" s="39">
        <f>IF($D1643="","",IFERROR(VLOOKUP($D1643,AcctTbl,2,0),""))</f>
        <v>0</v>
      </c>
      <c r="F1643" s="39">
        <f>IF($D1643="","",IFERROR(VLOOKUP($D1643,AcctTbl,3,0),""))</f>
        <v>0</v>
      </c>
      <c r="G1643" s="39">
        <f>IF(Txn!$B828="","",Txn!$D828)</f>
        <v>0</v>
      </c>
      <c r="H1643" s="38">
        <f>IF(Txn!$B828="","",Txn!$E828)</f>
        <v>0</v>
      </c>
      <c r="I1643" s="40">
        <f>IF(Txn!$B828="",0,Txn!$O828)</f>
        <v>0</v>
      </c>
      <c r="J1643" s="40">
        <f>IF(Txn!$B828="",0,Txn!$P828)</f>
        <v>0</v>
      </c>
      <c r="K1643" s="41">
        <f>IF($A1643="","",IFERROR(VALUE(MID($A1643,6,2)),""))</f>
        <v>0</v>
      </c>
      <c r="L1643" s="39">
        <f>IF(Txn!$K828="","",Txn!$K828)</f>
        <v>0</v>
      </c>
      <c r="N1643" s="42">
        <f>IF($D1643="",0,COUNTIF(BankAccts,$D1643))</f>
        <v>0</v>
      </c>
    </row>
    <row r="1644" spans="1:14">
      <c r="A1644" s="38">
        <f>IF(Txn!$B828="","",Txn!$B828)</f>
        <v>0</v>
      </c>
      <c r="B1644" s="38">
        <f>IF(Txn!$B828="","",Txn!$C828)</f>
        <v>0</v>
      </c>
      <c r="C1644" s="39">
        <f>IF(Txn!$B828="","","تراکنش بانکی")</f>
        <v>0</v>
      </c>
      <c r="D1644" s="38">
        <f>IF(Txn!$B828="","",IF(IF(Txn!$U828="TRF",Txn!$Y828,Txn!$Z828)="","",IF(Txn!$U828="TRF",Txn!$Y828,Txn!$Z828)))</f>
        <v>0</v>
      </c>
      <c r="E1644" s="39">
        <f>IF($D1644="","",IFERROR(VLOOKUP($D1644,AcctTbl,2,0),""))</f>
        <v>0</v>
      </c>
      <c r="F1644" s="39">
        <f>IF($D1644="","",IFERROR(VLOOKUP($D1644,AcctTbl,3,0),""))</f>
        <v>0</v>
      </c>
      <c r="G1644" s="39">
        <f>IF(Txn!$B828="","",Txn!$D828)</f>
        <v>0</v>
      </c>
      <c r="H1644" s="38">
        <f>IF(Txn!$B828="","",Txn!$E828)</f>
        <v>0</v>
      </c>
      <c r="I1644" s="40">
        <f>IF(Txn!$B828="",0,Txn!$Q828)</f>
        <v>0</v>
      </c>
      <c r="J1644" s="40">
        <f>IF(Txn!$B828="",0,Txn!$R828)</f>
        <v>0</v>
      </c>
      <c r="K1644" s="41">
        <f>IF($A1644="","",IFERROR(VALUE(MID($A1644,6,2)),""))</f>
        <v>0</v>
      </c>
      <c r="L1644" s="39">
        <f>IF(Txn!$K828="","","طرف مقابل — "&amp;Txn!$K828)</f>
        <v>0</v>
      </c>
      <c r="N1644" s="42">
        <f>IF($D1644="",0,COUNTIF(BankAccts,$D1644))</f>
        <v>0</v>
      </c>
    </row>
    <row r="1645" spans="1:14">
      <c r="A1645" s="38">
        <f>IF(Txn!$B829="","",Txn!$B829)</f>
        <v>0</v>
      </c>
      <c r="B1645" s="38">
        <f>IF(Txn!$B829="","",Txn!$C829)</f>
        <v>0</v>
      </c>
      <c r="C1645" s="39">
        <f>IF(Txn!$B829="","","تراکنش بانکی")</f>
        <v>0</v>
      </c>
      <c r="D1645" s="38">
        <f>IF(Txn!$B829="","",IF(Txn!$X829="","",Txn!$X829))</f>
        <v>0</v>
      </c>
      <c r="E1645" s="39">
        <f>IF($D1645="","",IFERROR(VLOOKUP($D1645,AcctTbl,2,0),""))</f>
        <v>0</v>
      </c>
      <c r="F1645" s="39">
        <f>IF($D1645="","",IFERROR(VLOOKUP($D1645,AcctTbl,3,0),""))</f>
        <v>0</v>
      </c>
      <c r="G1645" s="39">
        <f>IF(Txn!$B829="","",Txn!$D829)</f>
        <v>0</v>
      </c>
      <c r="H1645" s="38">
        <f>IF(Txn!$B829="","",Txn!$E829)</f>
        <v>0</v>
      </c>
      <c r="I1645" s="40">
        <f>IF(Txn!$B829="",0,Txn!$O829)</f>
        <v>0</v>
      </c>
      <c r="J1645" s="40">
        <f>IF(Txn!$B829="",0,Txn!$P829)</f>
        <v>0</v>
      </c>
      <c r="K1645" s="41">
        <f>IF($A1645="","",IFERROR(VALUE(MID($A1645,6,2)),""))</f>
        <v>0</v>
      </c>
      <c r="L1645" s="39">
        <f>IF(Txn!$K829="","",Txn!$K829)</f>
        <v>0</v>
      </c>
      <c r="N1645" s="42">
        <f>IF($D1645="",0,COUNTIF(BankAccts,$D1645))</f>
        <v>0</v>
      </c>
    </row>
    <row r="1646" spans="1:14">
      <c r="A1646" s="38">
        <f>IF(Txn!$B829="","",Txn!$B829)</f>
        <v>0</v>
      </c>
      <c r="B1646" s="38">
        <f>IF(Txn!$B829="","",Txn!$C829)</f>
        <v>0</v>
      </c>
      <c r="C1646" s="39">
        <f>IF(Txn!$B829="","","تراکنش بانکی")</f>
        <v>0</v>
      </c>
      <c r="D1646" s="38">
        <f>IF(Txn!$B829="","",IF(IF(Txn!$U829="TRF",Txn!$Y829,Txn!$Z829)="","",IF(Txn!$U829="TRF",Txn!$Y829,Txn!$Z829)))</f>
        <v>0</v>
      </c>
      <c r="E1646" s="39">
        <f>IF($D1646="","",IFERROR(VLOOKUP($D1646,AcctTbl,2,0),""))</f>
        <v>0</v>
      </c>
      <c r="F1646" s="39">
        <f>IF($D1646="","",IFERROR(VLOOKUP($D1646,AcctTbl,3,0),""))</f>
        <v>0</v>
      </c>
      <c r="G1646" s="39">
        <f>IF(Txn!$B829="","",Txn!$D829)</f>
        <v>0</v>
      </c>
      <c r="H1646" s="38">
        <f>IF(Txn!$B829="","",Txn!$E829)</f>
        <v>0</v>
      </c>
      <c r="I1646" s="40">
        <f>IF(Txn!$B829="",0,Txn!$Q829)</f>
        <v>0</v>
      </c>
      <c r="J1646" s="40">
        <f>IF(Txn!$B829="",0,Txn!$R829)</f>
        <v>0</v>
      </c>
      <c r="K1646" s="41">
        <f>IF($A1646="","",IFERROR(VALUE(MID($A1646,6,2)),""))</f>
        <v>0</v>
      </c>
      <c r="L1646" s="39">
        <f>IF(Txn!$K829="","","طرف مقابل — "&amp;Txn!$K829)</f>
        <v>0</v>
      </c>
      <c r="N1646" s="42">
        <f>IF($D1646="",0,COUNTIF(BankAccts,$D1646))</f>
        <v>0</v>
      </c>
    </row>
    <row r="1647" spans="1:14">
      <c r="A1647" s="38">
        <f>IF(Txn!$B830="","",Txn!$B830)</f>
        <v>0</v>
      </c>
      <c r="B1647" s="38">
        <f>IF(Txn!$B830="","",Txn!$C830)</f>
        <v>0</v>
      </c>
      <c r="C1647" s="39">
        <f>IF(Txn!$B830="","","تراکنش بانکی")</f>
        <v>0</v>
      </c>
      <c r="D1647" s="38">
        <f>IF(Txn!$B830="","",IF(Txn!$X830="","",Txn!$X830))</f>
        <v>0</v>
      </c>
      <c r="E1647" s="39">
        <f>IF($D1647="","",IFERROR(VLOOKUP($D1647,AcctTbl,2,0),""))</f>
        <v>0</v>
      </c>
      <c r="F1647" s="39">
        <f>IF($D1647="","",IFERROR(VLOOKUP($D1647,AcctTbl,3,0),""))</f>
        <v>0</v>
      </c>
      <c r="G1647" s="39">
        <f>IF(Txn!$B830="","",Txn!$D830)</f>
        <v>0</v>
      </c>
      <c r="H1647" s="38">
        <f>IF(Txn!$B830="","",Txn!$E830)</f>
        <v>0</v>
      </c>
      <c r="I1647" s="40">
        <f>IF(Txn!$B830="",0,Txn!$O830)</f>
        <v>0</v>
      </c>
      <c r="J1647" s="40">
        <f>IF(Txn!$B830="",0,Txn!$P830)</f>
        <v>0</v>
      </c>
      <c r="K1647" s="41">
        <f>IF($A1647="","",IFERROR(VALUE(MID($A1647,6,2)),""))</f>
        <v>0</v>
      </c>
      <c r="L1647" s="39">
        <f>IF(Txn!$K830="","",Txn!$K830)</f>
        <v>0</v>
      </c>
      <c r="N1647" s="42">
        <f>IF($D1647="",0,COUNTIF(BankAccts,$D1647))</f>
        <v>0</v>
      </c>
    </row>
    <row r="1648" spans="1:14">
      <c r="A1648" s="38">
        <f>IF(Txn!$B830="","",Txn!$B830)</f>
        <v>0</v>
      </c>
      <c r="B1648" s="38">
        <f>IF(Txn!$B830="","",Txn!$C830)</f>
        <v>0</v>
      </c>
      <c r="C1648" s="39">
        <f>IF(Txn!$B830="","","تراکنش بانکی")</f>
        <v>0</v>
      </c>
      <c r="D1648" s="38">
        <f>IF(Txn!$B830="","",IF(IF(Txn!$U830="TRF",Txn!$Y830,Txn!$Z830)="","",IF(Txn!$U830="TRF",Txn!$Y830,Txn!$Z830)))</f>
        <v>0</v>
      </c>
      <c r="E1648" s="39">
        <f>IF($D1648="","",IFERROR(VLOOKUP($D1648,AcctTbl,2,0),""))</f>
        <v>0</v>
      </c>
      <c r="F1648" s="39">
        <f>IF($D1648="","",IFERROR(VLOOKUP($D1648,AcctTbl,3,0),""))</f>
        <v>0</v>
      </c>
      <c r="G1648" s="39">
        <f>IF(Txn!$B830="","",Txn!$D830)</f>
        <v>0</v>
      </c>
      <c r="H1648" s="38">
        <f>IF(Txn!$B830="","",Txn!$E830)</f>
        <v>0</v>
      </c>
      <c r="I1648" s="40">
        <f>IF(Txn!$B830="",0,Txn!$Q830)</f>
        <v>0</v>
      </c>
      <c r="J1648" s="40">
        <f>IF(Txn!$B830="",0,Txn!$R830)</f>
        <v>0</v>
      </c>
      <c r="K1648" s="41">
        <f>IF($A1648="","",IFERROR(VALUE(MID($A1648,6,2)),""))</f>
        <v>0</v>
      </c>
      <c r="L1648" s="39">
        <f>IF(Txn!$K830="","","طرف مقابل — "&amp;Txn!$K830)</f>
        <v>0</v>
      </c>
      <c r="N1648" s="42">
        <f>IF($D1648="",0,COUNTIF(BankAccts,$D1648))</f>
        <v>0</v>
      </c>
    </row>
    <row r="1649" spans="1:14">
      <c r="A1649" s="38">
        <f>IF(Txn!$B831="","",Txn!$B831)</f>
        <v>0</v>
      </c>
      <c r="B1649" s="38">
        <f>IF(Txn!$B831="","",Txn!$C831)</f>
        <v>0</v>
      </c>
      <c r="C1649" s="39">
        <f>IF(Txn!$B831="","","تراکنش بانکی")</f>
        <v>0</v>
      </c>
      <c r="D1649" s="38">
        <f>IF(Txn!$B831="","",IF(Txn!$X831="","",Txn!$X831))</f>
        <v>0</v>
      </c>
      <c r="E1649" s="39">
        <f>IF($D1649="","",IFERROR(VLOOKUP($D1649,AcctTbl,2,0),""))</f>
        <v>0</v>
      </c>
      <c r="F1649" s="39">
        <f>IF($D1649="","",IFERROR(VLOOKUP($D1649,AcctTbl,3,0),""))</f>
        <v>0</v>
      </c>
      <c r="G1649" s="39">
        <f>IF(Txn!$B831="","",Txn!$D831)</f>
        <v>0</v>
      </c>
      <c r="H1649" s="38">
        <f>IF(Txn!$B831="","",Txn!$E831)</f>
        <v>0</v>
      </c>
      <c r="I1649" s="40">
        <f>IF(Txn!$B831="",0,Txn!$O831)</f>
        <v>0</v>
      </c>
      <c r="J1649" s="40">
        <f>IF(Txn!$B831="",0,Txn!$P831)</f>
        <v>0</v>
      </c>
      <c r="K1649" s="41">
        <f>IF($A1649="","",IFERROR(VALUE(MID($A1649,6,2)),""))</f>
        <v>0</v>
      </c>
      <c r="L1649" s="39">
        <f>IF(Txn!$K831="","",Txn!$K831)</f>
        <v>0</v>
      </c>
      <c r="N1649" s="42">
        <f>IF($D1649="",0,COUNTIF(BankAccts,$D1649))</f>
        <v>0</v>
      </c>
    </row>
    <row r="1650" spans="1:14">
      <c r="A1650" s="38">
        <f>IF(Txn!$B831="","",Txn!$B831)</f>
        <v>0</v>
      </c>
      <c r="B1650" s="38">
        <f>IF(Txn!$B831="","",Txn!$C831)</f>
        <v>0</v>
      </c>
      <c r="C1650" s="39">
        <f>IF(Txn!$B831="","","تراکنش بانکی")</f>
        <v>0</v>
      </c>
      <c r="D1650" s="38">
        <f>IF(Txn!$B831="","",IF(IF(Txn!$U831="TRF",Txn!$Y831,Txn!$Z831)="","",IF(Txn!$U831="TRF",Txn!$Y831,Txn!$Z831)))</f>
        <v>0</v>
      </c>
      <c r="E1650" s="39">
        <f>IF($D1650="","",IFERROR(VLOOKUP($D1650,AcctTbl,2,0),""))</f>
        <v>0</v>
      </c>
      <c r="F1650" s="39">
        <f>IF($D1650="","",IFERROR(VLOOKUP($D1650,AcctTbl,3,0),""))</f>
        <v>0</v>
      </c>
      <c r="G1650" s="39">
        <f>IF(Txn!$B831="","",Txn!$D831)</f>
        <v>0</v>
      </c>
      <c r="H1650" s="38">
        <f>IF(Txn!$B831="","",Txn!$E831)</f>
        <v>0</v>
      </c>
      <c r="I1650" s="40">
        <f>IF(Txn!$B831="",0,Txn!$Q831)</f>
        <v>0</v>
      </c>
      <c r="J1650" s="40">
        <f>IF(Txn!$B831="",0,Txn!$R831)</f>
        <v>0</v>
      </c>
      <c r="K1650" s="41">
        <f>IF($A1650="","",IFERROR(VALUE(MID($A1650,6,2)),""))</f>
        <v>0</v>
      </c>
      <c r="L1650" s="39">
        <f>IF(Txn!$K831="","","طرف مقابل — "&amp;Txn!$K831)</f>
        <v>0</v>
      </c>
      <c r="N1650" s="42">
        <f>IF($D1650="",0,COUNTIF(BankAccts,$D1650))</f>
        <v>0</v>
      </c>
    </row>
    <row r="1651" spans="1:14">
      <c r="A1651" s="38">
        <f>IF(Txn!$B832="","",Txn!$B832)</f>
        <v>0</v>
      </c>
      <c r="B1651" s="38">
        <f>IF(Txn!$B832="","",Txn!$C832)</f>
        <v>0</v>
      </c>
      <c r="C1651" s="39">
        <f>IF(Txn!$B832="","","تراکنش بانکی")</f>
        <v>0</v>
      </c>
      <c r="D1651" s="38">
        <f>IF(Txn!$B832="","",IF(Txn!$X832="","",Txn!$X832))</f>
        <v>0</v>
      </c>
      <c r="E1651" s="39">
        <f>IF($D1651="","",IFERROR(VLOOKUP($D1651,AcctTbl,2,0),""))</f>
        <v>0</v>
      </c>
      <c r="F1651" s="39">
        <f>IF($D1651="","",IFERROR(VLOOKUP($D1651,AcctTbl,3,0),""))</f>
        <v>0</v>
      </c>
      <c r="G1651" s="39">
        <f>IF(Txn!$B832="","",Txn!$D832)</f>
        <v>0</v>
      </c>
      <c r="H1651" s="38">
        <f>IF(Txn!$B832="","",Txn!$E832)</f>
        <v>0</v>
      </c>
      <c r="I1651" s="40">
        <f>IF(Txn!$B832="",0,Txn!$O832)</f>
        <v>0</v>
      </c>
      <c r="J1651" s="40">
        <f>IF(Txn!$B832="",0,Txn!$P832)</f>
        <v>0</v>
      </c>
      <c r="K1651" s="41">
        <f>IF($A1651="","",IFERROR(VALUE(MID($A1651,6,2)),""))</f>
        <v>0</v>
      </c>
      <c r="L1651" s="39">
        <f>IF(Txn!$K832="","",Txn!$K832)</f>
        <v>0</v>
      </c>
      <c r="N1651" s="42">
        <f>IF($D1651="",0,COUNTIF(BankAccts,$D1651))</f>
        <v>0</v>
      </c>
    </row>
    <row r="1652" spans="1:14">
      <c r="A1652" s="38">
        <f>IF(Txn!$B832="","",Txn!$B832)</f>
        <v>0</v>
      </c>
      <c r="B1652" s="38">
        <f>IF(Txn!$B832="","",Txn!$C832)</f>
        <v>0</v>
      </c>
      <c r="C1652" s="39">
        <f>IF(Txn!$B832="","","تراکنش بانکی")</f>
        <v>0</v>
      </c>
      <c r="D1652" s="38">
        <f>IF(Txn!$B832="","",IF(IF(Txn!$U832="TRF",Txn!$Y832,Txn!$Z832)="","",IF(Txn!$U832="TRF",Txn!$Y832,Txn!$Z832)))</f>
        <v>0</v>
      </c>
      <c r="E1652" s="39">
        <f>IF($D1652="","",IFERROR(VLOOKUP($D1652,AcctTbl,2,0),""))</f>
        <v>0</v>
      </c>
      <c r="F1652" s="39">
        <f>IF($D1652="","",IFERROR(VLOOKUP($D1652,AcctTbl,3,0),""))</f>
        <v>0</v>
      </c>
      <c r="G1652" s="39">
        <f>IF(Txn!$B832="","",Txn!$D832)</f>
        <v>0</v>
      </c>
      <c r="H1652" s="38">
        <f>IF(Txn!$B832="","",Txn!$E832)</f>
        <v>0</v>
      </c>
      <c r="I1652" s="40">
        <f>IF(Txn!$B832="",0,Txn!$Q832)</f>
        <v>0</v>
      </c>
      <c r="J1652" s="40">
        <f>IF(Txn!$B832="",0,Txn!$R832)</f>
        <v>0</v>
      </c>
      <c r="K1652" s="41">
        <f>IF($A1652="","",IFERROR(VALUE(MID($A1652,6,2)),""))</f>
        <v>0</v>
      </c>
      <c r="L1652" s="39">
        <f>IF(Txn!$K832="","","طرف مقابل — "&amp;Txn!$K832)</f>
        <v>0</v>
      </c>
      <c r="N1652" s="42">
        <f>IF($D1652="",0,COUNTIF(BankAccts,$D1652))</f>
        <v>0</v>
      </c>
    </row>
    <row r="1653" spans="1:14">
      <c r="A1653" s="38">
        <f>IF(Txn!$B833="","",Txn!$B833)</f>
        <v>0</v>
      </c>
      <c r="B1653" s="38">
        <f>IF(Txn!$B833="","",Txn!$C833)</f>
        <v>0</v>
      </c>
      <c r="C1653" s="39">
        <f>IF(Txn!$B833="","","تراکنش بانکی")</f>
        <v>0</v>
      </c>
      <c r="D1653" s="38">
        <f>IF(Txn!$B833="","",IF(Txn!$X833="","",Txn!$X833))</f>
        <v>0</v>
      </c>
      <c r="E1653" s="39">
        <f>IF($D1653="","",IFERROR(VLOOKUP($D1653,AcctTbl,2,0),""))</f>
        <v>0</v>
      </c>
      <c r="F1653" s="39">
        <f>IF($D1653="","",IFERROR(VLOOKUP($D1653,AcctTbl,3,0),""))</f>
        <v>0</v>
      </c>
      <c r="G1653" s="39">
        <f>IF(Txn!$B833="","",Txn!$D833)</f>
        <v>0</v>
      </c>
      <c r="H1653" s="38">
        <f>IF(Txn!$B833="","",Txn!$E833)</f>
        <v>0</v>
      </c>
      <c r="I1653" s="40">
        <f>IF(Txn!$B833="",0,Txn!$O833)</f>
        <v>0</v>
      </c>
      <c r="J1653" s="40">
        <f>IF(Txn!$B833="",0,Txn!$P833)</f>
        <v>0</v>
      </c>
      <c r="K1653" s="41">
        <f>IF($A1653="","",IFERROR(VALUE(MID($A1653,6,2)),""))</f>
        <v>0</v>
      </c>
      <c r="L1653" s="39">
        <f>IF(Txn!$K833="","",Txn!$K833)</f>
        <v>0</v>
      </c>
      <c r="N1653" s="42">
        <f>IF($D1653="",0,COUNTIF(BankAccts,$D1653))</f>
        <v>0</v>
      </c>
    </row>
    <row r="1654" spans="1:14">
      <c r="A1654" s="38">
        <f>IF(Txn!$B833="","",Txn!$B833)</f>
        <v>0</v>
      </c>
      <c r="B1654" s="38">
        <f>IF(Txn!$B833="","",Txn!$C833)</f>
        <v>0</v>
      </c>
      <c r="C1654" s="39">
        <f>IF(Txn!$B833="","","تراکنش بانکی")</f>
        <v>0</v>
      </c>
      <c r="D1654" s="38">
        <f>IF(Txn!$B833="","",IF(IF(Txn!$U833="TRF",Txn!$Y833,Txn!$Z833)="","",IF(Txn!$U833="TRF",Txn!$Y833,Txn!$Z833)))</f>
        <v>0</v>
      </c>
      <c r="E1654" s="39">
        <f>IF($D1654="","",IFERROR(VLOOKUP($D1654,AcctTbl,2,0),""))</f>
        <v>0</v>
      </c>
      <c r="F1654" s="39">
        <f>IF($D1654="","",IFERROR(VLOOKUP($D1654,AcctTbl,3,0),""))</f>
        <v>0</v>
      </c>
      <c r="G1654" s="39">
        <f>IF(Txn!$B833="","",Txn!$D833)</f>
        <v>0</v>
      </c>
      <c r="H1654" s="38">
        <f>IF(Txn!$B833="","",Txn!$E833)</f>
        <v>0</v>
      </c>
      <c r="I1654" s="40">
        <f>IF(Txn!$B833="",0,Txn!$Q833)</f>
        <v>0</v>
      </c>
      <c r="J1654" s="40">
        <f>IF(Txn!$B833="",0,Txn!$R833)</f>
        <v>0</v>
      </c>
      <c r="K1654" s="41">
        <f>IF($A1654="","",IFERROR(VALUE(MID($A1654,6,2)),""))</f>
        <v>0</v>
      </c>
      <c r="L1654" s="39">
        <f>IF(Txn!$K833="","","طرف مقابل — "&amp;Txn!$K833)</f>
        <v>0</v>
      </c>
      <c r="N1654" s="42">
        <f>IF($D1654="",0,COUNTIF(BankAccts,$D1654))</f>
        <v>0</v>
      </c>
    </row>
    <row r="1655" spans="1:14">
      <c r="A1655" s="38">
        <f>IF(Txn!$B834="","",Txn!$B834)</f>
        <v>0</v>
      </c>
      <c r="B1655" s="38">
        <f>IF(Txn!$B834="","",Txn!$C834)</f>
        <v>0</v>
      </c>
      <c r="C1655" s="39">
        <f>IF(Txn!$B834="","","تراکنش بانکی")</f>
        <v>0</v>
      </c>
      <c r="D1655" s="38">
        <f>IF(Txn!$B834="","",IF(Txn!$X834="","",Txn!$X834))</f>
        <v>0</v>
      </c>
      <c r="E1655" s="39">
        <f>IF($D1655="","",IFERROR(VLOOKUP($D1655,AcctTbl,2,0),""))</f>
        <v>0</v>
      </c>
      <c r="F1655" s="39">
        <f>IF($D1655="","",IFERROR(VLOOKUP($D1655,AcctTbl,3,0),""))</f>
        <v>0</v>
      </c>
      <c r="G1655" s="39">
        <f>IF(Txn!$B834="","",Txn!$D834)</f>
        <v>0</v>
      </c>
      <c r="H1655" s="38">
        <f>IF(Txn!$B834="","",Txn!$E834)</f>
        <v>0</v>
      </c>
      <c r="I1655" s="40">
        <f>IF(Txn!$B834="",0,Txn!$O834)</f>
        <v>0</v>
      </c>
      <c r="J1655" s="40">
        <f>IF(Txn!$B834="",0,Txn!$P834)</f>
        <v>0</v>
      </c>
      <c r="K1655" s="41">
        <f>IF($A1655="","",IFERROR(VALUE(MID($A1655,6,2)),""))</f>
        <v>0</v>
      </c>
      <c r="L1655" s="39">
        <f>IF(Txn!$K834="","",Txn!$K834)</f>
        <v>0</v>
      </c>
      <c r="N1655" s="42">
        <f>IF($D1655="",0,COUNTIF(BankAccts,$D1655))</f>
        <v>0</v>
      </c>
    </row>
    <row r="1656" spans="1:14">
      <c r="A1656" s="38">
        <f>IF(Txn!$B834="","",Txn!$B834)</f>
        <v>0</v>
      </c>
      <c r="B1656" s="38">
        <f>IF(Txn!$B834="","",Txn!$C834)</f>
        <v>0</v>
      </c>
      <c r="C1656" s="39">
        <f>IF(Txn!$B834="","","تراکنش بانکی")</f>
        <v>0</v>
      </c>
      <c r="D1656" s="38">
        <f>IF(Txn!$B834="","",IF(IF(Txn!$U834="TRF",Txn!$Y834,Txn!$Z834)="","",IF(Txn!$U834="TRF",Txn!$Y834,Txn!$Z834)))</f>
        <v>0</v>
      </c>
      <c r="E1656" s="39">
        <f>IF($D1656="","",IFERROR(VLOOKUP($D1656,AcctTbl,2,0),""))</f>
        <v>0</v>
      </c>
      <c r="F1656" s="39">
        <f>IF($D1656="","",IFERROR(VLOOKUP($D1656,AcctTbl,3,0),""))</f>
        <v>0</v>
      </c>
      <c r="G1656" s="39">
        <f>IF(Txn!$B834="","",Txn!$D834)</f>
        <v>0</v>
      </c>
      <c r="H1656" s="38">
        <f>IF(Txn!$B834="","",Txn!$E834)</f>
        <v>0</v>
      </c>
      <c r="I1656" s="40">
        <f>IF(Txn!$B834="",0,Txn!$Q834)</f>
        <v>0</v>
      </c>
      <c r="J1656" s="40">
        <f>IF(Txn!$B834="",0,Txn!$R834)</f>
        <v>0</v>
      </c>
      <c r="K1656" s="41">
        <f>IF($A1656="","",IFERROR(VALUE(MID($A1656,6,2)),""))</f>
        <v>0</v>
      </c>
      <c r="L1656" s="39">
        <f>IF(Txn!$K834="","","طرف مقابل — "&amp;Txn!$K834)</f>
        <v>0</v>
      </c>
      <c r="N1656" s="42">
        <f>IF($D1656="",0,COUNTIF(BankAccts,$D1656))</f>
        <v>0</v>
      </c>
    </row>
    <row r="1657" spans="1:14">
      <c r="A1657" s="38">
        <f>IF(Txn!$B835="","",Txn!$B835)</f>
        <v>0</v>
      </c>
      <c r="B1657" s="38">
        <f>IF(Txn!$B835="","",Txn!$C835)</f>
        <v>0</v>
      </c>
      <c r="C1657" s="39">
        <f>IF(Txn!$B835="","","تراکنش بانکی")</f>
        <v>0</v>
      </c>
      <c r="D1657" s="38">
        <f>IF(Txn!$B835="","",IF(Txn!$X835="","",Txn!$X835))</f>
        <v>0</v>
      </c>
      <c r="E1657" s="39">
        <f>IF($D1657="","",IFERROR(VLOOKUP($D1657,AcctTbl,2,0),""))</f>
        <v>0</v>
      </c>
      <c r="F1657" s="39">
        <f>IF($D1657="","",IFERROR(VLOOKUP($D1657,AcctTbl,3,0),""))</f>
        <v>0</v>
      </c>
      <c r="G1657" s="39">
        <f>IF(Txn!$B835="","",Txn!$D835)</f>
        <v>0</v>
      </c>
      <c r="H1657" s="38">
        <f>IF(Txn!$B835="","",Txn!$E835)</f>
        <v>0</v>
      </c>
      <c r="I1657" s="40">
        <f>IF(Txn!$B835="",0,Txn!$O835)</f>
        <v>0</v>
      </c>
      <c r="J1657" s="40">
        <f>IF(Txn!$B835="",0,Txn!$P835)</f>
        <v>0</v>
      </c>
      <c r="K1657" s="41">
        <f>IF($A1657="","",IFERROR(VALUE(MID($A1657,6,2)),""))</f>
        <v>0</v>
      </c>
      <c r="L1657" s="39">
        <f>IF(Txn!$K835="","",Txn!$K835)</f>
        <v>0</v>
      </c>
      <c r="N1657" s="42">
        <f>IF($D1657="",0,COUNTIF(BankAccts,$D1657))</f>
        <v>0</v>
      </c>
    </row>
    <row r="1658" spans="1:14">
      <c r="A1658" s="38">
        <f>IF(Txn!$B835="","",Txn!$B835)</f>
        <v>0</v>
      </c>
      <c r="B1658" s="38">
        <f>IF(Txn!$B835="","",Txn!$C835)</f>
        <v>0</v>
      </c>
      <c r="C1658" s="39">
        <f>IF(Txn!$B835="","","تراکنش بانکی")</f>
        <v>0</v>
      </c>
      <c r="D1658" s="38">
        <f>IF(Txn!$B835="","",IF(IF(Txn!$U835="TRF",Txn!$Y835,Txn!$Z835)="","",IF(Txn!$U835="TRF",Txn!$Y835,Txn!$Z835)))</f>
        <v>0</v>
      </c>
      <c r="E1658" s="39">
        <f>IF($D1658="","",IFERROR(VLOOKUP($D1658,AcctTbl,2,0),""))</f>
        <v>0</v>
      </c>
      <c r="F1658" s="39">
        <f>IF($D1658="","",IFERROR(VLOOKUP($D1658,AcctTbl,3,0),""))</f>
        <v>0</v>
      </c>
      <c r="G1658" s="39">
        <f>IF(Txn!$B835="","",Txn!$D835)</f>
        <v>0</v>
      </c>
      <c r="H1658" s="38">
        <f>IF(Txn!$B835="","",Txn!$E835)</f>
        <v>0</v>
      </c>
      <c r="I1658" s="40">
        <f>IF(Txn!$B835="",0,Txn!$Q835)</f>
        <v>0</v>
      </c>
      <c r="J1658" s="40">
        <f>IF(Txn!$B835="",0,Txn!$R835)</f>
        <v>0</v>
      </c>
      <c r="K1658" s="41">
        <f>IF($A1658="","",IFERROR(VALUE(MID($A1658,6,2)),""))</f>
        <v>0</v>
      </c>
      <c r="L1658" s="39">
        <f>IF(Txn!$K835="","","طرف مقابل — "&amp;Txn!$K835)</f>
        <v>0</v>
      </c>
      <c r="N1658" s="42">
        <f>IF($D1658="",0,COUNTIF(BankAccts,$D1658))</f>
        <v>0</v>
      </c>
    </row>
    <row r="1659" spans="1:14">
      <c r="A1659" s="38">
        <f>IF(Txn!$B836="","",Txn!$B836)</f>
        <v>0</v>
      </c>
      <c r="B1659" s="38">
        <f>IF(Txn!$B836="","",Txn!$C836)</f>
        <v>0</v>
      </c>
      <c r="C1659" s="39">
        <f>IF(Txn!$B836="","","تراکنش بانکی")</f>
        <v>0</v>
      </c>
      <c r="D1659" s="38">
        <f>IF(Txn!$B836="","",IF(Txn!$X836="","",Txn!$X836))</f>
        <v>0</v>
      </c>
      <c r="E1659" s="39">
        <f>IF($D1659="","",IFERROR(VLOOKUP($D1659,AcctTbl,2,0),""))</f>
        <v>0</v>
      </c>
      <c r="F1659" s="39">
        <f>IF($D1659="","",IFERROR(VLOOKUP($D1659,AcctTbl,3,0),""))</f>
        <v>0</v>
      </c>
      <c r="G1659" s="39">
        <f>IF(Txn!$B836="","",Txn!$D836)</f>
        <v>0</v>
      </c>
      <c r="H1659" s="38">
        <f>IF(Txn!$B836="","",Txn!$E836)</f>
        <v>0</v>
      </c>
      <c r="I1659" s="40">
        <f>IF(Txn!$B836="",0,Txn!$O836)</f>
        <v>0</v>
      </c>
      <c r="J1659" s="40">
        <f>IF(Txn!$B836="",0,Txn!$P836)</f>
        <v>0</v>
      </c>
      <c r="K1659" s="41">
        <f>IF($A1659="","",IFERROR(VALUE(MID($A1659,6,2)),""))</f>
        <v>0</v>
      </c>
      <c r="L1659" s="39">
        <f>IF(Txn!$K836="","",Txn!$K836)</f>
        <v>0</v>
      </c>
      <c r="N1659" s="42">
        <f>IF($D1659="",0,COUNTIF(BankAccts,$D1659))</f>
        <v>0</v>
      </c>
    </row>
    <row r="1660" spans="1:14">
      <c r="A1660" s="38">
        <f>IF(Txn!$B836="","",Txn!$B836)</f>
        <v>0</v>
      </c>
      <c r="B1660" s="38">
        <f>IF(Txn!$B836="","",Txn!$C836)</f>
        <v>0</v>
      </c>
      <c r="C1660" s="39">
        <f>IF(Txn!$B836="","","تراکنش بانکی")</f>
        <v>0</v>
      </c>
      <c r="D1660" s="38">
        <f>IF(Txn!$B836="","",IF(IF(Txn!$U836="TRF",Txn!$Y836,Txn!$Z836)="","",IF(Txn!$U836="TRF",Txn!$Y836,Txn!$Z836)))</f>
        <v>0</v>
      </c>
      <c r="E1660" s="39">
        <f>IF($D1660="","",IFERROR(VLOOKUP($D1660,AcctTbl,2,0),""))</f>
        <v>0</v>
      </c>
      <c r="F1660" s="39">
        <f>IF($D1660="","",IFERROR(VLOOKUP($D1660,AcctTbl,3,0),""))</f>
        <v>0</v>
      </c>
      <c r="G1660" s="39">
        <f>IF(Txn!$B836="","",Txn!$D836)</f>
        <v>0</v>
      </c>
      <c r="H1660" s="38">
        <f>IF(Txn!$B836="","",Txn!$E836)</f>
        <v>0</v>
      </c>
      <c r="I1660" s="40">
        <f>IF(Txn!$B836="",0,Txn!$Q836)</f>
        <v>0</v>
      </c>
      <c r="J1660" s="40">
        <f>IF(Txn!$B836="",0,Txn!$R836)</f>
        <v>0</v>
      </c>
      <c r="K1660" s="41">
        <f>IF($A1660="","",IFERROR(VALUE(MID($A1660,6,2)),""))</f>
        <v>0</v>
      </c>
      <c r="L1660" s="39">
        <f>IF(Txn!$K836="","","طرف مقابل — "&amp;Txn!$K836)</f>
        <v>0</v>
      </c>
      <c r="N1660" s="42">
        <f>IF($D1660="",0,COUNTIF(BankAccts,$D1660))</f>
        <v>0</v>
      </c>
    </row>
    <row r="1661" spans="1:14">
      <c r="A1661" s="38">
        <f>IF(Txn!$B837="","",Txn!$B837)</f>
        <v>0</v>
      </c>
      <c r="B1661" s="38">
        <f>IF(Txn!$B837="","",Txn!$C837)</f>
        <v>0</v>
      </c>
      <c r="C1661" s="39">
        <f>IF(Txn!$B837="","","تراکنش بانکی")</f>
        <v>0</v>
      </c>
      <c r="D1661" s="38">
        <f>IF(Txn!$B837="","",IF(Txn!$X837="","",Txn!$X837))</f>
        <v>0</v>
      </c>
      <c r="E1661" s="39">
        <f>IF($D1661="","",IFERROR(VLOOKUP($D1661,AcctTbl,2,0),""))</f>
        <v>0</v>
      </c>
      <c r="F1661" s="39">
        <f>IF($D1661="","",IFERROR(VLOOKUP($D1661,AcctTbl,3,0),""))</f>
        <v>0</v>
      </c>
      <c r="G1661" s="39">
        <f>IF(Txn!$B837="","",Txn!$D837)</f>
        <v>0</v>
      </c>
      <c r="H1661" s="38">
        <f>IF(Txn!$B837="","",Txn!$E837)</f>
        <v>0</v>
      </c>
      <c r="I1661" s="40">
        <f>IF(Txn!$B837="",0,Txn!$O837)</f>
        <v>0</v>
      </c>
      <c r="J1661" s="40">
        <f>IF(Txn!$B837="",0,Txn!$P837)</f>
        <v>0</v>
      </c>
      <c r="K1661" s="41">
        <f>IF($A1661="","",IFERROR(VALUE(MID($A1661,6,2)),""))</f>
        <v>0</v>
      </c>
      <c r="L1661" s="39">
        <f>IF(Txn!$K837="","",Txn!$K837)</f>
        <v>0</v>
      </c>
      <c r="N1661" s="42">
        <f>IF($D1661="",0,COUNTIF(BankAccts,$D1661))</f>
        <v>0</v>
      </c>
    </row>
    <row r="1662" spans="1:14">
      <c r="A1662" s="38">
        <f>IF(Txn!$B837="","",Txn!$B837)</f>
        <v>0</v>
      </c>
      <c r="B1662" s="38">
        <f>IF(Txn!$B837="","",Txn!$C837)</f>
        <v>0</v>
      </c>
      <c r="C1662" s="39">
        <f>IF(Txn!$B837="","","تراکنش بانکی")</f>
        <v>0</v>
      </c>
      <c r="D1662" s="38">
        <f>IF(Txn!$B837="","",IF(IF(Txn!$U837="TRF",Txn!$Y837,Txn!$Z837)="","",IF(Txn!$U837="TRF",Txn!$Y837,Txn!$Z837)))</f>
        <v>0</v>
      </c>
      <c r="E1662" s="39">
        <f>IF($D1662="","",IFERROR(VLOOKUP($D1662,AcctTbl,2,0),""))</f>
        <v>0</v>
      </c>
      <c r="F1662" s="39">
        <f>IF($D1662="","",IFERROR(VLOOKUP($D1662,AcctTbl,3,0),""))</f>
        <v>0</v>
      </c>
      <c r="G1662" s="39">
        <f>IF(Txn!$B837="","",Txn!$D837)</f>
        <v>0</v>
      </c>
      <c r="H1662" s="38">
        <f>IF(Txn!$B837="","",Txn!$E837)</f>
        <v>0</v>
      </c>
      <c r="I1662" s="40">
        <f>IF(Txn!$B837="",0,Txn!$Q837)</f>
        <v>0</v>
      </c>
      <c r="J1662" s="40">
        <f>IF(Txn!$B837="",0,Txn!$R837)</f>
        <v>0</v>
      </c>
      <c r="K1662" s="41">
        <f>IF($A1662="","",IFERROR(VALUE(MID($A1662,6,2)),""))</f>
        <v>0</v>
      </c>
      <c r="L1662" s="39">
        <f>IF(Txn!$K837="","","طرف مقابل — "&amp;Txn!$K837)</f>
        <v>0</v>
      </c>
      <c r="N1662" s="42">
        <f>IF($D1662="",0,COUNTIF(BankAccts,$D1662))</f>
        <v>0</v>
      </c>
    </row>
    <row r="1663" spans="1:14">
      <c r="A1663" s="38">
        <f>IF(Txn!$B838="","",Txn!$B838)</f>
        <v>0</v>
      </c>
      <c r="B1663" s="38">
        <f>IF(Txn!$B838="","",Txn!$C838)</f>
        <v>0</v>
      </c>
      <c r="C1663" s="39">
        <f>IF(Txn!$B838="","","تراکنش بانکی")</f>
        <v>0</v>
      </c>
      <c r="D1663" s="38">
        <f>IF(Txn!$B838="","",IF(Txn!$X838="","",Txn!$X838))</f>
        <v>0</v>
      </c>
      <c r="E1663" s="39">
        <f>IF($D1663="","",IFERROR(VLOOKUP($D1663,AcctTbl,2,0),""))</f>
        <v>0</v>
      </c>
      <c r="F1663" s="39">
        <f>IF($D1663="","",IFERROR(VLOOKUP($D1663,AcctTbl,3,0),""))</f>
        <v>0</v>
      </c>
      <c r="G1663" s="39">
        <f>IF(Txn!$B838="","",Txn!$D838)</f>
        <v>0</v>
      </c>
      <c r="H1663" s="38">
        <f>IF(Txn!$B838="","",Txn!$E838)</f>
        <v>0</v>
      </c>
      <c r="I1663" s="40">
        <f>IF(Txn!$B838="",0,Txn!$O838)</f>
        <v>0</v>
      </c>
      <c r="J1663" s="40">
        <f>IF(Txn!$B838="",0,Txn!$P838)</f>
        <v>0</v>
      </c>
      <c r="K1663" s="41">
        <f>IF($A1663="","",IFERROR(VALUE(MID($A1663,6,2)),""))</f>
        <v>0</v>
      </c>
      <c r="L1663" s="39">
        <f>IF(Txn!$K838="","",Txn!$K838)</f>
        <v>0</v>
      </c>
      <c r="N1663" s="42">
        <f>IF($D1663="",0,COUNTIF(BankAccts,$D1663))</f>
        <v>0</v>
      </c>
    </row>
    <row r="1664" spans="1:14">
      <c r="A1664" s="38">
        <f>IF(Txn!$B838="","",Txn!$B838)</f>
        <v>0</v>
      </c>
      <c r="B1664" s="38">
        <f>IF(Txn!$B838="","",Txn!$C838)</f>
        <v>0</v>
      </c>
      <c r="C1664" s="39">
        <f>IF(Txn!$B838="","","تراکنش بانکی")</f>
        <v>0</v>
      </c>
      <c r="D1664" s="38">
        <f>IF(Txn!$B838="","",IF(IF(Txn!$U838="TRF",Txn!$Y838,Txn!$Z838)="","",IF(Txn!$U838="TRF",Txn!$Y838,Txn!$Z838)))</f>
        <v>0</v>
      </c>
      <c r="E1664" s="39">
        <f>IF($D1664="","",IFERROR(VLOOKUP($D1664,AcctTbl,2,0),""))</f>
        <v>0</v>
      </c>
      <c r="F1664" s="39">
        <f>IF($D1664="","",IFERROR(VLOOKUP($D1664,AcctTbl,3,0),""))</f>
        <v>0</v>
      </c>
      <c r="G1664" s="39">
        <f>IF(Txn!$B838="","",Txn!$D838)</f>
        <v>0</v>
      </c>
      <c r="H1664" s="38">
        <f>IF(Txn!$B838="","",Txn!$E838)</f>
        <v>0</v>
      </c>
      <c r="I1664" s="40">
        <f>IF(Txn!$B838="",0,Txn!$Q838)</f>
        <v>0</v>
      </c>
      <c r="J1664" s="40">
        <f>IF(Txn!$B838="",0,Txn!$R838)</f>
        <v>0</v>
      </c>
      <c r="K1664" s="41">
        <f>IF($A1664="","",IFERROR(VALUE(MID($A1664,6,2)),""))</f>
        <v>0</v>
      </c>
      <c r="L1664" s="39">
        <f>IF(Txn!$K838="","","طرف مقابل — "&amp;Txn!$K838)</f>
        <v>0</v>
      </c>
      <c r="N1664" s="42">
        <f>IF($D1664="",0,COUNTIF(BankAccts,$D1664))</f>
        <v>0</v>
      </c>
    </row>
    <row r="1665" spans="1:14">
      <c r="A1665" s="38">
        <f>IF(Txn!$B839="","",Txn!$B839)</f>
        <v>0</v>
      </c>
      <c r="B1665" s="38">
        <f>IF(Txn!$B839="","",Txn!$C839)</f>
        <v>0</v>
      </c>
      <c r="C1665" s="39">
        <f>IF(Txn!$B839="","","تراکنش بانکی")</f>
        <v>0</v>
      </c>
      <c r="D1665" s="38">
        <f>IF(Txn!$B839="","",IF(Txn!$X839="","",Txn!$X839))</f>
        <v>0</v>
      </c>
      <c r="E1665" s="39">
        <f>IF($D1665="","",IFERROR(VLOOKUP($D1665,AcctTbl,2,0),""))</f>
        <v>0</v>
      </c>
      <c r="F1665" s="39">
        <f>IF($D1665="","",IFERROR(VLOOKUP($D1665,AcctTbl,3,0),""))</f>
        <v>0</v>
      </c>
      <c r="G1665" s="39">
        <f>IF(Txn!$B839="","",Txn!$D839)</f>
        <v>0</v>
      </c>
      <c r="H1665" s="38">
        <f>IF(Txn!$B839="","",Txn!$E839)</f>
        <v>0</v>
      </c>
      <c r="I1665" s="40">
        <f>IF(Txn!$B839="",0,Txn!$O839)</f>
        <v>0</v>
      </c>
      <c r="J1665" s="40">
        <f>IF(Txn!$B839="",0,Txn!$P839)</f>
        <v>0</v>
      </c>
      <c r="K1665" s="41">
        <f>IF($A1665="","",IFERROR(VALUE(MID($A1665,6,2)),""))</f>
        <v>0</v>
      </c>
      <c r="L1665" s="39">
        <f>IF(Txn!$K839="","",Txn!$K839)</f>
        <v>0</v>
      </c>
      <c r="N1665" s="42">
        <f>IF($D1665="",0,COUNTIF(BankAccts,$D1665))</f>
        <v>0</v>
      </c>
    </row>
    <row r="1666" spans="1:14">
      <c r="A1666" s="38">
        <f>IF(Txn!$B839="","",Txn!$B839)</f>
        <v>0</v>
      </c>
      <c r="B1666" s="38">
        <f>IF(Txn!$B839="","",Txn!$C839)</f>
        <v>0</v>
      </c>
      <c r="C1666" s="39">
        <f>IF(Txn!$B839="","","تراکنش بانکی")</f>
        <v>0</v>
      </c>
      <c r="D1666" s="38">
        <f>IF(Txn!$B839="","",IF(IF(Txn!$U839="TRF",Txn!$Y839,Txn!$Z839)="","",IF(Txn!$U839="TRF",Txn!$Y839,Txn!$Z839)))</f>
        <v>0</v>
      </c>
      <c r="E1666" s="39">
        <f>IF($D1666="","",IFERROR(VLOOKUP($D1666,AcctTbl,2,0),""))</f>
        <v>0</v>
      </c>
      <c r="F1666" s="39">
        <f>IF($D1666="","",IFERROR(VLOOKUP($D1666,AcctTbl,3,0),""))</f>
        <v>0</v>
      </c>
      <c r="G1666" s="39">
        <f>IF(Txn!$B839="","",Txn!$D839)</f>
        <v>0</v>
      </c>
      <c r="H1666" s="38">
        <f>IF(Txn!$B839="","",Txn!$E839)</f>
        <v>0</v>
      </c>
      <c r="I1666" s="40">
        <f>IF(Txn!$B839="",0,Txn!$Q839)</f>
        <v>0</v>
      </c>
      <c r="J1666" s="40">
        <f>IF(Txn!$B839="",0,Txn!$R839)</f>
        <v>0</v>
      </c>
      <c r="K1666" s="41">
        <f>IF($A1666="","",IFERROR(VALUE(MID($A1666,6,2)),""))</f>
        <v>0</v>
      </c>
      <c r="L1666" s="39">
        <f>IF(Txn!$K839="","","طرف مقابل — "&amp;Txn!$K839)</f>
        <v>0</v>
      </c>
      <c r="N1666" s="42">
        <f>IF($D1666="",0,COUNTIF(BankAccts,$D1666))</f>
        <v>0</v>
      </c>
    </row>
    <row r="1667" spans="1:14">
      <c r="A1667" s="38">
        <f>IF(Txn!$B840="","",Txn!$B840)</f>
        <v>0</v>
      </c>
      <c r="B1667" s="38">
        <f>IF(Txn!$B840="","",Txn!$C840)</f>
        <v>0</v>
      </c>
      <c r="C1667" s="39">
        <f>IF(Txn!$B840="","","تراکنش بانکی")</f>
        <v>0</v>
      </c>
      <c r="D1667" s="38">
        <f>IF(Txn!$B840="","",IF(Txn!$X840="","",Txn!$X840))</f>
        <v>0</v>
      </c>
      <c r="E1667" s="39">
        <f>IF($D1667="","",IFERROR(VLOOKUP($D1667,AcctTbl,2,0),""))</f>
        <v>0</v>
      </c>
      <c r="F1667" s="39">
        <f>IF($D1667="","",IFERROR(VLOOKUP($D1667,AcctTbl,3,0),""))</f>
        <v>0</v>
      </c>
      <c r="G1667" s="39">
        <f>IF(Txn!$B840="","",Txn!$D840)</f>
        <v>0</v>
      </c>
      <c r="H1667" s="38">
        <f>IF(Txn!$B840="","",Txn!$E840)</f>
        <v>0</v>
      </c>
      <c r="I1667" s="40">
        <f>IF(Txn!$B840="",0,Txn!$O840)</f>
        <v>0</v>
      </c>
      <c r="J1667" s="40">
        <f>IF(Txn!$B840="",0,Txn!$P840)</f>
        <v>0</v>
      </c>
      <c r="K1667" s="41">
        <f>IF($A1667="","",IFERROR(VALUE(MID($A1667,6,2)),""))</f>
        <v>0</v>
      </c>
      <c r="L1667" s="39">
        <f>IF(Txn!$K840="","",Txn!$K840)</f>
        <v>0</v>
      </c>
      <c r="N1667" s="42">
        <f>IF($D1667="",0,COUNTIF(BankAccts,$D1667))</f>
        <v>0</v>
      </c>
    </row>
    <row r="1668" spans="1:14">
      <c r="A1668" s="38">
        <f>IF(Txn!$B840="","",Txn!$B840)</f>
        <v>0</v>
      </c>
      <c r="B1668" s="38">
        <f>IF(Txn!$B840="","",Txn!$C840)</f>
        <v>0</v>
      </c>
      <c r="C1668" s="39">
        <f>IF(Txn!$B840="","","تراکنش بانکی")</f>
        <v>0</v>
      </c>
      <c r="D1668" s="38">
        <f>IF(Txn!$B840="","",IF(IF(Txn!$U840="TRF",Txn!$Y840,Txn!$Z840)="","",IF(Txn!$U840="TRF",Txn!$Y840,Txn!$Z840)))</f>
        <v>0</v>
      </c>
      <c r="E1668" s="39">
        <f>IF($D1668="","",IFERROR(VLOOKUP($D1668,AcctTbl,2,0),""))</f>
        <v>0</v>
      </c>
      <c r="F1668" s="39">
        <f>IF($D1668="","",IFERROR(VLOOKUP($D1668,AcctTbl,3,0),""))</f>
        <v>0</v>
      </c>
      <c r="G1668" s="39">
        <f>IF(Txn!$B840="","",Txn!$D840)</f>
        <v>0</v>
      </c>
      <c r="H1668" s="38">
        <f>IF(Txn!$B840="","",Txn!$E840)</f>
        <v>0</v>
      </c>
      <c r="I1668" s="40">
        <f>IF(Txn!$B840="",0,Txn!$Q840)</f>
        <v>0</v>
      </c>
      <c r="J1668" s="40">
        <f>IF(Txn!$B840="",0,Txn!$R840)</f>
        <v>0</v>
      </c>
      <c r="K1668" s="41">
        <f>IF($A1668="","",IFERROR(VALUE(MID($A1668,6,2)),""))</f>
        <v>0</v>
      </c>
      <c r="L1668" s="39">
        <f>IF(Txn!$K840="","","طرف مقابل — "&amp;Txn!$K840)</f>
        <v>0</v>
      </c>
      <c r="N1668" s="42">
        <f>IF($D1668="",0,COUNTIF(BankAccts,$D1668))</f>
        <v>0</v>
      </c>
    </row>
    <row r="1669" spans="1:14">
      <c r="A1669" s="38">
        <f>IF(Txn!$B841="","",Txn!$B841)</f>
        <v>0</v>
      </c>
      <c r="B1669" s="38">
        <f>IF(Txn!$B841="","",Txn!$C841)</f>
        <v>0</v>
      </c>
      <c r="C1669" s="39">
        <f>IF(Txn!$B841="","","تراکنش بانکی")</f>
        <v>0</v>
      </c>
      <c r="D1669" s="38">
        <f>IF(Txn!$B841="","",IF(Txn!$X841="","",Txn!$X841))</f>
        <v>0</v>
      </c>
      <c r="E1669" s="39">
        <f>IF($D1669="","",IFERROR(VLOOKUP($D1669,AcctTbl,2,0),""))</f>
        <v>0</v>
      </c>
      <c r="F1669" s="39">
        <f>IF($D1669="","",IFERROR(VLOOKUP($D1669,AcctTbl,3,0),""))</f>
        <v>0</v>
      </c>
      <c r="G1669" s="39">
        <f>IF(Txn!$B841="","",Txn!$D841)</f>
        <v>0</v>
      </c>
      <c r="H1669" s="38">
        <f>IF(Txn!$B841="","",Txn!$E841)</f>
        <v>0</v>
      </c>
      <c r="I1669" s="40">
        <f>IF(Txn!$B841="",0,Txn!$O841)</f>
        <v>0</v>
      </c>
      <c r="J1669" s="40">
        <f>IF(Txn!$B841="",0,Txn!$P841)</f>
        <v>0</v>
      </c>
      <c r="K1669" s="41">
        <f>IF($A1669="","",IFERROR(VALUE(MID($A1669,6,2)),""))</f>
        <v>0</v>
      </c>
      <c r="L1669" s="39">
        <f>IF(Txn!$K841="","",Txn!$K841)</f>
        <v>0</v>
      </c>
      <c r="N1669" s="42">
        <f>IF($D1669="",0,COUNTIF(BankAccts,$D1669))</f>
        <v>0</v>
      </c>
    </row>
    <row r="1670" spans="1:14">
      <c r="A1670" s="38">
        <f>IF(Txn!$B841="","",Txn!$B841)</f>
        <v>0</v>
      </c>
      <c r="B1670" s="38">
        <f>IF(Txn!$B841="","",Txn!$C841)</f>
        <v>0</v>
      </c>
      <c r="C1670" s="39">
        <f>IF(Txn!$B841="","","تراکنش بانکی")</f>
        <v>0</v>
      </c>
      <c r="D1670" s="38">
        <f>IF(Txn!$B841="","",IF(IF(Txn!$U841="TRF",Txn!$Y841,Txn!$Z841)="","",IF(Txn!$U841="TRF",Txn!$Y841,Txn!$Z841)))</f>
        <v>0</v>
      </c>
      <c r="E1670" s="39">
        <f>IF($D1670="","",IFERROR(VLOOKUP($D1670,AcctTbl,2,0),""))</f>
        <v>0</v>
      </c>
      <c r="F1670" s="39">
        <f>IF($D1670="","",IFERROR(VLOOKUP($D1670,AcctTbl,3,0),""))</f>
        <v>0</v>
      </c>
      <c r="G1670" s="39">
        <f>IF(Txn!$B841="","",Txn!$D841)</f>
        <v>0</v>
      </c>
      <c r="H1670" s="38">
        <f>IF(Txn!$B841="","",Txn!$E841)</f>
        <v>0</v>
      </c>
      <c r="I1670" s="40">
        <f>IF(Txn!$B841="",0,Txn!$Q841)</f>
        <v>0</v>
      </c>
      <c r="J1670" s="40">
        <f>IF(Txn!$B841="",0,Txn!$R841)</f>
        <v>0</v>
      </c>
      <c r="K1670" s="41">
        <f>IF($A1670="","",IFERROR(VALUE(MID($A1670,6,2)),""))</f>
        <v>0</v>
      </c>
      <c r="L1670" s="39">
        <f>IF(Txn!$K841="","","طرف مقابل — "&amp;Txn!$K841)</f>
        <v>0</v>
      </c>
      <c r="N1670" s="42">
        <f>IF($D1670="",0,COUNTIF(BankAccts,$D1670))</f>
        <v>0</v>
      </c>
    </row>
    <row r="1671" spans="1:14">
      <c r="A1671" s="38">
        <f>IF(Txn!$B842="","",Txn!$B842)</f>
        <v>0</v>
      </c>
      <c r="B1671" s="38">
        <f>IF(Txn!$B842="","",Txn!$C842)</f>
        <v>0</v>
      </c>
      <c r="C1671" s="39">
        <f>IF(Txn!$B842="","","تراکنش بانکی")</f>
        <v>0</v>
      </c>
      <c r="D1671" s="38">
        <f>IF(Txn!$B842="","",IF(Txn!$X842="","",Txn!$X842))</f>
        <v>0</v>
      </c>
      <c r="E1671" s="39">
        <f>IF($D1671="","",IFERROR(VLOOKUP($D1671,AcctTbl,2,0),""))</f>
        <v>0</v>
      </c>
      <c r="F1671" s="39">
        <f>IF($D1671="","",IFERROR(VLOOKUP($D1671,AcctTbl,3,0),""))</f>
        <v>0</v>
      </c>
      <c r="G1671" s="39">
        <f>IF(Txn!$B842="","",Txn!$D842)</f>
        <v>0</v>
      </c>
      <c r="H1671" s="38">
        <f>IF(Txn!$B842="","",Txn!$E842)</f>
        <v>0</v>
      </c>
      <c r="I1671" s="40">
        <f>IF(Txn!$B842="",0,Txn!$O842)</f>
        <v>0</v>
      </c>
      <c r="J1671" s="40">
        <f>IF(Txn!$B842="",0,Txn!$P842)</f>
        <v>0</v>
      </c>
      <c r="K1671" s="41">
        <f>IF($A1671="","",IFERROR(VALUE(MID($A1671,6,2)),""))</f>
        <v>0</v>
      </c>
      <c r="L1671" s="39">
        <f>IF(Txn!$K842="","",Txn!$K842)</f>
        <v>0</v>
      </c>
      <c r="N1671" s="42">
        <f>IF($D1671="",0,COUNTIF(BankAccts,$D1671))</f>
        <v>0</v>
      </c>
    </row>
    <row r="1672" spans="1:14">
      <c r="A1672" s="38">
        <f>IF(Txn!$B842="","",Txn!$B842)</f>
        <v>0</v>
      </c>
      <c r="B1672" s="38">
        <f>IF(Txn!$B842="","",Txn!$C842)</f>
        <v>0</v>
      </c>
      <c r="C1672" s="39">
        <f>IF(Txn!$B842="","","تراکنش بانکی")</f>
        <v>0</v>
      </c>
      <c r="D1672" s="38">
        <f>IF(Txn!$B842="","",IF(IF(Txn!$U842="TRF",Txn!$Y842,Txn!$Z842)="","",IF(Txn!$U842="TRF",Txn!$Y842,Txn!$Z842)))</f>
        <v>0</v>
      </c>
      <c r="E1672" s="39">
        <f>IF($D1672="","",IFERROR(VLOOKUP($D1672,AcctTbl,2,0),""))</f>
        <v>0</v>
      </c>
      <c r="F1672" s="39">
        <f>IF($D1672="","",IFERROR(VLOOKUP($D1672,AcctTbl,3,0),""))</f>
        <v>0</v>
      </c>
      <c r="G1672" s="39">
        <f>IF(Txn!$B842="","",Txn!$D842)</f>
        <v>0</v>
      </c>
      <c r="H1672" s="38">
        <f>IF(Txn!$B842="","",Txn!$E842)</f>
        <v>0</v>
      </c>
      <c r="I1672" s="40">
        <f>IF(Txn!$B842="",0,Txn!$Q842)</f>
        <v>0</v>
      </c>
      <c r="J1672" s="40">
        <f>IF(Txn!$B842="",0,Txn!$R842)</f>
        <v>0</v>
      </c>
      <c r="K1672" s="41">
        <f>IF($A1672="","",IFERROR(VALUE(MID($A1672,6,2)),""))</f>
        <v>0</v>
      </c>
      <c r="L1672" s="39">
        <f>IF(Txn!$K842="","","طرف مقابل — "&amp;Txn!$K842)</f>
        <v>0</v>
      </c>
      <c r="N1672" s="42">
        <f>IF($D1672="",0,COUNTIF(BankAccts,$D1672))</f>
        <v>0</v>
      </c>
    </row>
    <row r="1673" spans="1:14">
      <c r="A1673" s="38">
        <f>IF(Txn!$B843="","",Txn!$B843)</f>
        <v>0</v>
      </c>
      <c r="B1673" s="38">
        <f>IF(Txn!$B843="","",Txn!$C843)</f>
        <v>0</v>
      </c>
      <c r="C1673" s="39">
        <f>IF(Txn!$B843="","","تراکنش بانکی")</f>
        <v>0</v>
      </c>
      <c r="D1673" s="38">
        <f>IF(Txn!$B843="","",IF(Txn!$X843="","",Txn!$X843))</f>
        <v>0</v>
      </c>
      <c r="E1673" s="39">
        <f>IF($D1673="","",IFERROR(VLOOKUP($D1673,AcctTbl,2,0),""))</f>
        <v>0</v>
      </c>
      <c r="F1673" s="39">
        <f>IF($D1673="","",IFERROR(VLOOKUP($D1673,AcctTbl,3,0),""))</f>
        <v>0</v>
      </c>
      <c r="G1673" s="39">
        <f>IF(Txn!$B843="","",Txn!$D843)</f>
        <v>0</v>
      </c>
      <c r="H1673" s="38">
        <f>IF(Txn!$B843="","",Txn!$E843)</f>
        <v>0</v>
      </c>
      <c r="I1673" s="40">
        <f>IF(Txn!$B843="",0,Txn!$O843)</f>
        <v>0</v>
      </c>
      <c r="J1673" s="40">
        <f>IF(Txn!$B843="",0,Txn!$P843)</f>
        <v>0</v>
      </c>
      <c r="K1673" s="41">
        <f>IF($A1673="","",IFERROR(VALUE(MID($A1673,6,2)),""))</f>
        <v>0</v>
      </c>
      <c r="L1673" s="39">
        <f>IF(Txn!$K843="","",Txn!$K843)</f>
        <v>0</v>
      </c>
      <c r="N1673" s="42">
        <f>IF($D1673="",0,COUNTIF(BankAccts,$D1673))</f>
        <v>0</v>
      </c>
    </row>
    <row r="1674" spans="1:14">
      <c r="A1674" s="38">
        <f>IF(Txn!$B843="","",Txn!$B843)</f>
        <v>0</v>
      </c>
      <c r="B1674" s="38">
        <f>IF(Txn!$B843="","",Txn!$C843)</f>
        <v>0</v>
      </c>
      <c r="C1674" s="39">
        <f>IF(Txn!$B843="","","تراکنش بانکی")</f>
        <v>0</v>
      </c>
      <c r="D1674" s="38">
        <f>IF(Txn!$B843="","",IF(IF(Txn!$U843="TRF",Txn!$Y843,Txn!$Z843)="","",IF(Txn!$U843="TRF",Txn!$Y843,Txn!$Z843)))</f>
        <v>0</v>
      </c>
      <c r="E1674" s="39">
        <f>IF($D1674="","",IFERROR(VLOOKUP($D1674,AcctTbl,2,0),""))</f>
        <v>0</v>
      </c>
      <c r="F1674" s="39">
        <f>IF($D1674="","",IFERROR(VLOOKUP($D1674,AcctTbl,3,0),""))</f>
        <v>0</v>
      </c>
      <c r="G1674" s="39">
        <f>IF(Txn!$B843="","",Txn!$D843)</f>
        <v>0</v>
      </c>
      <c r="H1674" s="38">
        <f>IF(Txn!$B843="","",Txn!$E843)</f>
        <v>0</v>
      </c>
      <c r="I1674" s="40">
        <f>IF(Txn!$B843="",0,Txn!$Q843)</f>
        <v>0</v>
      </c>
      <c r="J1674" s="40">
        <f>IF(Txn!$B843="",0,Txn!$R843)</f>
        <v>0</v>
      </c>
      <c r="K1674" s="41">
        <f>IF($A1674="","",IFERROR(VALUE(MID($A1674,6,2)),""))</f>
        <v>0</v>
      </c>
      <c r="L1674" s="39">
        <f>IF(Txn!$K843="","","طرف مقابل — "&amp;Txn!$K843)</f>
        <v>0</v>
      </c>
      <c r="N1674" s="42">
        <f>IF($D1674="",0,COUNTIF(BankAccts,$D1674))</f>
        <v>0</v>
      </c>
    </row>
    <row r="1675" spans="1:14">
      <c r="A1675" s="38">
        <f>IF(Txn!$B844="","",Txn!$B844)</f>
        <v>0</v>
      </c>
      <c r="B1675" s="38">
        <f>IF(Txn!$B844="","",Txn!$C844)</f>
        <v>0</v>
      </c>
      <c r="C1675" s="39">
        <f>IF(Txn!$B844="","","تراکنش بانکی")</f>
        <v>0</v>
      </c>
      <c r="D1675" s="38">
        <f>IF(Txn!$B844="","",IF(Txn!$X844="","",Txn!$X844))</f>
        <v>0</v>
      </c>
      <c r="E1675" s="39">
        <f>IF($D1675="","",IFERROR(VLOOKUP($D1675,AcctTbl,2,0),""))</f>
        <v>0</v>
      </c>
      <c r="F1675" s="39">
        <f>IF($D1675="","",IFERROR(VLOOKUP($D1675,AcctTbl,3,0),""))</f>
        <v>0</v>
      </c>
      <c r="G1675" s="39">
        <f>IF(Txn!$B844="","",Txn!$D844)</f>
        <v>0</v>
      </c>
      <c r="H1675" s="38">
        <f>IF(Txn!$B844="","",Txn!$E844)</f>
        <v>0</v>
      </c>
      <c r="I1675" s="40">
        <f>IF(Txn!$B844="",0,Txn!$O844)</f>
        <v>0</v>
      </c>
      <c r="J1675" s="40">
        <f>IF(Txn!$B844="",0,Txn!$P844)</f>
        <v>0</v>
      </c>
      <c r="K1675" s="41">
        <f>IF($A1675="","",IFERROR(VALUE(MID($A1675,6,2)),""))</f>
        <v>0</v>
      </c>
      <c r="L1675" s="39">
        <f>IF(Txn!$K844="","",Txn!$K844)</f>
        <v>0</v>
      </c>
      <c r="N1675" s="42">
        <f>IF($D1675="",0,COUNTIF(BankAccts,$D1675))</f>
        <v>0</v>
      </c>
    </row>
    <row r="1676" spans="1:14">
      <c r="A1676" s="38">
        <f>IF(Txn!$B844="","",Txn!$B844)</f>
        <v>0</v>
      </c>
      <c r="B1676" s="38">
        <f>IF(Txn!$B844="","",Txn!$C844)</f>
        <v>0</v>
      </c>
      <c r="C1676" s="39">
        <f>IF(Txn!$B844="","","تراکنش بانکی")</f>
        <v>0</v>
      </c>
      <c r="D1676" s="38">
        <f>IF(Txn!$B844="","",IF(IF(Txn!$U844="TRF",Txn!$Y844,Txn!$Z844)="","",IF(Txn!$U844="TRF",Txn!$Y844,Txn!$Z844)))</f>
        <v>0</v>
      </c>
      <c r="E1676" s="39">
        <f>IF($D1676="","",IFERROR(VLOOKUP($D1676,AcctTbl,2,0),""))</f>
        <v>0</v>
      </c>
      <c r="F1676" s="39">
        <f>IF($D1676="","",IFERROR(VLOOKUP($D1676,AcctTbl,3,0),""))</f>
        <v>0</v>
      </c>
      <c r="G1676" s="39">
        <f>IF(Txn!$B844="","",Txn!$D844)</f>
        <v>0</v>
      </c>
      <c r="H1676" s="38">
        <f>IF(Txn!$B844="","",Txn!$E844)</f>
        <v>0</v>
      </c>
      <c r="I1676" s="40">
        <f>IF(Txn!$B844="",0,Txn!$Q844)</f>
        <v>0</v>
      </c>
      <c r="J1676" s="40">
        <f>IF(Txn!$B844="",0,Txn!$R844)</f>
        <v>0</v>
      </c>
      <c r="K1676" s="41">
        <f>IF($A1676="","",IFERROR(VALUE(MID($A1676,6,2)),""))</f>
        <v>0</v>
      </c>
      <c r="L1676" s="39">
        <f>IF(Txn!$K844="","","طرف مقابل — "&amp;Txn!$K844)</f>
        <v>0</v>
      </c>
      <c r="N1676" s="42">
        <f>IF($D1676="",0,COUNTIF(BankAccts,$D1676))</f>
        <v>0</v>
      </c>
    </row>
    <row r="1677" spans="1:14">
      <c r="A1677" s="38">
        <f>IF(Txn!$B845="","",Txn!$B845)</f>
        <v>0</v>
      </c>
      <c r="B1677" s="38">
        <f>IF(Txn!$B845="","",Txn!$C845)</f>
        <v>0</v>
      </c>
      <c r="C1677" s="39">
        <f>IF(Txn!$B845="","","تراکنش بانکی")</f>
        <v>0</v>
      </c>
      <c r="D1677" s="38">
        <f>IF(Txn!$B845="","",IF(Txn!$X845="","",Txn!$X845))</f>
        <v>0</v>
      </c>
      <c r="E1677" s="39">
        <f>IF($D1677="","",IFERROR(VLOOKUP($D1677,AcctTbl,2,0),""))</f>
        <v>0</v>
      </c>
      <c r="F1677" s="39">
        <f>IF($D1677="","",IFERROR(VLOOKUP($D1677,AcctTbl,3,0),""))</f>
        <v>0</v>
      </c>
      <c r="G1677" s="39">
        <f>IF(Txn!$B845="","",Txn!$D845)</f>
        <v>0</v>
      </c>
      <c r="H1677" s="38">
        <f>IF(Txn!$B845="","",Txn!$E845)</f>
        <v>0</v>
      </c>
      <c r="I1677" s="40">
        <f>IF(Txn!$B845="",0,Txn!$O845)</f>
        <v>0</v>
      </c>
      <c r="J1677" s="40">
        <f>IF(Txn!$B845="",0,Txn!$P845)</f>
        <v>0</v>
      </c>
      <c r="K1677" s="41">
        <f>IF($A1677="","",IFERROR(VALUE(MID($A1677,6,2)),""))</f>
        <v>0</v>
      </c>
      <c r="L1677" s="39">
        <f>IF(Txn!$K845="","",Txn!$K845)</f>
        <v>0</v>
      </c>
      <c r="N1677" s="42">
        <f>IF($D1677="",0,COUNTIF(BankAccts,$D1677))</f>
        <v>0</v>
      </c>
    </row>
    <row r="1678" spans="1:14">
      <c r="A1678" s="38">
        <f>IF(Txn!$B845="","",Txn!$B845)</f>
        <v>0</v>
      </c>
      <c r="B1678" s="38">
        <f>IF(Txn!$B845="","",Txn!$C845)</f>
        <v>0</v>
      </c>
      <c r="C1678" s="39">
        <f>IF(Txn!$B845="","","تراکنش بانکی")</f>
        <v>0</v>
      </c>
      <c r="D1678" s="38">
        <f>IF(Txn!$B845="","",IF(IF(Txn!$U845="TRF",Txn!$Y845,Txn!$Z845)="","",IF(Txn!$U845="TRF",Txn!$Y845,Txn!$Z845)))</f>
        <v>0</v>
      </c>
      <c r="E1678" s="39">
        <f>IF($D1678="","",IFERROR(VLOOKUP($D1678,AcctTbl,2,0),""))</f>
        <v>0</v>
      </c>
      <c r="F1678" s="39">
        <f>IF($D1678="","",IFERROR(VLOOKUP($D1678,AcctTbl,3,0),""))</f>
        <v>0</v>
      </c>
      <c r="G1678" s="39">
        <f>IF(Txn!$B845="","",Txn!$D845)</f>
        <v>0</v>
      </c>
      <c r="H1678" s="38">
        <f>IF(Txn!$B845="","",Txn!$E845)</f>
        <v>0</v>
      </c>
      <c r="I1678" s="40">
        <f>IF(Txn!$B845="",0,Txn!$Q845)</f>
        <v>0</v>
      </c>
      <c r="J1678" s="40">
        <f>IF(Txn!$B845="",0,Txn!$R845)</f>
        <v>0</v>
      </c>
      <c r="K1678" s="41">
        <f>IF($A1678="","",IFERROR(VALUE(MID($A1678,6,2)),""))</f>
        <v>0</v>
      </c>
      <c r="L1678" s="39">
        <f>IF(Txn!$K845="","","طرف مقابل — "&amp;Txn!$K845)</f>
        <v>0</v>
      </c>
      <c r="N1678" s="42">
        <f>IF($D1678="",0,COUNTIF(BankAccts,$D1678))</f>
        <v>0</v>
      </c>
    </row>
    <row r="1679" spans="1:14">
      <c r="A1679" s="38">
        <f>IF(Txn!$B846="","",Txn!$B846)</f>
        <v>0</v>
      </c>
      <c r="B1679" s="38">
        <f>IF(Txn!$B846="","",Txn!$C846)</f>
        <v>0</v>
      </c>
      <c r="C1679" s="39">
        <f>IF(Txn!$B846="","","تراکنش بانکی")</f>
        <v>0</v>
      </c>
      <c r="D1679" s="38">
        <f>IF(Txn!$B846="","",IF(Txn!$X846="","",Txn!$X846))</f>
        <v>0</v>
      </c>
      <c r="E1679" s="39">
        <f>IF($D1679="","",IFERROR(VLOOKUP($D1679,AcctTbl,2,0),""))</f>
        <v>0</v>
      </c>
      <c r="F1679" s="39">
        <f>IF($D1679="","",IFERROR(VLOOKUP($D1679,AcctTbl,3,0),""))</f>
        <v>0</v>
      </c>
      <c r="G1679" s="39">
        <f>IF(Txn!$B846="","",Txn!$D846)</f>
        <v>0</v>
      </c>
      <c r="H1679" s="38">
        <f>IF(Txn!$B846="","",Txn!$E846)</f>
        <v>0</v>
      </c>
      <c r="I1679" s="40">
        <f>IF(Txn!$B846="",0,Txn!$O846)</f>
        <v>0</v>
      </c>
      <c r="J1679" s="40">
        <f>IF(Txn!$B846="",0,Txn!$P846)</f>
        <v>0</v>
      </c>
      <c r="K1679" s="41">
        <f>IF($A1679="","",IFERROR(VALUE(MID($A1679,6,2)),""))</f>
        <v>0</v>
      </c>
      <c r="L1679" s="39">
        <f>IF(Txn!$K846="","",Txn!$K846)</f>
        <v>0</v>
      </c>
      <c r="N1679" s="42">
        <f>IF($D1679="",0,COUNTIF(BankAccts,$D1679))</f>
        <v>0</v>
      </c>
    </row>
    <row r="1680" spans="1:14">
      <c r="A1680" s="38">
        <f>IF(Txn!$B846="","",Txn!$B846)</f>
        <v>0</v>
      </c>
      <c r="B1680" s="38">
        <f>IF(Txn!$B846="","",Txn!$C846)</f>
        <v>0</v>
      </c>
      <c r="C1680" s="39">
        <f>IF(Txn!$B846="","","تراکنش بانکی")</f>
        <v>0</v>
      </c>
      <c r="D1680" s="38">
        <f>IF(Txn!$B846="","",IF(IF(Txn!$U846="TRF",Txn!$Y846,Txn!$Z846)="","",IF(Txn!$U846="TRF",Txn!$Y846,Txn!$Z846)))</f>
        <v>0</v>
      </c>
      <c r="E1680" s="39">
        <f>IF($D1680="","",IFERROR(VLOOKUP($D1680,AcctTbl,2,0),""))</f>
        <v>0</v>
      </c>
      <c r="F1680" s="39">
        <f>IF($D1680="","",IFERROR(VLOOKUP($D1680,AcctTbl,3,0),""))</f>
        <v>0</v>
      </c>
      <c r="G1680" s="39">
        <f>IF(Txn!$B846="","",Txn!$D846)</f>
        <v>0</v>
      </c>
      <c r="H1680" s="38">
        <f>IF(Txn!$B846="","",Txn!$E846)</f>
        <v>0</v>
      </c>
      <c r="I1680" s="40">
        <f>IF(Txn!$B846="",0,Txn!$Q846)</f>
        <v>0</v>
      </c>
      <c r="J1680" s="40">
        <f>IF(Txn!$B846="",0,Txn!$R846)</f>
        <v>0</v>
      </c>
      <c r="K1680" s="41">
        <f>IF($A1680="","",IFERROR(VALUE(MID($A1680,6,2)),""))</f>
        <v>0</v>
      </c>
      <c r="L1680" s="39">
        <f>IF(Txn!$K846="","","طرف مقابل — "&amp;Txn!$K846)</f>
        <v>0</v>
      </c>
      <c r="N1680" s="42">
        <f>IF($D1680="",0,COUNTIF(BankAccts,$D1680))</f>
        <v>0</v>
      </c>
    </row>
    <row r="1681" spans="1:14">
      <c r="A1681" s="38">
        <f>IF(Txn!$B847="","",Txn!$B847)</f>
        <v>0</v>
      </c>
      <c r="B1681" s="38">
        <f>IF(Txn!$B847="","",Txn!$C847)</f>
        <v>0</v>
      </c>
      <c r="C1681" s="39">
        <f>IF(Txn!$B847="","","تراکنش بانکی")</f>
        <v>0</v>
      </c>
      <c r="D1681" s="38">
        <f>IF(Txn!$B847="","",IF(Txn!$X847="","",Txn!$X847))</f>
        <v>0</v>
      </c>
      <c r="E1681" s="39">
        <f>IF($D1681="","",IFERROR(VLOOKUP($D1681,AcctTbl,2,0),""))</f>
        <v>0</v>
      </c>
      <c r="F1681" s="39">
        <f>IF($D1681="","",IFERROR(VLOOKUP($D1681,AcctTbl,3,0),""))</f>
        <v>0</v>
      </c>
      <c r="G1681" s="39">
        <f>IF(Txn!$B847="","",Txn!$D847)</f>
        <v>0</v>
      </c>
      <c r="H1681" s="38">
        <f>IF(Txn!$B847="","",Txn!$E847)</f>
        <v>0</v>
      </c>
      <c r="I1681" s="40">
        <f>IF(Txn!$B847="",0,Txn!$O847)</f>
        <v>0</v>
      </c>
      <c r="J1681" s="40">
        <f>IF(Txn!$B847="",0,Txn!$P847)</f>
        <v>0</v>
      </c>
      <c r="K1681" s="41">
        <f>IF($A1681="","",IFERROR(VALUE(MID($A1681,6,2)),""))</f>
        <v>0</v>
      </c>
      <c r="L1681" s="39">
        <f>IF(Txn!$K847="","",Txn!$K847)</f>
        <v>0</v>
      </c>
      <c r="N1681" s="42">
        <f>IF($D1681="",0,COUNTIF(BankAccts,$D1681))</f>
        <v>0</v>
      </c>
    </row>
    <row r="1682" spans="1:14">
      <c r="A1682" s="38">
        <f>IF(Txn!$B847="","",Txn!$B847)</f>
        <v>0</v>
      </c>
      <c r="B1682" s="38">
        <f>IF(Txn!$B847="","",Txn!$C847)</f>
        <v>0</v>
      </c>
      <c r="C1682" s="39">
        <f>IF(Txn!$B847="","","تراکنش بانکی")</f>
        <v>0</v>
      </c>
      <c r="D1682" s="38">
        <f>IF(Txn!$B847="","",IF(IF(Txn!$U847="TRF",Txn!$Y847,Txn!$Z847)="","",IF(Txn!$U847="TRF",Txn!$Y847,Txn!$Z847)))</f>
        <v>0</v>
      </c>
      <c r="E1682" s="39">
        <f>IF($D1682="","",IFERROR(VLOOKUP($D1682,AcctTbl,2,0),""))</f>
        <v>0</v>
      </c>
      <c r="F1682" s="39">
        <f>IF($D1682="","",IFERROR(VLOOKUP($D1682,AcctTbl,3,0),""))</f>
        <v>0</v>
      </c>
      <c r="G1682" s="39">
        <f>IF(Txn!$B847="","",Txn!$D847)</f>
        <v>0</v>
      </c>
      <c r="H1682" s="38">
        <f>IF(Txn!$B847="","",Txn!$E847)</f>
        <v>0</v>
      </c>
      <c r="I1682" s="40">
        <f>IF(Txn!$B847="",0,Txn!$Q847)</f>
        <v>0</v>
      </c>
      <c r="J1682" s="40">
        <f>IF(Txn!$B847="",0,Txn!$R847)</f>
        <v>0</v>
      </c>
      <c r="K1682" s="41">
        <f>IF($A1682="","",IFERROR(VALUE(MID($A1682,6,2)),""))</f>
        <v>0</v>
      </c>
      <c r="L1682" s="39">
        <f>IF(Txn!$K847="","","طرف مقابل — "&amp;Txn!$K847)</f>
        <v>0</v>
      </c>
      <c r="N1682" s="42">
        <f>IF($D1682="",0,COUNTIF(BankAccts,$D1682))</f>
        <v>0</v>
      </c>
    </row>
    <row r="1683" spans="1:14">
      <c r="A1683" s="38">
        <f>IF(Txn!$B848="","",Txn!$B848)</f>
        <v>0</v>
      </c>
      <c r="B1683" s="38">
        <f>IF(Txn!$B848="","",Txn!$C848)</f>
        <v>0</v>
      </c>
      <c r="C1683" s="39">
        <f>IF(Txn!$B848="","","تراکنش بانکی")</f>
        <v>0</v>
      </c>
      <c r="D1683" s="38">
        <f>IF(Txn!$B848="","",IF(Txn!$X848="","",Txn!$X848))</f>
        <v>0</v>
      </c>
      <c r="E1683" s="39">
        <f>IF($D1683="","",IFERROR(VLOOKUP($D1683,AcctTbl,2,0),""))</f>
        <v>0</v>
      </c>
      <c r="F1683" s="39">
        <f>IF($D1683="","",IFERROR(VLOOKUP($D1683,AcctTbl,3,0),""))</f>
        <v>0</v>
      </c>
      <c r="G1683" s="39">
        <f>IF(Txn!$B848="","",Txn!$D848)</f>
        <v>0</v>
      </c>
      <c r="H1683" s="38">
        <f>IF(Txn!$B848="","",Txn!$E848)</f>
        <v>0</v>
      </c>
      <c r="I1683" s="40">
        <f>IF(Txn!$B848="",0,Txn!$O848)</f>
        <v>0</v>
      </c>
      <c r="J1683" s="40">
        <f>IF(Txn!$B848="",0,Txn!$P848)</f>
        <v>0</v>
      </c>
      <c r="K1683" s="41">
        <f>IF($A1683="","",IFERROR(VALUE(MID($A1683,6,2)),""))</f>
        <v>0</v>
      </c>
      <c r="L1683" s="39">
        <f>IF(Txn!$K848="","",Txn!$K848)</f>
        <v>0</v>
      </c>
      <c r="N1683" s="42">
        <f>IF($D1683="",0,COUNTIF(BankAccts,$D1683))</f>
        <v>0</v>
      </c>
    </row>
    <row r="1684" spans="1:14">
      <c r="A1684" s="38">
        <f>IF(Txn!$B848="","",Txn!$B848)</f>
        <v>0</v>
      </c>
      <c r="B1684" s="38">
        <f>IF(Txn!$B848="","",Txn!$C848)</f>
        <v>0</v>
      </c>
      <c r="C1684" s="39">
        <f>IF(Txn!$B848="","","تراکنش بانکی")</f>
        <v>0</v>
      </c>
      <c r="D1684" s="38">
        <f>IF(Txn!$B848="","",IF(IF(Txn!$U848="TRF",Txn!$Y848,Txn!$Z848)="","",IF(Txn!$U848="TRF",Txn!$Y848,Txn!$Z848)))</f>
        <v>0</v>
      </c>
      <c r="E1684" s="39">
        <f>IF($D1684="","",IFERROR(VLOOKUP($D1684,AcctTbl,2,0),""))</f>
        <v>0</v>
      </c>
      <c r="F1684" s="39">
        <f>IF($D1684="","",IFERROR(VLOOKUP($D1684,AcctTbl,3,0),""))</f>
        <v>0</v>
      </c>
      <c r="G1684" s="39">
        <f>IF(Txn!$B848="","",Txn!$D848)</f>
        <v>0</v>
      </c>
      <c r="H1684" s="38">
        <f>IF(Txn!$B848="","",Txn!$E848)</f>
        <v>0</v>
      </c>
      <c r="I1684" s="40">
        <f>IF(Txn!$B848="",0,Txn!$Q848)</f>
        <v>0</v>
      </c>
      <c r="J1684" s="40">
        <f>IF(Txn!$B848="",0,Txn!$R848)</f>
        <v>0</v>
      </c>
      <c r="K1684" s="41">
        <f>IF($A1684="","",IFERROR(VALUE(MID($A1684,6,2)),""))</f>
        <v>0</v>
      </c>
      <c r="L1684" s="39">
        <f>IF(Txn!$K848="","","طرف مقابل — "&amp;Txn!$K848)</f>
        <v>0</v>
      </c>
      <c r="N1684" s="42">
        <f>IF($D1684="",0,COUNTIF(BankAccts,$D1684))</f>
        <v>0</v>
      </c>
    </row>
    <row r="1685" spans="1:14">
      <c r="A1685" s="38">
        <f>IF(Txn!$B849="","",Txn!$B849)</f>
        <v>0</v>
      </c>
      <c r="B1685" s="38">
        <f>IF(Txn!$B849="","",Txn!$C849)</f>
        <v>0</v>
      </c>
      <c r="C1685" s="39">
        <f>IF(Txn!$B849="","","تراکنش بانکی")</f>
        <v>0</v>
      </c>
      <c r="D1685" s="38">
        <f>IF(Txn!$B849="","",IF(Txn!$X849="","",Txn!$X849))</f>
        <v>0</v>
      </c>
      <c r="E1685" s="39">
        <f>IF($D1685="","",IFERROR(VLOOKUP($D1685,AcctTbl,2,0),""))</f>
        <v>0</v>
      </c>
      <c r="F1685" s="39">
        <f>IF($D1685="","",IFERROR(VLOOKUP($D1685,AcctTbl,3,0),""))</f>
        <v>0</v>
      </c>
      <c r="G1685" s="39">
        <f>IF(Txn!$B849="","",Txn!$D849)</f>
        <v>0</v>
      </c>
      <c r="H1685" s="38">
        <f>IF(Txn!$B849="","",Txn!$E849)</f>
        <v>0</v>
      </c>
      <c r="I1685" s="40">
        <f>IF(Txn!$B849="",0,Txn!$O849)</f>
        <v>0</v>
      </c>
      <c r="J1685" s="40">
        <f>IF(Txn!$B849="",0,Txn!$P849)</f>
        <v>0</v>
      </c>
      <c r="K1685" s="41">
        <f>IF($A1685="","",IFERROR(VALUE(MID($A1685,6,2)),""))</f>
        <v>0</v>
      </c>
      <c r="L1685" s="39">
        <f>IF(Txn!$K849="","",Txn!$K849)</f>
        <v>0</v>
      </c>
      <c r="N1685" s="42">
        <f>IF($D1685="",0,COUNTIF(BankAccts,$D1685))</f>
        <v>0</v>
      </c>
    </row>
    <row r="1686" spans="1:14">
      <c r="A1686" s="38">
        <f>IF(Txn!$B849="","",Txn!$B849)</f>
        <v>0</v>
      </c>
      <c r="B1686" s="38">
        <f>IF(Txn!$B849="","",Txn!$C849)</f>
        <v>0</v>
      </c>
      <c r="C1686" s="39">
        <f>IF(Txn!$B849="","","تراکنش بانکی")</f>
        <v>0</v>
      </c>
      <c r="D1686" s="38">
        <f>IF(Txn!$B849="","",IF(IF(Txn!$U849="TRF",Txn!$Y849,Txn!$Z849)="","",IF(Txn!$U849="TRF",Txn!$Y849,Txn!$Z849)))</f>
        <v>0</v>
      </c>
      <c r="E1686" s="39">
        <f>IF($D1686="","",IFERROR(VLOOKUP($D1686,AcctTbl,2,0),""))</f>
        <v>0</v>
      </c>
      <c r="F1686" s="39">
        <f>IF($D1686="","",IFERROR(VLOOKUP($D1686,AcctTbl,3,0),""))</f>
        <v>0</v>
      </c>
      <c r="G1686" s="39">
        <f>IF(Txn!$B849="","",Txn!$D849)</f>
        <v>0</v>
      </c>
      <c r="H1686" s="38">
        <f>IF(Txn!$B849="","",Txn!$E849)</f>
        <v>0</v>
      </c>
      <c r="I1686" s="40">
        <f>IF(Txn!$B849="",0,Txn!$Q849)</f>
        <v>0</v>
      </c>
      <c r="J1686" s="40">
        <f>IF(Txn!$B849="",0,Txn!$R849)</f>
        <v>0</v>
      </c>
      <c r="K1686" s="41">
        <f>IF($A1686="","",IFERROR(VALUE(MID($A1686,6,2)),""))</f>
        <v>0</v>
      </c>
      <c r="L1686" s="39">
        <f>IF(Txn!$K849="","","طرف مقابل — "&amp;Txn!$K849)</f>
        <v>0</v>
      </c>
      <c r="N1686" s="42">
        <f>IF($D1686="",0,COUNTIF(BankAccts,$D1686))</f>
        <v>0</v>
      </c>
    </row>
    <row r="1687" spans="1:14">
      <c r="A1687" s="38">
        <f>IF(Txn!$B850="","",Txn!$B850)</f>
        <v>0</v>
      </c>
      <c r="B1687" s="38">
        <f>IF(Txn!$B850="","",Txn!$C850)</f>
        <v>0</v>
      </c>
      <c r="C1687" s="39">
        <f>IF(Txn!$B850="","","تراکنش بانکی")</f>
        <v>0</v>
      </c>
      <c r="D1687" s="38">
        <f>IF(Txn!$B850="","",IF(Txn!$X850="","",Txn!$X850))</f>
        <v>0</v>
      </c>
      <c r="E1687" s="39">
        <f>IF($D1687="","",IFERROR(VLOOKUP($D1687,AcctTbl,2,0),""))</f>
        <v>0</v>
      </c>
      <c r="F1687" s="39">
        <f>IF($D1687="","",IFERROR(VLOOKUP($D1687,AcctTbl,3,0),""))</f>
        <v>0</v>
      </c>
      <c r="G1687" s="39">
        <f>IF(Txn!$B850="","",Txn!$D850)</f>
        <v>0</v>
      </c>
      <c r="H1687" s="38">
        <f>IF(Txn!$B850="","",Txn!$E850)</f>
        <v>0</v>
      </c>
      <c r="I1687" s="40">
        <f>IF(Txn!$B850="",0,Txn!$O850)</f>
        <v>0</v>
      </c>
      <c r="J1687" s="40">
        <f>IF(Txn!$B850="",0,Txn!$P850)</f>
        <v>0</v>
      </c>
      <c r="K1687" s="41">
        <f>IF($A1687="","",IFERROR(VALUE(MID($A1687,6,2)),""))</f>
        <v>0</v>
      </c>
      <c r="L1687" s="39">
        <f>IF(Txn!$K850="","",Txn!$K850)</f>
        <v>0</v>
      </c>
      <c r="N1687" s="42">
        <f>IF($D1687="",0,COUNTIF(BankAccts,$D1687))</f>
        <v>0</v>
      </c>
    </row>
    <row r="1688" spans="1:14">
      <c r="A1688" s="38">
        <f>IF(Txn!$B850="","",Txn!$B850)</f>
        <v>0</v>
      </c>
      <c r="B1688" s="38">
        <f>IF(Txn!$B850="","",Txn!$C850)</f>
        <v>0</v>
      </c>
      <c r="C1688" s="39">
        <f>IF(Txn!$B850="","","تراکنش بانکی")</f>
        <v>0</v>
      </c>
      <c r="D1688" s="38">
        <f>IF(Txn!$B850="","",IF(IF(Txn!$U850="TRF",Txn!$Y850,Txn!$Z850)="","",IF(Txn!$U850="TRF",Txn!$Y850,Txn!$Z850)))</f>
        <v>0</v>
      </c>
      <c r="E1688" s="39">
        <f>IF($D1688="","",IFERROR(VLOOKUP($D1688,AcctTbl,2,0),""))</f>
        <v>0</v>
      </c>
      <c r="F1688" s="39">
        <f>IF($D1688="","",IFERROR(VLOOKUP($D1688,AcctTbl,3,0),""))</f>
        <v>0</v>
      </c>
      <c r="G1688" s="39">
        <f>IF(Txn!$B850="","",Txn!$D850)</f>
        <v>0</v>
      </c>
      <c r="H1688" s="38">
        <f>IF(Txn!$B850="","",Txn!$E850)</f>
        <v>0</v>
      </c>
      <c r="I1688" s="40">
        <f>IF(Txn!$B850="",0,Txn!$Q850)</f>
        <v>0</v>
      </c>
      <c r="J1688" s="40">
        <f>IF(Txn!$B850="",0,Txn!$R850)</f>
        <v>0</v>
      </c>
      <c r="K1688" s="41">
        <f>IF($A1688="","",IFERROR(VALUE(MID($A1688,6,2)),""))</f>
        <v>0</v>
      </c>
      <c r="L1688" s="39">
        <f>IF(Txn!$K850="","","طرف مقابل — "&amp;Txn!$K850)</f>
        <v>0</v>
      </c>
      <c r="N1688" s="42">
        <f>IF($D1688="",0,COUNTIF(BankAccts,$D1688))</f>
        <v>0</v>
      </c>
    </row>
    <row r="1689" spans="1:14">
      <c r="A1689" s="38">
        <f>IF(Txn!$B851="","",Txn!$B851)</f>
        <v>0</v>
      </c>
      <c r="B1689" s="38">
        <f>IF(Txn!$B851="","",Txn!$C851)</f>
        <v>0</v>
      </c>
      <c r="C1689" s="39">
        <f>IF(Txn!$B851="","","تراکنش بانکی")</f>
        <v>0</v>
      </c>
      <c r="D1689" s="38">
        <f>IF(Txn!$B851="","",IF(Txn!$X851="","",Txn!$X851))</f>
        <v>0</v>
      </c>
      <c r="E1689" s="39">
        <f>IF($D1689="","",IFERROR(VLOOKUP($D1689,AcctTbl,2,0),""))</f>
        <v>0</v>
      </c>
      <c r="F1689" s="39">
        <f>IF($D1689="","",IFERROR(VLOOKUP($D1689,AcctTbl,3,0),""))</f>
        <v>0</v>
      </c>
      <c r="G1689" s="39">
        <f>IF(Txn!$B851="","",Txn!$D851)</f>
        <v>0</v>
      </c>
      <c r="H1689" s="38">
        <f>IF(Txn!$B851="","",Txn!$E851)</f>
        <v>0</v>
      </c>
      <c r="I1689" s="40">
        <f>IF(Txn!$B851="",0,Txn!$O851)</f>
        <v>0</v>
      </c>
      <c r="J1689" s="40">
        <f>IF(Txn!$B851="",0,Txn!$P851)</f>
        <v>0</v>
      </c>
      <c r="K1689" s="41">
        <f>IF($A1689="","",IFERROR(VALUE(MID($A1689,6,2)),""))</f>
        <v>0</v>
      </c>
      <c r="L1689" s="39">
        <f>IF(Txn!$K851="","",Txn!$K851)</f>
        <v>0</v>
      </c>
      <c r="N1689" s="42">
        <f>IF($D1689="",0,COUNTIF(BankAccts,$D1689))</f>
        <v>0</v>
      </c>
    </row>
    <row r="1690" spans="1:14">
      <c r="A1690" s="38">
        <f>IF(Txn!$B851="","",Txn!$B851)</f>
        <v>0</v>
      </c>
      <c r="B1690" s="38">
        <f>IF(Txn!$B851="","",Txn!$C851)</f>
        <v>0</v>
      </c>
      <c r="C1690" s="39">
        <f>IF(Txn!$B851="","","تراکنش بانکی")</f>
        <v>0</v>
      </c>
      <c r="D1690" s="38">
        <f>IF(Txn!$B851="","",IF(IF(Txn!$U851="TRF",Txn!$Y851,Txn!$Z851)="","",IF(Txn!$U851="TRF",Txn!$Y851,Txn!$Z851)))</f>
        <v>0</v>
      </c>
      <c r="E1690" s="39">
        <f>IF($D1690="","",IFERROR(VLOOKUP($D1690,AcctTbl,2,0),""))</f>
        <v>0</v>
      </c>
      <c r="F1690" s="39">
        <f>IF($D1690="","",IFERROR(VLOOKUP($D1690,AcctTbl,3,0),""))</f>
        <v>0</v>
      </c>
      <c r="G1690" s="39">
        <f>IF(Txn!$B851="","",Txn!$D851)</f>
        <v>0</v>
      </c>
      <c r="H1690" s="38">
        <f>IF(Txn!$B851="","",Txn!$E851)</f>
        <v>0</v>
      </c>
      <c r="I1690" s="40">
        <f>IF(Txn!$B851="",0,Txn!$Q851)</f>
        <v>0</v>
      </c>
      <c r="J1690" s="40">
        <f>IF(Txn!$B851="",0,Txn!$R851)</f>
        <v>0</v>
      </c>
      <c r="K1690" s="41">
        <f>IF($A1690="","",IFERROR(VALUE(MID($A1690,6,2)),""))</f>
        <v>0</v>
      </c>
      <c r="L1690" s="39">
        <f>IF(Txn!$K851="","","طرف مقابل — "&amp;Txn!$K851)</f>
        <v>0</v>
      </c>
      <c r="N1690" s="42">
        <f>IF($D1690="",0,COUNTIF(BankAccts,$D1690))</f>
        <v>0</v>
      </c>
    </row>
    <row r="1691" spans="1:14">
      <c r="A1691" s="38">
        <f>IF(Txn!$B852="","",Txn!$B852)</f>
        <v>0</v>
      </c>
      <c r="B1691" s="38">
        <f>IF(Txn!$B852="","",Txn!$C852)</f>
        <v>0</v>
      </c>
      <c r="C1691" s="39">
        <f>IF(Txn!$B852="","","تراکنش بانکی")</f>
        <v>0</v>
      </c>
      <c r="D1691" s="38">
        <f>IF(Txn!$B852="","",IF(Txn!$X852="","",Txn!$X852))</f>
        <v>0</v>
      </c>
      <c r="E1691" s="39">
        <f>IF($D1691="","",IFERROR(VLOOKUP($D1691,AcctTbl,2,0),""))</f>
        <v>0</v>
      </c>
      <c r="F1691" s="39">
        <f>IF($D1691="","",IFERROR(VLOOKUP($D1691,AcctTbl,3,0),""))</f>
        <v>0</v>
      </c>
      <c r="G1691" s="39">
        <f>IF(Txn!$B852="","",Txn!$D852)</f>
        <v>0</v>
      </c>
      <c r="H1691" s="38">
        <f>IF(Txn!$B852="","",Txn!$E852)</f>
        <v>0</v>
      </c>
      <c r="I1691" s="40">
        <f>IF(Txn!$B852="",0,Txn!$O852)</f>
        <v>0</v>
      </c>
      <c r="J1691" s="40">
        <f>IF(Txn!$B852="",0,Txn!$P852)</f>
        <v>0</v>
      </c>
      <c r="K1691" s="41">
        <f>IF($A1691="","",IFERROR(VALUE(MID($A1691,6,2)),""))</f>
        <v>0</v>
      </c>
      <c r="L1691" s="39">
        <f>IF(Txn!$K852="","",Txn!$K852)</f>
        <v>0</v>
      </c>
      <c r="N1691" s="42">
        <f>IF($D1691="",0,COUNTIF(BankAccts,$D1691))</f>
        <v>0</v>
      </c>
    </row>
    <row r="1692" spans="1:14">
      <c r="A1692" s="38">
        <f>IF(Txn!$B852="","",Txn!$B852)</f>
        <v>0</v>
      </c>
      <c r="B1692" s="38">
        <f>IF(Txn!$B852="","",Txn!$C852)</f>
        <v>0</v>
      </c>
      <c r="C1692" s="39">
        <f>IF(Txn!$B852="","","تراکنش بانکی")</f>
        <v>0</v>
      </c>
      <c r="D1692" s="38">
        <f>IF(Txn!$B852="","",IF(IF(Txn!$U852="TRF",Txn!$Y852,Txn!$Z852)="","",IF(Txn!$U852="TRF",Txn!$Y852,Txn!$Z852)))</f>
        <v>0</v>
      </c>
      <c r="E1692" s="39">
        <f>IF($D1692="","",IFERROR(VLOOKUP($D1692,AcctTbl,2,0),""))</f>
        <v>0</v>
      </c>
      <c r="F1692" s="39">
        <f>IF($D1692="","",IFERROR(VLOOKUP($D1692,AcctTbl,3,0),""))</f>
        <v>0</v>
      </c>
      <c r="G1692" s="39">
        <f>IF(Txn!$B852="","",Txn!$D852)</f>
        <v>0</v>
      </c>
      <c r="H1692" s="38">
        <f>IF(Txn!$B852="","",Txn!$E852)</f>
        <v>0</v>
      </c>
      <c r="I1692" s="40">
        <f>IF(Txn!$B852="",0,Txn!$Q852)</f>
        <v>0</v>
      </c>
      <c r="J1692" s="40">
        <f>IF(Txn!$B852="",0,Txn!$R852)</f>
        <v>0</v>
      </c>
      <c r="K1692" s="41">
        <f>IF($A1692="","",IFERROR(VALUE(MID($A1692,6,2)),""))</f>
        <v>0</v>
      </c>
      <c r="L1692" s="39">
        <f>IF(Txn!$K852="","","طرف مقابل — "&amp;Txn!$K852)</f>
        <v>0</v>
      </c>
      <c r="N1692" s="42">
        <f>IF($D1692="",0,COUNTIF(BankAccts,$D1692))</f>
        <v>0</v>
      </c>
    </row>
    <row r="1693" spans="1:14">
      <c r="A1693" s="38">
        <f>IF(Txn!$B853="","",Txn!$B853)</f>
        <v>0</v>
      </c>
      <c r="B1693" s="38">
        <f>IF(Txn!$B853="","",Txn!$C853)</f>
        <v>0</v>
      </c>
      <c r="C1693" s="39">
        <f>IF(Txn!$B853="","","تراکنش بانکی")</f>
        <v>0</v>
      </c>
      <c r="D1693" s="38">
        <f>IF(Txn!$B853="","",IF(Txn!$X853="","",Txn!$X853))</f>
        <v>0</v>
      </c>
      <c r="E1693" s="39">
        <f>IF($D1693="","",IFERROR(VLOOKUP($D1693,AcctTbl,2,0),""))</f>
        <v>0</v>
      </c>
      <c r="F1693" s="39">
        <f>IF($D1693="","",IFERROR(VLOOKUP($D1693,AcctTbl,3,0),""))</f>
        <v>0</v>
      </c>
      <c r="G1693" s="39">
        <f>IF(Txn!$B853="","",Txn!$D853)</f>
        <v>0</v>
      </c>
      <c r="H1693" s="38">
        <f>IF(Txn!$B853="","",Txn!$E853)</f>
        <v>0</v>
      </c>
      <c r="I1693" s="40">
        <f>IF(Txn!$B853="",0,Txn!$O853)</f>
        <v>0</v>
      </c>
      <c r="J1693" s="40">
        <f>IF(Txn!$B853="",0,Txn!$P853)</f>
        <v>0</v>
      </c>
      <c r="K1693" s="41">
        <f>IF($A1693="","",IFERROR(VALUE(MID($A1693,6,2)),""))</f>
        <v>0</v>
      </c>
      <c r="L1693" s="39">
        <f>IF(Txn!$K853="","",Txn!$K853)</f>
        <v>0</v>
      </c>
      <c r="N1693" s="42">
        <f>IF($D1693="",0,COUNTIF(BankAccts,$D1693))</f>
        <v>0</v>
      </c>
    </row>
    <row r="1694" spans="1:14">
      <c r="A1694" s="38">
        <f>IF(Txn!$B853="","",Txn!$B853)</f>
        <v>0</v>
      </c>
      <c r="B1694" s="38">
        <f>IF(Txn!$B853="","",Txn!$C853)</f>
        <v>0</v>
      </c>
      <c r="C1694" s="39">
        <f>IF(Txn!$B853="","","تراکنش بانکی")</f>
        <v>0</v>
      </c>
      <c r="D1694" s="38">
        <f>IF(Txn!$B853="","",IF(IF(Txn!$U853="TRF",Txn!$Y853,Txn!$Z853)="","",IF(Txn!$U853="TRF",Txn!$Y853,Txn!$Z853)))</f>
        <v>0</v>
      </c>
      <c r="E1694" s="39">
        <f>IF($D1694="","",IFERROR(VLOOKUP($D1694,AcctTbl,2,0),""))</f>
        <v>0</v>
      </c>
      <c r="F1694" s="39">
        <f>IF($D1694="","",IFERROR(VLOOKUP($D1694,AcctTbl,3,0),""))</f>
        <v>0</v>
      </c>
      <c r="G1694" s="39">
        <f>IF(Txn!$B853="","",Txn!$D853)</f>
        <v>0</v>
      </c>
      <c r="H1694" s="38">
        <f>IF(Txn!$B853="","",Txn!$E853)</f>
        <v>0</v>
      </c>
      <c r="I1694" s="40">
        <f>IF(Txn!$B853="",0,Txn!$Q853)</f>
        <v>0</v>
      </c>
      <c r="J1694" s="40">
        <f>IF(Txn!$B853="",0,Txn!$R853)</f>
        <v>0</v>
      </c>
      <c r="K1694" s="41">
        <f>IF($A1694="","",IFERROR(VALUE(MID($A1694,6,2)),""))</f>
        <v>0</v>
      </c>
      <c r="L1694" s="39">
        <f>IF(Txn!$K853="","","طرف مقابل — "&amp;Txn!$K853)</f>
        <v>0</v>
      </c>
      <c r="N1694" s="42">
        <f>IF($D1694="",0,COUNTIF(BankAccts,$D1694))</f>
        <v>0</v>
      </c>
    </row>
    <row r="1695" spans="1:14">
      <c r="A1695" s="38">
        <f>IF(Txn!$B854="","",Txn!$B854)</f>
        <v>0</v>
      </c>
      <c r="B1695" s="38">
        <f>IF(Txn!$B854="","",Txn!$C854)</f>
        <v>0</v>
      </c>
      <c r="C1695" s="39">
        <f>IF(Txn!$B854="","","تراکنش بانکی")</f>
        <v>0</v>
      </c>
      <c r="D1695" s="38">
        <f>IF(Txn!$B854="","",IF(Txn!$X854="","",Txn!$X854))</f>
        <v>0</v>
      </c>
      <c r="E1695" s="39">
        <f>IF($D1695="","",IFERROR(VLOOKUP($D1695,AcctTbl,2,0),""))</f>
        <v>0</v>
      </c>
      <c r="F1695" s="39">
        <f>IF($D1695="","",IFERROR(VLOOKUP($D1695,AcctTbl,3,0),""))</f>
        <v>0</v>
      </c>
      <c r="G1695" s="39">
        <f>IF(Txn!$B854="","",Txn!$D854)</f>
        <v>0</v>
      </c>
      <c r="H1695" s="38">
        <f>IF(Txn!$B854="","",Txn!$E854)</f>
        <v>0</v>
      </c>
      <c r="I1695" s="40">
        <f>IF(Txn!$B854="",0,Txn!$O854)</f>
        <v>0</v>
      </c>
      <c r="J1695" s="40">
        <f>IF(Txn!$B854="",0,Txn!$P854)</f>
        <v>0</v>
      </c>
      <c r="K1695" s="41">
        <f>IF($A1695="","",IFERROR(VALUE(MID($A1695,6,2)),""))</f>
        <v>0</v>
      </c>
      <c r="L1695" s="39">
        <f>IF(Txn!$K854="","",Txn!$K854)</f>
        <v>0</v>
      </c>
      <c r="N1695" s="42">
        <f>IF($D1695="",0,COUNTIF(BankAccts,$D1695))</f>
        <v>0</v>
      </c>
    </row>
    <row r="1696" spans="1:14">
      <c r="A1696" s="38">
        <f>IF(Txn!$B854="","",Txn!$B854)</f>
        <v>0</v>
      </c>
      <c r="B1696" s="38">
        <f>IF(Txn!$B854="","",Txn!$C854)</f>
        <v>0</v>
      </c>
      <c r="C1696" s="39">
        <f>IF(Txn!$B854="","","تراکنش بانکی")</f>
        <v>0</v>
      </c>
      <c r="D1696" s="38">
        <f>IF(Txn!$B854="","",IF(IF(Txn!$U854="TRF",Txn!$Y854,Txn!$Z854)="","",IF(Txn!$U854="TRF",Txn!$Y854,Txn!$Z854)))</f>
        <v>0</v>
      </c>
      <c r="E1696" s="39">
        <f>IF($D1696="","",IFERROR(VLOOKUP($D1696,AcctTbl,2,0),""))</f>
        <v>0</v>
      </c>
      <c r="F1696" s="39">
        <f>IF($D1696="","",IFERROR(VLOOKUP($D1696,AcctTbl,3,0),""))</f>
        <v>0</v>
      </c>
      <c r="G1696" s="39">
        <f>IF(Txn!$B854="","",Txn!$D854)</f>
        <v>0</v>
      </c>
      <c r="H1696" s="38">
        <f>IF(Txn!$B854="","",Txn!$E854)</f>
        <v>0</v>
      </c>
      <c r="I1696" s="40">
        <f>IF(Txn!$B854="",0,Txn!$Q854)</f>
        <v>0</v>
      </c>
      <c r="J1696" s="40">
        <f>IF(Txn!$B854="",0,Txn!$R854)</f>
        <v>0</v>
      </c>
      <c r="K1696" s="41">
        <f>IF($A1696="","",IFERROR(VALUE(MID($A1696,6,2)),""))</f>
        <v>0</v>
      </c>
      <c r="L1696" s="39">
        <f>IF(Txn!$K854="","","طرف مقابل — "&amp;Txn!$K854)</f>
        <v>0</v>
      </c>
      <c r="N1696" s="42">
        <f>IF($D1696="",0,COUNTIF(BankAccts,$D1696))</f>
        <v>0</v>
      </c>
    </row>
    <row r="1697" spans="1:14">
      <c r="A1697" s="38">
        <f>IF(Txn!$B855="","",Txn!$B855)</f>
        <v>0</v>
      </c>
      <c r="B1697" s="38">
        <f>IF(Txn!$B855="","",Txn!$C855)</f>
        <v>0</v>
      </c>
      <c r="C1697" s="39">
        <f>IF(Txn!$B855="","","تراکنش بانکی")</f>
        <v>0</v>
      </c>
      <c r="D1697" s="38">
        <f>IF(Txn!$B855="","",IF(Txn!$X855="","",Txn!$X855))</f>
        <v>0</v>
      </c>
      <c r="E1697" s="39">
        <f>IF($D1697="","",IFERROR(VLOOKUP($D1697,AcctTbl,2,0),""))</f>
        <v>0</v>
      </c>
      <c r="F1697" s="39">
        <f>IF($D1697="","",IFERROR(VLOOKUP($D1697,AcctTbl,3,0),""))</f>
        <v>0</v>
      </c>
      <c r="G1697" s="39">
        <f>IF(Txn!$B855="","",Txn!$D855)</f>
        <v>0</v>
      </c>
      <c r="H1697" s="38">
        <f>IF(Txn!$B855="","",Txn!$E855)</f>
        <v>0</v>
      </c>
      <c r="I1697" s="40">
        <f>IF(Txn!$B855="",0,Txn!$O855)</f>
        <v>0</v>
      </c>
      <c r="J1697" s="40">
        <f>IF(Txn!$B855="",0,Txn!$P855)</f>
        <v>0</v>
      </c>
      <c r="K1697" s="41">
        <f>IF($A1697="","",IFERROR(VALUE(MID($A1697,6,2)),""))</f>
        <v>0</v>
      </c>
      <c r="L1697" s="39">
        <f>IF(Txn!$K855="","",Txn!$K855)</f>
        <v>0</v>
      </c>
      <c r="N1697" s="42">
        <f>IF($D1697="",0,COUNTIF(BankAccts,$D1697))</f>
        <v>0</v>
      </c>
    </row>
    <row r="1698" spans="1:14">
      <c r="A1698" s="38">
        <f>IF(Txn!$B855="","",Txn!$B855)</f>
        <v>0</v>
      </c>
      <c r="B1698" s="38">
        <f>IF(Txn!$B855="","",Txn!$C855)</f>
        <v>0</v>
      </c>
      <c r="C1698" s="39">
        <f>IF(Txn!$B855="","","تراکنش بانکی")</f>
        <v>0</v>
      </c>
      <c r="D1698" s="38">
        <f>IF(Txn!$B855="","",IF(IF(Txn!$U855="TRF",Txn!$Y855,Txn!$Z855)="","",IF(Txn!$U855="TRF",Txn!$Y855,Txn!$Z855)))</f>
        <v>0</v>
      </c>
      <c r="E1698" s="39">
        <f>IF($D1698="","",IFERROR(VLOOKUP($D1698,AcctTbl,2,0),""))</f>
        <v>0</v>
      </c>
      <c r="F1698" s="39">
        <f>IF($D1698="","",IFERROR(VLOOKUP($D1698,AcctTbl,3,0),""))</f>
        <v>0</v>
      </c>
      <c r="G1698" s="39">
        <f>IF(Txn!$B855="","",Txn!$D855)</f>
        <v>0</v>
      </c>
      <c r="H1698" s="38">
        <f>IF(Txn!$B855="","",Txn!$E855)</f>
        <v>0</v>
      </c>
      <c r="I1698" s="40">
        <f>IF(Txn!$B855="",0,Txn!$Q855)</f>
        <v>0</v>
      </c>
      <c r="J1698" s="40">
        <f>IF(Txn!$B855="",0,Txn!$R855)</f>
        <v>0</v>
      </c>
      <c r="K1698" s="41">
        <f>IF($A1698="","",IFERROR(VALUE(MID($A1698,6,2)),""))</f>
        <v>0</v>
      </c>
      <c r="L1698" s="39">
        <f>IF(Txn!$K855="","","طرف مقابل — "&amp;Txn!$K855)</f>
        <v>0</v>
      </c>
      <c r="N1698" s="42">
        <f>IF($D1698="",0,COUNTIF(BankAccts,$D1698))</f>
        <v>0</v>
      </c>
    </row>
    <row r="1699" spans="1:14">
      <c r="A1699" s="38">
        <f>IF(Txn!$B856="","",Txn!$B856)</f>
        <v>0</v>
      </c>
      <c r="B1699" s="38">
        <f>IF(Txn!$B856="","",Txn!$C856)</f>
        <v>0</v>
      </c>
      <c r="C1699" s="39">
        <f>IF(Txn!$B856="","","تراکنش بانکی")</f>
        <v>0</v>
      </c>
      <c r="D1699" s="38">
        <f>IF(Txn!$B856="","",IF(Txn!$X856="","",Txn!$X856))</f>
        <v>0</v>
      </c>
      <c r="E1699" s="39">
        <f>IF($D1699="","",IFERROR(VLOOKUP($D1699,AcctTbl,2,0),""))</f>
        <v>0</v>
      </c>
      <c r="F1699" s="39">
        <f>IF($D1699="","",IFERROR(VLOOKUP($D1699,AcctTbl,3,0),""))</f>
        <v>0</v>
      </c>
      <c r="G1699" s="39">
        <f>IF(Txn!$B856="","",Txn!$D856)</f>
        <v>0</v>
      </c>
      <c r="H1699" s="38">
        <f>IF(Txn!$B856="","",Txn!$E856)</f>
        <v>0</v>
      </c>
      <c r="I1699" s="40">
        <f>IF(Txn!$B856="",0,Txn!$O856)</f>
        <v>0</v>
      </c>
      <c r="J1699" s="40">
        <f>IF(Txn!$B856="",0,Txn!$P856)</f>
        <v>0</v>
      </c>
      <c r="K1699" s="41">
        <f>IF($A1699="","",IFERROR(VALUE(MID($A1699,6,2)),""))</f>
        <v>0</v>
      </c>
      <c r="L1699" s="39">
        <f>IF(Txn!$K856="","",Txn!$K856)</f>
        <v>0</v>
      </c>
      <c r="N1699" s="42">
        <f>IF($D1699="",0,COUNTIF(BankAccts,$D1699))</f>
        <v>0</v>
      </c>
    </row>
    <row r="1700" spans="1:14">
      <c r="A1700" s="38">
        <f>IF(Txn!$B856="","",Txn!$B856)</f>
        <v>0</v>
      </c>
      <c r="B1700" s="38">
        <f>IF(Txn!$B856="","",Txn!$C856)</f>
        <v>0</v>
      </c>
      <c r="C1700" s="39">
        <f>IF(Txn!$B856="","","تراکنش بانکی")</f>
        <v>0</v>
      </c>
      <c r="D1700" s="38">
        <f>IF(Txn!$B856="","",IF(IF(Txn!$U856="TRF",Txn!$Y856,Txn!$Z856)="","",IF(Txn!$U856="TRF",Txn!$Y856,Txn!$Z856)))</f>
        <v>0</v>
      </c>
      <c r="E1700" s="39">
        <f>IF($D1700="","",IFERROR(VLOOKUP($D1700,AcctTbl,2,0),""))</f>
        <v>0</v>
      </c>
      <c r="F1700" s="39">
        <f>IF($D1700="","",IFERROR(VLOOKUP($D1700,AcctTbl,3,0),""))</f>
        <v>0</v>
      </c>
      <c r="G1700" s="39">
        <f>IF(Txn!$B856="","",Txn!$D856)</f>
        <v>0</v>
      </c>
      <c r="H1700" s="38">
        <f>IF(Txn!$B856="","",Txn!$E856)</f>
        <v>0</v>
      </c>
      <c r="I1700" s="40">
        <f>IF(Txn!$B856="",0,Txn!$Q856)</f>
        <v>0</v>
      </c>
      <c r="J1700" s="40">
        <f>IF(Txn!$B856="",0,Txn!$R856)</f>
        <v>0</v>
      </c>
      <c r="K1700" s="41">
        <f>IF($A1700="","",IFERROR(VALUE(MID($A1700,6,2)),""))</f>
        <v>0</v>
      </c>
      <c r="L1700" s="39">
        <f>IF(Txn!$K856="","","طرف مقابل — "&amp;Txn!$K856)</f>
        <v>0</v>
      </c>
      <c r="N1700" s="42">
        <f>IF($D1700="",0,COUNTIF(BankAccts,$D1700))</f>
        <v>0</v>
      </c>
    </row>
    <row r="1701" spans="1:14">
      <c r="A1701" s="38">
        <f>IF(Txn!$B857="","",Txn!$B857)</f>
        <v>0</v>
      </c>
      <c r="B1701" s="38">
        <f>IF(Txn!$B857="","",Txn!$C857)</f>
        <v>0</v>
      </c>
      <c r="C1701" s="39">
        <f>IF(Txn!$B857="","","تراکنش بانکی")</f>
        <v>0</v>
      </c>
      <c r="D1701" s="38">
        <f>IF(Txn!$B857="","",IF(Txn!$X857="","",Txn!$X857))</f>
        <v>0</v>
      </c>
      <c r="E1701" s="39">
        <f>IF($D1701="","",IFERROR(VLOOKUP($D1701,AcctTbl,2,0),""))</f>
        <v>0</v>
      </c>
      <c r="F1701" s="39">
        <f>IF($D1701="","",IFERROR(VLOOKUP($D1701,AcctTbl,3,0),""))</f>
        <v>0</v>
      </c>
      <c r="G1701" s="39">
        <f>IF(Txn!$B857="","",Txn!$D857)</f>
        <v>0</v>
      </c>
      <c r="H1701" s="38">
        <f>IF(Txn!$B857="","",Txn!$E857)</f>
        <v>0</v>
      </c>
      <c r="I1701" s="40">
        <f>IF(Txn!$B857="",0,Txn!$O857)</f>
        <v>0</v>
      </c>
      <c r="J1701" s="40">
        <f>IF(Txn!$B857="",0,Txn!$P857)</f>
        <v>0</v>
      </c>
      <c r="K1701" s="41">
        <f>IF($A1701="","",IFERROR(VALUE(MID($A1701,6,2)),""))</f>
        <v>0</v>
      </c>
      <c r="L1701" s="39">
        <f>IF(Txn!$K857="","",Txn!$K857)</f>
        <v>0</v>
      </c>
      <c r="N1701" s="42">
        <f>IF($D1701="",0,COUNTIF(BankAccts,$D1701))</f>
        <v>0</v>
      </c>
    </row>
    <row r="1702" spans="1:14">
      <c r="A1702" s="38">
        <f>IF(Txn!$B857="","",Txn!$B857)</f>
        <v>0</v>
      </c>
      <c r="B1702" s="38">
        <f>IF(Txn!$B857="","",Txn!$C857)</f>
        <v>0</v>
      </c>
      <c r="C1702" s="39">
        <f>IF(Txn!$B857="","","تراکنش بانکی")</f>
        <v>0</v>
      </c>
      <c r="D1702" s="38">
        <f>IF(Txn!$B857="","",IF(IF(Txn!$U857="TRF",Txn!$Y857,Txn!$Z857)="","",IF(Txn!$U857="TRF",Txn!$Y857,Txn!$Z857)))</f>
        <v>0</v>
      </c>
      <c r="E1702" s="39">
        <f>IF($D1702="","",IFERROR(VLOOKUP($D1702,AcctTbl,2,0),""))</f>
        <v>0</v>
      </c>
      <c r="F1702" s="39">
        <f>IF($D1702="","",IFERROR(VLOOKUP($D1702,AcctTbl,3,0),""))</f>
        <v>0</v>
      </c>
      <c r="G1702" s="39">
        <f>IF(Txn!$B857="","",Txn!$D857)</f>
        <v>0</v>
      </c>
      <c r="H1702" s="38">
        <f>IF(Txn!$B857="","",Txn!$E857)</f>
        <v>0</v>
      </c>
      <c r="I1702" s="40">
        <f>IF(Txn!$B857="",0,Txn!$Q857)</f>
        <v>0</v>
      </c>
      <c r="J1702" s="40">
        <f>IF(Txn!$B857="",0,Txn!$R857)</f>
        <v>0</v>
      </c>
      <c r="K1702" s="41">
        <f>IF($A1702="","",IFERROR(VALUE(MID($A1702,6,2)),""))</f>
        <v>0</v>
      </c>
      <c r="L1702" s="39">
        <f>IF(Txn!$K857="","","طرف مقابل — "&amp;Txn!$K857)</f>
        <v>0</v>
      </c>
      <c r="N1702" s="42">
        <f>IF($D1702="",0,COUNTIF(BankAccts,$D1702))</f>
        <v>0</v>
      </c>
    </row>
    <row r="1703" spans="1:14">
      <c r="A1703" s="38">
        <f>IF(Txn!$B858="","",Txn!$B858)</f>
        <v>0</v>
      </c>
      <c r="B1703" s="38">
        <f>IF(Txn!$B858="","",Txn!$C858)</f>
        <v>0</v>
      </c>
      <c r="C1703" s="39">
        <f>IF(Txn!$B858="","","تراکنش بانکی")</f>
        <v>0</v>
      </c>
      <c r="D1703" s="38">
        <f>IF(Txn!$B858="","",IF(Txn!$X858="","",Txn!$X858))</f>
        <v>0</v>
      </c>
      <c r="E1703" s="39">
        <f>IF($D1703="","",IFERROR(VLOOKUP($D1703,AcctTbl,2,0),""))</f>
        <v>0</v>
      </c>
      <c r="F1703" s="39">
        <f>IF($D1703="","",IFERROR(VLOOKUP($D1703,AcctTbl,3,0),""))</f>
        <v>0</v>
      </c>
      <c r="G1703" s="39">
        <f>IF(Txn!$B858="","",Txn!$D858)</f>
        <v>0</v>
      </c>
      <c r="H1703" s="38">
        <f>IF(Txn!$B858="","",Txn!$E858)</f>
        <v>0</v>
      </c>
      <c r="I1703" s="40">
        <f>IF(Txn!$B858="",0,Txn!$O858)</f>
        <v>0</v>
      </c>
      <c r="J1703" s="40">
        <f>IF(Txn!$B858="",0,Txn!$P858)</f>
        <v>0</v>
      </c>
      <c r="K1703" s="41">
        <f>IF($A1703="","",IFERROR(VALUE(MID($A1703,6,2)),""))</f>
        <v>0</v>
      </c>
      <c r="L1703" s="39">
        <f>IF(Txn!$K858="","",Txn!$K858)</f>
        <v>0</v>
      </c>
      <c r="N1703" s="42">
        <f>IF($D1703="",0,COUNTIF(BankAccts,$D1703))</f>
        <v>0</v>
      </c>
    </row>
    <row r="1704" spans="1:14">
      <c r="A1704" s="38">
        <f>IF(Txn!$B858="","",Txn!$B858)</f>
        <v>0</v>
      </c>
      <c r="B1704" s="38">
        <f>IF(Txn!$B858="","",Txn!$C858)</f>
        <v>0</v>
      </c>
      <c r="C1704" s="39">
        <f>IF(Txn!$B858="","","تراکنش بانکی")</f>
        <v>0</v>
      </c>
      <c r="D1704" s="38">
        <f>IF(Txn!$B858="","",IF(IF(Txn!$U858="TRF",Txn!$Y858,Txn!$Z858)="","",IF(Txn!$U858="TRF",Txn!$Y858,Txn!$Z858)))</f>
        <v>0</v>
      </c>
      <c r="E1704" s="39">
        <f>IF($D1704="","",IFERROR(VLOOKUP($D1704,AcctTbl,2,0),""))</f>
        <v>0</v>
      </c>
      <c r="F1704" s="39">
        <f>IF($D1704="","",IFERROR(VLOOKUP($D1704,AcctTbl,3,0),""))</f>
        <v>0</v>
      </c>
      <c r="G1704" s="39">
        <f>IF(Txn!$B858="","",Txn!$D858)</f>
        <v>0</v>
      </c>
      <c r="H1704" s="38">
        <f>IF(Txn!$B858="","",Txn!$E858)</f>
        <v>0</v>
      </c>
      <c r="I1704" s="40">
        <f>IF(Txn!$B858="",0,Txn!$Q858)</f>
        <v>0</v>
      </c>
      <c r="J1704" s="40">
        <f>IF(Txn!$B858="",0,Txn!$R858)</f>
        <v>0</v>
      </c>
      <c r="K1704" s="41">
        <f>IF($A1704="","",IFERROR(VALUE(MID($A1704,6,2)),""))</f>
        <v>0</v>
      </c>
      <c r="L1704" s="39">
        <f>IF(Txn!$K858="","","طرف مقابل — "&amp;Txn!$K858)</f>
        <v>0</v>
      </c>
      <c r="N1704" s="42">
        <f>IF($D1704="",0,COUNTIF(BankAccts,$D1704))</f>
        <v>0</v>
      </c>
    </row>
    <row r="1705" spans="1:14">
      <c r="A1705" s="38">
        <f>IF(Txn!$B859="","",Txn!$B859)</f>
        <v>0</v>
      </c>
      <c r="B1705" s="38">
        <f>IF(Txn!$B859="","",Txn!$C859)</f>
        <v>0</v>
      </c>
      <c r="C1705" s="39">
        <f>IF(Txn!$B859="","","تراکنش بانکی")</f>
        <v>0</v>
      </c>
      <c r="D1705" s="38">
        <f>IF(Txn!$B859="","",IF(Txn!$X859="","",Txn!$X859))</f>
        <v>0</v>
      </c>
      <c r="E1705" s="39">
        <f>IF($D1705="","",IFERROR(VLOOKUP($D1705,AcctTbl,2,0),""))</f>
        <v>0</v>
      </c>
      <c r="F1705" s="39">
        <f>IF($D1705="","",IFERROR(VLOOKUP($D1705,AcctTbl,3,0),""))</f>
        <v>0</v>
      </c>
      <c r="G1705" s="39">
        <f>IF(Txn!$B859="","",Txn!$D859)</f>
        <v>0</v>
      </c>
      <c r="H1705" s="38">
        <f>IF(Txn!$B859="","",Txn!$E859)</f>
        <v>0</v>
      </c>
      <c r="I1705" s="40">
        <f>IF(Txn!$B859="",0,Txn!$O859)</f>
        <v>0</v>
      </c>
      <c r="J1705" s="40">
        <f>IF(Txn!$B859="",0,Txn!$P859)</f>
        <v>0</v>
      </c>
      <c r="K1705" s="41">
        <f>IF($A1705="","",IFERROR(VALUE(MID($A1705,6,2)),""))</f>
        <v>0</v>
      </c>
      <c r="L1705" s="39">
        <f>IF(Txn!$K859="","",Txn!$K859)</f>
        <v>0</v>
      </c>
      <c r="N1705" s="42">
        <f>IF($D1705="",0,COUNTIF(BankAccts,$D1705))</f>
        <v>0</v>
      </c>
    </row>
    <row r="1706" spans="1:14">
      <c r="A1706" s="38">
        <f>IF(Txn!$B859="","",Txn!$B859)</f>
        <v>0</v>
      </c>
      <c r="B1706" s="38">
        <f>IF(Txn!$B859="","",Txn!$C859)</f>
        <v>0</v>
      </c>
      <c r="C1706" s="39">
        <f>IF(Txn!$B859="","","تراکنش بانکی")</f>
        <v>0</v>
      </c>
      <c r="D1706" s="38">
        <f>IF(Txn!$B859="","",IF(IF(Txn!$U859="TRF",Txn!$Y859,Txn!$Z859)="","",IF(Txn!$U859="TRF",Txn!$Y859,Txn!$Z859)))</f>
        <v>0</v>
      </c>
      <c r="E1706" s="39">
        <f>IF($D1706="","",IFERROR(VLOOKUP($D1706,AcctTbl,2,0),""))</f>
        <v>0</v>
      </c>
      <c r="F1706" s="39">
        <f>IF($D1706="","",IFERROR(VLOOKUP($D1706,AcctTbl,3,0),""))</f>
        <v>0</v>
      </c>
      <c r="G1706" s="39">
        <f>IF(Txn!$B859="","",Txn!$D859)</f>
        <v>0</v>
      </c>
      <c r="H1706" s="38">
        <f>IF(Txn!$B859="","",Txn!$E859)</f>
        <v>0</v>
      </c>
      <c r="I1706" s="40">
        <f>IF(Txn!$B859="",0,Txn!$Q859)</f>
        <v>0</v>
      </c>
      <c r="J1706" s="40">
        <f>IF(Txn!$B859="",0,Txn!$R859)</f>
        <v>0</v>
      </c>
      <c r="K1706" s="41">
        <f>IF($A1706="","",IFERROR(VALUE(MID($A1706,6,2)),""))</f>
        <v>0</v>
      </c>
      <c r="L1706" s="39">
        <f>IF(Txn!$K859="","","طرف مقابل — "&amp;Txn!$K859)</f>
        <v>0</v>
      </c>
      <c r="N1706" s="42">
        <f>IF($D1706="",0,COUNTIF(BankAccts,$D1706))</f>
        <v>0</v>
      </c>
    </row>
    <row r="1707" spans="1:14">
      <c r="A1707" s="38">
        <f>IF(Txn!$B860="","",Txn!$B860)</f>
        <v>0</v>
      </c>
      <c r="B1707" s="38">
        <f>IF(Txn!$B860="","",Txn!$C860)</f>
        <v>0</v>
      </c>
      <c r="C1707" s="39">
        <f>IF(Txn!$B860="","","تراکنش بانکی")</f>
        <v>0</v>
      </c>
      <c r="D1707" s="38">
        <f>IF(Txn!$B860="","",IF(Txn!$X860="","",Txn!$X860))</f>
        <v>0</v>
      </c>
      <c r="E1707" s="39">
        <f>IF($D1707="","",IFERROR(VLOOKUP($D1707,AcctTbl,2,0),""))</f>
        <v>0</v>
      </c>
      <c r="F1707" s="39">
        <f>IF($D1707="","",IFERROR(VLOOKUP($D1707,AcctTbl,3,0),""))</f>
        <v>0</v>
      </c>
      <c r="G1707" s="39">
        <f>IF(Txn!$B860="","",Txn!$D860)</f>
        <v>0</v>
      </c>
      <c r="H1707" s="38">
        <f>IF(Txn!$B860="","",Txn!$E860)</f>
        <v>0</v>
      </c>
      <c r="I1707" s="40">
        <f>IF(Txn!$B860="",0,Txn!$O860)</f>
        <v>0</v>
      </c>
      <c r="J1707" s="40">
        <f>IF(Txn!$B860="",0,Txn!$P860)</f>
        <v>0</v>
      </c>
      <c r="K1707" s="41">
        <f>IF($A1707="","",IFERROR(VALUE(MID($A1707,6,2)),""))</f>
        <v>0</v>
      </c>
      <c r="L1707" s="39">
        <f>IF(Txn!$K860="","",Txn!$K860)</f>
        <v>0</v>
      </c>
      <c r="N1707" s="42">
        <f>IF($D1707="",0,COUNTIF(BankAccts,$D1707))</f>
        <v>0</v>
      </c>
    </row>
    <row r="1708" spans="1:14">
      <c r="A1708" s="38">
        <f>IF(Txn!$B860="","",Txn!$B860)</f>
        <v>0</v>
      </c>
      <c r="B1708" s="38">
        <f>IF(Txn!$B860="","",Txn!$C860)</f>
        <v>0</v>
      </c>
      <c r="C1708" s="39">
        <f>IF(Txn!$B860="","","تراکنش بانکی")</f>
        <v>0</v>
      </c>
      <c r="D1708" s="38">
        <f>IF(Txn!$B860="","",IF(IF(Txn!$U860="TRF",Txn!$Y860,Txn!$Z860)="","",IF(Txn!$U860="TRF",Txn!$Y860,Txn!$Z860)))</f>
        <v>0</v>
      </c>
      <c r="E1708" s="39">
        <f>IF($D1708="","",IFERROR(VLOOKUP($D1708,AcctTbl,2,0),""))</f>
        <v>0</v>
      </c>
      <c r="F1708" s="39">
        <f>IF($D1708="","",IFERROR(VLOOKUP($D1708,AcctTbl,3,0),""))</f>
        <v>0</v>
      </c>
      <c r="G1708" s="39">
        <f>IF(Txn!$B860="","",Txn!$D860)</f>
        <v>0</v>
      </c>
      <c r="H1708" s="38">
        <f>IF(Txn!$B860="","",Txn!$E860)</f>
        <v>0</v>
      </c>
      <c r="I1708" s="40">
        <f>IF(Txn!$B860="",0,Txn!$Q860)</f>
        <v>0</v>
      </c>
      <c r="J1708" s="40">
        <f>IF(Txn!$B860="",0,Txn!$R860)</f>
        <v>0</v>
      </c>
      <c r="K1708" s="41">
        <f>IF($A1708="","",IFERROR(VALUE(MID($A1708,6,2)),""))</f>
        <v>0</v>
      </c>
      <c r="L1708" s="39">
        <f>IF(Txn!$K860="","","طرف مقابل — "&amp;Txn!$K860)</f>
        <v>0</v>
      </c>
      <c r="N1708" s="42">
        <f>IF($D1708="",0,COUNTIF(BankAccts,$D1708))</f>
        <v>0</v>
      </c>
    </row>
    <row r="1709" spans="1:14">
      <c r="A1709" s="38">
        <f>IF(Txn!$B861="","",Txn!$B861)</f>
        <v>0</v>
      </c>
      <c r="B1709" s="38">
        <f>IF(Txn!$B861="","",Txn!$C861)</f>
        <v>0</v>
      </c>
      <c r="C1709" s="39">
        <f>IF(Txn!$B861="","","تراکنش بانکی")</f>
        <v>0</v>
      </c>
      <c r="D1709" s="38">
        <f>IF(Txn!$B861="","",IF(Txn!$X861="","",Txn!$X861))</f>
        <v>0</v>
      </c>
      <c r="E1709" s="39">
        <f>IF($D1709="","",IFERROR(VLOOKUP($D1709,AcctTbl,2,0),""))</f>
        <v>0</v>
      </c>
      <c r="F1709" s="39">
        <f>IF($D1709="","",IFERROR(VLOOKUP($D1709,AcctTbl,3,0),""))</f>
        <v>0</v>
      </c>
      <c r="G1709" s="39">
        <f>IF(Txn!$B861="","",Txn!$D861)</f>
        <v>0</v>
      </c>
      <c r="H1709" s="38">
        <f>IF(Txn!$B861="","",Txn!$E861)</f>
        <v>0</v>
      </c>
      <c r="I1709" s="40">
        <f>IF(Txn!$B861="",0,Txn!$O861)</f>
        <v>0</v>
      </c>
      <c r="J1709" s="40">
        <f>IF(Txn!$B861="",0,Txn!$P861)</f>
        <v>0</v>
      </c>
      <c r="K1709" s="41">
        <f>IF($A1709="","",IFERROR(VALUE(MID($A1709,6,2)),""))</f>
        <v>0</v>
      </c>
      <c r="L1709" s="39">
        <f>IF(Txn!$K861="","",Txn!$K861)</f>
        <v>0</v>
      </c>
      <c r="N1709" s="42">
        <f>IF($D1709="",0,COUNTIF(BankAccts,$D1709))</f>
        <v>0</v>
      </c>
    </row>
    <row r="1710" spans="1:14">
      <c r="A1710" s="38">
        <f>IF(Txn!$B861="","",Txn!$B861)</f>
        <v>0</v>
      </c>
      <c r="B1710" s="38">
        <f>IF(Txn!$B861="","",Txn!$C861)</f>
        <v>0</v>
      </c>
      <c r="C1710" s="39">
        <f>IF(Txn!$B861="","","تراکنش بانکی")</f>
        <v>0</v>
      </c>
      <c r="D1710" s="38">
        <f>IF(Txn!$B861="","",IF(IF(Txn!$U861="TRF",Txn!$Y861,Txn!$Z861)="","",IF(Txn!$U861="TRF",Txn!$Y861,Txn!$Z861)))</f>
        <v>0</v>
      </c>
      <c r="E1710" s="39">
        <f>IF($D1710="","",IFERROR(VLOOKUP($D1710,AcctTbl,2,0),""))</f>
        <v>0</v>
      </c>
      <c r="F1710" s="39">
        <f>IF($D1710="","",IFERROR(VLOOKUP($D1710,AcctTbl,3,0),""))</f>
        <v>0</v>
      </c>
      <c r="G1710" s="39">
        <f>IF(Txn!$B861="","",Txn!$D861)</f>
        <v>0</v>
      </c>
      <c r="H1710" s="38">
        <f>IF(Txn!$B861="","",Txn!$E861)</f>
        <v>0</v>
      </c>
      <c r="I1710" s="40">
        <f>IF(Txn!$B861="",0,Txn!$Q861)</f>
        <v>0</v>
      </c>
      <c r="J1710" s="40">
        <f>IF(Txn!$B861="",0,Txn!$R861)</f>
        <v>0</v>
      </c>
      <c r="K1710" s="41">
        <f>IF($A1710="","",IFERROR(VALUE(MID($A1710,6,2)),""))</f>
        <v>0</v>
      </c>
      <c r="L1710" s="39">
        <f>IF(Txn!$K861="","","طرف مقابل — "&amp;Txn!$K861)</f>
        <v>0</v>
      </c>
      <c r="N1710" s="42">
        <f>IF($D1710="",0,COUNTIF(BankAccts,$D1710))</f>
        <v>0</v>
      </c>
    </row>
    <row r="1711" spans="1:14">
      <c r="A1711" s="38">
        <f>IF(Txn!$B862="","",Txn!$B862)</f>
        <v>0</v>
      </c>
      <c r="B1711" s="38">
        <f>IF(Txn!$B862="","",Txn!$C862)</f>
        <v>0</v>
      </c>
      <c r="C1711" s="39">
        <f>IF(Txn!$B862="","","تراکنش بانکی")</f>
        <v>0</v>
      </c>
      <c r="D1711" s="38">
        <f>IF(Txn!$B862="","",IF(Txn!$X862="","",Txn!$X862))</f>
        <v>0</v>
      </c>
      <c r="E1711" s="39">
        <f>IF($D1711="","",IFERROR(VLOOKUP($D1711,AcctTbl,2,0),""))</f>
        <v>0</v>
      </c>
      <c r="F1711" s="39">
        <f>IF($D1711="","",IFERROR(VLOOKUP($D1711,AcctTbl,3,0),""))</f>
        <v>0</v>
      </c>
      <c r="G1711" s="39">
        <f>IF(Txn!$B862="","",Txn!$D862)</f>
        <v>0</v>
      </c>
      <c r="H1711" s="38">
        <f>IF(Txn!$B862="","",Txn!$E862)</f>
        <v>0</v>
      </c>
      <c r="I1711" s="40">
        <f>IF(Txn!$B862="",0,Txn!$O862)</f>
        <v>0</v>
      </c>
      <c r="J1711" s="40">
        <f>IF(Txn!$B862="",0,Txn!$P862)</f>
        <v>0</v>
      </c>
      <c r="K1711" s="41">
        <f>IF($A1711="","",IFERROR(VALUE(MID($A1711,6,2)),""))</f>
        <v>0</v>
      </c>
      <c r="L1711" s="39">
        <f>IF(Txn!$K862="","",Txn!$K862)</f>
        <v>0</v>
      </c>
      <c r="N1711" s="42">
        <f>IF($D1711="",0,COUNTIF(BankAccts,$D1711))</f>
        <v>0</v>
      </c>
    </row>
    <row r="1712" spans="1:14">
      <c r="A1712" s="38">
        <f>IF(Txn!$B862="","",Txn!$B862)</f>
        <v>0</v>
      </c>
      <c r="B1712" s="38">
        <f>IF(Txn!$B862="","",Txn!$C862)</f>
        <v>0</v>
      </c>
      <c r="C1712" s="39">
        <f>IF(Txn!$B862="","","تراکنش بانکی")</f>
        <v>0</v>
      </c>
      <c r="D1712" s="38">
        <f>IF(Txn!$B862="","",IF(IF(Txn!$U862="TRF",Txn!$Y862,Txn!$Z862)="","",IF(Txn!$U862="TRF",Txn!$Y862,Txn!$Z862)))</f>
        <v>0</v>
      </c>
      <c r="E1712" s="39">
        <f>IF($D1712="","",IFERROR(VLOOKUP($D1712,AcctTbl,2,0),""))</f>
        <v>0</v>
      </c>
      <c r="F1712" s="39">
        <f>IF($D1712="","",IFERROR(VLOOKUP($D1712,AcctTbl,3,0),""))</f>
        <v>0</v>
      </c>
      <c r="G1712" s="39">
        <f>IF(Txn!$B862="","",Txn!$D862)</f>
        <v>0</v>
      </c>
      <c r="H1712" s="38">
        <f>IF(Txn!$B862="","",Txn!$E862)</f>
        <v>0</v>
      </c>
      <c r="I1712" s="40">
        <f>IF(Txn!$B862="",0,Txn!$Q862)</f>
        <v>0</v>
      </c>
      <c r="J1712" s="40">
        <f>IF(Txn!$B862="",0,Txn!$R862)</f>
        <v>0</v>
      </c>
      <c r="K1712" s="41">
        <f>IF($A1712="","",IFERROR(VALUE(MID($A1712,6,2)),""))</f>
        <v>0</v>
      </c>
      <c r="L1712" s="39">
        <f>IF(Txn!$K862="","","طرف مقابل — "&amp;Txn!$K862)</f>
        <v>0</v>
      </c>
      <c r="N1712" s="42">
        <f>IF($D1712="",0,COUNTIF(BankAccts,$D1712))</f>
        <v>0</v>
      </c>
    </row>
    <row r="1713" spans="1:14">
      <c r="A1713" s="38">
        <f>IF(Txn!$B863="","",Txn!$B863)</f>
        <v>0</v>
      </c>
      <c r="B1713" s="38">
        <f>IF(Txn!$B863="","",Txn!$C863)</f>
        <v>0</v>
      </c>
      <c r="C1713" s="39">
        <f>IF(Txn!$B863="","","تراکنش بانکی")</f>
        <v>0</v>
      </c>
      <c r="D1713" s="38">
        <f>IF(Txn!$B863="","",IF(Txn!$X863="","",Txn!$X863))</f>
        <v>0</v>
      </c>
      <c r="E1713" s="39">
        <f>IF($D1713="","",IFERROR(VLOOKUP($D1713,AcctTbl,2,0),""))</f>
        <v>0</v>
      </c>
      <c r="F1713" s="39">
        <f>IF($D1713="","",IFERROR(VLOOKUP($D1713,AcctTbl,3,0),""))</f>
        <v>0</v>
      </c>
      <c r="G1713" s="39">
        <f>IF(Txn!$B863="","",Txn!$D863)</f>
        <v>0</v>
      </c>
      <c r="H1713" s="38">
        <f>IF(Txn!$B863="","",Txn!$E863)</f>
        <v>0</v>
      </c>
      <c r="I1713" s="40">
        <f>IF(Txn!$B863="",0,Txn!$O863)</f>
        <v>0</v>
      </c>
      <c r="J1713" s="40">
        <f>IF(Txn!$B863="",0,Txn!$P863)</f>
        <v>0</v>
      </c>
      <c r="K1713" s="41">
        <f>IF($A1713="","",IFERROR(VALUE(MID($A1713,6,2)),""))</f>
        <v>0</v>
      </c>
      <c r="L1713" s="39">
        <f>IF(Txn!$K863="","",Txn!$K863)</f>
        <v>0</v>
      </c>
      <c r="N1713" s="42">
        <f>IF($D1713="",0,COUNTIF(BankAccts,$D1713))</f>
        <v>0</v>
      </c>
    </row>
    <row r="1714" spans="1:14">
      <c r="A1714" s="38">
        <f>IF(Txn!$B863="","",Txn!$B863)</f>
        <v>0</v>
      </c>
      <c r="B1714" s="38">
        <f>IF(Txn!$B863="","",Txn!$C863)</f>
        <v>0</v>
      </c>
      <c r="C1714" s="39">
        <f>IF(Txn!$B863="","","تراکنش بانکی")</f>
        <v>0</v>
      </c>
      <c r="D1714" s="38">
        <f>IF(Txn!$B863="","",IF(IF(Txn!$U863="TRF",Txn!$Y863,Txn!$Z863)="","",IF(Txn!$U863="TRF",Txn!$Y863,Txn!$Z863)))</f>
        <v>0</v>
      </c>
      <c r="E1714" s="39">
        <f>IF($D1714="","",IFERROR(VLOOKUP($D1714,AcctTbl,2,0),""))</f>
        <v>0</v>
      </c>
      <c r="F1714" s="39">
        <f>IF($D1714="","",IFERROR(VLOOKUP($D1714,AcctTbl,3,0),""))</f>
        <v>0</v>
      </c>
      <c r="G1714" s="39">
        <f>IF(Txn!$B863="","",Txn!$D863)</f>
        <v>0</v>
      </c>
      <c r="H1714" s="38">
        <f>IF(Txn!$B863="","",Txn!$E863)</f>
        <v>0</v>
      </c>
      <c r="I1714" s="40">
        <f>IF(Txn!$B863="",0,Txn!$Q863)</f>
        <v>0</v>
      </c>
      <c r="J1714" s="40">
        <f>IF(Txn!$B863="",0,Txn!$R863)</f>
        <v>0</v>
      </c>
      <c r="K1714" s="41">
        <f>IF($A1714="","",IFERROR(VALUE(MID($A1714,6,2)),""))</f>
        <v>0</v>
      </c>
      <c r="L1714" s="39">
        <f>IF(Txn!$K863="","","طرف مقابل — "&amp;Txn!$K863)</f>
        <v>0</v>
      </c>
      <c r="N1714" s="42">
        <f>IF($D1714="",0,COUNTIF(BankAccts,$D1714))</f>
        <v>0</v>
      </c>
    </row>
    <row r="1715" spans="1:14">
      <c r="A1715" s="38">
        <f>IF(Txn!$B864="","",Txn!$B864)</f>
        <v>0</v>
      </c>
      <c r="B1715" s="38">
        <f>IF(Txn!$B864="","",Txn!$C864)</f>
        <v>0</v>
      </c>
      <c r="C1715" s="39">
        <f>IF(Txn!$B864="","","تراکنش بانکی")</f>
        <v>0</v>
      </c>
      <c r="D1715" s="38">
        <f>IF(Txn!$B864="","",IF(Txn!$X864="","",Txn!$X864))</f>
        <v>0</v>
      </c>
      <c r="E1715" s="39">
        <f>IF($D1715="","",IFERROR(VLOOKUP($D1715,AcctTbl,2,0),""))</f>
        <v>0</v>
      </c>
      <c r="F1715" s="39">
        <f>IF($D1715="","",IFERROR(VLOOKUP($D1715,AcctTbl,3,0),""))</f>
        <v>0</v>
      </c>
      <c r="G1715" s="39">
        <f>IF(Txn!$B864="","",Txn!$D864)</f>
        <v>0</v>
      </c>
      <c r="H1715" s="38">
        <f>IF(Txn!$B864="","",Txn!$E864)</f>
        <v>0</v>
      </c>
      <c r="I1715" s="40">
        <f>IF(Txn!$B864="",0,Txn!$O864)</f>
        <v>0</v>
      </c>
      <c r="J1715" s="40">
        <f>IF(Txn!$B864="",0,Txn!$P864)</f>
        <v>0</v>
      </c>
      <c r="K1715" s="41">
        <f>IF($A1715="","",IFERROR(VALUE(MID($A1715,6,2)),""))</f>
        <v>0</v>
      </c>
      <c r="L1715" s="39">
        <f>IF(Txn!$K864="","",Txn!$K864)</f>
        <v>0</v>
      </c>
      <c r="N1715" s="42">
        <f>IF($D1715="",0,COUNTIF(BankAccts,$D1715))</f>
        <v>0</v>
      </c>
    </row>
    <row r="1716" spans="1:14">
      <c r="A1716" s="38">
        <f>IF(Txn!$B864="","",Txn!$B864)</f>
        <v>0</v>
      </c>
      <c r="B1716" s="38">
        <f>IF(Txn!$B864="","",Txn!$C864)</f>
        <v>0</v>
      </c>
      <c r="C1716" s="39">
        <f>IF(Txn!$B864="","","تراکنش بانکی")</f>
        <v>0</v>
      </c>
      <c r="D1716" s="38">
        <f>IF(Txn!$B864="","",IF(IF(Txn!$U864="TRF",Txn!$Y864,Txn!$Z864)="","",IF(Txn!$U864="TRF",Txn!$Y864,Txn!$Z864)))</f>
        <v>0</v>
      </c>
      <c r="E1716" s="39">
        <f>IF($D1716="","",IFERROR(VLOOKUP($D1716,AcctTbl,2,0),""))</f>
        <v>0</v>
      </c>
      <c r="F1716" s="39">
        <f>IF($D1716="","",IFERROR(VLOOKUP($D1716,AcctTbl,3,0),""))</f>
        <v>0</v>
      </c>
      <c r="G1716" s="39">
        <f>IF(Txn!$B864="","",Txn!$D864)</f>
        <v>0</v>
      </c>
      <c r="H1716" s="38">
        <f>IF(Txn!$B864="","",Txn!$E864)</f>
        <v>0</v>
      </c>
      <c r="I1716" s="40">
        <f>IF(Txn!$B864="",0,Txn!$Q864)</f>
        <v>0</v>
      </c>
      <c r="J1716" s="40">
        <f>IF(Txn!$B864="",0,Txn!$R864)</f>
        <v>0</v>
      </c>
      <c r="K1716" s="41">
        <f>IF($A1716="","",IFERROR(VALUE(MID($A1716,6,2)),""))</f>
        <v>0</v>
      </c>
      <c r="L1716" s="39">
        <f>IF(Txn!$K864="","","طرف مقابل — "&amp;Txn!$K864)</f>
        <v>0</v>
      </c>
      <c r="N1716" s="42">
        <f>IF($D1716="",0,COUNTIF(BankAccts,$D1716))</f>
        <v>0</v>
      </c>
    </row>
    <row r="1717" spans="1:14">
      <c r="A1717" s="38">
        <f>IF(Txn!$B865="","",Txn!$B865)</f>
        <v>0</v>
      </c>
      <c r="B1717" s="38">
        <f>IF(Txn!$B865="","",Txn!$C865)</f>
        <v>0</v>
      </c>
      <c r="C1717" s="39">
        <f>IF(Txn!$B865="","","تراکنش بانکی")</f>
        <v>0</v>
      </c>
      <c r="D1717" s="38">
        <f>IF(Txn!$B865="","",IF(Txn!$X865="","",Txn!$X865))</f>
        <v>0</v>
      </c>
      <c r="E1717" s="39">
        <f>IF($D1717="","",IFERROR(VLOOKUP($D1717,AcctTbl,2,0),""))</f>
        <v>0</v>
      </c>
      <c r="F1717" s="39">
        <f>IF($D1717="","",IFERROR(VLOOKUP($D1717,AcctTbl,3,0),""))</f>
        <v>0</v>
      </c>
      <c r="G1717" s="39">
        <f>IF(Txn!$B865="","",Txn!$D865)</f>
        <v>0</v>
      </c>
      <c r="H1717" s="38">
        <f>IF(Txn!$B865="","",Txn!$E865)</f>
        <v>0</v>
      </c>
      <c r="I1717" s="40">
        <f>IF(Txn!$B865="",0,Txn!$O865)</f>
        <v>0</v>
      </c>
      <c r="J1717" s="40">
        <f>IF(Txn!$B865="",0,Txn!$P865)</f>
        <v>0</v>
      </c>
      <c r="K1717" s="41">
        <f>IF($A1717="","",IFERROR(VALUE(MID($A1717,6,2)),""))</f>
        <v>0</v>
      </c>
      <c r="L1717" s="39">
        <f>IF(Txn!$K865="","",Txn!$K865)</f>
        <v>0</v>
      </c>
      <c r="N1717" s="42">
        <f>IF($D1717="",0,COUNTIF(BankAccts,$D1717))</f>
        <v>0</v>
      </c>
    </row>
    <row r="1718" spans="1:14">
      <c r="A1718" s="38">
        <f>IF(Txn!$B865="","",Txn!$B865)</f>
        <v>0</v>
      </c>
      <c r="B1718" s="38">
        <f>IF(Txn!$B865="","",Txn!$C865)</f>
        <v>0</v>
      </c>
      <c r="C1718" s="39">
        <f>IF(Txn!$B865="","","تراکنش بانکی")</f>
        <v>0</v>
      </c>
      <c r="D1718" s="38">
        <f>IF(Txn!$B865="","",IF(IF(Txn!$U865="TRF",Txn!$Y865,Txn!$Z865)="","",IF(Txn!$U865="TRF",Txn!$Y865,Txn!$Z865)))</f>
        <v>0</v>
      </c>
      <c r="E1718" s="39">
        <f>IF($D1718="","",IFERROR(VLOOKUP($D1718,AcctTbl,2,0),""))</f>
        <v>0</v>
      </c>
      <c r="F1718" s="39">
        <f>IF($D1718="","",IFERROR(VLOOKUP($D1718,AcctTbl,3,0),""))</f>
        <v>0</v>
      </c>
      <c r="G1718" s="39">
        <f>IF(Txn!$B865="","",Txn!$D865)</f>
        <v>0</v>
      </c>
      <c r="H1718" s="38">
        <f>IF(Txn!$B865="","",Txn!$E865)</f>
        <v>0</v>
      </c>
      <c r="I1718" s="40">
        <f>IF(Txn!$B865="",0,Txn!$Q865)</f>
        <v>0</v>
      </c>
      <c r="J1718" s="40">
        <f>IF(Txn!$B865="",0,Txn!$R865)</f>
        <v>0</v>
      </c>
      <c r="K1718" s="41">
        <f>IF($A1718="","",IFERROR(VALUE(MID($A1718,6,2)),""))</f>
        <v>0</v>
      </c>
      <c r="L1718" s="39">
        <f>IF(Txn!$K865="","","طرف مقابل — "&amp;Txn!$K865)</f>
        <v>0</v>
      </c>
      <c r="N1718" s="42">
        <f>IF($D1718="",0,COUNTIF(BankAccts,$D1718))</f>
        <v>0</v>
      </c>
    </row>
    <row r="1719" spans="1:14">
      <c r="A1719" s="38">
        <f>IF(Txn!$B866="","",Txn!$B866)</f>
        <v>0</v>
      </c>
      <c r="B1719" s="38">
        <f>IF(Txn!$B866="","",Txn!$C866)</f>
        <v>0</v>
      </c>
      <c r="C1719" s="39">
        <f>IF(Txn!$B866="","","تراکنش بانکی")</f>
        <v>0</v>
      </c>
      <c r="D1719" s="38">
        <f>IF(Txn!$B866="","",IF(Txn!$X866="","",Txn!$X866))</f>
        <v>0</v>
      </c>
      <c r="E1719" s="39">
        <f>IF($D1719="","",IFERROR(VLOOKUP($D1719,AcctTbl,2,0),""))</f>
        <v>0</v>
      </c>
      <c r="F1719" s="39">
        <f>IF($D1719="","",IFERROR(VLOOKUP($D1719,AcctTbl,3,0),""))</f>
        <v>0</v>
      </c>
      <c r="G1719" s="39">
        <f>IF(Txn!$B866="","",Txn!$D866)</f>
        <v>0</v>
      </c>
      <c r="H1719" s="38">
        <f>IF(Txn!$B866="","",Txn!$E866)</f>
        <v>0</v>
      </c>
      <c r="I1719" s="40">
        <f>IF(Txn!$B866="",0,Txn!$O866)</f>
        <v>0</v>
      </c>
      <c r="J1719" s="40">
        <f>IF(Txn!$B866="",0,Txn!$P866)</f>
        <v>0</v>
      </c>
      <c r="K1719" s="41">
        <f>IF($A1719="","",IFERROR(VALUE(MID($A1719,6,2)),""))</f>
        <v>0</v>
      </c>
      <c r="L1719" s="39">
        <f>IF(Txn!$K866="","",Txn!$K866)</f>
        <v>0</v>
      </c>
      <c r="N1719" s="42">
        <f>IF($D1719="",0,COUNTIF(BankAccts,$D1719))</f>
        <v>0</v>
      </c>
    </row>
    <row r="1720" spans="1:14">
      <c r="A1720" s="38">
        <f>IF(Txn!$B866="","",Txn!$B866)</f>
        <v>0</v>
      </c>
      <c r="B1720" s="38">
        <f>IF(Txn!$B866="","",Txn!$C866)</f>
        <v>0</v>
      </c>
      <c r="C1720" s="39">
        <f>IF(Txn!$B866="","","تراکنش بانکی")</f>
        <v>0</v>
      </c>
      <c r="D1720" s="38">
        <f>IF(Txn!$B866="","",IF(IF(Txn!$U866="TRF",Txn!$Y866,Txn!$Z866)="","",IF(Txn!$U866="TRF",Txn!$Y866,Txn!$Z866)))</f>
        <v>0</v>
      </c>
      <c r="E1720" s="39">
        <f>IF($D1720="","",IFERROR(VLOOKUP($D1720,AcctTbl,2,0),""))</f>
        <v>0</v>
      </c>
      <c r="F1720" s="39">
        <f>IF($D1720="","",IFERROR(VLOOKUP($D1720,AcctTbl,3,0),""))</f>
        <v>0</v>
      </c>
      <c r="G1720" s="39">
        <f>IF(Txn!$B866="","",Txn!$D866)</f>
        <v>0</v>
      </c>
      <c r="H1720" s="38">
        <f>IF(Txn!$B866="","",Txn!$E866)</f>
        <v>0</v>
      </c>
      <c r="I1720" s="40">
        <f>IF(Txn!$B866="",0,Txn!$Q866)</f>
        <v>0</v>
      </c>
      <c r="J1720" s="40">
        <f>IF(Txn!$B866="",0,Txn!$R866)</f>
        <v>0</v>
      </c>
      <c r="K1720" s="41">
        <f>IF($A1720="","",IFERROR(VALUE(MID($A1720,6,2)),""))</f>
        <v>0</v>
      </c>
      <c r="L1720" s="39">
        <f>IF(Txn!$K866="","","طرف مقابل — "&amp;Txn!$K866)</f>
        <v>0</v>
      </c>
      <c r="N1720" s="42">
        <f>IF($D1720="",0,COUNTIF(BankAccts,$D1720))</f>
        <v>0</v>
      </c>
    </row>
    <row r="1721" spans="1:14">
      <c r="A1721" s="38">
        <f>IF(Txn!$B867="","",Txn!$B867)</f>
        <v>0</v>
      </c>
      <c r="B1721" s="38">
        <f>IF(Txn!$B867="","",Txn!$C867)</f>
        <v>0</v>
      </c>
      <c r="C1721" s="39">
        <f>IF(Txn!$B867="","","تراکنش بانکی")</f>
        <v>0</v>
      </c>
      <c r="D1721" s="38">
        <f>IF(Txn!$B867="","",IF(Txn!$X867="","",Txn!$X867))</f>
        <v>0</v>
      </c>
      <c r="E1721" s="39">
        <f>IF($D1721="","",IFERROR(VLOOKUP($D1721,AcctTbl,2,0),""))</f>
        <v>0</v>
      </c>
      <c r="F1721" s="39">
        <f>IF($D1721="","",IFERROR(VLOOKUP($D1721,AcctTbl,3,0),""))</f>
        <v>0</v>
      </c>
      <c r="G1721" s="39">
        <f>IF(Txn!$B867="","",Txn!$D867)</f>
        <v>0</v>
      </c>
      <c r="H1721" s="38">
        <f>IF(Txn!$B867="","",Txn!$E867)</f>
        <v>0</v>
      </c>
      <c r="I1721" s="40">
        <f>IF(Txn!$B867="",0,Txn!$O867)</f>
        <v>0</v>
      </c>
      <c r="J1721" s="40">
        <f>IF(Txn!$B867="",0,Txn!$P867)</f>
        <v>0</v>
      </c>
      <c r="K1721" s="41">
        <f>IF($A1721="","",IFERROR(VALUE(MID($A1721,6,2)),""))</f>
        <v>0</v>
      </c>
      <c r="L1721" s="39">
        <f>IF(Txn!$K867="","",Txn!$K867)</f>
        <v>0</v>
      </c>
      <c r="N1721" s="42">
        <f>IF($D1721="",0,COUNTIF(BankAccts,$D1721))</f>
        <v>0</v>
      </c>
    </row>
    <row r="1722" spans="1:14">
      <c r="A1722" s="38">
        <f>IF(Txn!$B867="","",Txn!$B867)</f>
        <v>0</v>
      </c>
      <c r="B1722" s="38">
        <f>IF(Txn!$B867="","",Txn!$C867)</f>
        <v>0</v>
      </c>
      <c r="C1722" s="39">
        <f>IF(Txn!$B867="","","تراکنش بانکی")</f>
        <v>0</v>
      </c>
      <c r="D1722" s="38">
        <f>IF(Txn!$B867="","",IF(IF(Txn!$U867="TRF",Txn!$Y867,Txn!$Z867)="","",IF(Txn!$U867="TRF",Txn!$Y867,Txn!$Z867)))</f>
        <v>0</v>
      </c>
      <c r="E1722" s="39">
        <f>IF($D1722="","",IFERROR(VLOOKUP($D1722,AcctTbl,2,0),""))</f>
        <v>0</v>
      </c>
      <c r="F1722" s="39">
        <f>IF($D1722="","",IFERROR(VLOOKUP($D1722,AcctTbl,3,0),""))</f>
        <v>0</v>
      </c>
      <c r="G1722" s="39">
        <f>IF(Txn!$B867="","",Txn!$D867)</f>
        <v>0</v>
      </c>
      <c r="H1722" s="38">
        <f>IF(Txn!$B867="","",Txn!$E867)</f>
        <v>0</v>
      </c>
      <c r="I1722" s="40">
        <f>IF(Txn!$B867="",0,Txn!$Q867)</f>
        <v>0</v>
      </c>
      <c r="J1722" s="40">
        <f>IF(Txn!$B867="",0,Txn!$R867)</f>
        <v>0</v>
      </c>
      <c r="K1722" s="41">
        <f>IF($A1722="","",IFERROR(VALUE(MID($A1722,6,2)),""))</f>
        <v>0</v>
      </c>
      <c r="L1722" s="39">
        <f>IF(Txn!$K867="","","طرف مقابل — "&amp;Txn!$K867)</f>
        <v>0</v>
      </c>
      <c r="N1722" s="42">
        <f>IF($D1722="",0,COUNTIF(BankAccts,$D1722))</f>
        <v>0</v>
      </c>
    </row>
    <row r="1723" spans="1:14">
      <c r="A1723" s="38">
        <f>IF(Txn!$B868="","",Txn!$B868)</f>
        <v>0</v>
      </c>
      <c r="B1723" s="38">
        <f>IF(Txn!$B868="","",Txn!$C868)</f>
        <v>0</v>
      </c>
      <c r="C1723" s="39">
        <f>IF(Txn!$B868="","","تراکنش بانکی")</f>
        <v>0</v>
      </c>
      <c r="D1723" s="38">
        <f>IF(Txn!$B868="","",IF(Txn!$X868="","",Txn!$X868))</f>
        <v>0</v>
      </c>
      <c r="E1723" s="39">
        <f>IF($D1723="","",IFERROR(VLOOKUP($D1723,AcctTbl,2,0),""))</f>
        <v>0</v>
      </c>
      <c r="F1723" s="39">
        <f>IF($D1723="","",IFERROR(VLOOKUP($D1723,AcctTbl,3,0),""))</f>
        <v>0</v>
      </c>
      <c r="G1723" s="39">
        <f>IF(Txn!$B868="","",Txn!$D868)</f>
        <v>0</v>
      </c>
      <c r="H1723" s="38">
        <f>IF(Txn!$B868="","",Txn!$E868)</f>
        <v>0</v>
      </c>
      <c r="I1723" s="40">
        <f>IF(Txn!$B868="",0,Txn!$O868)</f>
        <v>0</v>
      </c>
      <c r="J1723" s="40">
        <f>IF(Txn!$B868="",0,Txn!$P868)</f>
        <v>0</v>
      </c>
      <c r="K1723" s="41">
        <f>IF($A1723="","",IFERROR(VALUE(MID($A1723,6,2)),""))</f>
        <v>0</v>
      </c>
      <c r="L1723" s="39">
        <f>IF(Txn!$K868="","",Txn!$K868)</f>
        <v>0</v>
      </c>
      <c r="N1723" s="42">
        <f>IF($D1723="",0,COUNTIF(BankAccts,$D1723))</f>
        <v>0</v>
      </c>
    </row>
    <row r="1724" spans="1:14">
      <c r="A1724" s="38">
        <f>IF(Txn!$B868="","",Txn!$B868)</f>
        <v>0</v>
      </c>
      <c r="B1724" s="38">
        <f>IF(Txn!$B868="","",Txn!$C868)</f>
        <v>0</v>
      </c>
      <c r="C1724" s="39">
        <f>IF(Txn!$B868="","","تراکنش بانکی")</f>
        <v>0</v>
      </c>
      <c r="D1724" s="38">
        <f>IF(Txn!$B868="","",IF(IF(Txn!$U868="TRF",Txn!$Y868,Txn!$Z868)="","",IF(Txn!$U868="TRF",Txn!$Y868,Txn!$Z868)))</f>
        <v>0</v>
      </c>
      <c r="E1724" s="39">
        <f>IF($D1724="","",IFERROR(VLOOKUP($D1724,AcctTbl,2,0),""))</f>
        <v>0</v>
      </c>
      <c r="F1724" s="39">
        <f>IF($D1724="","",IFERROR(VLOOKUP($D1724,AcctTbl,3,0),""))</f>
        <v>0</v>
      </c>
      <c r="G1724" s="39">
        <f>IF(Txn!$B868="","",Txn!$D868)</f>
        <v>0</v>
      </c>
      <c r="H1724" s="38">
        <f>IF(Txn!$B868="","",Txn!$E868)</f>
        <v>0</v>
      </c>
      <c r="I1724" s="40">
        <f>IF(Txn!$B868="",0,Txn!$Q868)</f>
        <v>0</v>
      </c>
      <c r="J1724" s="40">
        <f>IF(Txn!$B868="",0,Txn!$R868)</f>
        <v>0</v>
      </c>
      <c r="K1724" s="41">
        <f>IF($A1724="","",IFERROR(VALUE(MID($A1724,6,2)),""))</f>
        <v>0</v>
      </c>
      <c r="L1724" s="39">
        <f>IF(Txn!$K868="","","طرف مقابل — "&amp;Txn!$K868)</f>
        <v>0</v>
      </c>
      <c r="N1724" s="42">
        <f>IF($D1724="",0,COUNTIF(BankAccts,$D1724))</f>
        <v>0</v>
      </c>
    </row>
    <row r="1725" spans="1:14">
      <c r="A1725" s="38">
        <f>IF(Txn!$B869="","",Txn!$B869)</f>
        <v>0</v>
      </c>
      <c r="B1725" s="38">
        <f>IF(Txn!$B869="","",Txn!$C869)</f>
        <v>0</v>
      </c>
      <c r="C1725" s="39">
        <f>IF(Txn!$B869="","","تراکنش بانکی")</f>
        <v>0</v>
      </c>
      <c r="D1725" s="38">
        <f>IF(Txn!$B869="","",IF(Txn!$X869="","",Txn!$X869))</f>
        <v>0</v>
      </c>
      <c r="E1725" s="39">
        <f>IF($D1725="","",IFERROR(VLOOKUP($D1725,AcctTbl,2,0),""))</f>
        <v>0</v>
      </c>
      <c r="F1725" s="39">
        <f>IF($D1725="","",IFERROR(VLOOKUP($D1725,AcctTbl,3,0),""))</f>
        <v>0</v>
      </c>
      <c r="G1725" s="39">
        <f>IF(Txn!$B869="","",Txn!$D869)</f>
        <v>0</v>
      </c>
      <c r="H1725" s="38">
        <f>IF(Txn!$B869="","",Txn!$E869)</f>
        <v>0</v>
      </c>
      <c r="I1725" s="40">
        <f>IF(Txn!$B869="",0,Txn!$O869)</f>
        <v>0</v>
      </c>
      <c r="J1725" s="40">
        <f>IF(Txn!$B869="",0,Txn!$P869)</f>
        <v>0</v>
      </c>
      <c r="K1725" s="41">
        <f>IF($A1725="","",IFERROR(VALUE(MID($A1725,6,2)),""))</f>
        <v>0</v>
      </c>
      <c r="L1725" s="39">
        <f>IF(Txn!$K869="","",Txn!$K869)</f>
        <v>0</v>
      </c>
      <c r="N1725" s="42">
        <f>IF($D1725="",0,COUNTIF(BankAccts,$D1725))</f>
        <v>0</v>
      </c>
    </row>
    <row r="1726" spans="1:14">
      <c r="A1726" s="38">
        <f>IF(Txn!$B869="","",Txn!$B869)</f>
        <v>0</v>
      </c>
      <c r="B1726" s="38">
        <f>IF(Txn!$B869="","",Txn!$C869)</f>
        <v>0</v>
      </c>
      <c r="C1726" s="39">
        <f>IF(Txn!$B869="","","تراکنش بانکی")</f>
        <v>0</v>
      </c>
      <c r="D1726" s="38">
        <f>IF(Txn!$B869="","",IF(IF(Txn!$U869="TRF",Txn!$Y869,Txn!$Z869)="","",IF(Txn!$U869="TRF",Txn!$Y869,Txn!$Z869)))</f>
        <v>0</v>
      </c>
      <c r="E1726" s="39">
        <f>IF($D1726="","",IFERROR(VLOOKUP($D1726,AcctTbl,2,0),""))</f>
        <v>0</v>
      </c>
      <c r="F1726" s="39">
        <f>IF($D1726="","",IFERROR(VLOOKUP($D1726,AcctTbl,3,0),""))</f>
        <v>0</v>
      </c>
      <c r="G1726" s="39">
        <f>IF(Txn!$B869="","",Txn!$D869)</f>
        <v>0</v>
      </c>
      <c r="H1726" s="38">
        <f>IF(Txn!$B869="","",Txn!$E869)</f>
        <v>0</v>
      </c>
      <c r="I1726" s="40">
        <f>IF(Txn!$B869="",0,Txn!$Q869)</f>
        <v>0</v>
      </c>
      <c r="J1726" s="40">
        <f>IF(Txn!$B869="",0,Txn!$R869)</f>
        <v>0</v>
      </c>
      <c r="K1726" s="41">
        <f>IF($A1726="","",IFERROR(VALUE(MID($A1726,6,2)),""))</f>
        <v>0</v>
      </c>
      <c r="L1726" s="39">
        <f>IF(Txn!$K869="","","طرف مقابل — "&amp;Txn!$K869)</f>
        <v>0</v>
      </c>
      <c r="N1726" s="42">
        <f>IF($D1726="",0,COUNTIF(BankAccts,$D1726))</f>
        <v>0</v>
      </c>
    </row>
    <row r="1727" spans="1:14">
      <c r="A1727" s="38">
        <f>IF(Txn!$B870="","",Txn!$B870)</f>
        <v>0</v>
      </c>
      <c r="B1727" s="38">
        <f>IF(Txn!$B870="","",Txn!$C870)</f>
        <v>0</v>
      </c>
      <c r="C1727" s="39">
        <f>IF(Txn!$B870="","","تراکنش بانکی")</f>
        <v>0</v>
      </c>
      <c r="D1727" s="38">
        <f>IF(Txn!$B870="","",IF(Txn!$X870="","",Txn!$X870))</f>
        <v>0</v>
      </c>
      <c r="E1727" s="39">
        <f>IF($D1727="","",IFERROR(VLOOKUP($D1727,AcctTbl,2,0),""))</f>
        <v>0</v>
      </c>
      <c r="F1727" s="39">
        <f>IF($D1727="","",IFERROR(VLOOKUP($D1727,AcctTbl,3,0),""))</f>
        <v>0</v>
      </c>
      <c r="G1727" s="39">
        <f>IF(Txn!$B870="","",Txn!$D870)</f>
        <v>0</v>
      </c>
      <c r="H1727" s="38">
        <f>IF(Txn!$B870="","",Txn!$E870)</f>
        <v>0</v>
      </c>
      <c r="I1727" s="40">
        <f>IF(Txn!$B870="",0,Txn!$O870)</f>
        <v>0</v>
      </c>
      <c r="J1727" s="40">
        <f>IF(Txn!$B870="",0,Txn!$P870)</f>
        <v>0</v>
      </c>
      <c r="K1727" s="41">
        <f>IF($A1727="","",IFERROR(VALUE(MID($A1727,6,2)),""))</f>
        <v>0</v>
      </c>
      <c r="L1727" s="39">
        <f>IF(Txn!$K870="","",Txn!$K870)</f>
        <v>0</v>
      </c>
      <c r="N1727" s="42">
        <f>IF($D1727="",0,COUNTIF(BankAccts,$D1727))</f>
        <v>0</v>
      </c>
    </row>
    <row r="1728" spans="1:14">
      <c r="A1728" s="38">
        <f>IF(Txn!$B870="","",Txn!$B870)</f>
        <v>0</v>
      </c>
      <c r="B1728" s="38">
        <f>IF(Txn!$B870="","",Txn!$C870)</f>
        <v>0</v>
      </c>
      <c r="C1728" s="39">
        <f>IF(Txn!$B870="","","تراکنش بانکی")</f>
        <v>0</v>
      </c>
      <c r="D1728" s="38">
        <f>IF(Txn!$B870="","",IF(IF(Txn!$U870="TRF",Txn!$Y870,Txn!$Z870)="","",IF(Txn!$U870="TRF",Txn!$Y870,Txn!$Z870)))</f>
        <v>0</v>
      </c>
      <c r="E1728" s="39">
        <f>IF($D1728="","",IFERROR(VLOOKUP($D1728,AcctTbl,2,0),""))</f>
        <v>0</v>
      </c>
      <c r="F1728" s="39">
        <f>IF($D1728="","",IFERROR(VLOOKUP($D1728,AcctTbl,3,0),""))</f>
        <v>0</v>
      </c>
      <c r="G1728" s="39">
        <f>IF(Txn!$B870="","",Txn!$D870)</f>
        <v>0</v>
      </c>
      <c r="H1728" s="38">
        <f>IF(Txn!$B870="","",Txn!$E870)</f>
        <v>0</v>
      </c>
      <c r="I1728" s="40">
        <f>IF(Txn!$B870="",0,Txn!$Q870)</f>
        <v>0</v>
      </c>
      <c r="J1728" s="40">
        <f>IF(Txn!$B870="",0,Txn!$R870)</f>
        <v>0</v>
      </c>
      <c r="K1728" s="41">
        <f>IF($A1728="","",IFERROR(VALUE(MID($A1728,6,2)),""))</f>
        <v>0</v>
      </c>
      <c r="L1728" s="39">
        <f>IF(Txn!$K870="","","طرف مقابل — "&amp;Txn!$K870)</f>
        <v>0</v>
      </c>
      <c r="N1728" s="42">
        <f>IF($D1728="",0,COUNTIF(BankAccts,$D1728))</f>
        <v>0</v>
      </c>
    </row>
    <row r="1729" spans="1:14">
      <c r="A1729" s="38">
        <f>IF(Txn!$B871="","",Txn!$B871)</f>
        <v>0</v>
      </c>
      <c r="B1729" s="38">
        <f>IF(Txn!$B871="","",Txn!$C871)</f>
        <v>0</v>
      </c>
      <c r="C1729" s="39">
        <f>IF(Txn!$B871="","","تراکنش بانکی")</f>
        <v>0</v>
      </c>
      <c r="D1729" s="38">
        <f>IF(Txn!$B871="","",IF(Txn!$X871="","",Txn!$X871))</f>
        <v>0</v>
      </c>
      <c r="E1729" s="39">
        <f>IF($D1729="","",IFERROR(VLOOKUP($D1729,AcctTbl,2,0),""))</f>
        <v>0</v>
      </c>
      <c r="F1729" s="39">
        <f>IF($D1729="","",IFERROR(VLOOKUP($D1729,AcctTbl,3,0),""))</f>
        <v>0</v>
      </c>
      <c r="G1729" s="39">
        <f>IF(Txn!$B871="","",Txn!$D871)</f>
        <v>0</v>
      </c>
      <c r="H1729" s="38">
        <f>IF(Txn!$B871="","",Txn!$E871)</f>
        <v>0</v>
      </c>
      <c r="I1729" s="40">
        <f>IF(Txn!$B871="",0,Txn!$O871)</f>
        <v>0</v>
      </c>
      <c r="J1729" s="40">
        <f>IF(Txn!$B871="",0,Txn!$P871)</f>
        <v>0</v>
      </c>
      <c r="K1729" s="41">
        <f>IF($A1729="","",IFERROR(VALUE(MID($A1729,6,2)),""))</f>
        <v>0</v>
      </c>
      <c r="L1729" s="39">
        <f>IF(Txn!$K871="","",Txn!$K871)</f>
        <v>0</v>
      </c>
      <c r="N1729" s="42">
        <f>IF($D1729="",0,COUNTIF(BankAccts,$D1729))</f>
        <v>0</v>
      </c>
    </row>
    <row r="1730" spans="1:14">
      <c r="A1730" s="38">
        <f>IF(Txn!$B871="","",Txn!$B871)</f>
        <v>0</v>
      </c>
      <c r="B1730" s="38">
        <f>IF(Txn!$B871="","",Txn!$C871)</f>
        <v>0</v>
      </c>
      <c r="C1730" s="39">
        <f>IF(Txn!$B871="","","تراکنش بانکی")</f>
        <v>0</v>
      </c>
      <c r="D1730" s="38">
        <f>IF(Txn!$B871="","",IF(IF(Txn!$U871="TRF",Txn!$Y871,Txn!$Z871)="","",IF(Txn!$U871="TRF",Txn!$Y871,Txn!$Z871)))</f>
        <v>0</v>
      </c>
      <c r="E1730" s="39">
        <f>IF($D1730="","",IFERROR(VLOOKUP($D1730,AcctTbl,2,0),""))</f>
        <v>0</v>
      </c>
      <c r="F1730" s="39">
        <f>IF($D1730="","",IFERROR(VLOOKUP($D1730,AcctTbl,3,0),""))</f>
        <v>0</v>
      </c>
      <c r="G1730" s="39">
        <f>IF(Txn!$B871="","",Txn!$D871)</f>
        <v>0</v>
      </c>
      <c r="H1730" s="38">
        <f>IF(Txn!$B871="","",Txn!$E871)</f>
        <v>0</v>
      </c>
      <c r="I1730" s="40">
        <f>IF(Txn!$B871="",0,Txn!$Q871)</f>
        <v>0</v>
      </c>
      <c r="J1730" s="40">
        <f>IF(Txn!$B871="",0,Txn!$R871)</f>
        <v>0</v>
      </c>
      <c r="K1730" s="41">
        <f>IF($A1730="","",IFERROR(VALUE(MID($A1730,6,2)),""))</f>
        <v>0</v>
      </c>
      <c r="L1730" s="39">
        <f>IF(Txn!$K871="","","طرف مقابل — "&amp;Txn!$K871)</f>
        <v>0</v>
      </c>
      <c r="N1730" s="42">
        <f>IF($D1730="",0,COUNTIF(BankAccts,$D1730))</f>
        <v>0</v>
      </c>
    </row>
    <row r="1731" spans="1:14">
      <c r="A1731" s="38">
        <f>IF(Txn!$B872="","",Txn!$B872)</f>
        <v>0</v>
      </c>
      <c r="B1731" s="38">
        <f>IF(Txn!$B872="","",Txn!$C872)</f>
        <v>0</v>
      </c>
      <c r="C1731" s="39">
        <f>IF(Txn!$B872="","","تراکنش بانکی")</f>
        <v>0</v>
      </c>
      <c r="D1731" s="38">
        <f>IF(Txn!$B872="","",IF(Txn!$X872="","",Txn!$X872))</f>
        <v>0</v>
      </c>
      <c r="E1731" s="39">
        <f>IF($D1731="","",IFERROR(VLOOKUP($D1731,AcctTbl,2,0),""))</f>
        <v>0</v>
      </c>
      <c r="F1731" s="39">
        <f>IF($D1731="","",IFERROR(VLOOKUP($D1731,AcctTbl,3,0),""))</f>
        <v>0</v>
      </c>
      <c r="G1731" s="39">
        <f>IF(Txn!$B872="","",Txn!$D872)</f>
        <v>0</v>
      </c>
      <c r="H1731" s="38">
        <f>IF(Txn!$B872="","",Txn!$E872)</f>
        <v>0</v>
      </c>
      <c r="I1731" s="40">
        <f>IF(Txn!$B872="",0,Txn!$O872)</f>
        <v>0</v>
      </c>
      <c r="J1731" s="40">
        <f>IF(Txn!$B872="",0,Txn!$P872)</f>
        <v>0</v>
      </c>
      <c r="K1731" s="41">
        <f>IF($A1731="","",IFERROR(VALUE(MID($A1731,6,2)),""))</f>
        <v>0</v>
      </c>
      <c r="L1731" s="39">
        <f>IF(Txn!$K872="","",Txn!$K872)</f>
        <v>0</v>
      </c>
      <c r="N1731" s="42">
        <f>IF($D1731="",0,COUNTIF(BankAccts,$D1731))</f>
        <v>0</v>
      </c>
    </row>
    <row r="1732" spans="1:14">
      <c r="A1732" s="38">
        <f>IF(Txn!$B872="","",Txn!$B872)</f>
        <v>0</v>
      </c>
      <c r="B1732" s="38">
        <f>IF(Txn!$B872="","",Txn!$C872)</f>
        <v>0</v>
      </c>
      <c r="C1732" s="39">
        <f>IF(Txn!$B872="","","تراکنش بانکی")</f>
        <v>0</v>
      </c>
      <c r="D1732" s="38">
        <f>IF(Txn!$B872="","",IF(IF(Txn!$U872="TRF",Txn!$Y872,Txn!$Z872)="","",IF(Txn!$U872="TRF",Txn!$Y872,Txn!$Z872)))</f>
        <v>0</v>
      </c>
      <c r="E1732" s="39">
        <f>IF($D1732="","",IFERROR(VLOOKUP($D1732,AcctTbl,2,0),""))</f>
        <v>0</v>
      </c>
      <c r="F1732" s="39">
        <f>IF($D1732="","",IFERROR(VLOOKUP($D1732,AcctTbl,3,0),""))</f>
        <v>0</v>
      </c>
      <c r="G1732" s="39">
        <f>IF(Txn!$B872="","",Txn!$D872)</f>
        <v>0</v>
      </c>
      <c r="H1732" s="38">
        <f>IF(Txn!$B872="","",Txn!$E872)</f>
        <v>0</v>
      </c>
      <c r="I1732" s="40">
        <f>IF(Txn!$B872="",0,Txn!$Q872)</f>
        <v>0</v>
      </c>
      <c r="J1732" s="40">
        <f>IF(Txn!$B872="",0,Txn!$R872)</f>
        <v>0</v>
      </c>
      <c r="K1732" s="41">
        <f>IF($A1732="","",IFERROR(VALUE(MID($A1732,6,2)),""))</f>
        <v>0</v>
      </c>
      <c r="L1732" s="39">
        <f>IF(Txn!$K872="","","طرف مقابل — "&amp;Txn!$K872)</f>
        <v>0</v>
      </c>
      <c r="N1732" s="42">
        <f>IF($D1732="",0,COUNTIF(BankAccts,$D1732))</f>
        <v>0</v>
      </c>
    </row>
    <row r="1733" spans="1:14">
      <c r="A1733" s="38">
        <f>IF(Txn!$B873="","",Txn!$B873)</f>
        <v>0</v>
      </c>
      <c r="B1733" s="38">
        <f>IF(Txn!$B873="","",Txn!$C873)</f>
        <v>0</v>
      </c>
      <c r="C1733" s="39">
        <f>IF(Txn!$B873="","","تراکنش بانکی")</f>
        <v>0</v>
      </c>
      <c r="D1733" s="38">
        <f>IF(Txn!$B873="","",IF(Txn!$X873="","",Txn!$X873))</f>
        <v>0</v>
      </c>
      <c r="E1733" s="39">
        <f>IF($D1733="","",IFERROR(VLOOKUP($D1733,AcctTbl,2,0),""))</f>
        <v>0</v>
      </c>
      <c r="F1733" s="39">
        <f>IF($D1733="","",IFERROR(VLOOKUP($D1733,AcctTbl,3,0),""))</f>
        <v>0</v>
      </c>
      <c r="G1733" s="39">
        <f>IF(Txn!$B873="","",Txn!$D873)</f>
        <v>0</v>
      </c>
      <c r="H1733" s="38">
        <f>IF(Txn!$B873="","",Txn!$E873)</f>
        <v>0</v>
      </c>
      <c r="I1733" s="40">
        <f>IF(Txn!$B873="",0,Txn!$O873)</f>
        <v>0</v>
      </c>
      <c r="J1733" s="40">
        <f>IF(Txn!$B873="",0,Txn!$P873)</f>
        <v>0</v>
      </c>
      <c r="K1733" s="41">
        <f>IF($A1733="","",IFERROR(VALUE(MID($A1733,6,2)),""))</f>
        <v>0</v>
      </c>
      <c r="L1733" s="39">
        <f>IF(Txn!$K873="","",Txn!$K873)</f>
        <v>0</v>
      </c>
      <c r="N1733" s="42">
        <f>IF($D1733="",0,COUNTIF(BankAccts,$D1733))</f>
        <v>0</v>
      </c>
    </row>
    <row r="1734" spans="1:14">
      <c r="A1734" s="38">
        <f>IF(Txn!$B873="","",Txn!$B873)</f>
        <v>0</v>
      </c>
      <c r="B1734" s="38">
        <f>IF(Txn!$B873="","",Txn!$C873)</f>
        <v>0</v>
      </c>
      <c r="C1734" s="39">
        <f>IF(Txn!$B873="","","تراکنش بانکی")</f>
        <v>0</v>
      </c>
      <c r="D1734" s="38">
        <f>IF(Txn!$B873="","",IF(IF(Txn!$U873="TRF",Txn!$Y873,Txn!$Z873)="","",IF(Txn!$U873="TRF",Txn!$Y873,Txn!$Z873)))</f>
        <v>0</v>
      </c>
      <c r="E1734" s="39">
        <f>IF($D1734="","",IFERROR(VLOOKUP($D1734,AcctTbl,2,0),""))</f>
        <v>0</v>
      </c>
      <c r="F1734" s="39">
        <f>IF($D1734="","",IFERROR(VLOOKUP($D1734,AcctTbl,3,0),""))</f>
        <v>0</v>
      </c>
      <c r="G1734" s="39">
        <f>IF(Txn!$B873="","",Txn!$D873)</f>
        <v>0</v>
      </c>
      <c r="H1734" s="38">
        <f>IF(Txn!$B873="","",Txn!$E873)</f>
        <v>0</v>
      </c>
      <c r="I1734" s="40">
        <f>IF(Txn!$B873="",0,Txn!$Q873)</f>
        <v>0</v>
      </c>
      <c r="J1734" s="40">
        <f>IF(Txn!$B873="",0,Txn!$R873)</f>
        <v>0</v>
      </c>
      <c r="K1734" s="41">
        <f>IF($A1734="","",IFERROR(VALUE(MID($A1734,6,2)),""))</f>
        <v>0</v>
      </c>
      <c r="L1734" s="39">
        <f>IF(Txn!$K873="","","طرف مقابل — "&amp;Txn!$K873)</f>
        <v>0</v>
      </c>
      <c r="N1734" s="42">
        <f>IF($D1734="",0,COUNTIF(BankAccts,$D1734))</f>
        <v>0</v>
      </c>
    </row>
    <row r="1735" spans="1:14">
      <c r="A1735" s="38">
        <f>IF(Txn!$B874="","",Txn!$B874)</f>
        <v>0</v>
      </c>
      <c r="B1735" s="38">
        <f>IF(Txn!$B874="","",Txn!$C874)</f>
        <v>0</v>
      </c>
      <c r="C1735" s="39">
        <f>IF(Txn!$B874="","","تراکنش بانکی")</f>
        <v>0</v>
      </c>
      <c r="D1735" s="38">
        <f>IF(Txn!$B874="","",IF(Txn!$X874="","",Txn!$X874))</f>
        <v>0</v>
      </c>
      <c r="E1735" s="39">
        <f>IF($D1735="","",IFERROR(VLOOKUP($D1735,AcctTbl,2,0),""))</f>
        <v>0</v>
      </c>
      <c r="F1735" s="39">
        <f>IF($D1735="","",IFERROR(VLOOKUP($D1735,AcctTbl,3,0),""))</f>
        <v>0</v>
      </c>
      <c r="G1735" s="39">
        <f>IF(Txn!$B874="","",Txn!$D874)</f>
        <v>0</v>
      </c>
      <c r="H1735" s="38">
        <f>IF(Txn!$B874="","",Txn!$E874)</f>
        <v>0</v>
      </c>
      <c r="I1735" s="40">
        <f>IF(Txn!$B874="",0,Txn!$O874)</f>
        <v>0</v>
      </c>
      <c r="J1735" s="40">
        <f>IF(Txn!$B874="",0,Txn!$P874)</f>
        <v>0</v>
      </c>
      <c r="K1735" s="41">
        <f>IF($A1735="","",IFERROR(VALUE(MID($A1735,6,2)),""))</f>
        <v>0</v>
      </c>
      <c r="L1735" s="39">
        <f>IF(Txn!$K874="","",Txn!$K874)</f>
        <v>0</v>
      </c>
      <c r="N1735" s="42">
        <f>IF($D1735="",0,COUNTIF(BankAccts,$D1735))</f>
        <v>0</v>
      </c>
    </row>
    <row r="1736" spans="1:14">
      <c r="A1736" s="38">
        <f>IF(Txn!$B874="","",Txn!$B874)</f>
        <v>0</v>
      </c>
      <c r="B1736" s="38">
        <f>IF(Txn!$B874="","",Txn!$C874)</f>
        <v>0</v>
      </c>
      <c r="C1736" s="39">
        <f>IF(Txn!$B874="","","تراکنش بانکی")</f>
        <v>0</v>
      </c>
      <c r="D1736" s="38">
        <f>IF(Txn!$B874="","",IF(IF(Txn!$U874="TRF",Txn!$Y874,Txn!$Z874)="","",IF(Txn!$U874="TRF",Txn!$Y874,Txn!$Z874)))</f>
        <v>0</v>
      </c>
      <c r="E1736" s="39">
        <f>IF($D1736="","",IFERROR(VLOOKUP($D1736,AcctTbl,2,0),""))</f>
        <v>0</v>
      </c>
      <c r="F1736" s="39">
        <f>IF($D1736="","",IFERROR(VLOOKUP($D1736,AcctTbl,3,0),""))</f>
        <v>0</v>
      </c>
      <c r="G1736" s="39">
        <f>IF(Txn!$B874="","",Txn!$D874)</f>
        <v>0</v>
      </c>
      <c r="H1736" s="38">
        <f>IF(Txn!$B874="","",Txn!$E874)</f>
        <v>0</v>
      </c>
      <c r="I1736" s="40">
        <f>IF(Txn!$B874="",0,Txn!$Q874)</f>
        <v>0</v>
      </c>
      <c r="J1736" s="40">
        <f>IF(Txn!$B874="",0,Txn!$R874)</f>
        <v>0</v>
      </c>
      <c r="K1736" s="41">
        <f>IF($A1736="","",IFERROR(VALUE(MID($A1736,6,2)),""))</f>
        <v>0</v>
      </c>
      <c r="L1736" s="39">
        <f>IF(Txn!$K874="","","طرف مقابل — "&amp;Txn!$K874)</f>
        <v>0</v>
      </c>
      <c r="N1736" s="42">
        <f>IF($D1736="",0,COUNTIF(BankAccts,$D1736))</f>
        <v>0</v>
      </c>
    </row>
    <row r="1737" spans="1:14">
      <c r="A1737" s="38">
        <f>IF(Txn!$B875="","",Txn!$B875)</f>
        <v>0</v>
      </c>
      <c r="B1737" s="38">
        <f>IF(Txn!$B875="","",Txn!$C875)</f>
        <v>0</v>
      </c>
      <c r="C1737" s="39">
        <f>IF(Txn!$B875="","","تراکنش بانکی")</f>
        <v>0</v>
      </c>
      <c r="D1737" s="38">
        <f>IF(Txn!$B875="","",IF(Txn!$X875="","",Txn!$X875))</f>
        <v>0</v>
      </c>
      <c r="E1737" s="39">
        <f>IF($D1737="","",IFERROR(VLOOKUP($D1737,AcctTbl,2,0),""))</f>
        <v>0</v>
      </c>
      <c r="F1737" s="39">
        <f>IF($D1737="","",IFERROR(VLOOKUP($D1737,AcctTbl,3,0),""))</f>
        <v>0</v>
      </c>
      <c r="G1737" s="39">
        <f>IF(Txn!$B875="","",Txn!$D875)</f>
        <v>0</v>
      </c>
      <c r="H1737" s="38">
        <f>IF(Txn!$B875="","",Txn!$E875)</f>
        <v>0</v>
      </c>
      <c r="I1737" s="40">
        <f>IF(Txn!$B875="",0,Txn!$O875)</f>
        <v>0</v>
      </c>
      <c r="J1737" s="40">
        <f>IF(Txn!$B875="",0,Txn!$P875)</f>
        <v>0</v>
      </c>
      <c r="K1737" s="41">
        <f>IF($A1737="","",IFERROR(VALUE(MID($A1737,6,2)),""))</f>
        <v>0</v>
      </c>
      <c r="L1737" s="39">
        <f>IF(Txn!$K875="","",Txn!$K875)</f>
        <v>0</v>
      </c>
      <c r="N1737" s="42">
        <f>IF($D1737="",0,COUNTIF(BankAccts,$D1737))</f>
        <v>0</v>
      </c>
    </row>
    <row r="1738" spans="1:14">
      <c r="A1738" s="38">
        <f>IF(Txn!$B875="","",Txn!$B875)</f>
        <v>0</v>
      </c>
      <c r="B1738" s="38">
        <f>IF(Txn!$B875="","",Txn!$C875)</f>
        <v>0</v>
      </c>
      <c r="C1738" s="39">
        <f>IF(Txn!$B875="","","تراکنش بانکی")</f>
        <v>0</v>
      </c>
      <c r="D1738" s="38">
        <f>IF(Txn!$B875="","",IF(IF(Txn!$U875="TRF",Txn!$Y875,Txn!$Z875)="","",IF(Txn!$U875="TRF",Txn!$Y875,Txn!$Z875)))</f>
        <v>0</v>
      </c>
      <c r="E1738" s="39">
        <f>IF($D1738="","",IFERROR(VLOOKUP($D1738,AcctTbl,2,0),""))</f>
        <v>0</v>
      </c>
      <c r="F1738" s="39">
        <f>IF($D1738="","",IFERROR(VLOOKUP($D1738,AcctTbl,3,0),""))</f>
        <v>0</v>
      </c>
      <c r="G1738" s="39">
        <f>IF(Txn!$B875="","",Txn!$D875)</f>
        <v>0</v>
      </c>
      <c r="H1738" s="38">
        <f>IF(Txn!$B875="","",Txn!$E875)</f>
        <v>0</v>
      </c>
      <c r="I1738" s="40">
        <f>IF(Txn!$B875="",0,Txn!$Q875)</f>
        <v>0</v>
      </c>
      <c r="J1738" s="40">
        <f>IF(Txn!$B875="",0,Txn!$R875)</f>
        <v>0</v>
      </c>
      <c r="K1738" s="41">
        <f>IF($A1738="","",IFERROR(VALUE(MID($A1738,6,2)),""))</f>
        <v>0</v>
      </c>
      <c r="L1738" s="39">
        <f>IF(Txn!$K875="","","طرف مقابل — "&amp;Txn!$K875)</f>
        <v>0</v>
      </c>
      <c r="N1738" s="42">
        <f>IF($D1738="",0,COUNTIF(BankAccts,$D1738))</f>
        <v>0</v>
      </c>
    </row>
    <row r="1739" spans="1:14">
      <c r="A1739" s="38">
        <f>IF(Txn!$B876="","",Txn!$B876)</f>
        <v>0</v>
      </c>
      <c r="B1739" s="38">
        <f>IF(Txn!$B876="","",Txn!$C876)</f>
        <v>0</v>
      </c>
      <c r="C1739" s="39">
        <f>IF(Txn!$B876="","","تراکنش بانکی")</f>
        <v>0</v>
      </c>
      <c r="D1739" s="38">
        <f>IF(Txn!$B876="","",IF(Txn!$X876="","",Txn!$X876))</f>
        <v>0</v>
      </c>
      <c r="E1739" s="39">
        <f>IF($D1739="","",IFERROR(VLOOKUP($D1739,AcctTbl,2,0),""))</f>
        <v>0</v>
      </c>
      <c r="F1739" s="39">
        <f>IF($D1739="","",IFERROR(VLOOKUP($D1739,AcctTbl,3,0),""))</f>
        <v>0</v>
      </c>
      <c r="G1739" s="39">
        <f>IF(Txn!$B876="","",Txn!$D876)</f>
        <v>0</v>
      </c>
      <c r="H1739" s="38">
        <f>IF(Txn!$B876="","",Txn!$E876)</f>
        <v>0</v>
      </c>
      <c r="I1739" s="40">
        <f>IF(Txn!$B876="",0,Txn!$O876)</f>
        <v>0</v>
      </c>
      <c r="J1739" s="40">
        <f>IF(Txn!$B876="",0,Txn!$P876)</f>
        <v>0</v>
      </c>
      <c r="K1739" s="41">
        <f>IF($A1739="","",IFERROR(VALUE(MID($A1739,6,2)),""))</f>
        <v>0</v>
      </c>
      <c r="L1739" s="39">
        <f>IF(Txn!$K876="","",Txn!$K876)</f>
        <v>0</v>
      </c>
      <c r="N1739" s="42">
        <f>IF($D1739="",0,COUNTIF(BankAccts,$D1739))</f>
        <v>0</v>
      </c>
    </row>
    <row r="1740" spans="1:14">
      <c r="A1740" s="38">
        <f>IF(Txn!$B876="","",Txn!$B876)</f>
        <v>0</v>
      </c>
      <c r="B1740" s="38">
        <f>IF(Txn!$B876="","",Txn!$C876)</f>
        <v>0</v>
      </c>
      <c r="C1740" s="39">
        <f>IF(Txn!$B876="","","تراکنش بانکی")</f>
        <v>0</v>
      </c>
      <c r="D1740" s="38">
        <f>IF(Txn!$B876="","",IF(IF(Txn!$U876="TRF",Txn!$Y876,Txn!$Z876)="","",IF(Txn!$U876="TRF",Txn!$Y876,Txn!$Z876)))</f>
        <v>0</v>
      </c>
      <c r="E1740" s="39">
        <f>IF($D1740="","",IFERROR(VLOOKUP($D1740,AcctTbl,2,0),""))</f>
        <v>0</v>
      </c>
      <c r="F1740" s="39">
        <f>IF($D1740="","",IFERROR(VLOOKUP($D1740,AcctTbl,3,0),""))</f>
        <v>0</v>
      </c>
      <c r="G1740" s="39">
        <f>IF(Txn!$B876="","",Txn!$D876)</f>
        <v>0</v>
      </c>
      <c r="H1740" s="38">
        <f>IF(Txn!$B876="","",Txn!$E876)</f>
        <v>0</v>
      </c>
      <c r="I1740" s="40">
        <f>IF(Txn!$B876="",0,Txn!$Q876)</f>
        <v>0</v>
      </c>
      <c r="J1740" s="40">
        <f>IF(Txn!$B876="",0,Txn!$R876)</f>
        <v>0</v>
      </c>
      <c r="K1740" s="41">
        <f>IF($A1740="","",IFERROR(VALUE(MID($A1740,6,2)),""))</f>
        <v>0</v>
      </c>
      <c r="L1740" s="39">
        <f>IF(Txn!$K876="","","طرف مقابل — "&amp;Txn!$K876)</f>
        <v>0</v>
      </c>
      <c r="N1740" s="42">
        <f>IF($D1740="",0,COUNTIF(BankAccts,$D1740))</f>
        <v>0</v>
      </c>
    </row>
    <row r="1741" spans="1:14">
      <c r="A1741" s="38">
        <f>IF(Txn!$B877="","",Txn!$B877)</f>
        <v>0</v>
      </c>
      <c r="B1741" s="38">
        <f>IF(Txn!$B877="","",Txn!$C877)</f>
        <v>0</v>
      </c>
      <c r="C1741" s="39">
        <f>IF(Txn!$B877="","","تراکنش بانکی")</f>
        <v>0</v>
      </c>
      <c r="D1741" s="38">
        <f>IF(Txn!$B877="","",IF(Txn!$X877="","",Txn!$X877))</f>
        <v>0</v>
      </c>
      <c r="E1741" s="39">
        <f>IF($D1741="","",IFERROR(VLOOKUP($D1741,AcctTbl,2,0),""))</f>
        <v>0</v>
      </c>
      <c r="F1741" s="39">
        <f>IF($D1741="","",IFERROR(VLOOKUP($D1741,AcctTbl,3,0),""))</f>
        <v>0</v>
      </c>
      <c r="G1741" s="39">
        <f>IF(Txn!$B877="","",Txn!$D877)</f>
        <v>0</v>
      </c>
      <c r="H1741" s="38">
        <f>IF(Txn!$B877="","",Txn!$E877)</f>
        <v>0</v>
      </c>
      <c r="I1741" s="40">
        <f>IF(Txn!$B877="",0,Txn!$O877)</f>
        <v>0</v>
      </c>
      <c r="J1741" s="40">
        <f>IF(Txn!$B877="",0,Txn!$P877)</f>
        <v>0</v>
      </c>
      <c r="K1741" s="41">
        <f>IF($A1741="","",IFERROR(VALUE(MID($A1741,6,2)),""))</f>
        <v>0</v>
      </c>
      <c r="L1741" s="39">
        <f>IF(Txn!$K877="","",Txn!$K877)</f>
        <v>0</v>
      </c>
      <c r="N1741" s="42">
        <f>IF($D1741="",0,COUNTIF(BankAccts,$D1741))</f>
        <v>0</v>
      </c>
    </row>
    <row r="1742" spans="1:14">
      <c r="A1742" s="38">
        <f>IF(Txn!$B877="","",Txn!$B877)</f>
        <v>0</v>
      </c>
      <c r="B1742" s="38">
        <f>IF(Txn!$B877="","",Txn!$C877)</f>
        <v>0</v>
      </c>
      <c r="C1742" s="39">
        <f>IF(Txn!$B877="","","تراکنش بانکی")</f>
        <v>0</v>
      </c>
      <c r="D1742" s="38">
        <f>IF(Txn!$B877="","",IF(IF(Txn!$U877="TRF",Txn!$Y877,Txn!$Z877)="","",IF(Txn!$U877="TRF",Txn!$Y877,Txn!$Z877)))</f>
        <v>0</v>
      </c>
      <c r="E1742" s="39">
        <f>IF($D1742="","",IFERROR(VLOOKUP($D1742,AcctTbl,2,0),""))</f>
        <v>0</v>
      </c>
      <c r="F1742" s="39">
        <f>IF($D1742="","",IFERROR(VLOOKUP($D1742,AcctTbl,3,0),""))</f>
        <v>0</v>
      </c>
      <c r="G1742" s="39">
        <f>IF(Txn!$B877="","",Txn!$D877)</f>
        <v>0</v>
      </c>
      <c r="H1742" s="38">
        <f>IF(Txn!$B877="","",Txn!$E877)</f>
        <v>0</v>
      </c>
      <c r="I1742" s="40">
        <f>IF(Txn!$B877="",0,Txn!$Q877)</f>
        <v>0</v>
      </c>
      <c r="J1742" s="40">
        <f>IF(Txn!$B877="",0,Txn!$R877)</f>
        <v>0</v>
      </c>
      <c r="K1742" s="41">
        <f>IF($A1742="","",IFERROR(VALUE(MID($A1742,6,2)),""))</f>
        <v>0</v>
      </c>
      <c r="L1742" s="39">
        <f>IF(Txn!$K877="","","طرف مقابل — "&amp;Txn!$K877)</f>
        <v>0</v>
      </c>
      <c r="N1742" s="42">
        <f>IF($D1742="",0,COUNTIF(BankAccts,$D1742))</f>
        <v>0</v>
      </c>
    </row>
    <row r="1743" spans="1:14">
      <c r="A1743" s="38">
        <f>IF(Txn!$B878="","",Txn!$B878)</f>
        <v>0</v>
      </c>
      <c r="B1743" s="38">
        <f>IF(Txn!$B878="","",Txn!$C878)</f>
        <v>0</v>
      </c>
      <c r="C1743" s="39">
        <f>IF(Txn!$B878="","","تراکنش بانکی")</f>
        <v>0</v>
      </c>
      <c r="D1743" s="38">
        <f>IF(Txn!$B878="","",IF(Txn!$X878="","",Txn!$X878))</f>
        <v>0</v>
      </c>
      <c r="E1743" s="39">
        <f>IF($D1743="","",IFERROR(VLOOKUP($D1743,AcctTbl,2,0),""))</f>
        <v>0</v>
      </c>
      <c r="F1743" s="39">
        <f>IF($D1743="","",IFERROR(VLOOKUP($D1743,AcctTbl,3,0),""))</f>
        <v>0</v>
      </c>
      <c r="G1743" s="39">
        <f>IF(Txn!$B878="","",Txn!$D878)</f>
        <v>0</v>
      </c>
      <c r="H1743" s="38">
        <f>IF(Txn!$B878="","",Txn!$E878)</f>
        <v>0</v>
      </c>
      <c r="I1743" s="40">
        <f>IF(Txn!$B878="",0,Txn!$O878)</f>
        <v>0</v>
      </c>
      <c r="J1743" s="40">
        <f>IF(Txn!$B878="",0,Txn!$P878)</f>
        <v>0</v>
      </c>
      <c r="K1743" s="41">
        <f>IF($A1743="","",IFERROR(VALUE(MID($A1743,6,2)),""))</f>
        <v>0</v>
      </c>
      <c r="L1743" s="39">
        <f>IF(Txn!$K878="","",Txn!$K878)</f>
        <v>0</v>
      </c>
      <c r="N1743" s="42">
        <f>IF($D1743="",0,COUNTIF(BankAccts,$D1743))</f>
        <v>0</v>
      </c>
    </row>
    <row r="1744" spans="1:14">
      <c r="A1744" s="38">
        <f>IF(Txn!$B878="","",Txn!$B878)</f>
        <v>0</v>
      </c>
      <c r="B1744" s="38">
        <f>IF(Txn!$B878="","",Txn!$C878)</f>
        <v>0</v>
      </c>
      <c r="C1744" s="39">
        <f>IF(Txn!$B878="","","تراکنش بانکی")</f>
        <v>0</v>
      </c>
      <c r="D1744" s="38">
        <f>IF(Txn!$B878="","",IF(IF(Txn!$U878="TRF",Txn!$Y878,Txn!$Z878)="","",IF(Txn!$U878="TRF",Txn!$Y878,Txn!$Z878)))</f>
        <v>0</v>
      </c>
      <c r="E1744" s="39">
        <f>IF($D1744="","",IFERROR(VLOOKUP($D1744,AcctTbl,2,0),""))</f>
        <v>0</v>
      </c>
      <c r="F1744" s="39">
        <f>IF($D1744="","",IFERROR(VLOOKUP($D1744,AcctTbl,3,0),""))</f>
        <v>0</v>
      </c>
      <c r="G1744" s="39">
        <f>IF(Txn!$B878="","",Txn!$D878)</f>
        <v>0</v>
      </c>
      <c r="H1744" s="38">
        <f>IF(Txn!$B878="","",Txn!$E878)</f>
        <v>0</v>
      </c>
      <c r="I1744" s="40">
        <f>IF(Txn!$B878="",0,Txn!$Q878)</f>
        <v>0</v>
      </c>
      <c r="J1744" s="40">
        <f>IF(Txn!$B878="",0,Txn!$R878)</f>
        <v>0</v>
      </c>
      <c r="K1744" s="41">
        <f>IF($A1744="","",IFERROR(VALUE(MID($A1744,6,2)),""))</f>
        <v>0</v>
      </c>
      <c r="L1744" s="39">
        <f>IF(Txn!$K878="","","طرف مقابل — "&amp;Txn!$K878)</f>
        <v>0</v>
      </c>
      <c r="N1744" s="42">
        <f>IF($D1744="",0,COUNTIF(BankAccts,$D1744))</f>
        <v>0</v>
      </c>
    </row>
    <row r="1745" spans="1:14">
      <c r="A1745" s="38">
        <f>IF(Txn!$B879="","",Txn!$B879)</f>
        <v>0</v>
      </c>
      <c r="B1745" s="38">
        <f>IF(Txn!$B879="","",Txn!$C879)</f>
        <v>0</v>
      </c>
      <c r="C1745" s="39">
        <f>IF(Txn!$B879="","","تراکنش بانکی")</f>
        <v>0</v>
      </c>
      <c r="D1745" s="38">
        <f>IF(Txn!$B879="","",IF(Txn!$X879="","",Txn!$X879))</f>
        <v>0</v>
      </c>
      <c r="E1745" s="39">
        <f>IF($D1745="","",IFERROR(VLOOKUP($D1745,AcctTbl,2,0),""))</f>
        <v>0</v>
      </c>
      <c r="F1745" s="39">
        <f>IF($D1745="","",IFERROR(VLOOKUP($D1745,AcctTbl,3,0),""))</f>
        <v>0</v>
      </c>
      <c r="G1745" s="39">
        <f>IF(Txn!$B879="","",Txn!$D879)</f>
        <v>0</v>
      </c>
      <c r="H1745" s="38">
        <f>IF(Txn!$B879="","",Txn!$E879)</f>
        <v>0</v>
      </c>
      <c r="I1745" s="40">
        <f>IF(Txn!$B879="",0,Txn!$O879)</f>
        <v>0</v>
      </c>
      <c r="J1745" s="40">
        <f>IF(Txn!$B879="",0,Txn!$P879)</f>
        <v>0</v>
      </c>
      <c r="K1745" s="41">
        <f>IF($A1745="","",IFERROR(VALUE(MID($A1745,6,2)),""))</f>
        <v>0</v>
      </c>
      <c r="L1745" s="39">
        <f>IF(Txn!$K879="","",Txn!$K879)</f>
        <v>0</v>
      </c>
      <c r="N1745" s="42">
        <f>IF($D1745="",0,COUNTIF(BankAccts,$D1745))</f>
        <v>0</v>
      </c>
    </row>
    <row r="1746" spans="1:14">
      <c r="A1746" s="38">
        <f>IF(Txn!$B879="","",Txn!$B879)</f>
        <v>0</v>
      </c>
      <c r="B1746" s="38">
        <f>IF(Txn!$B879="","",Txn!$C879)</f>
        <v>0</v>
      </c>
      <c r="C1746" s="39">
        <f>IF(Txn!$B879="","","تراکنش بانکی")</f>
        <v>0</v>
      </c>
      <c r="D1746" s="38">
        <f>IF(Txn!$B879="","",IF(IF(Txn!$U879="TRF",Txn!$Y879,Txn!$Z879)="","",IF(Txn!$U879="TRF",Txn!$Y879,Txn!$Z879)))</f>
        <v>0</v>
      </c>
      <c r="E1746" s="39">
        <f>IF($D1746="","",IFERROR(VLOOKUP($D1746,AcctTbl,2,0),""))</f>
        <v>0</v>
      </c>
      <c r="F1746" s="39">
        <f>IF($D1746="","",IFERROR(VLOOKUP($D1746,AcctTbl,3,0),""))</f>
        <v>0</v>
      </c>
      <c r="G1746" s="39">
        <f>IF(Txn!$B879="","",Txn!$D879)</f>
        <v>0</v>
      </c>
      <c r="H1746" s="38">
        <f>IF(Txn!$B879="","",Txn!$E879)</f>
        <v>0</v>
      </c>
      <c r="I1746" s="40">
        <f>IF(Txn!$B879="",0,Txn!$Q879)</f>
        <v>0</v>
      </c>
      <c r="J1746" s="40">
        <f>IF(Txn!$B879="",0,Txn!$R879)</f>
        <v>0</v>
      </c>
      <c r="K1746" s="41">
        <f>IF($A1746="","",IFERROR(VALUE(MID($A1746,6,2)),""))</f>
        <v>0</v>
      </c>
      <c r="L1746" s="39">
        <f>IF(Txn!$K879="","","طرف مقابل — "&amp;Txn!$K879)</f>
        <v>0</v>
      </c>
      <c r="N1746" s="42">
        <f>IF($D1746="",0,COUNTIF(BankAccts,$D1746))</f>
        <v>0</v>
      </c>
    </row>
    <row r="1747" spans="1:14">
      <c r="A1747" s="38">
        <f>IF(Txn!$B880="","",Txn!$B880)</f>
        <v>0</v>
      </c>
      <c r="B1747" s="38">
        <f>IF(Txn!$B880="","",Txn!$C880)</f>
        <v>0</v>
      </c>
      <c r="C1747" s="39">
        <f>IF(Txn!$B880="","","تراکنش بانکی")</f>
        <v>0</v>
      </c>
      <c r="D1747" s="38">
        <f>IF(Txn!$B880="","",IF(Txn!$X880="","",Txn!$X880))</f>
        <v>0</v>
      </c>
      <c r="E1747" s="39">
        <f>IF($D1747="","",IFERROR(VLOOKUP($D1747,AcctTbl,2,0),""))</f>
        <v>0</v>
      </c>
      <c r="F1747" s="39">
        <f>IF($D1747="","",IFERROR(VLOOKUP($D1747,AcctTbl,3,0),""))</f>
        <v>0</v>
      </c>
      <c r="G1747" s="39">
        <f>IF(Txn!$B880="","",Txn!$D880)</f>
        <v>0</v>
      </c>
      <c r="H1747" s="38">
        <f>IF(Txn!$B880="","",Txn!$E880)</f>
        <v>0</v>
      </c>
      <c r="I1747" s="40">
        <f>IF(Txn!$B880="",0,Txn!$O880)</f>
        <v>0</v>
      </c>
      <c r="J1747" s="40">
        <f>IF(Txn!$B880="",0,Txn!$P880)</f>
        <v>0</v>
      </c>
      <c r="K1747" s="41">
        <f>IF($A1747="","",IFERROR(VALUE(MID($A1747,6,2)),""))</f>
        <v>0</v>
      </c>
      <c r="L1747" s="39">
        <f>IF(Txn!$K880="","",Txn!$K880)</f>
        <v>0</v>
      </c>
      <c r="N1747" s="42">
        <f>IF($D1747="",0,COUNTIF(BankAccts,$D1747))</f>
        <v>0</v>
      </c>
    </row>
    <row r="1748" spans="1:14">
      <c r="A1748" s="38">
        <f>IF(Txn!$B880="","",Txn!$B880)</f>
        <v>0</v>
      </c>
      <c r="B1748" s="38">
        <f>IF(Txn!$B880="","",Txn!$C880)</f>
        <v>0</v>
      </c>
      <c r="C1748" s="39">
        <f>IF(Txn!$B880="","","تراکنش بانکی")</f>
        <v>0</v>
      </c>
      <c r="D1748" s="38">
        <f>IF(Txn!$B880="","",IF(IF(Txn!$U880="TRF",Txn!$Y880,Txn!$Z880)="","",IF(Txn!$U880="TRF",Txn!$Y880,Txn!$Z880)))</f>
        <v>0</v>
      </c>
      <c r="E1748" s="39">
        <f>IF($D1748="","",IFERROR(VLOOKUP($D1748,AcctTbl,2,0),""))</f>
        <v>0</v>
      </c>
      <c r="F1748" s="39">
        <f>IF($D1748="","",IFERROR(VLOOKUP($D1748,AcctTbl,3,0),""))</f>
        <v>0</v>
      </c>
      <c r="G1748" s="39">
        <f>IF(Txn!$B880="","",Txn!$D880)</f>
        <v>0</v>
      </c>
      <c r="H1748" s="38">
        <f>IF(Txn!$B880="","",Txn!$E880)</f>
        <v>0</v>
      </c>
      <c r="I1748" s="40">
        <f>IF(Txn!$B880="",0,Txn!$Q880)</f>
        <v>0</v>
      </c>
      <c r="J1748" s="40">
        <f>IF(Txn!$B880="",0,Txn!$R880)</f>
        <v>0</v>
      </c>
      <c r="K1748" s="41">
        <f>IF($A1748="","",IFERROR(VALUE(MID($A1748,6,2)),""))</f>
        <v>0</v>
      </c>
      <c r="L1748" s="39">
        <f>IF(Txn!$K880="","","طرف مقابل — "&amp;Txn!$K880)</f>
        <v>0</v>
      </c>
      <c r="N1748" s="42">
        <f>IF($D1748="",0,COUNTIF(BankAccts,$D1748))</f>
        <v>0</v>
      </c>
    </row>
    <row r="1749" spans="1:14">
      <c r="A1749" s="38">
        <f>IF(Txn!$B881="","",Txn!$B881)</f>
        <v>0</v>
      </c>
      <c r="B1749" s="38">
        <f>IF(Txn!$B881="","",Txn!$C881)</f>
        <v>0</v>
      </c>
      <c r="C1749" s="39">
        <f>IF(Txn!$B881="","","تراکنش بانکی")</f>
        <v>0</v>
      </c>
      <c r="D1749" s="38">
        <f>IF(Txn!$B881="","",IF(Txn!$X881="","",Txn!$X881))</f>
        <v>0</v>
      </c>
      <c r="E1749" s="39">
        <f>IF($D1749="","",IFERROR(VLOOKUP($D1749,AcctTbl,2,0),""))</f>
        <v>0</v>
      </c>
      <c r="F1749" s="39">
        <f>IF($D1749="","",IFERROR(VLOOKUP($D1749,AcctTbl,3,0),""))</f>
        <v>0</v>
      </c>
      <c r="G1749" s="39">
        <f>IF(Txn!$B881="","",Txn!$D881)</f>
        <v>0</v>
      </c>
      <c r="H1749" s="38">
        <f>IF(Txn!$B881="","",Txn!$E881)</f>
        <v>0</v>
      </c>
      <c r="I1749" s="40">
        <f>IF(Txn!$B881="",0,Txn!$O881)</f>
        <v>0</v>
      </c>
      <c r="J1749" s="40">
        <f>IF(Txn!$B881="",0,Txn!$P881)</f>
        <v>0</v>
      </c>
      <c r="K1749" s="41">
        <f>IF($A1749="","",IFERROR(VALUE(MID($A1749,6,2)),""))</f>
        <v>0</v>
      </c>
      <c r="L1749" s="39">
        <f>IF(Txn!$K881="","",Txn!$K881)</f>
        <v>0</v>
      </c>
      <c r="N1749" s="42">
        <f>IF($D1749="",0,COUNTIF(BankAccts,$D1749))</f>
        <v>0</v>
      </c>
    </row>
    <row r="1750" spans="1:14">
      <c r="A1750" s="38">
        <f>IF(Txn!$B881="","",Txn!$B881)</f>
        <v>0</v>
      </c>
      <c r="B1750" s="38">
        <f>IF(Txn!$B881="","",Txn!$C881)</f>
        <v>0</v>
      </c>
      <c r="C1750" s="39">
        <f>IF(Txn!$B881="","","تراکنش بانکی")</f>
        <v>0</v>
      </c>
      <c r="D1750" s="38">
        <f>IF(Txn!$B881="","",IF(IF(Txn!$U881="TRF",Txn!$Y881,Txn!$Z881)="","",IF(Txn!$U881="TRF",Txn!$Y881,Txn!$Z881)))</f>
        <v>0</v>
      </c>
      <c r="E1750" s="39">
        <f>IF($D1750="","",IFERROR(VLOOKUP($D1750,AcctTbl,2,0),""))</f>
        <v>0</v>
      </c>
      <c r="F1750" s="39">
        <f>IF($D1750="","",IFERROR(VLOOKUP($D1750,AcctTbl,3,0),""))</f>
        <v>0</v>
      </c>
      <c r="G1750" s="39">
        <f>IF(Txn!$B881="","",Txn!$D881)</f>
        <v>0</v>
      </c>
      <c r="H1750" s="38">
        <f>IF(Txn!$B881="","",Txn!$E881)</f>
        <v>0</v>
      </c>
      <c r="I1750" s="40">
        <f>IF(Txn!$B881="",0,Txn!$Q881)</f>
        <v>0</v>
      </c>
      <c r="J1750" s="40">
        <f>IF(Txn!$B881="",0,Txn!$R881)</f>
        <v>0</v>
      </c>
      <c r="K1750" s="41">
        <f>IF($A1750="","",IFERROR(VALUE(MID($A1750,6,2)),""))</f>
        <v>0</v>
      </c>
      <c r="L1750" s="39">
        <f>IF(Txn!$K881="","","طرف مقابل — "&amp;Txn!$K881)</f>
        <v>0</v>
      </c>
      <c r="N1750" s="42">
        <f>IF($D1750="",0,COUNTIF(BankAccts,$D1750))</f>
        <v>0</v>
      </c>
    </row>
    <row r="1751" spans="1:14">
      <c r="A1751" s="38">
        <f>IF(Txn!$B882="","",Txn!$B882)</f>
        <v>0</v>
      </c>
      <c r="B1751" s="38">
        <f>IF(Txn!$B882="","",Txn!$C882)</f>
        <v>0</v>
      </c>
      <c r="C1751" s="39">
        <f>IF(Txn!$B882="","","تراکنش بانکی")</f>
        <v>0</v>
      </c>
      <c r="D1751" s="38">
        <f>IF(Txn!$B882="","",IF(Txn!$X882="","",Txn!$X882))</f>
        <v>0</v>
      </c>
      <c r="E1751" s="39">
        <f>IF($D1751="","",IFERROR(VLOOKUP($D1751,AcctTbl,2,0),""))</f>
        <v>0</v>
      </c>
      <c r="F1751" s="39">
        <f>IF($D1751="","",IFERROR(VLOOKUP($D1751,AcctTbl,3,0),""))</f>
        <v>0</v>
      </c>
      <c r="G1751" s="39">
        <f>IF(Txn!$B882="","",Txn!$D882)</f>
        <v>0</v>
      </c>
      <c r="H1751" s="38">
        <f>IF(Txn!$B882="","",Txn!$E882)</f>
        <v>0</v>
      </c>
      <c r="I1751" s="40">
        <f>IF(Txn!$B882="",0,Txn!$O882)</f>
        <v>0</v>
      </c>
      <c r="J1751" s="40">
        <f>IF(Txn!$B882="",0,Txn!$P882)</f>
        <v>0</v>
      </c>
      <c r="K1751" s="41">
        <f>IF($A1751="","",IFERROR(VALUE(MID($A1751,6,2)),""))</f>
        <v>0</v>
      </c>
      <c r="L1751" s="39">
        <f>IF(Txn!$K882="","",Txn!$K882)</f>
        <v>0</v>
      </c>
      <c r="N1751" s="42">
        <f>IF($D1751="",0,COUNTIF(BankAccts,$D1751))</f>
        <v>0</v>
      </c>
    </row>
    <row r="1752" spans="1:14">
      <c r="A1752" s="38">
        <f>IF(Txn!$B882="","",Txn!$B882)</f>
        <v>0</v>
      </c>
      <c r="B1752" s="38">
        <f>IF(Txn!$B882="","",Txn!$C882)</f>
        <v>0</v>
      </c>
      <c r="C1752" s="39">
        <f>IF(Txn!$B882="","","تراکنش بانکی")</f>
        <v>0</v>
      </c>
      <c r="D1752" s="38">
        <f>IF(Txn!$B882="","",IF(IF(Txn!$U882="TRF",Txn!$Y882,Txn!$Z882)="","",IF(Txn!$U882="TRF",Txn!$Y882,Txn!$Z882)))</f>
        <v>0</v>
      </c>
      <c r="E1752" s="39">
        <f>IF($D1752="","",IFERROR(VLOOKUP($D1752,AcctTbl,2,0),""))</f>
        <v>0</v>
      </c>
      <c r="F1752" s="39">
        <f>IF($D1752="","",IFERROR(VLOOKUP($D1752,AcctTbl,3,0),""))</f>
        <v>0</v>
      </c>
      <c r="G1752" s="39">
        <f>IF(Txn!$B882="","",Txn!$D882)</f>
        <v>0</v>
      </c>
      <c r="H1752" s="38">
        <f>IF(Txn!$B882="","",Txn!$E882)</f>
        <v>0</v>
      </c>
      <c r="I1752" s="40">
        <f>IF(Txn!$B882="",0,Txn!$Q882)</f>
        <v>0</v>
      </c>
      <c r="J1752" s="40">
        <f>IF(Txn!$B882="",0,Txn!$R882)</f>
        <v>0</v>
      </c>
      <c r="K1752" s="41">
        <f>IF($A1752="","",IFERROR(VALUE(MID($A1752,6,2)),""))</f>
        <v>0</v>
      </c>
      <c r="L1752" s="39">
        <f>IF(Txn!$K882="","","طرف مقابل — "&amp;Txn!$K882)</f>
        <v>0</v>
      </c>
      <c r="N1752" s="42">
        <f>IF($D1752="",0,COUNTIF(BankAccts,$D1752))</f>
        <v>0</v>
      </c>
    </row>
    <row r="1753" spans="1:14">
      <c r="A1753" s="38">
        <f>IF(Txn!$B883="","",Txn!$B883)</f>
        <v>0</v>
      </c>
      <c r="B1753" s="38">
        <f>IF(Txn!$B883="","",Txn!$C883)</f>
        <v>0</v>
      </c>
      <c r="C1753" s="39">
        <f>IF(Txn!$B883="","","تراکنش بانکی")</f>
        <v>0</v>
      </c>
      <c r="D1753" s="38">
        <f>IF(Txn!$B883="","",IF(Txn!$X883="","",Txn!$X883))</f>
        <v>0</v>
      </c>
      <c r="E1753" s="39">
        <f>IF($D1753="","",IFERROR(VLOOKUP($D1753,AcctTbl,2,0),""))</f>
        <v>0</v>
      </c>
      <c r="F1753" s="39">
        <f>IF($D1753="","",IFERROR(VLOOKUP($D1753,AcctTbl,3,0),""))</f>
        <v>0</v>
      </c>
      <c r="G1753" s="39">
        <f>IF(Txn!$B883="","",Txn!$D883)</f>
        <v>0</v>
      </c>
      <c r="H1753" s="38">
        <f>IF(Txn!$B883="","",Txn!$E883)</f>
        <v>0</v>
      </c>
      <c r="I1753" s="40">
        <f>IF(Txn!$B883="",0,Txn!$O883)</f>
        <v>0</v>
      </c>
      <c r="J1753" s="40">
        <f>IF(Txn!$B883="",0,Txn!$P883)</f>
        <v>0</v>
      </c>
      <c r="K1753" s="41">
        <f>IF($A1753="","",IFERROR(VALUE(MID($A1753,6,2)),""))</f>
        <v>0</v>
      </c>
      <c r="L1753" s="39">
        <f>IF(Txn!$K883="","",Txn!$K883)</f>
        <v>0</v>
      </c>
      <c r="N1753" s="42">
        <f>IF($D1753="",0,COUNTIF(BankAccts,$D1753))</f>
        <v>0</v>
      </c>
    </row>
    <row r="1754" spans="1:14">
      <c r="A1754" s="38">
        <f>IF(Txn!$B883="","",Txn!$B883)</f>
        <v>0</v>
      </c>
      <c r="B1754" s="38">
        <f>IF(Txn!$B883="","",Txn!$C883)</f>
        <v>0</v>
      </c>
      <c r="C1754" s="39">
        <f>IF(Txn!$B883="","","تراکنش بانکی")</f>
        <v>0</v>
      </c>
      <c r="D1754" s="38">
        <f>IF(Txn!$B883="","",IF(IF(Txn!$U883="TRF",Txn!$Y883,Txn!$Z883)="","",IF(Txn!$U883="TRF",Txn!$Y883,Txn!$Z883)))</f>
        <v>0</v>
      </c>
      <c r="E1754" s="39">
        <f>IF($D1754="","",IFERROR(VLOOKUP($D1754,AcctTbl,2,0),""))</f>
        <v>0</v>
      </c>
      <c r="F1754" s="39">
        <f>IF($D1754="","",IFERROR(VLOOKUP($D1754,AcctTbl,3,0),""))</f>
        <v>0</v>
      </c>
      <c r="G1754" s="39">
        <f>IF(Txn!$B883="","",Txn!$D883)</f>
        <v>0</v>
      </c>
      <c r="H1754" s="38">
        <f>IF(Txn!$B883="","",Txn!$E883)</f>
        <v>0</v>
      </c>
      <c r="I1754" s="40">
        <f>IF(Txn!$B883="",0,Txn!$Q883)</f>
        <v>0</v>
      </c>
      <c r="J1754" s="40">
        <f>IF(Txn!$B883="",0,Txn!$R883)</f>
        <v>0</v>
      </c>
      <c r="K1754" s="41">
        <f>IF($A1754="","",IFERROR(VALUE(MID($A1754,6,2)),""))</f>
        <v>0</v>
      </c>
      <c r="L1754" s="39">
        <f>IF(Txn!$K883="","","طرف مقابل — "&amp;Txn!$K883)</f>
        <v>0</v>
      </c>
      <c r="N1754" s="42">
        <f>IF($D1754="",0,COUNTIF(BankAccts,$D1754))</f>
        <v>0</v>
      </c>
    </row>
    <row r="1755" spans="1:14">
      <c r="A1755" s="38">
        <f>IF(Txn!$B884="","",Txn!$B884)</f>
        <v>0</v>
      </c>
      <c r="B1755" s="38">
        <f>IF(Txn!$B884="","",Txn!$C884)</f>
        <v>0</v>
      </c>
      <c r="C1755" s="39">
        <f>IF(Txn!$B884="","","تراکنش بانکی")</f>
        <v>0</v>
      </c>
      <c r="D1755" s="38">
        <f>IF(Txn!$B884="","",IF(Txn!$X884="","",Txn!$X884))</f>
        <v>0</v>
      </c>
      <c r="E1755" s="39">
        <f>IF($D1755="","",IFERROR(VLOOKUP($D1755,AcctTbl,2,0),""))</f>
        <v>0</v>
      </c>
      <c r="F1755" s="39">
        <f>IF($D1755="","",IFERROR(VLOOKUP($D1755,AcctTbl,3,0),""))</f>
        <v>0</v>
      </c>
      <c r="G1755" s="39">
        <f>IF(Txn!$B884="","",Txn!$D884)</f>
        <v>0</v>
      </c>
      <c r="H1755" s="38">
        <f>IF(Txn!$B884="","",Txn!$E884)</f>
        <v>0</v>
      </c>
      <c r="I1755" s="40">
        <f>IF(Txn!$B884="",0,Txn!$O884)</f>
        <v>0</v>
      </c>
      <c r="J1755" s="40">
        <f>IF(Txn!$B884="",0,Txn!$P884)</f>
        <v>0</v>
      </c>
      <c r="K1755" s="41">
        <f>IF($A1755="","",IFERROR(VALUE(MID($A1755,6,2)),""))</f>
        <v>0</v>
      </c>
      <c r="L1755" s="39">
        <f>IF(Txn!$K884="","",Txn!$K884)</f>
        <v>0</v>
      </c>
      <c r="N1755" s="42">
        <f>IF($D1755="",0,COUNTIF(BankAccts,$D1755))</f>
        <v>0</v>
      </c>
    </row>
    <row r="1756" spans="1:14">
      <c r="A1756" s="38">
        <f>IF(Txn!$B884="","",Txn!$B884)</f>
        <v>0</v>
      </c>
      <c r="B1756" s="38">
        <f>IF(Txn!$B884="","",Txn!$C884)</f>
        <v>0</v>
      </c>
      <c r="C1756" s="39">
        <f>IF(Txn!$B884="","","تراکنش بانکی")</f>
        <v>0</v>
      </c>
      <c r="D1756" s="38">
        <f>IF(Txn!$B884="","",IF(IF(Txn!$U884="TRF",Txn!$Y884,Txn!$Z884)="","",IF(Txn!$U884="TRF",Txn!$Y884,Txn!$Z884)))</f>
        <v>0</v>
      </c>
      <c r="E1756" s="39">
        <f>IF($D1756="","",IFERROR(VLOOKUP($D1756,AcctTbl,2,0),""))</f>
        <v>0</v>
      </c>
      <c r="F1756" s="39">
        <f>IF($D1756="","",IFERROR(VLOOKUP($D1756,AcctTbl,3,0),""))</f>
        <v>0</v>
      </c>
      <c r="G1756" s="39">
        <f>IF(Txn!$B884="","",Txn!$D884)</f>
        <v>0</v>
      </c>
      <c r="H1756" s="38">
        <f>IF(Txn!$B884="","",Txn!$E884)</f>
        <v>0</v>
      </c>
      <c r="I1756" s="40">
        <f>IF(Txn!$B884="",0,Txn!$Q884)</f>
        <v>0</v>
      </c>
      <c r="J1756" s="40">
        <f>IF(Txn!$B884="",0,Txn!$R884)</f>
        <v>0</v>
      </c>
      <c r="K1756" s="41">
        <f>IF($A1756="","",IFERROR(VALUE(MID($A1756,6,2)),""))</f>
        <v>0</v>
      </c>
      <c r="L1756" s="39">
        <f>IF(Txn!$K884="","","طرف مقابل — "&amp;Txn!$K884)</f>
        <v>0</v>
      </c>
      <c r="N1756" s="42">
        <f>IF($D1756="",0,COUNTIF(BankAccts,$D1756))</f>
        <v>0</v>
      </c>
    </row>
    <row r="1757" spans="1:14">
      <c r="A1757" s="38">
        <f>IF(Txn!$B885="","",Txn!$B885)</f>
        <v>0</v>
      </c>
      <c r="B1757" s="38">
        <f>IF(Txn!$B885="","",Txn!$C885)</f>
        <v>0</v>
      </c>
      <c r="C1757" s="39">
        <f>IF(Txn!$B885="","","تراکنش بانکی")</f>
        <v>0</v>
      </c>
      <c r="D1757" s="38">
        <f>IF(Txn!$B885="","",IF(Txn!$X885="","",Txn!$X885))</f>
        <v>0</v>
      </c>
      <c r="E1757" s="39">
        <f>IF($D1757="","",IFERROR(VLOOKUP($D1757,AcctTbl,2,0),""))</f>
        <v>0</v>
      </c>
      <c r="F1757" s="39">
        <f>IF($D1757="","",IFERROR(VLOOKUP($D1757,AcctTbl,3,0),""))</f>
        <v>0</v>
      </c>
      <c r="G1757" s="39">
        <f>IF(Txn!$B885="","",Txn!$D885)</f>
        <v>0</v>
      </c>
      <c r="H1757" s="38">
        <f>IF(Txn!$B885="","",Txn!$E885)</f>
        <v>0</v>
      </c>
      <c r="I1757" s="40">
        <f>IF(Txn!$B885="",0,Txn!$O885)</f>
        <v>0</v>
      </c>
      <c r="J1757" s="40">
        <f>IF(Txn!$B885="",0,Txn!$P885)</f>
        <v>0</v>
      </c>
      <c r="K1757" s="41">
        <f>IF($A1757="","",IFERROR(VALUE(MID($A1757,6,2)),""))</f>
        <v>0</v>
      </c>
      <c r="L1757" s="39">
        <f>IF(Txn!$K885="","",Txn!$K885)</f>
        <v>0</v>
      </c>
      <c r="N1757" s="42">
        <f>IF($D1757="",0,COUNTIF(BankAccts,$D1757))</f>
        <v>0</v>
      </c>
    </row>
    <row r="1758" spans="1:14">
      <c r="A1758" s="38">
        <f>IF(Txn!$B885="","",Txn!$B885)</f>
        <v>0</v>
      </c>
      <c r="B1758" s="38">
        <f>IF(Txn!$B885="","",Txn!$C885)</f>
        <v>0</v>
      </c>
      <c r="C1758" s="39">
        <f>IF(Txn!$B885="","","تراکنش بانکی")</f>
        <v>0</v>
      </c>
      <c r="D1758" s="38">
        <f>IF(Txn!$B885="","",IF(IF(Txn!$U885="TRF",Txn!$Y885,Txn!$Z885)="","",IF(Txn!$U885="TRF",Txn!$Y885,Txn!$Z885)))</f>
        <v>0</v>
      </c>
      <c r="E1758" s="39">
        <f>IF($D1758="","",IFERROR(VLOOKUP($D1758,AcctTbl,2,0),""))</f>
        <v>0</v>
      </c>
      <c r="F1758" s="39">
        <f>IF($D1758="","",IFERROR(VLOOKUP($D1758,AcctTbl,3,0),""))</f>
        <v>0</v>
      </c>
      <c r="G1758" s="39">
        <f>IF(Txn!$B885="","",Txn!$D885)</f>
        <v>0</v>
      </c>
      <c r="H1758" s="38">
        <f>IF(Txn!$B885="","",Txn!$E885)</f>
        <v>0</v>
      </c>
      <c r="I1758" s="40">
        <f>IF(Txn!$B885="",0,Txn!$Q885)</f>
        <v>0</v>
      </c>
      <c r="J1758" s="40">
        <f>IF(Txn!$B885="",0,Txn!$R885)</f>
        <v>0</v>
      </c>
      <c r="K1758" s="41">
        <f>IF($A1758="","",IFERROR(VALUE(MID($A1758,6,2)),""))</f>
        <v>0</v>
      </c>
      <c r="L1758" s="39">
        <f>IF(Txn!$K885="","","طرف مقابل — "&amp;Txn!$K885)</f>
        <v>0</v>
      </c>
      <c r="N1758" s="42">
        <f>IF($D1758="",0,COUNTIF(BankAccts,$D1758))</f>
        <v>0</v>
      </c>
    </row>
    <row r="1759" spans="1:14">
      <c r="A1759" s="38">
        <f>IF(Txn!$B886="","",Txn!$B886)</f>
        <v>0</v>
      </c>
      <c r="B1759" s="38">
        <f>IF(Txn!$B886="","",Txn!$C886)</f>
        <v>0</v>
      </c>
      <c r="C1759" s="39">
        <f>IF(Txn!$B886="","","تراکنش بانکی")</f>
        <v>0</v>
      </c>
      <c r="D1759" s="38">
        <f>IF(Txn!$B886="","",IF(Txn!$X886="","",Txn!$X886))</f>
        <v>0</v>
      </c>
      <c r="E1759" s="39">
        <f>IF($D1759="","",IFERROR(VLOOKUP($D1759,AcctTbl,2,0),""))</f>
        <v>0</v>
      </c>
      <c r="F1759" s="39">
        <f>IF($D1759="","",IFERROR(VLOOKUP($D1759,AcctTbl,3,0),""))</f>
        <v>0</v>
      </c>
      <c r="G1759" s="39">
        <f>IF(Txn!$B886="","",Txn!$D886)</f>
        <v>0</v>
      </c>
      <c r="H1759" s="38">
        <f>IF(Txn!$B886="","",Txn!$E886)</f>
        <v>0</v>
      </c>
      <c r="I1759" s="40">
        <f>IF(Txn!$B886="",0,Txn!$O886)</f>
        <v>0</v>
      </c>
      <c r="J1759" s="40">
        <f>IF(Txn!$B886="",0,Txn!$P886)</f>
        <v>0</v>
      </c>
      <c r="K1759" s="41">
        <f>IF($A1759="","",IFERROR(VALUE(MID($A1759,6,2)),""))</f>
        <v>0</v>
      </c>
      <c r="L1759" s="39">
        <f>IF(Txn!$K886="","",Txn!$K886)</f>
        <v>0</v>
      </c>
      <c r="N1759" s="42">
        <f>IF($D1759="",0,COUNTIF(BankAccts,$D1759))</f>
        <v>0</v>
      </c>
    </row>
    <row r="1760" spans="1:14">
      <c r="A1760" s="38">
        <f>IF(Txn!$B886="","",Txn!$B886)</f>
        <v>0</v>
      </c>
      <c r="B1760" s="38">
        <f>IF(Txn!$B886="","",Txn!$C886)</f>
        <v>0</v>
      </c>
      <c r="C1760" s="39">
        <f>IF(Txn!$B886="","","تراکنش بانکی")</f>
        <v>0</v>
      </c>
      <c r="D1760" s="38">
        <f>IF(Txn!$B886="","",IF(IF(Txn!$U886="TRF",Txn!$Y886,Txn!$Z886)="","",IF(Txn!$U886="TRF",Txn!$Y886,Txn!$Z886)))</f>
        <v>0</v>
      </c>
      <c r="E1760" s="39">
        <f>IF($D1760="","",IFERROR(VLOOKUP($D1760,AcctTbl,2,0),""))</f>
        <v>0</v>
      </c>
      <c r="F1760" s="39">
        <f>IF($D1760="","",IFERROR(VLOOKUP($D1760,AcctTbl,3,0),""))</f>
        <v>0</v>
      </c>
      <c r="G1760" s="39">
        <f>IF(Txn!$B886="","",Txn!$D886)</f>
        <v>0</v>
      </c>
      <c r="H1760" s="38">
        <f>IF(Txn!$B886="","",Txn!$E886)</f>
        <v>0</v>
      </c>
      <c r="I1760" s="40">
        <f>IF(Txn!$B886="",0,Txn!$Q886)</f>
        <v>0</v>
      </c>
      <c r="J1760" s="40">
        <f>IF(Txn!$B886="",0,Txn!$R886)</f>
        <v>0</v>
      </c>
      <c r="K1760" s="41">
        <f>IF($A1760="","",IFERROR(VALUE(MID($A1760,6,2)),""))</f>
        <v>0</v>
      </c>
      <c r="L1760" s="39">
        <f>IF(Txn!$K886="","","طرف مقابل — "&amp;Txn!$K886)</f>
        <v>0</v>
      </c>
      <c r="N1760" s="42">
        <f>IF($D1760="",0,COUNTIF(BankAccts,$D1760))</f>
        <v>0</v>
      </c>
    </row>
    <row r="1761" spans="1:14">
      <c r="A1761" s="38">
        <f>IF(Txn!$B887="","",Txn!$B887)</f>
        <v>0</v>
      </c>
      <c r="B1761" s="38">
        <f>IF(Txn!$B887="","",Txn!$C887)</f>
        <v>0</v>
      </c>
      <c r="C1761" s="39">
        <f>IF(Txn!$B887="","","تراکنش بانکی")</f>
        <v>0</v>
      </c>
      <c r="D1761" s="38">
        <f>IF(Txn!$B887="","",IF(Txn!$X887="","",Txn!$X887))</f>
        <v>0</v>
      </c>
      <c r="E1761" s="39">
        <f>IF($D1761="","",IFERROR(VLOOKUP($D1761,AcctTbl,2,0),""))</f>
        <v>0</v>
      </c>
      <c r="F1761" s="39">
        <f>IF($D1761="","",IFERROR(VLOOKUP($D1761,AcctTbl,3,0),""))</f>
        <v>0</v>
      </c>
      <c r="G1761" s="39">
        <f>IF(Txn!$B887="","",Txn!$D887)</f>
        <v>0</v>
      </c>
      <c r="H1761" s="38">
        <f>IF(Txn!$B887="","",Txn!$E887)</f>
        <v>0</v>
      </c>
      <c r="I1761" s="40">
        <f>IF(Txn!$B887="",0,Txn!$O887)</f>
        <v>0</v>
      </c>
      <c r="J1761" s="40">
        <f>IF(Txn!$B887="",0,Txn!$P887)</f>
        <v>0</v>
      </c>
      <c r="K1761" s="41">
        <f>IF($A1761="","",IFERROR(VALUE(MID($A1761,6,2)),""))</f>
        <v>0</v>
      </c>
      <c r="L1761" s="39">
        <f>IF(Txn!$K887="","",Txn!$K887)</f>
        <v>0</v>
      </c>
      <c r="N1761" s="42">
        <f>IF($D1761="",0,COUNTIF(BankAccts,$D1761))</f>
        <v>0</v>
      </c>
    </row>
    <row r="1762" spans="1:14">
      <c r="A1762" s="38">
        <f>IF(Txn!$B887="","",Txn!$B887)</f>
        <v>0</v>
      </c>
      <c r="B1762" s="38">
        <f>IF(Txn!$B887="","",Txn!$C887)</f>
        <v>0</v>
      </c>
      <c r="C1762" s="39">
        <f>IF(Txn!$B887="","","تراکنش بانکی")</f>
        <v>0</v>
      </c>
      <c r="D1762" s="38">
        <f>IF(Txn!$B887="","",IF(IF(Txn!$U887="TRF",Txn!$Y887,Txn!$Z887)="","",IF(Txn!$U887="TRF",Txn!$Y887,Txn!$Z887)))</f>
        <v>0</v>
      </c>
      <c r="E1762" s="39">
        <f>IF($D1762="","",IFERROR(VLOOKUP($D1762,AcctTbl,2,0),""))</f>
        <v>0</v>
      </c>
      <c r="F1762" s="39">
        <f>IF($D1762="","",IFERROR(VLOOKUP($D1762,AcctTbl,3,0),""))</f>
        <v>0</v>
      </c>
      <c r="G1762" s="39">
        <f>IF(Txn!$B887="","",Txn!$D887)</f>
        <v>0</v>
      </c>
      <c r="H1762" s="38">
        <f>IF(Txn!$B887="","",Txn!$E887)</f>
        <v>0</v>
      </c>
      <c r="I1762" s="40">
        <f>IF(Txn!$B887="",0,Txn!$Q887)</f>
        <v>0</v>
      </c>
      <c r="J1762" s="40">
        <f>IF(Txn!$B887="",0,Txn!$R887)</f>
        <v>0</v>
      </c>
      <c r="K1762" s="41">
        <f>IF($A1762="","",IFERROR(VALUE(MID($A1762,6,2)),""))</f>
        <v>0</v>
      </c>
      <c r="L1762" s="39">
        <f>IF(Txn!$K887="","","طرف مقابل — "&amp;Txn!$K887)</f>
        <v>0</v>
      </c>
      <c r="N1762" s="42">
        <f>IF($D1762="",0,COUNTIF(BankAccts,$D1762))</f>
        <v>0</v>
      </c>
    </row>
    <row r="1763" spans="1:14">
      <c r="A1763" s="38">
        <f>IF(Txn!$B888="","",Txn!$B888)</f>
        <v>0</v>
      </c>
      <c r="B1763" s="38">
        <f>IF(Txn!$B888="","",Txn!$C888)</f>
        <v>0</v>
      </c>
      <c r="C1763" s="39">
        <f>IF(Txn!$B888="","","تراکنش بانکی")</f>
        <v>0</v>
      </c>
      <c r="D1763" s="38">
        <f>IF(Txn!$B888="","",IF(Txn!$X888="","",Txn!$X888))</f>
        <v>0</v>
      </c>
      <c r="E1763" s="39">
        <f>IF($D1763="","",IFERROR(VLOOKUP($D1763,AcctTbl,2,0),""))</f>
        <v>0</v>
      </c>
      <c r="F1763" s="39">
        <f>IF($D1763="","",IFERROR(VLOOKUP($D1763,AcctTbl,3,0),""))</f>
        <v>0</v>
      </c>
      <c r="G1763" s="39">
        <f>IF(Txn!$B888="","",Txn!$D888)</f>
        <v>0</v>
      </c>
      <c r="H1763" s="38">
        <f>IF(Txn!$B888="","",Txn!$E888)</f>
        <v>0</v>
      </c>
      <c r="I1763" s="40">
        <f>IF(Txn!$B888="",0,Txn!$O888)</f>
        <v>0</v>
      </c>
      <c r="J1763" s="40">
        <f>IF(Txn!$B888="",0,Txn!$P888)</f>
        <v>0</v>
      </c>
      <c r="K1763" s="41">
        <f>IF($A1763="","",IFERROR(VALUE(MID($A1763,6,2)),""))</f>
        <v>0</v>
      </c>
      <c r="L1763" s="39">
        <f>IF(Txn!$K888="","",Txn!$K888)</f>
        <v>0</v>
      </c>
      <c r="N1763" s="42">
        <f>IF($D1763="",0,COUNTIF(BankAccts,$D1763))</f>
        <v>0</v>
      </c>
    </row>
    <row r="1764" spans="1:14">
      <c r="A1764" s="38">
        <f>IF(Txn!$B888="","",Txn!$B888)</f>
        <v>0</v>
      </c>
      <c r="B1764" s="38">
        <f>IF(Txn!$B888="","",Txn!$C888)</f>
        <v>0</v>
      </c>
      <c r="C1764" s="39">
        <f>IF(Txn!$B888="","","تراکنش بانکی")</f>
        <v>0</v>
      </c>
      <c r="D1764" s="38">
        <f>IF(Txn!$B888="","",IF(IF(Txn!$U888="TRF",Txn!$Y888,Txn!$Z888)="","",IF(Txn!$U888="TRF",Txn!$Y888,Txn!$Z888)))</f>
        <v>0</v>
      </c>
      <c r="E1764" s="39">
        <f>IF($D1764="","",IFERROR(VLOOKUP($D1764,AcctTbl,2,0),""))</f>
        <v>0</v>
      </c>
      <c r="F1764" s="39">
        <f>IF($D1764="","",IFERROR(VLOOKUP($D1764,AcctTbl,3,0),""))</f>
        <v>0</v>
      </c>
      <c r="G1764" s="39">
        <f>IF(Txn!$B888="","",Txn!$D888)</f>
        <v>0</v>
      </c>
      <c r="H1764" s="38">
        <f>IF(Txn!$B888="","",Txn!$E888)</f>
        <v>0</v>
      </c>
      <c r="I1764" s="40">
        <f>IF(Txn!$B888="",0,Txn!$Q888)</f>
        <v>0</v>
      </c>
      <c r="J1764" s="40">
        <f>IF(Txn!$B888="",0,Txn!$R888)</f>
        <v>0</v>
      </c>
      <c r="K1764" s="41">
        <f>IF($A1764="","",IFERROR(VALUE(MID($A1764,6,2)),""))</f>
        <v>0</v>
      </c>
      <c r="L1764" s="39">
        <f>IF(Txn!$K888="","","طرف مقابل — "&amp;Txn!$K888)</f>
        <v>0</v>
      </c>
      <c r="N1764" s="42">
        <f>IF($D1764="",0,COUNTIF(BankAccts,$D1764))</f>
        <v>0</v>
      </c>
    </row>
    <row r="1765" spans="1:14">
      <c r="A1765" s="38">
        <f>IF(Txn!$B889="","",Txn!$B889)</f>
        <v>0</v>
      </c>
      <c r="B1765" s="38">
        <f>IF(Txn!$B889="","",Txn!$C889)</f>
        <v>0</v>
      </c>
      <c r="C1765" s="39">
        <f>IF(Txn!$B889="","","تراکنش بانکی")</f>
        <v>0</v>
      </c>
      <c r="D1765" s="38">
        <f>IF(Txn!$B889="","",IF(Txn!$X889="","",Txn!$X889))</f>
        <v>0</v>
      </c>
      <c r="E1765" s="39">
        <f>IF($D1765="","",IFERROR(VLOOKUP($D1765,AcctTbl,2,0),""))</f>
        <v>0</v>
      </c>
      <c r="F1765" s="39">
        <f>IF($D1765="","",IFERROR(VLOOKUP($D1765,AcctTbl,3,0),""))</f>
        <v>0</v>
      </c>
      <c r="G1765" s="39">
        <f>IF(Txn!$B889="","",Txn!$D889)</f>
        <v>0</v>
      </c>
      <c r="H1765" s="38">
        <f>IF(Txn!$B889="","",Txn!$E889)</f>
        <v>0</v>
      </c>
      <c r="I1765" s="40">
        <f>IF(Txn!$B889="",0,Txn!$O889)</f>
        <v>0</v>
      </c>
      <c r="J1765" s="40">
        <f>IF(Txn!$B889="",0,Txn!$P889)</f>
        <v>0</v>
      </c>
      <c r="K1765" s="41">
        <f>IF($A1765="","",IFERROR(VALUE(MID($A1765,6,2)),""))</f>
        <v>0</v>
      </c>
      <c r="L1765" s="39">
        <f>IF(Txn!$K889="","",Txn!$K889)</f>
        <v>0</v>
      </c>
      <c r="N1765" s="42">
        <f>IF($D1765="",0,COUNTIF(BankAccts,$D1765))</f>
        <v>0</v>
      </c>
    </row>
    <row r="1766" spans="1:14">
      <c r="A1766" s="38">
        <f>IF(Txn!$B889="","",Txn!$B889)</f>
        <v>0</v>
      </c>
      <c r="B1766" s="38">
        <f>IF(Txn!$B889="","",Txn!$C889)</f>
        <v>0</v>
      </c>
      <c r="C1766" s="39">
        <f>IF(Txn!$B889="","","تراکنش بانکی")</f>
        <v>0</v>
      </c>
      <c r="D1766" s="38">
        <f>IF(Txn!$B889="","",IF(IF(Txn!$U889="TRF",Txn!$Y889,Txn!$Z889)="","",IF(Txn!$U889="TRF",Txn!$Y889,Txn!$Z889)))</f>
        <v>0</v>
      </c>
      <c r="E1766" s="39">
        <f>IF($D1766="","",IFERROR(VLOOKUP($D1766,AcctTbl,2,0),""))</f>
        <v>0</v>
      </c>
      <c r="F1766" s="39">
        <f>IF($D1766="","",IFERROR(VLOOKUP($D1766,AcctTbl,3,0),""))</f>
        <v>0</v>
      </c>
      <c r="G1766" s="39">
        <f>IF(Txn!$B889="","",Txn!$D889)</f>
        <v>0</v>
      </c>
      <c r="H1766" s="38">
        <f>IF(Txn!$B889="","",Txn!$E889)</f>
        <v>0</v>
      </c>
      <c r="I1766" s="40">
        <f>IF(Txn!$B889="",0,Txn!$Q889)</f>
        <v>0</v>
      </c>
      <c r="J1766" s="40">
        <f>IF(Txn!$B889="",0,Txn!$R889)</f>
        <v>0</v>
      </c>
      <c r="K1766" s="41">
        <f>IF($A1766="","",IFERROR(VALUE(MID($A1766,6,2)),""))</f>
        <v>0</v>
      </c>
      <c r="L1766" s="39">
        <f>IF(Txn!$K889="","","طرف مقابل — "&amp;Txn!$K889)</f>
        <v>0</v>
      </c>
      <c r="N1766" s="42">
        <f>IF($D1766="",0,COUNTIF(BankAccts,$D1766))</f>
        <v>0</v>
      </c>
    </row>
    <row r="1767" spans="1:14">
      <c r="A1767" s="38">
        <f>IF(Txn!$B890="","",Txn!$B890)</f>
        <v>0</v>
      </c>
      <c r="B1767" s="38">
        <f>IF(Txn!$B890="","",Txn!$C890)</f>
        <v>0</v>
      </c>
      <c r="C1767" s="39">
        <f>IF(Txn!$B890="","","تراکنش بانکی")</f>
        <v>0</v>
      </c>
      <c r="D1767" s="38">
        <f>IF(Txn!$B890="","",IF(Txn!$X890="","",Txn!$X890))</f>
        <v>0</v>
      </c>
      <c r="E1767" s="39">
        <f>IF($D1767="","",IFERROR(VLOOKUP($D1767,AcctTbl,2,0),""))</f>
        <v>0</v>
      </c>
      <c r="F1767" s="39">
        <f>IF($D1767="","",IFERROR(VLOOKUP($D1767,AcctTbl,3,0),""))</f>
        <v>0</v>
      </c>
      <c r="G1767" s="39">
        <f>IF(Txn!$B890="","",Txn!$D890)</f>
        <v>0</v>
      </c>
      <c r="H1767" s="38">
        <f>IF(Txn!$B890="","",Txn!$E890)</f>
        <v>0</v>
      </c>
      <c r="I1767" s="40">
        <f>IF(Txn!$B890="",0,Txn!$O890)</f>
        <v>0</v>
      </c>
      <c r="J1767" s="40">
        <f>IF(Txn!$B890="",0,Txn!$P890)</f>
        <v>0</v>
      </c>
      <c r="K1767" s="41">
        <f>IF($A1767="","",IFERROR(VALUE(MID($A1767,6,2)),""))</f>
        <v>0</v>
      </c>
      <c r="L1767" s="39">
        <f>IF(Txn!$K890="","",Txn!$K890)</f>
        <v>0</v>
      </c>
      <c r="N1767" s="42">
        <f>IF($D1767="",0,COUNTIF(BankAccts,$D1767))</f>
        <v>0</v>
      </c>
    </row>
    <row r="1768" spans="1:14">
      <c r="A1768" s="38">
        <f>IF(Txn!$B890="","",Txn!$B890)</f>
        <v>0</v>
      </c>
      <c r="B1768" s="38">
        <f>IF(Txn!$B890="","",Txn!$C890)</f>
        <v>0</v>
      </c>
      <c r="C1768" s="39">
        <f>IF(Txn!$B890="","","تراکنش بانکی")</f>
        <v>0</v>
      </c>
      <c r="D1768" s="38">
        <f>IF(Txn!$B890="","",IF(IF(Txn!$U890="TRF",Txn!$Y890,Txn!$Z890)="","",IF(Txn!$U890="TRF",Txn!$Y890,Txn!$Z890)))</f>
        <v>0</v>
      </c>
      <c r="E1768" s="39">
        <f>IF($D1768="","",IFERROR(VLOOKUP($D1768,AcctTbl,2,0),""))</f>
        <v>0</v>
      </c>
      <c r="F1768" s="39">
        <f>IF($D1768="","",IFERROR(VLOOKUP($D1768,AcctTbl,3,0),""))</f>
        <v>0</v>
      </c>
      <c r="G1768" s="39">
        <f>IF(Txn!$B890="","",Txn!$D890)</f>
        <v>0</v>
      </c>
      <c r="H1768" s="38">
        <f>IF(Txn!$B890="","",Txn!$E890)</f>
        <v>0</v>
      </c>
      <c r="I1768" s="40">
        <f>IF(Txn!$B890="",0,Txn!$Q890)</f>
        <v>0</v>
      </c>
      <c r="J1768" s="40">
        <f>IF(Txn!$B890="",0,Txn!$R890)</f>
        <v>0</v>
      </c>
      <c r="K1768" s="41">
        <f>IF($A1768="","",IFERROR(VALUE(MID($A1768,6,2)),""))</f>
        <v>0</v>
      </c>
      <c r="L1768" s="39">
        <f>IF(Txn!$K890="","","طرف مقابل — "&amp;Txn!$K890)</f>
        <v>0</v>
      </c>
      <c r="N1768" s="42">
        <f>IF($D1768="",0,COUNTIF(BankAccts,$D1768))</f>
        <v>0</v>
      </c>
    </row>
    <row r="1769" spans="1:14">
      <c r="A1769" s="38">
        <f>IF(Txn!$B891="","",Txn!$B891)</f>
        <v>0</v>
      </c>
      <c r="B1769" s="38">
        <f>IF(Txn!$B891="","",Txn!$C891)</f>
        <v>0</v>
      </c>
      <c r="C1769" s="39">
        <f>IF(Txn!$B891="","","تراکنش بانکی")</f>
        <v>0</v>
      </c>
      <c r="D1769" s="38">
        <f>IF(Txn!$B891="","",IF(Txn!$X891="","",Txn!$X891))</f>
        <v>0</v>
      </c>
      <c r="E1769" s="39">
        <f>IF($D1769="","",IFERROR(VLOOKUP($D1769,AcctTbl,2,0),""))</f>
        <v>0</v>
      </c>
      <c r="F1769" s="39">
        <f>IF($D1769="","",IFERROR(VLOOKUP($D1769,AcctTbl,3,0),""))</f>
        <v>0</v>
      </c>
      <c r="G1769" s="39">
        <f>IF(Txn!$B891="","",Txn!$D891)</f>
        <v>0</v>
      </c>
      <c r="H1769" s="38">
        <f>IF(Txn!$B891="","",Txn!$E891)</f>
        <v>0</v>
      </c>
      <c r="I1769" s="40">
        <f>IF(Txn!$B891="",0,Txn!$O891)</f>
        <v>0</v>
      </c>
      <c r="J1769" s="40">
        <f>IF(Txn!$B891="",0,Txn!$P891)</f>
        <v>0</v>
      </c>
      <c r="K1769" s="41">
        <f>IF($A1769="","",IFERROR(VALUE(MID($A1769,6,2)),""))</f>
        <v>0</v>
      </c>
      <c r="L1769" s="39">
        <f>IF(Txn!$K891="","",Txn!$K891)</f>
        <v>0</v>
      </c>
      <c r="N1769" s="42">
        <f>IF($D1769="",0,COUNTIF(BankAccts,$D1769))</f>
        <v>0</v>
      </c>
    </row>
    <row r="1770" spans="1:14">
      <c r="A1770" s="38">
        <f>IF(Txn!$B891="","",Txn!$B891)</f>
        <v>0</v>
      </c>
      <c r="B1770" s="38">
        <f>IF(Txn!$B891="","",Txn!$C891)</f>
        <v>0</v>
      </c>
      <c r="C1770" s="39">
        <f>IF(Txn!$B891="","","تراکنش بانکی")</f>
        <v>0</v>
      </c>
      <c r="D1770" s="38">
        <f>IF(Txn!$B891="","",IF(IF(Txn!$U891="TRF",Txn!$Y891,Txn!$Z891)="","",IF(Txn!$U891="TRF",Txn!$Y891,Txn!$Z891)))</f>
        <v>0</v>
      </c>
      <c r="E1770" s="39">
        <f>IF($D1770="","",IFERROR(VLOOKUP($D1770,AcctTbl,2,0),""))</f>
        <v>0</v>
      </c>
      <c r="F1770" s="39">
        <f>IF($D1770="","",IFERROR(VLOOKUP($D1770,AcctTbl,3,0),""))</f>
        <v>0</v>
      </c>
      <c r="G1770" s="39">
        <f>IF(Txn!$B891="","",Txn!$D891)</f>
        <v>0</v>
      </c>
      <c r="H1770" s="38">
        <f>IF(Txn!$B891="","",Txn!$E891)</f>
        <v>0</v>
      </c>
      <c r="I1770" s="40">
        <f>IF(Txn!$B891="",0,Txn!$Q891)</f>
        <v>0</v>
      </c>
      <c r="J1770" s="40">
        <f>IF(Txn!$B891="",0,Txn!$R891)</f>
        <v>0</v>
      </c>
      <c r="K1770" s="41">
        <f>IF($A1770="","",IFERROR(VALUE(MID($A1770,6,2)),""))</f>
        <v>0</v>
      </c>
      <c r="L1770" s="39">
        <f>IF(Txn!$K891="","","طرف مقابل — "&amp;Txn!$K891)</f>
        <v>0</v>
      </c>
      <c r="N1770" s="42">
        <f>IF($D1770="",0,COUNTIF(BankAccts,$D1770))</f>
        <v>0</v>
      </c>
    </row>
    <row r="1771" spans="1:14">
      <c r="A1771" s="38">
        <f>IF(Txn!$B892="","",Txn!$B892)</f>
        <v>0</v>
      </c>
      <c r="B1771" s="38">
        <f>IF(Txn!$B892="","",Txn!$C892)</f>
        <v>0</v>
      </c>
      <c r="C1771" s="39">
        <f>IF(Txn!$B892="","","تراکنش بانکی")</f>
        <v>0</v>
      </c>
      <c r="D1771" s="38">
        <f>IF(Txn!$B892="","",IF(Txn!$X892="","",Txn!$X892))</f>
        <v>0</v>
      </c>
      <c r="E1771" s="39">
        <f>IF($D1771="","",IFERROR(VLOOKUP($D1771,AcctTbl,2,0),""))</f>
        <v>0</v>
      </c>
      <c r="F1771" s="39">
        <f>IF($D1771="","",IFERROR(VLOOKUP($D1771,AcctTbl,3,0),""))</f>
        <v>0</v>
      </c>
      <c r="G1771" s="39">
        <f>IF(Txn!$B892="","",Txn!$D892)</f>
        <v>0</v>
      </c>
      <c r="H1771" s="38">
        <f>IF(Txn!$B892="","",Txn!$E892)</f>
        <v>0</v>
      </c>
      <c r="I1771" s="40">
        <f>IF(Txn!$B892="",0,Txn!$O892)</f>
        <v>0</v>
      </c>
      <c r="J1771" s="40">
        <f>IF(Txn!$B892="",0,Txn!$P892)</f>
        <v>0</v>
      </c>
      <c r="K1771" s="41">
        <f>IF($A1771="","",IFERROR(VALUE(MID($A1771,6,2)),""))</f>
        <v>0</v>
      </c>
      <c r="L1771" s="39">
        <f>IF(Txn!$K892="","",Txn!$K892)</f>
        <v>0</v>
      </c>
      <c r="N1771" s="42">
        <f>IF($D1771="",0,COUNTIF(BankAccts,$D1771))</f>
        <v>0</v>
      </c>
    </row>
    <row r="1772" spans="1:14">
      <c r="A1772" s="38">
        <f>IF(Txn!$B892="","",Txn!$B892)</f>
        <v>0</v>
      </c>
      <c r="B1772" s="38">
        <f>IF(Txn!$B892="","",Txn!$C892)</f>
        <v>0</v>
      </c>
      <c r="C1772" s="39">
        <f>IF(Txn!$B892="","","تراکنش بانکی")</f>
        <v>0</v>
      </c>
      <c r="D1772" s="38">
        <f>IF(Txn!$B892="","",IF(IF(Txn!$U892="TRF",Txn!$Y892,Txn!$Z892)="","",IF(Txn!$U892="TRF",Txn!$Y892,Txn!$Z892)))</f>
        <v>0</v>
      </c>
      <c r="E1772" s="39">
        <f>IF($D1772="","",IFERROR(VLOOKUP($D1772,AcctTbl,2,0),""))</f>
        <v>0</v>
      </c>
      <c r="F1772" s="39">
        <f>IF($D1772="","",IFERROR(VLOOKUP($D1772,AcctTbl,3,0),""))</f>
        <v>0</v>
      </c>
      <c r="G1772" s="39">
        <f>IF(Txn!$B892="","",Txn!$D892)</f>
        <v>0</v>
      </c>
      <c r="H1772" s="38">
        <f>IF(Txn!$B892="","",Txn!$E892)</f>
        <v>0</v>
      </c>
      <c r="I1772" s="40">
        <f>IF(Txn!$B892="",0,Txn!$Q892)</f>
        <v>0</v>
      </c>
      <c r="J1772" s="40">
        <f>IF(Txn!$B892="",0,Txn!$R892)</f>
        <v>0</v>
      </c>
      <c r="K1772" s="41">
        <f>IF($A1772="","",IFERROR(VALUE(MID($A1772,6,2)),""))</f>
        <v>0</v>
      </c>
      <c r="L1772" s="39">
        <f>IF(Txn!$K892="","","طرف مقابل — "&amp;Txn!$K892)</f>
        <v>0</v>
      </c>
      <c r="N1772" s="42">
        <f>IF($D1772="",0,COUNTIF(BankAccts,$D1772))</f>
        <v>0</v>
      </c>
    </row>
    <row r="1773" spans="1:14">
      <c r="A1773" s="38">
        <f>IF(Txn!$B893="","",Txn!$B893)</f>
        <v>0</v>
      </c>
      <c r="B1773" s="38">
        <f>IF(Txn!$B893="","",Txn!$C893)</f>
        <v>0</v>
      </c>
      <c r="C1773" s="39">
        <f>IF(Txn!$B893="","","تراکنش بانکی")</f>
        <v>0</v>
      </c>
      <c r="D1773" s="38">
        <f>IF(Txn!$B893="","",IF(Txn!$X893="","",Txn!$X893))</f>
        <v>0</v>
      </c>
      <c r="E1773" s="39">
        <f>IF($D1773="","",IFERROR(VLOOKUP($D1773,AcctTbl,2,0),""))</f>
        <v>0</v>
      </c>
      <c r="F1773" s="39">
        <f>IF($D1773="","",IFERROR(VLOOKUP($D1773,AcctTbl,3,0),""))</f>
        <v>0</v>
      </c>
      <c r="G1773" s="39">
        <f>IF(Txn!$B893="","",Txn!$D893)</f>
        <v>0</v>
      </c>
      <c r="H1773" s="38">
        <f>IF(Txn!$B893="","",Txn!$E893)</f>
        <v>0</v>
      </c>
      <c r="I1773" s="40">
        <f>IF(Txn!$B893="",0,Txn!$O893)</f>
        <v>0</v>
      </c>
      <c r="J1773" s="40">
        <f>IF(Txn!$B893="",0,Txn!$P893)</f>
        <v>0</v>
      </c>
      <c r="K1773" s="41">
        <f>IF($A1773="","",IFERROR(VALUE(MID($A1773,6,2)),""))</f>
        <v>0</v>
      </c>
      <c r="L1773" s="39">
        <f>IF(Txn!$K893="","",Txn!$K893)</f>
        <v>0</v>
      </c>
      <c r="N1773" s="42">
        <f>IF($D1773="",0,COUNTIF(BankAccts,$D1773))</f>
        <v>0</v>
      </c>
    </row>
    <row r="1774" spans="1:14">
      <c r="A1774" s="38">
        <f>IF(Txn!$B893="","",Txn!$B893)</f>
        <v>0</v>
      </c>
      <c r="B1774" s="38">
        <f>IF(Txn!$B893="","",Txn!$C893)</f>
        <v>0</v>
      </c>
      <c r="C1774" s="39">
        <f>IF(Txn!$B893="","","تراکنش بانکی")</f>
        <v>0</v>
      </c>
      <c r="D1774" s="38">
        <f>IF(Txn!$B893="","",IF(IF(Txn!$U893="TRF",Txn!$Y893,Txn!$Z893)="","",IF(Txn!$U893="TRF",Txn!$Y893,Txn!$Z893)))</f>
        <v>0</v>
      </c>
      <c r="E1774" s="39">
        <f>IF($D1774="","",IFERROR(VLOOKUP($D1774,AcctTbl,2,0),""))</f>
        <v>0</v>
      </c>
      <c r="F1774" s="39">
        <f>IF($D1774="","",IFERROR(VLOOKUP($D1774,AcctTbl,3,0),""))</f>
        <v>0</v>
      </c>
      <c r="G1774" s="39">
        <f>IF(Txn!$B893="","",Txn!$D893)</f>
        <v>0</v>
      </c>
      <c r="H1774" s="38">
        <f>IF(Txn!$B893="","",Txn!$E893)</f>
        <v>0</v>
      </c>
      <c r="I1774" s="40">
        <f>IF(Txn!$B893="",0,Txn!$Q893)</f>
        <v>0</v>
      </c>
      <c r="J1774" s="40">
        <f>IF(Txn!$B893="",0,Txn!$R893)</f>
        <v>0</v>
      </c>
      <c r="K1774" s="41">
        <f>IF($A1774="","",IFERROR(VALUE(MID($A1774,6,2)),""))</f>
        <v>0</v>
      </c>
      <c r="L1774" s="39">
        <f>IF(Txn!$K893="","","طرف مقابل — "&amp;Txn!$K893)</f>
        <v>0</v>
      </c>
      <c r="N1774" s="42">
        <f>IF($D1774="",0,COUNTIF(BankAccts,$D1774))</f>
        <v>0</v>
      </c>
    </row>
    <row r="1775" spans="1:14">
      <c r="A1775" s="38">
        <f>IF(Txn!$B894="","",Txn!$B894)</f>
        <v>0</v>
      </c>
      <c r="B1775" s="38">
        <f>IF(Txn!$B894="","",Txn!$C894)</f>
        <v>0</v>
      </c>
      <c r="C1775" s="39">
        <f>IF(Txn!$B894="","","تراکنش بانکی")</f>
        <v>0</v>
      </c>
      <c r="D1775" s="38">
        <f>IF(Txn!$B894="","",IF(Txn!$X894="","",Txn!$X894))</f>
        <v>0</v>
      </c>
      <c r="E1775" s="39">
        <f>IF($D1775="","",IFERROR(VLOOKUP($D1775,AcctTbl,2,0),""))</f>
        <v>0</v>
      </c>
      <c r="F1775" s="39">
        <f>IF($D1775="","",IFERROR(VLOOKUP($D1775,AcctTbl,3,0),""))</f>
        <v>0</v>
      </c>
      <c r="G1775" s="39">
        <f>IF(Txn!$B894="","",Txn!$D894)</f>
        <v>0</v>
      </c>
      <c r="H1775" s="38">
        <f>IF(Txn!$B894="","",Txn!$E894)</f>
        <v>0</v>
      </c>
      <c r="I1775" s="40">
        <f>IF(Txn!$B894="",0,Txn!$O894)</f>
        <v>0</v>
      </c>
      <c r="J1775" s="40">
        <f>IF(Txn!$B894="",0,Txn!$P894)</f>
        <v>0</v>
      </c>
      <c r="K1775" s="41">
        <f>IF($A1775="","",IFERROR(VALUE(MID($A1775,6,2)),""))</f>
        <v>0</v>
      </c>
      <c r="L1775" s="39">
        <f>IF(Txn!$K894="","",Txn!$K894)</f>
        <v>0</v>
      </c>
      <c r="N1775" s="42">
        <f>IF($D1775="",0,COUNTIF(BankAccts,$D1775))</f>
        <v>0</v>
      </c>
    </row>
    <row r="1776" spans="1:14">
      <c r="A1776" s="38">
        <f>IF(Txn!$B894="","",Txn!$B894)</f>
        <v>0</v>
      </c>
      <c r="B1776" s="38">
        <f>IF(Txn!$B894="","",Txn!$C894)</f>
        <v>0</v>
      </c>
      <c r="C1776" s="39">
        <f>IF(Txn!$B894="","","تراکنش بانکی")</f>
        <v>0</v>
      </c>
      <c r="D1776" s="38">
        <f>IF(Txn!$B894="","",IF(IF(Txn!$U894="TRF",Txn!$Y894,Txn!$Z894)="","",IF(Txn!$U894="TRF",Txn!$Y894,Txn!$Z894)))</f>
        <v>0</v>
      </c>
      <c r="E1776" s="39">
        <f>IF($D1776="","",IFERROR(VLOOKUP($D1776,AcctTbl,2,0),""))</f>
        <v>0</v>
      </c>
      <c r="F1776" s="39">
        <f>IF($D1776="","",IFERROR(VLOOKUP($D1776,AcctTbl,3,0),""))</f>
        <v>0</v>
      </c>
      <c r="G1776" s="39">
        <f>IF(Txn!$B894="","",Txn!$D894)</f>
        <v>0</v>
      </c>
      <c r="H1776" s="38">
        <f>IF(Txn!$B894="","",Txn!$E894)</f>
        <v>0</v>
      </c>
      <c r="I1776" s="40">
        <f>IF(Txn!$B894="",0,Txn!$Q894)</f>
        <v>0</v>
      </c>
      <c r="J1776" s="40">
        <f>IF(Txn!$B894="",0,Txn!$R894)</f>
        <v>0</v>
      </c>
      <c r="K1776" s="41">
        <f>IF($A1776="","",IFERROR(VALUE(MID($A1776,6,2)),""))</f>
        <v>0</v>
      </c>
      <c r="L1776" s="39">
        <f>IF(Txn!$K894="","","طرف مقابل — "&amp;Txn!$K894)</f>
        <v>0</v>
      </c>
      <c r="N1776" s="42">
        <f>IF($D1776="",0,COUNTIF(BankAccts,$D1776))</f>
        <v>0</v>
      </c>
    </row>
    <row r="1777" spans="1:14">
      <c r="A1777" s="38">
        <f>IF(Txn!$B895="","",Txn!$B895)</f>
        <v>0</v>
      </c>
      <c r="B1777" s="38">
        <f>IF(Txn!$B895="","",Txn!$C895)</f>
        <v>0</v>
      </c>
      <c r="C1777" s="39">
        <f>IF(Txn!$B895="","","تراکنش بانکی")</f>
        <v>0</v>
      </c>
      <c r="D1777" s="38">
        <f>IF(Txn!$B895="","",IF(Txn!$X895="","",Txn!$X895))</f>
        <v>0</v>
      </c>
      <c r="E1777" s="39">
        <f>IF($D1777="","",IFERROR(VLOOKUP($D1777,AcctTbl,2,0),""))</f>
        <v>0</v>
      </c>
      <c r="F1777" s="39">
        <f>IF($D1777="","",IFERROR(VLOOKUP($D1777,AcctTbl,3,0),""))</f>
        <v>0</v>
      </c>
      <c r="G1777" s="39">
        <f>IF(Txn!$B895="","",Txn!$D895)</f>
        <v>0</v>
      </c>
      <c r="H1777" s="38">
        <f>IF(Txn!$B895="","",Txn!$E895)</f>
        <v>0</v>
      </c>
      <c r="I1777" s="40">
        <f>IF(Txn!$B895="",0,Txn!$O895)</f>
        <v>0</v>
      </c>
      <c r="J1777" s="40">
        <f>IF(Txn!$B895="",0,Txn!$P895)</f>
        <v>0</v>
      </c>
      <c r="K1777" s="41">
        <f>IF($A1777="","",IFERROR(VALUE(MID($A1777,6,2)),""))</f>
        <v>0</v>
      </c>
      <c r="L1777" s="39">
        <f>IF(Txn!$K895="","",Txn!$K895)</f>
        <v>0</v>
      </c>
      <c r="N1777" s="42">
        <f>IF($D1777="",0,COUNTIF(BankAccts,$D1777))</f>
        <v>0</v>
      </c>
    </row>
    <row r="1778" spans="1:14">
      <c r="A1778" s="38">
        <f>IF(Txn!$B895="","",Txn!$B895)</f>
        <v>0</v>
      </c>
      <c r="B1778" s="38">
        <f>IF(Txn!$B895="","",Txn!$C895)</f>
        <v>0</v>
      </c>
      <c r="C1778" s="39">
        <f>IF(Txn!$B895="","","تراکنش بانکی")</f>
        <v>0</v>
      </c>
      <c r="D1778" s="38">
        <f>IF(Txn!$B895="","",IF(IF(Txn!$U895="TRF",Txn!$Y895,Txn!$Z895)="","",IF(Txn!$U895="TRF",Txn!$Y895,Txn!$Z895)))</f>
        <v>0</v>
      </c>
      <c r="E1778" s="39">
        <f>IF($D1778="","",IFERROR(VLOOKUP($D1778,AcctTbl,2,0),""))</f>
        <v>0</v>
      </c>
      <c r="F1778" s="39">
        <f>IF($D1778="","",IFERROR(VLOOKUP($D1778,AcctTbl,3,0),""))</f>
        <v>0</v>
      </c>
      <c r="G1778" s="39">
        <f>IF(Txn!$B895="","",Txn!$D895)</f>
        <v>0</v>
      </c>
      <c r="H1778" s="38">
        <f>IF(Txn!$B895="","",Txn!$E895)</f>
        <v>0</v>
      </c>
      <c r="I1778" s="40">
        <f>IF(Txn!$B895="",0,Txn!$Q895)</f>
        <v>0</v>
      </c>
      <c r="J1778" s="40">
        <f>IF(Txn!$B895="",0,Txn!$R895)</f>
        <v>0</v>
      </c>
      <c r="K1778" s="41">
        <f>IF($A1778="","",IFERROR(VALUE(MID($A1778,6,2)),""))</f>
        <v>0</v>
      </c>
      <c r="L1778" s="39">
        <f>IF(Txn!$K895="","","طرف مقابل — "&amp;Txn!$K895)</f>
        <v>0</v>
      </c>
      <c r="N1778" s="42">
        <f>IF($D1778="",0,COUNTIF(BankAccts,$D1778))</f>
        <v>0</v>
      </c>
    </row>
    <row r="1779" spans="1:14">
      <c r="A1779" s="38">
        <f>IF(Txn!$B896="","",Txn!$B896)</f>
        <v>0</v>
      </c>
      <c r="B1779" s="38">
        <f>IF(Txn!$B896="","",Txn!$C896)</f>
        <v>0</v>
      </c>
      <c r="C1779" s="39">
        <f>IF(Txn!$B896="","","تراکنش بانکی")</f>
        <v>0</v>
      </c>
      <c r="D1779" s="38">
        <f>IF(Txn!$B896="","",IF(Txn!$X896="","",Txn!$X896))</f>
        <v>0</v>
      </c>
      <c r="E1779" s="39">
        <f>IF($D1779="","",IFERROR(VLOOKUP($D1779,AcctTbl,2,0),""))</f>
        <v>0</v>
      </c>
      <c r="F1779" s="39">
        <f>IF($D1779="","",IFERROR(VLOOKUP($D1779,AcctTbl,3,0),""))</f>
        <v>0</v>
      </c>
      <c r="G1779" s="39">
        <f>IF(Txn!$B896="","",Txn!$D896)</f>
        <v>0</v>
      </c>
      <c r="H1779" s="38">
        <f>IF(Txn!$B896="","",Txn!$E896)</f>
        <v>0</v>
      </c>
      <c r="I1779" s="40">
        <f>IF(Txn!$B896="",0,Txn!$O896)</f>
        <v>0</v>
      </c>
      <c r="J1779" s="40">
        <f>IF(Txn!$B896="",0,Txn!$P896)</f>
        <v>0</v>
      </c>
      <c r="K1779" s="41">
        <f>IF($A1779="","",IFERROR(VALUE(MID($A1779,6,2)),""))</f>
        <v>0</v>
      </c>
      <c r="L1779" s="39">
        <f>IF(Txn!$K896="","",Txn!$K896)</f>
        <v>0</v>
      </c>
      <c r="N1779" s="42">
        <f>IF($D1779="",0,COUNTIF(BankAccts,$D1779))</f>
        <v>0</v>
      </c>
    </row>
    <row r="1780" spans="1:14">
      <c r="A1780" s="38">
        <f>IF(Txn!$B896="","",Txn!$B896)</f>
        <v>0</v>
      </c>
      <c r="B1780" s="38">
        <f>IF(Txn!$B896="","",Txn!$C896)</f>
        <v>0</v>
      </c>
      <c r="C1780" s="39">
        <f>IF(Txn!$B896="","","تراکنش بانکی")</f>
        <v>0</v>
      </c>
      <c r="D1780" s="38">
        <f>IF(Txn!$B896="","",IF(IF(Txn!$U896="TRF",Txn!$Y896,Txn!$Z896)="","",IF(Txn!$U896="TRF",Txn!$Y896,Txn!$Z896)))</f>
        <v>0</v>
      </c>
      <c r="E1780" s="39">
        <f>IF($D1780="","",IFERROR(VLOOKUP($D1780,AcctTbl,2,0),""))</f>
        <v>0</v>
      </c>
      <c r="F1780" s="39">
        <f>IF($D1780="","",IFERROR(VLOOKUP($D1780,AcctTbl,3,0),""))</f>
        <v>0</v>
      </c>
      <c r="G1780" s="39">
        <f>IF(Txn!$B896="","",Txn!$D896)</f>
        <v>0</v>
      </c>
      <c r="H1780" s="38">
        <f>IF(Txn!$B896="","",Txn!$E896)</f>
        <v>0</v>
      </c>
      <c r="I1780" s="40">
        <f>IF(Txn!$B896="",0,Txn!$Q896)</f>
        <v>0</v>
      </c>
      <c r="J1780" s="40">
        <f>IF(Txn!$B896="",0,Txn!$R896)</f>
        <v>0</v>
      </c>
      <c r="K1780" s="41">
        <f>IF($A1780="","",IFERROR(VALUE(MID($A1780,6,2)),""))</f>
        <v>0</v>
      </c>
      <c r="L1780" s="39">
        <f>IF(Txn!$K896="","","طرف مقابل — "&amp;Txn!$K896)</f>
        <v>0</v>
      </c>
      <c r="N1780" s="42">
        <f>IF($D1780="",0,COUNTIF(BankAccts,$D1780))</f>
        <v>0</v>
      </c>
    </row>
    <row r="1781" spans="1:14">
      <c r="A1781" s="38">
        <f>IF(Txn!$B897="","",Txn!$B897)</f>
        <v>0</v>
      </c>
      <c r="B1781" s="38">
        <f>IF(Txn!$B897="","",Txn!$C897)</f>
        <v>0</v>
      </c>
      <c r="C1781" s="39">
        <f>IF(Txn!$B897="","","تراکنش بانکی")</f>
        <v>0</v>
      </c>
      <c r="D1781" s="38">
        <f>IF(Txn!$B897="","",IF(Txn!$X897="","",Txn!$X897))</f>
        <v>0</v>
      </c>
      <c r="E1781" s="39">
        <f>IF($D1781="","",IFERROR(VLOOKUP($D1781,AcctTbl,2,0),""))</f>
        <v>0</v>
      </c>
      <c r="F1781" s="39">
        <f>IF($D1781="","",IFERROR(VLOOKUP($D1781,AcctTbl,3,0),""))</f>
        <v>0</v>
      </c>
      <c r="G1781" s="39">
        <f>IF(Txn!$B897="","",Txn!$D897)</f>
        <v>0</v>
      </c>
      <c r="H1781" s="38">
        <f>IF(Txn!$B897="","",Txn!$E897)</f>
        <v>0</v>
      </c>
      <c r="I1781" s="40">
        <f>IF(Txn!$B897="",0,Txn!$O897)</f>
        <v>0</v>
      </c>
      <c r="J1781" s="40">
        <f>IF(Txn!$B897="",0,Txn!$P897)</f>
        <v>0</v>
      </c>
      <c r="K1781" s="41">
        <f>IF($A1781="","",IFERROR(VALUE(MID($A1781,6,2)),""))</f>
        <v>0</v>
      </c>
      <c r="L1781" s="39">
        <f>IF(Txn!$K897="","",Txn!$K897)</f>
        <v>0</v>
      </c>
      <c r="N1781" s="42">
        <f>IF($D1781="",0,COUNTIF(BankAccts,$D1781))</f>
        <v>0</v>
      </c>
    </row>
    <row r="1782" spans="1:14">
      <c r="A1782" s="38">
        <f>IF(Txn!$B897="","",Txn!$B897)</f>
        <v>0</v>
      </c>
      <c r="B1782" s="38">
        <f>IF(Txn!$B897="","",Txn!$C897)</f>
        <v>0</v>
      </c>
      <c r="C1782" s="39">
        <f>IF(Txn!$B897="","","تراکنش بانکی")</f>
        <v>0</v>
      </c>
      <c r="D1782" s="38">
        <f>IF(Txn!$B897="","",IF(IF(Txn!$U897="TRF",Txn!$Y897,Txn!$Z897)="","",IF(Txn!$U897="TRF",Txn!$Y897,Txn!$Z897)))</f>
        <v>0</v>
      </c>
      <c r="E1782" s="39">
        <f>IF($D1782="","",IFERROR(VLOOKUP($D1782,AcctTbl,2,0),""))</f>
        <v>0</v>
      </c>
      <c r="F1782" s="39">
        <f>IF($D1782="","",IFERROR(VLOOKUP($D1782,AcctTbl,3,0),""))</f>
        <v>0</v>
      </c>
      <c r="G1782" s="39">
        <f>IF(Txn!$B897="","",Txn!$D897)</f>
        <v>0</v>
      </c>
      <c r="H1782" s="38">
        <f>IF(Txn!$B897="","",Txn!$E897)</f>
        <v>0</v>
      </c>
      <c r="I1782" s="40">
        <f>IF(Txn!$B897="",0,Txn!$Q897)</f>
        <v>0</v>
      </c>
      <c r="J1782" s="40">
        <f>IF(Txn!$B897="",0,Txn!$R897)</f>
        <v>0</v>
      </c>
      <c r="K1782" s="41">
        <f>IF($A1782="","",IFERROR(VALUE(MID($A1782,6,2)),""))</f>
        <v>0</v>
      </c>
      <c r="L1782" s="39">
        <f>IF(Txn!$K897="","","طرف مقابل — "&amp;Txn!$K897)</f>
        <v>0</v>
      </c>
      <c r="N1782" s="42">
        <f>IF($D1782="",0,COUNTIF(BankAccts,$D1782))</f>
        <v>0</v>
      </c>
    </row>
    <row r="1783" spans="1:14">
      <c r="A1783" s="38">
        <f>IF(Txn!$B898="","",Txn!$B898)</f>
        <v>0</v>
      </c>
      <c r="B1783" s="38">
        <f>IF(Txn!$B898="","",Txn!$C898)</f>
        <v>0</v>
      </c>
      <c r="C1783" s="39">
        <f>IF(Txn!$B898="","","تراکنش بانکی")</f>
        <v>0</v>
      </c>
      <c r="D1783" s="38">
        <f>IF(Txn!$B898="","",IF(Txn!$X898="","",Txn!$X898))</f>
        <v>0</v>
      </c>
      <c r="E1783" s="39">
        <f>IF($D1783="","",IFERROR(VLOOKUP($D1783,AcctTbl,2,0),""))</f>
        <v>0</v>
      </c>
      <c r="F1783" s="39">
        <f>IF($D1783="","",IFERROR(VLOOKUP($D1783,AcctTbl,3,0),""))</f>
        <v>0</v>
      </c>
      <c r="G1783" s="39">
        <f>IF(Txn!$B898="","",Txn!$D898)</f>
        <v>0</v>
      </c>
      <c r="H1783" s="38">
        <f>IF(Txn!$B898="","",Txn!$E898)</f>
        <v>0</v>
      </c>
      <c r="I1783" s="40">
        <f>IF(Txn!$B898="",0,Txn!$O898)</f>
        <v>0</v>
      </c>
      <c r="J1783" s="40">
        <f>IF(Txn!$B898="",0,Txn!$P898)</f>
        <v>0</v>
      </c>
      <c r="K1783" s="41">
        <f>IF($A1783="","",IFERROR(VALUE(MID($A1783,6,2)),""))</f>
        <v>0</v>
      </c>
      <c r="L1783" s="39">
        <f>IF(Txn!$K898="","",Txn!$K898)</f>
        <v>0</v>
      </c>
      <c r="N1783" s="42">
        <f>IF($D1783="",0,COUNTIF(BankAccts,$D1783))</f>
        <v>0</v>
      </c>
    </row>
    <row r="1784" spans="1:14">
      <c r="A1784" s="38">
        <f>IF(Txn!$B898="","",Txn!$B898)</f>
        <v>0</v>
      </c>
      <c r="B1784" s="38">
        <f>IF(Txn!$B898="","",Txn!$C898)</f>
        <v>0</v>
      </c>
      <c r="C1784" s="39">
        <f>IF(Txn!$B898="","","تراکنش بانکی")</f>
        <v>0</v>
      </c>
      <c r="D1784" s="38">
        <f>IF(Txn!$B898="","",IF(IF(Txn!$U898="TRF",Txn!$Y898,Txn!$Z898)="","",IF(Txn!$U898="TRF",Txn!$Y898,Txn!$Z898)))</f>
        <v>0</v>
      </c>
      <c r="E1784" s="39">
        <f>IF($D1784="","",IFERROR(VLOOKUP($D1784,AcctTbl,2,0),""))</f>
        <v>0</v>
      </c>
      <c r="F1784" s="39">
        <f>IF($D1784="","",IFERROR(VLOOKUP($D1784,AcctTbl,3,0),""))</f>
        <v>0</v>
      </c>
      <c r="G1784" s="39">
        <f>IF(Txn!$B898="","",Txn!$D898)</f>
        <v>0</v>
      </c>
      <c r="H1784" s="38">
        <f>IF(Txn!$B898="","",Txn!$E898)</f>
        <v>0</v>
      </c>
      <c r="I1784" s="40">
        <f>IF(Txn!$B898="",0,Txn!$Q898)</f>
        <v>0</v>
      </c>
      <c r="J1784" s="40">
        <f>IF(Txn!$B898="",0,Txn!$R898)</f>
        <v>0</v>
      </c>
      <c r="K1784" s="41">
        <f>IF($A1784="","",IFERROR(VALUE(MID($A1784,6,2)),""))</f>
        <v>0</v>
      </c>
      <c r="L1784" s="39">
        <f>IF(Txn!$K898="","","طرف مقابل — "&amp;Txn!$K898)</f>
        <v>0</v>
      </c>
      <c r="N1784" s="42">
        <f>IF($D1784="",0,COUNTIF(BankAccts,$D1784))</f>
        <v>0</v>
      </c>
    </row>
    <row r="1785" spans="1:14">
      <c r="A1785" s="38">
        <f>IF(Txn!$B899="","",Txn!$B899)</f>
        <v>0</v>
      </c>
      <c r="B1785" s="38">
        <f>IF(Txn!$B899="","",Txn!$C899)</f>
        <v>0</v>
      </c>
      <c r="C1785" s="39">
        <f>IF(Txn!$B899="","","تراکنش بانکی")</f>
        <v>0</v>
      </c>
      <c r="D1785" s="38">
        <f>IF(Txn!$B899="","",IF(Txn!$X899="","",Txn!$X899))</f>
        <v>0</v>
      </c>
      <c r="E1785" s="39">
        <f>IF($D1785="","",IFERROR(VLOOKUP($D1785,AcctTbl,2,0),""))</f>
        <v>0</v>
      </c>
      <c r="F1785" s="39">
        <f>IF($D1785="","",IFERROR(VLOOKUP($D1785,AcctTbl,3,0),""))</f>
        <v>0</v>
      </c>
      <c r="G1785" s="39">
        <f>IF(Txn!$B899="","",Txn!$D899)</f>
        <v>0</v>
      </c>
      <c r="H1785" s="38">
        <f>IF(Txn!$B899="","",Txn!$E899)</f>
        <v>0</v>
      </c>
      <c r="I1785" s="40">
        <f>IF(Txn!$B899="",0,Txn!$O899)</f>
        <v>0</v>
      </c>
      <c r="J1785" s="40">
        <f>IF(Txn!$B899="",0,Txn!$P899)</f>
        <v>0</v>
      </c>
      <c r="K1785" s="41">
        <f>IF($A1785="","",IFERROR(VALUE(MID($A1785,6,2)),""))</f>
        <v>0</v>
      </c>
      <c r="L1785" s="39">
        <f>IF(Txn!$K899="","",Txn!$K899)</f>
        <v>0</v>
      </c>
      <c r="N1785" s="42">
        <f>IF($D1785="",0,COUNTIF(BankAccts,$D1785))</f>
        <v>0</v>
      </c>
    </row>
    <row r="1786" spans="1:14">
      <c r="A1786" s="38">
        <f>IF(Txn!$B899="","",Txn!$B899)</f>
        <v>0</v>
      </c>
      <c r="B1786" s="38">
        <f>IF(Txn!$B899="","",Txn!$C899)</f>
        <v>0</v>
      </c>
      <c r="C1786" s="39">
        <f>IF(Txn!$B899="","","تراکنش بانکی")</f>
        <v>0</v>
      </c>
      <c r="D1786" s="38">
        <f>IF(Txn!$B899="","",IF(IF(Txn!$U899="TRF",Txn!$Y899,Txn!$Z899)="","",IF(Txn!$U899="TRF",Txn!$Y899,Txn!$Z899)))</f>
        <v>0</v>
      </c>
      <c r="E1786" s="39">
        <f>IF($D1786="","",IFERROR(VLOOKUP($D1786,AcctTbl,2,0),""))</f>
        <v>0</v>
      </c>
      <c r="F1786" s="39">
        <f>IF($D1786="","",IFERROR(VLOOKUP($D1786,AcctTbl,3,0),""))</f>
        <v>0</v>
      </c>
      <c r="G1786" s="39">
        <f>IF(Txn!$B899="","",Txn!$D899)</f>
        <v>0</v>
      </c>
      <c r="H1786" s="38">
        <f>IF(Txn!$B899="","",Txn!$E899)</f>
        <v>0</v>
      </c>
      <c r="I1786" s="40">
        <f>IF(Txn!$B899="",0,Txn!$Q899)</f>
        <v>0</v>
      </c>
      <c r="J1786" s="40">
        <f>IF(Txn!$B899="",0,Txn!$R899)</f>
        <v>0</v>
      </c>
      <c r="K1786" s="41">
        <f>IF($A1786="","",IFERROR(VALUE(MID($A1786,6,2)),""))</f>
        <v>0</v>
      </c>
      <c r="L1786" s="39">
        <f>IF(Txn!$K899="","","طرف مقابل — "&amp;Txn!$K899)</f>
        <v>0</v>
      </c>
      <c r="N1786" s="42">
        <f>IF($D1786="",0,COUNTIF(BankAccts,$D1786))</f>
        <v>0</v>
      </c>
    </row>
    <row r="1787" spans="1:14">
      <c r="A1787" s="38">
        <f>IF(Txn!$B900="","",Txn!$B900)</f>
        <v>0</v>
      </c>
      <c r="B1787" s="38">
        <f>IF(Txn!$B900="","",Txn!$C900)</f>
        <v>0</v>
      </c>
      <c r="C1787" s="39">
        <f>IF(Txn!$B900="","","تراکنش بانکی")</f>
        <v>0</v>
      </c>
      <c r="D1787" s="38">
        <f>IF(Txn!$B900="","",IF(Txn!$X900="","",Txn!$X900))</f>
        <v>0</v>
      </c>
      <c r="E1787" s="39">
        <f>IF($D1787="","",IFERROR(VLOOKUP($D1787,AcctTbl,2,0),""))</f>
        <v>0</v>
      </c>
      <c r="F1787" s="39">
        <f>IF($D1787="","",IFERROR(VLOOKUP($D1787,AcctTbl,3,0),""))</f>
        <v>0</v>
      </c>
      <c r="G1787" s="39">
        <f>IF(Txn!$B900="","",Txn!$D900)</f>
        <v>0</v>
      </c>
      <c r="H1787" s="38">
        <f>IF(Txn!$B900="","",Txn!$E900)</f>
        <v>0</v>
      </c>
      <c r="I1787" s="40">
        <f>IF(Txn!$B900="",0,Txn!$O900)</f>
        <v>0</v>
      </c>
      <c r="J1787" s="40">
        <f>IF(Txn!$B900="",0,Txn!$P900)</f>
        <v>0</v>
      </c>
      <c r="K1787" s="41">
        <f>IF($A1787="","",IFERROR(VALUE(MID($A1787,6,2)),""))</f>
        <v>0</v>
      </c>
      <c r="L1787" s="39">
        <f>IF(Txn!$K900="","",Txn!$K900)</f>
        <v>0</v>
      </c>
      <c r="N1787" s="42">
        <f>IF($D1787="",0,COUNTIF(BankAccts,$D1787))</f>
        <v>0</v>
      </c>
    </row>
    <row r="1788" spans="1:14">
      <c r="A1788" s="38">
        <f>IF(Txn!$B900="","",Txn!$B900)</f>
        <v>0</v>
      </c>
      <c r="B1788" s="38">
        <f>IF(Txn!$B900="","",Txn!$C900)</f>
        <v>0</v>
      </c>
      <c r="C1788" s="39">
        <f>IF(Txn!$B900="","","تراکنش بانکی")</f>
        <v>0</v>
      </c>
      <c r="D1788" s="38">
        <f>IF(Txn!$B900="","",IF(IF(Txn!$U900="TRF",Txn!$Y900,Txn!$Z900)="","",IF(Txn!$U900="TRF",Txn!$Y900,Txn!$Z900)))</f>
        <v>0</v>
      </c>
      <c r="E1788" s="39">
        <f>IF($D1788="","",IFERROR(VLOOKUP($D1788,AcctTbl,2,0),""))</f>
        <v>0</v>
      </c>
      <c r="F1788" s="39">
        <f>IF($D1788="","",IFERROR(VLOOKUP($D1788,AcctTbl,3,0),""))</f>
        <v>0</v>
      </c>
      <c r="G1788" s="39">
        <f>IF(Txn!$B900="","",Txn!$D900)</f>
        <v>0</v>
      </c>
      <c r="H1788" s="38">
        <f>IF(Txn!$B900="","",Txn!$E900)</f>
        <v>0</v>
      </c>
      <c r="I1788" s="40">
        <f>IF(Txn!$B900="",0,Txn!$Q900)</f>
        <v>0</v>
      </c>
      <c r="J1788" s="40">
        <f>IF(Txn!$B900="",0,Txn!$R900)</f>
        <v>0</v>
      </c>
      <c r="K1788" s="41">
        <f>IF($A1788="","",IFERROR(VALUE(MID($A1788,6,2)),""))</f>
        <v>0</v>
      </c>
      <c r="L1788" s="39">
        <f>IF(Txn!$K900="","","طرف مقابل — "&amp;Txn!$K900)</f>
        <v>0</v>
      </c>
      <c r="N1788" s="42">
        <f>IF($D1788="",0,COUNTIF(BankAccts,$D1788))</f>
        <v>0</v>
      </c>
    </row>
    <row r="1789" spans="1:14">
      <c r="A1789" s="38">
        <f>IF(Txn!$B901="","",Txn!$B901)</f>
        <v>0</v>
      </c>
      <c r="B1789" s="38">
        <f>IF(Txn!$B901="","",Txn!$C901)</f>
        <v>0</v>
      </c>
      <c r="C1789" s="39">
        <f>IF(Txn!$B901="","","تراکنش بانکی")</f>
        <v>0</v>
      </c>
      <c r="D1789" s="38">
        <f>IF(Txn!$B901="","",IF(Txn!$X901="","",Txn!$X901))</f>
        <v>0</v>
      </c>
      <c r="E1789" s="39">
        <f>IF($D1789="","",IFERROR(VLOOKUP($D1789,AcctTbl,2,0),""))</f>
        <v>0</v>
      </c>
      <c r="F1789" s="39">
        <f>IF($D1789="","",IFERROR(VLOOKUP($D1789,AcctTbl,3,0),""))</f>
        <v>0</v>
      </c>
      <c r="G1789" s="39">
        <f>IF(Txn!$B901="","",Txn!$D901)</f>
        <v>0</v>
      </c>
      <c r="H1789" s="38">
        <f>IF(Txn!$B901="","",Txn!$E901)</f>
        <v>0</v>
      </c>
      <c r="I1789" s="40">
        <f>IF(Txn!$B901="",0,Txn!$O901)</f>
        <v>0</v>
      </c>
      <c r="J1789" s="40">
        <f>IF(Txn!$B901="",0,Txn!$P901)</f>
        <v>0</v>
      </c>
      <c r="K1789" s="41">
        <f>IF($A1789="","",IFERROR(VALUE(MID($A1789,6,2)),""))</f>
        <v>0</v>
      </c>
      <c r="L1789" s="39">
        <f>IF(Txn!$K901="","",Txn!$K901)</f>
        <v>0</v>
      </c>
      <c r="N1789" s="42">
        <f>IF($D1789="",0,COUNTIF(BankAccts,$D1789))</f>
        <v>0</v>
      </c>
    </row>
    <row r="1790" spans="1:14">
      <c r="A1790" s="38">
        <f>IF(Txn!$B901="","",Txn!$B901)</f>
        <v>0</v>
      </c>
      <c r="B1790" s="38">
        <f>IF(Txn!$B901="","",Txn!$C901)</f>
        <v>0</v>
      </c>
      <c r="C1790" s="39">
        <f>IF(Txn!$B901="","","تراکنش بانکی")</f>
        <v>0</v>
      </c>
      <c r="D1790" s="38">
        <f>IF(Txn!$B901="","",IF(IF(Txn!$U901="TRF",Txn!$Y901,Txn!$Z901)="","",IF(Txn!$U901="TRF",Txn!$Y901,Txn!$Z901)))</f>
        <v>0</v>
      </c>
      <c r="E1790" s="39">
        <f>IF($D1790="","",IFERROR(VLOOKUP($D1790,AcctTbl,2,0),""))</f>
        <v>0</v>
      </c>
      <c r="F1790" s="39">
        <f>IF($D1790="","",IFERROR(VLOOKUP($D1790,AcctTbl,3,0),""))</f>
        <v>0</v>
      </c>
      <c r="G1790" s="39">
        <f>IF(Txn!$B901="","",Txn!$D901)</f>
        <v>0</v>
      </c>
      <c r="H1790" s="38">
        <f>IF(Txn!$B901="","",Txn!$E901)</f>
        <v>0</v>
      </c>
      <c r="I1790" s="40">
        <f>IF(Txn!$B901="",0,Txn!$Q901)</f>
        <v>0</v>
      </c>
      <c r="J1790" s="40">
        <f>IF(Txn!$B901="",0,Txn!$R901)</f>
        <v>0</v>
      </c>
      <c r="K1790" s="41">
        <f>IF($A1790="","",IFERROR(VALUE(MID($A1790,6,2)),""))</f>
        <v>0</v>
      </c>
      <c r="L1790" s="39">
        <f>IF(Txn!$K901="","","طرف مقابل — "&amp;Txn!$K901)</f>
        <v>0</v>
      </c>
      <c r="N1790" s="42">
        <f>IF($D1790="",0,COUNTIF(BankAccts,$D1790))</f>
        <v>0</v>
      </c>
    </row>
    <row r="1791" spans="1:14">
      <c r="A1791" s="38">
        <f>IF(Txn!$B902="","",Txn!$B902)</f>
        <v>0</v>
      </c>
      <c r="B1791" s="38">
        <f>IF(Txn!$B902="","",Txn!$C902)</f>
        <v>0</v>
      </c>
      <c r="C1791" s="39">
        <f>IF(Txn!$B902="","","تراکنش بانکی")</f>
        <v>0</v>
      </c>
      <c r="D1791" s="38">
        <f>IF(Txn!$B902="","",IF(Txn!$X902="","",Txn!$X902))</f>
        <v>0</v>
      </c>
      <c r="E1791" s="39">
        <f>IF($D1791="","",IFERROR(VLOOKUP($D1791,AcctTbl,2,0),""))</f>
        <v>0</v>
      </c>
      <c r="F1791" s="39">
        <f>IF($D1791="","",IFERROR(VLOOKUP($D1791,AcctTbl,3,0),""))</f>
        <v>0</v>
      </c>
      <c r="G1791" s="39">
        <f>IF(Txn!$B902="","",Txn!$D902)</f>
        <v>0</v>
      </c>
      <c r="H1791" s="38">
        <f>IF(Txn!$B902="","",Txn!$E902)</f>
        <v>0</v>
      </c>
      <c r="I1791" s="40">
        <f>IF(Txn!$B902="",0,Txn!$O902)</f>
        <v>0</v>
      </c>
      <c r="J1791" s="40">
        <f>IF(Txn!$B902="",0,Txn!$P902)</f>
        <v>0</v>
      </c>
      <c r="K1791" s="41">
        <f>IF($A1791="","",IFERROR(VALUE(MID($A1791,6,2)),""))</f>
        <v>0</v>
      </c>
      <c r="L1791" s="39">
        <f>IF(Txn!$K902="","",Txn!$K902)</f>
        <v>0</v>
      </c>
      <c r="N1791" s="42">
        <f>IF($D1791="",0,COUNTIF(BankAccts,$D1791))</f>
        <v>0</v>
      </c>
    </row>
    <row r="1792" spans="1:14">
      <c r="A1792" s="38">
        <f>IF(Txn!$B902="","",Txn!$B902)</f>
        <v>0</v>
      </c>
      <c r="B1792" s="38">
        <f>IF(Txn!$B902="","",Txn!$C902)</f>
        <v>0</v>
      </c>
      <c r="C1792" s="39">
        <f>IF(Txn!$B902="","","تراکنش بانکی")</f>
        <v>0</v>
      </c>
      <c r="D1792" s="38">
        <f>IF(Txn!$B902="","",IF(IF(Txn!$U902="TRF",Txn!$Y902,Txn!$Z902)="","",IF(Txn!$U902="TRF",Txn!$Y902,Txn!$Z902)))</f>
        <v>0</v>
      </c>
      <c r="E1792" s="39">
        <f>IF($D1792="","",IFERROR(VLOOKUP($D1792,AcctTbl,2,0),""))</f>
        <v>0</v>
      </c>
      <c r="F1792" s="39">
        <f>IF($D1792="","",IFERROR(VLOOKUP($D1792,AcctTbl,3,0),""))</f>
        <v>0</v>
      </c>
      <c r="G1792" s="39">
        <f>IF(Txn!$B902="","",Txn!$D902)</f>
        <v>0</v>
      </c>
      <c r="H1792" s="38">
        <f>IF(Txn!$B902="","",Txn!$E902)</f>
        <v>0</v>
      </c>
      <c r="I1792" s="40">
        <f>IF(Txn!$B902="",0,Txn!$Q902)</f>
        <v>0</v>
      </c>
      <c r="J1792" s="40">
        <f>IF(Txn!$B902="",0,Txn!$R902)</f>
        <v>0</v>
      </c>
      <c r="K1792" s="41">
        <f>IF($A1792="","",IFERROR(VALUE(MID($A1792,6,2)),""))</f>
        <v>0</v>
      </c>
      <c r="L1792" s="39">
        <f>IF(Txn!$K902="","","طرف مقابل — "&amp;Txn!$K902)</f>
        <v>0</v>
      </c>
      <c r="N1792" s="42">
        <f>IF($D1792="",0,COUNTIF(BankAccts,$D1792))</f>
        <v>0</v>
      </c>
    </row>
    <row r="1793" spans="1:14">
      <c r="A1793" s="38">
        <f>IF(Txn!$B903="","",Txn!$B903)</f>
        <v>0</v>
      </c>
      <c r="B1793" s="38">
        <f>IF(Txn!$B903="","",Txn!$C903)</f>
        <v>0</v>
      </c>
      <c r="C1793" s="39">
        <f>IF(Txn!$B903="","","تراکنش بانکی")</f>
        <v>0</v>
      </c>
      <c r="D1793" s="38">
        <f>IF(Txn!$B903="","",IF(Txn!$X903="","",Txn!$X903))</f>
        <v>0</v>
      </c>
      <c r="E1793" s="39">
        <f>IF($D1793="","",IFERROR(VLOOKUP($D1793,AcctTbl,2,0),""))</f>
        <v>0</v>
      </c>
      <c r="F1793" s="39">
        <f>IF($D1793="","",IFERROR(VLOOKUP($D1793,AcctTbl,3,0),""))</f>
        <v>0</v>
      </c>
      <c r="G1793" s="39">
        <f>IF(Txn!$B903="","",Txn!$D903)</f>
        <v>0</v>
      </c>
      <c r="H1793" s="38">
        <f>IF(Txn!$B903="","",Txn!$E903)</f>
        <v>0</v>
      </c>
      <c r="I1793" s="40">
        <f>IF(Txn!$B903="",0,Txn!$O903)</f>
        <v>0</v>
      </c>
      <c r="J1793" s="40">
        <f>IF(Txn!$B903="",0,Txn!$P903)</f>
        <v>0</v>
      </c>
      <c r="K1793" s="41">
        <f>IF($A1793="","",IFERROR(VALUE(MID($A1793,6,2)),""))</f>
        <v>0</v>
      </c>
      <c r="L1793" s="39">
        <f>IF(Txn!$K903="","",Txn!$K903)</f>
        <v>0</v>
      </c>
      <c r="N1793" s="42">
        <f>IF($D1793="",0,COUNTIF(BankAccts,$D1793))</f>
        <v>0</v>
      </c>
    </row>
    <row r="1794" spans="1:14">
      <c r="A1794" s="38">
        <f>IF(Txn!$B903="","",Txn!$B903)</f>
        <v>0</v>
      </c>
      <c r="B1794" s="38">
        <f>IF(Txn!$B903="","",Txn!$C903)</f>
        <v>0</v>
      </c>
      <c r="C1794" s="39">
        <f>IF(Txn!$B903="","","تراکنش بانکی")</f>
        <v>0</v>
      </c>
      <c r="D1794" s="38">
        <f>IF(Txn!$B903="","",IF(IF(Txn!$U903="TRF",Txn!$Y903,Txn!$Z903)="","",IF(Txn!$U903="TRF",Txn!$Y903,Txn!$Z903)))</f>
        <v>0</v>
      </c>
      <c r="E1794" s="39">
        <f>IF($D1794="","",IFERROR(VLOOKUP($D1794,AcctTbl,2,0),""))</f>
        <v>0</v>
      </c>
      <c r="F1794" s="39">
        <f>IF($D1794="","",IFERROR(VLOOKUP($D1794,AcctTbl,3,0),""))</f>
        <v>0</v>
      </c>
      <c r="G1794" s="39">
        <f>IF(Txn!$B903="","",Txn!$D903)</f>
        <v>0</v>
      </c>
      <c r="H1794" s="38">
        <f>IF(Txn!$B903="","",Txn!$E903)</f>
        <v>0</v>
      </c>
      <c r="I1794" s="40">
        <f>IF(Txn!$B903="",0,Txn!$Q903)</f>
        <v>0</v>
      </c>
      <c r="J1794" s="40">
        <f>IF(Txn!$B903="",0,Txn!$R903)</f>
        <v>0</v>
      </c>
      <c r="K1794" s="41">
        <f>IF($A1794="","",IFERROR(VALUE(MID($A1794,6,2)),""))</f>
        <v>0</v>
      </c>
      <c r="L1794" s="39">
        <f>IF(Txn!$K903="","","طرف مقابل — "&amp;Txn!$K903)</f>
        <v>0</v>
      </c>
      <c r="N1794" s="42">
        <f>IF($D1794="",0,COUNTIF(BankAccts,$D1794))</f>
        <v>0</v>
      </c>
    </row>
    <row r="1795" spans="1:14">
      <c r="A1795" s="38">
        <f>IF(Txn!$B904="","",Txn!$B904)</f>
        <v>0</v>
      </c>
      <c r="B1795" s="38">
        <f>IF(Txn!$B904="","",Txn!$C904)</f>
        <v>0</v>
      </c>
      <c r="C1795" s="39">
        <f>IF(Txn!$B904="","","تراکنش بانکی")</f>
        <v>0</v>
      </c>
      <c r="D1795" s="38">
        <f>IF(Txn!$B904="","",IF(Txn!$X904="","",Txn!$X904))</f>
        <v>0</v>
      </c>
      <c r="E1795" s="39">
        <f>IF($D1795="","",IFERROR(VLOOKUP($D1795,AcctTbl,2,0),""))</f>
        <v>0</v>
      </c>
      <c r="F1795" s="39">
        <f>IF($D1795="","",IFERROR(VLOOKUP($D1795,AcctTbl,3,0),""))</f>
        <v>0</v>
      </c>
      <c r="G1795" s="39">
        <f>IF(Txn!$B904="","",Txn!$D904)</f>
        <v>0</v>
      </c>
      <c r="H1795" s="38">
        <f>IF(Txn!$B904="","",Txn!$E904)</f>
        <v>0</v>
      </c>
      <c r="I1795" s="40">
        <f>IF(Txn!$B904="",0,Txn!$O904)</f>
        <v>0</v>
      </c>
      <c r="J1795" s="40">
        <f>IF(Txn!$B904="",0,Txn!$P904)</f>
        <v>0</v>
      </c>
      <c r="K1795" s="41">
        <f>IF($A1795="","",IFERROR(VALUE(MID($A1795,6,2)),""))</f>
        <v>0</v>
      </c>
      <c r="L1795" s="39">
        <f>IF(Txn!$K904="","",Txn!$K904)</f>
        <v>0</v>
      </c>
      <c r="N1795" s="42">
        <f>IF($D1795="",0,COUNTIF(BankAccts,$D1795))</f>
        <v>0</v>
      </c>
    </row>
    <row r="1796" spans="1:14">
      <c r="A1796" s="38">
        <f>IF(Txn!$B904="","",Txn!$B904)</f>
        <v>0</v>
      </c>
      <c r="B1796" s="38">
        <f>IF(Txn!$B904="","",Txn!$C904)</f>
        <v>0</v>
      </c>
      <c r="C1796" s="39">
        <f>IF(Txn!$B904="","","تراکنش بانکی")</f>
        <v>0</v>
      </c>
      <c r="D1796" s="38">
        <f>IF(Txn!$B904="","",IF(IF(Txn!$U904="TRF",Txn!$Y904,Txn!$Z904)="","",IF(Txn!$U904="TRF",Txn!$Y904,Txn!$Z904)))</f>
        <v>0</v>
      </c>
      <c r="E1796" s="39">
        <f>IF($D1796="","",IFERROR(VLOOKUP($D1796,AcctTbl,2,0),""))</f>
        <v>0</v>
      </c>
      <c r="F1796" s="39">
        <f>IF($D1796="","",IFERROR(VLOOKUP($D1796,AcctTbl,3,0),""))</f>
        <v>0</v>
      </c>
      <c r="G1796" s="39">
        <f>IF(Txn!$B904="","",Txn!$D904)</f>
        <v>0</v>
      </c>
      <c r="H1796" s="38">
        <f>IF(Txn!$B904="","",Txn!$E904)</f>
        <v>0</v>
      </c>
      <c r="I1796" s="40">
        <f>IF(Txn!$B904="",0,Txn!$Q904)</f>
        <v>0</v>
      </c>
      <c r="J1796" s="40">
        <f>IF(Txn!$B904="",0,Txn!$R904)</f>
        <v>0</v>
      </c>
      <c r="K1796" s="41">
        <f>IF($A1796="","",IFERROR(VALUE(MID($A1796,6,2)),""))</f>
        <v>0</v>
      </c>
      <c r="L1796" s="39">
        <f>IF(Txn!$K904="","","طرف مقابل — "&amp;Txn!$K904)</f>
        <v>0</v>
      </c>
      <c r="N1796" s="42">
        <f>IF($D1796="",0,COUNTIF(BankAccts,$D1796))</f>
        <v>0</v>
      </c>
    </row>
    <row r="1797" spans="1:14">
      <c r="A1797" s="38">
        <f>IF(Txn!$B905="","",Txn!$B905)</f>
        <v>0</v>
      </c>
      <c r="B1797" s="38">
        <f>IF(Txn!$B905="","",Txn!$C905)</f>
        <v>0</v>
      </c>
      <c r="C1797" s="39">
        <f>IF(Txn!$B905="","","تراکنش بانکی")</f>
        <v>0</v>
      </c>
      <c r="D1797" s="38">
        <f>IF(Txn!$B905="","",IF(Txn!$X905="","",Txn!$X905))</f>
        <v>0</v>
      </c>
      <c r="E1797" s="39">
        <f>IF($D1797="","",IFERROR(VLOOKUP($D1797,AcctTbl,2,0),""))</f>
        <v>0</v>
      </c>
      <c r="F1797" s="39">
        <f>IF($D1797="","",IFERROR(VLOOKUP($D1797,AcctTbl,3,0),""))</f>
        <v>0</v>
      </c>
      <c r="G1797" s="39">
        <f>IF(Txn!$B905="","",Txn!$D905)</f>
        <v>0</v>
      </c>
      <c r="H1797" s="38">
        <f>IF(Txn!$B905="","",Txn!$E905)</f>
        <v>0</v>
      </c>
      <c r="I1797" s="40">
        <f>IF(Txn!$B905="",0,Txn!$O905)</f>
        <v>0</v>
      </c>
      <c r="J1797" s="40">
        <f>IF(Txn!$B905="",0,Txn!$P905)</f>
        <v>0</v>
      </c>
      <c r="K1797" s="41">
        <f>IF($A1797="","",IFERROR(VALUE(MID($A1797,6,2)),""))</f>
        <v>0</v>
      </c>
      <c r="L1797" s="39">
        <f>IF(Txn!$K905="","",Txn!$K905)</f>
        <v>0</v>
      </c>
      <c r="N1797" s="42">
        <f>IF($D1797="",0,COUNTIF(BankAccts,$D1797))</f>
        <v>0</v>
      </c>
    </row>
    <row r="1798" spans="1:14">
      <c r="A1798" s="38">
        <f>IF(Txn!$B905="","",Txn!$B905)</f>
        <v>0</v>
      </c>
      <c r="B1798" s="38">
        <f>IF(Txn!$B905="","",Txn!$C905)</f>
        <v>0</v>
      </c>
      <c r="C1798" s="39">
        <f>IF(Txn!$B905="","","تراکنش بانکی")</f>
        <v>0</v>
      </c>
      <c r="D1798" s="38">
        <f>IF(Txn!$B905="","",IF(IF(Txn!$U905="TRF",Txn!$Y905,Txn!$Z905)="","",IF(Txn!$U905="TRF",Txn!$Y905,Txn!$Z905)))</f>
        <v>0</v>
      </c>
      <c r="E1798" s="39">
        <f>IF($D1798="","",IFERROR(VLOOKUP($D1798,AcctTbl,2,0),""))</f>
        <v>0</v>
      </c>
      <c r="F1798" s="39">
        <f>IF($D1798="","",IFERROR(VLOOKUP($D1798,AcctTbl,3,0),""))</f>
        <v>0</v>
      </c>
      <c r="G1798" s="39">
        <f>IF(Txn!$B905="","",Txn!$D905)</f>
        <v>0</v>
      </c>
      <c r="H1798" s="38">
        <f>IF(Txn!$B905="","",Txn!$E905)</f>
        <v>0</v>
      </c>
      <c r="I1798" s="40">
        <f>IF(Txn!$B905="",0,Txn!$Q905)</f>
        <v>0</v>
      </c>
      <c r="J1798" s="40">
        <f>IF(Txn!$B905="",0,Txn!$R905)</f>
        <v>0</v>
      </c>
      <c r="K1798" s="41">
        <f>IF($A1798="","",IFERROR(VALUE(MID($A1798,6,2)),""))</f>
        <v>0</v>
      </c>
      <c r="L1798" s="39">
        <f>IF(Txn!$K905="","","طرف مقابل — "&amp;Txn!$K905)</f>
        <v>0</v>
      </c>
      <c r="N1798" s="42">
        <f>IF($D1798="",0,COUNTIF(BankAccts,$D1798))</f>
        <v>0</v>
      </c>
    </row>
    <row r="1799" spans="1:14">
      <c r="A1799" s="38">
        <f>IF(Txn!$B906="","",Txn!$B906)</f>
        <v>0</v>
      </c>
      <c r="B1799" s="38">
        <f>IF(Txn!$B906="","",Txn!$C906)</f>
        <v>0</v>
      </c>
      <c r="C1799" s="39">
        <f>IF(Txn!$B906="","","تراکنش بانکی")</f>
        <v>0</v>
      </c>
      <c r="D1799" s="38">
        <f>IF(Txn!$B906="","",IF(Txn!$X906="","",Txn!$X906))</f>
        <v>0</v>
      </c>
      <c r="E1799" s="39">
        <f>IF($D1799="","",IFERROR(VLOOKUP($D1799,AcctTbl,2,0),""))</f>
        <v>0</v>
      </c>
      <c r="F1799" s="39">
        <f>IF($D1799="","",IFERROR(VLOOKUP($D1799,AcctTbl,3,0),""))</f>
        <v>0</v>
      </c>
      <c r="G1799" s="39">
        <f>IF(Txn!$B906="","",Txn!$D906)</f>
        <v>0</v>
      </c>
      <c r="H1799" s="38">
        <f>IF(Txn!$B906="","",Txn!$E906)</f>
        <v>0</v>
      </c>
      <c r="I1799" s="40">
        <f>IF(Txn!$B906="",0,Txn!$O906)</f>
        <v>0</v>
      </c>
      <c r="J1799" s="40">
        <f>IF(Txn!$B906="",0,Txn!$P906)</f>
        <v>0</v>
      </c>
      <c r="K1799" s="41">
        <f>IF($A1799="","",IFERROR(VALUE(MID($A1799,6,2)),""))</f>
        <v>0</v>
      </c>
      <c r="L1799" s="39">
        <f>IF(Txn!$K906="","",Txn!$K906)</f>
        <v>0</v>
      </c>
      <c r="N1799" s="42">
        <f>IF($D1799="",0,COUNTIF(BankAccts,$D1799))</f>
        <v>0</v>
      </c>
    </row>
    <row r="1800" spans="1:14">
      <c r="A1800" s="38">
        <f>IF(Txn!$B906="","",Txn!$B906)</f>
        <v>0</v>
      </c>
      <c r="B1800" s="38">
        <f>IF(Txn!$B906="","",Txn!$C906)</f>
        <v>0</v>
      </c>
      <c r="C1800" s="39">
        <f>IF(Txn!$B906="","","تراکنش بانکی")</f>
        <v>0</v>
      </c>
      <c r="D1800" s="38">
        <f>IF(Txn!$B906="","",IF(IF(Txn!$U906="TRF",Txn!$Y906,Txn!$Z906)="","",IF(Txn!$U906="TRF",Txn!$Y906,Txn!$Z906)))</f>
        <v>0</v>
      </c>
      <c r="E1800" s="39">
        <f>IF($D1800="","",IFERROR(VLOOKUP($D1800,AcctTbl,2,0),""))</f>
        <v>0</v>
      </c>
      <c r="F1800" s="39">
        <f>IF($D1800="","",IFERROR(VLOOKUP($D1800,AcctTbl,3,0),""))</f>
        <v>0</v>
      </c>
      <c r="G1800" s="39">
        <f>IF(Txn!$B906="","",Txn!$D906)</f>
        <v>0</v>
      </c>
      <c r="H1800" s="38">
        <f>IF(Txn!$B906="","",Txn!$E906)</f>
        <v>0</v>
      </c>
      <c r="I1800" s="40">
        <f>IF(Txn!$B906="",0,Txn!$Q906)</f>
        <v>0</v>
      </c>
      <c r="J1800" s="40">
        <f>IF(Txn!$B906="",0,Txn!$R906)</f>
        <v>0</v>
      </c>
      <c r="K1800" s="41">
        <f>IF($A1800="","",IFERROR(VALUE(MID($A1800,6,2)),""))</f>
        <v>0</v>
      </c>
      <c r="L1800" s="39">
        <f>IF(Txn!$K906="","","طرف مقابل — "&amp;Txn!$K906)</f>
        <v>0</v>
      </c>
      <c r="N1800" s="42">
        <f>IF($D1800="",0,COUNTIF(BankAccts,$D1800))</f>
        <v>0</v>
      </c>
    </row>
    <row r="1801" spans="1:14">
      <c r="A1801" s="38">
        <f>IF(Txn!$B907="","",Txn!$B907)</f>
        <v>0</v>
      </c>
      <c r="B1801" s="38">
        <f>IF(Txn!$B907="","",Txn!$C907)</f>
        <v>0</v>
      </c>
      <c r="C1801" s="39">
        <f>IF(Txn!$B907="","","تراکنش بانکی")</f>
        <v>0</v>
      </c>
      <c r="D1801" s="38">
        <f>IF(Txn!$B907="","",IF(Txn!$X907="","",Txn!$X907))</f>
        <v>0</v>
      </c>
      <c r="E1801" s="39">
        <f>IF($D1801="","",IFERROR(VLOOKUP($D1801,AcctTbl,2,0),""))</f>
        <v>0</v>
      </c>
      <c r="F1801" s="39">
        <f>IF($D1801="","",IFERROR(VLOOKUP($D1801,AcctTbl,3,0),""))</f>
        <v>0</v>
      </c>
      <c r="G1801" s="39">
        <f>IF(Txn!$B907="","",Txn!$D907)</f>
        <v>0</v>
      </c>
      <c r="H1801" s="38">
        <f>IF(Txn!$B907="","",Txn!$E907)</f>
        <v>0</v>
      </c>
      <c r="I1801" s="40">
        <f>IF(Txn!$B907="",0,Txn!$O907)</f>
        <v>0</v>
      </c>
      <c r="J1801" s="40">
        <f>IF(Txn!$B907="",0,Txn!$P907)</f>
        <v>0</v>
      </c>
      <c r="K1801" s="41">
        <f>IF($A1801="","",IFERROR(VALUE(MID($A1801,6,2)),""))</f>
        <v>0</v>
      </c>
      <c r="L1801" s="39">
        <f>IF(Txn!$K907="","",Txn!$K907)</f>
        <v>0</v>
      </c>
      <c r="N1801" s="42">
        <f>IF($D1801="",0,COUNTIF(BankAccts,$D1801))</f>
        <v>0</v>
      </c>
    </row>
    <row r="1802" spans="1:14">
      <c r="A1802" s="38">
        <f>IF(Txn!$B907="","",Txn!$B907)</f>
        <v>0</v>
      </c>
      <c r="B1802" s="38">
        <f>IF(Txn!$B907="","",Txn!$C907)</f>
        <v>0</v>
      </c>
      <c r="C1802" s="39">
        <f>IF(Txn!$B907="","","تراکنش بانکی")</f>
        <v>0</v>
      </c>
      <c r="D1802" s="38">
        <f>IF(Txn!$B907="","",IF(IF(Txn!$U907="TRF",Txn!$Y907,Txn!$Z907)="","",IF(Txn!$U907="TRF",Txn!$Y907,Txn!$Z907)))</f>
        <v>0</v>
      </c>
      <c r="E1802" s="39">
        <f>IF($D1802="","",IFERROR(VLOOKUP($D1802,AcctTbl,2,0),""))</f>
        <v>0</v>
      </c>
      <c r="F1802" s="39">
        <f>IF($D1802="","",IFERROR(VLOOKUP($D1802,AcctTbl,3,0),""))</f>
        <v>0</v>
      </c>
      <c r="G1802" s="39">
        <f>IF(Txn!$B907="","",Txn!$D907)</f>
        <v>0</v>
      </c>
      <c r="H1802" s="38">
        <f>IF(Txn!$B907="","",Txn!$E907)</f>
        <v>0</v>
      </c>
      <c r="I1802" s="40">
        <f>IF(Txn!$B907="",0,Txn!$Q907)</f>
        <v>0</v>
      </c>
      <c r="J1802" s="40">
        <f>IF(Txn!$B907="",0,Txn!$R907)</f>
        <v>0</v>
      </c>
      <c r="K1802" s="41">
        <f>IF($A1802="","",IFERROR(VALUE(MID($A1802,6,2)),""))</f>
        <v>0</v>
      </c>
      <c r="L1802" s="39">
        <f>IF(Txn!$K907="","","طرف مقابل — "&amp;Txn!$K907)</f>
        <v>0</v>
      </c>
      <c r="N1802" s="42">
        <f>IF($D1802="",0,COUNTIF(BankAccts,$D1802))</f>
        <v>0</v>
      </c>
    </row>
    <row r="1803" spans="1:14">
      <c r="A1803" s="38">
        <f>IF(Txn!$B908="","",Txn!$B908)</f>
        <v>0</v>
      </c>
      <c r="B1803" s="38">
        <f>IF(Txn!$B908="","",Txn!$C908)</f>
        <v>0</v>
      </c>
      <c r="C1803" s="39">
        <f>IF(Txn!$B908="","","تراکنش بانکی")</f>
        <v>0</v>
      </c>
      <c r="D1803" s="38">
        <f>IF(Txn!$B908="","",IF(Txn!$X908="","",Txn!$X908))</f>
        <v>0</v>
      </c>
      <c r="E1803" s="39">
        <f>IF($D1803="","",IFERROR(VLOOKUP($D1803,AcctTbl,2,0),""))</f>
        <v>0</v>
      </c>
      <c r="F1803" s="39">
        <f>IF($D1803="","",IFERROR(VLOOKUP($D1803,AcctTbl,3,0),""))</f>
        <v>0</v>
      </c>
      <c r="G1803" s="39">
        <f>IF(Txn!$B908="","",Txn!$D908)</f>
        <v>0</v>
      </c>
      <c r="H1803" s="38">
        <f>IF(Txn!$B908="","",Txn!$E908)</f>
        <v>0</v>
      </c>
      <c r="I1803" s="40">
        <f>IF(Txn!$B908="",0,Txn!$O908)</f>
        <v>0</v>
      </c>
      <c r="J1803" s="40">
        <f>IF(Txn!$B908="",0,Txn!$P908)</f>
        <v>0</v>
      </c>
      <c r="K1803" s="41">
        <f>IF($A1803="","",IFERROR(VALUE(MID($A1803,6,2)),""))</f>
        <v>0</v>
      </c>
      <c r="L1803" s="39">
        <f>IF(Txn!$K908="","",Txn!$K908)</f>
        <v>0</v>
      </c>
      <c r="N1803" s="42">
        <f>IF($D1803="",0,COUNTIF(BankAccts,$D1803))</f>
        <v>0</v>
      </c>
    </row>
    <row r="1804" spans="1:14">
      <c r="A1804" s="38">
        <f>IF(Txn!$B908="","",Txn!$B908)</f>
        <v>0</v>
      </c>
      <c r="B1804" s="38">
        <f>IF(Txn!$B908="","",Txn!$C908)</f>
        <v>0</v>
      </c>
      <c r="C1804" s="39">
        <f>IF(Txn!$B908="","","تراکنش بانکی")</f>
        <v>0</v>
      </c>
      <c r="D1804" s="38">
        <f>IF(Txn!$B908="","",IF(IF(Txn!$U908="TRF",Txn!$Y908,Txn!$Z908)="","",IF(Txn!$U908="TRF",Txn!$Y908,Txn!$Z908)))</f>
        <v>0</v>
      </c>
      <c r="E1804" s="39">
        <f>IF($D1804="","",IFERROR(VLOOKUP($D1804,AcctTbl,2,0),""))</f>
        <v>0</v>
      </c>
      <c r="F1804" s="39">
        <f>IF($D1804="","",IFERROR(VLOOKUP($D1804,AcctTbl,3,0),""))</f>
        <v>0</v>
      </c>
      <c r="G1804" s="39">
        <f>IF(Txn!$B908="","",Txn!$D908)</f>
        <v>0</v>
      </c>
      <c r="H1804" s="38">
        <f>IF(Txn!$B908="","",Txn!$E908)</f>
        <v>0</v>
      </c>
      <c r="I1804" s="40">
        <f>IF(Txn!$B908="",0,Txn!$Q908)</f>
        <v>0</v>
      </c>
      <c r="J1804" s="40">
        <f>IF(Txn!$B908="",0,Txn!$R908)</f>
        <v>0</v>
      </c>
      <c r="K1804" s="41">
        <f>IF($A1804="","",IFERROR(VALUE(MID($A1804,6,2)),""))</f>
        <v>0</v>
      </c>
      <c r="L1804" s="39">
        <f>IF(Txn!$K908="","","طرف مقابل — "&amp;Txn!$K908)</f>
        <v>0</v>
      </c>
      <c r="N1804" s="42">
        <f>IF($D1804="",0,COUNTIF(BankAccts,$D1804))</f>
        <v>0</v>
      </c>
    </row>
    <row r="1805" spans="1:14">
      <c r="A1805" s="38">
        <f>IF(Txn!$B909="","",Txn!$B909)</f>
        <v>0</v>
      </c>
      <c r="B1805" s="38">
        <f>IF(Txn!$B909="","",Txn!$C909)</f>
        <v>0</v>
      </c>
      <c r="C1805" s="39">
        <f>IF(Txn!$B909="","","تراکنش بانکی")</f>
        <v>0</v>
      </c>
      <c r="D1805" s="38">
        <f>IF(Txn!$B909="","",IF(Txn!$X909="","",Txn!$X909))</f>
        <v>0</v>
      </c>
      <c r="E1805" s="39">
        <f>IF($D1805="","",IFERROR(VLOOKUP($D1805,AcctTbl,2,0),""))</f>
        <v>0</v>
      </c>
      <c r="F1805" s="39">
        <f>IF($D1805="","",IFERROR(VLOOKUP($D1805,AcctTbl,3,0),""))</f>
        <v>0</v>
      </c>
      <c r="G1805" s="39">
        <f>IF(Txn!$B909="","",Txn!$D909)</f>
        <v>0</v>
      </c>
      <c r="H1805" s="38">
        <f>IF(Txn!$B909="","",Txn!$E909)</f>
        <v>0</v>
      </c>
      <c r="I1805" s="40">
        <f>IF(Txn!$B909="",0,Txn!$O909)</f>
        <v>0</v>
      </c>
      <c r="J1805" s="40">
        <f>IF(Txn!$B909="",0,Txn!$P909)</f>
        <v>0</v>
      </c>
      <c r="K1805" s="41">
        <f>IF($A1805="","",IFERROR(VALUE(MID($A1805,6,2)),""))</f>
        <v>0</v>
      </c>
      <c r="L1805" s="39">
        <f>IF(Txn!$K909="","",Txn!$K909)</f>
        <v>0</v>
      </c>
      <c r="N1805" s="42">
        <f>IF($D1805="",0,COUNTIF(BankAccts,$D1805))</f>
        <v>0</v>
      </c>
    </row>
    <row r="1806" spans="1:14">
      <c r="A1806" s="38">
        <f>IF(Txn!$B909="","",Txn!$B909)</f>
        <v>0</v>
      </c>
      <c r="B1806" s="38">
        <f>IF(Txn!$B909="","",Txn!$C909)</f>
        <v>0</v>
      </c>
      <c r="C1806" s="39">
        <f>IF(Txn!$B909="","","تراکنش بانکی")</f>
        <v>0</v>
      </c>
      <c r="D1806" s="38">
        <f>IF(Txn!$B909="","",IF(IF(Txn!$U909="TRF",Txn!$Y909,Txn!$Z909)="","",IF(Txn!$U909="TRF",Txn!$Y909,Txn!$Z909)))</f>
        <v>0</v>
      </c>
      <c r="E1806" s="39">
        <f>IF($D1806="","",IFERROR(VLOOKUP($D1806,AcctTbl,2,0),""))</f>
        <v>0</v>
      </c>
      <c r="F1806" s="39">
        <f>IF($D1806="","",IFERROR(VLOOKUP($D1806,AcctTbl,3,0),""))</f>
        <v>0</v>
      </c>
      <c r="G1806" s="39">
        <f>IF(Txn!$B909="","",Txn!$D909)</f>
        <v>0</v>
      </c>
      <c r="H1806" s="38">
        <f>IF(Txn!$B909="","",Txn!$E909)</f>
        <v>0</v>
      </c>
      <c r="I1806" s="40">
        <f>IF(Txn!$B909="",0,Txn!$Q909)</f>
        <v>0</v>
      </c>
      <c r="J1806" s="40">
        <f>IF(Txn!$B909="",0,Txn!$R909)</f>
        <v>0</v>
      </c>
      <c r="K1806" s="41">
        <f>IF($A1806="","",IFERROR(VALUE(MID($A1806,6,2)),""))</f>
        <v>0</v>
      </c>
      <c r="L1806" s="39">
        <f>IF(Txn!$K909="","","طرف مقابل — "&amp;Txn!$K909)</f>
        <v>0</v>
      </c>
      <c r="N1806" s="42">
        <f>IF($D1806="",0,COUNTIF(BankAccts,$D1806))</f>
        <v>0</v>
      </c>
    </row>
    <row r="1807" spans="1:14">
      <c r="A1807" s="38">
        <f>IF(Txn!$B910="","",Txn!$B910)</f>
        <v>0</v>
      </c>
      <c r="B1807" s="38">
        <f>IF(Txn!$B910="","",Txn!$C910)</f>
        <v>0</v>
      </c>
      <c r="C1807" s="39">
        <f>IF(Txn!$B910="","","تراکنش بانکی")</f>
        <v>0</v>
      </c>
      <c r="D1807" s="38">
        <f>IF(Txn!$B910="","",IF(Txn!$X910="","",Txn!$X910))</f>
        <v>0</v>
      </c>
      <c r="E1807" s="39">
        <f>IF($D1807="","",IFERROR(VLOOKUP($D1807,AcctTbl,2,0),""))</f>
        <v>0</v>
      </c>
      <c r="F1807" s="39">
        <f>IF($D1807="","",IFERROR(VLOOKUP($D1807,AcctTbl,3,0),""))</f>
        <v>0</v>
      </c>
      <c r="G1807" s="39">
        <f>IF(Txn!$B910="","",Txn!$D910)</f>
        <v>0</v>
      </c>
      <c r="H1807" s="38">
        <f>IF(Txn!$B910="","",Txn!$E910)</f>
        <v>0</v>
      </c>
      <c r="I1807" s="40">
        <f>IF(Txn!$B910="",0,Txn!$O910)</f>
        <v>0</v>
      </c>
      <c r="J1807" s="40">
        <f>IF(Txn!$B910="",0,Txn!$P910)</f>
        <v>0</v>
      </c>
      <c r="K1807" s="41">
        <f>IF($A1807="","",IFERROR(VALUE(MID($A1807,6,2)),""))</f>
        <v>0</v>
      </c>
      <c r="L1807" s="39">
        <f>IF(Txn!$K910="","",Txn!$K910)</f>
        <v>0</v>
      </c>
      <c r="N1807" s="42">
        <f>IF($D1807="",0,COUNTIF(BankAccts,$D1807))</f>
        <v>0</v>
      </c>
    </row>
    <row r="1808" spans="1:14">
      <c r="A1808" s="38">
        <f>IF(Txn!$B910="","",Txn!$B910)</f>
        <v>0</v>
      </c>
      <c r="B1808" s="38">
        <f>IF(Txn!$B910="","",Txn!$C910)</f>
        <v>0</v>
      </c>
      <c r="C1808" s="39">
        <f>IF(Txn!$B910="","","تراکنش بانکی")</f>
        <v>0</v>
      </c>
      <c r="D1808" s="38">
        <f>IF(Txn!$B910="","",IF(IF(Txn!$U910="TRF",Txn!$Y910,Txn!$Z910)="","",IF(Txn!$U910="TRF",Txn!$Y910,Txn!$Z910)))</f>
        <v>0</v>
      </c>
      <c r="E1808" s="39">
        <f>IF($D1808="","",IFERROR(VLOOKUP($D1808,AcctTbl,2,0),""))</f>
        <v>0</v>
      </c>
      <c r="F1808" s="39">
        <f>IF($D1808="","",IFERROR(VLOOKUP($D1808,AcctTbl,3,0),""))</f>
        <v>0</v>
      </c>
      <c r="G1808" s="39">
        <f>IF(Txn!$B910="","",Txn!$D910)</f>
        <v>0</v>
      </c>
      <c r="H1808" s="38">
        <f>IF(Txn!$B910="","",Txn!$E910)</f>
        <v>0</v>
      </c>
      <c r="I1808" s="40">
        <f>IF(Txn!$B910="",0,Txn!$Q910)</f>
        <v>0</v>
      </c>
      <c r="J1808" s="40">
        <f>IF(Txn!$B910="",0,Txn!$R910)</f>
        <v>0</v>
      </c>
      <c r="K1808" s="41">
        <f>IF($A1808="","",IFERROR(VALUE(MID($A1808,6,2)),""))</f>
        <v>0</v>
      </c>
      <c r="L1808" s="39">
        <f>IF(Txn!$K910="","","طرف مقابل — "&amp;Txn!$K910)</f>
        <v>0</v>
      </c>
      <c r="N1808" s="42">
        <f>IF($D1808="",0,COUNTIF(BankAccts,$D1808))</f>
        <v>0</v>
      </c>
    </row>
    <row r="1809" spans="1:14">
      <c r="A1809" s="38">
        <f>IF(Txn!$B911="","",Txn!$B911)</f>
        <v>0</v>
      </c>
      <c r="B1809" s="38">
        <f>IF(Txn!$B911="","",Txn!$C911)</f>
        <v>0</v>
      </c>
      <c r="C1809" s="39">
        <f>IF(Txn!$B911="","","تراکنش بانکی")</f>
        <v>0</v>
      </c>
      <c r="D1809" s="38">
        <f>IF(Txn!$B911="","",IF(Txn!$X911="","",Txn!$X911))</f>
        <v>0</v>
      </c>
      <c r="E1809" s="39">
        <f>IF($D1809="","",IFERROR(VLOOKUP($D1809,AcctTbl,2,0),""))</f>
        <v>0</v>
      </c>
      <c r="F1809" s="39">
        <f>IF($D1809="","",IFERROR(VLOOKUP($D1809,AcctTbl,3,0),""))</f>
        <v>0</v>
      </c>
      <c r="G1809" s="39">
        <f>IF(Txn!$B911="","",Txn!$D911)</f>
        <v>0</v>
      </c>
      <c r="H1809" s="38">
        <f>IF(Txn!$B911="","",Txn!$E911)</f>
        <v>0</v>
      </c>
      <c r="I1809" s="40">
        <f>IF(Txn!$B911="",0,Txn!$O911)</f>
        <v>0</v>
      </c>
      <c r="J1809" s="40">
        <f>IF(Txn!$B911="",0,Txn!$P911)</f>
        <v>0</v>
      </c>
      <c r="K1809" s="41">
        <f>IF($A1809="","",IFERROR(VALUE(MID($A1809,6,2)),""))</f>
        <v>0</v>
      </c>
      <c r="L1809" s="39">
        <f>IF(Txn!$K911="","",Txn!$K911)</f>
        <v>0</v>
      </c>
      <c r="N1809" s="42">
        <f>IF($D1809="",0,COUNTIF(BankAccts,$D1809))</f>
        <v>0</v>
      </c>
    </row>
    <row r="1810" spans="1:14">
      <c r="A1810" s="38">
        <f>IF(Txn!$B911="","",Txn!$B911)</f>
        <v>0</v>
      </c>
      <c r="B1810" s="38">
        <f>IF(Txn!$B911="","",Txn!$C911)</f>
        <v>0</v>
      </c>
      <c r="C1810" s="39">
        <f>IF(Txn!$B911="","","تراکنش بانکی")</f>
        <v>0</v>
      </c>
      <c r="D1810" s="38">
        <f>IF(Txn!$B911="","",IF(IF(Txn!$U911="TRF",Txn!$Y911,Txn!$Z911)="","",IF(Txn!$U911="TRF",Txn!$Y911,Txn!$Z911)))</f>
        <v>0</v>
      </c>
      <c r="E1810" s="39">
        <f>IF($D1810="","",IFERROR(VLOOKUP($D1810,AcctTbl,2,0),""))</f>
        <v>0</v>
      </c>
      <c r="F1810" s="39">
        <f>IF($D1810="","",IFERROR(VLOOKUP($D1810,AcctTbl,3,0),""))</f>
        <v>0</v>
      </c>
      <c r="G1810" s="39">
        <f>IF(Txn!$B911="","",Txn!$D911)</f>
        <v>0</v>
      </c>
      <c r="H1810" s="38">
        <f>IF(Txn!$B911="","",Txn!$E911)</f>
        <v>0</v>
      </c>
      <c r="I1810" s="40">
        <f>IF(Txn!$B911="",0,Txn!$Q911)</f>
        <v>0</v>
      </c>
      <c r="J1810" s="40">
        <f>IF(Txn!$B911="",0,Txn!$R911)</f>
        <v>0</v>
      </c>
      <c r="K1810" s="41">
        <f>IF($A1810="","",IFERROR(VALUE(MID($A1810,6,2)),""))</f>
        <v>0</v>
      </c>
      <c r="L1810" s="39">
        <f>IF(Txn!$K911="","","طرف مقابل — "&amp;Txn!$K911)</f>
        <v>0</v>
      </c>
      <c r="N1810" s="42">
        <f>IF($D1810="",0,COUNTIF(BankAccts,$D1810))</f>
        <v>0</v>
      </c>
    </row>
    <row r="1811" spans="1:14">
      <c r="A1811" s="38">
        <f>IF(Txn!$B912="","",Txn!$B912)</f>
        <v>0</v>
      </c>
      <c r="B1811" s="38">
        <f>IF(Txn!$B912="","",Txn!$C912)</f>
        <v>0</v>
      </c>
      <c r="C1811" s="39">
        <f>IF(Txn!$B912="","","تراکنش بانکی")</f>
        <v>0</v>
      </c>
      <c r="D1811" s="38">
        <f>IF(Txn!$B912="","",IF(Txn!$X912="","",Txn!$X912))</f>
        <v>0</v>
      </c>
      <c r="E1811" s="39">
        <f>IF($D1811="","",IFERROR(VLOOKUP($D1811,AcctTbl,2,0),""))</f>
        <v>0</v>
      </c>
      <c r="F1811" s="39">
        <f>IF($D1811="","",IFERROR(VLOOKUP($D1811,AcctTbl,3,0),""))</f>
        <v>0</v>
      </c>
      <c r="G1811" s="39">
        <f>IF(Txn!$B912="","",Txn!$D912)</f>
        <v>0</v>
      </c>
      <c r="H1811" s="38">
        <f>IF(Txn!$B912="","",Txn!$E912)</f>
        <v>0</v>
      </c>
      <c r="I1811" s="40">
        <f>IF(Txn!$B912="",0,Txn!$O912)</f>
        <v>0</v>
      </c>
      <c r="J1811" s="40">
        <f>IF(Txn!$B912="",0,Txn!$P912)</f>
        <v>0</v>
      </c>
      <c r="K1811" s="41">
        <f>IF($A1811="","",IFERROR(VALUE(MID($A1811,6,2)),""))</f>
        <v>0</v>
      </c>
      <c r="L1811" s="39">
        <f>IF(Txn!$K912="","",Txn!$K912)</f>
        <v>0</v>
      </c>
      <c r="N1811" s="42">
        <f>IF($D1811="",0,COUNTIF(BankAccts,$D1811))</f>
        <v>0</v>
      </c>
    </row>
    <row r="1812" spans="1:14">
      <c r="A1812" s="38">
        <f>IF(Txn!$B912="","",Txn!$B912)</f>
        <v>0</v>
      </c>
      <c r="B1812" s="38">
        <f>IF(Txn!$B912="","",Txn!$C912)</f>
        <v>0</v>
      </c>
      <c r="C1812" s="39">
        <f>IF(Txn!$B912="","","تراکنش بانکی")</f>
        <v>0</v>
      </c>
      <c r="D1812" s="38">
        <f>IF(Txn!$B912="","",IF(IF(Txn!$U912="TRF",Txn!$Y912,Txn!$Z912)="","",IF(Txn!$U912="TRF",Txn!$Y912,Txn!$Z912)))</f>
        <v>0</v>
      </c>
      <c r="E1812" s="39">
        <f>IF($D1812="","",IFERROR(VLOOKUP($D1812,AcctTbl,2,0),""))</f>
        <v>0</v>
      </c>
      <c r="F1812" s="39">
        <f>IF($D1812="","",IFERROR(VLOOKUP($D1812,AcctTbl,3,0),""))</f>
        <v>0</v>
      </c>
      <c r="G1812" s="39">
        <f>IF(Txn!$B912="","",Txn!$D912)</f>
        <v>0</v>
      </c>
      <c r="H1812" s="38">
        <f>IF(Txn!$B912="","",Txn!$E912)</f>
        <v>0</v>
      </c>
      <c r="I1812" s="40">
        <f>IF(Txn!$B912="",0,Txn!$Q912)</f>
        <v>0</v>
      </c>
      <c r="J1812" s="40">
        <f>IF(Txn!$B912="",0,Txn!$R912)</f>
        <v>0</v>
      </c>
      <c r="K1812" s="41">
        <f>IF($A1812="","",IFERROR(VALUE(MID($A1812,6,2)),""))</f>
        <v>0</v>
      </c>
      <c r="L1812" s="39">
        <f>IF(Txn!$K912="","","طرف مقابل — "&amp;Txn!$K912)</f>
        <v>0</v>
      </c>
      <c r="N1812" s="42">
        <f>IF($D1812="",0,COUNTIF(BankAccts,$D1812))</f>
        <v>0</v>
      </c>
    </row>
    <row r="1813" spans="1:14">
      <c r="A1813" s="38">
        <f>IF(Txn!$B913="","",Txn!$B913)</f>
        <v>0</v>
      </c>
      <c r="B1813" s="38">
        <f>IF(Txn!$B913="","",Txn!$C913)</f>
        <v>0</v>
      </c>
      <c r="C1813" s="39">
        <f>IF(Txn!$B913="","","تراکنش بانکی")</f>
        <v>0</v>
      </c>
      <c r="D1813" s="38">
        <f>IF(Txn!$B913="","",IF(Txn!$X913="","",Txn!$X913))</f>
        <v>0</v>
      </c>
      <c r="E1813" s="39">
        <f>IF($D1813="","",IFERROR(VLOOKUP($D1813,AcctTbl,2,0),""))</f>
        <v>0</v>
      </c>
      <c r="F1813" s="39">
        <f>IF($D1813="","",IFERROR(VLOOKUP($D1813,AcctTbl,3,0),""))</f>
        <v>0</v>
      </c>
      <c r="G1813" s="39">
        <f>IF(Txn!$B913="","",Txn!$D913)</f>
        <v>0</v>
      </c>
      <c r="H1813" s="38">
        <f>IF(Txn!$B913="","",Txn!$E913)</f>
        <v>0</v>
      </c>
      <c r="I1813" s="40">
        <f>IF(Txn!$B913="",0,Txn!$O913)</f>
        <v>0</v>
      </c>
      <c r="J1813" s="40">
        <f>IF(Txn!$B913="",0,Txn!$P913)</f>
        <v>0</v>
      </c>
      <c r="K1813" s="41">
        <f>IF($A1813="","",IFERROR(VALUE(MID($A1813,6,2)),""))</f>
        <v>0</v>
      </c>
      <c r="L1813" s="39">
        <f>IF(Txn!$K913="","",Txn!$K913)</f>
        <v>0</v>
      </c>
      <c r="N1813" s="42">
        <f>IF($D1813="",0,COUNTIF(BankAccts,$D1813))</f>
        <v>0</v>
      </c>
    </row>
    <row r="1814" spans="1:14">
      <c r="A1814" s="38">
        <f>IF(Txn!$B913="","",Txn!$B913)</f>
        <v>0</v>
      </c>
      <c r="B1814" s="38">
        <f>IF(Txn!$B913="","",Txn!$C913)</f>
        <v>0</v>
      </c>
      <c r="C1814" s="39">
        <f>IF(Txn!$B913="","","تراکنش بانکی")</f>
        <v>0</v>
      </c>
      <c r="D1814" s="38">
        <f>IF(Txn!$B913="","",IF(IF(Txn!$U913="TRF",Txn!$Y913,Txn!$Z913)="","",IF(Txn!$U913="TRF",Txn!$Y913,Txn!$Z913)))</f>
        <v>0</v>
      </c>
      <c r="E1814" s="39">
        <f>IF($D1814="","",IFERROR(VLOOKUP($D1814,AcctTbl,2,0),""))</f>
        <v>0</v>
      </c>
      <c r="F1814" s="39">
        <f>IF($D1814="","",IFERROR(VLOOKUP($D1814,AcctTbl,3,0),""))</f>
        <v>0</v>
      </c>
      <c r="G1814" s="39">
        <f>IF(Txn!$B913="","",Txn!$D913)</f>
        <v>0</v>
      </c>
      <c r="H1814" s="38">
        <f>IF(Txn!$B913="","",Txn!$E913)</f>
        <v>0</v>
      </c>
      <c r="I1814" s="40">
        <f>IF(Txn!$B913="",0,Txn!$Q913)</f>
        <v>0</v>
      </c>
      <c r="J1814" s="40">
        <f>IF(Txn!$B913="",0,Txn!$R913)</f>
        <v>0</v>
      </c>
      <c r="K1814" s="41">
        <f>IF($A1814="","",IFERROR(VALUE(MID($A1814,6,2)),""))</f>
        <v>0</v>
      </c>
      <c r="L1814" s="39">
        <f>IF(Txn!$K913="","","طرف مقابل — "&amp;Txn!$K913)</f>
        <v>0</v>
      </c>
      <c r="N1814" s="42">
        <f>IF($D1814="",0,COUNTIF(BankAccts,$D1814))</f>
        <v>0</v>
      </c>
    </row>
    <row r="1815" spans="1:14">
      <c r="A1815" s="38">
        <f>IF(Txn!$B914="","",Txn!$B914)</f>
        <v>0</v>
      </c>
      <c r="B1815" s="38">
        <f>IF(Txn!$B914="","",Txn!$C914)</f>
        <v>0</v>
      </c>
      <c r="C1815" s="39">
        <f>IF(Txn!$B914="","","تراکنش بانکی")</f>
        <v>0</v>
      </c>
      <c r="D1815" s="38">
        <f>IF(Txn!$B914="","",IF(Txn!$X914="","",Txn!$X914))</f>
        <v>0</v>
      </c>
      <c r="E1815" s="39">
        <f>IF($D1815="","",IFERROR(VLOOKUP($D1815,AcctTbl,2,0),""))</f>
        <v>0</v>
      </c>
      <c r="F1815" s="39">
        <f>IF($D1815="","",IFERROR(VLOOKUP($D1815,AcctTbl,3,0),""))</f>
        <v>0</v>
      </c>
      <c r="G1815" s="39">
        <f>IF(Txn!$B914="","",Txn!$D914)</f>
        <v>0</v>
      </c>
      <c r="H1815" s="38">
        <f>IF(Txn!$B914="","",Txn!$E914)</f>
        <v>0</v>
      </c>
      <c r="I1815" s="40">
        <f>IF(Txn!$B914="",0,Txn!$O914)</f>
        <v>0</v>
      </c>
      <c r="J1815" s="40">
        <f>IF(Txn!$B914="",0,Txn!$P914)</f>
        <v>0</v>
      </c>
      <c r="K1815" s="41">
        <f>IF($A1815="","",IFERROR(VALUE(MID($A1815,6,2)),""))</f>
        <v>0</v>
      </c>
      <c r="L1815" s="39">
        <f>IF(Txn!$K914="","",Txn!$K914)</f>
        <v>0</v>
      </c>
      <c r="N1815" s="42">
        <f>IF($D1815="",0,COUNTIF(BankAccts,$D1815))</f>
        <v>0</v>
      </c>
    </row>
    <row r="1816" spans="1:14">
      <c r="A1816" s="38">
        <f>IF(Txn!$B914="","",Txn!$B914)</f>
        <v>0</v>
      </c>
      <c r="B1816" s="38">
        <f>IF(Txn!$B914="","",Txn!$C914)</f>
        <v>0</v>
      </c>
      <c r="C1816" s="39">
        <f>IF(Txn!$B914="","","تراکنش بانکی")</f>
        <v>0</v>
      </c>
      <c r="D1816" s="38">
        <f>IF(Txn!$B914="","",IF(IF(Txn!$U914="TRF",Txn!$Y914,Txn!$Z914)="","",IF(Txn!$U914="TRF",Txn!$Y914,Txn!$Z914)))</f>
        <v>0</v>
      </c>
      <c r="E1816" s="39">
        <f>IF($D1816="","",IFERROR(VLOOKUP($D1816,AcctTbl,2,0),""))</f>
        <v>0</v>
      </c>
      <c r="F1816" s="39">
        <f>IF($D1816="","",IFERROR(VLOOKUP($D1816,AcctTbl,3,0),""))</f>
        <v>0</v>
      </c>
      <c r="G1816" s="39">
        <f>IF(Txn!$B914="","",Txn!$D914)</f>
        <v>0</v>
      </c>
      <c r="H1816" s="38">
        <f>IF(Txn!$B914="","",Txn!$E914)</f>
        <v>0</v>
      </c>
      <c r="I1816" s="40">
        <f>IF(Txn!$B914="",0,Txn!$Q914)</f>
        <v>0</v>
      </c>
      <c r="J1816" s="40">
        <f>IF(Txn!$B914="",0,Txn!$R914)</f>
        <v>0</v>
      </c>
      <c r="K1816" s="41">
        <f>IF($A1816="","",IFERROR(VALUE(MID($A1816,6,2)),""))</f>
        <v>0</v>
      </c>
      <c r="L1816" s="39">
        <f>IF(Txn!$K914="","","طرف مقابل — "&amp;Txn!$K914)</f>
        <v>0</v>
      </c>
      <c r="N1816" s="42">
        <f>IF($D1816="",0,COUNTIF(BankAccts,$D1816))</f>
        <v>0</v>
      </c>
    </row>
    <row r="1817" spans="1:14">
      <c r="A1817" s="38">
        <f>IF(Txn!$B915="","",Txn!$B915)</f>
        <v>0</v>
      </c>
      <c r="B1817" s="38">
        <f>IF(Txn!$B915="","",Txn!$C915)</f>
        <v>0</v>
      </c>
      <c r="C1817" s="39">
        <f>IF(Txn!$B915="","","تراکنش بانکی")</f>
        <v>0</v>
      </c>
      <c r="D1817" s="38">
        <f>IF(Txn!$B915="","",IF(Txn!$X915="","",Txn!$X915))</f>
        <v>0</v>
      </c>
      <c r="E1817" s="39">
        <f>IF($D1817="","",IFERROR(VLOOKUP($D1817,AcctTbl,2,0),""))</f>
        <v>0</v>
      </c>
      <c r="F1817" s="39">
        <f>IF($D1817="","",IFERROR(VLOOKUP($D1817,AcctTbl,3,0),""))</f>
        <v>0</v>
      </c>
      <c r="G1817" s="39">
        <f>IF(Txn!$B915="","",Txn!$D915)</f>
        <v>0</v>
      </c>
      <c r="H1817" s="38">
        <f>IF(Txn!$B915="","",Txn!$E915)</f>
        <v>0</v>
      </c>
      <c r="I1817" s="40">
        <f>IF(Txn!$B915="",0,Txn!$O915)</f>
        <v>0</v>
      </c>
      <c r="J1817" s="40">
        <f>IF(Txn!$B915="",0,Txn!$P915)</f>
        <v>0</v>
      </c>
      <c r="K1817" s="41">
        <f>IF($A1817="","",IFERROR(VALUE(MID($A1817,6,2)),""))</f>
        <v>0</v>
      </c>
      <c r="L1817" s="39">
        <f>IF(Txn!$K915="","",Txn!$K915)</f>
        <v>0</v>
      </c>
      <c r="N1817" s="42">
        <f>IF($D1817="",0,COUNTIF(BankAccts,$D1817))</f>
        <v>0</v>
      </c>
    </row>
    <row r="1818" spans="1:14">
      <c r="A1818" s="38">
        <f>IF(Txn!$B915="","",Txn!$B915)</f>
        <v>0</v>
      </c>
      <c r="B1818" s="38">
        <f>IF(Txn!$B915="","",Txn!$C915)</f>
        <v>0</v>
      </c>
      <c r="C1818" s="39">
        <f>IF(Txn!$B915="","","تراکنش بانکی")</f>
        <v>0</v>
      </c>
      <c r="D1818" s="38">
        <f>IF(Txn!$B915="","",IF(IF(Txn!$U915="TRF",Txn!$Y915,Txn!$Z915)="","",IF(Txn!$U915="TRF",Txn!$Y915,Txn!$Z915)))</f>
        <v>0</v>
      </c>
      <c r="E1818" s="39">
        <f>IF($D1818="","",IFERROR(VLOOKUP($D1818,AcctTbl,2,0),""))</f>
        <v>0</v>
      </c>
      <c r="F1818" s="39">
        <f>IF($D1818="","",IFERROR(VLOOKUP($D1818,AcctTbl,3,0),""))</f>
        <v>0</v>
      </c>
      <c r="G1818" s="39">
        <f>IF(Txn!$B915="","",Txn!$D915)</f>
        <v>0</v>
      </c>
      <c r="H1818" s="38">
        <f>IF(Txn!$B915="","",Txn!$E915)</f>
        <v>0</v>
      </c>
      <c r="I1818" s="40">
        <f>IF(Txn!$B915="",0,Txn!$Q915)</f>
        <v>0</v>
      </c>
      <c r="J1818" s="40">
        <f>IF(Txn!$B915="",0,Txn!$R915)</f>
        <v>0</v>
      </c>
      <c r="K1818" s="41">
        <f>IF($A1818="","",IFERROR(VALUE(MID($A1818,6,2)),""))</f>
        <v>0</v>
      </c>
      <c r="L1818" s="39">
        <f>IF(Txn!$K915="","","طرف مقابل — "&amp;Txn!$K915)</f>
        <v>0</v>
      </c>
      <c r="N1818" s="42">
        <f>IF($D1818="",0,COUNTIF(BankAccts,$D1818))</f>
        <v>0</v>
      </c>
    </row>
    <row r="1819" spans="1:14">
      <c r="A1819" s="38">
        <f>IF(Txn!$B916="","",Txn!$B916)</f>
        <v>0</v>
      </c>
      <c r="B1819" s="38">
        <f>IF(Txn!$B916="","",Txn!$C916)</f>
        <v>0</v>
      </c>
      <c r="C1819" s="39">
        <f>IF(Txn!$B916="","","تراکنش بانکی")</f>
        <v>0</v>
      </c>
      <c r="D1819" s="38">
        <f>IF(Txn!$B916="","",IF(Txn!$X916="","",Txn!$X916))</f>
        <v>0</v>
      </c>
      <c r="E1819" s="39">
        <f>IF($D1819="","",IFERROR(VLOOKUP($D1819,AcctTbl,2,0),""))</f>
        <v>0</v>
      </c>
      <c r="F1819" s="39">
        <f>IF($D1819="","",IFERROR(VLOOKUP($D1819,AcctTbl,3,0),""))</f>
        <v>0</v>
      </c>
      <c r="G1819" s="39">
        <f>IF(Txn!$B916="","",Txn!$D916)</f>
        <v>0</v>
      </c>
      <c r="H1819" s="38">
        <f>IF(Txn!$B916="","",Txn!$E916)</f>
        <v>0</v>
      </c>
      <c r="I1819" s="40">
        <f>IF(Txn!$B916="",0,Txn!$O916)</f>
        <v>0</v>
      </c>
      <c r="J1819" s="40">
        <f>IF(Txn!$B916="",0,Txn!$P916)</f>
        <v>0</v>
      </c>
      <c r="K1819" s="41">
        <f>IF($A1819="","",IFERROR(VALUE(MID($A1819,6,2)),""))</f>
        <v>0</v>
      </c>
      <c r="L1819" s="39">
        <f>IF(Txn!$K916="","",Txn!$K916)</f>
        <v>0</v>
      </c>
      <c r="N1819" s="42">
        <f>IF($D1819="",0,COUNTIF(BankAccts,$D1819))</f>
        <v>0</v>
      </c>
    </row>
    <row r="1820" spans="1:14">
      <c r="A1820" s="38">
        <f>IF(Txn!$B916="","",Txn!$B916)</f>
        <v>0</v>
      </c>
      <c r="B1820" s="38">
        <f>IF(Txn!$B916="","",Txn!$C916)</f>
        <v>0</v>
      </c>
      <c r="C1820" s="39">
        <f>IF(Txn!$B916="","","تراکنش بانکی")</f>
        <v>0</v>
      </c>
      <c r="D1820" s="38">
        <f>IF(Txn!$B916="","",IF(IF(Txn!$U916="TRF",Txn!$Y916,Txn!$Z916)="","",IF(Txn!$U916="TRF",Txn!$Y916,Txn!$Z916)))</f>
        <v>0</v>
      </c>
      <c r="E1820" s="39">
        <f>IF($D1820="","",IFERROR(VLOOKUP($D1820,AcctTbl,2,0),""))</f>
        <v>0</v>
      </c>
      <c r="F1820" s="39">
        <f>IF($D1820="","",IFERROR(VLOOKUP($D1820,AcctTbl,3,0),""))</f>
        <v>0</v>
      </c>
      <c r="G1820" s="39">
        <f>IF(Txn!$B916="","",Txn!$D916)</f>
        <v>0</v>
      </c>
      <c r="H1820" s="38">
        <f>IF(Txn!$B916="","",Txn!$E916)</f>
        <v>0</v>
      </c>
      <c r="I1820" s="40">
        <f>IF(Txn!$B916="",0,Txn!$Q916)</f>
        <v>0</v>
      </c>
      <c r="J1820" s="40">
        <f>IF(Txn!$B916="",0,Txn!$R916)</f>
        <v>0</v>
      </c>
      <c r="K1820" s="41">
        <f>IF($A1820="","",IFERROR(VALUE(MID($A1820,6,2)),""))</f>
        <v>0</v>
      </c>
      <c r="L1820" s="39">
        <f>IF(Txn!$K916="","","طرف مقابل — "&amp;Txn!$K916)</f>
        <v>0</v>
      </c>
      <c r="N1820" s="42">
        <f>IF($D1820="",0,COUNTIF(BankAccts,$D1820))</f>
        <v>0</v>
      </c>
    </row>
    <row r="1821" spans="1:14">
      <c r="A1821" s="38">
        <f>IF(Txn!$B917="","",Txn!$B917)</f>
        <v>0</v>
      </c>
      <c r="B1821" s="38">
        <f>IF(Txn!$B917="","",Txn!$C917)</f>
        <v>0</v>
      </c>
      <c r="C1821" s="39">
        <f>IF(Txn!$B917="","","تراکنش بانکی")</f>
        <v>0</v>
      </c>
      <c r="D1821" s="38">
        <f>IF(Txn!$B917="","",IF(Txn!$X917="","",Txn!$X917))</f>
        <v>0</v>
      </c>
      <c r="E1821" s="39">
        <f>IF($D1821="","",IFERROR(VLOOKUP($D1821,AcctTbl,2,0),""))</f>
        <v>0</v>
      </c>
      <c r="F1821" s="39">
        <f>IF($D1821="","",IFERROR(VLOOKUP($D1821,AcctTbl,3,0),""))</f>
        <v>0</v>
      </c>
      <c r="G1821" s="39">
        <f>IF(Txn!$B917="","",Txn!$D917)</f>
        <v>0</v>
      </c>
      <c r="H1821" s="38">
        <f>IF(Txn!$B917="","",Txn!$E917)</f>
        <v>0</v>
      </c>
      <c r="I1821" s="40">
        <f>IF(Txn!$B917="",0,Txn!$O917)</f>
        <v>0</v>
      </c>
      <c r="J1821" s="40">
        <f>IF(Txn!$B917="",0,Txn!$P917)</f>
        <v>0</v>
      </c>
      <c r="K1821" s="41">
        <f>IF($A1821="","",IFERROR(VALUE(MID($A1821,6,2)),""))</f>
        <v>0</v>
      </c>
      <c r="L1821" s="39">
        <f>IF(Txn!$K917="","",Txn!$K917)</f>
        <v>0</v>
      </c>
      <c r="N1821" s="42">
        <f>IF($D1821="",0,COUNTIF(BankAccts,$D1821))</f>
        <v>0</v>
      </c>
    </row>
    <row r="1822" spans="1:14">
      <c r="A1822" s="38">
        <f>IF(Txn!$B917="","",Txn!$B917)</f>
        <v>0</v>
      </c>
      <c r="B1822" s="38">
        <f>IF(Txn!$B917="","",Txn!$C917)</f>
        <v>0</v>
      </c>
      <c r="C1822" s="39">
        <f>IF(Txn!$B917="","","تراکنش بانکی")</f>
        <v>0</v>
      </c>
      <c r="D1822" s="38">
        <f>IF(Txn!$B917="","",IF(IF(Txn!$U917="TRF",Txn!$Y917,Txn!$Z917)="","",IF(Txn!$U917="TRF",Txn!$Y917,Txn!$Z917)))</f>
        <v>0</v>
      </c>
      <c r="E1822" s="39">
        <f>IF($D1822="","",IFERROR(VLOOKUP($D1822,AcctTbl,2,0),""))</f>
        <v>0</v>
      </c>
      <c r="F1822" s="39">
        <f>IF($D1822="","",IFERROR(VLOOKUP($D1822,AcctTbl,3,0),""))</f>
        <v>0</v>
      </c>
      <c r="G1822" s="39">
        <f>IF(Txn!$B917="","",Txn!$D917)</f>
        <v>0</v>
      </c>
      <c r="H1822" s="38">
        <f>IF(Txn!$B917="","",Txn!$E917)</f>
        <v>0</v>
      </c>
      <c r="I1822" s="40">
        <f>IF(Txn!$B917="",0,Txn!$Q917)</f>
        <v>0</v>
      </c>
      <c r="J1822" s="40">
        <f>IF(Txn!$B917="",0,Txn!$R917)</f>
        <v>0</v>
      </c>
      <c r="K1822" s="41">
        <f>IF($A1822="","",IFERROR(VALUE(MID($A1822,6,2)),""))</f>
        <v>0</v>
      </c>
      <c r="L1822" s="39">
        <f>IF(Txn!$K917="","","طرف مقابل — "&amp;Txn!$K917)</f>
        <v>0</v>
      </c>
      <c r="N1822" s="42">
        <f>IF($D1822="",0,COUNTIF(BankAccts,$D1822))</f>
        <v>0</v>
      </c>
    </row>
    <row r="1823" spans="1:14">
      <c r="A1823" s="38">
        <f>IF(Txn!$B918="","",Txn!$B918)</f>
        <v>0</v>
      </c>
      <c r="B1823" s="38">
        <f>IF(Txn!$B918="","",Txn!$C918)</f>
        <v>0</v>
      </c>
      <c r="C1823" s="39">
        <f>IF(Txn!$B918="","","تراکنش بانکی")</f>
        <v>0</v>
      </c>
      <c r="D1823" s="38">
        <f>IF(Txn!$B918="","",IF(Txn!$X918="","",Txn!$X918))</f>
        <v>0</v>
      </c>
      <c r="E1823" s="39">
        <f>IF($D1823="","",IFERROR(VLOOKUP($D1823,AcctTbl,2,0),""))</f>
        <v>0</v>
      </c>
      <c r="F1823" s="39">
        <f>IF($D1823="","",IFERROR(VLOOKUP($D1823,AcctTbl,3,0),""))</f>
        <v>0</v>
      </c>
      <c r="G1823" s="39">
        <f>IF(Txn!$B918="","",Txn!$D918)</f>
        <v>0</v>
      </c>
      <c r="H1823" s="38">
        <f>IF(Txn!$B918="","",Txn!$E918)</f>
        <v>0</v>
      </c>
      <c r="I1823" s="40">
        <f>IF(Txn!$B918="",0,Txn!$O918)</f>
        <v>0</v>
      </c>
      <c r="J1823" s="40">
        <f>IF(Txn!$B918="",0,Txn!$P918)</f>
        <v>0</v>
      </c>
      <c r="K1823" s="41">
        <f>IF($A1823="","",IFERROR(VALUE(MID($A1823,6,2)),""))</f>
        <v>0</v>
      </c>
      <c r="L1823" s="39">
        <f>IF(Txn!$K918="","",Txn!$K918)</f>
        <v>0</v>
      </c>
      <c r="N1823" s="42">
        <f>IF($D1823="",0,COUNTIF(BankAccts,$D1823))</f>
        <v>0</v>
      </c>
    </row>
    <row r="1824" spans="1:14">
      <c r="A1824" s="38">
        <f>IF(Txn!$B918="","",Txn!$B918)</f>
        <v>0</v>
      </c>
      <c r="B1824" s="38">
        <f>IF(Txn!$B918="","",Txn!$C918)</f>
        <v>0</v>
      </c>
      <c r="C1824" s="39">
        <f>IF(Txn!$B918="","","تراکنش بانکی")</f>
        <v>0</v>
      </c>
      <c r="D1824" s="38">
        <f>IF(Txn!$B918="","",IF(IF(Txn!$U918="TRF",Txn!$Y918,Txn!$Z918)="","",IF(Txn!$U918="TRF",Txn!$Y918,Txn!$Z918)))</f>
        <v>0</v>
      </c>
      <c r="E1824" s="39">
        <f>IF($D1824="","",IFERROR(VLOOKUP($D1824,AcctTbl,2,0),""))</f>
        <v>0</v>
      </c>
      <c r="F1824" s="39">
        <f>IF($D1824="","",IFERROR(VLOOKUP($D1824,AcctTbl,3,0),""))</f>
        <v>0</v>
      </c>
      <c r="G1824" s="39">
        <f>IF(Txn!$B918="","",Txn!$D918)</f>
        <v>0</v>
      </c>
      <c r="H1824" s="38">
        <f>IF(Txn!$B918="","",Txn!$E918)</f>
        <v>0</v>
      </c>
      <c r="I1824" s="40">
        <f>IF(Txn!$B918="",0,Txn!$Q918)</f>
        <v>0</v>
      </c>
      <c r="J1824" s="40">
        <f>IF(Txn!$B918="",0,Txn!$R918)</f>
        <v>0</v>
      </c>
      <c r="K1824" s="41">
        <f>IF($A1824="","",IFERROR(VALUE(MID($A1824,6,2)),""))</f>
        <v>0</v>
      </c>
      <c r="L1824" s="39">
        <f>IF(Txn!$K918="","","طرف مقابل — "&amp;Txn!$K918)</f>
        <v>0</v>
      </c>
      <c r="N1824" s="42">
        <f>IF($D1824="",0,COUNTIF(BankAccts,$D1824))</f>
        <v>0</v>
      </c>
    </row>
    <row r="1825" spans="1:14">
      <c r="A1825" s="38">
        <f>IF(Txn!$B919="","",Txn!$B919)</f>
        <v>0</v>
      </c>
      <c r="B1825" s="38">
        <f>IF(Txn!$B919="","",Txn!$C919)</f>
        <v>0</v>
      </c>
      <c r="C1825" s="39">
        <f>IF(Txn!$B919="","","تراکنش بانکی")</f>
        <v>0</v>
      </c>
      <c r="D1825" s="38">
        <f>IF(Txn!$B919="","",IF(Txn!$X919="","",Txn!$X919))</f>
        <v>0</v>
      </c>
      <c r="E1825" s="39">
        <f>IF($D1825="","",IFERROR(VLOOKUP($D1825,AcctTbl,2,0),""))</f>
        <v>0</v>
      </c>
      <c r="F1825" s="39">
        <f>IF($D1825="","",IFERROR(VLOOKUP($D1825,AcctTbl,3,0),""))</f>
        <v>0</v>
      </c>
      <c r="G1825" s="39">
        <f>IF(Txn!$B919="","",Txn!$D919)</f>
        <v>0</v>
      </c>
      <c r="H1825" s="38">
        <f>IF(Txn!$B919="","",Txn!$E919)</f>
        <v>0</v>
      </c>
      <c r="I1825" s="40">
        <f>IF(Txn!$B919="",0,Txn!$O919)</f>
        <v>0</v>
      </c>
      <c r="J1825" s="40">
        <f>IF(Txn!$B919="",0,Txn!$P919)</f>
        <v>0</v>
      </c>
      <c r="K1825" s="41">
        <f>IF($A1825="","",IFERROR(VALUE(MID($A1825,6,2)),""))</f>
        <v>0</v>
      </c>
      <c r="L1825" s="39">
        <f>IF(Txn!$K919="","",Txn!$K919)</f>
        <v>0</v>
      </c>
      <c r="N1825" s="42">
        <f>IF($D1825="",0,COUNTIF(BankAccts,$D1825))</f>
        <v>0</v>
      </c>
    </row>
    <row r="1826" spans="1:14">
      <c r="A1826" s="38">
        <f>IF(Txn!$B919="","",Txn!$B919)</f>
        <v>0</v>
      </c>
      <c r="B1826" s="38">
        <f>IF(Txn!$B919="","",Txn!$C919)</f>
        <v>0</v>
      </c>
      <c r="C1826" s="39">
        <f>IF(Txn!$B919="","","تراکنش بانکی")</f>
        <v>0</v>
      </c>
      <c r="D1826" s="38">
        <f>IF(Txn!$B919="","",IF(IF(Txn!$U919="TRF",Txn!$Y919,Txn!$Z919)="","",IF(Txn!$U919="TRF",Txn!$Y919,Txn!$Z919)))</f>
        <v>0</v>
      </c>
      <c r="E1826" s="39">
        <f>IF($D1826="","",IFERROR(VLOOKUP($D1826,AcctTbl,2,0),""))</f>
        <v>0</v>
      </c>
      <c r="F1826" s="39">
        <f>IF($D1826="","",IFERROR(VLOOKUP($D1826,AcctTbl,3,0),""))</f>
        <v>0</v>
      </c>
      <c r="G1826" s="39">
        <f>IF(Txn!$B919="","",Txn!$D919)</f>
        <v>0</v>
      </c>
      <c r="H1826" s="38">
        <f>IF(Txn!$B919="","",Txn!$E919)</f>
        <v>0</v>
      </c>
      <c r="I1826" s="40">
        <f>IF(Txn!$B919="",0,Txn!$Q919)</f>
        <v>0</v>
      </c>
      <c r="J1826" s="40">
        <f>IF(Txn!$B919="",0,Txn!$R919)</f>
        <v>0</v>
      </c>
      <c r="K1826" s="41">
        <f>IF($A1826="","",IFERROR(VALUE(MID($A1826,6,2)),""))</f>
        <v>0</v>
      </c>
      <c r="L1826" s="39">
        <f>IF(Txn!$K919="","","طرف مقابل — "&amp;Txn!$K919)</f>
        <v>0</v>
      </c>
      <c r="N1826" s="42">
        <f>IF($D1826="",0,COUNTIF(BankAccts,$D1826))</f>
        <v>0</v>
      </c>
    </row>
    <row r="1827" spans="1:14">
      <c r="A1827" s="38">
        <f>IF(Txn!$B920="","",Txn!$B920)</f>
        <v>0</v>
      </c>
      <c r="B1827" s="38">
        <f>IF(Txn!$B920="","",Txn!$C920)</f>
        <v>0</v>
      </c>
      <c r="C1827" s="39">
        <f>IF(Txn!$B920="","","تراکنش بانکی")</f>
        <v>0</v>
      </c>
      <c r="D1827" s="38">
        <f>IF(Txn!$B920="","",IF(Txn!$X920="","",Txn!$X920))</f>
        <v>0</v>
      </c>
      <c r="E1827" s="39">
        <f>IF($D1827="","",IFERROR(VLOOKUP($D1827,AcctTbl,2,0),""))</f>
        <v>0</v>
      </c>
      <c r="F1827" s="39">
        <f>IF($D1827="","",IFERROR(VLOOKUP($D1827,AcctTbl,3,0),""))</f>
        <v>0</v>
      </c>
      <c r="G1827" s="39">
        <f>IF(Txn!$B920="","",Txn!$D920)</f>
        <v>0</v>
      </c>
      <c r="H1827" s="38">
        <f>IF(Txn!$B920="","",Txn!$E920)</f>
        <v>0</v>
      </c>
      <c r="I1827" s="40">
        <f>IF(Txn!$B920="",0,Txn!$O920)</f>
        <v>0</v>
      </c>
      <c r="J1827" s="40">
        <f>IF(Txn!$B920="",0,Txn!$P920)</f>
        <v>0</v>
      </c>
      <c r="K1827" s="41">
        <f>IF($A1827="","",IFERROR(VALUE(MID($A1827,6,2)),""))</f>
        <v>0</v>
      </c>
      <c r="L1827" s="39">
        <f>IF(Txn!$K920="","",Txn!$K920)</f>
        <v>0</v>
      </c>
      <c r="N1827" s="42">
        <f>IF($D1827="",0,COUNTIF(BankAccts,$D1827))</f>
        <v>0</v>
      </c>
    </row>
    <row r="1828" spans="1:14">
      <c r="A1828" s="38">
        <f>IF(Txn!$B920="","",Txn!$B920)</f>
        <v>0</v>
      </c>
      <c r="B1828" s="38">
        <f>IF(Txn!$B920="","",Txn!$C920)</f>
        <v>0</v>
      </c>
      <c r="C1828" s="39">
        <f>IF(Txn!$B920="","","تراکنش بانکی")</f>
        <v>0</v>
      </c>
      <c r="D1828" s="38">
        <f>IF(Txn!$B920="","",IF(IF(Txn!$U920="TRF",Txn!$Y920,Txn!$Z920)="","",IF(Txn!$U920="TRF",Txn!$Y920,Txn!$Z920)))</f>
        <v>0</v>
      </c>
      <c r="E1828" s="39">
        <f>IF($D1828="","",IFERROR(VLOOKUP($D1828,AcctTbl,2,0),""))</f>
        <v>0</v>
      </c>
      <c r="F1828" s="39">
        <f>IF($D1828="","",IFERROR(VLOOKUP($D1828,AcctTbl,3,0),""))</f>
        <v>0</v>
      </c>
      <c r="G1828" s="39">
        <f>IF(Txn!$B920="","",Txn!$D920)</f>
        <v>0</v>
      </c>
      <c r="H1828" s="38">
        <f>IF(Txn!$B920="","",Txn!$E920)</f>
        <v>0</v>
      </c>
      <c r="I1828" s="40">
        <f>IF(Txn!$B920="",0,Txn!$Q920)</f>
        <v>0</v>
      </c>
      <c r="J1828" s="40">
        <f>IF(Txn!$B920="",0,Txn!$R920)</f>
        <v>0</v>
      </c>
      <c r="K1828" s="41">
        <f>IF($A1828="","",IFERROR(VALUE(MID($A1828,6,2)),""))</f>
        <v>0</v>
      </c>
      <c r="L1828" s="39">
        <f>IF(Txn!$K920="","","طرف مقابل — "&amp;Txn!$K920)</f>
        <v>0</v>
      </c>
      <c r="N1828" s="42">
        <f>IF($D1828="",0,COUNTIF(BankAccts,$D1828))</f>
        <v>0</v>
      </c>
    </row>
    <row r="1829" spans="1:14">
      <c r="A1829" s="38">
        <f>IF(Txn!$B921="","",Txn!$B921)</f>
        <v>0</v>
      </c>
      <c r="B1829" s="38">
        <f>IF(Txn!$B921="","",Txn!$C921)</f>
        <v>0</v>
      </c>
      <c r="C1829" s="39">
        <f>IF(Txn!$B921="","","تراکنش بانکی")</f>
        <v>0</v>
      </c>
      <c r="D1829" s="38">
        <f>IF(Txn!$B921="","",IF(Txn!$X921="","",Txn!$X921))</f>
        <v>0</v>
      </c>
      <c r="E1829" s="39">
        <f>IF($D1829="","",IFERROR(VLOOKUP($D1829,AcctTbl,2,0),""))</f>
        <v>0</v>
      </c>
      <c r="F1829" s="39">
        <f>IF($D1829="","",IFERROR(VLOOKUP($D1829,AcctTbl,3,0),""))</f>
        <v>0</v>
      </c>
      <c r="G1829" s="39">
        <f>IF(Txn!$B921="","",Txn!$D921)</f>
        <v>0</v>
      </c>
      <c r="H1829" s="38">
        <f>IF(Txn!$B921="","",Txn!$E921)</f>
        <v>0</v>
      </c>
      <c r="I1829" s="40">
        <f>IF(Txn!$B921="",0,Txn!$O921)</f>
        <v>0</v>
      </c>
      <c r="J1829" s="40">
        <f>IF(Txn!$B921="",0,Txn!$P921)</f>
        <v>0</v>
      </c>
      <c r="K1829" s="41">
        <f>IF($A1829="","",IFERROR(VALUE(MID($A1829,6,2)),""))</f>
        <v>0</v>
      </c>
      <c r="L1829" s="39">
        <f>IF(Txn!$K921="","",Txn!$K921)</f>
        <v>0</v>
      </c>
      <c r="N1829" s="42">
        <f>IF($D1829="",0,COUNTIF(BankAccts,$D1829))</f>
        <v>0</v>
      </c>
    </row>
    <row r="1830" spans="1:14">
      <c r="A1830" s="38">
        <f>IF(Txn!$B921="","",Txn!$B921)</f>
        <v>0</v>
      </c>
      <c r="B1830" s="38">
        <f>IF(Txn!$B921="","",Txn!$C921)</f>
        <v>0</v>
      </c>
      <c r="C1830" s="39">
        <f>IF(Txn!$B921="","","تراکنش بانکی")</f>
        <v>0</v>
      </c>
      <c r="D1830" s="38">
        <f>IF(Txn!$B921="","",IF(IF(Txn!$U921="TRF",Txn!$Y921,Txn!$Z921)="","",IF(Txn!$U921="TRF",Txn!$Y921,Txn!$Z921)))</f>
        <v>0</v>
      </c>
      <c r="E1830" s="39">
        <f>IF($D1830="","",IFERROR(VLOOKUP($D1830,AcctTbl,2,0),""))</f>
        <v>0</v>
      </c>
      <c r="F1830" s="39">
        <f>IF($D1830="","",IFERROR(VLOOKUP($D1830,AcctTbl,3,0),""))</f>
        <v>0</v>
      </c>
      <c r="G1830" s="39">
        <f>IF(Txn!$B921="","",Txn!$D921)</f>
        <v>0</v>
      </c>
      <c r="H1830" s="38">
        <f>IF(Txn!$B921="","",Txn!$E921)</f>
        <v>0</v>
      </c>
      <c r="I1830" s="40">
        <f>IF(Txn!$B921="",0,Txn!$Q921)</f>
        <v>0</v>
      </c>
      <c r="J1830" s="40">
        <f>IF(Txn!$B921="",0,Txn!$R921)</f>
        <v>0</v>
      </c>
      <c r="K1830" s="41">
        <f>IF($A1830="","",IFERROR(VALUE(MID($A1830,6,2)),""))</f>
        <v>0</v>
      </c>
      <c r="L1830" s="39">
        <f>IF(Txn!$K921="","","طرف مقابل — "&amp;Txn!$K921)</f>
        <v>0</v>
      </c>
      <c r="N1830" s="42">
        <f>IF($D1830="",0,COUNTIF(BankAccts,$D1830))</f>
        <v>0</v>
      </c>
    </row>
    <row r="1831" spans="1:14">
      <c r="A1831" s="38">
        <f>IF(Txn!$B922="","",Txn!$B922)</f>
        <v>0</v>
      </c>
      <c r="B1831" s="38">
        <f>IF(Txn!$B922="","",Txn!$C922)</f>
        <v>0</v>
      </c>
      <c r="C1831" s="39">
        <f>IF(Txn!$B922="","","تراکنش بانکی")</f>
        <v>0</v>
      </c>
      <c r="D1831" s="38">
        <f>IF(Txn!$B922="","",IF(Txn!$X922="","",Txn!$X922))</f>
        <v>0</v>
      </c>
      <c r="E1831" s="39">
        <f>IF($D1831="","",IFERROR(VLOOKUP($D1831,AcctTbl,2,0),""))</f>
        <v>0</v>
      </c>
      <c r="F1831" s="39">
        <f>IF($D1831="","",IFERROR(VLOOKUP($D1831,AcctTbl,3,0),""))</f>
        <v>0</v>
      </c>
      <c r="G1831" s="39">
        <f>IF(Txn!$B922="","",Txn!$D922)</f>
        <v>0</v>
      </c>
      <c r="H1831" s="38">
        <f>IF(Txn!$B922="","",Txn!$E922)</f>
        <v>0</v>
      </c>
      <c r="I1831" s="40">
        <f>IF(Txn!$B922="",0,Txn!$O922)</f>
        <v>0</v>
      </c>
      <c r="J1831" s="40">
        <f>IF(Txn!$B922="",0,Txn!$P922)</f>
        <v>0</v>
      </c>
      <c r="K1831" s="41">
        <f>IF($A1831="","",IFERROR(VALUE(MID($A1831,6,2)),""))</f>
        <v>0</v>
      </c>
      <c r="L1831" s="39">
        <f>IF(Txn!$K922="","",Txn!$K922)</f>
        <v>0</v>
      </c>
      <c r="N1831" s="42">
        <f>IF($D1831="",0,COUNTIF(BankAccts,$D1831))</f>
        <v>0</v>
      </c>
    </row>
    <row r="1832" spans="1:14">
      <c r="A1832" s="38">
        <f>IF(Txn!$B922="","",Txn!$B922)</f>
        <v>0</v>
      </c>
      <c r="B1832" s="38">
        <f>IF(Txn!$B922="","",Txn!$C922)</f>
        <v>0</v>
      </c>
      <c r="C1832" s="39">
        <f>IF(Txn!$B922="","","تراکنش بانکی")</f>
        <v>0</v>
      </c>
      <c r="D1832" s="38">
        <f>IF(Txn!$B922="","",IF(IF(Txn!$U922="TRF",Txn!$Y922,Txn!$Z922)="","",IF(Txn!$U922="TRF",Txn!$Y922,Txn!$Z922)))</f>
        <v>0</v>
      </c>
      <c r="E1832" s="39">
        <f>IF($D1832="","",IFERROR(VLOOKUP($D1832,AcctTbl,2,0),""))</f>
        <v>0</v>
      </c>
      <c r="F1832" s="39">
        <f>IF($D1832="","",IFERROR(VLOOKUP($D1832,AcctTbl,3,0),""))</f>
        <v>0</v>
      </c>
      <c r="G1832" s="39">
        <f>IF(Txn!$B922="","",Txn!$D922)</f>
        <v>0</v>
      </c>
      <c r="H1832" s="38">
        <f>IF(Txn!$B922="","",Txn!$E922)</f>
        <v>0</v>
      </c>
      <c r="I1832" s="40">
        <f>IF(Txn!$B922="",0,Txn!$Q922)</f>
        <v>0</v>
      </c>
      <c r="J1832" s="40">
        <f>IF(Txn!$B922="",0,Txn!$R922)</f>
        <v>0</v>
      </c>
      <c r="K1832" s="41">
        <f>IF($A1832="","",IFERROR(VALUE(MID($A1832,6,2)),""))</f>
        <v>0</v>
      </c>
      <c r="L1832" s="39">
        <f>IF(Txn!$K922="","","طرف مقابل — "&amp;Txn!$K922)</f>
        <v>0</v>
      </c>
      <c r="N1832" s="42">
        <f>IF($D1832="",0,COUNTIF(BankAccts,$D1832))</f>
        <v>0</v>
      </c>
    </row>
    <row r="1833" spans="1:14">
      <c r="A1833" s="38">
        <f>IF(Txn!$B923="","",Txn!$B923)</f>
        <v>0</v>
      </c>
      <c r="B1833" s="38">
        <f>IF(Txn!$B923="","",Txn!$C923)</f>
        <v>0</v>
      </c>
      <c r="C1833" s="39">
        <f>IF(Txn!$B923="","","تراکنش بانکی")</f>
        <v>0</v>
      </c>
      <c r="D1833" s="38">
        <f>IF(Txn!$B923="","",IF(Txn!$X923="","",Txn!$X923))</f>
        <v>0</v>
      </c>
      <c r="E1833" s="39">
        <f>IF($D1833="","",IFERROR(VLOOKUP($D1833,AcctTbl,2,0),""))</f>
        <v>0</v>
      </c>
      <c r="F1833" s="39">
        <f>IF($D1833="","",IFERROR(VLOOKUP($D1833,AcctTbl,3,0),""))</f>
        <v>0</v>
      </c>
      <c r="G1833" s="39">
        <f>IF(Txn!$B923="","",Txn!$D923)</f>
        <v>0</v>
      </c>
      <c r="H1833" s="38">
        <f>IF(Txn!$B923="","",Txn!$E923)</f>
        <v>0</v>
      </c>
      <c r="I1833" s="40">
        <f>IF(Txn!$B923="",0,Txn!$O923)</f>
        <v>0</v>
      </c>
      <c r="J1833" s="40">
        <f>IF(Txn!$B923="",0,Txn!$P923)</f>
        <v>0</v>
      </c>
      <c r="K1833" s="41">
        <f>IF($A1833="","",IFERROR(VALUE(MID($A1833,6,2)),""))</f>
        <v>0</v>
      </c>
      <c r="L1833" s="39">
        <f>IF(Txn!$K923="","",Txn!$K923)</f>
        <v>0</v>
      </c>
      <c r="N1833" s="42">
        <f>IF($D1833="",0,COUNTIF(BankAccts,$D1833))</f>
        <v>0</v>
      </c>
    </row>
    <row r="1834" spans="1:14">
      <c r="A1834" s="38">
        <f>IF(Txn!$B923="","",Txn!$B923)</f>
        <v>0</v>
      </c>
      <c r="B1834" s="38">
        <f>IF(Txn!$B923="","",Txn!$C923)</f>
        <v>0</v>
      </c>
      <c r="C1834" s="39">
        <f>IF(Txn!$B923="","","تراکنش بانکی")</f>
        <v>0</v>
      </c>
      <c r="D1834" s="38">
        <f>IF(Txn!$B923="","",IF(IF(Txn!$U923="TRF",Txn!$Y923,Txn!$Z923)="","",IF(Txn!$U923="TRF",Txn!$Y923,Txn!$Z923)))</f>
        <v>0</v>
      </c>
      <c r="E1834" s="39">
        <f>IF($D1834="","",IFERROR(VLOOKUP($D1834,AcctTbl,2,0),""))</f>
        <v>0</v>
      </c>
      <c r="F1834" s="39">
        <f>IF($D1834="","",IFERROR(VLOOKUP($D1834,AcctTbl,3,0),""))</f>
        <v>0</v>
      </c>
      <c r="G1834" s="39">
        <f>IF(Txn!$B923="","",Txn!$D923)</f>
        <v>0</v>
      </c>
      <c r="H1834" s="38">
        <f>IF(Txn!$B923="","",Txn!$E923)</f>
        <v>0</v>
      </c>
      <c r="I1834" s="40">
        <f>IF(Txn!$B923="",0,Txn!$Q923)</f>
        <v>0</v>
      </c>
      <c r="J1834" s="40">
        <f>IF(Txn!$B923="",0,Txn!$R923)</f>
        <v>0</v>
      </c>
      <c r="K1834" s="41">
        <f>IF($A1834="","",IFERROR(VALUE(MID($A1834,6,2)),""))</f>
        <v>0</v>
      </c>
      <c r="L1834" s="39">
        <f>IF(Txn!$K923="","","طرف مقابل — "&amp;Txn!$K923)</f>
        <v>0</v>
      </c>
      <c r="N1834" s="42">
        <f>IF($D1834="",0,COUNTIF(BankAccts,$D1834))</f>
        <v>0</v>
      </c>
    </row>
    <row r="1835" spans="1:14">
      <c r="A1835" s="38">
        <f>IF(Txn!$B924="","",Txn!$B924)</f>
        <v>0</v>
      </c>
      <c r="B1835" s="38">
        <f>IF(Txn!$B924="","",Txn!$C924)</f>
        <v>0</v>
      </c>
      <c r="C1835" s="39">
        <f>IF(Txn!$B924="","","تراکنش بانکی")</f>
        <v>0</v>
      </c>
      <c r="D1835" s="38">
        <f>IF(Txn!$B924="","",IF(Txn!$X924="","",Txn!$X924))</f>
        <v>0</v>
      </c>
      <c r="E1835" s="39">
        <f>IF($D1835="","",IFERROR(VLOOKUP($D1835,AcctTbl,2,0),""))</f>
        <v>0</v>
      </c>
      <c r="F1835" s="39">
        <f>IF($D1835="","",IFERROR(VLOOKUP($D1835,AcctTbl,3,0),""))</f>
        <v>0</v>
      </c>
      <c r="G1835" s="39">
        <f>IF(Txn!$B924="","",Txn!$D924)</f>
        <v>0</v>
      </c>
      <c r="H1835" s="38">
        <f>IF(Txn!$B924="","",Txn!$E924)</f>
        <v>0</v>
      </c>
      <c r="I1835" s="40">
        <f>IF(Txn!$B924="",0,Txn!$O924)</f>
        <v>0</v>
      </c>
      <c r="J1835" s="40">
        <f>IF(Txn!$B924="",0,Txn!$P924)</f>
        <v>0</v>
      </c>
      <c r="K1835" s="41">
        <f>IF($A1835="","",IFERROR(VALUE(MID($A1835,6,2)),""))</f>
        <v>0</v>
      </c>
      <c r="L1835" s="39">
        <f>IF(Txn!$K924="","",Txn!$K924)</f>
        <v>0</v>
      </c>
      <c r="N1835" s="42">
        <f>IF($D1835="",0,COUNTIF(BankAccts,$D1835))</f>
        <v>0</v>
      </c>
    </row>
    <row r="1836" spans="1:14">
      <c r="A1836" s="38">
        <f>IF(Txn!$B924="","",Txn!$B924)</f>
        <v>0</v>
      </c>
      <c r="B1836" s="38">
        <f>IF(Txn!$B924="","",Txn!$C924)</f>
        <v>0</v>
      </c>
      <c r="C1836" s="39">
        <f>IF(Txn!$B924="","","تراکنش بانکی")</f>
        <v>0</v>
      </c>
      <c r="D1836" s="38">
        <f>IF(Txn!$B924="","",IF(IF(Txn!$U924="TRF",Txn!$Y924,Txn!$Z924)="","",IF(Txn!$U924="TRF",Txn!$Y924,Txn!$Z924)))</f>
        <v>0</v>
      </c>
      <c r="E1836" s="39">
        <f>IF($D1836="","",IFERROR(VLOOKUP($D1836,AcctTbl,2,0),""))</f>
        <v>0</v>
      </c>
      <c r="F1836" s="39">
        <f>IF($D1836="","",IFERROR(VLOOKUP($D1836,AcctTbl,3,0),""))</f>
        <v>0</v>
      </c>
      <c r="G1836" s="39">
        <f>IF(Txn!$B924="","",Txn!$D924)</f>
        <v>0</v>
      </c>
      <c r="H1836" s="38">
        <f>IF(Txn!$B924="","",Txn!$E924)</f>
        <v>0</v>
      </c>
      <c r="I1836" s="40">
        <f>IF(Txn!$B924="",0,Txn!$Q924)</f>
        <v>0</v>
      </c>
      <c r="J1836" s="40">
        <f>IF(Txn!$B924="",0,Txn!$R924)</f>
        <v>0</v>
      </c>
      <c r="K1836" s="41">
        <f>IF($A1836="","",IFERROR(VALUE(MID($A1836,6,2)),""))</f>
        <v>0</v>
      </c>
      <c r="L1836" s="39">
        <f>IF(Txn!$K924="","","طرف مقابل — "&amp;Txn!$K924)</f>
        <v>0</v>
      </c>
      <c r="N1836" s="42">
        <f>IF($D1836="",0,COUNTIF(BankAccts,$D1836))</f>
        <v>0</v>
      </c>
    </row>
    <row r="1837" spans="1:14">
      <c r="A1837" s="38">
        <f>IF(Txn!$B925="","",Txn!$B925)</f>
        <v>0</v>
      </c>
      <c r="B1837" s="38">
        <f>IF(Txn!$B925="","",Txn!$C925)</f>
        <v>0</v>
      </c>
      <c r="C1837" s="39">
        <f>IF(Txn!$B925="","","تراکنش بانکی")</f>
        <v>0</v>
      </c>
      <c r="D1837" s="38">
        <f>IF(Txn!$B925="","",IF(Txn!$X925="","",Txn!$X925))</f>
        <v>0</v>
      </c>
      <c r="E1837" s="39">
        <f>IF($D1837="","",IFERROR(VLOOKUP($D1837,AcctTbl,2,0),""))</f>
        <v>0</v>
      </c>
      <c r="F1837" s="39">
        <f>IF($D1837="","",IFERROR(VLOOKUP($D1837,AcctTbl,3,0),""))</f>
        <v>0</v>
      </c>
      <c r="G1837" s="39">
        <f>IF(Txn!$B925="","",Txn!$D925)</f>
        <v>0</v>
      </c>
      <c r="H1837" s="38">
        <f>IF(Txn!$B925="","",Txn!$E925)</f>
        <v>0</v>
      </c>
      <c r="I1837" s="40">
        <f>IF(Txn!$B925="",0,Txn!$O925)</f>
        <v>0</v>
      </c>
      <c r="J1837" s="40">
        <f>IF(Txn!$B925="",0,Txn!$P925)</f>
        <v>0</v>
      </c>
      <c r="K1837" s="41">
        <f>IF($A1837="","",IFERROR(VALUE(MID($A1837,6,2)),""))</f>
        <v>0</v>
      </c>
      <c r="L1837" s="39">
        <f>IF(Txn!$K925="","",Txn!$K925)</f>
        <v>0</v>
      </c>
      <c r="N1837" s="42">
        <f>IF($D1837="",0,COUNTIF(BankAccts,$D1837))</f>
        <v>0</v>
      </c>
    </row>
    <row r="1838" spans="1:14">
      <c r="A1838" s="38">
        <f>IF(Txn!$B925="","",Txn!$B925)</f>
        <v>0</v>
      </c>
      <c r="B1838" s="38">
        <f>IF(Txn!$B925="","",Txn!$C925)</f>
        <v>0</v>
      </c>
      <c r="C1838" s="39">
        <f>IF(Txn!$B925="","","تراکنش بانکی")</f>
        <v>0</v>
      </c>
      <c r="D1838" s="38">
        <f>IF(Txn!$B925="","",IF(IF(Txn!$U925="TRF",Txn!$Y925,Txn!$Z925)="","",IF(Txn!$U925="TRF",Txn!$Y925,Txn!$Z925)))</f>
        <v>0</v>
      </c>
      <c r="E1838" s="39">
        <f>IF($D1838="","",IFERROR(VLOOKUP($D1838,AcctTbl,2,0),""))</f>
        <v>0</v>
      </c>
      <c r="F1838" s="39">
        <f>IF($D1838="","",IFERROR(VLOOKUP($D1838,AcctTbl,3,0),""))</f>
        <v>0</v>
      </c>
      <c r="G1838" s="39">
        <f>IF(Txn!$B925="","",Txn!$D925)</f>
        <v>0</v>
      </c>
      <c r="H1838" s="38">
        <f>IF(Txn!$B925="","",Txn!$E925)</f>
        <v>0</v>
      </c>
      <c r="I1838" s="40">
        <f>IF(Txn!$B925="",0,Txn!$Q925)</f>
        <v>0</v>
      </c>
      <c r="J1838" s="40">
        <f>IF(Txn!$B925="",0,Txn!$R925)</f>
        <v>0</v>
      </c>
      <c r="K1838" s="41">
        <f>IF($A1838="","",IFERROR(VALUE(MID($A1838,6,2)),""))</f>
        <v>0</v>
      </c>
      <c r="L1838" s="39">
        <f>IF(Txn!$K925="","","طرف مقابل — "&amp;Txn!$K925)</f>
        <v>0</v>
      </c>
      <c r="N1838" s="42">
        <f>IF($D1838="",0,COUNTIF(BankAccts,$D1838))</f>
        <v>0</v>
      </c>
    </row>
    <row r="1839" spans="1:14">
      <c r="A1839" s="38">
        <f>IF(Txn!$B926="","",Txn!$B926)</f>
        <v>0</v>
      </c>
      <c r="B1839" s="38">
        <f>IF(Txn!$B926="","",Txn!$C926)</f>
        <v>0</v>
      </c>
      <c r="C1839" s="39">
        <f>IF(Txn!$B926="","","تراکنش بانکی")</f>
        <v>0</v>
      </c>
      <c r="D1839" s="38">
        <f>IF(Txn!$B926="","",IF(Txn!$X926="","",Txn!$X926))</f>
        <v>0</v>
      </c>
      <c r="E1839" s="39">
        <f>IF($D1839="","",IFERROR(VLOOKUP($D1839,AcctTbl,2,0),""))</f>
        <v>0</v>
      </c>
      <c r="F1839" s="39">
        <f>IF($D1839="","",IFERROR(VLOOKUP($D1839,AcctTbl,3,0),""))</f>
        <v>0</v>
      </c>
      <c r="G1839" s="39">
        <f>IF(Txn!$B926="","",Txn!$D926)</f>
        <v>0</v>
      </c>
      <c r="H1839" s="38">
        <f>IF(Txn!$B926="","",Txn!$E926)</f>
        <v>0</v>
      </c>
      <c r="I1839" s="40">
        <f>IF(Txn!$B926="",0,Txn!$O926)</f>
        <v>0</v>
      </c>
      <c r="J1839" s="40">
        <f>IF(Txn!$B926="",0,Txn!$P926)</f>
        <v>0</v>
      </c>
      <c r="K1839" s="41">
        <f>IF($A1839="","",IFERROR(VALUE(MID($A1839,6,2)),""))</f>
        <v>0</v>
      </c>
      <c r="L1839" s="39">
        <f>IF(Txn!$K926="","",Txn!$K926)</f>
        <v>0</v>
      </c>
      <c r="N1839" s="42">
        <f>IF($D1839="",0,COUNTIF(BankAccts,$D1839))</f>
        <v>0</v>
      </c>
    </row>
    <row r="1840" spans="1:14">
      <c r="A1840" s="38">
        <f>IF(Txn!$B926="","",Txn!$B926)</f>
        <v>0</v>
      </c>
      <c r="B1840" s="38">
        <f>IF(Txn!$B926="","",Txn!$C926)</f>
        <v>0</v>
      </c>
      <c r="C1840" s="39">
        <f>IF(Txn!$B926="","","تراکنش بانکی")</f>
        <v>0</v>
      </c>
      <c r="D1840" s="38">
        <f>IF(Txn!$B926="","",IF(IF(Txn!$U926="TRF",Txn!$Y926,Txn!$Z926)="","",IF(Txn!$U926="TRF",Txn!$Y926,Txn!$Z926)))</f>
        <v>0</v>
      </c>
      <c r="E1840" s="39">
        <f>IF($D1840="","",IFERROR(VLOOKUP($D1840,AcctTbl,2,0),""))</f>
        <v>0</v>
      </c>
      <c r="F1840" s="39">
        <f>IF($D1840="","",IFERROR(VLOOKUP($D1840,AcctTbl,3,0),""))</f>
        <v>0</v>
      </c>
      <c r="G1840" s="39">
        <f>IF(Txn!$B926="","",Txn!$D926)</f>
        <v>0</v>
      </c>
      <c r="H1840" s="38">
        <f>IF(Txn!$B926="","",Txn!$E926)</f>
        <v>0</v>
      </c>
      <c r="I1840" s="40">
        <f>IF(Txn!$B926="",0,Txn!$Q926)</f>
        <v>0</v>
      </c>
      <c r="J1840" s="40">
        <f>IF(Txn!$B926="",0,Txn!$R926)</f>
        <v>0</v>
      </c>
      <c r="K1840" s="41">
        <f>IF($A1840="","",IFERROR(VALUE(MID($A1840,6,2)),""))</f>
        <v>0</v>
      </c>
      <c r="L1840" s="39">
        <f>IF(Txn!$K926="","","طرف مقابل — "&amp;Txn!$K926)</f>
        <v>0</v>
      </c>
      <c r="N1840" s="42">
        <f>IF($D1840="",0,COUNTIF(BankAccts,$D1840))</f>
        <v>0</v>
      </c>
    </row>
    <row r="1841" spans="1:14">
      <c r="A1841" s="38">
        <f>IF(Txn!$B927="","",Txn!$B927)</f>
        <v>0</v>
      </c>
      <c r="B1841" s="38">
        <f>IF(Txn!$B927="","",Txn!$C927)</f>
        <v>0</v>
      </c>
      <c r="C1841" s="39">
        <f>IF(Txn!$B927="","","تراکنش بانکی")</f>
        <v>0</v>
      </c>
      <c r="D1841" s="38">
        <f>IF(Txn!$B927="","",IF(Txn!$X927="","",Txn!$X927))</f>
        <v>0</v>
      </c>
      <c r="E1841" s="39">
        <f>IF($D1841="","",IFERROR(VLOOKUP($D1841,AcctTbl,2,0),""))</f>
        <v>0</v>
      </c>
      <c r="F1841" s="39">
        <f>IF($D1841="","",IFERROR(VLOOKUP($D1841,AcctTbl,3,0),""))</f>
        <v>0</v>
      </c>
      <c r="G1841" s="39">
        <f>IF(Txn!$B927="","",Txn!$D927)</f>
        <v>0</v>
      </c>
      <c r="H1841" s="38">
        <f>IF(Txn!$B927="","",Txn!$E927)</f>
        <v>0</v>
      </c>
      <c r="I1841" s="40">
        <f>IF(Txn!$B927="",0,Txn!$O927)</f>
        <v>0</v>
      </c>
      <c r="J1841" s="40">
        <f>IF(Txn!$B927="",0,Txn!$P927)</f>
        <v>0</v>
      </c>
      <c r="K1841" s="41">
        <f>IF($A1841="","",IFERROR(VALUE(MID($A1841,6,2)),""))</f>
        <v>0</v>
      </c>
      <c r="L1841" s="39">
        <f>IF(Txn!$K927="","",Txn!$K927)</f>
        <v>0</v>
      </c>
      <c r="N1841" s="42">
        <f>IF($D1841="",0,COUNTIF(BankAccts,$D1841))</f>
        <v>0</v>
      </c>
    </row>
    <row r="1842" spans="1:14">
      <c r="A1842" s="38">
        <f>IF(Txn!$B927="","",Txn!$B927)</f>
        <v>0</v>
      </c>
      <c r="B1842" s="38">
        <f>IF(Txn!$B927="","",Txn!$C927)</f>
        <v>0</v>
      </c>
      <c r="C1842" s="39">
        <f>IF(Txn!$B927="","","تراکنش بانکی")</f>
        <v>0</v>
      </c>
      <c r="D1842" s="38">
        <f>IF(Txn!$B927="","",IF(IF(Txn!$U927="TRF",Txn!$Y927,Txn!$Z927)="","",IF(Txn!$U927="TRF",Txn!$Y927,Txn!$Z927)))</f>
        <v>0</v>
      </c>
      <c r="E1842" s="39">
        <f>IF($D1842="","",IFERROR(VLOOKUP($D1842,AcctTbl,2,0),""))</f>
        <v>0</v>
      </c>
      <c r="F1842" s="39">
        <f>IF($D1842="","",IFERROR(VLOOKUP($D1842,AcctTbl,3,0),""))</f>
        <v>0</v>
      </c>
      <c r="G1842" s="39">
        <f>IF(Txn!$B927="","",Txn!$D927)</f>
        <v>0</v>
      </c>
      <c r="H1842" s="38">
        <f>IF(Txn!$B927="","",Txn!$E927)</f>
        <v>0</v>
      </c>
      <c r="I1842" s="40">
        <f>IF(Txn!$B927="",0,Txn!$Q927)</f>
        <v>0</v>
      </c>
      <c r="J1842" s="40">
        <f>IF(Txn!$B927="",0,Txn!$R927)</f>
        <v>0</v>
      </c>
      <c r="K1842" s="41">
        <f>IF($A1842="","",IFERROR(VALUE(MID($A1842,6,2)),""))</f>
        <v>0</v>
      </c>
      <c r="L1842" s="39">
        <f>IF(Txn!$K927="","","طرف مقابل — "&amp;Txn!$K927)</f>
        <v>0</v>
      </c>
      <c r="N1842" s="42">
        <f>IF($D1842="",0,COUNTIF(BankAccts,$D1842))</f>
        <v>0</v>
      </c>
    </row>
    <row r="1843" spans="1:14">
      <c r="A1843" s="38">
        <f>IF(Txn!$B928="","",Txn!$B928)</f>
        <v>0</v>
      </c>
      <c r="B1843" s="38">
        <f>IF(Txn!$B928="","",Txn!$C928)</f>
        <v>0</v>
      </c>
      <c r="C1843" s="39">
        <f>IF(Txn!$B928="","","تراکنش بانکی")</f>
        <v>0</v>
      </c>
      <c r="D1843" s="38">
        <f>IF(Txn!$B928="","",IF(Txn!$X928="","",Txn!$X928))</f>
        <v>0</v>
      </c>
      <c r="E1843" s="39">
        <f>IF($D1843="","",IFERROR(VLOOKUP($D1843,AcctTbl,2,0),""))</f>
        <v>0</v>
      </c>
      <c r="F1843" s="39">
        <f>IF($D1843="","",IFERROR(VLOOKUP($D1843,AcctTbl,3,0),""))</f>
        <v>0</v>
      </c>
      <c r="G1843" s="39">
        <f>IF(Txn!$B928="","",Txn!$D928)</f>
        <v>0</v>
      </c>
      <c r="H1843" s="38">
        <f>IF(Txn!$B928="","",Txn!$E928)</f>
        <v>0</v>
      </c>
      <c r="I1843" s="40">
        <f>IF(Txn!$B928="",0,Txn!$O928)</f>
        <v>0</v>
      </c>
      <c r="J1843" s="40">
        <f>IF(Txn!$B928="",0,Txn!$P928)</f>
        <v>0</v>
      </c>
      <c r="K1843" s="41">
        <f>IF($A1843="","",IFERROR(VALUE(MID($A1843,6,2)),""))</f>
        <v>0</v>
      </c>
      <c r="L1843" s="39">
        <f>IF(Txn!$K928="","",Txn!$K928)</f>
        <v>0</v>
      </c>
      <c r="N1843" s="42">
        <f>IF($D1843="",0,COUNTIF(BankAccts,$D1843))</f>
        <v>0</v>
      </c>
    </row>
    <row r="1844" spans="1:14">
      <c r="A1844" s="38">
        <f>IF(Txn!$B928="","",Txn!$B928)</f>
        <v>0</v>
      </c>
      <c r="B1844" s="38">
        <f>IF(Txn!$B928="","",Txn!$C928)</f>
        <v>0</v>
      </c>
      <c r="C1844" s="39">
        <f>IF(Txn!$B928="","","تراکنش بانکی")</f>
        <v>0</v>
      </c>
      <c r="D1844" s="38">
        <f>IF(Txn!$B928="","",IF(IF(Txn!$U928="TRF",Txn!$Y928,Txn!$Z928)="","",IF(Txn!$U928="TRF",Txn!$Y928,Txn!$Z928)))</f>
        <v>0</v>
      </c>
      <c r="E1844" s="39">
        <f>IF($D1844="","",IFERROR(VLOOKUP($D1844,AcctTbl,2,0),""))</f>
        <v>0</v>
      </c>
      <c r="F1844" s="39">
        <f>IF($D1844="","",IFERROR(VLOOKUP($D1844,AcctTbl,3,0),""))</f>
        <v>0</v>
      </c>
      <c r="G1844" s="39">
        <f>IF(Txn!$B928="","",Txn!$D928)</f>
        <v>0</v>
      </c>
      <c r="H1844" s="38">
        <f>IF(Txn!$B928="","",Txn!$E928)</f>
        <v>0</v>
      </c>
      <c r="I1844" s="40">
        <f>IF(Txn!$B928="",0,Txn!$Q928)</f>
        <v>0</v>
      </c>
      <c r="J1844" s="40">
        <f>IF(Txn!$B928="",0,Txn!$R928)</f>
        <v>0</v>
      </c>
      <c r="K1844" s="41">
        <f>IF($A1844="","",IFERROR(VALUE(MID($A1844,6,2)),""))</f>
        <v>0</v>
      </c>
      <c r="L1844" s="39">
        <f>IF(Txn!$K928="","","طرف مقابل — "&amp;Txn!$K928)</f>
        <v>0</v>
      </c>
      <c r="N1844" s="42">
        <f>IF($D1844="",0,COUNTIF(BankAccts,$D1844))</f>
        <v>0</v>
      </c>
    </row>
    <row r="1845" spans="1:14">
      <c r="A1845" s="38">
        <f>IF(Txn!$B929="","",Txn!$B929)</f>
        <v>0</v>
      </c>
      <c r="B1845" s="38">
        <f>IF(Txn!$B929="","",Txn!$C929)</f>
        <v>0</v>
      </c>
      <c r="C1845" s="39">
        <f>IF(Txn!$B929="","","تراکنش بانکی")</f>
        <v>0</v>
      </c>
      <c r="D1845" s="38">
        <f>IF(Txn!$B929="","",IF(Txn!$X929="","",Txn!$X929))</f>
        <v>0</v>
      </c>
      <c r="E1845" s="39">
        <f>IF($D1845="","",IFERROR(VLOOKUP($D1845,AcctTbl,2,0),""))</f>
        <v>0</v>
      </c>
      <c r="F1845" s="39">
        <f>IF($D1845="","",IFERROR(VLOOKUP($D1845,AcctTbl,3,0),""))</f>
        <v>0</v>
      </c>
      <c r="G1845" s="39">
        <f>IF(Txn!$B929="","",Txn!$D929)</f>
        <v>0</v>
      </c>
      <c r="H1845" s="38">
        <f>IF(Txn!$B929="","",Txn!$E929)</f>
        <v>0</v>
      </c>
      <c r="I1845" s="40">
        <f>IF(Txn!$B929="",0,Txn!$O929)</f>
        <v>0</v>
      </c>
      <c r="J1845" s="40">
        <f>IF(Txn!$B929="",0,Txn!$P929)</f>
        <v>0</v>
      </c>
      <c r="K1845" s="41">
        <f>IF($A1845="","",IFERROR(VALUE(MID($A1845,6,2)),""))</f>
        <v>0</v>
      </c>
      <c r="L1845" s="39">
        <f>IF(Txn!$K929="","",Txn!$K929)</f>
        <v>0</v>
      </c>
      <c r="N1845" s="42">
        <f>IF($D1845="",0,COUNTIF(BankAccts,$D1845))</f>
        <v>0</v>
      </c>
    </row>
    <row r="1846" spans="1:14">
      <c r="A1846" s="38">
        <f>IF(Txn!$B929="","",Txn!$B929)</f>
        <v>0</v>
      </c>
      <c r="B1846" s="38">
        <f>IF(Txn!$B929="","",Txn!$C929)</f>
        <v>0</v>
      </c>
      <c r="C1846" s="39">
        <f>IF(Txn!$B929="","","تراکنش بانکی")</f>
        <v>0</v>
      </c>
      <c r="D1846" s="38">
        <f>IF(Txn!$B929="","",IF(IF(Txn!$U929="TRF",Txn!$Y929,Txn!$Z929)="","",IF(Txn!$U929="TRF",Txn!$Y929,Txn!$Z929)))</f>
        <v>0</v>
      </c>
      <c r="E1846" s="39">
        <f>IF($D1846="","",IFERROR(VLOOKUP($D1846,AcctTbl,2,0),""))</f>
        <v>0</v>
      </c>
      <c r="F1846" s="39">
        <f>IF($D1846="","",IFERROR(VLOOKUP($D1846,AcctTbl,3,0),""))</f>
        <v>0</v>
      </c>
      <c r="G1846" s="39">
        <f>IF(Txn!$B929="","",Txn!$D929)</f>
        <v>0</v>
      </c>
      <c r="H1846" s="38">
        <f>IF(Txn!$B929="","",Txn!$E929)</f>
        <v>0</v>
      </c>
      <c r="I1846" s="40">
        <f>IF(Txn!$B929="",0,Txn!$Q929)</f>
        <v>0</v>
      </c>
      <c r="J1846" s="40">
        <f>IF(Txn!$B929="",0,Txn!$R929)</f>
        <v>0</v>
      </c>
      <c r="K1846" s="41">
        <f>IF($A1846="","",IFERROR(VALUE(MID($A1846,6,2)),""))</f>
        <v>0</v>
      </c>
      <c r="L1846" s="39">
        <f>IF(Txn!$K929="","","طرف مقابل — "&amp;Txn!$K929)</f>
        <v>0</v>
      </c>
      <c r="N1846" s="42">
        <f>IF($D1846="",0,COUNTIF(BankAccts,$D1846))</f>
        <v>0</v>
      </c>
    </row>
    <row r="1847" spans="1:14">
      <c r="A1847" s="38">
        <f>IF(Txn!$B930="","",Txn!$B930)</f>
        <v>0</v>
      </c>
      <c r="B1847" s="38">
        <f>IF(Txn!$B930="","",Txn!$C930)</f>
        <v>0</v>
      </c>
      <c r="C1847" s="39">
        <f>IF(Txn!$B930="","","تراکنش بانکی")</f>
        <v>0</v>
      </c>
      <c r="D1847" s="38">
        <f>IF(Txn!$B930="","",IF(Txn!$X930="","",Txn!$X930))</f>
        <v>0</v>
      </c>
      <c r="E1847" s="39">
        <f>IF($D1847="","",IFERROR(VLOOKUP($D1847,AcctTbl,2,0),""))</f>
        <v>0</v>
      </c>
      <c r="F1847" s="39">
        <f>IF($D1847="","",IFERROR(VLOOKUP($D1847,AcctTbl,3,0),""))</f>
        <v>0</v>
      </c>
      <c r="G1847" s="39">
        <f>IF(Txn!$B930="","",Txn!$D930)</f>
        <v>0</v>
      </c>
      <c r="H1847" s="38">
        <f>IF(Txn!$B930="","",Txn!$E930)</f>
        <v>0</v>
      </c>
      <c r="I1847" s="40">
        <f>IF(Txn!$B930="",0,Txn!$O930)</f>
        <v>0</v>
      </c>
      <c r="J1847" s="40">
        <f>IF(Txn!$B930="",0,Txn!$P930)</f>
        <v>0</v>
      </c>
      <c r="K1847" s="41">
        <f>IF($A1847="","",IFERROR(VALUE(MID($A1847,6,2)),""))</f>
        <v>0</v>
      </c>
      <c r="L1847" s="39">
        <f>IF(Txn!$K930="","",Txn!$K930)</f>
        <v>0</v>
      </c>
      <c r="N1847" s="42">
        <f>IF($D1847="",0,COUNTIF(BankAccts,$D1847))</f>
        <v>0</v>
      </c>
    </row>
    <row r="1848" spans="1:14">
      <c r="A1848" s="38">
        <f>IF(Txn!$B930="","",Txn!$B930)</f>
        <v>0</v>
      </c>
      <c r="B1848" s="38">
        <f>IF(Txn!$B930="","",Txn!$C930)</f>
        <v>0</v>
      </c>
      <c r="C1848" s="39">
        <f>IF(Txn!$B930="","","تراکنش بانکی")</f>
        <v>0</v>
      </c>
      <c r="D1848" s="38">
        <f>IF(Txn!$B930="","",IF(IF(Txn!$U930="TRF",Txn!$Y930,Txn!$Z930)="","",IF(Txn!$U930="TRF",Txn!$Y930,Txn!$Z930)))</f>
        <v>0</v>
      </c>
      <c r="E1848" s="39">
        <f>IF($D1848="","",IFERROR(VLOOKUP($D1848,AcctTbl,2,0),""))</f>
        <v>0</v>
      </c>
      <c r="F1848" s="39">
        <f>IF($D1848="","",IFERROR(VLOOKUP($D1848,AcctTbl,3,0),""))</f>
        <v>0</v>
      </c>
      <c r="G1848" s="39">
        <f>IF(Txn!$B930="","",Txn!$D930)</f>
        <v>0</v>
      </c>
      <c r="H1848" s="38">
        <f>IF(Txn!$B930="","",Txn!$E930)</f>
        <v>0</v>
      </c>
      <c r="I1848" s="40">
        <f>IF(Txn!$B930="",0,Txn!$Q930)</f>
        <v>0</v>
      </c>
      <c r="J1848" s="40">
        <f>IF(Txn!$B930="",0,Txn!$R930)</f>
        <v>0</v>
      </c>
      <c r="K1848" s="41">
        <f>IF($A1848="","",IFERROR(VALUE(MID($A1848,6,2)),""))</f>
        <v>0</v>
      </c>
      <c r="L1848" s="39">
        <f>IF(Txn!$K930="","","طرف مقابل — "&amp;Txn!$K930)</f>
        <v>0</v>
      </c>
      <c r="N1848" s="42">
        <f>IF($D1848="",0,COUNTIF(BankAccts,$D1848))</f>
        <v>0</v>
      </c>
    </row>
    <row r="1849" spans="1:14">
      <c r="A1849" s="38">
        <f>IF(Txn!$B931="","",Txn!$B931)</f>
        <v>0</v>
      </c>
      <c r="B1849" s="38">
        <f>IF(Txn!$B931="","",Txn!$C931)</f>
        <v>0</v>
      </c>
      <c r="C1849" s="39">
        <f>IF(Txn!$B931="","","تراکنش بانکی")</f>
        <v>0</v>
      </c>
      <c r="D1849" s="38">
        <f>IF(Txn!$B931="","",IF(Txn!$X931="","",Txn!$X931))</f>
        <v>0</v>
      </c>
      <c r="E1849" s="39">
        <f>IF($D1849="","",IFERROR(VLOOKUP($D1849,AcctTbl,2,0),""))</f>
        <v>0</v>
      </c>
      <c r="F1849" s="39">
        <f>IF($D1849="","",IFERROR(VLOOKUP($D1849,AcctTbl,3,0),""))</f>
        <v>0</v>
      </c>
      <c r="G1849" s="39">
        <f>IF(Txn!$B931="","",Txn!$D931)</f>
        <v>0</v>
      </c>
      <c r="H1849" s="38">
        <f>IF(Txn!$B931="","",Txn!$E931)</f>
        <v>0</v>
      </c>
      <c r="I1849" s="40">
        <f>IF(Txn!$B931="",0,Txn!$O931)</f>
        <v>0</v>
      </c>
      <c r="J1849" s="40">
        <f>IF(Txn!$B931="",0,Txn!$P931)</f>
        <v>0</v>
      </c>
      <c r="K1849" s="41">
        <f>IF($A1849="","",IFERROR(VALUE(MID($A1849,6,2)),""))</f>
        <v>0</v>
      </c>
      <c r="L1849" s="39">
        <f>IF(Txn!$K931="","",Txn!$K931)</f>
        <v>0</v>
      </c>
      <c r="N1849" s="42">
        <f>IF($D1849="",0,COUNTIF(BankAccts,$D1849))</f>
        <v>0</v>
      </c>
    </row>
    <row r="1850" spans="1:14">
      <c r="A1850" s="38">
        <f>IF(Txn!$B931="","",Txn!$B931)</f>
        <v>0</v>
      </c>
      <c r="B1850" s="38">
        <f>IF(Txn!$B931="","",Txn!$C931)</f>
        <v>0</v>
      </c>
      <c r="C1850" s="39">
        <f>IF(Txn!$B931="","","تراکنش بانکی")</f>
        <v>0</v>
      </c>
      <c r="D1850" s="38">
        <f>IF(Txn!$B931="","",IF(IF(Txn!$U931="TRF",Txn!$Y931,Txn!$Z931)="","",IF(Txn!$U931="TRF",Txn!$Y931,Txn!$Z931)))</f>
        <v>0</v>
      </c>
      <c r="E1850" s="39">
        <f>IF($D1850="","",IFERROR(VLOOKUP($D1850,AcctTbl,2,0),""))</f>
        <v>0</v>
      </c>
      <c r="F1850" s="39">
        <f>IF($D1850="","",IFERROR(VLOOKUP($D1850,AcctTbl,3,0),""))</f>
        <v>0</v>
      </c>
      <c r="G1850" s="39">
        <f>IF(Txn!$B931="","",Txn!$D931)</f>
        <v>0</v>
      </c>
      <c r="H1850" s="38">
        <f>IF(Txn!$B931="","",Txn!$E931)</f>
        <v>0</v>
      </c>
      <c r="I1850" s="40">
        <f>IF(Txn!$B931="",0,Txn!$Q931)</f>
        <v>0</v>
      </c>
      <c r="J1850" s="40">
        <f>IF(Txn!$B931="",0,Txn!$R931)</f>
        <v>0</v>
      </c>
      <c r="K1850" s="41">
        <f>IF($A1850="","",IFERROR(VALUE(MID($A1850,6,2)),""))</f>
        <v>0</v>
      </c>
      <c r="L1850" s="39">
        <f>IF(Txn!$K931="","","طرف مقابل — "&amp;Txn!$K931)</f>
        <v>0</v>
      </c>
      <c r="N1850" s="42">
        <f>IF($D1850="",0,COUNTIF(BankAccts,$D1850))</f>
        <v>0</v>
      </c>
    </row>
    <row r="1851" spans="1:14">
      <c r="A1851" s="38">
        <f>IF(Txn!$B932="","",Txn!$B932)</f>
        <v>0</v>
      </c>
      <c r="B1851" s="38">
        <f>IF(Txn!$B932="","",Txn!$C932)</f>
        <v>0</v>
      </c>
      <c r="C1851" s="39">
        <f>IF(Txn!$B932="","","تراکنش بانکی")</f>
        <v>0</v>
      </c>
      <c r="D1851" s="38">
        <f>IF(Txn!$B932="","",IF(Txn!$X932="","",Txn!$X932))</f>
        <v>0</v>
      </c>
      <c r="E1851" s="39">
        <f>IF($D1851="","",IFERROR(VLOOKUP($D1851,AcctTbl,2,0),""))</f>
        <v>0</v>
      </c>
      <c r="F1851" s="39">
        <f>IF($D1851="","",IFERROR(VLOOKUP($D1851,AcctTbl,3,0),""))</f>
        <v>0</v>
      </c>
      <c r="G1851" s="39">
        <f>IF(Txn!$B932="","",Txn!$D932)</f>
        <v>0</v>
      </c>
      <c r="H1851" s="38">
        <f>IF(Txn!$B932="","",Txn!$E932)</f>
        <v>0</v>
      </c>
      <c r="I1851" s="40">
        <f>IF(Txn!$B932="",0,Txn!$O932)</f>
        <v>0</v>
      </c>
      <c r="J1851" s="40">
        <f>IF(Txn!$B932="",0,Txn!$P932)</f>
        <v>0</v>
      </c>
      <c r="K1851" s="41">
        <f>IF($A1851="","",IFERROR(VALUE(MID($A1851,6,2)),""))</f>
        <v>0</v>
      </c>
      <c r="L1851" s="39">
        <f>IF(Txn!$K932="","",Txn!$K932)</f>
        <v>0</v>
      </c>
      <c r="N1851" s="42">
        <f>IF($D1851="",0,COUNTIF(BankAccts,$D1851))</f>
        <v>0</v>
      </c>
    </row>
    <row r="1852" spans="1:14">
      <c r="A1852" s="38">
        <f>IF(Txn!$B932="","",Txn!$B932)</f>
        <v>0</v>
      </c>
      <c r="B1852" s="38">
        <f>IF(Txn!$B932="","",Txn!$C932)</f>
        <v>0</v>
      </c>
      <c r="C1852" s="39">
        <f>IF(Txn!$B932="","","تراکنش بانکی")</f>
        <v>0</v>
      </c>
      <c r="D1852" s="38">
        <f>IF(Txn!$B932="","",IF(IF(Txn!$U932="TRF",Txn!$Y932,Txn!$Z932)="","",IF(Txn!$U932="TRF",Txn!$Y932,Txn!$Z932)))</f>
        <v>0</v>
      </c>
      <c r="E1852" s="39">
        <f>IF($D1852="","",IFERROR(VLOOKUP($D1852,AcctTbl,2,0),""))</f>
        <v>0</v>
      </c>
      <c r="F1852" s="39">
        <f>IF($D1852="","",IFERROR(VLOOKUP($D1852,AcctTbl,3,0),""))</f>
        <v>0</v>
      </c>
      <c r="G1852" s="39">
        <f>IF(Txn!$B932="","",Txn!$D932)</f>
        <v>0</v>
      </c>
      <c r="H1852" s="38">
        <f>IF(Txn!$B932="","",Txn!$E932)</f>
        <v>0</v>
      </c>
      <c r="I1852" s="40">
        <f>IF(Txn!$B932="",0,Txn!$Q932)</f>
        <v>0</v>
      </c>
      <c r="J1852" s="40">
        <f>IF(Txn!$B932="",0,Txn!$R932)</f>
        <v>0</v>
      </c>
      <c r="K1852" s="41">
        <f>IF($A1852="","",IFERROR(VALUE(MID($A1852,6,2)),""))</f>
        <v>0</v>
      </c>
      <c r="L1852" s="39">
        <f>IF(Txn!$K932="","","طرف مقابل — "&amp;Txn!$K932)</f>
        <v>0</v>
      </c>
      <c r="N1852" s="42">
        <f>IF($D1852="",0,COUNTIF(BankAccts,$D1852))</f>
        <v>0</v>
      </c>
    </row>
    <row r="1853" spans="1:14">
      <c r="A1853" s="38">
        <f>IF(Txn!$B933="","",Txn!$B933)</f>
        <v>0</v>
      </c>
      <c r="B1853" s="38">
        <f>IF(Txn!$B933="","",Txn!$C933)</f>
        <v>0</v>
      </c>
      <c r="C1853" s="39">
        <f>IF(Txn!$B933="","","تراکنش بانکی")</f>
        <v>0</v>
      </c>
      <c r="D1853" s="38">
        <f>IF(Txn!$B933="","",IF(Txn!$X933="","",Txn!$X933))</f>
        <v>0</v>
      </c>
      <c r="E1853" s="39">
        <f>IF($D1853="","",IFERROR(VLOOKUP($D1853,AcctTbl,2,0),""))</f>
        <v>0</v>
      </c>
      <c r="F1853" s="39">
        <f>IF($D1853="","",IFERROR(VLOOKUP($D1853,AcctTbl,3,0),""))</f>
        <v>0</v>
      </c>
      <c r="G1853" s="39">
        <f>IF(Txn!$B933="","",Txn!$D933)</f>
        <v>0</v>
      </c>
      <c r="H1853" s="38">
        <f>IF(Txn!$B933="","",Txn!$E933)</f>
        <v>0</v>
      </c>
      <c r="I1853" s="40">
        <f>IF(Txn!$B933="",0,Txn!$O933)</f>
        <v>0</v>
      </c>
      <c r="J1853" s="40">
        <f>IF(Txn!$B933="",0,Txn!$P933)</f>
        <v>0</v>
      </c>
      <c r="K1853" s="41">
        <f>IF($A1853="","",IFERROR(VALUE(MID($A1853,6,2)),""))</f>
        <v>0</v>
      </c>
      <c r="L1853" s="39">
        <f>IF(Txn!$K933="","",Txn!$K933)</f>
        <v>0</v>
      </c>
      <c r="N1853" s="42">
        <f>IF($D1853="",0,COUNTIF(BankAccts,$D1853))</f>
        <v>0</v>
      </c>
    </row>
    <row r="1854" spans="1:14">
      <c r="A1854" s="38">
        <f>IF(Txn!$B933="","",Txn!$B933)</f>
        <v>0</v>
      </c>
      <c r="B1854" s="38">
        <f>IF(Txn!$B933="","",Txn!$C933)</f>
        <v>0</v>
      </c>
      <c r="C1854" s="39">
        <f>IF(Txn!$B933="","","تراکنش بانکی")</f>
        <v>0</v>
      </c>
      <c r="D1854" s="38">
        <f>IF(Txn!$B933="","",IF(IF(Txn!$U933="TRF",Txn!$Y933,Txn!$Z933)="","",IF(Txn!$U933="TRF",Txn!$Y933,Txn!$Z933)))</f>
        <v>0</v>
      </c>
      <c r="E1854" s="39">
        <f>IF($D1854="","",IFERROR(VLOOKUP($D1854,AcctTbl,2,0),""))</f>
        <v>0</v>
      </c>
      <c r="F1854" s="39">
        <f>IF($D1854="","",IFERROR(VLOOKUP($D1854,AcctTbl,3,0),""))</f>
        <v>0</v>
      </c>
      <c r="G1854" s="39">
        <f>IF(Txn!$B933="","",Txn!$D933)</f>
        <v>0</v>
      </c>
      <c r="H1854" s="38">
        <f>IF(Txn!$B933="","",Txn!$E933)</f>
        <v>0</v>
      </c>
      <c r="I1854" s="40">
        <f>IF(Txn!$B933="",0,Txn!$Q933)</f>
        <v>0</v>
      </c>
      <c r="J1854" s="40">
        <f>IF(Txn!$B933="",0,Txn!$R933)</f>
        <v>0</v>
      </c>
      <c r="K1854" s="41">
        <f>IF($A1854="","",IFERROR(VALUE(MID($A1854,6,2)),""))</f>
        <v>0</v>
      </c>
      <c r="L1854" s="39">
        <f>IF(Txn!$K933="","","طرف مقابل — "&amp;Txn!$K933)</f>
        <v>0</v>
      </c>
      <c r="N1854" s="42">
        <f>IF($D1854="",0,COUNTIF(BankAccts,$D1854))</f>
        <v>0</v>
      </c>
    </row>
    <row r="1855" spans="1:14">
      <c r="A1855" s="38">
        <f>IF(Txn!$B934="","",Txn!$B934)</f>
        <v>0</v>
      </c>
      <c r="B1855" s="38">
        <f>IF(Txn!$B934="","",Txn!$C934)</f>
        <v>0</v>
      </c>
      <c r="C1855" s="39">
        <f>IF(Txn!$B934="","","تراکنش بانکی")</f>
        <v>0</v>
      </c>
      <c r="D1855" s="38">
        <f>IF(Txn!$B934="","",IF(Txn!$X934="","",Txn!$X934))</f>
        <v>0</v>
      </c>
      <c r="E1855" s="39">
        <f>IF($D1855="","",IFERROR(VLOOKUP($D1855,AcctTbl,2,0),""))</f>
        <v>0</v>
      </c>
      <c r="F1855" s="39">
        <f>IF($D1855="","",IFERROR(VLOOKUP($D1855,AcctTbl,3,0),""))</f>
        <v>0</v>
      </c>
      <c r="G1855" s="39">
        <f>IF(Txn!$B934="","",Txn!$D934)</f>
        <v>0</v>
      </c>
      <c r="H1855" s="38">
        <f>IF(Txn!$B934="","",Txn!$E934)</f>
        <v>0</v>
      </c>
      <c r="I1855" s="40">
        <f>IF(Txn!$B934="",0,Txn!$O934)</f>
        <v>0</v>
      </c>
      <c r="J1855" s="40">
        <f>IF(Txn!$B934="",0,Txn!$P934)</f>
        <v>0</v>
      </c>
      <c r="K1855" s="41">
        <f>IF($A1855="","",IFERROR(VALUE(MID($A1855,6,2)),""))</f>
        <v>0</v>
      </c>
      <c r="L1855" s="39">
        <f>IF(Txn!$K934="","",Txn!$K934)</f>
        <v>0</v>
      </c>
      <c r="N1855" s="42">
        <f>IF($D1855="",0,COUNTIF(BankAccts,$D1855))</f>
        <v>0</v>
      </c>
    </row>
    <row r="1856" spans="1:14">
      <c r="A1856" s="38">
        <f>IF(Txn!$B934="","",Txn!$B934)</f>
        <v>0</v>
      </c>
      <c r="B1856" s="38">
        <f>IF(Txn!$B934="","",Txn!$C934)</f>
        <v>0</v>
      </c>
      <c r="C1856" s="39">
        <f>IF(Txn!$B934="","","تراکنش بانکی")</f>
        <v>0</v>
      </c>
      <c r="D1856" s="38">
        <f>IF(Txn!$B934="","",IF(IF(Txn!$U934="TRF",Txn!$Y934,Txn!$Z934)="","",IF(Txn!$U934="TRF",Txn!$Y934,Txn!$Z934)))</f>
        <v>0</v>
      </c>
      <c r="E1856" s="39">
        <f>IF($D1856="","",IFERROR(VLOOKUP($D1856,AcctTbl,2,0),""))</f>
        <v>0</v>
      </c>
      <c r="F1856" s="39">
        <f>IF($D1856="","",IFERROR(VLOOKUP($D1856,AcctTbl,3,0),""))</f>
        <v>0</v>
      </c>
      <c r="G1856" s="39">
        <f>IF(Txn!$B934="","",Txn!$D934)</f>
        <v>0</v>
      </c>
      <c r="H1856" s="38">
        <f>IF(Txn!$B934="","",Txn!$E934)</f>
        <v>0</v>
      </c>
      <c r="I1856" s="40">
        <f>IF(Txn!$B934="",0,Txn!$Q934)</f>
        <v>0</v>
      </c>
      <c r="J1856" s="40">
        <f>IF(Txn!$B934="",0,Txn!$R934)</f>
        <v>0</v>
      </c>
      <c r="K1856" s="41">
        <f>IF($A1856="","",IFERROR(VALUE(MID($A1856,6,2)),""))</f>
        <v>0</v>
      </c>
      <c r="L1856" s="39">
        <f>IF(Txn!$K934="","","طرف مقابل — "&amp;Txn!$K934)</f>
        <v>0</v>
      </c>
      <c r="N1856" s="42">
        <f>IF($D1856="",0,COUNTIF(BankAccts,$D1856))</f>
        <v>0</v>
      </c>
    </row>
    <row r="1857" spans="1:14">
      <c r="A1857" s="38">
        <f>IF(Txn!$B935="","",Txn!$B935)</f>
        <v>0</v>
      </c>
      <c r="B1857" s="38">
        <f>IF(Txn!$B935="","",Txn!$C935)</f>
        <v>0</v>
      </c>
      <c r="C1857" s="39">
        <f>IF(Txn!$B935="","","تراکنش بانکی")</f>
        <v>0</v>
      </c>
      <c r="D1857" s="38">
        <f>IF(Txn!$B935="","",IF(Txn!$X935="","",Txn!$X935))</f>
        <v>0</v>
      </c>
      <c r="E1857" s="39">
        <f>IF($D1857="","",IFERROR(VLOOKUP($D1857,AcctTbl,2,0),""))</f>
        <v>0</v>
      </c>
      <c r="F1857" s="39">
        <f>IF($D1857="","",IFERROR(VLOOKUP($D1857,AcctTbl,3,0),""))</f>
        <v>0</v>
      </c>
      <c r="G1857" s="39">
        <f>IF(Txn!$B935="","",Txn!$D935)</f>
        <v>0</v>
      </c>
      <c r="H1857" s="38">
        <f>IF(Txn!$B935="","",Txn!$E935)</f>
        <v>0</v>
      </c>
      <c r="I1857" s="40">
        <f>IF(Txn!$B935="",0,Txn!$O935)</f>
        <v>0</v>
      </c>
      <c r="J1857" s="40">
        <f>IF(Txn!$B935="",0,Txn!$P935)</f>
        <v>0</v>
      </c>
      <c r="K1857" s="41">
        <f>IF($A1857="","",IFERROR(VALUE(MID($A1857,6,2)),""))</f>
        <v>0</v>
      </c>
      <c r="L1857" s="39">
        <f>IF(Txn!$K935="","",Txn!$K935)</f>
        <v>0</v>
      </c>
      <c r="N1857" s="42">
        <f>IF($D1857="",0,COUNTIF(BankAccts,$D1857))</f>
        <v>0</v>
      </c>
    </row>
    <row r="1858" spans="1:14">
      <c r="A1858" s="38">
        <f>IF(Txn!$B935="","",Txn!$B935)</f>
        <v>0</v>
      </c>
      <c r="B1858" s="38">
        <f>IF(Txn!$B935="","",Txn!$C935)</f>
        <v>0</v>
      </c>
      <c r="C1858" s="39">
        <f>IF(Txn!$B935="","","تراکنش بانکی")</f>
        <v>0</v>
      </c>
      <c r="D1858" s="38">
        <f>IF(Txn!$B935="","",IF(IF(Txn!$U935="TRF",Txn!$Y935,Txn!$Z935)="","",IF(Txn!$U935="TRF",Txn!$Y935,Txn!$Z935)))</f>
        <v>0</v>
      </c>
      <c r="E1858" s="39">
        <f>IF($D1858="","",IFERROR(VLOOKUP($D1858,AcctTbl,2,0),""))</f>
        <v>0</v>
      </c>
      <c r="F1858" s="39">
        <f>IF($D1858="","",IFERROR(VLOOKUP($D1858,AcctTbl,3,0),""))</f>
        <v>0</v>
      </c>
      <c r="G1858" s="39">
        <f>IF(Txn!$B935="","",Txn!$D935)</f>
        <v>0</v>
      </c>
      <c r="H1858" s="38">
        <f>IF(Txn!$B935="","",Txn!$E935)</f>
        <v>0</v>
      </c>
      <c r="I1858" s="40">
        <f>IF(Txn!$B935="",0,Txn!$Q935)</f>
        <v>0</v>
      </c>
      <c r="J1858" s="40">
        <f>IF(Txn!$B935="",0,Txn!$R935)</f>
        <v>0</v>
      </c>
      <c r="K1858" s="41">
        <f>IF($A1858="","",IFERROR(VALUE(MID($A1858,6,2)),""))</f>
        <v>0</v>
      </c>
      <c r="L1858" s="39">
        <f>IF(Txn!$K935="","","طرف مقابل — "&amp;Txn!$K935)</f>
        <v>0</v>
      </c>
      <c r="N1858" s="42">
        <f>IF($D1858="",0,COUNTIF(BankAccts,$D1858))</f>
        <v>0</v>
      </c>
    </row>
    <row r="1859" spans="1:14">
      <c r="A1859" s="38">
        <f>IF(Txn!$B936="","",Txn!$B936)</f>
        <v>0</v>
      </c>
      <c r="B1859" s="38">
        <f>IF(Txn!$B936="","",Txn!$C936)</f>
        <v>0</v>
      </c>
      <c r="C1859" s="39">
        <f>IF(Txn!$B936="","","تراکنش بانکی")</f>
        <v>0</v>
      </c>
      <c r="D1859" s="38">
        <f>IF(Txn!$B936="","",IF(Txn!$X936="","",Txn!$X936))</f>
        <v>0</v>
      </c>
      <c r="E1859" s="39">
        <f>IF($D1859="","",IFERROR(VLOOKUP($D1859,AcctTbl,2,0),""))</f>
        <v>0</v>
      </c>
      <c r="F1859" s="39">
        <f>IF($D1859="","",IFERROR(VLOOKUP($D1859,AcctTbl,3,0),""))</f>
        <v>0</v>
      </c>
      <c r="G1859" s="39">
        <f>IF(Txn!$B936="","",Txn!$D936)</f>
        <v>0</v>
      </c>
      <c r="H1859" s="38">
        <f>IF(Txn!$B936="","",Txn!$E936)</f>
        <v>0</v>
      </c>
      <c r="I1859" s="40">
        <f>IF(Txn!$B936="",0,Txn!$O936)</f>
        <v>0</v>
      </c>
      <c r="J1859" s="40">
        <f>IF(Txn!$B936="",0,Txn!$P936)</f>
        <v>0</v>
      </c>
      <c r="K1859" s="41">
        <f>IF($A1859="","",IFERROR(VALUE(MID($A1859,6,2)),""))</f>
        <v>0</v>
      </c>
      <c r="L1859" s="39">
        <f>IF(Txn!$K936="","",Txn!$K936)</f>
        <v>0</v>
      </c>
      <c r="N1859" s="42">
        <f>IF($D1859="",0,COUNTIF(BankAccts,$D1859))</f>
        <v>0</v>
      </c>
    </row>
    <row r="1860" spans="1:14">
      <c r="A1860" s="38">
        <f>IF(Txn!$B936="","",Txn!$B936)</f>
        <v>0</v>
      </c>
      <c r="B1860" s="38">
        <f>IF(Txn!$B936="","",Txn!$C936)</f>
        <v>0</v>
      </c>
      <c r="C1860" s="39">
        <f>IF(Txn!$B936="","","تراکنش بانکی")</f>
        <v>0</v>
      </c>
      <c r="D1860" s="38">
        <f>IF(Txn!$B936="","",IF(IF(Txn!$U936="TRF",Txn!$Y936,Txn!$Z936)="","",IF(Txn!$U936="TRF",Txn!$Y936,Txn!$Z936)))</f>
        <v>0</v>
      </c>
      <c r="E1860" s="39">
        <f>IF($D1860="","",IFERROR(VLOOKUP($D1860,AcctTbl,2,0),""))</f>
        <v>0</v>
      </c>
      <c r="F1860" s="39">
        <f>IF($D1860="","",IFERROR(VLOOKUP($D1860,AcctTbl,3,0),""))</f>
        <v>0</v>
      </c>
      <c r="G1860" s="39">
        <f>IF(Txn!$B936="","",Txn!$D936)</f>
        <v>0</v>
      </c>
      <c r="H1860" s="38">
        <f>IF(Txn!$B936="","",Txn!$E936)</f>
        <v>0</v>
      </c>
      <c r="I1860" s="40">
        <f>IF(Txn!$B936="",0,Txn!$Q936)</f>
        <v>0</v>
      </c>
      <c r="J1860" s="40">
        <f>IF(Txn!$B936="",0,Txn!$R936)</f>
        <v>0</v>
      </c>
      <c r="K1860" s="41">
        <f>IF($A1860="","",IFERROR(VALUE(MID($A1860,6,2)),""))</f>
        <v>0</v>
      </c>
      <c r="L1860" s="39">
        <f>IF(Txn!$K936="","","طرف مقابل — "&amp;Txn!$K936)</f>
        <v>0</v>
      </c>
      <c r="N1860" s="42">
        <f>IF($D1860="",0,COUNTIF(BankAccts,$D1860))</f>
        <v>0</v>
      </c>
    </row>
    <row r="1861" spans="1:14">
      <c r="A1861" s="38">
        <f>IF(Txn!$B937="","",Txn!$B937)</f>
        <v>0</v>
      </c>
      <c r="B1861" s="38">
        <f>IF(Txn!$B937="","",Txn!$C937)</f>
        <v>0</v>
      </c>
      <c r="C1861" s="39">
        <f>IF(Txn!$B937="","","تراکنش بانکی")</f>
        <v>0</v>
      </c>
      <c r="D1861" s="38">
        <f>IF(Txn!$B937="","",IF(Txn!$X937="","",Txn!$X937))</f>
        <v>0</v>
      </c>
      <c r="E1861" s="39">
        <f>IF($D1861="","",IFERROR(VLOOKUP($D1861,AcctTbl,2,0),""))</f>
        <v>0</v>
      </c>
      <c r="F1861" s="39">
        <f>IF($D1861="","",IFERROR(VLOOKUP($D1861,AcctTbl,3,0),""))</f>
        <v>0</v>
      </c>
      <c r="G1861" s="39">
        <f>IF(Txn!$B937="","",Txn!$D937)</f>
        <v>0</v>
      </c>
      <c r="H1861" s="38">
        <f>IF(Txn!$B937="","",Txn!$E937)</f>
        <v>0</v>
      </c>
      <c r="I1861" s="40">
        <f>IF(Txn!$B937="",0,Txn!$O937)</f>
        <v>0</v>
      </c>
      <c r="J1861" s="40">
        <f>IF(Txn!$B937="",0,Txn!$P937)</f>
        <v>0</v>
      </c>
      <c r="K1861" s="41">
        <f>IF($A1861="","",IFERROR(VALUE(MID($A1861,6,2)),""))</f>
        <v>0</v>
      </c>
      <c r="L1861" s="39">
        <f>IF(Txn!$K937="","",Txn!$K937)</f>
        <v>0</v>
      </c>
      <c r="N1861" s="42">
        <f>IF($D1861="",0,COUNTIF(BankAccts,$D1861))</f>
        <v>0</v>
      </c>
    </row>
    <row r="1862" spans="1:14">
      <c r="A1862" s="38">
        <f>IF(Txn!$B937="","",Txn!$B937)</f>
        <v>0</v>
      </c>
      <c r="B1862" s="38">
        <f>IF(Txn!$B937="","",Txn!$C937)</f>
        <v>0</v>
      </c>
      <c r="C1862" s="39">
        <f>IF(Txn!$B937="","","تراکنش بانکی")</f>
        <v>0</v>
      </c>
      <c r="D1862" s="38">
        <f>IF(Txn!$B937="","",IF(IF(Txn!$U937="TRF",Txn!$Y937,Txn!$Z937)="","",IF(Txn!$U937="TRF",Txn!$Y937,Txn!$Z937)))</f>
        <v>0</v>
      </c>
      <c r="E1862" s="39">
        <f>IF($D1862="","",IFERROR(VLOOKUP($D1862,AcctTbl,2,0),""))</f>
        <v>0</v>
      </c>
      <c r="F1862" s="39">
        <f>IF($D1862="","",IFERROR(VLOOKUP($D1862,AcctTbl,3,0),""))</f>
        <v>0</v>
      </c>
      <c r="G1862" s="39">
        <f>IF(Txn!$B937="","",Txn!$D937)</f>
        <v>0</v>
      </c>
      <c r="H1862" s="38">
        <f>IF(Txn!$B937="","",Txn!$E937)</f>
        <v>0</v>
      </c>
      <c r="I1862" s="40">
        <f>IF(Txn!$B937="",0,Txn!$Q937)</f>
        <v>0</v>
      </c>
      <c r="J1862" s="40">
        <f>IF(Txn!$B937="",0,Txn!$R937)</f>
        <v>0</v>
      </c>
      <c r="K1862" s="41">
        <f>IF($A1862="","",IFERROR(VALUE(MID($A1862,6,2)),""))</f>
        <v>0</v>
      </c>
      <c r="L1862" s="39">
        <f>IF(Txn!$K937="","","طرف مقابل — "&amp;Txn!$K937)</f>
        <v>0</v>
      </c>
      <c r="N1862" s="42">
        <f>IF($D1862="",0,COUNTIF(BankAccts,$D1862))</f>
        <v>0</v>
      </c>
    </row>
    <row r="1863" spans="1:14">
      <c r="A1863" s="38">
        <f>IF(Txn!$B938="","",Txn!$B938)</f>
        <v>0</v>
      </c>
      <c r="B1863" s="38">
        <f>IF(Txn!$B938="","",Txn!$C938)</f>
        <v>0</v>
      </c>
      <c r="C1863" s="39">
        <f>IF(Txn!$B938="","","تراکنش بانکی")</f>
        <v>0</v>
      </c>
      <c r="D1863" s="38">
        <f>IF(Txn!$B938="","",IF(Txn!$X938="","",Txn!$X938))</f>
        <v>0</v>
      </c>
      <c r="E1863" s="39">
        <f>IF($D1863="","",IFERROR(VLOOKUP($D1863,AcctTbl,2,0),""))</f>
        <v>0</v>
      </c>
      <c r="F1863" s="39">
        <f>IF($D1863="","",IFERROR(VLOOKUP($D1863,AcctTbl,3,0),""))</f>
        <v>0</v>
      </c>
      <c r="G1863" s="39">
        <f>IF(Txn!$B938="","",Txn!$D938)</f>
        <v>0</v>
      </c>
      <c r="H1863" s="38">
        <f>IF(Txn!$B938="","",Txn!$E938)</f>
        <v>0</v>
      </c>
      <c r="I1863" s="40">
        <f>IF(Txn!$B938="",0,Txn!$O938)</f>
        <v>0</v>
      </c>
      <c r="J1863" s="40">
        <f>IF(Txn!$B938="",0,Txn!$P938)</f>
        <v>0</v>
      </c>
      <c r="K1863" s="41">
        <f>IF($A1863="","",IFERROR(VALUE(MID($A1863,6,2)),""))</f>
        <v>0</v>
      </c>
      <c r="L1863" s="39">
        <f>IF(Txn!$K938="","",Txn!$K938)</f>
        <v>0</v>
      </c>
      <c r="N1863" s="42">
        <f>IF($D1863="",0,COUNTIF(BankAccts,$D1863))</f>
        <v>0</v>
      </c>
    </row>
    <row r="1864" spans="1:14">
      <c r="A1864" s="38">
        <f>IF(Txn!$B938="","",Txn!$B938)</f>
        <v>0</v>
      </c>
      <c r="B1864" s="38">
        <f>IF(Txn!$B938="","",Txn!$C938)</f>
        <v>0</v>
      </c>
      <c r="C1864" s="39">
        <f>IF(Txn!$B938="","","تراکنش بانکی")</f>
        <v>0</v>
      </c>
      <c r="D1864" s="38">
        <f>IF(Txn!$B938="","",IF(IF(Txn!$U938="TRF",Txn!$Y938,Txn!$Z938)="","",IF(Txn!$U938="TRF",Txn!$Y938,Txn!$Z938)))</f>
        <v>0</v>
      </c>
      <c r="E1864" s="39">
        <f>IF($D1864="","",IFERROR(VLOOKUP($D1864,AcctTbl,2,0),""))</f>
        <v>0</v>
      </c>
      <c r="F1864" s="39">
        <f>IF($D1864="","",IFERROR(VLOOKUP($D1864,AcctTbl,3,0),""))</f>
        <v>0</v>
      </c>
      <c r="G1864" s="39">
        <f>IF(Txn!$B938="","",Txn!$D938)</f>
        <v>0</v>
      </c>
      <c r="H1864" s="38">
        <f>IF(Txn!$B938="","",Txn!$E938)</f>
        <v>0</v>
      </c>
      <c r="I1864" s="40">
        <f>IF(Txn!$B938="",0,Txn!$Q938)</f>
        <v>0</v>
      </c>
      <c r="J1864" s="40">
        <f>IF(Txn!$B938="",0,Txn!$R938)</f>
        <v>0</v>
      </c>
      <c r="K1864" s="41">
        <f>IF($A1864="","",IFERROR(VALUE(MID($A1864,6,2)),""))</f>
        <v>0</v>
      </c>
      <c r="L1864" s="39">
        <f>IF(Txn!$K938="","","طرف مقابل — "&amp;Txn!$K938)</f>
        <v>0</v>
      </c>
      <c r="N1864" s="42">
        <f>IF($D1864="",0,COUNTIF(BankAccts,$D1864))</f>
        <v>0</v>
      </c>
    </row>
    <row r="1865" spans="1:14">
      <c r="A1865" s="38">
        <f>IF(Txn!$B939="","",Txn!$B939)</f>
        <v>0</v>
      </c>
      <c r="B1865" s="38">
        <f>IF(Txn!$B939="","",Txn!$C939)</f>
        <v>0</v>
      </c>
      <c r="C1865" s="39">
        <f>IF(Txn!$B939="","","تراکنش بانکی")</f>
        <v>0</v>
      </c>
      <c r="D1865" s="38">
        <f>IF(Txn!$B939="","",IF(Txn!$X939="","",Txn!$X939))</f>
        <v>0</v>
      </c>
      <c r="E1865" s="39">
        <f>IF($D1865="","",IFERROR(VLOOKUP($D1865,AcctTbl,2,0),""))</f>
        <v>0</v>
      </c>
      <c r="F1865" s="39">
        <f>IF($D1865="","",IFERROR(VLOOKUP($D1865,AcctTbl,3,0),""))</f>
        <v>0</v>
      </c>
      <c r="G1865" s="39">
        <f>IF(Txn!$B939="","",Txn!$D939)</f>
        <v>0</v>
      </c>
      <c r="H1865" s="38">
        <f>IF(Txn!$B939="","",Txn!$E939)</f>
        <v>0</v>
      </c>
      <c r="I1865" s="40">
        <f>IF(Txn!$B939="",0,Txn!$O939)</f>
        <v>0</v>
      </c>
      <c r="J1865" s="40">
        <f>IF(Txn!$B939="",0,Txn!$P939)</f>
        <v>0</v>
      </c>
      <c r="K1865" s="41">
        <f>IF($A1865="","",IFERROR(VALUE(MID($A1865,6,2)),""))</f>
        <v>0</v>
      </c>
      <c r="L1865" s="39">
        <f>IF(Txn!$K939="","",Txn!$K939)</f>
        <v>0</v>
      </c>
      <c r="N1865" s="42">
        <f>IF($D1865="",0,COUNTIF(BankAccts,$D1865))</f>
        <v>0</v>
      </c>
    </row>
    <row r="1866" spans="1:14">
      <c r="A1866" s="38">
        <f>IF(Txn!$B939="","",Txn!$B939)</f>
        <v>0</v>
      </c>
      <c r="B1866" s="38">
        <f>IF(Txn!$B939="","",Txn!$C939)</f>
        <v>0</v>
      </c>
      <c r="C1866" s="39">
        <f>IF(Txn!$B939="","","تراکنش بانکی")</f>
        <v>0</v>
      </c>
      <c r="D1866" s="38">
        <f>IF(Txn!$B939="","",IF(IF(Txn!$U939="TRF",Txn!$Y939,Txn!$Z939)="","",IF(Txn!$U939="TRF",Txn!$Y939,Txn!$Z939)))</f>
        <v>0</v>
      </c>
      <c r="E1866" s="39">
        <f>IF($D1866="","",IFERROR(VLOOKUP($D1866,AcctTbl,2,0),""))</f>
        <v>0</v>
      </c>
      <c r="F1866" s="39">
        <f>IF($D1866="","",IFERROR(VLOOKUP($D1866,AcctTbl,3,0),""))</f>
        <v>0</v>
      </c>
      <c r="G1866" s="39">
        <f>IF(Txn!$B939="","",Txn!$D939)</f>
        <v>0</v>
      </c>
      <c r="H1866" s="38">
        <f>IF(Txn!$B939="","",Txn!$E939)</f>
        <v>0</v>
      </c>
      <c r="I1866" s="40">
        <f>IF(Txn!$B939="",0,Txn!$Q939)</f>
        <v>0</v>
      </c>
      <c r="J1866" s="40">
        <f>IF(Txn!$B939="",0,Txn!$R939)</f>
        <v>0</v>
      </c>
      <c r="K1866" s="41">
        <f>IF($A1866="","",IFERROR(VALUE(MID($A1866,6,2)),""))</f>
        <v>0</v>
      </c>
      <c r="L1866" s="39">
        <f>IF(Txn!$K939="","","طرف مقابل — "&amp;Txn!$K939)</f>
        <v>0</v>
      </c>
      <c r="N1866" s="42">
        <f>IF($D1866="",0,COUNTIF(BankAccts,$D1866))</f>
        <v>0</v>
      </c>
    </row>
    <row r="1867" spans="1:14">
      <c r="A1867" s="38">
        <f>IF(Txn!$B940="","",Txn!$B940)</f>
        <v>0</v>
      </c>
      <c r="B1867" s="38">
        <f>IF(Txn!$B940="","",Txn!$C940)</f>
        <v>0</v>
      </c>
      <c r="C1867" s="39">
        <f>IF(Txn!$B940="","","تراکنش بانکی")</f>
        <v>0</v>
      </c>
      <c r="D1867" s="38">
        <f>IF(Txn!$B940="","",IF(Txn!$X940="","",Txn!$X940))</f>
        <v>0</v>
      </c>
      <c r="E1867" s="39">
        <f>IF($D1867="","",IFERROR(VLOOKUP($D1867,AcctTbl,2,0),""))</f>
        <v>0</v>
      </c>
      <c r="F1867" s="39">
        <f>IF($D1867="","",IFERROR(VLOOKUP($D1867,AcctTbl,3,0),""))</f>
        <v>0</v>
      </c>
      <c r="G1867" s="39">
        <f>IF(Txn!$B940="","",Txn!$D940)</f>
        <v>0</v>
      </c>
      <c r="H1867" s="38">
        <f>IF(Txn!$B940="","",Txn!$E940)</f>
        <v>0</v>
      </c>
      <c r="I1867" s="40">
        <f>IF(Txn!$B940="",0,Txn!$O940)</f>
        <v>0</v>
      </c>
      <c r="J1867" s="40">
        <f>IF(Txn!$B940="",0,Txn!$P940)</f>
        <v>0</v>
      </c>
      <c r="K1867" s="41">
        <f>IF($A1867="","",IFERROR(VALUE(MID($A1867,6,2)),""))</f>
        <v>0</v>
      </c>
      <c r="L1867" s="39">
        <f>IF(Txn!$K940="","",Txn!$K940)</f>
        <v>0</v>
      </c>
      <c r="N1867" s="42">
        <f>IF($D1867="",0,COUNTIF(BankAccts,$D1867))</f>
        <v>0</v>
      </c>
    </row>
    <row r="1868" spans="1:14">
      <c r="A1868" s="38">
        <f>IF(Txn!$B940="","",Txn!$B940)</f>
        <v>0</v>
      </c>
      <c r="B1868" s="38">
        <f>IF(Txn!$B940="","",Txn!$C940)</f>
        <v>0</v>
      </c>
      <c r="C1868" s="39">
        <f>IF(Txn!$B940="","","تراکنش بانکی")</f>
        <v>0</v>
      </c>
      <c r="D1868" s="38">
        <f>IF(Txn!$B940="","",IF(IF(Txn!$U940="TRF",Txn!$Y940,Txn!$Z940)="","",IF(Txn!$U940="TRF",Txn!$Y940,Txn!$Z940)))</f>
        <v>0</v>
      </c>
      <c r="E1868" s="39">
        <f>IF($D1868="","",IFERROR(VLOOKUP($D1868,AcctTbl,2,0),""))</f>
        <v>0</v>
      </c>
      <c r="F1868" s="39">
        <f>IF($D1868="","",IFERROR(VLOOKUP($D1868,AcctTbl,3,0),""))</f>
        <v>0</v>
      </c>
      <c r="G1868" s="39">
        <f>IF(Txn!$B940="","",Txn!$D940)</f>
        <v>0</v>
      </c>
      <c r="H1868" s="38">
        <f>IF(Txn!$B940="","",Txn!$E940)</f>
        <v>0</v>
      </c>
      <c r="I1868" s="40">
        <f>IF(Txn!$B940="",0,Txn!$Q940)</f>
        <v>0</v>
      </c>
      <c r="J1868" s="40">
        <f>IF(Txn!$B940="",0,Txn!$R940)</f>
        <v>0</v>
      </c>
      <c r="K1868" s="41">
        <f>IF($A1868="","",IFERROR(VALUE(MID($A1868,6,2)),""))</f>
        <v>0</v>
      </c>
      <c r="L1868" s="39">
        <f>IF(Txn!$K940="","","طرف مقابل — "&amp;Txn!$K940)</f>
        <v>0</v>
      </c>
      <c r="N1868" s="42">
        <f>IF($D1868="",0,COUNTIF(BankAccts,$D1868))</f>
        <v>0</v>
      </c>
    </row>
    <row r="1869" spans="1:14">
      <c r="A1869" s="38">
        <f>IF(Txn!$B941="","",Txn!$B941)</f>
        <v>0</v>
      </c>
      <c r="B1869" s="38">
        <f>IF(Txn!$B941="","",Txn!$C941)</f>
        <v>0</v>
      </c>
      <c r="C1869" s="39">
        <f>IF(Txn!$B941="","","تراکنش بانکی")</f>
        <v>0</v>
      </c>
      <c r="D1869" s="38">
        <f>IF(Txn!$B941="","",IF(Txn!$X941="","",Txn!$X941))</f>
        <v>0</v>
      </c>
      <c r="E1869" s="39">
        <f>IF($D1869="","",IFERROR(VLOOKUP($D1869,AcctTbl,2,0),""))</f>
        <v>0</v>
      </c>
      <c r="F1869" s="39">
        <f>IF($D1869="","",IFERROR(VLOOKUP($D1869,AcctTbl,3,0),""))</f>
        <v>0</v>
      </c>
      <c r="G1869" s="39">
        <f>IF(Txn!$B941="","",Txn!$D941)</f>
        <v>0</v>
      </c>
      <c r="H1869" s="38">
        <f>IF(Txn!$B941="","",Txn!$E941)</f>
        <v>0</v>
      </c>
      <c r="I1869" s="40">
        <f>IF(Txn!$B941="",0,Txn!$O941)</f>
        <v>0</v>
      </c>
      <c r="J1869" s="40">
        <f>IF(Txn!$B941="",0,Txn!$P941)</f>
        <v>0</v>
      </c>
      <c r="K1869" s="41">
        <f>IF($A1869="","",IFERROR(VALUE(MID($A1869,6,2)),""))</f>
        <v>0</v>
      </c>
      <c r="L1869" s="39">
        <f>IF(Txn!$K941="","",Txn!$K941)</f>
        <v>0</v>
      </c>
      <c r="N1869" s="42">
        <f>IF($D1869="",0,COUNTIF(BankAccts,$D1869))</f>
        <v>0</v>
      </c>
    </row>
    <row r="1870" spans="1:14">
      <c r="A1870" s="38">
        <f>IF(Txn!$B941="","",Txn!$B941)</f>
        <v>0</v>
      </c>
      <c r="B1870" s="38">
        <f>IF(Txn!$B941="","",Txn!$C941)</f>
        <v>0</v>
      </c>
      <c r="C1870" s="39">
        <f>IF(Txn!$B941="","","تراکنش بانکی")</f>
        <v>0</v>
      </c>
      <c r="D1870" s="38">
        <f>IF(Txn!$B941="","",IF(IF(Txn!$U941="TRF",Txn!$Y941,Txn!$Z941)="","",IF(Txn!$U941="TRF",Txn!$Y941,Txn!$Z941)))</f>
        <v>0</v>
      </c>
      <c r="E1870" s="39">
        <f>IF($D1870="","",IFERROR(VLOOKUP($D1870,AcctTbl,2,0),""))</f>
        <v>0</v>
      </c>
      <c r="F1870" s="39">
        <f>IF($D1870="","",IFERROR(VLOOKUP($D1870,AcctTbl,3,0),""))</f>
        <v>0</v>
      </c>
      <c r="G1870" s="39">
        <f>IF(Txn!$B941="","",Txn!$D941)</f>
        <v>0</v>
      </c>
      <c r="H1870" s="38">
        <f>IF(Txn!$B941="","",Txn!$E941)</f>
        <v>0</v>
      </c>
      <c r="I1870" s="40">
        <f>IF(Txn!$B941="",0,Txn!$Q941)</f>
        <v>0</v>
      </c>
      <c r="J1870" s="40">
        <f>IF(Txn!$B941="",0,Txn!$R941)</f>
        <v>0</v>
      </c>
      <c r="K1870" s="41">
        <f>IF($A1870="","",IFERROR(VALUE(MID($A1870,6,2)),""))</f>
        <v>0</v>
      </c>
      <c r="L1870" s="39">
        <f>IF(Txn!$K941="","","طرف مقابل — "&amp;Txn!$K941)</f>
        <v>0</v>
      </c>
      <c r="N1870" s="42">
        <f>IF($D1870="",0,COUNTIF(BankAccts,$D1870))</f>
        <v>0</v>
      </c>
    </row>
    <row r="1871" spans="1:14">
      <c r="A1871" s="38">
        <f>IF(Txn!$B942="","",Txn!$B942)</f>
        <v>0</v>
      </c>
      <c r="B1871" s="38">
        <f>IF(Txn!$B942="","",Txn!$C942)</f>
        <v>0</v>
      </c>
      <c r="C1871" s="39">
        <f>IF(Txn!$B942="","","تراکنش بانکی")</f>
        <v>0</v>
      </c>
      <c r="D1871" s="38">
        <f>IF(Txn!$B942="","",IF(Txn!$X942="","",Txn!$X942))</f>
        <v>0</v>
      </c>
      <c r="E1871" s="39">
        <f>IF($D1871="","",IFERROR(VLOOKUP($D1871,AcctTbl,2,0),""))</f>
        <v>0</v>
      </c>
      <c r="F1871" s="39">
        <f>IF($D1871="","",IFERROR(VLOOKUP($D1871,AcctTbl,3,0),""))</f>
        <v>0</v>
      </c>
      <c r="G1871" s="39">
        <f>IF(Txn!$B942="","",Txn!$D942)</f>
        <v>0</v>
      </c>
      <c r="H1871" s="38">
        <f>IF(Txn!$B942="","",Txn!$E942)</f>
        <v>0</v>
      </c>
      <c r="I1871" s="40">
        <f>IF(Txn!$B942="",0,Txn!$O942)</f>
        <v>0</v>
      </c>
      <c r="J1871" s="40">
        <f>IF(Txn!$B942="",0,Txn!$P942)</f>
        <v>0</v>
      </c>
      <c r="K1871" s="41">
        <f>IF($A1871="","",IFERROR(VALUE(MID($A1871,6,2)),""))</f>
        <v>0</v>
      </c>
      <c r="L1871" s="39">
        <f>IF(Txn!$K942="","",Txn!$K942)</f>
        <v>0</v>
      </c>
      <c r="N1871" s="42">
        <f>IF($D1871="",0,COUNTIF(BankAccts,$D1871))</f>
        <v>0</v>
      </c>
    </row>
    <row r="1872" spans="1:14">
      <c r="A1872" s="38">
        <f>IF(Txn!$B942="","",Txn!$B942)</f>
        <v>0</v>
      </c>
      <c r="B1872" s="38">
        <f>IF(Txn!$B942="","",Txn!$C942)</f>
        <v>0</v>
      </c>
      <c r="C1872" s="39">
        <f>IF(Txn!$B942="","","تراکنش بانکی")</f>
        <v>0</v>
      </c>
      <c r="D1872" s="38">
        <f>IF(Txn!$B942="","",IF(IF(Txn!$U942="TRF",Txn!$Y942,Txn!$Z942)="","",IF(Txn!$U942="TRF",Txn!$Y942,Txn!$Z942)))</f>
        <v>0</v>
      </c>
      <c r="E1872" s="39">
        <f>IF($D1872="","",IFERROR(VLOOKUP($D1872,AcctTbl,2,0),""))</f>
        <v>0</v>
      </c>
      <c r="F1872" s="39">
        <f>IF($D1872="","",IFERROR(VLOOKUP($D1872,AcctTbl,3,0),""))</f>
        <v>0</v>
      </c>
      <c r="G1872" s="39">
        <f>IF(Txn!$B942="","",Txn!$D942)</f>
        <v>0</v>
      </c>
      <c r="H1872" s="38">
        <f>IF(Txn!$B942="","",Txn!$E942)</f>
        <v>0</v>
      </c>
      <c r="I1872" s="40">
        <f>IF(Txn!$B942="",0,Txn!$Q942)</f>
        <v>0</v>
      </c>
      <c r="J1872" s="40">
        <f>IF(Txn!$B942="",0,Txn!$R942)</f>
        <v>0</v>
      </c>
      <c r="K1872" s="41">
        <f>IF($A1872="","",IFERROR(VALUE(MID($A1872,6,2)),""))</f>
        <v>0</v>
      </c>
      <c r="L1872" s="39">
        <f>IF(Txn!$K942="","","طرف مقابل — "&amp;Txn!$K942)</f>
        <v>0</v>
      </c>
      <c r="N1872" s="42">
        <f>IF($D1872="",0,COUNTIF(BankAccts,$D1872))</f>
        <v>0</v>
      </c>
    </row>
    <row r="1873" spans="1:14">
      <c r="A1873" s="38">
        <f>IF(Txn!$B943="","",Txn!$B943)</f>
        <v>0</v>
      </c>
      <c r="B1873" s="38">
        <f>IF(Txn!$B943="","",Txn!$C943)</f>
        <v>0</v>
      </c>
      <c r="C1873" s="39">
        <f>IF(Txn!$B943="","","تراکنش بانکی")</f>
        <v>0</v>
      </c>
      <c r="D1873" s="38">
        <f>IF(Txn!$B943="","",IF(Txn!$X943="","",Txn!$X943))</f>
        <v>0</v>
      </c>
      <c r="E1873" s="39">
        <f>IF($D1873="","",IFERROR(VLOOKUP($D1873,AcctTbl,2,0),""))</f>
        <v>0</v>
      </c>
      <c r="F1873" s="39">
        <f>IF($D1873="","",IFERROR(VLOOKUP($D1873,AcctTbl,3,0),""))</f>
        <v>0</v>
      </c>
      <c r="G1873" s="39">
        <f>IF(Txn!$B943="","",Txn!$D943)</f>
        <v>0</v>
      </c>
      <c r="H1873" s="38">
        <f>IF(Txn!$B943="","",Txn!$E943)</f>
        <v>0</v>
      </c>
      <c r="I1873" s="40">
        <f>IF(Txn!$B943="",0,Txn!$O943)</f>
        <v>0</v>
      </c>
      <c r="J1873" s="40">
        <f>IF(Txn!$B943="",0,Txn!$P943)</f>
        <v>0</v>
      </c>
      <c r="K1873" s="41">
        <f>IF($A1873="","",IFERROR(VALUE(MID($A1873,6,2)),""))</f>
        <v>0</v>
      </c>
      <c r="L1873" s="39">
        <f>IF(Txn!$K943="","",Txn!$K943)</f>
        <v>0</v>
      </c>
      <c r="N1873" s="42">
        <f>IF($D1873="",0,COUNTIF(BankAccts,$D1873))</f>
        <v>0</v>
      </c>
    </row>
    <row r="1874" spans="1:14">
      <c r="A1874" s="38">
        <f>IF(Txn!$B943="","",Txn!$B943)</f>
        <v>0</v>
      </c>
      <c r="B1874" s="38">
        <f>IF(Txn!$B943="","",Txn!$C943)</f>
        <v>0</v>
      </c>
      <c r="C1874" s="39">
        <f>IF(Txn!$B943="","","تراکنش بانکی")</f>
        <v>0</v>
      </c>
      <c r="D1874" s="38">
        <f>IF(Txn!$B943="","",IF(IF(Txn!$U943="TRF",Txn!$Y943,Txn!$Z943)="","",IF(Txn!$U943="TRF",Txn!$Y943,Txn!$Z943)))</f>
        <v>0</v>
      </c>
      <c r="E1874" s="39">
        <f>IF($D1874="","",IFERROR(VLOOKUP($D1874,AcctTbl,2,0),""))</f>
        <v>0</v>
      </c>
      <c r="F1874" s="39">
        <f>IF($D1874="","",IFERROR(VLOOKUP($D1874,AcctTbl,3,0),""))</f>
        <v>0</v>
      </c>
      <c r="G1874" s="39">
        <f>IF(Txn!$B943="","",Txn!$D943)</f>
        <v>0</v>
      </c>
      <c r="H1874" s="38">
        <f>IF(Txn!$B943="","",Txn!$E943)</f>
        <v>0</v>
      </c>
      <c r="I1874" s="40">
        <f>IF(Txn!$B943="",0,Txn!$Q943)</f>
        <v>0</v>
      </c>
      <c r="J1874" s="40">
        <f>IF(Txn!$B943="",0,Txn!$R943)</f>
        <v>0</v>
      </c>
      <c r="K1874" s="41">
        <f>IF($A1874="","",IFERROR(VALUE(MID($A1874,6,2)),""))</f>
        <v>0</v>
      </c>
      <c r="L1874" s="39">
        <f>IF(Txn!$K943="","","طرف مقابل — "&amp;Txn!$K943)</f>
        <v>0</v>
      </c>
      <c r="N1874" s="42">
        <f>IF($D1874="",0,COUNTIF(BankAccts,$D1874))</f>
        <v>0</v>
      </c>
    </row>
    <row r="1875" spans="1:14">
      <c r="A1875" s="38">
        <f>IF(Txn!$B944="","",Txn!$B944)</f>
        <v>0</v>
      </c>
      <c r="B1875" s="38">
        <f>IF(Txn!$B944="","",Txn!$C944)</f>
        <v>0</v>
      </c>
      <c r="C1875" s="39">
        <f>IF(Txn!$B944="","","تراکنش بانکی")</f>
        <v>0</v>
      </c>
      <c r="D1875" s="38">
        <f>IF(Txn!$B944="","",IF(Txn!$X944="","",Txn!$X944))</f>
        <v>0</v>
      </c>
      <c r="E1875" s="39">
        <f>IF($D1875="","",IFERROR(VLOOKUP($D1875,AcctTbl,2,0),""))</f>
        <v>0</v>
      </c>
      <c r="F1875" s="39">
        <f>IF($D1875="","",IFERROR(VLOOKUP($D1875,AcctTbl,3,0),""))</f>
        <v>0</v>
      </c>
      <c r="G1875" s="39">
        <f>IF(Txn!$B944="","",Txn!$D944)</f>
        <v>0</v>
      </c>
      <c r="H1875" s="38">
        <f>IF(Txn!$B944="","",Txn!$E944)</f>
        <v>0</v>
      </c>
      <c r="I1875" s="40">
        <f>IF(Txn!$B944="",0,Txn!$O944)</f>
        <v>0</v>
      </c>
      <c r="J1875" s="40">
        <f>IF(Txn!$B944="",0,Txn!$P944)</f>
        <v>0</v>
      </c>
      <c r="K1875" s="41">
        <f>IF($A1875="","",IFERROR(VALUE(MID($A1875,6,2)),""))</f>
        <v>0</v>
      </c>
      <c r="L1875" s="39">
        <f>IF(Txn!$K944="","",Txn!$K944)</f>
        <v>0</v>
      </c>
      <c r="N1875" s="42">
        <f>IF($D1875="",0,COUNTIF(BankAccts,$D1875))</f>
        <v>0</v>
      </c>
    </row>
    <row r="1876" spans="1:14">
      <c r="A1876" s="38">
        <f>IF(Txn!$B944="","",Txn!$B944)</f>
        <v>0</v>
      </c>
      <c r="B1876" s="38">
        <f>IF(Txn!$B944="","",Txn!$C944)</f>
        <v>0</v>
      </c>
      <c r="C1876" s="39">
        <f>IF(Txn!$B944="","","تراکنش بانکی")</f>
        <v>0</v>
      </c>
      <c r="D1876" s="38">
        <f>IF(Txn!$B944="","",IF(IF(Txn!$U944="TRF",Txn!$Y944,Txn!$Z944)="","",IF(Txn!$U944="TRF",Txn!$Y944,Txn!$Z944)))</f>
        <v>0</v>
      </c>
      <c r="E1876" s="39">
        <f>IF($D1876="","",IFERROR(VLOOKUP($D1876,AcctTbl,2,0),""))</f>
        <v>0</v>
      </c>
      <c r="F1876" s="39">
        <f>IF($D1876="","",IFERROR(VLOOKUP($D1876,AcctTbl,3,0),""))</f>
        <v>0</v>
      </c>
      <c r="G1876" s="39">
        <f>IF(Txn!$B944="","",Txn!$D944)</f>
        <v>0</v>
      </c>
      <c r="H1876" s="38">
        <f>IF(Txn!$B944="","",Txn!$E944)</f>
        <v>0</v>
      </c>
      <c r="I1876" s="40">
        <f>IF(Txn!$B944="",0,Txn!$Q944)</f>
        <v>0</v>
      </c>
      <c r="J1876" s="40">
        <f>IF(Txn!$B944="",0,Txn!$R944)</f>
        <v>0</v>
      </c>
      <c r="K1876" s="41">
        <f>IF($A1876="","",IFERROR(VALUE(MID($A1876,6,2)),""))</f>
        <v>0</v>
      </c>
      <c r="L1876" s="39">
        <f>IF(Txn!$K944="","","طرف مقابل — "&amp;Txn!$K944)</f>
        <v>0</v>
      </c>
      <c r="N1876" s="42">
        <f>IF($D1876="",0,COUNTIF(BankAccts,$D1876))</f>
        <v>0</v>
      </c>
    </row>
    <row r="1877" spans="1:14">
      <c r="A1877" s="38">
        <f>IF(Txn!$B945="","",Txn!$B945)</f>
        <v>0</v>
      </c>
      <c r="B1877" s="38">
        <f>IF(Txn!$B945="","",Txn!$C945)</f>
        <v>0</v>
      </c>
      <c r="C1877" s="39">
        <f>IF(Txn!$B945="","","تراکنش بانکی")</f>
        <v>0</v>
      </c>
      <c r="D1877" s="38">
        <f>IF(Txn!$B945="","",IF(Txn!$X945="","",Txn!$X945))</f>
        <v>0</v>
      </c>
      <c r="E1877" s="39">
        <f>IF($D1877="","",IFERROR(VLOOKUP($D1877,AcctTbl,2,0),""))</f>
        <v>0</v>
      </c>
      <c r="F1877" s="39">
        <f>IF($D1877="","",IFERROR(VLOOKUP($D1877,AcctTbl,3,0),""))</f>
        <v>0</v>
      </c>
      <c r="G1877" s="39">
        <f>IF(Txn!$B945="","",Txn!$D945)</f>
        <v>0</v>
      </c>
      <c r="H1877" s="38">
        <f>IF(Txn!$B945="","",Txn!$E945)</f>
        <v>0</v>
      </c>
      <c r="I1877" s="40">
        <f>IF(Txn!$B945="",0,Txn!$O945)</f>
        <v>0</v>
      </c>
      <c r="J1877" s="40">
        <f>IF(Txn!$B945="",0,Txn!$P945)</f>
        <v>0</v>
      </c>
      <c r="K1877" s="41">
        <f>IF($A1877="","",IFERROR(VALUE(MID($A1877,6,2)),""))</f>
        <v>0</v>
      </c>
      <c r="L1877" s="39">
        <f>IF(Txn!$K945="","",Txn!$K945)</f>
        <v>0</v>
      </c>
      <c r="N1877" s="42">
        <f>IF($D1877="",0,COUNTIF(BankAccts,$D1877))</f>
        <v>0</v>
      </c>
    </row>
    <row r="1878" spans="1:14">
      <c r="A1878" s="38">
        <f>IF(Txn!$B945="","",Txn!$B945)</f>
        <v>0</v>
      </c>
      <c r="B1878" s="38">
        <f>IF(Txn!$B945="","",Txn!$C945)</f>
        <v>0</v>
      </c>
      <c r="C1878" s="39">
        <f>IF(Txn!$B945="","","تراکنش بانکی")</f>
        <v>0</v>
      </c>
      <c r="D1878" s="38">
        <f>IF(Txn!$B945="","",IF(IF(Txn!$U945="TRF",Txn!$Y945,Txn!$Z945)="","",IF(Txn!$U945="TRF",Txn!$Y945,Txn!$Z945)))</f>
        <v>0</v>
      </c>
      <c r="E1878" s="39">
        <f>IF($D1878="","",IFERROR(VLOOKUP($D1878,AcctTbl,2,0),""))</f>
        <v>0</v>
      </c>
      <c r="F1878" s="39">
        <f>IF($D1878="","",IFERROR(VLOOKUP($D1878,AcctTbl,3,0),""))</f>
        <v>0</v>
      </c>
      <c r="G1878" s="39">
        <f>IF(Txn!$B945="","",Txn!$D945)</f>
        <v>0</v>
      </c>
      <c r="H1878" s="38">
        <f>IF(Txn!$B945="","",Txn!$E945)</f>
        <v>0</v>
      </c>
      <c r="I1878" s="40">
        <f>IF(Txn!$B945="",0,Txn!$Q945)</f>
        <v>0</v>
      </c>
      <c r="J1878" s="40">
        <f>IF(Txn!$B945="",0,Txn!$R945)</f>
        <v>0</v>
      </c>
      <c r="K1878" s="41">
        <f>IF($A1878="","",IFERROR(VALUE(MID($A1878,6,2)),""))</f>
        <v>0</v>
      </c>
      <c r="L1878" s="39">
        <f>IF(Txn!$K945="","","طرف مقابل — "&amp;Txn!$K945)</f>
        <v>0</v>
      </c>
      <c r="N1878" s="42">
        <f>IF($D1878="",0,COUNTIF(BankAccts,$D1878))</f>
        <v>0</v>
      </c>
    </row>
    <row r="1879" spans="1:14">
      <c r="A1879" s="38">
        <f>IF(Txn!$B946="","",Txn!$B946)</f>
        <v>0</v>
      </c>
      <c r="B1879" s="38">
        <f>IF(Txn!$B946="","",Txn!$C946)</f>
        <v>0</v>
      </c>
      <c r="C1879" s="39">
        <f>IF(Txn!$B946="","","تراکنش بانکی")</f>
        <v>0</v>
      </c>
      <c r="D1879" s="38">
        <f>IF(Txn!$B946="","",IF(Txn!$X946="","",Txn!$X946))</f>
        <v>0</v>
      </c>
      <c r="E1879" s="39">
        <f>IF($D1879="","",IFERROR(VLOOKUP($D1879,AcctTbl,2,0),""))</f>
        <v>0</v>
      </c>
      <c r="F1879" s="39">
        <f>IF($D1879="","",IFERROR(VLOOKUP($D1879,AcctTbl,3,0),""))</f>
        <v>0</v>
      </c>
      <c r="G1879" s="39">
        <f>IF(Txn!$B946="","",Txn!$D946)</f>
        <v>0</v>
      </c>
      <c r="H1879" s="38">
        <f>IF(Txn!$B946="","",Txn!$E946)</f>
        <v>0</v>
      </c>
      <c r="I1879" s="40">
        <f>IF(Txn!$B946="",0,Txn!$O946)</f>
        <v>0</v>
      </c>
      <c r="J1879" s="40">
        <f>IF(Txn!$B946="",0,Txn!$P946)</f>
        <v>0</v>
      </c>
      <c r="K1879" s="41">
        <f>IF($A1879="","",IFERROR(VALUE(MID($A1879,6,2)),""))</f>
        <v>0</v>
      </c>
      <c r="L1879" s="39">
        <f>IF(Txn!$K946="","",Txn!$K946)</f>
        <v>0</v>
      </c>
      <c r="N1879" s="42">
        <f>IF($D1879="",0,COUNTIF(BankAccts,$D1879))</f>
        <v>0</v>
      </c>
    </row>
    <row r="1880" spans="1:14">
      <c r="A1880" s="38">
        <f>IF(Txn!$B946="","",Txn!$B946)</f>
        <v>0</v>
      </c>
      <c r="B1880" s="38">
        <f>IF(Txn!$B946="","",Txn!$C946)</f>
        <v>0</v>
      </c>
      <c r="C1880" s="39">
        <f>IF(Txn!$B946="","","تراکنش بانکی")</f>
        <v>0</v>
      </c>
      <c r="D1880" s="38">
        <f>IF(Txn!$B946="","",IF(IF(Txn!$U946="TRF",Txn!$Y946,Txn!$Z946)="","",IF(Txn!$U946="TRF",Txn!$Y946,Txn!$Z946)))</f>
        <v>0</v>
      </c>
      <c r="E1880" s="39">
        <f>IF($D1880="","",IFERROR(VLOOKUP($D1880,AcctTbl,2,0),""))</f>
        <v>0</v>
      </c>
      <c r="F1880" s="39">
        <f>IF($D1880="","",IFERROR(VLOOKUP($D1880,AcctTbl,3,0),""))</f>
        <v>0</v>
      </c>
      <c r="G1880" s="39">
        <f>IF(Txn!$B946="","",Txn!$D946)</f>
        <v>0</v>
      </c>
      <c r="H1880" s="38">
        <f>IF(Txn!$B946="","",Txn!$E946)</f>
        <v>0</v>
      </c>
      <c r="I1880" s="40">
        <f>IF(Txn!$B946="",0,Txn!$Q946)</f>
        <v>0</v>
      </c>
      <c r="J1880" s="40">
        <f>IF(Txn!$B946="",0,Txn!$R946)</f>
        <v>0</v>
      </c>
      <c r="K1880" s="41">
        <f>IF($A1880="","",IFERROR(VALUE(MID($A1880,6,2)),""))</f>
        <v>0</v>
      </c>
      <c r="L1880" s="39">
        <f>IF(Txn!$K946="","","طرف مقابل — "&amp;Txn!$K946)</f>
        <v>0</v>
      </c>
      <c r="N1880" s="42">
        <f>IF($D1880="",0,COUNTIF(BankAccts,$D1880))</f>
        <v>0</v>
      </c>
    </row>
    <row r="1881" spans="1:14">
      <c r="A1881" s="38">
        <f>IF(Txn!$B947="","",Txn!$B947)</f>
        <v>0</v>
      </c>
      <c r="B1881" s="38">
        <f>IF(Txn!$B947="","",Txn!$C947)</f>
        <v>0</v>
      </c>
      <c r="C1881" s="39">
        <f>IF(Txn!$B947="","","تراکنش بانکی")</f>
        <v>0</v>
      </c>
      <c r="D1881" s="38">
        <f>IF(Txn!$B947="","",IF(Txn!$X947="","",Txn!$X947))</f>
        <v>0</v>
      </c>
      <c r="E1881" s="39">
        <f>IF($D1881="","",IFERROR(VLOOKUP($D1881,AcctTbl,2,0),""))</f>
        <v>0</v>
      </c>
      <c r="F1881" s="39">
        <f>IF($D1881="","",IFERROR(VLOOKUP($D1881,AcctTbl,3,0),""))</f>
        <v>0</v>
      </c>
      <c r="G1881" s="39">
        <f>IF(Txn!$B947="","",Txn!$D947)</f>
        <v>0</v>
      </c>
      <c r="H1881" s="38">
        <f>IF(Txn!$B947="","",Txn!$E947)</f>
        <v>0</v>
      </c>
      <c r="I1881" s="40">
        <f>IF(Txn!$B947="",0,Txn!$O947)</f>
        <v>0</v>
      </c>
      <c r="J1881" s="40">
        <f>IF(Txn!$B947="",0,Txn!$P947)</f>
        <v>0</v>
      </c>
      <c r="K1881" s="41">
        <f>IF($A1881="","",IFERROR(VALUE(MID($A1881,6,2)),""))</f>
        <v>0</v>
      </c>
      <c r="L1881" s="39">
        <f>IF(Txn!$K947="","",Txn!$K947)</f>
        <v>0</v>
      </c>
      <c r="N1881" s="42">
        <f>IF($D1881="",0,COUNTIF(BankAccts,$D1881))</f>
        <v>0</v>
      </c>
    </row>
    <row r="1882" spans="1:14">
      <c r="A1882" s="38">
        <f>IF(Txn!$B947="","",Txn!$B947)</f>
        <v>0</v>
      </c>
      <c r="B1882" s="38">
        <f>IF(Txn!$B947="","",Txn!$C947)</f>
        <v>0</v>
      </c>
      <c r="C1882" s="39">
        <f>IF(Txn!$B947="","","تراکنش بانکی")</f>
        <v>0</v>
      </c>
      <c r="D1882" s="38">
        <f>IF(Txn!$B947="","",IF(IF(Txn!$U947="TRF",Txn!$Y947,Txn!$Z947)="","",IF(Txn!$U947="TRF",Txn!$Y947,Txn!$Z947)))</f>
        <v>0</v>
      </c>
      <c r="E1882" s="39">
        <f>IF($D1882="","",IFERROR(VLOOKUP($D1882,AcctTbl,2,0),""))</f>
        <v>0</v>
      </c>
      <c r="F1882" s="39">
        <f>IF($D1882="","",IFERROR(VLOOKUP($D1882,AcctTbl,3,0),""))</f>
        <v>0</v>
      </c>
      <c r="G1882" s="39">
        <f>IF(Txn!$B947="","",Txn!$D947)</f>
        <v>0</v>
      </c>
      <c r="H1882" s="38">
        <f>IF(Txn!$B947="","",Txn!$E947)</f>
        <v>0</v>
      </c>
      <c r="I1882" s="40">
        <f>IF(Txn!$B947="",0,Txn!$Q947)</f>
        <v>0</v>
      </c>
      <c r="J1882" s="40">
        <f>IF(Txn!$B947="",0,Txn!$R947)</f>
        <v>0</v>
      </c>
      <c r="K1882" s="41">
        <f>IF($A1882="","",IFERROR(VALUE(MID($A1882,6,2)),""))</f>
        <v>0</v>
      </c>
      <c r="L1882" s="39">
        <f>IF(Txn!$K947="","","طرف مقابل — "&amp;Txn!$K947)</f>
        <v>0</v>
      </c>
      <c r="N1882" s="42">
        <f>IF($D1882="",0,COUNTIF(BankAccts,$D1882))</f>
        <v>0</v>
      </c>
    </row>
    <row r="1883" spans="1:14">
      <c r="A1883" s="38">
        <f>IF(Txn!$B948="","",Txn!$B948)</f>
        <v>0</v>
      </c>
      <c r="B1883" s="38">
        <f>IF(Txn!$B948="","",Txn!$C948)</f>
        <v>0</v>
      </c>
      <c r="C1883" s="39">
        <f>IF(Txn!$B948="","","تراکنش بانکی")</f>
        <v>0</v>
      </c>
      <c r="D1883" s="38">
        <f>IF(Txn!$B948="","",IF(Txn!$X948="","",Txn!$X948))</f>
        <v>0</v>
      </c>
      <c r="E1883" s="39">
        <f>IF($D1883="","",IFERROR(VLOOKUP($D1883,AcctTbl,2,0),""))</f>
        <v>0</v>
      </c>
      <c r="F1883" s="39">
        <f>IF($D1883="","",IFERROR(VLOOKUP($D1883,AcctTbl,3,0),""))</f>
        <v>0</v>
      </c>
      <c r="G1883" s="39">
        <f>IF(Txn!$B948="","",Txn!$D948)</f>
        <v>0</v>
      </c>
      <c r="H1883" s="38">
        <f>IF(Txn!$B948="","",Txn!$E948)</f>
        <v>0</v>
      </c>
      <c r="I1883" s="40">
        <f>IF(Txn!$B948="",0,Txn!$O948)</f>
        <v>0</v>
      </c>
      <c r="J1883" s="40">
        <f>IF(Txn!$B948="",0,Txn!$P948)</f>
        <v>0</v>
      </c>
      <c r="K1883" s="41">
        <f>IF($A1883="","",IFERROR(VALUE(MID($A1883,6,2)),""))</f>
        <v>0</v>
      </c>
      <c r="L1883" s="39">
        <f>IF(Txn!$K948="","",Txn!$K948)</f>
        <v>0</v>
      </c>
      <c r="N1883" s="42">
        <f>IF($D1883="",0,COUNTIF(BankAccts,$D1883))</f>
        <v>0</v>
      </c>
    </row>
    <row r="1884" spans="1:14">
      <c r="A1884" s="38">
        <f>IF(Txn!$B948="","",Txn!$B948)</f>
        <v>0</v>
      </c>
      <c r="B1884" s="38">
        <f>IF(Txn!$B948="","",Txn!$C948)</f>
        <v>0</v>
      </c>
      <c r="C1884" s="39">
        <f>IF(Txn!$B948="","","تراکنش بانکی")</f>
        <v>0</v>
      </c>
      <c r="D1884" s="38">
        <f>IF(Txn!$B948="","",IF(IF(Txn!$U948="TRF",Txn!$Y948,Txn!$Z948)="","",IF(Txn!$U948="TRF",Txn!$Y948,Txn!$Z948)))</f>
        <v>0</v>
      </c>
      <c r="E1884" s="39">
        <f>IF($D1884="","",IFERROR(VLOOKUP($D1884,AcctTbl,2,0),""))</f>
        <v>0</v>
      </c>
      <c r="F1884" s="39">
        <f>IF($D1884="","",IFERROR(VLOOKUP($D1884,AcctTbl,3,0),""))</f>
        <v>0</v>
      </c>
      <c r="G1884" s="39">
        <f>IF(Txn!$B948="","",Txn!$D948)</f>
        <v>0</v>
      </c>
      <c r="H1884" s="38">
        <f>IF(Txn!$B948="","",Txn!$E948)</f>
        <v>0</v>
      </c>
      <c r="I1884" s="40">
        <f>IF(Txn!$B948="",0,Txn!$Q948)</f>
        <v>0</v>
      </c>
      <c r="J1884" s="40">
        <f>IF(Txn!$B948="",0,Txn!$R948)</f>
        <v>0</v>
      </c>
      <c r="K1884" s="41">
        <f>IF($A1884="","",IFERROR(VALUE(MID($A1884,6,2)),""))</f>
        <v>0</v>
      </c>
      <c r="L1884" s="39">
        <f>IF(Txn!$K948="","","طرف مقابل — "&amp;Txn!$K948)</f>
        <v>0</v>
      </c>
      <c r="N1884" s="42">
        <f>IF($D1884="",0,COUNTIF(BankAccts,$D1884))</f>
        <v>0</v>
      </c>
    </row>
    <row r="1885" spans="1:14">
      <c r="A1885" s="38">
        <f>IF(Txn!$B949="","",Txn!$B949)</f>
        <v>0</v>
      </c>
      <c r="B1885" s="38">
        <f>IF(Txn!$B949="","",Txn!$C949)</f>
        <v>0</v>
      </c>
      <c r="C1885" s="39">
        <f>IF(Txn!$B949="","","تراکنش بانکی")</f>
        <v>0</v>
      </c>
      <c r="D1885" s="38">
        <f>IF(Txn!$B949="","",IF(Txn!$X949="","",Txn!$X949))</f>
        <v>0</v>
      </c>
      <c r="E1885" s="39">
        <f>IF($D1885="","",IFERROR(VLOOKUP($D1885,AcctTbl,2,0),""))</f>
        <v>0</v>
      </c>
      <c r="F1885" s="39">
        <f>IF($D1885="","",IFERROR(VLOOKUP($D1885,AcctTbl,3,0),""))</f>
        <v>0</v>
      </c>
      <c r="G1885" s="39">
        <f>IF(Txn!$B949="","",Txn!$D949)</f>
        <v>0</v>
      </c>
      <c r="H1885" s="38">
        <f>IF(Txn!$B949="","",Txn!$E949)</f>
        <v>0</v>
      </c>
      <c r="I1885" s="40">
        <f>IF(Txn!$B949="",0,Txn!$O949)</f>
        <v>0</v>
      </c>
      <c r="J1885" s="40">
        <f>IF(Txn!$B949="",0,Txn!$P949)</f>
        <v>0</v>
      </c>
      <c r="K1885" s="41">
        <f>IF($A1885="","",IFERROR(VALUE(MID($A1885,6,2)),""))</f>
        <v>0</v>
      </c>
      <c r="L1885" s="39">
        <f>IF(Txn!$K949="","",Txn!$K949)</f>
        <v>0</v>
      </c>
      <c r="N1885" s="42">
        <f>IF($D1885="",0,COUNTIF(BankAccts,$D1885))</f>
        <v>0</v>
      </c>
    </row>
    <row r="1886" spans="1:14">
      <c r="A1886" s="38">
        <f>IF(Txn!$B949="","",Txn!$B949)</f>
        <v>0</v>
      </c>
      <c r="B1886" s="38">
        <f>IF(Txn!$B949="","",Txn!$C949)</f>
        <v>0</v>
      </c>
      <c r="C1886" s="39">
        <f>IF(Txn!$B949="","","تراکنش بانکی")</f>
        <v>0</v>
      </c>
      <c r="D1886" s="38">
        <f>IF(Txn!$B949="","",IF(IF(Txn!$U949="TRF",Txn!$Y949,Txn!$Z949)="","",IF(Txn!$U949="TRF",Txn!$Y949,Txn!$Z949)))</f>
        <v>0</v>
      </c>
      <c r="E1886" s="39">
        <f>IF($D1886="","",IFERROR(VLOOKUP($D1886,AcctTbl,2,0),""))</f>
        <v>0</v>
      </c>
      <c r="F1886" s="39">
        <f>IF($D1886="","",IFERROR(VLOOKUP($D1886,AcctTbl,3,0),""))</f>
        <v>0</v>
      </c>
      <c r="G1886" s="39">
        <f>IF(Txn!$B949="","",Txn!$D949)</f>
        <v>0</v>
      </c>
      <c r="H1886" s="38">
        <f>IF(Txn!$B949="","",Txn!$E949)</f>
        <v>0</v>
      </c>
      <c r="I1886" s="40">
        <f>IF(Txn!$B949="",0,Txn!$Q949)</f>
        <v>0</v>
      </c>
      <c r="J1886" s="40">
        <f>IF(Txn!$B949="",0,Txn!$R949)</f>
        <v>0</v>
      </c>
      <c r="K1886" s="41">
        <f>IF($A1886="","",IFERROR(VALUE(MID($A1886,6,2)),""))</f>
        <v>0</v>
      </c>
      <c r="L1886" s="39">
        <f>IF(Txn!$K949="","","طرف مقابل — "&amp;Txn!$K949)</f>
        <v>0</v>
      </c>
      <c r="N1886" s="42">
        <f>IF($D1886="",0,COUNTIF(BankAccts,$D1886))</f>
        <v>0</v>
      </c>
    </row>
    <row r="1887" spans="1:14">
      <c r="A1887" s="38">
        <f>IF(Txn!$B950="","",Txn!$B950)</f>
        <v>0</v>
      </c>
      <c r="B1887" s="38">
        <f>IF(Txn!$B950="","",Txn!$C950)</f>
        <v>0</v>
      </c>
      <c r="C1887" s="39">
        <f>IF(Txn!$B950="","","تراکنش بانکی")</f>
        <v>0</v>
      </c>
      <c r="D1887" s="38">
        <f>IF(Txn!$B950="","",IF(Txn!$X950="","",Txn!$X950))</f>
        <v>0</v>
      </c>
      <c r="E1887" s="39">
        <f>IF($D1887="","",IFERROR(VLOOKUP($D1887,AcctTbl,2,0),""))</f>
        <v>0</v>
      </c>
      <c r="F1887" s="39">
        <f>IF($D1887="","",IFERROR(VLOOKUP($D1887,AcctTbl,3,0),""))</f>
        <v>0</v>
      </c>
      <c r="G1887" s="39">
        <f>IF(Txn!$B950="","",Txn!$D950)</f>
        <v>0</v>
      </c>
      <c r="H1887" s="38">
        <f>IF(Txn!$B950="","",Txn!$E950)</f>
        <v>0</v>
      </c>
      <c r="I1887" s="40">
        <f>IF(Txn!$B950="",0,Txn!$O950)</f>
        <v>0</v>
      </c>
      <c r="J1887" s="40">
        <f>IF(Txn!$B950="",0,Txn!$P950)</f>
        <v>0</v>
      </c>
      <c r="K1887" s="41">
        <f>IF($A1887="","",IFERROR(VALUE(MID($A1887,6,2)),""))</f>
        <v>0</v>
      </c>
      <c r="L1887" s="39">
        <f>IF(Txn!$K950="","",Txn!$K950)</f>
        <v>0</v>
      </c>
      <c r="N1887" s="42">
        <f>IF($D1887="",0,COUNTIF(BankAccts,$D1887))</f>
        <v>0</v>
      </c>
    </row>
    <row r="1888" spans="1:14">
      <c r="A1888" s="38">
        <f>IF(Txn!$B950="","",Txn!$B950)</f>
        <v>0</v>
      </c>
      <c r="B1888" s="38">
        <f>IF(Txn!$B950="","",Txn!$C950)</f>
        <v>0</v>
      </c>
      <c r="C1888" s="39">
        <f>IF(Txn!$B950="","","تراکنش بانکی")</f>
        <v>0</v>
      </c>
      <c r="D1888" s="38">
        <f>IF(Txn!$B950="","",IF(IF(Txn!$U950="TRF",Txn!$Y950,Txn!$Z950)="","",IF(Txn!$U950="TRF",Txn!$Y950,Txn!$Z950)))</f>
        <v>0</v>
      </c>
      <c r="E1888" s="39">
        <f>IF($D1888="","",IFERROR(VLOOKUP($D1888,AcctTbl,2,0),""))</f>
        <v>0</v>
      </c>
      <c r="F1888" s="39">
        <f>IF($D1888="","",IFERROR(VLOOKUP($D1888,AcctTbl,3,0),""))</f>
        <v>0</v>
      </c>
      <c r="G1888" s="39">
        <f>IF(Txn!$B950="","",Txn!$D950)</f>
        <v>0</v>
      </c>
      <c r="H1888" s="38">
        <f>IF(Txn!$B950="","",Txn!$E950)</f>
        <v>0</v>
      </c>
      <c r="I1888" s="40">
        <f>IF(Txn!$B950="",0,Txn!$Q950)</f>
        <v>0</v>
      </c>
      <c r="J1888" s="40">
        <f>IF(Txn!$B950="",0,Txn!$R950)</f>
        <v>0</v>
      </c>
      <c r="K1888" s="41">
        <f>IF($A1888="","",IFERROR(VALUE(MID($A1888,6,2)),""))</f>
        <v>0</v>
      </c>
      <c r="L1888" s="39">
        <f>IF(Txn!$K950="","","طرف مقابل — "&amp;Txn!$K950)</f>
        <v>0</v>
      </c>
      <c r="N1888" s="42">
        <f>IF($D1888="",0,COUNTIF(BankAccts,$D1888))</f>
        <v>0</v>
      </c>
    </row>
    <row r="1889" spans="1:14">
      <c r="A1889" s="38">
        <f>IF(Txn!$B951="","",Txn!$B951)</f>
        <v>0</v>
      </c>
      <c r="B1889" s="38">
        <f>IF(Txn!$B951="","",Txn!$C951)</f>
        <v>0</v>
      </c>
      <c r="C1889" s="39">
        <f>IF(Txn!$B951="","","تراکنش بانکی")</f>
        <v>0</v>
      </c>
      <c r="D1889" s="38">
        <f>IF(Txn!$B951="","",IF(Txn!$X951="","",Txn!$X951))</f>
        <v>0</v>
      </c>
      <c r="E1889" s="39">
        <f>IF($D1889="","",IFERROR(VLOOKUP($D1889,AcctTbl,2,0),""))</f>
        <v>0</v>
      </c>
      <c r="F1889" s="39">
        <f>IF($D1889="","",IFERROR(VLOOKUP($D1889,AcctTbl,3,0),""))</f>
        <v>0</v>
      </c>
      <c r="G1889" s="39">
        <f>IF(Txn!$B951="","",Txn!$D951)</f>
        <v>0</v>
      </c>
      <c r="H1889" s="38">
        <f>IF(Txn!$B951="","",Txn!$E951)</f>
        <v>0</v>
      </c>
      <c r="I1889" s="40">
        <f>IF(Txn!$B951="",0,Txn!$O951)</f>
        <v>0</v>
      </c>
      <c r="J1889" s="40">
        <f>IF(Txn!$B951="",0,Txn!$P951)</f>
        <v>0</v>
      </c>
      <c r="K1889" s="41">
        <f>IF($A1889="","",IFERROR(VALUE(MID($A1889,6,2)),""))</f>
        <v>0</v>
      </c>
      <c r="L1889" s="39">
        <f>IF(Txn!$K951="","",Txn!$K951)</f>
        <v>0</v>
      </c>
      <c r="N1889" s="42">
        <f>IF($D1889="",0,COUNTIF(BankAccts,$D1889))</f>
        <v>0</v>
      </c>
    </row>
    <row r="1890" spans="1:14">
      <c r="A1890" s="38">
        <f>IF(Txn!$B951="","",Txn!$B951)</f>
        <v>0</v>
      </c>
      <c r="B1890" s="38">
        <f>IF(Txn!$B951="","",Txn!$C951)</f>
        <v>0</v>
      </c>
      <c r="C1890" s="39">
        <f>IF(Txn!$B951="","","تراکنش بانکی")</f>
        <v>0</v>
      </c>
      <c r="D1890" s="38">
        <f>IF(Txn!$B951="","",IF(IF(Txn!$U951="TRF",Txn!$Y951,Txn!$Z951)="","",IF(Txn!$U951="TRF",Txn!$Y951,Txn!$Z951)))</f>
        <v>0</v>
      </c>
      <c r="E1890" s="39">
        <f>IF($D1890="","",IFERROR(VLOOKUP($D1890,AcctTbl,2,0),""))</f>
        <v>0</v>
      </c>
      <c r="F1890" s="39">
        <f>IF($D1890="","",IFERROR(VLOOKUP($D1890,AcctTbl,3,0),""))</f>
        <v>0</v>
      </c>
      <c r="G1890" s="39">
        <f>IF(Txn!$B951="","",Txn!$D951)</f>
        <v>0</v>
      </c>
      <c r="H1890" s="38">
        <f>IF(Txn!$B951="","",Txn!$E951)</f>
        <v>0</v>
      </c>
      <c r="I1890" s="40">
        <f>IF(Txn!$B951="",0,Txn!$Q951)</f>
        <v>0</v>
      </c>
      <c r="J1890" s="40">
        <f>IF(Txn!$B951="",0,Txn!$R951)</f>
        <v>0</v>
      </c>
      <c r="K1890" s="41">
        <f>IF($A1890="","",IFERROR(VALUE(MID($A1890,6,2)),""))</f>
        <v>0</v>
      </c>
      <c r="L1890" s="39">
        <f>IF(Txn!$K951="","","طرف مقابل — "&amp;Txn!$K951)</f>
        <v>0</v>
      </c>
      <c r="N1890" s="42">
        <f>IF($D1890="",0,COUNTIF(BankAccts,$D1890))</f>
        <v>0</v>
      </c>
    </row>
    <row r="1891" spans="1:14">
      <c r="A1891" s="38">
        <f>IF(Txn!$B952="","",Txn!$B952)</f>
        <v>0</v>
      </c>
      <c r="B1891" s="38">
        <f>IF(Txn!$B952="","",Txn!$C952)</f>
        <v>0</v>
      </c>
      <c r="C1891" s="39">
        <f>IF(Txn!$B952="","","تراکنش بانکی")</f>
        <v>0</v>
      </c>
      <c r="D1891" s="38">
        <f>IF(Txn!$B952="","",IF(Txn!$X952="","",Txn!$X952))</f>
        <v>0</v>
      </c>
      <c r="E1891" s="39">
        <f>IF($D1891="","",IFERROR(VLOOKUP($D1891,AcctTbl,2,0),""))</f>
        <v>0</v>
      </c>
      <c r="F1891" s="39">
        <f>IF($D1891="","",IFERROR(VLOOKUP($D1891,AcctTbl,3,0),""))</f>
        <v>0</v>
      </c>
      <c r="G1891" s="39">
        <f>IF(Txn!$B952="","",Txn!$D952)</f>
        <v>0</v>
      </c>
      <c r="H1891" s="38">
        <f>IF(Txn!$B952="","",Txn!$E952)</f>
        <v>0</v>
      </c>
      <c r="I1891" s="40">
        <f>IF(Txn!$B952="",0,Txn!$O952)</f>
        <v>0</v>
      </c>
      <c r="J1891" s="40">
        <f>IF(Txn!$B952="",0,Txn!$P952)</f>
        <v>0</v>
      </c>
      <c r="K1891" s="41">
        <f>IF($A1891="","",IFERROR(VALUE(MID($A1891,6,2)),""))</f>
        <v>0</v>
      </c>
      <c r="L1891" s="39">
        <f>IF(Txn!$K952="","",Txn!$K952)</f>
        <v>0</v>
      </c>
      <c r="N1891" s="42">
        <f>IF($D1891="",0,COUNTIF(BankAccts,$D1891))</f>
        <v>0</v>
      </c>
    </row>
    <row r="1892" spans="1:14">
      <c r="A1892" s="38">
        <f>IF(Txn!$B952="","",Txn!$B952)</f>
        <v>0</v>
      </c>
      <c r="B1892" s="38">
        <f>IF(Txn!$B952="","",Txn!$C952)</f>
        <v>0</v>
      </c>
      <c r="C1892" s="39">
        <f>IF(Txn!$B952="","","تراکنش بانکی")</f>
        <v>0</v>
      </c>
      <c r="D1892" s="38">
        <f>IF(Txn!$B952="","",IF(IF(Txn!$U952="TRF",Txn!$Y952,Txn!$Z952)="","",IF(Txn!$U952="TRF",Txn!$Y952,Txn!$Z952)))</f>
        <v>0</v>
      </c>
      <c r="E1892" s="39">
        <f>IF($D1892="","",IFERROR(VLOOKUP($D1892,AcctTbl,2,0),""))</f>
        <v>0</v>
      </c>
      <c r="F1892" s="39">
        <f>IF($D1892="","",IFERROR(VLOOKUP($D1892,AcctTbl,3,0),""))</f>
        <v>0</v>
      </c>
      <c r="G1892" s="39">
        <f>IF(Txn!$B952="","",Txn!$D952)</f>
        <v>0</v>
      </c>
      <c r="H1892" s="38">
        <f>IF(Txn!$B952="","",Txn!$E952)</f>
        <v>0</v>
      </c>
      <c r="I1892" s="40">
        <f>IF(Txn!$B952="",0,Txn!$Q952)</f>
        <v>0</v>
      </c>
      <c r="J1892" s="40">
        <f>IF(Txn!$B952="",0,Txn!$R952)</f>
        <v>0</v>
      </c>
      <c r="K1892" s="41">
        <f>IF($A1892="","",IFERROR(VALUE(MID($A1892,6,2)),""))</f>
        <v>0</v>
      </c>
      <c r="L1892" s="39">
        <f>IF(Txn!$K952="","","طرف مقابل — "&amp;Txn!$K952)</f>
        <v>0</v>
      </c>
      <c r="N1892" s="42">
        <f>IF($D1892="",0,COUNTIF(BankAccts,$D1892))</f>
        <v>0</v>
      </c>
    </row>
    <row r="1893" spans="1:14">
      <c r="A1893" s="38">
        <f>IF(Txn!$B953="","",Txn!$B953)</f>
        <v>0</v>
      </c>
      <c r="B1893" s="38">
        <f>IF(Txn!$B953="","",Txn!$C953)</f>
        <v>0</v>
      </c>
      <c r="C1893" s="39">
        <f>IF(Txn!$B953="","","تراکنش بانکی")</f>
        <v>0</v>
      </c>
      <c r="D1893" s="38">
        <f>IF(Txn!$B953="","",IF(Txn!$X953="","",Txn!$X953))</f>
        <v>0</v>
      </c>
      <c r="E1893" s="39">
        <f>IF($D1893="","",IFERROR(VLOOKUP($D1893,AcctTbl,2,0),""))</f>
        <v>0</v>
      </c>
      <c r="F1893" s="39">
        <f>IF($D1893="","",IFERROR(VLOOKUP($D1893,AcctTbl,3,0),""))</f>
        <v>0</v>
      </c>
      <c r="G1893" s="39">
        <f>IF(Txn!$B953="","",Txn!$D953)</f>
        <v>0</v>
      </c>
      <c r="H1893" s="38">
        <f>IF(Txn!$B953="","",Txn!$E953)</f>
        <v>0</v>
      </c>
      <c r="I1893" s="40">
        <f>IF(Txn!$B953="",0,Txn!$O953)</f>
        <v>0</v>
      </c>
      <c r="J1893" s="40">
        <f>IF(Txn!$B953="",0,Txn!$P953)</f>
        <v>0</v>
      </c>
      <c r="K1893" s="41">
        <f>IF($A1893="","",IFERROR(VALUE(MID($A1893,6,2)),""))</f>
        <v>0</v>
      </c>
      <c r="L1893" s="39">
        <f>IF(Txn!$K953="","",Txn!$K953)</f>
        <v>0</v>
      </c>
      <c r="N1893" s="42">
        <f>IF($D1893="",0,COUNTIF(BankAccts,$D1893))</f>
        <v>0</v>
      </c>
    </row>
    <row r="1894" spans="1:14">
      <c r="A1894" s="38">
        <f>IF(Txn!$B953="","",Txn!$B953)</f>
        <v>0</v>
      </c>
      <c r="B1894" s="38">
        <f>IF(Txn!$B953="","",Txn!$C953)</f>
        <v>0</v>
      </c>
      <c r="C1894" s="39">
        <f>IF(Txn!$B953="","","تراکنش بانکی")</f>
        <v>0</v>
      </c>
      <c r="D1894" s="38">
        <f>IF(Txn!$B953="","",IF(IF(Txn!$U953="TRF",Txn!$Y953,Txn!$Z953)="","",IF(Txn!$U953="TRF",Txn!$Y953,Txn!$Z953)))</f>
        <v>0</v>
      </c>
      <c r="E1894" s="39">
        <f>IF($D1894="","",IFERROR(VLOOKUP($D1894,AcctTbl,2,0),""))</f>
        <v>0</v>
      </c>
      <c r="F1894" s="39">
        <f>IF($D1894="","",IFERROR(VLOOKUP($D1894,AcctTbl,3,0),""))</f>
        <v>0</v>
      </c>
      <c r="G1894" s="39">
        <f>IF(Txn!$B953="","",Txn!$D953)</f>
        <v>0</v>
      </c>
      <c r="H1894" s="38">
        <f>IF(Txn!$B953="","",Txn!$E953)</f>
        <v>0</v>
      </c>
      <c r="I1894" s="40">
        <f>IF(Txn!$B953="",0,Txn!$Q953)</f>
        <v>0</v>
      </c>
      <c r="J1894" s="40">
        <f>IF(Txn!$B953="",0,Txn!$R953)</f>
        <v>0</v>
      </c>
      <c r="K1894" s="41">
        <f>IF($A1894="","",IFERROR(VALUE(MID($A1894,6,2)),""))</f>
        <v>0</v>
      </c>
      <c r="L1894" s="39">
        <f>IF(Txn!$K953="","","طرف مقابل — "&amp;Txn!$K953)</f>
        <v>0</v>
      </c>
      <c r="N1894" s="42">
        <f>IF($D1894="",0,COUNTIF(BankAccts,$D1894))</f>
        <v>0</v>
      </c>
    </row>
    <row r="1895" spans="1:14">
      <c r="A1895" s="38">
        <f>IF(Txn!$B954="","",Txn!$B954)</f>
        <v>0</v>
      </c>
      <c r="B1895" s="38">
        <f>IF(Txn!$B954="","",Txn!$C954)</f>
        <v>0</v>
      </c>
      <c r="C1895" s="39">
        <f>IF(Txn!$B954="","","تراکنش بانکی")</f>
        <v>0</v>
      </c>
      <c r="D1895" s="38">
        <f>IF(Txn!$B954="","",IF(Txn!$X954="","",Txn!$X954))</f>
        <v>0</v>
      </c>
      <c r="E1895" s="39">
        <f>IF($D1895="","",IFERROR(VLOOKUP($D1895,AcctTbl,2,0),""))</f>
        <v>0</v>
      </c>
      <c r="F1895" s="39">
        <f>IF($D1895="","",IFERROR(VLOOKUP($D1895,AcctTbl,3,0),""))</f>
        <v>0</v>
      </c>
      <c r="G1895" s="39">
        <f>IF(Txn!$B954="","",Txn!$D954)</f>
        <v>0</v>
      </c>
      <c r="H1895" s="38">
        <f>IF(Txn!$B954="","",Txn!$E954)</f>
        <v>0</v>
      </c>
      <c r="I1895" s="40">
        <f>IF(Txn!$B954="",0,Txn!$O954)</f>
        <v>0</v>
      </c>
      <c r="J1895" s="40">
        <f>IF(Txn!$B954="",0,Txn!$P954)</f>
        <v>0</v>
      </c>
      <c r="K1895" s="41">
        <f>IF($A1895="","",IFERROR(VALUE(MID($A1895,6,2)),""))</f>
        <v>0</v>
      </c>
      <c r="L1895" s="39">
        <f>IF(Txn!$K954="","",Txn!$K954)</f>
        <v>0</v>
      </c>
      <c r="N1895" s="42">
        <f>IF($D1895="",0,COUNTIF(BankAccts,$D1895))</f>
        <v>0</v>
      </c>
    </row>
    <row r="1896" spans="1:14">
      <c r="A1896" s="38">
        <f>IF(Txn!$B954="","",Txn!$B954)</f>
        <v>0</v>
      </c>
      <c r="B1896" s="38">
        <f>IF(Txn!$B954="","",Txn!$C954)</f>
        <v>0</v>
      </c>
      <c r="C1896" s="39">
        <f>IF(Txn!$B954="","","تراکنش بانکی")</f>
        <v>0</v>
      </c>
      <c r="D1896" s="38">
        <f>IF(Txn!$B954="","",IF(IF(Txn!$U954="TRF",Txn!$Y954,Txn!$Z954)="","",IF(Txn!$U954="TRF",Txn!$Y954,Txn!$Z954)))</f>
        <v>0</v>
      </c>
      <c r="E1896" s="39">
        <f>IF($D1896="","",IFERROR(VLOOKUP($D1896,AcctTbl,2,0),""))</f>
        <v>0</v>
      </c>
      <c r="F1896" s="39">
        <f>IF($D1896="","",IFERROR(VLOOKUP($D1896,AcctTbl,3,0),""))</f>
        <v>0</v>
      </c>
      <c r="G1896" s="39">
        <f>IF(Txn!$B954="","",Txn!$D954)</f>
        <v>0</v>
      </c>
      <c r="H1896" s="38">
        <f>IF(Txn!$B954="","",Txn!$E954)</f>
        <v>0</v>
      </c>
      <c r="I1896" s="40">
        <f>IF(Txn!$B954="",0,Txn!$Q954)</f>
        <v>0</v>
      </c>
      <c r="J1896" s="40">
        <f>IF(Txn!$B954="",0,Txn!$R954)</f>
        <v>0</v>
      </c>
      <c r="K1896" s="41">
        <f>IF($A1896="","",IFERROR(VALUE(MID($A1896,6,2)),""))</f>
        <v>0</v>
      </c>
      <c r="L1896" s="39">
        <f>IF(Txn!$K954="","","طرف مقابل — "&amp;Txn!$K954)</f>
        <v>0</v>
      </c>
      <c r="N1896" s="42">
        <f>IF($D1896="",0,COUNTIF(BankAccts,$D1896))</f>
        <v>0</v>
      </c>
    </row>
    <row r="1897" spans="1:14">
      <c r="A1897" s="38">
        <f>IF(Txn!$B955="","",Txn!$B955)</f>
        <v>0</v>
      </c>
      <c r="B1897" s="38">
        <f>IF(Txn!$B955="","",Txn!$C955)</f>
        <v>0</v>
      </c>
      <c r="C1897" s="39">
        <f>IF(Txn!$B955="","","تراکنش بانکی")</f>
        <v>0</v>
      </c>
      <c r="D1897" s="38">
        <f>IF(Txn!$B955="","",IF(Txn!$X955="","",Txn!$X955))</f>
        <v>0</v>
      </c>
      <c r="E1897" s="39">
        <f>IF($D1897="","",IFERROR(VLOOKUP($D1897,AcctTbl,2,0),""))</f>
        <v>0</v>
      </c>
      <c r="F1897" s="39">
        <f>IF($D1897="","",IFERROR(VLOOKUP($D1897,AcctTbl,3,0),""))</f>
        <v>0</v>
      </c>
      <c r="G1897" s="39">
        <f>IF(Txn!$B955="","",Txn!$D955)</f>
        <v>0</v>
      </c>
      <c r="H1897" s="38">
        <f>IF(Txn!$B955="","",Txn!$E955)</f>
        <v>0</v>
      </c>
      <c r="I1897" s="40">
        <f>IF(Txn!$B955="",0,Txn!$O955)</f>
        <v>0</v>
      </c>
      <c r="J1897" s="40">
        <f>IF(Txn!$B955="",0,Txn!$P955)</f>
        <v>0</v>
      </c>
      <c r="K1897" s="41">
        <f>IF($A1897="","",IFERROR(VALUE(MID($A1897,6,2)),""))</f>
        <v>0</v>
      </c>
      <c r="L1897" s="39">
        <f>IF(Txn!$K955="","",Txn!$K955)</f>
        <v>0</v>
      </c>
      <c r="N1897" s="42">
        <f>IF($D1897="",0,COUNTIF(BankAccts,$D1897))</f>
        <v>0</v>
      </c>
    </row>
    <row r="1898" spans="1:14">
      <c r="A1898" s="38">
        <f>IF(Txn!$B955="","",Txn!$B955)</f>
        <v>0</v>
      </c>
      <c r="B1898" s="38">
        <f>IF(Txn!$B955="","",Txn!$C955)</f>
        <v>0</v>
      </c>
      <c r="C1898" s="39">
        <f>IF(Txn!$B955="","","تراکنش بانکی")</f>
        <v>0</v>
      </c>
      <c r="D1898" s="38">
        <f>IF(Txn!$B955="","",IF(IF(Txn!$U955="TRF",Txn!$Y955,Txn!$Z955)="","",IF(Txn!$U955="TRF",Txn!$Y955,Txn!$Z955)))</f>
        <v>0</v>
      </c>
      <c r="E1898" s="39">
        <f>IF($D1898="","",IFERROR(VLOOKUP($D1898,AcctTbl,2,0),""))</f>
        <v>0</v>
      </c>
      <c r="F1898" s="39">
        <f>IF($D1898="","",IFERROR(VLOOKUP($D1898,AcctTbl,3,0),""))</f>
        <v>0</v>
      </c>
      <c r="G1898" s="39">
        <f>IF(Txn!$B955="","",Txn!$D955)</f>
        <v>0</v>
      </c>
      <c r="H1898" s="38">
        <f>IF(Txn!$B955="","",Txn!$E955)</f>
        <v>0</v>
      </c>
      <c r="I1898" s="40">
        <f>IF(Txn!$B955="",0,Txn!$Q955)</f>
        <v>0</v>
      </c>
      <c r="J1898" s="40">
        <f>IF(Txn!$B955="",0,Txn!$R955)</f>
        <v>0</v>
      </c>
      <c r="K1898" s="41">
        <f>IF($A1898="","",IFERROR(VALUE(MID($A1898,6,2)),""))</f>
        <v>0</v>
      </c>
      <c r="L1898" s="39">
        <f>IF(Txn!$K955="","","طرف مقابل — "&amp;Txn!$K955)</f>
        <v>0</v>
      </c>
      <c r="N1898" s="42">
        <f>IF($D1898="",0,COUNTIF(BankAccts,$D1898))</f>
        <v>0</v>
      </c>
    </row>
    <row r="1899" spans="1:14">
      <c r="A1899" s="38">
        <f>IF(Txn!$B956="","",Txn!$B956)</f>
        <v>0</v>
      </c>
      <c r="B1899" s="38">
        <f>IF(Txn!$B956="","",Txn!$C956)</f>
        <v>0</v>
      </c>
      <c r="C1899" s="39">
        <f>IF(Txn!$B956="","","تراکنش بانکی")</f>
        <v>0</v>
      </c>
      <c r="D1899" s="38">
        <f>IF(Txn!$B956="","",IF(Txn!$X956="","",Txn!$X956))</f>
        <v>0</v>
      </c>
      <c r="E1899" s="39">
        <f>IF($D1899="","",IFERROR(VLOOKUP($D1899,AcctTbl,2,0),""))</f>
        <v>0</v>
      </c>
      <c r="F1899" s="39">
        <f>IF($D1899="","",IFERROR(VLOOKUP($D1899,AcctTbl,3,0),""))</f>
        <v>0</v>
      </c>
      <c r="G1899" s="39">
        <f>IF(Txn!$B956="","",Txn!$D956)</f>
        <v>0</v>
      </c>
      <c r="H1899" s="38">
        <f>IF(Txn!$B956="","",Txn!$E956)</f>
        <v>0</v>
      </c>
      <c r="I1899" s="40">
        <f>IF(Txn!$B956="",0,Txn!$O956)</f>
        <v>0</v>
      </c>
      <c r="J1899" s="40">
        <f>IF(Txn!$B956="",0,Txn!$P956)</f>
        <v>0</v>
      </c>
      <c r="K1899" s="41">
        <f>IF($A1899="","",IFERROR(VALUE(MID($A1899,6,2)),""))</f>
        <v>0</v>
      </c>
      <c r="L1899" s="39">
        <f>IF(Txn!$K956="","",Txn!$K956)</f>
        <v>0</v>
      </c>
      <c r="N1899" s="42">
        <f>IF($D1899="",0,COUNTIF(BankAccts,$D1899))</f>
        <v>0</v>
      </c>
    </row>
    <row r="1900" spans="1:14">
      <c r="A1900" s="38">
        <f>IF(Txn!$B956="","",Txn!$B956)</f>
        <v>0</v>
      </c>
      <c r="B1900" s="38">
        <f>IF(Txn!$B956="","",Txn!$C956)</f>
        <v>0</v>
      </c>
      <c r="C1900" s="39">
        <f>IF(Txn!$B956="","","تراکنش بانکی")</f>
        <v>0</v>
      </c>
      <c r="D1900" s="38">
        <f>IF(Txn!$B956="","",IF(IF(Txn!$U956="TRF",Txn!$Y956,Txn!$Z956)="","",IF(Txn!$U956="TRF",Txn!$Y956,Txn!$Z956)))</f>
        <v>0</v>
      </c>
      <c r="E1900" s="39">
        <f>IF($D1900="","",IFERROR(VLOOKUP($D1900,AcctTbl,2,0),""))</f>
        <v>0</v>
      </c>
      <c r="F1900" s="39">
        <f>IF($D1900="","",IFERROR(VLOOKUP($D1900,AcctTbl,3,0),""))</f>
        <v>0</v>
      </c>
      <c r="G1900" s="39">
        <f>IF(Txn!$B956="","",Txn!$D956)</f>
        <v>0</v>
      </c>
      <c r="H1900" s="38">
        <f>IF(Txn!$B956="","",Txn!$E956)</f>
        <v>0</v>
      </c>
      <c r="I1900" s="40">
        <f>IF(Txn!$B956="",0,Txn!$Q956)</f>
        <v>0</v>
      </c>
      <c r="J1900" s="40">
        <f>IF(Txn!$B956="",0,Txn!$R956)</f>
        <v>0</v>
      </c>
      <c r="K1900" s="41">
        <f>IF($A1900="","",IFERROR(VALUE(MID($A1900,6,2)),""))</f>
        <v>0</v>
      </c>
      <c r="L1900" s="39">
        <f>IF(Txn!$K956="","","طرف مقابل — "&amp;Txn!$K956)</f>
        <v>0</v>
      </c>
      <c r="N1900" s="42">
        <f>IF($D1900="",0,COUNTIF(BankAccts,$D1900))</f>
        <v>0</v>
      </c>
    </row>
    <row r="1901" spans="1:14">
      <c r="A1901" s="38">
        <f>IF(Txn!$B957="","",Txn!$B957)</f>
        <v>0</v>
      </c>
      <c r="B1901" s="38">
        <f>IF(Txn!$B957="","",Txn!$C957)</f>
        <v>0</v>
      </c>
      <c r="C1901" s="39">
        <f>IF(Txn!$B957="","","تراکنش بانکی")</f>
        <v>0</v>
      </c>
      <c r="D1901" s="38">
        <f>IF(Txn!$B957="","",IF(Txn!$X957="","",Txn!$X957))</f>
        <v>0</v>
      </c>
      <c r="E1901" s="39">
        <f>IF($D1901="","",IFERROR(VLOOKUP($D1901,AcctTbl,2,0),""))</f>
        <v>0</v>
      </c>
      <c r="F1901" s="39">
        <f>IF($D1901="","",IFERROR(VLOOKUP($D1901,AcctTbl,3,0),""))</f>
        <v>0</v>
      </c>
      <c r="G1901" s="39">
        <f>IF(Txn!$B957="","",Txn!$D957)</f>
        <v>0</v>
      </c>
      <c r="H1901" s="38">
        <f>IF(Txn!$B957="","",Txn!$E957)</f>
        <v>0</v>
      </c>
      <c r="I1901" s="40">
        <f>IF(Txn!$B957="",0,Txn!$O957)</f>
        <v>0</v>
      </c>
      <c r="J1901" s="40">
        <f>IF(Txn!$B957="",0,Txn!$P957)</f>
        <v>0</v>
      </c>
      <c r="K1901" s="41">
        <f>IF($A1901="","",IFERROR(VALUE(MID($A1901,6,2)),""))</f>
        <v>0</v>
      </c>
      <c r="L1901" s="39">
        <f>IF(Txn!$K957="","",Txn!$K957)</f>
        <v>0</v>
      </c>
      <c r="N1901" s="42">
        <f>IF($D1901="",0,COUNTIF(BankAccts,$D1901))</f>
        <v>0</v>
      </c>
    </row>
    <row r="1902" spans="1:14">
      <c r="A1902" s="38">
        <f>IF(Txn!$B957="","",Txn!$B957)</f>
        <v>0</v>
      </c>
      <c r="B1902" s="38">
        <f>IF(Txn!$B957="","",Txn!$C957)</f>
        <v>0</v>
      </c>
      <c r="C1902" s="39">
        <f>IF(Txn!$B957="","","تراکنش بانکی")</f>
        <v>0</v>
      </c>
      <c r="D1902" s="38">
        <f>IF(Txn!$B957="","",IF(IF(Txn!$U957="TRF",Txn!$Y957,Txn!$Z957)="","",IF(Txn!$U957="TRF",Txn!$Y957,Txn!$Z957)))</f>
        <v>0</v>
      </c>
      <c r="E1902" s="39">
        <f>IF($D1902="","",IFERROR(VLOOKUP($D1902,AcctTbl,2,0),""))</f>
        <v>0</v>
      </c>
      <c r="F1902" s="39">
        <f>IF($D1902="","",IFERROR(VLOOKUP($D1902,AcctTbl,3,0),""))</f>
        <v>0</v>
      </c>
      <c r="G1902" s="39">
        <f>IF(Txn!$B957="","",Txn!$D957)</f>
        <v>0</v>
      </c>
      <c r="H1902" s="38">
        <f>IF(Txn!$B957="","",Txn!$E957)</f>
        <v>0</v>
      </c>
      <c r="I1902" s="40">
        <f>IF(Txn!$B957="",0,Txn!$Q957)</f>
        <v>0</v>
      </c>
      <c r="J1902" s="40">
        <f>IF(Txn!$B957="",0,Txn!$R957)</f>
        <v>0</v>
      </c>
      <c r="K1902" s="41">
        <f>IF($A1902="","",IFERROR(VALUE(MID($A1902,6,2)),""))</f>
        <v>0</v>
      </c>
      <c r="L1902" s="39">
        <f>IF(Txn!$K957="","","طرف مقابل — "&amp;Txn!$K957)</f>
        <v>0</v>
      </c>
      <c r="N1902" s="42">
        <f>IF($D1902="",0,COUNTIF(BankAccts,$D1902))</f>
        <v>0</v>
      </c>
    </row>
    <row r="1903" spans="1:14">
      <c r="A1903" s="38">
        <f>IF(Txn!$B958="","",Txn!$B958)</f>
        <v>0</v>
      </c>
      <c r="B1903" s="38">
        <f>IF(Txn!$B958="","",Txn!$C958)</f>
        <v>0</v>
      </c>
      <c r="C1903" s="39">
        <f>IF(Txn!$B958="","","تراکنش بانکی")</f>
        <v>0</v>
      </c>
      <c r="D1903" s="38">
        <f>IF(Txn!$B958="","",IF(Txn!$X958="","",Txn!$X958))</f>
        <v>0</v>
      </c>
      <c r="E1903" s="39">
        <f>IF($D1903="","",IFERROR(VLOOKUP($D1903,AcctTbl,2,0),""))</f>
        <v>0</v>
      </c>
      <c r="F1903" s="39">
        <f>IF($D1903="","",IFERROR(VLOOKUP($D1903,AcctTbl,3,0),""))</f>
        <v>0</v>
      </c>
      <c r="G1903" s="39">
        <f>IF(Txn!$B958="","",Txn!$D958)</f>
        <v>0</v>
      </c>
      <c r="H1903" s="38">
        <f>IF(Txn!$B958="","",Txn!$E958)</f>
        <v>0</v>
      </c>
      <c r="I1903" s="40">
        <f>IF(Txn!$B958="",0,Txn!$O958)</f>
        <v>0</v>
      </c>
      <c r="J1903" s="40">
        <f>IF(Txn!$B958="",0,Txn!$P958)</f>
        <v>0</v>
      </c>
      <c r="K1903" s="41">
        <f>IF($A1903="","",IFERROR(VALUE(MID($A1903,6,2)),""))</f>
        <v>0</v>
      </c>
      <c r="L1903" s="39">
        <f>IF(Txn!$K958="","",Txn!$K958)</f>
        <v>0</v>
      </c>
      <c r="N1903" s="42">
        <f>IF($D1903="",0,COUNTIF(BankAccts,$D1903))</f>
        <v>0</v>
      </c>
    </row>
    <row r="1904" spans="1:14">
      <c r="A1904" s="38">
        <f>IF(Txn!$B958="","",Txn!$B958)</f>
        <v>0</v>
      </c>
      <c r="B1904" s="38">
        <f>IF(Txn!$B958="","",Txn!$C958)</f>
        <v>0</v>
      </c>
      <c r="C1904" s="39">
        <f>IF(Txn!$B958="","","تراکنش بانکی")</f>
        <v>0</v>
      </c>
      <c r="D1904" s="38">
        <f>IF(Txn!$B958="","",IF(IF(Txn!$U958="TRF",Txn!$Y958,Txn!$Z958)="","",IF(Txn!$U958="TRF",Txn!$Y958,Txn!$Z958)))</f>
        <v>0</v>
      </c>
      <c r="E1904" s="39">
        <f>IF($D1904="","",IFERROR(VLOOKUP($D1904,AcctTbl,2,0),""))</f>
        <v>0</v>
      </c>
      <c r="F1904" s="39">
        <f>IF($D1904="","",IFERROR(VLOOKUP($D1904,AcctTbl,3,0),""))</f>
        <v>0</v>
      </c>
      <c r="G1904" s="39">
        <f>IF(Txn!$B958="","",Txn!$D958)</f>
        <v>0</v>
      </c>
      <c r="H1904" s="38">
        <f>IF(Txn!$B958="","",Txn!$E958)</f>
        <v>0</v>
      </c>
      <c r="I1904" s="40">
        <f>IF(Txn!$B958="",0,Txn!$Q958)</f>
        <v>0</v>
      </c>
      <c r="J1904" s="40">
        <f>IF(Txn!$B958="",0,Txn!$R958)</f>
        <v>0</v>
      </c>
      <c r="K1904" s="41">
        <f>IF($A1904="","",IFERROR(VALUE(MID($A1904,6,2)),""))</f>
        <v>0</v>
      </c>
      <c r="L1904" s="39">
        <f>IF(Txn!$K958="","","طرف مقابل — "&amp;Txn!$K958)</f>
        <v>0</v>
      </c>
      <c r="N1904" s="42">
        <f>IF($D1904="",0,COUNTIF(BankAccts,$D1904))</f>
        <v>0</v>
      </c>
    </row>
    <row r="1905" spans="1:14">
      <c r="A1905" s="38">
        <f>IF(Txn!$B959="","",Txn!$B959)</f>
        <v>0</v>
      </c>
      <c r="B1905" s="38">
        <f>IF(Txn!$B959="","",Txn!$C959)</f>
        <v>0</v>
      </c>
      <c r="C1905" s="39">
        <f>IF(Txn!$B959="","","تراکنش بانکی")</f>
        <v>0</v>
      </c>
      <c r="D1905" s="38">
        <f>IF(Txn!$B959="","",IF(Txn!$X959="","",Txn!$X959))</f>
        <v>0</v>
      </c>
      <c r="E1905" s="39">
        <f>IF($D1905="","",IFERROR(VLOOKUP($D1905,AcctTbl,2,0),""))</f>
        <v>0</v>
      </c>
      <c r="F1905" s="39">
        <f>IF($D1905="","",IFERROR(VLOOKUP($D1905,AcctTbl,3,0),""))</f>
        <v>0</v>
      </c>
      <c r="G1905" s="39">
        <f>IF(Txn!$B959="","",Txn!$D959)</f>
        <v>0</v>
      </c>
      <c r="H1905" s="38">
        <f>IF(Txn!$B959="","",Txn!$E959)</f>
        <v>0</v>
      </c>
      <c r="I1905" s="40">
        <f>IF(Txn!$B959="",0,Txn!$O959)</f>
        <v>0</v>
      </c>
      <c r="J1905" s="40">
        <f>IF(Txn!$B959="",0,Txn!$P959)</f>
        <v>0</v>
      </c>
      <c r="K1905" s="41">
        <f>IF($A1905="","",IFERROR(VALUE(MID($A1905,6,2)),""))</f>
        <v>0</v>
      </c>
      <c r="L1905" s="39">
        <f>IF(Txn!$K959="","",Txn!$K959)</f>
        <v>0</v>
      </c>
      <c r="N1905" s="42">
        <f>IF($D1905="",0,COUNTIF(BankAccts,$D1905))</f>
        <v>0</v>
      </c>
    </row>
    <row r="1906" spans="1:14">
      <c r="A1906" s="38">
        <f>IF(Txn!$B959="","",Txn!$B959)</f>
        <v>0</v>
      </c>
      <c r="B1906" s="38">
        <f>IF(Txn!$B959="","",Txn!$C959)</f>
        <v>0</v>
      </c>
      <c r="C1906" s="39">
        <f>IF(Txn!$B959="","","تراکنش بانکی")</f>
        <v>0</v>
      </c>
      <c r="D1906" s="38">
        <f>IF(Txn!$B959="","",IF(IF(Txn!$U959="TRF",Txn!$Y959,Txn!$Z959)="","",IF(Txn!$U959="TRF",Txn!$Y959,Txn!$Z959)))</f>
        <v>0</v>
      </c>
      <c r="E1906" s="39">
        <f>IF($D1906="","",IFERROR(VLOOKUP($D1906,AcctTbl,2,0),""))</f>
        <v>0</v>
      </c>
      <c r="F1906" s="39">
        <f>IF($D1906="","",IFERROR(VLOOKUP($D1906,AcctTbl,3,0),""))</f>
        <v>0</v>
      </c>
      <c r="G1906" s="39">
        <f>IF(Txn!$B959="","",Txn!$D959)</f>
        <v>0</v>
      </c>
      <c r="H1906" s="38">
        <f>IF(Txn!$B959="","",Txn!$E959)</f>
        <v>0</v>
      </c>
      <c r="I1906" s="40">
        <f>IF(Txn!$B959="",0,Txn!$Q959)</f>
        <v>0</v>
      </c>
      <c r="J1906" s="40">
        <f>IF(Txn!$B959="",0,Txn!$R959)</f>
        <v>0</v>
      </c>
      <c r="K1906" s="41">
        <f>IF($A1906="","",IFERROR(VALUE(MID($A1906,6,2)),""))</f>
        <v>0</v>
      </c>
      <c r="L1906" s="39">
        <f>IF(Txn!$K959="","","طرف مقابل — "&amp;Txn!$K959)</f>
        <v>0</v>
      </c>
      <c r="N1906" s="42">
        <f>IF($D1906="",0,COUNTIF(BankAccts,$D1906))</f>
        <v>0</v>
      </c>
    </row>
    <row r="1907" spans="1:14">
      <c r="A1907" s="38">
        <f>IF(Txn!$B960="","",Txn!$B960)</f>
        <v>0</v>
      </c>
      <c r="B1907" s="38">
        <f>IF(Txn!$B960="","",Txn!$C960)</f>
        <v>0</v>
      </c>
      <c r="C1907" s="39">
        <f>IF(Txn!$B960="","","تراکنش بانکی")</f>
        <v>0</v>
      </c>
      <c r="D1907" s="38">
        <f>IF(Txn!$B960="","",IF(Txn!$X960="","",Txn!$X960))</f>
        <v>0</v>
      </c>
      <c r="E1907" s="39">
        <f>IF($D1907="","",IFERROR(VLOOKUP($D1907,AcctTbl,2,0),""))</f>
        <v>0</v>
      </c>
      <c r="F1907" s="39">
        <f>IF($D1907="","",IFERROR(VLOOKUP($D1907,AcctTbl,3,0),""))</f>
        <v>0</v>
      </c>
      <c r="G1907" s="39">
        <f>IF(Txn!$B960="","",Txn!$D960)</f>
        <v>0</v>
      </c>
      <c r="H1907" s="38">
        <f>IF(Txn!$B960="","",Txn!$E960)</f>
        <v>0</v>
      </c>
      <c r="I1907" s="40">
        <f>IF(Txn!$B960="",0,Txn!$O960)</f>
        <v>0</v>
      </c>
      <c r="J1907" s="40">
        <f>IF(Txn!$B960="",0,Txn!$P960)</f>
        <v>0</v>
      </c>
      <c r="K1907" s="41">
        <f>IF($A1907="","",IFERROR(VALUE(MID($A1907,6,2)),""))</f>
        <v>0</v>
      </c>
      <c r="L1907" s="39">
        <f>IF(Txn!$K960="","",Txn!$K960)</f>
        <v>0</v>
      </c>
      <c r="N1907" s="42">
        <f>IF($D1907="",0,COUNTIF(BankAccts,$D1907))</f>
        <v>0</v>
      </c>
    </row>
    <row r="1908" spans="1:14">
      <c r="A1908" s="38">
        <f>IF(Txn!$B960="","",Txn!$B960)</f>
        <v>0</v>
      </c>
      <c r="B1908" s="38">
        <f>IF(Txn!$B960="","",Txn!$C960)</f>
        <v>0</v>
      </c>
      <c r="C1908" s="39">
        <f>IF(Txn!$B960="","","تراکنش بانکی")</f>
        <v>0</v>
      </c>
      <c r="D1908" s="38">
        <f>IF(Txn!$B960="","",IF(IF(Txn!$U960="TRF",Txn!$Y960,Txn!$Z960)="","",IF(Txn!$U960="TRF",Txn!$Y960,Txn!$Z960)))</f>
        <v>0</v>
      </c>
      <c r="E1908" s="39">
        <f>IF($D1908="","",IFERROR(VLOOKUP($D1908,AcctTbl,2,0),""))</f>
        <v>0</v>
      </c>
      <c r="F1908" s="39">
        <f>IF($D1908="","",IFERROR(VLOOKUP($D1908,AcctTbl,3,0),""))</f>
        <v>0</v>
      </c>
      <c r="G1908" s="39">
        <f>IF(Txn!$B960="","",Txn!$D960)</f>
        <v>0</v>
      </c>
      <c r="H1908" s="38">
        <f>IF(Txn!$B960="","",Txn!$E960)</f>
        <v>0</v>
      </c>
      <c r="I1908" s="40">
        <f>IF(Txn!$B960="",0,Txn!$Q960)</f>
        <v>0</v>
      </c>
      <c r="J1908" s="40">
        <f>IF(Txn!$B960="",0,Txn!$R960)</f>
        <v>0</v>
      </c>
      <c r="K1908" s="41">
        <f>IF($A1908="","",IFERROR(VALUE(MID($A1908,6,2)),""))</f>
        <v>0</v>
      </c>
      <c r="L1908" s="39">
        <f>IF(Txn!$K960="","","طرف مقابل — "&amp;Txn!$K960)</f>
        <v>0</v>
      </c>
      <c r="N1908" s="42">
        <f>IF($D1908="",0,COUNTIF(BankAccts,$D1908))</f>
        <v>0</v>
      </c>
    </row>
    <row r="1909" spans="1:14">
      <c r="A1909" s="38">
        <f>IF(Txn!$B961="","",Txn!$B961)</f>
        <v>0</v>
      </c>
      <c r="B1909" s="38">
        <f>IF(Txn!$B961="","",Txn!$C961)</f>
        <v>0</v>
      </c>
      <c r="C1909" s="39">
        <f>IF(Txn!$B961="","","تراکنش بانکی")</f>
        <v>0</v>
      </c>
      <c r="D1909" s="38">
        <f>IF(Txn!$B961="","",IF(Txn!$X961="","",Txn!$X961))</f>
        <v>0</v>
      </c>
      <c r="E1909" s="39">
        <f>IF($D1909="","",IFERROR(VLOOKUP($D1909,AcctTbl,2,0),""))</f>
        <v>0</v>
      </c>
      <c r="F1909" s="39">
        <f>IF($D1909="","",IFERROR(VLOOKUP($D1909,AcctTbl,3,0),""))</f>
        <v>0</v>
      </c>
      <c r="G1909" s="39">
        <f>IF(Txn!$B961="","",Txn!$D961)</f>
        <v>0</v>
      </c>
      <c r="H1909" s="38">
        <f>IF(Txn!$B961="","",Txn!$E961)</f>
        <v>0</v>
      </c>
      <c r="I1909" s="40">
        <f>IF(Txn!$B961="",0,Txn!$O961)</f>
        <v>0</v>
      </c>
      <c r="J1909" s="40">
        <f>IF(Txn!$B961="",0,Txn!$P961)</f>
        <v>0</v>
      </c>
      <c r="K1909" s="41">
        <f>IF($A1909="","",IFERROR(VALUE(MID($A1909,6,2)),""))</f>
        <v>0</v>
      </c>
      <c r="L1909" s="39">
        <f>IF(Txn!$K961="","",Txn!$K961)</f>
        <v>0</v>
      </c>
      <c r="N1909" s="42">
        <f>IF($D1909="",0,COUNTIF(BankAccts,$D1909))</f>
        <v>0</v>
      </c>
    </row>
    <row r="1910" spans="1:14">
      <c r="A1910" s="38">
        <f>IF(Txn!$B961="","",Txn!$B961)</f>
        <v>0</v>
      </c>
      <c r="B1910" s="38">
        <f>IF(Txn!$B961="","",Txn!$C961)</f>
        <v>0</v>
      </c>
      <c r="C1910" s="39">
        <f>IF(Txn!$B961="","","تراکنش بانکی")</f>
        <v>0</v>
      </c>
      <c r="D1910" s="38">
        <f>IF(Txn!$B961="","",IF(IF(Txn!$U961="TRF",Txn!$Y961,Txn!$Z961)="","",IF(Txn!$U961="TRF",Txn!$Y961,Txn!$Z961)))</f>
        <v>0</v>
      </c>
      <c r="E1910" s="39">
        <f>IF($D1910="","",IFERROR(VLOOKUP($D1910,AcctTbl,2,0),""))</f>
        <v>0</v>
      </c>
      <c r="F1910" s="39">
        <f>IF($D1910="","",IFERROR(VLOOKUP($D1910,AcctTbl,3,0),""))</f>
        <v>0</v>
      </c>
      <c r="G1910" s="39">
        <f>IF(Txn!$B961="","",Txn!$D961)</f>
        <v>0</v>
      </c>
      <c r="H1910" s="38">
        <f>IF(Txn!$B961="","",Txn!$E961)</f>
        <v>0</v>
      </c>
      <c r="I1910" s="40">
        <f>IF(Txn!$B961="",0,Txn!$Q961)</f>
        <v>0</v>
      </c>
      <c r="J1910" s="40">
        <f>IF(Txn!$B961="",0,Txn!$R961)</f>
        <v>0</v>
      </c>
      <c r="K1910" s="41">
        <f>IF($A1910="","",IFERROR(VALUE(MID($A1910,6,2)),""))</f>
        <v>0</v>
      </c>
      <c r="L1910" s="39">
        <f>IF(Txn!$K961="","","طرف مقابل — "&amp;Txn!$K961)</f>
        <v>0</v>
      </c>
      <c r="N1910" s="42">
        <f>IF($D1910="",0,COUNTIF(BankAccts,$D1910))</f>
        <v>0</v>
      </c>
    </row>
    <row r="1911" spans="1:14">
      <c r="A1911" s="38">
        <f>IF(Txn!$B962="","",Txn!$B962)</f>
        <v>0</v>
      </c>
      <c r="B1911" s="38">
        <f>IF(Txn!$B962="","",Txn!$C962)</f>
        <v>0</v>
      </c>
      <c r="C1911" s="39">
        <f>IF(Txn!$B962="","","تراکنش بانکی")</f>
        <v>0</v>
      </c>
      <c r="D1911" s="38">
        <f>IF(Txn!$B962="","",IF(Txn!$X962="","",Txn!$X962))</f>
        <v>0</v>
      </c>
      <c r="E1911" s="39">
        <f>IF($D1911="","",IFERROR(VLOOKUP($D1911,AcctTbl,2,0),""))</f>
        <v>0</v>
      </c>
      <c r="F1911" s="39">
        <f>IF($D1911="","",IFERROR(VLOOKUP($D1911,AcctTbl,3,0),""))</f>
        <v>0</v>
      </c>
      <c r="G1911" s="39">
        <f>IF(Txn!$B962="","",Txn!$D962)</f>
        <v>0</v>
      </c>
      <c r="H1911" s="38">
        <f>IF(Txn!$B962="","",Txn!$E962)</f>
        <v>0</v>
      </c>
      <c r="I1911" s="40">
        <f>IF(Txn!$B962="",0,Txn!$O962)</f>
        <v>0</v>
      </c>
      <c r="J1911" s="40">
        <f>IF(Txn!$B962="",0,Txn!$P962)</f>
        <v>0</v>
      </c>
      <c r="K1911" s="41">
        <f>IF($A1911="","",IFERROR(VALUE(MID($A1911,6,2)),""))</f>
        <v>0</v>
      </c>
      <c r="L1911" s="39">
        <f>IF(Txn!$K962="","",Txn!$K962)</f>
        <v>0</v>
      </c>
      <c r="N1911" s="42">
        <f>IF($D1911="",0,COUNTIF(BankAccts,$D1911))</f>
        <v>0</v>
      </c>
    </row>
    <row r="1912" spans="1:14">
      <c r="A1912" s="38">
        <f>IF(Txn!$B962="","",Txn!$B962)</f>
        <v>0</v>
      </c>
      <c r="B1912" s="38">
        <f>IF(Txn!$B962="","",Txn!$C962)</f>
        <v>0</v>
      </c>
      <c r="C1912" s="39">
        <f>IF(Txn!$B962="","","تراکنش بانکی")</f>
        <v>0</v>
      </c>
      <c r="D1912" s="38">
        <f>IF(Txn!$B962="","",IF(IF(Txn!$U962="TRF",Txn!$Y962,Txn!$Z962)="","",IF(Txn!$U962="TRF",Txn!$Y962,Txn!$Z962)))</f>
        <v>0</v>
      </c>
      <c r="E1912" s="39">
        <f>IF($D1912="","",IFERROR(VLOOKUP($D1912,AcctTbl,2,0),""))</f>
        <v>0</v>
      </c>
      <c r="F1912" s="39">
        <f>IF($D1912="","",IFERROR(VLOOKUP($D1912,AcctTbl,3,0),""))</f>
        <v>0</v>
      </c>
      <c r="G1912" s="39">
        <f>IF(Txn!$B962="","",Txn!$D962)</f>
        <v>0</v>
      </c>
      <c r="H1912" s="38">
        <f>IF(Txn!$B962="","",Txn!$E962)</f>
        <v>0</v>
      </c>
      <c r="I1912" s="40">
        <f>IF(Txn!$B962="",0,Txn!$Q962)</f>
        <v>0</v>
      </c>
      <c r="J1912" s="40">
        <f>IF(Txn!$B962="",0,Txn!$R962)</f>
        <v>0</v>
      </c>
      <c r="K1912" s="41">
        <f>IF($A1912="","",IFERROR(VALUE(MID($A1912,6,2)),""))</f>
        <v>0</v>
      </c>
      <c r="L1912" s="39">
        <f>IF(Txn!$K962="","","طرف مقابل — "&amp;Txn!$K962)</f>
        <v>0</v>
      </c>
      <c r="N1912" s="42">
        <f>IF($D1912="",0,COUNTIF(BankAccts,$D1912))</f>
        <v>0</v>
      </c>
    </row>
    <row r="1913" spans="1:14">
      <c r="A1913" s="38">
        <f>IF(Txn!$B963="","",Txn!$B963)</f>
        <v>0</v>
      </c>
      <c r="B1913" s="38">
        <f>IF(Txn!$B963="","",Txn!$C963)</f>
        <v>0</v>
      </c>
      <c r="C1913" s="39">
        <f>IF(Txn!$B963="","","تراکنش بانکی")</f>
        <v>0</v>
      </c>
      <c r="D1913" s="38">
        <f>IF(Txn!$B963="","",IF(Txn!$X963="","",Txn!$X963))</f>
        <v>0</v>
      </c>
      <c r="E1913" s="39">
        <f>IF($D1913="","",IFERROR(VLOOKUP($D1913,AcctTbl,2,0),""))</f>
        <v>0</v>
      </c>
      <c r="F1913" s="39">
        <f>IF($D1913="","",IFERROR(VLOOKUP($D1913,AcctTbl,3,0),""))</f>
        <v>0</v>
      </c>
      <c r="G1913" s="39">
        <f>IF(Txn!$B963="","",Txn!$D963)</f>
        <v>0</v>
      </c>
      <c r="H1913" s="38">
        <f>IF(Txn!$B963="","",Txn!$E963)</f>
        <v>0</v>
      </c>
      <c r="I1913" s="40">
        <f>IF(Txn!$B963="",0,Txn!$O963)</f>
        <v>0</v>
      </c>
      <c r="J1913" s="40">
        <f>IF(Txn!$B963="",0,Txn!$P963)</f>
        <v>0</v>
      </c>
      <c r="K1913" s="41">
        <f>IF($A1913="","",IFERROR(VALUE(MID($A1913,6,2)),""))</f>
        <v>0</v>
      </c>
      <c r="L1913" s="39">
        <f>IF(Txn!$K963="","",Txn!$K963)</f>
        <v>0</v>
      </c>
      <c r="N1913" s="42">
        <f>IF($D1913="",0,COUNTIF(BankAccts,$D1913))</f>
        <v>0</v>
      </c>
    </row>
    <row r="1914" spans="1:14">
      <c r="A1914" s="38">
        <f>IF(Txn!$B963="","",Txn!$B963)</f>
        <v>0</v>
      </c>
      <c r="B1914" s="38">
        <f>IF(Txn!$B963="","",Txn!$C963)</f>
        <v>0</v>
      </c>
      <c r="C1914" s="39">
        <f>IF(Txn!$B963="","","تراکنش بانکی")</f>
        <v>0</v>
      </c>
      <c r="D1914" s="38">
        <f>IF(Txn!$B963="","",IF(IF(Txn!$U963="TRF",Txn!$Y963,Txn!$Z963)="","",IF(Txn!$U963="TRF",Txn!$Y963,Txn!$Z963)))</f>
        <v>0</v>
      </c>
      <c r="E1914" s="39">
        <f>IF($D1914="","",IFERROR(VLOOKUP($D1914,AcctTbl,2,0),""))</f>
        <v>0</v>
      </c>
      <c r="F1914" s="39">
        <f>IF($D1914="","",IFERROR(VLOOKUP($D1914,AcctTbl,3,0),""))</f>
        <v>0</v>
      </c>
      <c r="G1914" s="39">
        <f>IF(Txn!$B963="","",Txn!$D963)</f>
        <v>0</v>
      </c>
      <c r="H1914" s="38">
        <f>IF(Txn!$B963="","",Txn!$E963)</f>
        <v>0</v>
      </c>
      <c r="I1914" s="40">
        <f>IF(Txn!$B963="",0,Txn!$Q963)</f>
        <v>0</v>
      </c>
      <c r="J1914" s="40">
        <f>IF(Txn!$B963="",0,Txn!$R963)</f>
        <v>0</v>
      </c>
      <c r="K1914" s="41">
        <f>IF($A1914="","",IFERROR(VALUE(MID($A1914,6,2)),""))</f>
        <v>0</v>
      </c>
      <c r="L1914" s="39">
        <f>IF(Txn!$K963="","","طرف مقابل — "&amp;Txn!$K963)</f>
        <v>0</v>
      </c>
      <c r="N1914" s="42">
        <f>IF($D1914="",0,COUNTIF(BankAccts,$D1914))</f>
        <v>0</v>
      </c>
    </row>
    <row r="1915" spans="1:14">
      <c r="A1915" s="38">
        <f>IF(Txn!$B964="","",Txn!$B964)</f>
        <v>0</v>
      </c>
      <c r="B1915" s="38">
        <f>IF(Txn!$B964="","",Txn!$C964)</f>
        <v>0</v>
      </c>
      <c r="C1915" s="39">
        <f>IF(Txn!$B964="","","تراکنش بانکی")</f>
        <v>0</v>
      </c>
      <c r="D1915" s="38">
        <f>IF(Txn!$B964="","",IF(Txn!$X964="","",Txn!$X964))</f>
        <v>0</v>
      </c>
      <c r="E1915" s="39">
        <f>IF($D1915="","",IFERROR(VLOOKUP($D1915,AcctTbl,2,0),""))</f>
        <v>0</v>
      </c>
      <c r="F1915" s="39">
        <f>IF($D1915="","",IFERROR(VLOOKUP($D1915,AcctTbl,3,0),""))</f>
        <v>0</v>
      </c>
      <c r="G1915" s="39">
        <f>IF(Txn!$B964="","",Txn!$D964)</f>
        <v>0</v>
      </c>
      <c r="H1915" s="38">
        <f>IF(Txn!$B964="","",Txn!$E964)</f>
        <v>0</v>
      </c>
      <c r="I1915" s="40">
        <f>IF(Txn!$B964="",0,Txn!$O964)</f>
        <v>0</v>
      </c>
      <c r="J1915" s="40">
        <f>IF(Txn!$B964="",0,Txn!$P964)</f>
        <v>0</v>
      </c>
      <c r="K1915" s="41">
        <f>IF($A1915="","",IFERROR(VALUE(MID($A1915,6,2)),""))</f>
        <v>0</v>
      </c>
      <c r="L1915" s="39">
        <f>IF(Txn!$K964="","",Txn!$K964)</f>
        <v>0</v>
      </c>
      <c r="N1915" s="42">
        <f>IF($D1915="",0,COUNTIF(BankAccts,$D1915))</f>
        <v>0</v>
      </c>
    </row>
    <row r="1916" spans="1:14">
      <c r="A1916" s="38">
        <f>IF(Txn!$B964="","",Txn!$B964)</f>
        <v>0</v>
      </c>
      <c r="B1916" s="38">
        <f>IF(Txn!$B964="","",Txn!$C964)</f>
        <v>0</v>
      </c>
      <c r="C1916" s="39">
        <f>IF(Txn!$B964="","","تراکنش بانکی")</f>
        <v>0</v>
      </c>
      <c r="D1916" s="38">
        <f>IF(Txn!$B964="","",IF(IF(Txn!$U964="TRF",Txn!$Y964,Txn!$Z964)="","",IF(Txn!$U964="TRF",Txn!$Y964,Txn!$Z964)))</f>
        <v>0</v>
      </c>
      <c r="E1916" s="39">
        <f>IF($D1916="","",IFERROR(VLOOKUP($D1916,AcctTbl,2,0),""))</f>
        <v>0</v>
      </c>
      <c r="F1916" s="39">
        <f>IF($D1916="","",IFERROR(VLOOKUP($D1916,AcctTbl,3,0),""))</f>
        <v>0</v>
      </c>
      <c r="G1916" s="39">
        <f>IF(Txn!$B964="","",Txn!$D964)</f>
        <v>0</v>
      </c>
      <c r="H1916" s="38">
        <f>IF(Txn!$B964="","",Txn!$E964)</f>
        <v>0</v>
      </c>
      <c r="I1916" s="40">
        <f>IF(Txn!$B964="",0,Txn!$Q964)</f>
        <v>0</v>
      </c>
      <c r="J1916" s="40">
        <f>IF(Txn!$B964="",0,Txn!$R964)</f>
        <v>0</v>
      </c>
      <c r="K1916" s="41">
        <f>IF($A1916="","",IFERROR(VALUE(MID($A1916,6,2)),""))</f>
        <v>0</v>
      </c>
      <c r="L1916" s="39">
        <f>IF(Txn!$K964="","","طرف مقابل — "&amp;Txn!$K964)</f>
        <v>0</v>
      </c>
      <c r="N1916" s="42">
        <f>IF($D1916="",0,COUNTIF(BankAccts,$D1916))</f>
        <v>0</v>
      </c>
    </row>
    <row r="1917" spans="1:14">
      <c r="A1917" s="38">
        <f>IF(Txn!$B965="","",Txn!$B965)</f>
        <v>0</v>
      </c>
      <c r="B1917" s="38">
        <f>IF(Txn!$B965="","",Txn!$C965)</f>
        <v>0</v>
      </c>
      <c r="C1917" s="39">
        <f>IF(Txn!$B965="","","تراکنش بانکی")</f>
        <v>0</v>
      </c>
      <c r="D1917" s="38">
        <f>IF(Txn!$B965="","",IF(Txn!$X965="","",Txn!$X965))</f>
        <v>0</v>
      </c>
      <c r="E1917" s="39">
        <f>IF($D1917="","",IFERROR(VLOOKUP($D1917,AcctTbl,2,0),""))</f>
        <v>0</v>
      </c>
      <c r="F1917" s="39">
        <f>IF($D1917="","",IFERROR(VLOOKUP($D1917,AcctTbl,3,0),""))</f>
        <v>0</v>
      </c>
      <c r="G1917" s="39">
        <f>IF(Txn!$B965="","",Txn!$D965)</f>
        <v>0</v>
      </c>
      <c r="H1917" s="38">
        <f>IF(Txn!$B965="","",Txn!$E965)</f>
        <v>0</v>
      </c>
      <c r="I1917" s="40">
        <f>IF(Txn!$B965="",0,Txn!$O965)</f>
        <v>0</v>
      </c>
      <c r="J1917" s="40">
        <f>IF(Txn!$B965="",0,Txn!$P965)</f>
        <v>0</v>
      </c>
      <c r="K1917" s="41">
        <f>IF($A1917="","",IFERROR(VALUE(MID($A1917,6,2)),""))</f>
        <v>0</v>
      </c>
      <c r="L1917" s="39">
        <f>IF(Txn!$K965="","",Txn!$K965)</f>
        <v>0</v>
      </c>
      <c r="N1917" s="42">
        <f>IF($D1917="",0,COUNTIF(BankAccts,$D1917))</f>
        <v>0</v>
      </c>
    </row>
    <row r="1918" spans="1:14">
      <c r="A1918" s="38">
        <f>IF(Txn!$B965="","",Txn!$B965)</f>
        <v>0</v>
      </c>
      <c r="B1918" s="38">
        <f>IF(Txn!$B965="","",Txn!$C965)</f>
        <v>0</v>
      </c>
      <c r="C1918" s="39">
        <f>IF(Txn!$B965="","","تراکنش بانکی")</f>
        <v>0</v>
      </c>
      <c r="D1918" s="38">
        <f>IF(Txn!$B965="","",IF(IF(Txn!$U965="TRF",Txn!$Y965,Txn!$Z965)="","",IF(Txn!$U965="TRF",Txn!$Y965,Txn!$Z965)))</f>
        <v>0</v>
      </c>
      <c r="E1918" s="39">
        <f>IF($D1918="","",IFERROR(VLOOKUP($D1918,AcctTbl,2,0),""))</f>
        <v>0</v>
      </c>
      <c r="F1918" s="39">
        <f>IF($D1918="","",IFERROR(VLOOKUP($D1918,AcctTbl,3,0),""))</f>
        <v>0</v>
      </c>
      <c r="G1918" s="39">
        <f>IF(Txn!$B965="","",Txn!$D965)</f>
        <v>0</v>
      </c>
      <c r="H1918" s="38">
        <f>IF(Txn!$B965="","",Txn!$E965)</f>
        <v>0</v>
      </c>
      <c r="I1918" s="40">
        <f>IF(Txn!$B965="",0,Txn!$Q965)</f>
        <v>0</v>
      </c>
      <c r="J1918" s="40">
        <f>IF(Txn!$B965="",0,Txn!$R965)</f>
        <v>0</v>
      </c>
      <c r="K1918" s="41">
        <f>IF($A1918="","",IFERROR(VALUE(MID($A1918,6,2)),""))</f>
        <v>0</v>
      </c>
      <c r="L1918" s="39">
        <f>IF(Txn!$K965="","","طرف مقابل — "&amp;Txn!$K965)</f>
        <v>0</v>
      </c>
      <c r="N1918" s="42">
        <f>IF($D1918="",0,COUNTIF(BankAccts,$D1918))</f>
        <v>0</v>
      </c>
    </row>
    <row r="1919" spans="1:14">
      <c r="A1919" s="38">
        <f>IF(Txn!$B966="","",Txn!$B966)</f>
        <v>0</v>
      </c>
      <c r="B1919" s="38">
        <f>IF(Txn!$B966="","",Txn!$C966)</f>
        <v>0</v>
      </c>
      <c r="C1919" s="39">
        <f>IF(Txn!$B966="","","تراکنش بانکی")</f>
        <v>0</v>
      </c>
      <c r="D1919" s="38">
        <f>IF(Txn!$B966="","",IF(Txn!$X966="","",Txn!$X966))</f>
        <v>0</v>
      </c>
      <c r="E1919" s="39">
        <f>IF($D1919="","",IFERROR(VLOOKUP($D1919,AcctTbl,2,0),""))</f>
        <v>0</v>
      </c>
      <c r="F1919" s="39">
        <f>IF($D1919="","",IFERROR(VLOOKUP($D1919,AcctTbl,3,0),""))</f>
        <v>0</v>
      </c>
      <c r="G1919" s="39">
        <f>IF(Txn!$B966="","",Txn!$D966)</f>
        <v>0</v>
      </c>
      <c r="H1919" s="38">
        <f>IF(Txn!$B966="","",Txn!$E966)</f>
        <v>0</v>
      </c>
      <c r="I1919" s="40">
        <f>IF(Txn!$B966="",0,Txn!$O966)</f>
        <v>0</v>
      </c>
      <c r="J1919" s="40">
        <f>IF(Txn!$B966="",0,Txn!$P966)</f>
        <v>0</v>
      </c>
      <c r="K1919" s="41">
        <f>IF($A1919="","",IFERROR(VALUE(MID($A1919,6,2)),""))</f>
        <v>0</v>
      </c>
      <c r="L1919" s="39">
        <f>IF(Txn!$K966="","",Txn!$K966)</f>
        <v>0</v>
      </c>
      <c r="N1919" s="42">
        <f>IF($D1919="",0,COUNTIF(BankAccts,$D1919))</f>
        <v>0</v>
      </c>
    </row>
    <row r="1920" spans="1:14">
      <c r="A1920" s="38">
        <f>IF(Txn!$B966="","",Txn!$B966)</f>
        <v>0</v>
      </c>
      <c r="B1920" s="38">
        <f>IF(Txn!$B966="","",Txn!$C966)</f>
        <v>0</v>
      </c>
      <c r="C1920" s="39">
        <f>IF(Txn!$B966="","","تراکنش بانکی")</f>
        <v>0</v>
      </c>
      <c r="D1920" s="38">
        <f>IF(Txn!$B966="","",IF(IF(Txn!$U966="TRF",Txn!$Y966,Txn!$Z966)="","",IF(Txn!$U966="TRF",Txn!$Y966,Txn!$Z966)))</f>
        <v>0</v>
      </c>
      <c r="E1920" s="39">
        <f>IF($D1920="","",IFERROR(VLOOKUP($D1920,AcctTbl,2,0),""))</f>
        <v>0</v>
      </c>
      <c r="F1920" s="39">
        <f>IF($D1920="","",IFERROR(VLOOKUP($D1920,AcctTbl,3,0),""))</f>
        <v>0</v>
      </c>
      <c r="G1920" s="39">
        <f>IF(Txn!$B966="","",Txn!$D966)</f>
        <v>0</v>
      </c>
      <c r="H1920" s="38">
        <f>IF(Txn!$B966="","",Txn!$E966)</f>
        <v>0</v>
      </c>
      <c r="I1920" s="40">
        <f>IF(Txn!$B966="",0,Txn!$Q966)</f>
        <v>0</v>
      </c>
      <c r="J1920" s="40">
        <f>IF(Txn!$B966="",0,Txn!$R966)</f>
        <v>0</v>
      </c>
      <c r="K1920" s="41">
        <f>IF($A1920="","",IFERROR(VALUE(MID($A1920,6,2)),""))</f>
        <v>0</v>
      </c>
      <c r="L1920" s="39">
        <f>IF(Txn!$K966="","","طرف مقابل — "&amp;Txn!$K966)</f>
        <v>0</v>
      </c>
      <c r="N1920" s="42">
        <f>IF($D1920="",0,COUNTIF(BankAccts,$D1920))</f>
        <v>0</v>
      </c>
    </row>
    <row r="1921" spans="1:14">
      <c r="A1921" s="38">
        <f>IF(Txn!$B967="","",Txn!$B967)</f>
        <v>0</v>
      </c>
      <c r="B1921" s="38">
        <f>IF(Txn!$B967="","",Txn!$C967)</f>
        <v>0</v>
      </c>
      <c r="C1921" s="39">
        <f>IF(Txn!$B967="","","تراکنش بانکی")</f>
        <v>0</v>
      </c>
      <c r="D1921" s="38">
        <f>IF(Txn!$B967="","",IF(Txn!$X967="","",Txn!$X967))</f>
        <v>0</v>
      </c>
      <c r="E1921" s="39">
        <f>IF($D1921="","",IFERROR(VLOOKUP($D1921,AcctTbl,2,0),""))</f>
        <v>0</v>
      </c>
      <c r="F1921" s="39">
        <f>IF($D1921="","",IFERROR(VLOOKUP($D1921,AcctTbl,3,0),""))</f>
        <v>0</v>
      </c>
      <c r="G1921" s="39">
        <f>IF(Txn!$B967="","",Txn!$D967)</f>
        <v>0</v>
      </c>
      <c r="H1921" s="38">
        <f>IF(Txn!$B967="","",Txn!$E967)</f>
        <v>0</v>
      </c>
      <c r="I1921" s="40">
        <f>IF(Txn!$B967="",0,Txn!$O967)</f>
        <v>0</v>
      </c>
      <c r="J1921" s="40">
        <f>IF(Txn!$B967="",0,Txn!$P967)</f>
        <v>0</v>
      </c>
      <c r="K1921" s="41">
        <f>IF($A1921="","",IFERROR(VALUE(MID($A1921,6,2)),""))</f>
        <v>0</v>
      </c>
      <c r="L1921" s="39">
        <f>IF(Txn!$K967="","",Txn!$K967)</f>
        <v>0</v>
      </c>
      <c r="N1921" s="42">
        <f>IF($D1921="",0,COUNTIF(BankAccts,$D1921))</f>
        <v>0</v>
      </c>
    </row>
    <row r="1922" spans="1:14">
      <c r="A1922" s="38">
        <f>IF(Txn!$B967="","",Txn!$B967)</f>
        <v>0</v>
      </c>
      <c r="B1922" s="38">
        <f>IF(Txn!$B967="","",Txn!$C967)</f>
        <v>0</v>
      </c>
      <c r="C1922" s="39">
        <f>IF(Txn!$B967="","","تراکنش بانکی")</f>
        <v>0</v>
      </c>
      <c r="D1922" s="38">
        <f>IF(Txn!$B967="","",IF(IF(Txn!$U967="TRF",Txn!$Y967,Txn!$Z967)="","",IF(Txn!$U967="TRF",Txn!$Y967,Txn!$Z967)))</f>
        <v>0</v>
      </c>
      <c r="E1922" s="39">
        <f>IF($D1922="","",IFERROR(VLOOKUP($D1922,AcctTbl,2,0),""))</f>
        <v>0</v>
      </c>
      <c r="F1922" s="39">
        <f>IF($D1922="","",IFERROR(VLOOKUP($D1922,AcctTbl,3,0),""))</f>
        <v>0</v>
      </c>
      <c r="G1922" s="39">
        <f>IF(Txn!$B967="","",Txn!$D967)</f>
        <v>0</v>
      </c>
      <c r="H1922" s="38">
        <f>IF(Txn!$B967="","",Txn!$E967)</f>
        <v>0</v>
      </c>
      <c r="I1922" s="40">
        <f>IF(Txn!$B967="",0,Txn!$Q967)</f>
        <v>0</v>
      </c>
      <c r="J1922" s="40">
        <f>IF(Txn!$B967="",0,Txn!$R967)</f>
        <v>0</v>
      </c>
      <c r="K1922" s="41">
        <f>IF($A1922="","",IFERROR(VALUE(MID($A1922,6,2)),""))</f>
        <v>0</v>
      </c>
      <c r="L1922" s="39">
        <f>IF(Txn!$K967="","","طرف مقابل — "&amp;Txn!$K967)</f>
        <v>0</v>
      </c>
      <c r="N1922" s="42">
        <f>IF($D1922="",0,COUNTIF(BankAccts,$D1922))</f>
        <v>0</v>
      </c>
    </row>
    <row r="1923" spans="1:14">
      <c r="A1923" s="38">
        <f>IF(Txn!$B968="","",Txn!$B968)</f>
        <v>0</v>
      </c>
      <c r="B1923" s="38">
        <f>IF(Txn!$B968="","",Txn!$C968)</f>
        <v>0</v>
      </c>
      <c r="C1923" s="39">
        <f>IF(Txn!$B968="","","تراکنش بانکی")</f>
        <v>0</v>
      </c>
      <c r="D1923" s="38">
        <f>IF(Txn!$B968="","",IF(Txn!$X968="","",Txn!$X968))</f>
        <v>0</v>
      </c>
      <c r="E1923" s="39">
        <f>IF($D1923="","",IFERROR(VLOOKUP($D1923,AcctTbl,2,0),""))</f>
        <v>0</v>
      </c>
      <c r="F1923" s="39">
        <f>IF($D1923="","",IFERROR(VLOOKUP($D1923,AcctTbl,3,0),""))</f>
        <v>0</v>
      </c>
      <c r="G1923" s="39">
        <f>IF(Txn!$B968="","",Txn!$D968)</f>
        <v>0</v>
      </c>
      <c r="H1923" s="38">
        <f>IF(Txn!$B968="","",Txn!$E968)</f>
        <v>0</v>
      </c>
      <c r="I1923" s="40">
        <f>IF(Txn!$B968="",0,Txn!$O968)</f>
        <v>0</v>
      </c>
      <c r="J1923" s="40">
        <f>IF(Txn!$B968="",0,Txn!$P968)</f>
        <v>0</v>
      </c>
      <c r="K1923" s="41">
        <f>IF($A1923="","",IFERROR(VALUE(MID($A1923,6,2)),""))</f>
        <v>0</v>
      </c>
      <c r="L1923" s="39">
        <f>IF(Txn!$K968="","",Txn!$K968)</f>
        <v>0</v>
      </c>
      <c r="N1923" s="42">
        <f>IF($D1923="",0,COUNTIF(BankAccts,$D1923))</f>
        <v>0</v>
      </c>
    </row>
    <row r="1924" spans="1:14">
      <c r="A1924" s="38">
        <f>IF(Txn!$B968="","",Txn!$B968)</f>
        <v>0</v>
      </c>
      <c r="B1924" s="38">
        <f>IF(Txn!$B968="","",Txn!$C968)</f>
        <v>0</v>
      </c>
      <c r="C1924" s="39">
        <f>IF(Txn!$B968="","","تراکنش بانکی")</f>
        <v>0</v>
      </c>
      <c r="D1924" s="38">
        <f>IF(Txn!$B968="","",IF(IF(Txn!$U968="TRF",Txn!$Y968,Txn!$Z968)="","",IF(Txn!$U968="TRF",Txn!$Y968,Txn!$Z968)))</f>
        <v>0</v>
      </c>
      <c r="E1924" s="39">
        <f>IF($D1924="","",IFERROR(VLOOKUP($D1924,AcctTbl,2,0),""))</f>
        <v>0</v>
      </c>
      <c r="F1924" s="39">
        <f>IF($D1924="","",IFERROR(VLOOKUP($D1924,AcctTbl,3,0),""))</f>
        <v>0</v>
      </c>
      <c r="G1924" s="39">
        <f>IF(Txn!$B968="","",Txn!$D968)</f>
        <v>0</v>
      </c>
      <c r="H1924" s="38">
        <f>IF(Txn!$B968="","",Txn!$E968)</f>
        <v>0</v>
      </c>
      <c r="I1924" s="40">
        <f>IF(Txn!$B968="",0,Txn!$Q968)</f>
        <v>0</v>
      </c>
      <c r="J1924" s="40">
        <f>IF(Txn!$B968="",0,Txn!$R968)</f>
        <v>0</v>
      </c>
      <c r="K1924" s="41">
        <f>IF($A1924="","",IFERROR(VALUE(MID($A1924,6,2)),""))</f>
        <v>0</v>
      </c>
      <c r="L1924" s="39">
        <f>IF(Txn!$K968="","","طرف مقابل — "&amp;Txn!$K968)</f>
        <v>0</v>
      </c>
      <c r="N1924" s="42">
        <f>IF($D1924="",0,COUNTIF(BankAccts,$D1924))</f>
        <v>0</v>
      </c>
    </row>
    <row r="1925" spans="1:14">
      <c r="A1925" s="38">
        <f>IF(Txn!$B969="","",Txn!$B969)</f>
        <v>0</v>
      </c>
      <c r="B1925" s="38">
        <f>IF(Txn!$B969="","",Txn!$C969)</f>
        <v>0</v>
      </c>
      <c r="C1925" s="39">
        <f>IF(Txn!$B969="","","تراکنش بانکی")</f>
        <v>0</v>
      </c>
      <c r="D1925" s="38">
        <f>IF(Txn!$B969="","",IF(Txn!$X969="","",Txn!$X969))</f>
        <v>0</v>
      </c>
      <c r="E1925" s="39">
        <f>IF($D1925="","",IFERROR(VLOOKUP($D1925,AcctTbl,2,0),""))</f>
        <v>0</v>
      </c>
      <c r="F1925" s="39">
        <f>IF($D1925="","",IFERROR(VLOOKUP($D1925,AcctTbl,3,0),""))</f>
        <v>0</v>
      </c>
      <c r="G1925" s="39">
        <f>IF(Txn!$B969="","",Txn!$D969)</f>
        <v>0</v>
      </c>
      <c r="H1925" s="38">
        <f>IF(Txn!$B969="","",Txn!$E969)</f>
        <v>0</v>
      </c>
      <c r="I1925" s="40">
        <f>IF(Txn!$B969="",0,Txn!$O969)</f>
        <v>0</v>
      </c>
      <c r="J1925" s="40">
        <f>IF(Txn!$B969="",0,Txn!$P969)</f>
        <v>0</v>
      </c>
      <c r="K1925" s="41">
        <f>IF($A1925="","",IFERROR(VALUE(MID($A1925,6,2)),""))</f>
        <v>0</v>
      </c>
      <c r="L1925" s="39">
        <f>IF(Txn!$K969="","",Txn!$K969)</f>
        <v>0</v>
      </c>
      <c r="N1925" s="42">
        <f>IF($D1925="",0,COUNTIF(BankAccts,$D1925))</f>
        <v>0</v>
      </c>
    </row>
    <row r="1926" spans="1:14">
      <c r="A1926" s="38">
        <f>IF(Txn!$B969="","",Txn!$B969)</f>
        <v>0</v>
      </c>
      <c r="B1926" s="38">
        <f>IF(Txn!$B969="","",Txn!$C969)</f>
        <v>0</v>
      </c>
      <c r="C1926" s="39">
        <f>IF(Txn!$B969="","","تراکنش بانکی")</f>
        <v>0</v>
      </c>
      <c r="D1926" s="38">
        <f>IF(Txn!$B969="","",IF(IF(Txn!$U969="TRF",Txn!$Y969,Txn!$Z969)="","",IF(Txn!$U969="TRF",Txn!$Y969,Txn!$Z969)))</f>
        <v>0</v>
      </c>
      <c r="E1926" s="39">
        <f>IF($D1926="","",IFERROR(VLOOKUP($D1926,AcctTbl,2,0),""))</f>
        <v>0</v>
      </c>
      <c r="F1926" s="39">
        <f>IF($D1926="","",IFERROR(VLOOKUP($D1926,AcctTbl,3,0),""))</f>
        <v>0</v>
      </c>
      <c r="G1926" s="39">
        <f>IF(Txn!$B969="","",Txn!$D969)</f>
        <v>0</v>
      </c>
      <c r="H1926" s="38">
        <f>IF(Txn!$B969="","",Txn!$E969)</f>
        <v>0</v>
      </c>
      <c r="I1926" s="40">
        <f>IF(Txn!$B969="",0,Txn!$Q969)</f>
        <v>0</v>
      </c>
      <c r="J1926" s="40">
        <f>IF(Txn!$B969="",0,Txn!$R969)</f>
        <v>0</v>
      </c>
      <c r="K1926" s="41">
        <f>IF($A1926="","",IFERROR(VALUE(MID($A1926,6,2)),""))</f>
        <v>0</v>
      </c>
      <c r="L1926" s="39">
        <f>IF(Txn!$K969="","","طرف مقابل — "&amp;Txn!$K969)</f>
        <v>0</v>
      </c>
      <c r="N1926" s="42">
        <f>IF($D1926="",0,COUNTIF(BankAccts,$D1926))</f>
        <v>0</v>
      </c>
    </row>
    <row r="1927" spans="1:14">
      <c r="A1927" s="38">
        <f>IF(Txn!$B970="","",Txn!$B970)</f>
        <v>0</v>
      </c>
      <c r="B1927" s="38">
        <f>IF(Txn!$B970="","",Txn!$C970)</f>
        <v>0</v>
      </c>
      <c r="C1927" s="39">
        <f>IF(Txn!$B970="","","تراکنش بانکی")</f>
        <v>0</v>
      </c>
      <c r="D1927" s="38">
        <f>IF(Txn!$B970="","",IF(Txn!$X970="","",Txn!$X970))</f>
        <v>0</v>
      </c>
      <c r="E1927" s="39">
        <f>IF($D1927="","",IFERROR(VLOOKUP($D1927,AcctTbl,2,0),""))</f>
        <v>0</v>
      </c>
      <c r="F1927" s="39">
        <f>IF($D1927="","",IFERROR(VLOOKUP($D1927,AcctTbl,3,0),""))</f>
        <v>0</v>
      </c>
      <c r="G1927" s="39">
        <f>IF(Txn!$B970="","",Txn!$D970)</f>
        <v>0</v>
      </c>
      <c r="H1927" s="38">
        <f>IF(Txn!$B970="","",Txn!$E970)</f>
        <v>0</v>
      </c>
      <c r="I1927" s="40">
        <f>IF(Txn!$B970="",0,Txn!$O970)</f>
        <v>0</v>
      </c>
      <c r="J1927" s="40">
        <f>IF(Txn!$B970="",0,Txn!$P970)</f>
        <v>0</v>
      </c>
      <c r="K1927" s="41">
        <f>IF($A1927="","",IFERROR(VALUE(MID($A1927,6,2)),""))</f>
        <v>0</v>
      </c>
      <c r="L1927" s="39">
        <f>IF(Txn!$K970="","",Txn!$K970)</f>
        <v>0</v>
      </c>
      <c r="N1927" s="42">
        <f>IF($D1927="",0,COUNTIF(BankAccts,$D1927))</f>
        <v>0</v>
      </c>
    </row>
    <row r="1928" spans="1:14">
      <c r="A1928" s="38">
        <f>IF(Txn!$B970="","",Txn!$B970)</f>
        <v>0</v>
      </c>
      <c r="B1928" s="38">
        <f>IF(Txn!$B970="","",Txn!$C970)</f>
        <v>0</v>
      </c>
      <c r="C1928" s="39">
        <f>IF(Txn!$B970="","","تراکنش بانکی")</f>
        <v>0</v>
      </c>
      <c r="D1928" s="38">
        <f>IF(Txn!$B970="","",IF(IF(Txn!$U970="TRF",Txn!$Y970,Txn!$Z970)="","",IF(Txn!$U970="TRF",Txn!$Y970,Txn!$Z970)))</f>
        <v>0</v>
      </c>
      <c r="E1928" s="39">
        <f>IF($D1928="","",IFERROR(VLOOKUP($D1928,AcctTbl,2,0),""))</f>
        <v>0</v>
      </c>
      <c r="F1928" s="39">
        <f>IF($D1928="","",IFERROR(VLOOKUP($D1928,AcctTbl,3,0),""))</f>
        <v>0</v>
      </c>
      <c r="G1928" s="39">
        <f>IF(Txn!$B970="","",Txn!$D970)</f>
        <v>0</v>
      </c>
      <c r="H1928" s="38">
        <f>IF(Txn!$B970="","",Txn!$E970)</f>
        <v>0</v>
      </c>
      <c r="I1928" s="40">
        <f>IF(Txn!$B970="",0,Txn!$Q970)</f>
        <v>0</v>
      </c>
      <c r="J1928" s="40">
        <f>IF(Txn!$B970="",0,Txn!$R970)</f>
        <v>0</v>
      </c>
      <c r="K1928" s="41">
        <f>IF($A1928="","",IFERROR(VALUE(MID($A1928,6,2)),""))</f>
        <v>0</v>
      </c>
      <c r="L1928" s="39">
        <f>IF(Txn!$K970="","","طرف مقابل — "&amp;Txn!$K970)</f>
        <v>0</v>
      </c>
      <c r="N1928" s="42">
        <f>IF($D1928="",0,COUNTIF(BankAccts,$D1928))</f>
        <v>0</v>
      </c>
    </row>
    <row r="1929" spans="1:14">
      <c r="A1929" s="38">
        <f>IF(Txn!$B971="","",Txn!$B971)</f>
        <v>0</v>
      </c>
      <c r="B1929" s="38">
        <f>IF(Txn!$B971="","",Txn!$C971)</f>
        <v>0</v>
      </c>
      <c r="C1929" s="39">
        <f>IF(Txn!$B971="","","تراکنش بانکی")</f>
        <v>0</v>
      </c>
      <c r="D1929" s="38">
        <f>IF(Txn!$B971="","",IF(Txn!$X971="","",Txn!$X971))</f>
        <v>0</v>
      </c>
      <c r="E1929" s="39">
        <f>IF($D1929="","",IFERROR(VLOOKUP($D1929,AcctTbl,2,0),""))</f>
        <v>0</v>
      </c>
      <c r="F1929" s="39">
        <f>IF($D1929="","",IFERROR(VLOOKUP($D1929,AcctTbl,3,0),""))</f>
        <v>0</v>
      </c>
      <c r="G1929" s="39">
        <f>IF(Txn!$B971="","",Txn!$D971)</f>
        <v>0</v>
      </c>
      <c r="H1929" s="38">
        <f>IF(Txn!$B971="","",Txn!$E971)</f>
        <v>0</v>
      </c>
      <c r="I1929" s="40">
        <f>IF(Txn!$B971="",0,Txn!$O971)</f>
        <v>0</v>
      </c>
      <c r="J1929" s="40">
        <f>IF(Txn!$B971="",0,Txn!$P971)</f>
        <v>0</v>
      </c>
      <c r="K1929" s="41">
        <f>IF($A1929="","",IFERROR(VALUE(MID($A1929,6,2)),""))</f>
        <v>0</v>
      </c>
      <c r="L1929" s="39">
        <f>IF(Txn!$K971="","",Txn!$K971)</f>
        <v>0</v>
      </c>
      <c r="N1929" s="42">
        <f>IF($D1929="",0,COUNTIF(BankAccts,$D1929))</f>
        <v>0</v>
      </c>
    </row>
    <row r="1930" spans="1:14">
      <c r="A1930" s="38">
        <f>IF(Txn!$B971="","",Txn!$B971)</f>
        <v>0</v>
      </c>
      <c r="B1930" s="38">
        <f>IF(Txn!$B971="","",Txn!$C971)</f>
        <v>0</v>
      </c>
      <c r="C1930" s="39">
        <f>IF(Txn!$B971="","","تراکنش بانکی")</f>
        <v>0</v>
      </c>
      <c r="D1930" s="38">
        <f>IF(Txn!$B971="","",IF(IF(Txn!$U971="TRF",Txn!$Y971,Txn!$Z971)="","",IF(Txn!$U971="TRF",Txn!$Y971,Txn!$Z971)))</f>
        <v>0</v>
      </c>
      <c r="E1930" s="39">
        <f>IF($D1930="","",IFERROR(VLOOKUP($D1930,AcctTbl,2,0),""))</f>
        <v>0</v>
      </c>
      <c r="F1930" s="39">
        <f>IF($D1930="","",IFERROR(VLOOKUP($D1930,AcctTbl,3,0),""))</f>
        <v>0</v>
      </c>
      <c r="G1930" s="39">
        <f>IF(Txn!$B971="","",Txn!$D971)</f>
        <v>0</v>
      </c>
      <c r="H1930" s="38">
        <f>IF(Txn!$B971="","",Txn!$E971)</f>
        <v>0</v>
      </c>
      <c r="I1930" s="40">
        <f>IF(Txn!$B971="",0,Txn!$Q971)</f>
        <v>0</v>
      </c>
      <c r="J1930" s="40">
        <f>IF(Txn!$B971="",0,Txn!$R971)</f>
        <v>0</v>
      </c>
      <c r="K1930" s="41">
        <f>IF($A1930="","",IFERROR(VALUE(MID($A1930,6,2)),""))</f>
        <v>0</v>
      </c>
      <c r="L1930" s="39">
        <f>IF(Txn!$K971="","","طرف مقابل — "&amp;Txn!$K971)</f>
        <v>0</v>
      </c>
      <c r="N1930" s="42">
        <f>IF($D1930="",0,COUNTIF(BankAccts,$D1930))</f>
        <v>0</v>
      </c>
    </row>
    <row r="1931" spans="1:14">
      <c r="A1931" s="38">
        <f>IF(Txn!$B972="","",Txn!$B972)</f>
        <v>0</v>
      </c>
      <c r="B1931" s="38">
        <f>IF(Txn!$B972="","",Txn!$C972)</f>
        <v>0</v>
      </c>
      <c r="C1931" s="39">
        <f>IF(Txn!$B972="","","تراکنش بانکی")</f>
        <v>0</v>
      </c>
      <c r="D1931" s="38">
        <f>IF(Txn!$B972="","",IF(Txn!$X972="","",Txn!$X972))</f>
        <v>0</v>
      </c>
      <c r="E1931" s="39">
        <f>IF($D1931="","",IFERROR(VLOOKUP($D1931,AcctTbl,2,0),""))</f>
        <v>0</v>
      </c>
      <c r="F1931" s="39">
        <f>IF($D1931="","",IFERROR(VLOOKUP($D1931,AcctTbl,3,0),""))</f>
        <v>0</v>
      </c>
      <c r="G1931" s="39">
        <f>IF(Txn!$B972="","",Txn!$D972)</f>
        <v>0</v>
      </c>
      <c r="H1931" s="38">
        <f>IF(Txn!$B972="","",Txn!$E972)</f>
        <v>0</v>
      </c>
      <c r="I1931" s="40">
        <f>IF(Txn!$B972="",0,Txn!$O972)</f>
        <v>0</v>
      </c>
      <c r="J1931" s="40">
        <f>IF(Txn!$B972="",0,Txn!$P972)</f>
        <v>0</v>
      </c>
      <c r="K1931" s="41">
        <f>IF($A1931="","",IFERROR(VALUE(MID($A1931,6,2)),""))</f>
        <v>0</v>
      </c>
      <c r="L1931" s="39">
        <f>IF(Txn!$K972="","",Txn!$K972)</f>
        <v>0</v>
      </c>
      <c r="N1931" s="42">
        <f>IF($D1931="",0,COUNTIF(BankAccts,$D1931))</f>
        <v>0</v>
      </c>
    </row>
    <row r="1932" spans="1:14">
      <c r="A1932" s="38">
        <f>IF(Txn!$B972="","",Txn!$B972)</f>
        <v>0</v>
      </c>
      <c r="B1932" s="38">
        <f>IF(Txn!$B972="","",Txn!$C972)</f>
        <v>0</v>
      </c>
      <c r="C1932" s="39">
        <f>IF(Txn!$B972="","","تراکنش بانکی")</f>
        <v>0</v>
      </c>
      <c r="D1932" s="38">
        <f>IF(Txn!$B972="","",IF(IF(Txn!$U972="TRF",Txn!$Y972,Txn!$Z972)="","",IF(Txn!$U972="TRF",Txn!$Y972,Txn!$Z972)))</f>
        <v>0</v>
      </c>
      <c r="E1932" s="39">
        <f>IF($D1932="","",IFERROR(VLOOKUP($D1932,AcctTbl,2,0),""))</f>
        <v>0</v>
      </c>
      <c r="F1932" s="39">
        <f>IF($D1932="","",IFERROR(VLOOKUP($D1932,AcctTbl,3,0),""))</f>
        <v>0</v>
      </c>
      <c r="G1932" s="39">
        <f>IF(Txn!$B972="","",Txn!$D972)</f>
        <v>0</v>
      </c>
      <c r="H1932" s="38">
        <f>IF(Txn!$B972="","",Txn!$E972)</f>
        <v>0</v>
      </c>
      <c r="I1932" s="40">
        <f>IF(Txn!$B972="",0,Txn!$Q972)</f>
        <v>0</v>
      </c>
      <c r="J1932" s="40">
        <f>IF(Txn!$B972="",0,Txn!$R972)</f>
        <v>0</v>
      </c>
      <c r="K1932" s="41">
        <f>IF($A1932="","",IFERROR(VALUE(MID($A1932,6,2)),""))</f>
        <v>0</v>
      </c>
      <c r="L1932" s="39">
        <f>IF(Txn!$K972="","","طرف مقابل — "&amp;Txn!$K972)</f>
        <v>0</v>
      </c>
      <c r="N1932" s="42">
        <f>IF($D1932="",0,COUNTIF(BankAccts,$D1932))</f>
        <v>0</v>
      </c>
    </row>
    <row r="1933" spans="1:14">
      <c r="A1933" s="38">
        <f>IF(Txn!$B973="","",Txn!$B973)</f>
        <v>0</v>
      </c>
      <c r="B1933" s="38">
        <f>IF(Txn!$B973="","",Txn!$C973)</f>
        <v>0</v>
      </c>
      <c r="C1933" s="39">
        <f>IF(Txn!$B973="","","تراکنش بانکی")</f>
        <v>0</v>
      </c>
      <c r="D1933" s="38">
        <f>IF(Txn!$B973="","",IF(Txn!$X973="","",Txn!$X973))</f>
        <v>0</v>
      </c>
      <c r="E1933" s="39">
        <f>IF($D1933="","",IFERROR(VLOOKUP($D1933,AcctTbl,2,0),""))</f>
        <v>0</v>
      </c>
      <c r="F1933" s="39">
        <f>IF($D1933="","",IFERROR(VLOOKUP($D1933,AcctTbl,3,0),""))</f>
        <v>0</v>
      </c>
      <c r="G1933" s="39">
        <f>IF(Txn!$B973="","",Txn!$D973)</f>
        <v>0</v>
      </c>
      <c r="H1933" s="38">
        <f>IF(Txn!$B973="","",Txn!$E973)</f>
        <v>0</v>
      </c>
      <c r="I1933" s="40">
        <f>IF(Txn!$B973="",0,Txn!$O973)</f>
        <v>0</v>
      </c>
      <c r="J1933" s="40">
        <f>IF(Txn!$B973="",0,Txn!$P973)</f>
        <v>0</v>
      </c>
      <c r="K1933" s="41">
        <f>IF($A1933="","",IFERROR(VALUE(MID($A1933,6,2)),""))</f>
        <v>0</v>
      </c>
      <c r="L1933" s="39">
        <f>IF(Txn!$K973="","",Txn!$K973)</f>
        <v>0</v>
      </c>
      <c r="N1933" s="42">
        <f>IF($D1933="",0,COUNTIF(BankAccts,$D1933))</f>
        <v>0</v>
      </c>
    </row>
    <row r="1934" spans="1:14">
      <c r="A1934" s="38">
        <f>IF(Txn!$B973="","",Txn!$B973)</f>
        <v>0</v>
      </c>
      <c r="B1934" s="38">
        <f>IF(Txn!$B973="","",Txn!$C973)</f>
        <v>0</v>
      </c>
      <c r="C1934" s="39">
        <f>IF(Txn!$B973="","","تراکنش بانکی")</f>
        <v>0</v>
      </c>
      <c r="D1934" s="38">
        <f>IF(Txn!$B973="","",IF(IF(Txn!$U973="TRF",Txn!$Y973,Txn!$Z973)="","",IF(Txn!$U973="TRF",Txn!$Y973,Txn!$Z973)))</f>
        <v>0</v>
      </c>
      <c r="E1934" s="39">
        <f>IF($D1934="","",IFERROR(VLOOKUP($D1934,AcctTbl,2,0),""))</f>
        <v>0</v>
      </c>
      <c r="F1934" s="39">
        <f>IF($D1934="","",IFERROR(VLOOKUP($D1934,AcctTbl,3,0),""))</f>
        <v>0</v>
      </c>
      <c r="G1934" s="39">
        <f>IF(Txn!$B973="","",Txn!$D973)</f>
        <v>0</v>
      </c>
      <c r="H1934" s="38">
        <f>IF(Txn!$B973="","",Txn!$E973)</f>
        <v>0</v>
      </c>
      <c r="I1934" s="40">
        <f>IF(Txn!$B973="",0,Txn!$Q973)</f>
        <v>0</v>
      </c>
      <c r="J1934" s="40">
        <f>IF(Txn!$B973="",0,Txn!$R973)</f>
        <v>0</v>
      </c>
      <c r="K1934" s="41">
        <f>IF($A1934="","",IFERROR(VALUE(MID($A1934,6,2)),""))</f>
        <v>0</v>
      </c>
      <c r="L1934" s="39">
        <f>IF(Txn!$K973="","","طرف مقابل — "&amp;Txn!$K973)</f>
        <v>0</v>
      </c>
      <c r="N1934" s="42">
        <f>IF($D1934="",0,COUNTIF(BankAccts,$D1934))</f>
        <v>0</v>
      </c>
    </row>
    <row r="1935" spans="1:14">
      <c r="A1935" s="38">
        <f>IF(Txn!$B974="","",Txn!$B974)</f>
        <v>0</v>
      </c>
      <c r="B1935" s="38">
        <f>IF(Txn!$B974="","",Txn!$C974)</f>
        <v>0</v>
      </c>
      <c r="C1935" s="39">
        <f>IF(Txn!$B974="","","تراکنش بانکی")</f>
        <v>0</v>
      </c>
      <c r="D1935" s="38">
        <f>IF(Txn!$B974="","",IF(Txn!$X974="","",Txn!$X974))</f>
        <v>0</v>
      </c>
      <c r="E1935" s="39">
        <f>IF($D1935="","",IFERROR(VLOOKUP($D1935,AcctTbl,2,0),""))</f>
        <v>0</v>
      </c>
      <c r="F1935" s="39">
        <f>IF($D1935="","",IFERROR(VLOOKUP($D1935,AcctTbl,3,0),""))</f>
        <v>0</v>
      </c>
      <c r="G1935" s="39">
        <f>IF(Txn!$B974="","",Txn!$D974)</f>
        <v>0</v>
      </c>
      <c r="H1935" s="38">
        <f>IF(Txn!$B974="","",Txn!$E974)</f>
        <v>0</v>
      </c>
      <c r="I1935" s="40">
        <f>IF(Txn!$B974="",0,Txn!$O974)</f>
        <v>0</v>
      </c>
      <c r="J1935" s="40">
        <f>IF(Txn!$B974="",0,Txn!$P974)</f>
        <v>0</v>
      </c>
      <c r="K1935" s="41">
        <f>IF($A1935="","",IFERROR(VALUE(MID($A1935,6,2)),""))</f>
        <v>0</v>
      </c>
      <c r="L1935" s="39">
        <f>IF(Txn!$K974="","",Txn!$K974)</f>
        <v>0</v>
      </c>
      <c r="N1935" s="42">
        <f>IF($D1935="",0,COUNTIF(BankAccts,$D1935))</f>
        <v>0</v>
      </c>
    </row>
    <row r="1936" spans="1:14">
      <c r="A1936" s="38">
        <f>IF(Txn!$B974="","",Txn!$B974)</f>
        <v>0</v>
      </c>
      <c r="B1936" s="38">
        <f>IF(Txn!$B974="","",Txn!$C974)</f>
        <v>0</v>
      </c>
      <c r="C1936" s="39">
        <f>IF(Txn!$B974="","","تراکنش بانکی")</f>
        <v>0</v>
      </c>
      <c r="D1936" s="38">
        <f>IF(Txn!$B974="","",IF(IF(Txn!$U974="TRF",Txn!$Y974,Txn!$Z974)="","",IF(Txn!$U974="TRF",Txn!$Y974,Txn!$Z974)))</f>
        <v>0</v>
      </c>
      <c r="E1936" s="39">
        <f>IF($D1936="","",IFERROR(VLOOKUP($D1936,AcctTbl,2,0),""))</f>
        <v>0</v>
      </c>
      <c r="F1936" s="39">
        <f>IF($D1936="","",IFERROR(VLOOKUP($D1936,AcctTbl,3,0),""))</f>
        <v>0</v>
      </c>
      <c r="G1936" s="39">
        <f>IF(Txn!$B974="","",Txn!$D974)</f>
        <v>0</v>
      </c>
      <c r="H1936" s="38">
        <f>IF(Txn!$B974="","",Txn!$E974)</f>
        <v>0</v>
      </c>
      <c r="I1936" s="40">
        <f>IF(Txn!$B974="",0,Txn!$Q974)</f>
        <v>0</v>
      </c>
      <c r="J1936" s="40">
        <f>IF(Txn!$B974="",0,Txn!$R974)</f>
        <v>0</v>
      </c>
      <c r="K1936" s="41">
        <f>IF($A1936="","",IFERROR(VALUE(MID($A1936,6,2)),""))</f>
        <v>0</v>
      </c>
      <c r="L1936" s="39">
        <f>IF(Txn!$K974="","","طرف مقابل — "&amp;Txn!$K974)</f>
        <v>0</v>
      </c>
      <c r="N1936" s="42">
        <f>IF($D1936="",0,COUNTIF(BankAccts,$D1936))</f>
        <v>0</v>
      </c>
    </row>
    <row r="1937" spans="1:14">
      <c r="A1937" s="38">
        <f>IF(Txn!$B975="","",Txn!$B975)</f>
        <v>0</v>
      </c>
      <c r="B1937" s="38">
        <f>IF(Txn!$B975="","",Txn!$C975)</f>
        <v>0</v>
      </c>
      <c r="C1937" s="39">
        <f>IF(Txn!$B975="","","تراکنش بانکی")</f>
        <v>0</v>
      </c>
      <c r="D1937" s="38">
        <f>IF(Txn!$B975="","",IF(Txn!$X975="","",Txn!$X975))</f>
        <v>0</v>
      </c>
      <c r="E1937" s="39">
        <f>IF($D1937="","",IFERROR(VLOOKUP($D1937,AcctTbl,2,0),""))</f>
        <v>0</v>
      </c>
      <c r="F1937" s="39">
        <f>IF($D1937="","",IFERROR(VLOOKUP($D1937,AcctTbl,3,0),""))</f>
        <v>0</v>
      </c>
      <c r="G1937" s="39">
        <f>IF(Txn!$B975="","",Txn!$D975)</f>
        <v>0</v>
      </c>
      <c r="H1937" s="38">
        <f>IF(Txn!$B975="","",Txn!$E975)</f>
        <v>0</v>
      </c>
      <c r="I1937" s="40">
        <f>IF(Txn!$B975="",0,Txn!$O975)</f>
        <v>0</v>
      </c>
      <c r="J1937" s="40">
        <f>IF(Txn!$B975="",0,Txn!$P975)</f>
        <v>0</v>
      </c>
      <c r="K1937" s="41">
        <f>IF($A1937="","",IFERROR(VALUE(MID($A1937,6,2)),""))</f>
        <v>0</v>
      </c>
      <c r="L1937" s="39">
        <f>IF(Txn!$K975="","",Txn!$K975)</f>
        <v>0</v>
      </c>
      <c r="N1937" s="42">
        <f>IF($D1937="",0,COUNTIF(BankAccts,$D1937))</f>
        <v>0</v>
      </c>
    </row>
    <row r="1938" spans="1:14">
      <c r="A1938" s="38">
        <f>IF(Txn!$B975="","",Txn!$B975)</f>
        <v>0</v>
      </c>
      <c r="B1938" s="38">
        <f>IF(Txn!$B975="","",Txn!$C975)</f>
        <v>0</v>
      </c>
      <c r="C1938" s="39">
        <f>IF(Txn!$B975="","","تراکنش بانکی")</f>
        <v>0</v>
      </c>
      <c r="D1938" s="38">
        <f>IF(Txn!$B975="","",IF(IF(Txn!$U975="TRF",Txn!$Y975,Txn!$Z975)="","",IF(Txn!$U975="TRF",Txn!$Y975,Txn!$Z975)))</f>
        <v>0</v>
      </c>
      <c r="E1938" s="39">
        <f>IF($D1938="","",IFERROR(VLOOKUP($D1938,AcctTbl,2,0),""))</f>
        <v>0</v>
      </c>
      <c r="F1938" s="39">
        <f>IF($D1938="","",IFERROR(VLOOKUP($D1938,AcctTbl,3,0),""))</f>
        <v>0</v>
      </c>
      <c r="G1938" s="39">
        <f>IF(Txn!$B975="","",Txn!$D975)</f>
        <v>0</v>
      </c>
      <c r="H1938" s="38">
        <f>IF(Txn!$B975="","",Txn!$E975)</f>
        <v>0</v>
      </c>
      <c r="I1938" s="40">
        <f>IF(Txn!$B975="",0,Txn!$Q975)</f>
        <v>0</v>
      </c>
      <c r="J1938" s="40">
        <f>IF(Txn!$B975="",0,Txn!$R975)</f>
        <v>0</v>
      </c>
      <c r="K1938" s="41">
        <f>IF($A1938="","",IFERROR(VALUE(MID($A1938,6,2)),""))</f>
        <v>0</v>
      </c>
      <c r="L1938" s="39">
        <f>IF(Txn!$K975="","","طرف مقابل — "&amp;Txn!$K975)</f>
        <v>0</v>
      </c>
      <c r="N1938" s="42">
        <f>IF($D1938="",0,COUNTIF(BankAccts,$D1938))</f>
        <v>0</v>
      </c>
    </row>
    <row r="1939" spans="1:14">
      <c r="A1939" s="38">
        <f>IF(Txn!$B976="","",Txn!$B976)</f>
        <v>0</v>
      </c>
      <c r="B1939" s="38">
        <f>IF(Txn!$B976="","",Txn!$C976)</f>
        <v>0</v>
      </c>
      <c r="C1939" s="39">
        <f>IF(Txn!$B976="","","تراکنش بانکی")</f>
        <v>0</v>
      </c>
      <c r="D1939" s="38">
        <f>IF(Txn!$B976="","",IF(Txn!$X976="","",Txn!$X976))</f>
        <v>0</v>
      </c>
      <c r="E1939" s="39">
        <f>IF($D1939="","",IFERROR(VLOOKUP($D1939,AcctTbl,2,0),""))</f>
        <v>0</v>
      </c>
      <c r="F1939" s="39">
        <f>IF($D1939="","",IFERROR(VLOOKUP($D1939,AcctTbl,3,0),""))</f>
        <v>0</v>
      </c>
      <c r="G1939" s="39">
        <f>IF(Txn!$B976="","",Txn!$D976)</f>
        <v>0</v>
      </c>
      <c r="H1939" s="38">
        <f>IF(Txn!$B976="","",Txn!$E976)</f>
        <v>0</v>
      </c>
      <c r="I1939" s="40">
        <f>IF(Txn!$B976="",0,Txn!$O976)</f>
        <v>0</v>
      </c>
      <c r="J1939" s="40">
        <f>IF(Txn!$B976="",0,Txn!$P976)</f>
        <v>0</v>
      </c>
      <c r="K1939" s="41">
        <f>IF($A1939="","",IFERROR(VALUE(MID($A1939,6,2)),""))</f>
        <v>0</v>
      </c>
      <c r="L1939" s="39">
        <f>IF(Txn!$K976="","",Txn!$K976)</f>
        <v>0</v>
      </c>
      <c r="N1939" s="42">
        <f>IF($D1939="",0,COUNTIF(BankAccts,$D1939))</f>
        <v>0</v>
      </c>
    </row>
    <row r="1940" spans="1:14">
      <c r="A1940" s="38">
        <f>IF(Txn!$B976="","",Txn!$B976)</f>
        <v>0</v>
      </c>
      <c r="B1940" s="38">
        <f>IF(Txn!$B976="","",Txn!$C976)</f>
        <v>0</v>
      </c>
      <c r="C1940" s="39">
        <f>IF(Txn!$B976="","","تراکنش بانکی")</f>
        <v>0</v>
      </c>
      <c r="D1940" s="38">
        <f>IF(Txn!$B976="","",IF(IF(Txn!$U976="TRF",Txn!$Y976,Txn!$Z976)="","",IF(Txn!$U976="TRF",Txn!$Y976,Txn!$Z976)))</f>
        <v>0</v>
      </c>
      <c r="E1940" s="39">
        <f>IF($D1940="","",IFERROR(VLOOKUP($D1940,AcctTbl,2,0),""))</f>
        <v>0</v>
      </c>
      <c r="F1940" s="39">
        <f>IF($D1940="","",IFERROR(VLOOKUP($D1940,AcctTbl,3,0),""))</f>
        <v>0</v>
      </c>
      <c r="G1940" s="39">
        <f>IF(Txn!$B976="","",Txn!$D976)</f>
        <v>0</v>
      </c>
      <c r="H1940" s="38">
        <f>IF(Txn!$B976="","",Txn!$E976)</f>
        <v>0</v>
      </c>
      <c r="I1940" s="40">
        <f>IF(Txn!$B976="",0,Txn!$Q976)</f>
        <v>0</v>
      </c>
      <c r="J1940" s="40">
        <f>IF(Txn!$B976="",0,Txn!$R976)</f>
        <v>0</v>
      </c>
      <c r="K1940" s="41">
        <f>IF($A1940="","",IFERROR(VALUE(MID($A1940,6,2)),""))</f>
        <v>0</v>
      </c>
      <c r="L1940" s="39">
        <f>IF(Txn!$K976="","","طرف مقابل — "&amp;Txn!$K976)</f>
        <v>0</v>
      </c>
      <c r="N1940" s="42">
        <f>IF($D1940="",0,COUNTIF(BankAccts,$D1940))</f>
        <v>0</v>
      </c>
    </row>
    <row r="1941" spans="1:14">
      <c r="A1941" s="38">
        <f>IF(Txn!$B977="","",Txn!$B977)</f>
        <v>0</v>
      </c>
      <c r="B1941" s="38">
        <f>IF(Txn!$B977="","",Txn!$C977)</f>
        <v>0</v>
      </c>
      <c r="C1941" s="39">
        <f>IF(Txn!$B977="","","تراکنش بانکی")</f>
        <v>0</v>
      </c>
      <c r="D1941" s="38">
        <f>IF(Txn!$B977="","",IF(Txn!$X977="","",Txn!$X977))</f>
        <v>0</v>
      </c>
      <c r="E1941" s="39">
        <f>IF($D1941="","",IFERROR(VLOOKUP($D1941,AcctTbl,2,0),""))</f>
        <v>0</v>
      </c>
      <c r="F1941" s="39">
        <f>IF($D1941="","",IFERROR(VLOOKUP($D1941,AcctTbl,3,0),""))</f>
        <v>0</v>
      </c>
      <c r="G1941" s="39">
        <f>IF(Txn!$B977="","",Txn!$D977)</f>
        <v>0</v>
      </c>
      <c r="H1941" s="38">
        <f>IF(Txn!$B977="","",Txn!$E977)</f>
        <v>0</v>
      </c>
      <c r="I1941" s="40">
        <f>IF(Txn!$B977="",0,Txn!$O977)</f>
        <v>0</v>
      </c>
      <c r="J1941" s="40">
        <f>IF(Txn!$B977="",0,Txn!$P977)</f>
        <v>0</v>
      </c>
      <c r="K1941" s="41">
        <f>IF($A1941="","",IFERROR(VALUE(MID($A1941,6,2)),""))</f>
        <v>0</v>
      </c>
      <c r="L1941" s="39">
        <f>IF(Txn!$K977="","",Txn!$K977)</f>
        <v>0</v>
      </c>
      <c r="N1941" s="42">
        <f>IF($D1941="",0,COUNTIF(BankAccts,$D1941))</f>
        <v>0</v>
      </c>
    </row>
    <row r="1942" spans="1:14">
      <c r="A1942" s="38">
        <f>IF(Txn!$B977="","",Txn!$B977)</f>
        <v>0</v>
      </c>
      <c r="B1942" s="38">
        <f>IF(Txn!$B977="","",Txn!$C977)</f>
        <v>0</v>
      </c>
      <c r="C1942" s="39">
        <f>IF(Txn!$B977="","","تراکنش بانکی")</f>
        <v>0</v>
      </c>
      <c r="D1942" s="38">
        <f>IF(Txn!$B977="","",IF(IF(Txn!$U977="TRF",Txn!$Y977,Txn!$Z977)="","",IF(Txn!$U977="TRF",Txn!$Y977,Txn!$Z977)))</f>
        <v>0</v>
      </c>
      <c r="E1942" s="39">
        <f>IF($D1942="","",IFERROR(VLOOKUP($D1942,AcctTbl,2,0),""))</f>
        <v>0</v>
      </c>
      <c r="F1942" s="39">
        <f>IF($D1942="","",IFERROR(VLOOKUP($D1942,AcctTbl,3,0),""))</f>
        <v>0</v>
      </c>
      <c r="G1942" s="39">
        <f>IF(Txn!$B977="","",Txn!$D977)</f>
        <v>0</v>
      </c>
      <c r="H1942" s="38">
        <f>IF(Txn!$B977="","",Txn!$E977)</f>
        <v>0</v>
      </c>
      <c r="I1942" s="40">
        <f>IF(Txn!$B977="",0,Txn!$Q977)</f>
        <v>0</v>
      </c>
      <c r="J1942" s="40">
        <f>IF(Txn!$B977="",0,Txn!$R977)</f>
        <v>0</v>
      </c>
      <c r="K1942" s="41">
        <f>IF($A1942="","",IFERROR(VALUE(MID($A1942,6,2)),""))</f>
        <v>0</v>
      </c>
      <c r="L1942" s="39">
        <f>IF(Txn!$K977="","","طرف مقابل — "&amp;Txn!$K977)</f>
        <v>0</v>
      </c>
      <c r="N1942" s="42">
        <f>IF($D1942="",0,COUNTIF(BankAccts,$D1942))</f>
        <v>0</v>
      </c>
    </row>
    <row r="1943" spans="1:14">
      <c r="A1943" s="38">
        <f>IF(Txn!$B978="","",Txn!$B978)</f>
        <v>0</v>
      </c>
      <c r="B1943" s="38">
        <f>IF(Txn!$B978="","",Txn!$C978)</f>
        <v>0</v>
      </c>
      <c r="C1943" s="39">
        <f>IF(Txn!$B978="","","تراکنش بانکی")</f>
        <v>0</v>
      </c>
      <c r="D1943" s="38">
        <f>IF(Txn!$B978="","",IF(Txn!$X978="","",Txn!$X978))</f>
        <v>0</v>
      </c>
      <c r="E1943" s="39">
        <f>IF($D1943="","",IFERROR(VLOOKUP($D1943,AcctTbl,2,0),""))</f>
        <v>0</v>
      </c>
      <c r="F1943" s="39">
        <f>IF($D1943="","",IFERROR(VLOOKUP($D1943,AcctTbl,3,0),""))</f>
        <v>0</v>
      </c>
      <c r="G1943" s="39">
        <f>IF(Txn!$B978="","",Txn!$D978)</f>
        <v>0</v>
      </c>
      <c r="H1943" s="38">
        <f>IF(Txn!$B978="","",Txn!$E978)</f>
        <v>0</v>
      </c>
      <c r="I1943" s="40">
        <f>IF(Txn!$B978="",0,Txn!$O978)</f>
        <v>0</v>
      </c>
      <c r="J1943" s="40">
        <f>IF(Txn!$B978="",0,Txn!$P978)</f>
        <v>0</v>
      </c>
      <c r="K1943" s="41">
        <f>IF($A1943="","",IFERROR(VALUE(MID($A1943,6,2)),""))</f>
        <v>0</v>
      </c>
      <c r="L1943" s="39">
        <f>IF(Txn!$K978="","",Txn!$K978)</f>
        <v>0</v>
      </c>
      <c r="N1943" s="42">
        <f>IF($D1943="",0,COUNTIF(BankAccts,$D1943))</f>
        <v>0</v>
      </c>
    </row>
    <row r="1944" spans="1:14">
      <c r="A1944" s="38">
        <f>IF(Txn!$B978="","",Txn!$B978)</f>
        <v>0</v>
      </c>
      <c r="B1944" s="38">
        <f>IF(Txn!$B978="","",Txn!$C978)</f>
        <v>0</v>
      </c>
      <c r="C1944" s="39">
        <f>IF(Txn!$B978="","","تراکنش بانکی")</f>
        <v>0</v>
      </c>
      <c r="D1944" s="38">
        <f>IF(Txn!$B978="","",IF(IF(Txn!$U978="TRF",Txn!$Y978,Txn!$Z978)="","",IF(Txn!$U978="TRF",Txn!$Y978,Txn!$Z978)))</f>
        <v>0</v>
      </c>
      <c r="E1944" s="39">
        <f>IF($D1944="","",IFERROR(VLOOKUP($D1944,AcctTbl,2,0),""))</f>
        <v>0</v>
      </c>
      <c r="F1944" s="39">
        <f>IF($D1944="","",IFERROR(VLOOKUP($D1944,AcctTbl,3,0),""))</f>
        <v>0</v>
      </c>
      <c r="G1944" s="39">
        <f>IF(Txn!$B978="","",Txn!$D978)</f>
        <v>0</v>
      </c>
      <c r="H1944" s="38">
        <f>IF(Txn!$B978="","",Txn!$E978)</f>
        <v>0</v>
      </c>
      <c r="I1944" s="40">
        <f>IF(Txn!$B978="",0,Txn!$Q978)</f>
        <v>0</v>
      </c>
      <c r="J1944" s="40">
        <f>IF(Txn!$B978="",0,Txn!$R978)</f>
        <v>0</v>
      </c>
      <c r="K1944" s="41">
        <f>IF($A1944="","",IFERROR(VALUE(MID($A1944,6,2)),""))</f>
        <v>0</v>
      </c>
      <c r="L1944" s="39">
        <f>IF(Txn!$K978="","","طرف مقابل — "&amp;Txn!$K978)</f>
        <v>0</v>
      </c>
      <c r="N1944" s="42">
        <f>IF($D1944="",0,COUNTIF(BankAccts,$D1944))</f>
        <v>0</v>
      </c>
    </row>
    <row r="1945" spans="1:14">
      <c r="A1945" s="38">
        <f>IF(Txn!$B979="","",Txn!$B979)</f>
        <v>0</v>
      </c>
      <c r="B1945" s="38">
        <f>IF(Txn!$B979="","",Txn!$C979)</f>
        <v>0</v>
      </c>
      <c r="C1945" s="39">
        <f>IF(Txn!$B979="","","تراکنش بانکی")</f>
        <v>0</v>
      </c>
      <c r="D1945" s="38">
        <f>IF(Txn!$B979="","",IF(Txn!$X979="","",Txn!$X979))</f>
        <v>0</v>
      </c>
      <c r="E1945" s="39">
        <f>IF($D1945="","",IFERROR(VLOOKUP($D1945,AcctTbl,2,0),""))</f>
        <v>0</v>
      </c>
      <c r="F1945" s="39">
        <f>IF($D1945="","",IFERROR(VLOOKUP($D1945,AcctTbl,3,0),""))</f>
        <v>0</v>
      </c>
      <c r="G1945" s="39">
        <f>IF(Txn!$B979="","",Txn!$D979)</f>
        <v>0</v>
      </c>
      <c r="H1945" s="38">
        <f>IF(Txn!$B979="","",Txn!$E979)</f>
        <v>0</v>
      </c>
      <c r="I1945" s="40">
        <f>IF(Txn!$B979="",0,Txn!$O979)</f>
        <v>0</v>
      </c>
      <c r="J1945" s="40">
        <f>IF(Txn!$B979="",0,Txn!$P979)</f>
        <v>0</v>
      </c>
      <c r="K1945" s="41">
        <f>IF($A1945="","",IFERROR(VALUE(MID($A1945,6,2)),""))</f>
        <v>0</v>
      </c>
      <c r="L1945" s="39">
        <f>IF(Txn!$K979="","",Txn!$K979)</f>
        <v>0</v>
      </c>
      <c r="N1945" s="42">
        <f>IF($D1945="",0,COUNTIF(BankAccts,$D1945))</f>
        <v>0</v>
      </c>
    </row>
    <row r="1946" spans="1:14">
      <c r="A1946" s="38">
        <f>IF(Txn!$B979="","",Txn!$B979)</f>
        <v>0</v>
      </c>
      <c r="B1946" s="38">
        <f>IF(Txn!$B979="","",Txn!$C979)</f>
        <v>0</v>
      </c>
      <c r="C1946" s="39">
        <f>IF(Txn!$B979="","","تراکنش بانکی")</f>
        <v>0</v>
      </c>
      <c r="D1946" s="38">
        <f>IF(Txn!$B979="","",IF(IF(Txn!$U979="TRF",Txn!$Y979,Txn!$Z979)="","",IF(Txn!$U979="TRF",Txn!$Y979,Txn!$Z979)))</f>
        <v>0</v>
      </c>
      <c r="E1946" s="39">
        <f>IF($D1946="","",IFERROR(VLOOKUP($D1946,AcctTbl,2,0),""))</f>
        <v>0</v>
      </c>
      <c r="F1946" s="39">
        <f>IF($D1946="","",IFERROR(VLOOKUP($D1946,AcctTbl,3,0),""))</f>
        <v>0</v>
      </c>
      <c r="G1946" s="39">
        <f>IF(Txn!$B979="","",Txn!$D979)</f>
        <v>0</v>
      </c>
      <c r="H1946" s="38">
        <f>IF(Txn!$B979="","",Txn!$E979)</f>
        <v>0</v>
      </c>
      <c r="I1946" s="40">
        <f>IF(Txn!$B979="",0,Txn!$Q979)</f>
        <v>0</v>
      </c>
      <c r="J1946" s="40">
        <f>IF(Txn!$B979="",0,Txn!$R979)</f>
        <v>0</v>
      </c>
      <c r="K1946" s="41">
        <f>IF($A1946="","",IFERROR(VALUE(MID($A1946,6,2)),""))</f>
        <v>0</v>
      </c>
      <c r="L1946" s="39">
        <f>IF(Txn!$K979="","","طرف مقابل — "&amp;Txn!$K979)</f>
        <v>0</v>
      </c>
      <c r="N1946" s="42">
        <f>IF($D1946="",0,COUNTIF(BankAccts,$D1946))</f>
        <v>0</v>
      </c>
    </row>
    <row r="1947" spans="1:14">
      <c r="A1947" s="38">
        <f>IF(Txn!$B980="","",Txn!$B980)</f>
        <v>0</v>
      </c>
      <c r="B1947" s="38">
        <f>IF(Txn!$B980="","",Txn!$C980)</f>
        <v>0</v>
      </c>
      <c r="C1947" s="39">
        <f>IF(Txn!$B980="","","تراکنش بانکی")</f>
        <v>0</v>
      </c>
      <c r="D1947" s="38">
        <f>IF(Txn!$B980="","",IF(Txn!$X980="","",Txn!$X980))</f>
        <v>0</v>
      </c>
      <c r="E1947" s="39">
        <f>IF($D1947="","",IFERROR(VLOOKUP($D1947,AcctTbl,2,0),""))</f>
        <v>0</v>
      </c>
      <c r="F1947" s="39">
        <f>IF($D1947="","",IFERROR(VLOOKUP($D1947,AcctTbl,3,0),""))</f>
        <v>0</v>
      </c>
      <c r="G1947" s="39">
        <f>IF(Txn!$B980="","",Txn!$D980)</f>
        <v>0</v>
      </c>
      <c r="H1947" s="38">
        <f>IF(Txn!$B980="","",Txn!$E980)</f>
        <v>0</v>
      </c>
      <c r="I1947" s="40">
        <f>IF(Txn!$B980="",0,Txn!$O980)</f>
        <v>0</v>
      </c>
      <c r="J1947" s="40">
        <f>IF(Txn!$B980="",0,Txn!$P980)</f>
        <v>0</v>
      </c>
      <c r="K1947" s="41">
        <f>IF($A1947="","",IFERROR(VALUE(MID($A1947,6,2)),""))</f>
        <v>0</v>
      </c>
      <c r="L1947" s="39">
        <f>IF(Txn!$K980="","",Txn!$K980)</f>
        <v>0</v>
      </c>
      <c r="N1947" s="42">
        <f>IF($D1947="",0,COUNTIF(BankAccts,$D1947))</f>
        <v>0</v>
      </c>
    </row>
    <row r="1948" spans="1:14">
      <c r="A1948" s="38">
        <f>IF(Txn!$B980="","",Txn!$B980)</f>
        <v>0</v>
      </c>
      <c r="B1948" s="38">
        <f>IF(Txn!$B980="","",Txn!$C980)</f>
        <v>0</v>
      </c>
      <c r="C1948" s="39">
        <f>IF(Txn!$B980="","","تراکنش بانکی")</f>
        <v>0</v>
      </c>
      <c r="D1948" s="38">
        <f>IF(Txn!$B980="","",IF(IF(Txn!$U980="TRF",Txn!$Y980,Txn!$Z980)="","",IF(Txn!$U980="TRF",Txn!$Y980,Txn!$Z980)))</f>
        <v>0</v>
      </c>
      <c r="E1948" s="39">
        <f>IF($D1948="","",IFERROR(VLOOKUP($D1948,AcctTbl,2,0),""))</f>
        <v>0</v>
      </c>
      <c r="F1948" s="39">
        <f>IF($D1948="","",IFERROR(VLOOKUP($D1948,AcctTbl,3,0),""))</f>
        <v>0</v>
      </c>
      <c r="G1948" s="39">
        <f>IF(Txn!$B980="","",Txn!$D980)</f>
        <v>0</v>
      </c>
      <c r="H1948" s="38">
        <f>IF(Txn!$B980="","",Txn!$E980)</f>
        <v>0</v>
      </c>
      <c r="I1948" s="40">
        <f>IF(Txn!$B980="",0,Txn!$Q980)</f>
        <v>0</v>
      </c>
      <c r="J1948" s="40">
        <f>IF(Txn!$B980="",0,Txn!$R980)</f>
        <v>0</v>
      </c>
      <c r="K1948" s="41">
        <f>IF($A1948="","",IFERROR(VALUE(MID($A1948,6,2)),""))</f>
        <v>0</v>
      </c>
      <c r="L1948" s="39">
        <f>IF(Txn!$K980="","","طرف مقابل — "&amp;Txn!$K980)</f>
        <v>0</v>
      </c>
      <c r="N1948" s="42">
        <f>IF($D1948="",0,COUNTIF(BankAccts,$D1948))</f>
        <v>0</v>
      </c>
    </row>
    <row r="1949" spans="1:14">
      <c r="A1949" s="38">
        <f>IF(Txn!$B981="","",Txn!$B981)</f>
        <v>0</v>
      </c>
      <c r="B1949" s="38">
        <f>IF(Txn!$B981="","",Txn!$C981)</f>
        <v>0</v>
      </c>
      <c r="C1949" s="39">
        <f>IF(Txn!$B981="","","تراکنش بانکی")</f>
        <v>0</v>
      </c>
      <c r="D1949" s="38">
        <f>IF(Txn!$B981="","",IF(Txn!$X981="","",Txn!$X981))</f>
        <v>0</v>
      </c>
      <c r="E1949" s="39">
        <f>IF($D1949="","",IFERROR(VLOOKUP($D1949,AcctTbl,2,0),""))</f>
        <v>0</v>
      </c>
      <c r="F1949" s="39">
        <f>IF($D1949="","",IFERROR(VLOOKUP($D1949,AcctTbl,3,0),""))</f>
        <v>0</v>
      </c>
      <c r="G1949" s="39">
        <f>IF(Txn!$B981="","",Txn!$D981)</f>
        <v>0</v>
      </c>
      <c r="H1949" s="38">
        <f>IF(Txn!$B981="","",Txn!$E981)</f>
        <v>0</v>
      </c>
      <c r="I1949" s="40">
        <f>IF(Txn!$B981="",0,Txn!$O981)</f>
        <v>0</v>
      </c>
      <c r="J1949" s="40">
        <f>IF(Txn!$B981="",0,Txn!$P981)</f>
        <v>0</v>
      </c>
      <c r="K1949" s="41">
        <f>IF($A1949="","",IFERROR(VALUE(MID($A1949,6,2)),""))</f>
        <v>0</v>
      </c>
      <c r="L1949" s="39">
        <f>IF(Txn!$K981="","",Txn!$K981)</f>
        <v>0</v>
      </c>
      <c r="N1949" s="42">
        <f>IF($D1949="",0,COUNTIF(BankAccts,$D1949))</f>
        <v>0</v>
      </c>
    </row>
    <row r="1950" spans="1:14">
      <c r="A1950" s="38">
        <f>IF(Txn!$B981="","",Txn!$B981)</f>
        <v>0</v>
      </c>
      <c r="B1950" s="38">
        <f>IF(Txn!$B981="","",Txn!$C981)</f>
        <v>0</v>
      </c>
      <c r="C1950" s="39">
        <f>IF(Txn!$B981="","","تراکنش بانکی")</f>
        <v>0</v>
      </c>
      <c r="D1950" s="38">
        <f>IF(Txn!$B981="","",IF(IF(Txn!$U981="TRF",Txn!$Y981,Txn!$Z981)="","",IF(Txn!$U981="TRF",Txn!$Y981,Txn!$Z981)))</f>
        <v>0</v>
      </c>
      <c r="E1950" s="39">
        <f>IF($D1950="","",IFERROR(VLOOKUP($D1950,AcctTbl,2,0),""))</f>
        <v>0</v>
      </c>
      <c r="F1950" s="39">
        <f>IF($D1950="","",IFERROR(VLOOKUP($D1950,AcctTbl,3,0),""))</f>
        <v>0</v>
      </c>
      <c r="G1950" s="39">
        <f>IF(Txn!$B981="","",Txn!$D981)</f>
        <v>0</v>
      </c>
      <c r="H1950" s="38">
        <f>IF(Txn!$B981="","",Txn!$E981)</f>
        <v>0</v>
      </c>
      <c r="I1950" s="40">
        <f>IF(Txn!$B981="",0,Txn!$Q981)</f>
        <v>0</v>
      </c>
      <c r="J1950" s="40">
        <f>IF(Txn!$B981="",0,Txn!$R981)</f>
        <v>0</v>
      </c>
      <c r="K1950" s="41">
        <f>IF($A1950="","",IFERROR(VALUE(MID($A1950,6,2)),""))</f>
        <v>0</v>
      </c>
      <c r="L1950" s="39">
        <f>IF(Txn!$K981="","","طرف مقابل — "&amp;Txn!$K981)</f>
        <v>0</v>
      </c>
      <c r="N1950" s="42">
        <f>IF($D1950="",0,COUNTIF(BankAccts,$D1950))</f>
        <v>0</v>
      </c>
    </row>
    <row r="1951" spans="1:14">
      <c r="A1951" s="38">
        <f>IF(Txn!$B982="","",Txn!$B982)</f>
        <v>0</v>
      </c>
      <c r="B1951" s="38">
        <f>IF(Txn!$B982="","",Txn!$C982)</f>
        <v>0</v>
      </c>
      <c r="C1951" s="39">
        <f>IF(Txn!$B982="","","تراکنش بانکی")</f>
        <v>0</v>
      </c>
      <c r="D1951" s="38">
        <f>IF(Txn!$B982="","",IF(Txn!$X982="","",Txn!$X982))</f>
        <v>0</v>
      </c>
      <c r="E1951" s="39">
        <f>IF($D1951="","",IFERROR(VLOOKUP($D1951,AcctTbl,2,0),""))</f>
        <v>0</v>
      </c>
      <c r="F1951" s="39">
        <f>IF($D1951="","",IFERROR(VLOOKUP($D1951,AcctTbl,3,0),""))</f>
        <v>0</v>
      </c>
      <c r="G1951" s="39">
        <f>IF(Txn!$B982="","",Txn!$D982)</f>
        <v>0</v>
      </c>
      <c r="H1951" s="38">
        <f>IF(Txn!$B982="","",Txn!$E982)</f>
        <v>0</v>
      </c>
      <c r="I1951" s="40">
        <f>IF(Txn!$B982="",0,Txn!$O982)</f>
        <v>0</v>
      </c>
      <c r="J1951" s="40">
        <f>IF(Txn!$B982="",0,Txn!$P982)</f>
        <v>0</v>
      </c>
      <c r="K1951" s="41">
        <f>IF($A1951="","",IFERROR(VALUE(MID($A1951,6,2)),""))</f>
        <v>0</v>
      </c>
      <c r="L1951" s="39">
        <f>IF(Txn!$K982="","",Txn!$K982)</f>
        <v>0</v>
      </c>
      <c r="N1951" s="42">
        <f>IF($D1951="",0,COUNTIF(BankAccts,$D1951))</f>
        <v>0</v>
      </c>
    </row>
    <row r="1952" spans="1:14">
      <c r="A1952" s="38">
        <f>IF(Txn!$B982="","",Txn!$B982)</f>
        <v>0</v>
      </c>
      <c r="B1952" s="38">
        <f>IF(Txn!$B982="","",Txn!$C982)</f>
        <v>0</v>
      </c>
      <c r="C1952" s="39">
        <f>IF(Txn!$B982="","","تراکنش بانکی")</f>
        <v>0</v>
      </c>
      <c r="D1952" s="38">
        <f>IF(Txn!$B982="","",IF(IF(Txn!$U982="TRF",Txn!$Y982,Txn!$Z982)="","",IF(Txn!$U982="TRF",Txn!$Y982,Txn!$Z982)))</f>
        <v>0</v>
      </c>
      <c r="E1952" s="39">
        <f>IF($D1952="","",IFERROR(VLOOKUP($D1952,AcctTbl,2,0),""))</f>
        <v>0</v>
      </c>
      <c r="F1952" s="39">
        <f>IF($D1952="","",IFERROR(VLOOKUP($D1952,AcctTbl,3,0),""))</f>
        <v>0</v>
      </c>
      <c r="G1952" s="39">
        <f>IF(Txn!$B982="","",Txn!$D982)</f>
        <v>0</v>
      </c>
      <c r="H1952" s="38">
        <f>IF(Txn!$B982="","",Txn!$E982)</f>
        <v>0</v>
      </c>
      <c r="I1952" s="40">
        <f>IF(Txn!$B982="",0,Txn!$Q982)</f>
        <v>0</v>
      </c>
      <c r="J1952" s="40">
        <f>IF(Txn!$B982="",0,Txn!$R982)</f>
        <v>0</v>
      </c>
      <c r="K1952" s="41">
        <f>IF($A1952="","",IFERROR(VALUE(MID($A1952,6,2)),""))</f>
        <v>0</v>
      </c>
      <c r="L1952" s="39">
        <f>IF(Txn!$K982="","","طرف مقابل — "&amp;Txn!$K982)</f>
        <v>0</v>
      </c>
      <c r="N1952" s="42">
        <f>IF($D1952="",0,COUNTIF(BankAccts,$D1952))</f>
        <v>0</v>
      </c>
    </row>
    <row r="1953" spans="1:14">
      <c r="A1953" s="38">
        <f>IF(Txn!$B983="","",Txn!$B983)</f>
        <v>0</v>
      </c>
      <c r="B1953" s="38">
        <f>IF(Txn!$B983="","",Txn!$C983)</f>
        <v>0</v>
      </c>
      <c r="C1953" s="39">
        <f>IF(Txn!$B983="","","تراکنش بانکی")</f>
        <v>0</v>
      </c>
      <c r="D1953" s="38">
        <f>IF(Txn!$B983="","",IF(Txn!$X983="","",Txn!$X983))</f>
        <v>0</v>
      </c>
      <c r="E1953" s="39">
        <f>IF($D1953="","",IFERROR(VLOOKUP($D1953,AcctTbl,2,0),""))</f>
        <v>0</v>
      </c>
      <c r="F1953" s="39">
        <f>IF($D1953="","",IFERROR(VLOOKUP($D1953,AcctTbl,3,0),""))</f>
        <v>0</v>
      </c>
      <c r="G1953" s="39">
        <f>IF(Txn!$B983="","",Txn!$D983)</f>
        <v>0</v>
      </c>
      <c r="H1953" s="38">
        <f>IF(Txn!$B983="","",Txn!$E983)</f>
        <v>0</v>
      </c>
      <c r="I1953" s="40">
        <f>IF(Txn!$B983="",0,Txn!$O983)</f>
        <v>0</v>
      </c>
      <c r="J1953" s="40">
        <f>IF(Txn!$B983="",0,Txn!$P983)</f>
        <v>0</v>
      </c>
      <c r="K1953" s="41">
        <f>IF($A1953="","",IFERROR(VALUE(MID($A1953,6,2)),""))</f>
        <v>0</v>
      </c>
      <c r="L1953" s="39">
        <f>IF(Txn!$K983="","",Txn!$K983)</f>
        <v>0</v>
      </c>
      <c r="N1953" s="42">
        <f>IF($D1953="",0,COUNTIF(BankAccts,$D1953))</f>
        <v>0</v>
      </c>
    </row>
    <row r="1954" spans="1:14">
      <c r="A1954" s="38">
        <f>IF(Txn!$B983="","",Txn!$B983)</f>
        <v>0</v>
      </c>
      <c r="B1954" s="38">
        <f>IF(Txn!$B983="","",Txn!$C983)</f>
        <v>0</v>
      </c>
      <c r="C1954" s="39">
        <f>IF(Txn!$B983="","","تراکنش بانکی")</f>
        <v>0</v>
      </c>
      <c r="D1954" s="38">
        <f>IF(Txn!$B983="","",IF(IF(Txn!$U983="TRF",Txn!$Y983,Txn!$Z983)="","",IF(Txn!$U983="TRF",Txn!$Y983,Txn!$Z983)))</f>
        <v>0</v>
      </c>
      <c r="E1954" s="39">
        <f>IF($D1954="","",IFERROR(VLOOKUP($D1954,AcctTbl,2,0),""))</f>
        <v>0</v>
      </c>
      <c r="F1954" s="39">
        <f>IF($D1954="","",IFERROR(VLOOKUP($D1954,AcctTbl,3,0),""))</f>
        <v>0</v>
      </c>
      <c r="G1954" s="39">
        <f>IF(Txn!$B983="","",Txn!$D983)</f>
        <v>0</v>
      </c>
      <c r="H1954" s="38">
        <f>IF(Txn!$B983="","",Txn!$E983)</f>
        <v>0</v>
      </c>
      <c r="I1954" s="40">
        <f>IF(Txn!$B983="",0,Txn!$Q983)</f>
        <v>0</v>
      </c>
      <c r="J1954" s="40">
        <f>IF(Txn!$B983="",0,Txn!$R983)</f>
        <v>0</v>
      </c>
      <c r="K1954" s="41">
        <f>IF($A1954="","",IFERROR(VALUE(MID($A1954,6,2)),""))</f>
        <v>0</v>
      </c>
      <c r="L1954" s="39">
        <f>IF(Txn!$K983="","","طرف مقابل — "&amp;Txn!$K983)</f>
        <v>0</v>
      </c>
      <c r="N1954" s="42">
        <f>IF($D1954="",0,COUNTIF(BankAccts,$D1954))</f>
        <v>0</v>
      </c>
    </row>
    <row r="1955" spans="1:14">
      <c r="A1955" s="38">
        <f>IF(Txn!$B984="","",Txn!$B984)</f>
        <v>0</v>
      </c>
      <c r="B1955" s="38">
        <f>IF(Txn!$B984="","",Txn!$C984)</f>
        <v>0</v>
      </c>
      <c r="C1955" s="39">
        <f>IF(Txn!$B984="","","تراکنش بانکی")</f>
        <v>0</v>
      </c>
      <c r="D1955" s="38">
        <f>IF(Txn!$B984="","",IF(Txn!$X984="","",Txn!$X984))</f>
        <v>0</v>
      </c>
      <c r="E1955" s="39">
        <f>IF($D1955="","",IFERROR(VLOOKUP($D1955,AcctTbl,2,0),""))</f>
        <v>0</v>
      </c>
      <c r="F1955" s="39">
        <f>IF($D1955="","",IFERROR(VLOOKUP($D1955,AcctTbl,3,0),""))</f>
        <v>0</v>
      </c>
      <c r="G1955" s="39">
        <f>IF(Txn!$B984="","",Txn!$D984)</f>
        <v>0</v>
      </c>
      <c r="H1955" s="38">
        <f>IF(Txn!$B984="","",Txn!$E984)</f>
        <v>0</v>
      </c>
      <c r="I1955" s="40">
        <f>IF(Txn!$B984="",0,Txn!$O984)</f>
        <v>0</v>
      </c>
      <c r="J1955" s="40">
        <f>IF(Txn!$B984="",0,Txn!$P984)</f>
        <v>0</v>
      </c>
      <c r="K1955" s="41">
        <f>IF($A1955="","",IFERROR(VALUE(MID($A1955,6,2)),""))</f>
        <v>0</v>
      </c>
      <c r="L1955" s="39">
        <f>IF(Txn!$K984="","",Txn!$K984)</f>
        <v>0</v>
      </c>
      <c r="N1955" s="42">
        <f>IF($D1955="",0,COUNTIF(BankAccts,$D1955))</f>
        <v>0</v>
      </c>
    </row>
    <row r="1956" spans="1:14">
      <c r="A1956" s="38">
        <f>IF(Txn!$B984="","",Txn!$B984)</f>
        <v>0</v>
      </c>
      <c r="B1956" s="38">
        <f>IF(Txn!$B984="","",Txn!$C984)</f>
        <v>0</v>
      </c>
      <c r="C1956" s="39">
        <f>IF(Txn!$B984="","","تراکنش بانکی")</f>
        <v>0</v>
      </c>
      <c r="D1956" s="38">
        <f>IF(Txn!$B984="","",IF(IF(Txn!$U984="TRF",Txn!$Y984,Txn!$Z984)="","",IF(Txn!$U984="TRF",Txn!$Y984,Txn!$Z984)))</f>
        <v>0</v>
      </c>
      <c r="E1956" s="39">
        <f>IF($D1956="","",IFERROR(VLOOKUP($D1956,AcctTbl,2,0),""))</f>
        <v>0</v>
      </c>
      <c r="F1956" s="39">
        <f>IF($D1956="","",IFERROR(VLOOKUP($D1956,AcctTbl,3,0),""))</f>
        <v>0</v>
      </c>
      <c r="G1956" s="39">
        <f>IF(Txn!$B984="","",Txn!$D984)</f>
        <v>0</v>
      </c>
      <c r="H1956" s="38">
        <f>IF(Txn!$B984="","",Txn!$E984)</f>
        <v>0</v>
      </c>
      <c r="I1956" s="40">
        <f>IF(Txn!$B984="",0,Txn!$Q984)</f>
        <v>0</v>
      </c>
      <c r="J1956" s="40">
        <f>IF(Txn!$B984="",0,Txn!$R984)</f>
        <v>0</v>
      </c>
      <c r="K1956" s="41">
        <f>IF($A1956="","",IFERROR(VALUE(MID($A1956,6,2)),""))</f>
        <v>0</v>
      </c>
      <c r="L1956" s="39">
        <f>IF(Txn!$K984="","","طرف مقابل — "&amp;Txn!$K984)</f>
        <v>0</v>
      </c>
      <c r="N1956" s="42">
        <f>IF($D1956="",0,COUNTIF(BankAccts,$D1956))</f>
        <v>0</v>
      </c>
    </row>
    <row r="1957" spans="1:14">
      <c r="A1957" s="38">
        <f>IF(Txn!$B985="","",Txn!$B985)</f>
        <v>0</v>
      </c>
      <c r="B1957" s="38">
        <f>IF(Txn!$B985="","",Txn!$C985)</f>
        <v>0</v>
      </c>
      <c r="C1957" s="39">
        <f>IF(Txn!$B985="","","تراکنش بانکی")</f>
        <v>0</v>
      </c>
      <c r="D1957" s="38">
        <f>IF(Txn!$B985="","",IF(Txn!$X985="","",Txn!$X985))</f>
        <v>0</v>
      </c>
      <c r="E1957" s="39">
        <f>IF($D1957="","",IFERROR(VLOOKUP($D1957,AcctTbl,2,0),""))</f>
        <v>0</v>
      </c>
      <c r="F1957" s="39">
        <f>IF($D1957="","",IFERROR(VLOOKUP($D1957,AcctTbl,3,0),""))</f>
        <v>0</v>
      </c>
      <c r="G1957" s="39">
        <f>IF(Txn!$B985="","",Txn!$D985)</f>
        <v>0</v>
      </c>
      <c r="H1957" s="38">
        <f>IF(Txn!$B985="","",Txn!$E985)</f>
        <v>0</v>
      </c>
      <c r="I1957" s="40">
        <f>IF(Txn!$B985="",0,Txn!$O985)</f>
        <v>0</v>
      </c>
      <c r="J1957" s="40">
        <f>IF(Txn!$B985="",0,Txn!$P985)</f>
        <v>0</v>
      </c>
      <c r="K1957" s="41">
        <f>IF($A1957="","",IFERROR(VALUE(MID($A1957,6,2)),""))</f>
        <v>0</v>
      </c>
      <c r="L1957" s="39">
        <f>IF(Txn!$K985="","",Txn!$K985)</f>
        <v>0</v>
      </c>
      <c r="N1957" s="42">
        <f>IF($D1957="",0,COUNTIF(BankAccts,$D1957))</f>
        <v>0</v>
      </c>
    </row>
    <row r="1958" spans="1:14">
      <c r="A1958" s="38">
        <f>IF(Txn!$B985="","",Txn!$B985)</f>
        <v>0</v>
      </c>
      <c r="B1958" s="38">
        <f>IF(Txn!$B985="","",Txn!$C985)</f>
        <v>0</v>
      </c>
      <c r="C1958" s="39">
        <f>IF(Txn!$B985="","","تراکنش بانکی")</f>
        <v>0</v>
      </c>
      <c r="D1958" s="38">
        <f>IF(Txn!$B985="","",IF(IF(Txn!$U985="TRF",Txn!$Y985,Txn!$Z985)="","",IF(Txn!$U985="TRF",Txn!$Y985,Txn!$Z985)))</f>
        <v>0</v>
      </c>
      <c r="E1958" s="39">
        <f>IF($D1958="","",IFERROR(VLOOKUP($D1958,AcctTbl,2,0),""))</f>
        <v>0</v>
      </c>
      <c r="F1958" s="39">
        <f>IF($D1958="","",IFERROR(VLOOKUP($D1958,AcctTbl,3,0),""))</f>
        <v>0</v>
      </c>
      <c r="G1958" s="39">
        <f>IF(Txn!$B985="","",Txn!$D985)</f>
        <v>0</v>
      </c>
      <c r="H1958" s="38">
        <f>IF(Txn!$B985="","",Txn!$E985)</f>
        <v>0</v>
      </c>
      <c r="I1958" s="40">
        <f>IF(Txn!$B985="",0,Txn!$Q985)</f>
        <v>0</v>
      </c>
      <c r="J1958" s="40">
        <f>IF(Txn!$B985="",0,Txn!$R985)</f>
        <v>0</v>
      </c>
      <c r="K1958" s="41">
        <f>IF($A1958="","",IFERROR(VALUE(MID($A1958,6,2)),""))</f>
        <v>0</v>
      </c>
      <c r="L1958" s="39">
        <f>IF(Txn!$K985="","","طرف مقابل — "&amp;Txn!$K985)</f>
        <v>0</v>
      </c>
      <c r="N1958" s="42">
        <f>IF($D1958="",0,COUNTIF(BankAccts,$D1958))</f>
        <v>0</v>
      </c>
    </row>
    <row r="1959" spans="1:14">
      <c r="A1959" s="38">
        <f>IF(Txn!$B986="","",Txn!$B986)</f>
        <v>0</v>
      </c>
      <c r="B1959" s="38">
        <f>IF(Txn!$B986="","",Txn!$C986)</f>
        <v>0</v>
      </c>
      <c r="C1959" s="39">
        <f>IF(Txn!$B986="","","تراکنش بانکی")</f>
        <v>0</v>
      </c>
      <c r="D1959" s="38">
        <f>IF(Txn!$B986="","",IF(Txn!$X986="","",Txn!$X986))</f>
        <v>0</v>
      </c>
      <c r="E1959" s="39">
        <f>IF($D1959="","",IFERROR(VLOOKUP($D1959,AcctTbl,2,0),""))</f>
        <v>0</v>
      </c>
      <c r="F1959" s="39">
        <f>IF($D1959="","",IFERROR(VLOOKUP($D1959,AcctTbl,3,0),""))</f>
        <v>0</v>
      </c>
      <c r="G1959" s="39">
        <f>IF(Txn!$B986="","",Txn!$D986)</f>
        <v>0</v>
      </c>
      <c r="H1959" s="38">
        <f>IF(Txn!$B986="","",Txn!$E986)</f>
        <v>0</v>
      </c>
      <c r="I1959" s="40">
        <f>IF(Txn!$B986="",0,Txn!$O986)</f>
        <v>0</v>
      </c>
      <c r="J1959" s="40">
        <f>IF(Txn!$B986="",0,Txn!$P986)</f>
        <v>0</v>
      </c>
      <c r="K1959" s="41">
        <f>IF($A1959="","",IFERROR(VALUE(MID($A1959,6,2)),""))</f>
        <v>0</v>
      </c>
      <c r="L1959" s="39">
        <f>IF(Txn!$K986="","",Txn!$K986)</f>
        <v>0</v>
      </c>
      <c r="N1959" s="42">
        <f>IF($D1959="",0,COUNTIF(BankAccts,$D1959))</f>
        <v>0</v>
      </c>
    </row>
    <row r="1960" spans="1:14">
      <c r="A1960" s="38">
        <f>IF(Txn!$B986="","",Txn!$B986)</f>
        <v>0</v>
      </c>
      <c r="B1960" s="38">
        <f>IF(Txn!$B986="","",Txn!$C986)</f>
        <v>0</v>
      </c>
      <c r="C1960" s="39">
        <f>IF(Txn!$B986="","","تراکنش بانکی")</f>
        <v>0</v>
      </c>
      <c r="D1960" s="38">
        <f>IF(Txn!$B986="","",IF(IF(Txn!$U986="TRF",Txn!$Y986,Txn!$Z986)="","",IF(Txn!$U986="TRF",Txn!$Y986,Txn!$Z986)))</f>
        <v>0</v>
      </c>
      <c r="E1960" s="39">
        <f>IF($D1960="","",IFERROR(VLOOKUP($D1960,AcctTbl,2,0),""))</f>
        <v>0</v>
      </c>
      <c r="F1960" s="39">
        <f>IF($D1960="","",IFERROR(VLOOKUP($D1960,AcctTbl,3,0),""))</f>
        <v>0</v>
      </c>
      <c r="G1960" s="39">
        <f>IF(Txn!$B986="","",Txn!$D986)</f>
        <v>0</v>
      </c>
      <c r="H1960" s="38">
        <f>IF(Txn!$B986="","",Txn!$E986)</f>
        <v>0</v>
      </c>
      <c r="I1960" s="40">
        <f>IF(Txn!$B986="",0,Txn!$Q986)</f>
        <v>0</v>
      </c>
      <c r="J1960" s="40">
        <f>IF(Txn!$B986="",0,Txn!$R986)</f>
        <v>0</v>
      </c>
      <c r="K1960" s="41">
        <f>IF($A1960="","",IFERROR(VALUE(MID($A1960,6,2)),""))</f>
        <v>0</v>
      </c>
      <c r="L1960" s="39">
        <f>IF(Txn!$K986="","","طرف مقابل — "&amp;Txn!$K986)</f>
        <v>0</v>
      </c>
      <c r="N1960" s="42">
        <f>IF($D1960="",0,COUNTIF(BankAccts,$D1960))</f>
        <v>0</v>
      </c>
    </row>
    <row r="1961" spans="1:14">
      <c r="A1961" s="38">
        <f>IF(Txn!$B987="","",Txn!$B987)</f>
        <v>0</v>
      </c>
      <c r="B1961" s="38">
        <f>IF(Txn!$B987="","",Txn!$C987)</f>
        <v>0</v>
      </c>
      <c r="C1961" s="39">
        <f>IF(Txn!$B987="","","تراکنش بانکی")</f>
        <v>0</v>
      </c>
      <c r="D1961" s="38">
        <f>IF(Txn!$B987="","",IF(Txn!$X987="","",Txn!$X987))</f>
        <v>0</v>
      </c>
      <c r="E1961" s="39">
        <f>IF($D1961="","",IFERROR(VLOOKUP($D1961,AcctTbl,2,0),""))</f>
        <v>0</v>
      </c>
      <c r="F1961" s="39">
        <f>IF($D1961="","",IFERROR(VLOOKUP($D1961,AcctTbl,3,0),""))</f>
        <v>0</v>
      </c>
      <c r="G1961" s="39">
        <f>IF(Txn!$B987="","",Txn!$D987)</f>
        <v>0</v>
      </c>
      <c r="H1961" s="38">
        <f>IF(Txn!$B987="","",Txn!$E987)</f>
        <v>0</v>
      </c>
      <c r="I1961" s="40">
        <f>IF(Txn!$B987="",0,Txn!$O987)</f>
        <v>0</v>
      </c>
      <c r="J1961" s="40">
        <f>IF(Txn!$B987="",0,Txn!$P987)</f>
        <v>0</v>
      </c>
      <c r="K1961" s="41">
        <f>IF($A1961="","",IFERROR(VALUE(MID($A1961,6,2)),""))</f>
        <v>0</v>
      </c>
      <c r="L1961" s="39">
        <f>IF(Txn!$K987="","",Txn!$K987)</f>
        <v>0</v>
      </c>
      <c r="N1961" s="42">
        <f>IF($D1961="",0,COUNTIF(BankAccts,$D1961))</f>
        <v>0</v>
      </c>
    </row>
    <row r="1962" spans="1:14">
      <c r="A1962" s="38">
        <f>IF(Txn!$B987="","",Txn!$B987)</f>
        <v>0</v>
      </c>
      <c r="B1962" s="38">
        <f>IF(Txn!$B987="","",Txn!$C987)</f>
        <v>0</v>
      </c>
      <c r="C1962" s="39">
        <f>IF(Txn!$B987="","","تراکنش بانکی")</f>
        <v>0</v>
      </c>
      <c r="D1962" s="38">
        <f>IF(Txn!$B987="","",IF(IF(Txn!$U987="TRF",Txn!$Y987,Txn!$Z987)="","",IF(Txn!$U987="TRF",Txn!$Y987,Txn!$Z987)))</f>
        <v>0</v>
      </c>
      <c r="E1962" s="39">
        <f>IF($D1962="","",IFERROR(VLOOKUP($D1962,AcctTbl,2,0),""))</f>
        <v>0</v>
      </c>
      <c r="F1962" s="39">
        <f>IF($D1962="","",IFERROR(VLOOKUP($D1962,AcctTbl,3,0),""))</f>
        <v>0</v>
      </c>
      <c r="G1962" s="39">
        <f>IF(Txn!$B987="","",Txn!$D987)</f>
        <v>0</v>
      </c>
      <c r="H1962" s="38">
        <f>IF(Txn!$B987="","",Txn!$E987)</f>
        <v>0</v>
      </c>
      <c r="I1962" s="40">
        <f>IF(Txn!$B987="",0,Txn!$Q987)</f>
        <v>0</v>
      </c>
      <c r="J1962" s="40">
        <f>IF(Txn!$B987="",0,Txn!$R987)</f>
        <v>0</v>
      </c>
      <c r="K1962" s="41">
        <f>IF($A1962="","",IFERROR(VALUE(MID($A1962,6,2)),""))</f>
        <v>0</v>
      </c>
      <c r="L1962" s="39">
        <f>IF(Txn!$K987="","","طرف مقابل — "&amp;Txn!$K987)</f>
        <v>0</v>
      </c>
      <c r="N1962" s="42">
        <f>IF($D1962="",0,COUNTIF(BankAccts,$D1962))</f>
        <v>0</v>
      </c>
    </row>
    <row r="1963" spans="1:14">
      <c r="A1963" s="38">
        <f>IF(Txn!$B988="","",Txn!$B988)</f>
        <v>0</v>
      </c>
      <c r="B1963" s="38">
        <f>IF(Txn!$B988="","",Txn!$C988)</f>
        <v>0</v>
      </c>
      <c r="C1963" s="39">
        <f>IF(Txn!$B988="","","تراکنش بانکی")</f>
        <v>0</v>
      </c>
      <c r="D1963" s="38">
        <f>IF(Txn!$B988="","",IF(Txn!$X988="","",Txn!$X988))</f>
        <v>0</v>
      </c>
      <c r="E1963" s="39">
        <f>IF($D1963="","",IFERROR(VLOOKUP($D1963,AcctTbl,2,0),""))</f>
        <v>0</v>
      </c>
      <c r="F1963" s="39">
        <f>IF($D1963="","",IFERROR(VLOOKUP($D1963,AcctTbl,3,0),""))</f>
        <v>0</v>
      </c>
      <c r="G1963" s="39">
        <f>IF(Txn!$B988="","",Txn!$D988)</f>
        <v>0</v>
      </c>
      <c r="H1963" s="38">
        <f>IF(Txn!$B988="","",Txn!$E988)</f>
        <v>0</v>
      </c>
      <c r="I1963" s="40">
        <f>IF(Txn!$B988="",0,Txn!$O988)</f>
        <v>0</v>
      </c>
      <c r="J1963" s="40">
        <f>IF(Txn!$B988="",0,Txn!$P988)</f>
        <v>0</v>
      </c>
      <c r="K1963" s="41">
        <f>IF($A1963="","",IFERROR(VALUE(MID($A1963,6,2)),""))</f>
        <v>0</v>
      </c>
      <c r="L1963" s="39">
        <f>IF(Txn!$K988="","",Txn!$K988)</f>
        <v>0</v>
      </c>
      <c r="N1963" s="42">
        <f>IF($D1963="",0,COUNTIF(BankAccts,$D1963))</f>
        <v>0</v>
      </c>
    </row>
    <row r="1964" spans="1:14">
      <c r="A1964" s="38">
        <f>IF(Txn!$B988="","",Txn!$B988)</f>
        <v>0</v>
      </c>
      <c r="B1964" s="38">
        <f>IF(Txn!$B988="","",Txn!$C988)</f>
        <v>0</v>
      </c>
      <c r="C1964" s="39">
        <f>IF(Txn!$B988="","","تراکنش بانکی")</f>
        <v>0</v>
      </c>
      <c r="D1964" s="38">
        <f>IF(Txn!$B988="","",IF(IF(Txn!$U988="TRF",Txn!$Y988,Txn!$Z988)="","",IF(Txn!$U988="TRF",Txn!$Y988,Txn!$Z988)))</f>
        <v>0</v>
      </c>
      <c r="E1964" s="39">
        <f>IF($D1964="","",IFERROR(VLOOKUP($D1964,AcctTbl,2,0),""))</f>
        <v>0</v>
      </c>
      <c r="F1964" s="39">
        <f>IF($D1964="","",IFERROR(VLOOKUP($D1964,AcctTbl,3,0),""))</f>
        <v>0</v>
      </c>
      <c r="G1964" s="39">
        <f>IF(Txn!$B988="","",Txn!$D988)</f>
        <v>0</v>
      </c>
      <c r="H1964" s="38">
        <f>IF(Txn!$B988="","",Txn!$E988)</f>
        <v>0</v>
      </c>
      <c r="I1964" s="40">
        <f>IF(Txn!$B988="",0,Txn!$Q988)</f>
        <v>0</v>
      </c>
      <c r="J1964" s="40">
        <f>IF(Txn!$B988="",0,Txn!$R988)</f>
        <v>0</v>
      </c>
      <c r="K1964" s="41">
        <f>IF($A1964="","",IFERROR(VALUE(MID($A1964,6,2)),""))</f>
        <v>0</v>
      </c>
      <c r="L1964" s="39">
        <f>IF(Txn!$K988="","","طرف مقابل — "&amp;Txn!$K988)</f>
        <v>0</v>
      </c>
      <c r="N1964" s="42">
        <f>IF($D1964="",0,COUNTIF(BankAccts,$D1964))</f>
        <v>0</v>
      </c>
    </row>
    <row r="1965" spans="1:14">
      <c r="A1965" s="38">
        <f>IF(Txn!$B989="","",Txn!$B989)</f>
        <v>0</v>
      </c>
      <c r="B1965" s="38">
        <f>IF(Txn!$B989="","",Txn!$C989)</f>
        <v>0</v>
      </c>
      <c r="C1965" s="39">
        <f>IF(Txn!$B989="","","تراکنش بانکی")</f>
        <v>0</v>
      </c>
      <c r="D1965" s="38">
        <f>IF(Txn!$B989="","",IF(Txn!$X989="","",Txn!$X989))</f>
        <v>0</v>
      </c>
      <c r="E1965" s="39">
        <f>IF($D1965="","",IFERROR(VLOOKUP($D1965,AcctTbl,2,0),""))</f>
        <v>0</v>
      </c>
      <c r="F1965" s="39">
        <f>IF($D1965="","",IFERROR(VLOOKUP($D1965,AcctTbl,3,0),""))</f>
        <v>0</v>
      </c>
      <c r="G1965" s="39">
        <f>IF(Txn!$B989="","",Txn!$D989)</f>
        <v>0</v>
      </c>
      <c r="H1965" s="38">
        <f>IF(Txn!$B989="","",Txn!$E989)</f>
        <v>0</v>
      </c>
      <c r="I1965" s="40">
        <f>IF(Txn!$B989="",0,Txn!$O989)</f>
        <v>0</v>
      </c>
      <c r="J1965" s="40">
        <f>IF(Txn!$B989="",0,Txn!$P989)</f>
        <v>0</v>
      </c>
      <c r="K1965" s="41">
        <f>IF($A1965="","",IFERROR(VALUE(MID($A1965,6,2)),""))</f>
        <v>0</v>
      </c>
      <c r="L1965" s="39">
        <f>IF(Txn!$K989="","",Txn!$K989)</f>
        <v>0</v>
      </c>
      <c r="N1965" s="42">
        <f>IF($D1965="",0,COUNTIF(BankAccts,$D1965))</f>
        <v>0</v>
      </c>
    </row>
    <row r="1966" spans="1:14">
      <c r="A1966" s="38">
        <f>IF(Txn!$B989="","",Txn!$B989)</f>
        <v>0</v>
      </c>
      <c r="B1966" s="38">
        <f>IF(Txn!$B989="","",Txn!$C989)</f>
        <v>0</v>
      </c>
      <c r="C1966" s="39">
        <f>IF(Txn!$B989="","","تراکنش بانکی")</f>
        <v>0</v>
      </c>
      <c r="D1966" s="38">
        <f>IF(Txn!$B989="","",IF(IF(Txn!$U989="TRF",Txn!$Y989,Txn!$Z989)="","",IF(Txn!$U989="TRF",Txn!$Y989,Txn!$Z989)))</f>
        <v>0</v>
      </c>
      <c r="E1966" s="39">
        <f>IF($D1966="","",IFERROR(VLOOKUP($D1966,AcctTbl,2,0),""))</f>
        <v>0</v>
      </c>
      <c r="F1966" s="39">
        <f>IF($D1966="","",IFERROR(VLOOKUP($D1966,AcctTbl,3,0),""))</f>
        <v>0</v>
      </c>
      <c r="G1966" s="39">
        <f>IF(Txn!$B989="","",Txn!$D989)</f>
        <v>0</v>
      </c>
      <c r="H1966" s="38">
        <f>IF(Txn!$B989="","",Txn!$E989)</f>
        <v>0</v>
      </c>
      <c r="I1966" s="40">
        <f>IF(Txn!$B989="",0,Txn!$Q989)</f>
        <v>0</v>
      </c>
      <c r="J1966" s="40">
        <f>IF(Txn!$B989="",0,Txn!$R989)</f>
        <v>0</v>
      </c>
      <c r="K1966" s="41">
        <f>IF($A1966="","",IFERROR(VALUE(MID($A1966,6,2)),""))</f>
        <v>0</v>
      </c>
      <c r="L1966" s="39">
        <f>IF(Txn!$K989="","","طرف مقابل — "&amp;Txn!$K989)</f>
        <v>0</v>
      </c>
      <c r="N1966" s="42">
        <f>IF($D1966="",0,COUNTIF(BankAccts,$D1966))</f>
        <v>0</v>
      </c>
    </row>
    <row r="1967" spans="1:14">
      <c r="A1967" s="38">
        <f>IF(Txn!$B990="","",Txn!$B990)</f>
        <v>0</v>
      </c>
      <c r="B1967" s="38">
        <f>IF(Txn!$B990="","",Txn!$C990)</f>
        <v>0</v>
      </c>
      <c r="C1967" s="39">
        <f>IF(Txn!$B990="","","تراکنش بانکی")</f>
        <v>0</v>
      </c>
      <c r="D1967" s="38">
        <f>IF(Txn!$B990="","",IF(Txn!$X990="","",Txn!$X990))</f>
        <v>0</v>
      </c>
      <c r="E1967" s="39">
        <f>IF($D1967="","",IFERROR(VLOOKUP($D1967,AcctTbl,2,0),""))</f>
        <v>0</v>
      </c>
      <c r="F1967" s="39">
        <f>IF($D1967="","",IFERROR(VLOOKUP($D1967,AcctTbl,3,0),""))</f>
        <v>0</v>
      </c>
      <c r="G1967" s="39">
        <f>IF(Txn!$B990="","",Txn!$D990)</f>
        <v>0</v>
      </c>
      <c r="H1967" s="38">
        <f>IF(Txn!$B990="","",Txn!$E990)</f>
        <v>0</v>
      </c>
      <c r="I1967" s="40">
        <f>IF(Txn!$B990="",0,Txn!$O990)</f>
        <v>0</v>
      </c>
      <c r="J1967" s="40">
        <f>IF(Txn!$B990="",0,Txn!$P990)</f>
        <v>0</v>
      </c>
      <c r="K1967" s="41">
        <f>IF($A1967="","",IFERROR(VALUE(MID($A1967,6,2)),""))</f>
        <v>0</v>
      </c>
      <c r="L1967" s="39">
        <f>IF(Txn!$K990="","",Txn!$K990)</f>
        <v>0</v>
      </c>
      <c r="N1967" s="42">
        <f>IF($D1967="",0,COUNTIF(BankAccts,$D1967))</f>
        <v>0</v>
      </c>
    </row>
    <row r="1968" spans="1:14">
      <c r="A1968" s="38">
        <f>IF(Txn!$B990="","",Txn!$B990)</f>
        <v>0</v>
      </c>
      <c r="B1968" s="38">
        <f>IF(Txn!$B990="","",Txn!$C990)</f>
        <v>0</v>
      </c>
      <c r="C1968" s="39">
        <f>IF(Txn!$B990="","","تراکنش بانکی")</f>
        <v>0</v>
      </c>
      <c r="D1968" s="38">
        <f>IF(Txn!$B990="","",IF(IF(Txn!$U990="TRF",Txn!$Y990,Txn!$Z990)="","",IF(Txn!$U990="TRF",Txn!$Y990,Txn!$Z990)))</f>
        <v>0</v>
      </c>
      <c r="E1968" s="39">
        <f>IF($D1968="","",IFERROR(VLOOKUP($D1968,AcctTbl,2,0),""))</f>
        <v>0</v>
      </c>
      <c r="F1968" s="39">
        <f>IF($D1968="","",IFERROR(VLOOKUP($D1968,AcctTbl,3,0),""))</f>
        <v>0</v>
      </c>
      <c r="G1968" s="39">
        <f>IF(Txn!$B990="","",Txn!$D990)</f>
        <v>0</v>
      </c>
      <c r="H1968" s="38">
        <f>IF(Txn!$B990="","",Txn!$E990)</f>
        <v>0</v>
      </c>
      <c r="I1968" s="40">
        <f>IF(Txn!$B990="",0,Txn!$Q990)</f>
        <v>0</v>
      </c>
      <c r="J1968" s="40">
        <f>IF(Txn!$B990="",0,Txn!$R990)</f>
        <v>0</v>
      </c>
      <c r="K1968" s="41">
        <f>IF($A1968="","",IFERROR(VALUE(MID($A1968,6,2)),""))</f>
        <v>0</v>
      </c>
      <c r="L1968" s="39">
        <f>IF(Txn!$K990="","","طرف مقابل — "&amp;Txn!$K990)</f>
        <v>0</v>
      </c>
      <c r="N1968" s="42">
        <f>IF($D1968="",0,COUNTIF(BankAccts,$D1968))</f>
        <v>0</v>
      </c>
    </row>
    <row r="1969" spans="1:14">
      <c r="A1969" s="38">
        <f>IF(Txn!$B991="","",Txn!$B991)</f>
        <v>0</v>
      </c>
      <c r="B1969" s="38">
        <f>IF(Txn!$B991="","",Txn!$C991)</f>
        <v>0</v>
      </c>
      <c r="C1969" s="39">
        <f>IF(Txn!$B991="","","تراکنش بانکی")</f>
        <v>0</v>
      </c>
      <c r="D1969" s="38">
        <f>IF(Txn!$B991="","",IF(Txn!$X991="","",Txn!$X991))</f>
        <v>0</v>
      </c>
      <c r="E1969" s="39">
        <f>IF($D1969="","",IFERROR(VLOOKUP($D1969,AcctTbl,2,0),""))</f>
        <v>0</v>
      </c>
      <c r="F1969" s="39">
        <f>IF($D1969="","",IFERROR(VLOOKUP($D1969,AcctTbl,3,0),""))</f>
        <v>0</v>
      </c>
      <c r="G1969" s="39">
        <f>IF(Txn!$B991="","",Txn!$D991)</f>
        <v>0</v>
      </c>
      <c r="H1969" s="38">
        <f>IF(Txn!$B991="","",Txn!$E991)</f>
        <v>0</v>
      </c>
      <c r="I1969" s="40">
        <f>IF(Txn!$B991="",0,Txn!$O991)</f>
        <v>0</v>
      </c>
      <c r="J1969" s="40">
        <f>IF(Txn!$B991="",0,Txn!$P991)</f>
        <v>0</v>
      </c>
      <c r="K1969" s="41">
        <f>IF($A1969="","",IFERROR(VALUE(MID($A1969,6,2)),""))</f>
        <v>0</v>
      </c>
      <c r="L1969" s="39">
        <f>IF(Txn!$K991="","",Txn!$K991)</f>
        <v>0</v>
      </c>
      <c r="N1969" s="42">
        <f>IF($D1969="",0,COUNTIF(BankAccts,$D1969))</f>
        <v>0</v>
      </c>
    </row>
    <row r="1970" spans="1:14">
      <c r="A1970" s="38">
        <f>IF(Txn!$B991="","",Txn!$B991)</f>
        <v>0</v>
      </c>
      <c r="B1970" s="38">
        <f>IF(Txn!$B991="","",Txn!$C991)</f>
        <v>0</v>
      </c>
      <c r="C1970" s="39">
        <f>IF(Txn!$B991="","","تراکنش بانکی")</f>
        <v>0</v>
      </c>
      <c r="D1970" s="38">
        <f>IF(Txn!$B991="","",IF(IF(Txn!$U991="TRF",Txn!$Y991,Txn!$Z991)="","",IF(Txn!$U991="TRF",Txn!$Y991,Txn!$Z991)))</f>
        <v>0</v>
      </c>
      <c r="E1970" s="39">
        <f>IF($D1970="","",IFERROR(VLOOKUP($D1970,AcctTbl,2,0),""))</f>
        <v>0</v>
      </c>
      <c r="F1970" s="39">
        <f>IF($D1970="","",IFERROR(VLOOKUP($D1970,AcctTbl,3,0),""))</f>
        <v>0</v>
      </c>
      <c r="G1970" s="39">
        <f>IF(Txn!$B991="","",Txn!$D991)</f>
        <v>0</v>
      </c>
      <c r="H1970" s="38">
        <f>IF(Txn!$B991="","",Txn!$E991)</f>
        <v>0</v>
      </c>
      <c r="I1970" s="40">
        <f>IF(Txn!$B991="",0,Txn!$Q991)</f>
        <v>0</v>
      </c>
      <c r="J1970" s="40">
        <f>IF(Txn!$B991="",0,Txn!$R991)</f>
        <v>0</v>
      </c>
      <c r="K1970" s="41">
        <f>IF($A1970="","",IFERROR(VALUE(MID($A1970,6,2)),""))</f>
        <v>0</v>
      </c>
      <c r="L1970" s="39">
        <f>IF(Txn!$K991="","","طرف مقابل — "&amp;Txn!$K991)</f>
        <v>0</v>
      </c>
      <c r="N1970" s="42">
        <f>IF($D1970="",0,COUNTIF(BankAccts,$D1970))</f>
        <v>0</v>
      </c>
    </row>
    <row r="1971" spans="1:14">
      <c r="A1971" s="38">
        <f>IF(Txn!$B992="","",Txn!$B992)</f>
        <v>0</v>
      </c>
      <c r="B1971" s="38">
        <f>IF(Txn!$B992="","",Txn!$C992)</f>
        <v>0</v>
      </c>
      <c r="C1971" s="39">
        <f>IF(Txn!$B992="","","تراکنش بانکی")</f>
        <v>0</v>
      </c>
      <c r="D1971" s="38">
        <f>IF(Txn!$B992="","",IF(Txn!$X992="","",Txn!$X992))</f>
        <v>0</v>
      </c>
      <c r="E1971" s="39">
        <f>IF($D1971="","",IFERROR(VLOOKUP($D1971,AcctTbl,2,0),""))</f>
        <v>0</v>
      </c>
      <c r="F1971" s="39">
        <f>IF($D1971="","",IFERROR(VLOOKUP($D1971,AcctTbl,3,0),""))</f>
        <v>0</v>
      </c>
      <c r="G1971" s="39">
        <f>IF(Txn!$B992="","",Txn!$D992)</f>
        <v>0</v>
      </c>
      <c r="H1971" s="38">
        <f>IF(Txn!$B992="","",Txn!$E992)</f>
        <v>0</v>
      </c>
      <c r="I1971" s="40">
        <f>IF(Txn!$B992="",0,Txn!$O992)</f>
        <v>0</v>
      </c>
      <c r="J1971" s="40">
        <f>IF(Txn!$B992="",0,Txn!$P992)</f>
        <v>0</v>
      </c>
      <c r="K1971" s="41">
        <f>IF($A1971="","",IFERROR(VALUE(MID($A1971,6,2)),""))</f>
        <v>0</v>
      </c>
      <c r="L1971" s="39">
        <f>IF(Txn!$K992="","",Txn!$K992)</f>
        <v>0</v>
      </c>
      <c r="N1971" s="42">
        <f>IF($D1971="",0,COUNTIF(BankAccts,$D1971))</f>
        <v>0</v>
      </c>
    </row>
    <row r="1972" spans="1:14">
      <c r="A1972" s="38">
        <f>IF(Txn!$B992="","",Txn!$B992)</f>
        <v>0</v>
      </c>
      <c r="B1972" s="38">
        <f>IF(Txn!$B992="","",Txn!$C992)</f>
        <v>0</v>
      </c>
      <c r="C1972" s="39">
        <f>IF(Txn!$B992="","","تراکنش بانکی")</f>
        <v>0</v>
      </c>
      <c r="D1972" s="38">
        <f>IF(Txn!$B992="","",IF(IF(Txn!$U992="TRF",Txn!$Y992,Txn!$Z992)="","",IF(Txn!$U992="TRF",Txn!$Y992,Txn!$Z992)))</f>
        <v>0</v>
      </c>
      <c r="E1972" s="39">
        <f>IF($D1972="","",IFERROR(VLOOKUP($D1972,AcctTbl,2,0),""))</f>
        <v>0</v>
      </c>
      <c r="F1972" s="39">
        <f>IF($D1972="","",IFERROR(VLOOKUP($D1972,AcctTbl,3,0),""))</f>
        <v>0</v>
      </c>
      <c r="G1972" s="39">
        <f>IF(Txn!$B992="","",Txn!$D992)</f>
        <v>0</v>
      </c>
      <c r="H1972" s="38">
        <f>IF(Txn!$B992="","",Txn!$E992)</f>
        <v>0</v>
      </c>
      <c r="I1972" s="40">
        <f>IF(Txn!$B992="",0,Txn!$Q992)</f>
        <v>0</v>
      </c>
      <c r="J1972" s="40">
        <f>IF(Txn!$B992="",0,Txn!$R992)</f>
        <v>0</v>
      </c>
      <c r="K1972" s="41">
        <f>IF($A1972="","",IFERROR(VALUE(MID($A1972,6,2)),""))</f>
        <v>0</v>
      </c>
      <c r="L1972" s="39">
        <f>IF(Txn!$K992="","","طرف مقابل — "&amp;Txn!$K992)</f>
        <v>0</v>
      </c>
      <c r="N1972" s="42">
        <f>IF($D1972="",0,COUNTIF(BankAccts,$D1972))</f>
        <v>0</v>
      </c>
    </row>
    <row r="1973" spans="1:14">
      <c r="A1973" s="38">
        <f>IF(Txn!$B993="","",Txn!$B993)</f>
        <v>0</v>
      </c>
      <c r="B1973" s="38">
        <f>IF(Txn!$B993="","",Txn!$C993)</f>
        <v>0</v>
      </c>
      <c r="C1973" s="39">
        <f>IF(Txn!$B993="","","تراکنش بانکی")</f>
        <v>0</v>
      </c>
      <c r="D1973" s="38">
        <f>IF(Txn!$B993="","",IF(Txn!$X993="","",Txn!$X993))</f>
        <v>0</v>
      </c>
      <c r="E1973" s="39">
        <f>IF($D1973="","",IFERROR(VLOOKUP($D1973,AcctTbl,2,0),""))</f>
        <v>0</v>
      </c>
      <c r="F1973" s="39">
        <f>IF($D1973="","",IFERROR(VLOOKUP($D1973,AcctTbl,3,0),""))</f>
        <v>0</v>
      </c>
      <c r="G1973" s="39">
        <f>IF(Txn!$B993="","",Txn!$D993)</f>
        <v>0</v>
      </c>
      <c r="H1973" s="38">
        <f>IF(Txn!$B993="","",Txn!$E993)</f>
        <v>0</v>
      </c>
      <c r="I1973" s="40">
        <f>IF(Txn!$B993="",0,Txn!$O993)</f>
        <v>0</v>
      </c>
      <c r="J1973" s="40">
        <f>IF(Txn!$B993="",0,Txn!$P993)</f>
        <v>0</v>
      </c>
      <c r="K1973" s="41">
        <f>IF($A1973="","",IFERROR(VALUE(MID($A1973,6,2)),""))</f>
        <v>0</v>
      </c>
      <c r="L1973" s="39">
        <f>IF(Txn!$K993="","",Txn!$K993)</f>
        <v>0</v>
      </c>
      <c r="N1973" s="42">
        <f>IF($D1973="",0,COUNTIF(BankAccts,$D1973))</f>
        <v>0</v>
      </c>
    </row>
    <row r="1974" spans="1:14">
      <c r="A1974" s="38">
        <f>IF(Txn!$B993="","",Txn!$B993)</f>
        <v>0</v>
      </c>
      <c r="B1974" s="38">
        <f>IF(Txn!$B993="","",Txn!$C993)</f>
        <v>0</v>
      </c>
      <c r="C1974" s="39">
        <f>IF(Txn!$B993="","","تراکنش بانکی")</f>
        <v>0</v>
      </c>
      <c r="D1974" s="38">
        <f>IF(Txn!$B993="","",IF(IF(Txn!$U993="TRF",Txn!$Y993,Txn!$Z993)="","",IF(Txn!$U993="TRF",Txn!$Y993,Txn!$Z993)))</f>
        <v>0</v>
      </c>
      <c r="E1974" s="39">
        <f>IF($D1974="","",IFERROR(VLOOKUP($D1974,AcctTbl,2,0),""))</f>
        <v>0</v>
      </c>
      <c r="F1974" s="39">
        <f>IF($D1974="","",IFERROR(VLOOKUP($D1974,AcctTbl,3,0),""))</f>
        <v>0</v>
      </c>
      <c r="G1974" s="39">
        <f>IF(Txn!$B993="","",Txn!$D993)</f>
        <v>0</v>
      </c>
      <c r="H1974" s="38">
        <f>IF(Txn!$B993="","",Txn!$E993)</f>
        <v>0</v>
      </c>
      <c r="I1974" s="40">
        <f>IF(Txn!$B993="",0,Txn!$Q993)</f>
        <v>0</v>
      </c>
      <c r="J1974" s="40">
        <f>IF(Txn!$B993="",0,Txn!$R993)</f>
        <v>0</v>
      </c>
      <c r="K1974" s="41">
        <f>IF($A1974="","",IFERROR(VALUE(MID($A1974,6,2)),""))</f>
        <v>0</v>
      </c>
      <c r="L1974" s="39">
        <f>IF(Txn!$K993="","","طرف مقابل — "&amp;Txn!$K993)</f>
        <v>0</v>
      </c>
      <c r="N1974" s="42">
        <f>IF($D1974="",0,COUNTIF(BankAccts,$D1974))</f>
        <v>0</v>
      </c>
    </row>
    <row r="1975" spans="1:14">
      <c r="A1975" s="38">
        <f>IF(Txn!$B994="","",Txn!$B994)</f>
        <v>0</v>
      </c>
      <c r="B1975" s="38">
        <f>IF(Txn!$B994="","",Txn!$C994)</f>
        <v>0</v>
      </c>
      <c r="C1975" s="39">
        <f>IF(Txn!$B994="","","تراکنش بانکی")</f>
        <v>0</v>
      </c>
      <c r="D1975" s="38">
        <f>IF(Txn!$B994="","",IF(Txn!$X994="","",Txn!$X994))</f>
        <v>0</v>
      </c>
      <c r="E1975" s="39">
        <f>IF($D1975="","",IFERROR(VLOOKUP($D1975,AcctTbl,2,0),""))</f>
        <v>0</v>
      </c>
      <c r="F1975" s="39">
        <f>IF($D1975="","",IFERROR(VLOOKUP($D1975,AcctTbl,3,0),""))</f>
        <v>0</v>
      </c>
      <c r="G1975" s="39">
        <f>IF(Txn!$B994="","",Txn!$D994)</f>
        <v>0</v>
      </c>
      <c r="H1975" s="38">
        <f>IF(Txn!$B994="","",Txn!$E994)</f>
        <v>0</v>
      </c>
      <c r="I1975" s="40">
        <f>IF(Txn!$B994="",0,Txn!$O994)</f>
        <v>0</v>
      </c>
      <c r="J1975" s="40">
        <f>IF(Txn!$B994="",0,Txn!$P994)</f>
        <v>0</v>
      </c>
      <c r="K1975" s="41">
        <f>IF($A1975="","",IFERROR(VALUE(MID($A1975,6,2)),""))</f>
        <v>0</v>
      </c>
      <c r="L1975" s="39">
        <f>IF(Txn!$K994="","",Txn!$K994)</f>
        <v>0</v>
      </c>
      <c r="N1975" s="42">
        <f>IF($D1975="",0,COUNTIF(BankAccts,$D1975))</f>
        <v>0</v>
      </c>
    </row>
    <row r="1976" spans="1:14">
      <c r="A1976" s="38">
        <f>IF(Txn!$B994="","",Txn!$B994)</f>
        <v>0</v>
      </c>
      <c r="B1976" s="38">
        <f>IF(Txn!$B994="","",Txn!$C994)</f>
        <v>0</v>
      </c>
      <c r="C1976" s="39">
        <f>IF(Txn!$B994="","","تراکنش بانکی")</f>
        <v>0</v>
      </c>
      <c r="D1976" s="38">
        <f>IF(Txn!$B994="","",IF(IF(Txn!$U994="TRF",Txn!$Y994,Txn!$Z994)="","",IF(Txn!$U994="TRF",Txn!$Y994,Txn!$Z994)))</f>
        <v>0</v>
      </c>
      <c r="E1976" s="39">
        <f>IF($D1976="","",IFERROR(VLOOKUP($D1976,AcctTbl,2,0),""))</f>
        <v>0</v>
      </c>
      <c r="F1976" s="39">
        <f>IF($D1976="","",IFERROR(VLOOKUP($D1976,AcctTbl,3,0),""))</f>
        <v>0</v>
      </c>
      <c r="G1976" s="39">
        <f>IF(Txn!$B994="","",Txn!$D994)</f>
        <v>0</v>
      </c>
      <c r="H1976" s="38">
        <f>IF(Txn!$B994="","",Txn!$E994)</f>
        <v>0</v>
      </c>
      <c r="I1976" s="40">
        <f>IF(Txn!$B994="",0,Txn!$Q994)</f>
        <v>0</v>
      </c>
      <c r="J1976" s="40">
        <f>IF(Txn!$B994="",0,Txn!$R994)</f>
        <v>0</v>
      </c>
      <c r="K1976" s="41">
        <f>IF($A1976="","",IFERROR(VALUE(MID($A1976,6,2)),""))</f>
        <v>0</v>
      </c>
      <c r="L1976" s="39">
        <f>IF(Txn!$K994="","","طرف مقابل — "&amp;Txn!$K994)</f>
        <v>0</v>
      </c>
      <c r="N1976" s="42">
        <f>IF($D1976="",0,COUNTIF(BankAccts,$D1976))</f>
        <v>0</v>
      </c>
    </row>
    <row r="1977" spans="1:14">
      <c r="A1977" s="38">
        <f>IF(Txn!$B995="","",Txn!$B995)</f>
        <v>0</v>
      </c>
      <c r="B1977" s="38">
        <f>IF(Txn!$B995="","",Txn!$C995)</f>
        <v>0</v>
      </c>
      <c r="C1977" s="39">
        <f>IF(Txn!$B995="","","تراکنش بانکی")</f>
        <v>0</v>
      </c>
      <c r="D1977" s="38">
        <f>IF(Txn!$B995="","",IF(Txn!$X995="","",Txn!$X995))</f>
        <v>0</v>
      </c>
      <c r="E1977" s="39">
        <f>IF($D1977="","",IFERROR(VLOOKUP($D1977,AcctTbl,2,0),""))</f>
        <v>0</v>
      </c>
      <c r="F1977" s="39">
        <f>IF($D1977="","",IFERROR(VLOOKUP($D1977,AcctTbl,3,0),""))</f>
        <v>0</v>
      </c>
      <c r="G1977" s="39">
        <f>IF(Txn!$B995="","",Txn!$D995)</f>
        <v>0</v>
      </c>
      <c r="H1977" s="38">
        <f>IF(Txn!$B995="","",Txn!$E995)</f>
        <v>0</v>
      </c>
      <c r="I1977" s="40">
        <f>IF(Txn!$B995="",0,Txn!$O995)</f>
        <v>0</v>
      </c>
      <c r="J1977" s="40">
        <f>IF(Txn!$B995="",0,Txn!$P995)</f>
        <v>0</v>
      </c>
      <c r="K1977" s="41">
        <f>IF($A1977="","",IFERROR(VALUE(MID($A1977,6,2)),""))</f>
        <v>0</v>
      </c>
      <c r="L1977" s="39">
        <f>IF(Txn!$K995="","",Txn!$K995)</f>
        <v>0</v>
      </c>
      <c r="N1977" s="42">
        <f>IF($D1977="",0,COUNTIF(BankAccts,$D1977))</f>
        <v>0</v>
      </c>
    </row>
    <row r="1978" spans="1:14">
      <c r="A1978" s="38">
        <f>IF(Txn!$B995="","",Txn!$B995)</f>
        <v>0</v>
      </c>
      <c r="B1978" s="38">
        <f>IF(Txn!$B995="","",Txn!$C995)</f>
        <v>0</v>
      </c>
      <c r="C1978" s="39">
        <f>IF(Txn!$B995="","","تراکنش بانکی")</f>
        <v>0</v>
      </c>
      <c r="D1978" s="38">
        <f>IF(Txn!$B995="","",IF(IF(Txn!$U995="TRF",Txn!$Y995,Txn!$Z995)="","",IF(Txn!$U995="TRF",Txn!$Y995,Txn!$Z995)))</f>
        <v>0</v>
      </c>
      <c r="E1978" s="39">
        <f>IF($D1978="","",IFERROR(VLOOKUP($D1978,AcctTbl,2,0),""))</f>
        <v>0</v>
      </c>
      <c r="F1978" s="39">
        <f>IF($D1978="","",IFERROR(VLOOKUP($D1978,AcctTbl,3,0),""))</f>
        <v>0</v>
      </c>
      <c r="G1978" s="39">
        <f>IF(Txn!$B995="","",Txn!$D995)</f>
        <v>0</v>
      </c>
      <c r="H1978" s="38">
        <f>IF(Txn!$B995="","",Txn!$E995)</f>
        <v>0</v>
      </c>
      <c r="I1978" s="40">
        <f>IF(Txn!$B995="",0,Txn!$Q995)</f>
        <v>0</v>
      </c>
      <c r="J1978" s="40">
        <f>IF(Txn!$B995="",0,Txn!$R995)</f>
        <v>0</v>
      </c>
      <c r="K1978" s="41">
        <f>IF($A1978="","",IFERROR(VALUE(MID($A1978,6,2)),""))</f>
        <v>0</v>
      </c>
      <c r="L1978" s="39">
        <f>IF(Txn!$K995="","","طرف مقابل — "&amp;Txn!$K995)</f>
        <v>0</v>
      </c>
      <c r="N1978" s="42">
        <f>IF($D1978="",0,COUNTIF(BankAccts,$D1978))</f>
        <v>0</v>
      </c>
    </row>
    <row r="1979" spans="1:14">
      <c r="A1979" s="38">
        <f>IF(Txn!$B996="","",Txn!$B996)</f>
        <v>0</v>
      </c>
      <c r="B1979" s="38">
        <f>IF(Txn!$B996="","",Txn!$C996)</f>
        <v>0</v>
      </c>
      <c r="C1979" s="39">
        <f>IF(Txn!$B996="","","تراکنش بانکی")</f>
        <v>0</v>
      </c>
      <c r="D1979" s="38">
        <f>IF(Txn!$B996="","",IF(Txn!$X996="","",Txn!$X996))</f>
        <v>0</v>
      </c>
      <c r="E1979" s="39">
        <f>IF($D1979="","",IFERROR(VLOOKUP($D1979,AcctTbl,2,0),""))</f>
        <v>0</v>
      </c>
      <c r="F1979" s="39">
        <f>IF($D1979="","",IFERROR(VLOOKUP($D1979,AcctTbl,3,0),""))</f>
        <v>0</v>
      </c>
      <c r="G1979" s="39">
        <f>IF(Txn!$B996="","",Txn!$D996)</f>
        <v>0</v>
      </c>
      <c r="H1979" s="38">
        <f>IF(Txn!$B996="","",Txn!$E996)</f>
        <v>0</v>
      </c>
      <c r="I1979" s="40">
        <f>IF(Txn!$B996="",0,Txn!$O996)</f>
        <v>0</v>
      </c>
      <c r="J1979" s="40">
        <f>IF(Txn!$B996="",0,Txn!$P996)</f>
        <v>0</v>
      </c>
      <c r="K1979" s="41">
        <f>IF($A1979="","",IFERROR(VALUE(MID($A1979,6,2)),""))</f>
        <v>0</v>
      </c>
      <c r="L1979" s="39">
        <f>IF(Txn!$K996="","",Txn!$K996)</f>
        <v>0</v>
      </c>
      <c r="N1979" s="42">
        <f>IF($D1979="",0,COUNTIF(BankAccts,$D1979))</f>
        <v>0</v>
      </c>
    </row>
    <row r="1980" spans="1:14">
      <c r="A1980" s="38">
        <f>IF(Txn!$B996="","",Txn!$B996)</f>
        <v>0</v>
      </c>
      <c r="B1980" s="38">
        <f>IF(Txn!$B996="","",Txn!$C996)</f>
        <v>0</v>
      </c>
      <c r="C1980" s="39">
        <f>IF(Txn!$B996="","","تراکنش بانکی")</f>
        <v>0</v>
      </c>
      <c r="D1980" s="38">
        <f>IF(Txn!$B996="","",IF(IF(Txn!$U996="TRF",Txn!$Y996,Txn!$Z996)="","",IF(Txn!$U996="TRF",Txn!$Y996,Txn!$Z996)))</f>
        <v>0</v>
      </c>
      <c r="E1980" s="39">
        <f>IF($D1980="","",IFERROR(VLOOKUP($D1980,AcctTbl,2,0),""))</f>
        <v>0</v>
      </c>
      <c r="F1980" s="39">
        <f>IF($D1980="","",IFERROR(VLOOKUP($D1980,AcctTbl,3,0),""))</f>
        <v>0</v>
      </c>
      <c r="G1980" s="39">
        <f>IF(Txn!$B996="","",Txn!$D996)</f>
        <v>0</v>
      </c>
      <c r="H1980" s="38">
        <f>IF(Txn!$B996="","",Txn!$E996)</f>
        <v>0</v>
      </c>
      <c r="I1980" s="40">
        <f>IF(Txn!$B996="",0,Txn!$Q996)</f>
        <v>0</v>
      </c>
      <c r="J1980" s="40">
        <f>IF(Txn!$B996="",0,Txn!$R996)</f>
        <v>0</v>
      </c>
      <c r="K1980" s="41">
        <f>IF($A1980="","",IFERROR(VALUE(MID($A1980,6,2)),""))</f>
        <v>0</v>
      </c>
      <c r="L1980" s="39">
        <f>IF(Txn!$K996="","","طرف مقابل — "&amp;Txn!$K996)</f>
        <v>0</v>
      </c>
      <c r="N1980" s="42">
        <f>IF($D1980="",0,COUNTIF(BankAccts,$D1980))</f>
        <v>0</v>
      </c>
    </row>
    <row r="1981" spans="1:14">
      <c r="A1981" s="38">
        <f>IF(Txn!$B997="","",Txn!$B997)</f>
        <v>0</v>
      </c>
      <c r="B1981" s="38">
        <f>IF(Txn!$B997="","",Txn!$C997)</f>
        <v>0</v>
      </c>
      <c r="C1981" s="39">
        <f>IF(Txn!$B997="","","تراکنش بانکی")</f>
        <v>0</v>
      </c>
      <c r="D1981" s="38">
        <f>IF(Txn!$B997="","",IF(Txn!$X997="","",Txn!$X997))</f>
        <v>0</v>
      </c>
      <c r="E1981" s="39">
        <f>IF($D1981="","",IFERROR(VLOOKUP($D1981,AcctTbl,2,0),""))</f>
        <v>0</v>
      </c>
      <c r="F1981" s="39">
        <f>IF($D1981="","",IFERROR(VLOOKUP($D1981,AcctTbl,3,0),""))</f>
        <v>0</v>
      </c>
      <c r="G1981" s="39">
        <f>IF(Txn!$B997="","",Txn!$D997)</f>
        <v>0</v>
      </c>
      <c r="H1981" s="38">
        <f>IF(Txn!$B997="","",Txn!$E997)</f>
        <v>0</v>
      </c>
      <c r="I1981" s="40">
        <f>IF(Txn!$B997="",0,Txn!$O997)</f>
        <v>0</v>
      </c>
      <c r="J1981" s="40">
        <f>IF(Txn!$B997="",0,Txn!$P997)</f>
        <v>0</v>
      </c>
      <c r="K1981" s="41">
        <f>IF($A1981="","",IFERROR(VALUE(MID($A1981,6,2)),""))</f>
        <v>0</v>
      </c>
      <c r="L1981" s="39">
        <f>IF(Txn!$K997="","",Txn!$K997)</f>
        <v>0</v>
      </c>
      <c r="N1981" s="42">
        <f>IF($D1981="",0,COUNTIF(BankAccts,$D1981))</f>
        <v>0</v>
      </c>
    </row>
    <row r="1982" spans="1:14">
      <c r="A1982" s="38">
        <f>IF(Txn!$B997="","",Txn!$B997)</f>
        <v>0</v>
      </c>
      <c r="B1982" s="38">
        <f>IF(Txn!$B997="","",Txn!$C997)</f>
        <v>0</v>
      </c>
      <c r="C1982" s="39">
        <f>IF(Txn!$B997="","","تراکنش بانکی")</f>
        <v>0</v>
      </c>
      <c r="D1982" s="38">
        <f>IF(Txn!$B997="","",IF(IF(Txn!$U997="TRF",Txn!$Y997,Txn!$Z997)="","",IF(Txn!$U997="TRF",Txn!$Y997,Txn!$Z997)))</f>
        <v>0</v>
      </c>
      <c r="E1982" s="39">
        <f>IF($D1982="","",IFERROR(VLOOKUP($D1982,AcctTbl,2,0),""))</f>
        <v>0</v>
      </c>
      <c r="F1982" s="39">
        <f>IF($D1982="","",IFERROR(VLOOKUP($D1982,AcctTbl,3,0),""))</f>
        <v>0</v>
      </c>
      <c r="G1982" s="39">
        <f>IF(Txn!$B997="","",Txn!$D997)</f>
        <v>0</v>
      </c>
      <c r="H1982" s="38">
        <f>IF(Txn!$B997="","",Txn!$E997)</f>
        <v>0</v>
      </c>
      <c r="I1982" s="40">
        <f>IF(Txn!$B997="",0,Txn!$Q997)</f>
        <v>0</v>
      </c>
      <c r="J1982" s="40">
        <f>IF(Txn!$B997="",0,Txn!$R997)</f>
        <v>0</v>
      </c>
      <c r="K1982" s="41">
        <f>IF($A1982="","",IFERROR(VALUE(MID($A1982,6,2)),""))</f>
        <v>0</v>
      </c>
      <c r="L1982" s="39">
        <f>IF(Txn!$K997="","","طرف مقابل — "&amp;Txn!$K997)</f>
        <v>0</v>
      </c>
      <c r="N1982" s="42">
        <f>IF($D1982="",0,COUNTIF(BankAccts,$D1982))</f>
        <v>0</v>
      </c>
    </row>
    <row r="1983" spans="1:14">
      <c r="A1983" s="38">
        <f>IF(Txn!$B998="","",Txn!$B998)</f>
        <v>0</v>
      </c>
      <c r="B1983" s="38">
        <f>IF(Txn!$B998="","",Txn!$C998)</f>
        <v>0</v>
      </c>
      <c r="C1983" s="39">
        <f>IF(Txn!$B998="","","تراکنش بانکی")</f>
        <v>0</v>
      </c>
      <c r="D1983" s="38">
        <f>IF(Txn!$B998="","",IF(Txn!$X998="","",Txn!$X998))</f>
        <v>0</v>
      </c>
      <c r="E1983" s="39">
        <f>IF($D1983="","",IFERROR(VLOOKUP($D1983,AcctTbl,2,0),""))</f>
        <v>0</v>
      </c>
      <c r="F1983" s="39">
        <f>IF($D1983="","",IFERROR(VLOOKUP($D1983,AcctTbl,3,0),""))</f>
        <v>0</v>
      </c>
      <c r="G1983" s="39">
        <f>IF(Txn!$B998="","",Txn!$D998)</f>
        <v>0</v>
      </c>
      <c r="H1983" s="38">
        <f>IF(Txn!$B998="","",Txn!$E998)</f>
        <v>0</v>
      </c>
      <c r="I1983" s="40">
        <f>IF(Txn!$B998="",0,Txn!$O998)</f>
        <v>0</v>
      </c>
      <c r="J1983" s="40">
        <f>IF(Txn!$B998="",0,Txn!$P998)</f>
        <v>0</v>
      </c>
      <c r="K1983" s="41">
        <f>IF($A1983="","",IFERROR(VALUE(MID($A1983,6,2)),""))</f>
        <v>0</v>
      </c>
      <c r="L1983" s="39">
        <f>IF(Txn!$K998="","",Txn!$K998)</f>
        <v>0</v>
      </c>
      <c r="N1983" s="42">
        <f>IF($D1983="",0,COUNTIF(BankAccts,$D1983))</f>
        <v>0</v>
      </c>
    </row>
    <row r="1984" spans="1:14">
      <c r="A1984" s="38">
        <f>IF(Txn!$B998="","",Txn!$B998)</f>
        <v>0</v>
      </c>
      <c r="B1984" s="38">
        <f>IF(Txn!$B998="","",Txn!$C998)</f>
        <v>0</v>
      </c>
      <c r="C1984" s="39">
        <f>IF(Txn!$B998="","","تراکنش بانکی")</f>
        <v>0</v>
      </c>
      <c r="D1984" s="38">
        <f>IF(Txn!$B998="","",IF(IF(Txn!$U998="TRF",Txn!$Y998,Txn!$Z998)="","",IF(Txn!$U998="TRF",Txn!$Y998,Txn!$Z998)))</f>
        <v>0</v>
      </c>
      <c r="E1984" s="39">
        <f>IF($D1984="","",IFERROR(VLOOKUP($D1984,AcctTbl,2,0),""))</f>
        <v>0</v>
      </c>
      <c r="F1984" s="39">
        <f>IF($D1984="","",IFERROR(VLOOKUP($D1984,AcctTbl,3,0),""))</f>
        <v>0</v>
      </c>
      <c r="G1984" s="39">
        <f>IF(Txn!$B998="","",Txn!$D998)</f>
        <v>0</v>
      </c>
      <c r="H1984" s="38">
        <f>IF(Txn!$B998="","",Txn!$E998)</f>
        <v>0</v>
      </c>
      <c r="I1984" s="40">
        <f>IF(Txn!$B998="",0,Txn!$Q998)</f>
        <v>0</v>
      </c>
      <c r="J1984" s="40">
        <f>IF(Txn!$B998="",0,Txn!$R998)</f>
        <v>0</v>
      </c>
      <c r="K1984" s="41">
        <f>IF($A1984="","",IFERROR(VALUE(MID($A1984,6,2)),""))</f>
        <v>0</v>
      </c>
      <c r="L1984" s="39">
        <f>IF(Txn!$K998="","","طرف مقابل — "&amp;Txn!$K998)</f>
        <v>0</v>
      </c>
      <c r="N1984" s="42">
        <f>IF($D1984="",0,COUNTIF(BankAccts,$D1984))</f>
        <v>0</v>
      </c>
    </row>
    <row r="1985" spans="1:14">
      <c r="A1985" s="38">
        <f>IF(Txn!$B999="","",Txn!$B999)</f>
        <v>0</v>
      </c>
      <c r="B1985" s="38">
        <f>IF(Txn!$B999="","",Txn!$C999)</f>
        <v>0</v>
      </c>
      <c r="C1985" s="39">
        <f>IF(Txn!$B999="","","تراکنش بانکی")</f>
        <v>0</v>
      </c>
      <c r="D1985" s="38">
        <f>IF(Txn!$B999="","",IF(Txn!$X999="","",Txn!$X999))</f>
        <v>0</v>
      </c>
      <c r="E1985" s="39">
        <f>IF($D1985="","",IFERROR(VLOOKUP($D1985,AcctTbl,2,0),""))</f>
        <v>0</v>
      </c>
      <c r="F1985" s="39">
        <f>IF($D1985="","",IFERROR(VLOOKUP($D1985,AcctTbl,3,0),""))</f>
        <v>0</v>
      </c>
      <c r="G1985" s="39">
        <f>IF(Txn!$B999="","",Txn!$D999)</f>
        <v>0</v>
      </c>
      <c r="H1985" s="38">
        <f>IF(Txn!$B999="","",Txn!$E999)</f>
        <v>0</v>
      </c>
      <c r="I1985" s="40">
        <f>IF(Txn!$B999="",0,Txn!$O999)</f>
        <v>0</v>
      </c>
      <c r="J1985" s="40">
        <f>IF(Txn!$B999="",0,Txn!$P999)</f>
        <v>0</v>
      </c>
      <c r="K1985" s="41">
        <f>IF($A1985="","",IFERROR(VALUE(MID($A1985,6,2)),""))</f>
        <v>0</v>
      </c>
      <c r="L1985" s="39">
        <f>IF(Txn!$K999="","",Txn!$K999)</f>
        <v>0</v>
      </c>
      <c r="N1985" s="42">
        <f>IF($D1985="",0,COUNTIF(BankAccts,$D1985))</f>
        <v>0</v>
      </c>
    </row>
    <row r="1986" spans="1:14">
      <c r="A1986" s="38">
        <f>IF(Txn!$B999="","",Txn!$B999)</f>
        <v>0</v>
      </c>
      <c r="B1986" s="38">
        <f>IF(Txn!$B999="","",Txn!$C999)</f>
        <v>0</v>
      </c>
      <c r="C1986" s="39">
        <f>IF(Txn!$B999="","","تراکنش بانکی")</f>
        <v>0</v>
      </c>
      <c r="D1986" s="38">
        <f>IF(Txn!$B999="","",IF(IF(Txn!$U999="TRF",Txn!$Y999,Txn!$Z999)="","",IF(Txn!$U999="TRF",Txn!$Y999,Txn!$Z999)))</f>
        <v>0</v>
      </c>
      <c r="E1986" s="39">
        <f>IF($D1986="","",IFERROR(VLOOKUP($D1986,AcctTbl,2,0),""))</f>
        <v>0</v>
      </c>
      <c r="F1986" s="39">
        <f>IF($D1986="","",IFERROR(VLOOKUP($D1986,AcctTbl,3,0),""))</f>
        <v>0</v>
      </c>
      <c r="G1986" s="39">
        <f>IF(Txn!$B999="","",Txn!$D999)</f>
        <v>0</v>
      </c>
      <c r="H1986" s="38">
        <f>IF(Txn!$B999="","",Txn!$E999)</f>
        <v>0</v>
      </c>
      <c r="I1986" s="40">
        <f>IF(Txn!$B999="",0,Txn!$Q999)</f>
        <v>0</v>
      </c>
      <c r="J1986" s="40">
        <f>IF(Txn!$B999="",0,Txn!$R999)</f>
        <v>0</v>
      </c>
      <c r="K1986" s="41">
        <f>IF($A1986="","",IFERROR(VALUE(MID($A1986,6,2)),""))</f>
        <v>0</v>
      </c>
      <c r="L1986" s="39">
        <f>IF(Txn!$K999="","","طرف مقابل — "&amp;Txn!$K999)</f>
        <v>0</v>
      </c>
      <c r="N1986" s="42">
        <f>IF($D1986="",0,COUNTIF(BankAccts,$D1986))</f>
        <v>0</v>
      </c>
    </row>
    <row r="1987" spans="1:14">
      <c r="A1987" s="38">
        <f>IF(Txn!$B1000="","",Txn!$B1000)</f>
        <v>0</v>
      </c>
      <c r="B1987" s="38">
        <f>IF(Txn!$B1000="","",Txn!$C1000)</f>
        <v>0</v>
      </c>
      <c r="C1987" s="39">
        <f>IF(Txn!$B1000="","","تراکنش بانکی")</f>
        <v>0</v>
      </c>
      <c r="D1987" s="38">
        <f>IF(Txn!$B1000="","",IF(Txn!$X1000="","",Txn!$X1000))</f>
        <v>0</v>
      </c>
      <c r="E1987" s="39">
        <f>IF($D1987="","",IFERROR(VLOOKUP($D1987,AcctTbl,2,0),""))</f>
        <v>0</v>
      </c>
      <c r="F1987" s="39">
        <f>IF($D1987="","",IFERROR(VLOOKUP($D1987,AcctTbl,3,0),""))</f>
        <v>0</v>
      </c>
      <c r="G1987" s="39">
        <f>IF(Txn!$B1000="","",Txn!$D1000)</f>
        <v>0</v>
      </c>
      <c r="H1987" s="38">
        <f>IF(Txn!$B1000="","",Txn!$E1000)</f>
        <v>0</v>
      </c>
      <c r="I1987" s="40">
        <f>IF(Txn!$B1000="",0,Txn!$O1000)</f>
        <v>0</v>
      </c>
      <c r="J1987" s="40">
        <f>IF(Txn!$B1000="",0,Txn!$P1000)</f>
        <v>0</v>
      </c>
      <c r="K1987" s="41">
        <f>IF($A1987="","",IFERROR(VALUE(MID($A1987,6,2)),""))</f>
        <v>0</v>
      </c>
      <c r="L1987" s="39">
        <f>IF(Txn!$K1000="","",Txn!$K1000)</f>
        <v>0</v>
      </c>
      <c r="N1987" s="42">
        <f>IF($D1987="",0,COUNTIF(BankAccts,$D1987))</f>
        <v>0</v>
      </c>
    </row>
    <row r="1988" spans="1:14">
      <c r="A1988" s="38">
        <f>IF(Txn!$B1000="","",Txn!$B1000)</f>
        <v>0</v>
      </c>
      <c r="B1988" s="38">
        <f>IF(Txn!$B1000="","",Txn!$C1000)</f>
        <v>0</v>
      </c>
      <c r="C1988" s="39">
        <f>IF(Txn!$B1000="","","تراکنش بانکی")</f>
        <v>0</v>
      </c>
      <c r="D1988" s="38">
        <f>IF(Txn!$B1000="","",IF(IF(Txn!$U1000="TRF",Txn!$Y1000,Txn!$Z1000)="","",IF(Txn!$U1000="TRF",Txn!$Y1000,Txn!$Z1000)))</f>
        <v>0</v>
      </c>
      <c r="E1988" s="39">
        <f>IF($D1988="","",IFERROR(VLOOKUP($D1988,AcctTbl,2,0),""))</f>
        <v>0</v>
      </c>
      <c r="F1988" s="39">
        <f>IF($D1988="","",IFERROR(VLOOKUP($D1988,AcctTbl,3,0),""))</f>
        <v>0</v>
      </c>
      <c r="G1988" s="39">
        <f>IF(Txn!$B1000="","",Txn!$D1000)</f>
        <v>0</v>
      </c>
      <c r="H1988" s="38">
        <f>IF(Txn!$B1000="","",Txn!$E1000)</f>
        <v>0</v>
      </c>
      <c r="I1988" s="40">
        <f>IF(Txn!$B1000="",0,Txn!$Q1000)</f>
        <v>0</v>
      </c>
      <c r="J1988" s="40">
        <f>IF(Txn!$B1000="",0,Txn!$R1000)</f>
        <v>0</v>
      </c>
      <c r="K1988" s="41">
        <f>IF($A1988="","",IFERROR(VALUE(MID($A1988,6,2)),""))</f>
        <v>0</v>
      </c>
      <c r="L1988" s="39">
        <f>IF(Txn!$K1000="","","طرف مقابل — "&amp;Txn!$K1000)</f>
        <v>0</v>
      </c>
      <c r="N1988" s="42">
        <f>IF($D1988="",0,COUNTIF(BankAccts,$D1988))</f>
        <v>0</v>
      </c>
    </row>
    <row r="1989" spans="1:14">
      <c r="A1989" s="38">
        <f>IF(Txn!$B1001="","",Txn!$B1001)</f>
        <v>0</v>
      </c>
      <c r="B1989" s="38">
        <f>IF(Txn!$B1001="","",Txn!$C1001)</f>
        <v>0</v>
      </c>
      <c r="C1989" s="39">
        <f>IF(Txn!$B1001="","","تراکنش بانکی")</f>
        <v>0</v>
      </c>
      <c r="D1989" s="38">
        <f>IF(Txn!$B1001="","",IF(Txn!$X1001="","",Txn!$X1001))</f>
        <v>0</v>
      </c>
      <c r="E1989" s="39">
        <f>IF($D1989="","",IFERROR(VLOOKUP($D1989,AcctTbl,2,0),""))</f>
        <v>0</v>
      </c>
      <c r="F1989" s="39">
        <f>IF($D1989="","",IFERROR(VLOOKUP($D1989,AcctTbl,3,0),""))</f>
        <v>0</v>
      </c>
      <c r="G1989" s="39">
        <f>IF(Txn!$B1001="","",Txn!$D1001)</f>
        <v>0</v>
      </c>
      <c r="H1989" s="38">
        <f>IF(Txn!$B1001="","",Txn!$E1001)</f>
        <v>0</v>
      </c>
      <c r="I1989" s="40">
        <f>IF(Txn!$B1001="",0,Txn!$O1001)</f>
        <v>0</v>
      </c>
      <c r="J1989" s="40">
        <f>IF(Txn!$B1001="",0,Txn!$P1001)</f>
        <v>0</v>
      </c>
      <c r="K1989" s="41">
        <f>IF($A1989="","",IFERROR(VALUE(MID($A1989,6,2)),""))</f>
        <v>0</v>
      </c>
      <c r="L1989" s="39">
        <f>IF(Txn!$K1001="","",Txn!$K1001)</f>
        <v>0</v>
      </c>
      <c r="N1989" s="42">
        <f>IF($D1989="",0,COUNTIF(BankAccts,$D1989))</f>
        <v>0</v>
      </c>
    </row>
    <row r="1990" spans="1:14">
      <c r="A1990" s="38">
        <f>IF(Txn!$B1001="","",Txn!$B1001)</f>
        <v>0</v>
      </c>
      <c r="B1990" s="38">
        <f>IF(Txn!$B1001="","",Txn!$C1001)</f>
        <v>0</v>
      </c>
      <c r="C1990" s="39">
        <f>IF(Txn!$B1001="","","تراکنش بانکی")</f>
        <v>0</v>
      </c>
      <c r="D1990" s="38">
        <f>IF(Txn!$B1001="","",IF(IF(Txn!$U1001="TRF",Txn!$Y1001,Txn!$Z1001)="","",IF(Txn!$U1001="TRF",Txn!$Y1001,Txn!$Z1001)))</f>
        <v>0</v>
      </c>
      <c r="E1990" s="39">
        <f>IF($D1990="","",IFERROR(VLOOKUP($D1990,AcctTbl,2,0),""))</f>
        <v>0</v>
      </c>
      <c r="F1990" s="39">
        <f>IF($D1990="","",IFERROR(VLOOKUP($D1990,AcctTbl,3,0),""))</f>
        <v>0</v>
      </c>
      <c r="G1990" s="39">
        <f>IF(Txn!$B1001="","",Txn!$D1001)</f>
        <v>0</v>
      </c>
      <c r="H1990" s="38">
        <f>IF(Txn!$B1001="","",Txn!$E1001)</f>
        <v>0</v>
      </c>
      <c r="I1990" s="40">
        <f>IF(Txn!$B1001="",0,Txn!$Q1001)</f>
        <v>0</v>
      </c>
      <c r="J1990" s="40">
        <f>IF(Txn!$B1001="",0,Txn!$R1001)</f>
        <v>0</v>
      </c>
      <c r="K1990" s="41">
        <f>IF($A1990="","",IFERROR(VALUE(MID($A1990,6,2)),""))</f>
        <v>0</v>
      </c>
      <c r="L1990" s="39">
        <f>IF(Txn!$K1001="","","طرف مقابل — "&amp;Txn!$K1001)</f>
        <v>0</v>
      </c>
      <c r="N1990" s="42">
        <f>IF($D1990="",0,COUNTIF(BankAccts,$D1990))</f>
        <v>0</v>
      </c>
    </row>
    <row r="1991" spans="1:14">
      <c r="A1991" s="38">
        <f>IF(Txn!$B1002="","",Txn!$B1002)</f>
        <v>0</v>
      </c>
      <c r="B1991" s="38">
        <f>IF(Txn!$B1002="","",Txn!$C1002)</f>
        <v>0</v>
      </c>
      <c r="C1991" s="39">
        <f>IF(Txn!$B1002="","","تراکنش بانکی")</f>
        <v>0</v>
      </c>
      <c r="D1991" s="38">
        <f>IF(Txn!$B1002="","",IF(Txn!$X1002="","",Txn!$X1002))</f>
        <v>0</v>
      </c>
      <c r="E1991" s="39">
        <f>IF($D1991="","",IFERROR(VLOOKUP($D1991,AcctTbl,2,0),""))</f>
        <v>0</v>
      </c>
      <c r="F1991" s="39">
        <f>IF($D1991="","",IFERROR(VLOOKUP($D1991,AcctTbl,3,0),""))</f>
        <v>0</v>
      </c>
      <c r="G1991" s="39">
        <f>IF(Txn!$B1002="","",Txn!$D1002)</f>
        <v>0</v>
      </c>
      <c r="H1991" s="38">
        <f>IF(Txn!$B1002="","",Txn!$E1002)</f>
        <v>0</v>
      </c>
      <c r="I1991" s="40">
        <f>IF(Txn!$B1002="",0,Txn!$O1002)</f>
        <v>0</v>
      </c>
      <c r="J1991" s="40">
        <f>IF(Txn!$B1002="",0,Txn!$P1002)</f>
        <v>0</v>
      </c>
      <c r="K1991" s="41">
        <f>IF($A1991="","",IFERROR(VALUE(MID($A1991,6,2)),""))</f>
        <v>0</v>
      </c>
      <c r="L1991" s="39">
        <f>IF(Txn!$K1002="","",Txn!$K1002)</f>
        <v>0</v>
      </c>
      <c r="N1991" s="42">
        <f>IF($D1991="",0,COUNTIF(BankAccts,$D1991))</f>
        <v>0</v>
      </c>
    </row>
    <row r="1992" spans="1:14">
      <c r="A1992" s="38">
        <f>IF(Txn!$B1002="","",Txn!$B1002)</f>
        <v>0</v>
      </c>
      <c r="B1992" s="38">
        <f>IF(Txn!$B1002="","",Txn!$C1002)</f>
        <v>0</v>
      </c>
      <c r="C1992" s="39">
        <f>IF(Txn!$B1002="","","تراکنش بانکی")</f>
        <v>0</v>
      </c>
      <c r="D1992" s="38">
        <f>IF(Txn!$B1002="","",IF(IF(Txn!$U1002="TRF",Txn!$Y1002,Txn!$Z1002)="","",IF(Txn!$U1002="TRF",Txn!$Y1002,Txn!$Z1002)))</f>
        <v>0</v>
      </c>
      <c r="E1992" s="39">
        <f>IF($D1992="","",IFERROR(VLOOKUP($D1992,AcctTbl,2,0),""))</f>
        <v>0</v>
      </c>
      <c r="F1992" s="39">
        <f>IF($D1992="","",IFERROR(VLOOKUP($D1992,AcctTbl,3,0),""))</f>
        <v>0</v>
      </c>
      <c r="G1992" s="39">
        <f>IF(Txn!$B1002="","",Txn!$D1002)</f>
        <v>0</v>
      </c>
      <c r="H1992" s="38">
        <f>IF(Txn!$B1002="","",Txn!$E1002)</f>
        <v>0</v>
      </c>
      <c r="I1992" s="40">
        <f>IF(Txn!$B1002="",0,Txn!$Q1002)</f>
        <v>0</v>
      </c>
      <c r="J1992" s="40">
        <f>IF(Txn!$B1002="",0,Txn!$R1002)</f>
        <v>0</v>
      </c>
      <c r="K1992" s="41">
        <f>IF($A1992="","",IFERROR(VALUE(MID($A1992,6,2)),""))</f>
        <v>0</v>
      </c>
      <c r="L1992" s="39">
        <f>IF(Txn!$K1002="","","طرف مقابل — "&amp;Txn!$K1002)</f>
        <v>0</v>
      </c>
      <c r="N1992" s="42">
        <f>IF($D1992="",0,COUNTIF(BankAccts,$D1992))</f>
        <v>0</v>
      </c>
    </row>
    <row r="1993" spans="1:14">
      <c r="A1993" s="38">
        <f>IF(Txn!$B1003="","",Txn!$B1003)</f>
        <v>0</v>
      </c>
      <c r="B1993" s="38">
        <f>IF(Txn!$B1003="","",Txn!$C1003)</f>
        <v>0</v>
      </c>
      <c r="C1993" s="39">
        <f>IF(Txn!$B1003="","","تراکنش بانکی")</f>
        <v>0</v>
      </c>
      <c r="D1993" s="38">
        <f>IF(Txn!$B1003="","",IF(Txn!$X1003="","",Txn!$X1003))</f>
        <v>0</v>
      </c>
      <c r="E1993" s="39">
        <f>IF($D1993="","",IFERROR(VLOOKUP($D1993,AcctTbl,2,0),""))</f>
        <v>0</v>
      </c>
      <c r="F1993" s="39">
        <f>IF($D1993="","",IFERROR(VLOOKUP($D1993,AcctTbl,3,0),""))</f>
        <v>0</v>
      </c>
      <c r="G1993" s="39">
        <f>IF(Txn!$B1003="","",Txn!$D1003)</f>
        <v>0</v>
      </c>
      <c r="H1993" s="38">
        <f>IF(Txn!$B1003="","",Txn!$E1003)</f>
        <v>0</v>
      </c>
      <c r="I1993" s="40">
        <f>IF(Txn!$B1003="",0,Txn!$O1003)</f>
        <v>0</v>
      </c>
      <c r="J1993" s="40">
        <f>IF(Txn!$B1003="",0,Txn!$P1003)</f>
        <v>0</v>
      </c>
      <c r="K1993" s="41">
        <f>IF($A1993="","",IFERROR(VALUE(MID($A1993,6,2)),""))</f>
        <v>0</v>
      </c>
      <c r="L1993" s="39">
        <f>IF(Txn!$K1003="","",Txn!$K1003)</f>
        <v>0</v>
      </c>
      <c r="N1993" s="42">
        <f>IF($D1993="",0,COUNTIF(BankAccts,$D1993))</f>
        <v>0</v>
      </c>
    </row>
    <row r="1994" spans="1:14">
      <c r="A1994" s="38">
        <f>IF(Txn!$B1003="","",Txn!$B1003)</f>
        <v>0</v>
      </c>
      <c r="B1994" s="38">
        <f>IF(Txn!$B1003="","",Txn!$C1003)</f>
        <v>0</v>
      </c>
      <c r="C1994" s="39">
        <f>IF(Txn!$B1003="","","تراکنش بانکی")</f>
        <v>0</v>
      </c>
      <c r="D1994" s="38">
        <f>IF(Txn!$B1003="","",IF(IF(Txn!$U1003="TRF",Txn!$Y1003,Txn!$Z1003)="","",IF(Txn!$U1003="TRF",Txn!$Y1003,Txn!$Z1003)))</f>
        <v>0</v>
      </c>
      <c r="E1994" s="39">
        <f>IF($D1994="","",IFERROR(VLOOKUP($D1994,AcctTbl,2,0),""))</f>
        <v>0</v>
      </c>
      <c r="F1994" s="39">
        <f>IF($D1994="","",IFERROR(VLOOKUP($D1994,AcctTbl,3,0),""))</f>
        <v>0</v>
      </c>
      <c r="G1994" s="39">
        <f>IF(Txn!$B1003="","",Txn!$D1003)</f>
        <v>0</v>
      </c>
      <c r="H1994" s="38">
        <f>IF(Txn!$B1003="","",Txn!$E1003)</f>
        <v>0</v>
      </c>
      <c r="I1994" s="40">
        <f>IF(Txn!$B1003="",0,Txn!$Q1003)</f>
        <v>0</v>
      </c>
      <c r="J1994" s="40">
        <f>IF(Txn!$B1003="",0,Txn!$R1003)</f>
        <v>0</v>
      </c>
      <c r="K1994" s="41">
        <f>IF($A1994="","",IFERROR(VALUE(MID($A1994,6,2)),""))</f>
        <v>0</v>
      </c>
      <c r="L1994" s="39">
        <f>IF(Txn!$K1003="","","طرف مقابل — "&amp;Txn!$K1003)</f>
        <v>0</v>
      </c>
      <c r="N1994" s="42">
        <f>IF($D1994="",0,COUNTIF(BankAccts,$D1994))</f>
        <v>0</v>
      </c>
    </row>
    <row r="1995" spans="1:14">
      <c r="A1995" s="38">
        <f>IF(Txn!$B1004="","",Txn!$B1004)</f>
        <v>0</v>
      </c>
      <c r="B1995" s="38">
        <f>IF(Txn!$B1004="","",Txn!$C1004)</f>
        <v>0</v>
      </c>
      <c r="C1995" s="39">
        <f>IF(Txn!$B1004="","","تراکنش بانکی")</f>
        <v>0</v>
      </c>
      <c r="D1995" s="38">
        <f>IF(Txn!$B1004="","",IF(Txn!$X1004="","",Txn!$X1004))</f>
        <v>0</v>
      </c>
      <c r="E1995" s="39">
        <f>IF($D1995="","",IFERROR(VLOOKUP($D1995,AcctTbl,2,0),""))</f>
        <v>0</v>
      </c>
      <c r="F1995" s="39">
        <f>IF($D1995="","",IFERROR(VLOOKUP($D1995,AcctTbl,3,0),""))</f>
        <v>0</v>
      </c>
      <c r="G1995" s="39">
        <f>IF(Txn!$B1004="","",Txn!$D1004)</f>
        <v>0</v>
      </c>
      <c r="H1995" s="38">
        <f>IF(Txn!$B1004="","",Txn!$E1004)</f>
        <v>0</v>
      </c>
      <c r="I1995" s="40">
        <f>IF(Txn!$B1004="",0,Txn!$O1004)</f>
        <v>0</v>
      </c>
      <c r="J1995" s="40">
        <f>IF(Txn!$B1004="",0,Txn!$P1004)</f>
        <v>0</v>
      </c>
      <c r="K1995" s="41">
        <f>IF($A1995="","",IFERROR(VALUE(MID($A1995,6,2)),""))</f>
        <v>0</v>
      </c>
      <c r="L1995" s="39">
        <f>IF(Txn!$K1004="","",Txn!$K1004)</f>
        <v>0</v>
      </c>
      <c r="N1995" s="42">
        <f>IF($D1995="",0,COUNTIF(BankAccts,$D1995))</f>
        <v>0</v>
      </c>
    </row>
    <row r="1996" spans="1:14">
      <c r="A1996" s="38">
        <f>IF(Txn!$B1004="","",Txn!$B1004)</f>
        <v>0</v>
      </c>
      <c r="B1996" s="38">
        <f>IF(Txn!$B1004="","",Txn!$C1004)</f>
        <v>0</v>
      </c>
      <c r="C1996" s="39">
        <f>IF(Txn!$B1004="","","تراکنش بانکی")</f>
        <v>0</v>
      </c>
      <c r="D1996" s="38">
        <f>IF(Txn!$B1004="","",IF(IF(Txn!$U1004="TRF",Txn!$Y1004,Txn!$Z1004)="","",IF(Txn!$U1004="TRF",Txn!$Y1004,Txn!$Z1004)))</f>
        <v>0</v>
      </c>
      <c r="E1996" s="39">
        <f>IF($D1996="","",IFERROR(VLOOKUP($D1996,AcctTbl,2,0),""))</f>
        <v>0</v>
      </c>
      <c r="F1996" s="39">
        <f>IF($D1996="","",IFERROR(VLOOKUP($D1996,AcctTbl,3,0),""))</f>
        <v>0</v>
      </c>
      <c r="G1996" s="39">
        <f>IF(Txn!$B1004="","",Txn!$D1004)</f>
        <v>0</v>
      </c>
      <c r="H1996" s="38">
        <f>IF(Txn!$B1004="","",Txn!$E1004)</f>
        <v>0</v>
      </c>
      <c r="I1996" s="40">
        <f>IF(Txn!$B1004="",0,Txn!$Q1004)</f>
        <v>0</v>
      </c>
      <c r="J1996" s="40">
        <f>IF(Txn!$B1004="",0,Txn!$R1004)</f>
        <v>0</v>
      </c>
      <c r="K1996" s="41">
        <f>IF($A1996="","",IFERROR(VALUE(MID($A1996,6,2)),""))</f>
        <v>0</v>
      </c>
      <c r="L1996" s="39">
        <f>IF(Txn!$K1004="","","طرف مقابل — "&amp;Txn!$K1004)</f>
        <v>0</v>
      </c>
      <c r="N1996" s="42">
        <f>IF($D1996="",0,COUNTIF(BankAccts,$D1996))</f>
        <v>0</v>
      </c>
    </row>
    <row r="1997" spans="1:14">
      <c r="A1997" s="38">
        <f>IF(Txn!$B1005="","",Txn!$B1005)</f>
        <v>0</v>
      </c>
      <c r="B1997" s="38">
        <f>IF(Txn!$B1005="","",Txn!$C1005)</f>
        <v>0</v>
      </c>
      <c r="C1997" s="39">
        <f>IF(Txn!$B1005="","","تراکنش بانکی")</f>
        <v>0</v>
      </c>
      <c r="D1997" s="38">
        <f>IF(Txn!$B1005="","",IF(Txn!$X1005="","",Txn!$X1005))</f>
        <v>0</v>
      </c>
      <c r="E1997" s="39">
        <f>IF($D1997="","",IFERROR(VLOOKUP($D1997,AcctTbl,2,0),""))</f>
        <v>0</v>
      </c>
      <c r="F1997" s="39">
        <f>IF($D1997="","",IFERROR(VLOOKUP($D1997,AcctTbl,3,0),""))</f>
        <v>0</v>
      </c>
      <c r="G1997" s="39">
        <f>IF(Txn!$B1005="","",Txn!$D1005)</f>
        <v>0</v>
      </c>
      <c r="H1997" s="38">
        <f>IF(Txn!$B1005="","",Txn!$E1005)</f>
        <v>0</v>
      </c>
      <c r="I1997" s="40">
        <f>IF(Txn!$B1005="",0,Txn!$O1005)</f>
        <v>0</v>
      </c>
      <c r="J1997" s="40">
        <f>IF(Txn!$B1005="",0,Txn!$P1005)</f>
        <v>0</v>
      </c>
      <c r="K1997" s="41">
        <f>IF($A1997="","",IFERROR(VALUE(MID($A1997,6,2)),""))</f>
        <v>0</v>
      </c>
      <c r="L1997" s="39">
        <f>IF(Txn!$K1005="","",Txn!$K1005)</f>
        <v>0</v>
      </c>
      <c r="N1997" s="42">
        <f>IF($D1997="",0,COUNTIF(BankAccts,$D1997))</f>
        <v>0</v>
      </c>
    </row>
    <row r="1998" spans="1:14">
      <c r="A1998" s="38">
        <f>IF(Txn!$B1005="","",Txn!$B1005)</f>
        <v>0</v>
      </c>
      <c r="B1998" s="38">
        <f>IF(Txn!$B1005="","",Txn!$C1005)</f>
        <v>0</v>
      </c>
      <c r="C1998" s="39">
        <f>IF(Txn!$B1005="","","تراکنش بانکی")</f>
        <v>0</v>
      </c>
      <c r="D1998" s="38">
        <f>IF(Txn!$B1005="","",IF(IF(Txn!$U1005="TRF",Txn!$Y1005,Txn!$Z1005)="","",IF(Txn!$U1005="TRF",Txn!$Y1005,Txn!$Z1005)))</f>
        <v>0</v>
      </c>
      <c r="E1998" s="39">
        <f>IF($D1998="","",IFERROR(VLOOKUP($D1998,AcctTbl,2,0),""))</f>
        <v>0</v>
      </c>
      <c r="F1998" s="39">
        <f>IF($D1998="","",IFERROR(VLOOKUP($D1998,AcctTbl,3,0),""))</f>
        <v>0</v>
      </c>
      <c r="G1998" s="39">
        <f>IF(Txn!$B1005="","",Txn!$D1005)</f>
        <v>0</v>
      </c>
      <c r="H1998" s="38">
        <f>IF(Txn!$B1005="","",Txn!$E1005)</f>
        <v>0</v>
      </c>
      <c r="I1998" s="40">
        <f>IF(Txn!$B1005="",0,Txn!$Q1005)</f>
        <v>0</v>
      </c>
      <c r="J1998" s="40">
        <f>IF(Txn!$B1005="",0,Txn!$R1005)</f>
        <v>0</v>
      </c>
      <c r="K1998" s="41">
        <f>IF($A1998="","",IFERROR(VALUE(MID($A1998,6,2)),""))</f>
        <v>0</v>
      </c>
      <c r="L1998" s="39">
        <f>IF(Txn!$K1005="","","طرف مقابل — "&amp;Txn!$K1005)</f>
        <v>0</v>
      </c>
      <c r="N1998" s="42">
        <f>IF($D1998="",0,COUNTIF(BankAccts,$D1998))</f>
        <v>0</v>
      </c>
    </row>
    <row r="1999" spans="1:14">
      <c r="A1999" s="38">
        <f>IF(Txn!$B1006="","",Txn!$B1006)</f>
        <v>0</v>
      </c>
      <c r="B1999" s="38">
        <f>IF(Txn!$B1006="","",Txn!$C1006)</f>
        <v>0</v>
      </c>
      <c r="C1999" s="39">
        <f>IF(Txn!$B1006="","","تراکنش بانکی")</f>
        <v>0</v>
      </c>
      <c r="D1999" s="38">
        <f>IF(Txn!$B1006="","",IF(Txn!$X1006="","",Txn!$X1006))</f>
        <v>0</v>
      </c>
      <c r="E1999" s="39">
        <f>IF($D1999="","",IFERROR(VLOOKUP($D1999,AcctTbl,2,0),""))</f>
        <v>0</v>
      </c>
      <c r="F1999" s="39">
        <f>IF($D1999="","",IFERROR(VLOOKUP($D1999,AcctTbl,3,0),""))</f>
        <v>0</v>
      </c>
      <c r="G1999" s="39">
        <f>IF(Txn!$B1006="","",Txn!$D1006)</f>
        <v>0</v>
      </c>
      <c r="H1999" s="38">
        <f>IF(Txn!$B1006="","",Txn!$E1006)</f>
        <v>0</v>
      </c>
      <c r="I1999" s="40">
        <f>IF(Txn!$B1006="",0,Txn!$O1006)</f>
        <v>0</v>
      </c>
      <c r="J1999" s="40">
        <f>IF(Txn!$B1006="",0,Txn!$P1006)</f>
        <v>0</v>
      </c>
      <c r="K1999" s="41">
        <f>IF($A1999="","",IFERROR(VALUE(MID($A1999,6,2)),""))</f>
        <v>0</v>
      </c>
      <c r="L1999" s="39">
        <f>IF(Txn!$K1006="","",Txn!$K1006)</f>
        <v>0</v>
      </c>
      <c r="N1999" s="42">
        <f>IF($D1999="",0,COUNTIF(BankAccts,$D1999))</f>
        <v>0</v>
      </c>
    </row>
    <row r="2000" spans="1:14">
      <c r="A2000" s="38">
        <f>IF(Txn!$B1006="","",Txn!$B1006)</f>
        <v>0</v>
      </c>
      <c r="B2000" s="38">
        <f>IF(Txn!$B1006="","",Txn!$C1006)</f>
        <v>0</v>
      </c>
      <c r="C2000" s="39">
        <f>IF(Txn!$B1006="","","تراکنش بانکی")</f>
        <v>0</v>
      </c>
      <c r="D2000" s="38">
        <f>IF(Txn!$B1006="","",IF(IF(Txn!$U1006="TRF",Txn!$Y1006,Txn!$Z1006)="","",IF(Txn!$U1006="TRF",Txn!$Y1006,Txn!$Z1006)))</f>
        <v>0</v>
      </c>
      <c r="E2000" s="39">
        <f>IF($D2000="","",IFERROR(VLOOKUP($D2000,AcctTbl,2,0),""))</f>
        <v>0</v>
      </c>
      <c r="F2000" s="39">
        <f>IF($D2000="","",IFERROR(VLOOKUP($D2000,AcctTbl,3,0),""))</f>
        <v>0</v>
      </c>
      <c r="G2000" s="39">
        <f>IF(Txn!$B1006="","",Txn!$D1006)</f>
        <v>0</v>
      </c>
      <c r="H2000" s="38">
        <f>IF(Txn!$B1006="","",Txn!$E1006)</f>
        <v>0</v>
      </c>
      <c r="I2000" s="40">
        <f>IF(Txn!$B1006="",0,Txn!$Q1006)</f>
        <v>0</v>
      </c>
      <c r="J2000" s="40">
        <f>IF(Txn!$B1006="",0,Txn!$R1006)</f>
        <v>0</v>
      </c>
      <c r="K2000" s="41">
        <f>IF($A2000="","",IFERROR(VALUE(MID($A2000,6,2)),""))</f>
        <v>0</v>
      </c>
      <c r="L2000" s="39">
        <f>IF(Txn!$K1006="","","طرف مقابل — "&amp;Txn!$K1006)</f>
        <v>0</v>
      </c>
      <c r="N2000" s="42">
        <f>IF($D2000="",0,COUNTIF(BankAccts,$D2000))</f>
        <v>0</v>
      </c>
    </row>
    <row r="2001" spans="1:14">
      <c r="A2001" s="38">
        <f>IF(Txn!$B1007="","",Txn!$B1007)</f>
        <v>0</v>
      </c>
      <c r="B2001" s="38">
        <f>IF(Txn!$B1007="","",Txn!$C1007)</f>
        <v>0</v>
      </c>
      <c r="C2001" s="39">
        <f>IF(Txn!$B1007="","","تراکنش بانکی")</f>
        <v>0</v>
      </c>
      <c r="D2001" s="38">
        <f>IF(Txn!$B1007="","",IF(Txn!$X1007="","",Txn!$X1007))</f>
        <v>0</v>
      </c>
      <c r="E2001" s="39">
        <f>IF($D2001="","",IFERROR(VLOOKUP($D2001,AcctTbl,2,0),""))</f>
        <v>0</v>
      </c>
      <c r="F2001" s="39">
        <f>IF($D2001="","",IFERROR(VLOOKUP($D2001,AcctTbl,3,0),""))</f>
        <v>0</v>
      </c>
      <c r="G2001" s="39">
        <f>IF(Txn!$B1007="","",Txn!$D1007)</f>
        <v>0</v>
      </c>
      <c r="H2001" s="38">
        <f>IF(Txn!$B1007="","",Txn!$E1007)</f>
        <v>0</v>
      </c>
      <c r="I2001" s="40">
        <f>IF(Txn!$B1007="",0,Txn!$O1007)</f>
        <v>0</v>
      </c>
      <c r="J2001" s="40">
        <f>IF(Txn!$B1007="",0,Txn!$P1007)</f>
        <v>0</v>
      </c>
      <c r="K2001" s="41">
        <f>IF($A2001="","",IFERROR(VALUE(MID($A2001,6,2)),""))</f>
        <v>0</v>
      </c>
      <c r="L2001" s="39">
        <f>IF(Txn!$K1007="","",Txn!$K1007)</f>
        <v>0</v>
      </c>
      <c r="N2001" s="42">
        <f>IF($D2001="",0,COUNTIF(BankAccts,$D2001))</f>
        <v>0</v>
      </c>
    </row>
    <row r="2002" spans="1:14">
      <c r="A2002" s="38">
        <f>IF(Txn!$B1007="","",Txn!$B1007)</f>
        <v>0</v>
      </c>
      <c r="B2002" s="38">
        <f>IF(Txn!$B1007="","",Txn!$C1007)</f>
        <v>0</v>
      </c>
      <c r="C2002" s="39">
        <f>IF(Txn!$B1007="","","تراکنش بانکی")</f>
        <v>0</v>
      </c>
      <c r="D2002" s="38">
        <f>IF(Txn!$B1007="","",IF(IF(Txn!$U1007="TRF",Txn!$Y1007,Txn!$Z1007)="","",IF(Txn!$U1007="TRF",Txn!$Y1007,Txn!$Z1007)))</f>
        <v>0</v>
      </c>
      <c r="E2002" s="39">
        <f>IF($D2002="","",IFERROR(VLOOKUP($D2002,AcctTbl,2,0),""))</f>
        <v>0</v>
      </c>
      <c r="F2002" s="39">
        <f>IF($D2002="","",IFERROR(VLOOKUP($D2002,AcctTbl,3,0),""))</f>
        <v>0</v>
      </c>
      <c r="G2002" s="39">
        <f>IF(Txn!$B1007="","",Txn!$D1007)</f>
        <v>0</v>
      </c>
      <c r="H2002" s="38">
        <f>IF(Txn!$B1007="","",Txn!$E1007)</f>
        <v>0</v>
      </c>
      <c r="I2002" s="40">
        <f>IF(Txn!$B1007="",0,Txn!$Q1007)</f>
        <v>0</v>
      </c>
      <c r="J2002" s="40">
        <f>IF(Txn!$B1007="",0,Txn!$R1007)</f>
        <v>0</v>
      </c>
      <c r="K2002" s="41">
        <f>IF($A2002="","",IFERROR(VALUE(MID($A2002,6,2)),""))</f>
        <v>0</v>
      </c>
      <c r="L2002" s="39">
        <f>IF(Txn!$K1007="","","طرف مقابل — "&amp;Txn!$K1007)</f>
        <v>0</v>
      </c>
      <c r="N2002" s="42">
        <f>IF($D2002="",0,COUNTIF(BankAccts,$D2002))</f>
        <v>0</v>
      </c>
    </row>
    <row r="2003" spans="1:14">
      <c r="A2003" s="38">
        <f>IF(Txn!$B1008="","",Txn!$B1008)</f>
        <v>0</v>
      </c>
      <c r="B2003" s="38">
        <f>IF(Txn!$B1008="","",Txn!$C1008)</f>
        <v>0</v>
      </c>
      <c r="C2003" s="39">
        <f>IF(Txn!$B1008="","","تراکنش بانکی")</f>
        <v>0</v>
      </c>
      <c r="D2003" s="38">
        <f>IF(Txn!$B1008="","",IF(Txn!$X1008="","",Txn!$X1008))</f>
        <v>0</v>
      </c>
      <c r="E2003" s="39">
        <f>IF($D2003="","",IFERROR(VLOOKUP($D2003,AcctTbl,2,0),""))</f>
        <v>0</v>
      </c>
      <c r="F2003" s="39">
        <f>IF($D2003="","",IFERROR(VLOOKUP($D2003,AcctTbl,3,0),""))</f>
        <v>0</v>
      </c>
      <c r="G2003" s="39">
        <f>IF(Txn!$B1008="","",Txn!$D1008)</f>
        <v>0</v>
      </c>
      <c r="H2003" s="38">
        <f>IF(Txn!$B1008="","",Txn!$E1008)</f>
        <v>0</v>
      </c>
      <c r="I2003" s="40">
        <f>IF(Txn!$B1008="",0,Txn!$O1008)</f>
        <v>0</v>
      </c>
      <c r="J2003" s="40">
        <f>IF(Txn!$B1008="",0,Txn!$P1008)</f>
        <v>0</v>
      </c>
      <c r="K2003" s="41">
        <f>IF($A2003="","",IFERROR(VALUE(MID($A2003,6,2)),""))</f>
        <v>0</v>
      </c>
      <c r="L2003" s="39">
        <f>IF(Txn!$K1008="","",Txn!$K1008)</f>
        <v>0</v>
      </c>
      <c r="N2003" s="42">
        <f>IF($D2003="",0,COUNTIF(BankAccts,$D2003))</f>
        <v>0</v>
      </c>
    </row>
    <row r="2004" spans="1:14">
      <c r="A2004" s="38">
        <f>IF(Txn!$B1008="","",Txn!$B1008)</f>
        <v>0</v>
      </c>
      <c r="B2004" s="38">
        <f>IF(Txn!$B1008="","",Txn!$C1008)</f>
        <v>0</v>
      </c>
      <c r="C2004" s="39">
        <f>IF(Txn!$B1008="","","تراکنش بانکی")</f>
        <v>0</v>
      </c>
      <c r="D2004" s="38">
        <f>IF(Txn!$B1008="","",IF(IF(Txn!$U1008="TRF",Txn!$Y1008,Txn!$Z1008)="","",IF(Txn!$U1008="TRF",Txn!$Y1008,Txn!$Z1008)))</f>
        <v>0</v>
      </c>
      <c r="E2004" s="39">
        <f>IF($D2004="","",IFERROR(VLOOKUP($D2004,AcctTbl,2,0),""))</f>
        <v>0</v>
      </c>
      <c r="F2004" s="39">
        <f>IF($D2004="","",IFERROR(VLOOKUP($D2004,AcctTbl,3,0),""))</f>
        <v>0</v>
      </c>
      <c r="G2004" s="39">
        <f>IF(Txn!$B1008="","",Txn!$D1008)</f>
        <v>0</v>
      </c>
      <c r="H2004" s="38">
        <f>IF(Txn!$B1008="","",Txn!$E1008)</f>
        <v>0</v>
      </c>
      <c r="I2004" s="40">
        <f>IF(Txn!$B1008="",0,Txn!$Q1008)</f>
        <v>0</v>
      </c>
      <c r="J2004" s="40">
        <f>IF(Txn!$B1008="",0,Txn!$R1008)</f>
        <v>0</v>
      </c>
      <c r="K2004" s="41">
        <f>IF($A2004="","",IFERROR(VALUE(MID($A2004,6,2)),""))</f>
        <v>0</v>
      </c>
      <c r="L2004" s="39">
        <f>IF(Txn!$K1008="","","طرف مقابل — "&amp;Txn!$K1008)</f>
        <v>0</v>
      </c>
      <c r="N2004" s="42">
        <f>IF($D2004="",0,COUNTIF(BankAccts,$D2004))</f>
        <v>0</v>
      </c>
    </row>
    <row r="2005" spans="1:14">
      <c r="A2005" s="38">
        <f>IF(Txn!$B1009="","",Txn!$B1009)</f>
        <v>0</v>
      </c>
      <c r="B2005" s="38">
        <f>IF(Txn!$B1009="","",Txn!$C1009)</f>
        <v>0</v>
      </c>
      <c r="C2005" s="39">
        <f>IF(Txn!$B1009="","","تراکنش بانکی")</f>
        <v>0</v>
      </c>
      <c r="D2005" s="38">
        <f>IF(Txn!$B1009="","",IF(Txn!$X1009="","",Txn!$X1009))</f>
        <v>0</v>
      </c>
      <c r="E2005" s="39">
        <f>IF($D2005="","",IFERROR(VLOOKUP($D2005,AcctTbl,2,0),""))</f>
        <v>0</v>
      </c>
      <c r="F2005" s="39">
        <f>IF($D2005="","",IFERROR(VLOOKUP($D2005,AcctTbl,3,0),""))</f>
        <v>0</v>
      </c>
      <c r="G2005" s="39">
        <f>IF(Txn!$B1009="","",Txn!$D1009)</f>
        <v>0</v>
      </c>
      <c r="H2005" s="38">
        <f>IF(Txn!$B1009="","",Txn!$E1009)</f>
        <v>0</v>
      </c>
      <c r="I2005" s="40">
        <f>IF(Txn!$B1009="",0,Txn!$O1009)</f>
        <v>0</v>
      </c>
      <c r="J2005" s="40">
        <f>IF(Txn!$B1009="",0,Txn!$P1009)</f>
        <v>0</v>
      </c>
      <c r="K2005" s="41">
        <f>IF($A2005="","",IFERROR(VALUE(MID($A2005,6,2)),""))</f>
        <v>0</v>
      </c>
      <c r="L2005" s="39">
        <f>IF(Txn!$K1009="","",Txn!$K1009)</f>
        <v>0</v>
      </c>
      <c r="N2005" s="42">
        <f>IF($D2005="",0,COUNTIF(BankAccts,$D2005))</f>
        <v>0</v>
      </c>
    </row>
    <row r="2006" spans="1:14">
      <c r="A2006" s="38">
        <f>IF(Txn!$B1009="","",Txn!$B1009)</f>
        <v>0</v>
      </c>
      <c r="B2006" s="38">
        <f>IF(Txn!$B1009="","",Txn!$C1009)</f>
        <v>0</v>
      </c>
      <c r="C2006" s="39">
        <f>IF(Txn!$B1009="","","تراکنش بانکی")</f>
        <v>0</v>
      </c>
      <c r="D2006" s="38">
        <f>IF(Txn!$B1009="","",IF(IF(Txn!$U1009="TRF",Txn!$Y1009,Txn!$Z1009)="","",IF(Txn!$U1009="TRF",Txn!$Y1009,Txn!$Z1009)))</f>
        <v>0</v>
      </c>
      <c r="E2006" s="39">
        <f>IF($D2006="","",IFERROR(VLOOKUP($D2006,AcctTbl,2,0),""))</f>
        <v>0</v>
      </c>
      <c r="F2006" s="39">
        <f>IF($D2006="","",IFERROR(VLOOKUP($D2006,AcctTbl,3,0),""))</f>
        <v>0</v>
      </c>
      <c r="G2006" s="39">
        <f>IF(Txn!$B1009="","",Txn!$D1009)</f>
        <v>0</v>
      </c>
      <c r="H2006" s="38">
        <f>IF(Txn!$B1009="","",Txn!$E1009)</f>
        <v>0</v>
      </c>
      <c r="I2006" s="40">
        <f>IF(Txn!$B1009="",0,Txn!$Q1009)</f>
        <v>0</v>
      </c>
      <c r="J2006" s="40">
        <f>IF(Txn!$B1009="",0,Txn!$R1009)</f>
        <v>0</v>
      </c>
      <c r="K2006" s="41">
        <f>IF($A2006="","",IFERROR(VALUE(MID($A2006,6,2)),""))</f>
        <v>0</v>
      </c>
      <c r="L2006" s="39">
        <f>IF(Txn!$K1009="","","طرف مقابل — "&amp;Txn!$K1009)</f>
        <v>0</v>
      </c>
      <c r="N2006" s="42">
        <f>IF($D2006="",0,COUNTIF(BankAccts,$D2006))</f>
        <v>0</v>
      </c>
    </row>
    <row r="2007" spans="1:14">
      <c r="A2007" s="38">
        <f>IF(Txn!$B1010="","",Txn!$B1010)</f>
        <v>0</v>
      </c>
      <c r="B2007" s="38">
        <f>IF(Txn!$B1010="","",Txn!$C1010)</f>
        <v>0</v>
      </c>
      <c r="C2007" s="39">
        <f>IF(Txn!$B1010="","","تراکنش بانکی")</f>
        <v>0</v>
      </c>
      <c r="D2007" s="38">
        <f>IF(Txn!$B1010="","",IF(Txn!$X1010="","",Txn!$X1010))</f>
        <v>0</v>
      </c>
      <c r="E2007" s="39">
        <f>IF($D2007="","",IFERROR(VLOOKUP($D2007,AcctTbl,2,0),""))</f>
        <v>0</v>
      </c>
      <c r="F2007" s="39">
        <f>IF($D2007="","",IFERROR(VLOOKUP($D2007,AcctTbl,3,0),""))</f>
        <v>0</v>
      </c>
      <c r="G2007" s="39">
        <f>IF(Txn!$B1010="","",Txn!$D1010)</f>
        <v>0</v>
      </c>
      <c r="H2007" s="38">
        <f>IF(Txn!$B1010="","",Txn!$E1010)</f>
        <v>0</v>
      </c>
      <c r="I2007" s="40">
        <f>IF(Txn!$B1010="",0,Txn!$O1010)</f>
        <v>0</v>
      </c>
      <c r="J2007" s="40">
        <f>IF(Txn!$B1010="",0,Txn!$P1010)</f>
        <v>0</v>
      </c>
      <c r="K2007" s="41">
        <f>IF($A2007="","",IFERROR(VALUE(MID($A2007,6,2)),""))</f>
        <v>0</v>
      </c>
      <c r="L2007" s="39">
        <f>IF(Txn!$K1010="","",Txn!$K1010)</f>
        <v>0</v>
      </c>
      <c r="N2007" s="42">
        <f>IF($D2007="",0,COUNTIF(BankAccts,$D2007))</f>
        <v>0</v>
      </c>
    </row>
    <row r="2008" spans="1:14">
      <c r="A2008" s="38">
        <f>IF(Txn!$B1010="","",Txn!$B1010)</f>
        <v>0</v>
      </c>
      <c r="B2008" s="38">
        <f>IF(Txn!$B1010="","",Txn!$C1010)</f>
        <v>0</v>
      </c>
      <c r="C2008" s="39">
        <f>IF(Txn!$B1010="","","تراکنش بانکی")</f>
        <v>0</v>
      </c>
      <c r="D2008" s="38">
        <f>IF(Txn!$B1010="","",IF(IF(Txn!$U1010="TRF",Txn!$Y1010,Txn!$Z1010)="","",IF(Txn!$U1010="TRF",Txn!$Y1010,Txn!$Z1010)))</f>
        <v>0</v>
      </c>
      <c r="E2008" s="39">
        <f>IF($D2008="","",IFERROR(VLOOKUP($D2008,AcctTbl,2,0),""))</f>
        <v>0</v>
      </c>
      <c r="F2008" s="39">
        <f>IF($D2008="","",IFERROR(VLOOKUP($D2008,AcctTbl,3,0),""))</f>
        <v>0</v>
      </c>
      <c r="G2008" s="39">
        <f>IF(Txn!$B1010="","",Txn!$D1010)</f>
        <v>0</v>
      </c>
      <c r="H2008" s="38">
        <f>IF(Txn!$B1010="","",Txn!$E1010)</f>
        <v>0</v>
      </c>
      <c r="I2008" s="40">
        <f>IF(Txn!$B1010="",0,Txn!$Q1010)</f>
        <v>0</v>
      </c>
      <c r="J2008" s="40">
        <f>IF(Txn!$B1010="",0,Txn!$R1010)</f>
        <v>0</v>
      </c>
      <c r="K2008" s="41">
        <f>IF($A2008="","",IFERROR(VALUE(MID($A2008,6,2)),""))</f>
        <v>0</v>
      </c>
      <c r="L2008" s="39">
        <f>IF(Txn!$K1010="","","طرف مقابل — "&amp;Txn!$K1010)</f>
        <v>0</v>
      </c>
      <c r="N2008" s="42">
        <f>IF($D2008="",0,COUNTIF(BankAccts,$D2008))</f>
        <v>0</v>
      </c>
    </row>
    <row r="2009" spans="1:14">
      <c r="A2009" s="38">
        <f>IF(Txn!$B1011="","",Txn!$B1011)</f>
        <v>0</v>
      </c>
      <c r="B2009" s="38">
        <f>IF(Txn!$B1011="","",Txn!$C1011)</f>
        <v>0</v>
      </c>
      <c r="C2009" s="39">
        <f>IF(Txn!$B1011="","","تراکنش بانکی")</f>
        <v>0</v>
      </c>
      <c r="D2009" s="38">
        <f>IF(Txn!$B1011="","",IF(Txn!$X1011="","",Txn!$X1011))</f>
        <v>0</v>
      </c>
      <c r="E2009" s="39">
        <f>IF($D2009="","",IFERROR(VLOOKUP($D2009,AcctTbl,2,0),""))</f>
        <v>0</v>
      </c>
      <c r="F2009" s="39">
        <f>IF($D2009="","",IFERROR(VLOOKUP($D2009,AcctTbl,3,0),""))</f>
        <v>0</v>
      </c>
      <c r="G2009" s="39">
        <f>IF(Txn!$B1011="","",Txn!$D1011)</f>
        <v>0</v>
      </c>
      <c r="H2009" s="38">
        <f>IF(Txn!$B1011="","",Txn!$E1011)</f>
        <v>0</v>
      </c>
      <c r="I2009" s="40">
        <f>IF(Txn!$B1011="",0,Txn!$O1011)</f>
        <v>0</v>
      </c>
      <c r="J2009" s="40">
        <f>IF(Txn!$B1011="",0,Txn!$P1011)</f>
        <v>0</v>
      </c>
      <c r="K2009" s="41">
        <f>IF($A2009="","",IFERROR(VALUE(MID($A2009,6,2)),""))</f>
        <v>0</v>
      </c>
      <c r="L2009" s="39">
        <f>IF(Txn!$K1011="","",Txn!$K1011)</f>
        <v>0</v>
      </c>
      <c r="N2009" s="42">
        <f>IF($D2009="",0,COUNTIF(BankAccts,$D2009))</f>
        <v>0</v>
      </c>
    </row>
    <row r="2010" spans="1:14">
      <c r="A2010" s="38">
        <f>IF(Txn!$B1011="","",Txn!$B1011)</f>
        <v>0</v>
      </c>
      <c r="B2010" s="38">
        <f>IF(Txn!$B1011="","",Txn!$C1011)</f>
        <v>0</v>
      </c>
      <c r="C2010" s="39">
        <f>IF(Txn!$B1011="","","تراکنش بانکی")</f>
        <v>0</v>
      </c>
      <c r="D2010" s="38">
        <f>IF(Txn!$B1011="","",IF(IF(Txn!$U1011="TRF",Txn!$Y1011,Txn!$Z1011)="","",IF(Txn!$U1011="TRF",Txn!$Y1011,Txn!$Z1011)))</f>
        <v>0</v>
      </c>
      <c r="E2010" s="39">
        <f>IF($D2010="","",IFERROR(VLOOKUP($D2010,AcctTbl,2,0),""))</f>
        <v>0</v>
      </c>
      <c r="F2010" s="39">
        <f>IF($D2010="","",IFERROR(VLOOKUP($D2010,AcctTbl,3,0),""))</f>
        <v>0</v>
      </c>
      <c r="G2010" s="39">
        <f>IF(Txn!$B1011="","",Txn!$D1011)</f>
        <v>0</v>
      </c>
      <c r="H2010" s="38">
        <f>IF(Txn!$B1011="","",Txn!$E1011)</f>
        <v>0</v>
      </c>
      <c r="I2010" s="40">
        <f>IF(Txn!$B1011="",0,Txn!$Q1011)</f>
        <v>0</v>
      </c>
      <c r="J2010" s="40">
        <f>IF(Txn!$B1011="",0,Txn!$R1011)</f>
        <v>0</v>
      </c>
      <c r="K2010" s="41">
        <f>IF($A2010="","",IFERROR(VALUE(MID($A2010,6,2)),""))</f>
        <v>0</v>
      </c>
      <c r="L2010" s="39">
        <f>IF(Txn!$K1011="","","طرف مقابل — "&amp;Txn!$K1011)</f>
        <v>0</v>
      </c>
      <c r="N2010" s="42">
        <f>IF($D2010="",0,COUNTIF(BankAccts,$D2010))</f>
        <v>0</v>
      </c>
    </row>
    <row r="2011" spans="1:14">
      <c r="A2011" s="38">
        <f>IF(Txn!$B1012="","",Txn!$B1012)</f>
        <v>0</v>
      </c>
      <c r="B2011" s="38">
        <f>IF(Txn!$B1012="","",Txn!$C1012)</f>
        <v>0</v>
      </c>
      <c r="C2011" s="39">
        <f>IF(Txn!$B1012="","","تراکنش بانکی")</f>
        <v>0</v>
      </c>
      <c r="D2011" s="38">
        <f>IF(Txn!$B1012="","",IF(Txn!$X1012="","",Txn!$X1012))</f>
        <v>0</v>
      </c>
      <c r="E2011" s="39">
        <f>IF($D2011="","",IFERROR(VLOOKUP($D2011,AcctTbl,2,0),""))</f>
        <v>0</v>
      </c>
      <c r="F2011" s="39">
        <f>IF($D2011="","",IFERROR(VLOOKUP($D2011,AcctTbl,3,0),""))</f>
        <v>0</v>
      </c>
      <c r="G2011" s="39">
        <f>IF(Txn!$B1012="","",Txn!$D1012)</f>
        <v>0</v>
      </c>
      <c r="H2011" s="38">
        <f>IF(Txn!$B1012="","",Txn!$E1012)</f>
        <v>0</v>
      </c>
      <c r="I2011" s="40">
        <f>IF(Txn!$B1012="",0,Txn!$O1012)</f>
        <v>0</v>
      </c>
      <c r="J2011" s="40">
        <f>IF(Txn!$B1012="",0,Txn!$P1012)</f>
        <v>0</v>
      </c>
      <c r="K2011" s="41">
        <f>IF($A2011="","",IFERROR(VALUE(MID($A2011,6,2)),""))</f>
        <v>0</v>
      </c>
      <c r="L2011" s="39">
        <f>IF(Txn!$K1012="","",Txn!$K1012)</f>
        <v>0</v>
      </c>
      <c r="N2011" s="42">
        <f>IF($D2011="",0,COUNTIF(BankAccts,$D2011))</f>
        <v>0</v>
      </c>
    </row>
    <row r="2012" spans="1:14">
      <c r="A2012" s="38">
        <f>IF(Txn!$B1012="","",Txn!$B1012)</f>
        <v>0</v>
      </c>
      <c r="B2012" s="38">
        <f>IF(Txn!$B1012="","",Txn!$C1012)</f>
        <v>0</v>
      </c>
      <c r="C2012" s="39">
        <f>IF(Txn!$B1012="","","تراکنش بانکی")</f>
        <v>0</v>
      </c>
      <c r="D2012" s="38">
        <f>IF(Txn!$B1012="","",IF(IF(Txn!$U1012="TRF",Txn!$Y1012,Txn!$Z1012)="","",IF(Txn!$U1012="TRF",Txn!$Y1012,Txn!$Z1012)))</f>
        <v>0</v>
      </c>
      <c r="E2012" s="39">
        <f>IF($D2012="","",IFERROR(VLOOKUP($D2012,AcctTbl,2,0),""))</f>
        <v>0</v>
      </c>
      <c r="F2012" s="39">
        <f>IF($D2012="","",IFERROR(VLOOKUP($D2012,AcctTbl,3,0),""))</f>
        <v>0</v>
      </c>
      <c r="G2012" s="39">
        <f>IF(Txn!$B1012="","",Txn!$D1012)</f>
        <v>0</v>
      </c>
      <c r="H2012" s="38">
        <f>IF(Txn!$B1012="","",Txn!$E1012)</f>
        <v>0</v>
      </c>
      <c r="I2012" s="40">
        <f>IF(Txn!$B1012="",0,Txn!$Q1012)</f>
        <v>0</v>
      </c>
      <c r="J2012" s="40">
        <f>IF(Txn!$B1012="",0,Txn!$R1012)</f>
        <v>0</v>
      </c>
      <c r="K2012" s="41">
        <f>IF($A2012="","",IFERROR(VALUE(MID($A2012,6,2)),""))</f>
        <v>0</v>
      </c>
      <c r="L2012" s="39">
        <f>IF(Txn!$K1012="","","طرف مقابل — "&amp;Txn!$K1012)</f>
        <v>0</v>
      </c>
      <c r="N2012" s="42">
        <f>IF($D2012="",0,COUNTIF(BankAccts,$D2012))</f>
        <v>0</v>
      </c>
    </row>
    <row r="2013" spans="1:14">
      <c r="A2013" s="38">
        <f>IF(Txn!$B1013="","",Txn!$B1013)</f>
        <v>0</v>
      </c>
      <c r="B2013" s="38">
        <f>IF(Txn!$B1013="","",Txn!$C1013)</f>
        <v>0</v>
      </c>
      <c r="C2013" s="39">
        <f>IF(Txn!$B1013="","","تراکنش بانکی")</f>
        <v>0</v>
      </c>
      <c r="D2013" s="38">
        <f>IF(Txn!$B1013="","",IF(Txn!$X1013="","",Txn!$X1013))</f>
        <v>0</v>
      </c>
      <c r="E2013" s="39">
        <f>IF($D2013="","",IFERROR(VLOOKUP($D2013,AcctTbl,2,0),""))</f>
        <v>0</v>
      </c>
      <c r="F2013" s="39">
        <f>IF($D2013="","",IFERROR(VLOOKUP($D2013,AcctTbl,3,0),""))</f>
        <v>0</v>
      </c>
      <c r="G2013" s="39">
        <f>IF(Txn!$B1013="","",Txn!$D1013)</f>
        <v>0</v>
      </c>
      <c r="H2013" s="38">
        <f>IF(Txn!$B1013="","",Txn!$E1013)</f>
        <v>0</v>
      </c>
      <c r="I2013" s="40">
        <f>IF(Txn!$B1013="",0,Txn!$O1013)</f>
        <v>0</v>
      </c>
      <c r="J2013" s="40">
        <f>IF(Txn!$B1013="",0,Txn!$P1013)</f>
        <v>0</v>
      </c>
      <c r="K2013" s="41">
        <f>IF($A2013="","",IFERROR(VALUE(MID($A2013,6,2)),""))</f>
        <v>0</v>
      </c>
      <c r="L2013" s="39">
        <f>IF(Txn!$K1013="","",Txn!$K1013)</f>
        <v>0</v>
      </c>
      <c r="N2013" s="42">
        <f>IF($D2013="",0,COUNTIF(BankAccts,$D2013))</f>
        <v>0</v>
      </c>
    </row>
    <row r="2014" spans="1:14">
      <c r="A2014" s="38">
        <f>IF(Txn!$B1013="","",Txn!$B1013)</f>
        <v>0</v>
      </c>
      <c r="B2014" s="38">
        <f>IF(Txn!$B1013="","",Txn!$C1013)</f>
        <v>0</v>
      </c>
      <c r="C2014" s="39">
        <f>IF(Txn!$B1013="","","تراکنش بانکی")</f>
        <v>0</v>
      </c>
      <c r="D2014" s="38">
        <f>IF(Txn!$B1013="","",IF(IF(Txn!$U1013="TRF",Txn!$Y1013,Txn!$Z1013)="","",IF(Txn!$U1013="TRF",Txn!$Y1013,Txn!$Z1013)))</f>
        <v>0</v>
      </c>
      <c r="E2014" s="39">
        <f>IF($D2014="","",IFERROR(VLOOKUP($D2014,AcctTbl,2,0),""))</f>
        <v>0</v>
      </c>
      <c r="F2014" s="39">
        <f>IF($D2014="","",IFERROR(VLOOKUP($D2014,AcctTbl,3,0),""))</f>
        <v>0</v>
      </c>
      <c r="G2014" s="39">
        <f>IF(Txn!$B1013="","",Txn!$D1013)</f>
        <v>0</v>
      </c>
      <c r="H2014" s="38">
        <f>IF(Txn!$B1013="","",Txn!$E1013)</f>
        <v>0</v>
      </c>
      <c r="I2014" s="40">
        <f>IF(Txn!$B1013="",0,Txn!$Q1013)</f>
        <v>0</v>
      </c>
      <c r="J2014" s="40">
        <f>IF(Txn!$B1013="",0,Txn!$R1013)</f>
        <v>0</v>
      </c>
      <c r="K2014" s="41">
        <f>IF($A2014="","",IFERROR(VALUE(MID($A2014,6,2)),""))</f>
        <v>0</v>
      </c>
      <c r="L2014" s="39">
        <f>IF(Txn!$K1013="","","طرف مقابل — "&amp;Txn!$K1013)</f>
        <v>0</v>
      </c>
      <c r="N2014" s="42">
        <f>IF($D2014="",0,COUNTIF(BankAccts,$D2014))</f>
        <v>0</v>
      </c>
    </row>
    <row r="2015" spans="1:14">
      <c r="A2015" s="38">
        <f>IF(Txn!$B1014="","",Txn!$B1014)</f>
        <v>0</v>
      </c>
      <c r="B2015" s="38">
        <f>IF(Txn!$B1014="","",Txn!$C1014)</f>
        <v>0</v>
      </c>
      <c r="C2015" s="39">
        <f>IF(Txn!$B1014="","","تراکنش بانکی")</f>
        <v>0</v>
      </c>
      <c r="D2015" s="38">
        <f>IF(Txn!$B1014="","",IF(Txn!$X1014="","",Txn!$X1014))</f>
        <v>0</v>
      </c>
      <c r="E2015" s="39">
        <f>IF($D2015="","",IFERROR(VLOOKUP($D2015,AcctTbl,2,0),""))</f>
        <v>0</v>
      </c>
      <c r="F2015" s="39">
        <f>IF($D2015="","",IFERROR(VLOOKUP($D2015,AcctTbl,3,0),""))</f>
        <v>0</v>
      </c>
      <c r="G2015" s="39">
        <f>IF(Txn!$B1014="","",Txn!$D1014)</f>
        <v>0</v>
      </c>
      <c r="H2015" s="38">
        <f>IF(Txn!$B1014="","",Txn!$E1014)</f>
        <v>0</v>
      </c>
      <c r="I2015" s="40">
        <f>IF(Txn!$B1014="",0,Txn!$O1014)</f>
        <v>0</v>
      </c>
      <c r="J2015" s="40">
        <f>IF(Txn!$B1014="",0,Txn!$P1014)</f>
        <v>0</v>
      </c>
      <c r="K2015" s="41">
        <f>IF($A2015="","",IFERROR(VALUE(MID($A2015,6,2)),""))</f>
        <v>0</v>
      </c>
      <c r="L2015" s="39">
        <f>IF(Txn!$K1014="","",Txn!$K1014)</f>
        <v>0</v>
      </c>
      <c r="N2015" s="42">
        <f>IF($D2015="",0,COUNTIF(BankAccts,$D2015))</f>
        <v>0</v>
      </c>
    </row>
    <row r="2016" spans="1:14">
      <c r="A2016" s="38">
        <f>IF(Txn!$B1014="","",Txn!$B1014)</f>
        <v>0</v>
      </c>
      <c r="B2016" s="38">
        <f>IF(Txn!$B1014="","",Txn!$C1014)</f>
        <v>0</v>
      </c>
      <c r="C2016" s="39">
        <f>IF(Txn!$B1014="","","تراکنش بانکی")</f>
        <v>0</v>
      </c>
      <c r="D2016" s="38">
        <f>IF(Txn!$B1014="","",IF(IF(Txn!$U1014="TRF",Txn!$Y1014,Txn!$Z1014)="","",IF(Txn!$U1014="TRF",Txn!$Y1014,Txn!$Z1014)))</f>
        <v>0</v>
      </c>
      <c r="E2016" s="39">
        <f>IF($D2016="","",IFERROR(VLOOKUP($D2016,AcctTbl,2,0),""))</f>
        <v>0</v>
      </c>
      <c r="F2016" s="39">
        <f>IF($D2016="","",IFERROR(VLOOKUP($D2016,AcctTbl,3,0),""))</f>
        <v>0</v>
      </c>
      <c r="G2016" s="39">
        <f>IF(Txn!$B1014="","",Txn!$D1014)</f>
        <v>0</v>
      </c>
      <c r="H2016" s="38">
        <f>IF(Txn!$B1014="","",Txn!$E1014)</f>
        <v>0</v>
      </c>
      <c r="I2016" s="40">
        <f>IF(Txn!$B1014="",0,Txn!$Q1014)</f>
        <v>0</v>
      </c>
      <c r="J2016" s="40">
        <f>IF(Txn!$B1014="",0,Txn!$R1014)</f>
        <v>0</v>
      </c>
      <c r="K2016" s="41">
        <f>IF($A2016="","",IFERROR(VALUE(MID($A2016,6,2)),""))</f>
        <v>0</v>
      </c>
      <c r="L2016" s="39">
        <f>IF(Txn!$K1014="","","طرف مقابل — "&amp;Txn!$K1014)</f>
        <v>0</v>
      </c>
      <c r="N2016" s="42">
        <f>IF($D2016="",0,COUNTIF(BankAccts,$D2016))</f>
        <v>0</v>
      </c>
    </row>
    <row r="2017" spans="1:14">
      <c r="A2017" s="38">
        <f>IF(Txn!$B1015="","",Txn!$B1015)</f>
        <v>0</v>
      </c>
      <c r="B2017" s="38">
        <f>IF(Txn!$B1015="","",Txn!$C1015)</f>
        <v>0</v>
      </c>
      <c r="C2017" s="39">
        <f>IF(Txn!$B1015="","","تراکنش بانکی")</f>
        <v>0</v>
      </c>
      <c r="D2017" s="38">
        <f>IF(Txn!$B1015="","",IF(Txn!$X1015="","",Txn!$X1015))</f>
        <v>0</v>
      </c>
      <c r="E2017" s="39">
        <f>IF($D2017="","",IFERROR(VLOOKUP($D2017,AcctTbl,2,0),""))</f>
        <v>0</v>
      </c>
      <c r="F2017" s="39">
        <f>IF($D2017="","",IFERROR(VLOOKUP($D2017,AcctTbl,3,0),""))</f>
        <v>0</v>
      </c>
      <c r="G2017" s="39">
        <f>IF(Txn!$B1015="","",Txn!$D1015)</f>
        <v>0</v>
      </c>
      <c r="H2017" s="38">
        <f>IF(Txn!$B1015="","",Txn!$E1015)</f>
        <v>0</v>
      </c>
      <c r="I2017" s="40">
        <f>IF(Txn!$B1015="",0,Txn!$O1015)</f>
        <v>0</v>
      </c>
      <c r="J2017" s="40">
        <f>IF(Txn!$B1015="",0,Txn!$P1015)</f>
        <v>0</v>
      </c>
      <c r="K2017" s="41">
        <f>IF($A2017="","",IFERROR(VALUE(MID($A2017,6,2)),""))</f>
        <v>0</v>
      </c>
      <c r="L2017" s="39">
        <f>IF(Txn!$K1015="","",Txn!$K1015)</f>
        <v>0</v>
      </c>
      <c r="N2017" s="42">
        <f>IF($D2017="",0,COUNTIF(BankAccts,$D2017))</f>
        <v>0</v>
      </c>
    </row>
    <row r="2018" spans="1:14">
      <c r="A2018" s="38">
        <f>IF(Txn!$B1015="","",Txn!$B1015)</f>
        <v>0</v>
      </c>
      <c r="B2018" s="38">
        <f>IF(Txn!$B1015="","",Txn!$C1015)</f>
        <v>0</v>
      </c>
      <c r="C2018" s="39">
        <f>IF(Txn!$B1015="","","تراکنش بانکی")</f>
        <v>0</v>
      </c>
      <c r="D2018" s="38">
        <f>IF(Txn!$B1015="","",IF(IF(Txn!$U1015="TRF",Txn!$Y1015,Txn!$Z1015)="","",IF(Txn!$U1015="TRF",Txn!$Y1015,Txn!$Z1015)))</f>
        <v>0</v>
      </c>
      <c r="E2018" s="39">
        <f>IF($D2018="","",IFERROR(VLOOKUP($D2018,AcctTbl,2,0),""))</f>
        <v>0</v>
      </c>
      <c r="F2018" s="39">
        <f>IF($D2018="","",IFERROR(VLOOKUP($D2018,AcctTbl,3,0),""))</f>
        <v>0</v>
      </c>
      <c r="G2018" s="39">
        <f>IF(Txn!$B1015="","",Txn!$D1015)</f>
        <v>0</v>
      </c>
      <c r="H2018" s="38">
        <f>IF(Txn!$B1015="","",Txn!$E1015)</f>
        <v>0</v>
      </c>
      <c r="I2018" s="40">
        <f>IF(Txn!$B1015="",0,Txn!$Q1015)</f>
        <v>0</v>
      </c>
      <c r="J2018" s="40">
        <f>IF(Txn!$B1015="",0,Txn!$R1015)</f>
        <v>0</v>
      </c>
      <c r="K2018" s="41">
        <f>IF($A2018="","",IFERROR(VALUE(MID($A2018,6,2)),""))</f>
        <v>0</v>
      </c>
      <c r="L2018" s="39">
        <f>IF(Txn!$K1015="","","طرف مقابل — "&amp;Txn!$K1015)</f>
        <v>0</v>
      </c>
      <c r="N2018" s="42">
        <f>IF($D2018="",0,COUNTIF(BankAccts,$D2018))</f>
        <v>0</v>
      </c>
    </row>
    <row r="2019" spans="1:14">
      <c r="A2019" s="38">
        <f>IF(Txn!$B1016="","",Txn!$B1016)</f>
        <v>0</v>
      </c>
      <c r="B2019" s="38">
        <f>IF(Txn!$B1016="","",Txn!$C1016)</f>
        <v>0</v>
      </c>
      <c r="C2019" s="39">
        <f>IF(Txn!$B1016="","","تراکنش بانکی")</f>
        <v>0</v>
      </c>
      <c r="D2019" s="38">
        <f>IF(Txn!$B1016="","",IF(Txn!$X1016="","",Txn!$X1016))</f>
        <v>0</v>
      </c>
      <c r="E2019" s="39">
        <f>IF($D2019="","",IFERROR(VLOOKUP($D2019,AcctTbl,2,0),""))</f>
        <v>0</v>
      </c>
      <c r="F2019" s="39">
        <f>IF($D2019="","",IFERROR(VLOOKUP($D2019,AcctTbl,3,0),""))</f>
        <v>0</v>
      </c>
      <c r="G2019" s="39">
        <f>IF(Txn!$B1016="","",Txn!$D1016)</f>
        <v>0</v>
      </c>
      <c r="H2019" s="38">
        <f>IF(Txn!$B1016="","",Txn!$E1016)</f>
        <v>0</v>
      </c>
      <c r="I2019" s="40">
        <f>IF(Txn!$B1016="",0,Txn!$O1016)</f>
        <v>0</v>
      </c>
      <c r="J2019" s="40">
        <f>IF(Txn!$B1016="",0,Txn!$P1016)</f>
        <v>0</v>
      </c>
      <c r="K2019" s="41">
        <f>IF($A2019="","",IFERROR(VALUE(MID($A2019,6,2)),""))</f>
        <v>0</v>
      </c>
      <c r="L2019" s="39">
        <f>IF(Txn!$K1016="","",Txn!$K1016)</f>
        <v>0</v>
      </c>
      <c r="N2019" s="42">
        <f>IF($D2019="",0,COUNTIF(BankAccts,$D2019))</f>
        <v>0</v>
      </c>
    </row>
    <row r="2020" spans="1:14">
      <c r="A2020" s="38">
        <f>IF(Txn!$B1016="","",Txn!$B1016)</f>
        <v>0</v>
      </c>
      <c r="B2020" s="38">
        <f>IF(Txn!$B1016="","",Txn!$C1016)</f>
        <v>0</v>
      </c>
      <c r="C2020" s="39">
        <f>IF(Txn!$B1016="","","تراکنش بانکی")</f>
        <v>0</v>
      </c>
      <c r="D2020" s="38">
        <f>IF(Txn!$B1016="","",IF(IF(Txn!$U1016="TRF",Txn!$Y1016,Txn!$Z1016)="","",IF(Txn!$U1016="TRF",Txn!$Y1016,Txn!$Z1016)))</f>
        <v>0</v>
      </c>
      <c r="E2020" s="39">
        <f>IF($D2020="","",IFERROR(VLOOKUP($D2020,AcctTbl,2,0),""))</f>
        <v>0</v>
      </c>
      <c r="F2020" s="39">
        <f>IF($D2020="","",IFERROR(VLOOKUP($D2020,AcctTbl,3,0),""))</f>
        <v>0</v>
      </c>
      <c r="G2020" s="39">
        <f>IF(Txn!$B1016="","",Txn!$D1016)</f>
        <v>0</v>
      </c>
      <c r="H2020" s="38">
        <f>IF(Txn!$B1016="","",Txn!$E1016)</f>
        <v>0</v>
      </c>
      <c r="I2020" s="40">
        <f>IF(Txn!$B1016="",0,Txn!$Q1016)</f>
        <v>0</v>
      </c>
      <c r="J2020" s="40">
        <f>IF(Txn!$B1016="",0,Txn!$R1016)</f>
        <v>0</v>
      </c>
      <c r="K2020" s="41">
        <f>IF($A2020="","",IFERROR(VALUE(MID($A2020,6,2)),""))</f>
        <v>0</v>
      </c>
      <c r="L2020" s="39">
        <f>IF(Txn!$K1016="","","طرف مقابل — "&amp;Txn!$K1016)</f>
        <v>0</v>
      </c>
      <c r="N2020" s="42">
        <f>IF($D2020="",0,COUNTIF(BankAccts,$D2020))</f>
        <v>0</v>
      </c>
    </row>
    <row r="2021" spans="1:14">
      <c r="A2021" s="38">
        <f>IF(Txn!$B1017="","",Txn!$B1017)</f>
        <v>0</v>
      </c>
      <c r="B2021" s="38">
        <f>IF(Txn!$B1017="","",Txn!$C1017)</f>
        <v>0</v>
      </c>
      <c r="C2021" s="39">
        <f>IF(Txn!$B1017="","","تراکنش بانکی")</f>
        <v>0</v>
      </c>
      <c r="D2021" s="38">
        <f>IF(Txn!$B1017="","",IF(Txn!$X1017="","",Txn!$X1017))</f>
        <v>0</v>
      </c>
      <c r="E2021" s="39">
        <f>IF($D2021="","",IFERROR(VLOOKUP($D2021,AcctTbl,2,0),""))</f>
        <v>0</v>
      </c>
      <c r="F2021" s="39">
        <f>IF($D2021="","",IFERROR(VLOOKUP($D2021,AcctTbl,3,0),""))</f>
        <v>0</v>
      </c>
      <c r="G2021" s="39">
        <f>IF(Txn!$B1017="","",Txn!$D1017)</f>
        <v>0</v>
      </c>
      <c r="H2021" s="38">
        <f>IF(Txn!$B1017="","",Txn!$E1017)</f>
        <v>0</v>
      </c>
      <c r="I2021" s="40">
        <f>IF(Txn!$B1017="",0,Txn!$O1017)</f>
        <v>0</v>
      </c>
      <c r="J2021" s="40">
        <f>IF(Txn!$B1017="",0,Txn!$P1017)</f>
        <v>0</v>
      </c>
      <c r="K2021" s="41">
        <f>IF($A2021="","",IFERROR(VALUE(MID($A2021,6,2)),""))</f>
        <v>0</v>
      </c>
      <c r="L2021" s="39">
        <f>IF(Txn!$K1017="","",Txn!$K1017)</f>
        <v>0</v>
      </c>
      <c r="N2021" s="42">
        <f>IF($D2021="",0,COUNTIF(BankAccts,$D2021))</f>
        <v>0</v>
      </c>
    </row>
    <row r="2022" spans="1:14">
      <c r="A2022" s="38">
        <f>IF(Txn!$B1017="","",Txn!$B1017)</f>
        <v>0</v>
      </c>
      <c r="B2022" s="38">
        <f>IF(Txn!$B1017="","",Txn!$C1017)</f>
        <v>0</v>
      </c>
      <c r="C2022" s="39">
        <f>IF(Txn!$B1017="","","تراکنش بانکی")</f>
        <v>0</v>
      </c>
      <c r="D2022" s="38">
        <f>IF(Txn!$B1017="","",IF(IF(Txn!$U1017="TRF",Txn!$Y1017,Txn!$Z1017)="","",IF(Txn!$U1017="TRF",Txn!$Y1017,Txn!$Z1017)))</f>
        <v>0</v>
      </c>
      <c r="E2022" s="39">
        <f>IF($D2022="","",IFERROR(VLOOKUP($D2022,AcctTbl,2,0),""))</f>
        <v>0</v>
      </c>
      <c r="F2022" s="39">
        <f>IF($D2022="","",IFERROR(VLOOKUP($D2022,AcctTbl,3,0),""))</f>
        <v>0</v>
      </c>
      <c r="G2022" s="39">
        <f>IF(Txn!$B1017="","",Txn!$D1017)</f>
        <v>0</v>
      </c>
      <c r="H2022" s="38">
        <f>IF(Txn!$B1017="","",Txn!$E1017)</f>
        <v>0</v>
      </c>
      <c r="I2022" s="40">
        <f>IF(Txn!$B1017="",0,Txn!$Q1017)</f>
        <v>0</v>
      </c>
      <c r="J2022" s="40">
        <f>IF(Txn!$B1017="",0,Txn!$R1017)</f>
        <v>0</v>
      </c>
      <c r="K2022" s="41">
        <f>IF($A2022="","",IFERROR(VALUE(MID($A2022,6,2)),""))</f>
        <v>0</v>
      </c>
      <c r="L2022" s="39">
        <f>IF(Txn!$K1017="","","طرف مقابل — "&amp;Txn!$K1017)</f>
        <v>0</v>
      </c>
      <c r="N2022" s="42">
        <f>IF($D2022="",0,COUNTIF(BankAccts,$D2022))</f>
        <v>0</v>
      </c>
    </row>
    <row r="2023" spans="1:14">
      <c r="A2023" s="38">
        <f>IF(Txn!$B1018="","",Txn!$B1018)</f>
        <v>0</v>
      </c>
      <c r="B2023" s="38">
        <f>IF(Txn!$B1018="","",Txn!$C1018)</f>
        <v>0</v>
      </c>
      <c r="C2023" s="39">
        <f>IF(Txn!$B1018="","","تراکنش بانکی")</f>
        <v>0</v>
      </c>
      <c r="D2023" s="38">
        <f>IF(Txn!$B1018="","",IF(Txn!$X1018="","",Txn!$X1018))</f>
        <v>0</v>
      </c>
      <c r="E2023" s="39">
        <f>IF($D2023="","",IFERROR(VLOOKUP($D2023,AcctTbl,2,0),""))</f>
        <v>0</v>
      </c>
      <c r="F2023" s="39">
        <f>IF($D2023="","",IFERROR(VLOOKUP($D2023,AcctTbl,3,0),""))</f>
        <v>0</v>
      </c>
      <c r="G2023" s="39">
        <f>IF(Txn!$B1018="","",Txn!$D1018)</f>
        <v>0</v>
      </c>
      <c r="H2023" s="38">
        <f>IF(Txn!$B1018="","",Txn!$E1018)</f>
        <v>0</v>
      </c>
      <c r="I2023" s="40">
        <f>IF(Txn!$B1018="",0,Txn!$O1018)</f>
        <v>0</v>
      </c>
      <c r="J2023" s="40">
        <f>IF(Txn!$B1018="",0,Txn!$P1018)</f>
        <v>0</v>
      </c>
      <c r="K2023" s="41">
        <f>IF($A2023="","",IFERROR(VALUE(MID($A2023,6,2)),""))</f>
        <v>0</v>
      </c>
      <c r="L2023" s="39">
        <f>IF(Txn!$K1018="","",Txn!$K1018)</f>
        <v>0</v>
      </c>
      <c r="N2023" s="42">
        <f>IF($D2023="",0,COUNTIF(BankAccts,$D2023))</f>
        <v>0</v>
      </c>
    </row>
    <row r="2024" spans="1:14">
      <c r="A2024" s="38">
        <f>IF(Txn!$B1018="","",Txn!$B1018)</f>
        <v>0</v>
      </c>
      <c r="B2024" s="38">
        <f>IF(Txn!$B1018="","",Txn!$C1018)</f>
        <v>0</v>
      </c>
      <c r="C2024" s="39">
        <f>IF(Txn!$B1018="","","تراکنش بانکی")</f>
        <v>0</v>
      </c>
      <c r="D2024" s="38">
        <f>IF(Txn!$B1018="","",IF(IF(Txn!$U1018="TRF",Txn!$Y1018,Txn!$Z1018)="","",IF(Txn!$U1018="TRF",Txn!$Y1018,Txn!$Z1018)))</f>
        <v>0</v>
      </c>
      <c r="E2024" s="39">
        <f>IF($D2024="","",IFERROR(VLOOKUP($D2024,AcctTbl,2,0),""))</f>
        <v>0</v>
      </c>
      <c r="F2024" s="39">
        <f>IF($D2024="","",IFERROR(VLOOKUP($D2024,AcctTbl,3,0),""))</f>
        <v>0</v>
      </c>
      <c r="G2024" s="39">
        <f>IF(Txn!$B1018="","",Txn!$D1018)</f>
        <v>0</v>
      </c>
      <c r="H2024" s="38">
        <f>IF(Txn!$B1018="","",Txn!$E1018)</f>
        <v>0</v>
      </c>
      <c r="I2024" s="40">
        <f>IF(Txn!$B1018="",0,Txn!$Q1018)</f>
        <v>0</v>
      </c>
      <c r="J2024" s="40">
        <f>IF(Txn!$B1018="",0,Txn!$R1018)</f>
        <v>0</v>
      </c>
      <c r="K2024" s="41">
        <f>IF($A2024="","",IFERROR(VALUE(MID($A2024,6,2)),""))</f>
        <v>0</v>
      </c>
      <c r="L2024" s="39">
        <f>IF(Txn!$K1018="","","طرف مقابل — "&amp;Txn!$K1018)</f>
        <v>0</v>
      </c>
      <c r="N2024" s="42">
        <f>IF($D2024="",0,COUNTIF(BankAccts,$D2024))</f>
        <v>0</v>
      </c>
    </row>
    <row r="2025" spans="1:14">
      <c r="A2025" s="38">
        <f>IF(Txn!$B1019="","",Txn!$B1019)</f>
        <v>0</v>
      </c>
      <c r="B2025" s="38">
        <f>IF(Txn!$B1019="","",Txn!$C1019)</f>
        <v>0</v>
      </c>
      <c r="C2025" s="39">
        <f>IF(Txn!$B1019="","","تراکنش بانکی")</f>
        <v>0</v>
      </c>
      <c r="D2025" s="38">
        <f>IF(Txn!$B1019="","",IF(Txn!$X1019="","",Txn!$X1019))</f>
        <v>0</v>
      </c>
      <c r="E2025" s="39">
        <f>IF($D2025="","",IFERROR(VLOOKUP($D2025,AcctTbl,2,0),""))</f>
        <v>0</v>
      </c>
      <c r="F2025" s="39">
        <f>IF($D2025="","",IFERROR(VLOOKUP($D2025,AcctTbl,3,0),""))</f>
        <v>0</v>
      </c>
      <c r="G2025" s="39">
        <f>IF(Txn!$B1019="","",Txn!$D1019)</f>
        <v>0</v>
      </c>
      <c r="H2025" s="38">
        <f>IF(Txn!$B1019="","",Txn!$E1019)</f>
        <v>0</v>
      </c>
      <c r="I2025" s="40">
        <f>IF(Txn!$B1019="",0,Txn!$O1019)</f>
        <v>0</v>
      </c>
      <c r="J2025" s="40">
        <f>IF(Txn!$B1019="",0,Txn!$P1019)</f>
        <v>0</v>
      </c>
      <c r="K2025" s="41">
        <f>IF($A2025="","",IFERROR(VALUE(MID($A2025,6,2)),""))</f>
        <v>0</v>
      </c>
      <c r="L2025" s="39">
        <f>IF(Txn!$K1019="","",Txn!$K1019)</f>
        <v>0</v>
      </c>
      <c r="N2025" s="42">
        <f>IF($D2025="",0,COUNTIF(BankAccts,$D2025))</f>
        <v>0</v>
      </c>
    </row>
    <row r="2026" spans="1:14">
      <c r="A2026" s="38">
        <f>IF(Txn!$B1019="","",Txn!$B1019)</f>
        <v>0</v>
      </c>
      <c r="B2026" s="38">
        <f>IF(Txn!$B1019="","",Txn!$C1019)</f>
        <v>0</v>
      </c>
      <c r="C2026" s="39">
        <f>IF(Txn!$B1019="","","تراکنش بانکی")</f>
        <v>0</v>
      </c>
      <c r="D2026" s="38">
        <f>IF(Txn!$B1019="","",IF(IF(Txn!$U1019="TRF",Txn!$Y1019,Txn!$Z1019)="","",IF(Txn!$U1019="TRF",Txn!$Y1019,Txn!$Z1019)))</f>
        <v>0</v>
      </c>
      <c r="E2026" s="39">
        <f>IF($D2026="","",IFERROR(VLOOKUP($D2026,AcctTbl,2,0),""))</f>
        <v>0</v>
      </c>
      <c r="F2026" s="39">
        <f>IF($D2026="","",IFERROR(VLOOKUP($D2026,AcctTbl,3,0),""))</f>
        <v>0</v>
      </c>
      <c r="G2026" s="39">
        <f>IF(Txn!$B1019="","",Txn!$D1019)</f>
        <v>0</v>
      </c>
      <c r="H2026" s="38">
        <f>IF(Txn!$B1019="","",Txn!$E1019)</f>
        <v>0</v>
      </c>
      <c r="I2026" s="40">
        <f>IF(Txn!$B1019="",0,Txn!$Q1019)</f>
        <v>0</v>
      </c>
      <c r="J2026" s="40">
        <f>IF(Txn!$B1019="",0,Txn!$R1019)</f>
        <v>0</v>
      </c>
      <c r="K2026" s="41">
        <f>IF($A2026="","",IFERROR(VALUE(MID($A2026,6,2)),""))</f>
        <v>0</v>
      </c>
      <c r="L2026" s="39">
        <f>IF(Txn!$K1019="","","طرف مقابل — "&amp;Txn!$K1019)</f>
        <v>0</v>
      </c>
      <c r="N2026" s="42">
        <f>IF($D2026="",0,COUNTIF(BankAccts,$D2026))</f>
        <v>0</v>
      </c>
    </row>
    <row r="2027" spans="1:14">
      <c r="A2027" s="38">
        <f>IF(Txn!$B1020="","",Txn!$B1020)</f>
        <v>0</v>
      </c>
      <c r="B2027" s="38">
        <f>IF(Txn!$B1020="","",Txn!$C1020)</f>
        <v>0</v>
      </c>
      <c r="C2027" s="39">
        <f>IF(Txn!$B1020="","","تراکنش بانکی")</f>
        <v>0</v>
      </c>
      <c r="D2027" s="38">
        <f>IF(Txn!$B1020="","",IF(Txn!$X1020="","",Txn!$X1020))</f>
        <v>0</v>
      </c>
      <c r="E2027" s="39">
        <f>IF($D2027="","",IFERROR(VLOOKUP($D2027,AcctTbl,2,0),""))</f>
        <v>0</v>
      </c>
      <c r="F2027" s="39">
        <f>IF($D2027="","",IFERROR(VLOOKUP($D2027,AcctTbl,3,0),""))</f>
        <v>0</v>
      </c>
      <c r="G2027" s="39">
        <f>IF(Txn!$B1020="","",Txn!$D1020)</f>
        <v>0</v>
      </c>
      <c r="H2027" s="38">
        <f>IF(Txn!$B1020="","",Txn!$E1020)</f>
        <v>0</v>
      </c>
      <c r="I2027" s="40">
        <f>IF(Txn!$B1020="",0,Txn!$O1020)</f>
        <v>0</v>
      </c>
      <c r="J2027" s="40">
        <f>IF(Txn!$B1020="",0,Txn!$P1020)</f>
        <v>0</v>
      </c>
      <c r="K2027" s="41">
        <f>IF($A2027="","",IFERROR(VALUE(MID($A2027,6,2)),""))</f>
        <v>0</v>
      </c>
      <c r="L2027" s="39">
        <f>IF(Txn!$K1020="","",Txn!$K1020)</f>
        <v>0</v>
      </c>
      <c r="N2027" s="42">
        <f>IF($D2027="",0,COUNTIF(BankAccts,$D2027))</f>
        <v>0</v>
      </c>
    </row>
    <row r="2028" spans="1:14">
      <c r="A2028" s="38">
        <f>IF(Txn!$B1020="","",Txn!$B1020)</f>
        <v>0</v>
      </c>
      <c r="B2028" s="38">
        <f>IF(Txn!$B1020="","",Txn!$C1020)</f>
        <v>0</v>
      </c>
      <c r="C2028" s="39">
        <f>IF(Txn!$B1020="","","تراکنش بانکی")</f>
        <v>0</v>
      </c>
      <c r="D2028" s="38">
        <f>IF(Txn!$B1020="","",IF(IF(Txn!$U1020="TRF",Txn!$Y1020,Txn!$Z1020)="","",IF(Txn!$U1020="TRF",Txn!$Y1020,Txn!$Z1020)))</f>
        <v>0</v>
      </c>
      <c r="E2028" s="39">
        <f>IF($D2028="","",IFERROR(VLOOKUP($D2028,AcctTbl,2,0),""))</f>
        <v>0</v>
      </c>
      <c r="F2028" s="39">
        <f>IF($D2028="","",IFERROR(VLOOKUP($D2028,AcctTbl,3,0),""))</f>
        <v>0</v>
      </c>
      <c r="G2028" s="39">
        <f>IF(Txn!$B1020="","",Txn!$D1020)</f>
        <v>0</v>
      </c>
      <c r="H2028" s="38">
        <f>IF(Txn!$B1020="","",Txn!$E1020)</f>
        <v>0</v>
      </c>
      <c r="I2028" s="40">
        <f>IF(Txn!$B1020="",0,Txn!$Q1020)</f>
        <v>0</v>
      </c>
      <c r="J2028" s="40">
        <f>IF(Txn!$B1020="",0,Txn!$R1020)</f>
        <v>0</v>
      </c>
      <c r="K2028" s="41">
        <f>IF($A2028="","",IFERROR(VALUE(MID($A2028,6,2)),""))</f>
        <v>0</v>
      </c>
      <c r="L2028" s="39">
        <f>IF(Txn!$K1020="","","طرف مقابل — "&amp;Txn!$K1020)</f>
        <v>0</v>
      </c>
      <c r="N2028" s="42">
        <f>IF($D2028="",0,COUNTIF(BankAccts,$D2028))</f>
        <v>0</v>
      </c>
    </row>
    <row r="2029" spans="1:14">
      <c r="A2029" s="38">
        <f>IF(Txn!$B1021="","",Txn!$B1021)</f>
        <v>0</v>
      </c>
      <c r="B2029" s="38">
        <f>IF(Txn!$B1021="","",Txn!$C1021)</f>
        <v>0</v>
      </c>
      <c r="C2029" s="39">
        <f>IF(Txn!$B1021="","","تراکنش بانکی")</f>
        <v>0</v>
      </c>
      <c r="D2029" s="38">
        <f>IF(Txn!$B1021="","",IF(Txn!$X1021="","",Txn!$X1021))</f>
        <v>0</v>
      </c>
      <c r="E2029" s="39">
        <f>IF($D2029="","",IFERROR(VLOOKUP($D2029,AcctTbl,2,0),""))</f>
        <v>0</v>
      </c>
      <c r="F2029" s="39">
        <f>IF($D2029="","",IFERROR(VLOOKUP($D2029,AcctTbl,3,0),""))</f>
        <v>0</v>
      </c>
      <c r="G2029" s="39">
        <f>IF(Txn!$B1021="","",Txn!$D1021)</f>
        <v>0</v>
      </c>
      <c r="H2029" s="38">
        <f>IF(Txn!$B1021="","",Txn!$E1021)</f>
        <v>0</v>
      </c>
      <c r="I2029" s="40">
        <f>IF(Txn!$B1021="",0,Txn!$O1021)</f>
        <v>0</v>
      </c>
      <c r="J2029" s="40">
        <f>IF(Txn!$B1021="",0,Txn!$P1021)</f>
        <v>0</v>
      </c>
      <c r="K2029" s="41">
        <f>IF($A2029="","",IFERROR(VALUE(MID($A2029,6,2)),""))</f>
        <v>0</v>
      </c>
      <c r="L2029" s="39">
        <f>IF(Txn!$K1021="","",Txn!$K1021)</f>
        <v>0</v>
      </c>
      <c r="N2029" s="42">
        <f>IF($D2029="",0,COUNTIF(BankAccts,$D2029))</f>
        <v>0</v>
      </c>
    </row>
    <row r="2030" spans="1:14">
      <c r="A2030" s="38">
        <f>IF(Txn!$B1021="","",Txn!$B1021)</f>
        <v>0</v>
      </c>
      <c r="B2030" s="38">
        <f>IF(Txn!$B1021="","",Txn!$C1021)</f>
        <v>0</v>
      </c>
      <c r="C2030" s="39">
        <f>IF(Txn!$B1021="","","تراکنش بانکی")</f>
        <v>0</v>
      </c>
      <c r="D2030" s="38">
        <f>IF(Txn!$B1021="","",IF(IF(Txn!$U1021="TRF",Txn!$Y1021,Txn!$Z1021)="","",IF(Txn!$U1021="TRF",Txn!$Y1021,Txn!$Z1021)))</f>
        <v>0</v>
      </c>
      <c r="E2030" s="39">
        <f>IF($D2030="","",IFERROR(VLOOKUP($D2030,AcctTbl,2,0),""))</f>
        <v>0</v>
      </c>
      <c r="F2030" s="39">
        <f>IF($D2030="","",IFERROR(VLOOKUP($D2030,AcctTbl,3,0),""))</f>
        <v>0</v>
      </c>
      <c r="G2030" s="39">
        <f>IF(Txn!$B1021="","",Txn!$D1021)</f>
        <v>0</v>
      </c>
      <c r="H2030" s="38">
        <f>IF(Txn!$B1021="","",Txn!$E1021)</f>
        <v>0</v>
      </c>
      <c r="I2030" s="40">
        <f>IF(Txn!$B1021="",0,Txn!$Q1021)</f>
        <v>0</v>
      </c>
      <c r="J2030" s="40">
        <f>IF(Txn!$B1021="",0,Txn!$R1021)</f>
        <v>0</v>
      </c>
      <c r="K2030" s="41">
        <f>IF($A2030="","",IFERROR(VALUE(MID($A2030,6,2)),""))</f>
        <v>0</v>
      </c>
      <c r="L2030" s="39">
        <f>IF(Txn!$K1021="","","طرف مقابل — "&amp;Txn!$K1021)</f>
        <v>0</v>
      </c>
      <c r="N2030" s="42">
        <f>IF($D2030="",0,COUNTIF(BankAccts,$D2030))</f>
        <v>0</v>
      </c>
    </row>
    <row r="2031" spans="1:14">
      <c r="A2031" s="38">
        <f>IF(Txn!$B1022="","",Txn!$B1022)</f>
        <v>0</v>
      </c>
      <c r="B2031" s="38">
        <f>IF(Txn!$B1022="","",Txn!$C1022)</f>
        <v>0</v>
      </c>
      <c r="C2031" s="39">
        <f>IF(Txn!$B1022="","","تراکنش بانکی")</f>
        <v>0</v>
      </c>
      <c r="D2031" s="38">
        <f>IF(Txn!$B1022="","",IF(Txn!$X1022="","",Txn!$X1022))</f>
        <v>0</v>
      </c>
      <c r="E2031" s="39">
        <f>IF($D2031="","",IFERROR(VLOOKUP($D2031,AcctTbl,2,0),""))</f>
        <v>0</v>
      </c>
      <c r="F2031" s="39">
        <f>IF($D2031="","",IFERROR(VLOOKUP($D2031,AcctTbl,3,0),""))</f>
        <v>0</v>
      </c>
      <c r="G2031" s="39">
        <f>IF(Txn!$B1022="","",Txn!$D1022)</f>
        <v>0</v>
      </c>
      <c r="H2031" s="38">
        <f>IF(Txn!$B1022="","",Txn!$E1022)</f>
        <v>0</v>
      </c>
      <c r="I2031" s="40">
        <f>IF(Txn!$B1022="",0,Txn!$O1022)</f>
        <v>0</v>
      </c>
      <c r="J2031" s="40">
        <f>IF(Txn!$B1022="",0,Txn!$P1022)</f>
        <v>0</v>
      </c>
      <c r="K2031" s="41">
        <f>IF($A2031="","",IFERROR(VALUE(MID($A2031,6,2)),""))</f>
        <v>0</v>
      </c>
      <c r="L2031" s="39">
        <f>IF(Txn!$K1022="","",Txn!$K1022)</f>
        <v>0</v>
      </c>
      <c r="N2031" s="42">
        <f>IF($D2031="",0,COUNTIF(BankAccts,$D2031))</f>
        <v>0</v>
      </c>
    </row>
    <row r="2032" spans="1:14">
      <c r="A2032" s="38">
        <f>IF(Txn!$B1022="","",Txn!$B1022)</f>
        <v>0</v>
      </c>
      <c r="B2032" s="38">
        <f>IF(Txn!$B1022="","",Txn!$C1022)</f>
        <v>0</v>
      </c>
      <c r="C2032" s="39">
        <f>IF(Txn!$B1022="","","تراکنش بانکی")</f>
        <v>0</v>
      </c>
      <c r="D2032" s="38">
        <f>IF(Txn!$B1022="","",IF(IF(Txn!$U1022="TRF",Txn!$Y1022,Txn!$Z1022)="","",IF(Txn!$U1022="TRF",Txn!$Y1022,Txn!$Z1022)))</f>
        <v>0</v>
      </c>
      <c r="E2032" s="39">
        <f>IF($D2032="","",IFERROR(VLOOKUP($D2032,AcctTbl,2,0),""))</f>
        <v>0</v>
      </c>
      <c r="F2032" s="39">
        <f>IF($D2032="","",IFERROR(VLOOKUP($D2032,AcctTbl,3,0),""))</f>
        <v>0</v>
      </c>
      <c r="G2032" s="39">
        <f>IF(Txn!$B1022="","",Txn!$D1022)</f>
        <v>0</v>
      </c>
      <c r="H2032" s="38">
        <f>IF(Txn!$B1022="","",Txn!$E1022)</f>
        <v>0</v>
      </c>
      <c r="I2032" s="40">
        <f>IF(Txn!$B1022="",0,Txn!$Q1022)</f>
        <v>0</v>
      </c>
      <c r="J2032" s="40">
        <f>IF(Txn!$B1022="",0,Txn!$R1022)</f>
        <v>0</v>
      </c>
      <c r="K2032" s="41">
        <f>IF($A2032="","",IFERROR(VALUE(MID($A2032,6,2)),""))</f>
        <v>0</v>
      </c>
      <c r="L2032" s="39">
        <f>IF(Txn!$K1022="","","طرف مقابل — "&amp;Txn!$K1022)</f>
        <v>0</v>
      </c>
      <c r="N2032" s="42">
        <f>IF($D2032="",0,COUNTIF(BankAccts,$D2032))</f>
        <v>0</v>
      </c>
    </row>
    <row r="2033" spans="1:14">
      <c r="A2033" s="38">
        <f>IF(Txn!$B1023="","",Txn!$B1023)</f>
        <v>0</v>
      </c>
      <c r="B2033" s="38">
        <f>IF(Txn!$B1023="","",Txn!$C1023)</f>
        <v>0</v>
      </c>
      <c r="C2033" s="39">
        <f>IF(Txn!$B1023="","","تراکنش بانکی")</f>
        <v>0</v>
      </c>
      <c r="D2033" s="38">
        <f>IF(Txn!$B1023="","",IF(Txn!$X1023="","",Txn!$X1023))</f>
        <v>0</v>
      </c>
      <c r="E2033" s="39">
        <f>IF($D2033="","",IFERROR(VLOOKUP($D2033,AcctTbl,2,0),""))</f>
        <v>0</v>
      </c>
      <c r="F2033" s="39">
        <f>IF($D2033="","",IFERROR(VLOOKUP($D2033,AcctTbl,3,0),""))</f>
        <v>0</v>
      </c>
      <c r="G2033" s="39">
        <f>IF(Txn!$B1023="","",Txn!$D1023)</f>
        <v>0</v>
      </c>
      <c r="H2033" s="38">
        <f>IF(Txn!$B1023="","",Txn!$E1023)</f>
        <v>0</v>
      </c>
      <c r="I2033" s="40">
        <f>IF(Txn!$B1023="",0,Txn!$O1023)</f>
        <v>0</v>
      </c>
      <c r="J2033" s="40">
        <f>IF(Txn!$B1023="",0,Txn!$P1023)</f>
        <v>0</v>
      </c>
      <c r="K2033" s="41">
        <f>IF($A2033="","",IFERROR(VALUE(MID($A2033,6,2)),""))</f>
        <v>0</v>
      </c>
      <c r="L2033" s="39">
        <f>IF(Txn!$K1023="","",Txn!$K1023)</f>
        <v>0</v>
      </c>
      <c r="N2033" s="42">
        <f>IF($D2033="",0,COUNTIF(BankAccts,$D2033))</f>
        <v>0</v>
      </c>
    </row>
    <row r="2034" spans="1:14">
      <c r="A2034" s="38">
        <f>IF(Txn!$B1023="","",Txn!$B1023)</f>
        <v>0</v>
      </c>
      <c r="B2034" s="38">
        <f>IF(Txn!$B1023="","",Txn!$C1023)</f>
        <v>0</v>
      </c>
      <c r="C2034" s="39">
        <f>IF(Txn!$B1023="","","تراکنش بانکی")</f>
        <v>0</v>
      </c>
      <c r="D2034" s="38">
        <f>IF(Txn!$B1023="","",IF(IF(Txn!$U1023="TRF",Txn!$Y1023,Txn!$Z1023)="","",IF(Txn!$U1023="TRF",Txn!$Y1023,Txn!$Z1023)))</f>
        <v>0</v>
      </c>
      <c r="E2034" s="39">
        <f>IF($D2034="","",IFERROR(VLOOKUP($D2034,AcctTbl,2,0),""))</f>
        <v>0</v>
      </c>
      <c r="F2034" s="39">
        <f>IF($D2034="","",IFERROR(VLOOKUP($D2034,AcctTbl,3,0),""))</f>
        <v>0</v>
      </c>
      <c r="G2034" s="39">
        <f>IF(Txn!$B1023="","",Txn!$D1023)</f>
        <v>0</v>
      </c>
      <c r="H2034" s="38">
        <f>IF(Txn!$B1023="","",Txn!$E1023)</f>
        <v>0</v>
      </c>
      <c r="I2034" s="40">
        <f>IF(Txn!$B1023="",0,Txn!$Q1023)</f>
        <v>0</v>
      </c>
      <c r="J2034" s="40">
        <f>IF(Txn!$B1023="",0,Txn!$R1023)</f>
        <v>0</v>
      </c>
      <c r="K2034" s="41">
        <f>IF($A2034="","",IFERROR(VALUE(MID($A2034,6,2)),""))</f>
        <v>0</v>
      </c>
      <c r="L2034" s="39">
        <f>IF(Txn!$K1023="","","طرف مقابل — "&amp;Txn!$K1023)</f>
        <v>0</v>
      </c>
      <c r="N2034" s="42">
        <f>IF($D2034="",0,COUNTIF(BankAccts,$D2034))</f>
        <v>0</v>
      </c>
    </row>
    <row r="2035" spans="1:14">
      <c r="A2035" s="38">
        <f>IF(Txn!$B1024="","",Txn!$B1024)</f>
        <v>0</v>
      </c>
      <c r="B2035" s="38">
        <f>IF(Txn!$B1024="","",Txn!$C1024)</f>
        <v>0</v>
      </c>
      <c r="C2035" s="39">
        <f>IF(Txn!$B1024="","","تراکنش بانکی")</f>
        <v>0</v>
      </c>
      <c r="D2035" s="38">
        <f>IF(Txn!$B1024="","",IF(Txn!$X1024="","",Txn!$X1024))</f>
        <v>0</v>
      </c>
      <c r="E2035" s="39">
        <f>IF($D2035="","",IFERROR(VLOOKUP($D2035,AcctTbl,2,0),""))</f>
        <v>0</v>
      </c>
      <c r="F2035" s="39">
        <f>IF($D2035="","",IFERROR(VLOOKUP($D2035,AcctTbl,3,0),""))</f>
        <v>0</v>
      </c>
      <c r="G2035" s="39">
        <f>IF(Txn!$B1024="","",Txn!$D1024)</f>
        <v>0</v>
      </c>
      <c r="H2035" s="38">
        <f>IF(Txn!$B1024="","",Txn!$E1024)</f>
        <v>0</v>
      </c>
      <c r="I2035" s="40">
        <f>IF(Txn!$B1024="",0,Txn!$O1024)</f>
        <v>0</v>
      </c>
      <c r="J2035" s="40">
        <f>IF(Txn!$B1024="",0,Txn!$P1024)</f>
        <v>0</v>
      </c>
      <c r="K2035" s="41">
        <f>IF($A2035="","",IFERROR(VALUE(MID($A2035,6,2)),""))</f>
        <v>0</v>
      </c>
      <c r="L2035" s="39">
        <f>IF(Txn!$K1024="","",Txn!$K1024)</f>
        <v>0</v>
      </c>
      <c r="N2035" s="42">
        <f>IF($D2035="",0,COUNTIF(BankAccts,$D2035))</f>
        <v>0</v>
      </c>
    </row>
    <row r="2036" spans="1:14">
      <c r="A2036" s="38">
        <f>IF(Txn!$B1024="","",Txn!$B1024)</f>
        <v>0</v>
      </c>
      <c r="B2036" s="38">
        <f>IF(Txn!$B1024="","",Txn!$C1024)</f>
        <v>0</v>
      </c>
      <c r="C2036" s="39">
        <f>IF(Txn!$B1024="","","تراکنش بانکی")</f>
        <v>0</v>
      </c>
      <c r="D2036" s="38">
        <f>IF(Txn!$B1024="","",IF(IF(Txn!$U1024="TRF",Txn!$Y1024,Txn!$Z1024)="","",IF(Txn!$U1024="TRF",Txn!$Y1024,Txn!$Z1024)))</f>
        <v>0</v>
      </c>
      <c r="E2036" s="39">
        <f>IF($D2036="","",IFERROR(VLOOKUP($D2036,AcctTbl,2,0),""))</f>
        <v>0</v>
      </c>
      <c r="F2036" s="39">
        <f>IF($D2036="","",IFERROR(VLOOKUP($D2036,AcctTbl,3,0),""))</f>
        <v>0</v>
      </c>
      <c r="G2036" s="39">
        <f>IF(Txn!$B1024="","",Txn!$D1024)</f>
        <v>0</v>
      </c>
      <c r="H2036" s="38">
        <f>IF(Txn!$B1024="","",Txn!$E1024)</f>
        <v>0</v>
      </c>
      <c r="I2036" s="40">
        <f>IF(Txn!$B1024="",0,Txn!$Q1024)</f>
        <v>0</v>
      </c>
      <c r="J2036" s="40">
        <f>IF(Txn!$B1024="",0,Txn!$R1024)</f>
        <v>0</v>
      </c>
      <c r="K2036" s="41">
        <f>IF($A2036="","",IFERROR(VALUE(MID($A2036,6,2)),""))</f>
        <v>0</v>
      </c>
      <c r="L2036" s="39">
        <f>IF(Txn!$K1024="","","طرف مقابل — "&amp;Txn!$K1024)</f>
        <v>0</v>
      </c>
      <c r="N2036" s="42">
        <f>IF($D2036="",0,COUNTIF(BankAccts,$D2036))</f>
        <v>0</v>
      </c>
    </row>
    <row r="2037" spans="1:14">
      <c r="A2037" s="38">
        <f>IF(Txn!$B1025="","",Txn!$B1025)</f>
        <v>0</v>
      </c>
      <c r="B2037" s="38">
        <f>IF(Txn!$B1025="","",Txn!$C1025)</f>
        <v>0</v>
      </c>
      <c r="C2037" s="39">
        <f>IF(Txn!$B1025="","","تراکنش بانکی")</f>
        <v>0</v>
      </c>
      <c r="D2037" s="38">
        <f>IF(Txn!$B1025="","",IF(Txn!$X1025="","",Txn!$X1025))</f>
        <v>0</v>
      </c>
      <c r="E2037" s="39">
        <f>IF($D2037="","",IFERROR(VLOOKUP($D2037,AcctTbl,2,0),""))</f>
        <v>0</v>
      </c>
      <c r="F2037" s="39">
        <f>IF($D2037="","",IFERROR(VLOOKUP($D2037,AcctTbl,3,0),""))</f>
        <v>0</v>
      </c>
      <c r="G2037" s="39">
        <f>IF(Txn!$B1025="","",Txn!$D1025)</f>
        <v>0</v>
      </c>
      <c r="H2037" s="38">
        <f>IF(Txn!$B1025="","",Txn!$E1025)</f>
        <v>0</v>
      </c>
      <c r="I2037" s="40">
        <f>IF(Txn!$B1025="",0,Txn!$O1025)</f>
        <v>0</v>
      </c>
      <c r="J2037" s="40">
        <f>IF(Txn!$B1025="",0,Txn!$P1025)</f>
        <v>0</v>
      </c>
      <c r="K2037" s="41">
        <f>IF($A2037="","",IFERROR(VALUE(MID($A2037,6,2)),""))</f>
        <v>0</v>
      </c>
      <c r="L2037" s="39">
        <f>IF(Txn!$K1025="","",Txn!$K1025)</f>
        <v>0</v>
      </c>
      <c r="N2037" s="42">
        <f>IF($D2037="",0,COUNTIF(BankAccts,$D2037))</f>
        <v>0</v>
      </c>
    </row>
    <row r="2038" spans="1:14">
      <c r="A2038" s="38">
        <f>IF(Txn!$B1025="","",Txn!$B1025)</f>
        <v>0</v>
      </c>
      <c r="B2038" s="38">
        <f>IF(Txn!$B1025="","",Txn!$C1025)</f>
        <v>0</v>
      </c>
      <c r="C2038" s="39">
        <f>IF(Txn!$B1025="","","تراکنش بانکی")</f>
        <v>0</v>
      </c>
      <c r="D2038" s="38">
        <f>IF(Txn!$B1025="","",IF(IF(Txn!$U1025="TRF",Txn!$Y1025,Txn!$Z1025)="","",IF(Txn!$U1025="TRF",Txn!$Y1025,Txn!$Z1025)))</f>
        <v>0</v>
      </c>
      <c r="E2038" s="39">
        <f>IF($D2038="","",IFERROR(VLOOKUP($D2038,AcctTbl,2,0),""))</f>
        <v>0</v>
      </c>
      <c r="F2038" s="39">
        <f>IF($D2038="","",IFERROR(VLOOKUP($D2038,AcctTbl,3,0),""))</f>
        <v>0</v>
      </c>
      <c r="G2038" s="39">
        <f>IF(Txn!$B1025="","",Txn!$D1025)</f>
        <v>0</v>
      </c>
      <c r="H2038" s="38">
        <f>IF(Txn!$B1025="","",Txn!$E1025)</f>
        <v>0</v>
      </c>
      <c r="I2038" s="40">
        <f>IF(Txn!$B1025="",0,Txn!$Q1025)</f>
        <v>0</v>
      </c>
      <c r="J2038" s="40">
        <f>IF(Txn!$B1025="",0,Txn!$R1025)</f>
        <v>0</v>
      </c>
      <c r="K2038" s="41">
        <f>IF($A2038="","",IFERROR(VALUE(MID($A2038,6,2)),""))</f>
        <v>0</v>
      </c>
      <c r="L2038" s="39">
        <f>IF(Txn!$K1025="","","طرف مقابل — "&amp;Txn!$K1025)</f>
        <v>0</v>
      </c>
      <c r="N2038" s="42">
        <f>IF($D2038="",0,COUNTIF(BankAccts,$D2038))</f>
        <v>0</v>
      </c>
    </row>
    <row r="2039" spans="1:14">
      <c r="A2039" s="38">
        <f>IF(Txn!$B1026="","",Txn!$B1026)</f>
        <v>0</v>
      </c>
      <c r="B2039" s="38">
        <f>IF(Txn!$B1026="","",Txn!$C1026)</f>
        <v>0</v>
      </c>
      <c r="C2039" s="39">
        <f>IF(Txn!$B1026="","","تراکنش بانکی")</f>
        <v>0</v>
      </c>
      <c r="D2039" s="38">
        <f>IF(Txn!$B1026="","",IF(Txn!$X1026="","",Txn!$X1026))</f>
        <v>0</v>
      </c>
      <c r="E2039" s="39">
        <f>IF($D2039="","",IFERROR(VLOOKUP($D2039,AcctTbl,2,0),""))</f>
        <v>0</v>
      </c>
      <c r="F2039" s="39">
        <f>IF($D2039="","",IFERROR(VLOOKUP($D2039,AcctTbl,3,0),""))</f>
        <v>0</v>
      </c>
      <c r="G2039" s="39">
        <f>IF(Txn!$B1026="","",Txn!$D1026)</f>
        <v>0</v>
      </c>
      <c r="H2039" s="38">
        <f>IF(Txn!$B1026="","",Txn!$E1026)</f>
        <v>0</v>
      </c>
      <c r="I2039" s="40">
        <f>IF(Txn!$B1026="",0,Txn!$O1026)</f>
        <v>0</v>
      </c>
      <c r="J2039" s="40">
        <f>IF(Txn!$B1026="",0,Txn!$P1026)</f>
        <v>0</v>
      </c>
      <c r="K2039" s="41">
        <f>IF($A2039="","",IFERROR(VALUE(MID($A2039,6,2)),""))</f>
        <v>0</v>
      </c>
      <c r="L2039" s="39">
        <f>IF(Txn!$K1026="","",Txn!$K1026)</f>
        <v>0</v>
      </c>
      <c r="N2039" s="42">
        <f>IF($D2039="",0,COUNTIF(BankAccts,$D2039))</f>
        <v>0</v>
      </c>
    </row>
    <row r="2040" spans="1:14">
      <c r="A2040" s="38">
        <f>IF(Txn!$B1026="","",Txn!$B1026)</f>
        <v>0</v>
      </c>
      <c r="B2040" s="38">
        <f>IF(Txn!$B1026="","",Txn!$C1026)</f>
        <v>0</v>
      </c>
      <c r="C2040" s="39">
        <f>IF(Txn!$B1026="","","تراکنش بانکی")</f>
        <v>0</v>
      </c>
      <c r="D2040" s="38">
        <f>IF(Txn!$B1026="","",IF(IF(Txn!$U1026="TRF",Txn!$Y1026,Txn!$Z1026)="","",IF(Txn!$U1026="TRF",Txn!$Y1026,Txn!$Z1026)))</f>
        <v>0</v>
      </c>
      <c r="E2040" s="39">
        <f>IF($D2040="","",IFERROR(VLOOKUP($D2040,AcctTbl,2,0),""))</f>
        <v>0</v>
      </c>
      <c r="F2040" s="39">
        <f>IF($D2040="","",IFERROR(VLOOKUP($D2040,AcctTbl,3,0),""))</f>
        <v>0</v>
      </c>
      <c r="G2040" s="39">
        <f>IF(Txn!$B1026="","",Txn!$D1026)</f>
        <v>0</v>
      </c>
      <c r="H2040" s="38">
        <f>IF(Txn!$B1026="","",Txn!$E1026)</f>
        <v>0</v>
      </c>
      <c r="I2040" s="40">
        <f>IF(Txn!$B1026="",0,Txn!$Q1026)</f>
        <v>0</v>
      </c>
      <c r="J2040" s="40">
        <f>IF(Txn!$B1026="",0,Txn!$R1026)</f>
        <v>0</v>
      </c>
      <c r="K2040" s="41">
        <f>IF($A2040="","",IFERROR(VALUE(MID($A2040,6,2)),""))</f>
        <v>0</v>
      </c>
      <c r="L2040" s="39">
        <f>IF(Txn!$K1026="","","طرف مقابل — "&amp;Txn!$K1026)</f>
        <v>0</v>
      </c>
      <c r="N2040" s="42">
        <f>IF($D2040="",0,COUNTIF(BankAccts,$D2040))</f>
        <v>0</v>
      </c>
    </row>
    <row r="2041" spans="1:14">
      <c r="A2041" s="38">
        <f>IF(Txn!$B1027="","",Txn!$B1027)</f>
        <v>0</v>
      </c>
      <c r="B2041" s="38">
        <f>IF(Txn!$B1027="","",Txn!$C1027)</f>
        <v>0</v>
      </c>
      <c r="C2041" s="39">
        <f>IF(Txn!$B1027="","","تراکنش بانکی")</f>
        <v>0</v>
      </c>
      <c r="D2041" s="38">
        <f>IF(Txn!$B1027="","",IF(Txn!$X1027="","",Txn!$X1027))</f>
        <v>0</v>
      </c>
      <c r="E2041" s="39">
        <f>IF($D2041="","",IFERROR(VLOOKUP($D2041,AcctTbl,2,0),""))</f>
        <v>0</v>
      </c>
      <c r="F2041" s="39">
        <f>IF($D2041="","",IFERROR(VLOOKUP($D2041,AcctTbl,3,0),""))</f>
        <v>0</v>
      </c>
      <c r="G2041" s="39">
        <f>IF(Txn!$B1027="","",Txn!$D1027)</f>
        <v>0</v>
      </c>
      <c r="H2041" s="38">
        <f>IF(Txn!$B1027="","",Txn!$E1027)</f>
        <v>0</v>
      </c>
      <c r="I2041" s="40">
        <f>IF(Txn!$B1027="",0,Txn!$O1027)</f>
        <v>0</v>
      </c>
      <c r="J2041" s="40">
        <f>IF(Txn!$B1027="",0,Txn!$P1027)</f>
        <v>0</v>
      </c>
      <c r="K2041" s="41">
        <f>IF($A2041="","",IFERROR(VALUE(MID($A2041,6,2)),""))</f>
        <v>0</v>
      </c>
      <c r="L2041" s="39">
        <f>IF(Txn!$K1027="","",Txn!$K1027)</f>
        <v>0</v>
      </c>
      <c r="N2041" s="42">
        <f>IF($D2041="",0,COUNTIF(BankAccts,$D2041))</f>
        <v>0</v>
      </c>
    </row>
    <row r="2042" spans="1:14">
      <c r="A2042" s="38">
        <f>IF(Txn!$B1027="","",Txn!$B1027)</f>
        <v>0</v>
      </c>
      <c r="B2042" s="38">
        <f>IF(Txn!$B1027="","",Txn!$C1027)</f>
        <v>0</v>
      </c>
      <c r="C2042" s="39">
        <f>IF(Txn!$B1027="","","تراکنش بانکی")</f>
        <v>0</v>
      </c>
      <c r="D2042" s="38">
        <f>IF(Txn!$B1027="","",IF(IF(Txn!$U1027="TRF",Txn!$Y1027,Txn!$Z1027)="","",IF(Txn!$U1027="TRF",Txn!$Y1027,Txn!$Z1027)))</f>
        <v>0</v>
      </c>
      <c r="E2042" s="39">
        <f>IF($D2042="","",IFERROR(VLOOKUP($D2042,AcctTbl,2,0),""))</f>
        <v>0</v>
      </c>
      <c r="F2042" s="39">
        <f>IF($D2042="","",IFERROR(VLOOKUP($D2042,AcctTbl,3,0),""))</f>
        <v>0</v>
      </c>
      <c r="G2042" s="39">
        <f>IF(Txn!$B1027="","",Txn!$D1027)</f>
        <v>0</v>
      </c>
      <c r="H2042" s="38">
        <f>IF(Txn!$B1027="","",Txn!$E1027)</f>
        <v>0</v>
      </c>
      <c r="I2042" s="40">
        <f>IF(Txn!$B1027="",0,Txn!$Q1027)</f>
        <v>0</v>
      </c>
      <c r="J2042" s="40">
        <f>IF(Txn!$B1027="",0,Txn!$R1027)</f>
        <v>0</v>
      </c>
      <c r="K2042" s="41">
        <f>IF($A2042="","",IFERROR(VALUE(MID($A2042,6,2)),""))</f>
        <v>0</v>
      </c>
      <c r="L2042" s="39">
        <f>IF(Txn!$K1027="","","طرف مقابل — "&amp;Txn!$K1027)</f>
        <v>0</v>
      </c>
      <c r="N2042" s="42">
        <f>IF($D2042="",0,COUNTIF(BankAccts,$D2042))</f>
        <v>0</v>
      </c>
    </row>
    <row r="2043" spans="1:14">
      <c r="A2043" s="38">
        <f>IF(Txn!$B1028="","",Txn!$B1028)</f>
        <v>0</v>
      </c>
      <c r="B2043" s="38">
        <f>IF(Txn!$B1028="","",Txn!$C1028)</f>
        <v>0</v>
      </c>
      <c r="C2043" s="39">
        <f>IF(Txn!$B1028="","","تراکنش بانکی")</f>
        <v>0</v>
      </c>
      <c r="D2043" s="38">
        <f>IF(Txn!$B1028="","",IF(Txn!$X1028="","",Txn!$X1028))</f>
        <v>0</v>
      </c>
      <c r="E2043" s="39">
        <f>IF($D2043="","",IFERROR(VLOOKUP($D2043,AcctTbl,2,0),""))</f>
        <v>0</v>
      </c>
      <c r="F2043" s="39">
        <f>IF($D2043="","",IFERROR(VLOOKUP($D2043,AcctTbl,3,0),""))</f>
        <v>0</v>
      </c>
      <c r="G2043" s="39">
        <f>IF(Txn!$B1028="","",Txn!$D1028)</f>
        <v>0</v>
      </c>
      <c r="H2043" s="38">
        <f>IF(Txn!$B1028="","",Txn!$E1028)</f>
        <v>0</v>
      </c>
      <c r="I2043" s="40">
        <f>IF(Txn!$B1028="",0,Txn!$O1028)</f>
        <v>0</v>
      </c>
      <c r="J2043" s="40">
        <f>IF(Txn!$B1028="",0,Txn!$P1028)</f>
        <v>0</v>
      </c>
      <c r="K2043" s="41">
        <f>IF($A2043="","",IFERROR(VALUE(MID($A2043,6,2)),""))</f>
        <v>0</v>
      </c>
      <c r="L2043" s="39">
        <f>IF(Txn!$K1028="","",Txn!$K1028)</f>
        <v>0</v>
      </c>
      <c r="N2043" s="42">
        <f>IF($D2043="",0,COUNTIF(BankAccts,$D2043))</f>
        <v>0</v>
      </c>
    </row>
    <row r="2044" spans="1:14">
      <c r="A2044" s="38">
        <f>IF(Txn!$B1028="","",Txn!$B1028)</f>
        <v>0</v>
      </c>
      <c r="B2044" s="38">
        <f>IF(Txn!$B1028="","",Txn!$C1028)</f>
        <v>0</v>
      </c>
      <c r="C2044" s="39">
        <f>IF(Txn!$B1028="","","تراکنش بانکی")</f>
        <v>0</v>
      </c>
      <c r="D2044" s="38">
        <f>IF(Txn!$B1028="","",IF(IF(Txn!$U1028="TRF",Txn!$Y1028,Txn!$Z1028)="","",IF(Txn!$U1028="TRF",Txn!$Y1028,Txn!$Z1028)))</f>
        <v>0</v>
      </c>
      <c r="E2044" s="39">
        <f>IF($D2044="","",IFERROR(VLOOKUP($D2044,AcctTbl,2,0),""))</f>
        <v>0</v>
      </c>
      <c r="F2044" s="39">
        <f>IF($D2044="","",IFERROR(VLOOKUP($D2044,AcctTbl,3,0),""))</f>
        <v>0</v>
      </c>
      <c r="G2044" s="39">
        <f>IF(Txn!$B1028="","",Txn!$D1028)</f>
        <v>0</v>
      </c>
      <c r="H2044" s="38">
        <f>IF(Txn!$B1028="","",Txn!$E1028)</f>
        <v>0</v>
      </c>
      <c r="I2044" s="40">
        <f>IF(Txn!$B1028="",0,Txn!$Q1028)</f>
        <v>0</v>
      </c>
      <c r="J2044" s="40">
        <f>IF(Txn!$B1028="",0,Txn!$R1028)</f>
        <v>0</v>
      </c>
      <c r="K2044" s="41">
        <f>IF($A2044="","",IFERROR(VALUE(MID($A2044,6,2)),""))</f>
        <v>0</v>
      </c>
      <c r="L2044" s="39">
        <f>IF(Txn!$K1028="","","طرف مقابل — "&amp;Txn!$K1028)</f>
        <v>0</v>
      </c>
      <c r="N2044" s="42">
        <f>IF($D2044="",0,COUNTIF(BankAccts,$D2044))</f>
        <v>0</v>
      </c>
    </row>
    <row r="2045" spans="1:14">
      <c r="A2045" s="38">
        <f>IF(Txn!$B1029="","",Txn!$B1029)</f>
        <v>0</v>
      </c>
      <c r="B2045" s="38">
        <f>IF(Txn!$B1029="","",Txn!$C1029)</f>
        <v>0</v>
      </c>
      <c r="C2045" s="39">
        <f>IF(Txn!$B1029="","","تراکنش بانکی")</f>
        <v>0</v>
      </c>
      <c r="D2045" s="38">
        <f>IF(Txn!$B1029="","",IF(Txn!$X1029="","",Txn!$X1029))</f>
        <v>0</v>
      </c>
      <c r="E2045" s="39">
        <f>IF($D2045="","",IFERROR(VLOOKUP($D2045,AcctTbl,2,0),""))</f>
        <v>0</v>
      </c>
      <c r="F2045" s="39">
        <f>IF($D2045="","",IFERROR(VLOOKUP($D2045,AcctTbl,3,0),""))</f>
        <v>0</v>
      </c>
      <c r="G2045" s="39">
        <f>IF(Txn!$B1029="","",Txn!$D1029)</f>
        <v>0</v>
      </c>
      <c r="H2045" s="38">
        <f>IF(Txn!$B1029="","",Txn!$E1029)</f>
        <v>0</v>
      </c>
      <c r="I2045" s="40">
        <f>IF(Txn!$B1029="",0,Txn!$O1029)</f>
        <v>0</v>
      </c>
      <c r="J2045" s="40">
        <f>IF(Txn!$B1029="",0,Txn!$P1029)</f>
        <v>0</v>
      </c>
      <c r="K2045" s="41">
        <f>IF($A2045="","",IFERROR(VALUE(MID($A2045,6,2)),""))</f>
        <v>0</v>
      </c>
      <c r="L2045" s="39">
        <f>IF(Txn!$K1029="","",Txn!$K1029)</f>
        <v>0</v>
      </c>
      <c r="N2045" s="42">
        <f>IF($D2045="",0,COUNTIF(BankAccts,$D2045))</f>
        <v>0</v>
      </c>
    </row>
    <row r="2046" spans="1:14">
      <c r="A2046" s="38">
        <f>IF(Txn!$B1029="","",Txn!$B1029)</f>
        <v>0</v>
      </c>
      <c r="B2046" s="38">
        <f>IF(Txn!$B1029="","",Txn!$C1029)</f>
        <v>0</v>
      </c>
      <c r="C2046" s="39">
        <f>IF(Txn!$B1029="","","تراکنش بانکی")</f>
        <v>0</v>
      </c>
      <c r="D2046" s="38">
        <f>IF(Txn!$B1029="","",IF(IF(Txn!$U1029="TRF",Txn!$Y1029,Txn!$Z1029)="","",IF(Txn!$U1029="TRF",Txn!$Y1029,Txn!$Z1029)))</f>
        <v>0</v>
      </c>
      <c r="E2046" s="39">
        <f>IF($D2046="","",IFERROR(VLOOKUP($D2046,AcctTbl,2,0),""))</f>
        <v>0</v>
      </c>
      <c r="F2046" s="39">
        <f>IF($D2046="","",IFERROR(VLOOKUP($D2046,AcctTbl,3,0),""))</f>
        <v>0</v>
      </c>
      <c r="G2046" s="39">
        <f>IF(Txn!$B1029="","",Txn!$D1029)</f>
        <v>0</v>
      </c>
      <c r="H2046" s="38">
        <f>IF(Txn!$B1029="","",Txn!$E1029)</f>
        <v>0</v>
      </c>
      <c r="I2046" s="40">
        <f>IF(Txn!$B1029="",0,Txn!$Q1029)</f>
        <v>0</v>
      </c>
      <c r="J2046" s="40">
        <f>IF(Txn!$B1029="",0,Txn!$R1029)</f>
        <v>0</v>
      </c>
      <c r="K2046" s="41">
        <f>IF($A2046="","",IFERROR(VALUE(MID($A2046,6,2)),""))</f>
        <v>0</v>
      </c>
      <c r="L2046" s="39">
        <f>IF(Txn!$K1029="","","طرف مقابل — "&amp;Txn!$K1029)</f>
        <v>0</v>
      </c>
      <c r="N2046" s="42">
        <f>IF($D2046="",0,COUNTIF(BankAccts,$D2046))</f>
        <v>0</v>
      </c>
    </row>
    <row r="2047" spans="1:14">
      <c r="A2047" s="38">
        <f>IF(Txn!$B1030="","",Txn!$B1030)</f>
        <v>0</v>
      </c>
      <c r="B2047" s="38">
        <f>IF(Txn!$B1030="","",Txn!$C1030)</f>
        <v>0</v>
      </c>
      <c r="C2047" s="39">
        <f>IF(Txn!$B1030="","","تراکنش بانکی")</f>
        <v>0</v>
      </c>
      <c r="D2047" s="38">
        <f>IF(Txn!$B1030="","",IF(Txn!$X1030="","",Txn!$X1030))</f>
        <v>0</v>
      </c>
      <c r="E2047" s="39">
        <f>IF($D2047="","",IFERROR(VLOOKUP($D2047,AcctTbl,2,0),""))</f>
        <v>0</v>
      </c>
      <c r="F2047" s="39">
        <f>IF($D2047="","",IFERROR(VLOOKUP($D2047,AcctTbl,3,0),""))</f>
        <v>0</v>
      </c>
      <c r="G2047" s="39">
        <f>IF(Txn!$B1030="","",Txn!$D1030)</f>
        <v>0</v>
      </c>
      <c r="H2047" s="38">
        <f>IF(Txn!$B1030="","",Txn!$E1030)</f>
        <v>0</v>
      </c>
      <c r="I2047" s="40">
        <f>IF(Txn!$B1030="",0,Txn!$O1030)</f>
        <v>0</v>
      </c>
      <c r="J2047" s="40">
        <f>IF(Txn!$B1030="",0,Txn!$P1030)</f>
        <v>0</v>
      </c>
      <c r="K2047" s="41">
        <f>IF($A2047="","",IFERROR(VALUE(MID($A2047,6,2)),""))</f>
        <v>0</v>
      </c>
      <c r="L2047" s="39">
        <f>IF(Txn!$K1030="","",Txn!$K1030)</f>
        <v>0</v>
      </c>
      <c r="N2047" s="42">
        <f>IF($D2047="",0,COUNTIF(BankAccts,$D2047))</f>
        <v>0</v>
      </c>
    </row>
    <row r="2048" spans="1:14">
      <c r="A2048" s="38">
        <f>IF(Txn!$B1030="","",Txn!$B1030)</f>
        <v>0</v>
      </c>
      <c r="B2048" s="38">
        <f>IF(Txn!$B1030="","",Txn!$C1030)</f>
        <v>0</v>
      </c>
      <c r="C2048" s="39">
        <f>IF(Txn!$B1030="","","تراکنش بانکی")</f>
        <v>0</v>
      </c>
      <c r="D2048" s="38">
        <f>IF(Txn!$B1030="","",IF(IF(Txn!$U1030="TRF",Txn!$Y1030,Txn!$Z1030)="","",IF(Txn!$U1030="TRF",Txn!$Y1030,Txn!$Z1030)))</f>
        <v>0</v>
      </c>
      <c r="E2048" s="39">
        <f>IF($D2048="","",IFERROR(VLOOKUP($D2048,AcctTbl,2,0),""))</f>
        <v>0</v>
      </c>
      <c r="F2048" s="39">
        <f>IF($D2048="","",IFERROR(VLOOKUP($D2048,AcctTbl,3,0),""))</f>
        <v>0</v>
      </c>
      <c r="G2048" s="39">
        <f>IF(Txn!$B1030="","",Txn!$D1030)</f>
        <v>0</v>
      </c>
      <c r="H2048" s="38">
        <f>IF(Txn!$B1030="","",Txn!$E1030)</f>
        <v>0</v>
      </c>
      <c r="I2048" s="40">
        <f>IF(Txn!$B1030="",0,Txn!$Q1030)</f>
        <v>0</v>
      </c>
      <c r="J2048" s="40">
        <f>IF(Txn!$B1030="",0,Txn!$R1030)</f>
        <v>0</v>
      </c>
      <c r="K2048" s="41">
        <f>IF($A2048="","",IFERROR(VALUE(MID($A2048,6,2)),""))</f>
        <v>0</v>
      </c>
      <c r="L2048" s="39">
        <f>IF(Txn!$K1030="","","طرف مقابل — "&amp;Txn!$K1030)</f>
        <v>0</v>
      </c>
      <c r="N2048" s="42">
        <f>IF($D2048="",0,COUNTIF(BankAccts,$D2048))</f>
        <v>0</v>
      </c>
    </row>
    <row r="2049" spans="1:14">
      <c r="A2049" s="38">
        <f>IF(Txn!$B1031="","",Txn!$B1031)</f>
        <v>0</v>
      </c>
      <c r="B2049" s="38">
        <f>IF(Txn!$B1031="","",Txn!$C1031)</f>
        <v>0</v>
      </c>
      <c r="C2049" s="39">
        <f>IF(Txn!$B1031="","","تراکنش بانکی")</f>
        <v>0</v>
      </c>
      <c r="D2049" s="38">
        <f>IF(Txn!$B1031="","",IF(Txn!$X1031="","",Txn!$X1031))</f>
        <v>0</v>
      </c>
      <c r="E2049" s="39">
        <f>IF($D2049="","",IFERROR(VLOOKUP($D2049,AcctTbl,2,0),""))</f>
        <v>0</v>
      </c>
      <c r="F2049" s="39">
        <f>IF($D2049="","",IFERROR(VLOOKUP($D2049,AcctTbl,3,0),""))</f>
        <v>0</v>
      </c>
      <c r="G2049" s="39">
        <f>IF(Txn!$B1031="","",Txn!$D1031)</f>
        <v>0</v>
      </c>
      <c r="H2049" s="38">
        <f>IF(Txn!$B1031="","",Txn!$E1031)</f>
        <v>0</v>
      </c>
      <c r="I2049" s="40">
        <f>IF(Txn!$B1031="",0,Txn!$O1031)</f>
        <v>0</v>
      </c>
      <c r="J2049" s="40">
        <f>IF(Txn!$B1031="",0,Txn!$P1031)</f>
        <v>0</v>
      </c>
      <c r="K2049" s="41">
        <f>IF($A2049="","",IFERROR(VALUE(MID($A2049,6,2)),""))</f>
        <v>0</v>
      </c>
      <c r="L2049" s="39">
        <f>IF(Txn!$K1031="","",Txn!$K1031)</f>
        <v>0</v>
      </c>
      <c r="N2049" s="42">
        <f>IF($D2049="",0,COUNTIF(BankAccts,$D2049))</f>
        <v>0</v>
      </c>
    </row>
    <row r="2050" spans="1:14">
      <c r="A2050" s="38">
        <f>IF(Txn!$B1031="","",Txn!$B1031)</f>
        <v>0</v>
      </c>
      <c r="B2050" s="38">
        <f>IF(Txn!$B1031="","",Txn!$C1031)</f>
        <v>0</v>
      </c>
      <c r="C2050" s="39">
        <f>IF(Txn!$B1031="","","تراکنش بانکی")</f>
        <v>0</v>
      </c>
      <c r="D2050" s="38">
        <f>IF(Txn!$B1031="","",IF(IF(Txn!$U1031="TRF",Txn!$Y1031,Txn!$Z1031)="","",IF(Txn!$U1031="TRF",Txn!$Y1031,Txn!$Z1031)))</f>
        <v>0</v>
      </c>
      <c r="E2050" s="39">
        <f>IF($D2050="","",IFERROR(VLOOKUP($D2050,AcctTbl,2,0),""))</f>
        <v>0</v>
      </c>
      <c r="F2050" s="39">
        <f>IF($D2050="","",IFERROR(VLOOKUP($D2050,AcctTbl,3,0),""))</f>
        <v>0</v>
      </c>
      <c r="G2050" s="39">
        <f>IF(Txn!$B1031="","",Txn!$D1031)</f>
        <v>0</v>
      </c>
      <c r="H2050" s="38">
        <f>IF(Txn!$B1031="","",Txn!$E1031)</f>
        <v>0</v>
      </c>
      <c r="I2050" s="40">
        <f>IF(Txn!$B1031="",0,Txn!$Q1031)</f>
        <v>0</v>
      </c>
      <c r="J2050" s="40">
        <f>IF(Txn!$B1031="",0,Txn!$R1031)</f>
        <v>0</v>
      </c>
      <c r="K2050" s="41">
        <f>IF($A2050="","",IFERROR(VALUE(MID($A2050,6,2)),""))</f>
        <v>0</v>
      </c>
      <c r="L2050" s="39">
        <f>IF(Txn!$K1031="","","طرف مقابل — "&amp;Txn!$K1031)</f>
        <v>0</v>
      </c>
      <c r="N2050" s="42">
        <f>IF($D2050="",0,COUNTIF(BankAccts,$D2050))</f>
        <v>0</v>
      </c>
    </row>
    <row r="2051" spans="1:14">
      <c r="A2051" s="38">
        <f>IF(Txn!$B1032="","",Txn!$B1032)</f>
        <v>0</v>
      </c>
      <c r="B2051" s="38">
        <f>IF(Txn!$B1032="","",Txn!$C1032)</f>
        <v>0</v>
      </c>
      <c r="C2051" s="39">
        <f>IF(Txn!$B1032="","","تراکنش بانکی")</f>
        <v>0</v>
      </c>
      <c r="D2051" s="38">
        <f>IF(Txn!$B1032="","",IF(Txn!$X1032="","",Txn!$X1032))</f>
        <v>0</v>
      </c>
      <c r="E2051" s="39">
        <f>IF($D2051="","",IFERROR(VLOOKUP($D2051,AcctTbl,2,0),""))</f>
        <v>0</v>
      </c>
      <c r="F2051" s="39">
        <f>IF($D2051="","",IFERROR(VLOOKUP($D2051,AcctTbl,3,0),""))</f>
        <v>0</v>
      </c>
      <c r="G2051" s="39">
        <f>IF(Txn!$B1032="","",Txn!$D1032)</f>
        <v>0</v>
      </c>
      <c r="H2051" s="38">
        <f>IF(Txn!$B1032="","",Txn!$E1032)</f>
        <v>0</v>
      </c>
      <c r="I2051" s="40">
        <f>IF(Txn!$B1032="",0,Txn!$O1032)</f>
        <v>0</v>
      </c>
      <c r="J2051" s="40">
        <f>IF(Txn!$B1032="",0,Txn!$P1032)</f>
        <v>0</v>
      </c>
      <c r="K2051" s="41">
        <f>IF($A2051="","",IFERROR(VALUE(MID($A2051,6,2)),""))</f>
        <v>0</v>
      </c>
      <c r="L2051" s="39">
        <f>IF(Txn!$K1032="","",Txn!$K1032)</f>
        <v>0</v>
      </c>
      <c r="N2051" s="42">
        <f>IF($D2051="",0,COUNTIF(BankAccts,$D2051))</f>
        <v>0</v>
      </c>
    </row>
    <row r="2052" spans="1:14">
      <c r="A2052" s="38">
        <f>IF(Txn!$B1032="","",Txn!$B1032)</f>
        <v>0</v>
      </c>
      <c r="B2052" s="38">
        <f>IF(Txn!$B1032="","",Txn!$C1032)</f>
        <v>0</v>
      </c>
      <c r="C2052" s="39">
        <f>IF(Txn!$B1032="","","تراکنش بانکی")</f>
        <v>0</v>
      </c>
      <c r="D2052" s="38">
        <f>IF(Txn!$B1032="","",IF(IF(Txn!$U1032="TRF",Txn!$Y1032,Txn!$Z1032)="","",IF(Txn!$U1032="TRF",Txn!$Y1032,Txn!$Z1032)))</f>
        <v>0</v>
      </c>
      <c r="E2052" s="39">
        <f>IF($D2052="","",IFERROR(VLOOKUP($D2052,AcctTbl,2,0),""))</f>
        <v>0</v>
      </c>
      <c r="F2052" s="39">
        <f>IF($D2052="","",IFERROR(VLOOKUP($D2052,AcctTbl,3,0),""))</f>
        <v>0</v>
      </c>
      <c r="G2052" s="39">
        <f>IF(Txn!$B1032="","",Txn!$D1032)</f>
        <v>0</v>
      </c>
      <c r="H2052" s="38">
        <f>IF(Txn!$B1032="","",Txn!$E1032)</f>
        <v>0</v>
      </c>
      <c r="I2052" s="40">
        <f>IF(Txn!$B1032="",0,Txn!$Q1032)</f>
        <v>0</v>
      </c>
      <c r="J2052" s="40">
        <f>IF(Txn!$B1032="",0,Txn!$R1032)</f>
        <v>0</v>
      </c>
      <c r="K2052" s="41">
        <f>IF($A2052="","",IFERROR(VALUE(MID($A2052,6,2)),""))</f>
        <v>0</v>
      </c>
      <c r="L2052" s="39">
        <f>IF(Txn!$K1032="","","طرف مقابل — "&amp;Txn!$K1032)</f>
        <v>0</v>
      </c>
      <c r="N2052" s="42">
        <f>IF($D2052="",0,COUNTIF(BankAccts,$D2052))</f>
        <v>0</v>
      </c>
    </row>
    <row r="2053" spans="1:14">
      <c r="A2053" s="38">
        <f>IF(Txn!$B1033="","",Txn!$B1033)</f>
        <v>0</v>
      </c>
      <c r="B2053" s="38">
        <f>IF(Txn!$B1033="","",Txn!$C1033)</f>
        <v>0</v>
      </c>
      <c r="C2053" s="39">
        <f>IF(Txn!$B1033="","","تراکنش بانکی")</f>
        <v>0</v>
      </c>
      <c r="D2053" s="38">
        <f>IF(Txn!$B1033="","",IF(Txn!$X1033="","",Txn!$X1033))</f>
        <v>0</v>
      </c>
      <c r="E2053" s="39">
        <f>IF($D2053="","",IFERROR(VLOOKUP($D2053,AcctTbl,2,0),""))</f>
        <v>0</v>
      </c>
      <c r="F2053" s="39">
        <f>IF($D2053="","",IFERROR(VLOOKUP($D2053,AcctTbl,3,0),""))</f>
        <v>0</v>
      </c>
      <c r="G2053" s="39">
        <f>IF(Txn!$B1033="","",Txn!$D1033)</f>
        <v>0</v>
      </c>
      <c r="H2053" s="38">
        <f>IF(Txn!$B1033="","",Txn!$E1033)</f>
        <v>0</v>
      </c>
      <c r="I2053" s="40">
        <f>IF(Txn!$B1033="",0,Txn!$O1033)</f>
        <v>0</v>
      </c>
      <c r="J2053" s="40">
        <f>IF(Txn!$B1033="",0,Txn!$P1033)</f>
        <v>0</v>
      </c>
      <c r="K2053" s="41">
        <f>IF($A2053="","",IFERROR(VALUE(MID($A2053,6,2)),""))</f>
        <v>0</v>
      </c>
      <c r="L2053" s="39">
        <f>IF(Txn!$K1033="","",Txn!$K1033)</f>
        <v>0</v>
      </c>
      <c r="N2053" s="42">
        <f>IF($D2053="",0,COUNTIF(BankAccts,$D2053))</f>
        <v>0</v>
      </c>
    </row>
    <row r="2054" spans="1:14">
      <c r="A2054" s="38">
        <f>IF(Txn!$B1033="","",Txn!$B1033)</f>
        <v>0</v>
      </c>
      <c r="B2054" s="38">
        <f>IF(Txn!$B1033="","",Txn!$C1033)</f>
        <v>0</v>
      </c>
      <c r="C2054" s="39">
        <f>IF(Txn!$B1033="","","تراکنش بانکی")</f>
        <v>0</v>
      </c>
      <c r="D2054" s="38">
        <f>IF(Txn!$B1033="","",IF(IF(Txn!$U1033="TRF",Txn!$Y1033,Txn!$Z1033)="","",IF(Txn!$U1033="TRF",Txn!$Y1033,Txn!$Z1033)))</f>
        <v>0</v>
      </c>
      <c r="E2054" s="39">
        <f>IF($D2054="","",IFERROR(VLOOKUP($D2054,AcctTbl,2,0),""))</f>
        <v>0</v>
      </c>
      <c r="F2054" s="39">
        <f>IF($D2054="","",IFERROR(VLOOKUP($D2054,AcctTbl,3,0),""))</f>
        <v>0</v>
      </c>
      <c r="G2054" s="39">
        <f>IF(Txn!$B1033="","",Txn!$D1033)</f>
        <v>0</v>
      </c>
      <c r="H2054" s="38">
        <f>IF(Txn!$B1033="","",Txn!$E1033)</f>
        <v>0</v>
      </c>
      <c r="I2054" s="40">
        <f>IF(Txn!$B1033="",0,Txn!$Q1033)</f>
        <v>0</v>
      </c>
      <c r="J2054" s="40">
        <f>IF(Txn!$B1033="",0,Txn!$R1033)</f>
        <v>0</v>
      </c>
      <c r="K2054" s="41">
        <f>IF($A2054="","",IFERROR(VALUE(MID($A2054,6,2)),""))</f>
        <v>0</v>
      </c>
      <c r="L2054" s="39">
        <f>IF(Txn!$K1033="","","طرف مقابل — "&amp;Txn!$K1033)</f>
        <v>0</v>
      </c>
      <c r="N2054" s="42">
        <f>IF($D2054="",0,COUNTIF(BankAccts,$D2054))</f>
        <v>0</v>
      </c>
    </row>
    <row r="2055" spans="1:14">
      <c r="A2055" s="38">
        <f>IF(Txn!$B1034="","",Txn!$B1034)</f>
        <v>0</v>
      </c>
      <c r="B2055" s="38">
        <f>IF(Txn!$B1034="","",Txn!$C1034)</f>
        <v>0</v>
      </c>
      <c r="C2055" s="39">
        <f>IF(Txn!$B1034="","","تراکنش بانکی")</f>
        <v>0</v>
      </c>
      <c r="D2055" s="38">
        <f>IF(Txn!$B1034="","",IF(Txn!$X1034="","",Txn!$X1034))</f>
        <v>0</v>
      </c>
      <c r="E2055" s="39">
        <f>IF($D2055="","",IFERROR(VLOOKUP($D2055,AcctTbl,2,0),""))</f>
        <v>0</v>
      </c>
      <c r="F2055" s="39">
        <f>IF($D2055="","",IFERROR(VLOOKUP($D2055,AcctTbl,3,0),""))</f>
        <v>0</v>
      </c>
      <c r="G2055" s="39">
        <f>IF(Txn!$B1034="","",Txn!$D1034)</f>
        <v>0</v>
      </c>
      <c r="H2055" s="38">
        <f>IF(Txn!$B1034="","",Txn!$E1034)</f>
        <v>0</v>
      </c>
      <c r="I2055" s="40">
        <f>IF(Txn!$B1034="",0,Txn!$O1034)</f>
        <v>0</v>
      </c>
      <c r="J2055" s="40">
        <f>IF(Txn!$B1034="",0,Txn!$P1034)</f>
        <v>0</v>
      </c>
      <c r="K2055" s="41">
        <f>IF($A2055="","",IFERROR(VALUE(MID($A2055,6,2)),""))</f>
        <v>0</v>
      </c>
      <c r="L2055" s="39">
        <f>IF(Txn!$K1034="","",Txn!$K1034)</f>
        <v>0</v>
      </c>
      <c r="N2055" s="42">
        <f>IF($D2055="",0,COUNTIF(BankAccts,$D2055))</f>
        <v>0</v>
      </c>
    </row>
    <row r="2056" spans="1:14">
      <c r="A2056" s="38">
        <f>IF(Txn!$B1034="","",Txn!$B1034)</f>
        <v>0</v>
      </c>
      <c r="B2056" s="38">
        <f>IF(Txn!$B1034="","",Txn!$C1034)</f>
        <v>0</v>
      </c>
      <c r="C2056" s="39">
        <f>IF(Txn!$B1034="","","تراکنش بانکی")</f>
        <v>0</v>
      </c>
      <c r="D2056" s="38">
        <f>IF(Txn!$B1034="","",IF(IF(Txn!$U1034="TRF",Txn!$Y1034,Txn!$Z1034)="","",IF(Txn!$U1034="TRF",Txn!$Y1034,Txn!$Z1034)))</f>
        <v>0</v>
      </c>
      <c r="E2056" s="39">
        <f>IF($D2056="","",IFERROR(VLOOKUP($D2056,AcctTbl,2,0),""))</f>
        <v>0</v>
      </c>
      <c r="F2056" s="39">
        <f>IF($D2056="","",IFERROR(VLOOKUP($D2056,AcctTbl,3,0),""))</f>
        <v>0</v>
      </c>
      <c r="G2056" s="39">
        <f>IF(Txn!$B1034="","",Txn!$D1034)</f>
        <v>0</v>
      </c>
      <c r="H2056" s="38">
        <f>IF(Txn!$B1034="","",Txn!$E1034)</f>
        <v>0</v>
      </c>
      <c r="I2056" s="40">
        <f>IF(Txn!$B1034="",0,Txn!$Q1034)</f>
        <v>0</v>
      </c>
      <c r="J2056" s="40">
        <f>IF(Txn!$B1034="",0,Txn!$R1034)</f>
        <v>0</v>
      </c>
      <c r="K2056" s="41">
        <f>IF($A2056="","",IFERROR(VALUE(MID($A2056,6,2)),""))</f>
        <v>0</v>
      </c>
      <c r="L2056" s="39">
        <f>IF(Txn!$K1034="","","طرف مقابل — "&amp;Txn!$K1034)</f>
        <v>0</v>
      </c>
      <c r="N2056" s="42">
        <f>IF($D2056="",0,COUNTIF(BankAccts,$D2056))</f>
        <v>0</v>
      </c>
    </row>
    <row r="2057" spans="1:14">
      <c r="A2057" s="38">
        <f>IF(Txn!$B1035="","",Txn!$B1035)</f>
        <v>0</v>
      </c>
      <c r="B2057" s="38">
        <f>IF(Txn!$B1035="","",Txn!$C1035)</f>
        <v>0</v>
      </c>
      <c r="C2057" s="39">
        <f>IF(Txn!$B1035="","","تراکنش بانکی")</f>
        <v>0</v>
      </c>
      <c r="D2057" s="38">
        <f>IF(Txn!$B1035="","",IF(Txn!$X1035="","",Txn!$X1035))</f>
        <v>0</v>
      </c>
      <c r="E2057" s="39">
        <f>IF($D2057="","",IFERROR(VLOOKUP($D2057,AcctTbl,2,0),""))</f>
        <v>0</v>
      </c>
      <c r="F2057" s="39">
        <f>IF($D2057="","",IFERROR(VLOOKUP($D2057,AcctTbl,3,0),""))</f>
        <v>0</v>
      </c>
      <c r="G2057" s="39">
        <f>IF(Txn!$B1035="","",Txn!$D1035)</f>
        <v>0</v>
      </c>
      <c r="H2057" s="38">
        <f>IF(Txn!$B1035="","",Txn!$E1035)</f>
        <v>0</v>
      </c>
      <c r="I2057" s="40">
        <f>IF(Txn!$B1035="",0,Txn!$O1035)</f>
        <v>0</v>
      </c>
      <c r="J2057" s="40">
        <f>IF(Txn!$B1035="",0,Txn!$P1035)</f>
        <v>0</v>
      </c>
      <c r="K2057" s="41">
        <f>IF($A2057="","",IFERROR(VALUE(MID($A2057,6,2)),""))</f>
        <v>0</v>
      </c>
      <c r="L2057" s="39">
        <f>IF(Txn!$K1035="","",Txn!$K1035)</f>
        <v>0</v>
      </c>
      <c r="N2057" s="42">
        <f>IF($D2057="",0,COUNTIF(BankAccts,$D2057))</f>
        <v>0</v>
      </c>
    </row>
    <row r="2058" spans="1:14">
      <c r="A2058" s="38">
        <f>IF(Txn!$B1035="","",Txn!$B1035)</f>
        <v>0</v>
      </c>
      <c r="B2058" s="38">
        <f>IF(Txn!$B1035="","",Txn!$C1035)</f>
        <v>0</v>
      </c>
      <c r="C2058" s="39">
        <f>IF(Txn!$B1035="","","تراکنش بانکی")</f>
        <v>0</v>
      </c>
      <c r="D2058" s="38">
        <f>IF(Txn!$B1035="","",IF(IF(Txn!$U1035="TRF",Txn!$Y1035,Txn!$Z1035)="","",IF(Txn!$U1035="TRF",Txn!$Y1035,Txn!$Z1035)))</f>
        <v>0</v>
      </c>
      <c r="E2058" s="39">
        <f>IF($D2058="","",IFERROR(VLOOKUP($D2058,AcctTbl,2,0),""))</f>
        <v>0</v>
      </c>
      <c r="F2058" s="39">
        <f>IF($D2058="","",IFERROR(VLOOKUP($D2058,AcctTbl,3,0),""))</f>
        <v>0</v>
      </c>
      <c r="G2058" s="39">
        <f>IF(Txn!$B1035="","",Txn!$D1035)</f>
        <v>0</v>
      </c>
      <c r="H2058" s="38">
        <f>IF(Txn!$B1035="","",Txn!$E1035)</f>
        <v>0</v>
      </c>
      <c r="I2058" s="40">
        <f>IF(Txn!$B1035="",0,Txn!$Q1035)</f>
        <v>0</v>
      </c>
      <c r="J2058" s="40">
        <f>IF(Txn!$B1035="",0,Txn!$R1035)</f>
        <v>0</v>
      </c>
      <c r="K2058" s="41">
        <f>IF($A2058="","",IFERROR(VALUE(MID($A2058,6,2)),""))</f>
        <v>0</v>
      </c>
      <c r="L2058" s="39">
        <f>IF(Txn!$K1035="","","طرف مقابل — "&amp;Txn!$K1035)</f>
        <v>0</v>
      </c>
      <c r="N2058" s="42">
        <f>IF($D2058="",0,COUNTIF(BankAccts,$D2058))</f>
        <v>0</v>
      </c>
    </row>
    <row r="2059" spans="1:14">
      <c r="A2059" s="38">
        <f>IF(Txn!$B1036="","",Txn!$B1036)</f>
        <v>0</v>
      </c>
      <c r="B2059" s="38">
        <f>IF(Txn!$B1036="","",Txn!$C1036)</f>
        <v>0</v>
      </c>
      <c r="C2059" s="39">
        <f>IF(Txn!$B1036="","","تراکنش بانکی")</f>
        <v>0</v>
      </c>
      <c r="D2059" s="38">
        <f>IF(Txn!$B1036="","",IF(Txn!$X1036="","",Txn!$X1036))</f>
        <v>0</v>
      </c>
      <c r="E2059" s="39">
        <f>IF($D2059="","",IFERROR(VLOOKUP($D2059,AcctTbl,2,0),""))</f>
        <v>0</v>
      </c>
      <c r="F2059" s="39">
        <f>IF($D2059="","",IFERROR(VLOOKUP($D2059,AcctTbl,3,0),""))</f>
        <v>0</v>
      </c>
      <c r="G2059" s="39">
        <f>IF(Txn!$B1036="","",Txn!$D1036)</f>
        <v>0</v>
      </c>
      <c r="H2059" s="38">
        <f>IF(Txn!$B1036="","",Txn!$E1036)</f>
        <v>0</v>
      </c>
      <c r="I2059" s="40">
        <f>IF(Txn!$B1036="",0,Txn!$O1036)</f>
        <v>0</v>
      </c>
      <c r="J2059" s="40">
        <f>IF(Txn!$B1036="",0,Txn!$P1036)</f>
        <v>0</v>
      </c>
      <c r="K2059" s="41">
        <f>IF($A2059="","",IFERROR(VALUE(MID($A2059,6,2)),""))</f>
        <v>0</v>
      </c>
      <c r="L2059" s="39">
        <f>IF(Txn!$K1036="","",Txn!$K1036)</f>
        <v>0</v>
      </c>
      <c r="N2059" s="42">
        <f>IF($D2059="",0,COUNTIF(BankAccts,$D2059))</f>
        <v>0</v>
      </c>
    </row>
    <row r="2060" spans="1:14">
      <c r="A2060" s="38">
        <f>IF(Txn!$B1036="","",Txn!$B1036)</f>
        <v>0</v>
      </c>
      <c r="B2060" s="38">
        <f>IF(Txn!$B1036="","",Txn!$C1036)</f>
        <v>0</v>
      </c>
      <c r="C2060" s="39">
        <f>IF(Txn!$B1036="","","تراکنش بانکی")</f>
        <v>0</v>
      </c>
      <c r="D2060" s="38">
        <f>IF(Txn!$B1036="","",IF(IF(Txn!$U1036="TRF",Txn!$Y1036,Txn!$Z1036)="","",IF(Txn!$U1036="TRF",Txn!$Y1036,Txn!$Z1036)))</f>
        <v>0</v>
      </c>
      <c r="E2060" s="39">
        <f>IF($D2060="","",IFERROR(VLOOKUP($D2060,AcctTbl,2,0),""))</f>
        <v>0</v>
      </c>
      <c r="F2060" s="39">
        <f>IF($D2060="","",IFERROR(VLOOKUP($D2060,AcctTbl,3,0),""))</f>
        <v>0</v>
      </c>
      <c r="G2060" s="39">
        <f>IF(Txn!$B1036="","",Txn!$D1036)</f>
        <v>0</v>
      </c>
      <c r="H2060" s="38">
        <f>IF(Txn!$B1036="","",Txn!$E1036)</f>
        <v>0</v>
      </c>
      <c r="I2060" s="40">
        <f>IF(Txn!$B1036="",0,Txn!$Q1036)</f>
        <v>0</v>
      </c>
      <c r="J2060" s="40">
        <f>IF(Txn!$B1036="",0,Txn!$R1036)</f>
        <v>0</v>
      </c>
      <c r="K2060" s="41">
        <f>IF($A2060="","",IFERROR(VALUE(MID($A2060,6,2)),""))</f>
        <v>0</v>
      </c>
      <c r="L2060" s="39">
        <f>IF(Txn!$K1036="","","طرف مقابل — "&amp;Txn!$K1036)</f>
        <v>0</v>
      </c>
      <c r="N2060" s="42">
        <f>IF($D2060="",0,COUNTIF(BankAccts,$D2060))</f>
        <v>0</v>
      </c>
    </row>
    <row r="2061" spans="1:14">
      <c r="A2061" s="38">
        <f>IF(Txn!$B1037="","",Txn!$B1037)</f>
        <v>0</v>
      </c>
      <c r="B2061" s="38">
        <f>IF(Txn!$B1037="","",Txn!$C1037)</f>
        <v>0</v>
      </c>
      <c r="C2061" s="39">
        <f>IF(Txn!$B1037="","","تراکنش بانکی")</f>
        <v>0</v>
      </c>
      <c r="D2061" s="38">
        <f>IF(Txn!$B1037="","",IF(Txn!$X1037="","",Txn!$X1037))</f>
        <v>0</v>
      </c>
      <c r="E2061" s="39">
        <f>IF($D2061="","",IFERROR(VLOOKUP($D2061,AcctTbl,2,0),""))</f>
        <v>0</v>
      </c>
      <c r="F2061" s="39">
        <f>IF($D2061="","",IFERROR(VLOOKUP($D2061,AcctTbl,3,0),""))</f>
        <v>0</v>
      </c>
      <c r="G2061" s="39">
        <f>IF(Txn!$B1037="","",Txn!$D1037)</f>
        <v>0</v>
      </c>
      <c r="H2061" s="38">
        <f>IF(Txn!$B1037="","",Txn!$E1037)</f>
        <v>0</v>
      </c>
      <c r="I2061" s="40">
        <f>IF(Txn!$B1037="",0,Txn!$O1037)</f>
        <v>0</v>
      </c>
      <c r="J2061" s="40">
        <f>IF(Txn!$B1037="",0,Txn!$P1037)</f>
        <v>0</v>
      </c>
      <c r="K2061" s="41">
        <f>IF($A2061="","",IFERROR(VALUE(MID($A2061,6,2)),""))</f>
        <v>0</v>
      </c>
      <c r="L2061" s="39">
        <f>IF(Txn!$K1037="","",Txn!$K1037)</f>
        <v>0</v>
      </c>
      <c r="N2061" s="42">
        <f>IF($D2061="",0,COUNTIF(BankAccts,$D2061))</f>
        <v>0</v>
      </c>
    </row>
    <row r="2062" spans="1:14">
      <c r="A2062" s="38">
        <f>IF(Txn!$B1037="","",Txn!$B1037)</f>
        <v>0</v>
      </c>
      <c r="B2062" s="38">
        <f>IF(Txn!$B1037="","",Txn!$C1037)</f>
        <v>0</v>
      </c>
      <c r="C2062" s="39">
        <f>IF(Txn!$B1037="","","تراکنش بانکی")</f>
        <v>0</v>
      </c>
      <c r="D2062" s="38">
        <f>IF(Txn!$B1037="","",IF(IF(Txn!$U1037="TRF",Txn!$Y1037,Txn!$Z1037)="","",IF(Txn!$U1037="TRF",Txn!$Y1037,Txn!$Z1037)))</f>
        <v>0</v>
      </c>
      <c r="E2062" s="39">
        <f>IF($D2062="","",IFERROR(VLOOKUP($D2062,AcctTbl,2,0),""))</f>
        <v>0</v>
      </c>
      <c r="F2062" s="39">
        <f>IF($D2062="","",IFERROR(VLOOKUP($D2062,AcctTbl,3,0),""))</f>
        <v>0</v>
      </c>
      <c r="G2062" s="39">
        <f>IF(Txn!$B1037="","",Txn!$D1037)</f>
        <v>0</v>
      </c>
      <c r="H2062" s="38">
        <f>IF(Txn!$B1037="","",Txn!$E1037)</f>
        <v>0</v>
      </c>
      <c r="I2062" s="40">
        <f>IF(Txn!$B1037="",0,Txn!$Q1037)</f>
        <v>0</v>
      </c>
      <c r="J2062" s="40">
        <f>IF(Txn!$B1037="",0,Txn!$R1037)</f>
        <v>0</v>
      </c>
      <c r="K2062" s="41">
        <f>IF($A2062="","",IFERROR(VALUE(MID($A2062,6,2)),""))</f>
        <v>0</v>
      </c>
      <c r="L2062" s="39">
        <f>IF(Txn!$K1037="","","طرف مقابل — "&amp;Txn!$K1037)</f>
        <v>0</v>
      </c>
      <c r="N2062" s="42">
        <f>IF($D2062="",0,COUNTIF(BankAccts,$D2062))</f>
        <v>0</v>
      </c>
    </row>
    <row r="2063" spans="1:14">
      <c r="A2063" s="38">
        <f>IF(Txn!$B1038="","",Txn!$B1038)</f>
        <v>0</v>
      </c>
      <c r="B2063" s="38">
        <f>IF(Txn!$B1038="","",Txn!$C1038)</f>
        <v>0</v>
      </c>
      <c r="C2063" s="39">
        <f>IF(Txn!$B1038="","","تراکنش بانکی")</f>
        <v>0</v>
      </c>
      <c r="D2063" s="38">
        <f>IF(Txn!$B1038="","",IF(Txn!$X1038="","",Txn!$X1038))</f>
        <v>0</v>
      </c>
      <c r="E2063" s="39">
        <f>IF($D2063="","",IFERROR(VLOOKUP($D2063,AcctTbl,2,0),""))</f>
        <v>0</v>
      </c>
      <c r="F2063" s="39">
        <f>IF($D2063="","",IFERROR(VLOOKUP($D2063,AcctTbl,3,0),""))</f>
        <v>0</v>
      </c>
      <c r="G2063" s="39">
        <f>IF(Txn!$B1038="","",Txn!$D1038)</f>
        <v>0</v>
      </c>
      <c r="H2063" s="38">
        <f>IF(Txn!$B1038="","",Txn!$E1038)</f>
        <v>0</v>
      </c>
      <c r="I2063" s="40">
        <f>IF(Txn!$B1038="",0,Txn!$O1038)</f>
        <v>0</v>
      </c>
      <c r="J2063" s="40">
        <f>IF(Txn!$B1038="",0,Txn!$P1038)</f>
        <v>0</v>
      </c>
      <c r="K2063" s="41">
        <f>IF($A2063="","",IFERROR(VALUE(MID($A2063,6,2)),""))</f>
        <v>0</v>
      </c>
      <c r="L2063" s="39">
        <f>IF(Txn!$K1038="","",Txn!$K1038)</f>
        <v>0</v>
      </c>
      <c r="N2063" s="42">
        <f>IF($D2063="",0,COUNTIF(BankAccts,$D2063))</f>
        <v>0</v>
      </c>
    </row>
    <row r="2064" spans="1:14">
      <c r="A2064" s="38">
        <f>IF(Txn!$B1038="","",Txn!$B1038)</f>
        <v>0</v>
      </c>
      <c r="B2064" s="38">
        <f>IF(Txn!$B1038="","",Txn!$C1038)</f>
        <v>0</v>
      </c>
      <c r="C2064" s="39">
        <f>IF(Txn!$B1038="","","تراکنش بانکی")</f>
        <v>0</v>
      </c>
      <c r="D2064" s="38">
        <f>IF(Txn!$B1038="","",IF(IF(Txn!$U1038="TRF",Txn!$Y1038,Txn!$Z1038)="","",IF(Txn!$U1038="TRF",Txn!$Y1038,Txn!$Z1038)))</f>
        <v>0</v>
      </c>
      <c r="E2064" s="39">
        <f>IF($D2064="","",IFERROR(VLOOKUP($D2064,AcctTbl,2,0),""))</f>
        <v>0</v>
      </c>
      <c r="F2064" s="39">
        <f>IF($D2064="","",IFERROR(VLOOKUP($D2064,AcctTbl,3,0),""))</f>
        <v>0</v>
      </c>
      <c r="G2064" s="39">
        <f>IF(Txn!$B1038="","",Txn!$D1038)</f>
        <v>0</v>
      </c>
      <c r="H2064" s="38">
        <f>IF(Txn!$B1038="","",Txn!$E1038)</f>
        <v>0</v>
      </c>
      <c r="I2064" s="40">
        <f>IF(Txn!$B1038="",0,Txn!$Q1038)</f>
        <v>0</v>
      </c>
      <c r="J2064" s="40">
        <f>IF(Txn!$B1038="",0,Txn!$R1038)</f>
        <v>0</v>
      </c>
      <c r="K2064" s="41">
        <f>IF($A2064="","",IFERROR(VALUE(MID($A2064,6,2)),""))</f>
        <v>0</v>
      </c>
      <c r="L2064" s="39">
        <f>IF(Txn!$K1038="","","طرف مقابل — "&amp;Txn!$K1038)</f>
        <v>0</v>
      </c>
      <c r="N2064" s="42">
        <f>IF($D2064="",0,COUNTIF(BankAccts,$D2064))</f>
        <v>0</v>
      </c>
    </row>
    <row r="2065" spans="1:14">
      <c r="A2065" s="38">
        <f>IF(Txn!$B1039="","",Txn!$B1039)</f>
        <v>0</v>
      </c>
      <c r="B2065" s="38">
        <f>IF(Txn!$B1039="","",Txn!$C1039)</f>
        <v>0</v>
      </c>
      <c r="C2065" s="39">
        <f>IF(Txn!$B1039="","","تراکنش بانکی")</f>
        <v>0</v>
      </c>
      <c r="D2065" s="38">
        <f>IF(Txn!$B1039="","",IF(Txn!$X1039="","",Txn!$X1039))</f>
        <v>0</v>
      </c>
      <c r="E2065" s="39">
        <f>IF($D2065="","",IFERROR(VLOOKUP($D2065,AcctTbl,2,0),""))</f>
        <v>0</v>
      </c>
      <c r="F2065" s="39">
        <f>IF($D2065="","",IFERROR(VLOOKUP($D2065,AcctTbl,3,0),""))</f>
        <v>0</v>
      </c>
      <c r="G2065" s="39">
        <f>IF(Txn!$B1039="","",Txn!$D1039)</f>
        <v>0</v>
      </c>
      <c r="H2065" s="38">
        <f>IF(Txn!$B1039="","",Txn!$E1039)</f>
        <v>0</v>
      </c>
      <c r="I2065" s="40">
        <f>IF(Txn!$B1039="",0,Txn!$O1039)</f>
        <v>0</v>
      </c>
      <c r="J2065" s="40">
        <f>IF(Txn!$B1039="",0,Txn!$P1039)</f>
        <v>0</v>
      </c>
      <c r="K2065" s="41">
        <f>IF($A2065="","",IFERROR(VALUE(MID($A2065,6,2)),""))</f>
        <v>0</v>
      </c>
      <c r="L2065" s="39">
        <f>IF(Txn!$K1039="","",Txn!$K1039)</f>
        <v>0</v>
      </c>
      <c r="N2065" s="42">
        <f>IF($D2065="",0,COUNTIF(BankAccts,$D2065))</f>
        <v>0</v>
      </c>
    </row>
    <row r="2066" spans="1:14">
      <c r="A2066" s="38">
        <f>IF(Txn!$B1039="","",Txn!$B1039)</f>
        <v>0</v>
      </c>
      <c r="B2066" s="38">
        <f>IF(Txn!$B1039="","",Txn!$C1039)</f>
        <v>0</v>
      </c>
      <c r="C2066" s="39">
        <f>IF(Txn!$B1039="","","تراکنش بانکی")</f>
        <v>0</v>
      </c>
      <c r="D2066" s="38">
        <f>IF(Txn!$B1039="","",IF(IF(Txn!$U1039="TRF",Txn!$Y1039,Txn!$Z1039)="","",IF(Txn!$U1039="TRF",Txn!$Y1039,Txn!$Z1039)))</f>
        <v>0</v>
      </c>
      <c r="E2066" s="39">
        <f>IF($D2066="","",IFERROR(VLOOKUP($D2066,AcctTbl,2,0),""))</f>
        <v>0</v>
      </c>
      <c r="F2066" s="39">
        <f>IF($D2066="","",IFERROR(VLOOKUP($D2066,AcctTbl,3,0),""))</f>
        <v>0</v>
      </c>
      <c r="G2066" s="39">
        <f>IF(Txn!$B1039="","",Txn!$D1039)</f>
        <v>0</v>
      </c>
      <c r="H2066" s="38">
        <f>IF(Txn!$B1039="","",Txn!$E1039)</f>
        <v>0</v>
      </c>
      <c r="I2066" s="40">
        <f>IF(Txn!$B1039="",0,Txn!$Q1039)</f>
        <v>0</v>
      </c>
      <c r="J2066" s="40">
        <f>IF(Txn!$B1039="",0,Txn!$R1039)</f>
        <v>0</v>
      </c>
      <c r="K2066" s="41">
        <f>IF($A2066="","",IFERROR(VALUE(MID($A2066,6,2)),""))</f>
        <v>0</v>
      </c>
      <c r="L2066" s="39">
        <f>IF(Txn!$K1039="","","طرف مقابل — "&amp;Txn!$K1039)</f>
        <v>0</v>
      </c>
      <c r="N2066" s="42">
        <f>IF($D2066="",0,COUNTIF(BankAccts,$D2066))</f>
        <v>0</v>
      </c>
    </row>
    <row r="2067" spans="1:14">
      <c r="A2067" s="38">
        <f>IF(Txn!$B1040="","",Txn!$B1040)</f>
        <v>0</v>
      </c>
      <c r="B2067" s="38">
        <f>IF(Txn!$B1040="","",Txn!$C1040)</f>
        <v>0</v>
      </c>
      <c r="C2067" s="39">
        <f>IF(Txn!$B1040="","","تراکنش بانکی")</f>
        <v>0</v>
      </c>
      <c r="D2067" s="38">
        <f>IF(Txn!$B1040="","",IF(Txn!$X1040="","",Txn!$X1040))</f>
        <v>0</v>
      </c>
      <c r="E2067" s="39">
        <f>IF($D2067="","",IFERROR(VLOOKUP($D2067,AcctTbl,2,0),""))</f>
        <v>0</v>
      </c>
      <c r="F2067" s="39">
        <f>IF($D2067="","",IFERROR(VLOOKUP($D2067,AcctTbl,3,0),""))</f>
        <v>0</v>
      </c>
      <c r="G2067" s="39">
        <f>IF(Txn!$B1040="","",Txn!$D1040)</f>
        <v>0</v>
      </c>
      <c r="H2067" s="38">
        <f>IF(Txn!$B1040="","",Txn!$E1040)</f>
        <v>0</v>
      </c>
      <c r="I2067" s="40">
        <f>IF(Txn!$B1040="",0,Txn!$O1040)</f>
        <v>0</v>
      </c>
      <c r="J2067" s="40">
        <f>IF(Txn!$B1040="",0,Txn!$P1040)</f>
        <v>0</v>
      </c>
      <c r="K2067" s="41">
        <f>IF($A2067="","",IFERROR(VALUE(MID($A2067,6,2)),""))</f>
        <v>0</v>
      </c>
      <c r="L2067" s="39">
        <f>IF(Txn!$K1040="","",Txn!$K1040)</f>
        <v>0</v>
      </c>
      <c r="N2067" s="42">
        <f>IF($D2067="",0,COUNTIF(BankAccts,$D2067))</f>
        <v>0</v>
      </c>
    </row>
    <row r="2068" spans="1:14">
      <c r="A2068" s="38">
        <f>IF(Txn!$B1040="","",Txn!$B1040)</f>
        <v>0</v>
      </c>
      <c r="B2068" s="38">
        <f>IF(Txn!$B1040="","",Txn!$C1040)</f>
        <v>0</v>
      </c>
      <c r="C2068" s="39">
        <f>IF(Txn!$B1040="","","تراکنش بانکی")</f>
        <v>0</v>
      </c>
      <c r="D2068" s="38">
        <f>IF(Txn!$B1040="","",IF(IF(Txn!$U1040="TRF",Txn!$Y1040,Txn!$Z1040)="","",IF(Txn!$U1040="TRF",Txn!$Y1040,Txn!$Z1040)))</f>
        <v>0</v>
      </c>
      <c r="E2068" s="39">
        <f>IF($D2068="","",IFERROR(VLOOKUP($D2068,AcctTbl,2,0),""))</f>
        <v>0</v>
      </c>
      <c r="F2068" s="39">
        <f>IF($D2068="","",IFERROR(VLOOKUP($D2068,AcctTbl,3,0),""))</f>
        <v>0</v>
      </c>
      <c r="G2068" s="39">
        <f>IF(Txn!$B1040="","",Txn!$D1040)</f>
        <v>0</v>
      </c>
      <c r="H2068" s="38">
        <f>IF(Txn!$B1040="","",Txn!$E1040)</f>
        <v>0</v>
      </c>
      <c r="I2068" s="40">
        <f>IF(Txn!$B1040="",0,Txn!$Q1040)</f>
        <v>0</v>
      </c>
      <c r="J2068" s="40">
        <f>IF(Txn!$B1040="",0,Txn!$R1040)</f>
        <v>0</v>
      </c>
      <c r="K2068" s="41">
        <f>IF($A2068="","",IFERROR(VALUE(MID($A2068,6,2)),""))</f>
        <v>0</v>
      </c>
      <c r="L2068" s="39">
        <f>IF(Txn!$K1040="","","طرف مقابل — "&amp;Txn!$K1040)</f>
        <v>0</v>
      </c>
      <c r="N2068" s="42">
        <f>IF($D2068="",0,COUNTIF(BankAccts,$D2068))</f>
        <v>0</v>
      </c>
    </row>
    <row r="2069" spans="1:14">
      <c r="A2069" s="38">
        <f>IF(Txn!$B1041="","",Txn!$B1041)</f>
        <v>0</v>
      </c>
      <c r="B2069" s="38">
        <f>IF(Txn!$B1041="","",Txn!$C1041)</f>
        <v>0</v>
      </c>
      <c r="C2069" s="39">
        <f>IF(Txn!$B1041="","","تراکنش بانکی")</f>
        <v>0</v>
      </c>
      <c r="D2069" s="38">
        <f>IF(Txn!$B1041="","",IF(Txn!$X1041="","",Txn!$X1041))</f>
        <v>0</v>
      </c>
      <c r="E2069" s="39">
        <f>IF($D2069="","",IFERROR(VLOOKUP($D2069,AcctTbl,2,0),""))</f>
        <v>0</v>
      </c>
      <c r="F2069" s="39">
        <f>IF($D2069="","",IFERROR(VLOOKUP($D2069,AcctTbl,3,0),""))</f>
        <v>0</v>
      </c>
      <c r="G2069" s="39">
        <f>IF(Txn!$B1041="","",Txn!$D1041)</f>
        <v>0</v>
      </c>
      <c r="H2069" s="38">
        <f>IF(Txn!$B1041="","",Txn!$E1041)</f>
        <v>0</v>
      </c>
      <c r="I2069" s="40">
        <f>IF(Txn!$B1041="",0,Txn!$O1041)</f>
        <v>0</v>
      </c>
      <c r="J2069" s="40">
        <f>IF(Txn!$B1041="",0,Txn!$P1041)</f>
        <v>0</v>
      </c>
      <c r="K2069" s="41">
        <f>IF($A2069="","",IFERROR(VALUE(MID($A2069,6,2)),""))</f>
        <v>0</v>
      </c>
      <c r="L2069" s="39">
        <f>IF(Txn!$K1041="","",Txn!$K1041)</f>
        <v>0</v>
      </c>
      <c r="N2069" s="42">
        <f>IF($D2069="",0,COUNTIF(BankAccts,$D2069))</f>
        <v>0</v>
      </c>
    </row>
    <row r="2070" spans="1:14">
      <c r="A2070" s="38">
        <f>IF(Txn!$B1041="","",Txn!$B1041)</f>
        <v>0</v>
      </c>
      <c r="B2070" s="38">
        <f>IF(Txn!$B1041="","",Txn!$C1041)</f>
        <v>0</v>
      </c>
      <c r="C2070" s="39">
        <f>IF(Txn!$B1041="","","تراکنش بانکی")</f>
        <v>0</v>
      </c>
      <c r="D2070" s="38">
        <f>IF(Txn!$B1041="","",IF(IF(Txn!$U1041="TRF",Txn!$Y1041,Txn!$Z1041)="","",IF(Txn!$U1041="TRF",Txn!$Y1041,Txn!$Z1041)))</f>
        <v>0</v>
      </c>
      <c r="E2070" s="39">
        <f>IF($D2070="","",IFERROR(VLOOKUP($D2070,AcctTbl,2,0),""))</f>
        <v>0</v>
      </c>
      <c r="F2070" s="39">
        <f>IF($D2070="","",IFERROR(VLOOKUP($D2070,AcctTbl,3,0),""))</f>
        <v>0</v>
      </c>
      <c r="G2070" s="39">
        <f>IF(Txn!$B1041="","",Txn!$D1041)</f>
        <v>0</v>
      </c>
      <c r="H2070" s="38">
        <f>IF(Txn!$B1041="","",Txn!$E1041)</f>
        <v>0</v>
      </c>
      <c r="I2070" s="40">
        <f>IF(Txn!$B1041="",0,Txn!$Q1041)</f>
        <v>0</v>
      </c>
      <c r="J2070" s="40">
        <f>IF(Txn!$B1041="",0,Txn!$R1041)</f>
        <v>0</v>
      </c>
      <c r="K2070" s="41">
        <f>IF($A2070="","",IFERROR(VALUE(MID($A2070,6,2)),""))</f>
        <v>0</v>
      </c>
      <c r="L2070" s="39">
        <f>IF(Txn!$K1041="","","طرف مقابل — "&amp;Txn!$K1041)</f>
        <v>0</v>
      </c>
      <c r="N2070" s="42">
        <f>IF($D2070="",0,COUNTIF(BankAccts,$D2070))</f>
        <v>0</v>
      </c>
    </row>
    <row r="2071" spans="1:14">
      <c r="A2071" s="38">
        <f>IF(Txn!$B1042="","",Txn!$B1042)</f>
        <v>0</v>
      </c>
      <c r="B2071" s="38">
        <f>IF(Txn!$B1042="","",Txn!$C1042)</f>
        <v>0</v>
      </c>
      <c r="C2071" s="39">
        <f>IF(Txn!$B1042="","","تراکنش بانکی")</f>
        <v>0</v>
      </c>
      <c r="D2071" s="38">
        <f>IF(Txn!$B1042="","",IF(Txn!$X1042="","",Txn!$X1042))</f>
        <v>0</v>
      </c>
      <c r="E2071" s="39">
        <f>IF($D2071="","",IFERROR(VLOOKUP($D2071,AcctTbl,2,0),""))</f>
        <v>0</v>
      </c>
      <c r="F2071" s="39">
        <f>IF($D2071="","",IFERROR(VLOOKUP($D2071,AcctTbl,3,0),""))</f>
        <v>0</v>
      </c>
      <c r="G2071" s="39">
        <f>IF(Txn!$B1042="","",Txn!$D1042)</f>
        <v>0</v>
      </c>
      <c r="H2071" s="38">
        <f>IF(Txn!$B1042="","",Txn!$E1042)</f>
        <v>0</v>
      </c>
      <c r="I2071" s="40">
        <f>IF(Txn!$B1042="",0,Txn!$O1042)</f>
        <v>0</v>
      </c>
      <c r="J2071" s="40">
        <f>IF(Txn!$B1042="",0,Txn!$P1042)</f>
        <v>0</v>
      </c>
      <c r="K2071" s="41">
        <f>IF($A2071="","",IFERROR(VALUE(MID($A2071,6,2)),""))</f>
        <v>0</v>
      </c>
      <c r="L2071" s="39">
        <f>IF(Txn!$K1042="","",Txn!$K1042)</f>
        <v>0</v>
      </c>
      <c r="N2071" s="42">
        <f>IF($D2071="",0,COUNTIF(BankAccts,$D2071))</f>
        <v>0</v>
      </c>
    </row>
    <row r="2072" spans="1:14">
      <c r="A2072" s="38">
        <f>IF(Txn!$B1042="","",Txn!$B1042)</f>
        <v>0</v>
      </c>
      <c r="B2072" s="38">
        <f>IF(Txn!$B1042="","",Txn!$C1042)</f>
        <v>0</v>
      </c>
      <c r="C2072" s="39">
        <f>IF(Txn!$B1042="","","تراکنش بانکی")</f>
        <v>0</v>
      </c>
      <c r="D2072" s="38">
        <f>IF(Txn!$B1042="","",IF(IF(Txn!$U1042="TRF",Txn!$Y1042,Txn!$Z1042)="","",IF(Txn!$U1042="TRF",Txn!$Y1042,Txn!$Z1042)))</f>
        <v>0</v>
      </c>
      <c r="E2072" s="39">
        <f>IF($D2072="","",IFERROR(VLOOKUP($D2072,AcctTbl,2,0),""))</f>
        <v>0</v>
      </c>
      <c r="F2072" s="39">
        <f>IF($D2072="","",IFERROR(VLOOKUP($D2072,AcctTbl,3,0),""))</f>
        <v>0</v>
      </c>
      <c r="G2072" s="39">
        <f>IF(Txn!$B1042="","",Txn!$D1042)</f>
        <v>0</v>
      </c>
      <c r="H2072" s="38">
        <f>IF(Txn!$B1042="","",Txn!$E1042)</f>
        <v>0</v>
      </c>
      <c r="I2072" s="40">
        <f>IF(Txn!$B1042="",0,Txn!$Q1042)</f>
        <v>0</v>
      </c>
      <c r="J2072" s="40">
        <f>IF(Txn!$B1042="",0,Txn!$R1042)</f>
        <v>0</v>
      </c>
      <c r="K2072" s="41">
        <f>IF($A2072="","",IFERROR(VALUE(MID($A2072,6,2)),""))</f>
        <v>0</v>
      </c>
      <c r="L2072" s="39">
        <f>IF(Txn!$K1042="","","طرف مقابل — "&amp;Txn!$K1042)</f>
        <v>0</v>
      </c>
      <c r="N2072" s="42">
        <f>IF($D2072="",0,COUNTIF(BankAccts,$D2072))</f>
        <v>0</v>
      </c>
    </row>
    <row r="2073" spans="1:14">
      <c r="A2073" s="38">
        <f>IF(Txn!$B1043="","",Txn!$B1043)</f>
        <v>0</v>
      </c>
      <c r="B2073" s="38">
        <f>IF(Txn!$B1043="","",Txn!$C1043)</f>
        <v>0</v>
      </c>
      <c r="C2073" s="39">
        <f>IF(Txn!$B1043="","","تراکنش بانکی")</f>
        <v>0</v>
      </c>
      <c r="D2073" s="38">
        <f>IF(Txn!$B1043="","",IF(Txn!$X1043="","",Txn!$X1043))</f>
        <v>0</v>
      </c>
      <c r="E2073" s="39">
        <f>IF($D2073="","",IFERROR(VLOOKUP($D2073,AcctTbl,2,0),""))</f>
        <v>0</v>
      </c>
      <c r="F2073" s="39">
        <f>IF($D2073="","",IFERROR(VLOOKUP($D2073,AcctTbl,3,0),""))</f>
        <v>0</v>
      </c>
      <c r="G2073" s="39">
        <f>IF(Txn!$B1043="","",Txn!$D1043)</f>
        <v>0</v>
      </c>
      <c r="H2073" s="38">
        <f>IF(Txn!$B1043="","",Txn!$E1043)</f>
        <v>0</v>
      </c>
      <c r="I2073" s="40">
        <f>IF(Txn!$B1043="",0,Txn!$O1043)</f>
        <v>0</v>
      </c>
      <c r="J2073" s="40">
        <f>IF(Txn!$B1043="",0,Txn!$P1043)</f>
        <v>0</v>
      </c>
      <c r="K2073" s="41">
        <f>IF($A2073="","",IFERROR(VALUE(MID($A2073,6,2)),""))</f>
        <v>0</v>
      </c>
      <c r="L2073" s="39">
        <f>IF(Txn!$K1043="","",Txn!$K1043)</f>
        <v>0</v>
      </c>
      <c r="N2073" s="42">
        <f>IF($D2073="",0,COUNTIF(BankAccts,$D2073))</f>
        <v>0</v>
      </c>
    </row>
    <row r="2074" spans="1:14">
      <c r="A2074" s="38">
        <f>IF(Txn!$B1043="","",Txn!$B1043)</f>
        <v>0</v>
      </c>
      <c r="B2074" s="38">
        <f>IF(Txn!$B1043="","",Txn!$C1043)</f>
        <v>0</v>
      </c>
      <c r="C2074" s="39">
        <f>IF(Txn!$B1043="","","تراکنش بانکی")</f>
        <v>0</v>
      </c>
      <c r="D2074" s="38">
        <f>IF(Txn!$B1043="","",IF(IF(Txn!$U1043="TRF",Txn!$Y1043,Txn!$Z1043)="","",IF(Txn!$U1043="TRF",Txn!$Y1043,Txn!$Z1043)))</f>
        <v>0</v>
      </c>
      <c r="E2074" s="39">
        <f>IF($D2074="","",IFERROR(VLOOKUP($D2074,AcctTbl,2,0),""))</f>
        <v>0</v>
      </c>
      <c r="F2074" s="39">
        <f>IF($D2074="","",IFERROR(VLOOKUP($D2074,AcctTbl,3,0),""))</f>
        <v>0</v>
      </c>
      <c r="G2074" s="39">
        <f>IF(Txn!$B1043="","",Txn!$D1043)</f>
        <v>0</v>
      </c>
      <c r="H2074" s="38">
        <f>IF(Txn!$B1043="","",Txn!$E1043)</f>
        <v>0</v>
      </c>
      <c r="I2074" s="40">
        <f>IF(Txn!$B1043="",0,Txn!$Q1043)</f>
        <v>0</v>
      </c>
      <c r="J2074" s="40">
        <f>IF(Txn!$B1043="",0,Txn!$R1043)</f>
        <v>0</v>
      </c>
      <c r="K2074" s="41">
        <f>IF($A2074="","",IFERROR(VALUE(MID($A2074,6,2)),""))</f>
        <v>0</v>
      </c>
      <c r="L2074" s="39">
        <f>IF(Txn!$K1043="","","طرف مقابل — "&amp;Txn!$K1043)</f>
        <v>0</v>
      </c>
      <c r="N2074" s="42">
        <f>IF($D2074="",0,COUNTIF(BankAccts,$D2074))</f>
        <v>0</v>
      </c>
    </row>
    <row r="2075" spans="1:14">
      <c r="A2075" s="38">
        <f>IF(Txn!$B1044="","",Txn!$B1044)</f>
        <v>0</v>
      </c>
      <c r="B2075" s="38">
        <f>IF(Txn!$B1044="","",Txn!$C1044)</f>
        <v>0</v>
      </c>
      <c r="C2075" s="39">
        <f>IF(Txn!$B1044="","","تراکنش بانکی")</f>
        <v>0</v>
      </c>
      <c r="D2075" s="38">
        <f>IF(Txn!$B1044="","",IF(Txn!$X1044="","",Txn!$X1044))</f>
        <v>0</v>
      </c>
      <c r="E2075" s="39">
        <f>IF($D2075="","",IFERROR(VLOOKUP($D2075,AcctTbl,2,0),""))</f>
        <v>0</v>
      </c>
      <c r="F2075" s="39">
        <f>IF($D2075="","",IFERROR(VLOOKUP($D2075,AcctTbl,3,0),""))</f>
        <v>0</v>
      </c>
      <c r="G2075" s="39">
        <f>IF(Txn!$B1044="","",Txn!$D1044)</f>
        <v>0</v>
      </c>
      <c r="H2075" s="38">
        <f>IF(Txn!$B1044="","",Txn!$E1044)</f>
        <v>0</v>
      </c>
      <c r="I2075" s="40">
        <f>IF(Txn!$B1044="",0,Txn!$O1044)</f>
        <v>0</v>
      </c>
      <c r="J2075" s="40">
        <f>IF(Txn!$B1044="",0,Txn!$P1044)</f>
        <v>0</v>
      </c>
      <c r="K2075" s="41">
        <f>IF($A2075="","",IFERROR(VALUE(MID($A2075,6,2)),""))</f>
        <v>0</v>
      </c>
      <c r="L2075" s="39">
        <f>IF(Txn!$K1044="","",Txn!$K1044)</f>
        <v>0</v>
      </c>
      <c r="N2075" s="42">
        <f>IF($D2075="",0,COUNTIF(BankAccts,$D2075))</f>
        <v>0</v>
      </c>
    </row>
    <row r="2076" spans="1:14">
      <c r="A2076" s="38">
        <f>IF(Txn!$B1044="","",Txn!$B1044)</f>
        <v>0</v>
      </c>
      <c r="B2076" s="38">
        <f>IF(Txn!$B1044="","",Txn!$C1044)</f>
        <v>0</v>
      </c>
      <c r="C2076" s="39">
        <f>IF(Txn!$B1044="","","تراکنش بانکی")</f>
        <v>0</v>
      </c>
      <c r="D2076" s="38">
        <f>IF(Txn!$B1044="","",IF(IF(Txn!$U1044="TRF",Txn!$Y1044,Txn!$Z1044)="","",IF(Txn!$U1044="TRF",Txn!$Y1044,Txn!$Z1044)))</f>
        <v>0</v>
      </c>
      <c r="E2076" s="39">
        <f>IF($D2076="","",IFERROR(VLOOKUP($D2076,AcctTbl,2,0),""))</f>
        <v>0</v>
      </c>
      <c r="F2076" s="39">
        <f>IF($D2076="","",IFERROR(VLOOKUP($D2076,AcctTbl,3,0),""))</f>
        <v>0</v>
      </c>
      <c r="G2076" s="39">
        <f>IF(Txn!$B1044="","",Txn!$D1044)</f>
        <v>0</v>
      </c>
      <c r="H2076" s="38">
        <f>IF(Txn!$B1044="","",Txn!$E1044)</f>
        <v>0</v>
      </c>
      <c r="I2076" s="40">
        <f>IF(Txn!$B1044="",0,Txn!$Q1044)</f>
        <v>0</v>
      </c>
      <c r="J2076" s="40">
        <f>IF(Txn!$B1044="",0,Txn!$R1044)</f>
        <v>0</v>
      </c>
      <c r="K2076" s="41">
        <f>IF($A2076="","",IFERROR(VALUE(MID($A2076,6,2)),""))</f>
        <v>0</v>
      </c>
      <c r="L2076" s="39">
        <f>IF(Txn!$K1044="","","طرف مقابل — "&amp;Txn!$K1044)</f>
        <v>0</v>
      </c>
      <c r="N2076" s="42">
        <f>IF($D2076="",0,COUNTIF(BankAccts,$D2076))</f>
        <v>0</v>
      </c>
    </row>
    <row r="2077" spans="1:14">
      <c r="A2077" s="38">
        <f>IF(Txn!$B1045="","",Txn!$B1045)</f>
        <v>0</v>
      </c>
      <c r="B2077" s="38">
        <f>IF(Txn!$B1045="","",Txn!$C1045)</f>
        <v>0</v>
      </c>
      <c r="C2077" s="39">
        <f>IF(Txn!$B1045="","","تراکنش بانکی")</f>
        <v>0</v>
      </c>
      <c r="D2077" s="38">
        <f>IF(Txn!$B1045="","",IF(Txn!$X1045="","",Txn!$X1045))</f>
        <v>0</v>
      </c>
      <c r="E2077" s="39">
        <f>IF($D2077="","",IFERROR(VLOOKUP($D2077,AcctTbl,2,0),""))</f>
        <v>0</v>
      </c>
      <c r="F2077" s="39">
        <f>IF($D2077="","",IFERROR(VLOOKUP($D2077,AcctTbl,3,0),""))</f>
        <v>0</v>
      </c>
      <c r="G2077" s="39">
        <f>IF(Txn!$B1045="","",Txn!$D1045)</f>
        <v>0</v>
      </c>
      <c r="H2077" s="38">
        <f>IF(Txn!$B1045="","",Txn!$E1045)</f>
        <v>0</v>
      </c>
      <c r="I2077" s="40">
        <f>IF(Txn!$B1045="",0,Txn!$O1045)</f>
        <v>0</v>
      </c>
      <c r="J2077" s="40">
        <f>IF(Txn!$B1045="",0,Txn!$P1045)</f>
        <v>0</v>
      </c>
      <c r="K2077" s="41">
        <f>IF($A2077="","",IFERROR(VALUE(MID($A2077,6,2)),""))</f>
        <v>0</v>
      </c>
      <c r="L2077" s="39">
        <f>IF(Txn!$K1045="","",Txn!$K1045)</f>
        <v>0</v>
      </c>
      <c r="N2077" s="42">
        <f>IF($D2077="",0,COUNTIF(BankAccts,$D2077))</f>
        <v>0</v>
      </c>
    </row>
    <row r="2078" spans="1:14">
      <c r="A2078" s="38">
        <f>IF(Txn!$B1045="","",Txn!$B1045)</f>
        <v>0</v>
      </c>
      <c r="B2078" s="38">
        <f>IF(Txn!$B1045="","",Txn!$C1045)</f>
        <v>0</v>
      </c>
      <c r="C2078" s="39">
        <f>IF(Txn!$B1045="","","تراکنش بانکی")</f>
        <v>0</v>
      </c>
      <c r="D2078" s="38">
        <f>IF(Txn!$B1045="","",IF(IF(Txn!$U1045="TRF",Txn!$Y1045,Txn!$Z1045)="","",IF(Txn!$U1045="TRF",Txn!$Y1045,Txn!$Z1045)))</f>
        <v>0</v>
      </c>
      <c r="E2078" s="39">
        <f>IF($D2078="","",IFERROR(VLOOKUP($D2078,AcctTbl,2,0),""))</f>
        <v>0</v>
      </c>
      <c r="F2078" s="39">
        <f>IF($D2078="","",IFERROR(VLOOKUP($D2078,AcctTbl,3,0),""))</f>
        <v>0</v>
      </c>
      <c r="G2078" s="39">
        <f>IF(Txn!$B1045="","",Txn!$D1045)</f>
        <v>0</v>
      </c>
      <c r="H2078" s="38">
        <f>IF(Txn!$B1045="","",Txn!$E1045)</f>
        <v>0</v>
      </c>
      <c r="I2078" s="40">
        <f>IF(Txn!$B1045="",0,Txn!$Q1045)</f>
        <v>0</v>
      </c>
      <c r="J2078" s="40">
        <f>IF(Txn!$B1045="",0,Txn!$R1045)</f>
        <v>0</v>
      </c>
      <c r="K2078" s="41">
        <f>IF($A2078="","",IFERROR(VALUE(MID($A2078,6,2)),""))</f>
        <v>0</v>
      </c>
      <c r="L2078" s="39">
        <f>IF(Txn!$K1045="","","طرف مقابل — "&amp;Txn!$K1045)</f>
        <v>0</v>
      </c>
      <c r="N2078" s="42">
        <f>IF($D2078="",0,COUNTIF(BankAccts,$D2078))</f>
        <v>0</v>
      </c>
    </row>
    <row r="2079" spans="1:14">
      <c r="A2079" s="38">
        <f>IF(Txn!$B1046="","",Txn!$B1046)</f>
        <v>0</v>
      </c>
      <c r="B2079" s="38">
        <f>IF(Txn!$B1046="","",Txn!$C1046)</f>
        <v>0</v>
      </c>
      <c r="C2079" s="39">
        <f>IF(Txn!$B1046="","","تراکنش بانکی")</f>
        <v>0</v>
      </c>
      <c r="D2079" s="38">
        <f>IF(Txn!$B1046="","",IF(Txn!$X1046="","",Txn!$X1046))</f>
        <v>0</v>
      </c>
      <c r="E2079" s="39">
        <f>IF($D2079="","",IFERROR(VLOOKUP($D2079,AcctTbl,2,0),""))</f>
        <v>0</v>
      </c>
      <c r="F2079" s="39">
        <f>IF($D2079="","",IFERROR(VLOOKUP($D2079,AcctTbl,3,0),""))</f>
        <v>0</v>
      </c>
      <c r="G2079" s="39">
        <f>IF(Txn!$B1046="","",Txn!$D1046)</f>
        <v>0</v>
      </c>
      <c r="H2079" s="38">
        <f>IF(Txn!$B1046="","",Txn!$E1046)</f>
        <v>0</v>
      </c>
      <c r="I2079" s="40">
        <f>IF(Txn!$B1046="",0,Txn!$O1046)</f>
        <v>0</v>
      </c>
      <c r="J2079" s="40">
        <f>IF(Txn!$B1046="",0,Txn!$P1046)</f>
        <v>0</v>
      </c>
      <c r="K2079" s="41">
        <f>IF($A2079="","",IFERROR(VALUE(MID($A2079,6,2)),""))</f>
        <v>0</v>
      </c>
      <c r="L2079" s="39">
        <f>IF(Txn!$K1046="","",Txn!$K1046)</f>
        <v>0</v>
      </c>
      <c r="N2079" s="42">
        <f>IF($D2079="",0,COUNTIF(BankAccts,$D2079))</f>
        <v>0</v>
      </c>
    </row>
    <row r="2080" spans="1:14">
      <c r="A2080" s="38">
        <f>IF(Txn!$B1046="","",Txn!$B1046)</f>
        <v>0</v>
      </c>
      <c r="B2080" s="38">
        <f>IF(Txn!$B1046="","",Txn!$C1046)</f>
        <v>0</v>
      </c>
      <c r="C2080" s="39">
        <f>IF(Txn!$B1046="","","تراکنش بانکی")</f>
        <v>0</v>
      </c>
      <c r="D2080" s="38">
        <f>IF(Txn!$B1046="","",IF(IF(Txn!$U1046="TRF",Txn!$Y1046,Txn!$Z1046)="","",IF(Txn!$U1046="TRF",Txn!$Y1046,Txn!$Z1046)))</f>
        <v>0</v>
      </c>
      <c r="E2080" s="39">
        <f>IF($D2080="","",IFERROR(VLOOKUP($D2080,AcctTbl,2,0),""))</f>
        <v>0</v>
      </c>
      <c r="F2080" s="39">
        <f>IF($D2080="","",IFERROR(VLOOKUP($D2080,AcctTbl,3,0),""))</f>
        <v>0</v>
      </c>
      <c r="G2080" s="39">
        <f>IF(Txn!$B1046="","",Txn!$D1046)</f>
        <v>0</v>
      </c>
      <c r="H2080" s="38">
        <f>IF(Txn!$B1046="","",Txn!$E1046)</f>
        <v>0</v>
      </c>
      <c r="I2080" s="40">
        <f>IF(Txn!$B1046="",0,Txn!$Q1046)</f>
        <v>0</v>
      </c>
      <c r="J2080" s="40">
        <f>IF(Txn!$B1046="",0,Txn!$R1046)</f>
        <v>0</v>
      </c>
      <c r="K2080" s="41">
        <f>IF($A2080="","",IFERROR(VALUE(MID($A2080,6,2)),""))</f>
        <v>0</v>
      </c>
      <c r="L2080" s="39">
        <f>IF(Txn!$K1046="","","طرف مقابل — "&amp;Txn!$K1046)</f>
        <v>0</v>
      </c>
      <c r="N2080" s="42">
        <f>IF($D2080="",0,COUNTIF(BankAccts,$D2080))</f>
        <v>0</v>
      </c>
    </row>
    <row r="2081" spans="1:14">
      <c r="A2081" s="38">
        <f>IF(Txn!$B1047="","",Txn!$B1047)</f>
        <v>0</v>
      </c>
      <c r="B2081" s="38">
        <f>IF(Txn!$B1047="","",Txn!$C1047)</f>
        <v>0</v>
      </c>
      <c r="C2081" s="39">
        <f>IF(Txn!$B1047="","","تراکنش بانکی")</f>
        <v>0</v>
      </c>
      <c r="D2081" s="38">
        <f>IF(Txn!$B1047="","",IF(Txn!$X1047="","",Txn!$X1047))</f>
        <v>0</v>
      </c>
      <c r="E2081" s="39">
        <f>IF($D2081="","",IFERROR(VLOOKUP($D2081,AcctTbl,2,0),""))</f>
        <v>0</v>
      </c>
      <c r="F2081" s="39">
        <f>IF($D2081="","",IFERROR(VLOOKUP($D2081,AcctTbl,3,0),""))</f>
        <v>0</v>
      </c>
      <c r="G2081" s="39">
        <f>IF(Txn!$B1047="","",Txn!$D1047)</f>
        <v>0</v>
      </c>
      <c r="H2081" s="38">
        <f>IF(Txn!$B1047="","",Txn!$E1047)</f>
        <v>0</v>
      </c>
      <c r="I2081" s="40">
        <f>IF(Txn!$B1047="",0,Txn!$O1047)</f>
        <v>0</v>
      </c>
      <c r="J2081" s="40">
        <f>IF(Txn!$B1047="",0,Txn!$P1047)</f>
        <v>0</v>
      </c>
      <c r="K2081" s="41">
        <f>IF($A2081="","",IFERROR(VALUE(MID($A2081,6,2)),""))</f>
        <v>0</v>
      </c>
      <c r="L2081" s="39">
        <f>IF(Txn!$K1047="","",Txn!$K1047)</f>
        <v>0</v>
      </c>
      <c r="N2081" s="42">
        <f>IF($D2081="",0,COUNTIF(BankAccts,$D2081))</f>
        <v>0</v>
      </c>
    </row>
    <row r="2082" spans="1:14">
      <c r="A2082" s="38">
        <f>IF(Txn!$B1047="","",Txn!$B1047)</f>
        <v>0</v>
      </c>
      <c r="B2082" s="38">
        <f>IF(Txn!$B1047="","",Txn!$C1047)</f>
        <v>0</v>
      </c>
      <c r="C2082" s="39">
        <f>IF(Txn!$B1047="","","تراکنش بانکی")</f>
        <v>0</v>
      </c>
      <c r="D2082" s="38">
        <f>IF(Txn!$B1047="","",IF(IF(Txn!$U1047="TRF",Txn!$Y1047,Txn!$Z1047)="","",IF(Txn!$U1047="TRF",Txn!$Y1047,Txn!$Z1047)))</f>
        <v>0</v>
      </c>
      <c r="E2082" s="39">
        <f>IF($D2082="","",IFERROR(VLOOKUP($D2082,AcctTbl,2,0),""))</f>
        <v>0</v>
      </c>
      <c r="F2082" s="39">
        <f>IF($D2082="","",IFERROR(VLOOKUP($D2082,AcctTbl,3,0),""))</f>
        <v>0</v>
      </c>
      <c r="G2082" s="39">
        <f>IF(Txn!$B1047="","",Txn!$D1047)</f>
        <v>0</v>
      </c>
      <c r="H2082" s="38">
        <f>IF(Txn!$B1047="","",Txn!$E1047)</f>
        <v>0</v>
      </c>
      <c r="I2082" s="40">
        <f>IF(Txn!$B1047="",0,Txn!$Q1047)</f>
        <v>0</v>
      </c>
      <c r="J2082" s="40">
        <f>IF(Txn!$B1047="",0,Txn!$R1047)</f>
        <v>0</v>
      </c>
      <c r="K2082" s="41">
        <f>IF($A2082="","",IFERROR(VALUE(MID($A2082,6,2)),""))</f>
        <v>0</v>
      </c>
      <c r="L2082" s="39">
        <f>IF(Txn!$K1047="","","طرف مقابل — "&amp;Txn!$K1047)</f>
        <v>0</v>
      </c>
      <c r="N2082" s="42">
        <f>IF($D2082="",0,COUNTIF(BankAccts,$D2082))</f>
        <v>0</v>
      </c>
    </row>
    <row r="2083" spans="1:14">
      <c r="A2083" s="38">
        <f>IF(Txn!$B1048="","",Txn!$B1048)</f>
        <v>0</v>
      </c>
      <c r="B2083" s="38">
        <f>IF(Txn!$B1048="","",Txn!$C1048)</f>
        <v>0</v>
      </c>
      <c r="C2083" s="39">
        <f>IF(Txn!$B1048="","","تراکنش بانکی")</f>
        <v>0</v>
      </c>
      <c r="D2083" s="38">
        <f>IF(Txn!$B1048="","",IF(Txn!$X1048="","",Txn!$X1048))</f>
        <v>0</v>
      </c>
      <c r="E2083" s="39">
        <f>IF($D2083="","",IFERROR(VLOOKUP($D2083,AcctTbl,2,0),""))</f>
        <v>0</v>
      </c>
      <c r="F2083" s="39">
        <f>IF($D2083="","",IFERROR(VLOOKUP($D2083,AcctTbl,3,0),""))</f>
        <v>0</v>
      </c>
      <c r="G2083" s="39">
        <f>IF(Txn!$B1048="","",Txn!$D1048)</f>
        <v>0</v>
      </c>
      <c r="H2083" s="38">
        <f>IF(Txn!$B1048="","",Txn!$E1048)</f>
        <v>0</v>
      </c>
      <c r="I2083" s="40">
        <f>IF(Txn!$B1048="",0,Txn!$O1048)</f>
        <v>0</v>
      </c>
      <c r="J2083" s="40">
        <f>IF(Txn!$B1048="",0,Txn!$P1048)</f>
        <v>0</v>
      </c>
      <c r="K2083" s="41">
        <f>IF($A2083="","",IFERROR(VALUE(MID($A2083,6,2)),""))</f>
        <v>0</v>
      </c>
      <c r="L2083" s="39">
        <f>IF(Txn!$K1048="","",Txn!$K1048)</f>
        <v>0</v>
      </c>
      <c r="N2083" s="42">
        <f>IF($D2083="",0,COUNTIF(BankAccts,$D2083))</f>
        <v>0</v>
      </c>
    </row>
    <row r="2084" spans="1:14">
      <c r="A2084" s="38">
        <f>IF(Txn!$B1048="","",Txn!$B1048)</f>
        <v>0</v>
      </c>
      <c r="B2084" s="38">
        <f>IF(Txn!$B1048="","",Txn!$C1048)</f>
        <v>0</v>
      </c>
      <c r="C2084" s="39">
        <f>IF(Txn!$B1048="","","تراکنش بانکی")</f>
        <v>0</v>
      </c>
      <c r="D2084" s="38">
        <f>IF(Txn!$B1048="","",IF(IF(Txn!$U1048="TRF",Txn!$Y1048,Txn!$Z1048)="","",IF(Txn!$U1048="TRF",Txn!$Y1048,Txn!$Z1048)))</f>
        <v>0</v>
      </c>
      <c r="E2084" s="39">
        <f>IF($D2084="","",IFERROR(VLOOKUP($D2084,AcctTbl,2,0),""))</f>
        <v>0</v>
      </c>
      <c r="F2084" s="39">
        <f>IF($D2084="","",IFERROR(VLOOKUP($D2084,AcctTbl,3,0),""))</f>
        <v>0</v>
      </c>
      <c r="G2084" s="39">
        <f>IF(Txn!$B1048="","",Txn!$D1048)</f>
        <v>0</v>
      </c>
      <c r="H2084" s="38">
        <f>IF(Txn!$B1048="","",Txn!$E1048)</f>
        <v>0</v>
      </c>
      <c r="I2084" s="40">
        <f>IF(Txn!$B1048="",0,Txn!$Q1048)</f>
        <v>0</v>
      </c>
      <c r="J2084" s="40">
        <f>IF(Txn!$B1048="",0,Txn!$R1048)</f>
        <v>0</v>
      </c>
      <c r="K2084" s="41">
        <f>IF($A2084="","",IFERROR(VALUE(MID($A2084,6,2)),""))</f>
        <v>0</v>
      </c>
      <c r="L2084" s="39">
        <f>IF(Txn!$K1048="","","طرف مقابل — "&amp;Txn!$K1048)</f>
        <v>0</v>
      </c>
      <c r="N2084" s="42">
        <f>IF($D2084="",0,COUNTIF(BankAccts,$D2084))</f>
        <v>0</v>
      </c>
    </row>
    <row r="2085" spans="1:14">
      <c r="A2085" s="38">
        <f>IF(Txn!$B1049="","",Txn!$B1049)</f>
        <v>0</v>
      </c>
      <c r="B2085" s="38">
        <f>IF(Txn!$B1049="","",Txn!$C1049)</f>
        <v>0</v>
      </c>
      <c r="C2085" s="39">
        <f>IF(Txn!$B1049="","","تراکنش بانکی")</f>
        <v>0</v>
      </c>
      <c r="D2085" s="38">
        <f>IF(Txn!$B1049="","",IF(Txn!$X1049="","",Txn!$X1049))</f>
        <v>0</v>
      </c>
      <c r="E2085" s="39">
        <f>IF($D2085="","",IFERROR(VLOOKUP($D2085,AcctTbl,2,0),""))</f>
        <v>0</v>
      </c>
      <c r="F2085" s="39">
        <f>IF($D2085="","",IFERROR(VLOOKUP($D2085,AcctTbl,3,0),""))</f>
        <v>0</v>
      </c>
      <c r="G2085" s="39">
        <f>IF(Txn!$B1049="","",Txn!$D1049)</f>
        <v>0</v>
      </c>
      <c r="H2085" s="38">
        <f>IF(Txn!$B1049="","",Txn!$E1049)</f>
        <v>0</v>
      </c>
      <c r="I2085" s="40">
        <f>IF(Txn!$B1049="",0,Txn!$O1049)</f>
        <v>0</v>
      </c>
      <c r="J2085" s="40">
        <f>IF(Txn!$B1049="",0,Txn!$P1049)</f>
        <v>0</v>
      </c>
      <c r="K2085" s="41">
        <f>IF($A2085="","",IFERROR(VALUE(MID($A2085,6,2)),""))</f>
        <v>0</v>
      </c>
      <c r="L2085" s="39">
        <f>IF(Txn!$K1049="","",Txn!$K1049)</f>
        <v>0</v>
      </c>
      <c r="N2085" s="42">
        <f>IF($D2085="",0,COUNTIF(BankAccts,$D2085))</f>
        <v>0</v>
      </c>
    </row>
    <row r="2086" spans="1:14">
      <c r="A2086" s="38">
        <f>IF(Txn!$B1049="","",Txn!$B1049)</f>
        <v>0</v>
      </c>
      <c r="B2086" s="38">
        <f>IF(Txn!$B1049="","",Txn!$C1049)</f>
        <v>0</v>
      </c>
      <c r="C2086" s="39">
        <f>IF(Txn!$B1049="","","تراکنش بانکی")</f>
        <v>0</v>
      </c>
      <c r="D2086" s="38">
        <f>IF(Txn!$B1049="","",IF(IF(Txn!$U1049="TRF",Txn!$Y1049,Txn!$Z1049)="","",IF(Txn!$U1049="TRF",Txn!$Y1049,Txn!$Z1049)))</f>
        <v>0</v>
      </c>
      <c r="E2086" s="39">
        <f>IF($D2086="","",IFERROR(VLOOKUP($D2086,AcctTbl,2,0),""))</f>
        <v>0</v>
      </c>
      <c r="F2086" s="39">
        <f>IF($D2086="","",IFERROR(VLOOKUP($D2086,AcctTbl,3,0),""))</f>
        <v>0</v>
      </c>
      <c r="G2086" s="39">
        <f>IF(Txn!$B1049="","",Txn!$D1049)</f>
        <v>0</v>
      </c>
      <c r="H2086" s="38">
        <f>IF(Txn!$B1049="","",Txn!$E1049)</f>
        <v>0</v>
      </c>
      <c r="I2086" s="40">
        <f>IF(Txn!$B1049="",0,Txn!$Q1049)</f>
        <v>0</v>
      </c>
      <c r="J2086" s="40">
        <f>IF(Txn!$B1049="",0,Txn!$R1049)</f>
        <v>0</v>
      </c>
      <c r="K2086" s="41">
        <f>IF($A2086="","",IFERROR(VALUE(MID($A2086,6,2)),""))</f>
        <v>0</v>
      </c>
      <c r="L2086" s="39">
        <f>IF(Txn!$K1049="","","طرف مقابل — "&amp;Txn!$K1049)</f>
        <v>0</v>
      </c>
      <c r="N2086" s="42">
        <f>IF($D2086="",0,COUNTIF(BankAccts,$D2086))</f>
        <v>0</v>
      </c>
    </row>
    <row r="2087" spans="1:14">
      <c r="A2087" s="38">
        <f>IF(Txn!$B1050="","",Txn!$B1050)</f>
        <v>0</v>
      </c>
      <c r="B2087" s="38">
        <f>IF(Txn!$B1050="","",Txn!$C1050)</f>
        <v>0</v>
      </c>
      <c r="C2087" s="39">
        <f>IF(Txn!$B1050="","","تراکنش بانکی")</f>
        <v>0</v>
      </c>
      <c r="D2087" s="38">
        <f>IF(Txn!$B1050="","",IF(Txn!$X1050="","",Txn!$X1050))</f>
        <v>0</v>
      </c>
      <c r="E2087" s="39">
        <f>IF($D2087="","",IFERROR(VLOOKUP($D2087,AcctTbl,2,0),""))</f>
        <v>0</v>
      </c>
      <c r="F2087" s="39">
        <f>IF($D2087="","",IFERROR(VLOOKUP($D2087,AcctTbl,3,0),""))</f>
        <v>0</v>
      </c>
      <c r="G2087" s="39">
        <f>IF(Txn!$B1050="","",Txn!$D1050)</f>
        <v>0</v>
      </c>
      <c r="H2087" s="38">
        <f>IF(Txn!$B1050="","",Txn!$E1050)</f>
        <v>0</v>
      </c>
      <c r="I2087" s="40">
        <f>IF(Txn!$B1050="",0,Txn!$O1050)</f>
        <v>0</v>
      </c>
      <c r="J2087" s="40">
        <f>IF(Txn!$B1050="",0,Txn!$P1050)</f>
        <v>0</v>
      </c>
      <c r="K2087" s="41">
        <f>IF($A2087="","",IFERROR(VALUE(MID($A2087,6,2)),""))</f>
        <v>0</v>
      </c>
      <c r="L2087" s="39">
        <f>IF(Txn!$K1050="","",Txn!$K1050)</f>
        <v>0</v>
      </c>
      <c r="N2087" s="42">
        <f>IF($D2087="",0,COUNTIF(BankAccts,$D2087))</f>
        <v>0</v>
      </c>
    </row>
    <row r="2088" spans="1:14">
      <c r="A2088" s="38">
        <f>IF(Txn!$B1050="","",Txn!$B1050)</f>
        <v>0</v>
      </c>
      <c r="B2088" s="38">
        <f>IF(Txn!$B1050="","",Txn!$C1050)</f>
        <v>0</v>
      </c>
      <c r="C2088" s="39">
        <f>IF(Txn!$B1050="","","تراکنش بانکی")</f>
        <v>0</v>
      </c>
      <c r="D2088" s="38">
        <f>IF(Txn!$B1050="","",IF(IF(Txn!$U1050="TRF",Txn!$Y1050,Txn!$Z1050)="","",IF(Txn!$U1050="TRF",Txn!$Y1050,Txn!$Z1050)))</f>
        <v>0</v>
      </c>
      <c r="E2088" s="39">
        <f>IF($D2088="","",IFERROR(VLOOKUP($D2088,AcctTbl,2,0),""))</f>
        <v>0</v>
      </c>
      <c r="F2088" s="39">
        <f>IF($D2088="","",IFERROR(VLOOKUP($D2088,AcctTbl,3,0),""))</f>
        <v>0</v>
      </c>
      <c r="G2088" s="39">
        <f>IF(Txn!$B1050="","",Txn!$D1050)</f>
        <v>0</v>
      </c>
      <c r="H2088" s="38">
        <f>IF(Txn!$B1050="","",Txn!$E1050)</f>
        <v>0</v>
      </c>
      <c r="I2088" s="40">
        <f>IF(Txn!$B1050="",0,Txn!$Q1050)</f>
        <v>0</v>
      </c>
      <c r="J2088" s="40">
        <f>IF(Txn!$B1050="",0,Txn!$R1050)</f>
        <v>0</v>
      </c>
      <c r="K2088" s="41">
        <f>IF($A2088="","",IFERROR(VALUE(MID($A2088,6,2)),""))</f>
        <v>0</v>
      </c>
      <c r="L2088" s="39">
        <f>IF(Txn!$K1050="","","طرف مقابل — "&amp;Txn!$K1050)</f>
        <v>0</v>
      </c>
      <c r="N2088" s="42">
        <f>IF($D2088="",0,COUNTIF(BankAccts,$D2088))</f>
        <v>0</v>
      </c>
    </row>
    <row r="2089" spans="1:14">
      <c r="A2089" s="38">
        <f>IF(Txn!$B1051="","",Txn!$B1051)</f>
        <v>0</v>
      </c>
      <c r="B2089" s="38">
        <f>IF(Txn!$B1051="","",Txn!$C1051)</f>
        <v>0</v>
      </c>
      <c r="C2089" s="39">
        <f>IF(Txn!$B1051="","","تراکنش بانکی")</f>
        <v>0</v>
      </c>
      <c r="D2089" s="38">
        <f>IF(Txn!$B1051="","",IF(Txn!$X1051="","",Txn!$X1051))</f>
        <v>0</v>
      </c>
      <c r="E2089" s="39">
        <f>IF($D2089="","",IFERROR(VLOOKUP($D2089,AcctTbl,2,0),""))</f>
        <v>0</v>
      </c>
      <c r="F2089" s="39">
        <f>IF($D2089="","",IFERROR(VLOOKUP($D2089,AcctTbl,3,0),""))</f>
        <v>0</v>
      </c>
      <c r="G2089" s="39">
        <f>IF(Txn!$B1051="","",Txn!$D1051)</f>
        <v>0</v>
      </c>
      <c r="H2089" s="38">
        <f>IF(Txn!$B1051="","",Txn!$E1051)</f>
        <v>0</v>
      </c>
      <c r="I2089" s="40">
        <f>IF(Txn!$B1051="",0,Txn!$O1051)</f>
        <v>0</v>
      </c>
      <c r="J2089" s="40">
        <f>IF(Txn!$B1051="",0,Txn!$P1051)</f>
        <v>0</v>
      </c>
      <c r="K2089" s="41">
        <f>IF($A2089="","",IFERROR(VALUE(MID($A2089,6,2)),""))</f>
        <v>0</v>
      </c>
      <c r="L2089" s="39">
        <f>IF(Txn!$K1051="","",Txn!$K1051)</f>
        <v>0</v>
      </c>
      <c r="N2089" s="42">
        <f>IF($D2089="",0,COUNTIF(BankAccts,$D2089))</f>
        <v>0</v>
      </c>
    </row>
    <row r="2090" spans="1:14">
      <c r="A2090" s="38">
        <f>IF(Txn!$B1051="","",Txn!$B1051)</f>
        <v>0</v>
      </c>
      <c r="B2090" s="38">
        <f>IF(Txn!$B1051="","",Txn!$C1051)</f>
        <v>0</v>
      </c>
      <c r="C2090" s="39">
        <f>IF(Txn!$B1051="","","تراکنش بانکی")</f>
        <v>0</v>
      </c>
      <c r="D2090" s="38">
        <f>IF(Txn!$B1051="","",IF(IF(Txn!$U1051="TRF",Txn!$Y1051,Txn!$Z1051)="","",IF(Txn!$U1051="TRF",Txn!$Y1051,Txn!$Z1051)))</f>
        <v>0</v>
      </c>
      <c r="E2090" s="39">
        <f>IF($D2090="","",IFERROR(VLOOKUP($D2090,AcctTbl,2,0),""))</f>
        <v>0</v>
      </c>
      <c r="F2090" s="39">
        <f>IF($D2090="","",IFERROR(VLOOKUP($D2090,AcctTbl,3,0),""))</f>
        <v>0</v>
      </c>
      <c r="G2090" s="39">
        <f>IF(Txn!$B1051="","",Txn!$D1051)</f>
        <v>0</v>
      </c>
      <c r="H2090" s="38">
        <f>IF(Txn!$B1051="","",Txn!$E1051)</f>
        <v>0</v>
      </c>
      <c r="I2090" s="40">
        <f>IF(Txn!$B1051="",0,Txn!$Q1051)</f>
        <v>0</v>
      </c>
      <c r="J2090" s="40">
        <f>IF(Txn!$B1051="",0,Txn!$R1051)</f>
        <v>0</v>
      </c>
      <c r="K2090" s="41">
        <f>IF($A2090="","",IFERROR(VALUE(MID($A2090,6,2)),""))</f>
        <v>0</v>
      </c>
      <c r="L2090" s="39">
        <f>IF(Txn!$K1051="","","طرف مقابل — "&amp;Txn!$K1051)</f>
        <v>0</v>
      </c>
      <c r="N2090" s="42">
        <f>IF($D2090="",0,COUNTIF(BankAccts,$D2090))</f>
        <v>0</v>
      </c>
    </row>
    <row r="2091" spans="1:14">
      <c r="A2091" s="38">
        <f>IF(Txn!$B1052="","",Txn!$B1052)</f>
        <v>0</v>
      </c>
      <c r="B2091" s="38">
        <f>IF(Txn!$B1052="","",Txn!$C1052)</f>
        <v>0</v>
      </c>
      <c r="C2091" s="39">
        <f>IF(Txn!$B1052="","","تراکنش بانکی")</f>
        <v>0</v>
      </c>
      <c r="D2091" s="38">
        <f>IF(Txn!$B1052="","",IF(Txn!$X1052="","",Txn!$X1052))</f>
        <v>0</v>
      </c>
      <c r="E2091" s="39">
        <f>IF($D2091="","",IFERROR(VLOOKUP($D2091,AcctTbl,2,0),""))</f>
        <v>0</v>
      </c>
      <c r="F2091" s="39">
        <f>IF($D2091="","",IFERROR(VLOOKUP($D2091,AcctTbl,3,0),""))</f>
        <v>0</v>
      </c>
      <c r="G2091" s="39">
        <f>IF(Txn!$B1052="","",Txn!$D1052)</f>
        <v>0</v>
      </c>
      <c r="H2091" s="38">
        <f>IF(Txn!$B1052="","",Txn!$E1052)</f>
        <v>0</v>
      </c>
      <c r="I2091" s="40">
        <f>IF(Txn!$B1052="",0,Txn!$O1052)</f>
        <v>0</v>
      </c>
      <c r="J2091" s="40">
        <f>IF(Txn!$B1052="",0,Txn!$P1052)</f>
        <v>0</v>
      </c>
      <c r="K2091" s="41">
        <f>IF($A2091="","",IFERROR(VALUE(MID($A2091,6,2)),""))</f>
        <v>0</v>
      </c>
      <c r="L2091" s="39">
        <f>IF(Txn!$K1052="","",Txn!$K1052)</f>
        <v>0</v>
      </c>
      <c r="N2091" s="42">
        <f>IF($D2091="",0,COUNTIF(BankAccts,$D2091))</f>
        <v>0</v>
      </c>
    </row>
    <row r="2092" spans="1:14">
      <c r="A2092" s="38">
        <f>IF(Txn!$B1052="","",Txn!$B1052)</f>
        <v>0</v>
      </c>
      <c r="B2092" s="38">
        <f>IF(Txn!$B1052="","",Txn!$C1052)</f>
        <v>0</v>
      </c>
      <c r="C2092" s="39">
        <f>IF(Txn!$B1052="","","تراکنش بانکی")</f>
        <v>0</v>
      </c>
      <c r="D2092" s="38">
        <f>IF(Txn!$B1052="","",IF(IF(Txn!$U1052="TRF",Txn!$Y1052,Txn!$Z1052)="","",IF(Txn!$U1052="TRF",Txn!$Y1052,Txn!$Z1052)))</f>
        <v>0</v>
      </c>
      <c r="E2092" s="39">
        <f>IF($D2092="","",IFERROR(VLOOKUP($D2092,AcctTbl,2,0),""))</f>
        <v>0</v>
      </c>
      <c r="F2092" s="39">
        <f>IF($D2092="","",IFERROR(VLOOKUP($D2092,AcctTbl,3,0),""))</f>
        <v>0</v>
      </c>
      <c r="G2092" s="39">
        <f>IF(Txn!$B1052="","",Txn!$D1052)</f>
        <v>0</v>
      </c>
      <c r="H2092" s="38">
        <f>IF(Txn!$B1052="","",Txn!$E1052)</f>
        <v>0</v>
      </c>
      <c r="I2092" s="40">
        <f>IF(Txn!$B1052="",0,Txn!$Q1052)</f>
        <v>0</v>
      </c>
      <c r="J2092" s="40">
        <f>IF(Txn!$B1052="",0,Txn!$R1052)</f>
        <v>0</v>
      </c>
      <c r="K2092" s="41">
        <f>IF($A2092="","",IFERROR(VALUE(MID($A2092,6,2)),""))</f>
        <v>0</v>
      </c>
      <c r="L2092" s="39">
        <f>IF(Txn!$K1052="","","طرف مقابل — "&amp;Txn!$K1052)</f>
        <v>0</v>
      </c>
      <c r="N2092" s="42">
        <f>IF($D2092="",0,COUNTIF(BankAccts,$D2092))</f>
        <v>0</v>
      </c>
    </row>
    <row r="2093" spans="1:14">
      <c r="A2093" s="38">
        <f>IF(Txn!$B1053="","",Txn!$B1053)</f>
        <v>0</v>
      </c>
      <c r="B2093" s="38">
        <f>IF(Txn!$B1053="","",Txn!$C1053)</f>
        <v>0</v>
      </c>
      <c r="C2093" s="39">
        <f>IF(Txn!$B1053="","","تراکنش بانکی")</f>
        <v>0</v>
      </c>
      <c r="D2093" s="38">
        <f>IF(Txn!$B1053="","",IF(Txn!$X1053="","",Txn!$X1053))</f>
        <v>0</v>
      </c>
      <c r="E2093" s="39">
        <f>IF($D2093="","",IFERROR(VLOOKUP($D2093,AcctTbl,2,0),""))</f>
        <v>0</v>
      </c>
      <c r="F2093" s="39">
        <f>IF($D2093="","",IFERROR(VLOOKUP($D2093,AcctTbl,3,0),""))</f>
        <v>0</v>
      </c>
      <c r="G2093" s="39">
        <f>IF(Txn!$B1053="","",Txn!$D1053)</f>
        <v>0</v>
      </c>
      <c r="H2093" s="38">
        <f>IF(Txn!$B1053="","",Txn!$E1053)</f>
        <v>0</v>
      </c>
      <c r="I2093" s="40">
        <f>IF(Txn!$B1053="",0,Txn!$O1053)</f>
        <v>0</v>
      </c>
      <c r="J2093" s="40">
        <f>IF(Txn!$B1053="",0,Txn!$P1053)</f>
        <v>0</v>
      </c>
      <c r="K2093" s="41">
        <f>IF($A2093="","",IFERROR(VALUE(MID($A2093,6,2)),""))</f>
        <v>0</v>
      </c>
      <c r="L2093" s="39">
        <f>IF(Txn!$K1053="","",Txn!$K1053)</f>
        <v>0</v>
      </c>
      <c r="N2093" s="42">
        <f>IF($D2093="",0,COUNTIF(BankAccts,$D2093))</f>
        <v>0</v>
      </c>
    </row>
    <row r="2094" spans="1:14">
      <c r="A2094" s="38">
        <f>IF(Txn!$B1053="","",Txn!$B1053)</f>
        <v>0</v>
      </c>
      <c r="B2094" s="38">
        <f>IF(Txn!$B1053="","",Txn!$C1053)</f>
        <v>0</v>
      </c>
      <c r="C2094" s="39">
        <f>IF(Txn!$B1053="","","تراکنش بانکی")</f>
        <v>0</v>
      </c>
      <c r="D2094" s="38">
        <f>IF(Txn!$B1053="","",IF(IF(Txn!$U1053="TRF",Txn!$Y1053,Txn!$Z1053)="","",IF(Txn!$U1053="TRF",Txn!$Y1053,Txn!$Z1053)))</f>
        <v>0</v>
      </c>
      <c r="E2094" s="39">
        <f>IF($D2094="","",IFERROR(VLOOKUP($D2094,AcctTbl,2,0),""))</f>
        <v>0</v>
      </c>
      <c r="F2094" s="39">
        <f>IF($D2094="","",IFERROR(VLOOKUP($D2094,AcctTbl,3,0),""))</f>
        <v>0</v>
      </c>
      <c r="G2094" s="39">
        <f>IF(Txn!$B1053="","",Txn!$D1053)</f>
        <v>0</v>
      </c>
      <c r="H2094" s="38">
        <f>IF(Txn!$B1053="","",Txn!$E1053)</f>
        <v>0</v>
      </c>
      <c r="I2094" s="40">
        <f>IF(Txn!$B1053="",0,Txn!$Q1053)</f>
        <v>0</v>
      </c>
      <c r="J2094" s="40">
        <f>IF(Txn!$B1053="",0,Txn!$R1053)</f>
        <v>0</v>
      </c>
      <c r="K2094" s="41">
        <f>IF($A2094="","",IFERROR(VALUE(MID($A2094,6,2)),""))</f>
        <v>0</v>
      </c>
      <c r="L2094" s="39">
        <f>IF(Txn!$K1053="","","طرف مقابل — "&amp;Txn!$K1053)</f>
        <v>0</v>
      </c>
      <c r="N2094" s="42">
        <f>IF($D2094="",0,COUNTIF(BankAccts,$D2094))</f>
        <v>0</v>
      </c>
    </row>
    <row r="2095" spans="1:14">
      <c r="A2095" s="38">
        <f>IF(Txn!$B1054="","",Txn!$B1054)</f>
        <v>0</v>
      </c>
      <c r="B2095" s="38">
        <f>IF(Txn!$B1054="","",Txn!$C1054)</f>
        <v>0</v>
      </c>
      <c r="C2095" s="39">
        <f>IF(Txn!$B1054="","","تراکنش بانکی")</f>
        <v>0</v>
      </c>
      <c r="D2095" s="38">
        <f>IF(Txn!$B1054="","",IF(Txn!$X1054="","",Txn!$X1054))</f>
        <v>0</v>
      </c>
      <c r="E2095" s="39">
        <f>IF($D2095="","",IFERROR(VLOOKUP($D2095,AcctTbl,2,0),""))</f>
        <v>0</v>
      </c>
      <c r="F2095" s="39">
        <f>IF($D2095="","",IFERROR(VLOOKUP($D2095,AcctTbl,3,0),""))</f>
        <v>0</v>
      </c>
      <c r="G2095" s="39">
        <f>IF(Txn!$B1054="","",Txn!$D1054)</f>
        <v>0</v>
      </c>
      <c r="H2095" s="38">
        <f>IF(Txn!$B1054="","",Txn!$E1054)</f>
        <v>0</v>
      </c>
      <c r="I2095" s="40">
        <f>IF(Txn!$B1054="",0,Txn!$O1054)</f>
        <v>0</v>
      </c>
      <c r="J2095" s="40">
        <f>IF(Txn!$B1054="",0,Txn!$P1054)</f>
        <v>0</v>
      </c>
      <c r="K2095" s="41">
        <f>IF($A2095="","",IFERROR(VALUE(MID($A2095,6,2)),""))</f>
        <v>0</v>
      </c>
      <c r="L2095" s="39">
        <f>IF(Txn!$K1054="","",Txn!$K1054)</f>
        <v>0</v>
      </c>
      <c r="N2095" s="42">
        <f>IF($D2095="",0,COUNTIF(BankAccts,$D2095))</f>
        <v>0</v>
      </c>
    </row>
    <row r="2096" spans="1:14">
      <c r="A2096" s="38">
        <f>IF(Txn!$B1054="","",Txn!$B1054)</f>
        <v>0</v>
      </c>
      <c r="B2096" s="38">
        <f>IF(Txn!$B1054="","",Txn!$C1054)</f>
        <v>0</v>
      </c>
      <c r="C2096" s="39">
        <f>IF(Txn!$B1054="","","تراکنش بانکی")</f>
        <v>0</v>
      </c>
      <c r="D2096" s="38">
        <f>IF(Txn!$B1054="","",IF(IF(Txn!$U1054="TRF",Txn!$Y1054,Txn!$Z1054)="","",IF(Txn!$U1054="TRF",Txn!$Y1054,Txn!$Z1054)))</f>
        <v>0</v>
      </c>
      <c r="E2096" s="39">
        <f>IF($D2096="","",IFERROR(VLOOKUP($D2096,AcctTbl,2,0),""))</f>
        <v>0</v>
      </c>
      <c r="F2096" s="39">
        <f>IF($D2096="","",IFERROR(VLOOKUP($D2096,AcctTbl,3,0),""))</f>
        <v>0</v>
      </c>
      <c r="G2096" s="39">
        <f>IF(Txn!$B1054="","",Txn!$D1054)</f>
        <v>0</v>
      </c>
      <c r="H2096" s="38">
        <f>IF(Txn!$B1054="","",Txn!$E1054)</f>
        <v>0</v>
      </c>
      <c r="I2096" s="40">
        <f>IF(Txn!$B1054="",0,Txn!$Q1054)</f>
        <v>0</v>
      </c>
      <c r="J2096" s="40">
        <f>IF(Txn!$B1054="",0,Txn!$R1054)</f>
        <v>0</v>
      </c>
      <c r="K2096" s="41">
        <f>IF($A2096="","",IFERROR(VALUE(MID($A2096,6,2)),""))</f>
        <v>0</v>
      </c>
      <c r="L2096" s="39">
        <f>IF(Txn!$K1054="","","طرف مقابل — "&amp;Txn!$K1054)</f>
        <v>0</v>
      </c>
      <c r="N2096" s="42">
        <f>IF($D2096="",0,COUNTIF(BankAccts,$D2096))</f>
        <v>0</v>
      </c>
    </row>
    <row r="2097" spans="1:14">
      <c r="A2097" s="38">
        <f>IF(Txn!$B1055="","",Txn!$B1055)</f>
        <v>0</v>
      </c>
      <c r="B2097" s="38">
        <f>IF(Txn!$B1055="","",Txn!$C1055)</f>
        <v>0</v>
      </c>
      <c r="C2097" s="39">
        <f>IF(Txn!$B1055="","","تراکنش بانکی")</f>
        <v>0</v>
      </c>
      <c r="D2097" s="38">
        <f>IF(Txn!$B1055="","",IF(Txn!$X1055="","",Txn!$X1055))</f>
        <v>0</v>
      </c>
      <c r="E2097" s="39">
        <f>IF($D2097="","",IFERROR(VLOOKUP($D2097,AcctTbl,2,0),""))</f>
        <v>0</v>
      </c>
      <c r="F2097" s="39">
        <f>IF($D2097="","",IFERROR(VLOOKUP($D2097,AcctTbl,3,0),""))</f>
        <v>0</v>
      </c>
      <c r="G2097" s="39">
        <f>IF(Txn!$B1055="","",Txn!$D1055)</f>
        <v>0</v>
      </c>
      <c r="H2097" s="38">
        <f>IF(Txn!$B1055="","",Txn!$E1055)</f>
        <v>0</v>
      </c>
      <c r="I2097" s="40">
        <f>IF(Txn!$B1055="",0,Txn!$O1055)</f>
        <v>0</v>
      </c>
      <c r="J2097" s="40">
        <f>IF(Txn!$B1055="",0,Txn!$P1055)</f>
        <v>0</v>
      </c>
      <c r="K2097" s="41">
        <f>IF($A2097="","",IFERROR(VALUE(MID($A2097,6,2)),""))</f>
        <v>0</v>
      </c>
      <c r="L2097" s="39">
        <f>IF(Txn!$K1055="","",Txn!$K1055)</f>
        <v>0</v>
      </c>
      <c r="N2097" s="42">
        <f>IF($D2097="",0,COUNTIF(BankAccts,$D2097))</f>
        <v>0</v>
      </c>
    </row>
    <row r="2098" spans="1:14">
      <c r="A2098" s="38">
        <f>IF(Txn!$B1055="","",Txn!$B1055)</f>
        <v>0</v>
      </c>
      <c r="B2098" s="38">
        <f>IF(Txn!$B1055="","",Txn!$C1055)</f>
        <v>0</v>
      </c>
      <c r="C2098" s="39">
        <f>IF(Txn!$B1055="","","تراکنش بانکی")</f>
        <v>0</v>
      </c>
      <c r="D2098" s="38">
        <f>IF(Txn!$B1055="","",IF(IF(Txn!$U1055="TRF",Txn!$Y1055,Txn!$Z1055)="","",IF(Txn!$U1055="TRF",Txn!$Y1055,Txn!$Z1055)))</f>
        <v>0</v>
      </c>
      <c r="E2098" s="39">
        <f>IF($D2098="","",IFERROR(VLOOKUP($D2098,AcctTbl,2,0),""))</f>
        <v>0</v>
      </c>
      <c r="F2098" s="39">
        <f>IF($D2098="","",IFERROR(VLOOKUP($D2098,AcctTbl,3,0),""))</f>
        <v>0</v>
      </c>
      <c r="G2098" s="39">
        <f>IF(Txn!$B1055="","",Txn!$D1055)</f>
        <v>0</v>
      </c>
      <c r="H2098" s="38">
        <f>IF(Txn!$B1055="","",Txn!$E1055)</f>
        <v>0</v>
      </c>
      <c r="I2098" s="40">
        <f>IF(Txn!$B1055="",0,Txn!$Q1055)</f>
        <v>0</v>
      </c>
      <c r="J2098" s="40">
        <f>IF(Txn!$B1055="",0,Txn!$R1055)</f>
        <v>0</v>
      </c>
      <c r="K2098" s="41">
        <f>IF($A2098="","",IFERROR(VALUE(MID($A2098,6,2)),""))</f>
        <v>0</v>
      </c>
      <c r="L2098" s="39">
        <f>IF(Txn!$K1055="","","طرف مقابل — "&amp;Txn!$K1055)</f>
        <v>0</v>
      </c>
      <c r="N2098" s="42">
        <f>IF($D2098="",0,COUNTIF(BankAccts,$D2098))</f>
        <v>0</v>
      </c>
    </row>
    <row r="2099" spans="1:14">
      <c r="A2099" s="38">
        <f>IF(Txn!$B1056="","",Txn!$B1056)</f>
        <v>0</v>
      </c>
      <c r="B2099" s="38">
        <f>IF(Txn!$B1056="","",Txn!$C1056)</f>
        <v>0</v>
      </c>
      <c r="C2099" s="39">
        <f>IF(Txn!$B1056="","","تراکنش بانکی")</f>
        <v>0</v>
      </c>
      <c r="D2099" s="38">
        <f>IF(Txn!$B1056="","",IF(Txn!$X1056="","",Txn!$X1056))</f>
        <v>0</v>
      </c>
      <c r="E2099" s="39">
        <f>IF($D2099="","",IFERROR(VLOOKUP($D2099,AcctTbl,2,0),""))</f>
        <v>0</v>
      </c>
      <c r="F2099" s="39">
        <f>IF($D2099="","",IFERROR(VLOOKUP($D2099,AcctTbl,3,0),""))</f>
        <v>0</v>
      </c>
      <c r="G2099" s="39">
        <f>IF(Txn!$B1056="","",Txn!$D1056)</f>
        <v>0</v>
      </c>
      <c r="H2099" s="38">
        <f>IF(Txn!$B1056="","",Txn!$E1056)</f>
        <v>0</v>
      </c>
      <c r="I2099" s="40">
        <f>IF(Txn!$B1056="",0,Txn!$O1056)</f>
        <v>0</v>
      </c>
      <c r="J2099" s="40">
        <f>IF(Txn!$B1056="",0,Txn!$P1056)</f>
        <v>0</v>
      </c>
      <c r="K2099" s="41">
        <f>IF($A2099="","",IFERROR(VALUE(MID($A2099,6,2)),""))</f>
        <v>0</v>
      </c>
      <c r="L2099" s="39">
        <f>IF(Txn!$K1056="","",Txn!$K1056)</f>
        <v>0</v>
      </c>
      <c r="N2099" s="42">
        <f>IF($D2099="",0,COUNTIF(BankAccts,$D2099))</f>
        <v>0</v>
      </c>
    </row>
    <row r="2100" spans="1:14">
      <c r="A2100" s="38">
        <f>IF(Txn!$B1056="","",Txn!$B1056)</f>
        <v>0</v>
      </c>
      <c r="B2100" s="38">
        <f>IF(Txn!$B1056="","",Txn!$C1056)</f>
        <v>0</v>
      </c>
      <c r="C2100" s="39">
        <f>IF(Txn!$B1056="","","تراکنش بانکی")</f>
        <v>0</v>
      </c>
      <c r="D2100" s="38">
        <f>IF(Txn!$B1056="","",IF(IF(Txn!$U1056="TRF",Txn!$Y1056,Txn!$Z1056)="","",IF(Txn!$U1056="TRF",Txn!$Y1056,Txn!$Z1056)))</f>
        <v>0</v>
      </c>
      <c r="E2100" s="39">
        <f>IF($D2100="","",IFERROR(VLOOKUP($D2100,AcctTbl,2,0),""))</f>
        <v>0</v>
      </c>
      <c r="F2100" s="39">
        <f>IF($D2100="","",IFERROR(VLOOKUP($D2100,AcctTbl,3,0),""))</f>
        <v>0</v>
      </c>
      <c r="G2100" s="39">
        <f>IF(Txn!$B1056="","",Txn!$D1056)</f>
        <v>0</v>
      </c>
      <c r="H2100" s="38">
        <f>IF(Txn!$B1056="","",Txn!$E1056)</f>
        <v>0</v>
      </c>
      <c r="I2100" s="40">
        <f>IF(Txn!$B1056="",0,Txn!$Q1056)</f>
        <v>0</v>
      </c>
      <c r="J2100" s="40">
        <f>IF(Txn!$B1056="",0,Txn!$R1056)</f>
        <v>0</v>
      </c>
      <c r="K2100" s="41">
        <f>IF($A2100="","",IFERROR(VALUE(MID($A2100,6,2)),""))</f>
        <v>0</v>
      </c>
      <c r="L2100" s="39">
        <f>IF(Txn!$K1056="","","طرف مقابل — "&amp;Txn!$K1056)</f>
        <v>0</v>
      </c>
      <c r="N2100" s="42">
        <f>IF($D2100="",0,COUNTIF(BankAccts,$D2100))</f>
        <v>0</v>
      </c>
    </row>
    <row r="2101" spans="1:14">
      <c r="A2101" s="38">
        <f>IF(Txn!$B1057="","",Txn!$B1057)</f>
        <v>0</v>
      </c>
      <c r="B2101" s="38">
        <f>IF(Txn!$B1057="","",Txn!$C1057)</f>
        <v>0</v>
      </c>
      <c r="C2101" s="39">
        <f>IF(Txn!$B1057="","","تراکنش بانکی")</f>
        <v>0</v>
      </c>
      <c r="D2101" s="38">
        <f>IF(Txn!$B1057="","",IF(Txn!$X1057="","",Txn!$X1057))</f>
        <v>0</v>
      </c>
      <c r="E2101" s="39">
        <f>IF($D2101="","",IFERROR(VLOOKUP($D2101,AcctTbl,2,0),""))</f>
        <v>0</v>
      </c>
      <c r="F2101" s="39">
        <f>IF($D2101="","",IFERROR(VLOOKUP($D2101,AcctTbl,3,0),""))</f>
        <v>0</v>
      </c>
      <c r="G2101" s="39">
        <f>IF(Txn!$B1057="","",Txn!$D1057)</f>
        <v>0</v>
      </c>
      <c r="H2101" s="38">
        <f>IF(Txn!$B1057="","",Txn!$E1057)</f>
        <v>0</v>
      </c>
      <c r="I2101" s="40">
        <f>IF(Txn!$B1057="",0,Txn!$O1057)</f>
        <v>0</v>
      </c>
      <c r="J2101" s="40">
        <f>IF(Txn!$B1057="",0,Txn!$P1057)</f>
        <v>0</v>
      </c>
      <c r="K2101" s="41">
        <f>IF($A2101="","",IFERROR(VALUE(MID($A2101,6,2)),""))</f>
        <v>0</v>
      </c>
      <c r="L2101" s="39">
        <f>IF(Txn!$K1057="","",Txn!$K1057)</f>
        <v>0</v>
      </c>
      <c r="N2101" s="42">
        <f>IF($D2101="",0,COUNTIF(BankAccts,$D2101))</f>
        <v>0</v>
      </c>
    </row>
    <row r="2102" spans="1:14">
      <c r="A2102" s="38">
        <f>IF(Txn!$B1057="","",Txn!$B1057)</f>
        <v>0</v>
      </c>
      <c r="B2102" s="38">
        <f>IF(Txn!$B1057="","",Txn!$C1057)</f>
        <v>0</v>
      </c>
      <c r="C2102" s="39">
        <f>IF(Txn!$B1057="","","تراکنش بانکی")</f>
        <v>0</v>
      </c>
      <c r="D2102" s="38">
        <f>IF(Txn!$B1057="","",IF(IF(Txn!$U1057="TRF",Txn!$Y1057,Txn!$Z1057)="","",IF(Txn!$U1057="TRF",Txn!$Y1057,Txn!$Z1057)))</f>
        <v>0</v>
      </c>
      <c r="E2102" s="39">
        <f>IF($D2102="","",IFERROR(VLOOKUP($D2102,AcctTbl,2,0),""))</f>
        <v>0</v>
      </c>
      <c r="F2102" s="39">
        <f>IF($D2102="","",IFERROR(VLOOKUP($D2102,AcctTbl,3,0),""))</f>
        <v>0</v>
      </c>
      <c r="G2102" s="39">
        <f>IF(Txn!$B1057="","",Txn!$D1057)</f>
        <v>0</v>
      </c>
      <c r="H2102" s="38">
        <f>IF(Txn!$B1057="","",Txn!$E1057)</f>
        <v>0</v>
      </c>
      <c r="I2102" s="40">
        <f>IF(Txn!$B1057="",0,Txn!$Q1057)</f>
        <v>0</v>
      </c>
      <c r="J2102" s="40">
        <f>IF(Txn!$B1057="",0,Txn!$R1057)</f>
        <v>0</v>
      </c>
      <c r="K2102" s="41">
        <f>IF($A2102="","",IFERROR(VALUE(MID($A2102,6,2)),""))</f>
        <v>0</v>
      </c>
      <c r="L2102" s="39">
        <f>IF(Txn!$K1057="","","طرف مقابل — "&amp;Txn!$K1057)</f>
        <v>0</v>
      </c>
      <c r="N2102" s="42">
        <f>IF($D2102="",0,COUNTIF(BankAccts,$D2102))</f>
        <v>0</v>
      </c>
    </row>
    <row r="2103" spans="1:14">
      <c r="A2103" s="38">
        <f>IF(Txn!$B1058="","",Txn!$B1058)</f>
        <v>0</v>
      </c>
      <c r="B2103" s="38">
        <f>IF(Txn!$B1058="","",Txn!$C1058)</f>
        <v>0</v>
      </c>
      <c r="C2103" s="39">
        <f>IF(Txn!$B1058="","","تراکنش بانکی")</f>
        <v>0</v>
      </c>
      <c r="D2103" s="38">
        <f>IF(Txn!$B1058="","",IF(Txn!$X1058="","",Txn!$X1058))</f>
        <v>0</v>
      </c>
      <c r="E2103" s="39">
        <f>IF($D2103="","",IFERROR(VLOOKUP($D2103,AcctTbl,2,0),""))</f>
        <v>0</v>
      </c>
      <c r="F2103" s="39">
        <f>IF($D2103="","",IFERROR(VLOOKUP($D2103,AcctTbl,3,0),""))</f>
        <v>0</v>
      </c>
      <c r="G2103" s="39">
        <f>IF(Txn!$B1058="","",Txn!$D1058)</f>
        <v>0</v>
      </c>
      <c r="H2103" s="38">
        <f>IF(Txn!$B1058="","",Txn!$E1058)</f>
        <v>0</v>
      </c>
      <c r="I2103" s="40">
        <f>IF(Txn!$B1058="",0,Txn!$O1058)</f>
        <v>0</v>
      </c>
      <c r="J2103" s="40">
        <f>IF(Txn!$B1058="",0,Txn!$P1058)</f>
        <v>0</v>
      </c>
      <c r="K2103" s="41">
        <f>IF($A2103="","",IFERROR(VALUE(MID($A2103,6,2)),""))</f>
        <v>0</v>
      </c>
      <c r="L2103" s="39">
        <f>IF(Txn!$K1058="","",Txn!$K1058)</f>
        <v>0</v>
      </c>
      <c r="N2103" s="42">
        <f>IF($D2103="",0,COUNTIF(BankAccts,$D2103))</f>
        <v>0</v>
      </c>
    </row>
    <row r="2104" spans="1:14">
      <c r="A2104" s="38">
        <f>IF(Txn!$B1058="","",Txn!$B1058)</f>
        <v>0</v>
      </c>
      <c r="B2104" s="38">
        <f>IF(Txn!$B1058="","",Txn!$C1058)</f>
        <v>0</v>
      </c>
      <c r="C2104" s="39">
        <f>IF(Txn!$B1058="","","تراکنش بانکی")</f>
        <v>0</v>
      </c>
      <c r="D2104" s="38">
        <f>IF(Txn!$B1058="","",IF(IF(Txn!$U1058="TRF",Txn!$Y1058,Txn!$Z1058)="","",IF(Txn!$U1058="TRF",Txn!$Y1058,Txn!$Z1058)))</f>
        <v>0</v>
      </c>
      <c r="E2104" s="39">
        <f>IF($D2104="","",IFERROR(VLOOKUP($D2104,AcctTbl,2,0),""))</f>
        <v>0</v>
      </c>
      <c r="F2104" s="39">
        <f>IF($D2104="","",IFERROR(VLOOKUP($D2104,AcctTbl,3,0),""))</f>
        <v>0</v>
      </c>
      <c r="G2104" s="39">
        <f>IF(Txn!$B1058="","",Txn!$D1058)</f>
        <v>0</v>
      </c>
      <c r="H2104" s="38">
        <f>IF(Txn!$B1058="","",Txn!$E1058)</f>
        <v>0</v>
      </c>
      <c r="I2104" s="40">
        <f>IF(Txn!$B1058="",0,Txn!$Q1058)</f>
        <v>0</v>
      </c>
      <c r="J2104" s="40">
        <f>IF(Txn!$B1058="",0,Txn!$R1058)</f>
        <v>0</v>
      </c>
      <c r="K2104" s="41">
        <f>IF($A2104="","",IFERROR(VALUE(MID($A2104,6,2)),""))</f>
        <v>0</v>
      </c>
      <c r="L2104" s="39">
        <f>IF(Txn!$K1058="","","طرف مقابل — "&amp;Txn!$K1058)</f>
        <v>0</v>
      </c>
      <c r="N2104" s="42">
        <f>IF($D2104="",0,COUNTIF(BankAccts,$D2104))</f>
        <v>0</v>
      </c>
    </row>
    <row r="2105" spans="1:14">
      <c r="A2105" s="38">
        <f>IF(Txn!$B1059="","",Txn!$B1059)</f>
        <v>0</v>
      </c>
      <c r="B2105" s="38">
        <f>IF(Txn!$B1059="","",Txn!$C1059)</f>
        <v>0</v>
      </c>
      <c r="C2105" s="39">
        <f>IF(Txn!$B1059="","","تراکنش بانکی")</f>
        <v>0</v>
      </c>
      <c r="D2105" s="38">
        <f>IF(Txn!$B1059="","",IF(Txn!$X1059="","",Txn!$X1059))</f>
        <v>0</v>
      </c>
      <c r="E2105" s="39">
        <f>IF($D2105="","",IFERROR(VLOOKUP($D2105,AcctTbl,2,0),""))</f>
        <v>0</v>
      </c>
      <c r="F2105" s="39">
        <f>IF($D2105="","",IFERROR(VLOOKUP($D2105,AcctTbl,3,0),""))</f>
        <v>0</v>
      </c>
      <c r="G2105" s="39">
        <f>IF(Txn!$B1059="","",Txn!$D1059)</f>
        <v>0</v>
      </c>
      <c r="H2105" s="38">
        <f>IF(Txn!$B1059="","",Txn!$E1059)</f>
        <v>0</v>
      </c>
      <c r="I2105" s="40">
        <f>IF(Txn!$B1059="",0,Txn!$O1059)</f>
        <v>0</v>
      </c>
      <c r="J2105" s="40">
        <f>IF(Txn!$B1059="",0,Txn!$P1059)</f>
        <v>0</v>
      </c>
      <c r="K2105" s="41">
        <f>IF($A2105="","",IFERROR(VALUE(MID($A2105,6,2)),""))</f>
        <v>0</v>
      </c>
      <c r="L2105" s="39">
        <f>IF(Txn!$K1059="","",Txn!$K1059)</f>
        <v>0</v>
      </c>
      <c r="N2105" s="42">
        <f>IF($D2105="",0,COUNTIF(BankAccts,$D2105))</f>
        <v>0</v>
      </c>
    </row>
    <row r="2106" spans="1:14">
      <c r="A2106" s="38">
        <f>IF(Txn!$B1059="","",Txn!$B1059)</f>
        <v>0</v>
      </c>
      <c r="B2106" s="38">
        <f>IF(Txn!$B1059="","",Txn!$C1059)</f>
        <v>0</v>
      </c>
      <c r="C2106" s="39">
        <f>IF(Txn!$B1059="","","تراکنش بانکی")</f>
        <v>0</v>
      </c>
      <c r="D2106" s="38">
        <f>IF(Txn!$B1059="","",IF(IF(Txn!$U1059="TRF",Txn!$Y1059,Txn!$Z1059)="","",IF(Txn!$U1059="TRF",Txn!$Y1059,Txn!$Z1059)))</f>
        <v>0</v>
      </c>
      <c r="E2106" s="39">
        <f>IF($D2106="","",IFERROR(VLOOKUP($D2106,AcctTbl,2,0),""))</f>
        <v>0</v>
      </c>
      <c r="F2106" s="39">
        <f>IF($D2106="","",IFERROR(VLOOKUP($D2106,AcctTbl,3,0),""))</f>
        <v>0</v>
      </c>
      <c r="G2106" s="39">
        <f>IF(Txn!$B1059="","",Txn!$D1059)</f>
        <v>0</v>
      </c>
      <c r="H2106" s="38">
        <f>IF(Txn!$B1059="","",Txn!$E1059)</f>
        <v>0</v>
      </c>
      <c r="I2106" s="40">
        <f>IF(Txn!$B1059="",0,Txn!$Q1059)</f>
        <v>0</v>
      </c>
      <c r="J2106" s="40">
        <f>IF(Txn!$B1059="",0,Txn!$R1059)</f>
        <v>0</v>
      </c>
      <c r="K2106" s="41">
        <f>IF($A2106="","",IFERROR(VALUE(MID($A2106,6,2)),""))</f>
        <v>0</v>
      </c>
      <c r="L2106" s="39">
        <f>IF(Txn!$K1059="","","طرف مقابل — "&amp;Txn!$K1059)</f>
        <v>0</v>
      </c>
      <c r="N2106" s="42">
        <f>IF($D2106="",0,COUNTIF(BankAccts,$D2106))</f>
        <v>0</v>
      </c>
    </row>
    <row r="2107" spans="1:14">
      <c r="A2107" s="38">
        <f>IF(Txn!$B1060="","",Txn!$B1060)</f>
        <v>0</v>
      </c>
      <c r="B2107" s="38">
        <f>IF(Txn!$B1060="","",Txn!$C1060)</f>
        <v>0</v>
      </c>
      <c r="C2107" s="39">
        <f>IF(Txn!$B1060="","","تراکنش بانکی")</f>
        <v>0</v>
      </c>
      <c r="D2107" s="38">
        <f>IF(Txn!$B1060="","",IF(Txn!$X1060="","",Txn!$X1060))</f>
        <v>0</v>
      </c>
      <c r="E2107" s="39">
        <f>IF($D2107="","",IFERROR(VLOOKUP($D2107,AcctTbl,2,0),""))</f>
        <v>0</v>
      </c>
      <c r="F2107" s="39">
        <f>IF($D2107="","",IFERROR(VLOOKUP($D2107,AcctTbl,3,0),""))</f>
        <v>0</v>
      </c>
      <c r="G2107" s="39">
        <f>IF(Txn!$B1060="","",Txn!$D1060)</f>
        <v>0</v>
      </c>
      <c r="H2107" s="38">
        <f>IF(Txn!$B1060="","",Txn!$E1060)</f>
        <v>0</v>
      </c>
      <c r="I2107" s="40">
        <f>IF(Txn!$B1060="",0,Txn!$O1060)</f>
        <v>0</v>
      </c>
      <c r="J2107" s="40">
        <f>IF(Txn!$B1060="",0,Txn!$P1060)</f>
        <v>0</v>
      </c>
      <c r="K2107" s="41">
        <f>IF($A2107="","",IFERROR(VALUE(MID($A2107,6,2)),""))</f>
        <v>0</v>
      </c>
      <c r="L2107" s="39">
        <f>IF(Txn!$K1060="","",Txn!$K1060)</f>
        <v>0</v>
      </c>
      <c r="N2107" s="42">
        <f>IF($D2107="",0,COUNTIF(BankAccts,$D2107))</f>
        <v>0</v>
      </c>
    </row>
    <row r="2108" spans="1:14">
      <c r="A2108" s="38">
        <f>IF(Txn!$B1060="","",Txn!$B1060)</f>
        <v>0</v>
      </c>
      <c r="B2108" s="38">
        <f>IF(Txn!$B1060="","",Txn!$C1060)</f>
        <v>0</v>
      </c>
      <c r="C2108" s="39">
        <f>IF(Txn!$B1060="","","تراکنش بانکی")</f>
        <v>0</v>
      </c>
      <c r="D2108" s="38">
        <f>IF(Txn!$B1060="","",IF(IF(Txn!$U1060="TRF",Txn!$Y1060,Txn!$Z1060)="","",IF(Txn!$U1060="TRF",Txn!$Y1060,Txn!$Z1060)))</f>
        <v>0</v>
      </c>
      <c r="E2108" s="39">
        <f>IF($D2108="","",IFERROR(VLOOKUP($D2108,AcctTbl,2,0),""))</f>
        <v>0</v>
      </c>
      <c r="F2108" s="39">
        <f>IF($D2108="","",IFERROR(VLOOKUP($D2108,AcctTbl,3,0),""))</f>
        <v>0</v>
      </c>
      <c r="G2108" s="39">
        <f>IF(Txn!$B1060="","",Txn!$D1060)</f>
        <v>0</v>
      </c>
      <c r="H2108" s="38">
        <f>IF(Txn!$B1060="","",Txn!$E1060)</f>
        <v>0</v>
      </c>
      <c r="I2108" s="40">
        <f>IF(Txn!$B1060="",0,Txn!$Q1060)</f>
        <v>0</v>
      </c>
      <c r="J2108" s="40">
        <f>IF(Txn!$B1060="",0,Txn!$R1060)</f>
        <v>0</v>
      </c>
      <c r="K2108" s="41">
        <f>IF($A2108="","",IFERROR(VALUE(MID($A2108,6,2)),""))</f>
        <v>0</v>
      </c>
      <c r="L2108" s="39">
        <f>IF(Txn!$K1060="","","طرف مقابل — "&amp;Txn!$K1060)</f>
        <v>0</v>
      </c>
      <c r="N2108" s="42">
        <f>IF($D2108="",0,COUNTIF(BankAccts,$D2108))</f>
        <v>0</v>
      </c>
    </row>
    <row r="2109" spans="1:14">
      <c r="A2109" s="38">
        <f>IF(Txn!$B1061="","",Txn!$B1061)</f>
        <v>0</v>
      </c>
      <c r="B2109" s="38">
        <f>IF(Txn!$B1061="","",Txn!$C1061)</f>
        <v>0</v>
      </c>
      <c r="C2109" s="39">
        <f>IF(Txn!$B1061="","","تراکنش بانکی")</f>
        <v>0</v>
      </c>
      <c r="D2109" s="38">
        <f>IF(Txn!$B1061="","",IF(Txn!$X1061="","",Txn!$X1061))</f>
        <v>0</v>
      </c>
      <c r="E2109" s="39">
        <f>IF($D2109="","",IFERROR(VLOOKUP($D2109,AcctTbl,2,0),""))</f>
        <v>0</v>
      </c>
      <c r="F2109" s="39">
        <f>IF($D2109="","",IFERROR(VLOOKUP($D2109,AcctTbl,3,0),""))</f>
        <v>0</v>
      </c>
      <c r="G2109" s="39">
        <f>IF(Txn!$B1061="","",Txn!$D1061)</f>
        <v>0</v>
      </c>
      <c r="H2109" s="38">
        <f>IF(Txn!$B1061="","",Txn!$E1061)</f>
        <v>0</v>
      </c>
      <c r="I2109" s="40">
        <f>IF(Txn!$B1061="",0,Txn!$O1061)</f>
        <v>0</v>
      </c>
      <c r="J2109" s="40">
        <f>IF(Txn!$B1061="",0,Txn!$P1061)</f>
        <v>0</v>
      </c>
      <c r="K2109" s="41">
        <f>IF($A2109="","",IFERROR(VALUE(MID($A2109,6,2)),""))</f>
        <v>0</v>
      </c>
      <c r="L2109" s="39">
        <f>IF(Txn!$K1061="","",Txn!$K1061)</f>
        <v>0</v>
      </c>
      <c r="N2109" s="42">
        <f>IF($D2109="",0,COUNTIF(BankAccts,$D2109))</f>
        <v>0</v>
      </c>
    </row>
    <row r="2110" spans="1:14">
      <c r="A2110" s="38">
        <f>IF(Txn!$B1061="","",Txn!$B1061)</f>
        <v>0</v>
      </c>
      <c r="B2110" s="38">
        <f>IF(Txn!$B1061="","",Txn!$C1061)</f>
        <v>0</v>
      </c>
      <c r="C2110" s="39">
        <f>IF(Txn!$B1061="","","تراکنش بانکی")</f>
        <v>0</v>
      </c>
      <c r="D2110" s="38">
        <f>IF(Txn!$B1061="","",IF(IF(Txn!$U1061="TRF",Txn!$Y1061,Txn!$Z1061)="","",IF(Txn!$U1061="TRF",Txn!$Y1061,Txn!$Z1061)))</f>
        <v>0</v>
      </c>
      <c r="E2110" s="39">
        <f>IF($D2110="","",IFERROR(VLOOKUP($D2110,AcctTbl,2,0),""))</f>
        <v>0</v>
      </c>
      <c r="F2110" s="39">
        <f>IF($D2110="","",IFERROR(VLOOKUP($D2110,AcctTbl,3,0),""))</f>
        <v>0</v>
      </c>
      <c r="G2110" s="39">
        <f>IF(Txn!$B1061="","",Txn!$D1061)</f>
        <v>0</v>
      </c>
      <c r="H2110" s="38">
        <f>IF(Txn!$B1061="","",Txn!$E1061)</f>
        <v>0</v>
      </c>
      <c r="I2110" s="40">
        <f>IF(Txn!$B1061="",0,Txn!$Q1061)</f>
        <v>0</v>
      </c>
      <c r="J2110" s="40">
        <f>IF(Txn!$B1061="",0,Txn!$R1061)</f>
        <v>0</v>
      </c>
      <c r="K2110" s="41">
        <f>IF($A2110="","",IFERROR(VALUE(MID($A2110,6,2)),""))</f>
        <v>0</v>
      </c>
      <c r="L2110" s="39">
        <f>IF(Txn!$K1061="","","طرف مقابل — "&amp;Txn!$K1061)</f>
        <v>0</v>
      </c>
      <c r="N2110" s="42">
        <f>IF($D2110="",0,COUNTIF(BankAccts,$D2110))</f>
        <v>0</v>
      </c>
    </row>
    <row r="2111" spans="1:14">
      <c r="A2111" s="38">
        <f>IF(Txn!$B1062="","",Txn!$B1062)</f>
        <v>0</v>
      </c>
      <c r="B2111" s="38">
        <f>IF(Txn!$B1062="","",Txn!$C1062)</f>
        <v>0</v>
      </c>
      <c r="C2111" s="39">
        <f>IF(Txn!$B1062="","","تراکنش بانکی")</f>
        <v>0</v>
      </c>
      <c r="D2111" s="38">
        <f>IF(Txn!$B1062="","",IF(Txn!$X1062="","",Txn!$X1062))</f>
        <v>0</v>
      </c>
      <c r="E2111" s="39">
        <f>IF($D2111="","",IFERROR(VLOOKUP($D2111,AcctTbl,2,0),""))</f>
        <v>0</v>
      </c>
      <c r="F2111" s="39">
        <f>IF($D2111="","",IFERROR(VLOOKUP($D2111,AcctTbl,3,0),""))</f>
        <v>0</v>
      </c>
      <c r="G2111" s="39">
        <f>IF(Txn!$B1062="","",Txn!$D1062)</f>
        <v>0</v>
      </c>
      <c r="H2111" s="38">
        <f>IF(Txn!$B1062="","",Txn!$E1062)</f>
        <v>0</v>
      </c>
      <c r="I2111" s="40">
        <f>IF(Txn!$B1062="",0,Txn!$O1062)</f>
        <v>0</v>
      </c>
      <c r="J2111" s="40">
        <f>IF(Txn!$B1062="",0,Txn!$P1062)</f>
        <v>0</v>
      </c>
      <c r="K2111" s="41">
        <f>IF($A2111="","",IFERROR(VALUE(MID($A2111,6,2)),""))</f>
        <v>0</v>
      </c>
      <c r="L2111" s="39">
        <f>IF(Txn!$K1062="","",Txn!$K1062)</f>
        <v>0</v>
      </c>
      <c r="N2111" s="42">
        <f>IF($D2111="",0,COUNTIF(BankAccts,$D2111))</f>
        <v>0</v>
      </c>
    </row>
    <row r="2112" spans="1:14">
      <c r="A2112" s="38">
        <f>IF(Txn!$B1062="","",Txn!$B1062)</f>
        <v>0</v>
      </c>
      <c r="B2112" s="38">
        <f>IF(Txn!$B1062="","",Txn!$C1062)</f>
        <v>0</v>
      </c>
      <c r="C2112" s="39">
        <f>IF(Txn!$B1062="","","تراکنش بانکی")</f>
        <v>0</v>
      </c>
      <c r="D2112" s="38">
        <f>IF(Txn!$B1062="","",IF(IF(Txn!$U1062="TRF",Txn!$Y1062,Txn!$Z1062)="","",IF(Txn!$U1062="TRF",Txn!$Y1062,Txn!$Z1062)))</f>
        <v>0</v>
      </c>
      <c r="E2112" s="39">
        <f>IF($D2112="","",IFERROR(VLOOKUP($D2112,AcctTbl,2,0),""))</f>
        <v>0</v>
      </c>
      <c r="F2112" s="39">
        <f>IF($D2112="","",IFERROR(VLOOKUP($D2112,AcctTbl,3,0),""))</f>
        <v>0</v>
      </c>
      <c r="G2112" s="39">
        <f>IF(Txn!$B1062="","",Txn!$D1062)</f>
        <v>0</v>
      </c>
      <c r="H2112" s="38">
        <f>IF(Txn!$B1062="","",Txn!$E1062)</f>
        <v>0</v>
      </c>
      <c r="I2112" s="40">
        <f>IF(Txn!$B1062="",0,Txn!$Q1062)</f>
        <v>0</v>
      </c>
      <c r="J2112" s="40">
        <f>IF(Txn!$B1062="",0,Txn!$R1062)</f>
        <v>0</v>
      </c>
      <c r="K2112" s="41">
        <f>IF($A2112="","",IFERROR(VALUE(MID($A2112,6,2)),""))</f>
        <v>0</v>
      </c>
      <c r="L2112" s="39">
        <f>IF(Txn!$K1062="","","طرف مقابل — "&amp;Txn!$K1062)</f>
        <v>0</v>
      </c>
      <c r="N2112" s="42">
        <f>IF($D2112="",0,COUNTIF(BankAccts,$D2112))</f>
        <v>0</v>
      </c>
    </row>
    <row r="2113" spans="1:14">
      <c r="A2113" s="38">
        <f>IF(Txn!$B1063="","",Txn!$B1063)</f>
        <v>0</v>
      </c>
      <c r="B2113" s="38">
        <f>IF(Txn!$B1063="","",Txn!$C1063)</f>
        <v>0</v>
      </c>
      <c r="C2113" s="39">
        <f>IF(Txn!$B1063="","","تراکنش بانکی")</f>
        <v>0</v>
      </c>
      <c r="D2113" s="38">
        <f>IF(Txn!$B1063="","",IF(Txn!$X1063="","",Txn!$X1063))</f>
        <v>0</v>
      </c>
      <c r="E2113" s="39">
        <f>IF($D2113="","",IFERROR(VLOOKUP($D2113,AcctTbl,2,0),""))</f>
        <v>0</v>
      </c>
      <c r="F2113" s="39">
        <f>IF($D2113="","",IFERROR(VLOOKUP($D2113,AcctTbl,3,0),""))</f>
        <v>0</v>
      </c>
      <c r="G2113" s="39">
        <f>IF(Txn!$B1063="","",Txn!$D1063)</f>
        <v>0</v>
      </c>
      <c r="H2113" s="38">
        <f>IF(Txn!$B1063="","",Txn!$E1063)</f>
        <v>0</v>
      </c>
      <c r="I2113" s="40">
        <f>IF(Txn!$B1063="",0,Txn!$O1063)</f>
        <v>0</v>
      </c>
      <c r="J2113" s="40">
        <f>IF(Txn!$B1063="",0,Txn!$P1063)</f>
        <v>0</v>
      </c>
      <c r="K2113" s="41">
        <f>IF($A2113="","",IFERROR(VALUE(MID($A2113,6,2)),""))</f>
        <v>0</v>
      </c>
      <c r="L2113" s="39">
        <f>IF(Txn!$K1063="","",Txn!$K1063)</f>
        <v>0</v>
      </c>
      <c r="N2113" s="42">
        <f>IF($D2113="",0,COUNTIF(BankAccts,$D2113))</f>
        <v>0</v>
      </c>
    </row>
    <row r="2114" spans="1:14">
      <c r="A2114" s="38">
        <f>IF(Txn!$B1063="","",Txn!$B1063)</f>
        <v>0</v>
      </c>
      <c r="B2114" s="38">
        <f>IF(Txn!$B1063="","",Txn!$C1063)</f>
        <v>0</v>
      </c>
      <c r="C2114" s="39">
        <f>IF(Txn!$B1063="","","تراکنش بانکی")</f>
        <v>0</v>
      </c>
      <c r="D2114" s="38">
        <f>IF(Txn!$B1063="","",IF(IF(Txn!$U1063="TRF",Txn!$Y1063,Txn!$Z1063)="","",IF(Txn!$U1063="TRF",Txn!$Y1063,Txn!$Z1063)))</f>
        <v>0</v>
      </c>
      <c r="E2114" s="39">
        <f>IF($D2114="","",IFERROR(VLOOKUP($D2114,AcctTbl,2,0),""))</f>
        <v>0</v>
      </c>
      <c r="F2114" s="39">
        <f>IF($D2114="","",IFERROR(VLOOKUP($D2114,AcctTbl,3,0),""))</f>
        <v>0</v>
      </c>
      <c r="G2114" s="39">
        <f>IF(Txn!$B1063="","",Txn!$D1063)</f>
        <v>0</v>
      </c>
      <c r="H2114" s="38">
        <f>IF(Txn!$B1063="","",Txn!$E1063)</f>
        <v>0</v>
      </c>
      <c r="I2114" s="40">
        <f>IF(Txn!$B1063="",0,Txn!$Q1063)</f>
        <v>0</v>
      </c>
      <c r="J2114" s="40">
        <f>IF(Txn!$B1063="",0,Txn!$R1063)</f>
        <v>0</v>
      </c>
      <c r="K2114" s="41">
        <f>IF($A2114="","",IFERROR(VALUE(MID($A2114,6,2)),""))</f>
        <v>0</v>
      </c>
      <c r="L2114" s="39">
        <f>IF(Txn!$K1063="","","طرف مقابل — "&amp;Txn!$K1063)</f>
        <v>0</v>
      </c>
      <c r="N2114" s="42">
        <f>IF($D2114="",0,COUNTIF(BankAccts,$D2114))</f>
        <v>0</v>
      </c>
    </row>
    <row r="2115" spans="1:14">
      <c r="A2115" s="38">
        <f>IF(Txn!$B1064="","",Txn!$B1064)</f>
        <v>0</v>
      </c>
      <c r="B2115" s="38">
        <f>IF(Txn!$B1064="","",Txn!$C1064)</f>
        <v>0</v>
      </c>
      <c r="C2115" s="39">
        <f>IF(Txn!$B1064="","","تراکنش بانکی")</f>
        <v>0</v>
      </c>
      <c r="D2115" s="38">
        <f>IF(Txn!$B1064="","",IF(Txn!$X1064="","",Txn!$X1064))</f>
        <v>0</v>
      </c>
      <c r="E2115" s="39">
        <f>IF($D2115="","",IFERROR(VLOOKUP($D2115,AcctTbl,2,0),""))</f>
        <v>0</v>
      </c>
      <c r="F2115" s="39">
        <f>IF($D2115="","",IFERROR(VLOOKUP($D2115,AcctTbl,3,0),""))</f>
        <v>0</v>
      </c>
      <c r="G2115" s="39">
        <f>IF(Txn!$B1064="","",Txn!$D1064)</f>
        <v>0</v>
      </c>
      <c r="H2115" s="38">
        <f>IF(Txn!$B1064="","",Txn!$E1064)</f>
        <v>0</v>
      </c>
      <c r="I2115" s="40">
        <f>IF(Txn!$B1064="",0,Txn!$O1064)</f>
        <v>0</v>
      </c>
      <c r="J2115" s="40">
        <f>IF(Txn!$B1064="",0,Txn!$P1064)</f>
        <v>0</v>
      </c>
      <c r="K2115" s="41">
        <f>IF($A2115="","",IFERROR(VALUE(MID($A2115,6,2)),""))</f>
        <v>0</v>
      </c>
      <c r="L2115" s="39">
        <f>IF(Txn!$K1064="","",Txn!$K1064)</f>
        <v>0</v>
      </c>
      <c r="N2115" s="42">
        <f>IF($D2115="",0,COUNTIF(BankAccts,$D2115))</f>
        <v>0</v>
      </c>
    </row>
    <row r="2116" spans="1:14">
      <c r="A2116" s="38">
        <f>IF(Txn!$B1064="","",Txn!$B1064)</f>
        <v>0</v>
      </c>
      <c r="B2116" s="38">
        <f>IF(Txn!$B1064="","",Txn!$C1064)</f>
        <v>0</v>
      </c>
      <c r="C2116" s="39">
        <f>IF(Txn!$B1064="","","تراکنش بانکی")</f>
        <v>0</v>
      </c>
      <c r="D2116" s="38">
        <f>IF(Txn!$B1064="","",IF(IF(Txn!$U1064="TRF",Txn!$Y1064,Txn!$Z1064)="","",IF(Txn!$U1064="TRF",Txn!$Y1064,Txn!$Z1064)))</f>
        <v>0</v>
      </c>
      <c r="E2116" s="39">
        <f>IF($D2116="","",IFERROR(VLOOKUP($D2116,AcctTbl,2,0),""))</f>
        <v>0</v>
      </c>
      <c r="F2116" s="39">
        <f>IF($D2116="","",IFERROR(VLOOKUP($D2116,AcctTbl,3,0),""))</f>
        <v>0</v>
      </c>
      <c r="G2116" s="39">
        <f>IF(Txn!$B1064="","",Txn!$D1064)</f>
        <v>0</v>
      </c>
      <c r="H2116" s="38">
        <f>IF(Txn!$B1064="","",Txn!$E1064)</f>
        <v>0</v>
      </c>
      <c r="I2116" s="40">
        <f>IF(Txn!$B1064="",0,Txn!$Q1064)</f>
        <v>0</v>
      </c>
      <c r="J2116" s="40">
        <f>IF(Txn!$B1064="",0,Txn!$R1064)</f>
        <v>0</v>
      </c>
      <c r="K2116" s="41">
        <f>IF($A2116="","",IFERROR(VALUE(MID($A2116,6,2)),""))</f>
        <v>0</v>
      </c>
      <c r="L2116" s="39">
        <f>IF(Txn!$K1064="","","طرف مقابل — "&amp;Txn!$K1064)</f>
        <v>0</v>
      </c>
      <c r="N2116" s="42">
        <f>IF($D2116="",0,COUNTIF(BankAccts,$D2116))</f>
        <v>0</v>
      </c>
    </row>
    <row r="2117" spans="1:14">
      <c r="A2117" s="38">
        <f>IF(Txn!$B1065="","",Txn!$B1065)</f>
        <v>0</v>
      </c>
      <c r="B2117" s="38">
        <f>IF(Txn!$B1065="","",Txn!$C1065)</f>
        <v>0</v>
      </c>
      <c r="C2117" s="39">
        <f>IF(Txn!$B1065="","","تراکنش بانکی")</f>
        <v>0</v>
      </c>
      <c r="D2117" s="38">
        <f>IF(Txn!$B1065="","",IF(Txn!$X1065="","",Txn!$X1065))</f>
        <v>0</v>
      </c>
      <c r="E2117" s="39">
        <f>IF($D2117="","",IFERROR(VLOOKUP($D2117,AcctTbl,2,0),""))</f>
        <v>0</v>
      </c>
      <c r="F2117" s="39">
        <f>IF($D2117="","",IFERROR(VLOOKUP($D2117,AcctTbl,3,0),""))</f>
        <v>0</v>
      </c>
      <c r="G2117" s="39">
        <f>IF(Txn!$B1065="","",Txn!$D1065)</f>
        <v>0</v>
      </c>
      <c r="H2117" s="38">
        <f>IF(Txn!$B1065="","",Txn!$E1065)</f>
        <v>0</v>
      </c>
      <c r="I2117" s="40">
        <f>IF(Txn!$B1065="",0,Txn!$O1065)</f>
        <v>0</v>
      </c>
      <c r="J2117" s="40">
        <f>IF(Txn!$B1065="",0,Txn!$P1065)</f>
        <v>0</v>
      </c>
      <c r="K2117" s="41">
        <f>IF($A2117="","",IFERROR(VALUE(MID($A2117,6,2)),""))</f>
        <v>0</v>
      </c>
      <c r="L2117" s="39">
        <f>IF(Txn!$K1065="","",Txn!$K1065)</f>
        <v>0</v>
      </c>
      <c r="N2117" s="42">
        <f>IF($D2117="",0,COUNTIF(BankAccts,$D2117))</f>
        <v>0</v>
      </c>
    </row>
    <row r="2118" spans="1:14">
      <c r="A2118" s="38">
        <f>IF(Txn!$B1065="","",Txn!$B1065)</f>
        <v>0</v>
      </c>
      <c r="B2118" s="38">
        <f>IF(Txn!$B1065="","",Txn!$C1065)</f>
        <v>0</v>
      </c>
      <c r="C2118" s="39">
        <f>IF(Txn!$B1065="","","تراکنش بانکی")</f>
        <v>0</v>
      </c>
      <c r="D2118" s="38">
        <f>IF(Txn!$B1065="","",IF(IF(Txn!$U1065="TRF",Txn!$Y1065,Txn!$Z1065)="","",IF(Txn!$U1065="TRF",Txn!$Y1065,Txn!$Z1065)))</f>
        <v>0</v>
      </c>
      <c r="E2118" s="39">
        <f>IF($D2118="","",IFERROR(VLOOKUP($D2118,AcctTbl,2,0),""))</f>
        <v>0</v>
      </c>
      <c r="F2118" s="39">
        <f>IF($D2118="","",IFERROR(VLOOKUP($D2118,AcctTbl,3,0),""))</f>
        <v>0</v>
      </c>
      <c r="G2118" s="39">
        <f>IF(Txn!$B1065="","",Txn!$D1065)</f>
        <v>0</v>
      </c>
      <c r="H2118" s="38">
        <f>IF(Txn!$B1065="","",Txn!$E1065)</f>
        <v>0</v>
      </c>
      <c r="I2118" s="40">
        <f>IF(Txn!$B1065="",0,Txn!$Q1065)</f>
        <v>0</v>
      </c>
      <c r="J2118" s="40">
        <f>IF(Txn!$B1065="",0,Txn!$R1065)</f>
        <v>0</v>
      </c>
      <c r="K2118" s="41">
        <f>IF($A2118="","",IFERROR(VALUE(MID($A2118,6,2)),""))</f>
        <v>0</v>
      </c>
      <c r="L2118" s="39">
        <f>IF(Txn!$K1065="","","طرف مقابل — "&amp;Txn!$K1065)</f>
        <v>0</v>
      </c>
      <c r="N2118" s="42">
        <f>IF($D2118="",0,COUNTIF(BankAccts,$D2118))</f>
        <v>0</v>
      </c>
    </row>
    <row r="2119" spans="1:14">
      <c r="A2119" s="38">
        <f>IF(Txn!$B1066="","",Txn!$B1066)</f>
        <v>0</v>
      </c>
      <c r="B2119" s="38">
        <f>IF(Txn!$B1066="","",Txn!$C1066)</f>
        <v>0</v>
      </c>
      <c r="C2119" s="39">
        <f>IF(Txn!$B1066="","","تراکنش بانکی")</f>
        <v>0</v>
      </c>
      <c r="D2119" s="38">
        <f>IF(Txn!$B1066="","",IF(Txn!$X1066="","",Txn!$X1066))</f>
        <v>0</v>
      </c>
      <c r="E2119" s="39">
        <f>IF($D2119="","",IFERROR(VLOOKUP($D2119,AcctTbl,2,0),""))</f>
        <v>0</v>
      </c>
      <c r="F2119" s="39">
        <f>IF($D2119="","",IFERROR(VLOOKUP($D2119,AcctTbl,3,0),""))</f>
        <v>0</v>
      </c>
      <c r="G2119" s="39">
        <f>IF(Txn!$B1066="","",Txn!$D1066)</f>
        <v>0</v>
      </c>
      <c r="H2119" s="38">
        <f>IF(Txn!$B1066="","",Txn!$E1066)</f>
        <v>0</v>
      </c>
      <c r="I2119" s="40">
        <f>IF(Txn!$B1066="",0,Txn!$O1066)</f>
        <v>0</v>
      </c>
      <c r="J2119" s="40">
        <f>IF(Txn!$B1066="",0,Txn!$P1066)</f>
        <v>0</v>
      </c>
      <c r="K2119" s="41">
        <f>IF($A2119="","",IFERROR(VALUE(MID($A2119,6,2)),""))</f>
        <v>0</v>
      </c>
      <c r="L2119" s="39">
        <f>IF(Txn!$K1066="","",Txn!$K1066)</f>
        <v>0</v>
      </c>
      <c r="N2119" s="42">
        <f>IF($D2119="",0,COUNTIF(BankAccts,$D2119))</f>
        <v>0</v>
      </c>
    </row>
    <row r="2120" spans="1:14">
      <c r="A2120" s="38">
        <f>IF(Txn!$B1066="","",Txn!$B1066)</f>
        <v>0</v>
      </c>
      <c r="B2120" s="38">
        <f>IF(Txn!$B1066="","",Txn!$C1066)</f>
        <v>0</v>
      </c>
      <c r="C2120" s="39">
        <f>IF(Txn!$B1066="","","تراکنش بانکی")</f>
        <v>0</v>
      </c>
      <c r="D2120" s="38">
        <f>IF(Txn!$B1066="","",IF(IF(Txn!$U1066="TRF",Txn!$Y1066,Txn!$Z1066)="","",IF(Txn!$U1066="TRF",Txn!$Y1066,Txn!$Z1066)))</f>
        <v>0</v>
      </c>
      <c r="E2120" s="39">
        <f>IF($D2120="","",IFERROR(VLOOKUP($D2120,AcctTbl,2,0),""))</f>
        <v>0</v>
      </c>
      <c r="F2120" s="39">
        <f>IF($D2120="","",IFERROR(VLOOKUP($D2120,AcctTbl,3,0),""))</f>
        <v>0</v>
      </c>
      <c r="G2120" s="39">
        <f>IF(Txn!$B1066="","",Txn!$D1066)</f>
        <v>0</v>
      </c>
      <c r="H2120" s="38">
        <f>IF(Txn!$B1066="","",Txn!$E1066)</f>
        <v>0</v>
      </c>
      <c r="I2120" s="40">
        <f>IF(Txn!$B1066="",0,Txn!$Q1066)</f>
        <v>0</v>
      </c>
      <c r="J2120" s="40">
        <f>IF(Txn!$B1066="",0,Txn!$R1066)</f>
        <v>0</v>
      </c>
      <c r="K2120" s="41">
        <f>IF($A2120="","",IFERROR(VALUE(MID($A2120,6,2)),""))</f>
        <v>0</v>
      </c>
      <c r="L2120" s="39">
        <f>IF(Txn!$K1066="","","طرف مقابل — "&amp;Txn!$K1066)</f>
        <v>0</v>
      </c>
      <c r="N2120" s="42">
        <f>IF($D2120="",0,COUNTIF(BankAccts,$D2120))</f>
        <v>0</v>
      </c>
    </row>
    <row r="2121" spans="1:14">
      <c r="A2121" s="38">
        <f>IF(Txn!$B1067="","",Txn!$B1067)</f>
        <v>0</v>
      </c>
      <c r="B2121" s="38">
        <f>IF(Txn!$B1067="","",Txn!$C1067)</f>
        <v>0</v>
      </c>
      <c r="C2121" s="39">
        <f>IF(Txn!$B1067="","","تراکنش بانکی")</f>
        <v>0</v>
      </c>
      <c r="D2121" s="38">
        <f>IF(Txn!$B1067="","",IF(Txn!$X1067="","",Txn!$X1067))</f>
        <v>0</v>
      </c>
      <c r="E2121" s="39">
        <f>IF($D2121="","",IFERROR(VLOOKUP($D2121,AcctTbl,2,0),""))</f>
        <v>0</v>
      </c>
      <c r="F2121" s="39">
        <f>IF($D2121="","",IFERROR(VLOOKUP($D2121,AcctTbl,3,0),""))</f>
        <v>0</v>
      </c>
      <c r="G2121" s="39">
        <f>IF(Txn!$B1067="","",Txn!$D1067)</f>
        <v>0</v>
      </c>
      <c r="H2121" s="38">
        <f>IF(Txn!$B1067="","",Txn!$E1067)</f>
        <v>0</v>
      </c>
      <c r="I2121" s="40">
        <f>IF(Txn!$B1067="",0,Txn!$O1067)</f>
        <v>0</v>
      </c>
      <c r="J2121" s="40">
        <f>IF(Txn!$B1067="",0,Txn!$P1067)</f>
        <v>0</v>
      </c>
      <c r="K2121" s="41">
        <f>IF($A2121="","",IFERROR(VALUE(MID($A2121,6,2)),""))</f>
        <v>0</v>
      </c>
      <c r="L2121" s="39">
        <f>IF(Txn!$K1067="","",Txn!$K1067)</f>
        <v>0</v>
      </c>
      <c r="N2121" s="42">
        <f>IF($D2121="",0,COUNTIF(BankAccts,$D2121))</f>
        <v>0</v>
      </c>
    </row>
    <row r="2122" spans="1:14">
      <c r="A2122" s="38">
        <f>IF(Txn!$B1067="","",Txn!$B1067)</f>
        <v>0</v>
      </c>
      <c r="B2122" s="38">
        <f>IF(Txn!$B1067="","",Txn!$C1067)</f>
        <v>0</v>
      </c>
      <c r="C2122" s="39">
        <f>IF(Txn!$B1067="","","تراکنش بانکی")</f>
        <v>0</v>
      </c>
      <c r="D2122" s="38">
        <f>IF(Txn!$B1067="","",IF(IF(Txn!$U1067="TRF",Txn!$Y1067,Txn!$Z1067)="","",IF(Txn!$U1067="TRF",Txn!$Y1067,Txn!$Z1067)))</f>
        <v>0</v>
      </c>
      <c r="E2122" s="39">
        <f>IF($D2122="","",IFERROR(VLOOKUP($D2122,AcctTbl,2,0),""))</f>
        <v>0</v>
      </c>
      <c r="F2122" s="39">
        <f>IF($D2122="","",IFERROR(VLOOKUP($D2122,AcctTbl,3,0),""))</f>
        <v>0</v>
      </c>
      <c r="G2122" s="39">
        <f>IF(Txn!$B1067="","",Txn!$D1067)</f>
        <v>0</v>
      </c>
      <c r="H2122" s="38">
        <f>IF(Txn!$B1067="","",Txn!$E1067)</f>
        <v>0</v>
      </c>
      <c r="I2122" s="40">
        <f>IF(Txn!$B1067="",0,Txn!$Q1067)</f>
        <v>0</v>
      </c>
      <c r="J2122" s="40">
        <f>IF(Txn!$B1067="",0,Txn!$R1067)</f>
        <v>0</v>
      </c>
      <c r="K2122" s="41">
        <f>IF($A2122="","",IFERROR(VALUE(MID($A2122,6,2)),""))</f>
        <v>0</v>
      </c>
      <c r="L2122" s="39">
        <f>IF(Txn!$K1067="","","طرف مقابل — "&amp;Txn!$K1067)</f>
        <v>0</v>
      </c>
      <c r="N2122" s="42">
        <f>IF($D2122="",0,COUNTIF(BankAccts,$D2122))</f>
        <v>0</v>
      </c>
    </row>
    <row r="2123" spans="1:14">
      <c r="A2123" s="38">
        <f>IF(Txn!$B1068="","",Txn!$B1068)</f>
        <v>0</v>
      </c>
      <c r="B2123" s="38">
        <f>IF(Txn!$B1068="","",Txn!$C1068)</f>
        <v>0</v>
      </c>
      <c r="C2123" s="39">
        <f>IF(Txn!$B1068="","","تراکنش بانکی")</f>
        <v>0</v>
      </c>
      <c r="D2123" s="38">
        <f>IF(Txn!$B1068="","",IF(Txn!$X1068="","",Txn!$X1068))</f>
        <v>0</v>
      </c>
      <c r="E2123" s="39">
        <f>IF($D2123="","",IFERROR(VLOOKUP($D2123,AcctTbl,2,0),""))</f>
        <v>0</v>
      </c>
      <c r="F2123" s="39">
        <f>IF($D2123="","",IFERROR(VLOOKUP($D2123,AcctTbl,3,0),""))</f>
        <v>0</v>
      </c>
      <c r="G2123" s="39">
        <f>IF(Txn!$B1068="","",Txn!$D1068)</f>
        <v>0</v>
      </c>
      <c r="H2123" s="38">
        <f>IF(Txn!$B1068="","",Txn!$E1068)</f>
        <v>0</v>
      </c>
      <c r="I2123" s="40">
        <f>IF(Txn!$B1068="",0,Txn!$O1068)</f>
        <v>0</v>
      </c>
      <c r="J2123" s="40">
        <f>IF(Txn!$B1068="",0,Txn!$P1068)</f>
        <v>0</v>
      </c>
      <c r="K2123" s="41">
        <f>IF($A2123="","",IFERROR(VALUE(MID($A2123,6,2)),""))</f>
        <v>0</v>
      </c>
      <c r="L2123" s="39">
        <f>IF(Txn!$K1068="","",Txn!$K1068)</f>
        <v>0</v>
      </c>
      <c r="N2123" s="42">
        <f>IF($D2123="",0,COUNTIF(BankAccts,$D2123))</f>
        <v>0</v>
      </c>
    </row>
    <row r="2124" spans="1:14">
      <c r="A2124" s="38">
        <f>IF(Txn!$B1068="","",Txn!$B1068)</f>
        <v>0</v>
      </c>
      <c r="B2124" s="38">
        <f>IF(Txn!$B1068="","",Txn!$C1068)</f>
        <v>0</v>
      </c>
      <c r="C2124" s="39">
        <f>IF(Txn!$B1068="","","تراکنش بانکی")</f>
        <v>0</v>
      </c>
      <c r="D2124" s="38">
        <f>IF(Txn!$B1068="","",IF(IF(Txn!$U1068="TRF",Txn!$Y1068,Txn!$Z1068)="","",IF(Txn!$U1068="TRF",Txn!$Y1068,Txn!$Z1068)))</f>
        <v>0</v>
      </c>
      <c r="E2124" s="39">
        <f>IF($D2124="","",IFERROR(VLOOKUP($D2124,AcctTbl,2,0),""))</f>
        <v>0</v>
      </c>
      <c r="F2124" s="39">
        <f>IF($D2124="","",IFERROR(VLOOKUP($D2124,AcctTbl,3,0),""))</f>
        <v>0</v>
      </c>
      <c r="G2124" s="39">
        <f>IF(Txn!$B1068="","",Txn!$D1068)</f>
        <v>0</v>
      </c>
      <c r="H2124" s="38">
        <f>IF(Txn!$B1068="","",Txn!$E1068)</f>
        <v>0</v>
      </c>
      <c r="I2124" s="40">
        <f>IF(Txn!$B1068="",0,Txn!$Q1068)</f>
        <v>0</v>
      </c>
      <c r="J2124" s="40">
        <f>IF(Txn!$B1068="",0,Txn!$R1068)</f>
        <v>0</v>
      </c>
      <c r="K2124" s="41">
        <f>IF($A2124="","",IFERROR(VALUE(MID($A2124,6,2)),""))</f>
        <v>0</v>
      </c>
      <c r="L2124" s="39">
        <f>IF(Txn!$K1068="","","طرف مقابل — "&amp;Txn!$K1068)</f>
        <v>0</v>
      </c>
      <c r="N2124" s="42">
        <f>IF($D2124="",0,COUNTIF(BankAccts,$D2124))</f>
        <v>0</v>
      </c>
    </row>
    <row r="2125" spans="1:14">
      <c r="A2125" s="38">
        <f>IF(Txn!$B1069="","",Txn!$B1069)</f>
        <v>0</v>
      </c>
      <c r="B2125" s="38">
        <f>IF(Txn!$B1069="","",Txn!$C1069)</f>
        <v>0</v>
      </c>
      <c r="C2125" s="39">
        <f>IF(Txn!$B1069="","","تراکنش بانکی")</f>
        <v>0</v>
      </c>
      <c r="D2125" s="38">
        <f>IF(Txn!$B1069="","",IF(Txn!$X1069="","",Txn!$X1069))</f>
        <v>0</v>
      </c>
      <c r="E2125" s="39">
        <f>IF($D2125="","",IFERROR(VLOOKUP($D2125,AcctTbl,2,0),""))</f>
        <v>0</v>
      </c>
      <c r="F2125" s="39">
        <f>IF($D2125="","",IFERROR(VLOOKUP($D2125,AcctTbl,3,0),""))</f>
        <v>0</v>
      </c>
      <c r="G2125" s="39">
        <f>IF(Txn!$B1069="","",Txn!$D1069)</f>
        <v>0</v>
      </c>
      <c r="H2125" s="38">
        <f>IF(Txn!$B1069="","",Txn!$E1069)</f>
        <v>0</v>
      </c>
      <c r="I2125" s="40">
        <f>IF(Txn!$B1069="",0,Txn!$O1069)</f>
        <v>0</v>
      </c>
      <c r="J2125" s="40">
        <f>IF(Txn!$B1069="",0,Txn!$P1069)</f>
        <v>0</v>
      </c>
      <c r="K2125" s="41">
        <f>IF($A2125="","",IFERROR(VALUE(MID($A2125,6,2)),""))</f>
        <v>0</v>
      </c>
      <c r="L2125" s="39">
        <f>IF(Txn!$K1069="","",Txn!$K1069)</f>
        <v>0</v>
      </c>
      <c r="N2125" s="42">
        <f>IF($D2125="",0,COUNTIF(BankAccts,$D2125))</f>
        <v>0</v>
      </c>
    </row>
    <row r="2126" spans="1:14">
      <c r="A2126" s="38">
        <f>IF(Txn!$B1069="","",Txn!$B1069)</f>
        <v>0</v>
      </c>
      <c r="B2126" s="38">
        <f>IF(Txn!$B1069="","",Txn!$C1069)</f>
        <v>0</v>
      </c>
      <c r="C2126" s="39">
        <f>IF(Txn!$B1069="","","تراکنش بانکی")</f>
        <v>0</v>
      </c>
      <c r="D2126" s="38">
        <f>IF(Txn!$B1069="","",IF(IF(Txn!$U1069="TRF",Txn!$Y1069,Txn!$Z1069)="","",IF(Txn!$U1069="TRF",Txn!$Y1069,Txn!$Z1069)))</f>
        <v>0</v>
      </c>
      <c r="E2126" s="39">
        <f>IF($D2126="","",IFERROR(VLOOKUP($D2126,AcctTbl,2,0),""))</f>
        <v>0</v>
      </c>
      <c r="F2126" s="39">
        <f>IF($D2126="","",IFERROR(VLOOKUP($D2126,AcctTbl,3,0),""))</f>
        <v>0</v>
      </c>
      <c r="G2126" s="39">
        <f>IF(Txn!$B1069="","",Txn!$D1069)</f>
        <v>0</v>
      </c>
      <c r="H2126" s="38">
        <f>IF(Txn!$B1069="","",Txn!$E1069)</f>
        <v>0</v>
      </c>
      <c r="I2126" s="40">
        <f>IF(Txn!$B1069="",0,Txn!$Q1069)</f>
        <v>0</v>
      </c>
      <c r="J2126" s="40">
        <f>IF(Txn!$B1069="",0,Txn!$R1069)</f>
        <v>0</v>
      </c>
      <c r="K2126" s="41">
        <f>IF($A2126="","",IFERROR(VALUE(MID($A2126,6,2)),""))</f>
        <v>0</v>
      </c>
      <c r="L2126" s="39">
        <f>IF(Txn!$K1069="","","طرف مقابل — "&amp;Txn!$K1069)</f>
        <v>0</v>
      </c>
      <c r="N2126" s="42">
        <f>IF($D2126="",0,COUNTIF(BankAccts,$D2126))</f>
        <v>0</v>
      </c>
    </row>
    <row r="2127" spans="1:14">
      <c r="A2127" s="38">
        <f>IF(Txn!$B1070="","",Txn!$B1070)</f>
        <v>0</v>
      </c>
      <c r="B2127" s="38">
        <f>IF(Txn!$B1070="","",Txn!$C1070)</f>
        <v>0</v>
      </c>
      <c r="C2127" s="39">
        <f>IF(Txn!$B1070="","","تراکنش بانکی")</f>
        <v>0</v>
      </c>
      <c r="D2127" s="38">
        <f>IF(Txn!$B1070="","",IF(Txn!$X1070="","",Txn!$X1070))</f>
        <v>0</v>
      </c>
      <c r="E2127" s="39">
        <f>IF($D2127="","",IFERROR(VLOOKUP($D2127,AcctTbl,2,0),""))</f>
        <v>0</v>
      </c>
      <c r="F2127" s="39">
        <f>IF($D2127="","",IFERROR(VLOOKUP($D2127,AcctTbl,3,0),""))</f>
        <v>0</v>
      </c>
      <c r="G2127" s="39">
        <f>IF(Txn!$B1070="","",Txn!$D1070)</f>
        <v>0</v>
      </c>
      <c r="H2127" s="38">
        <f>IF(Txn!$B1070="","",Txn!$E1070)</f>
        <v>0</v>
      </c>
      <c r="I2127" s="40">
        <f>IF(Txn!$B1070="",0,Txn!$O1070)</f>
        <v>0</v>
      </c>
      <c r="J2127" s="40">
        <f>IF(Txn!$B1070="",0,Txn!$P1070)</f>
        <v>0</v>
      </c>
      <c r="K2127" s="41">
        <f>IF($A2127="","",IFERROR(VALUE(MID($A2127,6,2)),""))</f>
        <v>0</v>
      </c>
      <c r="L2127" s="39">
        <f>IF(Txn!$K1070="","",Txn!$K1070)</f>
        <v>0</v>
      </c>
      <c r="N2127" s="42">
        <f>IF($D2127="",0,COUNTIF(BankAccts,$D2127))</f>
        <v>0</v>
      </c>
    </row>
    <row r="2128" spans="1:14">
      <c r="A2128" s="38">
        <f>IF(Txn!$B1070="","",Txn!$B1070)</f>
        <v>0</v>
      </c>
      <c r="B2128" s="38">
        <f>IF(Txn!$B1070="","",Txn!$C1070)</f>
        <v>0</v>
      </c>
      <c r="C2128" s="39">
        <f>IF(Txn!$B1070="","","تراکنش بانکی")</f>
        <v>0</v>
      </c>
      <c r="D2128" s="38">
        <f>IF(Txn!$B1070="","",IF(IF(Txn!$U1070="TRF",Txn!$Y1070,Txn!$Z1070)="","",IF(Txn!$U1070="TRF",Txn!$Y1070,Txn!$Z1070)))</f>
        <v>0</v>
      </c>
      <c r="E2128" s="39">
        <f>IF($D2128="","",IFERROR(VLOOKUP($D2128,AcctTbl,2,0),""))</f>
        <v>0</v>
      </c>
      <c r="F2128" s="39">
        <f>IF($D2128="","",IFERROR(VLOOKUP($D2128,AcctTbl,3,0),""))</f>
        <v>0</v>
      </c>
      <c r="G2128" s="39">
        <f>IF(Txn!$B1070="","",Txn!$D1070)</f>
        <v>0</v>
      </c>
      <c r="H2128" s="38">
        <f>IF(Txn!$B1070="","",Txn!$E1070)</f>
        <v>0</v>
      </c>
      <c r="I2128" s="40">
        <f>IF(Txn!$B1070="",0,Txn!$Q1070)</f>
        <v>0</v>
      </c>
      <c r="J2128" s="40">
        <f>IF(Txn!$B1070="",0,Txn!$R1070)</f>
        <v>0</v>
      </c>
      <c r="K2128" s="41">
        <f>IF($A2128="","",IFERROR(VALUE(MID($A2128,6,2)),""))</f>
        <v>0</v>
      </c>
      <c r="L2128" s="39">
        <f>IF(Txn!$K1070="","","طرف مقابل — "&amp;Txn!$K1070)</f>
        <v>0</v>
      </c>
      <c r="N2128" s="42">
        <f>IF($D2128="",0,COUNTIF(BankAccts,$D2128))</f>
        <v>0</v>
      </c>
    </row>
    <row r="2129" spans="1:14">
      <c r="A2129" s="38">
        <f>IF(Txn!$B1071="","",Txn!$B1071)</f>
        <v>0</v>
      </c>
      <c r="B2129" s="38">
        <f>IF(Txn!$B1071="","",Txn!$C1071)</f>
        <v>0</v>
      </c>
      <c r="C2129" s="39">
        <f>IF(Txn!$B1071="","","تراکنش بانکی")</f>
        <v>0</v>
      </c>
      <c r="D2129" s="38">
        <f>IF(Txn!$B1071="","",IF(Txn!$X1071="","",Txn!$X1071))</f>
        <v>0</v>
      </c>
      <c r="E2129" s="39">
        <f>IF($D2129="","",IFERROR(VLOOKUP($D2129,AcctTbl,2,0),""))</f>
        <v>0</v>
      </c>
      <c r="F2129" s="39">
        <f>IF($D2129="","",IFERROR(VLOOKUP($D2129,AcctTbl,3,0),""))</f>
        <v>0</v>
      </c>
      <c r="G2129" s="39">
        <f>IF(Txn!$B1071="","",Txn!$D1071)</f>
        <v>0</v>
      </c>
      <c r="H2129" s="38">
        <f>IF(Txn!$B1071="","",Txn!$E1071)</f>
        <v>0</v>
      </c>
      <c r="I2129" s="40">
        <f>IF(Txn!$B1071="",0,Txn!$O1071)</f>
        <v>0</v>
      </c>
      <c r="J2129" s="40">
        <f>IF(Txn!$B1071="",0,Txn!$P1071)</f>
        <v>0</v>
      </c>
      <c r="K2129" s="41">
        <f>IF($A2129="","",IFERROR(VALUE(MID($A2129,6,2)),""))</f>
        <v>0</v>
      </c>
      <c r="L2129" s="39">
        <f>IF(Txn!$K1071="","",Txn!$K1071)</f>
        <v>0</v>
      </c>
      <c r="N2129" s="42">
        <f>IF($D2129="",0,COUNTIF(BankAccts,$D2129))</f>
        <v>0</v>
      </c>
    </row>
    <row r="2130" spans="1:14">
      <c r="A2130" s="38">
        <f>IF(Txn!$B1071="","",Txn!$B1071)</f>
        <v>0</v>
      </c>
      <c r="B2130" s="38">
        <f>IF(Txn!$B1071="","",Txn!$C1071)</f>
        <v>0</v>
      </c>
      <c r="C2130" s="39">
        <f>IF(Txn!$B1071="","","تراکنش بانکی")</f>
        <v>0</v>
      </c>
      <c r="D2130" s="38">
        <f>IF(Txn!$B1071="","",IF(IF(Txn!$U1071="TRF",Txn!$Y1071,Txn!$Z1071)="","",IF(Txn!$U1071="TRF",Txn!$Y1071,Txn!$Z1071)))</f>
        <v>0</v>
      </c>
      <c r="E2130" s="39">
        <f>IF($D2130="","",IFERROR(VLOOKUP($D2130,AcctTbl,2,0),""))</f>
        <v>0</v>
      </c>
      <c r="F2130" s="39">
        <f>IF($D2130="","",IFERROR(VLOOKUP($D2130,AcctTbl,3,0),""))</f>
        <v>0</v>
      </c>
      <c r="G2130" s="39">
        <f>IF(Txn!$B1071="","",Txn!$D1071)</f>
        <v>0</v>
      </c>
      <c r="H2130" s="38">
        <f>IF(Txn!$B1071="","",Txn!$E1071)</f>
        <v>0</v>
      </c>
      <c r="I2130" s="40">
        <f>IF(Txn!$B1071="",0,Txn!$Q1071)</f>
        <v>0</v>
      </c>
      <c r="J2130" s="40">
        <f>IF(Txn!$B1071="",0,Txn!$R1071)</f>
        <v>0</v>
      </c>
      <c r="K2130" s="41">
        <f>IF($A2130="","",IFERROR(VALUE(MID($A2130,6,2)),""))</f>
        <v>0</v>
      </c>
      <c r="L2130" s="39">
        <f>IF(Txn!$K1071="","","طرف مقابل — "&amp;Txn!$K1071)</f>
        <v>0</v>
      </c>
      <c r="N2130" s="42">
        <f>IF($D2130="",0,COUNTIF(BankAccts,$D2130))</f>
        <v>0</v>
      </c>
    </row>
    <row r="2131" spans="1:14">
      <c r="A2131" s="38">
        <f>IF(Txn!$B1072="","",Txn!$B1072)</f>
        <v>0</v>
      </c>
      <c r="B2131" s="38">
        <f>IF(Txn!$B1072="","",Txn!$C1072)</f>
        <v>0</v>
      </c>
      <c r="C2131" s="39">
        <f>IF(Txn!$B1072="","","تراکنش بانکی")</f>
        <v>0</v>
      </c>
      <c r="D2131" s="38">
        <f>IF(Txn!$B1072="","",IF(Txn!$X1072="","",Txn!$X1072))</f>
        <v>0</v>
      </c>
      <c r="E2131" s="39">
        <f>IF($D2131="","",IFERROR(VLOOKUP($D2131,AcctTbl,2,0),""))</f>
        <v>0</v>
      </c>
      <c r="F2131" s="39">
        <f>IF($D2131="","",IFERROR(VLOOKUP($D2131,AcctTbl,3,0),""))</f>
        <v>0</v>
      </c>
      <c r="G2131" s="39">
        <f>IF(Txn!$B1072="","",Txn!$D1072)</f>
        <v>0</v>
      </c>
      <c r="H2131" s="38">
        <f>IF(Txn!$B1072="","",Txn!$E1072)</f>
        <v>0</v>
      </c>
      <c r="I2131" s="40">
        <f>IF(Txn!$B1072="",0,Txn!$O1072)</f>
        <v>0</v>
      </c>
      <c r="J2131" s="40">
        <f>IF(Txn!$B1072="",0,Txn!$P1072)</f>
        <v>0</v>
      </c>
      <c r="K2131" s="41">
        <f>IF($A2131="","",IFERROR(VALUE(MID($A2131,6,2)),""))</f>
        <v>0</v>
      </c>
      <c r="L2131" s="39">
        <f>IF(Txn!$K1072="","",Txn!$K1072)</f>
        <v>0</v>
      </c>
      <c r="N2131" s="42">
        <f>IF($D2131="",0,COUNTIF(BankAccts,$D2131))</f>
        <v>0</v>
      </c>
    </row>
    <row r="2132" spans="1:14">
      <c r="A2132" s="38">
        <f>IF(Txn!$B1072="","",Txn!$B1072)</f>
        <v>0</v>
      </c>
      <c r="B2132" s="38">
        <f>IF(Txn!$B1072="","",Txn!$C1072)</f>
        <v>0</v>
      </c>
      <c r="C2132" s="39">
        <f>IF(Txn!$B1072="","","تراکنش بانکی")</f>
        <v>0</v>
      </c>
      <c r="D2132" s="38">
        <f>IF(Txn!$B1072="","",IF(IF(Txn!$U1072="TRF",Txn!$Y1072,Txn!$Z1072)="","",IF(Txn!$U1072="TRF",Txn!$Y1072,Txn!$Z1072)))</f>
        <v>0</v>
      </c>
      <c r="E2132" s="39">
        <f>IF($D2132="","",IFERROR(VLOOKUP($D2132,AcctTbl,2,0),""))</f>
        <v>0</v>
      </c>
      <c r="F2132" s="39">
        <f>IF($D2132="","",IFERROR(VLOOKUP($D2132,AcctTbl,3,0),""))</f>
        <v>0</v>
      </c>
      <c r="G2132" s="39">
        <f>IF(Txn!$B1072="","",Txn!$D1072)</f>
        <v>0</v>
      </c>
      <c r="H2132" s="38">
        <f>IF(Txn!$B1072="","",Txn!$E1072)</f>
        <v>0</v>
      </c>
      <c r="I2132" s="40">
        <f>IF(Txn!$B1072="",0,Txn!$Q1072)</f>
        <v>0</v>
      </c>
      <c r="J2132" s="40">
        <f>IF(Txn!$B1072="",0,Txn!$R1072)</f>
        <v>0</v>
      </c>
      <c r="K2132" s="41">
        <f>IF($A2132="","",IFERROR(VALUE(MID($A2132,6,2)),""))</f>
        <v>0</v>
      </c>
      <c r="L2132" s="39">
        <f>IF(Txn!$K1072="","","طرف مقابل — "&amp;Txn!$K1072)</f>
        <v>0</v>
      </c>
      <c r="N2132" s="42">
        <f>IF($D2132="",0,COUNTIF(BankAccts,$D2132))</f>
        <v>0</v>
      </c>
    </row>
    <row r="2133" spans="1:14">
      <c r="A2133" s="38">
        <f>IF(Txn!$B1073="","",Txn!$B1073)</f>
        <v>0</v>
      </c>
      <c r="B2133" s="38">
        <f>IF(Txn!$B1073="","",Txn!$C1073)</f>
        <v>0</v>
      </c>
      <c r="C2133" s="39">
        <f>IF(Txn!$B1073="","","تراکنش بانکی")</f>
        <v>0</v>
      </c>
      <c r="D2133" s="38">
        <f>IF(Txn!$B1073="","",IF(Txn!$X1073="","",Txn!$X1073))</f>
        <v>0</v>
      </c>
      <c r="E2133" s="39">
        <f>IF($D2133="","",IFERROR(VLOOKUP($D2133,AcctTbl,2,0),""))</f>
        <v>0</v>
      </c>
      <c r="F2133" s="39">
        <f>IF($D2133="","",IFERROR(VLOOKUP($D2133,AcctTbl,3,0),""))</f>
        <v>0</v>
      </c>
      <c r="G2133" s="39">
        <f>IF(Txn!$B1073="","",Txn!$D1073)</f>
        <v>0</v>
      </c>
      <c r="H2133" s="38">
        <f>IF(Txn!$B1073="","",Txn!$E1073)</f>
        <v>0</v>
      </c>
      <c r="I2133" s="40">
        <f>IF(Txn!$B1073="",0,Txn!$O1073)</f>
        <v>0</v>
      </c>
      <c r="J2133" s="40">
        <f>IF(Txn!$B1073="",0,Txn!$P1073)</f>
        <v>0</v>
      </c>
      <c r="K2133" s="41">
        <f>IF($A2133="","",IFERROR(VALUE(MID($A2133,6,2)),""))</f>
        <v>0</v>
      </c>
      <c r="L2133" s="39">
        <f>IF(Txn!$K1073="","",Txn!$K1073)</f>
        <v>0</v>
      </c>
      <c r="N2133" s="42">
        <f>IF($D2133="",0,COUNTIF(BankAccts,$D2133))</f>
        <v>0</v>
      </c>
    </row>
    <row r="2134" spans="1:14">
      <c r="A2134" s="38">
        <f>IF(Txn!$B1073="","",Txn!$B1073)</f>
        <v>0</v>
      </c>
      <c r="B2134" s="38">
        <f>IF(Txn!$B1073="","",Txn!$C1073)</f>
        <v>0</v>
      </c>
      <c r="C2134" s="39">
        <f>IF(Txn!$B1073="","","تراکنش بانکی")</f>
        <v>0</v>
      </c>
      <c r="D2134" s="38">
        <f>IF(Txn!$B1073="","",IF(IF(Txn!$U1073="TRF",Txn!$Y1073,Txn!$Z1073)="","",IF(Txn!$U1073="TRF",Txn!$Y1073,Txn!$Z1073)))</f>
        <v>0</v>
      </c>
      <c r="E2134" s="39">
        <f>IF($D2134="","",IFERROR(VLOOKUP($D2134,AcctTbl,2,0),""))</f>
        <v>0</v>
      </c>
      <c r="F2134" s="39">
        <f>IF($D2134="","",IFERROR(VLOOKUP($D2134,AcctTbl,3,0),""))</f>
        <v>0</v>
      </c>
      <c r="G2134" s="39">
        <f>IF(Txn!$B1073="","",Txn!$D1073)</f>
        <v>0</v>
      </c>
      <c r="H2134" s="38">
        <f>IF(Txn!$B1073="","",Txn!$E1073)</f>
        <v>0</v>
      </c>
      <c r="I2134" s="40">
        <f>IF(Txn!$B1073="",0,Txn!$Q1073)</f>
        <v>0</v>
      </c>
      <c r="J2134" s="40">
        <f>IF(Txn!$B1073="",0,Txn!$R1073)</f>
        <v>0</v>
      </c>
      <c r="K2134" s="41">
        <f>IF($A2134="","",IFERROR(VALUE(MID($A2134,6,2)),""))</f>
        <v>0</v>
      </c>
      <c r="L2134" s="39">
        <f>IF(Txn!$K1073="","","طرف مقابل — "&amp;Txn!$K1073)</f>
        <v>0</v>
      </c>
      <c r="N2134" s="42">
        <f>IF($D2134="",0,COUNTIF(BankAccts,$D2134))</f>
        <v>0</v>
      </c>
    </row>
    <row r="2135" spans="1:14">
      <c r="A2135" s="38">
        <f>IF(Txn!$B1074="","",Txn!$B1074)</f>
        <v>0</v>
      </c>
      <c r="B2135" s="38">
        <f>IF(Txn!$B1074="","",Txn!$C1074)</f>
        <v>0</v>
      </c>
      <c r="C2135" s="39">
        <f>IF(Txn!$B1074="","","تراکنش بانکی")</f>
        <v>0</v>
      </c>
      <c r="D2135" s="38">
        <f>IF(Txn!$B1074="","",IF(Txn!$X1074="","",Txn!$X1074))</f>
        <v>0</v>
      </c>
      <c r="E2135" s="39">
        <f>IF($D2135="","",IFERROR(VLOOKUP($D2135,AcctTbl,2,0),""))</f>
        <v>0</v>
      </c>
      <c r="F2135" s="39">
        <f>IF($D2135="","",IFERROR(VLOOKUP($D2135,AcctTbl,3,0),""))</f>
        <v>0</v>
      </c>
      <c r="G2135" s="39">
        <f>IF(Txn!$B1074="","",Txn!$D1074)</f>
        <v>0</v>
      </c>
      <c r="H2135" s="38">
        <f>IF(Txn!$B1074="","",Txn!$E1074)</f>
        <v>0</v>
      </c>
      <c r="I2135" s="40">
        <f>IF(Txn!$B1074="",0,Txn!$O1074)</f>
        <v>0</v>
      </c>
      <c r="J2135" s="40">
        <f>IF(Txn!$B1074="",0,Txn!$P1074)</f>
        <v>0</v>
      </c>
      <c r="K2135" s="41">
        <f>IF($A2135="","",IFERROR(VALUE(MID($A2135,6,2)),""))</f>
        <v>0</v>
      </c>
      <c r="L2135" s="39">
        <f>IF(Txn!$K1074="","",Txn!$K1074)</f>
        <v>0</v>
      </c>
      <c r="N2135" s="42">
        <f>IF($D2135="",0,COUNTIF(BankAccts,$D2135))</f>
        <v>0</v>
      </c>
    </row>
    <row r="2136" spans="1:14">
      <c r="A2136" s="38">
        <f>IF(Txn!$B1074="","",Txn!$B1074)</f>
        <v>0</v>
      </c>
      <c r="B2136" s="38">
        <f>IF(Txn!$B1074="","",Txn!$C1074)</f>
        <v>0</v>
      </c>
      <c r="C2136" s="39">
        <f>IF(Txn!$B1074="","","تراکنش بانکی")</f>
        <v>0</v>
      </c>
      <c r="D2136" s="38">
        <f>IF(Txn!$B1074="","",IF(IF(Txn!$U1074="TRF",Txn!$Y1074,Txn!$Z1074)="","",IF(Txn!$U1074="TRF",Txn!$Y1074,Txn!$Z1074)))</f>
        <v>0</v>
      </c>
      <c r="E2136" s="39">
        <f>IF($D2136="","",IFERROR(VLOOKUP($D2136,AcctTbl,2,0),""))</f>
        <v>0</v>
      </c>
      <c r="F2136" s="39">
        <f>IF($D2136="","",IFERROR(VLOOKUP($D2136,AcctTbl,3,0),""))</f>
        <v>0</v>
      </c>
      <c r="G2136" s="39">
        <f>IF(Txn!$B1074="","",Txn!$D1074)</f>
        <v>0</v>
      </c>
      <c r="H2136" s="38">
        <f>IF(Txn!$B1074="","",Txn!$E1074)</f>
        <v>0</v>
      </c>
      <c r="I2136" s="40">
        <f>IF(Txn!$B1074="",0,Txn!$Q1074)</f>
        <v>0</v>
      </c>
      <c r="J2136" s="40">
        <f>IF(Txn!$B1074="",0,Txn!$R1074)</f>
        <v>0</v>
      </c>
      <c r="K2136" s="41">
        <f>IF($A2136="","",IFERROR(VALUE(MID($A2136,6,2)),""))</f>
        <v>0</v>
      </c>
      <c r="L2136" s="39">
        <f>IF(Txn!$K1074="","","طرف مقابل — "&amp;Txn!$K1074)</f>
        <v>0</v>
      </c>
      <c r="N2136" s="42">
        <f>IF($D2136="",0,COUNTIF(BankAccts,$D2136))</f>
        <v>0</v>
      </c>
    </row>
    <row r="2137" spans="1:14">
      <c r="A2137" s="38">
        <f>IF(Txn!$B1075="","",Txn!$B1075)</f>
        <v>0</v>
      </c>
      <c r="B2137" s="38">
        <f>IF(Txn!$B1075="","",Txn!$C1075)</f>
        <v>0</v>
      </c>
      <c r="C2137" s="39">
        <f>IF(Txn!$B1075="","","تراکنش بانکی")</f>
        <v>0</v>
      </c>
      <c r="D2137" s="38">
        <f>IF(Txn!$B1075="","",IF(Txn!$X1075="","",Txn!$X1075))</f>
        <v>0</v>
      </c>
      <c r="E2137" s="39">
        <f>IF($D2137="","",IFERROR(VLOOKUP($D2137,AcctTbl,2,0),""))</f>
        <v>0</v>
      </c>
      <c r="F2137" s="39">
        <f>IF($D2137="","",IFERROR(VLOOKUP($D2137,AcctTbl,3,0),""))</f>
        <v>0</v>
      </c>
      <c r="G2137" s="39">
        <f>IF(Txn!$B1075="","",Txn!$D1075)</f>
        <v>0</v>
      </c>
      <c r="H2137" s="38">
        <f>IF(Txn!$B1075="","",Txn!$E1075)</f>
        <v>0</v>
      </c>
      <c r="I2137" s="40">
        <f>IF(Txn!$B1075="",0,Txn!$O1075)</f>
        <v>0</v>
      </c>
      <c r="J2137" s="40">
        <f>IF(Txn!$B1075="",0,Txn!$P1075)</f>
        <v>0</v>
      </c>
      <c r="K2137" s="41">
        <f>IF($A2137="","",IFERROR(VALUE(MID($A2137,6,2)),""))</f>
        <v>0</v>
      </c>
      <c r="L2137" s="39">
        <f>IF(Txn!$K1075="","",Txn!$K1075)</f>
        <v>0</v>
      </c>
      <c r="N2137" s="42">
        <f>IF($D2137="",0,COUNTIF(BankAccts,$D2137))</f>
        <v>0</v>
      </c>
    </row>
    <row r="2138" spans="1:14">
      <c r="A2138" s="38">
        <f>IF(Txn!$B1075="","",Txn!$B1075)</f>
        <v>0</v>
      </c>
      <c r="B2138" s="38">
        <f>IF(Txn!$B1075="","",Txn!$C1075)</f>
        <v>0</v>
      </c>
      <c r="C2138" s="39">
        <f>IF(Txn!$B1075="","","تراکنش بانکی")</f>
        <v>0</v>
      </c>
      <c r="D2138" s="38">
        <f>IF(Txn!$B1075="","",IF(IF(Txn!$U1075="TRF",Txn!$Y1075,Txn!$Z1075)="","",IF(Txn!$U1075="TRF",Txn!$Y1075,Txn!$Z1075)))</f>
        <v>0</v>
      </c>
      <c r="E2138" s="39">
        <f>IF($D2138="","",IFERROR(VLOOKUP($D2138,AcctTbl,2,0),""))</f>
        <v>0</v>
      </c>
      <c r="F2138" s="39">
        <f>IF($D2138="","",IFERROR(VLOOKUP($D2138,AcctTbl,3,0),""))</f>
        <v>0</v>
      </c>
      <c r="G2138" s="39">
        <f>IF(Txn!$B1075="","",Txn!$D1075)</f>
        <v>0</v>
      </c>
      <c r="H2138" s="38">
        <f>IF(Txn!$B1075="","",Txn!$E1075)</f>
        <v>0</v>
      </c>
      <c r="I2138" s="40">
        <f>IF(Txn!$B1075="",0,Txn!$Q1075)</f>
        <v>0</v>
      </c>
      <c r="J2138" s="40">
        <f>IF(Txn!$B1075="",0,Txn!$R1075)</f>
        <v>0</v>
      </c>
      <c r="K2138" s="41">
        <f>IF($A2138="","",IFERROR(VALUE(MID($A2138,6,2)),""))</f>
        <v>0</v>
      </c>
      <c r="L2138" s="39">
        <f>IF(Txn!$K1075="","","طرف مقابل — "&amp;Txn!$K1075)</f>
        <v>0</v>
      </c>
      <c r="N2138" s="42">
        <f>IF($D2138="",0,COUNTIF(BankAccts,$D2138))</f>
        <v>0</v>
      </c>
    </row>
    <row r="2139" spans="1:14">
      <c r="A2139" s="38">
        <f>IF(Txn!$B1076="","",Txn!$B1076)</f>
        <v>0</v>
      </c>
      <c r="B2139" s="38">
        <f>IF(Txn!$B1076="","",Txn!$C1076)</f>
        <v>0</v>
      </c>
      <c r="C2139" s="39">
        <f>IF(Txn!$B1076="","","تراکنش بانکی")</f>
        <v>0</v>
      </c>
      <c r="D2139" s="38">
        <f>IF(Txn!$B1076="","",IF(Txn!$X1076="","",Txn!$X1076))</f>
        <v>0</v>
      </c>
      <c r="E2139" s="39">
        <f>IF($D2139="","",IFERROR(VLOOKUP($D2139,AcctTbl,2,0),""))</f>
        <v>0</v>
      </c>
      <c r="F2139" s="39">
        <f>IF($D2139="","",IFERROR(VLOOKUP($D2139,AcctTbl,3,0),""))</f>
        <v>0</v>
      </c>
      <c r="G2139" s="39">
        <f>IF(Txn!$B1076="","",Txn!$D1076)</f>
        <v>0</v>
      </c>
      <c r="H2139" s="38">
        <f>IF(Txn!$B1076="","",Txn!$E1076)</f>
        <v>0</v>
      </c>
      <c r="I2139" s="40">
        <f>IF(Txn!$B1076="",0,Txn!$O1076)</f>
        <v>0</v>
      </c>
      <c r="J2139" s="40">
        <f>IF(Txn!$B1076="",0,Txn!$P1076)</f>
        <v>0</v>
      </c>
      <c r="K2139" s="41">
        <f>IF($A2139="","",IFERROR(VALUE(MID($A2139,6,2)),""))</f>
        <v>0</v>
      </c>
      <c r="L2139" s="39">
        <f>IF(Txn!$K1076="","",Txn!$K1076)</f>
        <v>0</v>
      </c>
      <c r="N2139" s="42">
        <f>IF($D2139="",0,COUNTIF(BankAccts,$D2139))</f>
        <v>0</v>
      </c>
    </row>
    <row r="2140" spans="1:14">
      <c r="A2140" s="38">
        <f>IF(Txn!$B1076="","",Txn!$B1076)</f>
        <v>0</v>
      </c>
      <c r="B2140" s="38">
        <f>IF(Txn!$B1076="","",Txn!$C1076)</f>
        <v>0</v>
      </c>
      <c r="C2140" s="39">
        <f>IF(Txn!$B1076="","","تراکنش بانکی")</f>
        <v>0</v>
      </c>
      <c r="D2140" s="38">
        <f>IF(Txn!$B1076="","",IF(IF(Txn!$U1076="TRF",Txn!$Y1076,Txn!$Z1076)="","",IF(Txn!$U1076="TRF",Txn!$Y1076,Txn!$Z1076)))</f>
        <v>0</v>
      </c>
      <c r="E2140" s="39">
        <f>IF($D2140="","",IFERROR(VLOOKUP($D2140,AcctTbl,2,0),""))</f>
        <v>0</v>
      </c>
      <c r="F2140" s="39">
        <f>IF($D2140="","",IFERROR(VLOOKUP($D2140,AcctTbl,3,0),""))</f>
        <v>0</v>
      </c>
      <c r="G2140" s="39">
        <f>IF(Txn!$B1076="","",Txn!$D1076)</f>
        <v>0</v>
      </c>
      <c r="H2140" s="38">
        <f>IF(Txn!$B1076="","",Txn!$E1076)</f>
        <v>0</v>
      </c>
      <c r="I2140" s="40">
        <f>IF(Txn!$B1076="",0,Txn!$Q1076)</f>
        <v>0</v>
      </c>
      <c r="J2140" s="40">
        <f>IF(Txn!$B1076="",0,Txn!$R1076)</f>
        <v>0</v>
      </c>
      <c r="K2140" s="41">
        <f>IF($A2140="","",IFERROR(VALUE(MID($A2140,6,2)),""))</f>
        <v>0</v>
      </c>
      <c r="L2140" s="39">
        <f>IF(Txn!$K1076="","","طرف مقابل — "&amp;Txn!$K1076)</f>
        <v>0</v>
      </c>
      <c r="N2140" s="42">
        <f>IF($D2140="",0,COUNTIF(BankAccts,$D2140))</f>
        <v>0</v>
      </c>
    </row>
    <row r="2141" spans="1:14">
      <c r="A2141" s="38">
        <f>IF(Txn!$B1077="","",Txn!$B1077)</f>
        <v>0</v>
      </c>
      <c r="B2141" s="38">
        <f>IF(Txn!$B1077="","",Txn!$C1077)</f>
        <v>0</v>
      </c>
      <c r="C2141" s="39">
        <f>IF(Txn!$B1077="","","تراکنش بانکی")</f>
        <v>0</v>
      </c>
      <c r="D2141" s="38">
        <f>IF(Txn!$B1077="","",IF(Txn!$X1077="","",Txn!$X1077))</f>
        <v>0</v>
      </c>
      <c r="E2141" s="39">
        <f>IF($D2141="","",IFERROR(VLOOKUP($D2141,AcctTbl,2,0),""))</f>
        <v>0</v>
      </c>
      <c r="F2141" s="39">
        <f>IF($D2141="","",IFERROR(VLOOKUP($D2141,AcctTbl,3,0),""))</f>
        <v>0</v>
      </c>
      <c r="G2141" s="39">
        <f>IF(Txn!$B1077="","",Txn!$D1077)</f>
        <v>0</v>
      </c>
      <c r="H2141" s="38">
        <f>IF(Txn!$B1077="","",Txn!$E1077)</f>
        <v>0</v>
      </c>
      <c r="I2141" s="40">
        <f>IF(Txn!$B1077="",0,Txn!$O1077)</f>
        <v>0</v>
      </c>
      <c r="J2141" s="40">
        <f>IF(Txn!$B1077="",0,Txn!$P1077)</f>
        <v>0</v>
      </c>
      <c r="K2141" s="41">
        <f>IF($A2141="","",IFERROR(VALUE(MID($A2141,6,2)),""))</f>
        <v>0</v>
      </c>
      <c r="L2141" s="39">
        <f>IF(Txn!$K1077="","",Txn!$K1077)</f>
        <v>0</v>
      </c>
      <c r="N2141" s="42">
        <f>IF($D2141="",0,COUNTIF(BankAccts,$D2141))</f>
        <v>0</v>
      </c>
    </row>
    <row r="2142" spans="1:14">
      <c r="A2142" s="38">
        <f>IF(Txn!$B1077="","",Txn!$B1077)</f>
        <v>0</v>
      </c>
      <c r="B2142" s="38">
        <f>IF(Txn!$B1077="","",Txn!$C1077)</f>
        <v>0</v>
      </c>
      <c r="C2142" s="39">
        <f>IF(Txn!$B1077="","","تراکنش بانکی")</f>
        <v>0</v>
      </c>
      <c r="D2142" s="38">
        <f>IF(Txn!$B1077="","",IF(IF(Txn!$U1077="TRF",Txn!$Y1077,Txn!$Z1077)="","",IF(Txn!$U1077="TRF",Txn!$Y1077,Txn!$Z1077)))</f>
        <v>0</v>
      </c>
      <c r="E2142" s="39">
        <f>IF($D2142="","",IFERROR(VLOOKUP($D2142,AcctTbl,2,0),""))</f>
        <v>0</v>
      </c>
      <c r="F2142" s="39">
        <f>IF($D2142="","",IFERROR(VLOOKUP($D2142,AcctTbl,3,0),""))</f>
        <v>0</v>
      </c>
      <c r="G2142" s="39">
        <f>IF(Txn!$B1077="","",Txn!$D1077)</f>
        <v>0</v>
      </c>
      <c r="H2142" s="38">
        <f>IF(Txn!$B1077="","",Txn!$E1077)</f>
        <v>0</v>
      </c>
      <c r="I2142" s="40">
        <f>IF(Txn!$B1077="",0,Txn!$Q1077)</f>
        <v>0</v>
      </c>
      <c r="J2142" s="40">
        <f>IF(Txn!$B1077="",0,Txn!$R1077)</f>
        <v>0</v>
      </c>
      <c r="K2142" s="41">
        <f>IF($A2142="","",IFERROR(VALUE(MID($A2142,6,2)),""))</f>
        <v>0</v>
      </c>
      <c r="L2142" s="39">
        <f>IF(Txn!$K1077="","","طرف مقابل — "&amp;Txn!$K1077)</f>
        <v>0</v>
      </c>
      <c r="N2142" s="42">
        <f>IF($D2142="",0,COUNTIF(BankAccts,$D2142))</f>
        <v>0</v>
      </c>
    </row>
    <row r="2143" spans="1:14">
      <c r="A2143" s="38">
        <f>IF(Txn!$B1078="","",Txn!$B1078)</f>
        <v>0</v>
      </c>
      <c r="B2143" s="38">
        <f>IF(Txn!$B1078="","",Txn!$C1078)</f>
        <v>0</v>
      </c>
      <c r="C2143" s="39">
        <f>IF(Txn!$B1078="","","تراکنش بانکی")</f>
        <v>0</v>
      </c>
      <c r="D2143" s="38">
        <f>IF(Txn!$B1078="","",IF(Txn!$X1078="","",Txn!$X1078))</f>
        <v>0</v>
      </c>
      <c r="E2143" s="39">
        <f>IF($D2143="","",IFERROR(VLOOKUP($D2143,AcctTbl,2,0),""))</f>
        <v>0</v>
      </c>
      <c r="F2143" s="39">
        <f>IF($D2143="","",IFERROR(VLOOKUP($D2143,AcctTbl,3,0),""))</f>
        <v>0</v>
      </c>
      <c r="G2143" s="39">
        <f>IF(Txn!$B1078="","",Txn!$D1078)</f>
        <v>0</v>
      </c>
      <c r="H2143" s="38">
        <f>IF(Txn!$B1078="","",Txn!$E1078)</f>
        <v>0</v>
      </c>
      <c r="I2143" s="40">
        <f>IF(Txn!$B1078="",0,Txn!$O1078)</f>
        <v>0</v>
      </c>
      <c r="J2143" s="40">
        <f>IF(Txn!$B1078="",0,Txn!$P1078)</f>
        <v>0</v>
      </c>
      <c r="K2143" s="41">
        <f>IF($A2143="","",IFERROR(VALUE(MID($A2143,6,2)),""))</f>
        <v>0</v>
      </c>
      <c r="L2143" s="39">
        <f>IF(Txn!$K1078="","",Txn!$K1078)</f>
        <v>0</v>
      </c>
      <c r="N2143" s="42">
        <f>IF($D2143="",0,COUNTIF(BankAccts,$D2143))</f>
        <v>0</v>
      </c>
    </row>
    <row r="2144" spans="1:14">
      <c r="A2144" s="38">
        <f>IF(Txn!$B1078="","",Txn!$B1078)</f>
        <v>0</v>
      </c>
      <c r="B2144" s="38">
        <f>IF(Txn!$B1078="","",Txn!$C1078)</f>
        <v>0</v>
      </c>
      <c r="C2144" s="39">
        <f>IF(Txn!$B1078="","","تراکنش بانکی")</f>
        <v>0</v>
      </c>
      <c r="D2144" s="38">
        <f>IF(Txn!$B1078="","",IF(IF(Txn!$U1078="TRF",Txn!$Y1078,Txn!$Z1078)="","",IF(Txn!$U1078="TRF",Txn!$Y1078,Txn!$Z1078)))</f>
        <v>0</v>
      </c>
      <c r="E2144" s="39">
        <f>IF($D2144="","",IFERROR(VLOOKUP($D2144,AcctTbl,2,0),""))</f>
        <v>0</v>
      </c>
      <c r="F2144" s="39">
        <f>IF($D2144="","",IFERROR(VLOOKUP($D2144,AcctTbl,3,0),""))</f>
        <v>0</v>
      </c>
      <c r="G2144" s="39">
        <f>IF(Txn!$B1078="","",Txn!$D1078)</f>
        <v>0</v>
      </c>
      <c r="H2144" s="38">
        <f>IF(Txn!$B1078="","",Txn!$E1078)</f>
        <v>0</v>
      </c>
      <c r="I2144" s="40">
        <f>IF(Txn!$B1078="",0,Txn!$Q1078)</f>
        <v>0</v>
      </c>
      <c r="J2144" s="40">
        <f>IF(Txn!$B1078="",0,Txn!$R1078)</f>
        <v>0</v>
      </c>
      <c r="K2144" s="41">
        <f>IF($A2144="","",IFERROR(VALUE(MID($A2144,6,2)),""))</f>
        <v>0</v>
      </c>
      <c r="L2144" s="39">
        <f>IF(Txn!$K1078="","","طرف مقابل — "&amp;Txn!$K1078)</f>
        <v>0</v>
      </c>
      <c r="N2144" s="42">
        <f>IF($D2144="",0,COUNTIF(BankAccts,$D2144))</f>
        <v>0</v>
      </c>
    </row>
    <row r="2145" spans="1:14">
      <c r="A2145" s="38">
        <f>IF(Txn!$B1079="","",Txn!$B1079)</f>
        <v>0</v>
      </c>
      <c r="B2145" s="38">
        <f>IF(Txn!$B1079="","",Txn!$C1079)</f>
        <v>0</v>
      </c>
      <c r="C2145" s="39">
        <f>IF(Txn!$B1079="","","تراکنش بانکی")</f>
        <v>0</v>
      </c>
      <c r="D2145" s="38">
        <f>IF(Txn!$B1079="","",IF(Txn!$X1079="","",Txn!$X1079))</f>
        <v>0</v>
      </c>
      <c r="E2145" s="39">
        <f>IF($D2145="","",IFERROR(VLOOKUP($D2145,AcctTbl,2,0),""))</f>
        <v>0</v>
      </c>
      <c r="F2145" s="39">
        <f>IF($D2145="","",IFERROR(VLOOKUP($D2145,AcctTbl,3,0),""))</f>
        <v>0</v>
      </c>
      <c r="G2145" s="39">
        <f>IF(Txn!$B1079="","",Txn!$D1079)</f>
        <v>0</v>
      </c>
      <c r="H2145" s="38">
        <f>IF(Txn!$B1079="","",Txn!$E1079)</f>
        <v>0</v>
      </c>
      <c r="I2145" s="40">
        <f>IF(Txn!$B1079="",0,Txn!$O1079)</f>
        <v>0</v>
      </c>
      <c r="J2145" s="40">
        <f>IF(Txn!$B1079="",0,Txn!$P1079)</f>
        <v>0</v>
      </c>
      <c r="K2145" s="41">
        <f>IF($A2145="","",IFERROR(VALUE(MID($A2145,6,2)),""))</f>
        <v>0</v>
      </c>
      <c r="L2145" s="39">
        <f>IF(Txn!$K1079="","",Txn!$K1079)</f>
        <v>0</v>
      </c>
      <c r="N2145" s="42">
        <f>IF($D2145="",0,COUNTIF(BankAccts,$D2145))</f>
        <v>0</v>
      </c>
    </row>
    <row r="2146" spans="1:14">
      <c r="A2146" s="38">
        <f>IF(Txn!$B1079="","",Txn!$B1079)</f>
        <v>0</v>
      </c>
      <c r="B2146" s="38">
        <f>IF(Txn!$B1079="","",Txn!$C1079)</f>
        <v>0</v>
      </c>
      <c r="C2146" s="39">
        <f>IF(Txn!$B1079="","","تراکنش بانکی")</f>
        <v>0</v>
      </c>
      <c r="D2146" s="38">
        <f>IF(Txn!$B1079="","",IF(IF(Txn!$U1079="TRF",Txn!$Y1079,Txn!$Z1079)="","",IF(Txn!$U1079="TRF",Txn!$Y1079,Txn!$Z1079)))</f>
        <v>0</v>
      </c>
      <c r="E2146" s="39">
        <f>IF($D2146="","",IFERROR(VLOOKUP($D2146,AcctTbl,2,0),""))</f>
        <v>0</v>
      </c>
      <c r="F2146" s="39">
        <f>IF($D2146="","",IFERROR(VLOOKUP($D2146,AcctTbl,3,0),""))</f>
        <v>0</v>
      </c>
      <c r="G2146" s="39">
        <f>IF(Txn!$B1079="","",Txn!$D1079)</f>
        <v>0</v>
      </c>
      <c r="H2146" s="38">
        <f>IF(Txn!$B1079="","",Txn!$E1079)</f>
        <v>0</v>
      </c>
      <c r="I2146" s="40">
        <f>IF(Txn!$B1079="",0,Txn!$Q1079)</f>
        <v>0</v>
      </c>
      <c r="J2146" s="40">
        <f>IF(Txn!$B1079="",0,Txn!$R1079)</f>
        <v>0</v>
      </c>
      <c r="K2146" s="41">
        <f>IF($A2146="","",IFERROR(VALUE(MID($A2146,6,2)),""))</f>
        <v>0</v>
      </c>
      <c r="L2146" s="39">
        <f>IF(Txn!$K1079="","","طرف مقابل — "&amp;Txn!$K1079)</f>
        <v>0</v>
      </c>
      <c r="N2146" s="42">
        <f>IF($D2146="",0,COUNTIF(BankAccts,$D2146))</f>
        <v>0</v>
      </c>
    </row>
    <row r="2147" spans="1:14">
      <c r="A2147" s="38">
        <f>IF(Txn!$B1080="","",Txn!$B1080)</f>
        <v>0</v>
      </c>
      <c r="B2147" s="38">
        <f>IF(Txn!$B1080="","",Txn!$C1080)</f>
        <v>0</v>
      </c>
      <c r="C2147" s="39">
        <f>IF(Txn!$B1080="","","تراکنش بانکی")</f>
        <v>0</v>
      </c>
      <c r="D2147" s="38">
        <f>IF(Txn!$B1080="","",IF(Txn!$X1080="","",Txn!$X1080))</f>
        <v>0</v>
      </c>
      <c r="E2147" s="39">
        <f>IF($D2147="","",IFERROR(VLOOKUP($D2147,AcctTbl,2,0),""))</f>
        <v>0</v>
      </c>
      <c r="F2147" s="39">
        <f>IF($D2147="","",IFERROR(VLOOKUP($D2147,AcctTbl,3,0),""))</f>
        <v>0</v>
      </c>
      <c r="G2147" s="39">
        <f>IF(Txn!$B1080="","",Txn!$D1080)</f>
        <v>0</v>
      </c>
      <c r="H2147" s="38">
        <f>IF(Txn!$B1080="","",Txn!$E1080)</f>
        <v>0</v>
      </c>
      <c r="I2147" s="40">
        <f>IF(Txn!$B1080="",0,Txn!$O1080)</f>
        <v>0</v>
      </c>
      <c r="J2147" s="40">
        <f>IF(Txn!$B1080="",0,Txn!$P1080)</f>
        <v>0</v>
      </c>
      <c r="K2147" s="41">
        <f>IF($A2147="","",IFERROR(VALUE(MID($A2147,6,2)),""))</f>
        <v>0</v>
      </c>
      <c r="L2147" s="39">
        <f>IF(Txn!$K1080="","",Txn!$K1080)</f>
        <v>0</v>
      </c>
      <c r="N2147" s="42">
        <f>IF($D2147="",0,COUNTIF(BankAccts,$D2147))</f>
        <v>0</v>
      </c>
    </row>
    <row r="2148" spans="1:14">
      <c r="A2148" s="38">
        <f>IF(Txn!$B1080="","",Txn!$B1080)</f>
        <v>0</v>
      </c>
      <c r="B2148" s="38">
        <f>IF(Txn!$B1080="","",Txn!$C1080)</f>
        <v>0</v>
      </c>
      <c r="C2148" s="39">
        <f>IF(Txn!$B1080="","","تراکنش بانکی")</f>
        <v>0</v>
      </c>
      <c r="D2148" s="38">
        <f>IF(Txn!$B1080="","",IF(IF(Txn!$U1080="TRF",Txn!$Y1080,Txn!$Z1080)="","",IF(Txn!$U1080="TRF",Txn!$Y1080,Txn!$Z1080)))</f>
        <v>0</v>
      </c>
      <c r="E2148" s="39">
        <f>IF($D2148="","",IFERROR(VLOOKUP($D2148,AcctTbl,2,0),""))</f>
        <v>0</v>
      </c>
      <c r="F2148" s="39">
        <f>IF($D2148="","",IFERROR(VLOOKUP($D2148,AcctTbl,3,0),""))</f>
        <v>0</v>
      </c>
      <c r="G2148" s="39">
        <f>IF(Txn!$B1080="","",Txn!$D1080)</f>
        <v>0</v>
      </c>
      <c r="H2148" s="38">
        <f>IF(Txn!$B1080="","",Txn!$E1080)</f>
        <v>0</v>
      </c>
      <c r="I2148" s="40">
        <f>IF(Txn!$B1080="",0,Txn!$Q1080)</f>
        <v>0</v>
      </c>
      <c r="J2148" s="40">
        <f>IF(Txn!$B1080="",0,Txn!$R1080)</f>
        <v>0</v>
      </c>
      <c r="K2148" s="41">
        <f>IF($A2148="","",IFERROR(VALUE(MID($A2148,6,2)),""))</f>
        <v>0</v>
      </c>
      <c r="L2148" s="39">
        <f>IF(Txn!$K1080="","","طرف مقابل — "&amp;Txn!$K1080)</f>
        <v>0</v>
      </c>
      <c r="N2148" s="42">
        <f>IF($D2148="",0,COUNTIF(BankAccts,$D2148))</f>
        <v>0</v>
      </c>
    </row>
    <row r="2149" spans="1:14">
      <c r="A2149" s="38">
        <f>IF(Txn!$B1081="","",Txn!$B1081)</f>
        <v>0</v>
      </c>
      <c r="B2149" s="38">
        <f>IF(Txn!$B1081="","",Txn!$C1081)</f>
        <v>0</v>
      </c>
      <c r="C2149" s="39">
        <f>IF(Txn!$B1081="","","تراکنش بانکی")</f>
        <v>0</v>
      </c>
      <c r="D2149" s="38">
        <f>IF(Txn!$B1081="","",IF(Txn!$X1081="","",Txn!$X1081))</f>
        <v>0</v>
      </c>
      <c r="E2149" s="39">
        <f>IF($D2149="","",IFERROR(VLOOKUP($D2149,AcctTbl,2,0),""))</f>
        <v>0</v>
      </c>
      <c r="F2149" s="39">
        <f>IF($D2149="","",IFERROR(VLOOKUP($D2149,AcctTbl,3,0),""))</f>
        <v>0</v>
      </c>
      <c r="G2149" s="39">
        <f>IF(Txn!$B1081="","",Txn!$D1081)</f>
        <v>0</v>
      </c>
      <c r="H2149" s="38">
        <f>IF(Txn!$B1081="","",Txn!$E1081)</f>
        <v>0</v>
      </c>
      <c r="I2149" s="40">
        <f>IF(Txn!$B1081="",0,Txn!$O1081)</f>
        <v>0</v>
      </c>
      <c r="J2149" s="40">
        <f>IF(Txn!$B1081="",0,Txn!$P1081)</f>
        <v>0</v>
      </c>
      <c r="K2149" s="41">
        <f>IF($A2149="","",IFERROR(VALUE(MID($A2149,6,2)),""))</f>
        <v>0</v>
      </c>
      <c r="L2149" s="39">
        <f>IF(Txn!$K1081="","",Txn!$K1081)</f>
        <v>0</v>
      </c>
      <c r="N2149" s="42">
        <f>IF($D2149="",0,COUNTIF(BankAccts,$D2149))</f>
        <v>0</v>
      </c>
    </row>
    <row r="2150" spans="1:14">
      <c r="A2150" s="38">
        <f>IF(Txn!$B1081="","",Txn!$B1081)</f>
        <v>0</v>
      </c>
      <c r="B2150" s="38">
        <f>IF(Txn!$B1081="","",Txn!$C1081)</f>
        <v>0</v>
      </c>
      <c r="C2150" s="39">
        <f>IF(Txn!$B1081="","","تراکنش بانکی")</f>
        <v>0</v>
      </c>
      <c r="D2150" s="38">
        <f>IF(Txn!$B1081="","",IF(IF(Txn!$U1081="TRF",Txn!$Y1081,Txn!$Z1081)="","",IF(Txn!$U1081="TRF",Txn!$Y1081,Txn!$Z1081)))</f>
        <v>0</v>
      </c>
      <c r="E2150" s="39">
        <f>IF($D2150="","",IFERROR(VLOOKUP($D2150,AcctTbl,2,0),""))</f>
        <v>0</v>
      </c>
      <c r="F2150" s="39">
        <f>IF($D2150="","",IFERROR(VLOOKUP($D2150,AcctTbl,3,0),""))</f>
        <v>0</v>
      </c>
      <c r="G2150" s="39">
        <f>IF(Txn!$B1081="","",Txn!$D1081)</f>
        <v>0</v>
      </c>
      <c r="H2150" s="38">
        <f>IF(Txn!$B1081="","",Txn!$E1081)</f>
        <v>0</v>
      </c>
      <c r="I2150" s="40">
        <f>IF(Txn!$B1081="",0,Txn!$Q1081)</f>
        <v>0</v>
      </c>
      <c r="J2150" s="40">
        <f>IF(Txn!$B1081="",0,Txn!$R1081)</f>
        <v>0</v>
      </c>
      <c r="K2150" s="41">
        <f>IF($A2150="","",IFERROR(VALUE(MID($A2150,6,2)),""))</f>
        <v>0</v>
      </c>
      <c r="L2150" s="39">
        <f>IF(Txn!$K1081="","","طرف مقابل — "&amp;Txn!$K1081)</f>
        <v>0</v>
      </c>
      <c r="N2150" s="42">
        <f>IF($D2150="",0,COUNTIF(BankAccts,$D2150))</f>
        <v>0</v>
      </c>
    </row>
    <row r="2151" spans="1:14">
      <c r="A2151" s="38">
        <f>IF(Txn!$B1082="","",Txn!$B1082)</f>
        <v>0</v>
      </c>
      <c r="B2151" s="38">
        <f>IF(Txn!$B1082="","",Txn!$C1082)</f>
        <v>0</v>
      </c>
      <c r="C2151" s="39">
        <f>IF(Txn!$B1082="","","تراکنش بانکی")</f>
        <v>0</v>
      </c>
      <c r="D2151" s="38">
        <f>IF(Txn!$B1082="","",IF(Txn!$X1082="","",Txn!$X1082))</f>
        <v>0</v>
      </c>
      <c r="E2151" s="39">
        <f>IF($D2151="","",IFERROR(VLOOKUP($D2151,AcctTbl,2,0),""))</f>
        <v>0</v>
      </c>
      <c r="F2151" s="39">
        <f>IF($D2151="","",IFERROR(VLOOKUP($D2151,AcctTbl,3,0),""))</f>
        <v>0</v>
      </c>
      <c r="G2151" s="39">
        <f>IF(Txn!$B1082="","",Txn!$D1082)</f>
        <v>0</v>
      </c>
      <c r="H2151" s="38">
        <f>IF(Txn!$B1082="","",Txn!$E1082)</f>
        <v>0</v>
      </c>
      <c r="I2151" s="40">
        <f>IF(Txn!$B1082="",0,Txn!$O1082)</f>
        <v>0</v>
      </c>
      <c r="J2151" s="40">
        <f>IF(Txn!$B1082="",0,Txn!$P1082)</f>
        <v>0</v>
      </c>
      <c r="K2151" s="41">
        <f>IF($A2151="","",IFERROR(VALUE(MID($A2151,6,2)),""))</f>
        <v>0</v>
      </c>
      <c r="L2151" s="39">
        <f>IF(Txn!$K1082="","",Txn!$K1082)</f>
        <v>0</v>
      </c>
      <c r="N2151" s="42">
        <f>IF($D2151="",0,COUNTIF(BankAccts,$D2151))</f>
        <v>0</v>
      </c>
    </row>
    <row r="2152" spans="1:14">
      <c r="A2152" s="38">
        <f>IF(Txn!$B1082="","",Txn!$B1082)</f>
        <v>0</v>
      </c>
      <c r="B2152" s="38">
        <f>IF(Txn!$B1082="","",Txn!$C1082)</f>
        <v>0</v>
      </c>
      <c r="C2152" s="39">
        <f>IF(Txn!$B1082="","","تراکنش بانکی")</f>
        <v>0</v>
      </c>
      <c r="D2152" s="38">
        <f>IF(Txn!$B1082="","",IF(IF(Txn!$U1082="TRF",Txn!$Y1082,Txn!$Z1082)="","",IF(Txn!$U1082="TRF",Txn!$Y1082,Txn!$Z1082)))</f>
        <v>0</v>
      </c>
      <c r="E2152" s="39">
        <f>IF($D2152="","",IFERROR(VLOOKUP($D2152,AcctTbl,2,0),""))</f>
        <v>0</v>
      </c>
      <c r="F2152" s="39">
        <f>IF($D2152="","",IFERROR(VLOOKUP($D2152,AcctTbl,3,0),""))</f>
        <v>0</v>
      </c>
      <c r="G2152" s="39">
        <f>IF(Txn!$B1082="","",Txn!$D1082)</f>
        <v>0</v>
      </c>
      <c r="H2152" s="38">
        <f>IF(Txn!$B1082="","",Txn!$E1082)</f>
        <v>0</v>
      </c>
      <c r="I2152" s="40">
        <f>IF(Txn!$B1082="",0,Txn!$Q1082)</f>
        <v>0</v>
      </c>
      <c r="J2152" s="40">
        <f>IF(Txn!$B1082="",0,Txn!$R1082)</f>
        <v>0</v>
      </c>
      <c r="K2152" s="41">
        <f>IF($A2152="","",IFERROR(VALUE(MID($A2152,6,2)),""))</f>
        <v>0</v>
      </c>
      <c r="L2152" s="39">
        <f>IF(Txn!$K1082="","","طرف مقابل — "&amp;Txn!$K1082)</f>
        <v>0</v>
      </c>
      <c r="N2152" s="42">
        <f>IF($D2152="",0,COUNTIF(BankAccts,$D2152))</f>
        <v>0</v>
      </c>
    </row>
    <row r="2153" spans="1:14">
      <c r="A2153" s="38">
        <f>IF(Txn!$B1083="","",Txn!$B1083)</f>
        <v>0</v>
      </c>
      <c r="B2153" s="38">
        <f>IF(Txn!$B1083="","",Txn!$C1083)</f>
        <v>0</v>
      </c>
      <c r="C2153" s="39">
        <f>IF(Txn!$B1083="","","تراکنش بانکی")</f>
        <v>0</v>
      </c>
      <c r="D2153" s="38">
        <f>IF(Txn!$B1083="","",IF(Txn!$X1083="","",Txn!$X1083))</f>
        <v>0</v>
      </c>
      <c r="E2153" s="39">
        <f>IF($D2153="","",IFERROR(VLOOKUP($D2153,AcctTbl,2,0),""))</f>
        <v>0</v>
      </c>
      <c r="F2153" s="39">
        <f>IF($D2153="","",IFERROR(VLOOKUP($D2153,AcctTbl,3,0),""))</f>
        <v>0</v>
      </c>
      <c r="G2153" s="39">
        <f>IF(Txn!$B1083="","",Txn!$D1083)</f>
        <v>0</v>
      </c>
      <c r="H2153" s="38">
        <f>IF(Txn!$B1083="","",Txn!$E1083)</f>
        <v>0</v>
      </c>
      <c r="I2153" s="40">
        <f>IF(Txn!$B1083="",0,Txn!$O1083)</f>
        <v>0</v>
      </c>
      <c r="J2153" s="40">
        <f>IF(Txn!$B1083="",0,Txn!$P1083)</f>
        <v>0</v>
      </c>
      <c r="K2153" s="41">
        <f>IF($A2153="","",IFERROR(VALUE(MID($A2153,6,2)),""))</f>
        <v>0</v>
      </c>
      <c r="L2153" s="39">
        <f>IF(Txn!$K1083="","",Txn!$K1083)</f>
        <v>0</v>
      </c>
      <c r="N2153" s="42">
        <f>IF($D2153="",0,COUNTIF(BankAccts,$D2153))</f>
        <v>0</v>
      </c>
    </row>
    <row r="2154" spans="1:14">
      <c r="A2154" s="38">
        <f>IF(Txn!$B1083="","",Txn!$B1083)</f>
        <v>0</v>
      </c>
      <c r="B2154" s="38">
        <f>IF(Txn!$B1083="","",Txn!$C1083)</f>
        <v>0</v>
      </c>
      <c r="C2154" s="39">
        <f>IF(Txn!$B1083="","","تراکنش بانکی")</f>
        <v>0</v>
      </c>
      <c r="D2154" s="38">
        <f>IF(Txn!$B1083="","",IF(IF(Txn!$U1083="TRF",Txn!$Y1083,Txn!$Z1083)="","",IF(Txn!$U1083="TRF",Txn!$Y1083,Txn!$Z1083)))</f>
        <v>0</v>
      </c>
      <c r="E2154" s="39">
        <f>IF($D2154="","",IFERROR(VLOOKUP($D2154,AcctTbl,2,0),""))</f>
        <v>0</v>
      </c>
      <c r="F2154" s="39">
        <f>IF($D2154="","",IFERROR(VLOOKUP($D2154,AcctTbl,3,0),""))</f>
        <v>0</v>
      </c>
      <c r="G2154" s="39">
        <f>IF(Txn!$B1083="","",Txn!$D1083)</f>
        <v>0</v>
      </c>
      <c r="H2154" s="38">
        <f>IF(Txn!$B1083="","",Txn!$E1083)</f>
        <v>0</v>
      </c>
      <c r="I2154" s="40">
        <f>IF(Txn!$B1083="",0,Txn!$Q1083)</f>
        <v>0</v>
      </c>
      <c r="J2154" s="40">
        <f>IF(Txn!$B1083="",0,Txn!$R1083)</f>
        <v>0</v>
      </c>
      <c r="K2154" s="41">
        <f>IF($A2154="","",IFERROR(VALUE(MID($A2154,6,2)),""))</f>
        <v>0</v>
      </c>
      <c r="L2154" s="39">
        <f>IF(Txn!$K1083="","","طرف مقابل — "&amp;Txn!$K1083)</f>
        <v>0</v>
      </c>
      <c r="N2154" s="42">
        <f>IF($D2154="",0,COUNTIF(BankAccts,$D2154))</f>
        <v>0</v>
      </c>
    </row>
    <row r="2155" spans="1:14">
      <c r="A2155" s="38">
        <f>IF(Txn!$B1084="","",Txn!$B1084)</f>
        <v>0</v>
      </c>
      <c r="B2155" s="38">
        <f>IF(Txn!$B1084="","",Txn!$C1084)</f>
        <v>0</v>
      </c>
      <c r="C2155" s="39">
        <f>IF(Txn!$B1084="","","تراکنش بانکی")</f>
        <v>0</v>
      </c>
      <c r="D2155" s="38">
        <f>IF(Txn!$B1084="","",IF(Txn!$X1084="","",Txn!$X1084))</f>
        <v>0</v>
      </c>
      <c r="E2155" s="39">
        <f>IF($D2155="","",IFERROR(VLOOKUP($D2155,AcctTbl,2,0),""))</f>
        <v>0</v>
      </c>
      <c r="F2155" s="39">
        <f>IF($D2155="","",IFERROR(VLOOKUP($D2155,AcctTbl,3,0),""))</f>
        <v>0</v>
      </c>
      <c r="G2155" s="39">
        <f>IF(Txn!$B1084="","",Txn!$D1084)</f>
        <v>0</v>
      </c>
      <c r="H2155" s="38">
        <f>IF(Txn!$B1084="","",Txn!$E1084)</f>
        <v>0</v>
      </c>
      <c r="I2155" s="40">
        <f>IF(Txn!$B1084="",0,Txn!$O1084)</f>
        <v>0</v>
      </c>
      <c r="J2155" s="40">
        <f>IF(Txn!$B1084="",0,Txn!$P1084)</f>
        <v>0</v>
      </c>
      <c r="K2155" s="41">
        <f>IF($A2155="","",IFERROR(VALUE(MID($A2155,6,2)),""))</f>
        <v>0</v>
      </c>
      <c r="L2155" s="39">
        <f>IF(Txn!$K1084="","",Txn!$K1084)</f>
        <v>0</v>
      </c>
      <c r="N2155" s="42">
        <f>IF($D2155="",0,COUNTIF(BankAccts,$D2155))</f>
        <v>0</v>
      </c>
    </row>
    <row r="2156" spans="1:14">
      <c r="A2156" s="38">
        <f>IF(Txn!$B1084="","",Txn!$B1084)</f>
        <v>0</v>
      </c>
      <c r="B2156" s="38">
        <f>IF(Txn!$B1084="","",Txn!$C1084)</f>
        <v>0</v>
      </c>
      <c r="C2156" s="39">
        <f>IF(Txn!$B1084="","","تراکنش بانکی")</f>
        <v>0</v>
      </c>
      <c r="D2156" s="38">
        <f>IF(Txn!$B1084="","",IF(IF(Txn!$U1084="TRF",Txn!$Y1084,Txn!$Z1084)="","",IF(Txn!$U1084="TRF",Txn!$Y1084,Txn!$Z1084)))</f>
        <v>0</v>
      </c>
      <c r="E2156" s="39">
        <f>IF($D2156="","",IFERROR(VLOOKUP($D2156,AcctTbl,2,0),""))</f>
        <v>0</v>
      </c>
      <c r="F2156" s="39">
        <f>IF($D2156="","",IFERROR(VLOOKUP($D2156,AcctTbl,3,0),""))</f>
        <v>0</v>
      </c>
      <c r="G2156" s="39">
        <f>IF(Txn!$B1084="","",Txn!$D1084)</f>
        <v>0</v>
      </c>
      <c r="H2156" s="38">
        <f>IF(Txn!$B1084="","",Txn!$E1084)</f>
        <v>0</v>
      </c>
      <c r="I2156" s="40">
        <f>IF(Txn!$B1084="",0,Txn!$Q1084)</f>
        <v>0</v>
      </c>
      <c r="J2156" s="40">
        <f>IF(Txn!$B1084="",0,Txn!$R1084)</f>
        <v>0</v>
      </c>
      <c r="K2156" s="41">
        <f>IF($A2156="","",IFERROR(VALUE(MID($A2156,6,2)),""))</f>
        <v>0</v>
      </c>
      <c r="L2156" s="39">
        <f>IF(Txn!$K1084="","","طرف مقابل — "&amp;Txn!$K1084)</f>
        <v>0</v>
      </c>
      <c r="N2156" s="42">
        <f>IF($D2156="",0,COUNTIF(BankAccts,$D2156))</f>
        <v>0</v>
      </c>
    </row>
    <row r="2157" spans="1:14">
      <c r="A2157" s="38">
        <f>IF(Txn!$B1085="","",Txn!$B1085)</f>
        <v>0</v>
      </c>
      <c r="B2157" s="38">
        <f>IF(Txn!$B1085="","",Txn!$C1085)</f>
        <v>0</v>
      </c>
      <c r="C2157" s="39">
        <f>IF(Txn!$B1085="","","تراکنش بانکی")</f>
        <v>0</v>
      </c>
      <c r="D2157" s="38">
        <f>IF(Txn!$B1085="","",IF(Txn!$X1085="","",Txn!$X1085))</f>
        <v>0</v>
      </c>
      <c r="E2157" s="39">
        <f>IF($D2157="","",IFERROR(VLOOKUP($D2157,AcctTbl,2,0),""))</f>
        <v>0</v>
      </c>
      <c r="F2157" s="39">
        <f>IF($D2157="","",IFERROR(VLOOKUP($D2157,AcctTbl,3,0),""))</f>
        <v>0</v>
      </c>
      <c r="G2157" s="39">
        <f>IF(Txn!$B1085="","",Txn!$D1085)</f>
        <v>0</v>
      </c>
      <c r="H2157" s="38">
        <f>IF(Txn!$B1085="","",Txn!$E1085)</f>
        <v>0</v>
      </c>
      <c r="I2157" s="40">
        <f>IF(Txn!$B1085="",0,Txn!$O1085)</f>
        <v>0</v>
      </c>
      <c r="J2157" s="40">
        <f>IF(Txn!$B1085="",0,Txn!$P1085)</f>
        <v>0</v>
      </c>
      <c r="K2157" s="41">
        <f>IF($A2157="","",IFERROR(VALUE(MID($A2157,6,2)),""))</f>
        <v>0</v>
      </c>
      <c r="L2157" s="39">
        <f>IF(Txn!$K1085="","",Txn!$K1085)</f>
        <v>0</v>
      </c>
      <c r="N2157" s="42">
        <f>IF($D2157="",0,COUNTIF(BankAccts,$D2157))</f>
        <v>0</v>
      </c>
    </row>
    <row r="2158" spans="1:14">
      <c r="A2158" s="38">
        <f>IF(Txn!$B1085="","",Txn!$B1085)</f>
        <v>0</v>
      </c>
      <c r="B2158" s="38">
        <f>IF(Txn!$B1085="","",Txn!$C1085)</f>
        <v>0</v>
      </c>
      <c r="C2158" s="39">
        <f>IF(Txn!$B1085="","","تراکنش بانکی")</f>
        <v>0</v>
      </c>
      <c r="D2158" s="38">
        <f>IF(Txn!$B1085="","",IF(IF(Txn!$U1085="TRF",Txn!$Y1085,Txn!$Z1085)="","",IF(Txn!$U1085="TRF",Txn!$Y1085,Txn!$Z1085)))</f>
        <v>0</v>
      </c>
      <c r="E2158" s="39">
        <f>IF($D2158="","",IFERROR(VLOOKUP($D2158,AcctTbl,2,0),""))</f>
        <v>0</v>
      </c>
      <c r="F2158" s="39">
        <f>IF($D2158="","",IFERROR(VLOOKUP($D2158,AcctTbl,3,0),""))</f>
        <v>0</v>
      </c>
      <c r="G2158" s="39">
        <f>IF(Txn!$B1085="","",Txn!$D1085)</f>
        <v>0</v>
      </c>
      <c r="H2158" s="38">
        <f>IF(Txn!$B1085="","",Txn!$E1085)</f>
        <v>0</v>
      </c>
      <c r="I2158" s="40">
        <f>IF(Txn!$B1085="",0,Txn!$Q1085)</f>
        <v>0</v>
      </c>
      <c r="J2158" s="40">
        <f>IF(Txn!$B1085="",0,Txn!$R1085)</f>
        <v>0</v>
      </c>
      <c r="K2158" s="41">
        <f>IF($A2158="","",IFERROR(VALUE(MID($A2158,6,2)),""))</f>
        <v>0</v>
      </c>
      <c r="L2158" s="39">
        <f>IF(Txn!$K1085="","","طرف مقابل — "&amp;Txn!$K1085)</f>
        <v>0</v>
      </c>
      <c r="N2158" s="42">
        <f>IF($D2158="",0,COUNTIF(BankAccts,$D2158))</f>
        <v>0</v>
      </c>
    </row>
    <row r="2159" spans="1:14">
      <c r="A2159" s="38">
        <f>IF(Txn!$B1086="","",Txn!$B1086)</f>
        <v>0</v>
      </c>
      <c r="B2159" s="38">
        <f>IF(Txn!$B1086="","",Txn!$C1086)</f>
        <v>0</v>
      </c>
      <c r="C2159" s="39">
        <f>IF(Txn!$B1086="","","تراکنش بانکی")</f>
        <v>0</v>
      </c>
      <c r="D2159" s="38">
        <f>IF(Txn!$B1086="","",IF(Txn!$X1086="","",Txn!$X1086))</f>
        <v>0</v>
      </c>
      <c r="E2159" s="39">
        <f>IF($D2159="","",IFERROR(VLOOKUP($D2159,AcctTbl,2,0),""))</f>
        <v>0</v>
      </c>
      <c r="F2159" s="39">
        <f>IF($D2159="","",IFERROR(VLOOKUP($D2159,AcctTbl,3,0),""))</f>
        <v>0</v>
      </c>
      <c r="G2159" s="39">
        <f>IF(Txn!$B1086="","",Txn!$D1086)</f>
        <v>0</v>
      </c>
      <c r="H2159" s="38">
        <f>IF(Txn!$B1086="","",Txn!$E1086)</f>
        <v>0</v>
      </c>
      <c r="I2159" s="40">
        <f>IF(Txn!$B1086="",0,Txn!$O1086)</f>
        <v>0</v>
      </c>
      <c r="J2159" s="40">
        <f>IF(Txn!$B1086="",0,Txn!$P1086)</f>
        <v>0</v>
      </c>
      <c r="K2159" s="41">
        <f>IF($A2159="","",IFERROR(VALUE(MID($A2159,6,2)),""))</f>
        <v>0</v>
      </c>
      <c r="L2159" s="39">
        <f>IF(Txn!$K1086="","",Txn!$K1086)</f>
        <v>0</v>
      </c>
      <c r="N2159" s="42">
        <f>IF($D2159="",0,COUNTIF(BankAccts,$D2159))</f>
        <v>0</v>
      </c>
    </row>
    <row r="2160" spans="1:14">
      <c r="A2160" s="38">
        <f>IF(Txn!$B1086="","",Txn!$B1086)</f>
        <v>0</v>
      </c>
      <c r="B2160" s="38">
        <f>IF(Txn!$B1086="","",Txn!$C1086)</f>
        <v>0</v>
      </c>
      <c r="C2160" s="39">
        <f>IF(Txn!$B1086="","","تراکنش بانکی")</f>
        <v>0</v>
      </c>
      <c r="D2160" s="38">
        <f>IF(Txn!$B1086="","",IF(IF(Txn!$U1086="TRF",Txn!$Y1086,Txn!$Z1086)="","",IF(Txn!$U1086="TRF",Txn!$Y1086,Txn!$Z1086)))</f>
        <v>0</v>
      </c>
      <c r="E2160" s="39">
        <f>IF($D2160="","",IFERROR(VLOOKUP($D2160,AcctTbl,2,0),""))</f>
        <v>0</v>
      </c>
      <c r="F2160" s="39">
        <f>IF($D2160="","",IFERROR(VLOOKUP($D2160,AcctTbl,3,0),""))</f>
        <v>0</v>
      </c>
      <c r="G2160" s="39">
        <f>IF(Txn!$B1086="","",Txn!$D1086)</f>
        <v>0</v>
      </c>
      <c r="H2160" s="38">
        <f>IF(Txn!$B1086="","",Txn!$E1086)</f>
        <v>0</v>
      </c>
      <c r="I2160" s="40">
        <f>IF(Txn!$B1086="",0,Txn!$Q1086)</f>
        <v>0</v>
      </c>
      <c r="J2160" s="40">
        <f>IF(Txn!$B1086="",0,Txn!$R1086)</f>
        <v>0</v>
      </c>
      <c r="K2160" s="41">
        <f>IF($A2160="","",IFERROR(VALUE(MID($A2160,6,2)),""))</f>
        <v>0</v>
      </c>
      <c r="L2160" s="39">
        <f>IF(Txn!$K1086="","","طرف مقابل — "&amp;Txn!$K1086)</f>
        <v>0</v>
      </c>
      <c r="N2160" s="42">
        <f>IF($D2160="",0,COUNTIF(BankAccts,$D2160))</f>
        <v>0</v>
      </c>
    </row>
    <row r="2161" spans="1:14">
      <c r="A2161" s="38">
        <f>IF(Txn!$B1087="","",Txn!$B1087)</f>
        <v>0</v>
      </c>
      <c r="B2161" s="38">
        <f>IF(Txn!$B1087="","",Txn!$C1087)</f>
        <v>0</v>
      </c>
      <c r="C2161" s="39">
        <f>IF(Txn!$B1087="","","تراکنش بانکی")</f>
        <v>0</v>
      </c>
      <c r="D2161" s="38">
        <f>IF(Txn!$B1087="","",IF(Txn!$X1087="","",Txn!$X1087))</f>
        <v>0</v>
      </c>
      <c r="E2161" s="39">
        <f>IF($D2161="","",IFERROR(VLOOKUP($D2161,AcctTbl,2,0),""))</f>
        <v>0</v>
      </c>
      <c r="F2161" s="39">
        <f>IF($D2161="","",IFERROR(VLOOKUP($D2161,AcctTbl,3,0),""))</f>
        <v>0</v>
      </c>
      <c r="G2161" s="39">
        <f>IF(Txn!$B1087="","",Txn!$D1087)</f>
        <v>0</v>
      </c>
      <c r="H2161" s="38">
        <f>IF(Txn!$B1087="","",Txn!$E1087)</f>
        <v>0</v>
      </c>
      <c r="I2161" s="40">
        <f>IF(Txn!$B1087="",0,Txn!$O1087)</f>
        <v>0</v>
      </c>
      <c r="J2161" s="40">
        <f>IF(Txn!$B1087="",0,Txn!$P1087)</f>
        <v>0</v>
      </c>
      <c r="K2161" s="41">
        <f>IF($A2161="","",IFERROR(VALUE(MID($A2161,6,2)),""))</f>
        <v>0</v>
      </c>
      <c r="L2161" s="39">
        <f>IF(Txn!$K1087="","",Txn!$K1087)</f>
        <v>0</v>
      </c>
      <c r="N2161" s="42">
        <f>IF($D2161="",0,COUNTIF(BankAccts,$D2161))</f>
        <v>0</v>
      </c>
    </row>
    <row r="2162" spans="1:14">
      <c r="A2162" s="38">
        <f>IF(Txn!$B1087="","",Txn!$B1087)</f>
        <v>0</v>
      </c>
      <c r="B2162" s="38">
        <f>IF(Txn!$B1087="","",Txn!$C1087)</f>
        <v>0</v>
      </c>
      <c r="C2162" s="39">
        <f>IF(Txn!$B1087="","","تراکنش بانکی")</f>
        <v>0</v>
      </c>
      <c r="D2162" s="38">
        <f>IF(Txn!$B1087="","",IF(IF(Txn!$U1087="TRF",Txn!$Y1087,Txn!$Z1087)="","",IF(Txn!$U1087="TRF",Txn!$Y1087,Txn!$Z1087)))</f>
        <v>0</v>
      </c>
      <c r="E2162" s="39">
        <f>IF($D2162="","",IFERROR(VLOOKUP($D2162,AcctTbl,2,0),""))</f>
        <v>0</v>
      </c>
      <c r="F2162" s="39">
        <f>IF($D2162="","",IFERROR(VLOOKUP($D2162,AcctTbl,3,0),""))</f>
        <v>0</v>
      </c>
      <c r="G2162" s="39">
        <f>IF(Txn!$B1087="","",Txn!$D1087)</f>
        <v>0</v>
      </c>
      <c r="H2162" s="38">
        <f>IF(Txn!$B1087="","",Txn!$E1087)</f>
        <v>0</v>
      </c>
      <c r="I2162" s="40">
        <f>IF(Txn!$B1087="",0,Txn!$Q1087)</f>
        <v>0</v>
      </c>
      <c r="J2162" s="40">
        <f>IF(Txn!$B1087="",0,Txn!$R1087)</f>
        <v>0</v>
      </c>
      <c r="K2162" s="41">
        <f>IF($A2162="","",IFERROR(VALUE(MID($A2162,6,2)),""))</f>
        <v>0</v>
      </c>
      <c r="L2162" s="39">
        <f>IF(Txn!$K1087="","","طرف مقابل — "&amp;Txn!$K1087)</f>
        <v>0</v>
      </c>
      <c r="N2162" s="42">
        <f>IF($D2162="",0,COUNTIF(BankAccts,$D2162))</f>
        <v>0</v>
      </c>
    </row>
    <row r="2163" spans="1:14">
      <c r="A2163" s="38">
        <f>IF(Txn!$B1088="","",Txn!$B1088)</f>
        <v>0</v>
      </c>
      <c r="B2163" s="38">
        <f>IF(Txn!$B1088="","",Txn!$C1088)</f>
        <v>0</v>
      </c>
      <c r="C2163" s="39">
        <f>IF(Txn!$B1088="","","تراکنش بانکی")</f>
        <v>0</v>
      </c>
      <c r="D2163" s="38">
        <f>IF(Txn!$B1088="","",IF(Txn!$X1088="","",Txn!$X1088))</f>
        <v>0</v>
      </c>
      <c r="E2163" s="39">
        <f>IF($D2163="","",IFERROR(VLOOKUP($D2163,AcctTbl,2,0),""))</f>
        <v>0</v>
      </c>
      <c r="F2163" s="39">
        <f>IF($D2163="","",IFERROR(VLOOKUP($D2163,AcctTbl,3,0),""))</f>
        <v>0</v>
      </c>
      <c r="G2163" s="39">
        <f>IF(Txn!$B1088="","",Txn!$D1088)</f>
        <v>0</v>
      </c>
      <c r="H2163" s="38">
        <f>IF(Txn!$B1088="","",Txn!$E1088)</f>
        <v>0</v>
      </c>
      <c r="I2163" s="40">
        <f>IF(Txn!$B1088="",0,Txn!$O1088)</f>
        <v>0</v>
      </c>
      <c r="J2163" s="40">
        <f>IF(Txn!$B1088="",0,Txn!$P1088)</f>
        <v>0</v>
      </c>
      <c r="K2163" s="41">
        <f>IF($A2163="","",IFERROR(VALUE(MID($A2163,6,2)),""))</f>
        <v>0</v>
      </c>
      <c r="L2163" s="39">
        <f>IF(Txn!$K1088="","",Txn!$K1088)</f>
        <v>0</v>
      </c>
      <c r="N2163" s="42">
        <f>IF($D2163="",0,COUNTIF(BankAccts,$D2163))</f>
        <v>0</v>
      </c>
    </row>
    <row r="2164" spans="1:14">
      <c r="A2164" s="38">
        <f>IF(Txn!$B1088="","",Txn!$B1088)</f>
        <v>0</v>
      </c>
      <c r="B2164" s="38">
        <f>IF(Txn!$B1088="","",Txn!$C1088)</f>
        <v>0</v>
      </c>
      <c r="C2164" s="39">
        <f>IF(Txn!$B1088="","","تراکنش بانکی")</f>
        <v>0</v>
      </c>
      <c r="D2164" s="38">
        <f>IF(Txn!$B1088="","",IF(IF(Txn!$U1088="TRF",Txn!$Y1088,Txn!$Z1088)="","",IF(Txn!$U1088="TRF",Txn!$Y1088,Txn!$Z1088)))</f>
        <v>0</v>
      </c>
      <c r="E2164" s="39">
        <f>IF($D2164="","",IFERROR(VLOOKUP($D2164,AcctTbl,2,0),""))</f>
        <v>0</v>
      </c>
      <c r="F2164" s="39">
        <f>IF($D2164="","",IFERROR(VLOOKUP($D2164,AcctTbl,3,0),""))</f>
        <v>0</v>
      </c>
      <c r="G2164" s="39">
        <f>IF(Txn!$B1088="","",Txn!$D1088)</f>
        <v>0</v>
      </c>
      <c r="H2164" s="38">
        <f>IF(Txn!$B1088="","",Txn!$E1088)</f>
        <v>0</v>
      </c>
      <c r="I2164" s="40">
        <f>IF(Txn!$B1088="",0,Txn!$Q1088)</f>
        <v>0</v>
      </c>
      <c r="J2164" s="40">
        <f>IF(Txn!$B1088="",0,Txn!$R1088)</f>
        <v>0</v>
      </c>
      <c r="K2164" s="41">
        <f>IF($A2164="","",IFERROR(VALUE(MID($A2164,6,2)),""))</f>
        <v>0</v>
      </c>
      <c r="L2164" s="39">
        <f>IF(Txn!$K1088="","","طرف مقابل — "&amp;Txn!$K1088)</f>
        <v>0</v>
      </c>
      <c r="N2164" s="42">
        <f>IF($D2164="",0,COUNTIF(BankAccts,$D2164))</f>
        <v>0</v>
      </c>
    </row>
    <row r="2165" spans="1:14">
      <c r="A2165" s="38">
        <f>IF(Txn!$B1089="","",Txn!$B1089)</f>
        <v>0</v>
      </c>
      <c r="B2165" s="38">
        <f>IF(Txn!$B1089="","",Txn!$C1089)</f>
        <v>0</v>
      </c>
      <c r="C2165" s="39">
        <f>IF(Txn!$B1089="","","تراکنش بانکی")</f>
        <v>0</v>
      </c>
      <c r="D2165" s="38">
        <f>IF(Txn!$B1089="","",IF(Txn!$X1089="","",Txn!$X1089))</f>
        <v>0</v>
      </c>
      <c r="E2165" s="39">
        <f>IF($D2165="","",IFERROR(VLOOKUP($D2165,AcctTbl,2,0),""))</f>
        <v>0</v>
      </c>
      <c r="F2165" s="39">
        <f>IF($D2165="","",IFERROR(VLOOKUP($D2165,AcctTbl,3,0),""))</f>
        <v>0</v>
      </c>
      <c r="G2165" s="39">
        <f>IF(Txn!$B1089="","",Txn!$D1089)</f>
        <v>0</v>
      </c>
      <c r="H2165" s="38">
        <f>IF(Txn!$B1089="","",Txn!$E1089)</f>
        <v>0</v>
      </c>
      <c r="I2165" s="40">
        <f>IF(Txn!$B1089="",0,Txn!$O1089)</f>
        <v>0</v>
      </c>
      <c r="J2165" s="40">
        <f>IF(Txn!$B1089="",0,Txn!$P1089)</f>
        <v>0</v>
      </c>
      <c r="K2165" s="41">
        <f>IF($A2165="","",IFERROR(VALUE(MID($A2165,6,2)),""))</f>
        <v>0</v>
      </c>
      <c r="L2165" s="39">
        <f>IF(Txn!$K1089="","",Txn!$K1089)</f>
        <v>0</v>
      </c>
      <c r="N2165" s="42">
        <f>IF($D2165="",0,COUNTIF(BankAccts,$D2165))</f>
        <v>0</v>
      </c>
    </row>
    <row r="2166" spans="1:14">
      <c r="A2166" s="38">
        <f>IF(Txn!$B1089="","",Txn!$B1089)</f>
        <v>0</v>
      </c>
      <c r="B2166" s="38">
        <f>IF(Txn!$B1089="","",Txn!$C1089)</f>
        <v>0</v>
      </c>
      <c r="C2166" s="39">
        <f>IF(Txn!$B1089="","","تراکنش بانکی")</f>
        <v>0</v>
      </c>
      <c r="D2166" s="38">
        <f>IF(Txn!$B1089="","",IF(IF(Txn!$U1089="TRF",Txn!$Y1089,Txn!$Z1089)="","",IF(Txn!$U1089="TRF",Txn!$Y1089,Txn!$Z1089)))</f>
        <v>0</v>
      </c>
      <c r="E2166" s="39">
        <f>IF($D2166="","",IFERROR(VLOOKUP($D2166,AcctTbl,2,0),""))</f>
        <v>0</v>
      </c>
      <c r="F2166" s="39">
        <f>IF($D2166="","",IFERROR(VLOOKUP($D2166,AcctTbl,3,0),""))</f>
        <v>0</v>
      </c>
      <c r="G2166" s="39">
        <f>IF(Txn!$B1089="","",Txn!$D1089)</f>
        <v>0</v>
      </c>
      <c r="H2166" s="38">
        <f>IF(Txn!$B1089="","",Txn!$E1089)</f>
        <v>0</v>
      </c>
      <c r="I2166" s="40">
        <f>IF(Txn!$B1089="",0,Txn!$Q1089)</f>
        <v>0</v>
      </c>
      <c r="J2166" s="40">
        <f>IF(Txn!$B1089="",0,Txn!$R1089)</f>
        <v>0</v>
      </c>
      <c r="K2166" s="41">
        <f>IF($A2166="","",IFERROR(VALUE(MID($A2166,6,2)),""))</f>
        <v>0</v>
      </c>
      <c r="L2166" s="39">
        <f>IF(Txn!$K1089="","","طرف مقابل — "&amp;Txn!$K1089)</f>
        <v>0</v>
      </c>
      <c r="N2166" s="42">
        <f>IF($D2166="",0,COUNTIF(BankAccts,$D2166))</f>
        <v>0</v>
      </c>
    </row>
    <row r="2167" spans="1:14">
      <c r="A2167" s="38">
        <f>IF(Txn!$B1090="","",Txn!$B1090)</f>
        <v>0</v>
      </c>
      <c r="B2167" s="38">
        <f>IF(Txn!$B1090="","",Txn!$C1090)</f>
        <v>0</v>
      </c>
      <c r="C2167" s="39">
        <f>IF(Txn!$B1090="","","تراکنش بانکی")</f>
        <v>0</v>
      </c>
      <c r="D2167" s="38">
        <f>IF(Txn!$B1090="","",IF(Txn!$X1090="","",Txn!$X1090))</f>
        <v>0</v>
      </c>
      <c r="E2167" s="39">
        <f>IF($D2167="","",IFERROR(VLOOKUP($D2167,AcctTbl,2,0),""))</f>
        <v>0</v>
      </c>
      <c r="F2167" s="39">
        <f>IF($D2167="","",IFERROR(VLOOKUP($D2167,AcctTbl,3,0),""))</f>
        <v>0</v>
      </c>
      <c r="G2167" s="39">
        <f>IF(Txn!$B1090="","",Txn!$D1090)</f>
        <v>0</v>
      </c>
      <c r="H2167" s="38">
        <f>IF(Txn!$B1090="","",Txn!$E1090)</f>
        <v>0</v>
      </c>
      <c r="I2167" s="40">
        <f>IF(Txn!$B1090="",0,Txn!$O1090)</f>
        <v>0</v>
      </c>
      <c r="J2167" s="40">
        <f>IF(Txn!$B1090="",0,Txn!$P1090)</f>
        <v>0</v>
      </c>
      <c r="K2167" s="41">
        <f>IF($A2167="","",IFERROR(VALUE(MID($A2167,6,2)),""))</f>
        <v>0</v>
      </c>
      <c r="L2167" s="39">
        <f>IF(Txn!$K1090="","",Txn!$K1090)</f>
        <v>0</v>
      </c>
      <c r="N2167" s="42">
        <f>IF($D2167="",0,COUNTIF(BankAccts,$D2167))</f>
        <v>0</v>
      </c>
    </row>
    <row r="2168" spans="1:14">
      <c r="A2168" s="38">
        <f>IF(Txn!$B1090="","",Txn!$B1090)</f>
        <v>0</v>
      </c>
      <c r="B2168" s="38">
        <f>IF(Txn!$B1090="","",Txn!$C1090)</f>
        <v>0</v>
      </c>
      <c r="C2168" s="39">
        <f>IF(Txn!$B1090="","","تراکنش بانکی")</f>
        <v>0</v>
      </c>
      <c r="D2168" s="38">
        <f>IF(Txn!$B1090="","",IF(IF(Txn!$U1090="TRF",Txn!$Y1090,Txn!$Z1090)="","",IF(Txn!$U1090="TRF",Txn!$Y1090,Txn!$Z1090)))</f>
        <v>0</v>
      </c>
      <c r="E2168" s="39">
        <f>IF($D2168="","",IFERROR(VLOOKUP($D2168,AcctTbl,2,0),""))</f>
        <v>0</v>
      </c>
      <c r="F2168" s="39">
        <f>IF($D2168="","",IFERROR(VLOOKUP($D2168,AcctTbl,3,0),""))</f>
        <v>0</v>
      </c>
      <c r="G2168" s="39">
        <f>IF(Txn!$B1090="","",Txn!$D1090)</f>
        <v>0</v>
      </c>
      <c r="H2168" s="38">
        <f>IF(Txn!$B1090="","",Txn!$E1090)</f>
        <v>0</v>
      </c>
      <c r="I2168" s="40">
        <f>IF(Txn!$B1090="",0,Txn!$Q1090)</f>
        <v>0</v>
      </c>
      <c r="J2168" s="40">
        <f>IF(Txn!$B1090="",0,Txn!$R1090)</f>
        <v>0</v>
      </c>
      <c r="K2168" s="41">
        <f>IF($A2168="","",IFERROR(VALUE(MID($A2168,6,2)),""))</f>
        <v>0</v>
      </c>
      <c r="L2168" s="39">
        <f>IF(Txn!$K1090="","","طرف مقابل — "&amp;Txn!$K1090)</f>
        <v>0</v>
      </c>
      <c r="N2168" s="42">
        <f>IF($D2168="",0,COUNTIF(BankAccts,$D2168))</f>
        <v>0</v>
      </c>
    </row>
    <row r="2169" spans="1:14">
      <c r="A2169" s="38">
        <f>IF(Txn!$B1091="","",Txn!$B1091)</f>
        <v>0</v>
      </c>
      <c r="B2169" s="38">
        <f>IF(Txn!$B1091="","",Txn!$C1091)</f>
        <v>0</v>
      </c>
      <c r="C2169" s="39">
        <f>IF(Txn!$B1091="","","تراکنش بانکی")</f>
        <v>0</v>
      </c>
      <c r="D2169" s="38">
        <f>IF(Txn!$B1091="","",IF(Txn!$X1091="","",Txn!$X1091))</f>
        <v>0</v>
      </c>
      <c r="E2169" s="39">
        <f>IF($D2169="","",IFERROR(VLOOKUP($D2169,AcctTbl,2,0),""))</f>
        <v>0</v>
      </c>
      <c r="F2169" s="39">
        <f>IF($D2169="","",IFERROR(VLOOKUP($D2169,AcctTbl,3,0),""))</f>
        <v>0</v>
      </c>
      <c r="G2169" s="39">
        <f>IF(Txn!$B1091="","",Txn!$D1091)</f>
        <v>0</v>
      </c>
      <c r="H2169" s="38">
        <f>IF(Txn!$B1091="","",Txn!$E1091)</f>
        <v>0</v>
      </c>
      <c r="I2169" s="40">
        <f>IF(Txn!$B1091="",0,Txn!$O1091)</f>
        <v>0</v>
      </c>
      <c r="J2169" s="40">
        <f>IF(Txn!$B1091="",0,Txn!$P1091)</f>
        <v>0</v>
      </c>
      <c r="K2169" s="41">
        <f>IF($A2169="","",IFERROR(VALUE(MID($A2169,6,2)),""))</f>
        <v>0</v>
      </c>
      <c r="L2169" s="39">
        <f>IF(Txn!$K1091="","",Txn!$K1091)</f>
        <v>0</v>
      </c>
      <c r="N2169" s="42">
        <f>IF($D2169="",0,COUNTIF(BankAccts,$D2169))</f>
        <v>0</v>
      </c>
    </row>
    <row r="2170" spans="1:14">
      <c r="A2170" s="38">
        <f>IF(Txn!$B1091="","",Txn!$B1091)</f>
        <v>0</v>
      </c>
      <c r="B2170" s="38">
        <f>IF(Txn!$B1091="","",Txn!$C1091)</f>
        <v>0</v>
      </c>
      <c r="C2170" s="39">
        <f>IF(Txn!$B1091="","","تراکنش بانکی")</f>
        <v>0</v>
      </c>
      <c r="D2170" s="38">
        <f>IF(Txn!$B1091="","",IF(IF(Txn!$U1091="TRF",Txn!$Y1091,Txn!$Z1091)="","",IF(Txn!$U1091="TRF",Txn!$Y1091,Txn!$Z1091)))</f>
        <v>0</v>
      </c>
      <c r="E2170" s="39">
        <f>IF($D2170="","",IFERROR(VLOOKUP($D2170,AcctTbl,2,0),""))</f>
        <v>0</v>
      </c>
      <c r="F2170" s="39">
        <f>IF($D2170="","",IFERROR(VLOOKUP($D2170,AcctTbl,3,0),""))</f>
        <v>0</v>
      </c>
      <c r="G2170" s="39">
        <f>IF(Txn!$B1091="","",Txn!$D1091)</f>
        <v>0</v>
      </c>
      <c r="H2170" s="38">
        <f>IF(Txn!$B1091="","",Txn!$E1091)</f>
        <v>0</v>
      </c>
      <c r="I2170" s="40">
        <f>IF(Txn!$B1091="",0,Txn!$Q1091)</f>
        <v>0</v>
      </c>
      <c r="J2170" s="40">
        <f>IF(Txn!$B1091="",0,Txn!$R1091)</f>
        <v>0</v>
      </c>
      <c r="K2170" s="41">
        <f>IF($A2170="","",IFERROR(VALUE(MID($A2170,6,2)),""))</f>
        <v>0</v>
      </c>
      <c r="L2170" s="39">
        <f>IF(Txn!$K1091="","","طرف مقابل — "&amp;Txn!$K1091)</f>
        <v>0</v>
      </c>
      <c r="N2170" s="42">
        <f>IF($D2170="",0,COUNTIF(BankAccts,$D2170))</f>
        <v>0</v>
      </c>
    </row>
    <row r="2171" spans="1:14">
      <c r="A2171" s="38">
        <f>IF(Txn!$B1092="","",Txn!$B1092)</f>
        <v>0</v>
      </c>
      <c r="B2171" s="38">
        <f>IF(Txn!$B1092="","",Txn!$C1092)</f>
        <v>0</v>
      </c>
      <c r="C2171" s="39">
        <f>IF(Txn!$B1092="","","تراکنش بانکی")</f>
        <v>0</v>
      </c>
      <c r="D2171" s="38">
        <f>IF(Txn!$B1092="","",IF(Txn!$X1092="","",Txn!$X1092))</f>
        <v>0</v>
      </c>
      <c r="E2171" s="39">
        <f>IF($D2171="","",IFERROR(VLOOKUP($D2171,AcctTbl,2,0),""))</f>
        <v>0</v>
      </c>
      <c r="F2171" s="39">
        <f>IF($D2171="","",IFERROR(VLOOKUP($D2171,AcctTbl,3,0),""))</f>
        <v>0</v>
      </c>
      <c r="G2171" s="39">
        <f>IF(Txn!$B1092="","",Txn!$D1092)</f>
        <v>0</v>
      </c>
      <c r="H2171" s="38">
        <f>IF(Txn!$B1092="","",Txn!$E1092)</f>
        <v>0</v>
      </c>
      <c r="I2171" s="40">
        <f>IF(Txn!$B1092="",0,Txn!$O1092)</f>
        <v>0</v>
      </c>
      <c r="J2171" s="40">
        <f>IF(Txn!$B1092="",0,Txn!$P1092)</f>
        <v>0</v>
      </c>
      <c r="K2171" s="41">
        <f>IF($A2171="","",IFERROR(VALUE(MID($A2171,6,2)),""))</f>
        <v>0</v>
      </c>
      <c r="L2171" s="39">
        <f>IF(Txn!$K1092="","",Txn!$K1092)</f>
        <v>0</v>
      </c>
      <c r="N2171" s="42">
        <f>IF($D2171="",0,COUNTIF(BankAccts,$D2171))</f>
        <v>0</v>
      </c>
    </row>
    <row r="2172" spans="1:14">
      <c r="A2172" s="38">
        <f>IF(Txn!$B1092="","",Txn!$B1092)</f>
        <v>0</v>
      </c>
      <c r="B2172" s="38">
        <f>IF(Txn!$B1092="","",Txn!$C1092)</f>
        <v>0</v>
      </c>
      <c r="C2172" s="39">
        <f>IF(Txn!$B1092="","","تراکنش بانکی")</f>
        <v>0</v>
      </c>
      <c r="D2172" s="38">
        <f>IF(Txn!$B1092="","",IF(IF(Txn!$U1092="TRF",Txn!$Y1092,Txn!$Z1092)="","",IF(Txn!$U1092="TRF",Txn!$Y1092,Txn!$Z1092)))</f>
        <v>0</v>
      </c>
      <c r="E2172" s="39">
        <f>IF($D2172="","",IFERROR(VLOOKUP($D2172,AcctTbl,2,0),""))</f>
        <v>0</v>
      </c>
      <c r="F2172" s="39">
        <f>IF($D2172="","",IFERROR(VLOOKUP($D2172,AcctTbl,3,0),""))</f>
        <v>0</v>
      </c>
      <c r="G2172" s="39">
        <f>IF(Txn!$B1092="","",Txn!$D1092)</f>
        <v>0</v>
      </c>
      <c r="H2172" s="38">
        <f>IF(Txn!$B1092="","",Txn!$E1092)</f>
        <v>0</v>
      </c>
      <c r="I2172" s="40">
        <f>IF(Txn!$B1092="",0,Txn!$Q1092)</f>
        <v>0</v>
      </c>
      <c r="J2172" s="40">
        <f>IF(Txn!$B1092="",0,Txn!$R1092)</f>
        <v>0</v>
      </c>
      <c r="K2172" s="41">
        <f>IF($A2172="","",IFERROR(VALUE(MID($A2172,6,2)),""))</f>
        <v>0</v>
      </c>
      <c r="L2172" s="39">
        <f>IF(Txn!$K1092="","","طرف مقابل — "&amp;Txn!$K1092)</f>
        <v>0</v>
      </c>
      <c r="N2172" s="42">
        <f>IF($D2172="",0,COUNTIF(BankAccts,$D2172))</f>
        <v>0</v>
      </c>
    </row>
    <row r="2173" spans="1:14">
      <c r="A2173" s="38">
        <f>IF(Txn!$B1093="","",Txn!$B1093)</f>
        <v>0</v>
      </c>
      <c r="B2173" s="38">
        <f>IF(Txn!$B1093="","",Txn!$C1093)</f>
        <v>0</v>
      </c>
      <c r="C2173" s="39">
        <f>IF(Txn!$B1093="","","تراکنش بانکی")</f>
        <v>0</v>
      </c>
      <c r="D2173" s="38">
        <f>IF(Txn!$B1093="","",IF(Txn!$X1093="","",Txn!$X1093))</f>
        <v>0</v>
      </c>
      <c r="E2173" s="39">
        <f>IF($D2173="","",IFERROR(VLOOKUP($D2173,AcctTbl,2,0),""))</f>
        <v>0</v>
      </c>
      <c r="F2173" s="39">
        <f>IF($D2173="","",IFERROR(VLOOKUP($D2173,AcctTbl,3,0),""))</f>
        <v>0</v>
      </c>
      <c r="G2173" s="39">
        <f>IF(Txn!$B1093="","",Txn!$D1093)</f>
        <v>0</v>
      </c>
      <c r="H2173" s="38">
        <f>IF(Txn!$B1093="","",Txn!$E1093)</f>
        <v>0</v>
      </c>
      <c r="I2173" s="40">
        <f>IF(Txn!$B1093="",0,Txn!$O1093)</f>
        <v>0</v>
      </c>
      <c r="J2173" s="40">
        <f>IF(Txn!$B1093="",0,Txn!$P1093)</f>
        <v>0</v>
      </c>
      <c r="K2173" s="41">
        <f>IF($A2173="","",IFERROR(VALUE(MID($A2173,6,2)),""))</f>
        <v>0</v>
      </c>
      <c r="L2173" s="39">
        <f>IF(Txn!$K1093="","",Txn!$K1093)</f>
        <v>0</v>
      </c>
      <c r="N2173" s="42">
        <f>IF($D2173="",0,COUNTIF(BankAccts,$D2173))</f>
        <v>0</v>
      </c>
    </row>
    <row r="2174" spans="1:14">
      <c r="A2174" s="38">
        <f>IF(Txn!$B1093="","",Txn!$B1093)</f>
        <v>0</v>
      </c>
      <c r="B2174" s="38">
        <f>IF(Txn!$B1093="","",Txn!$C1093)</f>
        <v>0</v>
      </c>
      <c r="C2174" s="39">
        <f>IF(Txn!$B1093="","","تراکنش بانکی")</f>
        <v>0</v>
      </c>
      <c r="D2174" s="38">
        <f>IF(Txn!$B1093="","",IF(IF(Txn!$U1093="TRF",Txn!$Y1093,Txn!$Z1093)="","",IF(Txn!$U1093="TRF",Txn!$Y1093,Txn!$Z1093)))</f>
        <v>0</v>
      </c>
      <c r="E2174" s="39">
        <f>IF($D2174="","",IFERROR(VLOOKUP($D2174,AcctTbl,2,0),""))</f>
        <v>0</v>
      </c>
      <c r="F2174" s="39">
        <f>IF($D2174="","",IFERROR(VLOOKUP($D2174,AcctTbl,3,0),""))</f>
        <v>0</v>
      </c>
      <c r="G2174" s="39">
        <f>IF(Txn!$B1093="","",Txn!$D1093)</f>
        <v>0</v>
      </c>
      <c r="H2174" s="38">
        <f>IF(Txn!$B1093="","",Txn!$E1093)</f>
        <v>0</v>
      </c>
      <c r="I2174" s="40">
        <f>IF(Txn!$B1093="",0,Txn!$Q1093)</f>
        <v>0</v>
      </c>
      <c r="J2174" s="40">
        <f>IF(Txn!$B1093="",0,Txn!$R1093)</f>
        <v>0</v>
      </c>
      <c r="K2174" s="41">
        <f>IF($A2174="","",IFERROR(VALUE(MID($A2174,6,2)),""))</f>
        <v>0</v>
      </c>
      <c r="L2174" s="39">
        <f>IF(Txn!$K1093="","","طرف مقابل — "&amp;Txn!$K1093)</f>
        <v>0</v>
      </c>
      <c r="N2174" s="42">
        <f>IF($D2174="",0,COUNTIF(BankAccts,$D2174))</f>
        <v>0</v>
      </c>
    </row>
    <row r="2175" spans="1:14">
      <c r="A2175" s="38">
        <f>IF(Txn!$B1094="","",Txn!$B1094)</f>
        <v>0</v>
      </c>
      <c r="B2175" s="38">
        <f>IF(Txn!$B1094="","",Txn!$C1094)</f>
        <v>0</v>
      </c>
      <c r="C2175" s="39">
        <f>IF(Txn!$B1094="","","تراکنش بانکی")</f>
        <v>0</v>
      </c>
      <c r="D2175" s="38">
        <f>IF(Txn!$B1094="","",IF(Txn!$X1094="","",Txn!$X1094))</f>
        <v>0</v>
      </c>
      <c r="E2175" s="39">
        <f>IF($D2175="","",IFERROR(VLOOKUP($D2175,AcctTbl,2,0),""))</f>
        <v>0</v>
      </c>
      <c r="F2175" s="39">
        <f>IF($D2175="","",IFERROR(VLOOKUP($D2175,AcctTbl,3,0),""))</f>
        <v>0</v>
      </c>
      <c r="G2175" s="39">
        <f>IF(Txn!$B1094="","",Txn!$D1094)</f>
        <v>0</v>
      </c>
      <c r="H2175" s="38">
        <f>IF(Txn!$B1094="","",Txn!$E1094)</f>
        <v>0</v>
      </c>
      <c r="I2175" s="40">
        <f>IF(Txn!$B1094="",0,Txn!$O1094)</f>
        <v>0</v>
      </c>
      <c r="J2175" s="40">
        <f>IF(Txn!$B1094="",0,Txn!$P1094)</f>
        <v>0</v>
      </c>
      <c r="K2175" s="41">
        <f>IF($A2175="","",IFERROR(VALUE(MID($A2175,6,2)),""))</f>
        <v>0</v>
      </c>
      <c r="L2175" s="39">
        <f>IF(Txn!$K1094="","",Txn!$K1094)</f>
        <v>0</v>
      </c>
      <c r="N2175" s="42">
        <f>IF($D2175="",0,COUNTIF(BankAccts,$D2175))</f>
        <v>0</v>
      </c>
    </row>
    <row r="2176" spans="1:14">
      <c r="A2176" s="38">
        <f>IF(Txn!$B1094="","",Txn!$B1094)</f>
        <v>0</v>
      </c>
      <c r="B2176" s="38">
        <f>IF(Txn!$B1094="","",Txn!$C1094)</f>
        <v>0</v>
      </c>
      <c r="C2176" s="39">
        <f>IF(Txn!$B1094="","","تراکنش بانکی")</f>
        <v>0</v>
      </c>
      <c r="D2176" s="38">
        <f>IF(Txn!$B1094="","",IF(IF(Txn!$U1094="TRF",Txn!$Y1094,Txn!$Z1094)="","",IF(Txn!$U1094="TRF",Txn!$Y1094,Txn!$Z1094)))</f>
        <v>0</v>
      </c>
      <c r="E2176" s="39">
        <f>IF($D2176="","",IFERROR(VLOOKUP($D2176,AcctTbl,2,0),""))</f>
        <v>0</v>
      </c>
      <c r="F2176" s="39">
        <f>IF($D2176="","",IFERROR(VLOOKUP($D2176,AcctTbl,3,0),""))</f>
        <v>0</v>
      </c>
      <c r="G2176" s="39">
        <f>IF(Txn!$B1094="","",Txn!$D1094)</f>
        <v>0</v>
      </c>
      <c r="H2176" s="38">
        <f>IF(Txn!$B1094="","",Txn!$E1094)</f>
        <v>0</v>
      </c>
      <c r="I2176" s="40">
        <f>IF(Txn!$B1094="",0,Txn!$Q1094)</f>
        <v>0</v>
      </c>
      <c r="J2176" s="40">
        <f>IF(Txn!$B1094="",0,Txn!$R1094)</f>
        <v>0</v>
      </c>
      <c r="K2176" s="41">
        <f>IF($A2176="","",IFERROR(VALUE(MID($A2176,6,2)),""))</f>
        <v>0</v>
      </c>
      <c r="L2176" s="39">
        <f>IF(Txn!$K1094="","","طرف مقابل — "&amp;Txn!$K1094)</f>
        <v>0</v>
      </c>
      <c r="N2176" s="42">
        <f>IF($D2176="",0,COUNTIF(BankAccts,$D2176))</f>
        <v>0</v>
      </c>
    </row>
    <row r="2177" spans="1:14">
      <c r="A2177" s="38">
        <f>IF(Txn!$B1095="","",Txn!$B1095)</f>
        <v>0</v>
      </c>
      <c r="B2177" s="38">
        <f>IF(Txn!$B1095="","",Txn!$C1095)</f>
        <v>0</v>
      </c>
      <c r="C2177" s="39">
        <f>IF(Txn!$B1095="","","تراکنش بانکی")</f>
        <v>0</v>
      </c>
      <c r="D2177" s="38">
        <f>IF(Txn!$B1095="","",IF(Txn!$X1095="","",Txn!$X1095))</f>
        <v>0</v>
      </c>
      <c r="E2177" s="39">
        <f>IF($D2177="","",IFERROR(VLOOKUP($D2177,AcctTbl,2,0),""))</f>
        <v>0</v>
      </c>
      <c r="F2177" s="39">
        <f>IF($D2177="","",IFERROR(VLOOKUP($D2177,AcctTbl,3,0),""))</f>
        <v>0</v>
      </c>
      <c r="G2177" s="39">
        <f>IF(Txn!$B1095="","",Txn!$D1095)</f>
        <v>0</v>
      </c>
      <c r="H2177" s="38">
        <f>IF(Txn!$B1095="","",Txn!$E1095)</f>
        <v>0</v>
      </c>
      <c r="I2177" s="40">
        <f>IF(Txn!$B1095="",0,Txn!$O1095)</f>
        <v>0</v>
      </c>
      <c r="J2177" s="40">
        <f>IF(Txn!$B1095="",0,Txn!$P1095)</f>
        <v>0</v>
      </c>
      <c r="K2177" s="41">
        <f>IF($A2177="","",IFERROR(VALUE(MID($A2177,6,2)),""))</f>
        <v>0</v>
      </c>
      <c r="L2177" s="39">
        <f>IF(Txn!$K1095="","",Txn!$K1095)</f>
        <v>0</v>
      </c>
      <c r="N2177" s="42">
        <f>IF($D2177="",0,COUNTIF(BankAccts,$D2177))</f>
        <v>0</v>
      </c>
    </row>
    <row r="2178" spans="1:14">
      <c r="A2178" s="38">
        <f>IF(Txn!$B1095="","",Txn!$B1095)</f>
        <v>0</v>
      </c>
      <c r="B2178" s="38">
        <f>IF(Txn!$B1095="","",Txn!$C1095)</f>
        <v>0</v>
      </c>
      <c r="C2178" s="39">
        <f>IF(Txn!$B1095="","","تراکنش بانکی")</f>
        <v>0</v>
      </c>
      <c r="D2178" s="38">
        <f>IF(Txn!$B1095="","",IF(IF(Txn!$U1095="TRF",Txn!$Y1095,Txn!$Z1095)="","",IF(Txn!$U1095="TRF",Txn!$Y1095,Txn!$Z1095)))</f>
        <v>0</v>
      </c>
      <c r="E2178" s="39">
        <f>IF($D2178="","",IFERROR(VLOOKUP($D2178,AcctTbl,2,0),""))</f>
        <v>0</v>
      </c>
      <c r="F2178" s="39">
        <f>IF($D2178="","",IFERROR(VLOOKUP($D2178,AcctTbl,3,0),""))</f>
        <v>0</v>
      </c>
      <c r="G2178" s="39">
        <f>IF(Txn!$B1095="","",Txn!$D1095)</f>
        <v>0</v>
      </c>
      <c r="H2178" s="38">
        <f>IF(Txn!$B1095="","",Txn!$E1095)</f>
        <v>0</v>
      </c>
      <c r="I2178" s="40">
        <f>IF(Txn!$B1095="",0,Txn!$Q1095)</f>
        <v>0</v>
      </c>
      <c r="J2178" s="40">
        <f>IF(Txn!$B1095="",0,Txn!$R1095)</f>
        <v>0</v>
      </c>
      <c r="K2178" s="41">
        <f>IF($A2178="","",IFERROR(VALUE(MID($A2178,6,2)),""))</f>
        <v>0</v>
      </c>
      <c r="L2178" s="39">
        <f>IF(Txn!$K1095="","","طرف مقابل — "&amp;Txn!$K1095)</f>
        <v>0</v>
      </c>
      <c r="N2178" s="42">
        <f>IF($D2178="",0,COUNTIF(BankAccts,$D2178))</f>
        <v>0</v>
      </c>
    </row>
    <row r="2179" spans="1:14">
      <c r="A2179" s="38">
        <f>IF(Txn!$B1096="","",Txn!$B1096)</f>
        <v>0</v>
      </c>
      <c r="B2179" s="38">
        <f>IF(Txn!$B1096="","",Txn!$C1096)</f>
        <v>0</v>
      </c>
      <c r="C2179" s="39">
        <f>IF(Txn!$B1096="","","تراکنش بانکی")</f>
        <v>0</v>
      </c>
      <c r="D2179" s="38">
        <f>IF(Txn!$B1096="","",IF(Txn!$X1096="","",Txn!$X1096))</f>
        <v>0</v>
      </c>
      <c r="E2179" s="39">
        <f>IF($D2179="","",IFERROR(VLOOKUP($D2179,AcctTbl,2,0),""))</f>
        <v>0</v>
      </c>
      <c r="F2179" s="39">
        <f>IF($D2179="","",IFERROR(VLOOKUP($D2179,AcctTbl,3,0),""))</f>
        <v>0</v>
      </c>
      <c r="G2179" s="39">
        <f>IF(Txn!$B1096="","",Txn!$D1096)</f>
        <v>0</v>
      </c>
      <c r="H2179" s="38">
        <f>IF(Txn!$B1096="","",Txn!$E1096)</f>
        <v>0</v>
      </c>
      <c r="I2179" s="40">
        <f>IF(Txn!$B1096="",0,Txn!$O1096)</f>
        <v>0</v>
      </c>
      <c r="J2179" s="40">
        <f>IF(Txn!$B1096="",0,Txn!$P1096)</f>
        <v>0</v>
      </c>
      <c r="K2179" s="41">
        <f>IF($A2179="","",IFERROR(VALUE(MID($A2179,6,2)),""))</f>
        <v>0</v>
      </c>
      <c r="L2179" s="39">
        <f>IF(Txn!$K1096="","",Txn!$K1096)</f>
        <v>0</v>
      </c>
      <c r="N2179" s="42">
        <f>IF($D2179="",0,COUNTIF(BankAccts,$D2179))</f>
        <v>0</v>
      </c>
    </row>
    <row r="2180" spans="1:14">
      <c r="A2180" s="38">
        <f>IF(Txn!$B1096="","",Txn!$B1096)</f>
        <v>0</v>
      </c>
      <c r="B2180" s="38">
        <f>IF(Txn!$B1096="","",Txn!$C1096)</f>
        <v>0</v>
      </c>
      <c r="C2180" s="39">
        <f>IF(Txn!$B1096="","","تراکنش بانکی")</f>
        <v>0</v>
      </c>
      <c r="D2180" s="38">
        <f>IF(Txn!$B1096="","",IF(IF(Txn!$U1096="TRF",Txn!$Y1096,Txn!$Z1096)="","",IF(Txn!$U1096="TRF",Txn!$Y1096,Txn!$Z1096)))</f>
        <v>0</v>
      </c>
      <c r="E2180" s="39">
        <f>IF($D2180="","",IFERROR(VLOOKUP($D2180,AcctTbl,2,0),""))</f>
        <v>0</v>
      </c>
      <c r="F2180" s="39">
        <f>IF($D2180="","",IFERROR(VLOOKUP($D2180,AcctTbl,3,0),""))</f>
        <v>0</v>
      </c>
      <c r="G2180" s="39">
        <f>IF(Txn!$B1096="","",Txn!$D1096)</f>
        <v>0</v>
      </c>
      <c r="H2180" s="38">
        <f>IF(Txn!$B1096="","",Txn!$E1096)</f>
        <v>0</v>
      </c>
      <c r="I2180" s="40">
        <f>IF(Txn!$B1096="",0,Txn!$Q1096)</f>
        <v>0</v>
      </c>
      <c r="J2180" s="40">
        <f>IF(Txn!$B1096="",0,Txn!$R1096)</f>
        <v>0</v>
      </c>
      <c r="K2180" s="41">
        <f>IF($A2180="","",IFERROR(VALUE(MID($A2180,6,2)),""))</f>
        <v>0</v>
      </c>
      <c r="L2180" s="39">
        <f>IF(Txn!$K1096="","","طرف مقابل — "&amp;Txn!$K1096)</f>
        <v>0</v>
      </c>
      <c r="N2180" s="42">
        <f>IF($D2180="",0,COUNTIF(BankAccts,$D2180))</f>
        <v>0</v>
      </c>
    </row>
    <row r="2181" spans="1:14">
      <c r="A2181" s="38">
        <f>IF(Txn!$B1097="","",Txn!$B1097)</f>
        <v>0</v>
      </c>
      <c r="B2181" s="38">
        <f>IF(Txn!$B1097="","",Txn!$C1097)</f>
        <v>0</v>
      </c>
      <c r="C2181" s="39">
        <f>IF(Txn!$B1097="","","تراکنش بانکی")</f>
        <v>0</v>
      </c>
      <c r="D2181" s="38">
        <f>IF(Txn!$B1097="","",IF(Txn!$X1097="","",Txn!$X1097))</f>
        <v>0</v>
      </c>
      <c r="E2181" s="39">
        <f>IF($D2181="","",IFERROR(VLOOKUP($D2181,AcctTbl,2,0),""))</f>
        <v>0</v>
      </c>
      <c r="F2181" s="39">
        <f>IF($D2181="","",IFERROR(VLOOKUP($D2181,AcctTbl,3,0),""))</f>
        <v>0</v>
      </c>
      <c r="G2181" s="39">
        <f>IF(Txn!$B1097="","",Txn!$D1097)</f>
        <v>0</v>
      </c>
      <c r="H2181" s="38">
        <f>IF(Txn!$B1097="","",Txn!$E1097)</f>
        <v>0</v>
      </c>
      <c r="I2181" s="40">
        <f>IF(Txn!$B1097="",0,Txn!$O1097)</f>
        <v>0</v>
      </c>
      <c r="J2181" s="40">
        <f>IF(Txn!$B1097="",0,Txn!$P1097)</f>
        <v>0</v>
      </c>
      <c r="K2181" s="41">
        <f>IF($A2181="","",IFERROR(VALUE(MID($A2181,6,2)),""))</f>
        <v>0</v>
      </c>
      <c r="L2181" s="39">
        <f>IF(Txn!$K1097="","",Txn!$K1097)</f>
        <v>0</v>
      </c>
      <c r="N2181" s="42">
        <f>IF($D2181="",0,COUNTIF(BankAccts,$D2181))</f>
        <v>0</v>
      </c>
    </row>
    <row r="2182" spans="1:14">
      <c r="A2182" s="38">
        <f>IF(Txn!$B1097="","",Txn!$B1097)</f>
        <v>0</v>
      </c>
      <c r="B2182" s="38">
        <f>IF(Txn!$B1097="","",Txn!$C1097)</f>
        <v>0</v>
      </c>
      <c r="C2182" s="39">
        <f>IF(Txn!$B1097="","","تراکنش بانکی")</f>
        <v>0</v>
      </c>
      <c r="D2182" s="38">
        <f>IF(Txn!$B1097="","",IF(IF(Txn!$U1097="TRF",Txn!$Y1097,Txn!$Z1097)="","",IF(Txn!$U1097="TRF",Txn!$Y1097,Txn!$Z1097)))</f>
        <v>0</v>
      </c>
      <c r="E2182" s="39">
        <f>IF($D2182="","",IFERROR(VLOOKUP($D2182,AcctTbl,2,0),""))</f>
        <v>0</v>
      </c>
      <c r="F2182" s="39">
        <f>IF($D2182="","",IFERROR(VLOOKUP($D2182,AcctTbl,3,0),""))</f>
        <v>0</v>
      </c>
      <c r="G2182" s="39">
        <f>IF(Txn!$B1097="","",Txn!$D1097)</f>
        <v>0</v>
      </c>
      <c r="H2182" s="38">
        <f>IF(Txn!$B1097="","",Txn!$E1097)</f>
        <v>0</v>
      </c>
      <c r="I2182" s="40">
        <f>IF(Txn!$B1097="",0,Txn!$Q1097)</f>
        <v>0</v>
      </c>
      <c r="J2182" s="40">
        <f>IF(Txn!$B1097="",0,Txn!$R1097)</f>
        <v>0</v>
      </c>
      <c r="K2182" s="41">
        <f>IF($A2182="","",IFERROR(VALUE(MID($A2182,6,2)),""))</f>
        <v>0</v>
      </c>
      <c r="L2182" s="39">
        <f>IF(Txn!$K1097="","","طرف مقابل — "&amp;Txn!$K1097)</f>
        <v>0</v>
      </c>
      <c r="N2182" s="42">
        <f>IF($D2182="",0,COUNTIF(BankAccts,$D2182))</f>
        <v>0</v>
      </c>
    </row>
    <row r="2183" spans="1:14">
      <c r="A2183" s="38">
        <f>IF(Txn!$B1098="","",Txn!$B1098)</f>
        <v>0</v>
      </c>
      <c r="B2183" s="38">
        <f>IF(Txn!$B1098="","",Txn!$C1098)</f>
        <v>0</v>
      </c>
      <c r="C2183" s="39">
        <f>IF(Txn!$B1098="","","تراکنش بانکی")</f>
        <v>0</v>
      </c>
      <c r="D2183" s="38">
        <f>IF(Txn!$B1098="","",IF(Txn!$X1098="","",Txn!$X1098))</f>
        <v>0</v>
      </c>
      <c r="E2183" s="39">
        <f>IF($D2183="","",IFERROR(VLOOKUP($D2183,AcctTbl,2,0),""))</f>
        <v>0</v>
      </c>
      <c r="F2183" s="39">
        <f>IF($D2183="","",IFERROR(VLOOKUP($D2183,AcctTbl,3,0),""))</f>
        <v>0</v>
      </c>
      <c r="G2183" s="39">
        <f>IF(Txn!$B1098="","",Txn!$D1098)</f>
        <v>0</v>
      </c>
      <c r="H2183" s="38">
        <f>IF(Txn!$B1098="","",Txn!$E1098)</f>
        <v>0</v>
      </c>
      <c r="I2183" s="40">
        <f>IF(Txn!$B1098="",0,Txn!$O1098)</f>
        <v>0</v>
      </c>
      <c r="J2183" s="40">
        <f>IF(Txn!$B1098="",0,Txn!$P1098)</f>
        <v>0</v>
      </c>
      <c r="K2183" s="41">
        <f>IF($A2183="","",IFERROR(VALUE(MID($A2183,6,2)),""))</f>
        <v>0</v>
      </c>
      <c r="L2183" s="39">
        <f>IF(Txn!$K1098="","",Txn!$K1098)</f>
        <v>0</v>
      </c>
      <c r="N2183" s="42">
        <f>IF($D2183="",0,COUNTIF(BankAccts,$D2183))</f>
        <v>0</v>
      </c>
    </row>
    <row r="2184" spans="1:14">
      <c r="A2184" s="38">
        <f>IF(Txn!$B1098="","",Txn!$B1098)</f>
        <v>0</v>
      </c>
      <c r="B2184" s="38">
        <f>IF(Txn!$B1098="","",Txn!$C1098)</f>
        <v>0</v>
      </c>
      <c r="C2184" s="39">
        <f>IF(Txn!$B1098="","","تراکنش بانکی")</f>
        <v>0</v>
      </c>
      <c r="D2184" s="38">
        <f>IF(Txn!$B1098="","",IF(IF(Txn!$U1098="TRF",Txn!$Y1098,Txn!$Z1098)="","",IF(Txn!$U1098="TRF",Txn!$Y1098,Txn!$Z1098)))</f>
        <v>0</v>
      </c>
      <c r="E2184" s="39">
        <f>IF($D2184="","",IFERROR(VLOOKUP($D2184,AcctTbl,2,0),""))</f>
        <v>0</v>
      </c>
      <c r="F2184" s="39">
        <f>IF($D2184="","",IFERROR(VLOOKUP($D2184,AcctTbl,3,0),""))</f>
        <v>0</v>
      </c>
      <c r="G2184" s="39">
        <f>IF(Txn!$B1098="","",Txn!$D1098)</f>
        <v>0</v>
      </c>
      <c r="H2184" s="38">
        <f>IF(Txn!$B1098="","",Txn!$E1098)</f>
        <v>0</v>
      </c>
      <c r="I2184" s="40">
        <f>IF(Txn!$B1098="",0,Txn!$Q1098)</f>
        <v>0</v>
      </c>
      <c r="J2184" s="40">
        <f>IF(Txn!$B1098="",0,Txn!$R1098)</f>
        <v>0</v>
      </c>
      <c r="K2184" s="41">
        <f>IF($A2184="","",IFERROR(VALUE(MID($A2184,6,2)),""))</f>
        <v>0</v>
      </c>
      <c r="L2184" s="39">
        <f>IF(Txn!$K1098="","","طرف مقابل — "&amp;Txn!$K1098)</f>
        <v>0</v>
      </c>
      <c r="N2184" s="42">
        <f>IF($D2184="",0,COUNTIF(BankAccts,$D2184))</f>
        <v>0</v>
      </c>
    </row>
    <row r="2185" spans="1:14">
      <c r="A2185" s="38">
        <f>IF(Txn!$B1099="","",Txn!$B1099)</f>
        <v>0</v>
      </c>
      <c r="B2185" s="38">
        <f>IF(Txn!$B1099="","",Txn!$C1099)</f>
        <v>0</v>
      </c>
      <c r="C2185" s="39">
        <f>IF(Txn!$B1099="","","تراکنش بانکی")</f>
        <v>0</v>
      </c>
      <c r="D2185" s="38">
        <f>IF(Txn!$B1099="","",IF(Txn!$X1099="","",Txn!$X1099))</f>
        <v>0</v>
      </c>
      <c r="E2185" s="39">
        <f>IF($D2185="","",IFERROR(VLOOKUP($D2185,AcctTbl,2,0),""))</f>
        <v>0</v>
      </c>
      <c r="F2185" s="39">
        <f>IF($D2185="","",IFERROR(VLOOKUP($D2185,AcctTbl,3,0),""))</f>
        <v>0</v>
      </c>
      <c r="G2185" s="39">
        <f>IF(Txn!$B1099="","",Txn!$D1099)</f>
        <v>0</v>
      </c>
      <c r="H2185" s="38">
        <f>IF(Txn!$B1099="","",Txn!$E1099)</f>
        <v>0</v>
      </c>
      <c r="I2185" s="40">
        <f>IF(Txn!$B1099="",0,Txn!$O1099)</f>
        <v>0</v>
      </c>
      <c r="J2185" s="40">
        <f>IF(Txn!$B1099="",0,Txn!$P1099)</f>
        <v>0</v>
      </c>
      <c r="K2185" s="41">
        <f>IF($A2185="","",IFERROR(VALUE(MID($A2185,6,2)),""))</f>
        <v>0</v>
      </c>
      <c r="L2185" s="39">
        <f>IF(Txn!$K1099="","",Txn!$K1099)</f>
        <v>0</v>
      </c>
      <c r="N2185" s="42">
        <f>IF($D2185="",0,COUNTIF(BankAccts,$D2185))</f>
        <v>0</v>
      </c>
    </row>
    <row r="2186" spans="1:14">
      <c r="A2186" s="38">
        <f>IF(Txn!$B1099="","",Txn!$B1099)</f>
        <v>0</v>
      </c>
      <c r="B2186" s="38">
        <f>IF(Txn!$B1099="","",Txn!$C1099)</f>
        <v>0</v>
      </c>
      <c r="C2186" s="39">
        <f>IF(Txn!$B1099="","","تراکنش بانکی")</f>
        <v>0</v>
      </c>
      <c r="D2186" s="38">
        <f>IF(Txn!$B1099="","",IF(IF(Txn!$U1099="TRF",Txn!$Y1099,Txn!$Z1099)="","",IF(Txn!$U1099="TRF",Txn!$Y1099,Txn!$Z1099)))</f>
        <v>0</v>
      </c>
      <c r="E2186" s="39">
        <f>IF($D2186="","",IFERROR(VLOOKUP($D2186,AcctTbl,2,0),""))</f>
        <v>0</v>
      </c>
      <c r="F2186" s="39">
        <f>IF($D2186="","",IFERROR(VLOOKUP($D2186,AcctTbl,3,0),""))</f>
        <v>0</v>
      </c>
      <c r="G2186" s="39">
        <f>IF(Txn!$B1099="","",Txn!$D1099)</f>
        <v>0</v>
      </c>
      <c r="H2186" s="38">
        <f>IF(Txn!$B1099="","",Txn!$E1099)</f>
        <v>0</v>
      </c>
      <c r="I2186" s="40">
        <f>IF(Txn!$B1099="",0,Txn!$Q1099)</f>
        <v>0</v>
      </c>
      <c r="J2186" s="40">
        <f>IF(Txn!$B1099="",0,Txn!$R1099)</f>
        <v>0</v>
      </c>
      <c r="K2186" s="41">
        <f>IF($A2186="","",IFERROR(VALUE(MID($A2186,6,2)),""))</f>
        <v>0</v>
      </c>
      <c r="L2186" s="39">
        <f>IF(Txn!$K1099="","","طرف مقابل — "&amp;Txn!$K1099)</f>
        <v>0</v>
      </c>
      <c r="N2186" s="42">
        <f>IF($D2186="",0,COUNTIF(BankAccts,$D2186))</f>
        <v>0</v>
      </c>
    </row>
    <row r="2187" spans="1:14">
      <c r="A2187" s="38">
        <f>IF(Txn!$B1100="","",Txn!$B1100)</f>
        <v>0</v>
      </c>
      <c r="B2187" s="38">
        <f>IF(Txn!$B1100="","",Txn!$C1100)</f>
        <v>0</v>
      </c>
      <c r="C2187" s="39">
        <f>IF(Txn!$B1100="","","تراکنش بانکی")</f>
        <v>0</v>
      </c>
      <c r="D2187" s="38">
        <f>IF(Txn!$B1100="","",IF(Txn!$X1100="","",Txn!$X1100))</f>
        <v>0</v>
      </c>
      <c r="E2187" s="39">
        <f>IF($D2187="","",IFERROR(VLOOKUP($D2187,AcctTbl,2,0),""))</f>
        <v>0</v>
      </c>
      <c r="F2187" s="39">
        <f>IF($D2187="","",IFERROR(VLOOKUP($D2187,AcctTbl,3,0),""))</f>
        <v>0</v>
      </c>
      <c r="G2187" s="39">
        <f>IF(Txn!$B1100="","",Txn!$D1100)</f>
        <v>0</v>
      </c>
      <c r="H2187" s="38">
        <f>IF(Txn!$B1100="","",Txn!$E1100)</f>
        <v>0</v>
      </c>
      <c r="I2187" s="40">
        <f>IF(Txn!$B1100="",0,Txn!$O1100)</f>
        <v>0</v>
      </c>
      <c r="J2187" s="40">
        <f>IF(Txn!$B1100="",0,Txn!$P1100)</f>
        <v>0</v>
      </c>
      <c r="K2187" s="41">
        <f>IF($A2187="","",IFERROR(VALUE(MID($A2187,6,2)),""))</f>
        <v>0</v>
      </c>
      <c r="L2187" s="39">
        <f>IF(Txn!$K1100="","",Txn!$K1100)</f>
        <v>0</v>
      </c>
      <c r="N2187" s="42">
        <f>IF($D2187="",0,COUNTIF(BankAccts,$D2187))</f>
        <v>0</v>
      </c>
    </row>
    <row r="2188" spans="1:14">
      <c r="A2188" s="38">
        <f>IF(Txn!$B1100="","",Txn!$B1100)</f>
        <v>0</v>
      </c>
      <c r="B2188" s="38">
        <f>IF(Txn!$B1100="","",Txn!$C1100)</f>
        <v>0</v>
      </c>
      <c r="C2188" s="39">
        <f>IF(Txn!$B1100="","","تراکنش بانکی")</f>
        <v>0</v>
      </c>
      <c r="D2188" s="38">
        <f>IF(Txn!$B1100="","",IF(IF(Txn!$U1100="TRF",Txn!$Y1100,Txn!$Z1100)="","",IF(Txn!$U1100="TRF",Txn!$Y1100,Txn!$Z1100)))</f>
        <v>0</v>
      </c>
      <c r="E2188" s="39">
        <f>IF($D2188="","",IFERROR(VLOOKUP($D2188,AcctTbl,2,0),""))</f>
        <v>0</v>
      </c>
      <c r="F2188" s="39">
        <f>IF($D2188="","",IFERROR(VLOOKUP($D2188,AcctTbl,3,0),""))</f>
        <v>0</v>
      </c>
      <c r="G2188" s="39">
        <f>IF(Txn!$B1100="","",Txn!$D1100)</f>
        <v>0</v>
      </c>
      <c r="H2188" s="38">
        <f>IF(Txn!$B1100="","",Txn!$E1100)</f>
        <v>0</v>
      </c>
      <c r="I2188" s="40">
        <f>IF(Txn!$B1100="",0,Txn!$Q1100)</f>
        <v>0</v>
      </c>
      <c r="J2188" s="40">
        <f>IF(Txn!$B1100="",0,Txn!$R1100)</f>
        <v>0</v>
      </c>
      <c r="K2188" s="41">
        <f>IF($A2188="","",IFERROR(VALUE(MID($A2188,6,2)),""))</f>
        <v>0</v>
      </c>
      <c r="L2188" s="39">
        <f>IF(Txn!$K1100="","","طرف مقابل — "&amp;Txn!$K1100)</f>
        <v>0</v>
      </c>
      <c r="N2188" s="42">
        <f>IF($D2188="",0,COUNTIF(BankAccts,$D2188))</f>
        <v>0</v>
      </c>
    </row>
    <row r="2189" spans="1:14">
      <c r="A2189" s="38">
        <f>IF(Txn!$B1101="","",Txn!$B1101)</f>
        <v>0</v>
      </c>
      <c r="B2189" s="38">
        <f>IF(Txn!$B1101="","",Txn!$C1101)</f>
        <v>0</v>
      </c>
      <c r="C2189" s="39">
        <f>IF(Txn!$B1101="","","تراکنش بانکی")</f>
        <v>0</v>
      </c>
      <c r="D2189" s="38">
        <f>IF(Txn!$B1101="","",IF(Txn!$X1101="","",Txn!$X1101))</f>
        <v>0</v>
      </c>
      <c r="E2189" s="39">
        <f>IF($D2189="","",IFERROR(VLOOKUP($D2189,AcctTbl,2,0),""))</f>
        <v>0</v>
      </c>
      <c r="F2189" s="39">
        <f>IF($D2189="","",IFERROR(VLOOKUP($D2189,AcctTbl,3,0),""))</f>
        <v>0</v>
      </c>
      <c r="G2189" s="39">
        <f>IF(Txn!$B1101="","",Txn!$D1101)</f>
        <v>0</v>
      </c>
      <c r="H2189" s="38">
        <f>IF(Txn!$B1101="","",Txn!$E1101)</f>
        <v>0</v>
      </c>
      <c r="I2189" s="40">
        <f>IF(Txn!$B1101="",0,Txn!$O1101)</f>
        <v>0</v>
      </c>
      <c r="J2189" s="40">
        <f>IF(Txn!$B1101="",0,Txn!$P1101)</f>
        <v>0</v>
      </c>
      <c r="K2189" s="41">
        <f>IF($A2189="","",IFERROR(VALUE(MID($A2189,6,2)),""))</f>
        <v>0</v>
      </c>
      <c r="L2189" s="39">
        <f>IF(Txn!$K1101="","",Txn!$K1101)</f>
        <v>0</v>
      </c>
      <c r="N2189" s="42">
        <f>IF($D2189="",0,COUNTIF(BankAccts,$D2189))</f>
        <v>0</v>
      </c>
    </row>
    <row r="2190" spans="1:14">
      <c r="A2190" s="38">
        <f>IF(Txn!$B1101="","",Txn!$B1101)</f>
        <v>0</v>
      </c>
      <c r="B2190" s="38">
        <f>IF(Txn!$B1101="","",Txn!$C1101)</f>
        <v>0</v>
      </c>
      <c r="C2190" s="39">
        <f>IF(Txn!$B1101="","","تراکنش بانکی")</f>
        <v>0</v>
      </c>
      <c r="D2190" s="38">
        <f>IF(Txn!$B1101="","",IF(IF(Txn!$U1101="TRF",Txn!$Y1101,Txn!$Z1101)="","",IF(Txn!$U1101="TRF",Txn!$Y1101,Txn!$Z1101)))</f>
        <v>0</v>
      </c>
      <c r="E2190" s="39">
        <f>IF($D2190="","",IFERROR(VLOOKUP($D2190,AcctTbl,2,0),""))</f>
        <v>0</v>
      </c>
      <c r="F2190" s="39">
        <f>IF($D2190="","",IFERROR(VLOOKUP($D2190,AcctTbl,3,0),""))</f>
        <v>0</v>
      </c>
      <c r="G2190" s="39">
        <f>IF(Txn!$B1101="","",Txn!$D1101)</f>
        <v>0</v>
      </c>
      <c r="H2190" s="38">
        <f>IF(Txn!$B1101="","",Txn!$E1101)</f>
        <v>0</v>
      </c>
      <c r="I2190" s="40">
        <f>IF(Txn!$B1101="",0,Txn!$Q1101)</f>
        <v>0</v>
      </c>
      <c r="J2190" s="40">
        <f>IF(Txn!$B1101="",0,Txn!$R1101)</f>
        <v>0</v>
      </c>
      <c r="K2190" s="41">
        <f>IF($A2190="","",IFERROR(VALUE(MID($A2190,6,2)),""))</f>
        <v>0</v>
      </c>
      <c r="L2190" s="39">
        <f>IF(Txn!$K1101="","","طرف مقابل — "&amp;Txn!$K1101)</f>
        <v>0</v>
      </c>
      <c r="N2190" s="42">
        <f>IF($D2190="",0,COUNTIF(BankAccts,$D2190))</f>
        <v>0</v>
      </c>
    </row>
    <row r="2191" spans="1:14">
      <c r="A2191" s="38">
        <f>IF(Txn!$B1102="","",Txn!$B1102)</f>
        <v>0</v>
      </c>
      <c r="B2191" s="38">
        <f>IF(Txn!$B1102="","",Txn!$C1102)</f>
        <v>0</v>
      </c>
      <c r="C2191" s="39">
        <f>IF(Txn!$B1102="","","تراکنش بانکی")</f>
        <v>0</v>
      </c>
      <c r="D2191" s="38">
        <f>IF(Txn!$B1102="","",IF(Txn!$X1102="","",Txn!$X1102))</f>
        <v>0</v>
      </c>
      <c r="E2191" s="39">
        <f>IF($D2191="","",IFERROR(VLOOKUP($D2191,AcctTbl,2,0),""))</f>
        <v>0</v>
      </c>
      <c r="F2191" s="39">
        <f>IF($D2191="","",IFERROR(VLOOKUP($D2191,AcctTbl,3,0),""))</f>
        <v>0</v>
      </c>
      <c r="G2191" s="39">
        <f>IF(Txn!$B1102="","",Txn!$D1102)</f>
        <v>0</v>
      </c>
      <c r="H2191" s="38">
        <f>IF(Txn!$B1102="","",Txn!$E1102)</f>
        <v>0</v>
      </c>
      <c r="I2191" s="40">
        <f>IF(Txn!$B1102="",0,Txn!$O1102)</f>
        <v>0</v>
      </c>
      <c r="J2191" s="40">
        <f>IF(Txn!$B1102="",0,Txn!$P1102)</f>
        <v>0</v>
      </c>
      <c r="K2191" s="41">
        <f>IF($A2191="","",IFERROR(VALUE(MID($A2191,6,2)),""))</f>
        <v>0</v>
      </c>
      <c r="L2191" s="39">
        <f>IF(Txn!$K1102="","",Txn!$K1102)</f>
        <v>0</v>
      </c>
      <c r="N2191" s="42">
        <f>IF($D2191="",0,COUNTIF(BankAccts,$D2191))</f>
        <v>0</v>
      </c>
    </row>
    <row r="2192" spans="1:14">
      <c r="A2192" s="38">
        <f>IF(Txn!$B1102="","",Txn!$B1102)</f>
        <v>0</v>
      </c>
      <c r="B2192" s="38">
        <f>IF(Txn!$B1102="","",Txn!$C1102)</f>
        <v>0</v>
      </c>
      <c r="C2192" s="39">
        <f>IF(Txn!$B1102="","","تراکنش بانکی")</f>
        <v>0</v>
      </c>
      <c r="D2192" s="38">
        <f>IF(Txn!$B1102="","",IF(IF(Txn!$U1102="TRF",Txn!$Y1102,Txn!$Z1102)="","",IF(Txn!$U1102="TRF",Txn!$Y1102,Txn!$Z1102)))</f>
        <v>0</v>
      </c>
      <c r="E2192" s="39">
        <f>IF($D2192="","",IFERROR(VLOOKUP($D2192,AcctTbl,2,0),""))</f>
        <v>0</v>
      </c>
      <c r="F2192" s="39">
        <f>IF($D2192="","",IFERROR(VLOOKUP($D2192,AcctTbl,3,0),""))</f>
        <v>0</v>
      </c>
      <c r="G2192" s="39">
        <f>IF(Txn!$B1102="","",Txn!$D1102)</f>
        <v>0</v>
      </c>
      <c r="H2192" s="38">
        <f>IF(Txn!$B1102="","",Txn!$E1102)</f>
        <v>0</v>
      </c>
      <c r="I2192" s="40">
        <f>IF(Txn!$B1102="",0,Txn!$Q1102)</f>
        <v>0</v>
      </c>
      <c r="J2192" s="40">
        <f>IF(Txn!$B1102="",0,Txn!$R1102)</f>
        <v>0</v>
      </c>
      <c r="K2192" s="41">
        <f>IF($A2192="","",IFERROR(VALUE(MID($A2192,6,2)),""))</f>
        <v>0</v>
      </c>
      <c r="L2192" s="39">
        <f>IF(Txn!$K1102="","","طرف مقابل — "&amp;Txn!$K1102)</f>
        <v>0</v>
      </c>
      <c r="N2192" s="42">
        <f>IF($D2192="",0,COUNTIF(BankAccts,$D2192))</f>
        <v>0</v>
      </c>
    </row>
    <row r="2193" spans="1:14">
      <c r="A2193" s="38">
        <f>IF(Txn!$B1103="","",Txn!$B1103)</f>
        <v>0</v>
      </c>
      <c r="B2193" s="38">
        <f>IF(Txn!$B1103="","",Txn!$C1103)</f>
        <v>0</v>
      </c>
      <c r="C2193" s="39">
        <f>IF(Txn!$B1103="","","تراکنش بانکی")</f>
        <v>0</v>
      </c>
      <c r="D2193" s="38">
        <f>IF(Txn!$B1103="","",IF(Txn!$X1103="","",Txn!$X1103))</f>
        <v>0</v>
      </c>
      <c r="E2193" s="39">
        <f>IF($D2193="","",IFERROR(VLOOKUP($D2193,AcctTbl,2,0),""))</f>
        <v>0</v>
      </c>
      <c r="F2193" s="39">
        <f>IF($D2193="","",IFERROR(VLOOKUP($D2193,AcctTbl,3,0),""))</f>
        <v>0</v>
      </c>
      <c r="G2193" s="39">
        <f>IF(Txn!$B1103="","",Txn!$D1103)</f>
        <v>0</v>
      </c>
      <c r="H2193" s="38">
        <f>IF(Txn!$B1103="","",Txn!$E1103)</f>
        <v>0</v>
      </c>
      <c r="I2193" s="40">
        <f>IF(Txn!$B1103="",0,Txn!$O1103)</f>
        <v>0</v>
      </c>
      <c r="J2193" s="40">
        <f>IF(Txn!$B1103="",0,Txn!$P1103)</f>
        <v>0</v>
      </c>
      <c r="K2193" s="41">
        <f>IF($A2193="","",IFERROR(VALUE(MID($A2193,6,2)),""))</f>
        <v>0</v>
      </c>
      <c r="L2193" s="39">
        <f>IF(Txn!$K1103="","",Txn!$K1103)</f>
        <v>0</v>
      </c>
      <c r="N2193" s="42">
        <f>IF($D2193="",0,COUNTIF(BankAccts,$D2193))</f>
        <v>0</v>
      </c>
    </row>
    <row r="2194" spans="1:14">
      <c r="A2194" s="38">
        <f>IF(Txn!$B1103="","",Txn!$B1103)</f>
        <v>0</v>
      </c>
      <c r="B2194" s="38">
        <f>IF(Txn!$B1103="","",Txn!$C1103)</f>
        <v>0</v>
      </c>
      <c r="C2194" s="39">
        <f>IF(Txn!$B1103="","","تراکنش بانکی")</f>
        <v>0</v>
      </c>
      <c r="D2194" s="38">
        <f>IF(Txn!$B1103="","",IF(IF(Txn!$U1103="TRF",Txn!$Y1103,Txn!$Z1103)="","",IF(Txn!$U1103="TRF",Txn!$Y1103,Txn!$Z1103)))</f>
        <v>0</v>
      </c>
      <c r="E2194" s="39">
        <f>IF($D2194="","",IFERROR(VLOOKUP($D2194,AcctTbl,2,0),""))</f>
        <v>0</v>
      </c>
      <c r="F2194" s="39">
        <f>IF($D2194="","",IFERROR(VLOOKUP($D2194,AcctTbl,3,0),""))</f>
        <v>0</v>
      </c>
      <c r="G2194" s="39">
        <f>IF(Txn!$B1103="","",Txn!$D1103)</f>
        <v>0</v>
      </c>
      <c r="H2194" s="38">
        <f>IF(Txn!$B1103="","",Txn!$E1103)</f>
        <v>0</v>
      </c>
      <c r="I2194" s="40">
        <f>IF(Txn!$B1103="",0,Txn!$Q1103)</f>
        <v>0</v>
      </c>
      <c r="J2194" s="40">
        <f>IF(Txn!$B1103="",0,Txn!$R1103)</f>
        <v>0</v>
      </c>
      <c r="K2194" s="41">
        <f>IF($A2194="","",IFERROR(VALUE(MID($A2194,6,2)),""))</f>
        <v>0</v>
      </c>
      <c r="L2194" s="39">
        <f>IF(Txn!$K1103="","","طرف مقابل — "&amp;Txn!$K1103)</f>
        <v>0</v>
      </c>
      <c r="N2194" s="42">
        <f>IF($D2194="",0,COUNTIF(BankAccts,$D2194))</f>
        <v>0</v>
      </c>
    </row>
    <row r="2195" spans="1:14">
      <c r="A2195" s="38">
        <f>IF(Txn!$B1104="","",Txn!$B1104)</f>
        <v>0</v>
      </c>
      <c r="B2195" s="38">
        <f>IF(Txn!$B1104="","",Txn!$C1104)</f>
        <v>0</v>
      </c>
      <c r="C2195" s="39">
        <f>IF(Txn!$B1104="","","تراکنش بانکی")</f>
        <v>0</v>
      </c>
      <c r="D2195" s="38">
        <f>IF(Txn!$B1104="","",IF(Txn!$X1104="","",Txn!$X1104))</f>
        <v>0</v>
      </c>
      <c r="E2195" s="39">
        <f>IF($D2195="","",IFERROR(VLOOKUP($D2195,AcctTbl,2,0),""))</f>
        <v>0</v>
      </c>
      <c r="F2195" s="39">
        <f>IF($D2195="","",IFERROR(VLOOKUP($D2195,AcctTbl,3,0),""))</f>
        <v>0</v>
      </c>
      <c r="G2195" s="39">
        <f>IF(Txn!$B1104="","",Txn!$D1104)</f>
        <v>0</v>
      </c>
      <c r="H2195" s="38">
        <f>IF(Txn!$B1104="","",Txn!$E1104)</f>
        <v>0</v>
      </c>
      <c r="I2195" s="40">
        <f>IF(Txn!$B1104="",0,Txn!$O1104)</f>
        <v>0</v>
      </c>
      <c r="J2195" s="40">
        <f>IF(Txn!$B1104="",0,Txn!$P1104)</f>
        <v>0</v>
      </c>
      <c r="K2195" s="41">
        <f>IF($A2195="","",IFERROR(VALUE(MID($A2195,6,2)),""))</f>
        <v>0</v>
      </c>
      <c r="L2195" s="39">
        <f>IF(Txn!$K1104="","",Txn!$K1104)</f>
        <v>0</v>
      </c>
      <c r="N2195" s="42">
        <f>IF($D2195="",0,COUNTIF(BankAccts,$D2195))</f>
        <v>0</v>
      </c>
    </row>
    <row r="2196" spans="1:14">
      <c r="A2196" s="38">
        <f>IF(Txn!$B1104="","",Txn!$B1104)</f>
        <v>0</v>
      </c>
      <c r="B2196" s="38">
        <f>IF(Txn!$B1104="","",Txn!$C1104)</f>
        <v>0</v>
      </c>
      <c r="C2196" s="39">
        <f>IF(Txn!$B1104="","","تراکنش بانکی")</f>
        <v>0</v>
      </c>
      <c r="D2196" s="38">
        <f>IF(Txn!$B1104="","",IF(IF(Txn!$U1104="TRF",Txn!$Y1104,Txn!$Z1104)="","",IF(Txn!$U1104="TRF",Txn!$Y1104,Txn!$Z1104)))</f>
        <v>0</v>
      </c>
      <c r="E2196" s="39">
        <f>IF($D2196="","",IFERROR(VLOOKUP($D2196,AcctTbl,2,0),""))</f>
        <v>0</v>
      </c>
      <c r="F2196" s="39">
        <f>IF($D2196="","",IFERROR(VLOOKUP($D2196,AcctTbl,3,0),""))</f>
        <v>0</v>
      </c>
      <c r="G2196" s="39">
        <f>IF(Txn!$B1104="","",Txn!$D1104)</f>
        <v>0</v>
      </c>
      <c r="H2196" s="38">
        <f>IF(Txn!$B1104="","",Txn!$E1104)</f>
        <v>0</v>
      </c>
      <c r="I2196" s="40">
        <f>IF(Txn!$B1104="",0,Txn!$Q1104)</f>
        <v>0</v>
      </c>
      <c r="J2196" s="40">
        <f>IF(Txn!$B1104="",0,Txn!$R1104)</f>
        <v>0</v>
      </c>
      <c r="K2196" s="41">
        <f>IF($A2196="","",IFERROR(VALUE(MID($A2196,6,2)),""))</f>
        <v>0</v>
      </c>
      <c r="L2196" s="39">
        <f>IF(Txn!$K1104="","","طرف مقابل — "&amp;Txn!$K1104)</f>
        <v>0</v>
      </c>
      <c r="N2196" s="42">
        <f>IF($D2196="",0,COUNTIF(BankAccts,$D2196))</f>
        <v>0</v>
      </c>
    </row>
    <row r="2197" spans="1:14">
      <c r="A2197" s="38">
        <f>IF(Txn!$B1105="","",Txn!$B1105)</f>
        <v>0</v>
      </c>
      <c r="B2197" s="38">
        <f>IF(Txn!$B1105="","",Txn!$C1105)</f>
        <v>0</v>
      </c>
      <c r="C2197" s="39">
        <f>IF(Txn!$B1105="","","تراکنش بانکی")</f>
        <v>0</v>
      </c>
      <c r="D2197" s="38">
        <f>IF(Txn!$B1105="","",IF(Txn!$X1105="","",Txn!$X1105))</f>
        <v>0</v>
      </c>
      <c r="E2197" s="39">
        <f>IF($D2197="","",IFERROR(VLOOKUP($D2197,AcctTbl,2,0),""))</f>
        <v>0</v>
      </c>
      <c r="F2197" s="39">
        <f>IF($D2197="","",IFERROR(VLOOKUP($D2197,AcctTbl,3,0),""))</f>
        <v>0</v>
      </c>
      <c r="G2197" s="39">
        <f>IF(Txn!$B1105="","",Txn!$D1105)</f>
        <v>0</v>
      </c>
      <c r="H2197" s="38">
        <f>IF(Txn!$B1105="","",Txn!$E1105)</f>
        <v>0</v>
      </c>
      <c r="I2197" s="40">
        <f>IF(Txn!$B1105="",0,Txn!$O1105)</f>
        <v>0</v>
      </c>
      <c r="J2197" s="40">
        <f>IF(Txn!$B1105="",0,Txn!$P1105)</f>
        <v>0</v>
      </c>
      <c r="K2197" s="41">
        <f>IF($A2197="","",IFERROR(VALUE(MID($A2197,6,2)),""))</f>
        <v>0</v>
      </c>
      <c r="L2197" s="39">
        <f>IF(Txn!$K1105="","",Txn!$K1105)</f>
        <v>0</v>
      </c>
      <c r="N2197" s="42">
        <f>IF($D2197="",0,COUNTIF(BankAccts,$D2197))</f>
        <v>0</v>
      </c>
    </row>
    <row r="2198" spans="1:14">
      <c r="A2198" s="38">
        <f>IF(Txn!$B1105="","",Txn!$B1105)</f>
        <v>0</v>
      </c>
      <c r="B2198" s="38">
        <f>IF(Txn!$B1105="","",Txn!$C1105)</f>
        <v>0</v>
      </c>
      <c r="C2198" s="39">
        <f>IF(Txn!$B1105="","","تراکنش بانکی")</f>
        <v>0</v>
      </c>
      <c r="D2198" s="38">
        <f>IF(Txn!$B1105="","",IF(IF(Txn!$U1105="TRF",Txn!$Y1105,Txn!$Z1105)="","",IF(Txn!$U1105="TRF",Txn!$Y1105,Txn!$Z1105)))</f>
        <v>0</v>
      </c>
      <c r="E2198" s="39">
        <f>IF($D2198="","",IFERROR(VLOOKUP($D2198,AcctTbl,2,0),""))</f>
        <v>0</v>
      </c>
      <c r="F2198" s="39">
        <f>IF($D2198="","",IFERROR(VLOOKUP($D2198,AcctTbl,3,0),""))</f>
        <v>0</v>
      </c>
      <c r="G2198" s="39">
        <f>IF(Txn!$B1105="","",Txn!$D1105)</f>
        <v>0</v>
      </c>
      <c r="H2198" s="38">
        <f>IF(Txn!$B1105="","",Txn!$E1105)</f>
        <v>0</v>
      </c>
      <c r="I2198" s="40">
        <f>IF(Txn!$B1105="",0,Txn!$Q1105)</f>
        <v>0</v>
      </c>
      <c r="J2198" s="40">
        <f>IF(Txn!$B1105="",0,Txn!$R1105)</f>
        <v>0</v>
      </c>
      <c r="K2198" s="41">
        <f>IF($A2198="","",IFERROR(VALUE(MID($A2198,6,2)),""))</f>
        <v>0</v>
      </c>
      <c r="L2198" s="39">
        <f>IF(Txn!$K1105="","","طرف مقابل — "&amp;Txn!$K1105)</f>
        <v>0</v>
      </c>
      <c r="N2198" s="42">
        <f>IF($D2198="",0,COUNTIF(BankAccts,$D2198))</f>
        <v>0</v>
      </c>
    </row>
    <row r="2199" spans="1:14">
      <c r="A2199" s="38">
        <f>IF(Txn!$B1106="","",Txn!$B1106)</f>
        <v>0</v>
      </c>
      <c r="B2199" s="38">
        <f>IF(Txn!$B1106="","",Txn!$C1106)</f>
        <v>0</v>
      </c>
      <c r="C2199" s="39">
        <f>IF(Txn!$B1106="","","تراکنش بانکی")</f>
        <v>0</v>
      </c>
      <c r="D2199" s="38">
        <f>IF(Txn!$B1106="","",IF(Txn!$X1106="","",Txn!$X1106))</f>
        <v>0</v>
      </c>
      <c r="E2199" s="39">
        <f>IF($D2199="","",IFERROR(VLOOKUP($D2199,AcctTbl,2,0),""))</f>
        <v>0</v>
      </c>
      <c r="F2199" s="39">
        <f>IF($D2199="","",IFERROR(VLOOKUP($D2199,AcctTbl,3,0),""))</f>
        <v>0</v>
      </c>
      <c r="G2199" s="39">
        <f>IF(Txn!$B1106="","",Txn!$D1106)</f>
        <v>0</v>
      </c>
      <c r="H2199" s="38">
        <f>IF(Txn!$B1106="","",Txn!$E1106)</f>
        <v>0</v>
      </c>
      <c r="I2199" s="40">
        <f>IF(Txn!$B1106="",0,Txn!$O1106)</f>
        <v>0</v>
      </c>
      <c r="J2199" s="40">
        <f>IF(Txn!$B1106="",0,Txn!$P1106)</f>
        <v>0</v>
      </c>
      <c r="K2199" s="41">
        <f>IF($A2199="","",IFERROR(VALUE(MID($A2199,6,2)),""))</f>
        <v>0</v>
      </c>
      <c r="L2199" s="39">
        <f>IF(Txn!$K1106="","",Txn!$K1106)</f>
        <v>0</v>
      </c>
      <c r="N2199" s="42">
        <f>IF($D2199="",0,COUNTIF(BankAccts,$D2199))</f>
        <v>0</v>
      </c>
    </row>
    <row r="2200" spans="1:14">
      <c r="A2200" s="38">
        <f>IF(Txn!$B1106="","",Txn!$B1106)</f>
        <v>0</v>
      </c>
      <c r="B2200" s="38">
        <f>IF(Txn!$B1106="","",Txn!$C1106)</f>
        <v>0</v>
      </c>
      <c r="C2200" s="39">
        <f>IF(Txn!$B1106="","","تراکنش بانکی")</f>
        <v>0</v>
      </c>
      <c r="D2200" s="38">
        <f>IF(Txn!$B1106="","",IF(IF(Txn!$U1106="TRF",Txn!$Y1106,Txn!$Z1106)="","",IF(Txn!$U1106="TRF",Txn!$Y1106,Txn!$Z1106)))</f>
        <v>0</v>
      </c>
      <c r="E2200" s="39">
        <f>IF($D2200="","",IFERROR(VLOOKUP($D2200,AcctTbl,2,0),""))</f>
        <v>0</v>
      </c>
      <c r="F2200" s="39">
        <f>IF($D2200="","",IFERROR(VLOOKUP($D2200,AcctTbl,3,0),""))</f>
        <v>0</v>
      </c>
      <c r="G2200" s="39">
        <f>IF(Txn!$B1106="","",Txn!$D1106)</f>
        <v>0</v>
      </c>
      <c r="H2200" s="38">
        <f>IF(Txn!$B1106="","",Txn!$E1106)</f>
        <v>0</v>
      </c>
      <c r="I2200" s="40">
        <f>IF(Txn!$B1106="",0,Txn!$Q1106)</f>
        <v>0</v>
      </c>
      <c r="J2200" s="40">
        <f>IF(Txn!$B1106="",0,Txn!$R1106)</f>
        <v>0</v>
      </c>
      <c r="K2200" s="41">
        <f>IF($A2200="","",IFERROR(VALUE(MID($A2200,6,2)),""))</f>
        <v>0</v>
      </c>
      <c r="L2200" s="39">
        <f>IF(Txn!$K1106="","","طرف مقابل — "&amp;Txn!$K1106)</f>
        <v>0</v>
      </c>
      <c r="N2200" s="42">
        <f>IF($D2200="",0,COUNTIF(BankAccts,$D2200))</f>
        <v>0</v>
      </c>
    </row>
    <row r="2201" spans="1:14">
      <c r="A2201" s="38">
        <f>IF(Txn!$B1107="","",Txn!$B1107)</f>
        <v>0</v>
      </c>
      <c r="B2201" s="38">
        <f>IF(Txn!$B1107="","",Txn!$C1107)</f>
        <v>0</v>
      </c>
      <c r="C2201" s="39">
        <f>IF(Txn!$B1107="","","تراکنش بانکی")</f>
        <v>0</v>
      </c>
      <c r="D2201" s="38">
        <f>IF(Txn!$B1107="","",IF(Txn!$X1107="","",Txn!$X1107))</f>
        <v>0</v>
      </c>
      <c r="E2201" s="39">
        <f>IF($D2201="","",IFERROR(VLOOKUP($D2201,AcctTbl,2,0),""))</f>
        <v>0</v>
      </c>
      <c r="F2201" s="39">
        <f>IF($D2201="","",IFERROR(VLOOKUP($D2201,AcctTbl,3,0),""))</f>
        <v>0</v>
      </c>
      <c r="G2201" s="39">
        <f>IF(Txn!$B1107="","",Txn!$D1107)</f>
        <v>0</v>
      </c>
      <c r="H2201" s="38">
        <f>IF(Txn!$B1107="","",Txn!$E1107)</f>
        <v>0</v>
      </c>
      <c r="I2201" s="40">
        <f>IF(Txn!$B1107="",0,Txn!$O1107)</f>
        <v>0</v>
      </c>
      <c r="J2201" s="40">
        <f>IF(Txn!$B1107="",0,Txn!$P1107)</f>
        <v>0</v>
      </c>
      <c r="K2201" s="41">
        <f>IF($A2201="","",IFERROR(VALUE(MID($A2201,6,2)),""))</f>
        <v>0</v>
      </c>
      <c r="L2201" s="39">
        <f>IF(Txn!$K1107="","",Txn!$K1107)</f>
        <v>0</v>
      </c>
      <c r="N2201" s="42">
        <f>IF($D2201="",0,COUNTIF(BankAccts,$D2201))</f>
        <v>0</v>
      </c>
    </row>
    <row r="2202" spans="1:14">
      <c r="A2202" s="38">
        <f>IF(Txn!$B1107="","",Txn!$B1107)</f>
        <v>0</v>
      </c>
      <c r="B2202" s="38">
        <f>IF(Txn!$B1107="","",Txn!$C1107)</f>
        <v>0</v>
      </c>
      <c r="C2202" s="39">
        <f>IF(Txn!$B1107="","","تراکنش بانکی")</f>
        <v>0</v>
      </c>
      <c r="D2202" s="38">
        <f>IF(Txn!$B1107="","",IF(IF(Txn!$U1107="TRF",Txn!$Y1107,Txn!$Z1107)="","",IF(Txn!$U1107="TRF",Txn!$Y1107,Txn!$Z1107)))</f>
        <v>0</v>
      </c>
      <c r="E2202" s="39">
        <f>IF($D2202="","",IFERROR(VLOOKUP($D2202,AcctTbl,2,0),""))</f>
        <v>0</v>
      </c>
      <c r="F2202" s="39">
        <f>IF($D2202="","",IFERROR(VLOOKUP($D2202,AcctTbl,3,0),""))</f>
        <v>0</v>
      </c>
      <c r="G2202" s="39">
        <f>IF(Txn!$B1107="","",Txn!$D1107)</f>
        <v>0</v>
      </c>
      <c r="H2202" s="38">
        <f>IF(Txn!$B1107="","",Txn!$E1107)</f>
        <v>0</v>
      </c>
      <c r="I2202" s="40">
        <f>IF(Txn!$B1107="",0,Txn!$Q1107)</f>
        <v>0</v>
      </c>
      <c r="J2202" s="40">
        <f>IF(Txn!$B1107="",0,Txn!$R1107)</f>
        <v>0</v>
      </c>
      <c r="K2202" s="41">
        <f>IF($A2202="","",IFERROR(VALUE(MID($A2202,6,2)),""))</f>
        <v>0</v>
      </c>
      <c r="L2202" s="39">
        <f>IF(Txn!$K1107="","","طرف مقابل — "&amp;Txn!$K1107)</f>
        <v>0</v>
      </c>
      <c r="N2202" s="42">
        <f>IF($D2202="",0,COUNTIF(BankAccts,$D2202))</f>
        <v>0</v>
      </c>
    </row>
    <row r="2203" spans="1:14">
      <c r="A2203" s="38">
        <f>IF(Txn!$B1108="","",Txn!$B1108)</f>
        <v>0</v>
      </c>
      <c r="B2203" s="38">
        <f>IF(Txn!$B1108="","",Txn!$C1108)</f>
        <v>0</v>
      </c>
      <c r="C2203" s="39">
        <f>IF(Txn!$B1108="","","تراکنش بانکی")</f>
        <v>0</v>
      </c>
      <c r="D2203" s="38">
        <f>IF(Txn!$B1108="","",IF(Txn!$X1108="","",Txn!$X1108))</f>
        <v>0</v>
      </c>
      <c r="E2203" s="39">
        <f>IF($D2203="","",IFERROR(VLOOKUP($D2203,AcctTbl,2,0),""))</f>
        <v>0</v>
      </c>
      <c r="F2203" s="39">
        <f>IF($D2203="","",IFERROR(VLOOKUP($D2203,AcctTbl,3,0),""))</f>
        <v>0</v>
      </c>
      <c r="G2203" s="39">
        <f>IF(Txn!$B1108="","",Txn!$D1108)</f>
        <v>0</v>
      </c>
      <c r="H2203" s="38">
        <f>IF(Txn!$B1108="","",Txn!$E1108)</f>
        <v>0</v>
      </c>
      <c r="I2203" s="40">
        <f>IF(Txn!$B1108="",0,Txn!$O1108)</f>
        <v>0</v>
      </c>
      <c r="J2203" s="40">
        <f>IF(Txn!$B1108="",0,Txn!$P1108)</f>
        <v>0</v>
      </c>
      <c r="K2203" s="41">
        <f>IF($A2203="","",IFERROR(VALUE(MID($A2203,6,2)),""))</f>
        <v>0</v>
      </c>
      <c r="L2203" s="39">
        <f>IF(Txn!$K1108="","",Txn!$K1108)</f>
        <v>0</v>
      </c>
      <c r="N2203" s="42">
        <f>IF($D2203="",0,COUNTIF(BankAccts,$D2203))</f>
        <v>0</v>
      </c>
    </row>
    <row r="2204" spans="1:14">
      <c r="A2204" s="38">
        <f>IF(Txn!$B1108="","",Txn!$B1108)</f>
        <v>0</v>
      </c>
      <c r="B2204" s="38">
        <f>IF(Txn!$B1108="","",Txn!$C1108)</f>
        <v>0</v>
      </c>
      <c r="C2204" s="39">
        <f>IF(Txn!$B1108="","","تراکنش بانکی")</f>
        <v>0</v>
      </c>
      <c r="D2204" s="38">
        <f>IF(Txn!$B1108="","",IF(IF(Txn!$U1108="TRF",Txn!$Y1108,Txn!$Z1108)="","",IF(Txn!$U1108="TRF",Txn!$Y1108,Txn!$Z1108)))</f>
        <v>0</v>
      </c>
      <c r="E2204" s="39">
        <f>IF($D2204="","",IFERROR(VLOOKUP($D2204,AcctTbl,2,0),""))</f>
        <v>0</v>
      </c>
      <c r="F2204" s="39">
        <f>IF($D2204="","",IFERROR(VLOOKUP($D2204,AcctTbl,3,0),""))</f>
        <v>0</v>
      </c>
      <c r="G2204" s="39">
        <f>IF(Txn!$B1108="","",Txn!$D1108)</f>
        <v>0</v>
      </c>
      <c r="H2204" s="38">
        <f>IF(Txn!$B1108="","",Txn!$E1108)</f>
        <v>0</v>
      </c>
      <c r="I2204" s="40">
        <f>IF(Txn!$B1108="",0,Txn!$Q1108)</f>
        <v>0</v>
      </c>
      <c r="J2204" s="40">
        <f>IF(Txn!$B1108="",0,Txn!$R1108)</f>
        <v>0</v>
      </c>
      <c r="K2204" s="41">
        <f>IF($A2204="","",IFERROR(VALUE(MID($A2204,6,2)),""))</f>
        <v>0</v>
      </c>
      <c r="L2204" s="39">
        <f>IF(Txn!$K1108="","","طرف مقابل — "&amp;Txn!$K1108)</f>
        <v>0</v>
      </c>
      <c r="N2204" s="42">
        <f>IF($D2204="",0,COUNTIF(BankAccts,$D2204))</f>
        <v>0</v>
      </c>
    </row>
    <row r="2205" spans="1:14">
      <c r="A2205" s="38">
        <f>IF(Txn!$B1109="","",Txn!$B1109)</f>
        <v>0</v>
      </c>
      <c r="B2205" s="38">
        <f>IF(Txn!$B1109="","",Txn!$C1109)</f>
        <v>0</v>
      </c>
      <c r="C2205" s="39">
        <f>IF(Txn!$B1109="","","تراکنش بانکی")</f>
        <v>0</v>
      </c>
      <c r="D2205" s="38">
        <f>IF(Txn!$B1109="","",IF(Txn!$X1109="","",Txn!$X1109))</f>
        <v>0</v>
      </c>
      <c r="E2205" s="39">
        <f>IF($D2205="","",IFERROR(VLOOKUP($D2205,AcctTbl,2,0),""))</f>
        <v>0</v>
      </c>
      <c r="F2205" s="39">
        <f>IF($D2205="","",IFERROR(VLOOKUP($D2205,AcctTbl,3,0),""))</f>
        <v>0</v>
      </c>
      <c r="G2205" s="39">
        <f>IF(Txn!$B1109="","",Txn!$D1109)</f>
        <v>0</v>
      </c>
      <c r="H2205" s="38">
        <f>IF(Txn!$B1109="","",Txn!$E1109)</f>
        <v>0</v>
      </c>
      <c r="I2205" s="40">
        <f>IF(Txn!$B1109="",0,Txn!$O1109)</f>
        <v>0</v>
      </c>
      <c r="J2205" s="40">
        <f>IF(Txn!$B1109="",0,Txn!$P1109)</f>
        <v>0</v>
      </c>
      <c r="K2205" s="41">
        <f>IF($A2205="","",IFERROR(VALUE(MID($A2205,6,2)),""))</f>
        <v>0</v>
      </c>
      <c r="L2205" s="39">
        <f>IF(Txn!$K1109="","",Txn!$K1109)</f>
        <v>0</v>
      </c>
      <c r="N2205" s="42">
        <f>IF($D2205="",0,COUNTIF(BankAccts,$D2205))</f>
        <v>0</v>
      </c>
    </row>
    <row r="2206" spans="1:14">
      <c r="A2206" s="38">
        <f>IF(Txn!$B1109="","",Txn!$B1109)</f>
        <v>0</v>
      </c>
      <c r="B2206" s="38">
        <f>IF(Txn!$B1109="","",Txn!$C1109)</f>
        <v>0</v>
      </c>
      <c r="C2206" s="39">
        <f>IF(Txn!$B1109="","","تراکنش بانکی")</f>
        <v>0</v>
      </c>
      <c r="D2206" s="38">
        <f>IF(Txn!$B1109="","",IF(IF(Txn!$U1109="TRF",Txn!$Y1109,Txn!$Z1109)="","",IF(Txn!$U1109="TRF",Txn!$Y1109,Txn!$Z1109)))</f>
        <v>0</v>
      </c>
      <c r="E2206" s="39">
        <f>IF($D2206="","",IFERROR(VLOOKUP($D2206,AcctTbl,2,0),""))</f>
        <v>0</v>
      </c>
      <c r="F2206" s="39">
        <f>IF($D2206="","",IFERROR(VLOOKUP($D2206,AcctTbl,3,0),""))</f>
        <v>0</v>
      </c>
      <c r="G2206" s="39">
        <f>IF(Txn!$B1109="","",Txn!$D1109)</f>
        <v>0</v>
      </c>
      <c r="H2206" s="38">
        <f>IF(Txn!$B1109="","",Txn!$E1109)</f>
        <v>0</v>
      </c>
      <c r="I2206" s="40">
        <f>IF(Txn!$B1109="",0,Txn!$Q1109)</f>
        <v>0</v>
      </c>
      <c r="J2206" s="40">
        <f>IF(Txn!$B1109="",0,Txn!$R1109)</f>
        <v>0</v>
      </c>
      <c r="K2206" s="41">
        <f>IF($A2206="","",IFERROR(VALUE(MID($A2206,6,2)),""))</f>
        <v>0</v>
      </c>
      <c r="L2206" s="39">
        <f>IF(Txn!$K1109="","","طرف مقابل — "&amp;Txn!$K1109)</f>
        <v>0</v>
      </c>
      <c r="N2206" s="42">
        <f>IF($D2206="",0,COUNTIF(BankAccts,$D2206))</f>
        <v>0</v>
      </c>
    </row>
    <row r="2207" spans="1:14">
      <c r="A2207" s="38">
        <f>IF(Txn!$B1110="","",Txn!$B1110)</f>
        <v>0</v>
      </c>
      <c r="B2207" s="38">
        <f>IF(Txn!$B1110="","",Txn!$C1110)</f>
        <v>0</v>
      </c>
      <c r="C2207" s="39">
        <f>IF(Txn!$B1110="","","تراکنش بانکی")</f>
        <v>0</v>
      </c>
      <c r="D2207" s="38">
        <f>IF(Txn!$B1110="","",IF(Txn!$X1110="","",Txn!$X1110))</f>
        <v>0</v>
      </c>
      <c r="E2207" s="39">
        <f>IF($D2207="","",IFERROR(VLOOKUP($D2207,AcctTbl,2,0),""))</f>
        <v>0</v>
      </c>
      <c r="F2207" s="39">
        <f>IF($D2207="","",IFERROR(VLOOKUP($D2207,AcctTbl,3,0),""))</f>
        <v>0</v>
      </c>
      <c r="G2207" s="39">
        <f>IF(Txn!$B1110="","",Txn!$D1110)</f>
        <v>0</v>
      </c>
      <c r="H2207" s="38">
        <f>IF(Txn!$B1110="","",Txn!$E1110)</f>
        <v>0</v>
      </c>
      <c r="I2207" s="40">
        <f>IF(Txn!$B1110="",0,Txn!$O1110)</f>
        <v>0</v>
      </c>
      <c r="J2207" s="40">
        <f>IF(Txn!$B1110="",0,Txn!$P1110)</f>
        <v>0</v>
      </c>
      <c r="K2207" s="41">
        <f>IF($A2207="","",IFERROR(VALUE(MID($A2207,6,2)),""))</f>
        <v>0</v>
      </c>
      <c r="L2207" s="39">
        <f>IF(Txn!$K1110="","",Txn!$K1110)</f>
        <v>0</v>
      </c>
      <c r="N2207" s="42">
        <f>IF($D2207="",0,COUNTIF(BankAccts,$D2207))</f>
        <v>0</v>
      </c>
    </row>
    <row r="2208" spans="1:14">
      <c r="A2208" s="38">
        <f>IF(Txn!$B1110="","",Txn!$B1110)</f>
        <v>0</v>
      </c>
      <c r="B2208" s="38">
        <f>IF(Txn!$B1110="","",Txn!$C1110)</f>
        <v>0</v>
      </c>
      <c r="C2208" s="39">
        <f>IF(Txn!$B1110="","","تراکنش بانکی")</f>
        <v>0</v>
      </c>
      <c r="D2208" s="38">
        <f>IF(Txn!$B1110="","",IF(IF(Txn!$U1110="TRF",Txn!$Y1110,Txn!$Z1110)="","",IF(Txn!$U1110="TRF",Txn!$Y1110,Txn!$Z1110)))</f>
        <v>0</v>
      </c>
      <c r="E2208" s="39">
        <f>IF($D2208="","",IFERROR(VLOOKUP($D2208,AcctTbl,2,0),""))</f>
        <v>0</v>
      </c>
      <c r="F2208" s="39">
        <f>IF($D2208="","",IFERROR(VLOOKUP($D2208,AcctTbl,3,0),""))</f>
        <v>0</v>
      </c>
      <c r="G2208" s="39">
        <f>IF(Txn!$B1110="","",Txn!$D1110)</f>
        <v>0</v>
      </c>
      <c r="H2208" s="38">
        <f>IF(Txn!$B1110="","",Txn!$E1110)</f>
        <v>0</v>
      </c>
      <c r="I2208" s="40">
        <f>IF(Txn!$B1110="",0,Txn!$Q1110)</f>
        <v>0</v>
      </c>
      <c r="J2208" s="40">
        <f>IF(Txn!$B1110="",0,Txn!$R1110)</f>
        <v>0</v>
      </c>
      <c r="K2208" s="41">
        <f>IF($A2208="","",IFERROR(VALUE(MID($A2208,6,2)),""))</f>
        <v>0</v>
      </c>
      <c r="L2208" s="39">
        <f>IF(Txn!$K1110="","","طرف مقابل — "&amp;Txn!$K1110)</f>
        <v>0</v>
      </c>
      <c r="N2208" s="42">
        <f>IF($D2208="",0,COUNTIF(BankAccts,$D2208))</f>
        <v>0</v>
      </c>
    </row>
    <row r="2209" spans="1:14">
      <c r="A2209" s="38">
        <f>IF(Txn!$B1111="","",Txn!$B1111)</f>
        <v>0</v>
      </c>
      <c r="B2209" s="38">
        <f>IF(Txn!$B1111="","",Txn!$C1111)</f>
        <v>0</v>
      </c>
      <c r="C2209" s="39">
        <f>IF(Txn!$B1111="","","تراکنش بانکی")</f>
        <v>0</v>
      </c>
      <c r="D2209" s="38">
        <f>IF(Txn!$B1111="","",IF(Txn!$X1111="","",Txn!$X1111))</f>
        <v>0</v>
      </c>
      <c r="E2209" s="39">
        <f>IF($D2209="","",IFERROR(VLOOKUP($D2209,AcctTbl,2,0),""))</f>
        <v>0</v>
      </c>
      <c r="F2209" s="39">
        <f>IF($D2209="","",IFERROR(VLOOKUP($D2209,AcctTbl,3,0),""))</f>
        <v>0</v>
      </c>
      <c r="G2209" s="39">
        <f>IF(Txn!$B1111="","",Txn!$D1111)</f>
        <v>0</v>
      </c>
      <c r="H2209" s="38">
        <f>IF(Txn!$B1111="","",Txn!$E1111)</f>
        <v>0</v>
      </c>
      <c r="I2209" s="40">
        <f>IF(Txn!$B1111="",0,Txn!$O1111)</f>
        <v>0</v>
      </c>
      <c r="J2209" s="40">
        <f>IF(Txn!$B1111="",0,Txn!$P1111)</f>
        <v>0</v>
      </c>
      <c r="K2209" s="41">
        <f>IF($A2209="","",IFERROR(VALUE(MID($A2209,6,2)),""))</f>
        <v>0</v>
      </c>
      <c r="L2209" s="39">
        <f>IF(Txn!$K1111="","",Txn!$K1111)</f>
        <v>0</v>
      </c>
      <c r="N2209" s="42">
        <f>IF($D2209="",0,COUNTIF(BankAccts,$D2209))</f>
        <v>0</v>
      </c>
    </row>
    <row r="2210" spans="1:14">
      <c r="A2210" s="38">
        <f>IF(Txn!$B1111="","",Txn!$B1111)</f>
        <v>0</v>
      </c>
      <c r="B2210" s="38">
        <f>IF(Txn!$B1111="","",Txn!$C1111)</f>
        <v>0</v>
      </c>
      <c r="C2210" s="39">
        <f>IF(Txn!$B1111="","","تراکنش بانکی")</f>
        <v>0</v>
      </c>
      <c r="D2210" s="38">
        <f>IF(Txn!$B1111="","",IF(IF(Txn!$U1111="TRF",Txn!$Y1111,Txn!$Z1111)="","",IF(Txn!$U1111="TRF",Txn!$Y1111,Txn!$Z1111)))</f>
        <v>0</v>
      </c>
      <c r="E2210" s="39">
        <f>IF($D2210="","",IFERROR(VLOOKUP($D2210,AcctTbl,2,0),""))</f>
        <v>0</v>
      </c>
      <c r="F2210" s="39">
        <f>IF($D2210="","",IFERROR(VLOOKUP($D2210,AcctTbl,3,0),""))</f>
        <v>0</v>
      </c>
      <c r="G2210" s="39">
        <f>IF(Txn!$B1111="","",Txn!$D1111)</f>
        <v>0</v>
      </c>
      <c r="H2210" s="38">
        <f>IF(Txn!$B1111="","",Txn!$E1111)</f>
        <v>0</v>
      </c>
      <c r="I2210" s="40">
        <f>IF(Txn!$B1111="",0,Txn!$Q1111)</f>
        <v>0</v>
      </c>
      <c r="J2210" s="40">
        <f>IF(Txn!$B1111="",0,Txn!$R1111)</f>
        <v>0</v>
      </c>
      <c r="K2210" s="41">
        <f>IF($A2210="","",IFERROR(VALUE(MID($A2210,6,2)),""))</f>
        <v>0</v>
      </c>
      <c r="L2210" s="39">
        <f>IF(Txn!$K1111="","","طرف مقابل — "&amp;Txn!$K1111)</f>
        <v>0</v>
      </c>
      <c r="N2210" s="42">
        <f>IF($D2210="",0,COUNTIF(BankAccts,$D2210))</f>
        <v>0</v>
      </c>
    </row>
    <row r="2211" spans="1:14">
      <c r="A2211" s="38">
        <f>IF(Txn!$B1112="","",Txn!$B1112)</f>
        <v>0</v>
      </c>
      <c r="B2211" s="38">
        <f>IF(Txn!$B1112="","",Txn!$C1112)</f>
        <v>0</v>
      </c>
      <c r="C2211" s="39">
        <f>IF(Txn!$B1112="","","تراکنش بانکی")</f>
        <v>0</v>
      </c>
      <c r="D2211" s="38">
        <f>IF(Txn!$B1112="","",IF(Txn!$X1112="","",Txn!$X1112))</f>
        <v>0</v>
      </c>
      <c r="E2211" s="39">
        <f>IF($D2211="","",IFERROR(VLOOKUP($D2211,AcctTbl,2,0),""))</f>
        <v>0</v>
      </c>
      <c r="F2211" s="39">
        <f>IF($D2211="","",IFERROR(VLOOKUP($D2211,AcctTbl,3,0),""))</f>
        <v>0</v>
      </c>
      <c r="G2211" s="39">
        <f>IF(Txn!$B1112="","",Txn!$D1112)</f>
        <v>0</v>
      </c>
      <c r="H2211" s="38">
        <f>IF(Txn!$B1112="","",Txn!$E1112)</f>
        <v>0</v>
      </c>
      <c r="I2211" s="40">
        <f>IF(Txn!$B1112="",0,Txn!$O1112)</f>
        <v>0</v>
      </c>
      <c r="J2211" s="40">
        <f>IF(Txn!$B1112="",0,Txn!$P1112)</f>
        <v>0</v>
      </c>
      <c r="K2211" s="41">
        <f>IF($A2211="","",IFERROR(VALUE(MID($A2211,6,2)),""))</f>
        <v>0</v>
      </c>
      <c r="L2211" s="39">
        <f>IF(Txn!$K1112="","",Txn!$K1112)</f>
        <v>0</v>
      </c>
      <c r="N2211" s="42">
        <f>IF($D2211="",0,COUNTIF(BankAccts,$D2211))</f>
        <v>0</v>
      </c>
    </row>
    <row r="2212" spans="1:14">
      <c r="A2212" s="38">
        <f>IF(Txn!$B1112="","",Txn!$B1112)</f>
        <v>0</v>
      </c>
      <c r="B2212" s="38">
        <f>IF(Txn!$B1112="","",Txn!$C1112)</f>
        <v>0</v>
      </c>
      <c r="C2212" s="39">
        <f>IF(Txn!$B1112="","","تراکنش بانکی")</f>
        <v>0</v>
      </c>
      <c r="D2212" s="38">
        <f>IF(Txn!$B1112="","",IF(IF(Txn!$U1112="TRF",Txn!$Y1112,Txn!$Z1112)="","",IF(Txn!$U1112="TRF",Txn!$Y1112,Txn!$Z1112)))</f>
        <v>0</v>
      </c>
      <c r="E2212" s="39">
        <f>IF($D2212="","",IFERROR(VLOOKUP($D2212,AcctTbl,2,0),""))</f>
        <v>0</v>
      </c>
      <c r="F2212" s="39">
        <f>IF($D2212="","",IFERROR(VLOOKUP($D2212,AcctTbl,3,0),""))</f>
        <v>0</v>
      </c>
      <c r="G2212" s="39">
        <f>IF(Txn!$B1112="","",Txn!$D1112)</f>
        <v>0</v>
      </c>
      <c r="H2212" s="38">
        <f>IF(Txn!$B1112="","",Txn!$E1112)</f>
        <v>0</v>
      </c>
      <c r="I2212" s="40">
        <f>IF(Txn!$B1112="",0,Txn!$Q1112)</f>
        <v>0</v>
      </c>
      <c r="J2212" s="40">
        <f>IF(Txn!$B1112="",0,Txn!$R1112)</f>
        <v>0</v>
      </c>
      <c r="K2212" s="41">
        <f>IF($A2212="","",IFERROR(VALUE(MID($A2212,6,2)),""))</f>
        <v>0</v>
      </c>
      <c r="L2212" s="39">
        <f>IF(Txn!$K1112="","","طرف مقابل — "&amp;Txn!$K1112)</f>
        <v>0</v>
      </c>
      <c r="N2212" s="42">
        <f>IF($D2212="",0,COUNTIF(BankAccts,$D2212))</f>
        <v>0</v>
      </c>
    </row>
    <row r="2213" spans="1:14">
      <c r="A2213" s="38">
        <f>IF(Txn!$B1113="","",Txn!$B1113)</f>
        <v>0</v>
      </c>
      <c r="B2213" s="38">
        <f>IF(Txn!$B1113="","",Txn!$C1113)</f>
        <v>0</v>
      </c>
      <c r="C2213" s="39">
        <f>IF(Txn!$B1113="","","تراکنش بانکی")</f>
        <v>0</v>
      </c>
      <c r="D2213" s="38">
        <f>IF(Txn!$B1113="","",IF(Txn!$X1113="","",Txn!$X1113))</f>
        <v>0</v>
      </c>
      <c r="E2213" s="39">
        <f>IF($D2213="","",IFERROR(VLOOKUP($D2213,AcctTbl,2,0),""))</f>
        <v>0</v>
      </c>
      <c r="F2213" s="39">
        <f>IF($D2213="","",IFERROR(VLOOKUP($D2213,AcctTbl,3,0),""))</f>
        <v>0</v>
      </c>
      <c r="G2213" s="39">
        <f>IF(Txn!$B1113="","",Txn!$D1113)</f>
        <v>0</v>
      </c>
      <c r="H2213" s="38">
        <f>IF(Txn!$B1113="","",Txn!$E1113)</f>
        <v>0</v>
      </c>
      <c r="I2213" s="40">
        <f>IF(Txn!$B1113="",0,Txn!$O1113)</f>
        <v>0</v>
      </c>
      <c r="J2213" s="40">
        <f>IF(Txn!$B1113="",0,Txn!$P1113)</f>
        <v>0</v>
      </c>
      <c r="K2213" s="41">
        <f>IF($A2213="","",IFERROR(VALUE(MID($A2213,6,2)),""))</f>
        <v>0</v>
      </c>
      <c r="L2213" s="39">
        <f>IF(Txn!$K1113="","",Txn!$K1113)</f>
        <v>0</v>
      </c>
      <c r="N2213" s="42">
        <f>IF($D2213="",0,COUNTIF(BankAccts,$D2213))</f>
        <v>0</v>
      </c>
    </row>
    <row r="2214" spans="1:14">
      <c r="A2214" s="38">
        <f>IF(Txn!$B1113="","",Txn!$B1113)</f>
        <v>0</v>
      </c>
      <c r="B2214" s="38">
        <f>IF(Txn!$B1113="","",Txn!$C1113)</f>
        <v>0</v>
      </c>
      <c r="C2214" s="39">
        <f>IF(Txn!$B1113="","","تراکنش بانکی")</f>
        <v>0</v>
      </c>
      <c r="D2214" s="38">
        <f>IF(Txn!$B1113="","",IF(IF(Txn!$U1113="TRF",Txn!$Y1113,Txn!$Z1113)="","",IF(Txn!$U1113="TRF",Txn!$Y1113,Txn!$Z1113)))</f>
        <v>0</v>
      </c>
      <c r="E2214" s="39">
        <f>IF($D2214="","",IFERROR(VLOOKUP($D2214,AcctTbl,2,0),""))</f>
        <v>0</v>
      </c>
      <c r="F2214" s="39">
        <f>IF($D2214="","",IFERROR(VLOOKUP($D2214,AcctTbl,3,0),""))</f>
        <v>0</v>
      </c>
      <c r="G2214" s="39">
        <f>IF(Txn!$B1113="","",Txn!$D1113)</f>
        <v>0</v>
      </c>
      <c r="H2214" s="38">
        <f>IF(Txn!$B1113="","",Txn!$E1113)</f>
        <v>0</v>
      </c>
      <c r="I2214" s="40">
        <f>IF(Txn!$B1113="",0,Txn!$Q1113)</f>
        <v>0</v>
      </c>
      <c r="J2214" s="40">
        <f>IF(Txn!$B1113="",0,Txn!$R1113)</f>
        <v>0</v>
      </c>
      <c r="K2214" s="41">
        <f>IF($A2214="","",IFERROR(VALUE(MID($A2214,6,2)),""))</f>
        <v>0</v>
      </c>
      <c r="L2214" s="39">
        <f>IF(Txn!$K1113="","","طرف مقابل — "&amp;Txn!$K1113)</f>
        <v>0</v>
      </c>
      <c r="N2214" s="42">
        <f>IF($D2214="",0,COUNTIF(BankAccts,$D2214))</f>
        <v>0</v>
      </c>
    </row>
    <row r="2215" spans="1:14">
      <c r="A2215" s="38">
        <f>IF(Txn!$B1114="","",Txn!$B1114)</f>
        <v>0</v>
      </c>
      <c r="B2215" s="38">
        <f>IF(Txn!$B1114="","",Txn!$C1114)</f>
        <v>0</v>
      </c>
      <c r="C2215" s="39">
        <f>IF(Txn!$B1114="","","تراکنش بانکی")</f>
        <v>0</v>
      </c>
      <c r="D2215" s="38">
        <f>IF(Txn!$B1114="","",IF(Txn!$X1114="","",Txn!$X1114))</f>
        <v>0</v>
      </c>
      <c r="E2215" s="39">
        <f>IF($D2215="","",IFERROR(VLOOKUP($D2215,AcctTbl,2,0),""))</f>
        <v>0</v>
      </c>
      <c r="F2215" s="39">
        <f>IF($D2215="","",IFERROR(VLOOKUP($D2215,AcctTbl,3,0),""))</f>
        <v>0</v>
      </c>
      <c r="G2215" s="39">
        <f>IF(Txn!$B1114="","",Txn!$D1114)</f>
        <v>0</v>
      </c>
      <c r="H2215" s="38">
        <f>IF(Txn!$B1114="","",Txn!$E1114)</f>
        <v>0</v>
      </c>
      <c r="I2215" s="40">
        <f>IF(Txn!$B1114="",0,Txn!$O1114)</f>
        <v>0</v>
      </c>
      <c r="J2215" s="40">
        <f>IF(Txn!$B1114="",0,Txn!$P1114)</f>
        <v>0</v>
      </c>
      <c r="K2215" s="41">
        <f>IF($A2215="","",IFERROR(VALUE(MID($A2215,6,2)),""))</f>
        <v>0</v>
      </c>
      <c r="L2215" s="39">
        <f>IF(Txn!$K1114="","",Txn!$K1114)</f>
        <v>0</v>
      </c>
      <c r="N2215" s="42">
        <f>IF($D2215="",0,COUNTIF(BankAccts,$D2215))</f>
        <v>0</v>
      </c>
    </row>
    <row r="2216" spans="1:14">
      <c r="A2216" s="38">
        <f>IF(Txn!$B1114="","",Txn!$B1114)</f>
        <v>0</v>
      </c>
      <c r="B2216" s="38">
        <f>IF(Txn!$B1114="","",Txn!$C1114)</f>
        <v>0</v>
      </c>
      <c r="C2216" s="39">
        <f>IF(Txn!$B1114="","","تراکنش بانکی")</f>
        <v>0</v>
      </c>
      <c r="D2216" s="38">
        <f>IF(Txn!$B1114="","",IF(IF(Txn!$U1114="TRF",Txn!$Y1114,Txn!$Z1114)="","",IF(Txn!$U1114="TRF",Txn!$Y1114,Txn!$Z1114)))</f>
        <v>0</v>
      </c>
      <c r="E2216" s="39">
        <f>IF($D2216="","",IFERROR(VLOOKUP($D2216,AcctTbl,2,0),""))</f>
        <v>0</v>
      </c>
      <c r="F2216" s="39">
        <f>IF($D2216="","",IFERROR(VLOOKUP($D2216,AcctTbl,3,0),""))</f>
        <v>0</v>
      </c>
      <c r="G2216" s="39">
        <f>IF(Txn!$B1114="","",Txn!$D1114)</f>
        <v>0</v>
      </c>
      <c r="H2216" s="38">
        <f>IF(Txn!$B1114="","",Txn!$E1114)</f>
        <v>0</v>
      </c>
      <c r="I2216" s="40">
        <f>IF(Txn!$B1114="",0,Txn!$Q1114)</f>
        <v>0</v>
      </c>
      <c r="J2216" s="40">
        <f>IF(Txn!$B1114="",0,Txn!$R1114)</f>
        <v>0</v>
      </c>
      <c r="K2216" s="41">
        <f>IF($A2216="","",IFERROR(VALUE(MID($A2216,6,2)),""))</f>
        <v>0</v>
      </c>
      <c r="L2216" s="39">
        <f>IF(Txn!$K1114="","","طرف مقابل — "&amp;Txn!$K1114)</f>
        <v>0</v>
      </c>
      <c r="N2216" s="42">
        <f>IF($D2216="",0,COUNTIF(BankAccts,$D2216))</f>
        <v>0</v>
      </c>
    </row>
    <row r="2217" spans="1:14">
      <c r="A2217" s="38">
        <f>IF(Txn!$B1115="","",Txn!$B1115)</f>
        <v>0</v>
      </c>
      <c r="B2217" s="38">
        <f>IF(Txn!$B1115="","",Txn!$C1115)</f>
        <v>0</v>
      </c>
      <c r="C2217" s="39">
        <f>IF(Txn!$B1115="","","تراکنش بانکی")</f>
        <v>0</v>
      </c>
      <c r="D2217" s="38">
        <f>IF(Txn!$B1115="","",IF(Txn!$X1115="","",Txn!$X1115))</f>
        <v>0</v>
      </c>
      <c r="E2217" s="39">
        <f>IF($D2217="","",IFERROR(VLOOKUP($D2217,AcctTbl,2,0),""))</f>
        <v>0</v>
      </c>
      <c r="F2217" s="39">
        <f>IF($D2217="","",IFERROR(VLOOKUP($D2217,AcctTbl,3,0),""))</f>
        <v>0</v>
      </c>
      <c r="G2217" s="39">
        <f>IF(Txn!$B1115="","",Txn!$D1115)</f>
        <v>0</v>
      </c>
      <c r="H2217" s="38">
        <f>IF(Txn!$B1115="","",Txn!$E1115)</f>
        <v>0</v>
      </c>
      <c r="I2217" s="40">
        <f>IF(Txn!$B1115="",0,Txn!$O1115)</f>
        <v>0</v>
      </c>
      <c r="J2217" s="40">
        <f>IF(Txn!$B1115="",0,Txn!$P1115)</f>
        <v>0</v>
      </c>
      <c r="K2217" s="41">
        <f>IF($A2217="","",IFERROR(VALUE(MID($A2217,6,2)),""))</f>
        <v>0</v>
      </c>
      <c r="L2217" s="39">
        <f>IF(Txn!$K1115="","",Txn!$K1115)</f>
        <v>0</v>
      </c>
      <c r="N2217" s="42">
        <f>IF($D2217="",0,COUNTIF(BankAccts,$D2217))</f>
        <v>0</v>
      </c>
    </row>
    <row r="2218" spans="1:14">
      <c r="A2218" s="38">
        <f>IF(Txn!$B1115="","",Txn!$B1115)</f>
        <v>0</v>
      </c>
      <c r="B2218" s="38">
        <f>IF(Txn!$B1115="","",Txn!$C1115)</f>
        <v>0</v>
      </c>
      <c r="C2218" s="39">
        <f>IF(Txn!$B1115="","","تراکنش بانکی")</f>
        <v>0</v>
      </c>
      <c r="D2218" s="38">
        <f>IF(Txn!$B1115="","",IF(IF(Txn!$U1115="TRF",Txn!$Y1115,Txn!$Z1115)="","",IF(Txn!$U1115="TRF",Txn!$Y1115,Txn!$Z1115)))</f>
        <v>0</v>
      </c>
      <c r="E2218" s="39">
        <f>IF($D2218="","",IFERROR(VLOOKUP($D2218,AcctTbl,2,0),""))</f>
        <v>0</v>
      </c>
      <c r="F2218" s="39">
        <f>IF($D2218="","",IFERROR(VLOOKUP($D2218,AcctTbl,3,0),""))</f>
        <v>0</v>
      </c>
      <c r="G2218" s="39">
        <f>IF(Txn!$B1115="","",Txn!$D1115)</f>
        <v>0</v>
      </c>
      <c r="H2218" s="38">
        <f>IF(Txn!$B1115="","",Txn!$E1115)</f>
        <v>0</v>
      </c>
      <c r="I2218" s="40">
        <f>IF(Txn!$B1115="",0,Txn!$Q1115)</f>
        <v>0</v>
      </c>
      <c r="J2218" s="40">
        <f>IF(Txn!$B1115="",0,Txn!$R1115)</f>
        <v>0</v>
      </c>
      <c r="K2218" s="41">
        <f>IF($A2218="","",IFERROR(VALUE(MID($A2218,6,2)),""))</f>
        <v>0</v>
      </c>
      <c r="L2218" s="39">
        <f>IF(Txn!$K1115="","","طرف مقابل — "&amp;Txn!$K1115)</f>
        <v>0</v>
      </c>
      <c r="N2218" s="42">
        <f>IF($D2218="",0,COUNTIF(BankAccts,$D2218))</f>
        <v>0</v>
      </c>
    </row>
    <row r="2219" spans="1:14">
      <c r="A2219" s="38">
        <f>IF(Txn!$B1116="","",Txn!$B1116)</f>
        <v>0</v>
      </c>
      <c r="B2219" s="38">
        <f>IF(Txn!$B1116="","",Txn!$C1116)</f>
        <v>0</v>
      </c>
      <c r="C2219" s="39">
        <f>IF(Txn!$B1116="","","تراکنش بانکی")</f>
        <v>0</v>
      </c>
      <c r="D2219" s="38">
        <f>IF(Txn!$B1116="","",IF(Txn!$X1116="","",Txn!$X1116))</f>
        <v>0</v>
      </c>
      <c r="E2219" s="39">
        <f>IF($D2219="","",IFERROR(VLOOKUP($D2219,AcctTbl,2,0),""))</f>
        <v>0</v>
      </c>
      <c r="F2219" s="39">
        <f>IF($D2219="","",IFERROR(VLOOKUP($D2219,AcctTbl,3,0),""))</f>
        <v>0</v>
      </c>
      <c r="G2219" s="39">
        <f>IF(Txn!$B1116="","",Txn!$D1116)</f>
        <v>0</v>
      </c>
      <c r="H2219" s="38">
        <f>IF(Txn!$B1116="","",Txn!$E1116)</f>
        <v>0</v>
      </c>
      <c r="I2219" s="40">
        <f>IF(Txn!$B1116="",0,Txn!$O1116)</f>
        <v>0</v>
      </c>
      <c r="J2219" s="40">
        <f>IF(Txn!$B1116="",0,Txn!$P1116)</f>
        <v>0</v>
      </c>
      <c r="K2219" s="41">
        <f>IF($A2219="","",IFERROR(VALUE(MID($A2219,6,2)),""))</f>
        <v>0</v>
      </c>
      <c r="L2219" s="39">
        <f>IF(Txn!$K1116="","",Txn!$K1116)</f>
        <v>0</v>
      </c>
      <c r="N2219" s="42">
        <f>IF($D2219="",0,COUNTIF(BankAccts,$D2219))</f>
        <v>0</v>
      </c>
    </row>
    <row r="2220" spans="1:14">
      <c r="A2220" s="38">
        <f>IF(Txn!$B1116="","",Txn!$B1116)</f>
        <v>0</v>
      </c>
      <c r="B2220" s="38">
        <f>IF(Txn!$B1116="","",Txn!$C1116)</f>
        <v>0</v>
      </c>
      <c r="C2220" s="39">
        <f>IF(Txn!$B1116="","","تراکنش بانکی")</f>
        <v>0</v>
      </c>
      <c r="D2220" s="38">
        <f>IF(Txn!$B1116="","",IF(IF(Txn!$U1116="TRF",Txn!$Y1116,Txn!$Z1116)="","",IF(Txn!$U1116="TRF",Txn!$Y1116,Txn!$Z1116)))</f>
        <v>0</v>
      </c>
      <c r="E2220" s="39">
        <f>IF($D2220="","",IFERROR(VLOOKUP($D2220,AcctTbl,2,0),""))</f>
        <v>0</v>
      </c>
      <c r="F2220" s="39">
        <f>IF($D2220="","",IFERROR(VLOOKUP($D2220,AcctTbl,3,0),""))</f>
        <v>0</v>
      </c>
      <c r="G2220" s="39">
        <f>IF(Txn!$B1116="","",Txn!$D1116)</f>
        <v>0</v>
      </c>
      <c r="H2220" s="38">
        <f>IF(Txn!$B1116="","",Txn!$E1116)</f>
        <v>0</v>
      </c>
      <c r="I2220" s="40">
        <f>IF(Txn!$B1116="",0,Txn!$Q1116)</f>
        <v>0</v>
      </c>
      <c r="J2220" s="40">
        <f>IF(Txn!$B1116="",0,Txn!$R1116)</f>
        <v>0</v>
      </c>
      <c r="K2220" s="41">
        <f>IF($A2220="","",IFERROR(VALUE(MID($A2220,6,2)),""))</f>
        <v>0</v>
      </c>
      <c r="L2220" s="39">
        <f>IF(Txn!$K1116="","","طرف مقابل — "&amp;Txn!$K1116)</f>
        <v>0</v>
      </c>
      <c r="N2220" s="42">
        <f>IF($D2220="",0,COUNTIF(BankAccts,$D2220))</f>
        <v>0</v>
      </c>
    </row>
    <row r="2221" spans="1:14">
      <c r="A2221" s="38">
        <f>IF(Txn!$B1117="","",Txn!$B1117)</f>
        <v>0</v>
      </c>
      <c r="B2221" s="38">
        <f>IF(Txn!$B1117="","",Txn!$C1117)</f>
        <v>0</v>
      </c>
      <c r="C2221" s="39">
        <f>IF(Txn!$B1117="","","تراکنش بانکی")</f>
        <v>0</v>
      </c>
      <c r="D2221" s="38">
        <f>IF(Txn!$B1117="","",IF(Txn!$X1117="","",Txn!$X1117))</f>
        <v>0</v>
      </c>
      <c r="E2221" s="39">
        <f>IF($D2221="","",IFERROR(VLOOKUP($D2221,AcctTbl,2,0),""))</f>
        <v>0</v>
      </c>
      <c r="F2221" s="39">
        <f>IF($D2221="","",IFERROR(VLOOKUP($D2221,AcctTbl,3,0),""))</f>
        <v>0</v>
      </c>
      <c r="G2221" s="39">
        <f>IF(Txn!$B1117="","",Txn!$D1117)</f>
        <v>0</v>
      </c>
      <c r="H2221" s="38">
        <f>IF(Txn!$B1117="","",Txn!$E1117)</f>
        <v>0</v>
      </c>
      <c r="I2221" s="40">
        <f>IF(Txn!$B1117="",0,Txn!$O1117)</f>
        <v>0</v>
      </c>
      <c r="J2221" s="40">
        <f>IF(Txn!$B1117="",0,Txn!$P1117)</f>
        <v>0</v>
      </c>
      <c r="K2221" s="41">
        <f>IF($A2221="","",IFERROR(VALUE(MID($A2221,6,2)),""))</f>
        <v>0</v>
      </c>
      <c r="L2221" s="39">
        <f>IF(Txn!$K1117="","",Txn!$K1117)</f>
        <v>0</v>
      </c>
      <c r="N2221" s="42">
        <f>IF($D2221="",0,COUNTIF(BankAccts,$D2221))</f>
        <v>0</v>
      </c>
    </row>
    <row r="2222" spans="1:14">
      <c r="A2222" s="38">
        <f>IF(Txn!$B1117="","",Txn!$B1117)</f>
        <v>0</v>
      </c>
      <c r="B2222" s="38">
        <f>IF(Txn!$B1117="","",Txn!$C1117)</f>
        <v>0</v>
      </c>
      <c r="C2222" s="39">
        <f>IF(Txn!$B1117="","","تراکنش بانکی")</f>
        <v>0</v>
      </c>
      <c r="D2222" s="38">
        <f>IF(Txn!$B1117="","",IF(IF(Txn!$U1117="TRF",Txn!$Y1117,Txn!$Z1117)="","",IF(Txn!$U1117="TRF",Txn!$Y1117,Txn!$Z1117)))</f>
        <v>0</v>
      </c>
      <c r="E2222" s="39">
        <f>IF($D2222="","",IFERROR(VLOOKUP($D2222,AcctTbl,2,0),""))</f>
        <v>0</v>
      </c>
      <c r="F2222" s="39">
        <f>IF($D2222="","",IFERROR(VLOOKUP($D2222,AcctTbl,3,0),""))</f>
        <v>0</v>
      </c>
      <c r="G2222" s="39">
        <f>IF(Txn!$B1117="","",Txn!$D1117)</f>
        <v>0</v>
      </c>
      <c r="H2222" s="38">
        <f>IF(Txn!$B1117="","",Txn!$E1117)</f>
        <v>0</v>
      </c>
      <c r="I2222" s="40">
        <f>IF(Txn!$B1117="",0,Txn!$Q1117)</f>
        <v>0</v>
      </c>
      <c r="J2222" s="40">
        <f>IF(Txn!$B1117="",0,Txn!$R1117)</f>
        <v>0</v>
      </c>
      <c r="K2222" s="41">
        <f>IF($A2222="","",IFERROR(VALUE(MID($A2222,6,2)),""))</f>
        <v>0</v>
      </c>
      <c r="L2222" s="39">
        <f>IF(Txn!$K1117="","","طرف مقابل — "&amp;Txn!$K1117)</f>
        <v>0</v>
      </c>
      <c r="N2222" s="42">
        <f>IF($D2222="",0,COUNTIF(BankAccts,$D2222))</f>
        <v>0</v>
      </c>
    </row>
    <row r="2223" spans="1:14">
      <c r="A2223" s="38">
        <f>IF(Txn!$B1118="","",Txn!$B1118)</f>
        <v>0</v>
      </c>
      <c r="B2223" s="38">
        <f>IF(Txn!$B1118="","",Txn!$C1118)</f>
        <v>0</v>
      </c>
      <c r="C2223" s="39">
        <f>IF(Txn!$B1118="","","تراکنش بانکی")</f>
        <v>0</v>
      </c>
      <c r="D2223" s="38">
        <f>IF(Txn!$B1118="","",IF(Txn!$X1118="","",Txn!$X1118))</f>
        <v>0</v>
      </c>
      <c r="E2223" s="39">
        <f>IF($D2223="","",IFERROR(VLOOKUP($D2223,AcctTbl,2,0),""))</f>
        <v>0</v>
      </c>
      <c r="F2223" s="39">
        <f>IF($D2223="","",IFERROR(VLOOKUP($D2223,AcctTbl,3,0),""))</f>
        <v>0</v>
      </c>
      <c r="G2223" s="39">
        <f>IF(Txn!$B1118="","",Txn!$D1118)</f>
        <v>0</v>
      </c>
      <c r="H2223" s="38">
        <f>IF(Txn!$B1118="","",Txn!$E1118)</f>
        <v>0</v>
      </c>
      <c r="I2223" s="40">
        <f>IF(Txn!$B1118="",0,Txn!$O1118)</f>
        <v>0</v>
      </c>
      <c r="J2223" s="40">
        <f>IF(Txn!$B1118="",0,Txn!$P1118)</f>
        <v>0</v>
      </c>
      <c r="K2223" s="41">
        <f>IF($A2223="","",IFERROR(VALUE(MID($A2223,6,2)),""))</f>
        <v>0</v>
      </c>
      <c r="L2223" s="39">
        <f>IF(Txn!$K1118="","",Txn!$K1118)</f>
        <v>0</v>
      </c>
      <c r="N2223" s="42">
        <f>IF($D2223="",0,COUNTIF(BankAccts,$D2223))</f>
        <v>0</v>
      </c>
    </row>
    <row r="2224" spans="1:14">
      <c r="A2224" s="38">
        <f>IF(Txn!$B1118="","",Txn!$B1118)</f>
        <v>0</v>
      </c>
      <c r="B2224" s="38">
        <f>IF(Txn!$B1118="","",Txn!$C1118)</f>
        <v>0</v>
      </c>
      <c r="C2224" s="39">
        <f>IF(Txn!$B1118="","","تراکنش بانکی")</f>
        <v>0</v>
      </c>
      <c r="D2224" s="38">
        <f>IF(Txn!$B1118="","",IF(IF(Txn!$U1118="TRF",Txn!$Y1118,Txn!$Z1118)="","",IF(Txn!$U1118="TRF",Txn!$Y1118,Txn!$Z1118)))</f>
        <v>0</v>
      </c>
      <c r="E2224" s="39">
        <f>IF($D2224="","",IFERROR(VLOOKUP($D2224,AcctTbl,2,0),""))</f>
        <v>0</v>
      </c>
      <c r="F2224" s="39">
        <f>IF($D2224="","",IFERROR(VLOOKUP($D2224,AcctTbl,3,0),""))</f>
        <v>0</v>
      </c>
      <c r="G2224" s="39">
        <f>IF(Txn!$B1118="","",Txn!$D1118)</f>
        <v>0</v>
      </c>
      <c r="H2224" s="38">
        <f>IF(Txn!$B1118="","",Txn!$E1118)</f>
        <v>0</v>
      </c>
      <c r="I2224" s="40">
        <f>IF(Txn!$B1118="",0,Txn!$Q1118)</f>
        <v>0</v>
      </c>
      <c r="J2224" s="40">
        <f>IF(Txn!$B1118="",0,Txn!$R1118)</f>
        <v>0</v>
      </c>
      <c r="K2224" s="41">
        <f>IF($A2224="","",IFERROR(VALUE(MID($A2224,6,2)),""))</f>
        <v>0</v>
      </c>
      <c r="L2224" s="39">
        <f>IF(Txn!$K1118="","","طرف مقابل — "&amp;Txn!$K1118)</f>
        <v>0</v>
      </c>
      <c r="N2224" s="42">
        <f>IF($D2224="",0,COUNTIF(BankAccts,$D2224))</f>
        <v>0</v>
      </c>
    </row>
    <row r="2225" spans="1:14">
      <c r="A2225" s="38">
        <f>IF(Txn!$B1119="","",Txn!$B1119)</f>
        <v>0</v>
      </c>
      <c r="B2225" s="38">
        <f>IF(Txn!$B1119="","",Txn!$C1119)</f>
        <v>0</v>
      </c>
      <c r="C2225" s="39">
        <f>IF(Txn!$B1119="","","تراکنش بانکی")</f>
        <v>0</v>
      </c>
      <c r="D2225" s="38">
        <f>IF(Txn!$B1119="","",IF(Txn!$X1119="","",Txn!$X1119))</f>
        <v>0</v>
      </c>
      <c r="E2225" s="39">
        <f>IF($D2225="","",IFERROR(VLOOKUP($D2225,AcctTbl,2,0),""))</f>
        <v>0</v>
      </c>
      <c r="F2225" s="39">
        <f>IF($D2225="","",IFERROR(VLOOKUP($D2225,AcctTbl,3,0),""))</f>
        <v>0</v>
      </c>
      <c r="G2225" s="39">
        <f>IF(Txn!$B1119="","",Txn!$D1119)</f>
        <v>0</v>
      </c>
      <c r="H2225" s="38">
        <f>IF(Txn!$B1119="","",Txn!$E1119)</f>
        <v>0</v>
      </c>
      <c r="I2225" s="40">
        <f>IF(Txn!$B1119="",0,Txn!$O1119)</f>
        <v>0</v>
      </c>
      <c r="J2225" s="40">
        <f>IF(Txn!$B1119="",0,Txn!$P1119)</f>
        <v>0</v>
      </c>
      <c r="K2225" s="41">
        <f>IF($A2225="","",IFERROR(VALUE(MID($A2225,6,2)),""))</f>
        <v>0</v>
      </c>
      <c r="L2225" s="39">
        <f>IF(Txn!$K1119="","",Txn!$K1119)</f>
        <v>0</v>
      </c>
      <c r="N2225" s="42">
        <f>IF($D2225="",0,COUNTIF(BankAccts,$D2225))</f>
        <v>0</v>
      </c>
    </row>
    <row r="2226" spans="1:14">
      <c r="A2226" s="38">
        <f>IF(Txn!$B1119="","",Txn!$B1119)</f>
        <v>0</v>
      </c>
      <c r="B2226" s="38">
        <f>IF(Txn!$B1119="","",Txn!$C1119)</f>
        <v>0</v>
      </c>
      <c r="C2226" s="39">
        <f>IF(Txn!$B1119="","","تراکنش بانکی")</f>
        <v>0</v>
      </c>
      <c r="D2226" s="38">
        <f>IF(Txn!$B1119="","",IF(IF(Txn!$U1119="TRF",Txn!$Y1119,Txn!$Z1119)="","",IF(Txn!$U1119="TRF",Txn!$Y1119,Txn!$Z1119)))</f>
        <v>0</v>
      </c>
      <c r="E2226" s="39">
        <f>IF($D2226="","",IFERROR(VLOOKUP($D2226,AcctTbl,2,0),""))</f>
        <v>0</v>
      </c>
      <c r="F2226" s="39">
        <f>IF($D2226="","",IFERROR(VLOOKUP($D2226,AcctTbl,3,0),""))</f>
        <v>0</v>
      </c>
      <c r="G2226" s="39">
        <f>IF(Txn!$B1119="","",Txn!$D1119)</f>
        <v>0</v>
      </c>
      <c r="H2226" s="38">
        <f>IF(Txn!$B1119="","",Txn!$E1119)</f>
        <v>0</v>
      </c>
      <c r="I2226" s="40">
        <f>IF(Txn!$B1119="",0,Txn!$Q1119)</f>
        <v>0</v>
      </c>
      <c r="J2226" s="40">
        <f>IF(Txn!$B1119="",0,Txn!$R1119)</f>
        <v>0</v>
      </c>
      <c r="K2226" s="41">
        <f>IF($A2226="","",IFERROR(VALUE(MID($A2226,6,2)),""))</f>
        <v>0</v>
      </c>
      <c r="L2226" s="39">
        <f>IF(Txn!$K1119="","","طرف مقابل — "&amp;Txn!$K1119)</f>
        <v>0</v>
      </c>
      <c r="N2226" s="42">
        <f>IF($D2226="",0,COUNTIF(BankAccts,$D2226))</f>
        <v>0</v>
      </c>
    </row>
    <row r="2227" spans="1:14">
      <c r="A2227" s="38">
        <f>IF(Txn!$B1120="","",Txn!$B1120)</f>
        <v>0</v>
      </c>
      <c r="B2227" s="38">
        <f>IF(Txn!$B1120="","",Txn!$C1120)</f>
        <v>0</v>
      </c>
      <c r="C2227" s="39">
        <f>IF(Txn!$B1120="","","تراکنش بانکی")</f>
        <v>0</v>
      </c>
      <c r="D2227" s="38">
        <f>IF(Txn!$B1120="","",IF(Txn!$X1120="","",Txn!$X1120))</f>
        <v>0</v>
      </c>
      <c r="E2227" s="39">
        <f>IF($D2227="","",IFERROR(VLOOKUP($D2227,AcctTbl,2,0),""))</f>
        <v>0</v>
      </c>
      <c r="F2227" s="39">
        <f>IF($D2227="","",IFERROR(VLOOKUP($D2227,AcctTbl,3,0),""))</f>
        <v>0</v>
      </c>
      <c r="G2227" s="39">
        <f>IF(Txn!$B1120="","",Txn!$D1120)</f>
        <v>0</v>
      </c>
      <c r="H2227" s="38">
        <f>IF(Txn!$B1120="","",Txn!$E1120)</f>
        <v>0</v>
      </c>
      <c r="I2227" s="40">
        <f>IF(Txn!$B1120="",0,Txn!$O1120)</f>
        <v>0</v>
      </c>
      <c r="J2227" s="40">
        <f>IF(Txn!$B1120="",0,Txn!$P1120)</f>
        <v>0</v>
      </c>
      <c r="K2227" s="41">
        <f>IF($A2227="","",IFERROR(VALUE(MID($A2227,6,2)),""))</f>
        <v>0</v>
      </c>
      <c r="L2227" s="39">
        <f>IF(Txn!$K1120="","",Txn!$K1120)</f>
        <v>0</v>
      </c>
      <c r="N2227" s="42">
        <f>IF($D2227="",0,COUNTIF(BankAccts,$D2227))</f>
        <v>0</v>
      </c>
    </row>
    <row r="2228" spans="1:14">
      <c r="A2228" s="38">
        <f>IF(Txn!$B1120="","",Txn!$B1120)</f>
        <v>0</v>
      </c>
      <c r="B2228" s="38">
        <f>IF(Txn!$B1120="","",Txn!$C1120)</f>
        <v>0</v>
      </c>
      <c r="C2228" s="39">
        <f>IF(Txn!$B1120="","","تراکنش بانکی")</f>
        <v>0</v>
      </c>
      <c r="D2228" s="38">
        <f>IF(Txn!$B1120="","",IF(IF(Txn!$U1120="TRF",Txn!$Y1120,Txn!$Z1120)="","",IF(Txn!$U1120="TRF",Txn!$Y1120,Txn!$Z1120)))</f>
        <v>0</v>
      </c>
      <c r="E2228" s="39">
        <f>IF($D2228="","",IFERROR(VLOOKUP($D2228,AcctTbl,2,0),""))</f>
        <v>0</v>
      </c>
      <c r="F2228" s="39">
        <f>IF($D2228="","",IFERROR(VLOOKUP($D2228,AcctTbl,3,0),""))</f>
        <v>0</v>
      </c>
      <c r="G2228" s="39">
        <f>IF(Txn!$B1120="","",Txn!$D1120)</f>
        <v>0</v>
      </c>
      <c r="H2228" s="38">
        <f>IF(Txn!$B1120="","",Txn!$E1120)</f>
        <v>0</v>
      </c>
      <c r="I2228" s="40">
        <f>IF(Txn!$B1120="",0,Txn!$Q1120)</f>
        <v>0</v>
      </c>
      <c r="J2228" s="40">
        <f>IF(Txn!$B1120="",0,Txn!$R1120)</f>
        <v>0</v>
      </c>
      <c r="K2228" s="41">
        <f>IF($A2228="","",IFERROR(VALUE(MID($A2228,6,2)),""))</f>
        <v>0</v>
      </c>
      <c r="L2228" s="39">
        <f>IF(Txn!$K1120="","","طرف مقابل — "&amp;Txn!$K1120)</f>
        <v>0</v>
      </c>
      <c r="N2228" s="42">
        <f>IF($D2228="",0,COUNTIF(BankAccts,$D2228))</f>
        <v>0</v>
      </c>
    </row>
    <row r="2229" spans="1:14">
      <c r="A2229" s="38">
        <f>IF(Txn!$B1121="","",Txn!$B1121)</f>
        <v>0</v>
      </c>
      <c r="B2229" s="38">
        <f>IF(Txn!$B1121="","",Txn!$C1121)</f>
        <v>0</v>
      </c>
      <c r="C2229" s="39">
        <f>IF(Txn!$B1121="","","تراکنش بانکی")</f>
        <v>0</v>
      </c>
      <c r="D2229" s="38">
        <f>IF(Txn!$B1121="","",IF(Txn!$X1121="","",Txn!$X1121))</f>
        <v>0</v>
      </c>
      <c r="E2229" s="39">
        <f>IF($D2229="","",IFERROR(VLOOKUP($D2229,AcctTbl,2,0),""))</f>
        <v>0</v>
      </c>
      <c r="F2229" s="39">
        <f>IF($D2229="","",IFERROR(VLOOKUP($D2229,AcctTbl,3,0),""))</f>
        <v>0</v>
      </c>
      <c r="G2229" s="39">
        <f>IF(Txn!$B1121="","",Txn!$D1121)</f>
        <v>0</v>
      </c>
      <c r="H2229" s="38">
        <f>IF(Txn!$B1121="","",Txn!$E1121)</f>
        <v>0</v>
      </c>
      <c r="I2229" s="40">
        <f>IF(Txn!$B1121="",0,Txn!$O1121)</f>
        <v>0</v>
      </c>
      <c r="J2229" s="40">
        <f>IF(Txn!$B1121="",0,Txn!$P1121)</f>
        <v>0</v>
      </c>
      <c r="K2229" s="41">
        <f>IF($A2229="","",IFERROR(VALUE(MID($A2229,6,2)),""))</f>
        <v>0</v>
      </c>
      <c r="L2229" s="39">
        <f>IF(Txn!$K1121="","",Txn!$K1121)</f>
        <v>0</v>
      </c>
      <c r="N2229" s="42">
        <f>IF($D2229="",0,COUNTIF(BankAccts,$D2229))</f>
        <v>0</v>
      </c>
    </row>
    <row r="2230" spans="1:14">
      <c r="A2230" s="38">
        <f>IF(Txn!$B1121="","",Txn!$B1121)</f>
        <v>0</v>
      </c>
      <c r="B2230" s="38">
        <f>IF(Txn!$B1121="","",Txn!$C1121)</f>
        <v>0</v>
      </c>
      <c r="C2230" s="39">
        <f>IF(Txn!$B1121="","","تراکنش بانکی")</f>
        <v>0</v>
      </c>
      <c r="D2230" s="38">
        <f>IF(Txn!$B1121="","",IF(IF(Txn!$U1121="TRF",Txn!$Y1121,Txn!$Z1121)="","",IF(Txn!$U1121="TRF",Txn!$Y1121,Txn!$Z1121)))</f>
        <v>0</v>
      </c>
      <c r="E2230" s="39">
        <f>IF($D2230="","",IFERROR(VLOOKUP($D2230,AcctTbl,2,0),""))</f>
        <v>0</v>
      </c>
      <c r="F2230" s="39">
        <f>IF($D2230="","",IFERROR(VLOOKUP($D2230,AcctTbl,3,0),""))</f>
        <v>0</v>
      </c>
      <c r="G2230" s="39">
        <f>IF(Txn!$B1121="","",Txn!$D1121)</f>
        <v>0</v>
      </c>
      <c r="H2230" s="38">
        <f>IF(Txn!$B1121="","",Txn!$E1121)</f>
        <v>0</v>
      </c>
      <c r="I2230" s="40">
        <f>IF(Txn!$B1121="",0,Txn!$Q1121)</f>
        <v>0</v>
      </c>
      <c r="J2230" s="40">
        <f>IF(Txn!$B1121="",0,Txn!$R1121)</f>
        <v>0</v>
      </c>
      <c r="K2230" s="41">
        <f>IF($A2230="","",IFERROR(VALUE(MID($A2230,6,2)),""))</f>
        <v>0</v>
      </c>
      <c r="L2230" s="39">
        <f>IF(Txn!$K1121="","","طرف مقابل — "&amp;Txn!$K1121)</f>
        <v>0</v>
      </c>
      <c r="N2230" s="42">
        <f>IF($D2230="",0,COUNTIF(BankAccts,$D2230))</f>
        <v>0</v>
      </c>
    </row>
    <row r="2231" spans="1:14">
      <c r="A2231" s="38">
        <f>IF(Txn!$B1122="","",Txn!$B1122)</f>
        <v>0</v>
      </c>
      <c r="B2231" s="38">
        <f>IF(Txn!$B1122="","",Txn!$C1122)</f>
        <v>0</v>
      </c>
      <c r="C2231" s="39">
        <f>IF(Txn!$B1122="","","تراکنش بانکی")</f>
        <v>0</v>
      </c>
      <c r="D2231" s="38">
        <f>IF(Txn!$B1122="","",IF(Txn!$X1122="","",Txn!$X1122))</f>
        <v>0</v>
      </c>
      <c r="E2231" s="39">
        <f>IF($D2231="","",IFERROR(VLOOKUP($D2231,AcctTbl,2,0),""))</f>
        <v>0</v>
      </c>
      <c r="F2231" s="39">
        <f>IF($D2231="","",IFERROR(VLOOKUP($D2231,AcctTbl,3,0),""))</f>
        <v>0</v>
      </c>
      <c r="G2231" s="39">
        <f>IF(Txn!$B1122="","",Txn!$D1122)</f>
        <v>0</v>
      </c>
      <c r="H2231" s="38">
        <f>IF(Txn!$B1122="","",Txn!$E1122)</f>
        <v>0</v>
      </c>
      <c r="I2231" s="40">
        <f>IF(Txn!$B1122="",0,Txn!$O1122)</f>
        <v>0</v>
      </c>
      <c r="J2231" s="40">
        <f>IF(Txn!$B1122="",0,Txn!$P1122)</f>
        <v>0</v>
      </c>
      <c r="K2231" s="41">
        <f>IF($A2231="","",IFERROR(VALUE(MID($A2231,6,2)),""))</f>
        <v>0</v>
      </c>
      <c r="L2231" s="39">
        <f>IF(Txn!$K1122="","",Txn!$K1122)</f>
        <v>0</v>
      </c>
      <c r="N2231" s="42">
        <f>IF($D2231="",0,COUNTIF(BankAccts,$D2231))</f>
        <v>0</v>
      </c>
    </row>
    <row r="2232" spans="1:14">
      <c r="A2232" s="38">
        <f>IF(Txn!$B1122="","",Txn!$B1122)</f>
        <v>0</v>
      </c>
      <c r="B2232" s="38">
        <f>IF(Txn!$B1122="","",Txn!$C1122)</f>
        <v>0</v>
      </c>
      <c r="C2232" s="39">
        <f>IF(Txn!$B1122="","","تراکنش بانکی")</f>
        <v>0</v>
      </c>
      <c r="D2232" s="38">
        <f>IF(Txn!$B1122="","",IF(IF(Txn!$U1122="TRF",Txn!$Y1122,Txn!$Z1122)="","",IF(Txn!$U1122="TRF",Txn!$Y1122,Txn!$Z1122)))</f>
        <v>0</v>
      </c>
      <c r="E2232" s="39">
        <f>IF($D2232="","",IFERROR(VLOOKUP($D2232,AcctTbl,2,0),""))</f>
        <v>0</v>
      </c>
      <c r="F2232" s="39">
        <f>IF($D2232="","",IFERROR(VLOOKUP($D2232,AcctTbl,3,0),""))</f>
        <v>0</v>
      </c>
      <c r="G2232" s="39">
        <f>IF(Txn!$B1122="","",Txn!$D1122)</f>
        <v>0</v>
      </c>
      <c r="H2232" s="38">
        <f>IF(Txn!$B1122="","",Txn!$E1122)</f>
        <v>0</v>
      </c>
      <c r="I2232" s="40">
        <f>IF(Txn!$B1122="",0,Txn!$Q1122)</f>
        <v>0</v>
      </c>
      <c r="J2232" s="40">
        <f>IF(Txn!$B1122="",0,Txn!$R1122)</f>
        <v>0</v>
      </c>
      <c r="K2232" s="41">
        <f>IF($A2232="","",IFERROR(VALUE(MID($A2232,6,2)),""))</f>
        <v>0</v>
      </c>
      <c r="L2232" s="39">
        <f>IF(Txn!$K1122="","","طرف مقابل — "&amp;Txn!$K1122)</f>
        <v>0</v>
      </c>
      <c r="N2232" s="42">
        <f>IF($D2232="",0,COUNTIF(BankAccts,$D2232))</f>
        <v>0</v>
      </c>
    </row>
    <row r="2233" spans="1:14">
      <c r="A2233" s="38">
        <f>IF(Txn!$B1123="","",Txn!$B1123)</f>
        <v>0</v>
      </c>
      <c r="B2233" s="38">
        <f>IF(Txn!$B1123="","",Txn!$C1123)</f>
        <v>0</v>
      </c>
      <c r="C2233" s="39">
        <f>IF(Txn!$B1123="","","تراکنش بانکی")</f>
        <v>0</v>
      </c>
      <c r="D2233" s="38">
        <f>IF(Txn!$B1123="","",IF(Txn!$X1123="","",Txn!$X1123))</f>
        <v>0</v>
      </c>
      <c r="E2233" s="39">
        <f>IF($D2233="","",IFERROR(VLOOKUP($D2233,AcctTbl,2,0),""))</f>
        <v>0</v>
      </c>
      <c r="F2233" s="39">
        <f>IF($D2233="","",IFERROR(VLOOKUP($D2233,AcctTbl,3,0),""))</f>
        <v>0</v>
      </c>
      <c r="G2233" s="39">
        <f>IF(Txn!$B1123="","",Txn!$D1123)</f>
        <v>0</v>
      </c>
      <c r="H2233" s="38">
        <f>IF(Txn!$B1123="","",Txn!$E1123)</f>
        <v>0</v>
      </c>
      <c r="I2233" s="40">
        <f>IF(Txn!$B1123="",0,Txn!$O1123)</f>
        <v>0</v>
      </c>
      <c r="J2233" s="40">
        <f>IF(Txn!$B1123="",0,Txn!$P1123)</f>
        <v>0</v>
      </c>
      <c r="K2233" s="41">
        <f>IF($A2233="","",IFERROR(VALUE(MID($A2233,6,2)),""))</f>
        <v>0</v>
      </c>
      <c r="L2233" s="39">
        <f>IF(Txn!$K1123="","",Txn!$K1123)</f>
        <v>0</v>
      </c>
      <c r="N2233" s="42">
        <f>IF($D2233="",0,COUNTIF(BankAccts,$D2233))</f>
        <v>0</v>
      </c>
    </row>
    <row r="2234" spans="1:14">
      <c r="A2234" s="38">
        <f>IF(Txn!$B1123="","",Txn!$B1123)</f>
        <v>0</v>
      </c>
      <c r="B2234" s="38">
        <f>IF(Txn!$B1123="","",Txn!$C1123)</f>
        <v>0</v>
      </c>
      <c r="C2234" s="39">
        <f>IF(Txn!$B1123="","","تراکنش بانکی")</f>
        <v>0</v>
      </c>
      <c r="D2234" s="38">
        <f>IF(Txn!$B1123="","",IF(IF(Txn!$U1123="TRF",Txn!$Y1123,Txn!$Z1123)="","",IF(Txn!$U1123="TRF",Txn!$Y1123,Txn!$Z1123)))</f>
        <v>0</v>
      </c>
      <c r="E2234" s="39">
        <f>IF($D2234="","",IFERROR(VLOOKUP($D2234,AcctTbl,2,0),""))</f>
        <v>0</v>
      </c>
      <c r="F2234" s="39">
        <f>IF($D2234="","",IFERROR(VLOOKUP($D2234,AcctTbl,3,0),""))</f>
        <v>0</v>
      </c>
      <c r="G2234" s="39">
        <f>IF(Txn!$B1123="","",Txn!$D1123)</f>
        <v>0</v>
      </c>
      <c r="H2234" s="38">
        <f>IF(Txn!$B1123="","",Txn!$E1123)</f>
        <v>0</v>
      </c>
      <c r="I2234" s="40">
        <f>IF(Txn!$B1123="",0,Txn!$Q1123)</f>
        <v>0</v>
      </c>
      <c r="J2234" s="40">
        <f>IF(Txn!$B1123="",0,Txn!$R1123)</f>
        <v>0</v>
      </c>
      <c r="K2234" s="41">
        <f>IF($A2234="","",IFERROR(VALUE(MID($A2234,6,2)),""))</f>
        <v>0</v>
      </c>
      <c r="L2234" s="39">
        <f>IF(Txn!$K1123="","","طرف مقابل — "&amp;Txn!$K1123)</f>
        <v>0</v>
      </c>
      <c r="N2234" s="42">
        <f>IF($D2234="",0,COUNTIF(BankAccts,$D2234))</f>
        <v>0</v>
      </c>
    </row>
    <row r="2235" spans="1:14">
      <c r="A2235" s="38">
        <f>IF(Txn!$B1124="","",Txn!$B1124)</f>
        <v>0</v>
      </c>
      <c r="B2235" s="38">
        <f>IF(Txn!$B1124="","",Txn!$C1124)</f>
        <v>0</v>
      </c>
      <c r="C2235" s="39">
        <f>IF(Txn!$B1124="","","تراکنش بانکی")</f>
        <v>0</v>
      </c>
      <c r="D2235" s="38">
        <f>IF(Txn!$B1124="","",IF(Txn!$X1124="","",Txn!$X1124))</f>
        <v>0</v>
      </c>
      <c r="E2235" s="39">
        <f>IF($D2235="","",IFERROR(VLOOKUP($D2235,AcctTbl,2,0),""))</f>
        <v>0</v>
      </c>
      <c r="F2235" s="39">
        <f>IF($D2235="","",IFERROR(VLOOKUP($D2235,AcctTbl,3,0),""))</f>
        <v>0</v>
      </c>
      <c r="G2235" s="39">
        <f>IF(Txn!$B1124="","",Txn!$D1124)</f>
        <v>0</v>
      </c>
      <c r="H2235" s="38">
        <f>IF(Txn!$B1124="","",Txn!$E1124)</f>
        <v>0</v>
      </c>
      <c r="I2235" s="40">
        <f>IF(Txn!$B1124="",0,Txn!$O1124)</f>
        <v>0</v>
      </c>
      <c r="J2235" s="40">
        <f>IF(Txn!$B1124="",0,Txn!$P1124)</f>
        <v>0</v>
      </c>
      <c r="K2235" s="41">
        <f>IF($A2235="","",IFERROR(VALUE(MID($A2235,6,2)),""))</f>
        <v>0</v>
      </c>
      <c r="L2235" s="39">
        <f>IF(Txn!$K1124="","",Txn!$K1124)</f>
        <v>0</v>
      </c>
      <c r="N2235" s="42">
        <f>IF($D2235="",0,COUNTIF(BankAccts,$D2235))</f>
        <v>0</v>
      </c>
    </row>
    <row r="2236" spans="1:14">
      <c r="A2236" s="38">
        <f>IF(Txn!$B1124="","",Txn!$B1124)</f>
        <v>0</v>
      </c>
      <c r="B2236" s="38">
        <f>IF(Txn!$B1124="","",Txn!$C1124)</f>
        <v>0</v>
      </c>
      <c r="C2236" s="39">
        <f>IF(Txn!$B1124="","","تراکنش بانکی")</f>
        <v>0</v>
      </c>
      <c r="D2236" s="38">
        <f>IF(Txn!$B1124="","",IF(IF(Txn!$U1124="TRF",Txn!$Y1124,Txn!$Z1124)="","",IF(Txn!$U1124="TRF",Txn!$Y1124,Txn!$Z1124)))</f>
        <v>0</v>
      </c>
      <c r="E2236" s="39">
        <f>IF($D2236="","",IFERROR(VLOOKUP($D2236,AcctTbl,2,0),""))</f>
        <v>0</v>
      </c>
      <c r="F2236" s="39">
        <f>IF($D2236="","",IFERROR(VLOOKUP($D2236,AcctTbl,3,0),""))</f>
        <v>0</v>
      </c>
      <c r="G2236" s="39">
        <f>IF(Txn!$B1124="","",Txn!$D1124)</f>
        <v>0</v>
      </c>
      <c r="H2236" s="38">
        <f>IF(Txn!$B1124="","",Txn!$E1124)</f>
        <v>0</v>
      </c>
      <c r="I2236" s="40">
        <f>IF(Txn!$B1124="",0,Txn!$Q1124)</f>
        <v>0</v>
      </c>
      <c r="J2236" s="40">
        <f>IF(Txn!$B1124="",0,Txn!$R1124)</f>
        <v>0</v>
      </c>
      <c r="K2236" s="41">
        <f>IF($A2236="","",IFERROR(VALUE(MID($A2236,6,2)),""))</f>
        <v>0</v>
      </c>
      <c r="L2236" s="39">
        <f>IF(Txn!$K1124="","","طرف مقابل — "&amp;Txn!$K1124)</f>
        <v>0</v>
      </c>
      <c r="N2236" s="42">
        <f>IF($D2236="",0,COUNTIF(BankAccts,$D2236))</f>
        <v>0</v>
      </c>
    </row>
    <row r="2237" spans="1:14">
      <c r="A2237" s="38">
        <f>IF(Txn!$B1125="","",Txn!$B1125)</f>
        <v>0</v>
      </c>
      <c r="B2237" s="38">
        <f>IF(Txn!$B1125="","",Txn!$C1125)</f>
        <v>0</v>
      </c>
      <c r="C2237" s="39">
        <f>IF(Txn!$B1125="","","تراکنش بانکی")</f>
        <v>0</v>
      </c>
      <c r="D2237" s="38">
        <f>IF(Txn!$B1125="","",IF(Txn!$X1125="","",Txn!$X1125))</f>
        <v>0</v>
      </c>
      <c r="E2237" s="39">
        <f>IF($D2237="","",IFERROR(VLOOKUP($D2237,AcctTbl,2,0),""))</f>
        <v>0</v>
      </c>
      <c r="F2237" s="39">
        <f>IF($D2237="","",IFERROR(VLOOKUP($D2237,AcctTbl,3,0),""))</f>
        <v>0</v>
      </c>
      <c r="G2237" s="39">
        <f>IF(Txn!$B1125="","",Txn!$D1125)</f>
        <v>0</v>
      </c>
      <c r="H2237" s="38">
        <f>IF(Txn!$B1125="","",Txn!$E1125)</f>
        <v>0</v>
      </c>
      <c r="I2237" s="40">
        <f>IF(Txn!$B1125="",0,Txn!$O1125)</f>
        <v>0</v>
      </c>
      <c r="J2237" s="40">
        <f>IF(Txn!$B1125="",0,Txn!$P1125)</f>
        <v>0</v>
      </c>
      <c r="K2237" s="41">
        <f>IF($A2237="","",IFERROR(VALUE(MID($A2237,6,2)),""))</f>
        <v>0</v>
      </c>
      <c r="L2237" s="39">
        <f>IF(Txn!$K1125="","",Txn!$K1125)</f>
        <v>0</v>
      </c>
      <c r="N2237" s="42">
        <f>IF($D2237="",0,COUNTIF(BankAccts,$D2237))</f>
        <v>0</v>
      </c>
    </row>
    <row r="2238" spans="1:14">
      <c r="A2238" s="38">
        <f>IF(Txn!$B1125="","",Txn!$B1125)</f>
        <v>0</v>
      </c>
      <c r="B2238" s="38">
        <f>IF(Txn!$B1125="","",Txn!$C1125)</f>
        <v>0</v>
      </c>
      <c r="C2238" s="39">
        <f>IF(Txn!$B1125="","","تراکنش بانکی")</f>
        <v>0</v>
      </c>
      <c r="D2238" s="38">
        <f>IF(Txn!$B1125="","",IF(IF(Txn!$U1125="TRF",Txn!$Y1125,Txn!$Z1125)="","",IF(Txn!$U1125="TRF",Txn!$Y1125,Txn!$Z1125)))</f>
        <v>0</v>
      </c>
      <c r="E2238" s="39">
        <f>IF($D2238="","",IFERROR(VLOOKUP($D2238,AcctTbl,2,0),""))</f>
        <v>0</v>
      </c>
      <c r="F2238" s="39">
        <f>IF($D2238="","",IFERROR(VLOOKUP($D2238,AcctTbl,3,0),""))</f>
        <v>0</v>
      </c>
      <c r="G2238" s="39">
        <f>IF(Txn!$B1125="","",Txn!$D1125)</f>
        <v>0</v>
      </c>
      <c r="H2238" s="38">
        <f>IF(Txn!$B1125="","",Txn!$E1125)</f>
        <v>0</v>
      </c>
      <c r="I2238" s="40">
        <f>IF(Txn!$B1125="",0,Txn!$Q1125)</f>
        <v>0</v>
      </c>
      <c r="J2238" s="40">
        <f>IF(Txn!$B1125="",0,Txn!$R1125)</f>
        <v>0</v>
      </c>
      <c r="K2238" s="41">
        <f>IF($A2238="","",IFERROR(VALUE(MID($A2238,6,2)),""))</f>
        <v>0</v>
      </c>
      <c r="L2238" s="39">
        <f>IF(Txn!$K1125="","","طرف مقابل — "&amp;Txn!$K1125)</f>
        <v>0</v>
      </c>
      <c r="N2238" s="42">
        <f>IF($D2238="",0,COUNTIF(BankAccts,$D2238))</f>
        <v>0</v>
      </c>
    </row>
    <row r="2239" spans="1:14">
      <c r="A2239" s="38">
        <f>IF(Txn!$B1126="","",Txn!$B1126)</f>
        <v>0</v>
      </c>
      <c r="B2239" s="38">
        <f>IF(Txn!$B1126="","",Txn!$C1126)</f>
        <v>0</v>
      </c>
      <c r="C2239" s="39">
        <f>IF(Txn!$B1126="","","تراکنش بانکی")</f>
        <v>0</v>
      </c>
      <c r="D2239" s="38">
        <f>IF(Txn!$B1126="","",IF(Txn!$X1126="","",Txn!$X1126))</f>
        <v>0</v>
      </c>
      <c r="E2239" s="39">
        <f>IF($D2239="","",IFERROR(VLOOKUP($D2239,AcctTbl,2,0),""))</f>
        <v>0</v>
      </c>
      <c r="F2239" s="39">
        <f>IF($D2239="","",IFERROR(VLOOKUP($D2239,AcctTbl,3,0),""))</f>
        <v>0</v>
      </c>
      <c r="G2239" s="39">
        <f>IF(Txn!$B1126="","",Txn!$D1126)</f>
        <v>0</v>
      </c>
      <c r="H2239" s="38">
        <f>IF(Txn!$B1126="","",Txn!$E1126)</f>
        <v>0</v>
      </c>
      <c r="I2239" s="40">
        <f>IF(Txn!$B1126="",0,Txn!$O1126)</f>
        <v>0</v>
      </c>
      <c r="J2239" s="40">
        <f>IF(Txn!$B1126="",0,Txn!$P1126)</f>
        <v>0</v>
      </c>
      <c r="K2239" s="41">
        <f>IF($A2239="","",IFERROR(VALUE(MID($A2239,6,2)),""))</f>
        <v>0</v>
      </c>
      <c r="L2239" s="39">
        <f>IF(Txn!$K1126="","",Txn!$K1126)</f>
        <v>0</v>
      </c>
      <c r="N2239" s="42">
        <f>IF($D2239="",0,COUNTIF(BankAccts,$D2239))</f>
        <v>0</v>
      </c>
    </row>
    <row r="2240" spans="1:14">
      <c r="A2240" s="38">
        <f>IF(Txn!$B1126="","",Txn!$B1126)</f>
        <v>0</v>
      </c>
      <c r="B2240" s="38">
        <f>IF(Txn!$B1126="","",Txn!$C1126)</f>
        <v>0</v>
      </c>
      <c r="C2240" s="39">
        <f>IF(Txn!$B1126="","","تراکنش بانکی")</f>
        <v>0</v>
      </c>
      <c r="D2240" s="38">
        <f>IF(Txn!$B1126="","",IF(IF(Txn!$U1126="TRF",Txn!$Y1126,Txn!$Z1126)="","",IF(Txn!$U1126="TRF",Txn!$Y1126,Txn!$Z1126)))</f>
        <v>0</v>
      </c>
      <c r="E2240" s="39">
        <f>IF($D2240="","",IFERROR(VLOOKUP($D2240,AcctTbl,2,0),""))</f>
        <v>0</v>
      </c>
      <c r="F2240" s="39">
        <f>IF($D2240="","",IFERROR(VLOOKUP($D2240,AcctTbl,3,0),""))</f>
        <v>0</v>
      </c>
      <c r="G2240" s="39">
        <f>IF(Txn!$B1126="","",Txn!$D1126)</f>
        <v>0</v>
      </c>
      <c r="H2240" s="38">
        <f>IF(Txn!$B1126="","",Txn!$E1126)</f>
        <v>0</v>
      </c>
      <c r="I2240" s="40">
        <f>IF(Txn!$B1126="",0,Txn!$Q1126)</f>
        <v>0</v>
      </c>
      <c r="J2240" s="40">
        <f>IF(Txn!$B1126="",0,Txn!$R1126)</f>
        <v>0</v>
      </c>
      <c r="K2240" s="41">
        <f>IF($A2240="","",IFERROR(VALUE(MID($A2240,6,2)),""))</f>
        <v>0</v>
      </c>
      <c r="L2240" s="39">
        <f>IF(Txn!$K1126="","","طرف مقابل — "&amp;Txn!$K1126)</f>
        <v>0</v>
      </c>
      <c r="N2240" s="42">
        <f>IF($D2240="",0,COUNTIF(BankAccts,$D2240))</f>
        <v>0</v>
      </c>
    </row>
    <row r="2241" spans="1:14">
      <c r="A2241" s="38">
        <f>IF(Txn!$B1127="","",Txn!$B1127)</f>
        <v>0</v>
      </c>
      <c r="B2241" s="38">
        <f>IF(Txn!$B1127="","",Txn!$C1127)</f>
        <v>0</v>
      </c>
      <c r="C2241" s="39">
        <f>IF(Txn!$B1127="","","تراکنش بانکی")</f>
        <v>0</v>
      </c>
      <c r="D2241" s="38">
        <f>IF(Txn!$B1127="","",IF(Txn!$X1127="","",Txn!$X1127))</f>
        <v>0</v>
      </c>
      <c r="E2241" s="39">
        <f>IF($D2241="","",IFERROR(VLOOKUP($D2241,AcctTbl,2,0),""))</f>
        <v>0</v>
      </c>
      <c r="F2241" s="39">
        <f>IF($D2241="","",IFERROR(VLOOKUP($D2241,AcctTbl,3,0),""))</f>
        <v>0</v>
      </c>
      <c r="G2241" s="39">
        <f>IF(Txn!$B1127="","",Txn!$D1127)</f>
        <v>0</v>
      </c>
      <c r="H2241" s="38">
        <f>IF(Txn!$B1127="","",Txn!$E1127)</f>
        <v>0</v>
      </c>
      <c r="I2241" s="40">
        <f>IF(Txn!$B1127="",0,Txn!$O1127)</f>
        <v>0</v>
      </c>
      <c r="J2241" s="40">
        <f>IF(Txn!$B1127="",0,Txn!$P1127)</f>
        <v>0</v>
      </c>
      <c r="K2241" s="41">
        <f>IF($A2241="","",IFERROR(VALUE(MID($A2241,6,2)),""))</f>
        <v>0</v>
      </c>
      <c r="L2241" s="39">
        <f>IF(Txn!$K1127="","",Txn!$K1127)</f>
        <v>0</v>
      </c>
      <c r="N2241" s="42">
        <f>IF($D2241="",0,COUNTIF(BankAccts,$D2241))</f>
        <v>0</v>
      </c>
    </row>
    <row r="2242" spans="1:14">
      <c r="A2242" s="38">
        <f>IF(Txn!$B1127="","",Txn!$B1127)</f>
        <v>0</v>
      </c>
      <c r="B2242" s="38">
        <f>IF(Txn!$B1127="","",Txn!$C1127)</f>
        <v>0</v>
      </c>
      <c r="C2242" s="39">
        <f>IF(Txn!$B1127="","","تراکنش بانکی")</f>
        <v>0</v>
      </c>
      <c r="D2242" s="38">
        <f>IF(Txn!$B1127="","",IF(IF(Txn!$U1127="TRF",Txn!$Y1127,Txn!$Z1127)="","",IF(Txn!$U1127="TRF",Txn!$Y1127,Txn!$Z1127)))</f>
        <v>0</v>
      </c>
      <c r="E2242" s="39">
        <f>IF($D2242="","",IFERROR(VLOOKUP($D2242,AcctTbl,2,0),""))</f>
        <v>0</v>
      </c>
      <c r="F2242" s="39">
        <f>IF($D2242="","",IFERROR(VLOOKUP($D2242,AcctTbl,3,0),""))</f>
        <v>0</v>
      </c>
      <c r="G2242" s="39">
        <f>IF(Txn!$B1127="","",Txn!$D1127)</f>
        <v>0</v>
      </c>
      <c r="H2242" s="38">
        <f>IF(Txn!$B1127="","",Txn!$E1127)</f>
        <v>0</v>
      </c>
      <c r="I2242" s="40">
        <f>IF(Txn!$B1127="",0,Txn!$Q1127)</f>
        <v>0</v>
      </c>
      <c r="J2242" s="40">
        <f>IF(Txn!$B1127="",0,Txn!$R1127)</f>
        <v>0</v>
      </c>
      <c r="K2242" s="41">
        <f>IF($A2242="","",IFERROR(VALUE(MID($A2242,6,2)),""))</f>
        <v>0</v>
      </c>
      <c r="L2242" s="39">
        <f>IF(Txn!$K1127="","","طرف مقابل — "&amp;Txn!$K1127)</f>
        <v>0</v>
      </c>
      <c r="N2242" s="42">
        <f>IF($D2242="",0,COUNTIF(BankAccts,$D2242))</f>
        <v>0</v>
      </c>
    </row>
    <row r="2243" spans="1:14">
      <c r="A2243" s="38">
        <f>IF(Txn!$B1128="","",Txn!$B1128)</f>
        <v>0</v>
      </c>
      <c r="B2243" s="38">
        <f>IF(Txn!$B1128="","",Txn!$C1128)</f>
        <v>0</v>
      </c>
      <c r="C2243" s="39">
        <f>IF(Txn!$B1128="","","تراکنش بانکی")</f>
        <v>0</v>
      </c>
      <c r="D2243" s="38">
        <f>IF(Txn!$B1128="","",IF(Txn!$X1128="","",Txn!$X1128))</f>
        <v>0</v>
      </c>
      <c r="E2243" s="39">
        <f>IF($D2243="","",IFERROR(VLOOKUP($D2243,AcctTbl,2,0),""))</f>
        <v>0</v>
      </c>
      <c r="F2243" s="39">
        <f>IF($D2243="","",IFERROR(VLOOKUP($D2243,AcctTbl,3,0),""))</f>
        <v>0</v>
      </c>
      <c r="G2243" s="39">
        <f>IF(Txn!$B1128="","",Txn!$D1128)</f>
        <v>0</v>
      </c>
      <c r="H2243" s="38">
        <f>IF(Txn!$B1128="","",Txn!$E1128)</f>
        <v>0</v>
      </c>
      <c r="I2243" s="40">
        <f>IF(Txn!$B1128="",0,Txn!$O1128)</f>
        <v>0</v>
      </c>
      <c r="J2243" s="40">
        <f>IF(Txn!$B1128="",0,Txn!$P1128)</f>
        <v>0</v>
      </c>
      <c r="K2243" s="41">
        <f>IF($A2243="","",IFERROR(VALUE(MID($A2243,6,2)),""))</f>
        <v>0</v>
      </c>
      <c r="L2243" s="39">
        <f>IF(Txn!$K1128="","",Txn!$K1128)</f>
        <v>0</v>
      </c>
      <c r="N2243" s="42">
        <f>IF($D2243="",0,COUNTIF(BankAccts,$D2243))</f>
        <v>0</v>
      </c>
    </row>
    <row r="2244" spans="1:14">
      <c r="A2244" s="38">
        <f>IF(Txn!$B1128="","",Txn!$B1128)</f>
        <v>0</v>
      </c>
      <c r="B2244" s="38">
        <f>IF(Txn!$B1128="","",Txn!$C1128)</f>
        <v>0</v>
      </c>
      <c r="C2244" s="39">
        <f>IF(Txn!$B1128="","","تراکنش بانکی")</f>
        <v>0</v>
      </c>
      <c r="D2244" s="38">
        <f>IF(Txn!$B1128="","",IF(IF(Txn!$U1128="TRF",Txn!$Y1128,Txn!$Z1128)="","",IF(Txn!$U1128="TRF",Txn!$Y1128,Txn!$Z1128)))</f>
        <v>0</v>
      </c>
      <c r="E2244" s="39">
        <f>IF($D2244="","",IFERROR(VLOOKUP($D2244,AcctTbl,2,0),""))</f>
        <v>0</v>
      </c>
      <c r="F2244" s="39">
        <f>IF($D2244="","",IFERROR(VLOOKUP($D2244,AcctTbl,3,0),""))</f>
        <v>0</v>
      </c>
      <c r="G2244" s="39">
        <f>IF(Txn!$B1128="","",Txn!$D1128)</f>
        <v>0</v>
      </c>
      <c r="H2244" s="38">
        <f>IF(Txn!$B1128="","",Txn!$E1128)</f>
        <v>0</v>
      </c>
      <c r="I2244" s="40">
        <f>IF(Txn!$B1128="",0,Txn!$Q1128)</f>
        <v>0</v>
      </c>
      <c r="J2244" s="40">
        <f>IF(Txn!$B1128="",0,Txn!$R1128)</f>
        <v>0</v>
      </c>
      <c r="K2244" s="41">
        <f>IF($A2244="","",IFERROR(VALUE(MID($A2244,6,2)),""))</f>
        <v>0</v>
      </c>
      <c r="L2244" s="39">
        <f>IF(Txn!$K1128="","","طرف مقابل — "&amp;Txn!$K1128)</f>
        <v>0</v>
      </c>
      <c r="N2244" s="42">
        <f>IF($D2244="",0,COUNTIF(BankAccts,$D2244))</f>
        <v>0</v>
      </c>
    </row>
    <row r="2245" spans="1:14">
      <c r="A2245" s="38">
        <f>IF(Txn!$B1129="","",Txn!$B1129)</f>
        <v>0</v>
      </c>
      <c r="B2245" s="38">
        <f>IF(Txn!$B1129="","",Txn!$C1129)</f>
        <v>0</v>
      </c>
      <c r="C2245" s="39">
        <f>IF(Txn!$B1129="","","تراکنش بانکی")</f>
        <v>0</v>
      </c>
      <c r="D2245" s="38">
        <f>IF(Txn!$B1129="","",IF(Txn!$X1129="","",Txn!$X1129))</f>
        <v>0</v>
      </c>
      <c r="E2245" s="39">
        <f>IF($D2245="","",IFERROR(VLOOKUP($D2245,AcctTbl,2,0),""))</f>
        <v>0</v>
      </c>
      <c r="F2245" s="39">
        <f>IF($D2245="","",IFERROR(VLOOKUP($D2245,AcctTbl,3,0),""))</f>
        <v>0</v>
      </c>
      <c r="G2245" s="39">
        <f>IF(Txn!$B1129="","",Txn!$D1129)</f>
        <v>0</v>
      </c>
      <c r="H2245" s="38">
        <f>IF(Txn!$B1129="","",Txn!$E1129)</f>
        <v>0</v>
      </c>
      <c r="I2245" s="40">
        <f>IF(Txn!$B1129="",0,Txn!$O1129)</f>
        <v>0</v>
      </c>
      <c r="J2245" s="40">
        <f>IF(Txn!$B1129="",0,Txn!$P1129)</f>
        <v>0</v>
      </c>
      <c r="K2245" s="41">
        <f>IF($A2245="","",IFERROR(VALUE(MID($A2245,6,2)),""))</f>
        <v>0</v>
      </c>
      <c r="L2245" s="39">
        <f>IF(Txn!$K1129="","",Txn!$K1129)</f>
        <v>0</v>
      </c>
      <c r="N2245" s="42">
        <f>IF($D2245="",0,COUNTIF(BankAccts,$D2245))</f>
        <v>0</v>
      </c>
    </row>
    <row r="2246" spans="1:14">
      <c r="A2246" s="38">
        <f>IF(Txn!$B1129="","",Txn!$B1129)</f>
        <v>0</v>
      </c>
      <c r="B2246" s="38">
        <f>IF(Txn!$B1129="","",Txn!$C1129)</f>
        <v>0</v>
      </c>
      <c r="C2246" s="39">
        <f>IF(Txn!$B1129="","","تراکنش بانکی")</f>
        <v>0</v>
      </c>
      <c r="D2246" s="38">
        <f>IF(Txn!$B1129="","",IF(IF(Txn!$U1129="TRF",Txn!$Y1129,Txn!$Z1129)="","",IF(Txn!$U1129="TRF",Txn!$Y1129,Txn!$Z1129)))</f>
        <v>0</v>
      </c>
      <c r="E2246" s="39">
        <f>IF($D2246="","",IFERROR(VLOOKUP($D2246,AcctTbl,2,0),""))</f>
        <v>0</v>
      </c>
      <c r="F2246" s="39">
        <f>IF($D2246="","",IFERROR(VLOOKUP($D2246,AcctTbl,3,0),""))</f>
        <v>0</v>
      </c>
      <c r="G2246" s="39">
        <f>IF(Txn!$B1129="","",Txn!$D1129)</f>
        <v>0</v>
      </c>
      <c r="H2246" s="38">
        <f>IF(Txn!$B1129="","",Txn!$E1129)</f>
        <v>0</v>
      </c>
      <c r="I2246" s="40">
        <f>IF(Txn!$B1129="",0,Txn!$Q1129)</f>
        <v>0</v>
      </c>
      <c r="J2246" s="40">
        <f>IF(Txn!$B1129="",0,Txn!$R1129)</f>
        <v>0</v>
      </c>
      <c r="K2246" s="41">
        <f>IF($A2246="","",IFERROR(VALUE(MID($A2246,6,2)),""))</f>
        <v>0</v>
      </c>
      <c r="L2246" s="39">
        <f>IF(Txn!$K1129="","","طرف مقابل — "&amp;Txn!$K1129)</f>
        <v>0</v>
      </c>
      <c r="N2246" s="42">
        <f>IF($D2246="",0,COUNTIF(BankAccts,$D2246))</f>
        <v>0</v>
      </c>
    </row>
    <row r="2247" spans="1:14">
      <c r="A2247" s="38">
        <f>IF(Txn!$B1130="","",Txn!$B1130)</f>
        <v>0</v>
      </c>
      <c r="B2247" s="38">
        <f>IF(Txn!$B1130="","",Txn!$C1130)</f>
        <v>0</v>
      </c>
      <c r="C2247" s="39">
        <f>IF(Txn!$B1130="","","تراکنش بانکی")</f>
        <v>0</v>
      </c>
      <c r="D2247" s="38">
        <f>IF(Txn!$B1130="","",IF(Txn!$X1130="","",Txn!$X1130))</f>
        <v>0</v>
      </c>
      <c r="E2247" s="39">
        <f>IF($D2247="","",IFERROR(VLOOKUP($D2247,AcctTbl,2,0),""))</f>
        <v>0</v>
      </c>
      <c r="F2247" s="39">
        <f>IF($D2247="","",IFERROR(VLOOKUP($D2247,AcctTbl,3,0),""))</f>
        <v>0</v>
      </c>
      <c r="G2247" s="39">
        <f>IF(Txn!$B1130="","",Txn!$D1130)</f>
        <v>0</v>
      </c>
      <c r="H2247" s="38">
        <f>IF(Txn!$B1130="","",Txn!$E1130)</f>
        <v>0</v>
      </c>
      <c r="I2247" s="40">
        <f>IF(Txn!$B1130="",0,Txn!$O1130)</f>
        <v>0</v>
      </c>
      <c r="J2247" s="40">
        <f>IF(Txn!$B1130="",0,Txn!$P1130)</f>
        <v>0</v>
      </c>
      <c r="K2247" s="41">
        <f>IF($A2247="","",IFERROR(VALUE(MID($A2247,6,2)),""))</f>
        <v>0</v>
      </c>
      <c r="L2247" s="39">
        <f>IF(Txn!$K1130="","",Txn!$K1130)</f>
        <v>0</v>
      </c>
      <c r="N2247" s="42">
        <f>IF($D2247="",0,COUNTIF(BankAccts,$D2247))</f>
        <v>0</v>
      </c>
    </row>
    <row r="2248" spans="1:14">
      <c r="A2248" s="38">
        <f>IF(Txn!$B1130="","",Txn!$B1130)</f>
        <v>0</v>
      </c>
      <c r="B2248" s="38">
        <f>IF(Txn!$B1130="","",Txn!$C1130)</f>
        <v>0</v>
      </c>
      <c r="C2248" s="39">
        <f>IF(Txn!$B1130="","","تراکنش بانکی")</f>
        <v>0</v>
      </c>
      <c r="D2248" s="38">
        <f>IF(Txn!$B1130="","",IF(IF(Txn!$U1130="TRF",Txn!$Y1130,Txn!$Z1130)="","",IF(Txn!$U1130="TRF",Txn!$Y1130,Txn!$Z1130)))</f>
        <v>0</v>
      </c>
      <c r="E2248" s="39">
        <f>IF($D2248="","",IFERROR(VLOOKUP($D2248,AcctTbl,2,0),""))</f>
        <v>0</v>
      </c>
      <c r="F2248" s="39">
        <f>IF($D2248="","",IFERROR(VLOOKUP($D2248,AcctTbl,3,0),""))</f>
        <v>0</v>
      </c>
      <c r="G2248" s="39">
        <f>IF(Txn!$B1130="","",Txn!$D1130)</f>
        <v>0</v>
      </c>
      <c r="H2248" s="38">
        <f>IF(Txn!$B1130="","",Txn!$E1130)</f>
        <v>0</v>
      </c>
      <c r="I2248" s="40">
        <f>IF(Txn!$B1130="",0,Txn!$Q1130)</f>
        <v>0</v>
      </c>
      <c r="J2248" s="40">
        <f>IF(Txn!$B1130="",0,Txn!$R1130)</f>
        <v>0</v>
      </c>
      <c r="K2248" s="41">
        <f>IF($A2248="","",IFERROR(VALUE(MID($A2248,6,2)),""))</f>
        <v>0</v>
      </c>
      <c r="L2248" s="39">
        <f>IF(Txn!$K1130="","","طرف مقابل — "&amp;Txn!$K1130)</f>
        <v>0</v>
      </c>
      <c r="N2248" s="42">
        <f>IF($D2248="",0,COUNTIF(BankAccts,$D2248))</f>
        <v>0</v>
      </c>
    </row>
    <row r="2249" spans="1:14">
      <c r="A2249" s="38">
        <f>IF(Txn!$B1131="","",Txn!$B1131)</f>
        <v>0</v>
      </c>
      <c r="B2249" s="38">
        <f>IF(Txn!$B1131="","",Txn!$C1131)</f>
        <v>0</v>
      </c>
      <c r="C2249" s="39">
        <f>IF(Txn!$B1131="","","تراکنش بانکی")</f>
        <v>0</v>
      </c>
      <c r="D2249" s="38">
        <f>IF(Txn!$B1131="","",IF(Txn!$X1131="","",Txn!$X1131))</f>
        <v>0</v>
      </c>
      <c r="E2249" s="39">
        <f>IF($D2249="","",IFERROR(VLOOKUP($D2249,AcctTbl,2,0),""))</f>
        <v>0</v>
      </c>
      <c r="F2249" s="39">
        <f>IF($D2249="","",IFERROR(VLOOKUP($D2249,AcctTbl,3,0),""))</f>
        <v>0</v>
      </c>
      <c r="G2249" s="39">
        <f>IF(Txn!$B1131="","",Txn!$D1131)</f>
        <v>0</v>
      </c>
      <c r="H2249" s="38">
        <f>IF(Txn!$B1131="","",Txn!$E1131)</f>
        <v>0</v>
      </c>
      <c r="I2249" s="40">
        <f>IF(Txn!$B1131="",0,Txn!$O1131)</f>
        <v>0</v>
      </c>
      <c r="J2249" s="40">
        <f>IF(Txn!$B1131="",0,Txn!$P1131)</f>
        <v>0</v>
      </c>
      <c r="K2249" s="41">
        <f>IF($A2249="","",IFERROR(VALUE(MID($A2249,6,2)),""))</f>
        <v>0</v>
      </c>
      <c r="L2249" s="39">
        <f>IF(Txn!$K1131="","",Txn!$K1131)</f>
        <v>0</v>
      </c>
      <c r="N2249" s="42">
        <f>IF($D2249="",0,COUNTIF(BankAccts,$D2249))</f>
        <v>0</v>
      </c>
    </row>
    <row r="2250" spans="1:14">
      <c r="A2250" s="38">
        <f>IF(Txn!$B1131="","",Txn!$B1131)</f>
        <v>0</v>
      </c>
      <c r="B2250" s="38">
        <f>IF(Txn!$B1131="","",Txn!$C1131)</f>
        <v>0</v>
      </c>
      <c r="C2250" s="39">
        <f>IF(Txn!$B1131="","","تراکنش بانکی")</f>
        <v>0</v>
      </c>
      <c r="D2250" s="38">
        <f>IF(Txn!$B1131="","",IF(IF(Txn!$U1131="TRF",Txn!$Y1131,Txn!$Z1131)="","",IF(Txn!$U1131="TRF",Txn!$Y1131,Txn!$Z1131)))</f>
        <v>0</v>
      </c>
      <c r="E2250" s="39">
        <f>IF($D2250="","",IFERROR(VLOOKUP($D2250,AcctTbl,2,0),""))</f>
        <v>0</v>
      </c>
      <c r="F2250" s="39">
        <f>IF($D2250="","",IFERROR(VLOOKUP($D2250,AcctTbl,3,0),""))</f>
        <v>0</v>
      </c>
      <c r="G2250" s="39">
        <f>IF(Txn!$B1131="","",Txn!$D1131)</f>
        <v>0</v>
      </c>
      <c r="H2250" s="38">
        <f>IF(Txn!$B1131="","",Txn!$E1131)</f>
        <v>0</v>
      </c>
      <c r="I2250" s="40">
        <f>IF(Txn!$B1131="",0,Txn!$Q1131)</f>
        <v>0</v>
      </c>
      <c r="J2250" s="40">
        <f>IF(Txn!$B1131="",0,Txn!$R1131)</f>
        <v>0</v>
      </c>
      <c r="K2250" s="41">
        <f>IF($A2250="","",IFERROR(VALUE(MID($A2250,6,2)),""))</f>
        <v>0</v>
      </c>
      <c r="L2250" s="39">
        <f>IF(Txn!$K1131="","","طرف مقابل — "&amp;Txn!$K1131)</f>
        <v>0</v>
      </c>
      <c r="N2250" s="42">
        <f>IF($D2250="",0,COUNTIF(BankAccts,$D2250))</f>
        <v>0</v>
      </c>
    </row>
    <row r="2251" spans="1:14">
      <c r="A2251" s="38">
        <f>IF(Txn!$B1132="","",Txn!$B1132)</f>
        <v>0</v>
      </c>
      <c r="B2251" s="38">
        <f>IF(Txn!$B1132="","",Txn!$C1132)</f>
        <v>0</v>
      </c>
      <c r="C2251" s="39">
        <f>IF(Txn!$B1132="","","تراکنش بانکی")</f>
        <v>0</v>
      </c>
      <c r="D2251" s="38">
        <f>IF(Txn!$B1132="","",IF(Txn!$X1132="","",Txn!$X1132))</f>
        <v>0</v>
      </c>
      <c r="E2251" s="39">
        <f>IF($D2251="","",IFERROR(VLOOKUP($D2251,AcctTbl,2,0),""))</f>
        <v>0</v>
      </c>
      <c r="F2251" s="39">
        <f>IF($D2251="","",IFERROR(VLOOKUP($D2251,AcctTbl,3,0),""))</f>
        <v>0</v>
      </c>
      <c r="G2251" s="39">
        <f>IF(Txn!$B1132="","",Txn!$D1132)</f>
        <v>0</v>
      </c>
      <c r="H2251" s="38">
        <f>IF(Txn!$B1132="","",Txn!$E1132)</f>
        <v>0</v>
      </c>
      <c r="I2251" s="40">
        <f>IF(Txn!$B1132="",0,Txn!$O1132)</f>
        <v>0</v>
      </c>
      <c r="J2251" s="40">
        <f>IF(Txn!$B1132="",0,Txn!$P1132)</f>
        <v>0</v>
      </c>
      <c r="K2251" s="41">
        <f>IF($A2251="","",IFERROR(VALUE(MID($A2251,6,2)),""))</f>
        <v>0</v>
      </c>
      <c r="L2251" s="39">
        <f>IF(Txn!$K1132="","",Txn!$K1132)</f>
        <v>0</v>
      </c>
      <c r="N2251" s="42">
        <f>IF($D2251="",0,COUNTIF(BankAccts,$D2251))</f>
        <v>0</v>
      </c>
    </row>
    <row r="2252" spans="1:14">
      <c r="A2252" s="38">
        <f>IF(Txn!$B1132="","",Txn!$B1132)</f>
        <v>0</v>
      </c>
      <c r="B2252" s="38">
        <f>IF(Txn!$B1132="","",Txn!$C1132)</f>
        <v>0</v>
      </c>
      <c r="C2252" s="39">
        <f>IF(Txn!$B1132="","","تراکنش بانکی")</f>
        <v>0</v>
      </c>
      <c r="D2252" s="38">
        <f>IF(Txn!$B1132="","",IF(IF(Txn!$U1132="TRF",Txn!$Y1132,Txn!$Z1132)="","",IF(Txn!$U1132="TRF",Txn!$Y1132,Txn!$Z1132)))</f>
        <v>0</v>
      </c>
      <c r="E2252" s="39">
        <f>IF($D2252="","",IFERROR(VLOOKUP($D2252,AcctTbl,2,0),""))</f>
        <v>0</v>
      </c>
      <c r="F2252" s="39">
        <f>IF($D2252="","",IFERROR(VLOOKUP($D2252,AcctTbl,3,0),""))</f>
        <v>0</v>
      </c>
      <c r="G2252" s="39">
        <f>IF(Txn!$B1132="","",Txn!$D1132)</f>
        <v>0</v>
      </c>
      <c r="H2252" s="38">
        <f>IF(Txn!$B1132="","",Txn!$E1132)</f>
        <v>0</v>
      </c>
      <c r="I2252" s="40">
        <f>IF(Txn!$B1132="",0,Txn!$Q1132)</f>
        <v>0</v>
      </c>
      <c r="J2252" s="40">
        <f>IF(Txn!$B1132="",0,Txn!$R1132)</f>
        <v>0</v>
      </c>
      <c r="K2252" s="41">
        <f>IF($A2252="","",IFERROR(VALUE(MID($A2252,6,2)),""))</f>
        <v>0</v>
      </c>
      <c r="L2252" s="39">
        <f>IF(Txn!$K1132="","","طرف مقابل — "&amp;Txn!$K1132)</f>
        <v>0</v>
      </c>
      <c r="N2252" s="42">
        <f>IF($D2252="",0,COUNTIF(BankAccts,$D2252))</f>
        <v>0</v>
      </c>
    </row>
    <row r="2253" spans="1:14">
      <c r="A2253" s="38">
        <f>IF(Txn!$B1133="","",Txn!$B1133)</f>
        <v>0</v>
      </c>
      <c r="B2253" s="38">
        <f>IF(Txn!$B1133="","",Txn!$C1133)</f>
        <v>0</v>
      </c>
      <c r="C2253" s="39">
        <f>IF(Txn!$B1133="","","تراکنش بانکی")</f>
        <v>0</v>
      </c>
      <c r="D2253" s="38">
        <f>IF(Txn!$B1133="","",IF(Txn!$X1133="","",Txn!$X1133))</f>
        <v>0</v>
      </c>
      <c r="E2253" s="39">
        <f>IF($D2253="","",IFERROR(VLOOKUP($D2253,AcctTbl,2,0),""))</f>
        <v>0</v>
      </c>
      <c r="F2253" s="39">
        <f>IF($D2253="","",IFERROR(VLOOKUP($D2253,AcctTbl,3,0),""))</f>
        <v>0</v>
      </c>
      <c r="G2253" s="39">
        <f>IF(Txn!$B1133="","",Txn!$D1133)</f>
        <v>0</v>
      </c>
      <c r="H2253" s="38">
        <f>IF(Txn!$B1133="","",Txn!$E1133)</f>
        <v>0</v>
      </c>
      <c r="I2253" s="40">
        <f>IF(Txn!$B1133="",0,Txn!$O1133)</f>
        <v>0</v>
      </c>
      <c r="J2253" s="40">
        <f>IF(Txn!$B1133="",0,Txn!$P1133)</f>
        <v>0</v>
      </c>
      <c r="K2253" s="41">
        <f>IF($A2253="","",IFERROR(VALUE(MID($A2253,6,2)),""))</f>
        <v>0</v>
      </c>
      <c r="L2253" s="39">
        <f>IF(Txn!$K1133="","",Txn!$K1133)</f>
        <v>0</v>
      </c>
      <c r="N2253" s="42">
        <f>IF($D2253="",0,COUNTIF(BankAccts,$D2253))</f>
        <v>0</v>
      </c>
    </row>
    <row r="2254" spans="1:14">
      <c r="A2254" s="38">
        <f>IF(Txn!$B1133="","",Txn!$B1133)</f>
        <v>0</v>
      </c>
      <c r="B2254" s="38">
        <f>IF(Txn!$B1133="","",Txn!$C1133)</f>
        <v>0</v>
      </c>
      <c r="C2254" s="39">
        <f>IF(Txn!$B1133="","","تراکنش بانکی")</f>
        <v>0</v>
      </c>
      <c r="D2254" s="38">
        <f>IF(Txn!$B1133="","",IF(IF(Txn!$U1133="TRF",Txn!$Y1133,Txn!$Z1133)="","",IF(Txn!$U1133="TRF",Txn!$Y1133,Txn!$Z1133)))</f>
        <v>0</v>
      </c>
      <c r="E2254" s="39">
        <f>IF($D2254="","",IFERROR(VLOOKUP($D2254,AcctTbl,2,0),""))</f>
        <v>0</v>
      </c>
      <c r="F2254" s="39">
        <f>IF($D2254="","",IFERROR(VLOOKUP($D2254,AcctTbl,3,0),""))</f>
        <v>0</v>
      </c>
      <c r="G2254" s="39">
        <f>IF(Txn!$B1133="","",Txn!$D1133)</f>
        <v>0</v>
      </c>
      <c r="H2254" s="38">
        <f>IF(Txn!$B1133="","",Txn!$E1133)</f>
        <v>0</v>
      </c>
      <c r="I2254" s="40">
        <f>IF(Txn!$B1133="",0,Txn!$Q1133)</f>
        <v>0</v>
      </c>
      <c r="J2254" s="40">
        <f>IF(Txn!$B1133="",0,Txn!$R1133)</f>
        <v>0</v>
      </c>
      <c r="K2254" s="41">
        <f>IF($A2254="","",IFERROR(VALUE(MID($A2254,6,2)),""))</f>
        <v>0</v>
      </c>
      <c r="L2254" s="39">
        <f>IF(Txn!$K1133="","","طرف مقابل — "&amp;Txn!$K1133)</f>
        <v>0</v>
      </c>
      <c r="N2254" s="42">
        <f>IF($D2254="",0,COUNTIF(BankAccts,$D2254))</f>
        <v>0</v>
      </c>
    </row>
    <row r="2255" spans="1:14">
      <c r="A2255" s="38">
        <f>IF(Txn!$B1134="","",Txn!$B1134)</f>
        <v>0</v>
      </c>
      <c r="B2255" s="38">
        <f>IF(Txn!$B1134="","",Txn!$C1134)</f>
        <v>0</v>
      </c>
      <c r="C2255" s="39">
        <f>IF(Txn!$B1134="","","تراکنش بانکی")</f>
        <v>0</v>
      </c>
      <c r="D2255" s="38">
        <f>IF(Txn!$B1134="","",IF(Txn!$X1134="","",Txn!$X1134))</f>
        <v>0</v>
      </c>
      <c r="E2255" s="39">
        <f>IF($D2255="","",IFERROR(VLOOKUP($D2255,AcctTbl,2,0),""))</f>
        <v>0</v>
      </c>
      <c r="F2255" s="39">
        <f>IF($D2255="","",IFERROR(VLOOKUP($D2255,AcctTbl,3,0),""))</f>
        <v>0</v>
      </c>
      <c r="G2255" s="39">
        <f>IF(Txn!$B1134="","",Txn!$D1134)</f>
        <v>0</v>
      </c>
      <c r="H2255" s="38">
        <f>IF(Txn!$B1134="","",Txn!$E1134)</f>
        <v>0</v>
      </c>
      <c r="I2255" s="40">
        <f>IF(Txn!$B1134="",0,Txn!$O1134)</f>
        <v>0</v>
      </c>
      <c r="J2255" s="40">
        <f>IF(Txn!$B1134="",0,Txn!$P1134)</f>
        <v>0</v>
      </c>
      <c r="K2255" s="41">
        <f>IF($A2255="","",IFERROR(VALUE(MID($A2255,6,2)),""))</f>
        <v>0</v>
      </c>
      <c r="L2255" s="39">
        <f>IF(Txn!$K1134="","",Txn!$K1134)</f>
        <v>0</v>
      </c>
      <c r="N2255" s="42">
        <f>IF($D2255="",0,COUNTIF(BankAccts,$D2255))</f>
        <v>0</v>
      </c>
    </row>
    <row r="2256" spans="1:14">
      <c r="A2256" s="38">
        <f>IF(Txn!$B1134="","",Txn!$B1134)</f>
        <v>0</v>
      </c>
      <c r="B2256" s="38">
        <f>IF(Txn!$B1134="","",Txn!$C1134)</f>
        <v>0</v>
      </c>
      <c r="C2256" s="39">
        <f>IF(Txn!$B1134="","","تراکنش بانکی")</f>
        <v>0</v>
      </c>
      <c r="D2256" s="38">
        <f>IF(Txn!$B1134="","",IF(IF(Txn!$U1134="TRF",Txn!$Y1134,Txn!$Z1134)="","",IF(Txn!$U1134="TRF",Txn!$Y1134,Txn!$Z1134)))</f>
        <v>0</v>
      </c>
      <c r="E2256" s="39">
        <f>IF($D2256="","",IFERROR(VLOOKUP($D2256,AcctTbl,2,0),""))</f>
        <v>0</v>
      </c>
      <c r="F2256" s="39">
        <f>IF($D2256="","",IFERROR(VLOOKUP($D2256,AcctTbl,3,0),""))</f>
        <v>0</v>
      </c>
      <c r="G2256" s="39">
        <f>IF(Txn!$B1134="","",Txn!$D1134)</f>
        <v>0</v>
      </c>
      <c r="H2256" s="38">
        <f>IF(Txn!$B1134="","",Txn!$E1134)</f>
        <v>0</v>
      </c>
      <c r="I2256" s="40">
        <f>IF(Txn!$B1134="",0,Txn!$Q1134)</f>
        <v>0</v>
      </c>
      <c r="J2256" s="40">
        <f>IF(Txn!$B1134="",0,Txn!$R1134)</f>
        <v>0</v>
      </c>
      <c r="K2256" s="41">
        <f>IF($A2256="","",IFERROR(VALUE(MID($A2256,6,2)),""))</f>
        <v>0</v>
      </c>
      <c r="L2256" s="39">
        <f>IF(Txn!$K1134="","","طرف مقابل — "&amp;Txn!$K1134)</f>
        <v>0</v>
      </c>
      <c r="N2256" s="42">
        <f>IF($D2256="",0,COUNTIF(BankAccts,$D2256))</f>
        <v>0</v>
      </c>
    </row>
    <row r="2257" spans="1:14">
      <c r="A2257" s="38">
        <f>IF(Txn!$B1135="","",Txn!$B1135)</f>
        <v>0</v>
      </c>
      <c r="B2257" s="38">
        <f>IF(Txn!$B1135="","",Txn!$C1135)</f>
        <v>0</v>
      </c>
      <c r="C2257" s="39">
        <f>IF(Txn!$B1135="","","تراکنش بانکی")</f>
        <v>0</v>
      </c>
      <c r="D2257" s="38">
        <f>IF(Txn!$B1135="","",IF(Txn!$X1135="","",Txn!$X1135))</f>
        <v>0</v>
      </c>
      <c r="E2257" s="39">
        <f>IF($D2257="","",IFERROR(VLOOKUP($D2257,AcctTbl,2,0),""))</f>
        <v>0</v>
      </c>
      <c r="F2257" s="39">
        <f>IF($D2257="","",IFERROR(VLOOKUP($D2257,AcctTbl,3,0),""))</f>
        <v>0</v>
      </c>
      <c r="G2257" s="39">
        <f>IF(Txn!$B1135="","",Txn!$D1135)</f>
        <v>0</v>
      </c>
      <c r="H2257" s="38">
        <f>IF(Txn!$B1135="","",Txn!$E1135)</f>
        <v>0</v>
      </c>
      <c r="I2257" s="40">
        <f>IF(Txn!$B1135="",0,Txn!$O1135)</f>
        <v>0</v>
      </c>
      <c r="J2257" s="40">
        <f>IF(Txn!$B1135="",0,Txn!$P1135)</f>
        <v>0</v>
      </c>
      <c r="K2257" s="41">
        <f>IF($A2257="","",IFERROR(VALUE(MID($A2257,6,2)),""))</f>
        <v>0</v>
      </c>
      <c r="L2257" s="39">
        <f>IF(Txn!$K1135="","",Txn!$K1135)</f>
        <v>0</v>
      </c>
      <c r="N2257" s="42">
        <f>IF($D2257="",0,COUNTIF(BankAccts,$D2257))</f>
        <v>0</v>
      </c>
    </row>
    <row r="2258" spans="1:14">
      <c r="A2258" s="38">
        <f>IF(Txn!$B1135="","",Txn!$B1135)</f>
        <v>0</v>
      </c>
      <c r="B2258" s="38">
        <f>IF(Txn!$B1135="","",Txn!$C1135)</f>
        <v>0</v>
      </c>
      <c r="C2258" s="39">
        <f>IF(Txn!$B1135="","","تراکنش بانکی")</f>
        <v>0</v>
      </c>
      <c r="D2258" s="38">
        <f>IF(Txn!$B1135="","",IF(IF(Txn!$U1135="TRF",Txn!$Y1135,Txn!$Z1135)="","",IF(Txn!$U1135="TRF",Txn!$Y1135,Txn!$Z1135)))</f>
        <v>0</v>
      </c>
      <c r="E2258" s="39">
        <f>IF($D2258="","",IFERROR(VLOOKUP($D2258,AcctTbl,2,0),""))</f>
        <v>0</v>
      </c>
      <c r="F2258" s="39">
        <f>IF($D2258="","",IFERROR(VLOOKUP($D2258,AcctTbl,3,0),""))</f>
        <v>0</v>
      </c>
      <c r="G2258" s="39">
        <f>IF(Txn!$B1135="","",Txn!$D1135)</f>
        <v>0</v>
      </c>
      <c r="H2258" s="38">
        <f>IF(Txn!$B1135="","",Txn!$E1135)</f>
        <v>0</v>
      </c>
      <c r="I2258" s="40">
        <f>IF(Txn!$B1135="",0,Txn!$Q1135)</f>
        <v>0</v>
      </c>
      <c r="J2258" s="40">
        <f>IF(Txn!$B1135="",0,Txn!$R1135)</f>
        <v>0</v>
      </c>
      <c r="K2258" s="41">
        <f>IF($A2258="","",IFERROR(VALUE(MID($A2258,6,2)),""))</f>
        <v>0</v>
      </c>
      <c r="L2258" s="39">
        <f>IF(Txn!$K1135="","","طرف مقابل — "&amp;Txn!$K1135)</f>
        <v>0</v>
      </c>
      <c r="N2258" s="42">
        <f>IF($D2258="",0,COUNTIF(BankAccts,$D2258))</f>
        <v>0</v>
      </c>
    </row>
    <row r="2259" spans="1:14">
      <c r="A2259" s="38">
        <f>IF(Txn!$B1136="","",Txn!$B1136)</f>
        <v>0</v>
      </c>
      <c r="B2259" s="38">
        <f>IF(Txn!$B1136="","",Txn!$C1136)</f>
        <v>0</v>
      </c>
      <c r="C2259" s="39">
        <f>IF(Txn!$B1136="","","تراکنش بانکی")</f>
        <v>0</v>
      </c>
      <c r="D2259" s="38">
        <f>IF(Txn!$B1136="","",IF(Txn!$X1136="","",Txn!$X1136))</f>
        <v>0</v>
      </c>
      <c r="E2259" s="39">
        <f>IF($D2259="","",IFERROR(VLOOKUP($D2259,AcctTbl,2,0),""))</f>
        <v>0</v>
      </c>
      <c r="F2259" s="39">
        <f>IF($D2259="","",IFERROR(VLOOKUP($D2259,AcctTbl,3,0),""))</f>
        <v>0</v>
      </c>
      <c r="G2259" s="39">
        <f>IF(Txn!$B1136="","",Txn!$D1136)</f>
        <v>0</v>
      </c>
      <c r="H2259" s="38">
        <f>IF(Txn!$B1136="","",Txn!$E1136)</f>
        <v>0</v>
      </c>
      <c r="I2259" s="40">
        <f>IF(Txn!$B1136="",0,Txn!$O1136)</f>
        <v>0</v>
      </c>
      <c r="J2259" s="40">
        <f>IF(Txn!$B1136="",0,Txn!$P1136)</f>
        <v>0</v>
      </c>
      <c r="K2259" s="41">
        <f>IF($A2259="","",IFERROR(VALUE(MID($A2259,6,2)),""))</f>
        <v>0</v>
      </c>
      <c r="L2259" s="39">
        <f>IF(Txn!$K1136="","",Txn!$K1136)</f>
        <v>0</v>
      </c>
      <c r="N2259" s="42">
        <f>IF($D2259="",0,COUNTIF(BankAccts,$D2259))</f>
        <v>0</v>
      </c>
    </row>
    <row r="2260" spans="1:14">
      <c r="A2260" s="38">
        <f>IF(Txn!$B1136="","",Txn!$B1136)</f>
        <v>0</v>
      </c>
      <c r="B2260" s="38">
        <f>IF(Txn!$B1136="","",Txn!$C1136)</f>
        <v>0</v>
      </c>
      <c r="C2260" s="39">
        <f>IF(Txn!$B1136="","","تراکنش بانکی")</f>
        <v>0</v>
      </c>
      <c r="D2260" s="38">
        <f>IF(Txn!$B1136="","",IF(IF(Txn!$U1136="TRF",Txn!$Y1136,Txn!$Z1136)="","",IF(Txn!$U1136="TRF",Txn!$Y1136,Txn!$Z1136)))</f>
        <v>0</v>
      </c>
      <c r="E2260" s="39">
        <f>IF($D2260="","",IFERROR(VLOOKUP($D2260,AcctTbl,2,0),""))</f>
        <v>0</v>
      </c>
      <c r="F2260" s="39">
        <f>IF($D2260="","",IFERROR(VLOOKUP($D2260,AcctTbl,3,0),""))</f>
        <v>0</v>
      </c>
      <c r="G2260" s="39">
        <f>IF(Txn!$B1136="","",Txn!$D1136)</f>
        <v>0</v>
      </c>
      <c r="H2260" s="38">
        <f>IF(Txn!$B1136="","",Txn!$E1136)</f>
        <v>0</v>
      </c>
      <c r="I2260" s="40">
        <f>IF(Txn!$B1136="",0,Txn!$Q1136)</f>
        <v>0</v>
      </c>
      <c r="J2260" s="40">
        <f>IF(Txn!$B1136="",0,Txn!$R1136)</f>
        <v>0</v>
      </c>
      <c r="K2260" s="41">
        <f>IF($A2260="","",IFERROR(VALUE(MID($A2260,6,2)),""))</f>
        <v>0</v>
      </c>
      <c r="L2260" s="39">
        <f>IF(Txn!$K1136="","","طرف مقابل — "&amp;Txn!$K1136)</f>
        <v>0</v>
      </c>
      <c r="N2260" s="42">
        <f>IF($D2260="",0,COUNTIF(BankAccts,$D2260))</f>
        <v>0</v>
      </c>
    </row>
    <row r="2261" spans="1:14">
      <c r="A2261" s="38">
        <f>IF(Txn!$B1137="","",Txn!$B1137)</f>
        <v>0</v>
      </c>
      <c r="B2261" s="38">
        <f>IF(Txn!$B1137="","",Txn!$C1137)</f>
        <v>0</v>
      </c>
      <c r="C2261" s="39">
        <f>IF(Txn!$B1137="","","تراکنش بانکی")</f>
        <v>0</v>
      </c>
      <c r="D2261" s="38">
        <f>IF(Txn!$B1137="","",IF(Txn!$X1137="","",Txn!$X1137))</f>
        <v>0</v>
      </c>
      <c r="E2261" s="39">
        <f>IF($D2261="","",IFERROR(VLOOKUP($D2261,AcctTbl,2,0),""))</f>
        <v>0</v>
      </c>
      <c r="F2261" s="39">
        <f>IF($D2261="","",IFERROR(VLOOKUP($D2261,AcctTbl,3,0),""))</f>
        <v>0</v>
      </c>
      <c r="G2261" s="39">
        <f>IF(Txn!$B1137="","",Txn!$D1137)</f>
        <v>0</v>
      </c>
      <c r="H2261" s="38">
        <f>IF(Txn!$B1137="","",Txn!$E1137)</f>
        <v>0</v>
      </c>
      <c r="I2261" s="40">
        <f>IF(Txn!$B1137="",0,Txn!$O1137)</f>
        <v>0</v>
      </c>
      <c r="J2261" s="40">
        <f>IF(Txn!$B1137="",0,Txn!$P1137)</f>
        <v>0</v>
      </c>
      <c r="K2261" s="41">
        <f>IF($A2261="","",IFERROR(VALUE(MID($A2261,6,2)),""))</f>
        <v>0</v>
      </c>
      <c r="L2261" s="39">
        <f>IF(Txn!$K1137="","",Txn!$K1137)</f>
        <v>0</v>
      </c>
      <c r="N2261" s="42">
        <f>IF($D2261="",0,COUNTIF(BankAccts,$D2261))</f>
        <v>0</v>
      </c>
    </row>
    <row r="2262" spans="1:14">
      <c r="A2262" s="38">
        <f>IF(Txn!$B1137="","",Txn!$B1137)</f>
        <v>0</v>
      </c>
      <c r="B2262" s="38">
        <f>IF(Txn!$B1137="","",Txn!$C1137)</f>
        <v>0</v>
      </c>
      <c r="C2262" s="39">
        <f>IF(Txn!$B1137="","","تراکنش بانکی")</f>
        <v>0</v>
      </c>
      <c r="D2262" s="38">
        <f>IF(Txn!$B1137="","",IF(IF(Txn!$U1137="TRF",Txn!$Y1137,Txn!$Z1137)="","",IF(Txn!$U1137="TRF",Txn!$Y1137,Txn!$Z1137)))</f>
        <v>0</v>
      </c>
      <c r="E2262" s="39">
        <f>IF($D2262="","",IFERROR(VLOOKUP($D2262,AcctTbl,2,0),""))</f>
        <v>0</v>
      </c>
      <c r="F2262" s="39">
        <f>IF($D2262="","",IFERROR(VLOOKUP($D2262,AcctTbl,3,0),""))</f>
        <v>0</v>
      </c>
      <c r="G2262" s="39">
        <f>IF(Txn!$B1137="","",Txn!$D1137)</f>
        <v>0</v>
      </c>
      <c r="H2262" s="38">
        <f>IF(Txn!$B1137="","",Txn!$E1137)</f>
        <v>0</v>
      </c>
      <c r="I2262" s="40">
        <f>IF(Txn!$B1137="",0,Txn!$Q1137)</f>
        <v>0</v>
      </c>
      <c r="J2262" s="40">
        <f>IF(Txn!$B1137="",0,Txn!$R1137)</f>
        <v>0</v>
      </c>
      <c r="K2262" s="41">
        <f>IF($A2262="","",IFERROR(VALUE(MID($A2262,6,2)),""))</f>
        <v>0</v>
      </c>
      <c r="L2262" s="39">
        <f>IF(Txn!$K1137="","","طرف مقابل — "&amp;Txn!$K1137)</f>
        <v>0</v>
      </c>
      <c r="N2262" s="42">
        <f>IF($D2262="",0,COUNTIF(BankAccts,$D2262))</f>
        <v>0</v>
      </c>
    </row>
    <row r="2263" spans="1:14">
      <c r="A2263" s="38">
        <f>IF(Txn!$B1138="","",Txn!$B1138)</f>
        <v>0</v>
      </c>
      <c r="B2263" s="38">
        <f>IF(Txn!$B1138="","",Txn!$C1138)</f>
        <v>0</v>
      </c>
      <c r="C2263" s="39">
        <f>IF(Txn!$B1138="","","تراکنش بانکی")</f>
        <v>0</v>
      </c>
      <c r="D2263" s="38">
        <f>IF(Txn!$B1138="","",IF(Txn!$X1138="","",Txn!$X1138))</f>
        <v>0</v>
      </c>
      <c r="E2263" s="39">
        <f>IF($D2263="","",IFERROR(VLOOKUP($D2263,AcctTbl,2,0),""))</f>
        <v>0</v>
      </c>
      <c r="F2263" s="39">
        <f>IF($D2263="","",IFERROR(VLOOKUP($D2263,AcctTbl,3,0),""))</f>
        <v>0</v>
      </c>
      <c r="G2263" s="39">
        <f>IF(Txn!$B1138="","",Txn!$D1138)</f>
        <v>0</v>
      </c>
      <c r="H2263" s="38">
        <f>IF(Txn!$B1138="","",Txn!$E1138)</f>
        <v>0</v>
      </c>
      <c r="I2263" s="40">
        <f>IF(Txn!$B1138="",0,Txn!$O1138)</f>
        <v>0</v>
      </c>
      <c r="J2263" s="40">
        <f>IF(Txn!$B1138="",0,Txn!$P1138)</f>
        <v>0</v>
      </c>
      <c r="K2263" s="41">
        <f>IF($A2263="","",IFERROR(VALUE(MID($A2263,6,2)),""))</f>
        <v>0</v>
      </c>
      <c r="L2263" s="39">
        <f>IF(Txn!$K1138="","",Txn!$K1138)</f>
        <v>0</v>
      </c>
      <c r="N2263" s="42">
        <f>IF($D2263="",0,COUNTIF(BankAccts,$D2263))</f>
        <v>0</v>
      </c>
    </row>
    <row r="2264" spans="1:14">
      <c r="A2264" s="38">
        <f>IF(Txn!$B1138="","",Txn!$B1138)</f>
        <v>0</v>
      </c>
      <c r="B2264" s="38">
        <f>IF(Txn!$B1138="","",Txn!$C1138)</f>
        <v>0</v>
      </c>
      <c r="C2264" s="39">
        <f>IF(Txn!$B1138="","","تراکنش بانکی")</f>
        <v>0</v>
      </c>
      <c r="D2264" s="38">
        <f>IF(Txn!$B1138="","",IF(IF(Txn!$U1138="TRF",Txn!$Y1138,Txn!$Z1138)="","",IF(Txn!$U1138="TRF",Txn!$Y1138,Txn!$Z1138)))</f>
        <v>0</v>
      </c>
      <c r="E2264" s="39">
        <f>IF($D2264="","",IFERROR(VLOOKUP($D2264,AcctTbl,2,0),""))</f>
        <v>0</v>
      </c>
      <c r="F2264" s="39">
        <f>IF($D2264="","",IFERROR(VLOOKUP($D2264,AcctTbl,3,0),""))</f>
        <v>0</v>
      </c>
      <c r="G2264" s="39">
        <f>IF(Txn!$B1138="","",Txn!$D1138)</f>
        <v>0</v>
      </c>
      <c r="H2264" s="38">
        <f>IF(Txn!$B1138="","",Txn!$E1138)</f>
        <v>0</v>
      </c>
      <c r="I2264" s="40">
        <f>IF(Txn!$B1138="",0,Txn!$Q1138)</f>
        <v>0</v>
      </c>
      <c r="J2264" s="40">
        <f>IF(Txn!$B1138="",0,Txn!$R1138)</f>
        <v>0</v>
      </c>
      <c r="K2264" s="41">
        <f>IF($A2264="","",IFERROR(VALUE(MID($A2264,6,2)),""))</f>
        <v>0</v>
      </c>
      <c r="L2264" s="39">
        <f>IF(Txn!$K1138="","","طرف مقابل — "&amp;Txn!$K1138)</f>
        <v>0</v>
      </c>
      <c r="N2264" s="42">
        <f>IF($D2264="",0,COUNTIF(BankAccts,$D2264))</f>
        <v>0</v>
      </c>
    </row>
    <row r="2265" spans="1:14">
      <c r="A2265" s="38">
        <f>IF(Txn!$B1139="","",Txn!$B1139)</f>
        <v>0</v>
      </c>
      <c r="B2265" s="38">
        <f>IF(Txn!$B1139="","",Txn!$C1139)</f>
        <v>0</v>
      </c>
      <c r="C2265" s="39">
        <f>IF(Txn!$B1139="","","تراکنش بانکی")</f>
        <v>0</v>
      </c>
      <c r="D2265" s="38">
        <f>IF(Txn!$B1139="","",IF(Txn!$X1139="","",Txn!$X1139))</f>
        <v>0</v>
      </c>
      <c r="E2265" s="39">
        <f>IF($D2265="","",IFERROR(VLOOKUP($D2265,AcctTbl,2,0),""))</f>
        <v>0</v>
      </c>
      <c r="F2265" s="39">
        <f>IF($D2265="","",IFERROR(VLOOKUP($D2265,AcctTbl,3,0),""))</f>
        <v>0</v>
      </c>
      <c r="G2265" s="39">
        <f>IF(Txn!$B1139="","",Txn!$D1139)</f>
        <v>0</v>
      </c>
      <c r="H2265" s="38">
        <f>IF(Txn!$B1139="","",Txn!$E1139)</f>
        <v>0</v>
      </c>
      <c r="I2265" s="40">
        <f>IF(Txn!$B1139="",0,Txn!$O1139)</f>
        <v>0</v>
      </c>
      <c r="J2265" s="40">
        <f>IF(Txn!$B1139="",0,Txn!$P1139)</f>
        <v>0</v>
      </c>
      <c r="K2265" s="41">
        <f>IF($A2265="","",IFERROR(VALUE(MID($A2265,6,2)),""))</f>
        <v>0</v>
      </c>
      <c r="L2265" s="39">
        <f>IF(Txn!$K1139="","",Txn!$K1139)</f>
        <v>0</v>
      </c>
      <c r="N2265" s="42">
        <f>IF($D2265="",0,COUNTIF(BankAccts,$D2265))</f>
        <v>0</v>
      </c>
    </row>
    <row r="2266" spans="1:14">
      <c r="A2266" s="38">
        <f>IF(Txn!$B1139="","",Txn!$B1139)</f>
        <v>0</v>
      </c>
      <c r="B2266" s="38">
        <f>IF(Txn!$B1139="","",Txn!$C1139)</f>
        <v>0</v>
      </c>
      <c r="C2266" s="39">
        <f>IF(Txn!$B1139="","","تراکنش بانکی")</f>
        <v>0</v>
      </c>
      <c r="D2266" s="38">
        <f>IF(Txn!$B1139="","",IF(IF(Txn!$U1139="TRF",Txn!$Y1139,Txn!$Z1139)="","",IF(Txn!$U1139="TRF",Txn!$Y1139,Txn!$Z1139)))</f>
        <v>0</v>
      </c>
      <c r="E2266" s="39">
        <f>IF($D2266="","",IFERROR(VLOOKUP($D2266,AcctTbl,2,0),""))</f>
        <v>0</v>
      </c>
      <c r="F2266" s="39">
        <f>IF($D2266="","",IFERROR(VLOOKUP($D2266,AcctTbl,3,0),""))</f>
        <v>0</v>
      </c>
      <c r="G2266" s="39">
        <f>IF(Txn!$B1139="","",Txn!$D1139)</f>
        <v>0</v>
      </c>
      <c r="H2266" s="38">
        <f>IF(Txn!$B1139="","",Txn!$E1139)</f>
        <v>0</v>
      </c>
      <c r="I2266" s="40">
        <f>IF(Txn!$B1139="",0,Txn!$Q1139)</f>
        <v>0</v>
      </c>
      <c r="J2266" s="40">
        <f>IF(Txn!$B1139="",0,Txn!$R1139)</f>
        <v>0</v>
      </c>
      <c r="K2266" s="41">
        <f>IF($A2266="","",IFERROR(VALUE(MID($A2266,6,2)),""))</f>
        <v>0</v>
      </c>
      <c r="L2266" s="39">
        <f>IF(Txn!$K1139="","","طرف مقابل — "&amp;Txn!$K1139)</f>
        <v>0</v>
      </c>
      <c r="N2266" s="42">
        <f>IF($D2266="",0,COUNTIF(BankAccts,$D2266))</f>
        <v>0</v>
      </c>
    </row>
    <row r="2267" spans="1:14">
      <c r="A2267" s="38">
        <f>IF(Txn!$B1140="","",Txn!$B1140)</f>
        <v>0</v>
      </c>
      <c r="B2267" s="38">
        <f>IF(Txn!$B1140="","",Txn!$C1140)</f>
        <v>0</v>
      </c>
      <c r="C2267" s="39">
        <f>IF(Txn!$B1140="","","تراکنش بانکی")</f>
        <v>0</v>
      </c>
      <c r="D2267" s="38">
        <f>IF(Txn!$B1140="","",IF(Txn!$X1140="","",Txn!$X1140))</f>
        <v>0</v>
      </c>
      <c r="E2267" s="39">
        <f>IF($D2267="","",IFERROR(VLOOKUP($D2267,AcctTbl,2,0),""))</f>
        <v>0</v>
      </c>
      <c r="F2267" s="39">
        <f>IF($D2267="","",IFERROR(VLOOKUP($D2267,AcctTbl,3,0),""))</f>
        <v>0</v>
      </c>
      <c r="G2267" s="39">
        <f>IF(Txn!$B1140="","",Txn!$D1140)</f>
        <v>0</v>
      </c>
      <c r="H2267" s="38">
        <f>IF(Txn!$B1140="","",Txn!$E1140)</f>
        <v>0</v>
      </c>
      <c r="I2267" s="40">
        <f>IF(Txn!$B1140="",0,Txn!$O1140)</f>
        <v>0</v>
      </c>
      <c r="J2267" s="40">
        <f>IF(Txn!$B1140="",0,Txn!$P1140)</f>
        <v>0</v>
      </c>
      <c r="K2267" s="41">
        <f>IF($A2267="","",IFERROR(VALUE(MID($A2267,6,2)),""))</f>
        <v>0</v>
      </c>
      <c r="L2267" s="39">
        <f>IF(Txn!$K1140="","",Txn!$K1140)</f>
        <v>0</v>
      </c>
      <c r="N2267" s="42">
        <f>IF($D2267="",0,COUNTIF(BankAccts,$D2267))</f>
        <v>0</v>
      </c>
    </row>
    <row r="2268" spans="1:14">
      <c r="A2268" s="38">
        <f>IF(Txn!$B1140="","",Txn!$B1140)</f>
        <v>0</v>
      </c>
      <c r="B2268" s="38">
        <f>IF(Txn!$B1140="","",Txn!$C1140)</f>
        <v>0</v>
      </c>
      <c r="C2268" s="39">
        <f>IF(Txn!$B1140="","","تراکنش بانکی")</f>
        <v>0</v>
      </c>
      <c r="D2268" s="38">
        <f>IF(Txn!$B1140="","",IF(IF(Txn!$U1140="TRF",Txn!$Y1140,Txn!$Z1140)="","",IF(Txn!$U1140="TRF",Txn!$Y1140,Txn!$Z1140)))</f>
        <v>0</v>
      </c>
      <c r="E2268" s="39">
        <f>IF($D2268="","",IFERROR(VLOOKUP($D2268,AcctTbl,2,0),""))</f>
        <v>0</v>
      </c>
      <c r="F2268" s="39">
        <f>IF($D2268="","",IFERROR(VLOOKUP($D2268,AcctTbl,3,0),""))</f>
        <v>0</v>
      </c>
      <c r="G2268" s="39">
        <f>IF(Txn!$B1140="","",Txn!$D1140)</f>
        <v>0</v>
      </c>
      <c r="H2268" s="38">
        <f>IF(Txn!$B1140="","",Txn!$E1140)</f>
        <v>0</v>
      </c>
      <c r="I2268" s="40">
        <f>IF(Txn!$B1140="",0,Txn!$Q1140)</f>
        <v>0</v>
      </c>
      <c r="J2268" s="40">
        <f>IF(Txn!$B1140="",0,Txn!$R1140)</f>
        <v>0</v>
      </c>
      <c r="K2268" s="41">
        <f>IF($A2268="","",IFERROR(VALUE(MID($A2268,6,2)),""))</f>
        <v>0</v>
      </c>
      <c r="L2268" s="39">
        <f>IF(Txn!$K1140="","","طرف مقابل — "&amp;Txn!$K1140)</f>
        <v>0</v>
      </c>
      <c r="N2268" s="42">
        <f>IF($D2268="",0,COUNTIF(BankAccts,$D2268))</f>
        <v>0</v>
      </c>
    </row>
    <row r="2269" spans="1:14">
      <c r="A2269" s="38">
        <f>IF(Txn!$B1141="","",Txn!$B1141)</f>
        <v>0</v>
      </c>
      <c r="B2269" s="38">
        <f>IF(Txn!$B1141="","",Txn!$C1141)</f>
        <v>0</v>
      </c>
      <c r="C2269" s="39">
        <f>IF(Txn!$B1141="","","تراکنش بانکی")</f>
        <v>0</v>
      </c>
      <c r="D2269" s="38">
        <f>IF(Txn!$B1141="","",IF(Txn!$X1141="","",Txn!$X1141))</f>
        <v>0</v>
      </c>
      <c r="E2269" s="39">
        <f>IF($D2269="","",IFERROR(VLOOKUP($D2269,AcctTbl,2,0),""))</f>
        <v>0</v>
      </c>
      <c r="F2269" s="39">
        <f>IF($D2269="","",IFERROR(VLOOKUP($D2269,AcctTbl,3,0),""))</f>
        <v>0</v>
      </c>
      <c r="G2269" s="39">
        <f>IF(Txn!$B1141="","",Txn!$D1141)</f>
        <v>0</v>
      </c>
      <c r="H2269" s="38">
        <f>IF(Txn!$B1141="","",Txn!$E1141)</f>
        <v>0</v>
      </c>
      <c r="I2269" s="40">
        <f>IF(Txn!$B1141="",0,Txn!$O1141)</f>
        <v>0</v>
      </c>
      <c r="J2269" s="40">
        <f>IF(Txn!$B1141="",0,Txn!$P1141)</f>
        <v>0</v>
      </c>
      <c r="K2269" s="41">
        <f>IF($A2269="","",IFERROR(VALUE(MID($A2269,6,2)),""))</f>
        <v>0</v>
      </c>
      <c r="L2269" s="39">
        <f>IF(Txn!$K1141="","",Txn!$K1141)</f>
        <v>0</v>
      </c>
      <c r="N2269" s="42">
        <f>IF($D2269="",0,COUNTIF(BankAccts,$D2269))</f>
        <v>0</v>
      </c>
    </row>
    <row r="2270" spans="1:14">
      <c r="A2270" s="38">
        <f>IF(Txn!$B1141="","",Txn!$B1141)</f>
        <v>0</v>
      </c>
      <c r="B2270" s="38">
        <f>IF(Txn!$B1141="","",Txn!$C1141)</f>
        <v>0</v>
      </c>
      <c r="C2270" s="39">
        <f>IF(Txn!$B1141="","","تراکنش بانکی")</f>
        <v>0</v>
      </c>
      <c r="D2270" s="38">
        <f>IF(Txn!$B1141="","",IF(IF(Txn!$U1141="TRF",Txn!$Y1141,Txn!$Z1141)="","",IF(Txn!$U1141="TRF",Txn!$Y1141,Txn!$Z1141)))</f>
        <v>0</v>
      </c>
      <c r="E2270" s="39">
        <f>IF($D2270="","",IFERROR(VLOOKUP($D2270,AcctTbl,2,0),""))</f>
        <v>0</v>
      </c>
      <c r="F2270" s="39">
        <f>IF($D2270="","",IFERROR(VLOOKUP($D2270,AcctTbl,3,0),""))</f>
        <v>0</v>
      </c>
      <c r="G2270" s="39">
        <f>IF(Txn!$B1141="","",Txn!$D1141)</f>
        <v>0</v>
      </c>
      <c r="H2270" s="38">
        <f>IF(Txn!$B1141="","",Txn!$E1141)</f>
        <v>0</v>
      </c>
      <c r="I2270" s="40">
        <f>IF(Txn!$B1141="",0,Txn!$Q1141)</f>
        <v>0</v>
      </c>
      <c r="J2270" s="40">
        <f>IF(Txn!$B1141="",0,Txn!$R1141)</f>
        <v>0</v>
      </c>
      <c r="K2270" s="41">
        <f>IF($A2270="","",IFERROR(VALUE(MID($A2270,6,2)),""))</f>
        <v>0</v>
      </c>
      <c r="L2270" s="39">
        <f>IF(Txn!$K1141="","","طرف مقابل — "&amp;Txn!$K1141)</f>
        <v>0</v>
      </c>
      <c r="N2270" s="42">
        <f>IF($D2270="",0,COUNTIF(BankAccts,$D2270))</f>
        <v>0</v>
      </c>
    </row>
    <row r="2271" spans="1:14">
      <c r="A2271" s="38">
        <f>IF(Txn!$B1142="","",Txn!$B1142)</f>
        <v>0</v>
      </c>
      <c r="B2271" s="38">
        <f>IF(Txn!$B1142="","",Txn!$C1142)</f>
        <v>0</v>
      </c>
      <c r="C2271" s="39">
        <f>IF(Txn!$B1142="","","تراکنش بانکی")</f>
        <v>0</v>
      </c>
      <c r="D2271" s="38">
        <f>IF(Txn!$B1142="","",IF(Txn!$X1142="","",Txn!$X1142))</f>
        <v>0</v>
      </c>
      <c r="E2271" s="39">
        <f>IF($D2271="","",IFERROR(VLOOKUP($D2271,AcctTbl,2,0),""))</f>
        <v>0</v>
      </c>
      <c r="F2271" s="39">
        <f>IF($D2271="","",IFERROR(VLOOKUP($D2271,AcctTbl,3,0),""))</f>
        <v>0</v>
      </c>
      <c r="G2271" s="39">
        <f>IF(Txn!$B1142="","",Txn!$D1142)</f>
        <v>0</v>
      </c>
      <c r="H2271" s="38">
        <f>IF(Txn!$B1142="","",Txn!$E1142)</f>
        <v>0</v>
      </c>
      <c r="I2271" s="40">
        <f>IF(Txn!$B1142="",0,Txn!$O1142)</f>
        <v>0</v>
      </c>
      <c r="J2271" s="40">
        <f>IF(Txn!$B1142="",0,Txn!$P1142)</f>
        <v>0</v>
      </c>
      <c r="K2271" s="41">
        <f>IF($A2271="","",IFERROR(VALUE(MID($A2271,6,2)),""))</f>
        <v>0</v>
      </c>
      <c r="L2271" s="39">
        <f>IF(Txn!$K1142="","",Txn!$K1142)</f>
        <v>0</v>
      </c>
      <c r="N2271" s="42">
        <f>IF($D2271="",0,COUNTIF(BankAccts,$D2271))</f>
        <v>0</v>
      </c>
    </row>
    <row r="2272" spans="1:14">
      <c r="A2272" s="38">
        <f>IF(Txn!$B1142="","",Txn!$B1142)</f>
        <v>0</v>
      </c>
      <c r="B2272" s="38">
        <f>IF(Txn!$B1142="","",Txn!$C1142)</f>
        <v>0</v>
      </c>
      <c r="C2272" s="39">
        <f>IF(Txn!$B1142="","","تراکنش بانکی")</f>
        <v>0</v>
      </c>
      <c r="D2272" s="38">
        <f>IF(Txn!$B1142="","",IF(IF(Txn!$U1142="TRF",Txn!$Y1142,Txn!$Z1142)="","",IF(Txn!$U1142="TRF",Txn!$Y1142,Txn!$Z1142)))</f>
        <v>0</v>
      </c>
      <c r="E2272" s="39">
        <f>IF($D2272="","",IFERROR(VLOOKUP($D2272,AcctTbl,2,0),""))</f>
        <v>0</v>
      </c>
      <c r="F2272" s="39">
        <f>IF($D2272="","",IFERROR(VLOOKUP($D2272,AcctTbl,3,0),""))</f>
        <v>0</v>
      </c>
      <c r="G2272" s="39">
        <f>IF(Txn!$B1142="","",Txn!$D1142)</f>
        <v>0</v>
      </c>
      <c r="H2272" s="38">
        <f>IF(Txn!$B1142="","",Txn!$E1142)</f>
        <v>0</v>
      </c>
      <c r="I2272" s="40">
        <f>IF(Txn!$B1142="",0,Txn!$Q1142)</f>
        <v>0</v>
      </c>
      <c r="J2272" s="40">
        <f>IF(Txn!$B1142="",0,Txn!$R1142)</f>
        <v>0</v>
      </c>
      <c r="K2272" s="41">
        <f>IF($A2272="","",IFERROR(VALUE(MID($A2272,6,2)),""))</f>
        <v>0</v>
      </c>
      <c r="L2272" s="39">
        <f>IF(Txn!$K1142="","","طرف مقابل — "&amp;Txn!$K1142)</f>
        <v>0</v>
      </c>
      <c r="N2272" s="42">
        <f>IF($D2272="",0,COUNTIF(BankAccts,$D2272))</f>
        <v>0</v>
      </c>
    </row>
    <row r="2273" spans="1:14">
      <c r="A2273" s="38">
        <f>IF(Txn!$B1143="","",Txn!$B1143)</f>
        <v>0</v>
      </c>
      <c r="B2273" s="38">
        <f>IF(Txn!$B1143="","",Txn!$C1143)</f>
        <v>0</v>
      </c>
      <c r="C2273" s="39">
        <f>IF(Txn!$B1143="","","تراکنش بانکی")</f>
        <v>0</v>
      </c>
      <c r="D2273" s="38">
        <f>IF(Txn!$B1143="","",IF(Txn!$X1143="","",Txn!$X1143))</f>
        <v>0</v>
      </c>
      <c r="E2273" s="39">
        <f>IF($D2273="","",IFERROR(VLOOKUP($D2273,AcctTbl,2,0),""))</f>
        <v>0</v>
      </c>
      <c r="F2273" s="39">
        <f>IF($D2273="","",IFERROR(VLOOKUP($D2273,AcctTbl,3,0),""))</f>
        <v>0</v>
      </c>
      <c r="G2273" s="39">
        <f>IF(Txn!$B1143="","",Txn!$D1143)</f>
        <v>0</v>
      </c>
      <c r="H2273" s="38">
        <f>IF(Txn!$B1143="","",Txn!$E1143)</f>
        <v>0</v>
      </c>
      <c r="I2273" s="40">
        <f>IF(Txn!$B1143="",0,Txn!$O1143)</f>
        <v>0</v>
      </c>
      <c r="J2273" s="40">
        <f>IF(Txn!$B1143="",0,Txn!$P1143)</f>
        <v>0</v>
      </c>
      <c r="K2273" s="41">
        <f>IF($A2273="","",IFERROR(VALUE(MID($A2273,6,2)),""))</f>
        <v>0</v>
      </c>
      <c r="L2273" s="39">
        <f>IF(Txn!$K1143="","",Txn!$K1143)</f>
        <v>0</v>
      </c>
      <c r="N2273" s="42">
        <f>IF($D2273="",0,COUNTIF(BankAccts,$D2273))</f>
        <v>0</v>
      </c>
    </row>
    <row r="2274" spans="1:14">
      <c r="A2274" s="38">
        <f>IF(Txn!$B1143="","",Txn!$B1143)</f>
        <v>0</v>
      </c>
      <c r="B2274" s="38">
        <f>IF(Txn!$B1143="","",Txn!$C1143)</f>
        <v>0</v>
      </c>
      <c r="C2274" s="39">
        <f>IF(Txn!$B1143="","","تراکنش بانکی")</f>
        <v>0</v>
      </c>
      <c r="D2274" s="38">
        <f>IF(Txn!$B1143="","",IF(IF(Txn!$U1143="TRF",Txn!$Y1143,Txn!$Z1143)="","",IF(Txn!$U1143="TRF",Txn!$Y1143,Txn!$Z1143)))</f>
        <v>0</v>
      </c>
      <c r="E2274" s="39">
        <f>IF($D2274="","",IFERROR(VLOOKUP($D2274,AcctTbl,2,0),""))</f>
        <v>0</v>
      </c>
      <c r="F2274" s="39">
        <f>IF($D2274="","",IFERROR(VLOOKUP($D2274,AcctTbl,3,0),""))</f>
        <v>0</v>
      </c>
      <c r="G2274" s="39">
        <f>IF(Txn!$B1143="","",Txn!$D1143)</f>
        <v>0</v>
      </c>
      <c r="H2274" s="38">
        <f>IF(Txn!$B1143="","",Txn!$E1143)</f>
        <v>0</v>
      </c>
      <c r="I2274" s="40">
        <f>IF(Txn!$B1143="",0,Txn!$Q1143)</f>
        <v>0</v>
      </c>
      <c r="J2274" s="40">
        <f>IF(Txn!$B1143="",0,Txn!$R1143)</f>
        <v>0</v>
      </c>
      <c r="K2274" s="41">
        <f>IF($A2274="","",IFERROR(VALUE(MID($A2274,6,2)),""))</f>
        <v>0</v>
      </c>
      <c r="L2274" s="39">
        <f>IF(Txn!$K1143="","","طرف مقابل — "&amp;Txn!$K1143)</f>
        <v>0</v>
      </c>
      <c r="N2274" s="42">
        <f>IF($D2274="",0,COUNTIF(BankAccts,$D2274))</f>
        <v>0</v>
      </c>
    </row>
    <row r="2275" spans="1:14">
      <c r="A2275" s="38">
        <f>IF(Txn!$B1144="","",Txn!$B1144)</f>
        <v>0</v>
      </c>
      <c r="B2275" s="38">
        <f>IF(Txn!$B1144="","",Txn!$C1144)</f>
        <v>0</v>
      </c>
      <c r="C2275" s="39">
        <f>IF(Txn!$B1144="","","تراکنش بانکی")</f>
        <v>0</v>
      </c>
      <c r="D2275" s="38">
        <f>IF(Txn!$B1144="","",IF(Txn!$X1144="","",Txn!$X1144))</f>
        <v>0</v>
      </c>
      <c r="E2275" s="39">
        <f>IF($D2275="","",IFERROR(VLOOKUP($D2275,AcctTbl,2,0),""))</f>
        <v>0</v>
      </c>
      <c r="F2275" s="39">
        <f>IF($D2275="","",IFERROR(VLOOKUP($D2275,AcctTbl,3,0),""))</f>
        <v>0</v>
      </c>
      <c r="G2275" s="39">
        <f>IF(Txn!$B1144="","",Txn!$D1144)</f>
        <v>0</v>
      </c>
      <c r="H2275" s="38">
        <f>IF(Txn!$B1144="","",Txn!$E1144)</f>
        <v>0</v>
      </c>
      <c r="I2275" s="40">
        <f>IF(Txn!$B1144="",0,Txn!$O1144)</f>
        <v>0</v>
      </c>
      <c r="J2275" s="40">
        <f>IF(Txn!$B1144="",0,Txn!$P1144)</f>
        <v>0</v>
      </c>
      <c r="K2275" s="41">
        <f>IF($A2275="","",IFERROR(VALUE(MID($A2275,6,2)),""))</f>
        <v>0</v>
      </c>
      <c r="L2275" s="39">
        <f>IF(Txn!$K1144="","",Txn!$K1144)</f>
        <v>0</v>
      </c>
      <c r="N2275" s="42">
        <f>IF($D2275="",0,COUNTIF(BankAccts,$D2275))</f>
        <v>0</v>
      </c>
    </row>
    <row r="2276" spans="1:14">
      <c r="A2276" s="38">
        <f>IF(Txn!$B1144="","",Txn!$B1144)</f>
        <v>0</v>
      </c>
      <c r="B2276" s="38">
        <f>IF(Txn!$B1144="","",Txn!$C1144)</f>
        <v>0</v>
      </c>
      <c r="C2276" s="39">
        <f>IF(Txn!$B1144="","","تراکنش بانکی")</f>
        <v>0</v>
      </c>
      <c r="D2276" s="38">
        <f>IF(Txn!$B1144="","",IF(IF(Txn!$U1144="TRF",Txn!$Y1144,Txn!$Z1144)="","",IF(Txn!$U1144="TRF",Txn!$Y1144,Txn!$Z1144)))</f>
        <v>0</v>
      </c>
      <c r="E2276" s="39">
        <f>IF($D2276="","",IFERROR(VLOOKUP($D2276,AcctTbl,2,0),""))</f>
        <v>0</v>
      </c>
      <c r="F2276" s="39">
        <f>IF($D2276="","",IFERROR(VLOOKUP($D2276,AcctTbl,3,0),""))</f>
        <v>0</v>
      </c>
      <c r="G2276" s="39">
        <f>IF(Txn!$B1144="","",Txn!$D1144)</f>
        <v>0</v>
      </c>
      <c r="H2276" s="38">
        <f>IF(Txn!$B1144="","",Txn!$E1144)</f>
        <v>0</v>
      </c>
      <c r="I2276" s="40">
        <f>IF(Txn!$B1144="",0,Txn!$Q1144)</f>
        <v>0</v>
      </c>
      <c r="J2276" s="40">
        <f>IF(Txn!$B1144="",0,Txn!$R1144)</f>
        <v>0</v>
      </c>
      <c r="K2276" s="41">
        <f>IF($A2276="","",IFERROR(VALUE(MID($A2276,6,2)),""))</f>
        <v>0</v>
      </c>
      <c r="L2276" s="39">
        <f>IF(Txn!$K1144="","","طرف مقابل — "&amp;Txn!$K1144)</f>
        <v>0</v>
      </c>
      <c r="N2276" s="42">
        <f>IF($D2276="",0,COUNTIF(BankAccts,$D2276))</f>
        <v>0</v>
      </c>
    </row>
    <row r="2277" spans="1:14">
      <c r="A2277" s="38">
        <f>IF(Txn!$B1145="","",Txn!$B1145)</f>
        <v>0</v>
      </c>
      <c r="B2277" s="38">
        <f>IF(Txn!$B1145="","",Txn!$C1145)</f>
        <v>0</v>
      </c>
      <c r="C2277" s="39">
        <f>IF(Txn!$B1145="","","تراکنش بانکی")</f>
        <v>0</v>
      </c>
      <c r="D2277" s="38">
        <f>IF(Txn!$B1145="","",IF(Txn!$X1145="","",Txn!$X1145))</f>
        <v>0</v>
      </c>
      <c r="E2277" s="39">
        <f>IF($D2277="","",IFERROR(VLOOKUP($D2277,AcctTbl,2,0),""))</f>
        <v>0</v>
      </c>
      <c r="F2277" s="39">
        <f>IF($D2277="","",IFERROR(VLOOKUP($D2277,AcctTbl,3,0),""))</f>
        <v>0</v>
      </c>
      <c r="G2277" s="39">
        <f>IF(Txn!$B1145="","",Txn!$D1145)</f>
        <v>0</v>
      </c>
      <c r="H2277" s="38">
        <f>IF(Txn!$B1145="","",Txn!$E1145)</f>
        <v>0</v>
      </c>
      <c r="I2277" s="40">
        <f>IF(Txn!$B1145="",0,Txn!$O1145)</f>
        <v>0</v>
      </c>
      <c r="J2277" s="40">
        <f>IF(Txn!$B1145="",0,Txn!$P1145)</f>
        <v>0</v>
      </c>
      <c r="K2277" s="41">
        <f>IF($A2277="","",IFERROR(VALUE(MID($A2277,6,2)),""))</f>
        <v>0</v>
      </c>
      <c r="L2277" s="39">
        <f>IF(Txn!$K1145="","",Txn!$K1145)</f>
        <v>0</v>
      </c>
      <c r="N2277" s="42">
        <f>IF($D2277="",0,COUNTIF(BankAccts,$D2277))</f>
        <v>0</v>
      </c>
    </row>
    <row r="2278" spans="1:14">
      <c r="A2278" s="38">
        <f>IF(Txn!$B1145="","",Txn!$B1145)</f>
        <v>0</v>
      </c>
      <c r="B2278" s="38">
        <f>IF(Txn!$B1145="","",Txn!$C1145)</f>
        <v>0</v>
      </c>
      <c r="C2278" s="39">
        <f>IF(Txn!$B1145="","","تراکنش بانکی")</f>
        <v>0</v>
      </c>
      <c r="D2278" s="38">
        <f>IF(Txn!$B1145="","",IF(IF(Txn!$U1145="TRF",Txn!$Y1145,Txn!$Z1145)="","",IF(Txn!$U1145="TRF",Txn!$Y1145,Txn!$Z1145)))</f>
        <v>0</v>
      </c>
      <c r="E2278" s="39">
        <f>IF($D2278="","",IFERROR(VLOOKUP($D2278,AcctTbl,2,0),""))</f>
        <v>0</v>
      </c>
      <c r="F2278" s="39">
        <f>IF($D2278="","",IFERROR(VLOOKUP($D2278,AcctTbl,3,0),""))</f>
        <v>0</v>
      </c>
      <c r="G2278" s="39">
        <f>IF(Txn!$B1145="","",Txn!$D1145)</f>
        <v>0</v>
      </c>
      <c r="H2278" s="38">
        <f>IF(Txn!$B1145="","",Txn!$E1145)</f>
        <v>0</v>
      </c>
      <c r="I2278" s="40">
        <f>IF(Txn!$B1145="",0,Txn!$Q1145)</f>
        <v>0</v>
      </c>
      <c r="J2278" s="40">
        <f>IF(Txn!$B1145="",0,Txn!$R1145)</f>
        <v>0</v>
      </c>
      <c r="K2278" s="41">
        <f>IF($A2278="","",IFERROR(VALUE(MID($A2278,6,2)),""))</f>
        <v>0</v>
      </c>
      <c r="L2278" s="39">
        <f>IF(Txn!$K1145="","","طرف مقابل — "&amp;Txn!$K1145)</f>
        <v>0</v>
      </c>
      <c r="N2278" s="42">
        <f>IF($D2278="",0,COUNTIF(BankAccts,$D2278))</f>
        <v>0</v>
      </c>
    </row>
    <row r="2279" spans="1:14">
      <c r="A2279" s="38">
        <f>IF(Txn!$B1146="","",Txn!$B1146)</f>
        <v>0</v>
      </c>
      <c r="B2279" s="38">
        <f>IF(Txn!$B1146="","",Txn!$C1146)</f>
        <v>0</v>
      </c>
      <c r="C2279" s="39">
        <f>IF(Txn!$B1146="","","تراکنش بانکی")</f>
        <v>0</v>
      </c>
      <c r="D2279" s="38">
        <f>IF(Txn!$B1146="","",IF(Txn!$X1146="","",Txn!$X1146))</f>
        <v>0</v>
      </c>
      <c r="E2279" s="39">
        <f>IF($D2279="","",IFERROR(VLOOKUP($D2279,AcctTbl,2,0),""))</f>
        <v>0</v>
      </c>
      <c r="F2279" s="39">
        <f>IF($D2279="","",IFERROR(VLOOKUP($D2279,AcctTbl,3,0),""))</f>
        <v>0</v>
      </c>
      <c r="G2279" s="39">
        <f>IF(Txn!$B1146="","",Txn!$D1146)</f>
        <v>0</v>
      </c>
      <c r="H2279" s="38">
        <f>IF(Txn!$B1146="","",Txn!$E1146)</f>
        <v>0</v>
      </c>
      <c r="I2279" s="40">
        <f>IF(Txn!$B1146="",0,Txn!$O1146)</f>
        <v>0</v>
      </c>
      <c r="J2279" s="40">
        <f>IF(Txn!$B1146="",0,Txn!$P1146)</f>
        <v>0</v>
      </c>
      <c r="K2279" s="41">
        <f>IF($A2279="","",IFERROR(VALUE(MID($A2279,6,2)),""))</f>
        <v>0</v>
      </c>
      <c r="L2279" s="39">
        <f>IF(Txn!$K1146="","",Txn!$K1146)</f>
        <v>0</v>
      </c>
      <c r="N2279" s="42">
        <f>IF($D2279="",0,COUNTIF(BankAccts,$D2279))</f>
        <v>0</v>
      </c>
    </row>
    <row r="2280" spans="1:14">
      <c r="A2280" s="38">
        <f>IF(Txn!$B1146="","",Txn!$B1146)</f>
        <v>0</v>
      </c>
      <c r="B2280" s="38">
        <f>IF(Txn!$B1146="","",Txn!$C1146)</f>
        <v>0</v>
      </c>
      <c r="C2280" s="39">
        <f>IF(Txn!$B1146="","","تراکنش بانکی")</f>
        <v>0</v>
      </c>
      <c r="D2280" s="38">
        <f>IF(Txn!$B1146="","",IF(IF(Txn!$U1146="TRF",Txn!$Y1146,Txn!$Z1146)="","",IF(Txn!$U1146="TRF",Txn!$Y1146,Txn!$Z1146)))</f>
        <v>0</v>
      </c>
      <c r="E2280" s="39">
        <f>IF($D2280="","",IFERROR(VLOOKUP($D2280,AcctTbl,2,0),""))</f>
        <v>0</v>
      </c>
      <c r="F2280" s="39">
        <f>IF($D2280="","",IFERROR(VLOOKUP($D2280,AcctTbl,3,0),""))</f>
        <v>0</v>
      </c>
      <c r="G2280" s="39">
        <f>IF(Txn!$B1146="","",Txn!$D1146)</f>
        <v>0</v>
      </c>
      <c r="H2280" s="38">
        <f>IF(Txn!$B1146="","",Txn!$E1146)</f>
        <v>0</v>
      </c>
      <c r="I2280" s="40">
        <f>IF(Txn!$B1146="",0,Txn!$Q1146)</f>
        <v>0</v>
      </c>
      <c r="J2280" s="40">
        <f>IF(Txn!$B1146="",0,Txn!$R1146)</f>
        <v>0</v>
      </c>
      <c r="K2280" s="41">
        <f>IF($A2280="","",IFERROR(VALUE(MID($A2280,6,2)),""))</f>
        <v>0</v>
      </c>
      <c r="L2280" s="39">
        <f>IF(Txn!$K1146="","","طرف مقابل — "&amp;Txn!$K1146)</f>
        <v>0</v>
      </c>
      <c r="N2280" s="42">
        <f>IF($D2280="",0,COUNTIF(BankAccts,$D2280))</f>
        <v>0</v>
      </c>
    </row>
    <row r="2281" spans="1:14">
      <c r="A2281" s="38">
        <f>IF(Txn!$B1147="","",Txn!$B1147)</f>
        <v>0</v>
      </c>
      <c r="B2281" s="38">
        <f>IF(Txn!$B1147="","",Txn!$C1147)</f>
        <v>0</v>
      </c>
      <c r="C2281" s="39">
        <f>IF(Txn!$B1147="","","تراکنش بانکی")</f>
        <v>0</v>
      </c>
      <c r="D2281" s="38">
        <f>IF(Txn!$B1147="","",IF(Txn!$X1147="","",Txn!$X1147))</f>
        <v>0</v>
      </c>
      <c r="E2281" s="39">
        <f>IF($D2281="","",IFERROR(VLOOKUP($D2281,AcctTbl,2,0),""))</f>
        <v>0</v>
      </c>
      <c r="F2281" s="39">
        <f>IF($D2281="","",IFERROR(VLOOKUP($D2281,AcctTbl,3,0),""))</f>
        <v>0</v>
      </c>
      <c r="G2281" s="39">
        <f>IF(Txn!$B1147="","",Txn!$D1147)</f>
        <v>0</v>
      </c>
      <c r="H2281" s="38">
        <f>IF(Txn!$B1147="","",Txn!$E1147)</f>
        <v>0</v>
      </c>
      <c r="I2281" s="40">
        <f>IF(Txn!$B1147="",0,Txn!$O1147)</f>
        <v>0</v>
      </c>
      <c r="J2281" s="40">
        <f>IF(Txn!$B1147="",0,Txn!$P1147)</f>
        <v>0</v>
      </c>
      <c r="K2281" s="41">
        <f>IF($A2281="","",IFERROR(VALUE(MID($A2281,6,2)),""))</f>
        <v>0</v>
      </c>
      <c r="L2281" s="39">
        <f>IF(Txn!$K1147="","",Txn!$K1147)</f>
        <v>0</v>
      </c>
      <c r="N2281" s="42">
        <f>IF($D2281="",0,COUNTIF(BankAccts,$D2281))</f>
        <v>0</v>
      </c>
    </row>
    <row r="2282" spans="1:14">
      <c r="A2282" s="38">
        <f>IF(Txn!$B1147="","",Txn!$B1147)</f>
        <v>0</v>
      </c>
      <c r="B2282" s="38">
        <f>IF(Txn!$B1147="","",Txn!$C1147)</f>
        <v>0</v>
      </c>
      <c r="C2282" s="39">
        <f>IF(Txn!$B1147="","","تراکنش بانکی")</f>
        <v>0</v>
      </c>
      <c r="D2282" s="38">
        <f>IF(Txn!$B1147="","",IF(IF(Txn!$U1147="TRF",Txn!$Y1147,Txn!$Z1147)="","",IF(Txn!$U1147="TRF",Txn!$Y1147,Txn!$Z1147)))</f>
        <v>0</v>
      </c>
      <c r="E2282" s="39">
        <f>IF($D2282="","",IFERROR(VLOOKUP($D2282,AcctTbl,2,0),""))</f>
        <v>0</v>
      </c>
      <c r="F2282" s="39">
        <f>IF($D2282="","",IFERROR(VLOOKUP($D2282,AcctTbl,3,0),""))</f>
        <v>0</v>
      </c>
      <c r="G2282" s="39">
        <f>IF(Txn!$B1147="","",Txn!$D1147)</f>
        <v>0</v>
      </c>
      <c r="H2282" s="38">
        <f>IF(Txn!$B1147="","",Txn!$E1147)</f>
        <v>0</v>
      </c>
      <c r="I2282" s="40">
        <f>IF(Txn!$B1147="",0,Txn!$Q1147)</f>
        <v>0</v>
      </c>
      <c r="J2282" s="40">
        <f>IF(Txn!$B1147="",0,Txn!$R1147)</f>
        <v>0</v>
      </c>
      <c r="K2282" s="41">
        <f>IF($A2282="","",IFERROR(VALUE(MID($A2282,6,2)),""))</f>
        <v>0</v>
      </c>
      <c r="L2282" s="39">
        <f>IF(Txn!$K1147="","","طرف مقابل — "&amp;Txn!$K1147)</f>
        <v>0</v>
      </c>
      <c r="N2282" s="42">
        <f>IF($D2282="",0,COUNTIF(BankAccts,$D2282))</f>
        <v>0</v>
      </c>
    </row>
    <row r="2283" spans="1:14">
      <c r="A2283" s="38">
        <f>IF(Txn!$B1148="","",Txn!$B1148)</f>
        <v>0</v>
      </c>
      <c r="B2283" s="38">
        <f>IF(Txn!$B1148="","",Txn!$C1148)</f>
        <v>0</v>
      </c>
      <c r="C2283" s="39">
        <f>IF(Txn!$B1148="","","تراکنش بانکی")</f>
        <v>0</v>
      </c>
      <c r="D2283" s="38">
        <f>IF(Txn!$B1148="","",IF(Txn!$X1148="","",Txn!$X1148))</f>
        <v>0</v>
      </c>
      <c r="E2283" s="39">
        <f>IF($D2283="","",IFERROR(VLOOKUP($D2283,AcctTbl,2,0),""))</f>
        <v>0</v>
      </c>
      <c r="F2283" s="39">
        <f>IF($D2283="","",IFERROR(VLOOKUP($D2283,AcctTbl,3,0),""))</f>
        <v>0</v>
      </c>
      <c r="G2283" s="39">
        <f>IF(Txn!$B1148="","",Txn!$D1148)</f>
        <v>0</v>
      </c>
      <c r="H2283" s="38">
        <f>IF(Txn!$B1148="","",Txn!$E1148)</f>
        <v>0</v>
      </c>
      <c r="I2283" s="40">
        <f>IF(Txn!$B1148="",0,Txn!$O1148)</f>
        <v>0</v>
      </c>
      <c r="J2283" s="40">
        <f>IF(Txn!$B1148="",0,Txn!$P1148)</f>
        <v>0</v>
      </c>
      <c r="K2283" s="41">
        <f>IF($A2283="","",IFERROR(VALUE(MID($A2283,6,2)),""))</f>
        <v>0</v>
      </c>
      <c r="L2283" s="39">
        <f>IF(Txn!$K1148="","",Txn!$K1148)</f>
        <v>0</v>
      </c>
      <c r="N2283" s="42">
        <f>IF($D2283="",0,COUNTIF(BankAccts,$D2283))</f>
        <v>0</v>
      </c>
    </row>
    <row r="2284" spans="1:14">
      <c r="A2284" s="38">
        <f>IF(Txn!$B1148="","",Txn!$B1148)</f>
        <v>0</v>
      </c>
      <c r="B2284" s="38">
        <f>IF(Txn!$B1148="","",Txn!$C1148)</f>
        <v>0</v>
      </c>
      <c r="C2284" s="39">
        <f>IF(Txn!$B1148="","","تراکنش بانکی")</f>
        <v>0</v>
      </c>
      <c r="D2284" s="38">
        <f>IF(Txn!$B1148="","",IF(IF(Txn!$U1148="TRF",Txn!$Y1148,Txn!$Z1148)="","",IF(Txn!$U1148="TRF",Txn!$Y1148,Txn!$Z1148)))</f>
        <v>0</v>
      </c>
      <c r="E2284" s="39">
        <f>IF($D2284="","",IFERROR(VLOOKUP($D2284,AcctTbl,2,0),""))</f>
        <v>0</v>
      </c>
      <c r="F2284" s="39">
        <f>IF($D2284="","",IFERROR(VLOOKUP($D2284,AcctTbl,3,0),""))</f>
        <v>0</v>
      </c>
      <c r="G2284" s="39">
        <f>IF(Txn!$B1148="","",Txn!$D1148)</f>
        <v>0</v>
      </c>
      <c r="H2284" s="38">
        <f>IF(Txn!$B1148="","",Txn!$E1148)</f>
        <v>0</v>
      </c>
      <c r="I2284" s="40">
        <f>IF(Txn!$B1148="",0,Txn!$Q1148)</f>
        <v>0</v>
      </c>
      <c r="J2284" s="40">
        <f>IF(Txn!$B1148="",0,Txn!$R1148)</f>
        <v>0</v>
      </c>
      <c r="K2284" s="41">
        <f>IF($A2284="","",IFERROR(VALUE(MID($A2284,6,2)),""))</f>
        <v>0</v>
      </c>
      <c r="L2284" s="39">
        <f>IF(Txn!$K1148="","","طرف مقابل — "&amp;Txn!$K1148)</f>
        <v>0</v>
      </c>
      <c r="N2284" s="42">
        <f>IF($D2284="",0,COUNTIF(BankAccts,$D2284))</f>
        <v>0</v>
      </c>
    </row>
    <row r="2285" spans="1:14">
      <c r="A2285" s="38">
        <f>IF(Txn!$B1149="","",Txn!$B1149)</f>
        <v>0</v>
      </c>
      <c r="B2285" s="38">
        <f>IF(Txn!$B1149="","",Txn!$C1149)</f>
        <v>0</v>
      </c>
      <c r="C2285" s="39">
        <f>IF(Txn!$B1149="","","تراکنش بانکی")</f>
        <v>0</v>
      </c>
      <c r="D2285" s="38">
        <f>IF(Txn!$B1149="","",IF(Txn!$X1149="","",Txn!$X1149))</f>
        <v>0</v>
      </c>
      <c r="E2285" s="39">
        <f>IF($D2285="","",IFERROR(VLOOKUP($D2285,AcctTbl,2,0),""))</f>
        <v>0</v>
      </c>
      <c r="F2285" s="39">
        <f>IF($D2285="","",IFERROR(VLOOKUP($D2285,AcctTbl,3,0),""))</f>
        <v>0</v>
      </c>
      <c r="G2285" s="39">
        <f>IF(Txn!$B1149="","",Txn!$D1149)</f>
        <v>0</v>
      </c>
      <c r="H2285" s="38">
        <f>IF(Txn!$B1149="","",Txn!$E1149)</f>
        <v>0</v>
      </c>
      <c r="I2285" s="40">
        <f>IF(Txn!$B1149="",0,Txn!$O1149)</f>
        <v>0</v>
      </c>
      <c r="J2285" s="40">
        <f>IF(Txn!$B1149="",0,Txn!$P1149)</f>
        <v>0</v>
      </c>
      <c r="K2285" s="41">
        <f>IF($A2285="","",IFERROR(VALUE(MID($A2285,6,2)),""))</f>
        <v>0</v>
      </c>
      <c r="L2285" s="39">
        <f>IF(Txn!$K1149="","",Txn!$K1149)</f>
        <v>0</v>
      </c>
      <c r="N2285" s="42">
        <f>IF($D2285="",0,COUNTIF(BankAccts,$D2285))</f>
        <v>0</v>
      </c>
    </row>
    <row r="2286" spans="1:14">
      <c r="A2286" s="38">
        <f>IF(Txn!$B1149="","",Txn!$B1149)</f>
        <v>0</v>
      </c>
      <c r="B2286" s="38">
        <f>IF(Txn!$B1149="","",Txn!$C1149)</f>
        <v>0</v>
      </c>
      <c r="C2286" s="39">
        <f>IF(Txn!$B1149="","","تراکنش بانکی")</f>
        <v>0</v>
      </c>
      <c r="D2286" s="38">
        <f>IF(Txn!$B1149="","",IF(IF(Txn!$U1149="TRF",Txn!$Y1149,Txn!$Z1149)="","",IF(Txn!$U1149="TRF",Txn!$Y1149,Txn!$Z1149)))</f>
        <v>0</v>
      </c>
      <c r="E2286" s="39">
        <f>IF($D2286="","",IFERROR(VLOOKUP($D2286,AcctTbl,2,0),""))</f>
        <v>0</v>
      </c>
      <c r="F2286" s="39">
        <f>IF($D2286="","",IFERROR(VLOOKUP($D2286,AcctTbl,3,0),""))</f>
        <v>0</v>
      </c>
      <c r="G2286" s="39">
        <f>IF(Txn!$B1149="","",Txn!$D1149)</f>
        <v>0</v>
      </c>
      <c r="H2286" s="38">
        <f>IF(Txn!$B1149="","",Txn!$E1149)</f>
        <v>0</v>
      </c>
      <c r="I2286" s="40">
        <f>IF(Txn!$B1149="",0,Txn!$Q1149)</f>
        <v>0</v>
      </c>
      <c r="J2286" s="40">
        <f>IF(Txn!$B1149="",0,Txn!$R1149)</f>
        <v>0</v>
      </c>
      <c r="K2286" s="41">
        <f>IF($A2286="","",IFERROR(VALUE(MID($A2286,6,2)),""))</f>
        <v>0</v>
      </c>
      <c r="L2286" s="39">
        <f>IF(Txn!$K1149="","","طرف مقابل — "&amp;Txn!$K1149)</f>
        <v>0</v>
      </c>
      <c r="N2286" s="42">
        <f>IF($D2286="",0,COUNTIF(BankAccts,$D2286))</f>
        <v>0</v>
      </c>
    </row>
    <row r="2287" spans="1:14">
      <c r="A2287" s="38">
        <f>IF(Txn!$B1150="","",Txn!$B1150)</f>
        <v>0</v>
      </c>
      <c r="B2287" s="38">
        <f>IF(Txn!$B1150="","",Txn!$C1150)</f>
        <v>0</v>
      </c>
      <c r="C2287" s="39">
        <f>IF(Txn!$B1150="","","تراکنش بانکی")</f>
        <v>0</v>
      </c>
      <c r="D2287" s="38">
        <f>IF(Txn!$B1150="","",IF(Txn!$X1150="","",Txn!$X1150))</f>
        <v>0</v>
      </c>
      <c r="E2287" s="39">
        <f>IF($D2287="","",IFERROR(VLOOKUP($D2287,AcctTbl,2,0),""))</f>
        <v>0</v>
      </c>
      <c r="F2287" s="39">
        <f>IF($D2287="","",IFERROR(VLOOKUP($D2287,AcctTbl,3,0),""))</f>
        <v>0</v>
      </c>
      <c r="G2287" s="39">
        <f>IF(Txn!$B1150="","",Txn!$D1150)</f>
        <v>0</v>
      </c>
      <c r="H2287" s="38">
        <f>IF(Txn!$B1150="","",Txn!$E1150)</f>
        <v>0</v>
      </c>
      <c r="I2287" s="40">
        <f>IF(Txn!$B1150="",0,Txn!$O1150)</f>
        <v>0</v>
      </c>
      <c r="J2287" s="40">
        <f>IF(Txn!$B1150="",0,Txn!$P1150)</f>
        <v>0</v>
      </c>
      <c r="K2287" s="41">
        <f>IF($A2287="","",IFERROR(VALUE(MID($A2287,6,2)),""))</f>
        <v>0</v>
      </c>
      <c r="L2287" s="39">
        <f>IF(Txn!$K1150="","",Txn!$K1150)</f>
        <v>0</v>
      </c>
      <c r="N2287" s="42">
        <f>IF($D2287="",0,COUNTIF(BankAccts,$D2287))</f>
        <v>0</v>
      </c>
    </row>
    <row r="2288" spans="1:14">
      <c r="A2288" s="38">
        <f>IF(Txn!$B1150="","",Txn!$B1150)</f>
        <v>0</v>
      </c>
      <c r="B2288" s="38">
        <f>IF(Txn!$B1150="","",Txn!$C1150)</f>
        <v>0</v>
      </c>
      <c r="C2288" s="39">
        <f>IF(Txn!$B1150="","","تراکنش بانکی")</f>
        <v>0</v>
      </c>
      <c r="D2288" s="38">
        <f>IF(Txn!$B1150="","",IF(IF(Txn!$U1150="TRF",Txn!$Y1150,Txn!$Z1150)="","",IF(Txn!$U1150="TRF",Txn!$Y1150,Txn!$Z1150)))</f>
        <v>0</v>
      </c>
      <c r="E2288" s="39">
        <f>IF($D2288="","",IFERROR(VLOOKUP($D2288,AcctTbl,2,0),""))</f>
        <v>0</v>
      </c>
      <c r="F2288" s="39">
        <f>IF($D2288="","",IFERROR(VLOOKUP($D2288,AcctTbl,3,0),""))</f>
        <v>0</v>
      </c>
      <c r="G2288" s="39">
        <f>IF(Txn!$B1150="","",Txn!$D1150)</f>
        <v>0</v>
      </c>
      <c r="H2288" s="38">
        <f>IF(Txn!$B1150="","",Txn!$E1150)</f>
        <v>0</v>
      </c>
      <c r="I2288" s="40">
        <f>IF(Txn!$B1150="",0,Txn!$Q1150)</f>
        <v>0</v>
      </c>
      <c r="J2288" s="40">
        <f>IF(Txn!$B1150="",0,Txn!$R1150)</f>
        <v>0</v>
      </c>
      <c r="K2288" s="41">
        <f>IF($A2288="","",IFERROR(VALUE(MID($A2288,6,2)),""))</f>
        <v>0</v>
      </c>
      <c r="L2288" s="39">
        <f>IF(Txn!$K1150="","","طرف مقابل — "&amp;Txn!$K1150)</f>
        <v>0</v>
      </c>
      <c r="N2288" s="42">
        <f>IF($D2288="",0,COUNTIF(BankAccts,$D2288))</f>
        <v>0</v>
      </c>
    </row>
    <row r="2289" spans="1:14">
      <c r="A2289" s="38">
        <f>IF(Txn!$B1151="","",Txn!$B1151)</f>
        <v>0</v>
      </c>
      <c r="B2289" s="38">
        <f>IF(Txn!$B1151="","",Txn!$C1151)</f>
        <v>0</v>
      </c>
      <c r="C2289" s="39">
        <f>IF(Txn!$B1151="","","تراکنش بانکی")</f>
        <v>0</v>
      </c>
      <c r="D2289" s="38">
        <f>IF(Txn!$B1151="","",IF(Txn!$X1151="","",Txn!$X1151))</f>
        <v>0</v>
      </c>
      <c r="E2289" s="39">
        <f>IF($D2289="","",IFERROR(VLOOKUP($D2289,AcctTbl,2,0),""))</f>
        <v>0</v>
      </c>
      <c r="F2289" s="39">
        <f>IF($D2289="","",IFERROR(VLOOKUP($D2289,AcctTbl,3,0),""))</f>
        <v>0</v>
      </c>
      <c r="G2289" s="39">
        <f>IF(Txn!$B1151="","",Txn!$D1151)</f>
        <v>0</v>
      </c>
      <c r="H2289" s="38">
        <f>IF(Txn!$B1151="","",Txn!$E1151)</f>
        <v>0</v>
      </c>
      <c r="I2289" s="40">
        <f>IF(Txn!$B1151="",0,Txn!$O1151)</f>
        <v>0</v>
      </c>
      <c r="J2289" s="40">
        <f>IF(Txn!$B1151="",0,Txn!$P1151)</f>
        <v>0</v>
      </c>
      <c r="K2289" s="41">
        <f>IF($A2289="","",IFERROR(VALUE(MID($A2289,6,2)),""))</f>
        <v>0</v>
      </c>
      <c r="L2289" s="39">
        <f>IF(Txn!$K1151="","",Txn!$K1151)</f>
        <v>0</v>
      </c>
      <c r="N2289" s="42">
        <f>IF($D2289="",0,COUNTIF(BankAccts,$D2289))</f>
        <v>0</v>
      </c>
    </row>
    <row r="2290" spans="1:14">
      <c r="A2290" s="38">
        <f>IF(Txn!$B1151="","",Txn!$B1151)</f>
        <v>0</v>
      </c>
      <c r="B2290" s="38">
        <f>IF(Txn!$B1151="","",Txn!$C1151)</f>
        <v>0</v>
      </c>
      <c r="C2290" s="39">
        <f>IF(Txn!$B1151="","","تراکنش بانکی")</f>
        <v>0</v>
      </c>
      <c r="D2290" s="38">
        <f>IF(Txn!$B1151="","",IF(IF(Txn!$U1151="TRF",Txn!$Y1151,Txn!$Z1151)="","",IF(Txn!$U1151="TRF",Txn!$Y1151,Txn!$Z1151)))</f>
        <v>0</v>
      </c>
      <c r="E2290" s="39">
        <f>IF($D2290="","",IFERROR(VLOOKUP($D2290,AcctTbl,2,0),""))</f>
        <v>0</v>
      </c>
      <c r="F2290" s="39">
        <f>IF($D2290="","",IFERROR(VLOOKUP($D2290,AcctTbl,3,0),""))</f>
        <v>0</v>
      </c>
      <c r="G2290" s="39">
        <f>IF(Txn!$B1151="","",Txn!$D1151)</f>
        <v>0</v>
      </c>
      <c r="H2290" s="38">
        <f>IF(Txn!$B1151="","",Txn!$E1151)</f>
        <v>0</v>
      </c>
      <c r="I2290" s="40">
        <f>IF(Txn!$B1151="",0,Txn!$Q1151)</f>
        <v>0</v>
      </c>
      <c r="J2290" s="40">
        <f>IF(Txn!$B1151="",0,Txn!$R1151)</f>
        <v>0</v>
      </c>
      <c r="K2290" s="41">
        <f>IF($A2290="","",IFERROR(VALUE(MID($A2290,6,2)),""))</f>
        <v>0</v>
      </c>
      <c r="L2290" s="39">
        <f>IF(Txn!$K1151="","","طرف مقابل — "&amp;Txn!$K1151)</f>
        <v>0</v>
      </c>
      <c r="N2290" s="42">
        <f>IF($D2290="",0,COUNTIF(BankAccts,$D2290))</f>
        <v>0</v>
      </c>
    </row>
    <row r="2291" spans="1:14">
      <c r="A2291" s="38">
        <f>IF(Txn!$B1152="","",Txn!$B1152)</f>
        <v>0</v>
      </c>
      <c r="B2291" s="38">
        <f>IF(Txn!$B1152="","",Txn!$C1152)</f>
        <v>0</v>
      </c>
      <c r="C2291" s="39">
        <f>IF(Txn!$B1152="","","تراکنش بانکی")</f>
        <v>0</v>
      </c>
      <c r="D2291" s="38">
        <f>IF(Txn!$B1152="","",IF(Txn!$X1152="","",Txn!$X1152))</f>
        <v>0</v>
      </c>
      <c r="E2291" s="39">
        <f>IF($D2291="","",IFERROR(VLOOKUP($D2291,AcctTbl,2,0),""))</f>
        <v>0</v>
      </c>
      <c r="F2291" s="39">
        <f>IF($D2291="","",IFERROR(VLOOKUP($D2291,AcctTbl,3,0),""))</f>
        <v>0</v>
      </c>
      <c r="G2291" s="39">
        <f>IF(Txn!$B1152="","",Txn!$D1152)</f>
        <v>0</v>
      </c>
      <c r="H2291" s="38">
        <f>IF(Txn!$B1152="","",Txn!$E1152)</f>
        <v>0</v>
      </c>
      <c r="I2291" s="40">
        <f>IF(Txn!$B1152="",0,Txn!$O1152)</f>
        <v>0</v>
      </c>
      <c r="J2291" s="40">
        <f>IF(Txn!$B1152="",0,Txn!$P1152)</f>
        <v>0</v>
      </c>
      <c r="K2291" s="41">
        <f>IF($A2291="","",IFERROR(VALUE(MID($A2291,6,2)),""))</f>
        <v>0</v>
      </c>
      <c r="L2291" s="39">
        <f>IF(Txn!$K1152="","",Txn!$K1152)</f>
        <v>0</v>
      </c>
      <c r="N2291" s="42">
        <f>IF($D2291="",0,COUNTIF(BankAccts,$D2291))</f>
        <v>0</v>
      </c>
    </row>
    <row r="2292" spans="1:14">
      <c r="A2292" s="38">
        <f>IF(Txn!$B1152="","",Txn!$B1152)</f>
        <v>0</v>
      </c>
      <c r="B2292" s="38">
        <f>IF(Txn!$B1152="","",Txn!$C1152)</f>
        <v>0</v>
      </c>
      <c r="C2292" s="39">
        <f>IF(Txn!$B1152="","","تراکنش بانکی")</f>
        <v>0</v>
      </c>
      <c r="D2292" s="38">
        <f>IF(Txn!$B1152="","",IF(IF(Txn!$U1152="TRF",Txn!$Y1152,Txn!$Z1152)="","",IF(Txn!$U1152="TRF",Txn!$Y1152,Txn!$Z1152)))</f>
        <v>0</v>
      </c>
      <c r="E2292" s="39">
        <f>IF($D2292="","",IFERROR(VLOOKUP($D2292,AcctTbl,2,0),""))</f>
        <v>0</v>
      </c>
      <c r="F2292" s="39">
        <f>IF($D2292="","",IFERROR(VLOOKUP($D2292,AcctTbl,3,0),""))</f>
        <v>0</v>
      </c>
      <c r="G2292" s="39">
        <f>IF(Txn!$B1152="","",Txn!$D1152)</f>
        <v>0</v>
      </c>
      <c r="H2292" s="38">
        <f>IF(Txn!$B1152="","",Txn!$E1152)</f>
        <v>0</v>
      </c>
      <c r="I2292" s="40">
        <f>IF(Txn!$B1152="",0,Txn!$Q1152)</f>
        <v>0</v>
      </c>
      <c r="J2292" s="40">
        <f>IF(Txn!$B1152="",0,Txn!$R1152)</f>
        <v>0</v>
      </c>
      <c r="K2292" s="41">
        <f>IF($A2292="","",IFERROR(VALUE(MID($A2292,6,2)),""))</f>
        <v>0</v>
      </c>
      <c r="L2292" s="39">
        <f>IF(Txn!$K1152="","","طرف مقابل — "&amp;Txn!$K1152)</f>
        <v>0</v>
      </c>
      <c r="N2292" s="42">
        <f>IF($D2292="",0,COUNTIF(BankAccts,$D2292))</f>
        <v>0</v>
      </c>
    </row>
    <row r="2293" spans="1:14">
      <c r="A2293" s="38">
        <f>IF(Txn!$B1153="","",Txn!$B1153)</f>
        <v>0</v>
      </c>
      <c r="B2293" s="38">
        <f>IF(Txn!$B1153="","",Txn!$C1153)</f>
        <v>0</v>
      </c>
      <c r="C2293" s="39">
        <f>IF(Txn!$B1153="","","تراکنش بانکی")</f>
        <v>0</v>
      </c>
      <c r="D2293" s="38">
        <f>IF(Txn!$B1153="","",IF(Txn!$X1153="","",Txn!$X1153))</f>
        <v>0</v>
      </c>
      <c r="E2293" s="39">
        <f>IF($D2293="","",IFERROR(VLOOKUP($D2293,AcctTbl,2,0),""))</f>
        <v>0</v>
      </c>
      <c r="F2293" s="39">
        <f>IF($D2293="","",IFERROR(VLOOKUP($D2293,AcctTbl,3,0),""))</f>
        <v>0</v>
      </c>
      <c r="G2293" s="39">
        <f>IF(Txn!$B1153="","",Txn!$D1153)</f>
        <v>0</v>
      </c>
      <c r="H2293" s="38">
        <f>IF(Txn!$B1153="","",Txn!$E1153)</f>
        <v>0</v>
      </c>
      <c r="I2293" s="40">
        <f>IF(Txn!$B1153="",0,Txn!$O1153)</f>
        <v>0</v>
      </c>
      <c r="J2293" s="40">
        <f>IF(Txn!$B1153="",0,Txn!$P1153)</f>
        <v>0</v>
      </c>
      <c r="K2293" s="41">
        <f>IF($A2293="","",IFERROR(VALUE(MID($A2293,6,2)),""))</f>
        <v>0</v>
      </c>
      <c r="L2293" s="39">
        <f>IF(Txn!$K1153="","",Txn!$K1153)</f>
        <v>0</v>
      </c>
      <c r="N2293" s="42">
        <f>IF($D2293="",0,COUNTIF(BankAccts,$D2293))</f>
        <v>0</v>
      </c>
    </row>
    <row r="2294" spans="1:14">
      <c r="A2294" s="38">
        <f>IF(Txn!$B1153="","",Txn!$B1153)</f>
        <v>0</v>
      </c>
      <c r="B2294" s="38">
        <f>IF(Txn!$B1153="","",Txn!$C1153)</f>
        <v>0</v>
      </c>
      <c r="C2294" s="39">
        <f>IF(Txn!$B1153="","","تراکنش بانکی")</f>
        <v>0</v>
      </c>
      <c r="D2294" s="38">
        <f>IF(Txn!$B1153="","",IF(IF(Txn!$U1153="TRF",Txn!$Y1153,Txn!$Z1153)="","",IF(Txn!$U1153="TRF",Txn!$Y1153,Txn!$Z1153)))</f>
        <v>0</v>
      </c>
      <c r="E2294" s="39">
        <f>IF($D2294="","",IFERROR(VLOOKUP($D2294,AcctTbl,2,0),""))</f>
        <v>0</v>
      </c>
      <c r="F2294" s="39">
        <f>IF($D2294="","",IFERROR(VLOOKUP($D2294,AcctTbl,3,0),""))</f>
        <v>0</v>
      </c>
      <c r="G2294" s="39">
        <f>IF(Txn!$B1153="","",Txn!$D1153)</f>
        <v>0</v>
      </c>
      <c r="H2294" s="38">
        <f>IF(Txn!$B1153="","",Txn!$E1153)</f>
        <v>0</v>
      </c>
      <c r="I2294" s="40">
        <f>IF(Txn!$B1153="",0,Txn!$Q1153)</f>
        <v>0</v>
      </c>
      <c r="J2294" s="40">
        <f>IF(Txn!$B1153="",0,Txn!$R1153)</f>
        <v>0</v>
      </c>
      <c r="K2294" s="41">
        <f>IF($A2294="","",IFERROR(VALUE(MID($A2294,6,2)),""))</f>
        <v>0</v>
      </c>
      <c r="L2294" s="39">
        <f>IF(Txn!$K1153="","","طرف مقابل — "&amp;Txn!$K1153)</f>
        <v>0</v>
      </c>
      <c r="N2294" s="42">
        <f>IF($D2294="",0,COUNTIF(BankAccts,$D2294))</f>
        <v>0</v>
      </c>
    </row>
    <row r="2295" spans="1:14">
      <c r="A2295" s="38">
        <f>IF(Txn!$B1154="","",Txn!$B1154)</f>
        <v>0</v>
      </c>
      <c r="B2295" s="38">
        <f>IF(Txn!$B1154="","",Txn!$C1154)</f>
        <v>0</v>
      </c>
      <c r="C2295" s="39">
        <f>IF(Txn!$B1154="","","تراکنش بانکی")</f>
        <v>0</v>
      </c>
      <c r="D2295" s="38">
        <f>IF(Txn!$B1154="","",IF(Txn!$X1154="","",Txn!$X1154))</f>
        <v>0</v>
      </c>
      <c r="E2295" s="39">
        <f>IF($D2295="","",IFERROR(VLOOKUP($D2295,AcctTbl,2,0),""))</f>
        <v>0</v>
      </c>
      <c r="F2295" s="39">
        <f>IF($D2295="","",IFERROR(VLOOKUP($D2295,AcctTbl,3,0),""))</f>
        <v>0</v>
      </c>
      <c r="G2295" s="39">
        <f>IF(Txn!$B1154="","",Txn!$D1154)</f>
        <v>0</v>
      </c>
      <c r="H2295" s="38">
        <f>IF(Txn!$B1154="","",Txn!$E1154)</f>
        <v>0</v>
      </c>
      <c r="I2295" s="40">
        <f>IF(Txn!$B1154="",0,Txn!$O1154)</f>
        <v>0</v>
      </c>
      <c r="J2295" s="40">
        <f>IF(Txn!$B1154="",0,Txn!$P1154)</f>
        <v>0</v>
      </c>
      <c r="K2295" s="41">
        <f>IF($A2295="","",IFERROR(VALUE(MID($A2295,6,2)),""))</f>
        <v>0</v>
      </c>
      <c r="L2295" s="39">
        <f>IF(Txn!$K1154="","",Txn!$K1154)</f>
        <v>0</v>
      </c>
      <c r="N2295" s="42">
        <f>IF($D2295="",0,COUNTIF(BankAccts,$D2295))</f>
        <v>0</v>
      </c>
    </row>
    <row r="2296" spans="1:14">
      <c r="A2296" s="38">
        <f>IF(Txn!$B1154="","",Txn!$B1154)</f>
        <v>0</v>
      </c>
      <c r="B2296" s="38">
        <f>IF(Txn!$B1154="","",Txn!$C1154)</f>
        <v>0</v>
      </c>
      <c r="C2296" s="39">
        <f>IF(Txn!$B1154="","","تراکنش بانکی")</f>
        <v>0</v>
      </c>
      <c r="D2296" s="38">
        <f>IF(Txn!$B1154="","",IF(IF(Txn!$U1154="TRF",Txn!$Y1154,Txn!$Z1154)="","",IF(Txn!$U1154="TRF",Txn!$Y1154,Txn!$Z1154)))</f>
        <v>0</v>
      </c>
      <c r="E2296" s="39">
        <f>IF($D2296="","",IFERROR(VLOOKUP($D2296,AcctTbl,2,0),""))</f>
        <v>0</v>
      </c>
      <c r="F2296" s="39">
        <f>IF($D2296="","",IFERROR(VLOOKUP($D2296,AcctTbl,3,0),""))</f>
        <v>0</v>
      </c>
      <c r="G2296" s="39">
        <f>IF(Txn!$B1154="","",Txn!$D1154)</f>
        <v>0</v>
      </c>
      <c r="H2296" s="38">
        <f>IF(Txn!$B1154="","",Txn!$E1154)</f>
        <v>0</v>
      </c>
      <c r="I2296" s="40">
        <f>IF(Txn!$B1154="",0,Txn!$Q1154)</f>
        <v>0</v>
      </c>
      <c r="J2296" s="40">
        <f>IF(Txn!$B1154="",0,Txn!$R1154)</f>
        <v>0</v>
      </c>
      <c r="K2296" s="41">
        <f>IF($A2296="","",IFERROR(VALUE(MID($A2296,6,2)),""))</f>
        <v>0</v>
      </c>
      <c r="L2296" s="39">
        <f>IF(Txn!$K1154="","","طرف مقابل — "&amp;Txn!$K1154)</f>
        <v>0</v>
      </c>
      <c r="N2296" s="42">
        <f>IF($D2296="",0,COUNTIF(BankAccts,$D2296))</f>
        <v>0</v>
      </c>
    </row>
    <row r="2297" spans="1:14">
      <c r="A2297" s="38">
        <f>IF(Txn!$B1155="","",Txn!$B1155)</f>
        <v>0</v>
      </c>
      <c r="B2297" s="38">
        <f>IF(Txn!$B1155="","",Txn!$C1155)</f>
        <v>0</v>
      </c>
      <c r="C2297" s="39">
        <f>IF(Txn!$B1155="","","تراکنش بانکی")</f>
        <v>0</v>
      </c>
      <c r="D2297" s="38">
        <f>IF(Txn!$B1155="","",IF(Txn!$X1155="","",Txn!$X1155))</f>
        <v>0</v>
      </c>
      <c r="E2297" s="39">
        <f>IF($D2297="","",IFERROR(VLOOKUP($D2297,AcctTbl,2,0),""))</f>
        <v>0</v>
      </c>
      <c r="F2297" s="39">
        <f>IF($D2297="","",IFERROR(VLOOKUP($D2297,AcctTbl,3,0),""))</f>
        <v>0</v>
      </c>
      <c r="G2297" s="39">
        <f>IF(Txn!$B1155="","",Txn!$D1155)</f>
        <v>0</v>
      </c>
      <c r="H2297" s="38">
        <f>IF(Txn!$B1155="","",Txn!$E1155)</f>
        <v>0</v>
      </c>
      <c r="I2297" s="40">
        <f>IF(Txn!$B1155="",0,Txn!$O1155)</f>
        <v>0</v>
      </c>
      <c r="J2297" s="40">
        <f>IF(Txn!$B1155="",0,Txn!$P1155)</f>
        <v>0</v>
      </c>
      <c r="K2297" s="41">
        <f>IF($A2297="","",IFERROR(VALUE(MID($A2297,6,2)),""))</f>
        <v>0</v>
      </c>
      <c r="L2297" s="39">
        <f>IF(Txn!$K1155="","",Txn!$K1155)</f>
        <v>0</v>
      </c>
      <c r="N2297" s="42">
        <f>IF($D2297="",0,COUNTIF(BankAccts,$D2297))</f>
        <v>0</v>
      </c>
    </row>
    <row r="2298" spans="1:14">
      <c r="A2298" s="38">
        <f>IF(Txn!$B1155="","",Txn!$B1155)</f>
        <v>0</v>
      </c>
      <c r="B2298" s="38">
        <f>IF(Txn!$B1155="","",Txn!$C1155)</f>
        <v>0</v>
      </c>
      <c r="C2298" s="39">
        <f>IF(Txn!$B1155="","","تراکنش بانکی")</f>
        <v>0</v>
      </c>
      <c r="D2298" s="38">
        <f>IF(Txn!$B1155="","",IF(IF(Txn!$U1155="TRF",Txn!$Y1155,Txn!$Z1155)="","",IF(Txn!$U1155="TRF",Txn!$Y1155,Txn!$Z1155)))</f>
        <v>0</v>
      </c>
      <c r="E2298" s="39">
        <f>IF($D2298="","",IFERROR(VLOOKUP($D2298,AcctTbl,2,0),""))</f>
        <v>0</v>
      </c>
      <c r="F2298" s="39">
        <f>IF($D2298="","",IFERROR(VLOOKUP($D2298,AcctTbl,3,0),""))</f>
        <v>0</v>
      </c>
      <c r="G2298" s="39">
        <f>IF(Txn!$B1155="","",Txn!$D1155)</f>
        <v>0</v>
      </c>
      <c r="H2298" s="38">
        <f>IF(Txn!$B1155="","",Txn!$E1155)</f>
        <v>0</v>
      </c>
      <c r="I2298" s="40">
        <f>IF(Txn!$B1155="",0,Txn!$Q1155)</f>
        <v>0</v>
      </c>
      <c r="J2298" s="40">
        <f>IF(Txn!$B1155="",0,Txn!$R1155)</f>
        <v>0</v>
      </c>
      <c r="K2298" s="41">
        <f>IF($A2298="","",IFERROR(VALUE(MID($A2298,6,2)),""))</f>
        <v>0</v>
      </c>
      <c r="L2298" s="39">
        <f>IF(Txn!$K1155="","","طرف مقابل — "&amp;Txn!$K1155)</f>
        <v>0</v>
      </c>
      <c r="N2298" s="42">
        <f>IF($D2298="",0,COUNTIF(BankAccts,$D2298))</f>
        <v>0</v>
      </c>
    </row>
    <row r="2299" spans="1:14">
      <c r="A2299" s="38">
        <f>IF(Txn!$B1156="","",Txn!$B1156)</f>
        <v>0</v>
      </c>
      <c r="B2299" s="38">
        <f>IF(Txn!$B1156="","",Txn!$C1156)</f>
        <v>0</v>
      </c>
      <c r="C2299" s="39">
        <f>IF(Txn!$B1156="","","تراکنش بانکی")</f>
        <v>0</v>
      </c>
      <c r="D2299" s="38">
        <f>IF(Txn!$B1156="","",IF(Txn!$X1156="","",Txn!$X1156))</f>
        <v>0</v>
      </c>
      <c r="E2299" s="39">
        <f>IF($D2299="","",IFERROR(VLOOKUP($D2299,AcctTbl,2,0),""))</f>
        <v>0</v>
      </c>
      <c r="F2299" s="39">
        <f>IF($D2299="","",IFERROR(VLOOKUP($D2299,AcctTbl,3,0),""))</f>
        <v>0</v>
      </c>
      <c r="G2299" s="39">
        <f>IF(Txn!$B1156="","",Txn!$D1156)</f>
        <v>0</v>
      </c>
      <c r="H2299" s="38">
        <f>IF(Txn!$B1156="","",Txn!$E1156)</f>
        <v>0</v>
      </c>
      <c r="I2299" s="40">
        <f>IF(Txn!$B1156="",0,Txn!$O1156)</f>
        <v>0</v>
      </c>
      <c r="J2299" s="40">
        <f>IF(Txn!$B1156="",0,Txn!$P1156)</f>
        <v>0</v>
      </c>
      <c r="K2299" s="41">
        <f>IF($A2299="","",IFERROR(VALUE(MID($A2299,6,2)),""))</f>
        <v>0</v>
      </c>
      <c r="L2299" s="39">
        <f>IF(Txn!$K1156="","",Txn!$K1156)</f>
        <v>0</v>
      </c>
      <c r="N2299" s="42">
        <f>IF($D2299="",0,COUNTIF(BankAccts,$D2299))</f>
        <v>0</v>
      </c>
    </row>
    <row r="2300" spans="1:14">
      <c r="A2300" s="38">
        <f>IF(Txn!$B1156="","",Txn!$B1156)</f>
        <v>0</v>
      </c>
      <c r="B2300" s="38">
        <f>IF(Txn!$B1156="","",Txn!$C1156)</f>
        <v>0</v>
      </c>
      <c r="C2300" s="39">
        <f>IF(Txn!$B1156="","","تراکنش بانکی")</f>
        <v>0</v>
      </c>
      <c r="D2300" s="38">
        <f>IF(Txn!$B1156="","",IF(IF(Txn!$U1156="TRF",Txn!$Y1156,Txn!$Z1156)="","",IF(Txn!$U1156="TRF",Txn!$Y1156,Txn!$Z1156)))</f>
        <v>0</v>
      </c>
      <c r="E2300" s="39">
        <f>IF($D2300="","",IFERROR(VLOOKUP($D2300,AcctTbl,2,0),""))</f>
        <v>0</v>
      </c>
      <c r="F2300" s="39">
        <f>IF($D2300="","",IFERROR(VLOOKUP($D2300,AcctTbl,3,0),""))</f>
        <v>0</v>
      </c>
      <c r="G2300" s="39">
        <f>IF(Txn!$B1156="","",Txn!$D1156)</f>
        <v>0</v>
      </c>
      <c r="H2300" s="38">
        <f>IF(Txn!$B1156="","",Txn!$E1156)</f>
        <v>0</v>
      </c>
      <c r="I2300" s="40">
        <f>IF(Txn!$B1156="",0,Txn!$Q1156)</f>
        <v>0</v>
      </c>
      <c r="J2300" s="40">
        <f>IF(Txn!$B1156="",0,Txn!$R1156)</f>
        <v>0</v>
      </c>
      <c r="K2300" s="41">
        <f>IF($A2300="","",IFERROR(VALUE(MID($A2300,6,2)),""))</f>
        <v>0</v>
      </c>
      <c r="L2300" s="39">
        <f>IF(Txn!$K1156="","","طرف مقابل — "&amp;Txn!$K1156)</f>
        <v>0</v>
      </c>
      <c r="N2300" s="42">
        <f>IF($D2300="",0,COUNTIF(BankAccts,$D2300))</f>
        <v>0</v>
      </c>
    </row>
    <row r="2301" spans="1:14">
      <c r="A2301" s="38">
        <f>IF(Txn!$B1157="","",Txn!$B1157)</f>
        <v>0</v>
      </c>
      <c r="B2301" s="38">
        <f>IF(Txn!$B1157="","",Txn!$C1157)</f>
        <v>0</v>
      </c>
      <c r="C2301" s="39">
        <f>IF(Txn!$B1157="","","تراکنش بانکی")</f>
        <v>0</v>
      </c>
      <c r="D2301" s="38">
        <f>IF(Txn!$B1157="","",IF(Txn!$X1157="","",Txn!$X1157))</f>
        <v>0</v>
      </c>
      <c r="E2301" s="39">
        <f>IF($D2301="","",IFERROR(VLOOKUP($D2301,AcctTbl,2,0),""))</f>
        <v>0</v>
      </c>
      <c r="F2301" s="39">
        <f>IF($D2301="","",IFERROR(VLOOKUP($D2301,AcctTbl,3,0),""))</f>
        <v>0</v>
      </c>
      <c r="G2301" s="39">
        <f>IF(Txn!$B1157="","",Txn!$D1157)</f>
        <v>0</v>
      </c>
      <c r="H2301" s="38">
        <f>IF(Txn!$B1157="","",Txn!$E1157)</f>
        <v>0</v>
      </c>
      <c r="I2301" s="40">
        <f>IF(Txn!$B1157="",0,Txn!$O1157)</f>
        <v>0</v>
      </c>
      <c r="J2301" s="40">
        <f>IF(Txn!$B1157="",0,Txn!$P1157)</f>
        <v>0</v>
      </c>
      <c r="K2301" s="41">
        <f>IF($A2301="","",IFERROR(VALUE(MID($A2301,6,2)),""))</f>
        <v>0</v>
      </c>
      <c r="L2301" s="39">
        <f>IF(Txn!$K1157="","",Txn!$K1157)</f>
        <v>0</v>
      </c>
      <c r="N2301" s="42">
        <f>IF($D2301="",0,COUNTIF(BankAccts,$D2301))</f>
        <v>0</v>
      </c>
    </row>
    <row r="2302" spans="1:14">
      <c r="A2302" s="38">
        <f>IF(Txn!$B1157="","",Txn!$B1157)</f>
        <v>0</v>
      </c>
      <c r="B2302" s="38">
        <f>IF(Txn!$B1157="","",Txn!$C1157)</f>
        <v>0</v>
      </c>
      <c r="C2302" s="39">
        <f>IF(Txn!$B1157="","","تراکنش بانکی")</f>
        <v>0</v>
      </c>
      <c r="D2302" s="38">
        <f>IF(Txn!$B1157="","",IF(IF(Txn!$U1157="TRF",Txn!$Y1157,Txn!$Z1157)="","",IF(Txn!$U1157="TRF",Txn!$Y1157,Txn!$Z1157)))</f>
        <v>0</v>
      </c>
      <c r="E2302" s="39">
        <f>IF($D2302="","",IFERROR(VLOOKUP($D2302,AcctTbl,2,0),""))</f>
        <v>0</v>
      </c>
      <c r="F2302" s="39">
        <f>IF($D2302="","",IFERROR(VLOOKUP($D2302,AcctTbl,3,0),""))</f>
        <v>0</v>
      </c>
      <c r="G2302" s="39">
        <f>IF(Txn!$B1157="","",Txn!$D1157)</f>
        <v>0</v>
      </c>
      <c r="H2302" s="38">
        <f>IF(Txn!$B1157="","",Txn!$E1157)</f>
        <v>0</v>
      </c>
      <c r="I2302" s="40">
        <f>IF(Txn!$B1157="",0,Txn!$Q1157)</f>
        <v>0</v>
      </c>
      <c r="J2302" s="40">
        <f>IF(Txn!$B1157="",0,Txn!$R1157)</f>
        <v>0</v>
      </c>
      <c r="K2302" s="41">
        <f>IF($A2302="","",IFERROR(VALUE(MID($A2302,6,2)),""))</f>
        <v>0</v>
      </c>
      <c r="L2302" s="39">
        <f>IF(Txn!$K1157="","","طرف مقابل — "&amp;Txn!$K1157)</f>
        <v>0</v>
      </c>
      <c r="N2302" s="42">
        <f>IF($D2302="",0,COUNTIF(BankAccts,$D2302))</f>
        <v>0</v>
      </c>
    </row>
    <row r="2303" spans="1:14">
      <c r="A2303" s="38">
        <f>IF(Txn!$B1158="","",Txn!$B1158)</f>
        <v>0</v>
      </c>
      <c r="B2303" s="38">
        <f>IF(Txn!$B1158="","",Txn!$C1158)</f>
        <v>0</v>
      </c>
      <c r="C2303" s="39">
        <f>IF(Txn!$B1158="","","تراکنش بانکی")</f>
        <v>0</v>
      </c>
      <c r="D2303" s="38">
        <f>IF(Txn!$B1158="","",IF(Txn!$X1158="","",Txn!$X1158))</f>
        <v>0</v>
      </c>
      <c r="E2303" s="39">
        <f>IF($D2303="","",IFERROR(VLOOKUP($D2303,AcctTbl,2,0),""))</f>
        <v>0</v>
      </c>
      <c r="F2303" s="39">
        <f>IF($D2303="","",IFERROR(VLOOKUP($D2303,AcctTbl,3,0),""))</f>
        <v>0</v>
      </c>
      <c r="G2303" s="39">
        <f>IF(Txn!$B1158="","",Txn!$D1158)</f>
        <v>0</v>
      </c>
      <c r="H2303" s="38">
        <f>IF(Txn!$B1158="","",Txn!$E1158)</f>
        <v>0</v>
      </c>
      <c r="I2303" s="40">
        <f>IF(Txn!$B1158="",0,Txn!$O1158)</f>
        <v>0</v>
      </c>
      <c r="J2303" s="40">
        <f>IF(Txn!$B1158="",0,Txn!$P1158)</f>
        <v>0</v>
      </c>
      <c r="K2303" s="41">
        <f>IF($A2303="","",IFERROR(VALUE(MID($A2303,6,2)),""))</f>
        <v>0</v>
      </c>
      <c r="L2303" s="39">
        <f>IF(Txn!$K1158="","",Txn!$K1158)</f>
        <v>0</v>
      </c>
      <c r="N2303" s="42">
        <f>IF($D2303="",0,COUNTIF(BankAccts,$D2303))</f>
        <v>0</v>
      </c>
    </row>
    <row r="2304" spans="1:14">
      <c r="A2304" s="38">
        <f>IF(Txn!$B1158="","",Txn!$B1158)</f>
        <v>0</v>
      </c>
      <c r="B2304" s="38">
        <f>IF(Txn!$B1158="","",Txn!$C1158)</f>
        <v>0</v>
      </c>
      <c r="C2304" s="39">
        <f>IF(Txn!$B1158="","","تراکنش بانکی")</f>
        <v>0</v>
      </c>
      <c r="D2304" s="38">
        <f>IF(Txn!$B1158="","",IF(IF(Txn!$U1158="TRF",Txn!$Y1158,Txn!$Z1158)="","",IF(Txn!$U1158="TRF",Txn!$Y1158,Txn!$Z1158)))</f>
        <v>0</v>
      </c>
      <c r="E2304" s="39">
        <f>IF($D2304="","",IFERROR(VLOOKUP($D2304,AcctTbl,2,0),""))</f>
        <v>0</v>
      </c>
      <c r="F2304" s="39">
        <f>IF($D2304="","",IFERROR(VLOOKUP($D2304,AcctTbl,3,0),""))</f>
        <v>0</v>
      </c>
      <c r="G2304" s="39">
        <f>IF(Txn!$B1158="","",Txn!$D1158)</f>
        <v>0</v>
      </c>
      <c r="H2304" s="38">
        <f>IF(Txn!$B1158="","",Txn!$E1158)</f>
        <v>0</v>
      </c>
      <c r="I2304" s="40">
        <f>IF(Txn!$B1158="",0,Txn!$Q1158)</f>
        <v>0</v>
      </c>
      <c r="J2304" s="40">
        <f>IF(Txn!$B1158="",0,Txn!$R1158)</f>
        <v>0</v>
      </c>
      <c r="K2304" s="41">
        <f>IF($A2304="","",IFERROR(VALUE(MID($A2304,6,2)),""))</f>
        <v>0</v>
      </c>
      <c r="L2304" s="39">
        <f>IF(Txn!$K1158="","","طرف مقابل — "&amp;Txn!$K1158)</f>
        <v>0</v>
      </c>
      <c r="N2304" s="42">
        <f>IF($D2304="",0,COUNTIF(BankAccts,$D2304))</f>
        <v>0</v>
      </c>
    </row>
    <row r="2305" spans="1:14">
      <c r="A2305" s="38">
        <f>IF(Txn!$B1159="","",Txn!$B1159)</f>
        <v>0</v>
      </c>
      <c r="B2305" s="38">
        <f>IF(Txn!$B1159="","",Txn!$C1159)</f>
        <v>0</v>
      </c>
      <c r="C2305" s="39">
        <f>IF(Txn!$B1159="","","تراکنش بانکی")</f>
        <v>0</v>
      </c>
      <c r="D2305" s="38">
        <f>IF(Txn!$B1159="","",IF(Txn!$X1159="","",Txn!$X1159))</f>
        <v>0</v>
      </c>
      <c r="E2305" s="39">
        <f>IF($D2305="","",IFERROR(VLOOKUP($D2305,AcctTbl,2,0),""))</f>
        <v>0</v>
      </c>
      <c r="F2305" s="39">
        <f>IF($D2305="","",IFERROR(VLOOKUP($D2305,AcctTbl,3,0),""))</f>
        <v>0</v>
      </c>
      <c r="G2305" s="39">
        <f>IF(Txn!$B1159="","",Txn!$D1159)</f>
        <v>0</v>
      </c>
      <c r="H2305" s="38">
        <f>IF(Txn!$B1159="","",Txn!$E1159)</f>
        <v>0</v>
      </c>
      <c r="I2305" s="40">
        <f>IF(Txn!$B1159="",0,Txn!$O1159)</f>
        <v>0</v>
      </c>
      <c r="J2305" s="40">
        <f>IF(Txn!$B1159="",0,Txn!$P1159)</f>
        <v>0</v>
      </c>
      <c r="K2305" s="41">
        <f>IF($A2305="","",IFERROR(VALUE(MID($A2305,6,2)),""))</f>
        <v>0</v>
      </c>
      <c r="L2305" s="39">
        <f>IF(Txn!$K1159="","",Txn!$K1159)</f>
        <v>0</v>
      </c>
      <c r="N2305" s="42">
        <f>IF($D2305="",0,COUNTIF(BankAccts,$D2305))</f>
        <v>0</v>
      </c>
    </row>
    <row r="2306" spans="1:14">
      <c r="A2306" s="38">
        <f>IF(Txn!$B1159="","",Txn!$B1159)</f>
        <v>0</v>
      </c>
      <c r="B2306" s="38">
        <f>IF(Txn!$B1159="","",Txn!$C1159)</f>
        <v>0</v>
      </c>
      <c r="C2306" s="39">
        <f>IF(Txn!$B1159="","","تراکنش بانکی")</f>
        <v>0</v>
      </c>
      <c r="D2306" s="38">
        <f>IF(Txn!$B1159="","",IF(IF(Txn!$U1159="TRF",Txn!$Y1159,Txn!$Z1159)="","",IF(Txn!$U1159="TRF",Txn!$Y1159,Txn!$Z1159)))</f>
        <v>0</v>
      </c>
      <c r="E2306" s="39">
        <f>IF($D2306="","",IFERROR(VLOOKUP($D2306,AcctTbl,2,0),""))</f>
        <v>0</v>
      </c>
      <c r="F2306" s="39">
        <f>IF($D2306="","",IFERROR(VLOOKUP($D2306,AcctTbl,3,0),""))</f>
        <v>0</v>
      </c>
      <c r="G2306" s="39">
        <f>IF(Txn!$B1159="","",Txn!$D1159)</f>
        <v>0</v>
      </c>
      <c r="H2306" s="38">
        <f>IF(Txn!$B1159="","",Txn!$E1159)</f>
        <v>0</v>
      </c>
      <c r="I2306" s="40">
        <f>IF(Txn!$B1159="",0,Txn!$Q1159)</f>
        <v>0</v>
      </c>
      <c r="J2306" s="40">
        <f>IF(Txn!$B1159="",0,Txn!$R1159)</f>
        <v>0</v>
      </c>
      <c r="K2306" s="41">
        <f>IF($A2306="","",IFERROR(VALUE(MID($A2306,6,2)),""))</f>
        <v>0</v>
      </c>
      <c r="L2306" s="39">
        <f>IF(Txn!$K1159="","","طرف مقابل — "&amp;Txn!$K1159)</f>
        <v>0</v>
      </c>
      <c r="N2306" s="42">
        <f>IF($D2306="",0,COUNTIF(BankAccts,$D2306))</f>
        <v>0</v>
      </c>
    </row>
    <row r="2307" spans="1:14">
      <c r="A2307" s="38">
        <f>IF(Txn!$B1160="","",Txn!$B1160)</f>
        <v>0</v>
      </c>
      <c r="B2307" s="38">
        <f>IF(Txn!$B1160="","",Txn!$C1160)</f>
        <v>0</v>
      </c>
      <c r="C2307" s="39">
        <f>IF(Txn!$B1160="","","تراکنش بانکی")</f>
        <v>0</v>
      </c>
      <c r="D2307" s="38">
        <f>IF(Txn!$B1160="","",IF(Txn!$X1160="","",Txn!$X1160))</f>
        <v>0</v>
      </c>
      <c r="E2307" s="39">
        <f>IF($D2307="","",IFERROR(VLOOKUP($D2307,AcctTbl,2,0),""))</f>
        <v>0</v>
      </c>
      <c r="F2307" s="39">
        <f>IF($D2307="","",IFERROR(VLOOKUP($D2307,AcctTbl,3,0),""))</f>
        <v>0</v>
      </c>
      <c r="G2307" s="39">
        <f>IF(Txn!$B1160="","",Txn!$D1160)</f>
        <v>0</v>
      </c>
      <c r="H2307" s="38">
        <f>IF(Txn!$B1160="","",Txn!$E1160)</f>
        <v>0</v>
      </c>
      <c r="I2307" s="40">
        <f>IF(Txn!$B1160="",0,Txn!$O1160)</f>
        <v>0</v>
      </c>
      <c r="J2307" s="40">
        <f>IF(Txn!$B1160="",0,Txn!$P1160)</f>
        <v>0</v>
      </c>
      <c r="K2307" s="41">
        <f>IF($A2307="","",IFERROR(VALUE(MID($A2307,6,2)),""))</f>
        <v>0</v>
      </c>
      <c r="L2307" s="39">
        <f>IF(Txn!$K1160="","",Txn!$K1160)</f>
        <v>0</v>
      </c>
      <c r="N2307" s="42">
        <f>IF($D2307="",0,COUNTIF(BankAccts,$D2307))</f>
        <v>0</v>
      </c>
    </row>
    <row r="2308" spans="1:14">
      <c r="A2308" s="38">
        <f>IF(Txn!$B1160="","",Txn!$B1160)</f>
        <v>0</v>
      </c>
      <c r="B2308" s="38">
        <f>IF(Txn!$B1160="","",Txn!$C1160)</f>
        <v>0</v>
      </c>
      <c r="C2308" s="39">
        <f>IF(Txn!$B1160="","","تراکنش بانکی")</f>
        <v>0</v>
      </c>
      <c r="D2308" s="38">
        <f>IF(Txn!$B1160="","",IF(IF(Txn!$U1160="TRF",Txn!$Y1160,Txn!$Z1160)="","",IF(Txn!$U1160="TRF",Txn!$Y1160,Txn!$Z1160)))</f>
        <v>0</v>
      </c>
      <c r="E2308" s="39">
        <f>IF($D2308="","",IFERROR(VLOOKUP($D2308,AcctTbl,2,0),""))</f>
        <v>0</v>
      </c>
      <c r="F2308" s="39">
        <f>IF($D2308="","",IFERROR(VLOOKUP($D2308,AcctTbl,3,0),""))</f>
        <v>0</v>
      </c>
      <c r="G2308" s="39">
        <f>IF(Txn!$B1160="","",Txn!$D1160)</f>
        <v>0</v>
      </c>
      <c r="H2308" s="38">
        <f>IF(Txn!$B1160="","",Txn!$E1160)</f>
        <v>0</v>
      </c>
      <c r="I2308" s="40">
        <f>IF(Txn!$B1160="",0,Txn!$Q1160)</f>
        <v>0</v>
      </c>
      <c r="J2308" s="40">
        <f>IF(Txn!$B1160="",0,Txn!$R1160)</f>
        <v>0</v>
      </c>
      <c r="K2308" s="41">
        <f>IF($A2308="","",IFERROR(VALUE(MID($A2308,6,2)),""))</f>
        <v>0</v>
      </c>
      <c r="L2308" s="39">
        <f>IF(Txn!$K1160="","","طرف مقابل — "&amp;Txn!$K1160)</f>
        <v>0</v>
      </c>
      <c r="N2308" s="42">
        <f>IF($D2308="",0,COUNTIF(BankAccts,$D2308))</f>
        <v>0</v>
      </c>
    </row>
    <row r="2309" spans="1:14">
      <c r="A2309" s="38">
        <f>IF(Txn!$B1161="","",Txn!$B1161)</f>
        <v>0</v>
      </c>
      <c r="B2309" s="38">
        <f>IF(Txn!$B1161="","",Txn!$C1161)</f>
        <v>0</v>
      </c>
      <c r="C2309" s="39">
        <f>IF(Txn!$B1161="","","تراکنش بانکی")</f>
        <v>0</v>
      </c>
      <c r="D2309" s="38">
        <f>IF(Txn!$B1161="","",IF(Txn!$X1161="","",Txn!$X1161))</f>
        <v>0</v>
      </c>
      <c r="E2309" s="39">
        <f>IF($D2309="","",IFERROR(VLOOKUP($D2309,AcctTbl,2,0),""))</f>
        <v>0</v>
      </c>
      <c r="F2309" s="39">
        <f>IF($D2309="","",IFERROR(VLOOKUP($D2309,AcctTbl,3,0),""))</f>
        <v>0</v>
      </c>
      <c r="G2309" s="39">
        <f>IF(Txn!$B1161="","",Txn!$D1161)</f>
        <v>0</v>
      </c>
      <c r="H2309" s="38">
        <f>IF(Txn!$B1161="","",Txn!$E1161)</f>
        <v>0</v>
      </c>
      <c r="I2309" s="40">
        <f>IF(Txn!$B1161="",0,Txn!$O1161)</f>
        <v>0</v>
      </c>
      <c r="J2309" s="40">
        <f>IF(Txn!$B1161="",0,Txn!$P1161)</f>
        <v>0</v>
      </c>
      <c r="K2309" s="41">
        <f>IF($A2309="","",IFERROR(VALUE(MID($A2309,6,2)),""))</f>
        <v>0</v>
      </c>
      <c r="L2309" s="39">
        <f>IF(Txn!$K1161="","",Txn!$K1161)</f>
        <v>0</v>
      </c>
      <c r="N2309" s="42">
        <f>IF($D2309="",0,COUNTIF(BankAccts,$D2309))</f>
        <v>0</v>
      </c>
    </row>
    <row r="2310" spans="1:14">
      <c r="A2310" s="38">
        <f>IF(Txn!$B1161="","",Txn!$B1161)</f>
        <v>0</v>
      </c>
      <c r="B2310" s="38">
        <f>IF(Txn!$B1161="","",Txn!$C1161)</f>
        <v>0</v>
      </c>
      <c r="C2310" s="39">
        <f>IF(Txn!$B1161="","","تراکنش بانکی")</f>
        <v>0</v>
      </c>
      <c r="D2310" s="38">
        <f>IF(Txn!$B1161="","",IF(IF(Txn!$U1161="TRF",Txn!$Y1161,Txn!$Z1161)="","",IF(Txn!$U1161="TRF",Txn!$Y1161,Txn!$Z1161)))</f>
        <v>0</v>
      </c>
      <c r="E2310" s="39">
        <f>IF($D2310="","",IFERROR(VLOOKUP($D2310,AcctTbl,2,0),""))</f>
        <v>0</v>
      </c>
      <c r="F2310" s="39">
        <f>IF($D2310="","",IFERROR(VLOOKUP($D2310,AcctTbl,3,0),""))</f>
        <v>0</v>
      </c>
      <c r="G2310" s="39">
        <f>IF(Txn!$B1161="","",Txn!$D1161)</f>
        <v>0</v>
      </c>
      <c r="H2310" s="38">
        <f>IF(Txn!$B1161="","",Txn!$E1161)</f>
        <v>0</v>
      </c>
      <c r="I2310" s="40">
        <f>IF(Txn!$B1161="",0,Txn!$Q1161)</f>
        <v>0</v>
      </c>
      <c r="J2310" s="40">
        <f>IF(Txn!$B1161="",0,Txn!$R1161)</f>
        <v>0</v>
      </c>
      <c r="K2310" s="41">
        <f>IF($A2310="","",IFERROR(VALUE(MID($A2310,6,2)),""))</f>
        <v>0</v>
      </c>
      <c r="L2310" s="39">
        <f>IF(Txn!$K1161="","","طرف مقابل — "&amp;Txn!$K1161)</f>
        <v>0</v>
      </c>
      <c r="N2310" s="42">
        <f>IF($D2310="",0,COUNTIF(BankAccts,$D2310))</f>
        <v>0</v>
      </c>
    </row>
    <row r="2311" spans="1:14">
      <c r="A2311" s="38">
        <f>IF(Txn!$B1162="","",Txn!$B1162)</f>
        <v>0</v>
      </c>
      <c r="B2311" s="38">
        <f>IF(Txn!$B1162="","",Txn!$C1162)</f>
        <v>0</v>
      </c>
      <c r="C2311" s="39">
        <f>IF(Txn!$B1162="","","تراکنش بانکی")</f>
        <v>0</v>
      </c>
      <c r="D2311" s="38">
        <f>IF(Txn!$B1162="","",IF(Txn!$X1162="","",Txn!$X1162))</f>
        <v>0</v>
      </c>
      <c r="E2311" s="39">
        <f>IF($D2311="","",IFERROR(VLOOKUP($D2311,AcctTbl,2,0),""))</f>
        <v>0</v>
      </c>
      <c r="F2311" s="39">
        <f>IF($D2311="","",IFERROR(VLOOKUP($D2311,AcctTbl,3,0),""))</f>
        <v>0</v>
      </c>
      <c r="G2311" s="39">
        <f>IF(Txn!$B1162="","",Txn!$D1162)</f>
        <v>0</v>
      </c>
      <c r="H2311" s="38">
        <f>IF(Txn!$B1162="","",Txn!$E1162)</f>
        <v>0</v>
      </c>
      <c r="I2311" s="40">
        <f>IF(Txn!$B1162="",0,Txn!$O1162)</f>
        <v>0</v>
      </c>
      <c r="J2311" s="40">
        <f>IF(Txn!$B1162="",0,Txn!$P1162)</f>
        <v>0</v>
      </c>
      <c r="K2311" s="41">
        <f>IF($A2311="","",IFERROR(VALUE(MID($A2311,6,2)),""))</f>
        <v>0</v>
      </c>
      <c r="L2311" s="39">
        <f>IF(Txn!$K1162="","",Txn!$K1162)</f>
        <v>0</v>
      </c>
      <c r="N2311" s="42">
        <f>IF($D2311="",0,COUNTIF(BankAccts,$D2311))</f>
        <v>0</v>
      </c>
    </row>
    <row r="2312" spans="1:14">
      <c r="A2312" s="38">
        <f>IF(Txn!$B1162="","",Txn!$B1162)</f>
        <v>0</v>
      </c>
      <c r="B2312" s="38">
        <f>IF(Txn!$B1162="","",Txn!$C1162)</f>
        <v>0</v>
      </c>
      <c r="C2312" s="39">
        <f>IF(Txn!$B1162="","","تراکنش بانکی")</f>
        <v>0</v>
      </c>
      <c r="D2312" s="38">
        <f>IF(Txn!$B1162="","",IF(IF(Txn!$U1162="TRF",Txn!$Y1162,Txn!$Z1162)="","",IF(Txn!$U1162="TRF",Txn!$Y1162,Txn!$Z1162)))</f>
        <v>0</v>
      </c>
      <c r="E2312" s="39">
        <f>IF($D2312="","",IFERROR(VLOOKUP($D2312,AcctTbl,2,0),""))</f>
        <v>0</v>
      </c>
      <c r="F2312" s="39">
        <f>IF($D2312="","",IFERROR(VLOOKUP($D2312,AcctTbl,3,0),""))</f>
        <v>0</v>
      </c>
      <c r="G2312" s="39">
        <f>IF(Txn!$B1162="","",Txn!$D1162)</f>
        <v>0</v>
      </c>
      <c r="H2312" s="38">
        <f>IF(Txn!$B1162="","",Txn!$E1162)</f>
        <v>0</v>
      </c>
      <c r="I2312" s="40">
        <f>IF(Txn!$B1162="",0,Txn!$Q1162)</f>
        <v>0</v>
      </c>
      <c r="J2312" s="40">
        <f>IF(Txn!$B1162="",0,Txn!$R1162)</f>
        <v>0</v>
      </c>
      <c r="K2312" s="41">
        <f>IF($A2312="","",IFERROR(VALUE(MID($A2312,6,2)),""))</f>
        <v>0</v>
      </c>
      <c r="L2312" s="39">
        <f>IF(Txn!$K1162="","","طرف مقابل — "&amp;Txn!$K1162)</f>
        <v>0</v>
      </c>
      <c r="N2312" s="42">
        <f>IF($D2312="",0,COUNTIF(BankAccts,$D2312))</f>
        <v>0</v>
      </c>
    </row>
    <row r="2313" spans="1:14">
      <c r="A2313" s="38">
        <f>IF(Txn!$B1163="","",Txn!$B1163)</f>
        <v>0</v>
      </c>
      <c r="B2313" s="38">
        <f>IF(Txn!$B1163="","",Txn!$C1163)</f>
        <v>0</v>
      </c>
      <c r="C2313" s="39">
        <f>IF(Txn!$B1163="","","تراکنش بانکی")</f>
        <v>0</v>
      </c>
      <c r="D2313" s="38">
        <f>IF(Txn!$B1163="","",IF(Txn!$X1163="","",Txn!$X1163))</f>
        <v>0</v>
      </c>
      <c r="E2313" s="39">
        <f>IF($D2313="","",IFERROR(VLOOKUP($D2313,AcctTbl,2,0),""))</f>
        <v>0</v>
      </c>
      <c r="F2313" s="39">
        <f>IF($D2313="","",IFERROR(VLOOKUP($D2313,AcctTbl,3,0),""))</f>
        <v>0</v>
      </c>
      <c r="G2313" s="39">
        <f>IF(Txn!$B1163="","",Txn!$D1163)</f>
        <v>0</v>
      </c>
      <c r="H2313" s="38">
        <f>IF(Txn!$B1163="","",Txn!$E1163)</f>
        <v>0</v>
      </c>
      <c r="I2313" s="40">
        <f>IF(Txn!$B1163="",0,Txn!$O1163)</f>
        <v>0</v>
      </c>
      <c r="J2313" s="40">
        <f>IF(Txn!$B1163="",0,Txn!$P1163)</f>
        <v>0</v>
      </c>
      <c r="K2313" s="41">
        <f>IF($A2313="","",IFERROR(VALUE(MID($A2313,6,2)),""))</f>
        <v>0</v>
      </c>
      <c r="L2313" s="39">
        <f>IF(Txn!$K1163="","",Txn!$K1163)</f>
        <v>0</v>
      </c>
      <c r="N2313" s="42">
        <f>IF($D2313="",0,COUNTIF(BankAccts,$D2313))</f>
        <v>0</v>
      </c>
    </row>
    <row r="2314" spans="1:14">
      <c r="A2314" s="38">
        <f>IF(Txn!$B1163="","",Txn!$B1163)</f>
        <v>0</v>
      </c>
      <c r="B2314" s="38">
        <f>IF(Txn!$B1163="","",Txn!$C1163)</f>
        <v>0</v>
      </c>
      <c r="C2314" s="39">
        <f>IF(Txn!$B1163="","","تراکنش بانکی")</f>
        <v>0</v>
      </c>
      <c r="D2314" s="38">
        <f>IF(Txn!$B1163="","",IF(IF(Txn!$U1163="TRF",Txn!$Y1163,Txn!$Z1163)="","",IF(Txn!$U1163="TRF",Txn!$Y1163,Txn!$Z1163)))</f>
        <v>0</v>
      </c>
      <c r="E2314" s="39">
        <f>IF($D2314="","",IFERROR(VLOOKUP($D2314,AcctTbl,2,0),""))</f>
        <v>0</v>
      </c>
      <c r="F2314" s="39">
        <f>IF($D2314="","",IFERROR(VLOOKUP($D2314,AcctTbl,3,0),""))</f>
        <v>0</v>
      </c>
      <c r="G2314" s="39">
        <f>IF(Txn!$B1163="","",Txn!$D1163)</f>
        <v>0</v>
      </c>
      <c r="H2314" s="38">
        <f>IF(Txn!$B1163="","",Txn!$E1163)</f>
        <v>0</v>
      </c>
      <c r="I2314" s="40">
        <f>IF(Txn!$B1163="",0,Txn!$Q1163)</f>
        <v>0</v>
      </c>
      <c r="J2314" s="40">
        <f>IF(Txn!$B1163="",0,Txn!$R1163)</f>
        <v>0</v>
      </c>
      <c r="K2314" s="41">
        <f>IF($A2314="","",IFERROR(VALUE(MID($A2314,6,2)),""))</f>
        <v>0</v>
      </c>
      <c r="L2314" s="39">
        <f>IF(Txn!$K1163="","","طرف مقابل — "&amp;Txn!$K1163)</f>
        <v>0</v>
      </c>
      <c r="N2314" s="42">
        <f>IF($D2314="",0,COUNTIF(BankAccts,$D2314))</f>
        <v>0</v>
      </c>
    </row>
    <row r="2315" spans="1:14">
      <c r="A2315" s="38">
        <f>IF(Txn!$B1164="","",Txn!$B1164)</f>
        <v>0</v>
      </c>
      <c r="B2315" s="38">
        <f>IF(Txn!$B1164="","",Txn!$C1164)</f>
        <v>0</v>
      </c>
      <c r="C2315" s="39">
        <f>IF(Txn!$B1164="","","تراکنش بانکی")</f>
        <v>0</v>
      </c>
      <c r="D2315" s="38">
        <f>IF(Txn!$B1164="","",IF(Txn!$X1164="","",Txn!$X1164))</f>
        <v>0</v>
      </c>
      <c r="E2315" s="39">
        <f>IF($D2315="","",IFERROR(VLOOKUP($D2315,AcctTbl,2,0),""))</f>
        <v>0</v>
      </c>
      <c r="F2315" s="39">
        <f>IF($D2315="","",IFERROR(VLOOKUP($D2315,AcctTbl,3,0),""))</f>
        <v>0</v>
      </c>
      <c r="G2315" s="39">
        <f>IF(Txn!$B1164="","",Txn!$D1164)</f>
        <v>0</v>
      </c>
      <c r="H2315" s="38">
        <f>IF(Txn!$B1164="","",Txn!$E1164)</f>
        <v>0</v>
      </c>
      <c r="I2315" s="40">
        <f>IF(Txn!$B1164="",0,Txn!$O1164)</f>
        <v>0</v>
      </c>
      <c r="J2315" s="40">
        <f>IF(Txn!$B1164="",0,Txn!$P1164)</f>
        <v>0</v>
      </c>
      <c r="K2315" s="41">
        <f>IF($A2315="","",IFERROR(VALUE(MID($A2315,6,2)),""))</f>
        <v>0</v>
      </c>
      <c r="L2315" s="39">
        <f>IF(Txn!$K1164="","",Txn!$K1164)</f>
        <v>0</v>
      </c>
      <c r="N2315" s="42">
        <f>IF($D2315="",0,COUNTIF(BankAccts,$D2315))</f>
        <v>0</v>
      </c>
    </row>
    <row r="2316" spans="1:14">
      <c r="A2316" s="38">
        <f>IF(Txn!$B1164="","",Txn!$B1164)</f>
        <v>0</v>
      </c>
      <c r="B2316" s="38">
        <f>IF(Txn!$B1164="","",Txn!$C1164)</f>
        <v>0</v>
      </c>
      <c r="C2316" s="39">
        <f>IF(Txn!$B1164="","","تراکنش بانکی")</f>
        <v>0</v>
      </c>
      <c r="D2316" s="38">
        <f>IF(Txn!$B1164="","",IF(IF(Txn!$U1164="TRF",Txn!$Y1164,Txn!$Z1164)="","",IF(Txn!$U1164="TRF",Txn!$Y1164,Txn!$Z1164)))</f>
        <v>0</v>
      </c>
      <c r="E2316" s="39">
        <f>IF($D2316="","",IFERROR(VLOOKUP($D2316,AcctTbl,2,0),""))</f>
        <v>0</v>
      </c>
      <c r="F2316" s="39">
        <f>IF($D2316="","",IFERROR(VLOOKUP($D2316,AcctTbl,3,0),""))</f>
        <v>0</v>
      </c>
      <c r="G2316" s="39">
        <f>IF(Txn!$B1164="","",Txn!$D1164)</f>
        <v>0</v>
      </c>
      <c r="H2316" s="38">
        <f>IF(Txn!$B1164="","",Txn!$E1164)</f>
        <v>0</v>
      </c>
      <c r="I2316" s="40">
        <f>IF(Txn!$B1164="",0,Txn!$Q1164)</f>
        <v>0</v>
      </c>
      <c r="J2316" s="40">
        <f>IF(Txn!$B1164="",0,Txn!$R1164)</f>
        <v>0</v>
      </c>
      <c r="K2316" s="41">
        <f>IF($A2316="","",IFERROR(VALUE(MID($A2316,6,2)),""))</f>
        <v>0</v>
      </c>
      <c r="L2316" s="39">
        <f>IF(Txn!$K1164="","","طرف مقابل — "&amp;Txn!$K1164)</f>
        <v>0</v>
      </c>
      <c r="N2316" s="42">
        <f>IF($D2316="",0,COUNTIF(BankAccts,$D2316))</f>
        <v>0</v>
      </c>
    </row>
    <row r="2317" spans="1:14">
      <c r="A2317" s="38">
        <f>IF(Txn!$B1165="","",Txn!$B1165)</f>
        <v>0</v>
      </c>
      <c r="B2317" s="38">
        <f>IF(Txn!$B1165="","",Txn!$C1165)</f>
        <v>0</v>
      </c>
      <c r="C2317" s="39">
        <f>IF(Txn!$B1165="","","تراکنش بانکی")</f>
        <v>0</v>
      </c>
      <c r="D2317" s="38">
        <f>IF(Txn!$B1165="","",IF(Txn!$X1165="","",Txn!$X1165))</f>
        <v>0</v>
      </c>
      <c r="E2317" s="39">
        <f>IF($D2317="","",IFERROR(VLOOKUP($D2317,AcctTbl,2,0),""))</f>
        <v>0</v>
      </c>
      <c r="F2317" s="39">
        <f>IF($D2317="","",IFERROR(VLOOKUP($D2317,AcctTbl,3,0),""))</f>
        <v>0</v>
      </c>
      <c r="G2317" s="39">
        <f>IF(Txn!$B1165="","",Txn!$D1165)</f>
        <v>0</v>
      </c>
      <c r="H2317" s="38">
        <f>IF(Txn!$B1165="","",Txn!$E1165)</f>
        <v>0</v>
      </c>
      <c r="I2317" s="40">
        <f>IF(Txn!$B1165="",0,Txn!$O1165)</f>
        <v>0</v>
      </c>
      <c r="J2317" s="40">
        <f>IF(Txn!$B1165="",0,Txn!$P1165)</f>
        <v>0</v>
      </c>
      <c r="K2317" s="41">
        <f>IF($A2317="","",IFERROR(VALUE(MID($A2317,6,2)),""))</f>
        <v>0</v>
      </c>
      <c r="L2317" s="39">
        <f>IF(Txn!$K1165="","",Txn!$K1165)</f>
        <v>0</v>
      </c>
      <c r="N2317" s="42">
        <f>IF($D2317="",0,COUNTIF(BankAccts,$D2317))</f>
        <v>0</v>
      </c>
    </row>
    <row r="2318" spans="1:14">
      <c r="A2318" s="38">
        <f>IF(Txn!$B1165="","",Txn!$B1165)</f>
        <v>0</v>
      </c>
      <c r="B2318" s="38">
        <f>IF(Txn!$B1165="","",Txn!$C1165)</f>
        <v>0</v>
      </c>
      <c r="C2318" s="39">
        <f>IF(Txn!$B1165="","","تراکنش بانکی")</f>
        <v>0</v>
      </c>
      <c r="D2318" s="38">
        <f>IF(Txn!$B1165="","",IF(IF(Txn!$U1165="TRF",Txn!$Y1165,Txn!$Z1165)="","",IF(Txn!$U1165="TRF",Txn!$Y1165,Txn!$Z1165)))</f>
        <v>0</v>
      </c>
      <c r="E2318" s="39">
        <f>IF($D2318="","",IFERROR(VLOOKUP($D2318,AcctTbl,2,0),""))</f>
        <v>0</v>
      </c>
      <c r="F2318" s="39">
        <f>IF($D2318="","",IFERROR(VLOOKUP($D2318,AcctTbl,3,0),""))</f>
        <v>0</v>
      </c>
      <c r="G2318" s="39">
        <f>IF(Txn!$B1165="","",Txn!$D1165)</f>
        <v>0</v>
      </c>
      <c r="H2318" s="38">
        <f>IF(Txn!$B1165="","",Txn!$E1165)</f>
        <v>0</v>
      </c>
      <c r="I2318" s="40">
        <f>IF(Txn!$B1165="",0,Txn!$Q1165)</f>
        <v>0</v>
      </c>
      <c r="J2318" s="40">
        <f>IF(Txn!$B1165="",0,Txn!$R1165)</f>
        <v>0</v>
      </c>
      <c r="K2318" s="41">
        <f>IF($A2318="","",IFERROR(VALUE(MID($A2318,6,2)),""))</f>
        <v>0</v>
      </c>
      <c r="L2318" s="39">
        <f>IF(Txn!$K1165="","","طرف مقابل — "&amp;Txn!$K1165)</f>
        <v>0</v>
      </c>
      <c r="N2318" s="42">
        <f>IF($D2318="",0,COUNTIF(BankAccts,$D2318))</f>
        <v>0</v>
      </c>
    </row>
    <row r="2319" spans="1:14">
      <c r="A2319" s="38">
        <f>IF(Txn!$B1166="","",Txn!$B1166)</f>
        <v>0</v>
      </c>
      <c r="B2319" s="38">
        <f>IF(Txn!$B1166="","",Txn!$C1166)</f>
        <v>0</v>
      </c>
      <c r="C2319" s="39">
        <f>IF(Txn!$B1166="","","تراکنش بانکی")</f>
        <v>0</v>
      </c>
      <c r="D2319" s="38">
        <f>IF(Txn!$B1166="","",IF(Txn!$X1166="","",Txn!$X1166))</f>
        <v>0</v>
      </c>
      <c r="E2319" s="39">
        <f>IF($D2319="","",IFERROR(VLOOKUP($D2319,AcctTbl,2,0),""))</f>
        <v>0</v>
      </c>
      <c r="F2319" s="39">
        <f>IF($D2319="","",IFERROR(VLOOKUP($D2319,AcctTbl,3,0),""))</f>
        <v>0</v>
      </c>
      <c r="G2319" s="39">
        <f>IF(Txn!$B1166="","",Txn!$D1166)</f>
        <v>0</v>
      </c>
      <c r="H2319" s="38">
        <f>IF(Txn!$B1166="","",Txn!$E1166)</f>
        <v>0</v>
      </c>
      <c r="I2319" s="40">
        <f>IF(Txn!$B1166="",0,Txn!$O1166)</f>
        <v>0</v>
      </c>
      <c r="J2319" s="40">
        <f>IF(Txn!$B1166="",0,Txn!$P1166)</f>
        <v>0</v>
      </c>
      <c r="K2319" s="41">
        <f>IF($A2319="","",IFERROR(VALUE(MID($A2319,6,2)),""))</f>
        <v>0</v>
      </c>
      <c r="L2319" s="39">
        <f>IF(Txn!$K1166="","",Txn!$K1166)</f>
        <v>0</v>
      </c>
      <c r="N2319" s="42">
        <f>IF($D2319="",0,COUNTIF(BankAccts,$D2319))</f>
        <v>0</v>
      </c>
    </row>
    <row r="2320" spans="1:14">
      <c r="A2320" s="38">
        <f>IF(Txn!$B1166="","",Txn!$B1166)</f>
        <v>0</v>
      </c>
      <c r="B2320" s="38">
        <f>IF(Txn!$B1166="","",Txn!$C1166)</f>
        <v>0</v>
      </c>
      <c r="C2320" s="39">
        <f>IF(Txn!$B1166="","","تراکنش بانکی")</f>
        <v>0</v>
      </c>
      <c r="D2320" s="38">
        <f>IF(Txn!$B1166="","",IF(IF(Txn!$U1166="TRF",Txn!$Y1166,Txn!$Z1166)="","",IF(Txn!$U1166="TRF",Txn!$Y1166,Txn!$Z1166)))</f>
        <v>0</v>
      </c>
      <c r="E2320" s="39">
        <f>IF($D2320="","",IFERROR(VLOOKUP($D2320,AcctTbl,2,0),""))</f>
        <v>0</v>
      </c>
      <c r="F2320" s="39">
        <f>IF($D2320="","",IFERROR(VLOOKUP($D2320,AcctTbl,3,0),""))</f>
        <v>0</v>
      </c>
      <c r="G2320" s="39">
        <f>IF(Txn!$B1166="","",Txn!$D1166)</f>
        <v>0</v>
      </c>
      <c r="H2320" s="38">
        <f>IF(Txn!$B1166="","",Txn!$E1166)</f>
        <v>0</v>
      </c>
      <c r="I2320" s="40">
        <f>IF(Txn!$B1166="",0,Txn!$Q1166)</f>
        <v>0</v>
      </c>
      <c r="J2320" s="40">
        <f>IF(Txn!$B1166="",0,Txn!$R1166)</f>
        <v>0</v>
      </c>
      <c r="K2320" s="41">
        <f>IF($A2320="","",IFERROR(VALUE(MID($A2320,6,2)),""))</f>
        <v>0</v>
      </c>
      <c r="L2320" s="39">
        <f>IF(Txn!$K1166="","","طرف مقابل — "&amp;Txn!$K1166)</f>
        <v>0</v>
      </c>
      <c r="N2320" s="42">
        <f>IF($D2320="",0,COUNTIF(BankAccts,$D2320))</f>
        <v>0</v>
      </c>
    </row>
    <row r="2321" spans="1:14">
      <c r="A2321" s="38">
        <f>IF(Txn!$B1167="","",Txn!$B1167)</f>
        <v>0</v>
      </c>
      <c r="B2321" s="38">
        <f>IF(Txn!$B1167="","",Txn!$C1167)</f>
        <v>0</v>
      </c>
      <c r="C2321" s="39">
        <f>IF(Txn!$B1167="","","تراکنش بانکی")</f>
        <v>0</v>
      </c>
      <c r="D2321" s="38">
        <f>IF(Txn!$B1167="","",IF(Txn!$X1167="","",Txn!$X1167))</f>
        <v>0</v>
      </c>
      <c r="E2321" s="39">
        <f>IF($D2321="","",IFERROR(VLOOKUP($D2321,AcctTbl,2,0),""))</f>
        <v>0</v>
      </c>
      <c r="F2321" s="39">
        <f>IF($D2321="","",IFERROR(VLOOKUP($D2321,AcctTbl,3,0),""))</f>
        <v>0</v>
      </c>
      <c r="G2321" s="39">
        <f>IF(Txn!$B1167="","",Txn!$D1167)</f>
        <v>0</v>
      </c>
      <c r="H2321" s="38">
        <f>IF(Txn!$B1167="","",Txn!$E1167)</f>
        <v>0</v>
      </c>
      <c r="I2321" s="40">
        <f>IF(Txn!$B1167="",0,Txn!$O1167)</f>
        <v>0</v>
      </c>
      <c r="J2321" s="40">
        <f>IF(Txn!$B1167="",0,Txn!$P1167)</f>
        <v>0</v>
      </c>
      <c r="K2321" s="41">
        <f>IF($A2321="","",IFERROR(VALUE(MID($A2321,6,2)),""))</f>
        <v>0</v>
      </c>
      <c r="L2321" s="39">
        <f>IF(Txn!$K1167="","",Txn!$K1167)</f>
        <v>0</v>
      </c>
      <c r="N2321" s="42">
        <f>IF($D2321="",0,COUNTIF(BankAccts,$D2321))</f>
        <v>0</v>
      </c>
    </row>
    <row r="2322" spans="1:14">
      <c r="A2322" s="38">
        <f>IF(Txn!$B1167="","",Txn!$B1167)</f>
        <v>0</v>
      </c>
      <c r="B2322" s="38">
        <f>IF(Txn!$B1167="","",Txn!$C1167)</f>
        <v>0</v>
      </c>
      <c r="C2322" s="39">
        <f>IF(Txn!$B1167="","","تراکنش بانکی")</f>
        <v>0</v>
      </c>
      <c r="D2322" s="38">
        <f>IF(Txn!$B1167="","",IF(IF(Txn!$U1167="TRF",Txn!$Y1167,Txn!$Z1167)="","",IF(Txn!$U1167="TRF",Txn!$Y1167,Txn!$Z1167)))</f>
        <v>0</v>
      </c>
      <c r="E2322" s="39">
        <f>IF($D2322="","",IFERROR(VLOOKUP($D2322,AcctTbl,2,0),""))</f>
        <v>0</v>
      </c>
      <c r="F2322" s="39">
        <f>IF($D2322="","",IFERROR(VLOOKUP($D2322,AcctTbl,3,0),""))</f>
        <v>0</v>
      </c>
      <c r="G2322" s="39">
        <f>IF(Txn!$B1167="","",Txn!$D1167)</f>
        <v>0</v>
      </c>
      <c r="H2322" s="38">
        <f>IF(Txn!$B1167="","",Txn!$E1167)</f>
        <v>0</v>
      </c>
      <c r="I2322" s="40">
        <f>IF(Txn!$B1167="",0,Txn!$Q1167)</f>
        <v>0</v>
      </c>
      <c r="J2322" s="40">
        <f>IF(Txn!$B1167="",0,Txn!$R1167)</f>
        <v>0</v>
      </c>
      <c r="K2322" s="41">
        <f>IF($A2322="","",IFERROR(VALUE(MID($A2322,6,2)),""))</f>
        <v>0</v>
      </c>
      <c r="L2322" s="39">
        <f>IF(Txn!$K1167="","","طرف مقابل — "&amp;Txn!$K1167)</f>
        <v>0</v>
      </c>
      <c r="N2322" s="42">
        <f>IF($D2322="",0,COUNTIF(BankAccts,$D2322))</f>
        <v>0</v>
      </c>
    </row>
    <row r="2323" spans="1:14">
      <c r="A2323" s="38">
        <f>IF(Txn!$B1168="","",Txn!$B1168)</f>
        <v>0</v>
      </c>
      <c r="B2323" s="38">
        <f>IF(Txn!$B1168="","",Txn!$C1168)</f>
        <v>0</v>
      </c>
      <c r="C2323" s="39">
        <f>IF(Txn!$B1168="","","تراکنش بانکی")</f>
        <v>0</v>
      </c>
      <c r="D2323" s="38">
        <f>IF(Txn!$B1168="","",IF(Txn!$X1168="","",Txn!$X1168))</f>
        <v>0</v>
      </c>
      <c r="E2323" s="39">
        <f>IF($D2323="","",IFERROR(VLOOKUP($D2323,AcctTbl,2,0),""))</f>
        <v>0</v>
      </c>
      <c r="F2323" s="39">
        <f>IF($D2323="","",IFERROR(VLOOKUP($D2323,AcctTbl,3,0),""))</f>
        <v>0</v>
      </c>
      <c r="G2323" s="39">
        <f>IF(Txn!$B1168="","",Txn!$D1168)</f>
        <v>0</v>
      </c>
      <c r="H2323" s="38">
        <f>IF(Txn!$B1168="","",Txn!$E1168)</f>
        <v>0</v>
      </c>
      <c r="I2323" s="40">
        <f>IF(Txn!$B1168="",0,Txn!$O1168)</f>
        <v>0</v>
      </c>
      <c r="J2323" s="40">
        <f>IF(Txn!$B1168="",0,Txn!$P1168)</f>
        <v>0</v>
      </c>
      <c r="K2323" s="41">
        <f>IF($A2323="","",IFERROR(VALUE(MID($A2323,6,2)),""))</f>
        <v>0</v>
      </c>
      <c r="L2323" s="39">
        <f>IF(Txn!$K1168="","",Txn!$K1168)</f>
        <v>0</v>
      </c>
      <c r="N2323" s="42">
        <f>IF($D2323="",0,COUNTIF(BankAccts,$D2323))</f>
        <v>0</v>
      </c>
    </row>
    <row r="2324" spans="1:14">
      <c r="A2324" s="38">
        <f>IF(Txn!$B1168="","",Txn!$B1168)</f>
        <v>0</v>
      </c>
      <c r="B2324" s="38">
        <f>IF(Txn!$B1168="","",Txn!$C1168)</f>
        <v>0</v>
      </c>
      <c r="C2324" s="39">
        <f>IF(Txn!$B1168="","","تراکنش بانکی")</f>
        <v>0</v>
      </c>
      <c r="D2324" s="38">
        <f>IF(Txn!$B1168="","",IF(IF(Txn!$U1168="TRF",Txn!$Y1168,Txn!$Z1168)="","",IF(Txn!$U1168="TRF",Txn!$Y1168,Txn!$Z1168)))</f>
        <v>0</v>
      </c>
      <c r="E2324" s="39">
        <f>IF($D2324="","",IFERROR(VLOOKUP($D2324,AcctTbl,2,0),""))</f>
        <v>0</v>
      </c>
      <c r="F2324" s="39">
        <f>IF($D2324="","",IFERROR(VLOOKUP($D2324,AcctTbl,3,0),""))</f>
        <v>0</v>
      </c>
      <c r="G2324" s="39">
        <f>IF(Txn!$B1168="","",Txn!$D1168)</f>
        <v>0</v>
      </c>
      <c r="H2324" s="38">
        <f>IF(Txn!$B1168="","",Txn!$E1168)</f>
        <v>0</v>
      </c>
      <c r="I2324" s="40">
        <f>IF(Txn!$B1168="",0,Txn!$Q1168)</f>
        <v>0</v>
      </c>
      <c r="J2324" s="40">
        <f>IF(Txn!$B1168="",0,Txn!$R1168)</f>
        <v>0</v>
      </c>
      <c r="K2324" s="41">
        <f>IF($A2324="","",IFERROR(VALUE(MID($A2324,6,2)),""))</f>
        <v>0</v>
      </c>
      <c r="L2324" s="39">
        <f>IF(Txn!$K1168="","","طرف مقابل — "&amp;Txn!$K1168)</f>
        <v>0</v>
      </c>
      <c r="N2324" s="42">
        <f>IF($D2324="",0,COUNTIF(BankAccts,$D2324))</f>
        <v>0</v>
      </c>
    </row>
    <row r="2325" spans="1:14">
      <c r="A2325" s="38">
        <f>IF(Txn!$B1169="","",Txn!$B1169)</f>
        <v>0</v>
      </c>
      <c r="B2325" s="38">
        <f>IF(Txn!$B1169="","",Txn!$C1169)</f>
        <v>0</v>
      </c>
      <c r="C2325" s="39">
        <f>IF(Txn!$B1169="","","تراکنش بانکی")</f>
        <v>0</v>
      </c>
      <c r="D2325" s="38">
        <f>IF(Txn!$B1169="","",IF(Txn!$X1169="","",Txn!$X1169))</f>
        <v>0</v>
      </c>
      <c r="E2325" s="39">
        <f>IF($D2325="","",IFERROR(VLOOKUP($D2325,AcctTbl,2,0),""))</f>
        <v>0</v>
      </c>
      <c r="F2325" s="39">
        <f>IF($D2325="","",IFERROR(VLOOKUP($D2325,AcctTbl,3,0),""))</f>
        <v>0</v>
      </c>
      <c r="G2325" s="39">
        <f>IF(Txn!$B1169="","",Txn!$D1169)</f>
        <v>0</v>
      </c>
      <c r="H2325" s="38">
        <f>IF(Txn!$B1169="","",Txn!$E1169)</f>
        <v>0</v>
      </c>
      <c r="I2325" s="40">
        <f>IF(Txn!$B1169="",0,Txn!$O1169)</f>
        <v>0</v>
      </c>
      <c r="J2325" s="40">
        <f>IF(Txn!$B1169="",0,Txn!$P1169)</f>
        <v>0</v>
      </c>
      <c r="K2325" s="41">
        <f>IF($A2325="","",IFERROR(VALUE(MID($A2325,6,2)),""))</f>
        <v>0</v>
      </c>
      <c r="L2325" s="39">
        <f>IF(Txn!$K1169="","",Txn!$K1169)</f>
        <v>0</v>
      </c>
      <c r="N2325" s="42">
        <f>IF($D2325="",0,COUNTIF(BankAccts,$D2325))</f>
        <v>0</v>
      </c>
    </row>
    <row r="2326" spans="1:14">
      <c r="A2326" s="38">
        <f>IF(Txn!$B1169="","",Txn!$B1169)</f>
        <v>0</v>
      </c>
      <c r="B2326" s="38">
        <f>IF(Txn!$B1169="","",Txn!$C1169)</f>
        <v>0</v>
      </c>
      <c r="C2326" s="39">
        <f>IF(Txn!$B1169="","","تراکنش بانکی")</f>
        <v>0</v>
      </c>
      <c r="D2326" s="38">
        <f>IF(Txn!$B1169="","",IF(IF(Txn!$U1169="TRF",Txn!$Y1169,Txn!$Z1169)="","",IF(Txn!$U1169="TRF",Txn!$Y1169,Txn!$Z1169)))</f>
        <v>0</v>
      </c>
      <c r="E2326" s="39">
        <f>IF($D2326="","",IFERROR(VLOOKUP($D2326,AcctTbl,2,0),""))</f>
        <v>0</v>
      </c>
      <c r="F2326" s="39">
        <f>IF($D2326="","",IFERROR(VLOOKUP($D2326,AcctTbl,3,0),""))</f>
        <v>0</v>
      </c>
      <c r="G2326" s="39">
        <f>IF(Txn!$B1169="","",Txn!$D1169)</f>
        <v>0</v>
      </c>
      <c r="H2326" s="38">
        <f>IF(Txn!$B1169="","",Txn!$E1169)</f>
        <v>0</v>
      </c>
      <c r="I2326" s="40">
        <f>IF(Txn!$B1169="",0,Txn!$Q1169)</f>
        <v>0</v>
      </c>
      <c r="J2326" s="40">
        <f>IF(Txn!$B1169="",0,Txn!$R1169)</f>
        <v>0</v>
      </c>
      <c r="K2326" s="41">
        <f>IF($A2326="","",IFERROR(VALUE(MID($A2326,6,2)),""))</f>
        <v>0</v>
      </c>
      <c r="L2326" s="39">
        <f>IF(Txn!$K1169="","","طرف مقابل — "&amp;Txn!$K1169)</f>
        <v>0</v>
      </c>
      <c r="N2326" s="42">
        <f>IF($D2326="",0,COUNTIF(BankAccts,$D2326))</f>
        <v>0</v>
      </c>
    </row>
    <row r="2327" spans="1:14">
      <c r="A2327" s="38">
        <f>IF(Txn!$B1170="","",Txn!$B1170)</f>
        <v>0</v>
      </c>
      <c r="B2327" s="38">
        <f>IF(Txn!$B1170="","",Txn!$C1170)</f>
        <v>0</v>
      </c>
      <c r="C2327" s="39">
        <f>IF(Txn!$B1170="","","تراکنش بانکی")</f>
        <v>0</v>
      </c>
      <c r="D2327" s="38">
        <f>IF(Txn!$B1170="","",IF(Txn!$X1170="","",Txn!$X1170))</f>
        <v>0</v>
      </c>
      <c r="E2327" s="39">
        <f>IF($D2327="","",IFERROR(VLOOKUP($D2327,AcctTbl,2,0),""))</f>
        <v>0</v>
      </c>
      <c r="F2327" s="39">
        <f>IF($D2327="","",IFERROR(VLOOKUP($D2327,AcctTbl,3,0),""))</f>
        <v>0</v>
      </c>
      <c r="G2327" s="39">
        <f>IF(Txn!$B1170="","",Txn!$D1170)</f>
        <v>0</v>
      </c>
      <c r="H2327" s="38">
        <f>IF(Txn!$B1170="","",Txn!$E1170)</f>
        <v>0</v>
      </c>
      <c r="I2327" s="40">
        <f>IF(Txn!$B1170="",0,Txn!$O1170)</f>
        <v>0</v>
      </c>
      <c r="J2327" s="40">
        <f>IF(Txn!$B1170="",0,Txn!$P1170)</f>
        <v>0</v>
      </c>
      <c r="K2327" s="41">
        <f>IF($A2327="","",IFERROR(VALUE(MID($A2327,6,2)),""))</f>
        <v>0</v>
      </c>
      <c r="L2327" s="39">
        <f>IF(Txn!$K1170="","",Txn!$K1170)</f>
        <v>0</v>
      </c>
      <c r="N2327" s="42">
        <f>IF($D2327="",0,COUNTIF(BankAccts,$D2327))</f>
        <v>0</v>
      </c>
    </row>
    <row r="2328" spans="1:14">
      <c r="A2328" s="38">
        <f>IF(Txn!$B1170="","",Txn!$B1170)</f>
        <v>0</v>
      </c>
      <c r="B2328" s="38">
        <f>IF(Txn!$B1170="","",Txn!$C1170)</f>
        <v>0</v>
      </c>
      <c r="C2328" s="39">
        <f>IF(Txn!$B1170="","","تراکنش بانکی")</f>
        <v>0</v>
      </c>
      <c r="D2328" s="38">
        <f>IF(Txn!$B1170="","",IF(IF(Txn!$U1170="TRF",Txn!$Y1170,Txn!$Z1170)="","",IF(Txn!$U1170="TRF",Txn!$Y1170,Txn!$Z1170)))</f>
        <v>0</v>
      </c>
      <c r="E2328" s="39">
        <f>IF($D2328="","",IFERROR(VLOOKUP($D2328,AcctTbl,2,0),""))</f>
        <v>0</v>
      </c>
      <c r="F2328" s="39">
        <f>IF($D2328="","",IFERROR(VLOOKUP($D2328,AcctTbl,3,0),""))</f>
        <v>0</v>
      </c>
      <c r="G2328" s="39">
        <f>IF(Txn!$B1170="","",Txn!$D1170)</f>
        <v>0</v>
      </c>
      <c r="H2328" s="38">
        <f>IF(Txn!$B1170="","",Txn!$E1170)</f>
        <v>0</v>
      </c>
      <c r="I2328" s="40">
        <f>IF(Txn!$B1170="",0,Txn!$Q1170)</f>
        <v>0</v>
      </c>
      <c r="J2328" s="40">
        <f>IF(Txn!$B1170="",0,Txn!$R1170)</f>
        <v>0</v>
      </c>
      <c r="K2328" s="41">
        <f>IF($A2328="","",IFERROR(VALUE(MID($A2328,6,2)),""))</f>
        <v>0</v>
      </c>
      <c r="L2328" s="39">
        <f>IF(Txn!$K1170="","","طرف مقابل — "&amp;Txn!$K1170)</f>
        <v>0</v>
      </c>
      <c r="N2328" s="42">
        <f>IF($D2328="",0,COUNTIF(BankAccts,$D2328))</f>
        <v>0</v>
      </c>
    </row>
    <row r="2329" spans="1:14">
      <c r="A2329" s="38">
        <f>IF(Txn!$B1171="","",Txn!$B1171)</f>
        <v>0</v>
      </c>
      <c r="B2329" s="38">
        <f>IF(Txn!$B1171="","",Txn!$C1171)</f>
        <v>0</v>
      </c>
      <c r="C2329" s="39">
        <f>IF(Txn!$B1171="","","تراکنش بانکی")</f>
        <v>0</v>
      </c>
      <c r="D2329" s="38">
        <f>IF(Txn!$B1171="","",IF(Txn!$X1171="","",Txn!$X1171))</f>
        <v>0</v>
      </c>
      <c r="E2329" s="39">
        <f>IF($D2329="","",IFERROR(VLOOKUP($D2329,AcctTbl,2,0),""))</f>
        <v>0</v>
      </c>
      <c r="F2329" s="39">
        <f>IF($D2329="","",IFERROR(VLOOKUP($D2329,AcctTbl,3,0),""))</f>
        <v>0</v>
      </c>
      <c r="G2329" s="39">
        <f>IF(Txn!$B1171="","",Txn!$D1171)</f>
        <v>0</v>
      </c>
      <c r="H2329" s="38">
        <f>IF(Txn!$B1171="","",Txn!$E1171)</f>
        <v>0</v>
      </c>
      <c r="I2329" s="40">
        <f>IF(Txn!$B1171="",0,Txn!$O1171)</f>
        <v>0</v>
      </c>
      <c r="J2329" s="40">
        <f>IF(Txn!$B1171="",0,Txn!$P1171)</f>
        <v>0</v>
      </c>
      <c r="K2329" s="41">
        <f>IF($A2329="","",IFERROR(VALUE(MID($A2329,6,2)),""))</f>
        <v>0</v>
      </c>
      <c r="L2329" s="39">
        <f>IF(Txn!$K1171="","",Txn!$K1171)</f>
        <v>0</v>
      </c>
      <c r="N2329" s="42">
        <f>IF($D2329="",0,COUNTIF(BankAccts,$D2329))</f>
        <v>0</v>
      </c>
    </row>
    <row r="2330" spans="1:14">
      <c r="A2330" s="38">
        <f>IF(Txn!$B1171="","",Txn!$B1171)</f>
        <v>0</v>
      </c>
      <c r="B2330" s="38">
        <f>IF(Txn!$B1171="","",Txn!$C1171)</f>
        <v>0</v>
      </c>
      <c r="C2330" s="39">
        <f>IF(Txn!$B1171="","","تراکنش بانکی")</f>
        <v>0</v>
      </c>
      <c r="D2330" s="38">
        <f>IF(Txn!$B1171="","",IF(IF(Txn!$U1171="TRF",Txn!$Y1171,Txn!$Z1171)="","",IF(Txn!$U1171="TRF",Txn!$Y1171,Txn!$Z1171)))</f>
        <v>0</v>
      </c>
      <c r="E2330" s="39">
        <f>IF($D2330="","",IFERROR(VLOOKUP($D2330,AcctTbl,2,0),""))</f>
        <v>0</v>
      </c>
      <c r="F2330" s="39">
        <f>IF($D2330="","",IFERROR(VLOOKUP($D2330,AcctTbl,3,0),""))</f>
        <v>0</v>
      </c>
      <c r="G2330" s="39">
        <f>IF(Txn!$B1171="","",Txn!$D1171)</f>
        <v>0</v>
      </c>
      <c r="H2330" s="38">
        <f>IF(Txn!$B1171="","",Txn!$E1171)</f>
        <v>0</v>
      </c>
      <c r="I2330" s="40">
        <f>IF(Txn!$B1171="",0,Txn!$Q1171)</f>
        <v>0</v>
      </c>
      <c r="J2330" s="40">
        <f>IF(Txn!$B1171="",0,Txn!$R1171)</f>
        <v>0</v>
      </c>
      <c r="K2330" s="41">
        <f>IF($A2330="","",IFERROR(VALUE(MID($A2330,6,2)),""))</f>
        <v>0</v>
      </c>
      <c r="L2330" s="39">
        <f>IF(Txn!$K1171="","","طرف مقابل — "&amp;Txn!$K1171)</f>
        <v>0</v>
      </c>
      <c r="N2330" s="42">
        <f>IF($D2330="",0,COUNTIF(BankAccts,$D2330))</f>
        <v>0</v>
      </c>
    </row>
    <row r="2331" spans="1:14">
      <c r="A2331" s="38">
        <f>IF(Txn!$B1172="","",Txn!$B1172)</f>
        <v>0</v>
      </c>
      <c r="B2331" s="38">
        <f>IF(Txn!$B1172="","",Txn!$C1172)</f>
        <v>0</v>
      </c>
      <c r="C2331" s="39">
        <f>IF(Txn!$B1172="","","تراکنش بانکی")</f>
        <v>0</v>
      </c>
      <c r="D2331" s="38">
        <f>IF(Txn!$B1172="","",IF(Txn!$X1172="","",Txn!$X1172))</f>
        <v>0</v>
      </c>
      <c r="E2331" s="39">
        <f>IF($D2331="","",IFERROR(VLOOKUP($D2331,AcctTbl,2,0),""))</f>
        <v>0</v>
      </c>
      <c r="F2331" s="39">
        <f>IF($D2331="","",IFERROR(VLOOKUP($D2331,AcctTbl,3,0),""))</f>
        <v>0</v>
      </c>
      <c r="G2331" s="39">
        <f>IF(Txn!$B1172="","",Txn!$D1172)</f>
        <v>0</v>
      </c>
      <c r="H2331" s="38">
        <f>IF(Txn!$B1172="","",Txn!$E1172)</f>
        <v>0</v>
      </c>
      <c r="I2331" s="40">
        <f>IF(Txn!$B1172="",0,Txn!$O1172)</f>
        <v>0</v>
      </c>
      <c r="J2331" s="40">
        <f>IF(Txn!$B1172="",0,Txn!$P1172)</f>
        <v>0</v>
      </c>
      <c r="K2331" s="41">
        <f>IF($A2331="","",IFERROR(VALUE(MID($A2331,6,2)),""))</f>
        <v>0</v>
      </c>
      <c r="L2331" s="39">
        <f>IF(Txn!$K1172="","",Txn!$K1172)</f>
        <v>0</v>
      </c>
      <c r="N2331" s="42">
        <f>IF($D2331="",0,COUNTIF(BankAccts,$D2331))</f>
        <v>0</v>
      </c>
    </row>
    <row r="2332" spans="1:14">
      <c r="A2332" s="38">
        <f>IF(Txn!$B1172="","",Txn!$B1172)</f>
        <v>0</v>
      </c>
      <c r="B2332" s="38">
        <f>IF(Txn!$B1172="","",Txn!$C1172)</f>
        <v>0</v>
      </c>
      <c r="C2332" s="39">
        <f>IF(Txn!$B1172="","","تراکنش بانکی")</f>
        <v>0</v>
      </c>
      <c r="D2332" s="38">
        <f>IF(Txn!$B1172="","",IF(IF(Txn!$U1172="TRF",Txn!$Y1172,Txn!$Z1172)="","",IF(Txn!$U1172="TRF",Txn!$Y1172,Txn!$Z1172)))</f>
        <v>0</v>
      </c>
      <c r="E2332" s="39">
        <f>IF($D2332="","",IFERROR(VLOOKUP($D2332,AcctTbl,2,0),""))</f>
        <v>0</v>
      </c>
      <c r="F2332" s="39">
        <f>IF($D2332="","",IFERROR(VLOOKUP($D2332,AcctTbl,3,0),""))</f>
        <v>0</v>
      </c>
      <c r="G2332" s="39">
        <f>IF(Txn!$B1172="","",Txn!$D1172)</f>
        <v>0</v>
      </c>
      <c r="H2332" s="38">
        <f>IF(Txn!$B1172="","",Txn!$E1172)</f>
        <v>0</v>
      </c>
      <c r="I2332" s="40">
        <f>IF(Txn!$B1172="",0,Txn!$Q1172)</f>
        <v>0</v>
      </c>
      <c r="J2332" s="40">
        <f>IF(Txn!$B1172="",0,Txn!$R1172)</f>
        <v>0</v>
      </c>
      <c r="K2332" s="41">
        <f>IF($A2332="","",IFERROR(VALUE(MID($A2332,6,2)),""))</f>
        <v>0</v>
      </c>
      <c r="L2332" s="39">
        <f>IF(Txn!$K1172="","","طرف مقابل — "&amp;Txn!$K1172)</f>
        <v>0</v>
      </c>
      <c r="N2332" s="42">
        <f>IF($D2332="",0,COUNTIF(BankAccts,$D2332))</f>
        <v>0</v>
      </c>
    </row>
    <row r="2333" spans="1:14">
      <c r="A2333" s="38">
        <f>IF(Txn!$B1173="","",Txn!$B1173)</f>
        <v>0</v>
      </c>
      <c r="B2333" s="38">
        <f>IF(Txn!$B1173="","",Txn!$C1173)</f>
        <v>0</v>
      </c>
      <c r="C2333" s="39">
        <f>IF(Txn!$B1173="","","تراکنش بانکی")</f>
        <v>0</v>
      </c>
      <c r="D2333" s="38">
        <f>IF(Txn!$B1173="","",IF(Txn!$X1173="","",Txn!$X1173))</f>
        <v>0</v>
      </c>
      <c r="E2333" s="39">
        <f>IF($D2333="","",IFERROR(VLOOKUP($D2333,AcctTbl,2,0),""))</f>
        <v>0</v>
      </c>
      <c r="F2333" s="39">
        <f>IF($D2333="","",IFERROR(VLOOKUP($D2333,AcctTbl,3,0),""))</f>
        <v>0</v>
      </c>
      <c r="G2333" s="39">
        <f>IF(Txn!$B1173="","",Txn!$D1173)</f>
        <v>0</v>
      </c>
      <c r="H2333" s="38">
        <f>IF(Txn!$B1173="","",Txn!$E1173)</f>
        <v>0</v>
      </c>
      <c r="I2333" s="40">
        <f>IF(Txn!$B1173="",0,Txn!$O1173)</f>
        <v>0</v>
      </c>
      <c r="J2333" s="40">
        <f>IF(Txn!$B1173="",0,Txn!$P1173)</f>
        <v>0</v>
      </c>
      <c r="K2333" s="41">
        <f>IF($A2333="","",IFERROR(VALUE(MID($A2333,6,2)),""))</f>
        <v>0</v>
      </c>
      <c r="L2333" s="39">
        <f>IF(Txn!$K1173="","",Txn!$K1173)</f>
        <v>0</v>
      </c>
      <c r="N2333" s="42">
        <f>IF($D2333="",0,COUNTIF(BankAccts,$D2333))</f>
        <v>0</v>
      </c>
    </row>
    <row r="2334" spans="1:14">
      <c r="A2334" s="38">
        <f>IF(Txn!$B1173="","",Txn!$B1173)</f>
        <v>0</v>
      </c>
      <c r="B2334" s="38">
        <f>IF(Txn!$B1173="","",Txn!$C1173)</f>
        <v>0</v>
      </c>
      <c r="C2334" s="39">
        <f>IF(Txn!$B1173="","","تراکنش بانکی")</f>
        <v>0</v>
      </c>
      <c r="D2334" s="38">
        <f>IF(Txn!$B1173="","",IF(IF(Txn!$U1173="TRF",Txn!$Y1173,Txn!$Z1173)="","",IF(Txn!$U1173="TRF",Txn!$Y1173,Txn!$Z1173)))</f>
        <v>0</v>
      </c>
      <c r="E2334" s="39">
        <f>IF($D2334="","",IFERROR(VLOOKUP($D2334,AcctTbl,2,0),""))</f>
        <v>0</v>
      </c>
      <c r="F2334" s="39">
        <f>IF($D2334="","",IFERROR(VLOOKUP($D2334,AcctTbl,3,0),""))</f>
        <v>0</v>
      </c>
      <c r="G2334" s="39">
        <f>IF(Txn!$B1173="","",Txn!$D1173)</f>
        <v>0</v>
      </c>
      <c r="H2334" s="38">
        <f>IF(Txn!$B1173="","",Txn!$E1173)</f>
        <v>0</v>
      </c>
      <c r="I2334" s="40">
        <f>IF(Txn!$B1173="",0,Txn!$Q1173)</f>
        <v>0</v>
      </c>
      <c r="J2334" s="40">
        <f>IF(Txn!$B1173="",0,Txn!$R1173)</f>
        <v>0</v>
      </c>
      <c r="K2334" s="41">
        <f>IF($A2334="","",IFERROR(VALUE(MID($A2334,6,2)),""))</f>
        <v>0</v>
      </c>
      <c r="L2334" s="39">
        <f>IF(Txn!$K1173="","","طرف مقابل — "&amp;Txn!$K1173)</f>
        <v>0</v>
      </c>
      <c r="N2334" s="42">
        <f>IF($D2334="",0,COUNTIF(BankAccts,$D2334))</f>
        <v>0</v>
      </c>
    </row>
    <row r="2335" spans="1:14">
      <c r="A2335" s="38">
        <f>IF(Txn!$B1174="","",Txn!$B1174)</f>
        <v>0</v>
      </c>
      <c r="B2335" s="38">
        <f>IF(Txn!$B1174="","",Txn!$C1174)</f>
        <v>0</v>
      </c>
      <c r="C2335" s="39">
        <f>IF(Txn!$B1174="","","تراکنش بانکی")</f>
        <v>0</v>
      </c>
      <c r="D2335" s="38">
        <f>IF(Txn!$B1174="","",IF(Txn!$X1174="","",Txn!$X1174))</f>
        <v>0</v>
      </c>
      <c r="E2335" s="39">
        <f>IF($D2335="","",IFERROR(VLOOKUP($D2335,AcctTbl,2,0),""))</f>
        <v>0</v>
      </c>
      <c r="F2335" s="39">
        <f>IF($D2335="","",IFERROR(VLOOKUP($D2335,AcctTbl,3,0),""))</f>
        <v>0</v>
      </c>
      <c r="G2335" s="39">
        <f>IF(Txn!$B1174="","",Txn!$D1174)</f>
        <v>0</v>
      </c>
      <c r="H2335" s="38">
        <f>IF(Txn!$B1174="","",Txn!$E1174)</f>
        <v>0</v>
      </c>
      <c r="I2335" s="40">
        <f>IF(Txn!$B1174="",0,Txn!$O1174)</f>
        <v>0</v>
      </c>
      <c r="J2335" s="40">
        <f>IF(Txn!$B1174="",0,Txn!$P1174)</f>
        <v>0</v>
      </c>
      <c r="K2335" s="41">
        <f>IF($A2335="","",IFERROR(VALUE(MID($A2335,6,2)),""))</f>
        <v>0</v>
      </c>
      <c r="L2335" s="39">
        <f>IF(Txn!$K1174="","",Txn!$K1174)</f>
        <v>0</v>
      </c>
      <c r="N2335" s="42">
        <f>IF($D2335="",0,COUNTIF(BankAccts,$D2335))</f>
        <v>0</v>
      </c>
    </row>
    <row r="2336" spans="1:14">
      <c r="A2336" s="38">
        <f>IF(Txn!$B1174="","",Txn!$B1174)</f>
        <v>0</v>
      </c>
      <c r="B2336" s="38">
        <f>IF(Txn!$B1174="","",Txn!$C1174)</f>
        <v>0</v>
      </c>
      <c r="C2336" s="39">
        <f>IF(Txn!$B1174="","","تراکنش بانکی")</f>
        <v>0</v>
      </c>
      <c r="D2336" s="38">
        <f>IF(Txn!$B1174="","",IF(IF(Txn!$U1174="TRF",Txn!$Y1174,Txn!$Z1174)="","",IF(Txn!$U1174="TRF",Txn!$Y1174,Txn!$Z1174)))</f>
        <v>0</v>
      </c>
      <c r="E2336" s="39">
        <f>IF($D2336="","",IFERROR(VLOOKUP($D2336,AcctTbl,2,0),""))</f>
        <v>0</v>
      </c>
      <c r="F2336" s="39">
        <f>IF($D2336="","",IFERROR(VLOOKUP($D2336,AcctTbl,3,0),""))</f>
        <v>0</v>
      </c>
      <c r="G2336" s="39">
        <f>IF(Txn!$B1174="","",Txn!$D1174)</f>
        <v>0</v>
      </c>
      <c r="H2336" s="38">
        <f>IF(Txn!$B1174="","",Txn!$E1174)</f>
        <v>0</v>
      </c>
      <c r="I2336" s="40">
        <f>IF(Txn!$B1174="",0,Txn!$Q1174)</f>
        <v>0</v>
      </c>
      <c r="J2336" s="40">
        <f>IF(Txn!$B1174="",0,Txn!$R1174)</f>
        <v>0</v>
      </c>
      <c r="K2336" s="41">
        <f>IF($A2336="","",IFERROR(VALUE(MID($A2336,6,2)),""))</f>
        <v>0</v>
      </c>
      <c r="L2336" s="39">
        <f>IF(Txn!$K1174="","","طرف مقابل — "&amp;Txn!$K1174)</f>
        <v>0</v>
      </c>
      <c r="N2336" s="42">
        <f>IF($D2336="",0,COUNTIF(BankAccts,$D2336))</f>
        <v>0</v>
      </c>
    </row>
    <row r="2337" spans="1:14">
      <c r="A2337" s="38">
        <f>IF(Txn!$B1175="","",Txn!$B1175)</f>
        <v>0</v>
      </c>
      <c r="B2337" s="38">
        <f>IF(Txn!$B1175="","",Txn!$C1175)</f>
        <v>0</v>
      </c>
      <c r="C2337" s="39">
        <f>IF(Txn!$B1175="","","تراکنش بانکی")</f>
        <v>0</v>
      </c>
      <c r="D2337" s="38">
        <f>IF(Txn!$B1175="","",IF(Txn!$X1175="","",Txn!$X1175))</f>
        <v>0</v>
      </c>
      <c r="E2337" s="39">
        <f>IF($D2337="","",IFERROR(VLOOKUP($D2337,AcctTbl,2,0),""))</f>
        <v>0</v>
      </c>
      <c r="F2337" s="39">
        <f>IF($D2337="","",IFERROR(VLOOKUP($D2337,AcctTbl,3,0),""))</f>
        <v>0</v>
      </c>
      <c r="G2337" s="39">
        <f>IF(Txn!$B1175="","",Txn!$D1175)</f>
        <v>0</v>
      </c>
      <c r="H2337" s="38">
        <f>IF(Txn!$B1175="","",Txn!$E1175)</f>
        <v>0</v>
      </c>
      <c r="I2337" s="40">
        <f>IF(Txn!$B1175="",0,Txn!$O1175)</f>
        <v>0</v>
      </c>
      <c r="J2337" s="40">
        <f>IF(Txn!$B1175="",0,Txn!$P1175)</f>
        <v>0</v>
      </c>
      <c r="K2337" s="41">
        <f>IF($A2337="","",IFERROR(VALUE(MID($A2337,6,2)),""))</f>
        <v>0</v>
      </c>
      <c r="L2337" s="39">
        <f>IF(Txn!$K1175="","",Txn!$K1175)</f>
        <v>0</v>
      </c>
      <c r="N2337" s="42">
        <f>IF($D2337="",0,COUNTIF(BankAccts,$D2337))</f>
        <v>0</v>
      </c>
    </row>
    <row r="2338" spans="1:14">
      <c r="A2338" s="38">
        <f>IF(Txn!$B1175="","",Txn!$B1175)</f>
        <v>0</v>
      </c>
      <c r="B2338" s="38">
        <f>IF(Txn!$B1175="","",Txn!$C1175)</f>
        <v>0</v>
      </c>
      <c r="C2338" s="39">
        <f>IF(Txn!$B1175="","","تراکنش بانکی")</f>
        <v>0</v>
      </c>
      <c r="D2338" s="38">
        <f>IF(Txn!$B1175="","",IF(IF(Txn!$U1175="TRF",Txn!$Y1175,Txn!$Z1175)="","",IF(Txn!$U1175="TRF",Txn!$Y1175,Txn!$Z1175)))</f>
        <v>0</v>
      </c>
      <c r="E2338" s="39">
        <f>IF($D2338="","",IFERROR(VLOOKUP($D2338,AcctTbl,2,0),""))</f>
        <v>0</v>
      </c>
      <c r="F2338" s="39">
        <f>IF($D2338="","",IFERROR(VLOOKUP($D2338,AcctTbl,3,0),""))</f>
        <v>0</v>
      </c>
      <c r="G2338" s="39">
        <f>IF(Txn!$B1175="","",Txn!$D1175)</f>
        <v>0</v>
      </c>
      <c r="H2338" s="38">
        <f>IF(Txn!$B1175="","",Txn!$E1175)</f>
        <v>0</v>
      </c>
      <c r="I2338" s="40">
        <f>IF(Txn!$B1175="",0,Txn!$Q1175)</f>
        <v>0</v>
      </c>
      <c r="J2338" s="40">
        <f>IF(Txn!$B1175="",0,Txn!$R1175)</f>
        <v>0</v>
      </c>
      <c r="K2338" s="41">
        <f>IF($A2338="","",IFERROR(VALUE(MID($A2338,6,2)),""))</f>
        <v>0</v>
      </c>
      <c r="L2338" s="39">
        <f>IF(Txn!$K1175="","","طرف مقابل — "&amp;Txn!$K1175)</f>
        <v>0</v>
      </c>
      <c r="N2338" s="42">
        <f>IF($D2338="",0,COUNTIF(BankAccts,$D2338))</f>
        <v>0</v>
      </c>
    </row>
    <row r="2339" spans="1:14">
      <c r="A2339" s="38">
        <f>IF(Txn!$B1176="","",Txn!$B1176)</f>
        <v>0</v>
      </c>
      <c r="B2339" s="38">
        <f>IF(Txn!$B1176="","",Txn!$C1176)</f>
        <v>0</v>
      </c>
      <c r="C2339" s="39">
        <f>IF(Txn!$B1176="","","تراکنش بانکی")</f>
        <v>0</v>
      </c>
      <c r="D2339" s="38">
        <f>IF(Txn!$B1176="","",IF(Txn!$X1176="","",Txn!$X1176))</f>
        <v>0</v>
      </c>
      <c r="E2339" s="39">
        <f>IF($D2339="","",IFERROR(VLOOKUP($D2339,AcctTbl,2,0),""))</f>
        <v>0</v>
      </c>
      <c r="F2339" s="39">
        <f>IF($D2339="","",IFERROR(VLOOKUP($D2339,AcctTbl,3,0),""))</f>
        <v>0</v>
      </c>
      <c r="G2339" s="39">
        <f>IF(Txn!$B1176="","",Txn!$D1176)</f>
        <v>0</v>
      </c>
      <c r="H2339" s="38">
        <f>IF(Txn!$B1176="","",Txn!$E1176)</f>
        <v>0</v>
      </c>
      <c r="I2339" s="40">
        <f>IF(Txn!$B1176="",0,Txn!$O1176)</f>
        <v>0</v>
      </c>
      <c r="J2339" s="40">
        <f>IF(Txn!$B1176="",0,Txn!$P1176)</f>
        <v>0</v>
      </c>
      <c r="K2339" s="41">
        <f>IF($A2339="","",IFERROR(VALUE(MID($A2339,6,2)),""))</f>
        <v>0</v>
      </c>
      <c r="L2339" s="39">
        <f>IF(Txn!$K1176="","",Txn!$K1176)</f>
        <v>0</v>
      </c>
      <c r="N2339" s="42">
        <f>IF($D2339="",0,COUNTIF(BankAccts,$D2339))</f>
        <v>0</v>
      </c>
    </row>
    <row r="2340" spans="1:14">
      <c r="A2340" s="38">
        <f>IF(Txn!$B1176="","",Txn!$B1176)</f>
        <v>0</v>
      </c>
      <c r="B2340" s="38">
        <f>IF(Txn!$B1176="","",Txn!$C1176)</f>
        <v>0</v>
      </c>
      <c r="C2340" s="39">
        <f>IF(Txn!$B1176="","","تراکنش بانکی")</f>
        <v>0</v>
      </c>
      <c r="D2340" s="38">
        <f>IF(Txn!$B1176="","",IF(IF(Txn!$U1176="TRF",Txn!$Y1176,Txn!$Z1176)="","",IF(Txn!$U1176="TRF",Txn!$Y1176,Txn!$Z1176)))</f>
        <v>0</v>
      </c>
      <c r="E2340" s="39">
        <f>IF($D2340="","",IFERROR(VLOOKUP($D2340,AcctTbl,2,0),""))</f>
        <v>0</v>
      </c>
      <c r="F2340" s="39">
        <f>IF($D2340="","",IFERROR(VLOOKUP($D2340,AcctTbl,3,0),""))</f>
        <v>0</v>
      </c>
      <c r="G2340" s="39">
        <f>IF(Txn!$B1176="","",Txn!$D1176)</f>
        <v>0</v>
      </c>
      <c r="H2340" s="38">
        <f>IF(Txn!$B1176="","",Txn!$E1176)</f>
        <v>0</v>
      </c>
      <c r="I2340" s="40">
        <f>IF(Txn!$B1176="",0,Txn!$Q1176)</f>
        <v>0</v>
      </c>
      <c r="J2340" s="40">
        <f>IF(Txn!$B1176="",0,Txn!$R1176)</f>
        <v>0</v>
      </c>
      <c r="K2340" s="41">
        <f>IF($A2340="","",IFERROR(VALUE(MID($A2340,6,2)),""))</f>
        <v>0</v>
      </c>
      <c r="L2340" s="39">
        <f>IF(Txn!$K1176="","","طرف مقابل — "&amp;Txn!$K1176)</f>
        <v>0</v>
      </c>
      <c r="N2340" s="42">
        <f>IF($D2340="",0,COUNTIF(BankAccts,$D2340))</f>
        <v>0</v>
      </c>
    </row>
    <row r="2341" spans="1:14">
      <c r="A2341" s="38">
        <f>IF(Txn!$B1177="","",Txn!$B1177)</f>
        <v>0</v>
      </c>
      <c r="B2341" s="38">
        <f>IF(Txn!$B1177="","",Txn!$C1177)</f>
        <v>0</v>
      </c>
      <c r="C2341" s="39">
        <f>IF(Txn!$B1177="","","تراکنش بانکی")</f>
        <v>0</v>
      </c>
      <c r="D2341" s="38">
        <f>IF(Txn!$B1177="","",IF(Txn!$X1177="","",Txn!$X1177))</f>
        <v>0</v>
      </c>
      <c r="E2341" s="39">
        <f>IF($D2341="","",IFERROR(VLOOKUP($D2341,AcctTbl,2,0),""))</f>
        <v>0</v>
      </c>
      <c r="F2341" s="39">
        <f>IF($D2341="","",IFERROR(VLOOKUP($D2341,AcctTbl,3,0),""))</f>
        <v>0</v>
      </c>
      <c r="G2341" s="39">
        <f>IF(Txn!$B1177="","",Txn!$D1177)</f>
        <v>0</v>
      </c>
      <c r="H2341" s="38">
        <f>IF(Txn!$B1177="","",Txn!$E1177)</f>
        <v>0</v>
      </c>
      <c r="I2341" s="40">
        <f>IF(Txn!$B1177="",0,Txn!$O1177)</f>
        <v>0</v>
      </c>
      <c r="J2341" s="40">
        <f>IF(Txn!$B1177="",0,Txn!$P1177)</f>
        <v>0</v>
      </c>
      <c r="K2341" s="41">
        <f>IF($A2341="","",IFERROR(VALUE(MID($A2341,6,2)),""))</f>
        <v>0</v>
      </c>
      <c r="L2341" s="39">
        <f>IF(Txn!$K1177="","",Txn!$K1177)</f>
        <v>0</v>
      </c>
      <c r="N2341" s="42">
        <f>IF($D2341="",0,COUNTIF(BankAccts,$D2341))</f>
        <v>0</v>
      </c>
    </row>
    <row r="2342" spans="1:14">
      <c r="A2342" s="38">
        <f>IF(Txn!$B1177="","",Txn!$B1177)</f>
        <v>0</v>
      </c>
      <c r="B2342" s="38">
        <f>IF(Txn!$B1177="","",Txn!$C1177)</f>
        <v>0</v>
      </c>
      <c r="C2342" s="39">
        <f>IF(Txn!$B1177="","","تراکنش بانکی")</f>
        <v>0</v>
      </c>
      <c r="D2342" s="38">
        <f>IF(Txn!$B1177="","",IF(IF(Txn!$U1177="TRF",Txn!$Y1177,Txn!$Z1177)="","",IF(Txn!$U1177="TRF",Txn!$Y1177,Txn!$Z1177)))</f>
        <v>0</v>
      </c>
      <c r="E2342" s="39">
        <f>IF($D2342="","",IFERROR(VLOOKUP($D2342,AcctTbl,2,0),""))</f>
        <v>0</v>
      </c>
      <c r="F2342" s="39">
        <f>IF($D2342="","",IFERROR(VLOOKUP($D2342,AcctTbl,3,0),""))</f>
        <v>0</v>
      </c>
      <c r="G2342" s="39">
        <f>IF(Txn!$B1177="","",Txn!$D1177)</f>
        <v>0</v>
      </c>
      <c r="H2342" s="38">
        <f>IF(Txn!$B1177="","",Txn!$E1177)</f>
        <v>0</v>
      </c>
      <c r="I2342" s="40">
        <f>IF(Txn!$B1177="",0,Txn!$Q1177)</f>
        <v>0</v>
      </c>
      <c r="J2342" s="40">
        <f>IF(Txn!$B1177="",0,Txn!$R1177)</f>
        <v>0</v>
      </c>
      <c r="K2342" s="41">
        <f>IF($A2342="","",IFERROR(VALUE(MID($A2342,6,2)),""))</f>
        <v>0</v>
      </c>
      <c r="L2342" s="39">
        <f>IF(Txn!$K1177="","","طرف مقابل — "&amp;Txn!$K1177)</f>
        <v>0</v>
      </c>
      <c r="N2342" s="42">
        <f>IF($D2342="",0,COUNTIF(BankAccts,$D2342))</f>
        <v>0</v>
      </c>
    </row>
    <row r="2343" spans="1:14">
      <c r="A2343" s="38">
        <f>IF(Txn!$B1178="","",Txn!$B1178)</f>
        <v>0</v>
      </c>
      <c r="B2343" s="38">
        <f>IF(Txn!$B1178="","",Txn!$C1178)</f>
        <v>0</v>
      </c>
      <c r="C2343" s="39">
        <f>IF(Txn!$B1178="","","تراکنش بانکی")</f>
        <v>0</v>
      </c>
      <c r="D2343" s="38">
        <f>IF(Txn!$B1178="","",IF(Txn!$X1178="","",Txn!$X1178))</f>
        <v>0</v>
      </c>
      <c r="E2343" s="39">
        <f>IF($D2343="","",IFERROR(VLOOKUP($D2343,AcctTbl,2,0),""))</f>
        <v>0</v>
      </c>
      <c r="F2343" s="39">
        <f>IF($D2343="","",IFERROR(VLOOKUP($D2343,AcctTbl,3,0),""))</f>
        <v>0</v>
      </c>
      <c r="G2343" s="39">
        <f>IF(Txn!$B1178="","",Txn!$D1178)</f>
        <v>0</v>
      </c>
      <c r="H2343" s="38">
        <f>IF(Txn!$B1178="","",Txn!$E1178)</f>
        <v>0</v>
      </c>
      <c r="I2343" s="40">
        <f>IF(Txn!$B1178="",0,Txn!$O1178)</f>
        <v>0</v>
      </c>
      <c r="J2343" s="40">
        <f>IF(Txn!$B1178="",0,Txn!$P1178)</f>
        <v>0</v>
      </c>
      <c r="K2343" s="41">
        <f>IF($A2343="","",IFERROR(VALUE(MID($A2343,6,2)),""))</f>
        <v>0</v>
      </c>
      <c r="L2343" s="39">
        <f>IF(Txn!$K1178="","",Txn!$K1178)</f>
        <v>0</v>
      </c>
      <c r="N2343" s="42">
        <f>IF($D2343="",0,COUNTIF(BankAccts,$D2343))</f>
        <v>0</v>
      </c>
    </row>
    <row r="2344" spans="1:14">
      <c r="A2344" s="38">
        <f>IF(Txn!$B1178="","",Txn!$B1178)</f>
        <v>0</v>
      </c>
      <c r="B2344" s="38">
        <f>IF(Txn!$B1178="","",Txn!$C1178)</f>
        <v>0</v>
      </c>
      <c r="C2344" s="39">
        <f>IF(Txn!$B1178="","","تراکنش بانکی")</f>
        <v>0</v>
      </c>
      <c r="D2344" s="38">
        <f>IF(Txn!$B1178="","",IF(IF(Txn!$U1178="TRF",Txn!$Y1178,Txn!$Z1178)="","",IF(Txn!$U1178="TRF",Txn!$Y1178,Txn!$Z1178)))</f>
        <v>0</v>
      </c>
      <c r="E2344" s="39">
        <f>IF($D2344="","",IFERROR(VLOOKUP($D2344,AcctTbl,2,0),""))</f>
        <v>0</v>
      </c>
      <c r="F2344" s="39">
        <f>IF($D2344="","",IFERROR(VLOOKUP($D2344,AcctTbl,3,0),""))</f>
        <v>0</v>
      </c>
      <c r="G2344" s="39">
        <f>IF(Txn!$B1178="","",Txn!$D1178)</f>
        <v>0</v>
      </c>
      <c r="H2344" s="38">
        <f>IF(Txn!$B1178="","",Txn!$E1178)</f>
        <v>0</v>
      </c>
      <c r="I2344" s="40">
        <f>IF(Txn!$B1178="",0,Txn!$Q1178)</f>
        <v>0</v>
      </c>
      <c r="J2344" s="40">
        <f>IF(Txn!$B1178="",0,Txn!$R1178)</f>
        <v>0</v>
      </c>
      <c r="K2344" s="41">
        <f>IF($A2344="","",IFERROR(VALUE(MID($A2344,6,2)),""))</f>
        <v>0</v>
      </c>
      <c r="L2344" s="39">
        <f>IF(Txn!$K1178="","","طرف مقابل — "&amp;Txn!$K1178)</f>
        <v>0</v>
      </c>
      <c r="N2344" s="42">
        <f>IF($D2344="",0,COUNTIF(BankAccts,$D2344))</f>
        <v>0</v>
      </c>
    </row>
    <row r="2345" spans="1:14">
      <c r="A2345" s="38">
        <f>IF(Txn!$B1179="","",Txn!$B1179)</f>
        <v>0</v>
      </c>
      <c r="B2345" s="38">
        <f>IF(Txn!$B1179="","",Txn!$C1179)</f>
        <v>0</v>
      </c>
      <c r="C2345" s="39">
        <f>IF(Txn!$B1179="","","تراکنش بانکی")</f>
        <v>0</v>
      </c>
      <c r="D2345" s="38">
        <f>IF(Txn!$B1179="","",IF(Txn!$X1179="","",Txn!$X1179))</f>
        <v>0</v>
      </c>
      <c r="E2345" s="39">
        <f>IF($D2345="","",IFERROR(VLOOKUP($D2345,AcctTbl,2,0),""))</f>
        <v>0</v>
      </c>
      <c r="F2345" s="39">
        <f>IF($D2345="","",IFERROR(VLOOKUP($D2345,AcctTbl,3,0),""))</f>
        <v>0</v>
      </c>
      <c r="G2345" s="39">
        <f>IF(Txn!$B1179="","",Txn!$D1179)</f>
        <v>0</v>
      </c>
      <c r="H2345" s="38">
        <f>IF(Txn!$B1179="","",Txn!$E1179)</f>
        <v>0</v>
      </c>
      <c r="I2345" s="40">
        <f>IF(Txn!$B1179="",0,Txn!$O1179)</f>
        <v>0</v>
      </c>
      <c r="J2345" s="40">
        <f>IF(Txn!$B1179="",0,Txn!$P1179)</f>
        <v>0</v>
      </c>
      <c r="K2345" s="41">
        <f>IF($A2345="","",IFERROR(VALUE(MID($A2345,6,2)),""))</f>
        <v>0</v>
      </c>
      <c r="L2345" s="39">
        <f>IF(Txn!$K1179="","",Txn!$K1179)</f>
        <v>0</v>
      </c>
      <c r="N2345" s="42">
        <f>IF($D2345="",0,COUNTIF(BankAccts,$D2345))</f>
        <v>0</v>
      </c>
    </row>
    <row r="2346" spans="1:14">
      <c r="A2346" s="38">
        <f>IF(Txn!$B1179="","",Txn!$B1179)</f>
        <v>0</v>
      </c>
      <c r="B2346" s="38">
        <f>IF(Txn!$B1179="","",Txn!$C1179)</f>
        <v>0</v>
      </c>
      <c r="C2346" s="39">
        <f>IF(Txn!$B1179="","","تراکنش بانکی")</f>
        <v>0</v>
      </c>
      <c r="D2346" s="38">
        <f>IF(Txn!$B1179="","",IF(IF(Txn!$U1179="TRF",Txn!$Y1179,Txn!$Z1179)="","",IF(Txn!$U1179="TRF",Txn!$Y1179,Txn!$Z1179)))</f>
        <v>0</v>
      </c>
      <c r="E2346" s="39">
        <f>IF($D2346="","",IFERROR(VLOOKUP($D2346,AcctTbl,2,0),""))</f>
        <v>0</v>
      </c>
      <c r="F2346" s="39">
        <f>IF($D2346="","",IFERROR(VLOOKUP($D2346,AcctTbl,3,0),""))</f>
        <v>0</v>
      </c>
      <c r="G2346" s="39">
        <f>IF(Txn!$B1179="","",Txn!$D1179)</f>
        <v>0</v>
      </c>
      <c r="H2346" s="38">
        <f>IF(Txn!$B1179="","",Txn!$E1179)</f>
        <v>0</v>
      </c>
      <c r="I2346" s="40">
        <f>IF(Txn!$B1179="",0,Txn!$Q1179)</f>
        <v>0</v>
      </c>
      <c r="J2346" s="40">
        <f>IF(Txn!$B1179="",0,Txn!$R1179)</f>
        <v>0</v>
      </c>
      <c r="K2346" s="41">
        <f>IF($A2346="","",IFERROR(VALUE(MID($A2346,6,2)),""))</f>
        <v>0</v>
      </c>
      <c r="L2346" s="39">
        <f>IF(Txn!$K1179="","","طرف مقابل — "&amp;Txn!$K1179)</f>
        <v>0</v>
      </c>
      <c r="N2346" s="42">
        <f>IF($D2346="",0,COUNTIF(BankAccts,$D2346))</f>
        <v>0</v>
      </c>
    </row>
    <row r="2347" spans="1:14">
      <c r="A2347" s="38">
        <f>IF(Txn!$B1180="","",Txn!$B1180)</f>
        <v>0</v>
      </c>
      <c r="B2347" s="38">
        <f>IF(Txn!$B1180="","",Txn!$C1180)</f>
        <v>0</v>
      </c>
      <c r="C2347" s="39">
        <f>IF(Txn!$B1180="","","تراکنش بانکی")</f>
        <v>0</v>
      </c>
      <c r="D2347" s="38">
        <f>IF(Txn!$B1180="","",IF(Txn!$X1180="","",Txn!$X1180))</f>
        <v>0</v>
      </c>
      <c r="E2347" s="39">
        <f>IF($D2347="","",IFERROR(VLOOKUP($D2347,AcctTbl,2,0),""))</f>
        <v>0</v>
      </c>
      <c r="F2347" s="39">
        <f>IF($D2347="","",IFERROR(VLOOKUP($D2347,AcctTbl,3,0),""))</f>
        <v>0</v>
      </c>
      <c r="G2347" s="39">
        <f>IF(Txn!$B1180="","",Txn!$D1180)</f>
        <v>0</v>
      </c>
      <c r="H2347" s="38">
        <f>IF(Txn!$B1180="","",Txn!$E1180)</f>
        <v>0</v>
      </c>
      <c r="I2347" s="40">
        <f>IF(Txn!$B1180="",0,Txn!$O1180)</f>
        <v>0</v>
      </c>
      <c r="J2347" s="40">
        <f>IF(Txn!$B1180="",0,Txn!$P1180)</f>
        <v>0</v>
      </c>
      <c r="K2347" s="41">
        <f>IF($A2347="","",IFERROR(VALUE(MID($A2347,6,2)),""))</f>
        <v>0</v>
      </c>
      <c r="L2347" s="39">
        <f>IF(Txn!$K1180="","",Txn!$K1180)</f>
        <v>0</v>
      </c>
      <c r="N2347" s="42">
        <f>IF($D2347="",0,COUNTIF(BankAccts,$D2347))</f>
        <v>0</v>
      </c>
    </row>
    <row r="2348" spans="1:14">
      <c r="A2348" s="38">
        <f>IF(Txn!$B1180="","",Txn!$B1180)</f>
        <v>0</v>
      </c>
      <c r="B2348" s="38">
        <f>IF(Txn!$B1180="","",Txn!$C1180)</f>
        <v>0</v>
      </c>
      <c r="C2348" s="39">
        <f>IF(Txn!$B1180="","","تراکنش بانکی")</f>
        <v>0</v>
      </c>
      <c r="D2348" s="38">
        <f>IF(Txn!$B1180="","",IF(IF(Txn!$U1180="TRF",Txn!$Y1180,Txn!$Z1180)="","",IF(Txn!$U1180="TRF",Txn!$Y1180,Txn!$Z1180)))</f>
        <v>0</v>
      </c>
      <c r="E2348" s="39">
        <f>IF($D2348="","",IFERROR(VLOOKUP($D2348,AcctTbl,2,0),""))</f>
        <v>0</v>
      </c>
      <c r="F2348" s="39">
        <f>IF($D2348="","",IFERROR(VLOOKUP($D2348,AcctTbl,3,0),""))</f>
        <v>0</v>
      </c>
      <c r="G2348" s="39">
        <f>IF(Txn!$B1180="","",Txn!$D1180)</f>
        <v>0</v>
      </c>
      <c r="H2348" s="38">
        <f>IF(Txn!$B1180="","",Txn!$E1180)</f>
        <v>0</v>
      </c>
      <c r="I2348" s="40">
        <f>IF(Txn!$B1180="",0,Txn!$Q1180)</f>
        <v>0</v>
      </c>
      <c r="J2348" s="40">
        <f>IF(Txn!$B1180="",0,Txn!$R1180)</f>
        <v>0</v>
      </c>
      <c r="K2348" s="41">
        <f>IF($A2348="","",IFERROR(VALUE(MID($A2348,6,2)),""))</f>
        <v>0</v>
      </c>
      <c r="L2348" s="39">
        <f>IF(Txn!$K1180="","","طرف مقابل — "&amp;Txn!$K1180)</f>
        <v>0</v>
      </c>
      <c r="N2348" s="42">
        <f>IF($D2348="",0,COUNTIF(BankAccts,$D2348))</f>
        <v>0</v>
      </c>
    </row>
    <row r="2349" spans="1:14">
      <c r="A2349" s="38">
        <f>IF(Txn!$B1181="","",Txn!$B1181)</f>
        <v>0</v>
      </c>
      <c r="B2349" s="38">
        <f>IF(Txn!$B1181="","",Txn!$C1181)</f>
        <v>0</v>
      </c>
      <c r="C2349" s="39">
        <f>IF(Txn!$B1181="","","تراکنش بانکی")</f>
        <v>0</v>
      </c>
      <c r="D2349" s="38">
        <f>IF(Txn!$B1181="","",IF(Txn!$X1181="","",Txn!$X1181))</f>
        <v>0</v>
      </c>
      <c r="E2349" s="39">
        <f>IF($D2349="","",IFERROR(VLOOKUP($D2349,AcctTbl,2,0),""))</f>
        <v>0</v>
      </c>
      <c r="F2349" s="39">
        <f>IF($D2349="","",IFERROR(VLOOKUP($D2349,AcctTbl,3,0),""))</f>
        <v>0</v>
      </c>
      <c r="G2349" s="39">
        <f>IF(Txn!$B1181="","",Txn!$D1181)</f>
        <v>0</v>
      </c>
      <c r="H2349" s="38">
        <f>IF(Txn!$B1181="","",Txn!$E1181)</f>
        <v>0</v>
      </c>
      <c r="I2349" s="40">
        <f>IF(Txn!$B1181="",0,Txn!$O1181)</f>
        <v>0</v>
      </c>
      <c r="J2349" s="40">
        <f>IF(Txn!$B1181="",0,Txn!$P1181)</f>
        <v>0</v>
      </c>
      <c r="K2349" s="41">
        <f>IF($A2349="","",IFERROR(VALUE(MID($A2349,6,2)),""))</f>
        <v>0</v>
      </c>
      <c r="L2349" s="39">
        <f>IF(Txn!$K1181="","",Txn!$K1181)</f>
        <v>0</v>
      </c>
      <c r="N2349" s="42">
        <f>IF($D2349="",0,COUNTIF(BankAccts,$D2349))</f>
        <v>0</v>
      </c>
    </row>
    <row r="2350" spans="1:14">
      <c r="A2350" s="38">
        <f>IF(Txn!$B1181="","",Txn!$B1181)</f>
        <v>0</v>
      </c>
      <c r="B2350" s="38">
        <f>IF(Txn!$B1181="","",Txn!$C1181)</f>
        <v>0</v>
      </c>
      <c r="C2350" s="39">
        <f>IF(Txn!$B1181="","","تراکنش بانکی")</f>
        <v>0</v>
      </c>
      <c r="D2350" s="38">
        <f>IF(Txn!$B1181="","",IF(IF(Txn!$U1181="TRF",Txn!$Y1181,Txn!$Z1181)="","",IF(Txn!$U1181="TRF",Txn!$Y1181,Txn!$Z1181)))</f>
        <v>0</v>
      </c>
      <c r="E2350" s="39">
        <f>IF($D2350="","",IFERROR(VLOOKUP($D2350,AcctTbl,2,0),""))</f>
        <v>0</v>
      </c>
      <c r="F2350" s="39">
        <f>IF($D2350="","",IFERROR(VLOOKUP($D2350,AcctTbl,3,0),""))</f>
        <v>0</v>
      </c>
      <c r="G2350" s="39">
        <f>IF(Txn!$B1181="","",Txn!$D1181)</f>
        <v>0</v>
      </c>
      <c r="H2350" s="38">
        <f>IF(Txn!$B1181="","",Txn!$E1181)</f>
        <v>0</v>
      </c>
      <c r="I2350" s="40">
        <f>IF(Txn!$B1181="",0,Txn!$Q1181)</f>
        <v>0</v>
      </c>
      <c r="J2350" s="40">
        <f>IF(Txn!$B1181="",0,Txn!$R1181)</f>
        <v>0</v>
      </c>
      <c r="K2350" s="41">
        <f>IF($A2350="","",IFERROR(VALUE(MID($A2350,6,2)),""))</f>
        <v>0</v>
      </c>
      <c r="L2350" s="39">
        <f>IF(Txn!$K1181="","","طرف مقابل — "&amp;Txn!$K1181)</f>
        <v>0</v>
      </c>
      <c r="N2350" s="42">
        <f>IF($D2350="",0,COUNTIF(BankAccts,$D2350))</f>
        <v>0</v>
      </c>
    </row>
    <row r="2351" spans="1:14">
      <c r="A2351" s="38">
        <f>IF(Txn!$B1182="","",Txn!$B1182)</f>
        <v>0</v>
      </c>
      <c r="B2351" s="38">
        <f>IF(Txn!$B1182="","",Txn!$C1182)</f>
        <v>0</v>
      </c>
      <c r="C2351" s="39">
        <f>IF(Txn!$B1182="","","تراکنش بانکی")</f>
        <v>0</v>
      </c>
      <c r="D2351" s="38">
        <f>IF(Txn!$B1182="","",IF(Txn!$X1182="","",Txn!$X1182))</f>
        <v>0</v>
      </c>
      <c r="E2351" s="39">
        <f>IF($D2351="","",IFERROR(VLOOKUP($D2351,AcctTbl,2,0),""))</f>
        <v>0</v>
      </c>
      <c r="F2351" s="39">
        <f>IF($D2351="","",IFERROR(VLOOKUP($D2351,AcctTbl,3,0),""))</f>
        <v>0</v>
      </c>
      <c r="G2351" s="39">
        <f>IF(Txn!$B1182="","",Txn!$D1182)</f>
        <v>0</v>
      </c>
      <c r="H2351" s="38">
        <f>IF(Txn!$B1182="","",Txn!$E1182)</f>
        <v>0</v>
      </c>
      <c r="I2351" s="40">
        <f>IF(Txn!$B1182="",0,Txn!$O1182)</f>
        <v>0</v>
      </c>
      <c r="J2351" s="40">
        <f>IF(Txn!$B1182="",0,Txn!$P1182)</f>
        <v>0</v>
      </c>
      <c r="K2351" s="41">
        <f>IF($A2351="","",IFERROR(VALUE(MID($A2351,6,2)),""))</f>
        <v>0</v>
      </c>
      <c r="L2351" s="39">
        <f>IF(Txn!$K1182="","",Txn!$K1182)</f>
        <v>0</v>
      </c>
      <c r="N2351" s="42">
        <f>IF($D2351="",0,COUNTIF(BankAccts,$D2351))</f>
        <v>0</v>
      </c>
    </row>
    <row r="2352" spans="1:14">
      <c r="A2352" s="38">
        <f>IF(Txn!$B1182="","",Txn!$B1182)</f>
        <v>0</v>
      </c>
      <c r="B2352" s="38">
        <f>IF(Txn!$B1182="","",Txn!$C1182)</f>
        <v>0</v>
      </c>
      <c r="C2352" s="39">
        <f>IF(Txn!$B1182="","","تراکنش بانکی")</f>
        <v>0</v>
      </c>
      <c r="D2352" s="38">
        <f>IF(Txn!$B1182="","",IF(IF(Txn!$U1182="TRF",Txn!$Y1182,Txn!$Z1182)="","",IF(Txn!$U1182="TRF",Txn!$Y1182,Txn!$Z1182)))</f>
        <v>0</v>
      </c>
      <c r="E2352" s="39">
        <f>IF($D2352="","",IFERROR(VLOOKUP($D2352,AcctTbl,2,0),""))</f>
        <v>0</v>
      </c>
      <c r="F2352" s="39">
        <f>IF($D2352="","",IFERROR(VLOOKUP($D2352,AcctTbl,3,0),""))</f>
        <v>0</v>
      </c>
      <c r="G2352" s="39">
        <f>IF(Txn!$B1182="","",Txn!$D1182)</f>
        <v>0</v>
      </c>
      <c r="H2352" s="38">
        <f>IF(Txn!$B1182="","",Txn!$E1182)</f>
        <v>0</v>
      </c>
      <c r="I2352" s="40">
        <f>IF(Txn!$B1182="",0,Txn!$Q1182)</f>
        <v>0</v>
      </c>
      <c r="J2352" s="40">
        <f>IF(Txn!$B1182="",0,Txn!$R1182)</f>
        <v>0</v>
      </c>
      <c r="K2352" s="41">
        <f>IF($A2352="","",IFERROR(VALUE(MID($A2352,6,2)),""))</f>
        <v>0</v>
      </c>
      <c r="L2352" s="39">
        <f>IF(Txn!$K1182="","","طرف مقابل — "&amp;Txn!$K1182)</f>
        <v>0</v>
      </c>
      <c r="N2352" s="42">
        <f>IF($D2352="",0,COUNTIF(BankAccts,$D2352))</f>
        <v>0</v>
      </c>
    </row>
    <row r="2353" spans="1:14">
      <c r="A2353" s="38">
        <f>IF(Txn!$B1183="","",Txn!$B1183)</f>
        <v>0</v>
      </c>
      <c r="B2353" s="38">
        <f>IF(Txn!$B1183="","",Txn!$C1183)</f>
        <v>0</v>
      </c>
      <c r="C2353" s="39">
        <f>IF(Txn!$B1183="","","تراکنش بانکی")</f>
        <v>0</v>
      </c>
      <c r="D2353" s="38">
        <f>IF(Txn!$B1183="","",IF(Txn!$X1183="","",Txn!$X1183))</f>
        <v>0</v>
      </c>
      <c r="E2353" s="39">
        <f>IF($D2353="","",IFERROR(VLOOKUP($D2353,AcctTbl,2,0),""))</f>
        <v>0</v>
      </c>
      <c r="F2353" s="39">
        <f>IF($D2353="","",IFERROR(VLOOKUP($D2353,AcctTbl,3,0),""))</f>
        <v>0</v>
      </c>
      <c r="G2353" s="39">
        <f>IF(Txn!$B1183="","",Txn!$D1183)</f>
        <v>0</v>
      </c>
      <c r="H2353" s="38">
        <f>IF(Txn!$B1183="","",Txn!$E1183)</f>
        <v>0</v>
      </c>
      <c r="I2353" s="40">
        <f>IF(Txn!$B1183="",0,Txn!$O1183)</f>
        <v>0</v>
      </c>
      <c r="J2353" s="40">
        <f>IF(Txn!$B1183="",0,Txn!$P1183)</f>
        <v>0</v>
      </c>
      <c r="K2353" s="41">
        <f>IF($A2353="","",IFERROR(VALUE(MID($A2353,6,2)),""))</f>
        <v>0</v>
      </c>
      <c r="L2353" s="39">
        <f>IF(Txn!$K1183="","",Txn!$K1183)</f>
        <v>0</v>
      </c>
      <c r="N2353" s="42">
        <f>IF($D2353="",0,COUNTIF(BankAccts,$D2353))</f>
        <v>0</v>
      </c>
    </row>
    <row r="2354" spans="1:14">
      <c r="A2354" s="38">
        <f>IF(Txn!$B1183="","",Txn!$B1183)</f>
        <v>0</v>
      </c>
      <c r="B2354" s="38">
        <f>IF(Txn!$B1183="","",Txn!$C1183)</f>
        <v>0</v>
      </c>
      <c r="C2354" s="39">
        <f>IF(Txn!$B1183="","","تراکنش بانکی")</f>
        <v>0</v>
      </c>
      <c r="D2354" s="38">
        <f>IF(Txn!$B1183="","",IF(IF(Txn!$U1183="TRF",Txn!$Y1183,Txn!$Z1183)="","",IF(Txn!$U1183="TRF",Txn!$Y1183,Txn!$Z1183)))</f>
        <v>0</v>
      </c>
      <c r="E2354" s="39">
        <f>IF($D2354="","",IFERROR(VLOOKUP($D2354,AcctTbl,2,0),""))</f>
        <v>0</v>
      </c>
      <c r="F2354" s="39">
        <f>IF($D2354="","",IFERROR(VLOOKUP($D2354,AcctTbl,3,0),""))</f>
        <v>0</v>
      </c>
      <c r="G2354" s="39">
        <f>IF(Txn!$B1183="","",Txn!$D1183)</f>
        <v>0</v>
      </c>
      <c r="H2354" s="38">
        <f>IF(Txn!$B1183="","",Txn!$E1183)</f>
        <v>0</v>
      </c>
      <c r="I2354" s="40">
        <f>IF(Txn!$B1183="",0,Txn!$Q1183)</f>
        <v>0</v>
      </c>
      <c r="J2354" s="40">
        <f>IF(Txn!$B1183="",0,Txn!$R1183)</f>
        <v>0</v>
      </c>
      <c r="K2354" s="41">
        <f>IF($A2354="","",IFERROR(VALUE(MID($A2354,6,2)),""))</f>
        <v>0</v>
      </c>
      <c r="L2354" s="39">
        <f>IF(Txn!$K1183="","","طرف مقابل — "&amp;Txn!$K1183)</f>
        <v>0</v>
      </c>
      <c r="N2354" s="42">
        <f>IF($D2354="",0,COUNTIF(BankAccts,$D2354))</f>
        <v>0</v>
      </c>
    </row>
    <row r="2355" spans="1:14">
      <c r="A2355" s="38">
        <f>IF(Txn!$B1184="","",Txn!$B1184)</f>
        <v>0</v>
      </c>
      <c r="B2355" s="38">
        <f>IF(Txn!$B1184="","",Txn!$C1184)</f>
        <v>0</v>
      </c>
      <c r="C2355" s="39">
        <f>IF(Txn!$B1184="","","تراکنش بانکی")</f>
        <v>0</v>
      </c>
      <c r="D2355" s="38">
        <f>IF(Txn!$B1184="","",IF(Txn!$X1184="","",Txn!$X1184))</f>
        <v>0</v>
      </c>
      <c r="E2355" s="39">
        <f>IF($D2355="","",IFERROR(VLOOKUP($D2355,AcctTbl,2,0),""))</f>
        <v>0</v>
      </c>
      <c r="F2355" s="39">
        <f>IF($D2355="","",IFERROR(VLOOKUP($D2355,AcctTbl,3,0),""))</f>
        <v>0</v>
      </c>
      <c r="G2355" s="39">
        <f>IF(Txn!$B1184="","",Txn!$D1184)</f>
        <v>0</v>
      </c>
      <c r="H2355" s="38">
        <f>IF(Txn!$B1184="","",Txn!$E1184)</f>
        <v>0</v>
      </c>
      <c r="I2355" s="40">
        <f>IF(Txn!$B1184="",0,Txn!$O1184)</f>
        <v>0</v>
      </c>
      <c r="J2355" s="40">
        <f>IF(Txn!$B1184="",0,Txn!$P1184)</f>
        <v>0</v>
      </c>
      <c r="K2355" s="41">
        <f>IF($A2355="","",IFERROR(VALUE(MID($A2355,6,2)),""))</f>
        <v>0</v>
      </c>
      <c r="L2355" s="39">
        <f>IF(Txn!$K1184="","",Txn!$K1184)</f>
        <v>0</v>
      </c>
      <c r="N2355" s="42">
        <f>IF($D2355="",0,COUNTIF(BankAccts,$D2355))</f>
        <v>0</v>
      </c>
    </row>
    <row r="2356" spans="1:14">
      <c r="A2356" s="38">
        <f>IF(Txn!$B1184="","",Txn!$B1184)</f>
        <v>0</v>
      </c>
      <c r="B2356" s="38">
        <f>IF(Txn!$B1184="","",Txn!$C1184)</f>
        <v>0</v>
      </c>
      <c r="C2356" s="39">
        <f>IF(Txn!$B1184="","","تراکنش بانکی")</f>
        <v>0</v>
      </c>
      <c r="D2356" s="38">
        <f>IF(Txn!$B1184="","",IF(IF(Txn!$U1184="TRF",Txn!$Y1184,Txn!$Z1184)="","",IF(Txn!$U1184="TRF",Txn!$Y1184,Txn!$Z1184)))</f>
        <v>0</v>
      </c>
      <c r="E2356" s="39">
        <f>IF($D2356="","",IFERROR(VLOOKUP($D2356,AcctTbl,2,0),""))</f>
        <v>0</v>
      </c>
      <c r="F2356" s="39">
        <f>IF($D2356="","",IFERROR(VLOOKUP($D2356,AcctTbl,3,0),""))</f>
        <v>0</v>
      </c>
      <c r="G2356" s="39">
        <f>IF(Txn!$B1184="","",Txn!$D1184)</f>
        <v>0</v>
      </c>
      <c r="H2356" s="38">
        <f>IF(Txn!$B1184="","",Txn!$E1184)</f>
        <v>0</v>
      </c>
      <c r="I2356" s="40">
        <f>IF(Txn!$B1184="",0,Txn!$Q1184)</f>
        <v>0</v>
      </c>
      <c r="J2356" s="40">
        <f>IF(Txn!$B1184="",0,Txn!$R1184)</f>
        <v>0</v>
      </c>
      <c r="K2356" s="41">
        <f>IF($A2356="","",IFERROR(VALUE(MID($A2356,6,2)),""))</f>
        <v>0</v>
      </c>
      <c r="L2356" s="39">
        <f>IF(Txn!$K1184="","","طرف مقابل — "&amp;Txn!$K1184)</f>
        <v>0</v>
      </c>
      <c r="N2356" s="42">
        <f>IF($D2356="",0,COUNTIF(BankAccts,$D2356))</f>
        <v>0</v>
      </c>
    </row>
    <row r="2357" spans="1:14">
      <c r="A2357" s="38">
        <f>IF(Txn!$B1185="","",Txn!$B1185)</f>
        <v>0</v>
      </c>
      <c r="B2357" s="38">
        <f>IF(Txn!$B1185="","",Txn!$C1185)</f>
        <v>0</v>
      </c>
      <c r="C2357" s="39">
        <f>IF(Txn!$B1185="","","تراکنش بانکی")</f>
        <v>0</v>
      </c>
      <c r="D2357" s="38">
        <f>IF(Txn!$B1185="","",IF(Txn!$X1185="","",Txn!$X1185))</f>
        <v>0</v>
      </c>
      <c r="E2357" s="39">
        <f>IF($D2357="","",IFERROR(VLOOKUP($D2357,AcctTbl,2,0),""))</f>
        <v>0</v>
      </c>
      <c r="F2357" s="39">
        <f>IF($D2357="","",IFERROR(VLOOKUP($D2357,AcctTbl,3,0),""))</f>
        <v>0</v>
      </c>
      <c r="G2357" s="39">
        <f>IF(Txn!$B1185="","",Txn!$D1185)</f>
        <v>0</v>
      </c>
      <c r="H2357" s="38">
        <f>IF(Txn!$B1185="","",Txn!$E1185)</f>
        <v>0</v>
      </c>
      <c r="I2357" s="40">
        <f>IF(Txn!$B1185="",0,Txn!$O1185)</f>
        <v>0</v>
      </c>
      <c r="J2357" s="40">
        <f>IF(Txn!$B1185="",0,Txn!$P1185)</f>
        <v>0</v>
      </c>
      <c r="K2357" s="41">
        <f>IF($A2357="","",IFERROR(VALUE(MID($A2357,6,2)),""))</f>
        <v>0</v>
      </c>
      <c r="L2357" s="39">
        <f>IF(Txn!$K1185="","",Txn!$K1185)</f>
        <v>0</v>
      </c>
      <c r="N2357" s="42">
        <f>IF($D2357="",0,COUNTIF(BankAccts,$D2357))</f>
        <v>0</v>
      </c>
    </row>
    <row r="2358" spans="1:14">
      <c r="A2358" s="38">
        <f>IF(Txn!$B1185="","",Txn!$B1185)</f>
        <v>0</v>
      </c>
      <c r="B2358" s="38">
        <f>IF(Txn!$B1185="","",Txn!$C1185)</f>
        <v>0</v>
      </c>
      <c r="C2358" s="39">
        <f>IF(Txn!$B1185="","","تراکنش بانکی")</f>
        <v>0</v>
      </c>
      <c r="D2358" s="38">
        <f>IF(Txn!$B1185="","",IF(IF(Txn!$U1185="TRF",Txn!$Y1185,Txn!$Z1185)="","",IF(Txn!$U1185="TRF",Txn!$Y1185,Txn!$Z1185)))</f>
        <v>0</v>
      </c>
      <c r="E2358" s="39">
        <f>IF($D2358="","",IFERROR(VLOOKUP($D2358,AcctTbl,2,0),""))</f>
        <v>0</v>
      </c>
      <c r="F2358" s="39">
        <f>IF($D2358="","",IFERROR(VLOOKUP($D2358,AcctTbl,3,0),""))</f>
        <v>0</v>
      </c>
      <c r="G2358" s="39">
        <f>IF(Txn!$B1185="","",Txn!$D1185)</f>
        <v>0</v>
      </c>
      <c r="H2358" s="38">
        <f>IF(Txn!$B1185="","",Txn!$E1185)</f>
        <v>0</v>
      </c>
      <c r="I2358" s="40">
        <f>IF(Txn!$B1185="",0,Txn!$Q1185)</f>
        <v>0</v>
      </c>
      <c r="J2358" s="40">
        <f>IF(Txn!$B1185="",0,Txn!$R1185)</f>
        <v>0</v>
      </c>
      <c r="K2358" s="41">
        <f>IF($A2358="","",IFERROR(VALUE(MID($A2358,6,2)),""))</f>
        <v>0</v>
      </c>
      <c r="L2358" s="39">
        <f>IF(Txn!$K1185="","","طرف مقابل — "&amp;Txn!$K1185)</f>
        <v>0</v>
      </c>
      <c r="N2358" s="42">
        <f>IF($D2358="",0,COUNTIF(BankAccts,$D2358))</f>
        <v>0</v>
      </c>
    </row>
    <row r="2359" spans="1:14">
      <c r="A2359" s="38">
        <f>IF(Txn!$B1186="","",Txn!$B1186)</f>
        <v>0</v>
      </c>
      <c r="B2359" s="38">
        <f>IF(Txn!$B1186="","",Txn!$C1186)</f>
        <v>0</v>
      </c>
      <c r="C2359" s="39">
        <f>IF(Txn!$B1186="","","تراکنش بانکی")</f>
        <v>0</v>
      </c>
      <c r="D2359" s="38">
        <f>IF(Txn!$B1186="","",IF(Txn!$X1186="","",Txn!$X1186))</f>
        <v>0</v>
      </c>
      <c r="E2359" s="39">
        <f>IF($D2359="","",IFERROR(VLOOKUP($D2359,AcctTbl,2,0),""))</f>
        <v>0</v>
      </c>
      <c r="F2359" s="39">
        <f>IF($D2359="","",IFERROR(VLOOKUP($D2359,AcctTbl,3,0),""))</f>
        <v>0</v>
      </c>
      <c r="G2359" s="39">
        <f>IF(Txn!$B1186="","",Txn!$D1186)</f>
        <v>0</v>
      </c>
      <c r="H2359" s="38">
        <f>IF(Txn!$B1186="","",Txn!$E1186)</f>
        <v>0</v>
      </c>
      <c r="I2359" s="40">
        <f>IF(Txn!$B1186="",0,Txn!$O1186)</f>
        <v>0</v>
      </c>
      <c r="J2359" s="40">
        <f>IF(Txn!$B1186="",0,Txn!$P1186)</f>
        <v>0</v>
      </c>
      <c r="K2359" s="41">
        <f>IF($A2359="","",IFERROR(VALUE(MID($A2359,6,2)),""))</f>
        <v>0</v>
      </c>
      <c r="L2359" s="39">
        <f>IF(Txn!$K1186="","",Txn!$K1186)</f>
        <v>0</v>
      </c>
      <c r="N2359" s="42">
        <f>IF($D2359="",0,COUNTIF(BankAccts,$D2359))</f>
        <v>0</v>
      </c>
    </row>
    <row r="2360" spans="1:14">
      <c r="A2360" s="38">
        <f>IF(Txn!$B1186="","",Txn!$B1186)</f>
        <v>0</v>
      </c>
      <c r="B2360" s="38">
        <f>IF(Txn!$B1186="","",Txn!$C1186)</f>
        <v>0</v>
      </c>
      <c r="C2360" s="39">
        <f>IF(Txn!$B1186="","","تراکنش بانکی")</f>
        <v>0</v>
      </c>
      <c r="D2360" s="38">
        <f>IF(Txn!$B1186="","",IF(IF(Txn!$U1186="TRF",Txn!$Y1186,Txn!$Z1186)="","",IF(Txn!$U1186="TRF",Txn!$Y1186,Txn!$Z1186)))</f>
        <v>0</v>
      </c>
      <c r="E2360" s="39">
        <f>IF($D2360="","",IFERROR(VLOOKUP($D2360,AcctTbl,2,0),""))</f>
        <v>0</v>
      </c>
      <c r="F2360" s="39">
        <f>IF($D2360="","",IFERROR(VLOOKUP($D2360,AcctTbl,3,0),""))</f>
        <v>0</v>
      </c>
      <c r="G2360" s="39">
        <f>IF(Txn!$B1186="","",Txn!$D1186)</f>
        <v>0</v>
      </c>
      <c r="H2360" s="38">
        <f>IF(Txn!$B1186="","",Txn!$E1186)</f>
        <v>0</v>
      </c>
      <c r="I2360" s="40">
        <f>IF(Txn!$B1186="",0,Txn!$Q1186)</f>
        <v>0</v>
      </c>
      <c r="J2360" s="40">
        <f>IF(Txn!$B1186="",0,Txn!$R1186)</f>
        <v>0</v>
      </c>
      <c r="K2360" s="41">
        <f>IF($A2360="","",IFERROR(VALUE(MID($A2360,6,2)),""))</f>
        <v>0</v>
      </c>
      <c r="L2360" s="39">
        <f>IF(Txn!$K1186="","","طرف مقابل — "&amp;Txn!$K1186)</f>
        <v>0</v>
      </c>
      <c r="N2360" s="42">
        <f>IF($D2360="",0,COUNTIF(BankAccts,$D2360))</f>
        <v>0</v>
      </c>
    </row>
    <row r="2361" spans="1:14">
      <c r="A2361" s="38">
        <f>IF(Txn!$B1187="","",Txn!$B1187)</f>
        <v>0</v>
      </c>
      <c r="B2361" s="38">
        <f>IF(Txn!$B1187="","",Txn!$C1187)</f>
        <v>0</v>
      </c>
      <c r="C2361" s="39">
        <f>IF(Txn!$B1187="","","تراکنش بانکی")</f>
        <v>0</v>
      </c>
      <c r="D2361" s="38">
        <f>IF(Txn!$B1187="","",IF(Txn!$X1187="","",Txn!$X1187))</f>
        <v>0</v>
      </c>
      <c r="E2361" s="39">
        <f>IF($D2361="","",IFERROR(VLOOKUP($D2361,AcctTbl,2,0),""))</f>
        <v>0</v>
      </c>
      <c r="F2361" s="39">
        <f>IF($D2361="","",IFERROR(VLOOKUP($D2361,AcctTbl,3,0),""))</f>
        <v>0</v>
      </c>
      <c r="G2361" s="39">
        <f>IF(Txn!$B1187="","",Txn!$D1187)</f>
        <v>0</v>
      </c>
      <c r="H2361" s="38">
        <f>IF(Txn!$B1187="","",Txn!$E1187)</f>
        <v>0</v>
      </c>
      <c r="I2361" s="40">
        <f>IF(Txn!$B1187="",0,Txn!$O1187)</f>
        <v>0</v>
      </c>
      <c r="J2361" s="40">
        <f>IF(Txn!$B1187="",0,Txn!$P1187)</f>
        <v>0</v>
      </c>
      <c r="K2361" s="41">
        <f>IF($A2361="","",IFERROR(VALUE(MID($A2361,6,2)),""))</f>
        <v>0</v>
      </c>
      <c r="L2361" s="39">
        <f>IF(Txn!$K1187="","",Txn!$K1187)</f>
        <v>0</v>
      </c>
      <c r="N2361" s="42">
        <f>IF($D2361="",0,COUNTIF(BankAccts,$D2361))</f>
        <v>0</v>
      </c>
    </row>
    <row r="2362" spans="1:14">
      <c r="A2362" s="38">
        <f>IF(Txn!$B1187="","",Txn!$B1187)</f>
        <v>0</v>
      </c>
      <c r="B2362" s="38">
        <f>IF(Txn!$B1187="","",Txn!$C1187)</f>
        <v>0</v>
      </c>
      <c r="C2362" s="39">
        <f>IF(Txn!$B1187="","","تراکنش بانکی")</f>
        <v>0</v>
      </c>
      <c r="D2362" s="38">
        <f>IF(Txn!$B1187="","",IF(IF(Txn!$U1187="TRF",Txn!$Y1187,Txn!$Z1187)="","",IF(Txn!$U1187="TRF",Txn!$Y1187,Txn!$Z1187)))</f>
        <v>0</v>
      </c>
      <c r="E2362" s="39">
        <f>IF($D2362="","",IFERROR(VLOOKUP($D2362,AcctTbl,2,0),""))</f>
        <v>0</v>
      </c>
      <c r="F2362" s="39">
        <f>IF($D2362="","",IFERROR(VLOOKUP($D2362,AcctTbl,3,0),""))</f>
        <v>0</v>
      </c>
      <c r="G2362" s="39">
        <f>IF(Txn!$B1187="","",Txn!$D1187)</f>
        <v>0</v>
      </c>
      <c r="H2362" s="38">
        <f>IF(Txn!$B1187="","",Txn!$E1187)</f>
        <v>0</v>
      </c>
      <c r="I2362" s="40">
        <f>IF(Txn!$B1187="",0,Txn!$Q1187)</f>
        <v>0</v>
      </c>
      <c r="J2362" s="40">
        <f>IF(Txn!$B1187="",0,Txn!$R1187)</f>
        <v>0</v>
      </c>
      <c r="K2362" s="41">
        <f>IF($A2362="","",IFERROR(VALUE(MID($A2362,6,2)),""))</f>
        <v>0</v>
      </c>
      <c r="L2362" s="39">
        <f>IF(Txn!$K1187="","","طرف مقابل — "&amp;Txn!$K1187)</f>
        <v>0</v>
      </c>
      <c r="N2362" s="42">
        <f>IF($D2362="",0,COUNTIF(BankAccts,$D2362))</f>
        <v>0</v>
      </c>
    </row>
    <row r="2363" spans="1:14">
      <c r="A2363" s="38">
        <f>IF(Txn!$B1188="","",Txn!$B1188)</f>
        <v>0</v>
      </c>
      <c r="B2363" s="38">
        <f>IF(Txn!$B1188="","",Txn!$C1188)</f>
        <v>0</v>
      </c>
      <c r="C2363" s="39">
        <f>IF(Txn!$B1188="","","تراکنش بانکی")</f>
        <v>0</v>
      </c>
      <c r="D2363" s="38">
        <f>IF(Txn!$B1188="","",IF(Txn!$X1188="","",Txn!$X1188))</f>
        <v>0</v>
      </c>
      <c r="E2363" s="39">
        <f>IF($D2363="","",IFERROR(VLOOKUP($D2363,AcctTbl,2,0),""))</f>
        <v>0</v>
      </c>
      <c r="F2363" s="39">
        <f>IF($D2363="","",IFERROR(VLOOKUP($D2363,AcctTbl,3,0),""))</f>
        <v>0</v>
      </c>
      <c r="G2363" s="39">
        <f>IF(Txn!$B1188="","",Txn!$D1188)</f>
        <v>0</v>
      </c>
      <c r="H2363" s="38">
        <f>IF(Txn!$B1188="","",Txn!$E1188)</f>
        <v>0</v>
      </c>
      <c r="I2363" s="40">
        <f>IF(Txn!$B1188="",0,Txn!$O1188)</f>
        <v>0</v>
      </c>
      <c r="J2363" s="40">
        <f>IF(Txn!$B1188="",0,Txn!$P1188)</f>
        <v>0</v>
      </c>
      <c r="K2363" s="41">
        <f>IF($A2363="","",IFERROR(VALUE(MID($A2363,6,2)),""))</f>
        <v>0</v>
      </c>
      <c r="L2363" s="39">
        <f>IF(Txn!$K1188="","",Txn!$K1188)</f>
        <v>0</v>
      </c>
      <c r="N2363" s="42">
        <f>IF($D2363="",0,COUNTIF(BankAccts,$D2363))</f>
        <v>0</v>
      </c>
    </row>
    <row r="2364" spans="1:14">
      <c r="A2364" s="38">
        <f>IF(Txn!$B1188="","",Txn!$B1188)</f>
        <v>0</v>
      </c>
      <c r="B2364" s="38">
        <f>IF(Txn!$B1188="","",Txn!$C1188)</f>
        <v>0</v>
      </c>
      <c r="C2364" s="39">
        <f>IF(Txn!$B1188="","","تراکنش بانکی")</f>
        <v>0</v>
      </c>
      <c r="D2364" s="38">
        <f>IF(Txn!$B1188="","",IF(IF(Txn!$U1188="TRF",Txn!$Y1188,Txn!$Z1188)="","",IF(Txn!$U1188="TRF",Txn!$Y1188,Txn!$Z1188)))</f>
        <v>0</v>
      </c>
      <c r="E2364" s="39">
        <f>IF($D2364="","",IFERROR(VLOOKUP($D2364,AcctTbl,2,0),""))</f>
        <v>0</v>
      </c>
      <c r="F2364" s="39">
        <f>IF($D2364="","",IFERROR(VLOOKUP($D2364,AcctTbl,3,0),""))</f>
        <v>0</v>
      </c>
      <c r="G2364" s="39">
        <f>IF(Txn!$B1188="","",Txn!$D1188)</f>
        <v>0</v>
      </c>
      <c r="H2364" s="38">
        <f>IF(Txn!$B1188="","",Txn!$E1188)</f>
        <v>0</v>
      </c>
      <c r="I2364" s="40">
        <f>IF(Txn!$B1188="",0,Txn!$Q1188)</f>
        <v>0</v>
      </c>
      <c r="J2364" s="40">
        <f>IF(Txn!$B1188="",0,Txn!$R1188)</f>
        <v>0</v>
      </c>
      <c r="K2364" s="41">
        <f>IF($A2364="","",IFERROR(VALUE(MID($A2364,6,2)),""))</f>
        <v>0</v>
      </c>
      <c r="L2364" s="39">
        <f>IF(Txn!$K1188="","","طرف مقابل — "&amp;Txn!$K1188)</f>
        <v>0</v>
      </c>
      <c r="N2364" s="42">
        <f>IF($D2364="",0,COUNTIF(BankAccts,$D2364))</f>
        <v>0</v>
      </c>
    </row>
    <row r="2365" spans="1:14">
      <c r="A2365" s="38">
        <f>IF(Txn!$B1189="","",Txn!$B1189)</f>
        <v>0</v>
      </c>
      <c r="B2365" s="38">
        <f>IF(Txn!$B1189="","",Txn!$C1189)</f>
        <v>0</v>
      </c>
      <c r="C2365" s="39">
        <f>IF(Txn!$B1189="","","تراکنش بانکی")</f>
        <v>0</v>
      </c>
      <c r="D2365" s="38">
        <f>IF(Txn!$B1189="","",IF(Txn!$X1189="","",Txn!$X1189))</f>
        <v>0</v>
      </c>
      <c r="E2365" s="39">
        <f>IF($D2365="","",IFERROR(VLOOKUP($D2365,AcctTbl,2,0),""))</f>
        <v>0</v>
      </c>
      <c r="F2365" s="39">
        <f>IF($D2365="","",IFERROR(VLOOKUP($D2365,AcctTbl,3,0),""))</f>
        <v>0</v>
      </c>
      <c r="G2365" s="39">
        <f>IF(Txn!$B1189="","",Txn!$D1189)</f>
        <v>0</v>
      </c>
      <c r="H2365" s="38">
        <f>IF(Txn!$B1189="","",Txn!$E1189)</f>
        <v>0</v>
      </c>
      <c r="I2365" s="40">
        <f>IF(Txn!$B1189="",0,Txn!$O1189)</f>
        <v>0</v>
      </c>
      <c r="J2365" s="40">
        <f>IF(Txn!$B1189="",0,Txn!$P1189)</f>
        <v>0</v>
      </c>
      <c r="K2365" s="41">
        <f>IF($A2365="","",IFERROR(VALUE(MID($A2365,6,2)),""))</f>
        <v>0</v>
      </c>
      <c r="L2365" s="39">
        <f>IF(Txn!$K1189="","",Txn!$K1189)</f>
        <v>0</v>
      </c>
      <c r="N2365" s="42">
        <f>IF($D2365="",0,COUNTIF(BankAccts,$D2365))</f>
        <v>0</v>
      </c>
    </row>
    <row r="2366" spans="1:14">
      <c r="A2366" s="38">
        <f>IF(Txn!$B1189="","",Txn!$B1189)</f>
        <v>0</v>
      </c>
      <c r="B2366" s="38">
        <f>IF(Txn!$B1189="","",Txn!$C1189)</f>
        <v>0</v>
      </c>
      <c r="C2366" s="39">
        <f>IF(Txn!$B1189="","","تراکنش بانکی")</f>
        <v>0</v>
      </c>
      <c r="D2366" s="38">
        <f>IF(Txn!$B1189="","",IF(IF(Txn!$U1189="TRF",Txn!$Y1189,Txn!$Z1189)="","",IF(Txn!$U1189="TRF",Txn!$Y1189,Txn!$Z1189)))</f>
        <v>0</v>
      </c>
      <c r="E2366" s="39">
        <f>IF($D2366="","",IFERROR(VLOOKUP($D2366,AcctTbl,2,0),""))</f>
        <v>0</v>
      </c>
      <c r="F2366" s="39">
        <f>IF($D2366="","",IFERROR(VLOOKUP($D2366,AcctTbl,3,0),""))</f>
        <v>0</v>
      </c>
      <c r="G2366" s="39">
        <f>IF(Txn!$B1189="","",Txn!$D1189)</f>
        <v>0</v>
      </c>
      <c r="H2366" s="38">
        <f>IF(Txn!$B1189="","",Txn!$E1189)</f>
        <v>0</v>
      </c>
      <c r="I2366" s="40">
        <f>IF(Txn!$B1189="",0,Txn!$Q1189)</f>
        <v>0</v>
      </c>
      <c r="J2366" s="40">
        <f>IF(Txn!$B1189="",0,Txn!$R1189)</f>
        <v>0</v>
      </c>
      <c r="K2366" s="41">
        <f>IF($A2366="","",IFERROR(VALUE(MID($A2366,6,2)),""))</f>
        <v>0</v>
      </c>
      <c r="L2366" s="39">
        <f>IF(Txn!$K1189="","","طرف مقابل — "&amp;Txn!$K1189)</f>
        <v>0</v>
      </c>
      <c r="N2366" s="42">
        <f>IF($D2366="",0,COUNTIF(BankAccts,$D2366))</f>
        <v>0</v>
      </c>
    </row>
    <row r="2367" spans="1:14">
      <c r="A2367" s="38">
        <f>IF(Txn!$B1190="","",Txn!$B1190)</f>
        <v>0</v>
      </c>
      <c r="B2367" s="38">
        <f>IF(Txn!$B1190="","",Txn!$C1190)</f>
        <v>0</v>
      </c>
      <c r="C2367" s="39">
        <f>IF(Txn!$B1190="","","تراکنش بانکی")</f>
        <v>0</v>
      </c>
      <c r="D2367" s="38">
        <f>IF(Txn!$B1190="","",IF(Txn!$X1190="","",Txn!$X1190))</f>
        <v>0</v>
      </c>
      <c r="E2367" s="39">
        <f>IF($D2367="","",IFERROR(VLOOKUP($D2367,AcctTbl,2,0),""))</f>
        <v>0</v>
      </c>
      <c r="F2367" s="39">
        <f>IF($D2367="","",IFERROR(VLOOKUP($D2367,AcctTbl,3,0),""))</f>
        <v>0</v>
      </c>
      <c r="G2367" s="39">
        <f>IF(Txn!$B1190="","",Txn!$D1190)</f>
        <v>0</v>
      </c>
      <c r="H2367" s="38">
        <f>IF(Txn!$B1190="","",Txn!$E1190)</f>
        <v>0</v>
      </c>
      <c r="I2367" s="40">
        <f>IF(Txn!$B1190="",0,Txn!$O1190)</f>
        <v>0</v>
      </c>
      <c r="J2367" s="40">
        <f>IF(Txn!$B1190="",0,Txn!$P1190)</f>
        <v>0</v>
      </c>
      <c r="K2367" s="41">
        <f>IF($A2367="","",IFERROR(VALUE(MID($A2367,6,2)),""))</f>
        <v>0</v>
      </c>
      <c r="L2367" s="39">
        <f>IF(Txn!$K1190="","",Txn!$K1190)</f>
        <v>0</v>
      </c>
      <c r="N2367" s="42">
        <f>IF($D2367="",0,COUNTIF(BankAccts,$D2367))</f>
        <v>0</v>
      </c>
    </row>
    <row r="2368" spans="1:14">
      <c r="A2368" s="38">
        <f>IF(Txn!$B1190="","",Txn!$B1190)</f>
        <v>0</v>
      </c>
      <c r="B2368" s="38">
        <f>IF(Txn!$B1190="","",Txn!$C1190)</f>
        <v>0</v>
      </c>
      <c r="C2368" s="39">
        <f>IF(Txn!$B1190="","","تراکنش بانکی")</f>
        <v>0</v>
      </c>
      <c r="D2368" s="38">
        <f>IF(Txn!$B1190="","",IF(IF(Txn!$U1190="TRF",Txn!$Y1190,Txn!$Z1190)="","",IF(Txn!$U1190="TRF",Txn!$Y1190,Txn!$Z1190)))</f>
        <v>0</v>
      </c>
      <c r="E2368" s="39">
        <f>IF($D2368="","",IFERROR(VLOOKUP($D2368,AcctTbl,2,0),""))</f>
        <v>0</v>
      </c>
      <c r="F2368" s="39">
        <f>IF($D2368="","",IFERROR(VLOOKUP($D2368,AcctTbl,3,0),""))</f>
        <v>0</v>
      </c>
      <c r="G2368" s="39">
        <f>IF(Txn!$B1190="","",Txn!$D1190)</f>
        <v>0</v>
      </c>
      <c r="H2368" s="38">
        <f>IF(Txn!$B1190="","",Txn!$E1190)</f>
        <v>0</v>
      </c>
      <c r="I2368" s="40">
        <f>IF(Txn!$B1190="",0,Txn!$Q1190)</f>
        <v>0</v>
      </c>
      <c r="J2368" s="40">
        <f>IF(Txn!$B1190="",0,Txn!$R1190)</f>
        <v>0</v>
      </c>
      <c r="K2368" s="41">
        <f>IF($A2368="","",IFERROR(VALUE(MID($A2368,6,2)),""))</f>
        <v>0</v>
      </c>
      <c r="L2368" s="39">
        <f>IF(Txn!$K1190="","","طرف مقابل — "&amp;Txn!$K1190)</f>
        <v>0</v>
      </c>
      <c r="N2368" s="42">
        <f>IF($D2368="",0,COUNTIF(BankAccts,$D2368))</f>
        <v>0</v>
      </c>
    </row>
    <row r="2369" spans="1:14">
      <c r="A2369" s="38">
        <f>IF(Txn!$B1191="","",Txn!$B1191)</f>
        <v>0</v>
      </c>
      <c r="B2369" s="38">
        <f>IF(Txn!$B1191="","",Txn!$C1191)</f>
        <v>0</v>
      </c>
      <c r="C2369" s="39">
        <f>IF(Txn!$B1191="","","تراکنش بانکی")</f>
        <v>0</v>
      </c>
      <c r="D2369" s="38">
        <f>IF(Txn!$B1191="","",IF(Txn!$X1191="","",Txn!$X1191))</f>
        <v>0</v>
      </c>
      <c r="E2369" s="39">
        <f>IF($D2369="","",IFERROR(VLOOKUP($D2369,AcctTbl,2,0),""))</f>
        <v>0</v>
      </c>
      <c r="F2369" s="39">
        <f>IF($D2369="","",IFERROR(VLOOKUP($D2369,AcctTbl,3,0),""))</f>
        <v>0</v>
      </c>
      <c r="G2369" s="39">
        <f>IF(Txn!$B1191="","",Txn!$D1191)</f>
        <v>0</v>
      </c>
      <c r="H2369" s="38">
        <f>IF(Txn!$B1191="","",Txn!$E1191)</f>
        <v>0</v>
      </c>
      <c r="I2369" s="40">
        <f>IF(Txn!$B1191="",0,Txn!$O1191)</f>
        <v>0</v>
      </c>
      <c r="J2369" s="40">
        <f>IF(Txn!$B1191="",0,Txn!$P1191)</f>
        <v>0</v>
      </c>
      <c r="K2369" s="41">
        <f>IF($A2369="","",IFERROR(VALUE(MID($A2369,6,2)),""))</f>
        <v>0</v>
      </c>
      <c r="L2369" s="39">
        <f>IF(Txn!$K1191="","",Txn!$K1191)</f>
        <v>0</v>
      </c>
      <c r="N2369" s="42">
        <f>IF($D2369="",0,COUNTIF(BankAccts,$D2369))</f>
        <v>0</v>
      </c>
    </row>
    <row r="2370" spans="1:14">
      <c r="A2370" s="38">
        <f>IF(Txn!$B1191="","",Txn!$B1191)</f>
        <v>0</v>
      </c>
      <c r="B2370" s="38">
        <f>IF(Txn!$B1191="","",Txn!$C1191)</f>
        <v>0</v>
      </c>
      <c r="C2370" s="39">
        <f>IF(Txn!$B1191="","","تراکنش بانکی")</f>
        <v>0</v>
      </c>
      <c r="D2370" s="38">
        <f>IF(Txn!$B1191="","",IF(IF(Txn!$U1191="TRF",Txn!$Y1191,Txn!$Z1191)="","",IF(Txn!$U1191="TRF",Txn!$Y1191,Txn!$Z1191)))</f>
        <v>0</v>
      </c>
      <c r="E2370" s="39">
        <f>IF($D2370="","",IFERROR(VLOOKUP($D2370,AcctTbl,2,0),""))</f>
        <v>0</v>
      </c>
      <c r="F2370" s="39">
        <f>IF($D2370="","",IFERROR(VLOOKUP($D2370,AcctTbl,3,0),""))</f>
        <v>0</v>
      </c>
      <c r="G2370" s="39">
        <f>IF(Txn!$B1191="","",Txn!$D1191)</f>
        <v>0</v>
      </c>
      <c r="H2370" s="38">
        <f>IF(Txn!$B1191="","",Txn!$E1191)</f>
        <v>0</v>
      </c>
      <c r="I2370" s="40">
        <f>IF(Txn!$B1191="",0,Txn!$Q1191)</f>
        <v>0</v>
      </c>
      <c r="J2370" s="40">
        <f>IF(Txn!$B1191="",0,Txn!$R1191)</f>
        <v>0</v>
      </c>
      <c r="K2370" s="41">
        <f>IF($A2370="","",IFERROR(VALUE(MID($A2370,6,2)),""))</f>
        <v>0</v>
      </c>
      <c r="L2370" s="39">
        <f>IF(Txn!$K1191="","","طرف مقابل — "&amp;Txn!$K1191)</f>
        <v>0</v>
      </c>
      <c r="N2370" s="42">
        <f>IF($D2370="",0,COUNTIF(BankAccts,$D2370))</f>
        <v>0</v>
      </c>
    </row>
    <row r="2371" spans="1:14">
      <c r="A2371" s="38">
        <f>IF(Txn!$B1192="","",Txn!$B1192)</f>
        <v>0</v>
      </c>
      <c r="B2371" s="38">
        <f>IF(Txn!$B1192="","",Txn!$C1192)</f>
        <v>0</v>
      </c>
      <c r="C2371" s="39">
        <f>IF(Txn!$B1192="","","تراکنش بانکی")</f>
        <v>0</v>
      </c>
      <c r="D2371" s="38">
        <f>IF(Txn!$B1192="","",IF(Txn!$X1192="","",Txn!$X1192))</f>
        <v>0</v>
      </c>
      <c r="E2371" s="39">
        <f>IF($D2371="","",IFERROR(VLOOKUP($D2371,AcctTbl,2,0),""))</f>
        <v>0</v>
      </c>
      <c r="F2371" s="39">
        <f>IF($D2371="","",IFERROR(VLOOKUP($D2371,AcctTbl,3,0),""))</f>
        <v>0</v>
      </c>
      <c r="G2371" s="39">
        <f>IF(Txn!$B1192="","",Txn!$D1192)</f>
        <v>0</v>
      </c>
      <c r="H2371" s="38">
        <f>IF(Txn!$B1192="","",Txn!$E1192)</f>
        <v>0</v>
      </c>
      <c r="I2371" s="40">
        <f>IF(Txn!$B1192="",0,Txn!$O1192)</f>
        <v>0</v>
      </c>
      <c r="J2371" s="40">
        <f>IF(Txn!$B1192="",0,Txn!$P1192)</f>
        <v>0</v>
      </c>
      <c r="K2371" s="41">
        <f>IF($A2371="","",IFERROR(VALUE(MID($A2371,6,2)),""))</f>
        <v>0</v>
      </c>
      <c r="L2371" s="39">
        <f>IF(Txn!$K1192="","",Txn!$K1192)</f>
        <v>0</v>
      </c>
      <c r="N2371" s="42">
        <f>IF($D2371="",0,COUNTIF(BankAccts,$D2371))</f>
        <v>0</v>
      </c>
    </row>
    <row r="2372" spans="1:14">
      <c r="A2372" s="38">
        <f>IF(Txn!$B1192="","",Txn!$B1192)</f>
        <v>0</v>
      </c>
      <c r="B2372" s="38">
        <f>IF(Txn!$B1192="","",Txn!$C1192)</f>
        <v>0</v>
      </c>
      <c r="C2372" s="39">
        <f>IF(Txn!$B1192="","","تراکنش بانکی")</f>
        <v>0</v>
      </c>
      <c r="D2372" s="38">
        <f>IF(Txn!$B1192="","",IF(IF(Txn!$U1192="TRF",Txn!$Y1192,Txn!$Z1192)="","",IF(Txn!$U1192="TRF",Txn!$Y1192,Txn!$Z1192)))</f>
        <v>0</v>
      </c>
      <c r="E2372" s="39">
        <f>IF($D2372="","",IFERROR(VLOOKUP($D2372,AcctTbl,2,0),""))</f>
        <v>0</v>
      </c>
      <c r="F2372" s="39">
        <f>IF($D2372="","",IFERROR(VLOOKUP($D2372,AcctTbl,3,0),""))</f>
        <v>0</v>
      </c>
      <c r="G2372" s="39">
        <f>IF(Txn!$B1192="","",Txn!$D1192)</f>
        <v>0</v>
      </c>
      <c r="H2372" s="38">
        <f>IF(Txn!$B1192="","",Txn!$E1192)</f>
        <v>0</v>
      </c>
      <c r="I2372" s="40">
        <f>IF(Txn!$B1192="",0,Txn!$Q1192)</f>
        <v>0</v>
      </c>
      <c r="J2372" s="40">
        <f>IF(Txn!$B1192="",0,Txn!$R1192)</f>
        <v>0</v>
      </c>
      <c r="K2372" s="41">
        <f>IF($A2372="","",IFERROR(VALUE(MID($A2372,6,2)),""))</f>
        <v>0</v>
      </c>
      <c r="L2372" s="39">
        <f>IF(Txn!$K1192="","","طرف مقابل — "&amp;Txn!$K1192)</f>
        <v>0</v>
      </c>
      <c r="N2372" s="42">
        <f>IF($D2372="",0,COUNTIF(BankAccts,$D2372))</f>
        <v>0</v>
      </c>
    </row>
    <row r="2373" spans="1:14">
      <c r="A2373" s="38">
        <f>IF(Txn!$B1193="","",Txn!$B1193)</f>
        <v>0</v>
      </c>
      <c r="B2373" s="38">
        <f>IF(Txn!$B1193="","",Txn!$C1193)</f>
        <v>0</v>
      </c>
      <c r="C2373" s="39">
        <f>IF(Txn!$B1193="","","تراکنش بانکی")</f>
        <v>0</v>
      </c>
      <c r="D2373" s="38">
        <f>IF(Txn!$B1193="","",IF(Txn!$X1193="","",Txn!$X1193))</f>
        <v>0</v>
      </c>
      <c r="E2373" s="39">
        <f>IF($D2373="","",IFERROR(VLOOKUP($D2373,AcctTbl,2,0),""))</f>
        <v>0</v>
      </c>
      <c r="F2373" s="39">
        <f>IF($D2373="","",IFERROR(VLOOKUP($D2373,AcctTbl,3,0),""))</f>
        <v>0</v>
      </c>
      <c r="G2373" s="39">
        <f>IF(Txn!$B1193="","",Txn!$D1193)</f>
        <v>0</v>
      </c>
      <c r="H2373" s="38">
        <f>IF(Txn!$B1193="","",Txn!$E1193)</f>
        <v>0</v>
      </c>
      <c r="I2373" s="40">
        <f>IF(Txn!$B1193="",0,Txn!$O1193)</f>
        <v>0</v>
      </c>
      <c r="J2373" s="40">
        <f>IF(Txn!$B1193="",0,Txn!$P1193)</f>
        <v>0</v>
      </c>
      <c r="K2373" s="41">
        <f>IF($A2373="","",IFERROR(VALUE(MID($A2373,6,2)),""))</f>
        <v>0</v>
      </c>
      <c r="L2373" s="39">
        <f>IF(Txn!$K1193="","",Txn!$K1193)</f>
        <v>0</v>
      </c>
      <c r="N2373" s="42">
        <f>IF($D2373="",0,COUNTIF(BankAccts,$D2373))</f>
        <v>0</v>
      </c>
    </row>
    <row r="2374" spans="1:14">
      <c r="A2374" s="38">
        <f>IF(Txn!$B1193="","",Txn!$B1193)</f>
        <v>0</v>
      </c>
      <c r="B2374" s="38">
        <f>IF(Txn!$B1193="","",Txn!$C1193)</f>
        <v>0</v>
      </c>
      <c r="C2374" s="39">
        <f>IF(Txn!$B1193="","","تراکنش بانکی")</f>
        <v>0</v>
      </c>
      <c r="D2374" s="38">
        <f>IF(Txn!$B1193="","",IF(IF(Txn!$U1193="TRF",Txn!$Y1193,Txn!$Z1193)="","",IF(Txn!$U1193="TRF",Txn!$Y1193,Txn!$Z1193)))</f>
        <v>0</v>
      </c>
      <c r="E2374" s="39">
        <f>IF($D2374="","",IFERROR(VLOOKUP($D2374,AcctTbl,2,0),""))</f>
        <v>0</v>
      </c>
      <c r="F2374" s="39">
        <f>IF($D2374="","",IFERROR(VLOOKUP($D2374,AcctTbl,3,0),""))</f>
        <v>0</v>
      </c>
      <c r="G2374" s="39">
        <f>IF(Txn!$B1193="","",Txn!$D1193)</f>
        <v>0</v>
      </c>
      <c r="H2374" s="38">
        <f>IF(Txn!$B1193="","",Txn!$E1193)</f>
        <v>0</v>
      </c>
      <c r="I2374" s="40">
        <f>IF(Txn!$B1193="",0,Txn!$Q1193)</f>
        <v>0</v>
      </c>
      <c r="J2374" s="40">
        <f>IF(Txn!$B1193="",0,Txn!$R1193)</f>
        <v>0</v>
      </c>
      <c r="K2374" s="41">
        <f>IF($A2374="","",IFERROR(VALUE(MID($A2374,6,2)),""))</f>
        <v>0</v>
      </c>
      <c r="L2374" s="39">
        <f>IF(Txn!$K1193="","","طرف مقابل — "&amp;Txn!$K1193)</f>
        <v>0</v>
      </c>
      <c r="N2374" s="42">
        <f>IF($D2374="",0,COUNTIF(BankAccts,$D2374))</f>
        <v>0</v>
      </c>
    </row>
    <row r="2375" spans="1:14">
      <c r="A2375" s="38">
        <f>IF(Txn!$B1194="","",Txn!$B1194)</f>
        <v>0</v>
      </c>
      <c r="B2375" s="38">
        <f>IF(Txn!$B1194="","",Txn!$C1194)</f>
        <v>0</v>
      </c>
      <c r="C2375" s="39">
        <f>IF(Txn!$B1194="","","تراکنش بانکی")</f>
        <v>0</v>
      </c>
      <c r="D2375" s="38">
        <f>IF(Txn!$B1194="","",IF(Txn!$X1194="","",Txn!$X1194))</f>
        <v>0</v>
      </c>
      <c r="E2375" s="39">
        <f>IF($D2375="","",IFERROR(VLOOKUP($D2375,AcctTbl,2,0),""))</f>
        <v>0</v>
      </c>
      <c r="F2375" s="39">
        <f>IF($D2375="","",IFERROR(VLOOKUP($D2375,AcctTbl,3,0),""))</f>
        <v>0</v>
      </c>
      <c r="G2375" s="39">
        <f>IF(Txn!$B1194="","",Txn!$D1194)</f>
        <v>0</v>
      </c>
      <c r="H2375" s="38">
        <f>IF(Txn!$B1194="","",Txn!$E1194)</f>
        <v>0</v>
      </c>
      <c r="I2375" s="40">
        <f>IF(Txn!$B1194="",0,Txn!$O1194)</f>
        <v>0</v>
      </c>
      <c r="J2375" s="40">
        <f>IF(Txn!$B1194="",0,Txn!$P1194)</f>
        <v>0</v>
      </c>
      <c r="K2375" s="41">
        <f>IF($A2375="","",IFERROR(VALUE(MID($A2375,6,2)),""))</f>
        <v>0</v>
      </c>
      <c r="L2375" s="39">
        <f>IF(Txn!$K1194="","",Txn!$K1194)</f>
        <v>0</v>
      </c>
      <c r="N2375" s="42">
        <f>IF($D2375="",0,COUNTIF(BankAccts,$D2375))</f>
        <v>0</v>
      </c>
    </row>
    <row r="2376" spans="1:14">
      <c r="A2376" s="38">
        <f>IF(Txn!$B1194="","",Txn!$B1194)</f>
        <v>0</v>
      </c>
      <c r="B2376" s="38">
        <f>IF(Txn!$B1194="","",Txn!$C1194)</f>
        <v>0</v>
      </c>
      <c r="C2376" s="39">
        <f>IF(Txn!$B1194="","","تراکنش بانکی")</f>
        <v>0</v>
      </c>
      <c r="D2376" s="38">
        <f>IF(Txn!$B1194="","",IF(IF(Txn!$U1194="TRF",Txn!$Y1194,Txn!$Z1194)="","",IF(Txn!$U1194="TRF",Txn!$Y1194,Txn!$Z1194)))</f>
        <v>0</v>
      </c>
      <c r="E2376" s="39">
        <f>IF($D2376="","",IFERROR(VLOOKUP($D2376,AcctTbl,2,0),""))</f>
        <v>0</v>
      </c>
      <c r="F2376" s="39">
        <f>IF($D2376="","",IFERROR(VLOOKUP($D2376,AcctTbl,3,0),""))</f>
        <v>0</v>
      </c>
      <c r="G2376" s="39">
        <f>IF(Txn!$B1194="","",Txn!$D1194)</f>
        <v>0</v>
      </c>
      <c r="H2376" s="38">
        <f>IF(Txn!$B1194="","",Txn!$E1194)</f>
        <v>0</v>
      </c>
      <c r="I2376" s="40">
        <f>IF(Txn!$B1194="",0,Txn!$Q1194)</f>
        <v>0</v>
      </c>
      <c r="J2376" s="40">
        <f>IF(Txn!$B1194="",0,Txn!$R1194)</f>
        <v>0</v>
      </c>
      <c r="K2376" s="41">
        <f>IF($A2376="","",IFERROR(VALUE(MID($A2376,6,2)),""))</f>
        <v>0</v>
      </c>
      <c r="L2376" s="39">
        <f>IF(Txn!$K1194="","","طرف مقابل — "&amp;Txn!$K1194)</f>
        <v>0</v>
      </c>
      <c r="N2376" s="42">
        <f>IF($D2376="",0,COUNTIF(BankAccts,$D2376))</f>
        <v>0</v>
      </c>
    </row>
    <row r="2377" spans="1:14">
      <c r="A2377" s="38">
        <f>IF(Txn!$B1195="","",Txn!$B1195)</f>
        <v>0</v>
      </c>
      <c r="B2377" s="38">
        <f>IF(Txn!$B1195="","",Txn!$C1195)</f>
        <v>0</v>
      </c>
      <c r="C2377" s="39">
        <f>IF(Txn!$B1195="","","تراکنش بانکی")</f>
        <v>0</v>
      </c>
      <c r="D2377" s="38">
        <f>IF(Txn!$B1195="","",IF(Txn!$X1195="","",Txn!$X1195))</f>
        <v>0</v>
      </c>
      <c r="E2377" s="39">
        <f>IF($D2377="","",IFERROR(VLOOKUP($D2377,AcctTbl,2,0),""))</f>
        <v>0</v>
      </c>
      <c r="F2377" s="39">
        <f>IF($D2377="","",IFERROR(VLOOKUP($D2377,AcctTbl,3,0),""))</f>
        <v>0</v>
      </c>
      <c r="G2377" s="39">
        <f>IF(Txn!$B1195="","",Txn!$D1195)</f>
        <v>0</v>
      </c>
      <c r="H2377" s="38">
        <f>IF(Txn!$B1195="","",Txn!$E1195)</f>
        <v>0</v>
      </c>
      <c r="I2377" s="40">
        <f>IF(Txn!$B1195="",0,Txn!$O1195)</f>
        <v>0</v>
      </c>
      <c r="J2377" s="40">
        <f>IF(Txn!$B1195="",0,Txn!$P1195)</f>
        <v>0</v>
      </c>
      <c r="K2377" s="41">
        <f>IF($A2377="","",IFERROR(VALUE(MID($A2377,6,2)),""))</f>
        <v>0</v>
      </c>
      <c r="L2377" s="39">
        <f>IF(Txn!$K1195="","",Txn!$K1195)</f>
        <v>0</v>
      </c>
      <c r="N2377" s="42">
        <f>IF($D2377="",0,COUNTIF(BankAccts,$D2377))</f>
        <v>0</v>
      </c>
    </row>
    <row r="2378" spans="1:14">
      <c r="A2378" s="38">
        <f>IF(Txn!$B1195="","",Txn!$B1195)</f>
        <v>0</v>
      </c>
      <c r="B2378" s="38">
        <f>IF(Txn!$B1195="","",Txn!$C1195)</f>
        <v>0</v>
      </c>
      <c r="C2378" s="39">
        <f>IF(Txn!$B1195="","","تراکنش بانکی")</f>
        <v>0</v>
      </c>
      <c r="D2378" s="38">
        <f>IF(Txn!$B1195="","",IF(IF(Txn!$U1195="TRF",Txn!$Y1195,Txn!$Z1195)="","",IF(Txn!$U1195="TRF",Txn!$Y1195,Txn!$Z1195)))</f>
        <v>0</v>
      </c>
      <c r="E2378" s="39">
        <f>IF($D2378="","",IFERROR(VLOOKUP($D2378,AcctTbl,2,0),""))</f>
        <v>0</v>
      </c>
      <c r="F2378" s="39">
        <f>IF($D2378="","",IFERROR(VLOOKUP($D2378,AcctTbl,3,0),""))</f>
        <v>0</v>
      </c>
      <c r="G2378" s="39">
        <f>IF(Txn!$B1195="","",Txn!$D1195)</f>
        <v>0</v>
      </c>
      <c r="H2378" s="38">
        <f>IF(Txn!$B1195="","",Txn!$E1195)</f>
        <v>0</v>
      </c>
      <c r="I2378" s="40">
        <f>IF(Txn!$B1195="",0,Txn!$Q1195)</f>
        <v>0</v>
      </c>
      <c r="J2378" s="40">
        <f>IF(Txn!$B1195="",0,Txn!$R1195)</f>
        <v>0</v>
      </c>
      <c r="K2378" s="41">
        <f>IF($A2378="","",IFERROR(VALUE(MID($A2378,6,2)),""))</f>
        <v>0</v>
      </c>
      <c r="L2378" s="39">
        <f>IF(Txn!$K1195="","","طرف مقابل — "&amp;Txn!$K1195)</f>
        <v>0</v>
      </c>
      <c r="N2378" s="42">
        <f>IF($D2378="",0,COUNTIF(BankAccts,$D2378))</f>
        <v>0</v>
      </c>
    </row>
    <row r="2379" spans="1:14">
      <c r="A2379" s="38">
        <f>IF(Txn!$B1196="","",Txn!$B1196)</f>
        <v>0</v>
      </c>
      <c r="B2379" s="38">
        <f>IF(Txn!$B1196="","",Txn!$C1196)</f>
        <v>0</v>
      </c>
      <c r="C2379" s="39">
        <f>IF(Txn!$B1196="","","تراکنش بانکی")</f>
        <v>0</v>
      </c>
      <c r="D2379" s="38">
        <f>IF(Txn!$B1196="","",IF(Txn!$X1196="","",Txn!$X1196))</f>
        <v>0</v>
      </c>
      <c r="E2379" s="39">
        <f>IF($D2379="","",IFERROR(VLOOKUP($D2379,AcctTbl,2,0),""))</f>
        <v>0</v>
      </c>
      <c r="F2379" s="39">
        <f>IF($D2379="","",IFERROR(VLOOKUP($D2379,AcctTbl,3,0),""))</f>
        <v>0</v>
      </c>
      <c r="G2379" s="39">
        <f>IF(Txn!$B1196="","",Txn!$D1196)</f>
        <v>0</v>
      </c>
      <c r="H2379" s="38">
        <f>IF(Txn!$B1196="","",Txn!$E1196)</f>
        <v>0</v>
      </c>
      <c r="I2379" s="40">
        <f>IF(Txn!$B1196="",0,Txn!$O1196)</f>
        <v>0</v>
      </c>
      <c r="J2379" s="40">
        <f>IF(Txn!$B1196="",0,Txn!$P1196)</f>
        <v>0</v>
      </c>
      <c r="K2379" s="41">
        <f>IF($A2379="","",IFERROR(VALUE(MID($A2379,6,2)),""))</f>
        <v>0</v>
      </c>
      <c r="L2379" s="39">
        <f>IF(Txn!$K1196="","",Txn!$K1196)</f>
        <v>0</v>
      </c>
      <c r="N2379" s="42">
        <f>IF($D2379="",0,COUNTIF(BankAccts,$D2379))</f>
        <v>0</v>
      </c>
    </row>
    <row r="2380" spans="1:14">
      <c r="A2380" s="38">
        <f>IF(Txn!$B1196="","",Txn!$B1196)</f>
        <v>0</v>
      </c>
      <c r="B2380" s="38">
        <f>IF(Txn!$B1196="","",Txn!$C1196)</f>
        <v>0</v>
      </c>
      <c r="C2380" s="39">
        <f>IF(Txn!$B1196="","","تراکنش بانکی")</f>
        <v>0</v>
      </c>
      <c r="D2380" s="38">
        <f>IF(Txn!$B1196="","",IF(IF(Txn!$U1196="TRF",Txn!$Y1196,Txn!$Z1196)="","",IF(Txn!$U1196="TRF",Txn!$Y1196,Txn!$Z1196)))</f>
        <v>0</v>
      </c>
      <c r="E2380" s="39">
        <f>IF($D2380="","",IFERROR(VLOOKUP($D2380,AcctTbl,2,0),""))</f>
        <v>0</v>
      </c>
      <c r="F2380" s="39">
        <f>IF($D2380="","",IFERROR(VLOOKUP($D2380,AcctTbl,3,0),""))</f>
        <v>0</v>
      </c>
      <c r="G2380" s="39">
        <f>IF(Txn!$B1196="","",Txn!$D1196)</f>
        <v>0</v>
      </c>
      <c r="H2380" s="38">
        <f>IF(Txn!$B1196="","",Txn!$E1196)</f>
        <v>0</v>
      </c>
      <c r="I2380" s="40">
        <f>IF(Txn!$B1196="",0,Txn!$Q1196)</f>
        <v>0</v>
      </c>
      <c r="J2380" s="40">
        <f>IF(Txn!$B1196="",0,Txn!$R1196)</f>
        <v>0</v>
      </c>
      <c r="K2380" s="41">
        <f>IF($A2380="","",IFERROR(VALUE(MID($A2380,6,2)),""))</f>
        <v>0</v>
      </c>
      <c r="L2380" s="39">
        <f>IF(Txn!$K1196="","","طرف مقابل — "&amp;Txn!$K1196)</f>
        <v>0</v>
      </c>
      <c r="N2380" s="42">
        <f>IF($D2380="",0,COUNTIF(BankAccts,$D2380))</f>
        <v>0</v>
      </c>
    </row>
    <row r="2381" spans="1:14">
      <c r="A2381" s="38">
        <f>IF(Txn!$B1197="","",Txn!$B1197)</f>
        <v>0</v>
      </c>
      <c r="B2381" s="38">
        <f>IF(Txn!$B1197="","",Txn!$C1197)</f>
        <v>0</v>
      </c>
      <c r="C2381" s="39">
        <f>IF(Txn!$B1197="","","تراکنش بانکی")</f>
        <v>0</v>
      </c>
      <c r="D2381" s="38">
        <f>IF(Txn!$B1197="","",IF(Txn!$X1197="","",Txn!$X1197))</f>
        <v>0</v>
      </c>
      <c r="E2381" s="39">
        <f>IF($D2381="","",IFERROR(VLOOKUP($D2381,AcctTbl,2,0),""))</f>
        <v>0</v>
      </c>
      <c r="F2381" s="39">
        <f>IF($D2381="","",IFERROR(VLOOKUP($D2381,AcctTbl,3,0),""))</f>
        <v>0</v>
      </c>
      <c r="G2381" s="39">
        <f>IF(Txn!$B1197="","",Txn!$D1197)</f>
        <v>0</v>
      </c>
      <c r="H2381" s="38">
        <f>IF(Txn!$B1197="","",Txn!$E1197)</f>
        <v>0</v>
      </c>
      <c r="I2381" s="40">
        <f>IF(Txn!$B1197="",0,Txn!$O1197)</f>
        <v>0</v>
      </c>
      <c r="J2381" s="40">
        <f>IF(Txn!$B1197="",0,Txn!$P1197)</f>
        <v>0</v>
      </c>
      <c r="K2381" s="41">
        <f>IF($A2381="","",IFERROR(VALUE(MID($A2381,6,2)),""))</f>
        <v>0</v>
      </c>
      <c r="L2381" s="39">
        <f>IF(Txn!$K1197="","",Txn!$K1197)</f>
        <v>0</v>
      </c>
      <c r="N2381" s="42">
        <f>IF($D2381="",0,COUNTIF(BankAccts,$D2381))</f>
        <v>0</v>
      </c>
    </row>
    <row r="2382" spans="1:14">
      <c r="A2382" s="38">
        <f>IF(Txn!$B1197="","",Txn!$B1197)</f>
        <v>0</v>
      </c>
      <c r="B2382" s="38">
        <f>IF(Txn!$B1197="","",Txn!$C1197)</f>
        <v>0</v>
      </c>
      <c r="C2382" s="39">
        <f>IF(Txn!$B1197="","","تراکنش بانکی")</f>
        <v>0</v>
      </c>
      <c r="D2382" s="38">
        <f>IF(Txn!$B1197="","",IF(IF(Txn!$U1197="TRF",Txn!$Y1197,Txn!$Z1197)="","",IF(Txn!$U1197="TRF",Txn!$Y1197,Txn!$Z1197)))</f>
        <v>0</v>
      </c>
      <c r="E2382" s="39">
        <f>IF($D2382="","",IFERROR(VLOOKUP($D2382,AcctTbl,2,0),""))</f>
        <v>0</v>
      </c>
      <c r="F2382" s="39">
        <f>IF($D2382="","",IFERROR(VLOOKUP($D2382,AcctTbl,3,0),""))</f>
        <v>0</v>
      </c>
      <c r="G2382" s="39">
        <f>IF(Txn!$B1197="","",Txn!$D1197)</f>
        <v>0</v>
      </c>
      <c r="H2382" s="38">
        <f>IF(Txn!$B1197="","",Txn!$E1197)</f>
        <v>0</v>
      </c>
      <c r="I2382" s="40">
        <f>IF(Txn!$B1197="",0,Txn!$Q1197)</f>
        <v>0</v>
      </c>
      <c r="J2382" s="40">
        <f>IF(Txn!$B1197="",0,Txn!$R1197)</f>
        <v>0</v>
      </c>
      <c r="K2382" s="41">
        <f>IF($A2382="","",IFERROR(VALUE(MID($A2382,6,2)),""))</f>
        <v>0</v>
      </c>
      <c r="L2382" s="39">
        <f>IF(Txn!$K1197="","","طرف مقابل — "&amp;Txn!$K1197)</f>
        <v>0</v>
      </c>
      <c r="N2382" s="42">
        <f>IF($D2382="",0,COUNTIF(BankAccts,$D2382))</f>
        <v>0</v>
      </c>
    </row>
    <row r="2383" spans="1:14">
      <c r="A2383" s="38">
        <f>IF(Txn!$B1198="","",Txn!$B1198)</f>
        <v>0</v>
      </c>
      <c r="B2383" s="38">
        <f>IF(Txn!$B1198="","",Txn!$C1198)</f>
        <v>0</v>
      </c>
      <c r="C2383" s="39">
        <f>IF(Txn!$B1198="","","تراکنش بانکی")</f>
        <v>0</v>
      </c>
      <c r="D2383" s="38">
        <f>IF(Txn!$B1198="","",IF(Txn!$X1198="","",Txn!$X1198))</f>
        <v>0</v>
      </c>
      <c r="E2383" s="39">
        <f>IF($D2383="","",IFERROR(VLOOKUP($D2383,AcctTbl,2,0),""))</f>
        <v>0</v>
      </c>
      <c r="F2383" s="39">
        <f>IF($D2383="","",IFERROR(VLOOKUP($D2383,AcctTbl,3,0),""))</f>
        <v>0</v>
      </c>
      <c r="G2383" s="39">
        <f>IF(Txn!$B1198="","",Txn!$D1198)</f>
        <v>0</v>
      </c>
      <c r="H2383" s="38">
        <f>IF(Txn!$B1198="","",Txn!$E1198)</f>
        <v>0</v>
      </c>
      <c r="I2383" s="40">
        <f>IF(Txn!$B1198="",0,Txn!$O1198)</f>
        <v>0</v>
      </c>
      <c r="J2383" s="40">
        <f>IF(Txn!$B1198="",0,Txn!$P1198)</f>
        <v>0</v>
      </c>
      <c r="K2383" s="41">
        <f>IF($A2383="","",IFERROR(VALUE(MID($A2383,6,2)),""))</f>
        <v>0</v>
      </c>
      <c r="L2383" s="39">
        <f>IF(Txn!$K1198="","",Txn!$K1198)</f>
        <v>0</v>
      </c>
      <c r="N2383" s="42">
        <f>IF($D2383="",0,COUNTIF(BankAccts,$D2383))</f>
        <v>0</v>
      </c>
    </row>
    <row r="2384" spans="1:14">
      <c r="A2384" s="38">
        <f>IF(Txn!$B1198="","",Txn!$B1198)</f>
        <v>0</v>
      </c>
      <c r="B2384" s="38">
        <f>IF(Txn!$B1198="","",Txn!$C1198)</f>
        <v>0</v>
      </c>
      <c r="C2384" s="39">
        <f>IF(Txn!$B1198="","","تراکنش بانکی")</f>
        <v>0</v>
      </c>
      <c r="D2384" s="38">
        <f>IF(Txn!$B1198="","",IF(IF(Txn!$U1198="TRF",Txn!$Y1198,Txn!$Z1198)="","",IF(Txn!$U1198="TRF",Txn!$Y1198,Txn!$Z1198)))</f>
        <v>0</v>
      </c>
      <c r="E2384" s="39">
        <f>IF($D2384="","",IFERROR(VLOOKUP($D2384,AcctTbl,2,0),""))</f>
        <v>0</v>
      </c>
      <c r="F2384" s="39">
        <f>IF($D2384="","",IFERROR(VLOOKUP($D2384,AcctTbl,3,0),""))</f>
        <v>0</v>
      </c>
      <c r="G2384" s="39">
        <f>IF(Txn!$B1198="","",Txn!$D1198)</f>
        <v>0</v>
      </c>
      <c r="H2384" s="38">
        <f>IF(Txn!$B1198="","",Txn!$E1198)</f>
        <v>0</v>
      </c>
      <c r="I2384" s="40">
        <f>IF(Txn!$B1198="",0,Txn!$Q1198)</f>
        <v>0</v>
      </c>
      <c r="J2384" s="40">
        <f>IF(Txn!$B1198="",0,Txn!$R1198)</f>
        <v>0</v>
      </c>
      <c r="K2384" s="41">
        <f>IF($A2384="","",IFERROR(VALUE(MID($A2384,6,2)),""))</f>
        <v>0</v>
      </c>
      <c r="L2384" s="39">
        <f>IF(Txn!$K1198="","","طرف مقابل — "&amp;Txn!$K1198)</f>
        <v>0</v>
      </c>
      <c r="N2384" s="42">
        <f>IF($D2384="",0,COUNTIF(BankAccts,$D2384))</f>
        <v>0</v>
      </c>
    </row>
    <row r="2385" spans="1:14">
      <c r="A2385" s="38">
        <f>IF(Txn!$B1199="","",Txn!$B1199)</f>
        <v>0</v>
      </c>
      <c r="B2385" s="38">
        <f>IF(Txn!$B1199="","",Txn!$C1199)</f>
        <v>0</v>
      </c>
      <c r="C2385" s="39">
        <f>IF(Txn!$B1199="","","تراکنش بانکی")</f>
        <v>0</v>
      </c>
      <c r="D2385" s="38">
        <f>IF(Txn!$B1199="","",IF(Txn!$X1199="","",Txn!$X1199))</f>
        <v>0</v>
      </c>
      <c r="E2385" s="39">
        <f>IF($D2385="","",IFERROR(VLOOKUP($D2385,AcctTbl,2,0),""))</f>
        <v>0</v>
      </c>
      <c r="F2385" s="39">
        <f>IF($D2385="","",IFERROR(VLOOKUP($D2385,AcctTbl,3,0),""))</f>
        <v>0</v>
      </c>
      <c r="G2385" s="39">
        <f>IF(Txn!$B1199="","",Txn!$D1199)</f>
        <v>0</v>
      </c>
      <c r="H2385" s="38">
        <f>IF(Txn!$B1199="","",Txn!$E1199)</f>
        <v>0</v>
      </c>
      <c r="I2385" s="40">
        <f>IF(Txn!$B1199="",0,Txn!$O1199)</f>
        <v>0</v>
      </c>
      <c r="J2385" s="40">
        <f>IF(Txn!$B1199="",0,Txn!$P1199)</f>
        <v>0</v>
      </c>
      <c r="K2385" s="41">
        <f>IF($A2385="","",IFERROR(VALUE(MID($A2385,6,2)),""))</f>
        <v>0</v>
      </c>
      <c r="L2385" s="39">
        <f>IF(Txn!$K1199="","",Txn!$K1199)</f>
        <v>0</v>
      </c>
      <c r="N2385" s="42">
        <f>IF($D2385="",0,COUNTIF(BankAccts,$D2385))</f>
        <v>0</v>
      </c>
    </row>
    <row r="2386" spans="1:14">
      <c r="A2386" s="38">
        <f>IF(Txn!$B1199="","",Txn!$B1199)</f>
        <v>0</v>
      </c>
      <c r="B2386" s="38">
        <f>IF(Txn!$B1199="","",Txn!$C1199)</f>
        <v>0</v>
      </c>
      <c r="C2386" s="39">
        <f>IF(Txn!$B1199="","","تراکنش بانکی")</f>
        <v>0</v>
      </c>
      <c r="D2386" s="38">
        <f>IF(Txn!$B1199="","",IF(IF(Txn!$U1199="TRF",Txn!$Y1199,Txn!$Z1199)="","",IF(Txn!$U1199="TRF",Txn!$Y1199,Txn!$Z1199)))</f>
        <v>0</v>
      </c>
      <c r="E2386" s="39">
        <f>IF($D2386="","",IFERROR(VLOOKUP($D2386,AcctTbl,2,0),""))</f>
        <v>0</v>
      </c>
      <c r="F2386" s="39">
        <f>IF($D2386="","",IFERROR(VLOOKUP($D2386,AcctTbl,3,0),""))</f>
        <v>0</v>
      </c>
      <c r="G2386" s="39">
        <f>IF(Txn!$B1199="","",Txn!$D1199)</f>
        <v>0</v>
      </c>
      <c r="H2386" s="38">
        <f>IF(Txn!$B1199="","",Txn!$E1199)</f>
        <v>0</v>
      </c>
      <c r="I2386" s="40">
        <f>IF(Txn!$B1199="",0,Txn!$Q1199)</f>
        <v>0</v>
      </c>
      <c r="J2386" s="40">
        <f>IF(Txn!$B1199="",0,Txn!$R1199)</f>
        <v>0</v>
      </c>
      <c r="K2386" s="41">
        <f>IF($A2386="","",IFERROR(VALUE(MID($A2386,6,2)),""))</f>
        <v>0</v>
      </c>
      <c r="L2386" s="39">
        <f>IF(Txn!$K1199="","","طرف مقابل — "&amp;Txn!$K1199)</f>
        <v>0</v>
      </c>
      <c r="N2386" s="42">
        <f>IF($D2386="",0,COUNTIF(BankAccts,$D2386))</f>
        <v>0</v>
      </c>
    </row>
    <row r="2387" spans="1:14">
      <c r="A2387" s="38">
        <f>IF(Txn!$B1200="","",Txn!$B1200)</f>
        <v>0</v>
      </c>
      <c r="B2387" s="38">
        <f>IF(Txn!$B1200="","",Txn!$C1200)</f>
        <v>0</v>
      </c>
      <c r="C2387" s="39">
        <f>IF(Txn!$B1200="","","تراکنش بانکی")</f>
        <v>0</v>
      </c>
      <c r="D2387" s="38">
        <f>IF(Txn!$B1200="","",IF(Txn!$X1200="","",Txn!$X1200))</f>
        <v>0</v>
      </c>
      <c r="E2387" s="39">
        <f>IF($D2387="","",IFERROR(VLOOKUP($D2387,AcctTbl,2,0),""))</f>
        <v>0</v>
      </c>
      <c r="F2387" s="39">
        <f>IF($D2387="","",IFERROR(VLOOKUP($D2387,AcctTbl,3,0),""))</f>
        <v>0</v>
      </c>
      <c r="G2387" s="39">
        <f>IF(Txn!$B1200="","",Txn!$D1200)</f>
        <v>0</v>
      </c>
      <c r="H2387" s="38">
        <f>IF(Txn!$B1200="","",Txn!$E1200)</f>
        <v>0</v>
      </c>
      <c r="I2387" s="40">
        <f>IF(Txn!$B1200="",0,Txn!$O1200)</f>
        <v>0</v>
      </c>
      <c r="J2387" s="40">
        <f>IF(Txn!$B1200="",0,Txn!$P1200)</f>
        <v>0</v>
      </c>
      <c r="K2387" s="41">
        <f>IF($A2387="","",IFERROR(VALUE(MID($A2387,6,2)),""))</f>
        <v>0</v>
      </c>
      <c r="L2387" s="39">
        <f>IF(Txn!$K1200="","",Txn!$K1200)</f>
        <v>0</v>
      </c>
      <c r="N2387" s="42">
        <f>IF($D2387="",0,COUNTIF(BankAccts,$D2387))</f>
        <v>0</v>
      </c>
    </row>
    <row r="2388" spans="1:14">
      <c r="A2388" s="38">
        <f>IF(Txn!$B1200="","",Txn!$B1200)</f>
        <v>0</v>
      </c>
      <c r="B2388" s="38">
        <f>IF(Txn!$B1200="","",Txn!$C1200)</f>
        <v>0</v>
      </c>
      <c r="C2388" s="39">
        <f>IF(Txn!$B1200="","","تراکنش بانکی")</f>
        <v>0</v>
      </c>
      <c r="D2388" s="38">
        <f>IF(Txn!$B1200="","",IF(IF(Txn!$U1200="TRF",Txn!$Y1200,Txn!$Z1200)="","",IF(Txn!$U1200="TRF",Txn!$Y1200,Txn!$Z1200)))</f>
        <v>0</v>
      </c>
      <c r="E2388" s="39">
        <f>IF($D2388="","",IFERROR(VLOOKUP($D2388,AcctTbl,2,0),""))</f>
        <v>0</v>
      </c>
      <c r="F2388" s="39">
        <f>IF($D2388="","",IFERROR(VLOOKUP($D2388,AcctTbl,3,0),""))</f>
        <v>0</v>
      </c>
      <c r="G2388" s="39">
        <f>IF(Txn!$B1200="","",Txn!$D1200)</f>
        <v>0</v>
      </c>
      <c r="H2388" s="38">
        <f>IF(Txn!$B1200="","",Txn!$E1200)</f>
        <v>0</v>
      </c>
      <c r="I2388" s="40">
        <f>IF(Txn!$B1200="",0,Txn!$Q1200)</f>
        <v>0</v>
      </c>
      <c r="J2388" s="40">
        <f>IF(Txn!$B1200="",0,Txn!$R1200)</f>
        <v>0</v>
      </c>
      <c r="K2388" s="41">
        <f>IF($A2388="","",IFERROR(VALUE(MID($A2388,6,2)),""))</f>
        <v>0</v>
      </c>
      <c r="L2388" s="39">
        <f>IF(Txn!$K1200="","","طرف مقابل — "&amp;Txn!$K1200)</f>
        <v>0</v>
      </c>
      <c r="N2388" s="42">
        <f>IF($D2388="",0,COUNTIF(BankAccts,$D2388))</f>
        <v>0</v>
      </c>
    </row>
    <row r="2389" spans="1:14">
      <c r="A2389" s="38">
        <f>IF(Txn!$B1201="","",Txn!$B1201)</f>
        <v>0</v>
      </c>
      <c r="B2389" s="38">
        <f>IF(Txn!$B1201="","",Txn!$C1201)</f>
        <v>0</v>
      </c>
      <c r="C2389" s="39">
        <f>IF(Txn!$B1201="","","تراکنش بانکی")</f>
        <v>0</v>
      </c>
      <c r="D2389" s="38">
        <f>IF(Txn!$B1201="","",IF(Txn!$X1201="","",Txn!$X1201))</f>
        <v>0</v>
      </c>
      <c r="E2389" s="39">
        <f>IF($D2389="","",IFERROR(VLOOKUP($D2389,AcctTbl,2,0),""))</f>
        <v>0</v>
      </c>
      <c r="F2389" s="39">
        <f>IF($D2389="","",IFERROR(VLOOKUP($D2389,AcctTbl,3,0),""))</f>
        <v>0</v>
      </c>
      <c r="G2389" s="39">
        <f>IF(Txn!$B1201="","",Txn!$D1201)</f>
        <v>0</v>
      </c>
      <c r="H2389" s="38">
        <f>IF(Txn!$B1201="","",Txn!$E1201)</f>
        <v>0</v>
      </c>
      <c r="I2389" s="40">
        <f>IF(Txn!$B1201="",0,Txn!$O1201)</f>
        <v>0</v>
      </c>
      <c r="J2389" s="40">
        <f>IF(Txn!$B1201="",0,Txn!$P1201)</f>
        <v>0</v>
      </c>
      <c r="K2389" s="41">
        <f>IF($A2389="","",IFERROR(VALUE(MID($A2389,6,2)),""))</f>
        <v>0</v>
      </c>
      <c r="L2389" s="39">
        <f>IF(Txn!$K1201="","",Txn!$K1201)</f>
        <v>0</v>
      </c>
      <c r="N2389" s="42">
        <f>IF($D2389="",0,COUNTIF(BankAccts,$D2389))</f>
        <v>0</v>
      </c>
    </row>
    <row r="2390" spans="1:14">
      <c r="A2390" s="38">
        <f>IF(Txn!$B1201="","",Txn!$B1201)</f>
        <v>0</v>
      </c>
      <c r="B2390" s="38">
        <f>IF(Txn!$B1201="","",Txn!$C1201)</f>
        <v>0</v>
      </c>
      <c r="C2390" s="39">
        <f>IF(Txn!$B1201="","","تراکنش بانکی")</f>
        <v>0</v>
      </c>
      <c r="D2390" s="38">
        <f>IF(Txn!$B1201="","",IF(IF(Txn!$U1201="TRF",Txn!$Y1201,Txn!$Z1201)="","",IF(Txn!$U1201="TRF",Txn!$Y1201,Txn!$Z1201)))</f>
        <v>0</v>
      </c>
      <c r="E2390" s="39">
        <f>IF($D2390="","",IFERROR(VLOOKUP($D2390,AcctTbl,2,0),""))</f>
        <v>0</v>
      </c>
      <c r="F2390" s="39">
        <f>IF($D2390="","",IFERROR(VLOOKUP($D2390,AcctTbl,3,0),""))</f>
        <v>0</v>
      </c>
      <c r="G2390" s="39">
        <f>IF(Txn!$B1201="","",Txn!$D1201)</f>
        <v>0</v>
      </c>
      <c r="H2390" s="38">
        <f>IF(Txn!$B1201="","",Txn!$E1201)</f>
        <v>0</v>
      </c>
      <c r="I2390" s="40">
        <f>IF(Txn!$B1201="",0,Txn!$Q1201)</f>
        <v>0</v>
      </c>
      <c r="J2390" s="40">
        <f>IF(Txn!$B1201="",0,Txn!$R1201)</f>
        <v>0</v>
      </c>
      <c r="K2390" s="41">
        <f>IF($A2390="","",IFERROR(VALUE(MID($A2390,6,2)),""))</f>
        <v>0</v>
      </c>
      <c r="L2390" s="39">
        <f>IF(Txn!$K1201="","","طرف مقابل — "&amp;Txn!$K1201)</f>
        <v>0</v>
      </c>
      <c r="N2390" s="42">
        <f>IF($D2390="",0,COUNTIF(BankAccts,$D2390))</f>
        <v>0</v>
      </c>
    </row>
    <row r="2391" spans="1:14">
      <c r="A2391" s="38">
        <f>IF(Txn!$B1202="","",Txn!$B1202)</f>
        <v>0</v>
      </c>
      <c r="B2391" s="38">
        <f>IF(Txn!$B1202="","",Txn!$C1202)</f>
        <v>0</v>
      </c>
      <c r="C2391" s="39">
        <f>IF(Txn!$B1202="","","تراکنش بانکی")</f>
        <v>0</v>
      </c>
      <c r="D2391" s="38">
        <f>IF(Txn!$B1202="","",IF(Txn!$X1202="","",Txn!$X1202))</f>
        <v>0</v>
      </c>
      <c r="E2391" s="39">
        <f>IF($D2391="","",IFERROR(VLOOKUP($D2391,AcctTbl,2,0),""))</f>
        <v>0</v>
      </c>
      <c r="F2391" s="39">
        <f>IF($D2391="","",IFERROR(VLOOKUP($D2391,AcctTbl,3,0),""))</f>
        <v>0</v>
      </c>
      <c r="G2391" s="39">
        <f>IF(Txn!$B1202="","",Txn!$D1202)</f>
        <v>0</v>
      </c>
      <c r="H2391" s="38">
        <f>IF(Txn!$B1202="","",Txn!$E1202)</f>
        <v>0</v>
      </c>
      <c r="I2391" s="40">
        <f>IF(Txn!$B1202="",0,Txn!$O1202)</f>
        <v>0</v>
      </c>
      <c r="J2391" s="40">
        <f>IF(Txn!$B1202="",0,Txn!$P1202)</f>
        <v>0</v>
      </c>
      <c r="K2391" s="41">
        <f>IF($A2391="","",IFERROR(VALUE(MID($A2391,6,2)),""))</f>
        <v>0</v>
      </c>
      <c r="L2391" s="39">
        <f>IF(Txn!$K1202="","",Txn!$K1202)</f>
        <v>0</v>
      </c>
      <c r="N2391" s="42">
        <f>IF($D2391="",0,COUNTIF(BankAccts,$D2391))</f>
        <v>0</v>
      </c>
    </row>
    <row r="2392" spans="1:14">
      <c r="A2392" s="38">
        <f>IF(Txn!$B1202="","",Txn!$B1202)</f>
        <v>0</v>
      </c>
      <c r="B2392" s="38">
        <f>IF(Txn!$B1202="","",Txn!$C1202)</f>
        <v>0</v>
      </c>
      <c r="C2392" s="39">
        <f>IF(Txn!$B1202="","","تراکنش بانکی")</f>
        <v>0</v>
      </c>
      <c r="D2392" s="38">
        <f>IF(Txn!$B1202="","",IF(IF(Txn!$U1202="TRF",Txn!$Y1202,Txn!$Z1202)="","",IF(Txn!$U1202="TRF",Txn!$Y1202,Txn!$Z1202)))</f>
        <v>0</v>
      </c>
      <c r="E2392" s="39">
        <f>IF($D2392="","",IFERROR(VLOOKUP($D2392,AcctTbl,2,0),""))</f>
        <v>0</v>
      </c>
      <c r="F2392" s="39">
        <f>IF($D2392="","",IFERROR(VLOOKUP($D2392,AcctTbl,3,0),""))</f>
        <v>0</v>
      </c>
      <c r="G2392" s="39">
        <f>IF(Txn!$B1202="","",Txn!$D1202)</f>
        <v>0</v>
      </c>
      <c r="H2392" s="38">
        <f>IF(Txn!$B1202="","",Txn!$E1202)</f>
        <v>0</v>
      </c>
      <c r="I2392" s="40">
        <f>IF(Txn!$B1202="",0,Txn!$Q1202)</f>
        <v>0</v>
      </c>
      <c r="J2392" s="40">
        <f>IF(Txn!$B1202="",0,Txn!$R1202)</f>
        <v>0</v>
      </c>
      <c r="K2392" s="41">
        <f>IF($A2392="","",IFERROR(VALUE(MID($A2392,6,2)),""))</f>
        <v>0</v>
      </c>
      <c r="L2392" s="39">
        <f>IF(Txn!$K1202="","","طرف مقابل — "&amp;Txn!$K1202)</f>
        <v>0</v>
      </c>
      <c r="N2392" s="42">
        <f>IF($D2392="",0,COUNTIF(BankAccts,$D2392))</f>
        <v>0</v>
      </c>
    </row>
    <row r="2393" spans="1:14">
      <c r="A2393" s="38">
        <f>IF(Txn!$B1203="","",Txn!$B1203)</f>
        <v>0</v>
      </c>
      <c r="B2393" s="38">
        <f>IF(Txn!$B1203="","",Txn!$C1203)</f>
        <v>0</v>
      </c>
      <c r="C2393" s="39">
        <f>IF(Txn!$B1203="","","تراکنش بانکی")</f>
        <v>0</v>
      </c>
      <c r="D2393" s="38">
        <f>IF(Txn!$B1203="","",IF(Txn!$X1203="","",Txn!$X1203))</f>
        <v>0</v>
      </c>
      <c r="E2393" s="39">
        <f>IF($D2393="","",IFERROR(VLOOKUP($D2393,AcctTbl,2,0),""))</f>
        <v>0</v>
      </c>
      <c r="F2393" s="39">
        <f>IF($D2393="","",IFERROR(VLOOKUP($D2393,AcctTbl,3,0),""))</f>
        <v>0</v>
      </c>
      <c r="G2393" s="39">
        <f>IF(Txn!$B1203="","",Txn!$D1203)</f>
        <v>0</v>
      </c>
      <c r="H2393" s="38">
        <f>IF(Txn!$B1203="","",Txn!$E1203)</f>
        <v>0</v>
      </c>
      <c r="I2393" s="40">
        <f>IF(Txn!$B1203="",0,Txn!$O1203)</f>
        <v>0</v>
      </c>
      <c r="J2393" s="40">
        <f>IF(Txn!$B1203="",0,Txn!$P1203)</f>
        <v>0</v>
      </c>
      <c r="K2393" s="41">
        <f>IF($A2393="","",IFERROR(VALUE(MID($A2393,6,2)),""))</f>
        <v>0</v>
      </c>
      <c r="L2393" s="39">
        <f>IF(Txn!$K1203="","",Txn!$K1203)</f>
        <v>0</v>
      </c>
      <c r="N2393" s="42">
        <f>IF($D2393="",0,COUNTIF(BankAccts,$D2393))</f>
        <v>0</v>
      </c>
    </row>
    <row r="2394" spans="1:14">
      <c r="A2394" s="38">
        <f>IF(Txn!$B1203="","",Txn!$B1203)</f>
        <v>0</v>
      </c>
      <c r="B2394" s="38">
        <f>IF(Txn!$B1203="","",Txn!$C1203)</f>
        <v>0</v>
      </c>
      <c r="C2394" s="39">
        <f>IF(Txn!$B1203="","","تراکنش بانکی")</f>
        <v>0</v>
      </c>
      <c r="D2394" s="38">
        <f>IF(Txn!$B1203="","",IF(IF(Txn!$U1203="TRF",Txn!$Y1203,Txn!$Z1203)="","",IF(Txn!$U1203="TRF",Txn!$Y1203,Txn!$Z1203)))</f>
        <v>0</v>
      </c>
      <c r="E2394" s="39">
        <f>IF($D2394="","",IFERROR(VLOOKUP($D2394,AcctTbl,2,0),""))</f>
        <v>0</v>
      </c>
      <c r="F2394" s="39">
        <f>IF($D2394="","",IFERROR(VLOOKUP($D2394,AcctTbl,3,0),""))</f>
        <v>0</v>
      </c>
      <c r="G2394" s="39">
        <f>IF(Txn!$B1203="","",Txn!$D1203)</f>
        <v>0</v>
      </c>
      <c r="H2394" s="38">
        <f>IF(Txn!$B1203="","",Txn!$E1203)</f>
        <v>0</v>
      </c>
      <c r="I2394" s="40">
        <f>IF(Txn!$B1203="",0,Txn!$Q1203)</f>
        <v>0</v>
      </c>
      <c r="J2394" s="40">
        <f>IF(Txn!$B1203="",0,Txn!$R1203)</f>
        <v>0</v>
      </c>
      <c r="K2394" s="41">
        <f>IF($A2394="","",IFERROR(VALUE(MID($A2394,6,2)),""))</f>
        <v>0</v>
      </c>
      <c r="L2394" s="39">
        <f>IF(Txn!$K1203="","","طرف مقابل — "&amp;Txn!$K1203)</f>
        <v>0</v>
      </c>
      <c r="N2394" s="42">
        <f>IF($D2394="",0,COUNTIF(BankAccts,$D2394))</f>
        <v>0</v>
      </c>
    </row>
    <row r="2395" spans="1:14">
      <c r="A2395" s="38">
        <f>IF(Txn!$B1204="","",Txn!$B1204)</f>
        <v>0</v>
      </c>
      <c r="B2395" s="38">
        <f>IF(Txn!$B1204="","",Txn!$C1204)</f>
        <v>0</v>
      </c>
      <c r="C2395" s="39">
        <f>IF(Txn!$B1204="","","تراکنش بانکی")</f>
        <v>0</v>
      </c>
      <c r="D2395" s="38">
        <f>IF(Txn!$B1204="","",IF(Txn!$X1204="","",Txn!$X1204))</f>
        <v>0</v>
      </c>
      <c r="E2395" s="39">
        <f>IF($D2395="","",IFERROR(VLOOKUP($D2395,AcctTbl,2,0),""))</f>
        <v>0</v>
      </c>
      <c r="F2395" s="39">
        <f>IF($D2395="","",IFERROR(VLOOKUP($D2395,AcctTbl,3,0),""))</f>
        <v>0</v>
      </c>
      <c r="G2395" s="39">
        <f>IF(Txn!$B1204="","",Txn!$D1204)</f>
        <v>0</v>
      </c>
      <c r="H2395" s="38">
        <f>IF(Txn!$B1204="","",Txn!$E1204)</f>
        <v>0</v>
      </c>
      <c r="I2395" s="40">
        <f>IF(Txn!$B1204="",0,Txn!$O1204)</f>
        <v>0</v>
      </c>
      <c r="J2395" s="40">
        <f>IF(Txn!$B1204="",0,Txn!$P1204)</f>
        <v>0</v>
      </c>
      <c r="K2395" s="41">
        <f>IF($A2395="","",IFERROR(VALUE(MID($A2395,6,2)),""))</f>
        <v>0</v>
      </c>
      <c r="L2395" s="39">
        <f>IF(Txn!$K1204="","",Txn!$K1204)</f>
        <v>0</v>
      </c>
      <c r="N2395" s="42">
        <f>IF($D2395="",0,COUNTIF(BankAccts,$D2395))</f>
        <v>0</v>
      </c>
    </row>
    <row r="2396" spans="1:14">
      <c r="A2396" s="38">
        <f>IF(Txn!$B1204="","",Txn!$B1204)</f>
        <v>0</v>
      </c>
      <c r="B2396" s="38">
        <f>IF(Txn!$B1204="","",Txn!$C1204)</f>
        <v>0</v>
      </c>
      <c r="C2396" s="39">
        <f>IF(Txn!$B1204="","","تراکنش بانکی")</f>
        <v>0</v>
      </c>
      <c r="D2396" s="38">
        <f>IF(Txn!$B1204="","",IF(IF(Txn!$U1204="TRF",Txn!$Y1204,Txn!$Z1204)="","",IF(Txn!$U1204="TRF",Txn!$Y1204,Txn!$Z1204)))</f>
        <v>0</v>
      </c>
      <c r="E2396" s="39">
        <f>IF($D2396="","",IFERROR(VLOOKUP($D2396,AcctTbl,2,0),""))</f>
        <v>0</v>
      </c>
      <c r="F2396" s="39">
        <f>IF($D2396="","",IFERROR(VLOOKUP($D2396,AcctTbl,3,0),""))</f>
        <v>0</v>
      </c>
      <c r="G2396" s="39">
        <f>IF(Txn!$B1204="","",Txn!$D1204)</f>
        <v>0</v>
      </c>
      <c r="H2396" s="38">
        <f>IF(Txn!$B1204="","",Txn!$E1204)</f>
        <v>0</v>
      </c>
      <c r="I2396" s="40">
        <f>IF(Txn!$B1204="",0,Txn!$Q1204)</f>
        <v>0</v>
      </c>
      <c r="J2396" s="40">
        <f>IF(Txn!$B1204="",0,Txn!$R1204)</f>
        <v>0</v>
      </c>
      <c r="K2396" s="41">
        <f>IF($A2396="","",IFERROR(VALUE(MID($A2396,6,2)),""))</f>
        <v>0</v>
      </c>
      <c r="L2396" s="39">
        <f>IF(Txn!$K1204="","","طرف مقابل — "&amp;Txn!$K1204)</f>
        <v>0</v>
      </c>
      <c r="N2396" s="42">
        <f>IF($D2396="",0,COUNTIF(BankAccts,$D2396))</f>
        <v>0</v>
      </c>
    </row>
    <row r="2397" spans="1:14">
      <c r="A2397" s="38">
        <f>IF(Txn!$B1205="","",Txn!$B1205)</f>
        <v>0</v>
      </c>
      <c r="B2397" s="38">
        <f>IF(Txn!$B1205="","",Txn!$C1205)</f>
        <v>0</v>
      </c>
      <c r="C2397" s="39">
        <f>IF(Txn!$B1205="","","تراکنش بانکی")</f>
        <v>0</v>
      </c>
      <c r="D2397" s="38">
        <f>IF(Txn!$B1205="","",IF(Txn!$X1205="","",Txn!$X1205))</f>
        <v>0</v>
      </c>
      <c r="E2397" s="39">
        <f>IF($D2397="","",IFERROR(VLOOKUP($D2397,AcctTbl,2,0),""))</f>
        <v>0</v>
      </c>
      <c r="F2397" s="39">
        <f>IF($D2397="","",IFERROR(VLOOKUP($D2397,AcctTbl,3,0),""))</f>
        <v>0</v>
      </c>
      <c r="G2397" s="39">
        <f>IF(Txn!$B1205="","",Txn!$D1205)</f>
        <v>0</v>
      </c>
      <c r="H2397" s="38">
        <f>IF(Txn!$B1205="","",Txn!$E1205)</f>
        <v>0</v>
      </c>
      <c r="I2397" s="40">
        <f>IF(Txn!$B1205="",0,Txn!$O1205)</f>
        <v>0</v>
      </c>
      <c r="J2397" s="40">
        <f>IF(Txn!$B1205="",0,Txn!$P1205)</f>
        <v>0</v>
      </c>
      <c r="K2397" s="41">
        <f>IF($A2397="","",IFERROR(VALUE(MID($A2397,6,2)),""))</f>
        <v>0</v>
      </c>
      <c r="L2397" s="39">
        <f>IF(Txn!$K1205="","",Txn!$K1205)</f>
        <v>0</v>
      </c>
      <c r="N2397" s="42">
        <f>IF($D2397="",0,COUNTIF(BankAccts,$D2397))</f>
        <v>0</v>
      </c>
    </row>
    <row r="2398" spans="1:14">
      <c r="A2398" s="38">
        <f>IF(Txn!$B1205="","",Txn!$B1205)</f>
        <v>0</v>
      </c>
      <c r="B2398" s="38">
        <f>IF(Txn!$B1205="","",Txn!$C1205)</f>
        <v>0</v>
      </c>
      <c r="C2398" s="39">
        <f>IF(Txn!$B1205="","","تراکنش بانکی")</f>
        <v>0</v>
      </c>
      <c r="D2398" s="38">
        <f>IF(Txn!$B1205="","",IF(IF(Txn!$U1205="TRF",Txn!$Y1205,Txn!$Z1205)="","",IF(Txn!$U1205="TRF",Txn!$Y1205,Txn!$Z1205)))</f>
        <v>0</v>
      </c>
      <c r="E2398" s="39">
        <f>IF($D2398="","",IFERROR(VLOOKUP($D2398,AcctTbl,2,0),""))</f>
        <v>0</v>
      </c>
      <c r="F2398" s="39">
        <f>IF($D2398="","",IFERROR(VLOOKUP($D2398,AcctTbl,3,0),""))</f>
        <v>0</v>
      </c>
      <c r="G2398" s="39">
        <f>IF(Txn!$B1205="","",Txn!$D1205)</f>
        <v>0</v>
      </c>
      <c r="H2398" s="38">
        <f>IF(Txn!$B1205="","",Txn!$E1205)</f>
        <v>0</v>
      </c>
      <c r="I2398" s="40">
        <f>IF(Txn!$B1205="",0,Txn!$Q1205)</f>
        <v>0</v>
      </c>
      <c r="J2398" s="40">
        <f>IF(Txn!$B1205="",0,Txn!$R1205)</f>
        <v>0</v>
      </c>
      <c r="K2398" s="41">
        <f>IF($A2398="","",IFERROR(VALUE(MID($A2398,6,2)),""))</f>
        <v>0</v>
      </c>
      <c r="L2398" s="39">
        <f>IF(Txn!$K1205="","","طرف مقابل — "&amp;Txn!$K1205)</f>
        <v>0</v>
      </c>
      <c r="N2398" s="42">
        <f>IF($D2398="",0,COUNTIF(BankAccts,$D2398))</f>
        <v>0</v>
      </c>
    </row>
    <row r="2399" spans="1:14">
      <c r="A2399" s="38">
        <f>IF(Txn!$B1206="","",Txn!$B1206)</f>
        <v>0</v>
      </c>
      <c r="B2399" s="38">
        <f>IF(Txn!$B1206="","",Txn!$C1206)</f>
        <v>0</v>
      </c>
      <c r="C2399" s="39">
        <f>IF(Txn!$B1206="","","تراکنش بانکی")</f>
        <v>0</v>
      </c>
      <c r="D2399" s="38">
        <f>IF(Txn!$B1206="","",IF(Txn!$X1206="","",Txn!$X1206))</f>
        <v>0</v>
      </c>
      <c r="E2399" s="39">
        <f>IF($D2399="","",IFERROR(VLOOKUP($D2399,AcctTbl,2,0),""))</f>
        <v>0</v>
      </c>
      <c r="F2399" s="39">
        <f>IF($D2399="","",IFERROR(VLOOKUP($D2399,AcctTbl,3,0),""))</f>
        <v>0</v>
      </c>
      <c r="G2399" s="39">
        <f>IF(Txn!$B1206="","",Txn!$D1206)</f>
        <v>0</v>
      </c>
      <c r="H2399" s="38">
        <f>IF(Txn!$B1206="","",Txn!$E1206)</f>
        <v>0</v>
      </c>
      <c r="I2399" s="40">
        <f>IF(Txn!$B1206="",0,Txn!$O1206)</f>
        <v>0</v>
      </c>
      <c r="J2399" s="40">
        <f>IF(Txn!$B1206="",0,Txn!$P1206)</f>
        <v>0</v>
      </c>
      <c r="K2399" s="41">
        <f>IF($A2399="","",IFERROR(VALUE(MID($A2399,6,2)),""))</f>
        <v>0</v>
      </c>
      <c r="L2399" s="39">
        <f>IF(Txn!$K1206="","",Txn!$K1206)</f>
        <v>0</v>
      </c>
      <c r="N2399" s="42">
        <f>IF($D2399="",0,COUNTIF(BankAccts,$D2399))</f>
        <v>0</v>
      </c>
    </row>
    <row r="2400" spans="1:14">
      <c r="A2400" s="38">
        <f>IF(Txn!$B1206="","",Txn!$B1206)</f>
        <v>0</v>
      </c>
      <c r="B2400" s="38">
        <f>IF(Txn!$B1206="","",Txn!$C1206)</f>
        <v>0</v>
      </c>
      <c r="C2400" s="39">
        <f>IF(Txn!$B1206="","","تراکنش بانکی")</f>
        <v>0</v>
      </c>
      <c r="D2400" s="38">
        <f>IF(Txn!$B1206="","",IF(IF(Txn!$U1206="TRF",Txn!$Y1206,Txn!$Z1206)="","",IF(Txn!$U1206="TRF",Txn!$Y1206,Txn!$Z1206)))</f>
        <v>0</v>
      </c>
      <c r="E2400" s="39">
        <f>IF($D2400="","",IFERROR(VLOOKUP($D2400,AcctTbl,2,0),""))</f>
        <v>0</v>
      </c>
      <c r="F2400" s="39">
        <f>IF($D2400="","",IFERROR(VLOOKUP($D2400,AcctTbl,3,0),""))</f>
        <v>0</v>
      </c>
      <c r="G2400" s="39">
        <f>IF(Txn!$B1206="","",Txn!$D1206)</f>
        <v>0</v>
      </c>
      <c r="H2400" s="38">
        <f>IF(Txn!$B1206="","",Txn!$E1206)</f>
        <v>0</v>
      </c>
      <c r="I2400" s="40">
        <f>IF(Txn!$B1206="",0,Txn!$Q1206)</f>
        <v>0</v>
      </c>
      <c r="J2400" s="40">
        <f>IF(Txn!$B1206="",0,Txn!$R1206)</f>
        <v>0</v>
      </c>
      <c r="K2400" s="41">
        <f>IF($A2400="","",IFERROR(VALUE(MID($A2400,6,2)),""))</f>
        <v>0</v>
      </c>
      <c r="L2400" s="39">
        <f>IF(Txn!$K1206="","","طرف مقابل — "&amp;Txn!$K1206)</f>
        <v>0</v>
      </c>
      <c r="N2400" s="42">
        <f>IF($D2400="",0,COUNTIF(BankAccts,$D2400))</f>
        <v>0</v>
      </c>
    </row>
    <row r="2401" spans="1:14">
      <c r="A2401" s="38">
        <f>IF(Txn!$B1207="","",Txn!$B1207)</f>
        <v>0</v>
      </c>
      <c r="B2401" s="38">
        <f>IF(Txn!$B1207="","",Txn!$C1207)</f>
        <v>0</v>
      </c>
      <c r="C2401" s="39">
        <f>IF(Txn!$B1207="","","تراکنش بانکی")</f>
        <v>0</v>
      </c>
      <c r="D2401" s="38">
        <f>IF(Txn!$B1207="","",IF(Txn!$X1207="","",Txn!$X1207))</f>
        <v>0</v>
      </c>
      <c r="E2401" s="39">
        <f>IF($D2401="","",IFERROR(VLOOKUP($D2401,AcctTbl,2,0),""))</f>
        <v>0</v>
      </c>
      <c r="F2401" s="39">
        <f>IF($D2401="","",IFERROR(VLOOKUP($D2401,AcctTbl,3,0),""))</f>
        <v>0</v>
      </c>
      <c r="G2401" s="39">
        <f>IF(Txn!$B1207="","",Txn!$D1207)</f>
        <v>0</v>
      </c>
      <c r="H2401" s="38">
        <f>IF(Txn!$B1207="","",Txn!$E1207)</f>
        <v>0</v>
      </c>
      <c r="I2401" s="40">
        <f>IF(Txn!$B1207="",0,Txn!$O1207)</f>
        <v>0</v>
      </c>
      <c r="J2401" s="40">
        <f>IF(Txn!$B1207="",0,Txn!$P1207)</f>
        <v>0</v>
      </c>
      <c r="K2401" s="41">
        <f>IF($A2401="","",IFERROR(VALUE(MID($A2401,6,2)),""))</f>
        <v>0</v>
      </c>
      <c r="L2401" s="39">
        <f>IF(Txn!$K1207="","",Txn!$K1207)</f>
        <v>0</v>
      </c>
      <c r="N2401" s="42">
        <f>IF($D2401="",0,COUNTIF(BankAccts,$D2401))</f>
        <v>0</v>
      </c>
    </row>
    <row r="2402" spans="1:14">
      <c r="A2402" s="38">
        <f>IF(Txn!$B1207="","",Txn!$B1207)</f>
        <v>0</v>
      </c>
      <c r="B2402" s="38">
        <f>IF(Txn!$B1207="","",Txn!$C1207)</f>
        <v>0</v>
      </c>
      <c r="C2402" s="39">
        <f>IF(Txn!$B1207="","","تراکنش بانکی")</f>
        <v>0</v>
      </c>
      <c r="D2402" s="38">
        <f>IF(Txn!$B1207="","",IF(IF(Txn!$U1207="TRF",Txn!$Y1207,Txn!$Z1207)="","",IF(Txn!$U1207="TRF",Txn!$Y1207,Txn!$Z1207)))</f>
        <v>0</v>
      </c>
      <c r="E2402" s="39">
        <f>IF($D2402="","",IFERROR(VLOOKUP($D2402,AcctTbl,2,0),""))</f>
        <v>0</v>
      </c>
      <c r="F2402" s="39">
        <f>IF($D2402="","",IFERROR(VLOOKUP($D2402,AcctTbl,3,0),""))</f>
        <v>0</v>
      </c>
      <c r="G2402" s="39">
        <f>IF(Txn!$B1207="","",Txn!$D1207)</f>
        <v>0</v>
      </c>
      <c r="H2402" s="38">
        <f>IF(Txn!$B1207="","",Txn!$E1207)</f>
        <v>0</v>
      </c>
      <c r="I2402" s="40">
        <f>IF(Txn!$B1207="",0,Txn!$Q1207)</f>
        <v>0</v>
      </c>
      <c r="J2402" s="40">
        <f>IF(Txn!$B1207="",0,Txn!$R1207)</f>
        <v>0</v>
      </c>
      <c r="K2402" s="41">
        <f>IF($A2402="","",IFERROR(VALUE(MID($A2402,6,2)),""))</f>
        <v>0</v>
      </c>
      <c r="L2402" s="39">
        <f>IF(Txn!$K1207="","","طرف مقابل — "&amp;Txn!$K1207)</f>
        <v>0</v>
      </c>
      <c r="N2402" s="42">
        <f>IF($D2402="",0,COUNTIF(BankAccts,$D2402))</f>
        <v>0</v>
      </c>
    </row>
    <row r="2403" spans="1:14">
      <c r="A2403" s="38">
        <f>IF(Txn!$B1208="","",Txn!$B1208)</f>
        <v>0</v>
      </c>
      <c r="B2403" s="38">
        <f>IF(Txn!$B1208="","",Txn!$C1208)</f>
        <v>0</v>
      </c>
      <c r="C2403" s="39">
        <f>IF(Txn!$B1208="","","تراکنش بانکی")</f>
        <v>0</v>
      </c>
      <c r="D2403" s="38">
        <f>IF(Txn!$B1208="","",IF(Txn!$X1208="","",Txn!$X1208))</f>
        <v>0</v>
      </c>
      <c r="E2403" s="39">
        <f>IF($D2403="","",IFERROR(VLOOKUP($D2403,AcctTbl,2,0),""))</f>
        <v>0</v>
      </c>
      <c r="F2403" s="39">
        <f>IF($D2403="","",IFERROR(VLOOKUP($D2403,AcctTbl,3,0),""))</f>
        <v>0</v>
      </c>
      <c r="G2403" s="39">
        <f>IF(Txn!$B1208="","",Txn!$D1208)</f>
        <v>0</v>
      </c>
      <c r="H2403" s="38">
        <f>IF(Txn!$B1208="","",Txn!$E1208)</f>
        <v>0</v>
      </c>
      <c r="I2403" s="40">
        <f>IF(Txn!$B1208="",0,Txn!$O1208)</f>
        <v>0</v>
      </c>
      <c r="J2403" s="40">
        <f>IF(Txn!$B1208="",0,Txn!$P1208)</f>
        <v>0</v>
      </c>
      <c r="K2403" s="41">
        <f>IF($A2403="","",IFERROR(VALUE(MID($A2403,6,2)),""))</f>
        <v>0</v>
      </c>
      <c r="L2403" s="39">
        <f>IF(Txn!$K1208="","",Txn!$K1208)</f>
        <v>0</v>
      </c>
      <c r="N2403" s="42">
        <f>IF($D2403="",0,COUNTIF(BankAccts,$D2403))</f>
        <v>0</v>
      </c>
    </row>
    <row r="2404" spans="1:14">
      <c r="A2404" s="38">
        <f>IF(Txn!$B1208="","",Txn!$B1208)</f>
        <v>0</v>
      </c>
      <c r="B2404" s="38">
        <f>IF(Txn!$B1208="","",Txn!$C1208)</f>
        <v>0</v>
      </c>
      <c r="C2404" s="39">
        <f>IF(Txn!$B1208="","","تراکنش بانکی")</f>
        <v>0</v>
      </c>
      <c r="D2404" s="38">
        <f>IF(Txn!$B1208="","",IF(IF(Txn!$U1208="TRF",Txn!$Y1208,Txn!$Z1208)="","",IF(Txn!$U1208="TRF",Txn!$Y1208,Txn!$Z1208)))</f>
        <v>0</v>
      </c>
      <c r="E2404" s="39">
        <f>IF($D2404="","",IFERROR(VLOOKUP($D2404,AcctTbl,2,0),""))</f>
        <v>0</v>
      </c>
      <c r="F2404" s="39">
        <f>IF($D2404="","",IFERROR(VLOOKUP($D2404,AcctTbl,3,0),""))</f>
        <v>0</v>
      </c>
      <c r="G2404" s="39">
        <f>IF(Txn!$B1208="","",Txn!$D1208)</f>
        <v>0</v>
      </c>
      <c r="H2404" s="38">
        <f>IF(Txn!$B1208="","",Txn!$E1208)</f>
        <v>0</v>
      </c>
      <c r="I2404" s="40">
        <f>IF(Txn!$B1208="",0,Txn!$Q1208)</f>
        <v>0</v>
      </c>
      <c r="J2404" s="40">
        <f>IF(Txn!$B1208="",0,Txn!$R1208)</f>
        <v>0</v>
      </c>
      <c r="K2404" s="41">
        <f>IF($A2404="","",IFERROR(VALUE(MID($A2404,6,2)),""))</f>
        <v>0</v>
      </c>
      <c r="L2404" s="39">
        <f>IF(Txn!$K1208="","","طرف مقابل — "&amp;Txn!$K1208)</f>
        <v>0</v>
      </c>
      <c r="N2404" s="42">
        <f>IF($D2404="",0,COUNTIF(BankAccts,$D2404))</f>
        <v>0</v>
      </c>
    </row>
    <row r="2405" spans="1:14">
      <c r="A2405" s="38">
        <f>IF(Txn!$B1209="","",Txn!$B1209)</f>
        <v>0</v>
      </c>
      <c r="B2405" s="38">
        <f>IF(Txn!$B1209="","",Txn!$C1209)</f>
        <v>0</v>
      </c>
      <c r="C2405" s="39">
        <f>IF(Txn!$B1209="","","تراکنش بانکی")</f>
        <v>0</v>
      </c>
      <c r="D2405" s="38">
        <f>IF(Txn!$B1209="","",IF(Txn!$X1209="","",Txn!$X1209))</f>
        <v>0</v>
      </c>
      <c r="E2405" s="39">
        <f>IF($D2405="","",IFERROR(VLOOKUP($D2405,AcctTbl,2,0),""))</f>
        <v>0</v>
      </c>
      <c r="F2405" s="39">
        <f>IF($D2405="","",IFERROR(VLOOKUP($D2405,AcctTbl,3,0),""))</f>
        <v>0</v>
      </c>
      <c r="G2405" s="39">
        <f>IF(Txn!$B1209="","",Txn!$D1209)</f>
        <v>0</v>
      </c>
      <c r="H2405" s="38">
        <f>IF(Txn!$B1209="","",Txn!$E1209)</f>
        <v>0</v>
      </c>
      <c r="I2405" s="40">
        <f>IF(Txn!$B1209="",0,Txn!$O1209)</f>
        <v>0</v>
      </c>
      <c r="J2405" s="40">
        <f>IF(Txn!$B1209="",0,Txn!$P1209)</f>
        <v>0</v>
      </c>
      <c r="K2405" s="41">
        <f>IF($A2405="","",IFERROR(VALUE(MID($A2405,6,2)),""))</f>
        <v>0</v>
      </c>
      <c r="L2405" s="39">
        <f>IF(Txn!$K1209="","",Txn!$K1209)</f>
        <v>0</v>
      </c>
      <c r="N2405" s="42">
        <f>IF($D2405="",0,COUNTIF(BankAccts,$D2405))</f>
        <v>0</v>
      </c>
    </row>
    <row r="2406" spans="1:14">
      <c r="A2406" s="38">
        <f>IF(Txn!$B1209="","",Txn!$B1209)</f>
        <v>0</v>
      </c>
      <c r="B2406" s="38">
        <f>IF(Txn!$B1209="","",Txn!$C1209)</f>
        <v>0</v>
      </c>
      <c r="C2406" s="39">
        <f>IF(Txn!$B1209="","","تراکنش بانکی")</f>
        <v>0</v>
      </c>
      <c r="D2406" s="38">
        <f>IF(Txn!$B1209="","",IF(IF(Txn!$U1209="TRF",Txn!$Y1209,Txn!$Z1209)="","",IF(Txn!$U1209="TRF",Txn!$Y1209,Txn!$Z1209)))</f>
        <v>0</v>
      </c>
      <c r="E2406" s="39">
        <f>IF($D2406="","",IFERROR(VLOOKUP($D2406,AcctTbl,2,0),""))</f>
        <v>0</v>
      </c>
      <c r="F2406" s="39">
        <f>IF($D2406="","",IFERROR(VLOOKUP($D2406,AcctTbl,3,0),""))</f>
        <v>0</v>
      </c>
      <c r="G2406" s="39">
        <f>IF(Txn!$B1209="","",Txn!$D1209)</f>
        <v>0</v>
      </c>
      <c r="H2406" s="38">
        <f>IF(Txn!$B1209="","",Txn!$E1209)</f>
        <v>0</v>
      </c>
      <c r="I2406" s="40">
        <f>IF(Txn!$B1209="",0,Txn!$Q1209)</f>
        <v>0</v>
      </c>
      <c r="J2406" s="40">
        <f>IF(Txn!$B1209="",0,Txn!$R1209)</f>
        <v>0</v>
      </c>
      <c r="K2406" s="41">
        <f>IF($A2406="","",IFERROR(VALUE(MID($A2406,6,2)),""))</f>
        <v>0</v>
      </c>
      <c r="L2406" s="39">
        <f>IF(Txn!$K1209="","","طرف مقابل — "&amp;Txn!$K1209)</f>
        <v>0</v>
      </c>
      <c r="N2406" s="42">
        <f>IF($D2406="",0,COUNTIF(BankAccts,$D2406))</f>
        <v>0</v>
      </c>
    </row>
    <row r="2407" spans="1:14">
      <c r="A2407" s="38">
        <f>IF(Txn!$B1210="","",Txn!$B1210)</f>
        <v>0</v>
      </c>
      <c r="B2407" s="38">
        <f>IF(Txn!$B1210="","",Txn!$C1210)</f>
        <v>0</v>
      </c>
      <c r="C2407" s="39">
        <f>IF(Txn!$B1210="","","تراکنش بانکی")</f>
        <v>0</v>
      </c>
      <c r="D2407" s="38">
        <f>IF(Txn!$B1210="","",IF(Txn!$X1210="","",Txn!$X1210))</f>
        <v>0</v>
      </c>
      <c r="E2407" s="39">
        <f>IF($D2407="","",IFERROR(VLOOKUP($D2407,AcctTbl,2,0),""))</f>
        <v>0</v>
      </c>
      <c r="F2407" s="39">
        <f>IF($D2407="","",IFERROR(VLOOKUP($D2407,AcctTbl,3,0),""))</f>
        <v>0</v>
      </c>
      <c r="G2407" s="39">
        <f>IF(Txn!$B1210="","",Txn!$D1210)</f>
        <v>0</v>
      </c>
      <c r="H2407" s="38">
        <f>IF(Txn!$B1210="","",Txn!$E1210)</f>
        <v>0</v>
      </c>
      <c r="I2407" s="40">
        <f>IF(Txn!$B1210="",0,Txn!$O1210)</f>
        <v>0</v>
      </c>
      <c r="J2407" s="40">
        <f>IF(Txn!$B1210="",0,Txn!$P1210)</f>
        <v>0</v>
      </c>
      <c r="K2407" s="41">
        <f>IF($A2407="","",IFERROR(VALUE(MID($A2407,6,2)),""))</f>
        <v>0</v>
      </c>
      <c r="L2407" s="39">
        <f>IF(Txn!$K1210="","",Txn!$K1210)</f>
        <v>0</v>
      </c>
      <c r="N2407" s="42">
        <f>IF($D2407="",0,COUNTIF(BankAccts,$D2407))</f>
        <v>0</v>
      </c>
    </row>
    <row r="2408" spans="1:14">
      <c r="A2408" s="38">
        <f>IF(Txn!$B1210="","",Txn!$B1210)</f>
        <v>0</v>
      </c>
      <c r="B2408" s="38">
        <f>IF(Txn!$B1210="","",Txn!$C1210)</f>
        <v>0</v>
      </c>
      <c r="C2408" s="39">
        <f>IF(Txn!$B1210="","","تراکنش بانکی")</f>
        <v>0</v>
      </c>
      <c r="D2408" s="38">
        <f>IF(Txn!$B1210="","",IF(IF(Txn!$U1210="TRF",Txn!$Y1210,Txn!$Z1210)="","",IF(Txn!$U1210="TRF",Txn!$Y1210,Txn!$Z1210)))</f>
        <v>0</v>
      </c>
      <c r="E2408" s="39">
        <f>IF($D2408="","",IFERROR(VLOOKUP($D2408,AcctTbl,2,0),""))</f>
        <v>0</v>
      </c>
      <c r="F2408" s="39">
        <f>IF($D2408="","",IFERROR(VLOOKUP($D2408,AcctTbl,3,0),""))</f>
        <v>0</v>
      </c>
      <c r="G2408" s="39">
        <f>IF(Txn!$B1210="","",Txn!$D1210)</f>
        <v>0</v>
      </c>
      <c r="H2408" s="38">
        <f>IF(Txn!$B1210="","",Txn!$E1210)</f>
        <v>0</v>
      </c>
      <c r="I2408" s="40">
        <f>IF(Txn!$B1210="",0,Txn!$Q1210)</f>
        <v>0</v>
      </c>
      <c r="J2408" s="40">
        <f>IF(Txn!$B1210="",0,Txn!$R1210)</f>
        <v>0</v>
      </c>
      <c r="K2408" s="41">
        <f>IF($A2408="","",IFERROR(VALUE(MID($A2408,6,2)),""))</f>
        <v>0</v>
      </c>
      <c r="L2408" s="39">
        <f>IF(Txn!$K1210="","","طرف مقابل — "&amp;Txn!$K1210)</f>
        <v>0</v>
      </c>
      <c r="N2408" s="42">
        <f>IF($D2408="",0,COUNTIF(BankAccts,$D2408))</f>
        <v>0</v>
      </c>
    </row>
    <row r="2409" spans="1:14">
      <c r="A2409" s="38">
        <f>IF(Txn!$B1211="","",Txn!$B1211)</f>
        <v>0</v>
      </c>
      <c r="B2409" s="38">
        <f>IF(Txn!$B1211="","",Txn!$C1211)</f>
        <v>0</v>
      </c>
      <c r="C2409" s="39">
        <f>IF(Txn!$B1211="","","تراکنش بانکی")</f>
        <v>0</v>
      </c>
      <c r="D2409" s="38">
        <f>IF(Txn!$B1211="","",IF(Txn!$X1211="","",Txn!$X1211))</f>
        <v>0</v>
      </c>
      <c r="E2409" s="39">
        <f>IF($D2409="","",IFERROR(VLOOKUP($D2409,AcctTbl,2,0),""))</f>
        <v>0</v>
      </c>
      <c r="F2409" s="39">
        <f>IF($D2409="","",IFERROR(VLOOKUP($D2409,AcctTbl,3,0),""))</f>
        <v>0</v>
      </c>
      <c r="G2409" s="39">
        <f>IF(Txn!$B1211="","",Txn!$D1211)</f>
        <v>0</v>
      </c>
      <c r="H2409" s="38">
        <f>IF(Txn!$B1211="","",Txn!$E1211)</f>
        <v>0</v>
      </c>
      <c r="I2409" s="40">
        <f>IF(Txn!$B1211="",0,Txn!$O1211)</f>
        <v>0</v>
      </c>
      <c r="J2409" s="40">
        <f>IF(Txn!$B1211="",0,Txn!$P1211)</f>
        <v>0</v>
      </c>
      <c r="K2409" s="41">
        <f>IF($A2409="","",IFERROR(VALUE(MID($A2409,6,2)),""))</f>
        <v>0</v>
      </c>
      <c r="L2409" s="39">
        <f>IF(Txn!$K1211="","",Txn!$K1211)</f>
        <v>0</v>
      </c>
      <c r="N2409" s="42">
        <f>IF($D2409="",0,COUNTIF(BankAccts,$D2409))</f>
        <v>0</v>
      </c>
    </row>
    <row r="2410" spans="1:14">
      <c r="A2410" s="38">
        <f>IF(Txn!$B1211="","",Txn!$B1211)</f>
        <v>0</v>
      </c>
      <c r="B2410" s="38">
        <f>IF(Txn!$B1211="","",Txn!$C1211)</f>
        <v>0</v>
      </c>
      <c r="C2410" s="39">
        <f>IF(Txn!$B1211="","","تراکنش بانکی")</f>
        <v>0</v>
      </c>
      <c r="D2410" s="38">
        <f>IF(Txn!$B1211="","",IF(IF(Txn!$U1211="TRF",Txn!$Y1211,Txn!$Z1211)="","",IF(Txn!$U1211="TRF",Txn!$Y1211,Txn!$Z1211)))</f>
        <v>0</v>
      </c>
      <c r="E2410" s="39">
        <f>IF($D2410="","",IFERROR(VLOOKUP($D2410,AcctTbl,2,0),""))</f>
        <v>0</v>
      </c>
      <c r="F2410" s="39">
        <f>IF($D2410="","",IFERROR(VLOOKUP($D2410,AcctTbl,3,0),""))</f>
        <v>0</v>
      </c>
      <c r="G2410" s="39">
        <f>IF(Txn!$B1211="","",Txn!$D1211)</f>
        <v>0</v>
      </c>
      <c r="H2410" s="38">
        <f>IF(Txn!$B1211="","",Txn!$E1211)</f>
        <v>0</v>
      </c>
      <c r="I2410" s="40">
        <f>IF(Txn!$B1211="",0,Txn!$Q1211)</f>
        <v>0</v>
      </c>
      <c r="J2410" s="40">
        <f>IF(Txn!$B1211="",0,Txn!$R1211)</f>
        <v>0</v>
      </c>
      <c r="K2410" s="41">
        <f>IF($A2410="","",IFERROR(VALUE(MID($A2410,6,2)),""))</f>
        <v>0</v>
      </c>
      <c r="L2410" s="39">
        <f>IF(Txn!$K1211="","","طرف مقابل — "&amp;Txn!$K1211)</f>
        <v>0</v>
      </c>
      <c r="N2410" s="42">
        <f>IF($D2410="",0,COUNTIF(BankAccts,$D2410))</f>
        <v>0</v>
      </c>
    </row>
    <row r="2411" spans="1:14">
      <c r="A2411" s="38">
        <f>IF(Txn!$B1212="","",Txn!$B1212)</f>
        <v>0</v>
      </c>
      <c r="B2411" s="38">
        <f>IF(Txn!$B1212="","",Txn!$C1212)</f>
        <v>0</v>
      </c>
      <c r="C2411" s="39">
        <f>IF(Txn!$B1212="","","تراکنش بانکی")</f>
        <v>0</v>
      </c>
      <c r="D2411" s="38">
        <f>IF(Txn!$B1212="","",IF(Txn!$X1212="","",Txn!$X1212))</f>
        <v>0</v>
      </c>
      <c r="E2411" s="39">
        <f>IF($D2411="","",IFERROR(VLOOKUP($D2411,AcctTbl,2,0),""))</f>
        <v>0</v>
      </c>
      <c r="F2411" s="39">
        <f>IF($D2411="","",IFERROR(VLOOKUP($D2411,AcctTbl,3,0),""))</f>
        <v>0</v>
      </c>
      <c r="G2411" s="39">
        <f>IF(Txn!$B1212="","",Txn!$D1212)</f>
        <v>0</v>
      </c>
      <c r="H2411" s="38">
        <f>IF(Txn!$B1212="","",Txn!$E1212)</f>
        <v>0</v>
      </c>
      <c r="I2411" s="40">
        <f>IF(Txn!$B1212="",0,Txn!$O1212)</f>
        <v>0</v>
      </c>
      <c r="J2411" s="40">
        <f>IF(Txn!$B1212="",0,Txn!$P1212)</f>
        <v>0</v>
      </c>
      <c r="K2411" s="41">
        <f>IF($A2411="","",IFERROR(VALUE(MID($A2411,6,2)),""))</f>
        <v>0</v>
      </c>
      <c r="L2411" s="39">
        <f>IF(Txn!$K1212="","",Txn!$K1212)</f>
        <v>0</v>
      </c>
      <c r="N2411" s="42">
        <f>IF($D2411="",0,COUNTIF(BankAccts,$D2411))</f>
        <v>0</v>
      </c>
    </row>
    <row r="2412" spans="1:14">
      <c r="A2412" s="38">
        <f>IF(Txn!$B1212="","",Txn!$B1212)</f>
        <v>0</v>
      </c>
      <c r="B2412" s="38">
        <f>IF(Txn!$B1212="","",Txn!$C1212)</f>
        <v>0</v>
      </c>
      <c r="C2412" s="39">
        <f>IF(Txn!$B1212="","","تراکنش بانکی")</f>
        <v>0</v>
      </c>
      <c r="D2412" s="38">
        <f>IF(Txn!$B1212="","",IF(IF(Txn!$U1212="TRF",Txn!$Y1212,Txn!$Z1212)="","",IF(Txn!$U1212="TRF",Txn!$Y1212,Txn!$Z1212)))</f>
        <v>0</v>
      </c>
      <c r="E2412" s="39">
        <f>IF($D2412="","",IFERROR(VLOOKUP($D2412,AcctTbl,2,0),""))</f>
        <v>0</v>
      </c>
      <c r="F2412" s="39">
        <f>IF($D2412="","",IFERROR(VLOOKUP($D2412,AcctTbl,3,0),""))</f>
        <v>0</v>
      </c>
      <c r="G2412" s="39">
        <f>IF(Txn!$B1212="","",Txn!$D1212)</f>
        <v>0</v>
      </c>
      <c r="H2412" s="38">
        <f>IF(Txn!$B1212="","",Txn!$E1212)</f>
        <v>0</v>
      </c>
      <c r="I2412" s="40">
        <f>IF(Txn!$B1212="",0,Txn!$Q1212)</f>
        <v>0</v>
      </c>
      <c r="J2412" s="40">
        <f>IF(Txn!$B1212="",0,Txn!$R1212)</f>
        <v>0</v>
      </c>
      <c r="K2412" s="41">
        <f>IF($A2412="","",IFERROR(VALUE(MID($A2412,6,2)),""))</f>
        <v>0</v>
      </c>
      <c r="L2412" s="39">
        <f>IF(Txn!$K1212="","","طرف مقابل — "&amp;Txn!$K1212)</f>
        <v>0</v>
      </c>
      <c r="N2412" s="42">
        <f>IF($D2412="",0,COUNTIF(BankAccts,$D2412))</f>
        <v>0</v>
      </c>
    </row>
    <row r="2413" spans="1:14">
      <c r="A2413" s="38">
        <f>IF(Txn!$B1213="","",Txn!$B1213)</f>
        <v>0</v>
      </c>
      <c r="B2413" s="38">
        <f>IF(Txn!$B1213="","",Txn!$C1213)</f>
        <v>0</v>
      </c>
      <c r="C2413" s="39">
        <f>IF(Txn!$B1213="","","تراکنش بانکی")</f>
        <v>0</v>
      </c>
      <c r="D2413" s="38">
        <f>IF(Txn!$B1213="","",IF(Txn!$X1213="","",Txn!$X1213))</f>
        <v>0</v>
      </c>
      <c r="E2413" s="39">
        <f>IF($D2413="","",IFERROR(VLOOKUP($D2413,AcctTbl,2,0),""))</f>
        <v>0</v>
      </c>
      <c r="F2413" s="39">
        <f>IF($D2413="","",IFERROR(VLOOKUP($D2413,AcctTbl,3,0),""))</f>
        <v>0</v>
      </c>
      <c r="G2413" s="39">
        <f>IF(Txn!$B1213="","",Txn!$D1213)</f>
        <v>0</v>
      </c>
      <c r="H2413" s="38">
        <f>IF(Txn!$B1213="","",Txn!$E1213)</f>
        <v>0</v>
      </c>
      <c r="I2413" s="40">
        <f>IF(Txn!$B1213="",0,Txn!$O1213)</f>
        <v>0</v>
      </c>
      <c r="J2413" s="40">
        <f>IF(Txn!$B1213="",0,Txn!$P1213)</f>
        <v>0</v>
      </c>
      <c r="K2413" s="41">
        <f>IF($A2413="","",IFERROR(VALUE(MID($A2413,6,2)),""))</f>
        <v>0</v>
      </c>
      <c r="L2413" s="39">
        <f>IF(Txn!$K1213="","",Txn!$K1213)</f>
        <v>0</v>
      </c>
      <c r="N2413" s="42">
        <f>IF($D2413="",0,COUNTIF(BankAccts,$D2413))</f>
        <v>0</v>
      </c>
    </row>
    <row r="2414" spans="1:14">
      <c r="A2414" s="38">
        <f>IF(Txn!$B1213="","",Txn!$B1213)</f>
        <v>0</v>
      </c>
      <c r="B2414" s="38">
        <f>IF(Txn!$B1213="","",Txn!$C1213)</f>
        <v>0</v>
      </c>
      <c r="C2414" s="39">
        <f>IF(Txn!$B1213="","","تراکنش بانکی")</f>
        <v>0</v>
      </c>
      <c r="D2414" s="38">
        <f>IF(Txn!$B1213="","",IF(IF(Txn!$U1213="TRF",Txn!$Y1213,Txn!$Z1213)="","",IF(Txn!$U1213="TRF",Txn!$Y1213,Txn!$Z1213)))</f>
        <v>0</v>
      </c>
      <c r="E2414" s="39">
        <f>IF($D2414="","",IFERROR(VLOOKUP($D2414,AcctTbl,2,0),""))</f>
        <v>0</v>
      </c>
      <c r="F2414" s="39">
        <f>IF($D2414="","",IFERROR(VLOOKUP($D2414,AcctTbl,3,0),""))</f>
        <v>0</v>
      </c>
      <c r="G2414" s="39">
        <f>IF(Txn!$B1213="","",Txn!$D1213)</f>
        <v>0</v>
      </c>
      <c r="H2414" s="38">
        <f>IF(Txn!$B1213="","",Txn!$E1213)</f>
        <v>0</v>
      </c>
      <c r="I2414" s="40">
        <f>IF(Txn!$B1213="",0,Txn!$Q1213)</f>
        <v>0</v>
      </c>
      <c r="J2414" s="40">
        <f>IF(Txn!$B1213="",0,Txn!$R1213)</f>
        <v>0</v>
      </c>
      <c r="K2414" s="41">
        <f>IF($A2414="","",IFERROR(VALUE(MID($A2414,6,2)),""))</f>
        <v>0</v>
      </c>
      <c r="L2414" s="39">
        <f>IF(Txn!$K1213="","","طرف مقابل — "&amp;Txn!$K1213)</f>
        <v>0</v>
      </c>
      <c r="N2414" s="42">
        <f>IF($D2414="",0,COUNTIF(BankAccts,$D2414))</f>
        <v>0</v>
      </c>
    </row>
    <row r="2415" spans="1:14">
      <c r="A2415" s="38">
        <f>IF(Txn!$B1214="","",Txn!$B1214)</f>
        <v>0</v>
      </c>
      <c r="B2415" s="38">
        <f>IF(Txn!$B1214="","",Txn!$C1214)</f>
        <v>0</v>
      </c>
      <c r="C2415" s="39">
        <f>IF(Txn!$B1214="","","تراکنش بانکی")</f>
        <v>0</v>
      </c>
      <c r="D2415" s="38">
        <f>IF(Txn!$B1214="","",IF(Txn!$X1214="","",Txn!$X1214))</f>
        <v>0</v>
      </c>
      <c r="E2415" s="39">
        <f>IF($D2415="","",IFERROR(VLOOKUP($D2415,AcctTbl,2,0),""))</f>
        <v>0</v>
      </c>
      <c r="F2415" s="39">
        <f>IF($D2415="","",IFERROR(VLOOKUP($D2415,AcctTbl,3,0),""))</f>
        <v>0</v>
      </c>
      <c r="G2415" s="39">
        <f>IF(Txn!$B1214="","",Txn!$D1214)</f>
        <v>0</v>
      </c>
      <c r="H2415" s="38">
        <f>IF(Txn!$B1214="","",Txn!$E1214)</f>
        <v>0</v>
      </c>
      <c r="I2415" s="40">
        <f>IF(Txn!$B1214="",0,Txn!$O1214)</f>
        <v>0</v>
      </c>
      <c r="J2415" s="40">
        <f>IF(Txn!$B1214="",0,Txn!$P1214)</f>
        <v>0</v>
      </c>
      <c r="K2415" s="41">
        <f>IF($A2415="","",IFERROR(VALUE(MID($A2415,6,2)),""))</f>
        <v>0</v>
      </c>
      <c r="L2415" s="39">
        <f>IF(Txn!$K1214="","",Txn!$K1214)</f>
        <v>0</v>
      </c>
      <c r="N2415" s="42">
        <f>IF($D2415="",0,COUNTIF(BankAccts,$D2415))</f>
        <v>0</v>
      </c>
    </row>
    <row r="2416" spans="1:14">
      <c r="A2416" s="38">
        <f>IF(Txn!$B1214="","",Txn!$B1214)</f>
        <v>0</v>
      </c>
      <c r="B2416" s="38">
        <f>IF(Txn!$B1214="","",Txn!$C1214)</f>
        <v>0</v>
      </c>
      <c r="C2416" s="39">
        <f>IF(Txn!$B1214="","","تراکنش بانکی")</f>
        <v>0</v>
      </c>
      <c r="D2416" s="38">
        <f>IF(Txn!$B1214="","",IF(IF(Txn!$U1214="TRF",Txn!$Y1214,Txn!$Z1214)="","",IF(Txn!$U1214="TRF",Txn!$Y1214,Txn!$Z1214)))</f>
        <v>0</v>
      </c>
      <c r="E2416" s="39">
        <f>IF($D2416="","",IFERROR(VLOOKUP($D2416,AcctTbl,2,0),""))</f>
        <v>0</v>
      </c>
      <c r="F2416" s="39">
        <f>IF($D2416="","",IFERROR(VLOOKUP($D2416,AcctTbl,3,0),""))</f>
        <v>0</v>
      </c>
      <c r="G2416" s="39">
        <f>IF(Txn!$B1214="","",Txn!$D1214)</f>
        <v>0</v>
      </c>
      <c r="H2416" s="38">
        <f>IF(Txn!$B1214="","",Txn!$E1214)</f>
        <v>0</v>
      </c>
      <c r="I2416" s="40">
        <f>IF(Txn!$B1214="",0,Txn!$Q1214)</f>
        <v>0</v>
      </c>
      <c r="J2416" s="40">
        <f>IF(Txn!$B1214="",0,Txn!$R1214)</f>
        <v>0</v>
      </c>
      <c r="K2416" s="41">
        <f>IF($A2416="","",IFERROR(VALUE(MID($A2416,6,2)),""))</f>
        <v>0</v>
      </c>
      <c r="L2416" s="39">
        <f>IF(Txn!$K1214="","","طرف مقابل — "&amp;Txn!$K1214)</f>
        <v>0</v>
      </c>
      <c r="N2416" s="42">
        <f>IF($D2416="",0,COUNTIF(BankAccts,$D2416))</f>
        <v>0</v>
      </c>
    </row>
    <row r="2417" spans="1:14">
      <c r="A2417" s="38">
        <f>IF(Txn!$B1215="","",Txn!$B1215)</f>
        <v>0</v>
      </c>
      <c r="B2417" s="38">
        <f>IF(Txn!$B1215="","",Txn!$C1215)</f>
        <v>0</v>
      </c>
      <c r="C2417" s="39">
        <f>IF(Txn!$B1215="","","تراکنش بانکی")</f>
        <v>0</v>
      </c>
      <c r="D2417" s="38">
        <f>IF(Txn!$B1215="","",IF(Txn!$X1215="","",Txn!$X1215))</f>
        <v>0</v>
      </c>
      <c r="E2417" s="39">
        <f>IF($D2417="","",IFERROR(VLOOKUP($D2417,AcctTbl,2,0),""))</f>
        <v>0</v>
      </c>
      <c r="F2417" s="39">
        <f>IF($D2417="","",IFERROR(VLOOKUP($D2417,AcctTbl,3,0),""))</f>
        <v>0</v>
      </c>
      <c r="G2417" s="39">
        <f>IF(Txn!$B1215="","",Txn!$D1215)</f>
        <v>0</v>
      </c>
      <c r="H2417" s="38">
        <f>IF(Txn!$B1215="","",Txn!$E1215)</f>
        <v>0</v>
      </c>
      <c r="I2417" s="40">
        <f>IF(Txn!$B1215="",0,Txn!$O1215)</f>
        <v>0</v>
      </c>
      <c r="J2417" s="40">
        <f>IF(Txn!$B1215="",0,Txn!$P1215)</f>
        <v>0</v>
      </c>
      <c r="K2417" s="41">
        <f>IF($A2417="","",IFERROR(VALUE(MID($A2417,6,2)),""))</f>
        <v>0</v>
      </c>
      <c r="L2417" s="39">
        <f>IF(Txn!$K1215="","",Txn!$K1215)</f>
        <v>0</v>
      </c>
      <c r="N2417" s="42">
        <f>IF($D2417="",0,COUNTIF(BankAccts,$D2417))</f>
        <v>0</v>
      </c>
    </row>
    <row r="2418" spans="1:14">
      <c r="A2418" s="38">
        <f>IF(Txn!$B1215="","",Txn!$B1215)</f>
        <v>0</v>
      </c>
      <c r="B2418" s="38">
        <f>IF(Txn!$B1215="","",Txn!$C1215)</f>
        <v>0</v>
      </c>
      <c r="C2418" s="39">
        <f>IF(Txn!$B1215="","","تراکنش بانکی")</f>
        <v>0</v>
      </c>
      <c r="D2418" s="38">
        <f>IF(Txn!$B1215="","",IF(IF(Txn!$U1215="TRF",Txn!$Y1215,Txn!$Z1215)="","",IF(Txn!$U1215="TRF",Txn!$Y1215,Txn!$Z1215)))</f>
        <v>0</v>
      </c>
      <c r="E2418" s="39">
        <f>IF($D2418="","",IFERROR(VLOOKUP($D2418,AcctTbl,2,0),""))</f>
        <v>0</v>
      </c>
      <c r="F2418" s="39">
        <f>IF($D2418="","",IFERROR(VLOOKUP($D2418,AcctTbl,3,0),""))</f>
        <v>0</v>
      </c>
      <c r="G2418" s="39">
        <f>IF(Txn!$B1215="","",Txn!$D1215)</f>
        <v>0</v>
      </c>
      <c r="H2418" s="38">
        <f>IF(Txn!$B1215="","",Txn!$E1215)</f>
        <v>0</v>
      </c>
      <c r="I2418" s="40">
        <f>IF(Txn!$B1215="",0,Txn!$Q1215)</f>
        <v>0</v>
      </c>
      <c r="J2418" s="40">
        <f>IF(Txn!$B1215="",0,Txn!$R1215)</f>
        <v>0</v>
      </c>
      <c r="K2418" s="41">
        <f>IF($A2418="","",IFERROR(VALUE(MID($A2418,6,2)),""))</f>
        <v>0</v>
      </c>
      <c r="L2418" s="39">
        <f>IF(Txn!$K1215="","","طرف مقابل — "&amp;Txn!$K1215)</f>
        <v>0</v>
      </c>
      <c r="N2418" s="42">
        <f>IF($D2418="",0,COUNTIF(BankAccts,$D2418))</f>
        <v>0</v>
      </c>
    </row>
    <row r="2419" spans="1:14">
      <c r="A2419" s="38">
        <f>IF(Txn!$B1216="","",Txn!$B1216)</f>
        <v>0</v>
      </c>
      <c r="B2419" s="38">
        <f>IF(Txn!$B1216="","",Txn!$C1216)</f>
        <v>0</v>
      </c>
      <c r="C2419" s="39">
        <f>IF(Txn!$B1216="","","تراکنش بانکی")</f>
        <v>0</v>
      </c>
      <c r="D2419" s="38">
        <f>IF(Txn!$B1216="","",IF(Txn!$X1216="","",Txn!$X1216))</f>
        <v>0</v>
      </c>
      <c r="E2419" s="39">
        <f>IF($D2419="","",IFERROR(VLOOKUP($D2419,AcctTbl,2,0),""))</f>
        <v>0</v>
      </c>
      <c r="F2419" s="39">
        <f>IF($D2419="","",IFERROR(VLOOKUP($D2419,AcctTbl,3,0),""))</f>
        <v>0</v>
      </c>
      <c r="G2419" s="39">
        <f>IF(Txn!$B1216="","",Txn!$D1216)</f>
        <v>0</v>
      </c>
      <c r="H2419" s="38">
        <f>IF(Txn!$B1216="","",Txn!$E1216)</f>
        <v>0</v>
      </c>
      <c r="I2419" s="40">
        <f>IF(Txn!$B1216="",0,Txn!$O1216)</f>
        <v>0</v>
      </c>
      <c r="J2419" s="40">
        <f>IF(Txn!$B1216="",0,Txn!$P1216)</f>
        <v>0</v>
      </c>
      <c r="K2419" s="41">
        <f>IF($A2419="","",IFERROR(VALUE(MID($A2419,6,2)),""))</f>
        <v>0</v>
      </c>
      <c r="L2419" s="39">
        <f>IF(Txn!$K1216="","",Txn!$K1216)</f>
        <v>0</v>
      </c>
      <c r="N2419" s="42">
        <f>IF($D2419="",0,COUNTIF(BankAccts,$D2419))</f>
        <v>0</v>
      </c>
    </row>
    <row r="2420" spans="1:14">
      <c r="A2420" s="38">
        <f>IF(Txn!$B1216="","",Txn!$B1216)</f>
        <v>0</v>
      </c>
      <c r="B2420" s="38">
        <f>IF(Txn!$B1216="","",Txn!$C1216)</f>
        <v>0</v>
      </c>
      <c r="C2420" s="39">
        <f>IF(Txn!$B1216="","","تراکنش بانکی")</f>
        <v>0</v>
      </c>
      <c r="D2420" s="38">
        <f>IF(Txn!$B1216="","",IF(IF(Txn!$U1216="TRF",Txn!$Y1216,Txn!$Z1216)="","",IF(Txn!$U1216="TRF",Txn!$Y1216,Txn!$Z1216)))</f>
        <v>0</v>
      </c>
      <c r="E2420" s="39">
        <f>IF($D2420="","",IFERROR(VLOOKUP($D2420,AcctTbl,2,0),""))</f>
        <v>0</v>
      </c>
      <c r="F2420" s="39">
        <f>IF($D2420="","",IFERROR(VLOOKUP($D2420,AcctTbl,3,0),""))</f>
        <v>0</v>
      </c>
      <c r="G2420" s="39">
        <f>IF(Txn!$B1216="","",Txn!$D1216)</f>
        <v>0</v>
      </c>
      <c r="H2420" s="38">
        <f>IF(Txn!$B1216="","",Txn!$E1216)</f>
        <v>0</v>
      </c>
      <c r="I2420" s="40">
        <f>IF(Txn!$B1216="",0,Txn!$Q1216)</f>
        <v>0</v>
      </c>
      <c r="J2420" s="40">
        <f>IF(Txn!$B1216="",0,Txn!$R1216)</f>
        <v>0</v>
      </c>
      <c r="K2420" s="41">
        <f>IF($A2420="","",IFERROR(VALUE(MID($A2420,6,2)),""))</f>
        <v>0</v>
      </c>
      <c r="L2420" s="39">
        <f>IF(Txn!$K1216="","","طرف مقابل — "&amp;Txn!$K1216)</f>
        <v>0</v>
      </c>
      <c r="N2420" s="42">
        <f>IF($D2420="",0,COUNTIF(BankAccts,$D2420))</f>
        <v>0</v>
      </c>
    </row>
    <row r="2421" spans="1:14">
      <c r="A2421" s="38">
        <f>IF(Txn!$B1217="","",Txn!$B1217)</f>
        <v>0</v>
      </c>
      <c r="B2421" s="38">
        <f>IF(Txn!$B1217="","",Txn!$C1217)</f>
        <v>0</v>
      </c>
      <c r="C2421" s="39">
        <f>IF(Txn!$B1217="","","تراکنش بانکی")</f>
        <v>0</v>
      </c>
      <c r="D2421" s="38">
        <f>IF(Txn!$B1217="","",IF(Txn!$X1217="","",Txn!$X1217))</f>
        <v>0</v>
      </c>
      <c r="E2421" s="39">
        <f>IF($D2421="","",IFERROR(VLOOKUP($D2421,AcctTbl,2,0),""))</f>
        <v>0</v>
      </c>
      <c r="F2421" s="39">
        <f>IF($D2421="","",IFERROR(VLOOKUP($D2421,AcctTbl,3,0),""))</f>
        <v>0</v>
      </c>
      <c r="G2421" s="39">
        <f>IF(Txn!$B1217="","",Txn!$D1217)</f>
        <v>0</v>
      </c>
      <c r="H2421" s="38">
        <f>IF(Txn!$B1217="","",Txn!$E1217)</f>
        <v>0</v>
      </c>
      <c r="I2421" s="40">
        <f>IF(Txn!$B1217="",0,Txn!$O1217)</f>
        <v>0</v>
      </c>
      <c r="J2421" s="40">
        <f>IF(Txn!$B1217="",0,Txn!$P1217)</f>
        <v>0</v>
      </c>
      <c r="K2421" s="41">
        <f>IF($A2421="","",IFERROR(VALUE(MID($A2421,6,2)),""))</f>
        <v>0</v>
      </c>
      <c r="L2421" s="39">
        <f>IF(Txn!$K1217="","",Txn!$K1217)</f>
        <v>0</v>
      </c>
      <c r="N2421" s="42">
        <f>IF($D2421="",0,COUNTIF(BankAccts,$D2421))</f>
        <v>0</v>
      </c>
    </row>
    <row r="2422" spans="1:14">
      <c r="A2422" s="38">
        <f>IF(Txn!$B1217="","",Txn!$B1217)</f>
        <v>0</v>
      </c>
      <c r="B2422" s="38">
        <f>IF(Txn!$B1217="","",Txn!$C1217)</f>
        <v>0</v>
      </c>
      <c r="C2422" s="39">
        <f>IF(Txn!$B1217="","","تراکنش بانکی")</f>
        <v>0</v>
      </c>
      <c r="D2422" s="38">
        <f>IF(Txn!$B1217="","",IF(IF(Txn!$U1217="TRF",Txn!$Y1217,Txn!$Z1217)="","",IF(Txn!$U1217="TRF",Txn!$Y1217,Txn!$Z1217)))</f>
        <v>0</v>
      </c>
      <c r="E2422" s="39">
        <f>IF($D2422="","",IFERROR(VLOOKUP($D2422,AcctTbl,2,0),""))</f>
        <v>0</v>
      </c>
      <c r="F2422" s="39">
        <f>IF($D2422="","",IFERROR(VLOOKUP($D2422,AcctTbl,3,0),""))</f>
        <v>0</v>
      </c>
      <c r="G2422" s="39">
        <f>IF(Txn!$B1217="","",Txn!$D1217)</f>
        <v>0</v>
      </c>
      <c r="H2422" s="38">
        <f>IF(Txn!$B1217="","",Txn!$E1217)</f>
        <v>0</v>
      </c>
      <c r="I2422" s="40">
        <f>IF(Txn!$B1217="",0,Txn!$Q1217)</f>
        <v>0</v>
      </c>
      <c r="J2422" s="40">
        <f>IF(Txn!$B1217="",0,Txn!$R1217)</f>
        <v>0</v>
      </c>
      <c r="K2422" s="41">
        <f>IF($A2422="","",IFERROR(VALUE(MID($A2422,6,2)),""))</f>
        <v>0</v>
      </c>
      <c r="L2422" s="39">
        <f>IF(Txn!$K1217="","","طرف مقابل — "&amp;Txn!$K1217)</f>
        <v>0</v>
      </c>
      <c r="N2422" s="42">
        <f>IF($D2422="",0,COUNTIF(BankAccts,$D2422))</f>
        <v>0</v>
      </c>
    </row>
    <row r="2423" spans="1:14">
      <c r="A2423" s="38">
        <f>IF(Txn!$B1218="","",Txn!$B1218)</f>
        <v>0</v>
      </c>
      <c r="B2423" s="38">
        <f>IF(Txn!$B1218="","",Txn!$C1218)</f>
        <v>0</v>
      </c>
      <c r="C2423" s="39">
        <f>IF(Txn!$B1218="","","تراکنش بانکی")</f>
        <v>0</v>
      </c>
      <c r="D2423" s="38">
        <f>IF(Txn!$B1218="","",IF(Txn!$X1218="","",Txn!$X1218))</f>
        <v>0</v>
      </c>
      <c r="E2423" s="39">
        <f>IF($D2423="","",IFERROR(VLOOKUP($D2423,AcctTbl,2,0),""))</f>
        <v>0</v>
      </c>
      <c r="F2423" s="39">
        <f>IF($D2423="","",IFERROR(VLOOKUP($D2423,AcctTbl,3,0),""))</f>
        <v>0</v>
      </c>
      <c r="G2423" s="39">
        <f>IF(Txn!$B1218="","",Txn!$D1218)</f>
        <v>0</v>
      </c>
      <c r="H2423" s="38">
        <f>IF(Txn!$B1218="","",Txn!$E1218)</f>
        <v>0</v>
      </c>
      <c r="I2423" s="40">
        <f>IF(Txn!$B1218="",0,Txn!$O1218)</f>
        <v>0</v>
      </c>
      <c r="J2423" s="40">
        <f>IF(Txn!$B1218="",0,Txn!$P1218)</f>
        <v>0</v>
      </c>
      <c r="K2423" s="41">
        <f>IF($A2423="","",IFERROR(VALUE(MID($A2423,6,2)),""))</f>
        <v>0</v>
      </c>
      <c r="L2423" s="39">
        <f>IF(Txn!$K1218="","",Txn!$K1218)</f>
        <v>0</v>
      </c>
      <c r="N2423" s="42">
        <f>IF($D2423="",0,COUNTIF(BankAccts,$D2423))</f>
        <v>0</v>
      </c>
    </row>
    <row r="2424" spans="1:14">
      <c r="A2424" s="38">
        <f>IF(Txn!$B1218="","",Txn!$B1218)</f>
        <v>0</v>
      </c>
      <c r="B2424" s="38">
        <f>IF(Txn!$B1218="","",Txn!$C1218)</f>
        <v>0</v>
      </c>
      <c r="C2424" s="39">
        <f>IF(Txn!$B1218="","","تراکنش بانکی")</f>
        <v>0</v>
      </c>
      <c r="D2424" s="38">
        <f>IF(Txn!$B1218="","",IF(IF(Txn!$U1218="TRF",Txn!$Y1218,Txn!$Z1218)="","",IF(Txn!$U1218="TRF",Txn!$Y1218,Txn!$Z1218)))</f>
        <v>0</v>
      </c>
      <c r="E2424" s="39">
        <f>IF($D2424="","",IFERROR(VLOOKUP($D2424,AcctTbl,2,0),""))</f>
        <v>0</v>
      </c>
      <c r="F2424" s="39">
        <f>IF($D2424="","",IFERROR(VLOOKUP($D2424,AcctTbl,3,0),""))</f>
        <v>0</v>
      </c>
      <c r="G2424" s="39">
        <f>IF(Txn!$B1218="","",Txn!$D1218)</f>
        <v>0</v>
      </c>
      <c r="H2424" s="38">
        <f>IF(Txn!$B1218="","",Txn!$E1218)</f>
        <v>0</v>
      </c>
      <c r="I2424" s="40">
        <f>IF(Txn!$B1218="",0,Txn!$Q1218)</f>
        <v>0</v>
      </c>
      <c r="J2424" s="40">
        <f>IF(Txn!$B1218="",0,Txn!$R1218)</f>
        <v>0</v>
      </c>
      <c r="K2424" s="41">
        <f>IF($A2424="","",IFERROR(VALUE(MID($A2424,6,2)),""))</f>
        <v>0</v>
      </c>
      <c r="L2424" s="39">
        <f>IF(Txn!$K1218="","","طرف مقابل — "&amp;Txn!$K1218)</f>
        <v>0</v>
      </c>
      <c r="N2424" s="42">
        <f>IF($D2424="",0,COUNTIF(BankAccts,$D2424))</f>
        <v>0</v>
      </c>
    </row>
    <row r="2425" spans="1:14">
      <c r="A2425" s="38">
        <f>IF(Txn!$B1219="","",Txn!$B1219)</f>
        <v>0</v>
      </c>
      <c r="B2425" s="38">
        <f>IF(Txn!$B1219="","",Txn!$C1219)</f>
        <v>0</v>
      </c>
      <c r="C2425" s="39">
        <f>IF(Txn!$B1219="","","تراکنش بانکی")</f>
        <v>0</v>
      </c>
      <c r="D2425" s="38">
        <f>IF(Txn!$B1219="","",IF(Txn!$X1219="","",Txn!$X1219))</f>
        <v>0</v>
      </c>
      <c r="E2425" s="39">
        <f>IF($D2425="","",IFERROR(VLOOKUP($D2425,AcctTbl,2,0),""))</f>
        <v>0</v>
      </c>
      <c r="F2425" s="39">
        <f>IF($D2425="","",IFERROR(VLOOKUP($D2425,AcctTbl,3,0),""))</f>
        <v>0</v>
      </c>
      <c r="G2425" s="39">
        <f>IF(Txn!$B1219="","",Txn!$D1219)</f>
        <v>0</v>
      </c>
      <c r="H2425" s="38">
        <f>IF(Txn!$B1219="","",Txn!$E1219)</f>
        <v>0</v>
      </c>
      <c r="I2425" s="40">
        <f>IF(Txn!$B1219="",0,Txn!$O1219)</f>
        <v>0</v>
      </c>
      <c r="J2425" s="40">
        <f>IF(Txn!$B1219="",0,Txn!$P1219)</f>
        <v>0</v>
      </c>
      <c r="K2425" s="41">
        <f>IF($A2425="","",IFERROR(VALUE(MID($A2425,6,2)),""))</f>
        <v>0</v>
      </c>
      <c r="L2425" s="39">
        <f>IF(Txn!$K1219="","",Txn!$K1219)</f>
        <v>0</v>
      </c>
      <c r="N2425" s="42">
        <f>IF($D2425="",0,COUNTIF(BankAccts,$D2425))</f>
        <v>0</v>
      </c>
    </row>
    <row r="2426" spans="1:14">
      <c r="A2426" s="38">
        <f>IF(Txn!$B1219="","",Txn!$B1219)</f>
        <v>0</v>
      </c>
      <c r="B2426" s="38">
        <f>IF(Txn!$B1219="","",Txn!$C1219)</f>
        <v>0</v>
      </c>
      <c r="C2426" s="39">
        <f>IF(Txn!$B1219="","","تراکنش بانکی")</f>
        <v>0</v>
      </c>
      <c r="D2426" s="38">
        <f>IF(Txn!$B1219="","",IF(IF(Txn!$U1219="TRF",Txn!$Y1219,Txn!$Z1219)="","",IF(Txn!$U1219="TRF",Txn!$Y1219,Txn!$Z1219)))</f>
        <v>0</v>
      </c>
      <c r="E2426" s="39">
        <f>IF($D2426="","",IFERROR(VLOOKUP($D2426,AcctTbl,2,0),""))</f>
        <v>0</v>
      </c>
      <c r="F2426" s="39">
        <f>IF($D2426="","",IFERROR(VLOOKUP($D2426,AcctTbl,3,0),""))</f>
        <v>0</v>
      </c>
      <c r="G2426" s="39">
        <f>IF(Txn!$B1219="","",Txn!$D1219)</f>
        <v>0</v>
      </c>
      <c r="H2426" s="38">
        <f>IF(Txn!$B1219="","",Txn!$E1219)</f>
        <v>0</v>
      </c>
      <c r="I2426" s="40">
        <f>IF(Txn!$B1219="",0,Txn!$Q1219)</f>
        <v>0</v>
      </c>
      <c r="J2426" s="40">
        <f>IF(Txn!$B1219="",0,Txn!$R1219)</f>
        <v>0</v>
      </c>
      <c r="K2426" s="41">
        <f>IF($A2426="","",IFERROR(VALUE(MID($A2426,6,2)),""))</f>
        <v>0</v>
      </c>
      <c r="L2426" s="39">
        <f>IF(Txn!$K1219="","","طرف مقابل — "&amp;Txn!$K1219)</f>
        <v>0</v>
      </c>
      <c r="N2426" s="42">
        <f>IF($D2426="",0,COUNTIF(BankAccts,$D2426))</f>
        <v>0</v>
      </c>
    </row>
    <row r="2427" spans="1:14">
      <c r="A2427" s="38">
        <f>IF(Txn!$B1220="","",Txn!$B1220)</f>
        <v>0</v>
      </c>
      <c r="B2427" s="38">
        <f>IF(Txn!$B1220="","",Txn!$C1220)</f>
        <v>0</v>
      </c>
      <c r="C2427" s="39">
        <f>IF(Txn!$B1220="","","تراکنش بانکی")</f>
        <v>0</v>
      </c>
      <c r="D2427" s="38">
        <f>IF(Txn!$B1220="","",IF(Txn!$X1220="","",Txn!$X1220))</f>
        <v>0</v>
      </c>
      <c r="E2427" s="39">
        <f>IF($D2427="","",IFERROR(VLOOKUP($D2427,AcctTbl,2,0),""))</f>
        <v>0</v>
      </c>
      <c r="F2427" s="39">
        <f>IF($D2427="","",IFERROR(VLOOKUP($D2427,AcctTbl,3,0),""))</f>
        <v>0</v>
      </c>
      <c r="G2427" s="39">
        <f>IF(Txn!$B1220="","",Txn!$D1220)</f>
        <v>0</v>
      </c>
      <c r="H2427" s="38">
        <f>IF(Txn!$B1220="","",Txn!$E1220)</f>
        <v>0</v>
      </c>
      <c r="I2427" s="40">
        <f>IF(Txn!$B1220="",0,Txn!$O1220)</f>
        <v>0</v>
      </c>
      <c r="J2427" s="40">
        <f>IF(Txn!$B1220="",0,Txn!$P1220)</f>
        <v>0</v>
      </c>
      <c r="K2427" s="41">
        <f>IF($A2427="","",IFERROR(VALUE(MID($A2427,6,2)),""))</f>
        <v>0</v>
      </c>
      <c r="L2427" s="39">
        <f>IF(Txn!$K1220="","",Txn!$K1220)</f>
        <v>0</v>
      </c>
      <c r="N2427" s="42">
        <f>IF($D2427="",0,COUNTIF(BankAccts,$D2427))</f>
        <v>0</v>
      </c>
    </row>
    <row r="2428" spans="1:14">
      <c r="A2428" s="38">
        <f>IF(Txn!$B1220="","",Txn!$B1220)</f>
        <v>0</v>
      </c>
      <c r="B2428" s="38">
        <f>IF(Txn!$B1220="","",Txn!$C1220)</f>
        <v>0</v>
      </c>
      <c r="C2428" s="39">
        <f>IF(Txn!$B1220="","","تراکنش بانکی")</f>
        <v>0</v>
      </c>
      <c r="D2428" s="38">
        <f>IF(Txn!$B1220="","",IF(IF(Txn!$U1220="TRF",Txn!$Y1220,Txn!$Z1220)="","",IF(Txn!$U1220="TRF",Txn!$Y1220,Txn!$Z1220)))</f>
        <v>0</v>
      </c>
      <c r="E2428" s="39">
        <f>IF($D2428="","",IFERROR(VLOOKUP($D2428,AcctTbl,2,0),""))</f>
        <v>0</v>
      </c>
      <c r="F2428" s="39">
        <f>IF($D2428="","",IFERROR(VLOOKUP($D2428,AcctTbl,3,0),""))</f>
        <v>0</v>
      </c>
      <c r="G2428" s="39">
        <f>IF(Txn!$B1220="","",Txn!$D1220)</f>
        <v>0</v>
      </c>
      <c r="H2428" s="38">
        <f>IF(Txn!$B1220="","",Txn!$E1220)</f>
        <v>0</v>
      </c>
      <c r="I2428" s="40">
        <f>IF(Txn!$B1220="",0,Txn!$Q1220)</f>
        <v>0</v>
      </c>
      <c r="J2428" s="40">
        <f>IF(Txn!$B1220="",0,Txn!$R1220)</f>
        <v>0</v>
      </c>
      <c r="K2428" s="41">
        <f>IF($A2428="","",IFERROR(VALUE(MID($A2428,6,2)),""))</f>
        <v>0</v>
      </c>
      <c r="L2428" s="39">
        <f>IF(Txn!$K1220="","","طرف مقابل — "&amp;Txn!$K1220)</f>
        <v>0</v>
      </c>
      <c r="N2428" s="42">
        <f>IF($D2428="",0,COUNTIF(BankAccts,$D2428))</f>
        <v>0</v>
      </c>
    </row>
    <row r="2429" spans="1:14">
      <c r="A2429" s="38">
        <f>IF(Txn!$B1221="","",Txn!$B1221)</f>
        <v>0</v>
      </c>
      <c r="B2429" s="38">
        <f>IF(Txn!$B1221="","",Txn!$C1221)</f>
        <v>0</v>
      </c>
      <c r="C2429" s="39">
        <f>IF(Txn!$B1221="","","تراکنش بانکی")</f>
        <v>0</v>
      </c>
      <c r="D2429" s="38">
        <f>IF(Txn!$B1221="","",IF(Txn!$X1221="","",Txn!$X1221))</f>
        <v>0</v>
      </c>
      <c r="E2429" s="39">
        <f>IF($D2429="","",IFERROR(VLOOKUP($D2429,AcctTbl,2,0),""))</f>
        <v>0</v>
      </c>
      <c r="F2429" s="39">
        <f>IF($D2429="","",IFERROR(VLOOKUP($D2429,AcctTbl,3,0),""))</f>
        <v>0</v>
      </c>
      <c r="G2429" s="39">
        <f>IF(Txn!$B1221="","",Txn!$D1221)</f>
        <v>0</v>
      </c>
      <c r="H2429" s="38">
        <f>IF(Txn!$B1221="","",Txn!$E1221)</f>
        <v>0</v>
      </c>
      <c r="I2429" s="40">
        <f>IF(Txn!$B1221="",0,Txn!$O1221)</f>
        <v>0</v>
      </c>
      <c r="J2429" s="40">
        <f>IF(Txn!$B1221="",0,Txn!$P1221)</f>
        <v>0</v>
      </c>
      <c r="K2429" s="41">
        <f>IF($A2429="","",IFERROR(VALUE(MID($A2429,6,2)),""))</f>
        <v>0</v>
      </c>
      <c r="L2429" s="39">
        <f>IF(Txn!$K1221="","",Txn!$K1221)</f>
        <v>0</v>
      </c>
      <c r="N2429" s="42">
        <f>IF($D2429="",0,COUNTIF(BankAccts,$D2429))</f>
        <v>0</v>
      </c>
    </row>
    <row r="2430" spans="1:14">
      <c r="A2430" s="38">
        <f>IF(Txn!$B1221="","",Txn!$B1221)</f>
        <v>0</v>
      </c>
      <c r="B2430" s="38">
        <f>IF(Txn!$B1221="","",Txn!$C1221)</f>
        <v>0</v>
      </c>
      <c r="C2430" s="39">
        <f>IF(Txn!$B1221="","","تراکنش بانکی")</f>
        <v>0</v>
      </c>
      <c r="D2430" s="38">
        <f>IF(Txn!$B1221="","",IF(IF(Txn!$U1221="TRF",Txn!$Y1221,Txn!$Z1221)="","",IF(Txn!$U1221="TRF",Txn!$Y1221,Txn!$Z1221)))</f>
        <v>0</v>
      </c>
      <c r="E2430" s="39">
        <f>IF($D2430="","",IFERROR(VLOOKUP($D2430,AcctTbl,2,0),""))</f>
        <v>0</v>
      </c>
      <c r="F2430" s="39">
        <f>IF($D2430="","",IFERROR(VLOOKUP($D2430,AcctTbl,3,0),""))</f>
        <v>0</v>
      </c>
      <c r="G2430" s="39">
        <f>IF(Txn!$B1221="","",Txn!$D1221)</f>
        <v>0</v>
      </c>
      <c r="H2430" s="38">
        <f>IF(Txn!$B1221="","",Txn!$E1221)</f>
        <v>0</v>
      </c>
      <c r="I2430" s="40">
        <f>IF(Txn!$B1221="",0,Txn!$Q1221)</f>
        <v>0</v>
      </c>
      <c r="J2430" s="40">
        <f>IF(Txn!$B1221="",0,Txn!$R1221)</f>
        <v>0</v>
      </c>
      <c r="K2430" s="41">
        <f>IF($A2430="","",IFERROR(VALUE(MID($A2430,6,2)),""))</f>
        <v>0</v>
      </c>
      <c r="L2430" s="39">
        <f>IF(Txn!$K1221="","","طرف مقابل — "&amp;Txn!$K1221)</f>
        <v>0</v>
      </c>
      <c r="N2430" s="42">
        <f>IF($D2430="",0,COUNTIF(BankAccts,$D2430))</f>
        <v>0</v>
      </c>
    </row>
    <row r="2431" spans="1:14">
      <c r="A2431" s="38">
        <f>IF(Txn!$B1222="","",Txn!$B1222)</f>
        <v>0</v>
      </c>
      <c r="B2431" s="38">
        <f>IF(Txn!$B1222="","",Txn!$C1222)</f>
        <v>0</v>
      </c>
      <c r="C2431" s="39">
        <f>IF(Txn!$B1222="","","تراکنش بانکی")</f>
        <v>0</v>
      </c>
      <c r="D2431" s="38">
        <f>IF(Txn!$B1222="","",IF(Txn!$X1222="","",Txn!$X1222))</f>
        <v>0</v>
      </c>
      <c r="E2431" s="39">
        <f>IF($D2431="","",IFERROR(VLOOKUP($D2431,AcctTbl,2,0),""))</f>
        <v>0</v>
      </c>
      <c r="F2431" s="39">
        <f>IF($D2431="","",IFERROR(VLOOKUP($D2431,AcctTbl,3,0),""))</f>
        <v>0</v>
      </c>
      <c r="G2431" s="39">
        <f>IF(Txn!$B1222="","",Txn!$D1222)</f>
        <v>0</v>
      </c>
      <c r="H2431" s="38">
        <f>IF(Txn!$B1222="","",Txn!$E1222)</f>
        <v>0</v>
      </c>
      <c r="I2431" s="40">
        <f>IF(Txn!$B1222="",0,Txn!$O1222)</f>
        <v>0</v>
      </c>
      <c r="J2431" s="40">
        <f>IF(Txn!$B1222="",0,Txn!$P1222)</f>
        <v>0</v>
      </c>
      <c r="K2431" s="41">
        <f>IF($A2431="","",IFERROR(VALUE(MID($A2431,6,2)),""))</f>
        <v>0</v>
      </c>
      <c r="L2431" s="39">
        <f>IF(Txn!$K1222="","",Txn!$K1222)</f>
        <v>0</v>
      </c>
      <c r="N2431" s="42">
        <f>IF($D2431="",0,COUNTIF(BankAccts,$D2431))</f>
        <v>0</v>
      </c>
    </row>
    <row r="2432" spans="1:14">
      <c r="A2432" s="38">
        <f>IF(Txn!$B1222="","",Txn!$B1222)</f>
        <v>0</v>
      </c>
      <c r="B2432" s="38">
        <f>IF(Txn!$B1222="","",Txn!$C1222)</f>
        <v>0</v>
      </c>
      <c r="C2432" s="39">
        <f>IF(Txn!$B1222="","","تراکنش بانکی")</f>
        <v>0</v>
      </c>
      <c r="D2432" s="38">
        <f>IF(Txn!$B1222="","",IF(IF(Txn!$U1222="TRF",Txn!$Y1222,Txn!$Z1222)="","",IF(Txn!$U1222="TRF",Txn!$Y1222,Txn!$Z1222)))</f>
        <v>0</v>
      </c>
      <c r="E2432" s="39">
        <f>IF($D2432="","",IFERROR(VLOOKUP($D2432,AcctTbl,2,0),""))</f>
        <v>0</v>
      </c>
      <c r="F2432" s="39">
        <f>IF($D2432="","",IFERROR(VLOOKUP($D2432,AcctTbl,3,0),""))</f>
        <v>0</v>
      </c>
      <c r="G2432" s="39">
        <f>IF(Txn!$B1222="","",Txn!$D1222)</f>
        <v>0</v>
      </c>
      <c r="H2432" s="38">
        <f>IF(Txn!$B1222="","",Txn!$E1222)</f>
        <v>0</v>
      </c>
      <c r="I2432" s="40">
        <f>IF(Txn!$B1222="",0,Txn!$Q1222)</f>
        <v>0</v>
      </c>
      <c r="J2432" s="40">
        <f>IF(Txn!$B1222="",0,Txn!$R1222)</f>
        <v>0</v>
      </c>
      <c r="K2432" s="41">
        <f>IF($A2432="","",IFERROR(VALUE(MID($A2432,6,2)),""))</f>
        <v>0</v>
      </c>
      <c r="L2432" s="39">
        <f>IF(Txn!$K1222="","","طرف مقابل — "&amp;Txn!$K1222)</f>
        <v>0</v>
      </c>
      <c r="N2432" s="42">
        <f>IF($D2432="",0,COUNTIF(BankAccts,$D2432))</f>
        <v>0</v>
      </c>
    </row>
    <row r="2433" spans="1:14">
      <c r="A2433" s="38">
        <f>IF(Txn!$B1223="","",Txn!$B1223)</f>
        <v>0</v>
      </c>
      <c r="B2433" s="38">
        <f>IF(Txn!$B1223="","",Txn!$C1223)</f>
        <v>0</v>
      </c>
      <c r="C2433" s="39">
        <f>IF(Txn!$B1223="","","تراکنش بانکی")</f>
        <v>0</v>
      </c>
      <c r="D2433" s="38">
        <f>IF(Txn!$B1223="","",IF(Txn!$X1223="","",Txn!$X1223))</f>
        <v>0</v>
      </c>
      <c r="E2433" s="39">
        <f>IF($D2433="","",IFERROR(VLOOKUP($D2433,AcctTbl,2,0),""))</f>
        <v>0</v>
      </c>
      <c r="F2433" s="39">
        <f>IF($D2433="","",IFERROR(VLOOKUP($D2433,AcctTbl,3,0),""))</f>
        <v>0</v>
      </c>
      <c r="G2433" s="39">
        <f>IF(Txn!$B1223="","",Txn!$D1223)</f>
        <v>0</v>
      </c>
      <c r="H2433" s="38">
        <f>IF(Txn!$B1223="","",Txn!$E1223)</f>
        <v>0</v>
      </c>
      <c r="I2433" s="40">
        <f>IF(Txn!$B1223="",0,Txn!$O1223)</f>
        <v>0</v>
      </c>
      <c r="J2433" s="40">
        <f>IF(Txn!$B1223="",0,Txn!$P1223)</f>
        <v>0</v>
      </c>
      <c r="K2433" s="41">
        <f>IF($A2433="","",IFERROR(VALUE(MID($A2433,6,2)),""))</f>
        <v>0</v>
      </c>
      <c r="L2433" s="39">
        <f>IF(Txn!$K1223="","",Txn!$K1223)</f>
        <v>0</v>
      </c>
      <c r="N2433" s="42">
        <f>IF($D2433="",0,COUNTIF(BankAccts,$D2433))</f>
        <v>0</v>
      </c>
    </row>
    <row r="2434" spans="1:14">
      <c r="A2434" s="38">
        <f>IF(Txn!$B1223="","",Txn!$B1223)</f>
        <v>0</v>
      </c>
      <c r="B2434" s="38">
        <f>IF(Txn!$B1223="","",Txn!$C1223)</f>
        <v>0</v>
      </c>
      <c r="C2434" s="39">
        <f>IF(Txn!$B1223="","","تراکنش بانکی")</f>
        <v>0</v>
      </c>
      <c r="D2434" s="38">
        <f>IF(Txn!$B1223="","",IF(IF(Txn!$U1223="TRF",Txn!$Y1223,Txn!$Z1223)="","",IF(Txn!$U1223="TRF",Txn!$Y1223,Txn!$Z1223)))</f>
        <v>0</v>
      </c>
      <c r="E2434" s="39">
        <f>IF($D2434="","",IFERROR(VLOOKUP($D2434,AcctTbl,2,0),""))</f>
        <v>0</v>
      </c>
      <c r="F2434" s="39">
        <f>IF($D2434="","",IFERROR(VLOOKUP($D2434,AcctTbl,3,0),""))</f>
        <v>0</v>
      </c>
      <c r="G2434" s="39">
        <f>IF(Txn!$B1223="","",Txn!$D1223)</f>
        <v>0</v>
      </c>
      <c r="H2434" s="38">
        <f>IF(Txn!$B1223="","",Txn!$E1223)</f>
        <v>0</v>
      </c>
      <c r="I2434" s="40">
        <f>IF(Txn!$B1223="",0,Txn!$Q1223)</f>
        <v>0</v>
      </c>
      <c r="J2434" s="40">
        <f>IF(Txn!$B1223="",0,Txn!$R1223)</f>
        <v>0</v>
      </c>
      <c r="K2434" s="41">
        <f>IF($A2434="","",IFERROR(VALUE(MID($A2434,6,2)),""))</f>
        <v>0</v>
      </c>
      <c r="L2434" s="39">
        <f>IF(Txn!$K1223="","","طرف مقابل — "&amp;Txn!$K1223)</f>
        <v>0</v>
      </c>
      <c r="N2434" s="42">
        <f>IF($D2434="",0,COUNTIF(BankAccts,$D2434))</f>
        <v>0</v>
      </c>
    </row>
    <row r="2435" spans="1:14">
      <c r="A2435" s="38">
        <f>IF(Txn!$B1224="","",Txn!$B1224)</f>
        <v>0</v>
      </c>
      <c r="B2435" s="38">
        <f>IF(Txn!$B1224="","",Txn!$C1224)</f>
        <v>0</v>
      </c>
      <c r="C2435" s="39">
        <f>IF(Txn!$B1224="","","تراکنش بانکی")</f>
        <v>0</v>
      </c>
      <c r="D2435" s="38">
        <f>IF(Txn!$B1224="","",IF(Txn!$X1224="","",Txn!$X1224))</f>
        <v>0</v>
      </c>
      <c r="E2435" s="39">
        <f>IF($D2435="","",IFERROR(VLOOKUP($D2435,AcctTbl,2,0),""))</f>
        <v>0</v>
      </c>
      <c r="F2435" s="39">
        <f>IF($D2435="","",IFERROR(VLOOKUP($D2435,AcctTbl,3,0),""))</f>
        <v>0</v>
      </c>
      <c r="G2435" s="39">
        <f>IF(Txn!$B1224="","",Txn!$D1224)</f>
        <v>0</v>
      </c>
      <c r="H2435" s="38">
        <f>IF(Txn!$B1224="","",Txn!$E1224)</f>
        <v>0</v>
      </c>
      <c r="I2435" s="40">
        <f>IF(Txn!$B1224="",0,Txn!$O1224)</f>
        <v>0</v>
      </c>
      <c r="J2435" s="40">
        <f>IF(Txn!$B1224="",0,Txn!$P1224)</f>
        <v>0</v>
      </c>
      <c r="K2435" s="41">
        <f>IF($A2435="","",IFERROR(VALUE(MID($A2435,6,2)),""))</f>
        <v>0</v>
      </c>
      <c r="L2435" s="39">
        <f>IF(Txn!$K1224="","",Txn!$K1224)</f>
        <v>0</v>
      </c>
      <c r="N2435" s="42">
        <f>IF($D2435="",0,COUNTIF(BankAccts,$D2435))</f>
        <v>0</v>
      </c>
    </row>
    <row r="2436" spans="1:14">
      <c r="A2436" s="38">
        <f>IF(Txn!$B1224="","",Txn!$B1224)</f>
        <v>0</v>
      </c>
      <c r="B2436" s="38">
        <f>IF(Txn!$B1224="","",Txn!$C1224)</f>
        <v>0</v>
      </c>
      <c r="C2436" s="39">
        <f>IF(Txn!$B1224="","","تراکنش بانکی")</f>
        <v>0</v>
      </c>
      <c r="D2436" s="38">
        <f>IF(Txn!$B1224="","",IF(IF(Txn!$U1224="TRF",Txn!$Y1224,Txn!$Z1224)="","",IF(Txn!$U1224="TRF",Txn!$Y1224,Txn!$Z1224)))</f>
        <v>0</v>
      </c>
      <c r="E2436" s="39">
        <f>IF($D2436="","",IFERROR(VLOOKUP($D2436,AcctTbl,2,0),""))</f>
        <v>0</v>
      </c>
      <c r="F2436" s="39">
        <f>IF($D2436="","",IFERROR(VLOOKUP($D2436,AcctTbl,3,0),""))</f>
        <v>0</v>
      </c>
      <c r="G2436" s="39">
        <f>IF(Txn!$B1224="","",Txn!$D1224)</f>
        <v>0</v>
      </c>
      <c r="H2436" s="38">
        <f>IF(Txn!$B1224="","",Txn!$E1224)</f>
        <v>0</v>
      </c>
      <c r="I2436" s="40">
        <f>IF(Txn!$B1224="",0,Txn!$Q1224)</f>
        <v>0</v>
      </c>
      <c r="J2436" s="40">
        <f>IF(Txn!$B1224="",0,Txn!$R1224)</f>
        <v>0</v>
      </c>
      <c r="K2436" s="41">
        <f>IF($A2436="","",IFERROR(VALUE(MID($A2436,6,2)),""))</f>
        <v>0</v>
      </c>
      <c r="L2436" s="39">
        <f>IF(Txn!$K1224="","","طرف مقابل — "&amp;Txn!$K1224)</f>
        <v>0</v>
      </c>
      <c r="N2436" s="42">
        <f>IF($D2436="",0,COUNTIF(BankAccts,$D2436))</f>
        <v>0</v>
      </c>
    </row>
    <row r="2437" spans="1:14">
      <c r="A2437" s="38">
        <f>IF(Txn!$B1225="","",Txn!$B1225)</f>
        <v>0</v>
      </c>
      <c r="B2437" s="38">
        <f>IF(Txn!$B1225="","",Txn!$C1225)</f>
        <v>0</v>
      </c>
      <c r="C2437" s="39">
        <f>IF(Txn!$B1225="","","تراکنش بانکی")</f>
        <v>0</v>
      </c>
      <c r="D2437" s="38">
        <f>IF(Txn!$B1225="","",IF(Txn!$X1225="","",Txn!$X1225))</f>
        <v>0</v>
      </c>
      <c r="E2437" s="39">
        <f>IF($D2437="","",IFERROR(VLOOKUP($D2437,AcctTbl,2,0),""))</f>
        <v>0</v>
      </c>
      <c r="F2437" s="39">
        <f>IF($D2437="","",IFERROR(VLOOKUP($D2437,AcctTbl,3,0),""))</f>
        <v>0</v>
      </c>
      <c r="G2437" s="39">
        <f>IF(Txn!$B1225="","",Txn!$D1225)</f>
        <v>0</v>
      </c>
      <c r="H2437" s="38">
        <f>IF(Txn!$B1225="","",Txn!$E1225)</f>
        <v>0</v>
      </c>
      <c r="I2437" s="40">
        <f>IF(Txn!$B1225="",0,Txn!$O1225)</f>
        <v>0</v>
      </c>
      <c r="J2437" s="40">
        <f>IF(Txn!$B1225="",0,Txn!$P1225)</f>
        <v>0</v>
      </c>
      <c r="K2437" s="41">
        <f>IF($A2437="","",IFERROR(VALUE(MID($A2437,6,2)),""))</f>
        <v>0</v>
      </c>
      <c r="L2437" s="39">
        <f>IF(Txn!$K1225="","",Txn!$K1225)</f>
        <v>0</v>
      </c>
      <c r="N2437" s="42">
        <f>IF($D2437="",0,COUNTIF(BankAccts,$D2437))</f>
        <v>0</v>
      </c>
    </row>
    <row r="2438" spans="1:14">
      <c r="A2438" s="38">
        <f>IF(Txn!$B1225="","",Txn!$B1225)</f>
        <v>0</v>
      </c>
      <c r="B2438" s="38">
        <f>IF(Txn!$B1225="","",Txn!$C1225)</f>
        <v>0</v>
      </c>
      <c r="C2438" s="39">
        <f>IF(Txn!$B1225="","","تراکنش بانکی")</f>
        <v>0</v>
      </c>
      <c r="D2438" s="38">
        <f>IF(Txn!$B1225="","",IF(IF(Txn!$U1225="TRF",Txn!$Y1225,Txn!$Z1225)="","",IF(Txn!$U1225="TRF",Txn!$Y1225,Txn!$Z1225)))</f>
        <v>0</v>
      </c>
      <c r="E2438" s="39">
        <f>IF($D2438="","",IFERROR(VLOOKUP($D2438,AcctTbl,2,0),""))</f>
        <v>0</v>
      </c>
      <c r="F2438" s="39">
        <f>IF($D2438="","",IFERROR(VLOOKUP($D2438,AcctTbl,3,0),""))</f>
        <v>0</v>
      </c>
      <c r="G2438" s="39">
        <f>IF(Txn!$B1225="","",Txn!$D1225)</f>
        <v>0</v>
      </c>
      <c r="H2438" s="38">
        <f>IF(Txn!$B1225="","",Txn!$E1225)</f>
        <v>0</v>
      </c>
      <c r="I2438" s="40">
        <f>IF(Txn!$B1225="",0,Txn!$Q1225)</f>
        <v>0</v>
      </c>
      <c r="J2438" s="40">
        <f>IF(Txn!$B1225="",0,Txn!$R1225)</f>
        <v>0</v>
      </c>
      <c r="K2438" s="41">
        <f>IF($A2438="","",IFERROR(VALUE(MID($A2438,6,2)),""))</f>
        <v>0</v>
      </c>
      <c r="L2438" s="39">
        <f>IF(Txn!$K1225="","","طرف مقابل — "&amp;Txn!$K1225)</f>
        <v>0</v>
      </c>
      <c r="N2438" s="42">
        <f>IF($D2438="",0,COUNTIF(BankAccts,$D2438))</f>
        <v>0</v>
      </c>
    </row>
    <row r="2439" spans="1:14">
      <c r="A2439" s="38">
        <f>IF(Txn!$B1226="","",Txn!$B1226)</f>
        <v>0</v>
      </c>
      <c r="B2439" s="38">
        <f>IF(Txn!$B1226="","",Txn!$C1226)</f>
        <v>0</v>
      </c>
      <c r="C2439" s="39">
        <f>IF(Txn!$B1226="","","تراکنش بانکی")</f>
        <v>0</v>
      </c>
      <c r="D2439" s="38">
        <f>IF(Txn!$B1226="","",IF(Txn!$X1226="","",Txn!$X1226))</f>
        <v>0</v>
      </c>
      <c r="E2439" s="39">
        <f>IF($D2439="","",IFERROR(VLOOKUP($D2439,AcctTbl,2,0),""))</f>
        <v>0</v>
      </c>
      <c r="F2439" s="39">
        <f>IF($D2439="","",IFERROR(VLOOKUP($D2439,AcctTbl,3,0),""))</f>
        <v>0</v>
      </c>
      <c r="G2439" s="39">
        <f>IF(Txn!$B1226="","",Txn!$D1226)</f>
        <v>0</v>
      </c>
      <c r="H2439" s="38">
        <f>IF(Txn!$B1226="","",Txn!$E1226)</f>
        <v>0</v>
      </c>
      <c r="I2439" s="40">
        <f>IF(Txn!$B1226="",0,Txn!$O1226)</f>
        <v>0</v>
      </c>
      <c r="J2439" s="40">
        <f>IF(Txn!$B1226="",0,Txn!$P1226)</f>
        <v>0</v>
      </c>
      <c r="K2439" s="41">
        <f>IF($A2439="","",IFERROR(VALUE(MID($A2439,6,2)),""))</f>
        <v>0</v>
      </c>
      <c r="L2439" s="39">
        <f>IF(Txn!$K1226="","",Txn!$K1226)</f>
        <v>0</v>
      </c>
      <c r="N2439" s="42">
        <f>IF($D2439="",0,COUNTIF(BankAccts,$D2439))</f>
        <v>0</v>
      </c>
    </row>
    <row r="2440" spans="1:14">
      <c r="A2440" s="38">
        <f>IF(Txn!$B1226="","",Txn!$B1226)</f>
        <v>0</v>
      </c>
      <c r="B2440" s="38">
        <f>IF(Txn!$B1226="","",Txn!$C1226)</f>
        <v>0</v>
      </c>
      <c r="C2440" s="39">
        <f>IF(Txn!$B1226="","","تراکنش بانکی")</f>
        <v>0</v>
      </c>
      <c r="D2440" s="38">
        <f>IF(Txn!$B1226="","",IF(IF(Txn!$U1226="TRF",Txn!$Y1226,Txn!$Z1226)="","",IF(Txn!$U1226="TRF",Txn!$Y1226,Txn!$Z1226)))</f>
        <v>0</v>
      </c>
      <c r="E2440" s="39">
        <f>IF($D2440="","",IFERROR(VLOOKUP($D2440,AcctTbl,2,0),""))</f>
        <v>0</v>
      </c>
      <c r="F2440" s="39">
        <f>IF($D2440="","",IFERROR(VLOOKUP($D2440,AcctTbl,3,0),""))</f>
        <v>0</v>
      </c>
      <c r="G2440" s="39">
        <f>IF(Txn!$B1226="","",Txn!$D1226)</f>
        <v>0</v>
      </c>
      <c r="H2440" s="38">
        <f>IF(Txn!$B1226="","",Txn!$E1226)</f>
        <v>0</v>
      </c>
      <c r="I2440" s="40">
        <f>IF(Txn!$B1226="",0,Txn!$Q1226)</f>
        <v>0</v>
      </c>
      <c r="J2440" s="40">
        <f>IF(Txn!$B1226="",0,Txn!$R1226)</f>
        <v>0</v>
      </c>
      <c r="K2440" s="41">
        <f>IF($A2440="","",IFERROR(VALUE(MID($A2440,6,2)),""))</f>
        <v>0</v>
      </c>
      <c r="L2440" s="39">
        <f>IF(Txn!$K1226="","","طرف مقابل — "&amp;Txn!$K1226)</f>
        <v>0</v>
      </c>
      <c r="N2440" s="42">
        <f>IF($D2440="",0,COUNTIF(BankAccts,$D2440))</f>
        <v>0</v>
      </c>
    </row>
    <row r="2441" spans="1:14">
      <c r="A2441" s="38">
        <f>IF(Txn!$B1227="","",Txn!$B1227)</f>
        <v>0</v>
      </c>
      <c r="B2441" s="38">
        <f>IF(Txn!$B1227="","",Txn!$C1227)</f>
        <v>0</v>
      </c>
      <c r="C2441" s="39">
        <f>IF(Txn!$B1227="","","تراکنش بانکی")</f>
        <v>0</v>
      </c>
      <c r="D2441" s="38">
        <f>IF(Txn!$B1227="","",IF(Txn!$X1227="","",Txn!$X1227))</f>
        <v>0</v>
      </c>
      <c r="E2441" s="39">
        <f>IF($D2441="","",IFERROR(VLOOKUP($D2441,AcctTbl,2,0),""))</f>
        <v>0</v>
      </c>
      <c r="F2441" s="39">
        <f>IF($D2441="","",IFERROR(VLOOKUP($D2441,AcctTbl,3,0),""))</f>
        <v>0</v>
      </c>
      <c r="G2441" s="39">
        <f>IF(Txn!$B1227="","",Txn!$D1227)</f>
        <v>0</v>
      </c>
      <c r="H2441" s="38">
        <f>IF(Txn!$B1227="","",Txn!$E1227)</f>
        <v>0</v>
      </c>
      <c r="I2441" s="40">
        <f>IF(Txn!$B1227="",0,Txn!$O1227)</f>
        <v>0</v>
      </c>
      <c r="J2441" s="40">
        <f>IF(Txn!$B1227="",0,Txn!$P1227)</f>
        <v>0</v>
      </c>
      <c r="K2441" s="41">
        <f>IF($A2441="","",IFERROR(VALUE(MID($A2441,6,2)),""))</f>
        <v>0</v>
      </c>
      <c r="L2441" s="39">
        <f>IF(Txn!$K1227="","",Txn!$K1227)</f>
        <v>0</v>
      </c>
      <c r="N2441" s="42">
        <f>IF($D2441="",0,COUNTIF(BankAccts,$D2441))</f>
        <v>0</v>
      </c>
    </row>
    <row r="2442" spans="1:14">
      <c r="A2442" s="38">
        <f>IF(Txn!$B1227="","",Txn!$B1227)</f>
        <v>0</v>
      </c>
      <c r="B2442" s="38">
        <f>IF(Txn!$B1227="","",Txn!$C1227)</f>
        <v>0</v>
      </c>
      <c r="C2442" s="39">
        <f>IF(Txn!$B1227="","","تراکنش بانکی")</f>
        <v>0</v>
      </c>
      <c r="D2442" s="38">
        <f>IF(Txn!$B1227="","",IF(IF(Txn!$U1227="TRF",Txn!$Y1227,Txn!$Z1227)="","",IF(Txn!$U1227="TRF",Txn!$Y1227,Txn!$Z1227)))</f>
        <v>0</v>
      </c>
      <c r="E2442" s="39">
        <f>IF($D2442="","",IFERROR(VLOOKUP($D2442,AcctTbl,2,0),""))</f>
        <v>0</v>
      </c>
      <c r="F2442" s="39">
        <f>IF($D2442="","",IFERROR(VLOOKUP($D2442,AcctTbl,3,0),""))</f>
        <v>0</v>
      </c>
      <c r="G2442" s="39">
        <f>IF(Txn!$B1227="","",Txn!$D1227)</f>
        <v>0</v>
      </c>
      <c r="H2442" s="38">
        <f>IF(Txn!$B1227="","",Txn!$E1227)</f>
        <v>0</v>
      </c>
      <c r="I2442" s="40">
        <f>IF(Txn!$B1227="",0,Txn!$Q1227)</f>
        <v>0</v>
      </c>
      <c r="J2442" s="40">
        <f>IF(Txn!$B1227="",0,Txn!$R1227)</f>
        <v>0</v>
      </c>
      <c r="K2442" s="41">
        <f>IF($A2442="","",IFERROR(VALUE(MID($A2442,6,2)),""))</f>
        <v>0</v>
      </c>
      <c r="L2442" s="39">
        <f>IF(Txn!$K1227="","","طرف مقابل — "&amp;Txn!$K1227)</f>
        <v>0</v>
      </c>
      <c r="N2442" s="42">
        <f>IF($D2442="",0,COUNTIF(BankAccts,$D2442))</f>
        <v>0</v>
      </c>
    </row>
    <row r="2443" spans="1:14">
      <c r="A2443" s="38">
        <f>IF(Txn!$B1228="","",Txn!$B1228)</f>
        <v>0</v>
      </c>
      <c r="B2443" s="38">
        <f>IF(Txn!$B1228="","",Txn!$C1228)</f>
        <v>0</v>
      </c>
      <c r="C2443" s="39">
        <f>IF(Txn!$B1228="","","تراکنش بانکی")</f>
        <v>0</v>
      </c>
      <c r="D2443" s="38">
        <f>IF(Txn!$B1228="","",IF(Txn!$X1228="","",Txn!$X1228))</f>
        <v>0</v>
      </c>
      <c r="E2443" s="39">
        <f>IF($D2443="","",IFERROR(VLOOKUP($D2443,AcctTbl,2,0),""))</f>
        <v>0</v>
      </c>
      <c r="F2443" s="39">
        <f>IF($D2443="","",IFERROR(VLOOKUP($D2443,AcctTbl,3,0),""))</f>
        <v>0</v>
      </c>
      <c r="G2443" s="39">
        <f>IF(Txn!$B1228="","",Txn!$D1228)</f>
        <v>0</v>
      </c>
      <c r="H2443" s="38">
        <f>IF(Txn!$B1228="","",Txn!$E1228)</f>
        <v>0</v>
      </c>
      <c r="I2443" s="40">
        <f>IF(Txn!$B1228="",0,Txn!$O1228)</f>
        <v>0</v>
      </c>
      <c r="J2443" s="40">
        <f>IF(Txn!$B1228="",0,Txn!$P1228)</f>
        <v>0</v>
      </c>
      <c r="K2443" s="41">
        <f>IF($A2443="","",IFERROR(VALUE(MID($A2443,6,2)),""))</f>
        <v>0</v>
      </c>
      <c r="L2443" s="39">
        <f>IF(Txn!$K1228="","",Txn!$K1228)</f>
        <v>0</v>
      </c>
      <c r="N2443" s="42">
        <f>IF($D2443="",0,COUNTIF(BankAccts,$D2443))</f>
        <v>0</v>
      </c>
    </row>
    <row r="2444" spans="1:14">
      <c r="A2444" s="38">
        <f>IF(Txn!$B1228="","",Txn!$B1228)</f>
        <v>0</v>
      </c>
      <c r="B2444" s="38">
        <f>IF(Txn!$B1228="","",Txn!$C1228)</f>
        <v>0</v>
      </c>
      <c r="C2444" s="39">
        <f>IF(Txn!$B1228="","","تراکنش بانکی")</f>
        <v>0</v>
      </c>
      <c r="D2444" s="38">
        <f>IF(Txn!$B1228="","",IF(IF(Txn!$U1228="TRF",Txn!$Y1228,Txn!$Z1228)="","",IF(Txn!$U1228="TRF",Txn!$Y1228,Txn!$Z1228)))</f>
        <v>0</v>
      </c>
      <c r="E2444" s="39">
        <f>IF($D2444="","",IFERROR(VLOOKUP($D2444,AcctTbl,2,0),""))</f>
        <v>0</v>
      </c>
      <c r="F2444" s="39">
        <f>IF($D2444="","",IFERROR(VLOOKUP($D2444,AcctTbl,3,0),""))</f>
        <v>0</v>
      </c>
      <c r="G2444" s="39">
        <f>IF(Txn!$B1228="","",Txn!$D1228)</f>
        <v>0</v>
      </c>
      <c r="H2444" s="38">
        <f>IF(Txn!$B1228="","",Txn!$E1228)</f>
        <v>0</v>
      </c>
      <c r="I2444" s="40">
        <f>IF(Txn!$B1228="",0,Txn!$Q1228)</f>
        <v>0</v>
      </c>
      <c r="J2444" s="40">
        <f>IF(Txn!$B1228="",0,Txn!$R1228)</f>
        <v>0</v>
      </c>
      <c r="K2444" s="41">
        <f>IF($A2444="","",IFERROR(VALUE(MID($A2444,6,2)),""))</f>
        <v>0</v>
      </c>
      <c r="L2444" s="39">
        <f>IF(Txn!$K1228="","","طرف مقابل — "&amp;Txn!$K1228)</f>
        <v>0</v>
      </c>
      <c r="N2444" s="42">
        <f>IF($D2444="",0,COUNTIF(BankAccts,$D2444))</f>
        <v>0</v>
      </c>
    </row>
    <row r="2445" spans="1:14">
      <c r="A2445" s="38">
        <f>IF(Txn!$B1229="","",Txn!$B1229)</f>
        <v>0</v>
      </c>
      <c r="B2445" s="38">
        <f>IF(Txn!$B1229="","",Txn!$C1229)</f>
        <v>0</v>
      </c>
      <c r="C2445" s="39">
        <f>IF(Txn!$B1229="","","تراکنش بانکی")</f>
        <v>0</v>
      </c>
      <c r="D2445" s="38">
        <f>IF(Txn!$B1229="","",IF(Txn!$X1229="","",Txn!$X1229))</f>
        <v>0</v>
      </c>
      <c r="E2445" s="39">
        <f>IF($D2445="","",IFERROR(VLOOKUP($D2445,AcctTbl,2,0),""))</f>
        <v>0</v>
      </c>
      <c r="F2445" s="39">
        <f>IF($D2445="","",IFERROR(VLOOKUP($D2445,AcctTbl,3,0),""))</f>
        <v>0</v>
      </c>
      <c r="G2445" s="39">
        <f>IF(Txn!$B1229="","",Txn!$D1229)</f>
        <v>0</v>
      </c>
      <c r="H2445" s="38">
        <f>IF(Txn!$B1229="","",Txn!$E1229)</f>
        <v>0</v>
      </c>
      <c r="I2445" s="40">
        <f>IF(Txn!$B1229="",0,Txn!$O1229)</f>
        <v>0</v>
      </c>
      <c r="J2445" s="40">
        <f>IF(Txn!$B1229="",0,Txn!$P1229)</f>
        <v>0</v>
      </c>
      <c r="K2445" s="41">
        <f>IF($A2445="","",IFERROR(VALUE(MID($A2445,6,2)),""))</f>
        <v>0</v>
      </c>
      <c r="L2445" s="39">
        <f>IF(Txn!$K1229="","",Txn!$K1229)</f>
        <v>0</v>
      </c>
      <c r="N2445" s="42">
        <f>IF($D2445="",0,COUNTIF(BankAccts,$D2445))</f>
        <v>0</v>
      </c>
    </row>
    <row r="2446" spans="1:14">
      <c r="A2446" s="38">
        <f>IF(Txn!$B1229="","",Txn!$B1229)</f>
        <v>0</v>
      </c>
      <c r="B2446" s="38">
        <f>IF(Txn!$B1229="","",Txn!$C1229)</f>
        <v>0</v>
      </c>
      <c r="C2446" s="39">
        <f>IF(Txn!$B1229="","","تراکنش بانکی")</f>
        <v>0</v>
      </c>
      <c r="D2446" s="38">
        <f>IF(Txn!$B1229="","",IF(IF(Txn!$U1229="TRF",Txn!$Y1229,Txn!$Z1229)="","",IF(Txn!$U1229="TRF",Txn!$Y1229,Txn!$Z1229)))</f>
        <v>0</v>
      </c>
      <c r="E2446" s="39">
        <f>IF($D2446="","",IFERROR(VLOOKUP($D2446,AcctTbl,2,0),""))</f>
        <v>0</v>
      </c>
      <c r="F2446" s="39">
        <f>IF($D2446="","",IFERROR(VLOOKUP($D2446,AcctTbl,3,0),""))</f>
        <v>0</v>
      </c>
      <c r="G2446" s="39">
        <f>IF(Txn!$B1229="","",Txn!$D1229)</f>
        <v>0</v>
      </c>
      <c r="H2446" s="38">
        <f>IF(Txn!$B1229="","",Txn!$E1229)</f>
        <v>0</v>
      </c>
      <c r="I2446" s="40">
        <f>IF(Txn!$B1229="",0,Txn!$Q1229)</f>
        <v>0</v>
      </c>
      <c r="J2446" s="40">
        <f>IF(Txn!$B1229="",0,Txn!$R1229)</f>
        <v>0</v>
      </c>
      <c r="K2446" s="41">
        <f>IF($A2446="","",IFERROR(VALUE(MID($A2446,6,2)),""))</f>
        <v>0</v>
      </c>
      <c r="L2446" s="39">
        <f>IF(Txn!$K1229="","","طرف مقابل — "&amp;Txn!$K1229)</f>
        <v>0</v>
      </c>
      <c r="N2446" s="42">
        <f>IF($D2446="",0,COUNTIF(BankAccts,$D2446))</f>
        <v>0</v>
      </c>
    </row>
    <row r="2447" spans="1:14">
      <c r="A2447" s="38">
        <f>IF(Txn!$B1230="","",Txn!$B1230)</f>
        <v>0</v>
      </c>
      <c r="B2447" s="38">
        <f>IF(Txn!$B1230="","",Txn!$C1230)</f>
        <v>0</v>
      </c>
      <c r="C2447" s="39">
        <f>IF(Txn!$B1230="","","تراکنش بانکی")</f>
        <v>0</v>
      </c>
      <c r="D2447" s="38">
        <f>IF(Txn!$B1230="","",IF(Txn!$X1230="","",Txn!$X1230))</f>
        <v>0</v>
      </c>
      <c r="E2447" s="39">
        <f>IF($D2447="","",IFERROR(VLOOKUP($D2447,AcctTbl,2,0),""))</f>
        <v>0</v>
      </c>
      <c r="F2447" s="39">
        <f>IF($D2447="","",IFERROR(VLOOKUP($D2447,AcctTbl,3,0),""))</f>
        <v>0</v>
      </c>
      <c r="G2447" s="39">
        <f>IF(Txn!$B1230="","",Txn!$D1230)</f>
        <v>0</v>
      </c>
      <c r="H2447" s="38">
        <f>IF(Txn!$B1230="","",Txn!$E1230)</f>
        <v>0</v>
      </c>
      <c r="I2447" s="40">
        <f>IF(Txn!$B1230="",0,Txn!$O1230)</f>
        <v>0</v>
      </c>
      <c r="J2447" s="40">
        <f>IF(Txn!$B1230="",0,Txn!$P1230)</f>
        <v>0</v>
      </c>
      <c r="K2447" s="41">
        <f>IF($A2447="","",IFERROR(VALUE(MID($A2447,6,2)),""))</f>
        <v>0</v>
      </c>
      <c r="L2447" s="39">
        <f>IF(Txn!$K1230="","",Txn!$K1230)</f>
        <v>0</v>
      </c>
      <c r="N2447" s="42">
        <f>IF($D2447="",0,COUNTIF(BankAccts,$D2447))</f>
        <v>0</v>
      </c>
    </row>
    <row r="2448" spans="1:14">
      <c r="A2448" s="38">
        <f>IF(Txn!$B1230="","",Txn!$B1230)</f>
        <v>0</v>
      </c>
      <c r="B2448" s="38">
        <f>IF(Txn!$B1230="","",Txn!$C1230)</f>
        <v>0</v>
      </c>
      <c r="C2448" s="39">
        <f>IF(Txn!$B1230="","","تراکنش بانکی")</f>
        <v>0</v>
      </c>
      <c r="D2448" s="38">
        <f>IF(Txn!$B1230="","",IF(IF(Txn!$U1230="TRF",Txn!$Y1230,Txn!$Z1230)="","",IF(Txn!$U1230="TRF",Txn!$Y1230,Txn!$Z1230)))</f>
        <v>0</v>
      </c>
      <c r="E2448" s="39">
        <f>IF($D2448="","",IFERROR(VLOOKUP($D2448,AcctTbl,2,0),""))</f>
        <v>0</v>
      </c>
      <c r="F2448" s="39">
        <f>IF($D2448="","",IFERROR(VLOOKUP($D2448,AcctTbl,3,0),""))</f>
        <v>0</v>
      </c>
      <c r="G2448" s="39">
        <f>IF(Txn!$B1230="","",Txn!$D1230)</f>
        <v>0</v>
      </c>
      <c r="H2448" s="38">
        <f>IF(Txn!$B1230="","",Txn!$E1230)</f>
        <v>0</v>
      </c>
      <c r="I2448" s="40">
        <f>IF(Txn!$B1230="",0,Txn!$Q1230)</f>
        <v>0</v>
      </c>
      <c r="J2448" s="40">
        <f>IF(Txn!$B1230="",0,Txn!$R1230)</f>
        <v>0</v>
      </c>
      <c r="K2448" s="41">
        <f>IF($A2448="","",IFERROR(VALUE(MID($A2448,6,2)),""))</f>
        <v>0</v>
      </c>
      <c r="L2448" s="39">
        <f>IF(Txn!$K1230="","","طرف مقابل — "&amp;Txn!$K1230)</f>
        <v>0</v>
      </c>
      <c r="N2448" s="42">
        <f>IF($D2448="",0,COUNTIF(BankAccts,$D2448))</f>
        <v>0</v>
      </c>
    </row>
    <row r="2449" spans="1:14">
      <c r="A2449" s="38">
        <f>IF(Txn!$B1231="","",Txn!$B1231)</f>
        <v>0</v>
      </c>
      <c r="B2449" s="38">
        <f>IF(Txn!$B1231="","",Txn!$C1231)</f>
        <v>0</v>
      </c>
      <c r="C2449" s="39">
        <f>IF(Txn!$B1231="","","تراکنش بانکی")</f>
        <v>0</v>
      </c>
      <c r="D2449" s="38">
        <f>IF(Txn!$B1231="","",IF(Txn!$X1231="","",Txn!$X1231))</f>
        <v>0</v>
      </c>
      <c r="E2449" s="39">
        <f>IF($D2449="","",IFERROR(VLOOKUP($D2449,AcctTbl,2,0),""))</f>
        <v>0</v>
      </c>
      <c r="F2449" s="39">
        <f>IF($D2449="","",IFERROR(VLOOKUP($D2449,AcctTbl,3,0),""))</f>
        <v>0</v>
      </c>
      <c r="G2449" s="39">
        <f>IF(Txn!$B1231="","",Txn!$D1231)</f>
        <v>0</v>
      </c>
      <c r="H2449" s="38">
        <f>IF(Txn!$B1231="","",Txn!$E1231)</f>
        <v>0</v>
      </c>
      <c r="I2449" s="40">
        <f>IF(Txn!$B1231="",0,Txn!$O1231)</f>
        <v>0</v>
      </c>
      <c r="J2449" s="40">
        <f>IF(Txn!$B1231="",0,Txn!$P1231)</f>
        <v>0</v>
      </c>
      <c r="K2449" s="41">
        <f>IF($A2449="","",IFERROR(VALUE(MID($A2449,6,2)),""))</f>
        <v>0</v>
      </c>
      <c r="L2449" s="39">
        <f>IF(Txn!$K1231="","",Txn!$K1231)</f>
        <v>0</v>
      </c>
      <c r="N2449" s="42">
        <f>IF($D2449="",0,COUNTIF(BankAccts,$D2449))</f>
        <v>0</v>
      </c>
    </row>
    <row r="2450" spans="1:14">
      <c r="A2450" s="38">
        <f>IF(Txn!$B1231="","",Txn!$B1231)</f>
        <v>0</v>
      </c>
      <c r="B2450" s="38">
        <f>IF(Txn!$B1231="","",Txn!$C1231)</f>
        <v>0</v>
      </c>
      <c r="C2450" s="39">
        <f>IF(Txn!$B1231="","","تراکنش بانکی")</f>
        <v>0</v>
      </c>
      <c r="D2450" s="38">
        <f>IF(Txn!$B1231="","",IF(IF(Txn!$U1231="TRF",Txn!$Y1231,Txn!$Z1231)="","",IF(Txn!$U1231="TRF",Txn!$Y1231,Txn!$Z1231)))</f>
        <v>0</v>
      </c>
      <c r="E2450" s="39">
        <f>IF($D2450="","",IFERROR(VLOOKUP($D2450,AcctTbl,2,0),""))</f>
        <v>0</v>
      </c>
      <c r="F2450" s="39">
        <f>IF($D2450="","",IFERROR(VLOOKUP($D2450,AcctTbl,3,0),""))</f>
        <v>0</v>
      </c>
      <c r="G2450" s="39">
        <f>IF(Txn!$B1231="","",Txn!$D1231)</f>
        <v>0</v>
      </c>
      <c r="H2450" s="38">
        <f>IF(Txn!$B1231="","",Txn!$E1231)</f>
        <v>0</v>
      </c>
      <c r="I2450" s="40">
        <f>IF(Txn!$B1231="",0,Txn!$Q1231)</f>
        <v>0</v>
      </c>
      <c r="J2450" s="40">
        <f>IF(Txn!$B1231="",0,Txn!$R1231)</f>
        <v>0</v>
      </c>
      <c r="K2450" s="41">
        <f>IF($A2450="","",IFERROR(VALUE(MID($A2450,6,2)),""))</f>
        <v>0</v>
      </c>
      <c r="L2450" s="39">
        <f>IF(Txn!$K1231="","","طرف مقابل — "&amp;Txn!$K1231)</f>
        <v>0</v>
      </c>
      <c r="N2450" s="42">
        <f>IF($D2450="",0,COUNTIF(BankAccts,$D2450))</f>
        <v>0</v>
      </c>
    </row>
    <row r="2451" spans="1:14">
      <c r="A2451" s="38">
        <f>IF(Txn!$B1232="","",Txn!$B1232)</f>
        <v>0</v>
      </c>
      <c r="B2451" s="38">
        <f>IF(Txn!$B1232="","",Txn!$C1232)</f>
        <v>0</v>
      </c>
      <c r="C2451" s="39">
        <f>IF(Txn!$B1232="","","تراکنش بانکی")</f>
        <v>0</v>
      </c>
      <c r="D2451" s="38">
        <f>IF(Txn!$B1232="","",IF(Txn!$X1232="","",Txn!$X1232))</f>
        <v>0</v>
      </c>
      <c r="E2451" s="39">
        <f>IF($D2451="","",IFERROR(VLOOKUP($D2451,AcctTbl,2,0),""))</f>
        <v>0</v>
      </c>
      <c r="F2451" s="39">
        <f>IF($D2451="","",IFERROR(VLOOKUP($D2451,AcctTbl,3,0),""))</f>
        <v>0</v>
      </c>
      <c r="G2451" s="39">
        <f>IF(Txn!$B1232="","",Txn!$D1232)</f>
        <v>0</v>
      </c>
      <c r="H2451" s="38">
        <f>IF(Txn!$B1232="","",Txn!$E1232)</f>
        <v>0</v>
      </c>
      <c r="I2451" s="40">
        <f>IF(Txn!$B1232="",0,Txn!$O1232)</f>
        <v>0</v>
      </c>
      <c r="J2451" s="40">
        <f>IF(Txn!$B1232="",0,Txn!$P1232)</f>
        <v>0</v>
      </c>
      <c r="K2451" s="41">
        <f>IF($A2451="","",IFERROR(VALUE(MID($A2451,6,2)),""))</f>
        <v>0</v>
      </c>
      <c r="L2451" s="39">
        <f>IF(Txn!$K1232="","",Txn!$K1232)</f>
        <v>0</v>
      </c>
      <c r="N2451" s="42">
        <f>IF($D2451="",0,COUNTIF(BankAccts,$D2451))</f>
        <v>0</v>
      </c>
    </row>
    <row r="2452" spans="1:14">
      <c r="A2452" s="38">
        <f>IF(Txn!$B1232="","",Txn!$B1232)</f>
        <v>0</v>
      </c>
      <c r="B2452" s="38">
        <f>IF(Txn!$B1232="","",Txn!$C1232)</f>
        <v>0</v>
      </c>
      <c r="C2452" s="39">
        <f>IF(Txn!$B1232="","","تراکنش بانکی")</f>
        <v>0</v>
      </c>
      <c r="D2452" s="38">
        <f>IF(Txn!$B1232="","",IF(IF(Txn!$U1232="TRF",Txn!$Y1232,Txn!$Z1232)="","",IF(Txn!$U1232="TRF",Txn!$Y1232,Txn!$Z1232)))</f>
        <v>0</v>
      </c>
      <c r="E2452" s="39">
        <f>IF($D2452="","",IFERROR(VLOOKUP($D2452,AcctTbl,2,0),""))</f>
        <v>0</v>
      </c>
      <c r="F2452" s="39">
        <f>IF($D2452="","",IFERROR(VLOOKUP($D2452,AcctTbl,3,0),""))</f>
        <v>0</v>
      </c>
      <c r="G2452" s="39">
        <f>IF(Txn!$B1232="","",Txn!$D1232)</f>
        <v>0</v>
      </c>
      <c r="H2452" s="38">
        <f>IF(Txn!$B1232="","",Txn!$E1232)</f>
        <v>0</v>
      </c>
      <c r="I2452" s="40">
        <f>IF(Txn!$B1232="",0,Txn!$Q1232)</f>
        <v>0</v>
      </c>
      <c r="J2452" s="40">
        <f>IF(Txn!$B1232="",0,Txn!$R1232)</f>
        <v>0</v>
      </c>
      <c r="K2452" s="41">
        <f>IF($A2452="","",IFERROR(VALUE(MID($A2452,6,2)),""))</f>
        <v>0</v>
      </c>
      <c r="L2452" s="39">
        <f>IF(Txn!$K1232="","","طرف مقابل — "&amp;Txn!$K1232)</f>
        <v>0</v>
      </c>
      <c r="N2452" s="42">
        <f>IF($D2452="",0,COUNTIF(BankAccts,$D2452))</f>
        <v>0</v>
      </c>
    </row>
    <row r="2453" spans="1:14">
      <c r="A2453" s="38">
        <f>IF(Txn!$B1233="","",Txn!$B1233)</f>
        <v>0</v>
      </c>
      <c r="B2453" s="38">
        <f>IF(Txn!$B1233="","",Txn!$C1233)</f>
        <v>0</v>
      </c>
      <c r="C2453" s="39">
        <f>IF(Txn!$B1233="","","تراکنش بانکی")</f>
        <v>0</v>
      </c>
      <c r="D2453" s="38">
        <f>IF(Txn!$B1233="","",IF(Txn!$X1233="","",Txn!$X1233))</f>
        <v>0</v>
      </c>
      <c r="E2453" s="39">
        <f>IF($D2453="","",IFERROR(VLOOKUP($D2453,AcctTbl,2,0),""))</f>
        <v>0</v>
      </c>
      <c r="F2453" s="39">
        <f>IF($D2453="","",IFERROR(VLOOKUP($D2453,AcctTbl,3,0),""))</f>
        <v>0</v>
      </c>
      <c r="G2453" s="39">
        <f>IF(Txn!$B1233="","",Txn!$D1233)</f>
        <v>0</v>
      </c>
      <c r="H2453" s="38">
        <f>IF(Txn!$B1233="","",Txn!$E1233)</f>
        <v>0</v>
      </c>
      <c r="I2453" s="40">
        <f>IF(Txn!$B1233="",0,Txn!$O1233)</f>
        <v>0</v>
      </c>
      <c r="J2453" s="40">
        <f>IF(Txn!$B1233="",0,Txn!$P1233)</f>
        <v>0</v>
      </c>
      <c r="K2453" s="41">
        <f>IF($A2453="","",IFERROR(VALUE(MID($A2453,6,2)),""))</f>
        <v>0</v>
      </c>
      <c r="L2453" s="39">
        <f>IF(Txn!$K1233="","",Txn!$K1233)</f>
        <v>0</v>
      </c>
      <c r="N2453" s="42">
        <f>IF($D2453="",0,COUNTIF(BankAccts,$D2453))</f>
        <v>0</v>
      </c>
    </row>
    <row r="2454" spans="1:14">
      <c r="A2454" s="38">
        <f>IF(Txn!$B1233="","",Txn!$B1233)</f>
        <v>0</v>
      </c>
      <c r="B2454" s="38">
        <f>IF(Txn!$B1233="","",Txn!$C1233)</f>
        <v>0</v>
      </c>
      <c r="C2454" s="39">
        <f>IF(Txn!$B1233="","","تراکنش بانکی")</f>
        <v>0</v>
      </c>
      <c r="D2454" s="38">
        <f>IF(Txn!$B1233="","",IF(IF(Txn!$U1233="TRF",Txn!$Y1233,Txn!$Z1233)="","",IF(Txn!$U1233="TRF",Txn!$Y1233,Txn!$Z1233)))</f>
        <v>0</v>
      </c>
      <c r="E2454" s="39">
        <f>IF($D2454="","",IFERROR(VLOOKUP($D2454,AcctTbl,2,0),""))</f>
        <v>0</v>
      </c>
      <c r="F2454" s="39">
        <f>IF($D2454="","",IFERROR(VLOOKUP($D2454,AcctTbl,3,0),""))</f>
        <v>0</v>
      </c>
      <c r="G2454" s="39">
        <f>IF(Txn!$B1233="","",Txn!$D1233)</f>
        <v>0</v>
      </c>
      <c r="H2454" s="38">
        <f>IF(Txn!$B1233="","",Txn!$E1233)</f>
        <v>0</v>
      </c>
      <c r="I2454" s="40">
        <f>IF(Txn!$B1233="",0,Txn!$Q1233)</f>
        <v>0</v>
      </c>
      <c r="J2454" s="40">
        <f>IF(Txn!$B1233="",0,Txn!$R1233)</f>
        <v>0</v>
      </c>
      <c r="K2454" s="41">
        <f>IF($A2454="","",IFERROR(VALUE(MID($A2454,6,2)),""))</f>
        <v>0</v>
      </c>
      <c r="L2454" s="39">
        <f>IF(Txn!$K1233="","","طرف مقابل — "&amp;Txn!$K1233)</f>
        <v>0</v>
      </c>
      <c r="N2454" s="42">
        <f>IF($D2454="",0,COUNTIF(BankAccts,$D2454))</f>
        <v>0</v>
      </c>
    </row>
    <row r="2455" spans="1:14">
      <c r="A2455" s="38">
        <f>IF(Txn!$B1234="","",Txn!$B1234)</f>
        <v>0</v>
      </c>
      <c r="B2455" s="38">
        <f>IF(Txn!$B1234="","",Txn!$C1234)</f>
        <v>0</v>
      </c>
      <c r="C2455" s="39">
        <f>IF(Txn!$B1234="","","تراکنش بانکی")</f>
        <v>0</v>
      </c>
      <c r="D2455" s="38">
        <f>IF(Txn!$B1234="","",IF(Txn!$X1234="","",Txn!$X1234))</f>
        <v>0</v>
      </c>
      <c r="E2455" s="39">
        <f>IF($D2455="","",IFERROR(VLOOKUP($D2455,AcctTbl,2,0),""))</f>
        <v>0</v>
      </c>
      <c r="F2455" s="39">
        <f>IF($D2455="","",IFERROR(VLOOKUP($D2455,AcctTbl,3,0),""))</f>
        <v>0</v>
      </c>
      <c r="G2455" s="39">
        <f>IF(Txn!$B1234="","",Txn!$D1234)</f>
        <v>0</v>
      </c>
      <c r="H2455" s="38">
        <f>IF(Txn!$B1234="","",Txn!$E1234)</f>
        <v>0</v>
      </c>
      <c r="I2455" s="40">
        <f>IF(Txn!$B1234="",0,Txn!$O1234)</f>
        <v>0</v>
      </c>
      <c r="J2455" s="40">
        <f>IF(Txn!$B1234="",0,Txn!$P1234)</f>
        <v>0</v>
      </c>
      <c r="K2455" s="41">
        <f>IF($A2455="","",IFERROR(VALUE(MID($A2455,6,2)),""))</f>
        <v>0</v>
      </c>
      <c r="L2455" s="39">
        <f>IF(Txn!$K1234="","",Txn!$K1234)</f>
        <v>0</v>
      </c>
      <c r="N2455" s="42">
        <f>IF($D2455="",0,COUNTIF(BankAccts,$D2455))</f>
        <v>0</v>
      </c>
    </row>
    <row r="2456" spans="1:14">
      <c r="A2456" s="38">
        <f>IF(Txn!$B1234="","",Txn!$B1234)</f>
        <v>0</v>
      </c>
      <c r="B2456" s="38">
        <f>IF(Txn!$B1234="","",Txn!$C1234)</f>
        <v>0</v>
      </c>
      <c r="C2456" s="39">
        <f>IF(Txn!$B1234="","","تراکنش بانکی")</f>
        <v>0</v>
      </c>
      <c r="D2456" s="38">
        <f>IF(Txn!$B1234="","",IF(IF(Txn!$U1234="TRF",Txn!$Y1234,Txn!$Z1234)="","",IF(Txn!$U1234="TRF",Txn!$Y1234,Txn!$Z1234)))</f>
        <v>0</v>
      </c>
      <c r="E2456" s="39">
        <f>IF($D2456="","",IFERROR(VLOOKUP($D2456,AcctTbl,2,0),""))</f>
        <v>0</v>
      </c>
      <c r="F2456" s="39">
        <f>IF($D2456="","",IFERROR(VLOOKUP($D2456,AcctTbl,3,0),""))</f>
        <v>0</v>
      </c>
      <c r="G2456" s="39">
        <f>IF(Txn!$B1234="","",Txn!$D1234)</f>
        <v>0</v>
      </c>
      <c r="H2456" s="38">
        <f>IF(Txn!$B1234="","",Txn!$E1234)</f>
        <v>0</v>
      </c>
      <c r="I2456" s="40">
        <f>IF(Txn!$B1234="",0,Txn!$Q1234)</f>
        <v>0</v>
      </c>
      <c r="J2456" s="40">
        <f>IF(Txn!$B1234="",0,Txn!$R1234)</f>
        <v>0</v>
      </c>
      <c r="K2456" s="41">
        <f>IF($A2456="","",IFERROR(VALUE(MID($A2456,6,2)),""))</f>
        <v>0</v>
      </c>
      <c r="L2456" s="39">
        <f>IF(Txn!$K1234="","","طرف مقابل — "&amp;Txn!$K1234)</f>
        <v>0</v>
      </c>
      <c r="N2456" s="42">
        <f>IF($D2456="",0,COUNTIF(BankAccts,$D2456))</f>
        <v>0</v>
      </c>
    </row>
    <row r="2457" spans="1:14">
      <c r="A2457" s="38">
        <f>IF(Txn!$B1235="","",Txn!$B1235)</f>
        <v>0</v>
      </c>
      <c r="B2457" s="38">
        <f>IF(Txn!$B1235="","",Txn!$C1235)</f>
        <v>0</v>
      </c>
      <c r="C2457" s="39">
        <f>IF(Txn!$B1235="","","تراکنش بانکی")</f>
        <v>0</v>
      </c>
      <c r="D2457" s="38">
        <f>IF(Txn!$B1235="","",IF(Txn!$X1235="","",Txn!$X1235))</f>
        <v>0</v>
      </c>
      <c r="E2457" s="39">
        <f>IF($D2457="","",IFERROR(VLOOKUP($D2457,AcctTbl,2,0),""))</f>
        <v>0</v>
      </c>
      <c r="F2457" s="39">
        <f>IF($D2457="","",IFERROR(VLOOKUP($D2457,AcctTbl,3,0),""))</f>
        <v>0</v>
      </c>
      <c r="G2457" s="39">
        <f>IF(Txn!$B1235="","",Txn!$D1235)</f>
        <v>0</v>
      </c>
      <c r="H2457" s="38">
        <f>IF(Txn!$B1235="","",Txn!$E1235)</f>
        <v>0</v>
      </c>
      <c r="I2457" s="40">
        <f>IF(Txn!$B1235="",0,Txn!$O1235)</f>
        <v>0</v>
      </c>
      <c r="J2457" s="40">
        <f>IF(Txn!$B1235="",0,Txn!$P1235)</f>
        <v>0</v>
      </c>
      <c r="K2457" s="41">
        <f>IF($A2457="","",IFERROR(VALUE(MID($A2457,6,2)),""))</f>
        <v>0</v>
      </c>
      <c r="L2457" s="39">
        <f>IF(Txn!$K1235="","",Txn!$K1235)</f>
        <v>0</v>
      </c>
      <c r="N2457" s="42">
        <f>IF($D2457="",0,COUNTIF(BankAccts,$D2457))</f>
        <v>0</v>
      </c>
    </row>
    <row r="2458" spans="1:14">
      <c r="A2458" s="38">
        <f>IF(Txn!$B1235="","",Txn!$B1235)</f>
        <v>0</v>
      </c>
      <c r="B2458" s="38">
        <f>IF(Txn!$B1235="","",Txn!$C1235)</f>
        <v>0</v>
      </c>
      <c r="C2458" s="39">
        <f>IF(Txn!$B1235="","","تراکنش بانکی")</f>
        <v>0</v>
      </c>
      <c r="D2458" s="38">
        <f>IF(Txn!$B1235="","",IF(IF(Txn!$U1235="TRF",Txn!$Y1235,Txn!$Z1235)="","",IF(Txn!$U1235="TRF",Txn!$Y1235,Txn!$Z1235)))</f>
        <v>0</v>
      </c>
      <c r="E2458" s="39">
        <f>IF($D2458="","",IFERROR(VLOOKUP($D2458,AcctTbl,2,0),""))</f>
        <v>0</v>
      </c>
      <c r="F2458" s="39">
        <f>IF($D2458="","",IFERROR(VLOOKUP($D2458,AcctTbl,3,0),""))</f>
        <v>0</v>
      </c>
      <c r="G2458" s="39">
        <f>IF(Txn!$B1235="","",Txn!$D1235)</f>
        <v>0</v>
      </c>
      <c r="H2458" s="38">
        <f>IF(Txn!$B1235="","",Txn!$E1235)</f>
        <v>0</v>
      </c>
      <c r="I2458" s="40">
        <f>IF(Txn!$B1235="",0,Txn!$Q1235)</f>
        <v>0</v>
      </c>
      <c r="J2458" s="40">
        <f>IF(Txn!$B1235="",0,Txn!$R1235)</f>
        <v>0</v>
      </c>
      <c r="K2458" s="41">
        <f>IF($A2458="","",IFERROR(VALUE(MID($A2458,6,2)),""))</f>
        <v>0</v>
      </c>
      <c r="L2458" s="39">
        <f>IF(Txn!$K1235="","","طرف مقابل — "&amp;Txn!$K1235)</f>
        <v>0</v>
      </c>
      <c r="N2458" s="42">
        <f>IF($D2458="",0,COUNTIF(BankAccts,$D2458))</f>
        <v>0</v>
      </c>
    </row>
    <row r="2459" spans="1:14">
      <c r="A2459" s="38">
        <f>IF(Txn!$B1236="","",Txn!$B1236)</f>
        <v>0</v>
      </c>
      <c r="B2459" s="38">
        <f>IF(Txn!$B1236="","",Txn!$C1236)</f>
        <v>0</v>
      </c>
      <c r="C2459" s="39">
        <f>IF(Txn!$B1236="","","تراکنش بانکی")</f>
        <v>0</v>
      </c>
      <c r="D2459" s="38">
        <f>IF(Txn!$B1236="","",IF(Txn!$X1236="","",Txn!$X1236))</f>
        <v>0</v>
      </c>
      <c r="E2459" s="39">
        <f>IF($D2459="","",IFERROR(VLOOKUP($D2459,AcctTbl,2,0),""))</f>
        <v>0</v>
      </c>
      <c r="F2459" s="39">
        <f>IF($D2459="","",IFERROR(VLOOKUP($D2459,AcctTbl,3,0),""))</f>
        <v>0</v>
      </c>
      <c r="G2459" s="39">
        <f>IF(Txn!$B1236="","",Txn!$D1236)</f>
        <v>0</v>
      </c>
      <c r="H2459" s="38">
        <f>IF(Txn!$B1236="","",Txn!$E1236)</f>
        <v>0</v>
      </c>
      <c r="I2459" s="40">
        <f>IF(Txn!$B1236="",0,Txn!$O1236)</f>
        <v>0</v>
      </c>
      <c r="J2459" s="40">
        <f>IF(Txn!$B1236="",0,Txn!$P1236)</f>
        <v>0</v>
      </c>
      <c r="K2459" s="41">
        <f>IF($A2459="","",IFERROR(VALUE(MID($A2459,6,2)),""))</f>
        <v>0</v>
      </c>
      <c r="L2459" s="39">
        <f>IF(Txn!$K1236="","",Txn!$K1236)</f>
        <v>0</v>
      </c>
      <c r="N2459" s="42">
        <f>IF($D2459="",0,COUNTIF(BankAccts,$D2459))</f>
        <v>0</v>
      </c>
    </row>
    <row r="2460" spans="1:14">
      <c r="A2460" s="38">
        <f>IF(Txn!$B1236="","",Txn!$B1236)</f>
        <v>0</v>
      </c>
      <c r="B2460" s="38">
        <f>IF(Txn!$B1236="","",Txn!$C1236)</f>
        <v>0</v>
      </c>
      <c r="C2460" s="39">
        <f>IF(Txn!$B1236="","","تراکنش بانکی")</f>
        <v>0</v>
      </c>
      <c r="D2460" s="38">
        <f>IF(Txn!$B1236="","",IF(IF(Txn!$U1236="TRF",Txn!$Y1236,Txn!$Z1236)="","",IF(Txn!$U1236="TRF",Txn!$Y1236,Txn!$Z1236)))</f>
        <v>0</v>
      </c>
      <c r="E2460" s="39">
        <f>IF($D2460="","",IFERROR(VLOOKUP($D2460,AcctTbl,2,0),""))</f>
        <v>0</v>
      </c>
      <c r="F2460" s="39">
        <f>IF($D2460="","",IFERROR(VLOOKUP($D2460,AcctTbl,3,0),""))</f>
        <v>0</v>
      </c>
      <c r="G2460" s="39">
        <f>IF(Txn!$B1236="","",Txn!$D1236)</f>
        <v>0</v>
      </c>
      <c r="H2460" s="38">
        <f>IF(Txn!$B1236="","",Txn!$E1236)</f>
        <v>0</v>
      </c>
      <c r="I2460" s="40">
        <f>IF(Txn!$B1236="",0,Txn!$Q1236)</f>
        <v>0</v>
      </c>
      <c r="J2460" s="40">
        <f>IF(Txn!$B1236="",0,Txn!$R1236)</f>
        <v>0</v>
      </c>
      <c r="K2460" s="41">
        <f>IF($A2460="","",IFERROR(VALUE(MID($A2460,6,2)),""))</f>
        <v>0</v>
      </c>
      <c r="L2460" s="39">
        <f>IF(Txn!$K1236="","","طرف مقابل — "&amp;Txn!$K1236)</f>
        <v>0</v>
      </c>
      <c r="N2460" s="42">
        <f>IF($D2460="",0,COUNTIF(BankAccts,$D2460))</f>
        <v>0</v>
      </c>
    </row>
    <row r="2461" spans="1:14">
      <c r="A2461" s="38">
        <f>IF(Txn!$B1237="","",Txn!$B1237)</f>
        <v>0</v>
      </c>
      <c r="B2461" s="38">
        <f>IF(Txn!$B1237="","",Txn!$C1237)</f>
        <v>0</v>
      </c>
      <c r="C2461" s="39">
        <f>IF(Txn!$B1237="","","تراکنش بانکی")</f>
        <v>0</v>
      </c>
      <c r="D2461" s="38">
        <f>IF(Txn!$B1237="","",IF(Txn!$X1237="","",Txn!$X1237))</f>
        <v>0</v>
      </c>
      <c r="E2461" s="39">
        <f>IF($D2461="","",IFERROR(VLOOKUP($D2461,AcctTbl,2,0),""))</f>
        <v>0</v>
      </c>
      <c r="F2461" s="39">
        <f>IF($D2461="","",IFERROR(VLOOKUP($D2461,AcctTbl,3,0),""))</f>
        <v>0</v>
      </c>
      <c r="G2461" s="39">
        <f>IF(Txn!$B1237="","",Txn!$D1237)</f>
        <v>0</v>
      </c>
      <c r="H2461" s="38">
        <f>IF(Txn!$B1237="","",Txn!$E1237)</f>
        <v>0</v>
      </c>
      <c r="I2461" s="40">
        <f>IF(Txn!$B1237="",0,Txn!$O1237)</f>
        <v>0</v>
      </c>
      <c r="J2461" s="40">
        <f>IF(Txn!$B1237="",0,Txn!$P1237)</f>
        <v>0</v>
      </c>
      <c r="K2461" s="41">
        <f>IF($A2461="","",IFERROR(VALUE(MID($A2461,6,2)),""))</f>
        <v>0</v>
      </c>
      <c r="L2461" s="39">
        <f>IF(Txn!$K1237="","",Txn!$K1237)</f>
        <v>0</v>
      </c>
      <c r="N2461" s="42">
        <f>IF($D2461="",0,COUNTIF(BankAccts,$D2461))</f>
        <v>0</v>
      </c>
    </row>
    <row r="2462" spans="1:14">
      <c r="A2462" s="38">
        <f>IF(Txn!$B1237="","",Txn!$B1237)</f>
        <v>0</v>
      </c>
      <c r="B2462" s="38">
        <f>IF(Txn!$B1237="","",Txn!$C1237)</f>
        <v>0</v>
      </c>
      <c r="C2462" s="39">
        <f>IF(Txn!$B1237="","","تراکنش بانکی")</f>
        <v>0</v>
      </c>
      <c r="D2462" s="38">
        <f>IF(Txn!$B1237="","",IF(IF(Txn!$U1237="TRF",Txn!$Y1237,Txn!$Z1237)="","",IF(Txn!$U1237="TRF",Txn!$Y1237,Txn!$Z1237)))</f>
        <v>0</v>
      </c>
      <c r="E2462" s="39">
        <f>IF($D2462="","",IFERROR(VLOOKUP($D2462,AcctTbl,2,0),""))</f>
        <v>0</v>
      </c>
      <c r="F2462" s="39">
        <f>IF($D2462="","",IFERROR(VLOOKUP($D2462,AcctTbl,3,0),""))</f>
        <v>0</v>
      </c>
      <c r="G2462" s="39">
        <f>IF(Txn!$B1237="","",Txn!$D1237)</f>
        <v>0</v>
      </c>
      <c r="H2462" s="38">
        <f>IF(Txn!$B1237="","",Txn!$E1237)</f>
        <v>0</v>
      </c>
      <c r="I2462" s="40">
        <f>IF(Txn!$B1237="",0,Txn!$Q1237)</f>
        <v>0</v>
      </c>
      <c r="J2462" s="40">
        <f>IF(Txn!$B1237="",0,Txn!$R1237)</f>
        <v>0</v>
      </c>
      <c r="K2462" s="41">
        <f>IF($A2462="","",IFERROR(VALUE(MID($A2462,6,2)),""))</f>
        <v>0</v>
      </c>
      <c r="L2462" s="39">
        <f>IF(Txn!$K1237="","","طرف مقابل — "&amp;Txn!$K1237)</f>
        <v>0</v>
      </c>
      <c r="N2462" s="42">
        <f>IF($D2462="",0,COUNTIF(BankAccts,$D2462))</f>
        <v>0</v>
      </c>
    </row>
    <row r="2463" spans="1:14">
      <c r="A2463" s="38">
        <f>IF(Txn!$B1238="","",Txn!$B1238)</f>
        <v>0</v>
      </c>
      <c r="B2463" s="38">
        <f>IF(Txn!$B1238="","",Txn!$C1238)</f>
        <v>0</v>
      </c>
      <c r="C2463" s="39">
        <f>IF(Txn!$B1238="","","تراکنش بانکی")</f>
        <v>0</v>
      </c>
      <c r="D2463" s="38">
        <f>IF(Txn!$B1238="","",IF(Txn!$X1238="","",Txn!$X1238))</f>
        <v>0</v>
      </c>
      <c r="E2463" s="39">
        <f>IF($D2463="","",IFERROR(VLOOKUP($D2463,AcctTbl,2,0),""))</f>
        <v>0</v>
      </c>
      <c r="F2463" s="39">
        <f>IF($D2463="","",IFERROR(VLOOKUP($D2463,AcctTbl,3,0),""))</f>
        <v>0</v>
      </c>
      <c r="G2463" s="39">
        <f>IF(Txn!$B1238="","",Txn!$D1238)</f>
        <v>0</v>
      </c>
      <c r="H2463" s="38">
        <f>IF(Txn!$B1238="","",Txn!$E1238)</f>
        <v>0</v>
      </c>
      <c r="I2463" s="40">
        <f>IF(Txn!$B1238="",0,Txn!$O1238)</f>
        <v>0</v>
      </c>
      <c r="J2463" s="40">
        <f>IF(Txn!$B1238="",0,Txn!$P1238)</f>
        <v>0</v>
      </c>
      <c r="K2463" s="41">
        <f>IF($A2463="","",IFERROR(VALUE(MID($A2463,6,2)),""))</f>
        <v>0</v>
      </c>
      <c r="L2463" s="39">
        <f>IF(Txn!$K1238="","",Txn!$K1238)</f>
        <v>0</v>
      </c>
      <c r="N2463" s="42">
        <f>IF($D2463="",0,COUNTIF(BankAccts,$D2463))</f>
        <v>0</v>
      </c>
    </row>
    <row r="2464" spans="1:14">
      <c r="A2464" s="38">
        <f>IF(Txn!$B1238="","",Txn!$B1238)</f>
        <v>0</v>
      </c>
      <c r="B2464" s="38">
        <f>IF(Txn!$B1238="","",Txn!$C1238)</f>
        <v>0</v>
      </c>
      <c r="C2464" s="39">
        <f>IF(Txn!$B1238="","","تراکنش بانکی")</f>
        <v>0</v>
      </c>
      <c r="D2464" s="38">
        <f>IF(Txn!$B1238="","",IF(IF(Txn!$U1238="TRF",Txn!$Y1238,Txn!$Z1238)="","",IF(Txn!$U1238="TRF",Txn!$Y1238,Txn!$Z1238)))</f>
        <v>0</v>
      </c>
      <c r="E2464" s="39">
        <f>IF($D2464="","",IFERROR(VLOOKUP($D2464,AcctTbl,2,0),""))</f>
        <v>0</v>
      </c>
      <c r="F2464" s="39">
        <f>IF($D2464="","",IFERROR(VLOOKUP($D2464,AcctTbl,3,0),""))</f>
        <v>0</v>
      </c>
      <c r="G2464" s="39">
        <f>IF(Txn!$B1238="","",Txn!$D1238)</f>
        <v>0</v>
      </c>
      <c r="H2464" s="38">
        <f>IF(Txn!$B1238="","",Txn!$E1238)</f>
        <v>0</v>
      </c>
      <c r="I2464" s="40">
        <f>IF(Txn!$B1238="",0,Txn!$Q1238)</f>
        <v>0</v>
      </c>
      <c r="J2464" s="40">
        <f>IF(Txn!$B1238="",0,Txn!$R1238)</f>
        <v>0</v>
      </c>
      <c r="K2464" s="41">
        <f>IF($A2464="","",IFERROR(VALUE(MID($A2464,6,2)),""))</f>
        <v>0</v>
      </c>
      <c r="L2464" s="39">
        <f>IF(Txn!$K1238="","","طرف مقابل — "&amp;Txn!$K1238)</f>
        <v>0</v>
      </c>
      <c r="N2464" s="42">
        <f>IF($D2464="",0,COUNTIF(BankAccts,$D2464))</f>
        <v>0</v>
      </c>
    </row>
    <row r="2465" spans="1:14">
      <c r="A2465" s="38">
        <f>IF(Txn!$B1239="","",Txn!$B1239)</f>
        <v>0</v>
      </c>
      <c r="B2465" s="38">
        <f>IF(Txn!$B1239="","",Txn!$C1239)</f>
        <v>0</v>
      </c>
      <c r="C2465" s="39">
        <f>IF(Txn!$B1239="","","تراکنش بانکی")</f>
        <v>0</v>
      </c>
      <c r="D2465" s="38">
        <f>IF(Txn!$B1239="","",IF(Txn!$X1239="","",Txn!$X1239))</f>
        <v>0</v>
      </c>
      <c r="E2465" s="39">
        <f>IF($D2465="","",IFERROR(VLOOKUP($D2465,AcctTbl,2,0),""))</f>
        <v>0</v>
      </c>
      <c r="F2465" s="39">
        <f>IF($D2465="","",IFERROR(VLOOKUP($D2465,AcctTbl,3,0),""))</f>
        <v>0</v>
      </c>
      <c r="G2465" s="39">
        <f>IF(Txn!$B1239="","",Txn!$D1239)</f>
        <v>0</v>
      </c>
      <c r="H2465" s="38">
        <f>IF(Txn!$B1239="","",Txn!$E1239)</f>
        <v>0</v>
      </c>
      <c r="I2465" s="40">
        <f>IF(Txn!$B1239="",0,Txn!$O1239)</f>
        <v>0</v>
      </c>
      <c r="J2465" s="40">
        <f>IF(Txn!$B1239="",0,Txn!$P1239)</f>
        <v>0</v>
      </c>
      <c r="K2465" s="41">
        <f>IF($A2465="","",IFERROR(VALUE(MID($A2465,6,2)),""))</f>
        <v>0</v>
      </c>
      <c r="L2465" s="39">
        <f>IF(Txn!$K1239="","",Txn!$K1239)</f>
        <v>0</v>
      </c>
      <c r="N2465" s="42">
        <f>IF($D2465="",0,COUNTIF(BankAccts,$D2465))</f>
        <v>0</v>
      </c>
    </row>
    <row r="2466" spans="1:14">
      <c r="A2466" s="38">
        <f>IF(Txn!$B1239="","",Txn!$B1239)</f>
        <v>0</v>
      </c>
      <c r="B2466" s="38">
        <f>IF(Txn!$B1239="","",Txn!$C1239)</f>
        <v>0</v>
      </c>
      <c r="C2466" s="39">
        <f>IF(Txn!$B1239="","","تراکنش بانکی")</f>
        <v>0</v>
      </c>
      <c r="D2466" s="38">
        <f>IF(Txn!$B1239="","",IF(IF(Txn!$U1239="TRF",Txn!$Y1239,Txn!$Z1239)="","",IF(Txn!$U1239="TRF",Txn!$Y1239,Txn!$Z1239)))</f>
        <v>0</v>
      </c>
      <c r="E2466" s="39">
        <f>IF($D2466="","",IFERROR(VLOOKUP($D2466,AcctTbl,2,0),""))</f>
        <v>0</v>
      </c>
      <c r="F2466" s="39">
        <f>IF($D2466="","",IFERROR(VLOOKUP($D2466,AcctTbl,3,0),""))</f>
        <v>0</v>
      </c>
      <c r="G2466" s="39">
        <f>IF(Txn!$B1239="","",Txn!$D1239)</f>
        <v>0</v>
      </c>
      <c r="H2466" s="38">
        <f>IF(Txn!$B1239="","",Txn!$E1239)</f>
        <v>0</v>
      </c>
      <c r="I2466" s="40">
        <f>IF(Txn!$B1239="",0,Txn!$Q1239)</f>
        <v>0</v>
      </c>
      <c r="J2466" s="40">
        <f>IF(Txn!$B1239="",0,Txn!$R1239)</f>
        <v>0</v>
      </c>
      <c r="K2466" s="41">
        <f>IF($A2466="","",IFERROR(VALUE(MID($A2466,6,2)),""))</f>
        <v>0</v>
      </c>
      <c r="L2466" s="39">
        <f>IF(Txn!$K1239="","","طرف مقابل — "&amp;Txn!$K1239)</f>
        <v>0</v>
      </c>
      <c r="N2466" s="42">
        <f>IF($D2466="",0,COUNTIF(BankAccts,$D2466))</f>
        <v>0</v>
      </c>
    </row>
    <row r="2467" spans="1:14">
      <c r="A2467" s="38">
        <f>IF(Txn!$B1240="","",Txn!$B1240)</f>
        <v>0</v>
      </c>
      <c r="B2467" s="38">
        <f>IF(Txn!$B1240="","",Txn!$C1240)</f>
        <v>0</v>
      </c>
      <c r="C2467" s="39">
        <f>IF(Txn!$B1240="","","تراکنش بانکی")</f>
        <v>0</v>
      </c>
      <c r="D2467" s="38">
        <f>IF(Txn!$B1240="","",IF(Txn!$X1240="","",Txn!$X1240))</f>
        <v>0</v>
      </c>
      <c r="E2467" s="39">
        <f>IF($D2467="","",IFERROR(VLOOKUP($D2467,AcctTbl,2,0),""))</f>
        <v>0</v>
      </c>
      <c r="F2467" s="39">
        <f>IF($D2467="","",IFERROR(VLOOKUP($D2467,AcctTbl,3,0),""))</f>
        <v>0</v>
      </c>
      <c r="G2467" s="39">
        <f>IF(Txn!$B1240="","",Txn!$D1240)</f>
        <v>0</v>
      </c>
      <c r="H2467" s="38">
        <f>IF(Txn!$B1240="","",Txn!$E1240)</f>
        <v>0</v>
      </c>
      <c r="I2467" s="40">
        <f>IF(Txn!$B1240="",0,Txn!$O1240)</f>
        <v>0</v>
      </c>
      <c r="J2467" s="40">
        <f>IF(Txn!$B1240="",0,Txn!$P1240)</f>
        <v>0</v>
      </c>
      <c r="K2467" s="41">
        <f>IF($A2467="","",IFERROR(VALUE(MID($A2467,6,2)),""))</f>
        <v>0</v>
      </c>
      <c r="L2467" s="39">
        <f>IF(Txn!$K1240="","",Txn!$K1240)</f>
        <v>0</v>
      </c>
      <c r="N2467" s="42">
        <f>IF($D2467="",0,COUNTIF(BankAccts,$D2467))</f>
        <v>0</v>
      </c>
    </row>
    <row r="2468" spans="1:14">
      <c r="A2468" s="38">
        <f>IF(Txn!$B1240="","",Txn!$B1240)</f>
        <v>0</v>
      </c>
      <c r="B2468" s="38">
        <f>IF(Txn!$B1240="","",Txn!$C1240)</f>
        <v>0</v>
      </c>
      <c r="C2468" s="39">
        <f>IF(Txn!$B1240="","","تراکنش بانکی")</f>
        <v>0</v>
      </c>
      <c r="D2468" s="38">
        <f>IF(Txn!$B1240="","",IF(IF(Txn!$U1240="TRF",Txn!$Y1240,Txn!$Z1240)="","",IF(Txn!$U1240="TRF",Txn!$Y1240,Txn!$Z1240)))</f>
        <v>0</v>
      </c>
      <c r="E2468" s="39">
        <f>IF($D2468="","",IFERROR(VLOOKUP($D2468,AcctTbl,2,0),""))</f>
        <v>0</v>
      </c>
      <c r="F2468" s="39">
        <f>IF($D2468="","",IFERROR(VLOOKUP($D2468,AcctTbl,3,0),""))</f>
        <v>0</v>
      </c>
      <c r="G2468" s="39">
        <f>IF(Txn!$B1240="","",Txn!$D1240)</f>
        <v>0</v>
      </c>
      <c r="H2468" s="38">
        <f>IF(Txn!$B1240="","",Txn!$E1240)</f>
        <v>0</v>
      </c>
      <c r="I2468" s="40">
        <f>IF(Txn!$B1240="",0,Txn!$Q1240)</f>
        <v>0</v>
      </c>
      <c r="J2468" s="40">
        <f>IF(Txn!$B1240="",0,Txn!$R1240)</f>
        <v>0</v>
      </c>
      <c r="K2468" s="41">
        <f>IF($A2468="","",IFERROR(VALUE(MID($A2468,6,2)),""))</f>
        <v>0</v>
      </c>
      <c r="L2468" s="39">
        <f>IF(Txn!$K1240="","","طرف مقابل — "&amp;Txn!$K1240)</f>
        <v>0</v>
      </c>
      <c r="N2468" s="42">
        <f>IF($D2468="",0,COUNTIF(BankAccts,$D2468))</f>
        <v>0</v>
      </c>
    </row>
    <row r="2469" spans="1:14">
      <c r="A2469" s="38">
        <f>IF(Txn!$B1241="","",Txn!$B1241)</f>
        <v>0</v>
      </c>
      <c r="B2469" s="38">
        <f>IF(Txn!$B1241="","",Txn!$C1241)</f>
        <v>0</v>
      </c>
      <c r="C2469" s="39">
        <f>IF(Txn!$B1241="","","تراکنش بانکی")</f>
        <v>0</v>
      </c>
      <c r="D2469" s="38">
        <f>IF(Txn!$B1241="","",IF(Txn!$X1241="","",Txn!$X1241))</f>
        <v>0</v>
      </c>
      <c r="E2469" s="39">
        <f>IF($D2469="","",IFERROR(VLOOKUP($D2469,AcctTbl,2,0),""))</f>
        <v>0</v>
      </c>
      <c r="F2469" s="39">
        <f>IF($D2469="","",IFERROR(VLOOKUP($D2469,AcctTbl,3,0),""))</f>
        <v>0</v>
      </c>
      <c r="G2469" s="39">
        <f>IF(Txn!$B1241="","",Txn!$D1241)</f>
        <v>0</v>
      </c>
      <c r="H2469" s="38">
        <f>IF(Txn!$B1241="","",Txn!$E1241)</f>
        <v>0</v>
      </c>
      <c r="I2469" s="40">
        <f>IF(Txn!$B1241="",0,Txn!$O1241)</f>
        <v>0</v>
      </c>
      <c r="J2469" s="40">
        <f>IF(Txn!$B1241="",0,Txn!$P1241)</f>
        <v>0</v>
      </c>
      <c r="K2469" s="41">
        <f>IF($A2469="","",IFERROR(VALUE(MID($A2469,6,2)),""))</f>
        <v>0</v>
      </c>
      <c r="L2469" s="39">
        <f>IF(Txn!$K1241="","",Txn!$K1241)</f>
        <v>0</v>
      </c>
      <c r="N2469" s="42">
        <f>IF($D2469="",0,COUNTIF(BankAccts,$D2469))</f>
        <v>0</v>
      </c>
    </row>
    <row r="2470" spans="1:14">
      <c r="A2470" s="38">
        <f>IF(Txn!$B1241="","",Txn!$B1241)</f>
        <v>0</v>
      </c>
      <c r="B2470" s="38">
        <f>IF(Txn!$B1241="","",Txn!$C1241)</f>
        <v>0</v>
      </c>
      <c r="C2470" s="39">
        <f>IF(Txn!$B1241="","","تراکنش بانکی")</f>
        <v>0</v>
      </c>
      <c r="D2470" s="38">
        <f>IF(Txn!$B1241="","",IF(IF(Txn!$U1241="TRF",Txn!$Y1241,Txn!$Z1241)="","",IF(Txn!$U1241="TRF",Txn!$Y1241,Txn!$Z1241)))</f>
        <v>0</v>
      </c>
      <c r="E2470" s="39">
        <f>IF($D2470="","",IFERROR(VLOOKUP($D2470,AcctTbl,2,0),""))</f>
        <v>0</v>
      </c>
      <c r="F2470" s="39">
        <f>IF($D2470="","",IFERROR(VLOOKUP($D2470,AcctTbl,3,0),""))</f>
        <v>0</v>
      </c>
      <c r="G2470" s="39">
        <f>IF(Txn!$B1241="","",Txn!$D1241)</f>
        <v>0</v>
      </c>
      <c r="H2470" s="38">
        <f>IF(Txn!$B1241="","",Txn!$E1241)</f>
        <v>0</v>
      </c>
      <c r="I2470" s="40">
        <f>IF(Txn!$B1241="",0,Txn!$Q1241)</f>
        <v>0</v>
      </c>
      <c r="J2470" s="40">
        <f>IF(Txn!$B1241="",0,Txn!$R1241)</f>
        <v>0</v>
      </c>
      <c r="K2470" s="41">
        <f>IF($A2470="","",IFERROR(VALUE(MID($A2470,6,2)),""))</f>
        <v>0</v>
      </c>
      <c r="L2470" s="39">
        <f>IF(Txn!$K1241="","","طرف مقابل — "&amp;Txn!$K1241)</f>
        <v>0</v>
      </c>
      <c r="N2470" s="42">
        <f>IF($D2470="",0,COUNTIF(BankAccts,$D2470))</f>
        <v>0</v>
      </c>
    </row>
    <row r="2471" spans="1:14">
      <c r="A2471" s="38">
        <f>IF(Txn!$B1242="","",Txn!$B1242)</f>
        <v>0</v>
      </c>
      <c r="B2471" s="38">
        <f>IF(Txn!$B1242="","",Txn!$C1242)</f>
        <v>0</v>
      </c>
      <c r="C2471" s="39">
        <f>IF(Txn!$B1242="","","تراکنش بانکی")</f>
        <v>0</v>
      </c>
      <c r="D2471" s="38">
        <f>IF(Txn!$B1242="","",IF(Txn!$X1242="","",Txn!$X1242))</f>
        <v>0</v>
      </c>
      <c r="E2471" s="39">
        <f>IF($D2471="","",IFERROR(VLOOKUP($D2471,AcctTbl,2,0),""))</f>
        <v>0</v>
      </c>
      <c r="F2471" s="39">
        <f>IF($D2471="","",IFERROR(VLOOKUP($D2471,AcctTbl,3,0),""))</f>
        <v>0</v>
      </c>
      <c r="G2471" s="39">
        <f>IF(Txn!$B1242="","",Txn!$D1242)</f>
        <v>0</v>
      </c>
      <c r="H2471" s="38">
        <f>IF(Txn!$B1242="","",Txn!$E1242)</f>
        <v>0</v>
      </c>
      <c r="I2471" s="40">
        <f>IF(Txn!$B1242="",0,Txn!$O1242)</f>
        <v>0</v>
      </c>
      <c r="J2471" s="40">
        <f>IF(Txn!$B1242="",0,Txn!$P1242)</f>
        <v>0</v>
      </c>
      <c r="K2471" s="41">
        <f>IF($A2471="","",IFERROR(VALUE(MID($A2471,6,2)),""))</f>
        <v>0</v>
      </c>
      <c r="L2471" s="39">
        <f>IF(Txn!$K1242="","",Txn!$K1242)</f>
        <v>0</v>
      </c>
      <c r="N2471" s="42">
        <f>IF($D2471="",0,COUNTIF(BankAccts,$D2471))</f>
        <v>0</v>
      </c>
    </row>
    <row r="2472" spans="1:14">
      <c r="A2472" s="38">
        <f>IF(Txn!$B1242="","",Txn!$B1242)</f>
        <v>0</v>
      </c>
      <c r="B2472" s="38">
        <f>IF(Txn!$B1242="","",Txn!$C1242)</f>
        <v>0</v>
      </c>
      <c r="C2472" s="39">
        <f>IF(Txn!$B1242="","","تراکنش بانکی")</f>
        <v>0</v>
      </c>
      <c r="D2472" s="38">
        <f>IF(Txn!$B1242="","",IF(IF(Txn!$U1242="TRF",Txn!$Y1242,Txn!$Z1242)="","",IF(Txn!$U1242="TRF",Txn!$Y1242,Txn!$Z1242)))</f>
        <v>0</v>
      </c>
      <c r="E2472" s="39">
        <f>IF($D2472="","",IFERROR(VLOOKUP($D2472,AcctTbl,2,0),""))</f>
        <v>0</v>
      </c>
      <c r="F2472" s="39">
        <f>IF($D2472="","",IFERROR(VLOOKUP($D2472,AcctTbl,3,0),""))</f>
        <v>0</v>
      </c>
      <c r="G2472" s="39">
        <f>IF(Txn!$B1242="","",Txn!$D1242)</f>
        <v>0</v>
      </c>
      <c r="H2472" s="38">
        <f>IF(Txn!$B1242="","",Txn!$E1242)</f>
        <v>0</v>
      </c>
      <c r="I2472" s="40">
        <f>IF(Txn!$B1242="",0,Txn!$Q1242)</f>
        <v>0</v>
      </c>
      <c r="J2472" s="40">
        <f>IF(Txn!$B1242="",0,Txn!$R1242)</f>
        <v>0</v>
      </c>
      <c r="K2472" s="41">
        <f>IF($A2472="","",IFERROR(VALUE(MID($A2472,6,2)),""))</f>
        <v>0</v>
      </c>
      <c r="L2472" s="39">
        <f>IF(Txn!$K1242="","","طرف مقابل — "&amp;Txn!$K1242)</f>
        <v>0</v>
      </c>
      <c r="N2472" s="42">
        <f>IF($D2472="",0,COUNTIF(BankAccts,$D2472))</f>
        <v>0</v>
      </c>
    </row>
    <row r="2473" spans="1:14">
      <c r="A2473" s="38">
        <f>IF(Txn!$B1243="","",Txn!$B1243)</f>
        <v>0</v>
      </c>
      <c r="B2473" s="38">
        <f>IF(Txn!$B1243="","",Txn!$C1243)</f>
        <v>0</v>
      </c>
      <c r="C2473" s="39">
        <f>IF(Txn!$B1243="","","تراکنش بانکی")</f>
        <v>0</v>
      </c>
      <c r="D2473" s="38">
        <f>IF(Txn!$B1243="","",IF(Txn!$X1243="","",Txn!$X1243))</f>
        <v>0</v>
      </c>
      <c r="E2473" s="39">
        <f>IF($D2473="","",IFERROR(VLOOKUP($D2473,AcctTbl,2,0),""))</f>
        <v>0</v>
      </c>
      <c r="F2473" s="39">
        <f>IF($D2473="","",IFERROR(VLOOKUP($D2473,AcctTbl,3,0),""))</f>
        <v>0</v>
      </c>
      <c r="G2473" s="39">
        <f>IF(Txn!$B1243="","",Txn!$D1243)</f>
        <v>0</v>
      </c>
      <c r="H2473" s="38">
        <f>IF(Txn!$B1243="","",Txn!$E1243)</f>
        <v>0</v>
      </c>
      <c r="I2473" s="40">
        <f>IF(Txn!$B1243="",0,Txn!$O1243)</f>
        <v>0</v>
      </c>
      <c r="J2473" s="40">
        <f>IF(Txn!$B1243="",0,Txn!$P1243)</f>
        <v>0</v>
      </c>
      <c r="K2473" s="41">
        <f>IF($A2473="","",IFERROR(VALUE(MID($A2473,6,2)),""))</f>
        <v>0</v>
      </c>
      <c r="L2473" s="39">
        <f>IF(Txn!$K1243="","",Txn!$K1243)</f>
        <v>0</v>
      </c>
      <c r="N2473" s="42">
        <f>IF($D2473="",0,COUNTIF(BankAccts,$D2473))</f>
        <v>0</v>
      </c>
    </row>
    <row r="2474" spans="1:14">
      <c r="A2474" s="38">
        <f>IF(Txn!$B1243="","",Txn!$B1243)</f>
        <v>0</v>
      </c>
      <c r="B2474" s="38">
        <f>IF(Txn!$B1243="","",Txn!$C1243)</f>
        <v>0</v>
      </c>
      <c r="C2474" s="39">
        <f>IF(Txn!$B1243="","","تراکنش بانکی")</f>
        <v>0</v>
      </c>
      <c r="D2474" s="38">
        <f>IF(Txn!$B1243="","",IF(IF(Txn!$U1243="TRF",Txn!$Y1243,Txn!$Z1243)="","",IF(Txn!$U1243="TRF",Txn!$Y1243,Txn!$Z1243)))</f>
        <v>0</v>
      </c>
      <c r="E2474" s="39">
        <f>IF($D2474="","",IFERROR(VLOOKUP($D2474,AcctTbl,2,0),""))</f>
        <v>0</v>
      </c>
      <c r="F2474" s="39">
        <f>IF($D2474="","",IFERROR(VLOOKUP($D2474,AcctTbl,3,0),""))</f>
        <v>0</v>
      </c>
      <c r="G2474" s="39">
        <f>IF(Txn!$B1243="","",Txn!$D1243)</f>
        <v>0</v>
      </c>
      <c r="H2474" s="38">
        <f>IF(Txn!$B1243="","",Txn!$E1243)</f>
        <v>0</v>
      </c>
      <c r="I2474" s="40">
        <f>IF(Txn!$B1243="",0,Txn!$Q1243)</f>
        <v>0</v>
      </c>
      <c r="J2474" s="40">
        <f>IF(Txn!$B1243="",0,Txn!$R1243)</f>
        <v>0</v>
      </c>
      <c r="K2474" s="41">
        <f>IF($A2474="","",IFERROR(VALUE(MID($A2474,6,2)),""))</f>
        <v>0</v>
      </c>
      <c r="L2474" s="39">
        <f>IF(Txn!$K1243="","","طرف مقابل — "&amp;Txn!$K1243)</f>
        <v>0</v>
      </c>
      <c r="N2474" s="42">
        <f>IF($D2474="",0,COUNTIF(BankAccts,$D2474))</f>
        <v>0</v>
      </c>
    </row>
    <row r="2475" spans="1:14">
      <c r="A2475" s="38">
        <f>IF(Txn!$B1244="","",Txn!$B1244)</f>
        <v>0</v>
      </c>
      <c r="B2475" s="38">
        <f>IF(Txn!$B1244="","",Txn!$C1244)</f>
        <v>0</v>
      </c>
      <c r="C2475" s="39">
        <f>IF(Txn!$B1244="","","تراکنش بانکی")</f>
        <v>0</v>
      </c>
      <c r="D2475" s="38">
        <f>IF(Txn!$B1244="","",IF(Txn!$X1244="","",Txn!$X1244))</f>
        <v>0</v>
      </c>
      <c r="E2475" s="39">
        <f>IF($D2475="","",IFERROR(VLOOKUP($D2475,AcctTbl,2,0),""))</f>
        <v>0</v>
      </c>
      <c r="F2475" s="39">
        <f>IF($D2475="","",IFERROR(VLOOKUP($D2475,AcctTbl,3,0),""))</f>
        <v>0</v>
      </c>
      <c r="G2475" s="39">
        <f>IF(Txn!$B1244="","",Txn!$D1244)</f>
        <v>0</v>
      </c>
      <c r="H2475" s="38">
        <f>IF(Txn!$B1244="","",Txn!$E1244)</f>
        <v>0</v>
      </c>
      <c r="I2475" s="40">
        <f>IF(Txn!$B1244="",0,Txn!$O1244)</f>
        <v>0</v>
      </c>
      <c r="J2475" s="40">
        <f>IF(Txn!$B1244="",0,Txn!$P1244)</f>
        <v>0</v>
      </c>
      <c r="K2475" s="41">
        <f>IF($A2475="","",IFERROR(VALUE(MID($A2475,6,2)),""))</f>
        <v>0</v>
      </c>
      <c r="L2475" s="39">
        <f>IF(Txn!$K1244="","",Txn!$K1244)</f>
        <v>0</v>
      </c>
      <c r="N2475" s="42">
        <f>IF($D2475="",0,COUNTIF(BankAccts,$D2475))</f>
        <v>0</v>
      </c>
    </row>
    <row r="2476" spans="1:14">
      <c r="A2476" s="38">
        <f>IF(Txn!$B1244="","",Txn!$B1244)</f>
        <v>0</v>
      </c>
      <c r="B2476" s="38">
        <f>IF(Txn!$B1244="","",Txn!$C1244)</f>
        <v>0</v>
      </c>
      <c r="C2476" s="39">
        <f>IF(Txn!$B1244="","","تراکنش بانکی")</f>
        <v>0</v>
      </c>
      <c r="D2476" s="38">
        <f>IF(Txn!$B1244="","",IF(IF(Txn!$U1244="TRF",Txn!$Y1244,Txn!$Z1244)="","",IF(Txn!$U1244="TRF",Txn!$Y1244,Txn!$Z1244)))</f>
        <v>0</v>
      </c>
      <c r="E2476" s="39">
        <f>IF($D2476="","",IFERROR(VLOOKUP($D2476,AcctTbl,2,0),""))</f>
        <v>0</v>
      </c>
      <c r="F2476" s="39">
        <f>IF($D2476="","",IFERROR(VLOOKUP($D2476,AcctTbl,3,0),""))</f>
        <v>0</v>
      </c>
      <c r="G2476" s="39">
        <f>IF(Txn!$B1244="","",Txn!$D1244)</f>
        <v>0</v>
      </c>
      <c r="H2476" s="38">
        <f>IF(Txn!$B1244="","",Txn!$E1244)</f>
        <v>0</v>
      </c>
      <c r="I2476" s="40">
        <f>IF(Txn!$B1244="",0,Txn!$Q1244)</f>
        <v>0</v>
      </c>
      <c r="J2476" s="40">
        <f>IF(Txn!$B1244="",0,Txn!$R1244)</f>
        <v>0</v>
      </c>
      <c r="K2476" s="41">
        <f>IF($A2476="","",IFERROR(VALUE(MID($A2476,6,2)),""))</f>
        <v>0</v>
      </c>
      <c r="L2476" s="39">
        <f>IF(Txn!$K1244="","","طرف مقابل — "&amp;Txn!$K1244)</f>
        <v>0</v>
      </c>
      <c r="N2476" s="42">
        <f>IF($D2476="",0,COUNTIF(BankAccts,$D2476))</f>
        <v>0</v>
      </c>
    </row>
    <row r="2477" spans="1:14">
      <c r="A2477" s="38">
        <f>IF(Txn!$B1245="","",Txn!$B1245)</f>
        <v>0</v>
      </c>
      <c r="B2477" s="38">
        <f>IF(Txn!$B1245="","",Txn!$C1245)</f>
        <v>0</v>
      </c>
      <c r="C2477" s="39">
        <f>IF(Txn!$B1245="","","تراکنش بانکی")</f>
        <v>0</v>
      </c>
      <c r="D2477" s="38">
        <f>IF(Txn!$B1245="","",IF(Txn!$X1245="","",Txn!$X1245))</f>
        <v>0</v>
      </c>
      <c r="E2477" s="39">
        <f>IF($D2477="","",IFERROR(VLOOKUP($D2477,AcctTbl,2,0),""))</f>
        <v>0</v>
      </c>
      <c r="F2477" s="39">
        <f>IF($D2477="","",IFERROR(VLOOKUP($D2477,AcctTbl,3,0),""))</f>
        <v>0</v>
      </c>
      <c r="G2477" s="39">
        <f>IF(Txn!$B1245="","",Txn!$D1245)</f>
        <v>0</v>
      </c>
      <c r="H2477" s="38">
        <f>IF(Txn!$B1245="","",Txn!$E1245)</f>
        <v>0</v>
      </c>
      <c r="I2477" s="40">
        <f>IF(Txn!$B1245="",0,Txn!$O1245)</f>
        <v>0</v>
      </c>
      <c r="J2477" s="40">
        <f>IF(Txn!$B1245="",0,Txn!$P1245)</f>
        <v>0</v>
      </c>
      <c r="K2477" s="41">
        <f>IF($A2477="","",IFERROR(VALUE(MID($A2477,6,2)),""))</f>
        <v>0</v>
      </c>
      <c r="L2477" s="39">
        <f>IF(Txn!$K1245="","",Txn!$K1245)</f>
        <v>0</v>
      </c>
      <c r="N2477" s="42">
        <f>IF($D2477="",0,COUNTIF(BankAccts,$D2477))</f>
        <v>0</v>
      </c>
    </row>
    <row r="2478" spans="1:14">
      <c r="A2478" s="38">
        <f>IF(Txn!$B1245="","",Txn!$B1245)</f>
        <v>0</v>
      </c>
      <c r="B2478" s="38">
        <f>IF(Txn!$B1245="","",Txn!$C1245)</f>
        <v>0</v>
      </c>
      <c r="C2478" s="39">
        <f>IF(Txn!$B1245="","","تراکنش بانکی")</f>
        <v>0</v>
      </c>
      <c r="D2478" s="38">
        <f>IF(Txn!$B1245="","",IF(IF(Txn!$U1245="TRF",Txn!$Y1245,Txn!$Z1245)="","",IF(Txn!$U1245="TRF",Txn!$Y1245,Txn!$Z1245)))</f>
        <v>0</v>
      </c>
      <c r="E2478" s="39">
        <f>IF($D2478="","",IFERROR(VLOOKUP($D2478,AcctTbl,2,0),""))</f>
        <v>0</v>
      </c>
      <c r="F2478" s="39">
        <f>IF($D2478="","",IFERROR(VLOOKUP($D2478,AcctTbl,3,0),""))</f>
        <v>0</v>
      </c>
      <c r="G2478" s="39">
        <f>IF(Txn!$B1245="","",Txn!$D1245)</f>
        <v>0</v>
      </c>
      <c r="H2478" s="38">
        <f>IF(Txn!$B1245="","",Txn!$E1245)</f>
        <v>0</v>
      </c>
      <c r="I2478" s="40">
        <f>IF(Txn!$B1245="",0,Txn!$Q1245)</f>
        <v>0</v>
      </c>
      <c r="J2478" s="40">
        <f>IF(Txn!$B1245="",0,Txn!$R1245)</f>
        <v>0</v>
      </c>
      <c r="K2478" s="41">
        <f>IF($A2478="","",IFERROR(VALUE(MID($A2478,6,2)),""))</f>
        <v>0</v>
      </c>
      <c r="L2478" s="39">
        <f>IF(Txn!$K1245="","","طرف مقابل — "&amp;Txn!$K1245)</f>
        <v>0</v>
      </c>
      <c r="N2478" s="42">
        <f>IF($D2478="",0,COUNTIF(BankAccts,$D2478))</f>
        <v>0</v>
      </c>
    </row>
    <row r="2479" spans="1:14">
      <c r="A2479" s="38">
        <f>IF(Txn!$B1246="","",Txn!$B1246)</f>
        <v>0</v>
      </c>
      <c r="B2479" s="38">
        <f>IF(Txn!$B1246="","",Txn!$C1246)</f>
        <v>0</v>
      </c>
      <c r="C2479" s="39">
        <f>IF(Txn!$B1246="","","تراکنش بانکی")</f>
        <v>0</v>
      </c>
      <c r="D2479" s="38">
        <f>IF(Txn!$B1246="","",IF(Txn!$X1246="","",Txn!$X1246))</f>
        <v>0</v>
      </c>
      <c r="E2479" s="39">
        <f>IF($D2479="","",IFERROR(VLOOKUP($D2479,AcctTbl,2,0),""))</f>
        <v>0</v>
      </c>
      <c r="F2479" s="39">
        <f>IF($D2479="","",IFERROR(VLOOKUP($D2479,AcctTbl,3,0),""))</f>
        <v>0</v>
      </c>
      <c r="G2479" s="39">
        <f>IF(Txn!$B1246="","",Txn!$D1246)</f>
        <v>0</v>
      </c>
      <c r="H2479" s="38">
        <f>IF(Txn!$B1246="","",Txn!$E1246)</f>
        <v>0</v>
      </c>
      <c r="I2479" s="40">
        <f>IF(Txn!$B1246="",0,Txn!$O1246)</f>
        <v>0</v>
      </c>
      <c r="J2479" s="40">
        <f>IF(Txn!$B1246="",0,Txn!$P1246)</f>
        <v>0</v>
      </c>
      <c r="K2479" s="41">
        <f>IF($A2479="","",IFERROR(VALUE(MID($A2479,6,2)),""))</f>
        <v>0</v>
      </c>
      <c r="L2479" s="39">
        <f>IF(Txn!$K1246="","",Txn!$K1246)</f>
        <v>0</v>
      </c>
      <c r="N2479" s="42">
        <f>IF($D2479="",0,COUNTIF(BankAccts,$D2479))</f>
        <v>0</v>
      </c>
    </row>
    <row r="2480" spans="1:14">
      <c r="A2480" s="38">
        <f>IF(Txn!$B1246="","",Txn!$B1246)</f>
        <v>0</v>
      </c>
      <c r="B2480" s="38">
        <f>IF(Txn!$B1246="","",Txn!$C1246)</f>
        <v>0</v>
      </c>
      <c r="C2480" s="39">
        <f>IF(Txn!$B1246="","","تراکنش بانکی")</f>
        <v>0</v>
      </c>
      <c r="D2480" s="38">
        <f>IF(Txn!$B1246="","",IF(IF(Txn!$U1246="TRF",Txn!$Y1246,Txn!$Z1246)="","",IF(Txn!$U1246="TRF",Txn!$Y1246,Txn!$Z1246)))</f>
        <v>0</v>
      </c>
      <c r="E2480" s="39">
        <f>IF($D2480="","",IFERROR(VLOOKUP($D2480,AcctTbl,2,0),""))</f>
        <v>0</v>
      </c>
      <c r="F2480" s="39">
        <f>IF($D2480="","",IFERROR(VLOOKUP($D2480,AcctTbl,3,0),""))</f>
        <v>0</v>
      </c>
      <c r="G2480" s="39">
        <f>IF(Txn!$B1246="","",Txn!$D1246)</f>
        <v>0</v>
      </c>
      <c r="H2480" s="38">
        <f>IF(Txn!$B1246="","",Txn!$E1246)</f>
        <v>0</v>
      </c>
      <c r="I2480" s="40">
        <f>IF(Txn!$B1246="",0,Txn!$Q1246)</f>
        <v>0</v>
      </c>
      <c r="J2480" s="40">
        <f>IF(Txn!$B1246="",0,Txn!$R1246)</f>
        <v>0</v>
      </c>
      <c r="K2480" s="41">
        <f>IF($A2480="","",IFERROR(VALUE(MID($A2480,6,2)),""))</f>
        <v>0</v>
      </c>
      <c r="L2480" s="39">
        <f>IF(Txn!$K1246="","","طرف مقابل — "&amp;Txn!$K1246)</f>
        <v>0</v>
      </c>
      <c r="N2480" s="42">
        <f>IF($D2480="",0,COUNTIF(BankAccts,$D2480))</f>
        <v>0</v>
      </c>
    </row>
    <row r="2481" spans="1:14">
      <c r="A2481" s="38">
        <f>IF(Txn!$B1247="","",Txn!$B1247)</f>
        <v>0</v>
      </c>
      <c r="B2481" s="38">
        <f>IF(Txn!$B1247="","",Txn!$C1247)</f>
        <v>0</v>
      </c>
      <c r="C2481" s="39">
        <f>IF(Txn!$B1247="","","تراکنش بانکی")</f>
        <v>0</v>
      </c>
      <c r="D2481" s="38">
        <f>IF(Txn!$B1247="","",IF(Txn!$X1247="","",Txn!$X1247))</f>
        <v>0</v>
      </c>
      <c r="E2481" s="39">
        <f>IF($D2481="","",IFERROR(VLOOKUP($D2481,AcctTbl,2,0),""))</f>
        <v>0</v>
      </c>
      <c r="F2481" s="39">
        <f>IF($D2481="","",IFERROR(VLOOKUP($D2481,AcctTbl,3,0),""))</f>
        <v>0</v>
      </c>
      <c r="G2481" s="39">
        <f>IF(Txn!$B1247="","",Txn!$D1247)</f>
        <v>0</v>
      </c>
      <c r="H2481" s="38">
        <f>IF(Txn!$B1247="","",Txn!$E1247)</f>
        <v>0</v>
      </c>
      <c r="I2481" s="40">
        <f>IF(Txn!$B1247="",0,Txn!$O1247)</f>
        <v>0</v>
      </c>
      <c r="J2481" s="40">
        <f>IF(Txn!$B1247="",0,Txn!$P1247)</f>
        <v>0</v>
      </c>
      <c r="K2481" s="41">
        <f>IF($A2481="","",IFERROR(VALUE(MID($A2481,6,2)),""))</f>
        <v>0</v>
      </c>
      <c r="L2481" s="39">
        <f>IF(Txn!$K1247="","",Txn!$K1247)</f>
        <v>0</v>
      </c>
      <c r="N2481" s="42">
        <f>IF($D2481="",0,COUNTIF(BankAccts,$D2481))</f>
        <v>0</v>
      </c>
    </row>
    <row r="2482" spans="1:14">
      <c r="A2482" s="38">
        <f>IF(Txn!$B1247="","",Txn!$B1247)</f>
        <v>0</v>
      </c>
      <c r="B2482" s="38">
        <f>IF(Txn!$B1247="","",Txn!$C1247)</f>
        <v>0</v>
      </c>
      <c r="C2482" s="39">
        <f>IF(Txn!$B1247="","","تراکنش بانکی")</f>
        <v>0</v>
      </c>
      <c r="D2482" s="38">
        <f>IF(Txn!$B1247="","",IF(IF(Txn!$U1247="TRF",Txn!$Y1247,Txn!$Z1247)="","",IF(Txn!$U1247="TRF",Txn!$Y1247,Txn!$Z1247)))</f>
        <v>0</v>
      </c>
      <c r="E2482" s="39">
        <f>IF($D2482="","",IFERROR(VLOOKUP($D2482,AcctTbl,2,0),""))</f>
        <v>0</v>
      </c>
      <c r="F2482" s="39">
        <f>IF($D2482="","",IFERROR(VLOOKUP($D2482,AcctTbl,3,0),""))</f>
        <v>0</v>
      </c>
      <c r="G2482" s="39">
        <f>IF(Txn!$B1247="","",Txn!$D1247)</f>
        <v>0</v>
      </c>
      <c r="H2482" s="38">
        <f>IF(Txn!$B1247="","",Txn!$E1247)</f>
        <v>0</v>
      </c>
      <c r="I2482" s="40">
        <f>IF(Txn!$B1247="",0,Txn!$Q1247)</f>
        <v>0</v>
      </c>
      <c r="J2482" s="40">
        <f>IF(Txn!$B1247="",0,Txn!$R1247)</f>
        <v>0</v>
      </c>
      <c r="K2482" s="41">
        <f>IF($A2482="","",IFERROR(VALUE(MID($A2482,6,2)),""))</f>
        <v>0</v>
      </c>
      <c r="L2482" s="39">
        <f>IF(Txn!$K1247="","","طرف مقابل — "&amp;Txn!$K1247)</f>
        <v>0</v>
      </c>
      <c r="N2482" s="42">
        <f>IF($D2482="",0,COUNTIF(BankAccts,$D2482))</f>
        <v>0</v>
      </c>
    </row>
    <row r="2483" spans="1:14">
      <c r="A2483" s="38">
        <f>IF(Txn!$B1248="","",Txn!$B1248)</f>
        <v>0</v>
      </c>
      <c r="B2483" s="38">
        <f>IF(Txn!$B1248="","",Txn!$C1248)</f>
        <v>0</v>
      </c>
      <c r="C2483" s="39">
        <f>IF(Txn!$B1248="","","تراکنش بانکی")</f>
        <v>0</v>
      </c>
      <c r="D2483" s="38">
        <f>IF(Txn!$B1248="","",IF(Txn!$X1248="","",Txn!$X1248))</f>
        <v>0</v>
      </c>
      <c r="E2483" s="39">
        <f>IF($D2483="","",IFERROR(VLOOKUP($D2483,AcctTbl,2,0),""))</f>
        <v>0</v>
      </c>
      <c r="F2483" s="39">
        <f>IF($D2483="","",IFERROR(VLOOKUP($D2483,AcctTbl,3,0),""))</f>
        <v>0</v>
      </c>
      <c r="G2483" s="39">
        <f>IF(Txn!$B1248="","",Txn!$D1248)</f>
        <v>0</v>
      </c>
      <c r="H2483" s="38">
        <f>IF(Txn!$B1248="","",Txn!$E1248)</f>
        <v>0</v>
      </c>
      <c r="I2483" s="40">
        <f>IF(Txn!$B1248="",0,Txn!$O1248)</f>
        <v>0</v>
      </c>
      <c r="J2483" s="40">
        <f>IF(Txn!$B1248="",0,Txn!$P1248)</f>
        <v>0</v>
      </c>
      <c r="K2483" s="41">
        <f>IF($A2483="","",IFERROR(VALUE(MID($A2483,6,2)),""))</f>
        <v>0</v>
      </c>
      <c r="L2483" s="39">
        <f>IF(Txn!$K1248="","",Txn!$K1248)</f>
        <v>0</v>
      </c>
      <c r="N2483" s="42">
        <f>IF($D2483="",0,COUNTIF(BankAccts,$D2483))</f>
        <v>0</v>
      </c>
    </row>
    <row r="2484" spans="1:14">
      <c r="A2484" s="38">
        <f>IF(Txn!$B1248="","",Txn!$B1248)</f>
        <v>0</v>
      </c>
      <c r="B2484" s="38">
        <f>IF(Txn!$B1248="","",Txn!$C1248)</f>
        <v>0</v>
      </c>
      <c r="C2484" s="39">
        <f>IF(Txn!$B1248="","","تراکنش بانکی")</f>
        <v>0</v>
      </c>
      <c r="D2484" s="38">
        <f>IF(Txn!$B1248="","",IF(IF(Txn!$U1248="TRF",Txn!$Y1248,Txn!$Z1248)="","",IF(Txn!$U1248="TRF",Txn!$Y1248,Txn!$Z1248)))</f>
        <v>0</v>
      </c>
      <c r="E2484" s="39">
        <f>IF($D2484="","",IFERROR(VLOOKUP($D2484,AcctTbl,2,0),""))</f>
        <v>0</v>
      </c>
      <c r="F2484" s="39">
        <f>IF($D2484="","",IFERROR(VLOOKUP($D2484,AcctTbl,3,0),""))</f>
        <v>0</v>
      </c>
      <c r="G2484" s="39">
        <f>IF(Txn!$B1248="","",Txn!$D1248)</f>
        <v>0</v>
      </c>
      <c r="H2484" s="38">
        <f>IF(Txn!$B1248="","",Txn!$E1248)</f>
        <v>0</v>
      </c>
      <c r="I2484" s="40">
        <f>IF(Txn!$B1248="",0,Txn!$Q1248)</f>
        <v>0</v>
      </c>
      <c r="J2484" s="40">
        <f>IF(Txn!$B1248="",0,Txn!$R1248)</f>
        <v>0</v>
      </c>
      <c r="K2484" s="41">
        <f>IF($A2484="","",IFERROR(VALUE(MID($A2484,6,2)),""))</f>
        <v>0</v>
      </c>
      <c r="L2484" s="39">
        <f>IF(Txn!$K1248="","","طرف مقابل — "&amp;Txn!$K1248)</f>
        <v>0</v>
      </c>
      <c r="N2484" s="42">
        <f>IF($D2484="",0,COUNTIF(BankAccts,$D2484))</f>
        <v>0</v>
      </c>
    </row>
    <row r="2485" spans="1:14">
      <c r="A2485" s="38">
        <f>IF(Txn!$B1249="","",Txn!$B1249)</f>
        <v>0</v>
      </c>
      <c r="B2485" s="38">
        <f>IF(Txn!$B1249="","",Txn!$C1249)</f>
        <v>0</v>
      </c>
      <c r="C2485" s="39">
        <f>IF(Txn!$B1249="","","تراکنش بانکی")</f>
        <v>0</v>
      </c>
      <c r="D2485" s="38">
        <f>IF(Txn!$B1249="","",IF(Txn!$X1249="","",Txn!$X1249))</f>
        <v>0</v>
      </c>
      <c r="E2485" s="39">
        <f>IF($D2485="","",IFERROR(VLOOKUP($D2485,AcctTbl,2,0),""))</f>
        <v>0</v>
      </c>
      <c r="F2485" s="39">
        <f>IF($D2485="","",IFERROR(VLOOKUP($D2485,AcctTbl,3,0),""))</f>
        <v>0</v>
      </c>
      <c r="G2485" s="39">
        <f>IF(Txn!$B1249="","",Txn!$D1249)</f>
        <v>0</v>
      </c>
      <c r="H2485" s="38">
        <f>IF(Txn!$B1249="","",Txn!$E1249)</f>
        <v>0</v>
      </c>
      <c r="I2485" s="40">
        <f>IF(Txn!$B1249="",0,Txn!$O1249)</f>
        <v>0</v>
      </c>
      <c r="J2485" s="40">
        <f>IF(Txn!$B1249="",0,Txn!$P1249)</f>
        <v>0</v>
      </c>
      <c r="K2485" s="41">
        <f>IF($A2485="","",IFERROR(VALUE(MID($A2485,6,2)),""))</f>
        <v>0</v>
      </c>
      <c r="L2485" s="39">
        <f>IF(Txn!$K1249="","",Txn!$K1249)</f>
        <v>0</v>
      </c>
      <c r="N2485" s="42">
        <f>IF($D2485="",0,COUNTIF(BankAccts,$D2485))</f>
        <v>0</v>
      </c>
    </row>
    <row r="2486" spans="1:14">
      <c r="A2486" s="38">
        <f>IF(Txn!$B1249="","",Txn!$B1249)</f>
        <v>0</v>
      </c>
      <c r="B2486" s="38">
        <f>IF(Txn!$B1249="","",Txn!$C1249)</f>
        <v>0</v>
      </c>
      <c r="C2486" s="39">
        <f>IF(Txn!$B1249="","","تراکنش بانکی")</f>
        <v>0</v>
      </c>
      <c r="D2486" s="38">
        <f>IF(Txn!$B1249="","",IF(IF(Txn!$U1249="TRF",Txn!$Y1249,Txn!$Z1249)="","",IF(Txn!$U1249="TRF",Txn!$Y1249,Txn!$Z1249)))</f>
        <v>0</v>
      </c>
      <c r="E2486" s="39">
        <f>IF($D2486="","",IFERROR(VLOOKUP($D2486,AcctTbl,2,0),""))</f>
        <v>0</v>
      </c>
      <c r="F2486" s="39">
        <f>IF($D2486="","",IFERROR(VLOOKUP($D2486,AcctTbl,3,0),""))</f>
        <v>0</v>
      </c>
      <c r="G2486" s="39">
        <f>IF(Txn!$B1249="","",Txn!$D1249)</f>
        <v>0</v>
      </c>
      <c r="H2486" s="38">
        <f>IF(Txn!$B1249="","",Txn!$E1249)</f>
        <v>0</v>
      </c>
      <c r="I2486" s="40">
        <f>IF(Txn!$B1249="",0,Txn!$Q1249)</f>
        <v>0</v>
      </c>
      <c r="J2486" s="40">
        <f>IF(Txn!$B1249="",0,Txn!$R1249)</f>
        <v>0</v>
      </c>
      <c r="K2486" s="41">
        <f>IF($A2486="","",IFERROR(VALUE(MID($A2486,6,2)),""))</f>
        <v>0</v>
      </c>
      <c r="L2486" s="39">
        <f>IF(Txn!$K1249="","","طرف مقابل — "&amp;Txn!$K1249)</f>
        <v>0</v>
      </c>
      <c r="N2486" s="42">
        <f>IF($D2486="",0,COUNTIF(BankAccts,$D2486))</f>
        <v>0</v>
      </c>
    </row>
    <row r="2487" spans="1:14">
      <c r="A2487" s="38">
        <f>IF(Txn!$B1250="","",Txn!$B1250)</f>
        <v>0</v>
      </c>
      <c r="B2487" s="38">
        <f>IF(Txn!$B1250="","",Txn!$C1250)</f>
        <v>0</v>
      </c>
      <c r="C2487" s="39">
        <f>IF(Txn!$B1250="","","تراکنش بانکی")</f>
        <v>0</v>
      </c>
      <c r="D2487" s="38">
        <f>IF(Txn!$B1250="","",IF(Txn!$X1250="","",Txn!$X1250))</f>
        <v>0</v>
      </c>
      <c r="E2487" s="39">
        <f>IF($D2487="","",IFERROR(VLOOKUP($D2487,AcctTbl,2,0),""))</f>
        <v>0</v>
      </c>
      <c r="F2487" s="39">
        <f>IF($D2487="","",IFERROR(VLOOKUP($D2487,AcctTbl,3,0),""))</f>
        <v>0</v>
      </c>
      <c r="G2487" s="39">
        <f>IF(Txn!$B1250="","",Txn!$D1250)</f>
        <v>0</v>
      </c>
      <c r="H2487" s="38">
        <f>IF(Txn!$B1250="","",Txn!$E1250)</f>
        <v>0</v>
      </c>
      <c r="I2487" s="40">
        <f>IF(Txn!$B1250="",0,Txn!$O1250)</f>
        <v>0</v>
      </c>
      <c r="J2487" s="40">
        <f>IF(Txn!$B1250="",0,Txn!$P1250)</f>
        <v>0</v>
      </c>
      <c r="K2487" s="41">
        <f>IF($A2487="","",IFERROR(VALUE(MID($A2487,6,2)),""))</f>
        <v>0</v>
      </c>
      <c r="L2487" s="39">
        <f>IF(Txn!$K1250="","",Txn!$K1250)</f>
        <v>0</v>
      </c>
      <c r="N2487" s="42">
        <f>IF($D2487="",0,COUNTIF(BankAccts,$D2487))</f>
        <v>0</v>
      </c>
    </row>
    <row r="2488" spans="1:14">
      <c r="A2488" s="38">
        <f>IF(Txn!$B1250="","",Txn!$B1250)</f>
        <v>0</v>
      </c>
      <c r="B2488" s="38">
        <f>IF(Txn!$B1250="","",Txn!$C1250)</f>
        <v>0</v>
      </c>
      <c r="C2488" s="39">
        <f>IF(Txn!$B1250="","","تراکنش بانکی")</f>
        <v>0</v>
      </c>
      <c r="D2488" s="38">
        <f>IF(Txn!$B1250="","",IF(IF(Txn!$U1250="TRF",Txn!$Y1250,Txn!$Z1250)="","",IF(Txn!$U1250="TRF",Txn!$Y1250,Txn!$Z1250)))</f>
        <v>0</v>
      </c>
      <c r="E2488" s="39">
        <f>IF($D2488="","",IFERROR(VLOOKUP($D2488,AcctTbl,2,0),""))</f>
        <v>0</v>
      </c>
      <c r="F2488" s="39">
        <f>IF($D2488="","",IFERROR(VLOOKUP($D2488,AcctTbl,3,0),""))</f>
        <v>0</v>
      </c>
      <c r="G2488" s="39">
        <f>IF(Txn!$B1250="","",Txn!$D1250)</f>
        <v>0</v>
      </c>
      <c r="H2488" s="38">
        <f>IF(Txn!$B1250="","",Txn!$E1250)</f>
        <v>0</v>
      </c>
      <c r="I2488" s="40">
        <f>IF(Txn!$B1250="",0,Txn!$Q1250)</f>
        <v>0</v>
      </c>
      <c r="J2488" s="40">
        <f>IF(Txn!$B1250="",0,Txn!$R1250)</f>
        <v>0</v>
      </c>
      <c r="K2488" s="41">
        <f>IF($A2488="","",IFERROR(VALUE(MID($A2488,6,2)),""))</f>
        <v>0</v>
      </c>
      <c r="L2488" s="39">
        <f>IF(Txn!$K1250="","","طرف مقابل — "&amp;Txn!$K1250)</f>
        <v>0</v>
      </c>
      <c r="N2488" s="42">
        <f>IF($D2488="",0,COUNTIF(BankAccts,$D2488))</f>
        <v>0</v>
      </c>
    </row>
    <row r="2489" spans="1:14">
      <c r="A2489" s="38">
        <f>IF(Txn!$B1251="","",Txn!$B1251)</f>
        <v>0</v>
      </c>
      <c r="B2489" s="38">
        <f>IF(Txn!$B1251="","",Txn!$C1251)</f>
        <v>0</v>
      </c>
      <c r="C2489" s="39">
        <f>IF(Txn!$B1251="","","تراکنش بانکی")</f>
        <v>0</v>
      </c>
      <c r="D2489" s="38">
        <f>IF(Txn!$B1251="","",IF(Txn!$X1251="","",Txn!$X1251))</f>
        <v>0</v>
      </c>
      <c r="E2489" s="39">
        <f>IF($D2489="","",IFERROR(VLOOKUP($D2489,AcctTbl,2,0),""))</f>
        <v>0</v>
      </c>
      <c r="F2489" s="39">
        <f>IF($D2489="","",IFERROR(VLOOKUP($D2489,AcctTbl,3,0),""))</f>
        <v>0</v>
      </c>
      <c r="G2489" s="39">
        <f>IF(Txn!$B1251="","",Txn!$D1251)</f>
        <v>0</v>
      </c>
      <c r="H2489" s="38">
        <f>IF(Txn!$B1251="","",Txn!$E1251)</f>
        <v>0</v>
      </c>
      <c r="I2489" s="40">
        <f>IF(Txn!$B1251="",0,Txn!$O1251)</f>
        <v>0</v>
      </c>
      <c r="J2489" s="40">
        <f>IF(Txn!$B1251="",0,Txn!$P1251)</f>
        <v>0</v>
      </c>
      <c r="K2489" s="41">
        <f>IF($A2489="","",IFERROR(VALUE(MID($A2489,6,2)),""))</f>
        <v>0</v>
      </c>
      <c r="L2489" s="39">
        <f>IF(Txn!$K1251="","",Txn!$K1251)</f>
        <v>0</v>
      </c>
      <c r="N2489" s="42">
        <f>IF($D2489="",0,COUNTIF(BankAccts,$D2489))</f>
        <v>0</v>
      </c>
    </row>
    <row r="2490" spans="1:14">
      <c r="A2490" s="38">
        <f>IF(Txn!$B1251="","",Txn!$B1251)</f>
        <v>0</v>
      </c>
      <c r="B2490" s="38">
        <f>IF(Txn!$B1251="","",Txn!$C1251)</f>
        <v>0</v>
      </c>
      <c r="C2490" s="39">
        <f>IF(Txn!$B1251="","","تراکنش بانکی")</f>
        <v>0</v>
      </c>
      <c r="D2490" s="38">
        <f>IF(Txn!$B1251="","",IF(IF(Txn!$U1251="TRF",Txn!$Y1251,Txn!$Z1251)="","",IF(Txn!$U1251="TRF",Txn!$Y1251,Txn!$Z1251)))</f>
        <v>0</v>
      </c>
      <c r="E2490" s="39">
        <f>IF($D2490="","",IFERROR(VLOOKUP($D2490,AcctTbl,2,0),""))</f>
        <v>0</v>
      </c>
      <c r="F2490" s="39">
        <f>IF($D2490="","",IFERROR(VLOOKUP($D2490,AcctTbl,3,0),""))</f>
        <v>0</v>
      </c>
      <c r="G2490" s="39">
        <f>IF(Txn!$B1251="","",Txn!$D1251)</f>
        <v>0</v>
      </c>
      <c r="H2490" s="38">
        <f>IF(Txn!$B1251="","",Txn!$E1251)</f>
        <v>0</v>
      </c>
      <c r="I2490" s="40">
        <f>IF(Txn!$B1251="",0,Txn!$Q1251)</f>
        <v>0</v>
      </c>
      <c r="J2490" s="40">
        <f>IF(Txn!$B1251="",0,Txn!$R1251)</f>
        <v>0</v>
      </c>
      <c r="K2490" s="41">
        <f>IF($A2490="","",IFERROR(VALUE(MID($A2490,6,2)),""))</f>
        <v>0</v>
      </c>
      <c r="L2490" s="39">
        <f>IF(Txn!$K1251="","","طرف مقابل — "&amp;Txn!$K1251)</f>
        <v>0</v>
      </c>
      <c r="N2490" s="42">
        <f>IF($D2490="",0,COUNTIF(BankAccts,$D2490))</f>
        <v>0</v>
      </c>
    </row>
    <row r="2491" spans="1:14">
      <c r="A2491" s="38">
        <f>IF(Txn!$B1252="","",Txn!$B1252)</f>
        <v>0</v>
      </c>
      <c r="B2491" s="38">
        <f>IF(Txn!$B1252="","",Txn!$C1252)</f>
        <v>0</v>
      </c>
      <c r="C2491" s="39">
        <f>IF(Txn!$B1252="","","تراکنش بانکی")</f>
        <v>0</v>
      </c>
      <c r="D2491" s="38">
        <f>IF(Txn!$B1252="","",IF(Txn!$X1252="","",Txn!$X1252))</f>
        <v>0</v>
      </c>
      <c r="E2491" s="39">
        <f>IF($D2491="","",IFERROR(VLOOKUP($D2491,AcctTbl,2,0),""))</f>
        <v>0</v>
      </c>
      <c r="F2491" s="39">
        <f>IF($D2491="","",IFERROR(VLOOKUP($D2491,AcctTbl,3,0),""))</f>
        <v>0</v>
      </c>
      <c r="G2491" s="39">
        <f>IF(Txn!$B1252="","",Txn!$D1252)</f>
        <v>0</v>
      </c>
      <c r="H2491" s="38">
        <f>IF(Txn!$B1252="","",Txn!$E1252)</f>
        <v>0</v>
      </c>
      <c r="I2491" s="40">
        <f>IF(Txn!$B1252="",0,Txn!$O1252)</f>
        <v>0</v>
      </c>
      <c r="J2491" s="40">
        <f>IF(Txn!$B1252="",0,Txn!$P1252)</f>
        <v>0</v>
      </c>
      <c r="K2491" s="41">
        <f>IF($A2491="","",IFERROR(VALUE(MID($A2491,6,2)),""))</f>
        <v>0</v>
      </c>
      <c r="L2491" s="39">
        <f>IF(Txn!$K1252="","",Txn!$K1252)</f>
        <v>0</v>
      </c>
      <c r="N2491" s="42">
        <f>IF($D2491="",0,COUNTIF(BankAccts,$D2491))</f>
        <v>0</v>
      </c>
    </row>
    <row r="2492" spans="1:14">
      <c r="A2492" s="38">
        <f>IF(Txn!$B1252="","",Txn!$B1252)</f>
        <v>0</v>
      </c>
      <c r="B2492" s="38">
        <f>IF(Txn!$B1252="","",Txn!$C1252)</f>
        <v>0</v>
      </c>
      <c r="C2492" s="39">
        <f>IF(Txn!$B1252="","","تراکنش بانکی")</f>
        <v>0</v>
      </c>
      <c r="D2492" s="38">
        <f>IF(Txn!$B1252="","",IF(IF(Txn!$U1252="TRF",Txn!$Y1252,Txn!$Z1252)="","",IF(Txn!$U1252="TRF",Txn!$Y1252,Txn!$Z1252)))</f>
        <v>0</v>
      </c>
      <c r="E2492" s="39">
        <f>IF($D2492="","",IFERROR(VLOOKUP($D2492,AcctTbl,2,0),""))</f>
        <v>0</v>
      </c>
      <c r="F2492" s="39">
        <f>IF($D2492="","",IFERROR(VLOOKUP($D2492,AcctTbl,3,0),""))</f>
        <v>0</v>
      </c>
      <c r="G2492" s="39">
        <f>IF(Txn!$B1252="","",Txn!$D1252)</f>
        <v>0</v>
      </c>
      <c r="H2492" s="38">
        <f>IF(Txn!$B1252="","",Txn!$E1252)</f>
        <v>0</v>
      </c>
      <c r="I2492" s="40">
        <f>IF(Txn!$B1252="",0,Txn!$Q1252)</f>
        <v>0</v>
      </c>
      <c r="J2492" s="40">
        <f>IF(Txn!$B1252="",0,Txn!$R1252)</f>
        <v>0</v>
      </c>
      <c r="K2492" s="41">
        <f>IF($A2492="","",IFERROR(VALUE(MID($A2492,6,2)),""))</f>
        <v>0</v>
      </c>
      <c r="L2492" s="39">
        <f>IF(Txn!$K1252="","","طرف مقابل — "&amp;Txn!$K1252)</f>
        <v>0</v>
      </c>
      <c r="N2492" s="42">
        <f>IF($D2492="",0,COUNTIF(BankAccts,$D2492))</f>
        <v>0</v>
      </c>
    </row>
    <row r="2493" spans="1:14">
      <c r="A2493" s="38">
        <f>IF(Txn!$B1253="","",Txn!$B1253)</f>
        <v>0</v>
      </c>
      <c r="B2493" s="38">
        <f>IF(Txn!$B1253="","",Txn!$C1253)</f>
        <v>0</v>
      </c>
      <c r="C2493" s="39">
        <f>IF(Txn!$B1253="","","تراکنش بانکی")</f>
        <v>0</v>
      </c>
      <c r="D2493" s="38">
        <f>IF(Txn!$B1253="","",IF(Txn!$X1253="","",Txn!$X1253))</f>
        <v>0</v>
      </c>
      <c r="E2493" s="39">
        <f>IF($D2493="","",IFERROR(VLOOKUP($D2493,AcctTbl,2,0),""))</f>
        <v>0</v>
      </c>
      <c r="F2493" s="39">
        <f>IF($D2493="","",IFERROR(VLOOKUP($D2493,AcctTbl,3,0),""))</f>
        <v>0</v>
      </c>
      <c r="G2493" s="39">
        <f>IF(Txn!$B1253="","",Txn!$D1253)</f>
        <v>0</v>
      </c>
      <c r="H2493" s="38">
        <f>IF(Txn!$B1253="","",Txn!$E1253)</f>
        <v>0</v>
      </c>
      <c r="I2493" s="40">
        <f>IF(Txn!$B1253="",0,Txn!$O1253)</f>
        <v>0</v>
      </c>
      <c r="J2493" s="40">
        <f>IF(Txn!$B1253="",0,Txn!$P1253)</f>
        <v>0</v>
      </c>
      <c r="K2493" s="41">
        <f>IF($A2493="","",IFERROR(VALUE(MID($A2493,6,2)),""))</f>
        <v>0</v>
      </c>
      <c r="L2493" s="39">
        <f>IF(Txn!$K1253="","",Txn!$K1253)</f>
        <v>0</v>
      </c>
      <c r="N2493" s="42">
        <f>IF($D2493="",0,COUNTIF(BankAccts,$D2493))</f>
        <v>0</v>
      </c>
    </row>
    <row r="2494" spans="1:14">
      <c r="A2494" s="38">
        <f>IF(Txn!$B1253="","",Txn!$B1253)</f>
        <v>0</v>
      </c>
      <c r="B2494" s="38">
        <f>IF(Txn!$B1253="","",Txn!$C1253)</f>
        <v>0</v>
      </c>
      <c r="C2494" s="39">
        <f>IF(Txn!$B1253="","","تراکنش بانکی")</f>
        <v>0</v>
      </c>
      <c r="D2494" s="38">
        <f>IF(Txn!$B1253="","",IF(IF(Txn!$U1253="TRF",Txn!$Y1253,Txn!$Z1253)="","",IF(Txn!$U1253="TRF",Txn!$Y1253,Txn!$Z1253)))</f>
        <v>0</v>
      </c>
      <c r="E2494" s="39">
        <f>IF($D2494="","",IFERROR(VLOOKUP($D2494,AcctTbl,2,0),""))</f>
        <v>0</v>
      </c>
      <c r="F2494" s="39">
        <f>IF($D2494="","",IFERROR(VLOOKUP($D2494,AcctTbl,3,0),""))</f>
        <v>0</v>
      </c>
      <c r="G2494" s="39">
        <f>IF(Txn!$B1253="","",Txn!$D1253)</f>
        <v>0</v>
      </c>
      <c r="H2494" s="38">
        <f>IF(Txn!$B1253="","",Txn!$E1253)</f>
        <v>0</v>
      </c>
      <c r="I2494" s="40">
        <f>IF(Txn!$B1253="",0,Txn!$Q1253)</f>
        <v>0</v>
      </c>
      <c r="J2494" s="40">
        <f>IF(Txn!$B1253="",0,Txn!$R1253)</f>
        <v>0</v>
      </c>
      <c r="K2494" s="41">
        <f>IF($A2494="","",IFERROR(VALUE(MID($A2494,6,2)),""))</f>
        <v>0</v>
      </c>
      <c r="L2494" s="39">
        <f>IF(Txn!$K1253="","","طرف مقابل — "&amp;Txn!$K1253)</f>
        <v>0</v>
      </c>
      <c r="N2494" s="42">
        <f>IF($D2494="",0,COUNTIF(BankAccts,$D2494))</f>
        <v>0</v>
      </c>
    </row>
    <row r="2495" spans="1:14">
      <c r="A2495" s="38">
        <f>IF(Txn!$B1254="","",Txn!$B1254)</f>
        <v>0</v>
      </c>
      <c r="B2495" s="38">
        <f>IF(Txn!$B1254="","",Txn!$C1254)</f>
        <v>0</v>
      </c>
      <c r="C2495" s="39">
        <f>IF(Txn!$B1254="","","تراکنش بانکی")</f>
        <v>0</v>
      </c>
      <c r="D2495" s="38">
        <f>IF(Txn!$B1254="","",IF(Txn!$X1254="","",Txn!$X1254))</f>
        <v>0</v>
      </c>
      <c r="E2495" s="39">
        <f>IF($D2495="","",IFERROR(VLOOKUP($D2495,AcctTbl,2,0),""))</f>
        <v>0</v>
      </c>
      <c r="F2495" s="39">
        <f>IF($D2495="","",IFERROR(VLOOKUP($D2495,AcctTbl,3,0),""))</f>
        <v>0</v>
      </c>
      <c r="G2495" s="39">
        <f>IF(Txn!$B1254="","",Txn!$D1254)</f>
        <v>0</v>
      </c>
      <c r="H2495" s="38">
        <f>IF(Txn!$B1254="","",Txn!$E1254)</f>
        <v>0</v>
      </c>
      <c r="I2495" s="40">
        <f>IF(Txn!$B1254="",0,Txn!$O1254)</f>
        <v>0</v>
      </c>
      <c r="J2495" s="40">
        <f>IF(Txn!$B1254="",0,Txn!$P1254)</f>
        <v>0</v>
      </c>
      <c r="K2495" s="41">
        <f>IF($A2495="","",IFERROR(VALUE(MID($A2495,6,2)),""))</f>
        <v>0</v>
      </c>
      <c r="L2495" s="39">
        <f>IF(Txn!$K1254="","",Txn!$K1254)</f>
        <v>0</v>
      </c>
      <c r="N2495" s="42">
        <f>IF($D2495="",0,COUNTIF(BankAccts,$D2495))</f>
        <v>0</v>
      </c>
    </row>
    <row r="2496" spans="1:14">
      <c r="A2496" s="38">
        <f>IF(Txn!$B1254="","",Txn!$B1254)</f>
        <v>0</v>
      </c>
      <c r="B2496" s="38">
        <f>IF(Txn!$B1254="","",Txn!$C1254)</f>
        <v>0</v>
      </c>
      <c r="C2496" s="39">
        <f>IF(Txn!$B1254="","","تراکنش بانکی")</f>
        <v>0</v>
      </c>
      <c r="D2496" s="38">
        <f>IF(Txn!$B1254="","",IF(IF(Txn!$U1254="TRF",Txn!$Y1254,Txn!$Z1254)="","",IF(Txn!$U1254="TRF",Txn!$Y1254,Txn!$Z1254)))</f>
        <v>0</v>
      </c>
      <c r="E2496" s="39">
        <f>IF($D2496="","",IFERROR(VLOOKUP($D2496,AcctTbl,2,0),""))</f>
        <v>0</v>
      </c>
      <c r="F2496" s="39">
        <f>IF($D2496="","",IFERROR(VLOOKUP($D2496,AcctTbl,3,0),""))</f>
        <v>0</v>
      </c>
      <c r="G2496" s="39">
        <f>IF(Txn!$B1254="","",Txn!$D1254)</f>
        <v>0</v>
      </c>
      <c r="H2496" s="38">
        <f>IF(Txn!$B1254="","",Txn!$E1254)</f>
        <v>0</v>
      </c>
      <c r="I2496" s="40">
        <f>IF(Txn!$B1254="",0,Txn!$Q1254)</f>
        <v>0</v>
      </c>
      <c r="J2496" s="40">
        <f>IF(Txn!$B1254="",0,Txn!$R1254)</f>
        <v>0</v>
      </c>
      <c r="K2496" s="41">
        <f>IF($A2496="","",IFERROR(VALUE(MID($A2496,6,2)),""))</f>
        <v>0</v>
      </c>
      <c r="L2496" s="39">
        <f>IF(Txn!$K1254="","","طرف مقابل — "&amp;Txn!$K1254)</f>
        <v>0</v>
      </c>
      <c r="N2496" s="42">
        <f>IF($D2496="",0,COUNTIF(BankAccts,$D2496))</f>
        <v>0</v>
      </c>
    </row>
    <row r="2497" spans="1:14">
      <c r="A2497" s="38">
        <f>IF(Txn!$B1255="","",Txn!$B1255)</f>
        <v>0</v>
      </c>
      <c r="B2497" s="38">
        <f>IF(Txn!$B1255="","",Txn!$C1255)</f>
        <v>0</v>
      </c>
      <c r="C2497" s="39">
        <f>IF(Txn!$B1255="","","تراکنش بانکی")</f>
        <v>0</v>
      </c>
      <c r="D2497" s="38">
        <f>IF(Txn!$B1255="","",IF(Txn!$X1255="","",Txn!$X1255))</f>
        <v>0</v>
      </c>
      <c r="E2497" s="39">
        <f>IF($D2497="","",IFERROR(VLOOKUP($D2497,AcctTbl,2,0),""))</f>
        <v>0</v>
      </c>
      <c r="F2497" s="39">
        <f>IF($D2497="","",IFERROR(VLOOKUP($D2497,AcctTbl,3,0),""))</f>
        <v>0</v>
      </c>
      <c r="G2497" s="39">
        <f>IF(Txn!$B1255="","",Txn!$D1255)</f>
        <v>0</v>
      </c>
      <c r="H2497" s="38">
        <f>IF(Txn!$B1255="","",Txn!$E1255)</f>
        <v>0</v>
      </c>
      <c r="I2497" s="40">
        <f>IF(Txn!$B1255="",0,Txn!$O1255)</f>
        <v>0</v>
      </c>
      <c r="J2497" s="40">
        <f>IF(Txn!$B1255="",0,Txn!$P1255)</f>
        <v>0</v>
      </c>
      <c r="K2497" s="41">
        <f>IF($A2497="","",IFERROR(VALUE(MID($A2497,6,2)),""))</f>
        <v>0</v>
      </c>
      <c r="L2497" s="39">
        <f>IF(Txn!$K1255="","",Txn!$K1255)</f>
        <v>0</v>
      </c>
      <c r="N2497" s="42">
        <f>IF($D2497="",0,COUNTIF(BankAccts,$D2497))</f>
        <v>0</v>
      </c>
    </row>
    <row r="2498" spans="1:14">
      <c r="A2498" s="38">
        <f>IF(Txn!$B1255="","",Txn!$B1255)</f>
        <v>0</v>
      </c>
      <c r="B2498" s="38">
        <f>IF(Txn!$B1255="","",Txn!$C1255)</f>
        <v>0</v>
      </c>
      <c r="C2498" s="39">
        <f>IF(Txn!$B1255="","","تراکنش بانکی")</f>
        <v>0</v>
      </c>
      <c r="D2498" s="38">
        <f>IF(Txn!$B1255="","",IF(IF(Txn!$U1255="TRF",Txn!$Y1255,Txn!$Z1255)="","",IF(Txn!$U1255="TRF",Txn!$Y1255,Txn!$Z1255)))</f>
        <v>0</v>
      </c>
      <c r="E2498" s="39">
        <f>IF($D2498="","",IFERROR(VLOOKUP($D2498,AcctTbl,2,0),""))</f>
        <v>0</v>
      </c>
      <c r="F2498" s="39">
        <f>IF($D2498="","",IFERROR(VLOOKUP($D2498,AcctTbl,3,0),""))</f>
        <v>0</v>
      </c>
      <c r="G2498" s="39">
        <f>IF(Txn!$B1255="","",Txn!$D1255)</f>
        <v>0</v>
      </c>
      <c r="H2498" s="38">
        <f>IF(Txn!$B1255="","",Txn!$E1255)</f>
        <v>0</v>
      </c>
      <c r="I2498" s="40">
        <f>IF(Txn!$B1255="",0,Txn!$Q1255)</f>
        <v>0</v>
      </c>
      <c r="J2498" s="40">
        <f>IF(Txn!$B1255="",0,Txn!$R1255)</f>
        <v>0</v>
      </c>
      <c r="K2498" s="41">
        <f>IF($A2498="","",IFERROR(VALUE(MID($A2498,6,2)),""))</f>
        <v>0</v>
      </c>
      <c r="L2498" s="39">
        <f>IF(Txn!$K1255="","","طرف مقابل — "&amp;Txn!$K1255)</f>
        <v>0</v>
      </c>
      <c r="N2498" s="42">
        <f>IF($D2498="",0,COUNTIF(BankAccts,$D2498))</f>
        <v>0</v>
      </c>
    </row>
    <row r="2499" spans="1:14">
      <c r="A2499" s="38">
        <f>IF(Txn!$B1256="","",Txn!$B1256)</f>
        <v>0</v>
      </c>
      <c r="B2499" s="38">
        <f>IF(Txn!$B1256="","",Txn!$C1256)</f>
        <v>0</v>
      </c>
      <c r="C2499" s="39">
        <f>IF(Txn!$B1256="","","تراکنش بانکی")</f>
        <v>0</v>
      </c>
      <c r="D2499" s="38">
        <f>IF(Txn!$B1256="","",IF(Txn!$X1256="","",Txn!$X1256))</f>
        <v>0</v>
      </c>
      <c r="E2499" s="39">
        <f>IF($D2499="","",IFERROR(VLOOKUP($D2499,AcctTbl,2,0),""))</f>
        <v>0</v>
      </c>
      <c r="F2499" s="39">
        <f>IF($D2499="","",IFERROR(VLOOKUP($D2499,AcctTbl,3,0),""))</f>
        <v>0</v>
      </c>
      <c r="G2499" s="39">
        <f>IF(Txn!$B1256="","",Txn!$D1256)</f>
        <v>0</v>
      </c>
      <c r="H2499" s="38">
        <f>IF(Txn!$B1256="","",Txn!$E1256)</f>
        <v>0</v>
      </c>
      <c r="I2499" s="40">
        <f>IF(Txn!$B1256="",0,Txn!$O1256)</f>
        <v>0</v>
      </c>
      <c r="J2499" s="40">
        <f>IF(Txn!$B1256="",0,Txn!$P1256)</f>
        <v>0</v>
      </c>
      <c r="K2499" s="41">
        <f>IF($A2499="","",IFERROR(VALUE(MID($A2499,6,2)),""))</f>
        <v>0</v>
      </c>
      <c r="L2499" s="39">
        <f>IF(Txn!$K1256="","",Txn!$K1256)</f>
        <v>0</v>
      </c>
      <c r="N2499" s="42">
        <f>IF($D2499="",0,COUNTIF(BankAccts,$D2499))</f>
        <v>0</v>
      </c>
    </row>
    <row r="2500" spans="1:14">
      <c r="A2500" s="38">
        <f>IF(Txn!$B1256="","",Txn!$B1256)</f>
        <v>0</v>
      </c>
      <c r="B2500" s="38">
        <f>IF(Txn!$B1256="","",Txn!$C1256)</f>
        <v>0</v>
      </c>
      <c r="C2500" s="39">
        <f>IF(Txn!$B1256="","","تراکنش بانکی")</f>
        <v>0</v>
      </c>
      <c r="D2500" s="38">
        <f>IF(Txn!$B1256="","",IF(IF(Txn!$U1256="TRF",Txn!$Y1256,Txn!$Z1256)="","",IF(Txn!$U1256="TRF",Txn!$Y1256,Txn!$Z1256)))</f>
        <v>0</v>
      </c>
      <c r="E2500" s="39">
        <f>IF($D2500="","",IFERROR(VLOOKUP($D2500,AcctTbl,2,0),""))</f>
        <v>0</v>
      </c>
      <c r="F2500" s="39">
        <f>IF($D2500="","",IFERROR(VLOOKUP($D2500,AcctTbl,3,0),""))</f>
        <v>0</v>
      </c>
      <c r="G2500" s="39">
        <f>IF(Txn!$B1256="","",Txn!$D1256)</f>
        <v>0</v>
      </c>
      <c r="H2500" s="38">
        <f>IF(Txn!$B1256="","",Txn!$E1256)</f>
        <v>0</v>
      </c>
      <c r="I2500" s="40">
        <f>IF(Txn!$B1256="",0,Txn!$Q1256)</f>
        <v>0</v>
      </c>
      <c r="J2500" s="40">
        <f>IF(Txn!$B1256="",0,Txn!$R1256)</f>
        <v>0</v>
      </c>
      <c r="K2500" s="41">
        <f>IF($A2500="","",IFERROR(VALUE(MID($A2500,6,2)),""))</f>
        <v>0</v>
      </c>
      <c r="L2500" s="39">
        <f>IF(Txn!$K1256="","","طرف مقابل — "&amp;Txn!$K1256)</f>
        <v>0</v>
      </c>
      <c r="N2500" s="42">
        <f>IF($D2500="",0,COUNTIF(BankAccts,$D2500))</f>
        <v>0</v>
      </c>
    </row>
    <row r="2501" spans="1:14">
      <c r="A2501" s="38">
        <f>IF(Txn!$B1257="","",Txn!$B1257)</f>
        <v>0</v>
      </c>
      <c r="B2501" s="38">
        <f>IF(Txn!$B1257="","",Txn!$C1257)</f>
        <v>0</v>
      </c>
      <c r="C2501" s="39">
        <f>IF(Txn!$B1257="","","تراکنش بانکی")</f>
        <v>0</v>
      </c>
      <c r="D2501" s="38">
        <f>IF(Txn!$B1257="","",IF(Txn!$X1257="","",Txn!$X1257))</f>
        <v>0</v>
      </c>
      <c r="E2501" s="39">
        <f>IF($D2501="","",IFERROR(VLOOKUP($D2501,AcctTbl,2,0),""))</f>
        <v>0</v>
      </c>
      <c r="F2501" s="39">
        <f>IF($D2501="","",IFERROR(VLOOKUP($D2501,AcctTbl,3,0),""))</f>
        <v>0</v>
      </c>
      <c r="G2501" s="39">
        <f>IF(Txn!$B1257="","",Txn!$D1257)</f>
        <v>0</v>
      </c>
      <c r="H2501" s="38">
        <f>IF(Txn!$B1257="","",Txn!$E1257)</f>
        <v>0</v>
      </c>
      <c r="I2501" s="40">
        <f>IF(Txn!$B1257="",0,Txn!$O1257)</f>
        <v>0</v>
      </c>
      <c r="J2501" s="40">
        <f>IF(Txn!$B1257="",0,Txn!$P1257)</f>
        <v>0</v>
      </c>
      <c r="K2501" s="41">
        <f>IF($A2501="","",IFERROR(VALUE(MID($A2501,6,2)),""))</f>
        <v>0</v>
      </c>
      <c r="L2501" s="39">
        <f>IF(Txn!$K1257="","",Txn!$K1257)</f>
        <v>0</v>
      </c>
      <c r="N2501" s="42">
        <f>IF($D2501="",0,COUNTIF(BankAccts,$D2501))</f>
        <v>0</v>
      </c>
    </row>
    <row r="2502" spans="1:14">
      <c r="A2502" s="38">
        <f>IF(Txn!$B1257="","",Txn!$B1257)</f>
        <v>0</v>
      </c>
      <c r="B2502" s="38">
        <f>IF(Txn!$B1257="","",Txn!$C1257)</f>
        <v>0</v>
      </c>
      <c r="C2502" s="39">
        <f>IF(Txn!$B1257="","","تراکنش بانکی")</f>
        <v>0</v>
      </c>
      <c r="D2502" s="38">
        <f>IF(Txn!$B1257="","",IF(IF(Txn!$U1257="TRF",Txn!$Y1257,Txn!$Z1257)="","",IF(Txn!$U1257="TRF",Txn!$Y1257,Txn!$Z1257)))</f>
        <v>0</v>
      </c>
      <c r="E2502" s="39">
        <f>IF($D2502="","",IFERROR(VLOOKUP($D2502,AcctTbl,2,0),""))</f>
        <v>0</v>
      </c>
      <c r="F2502" s="39">
        <f>IF($D2502="","",IFERROR(VLOOKUP($D2502,AcctTbl,3,0),""))</f>
        <v>0</v>
      </c>
      <c r="G2502" s="39">
        <f>IF(Txn!$B1257="","",Txn!$D1257)</f>
        <v>0</v>
      </c>
      <c r="H2502" s="38">
        <f>IF(Txn!$B1257="","",Txn!$E1257)</f>
        <v>0</v>
      </c>
      <c r="I2502" s="40">
        <f>IF(Txn!$B1257="",0,Txn!$Q1257)</f>
        <v>0</v>
      </c>
      <c r="J2502" s="40">
        <f>IF(Txn!$B1257="",0,Txn!$R1257)</f>
        <v>0</v>
      </c>
      <c r="K2502" s="41">
        <f>IF($A2502="","",IFERROR(VALUE(MID($A2502,6,2)),""))</f>
        <v>0</v>
      </c>
      <c r="L2502" s="39">
        <f>IF(Txn!$K1257="","","طرف مقابل — "&amp;Txn!$K1257)</f>
        <v>0</v>
      </c>
      <c r="N2502" s="42">
        <f>IF($D2502="",0,COUNTIF(BankAccts,$D2502))</f>
        <v>0</v>
      </c>
    </row>
    <row r="2503" spans="1:14">
      <c r="A2503" s="38">
        <f>IF(Txn!$B1258="","",Txn!$B1258)</f>
        <v>0</v>
      </c>
      <c r="B2503" s="38">
        <f>IF(Txn!$B1258="","",Txn!$C1258)</f>
        <v>0</v>
      </c>
      <c r="C2503" s="39">
        <f>IF(Txn!$B1258="","","تراکنش بانکی")</f>
        <v>0</v>
      </c>
      <c r="D2503" s="38">
        <f>IF(Txn!$B1258="","",IF(Txn!$X1258="","",Txn!$X1258))</f>
        <v>0</v>
      </c>
      <c r="E2503" s="39">
        <f>IF($D2503="","",IFERROR(VLOOKUP($D2503,AcctTbl,2,0),""))</f>
        <v>0</v>
      </c>
      <c r="F2503" s="39">
        <f>IF($D2503="","",IFERROR(VLOOKUP($D2503,AcctTbl,3,0),""))</f>
        <v>0</v>
      </c>
      <c r="G2503" s="39">
        <f>IF(Txn!$B1258="","",Txn!$D1258)</f>
        <v>0</v>
      </c>
      <c r="H2503" s="38">
        <f>IF(Txn!$B1258="","",Txn!$E1258)</f>
        <v>0</v>
      </c>
      <c r="I2503" s="40">
        <f>IF(Txn!$B1258="",0,Txn!$O1258)</f>
        <v>0</v>
      </c>
      <c r="J2503" s="40">
        <f>IF(Txn!$B1258="",0,Txn!$P1258)</f>
        <v>0</v>
      </c>
      <c r="K2503" s="41">
        <f>IF($A2503="","",IFERROR(VALUE(MID($A2503,6,2)),""))</f>
        <v>0</v>
      </c>
      <c r="L2503" s="39">
        <f>IF(Txn!$K1258="","",Txn!$K1258)</f>
        <v>0</v>
      </c>
      <c r="N2503" s="42">
        <f>IF($D2503="",0,COUNTIF(BankAccts,$D2503))</f>
        <v>0</v>
      </c>
    </row>
    <row r="2504" spans="1:14">
      <c r="A2504" s="38">
        <f>IF(Txn!$B1258="","",Txn!$B1258)</f>
        <v>0</v>
      </c>
      <c r="B2504" s="38">
        <f>IF(Txn!$B1258="","",Txn!$C1258)</f>
        <v>0</v>
      </c>
      <c r="C2504" s="39">
        <f>IF(Txn!$B1258="","","تراکنش بانکی")</f>
        <v>0</v>
      </c>
      <c r="D2504" s="38">
        <f>IF(Txn!$B1258="","",IF(IF(Txn!$U1258="TRF",Txn!$Y1258,Txn!$Z1258)="","",IF(Txn!$U1258="TRF",Txn!$Y1258,Txn!$Z1258)))</f>
        <v>0</v>
      </c>
      <c r="E2504" s="39">
        <f>IF($D2504="","",IFERROR(VLOOKUP($D2504,AcctTbl,2,0),""))</f>
        <v>0</v>
      </c>
      <c r="F2504" s="39">
        <f>IF($D2504="","",IFERROR(VLOOKUP($D2504,AcctTbl,3,0),""))</f>
        <v>0</v>
      </c>
      <c r="G2504" s="39">
        <f>IF(Txn!$B1258="","",Txn!$D1258)</f>
        <v>0</v>
      </c>
      <c r="H2504" s="38">
        <f>IF(Txn!$B1258="","",Txn!$E1258)</f>
        <v>0</v>
      </c>
      <c r="I2504" s="40">
        <f>IF(Txn!$B1258="",0,Txn!$Q1258)</f>
        <v>0</v>
      </c>
      <c r="J2504" s="40">
        <f>IF(Txn!$B1258="",0,Txn!$R1258)</f>
        <v>0</v>
      </c>
      <c r="K2504" s="41">
        <f>IF($A2504="","",IFERROR(VALUE(MID($A2504,6,2)),""))</f>
        <v>0</v>
      </c>
      <c r="L2504" s="39">
        <f>IF(Txn!$K1258="","","طرف مقابل — "&amp;Txn!$K1258)</f>
        <v>0</v>
      </c>
      <c r="N2504" s="42">
        <f>IF($D2504="",0,COUNTIF(BankAccts,$D2504))</f>
        <v>0</v>
      </c>
    </row>
    <row r="2505" spans="1:14">
      <c r="A2505" s="38">
        <f>IF(Txn!$B1259="","",Txn!$B1259)</f>
        <v>0</v>
      </c>
      <c r="B2505" s="38">
        <f>IF(Txn!$B1259="","",Txn!$C1259)</f>
        <v>0</v>
      </c>
      <c r="C2505" s="39">
        <f>IF(Txn!$B1259="","","تراکنش بانکی")</f>
        <v>0</v>
      </c>
      <c r="D2505" s="38">
        <f>IF(Txn!$B1259="","",IF(Txn!$X1259="","",Txn!$X1259))</f>
        <v>0</v>
      </c>
      <c r="E2505" s="39">
        <f>IF($D2505="","",IFERROR(VLOOKUP($D2505,AcctTbl,2,0),""))</f>
        <v>0</v>
      </c>
      <c r="F2505" s="39">
        <f>IF($D2505="","",IFERROR(VLOOKUP($D2505,AcctTbl,3,0),""))</f>
        <v>0</v>
      </c>
      <c r="G2505" s="39">
        <f>IF(Txn!$B1259="","",Txn!$D1259)</f>
        <v>0</v>
      </c>
      <c r="H2505" s="38">
        <f>IF(Txn!$B1259="","",Txn!$E1259)</f>
        <v>0</v>
      </c>
      <c r="I2505" s="40">
        <f>IF(Txn!$B1259="",0,Txn!$O1259)</f>
        <v>0</v>
      </c>
      <c r="J2505" s="40">
        <f>IF(Txn!$B1259="",0,Txn!$P1259)</f>
        <v>0</v>
      </c>
      <c r="K2505" s="41">
        <f>IF($A2505="","",IFERROR(VALUE(MID($A2505,6,2)),""))</f>
        <v>0</v>
      </c>
      <c r="L2505" s="39">
        <f>IF(Txn!$K1259="","",Txn!$K1259)</f>
        <v>0</v>
      </c>
      <c r="N2505" s="42">
        <f>IF($D2505="",0,COUNTIF(BankAccts,$D2505))</f>
        <v>0</v>
      </c>
    </row>
    <row r="2506" spans="1:14">
      <c r="A2506" s="38">
        <f>IF(Txn!$B1259="","",Txn!$B1259)</f>
        <v>0</v>
      </c>
      <c r="B2506" s="38">
        <f>IF(Txn!$B1259="","",Txn!$C1259)</f>
        <v>0</v>
      </c>
      <c r="C2506" s="39">
        <f>IF(Txn!$B1259="","","تراکنش بانکی")</f>
        <v>0</v>
      </c>
      <c r="D2506" s="38">
        <f>IF(Txn!$B1259="","",IF(IF(Txn!$U1259="TRF",Txn!$Y1259,Txn!$Z1259)="","",IF(Txn!$U1259="TRF",Txn!$Y1259,Txn!$Z1259)))</f>
        <v>0</v>
      </c>
      <c r="E2506" s="39">
        <f>IF($D2506="","",IFERROR(VLOOKUP($D2506,AcctTbl,2,0),""))</f>
        <v>0</v>
      </c>
      <c r="F2506" s="39">
        <f>IF($D2506="","",IFERROR(VLOOKUP($D2506,AcctTbl,3,0),""))</f>
        <v>0</v>
      </c>
      <c r="G2506" s="39">
        <f>IF(Txn!$B1259="","",Txn!$D1259)</f>
        <v>0</v>
      </c>
      <c r="H2506" s="38">
        <f>IF(Txn!$B1259="","",Txn!$E1259)</f>
        <v>0</v>
      </c>
      <c r="I2506" s="40">
        <f>IF(Txn!$B1259="",0,Txn!$Q1259)</f>
        <v>0</v>
      </c>
      <c r="J2506" s="40">
        <f>IF(Txn!$B1259="",0,Txn!$R1259)</f>
        <v>0</v>
      </c>
      <c r="K2506" s="41">
        <f>IF($A2506="","",IFERROR(VALUE(MID($A2506,6,2)),""))</f>
        <v>0</v>
      </c>
      <c r="L2506" s="39">
        <f>IF(Txn!$K1259="","","طرف مقابل — "&amp;Txn!$K1259)</f>
        <v>0</v>
      </c>
      <c r="N2506" s="42">
        <f>IF($D2506="",0,COUNTIF(BankAccts,$D2506))</f>
        <v>0</v>
      </c>
    </row>
    <row r="2507" spans="1:14">
      <c r="A2507" s="38">
        <f>IF(Txn!$B1260="","",Txn!$B1260)</f>
        <v>0</v>
      </c>
      <c r="B2507" s="38">
        <f>IF(Txn!$B1260="","",Txn!$C1260)</f>
        <v>0</v>
      </c>
      <c r="C2507" s="39">
        <f>IF(Txn!$B1260="","","تراکنش بانکی")</f>
        <v>0</v>
      </c>
      <c r="D2507" s="38">
        <f>IF(Txn!$B1260="","",IF(Txn!$X1260="","",Txn!$X1260))</f>
        <v>0</v>
      </c>
      <c r="E2507" s="39">
        <f>IF($D2507="","",IFERROR(VLOOKUP($D2507,AcctTbl,2,0),""))</f>
        <v>0</v>
      </c>
      <c r="F2507" s="39">
        <f>IF($D2507="","",IFERROR(VLOOKUP($D2507,AcctTbl,3,0),""))</f>
        <v>0</v>
      </c>
      <c r="G2507" s="39">
        <f>IF(Txn!$B1260="","",Txn!$D1260)</f>
        <v>0</v>
      </c>
      <c r="H2507" s="38">
        <f>IF(Txn!$B1260="","",Txn!$E1260)</f>
        <v>0</v>
      </c>
      <c r="I2507" s="40">
        <f>IF(Txn!$B1260="",0,Txn!$O1260)</f>
        <v>0</v>
      </c>
      <c r="J2507" s="40">
        <f>IF(Txn!$B1260="",0,Txn!$P1260)</f>
        <v>0</v>
      </c>
      <c r="K2507" s="41">
        <f>IF($A2507="","",IFERROR(VALUE(MID($A2507,6,2)),""))</f>
        <v>0</v>
      </c>
      <c r="L2507" s="39">
        <f>IF(Txn!$K1260="","",Txn!$K1260)</f>
        <v>0</v>
      </c>
      <c r="N2507" s="42">
        <f>IF($D2507="",0,COUNTIF(BankAccts,$D2507))</f>
        <v>0</v>
      </c>
    </row>
    <row r="2508" spans="1:14">
      <c r="A2508" s="38">
        <f>IF(Txn!$B1260="","",Txn!$B1260)</f>
        <v>0</v>
      </c>
      <c r="B2508" s="38">
        <f>IF(Txn!$B1260="","",Txn!$C1260)</f>
        <v>0</v>
      </c>
      <c r="C2508" s="39">
        <f>IF(Txn!$B1260="","","تراکنش بانکی")</f>
        <v>0</v>
      </c>
      <c r="D2508" s="38">
        <f>IF(Txn!$B1260="","",IF(IF(Txn!$U1260="TRF",Txn!$Y1260,Txn!$Z1260)="","",IF(Txn!$U1260="TRF",Txn!$Y1260,Txn!$Z1260)))</f>
        <v>0</v>
      </c>
      <c r="E2508" s="39">
        <f>IF($D2508="","",IFERROR(VLOOKUP($D2508,AcctTbl,2,0),""))</f>
        <v>0</v>
      </c>
      <c r="F2508" s="39">
        <f>IF($D2508="","",IFERROR(VLOOKUP($D2508,AcctTbl,3,0),""))</f>
        <v>0</v>
      </c>
      <c r="G2508" s="39">
        <f>IF(Txn!$B1260="","",Txn!$D1260)</f>
        <v>0</v>
      </c>
      <c r="H2508" s="38">
        <f>IF(Txn!$B1260="","",Txn!$E1260)</f>
        <v>0</v>
      </c>
      <c r="I2508" s="40">
        <f>IF(Txn!$B1260="",0,Txn!$Q1260)</f>
        <v>0</v>
      </c>
      <c r="J2508" s="40">
        <f>IF(Txn!$B1260="",0,Txn!$R1260)</f>
        <v>0</v>
      </c>
      <c r="K2508" s="41">
        <f>IF($A2508="","",IFERROR(VALUE(MID($A2508,6,2)),""))</f>
        <v>0</v>
      </c>
      <c r="L2508" s="39">
        <f>IF(Txn!$K1260="","","طرف مقابل — "&amp;Txn!$K1260)</f>
        <v>0</v>
      </c>
      <c r="N2508" s="42">
        <f>IF($D2508="",0,COUNTIF(BankAccts,$D2508))</f>
        <v>0</v>
      </c>
    </row>
    <row r="2509" spans="1:14">
      <c r="A2509" s="38">
        <f>IF(Txn!$B1261="","",Txn!$B1261)</f>
        <v>0</v>
      </c>
      <c r="B2509" s="38">
        <f>IF(Txn!$B1261="","",Txn!$C1261)</f>
        <v>0</v>
      </c>
      <c r="C2509" s="39">
        <f>IF(Txn!$B1261="","","تراکنش بانکی")</f>
        <v>0</v>
      </c>
      <c r="D2509" s="38">
        <f>IF(Txn!$B1261="","",IF(Txn!$X1261="","",Txn!$X1261))</f>
        <v>0</v>
      </c>
      <c r="E2509" s="39">
        <f>IF($D2509="","",IFERROR(VLOOKUP($D2509,AcctTbl,2,0),""))</f>
        <v>0</v>
      </c>
      <c r="F2509" s="39">
        <f>IF($D2509="","",IFERROR(VLOOKUP($D2509,AcctTbl,3,0),""))</f>
        <v>0</v>
      </c>
      <c r="G2509" s="39">
        <f>IF(Txn!$B1261="","",Txn!$D1261)</f>
        <v>0</v>
      </c>
      <c r="H2509" s="38">
        <f>IF(Txn!$B1261="","",Txn!$E1261)</f>
        <v>0</v>
      </c>
      <c r="I2509" s="40">
        <f>IF(Txn!$B1261="",0,Txn!$O1261)</f>
        <v>0</v>
      </c>
      <c r="J2509" s="40">
        <f>IF(Txn!$B1261="",0,Txn!$P1261)</f>
        <v>0</v>
      </c>
      <c r="K2509" s="41">
        <f>IF($A2509="","",IFERROR(VALUE(MID($A2509,6,2)),""))</f>
        <v>0</v>
      </c>
      <c r="L2509" s="39">
        <f>IF(Txn!$K1261="","",Txn!$K1261)</f>
        <v>0</v>
      </c>
      <c r="N2509" s="42">
        <f>IF($D2509="",0,COUNTIF(BankAccts,$D2509))</f>
        <v>0</v>
      </c>
    </row>
    <row r="2510" spans="1:14">
      <c r="A2510" s="38">
        <f>IF(Txn!$B1261="","",Txn!$B1261)</f>
        <v>0</v>
      </c>
      <c r="B2510" s="38">
        <f>IF(Txn!$B1261="","",Txn!$C1261)</f>
        <v>0</v>
      </c>
      <c r="C2510" s="39">
        <f>IF(Txn!$B1261="","","تراکنش بانکی")</f>
        <v>0</v>
      </c>
      <c r="D2510" s="38">
        <f>IF(Txn!$B1261="","",IF(IF(Txn!$U1261="TRF",Txn!$Y1261,Txn!$Z1261)="","",IF(Txn!$U1261="TRF",Txn!$Y1261,Txn!$Z1261)))</f>
        <v>0</v>
      </c>
      <c r="E2510" s="39">
        <f>IF($D2510="","",IFERROR(VLOOKUP($D2510,AcctTbl,2,0),""))</f>
        <v>0</v>
      </c>
      <c r="F2510" s="39">
        <f>IF($D2510="","",IFERROR(VLOOKUP($D2510,AcctTbl,3,0),""))</f>
        <v>0</v>
      </c>
      <c r="G2510" s="39">
        <f>IF(Txn!$B1261="","",Txn!$D1261)</f>
        <v>0</v>
      </c>
      <c r="H2510" s="38">
        <f>IF(Txn!$B1261="","",Txn!$E1261)</f>
        <v>0</v>
      </c>
      <c r="I2510" s="40">
        <f>IF(Txn!$B1261="",0,Txn!$Q1261)</f>
        <v>0</v>
      </c>
      <c r="J2510" s="40">
        <f>IF(Txn!$B1261="",0,Txn!$R1261)</f>
        <v>0</v>
      </c>
      <c r="K2510" s="41">
        <f>IF($A2510="","",IFERROR(VALUE(MID($A2510,6,2)),""))</f>
        <v>0</v>
      </c>
      <c r="L2510" s="39">
        <f>IF(Txn!$K1261="","","طرف مقابل — "&amp;Txn!$K1261)</f>
        <v>0</v>
      </c>
      <c r="N2510" s="42">
        <f>IF($D2510="",0,COUNTIF(BankAccts,$D2510))</f>
        <v>0</v>
      </c>
    </row>
    <row r="2511" spans="1:14">
      <c r="A2511" s="38">
        <f>IF(Txn!$B1262="","",Txn!$B1262)</f>
        <v>0</v>
      </c>
      <c r="B2511" s="38">
        <f>IF(Txn!$B1262="","",Txn!$C1262)</f>
        <v>0</v>
      </c>
      <c r="C2511" s="39">
        <f>IF(Txn!$B1262="","","تراکنش بانکی")</f>
        <v>0</v>
      </c>
      <c r="D2511" s="38">
        <f>IF(Txn!$B1262="","",IF(Txn!$X1262="","",Txn!$X1262))</f>
        <v>0</v>
      </c>
      <c r="E2511" s="39">
        <f>IF($D2511="","",IFERROR(VLOOKUP($D2511,AcctTbl,2,0),""))</f>
        <v>0</v>
      </c>
      <c r="F2511" s="39">
        <f>IF($D2511="","",IFERROR(VLOOKUP($D2511,AcctTbl,3,0),""))</f>
        <v>0</v>
      </c>
      <c r="G2511" s="39">
        <f>IF(Txn!$B1262="","",Txn!$D1262)</f>
        <v>0</v>
      </c>
      <c r="H2511" s="38">
        <f>IF(Txn!$B1262="","",Txn!$E1262)</f>
        <v>0</v>
      </c>
      <c r="I2511" s="40">
        <f>IF(Txn!$B1262="",0,Txn!$O1262)</f>
        <v>0</v>
      </c>
      <c r="J2511" s="40">
        <f>IF(Txn!$B1262="",0,Txn!$P1262)</f>
        <v>0</v>
      </c>
      <c r="K2511" s="41">
        <f>IF($A2511="","",IFERROR(VALUE(MID($A2511,6,2)),""))</f>
        <v>0</v>
      </c>
      <c r="L2511" s="39">
        <f>IF(Txn!$K1262="","",Txn!$K1262)</f>
        <v>0</v>
      </c>
      <c r="N2511" s="42">
        <f>IF($D2511="",0,COUNTIF(BankAccts,$D2511))</f>
        <v>0</v>
      </c>
    </row>
    <row r="2512" spans="1:14">
      <c r="A2512" s="38">
        <f>IF(Txn!$B1262="","",Txn!$B1262)</f>
        <v>0</v>
      </c>
      <c r="B2512" s="38">
        <f>IF(Txn!$B1262="","",Txn!$C1262)</f>
        <v>0</v>
      </c>
      <c r="C2512" s="39">
        <f>IF(Txn!$B1262="","","تراکنش بانکی")</f>
        <v>0</v>
      </c>
      <c r="D2512" s="38">
        <f>IF(Txn!$B1262="","",IF(IF(Txn!$U1262="TRF",Txn!$Y1262,Txn!$Z1262)="","",IF(Txn!$U1262="TRF",Txn!$Y1262,Txn!$Z1262)))</f>
        <v>0</v>
      </c>
      <c r="E2512" s="39">
        <f>IF($D2512="","",IFERROR(VLOOKUP($D2512,AcctTbl,2,0),""))</f>
        <v>0</v>
      </c>
      <c r="F2512" s="39">
        <f>IF($D2512="","",IFERROR(VLOOKUP($D2512,AcctTbl,3,0),""))</f>
        <v>0</v>
      </c>
      <c r="G2512" s="39">
        <f>IF(Txn!$B1262="","",Txn!$D1262)</f>
        <v>0</v>
      </c>
      <c r="H2512" s="38">
        <f>IF(Txn!$B1262="","",Txn!$E1262)</f>
        <v>0</v>
      </c>
      <c r="I2512" s="40">
        <f>IF(Txn!$B1262="",0,Txn!$Q1262)</f>
        <v>0</v>
      </c>
      <c r="J2512" s="40">
        <f>IF(Txn!$B1262="",0,Txn!$R1262)</f>
        <v>0</v>
      </c>
      <c r="K2512" s="41">
        <f>IF($A2512="","",IFERROR(VALUE(MID($A2512,6,2)),""))</f>
        <v>0</v>
      </c>
      <c r="L2512" s="39">
        <f>IF(Txn!$K1262="","","طرف مقابل — "&amp;Txn!$K1262)</f>
        <v>0</v>
      </c>
      <c r="N2512" s="42">
        <f>IF($D2512="",0,COUNTIF(BankAccts,$D2512))</f>
        <v>0</v>
      </c>
    </row>
    <row r="2513" spans="1:14">
      <c r="A2513" s="38">
        <f>IF(Txn!$B1263="","",Txn!$B1263)</f>
        <v>0</v>
      </c>
      <c r="B2513" s="38">
        <f>IF(Txn!$B1263="","",Txn!$C1263)</f>
        <v>0</v>
      </c>
      <c r="C2513" s="39">
        <f>IF(Txn!$B1263="","","تراکنش بانکی")</f>
        <v>0</v>
      </c>
      <c r="D2513" s="38">
        <f>IF(Txn!$B1263="","",IF(Txn!$X1263="","",Txn!$X1263))</f>
        <v>0</v>
      </c>
      <c r="E2513" s="39">
        <f>IF($D2513="","",IFERROR(VLOOKUP($D2513,AcctTbl,2,0),""))</f>
        <v>0</v>
      </c>
      <c r="F2513" s="39">
        <f>IF($D2513="","",IFERROR(VLOOKUP($D2513,AcctTbl,3,0),""))</f>
        <v>0</v>
      </c>
      <c r="G2513" s="39">
        <f>IF(Txn!$B1263="","",Txn!$D1263)</f>
        <v>0</v>
      </c>
      <c r="H2513" s="38">
        <f>IF(Txn!$B1263="","",Txn!$E1263)</f>
        <v>0</v>
      </c>
      <c r="I2513" s="40">
        <f>IF(Txn!$B1263="",0,Txn!$O1263)</f>
        <v>0</v>
      </c>
      <c r="J2513" s="40">
        <f>IF(Txn!$B1263="",0,Txn!$P1263)</f>
        <v>0</v>
      </c>
      <c r="K2513" s="41">
        <f>IF($A2513="","",IFERROR(VALUE(MID($A2513,6,2)),""))</f>
        <v>0</v>
      </c>
      <c r="L2513" s="39">
        <f>IF(Txn!$K1263="","",Txn!$K1263)</f>
        <v>0</v>
      </c>
      <c r="N2513" s="42">
        <f>IF($D2513="",0,COUNTIF(BankAccts,$D2513))</f>
        <v>0</v>
      </c>
    </row>
    <row r="2514" spans="1:14">
      <c r="A2514" s="38">
        <f>IF(Txn!$B1263="","",Txn!$B1263)</f>
        <v>0</v>
      </c>
      <c r="B2514" s="38">
        <f>IF(Txn!$B1263="","",Txn!$C1263)</f>
        <v>0</v>
      </c>
      <c r="C2514" s="39">
        <f>IF(Txn!$B1263="","","تراکنش بانکی")</f>
        <v>0</v>
      </c>
      <c r="D2514" s="38">
        <f>IF(Txn!$B1263="","",IF(IF(Txn!$U1263="TRF",Txn!$Y1263,Txn!$Z1263)="","",IF(Txn!$U1263="TRF",Txn!$Y1263,Txn!$Z1263)))</f>
        <v>0</v>
      </c>
      <c r="E2514" s="39">
        <f>IF($D2514="","",IFERROR(VLOOKUP($D2514,AcctTbl,2,0),""))</f>
        <v>0</v>
      </c>
      <c r="F2514" s="39">
        <f>IF($D2514="","",IFERROR(VLOOKUP($D2514,AcctTbl,3,0),""))</f>
        <v>0</v>
      </c>
      <c r="G2514" s="39">
        <f>IF(Txn!$B1263="","",Txn!$D1263)</f>
        <v>0</v>
      </c>
      <c r="H2514" s="38">
        <f>IF(Txn!$B1263="","",Txn!$E1263)</f>
        <v>0</v>
      </c>
      <c r="I2514" s="40">
        <f>IF(Txn!$B1263="",0,Txn!$Q1263)</f>
        <v>0</v>
      </c>
      <c r="J2514" s="40">
        <f>IF(Txn!$B1263="",0,Txn!$R1263)</f>
        <v>0</v>
      </c>
      <c r="K2514" s="41">
        <f>IF($A2514="","",IFERROR(VALUE(MID($A2514,6,2)),""))</f>
        <v>0</v>
      </c>
      <c r="L2514" s="39">
        <f>IF(Txn!$K1263="","","طرف مقابل — "&amp;Txn!$K1263)</f>
        <v>0</v>
      </c>
      <c r="N2514" s="42">
        <f>IF($D2514="",0,COUNTIF(BankAccts,$D2514))</f>
        <v>0</v>
      </c>
    </row>
    <row r="2515" spans="1:14">
      <c r="A2515" s="38">
        <f>IF(Txn!$B1264="","",Txn!$B1264)</f>
        <v>0</v>
      </c>
      <c r="B2515" s="38">
        <f>IF(Txn!$B1264="","",Txn!$C1264)</f>
        <v>0</v>
      </c>
      <c r="C2515" s="39">
        <f>IF(Txn!$B1264="","","تراکنش بانکی")</f>
        <v>0</v>
      </c>
      <c r="D2515" s="38">
        <f>IF(Txn!$B1264="","",IF(Txn!$X1264="","",Txn!$X1264))</f>
        <v>0</v>
      </c>
      <c r="E2515" s="39">
        <f>IF($D2515="","",IFERROR(VLOOKUP($D2515,AcctTbl,2,0),""))</f>
        <v>0</v>
      </c>
      <c r="F2515" s="39">
        <f>IF($D2515="","",IFERROR(VLOOKUP($D2515,AcctTbl,3,0),""))</f>
        <v>0</v>
      </c>
      <c r="G2515" s="39">
        <f>IF(Txn!$B1264="","",Txn!$D1264)</f>
        <v>0</v>
      </c>
      <c r="H2515" s="38">
        <f>IF(Txn!$B1264="","",Txn!$E1264)</f>
        <v>0</v>
      </c>
      <c r="I2515" s="40">
        <f>IF(Txn!$B1264="",0,Txn!$O1264)</f>
        <v>0</v>
      </c>
      <c r="J2515" s="40">
        <f>IF(Txn!$B1264="",0,Txn!$P1264)</f>
        <v>0</v>
      </c>
      <c r="K2515" s="41">
        <f>IF($A2515="","",IFERROR(VALUE(MID($A2515,6,2)),""))</f>
        <v>0</v>
      </c>
      <c r="L2515" s="39">
        <f>IF(Txn!$K1264="","",Txn!$K1264)</f>
        <v>0</v>
      </c>
      <c r="N2515" s="42">
        <f>IF($D2515="",0,COUNTIF(BankAccts,$D2515))</f>
        <v>0</v>
      </c>
    </row>
    <row r="2516" spans="1:14">
      <c r="A2516" s="38">
        <f>IF(Txn!$B1264="","",Txn!$B1264)</f>
        <v>0</v>
      </c>
      <c r="B2516" s="38">
        <f>IF(Txn!$B1264="","",Txn!$C1264)</f>
        <v>0</v>
      </c>
      <c r="C2516" s="39">
        <f>IF(Txn!$B1264="","","تراکنش بانکی")</f>
        <v>0</v>
      </c>
      <c r="D2516" s="38">
        <f>IF(Txn!$B1264="","",IF(IF(Txn!$U1264="TRF",Txn!$Y1264,Txn!$Z1264)="","",IF(Txn!$U1264="TRF",Txn!$Y1264,Txn!$Z1264)))</f>
        <v>0</v>
      </c>
      <c r="E2516" s="39">
        <f>IF($D2516="","",IFERROR(VLOOKUP($D2516,AcctTbl,2,0),""))</f>
        <v>0</v>
      </c>
      <c r="F2516" s="39">
        <f>IF($D2516="","",IFERROR(VLOOKUP($D2516,AcctTbl,3,0),""))</f>
        <v>0</v>
      </c>
      <c r="G2516" s="39">
        <f>IF(Txn!$B1264="","",Txn!$D1264)</f>
        <v>0</v>
      </c>
      <c r="H2516" s="38">
        <f>IF(Txn!$B1264="","",Txn!$E1264)</f>
        <v>0</v>
      </c>
      <c r="I2516" s="40">
        <f>IF(Txn!$B1264="",0,Txn!$Q1264)</f>
        <v>0</v>
      </c>
      <c r="J2516" s="40">
        <f>IF(Txn!$B1264="",0,Txn!$R1264)</f>
        <v>0</v>
      </c>
      <c r="K2516" s="41">
        <f>IF($A2516="","",IFERROR(VALUE(MID($A2516,6,2)),""))</f>
        <v>0</v>
      </c>
      <c r="L2516" s="39">
        <f>IF(Txn!$K1264="","","طرف مقابل — "&amp;Txn!$K1264)</f>
        <v>0</v>
      </c>
      <c r="N2516" s="42">
        <f>IF($D2516="",0,COUNTIF(BankAccts,$D2516))</f>
        <v>0</v>
      </c>
    </row>
    <row r="2517" spans="1:14">
      <c r="A2517" s="38">
        <f>IF(Txn!$B1265="","",Txn!$B1265)</f>
        <v>0</v>
      </c>
      <c r="B2517" s="38">
        <f>IF(Txn!$B1265="","",Txn!$C1265)</f>
        <v>0</v>
      </c>
      <c r="C2517" s="39">
        <f>IF(Txn!$B1265="","","تراکنش بانکی")</f>
        <v>0</v>
      </c>
      <c r="D2517" s="38">
        <f>IF(Txn!$B1265="","",IF(Txn!$X1265="","",Txn!$X1265))</f>
        <v>0</v>
      </c>
      <c r="E2517" s="39">
        <f>IF($D2517="","",IFERROR(VLOOKUP($D2517,AcctTbl,2,0),""))</f>
        <v>0</v>
      </c>
      <c r="F2517" s="39">
        <f>IF($D2517="","",IFERROR(VLOOKUP($D2517,AcctTbl,3,0),""))</f>
        <v>0</v>
      </c>
      <c r="G2517" s="39">
        <f>IF(Txn!$B1265="","",Txn!$D1265)</f>
        <v>0</v>
      </c>
      <c r="H2517" s="38">
        <f>IF(Txn!$B1265="","",Txn!$E1265)</f>
        <v>0</v>
      </c>
      <c r="I2517" s="40">
        <f>IF(Txn!$B1265="",0,Txn!$O1265)</f>
        <v>0</v>
      </c>
      <c r="J2517" s="40">
        <f>IF(Txn!$B1265="",0,Txn!$P1265)</f>
        <v>0</v>
      </c>
      <c r="K2517" s="41">
        <f>IF($A2517="","",IFERROR(VALUE(MID($A2517,6,2)),""))</f>
        <v>0</v>
      </c>
      <c r="L2517" s="39">
        <f>IF(Txn!$K1265="","",Txn!$K1265)</f>
        <v>0</v>
      </c>
      <c r="N2517" s="42">
        <f>IF($D2517="",0,COUNTIF(BankAccts,$D2517))</f>
        <v>0</v>
      </c>
    </row>
    <row r="2518" spans="1:14">
      <c r="A2518" s="38">
        <f>IF(Txn!$B1265="","",Txn!$B1265)</f>
        <v>0</v>
      </c>
      <c r="B2518" s="38">
        <f>IF(Txn!$B1265="","",Txn!$C1265)</f>
        <v>0</v>
      </c>
      <c r="C2518" s="39">
        <f>IF(Txn!$B1265="","","تراکنش بانکی")</f>
        <v>0</v>
      </c>
      <c r="D2518" s="38">
        <f>IF(Txn!$B1265="","",IF(IF(Txn!$U1265="TRF",Txn!$Y1265,Txn!$Z1265)="","",IF(Txn!$U1265="TRF",Txn!$Y1265,Txn!$Z1265)))</f>
        <v>0</v>
      </c>
      <c r="E2518" s="39">
        <f>IF($D2518="","",IFERROR(VLOOKUP($D2518,AcctTbl,2,0),""))</f>
        <v>0</v>
      </c>
      <c r="F2518" s="39">
        <f>IF($D2518="","",IFERROR(VLOOKUP($D2518,AcctTbl,3,0),""))</f>
        <v>0</v>
      </c>
      <c r="G2518" s="39">
        <f>IF(Txn!$B1265="","",Txn!$D1265)</f>
        <v>0</v>
      </c>
      <c r="H2518" s="38">
        <f>IF(Txn!$B1265="","",Txn!$E1265)</f>
        <v>0</v>
      </c>
      <c r="I2518" s="40">
        <f>IF(Txn!$B1265="",0,Txn!$Q1265)</f>
        <v>0</v>
      </c>
      <c r="J2518" s="40">
        <f>IF(Txn!$B1265="",0,Txn!$R1265)</f>
        <v>0</v>
      </c>
      <c r="K2518" s="41">
        <f>IF($A2518="","",IFERROR(VALUE(MID($A2518,6,2)),""))</f>
        <v>0</v>
      </c>
      <c r="L2518" s="39">
        <f>IF(Txn!$K1265="","","طرف مقابل — "&amp;Txn!$K1265)</f>
        <v>0</v>
      </c>
      <c r="N2518" s="42">
        <f>IF($D2518="",0,COUNTIF(BankAccts,$D2518))</f>
        <v>0</v>
      </c>
    </row>
    <row r="2519" spans="1:14">
      <c r="A2519" s="38">
        <f>IF(Txn!$B1266="","",Txn!$B1266)</f>
        <v>0</v>
      </c>
      <c r="B2519" s="38">
        <f>IF(Txn!$B1266="","",Txn!$C1266)</f>
        <v>0</v>
      </c>
      <c r="C2519" s="39">
        <f>IF(Txn!$B1266="","","تراکنش بانکی")</f>
        <v>0</v>
      </c>
      <c r="D2519" s="38">
        <f>IF(Txn!$B1266="","",IF(Txn!$X1266="","",Txn!$X1266))</f>
        <v>0</v>
      </c>
      <c r="E2519" s="39">
        <f>IF($D2519="","",IFERROR(VLOOKUP($D2519,AcctTbl,2,0),""))</f>
        <v>0</v>
      </c>
      <c r="F2519" s="39">
        <f>IF($D2519="","",IFERROR(VLOOKUP($D2519,AcctTbl,3,0),""))</f>
        <v>0</v>
      </c>
      <c r="G2519" s="39">
        <f>IF(Txn!$B1266="","",Txn!$D1266)</f>
        <v>0</v>
      </c>
      <c r="H2519" s="38">
        <f>IF(Txn!$B1266="","",Txn!$E1266)</f>
        <v>0</v>
      </c>
      <c r="I2519" s="40">
        <f>IF(Txn!$B1266="",0,Txn!$O1266)</f>
        <v>0</v>
      </c>
      <c r="J2519" s="40">
        <f>IF(Txn!$B1266="",0,Txn!$P1266)</f>
        <v>0</v>
      </c>
      <c r="K2519" s="41">
        <f>IF($A2519="","",IFERROR(VALUE(MID($A2519,6,2)),""))</f>
        <v>0</v>
      </c>
      <c r="L2519" s="39">
        <f>IF(Txn!$K1266="","",Txn!$K1266)</f>
        <v>0</v>
      </c>
      <c r="N2519" s="42">
        <f>IF($D2519="",0,COUNTIF(BankAccts,$D2519))</f>
        <v>0</v>
      </c>
    </row>
    <row r="2520" spans="1:14">
      <c r="A2520" s="38">
        <f>IF(Txn!$B1266="","",Txn!$B1266)</f>
        <v>0</v>
      </c>
      <c r="B2520" s="38">
        <f>IF(Txn!$B1266="","",Txn!$C1266)</f>
        <v>0</v>
      </c>
      <c r="C2520" s="39">
        <f>IF(Txn!$B1266="","","تراکنش بانکی")</f>
        <v>0</v>
      </c>
      <c r="D2520" s="38">
        <f>IF(Txn!$B1266="","",IF(IF(Txn!$U1266="TRF",Txn!$Y1266,Txn!$Z1266)="","",IF(Txn!$U1266="TRF",Txn!$Y1266,Txn!$Z1266)))</f>
        <v>0</v>
      </c>
      <c r="E2520" s="39">
        <f>IF($D2520="","",IFERROR(VLOOKUP($D2520,AcctTbl,2,0),""))</f>
        <v>0</v>
      </c>
      <c r="F2520" s="39">
        <f>IF($D2520="","",IFERROR(VLOOKUP($D2520,AcctTbl,3,0),""))</f>
        <v>0</v>
      </c>
      <c r="G2520" s="39">
        <f>IF(Txn!$B1266="","",Txn!$D1266)</f>
        <v>0</v>
      </c>
      <c r="H2520" s="38">
        <f>IF(Txn!$B1266="","",Txn!$E1266)</f>
        <v>0</v>
      </c>
      <c r="I2520" s="40">
        <f>IF(Txn!$B1266="",0,Txn!$Q1266)</f>
        <v>0</v>
      </c>
      <c r="J2520" s="40">
        <f>IF(Txn!$B1266="",0,Txn!$R1266)</f>
        <v>0</v>
      </c>
      <c r="K2520" s="41">
        <f>IF($A2520="","",IFERROR(VALUE(MID($A2520,6,2)),""))</f>
        <v>0</v>
      </c>
      <c r="L2520" s="39">
        <f>IF(Txn!$K1266="","","طرف مقابل — "&amp;Txn!$K1266)</f>
        <v>0</v>
      </c>
      <c r="N2520" s="42">
        <f>IF($D2520="",0,COUNTIF(BankAccts,$D2520))</f>
        <v>0</v>
      </c>
    </row>
    <row r="2521" spans="1:14">
      <c r="A2521" s="38">
        <f>IF(Txn!$B1267="","",Txn!$B1267)</f>
        <v>0</v>
      </c>
      <c r="B2521" s="38">
        <f>IF(Txn!$B1267="","",Txn!$C1267)</f>
        <v>0</v>
      </c>
      <c r="C2521" s="39">
        <f>IF(Txn!$B1267="","","تراکنش بانکی")</f>
        <v>0</v>
      </c>
      <c r="D2521" s="38">
        <f>IF(Txn!$B1267="","",IF(Txn!$X1267="","",Txn!$X1267))</f>
        <v>0</v>
      </c>
      <c r="E2521" s="39">
        <f>IF($D2521="","",IFERROR(VLOOKUP($D2521,AcctTbl,2,0),""))</f>
        <v>0</v>
      </c>
      <c r="F2521" s="39">
        <f>IF($D2521="","",IFERROR(VLOOKUP($D2521,AcctTbl,3,0),""))</f>
        <v>0</v>
      </c>
      <c r="G2521" s="39">
        <f>IF(Txn!$B1267="","",Txn!$D1267)</f>
        <v>0</v>
      </c>
      <c r="H2521" s="38">
        <f>IF(Txn!$B1267="","",Txn!$E1267)</f>
        <v>0</v>
      </c>
      <c r="I2521" s="40">
        <f>IF(Txn!$B1267="",0,Txn!$O1267)</f>
        <v>0</v>
      </c>
      <c r="J2521" s="40">
        <f>IF(Txn!$B1267="",0,Txn!$P1267)</f>
        <v>0</v>
      </c>
      <c r="K2521" s="41">
        <f>IF($A2521="","",IFERROR(VALUE(MID($A2521,6,2)),""))</f>
        <v>0</v>
      </c>
      <c r="L2521" s="39">
        <f>IF(Txn!$K1267="","",Txn!$K1267)</f>
        <v>0</v>
      </c>
      <c r="N2521" s="42">
        <f>IF($D2521="",0,COUNTIF(BankAccts,$D2521))</f>
        <v>0</v>
      </c>
    </row>
    <row r="2522" spans="1:14">
      <c r="A2522" s="38">
        <f>IF(Txn!$B1267="","",Txn!$B1267)</f>
        <v>0</v>
      </c>
      <c r="B2522" s="38">
        <f>IF(Txn!$B1267="","",Txn!$C1267)</f>
        <v>0</v>
      </c>
      <c r="C2522" s="39">
        <f>IF(Txn!$B1267="","","تراکنش بانکی")</f>
        <v>0</v>
      </c>
      <c r="D2522" s="38">
        <f>IF(Txn!$B1267="","",IF(IF(Txn!$U1267="TRF",Txn!$Y1267,Txn!$Z1267)="","",IF(Txn!$U1267="TRF",Txn!$Y1267,Txn!$Z1267)))</f>
        <v>0</v>
      </c>
      <c r="E2522" s="39">
        <f>IF($D2522="","",IFERROR(VLOOKUP($D2522,AcctTbl,2,0),""))</f>
        <v>0</v>
      </c>
      <c r="F2522" s="39">
        <f>IF($D2522="","",IFERROR(VLOOKUP($D2522,AcctTbl,3,0),""))</f>
        <v>0</v>
      </c>
      <c r="G2522" s="39">
        <f>IF(Txn!$B1267="","",Txn!$D1267)</f>
        <v>0</v>
      </c>
      <c r="H2522" s="38">
        <f>IF(Txn!$B1267="","",Txn!$E1267)</f>
        <v>0</v>
      </c>
      <c r="I2522" s="40">
        <f>IF(Txn!$B1267="",0,Txn!$Q1267)</f>
        <v>0</v>
      </c>
      <c r="J2522" s="40">
        <f>IF(Txn!$B1267="",0,Txn!$R1267)</f>
        <v>0</v>
      </c>
      <c r="K2522" s="41">
        <f>IF($A2522="","",IFERROR(VALUE(MID($A2522,6,2)),""))</f>
        <v>0</v>
      </c>
      <c r="L2522" s="39">
        <f>IF(Txn!$K1267="","","طرف مقابل — "&amp;Txn!$K1267)</f>
        <v>0</v>
      </c>
      <c r="N2522" s="42">
        <f>IF($D2522="",0,COUNTIF(BankAccts,$D2522))</f>
        <v>0</v>
      </c>
    </row>
    <row r="2523" spans="1:14">
      <c r="A2523" s="38">
        <f>IF(Txn!$B1268="","",Txn!$B1268)</f>
        <v>0</v>
      </c>
      <c r="B2523" s="38">
        <f>IF(Txn!$B1268="","",Txn!$C1268)</f>
        <v>0</v>
      </c>
      <c r="C2523" s="39">
        <f>IF(Txn!$B1268="","","تراکنش بانکی")</f>
        <v>0</v>
      </c>
      <c r="D2523" s="38">
        <f>IF(Txn!$B1268="","",IF(Txn!$X1268="","",Txn!$X1268))</f>
        <v>0</v>
      </c>
      <c r="E2523" s="39">
        <f>IF($D2523="","",IFERROR(VLOOKUP($D2523,AcctTbl,2,0),""))</f>
        <v>0</v>
      </c>
      <c r="F2523" s="39">
        <f>IF($D2523="","",IFERROR(VLOOKUP($D2523,AcctTbl,3,0),""))</f>
        <v>0</v>
      </c>
      <c r="G2523" s="39">
        <f>IF(Txn!$B1268="","",Txn!$D1268)</f>
        <v>0</v>
      </c>
      <c r="H2523" s="38">
        <f>IF(Txn!$B1268="","",Txn!$E1268)</f>
        <v>0</v>
      </c>
      <c r="I2523" s="40">
        <f>IF(Txn!$B1268="",0,Txn!$O1268)</f>
        <v>0</v>
      </c>
      <c r="J2523" s="40">
        <f>IF(Txn!$B1268="",0,Txn!$P1268)</f>
        <v>0</v>
      </c>
      <c r="K2523" s="41">
        <f>IF($A2523="","",IFERROR(VALUE(MID($A2523,6,2)),""))</f>
        <v>0</v>
      </c>
      <c r="L2523" s="39">
        <f>IF(Txn!$K1268="","",Txn!$K1268)</f>
        <v>0</v>
      </c>
      <c r="N2523" s="42">
        <f>IF($D2523="",0,COUNTIF(BankAccts,$D2523))</f>
        <v>0</v>
      </c>
    </row>
    <row r="2524" spans="1:14">
      <c r="A2524" s="38">
        <f>IF(Txn!$B1268="","",Txn!$B1268)</f>
        <v>0</v>
      </c>
      <c r="B2524" s="38">
        <f>IF(Txn!$B1268="","",Txn!$C1268)</f>
        <v>0</v>
      </c>
      <c r="C2524" s="39">
        <f>IF(Txn!$B1268="","","تراکنش بانکی")</f>
        <v>0</v>
      </c>
      <c r="D2524" s="38">
        <f>IF(Txn!$B1268="","",IF(IF(Txn!$U1268="TRF",Txn!$Y1268,Txn!$Z1268)="","",IF(Txn!$U1268="TRF",Txn!$Y1268,Txn!$Z1268)))</f>
        <v>0</v>
      </c>
      <c r="E2524" s="39">
        <f>IF($D2524="","",IFERROR(VLOOKUP($D2524,AcctTbl,2,0),""))</f>
        <v>0</v>
      </c>
      <c r="F2524" s="39">
        <f>IF($D2524="","",IFERROR(VLOOKUP($D2524,AcctTbl,3,0),""))</f>
        <v>0</v>
      </c>
      <c r="G2524" s="39">
        <f>IF(Txn!$B1268="","",Txn!$D1268)</f>
        <v>0</v>
      </c>
      <c r="H2524" s="38">
        <f>IF(Txn!$B1268="","",Txn!$E1268)</f>
        <v>0</v>
      </c>
      <c r="I2524" s="40">
        <f>IF(Txn!$B1268="",0,Txn!$Q1268)</f>
        <v>0</v>
      </c>
      <c r="J2524" s="40">
        <f>IF(Txn!$B1268="",0,Txn!$R1268)</f>
        <v>0</v>
      </c>
      <c r="K2524" s="41">
        <f>IF($A2524="","",IFERROR(VALUE(MID($A2524,6,2)),""))</f>
        <v>0</v>
      </c>
      <c r="L2524" s="39">
        <f>IF(Txn!$K1268="","","طرف مقابل — "&amp;Txn!$K1268)</f>
        <v>0</v>
      </c>
      <c r="N2524" s="42">
        <f>IF($D2524="",0,COUNTIF(BankAccts,$D2524))</f>
        <v>0</v>
      </c>
    </row>
    <row r="2525" spans="1:14">
      <c r="A2525" s="38">
        <f>IF(Txn!$B1269="","",Txn!$B1269)</f>
        <v>0</v>
      </c>
      <c r="B2525" s="38">
        <f>IF(Txn!$B1269="","",Txn!$C1269)</f>
        <v>0</v>
      </c>
      <c r="C2525" s="39">
        <f>IF(Txn!$B1269="","","تراکنش بانکی")</f>
        <v>0</v>
      </c>
      <c r="D2525" s="38">
        <f>IF(Txn!$B1269="","",IF(Txn!$X1269="","",Txn!$X1269))</f>
        <v>0</v>
      </c>
      <c r="E2525" s="39">
        <f>IF($D2525="","",IFERROR(VLOOKUP($D2525,AcctTbl,2,0),""))</f>
        <v>0</v>
      </c>
      <c r="F2525" s="39">
        <f>IF($D2525="","",IFERROR(VLOOKUP($D2525,AcctTbl,3,0),""))</f>
        <v>0</v>
      </c>
      <c r="G2525" s="39">
        <f>IF(Txn!$B1269="","",Txn!$D1269)</f>
        <v>0</v>
      </c>
      <c r="H2525" s="38">
        <f>IF(Txn!$B1269="","",Txn!$E1269)</f>
        <v>0</v>
      </c>
      <c r="I2525" s="40">
        <f>IF(Txn!$B1269="",0,Txn!$O1269)</f>
        <v>0</v>
      </c>
      <c r="J2525" s="40">
        <f>IF(Txn!$B1269="",0,Txn!$P1269)</f>
        <v>0</v>
      </c>
      <c r="K2525" s="41">
        <f>IF($A2525="","",IFERROR(VALUE(MID($A2525,6,2)),""))</f>
        <v>0</v>
      </c>
      <c r="L2525" s="39">
        <f>IF(Txn!$K1269="","",Txn!$K1269)</f>
        <v>0</v>
      </c>
      <c r="N2525" s="42">
        <f>IF($D2525="",0,COUNTIF(BankAccts,$D2525))</f>
        <v>0</v>
      </c>
    </row>
    <row r="2526" spans="1:14">
      <c r="A2526" s="38">
        <f>IF(Txn!$B1269="","",Txn!$B1269)</f>
        <v>0</v>
      </c>
      <c r="B2526" s="38">
        <f>IF(Txn!$B1269="","",Txn!$C1269)</f>
        <v>0</v>
      </c>
      <c r="C2526" s="39">
        <f>IF(Txn!$B1269="","","تراکنش بانکی")</f>
        <v>0</v>
      </c>
      <c r="D2526" s="38">
        <f>IF(Txn!$B1269="","",IF(IF(Txn!$U1269="TRF",Txn!$Y1269,Txn!$Z1269)="","",IF(Txn!$U1269="TRF",Txn!$Y1269,Txn!$Z1269)))</f>
        <v>0</v>
      </c>
      <c r="E2526" s="39">
        <f>IF($D2526="","",IFERROR(VLOOKUP($D2526,AcctTbl,2,0),""))</f>
        <v>0</v>
      </c>
      <c r="F2526" s="39">
        <f>IF($D2526="","",IFERROR(VLOOKUP($D2526,AcctTbl,3,0),""))</f>
        <v>0</v>
      </c>
      <c r="G2526" s="39">
        <f>IF(Txn!$B1269="","",Txn!$D1269)</f>
        <v>0</v>
      </c>
      <c r="H2526" s="38">
        <f>IF(Txn!$B1269="","",Txn!$E1269)</f>
        <v>0</v>
      </c>
      <c r="I2526" s="40">
        <f>IF(Txn!$B1269="",0,Txn!$Q1269)</f>
        <v>0</v>
      </c>
      <c r="J2526" s="40">
        <f>IF(Txn!$B1269="",0,Txn!$R1269)</f>
        <v>0</v>
      </c>
      <c r="K2526" s="41">
        <f>IF($A2526="","",IFERROR(VALUE(MID($A2526,6,2)),""))</f>
        <v>0</v>
      </c>
      <c r="L2526" s="39">
        <f>IF(Txn!$K1269="","","طرف مقابل — "&amp;Txn!$K1269)</f>
        <v>0</v>
      </c>
      <c r="N2526" s="42">
        <f>IF($D2526="",0,COUNTIF(BankAccts,$D2526))</f>
        <v>0</v>
      </c>
    </row>
    <row r="2527" spans="1:14">
      <c r="A2527" s="38">
        <f>IF(Txn!$B1270="","",Txn!$B1270)</f>
        <v>0</v>
      </c>
      <c r="B2527" s="38">
        <f>IF(Txn!$B1270="","",Txn!$C1270)</f>
        <v>0</v>
      </c>
      <c r="C2527" s="39">
        <f>IF(Txn!$B1270="","","تراکنش بانکی")</f>
        <v>0</v>
      </c>
      <c r="D2527" s="38">
        <f>IF(Txn!$B1270="","",IF(Txn!$X1270="","",Txn!$X1270))</f>
        <v>0</v>
      </c>
      <c r="E2527" s="39">
        <f>IF($D2527="","",IFERROR(VLOOKUP($D2527,AcctTbl,2,0),""))</f>
        <v>0</v>
      </c>
      <c r="F2527" s="39">
        <f>IF($D2527="","",IFERROR(VLOOKUP($D2527,AcctTbl,3,0),""))</f>
        <v>0</v>
      </c>
      <c r="G2527" s="39">
        <f>IF(Txn!$B1270="","",Txn!$D1270)</f>
        <v>0</v>
      </c>
      <c r="H2527" s="38">
        <f>IF(Txn!$B1270="","",Txn!$E1270)</f>
        <v>0</v>
      </c>
      <c r="I2527" s="40">
        <f>IF(Txn!$B1270="",0,Txn!$O1270)</f>
        <v>0</v>
      </c>
      <c r="J2527" s="40">
        <f>IF(Txn!$B1270="",0,Txn!$P1270)</f>
        <v>0</v>
      </c>
      <c r="K2527" s="41">
        <f>IF($A2527="","",IFERROR(VALUE(MID($A2527,6,2)),""))</f>
        <v>0</v>
      </c>
      <c r="L2527" s="39">
        <f>IF(Txn!$K1270="","",Txn!$K1270)</f>
        <v>0</v>
      </c>
      <c r="N2527" s="42">
        <f>IF($D2527="",0,COUNTIF(BankAccts,$D2527))</f>
        <v>0</v>
      </c>
    </row>
    <row r="2528" spans="1:14">
      <c r="A2528" s="38">
        <f>IF(Txn!$B1270="","",Txn!$B1270)</f>
        <v>0</v>
      </c>
      <c r="B2528" s="38">
        <f>IF(Txn!$B1270="","",Txn!$C1270)</f>
        <v>0</v>
      </c>
      <c r="C2528" s="39">
        <f>IF(Txn!$B1270="","","تراکنش بانکی")</f>
        <v>0</v>
      </c>
      <c r="D2528" s="38">
        <f>IF(Txn!$B1270="","",IF(IF(Txn!$U1270="TRF",Txn!$Y1270,Txn!$Z1270)="","",IF(Txn!$U1270="TRF",Txn!$Y1270,Txn!$Z1270)))</f>
        <v>0</v>
      </c>
      <c r="E2528" s="39">
        <f>IF($D2528="","",IFERROR(VLOOKUP($D2528,AcctTbl,2,0),""))</f>
        <v>0</v>
      </c>
      <c r="F2528" s="39">
        <f>IF($D2528="","",IFERROR(VLOOKUP($D2528,AcctTbl,3,0),""))</f>
        <v>0</v>
      </c>
      <c r="G2528" s="39">
        <f>IF(Txn!$B1270="","",Txn!$D1270)</f>
        <v>0</v>
      </c>
      <c r="H2528" s="38">
        <f>IF(Txn!$B1270="","",Txn!$E1270)</f>
        <v>0</v>
      </c>
      <c r="I2528" s="40">
        <f>IF(Txn!$B1270="",0,Txn!$Q1270)</f>
        <v>0</v>
      </c>
      <c r="J2528" s="40">
        <f>IF(Txn!$B1270="",0,Txn!$R1270)</f>
        <v>0</v>
      </c>
      <c r="K2528" s="41">
        <f>IF($A2528="","",IFERROR(VALUE(MID($A2528,6,2)),""))</f>
        <v>0</v>
      </c>
      <c r="L2528" s="39">
        <f>IF(Txn!$K1270="","","طرف مقابل — "&amp;Txn!$K1270)</f>
        <v>0</v>
      </c>
      <c r="N2528" s="42">
        <f>IF($D2528="",0,COUNTIF(BankAccts,$D2528))</f>
        <v>0</v>
      </c>
    </row>
    <row r="2529" spans="1:14">
      <c r="A2529" s="38">
        <f>IF(Txn!$B1271="","",Txn!$B1271)</f>
        <v>0</v>
      </c>
      <c r="B2529" s="38">
        <f>IF(Txn!$B1271="","",Txn!$C1271)</f>
        <v>0</v>
      </c>
      <c r="C2529" s="39">
        <f>IF(Txn!$B1271="","","تراکنش بانکی")</f>
        <v>0</v>
      </c>
      <c r="D2529" s="38">
        <f>IF(Txn!$B1271="","",IF(Txn!$X1271="","",Txn!$X1271))</f>
        <v>0</v>
      </c>
      <c r="E2529" s="39">
        <f>IF($D2529="","",IFERROR(VLOOKUP($D2529,AcctTbl,2,0),""))</f>
        <v>0</v>
      </c>
      <c r="F2529" s="39">
        <f>IF($D2529="","",IFERROR(VLOOKUP($D2529,AcctTbl,3,0),""))</f>
        <v>0</v>
      </c>
      <c r="G2529" s="39">
        <f>IF(Txn!$B1271="","",Txn!$D1271)</f>
        <v>0</v>
      </c>
      <c r="H2529" s="38">
        <f>IF(Txn!$B1271="","",Txn!$E1271)</f>
        <v>0</v>
      </c>
      <c r="I2529" s="40">
        <f>IF(Txn!$B1271="",0,Txn!$O1271)</f>
        <v>0</v>
      </c>
      <c r="J2529" s="40">
        <f>IF(Txn!$B1271="",0,Txn!$P1271)</f>
        <v>0</v>
      </c>
      <c r="K2529" s="41">
        <f>IF($A2529="","",IFERROR(VALUE(MID($A2529,6,2)),""))</f>
        <v>0</v>
      </c>
      <c r="L2529" s="39">
        <f>IF(Txn!$K1271="","",Txn!$K1271)</f>
        <v>0</v>
      </c>
      <c r="N2529" s="42">
        <f>IF($D2529="",0,COUNTIF(BankAccts,$D2529))</f>
        <v>0</v>
      </c>
    </row>
    <row r="2530" spans="1:14">
      <c r="A2530" s="38">
        <f>IF(Txn!$B1271="","",Txn!$B1271)</f>
        <v>0</v>
      </c>
      <c r="B2530" s="38">
        <f>IF(Txn!$B1271="","",Txn!$C1271)</f>
        <v>0</v>
      </c>
      <c r="C2530" s="39">
        <f>IF(Txn!$B1271="","","تراکنش بانکی")</f>
        <v>0</v>
      </c>
      <c r="D2530" s="38">
        <f>IF(Txn!$B1271="","",IF(IF(Txn!$U1271="TRF",Txn!$Y1271,Txn!$Z1271)="","",IF(Txn!$U1271="TRF",Txn!$Y1271,Txn!$Z1271)))</f>
        <v>0</v>
      </c>
      <c r="E2530" s="39">
        <f>IF($D2530="","",IFERROR(VLOOKUP($D2530,AcctTbl,2,0),""))</f>
        <v>0</v>
      </c>
      <c r="F2530" s="39">
        <f>IF($D2530="","",IFERROR(VLOOKUP($D2530,AcctTbl,3,0),""))</f>
        <v>0</v>
      </c>
      <c r="G2530" s="39">
        <f>IF(Txn!$B1271="","",Txn!$D1271)</f>
        <v>0</v>
      </c>
      <c r="H2530" s="38">
        <f>IF(Txn!$B1271="","",Txn!$E1271)</f>
        <v>0</v>
      </c>
      <c r="I2530" s="40">
        <f>IF(Txn!$B1271="",0,Txn!$Q1271)</f>
        <v>0</v>
      </c>
      <c r="J2530" s="40">
        <f>IF(Txn!$B1271="",0,Txn!$R1271)</f>
        <v>0</v>
      </c>
      <c r="K2530" s="41">
        <f>IF($A2530="","",IFERROR(VALUE(MID($A2530,6,2)),""))</f>
        <v>0</v>
      </c>
      <c r="L2530" s="39">
        <f>IF(Txn!$K1271="","","طرف مقابل — "&amp;Txn!$K1271)</f>
        <v>0</v>
      </c>
      <c r="N2530" s="42">
        <f>IF($D2530="",0,COUNTIF(BankAccts,$D2530))</f>
        <v>0</v>
      </c>
    </row>
    <row r="2531" spans="1:14">
      <c r="A2531" s="38">
        <f>IF(Txn!$B1272="","",Txn!$B1272)</f>
        <v>0</v>
      </c>
      <c r="B2531" s="38">
        <f>IF(Txn!$B1272="","",Txn!$C1272)</f>
        <v>0</v>
      </c>
      <c r="C2531" s="39">
        <f>IF(Txn!$B1272="","","تراکنش بانکی")</f>
        <v>0</v>
      </c>
      <c r="D2531" s="38">
        <f>IF(Txn!$B1272="","",IF(Txn!$X1272="","",Txn!$X1272))</f>
        <v>0</v>
      </c>
      <c r="E2531" s="39">
        <f>IF($D2531="","",IFERROR(VLOOKUP($D2531,AcctTbl,2,0),""))</f>
        <v>0</v>
      </c>
      <c r="F2531" s="39">
        <f>IF($D2531="","",IFERROR(VLOOKUP($D2531,AcctTbl,3,0),""))</f>
        <v>0</v>
      </c>
      <c r="G2531" s="39">
        <f>IF(Txn!$B1272="","",Txn!$D1272)</f>
        <v>0</v>
      </c>
      <c r="H2531" s="38">
        <f>IF(Txn!$B1272="","",Txn!$E1272)</f>
        <v>0</v>
      </c>
      <c r="I2531" s="40">
        <f>IF(Txn!$B1272="",0,Txn!$O1272)</f>
        <v>0</v>
      </c>
      <c r="J2531" s="40">
        <f>IF(Txn!$B1272="",0,Txn!$P1272)</f>
        <v>0</v>
      </c>
      <c r="K2531" s="41">
        <f>IF($A2531="","",IFERROR(VALUE(MID($A2531,6,2)),""))</f>
        <v>0</v>
      </c>
      <c r="L2531" s="39">
        <f>IF(Txn!$K1272="","",Txn!$K1272)</f>
        <v>0</v>
      </c>
      <c r="N2531" s="42">
        <f>IF($D2531="",0,COUNTIF(BankAccts,$D2531))</f>
        <v>0</v>
      </c>
    </row>
    <row r="2532" spans="1:14">
      <c r="A2532" s="38">
        <f>IF(Txn!$B1272="","",Txn!$B1272)</f>
        <v>0</v>
      </c>
      <c r="B2532" s="38">
        <f>IF(Txn!$B1272="","",Txn!$C1272)</f>
        <v>0</v>
      </c>
      <c r="C2532" s="39">
        <f>IF(Txn!$B1272="","","تراکنش بانکی")</f>
        <v>0</v>
      </c>
      <c r="D2532" s="38">
        <f>IF(Txn!$B1272="","",IF(IF(Txn!$U1272="TRF",Txn!$Y1272,Txn!$Z1272)="","",IF(Txn!$U1272="TRF",Txn!$Y1272,Txn!$Z1272)))</f>
        <v>0</v>
      </c>
      <c r="E2532" s="39">
        <f>IF($D2532="","",IFERROR(VLOOKUP($D2532,AcctTbl,2,0),""))</f>
        <v>0</v>
      </c>
      <c r="F2532" s="39">
        <f>IF($D2532="","",IFERROR(VLOOKUP($D2532,AcctTbl,3,0),""))</f>
        <v>0</v>
      </c>
      <c r="G2532" s="39">
        <f>IF(Txn!$B1272="","",Txn!$D1272)</f>
        <v>0</v>
      </c>
      <c r="H2532" s="38">
        <f>IF(Txn!$B1272="","",Txn!$E1272)</f>
        <v>0</v>
      </c>
      <c r="I2532" s="40">
        <f>IF(Txn!$B1272="",0,Txn!$Q1272)</f>
        <v>0</v>
      </c>
      <c r="J2532" s="40">
        <f>IF(Txn!$B1272="",0,Txn!$R1272)</f>
        <v>0</v>
      </c>
      <c r="K2532" s="41">
        <f>IF($A2532="","",IFERROR(VALUE(MID($A2532,6,2)),""))</f>
        <v>0</v>
      </c>
      <c r="L2532" s="39">
        <f>IF(Txn!$K1272="","","طرف مقابل — "&amp;Txn!$K1272)</f>
        <v>0</v>
      </c>
      <c r="N2532" s="42">
        <f>IF($D2532="",0,COUNTIF(BankAccts,$D2532))</f>
        <v>0</v>
      </c>
    </row>
    <row r="2533" spans="1:14">
      <c r="A2533" s="38">
        <f>IF(Txn!$B1273="","",Txn!$B1273)</f>
        <v>0</v>
      </c>
      <c r="B2533" s="38">
        <f>IF(Txn!$B1273="","",Txn!$C1273)</f>
        <v>0</v>
      </c>
      <c r="C2533" s="39">
        <f>IF(Txn!$B1273="","","تراکنش بانکی")</f>
        <v>0</v>
      </c>
      <c r="D2533" s="38">
        <f>IF(Txn!$B1273="","",IF(Txn!$X1273="","",Txn!$X1273))</f>
        <v>0</v>
      </c>
      <c r="E2533" s="39">
        <f>IF($D2533="","",IFERROR(VLOOKUP($D2533,AcctTbl,2,0),""))</f>
        <v>0</v>
      </c>
      <c r="F2533" s="39">
        <f>IF($D2533="","",IFERROR(VLOOKUP($D2533,AcctTbl,3,0),""))</f>
        <v>0</v>
      </c>
      <c r="G2533" s="39">
        <f>IF(Txn!$B1273="","",Txn!$D1273)</f>
        <v>0</v>
      </c>
      <c r="H2533" s="38">
        <f>IF(Txn!$B1273="","",Txn!$E1273)</f>
        <v>0</v>
      </c>
      <c r="I2533" s="40">
        <f>IF(Txn!$B1273="",0,Txn!$O1273)</f>
        <v>0</v>
      </c>
      <c r="J2533" s="40">
        <f>IF(Txn!$B1273="",0,Txn!$P1273)</f>
        <v>0</v>
      </c>
      <c r="K2533" s="41">
        <f>IF($A2533="","",IFERROR(VALUE(MID($A2533,6,2)),""))</f>
        <v>0</v>
      </c>
      <c r="L2533" s="39">
        <f>IF(Txn!$K1273="","",Txn!$K1273)</f>
        <v>0</v>
      </c>
      <c r="N2533" s="42">
        <f>IF($D2533="",0,COUNTIF(BankAccts,$D2533))</f>
        <v>0</v>
      </c>
    </row>
    <row r="2534" spans="1:14">
      <c r="A2534" s="38">
        <f>IF(Txn!$B1273="","",Txn!$B1273)</f>
        <v>0</v>
      </c>
      <c r="B2534" s="38">
        <f>IF(Txn!$B1273="","",Txn!$C1273)</f>
        <v>0</v>
      </c>
      <c r="C2534" s="39">
        <f>IF(Txn!$B1273="","","تراکنش بانکی")</f>
        <v>0</v>
      </c>
      <c r="D2534" s="38">
        <f>IF(Txn!$B1273="","",IF(IF(Txn!$U1273="TRF",Txn!$Y1273,Txn!$Z1273)="","",IF(Txn!$U1273="TRF",Txn!$Y1273,Txn!$Z1273)))</f>
        <v>0</v>
      </c>
      <c r="E2534" s="39">
        <f>IF($D2534="","",IFERROR(VLOOKUP($D2534,AcctTbl,2,0),""))</f>
        <v>0</v>
      </c>
      <c r="F2534" s="39">
        <f>IF($D2534="","",IFERROR(VLOOKUP($D2534,AcctTbl,3,0),""))</f>
        <v>0</v>
      </c>
      <c r="G2534" s="39">
        <f>IF(Txn!$B1273="","",Txn!$D1273)</f>
        <v>0</v>
      </c>
      <c r="H2534" s="38">
        <f>IF(Txn!$B1273="","",Txn!$E1273)</f>
        <v>0</v>
      </c>
      <c r="I2534" s="40">
        <f>IF(Txn!$B1273="",0,Txn!$Q1273)</f>
        <v>0</v>
      </c>
      <c r="J2534" s="40">
        <f>IF(Txn!$B1273="",0,Txn!$R1273)</f>
        <v>0</v>
      </c>
      <c r="K2534" s="41">
        <f>IF($A2534="","",IFERROR(VALUE(MID($A2534,6,2)),""))</f>
        <v>0</v>
      </c>
      <c r="L2534" s="39">
        <f>IF(Txn!$K1273="","","طرف مقابل — "&amp;Txn!$K1273)</f>
        <v>0</v>
      </c>
      <c r="N2534" s="42">
        <f>IF($D2534="",0,COUNTIF(BankAccts,$D2534))</f>
        <v>0</v>
      </c>
    </row>
    <row r="2535" spans="1:14">
      <c r="A2535" s="38">
        <f>IF(Txn!$B1274="","",Txn!$B1274)</f>
        <v>0</v>
      </c>
      <c r="B2535" s="38">
        <f>IF(Txn!$B1274="","",Txn!$C1274)</f>
        <v>0</v>
      </c>
      <c r="C2535" s="39">
        <f>IF(Txn!$B1274="","","تراکنش بانکی")</f>
        <v>0</v>
      </c>
      <c r="D2535" s="38">
        <f>IF(Txn!$B1274="","",IF(Txn!$X1274="","",Txn!$X1274))</f>
        <v>0</v>
      </c>
      <c r="E2535" s="39">
        <f>IF($D2535="","",IFERROR(VLOOKUP($D2535,AcctTbl,2,0),""))</f>
        <v>0</v>
      </c>
      <c r="F2535" s="39">
        <f>IF($D2535="","",IFERROR(VLOOKUP($D2535,AcctTbl,3,0),""))</f>
        <v>0</v>
      </c>
      <c r="G2535" s="39">
        <f>IF(Txn!$B1274="","",Txn!$D1274)</f>
        <v>0</v>
      </c>
      <c r="H2535" s="38">
        <f>IF(Txn!$B1274="","",Txn!$E1274)</f>
        <v>0</v>
      </c>
      <c r="I2535" s="40">
        <f>IF(Txn!$B1274="",0,Txn!$O1274)</f>
        <v>0</v>
      </c>
      <c r="J2535" s="40">
        <f>IF(Txn!$B1274="",0,Txn!$P1274)</f>
        <v>0</v>
      </c>
      <c r="K2535" s="41">
        <f>IF($A2535="","",IFERROR(VALUE(MID($A2535,6,2)),""))</f>
        <v>0</v>
      </c>
      <c r="L2535" s="39">
        <f>IF(Txn!$K1274="","",Txn!$K1274)</f>
        <v>0</v>
      </c>
      <c r="N2535" s="42">
        <f>IF($D2535="",0,COUNTIF(BankAccts,$D2535))</f>
        <v>0</v>
      </c>
    </row>
    <row r="2536" spans="1:14">
      <c r="A2536" s="38">
        <f>IF(Txn!$B1274="","",Txn!$B1274)</f>
        <v>0</v>
      </c>
      <c r="B2536" s="38">
        <f>IF(Txn!$B1274="","",Txn!$C1274)</f>
        <v>0</v>
      </c>
      <c r="C2536" s="39">
        <f>IF(Txn!$B1274="","","تراکنش بانکی")</f>
        <v>0</v>
      </c>
      <c r="D2536" s="38">
        <f>IF(Txn!$B1274="","",IF(IF(Txn!$U1274="TRF",Txn!$Y1274,Txn!$Z1274)="","",IF(Txn!$U1274="TRF",Txn!$Y1274,Txn!$Z1274)))</f>
        <v>0</v>
      </c>
      <c r="E2536" s="39">
        <f>IF($D2536="","",IFERROR(VLOOKUP($D2536,AcctTbl,2,0),""))</f>
        <v>0</v>
      </c>
      <c r="F2536" s="39">
        <f>IF($D2536="","",IFERROR(VLOOKUP($D2536,AcctTbl,3,0),""))</f>
        <v>0</v>
      </c>
      <c r="G2536" s="39">
        <f>IF(Txn!$B1274="","",Txn!$D1274)</f>
        <v>0</v>
      </c>
      <c r="H2536" s="38">
        <f>IF(Txn!$B1274="","",Txn!$E1274)</f>
        <v>0</v>
      </c>
      <c r="I2536" s="40">
        <f>IF(Txn!$B1274="",0,Txn!$Q1274)</f>
        <v>0</v>
      </c>
      <c r="J2536" s="40">
        <f>IF(Txn!$B1274="",0,Txn!$R1274)</f>
        <v>0</v>
      </c>
      <c r="K2536" s="41">
        <f>IF($A2536="","",IFERROR(VALUE(MID($A2536,6,2)),""))</f>
        <v>0</v>
      </c>
      <c r="L2536" s="39">
        <f>IF(Txn!$K1274="","","طرف مقابل — "&amp;Txn!$K1274)</f>
        <v>0</v>
      </c>
      <c r="N2536" s="42">
        <f>IF($D2536="",0,COUNTIF(BankAccts,$D2536))</f>
        <v>0</v>
      </c>
    </row>
    <row r="2537" spans="1:14">
      <c r="A2537" s="38">
        <f>IF(Txn!$B1275="","",Txn!$B1275)</f>
        <v>0</v>
      </c>
      <c r="B2537" s="38">
        <f>IF(Txn!$B1275="","",Txn!$C1275)</f>
        <v>0</v>
      </c>
      <c r="C2537" s="39">
        <f>IF(Txn!$B1275="","","تراکنش بانکی")</f>
        <v>0</v>
      </c>
      <c r="D2537" s="38">
        <f>IF(Txn!$B1275="","",IF(Txn!$X1275="","",Txn!$X1275))</f>
        <v>0</v>
      </c>
      <c r="E2537" s="39">
        <f>IF($D2537="","",IFERROR(VLOOKUP($D2537,AcctTbl,2,0),""))</f>
        <v>0</v>
      </c>
      <c r="F2537" s="39">
        <f>IF($D2537="","",IFERROR(VLOOKUP($D2537,AcctTbl,3,0),""))</f>
        <v>0</v>
      </c>
      <c r="G2537" s="39">
        <f>IF(Txn!$B1275="","",Txn!$D1275)</f>
        <v>0</v>
      </c>
      <c r="H2537" s="38">
        <f>IF(Txn!$B1275="","",Txn!$E1275)</f>
        <v>0</v>
      </c>
      <c r="I2537" s="40">
        <f>IF(Txn!$B1275="",0,Txn!$O1275)</f>
        <v>0</v>
      </c>
      <c r="J2537" s="40">
        <f>IF(Txn!$B1275="",0,Txn!$P1275)</f>
        <v>0</v>
      </c>
      <c r="K2537" s="41">
        <f>IF($A2537="","",IFERROR(VALUE(MID($A2537,6,2)),""))</f>
        <v>0</v>
      </c>
      <c r="L2537" s="39">
        <f>IF(Txn!$K1275="","",Txn!$K1275)</f>
        <v>0</v>
      </c>
      <c r="N2537" s="42">
        <f>IF($D2537="",0,COUNTIF(BankAccts,$D2537))</f>
        <v>0</v>
      </c>
    </row>
    <row r="2538" spans="1:14">
      <c r="A2538" s="38">
        <f>IF(Txn!$B1275="","",Txn!$B1275)</f>
        <v>0</v>
      </c>
      <c r="B2538" s="38">
        <f>IF(Txn!$B1275="","",Txn!$C1275)</f>
        <v>0</v>
      </c>
      <c r="C2538" s="39">
        <f>IF(Txn!$B1275="","","تراکنش بانکی")</f>
        <v>0</v>
      </c>
      <c r="D2538" s="38">
        <f>IF(Txn!$B1275="","",IF(IF(Txn!$U1275="TRF",Txn!$Y1275,Txn!$Z1275)="","",IF(Txn!$U1275="TRF",Txn!$Y1275,Txn!$Z1275)))</f>
        <v>0</v>
      </c>
      <c r="E2538" s="39">
        <f>IF($D2538="","",IFERROR(VLOOKUP($D2538,AcctTbl,2,0),""))</f>
        <v>0</v>
      </c>
      <c r="F2538" s="39">
        <f>IF($D2538="","",IFERROR(VLOOKUP($D2538,AcctTbl,3,0),""))</f>
        <v>0</v>
      </c>
      <c r="G2538" s="39">
        <f>IF(Txn!$B1275="","",Txn!$D1275)</f>
        <v>0</v>
      </c>
      <c r="H2538" s="38">
        <f>IF(Txn!$B1275="","",Txn!$E1275)</f>
        <v>0</v>
      </c>
      <c r="I2538" s="40">
        <f>IF(Txn!$B1275="",0,Txn!$Q1275)</f>
        <v>0</v>
      </c>
      <c r="J2538" s="40">
        <f>IF(Txn!$B1275="",0,Txn!$R1275)</f>
        <v>0</v>
      </c>
      <c r="K2538" s="41">
        <f>IF($A2538="","",IFERROR(VALUE(MID($A2538,6,2)),""))</f>
        <v>0</v>
      </c>
      <c r="L2538" s="39">
        <f>IF(Txn!$K1275="","","طرف مقابل — "&amp;Txn!$K1275)</f>
        <v>0</v>
      </c>
      <c r="N2538" s="42">
        <f>IF($D2538="",0,COUNTIF(BankAccts,$D2538))</f>
        <v>0</v>
      </c>
    </row>
    <row r="2539" spans="1:14">
      <c r="A2539" s="38">
        <f>IF(Txn!$B1276="","",Txn!$B1276)</f>
        <v>0</v>
      </c>
      <c r="B2539" s="38">
        <f>IF(Txn!$B1276="","",Txn!$C1276)</f>
        <v>0</v>
      </c>
      <c r="C2539" s="39">
        <f>IF(Txn!$B1276="","","تراکنش بانکی")</f>
        <v>0</v>
      </c>
      <c r="D2539" s="38">
        <f>IF(Txn!$B1276="","",IF(Txn!$X1276="","",Txn!$X1276))</f>
        <v>0</v>
      </c>
      <c r="E2539" s="39">
        <f>IF($D2539="","",IFERROR(VLOOKUP($D2539,AcctTbl,2,0),""))</f>
        <v>0</v>
      </c>
      <c r="F2539" s="39">
        <f>IF($D2539="","",IFERROR(VLOOKUP($D2539,AcctTbl,3,0),""))</f>
        <v>0</v>
      </c>
      <c r="G2539" s="39">
        <f>IF(Txn!$B1276="","",Txn!$D1276)</f>
        <v>0</v>
      </c>
      <c r="H2539" s="38">
        <f>IF(Txn!$B1276="","",Txn!$E1276)</f>
        <v>0</v>
      </c>
      <c r="I2539" s="40">
        <f>IF(Txn!$B1276="",0,Txn!$O1276)</f>
        <v>0</v>
      </c>
      <c r="J2539" s="40">
        <f>IF(Txn!$B1276="",0,Txn!$P1276)</f>
        <v>0</v>
      </c>
      <c r="K2539" s="41">
        <f>IF($A2539="","",IFERROR(VALUE(MID($A2539,6,2)),""))</f>
        <v>0</v>
      </c>
      <c r="L2539" s="39">
        <f>IF(Txn!$K1276="","",Txn!$K1276)</f>
        <v>0</v>
      </c>
      <c r="N2539" s="42">
        <f>IF($D2539="",0,COUNTIF(BankAccts,$D2539))</f>
        <v>0</v>
      </c>
    </row>
    <row r="2540" spans="1:14">
      <c r="A2540" s="38">
        <f>IF(Txn!$B1276="","",Txn!$B1276)</f>
        <v>0</v>
      </c>
      <c r="B2540" s="38">
        <f>IF(Txn!$B1276="","",Txn!$C1276)</f>
        <v>0</v>
      </c>
      <c r="C2540" s="39">
        <f>IF(Txn!$B1276="","","تراکنش بانکی")</f>
        <v>0</v>
      </c>
      <c r="D2540" s="38">
        <f>IF(Txn!$B1276="","",IF(IF(Txn!$U1276="TRF",Txn!$Y1276,Txn!$Z1276)="","",IF(Txn!$U1276="TRF",Txn!$Y1276,Txn!$Z1276)))</f>
        <v>0</v>
      </c>
      <c r="E2540" s="39">
        <f>IF($D2540="","",IFERROR(VLOOKUP($D2540,AcctTbl,2,0),""))</f>
        <v>0</v>
      </c>
      <c r="F2540" s="39">
        <f>IF($D2540="","",IFERROR(VLOOKUP($D2540,AcctTbl,3,0),""))</f>
        <v>0</v>
      </c>
      <c r="G2540" s="39">
        <f>IF(Txn!$B1276="","",Txn!$D1276)</f>
        <v>0</v>
      </c>
      <c r="H2540" s="38">
        <f>IF(Txn!$B1276="","",Txn!$E1276)</f>
        <v>0</v>
      </c>
      <c r="I2540" s="40">
        <f>IF(Txn!$B1276="",0,Txn!$Q1276)</f>
        <v>0</v>
      </c>
      <c r="J2540" s="40">
        <f>IF(Txn!$B1276="",0,Txn!$R1276)</f>
        <v>0</v>
      </c>
      <c r="K2540" s="41">
        <f>IF($A2540="","",IFERROR(VALUE(MID($A2540,6,2)),""))</f>
        <v>0</v>
      </c>
      <c r="L2540" s="39">
        <f>IF(Txn!$K1276="","","طرف مقابل — "&amp;Txn!$K1276)</f>
        <v>0</v>
      </c>
      <c r="N2540" s="42">
        <f>IF($D2540="",0,COUNTIF(BankAccts,$D2540))</f>
        <v>0</v>
      </c>
    </row>
    <row r="2541" spans="1:14">
      <c r="A2541" s="38">
        <f>IF(Txn!$B1277="","",Txn!$B1277)</f>
        <v>0</v>
      </c>
      <c r="B2541" s="38">
        <f>IF(Txn!$B1277="","",Txn!$C1277)</f>
        <v>0</v>
      </c>
      <c r="C2541" s="39">
        <f>IF(Txn!$B1277="","","تراکنش بانکی")</f>
        <v>0</v>
      </c>
      <c r="D2541" s="38">
        <f>IF(Txn!$B1277="","",IF(Txn!$X1277="","",Txn!$X1277))</f>
        <v>0</v>
      </c>
      <c r="E2541" s="39">
        <f>IF($D2541="","",IFERROR(VLOOKUP($D2541,AcctTbl,2,0),""))</f>
        <v>0</v>
      </c>
      <c r="F2541" s="39">
        <f>IF($D2541="","",IFERROR(VLOOKUP($D2541,AcctTbl,3,0),""))</f>
        <v>0</v>
      </c>
      <c r="G2541" s="39">
        <f>IF(Txn!$B1277="","",Txn!$D1277)</f>
        <v>0</v>
      </c>
      <c r="H2541" s="38">
        <f>IF(Txn!$B1277="","",Txn!$E1277)</f>
        <v>0</v>
      </c>
      <c r="I2541" s="40">
        <f>IF(Txn!$B1277="",0,Txn!$O1277)</f>
        <v>0</v>
      </c>
      <c r="J2541" s="40">
        <f>IF(Txn!$B1277="",0,Txn!$P1277)</f>
        <v>0</v>
      </c>
      <c r="K2541" s="41">
        <f>IF($A2541="","",IFERROR(VALUE(MID($A2541,6,2)),""))</f>
        <v>0</v>
      </c>
      <c r="L2541" s="39">
        <f>IF(Txn!$K1277="","",Txn!$K1277)</f>
        <v>0</v>
      </c>
      <c r="N2541" s="42">
        <f>IF($D2541="",0,COUNTIF(BankAccts,$D2541))</f>
        <v>0</v>
      </c>
    </row>
    <row r="2542" spans="1:14">
      <c r="A2542" s="38">
        <f>IF(Txn!$B1277="","",Txn!$B1277)</f>
        <v>0</v>
      </c>
      <c r="B2542" s="38">
        <f>IF(Txn!$B1277="","",Txn!$C1277)</f>
        <v>0</v>
      </c>
      <c r="C2542" s="39">
        <f>IF(Txn!$B1277="","","تراکنش بانکی")</f>
        <v>0</v>
      </c>
      <c r="D2542" s="38">
        <f>IF(Txn!$B1277="","",IF(IF(Txn!$U1277="TRF",Txn!$Y1277,Txn!$Z1277)="","",IF(Txn!$U1277="TRF",Txn!$Y1277,Txn!$Z1277)))</f>
        <v>0</v>
      </c>
      <c r="E2542" s="39">
        <f>IF($D2542="","",IFERROR(VLOOKUP($D2542,AcctTbl,2,0),""))</f>
        <v>0</v>
      </c>
      <c r="F2542" s="39">
        <f>IF($D2542="","",IFERROR(VLOOKUP($D2542,AcctTbl,3,0),""))</f>
        <v>0</v>
      </c>
      <c r="G2542" s="39">
        <f>IF(Txn!$B1277="","",Txn!$D1277)</f>
        <v>0</v>
      </c>
      <c r="H2542" s="38">
        <f>IF(Txn!$B1277="","",Txn!$E1277)</f>
        <v>0</v>
      </c>
      <c r="I2542" s="40">
        <f>IF(Txn!$B1277="",0,Txn!$Q1277)</f>
        <v>0</v>
      </c>
      <c r="J2542" s="40">
        <f>IF(Txn!$B1277="",0,Txn!$R1277)</f>
        <v>0</v>
      </c>
      <c r="K2542" s="41">
        <f>IF($A2542="","",IFERROR(VALUE(MID($A2542,6,2)),""))</f>
        <v>0</v>
      </c>
      <c r="L2542" s="39">
        <f>IF(Txn!$K1277="","","طرف مقابل — "&amp;Txn!$K1277)</f>
        <v>0</v>
      </c>
      <c r="N2542" s="42">
        <f>IF($D2542="",0,COUNTIF(BankAccts,$D2542))</f>
        <v>0</v>
      </c>
    </row>
    <row r="2543" spans="1:14">
      <c r="A2543" s="38">
        <f>IF(Txn!$B1278="","",Txn!$B1278)</f>
        <v>0</v>
      </c>
      <c r="B2543" s="38">
        <f>IF(Txn!$B1278="","",Txn!$C1278)</f>
        <v>0</v>
      </c>
      <c r="C2543" s="39">
        <f>IF(Txn!$B1278="","","تراکنش بانکی")</f>
        <v>0</v>
      </c>
      <c r="D2543" s="38">
        <f>IF(Txn!$B1278="","",IF(Txn!$X1278="","",Txn!$X1278))</f>
        <v>0</v>
      </c>
      <c r="E2543" s="39">
        <f>IF($D2543="","",IFERROR(VLOOKUP($D2543,AcctTbl,2,0),""))</f>
        <v>0</v>
      </c>
      <c r="F2543" s="39">
        <f>IF($D2543="","",IFERROR(VLOOKUP($D2543,AcctTbl,3,0),""))</f>
        <v>0</v>
      </c>
      <c r="G2543" s="39">
        <f>IF(Txn!$B1278="","",Txn!$D1278)</f>
        <v>0</v>
      </c>
      <c r="H2543" s="38">
        <f>IF(Txn!$B1278="","",Txn!$E1278)</f>
        <v>0</v>
      </c>
      <c r="I2543" s="40">
        <f>IF(Txn!$B1278="",0,Txn!$O1278)</f>
        <v>0</v>
      </c>
      <c r="J2543" s="40">
        <f>IF(Txn!$B1278="",0,Txn!$P1278)</f>
        <v>0</v>
      </c>
      <c r="K2543" s="41">
        <f>IF($A2543="","",IFERROR(VALUE(MID($A2543,6,2)),""))</f>
        <v>0</v>
      </c>
      <c r="L2543" s="39">
        <f>IF(Txn!$K1278="","",Txn!$K1278)</f>
        <v>0</v>
      </c>
      <c r="N2543" s="42">
        <f>IF($D2543="",0,COUNTIF(BankAccts,$D2543))</f>
        <v>0</v>
      </c>
    </row>
    <row r="2544" spans="1:14">
      <c r="A2544" s="38">
        <f>IF(Txn!$B1278="","",Txn!$B1278)</f>
        <v>0</v>
      </c>
      <c r="B2544" s="38">
        <f>IF(Txn!$B1278="","",Txn!$C1278)</f>
        <v>0</v>
      </c>
      <c r="C2544" s="39">
        <f>IF(Txn!$B1278="","","تراکنش بانکی")</f>
        <v>0</v>
      </c>
      <c r="D2544" s="38">
        <f>IF(Txn!$B1278="","",IF(IF(Txn!$U1278="TRF",Txn!$Y1278,Txn!$Z1278)="","",IF(Txn!$U1278="TRF",Txn!$Y1278,Txn!$Z1278)))</f>
        <v>0</v>
      </c>
      <c r="E2544" s="39">
        <f>IF($D2544="","",IFERROR(VLOOKUP($D2544,AcctTbl,2,0),""))</f>
        <v>0</v>
      </c>
      <c r="F2544" s="39">
        <f>IF($D2544="","",IFERROR(VLOOKUP($D2544,AcctTbl,3,0),""))</f>
        <v>0</v>
      </c>
      <c r="G2544" s="39">
        <f>IF(Txn!$B1278="","",Txn!$D1278)</f>
        <v>0</v>
      </c>
      <c r="H2544" s="38">
        <f>IF(Txn!$B1278="","",Txn!$E1278)</f>
        <v>0</v>
      </c>
      <c r="I2544" s="40">
        <f>IF(Txn!$B1278="",0,Txn!$Q1278)</f>
        <v>0</v>
      </c>
      <c r="J2544" s="40">
        <f>IF(Txn!$B1278="",0,Txn!$R1278)</f>
        <v>0</v>
      </c>
      <c r="K2544" s="41">
        <f>IF($A2544="","",IFERROR(VALUE(MID($A2544,6,2)),""))</f>
        <v>0</v>
      </c>
      <c r="L2544" s="39">
        <f>IF(Txn!$K1278="","","طرف مقابل — "&amp;Txn!$K1278)</f>
        <v>0</v>
      </c>
      <c r="N2544" s="42">
        <f>IF($D2544="",0,COUNTIF(BankAccts,$D2544))</f>
        <v>0</v>
      </c>
    </row>
    <row r="2545" spans="1:14">
      <c r="A2545" s="38">
        <f>IF(Txn!$B1279="","",Txn!$B1279)</f>
        <v>0</v>
      </c>
      <c r="B2545" s="38">
        <f>IF(Txn!$B1279="","",Txn!$C1279)</f>
        <v>0</v>
      </c>
      <c r="C2545" s="39">
        <f>IF(Txn!$B1279="","","تراکنش بانکی")</f>
        <v>0</v>
      </c>
      <c r="D2545" s="38">
        <f>IF(Txn!$B1279="","",IF(Txn!$X1279="","",Txn!$X1279))</f>
        <v>0</v>
      </c>
      <c r="E2545" s="39">
        <f>IF($D2545="","",IFERROR(VLOOKUP($D2545,AcctTbl,2,0),""))</f>
        <v>0</v>
      </c>
      <c r="F2545" s="39">
        <f>IF($D2545="","",IFERROR(VLOOKUP($D2545,AcctTbl,3,0),""))</f>
        <v>0</v>
      </c>
      <c r="G2545" s="39">
        <f>IF(Txn!$B1279="","",Txn!$D1279)</f>
        <v>0</v>
      </c>
      <c r="H2545" s="38">
        <f>IF(Txn!$B1279="","",Txn!$E1279)</f>
        <v>0</v>
      </c>
      <c r="I2545" s="40">
        <f>IF(Txn!$B1279="",0,Txn!$O1279)</f>
        <v>0</v>
      </c>
      <c r="J2545" s="40">
        <f>IF(Txn!$B1279="",0,Txn!$P1279)</f>
        <v>0</v>
      </c>
      <c r="K2545" s="41">
        <f>IF($A2545="","",IFERROR(VALUE(MID($A2545,6,2)),""))</f>
        <v>0</v>
      </c>
      <c r="L2545" s="39">
        <f>IF(Txn!$K1279="","",Txn!$K1279)</f>
        <v>0</v>
      </c>
      <c r="N2545" s="42">
        <f>IF($D2545="",0,COUNTIF(BankAccts,$D2545))</f>
        <v>0</v>
      </c>
    </row>
    <row r="2546" spans="1:14">
      <c r="A2546" s="38">
        <f>IF(Txn!$B1279="","",Txn!$B1279)</f>
        <v>0</v>
      </c>
      <c r="B2546" s="38">
        <f>IF(Txn!$B1279="","",Txn!$C1279)</f>
        <v>0</v>
      </c>
      <c r="C2546" s="39">
        <f>IF(Txn!$B1279="","","تراکنش بانکی")</f>
        <v>0</v>
      </c>
      <c r="D2546" s="38">
        <f>IF(Txn!$B1279="","",IF(IF(Txn!$U1279="TRF",Txn!$Y1279,Txn!$Z1279)="","",IF(Txn!$U1279="TRF",Txn!$Y1279,Txn!$Z1279)))</f>
        <v>0</v>
      </c>
      <c r="E2546" s="39">
        <f>IF($D2546="","",IFERROR(VLOOKUP($D2546,AcctTbl,2,0),""))</f>
        <v>0</v>
      </c>
      <c r="F2546" s="39">
        <f>IF($D2546="","",IFERROR(VLOOKUP($D2546,AcctTbl,3,0),""))</f>
        <v>0</v>
      </c>
      <c r="G2546" s="39">
        <f>IF(Txn!$B1279="","",Txn!$D1279)</f>
        <v>0</v>
      </c>
      <c r="H2546" s="38">
        <f>IF(Txn!$B1279="","",Txn!$E1279)</f>
        <v>0</v>
      </c>
      <c r="I2546" s="40">
        <f>IF(Txn!$B1279="",0,Txn!$Q1279)</f>
        <v>0</v>
      </c>
      <c r="J2546" s="40">
        <f>IF(Txn!$B1279="",0,Txn!$R1279)</f>
        <v>0</v>
      </c>
      <c r="K2546" s="41">
        <f>IF($A2546="","",IFERROR(VALUE(MID($A2546,6,2)),""))</f>
        <v>0</v>
      </c>
      <c r="L2546" s="39">
        <f>IF(Txn!$K1279="","","طرف مقابل — "&amp;Txn!$K1279)</f>
        <v>0</v>
      </c>
      <c r="N2546" s="42">
        <f>IF($D2546="",0,COUNTIF(BankAccts,$D2546))</f>
        <v>0</v>
      </c>
    </row>
    <row r="2547" spans="1:14">
      <c r="A2547" s="38">
        <f>IF(Txn!$B1280="","",Txn!$B1280)</f>
        <v>0</v>
      </c>
      <c r="B2547" s="38">
        <f>IF(Txn!$B1280="","",Txn!$C1280)</f>
        <v>0</v>
      </c>
      <c r="C2547" s="39">
        <f>IF(Txn!$B1280="","","تراکنش بانکی")</f>
        <v>0</v>
      </c>
      <c r="D2547" s="38">
        <f>IF(Txn!$B1280="","",IF(Txn!$X1280="","",Txn!$X1280))</f>
        <v>0</v>
      </c>
      <c r="E2547" s="39">
        <f>IF($D2547="","",IFERROR(VLOOKUP($D2547,AcctTbl,2,0),""))</f>
        <v>0</v>
      </c>
      <c r="F2547" s="39">
        <f>IF($D2547="","",IFERROR(VLOOKUP($D2547,AcctTbl,3,0),""))</f>
        <v>0</v>
      </c>
      <c r="G2547" s="39">
        <f>IF(Txn!$B1280="","",Txn!$D1280)</f>
        <v>0</v>
      </c>
      <c r="H2547" s="38">
        <f>IF(Txn!$B1280="","",Txn!$E1280)</f>
        <v>0</v>
      </c>
      <c r="I2547" s="40">
        <f>IF(Txn!$B1280="",0,Txn!$O1280)</f>
        <v>0</v>
      </c>
      <c r="J2547" s="40">
        <f>IF(Txn!$B1280="",0,Txn!$P1280)</f>
        <v>0</v>
      </c>
      <c r="K2547" s="41">
        <f>IF($A2547="","",IFERROR(VALUE(MID($A2547,6,2)),""))</f>
        <v>0</v>
      </c>
      <c r="L2547" s="39">
        <f>IF(Txn!$K1280="","",Txn!$K1280)</f>
        <v>0</v>
      </c>
      <c r="N2547" s="42">
        <f>IF($D2547="",0,COUNTIF(BankAccts,$D2547))</f>
        <v>0</v>
      </c>
    </row>
    <row r="2548" spans="1:14">
      <c r="A2548" s="38">
        <f>IF(Txn!$B1280="","",Txn!$B1280)</f>
        <v>0</v>
      </c>
      <c r="B2548" s="38">
        <f>IF(Txn!$B1280="","",Txn!$C1280)</f>
        <v>0</v>
      </c>
      <c r="C2548" s="39">
        <f>IF(Txn!$B1280="","","تراکنش بانکی")</f>
        <v>0</v>
      </c>
      <c r="D2548" s="38">
        <f>IF(Txn!$B1280="","",IF(IF(Txn!$U1280="TRF",Txn!$Y1280,Txn!$Z1280)="","",IF(Txn!$U1280="TRF",Txn!$Y1280,Txn!$Z1280)))</f>
        <v>0</v>
      </c>
      <c r="E2548" s="39">
        <f>IF($D2548="","",IFERROR(VLOOKUP($D2548,AcctTbl,2,0),""))</f>
        <v>0</v>
      </c>
      <c r="F2548" s="39">
        <f>IF($D2548="","",IFERROR(VLOOKUP($D2548,AcctTbl,3,0),""))</f>
        <v>0</v>
      </c>
      <c r="G2548" s="39">
        <f>IF(Txn!$B1280="","",Txn!$D1280)</f>
        <v>0</v>
      </c>
      <c r="H2548" s="38">
        <f>IF(Txn!$B1280="","",Txn!$E1280)</f>
        <v>0</v>
      </c>
      <c r="I2548" s="40">
        <f>IF(Txn!$B1280="",0,Txn!$Q1280)</f>
        <v>0</v>
      </c>
      <c r="J2548" s="40">
        <f>IF(Txn!$B1280="",0,Txn!$R1280)</f>
        <v>0</v>
      </c>
      <c r="K2548" s="41">
        <f>IF($A2548="","",IFERROR(VALUE(MID($A2548,6,2)),""))</f>
        <v>0</v>
      </c>
      <c r="L2548" s="39">
        <f>IF(Txn!$K1280="","","طرف مقابل — "&amp;Txn!$K1280)</f>
        <v>0</v>
      </c>
      <c r="N2548" s="42">
        <f>IF($D2548="",0,COUNTIF(BankAccts,$D2548))</f>
        <v>0</v>
      </c>
    </row>
    <row r="2549" spans="1:14">
      <c r="A2549" s="38">
        <f>IF(Txn!$B1281="","",Txn!$B1281)</f>
        <v>0</v>
      </c>
      <c r="B2549" s="38">
        <f>IF(Txn!$B1281="","",Txn!$C1281)</f>
        <v>0</v>
      </c>
      <c r="C2549" s="39">
        <f>IF(Txn!$B1281="","","تراکنش بانکی")</f>
        <v>0</v>
      </c>
      <c r="D2549" s="38">
        <f>IF(Txn!$B1281="","",IF(Txn!$X1281="","",Txn!$X1281))</f>
        <v>0</v>
      </c>
      <c r="E2549" s="39">
        <f>IF($D2549="","",IFERROR(VLOOKUP($D2549,AcctTbl,2,0),""))</f>
        <v>0</v>
      </c>
      <c r="F2549" s="39">
        <f>IF($D2549="","",IFERROR(VLOOKUP($D2549,AcctTbl,3,0),""))</f>
        <v>0</v>
      </c>
      <c r="G2549" s="39">
        <f>IF(Txn!$B1281="","",Txn!$D1281)</f>
        <v>0</v>
      </c>
      <c r="H2549" s="38">
        <f>IF(Txn!$B1281="","",Txn!$E1281)</f>
        <v>0</v>
      </c>
      <c r="I2549" s="40">
        <f>IF(Txn!$B1281="",0,Txn!$O1281)</f>
        <v>0</v>
      </c>
      <c r="J2549" s="40">
        <f>IF(Txn!$B1281="",0,Txn!$P1281)</f>
        <v>0</v>
      </c>
      <c r="K2549" s="41">
        <f>IF($A2549="","",IFERROR(VALUE(MID($A2549,6,2)),""))</f>
        <v>0</v>
      </c>
      <c r="L2549" s="39">
        <f>IF(Txn!$K1281="","",Txn!$K1281)</f>
        <v>0</v>
      </c>
      <c r="N2549" s="42">
        <f>IF($D2549="",0,COUNTIF(BankAccts,$D2549))</f>
        <v>0</v>
      </c>
    </row>
    <row r="2550" spans="1:14">
      <c r="A2550" s="38">
        <f>IF(Txn!$B1281="","",Txn!$B1281)</f>
        <v>0</v>
      </c>
      <c r="B2550" s="38">
        <f>IF(Txn!$B1281="","",Txn!$C1281)</f>
        <v>0</v>
      </c>
      <c r="C2550" s="39">
        <f>IF(Txn!$B1281="","","تراکنش بانکی")</f>
        <v>0</v>
      </c>
      <c r="D2550" s="38">
        <f>IF(Txn!$B1281="","",IF(IF(Txn!$U1281="TRF",Txn!$Y1281,Txn!$Z1281)="","",IF(Txn!$U1281="TRF",Txn!$Y1281,Txn!$Z1281)))</f>
        <v>0</v>
      </c>
      <c r="E2550" s="39">
        <f>IF($D2550="","",IFERROR(VLOOKUP($D2550,AcctTbl,2,0),""))</f>
        <v>0</v>
      </c>
      <c r="F2550" s="39">
        <f>IF($D2550="","",IFERROR(VLOOKUP($D2550,AcctTbl,3,0),""))</f>
        <v>0</v>
      </c>
      <c r="G2550" s="39">
        <f>IF(Txn!$B1281="","",Txn!$D1281)</f>
        <v>0</v>
      </c>
      <c r="H2550" s="38">
        <f>IF(Txn!$B1281="","",Txn!$E1281)</f>
        <v>0</v>
      </c>
      <c r="I2550" s="40">
        <f>IF(Txn!$B1281="",0,Txn!$Q1281)</f>
        <v>0</v>
      </c>
      <c r="J2550" s="40">
        <f>IF(Txn!$B1281="",0,Txn!$R1281)</f>
        <v>0</v>
      </c>
      <c r="K2550" s="41">
        <f>IF($A2550="","",IFERROR(VALUE(MID($A2550,6,2)),""))</f>
        <v>0</v>
      </c>
      <c r="L2550" s="39">
        <f>IF(Txn!$K1281="","","طرف مقابل — "&amp;Txn!$K1281)</f>
        <v>0</v>
      </c>
      <c r="N2550" s="42">
        <f>IF($D2550="",0,COUNTIF(BankAccts,$D2550))</f>
        <v>0</v>
      </c>
    </row>
    <row r="2551" spans="1:14">
      <c r="A2551" s="38">
        <f>IF(Txn!$B1282="","",Txn!$B1282)</f>
        <v>0</v>
      </c>
      <c r="B2551" s="38">
        <f>IF(Txn!$B1282="","",Txn!$C1282)</f>
        <v>0</v>
      </c>
      <c r="C2551" s="39">
        <f>IF(Txn!$B1282="","","تراکنش بانکی")</f>
        <v>0</v>
      </c>
      <c r="D2551" s="38">
        <f>IF(Txn!$B1282="","",IF(Txn!$X1282="","",Txn!$X1282))</f>
        <v>0</v>
      </c>
      <c r="E2551" s="39">
        <f>IF($D2551="","",IFERROR(VLOOKUP($D2551,AcctTbl,2,0),""))</f>
        <v>0</v>
      </c>
      <c r="F2551" s="39">
        <f>IF($D2551="","",IFERROR(VLOOKUP($D2551,AcctTbl,3,0),""))</f>
        <v>0</v>
      </c>
      <c r="G2551" s="39">
        <f>IF(Txn!$B1282="","",Txn!$D1282)</f>
        <v>0</v>
      </c>
      <c r="H2551" s="38">
        <f>IF(Txn!$B1282="","",Txn!$E1282)</f>
        <v>0</v>
      </c>
      <c r="I2551" s="40">
        <f>IF(Txn!$B1282="",0,Txn!$O1282)</f>
        <v>0</v>
      </c>
      <c r="J2551" s="40">
        <f>IF(Txn!$B1282="",0,Txn!$P1282)</f>
        <v>0</v>
      </c>
      <c r="K2551" s="41">
        <f>IF($A2551="","",IFERROR(VALUE(MID($A2551,6,2)),""))</f>
        <v>0</v>
      </c>
      <c r="L2551" s="39">
        <f>IF(Txn!$K1282="","",Txn!$K1282)</f>
        <v>0</v>
      </c>
      <c r="N2551" s="42">
        <f>IF($D2551="",0,COUNTIF(BankAccts,$D2551))</f>
        <v>0</v>
      </c>
    </row>
    <row r="2552" spans="1:14">
      <c r="A2552" s="38">
        <f>IF(Txn!$B1282="","",Txn!$B1282)</f>
        <v>0</v>
      </c>
      <c r="B2552" s="38">
        <f>IF(Txn!$B1282="","",Txn!$C1282)</f>
        <v>0</v>
      </c>
      <c r="C2552" s="39">
        <f>IF(Txn!$B1282="","","تراکنش بانکی")</f>
        <v>0</v>
      </c>
      <c r="D2552" s="38">
        <f>IF(Txn!$B1282="","",IF(IF(Txn!$U1282="TRF",Txn!$Y1282,Txn!$Z1282)="","",IF(Txn!$U1282="TRF",Txn!$Y1282,Txn!$Z1282)))</f>
        <v>0</v>
      </c>
      <c r="E2552" s="39">
        <f>IF($D2552="","",IFERROR(VLOOKUP($D2552,AcctTbl,2,0),""))</f>
        <v>0</v>
      </c>
      <c r="F2552" s="39">
        <f>IF($D2552="","",IFERROR(VLOOKUP($D2552,AcctTbl,3,0),""))</f>
        <v>0</v>
      </c>
      <c r="G2552" s="39">
        <f>IF(Txn!$B1282="","",Txn!$D1282)</f>
        <v>0</v>
      </c>
      <c r="H2552" s="38">
        <f>IF(Txn!$B1282="","",Txn!$E1282)</f>
        <v>0</v>
      </c>
      <c r="I2552" s="40">
        <f>IF(Txn!$B1282="",0,Txn!$Q1282)</f>
        <v>0</v>
      </c>
      <c r="J2552" s="40">
        <f>IF(Txn!$B1282="",0,Txn!$R1282)</f>
        <v>0</v>
      </c>
      <c r="K2552" s="41">
        <f>IF($A2552="","",IFERROR(VALUE(MID($A2552,6,2)),""))</f>
        <v>0</v>
      </c>
      <c r="L2552" s="39">
        <f>IF(Txn!$K1282="","","طرف مقابل — "&amp;Txn!$K1282)</f>
        <v>0</v>
      </c>
      <c r="N2552" s="42">
        <f>IF($D2552="",0,COUNTIF(BankAccts,$D2552))</f>
        <v>0</v>
      </c>
    </row>
    <row r="2553" spans="1:14">
      <c r="A2553" s="38">
        <f>IF(Txn!$B1283="","",Txn!$B1283)</f>
        <v>0</v>
      </c>
      <c r="B2553" s="38">
        <f>IF(Txn!$B1283="","",Txn!$C1283)</f>
        <v>0</v>
      </c>
      <c r="C2553" s="39">
        <f>IF(Txn!$B1283="","","تراکنش بانکی")</f>
        <v>0</v>
      </c>
      <c r="D2553" s="38">
        <f>IF(Txn!$B1283="","",IF(Txn!$X1283="","",Txn!$X1283))</f>
        <v>0</v>
      </c>
      <c r="E2553" s="39">
        <f>IF($D2553="","",IFERROR(VLOOKUP($D2553,AcctTbl,2,0),""))</f>
        <v>0</v>
      </c>
      <c r="F2553" s="39">
        <f>IF($D2553="","",IFERROR(VLOOKUP($D2553,AcctTbl,3,0),""))</f>
        <v>0</v>
      </c>
      <c r="G2553" s="39">
        <f>IF(Txn!$B1283="","",Txn!$D1283)</f>
        <v>0</v>
      </c>
      <c r="H2553" s="38">
        <f>IF(Txn!$B1283="","",Txn!$E1283)</f>
        <v>0</v>
      </c>
      <c r="I2553" s="40">
        <f>IF(Txn!$B1283="",0,Txn!$O1283)</f>
        <v>0</v>
      </c>
      <c r="J2553" s="40">
        <f>IF(Txn!$B1283="",0,Txn!$P1283)</f>
        <v>0</v>
      </c>
      <c r="K2553" s="41">
        <f>IF($A2553="","",IFERROR(VALUE(MID($A2553,6,2)),""))</f>
        <v>0</v>
      </c>
      <c r="L2553" s="39">
        <f>IF(Txn!$K1283="","",Txn!$K1283)</f>
        <v>0</v>
      </c>
      <c r="N2553" s="42">
        <f>IF($D2553="",0,COUNTIF(BankAccts,$D2553))</f>
        <v>0</v>
      </c>
    </row>
    <row r="2554" spans="1:14">
      <c r="A2554" s="38">
        <f>IF(Txn!$B1283="","",Txn!$B1283)</f>
        <v>0</v>
      </c>
      <c r="B2554" s="38">
        <f>IF(Txn!$B1283="","",Txn!$C1283)</f>
        <v>0</v>
      </c>
      <c r="C2554" s="39">
        <f>IF(Txn!$B1283="","","تراکنش بانکی")</f>
        <v>0</v>
      </c>
      <c r="D2554" s="38">
        <f>IF(Txn!$B1283="","",IF(IF(Txn!$U1283="TRF",Txn!$Y1283,Txn!$Z1283)="","",IF(Txn!$U1283="TRF",Txn!$Y1283,Txn!$Z1283)))</f>
        <v>0</v>
      </c>
      <c r="E2554" s="39">
        <f>IF($D2554="","",IFERROR(VLOOKUP($D2554,AcctTbl,2,0),""))</f>
        <v>0</v>
      </c>
      <c r="F2554" s="39">
        <f>IF($D2554="","",IFERROR(VLOOKUP($D2554,AcctTbl,3,0),""))</f>
        <v>0</v>
      </c>
      <c r="G2554" s="39">
        <f>IF(Txn!$B1283="","",Txn!$D1283)</f>
        <v>0</v>
      </c>
      <c r="H2554" s="38">
        <f>IF(Txn!$B1283="","",Txn!$E1283)</f>
        <v>0</v>
      </c>
      <c r="I2554" s="40">
        <f>IF(Txn!$B1283="",0,Txn!$Q1283)</f>
        <v>0</v>
      </c>
      <c r="J2554" s="40">
        <f>IF(Txn!$B1283="",0,Txn!$R1283)</f>
        <v>0</v>
      </c>
      <c r="K2554" s="41">
        <f>IF($A2554="","",IFERROR(VALUE(MID($A2554,6,2)),""))</f>
        <v>0</v>
      </c>
      <c r="L2554" s="39">
        <f>IF(Txn!$K1283="","","طرف مقابل — "&amp;Txn!$K1283)</f>
        <v>0</v>
      </c>
      <c r="N2554" s="42">
        <f>IF($D2554="",0,COUNTIF(BankAccts,$D2554))</f>
        <v>0</v>
      </c>
    </row>
    <row r="2555" spans="1:14">
      <c r="A2555" s="38">
        <f>IF(Txn!$B1284="","",Txn!$B1284)</f>
        <v>0</v>
      </c>
      <c r="B2555" s="38">
        <f>IF(Txn!$B1284="","",Txn!$C1284)</f>
        <v>0</v>
      </c>
      <c r="C2555" s="39">
        <f>IF(Txn!$B1284="","","تراکنش بانکی")</f>
        <v>0</v>
      </c>
      <c r="D2555" s="38">
        <f>IF(Txn!$B1284="","",IF(Txn!$X1284="","",Txn!$X1284))</f>
        <v>0</v>
      </c>
      <c r="E2555" s="39">
        <f>IF($D2555="","",IFERROR(VLOOKUP($D2555,AcctTbl,2,0),""))</f>
        <v>0</v>
      </c>
      <c r="F2555" s="39">
        <f>IF($D2555="","",IFERROR(VLOOKUP($D2555,AcctTbl,3,0),""))</f>
        <v>0</v>
      </c>
      <c r="G2555" s="39">
        <f>IF(Txn!$B1284="","",Txn!$D1284)</f>
        <v>0</v>
      </c>
      <c r="H2555" s="38">
        <f>IF(Txn!$B1284="","",Txn!$E1284)</f>
        <v>0</v>
      </c>
      <c r="I2555" s="40">
        <f>IF(Txn!$B1284="",0,Txn!$O1284)</f>
        <v>0</v>
      </c>
      <c r="J2555" s="40">
        <f>IF(Txn!$B1284="",0,Txn!$P1284)</f>
        <v>0</v>
      </c>
      <c r="K2555" s="41">
        <f>IF($A2555="","",IFERROR(VALUE(MID($A2555,6,2)),""))</f>
        <v>0</v>
      </c>
      <c r="L2555" s="39">
        <f>IF(Txn!$K1284="","",Txn!$K1284)</f>
        <v>0</v>
      </c>
      <c r="N2555" s="42">
        <f>IF($D2555="",0,COUNTIF(BankAccts,$D2555))</f>
        <v>0</v>
      </c>
    </row>
    <row r="2556" spans="1:14">
      <c r="A2556" s="38">
        <f>IF(Txn!$B1284="","",Txn!$B1284)</f>
        <v>0</v>
      </c>
      <c r="B2556" s="38">
        <f>IF(Txn!$B1284="","",Txn!$C1284)</f>
        <v>0</v>
      </c>
      <c r="C2556" s="39">
        <f>IF(Txn!$B1284="","","تراکنش بانکی")</f>
        <v>0</v>
      </c>
      <c r="D2556" s="38">
        <f>IF(Txn!$B1284="","",IF(IF(Txn!$U1284="TRF",Txn!$Y1284,Txn!$Z1284)="","",IF(Txn!$U1284="TRF",Txn!$Y1284,Txn!$Z1284)))</f>
        <v>0</v>
      </c>
      <c r="E2556" s="39">
        <f>IF($D2556="","",IFERROR(VLOOKUP($D2556,AcctTbl,2,0),""))</f>
        <v>0</v>
      </c>
      <c r="F2556" s="39">
        <f>IF($D2556="","",IFERROR(VLOOKUP($D2556,AcctTbl,3,0),""))</f>
        <v>0</v>
      </c>
      <c r="G2556" s="39">
        <f>IF(Txn!$B1284="","",Txn!$D1284)</f>
        <v>0</v>
      </c>
      <c r="H2556" s="38">
        <f>IF(Txn!$B1284="","",Txn!$E1284)</f>
        <v>0</v>
      </c>
      <c r="I2556" s="40">
        <f>IF(Txn!$B1284="",0,Txn!$Q1284)</f>
        <v>0</v>
      </c>
      <c r="J2556" s="40">
        <f>IF(Txn!$B1284="",0,Txn!$R1284)</f>
        <v>0</v>
      </c>
      <c r="K2556" s="41">
        <f>IF($A2556="","",IFERROR(VALUE(MID($A2556,6,2)),""))</f>
        <v>0</v>
      </c>
      <c r="L2556" s="39">
        <f>IF(Txn!$K1284="","","طرف مقابل — "&amp;Txn!$K1284)</f>
        <v>0</v>
      </c>
      <c r="N2556" s="42">
        <f>IF($D2556="",0,COUNTIF(BankAccts,$D2556))</f>
        <v>0</v>
      </c>
    </row>
    <row r="2557" spans="1:14">
      <c r="A2557" s="38">
        <f>IF(Txn!$B1285="","",Txn!$B1285)</f>
        <v>0</v>
      </c>
      <c r="B2557" s="38">
        <f>IF(Txn!$B1285="","",Txn!$C1285)</f>
        <v>0</v>
      </c>
      <c r="C2557" s="39">
        <f>IF(Txn!$B1285="","","تراکنش بانکی")</f>
        <v>0</v>
      </c>
      <c r="D2557" s="38">
        <f>IF(Txn!$B1285="","",IF(Txn!$X1285="","",Txn!$X1285))</f>
        <v>0</v>
      </c>
      <c r="E2557" s="39">
        <f>IF($D2557="","",IFERROR(VLOOKUP($D2557,AcctTbl,2,0),""))</f>
        <v>0</v>
      </c>
      <c r="F2557" s="39">
        <f>IF($D2557="","",IFERROR(VLOOKUP($D2557,AcctTbl,3,0),""))</f>
        <v>0</v>
      </c>
      <c r="G2557" s="39">
        <f>IF(Txn!$B1285="","",Txn!$D1285)</f>
        <v>0</v>
      </c>
      <c r="H2557" s="38">
        <f>IF(Txn!$B1285="","",Txn!$E1285)</f>
        <v>0</v>
      </c>
      <c r="I2557" s="40">
        <f>IF(Txn!$B1285="",0,Txn!$O1285)</f>
        <v>0</v>
      </c>
      <c r="J2557" s="40">
        <f>IF(Txn!$B1285="",0,Txn!$P1285)</f>
        <v>0</v>
      </c>
      <c r="K2557" s="41">
        <f>IF($A2557="","",IFERROR(VALUE(MID($A2557,6,2)),""))</f>
        <v>0</v>
      </c>
      <c r="L2557" s="39">
        <f>IF(Txn!$K1285="","",Txn!$K1285)</f>
        <v>0</v>
      </c>
      <c r="N2557" s="42">
        <f>IF($D2557="",0,COUNTIF(BankAccts,$D2557))</f>
        <v>0</v>
      </c>
    </row>
    <row r="2558" spans="1:14">
      <c r="A2558" s="38">
        <f>IF(Txn!$B1285="","",Txn!$B1285)</f>
        <v>0</v>
      </c>
      <c r="B2558" s="38">
        <f>IF(Txn!$B1285="","",Txn!$C1285)</f>
        <v>0</v>
      </c>
      <c r="C2558" s="39">
        <f>IF(Txn!$B1285="","","تراکنش بانکی")</f>
        <v>0</v>
      </c>
      <c r="D2558" s="38">
        <f>IF(Txn!$B1285="","",IF(IF(Txn!$U1285="TRF",Txn!$Y1285,Txn!$Z1285)="","",IF(Txn!$U1285="TRF",Txn!$Y1285,Txn!$Z1285)))</f>
        <v>0</v>
      </c>
      <c r="E2558" s="39">
        <f>IF($D2558="","",IFERROR(VLOOKUP($D2558,AcctTbl,2,0),""))</f>
        <v>0</v>
      </c>
      <c r="F2558" s="39">
        <f>IF($D2558="","",IFERROR(VLOOKUP($D2558,AcctTbl,3,0),""))</f>
        <v>0</v>
      </c>
      <c r="G2558" s="39">
        <f>IF(Txn!$B1285="","",Txn!$D1285)</f>
        <v>0</v>
      </c>
      <c r="H2558" s="38">
        <f>IF(Txn!$B1285="","",Txn!$E1285)</f>
        <v>0</v>
      </c>
      <c r="I2558" s="40">
        <f>IF(Txn!$B1285="",0,Txn!$Q1285)</f>
        <v>0</v>
      </c>
      <c r="J2558" s="40">
        <f>IF(Txn!$B1285="",0,Txn!$R1285)</f>
        <v>0</v>
      </c>
      <c r="K2558" s="41">
        <f>IF($A2558="","",IFERROR(VALUE(MID($A2558,6,2)),""))</f>
        <v>0</v>
      </c>
      <c r="L2558" s="39">
        <f>IF(Txn!$K1285="","","طرف مقابل — "&amp;Txn!$K1285)</f>
        <v>0</v>
      </c>
      <c r="N2558" s="42">
        <f>IF($D2558="",0,COUNTIF(BankAccts,$D2558))</f>
        <v>0</v>
      </c>
    </row>
    <row r="2559" spans="1:14">
      <c r="A2559" s="38">
        <f>IF(Txn!$B1286="","",Txn!$B1286)</f>
        <v>0</v>
      </c>
      <c r="B2559" s="38">
        <f>IF(Txn!$B1286="","",Txn!$C1286)</f>
        <v>0</v>
      </c>
      <c r="C2559" s="39">
        <f>IF(Txn!$B1286="","","تراکنش بانکی")</f>
        <v>0</v>
      </c>
      <c r="D2559" s="38">
        <f>IF(Txn!$B1286="","",IF(Txn!$X1286="","",Txn!$X1286))</f>
        <v>0</v>
      </c>
      <c r="E2559" s="39">
        <f>IF($D2559="","",IFERROR(VLOOKUP($D2559,AcctTbl,2,0),""))</f>
        <v>0</v>
      </c>
      <c r="F2559" s="39">
        <f>IF($D2559="","",IFERROR(VLOOKUP($D2559,AcctTbl,3,0),""))</f>
        <v>0</v>
      </c>
      <c r="G2559" s="39">
        <f>IF(Txn!$B1286="","",Txn!$D1286)</f>
        <v>0</v>
      </c>
      <c r="H2559" s="38">
        <f>IF(Txn!$B1286="","",Txn!$E1286)</f>
        <v>0</v>
      </c>
      <c r="I2559" s="40">
        <f>IF(Txn!$B1286="",0,Txn!$O1286)</f>
        <v>0</v>
      </c>
      <c r="J2559" s="40">
        <f>IF(Txn!$B1286="",0,Txn!$P1286)</f>
        <v>0</v>
      </c>
      <c r="K2559" s="41">
        <f>IF($A2559="","",IFERROR(VALUE(MID($A2559,6,2)),""))</f>
        <v>0</v>
      </c>
      <c r="L2559" s="39">
        <f>IF(Txn!$K1286="","",Txn!$K1286)</f>
        <v>0</v>
      </c>
      <c r="N2559" s="42">
        <f>IF($D2559="",0,COUNTIF(BankAccts,$D2559))</f>
        <v>0</v>
      </c>
    </row>
    <row r="2560" spans="1:14">
      <c r="A2560" s="38">
        <f>IF(Txn!$B1286="","",Txn!$B1286)</f>
        <v>0</v>
      </c>
      <c r="B2560" s="38">
        <f>IF(Txn!$B1286="","",Txn!$C1286)</f>
        <v>0</v>
      </c>
      <c r="C2560" s="39">
        <f>IF(Txn!$B1286="","","تراکنش بانکی")</f>
        <v>0</v>
      </c>
      <c r="D2560" s="38">
        <f>IF(Txn!$B1286="","",IF(IF(Txn!$U1286="TRF",Txn!$Y1286,Txn!$Z1286)="","",IF(Txn!$U1286="TRF",Txn!$Y1286,Txn!$Z1286)))</f>
        <v>0</v>
      </c>
      <c r="E2560" s="39">
        <f>IF($D2560="","",IFERROR(VLOOKUP($D2560,AcctTbl,2,0),""))</f>
        <v>0</v>
      </c>
      <c r="F2560" s="39">
        <f>IF($D2560="","",IFERROR(VLOOKUP($D2560,AcctTbl,3,0),""))</f>
        <v>0</v>
      </c>
      <c r="G2560" s="39">
        <f>IF(Txn!$B1286="","",Txn!$D1286)</f>
        <v>0</v>
      </c>
      <c r="H2560" s="38">
        <f>IF(Txn!$B1286="","",Txn!$E1286)</f>
        <v>0</v>
      </c>
      <c r="I2560" s="40">
        <f>IF(Txn!$B1286="",0,Txn!$Q1286)</f>
        <v>0</v>
      </c>
      <c r="J2560" s="40">
        <f>IF(Txn!$B1286="",0,Txn!$R1286)</f>
        <v>0</v>
      </c>
      <c r="K2560" s="41">
        <f>IF($A2560="","",IFERROR(VALUE(MID($A2560,6,2)),""))</f>
        <v>0</v>
      </c>
      <c r="L2560" s="39">
        <f>IF(Txn!$K1286="","","طرف مقابل — "&amp;Txn!$K1286)</f>
        <v>0</v>
      </c>
      <c r="N2560" s="42">
        <f>IF($D2560="",0,COUNTIF(BankAccts,$D2560))</f>
        <v>0</v>
      </c>
    </row>
    <row r="2561" spans="1:14">
      <c r="A2561" s="38">
        <f>IF(Txn!$B1287="","",Txn!$B1287)</f>
        <v>0</v>
      </c>
      <c r="B2561" s="38">
        <f>IF(Txn!$B1287="","",Txn!$C1287)</f>
        <v>0</v>
      </c>
      <c r="C2561" s="39">
        <f>IF(Txn!$B1287="","","تراکنش بانکی")</f>
        <v>0</v>
      </c>
      <c r="D2561" s="38">
        <f>IF(Txn!$B1287="","",IF(Txn!$X1287="","",Txn!$X1287))</f>
        <v>0</v>
      </c>
      <c r="E2561" s="39">
        <f>IF($D2561="","",IFERROR(VLOOKUP($D2561,AcctTbl,2,0),""))</f>
        <v>0</v>
      </c>
      <c r="F2561" s="39">
        <f>IF($D2561="","",IFERROR(VLOOKUP($D2561,AcctTbl,3,0),""))</f>
        <v>0</v>
      </c>
      <c r="G2561" s="39">
        <f>IF(Txn!$B1287="","",Txn!$D1287)</f>
        <v>0</v>
      </c>
      <c r="H2561" s="38">
        <f>IF(Txn!$B1287="","",Txn!$E1287)</f>
        <v>0</v>
      </c>
      <c r="I2561" s="40">
        <f>IF(Txn!$B1287="",0,Txn!$O1287)</f>
        <v>0</v>
      </c>
      <c r="J2561" s="40">
        <f>IF(Txn!$B1287="",0,Txn!$P1287)</f>
        <v>0</v>
      </c>
      <c r="K2561" s="41">
        <f>IF($A2561="","",IFERROR(VALUE(MID($A2561,6,2)),""))</f>
        <v>0</v>
      </c>
      <c r="L2561" s="39">
        <f>IF(Txn!$K1287="","",Txn!$K1287)</f>
        <v>0</v>
      </c>
      <c r="N2561" s="42">
        <f>IF($D2561="",0,COUNTIF(BankAccts,$D2561))</f>
        <v>0</v>
      </c>
    </row>
    <row r="2562" spans="1:14">
      <c r="A2562" s="38">
        <f>IF(Txn!$B1287="","",Txn!$B1287)</f>
        <v>0</v>
      </c>
      <c r="B2562" s="38">
        <f>IF(Txn!$B1287="","",Txn!$C1287)</f>
        <v>0</v>
      </c>
      <c r="C2562" s="39">
        <f>IF(Txn!$B1287="","","تراکنش بانکی")</f>
        <v>0</v>
      </c>
      <c r="D2562" s="38">
        <f>IF(Txn!$B1287="","",IF(IF(Txn!$U1287="TRF",Txn!$Y1287,Txn!$Z1287)="","",IF(Txn!$U1287="TRF",Txn!$Y1287,Txn!$Z1287)))</f>
        <v>0</v>
      </c>
      <c r="E2562" s="39">
        <f>IF($D2562="","",IFERROR(VLOOKUP($D2562,AcctTbl,2,0),""))</f>
        <v>0</v>
      </c>
      <c r="F2562" s="39">
        <f>IF($D2562="","",IFERROR(VLOOKUP($D2562,AcctTbl,3,0),""))</f>
        <v>0</v>
      </c>
      <c r="G2562" s="39">
        <f>IF(Txn!$B1287="","",Txn!$D1287)</f>
        <v>0</v>
      </c>
      <c r="H2562" s="38">
        <f>IF(Txn!$B1287="","",Txn!$E1287)</f>
        <v>0</v>
      </c>
      <c r="I2562" s="40">
        <f>IF(Txn!$B1287="",0,Txn!$Q1287)</f>
        <v>0</v>
      </c>
      <c r="J2562" s="40">
        <f>IF(Txn!$B1287="",0,Txn!$R1287)</f>
        <v>0</v>
      </c>
      <c r="K2562" s="41">
        <f>IF($A2562="","",IFERROR(VALUE(MID($A2562,6,2)),""))</f>
        <v>0</v>
      </c>
      <c r="L2562" s="39">
        <f>IF(Txn!$K1287="","","طرف مقابل — "&amp;Txn!$K1287)</f>
        <v>0</v>
      </c>
      <c r="N2562" s="42">
        <f>IF($D2562="",0,COUNTIF(BankAccts,$D2562))</f>
        <v>0</v>
      </c>
    </row>
    <row r="2563" spans="1:14">
      <c r="A2563" s="38">
        <f>IF(Txn!$B1288="","",Txn!$B1288)</f>
        <v>0</v>
      </c>
      <c r="B2563" s="38">
        <f>IF(Txn!$B1288="","",Txn!$C1288)</f>
        <v>0</v>
      </c>
      <c r="C2563" s="39">
        <f>IF(Txn!$B1288="","","تراکنش بانکی")</f>
        <v>0</v>
      </c>
      <c r="D2563" s="38">
        <f>IF(Txn!$B1288="","",IF(Txn!$X1288="","",Txn!$X1288))</f>
        <v>0</v>
      </c>
      <c r="E2563" s="39">
        <f>IF($D2563="","",IFERROR(VLOOKUP($D2563,AcctTbl,2,0),""))</f>
        <v>0</v>
      </c>
      <c r="F2563" s="39">
        <f>IF($D2563="","",IFERROR(VLOOKUP($D2563,AcctTbl,3,0),""))</f>
        <v>0</v>
      </c>
      <c r="G2563" s="39">
        <f>IF(Txn!$B1288="","",Txn!$D1288)</f>
        <v>0</v>
      </c>
      <c r="H2563" s="38">
        <f>IF(Txn!$B1288="","",Txn!$E1288)</f>
        <v>0</v>
      </c>
      <c r="I2563" s="40">
        <f>IF(Txn!$B1288="",0,Txn!$O1288)</f>
        <v>0</v>
      </c>
      <c r="J2563" s="40">
        <f>IF(Txn!$B1288="",0,Txn!$P1288)</f>
        <v>0</v>
      </c>
      <c r="K2563" s="41">
        <f>IF($A2563="","",IFERROR(VALUE(MID($A2563,6,2)),""))</f>
        <v>0</v>
      </c>
      <c r="L2563" s="39">
        <f>IF(Txn!$K1288="","",Txn!$K1288)</f>
        <v>0</v>
      </c>
      <c r="N2563" s="42">
        <f>IF($D2563="",0,COUNTIF(BankAccts,$D2563))</f>
        <v>0</v>
      </c>
    </row>
    <row r="2564" spans="1:14">
      <c r="A2564" s="38">
        <f>IF(Txn!$B1288="","",Txn!$B1288)</f>
        <v>0</v>
      </c>
      <c r="B2564" s="38">
        <f>IF(Txn!$B1288="","",Txn!$C1288)</f>
        <v>0</v>
      </c>
      <c r="C2564" s="39">
        <f>IF(Txn!$B1288="","","تراکنش بانکی")</f>
        <v>0</v>
      </c>
      <c r="D2564" s="38">
        <f>IF(Txn!$B1288="","",IF(IF(Txn!$U1288="TRF",Txn!$Y1288,Txn!$Z1288)="","",IF(Txn!$U1288="TRF",Txn!$Y1288,Txn!$Z1288)))</f>
        <v>0</v>
      </c>
      <c r="E2564" s="39">
        <f>IF($D2564="","",IFERROR(VLOOKUP($D2564,AcctTbl,2,0),""))</f>
        <v>0</v>
      </c>
      <c r="F2564" s="39">
        <f>IF($D2564="","",IFERROR(VLOOKUP($D2564,AcctTbl,3,0),""))</f>
        <v>0</v>
      </c>
      <c r="G2564" s="39">
        <f>IF(Txn!$B1288="","",Txn!$D1288)</f>
        <v>0</v>
      </c>
      <c r="H2564" s="38">
        <f>IF(Txn!$B1288="","",Txn!$E1288)</f>
        <v>0</v>
      </c>
      <c r="I2564" s="40">
        <f>IF(Txn!$B1288="",0,Txn!$Q1288)</f>
        <v>0</v>
      </c>
      <c r="J2564" s="40">
        <f>IF(Txn!$B1288="",0,Txn!$R1288)</f>
        <v>0</v>
      </c>
      <c r="K2564" s="41">
        <f>IF($A2564="","",IFERROR(VALUE(MID($A2564,6,2)),""))</f>
        <v>0</v>
      </c>
      <c r="L2564" s="39">
        <f>IF(Txn!$K1288="","","طرف مقابل — "&amp;Txn!$K1288)</f>
        <v>0</v>
      </c>
      <c r="N2564" s="42">
        <f>IF($D2564="",0,COUNTIF(BankAccts,$D2564))</f>
        <v>0</v>
      </c>
    </row>
    <row r="2565" spans="1:14">
      <c r="A2565" s="38">
        <f>IF(Txn!$B1289="","",Txn!$B1289)</f>
        <v>0</v>
      </c>
      <c r="B2565" s="38">
        <f>IF(Txn!$B1289="","",Txn!$C1289)</f>
        <v>0</v>
      </c>
      <c r="C2565" s="39">
        <f>IF(Txn!$B1289="","","تراکنش بانکی")</f>
        <v>0</v>
      </c>
      <c r="D2565" s="38">
        <f>IF(Txn!$B1289="","",IF(Txn!$X1289="","",Txn!$X1289))</f>
        <v>0</v>
      </c>
      <c r="E2565" s="39">
        <f>IF($D2565="","",IFERROR(VLOOKUP($D2565,AcctTbl,2,0),""))</f>
        <v>0</v>
      </c>
      <c r="F2565" s="39">
        <f>IF($D2565="","",IFERROR(VLOOKUP($D2565,AcctTbl,3,0),""))</f>
        <v>0</v>
      </c>
      <c r="G2565" s="39">
        <f>IF(Txn!$B1289="","",Txn!$D1289)</f>
        <v>0</v>
      </c>
      <c r="H2565" s="38">
        <f>IF(Txn!$B1289="","",Txn!$E1289)</f>
        <v>0</v>
      </c>
      <c r="I2565" s="40">
        <f>IF(Txn!$B1289="",0,Txn!$O1289)</f>
        <v>0</v>
      </c>
      <c r="J2565" s="40">
        <f>IF(Txn!$B1289="",0,Txn!$P1289)</f>
        <v>0</v>
      </c>
      <c r="K2565" s="41">
        <f>IF($A2565="","",IFERROR(VALUE(MID($A2565,6,2)),""))</f>
        <v>0</v>
      </c>
      <c r="L2565" s="39">
        <f>IF(Txn!$K1289="","",Txn!$K1289)</f>
        <v>0</v>
      </c>
      <c r="N2565" s="42">
        <f>IF($D2565="",0,COUNTIF(BankAccts,$D2565))</f>
        <v>0</v>
      </c>
    </row>
    <row r="2566" spans="1:14">
      <c r="A2566" s="38">
        <f>IF(Txn!$B1289="","",Txn!$B1289)</f>
        <v>0</v>
      </c>
      <c r="B2566" s="38">
        <f>IF(Txn!$B1289="","",Txn!$C1289)</f>
        <v>0</v>
      </c>
      <c r="C2566" s="39">
        <f>IF(Txn!$B1289="","","تراکنش بانکی")</f>
        <v>0</v>
      </c>
      <c r="D2566" s="38">
        <f>IF(Txn!$B1289="","",IF(IF(Txn!$U1289="TRF",Txn!$Y1289,Txn!$Z1289)="","",IF(Txn!$U1289="TRF",Txn!$Y1289,Txn!$Z1289)))</f>
        <v>0</v>
      </c>
      <c r="E2566" s="39">
        <f>IF($D2566="","",IFERROR(VLOOKUP($D2566,AcctTbl,2,0),""))</f>
        <v>0</v>
      </c>
      <c r="F2566" s="39">
        <f>IF($D2566="","",IFERROR(VLOOKUP($D2566,AcctTbl,3,0),""))</f>
        <v>0</v>
      </c>
      <c r="G2566" s="39">
        <f>IF(Txn!$B1289="","",Txn!$D1289)</f>
        <v>0</v>
      </c>
      <c r="H2566" s="38">
        <f>IF(Txn!$B1289="","",Txn!$E1289)</f>
        <v>0</v>
      </c>
      <c r="I2566" s="40">
        <f>IF(Txn!$B1289="",0,Txn!$Q1289)</f>
        <v>0</v>
      </c>
      <c r="J2566" s="40">
        <f>IF(Txn!$B1289="",0,Txn!$R1289)</f>
        <v>0</v>
      </c>
      <c r="K2566" s="41">
        <f>IF($A2566="","",IFERROR(VALUE(MID($A2566,6,2)),""))</f>
        <v>0</v>
      </c>
      <c r="L2566" s="39">
        <f>IF(Txn!$K1289="","","طرف مقابل — "&amp;Txn!$K1289)</f>
        <v>0</v>
      </c>
      <c r="N2566" s="42">
        <f>IF($D2566="",0,COUNTIF(BankAccts,$D2566))</f>
        <v>0</v>
      </c>
    </row>
    <row r="2567" spans="1:14">
      <c r="A2567" s="38">
        <f>IF(Txn!$B1290="","",Txn!$B1290)</f>
        <v>0</v>
      </c>
      <c r="B2567" s="38">
        <f>IF(Txn!$B1290="","",Txn!$C1290)</f>
        <v>0</v>
      </c>
      <c r="C2567" s="39">
        <f>IF(Txn!$B1290="","","تراکنش بانکی")</f>
        <v>0</v>
      </c>
      <c r="D2567" s="38">
        <f>IF(Txn!$B1290="","",IF(Txn!$X1290="","",Txn!$X1290))</f>
        <v>0</v>
      </c>
      <c r="E2567" s="39">
        <f>IF($D2567="","",IFERROR(VLOOKUP($D2567,AcctTbl,2,0),""))</f>
        <v>0</v>
      </c>
      <c r="F2567" s="39">
        <f>IF($D2567="","",IFERROR(VLOOKUP($D2567,AcctTbl,3,0),""))</f>
        <v>0</v>
      </c>
      <c r="G2567" s="39">
        <f>IF(Txn!$B1290="","",Txn!$D1290)</f>
        <v>0</v>
      </c>
      <c r="H2567" s="38">
        <f>IF(Txn!$B1290="","",Txn!$E1290)</f>
        <v>0</v>
      </c>
      <c r="I2567" s="40">
        <f>IF(Txn!$B1290="",0,Txn!$O1290)</f>
        <v>0</v>
      </c>
      <c r="J2567" s="40">
        <f>IF(Txn!$B1290="",0,Txn!$P1290)</f>
        <v>0</v>
      </c>
      <c r="K2567" s="41">
        <f>IF($A2567="","",IFERROR(VALUE(MID($A2567,6,2)),""))</f>
        <v>0</v>
      </c>
      <c r="L2567" s="39">
        <f>IF(Txn!$K1290="","",Txn!$K1290)</f>
        <v>0</v>
      </c>
      <c r="N2567" s="42">
        <f>IF($D2567="",0,COUNTIF(BankAccts,$D2567))</f>
        <v>0</v>
      </c>
    </row>
    <row r="2568" spans="1:14">
      <c r="A2568" s="38">
        <f>IF(Txn!$B1290="","",Txn!$B1290)</f>
        <v>0</v>
      </c>
      <c r="B2568" s="38">
        <f>IF(Txn!$B1290="","",Txn!$C1290)</f>
        <v>0</v>
      </c>
      <c r="C2568" s="39">
        <f>IF(Txn!$B1290="","","تراکنش بانکی")</f>
        <v>0</v>
      </c>
      <c r="D2568" s="38">
        <f>IF(Txn!$B1290="","",IF(IF(Txn!$U1290="TRF",Txn!$Y1290,Txn!$Z1290)="","",IF(Txn!$U1290="TRF",Txn!$Y1290,Txn!$Z1290)))</f>
        <v>0</v>
      </c>
      <c r="E2568" s="39">
        <f>IF($D2568="","",IFERROR(VLOOKUP($D2568,AcctTbl,2,0),""))</f>
        <v>0</v>
      </c>
      <c r="F2568" s="39">
        <f>IF($D2568="","",IFERROR(VLOOKUP($D2568,AcctTbl,3,0),""))</f>
        <v>0</v>
      </c>
      <c r="G2568" s="39">
        <f>IF(Txn!$B1290="","",Txn!$D1290)</f>
        <v>0</v>
      </c>
      <c r="H2568" s="38">
        <f>IF(Txn!$B1290="","",Txn!$E1290)</f>
        <v>0</v>
      </c>
      <c r="I2568" s="40">
        <f>IF(Txn!$B1290="",0,Txn!$Q1290)</f>
        <v>0</v>
      </c>
      <c r="J2568" s="40">
        <f>IF(Txn!$B1290="",0,Txn!$R1290)</f>
        <v>0</v>
      </c>
      <c r="K2568" s="41">
        <f>IF($A2568="","",IFERROR(VALUE(MID($A2568,6,2)),""))</f>
        <v>0</v>
      </c>
      <c r="L2568" s="39">
        <f>IF(Txn!$K1290="","","طرف مقابل — "&amp;Txn!$K1290)</f>
        <v>0</v>
      </c>
      <c r="N2568" s="42">
        <f>IF($D2568="",0,COUNTIF(BankAccts,$D2568))</f>
        <v>0</v>
      </c>
    </row>
    <row r="2569" spans="1:14">
      <c r="A2569" s="38">
        <f>IF(Txn!$B1291="","",Txn!$B1291)</f>
        <v>0</v>
      </c>
      <c r="B2569" s="38">
        <f>IF(Txn!$B1291="","",Txn!$C1291)</f>
        <v>0</v>
      </c>
      <c r="C2569" s="39">
        <f>IF(Txn!$B1291="","","تراکنش بانکی")</f>
        <v>0</v>
      </c>
      <c r="D2569" s="38">
        <f>IF(Txn!$B1291="","",IF(Txn!$X1291="","",Txn!$X1291))</f>
        <v>0</v>
      </c>
      <c r="E2569" s="39">
        <f>IF($D2569="","",IFERROR(VLOOKUP($D2569,AcctTbl,2,0),""))</f>
        <v>0</v>
      </c>
      <c r="F2569" s="39">
        <f>IF($D2569="","",IFERROR(VLOOKUP($D2569,AcctTbl,3,0),""))</f>
        <v>0</v>
      </c>
      <c r="G2569" s="39">
        <f>IF(Txn!$B1291="","",Txn!$D1291)</f>
        <v>0</v>
      </c>
      <c r="H2569" s="38">
        <f>IF(Txn!$B1291="","",Txn!$E1291)</f>
        <v>0</v>
      </c>
      <c r="I2569" s="40">
        <f>IF(Txn!$B1291="",0,Txn!$O1291)</f>
        <v>0</v>
      </c>
      <c r="J2569" s="40">
        <f>IF(Txn!$B1291="",0,Txn!$P1291)</f>
        <v>0</v>
      </c>
      <c r="K2569" s="41">
        <f>IF($A2569="","",IFERROR(VALUE(MID($A2569,6,2)),""))</f>
        <v>0</v>
      </c>
      <c r="L2569" s="39">
        <f>IF(Txn!$K1291="","",Txn!$K1291)</f>
        <v>0</v>
      </c>
      <c r="N2569" s="42">
        <f>IF($D2569="",0,COUNTIF(BankAccts,$D2569))</f>
        <v>0</v>
      </c>
    </row>
    <row r="2570" spans="1:14">
      <c r="A2570" s="38">
        <f>IF(Txn!$B1291="","",Txn!$B1291)</f>
        <v>0</v>
      </c>
      <c r="B2570" s="38">
        <f>IF(Txn!$B1291="","",Txn!$C1291)</f>
        <v>0</v>
      </c>
      <c r="C2570" s="39">
        <f>IF(Txn!$B1291="","","تراکنش بانکی")</f>
        <v>0</v>
      </c>
      <c r="D2570" s="38">
        <f>IF(Txn!$B1291="","",IF(IF(Txn!$U1291="TRF",Txn!$Y1291,Txn!$Z1291)="","",IF(Txn!$U1291="TRF",Txn!$Y1291,Txn!$Z1291)))</f>
        <v>0</v>
      </c>
      <c r="E2570" s="39">
        <f>IF($D2570="","",IFERROR(VLOOKUP($D2570,AcctTbl,2,0),""))</f>
        <v>0</v>
      </c>
      <c r="F2570" s="39">
        <f>IF($D2570="","",IFERROR(VLOOKUP($D2570,AcctTbl,3,0),""))</f>
        <v>0</v>
      </c>
      <c r="G2570" s="39">
        <f>IF(Txn!$B1291="","",Txn!$D1291)</f>
        <v>0</v>
      </c>
      <c r="H2570" s="38">
        <f>IF(Txn!$B1291="","",Txn!$E1291)</f>
        <v>0</v>
      </c>
      <c r="I2570" s="40">
        <f>IF(Txn!$B1291="",0,Txn!$Q1291)</f>
        <v>0</v>
      </c>
      <c r="J2570" s="40">
        <f>IF(Txn!$B1291="",0,Txn!$R1291)</f>
        <v>0</v>
      </c>
      <c r="K2570" s="41">
        <f>IF($A2570="","",IFERROR(VALUE(MID($A2570,6,2)),""))</f>
        <v>0</v>
      </c>
      <c r="L2570" s="39">
        <f>IF(Txn!$K1291="","","طرف مقابل — "&amp;Txn!$K1291)</f>
        <v>0</v>
      </c>
      <c r="N2570" s="42">
        <f>IF($D2570="",0,COUNTIF(BankAccts,$D2570))</f>
        <v>0</v>
      </c>
    </row>
    <row r="2571" spans="1:14">
      <c r="A2571" s="38">
        <f>IF(Txn!$B1292="","",Txn!$B1292)</f>
        <v>0</v>
      </c>
      <c r="B2571" s="38">
        <f>IF(Txn!$B1292="","",Txn!$C1292)</f>
        <v>0</v>
      </c>
      <c r="C2571" s="39">
        <f>IF(Txn!$B1292="","","تراکنش بانکی")</f>
        <v>0</v>
      </c>
      <c r="D2571" s="38">
        <f>IF(Txn!$B1292="","",IF(Txn!$X1292="","",Txn!$X1292))</f>
        <v>0</v>
      </c>
      <c r="E2571" s="39">
        <f>IF($D2571="","",IFERROR(VLOOKUP($D2571,AcctTbl,2,0),""))</f>
        <v>0</v>
      </c>
      <c r="F2571" s="39">
        <f>IF($D2571="","",IFERROR(VLOOKUP($D2571,AcctTbl,3,0),""))</f>
        <v>0</v>
      </c>
      <c r="G2571" s="39">
        <f>IF(Txn!$B1292="","",Txn!$D1292)</f>
        <v>0</v>
      </c>
      <c r="H2571" s="38">
        <f>IF(Txn!$B1292="","",Txn!$E1292)</f>
        <v>0</v>
      </c>
      <c r="I2571" s="40">
        <f>IF(Txn!$B1292="",0,Txn!$O1292)</f>
        <v>0</v>
      </c>
      <c r="J2571" s="40">
        <f>IF(Txn!$B1292="",0,Txn!$P1292)</f>
        <v>0</v>
      </c>
      <c r="K2571" s="41">
        <f>IF($A2571="","",IFERROR(VALUE(MID($A2571,6,2)),""))</f>
        <v>0</v>
      </c>
      <c r="L2571" s="39">
        <f>IF(Txn!$K1292="","",Txn!$K1292)</f>
        <v>0</v>
      </c>
      <c r="N2571" s="42">
        <f>IF($D2571="",0,COUNTIF(BankAccts,$D2571))</f>
        <v>0</v>
      </c>
    </row>
    <row r="2572" spans="1:14">
      <c r="A2572" s="38">
        <f>IF(Txn!$B1292="","",Txn!$B1292)</f>
        <v>0</v>
      </c>
      <c r="B2572" s="38">
        <f>IF(Txn!$B1292="","",Txn!$C1292)</f>
        <v>0</v>
      </c>
      <c r="C2572" s="39">
        <f>IF(Txn!$B1292="","","تراکنش بانکی")</f>
        <v>0</v>
      </c>
      <c r="D2572" s="38">
        <f>IF(Txn!$B1292="","",IF(IF(Txn!$U1292="TRF",Txn!$Y1292,Txn!$Z1292)="","",IF(Txn!$U1292="TRF",Txn!$Y1292,Txn!$Z1292)))</f>
        <v>0</v>
      </c>
      <c r="E2572" s="39">
        <f>IF($D2572="","",IFERROR(VLOOKUP($D2572,AcctTbl,2,0),""))</f>
        <v>0</v>
      </c>
      <c r="F2572" s="39">
        <f>IF($D2572="","",IFERROR(VLOOKUP($D2572,AcctTbl,3,0),""))</f>
        <v>0</v>
      </c>
      <c r="G2572" s="39">
        <f>IF(Txn!$B1292="","",Txn!$D1292)</f>
        <v>0</v>
      </c>
      <c r="H2572" s="38">
        <f>IF(Txn!$B1292="","",Txn!$E1292)</f>
        <v>0</v>
      </c>
      <c r="I2572" s="40">
        <f>IF(Txn!$B1292="",0,Txn!$Q1292)</f>
        <v>0</v>
      </c>
      <c r="J2572" s="40">
        <f>IF(Txn!$B1292="",0,Txn!$R1292)</f>
        <v>0</v>
      </c>
      <c r="K2572" s="41">
        <f>IF($A2572="","",IFERROR(VALUE(MID($A2572,6,2)),""))</f>
        <v>0</v>
      </c>
      <c r="L2572" s="39">
        <f>IF(Txn!$K1292="","","طرف مقابل — "&amp;Txn!$K1292)</f>
        <v>0</v>
      </c>
      <c r="N2572" s="42">
        <f>IF($D2572="",0,COUNTIF(BankAccts,$D2572))</f>
        <v>0</v>
      </c>
    </row>
    <row r="2573" spans="1:14">
      <c r="A2573" s="38">
        <f>IF(Txn!$B1293="","",Txn!$B1293)</f>
        <v>0</v>
      </c>
      <c r="B2573" s="38">
        <f>IF(Txn!$B1293="","",Txn!$C1293)</f>
        <v>0</v>
      </c>
      <c r="C2573" s="39">
        <f>IF(Txn!$B1293="","","تراکنش بانکی")</f>
        <v>0</v>
      </c>
      <c r="D2573" s="38">
        <f>IF(Txn!$B1293="","",IF(Txn!$X1293="","",Txn!$X1293))</f>
        <v>0</v>
      </c>
      <c r="E2573" s="39">
        <f>IF($D2573="","",IFERROR(VLOOKUP($D2573,AcctTbl,2,0),""))</f>
        <v>0</v>
      </c>
      <c r="F2573" s="39">
        <f>IF($D2573="","",IFERROR(VLOOKUP($D2573,AcctTbl,3,0),""))</f>
        <v>0</v>
      </c>
      <c r="G2573" s="39">
        <f>IF(Txn!$B1293="","",Txn!$D1293)</f>
        <v>0</v>
      </c>
      <c r="H2573" s="38">
        <f>IF(Txn!$B1293="","",Txn!$E1293)</f>
        <v>0</v>
      </c>
      <c r="I2573" s="40">
        <f>IF(Txn!$B1293="",0,Txn!$O1293)</f>
        <v>0</v>
      </c>
      <c r="J2573" s="40">
        <f>IF(Txn!$B1293="",0,Txn!$P1293)</f>
        <v>0</v>
      </c>
      <c r="K2573" s="41">
        <f>IF($A2573="","",IFERROR(VALUE(MID($A2573,6,2)),""))</f>
        <v>0</v>
      </c>
      <c r="L2573" s="39">
        <f>IF(Txn!$K1293="","",Txn!$K1293)</f>
        <v>0</v>
      </c>
      <c r="N2573" s="42">
        <f>IF($D2573="",0,COUNTIF(BankAccts,$D2573))</f>
        <v>0</v>
      </c>
    </row>
    <row r="2574" spans="1:14">
      <c r="A2574" s="38">
        <f>IF(Txn!$B1293="","",Txn!$B1293)</f>
        <v>0</v>
      </c>
      <c r="B2574" s="38">
        <f>IF(Txn!$B1293="","",Txn!$C1293)</f>
        <v>0</v>
      </c>
      <c r="C2574" s="39">
        <f>IF(Txn!$B1293="","","تراکنش بانکی")</f>
        <v>0</v>
      </c>
      <c r="D2574" s="38">
        <f>IF(Txn!$B1293="","",IF(IF(Txn!$U1293="TRF",Txn!$Y1293,Txn!$Z1293)="","",IF(Txn!$U1293="TRF",Txn!$Y1293,Txn!$Z1293)))</f>
        <v>0</v>
      </c>
      <c r="E2574" s="39">
        <f>IF($D2574="","",IFERROR(VLOOKUP($D2574,AcctTbl,2,0),""))</f>
        <v>0</v>
      </c>
      <c r="F2574" s="39">
        <f>IF($D2574="","",IFERROR(VLOOKUP($D2574,AcctTbl,3,0),""))</f>
        <v>0</v>
      </c>
      <c r="G2574" s="39">
        <f>IF(Txn!$B1293="","",Txn!$D1293)</f>
        <v>0</v>
      </c>
      <c r="H2574" s="38">
        <f>IF(Txn!$B1293="","",Txn!$E1293)</f>
        <v>0</v>
      </c>
      <c r="I2574" s="40">
        <f>IF(Txn!$B1293="",0,Txn!$Q1293)</f>
        <v>0</v>
      </c>
      <c r="J2574" s="40">
        <f>IF(Txn!$B1293="",0,Txn!$R1293)</f>
        <v>0</v>
      </c>
      <c r="K2574" s="41">
        <f>IF($A2574="","",IFERROR(VALUE(MID($A2574,6,2)),""))</f>
        <v>0</v>
      </c>
      <c r="L2574" s="39">
        <f>IF(Txn!$K1293="","","طرف مقابل — "&amp;Txn!$K1293)</f>
        <v>0</v>
      </c>
      <c r="N2574" s="42">
        <f>IF($D2574="",0,COUNTIF(BankAccts,$D2574))</f>
        <v>0</v>
      </c>
    </row>
    <row r="2575" spans="1:14">
      <c r="A2575" s="38">
        <f>IF(Txn!$B1294="","",Txn!$B1294)</f>
        <v>0</v>
      </c>
      <c r="B2575" s="38">
        <f>IF(Txn!$B1294="","",Txn!$C1294)</f>
        <v>0</v>
      </c>
      <c r="C2575" s="39">
        <f>IF(Txn!$B1294="","","تراکنش بانکی")</f>
        <v>0</v>
      </c>
      <c r="D2575" s="38">
        <f>IF(Txn!$B1294="","",IF(Txn!$X1294="","",Txn!$X1294))</f>
        <v>0</v>
      </c>
      <c r="E2575" s="39">
        <f>IF($D2575="","",IFERROR(VLOOKUP($D2575,AcctTbl,2,0),""))</f>
        <v>0</v>
      </c>
      <c r="F2575" s="39">
        <f>IF($D2575="","",IFERROR(VLOOKUP($D2575,AcctTbl,3,0),""))</f>
        <v>0</v>
      </c>
      <c r="G2575" s="39">
        <f>IF(Txn!$B1294="","",Txn!$D1294)</f>
        <v>0</v>
      </c>
      <c r="H2575" s="38">
        <f>IF(Txn!$B1294="","",Txn!$E1294)</f>
        <v>0</v>
      </c>
      <c r="I2575" s="40">
        <f>IF(Txn!$B1294="",0,Txn!$O1294)</f>
        <v>0</v>
      </c>
      <c r="J2575" s="40">
        <f>IF(Txn!$B1294="",0,Txn!$P1294)</f>
        <v>0</v>
      </c>
      <c r="K2575" s="41">
        <f>IF($A2575="","",IFERROR(VALUE(MID($A2575,6,2)),""))</f>
        <v>0</v>
      </c>
      <c r="L2575" s="39">
        <f>IF(Txn!$K1294="","",Txn!$K1294)</f>
        <v>0</v>
      </c>
      <c r="N2575" s="42">
        <f>IF($D2575="",0,COUNTIF(BankAccts,$D2575))</f>
        <v>0</v>
      </c>
    </row>
    <row r="2576" spans="1:14">
      <c r="A2576" s="38">
        <f>IF(Txn!$B1294="","",Txn!$B1294)</f>
        <v>0</v>
      </c>
      <c r="B2576" s="38">
        <f>IF(Txn!$B1294="","",Txn!$C1294)</f>
        <v>0</v>
      </c>
      <c r="C2576" s="39">
        <f>IF(Txn!$B1294="","","تراکنش بانکی")</f>
        <v>0</v>
      </c>
      <c r="D2576" s="38">
        <f>IF(Txn!$B1294="","",IF(IF(Txn!$U1294="TRF",Txn!$Y1294,Txn!$Z1294)="","",IF(Txn!$U1294="TRF",Txn!$Y1294,Txn!$Z1294)))</f>
        <v>0</v>
      </c>
      <c r="E2576" s="39">
        <f>IF($D2576="","",IFERROR(VLOOKUP($D2576,AcctTbl,2,0),""))</f>
        <v>0</v>
      </c>
      <c r="F2576" s="39">
        <f>IF($D2576="","",IFERROR(VLOOKUP($D2576,AcctTbl,3,0),""))</f>
        <v>0</v>
      </c>
      <c r="G2576" s="39">
        <f>IF(Txn!$B1294="","",Txn!$D1294)</f>
        <v>0</v>
      </c>
      <c r="H2576" s="38">
        <f>IF(Txn!$B1294="","",Txn!$E1294)</f>
        <v>0</v>
      </c>
      <c r="I2576" s="40">
        <f>IF(Txn!$B1294="",0,Txn!$Q1294)</f>
        <v>0</v>
      </c>
      <c r="J2576" s="40">
        <f>IF(Txn!$B1294="",0,Txn!$R1294)</f>
        <v>0</v>
      </c>
      <c r="K2576" s="41">
        <f>IF($A2576="","",IFERROR(VALUE(MID($A2576,6,2)),""))</f>
        <v>0</v>
      </c>
      <c r="L2576" s="39">
        <f>IF(Txn!$K1294="","","طرف مقابل — "&amp;Txn!$K1294)</f>
        <v>0</v>
      </c>
      <c r="N2576" s="42">
        <f>IF($D2576="",0,COUNTIF(BankAccts,$D2576))</f>
        <v>0</v>
      </c>
    </row>
    <row r="2577" spans="1:14">
      <c r="A2577" s="38">
        <f>IF(Txn!$B1295="","",Txn!$B1295)</f>
        <v>0</v>
      </c>
      <c r="B2577" s="38">
        <f>IF(Txn!$B1295="","",Txn!$C1295)</f>
        <v>0</v>
      </c>
      <c r="C2577" s="39">
        <f>IF(Txn!$B1295="","","تراکنش بانکی")</f>
        <v>0</v>
      </c>
      <c r="D2577" s="38">
        <f>IF(Txn!$B1295="","",IF(Txn!$X1295="","",Txn!$X1295))</f>
        <v>0</v>
      </c>
      <c r="E2577" s="39">
        <f>IF($D2577="","",IFERROR(VLOOKUP($D2577,AcctTbl,2,0),""))</f>
        <v>0</v>
      </c>
      <c r="F2577" s="39">
        <f>IF($D2577="","",IFERROR(VLOOKUP($D2577,AcctTbl,3,0),""))</f>
        <v>0</v>
      </c>
      <c r="G2577" s="39">
        <f>IF(Txn!$B1295="","",Txn!$D1295)</f>
        <v>0</v>
      </c>
      <c r="H2577" s="38">
        <f>IF(Txn!$B1295="","",Txn!$E1295)</f>
        <v>0</v>
      </c>
      <c r="I2577" s="40">
        <f>IF(Txn!$B1295="",0,Txn!$O1295)</f>
        <v>0</v>
      </c>
      <c r="J2577" s="40">
        <f>IF(Txn!$B1295="",0,Txn!$P1295)</f>
        <v>0</v>
      </c>
      <c r="K2577" s="41">
        <f>IF($A2577="","",IFERROR(VALUE(MID($A2577,6,2)),""))</f>
        <v>0</v>
      </c>
      <c r="L2577" s="39">
        <f>IF(Txn!$K1295="","",Txn!$K1295)</f>
        <v>0</v>
      </c>
      <c r="N2577" s="42">
        <f>IF($D2577="",0,COUNTIF(BankAccts,$D2577))</f>
        <v>0</v>
      </c>
    </row>
    <row r="2578" spans="1:14">
      <c r="A2578" s="38">
        <f>IF(Txn!$B1295="","",Txn!$B1295)</f>
        <v>0</v>
      </c>
      <c r="B2578" s="38">
        <f>IF(Txn!$B1295="","",Txn!$C1295)</f>
        <v>0</v>
      </c>
      <c r="C2578" s="39">
        <f>IF(Txn!$B1295="","","تراکنش بانکی")</f>
        <v>0</v>
      </c>
      <c r="D2578" s="38">
        <f>IF(Txn!$B1295="","",IF(IF(Txn!$U1295="TRF",Txn!$Y1295,Txn!$Z1295)="","",IF(Txn!$U1295="TRF",Txn!$Y1295,Txn!$Z1295)))</f>
        <v>0</v>
      </c>
      <c r="E2578" s="39">
        <f>IF($D2578="","",IFERROR(VLOOKUP($D2578,AcctTbl,2,0),""))</f>
        <v>0</v>
      </c>
      <c r="F2578" s="39">
        <f>IF($D2578="","",IFERROR(VLOOKUP($D2578,AcctTbl,3,0),""))</f>
        <v>0</v>
      </c>
      <c r="G2578" s="39">
        <f>IF(Txn!$B1295="","",Txn!$D1295)</f>
        <v>0</v>
      </c>
      <c r="H2578" s="38">
        <f>IF(Txn!$B1295="","",Txn!$E1295)</f>
        <v>0</v>
      </c>
      <c r="I2578" s="40">
        <f>IF(Txn!$B1295="",0,Txn!$Q1295)</f>
        <v>0</v>
      </c>
      <c r="J2578" s="40">
        <f>IF(Txn!$B1295="",0,Txn!$R1295)</f>
        <v>0</v>
      </c>
      <c r="K2578" s="41">
        <f>IF($A2578="","",IFERROR(VALUE(MID($A2578,6,2)),""))</f>
        <v>0</v>
      </c>
      <c r="L2578" s="39">
        <f>IF(Txn!$K1295="","","طرف مقابل — "&amp;Txn!$K1295)</f>
        <v>0</v>
      </c>
      <c r="N2578" s="42">
        <f>IF($D2578="",0,COUNTIF(BankAccts,$D2578))</f>
        <v>0</v>
      </c>
    </row>
    <row r="2579" spans="1:14">
      <c r="A2579" s="38">
        <f>IF(Txn!$B1296="","",Txn!$B1296)</f>
        <v>0</v>
      </c>
      <c r="B2579" s="38">
        <f>IF(Txn!$B1296="","",Txn!$C1296)</f>
        <v>0</v>
      </c>
      <c r="C2579" s="39">
        <f>IF(Txn!$B1296="","","تراکنش بانکی")</f>
        <v>0</v>
      </c>
      <c r="D2579" s="38">
        <f>IF(Txn!$B1296="","",IF(Txn!$X1296="","",Txn!$X1296))</f>
        <v>0</v>
      </c>
      <c r="E2579" s="39">
        <f>IF($D2579="","",IFERROR(VLOOKUP($D2579,AcctTbl,2,0),""))</f>
        <v>0</v>
      </c>
      <c r="F2579" s="39">
        <f>IF($D2579="","",IFERROR(VLOOKUP($D2579,AcctTbl,3,0),""))</f>
        <v>0</v>
      </c>
      <c r="G2579" s="39">
        <f>IF(Txn!$B1296="","",Txn!$D1296)</f>
        <v>0</v>
      </c>
      <c r="H2579" s="38">
        <f>IF(Txn!$B1296="","",Txn!$E1296)</f>
        <v>0</v>
      </c>
      <c r="I2579" s="40">
        <f>IF(Txn!$B1296="",0,Txn!$O1296)</f>
        <v>0</v>
      </c>
      <c r="J2579" s="40">
        <f>IF(Txn!$B1296="",0,Txn!$P1296)</f>
        <v>0</v>
      </c>
      <c r="K2579" s="41">
        <f>IF($A2579="","",IFERROR(VALUE(MID($A2579,6,2)),""))</f>
        <v>0</v>
      </c>
      <c r="L2579" s="39">
        <f>IF(Txn!$K1296="","",Txn!$K1296)</f>
        <v>0</v>
      </c>
      <c r="N2579" s="42">
        <f>IF($D2579="",0,COUNTIF(BankAccts,$D2579))</f>
        <v>0</v>
      </c>
    </row>
    <row r="2580" spans="1:14">
      <c r="A2580" s="38">
        <f>IF(Txn!$B1296="","",Txn!$B1296)</f>
        <v>0</v>
      </c>
      <c r="B2580" s="38">
        <f>IF(Txn!$B1296="","",Txn!$C1296)</f>
        <v>0</v>
      </c>
      <c r="C2580" s="39">
        <f>IF(Txn!$B1296="","","تراکنش بانکی")</f>
        <v>0</v>
      </c>
      <c r="D2580" s="38">
        <f>IF(Txn!$B1296="","",IF(IF(Txn!$U1296="TRF",Txn!$Y1296,Txn!$Z1296)="","",IF(Txn!$U1296="TRF",Txn!$Y1296,Txn!$Z1296)))</f>
        <v>0</v>
      </c>
      <c r="E2580" s="39">
        <f>IF($D2580="","",IFERROR(VLOOKUP($D2580,AcctTbl,2,0),""))</f>
        <v>0</v>
      </c>
      <c r="F2580" s="39">
        <f>IF($D2580="","",IFERROR(VLOOKUP($D2580,AcctTbl,3,0),""))</f>
        <v>0</v>
      </c>
      <c r="G2580" s="39">
        <f>IF(Txn!$B1296="","",Txn!$D1296)</f>
        <v>0</v>
      </c>
      <c r="H2580" s="38">
        <f>IF(Txn!$B1296="","",Txn!$E1296)</f>
        <v>0</v>
      </c>
      <c r="I2580" s="40">
        <f>IF(Txn!$B1296="",0,Txn!$Q1296)</f>
        <v>0</v>
      </c>
      <c r="J2580" s="40">
        <f>IF(Txn!$B1296="",0,Txn!$R1296)</f>
        <v>0</v>
      </c>
      <c r="K2580" s="41">
        <f>IF($A2580="","",IFERROR(VALUE(MID($A2580,6,2)),""))</f>
        <v>0</v>
      </c>
      <c r="L2580" s="39">
        <f>IF(Txn!$K1296="","","طرف مقابل — "&amp;Txn!$K1296)</f>
        <v>0</v>
      </c>
      <c r="N2580" s="42">
        <f>IF($D2580="",0,COUNTIF(BankAccts,$D2580))</f>
        <v>0</v>
      </c>
    </row>
    <row r="2581" spans="1:14">
      <c r="A2581" s="38">
        <f>IF(Txn!$B1297="","",Txn!$B1297)</f>
        <v>0</v>
      </c>
      <c r="B2581" s="38">
        <f>IF(Txn!$B1297="","",Txn!$C1297)</f>
        <v>0</v>
      </c>
      <c r="C2581" s="39">
        <f>IF(Txn!$B1297="","","تراکنش بانکی")</f>
        <v>0</v>
      </c>
      <c r="D2581" s="38">
        <f>IF(Txn!$B1297="","",IF(Txn!$X1297="","",Txn!$X1297))</f>
        <v>0</v>
      </c>
      <c r="E2581" s="39">
        <f>IF($D2581="","",IFERROR(VLOOKUP($D2581,AcctTbl,2,0),""))</f>
        <v>0</v>
      </c>
      <c r="F2581" s="39">
        <f>IF($D2581="","",IFERROR(VLOOKUP($D2581,AcctTbl,3,0),""))</f>
        <v>0</v>
      </c>
      <c r="G2581" s="39">
        <f>IF(Txn!$B1297="","",Txn!$D1297)</f>
        <v>0</v>
      </c>
      <c r="H2581" s="38">
        <f>IF(Txn!$B1297="","",Txn!$E1297)</f>
        <v>0</v>
      </c>
      <c r="I2581" s="40">
        <f>IF(Txn!$B1297="",0,Txn!$O1297)</f>
        <v>0</v>
      </c>
      <c r="J2581" s="40">
        <f>IF(Txn!$B1297="",0,Txn!$P1297)</f>
        <v>0</v>
      </c>
      <c r="K2581" s="41">
        <f>IF($A2581="","",IFERROR(VALUE(MID($A2581,6,2)),""))</f>
        <v>0</v>
      </c>
      <c r="L2581" s="39">
        <f>IF(Txn!$K1297="","",Txn!$K1297)</f>
        <v>0</v>
      </c>
      <c r="N2581" s="42">
        <f>IF($D2581="",0,COUNTIF(BankAccts,$D2581))</f>
        <v>0</v>
      </c>
    </row>
    <row r="2582" spans="1:14">
      <c r="A2582" s="38">
        <f>IF(Txn!$B1297="","",Txn!$B1297)</f>
        <v>0</v>
      </c>
      <c r="B2582" s="38">
        <f>IF(Txn!$B1297="","",Txn!$C1297)</f>
        <v>0</v>
      </c>
      <c r="C2582" s="39">
        <f>IF(Txn!$B1297="","","تراکنش بانکی")</f>
        <v>0</v>
      </c>
      <c r="D2582" s="38">
        <f>IF(Txn!$B1297="","",IF(IF(Txn!$U1297="TRF",Txn!$Y1297,Txn!$Z1297)="","",IF(Txn!$U1297="TRF",Txn!$Y1297,Txn!$Z1297)))</f>
        <v>0</v>
      </c>
      <c r="E2582" s="39">
        <f>IF($D2582="","",IFERROR(VLOOKUP($D2582,AcctTbl,2,0),""))</f>
        <v>0</v>
      </c>
      <c r="F2582" s="39">
        <f>IF($D2582="","",IFERROR(VLOOKUP($D2582,AcctTbl,3,0),""))</f>
        <v>0</v>
      </c>
      <c r="G2582" s="39">
        <f>IF(Txn!$B1297="","",Txn!$D1297)</f>
        <v>0</v>
      </c>
      <c r="H2582" s="38">
        <f>IF(Txn!$B1297="","",Txn!$E1297)</f>
        <v>0</v>
      </c>
      <c r="I2582" s="40">
        <f>IF(Txn!$B1297="",0,Txn!$Q1297)</f>
        <v>0</v>
      </c>
      <c r="J2582" s="40">
        <f>IF(Txn!$B1297="",0,Txn!$R1297)</f>
        <v>0</v>
      </c>
      <c r="K2582" s="41">
        <f>IF($A2582="","",IFERROR(VALUE(MID($A2582,6,2)),""))</f>
        <v>0</v>
      </c>
      <c r="L2582" s="39">
        <f>IF(Txn!$K1297="","","طرف مقابل — "&amp;Txn!$K1297)</f>
        <v>0</v>
      </c>
      <c r="N2582" s="42">
        <f>IF($D2582="",0,COUNTIF(BankAccts,$D2582))</f>
        <v>0</v>
      </c>
    </row>
    <row r="2583" spans="1:14">
      <c r="A2583" s="38">
        <f>IF(Txn!$B1298="","",Txn!$B1298)</f>
        <v>0</v>
      </c>
      <c r="B2583" s="38">
        <f>IF(Txn!$B1298="","",Txn!$C1298)</f>
        <v>0</v>
      </c>
      <c r="C2583" s="39">
        <f>IF(Txn!$B1298="","","تراکنش بانکی")</f>
        <v>0</v>
      </c>
      <c r="D2583" s="38">
        <f>IF(Txn!$B1298="","",IF(Txn!$X1298="","",Txn!$X1298))</f>
        <v>0</v>
      </c>
      <c r="E2583" s="39">
        <f>IF($D2583="","",IFERROR(VLOOKUP($D2583,AcctTbl,2,0),""))</f>
        <v>0</v>
      </c>
      <c r="F2583" s="39">
        <f>IF($D2583="","",IFERROR(VLOOKUP($D2583,AcctTbl,3,0),""))</f>
        <v>0</v>
      </c>
      <c r="G2583" s="39">
        <f>IF(Txn!$B1298="","",Txn!$D1298)</f>
        <v>0</v>
      </c>
      <c r="H2583" s="38">
        <f>IF(Txn!$B1298="","",Txn!$E1298)</f>
        <v>0</v>
      </c>
      <c r="I2583" s="40">
        <f>IF(Txn!$B1298="",0,Txn!$O1298)</f>
        <v>0</v>
      </c>
      <c r="J2583" s="40">
        <f>IF(Txn!$B1298="",0,Txn!$P1298)</f>
        <v>0</v>
      </c>
      <c r="K2583" s="41">
        <f>IF($A2583="","",IFERROR(VALUE(MID($A2583,6,2)),""))</f>
        <v>0</v>
      </c>
      <c r="L2583" s="39">
        <f>IF(Txn!$K1298="","",Txn!$K1298)</f>
        <v>0</v>
      </c>
      <c r="N2583" s="42">
        <f>IF($D2583="",0,COUNTIF(BankAccts,$D2583))</f>
        <v>0</v>
      </c>
    </row>
    <row r="2584" spans="1:14">
      <c r="A2584" s="38">
        <f>IF(Txn!$B1298="","",Txn!$B1298)</f>
        <v>0</v>
      </c>
      <c r="B2584" s="38">
        <f>IF(Txn!$B1298="","",Txn!$C1298)</f>
        <v>0</v>
      </c>
      <c r="C2584" s="39">
        <f>IF(Txn!$B1298="","","تراکنش بانکی")</f>
        <v>0</v>
      </c>
      <c r="D2584" s="38">
        <f>IF(Txn!$B1298="","",IF(IF(Txn!$U1298="TRF",Txn!$Y1298,Txn!$Z1298)="","",IF(Txn!$U1298="TRF",Txn!$Y1298,Txn!$Z1298)))</f>
        <v>0</v>
      </c>
      <c r="E2584" s="39">
        <f>IF($D2584="","",IFERROR(VLOOKUP($D2584,AcctTbl,2,0),""))</f>
        <v>0</v>
      </c>
      <c r="F2584" s="39">
        <f>IF($D2584="","",IFERROR(VLOOKUP($D2584,AcctTbl,3,0),""))</f>
        <v>0</v>
      </c>
      <c r="G2584" s="39">
        <f>IF(Txn!$B1298="","",Txn!$D1298)</f>
        <v>0</v>
      </c>
      <c r="H2584" s="38">
        <f>IF(Txn!$B1298="","",Txn!$E1298)</f>
        <v>0</v>
      </c>
      <c r="I2584" s="40">
        <f>IF(Txn!$B1298="",0,Txn!$Q1298)</f>
        <v>0</v>
      </c>
      <c r="J2584" s="40">
        <f>IF(Txn!$B1298="",0,Txn!$R1298)</f>
        <v>0</v>
      </c>
      <c r="K2584" s="41">
        <f>IF($A2584="","",IFERROR(VALUE(MID($A2584,6,2)),""))</f>
        <v>0</v>
      </c>
      <c r="L2584" s="39">
        <f>IF(Txn!$K1298="","","طرف مقابل — "&amp;Txn!$K1298)</f>
        <v>0</v>
      </c>
      <c r="N2584" s="42">
        <f>IF($D2584="",0,COUNTIF(BankAccts,$D2584))</f>
        <v>0</v>
      </c>
    </row>
    <row r="2585" spans="1:14">
      <c r="A2585" s="38">
        <f>IF(Txn!$B1299="","",Txn!$B1299)</f>
        <v>0</v>
      </c>
      <c r="B2585" s="38">
        <f>IF(Txn!$B1299="","",Txn!$C1299)</f>
        <v>0</v>
      </c>
      <c r="C2585" s="39">
        <f>IF(Txn!$B1299="","","تراکنش بانکی")</f>
        <v>0</v>
      </c>
      <c r="D2585" s="38">
        <f>IF(Txn!$B1299="","",IF(Txn!$X1299="","",Txn!$X1299))</f>
        <v>0</v>
      </c>
      <c r="E2585" s="39">
        <f>IF($D2585="","",IFERROR(VLOOKUP($D2585,AcctTbl,2,0),""))</f>
        <v>0</v>
      </c>
      <c r="F2585" s="39">
        <f>IF($D2585="","",IFERROR(VLOOKUP($D2585,AcctTbl,3,0),""))</f>
        <v>0</v>
      </c>
      <c r="G2585" s="39">
        <f>IF(Txn!$B1299="","",Txn!$D1299)</f>
        <v>0</v>
      </c>
      <c r="H2585" s="38">
        <f>IF(Txn!$B1299="","",Txn!$E1299)</f>
        <v>0</v>
      </c>
      <c r="I2585" s="40">
        <f>IF(Txn!$B1299="",0,Txn!$O1299)</f>
        <v>0</v>
      </c>
      <c r="J2585" s="40">
        <f>IF(Txn!$B1299="",0,Txn!$P1299)</f>
        <v>0</v>
      </c>
      <c r="K2585" s="41">
        <f>IF($A2585="","",IFERROR(VALUE(MID($A2585,6,2)),""))</f>
        <v>0</v>
      </c>
      <c r="L2585" s="39">
        <f>IF(Txn!$K1299="","",Txn!$K1299)</f>
        <v>0</v>
      </c>
      <c r="N2585" s="42">
        <f>IF($D2585="",0,COUNTIF(BankAccts,$D2585))</f>
        <v>0</v>
      </c>
    </row>
    <row r="2586" spans="1:14">
      <c r="A2586" s="38">
        <f>IF(Txn!$B1299="","",Txn!$B1299)</f>
        <v>0</v>
      </c>
      <c r="B2586" s="38">
        <f>IF(Txn!$B1299="","",Txn!$C1299)</f>
        <v>0</v>
      </c>
      <c r="C2586" s="39">
        <f>IF(Txn!$B1299="","","تراکنش بانکی")</f>
        <v>0</v>
      </c>
      <c r="D2586" s="38">
        <f>IF(Txn!$B1299="","",IF(IF(Txn!$U1299="TRF",Txn!$Y1299,Txn!$Z1299)="","",IF(Txn!$U1299="TRF",Txn!$Y1299,Txn!$Z1299)))</f>
        <v>0</v>
      </c>
      <c r="E2586" s="39">
        <f>IF($D2586="","",IFERROR(VLOOKUP($D2586,AcctTbl,2,0),""))</f>
        <v>0</v>
      </c>
      <c r="F2586" s="39">
        <f>IF($D2586="","",IFERROR(VLOOKUP($D2586,AcctTbl,3,0),""))</f>
        <v>0</v>
      </c>
      <c r="G2586" s="39">
        <f>IF(Txn!$B1299="","",Txn!$D1299)</f>
        <v>0</v>
      </c>
      <c r="H2586" s="38">
        <f>IF(Txn!$B1299="","",Txn!$E1299)</f>
        <v>0</v>
      </c>
      <c r="I2586" s="40">
        <f>IF(Txn!$B1299="",0,Txn!$Q1299)</f>
        <v>0</v>
      </c>
      <c r="J2586" s="40">
        <f>IF(Txn!$B1299="",0,Txn!$R1299)</f>
        <v>0</v>
      </c>
      <c r="K2586" s="41">
        <f>IF($A2586="","",IFERROR(VALUE(MID($A2586,6,2)),""))</f>
        <v>0</v>
      </c>
      <c r="L2586" s="39">
        <f>IF(Txn!$K1299="","","طرف مقابل — "&amp;Txn!$K1299)</f>
        <v>0</v>
      </c>
      <c r="N2586" s="42">
        <f>IF($D2586="",0,COUNTIF(BankAccts,$D2586))</f>
        <v>0</v>
      </c>
    </row>
    <row r="2587" spans="1:14">
      <c r="A2587" s="38">
        <f>IF(Txn!$B1300="","",Txn!$B1300)</f>
        <v>0</v>
      </c>
      <c r="B2587" s="38">
        <f>IF(Txn!$B1300="","",Txn!$C1300)</f>
        <v>0</v>
      </c>
      <c r="C2587" s="39">
        <f>IF(Txn!$B1300="","","تراکنش بانکی")</f>
        <v>0</v>
      </c>
      <c r="D2587" s="38">
        <f>IF(Txn!$B1300="","",IF(Txn!$X1300="","",Txn!$X1300))</f>
        <v>0</v>
      </c>
      <c r="E2587" s="39">
        <f>IF($D2587="","",IFERROR(VLOOKUP($D2587,AcctTbl,2,0),""))</f>
        <v>0</v>
      </c>
      <c r="F2587" s="39">
        <f>IF($D2587="","",IFERROR(VLOOKUP($D2587,AcctTbl,3,0),""))</f>
        <v>0</v>
      </c>
      <c r="G2587" s="39">
        <f>IF(Txn!$B1300="","",Txn!$D1300)</f>
        <v>0</v>
      </c>
      <c r="H2587" s="38">
        <f>IF(Txn!$B1300="","",Txn!$E1300)</f>
        <v>0</v>
      </c>
      <c r="I2587" s="40">
        <f>IF(Txn!$B1300="",0,Txn!$O1300)</f>
        <v>0</v>
      </c>
      <c r="J2587" s="40">
        <f>IF(Txn!$B1300="",0,Txn!$P1300)</f>
        <v>0</v>
      </c>
      <c r="K2587" s="41">
        <f>IF($A2587="","",IFERROR(VALUE(MID($A2587,6,2)),""))</f>
        <v>0</v>
      </c>
      <c r="L2587" s="39">
        <f>IF(Txn!$K1300="","",Txn!$K1300)</f>
        <v>0</v>
      </c>
      <c r="N2587" s="42">
        <f>IF($D2587="",0,COUNTIF(BankAccts,$D2587))</f>
        <v>0</v>
      </c>
    </row>
    <row r="2588" spans="1:14">
      <c r="A2588" s="38">
        <f>IF(Txn!$B1300="","",Txn!$B1300)</f>
        <v>0</v>
      </c>
      <c r="B2588" s="38">
        <f>IF(Txn!$B1300="","",Txn!$C1300)</f>
        <v>0</v>
      </c>
      <c r="C2588" s="39">
        <f>IF(Txn!$B1300="","","تراکنش بانکی")</f>
        <v>0</v>
      </c>
      <c r="D2588" s="38">
        <f>IF(Txn!$B1300="","",IF(IF(Txn!$U1300="TRF",Txn!$Y1300,Txn!$Z1300)="","",IF(Txn!$U1300="TRF",Txn!$Y1300,Txn!$Z1300)))</f>
        <v>0</v>
      </c>
      <c r="E2588" s="39">
        <f>IF($D2588="","",IFERROR(VLOOKUP($D2588,AcctTbl,2,0),""))</f>
        <v>0</v>
      </c>
      <c r="F2588" s="39">
        <f>IF($D2588="","",IFERROR(VLOOKUP($D2588,AcctTbl,3,0),""))</f>
        <v>0</v>
      </c>
      <c r="G2588" s="39">
        <f>IF(Txn!$B1300="","",Txn!$D1300)</f>
        <v>0</v>
      </c>
      <c r="H2588" s="38">
        <f>IF(Txn!$B1300="","",Txn!$E1300)</f>
        <v>0</v>
      </c>
      <c r="I2588" s="40">
        <f>IF(Txn!$B1300="",0,Txn!$Q1300)</f>
        <v>0</v>
      </c>
      <c r="J2588" s="40">
        <f>IF(Txn!$B1300="",0,Txn!$R1300)</f>
        <v>0</v>
      </c>
      <c r="K2588" s="41">
        <f>IF($A2588="","",IFERROR(VALUE(MID($A2588,6,2)),""))</f>
        <v>0</v>
      </c>
      <c r="L2588" s="39">
        <f>IF(Txn!$K1300="","","طرف مقابل — "&amp;Txn!$K1300)</f>
        <v>0</v>
      </c>
      <c r="N2588" s="42">
        <f>IF($D2588="",0,COUNTIF(BankAccts,$D2588))</f>
        <v>0</v>
      </c>
    </row>
    <row r="2589" spans="1:14">
      <c r="A2589" s="38">
        <f>IF(Txn!$B1301="","",Txn!$B1301)</f>
        <v>0</v>
      </c>
      <c r="B2589" s="38">
        <f>IF(Txn!$B1301="","",Txn!$C1301)</f>
        <v>0</v>
      </c>
      <c r="C2589" s="39">
        <f>IF(Txn!$B1301="","","تراکنش بانکی")</f>
        <v>0</v>
      </c>
      <c r="D2589" s="38">
        <f>IF(Txn!$B1301="","",IF(Txn!$X1301="","",Txn!$X1301))</f>
        <v>0</v>
      </c>
      <c r="E2589" s="39">
        <f>IF($D2589="","",IFERROR(VLOOKUP($D2589,AcctTbl,2,0),""))</f>
        <v>0</v>
      </c>
      <c r="F2589" s="39">
        <f>IF($D2589="","",IFERROR(VLOOKUP($D2589,AcctTbl,3,0),""))</f>
        <v>0</v>
      </c>
      <c r="G2589" s="39">
        <f>IF(Txn!$B1301="","",Txn!$D1301)</f>
        <v>0</v>
      </c>
      <c r="H2589" s="38">
        <f>IF(Txn!$B1301="","",Txn!$E1301)</f>
        <v>0</v>
      </c>
      <c r="I2589" s="40">
        <f>IF(Txn!$B1301="",0,Txn!$O1301)</f>
        <v>0</v>
      </c>
      <c r="J2589" s="40">
        <f>IF(Txn!$B1301="",0,Txn!$P1301)</f>
        <v>0</v>
      </c>
      <c r="K2589" s="41">
        <f>IF($A2589="","",IFERROR(VALUE(MID($A2589,6,2)),""))</f>
        <v>0</v>
      </c>
      <c r="L2589" s="39">
        <f>IF(Txn!$K1301="","",Txn!$K1301)</f>
        <v>0</v>
      </c>
      <c r="N2589" s="42">
        <f>IF($D2589="",0,COUNTIF(BankAccts,$D2589))</f>
        <v>0</v>
      </c>
    </row>
    <row r="2590" spans="1:14">
      <c r="A2590" s="38">
        <f>IF(Txn!$B1301="","",Txn!$B1301)</f>
        <v>0</v>
      </c>
      <c r="B2590" s="38">
        <f>IF(Txn!$B1301="","",Txn!$C1301)</f>
        <v>0</v>
      </c>
      <c r="C2590" s="39">
        <f>IF(Txn!$B1301="","","تراکنش بانکی")</f>
        <v>0</v>
      </c>
      <c r="D2590" s="38">
        <f>IF(Txn!$B1301="","",IF(IF(Txn!$U1301="TRF",Txn!$Y1301,Txn!$Z1301)="","",IF(Txn!$U1301="TRF",Txn!$Y1301,Txn!$Z1301)))</f>
        <v>0</v>
      </c>
      <c r="E2590" s="39">
        <f>IF($D2590="","",IFERROR(VLOOKUP($D2590,AcctTbl,2,0),""))</f>
        <v>0</v>
      </c>
      <c r="F2590" s="39">
        <f>IF($D2590="","",IFERROR(VLOOKUP($D2590,AcctTbl,3,0),""))</f>
        <v>0</v>
      </c>
      <c r="G2590" s="39">
        <f>IF(Txn!$B1301="","",Txn!$D1301)</f>
        <v>0</v>
      </c>
      <c r="H2590" s="38">
        <f>IF(Txn!$B1301="","",Txn!$E1301)</f>
        <v>0</v>
      </c>
      <c r="I2590" s="40">
        <f>IF(Txn!$B1301="",0,Txn!$Q1301)</f>
        <v>0</v>
      </c>
      <c r="J2590" s="40">
        <f>IF(Txn!$B1301="",0,Txn!$R1301)</f>
        <v>0</v>
      </c>
      <c r="K2590" s="41">
        <f>IF($A2590="","",IFERROR(VALUE(MID($A2590,6,2)),""))</f>
        <v>0</v>
      </c>
      <c r="L2590" s="39">
        <f>IF(Txn!$K1301="","","طرف مقابل — "&amp;Txn!$K1301)</f>
        <v>0</v>
      </c>
      <c r="N2590" s="42">
        <f>IF($D2590="",0,COUNTIF(BankAccts,$D2590))</f>
        <v>0</v>
      </c>
    </row>
    <row r="2591" spans="1:14">
      <c r="A2591" s="38">
        <f>IF(Txn!$B1302="","",Txn!$B1302)</f>
        <v>0</v>
      </c>
      <c r="B2591" s="38">
        <f>IF(Txn!$B1302="","",Txn!$C1302)</f>
        <v>0</v>
      </c>
      <c r="C2591" s="39">
        <f>IF(Txn!$B1302="","","تراکنش بانکی")</f>
        <v>0</v>
      </c>
      <c r="D2591" s="38">
        <f>IF(Txn!$B1302="","",IF(Txn!$X1302="","",Txn!$X1302))</f>
        <v>0</v>
      </c>
      <c r="E2591" s="39">
        <f>IF($D2591="","",IFERROR(VLOOKUP($D2591,AcctTbl,2,0),""))</f>
        <v>0</v>
      </c>
      <c r="F2591" s="39">
        <f>IF($D2591="","",IFERROR(VLOOKUP($D2591,AcctTbl,3,0),""))</f>
        <v>0</v>
      </c>
      <c r="G2591" s="39">
        <f>IF(Txn!$B1302="","",Txn!$D1302)</f>
        <v>0</v>
      </c>
      <c r="H2591" s="38">
        <f>IF(Txn!$B1302="","",Txn!$E1302)</f>
        <v>0</v>
      </c>
      <c r="I2591" s="40">
        <f>IF(Txn!$B1302="",0,Txn!$O1302)</f>
        <v>0</v>
      </c>
      <c r="J2591" s="40">
        <f>IF(Txn!$B1302="",0,Txn!$P1302)</f>
        <v>0</v>
      </c>
      <c r="K2591" s="41">
        <f>IF($A2591="","",IFERROR(VALUE(MID($A2591,6,2)),""))</f>
        <v>0</v>
      </c>
      <c r="L2591" s="39">
        <f>IF(Txn!$K1302="","",Txn!$K1302)</f>
        <v>0</v>
      </c>
      <c r="N2591" s="42">
        <f>IF($D2591="",0,COUNTIF(BankAccts,$D2591))</f>
        <v>0</v>
      </c>
    </row>
    <row r="2592" spans="1:14">
      <c r="A2592" s="38">
        <f>IF(Txn!$B1302="","",Txn!$B1302)</f>
        <v>0</v>
      </c>
      <c r="B2592" s="38">
        <f>IF(Txn!$B1302="","",Txn!$C1302)</f>
        <v>0</v>
      </c>
      <c r="C2592" s="39">
        <f>IF(Txn!$B1302="","","تراکنش بانکی")</f>
        <v>0</v>
      </c>
      <c r="D2592" s="38">
        <f>IF(Txn!$B1302="","",IF(IF(Txn!$U1302="TRF",Txn!$Y1302,Txn!$Z1302)="","",IF(Txn!$U1302="TRF",Txn!$Y1302,Txn!$Z1302)))</f>
        <v>0</v>
      </c>
      <c r="E2592" s="39">
        <f>IF($D2592="","",IFERROR(VLOOKUP($D2592,AcctTbl,2,0),""))</f>
        <v>0</v>
      </c>
      <c r="F2592" s="39">
        <f>IF($D2592="","",IFERROR(VLOOKUP($D2592,AcctTbl,3,0),""))</f>
        <v>0</v>
      </c>
      <c r="G2592" s="39">
        <f>IF(Txn!$B1302="","",Txn!$D1302)</f>
        <v>0</v>
      </c>
      <c r="H2592" s="38">
        <f>IF(Txn!$B1302="","",Txn!$E1302)</f>
        <v>0</v>
      </c>
      <c r="I2592" s="40">
        <f>IF(Txn!$B1302="",0,Txn!$Q1302)</f>
        <v>0</v>
      </c>
      <c r="J2592" s="40">
        <f>IF(Txn!$B1302="",0,Txn!$R1302)</f>
        <v>0</v>
      </c>
      <c r="K2592" s="41">
        <f>IF($A2592="","",IFERROR(VALUE(MID($A2592,6,2)),""))</f>
        <v>0</v>
      </c>
      <c r="L2592" s="39">
        <f>IF(Txn!$K1302="","","طرف مقابل — "&amp;Txn!$K1302)</f>
        <v>0</v>
      </c>
      <c r="N2592" s="42">
        <f>IF($D2592="",0,COUNTIF(BankAccts,$D2592))</f>
        <v>0</v>
      </c>
    </row>
    <row r="2593" spans="1:14">
      <c r="A2593" s="38">
        <f>IF(Txn!$B1303="","",Txn!$B1303)</f>
        <v>0</v>
      </c>
      <c r="B2593" s="38">
        <f>IF(Txn!$B1303="","",Txn!$C1303)</f>
        <v>0</v>
      </c>
      <c r="C2593" s="39">
        <f>IF(Txn!$B1303="","","تراکنش بانکی")</f>
        <v>0</v>
      </c>
      <c r="D2593" s="38">
        <f>IF(Txn!$B1303="","",IF(Txn!$X1303="","",Txn!$X1303))</f>
        <v>0</v>
      </c>
      <c r="E2593" s="39">
        <f>IF($D2593="","",IFERROR(VLOOKUP($D2593,AcctTbl,2,0),""))</f>
        <v>0</v>
      </c>
      <c r="F2593" s="39">
        <f>IF($D2593="","",IFERROR(VLOOKUP($D2593,AcctTbl,3,0),""))</f>
        <v>0</v>
      </c>
      <c r="G2593" s="39">
        <f>IF(Txn!$B1303="","",Txn!$D1303)</f>
        <v>0</v>
      </c>
      <c r="H2593" s="38">
        <f>IF(Txn!$B1303="","",Txn!$E1303)</f>
        <v>0</v>
      </c>
      <c r="I2593" s="40">
        <f>IF(Txn!$B1303="",0,Txn!$O1303)</f>
        <v>0</v>
      </c>
      <c r="J2593" s="40">
        <f>IF(Txn!$B1303="",0,Txn!$P1303)</f>
        <v>0</v>
      </c>
      <c r="K2593" s="41">
        <f>IF($A2593="","",IFERROR(VALUE(MID($A2593,6,2)),""))</f>
        <v>0</v>
      </c>
      <c r="L2593" s="39">
        <f>IF(Txn!$K1303="","",Txn!$K1303)</f>
        <v>0</v>
      </c>
      <c r="N2593" s="42">
        <f>IF($D2593="",0,COUNTIF(BankAccts,$D2593))</f>
        <v>0</v>
      </c>
    </row>
    <row r="2594" spans="1:14">
      <c r="A2594" s="38">
        <f>IF(Txn!$B1303="","",Txn!$B1303)</f>
        <v>0</v>
      </c>
      <c r="B2594" s="38">
        <f>IF(Txn!$B1303="","",Txn!$C1303)</f>
        <v>0</v>
      </c>
      <c r="C2594" s="39">
        <f>IF(Txn!$B1303="","","تراکنش بانکی")</f>
        <v>0</v>
      </c>
      <c r="D2594" s="38">
        <f>IF(Txn!$B1303="","",IF(IF(Txn!$U1303="TRF",Txn!$Y1303,Txn!$Z1303)="","",IF(Txn!$U1303="TRF",Txn!$Y1303,Txn!$Z1303)))</f>
        <v>0</v>
      </c>
      <c r="E2594" s="39">
        <f>IF($D2594="","",IFERROR(VLOOKUP($D2594,AcctTbl,2,0),""))</f>
        <v>0</v>
      </c>
      <c r="F2594" s="39">
        <f>IF($D2594="","",IFERROR(VLOOKUP($D2594,AcctTbl,3,0),""))</f>
        <v>0</v>
      </c>
      <c r="G2594" s="39">
        <f>IF(Txn!$B1303="","",Txn!$D1303)</f>
        <v>0</v>
      </c>
      <c r="H2594" s="38">
        <f>IF(Txn!$B1303="","",Txn!$E1303)</f>
        <v>0</v>
      </c>
      <c r="I2594" s="40">
        <f>IF(Txn!$B1303="",0,Txn!$Q1303)</f>
        <v>0</v>
      </c>
      <c r="J2594" s="40">
        <f>IF(Txn!$B1303="",0,Txn!$R1303)</f>
        <v>0</v>
      </c>
      <c r="K2594" s="41">
        <f>IF($A2594="","",IFERROR(VALUE(MID($A2594,6,2)),""))</f>
        <v>0</v>
      </c>
      <c r="L2594" s="39">
        <f>IF(Txn!$K1303="","","طرف مقابل — "&amp;Txn!$K1303)</f>
        <v>0</v>
      </c>
      <c r="N2594" s="42">
        <f>IF($D2594="",0,COUNTIF(BankAccts,$D2594))</f>
        <v>0</v>
      </c>
    </row>
    <row r="2595" spans="1:14">
      <c r="A2595" s="38">
        <f>IF(Txn!$B1304="","",Txn!$B1304)</f>
        <v>0</v>
      </c>
      <c r="B2595" s="38">
        <f>IF(Txn!$B1304="","",Txn!$C1304)</f>
        <v>0</v>
      </c>
      <c r="C2595" s="39">
        <f>IF(Txn!$B1304="","","تراکنش بانکی")</f>
        <v>0</v>
      </c>
      <c r="D2595" s="38">
        <f>IF(Txn!$B1304="","",IF(Txn!$X1304="","",Txn!$X1304))</f>
        <v>0</v>
      </c>
      <c r="E2595" s="39">
        <f>IF($D2595="","",IFERROR(VLOOKUP($D2595,AcctTbl,2,0),""))</f>
        <v>0</v>
      </c>
      <c r="F2595" s="39">
        <f>IF($D2595="","",IFERROR(VLOOKUP($D2595,AcctTbl,3,0),""))</f>
        <v>0</v>
      </c>
      <c r="G2595" s="39">
        <f>IF(Txn!$B1304="","",Txn!$D1304)</f>
        <v>0</v>
      </c>
      <c r="H2595" s="38">
        <f>IF(Txn!$B1304="","",Txn!$E1304)</f>
        <v>0</v>
      </c>
      <c r="I2595" s="40">
        <f>IF(Txn!$B1304="",0,Txn!$O1304)</f>
        <v>0</v>
      </c>
      <c r="J2595" s="40">
        <f>IF(Txn!$B1304="",0,Txn!$P1304)</f>
        <v>0</v>
      </c>
      <c r="K2595" s="41">
        <f>IF($A2595="","",IFERROR(VALUE(MID($A2595,6,2)),""))</f>
        <v>0</v>
      </c>
      <c r="L2595" s="39">
        <f>IF(Txn!$K1304="","",Txn!$K1304)</f>
        <v>0</v>
      </c>
      <c r="N2595" s="42">
        <f>IF($D2595="",0,COUNTIF(BankAccts,$D2595))</f>
        <v>0</v>
      </c>
    </row>
    <row r="2596" spans="1:14">
      <c r="A2596" s="38">
        <f>IF(Txn!$B1304="","",Txn!$B1304)</f>
        <v>0</v>
      </c>
      <c r="B2596" s="38">
        <f>IF(Txn!$B1304="","",Txn!$C1304)</f>
        <v>0</v>
      </c>
      <c r="C2596" s="39">
        <f>IF(Txn!$B1304="","","تراکنش بانکی")</f>
        <v>0</v>
      </c>
      <c r="D2596" s="38">
        <f>IF(Txn!$B1304="","",IF(IF(Txn!$U1304="TRF",Txn!$Y1304,Txn!$Z1304)="","",IF(Txn!$U1304="TRF",Txn!$Y1304,Txn!$Z1304)))</f>
        <v>0</v>
      </c>
      <c r="E2596" s="39">
        <f>IF($D2596="","",IFERROR(VLOOKUP($D2596,AcctTbl,2,0),""))</f>
        <v>0</v>
      </c>
      <c r="F2596" s="39">
        <f>IF($D2596="","",IFERROR(VLOOKUP($D2596,AcctTbl,3,0),""))</f>
        <v>0</v>
      </c>
      <c r="G2596" s="39">
        <f>IF(Txn!$B1304="","",Txn!$D1304)</f>
        <v>0</v>
      </c>
      <c r="H2596" s="38">
        <f>IF(Txn!$B1304="","",Txn!$E1304)</f>
        <v>0</v>
      </c>
      <c r="I2596" s="40">
        <f>IF(Txn!$B1304="",0,Txn!$Q1304)</f>
        <v>0</v>
      </c>
      <c r="J2596" s="40">
        <f>IF(Txn!$B1304="",0,Txn!$R1304)</f>
        <v>0</v>
      </c>
      <c r="K2596" s="41">
        <f>IF($A2596="","",IFERROR(VALUE(MID($A2596,6,2)),""))</f>
        <v>0</v>
      </c>
      <c r="L2596" s="39">
        <f>IF(Txn!$K1304="","","طرف مقابل — "&amp;Txn!$K1304)</f>
        <v>0</v>
      </c>
      <c r="N2596" s="42">
        <f>IF($D2596="",0,COUNTIF(BankAccts,$D2596))</f>
        <v>0</v>
      </c>
    </row>
    <row r="2597" spans="1:14">
      <c r="A2597" s="38">
        <f>IF(Txn!$B1305="","",Txn!$B1305)</f>
        <v>0</v>
      </c>
      <c r="B2597" s="38">
        <f>IF(Txn!$B1305="","",Txn!$C1305)</f>
        <v>0</v>
      </c>
      <c r="C2597" s="39">
        <f>IF(Txn!$B1305="","","تراکنش بانکی")</f>
        <v>0</v>
      </c>
      <c r="D2597" s="38">
        <f>IF(Txn!$B1305="","",IF(Txn!$X1305="","",Txn!$X1305))</f>
        <v>0</v>
      </c>
      <c r="E2597" s="39">
        <f>IF($D2597="","",IFERROR(VLOOKUP($D2597,AcctTbl,2,0),""))</f>
        <v>0</v>
      </c>
      <c r="F2597" s="39">
        <f>IF($D2597="","",IFERROR(VLOOKUP($D2597,AcctTbl,3,0),""))</f>
        <v>0</v>
      </c>
      <c r="G2597" s="39">
        <f>IF(Txn!$B1305="","",Txn!$D1305)</f>
        <v>0</v>
      </c>
      <c r="H2597" s="38">
        <f>IF(Txn!$B1305="","",Txn!$E1305)</f>
        <v>0</v>
      </c>
      <c r="I2597" s="40">
        <f>IF(Txn!$B1305="",0,Txn!$O1305)</f>
        <v>0</v>
      </c>
      <c r="J2597" s="40">
        <f>IF(Txn!$B1305="",0,Txn!$P1305)</f>
        <v>0</v>
      </c>
      <c r="K2597" s="41">
        <f>IF($A2597="","",IFERROR(VALUE(MID($A2597,6,2)),""))</f>
        <v>0</v>
      </c>
      <c r="L2597" s="39">
        <f>IF(Txn!$K1305="","",Txn!$K1305)</f>
        <v>0</v>
      </c>
      <c r="N2597" s="42">
        <f>IF($D2597="",0,COUNTIF(BankAccts,$D2597))</f>
        <v>0</v>
      </c>
    </row>
    <row r="2598" spans="1:14">
      <c r="A2598" s="38">
        <f>IF(Txn!$B1305="","",Txn!$B1305)</f>
        <v>0</v>
      </c>
      <c r="B2598" s="38">
        <f>IF(Txn!$B1305="","",Txn!$C1305)</f>
        <v>0</v>
      </c>
      <c r="C2598" s="39">
        <f>IF(Txn!$B1305="","","تراکنش بانکی")</f>
        <v>0</v>
      </c>
      <c r="D2598" s="38">
        <f>IF(Txn!$B1305="","",IF(IF(Txn!$U1305="TRF",Txn!$Y1305,Txn!$Z1305)="","",IF(Txn!$U1305="TRF",Txn!$Y1305,Txn!$Z1305)))</f>
        <v>0</v>
      </c>
      <c r="E2598" s="39">
        <f>IF($D2598="","",IFERROR(VLOOKUP($D2598,AcctTbl,2,0),""))</f>
        <v>0</v>
      </c>
      <c r="F2598" s="39">
        <f>IF($D2598="","",IFERROR(VLOOKUP($D2598,AcctTbl,3,0),""))</f>
        <v>0</v>
      </c>
      <c r="G2598" s="39">
        <f>IF(Txn!$B1305="","",Txn!$D1305)</f>
        <v>0</v>
      </c>
      <c r="H2598" s="38">
        <f>IF(Txn!$B1305="","",Txn!$E1305)</f>
        <v>0</v>
      </c>
      <c r="I2598" s="40">
        <f>IF(Txn!$B1305="",0,Txn!$Q1305)</f>
        <v>0</v>
      </c>
      <c r="J2598" s="40">
        <f>IF(Txn!$B1305="",0,Txn!$R1305)</f>
        <v>0</v>
      </c>
      <c r="K2598" s="41">
        <f>IF($A2598="","",IFERROR(VALUE(MID($A2598,6,2)),""))</f>
        <v>0</v>
      </c>
      <c r="L2598" s="39">
        <f>IF(Txn!$K1305="","","طرف مقابل — "&amp;Txn!$K1305)</f>
        <v>0</v>
      </c>
      <c r="N2598" s="42">
        <f>IF($D2598="",0,COUNTIF(BankAccts,$D2598))</f>
        <v>0</v>
      </c>
    </row>
    <row r="2599" spans="1:14">
      <c r="A2599" s="38">
        <f>IF(Txn!$B1306="","",Txn!$B1306)</f>
        <v>0</v>
      </c>
      <c r="B2599" s="38">
        <f>IF(Txn!$B1306="","",Txn!$C1306)</f>
        <v>0</v>
      </c>
      <c r="C2599" s="39">
        <f>IF(Txn!$B1306="","","تراکنش بانکی")</f>
        <v>0</v>
      </c>
      <c r="D2599" s="38">
        <f>IF(Txn!$B1306="","",IF(Txn!$X1306="","",Txn!$X1306))</f>
        <v>0</v>
      </c>
      <c r="E2599" s="39">
        <f>IF($D2599="","",IFERROR(VLOOKUP($D2599,AcctTbl,2,0),""))</f>
        <v>0</v>
      </c>
      <c r="F2599" s="39">
        <f>IF($D2599="","",IFERROR(VLOOKUP($D2599,AcctTbl,3,0),""))</f>
        <v>0</v>
      </c>
      <c r="G2599" s="39">
        <f>IF(Txn!$B1306="","",Txn!$D1306)</f>
        <v>0</v>
      </c>
      <c r="H2599" s="38">
        <f>IF(Txn!$B1306="","",Txn!$E1306)</f>
        <v>0</v>
      </c>
      <c r="I2599" s="40">
        <f>IF(Txn!$B1306="",0,Txn!$O1306)</f>
        <v>0</v>
      </c>
      <c r="J2599" s="40">
        <f>IF(Txn!$B1306="",0,Txn!$P1306)</f>
        <v>0</v>
      </c>
      <c r="K2599" s="41">
        <f>IF($A2599="","",IFERROR(VALUE(MID($A2599,6,2)),""))</f>
        <v>0</v>
      </c>
      <c r="L2599" s="39">
        <f>IF(Txn!$K1306="","",Txn!$K1306)</f>
        <v>0</v>
      </c>
      <c r="N2599" s="42">
        <f>IF($D2599="",0,COUNTIF(BankAccts,$D2599))</f>
        <v>0</v>
      </c>
    </row>
    <row r="2600" spans="1:14">
      <c r="A2600" s="38">
        <f>IF(Txn!$B1306="","",Txn!$B1306)</f>
        <v>0</v>
      </c>
      <c r="B2600" s="38">
        <f>IF(Txn!$B1306="","",Txn!$C1306)</f>
        <v>0</v>
      </c>
      <c r="C2600" s="39">
        <f>IF(Txn!$B1306="","","تراکنش بانکی")</f>
        <v>0</v>
      </c>
      <c r="D2600" s="38">
        <f>IF(Txn!$B1306="","",IF(IF(Txn!$U1306="TRF",Txn!$Y1306,Txn!$Z1306)="","",IF(Txn!$U1306="TRF",Txn!$Y1306,Txn!$Z1306)))</f>
        <v>0</v>
      </c>
      <c r="E2600" s="39">
        <f>IF($D2600="","",IFERROR(VLOOKUP($D2600,AcctTbl,2,0),""))</f>
        <v>0</v>
      </c>
      <c r="F2600" s="39">
        <f>IF($D2600="","",IFERROR(VLOOKUP($D2600,AcctTbl,3,0),""))</f>
        <v>0</v>
      </c>
      <c r="G2600" s="39">
        <f>IF(Txn!$B1306="","",Txn!$D1306)</f>
        <v>0</v>
      </c>
      <c r="H2600" s="38">
        <f>IF(Txn!$B1306="","",Txn!$E1306)</f>
        <v>0</v>
      </c>
      <c r="I2600" s="40">
        <f>IF(Txn!$B1306="",0,Txn!$Q1306)</f>
        <v>0</v>
      </c>
      <c r="J2600" s="40">
        <f>IF(Txn!$B1306="",0,Txn!$R1306)</f>
        <v>0</v>
      </c>
      <c r="K2600" s="41">
        <f>IF($A2600="","",IFERROR(VALUE(MID($A2600,6,2)),""))</f>
        <v>0</v>
      </c>
      <c r="L2600" s="39">
        <f>IF(Txn!$K1306="","","طرف مقابل — "&amp;Txn!$K1306)</f>
        <v>0</v>
      </c>
      <c r="N2600" s="42">
        <f>IF($D2600="",0,COUNTIF(BankAccts,$D2600))</f>
        <v>0</v>
      </c>
    </row>
    <row r="2601" spans="1:14">
      <c r="A2601" s="38">
        <f>IF(Txn!$B1307="","",Txn!$B1307)</f>
        <v>0</v>
      </c>
      <c r="B2601" s="38">
        <f>IF(Txn!$B1307="","",Txn!$C1307)</f>
        <v>0</v>
      </c>
      <c r="C2601" s="39">
        <f>IF(Txn!$B1307="","","تراکنش بانکی")</f>
        <v>0</v>
      </c>
      <c r="D2601" s="38">
        <f>IF(Txn!$B1307="","",IF(Txn!$X1307="","",Txn!$X1307))</f>
        <v>0</v>
      </c>
      <c r="E2601" s="39">
        <f>IF($D2601="","",IFERROR(VLOOKUP($D2601,AcctTbl,2,0),""))</f>
        <v>0</v>
      </c>
      <c r="F2601" s="39">
        <f>IF($D2601="","",IFERROR(VLOOKUP($D2601,AcctTbl,3,0),""))</f>
        <v>0</v>
      </c>
      <c r="G2601" s="39">
        <f>IF(Txn!$B1307="","",Txn!$D1307)</f>
        <v>0</v>
      </c>
      <c r="H2601" s="38">
        <f>IF(Txn!$B1307="","",Txn!$E1307)</f>
        <v>0</v>
      </c>
      <c r="I2601" s="40">
        <f>IF(Txn!$B1307="",0,Txn!$O1307)</f>
        <v>0</v>
      </c>
      <c r="J2601" s="40">
        <f>IF(Txn!$B1307="",0,Txn!$P1307)</f>
        <v>0</v>
      </c>
      <c r="K2601" s="41">
        <f>IF($A2601="","",IFERROR(VALUE(MID($A2601,6,2)),""))</f>
        <v>0</v>
      </c>
      <c r="L2601" s="39">
        <f>IF(Txn!$K1307="","",Txn!$K1307)</f>
        <v>0</v>
      </c>
      <c r="N2601" s="42">
        <f>IF($D2601="",0,COUNTIF(BankAccts,$D2601))</f>
        <v>0</v>
      </c>
    </row>
    <row r="2602" spans="1:14">
      <c r="A2602" s="38">
        <f>IF(Txn!$B1307="","",Txn!$B1307)</f>
        <v>0</v>
      </c>
      <c r="B2602" s="38">
        <f>IF(Txn!$B1307="","",Txn!$C1307)</f>
        <v>0</v>
      </c>
      <c r="C2602" s="39">
        <f>IF(Txn!$B1307="","","تراکنش بانکی")</f>
        <v>0</v>
      </c>
      <c r="D2602" s="38">
        <f>IF(Txn!$B1307="","",IF(IF(Txn!$U1307="TRF",Txn!$Y1307,Txn!$Z1307)="","",IF(Txn!$U1307="TRF",Txn!$Y1307,Txn!$Z1307)))</f>
        <v>0</v>
      </c>
      <c r="E2602" s="39">
        <f>IF($D2602="","",IFERROR(VLOOKUP($D2602,AcctTbl,2,0),""))</f>
        <v>0</v>
      </c>
      <c r="F2602" s="39">
        <f>IF($D2602="","",IFERROR(VLOOKUP($D2602,AcctTbl,3,0),""))</f>
        <v>0</v>
      </c>
      <c r="G2602" s="39">
        <f>IF(Txn!$B1307="","",Txn!$D1307)</f>
        <v>0</v>
      </c>
      <c r="H2602" s="38">
        <f>IF(Txn!$B1307="","",Txn!$E1307)</f>
        <v>0</v>
      </c>
      <c r="I2602" s="40">
        <f>IF(Txn!$B1307="",0,Txn!$Q1307)</f>
        <v>0</v>
      </c>
      <c r="J2602" s="40">
        <f>IF(Txn!$B1307="",0,Txn!$R1307)</f>
        <v>0</v>
      </c>
      <c r="K2602" s="41">
        <f>IF($A2602="","",IFERROR(VALUE(MID($A2602,6,2)),""))</f>
        <v>0</v>
      </c>
      <c r="L2602" s="39">
        <f>IF(Txn!$K1307="","","طرف مقابل — "&amp;Txn!$K1307)</f>
        <v>0</v>
      </c>
      <c r="N2602" s="42">
        <f>IF($D2602="",0,COUNTIF(BankAccts,$D2602))</f>
        <v>0</v>
      </c>
    </row>
    <row r="2603" spans="1:14">
      <c r="A2603" s="38">
        <f>IF(Txn!$B1308="","",Txn!$B1308)</f>
        <v>0</v>
      </c>
      <c r="B2603" s="38">
        <f>IF(Txn!$B1308="","",Txn!$C1308)</f>
        <v>0</v>
      </c>
      <c r="C2603" s="39">
        <f>IF(Txn!$B1308="","","تراکنش بانکی")</f>
        <v>0</v>
      </c>
      <c r="D2603" s="38">
        <f>IF(Txn!$B1308="","",IF(Txn!$X1308="","",Txn!$X1308))</f>
        <v>0</v>
      </c>
      <c r="E2603" s="39">
        <f>IF($D2603="","",IFERROR(VLOOKUP($D2603,AcctTbl,2,0),""))</f>
        <v>0</v>
      </c>
      <c r="F2603" s="39">
        <f>IF($D2603="","",IFERROR(VLOOKUP($D2603,AcctTbl,3,0),""))</f>
        <v>0</v>
      </c>
      <c r="G2603" s="39">
        <f>IF(Txn!$B1308="","",Txn!$D1308)</f>
        <v>0</v>
      </c>
      <c r="H2603" s="38">
        <f>IF(Txn!$B1308="","",Txn!$E1308)</f>
        <v>0</v>
      </c>
      <c r="I2603" s="40">
        <f>IF(Txn!$B1308="",0,Txn!$O1308)</f>
        <v>0</v>
      </c>
      <c r="J2603" s="40">
        <f>IF(Txn!$B1308="",0,Txn!$P1308)</f>
        <v>0</v>
      </c>
      <c r="K2603" s="41">
        <f>IF($A2603="","",IFERROR(VALUE(MID($A2603,6,2)),""))</f>
        <v>0</v>
      </c>
      <c r="L2603" s="39">
        <f>IF(Txn!$K1308="","",Txn!$K1308)</f>
        <v>0</v>
      </c>
      <c r="N2603" s="42">
        <f>IF($D2603="",0,COUNTIF(BankAccts,$D2603))</f>
        <v>0</v>
      </c>
    </row>
    <row r="2604" spans="1:14">
      <c r="A2604" s="38">
        <f>IF(Txn!$B1308="","",Txn!$B1308)</f>
        <v>0</v>
      </c>
      <c r="B2604" s="38">
        <f>IF(Txn!$B1308="","",Txn!$C1308)</f>
        <v>0</v>
      </c>
      <c r="C2604" s="39">
        <f>IF(Txn!$B1308="","","تراکنش بانکی")</f>
        <v>0</v>
      </c>
      <c r="D2604" s="38">
        <f>IF(Txn!$B1308="","",IF(IF(Txn!$U1308="TRF",Txn!$Y1308,Txn!$Z1308)="","",IF(Txn!$U1308="TRF",Txn!$Y1308,Txn!$Z1308)))</f>
        <v>0</v>
      </c>
      <c r="E2604" s="39">
        <f>IF($D2604="","",IFERROR(VLOOKUP($D2604,AcctTbl,2,0),""))</f>
        <v>0</v>
      </c>
      <c r="F2604" s="39">
        <f>IF($D2604="","",IFERROR(VLOOKUP($D2604,AcctTbl,3,0),""))</f>
        <v>0</v>
      </c>
      <c r="G2604" s="39">
        <f>IF(Txn!$B1308="","",Txn!$D1308)</f>
        <v>0</v>
      </c>
      <c r="H2604" s="38">
        <f>IF(Txn!$B1308="","",Txn!$E1308)</f>
        <v>0</v>
      </c>
      <c r="I2604" s="40">
        <f>IF(Txn!$B1308="",0,Txn!$Q1308)</f>
        <v>0</v>
      </c>
      <c r="J2604" s="40">
        <f>IF(Txn!$B1308="",0,Txn!$R1308)</f>
        <v>0</v>
      </c>
      <c r="K2604" s="41">
        <f>IF($A2604="","",IFERROR(VALUE(MID($A2604,6,2)),""))</f>
        <v>0</v>
      </c>
      <c r="L2604" s="39">
        <f>IF(Txn!$K1308="","","طرف مقابل — "&amp;Txn!$K1308)</f>
        <v>0</v>
      </c>
      <c r="N2604" s="42">
        <f>IF($D2604="",0,COUNTIF(BankAccts,$D2604))</f>
        <v>0</v>
      </c>
    </row>
    <row r="2605" spans="1:14">
      <c r="A2605" s="38">
        <f>IF(Txn!$B1309="","",Txn!$B1309)</f>
        <v>0</v>
      </c>
      <c r="B2605" s="38">
        <f>IF(Txn!$B1309="","",Txn!$C1309)</f>
        <v>0</v>
      </c>
      <c r="C2605" s="39">
        <f>IF(Txn!$B1309="","","تراکنش بانکی")</f>
        <v>0</v>
      </c>
      <c r="D2605" s="38">
        <f>IF(Txn!$B1309="","",IF(Txn!$X1309="","",Txn!$X1309))</f>
        <v>0</v>
      </c>
      <c r="E2605" s="39">
        <f>IF($D2605="","",IFERROR(VLOOKUP($D2605,AcctTbl,2,0),""))</f>
        <v>0</v>
      </c>
      <c r="F2605" s="39">
        <f>IF($D2605="","",IFERROR(VLOOKUP($D2605,AcctTbl,3,0),""))</f>
        <v>0</v>
      </c>
      <c r="G2605" s="39">
        <f>IF(Txn!$B1309="","",Txn!$D1309)</f>
        <v>0</v>
      </c>
      <c r="H2605" s="38">
        <f>IF(Txn!$B1309="","",Txn!$E1309)</f>
        <v>0</v>
      </c>
      <c r="I2605" s="40">
        <f>IF(Txn!$B1309="",0,Txn!$O1309)</f>
        <v>0</v>
      </c>
      <c r="J2605" s="40">
        <f>IF(Txn!$B1309="",0,Txn!$P1309)</f>
        <v>0</v>
      </c>
      <c r="K2605" s="41">
        <f>IF($A2605="","",IFERROR(VALUE(MID($A2605,6,2)),""))</f>
        <v>0</v>
      </c>
      <c r="L2605" s="39">
        <f>IF(Txn!$K1309="","",Txn!$K1309)</f>
        <v>0</v>
      </c>
      <c r="N2605" s="42">
        <f>IF($D2605="",0,COUNTIF(BankAccts,$D2605))</f>
        <v>0</v>
      </c>
    </row>
    <row r="2606" spans="1:14">
      <c r="A2606" s="38">
        <f>IF(Txn!$B1309="","",Txn!$B1309)</f>
        <v>0</v>
      </c>
      <c r="B2606" s="38">
        <f>IF(Txn!$B1309="","",Txn!$C1309)</f>
        <v>0</v>
      </c>
      <c r="C2606" s="39">
        <f>IF(Txn!$B1309="","","تراکنش بانکی")</f>
        <v>0</v>
      </c>
      <c r="D2606" s="38">
        <f>IF(Txn!$B1309="","",IF(IF(Txn!$U1309="TRF",Txn!$Y1309,Txn!$Z1309)="","",IF(Txn!$U1309="TRF",Txn!$Y1309,Txn!$Z1309)))</f>
        <v>0</v>
      </c>
      <c r="E2606" s="39">
        <f>IF($D2606="","",IFERROR(VLOOKUP($D2606,AcctTbl,2,0),""))</f>
        <v>0</v>
      </c>
      <c r="F2606" s="39">
        <f>IF($D2606="","",IFERROR(VLOOKUP($D2606,AcctTbl,3,0),""))</f>
        <v>0</v>
      </c>
      <c r="G2606" s="39">
        <f>IF(Txn!$B1309="","",Txn!$D1309)</f>
        <v>0</v>
      </c>
      <c r="H2606" s="38">
        <f>IF(Txn!$B1309="","",Txn!$E1309)</f>
        <v>0</v>
      </c>
      <c r="I2606" s="40">
        <f>IF(Txn!$B1309="",0,Txn!$Q1309)</f>
        <v>0</v>
      </c>
      <c r="J2606" s="40">
        <f>IF(Txn!$B1309="",0,Txn!$R1309)</f>
        <v>0</v>
      </c>
      <c r="K2606" s="41">
        <f>IF($A2606="","",IFERROR(VALUE(MID($A2606,6,2)),""))</f>
        <v>0</v>
      </c>
      <c r="L2606" s="39">
        <f>IF(Txn!$K1309="","","طرف مقابل — "&amp;Txn!$K1309)</f>
        <v>0</v>
      </c>
      <c r="N2606" s="42">
        <f>IF($D2606="",0,COUNTIF(BankAccts,$D2606))</f>
        <v>0</v>
      </c>
    </row>
    <row r="2607" spans="1:14">
      <c r="A2607" s="38">
        <f>IF(Txn!$B1310="","",Txn!$B1310)</f>
        <v>0</v>
      </c>
      <c r="B2607" s="38">
        <f>IF(Txn!$B1310="","",Txn!$C1310)</f>
        <v>0</v>
      </c>
      <c r="C2607" s="39">
        <f>IF(Txn!$B1310="","","تراکنش بانکی")</f>
        <v>0</v>
      </c>
      <c r="D2607" s="38">
        <f>IF(Txn!$B1310="","",IF(Txn!$X1310="","",Txn!$X1310))</f>
        <v>0</v>
      </c>
      <c r="E2607" s="39">
        <f>IF($D2607="","",IFERROR(VLOOKUP($D2607,AcctTbl,2,0),""))</f>
        <v>0</v>
      </c>
      <c r="F2607" s="39">
        <f>IF($D2607="","",IFERROR(VLOOKUP($D2607,AcctTbl,3,0),""))</f>
        <v>0</v>
      </c>
      <c r="G2607" s="39">
        <f>IF(Txn!$B1310="","",Txn!$D1310)</f>
        <v>0</v>
      </c>
      <c r="H2607" s="38">
        <f>IF(Txn!$B1310="","",Txn!$E1310)</f>
        <v>0</v>
      </c>
      <c r="I2607" s="40">
        <f>IF(Txn!$B1310="",0,Txn!$O1310)</f>
        <v>0</v>
      </c>
      <c r="J2607" s="40">
        <f>IF(Txn!$B1310="",0,Txn!$P1310)</f>
        <v>0</v>
      </c>
      <c r="K2607" s="41">
        <f>IF($A2607="","",IFERROR(VALUE(MID($A2607,6,2)),""))</f>
        <v>0</v>
      </c>
      <c r="L2607" s="39">
        <f>IF(Txn!$K1310="","",Txn!$K1310)</f>
        <v>0</v>
      </c>
      <c r="N2607" s="42">
        <f>IF($D2607="",0,COUNTIF(BankAccts,$D2607))</f>
        <v>0</v>
      </c>
    </row>
    <row r="2608" spans="1:14">
      <c r="A2608" s="38">
        <f>IF(Txn!$B1310="","",Txn!$B1310)</f>
        <v>0</v>
      </c>
      <c r="B2608" s="38">
        <f>IF(Txn!$B1310="","",Txn!$C1310)</f>
        <v>0</v>
      </c>
      <c r="C2608" s="39">
        <f>IF(Txn!$B1310="","","تراکنش بانکی")</f>
        <v>0</v>
      </c>
      <c r="D2608" s="38">
        <f>IF(Txn!$B1310="","",IF(IF(Txn!$U1310="TRF",Txn!$Y1310,Txn!$Z1310)="","",IF(Txn!$U1310="TRF",Txn!$Y1310,Txn!$Z1310)))</f>
        <v>0</v>
      </c>
      <c r="E2608" s="39">
        <f>IF($D2608="","",IFERROR(VLOOKUP($D2608,AcctTbl,2,0),""))</f>
        <v>0</v>
      </c>
      <c r="F2608" s="39">
        <f>IF($D2608="","",IFERROR(VLOOKUP($D2608,AcctTbl,3,0),""))</f>
        <v>0</v>
      </c>
      <c r="G2608" s="39">
        <f>IF(Txn!$B1310="","",Txn!$D1310)</f>
        <v>0</v>
      </c>
      <c r="H2608" s="38">
        <f>IF(Txn!$B1310="","",Txn!$E1310)</f>
        <v>0</v>
      </c>
      <c r="I2608" s="40">
        <f>IF(Txn!$B1310="",0,Txn!$Q1310)</f>
        <v>0</v>
      </c>
      <c r="J2608" s="40">
        <f>IF(Txn!$B1310="",0,Txn!$R1310)</f>
        <v>0</v>
      </c>
      <c r="K2608" s="41">
        <f>IF($A2608="","",IFERROR(VALUE(MID($A2608,6,2)),""))</f>
        <v>0</v>
      </c>
      <c r="L2608" s="39">
        <f>IF(Txn!$K1310="","","طرف مقابل — "&amp;Txn!$K1310)</f>
        <v>0</v>
      </c>
      <c r="N2608" s="42">
        <f>IF($D2608="",0,COUNTIF(BankAccts,$D2608))</f>
        <v>0</v>
      </c>
    </row>
    <row r="2609" spans="1:14">
      <c r="A2609" s="38">
        <f>IF(Txn!$B1311="","",Txn!$B1311)</f>
        <v>0</v>
      </c>
      <c r="B2609" s="38">
        <f>IF(Txn!$B1311="","",Txn!$C1311)</f>
        <v>0</v>
      </c>
      <c r="C2609" s="39">
        <f>IF(Txn!$B1311="","","تراکنش بانکی")</f>
        <v>0</v>
      </c>
      <c r="D2609" s="38">
        <f>IF(Txn!$B1311="","",IF(Txn!$X1311="","",Txn!$X1311))</f>
        <v>0</v>
      </c>
      <c r="E2609" s="39">
        <f>IF($D2609="","",IFERROR(VLOOKUP($D2609,AcctTbl,2,0),""))</f>
        <v>0</v>
      </c>
      <c r="F2609" s="39">
        <f>IF($D2609="","",IFERROR(VLOOKUP($D2609,AcctTbl,3,0),""))</f>
        <v>0</v>
      </c>
      <c r="G2609" s="39">
        <f>IF(Txn!$B1311="","",Txn!$D1311)</f>
        <v>0</v>
      </c>
      <c r="H2609" s="38">
        <f>IF(Txn!$B1311="","",Txn!$E1311)</f>
        <v>0</v>
      </c>
      <c r="I2609" s="40">
        <f>IF(Txn!$B1311="",0,Txn!$O1311)</f>
        <v>0</v>
      </c>
      <c r="J2609" s="40">
        <f>IF(Txn!$B1311="",0,Txn!$P1311)</f>
        <v>0</v>
      </c>
      <c r="K2609" s="41">
        <f>IF($A2609="","",IFERROR(VALUE(MID($A2609,6,2)),""))</f>
        <v>0</v>
      </c>
      <c r="L2609" s="39">
        <f>IF(Txn!$K1311="","",Txn!$K1311)</f>
        <v>0</v>
      </c>
      <c r="N2609" s="42">
        <f>IF($D2609="",0,COUNTIF(BankAccts,$D2609))</f>
        <v>0</v>
      </c>
    </row>
    <row r="2610" spans="1:14">
      <c r="A2610" s="38">
        <f>IF(Txn!$B1311="","",Txn!$B1311)</f>
        <v>0</v>
      </c>
      <c r="B2610" s="38">
        <f>IF(Txn!$B1311="","",Txn!$C1311)</f>
        <v>0</v>
      </c>
      <c r="C2610" s="39">
        <f>IF(Txn!$B1311="","","تراکنش بانکی")</f>
        <v>0</v>
      </c>
      <c r="D2610" s="38">
        <f>IF(Txn!$B1311="","",IF(IF(Txn!$U1311="TRF",Txn!$Y1311,Txn!$Z1311)="","",IF(Txn!$U1311="TRF",Txn!$Y1311,Txn!$Z1311)))</f>
        <v>0</v>
      </c>
      <c r="E2610" s="39">
        <f>IF($D2610="","",IFERROR(VLOOKUP($D2610,AcctTbl,2,0),""))</f>
        <v>0</v>
      </c>
      <c r="F2610" s="39">
        <f>IF($D2610="","",IFERROR(VLOOKUP($D2610,AcctTbl,3,0),""))</f>
        <v>0</v>
      </c>
      <c r="G2610" s="39">
        <f>IF(Txn!$B1311="","",Txn!$D1311)</f>
        <v>0</v>
      </c>
      <c r="H2610" s="38">
        <f>IF(Txn!$B1311="","",Txn!$E1311)</f>
        <v>0</v>
      </c>
      <c r="I2610" s="40">
        <f>IF(Txn!$B1311="",0,Txn!$Q1311)</f>
        <v>0</v>
      </c>
      <c r="J2610" s="40">
        <f>IF(Txn!$B1311="",0,Txn!$R1311)</f>
        <v>0</v>
      </c>
      <c r="K2610" s="41">
        <f>IF($A2610="","",IFERROR(VALUE(MID($A2610,6,2)),""))</f>
        <v>0</v>
      </c>
      <c r="L2610" s="39">
        <f>IF(Txn!$K1311="","","طرف مقابل — "&amp;Txn!$K1311)</f>
        <v>0</v>
      </c>
      <c r="N2610" s="42">
        <f>IF($D2610="",0,COUNTIF(BankAccts,$D2610))</f>
        <v>0</v>
      </c>
    </row>
    <row r="2611" spans="1:14">
      <c r="A2611" s="38">
        <f>IF(Txn!$B1312="","",Txn!$B1312)</f>
        <v>0</v>
      </c>
      <c r="B2611" s="38">
        <f>IF(Txn!$B1312="","",Txn!$C1312)</f>
        <v>0</v>
      </c>
      <c r="C2611" s="39">
        <f>IF(Txn!$B1312="","","تراکنش بانکی")</f>
        <v>0</v>
      </c>
      <c r="D2611" s="38">
        <f>IF(Txn!$B1312="","",IF(Txn!$X1312="","",Txn!$X1312))</f>
        <v>0</v>
      </c>
      <c r="E2611" s="39">
        <f>IF($D2611="","",IFERROR(VLOOKUP($D2611,AcctTbl,2,0),""))</f>
        <v>0</v>
      </c>
      <c r="F2611" s="39">
        <f>IF($D2611="","",IFERROR(VLOOKUP($D2611,AcctTbl,3,0),""))</f>
        <v>0</v>
      </c>
      <c r="G2611" s="39">
        <f>IF(Txn!$B1312="","",Txn!$D1312)</f>
        <v>0</v>
      </c>
      <c r="H2611" s="38">
        <f>IF(Txn!$B1312="","",Txn!$E1312)</f>
        <v>0</v>
      </c>
      <c r="I2611" s="40">
        <f>IF(Txn!$B1312="",0,Txn!$O1312)</f>
        <v>0</v>
      </c>
      <c r="J2611" s="40">
        <f>IF(Txn!$B1312="",0,Txn!$P1312)</f>
        <v>0</v>
      </c>
      <c r="K2611" s="41">
        <f>IF($A2611="","",IFERROR(VALUE(MID($A2611,6,2)),""))</f>
        <v>0</v>
      </c>
      <c r="L2611" s="39">
        <f>IF(Txn!$K1312="","",Txn!$K1312)</f>
        <v>0</v>
      </c>
      <c r="N2611" s="42">
        <f>IF($D2611="",0,COUNTIF(BankAccts,$D2611))</f>
        <v>0</v>
      </c>
    </row>
    <row r="2612" spans="1:14">
      <c r="A2612" s="38">
        <f>IF(Txn!$B1312="","",Txn!$B1312)</f>
        <v>0</v>
      </c>
      <c r="B2612" s="38">
        <f>IF(Txn!$B1312="","",Txn!$C1312)</f>
        <v>0</v>
      </c>
      <c r="C2612" s="39">
        <f>IF(Txn!$B1312="","","تراکنش بانکی")</f>
        <v>0</v>
      </c>
      <c r="D2612" s="38">
        <f>IF(Txn!$B1312="","",IF(IF(Txn!$U1312="TRF",Txn!$Y1312,Txn!$Z1312)="","",IF(Txn!$U1312="TRF",Txn!$Y1312,Txn!$Z1312)))</f>
        <v>0</v>
      </c>
      <c r="E2612" s="39">
        <f>IF($D2612="","",IFERROR(VLOOKUP($D2612,AcctTbl,2,0),""))</f>
        <v>0</v>
      </c>
      <c r="F2612" s="39">
        <f>IF($D2612="","",IFERROR(VLOOKUP($D2612,AcctTbl,3,0),""))</f>
        <v>0</v>
      </c>
      <c r="G2612" s="39">
        <f>IF(Txn!$B1312="","",Txn!$D1312)</f>
        <v>0</v>
      </c>
      <c r="H2612" s="38">
        <f>IF(Txn!$B1312="","",Txn!$E1312)</f>
        <v>0</v>
      </c>
      <c r="I2612" s="40">
        <f>IF(Txn!$B1312="",0,Txn!$Q1312)</f>
        <v>0</v>
      </c>
      <c r="J2612" s="40">
        <f>IF(Txn!$B1312="",0,Txn!$R1312)</f>
        <v>0</v>
      </c>
      <c r="K2612" s="41">
        <f>IF($A2612="","",IFERROR(VALUE(MID($A2612,6,2)),""))</f>
        <v>0</v>
      </c>
      <c r="L2612" s="39">
        <f>IF(Txn!$K1312="","","طرف مقابل — "&amp;Txn!$K1312)</f>
        <v>0</v>
      </c>
      <c r="N2612" s="42">
        <f>IF($D2612="",0,COUNTIF(BankAccts,$D2612))</f>
        <v>0</v>
      </c>
    </row>
    <row r="2613" spans="1:14">
      <c r="A2613" s="38">
        <f>IF(Txn!$B1313="","",Txn!$B1313)</f>
        <v>0</v>
      </c>
      <c r="B2613" s="38">
        <f>IF(Txn!$B1313="","",Txn!$C1313)</f>
        <v>0</v>
      </c>
      <c r="C2613" s="39">
        <f>IF(Txn!$B1313="","","تراکنش بانکی")</f>
        <v>0</v>
      </c>
      <c r="D2613" s="38">
        <f>IF(Txn!$B1313="","",IF(Txn!$X1313="","",Txn!$X1313))</f>
        <v>0</v>
      </c>
      <c r="E2613" s="39">
        <f>IF($D2613="","",IFERROR(VLOOKUP($D2613,AcctTbl,2,0),""))</f>
        <v>0</v>
      </c>
      <c r="F2613" s="39">
        <f>IF($D2613="","",IFERROR(VLOOKUP($D2613,AcctTbl,3,0),""))</f>
        <v>0</v>
      </c>
      <c r="G2613" s="39">
        <f>IF(Txn!$B1313="","",Txn!$D1313)</f>
        <v>0</v>
      </c>
      <c r="H2613" s="38">
        <f>IF(Txn!$B1313="","",Txn!$E1313)</f>
        <v>0</v>
      </c>
      <c r="I2613" s="40">
        <f>IF(Txn!$B1313="",0,Txn!$O1313)</f>
        <v>0</v>
      </c>
      <c r="J2613" s="40">
        <f>IF(Txn!$B1313="",0,Txn!$P1313)</f>
        <v>0</v>
      </c>
      <c r="K2613" s="41">
        <f>IF($A2613="","",IFERROR(VALUE(MID($A2613,6,2)),""))</f>
        <v>0</v>
      </c>
      <c r="L2613" s="39">
        <f>IF(Txn!$K1313="","",Txn!$K1313)</f>
        <v>0</v>
      </c>
      <c r="N2613" s="42">
        <f>IF($D2613="",0,COUNTIF(BankAccts,$D2613))</f>
        <v>0</v>
      </c>
    </row>
    <row r="2614" spans="1:14">
      <c r="A2614" s="38">
        <f>IF(Txn!$B1313="","",Txn!$B1313)</f>
        <v>0</v>
      </c>
      <c r="B2614" s="38">
        <f>IF(Txn!$B1313="","",Txn!$C1313)</f>
        <v>0</v>
      </c>
      <c r="C2614" s="39">
        <f>IF(Txn!$B1313="","","تراکنش بانکی")</f>
        <v>0</v>
      </c>
      <c r="D2614" s="38">
        <f>IF(Txn!$B1313="","",IF(IF(Txn!$U1313="TRF",Txn!$Y1313,Txn!$Z1313)="","",IF(Txn!$U1313="TRF",Txn!$Y1313,Txn!$Z1313)))</f>
        <v>0</v>
      </c>
      <c r="E2614" s="39">
        <f>IF($D2614="","",IFERROR(VLOOKUP($D2614,AcctTbl,2,0),""))</f>
        <v>0</v>
      </c>
      <c r="F2614" s="39">
        <f>IF($D2614="","",IFERROR(VLOOKUP($D2614,AcctTbl,3,0),""))</f>
        <v>0</v>
      </c>
      <c r="G2614" s="39">
        <f>IF(Txn!$B1313="","",Txn!$D1313)</f>
        <v>0</v>
      </c>
      <c r="H2614" s="38">
        <f>IF(Txn!$B1313="","",Txn!$E1313)</f>
        <v>0</v>
      </c>
      <c r="I2614" s="40">
        <f>IF(Txn!$B1313="",0,Txn!$Q1313)</f>
        <v>0</v>
      </c>
      <c r="J2614" s="40">
        <f>IF(Txn!$B1313="",0,Txn!$R1313)</f>
        <v>0</v>
      </c>
      <c r="K2614" s="41">
        <f>IF($A2614="","",IFERROR(VALUE(MID($A2614,6,2)),""))</f>
        <v>0</v>
      </c>
      <c r="L2614" s="39">
        <f>IF(Txn!$K1313="","","طرف مقابل — "&amp;Txn!$K1313)</f>
        <v>0</v>
      </c>
      <c r="N2614" s="42">
        <f>IF($D2614="",0,COUNTIF(BankAccts,$D2614))</f>
        <v>0</v>
      </c>
    </row>
    <row r="2615" spans="1:14">
      <c r="A2615" s="38">
        <f>IF(Txn!$B1314="","",Txn!$B1314)</f>
        <v>0</v>
      </c>
      <c r="B2615" s="38">
        <f>IF(Txn!$B1314="","",Txn!$C1314)</f>
        <v>0</v>
      </c>
      <c r="C2615" s="39">
        <f>IF(Txn!$B1314="","","تراکنش بانکی")</f>
        <v>0</v>
      </c>
      <c r="D2615" s="38">
        <f>IF(Txn!$B1314="","",IF(Txn!$X1314="","",Txn!$X1314))</f>
        <v>0</v>
      </c>
      <c r="E2615" s="39">
        <f>IF($D2615="","",IFERROR(VLOOKUP($D2615,AcctTbl,2,0),""))</f>
        <v>0</v>
      </c>
      <c r="F2615" s="39">
        <f>IF($D2615="","",IFERROR(VLOOKUP($D2615,AcctTbl,3,0),""))</f>
        <v>0</v>
      </c>
      <c r="G2615" s="39">
        <f>IF(Txn!$B1314="","",Txn!$D1314)</f>
        <v>0</v>
      </c>
      <c r="H2615" s="38">
        <f>IF(Txn!$B1314="","",Txn!$E1314)</f>
        <v>0</v>
      </c>
      <c r="I2615" s="40">
        <f>IF(Txn!$B1314="",0,Txn!$O1314)</f>
        <v>0</v>
      </c>
      <c r="J2615" s="40">
        <f>IF(Txn!$B1314="",0,Txn!$P1314)</f>
        <v>0</v>
      </c>
      <c r="K2615" s="41">
        <f>IF($A2615="","",IFERROR(VALUE(MID($A2615,6,2)),""))</f>
        <v>0</v>
      </c>
      <c r="L2615" s="39">
        <f>IF(Txn!$K1314="","",Txn!$K1314)</f>
        <v>0</v>
      </c>
      <c r="N2615" s="42">
        <f>IF($D2615="",0,COUNTIF(BankAccts,$D2615))</f>
        <v>0</v>
      </c>
    </row>
    <row r="2616" spans="1:14">
      <c r="A2616" s="38">
        <f>IF(Txn!$B1314="","",Txn!$B1314)</f>
        <v>0</v>
      </c>
      <c r="B2616" s="38">
        <f>IF(Txn!$B1314="","",Txn!$C1314)</f>
        <v>0</v>
      </c>
      <c r="C2616" s="39">
        <f>IF(Txn!$B1314="","","تراکنش بانکی")</f>
        <v>0</v>
      </c>
      <c r="D2616" s="38">
        <f>IF(Txn!$B1314="","",IF(IF(Txn!$U1314="TRF",Txn!$Y1314,Txn!$Z1314)="","",IF(Txn!$U1314="TRF",Txn!$Y1314,Txn!$Z1314)))</f>
        <v>0</v>
      </c>
      <c r="E2616" s="39">
        <f>IF($D2616="","",IFERROR(VLOOKUP($D2616,AcctTbl,2,0),""))</f>
        <v>0</v>
      </c>
      <c r="F2616" s="39">
        <f>IF($D2616="","",IFERROR(VLOOKUP($D2616,AcctTbl,3,0),""))</f>
        <v>0</v>
      </c>
      <c r="G2616" s="39">
        <f>IF(Txn!$B1314="","",Txn!$D1314)</f>
        <v>0</v>
      </c>
      <c r="H2616" s="38">
        <f>IF(Txn!$B1314="","",Txn!$E1314)</f>
        <v>0</v>
      </c>
      <c r="I2616" s="40">
        <f>IF(Txn!$B1314="",0,Txn!$Q1314)</f>
        <v>0</v>
      </c>
      <c r="J2616" s="40">
        <f>IF(Txn!$B1314="",0,Txn!$R1314)</f>
        <v>0</v>
      </c>
      <c r="K2616" s="41">
        <f>IF($A2616="","",IFERROR(VALUE(MID($A2616,6,2)),""))</f>
        <v>0</v>
      </c>
      <c r="L2616" s="39">
        <f>IF(Txn!$K1314="","","طرف مقابل — "&amp;Txn!$K1314)</f>
        <v>0</v>
      </c>
      <c r="N2616" s="42">
        <f>IF($D2616="",0,COUNTIF(BankAccts,$D2616))</f>
        <v>0</v>
      </c>
    </row>
    <row r="2617" spans="1:14">
      <c r="A2617" s="38">
        <f>IF(Txn!$B1315="","",Txn!$B1315)</f>
        <v>0</v>
      </c>
      <c r="B2617" s="38">
        <f>IF(Txn!$B1315="","",Txn!$C1315)</f>
        <v>0</v>
      </c>
      <c r="C2617" s="39">
        <f>IF(Txn!$B1315="","","تراکنش بانکی")</f>
        <v>0</v>
      </c>
      <c r="D2617" s="38">
        <f>IF(Txn!$B1315="","",IF(Txn!$X1315="","",Txn!$X1315))</f>
        <v>0</v>
      </c>
      <c r="E2617" s="39">
        <f>IF($D2617="","",IFERROR(VLOOKUP($D2617,AcctTbl,2,0),""))</f>
        <v>0</v>
      </c>
      <c r="F2617" s="39">
        <f>IF($D2617="","",IFERROR(VLOOKUP($D2617,AcctTbl,3,0),""))</f>
        <v>0</v>
      </c>
      <c r="G2617" s="39">
        <f>IF(Txn!$B1315="","",Txn!$D1315)</f>
        <v>0</v>
      </c>
      <c r="H2617" s="38">
        <f>IF(Txn!$B1315="","",Txn!$E1315)</f>
        <v>0</v>
      </c>
      <c r="I2617" s="40">
        <f>IF(Txn!$B1315="",0,Txn!$O1315)</f>
        <v>0</v>
      </c>
      <c r="J2617" s="40">
        <f>IF(Txn!$B1315="",0,Txn!$P1315)</f>
        <v>0</v>
      </c>
      <c r="K2617" s="41">
        <f>IF($A2617="","",IFERROR(VALUE(MID($A2617,6,2)),""))</f>
        <v>0</v>
      </c>
      <c r="L2617" s="39">
        <f>IF(Txn!$K1315="","",Txn!$K1315)</f>
        <v>0</v>
      </c>
      <c r="N2617" s="42">
        <f>IF($D2617="",0,COUNTIF(BankAccts,$D2617))</f>
        <v>0</v>
      </c>
    </row>
    <row r="2618" spans="1:14">
      <c r="A2618" s="38">
        <f>IF(Txn!$B1315="","",Txn!$B1315)</f>
        <v>0</v>
      </c>
      <c r="B2618" s="38">
        <f>IF(Txn!$B1315="","",Txn!$C1315)</f>
        <v>0</v>
      </c>
      <c r="C2618" s="39">
        <f>IF(Txn!$B1315="","","تراکنش بانکی")</f>
        <v>0</v>
      </c>
      <c r="D2618" s="38">
        <f>IF(Txn!$B1315="","",IF(IF(Txn!$U1315="TRF",Txn!$Y1315,Txn!$Z1315)="","",IF(Txn!$U1315="TRF",Txn!$Y1315,Txn!$Z1315)))</f>
        <v>0</v>
      </c>
      <c r="E2618" s="39">
        <f>IF($D2618="","",IFERROR(VLOOKUP($D2618,AcctTbl,2,0),""))</f>
        <v>0</v>
      </c>
      <c r="F2618" s="39">
        <f>IF($D2618="","",IFERROR(VLOOKUP($D2618,AcctTbl,3,0),""))</f>
        <v>0</v>
      </c>
      <c r="G2618" s="39">
        <f>IF(Txn!$B1315="","",Txn!$D1315)</f>
        <v>0</v>
      </c>
      <c r="H2618" s="38">
        <f>IF(Txn!$B1315="","",Txn!$E1315)</f>
        <v>0</v>
      </c>
      <c r="I2618" s="40">
        <f>IF(Txn!$B1315="",0,Txn!$Q1315)</f>
        <v>0</v>
      </c>
      <c r="J2618" s="40">
        <f>IF(Txn!$B1315="",0,Txn!$R1315)</f>
        <v>0</v>
      </c>
      <c r="K2618" s="41">
        <f>IF($A2618="","",IFERROR(VALUE(MID($A2618,6,2)),""))</f>
        <v>0</v>
      </c>
      <c r="L2618" s="39">
        <f>IF(Txn!$K1315="","","طرف مقابل — "&amp;Txn!$K1315)</f>
        <v>0</v>
      </c>
      <c r="N2618" s="42">
        <f>IF($D2618="",0,COUNTIF(BankAccts,$D2618))</f>
        <v>0</v>
      </c>
    </row>
    <row r="2619" spans="1:14">
      <c r="A2619" s="38">
        <f>IF(Txn!$B1316="","",Txn!$B1316)</f>
        <v>0</v>
      </c>
      <c r="B2619" s="38">
        <f>IF(Txn!$B1316="","",Txn!$C1316)</f>
        <v>0</v>
      </c>
      <c r="C2619" s="39">
        <f>IF(Txn!$B1316="","","تراکنش بانکی")</f>
        <v>0</v>
      </c>
      <c r="D2619" s="38">
        <f>IF(Txn!$B1316="","",IF(Txn!$X1316="","",Txn!$X1316))</f>
        <v>0</v>
      </c>
      <c r="E2619" s="39">
        <f>IF($D2619="","",IFERROR(VLOOKUP($D2619,AcctTbl,2,0),""))</f>
        <v>0</v>
      </c>
      <c r="F2619" s="39">
        <f>IF($D2619="","",IFERROR(VLOOKUP($D2619,AcctTbl,3,0),""))</f>
        <v>0</v>
      </c>
      <c r="G2619" s="39">
        <f>IF(Txn!$B1316="","",Txn!$D1316)</f>
        <v>0</v>
      </c>
      <c r="H2619" s="38">
        <f>IF(Txn!$B1316="","",Txn!$E1316)</f>
        <v>0</v>
      </c>
      <c r="I2619" s="40">
        <f>IF(Txn!$B1316="",0,Txn!$O1316)</f>
        <v>0</v>
      </c>
      <c r="J2619" s="40">
        <f>IF(Txn!$B1316="",0,Txn!$P1316)</f>
        <v>0</v>
      </c>
      <c r="K2619" s="41">
        <f>IF($A2619="","",IFERROR(VALUE(MID($A2619,6,2)),""))</f>
        <v>0</v>
      </c>
      <c r="L2619" s="39">
        <f>IF(Txn!$K1316="","",Txn!$K1316)</f>
        <v>0</v>
      </c>
      <c r="N2619" s="42">
        <f>IF($D2619="",0,COUNTIF(BankAccts,$D2619))</f>
        <v>0</v>
      </c>
    </row>
    <row r="2620" spans="1:14">
      <c r="A2620" s="38">
        <f>IF(Txn!$B1316="","",Txn!$B1316)</f>
        <v>0</v>
      </c>
      <c r="B2620" s="38">
        <f>IF(Txn!$B1316="","",Txn!$C1316)</f>
        <v>0</v>
      </c>
      <c r="C2620" s="39">
        <f>IF(Txn!$B1316="","","تراکنش بانکی")</f>
        <v>0</v>
      </c>
      <c r="D2620" s="38">
        <f>IF(Txn!$B1316="","",IF(IF(Txn!$U1316="TRF",Txn!$Y1316,Txn!$Z1316)="","",IF(Txn!$U1316="TRF",Txn!$Y1316,Txn!$Z1316)))</f>
        <v>0</v>
      </c>
      <c r="E2620" s="39">
        <f>IF($D2620="","",IFERROR(VLOOKUP($D2620,AcctTbl,2,0),""))</f>
        <v>0</v>
      </c>
      <c r="F2620" s="39">
        <f>IF($D2620="","",IFERROR(VLOOKUP($D2620,AcctTbl,3,0),""))</f>
        <v>0</v>
      </c>
      <c r="G2620" s="39">
        <f>IF(Txn!$B1316="","",Txn!$D1316)</f>
        <v>0</v>
      </c>
      <c r="H2620" s="38">
        <f>IF(Txn!$B1316="","",Txn!$E1316)</f>
        <v>0</v>
      </c>
      <c r="I2620" s="40">
        <f>IF(Txn!$B1316="",0,Txn!$Q1316)</f>
        <v>0</v>
      </c>
      <c r="J2620" s="40">
        <f>IF(Txn!$B1316="",0,Txn!$R1316)</f>
        <v>0</v>
      </c>
      <c r="K2620" s="41">
        <f>IF($A2620="","",IFERROR(VALUE(MID($A2620,6,2)),""))</f>
        <v>0</v>
      </c>
      <c r="L2620" s="39">
        <f>IF(Txn!$K1316="","","طرف مقابل — "&amp;Txn!$K1316)</f>
        <v>0</v>
      </c>
      <c r="N2620" s="42">
        <f>IF($D2620="",0,COUNTIF(BankAccts,$D2620))</f>
        <v>0</v>
      </c>
    </row>
    <row r="2621" spans="1:14">
      <c r="A2621" s="38">
        <f>IF(Txn!$B1317="","",Txn!$B1317)</f>
        <v>0</v>
      </c>
      <c r="B2621" s="38">
        <f>IF(Txn!$B1317="","",Txn!$C1317)</f>
        <v>0</v>
      </c>
      <c r="C2621" s="39">
        <f>IF(Txn!$B1317="","","تراکنش بانکی")</f>
        <v>0</v>
      </c>
      <c r="D2621" s="38">
        <f>IF(Txn!$B1317="","",IF(Txn!$X1317="","",Txn!$X1317))</f>
        <v>0</v>
      </c>
      <c r="E2621" s="39">
        <f>IF($D2621="","",IFERROR(VLOOKUP($D2621,AcctTbl,2,0),""))</f>
        <v>0</v>
      </c>
      <c r="F2621" s="39">
        <f>IF($D2621="","",IFERROR(VLOOKUP($D2621,AcctTbl,3,0),""))</f>
        <v>0</v>
      </c>
      <c r="G2621" s="39">
        <f>IF(Txn!$B1317="","",Txn!$D1317)</f>
        <v>0</v>
      </c>
      <c r="H2621" s="38">
        <f>IF(Txn!$B1317="","",Txn!$E1317)</f>
        <v>0</v>
      </c>
      <c r="I2621" s="40">
        <f>IF(Txn!$B1317="",0,Txn!$O1317)</f>
        <v>0</v>
      </c>
      <c r="J2621" s="40">
        <f>IF(Txn!$B1317="",0,Txn!$P1317)</f>
        <v>0</v>
      </c>
      <c r="K2621" s="41">
        <f>IF($A2621="","",IFERROR(VALUE(MID($A2621,6,2)),""))</f>
        <v>0</v>
      </c>
      <c r="L2621" s="39">
        <f>IF(Txn!$K1317="","",Txn!$K1317)</f>
        <v>0</v>
      </c>
      <c r="N2621" s="42">
        <f>IF($D2621="",0,COUNTIF(BankAccts,$D2621))</f>
        <v>0</v>
      </c>
    </row>
    <row r="2622" spans="1:14">
      <c r="A2622" s="38">
        <f>IF(Txn!$B1317="","",Txn!$B1317)</f>
        <v>0</v>
      </c>
      <c r="B2622" s="38">
        <f>IF(Txn!$B1317="","",Txn!$C1317)</f>
        <v>0</v>
      </c>
      <c r="C2622" s="39">
        <f>IF(Txn!$B1317="","","تراکنش بانکی")</f>
        <v>0</v>
      </c>
      <c r="D2622" s="38">
        <f>IF(Txn!$B1317="","",IF(IF(Txn!$U1317="TRF",Txn!$Y1317,Txn!$Z1317)="","",IF(Txn!$U1317="TRF",Txn!$Y1317,Txn!$Z1317)))</f>
        <v>0</v>
      </c>
      <c r="E2622" s="39">
        <f>IF($D2622="","",IFERROR(VLOOKUP($D2622,AcctTbl,2,0),""))</f>
        <v>0</v>
      </c>
      <c r="F2622" s="39">
        <f>IF($D2622="","",IFERROR(VLOOKUP($D2622,AcctTbl,3,0),""))</f>
        <v>0</v>
      </c>
      <c r="G2622" s="39">
        <f>IF(Txn!$B1317="","",Txn!$D1317)</f>
        <v>0</v>
      </c>
      <c r="H2622" s="38">
        <f>IF(Txn!$B1317="","",Txn!$E1317)</f>
        <v>0</v>
      </c>
      <c r="I2622" s="40">
        <f>IF(Txn!$B1317="",0,Txn!$Q1317)</f>
        <v>0</v>
      </c>
      <c r="J2622" s="40">
        <f>IF(Txn!$B1317="",0,Txn!$R1317)</f>
        <v>0</v>
      </c>
      <c r="K2622" s="41">
        <f>IF($A2622="","",IFERROR(VALUE(MID($A2622,6,2)),""))</f>
        <v>0</v>
      </c>
      <c r="L2622" s="39">
        <f>IF(Txn!$K1317="","","طرف مقابل — "&amp;Txn!$K1317)</f>
        <v>0</v>
      </c>
      <c r="N2622" s="42">
        <f>IF($D2622="",0,COUNTIF(BankAccts,$D2622))</f>
        <v>0</v>
      </c>
    </row>
    <row r="2623" spans="1:14">
      <c r="A2623" s="38">
        <f>IF(Txn!$B1318="","",Txn!$B1318)</f>
        <v>0</v>
      </c>
      <c r="B2623" s="38">
        <f>IF(Txn!$B1318="","",Txn!$C1318)</f>
        <v>0</v>
      </c>
      <c r="C2623" s="39">
        <f>IF(Txn!$B1318="","","تراکنش بانکی")</f>
        <v>0</v>
      </c>
      <c r="D2623" s="38">
        <f>IF(Txn!$B1318="","",IF(Txn!$X1318="","",Txn!$X1318))</f>
        <v>0</v>
      </c>
      <c r="E2623" s="39">
        <f>IF($D2623="","",IFERROR(VLOOKUP($D2623,AcctTbl,2,0),""))</f>
        <v>0</v>
      </c>
      <c r="F2623" s="39">
        <f>IF($D2623="","",IFERROR(VLOOKUP($D2623,AcctTbl,3,0),""))</f>
        <v>0</v>
      </c>
      <c r="G2623" s="39">
        <f>IF(Txn!$B1318="","",Txn!$D1318)</f>
        <v>0</v>
      </c>
      <c r="H2623" s="38">
        <f>IF(Txn!$B1318="","",Txn!$E1318)</f>
        <v>0</v>
      </c>
      <c r="I2623" s="40">
        <f>IF(Txn!$B1318="",0,Txn!$O1318)</f>
        <v>0</v>
      </c>
      <c r="J2623" s="40">
        <f>IF(Txn!$B1318="",0,Txn!$P1318)</f>
        <v>0</v>
      </c>
      <c r="K2623" s="41">
        <f>IF($A2623="","",IFERROR(VALUE(MID($A2623,6,2)),""))</f>
        <v>0</v>
      </c>
      <c r="L2623" s="39">
        <f>IF(Txn!$K1318="","",Txn!$K1318)</f>
        <v>0</v>
      </c>
      <c r="N2623" s="42">
        <f>IF($D2623="",0,COUNTIF(BankAccts,$D2623))</f>
        <v>0</v>
      </c>
    </row>
    <row r="2624" spans="1:14">
      <c r="A2624" s="38">
        <f>IF(Txn!$B1318="","",Txn!$B1318)</f>
        <v>0</v>
      </c>
      <c r="B2624" s="38">
        <f>IF(Txn!$B1318="","",Txn!$C1318)</f>
        <v>0</v>
      </c>
      <c r="C2624" s="39">
        <f>IF(Txn!$B1318="","","تراکنش بانکی")</f>
        <v>0</v>
      </c>
      <c r="D2624" s="38">
        <f>IF(Txn!$B1318="","",IF(IF(Txn!$U1318="TRF",Txn!$Y1318,Txn!$Z1318)="","",IF(Txn!$U1318="TRF",Txn!$Y1318,Txn!$Z1318)))</f>
        <v>0</v>
      </c>
      <c r="E2624" s="39">
        <f>IF($D2624="","",IFERROR(VLOOKUP($D2624,AcctTbl,2,0),""))</f>
        <v>0</v>
      </c>
      <c r="F2624" s="39">
        <f>IF($D2624="","",IFERROR(VLOOKUP($D2624,AcctTbl,3,0),""))</f>
        <v>0</v>
      </c>
      <c r="G2624" s="39">
        <f>IF(Txn!$B1318="","",Txn!$D1318)</f>
        <v>0</v>
      </c>
      <c r="H2624" s="38">
        <f>IF(Txn!$B1318="","",Txn!$E1318)</f>
        <v>0</v>
      </c>
      <c r="I2624" s="40">
        <f>IF(Txn!$B1318="",0,Txn!$Q1318)</f>
        <v>0</v>
      </c>
      <c r="J2624" s="40">
        <f>IF(Txn!$B1318="",0,Txn!$R1318)</f>
        <v>0</v>
      </c>
      <c r="K2624" s="41">
        <f>IF($A2624="","",IFERROR(VALUE(MID($A2624,6,2)),""))</f>
        <v>0</v>
      </c>
      <c r="L2624" s="39">
        <f>IF(Txn!$K1318="","","طرف مقابل — "&amp;Txn!$K1318)</f>
        <v>0</v>
      </c>
      <c r="N2624" s="42">
        <f>IF($D2624="",0,COUNTIF(BankAccts,$D2624))</f>
        <v>0</v>
      </c>
    </row>
    <row r="2625" spans="1:14">
      <c r="A2625" s="38">
        <f>IF(Txn!$B1319="","",Txn!$B1319)</f>
        <v>0</v>
      </c>
      <c r="B2625" s="38">
        <f>IF(Txn!$B1319="","",Txn!$C1319)</f>
        <v>0</v>
      </c>
      <c r="C2625" s="39">
        <f>IF(Txn!$B1319="","","تراکنش بانکی")</f>
        <v>0</v>
      </c>
      <c r="D2625" s="38">
        <f>IF(Txn!$B1319="","",IF(Txn!$X1319="","",Txn!$X1319))</f>
        <v>0</v>
      </c>
      <c r="E2625" s="39">
        <f>IF($D2625="","",IFERROR(VLOOKUP($D2625,AcctTbl,2,0),""))</f>
        <v>0</v>
      </c>
      <c r="F2625" s="39">
        <f>IF($D2625="","",IFERROR(VLOOKUP($D2625,AcctTbl,3,0),""))</f>
        <v>0</v>
      </c>
      <c r="G2625" s="39">
        <f>IF(Txn!$B1319="","",Txn!$D1319)</f>
        <v>0</v>
      </c>
      <c r="H2625" s="38">
        <f>IF(Txn!$B1319="","",Txn!$E1319)</f>
        <v>0</v>
      </c>
      <c r="I2625" s="40">
        <f>IF(Txn!$B1319="",0,Txn!$O1319)</f>
        <v>0</v>
      </c>
      <c r="J2625" s="40">
        <f>IF(Txn!$B1319="",0,Txn!$P1319)</f>
        <v>0</v>
      </c>
      <c r="K2625" s="41">
        <f>IF($A2625="","",IFERROR(VALUE(MID($A2625,6,2)),""))</f>
        <v>0</v>
      </c>
      <c r="L2625" s="39">
        <f>IF(Txn!$K1319="","",Txn!$K1319)</f>
        <v>0</v>
      </c>
      <c r="N2625" s="42">
        <f>IF($D2625="",0,COUNTIF(BankAccts,$D2625))</f>
        <v>0</v>
      </c>
    </row>
    <row r="2626" spans="1:14">
      <c r="A2626" s="38">
        <f>IF(Txn!$B1319="","",Txn!$B1319)</f>
        <v>0</v>
      </c>
      <c r="B2626" s="38">
        <f>IF(Txn!$B1319="","",Txn!$C1319)</f>
        <v>0</v>
      </c>
      <c r="C2626" s="39">
        <f>IF(Txn!$B1319="","","تراکنش بانکی")</f>
        <v>0</v>
      </c>
      <c r="D2626" s="38">
        <f>IF(Txn!$B1319="","",IF(IF(Txn!$U1319="TRF",Txn!$Y1319,Txn!$Z1319)="","",IF(Txn!$U1319="TRF",Txn!$Y1319,Txn!$Z1319)))</f>
        <v>0</v>
      </c>
      <c r="E2626" s="39">
        <f>IF($D2626="","",IFERROR(VLOOKUP($D2626,AcctTbl,2,0),""))</f>
        <v>0</v>
      </c>
      <c r="F2626" s="39">
        <f>IF($D2626="","",IFERROR(VLOOKUP($D2626,AcctTbl,3,0),""))</f>
        <v>0</v>
      </c>
      <c r="G2626" s="39">
        <f>IF(Txn!$B1319="","",Txn!$D1319)</f>
        <v>0</v>
      </c>
      <c r="H2626" s="38">
        <f>IF(Txn!$B1319="","",Txn!$E1319)</f>
        <v>0</v>
      </c>
      <c r="I2626" s="40">
        <f>IF(Txn!$B1319="",0,Txn!$Q1319)</f>
        <v>0</v>
      </c>
      <c r="J2626" s="40">
        <f>IF(Txn!$B1319="",0,Txn!$R1319)</f>
        <v>0</v>
      </c>
      <c r="K2626" s="41">
        <f>IF($A2626="","",IFERROR(VALUE(MID($A2626,6,2)),""))</f>
        <v>0</v>
      </c>
      <c r="L2626" s="39">
        <f>IF(Txn!$K1319="","","طرف مقابل — "&amp;Txn!$K1319)</f>
        <v>0</v>
      </c>
      <c r="N2626" s="42">
        <f>IF($D2626="",0,COUNTIF(BankAccts,$D2626))</f>
        <v>0</v>
      </c>
    </row>
    <row r="2627" spans="1:14">
      <c r="A2627" s="38">
        <f>IF(Txn!$B1320="","",Txn!$B1320)</f>
        <v>0</v>
      </c>
      <c r="B2627" s="38">
        <f>IF(Txn!$B1320="","",Txn!$C1320)</f>
        <v>0</v>
      </c>
      <c r="C2627" s="39">
        <f>IF(Txn!$B1320="","","تراکنش بانکی")</f>
        <v>0</v>
      </c>
      <c r="D2627" s="38">
        <f>IF(Txn!$B1320="","",IF(Txn!$X1320="","",Txn!$X1320))</f>
        <v>0</v>
      </c>
      <c r="E2627" s="39">
        <f>IF($D2627="","",IFERROR(VLOOKUP($D2627,AcctTbl,2,0),""))</f>
        <v>0</v>
      </c>
      <c r="F2627" s="39">
        <f>IF($D2627="","",IFERROR(VLOOKUP($D2627,AcctTbl,3,0),""))</f>
        <v>0</v>
      </c>
      <c r="G2627" s="39">
        <f>IF(Txn!$B1320="","",Txn!$D1320)</f>
        <v>0</v>
      </c>
      <c r="H2627" s="38">
        <f>IF(Txn!$B1320="","",Txn!$E1320)</f>
        <v>0</v>
      </c>
      <c r="I2627" s="40">
        <f>IF(Txn!$B1320="",0,Txn!$O1320)</f>
        <v>0</v>
      </c>
      <c r="J2627" s="40">
        <f>IF(Txn!$B1320="",0,Txn!$P1320)</f>
        <v>0</v>
      </c>
      <c r="K2627" s="41">
        <f>IF($A2627="","",IFERROR(VALUE(MID($A2627,6,2)),""))</f>
        <v>0</v>
      </c>
      <c r="L2627" s="39">
        <f>IF(Txn!$K1320="","",Txn!$K1320)</f>
        <v>0</v>
      </c>
      <c r="N2627" s="42">
        <f>IF($D2627="",0,COUNTIF(BankAccts,$D2627))</f>
        <v>0</v>
      </c>
    </row>
    <row r="2628" spans="1:14">
      <c r="A2628" s="38">
        <f>IF(Txn!$B1320="","",Txn!$B1320)</f>
        <v>0</v>
      </c>
      <c r="B2628" s="38">
        <f>IF(Txn!$B1320="","",Txn!$C1320)</f>
        <v>0</v>
      </c>
      <c r="C2628" s="39">
        <f>IF(Txn!$B1320="","","تراکنش بانکی")</f>
        <v>0</v>
      </c>
      <c r="D2628" s="38">
        <f>IF(Txn!$B1320="","",IF(IF(Txn!$U1320="TRF",Txn!$Y1320,Txn!$Z1320)="","",IF(Txn!$U1320="TRF",Txn!$Y1320,Txn!$Z1320)))</f>
        <v>0</v>
      </c>
      <c r="E2628" s="39">
        <f>IF($D2628="","",IFERROR(VLOOKUP($D2628,AcctTbl,2,0),""))</f>
        <v>0</v>
      </c>
      <c r="F2628" s="39">
        <f>IF($D2628="","",IFERROR(VLOOKUP($D2628,AcctTbl,3,0),""))</f>
        <v>0</v>
      </c>
      <c r="G2628" s="39">
        <f>IF(Txn!$B1320="","",Txn!$D1320)</f>
        <v>0</v>
      </c>
      <c r="H2628" s="38">
        <f>IF(Txn!$B1320="","",Txn!$E1320)</f>
        <v>0</v>
      </c>
      <c r="I2628" s="40">
        <f>IF(Txn!$B1320="",0,Txn!$Q1320)</f>
        <v>0</v>
      </c>
      <c r="J2628" s="40">
        <f>IF(Txn!$B1320="",0,Txn!$R1320)</f>
        <v>0</v>
      </c>
      <c r="K2628" s="41">
        <f>IF($A2628="","",IFERROR(VALUE(MID($A2628,6,2)),""))</f>
        <v>0</v>
      </c>
      <c r="L2628" s="39">
        <f>IF(Txn!$K1320="","","طرف مقابل — "&amp;Txn!$K1320)</f>
        <v>0</v>
      </c>
      <c r="N2628" s="42">
        <f>IF($D2628="",0,COUNTIF(BankAccts,$D2628))</f>
        <v>0</v>
      </c>
    </row>
    <row r="2629" spans="1:14">
      <c r="A2629" s="38">
        <f>IF(Txn!$B1321="","",Txn!$B1321)</f>
        <v>0</v>
      </c>
      <c r="B2629" s="38">
        <f>IF(Txn!$B1321="","",Txn!$C1321)</f>
        <v>0</v>
      </c>
      <c r="C2629" s="39">
        <f>IF(Txn!$B1321="","","تراکنش بانکی")</f>
        <v>0</v>
      </c>
      <c r="D2629" s="38">
        <f>IF(Txn!$B1321="","",IF(Txn!$X1321="","",Txn!$X1321))</f>
        <v>0</v>
      </c>
      <c r="E2629" s="39">
        <f>IF($D2629="","",IFERROR(VLOOKUP($D2629,AcctTbl,2,0),""))</f>
        <v>0</v>
      </c>
      <c r="F2629" s="39">
        <f>IF($D2629="","",IFERROR(VLOOKUP($D2629,AcctTbl,3,0),""))</f>
        <v>0</v>
      </c>
      <c r="G2629" s="39">
        <f>IF(Txn!$B1321="","",Txn!$D1321)</f>
        <v>0</v>
      </c>
      <c r="H2629" s="38">
        <f>IF(Txn!$B1321="","",Txn!$E1321)</f>
        <v>0</v>
      </c>
      <c r="I2629" s="40">
        <f>IF(Txn!$B1321="",0,Txn!$O1321)</f>
        <v>0</v>
      </c>
      <c r="J2629" s="40">
        <f>IF(Txn!$B1321="",0,Txn!$P1321)</f>
        <v>0</v>
      </c>
      <c r="K2629" s="41">
        <f>IF($A2629="","",IFERROR(VALUE(MID($A2629,6,2)),""))</f>
        <v>0</v>
      </c>
      <c r="L2629" s="39">
        <f>IF(Txn!$K1321="","",Txn!$K1321)</f>
        <v>0</v>
      </c>
      <c r="N2629" s="42">
        <f>IF($D2629="",0,COUNTIF(BankAccts,$D2629))</f>
        <v>0</v>
      </c>
    </row>
    <row r="2630" spans="1:14">
      <c r="A2630" s="38">
        <f>IF(Txn!$B1321="","",Txn!$B1321)</f>
        <v>0</v>
      </c>
      <c r="B2630" s="38">
        <f>IF(Txn!$B1321="","",Txn!$C1321)</f>
        <v>0</v>
      </c>
      <c r="C2630" s="39">
        <f>IF(Txn!$B1321="","","تراکنش بانکی")</f>
        <v>0</v>
      </c>
      <c r="D2630" s="38">
        <f>IF(Txn!$B1321="","",IF(IF(Txn!$U1321="TRF",Txn!$Y1321,Txn!$Z1321)="","",IF(Txn!$U1321="TRF",Txn!$Y1321,Txn!$Z1321)))</f>
        <v>0</v>
      </c>
      <c r="E2630" s="39">
        <f>IF($D2630="","",IFERROR(VLOOKUP($D2630,AcctTbl,2,0),""))</f>
        <v>0</v>
      </c>
      <c r="F2630" s="39">
        <f>IF($D2630="","",IFERROR(VLOOKUP($D2630,AcctTbl,3,0),""))</f>
        <v>0</v>
      </c>
      <c r="G2630" s="39">
        <f>IF(Txn!$B1321="","",Txn!$D1321)</f>
        <v>0</v>
      </c>
      <c r="H2630" s="38">
        <f>IF(Txn!$B1321="","",Txn!$E1321)</f>
        <v>0</v>
      </c>
      <c r="I2630" s="40">
        <f>IF(Txn!$B1321="",0,Txn!$Q1321)</f>
        <v>0</v>
      </c>
      <c r="J2630" s="40">
        <f>IF(Txn!$B1321="",0,Txn!$R1321)</f>
        <v>0</v>
      </c>
      <c r="K2630" s="41">
        <f>IF($A2630="","",IFERROR(VALUE(MID($A2630,6,2)),""))</f>
        <v>0</v>
      </c>
      <c r="L2630" s="39">
        <f>IF(Txn!$K1321="","","طرف مقابل — "&amp;Txn!$K1321)</f>
        <v>0</v>
      </c>
      <c r="N2630" s="42">
        <f>IF($D2630="",0,COUNTIF(BankAccts,$D2630))</f>
        <v>0</v>
      </c>
    </row>
    <row r="2631" spans="1:14">
      <c r="A2631" s="38">
        <f>IF(Txn!$B1322="","",Txn!$B1322)</f>
        <v>0</v>
      </c>
      <c r="B2631" s="38">
        <f>IF(Txn!$B1322="","",Txn!$C1322)</f>
        <v>0</v>
      </c>
      <c r="C2631" s="39">
        <f>IF(Txn!$B1322="","","تراکنش بانکی")</f>
        <v>0</v>
      </c>
      <c r="D2631" s="38">
        <f>IF(Txn!$B1322="","",IF(Txn!$X1322="","",Txn!$X1322))</f>
        <v>0</v>
      </c>
      <c r="E2631" s="39">
        <f>IF($D2631="","",IFERROR(VLOOKUP($D2631,AcctTbl,2,0),""))</f>
        <v>0</v>
      </c>
      <c r="F2631" s="39">
        <f>IF($D2631="","",IFERROR(VLOOKUP($D2631,AcctTbl,3,0),""))</f>
        <v>0</v>
      </c>
      <c r="G2631" s="39">
        <f>IF(Txn!$B1322="","",Txn!$D1322)</f>
        <v>0</v>
      </c>
      <c r="H2631" s="38">
        <f>IF(Txn!$B1322="","",Txn!$E1322)</f>
        <v>0</v>
      </c>
      <c r="I2631" s="40">
        <f>IF(Txn!$B1322="",0,Txn!$O1322)</f>
        <v>0</v>
      </c>
      <c r="J2631" s="40">
        <f>IF(Txn!$B1322="",0,Txn!$P1322)</f>
        <v>0</v>
      </c>
      <c r="K2631" s="41">
        <f>IF($A2631="","",IFERROR(VALUE(MID($A2631,6,2)),""))</f>
        <v>0</v>
      </c>
      <c r="L2631" s="39">
        <f>IF(Txn!$K1322="","",Txn!$K1322)</f>
        <v>0</v>
      </c>
      <c r="N2631" s="42">
        <f>IF($D2631="",0,COUNTIF(BankAccts,$D2631))</f>
        <v>0</v>
      </c>
    </row>
    <row r="2632" spans="1:14">
      <c r="A2632" s="38">
        <f>IF(Txn!$B1322="","",Txn!$B1322)</f>
        <v>0</v>
      </c>
      <c r="B2632" s="38">
        <f>IF(Txn!$B1322="","",Txn!$C1322)</f>
        <v>0</v>
      </c>
      <c r="C2632" s="39">
        <f>IF(Txn!$B1322="","","تراکنش بانکی")</f>
        <v>0</v>
      </c>
      <c r="D2632" s="38">
        <f>IF(Txn!$B1322="","",IF(IF(Txn!$U1322="TRF",Txn!$Y1322,Txn!$Z1322)="","",IF(Txn!$U1322="TRF",Txn!$Y1322,Txn!$Z1322)))</f>
        <v>0</v>
      </c>
      <c r="E2632" s="39">
        <f>IF($D2632="","",IFERROR(VLOOKUP($D2632,AcctTbl,2,0),""))</f>
        <v>0</v>
      </c>
      <c r="F2632" s="39">
        <f>IF($D2632="","",IFERROR(VLOOKUP($D2632,AcctTbl,3,0),""))</f>
        <v>0</v>
      </c>
      <c r="G2632" s="39">
        <f>IF(Txn!$B1322="","",Txn!$D1322)</f>
        <v>0</v>
      </c>
      <c r="H2632" s="38">
        <f>IF(Txn!$B1322="","",Txn!$E1322)</f>
        <v>0</v>
      </c>
      <c r="I2632" s="40">
        <f>IF(Txn!$B1322="",0,Txn!$Q1322)</f>
        <v>0</v>
      </c>
      <c r="J2632" s="40">
        <f>IF(Txn!$B1322="",0,Txn!$R1322)</f>
        <v>0</v>
      </c>
      <c r="K2632" s="41">
        <f>IF($A2632="","",IFERROR(VALUE(MID($A2632,6,2)),""))</f>
        <v>0</v>
      </c>
      <c r="L2632" s="39">
        <f>IF(Txn!$K1322="","","طرف مقابل — "&amp;Txn!$K1322)</f>
        <v>0</v>
      </c>
      <c r="N2632" s="42">
        <f>IF($D2632="",0,COUNTIF(BankAccts,$D2632))</f>
        <v>0</v>
      </c>
    </row>
    <row r="2633" spans="1:14">
      <c r="A2633" s="38">
        <f>IF(Txn!$B1323="","",Txn!$B1323)</f>
        <v>0</v>
      </c>
      <c r="B2633" s="38">
        <f>IF(Txn!$B1323="","",Txn!$C1323)</f>
        <v>0</v>
      </c>
      <c r="C2633" s="39">
        <f>IF(Txn!$B1323="","","تراکنش بانکی")</f>
        <v>0</v>
      </c>
      <c r="D2633" s="38">
        <f>IF(Txn!$B1323="","",IF(Txn!$X1323="","",Txn!$X1323))</f>
        <v>0</v>
      </c>
      <c r="E2633" s="39">
        <f>IF($D2633="","",IFERROR(VLOOKUP($D2633,AcctTbl,2,0),""))</f>
        <v>0</v>
      </c>
      <c r="F2633" s="39">
        <f>IF($D2633="","",IFERROR(VLOOKUP($D2633,AcctTbl,3,0),""))</f>
        <v>0</v>
      </c>
      <c r="G2633" s="39">
        <f>IF(Txn!$B1323="","",Txn!$D1323)</f>
        <v>0</v>
      </c>
      <c r="H2633" s="38">
        <f>IF(Txn!$B1323="","",Txn!$E1323)</f>
        <v>0</v>
      </c>
      <c r="I2633" s="40">
        <f>IF(Txn!$B1323="",0,Txn!$O1323)</f>
        <v>0</v>
      </c>
      <c r="J2633" s="40">
        <f>IF(Txn!$B1323="",0,Txn!$P1323)</f>
        <v>0</v>
      </c>
      <c r="K2633" s="41">
        <f>IF($A2633="","",IFERROR(VALUE(MID($A2633,6,2)),""))</f>
        <v>0</v>
      </c>
      <c r="L2633" s="39">
        <f>IF(Txn!$K1323="","",Txn!$K1323)</f>
        <v>0</v>
      </c>
      <c r="N2633" s="42">
        <f>IF($D2633="",0,COUNTIF(BankAccts,$D2633))</f>
        <v>0</v>
      </c>
    </row>
    <row r="2634" spans="1:14">
      <c r="A2634" s="38">
        <f>IF(Txn!$B1323="","",Txn!$B1323)</f>
        <v>0</v>
      </c>
      <c r="B2634" s="38">
        <f>IF(Txn!$B1323="","",Txn!$C1323)</f>
        <v>0</v>
      </c>
      <c r="C2634" s="39">
        <f>IF(Txn!$B1323="","","تراکنش بانکی")</f>
        <v>0</v>
      </c>
      <c r="D2634" s="38">
        <f>IF(Txn!$B1323="","",IF(IF(Txn!$U1323="TRF",Txn!$Y1323,Txn!$Z1323)="","",IF(Txn!$U1323="TRF",Txn!$Y1323,Txn!$Z1323)))</f>
        <v>0</v>
      </c>
      <c r="E2634" s="39">
        <f>IF($D2634="","",IFERROR(VLOOKUP($D2634,AcctTbl,2,0),""))</f>
        <v>0</v>
      </c>
      <c r="F2634" s="39">
        <f>IF($D2634="","",IFERROR(VLOOKUP($D2634,AcctTbl,3,0),""))</f>
        <v>0</v>
      </c>
      <c r="G2634" s="39">
        <f>IF(Txn!$B1323="","",Txn!$D1323)</f>
        <v>0</v>
      </c>
      <c r="H2634" s="38">
        <f>IF(Txn!$B1323="","",Txn!$E1323)</f>
        <v>0</v>
      </c>
      <c r="I2634" s="40">
        <f>IF(Txn!$B1323="",0,Txn!$Q1323)</f>
        <v>0</v>
      </c>
      <c r="J2634" s="40">
        <f>IF(Txn!$B1323="",0,Txn!$R1323)</f>
        <v>0</v>
      </c>
      <c r="K2634" s="41">
        <f>IF($A2634="","",IFERROR(VALUE(MID($A2634,6,2)),""))</f>
        <v>0</v>
      </c>
      <c r="L2634" s="39">
        <f>IF(Txn!$K1323="","","طرف مقابل — "&amp;Txn!$K1323)</f>
        <v>0</v>
      </c>
      <c r="N2634" s="42">
        <f>IF($D2634="",0,COUNTIF(BankAccts,$D2634))</f>
        <v>0</v>
      </c>
    </row>
    <row r="2635" spans="1:14">
      <c r="A2635" s="38">
        <f>IF(Txn!$B1324="","",Txn!$B1324)</f>
        <v>0</v>
      </c>
      <c r="B2635" s="38">
        <f>IF(Txn!$B1324="","",Txn!$C1324)</f>
        <v>0</v>
      </c>
      <c r="C2635" s="39">
        <f>IF(Txn!$B1324="","","تراکنش بانکی")</f>
        <v>0</v>
      </c>
      <c r="D2635" s="38">
        <f>IF(Txn!$B1324="","",IF(Txn!$X1324="","",Txn!$X1324))</f>
        <v>0</v>
      </c>
      <c r="E2635" s="39">
        <f>IF($D2635="","",IFERROR(VLOOKUP($D2635,AcctTbl,2,0),""))</f>
        <v>0</v>
      </c>
      <c r="F2635" s="39">
        <f>IF($D2635="","",IFERROR(VLOOKUP($D2635,AcctTbl,3,0),""))</f>
        <v>0</v>
      </c>
      <c r="G2635" s="39">
        <f>IF(Txn!$B1324="","",Txn!$D1324)</f>
        <v>0</v>
      </c>
      <c r="H2635" s="38">
        <f>IF(Txn!$B1324="","",Txn!$E1324)</f>
        <v>0</v>
      </c>
      <c r="I2635" s="40">
        <f>IF(Txn!$B1324="",0,Txn!$O1324)</f>
        <v>0</v>
      </c>
      <c r="J2635" s="40">
        <f>IF(Txn!$B1324="",0,Txn!$P1324)</f>
        <v>0</v>
      </c>
      <c r="K2635" s="41">
        <f>IF($A2635="","",IFERROR(VALUE(MID($A2635,6,2)),""))</f>
        <v>0</v>
      </c>
      <c r="L2635" s="39">
        <f>IF(Txn!$K1324="","",Txn!$K1324)</f>
        <v>0</v>
      </c>
      <c r="N2635" s="42">
        <f>IF($D2635="",0,COUNTIF(BankAccts,$D2635))</f>
        <v>0</v>
      </c>
    </row>
    <row r="2636" spans="1:14">
      <c r="A2636" s="38">
        <f>IF(Txn!$B1324="","",Txn!$B1324)</f>
        <v>0</v>
      </c>
      <c r="B2636" s="38">
        <f>IF(Txn!$B1324="","",Txn!$C1324)</f>
        <v>0</v>
      </c>
      <c r="C2636" s="39">
        <f>IF(Txn!$B1324="","","تراکنش بانکی")</f>
        <v>0</v>
      </c>
      <c r="D2636" s="38">
        <f>IF(Txn!$B1324="","",IF(IF(Txn!$U1324="TRF",Txn!$Y1324,Txn!$Z1324)="","",IF(Txn!$U1324="TRF",Txn!$Y1324,Txn!$Z1324)))</f>
        <v>0</v>
      </c>
      <c r="E2636" s="39">
        <f>IF($D2636="","",IFERROR(VLOOKUP($D2636,AcctTbl,2,0),""))</f>
        <v>0</v>
      </c>
      <c r="F2636" s="39">
        <f>IF($D2636="","",IFERROR(VLOOKUP($D2636,AcctTbl,3,0),""))</f>
        <v>0</v>
      </c>
      <c r="G2636" s="39">
        <f>IF(Txn!$B1324="","",Txn!$D1324)</f>
        <v>0</v>
      </c>
      <c r="H2636" s="38">
        <f>IF(Txn!$B1324="","",Txn!$E1324)</f>
        <v>0</v>
      </c>
      <c r="I2636" s="40">
        <f>IF(Txn!$B1324="",0,Txn!$Q1324)</f>
        <v>0</v>
      </c>
      <c r="J2636" s="40">
        <f>IF(Txn!$B1324="",0,Txn!$R1324)</f>
        <v>0</v>
      </c>
      <c r="K2636" s="41">
        <f>IF($A2636="","",IFERROR(VALUE(MID($A2636,6,2)),""))</f>
        <v>0</v>
      </c>
      <c r="L2636" s="39">
        <f>IF(Txn!$K1324="","","طرف مقابل — "&amp;Txn!$K1324)</f>
        <v>0</v>
      </c>
      <c r="N2636" s="42">
        <f>IF($D2636="",0,COUNTIF(BankAccts,$D2636))</f>
        <v>0</v>
      </c>
    </row>
    <row r="2637" spans="1:14">
      <c r="A2637" s="38">
        <f>IF(Txn!$B1325="","",Txn!$B1325)</f>
        <v>0</v>
      </c>
      <c r="B2637" s="38">
        <f>IF(Txn!$B1325="","",Txn!$C1325)</f>
        <v>0</v>
      </c>
      <c r="C2637" s="39">
        <f>IF(Txn!$B1325="","","تراکنش بانکی")</f>
        <v>0</v>
      </c>
      <c r="D2637" s="38">
        <f>IF(Txn!$B1325="","",IF(Txn!$X1325="","",Txn!$X1325))</f>
        <v>0</v>
      </c>
      <c r="E2637" s="39">
        <f>IF($D2637="","",IFERROR(VLOOKUP($D2637,AcctTbl,2,0),""))</f>
        <v>0</v>
      </c>
      <c r="F2637" s="39">
        <f>IF($D2637="","",IFERROR(VLOOKUP($D2637,AcctTbl,3,0),""))</f>
        <v>0</v>
      </c>
      <c r="G2637" s="39">
        <f>IF(Txn!$B1325="","",Txn!$D1325)</f>
        <v>0</v>
      </c>
      <c r="H2637" s="38">
        <f>IF(Txn!$B1325="","",Txn!$E1325)</f>
        <v>0</v>
      </c>
      <c r="I2637" s="40">
        <f>IF(Txn!$B1325="",0,Txn!$O1325)</f>
        <v>0</v>
      </c>
      <c r="J2637" s="40">
        <f>IF(Txn!$B1325="",0,Txn!$P1325)</f>
        <v>0</v>
      </c>
      <c r="K2637" s="41">
        <f>IF($A2637="","",IFERROR(VALUE(MID($A2637,6,2)),""))</f>
        <v>0</v>
      </c>
      <c r="L2637" s="39">
        <f>IF(Txn!$K1325="","",Txn!$K1325)</f>
        <v>0</v>
      </c>
      <c r="N2637" s="42">
        <f>IF($D2637="",0,COUNTIF(BankAccts,$D2637))</f>
        <v>0</v>
      </c>
    </row>
    <row r="2638" spans="1:14">
      <c r="A2638" s="38">
        <f>IF(Txn!$B1325="","",Txn!$B1325)</f>
        <v>0</v>
      </c>
      <c r="B2638" s="38">
        <f>IF(Txn!$B1325="","",Txn!$C1325)</f>
        <v>0</v>
      </c>
      <c r="C2638" s="39">
        <f>IF(Txn!$B1325="","","تراکنش بانکی")</f>
        <v>0</v>
      </c>
      <c r="D2638" s="38">
        <f>IF(Txn!$B1325="","",IF(IF(Txn!$U1325="TRF",Txn!$Y1325,Txn!$Z1325)="","",IF(Txn!$U1325="TRF",Txn!$Y1325,Txn!$Z1325)))</f>
        <v>0</v>
      </c>
      <c r="E2638" s="39">
        <f>IF($D2638="","",IFERROR(VLOOKUP($D2638,AcctTbl,2,0),""))</f>
        <v>0</v>
      </c>
      <c r="F2638" s="39">
        <f>IF($D2638="","",IFERROR(VLOOKUP($D2638,AcctTbl,3,0),""))</f>
        <v>0</v>
      </c>
      <c r="G2638" s="39">
        <f>IF(Txn!$B1325="","",Txn!$D1325)</f>
        <v>0</v>
      </c>
      <c r="H2638" s="38">
        <f>IF(Txn!$B1325="","",Txn!$E1325)</f>
        <v>0</v>
      </c>
      <c r="I2638" s="40">
        <f>IF(Txn!$B1325="",0,Txn!$Q1325)</f>
        <v>0</v>
      </c>
      <c r="J2638" s="40">
        <f>IF(Txn!$B1325="",0,Txn!$R1325)</f>
        <v>0</v>
      </c>
      <c r="K2638" s="41">
        <f>IF($A2638="","",IFERROR(VALUE(MID($A2638,6,2)),""))</f>
        <v>0</v>
      </c>
      <c r="L2638" s="39">
        <f>IF(Txn!$K1325="","","طرف مقابل — "&amp;Txn!$K1325)</f>
        <v>0</v>
      </c>
      <c r="N2638" s="42">
        <f>IF($D2638="",0,COUNTIF(BankAccts,$D2638))</f>
        <v>0</v>
      </c>
    </row>
    <row r="2639" spans="1:14">
      <c r="A2639" s="38">
        <f>IF(Txn!$B1326="","",Txn!$B1326)</f>
        <v>0</v>
      </c>
      <c r="B2639" s="38">
        <f>IF(Txn!$B1326="","",Txn!$C1326)</f>
        <v>0</v>
      </c>
      <c r="C2639" s="39">
        <f>IF(Txn!$B1326="","","تراکنش بانکی")</f>
        <v>0</v>
      </c>
      <c r="D2639" s="38">
        <f>IF(Txn!$B1326="","",IF(Txn!$X1326="","",Txn!$X1326))</f>
        <v>0</v>
      </c>
      <c r="E2639" s="39">
        <f>IF($D2639="","",IFERROR(VLOOKUP($D2639,AcctTbl,2,0),""))</f>
        <v>0</v>
      </c>
      <c r="F2639" s="39">
        <f>IF($D2639="","",IFERROR(VLOOKUP($D2639,AcctTbl,3,0),""))</f>
        <v>0</v>
      </c>
      <c r="G2639" s="39">
        <f>IF(Txn!$B1326="","",Txn!$D1326)</f>
        <v>0</v>
      </c>
      <c r="H2639" s="38">
        <f>IF(Txn!$B1326="","",Txn!$E1326)</f>
        <v>0</v>
      </c>
      <c r="I2639" s="40">
        <f>IF(Txn!$B1326="",0,Txn!$O1326)</f>
        <v>0</v>
      </c>
      <c r="J2639" s="40">
        <f>IF(Txn!$B1326="",0,Txn!$P1326)</f>
        <v>0</v>
      </c>
      <c r="K2639" s="41">
        <f>IF($A2639="","",IFERROR(VALUE(MID($A2639,6,2)),""))</f>
        <v>0</v>
      </c>
      <c r="L2639" s="39">
        <f>IF(Txn!$K1326="","",Txn!$K1326)</f>
        <v>0</v>
      </c>
      <c r="N2639" s="42">
        <f>IF($D2639="",0,COUNTIF(BankAccts,$D2639))</f>
        <v>0</v>
      </c>
    </row>
    <row r="2640" spans="1:14">
      <c r="A2640" s="38">
        <f>IF(Txn!$B1326="","",Txn!$B1326)</f>
        <v>0</v>
      </c>
      <c r="B2640" s="38">
        <f>IF(Txn!$B1326="","",Txn!$C1326)</f>
        <v>0</v>
      </c>
      <c r="C2640" s="39">
        <f>IF(Txn!$B1326="","","تراکنش بانکی")</f>
        <v>0</v>
      </c>
      <c r="D2640" s="38">
        <f>IF(Txn!$B1326="","",IF(IF(Txn!$U1326="TRF",Txn!$Y1326,Txn!$Z1326)="","",IF(Txn!$U1326="TRF",Txn!$Y1326,Txn!$Z1326)))</f>
        <v>0</v>
      </c>
      <c r="E2640" s="39">
        <f>IF($D2640="","",IFERROR(VLOOKUP($D2640,AcctTbl,2,0),""))</f>
        <v>0</v>
      </c>
      <c r="F2640" s="39">
        <f>IF($D2640="","",IFERROR(VLOOKUP($D2640,AcctTbl,3,0),""))</f>
        <v>0</v>
      </c>
      <c r="G2640" s="39">
        <f>IF(Txn!$B1326="","",Txn!$D1326)</f>
        <v>0</v>
      </c>
      <c r="H2640" s="38">
        <f>IF(Txn!$B1326="","",Txn!$E1326)</f>
        <v>0</v>
      </c>
      <c r="I2640" s="40">
        <f>IF(Txn!$B1326="",0,Txn!$Q1326)</f>
        <v>0</v>
      </c>
      <c r="J2640" s="40">
        <f>IF(Txn!$B1326="",0,Txn!$R1326)</f>
        <v>0</v>
      </c>
      <c r="K2640" s="41">
        <f>IF($A2640="","",IFERROR(VALUE(MID($A2640,6,2)),""))</f>
        <v>0</v>
      </c>
      <c r="L2640" s="39">
        <f>IF(Txn!$K1326="","","طرف مقابل — "&amp;Txn!$K1326)</f>
        <v>0</v>
      </c>
      <c r="N2640" s="42">
        <f>IF($D2640="",0,COUNTIF(BankAccts,$D2640))</f>
        <v>0</v>
      </c>
    </row>
    <row r="2641" spans="1:14">
      <c r="A2641" s="38">
        <f>IF(Txn!$B1327="","",Txn!$B1327)</f>
        <v>0</v>
      </c>
      <c r="B2641" s="38">
        <f>IF(Txn!$B1327="","",Txn!$C1327)</f>
        <v>0</v>
      </c>
      <c r="C2641" s="39">
        <f>IF(Txn!$B1327="","","تراکنش بانکی")</f>
        <v>0</v>
      </c>
      <c r="D2641" s="38">
        <f>IF(Txn!$B1327="","",IF(Txn!$X1327="","",Txn!$X1327))</f>
        <v>0</v>
      </c>
      <c r="E2641" s="39">
        <f>IF($D2641="","",IFERROR(VLOOKUP($D2641,AcctTbl,2,0),""))</f>
        <v>0</v>
      </c>
      <c r="F2641" s="39">
        <f>IF($D2641="","",IFERROR(VLOOKUP($D2641,AcctTbl,3,0),""))</f>
        <v>0</v>
      </c>
      <c r="G2641" s="39">
        <f>IF(Txn!$B1327="","",Txn!$D1327)</f>
        <v>0</v>
      </c>
      <c r="H2641" s="38">
        <f>IF(Txn!$B1327="","",Txn!$E1327)</f>
        <v>0</v>
      </c>
      <c r="I2641" s="40">
        <f>IF(Txn!$B1327="",0,Txn!$O1327)</f>
        <v>0</v>
      </c>
      <c r="J2641" s="40">
        <f>IF(Txn!$B1327="",0,Txn!$P1327)</f>
        <v>0</v>
      </c>
      <c r="K2641" s="41">
        <f>IF($A2641="","",IFERROR(VALUE(MID($A2641,6,2)),""))</f>
        <v>0</v>
      </c>
      <c r="L2641" s="39">
        <f>IF(Txn!$K1327="","",Txn!$K1327)</f>
        <v>0</v>
      </c>
      <c r="N2641" s="42">
        <f>IF($D2641="",0,COUNTIF(BankAccts,$D2641))</f>
        <v>0</v>
      </c>
    </row>
    <row r="2642" spans="1:14">
      <c r="A2642" s="38">
        <f>IF(Txn!$B1327="","",Txn!$B1327)</f>
        <v>0</v>
      </c>
      <c r="B2642" s="38">
        <f>IF(Txn!$B1327="","",Txn!$C1327)</f>
        <v>0</v>
      </c>
      <c r="C2642" s="39">
        <f>IF(Txn!$B1327="","","تراکنش بانکی")</f>
        <v>0</v>
      </c>
      <c r="D2642" s="38">
        <f>IF(Txn!$B1327="","",IF(IF(Txn!$U1327="TRF",Txn!$Y1327,Txn!$Z1327)="","",IF(Txn!$U1327="TRF",Txn!$Y1327,Txn!$Z1327)))</f>
        <v>0</v>
      </c>
      <c r="E2642" s="39">
        <f>IF($D2642="","",IFERROR(VLOOKUP($D2642,AcctTbl,2,0),""))</f>
        <v>0</v>
      </c>
      <c r="F2642" s="39">
        <f>IF($D2642="","",IFERROR(VLOOKUP($D2642,AcctTbl,3,0),""))</f>
        <v>0</v>
      </c>
      <c r="G2642" s="39">
        <f>IF(Txn!$B1327="","",Txn!$D1327)</f>
        <v>0</v>
      </c>
      <c r="H2642" s="38">
        <f>IF(Txn!$B1327="","",Txn!$E1327)</f>
        <v>0</v>
      </c>
      <c r="I2642" s="40">
        <f>IF(Txn!$B1327="",0,Txn!$Q1327)</f>
        <v>0</v>
      </c>
      <c r="J2642" s="40">
        <f>IF(Txn!$B1327="",0,Txn!$R1327)</f>
        <v>0</v>
      </c>
      <c r="K2642" s="41">
        <f>IF($A2642="","",IFERROR(VALUE(MID($A2642,6,2)),""))</f>
        <v>0</v>
      </c>
      <c r="L2642" s="39">
        <f>IF(Txn!$K1327="","","طرف مقابل — "&amp;Txn!$K1327)</f>
        <v>0</v>
      </c>
      <c r="N2642" s="42">
        <f>IF($D2642="",0,COUNTIF(BankAccts,$D2642))</f>
        <v>0</v>
      </c>
    </row>
    <row r="2643" spans="1:14">
      <c r="A2643" s="38">
        <f>IF(Txn!$B1328="","",Txn!$B1328)</f>
        <v>0</v>
      </c>
      <c r="B2643" s="38">
        <f>IF(Txn!$B1328="","",Txn!$C1328)</f>
        <v>0</v>
      </c>
      <c r="C2643" s="39">
        <f>IF(Txn!$B1328="","","تراکنش بانکی")</f>
        <v>0</v>
      </c>
      <c r="D2643" s="38">
        <f>IF(Txn!$B1328="","",IF(Txn!$X1328="","",Txn!$X1328))</f>
        <v>0</v>
      </c>
      <c r="E2643" s="39">
        <f>IF($D2643="","",IFERROR(VLOOKUP($D2643,AcctTbl,2,0),""))</f>
        <v>0</v>
      </c>
      <c r="F2643" s="39">
        <f>IF($D2643="","",IFERROR(VLOOKUP($D2643,AcctTbl,3,0),""))</f>
        <v>0</v>
      </c>
      <c r="G2643" s="39">
        <f>IF(Txn!$B1328="","",Txn!$D1328)</f>
        <v>0</v>
      </c>
      <c r="H2643" s="38">
        <f>IF(Txn!$B1328="","",Txn!$E1328)</f>
        <v>0</v>
      </c>
      <c r="I2643" s="40">
        <f>IF(Txn!$B1328="",0,Txn!$O1328)</f>
        <v>0</v>
      </c>
      <c r="J2643" s="40">
        <f>IF(Txn!$B1328="",0,Txn!$P1328)</f>
        <v>0</v>
      </c>
      <c r="K2643" s="41">
        <f>IF($A2643="","",IFERROR(VALUE(MID($A2643,6,2)),""))</f>
        <v>0</v>
      </c>
      <c r="L2643" s="39">
        <f>IF(Txn!$K1328="","",Txn!$K1328)</f>
        <v>0</v>
      </c>
      <c r="N2643" s="42">
        <f>IF($D2643="",0,COUNTIF(BankAccts,$D2643))</f>
        <v>0</v>
      </c>
    </row>
    <row r="2644" spans="1:14">
      <c r="A2644" s="38">
        <f>IF(Txn!$B1328="","",Txn!$B1328)</f>
        <v>0</v>
      </c>
      <c r="B2644" s="38">
        <f>IF(Txn!$B1328="","",Txn!$C1328)</f>
        <v>0</v>
      </c>
      <c r="C2644" s="39">
        <f>IF(Txn!$B1328="","","تراکنش بانکی")</f>
        <v>0</v>
      </c>
      <c r="D2644" s="38">
        <f>IF(Txn!$B1328="","",IF(IF(Txn!$U1328="TRF",Txn!$Y1328,Txn!$Z1328)="","",IF(Txn!$U1328="TRF",Txn!$Y1328,Txn!$Z1328)))</f>
        <v>0</v>
      </c>
      <c r="E2644" s="39">
        <f>IF($D2644="","",IFERROR(VLOOKUP($D2644,AcctTbl,2,0),""))</f>
        <v>0</v>
      </c>
      <c r="F2644" s="39">
        <f>IF($D2644="","",IFERROR(VLOOKUP($D2644,AcctTbl,3,0),""))</f>
        <v>0</v>
      </c>
      <c r="G2644" s="39">
        <f>IF(Txn!$B1328="","",Txn!$D1328)</f>
        <v>0</v>
      </c>
      <c r="H2644" s="38">
        <f>IF(Txn!$B1328="","",Txn!$E1328)</f>
        <v>0</v>
      </c>
      <c r="I2644" s="40">
        <f>IF(Txn!$B1328="",0,Txn!$Q1328)</f>
        <v>0</v>
      </c>
      <c r="J2644" s="40">
        <f>IF(Txn!$B1328="",0,Txn!$R1328)</f>
        <v>0</v>
      </c>
      <c r="K2644" s="41">
        <f>IF($A2644="","",IFERROR(VALUE(MID($A2644,6,2)),""))</f>
        <v>0</v>
      </c>
      <c r="L2644" s="39">
        <f>IF(Txn!$K1328="","","طرف مقابل — "&amp;Txn!$K1328)</f>
        <v>0</v>
      </c>
      <c r="N2644" s="42">
        <f>IF($D2644="",0,COUNTIF(BankAccts,$D2644))</f>
        <v>0</v>
      </c>
    </row>
    <row r="2645" spans="1:14">
      <c r="A2645" s="38">
        <f>IF(Txn!$B1329="","",Txn!$B1329)</f>
        <v>0</v>
      </c>
      <c r="B2645" s="38">
        <f>IF(Txn!$B1329="","",Txn!$C1329)</f>
        <v>0</v>
      </c>
      <c r="C2645" s="39">
        <f>IF(Txn!$B1329="","","تراکنش بانکی")</f>
        <v>0</v>
      </c>
      <c r="D2645" s="38">
        <f>IF(Txn!$B1329="","",IF(Txn!$X1329="","",Txn!$X1329))</f>
        <v>0</v>
      </c>
      <c r="E2645" s="39">
        <f>IF($D2645="","",IFERROR(VLOOKUP($D2645,AcctTbl,2,0),""))</f>
        <v>0</v>
      </c>
      <c r="F2645" s="39">
        <f>IF($D2645="","",IFERROR(VLOOKUP($D2645,AcctTbl,3,0),""))</f>
        <v>0</v>
      </c>
      <c r="G2645" s="39">
        <f>IF(Txn!$B1329="","",Txn!$D1329)</f>
        <v>0</v>
      </c>
      <c r="H2645" s="38">
        <f>IF(Txn!$B1329="","",Txn!$E1329)</f>
        <v>0</v>
      </c>
      <c r="I2645" s="40">
        <f>IF(Txn!$B1329="",0,Txn!$O1329)</f>
        <v>0</v>
      </c>
      <c r="J2645" s="40">
        <f>IF(Txn!$B1329="",0,Txn!$P1329)</f>
        <v>0</v>
      </c>
      <c r="K2645" s="41">
        <f>IF($A2645="","",IFERROR(VALUE(MID($A2645,6,2)),""))</f>
        <v>0</v>
      </c>
      <c r="L2645" s="39">
        <f>IF(Txn!$K1329="","",Txn!$K1329)</f>
        <v>0</v>
      </c>
      <c r="N2645" s="42">
        <f>IF($D2645="",0,COUNTIF(BankAccts,$D2645))</f>
        <v>0</v>
      </c>
    </row>
    <row r="2646" spans="1:14">
      <c r="A2646" s="38">
        <f>IF(Txn!$B1329="","",Txn!$B1329)</f>
        <v>0</v>
      </c>
      <c r="B2646" s="38">
        <f>IF(Txn!$B1329="","",Txn!$C1329)</f>
        <v>0</v>
      </c>
      <c r="C2646" s="39">
        <f>IF(Txn!$B1329="","","تراکنش بانکی")</f>
        <v>0</v>
      </c>
      <c r="D2646" s="38">
        <f>IF(Txn!$B1329="","",IF(IF(Txn!$U1329="TRF",Txn!$Y1329,Txn!$Z1329)="","",IF(Txn!$U1329="TRF",Txn!$Y1329,Txn!$Z1329)))</f>
        <v>0</v>
      </c>
      <c r="E2646" s="39">
        <f>IF($D2646="","",IFERROR(VLOOKUP($D2646,AcctTbl,2,0),""))</f>
        <v>0</v>
      </c>
      <c r="F2646" s="39">
        <f>IF($D2646="","",IFERROR(VLOOKUP($D2646,AcctTbl,3,0),""))</f>
        <v>0</v>
      </c>
      <c r="G2646" s="39">
        <f>IF(Txn!$B1329="","",Txn!$D1329)</f>
        <v>0</v>
      </c>
      <c r="H2646" s="38">
        <f>IF(Txn!$B1329="","",Txn!$E1329)</f>
        <v>0</v>
      </c>
      <c r="I2646" s="40">
        <f>IF(Txn!$B1329="",0,Txn!$Q1329)</f>
        <v>0</v>
      </c>
      <c r="J2646" s="40">
        <f>IF(Txn!$B1329="",0,Txn!$R1329)</f>
        <v>0</v>
      </c>
      <c r="K2646" s="41">
        <f>IF($A2646="","",IFERROR(VALUE(MID($A2646,6,2)),""))</f>
        <v>0</v>
      </c>
      <c r="L2646" s="39">
        <f>IF(Txn!$K1329="","","طرف مقابل — "&amp;Txn!$K1329)</f>
        <v>0</v>
      </c>
      <c r="N2646" s="42">
        <f>IF($D2646="",0,COUNTIF(BankAccts,$D2646))</f>
        <v>0</v>
      </c>
    </row>
    <row r="2647" spans="1:14">
      <c r="A2647" s="38">
        <f>IF(Txn!$B1330="","",Txn!$B1330)</f>
        <v>0</v>
      </c>
      <c r="B2647" s="38">
        <f>IF(Txn!$B1330="","",Txn!$C1330)</f>
        <v>0</v>
      </c>
      <c r="C2647" s="39">
        <f>IF(Txn!$B1330="","","تراکنش بانکی")</f>
        <v>0</v>
      </c>
      <c r="D2647" s="38">
        <f>IF(Txn!$B1330="","",IF(Txn!$X1330="","",Txn!$X1330))</f>
        <v>0</v>
      </c>
      <c r="E2647" s="39">
        <f>IF($D2647="","",IFERROR(VLOOKUP($D2647,AcctTbl,2,0),""))</f>
        <v>0</v>
      </c>
      <c r="F2647" s="39">
        <f>IF($D2647="","",IFERROR(VLOOKUP($D2647,AcctTbl,3,0),""))</f>
        <v>0</v>
      </c>
      <c r="G2647" s="39">
        <f>IF(Txn!$B1330="","",Txn!$D1330)</f>
        <v>0</v>
      </c>
      <c r="H2647" s="38">
        <f>IF(Txn!$B1330="","",Txn!$E1330)</f>
        <v>0</v>
      </c>
      <c r="I2647" s="40">
        <f>IF(Txn!$B1330="",0,Txn!$O1330)</f>
        <v>0</v>
      </c>
      <c r="J2647" s="40">
        <f>IF(Txn!$B1330="",0,Txn!$P1330)</f>
        <v>0</v>
      </c>
      <c r="K2647" s="41">
        <f>IF($A2647="","",IFERROR(VALUE(MID($A2647,6,2)),""))</f>
        <v>0</v>
      </c>
      <c r="L2647" s="39">
        <f>IF(Txn!$K1330="","",Txn!$K1330)</f>
        <v>0</v>
      </c>
      <c r="N2647" s="42">
        <f>IF($D2647="",0,COUNTIF(BankAccts,$D2647))</f>
        <v>0</v>
      </c>
    </row>
    <row r="2648" spans="1:14">
      <c r="A2648" s="38">
        <f>IF(Txn!$B1330="","",Txn!$B1330)</f>
        <v>0</v>
      </c>
      <c r="B2648" s="38">
        <f>IF(Txn!$B1330="","",Txn!$C1330)</f>
        <v>0</v>
      </c>
      <c r="C2648" s="39">
        <f>IF(Txn!$B1330="","","تراکنش بانکی")</f>
        <v>0</v>
      </c>
      <c r="D2648" s="38">
        <f>IF(Txn!$B1330="","",IF(IF(Txn!$U1330="TRF",Txn!$Y1330,Txn!$Z1330)="","",IF(Txn!$U1330="TRF",Txn!$Y1330,Txn!$Z1330)))</f>
        <v>0</v>
      </c>
      <c r="E2648" s="39">
        <f>IF($D2648="","",IFERROR(VLOOKUP($D2648,AcctTbl,2,0),""))</f>
        <v>0</v>
      </c>
      <c r="F2648" s="39">
        <f>IF($D2648="","",IFERROR(VLOOKUP($D2648,AcctTbl,3,0),""))</f>
        <v>0</v>
      </c>
      <c r="G2648" s="39">
        <f>IF(Txn!$B1330="","",Txn!$D1330)</f>
        <v>0</v>
      </c>
      <c r="H2648" s="38">
        <f>IF(Txn!$B1330="","",Txn!$E1330)</f>
        <v>0</v>
      </c>
      <c r="I2648" s="40">
        <f>IF(Txn!$B1330="",0,Txn!$Q1330)</f>
        <v>0</v>
      </c>
      <c r="J2648" s="40">
        <f>IF(Txn!$B1330="",0,Txn!$R1330)</f>
        <v>0</v>
      </c>
      <c r="K2648" s="41">
        <f>IF($A2648="","",IFERROR(VALUE(MID($A2648,6,2)),""))</f>
        <v>0</v>
      </c>
      <c r="L2648" s="39">
        <f>IF(Txn!$K1330="","","طرف مقابل — "&amp;Txn!$K1330)</f>
        <v>0</v>
      </c>
      <c r="N2648" s="42">
        <f>IF($D2648="",0,COUNTIF(BankAccts,$D2648))</f>
        <v>0</v>
      </c>
    </row>
    <row r="2649" spans="1:14">
      <c r="A2649" s="38">
        <f>IF(Txn!$B1331="","",Txn!$B1331)</f>
        <v>0</v>
      </c>
      <c r="B2649" s="38">
        <f>IF(Txn!$B1331="","",Txn!$C1331)</f>
        <v>0</v>
      </c>
      <c r="C2649" s="39">
        <f>IF(Txn!$B1331="","","تراکنش بانکی")</f>
        <v>0</v>
      </c>
      <c r="D2649" s="38">
        <f>IF(Txn!$B1331="","",IF(Txn!$X1331="","",Txn!$X1331))</f>
        <v>0</v>
      </c>
      <c r="E2649" s="39">
        <f>IF($D2649="","",IFERROR(VLOOKUP($D2649,AcctTbl,2,0),""))</f>
        <v>0</v>
      </c>
      <c r="F2649" s="39">
        <f>IF($D2649="","",IFERROR(VLOOKUP($D2649,AcctTbl,3,0),""))</f>
        <v>0</v>
      </c>
      <c r="G2649" s="39">
        <f>IF(Txn!$B1331="","",Txn!$D1331)</f>
        <v>0</v>
      </c>
      <c r="H2649" s="38">
        <f>IF(Txn!$B1331="","",Txn!$E1331)</f>
        <v>0</v>
      </c>
      <c r="I2649" s="40">
        <f>IF(Txn!$B1331="",0,Txn!$O1331)</f>
        <v>0</v>
      </c>
      <c r="J2649" s="40">
        <f>IF(Txn!$B1331="",0,Txn!$P1331)</f>
        <v>0</v>
      </c>
      <c r="K2649" s="41">
        <f>IF($A2649="","",IFERROR(VALUE(MID($A2649,6,2)),""))</f>
        <v>0</v>
      </c>
      <c r="L2649" s="39">
        <f>IF(Txn!$K1331="","",Txn!$K1331)</f>
        <v>0</v>
      </c>
      <c r="N2649" s="42">
        <f>IF($D2649="",0,COUNTIF(BankAccts,$D2649))</f>
        <v>0</v>
      </c>
    </row>
    <row r="2650" spans="1:14">
      <c r="A2650" s="38">
        <f>IF(Txn!$B1331="","",Txn!$B1331)</f>
        <v>0</v>
      </c>
      <c r="B2650" s="38">
        <f>IF(Txn!$B1331="","",Txn!$C1331)</f>
        <v>0</v>
      </c>
      <c r="C2650" s="39">
        <f>IF(Txn!$B1331="","","تراکنش بانکی")</f>
        <v>0</v>
      </c>
      <c r="D2650" s="38">
        <f>IF(Txn!$B1331="","",IF(IF(Txn!$U1331="TRF",Txn!$Y1331,Txn!$Z1331)="","",IF(Txn!$U1331="TRF",Txn!$Y1331,Txn!$Z1331)))</f>
        <v>0</v>
      </c>
      <c r="E2650" s="39">
        <f>IF($D2650="","",IFERROR(VLOOKUP($D2650,AcctTbl,2,0),""))</f>
        <v>0</v>
      </c>
      <c r="F2650" s="39">
        <f>IF($D2650="","",IFERROR(VLOOKUP($D2650,AcctTbl,3,0),""))</f>
        <v>0</v>
      </c>
      <c r="G2650" s="39">
        <f>IF(Txn!$B1331="","",Txn!$D1331)</f>
        <v>0</v>
      </c>
      <c r="H2650" s="38">
        <f>IF(Txn!$B1331="","",Txn!$E1331)</f>
        <v>0</v>
      </c>
      <c r="I2650" s="40">
        <f>IF(Txn!$B1331="",0,Txn!$Q1331)</f>
        <v>0</v>
      </c>
      <c r="J2650" s="40">
        <f>IF(Txn!$B1331="",0,Txn!$R1331)</f>
        <v>0</v>
      </c>
      <c r="K2650" s="41">
        <f>IF($A2650="","",IFERROR(VALUE(MID($A2650,6,2)),""))</f>
        <v>0</v>
      </c>
      <c r="L2650" s="39">
        <f>IF(Txn!$K1331="","","طرف مقابل — "&amp;Txn!$K1331)</f>
        <v>0</v>
      </c>
      <c r="N2650" s="42">
        <f>IF($D2650="",0,COUNTIF(BankAccts,$D2650))</f>
        <v>0</v>
      </c>
    </row>
    <row r="2651" spans="1:14">
      <c r="A2651" s="38">
        <f>IF(Txn!$B1332="","",Txn!$B1332)</f>
        <v>0</v>
      </c>
      <c r="B2651" s="38">
        <f>IF(Txn!$B1332="","",Txn!$C1332)</f>
        <v>0</v>
      </c>
      <c r="C2651" s="39">
        <f>IF(Txn!$B1332="","","تراکنش بانکی")</f>
        <v>0</v>
      </c>
      <c r="D2651" s="38">
        <f>IF(Txn!$B1332="","",IF(Txn!$X1332="","",Txn!$X1332))</f>
        <v>0</v>
      </c>
      <c r="E2651" s="39">
        <f>IF($D2651="","",IFERROR(VLOOKUP($D2651,AcctTbl,2,0),""))</f>
        <v>0</v>
      </c>
      <c r="F2651" s="39">
        <f>IF($D2651="","",IFERROR(VLOOKUP($D2651,AcctTbl,3,0),""))</f>
        <v>0</v>
      </c>
      <c r="G2651" s="39">
        <f>IF(Txn!$B1332="","",Txn!$D1332)</f>
        <v>0</v>
      </c>
      <c r="H2651" s="38">
        <f>IF(Txn!$B1332="","",Txn!$E1332)</f>
        <v>0</v>
      </c>
      <c r="I2651" s="40">
        <f>IF(Txn!$B1332="",0,Txn!$O1332)</f>
        <v>0</v>
      </c>
      <c r="J2651" s="40">
        <f>IF(Txn!$B1332="",0,Txn!$P1332)</f>
        <v>0</v>
      </c>
      <c r="K2651" s="41">
        <f>IF($A2651="","",IFERROR(VALUE(MID($A2651,6,2)),""))</f>
        <v>0</v>
      </c>
      <c r="L2651" s="39">
        <f>IF(Txn!$K1332="","",Txn!$K1332)</f>
        <v>0</v>
      </c>
      <c r="N2651" s="42">
        <f>IF($D2651="",0,COUNTIF(BankAccts,$D2651))</f>
        <v>0</v>
      </c>
    </row>
    <row r="2652" spans="1:14">
      <c r="A2652" s="38">
        <f>IF(Txn!$B1332="","",Txn!$B1332)</f>
        <v>0</v>
      </c>
      <c r="B2652" s="38">
        <f>IF(Txn!$B1332="","",Txn!$C1332)</f>
        <v>0</v>
      </c>
      <c r="C2652" s="39">
        <f>IF(Txn!$B1332="","","تراکنش بانکی")</f>
        <v>0</v>
      </c>
      <c r="D2652" s="38">
        <f>IF(Txn!$B1332="","",IF(IF(Txn!$U1332="TRF",Txn!$Y1332,Txn!$Z1332)="","",IF(Txn!$U1332="TRF",Txn!$Y1332,Txn!$Z1332)))</f>
        <v>0</v>
      </c>
      <c r="E2652" s="39">
        <f>IF($D2652="","",IFERROR(VLOOKUP($D2652,AcctTbl,2,0),""))</f>
        <v>0</v>
      </c>
      <c r="F2652" s="39">
        <f>IF($D2652="","",IFERROR(VLOOKUP($D2652,AcctTbl,3,0),""))</f>
        <v>0</v>
      </c>
      <c r="G2652" s="39">
        <f>IF(Txn!$B1332="","",Txn!$D1332)</f>
        <v>0</v>
      </c>
      <c r="H2652" s="38">
        <f>IF(Txn!$B1332="","",Txn!$E1332)</f>
        <v>0</v>
      </c>
      <c r="I2652" s="40">
        <f>IF(Txn!$B1332="",0,Txn!$Q1332)</f>
        <v>0</v>
      </c>
      <c r="J2652" s="40">
        <f>IF(Txn!$B1332="",0,Txn!$R1332)</f>
        <v>0</v>
      </c>
      <c r="K2652" s="41">
        <f>IF($A2652="","",IFERROR(VALUE(MID($A2652,6,2)),""))</f>
        <v>0</v>
      </c>
      <c r="L2652" s="39">
        <f>IF(Txn!$K1332="","","طرف مقابل — "&amp;Txn!$K1332)</f>
        <v>0</v>
      </c>
      <c r="N2652" s="42">
        <f>IF($D2652="",0,COUNTIF(BankAccts,$D2652))</f>
        <v>0</v>
      </c>
    </row>
    <row r="2653" spans="1:14">
      <c r="A2653" s="38">
        <f>IF(Txn!$B1333="","",Txn!$B1333)</f>
        <v>0</v>
      </c>
      <c r="B2653" s="38">
        <f>IF(Txn!$B1333="","",Txn!$C1333)</f>
        <v>0</v>
      </c>
      <c r="C2653" s="39">
        <f>IF(Txn!$B1333="","","تراکنش بانکی")</f>
        <v>0</v>
      </c>
      <c r="D2653" s="38">
        <f>IF(Txn!$B1333="","",IF(Txn!$X1333="","",Txn!$X1333))</f>
        <v>0</v>
      </c>
      <c r="E2653" s="39">
        <f>IF($D2653="","",IFERROR(VLOOKUP($D2653,AcctTbl,2,0),""))</f>
        <v>0</v>
      </c>
      <c r="F2653" s="39">
        <f>IF($D2653="","",IFERROR(VLOOKUP($D2653,AcctTbl,3,0),""))</f>
        <v>0</v>
      </c>
      <c r="G2653" s="39">
        <f>IF(Txn!$B1333="","",Txn!$D1333)</f>
        <v>0</v>
      </c>
      <c r="H2653" s="38">
        <f>IF(Txn!$B1333="","",Txn!$E1333)</f>
        <v>0</v>
      </c>
      <c r="I2653" s="40">
        <f>IF(Txn!$B1333="",0,Txn!$O1333)</f>
        <v>0</v>
      </c>
      <c r="J2653" s="40">
        <f>IF(Txn!$B1333="",0,Txn!$P1333)</f>
        <v>0</v>
      </c>
      <c r="K2653" s="41">
        <f>IF($A2653="","",IFERROR(VALUE(MID($A2653,6,2)),""))</f>
        <v>0</v>
      </c>
      <c r="L2653" s="39">
        <f>IF(Txn!$K1333="","",Txn!$K1333)</f>
        <v>0</v>
      </c>
      <c r="N2653" s="42">
        <f>IF($D2653="",0,COUNTIF(BankAccts,$D2653))</f>
        <v>0</v>
      </c>
    </row>
    <row r="2654" spans="1:14">
      <c r="A2654" s="38">
        <f>IF(Txn!$B1333="","",Txn!$B1333)</f>
        <v>0</v>
      </c>
      <c r="B2654" s="38">
        <f>IF(Txn!$B1333="","",Txn!$C1333)</f>
        <v>0</v>
      </c>
      <c r="C2654" s="39">
        <f>IF(Txn!$B1333="","","تراکنش بانکی")</f>
        <v>0</v>
      </c>
      <c r="D2654" s="38">
        <f>IF(Txn!$B1333="","",IF(IF(Txn!$U1333="TRF",Txn!$Y1333,Txn!$Z1333)="","",IF(Txn!$U1333="TRF",Txn!$Y1333,Txn!$Z1333)))</f>
        <v>0</v>
      </c>
      <c r="E2654" s="39">
        <f>IF($D2654="","",IFERROR(VLOOKUP($D2654,AcctTbl,2,0),""))</f>
        <v>0</v>
      </c>
      <c r="F2654" s="39">
        <f>IF($D2654="","",IFERROR(VLOOKUP($D2654,AcctTbl,3,0),""))</f>
        <v>0</v>
      </c>
      <c r="G2654" s="39">
        <f>IF(Txn!$B1333="","",Txn!$D1333)</f>
        <v>0</v>
      </c>
      <c r="H2654" s="38">
        <f>IF(Txn!$B1333="","",Txn!$E1333)</f>
        <v>0</v>
      </c>
      <c r="I2654" s="40">
        <f>IF(Txn!$B1333="",0,Txn!$Q1333)</f>
        <v>0</v>
      </c>
      <c r="J2654" s="40">
        <f>IF(Txn!$B1333="",0,Txn!$R1333)</f>
        <v>0</v>
      </c>
      <c r="K2654" s="41">
        <f>IF($A2654="","",IFERROR(VALUE(MID($A2654,6,2)),""))</f>
        <v>0</v>
      </c>
      <c r="L2654" s="39">
        <f>IF(Txn!$K1333="","","طرف مقابل — "&amp;Txn!$K1333)</f>
        <v>0</v>
      </c>
      <c r="N2654" s="42">
        <f>IF($D2654="",0,COUNTIF(BankAccts,$D2654))</f>
        <v>0</v>
      </c>
    </row>
    <row r="2655" spans="1:14">
      <c r="A2655" s="38">
        <f>IF(Txn!$B1334="","",Txn!$B1334)</f>
        <v>0</v>
      </c>
      <c r="B2655" s="38">
        <f>IF(Txn!$B1334="","",Txn!$C1334)</f>
        <v>0</v>
      </c>
      <c r="C2655" s="39">
        <f>IF(Txn!$B1334="","","تراکنش بانکی")</f>
        <v>0</v>
      </c>
      <c r="D2655" s="38">
        <f>IF(Txn!$B1334="","",IF(Txn!$X1334="","",Txn!$X1334))</f>
        <v>0</v>
      </c>
      <c r="E2655" s="39">
        <f>IF($D2655="","",IFERROR(VLOOKUP($D2655,AcctTbl,2,0),""))</f>
        <v>0</v>
      </c>
      <c r="F2655" s="39">
        <f>IF($D2655="","",IFERROR(VLOOKUP($D2655,AcctTbl,3,0),""))</f>
        <v>0</v>
      </c>
      <c r="G2655" s="39">
        <f>IF(Txn!$B1334="","",Txn!$D1334)</f>
        <v>0</v>
      </c>
      <c r="H2655" s="38">
        <f>IF(Txn!$B1334="","",Txn!$E1334)</f>
        <v>0</v>
      </c>
      <c r="I2655" s="40">
        <f>IF(Txn!$B1334="",0,Txn!$O1334)</f>
        <v>0</v>
      </c>
      <c r="J2655" s="40">
        <f>IF(Txn!$B1334="",0,Txn!$P1334)</f>
        <v>0</v>
      </c>
      <c r="K2655" s="41">
        <f>IF($A2655="","",IFERROR(VALUE(MID($A2655,6,2)),""))</f>
        <v>0</v>
      </c>
      <c r="L2655" s="39">
        <f>IF(Txn!$K1334="","",Txn!$K1334)</f>
        <v>0</v>
      </c>
      <c r="N2655" s="42">
        <f>IF($D2655="",0,COUNTIF(BankAccts,$D2655))</f>
        <v>0</v>
      </c>
    </row>
    <row r="2656" spans="1:14">
      <c r="A2656" s="38">
        <f>IF(Txn!$B1334="","",Txn!$B1334)</f>
        <v>0</v>
      </c>
      <c r="B2656" s="38">
        <f>IF(Txn!$B1334="","",Txn!$C1334)</f>
        <v>0</v>
      </c>
      <c r="C2656" s="39">
        <f>IF(Txn!$B1334="","","تراکنش بانکی")</f>
        <v>0</v>
      </c>
      <c r="D2656" s="38">
        <f>IF(Txn!$B1334="","",IF(IF(Txn!$U1334="TRF",Txn!$Y1334,Txn!$Z1334)="","",IF(Txn!$U1334="TRF",Txn!$Y1334,Txn!$Z1334)))</f>
        <v>0</v>
      </c>
      <c r="E2656" s="39">
        <f>IF($D2656="","",IFERROR(VLOOKUP($D2656,AcctTbl,2,0),""))</f>
        <v>0</v>
      </c>
      <c r="F2656" s="39">
        <f>IF($D2656="","",IFERROR(VLOOKUP($D2656,AcctTbl,3,0),""))</f>
        <v>0</v>
      </c>
      <c r="G2656" s="39">
        <f>IF(Txn!$B1334="","",Txn!$D1334)</f>
        <v>0</v>
      </c>
      <c r="H2656" s="38">
        <f>IF(Txn!$B1334="","",Txn!$E1334)</f>
        <v>0</v>
      </c>
      <c r="I2656" s="40">
        <f>IF(Txn!$B1334="",0,Txn!$Q1334)</f>
        <v>0</v>
      </c>
      <c r="J2656" s="40">
        <f>IF(Txn!$B1334="",0,Txn!$R1334)</f>
        <v>0</v>
      </c>
      <c r="K2656" s="41">
        <f>IF($A2656="","",IFERROR(VALUE(MID($A2656,6,2)),""))</f>
        <v>0</v>
      </c>
      <c r="L2656" s="39">
        <f>IF(Txn!$K1334="","","طرف مقابل — "&amp;Txn!$K1334)</f>
        <v>0</v>
      </c>
      <c r="N2656" s="42">
        <f>IF($D2656="",0,COUNTIF(BankAccts,$D2656))</f>
        <v>0</v>
      </c>
    </row>
    <row r="2657" spans="1:14">
      <c r="A2657" s="38">
        <f>IF(Txn!$B1335="","",Txn!$B1335)</f>
        <v>0</v>
      </c>
      <c r="B2657" s="38">
        <f>IF(Txn!$B1335="","",Txn!$C1335)</f>
        <v>0</v>
      </c>
      <c r="C2657" s="39">
        <f>IF(Txn!$B1335="","","تراکنش بانکی")</f>
        <v>0</v>
      </c>
      <c r="D2657" s="38">
        <f>IF(Txn!$B1335="","",IF(Txn!$X1335="","",Txn!$X1335))</f>
        <v>0</v>
      </c>
      <c r="E2657" s="39">
        <f>IF($D2657="","",IFERROR(VLOOKUP($D2657,AcctTbl,2,0),""))</f>
        <v>0</v>
      </c>
      <c r="F2657" s="39">
        <f>IF($D2657="","",IFERROR(VLOOKUP($D2657,AcctTbl,3,0),""))</f>
        <v>0</v>
      </c>
      <c r="G2657" s="39">
        <f>IF(Txn!$B1335="","",Txn!$D1335)</f>
        <v>0</v>
      </c>
      <c r="H2657" s="38">
        <f>IF(Txn!$B1335="","",Txn!$E1335)</f>
        <v>0</v>
      </c>
      <c r="I2657" s="40">
        <f>IF(Txn!$B1335="",0,Txn!$O1335)</f>
        <v>0</v>
      </c>
      <c r="J2657" s="40">
        <f>IF(Txn!$B1335="",0,Txn!$P1335)</f>
        <v>0</v>
      </c>
      <c r="K2657" s="41">
        <f>IF($A2657="","",IFERROR(VALUE(MID($A2657,6,2)),""))</f>
        <v>0</v>
      </c>
      <c r="L2657" s="39">
        <f>IF(Txn!$K1335="","",Txn!$K1335)</f>
        <v>0</v>
      </c>
      <c r="N2657" s="42">
        <f>IF($D2657="",0,COUNTIF(BankAccts,$D2657))</f>
        <v>0</v>
      </c>
    </row>
    <row r="2658" spans="1:14">
      <c r="A2658" s="38">
        <f>IF(Txn!$B1335="","",Txn!$B1335)</f>
        <v>0</v>
      </c>
      <c r="B2658" s="38">
        <f>IF(Txn!$B1335="","",Txn!$C1335)</f>
        <v>0</v>
      </c>
      <c r="C2658" s="39">
        <f>IF(Txn!$B1335="","","تراکنش بانکی")</f>
        <v>0</v>
      </c>
      <c r="D2658" s="38">
        <f>IF(Txn!$B1335="","",IF(IF(Txn!$U1335="TRF",Txn!$Y1335,Txn!$Z1335)="","",IF(Txn!$U1335="TRF",Txn!$Y1335,Txn!$Z1335)))</f>
        <v>0</v>
      </c>
      <c r="E2658" s="39">
        <f>IF($D2658="","",IFERROR(VLOOKUP($D2658,AcctTbl,2,0),""))</f>
        <v>0</v>
      </c>
      <c r="F2658" s="39">
        <f>IF($D2658="","",IFERROR(VLOOKUP($D2658,AcctTbl,3,0),""))</f>
        <v>0</v>
      </c>
      <c r="G2658" s="39">
        <f>IF(Txn!$B1335="","",Txn!$D1335)</f>
        <v>0</v>
      </c>
      <c r="H2658" s="38">
        <f>IF(Txn!$B1335="","",Txn!$E1335)</f>
        <v>0</v>
      </c>
      <c r="I2658" s="40">
        <f>IF(Txn!$B1335="",0,Txn!$Q1335)</f>
        <v>0</v>
      </c>
      <c r="J2658" s="40">
        <f>IF(Txn!$B1335="",0,Txn!$R1335)</f>
        <v>0</v>
      </c>
      <c r="K2658" s="41">
        <f>IF($A2658="","",IFERROR(VALUE(MID($A2658,6,2)),""))</f>
        <v>0</v>
      </c>
      <c r="L2658" s="39">
        <f>IF(Txn!$K1335="","","طرف مقابل — "&amp;Txn!$K1335)</f>
        <v>0</v>
      </c>
      <c r="N2658" s="42">
        <f>IF($D2658="",0,COUNTIF(BankAccts,$D2658))</f>
        <v>0</v>
      </c>
    </row>
    <row r="2659" spans="1:14">
      <c r="A2659" s="38">
        <f>IF(Txn!$B1336="","",Txn!$B1336)</f>
        <v>0</v>
      </c>
      <c r="B2659" s="38">
        <f>IF(Txn!$B1336="","",Txn!$C1336)</f>
        <v>0</v>
      </c>
      <c r="C2659" s="39">
        <f>IF(Txn!$B1336="","","تراکنش بانکی")</f>
        <v>0</v>
      </c>
      <c r="D2659" s="38">
        <f>IF(Txn!$B1336="","",IF(Txn!$X1336="","",Txn!$X1336))</f>
        <v>0</v>
      </c>
      <c r="E2659" s="39">
        <f>IF($D2659="","",IFERROR(VLOOKUP($D2659,AcctTbl,2,0),""))</f>
        <v>0</v>
      </c>
      <c r="F2659" s="39">
        <f>IF($D2659="","",IFERROR(VLOOKUP($D2659,AcctTbl,3,0),""))</f>
        <v>0</v>
      </c>
      <c r="G2659" s="39">
        <f>IF(Txn!$B1336="","",Txn!$D1336)</f>
        <v>0</v>
      </c>
      <c r="H2659" s="38">
        <f>IF(Txn!$B1336="","",Txn!$E1336)</f>
        <v>0</v>
      </c>
      <c r="I2659" s="40">
        <f>IF(Txn!$B1336="",0,Txn!$O1336)</f>
        <v>0</v>
      </c>
      <c r="J2659" s="40">
        <f>IF(Txn!$B1336="",0,Txn!$P1336)</f>
        <v>0</v>
      </c>
      <c r="K2659" s="41">
        <f>IF($A2659="","",IFERROR(VALUE(MID($A2659,6,2)),""))</f>
        <v>0</v>
      </c>
      <c r="L2659" s="39">
        <f>IF(Txn!$K1336="","",Txn!$K1336)</f>
        <v>0</v>
      </c>
      <c r="N2659" s="42">
        <f>IF($D2659="",0,COUNTIF(BankAccts,$D2659))</f>
        <v>0</v>
      </c>
    </row>
    <row r="2660" spans="1:14">
      <c r="A2660" s="38">
        <f>IF(Txn!$B1336="","",Txn!$B1336)</f>
        <v>0</v>
      </c>
      <c r="B2660" s="38">
        <f>IF(Txn!$B1336="","",Txn!$C1336)</f>
        <v>0</v>
      </c>
      <c r="C2660" s="39">
        <f>IF(Txn!$B1336="","","تراکنش بانکی")</f>
        <v>0</v>
      </c>
      <c r="D2660" s="38">
        <f>IF(Txn!$B1336="","",IF(IF(Txn!$U1336="TRF",Txn!$Y1336,Txn!$Z1336)="","",IF(Txn!$U1336="TRF",Txn!$Y1336,Txn!$Z1336)))</f>
        <v>0</v>
      </c>
      <c r="E2660" s="39">
        <f>IF($D2660="","",IFERROR(VLOOKUP($D2660,AcctTbl,2,0),""))</f>
        <v>0</v>
      </c>
      <c r="F2660" s="39">
        <f>IF($D2660="","",IFERROR(VLOOKUP($D2660,AcctTbl,3,0),""))</f>
        <v>0</v>
      </c>
      <c r="G2660" s="39">
        <f>IF(Txn!$B1336="","",Txn!$D1336)</f>
        <v>0</v>
      </c>
      <c r="H2660" s="38">
        <f>IF(Txn!$B1336="","",Txn!$E1336)</f>
        <v>0</v>
      </c>
      <c r="I2660" s="40">
        <f>IF(Txn!$B1336="",0,Txn!$Q1336)</f>
        <v>0</v>
      </c>
      <c r="J2660" s="40">
        <f>IF(Txn!$B1336="",0,Txn!$R1336)</f>
        <v>0</v>
      </c>
      <c r="K2660" s="41">
        <f>IF($A2660="","",IFERROR(VALUE(MID($A2660,6,2)),""))</f>
        <v>0</v>
      </c>
      <c r="L2660" s="39">
        <f>IF(Txn!$K1336="","","طرف مقابل — "&amp;Txn!$K1336)</f>
        <v>0</v>
      </c>
      <c r="N2660" s="42">
        <f>IF($D2660="",0,COUNTIF(BankAccts,$D2660))</f>
        <v>0</v>
      </c>
    </row>
    <row r="2661" spans="1:14">
      <c r="A2661" s="38">
        <f>IF(Txn!$B1337="","",Txn!$B1337)</f>
        <v>0</v>
      </c>
      <c r="B2661" s="38">
        <f>IF(Txn!$B1337="","",Txn!$C1337)</f>
        <v>0</v>
      </c>
      <c r="C2661" s="39">
        <f>IF(Txn!$B1337="","","تراکنش بانکی")</f>
        <v>0</v>
      </c>
      <c r="D2661" s="38">
        <f>IF(Txn!$B1337="","",IF(Txn!$X1337="","",Txn!$X1337))</f>
        <v>0</v>
      </c>
      <c r="E2661" s="39">
        <f>IF($D2661="","",IFERROR(VLOOKUP($D2661,AcctTbl,2,0),""))</f>
        <v>0</v>
      </c>
      <c r="F2661" s="39">
        <f>IF($D2661="","",IFERROR(VLOOKUP($D2661,AcctTbl,3,0),""))</f>
        <v>0</v>
      </c>
      <c r="G2661" s="39">
        <f>IF(Txn!$B1337="","",Txn!$D1337)</f>
        <v>0</v>
      </c>
      <c r="H2661" s="38">
        <f>IF(Txn!$B1337="","",Txn!$E1337)</f>
        <v>0</v>
      </c>
      <c r="I2661" s="40">
        <f>IF(Txn!$B1337="",0,Txn!$O1337)</f>
        <v>0</v>
      </c>
      <c r="J2661" s="40">
        <f>IF(Txn!$B1337="",0,Txn!$P1337)</f>
        <v>0</v>
      </c>
      <c r="K2661" s="41">
        <f>IF($A2661="","",IFERROR(VALUE(MID($A2661,6,2)),""))</f>
        <v>0</v>
      </c>
      <c r="L2661" s="39">
        <f>IF(Txn!$K1337="","",Txn!$K1337)</f>
        <v>0</v>
      </c>
      <c r="N2661" s="42">
        <f>IF($D2661="",0,COUNTIF(BankAccts,$D2661))</f>
        <v>0</v>
      </c>
    </row>
    <row r="2662" spans="1:14">
      <c r="A2662" s="38">
        <f>IF(Txn!$B1337="","",Txn!$B1337)</f>
        <v>0</v>
      </c>
      <c r="B2662" s="38">
        <f>IF(Txn!$B1337="","",Txn!$C1337)</f>
        <v>0</v>
      </c>
      <c r="C2662" s="39">
        <f>IF(Txn!$B1337="","","تراکنش بانکی")</f>
        <v>0</v>
      </c>
      <c r="D2662" s="38">
        <f>IF(Txn!$B1337="","",IF(IF(Txn!$U1337="TRF",Txn!$Y1337,Txn!$Z1337)="","",IF(Txn!$U1337="TRF",Txn!$Y1337,Txn!$Z1337)))</f>
        <v>0</v>
      </c>
      <c r="E2662" s="39">
        <f>IF($D2662="","",IFERROR(VLOOKUP($D2662,AcctTbl,2,0),""))</f>
        <v>0</v>
      </c>
      <c r="F2662" s="39">
        <f>IF($D2662="","",IFERROR(VLOOKUP($D2662,AcctTbl,3,0),""))</f>
        <v>0</v>
      </c>
      <c r="G2662" s="39">
        <f>IF(Txn!$B1337="","",Txn!$D1337)</f>
        <v>0</v>
      </c>
      <c r="H2662" s="38">
        <f>IF(Txn!$B1337="","",Txn!$E1337)</f>
        <v>0</v>
      </c>
      <c r="I2662" s="40">
        <f>IF(Txn!$B1337="",0,Txn!$Q1337)</f>
        <v>0</v>
      </c>
      <c r="J2662" s="40">
        <f>IF(Txn!$B1337="",0,Txn!$R1337)</f>
        <v>0</v>
      </c>
      <c r="K2662" s="41">
        <f>IF($A2662="","",IFERROR(VALUE(MID($A2662,6,2)),""))</f>
        <v>0</v>
      </c>
      <c r="L2662" s="39">
        <f>IF(Txn!$K1337="","","طرف مقابل — "&amp;Txn!$K1337)</f>
        <v>0</v>
      </c>
      <c r="N2662" s="42">
        <f>IF($D2662="",0,COUNTIF(BankAccts,$D2662))</f>
        <v>0</v>
      </c>
    </row>
    <row r="2663" spans="1:14">
      <c r="A2663" s="38">
        <f>IF(Txn!$B1338="","",Txn!$B1338)</f>
        <v>0</v>
      </c>
      <c r="B2663" s="38">
        <f>IF(Txn!$B1338="","",Txn!$C1338)</f>
        <v>0</v>
      </c>
      <c r="C2663" s="39">
        <f>IF(Txn!$B1338="","","تراکنش بانکی")</f>
        <v>0</v>
      </c>
      <c r="D2663" s="38">
        <f>IF(Txn!$B1338="","",IF(Txn!$X1338="","",Txn!$X1338))</f>
        <v>0</v>
      </c>
      <c r="E2663" s="39">
        <f>IF($D2663="","",IFERROR(VLOOKUP($D2663,AcctTbl,2,0),""))</f>
        <v>0</v>
      </c>
      <c r="F2663" s="39">
        <f>IF($D2663="","",IFERROR(VLOOKUP($D2663,AcctTbl,3,0),""))</f>
        <v>0</v>
      </c>
      <c r="G2663" s="39">
        <f>IF(Txn!$B1338="","",Txn!$D1338)</f>
        <v>0</v>
      </c>
      <c r="H2663" s="38">
        <f>IF(Txn!$B1338="","",Txn!$E1338)</f>
        <v>0</v>
      </c>
      <c r="I2663" s="40">
        <f>IF(Txn!$B1338="",0,Txn!$O1338)</f>
        <v>0</v>
      </c>
      <c r="J2663" s="40">
        <f>IF(Txn!$B1338="",0,Txn!$P1338)</f>
        <v>0</v>
      </c>
      <c r="K2663" s="41">
        <f>IF($A2663="","",IFERROR(VALUE(MID($A2663,6,2)),""))</f>
        <v>0</v>
      </c>
      <c r="L2663" s="39">
        <f>IF(Txn!$K1338="","",Txn!$K1338)</f>
        <v>0</v>
      </c>
      <c r="N2663" s="42">
        <f>IF($D2663="",0,COUNTIF(BankAccts,$D2663))</f>
        <v>0</v>
      </c>
    </row>
    <row r="2664" spans="1:14">
      <c r="A2664" s="38">
        <f>IF(Txn!$B1338="","",Txn!$B1338)</f>
        <v>0</v>
      </c>
      <c r="B2664" s="38">
        <f>IF(Txn!$B1338="","",Txn!$C1338)</f>
        <v>0</v>
      </c>
      <c r="C2664" s="39">
        <f>IF(Txn!$B1338="","","تراکنش بانکی")</f>
        <v>0</v>
      </c>
      <c r="D2664" s="38">
        <f>IF(Txn!$B1338="","",IF(IF(Txn!$U1338="TRF",Txn!$Y1338,Txn!$Z1338)="","",IF(Txn!$U1338="TRF",Txn!$Y1338,Txn!$Z1338)))</f>
        <v>0</v>
      </c>
      <c r="E2664" s="39">
        <f>IF($D2664="","",IFERROR(VLOOKUP($D2664,AcctTbl,2,0),""))</f>
        <v>0</v>
      </c>
      <c r="F2664" s="39">
        <f>IF($D2664="","",IFERROR(VLOOKUP($D2664,AcctTbl,3,0),""))</f>
        <v>0</v>
      </c>
      <c r="G2664" s="39">
        <f>IF(Txn!$B1338="","",Txn!$D1338)</f>
        <v>0</v>
      </c>
      <c r="H2664" s="38">
        <f>IF(Txn!$B1338="","",Txn!$E1338)</f>
        <v>0</v>
      </c>
      <c r="I2664" s="40">
        <f>IF(Txn!$B1338="",0,Txn!$Q1338)</f>
        <v>0</v>
      </c>
      <c r="J2664" s="40">
        <f>IF(Txn!$B1338="",0,Txn!$R1338)</f>
        <v>0</v>
      </c>
      <c r="K2664" s="41">
        <f>IF($A2664="","",IFERROR(VALUE(MID($A2664,6,2)),""))</f>
        <v>0</v>
      </c>
      <c r="L2664" s="39">
        <f>IF(Txn!$K1338="","","طرف مقابل — "&amp;Txn!$K1338)</f>
        <v>0</v>
      </c>
      <c r="N2664" s="42">
        <f>IF($D2664="",0,COUNTIF(BankAccts,$D2664))</f>
        <v>0</v>
      </c>
    </row>
    <row r="2665" spans="1:14">
      <c r="A2665" s="38">
        <f>IF(Txn!$B1339="","",Txn!$B1339)</f>
        <v>0</v>
      </c>
      <c r="B2665" s="38">
        <f>IF(Txn!$B1339="","",Txn!$C1339)</f>
        <v>0</v>
      </c>
      <c r="C2665" s="39">
        <f>IF(Txn!$B1339="","","تراکنش بانکی")</f>
        <v>0</v>
      </c>
      <c r="D2665" s="38">
        <f>IF(Txn!$B1339="","",IF(Txn!$X1339="","",Txn!$X1339))</f>
        <v>0</v>
      </c>
      <c r="E2665" s="39">
        <f>IF($D2665="","",IFERROR(VLOOKUP($D2665,AcctTbl,2,0),""))</f>
        <v>0</v>
      </c>
      <c r="F2665" s="39">
        <f>IF($D2665="","",IFERROR(VLOOKUP($D2665,AcctTbl,3,0),""))</f>
        <v>0</v>
      </c>
      <c r="G2665" s="39">
        <f>IF(Txn!$B1339="","",Txn!$D1339)</f>
        <v>0</v>
      </c>
      <c r="H2665" s="38">
        <f>IF(Txn!$B1339="","",Txn!$E1339)</f>
        <v>0</v>
      </c>
      <c r="I2665" s="40">
        <f>IF(Txn!$B1339="",0,Txn!$O1339)</f>
        <v>0</v>
      </c>
      <c r="J2665" s="40">
        <f>IF(Txn!$B1339="",0,Txn!$P1339)</f>
        <v>0</v>
      </c>
      <c r="K2665" s="41">
        <f>IF($A2665="","",IFERROR(VALUE(MID($A2665,6,2)),""))</f>
        <v>0</v>
      </c>
      <c r="L2665" s="39">
        <f>IF(Txn!$K1339="","",Txn!$K1339)</f>
        <v>0</v>
      </c>
      <c r="N2665" s="42">
        <f>IF($D2665="",0,COUNTIF(BankAccts,$D2665))</f>
        <v>0</v>
      </c>
    </row>
    <row r="2666" spans="1:14">
      <c r="A2666" s="38">
        <f>IF(Txn!$B1339="","",Txn!$B1339)</f>
        <v>0</v>
      </c>
      <c r="B2666" s="38">
        <f>IF(Txn!$B1339="","",Txn!$C1339)</f>
        <v>0</v>
      </c>
      <c r="C2666" s="39">
        <f>IF(Txn!$B1339="","","تراکنش بانکی")</f>
        <v>0</v>
      </c>
      <c r="D2666" s="38">
        <f>IF(Txn!$B1339="","",IF(IF(Txn!$U1339="TRF",Txn!$Y1339,Txn!$Z1339)="","",IF(Txn!$U1339="TRF",Txn!$Y1339,Txn!$Z1339)))</f>
        <v>0</v>
      </c>
      <c r="E2666" s="39">
        <f>IF($D2666="","",IFERROR(VLOOKUP($D2666,AcctTbl,2,0),""))</f>
        <v>0</v>
      </c>
      <c r="F2666" s="39">
        <f>IF($D2666="","",IFERROR(VLOOKUP($D2666,AcctTbl,3,0),""))</f>
        <v>0</v>
      </c>
      <c r="G2666" s="39">
        <f>IF(Txn!$B1339="","",Txn!$D1339)</f>
        <v>0</v>
      </c>
      <c r="H2666" s="38">
        <f>IF(Txn!$B1339="","",Txn!$E1339)</f>
        <v>0</v>
      </c>
      <c r="I2666" s="40">
        <f>IF(Txn!$B1339="",0,Txn!$Q1339)</f>
        <v>0</v>
      </c>
      <c r="J2666" s="40">
        <f>IF(Txn!$B1339="",0,Txn!$R1339)</f>
        <v>0</v>
      </c>
      <c r="K2666" s="41">
        <f>IF($A2666="","",IFERROR(VALUE(MID($A2666,6,2)),""))</f>
        <v>0</v>
      </c>
      <c r="L2666" s="39">
        <f>IF(Txn!$K1339="","","طرف مقابل — "&amp;Txn!$K1339)</f>
        <v>0</v>
      </c>
      <c r="N2666" s="42">
        <f>IF($D2666="",0,COUNTIF(BankAccts,$D2666))</f>
        <v>0</v>
      </c>
    </row>
    <row r="2667" spans="1:14">
      <c r="A2667" s="38">
        <f>IF(Txn!$B1340="","",Txn!$B1340)</f>
        <v>0</v>
      </c>
      <c r="B2667" s="38">
        <f>IF(Txn!$B1340="","",Txn!$C1340)</f>
        <v>0</v>
      </c>
      <c r="C2667" s="39">
        <f>IF(Txn!$B1340="","","تراکنش بانکی")</f>
        <v>0</v>
      </c>
      <c r="D2667" s="38">
        <f>IF(Txn!$B1340="","",IF(Txn!$X1340="","",Txn!$X1340))</f>
        <v>0</v>
      </c>
      <c r="E2667" s="39">
        <f>IF($D2667="","",IFERROR(VLOOKUP($D2667,AcctTbl,2,0),""))</f>
        <v>0</v>
      </c>
      <c r="F2667" s="39">
        <f>IF($D2667="","",IFERROR(VLOOKUP($D2667,AcctTbl,3,0),""))</f>
        <v>0</v>
      </c>
      <c r="G2667" s="39">
        <f>IF(Txn!$B1340="","",Txn!$D1340)</f>
        <v>0</v>
      </c>
      <c r="H2667" s="38">
        <f>IF(Txn!$B1340="","",Txn!$E1340)</f>
        <v>0</v>
      </c>
      <c r="I2667" s="40">
        <f>IF(Txn!$B1340="",0,Txn!$O1340)</f>
        <v>0</v>
      </c>
      <c r="J2667" s="40">
        <f>IF(Txn!$B1340="",0,Txn!$P1340)</f>
        <v>0</v>
      </c>
      <c r="K2667" s="41">
        <f>IF($A2667="","",IFERROR(VALUE(MID($A2667,6,2)),""))</f>
        <v>0</v>
      </c>
      <c r="L2667" s="39">
        <f>IF(Txn!$K1340="","",Txn!$K1340)</f>
        <v>0</v>
      </c>
      <c r="N2667" s="42">
        <f>IF($D2667="",0,COUNTIF(BankAccts,$D2667))</f>
        <v>0</v>
      </c>
    </row>
    <row r="2668" spans="1:14">
      <c r="A2668" s="38">
        <f>IF(Txn!$B1340="","",Txn!$B1340)</f>
        <v>0</v>
      </c>
      <c r="B2668" s="38">
        <f>IF(Txn!$B1340="","",Txn!$C1340)</f>
        <v>0</v>
      </c>
      <c r="C2668" s="39">
        <f>IF(Txn!$B1340="","","تراکنش بانکی")</f>
        <v>0</v>
      </c>
      <c r="D2668" s="38">
        <f>IF(Txn!$B1340="","",IF(IF(Txn!$U1340="TRF",Txn!$Y1340,Txn!$Z1340)="","",IF(Txn!$U1340="TRF",Txn!$Y1340,Txn!$Z1340)))</f>
        <v>0</v>
      </c>
      <c r="E2668" s="39">
        <f>IF($D2668="","",IFERROR(VLOOKUP($D2668,AcctTbl,2,0),""))</f>
        <v>0</v>
      </c>
      <c r="F2668" s="39">
        <f>IF($D2668="","",IFERROR(VLOOKUP($D2668,AcctTbl,3,0),""))</f>
        <v>0</v>
      </c>
      <c r="G2668" s="39">
        <f>IF(Txn!$B1340="","",Txn!$D1340)</f>
        <v>0</v>
      </c>
      <c r="H2668" s="38">
        <f>IF(Txn!$B1340="","",Txn!$E1340)</f>
        <v>0</v>
      </c>
      <c r="I2668" s="40">
        <f>IF(Txn!$B1340="",0,Txn!$Q1340)</f>
        <v>0</v>
      </c>
      <c r="J2668" s="40">
        <f>IF(Txn!$B1340="",0,Txn!$R1340)</f>
        <v>0</v>
      </c>
      <c r="K2668" s="41">
        <f>IF($A2668="","",IFERROR(VALUE(MID($A2668,6,2)),""))</f>
        <v>0</v>
      </c>
      <c r="L2668" s="39">
        <f>IF(Txn!$K1340="","","طرف مقابل — "&amp;Txn!$K1340)</f>
        <v>0</v>
      </c>
      <c r="N2668" s="42">
        <f>IF($D2668="",0,COUNTIF(BankAccts,$D2668))</f>
        <v>0</v>
      </c>
    </row>
    <row r="2669" spans="1:14">
      <c r="A2669" s="38">
        <f>IF(Txn!$B1341="","",Txn!$B1341)</f>
        <v>0</v>
      </c>
      <c r="B2669" s="38">
        <f>IF(Txn!$B1341="","",Txn!$C1341)</f>
        <v>0</v>
      </c>
      <c r="C2669" s="39">
        <f>IF(Txn!$B1341="","","تراکنش بانکی")</f>
        <v>0</v>
      </c>
      <c r="D2669" s="38">
        <f>IF(Txn!$B1341="","",IF(Txn!$X1341="","",Txn!$X1341))</f>
        <v>0</v>
      </c>
      <c r="E2669" s="39">
        <f>IF($D2669="","",IFERROR(VLOOKUP($D2669,AcctTbl,2,0),""))</f>
        <v>0</v>
      </c>
      <c r="F2669" s="39">
        <f>IF($D2669="","",IFERROR(VLOOKUP($D2669,AcctTbl,3,0),""))</f>
        <v>0</v>
      </c>
      <c r="G2669" s="39">
        <f>IF(Txn!$B1341="","",Txn!$D1341)</f>
        <v>0</v>
      </c>
      <c r="H2669" s="38">
        <f>IF(Txn!$B1341="","",Txn!$E1341)</f>
        <v>0</v>
      </c>
      <c r="I2669" s="40">
        <f>IF(Txn!$B1341="",0,Txn!$O1341)</f>
        <v>0</v>
      </c>
      <c r="J2669" s="40">
        <f>IF(Txn!$B1341="",0,Txn!$P1341)</f>
        <v>0</v>
      </c>
      <c r="K2669" s="41">
        <f>IF($A2669="","",IFERROR(VALUE(MID($A2669,6,2)),""))</f>
        <v>0</v>
      </c>
      <c r="L2669" s="39">
        <f>IF(Txn!$K1341="","",Txn!$K1341)</f>
        <v>0</v>
      </c>
      <c r="N2669" s="42">
        <f>IF($D2669="",0,COUNTIF(BankAccts,$D2669))</f>
        <v>0</v>
      </c>
    </row>
    <row r="2670" spans="1:14">
      <c r="A2670" s="38">
        <f>IF(Txn!$B1341="","",Txn!$B1341)</f>
        <v>0</v>
      </c>
      <c r="B2670" s="38">
        <f>IF(Txn!$B1341="","",Txn!$C1341)</f>
        <v>0</v>
      </c>
      <c r="C2670" s="39">
        <f>IF(Txn!$B1341="","","تراکنش بانکی")</f>
        <v>0</v>
      </c>
      <c r="D2670" s="38">
        <f>IF(Txn!$B1341="","",IF(IF(Txn!$U1341="TRF",Txn!$Y1341,Txn!$Z1341)="","",IF(Txn!$U1341="TRF",Txn!$Y1341,Txn!$Z1341)))</f>
        <v>0</v>
      </c>
      <c r="E2670" s="39">
        <f>IF($D2670="","",IFERROR(VLOOKUP($D2670,AcctTbl,2,0),""))</f>
        <v>0</v>
      </c>
      <c r="F2670" s="39">
        <f>IF($D2670="","",IFERROR(VLOOKUP($D2670,AcctTbl,3,0),""))</f>
        <v>0</v>
      </c>
      <c r="G2670" s="39">
        <f>IF(Txn!$B1341="","",Txn!$D1341)</f>
        <v>0</v>
      </c>
      <c r="H2670" s="38">
        <f>IF(Txn!$B1341="","",Txn!$E1341)</f>
        <v>0</v>
      </c>
      <c r="I2670" s="40">
        <f>IF(Txn!$B1341="",0,Txn!$Q1341)</f>
        <v>0</v>
      </c>
      <c r="J2670" s="40">
        <f>IF(Txn!$B1341="",0,Txn!$R1341)</f>
        <v>0</v>
      </c>
      <c r="K2670" s="41">
        <f>IF($A2670="","",IFERROR(VALUE(MID($A2670,6,2)),""))</f>
        <v>0</v>
      </c>
      <c r="L2670" s="39">
        <f>IF(Txn!$K1341="","","طرف مقابل — "&amp;Txn!$K1341)</f>
        <v>0</v>
      </c>
      <c r="N2670" s="42">
        <f>IF($D2670="",0,COUNTIF(BankAccts,$D2670))</f>
        <v>0</v>
      </c>
    </row>
    <row r="2671" spans="1:14">
      <c r="A2671" s="38">
        <f>IF(Txn!$B1342="","",Txn!$B1342)</f>
        <v>0</v>
      </c>
      <c r="B2671" s="38">
        <f>IF(Txn!$B1342="","",Txn!$C1342)</f>
        <v>0</v>
      </c>
      <c r="C2671" s="39">
        <f>IF(Txn!$B1342="","","تراکنش بانکی")</f>
        <v>0</v>
      </c>
      <c r="D2671" s="38">
        <f>IF(Txn!$B1342="","",IF(Txn!$X1342="","",Txn!$X1342))</f>
        <v>0</v>
      </c>
      <c r="E2671" s="39">
        <f>IF($D2671="","",IFERROR(VLOOKUP($D2671,AcctTbl,2,0),""))</f>
        <v>0</v>
      </c>
      <c r="F2671" s="39">
        <f>IF($D2671="","",IFERROR(VLOOKUP($D2671,AcctTbl,3,0),""))</f>
        <v>0</v>
      </c>
      <c r="G2671" s="39">
        <f>IF(Txn!$B1342="","",Txn!$D1342)</f>
        <v>0</v>
      </c>
      <c r="H2671" s="38">
        <f>IF(Txn!$B1342="","",Txn!$E1342)</f>
        <v>0</v>
      </c>
      <c r="I2671" s="40">
        <f>IF(Txn!$B1342="",0,Txn!$O1342)</f>
        <v>0</v>
      </c>
      <c r="J2671" s="40">
        <f>IF(Txn!$B1342="",0,Txn!$P1342)</f>
        <v>0</v>
      </c>
      <c r="K2671" s="41">
        <f>IF($A2671="","",IFERROR(VALUE(MID($A2671,6,2)),""))</f>
        <v>0</v>
      </c>
      <c r="L2671" s="39">
        <f>IF(Txn!$K1342="","",Txn!$K1342)</f>
        <v>0</v>
      </c>
      <c r="N2671" s="42">
        <f>IF($D2671="",0,COUNTIF(BankAccts,$D2671))</f>
        <v>0</v>
      </c>
    </row>
    <row r="2672" spans="1:14">
      <c r="A2672" s="38">
        <f>IF(Txn!$B1342="","",Txn!$B1342)</f>
        <v>0</v>
      </c>
      <c r="B2672" s="38">
        <f>IF(Txn!$B1342="","",Txn!$C1342)</f>
        <v>0</v>
      </c>
      <c r="C2672" s="39">
        <f>IF(Txn!$B1342="","","تراکنش بانکی")</f>
        <v>0</v>
      </c>
      <c r="D2672" s="38">
        <f>IF(Txn!$B1342="","",IF(IF(Txn!$U1342="TRF",Txn!$Y1342,Txn!$Z1342)="","",IF(Txn!$U1342="TRF",Txn!$Y1342,Txn!$Z1342)))</f>
        <v>0</v>
      </c>
      <c r="E2672" s="39">
        <f>IF($D2672="","",IFERROR(VLOOKUP($D2672,AcctTbl,2,0),""))</f>
        <v>0</v>
      </c>
      <c r="F2672" s="39">
        <f>IF($D2672="","",IFERROR(VLOOKUP($D2672,AcctTbl,3,0),""))</f>
        <v>0</v>
      </c>
      <c r="G2672" s="39">
        <f>IF(Txn!$B1342="","",Txn!$D1342)</f>
        <v>0</v>
      </c>
      <c r="H2672" s="38">
        <f>IF(Txn!$B1342="","",Txn!$E1342)</f>
        <v>0</v>
      </c>
      <c r="I2672" s="40">
        <f>IF(Txn!$B1342="",0,Txn!$Q1342)</f>
        <v>0</v>
      </c>
      <c r="J2672" s="40">
        <f>IF(Txn!$B1342="",0,Txn!$R1342)</f>
        <v>0</v>
      </c>
      <c r="K2672" s="41">
        <f>IF($A2672="","",IFERROR(VALUE(MID($A2672,6,2)),""))</f>
        <v>0</v>
      </c>
      <c r="L2672" s="39">
        <f>IF(Txn!$K1342="","","طرف مقابل — "&amp;Txn!$K1342)</f>
        <v>0</v>
      </c>
      <c r="N2672" s="42">
        <f>IF($D2672="",0,COUNTIF(BankAccts,$D2672))</f>
        <v>0</v>
      </c>
    </row>
    <row r="2673" spans="1:14">
      <c r="A2673" s="38">
        <f>IF(Txn!$B1343="","",Txn!$B1343)</f>
        <v>0</v>
      </c>
      <c r="B2673" s="38">
        <f>IF(Txn!$B1343="","",Txn!$C1343)</f>
        <v>0</v>
      </c>
      <c r="C2673" s="39">
        <f>IF(Txn!$B1343="","","تراکنش بانکی")</f>
        <v>0</v>
      </c>
      <c r="D2673" s="38">
        <f>IF(Txn!$B1343="","",IF(Txn!$X1343="","",Txn!$X1343))</f>
        <v>0</v>
      </c>
      <c r="E2673" s="39">
        <f>IF($D2673="","",IFERROR(VLOOKUP($D2673,AcctTbl,2,0),""))</f>
        <v>0</v>
      </c>
      <c r="F2673" s="39">
        <f>IF($D2673="","",IFERROR(VLOOKUP($D2673,AcctTbl,3,0),""))</f>
        <v>0</v>
      </c>
      <c r="G2673" s="39">
        <f>IF(Txn!$B1343="","",Txn!$D1343)</f>
        <v>0</v>
      </c>
      <c r="H2673" s="38">
        <f>IF(Txn!$B1343="","",Txn!$E1343)</f>
        <v>0</v>
      </c>
      <c r="I2673" s="40">
        <f>IF(Txn!$B1343="",0,Txn!$O1343)</f>
        <v>0</v>
      </c>
      <c r="J2673" s="40">
        <f>IF(Txn!$B1343="",0,Txn!$P1343)</f>
        <v>0</v>
      </c>
      <c r="K2673" s="41">
        <f>IF($A2673="","",IFERROR(VALUE(MID($A2673,6,2)),""))</f>
        <v>0</v>
      </c>
      <c r="L2673" s="39">
        <f>IF(Txn!$K1343="","",Txn!$K1343)</f>
        <v>0</v>
      </c>
      <c r="N2673" s="42">
        <f>IF($D2673="",0,COUNTIF(BankAccts,$D2673))</f>
        <v>0</v>
      </c>
    </row>
    <row r="2674" spans="1:14">
      <c r="A2674" s="38">
        <f>IF(Txn!$B1343="","",Txn!$B1343)</f>
        <v>0</v>
      </c>
      <c r="B2674" s="38">
        <f>IF(Txn!$B1343="","",Txn!$C1343)</f>
        <v>0</v>
      </c>
      <c r="C2674" s="39">
        <f>IF(Txn!$B1343="","","تراکنش بانکی")</f>
        <v>0</v>
      </c>
      <c r="D2674" s="38">
        <f>IF(Txn!$B1343="","",IF(IF(Txn!$U1343="TRF",Txn!$Y1343,Txn!$Z1343)="","",IF(Txn!$U1343="TRF",Txn!$Y1343,Txn!$Z1343)))</f>
        <v>0</v>
      </c>
      <c r="E2674" s="39">
        <f>IF($D2674="","",IFERROR(VLOOKUP($D2674,AcctTbl,2,0),""))</f>
        <v>0</v>
      </c>
      <c r="F2674" s="39">
        <f>IF($D2674="","",IFERROR(VLOOKUP($D2674,AcctTbl,3,0),""))</f>
        <v>0</v>
      </c>
      <c r="G2674" s="39">
        <f>IF(Txn!$B1343="","",Txn!$D1343)</f>
        <v>0</v>
      </c>
      <c r="H2674" s="38">
        <f>IF(Txn!$B1343="","",Txn!$E1343)</f>
        <v>0</v>
      </c>
      <c r="I2674" s="40">
        <f>IF(Txn!$B1343="",0,Txn!$Q1343)</f>
        <v>0</v>
      </c>
      <c r="J2674" s="40">
        <f>IF(Txn!$B1343="",0,Txn!$R1343)</f>
        <v>0</v>
      </c>
      <c r="K2674" s="41">
        <f>IF($A2674="","",IFERROR(VALUE(MID($A2674,6,2)),""))</f>
        <v>0</v>
      </c>
      <c r="L2674" s="39">
        <f>IF(Txn!$K1343="","","طرف مقابل — "&amp;Txn!$K1343)</f>
        <v>0</v>
      </c>
      <c r="N2674" s="42">
        <f>IF($D2674="",0,COUNTIF(BankAccts,$D2674))</f>
        <v>0</v>
      </c>
    </row>
    <row r="2675" spans="1:14">
      <c r="A2675" s="38">
        <f>IF(Txn!$B1344="","",Txn!$B1344)</f>
        <v>0</v>
      </c>
      <c r="B2675" s="38">
        <f>IF(Txn!$B1344="","",Txn!$C1344)</f>
        <v>0</v>
      </c>
      <c r="C2675" s="39">
        <f>IF(Txn!$B1344="","","تراکنش بانکی")</f>
        <v>0</v>
      </c>
      <c r="D2675" s="38">
        <f>IF(Txn!$B1344="","",IF(Txn!$X1344="","",Txn!$X1344))</f>
        <v>0</v>
      </c>
      <c r="E2675" s="39">
        <f>IF($D2675="","",IFERROR(VLOOKUP($D2675,AcctTbl,2,0),""))</f>
        <v>0</v>
      </c>
      <c r="F2675" s="39">
        <f>IF($D2675="","",IFERROR(VLOOKUP($D2675,AcctTbl,3,0),""))</f>
        <v>0</v>
      </c>
      <c r="G2675" s="39">
        <f>IF(Txn!$B1344="","",Txn!$D1344)</f>
        <v>0</v>
      </c>
      <c r="H2675" s="38">
        <f>IF(Txn!$B1344="","",Txn!$E1344)</f>
        <v>0</v>
      </c>
      <c r="I2675" s="40">
        <f>IF(Txn!$B1344="",0,Txn!$O1344)</f>
        <v>0</v>
      </c>
      <c r="J2675" s="40">
        <f>IF(Txn!$B1344="",0,Txn!$P1344)</f>
        <v>0</v>
      </c>
      <c r="K2675" s="41">
        <f>IF($A2675="","",IFERROR(VALUE(MID($A2675,6,2)),""))</f>
        <v>0</v>
      </c>
      <c r="L2675" s="39">
        <f>IF(Txn!$K1344="","",Txn!$K1344)</f>
        <v>0</v>
      </c>
      <c r="N2675" s="42">
        <f>IF($D2675="",0,COUNTIF(BankAccts,$D2675))</f>
        <v>0</v>
      </c>
    </row>
    <row r="2676" spans="1:14">
      <c r="A2676" s="38">
        <f>IF(Txn!$B1344="","",Txn!$B1344)</f>
        <v>0</v>
      </c>
      <c r="B2676" s="38">
        <f>IF(Txn!$B1344="","",Txn!$C1344)</f>
        <v>0</v>
      </c>
      <c r="C2676" s="39">
        <f>IF(Txn!$B1344="","","تراکنش بانکی")</f>
        <v>0</v>
      </c>
      <c r="D2676" s="38">
        <f>IF(Txn!$B1344="","",IF(IF(Txn!$U1344="TRF",Txn!$Y1344,Txn!$Z1344)="","",IF(Txn!$U1344="TRF",Txn!$Y1344,Txn!$Z1344)))</f>
        <v>0</v>
      </c>
      <c r="E2676" s="39">
        <f>IF($D2676="","",IFERROR(VLOOKUP($D2676,AcctTbl,2,0),""))</f>
        <v>0</v>
      </c>
      <c r="F2676" s="39">
        <f>IF($D2676="","",IFERROR(VLOOKUP($D2676,AcctTbl,3,0),""))</f>
        <v>0</v>
      </c>
      <c r="G2676" s="39">
        <f>IF(Txn!$B1344="","",Txn!$D1344)</f>
        <v>0</v>
      </c>
      <c r="H2676" s="38">
        <f>IF(Txn!$B1344="","",Txn!$E1344)</f>
        <v>0</v>
      </c>
      <c r="I2676" s="40">
        <f>IF(Txn!$B1344="",0,Txn!$Q1344)</f>
        <v>0</v>
      </c>
      <c r="J2676" s="40">
        <f>IF(Txn!$B1344="",0,Txn!$R1344)</f>
        <v>0</v>
      </c>
      <c r="K2676" s="41">
        <f>IF($A2676="","",IFERROR(VALUE(MID($A2676,6,2)),""))</f>
        <v>0</v>
      </c>
      <c r="L2676" s="39">
        <f>IF(Txn!$K1344="","","طرف مقابل — "&amp;Txn!$K1344)</f>
        <v>0</v>
      </c>
      <c r="N2676" s="42">
        <f>IF($D2676="",0,COUNTIF(BankAccts,$D2676))</f>
        <v>0</v>
      </c>
    </row>
    <row r="2677" spans="1:14">
      <c r="A2677" s="38">
        <f>IF(Txn!$B1345="","",Txn!$B1345)</f>
        <v>0</v>
      </c>
      <c r="B2677" s="38">
        <f>IF(Txn!$B1345="","",Txn!$C1345)</f>
        <v>0</v>
      </c>
      <c r="C2677" s="39">
        <f>IF(Txn!$B1345="","","تراکنش بانکی")</f>
        <v>0</v>
      </c>
      <c r="D2677" s="38">
        <f>IF(Txn!$B1345="","",IF(Txn!$X1345="","",Txn!$X1345))</f>
        <v>0</v>
      </c>
      <c r="E2677" s="39">
        <f>IF($D2677="","",IFERROR(VLOOKUP($D2677,AcctTbl,2,0),""))</f>
        <v>0</v>
      </c>
      <c r="F2677" s="39">
        <f>IF($D2677="","",IFERROR(VLOOKUP($D2677,AcctTbl,3,0),""))</f>
        <v>0</v>
      </c>
      <c r="G2677" s="39">
        <f>IF(Txn!$B1345="","",Txn!$D1345)</f>
        <v>0</v>
      </c>
      <c r="H2677" s="38">
        <f>IF(Txn!$B1345="","",Txn!$E1345)</f>
        <v>0</v>
      </c>
      <c r="I2677" s="40">
        <f>IF(Txn!$B1345="",0,Txn!$O1345)</f>
        <v>0</v>
      </c>
      <c r="J2677" s="40">
        <f>IF(Txn!$B1345="",0,Txn!$P1345)</f>
        <v>0</v>
      </c>
      <c r="K2677" s="41">
        <f>IF($A2677="","",IFERROR(VALUE(MID($A2677,6,2)),""))</f>
        <v>0</v>
      </c>
      <c r="L2677" s="39">
        <f>IF(Txn!$K1345="","",Txn!$K1345)</f>
        <v>0</v>
      </c>
      <c r="N2677" s="42">
        <f>IF($D2677="",0,COUNTIF(BankAccts,$D2677))</f>
        <v>0</v>
      </c>
    </row>
    <row r="2678" spans="1:14">
      <c r="A2678" s="38">
        <f>IF(Txn!$B1345="","",Txn!$B1345)</f>
        <v>0</v>
      </c>
      <c r="B2678" s="38">
        <f>IF(Txn!$B1345="","",Txn!$C1345)</f>
        <v>0</v>
      </c>
      <c r="C2678" s="39">
        <f>IF(Txn!$B1345="","","تراکنش بانکی")</f>
        <v>0</v>
      </c>
      <c r="D2678" s="38">
        <f>IF(Txn!$B1345="","",IF(IF(Txn!$U1345="TRF",Txn!$Y1345,Txn!$Z1345)="","",IF(Txn!$U1345="TRF",Txn!$Y1345,Txn!$Z1345)))</f>
        <v>0</v>
      </c>
      <c r="E2678" s="39">
        <f>IF($D2678="","",IFERROR(VLOOKUP($D2678,AcctTbl,2,0),""))</f>
        <v>0</v>
      </c>
      <c r="F2678" s="39">
        <f>IF($D2678="","",IFERROR(VLOOKUP($D2678,AcctTbl,3,0),""))</f>
        <v>0</v>
      </c>
      <c r="G2678" s="39">
        <f>IF(Txn!$B1345="","",Txn!$D1345)</f>
        <v>0</v>
      </c>
      <c r="H2678" s="38">
        <f>IF(Txn!$B1345="","",Txn!$E1345)</f>
        <v>0</v>
      </c>
      <c r="I2678" s="40">
        <f>IF(Txn!$B1345="",0,Txn!$Q1345)</f>
        <v>0</v>
      </c>
      <c r="J2678" s="40">
        <f>IF(Txn!$B1345="",0,Txn!$R1345)</f>
        <v>0</v>
      </c>
      <c r="K2678" s="41">
        <f>IF($A2678="","",IFERROR(VALUE(MID($A2678,6,2)),""))</f>
        <v>0</v>
      </c>
      <c r="L2678" s="39">
        <f>IF(Txn!$K1345="","","طرف مقابل — "&amp;Txn!$K1345)</f>
        <v>0</v>
      </c>
      <c r="N2678" s="42">
        <f>IF($D2678="",0,COUNTIF(BankAccts,$D2678))</f>
        <v>0</v>
      </c>
    </row>
    <row r="2679" spans="1:14">
      <c r="A2679" s="38">
        <f>IF(Txn!$B1346="","",Txn!$B1346)</f>
        <v>0</v>
      </c>
      <c r="B2679" s="38">
        <f>IF(Txn!$B1346="","",Txn!$C1346)</f>
        <v>0</v>
      </c>
      <c r="C2679" s="39">
        <f>IF(Txn!$B1346="","","تراکنش بانکی")</f>
        <v>0</v>
      </c>
      <c r="D2679" s="38">
        <f>IF(Txn!$B1346="","",IF(Txn!$X1346="","",Txn!$X1346))</f>
        <v>0</v>
      </c>
      <c r="E2679" s="39">
        <f>IF($D2679="","",IFERROR(VLOOKUP($D2679,AcctTbl,2,0),""))</f>
        <v>0</v>
      </c>
      <c r="F2679" s="39">
        <f>IF($D2679="","",IFERROR(VLOOKUP($D2679,AcctTbl,3,0),""))</f>
        <v>0</v>
      </c>
      <c r="G2679" s="39">
        <f>IF(Txn!$B1346="","",Txn!$D1346)</f>
        <v>0</v>
      </c>
      <c r="H2679" s="38">
        <f>IF(Txn!$B1346="","",Txn!$E1346)</f>
        <v>0</v>
      </c>
      <c r="I2679" s="40">
        <f>IF(Txn!$B1346="",0,Txn!$O1346)</f>
        <v>0</v>
      </c>
      <c r="J2679" s="40">
        <f>IF(Txn!$B1346="",0,Txn!$P1346)</f>
        <v>0</v>
      </c>
      <c r="K2679" s="41">
        <f>IF($A2679="","",IFERROR(VALUE(MID($A2679,6,2)),""))</f>
        <v>0</v>
      </c>
      <c r="L2679" s="39">
        <f>IF(Txn!$K1346="","",Txn!$K1346)</f>
        <v>0</v>
      </c>
      <c r="N2679" s="42">
        <f>IF($D2679="",0,COUNTIF(BankAccts,$D2679))</f>
        <v>0</v>
      </c>
    </row>
    <row r="2680" spans="1:14">
      <c r="A2680" s="38">
        <f>IF(Txn!$B1346="","",Txn!$B1346)</f>
        <v>0</v>
      </c>
      <c r="B2680" s="38">
        <f>IF(Txn!$B1346="","",Txn!$C1346)</f>
        <v>0</v>
      </c>
      <c r="C2680" s="39">
        <f>IF(Txn!$B1346="","","تراکنش بانکی")</f>
        <v>0</v>
      </c>
      <c r="D2680" s="38">
        <f>IF(Txn!$B1346="","",IF(IF(Txn!$U1346="TRF",Txn!$Y1346,Txn!$Z1346)="","",IF(Txn!$U1346="TRF",Txn!$Y1346,Txn!$Z1346)))</f>
        <v>0</v>
      </c>
      <c r="E2680" s="39">
        <f>IF($D2680="","",IFERROR(VLOOKUP($D2680,AcctTbl,2,0),""))</f>
        <v>0</v>
      </c>
      <c r="F2680" s="39">
        <f>IF($D2680="","",IFERROR(VLOOKUP($D2680,AcctTbl,3,0),""))</f>
        <v>0</v>
      </c>
      <c r="G2680" s="39">
        <f>IF(Txn!$B1346="","",Txn!$D1346)</f>
        <v>0</v>
      </c>
      <c r="H2680" s="38">
        <f>IF(Txn!$B1346="","",Txn!$E1346)</f>
        <v>0</v>
      </c>
      <c r="I2680" s="40">
        <f>IF(Txn!$B1346="",0,Txn!$Q1346)</f>
        <v>0</v>
      </c>
      <c r="J2680" s="40">
        <f>IF(Txn!$B1346="",0,Txn!$R1346)</f>
        <v>0</v>
      </c>
      <c r="K2680" s="41">
        <f>IF($A2680="","",IFERROR(VALUE(MID($A2680,6,2)),""))</f>
        <v>0</v>
      </c>
      <c r="L2680" s="39">
        <f>IF(Txn!$K1346="","","طرف مقابل — "&amp;Txn!$K1346)</f>
        <v>0</v>
      </c>
      <c r="N2680" s="42">
        <f>IF($D2680="",0,COUNTIF(BankAccts,$D2680))</f>
        <v>0</v>
      </c>
    </row>
    <row r="2681" spans="1:14">
      <c r="A2681" s="38">
        <f>IF(Txn!$B1347="","",Txn!$B1347)</f>
        <v>0</v>
      </c>
      <c r="B2681" s="38">
        <f>IF(Txn!$B1347="","",Txn!$C1347)</f>
        <v>0</v>
      </c>
      <c r="C2681" s="39">
        <f>IF(Txn!$B1347="","","تراکنش بانکی")</f>
        <v>0</v>
      </c>
      <c r="D2681" s="38">
        <f>IF(Txn!$B1347="","",IF(Txn!$X1347="","",Txn!$X1347))</f>
        <v>0</v>
      </c>
      <c r="E2681" s="39">
        <f>IF($D2681="","",IFERROR(VLOOKUP($D2681,AcctTbl,2,0),""))</f>
        <v>0</v>
      </c>
      <c r="F2681" s="39">
        <f>IF($D2681="","",IFERROR(VLOOKUP($D2681,AcctTbl,3,0),""))</f>
        <v>0</v>
      </c>
      <c r="G2681" s="39">
        <f>IF(Txn!$B1347="","",Txn!$D1347)</f>
        <v>0</v>
      </c>
      <c r="H2681" s="38">
        <f>IF(Txn!$B1347="","",Txn!$E1347)</f>
        <v>0</v>
      </c>
      <c r="I2681" s="40">
        <f>IF(Txn!$B1347="",0,Txn!$O1347)</f>
        <v>0</v>
      </c>
      <c r="J2681" s="40">
        <f>IF(Txn!$B1347="",0,Txn!$P1347)</f>
        <v>0</v>
      </c>
      <c r="K2681" s="41">
        <f>IF($A2681="","",IFERROR(VALUE(MID($A2681,6,2)),""))</f>
        <v>0</v>
      </c>
      <c r="L2681" s="39">
        <f>IF(Txn!$K1347="","",Txn!$K1347)</f>
        <v>0</v>
      </c>
      <c r="N2681" s="42">
        <f>IF($D2681="",0,COUNTIF(BankAccts,$D2681))</f>
        <v>0</v>
      </c>
    </row>
    <row r="2682" spans="1:14">
      <c r="A2682" s="38">
        <f>IF(Txn!$B1347="","",Txn!$B1347)</f>
        <v>0</v>
      </c>
      <c r="B2682" s="38">
        <f>IF(Txn!$B1347="","",Txn!$C1347)</f>
        <v>0</v>
      </c>
      <c r="C2682" s="39">
        <f>IF(Txn!$B1347="","","تراکنش بانکی")</f>
        <v>0</v>
      </c>
      <c r="D2682" s="38">
        <f>IF(Txn!$B1347="","",IF(IF(Txn!$U1347="TRF",Txn!$Y1347,Txn!$Z1347)="","",IF(Txn!$U1347="TRF",Txn!$Y1347,Txn!$Z1347)))</f>
        <v>0</v>
      </c>
      <c r="E2682" s="39">
        <f>IF($D2682="","",IFERROR(VLOOKUP($D2682,AcctTbl,2,0),""))</f>
        <v>0</v>
      </c>
      <c r="F2682" s="39">
        <f>IF($D2682="","",IFERROR(VLOOKUP($D2682,AcctTbl,3,0),""))</f>
        <v>0</v>
      </c>
      <c r="G2682" s="39">
        <f>IF(Txn!$B1347="","",Txn!$D1347)</f>
        <v>0</v>
      </c>
      <c r="H2682" s="38">
        <f>IF(Txn!$B1347="","",Txn!$E1347)</f>
        <v>0</v>
      </c>
      <c r="I2682" s="40">
        <f>IF(Txn!$B1347="",0,Txn!$Q1347)</f>
        <v>0</v>
      </c>
      <c r="J2682" s="40">
        <f>IF(Txn!$B1347="",0,Txn!$R1347)</f>
        <v>0</v>
      </c>
      <c r="K2682" s="41">
        <f>IF($A2682="","",IFERROR(VALUE(MID($A2682,6,2)),""))</f>
        <v>0</v>
      </c>
      <c r="L2682" s="39">
        <f>IF(Txn!$K1347="","","طرف مقابل — "&amp;Txn!$K1347)</f>
        <v>0</v>
      </c>
      <c r="N2682" s="42">
        <f>IF($D2682="",0,COUNTIF(BankAccts,$D2682))</f>
        <v>0</v>
      </c>
    </row>
    <row r="2683" spans="1:14">
      <c r="A2683" s="38">
        <f>IF(Txn!$B1348="","",Txn!$B1348)</f>
        <v>0</v>
      </c>
      <c r="B2683" s="38">
        <f>IF(Txn!$B1348="","",Txn!$C1348)</f>
        <v>0</v>
      </c>
      <c r="C2683" s="39">
        <f>IF(Txn!$B1348="","","تراکنش بانکی")</f>
        <v>0</v>
      </c>
      <c r="D2683" s="38">
        <f>IF(Txn!$B1348="","",IF(Txn!$X1348="","",Txn!$X1348))</f>
        <v>0</v>
      </c>
      <c r="E2683" s="39">
        <f>IF($D2683="","",IFERROR(VLOOKUP($D2683,AcctTbl,2,0),""))</f>
        <v>0</v>
      </c>
      <c r="F2683" s="39">
        <f>IF($D2683="","",IFERROR(VLOOKUP($D2683,AcctTbl,3,0),""))</f>
        <v>0</v>
      </c>
      <c r="G2683" s="39">
        <f>IF(Txn!$B1348="","",Txn!$D1348)</f>
        <v>0</v>
      </c>
      <c r="H2683" s="38">
        <f>IF(Txn!$B1348="","",Txn!$E1348)</f>
        <v>0</v>
      </c>
      <c r="I2683" s="40">
        <f>IF(Txn!$B1348="",0,Txn!$O1348)</f>
        <v>0</v>
      </c>
      <c r="J2683" s="40">
        <f>IF(Txn!$B1348="",0,Txn!$P1348)</f>
        <v>0</v>
      </c>
      <c r="K2683" s="41">
        <f>IF($A2683="","",IFERROR(VALUE(MID($A2683,6,2)),""))</f>
        <v>0</v>
      </c>
      <c r="L2683" s="39">
        <f>IF(Txn!$K1348="","",Txn!$K1348)</f>
        <v>0</v>
      </c>
      <c r="N2683" s="42">
        <f>IF($D2683="",0,COUNTIF(BankAccts,$D2683))</f>
        <v>0</v>
      </c>
    </row>
    <row r="2684" spans="1:14">
      <c r="A2684" s="38">
        <f>IF(Txn!$B1348="","",Txn!$B1348)</f>
        <v>0</v>
      </c>
      <c r="B2684" s="38">
        <f>IF(Txn!$B1348="","",Txn!$C1348)</f>
        <v>0</v>
      </c>
      <c r="C2684" s="39">
        <f>IF(Txn!$B1348="","","تراکنش بانکی")</f>
        <v>0</v>
      </c>
      <c r="D2684" s="38">
        <f>IF(Txn!$B1348="","",IF(IF(Txn!$U1348="TRF",Txn!$Y1348,Txn!$Z1348)="","",IF(Txn!$U1348="TRF",Txn!$Y1348,Txn!$Z1348)))</f>
        <v>0</v>
      </c>
      <c r="E2684" s="39">
        <f>IF($D2684="","",IFERROR(VLOOKUP($D2684,AcctTbl,2,0),""))</f>
        <v>0</v>
      </c>
      <c r="F2684" s="39">
        <f>IF($D2684="","",IFERROR(VLOOKUP($D2684,AcctTbl,3,0),""))</f>
        <v>0</v>
      </c>
      <c r="G2684" s="39">
        <f>IF(Txn!$B1348="","",Txn!$D1348)</f>
        <v>0</v>
      </c>
      <c r="H2684" s="38">
        <f>IF(Txn!$B1348="","",Txn!$E1348)</f>
        <v>0</v>
      </c>
      <c r="I2684" s="40">
        <f>IF(Txn!$B1348="",0,Txn!$Q1348)</f>
        <v>0</v>
      </c>
      <c r="J2684" s="40">
        <f>IF(Txn!$B1348="",0,Txn!$R1348)</f>
        <v>0</v>
      </c>
      <c r="K2684" s="41">
        <f>IF($A2684="","",IFERROR(VALUE(MID($A2684,6,2)),""))</f>
        <v>0</v>
      </c>
      <c r="L2684" s="39">
        <f>IF(Txn!$K1348="","","طرف مقابل — "&amp;Txn!$K1348)</f>
        <v>0</v>
      </c>
      <c r="N2684" s="42">
        <f>IF($D2684="",0,COUNTIF(BankAccts,$D2684))</f>
        <v>0</v>
      </c>
    </row>
    <row r="2685" spans="1:14">
      <c r="A2685" s="38">
        <f>IF(Txn!$B1349="","",Txn!$B1349)</f>
        <v>0</v>
      </c>
      <c r="B2685" s="38">
        <f>IF(Txn!$B1349="","",Txn!$C1349)</f>
        <v>0</v>
      </c>
      <c r="C2685" s="39">
        <f>IF(Txn!$B1349="","","تراکنش بانکی")</f>
        <v>0</v>
      </c>
      <c r="D2685" s="38">
        <f>IF(Txn!$B1349="","",IF(Txn!$X1349="","",Txn!$X1349))</f>
        <v>0</v>
      </c>
      <c r="E2685" s="39">
        <f>IF($D2685="","",IFERROR(VLOOKUP($D2685,AcctTbl,2,0),""))</f>
        <v>0</v>
      </c>
      <c r="F2685" s="39">
        <f>IF($D2685="","",IFERROR(VLOOKUP($D2685,AcctTbl,3,0),""))</f>
        <v>0</v>
      </c>
      <c r="G2685" s="39">
        <f>IF(Txn!$B1349="","",Txn!$D1349)</f>
        <v>0</v>
      </c>
      <c r="H2685" s="38">
        <f>IF(Txn!$B1349="","",Txn!$E1349)</f>
        <v>0</v>
      </c>
      <c r="I2685" s="40">
        <f>IF(Txn!$B1349="",0,Txn!$O1349)</f>
        <v>0</v>
      </c>
      <c r="J2685" s="40">
        <f>IF(Txn!$B1349="",0,Txn!$P1349)</f>
        <v>0</v>
      </c>
      <c r="K2685" s="41">
        <f>IF($A2685="","",IFERROR(VALUE(MID($A2685,6,2)),""))</f>
        <v>0</v>
      </c>
      <c r="L2685" s="39">
        <f>IF(Txn!$K1349="","",Txn!$K1349)</f>
        <v>0</v>
      </c>
      <c r="N2685" s="42">
        <f>IF($D2685="",0,COUNTIF(BankAccts,$D2685))</f>
        <v>0</v>
      </c>
    </row>
    <row r="2686" spans="1:14">
      <c r="A2686" s="38">
        <f>IF(Txn!$B1349="","",Txn!$B1349)</f>
        <v>0</v>
      </c>
      <c r="B2686" s="38">
        <f>IF(Txn!$B1349="","",Txn!$C1349)</f>
        <v>0</v>
      </c>
      <c r="C2686" s="39">
        <f>IF(Txn!$B1349="","","تراکنش بانکی")</f>
        <v>0</v>
      </c>
      <c r="D2686" s="38">
        <f>IF(Txn!$B1349="","",IF(IF(Txn!$U1349="TRF",Txn!$Y1349,Txn!$Z1349)="","",IF(Txn!$U1349="TRF",Txn!$Y1349,Txn!$Z1349)))</f>
        <v>0</v>
      </c>
      <c r="E2686" s="39">
        <f>IF($D2686="","",IFERROR(VLOOKUP($D2686,AcctTbl,2,0),""))</f>
        <v>0</v>
      </c>
      <c r="F2686" s="39">
        <f>IF($D2686="","",IFERROR(VLOOKUP($D2686,AcctTbl,3,0),""))</f>
        <v>0</v>
      </c>
      <c r="G2686" s="39">
        <f>IF(Txn!$B1349="","",Txn!$D1349)</f>
        <v>0</v>
      </c>
      <c r="H2686" s="38">
        <f>IF(Txn!$B1349="","",Txn!$E1349)</f>
        <v>0</v>
      </c>
      <c r="I2686" s="40">
        <f>IF(Txn!$B1349="",0,Txn!$Q1349)</f>
        <v>0</v>
      </c>
      <c r="J2686" s="40">
        <f>IF(Txn!$B1349="",0,Txn!$R1349)</f>
        <v>0</v>
      </c>
      <c r="K2686" s="41">
        <f>IF($A2686="","",IFERROR(VALUE(MID($A2686,6,2)),""))</f>
        <v>0</v>
      </c>
      <c r="L2686" s="39">
        <f>IF(Txn!$K1349="","","طرف مقابل — "&amp;Txn!$K1349)</f>
        <v>0</v>
      </c>
      <c r="N2686" s="42">
        <f>IF($D2686="",0,COUNTIF(BankAccts,$D2686))</f>
        <v>0</v>
      </c>
    </row>
    <row r="2687" spans="1:14">
      <c r="A2687" s="38">
        <f>IF(Txn!$B1350="","",Txn!$B1350)</f>
        <v>0</v>
      </c>
      <c r="B2687" s="38">
        <f>IF(Txn!$B1350="","",Txn!$C1350)</f>
        <v>0</v>
      </c>
      <c r="C2687" s="39">
        <f>IF(Txn!$B1350="","","تراکنش بانکی")</f>
        <v>0</v>
      </c>
      <c r="D2687" s="38">
        <f>IF(Txn!$B1350="","",IF(Txn!$X1350="","",Txn!$X1350))</f>
        <v>0</v>
      </c>
      <c r="E2687" s="39">
        <f>IF($D2687="","",IFERROR(VLOOKUP($D2687,AcctTbl,2,0),""))</f>
        <v>0</v>
      </c>
      <c r="F2687" s="39">
        <f>IF($D2687="","",IFERROR(VLOOKUP($D2687,AcctTbl,3,0),""))</f>
        <v>0</v>
      </c>
      <c r="G2687" s="39">
        <f>IF(Txn!$B1350="","",Txn!$D1350)</f>
        <v>0</v>
      </c>
      <c r="H2687" s="38">
        <f>IF(Txn!$B1350="","",Txn!$E1350)</f>
        <v>0</v>
      </c>
      <c r="I2687" s="40">
        <f>IF(Txn!$B1350="",0,Txn!$O1350)</f>
        <v>0</v>
      </c>
      <c r="J2687" s="40">
        <f>IF(Txn!$B1350="",0,Txn!$P1350)</f>
        <v>0</v>
      </c>
      <c r="K2687" s="41">
        <f>IF($A2687="","",IFERROR(VALUE(MID($A2687,6,2)),""))</f>
        <v>0</v>
      </c>
      <c r="L2687" s="39">
        <f>IF(Txn!$K1350="","",Txn!$K1350)</f>
        <v>0</v>
      </c>
      <c r="N2687" s="42">
        <f>IF($D2687="",0,COUNTIF(BankAccts,$D2687))</f>
        <v>0</v>
      </c>
    </row>
    <row r="2688" spans="1:14">
      <c r="A2688" s="38">
        <f>IF(Txn!$B1350="","",Txn!$B1350)</f>
        <v>0</v>
      </c>
      <c r="B2688" s="38">
        <f>IF(Txn!$B1350="","",Txn!$C1350)</f>
        <v>0</v>
      </c>
      <c r="C2688" s="39">
        <f>IF(Txn!$B1350="","","تراکنش بانکی")</f>
        <v>0</v>
      </c>
      <c r="D2688" s="38">
        <f>IF(Txn!$B1350="","",IF(IF(Txn!$U1350="TRF",Txn!$Y1350,Txn!$Z1350)="","",IF(Txn!$U1350="TRF",Txn!$Y1350,Txn!$Z1350)))</f>
        <v>0</v>
      </c>
      <c r="E2688" s="39">
        <f>IF($D2688="","",IFERROR(VLOOKUP($D2688,AcctTbl,2,0),""))</f>
        <v>0</v>
      </c>
      <c r="F2688" s="39">
        <f>IF($D2688="","",IFERROR(VLOOKUP($D2688,AcctTbl,3,0),""))</f>
        <v>0</v>
      </c>
      <c r="G2688" s="39">
        <f>IF(Txn!$B1350="","",Txn!$D1350)</f>
        <v>0</v>
      </c>
      <c r="H2688" s="38">
        <f>IF(Txn!$B1350="","",Txn!$E1350)</f>
        <v>0</v>
      </c>
      <c r="I2688" s="40">
        <f>IF(Txn!$B1350="",0,Txn!$Q1350)</f>
        <v>0</v>
      </c>
      <c r="J2688" s="40">
        <f>IF(Txn!$B1350="",0,Txn!$R1350)</f>
        <v>0</v>
      </c>
      <c r="K2688" s="41">
        <f>IF($A2688="","",IFERROR(VALUE(MID($A2688,6,2)),""))</f>
        <v>0</v>
      </c>
      <c r="L2688" s="39">
        <f>IF(Txn!$K1350="","","طرف مقابل — "&amp;Txn!$K1350)</f>
        <v>0</v>
      </c>
      <c r="N2688" s="42">
        <f>IF($D2688="",0,COUNTIF(BankAccts,$D2688))</f>
        <v>0</v>
      </c>
    </row>
    <row r="2689" spans="1:14">
      <c r="A2689" s="38">
        <f>IF(Txn!$B1351="","",Txn!$B1351)</f>
        <v>0</v>
      </c>
      <c r="B2689" s="38">
        <f>IF(Txn!$B1351="","",Txn!$C1351)</f>
        <v>0</v>
      </c>
      <c r="C2689" s="39">
        <f>IF(Txn!$B1351="","","تراکنش بانکی")</f>
        <v>0</v>
      </c>
      <c r="D2689" s="38">
        <f>IF(Txn!$B1351="","",IF(Txn!$X1351="","",Txn!$X1351))</f>
        <v>0</v>
      </c>
      <c r="E2689" s="39">
        <f>IF($D2689="","",IFERROR(VLOOKUP($D2689,AcctTbl,2,0),""))</f>
        <v>0</v>
      </c>
      <c r="F2689" s="39">
        <f>IF($D2689="","",IFERROR(VLOOKUP($D2689,AcctTbl,3,0),""))</f>
        <v>0</v>
      </c>
      <c r="G2689" s="39">
        <f>IF(Txn!$B1351="","",Txn!$D1351)</f>
        <v>0</v>
      </c>
      <c r="H2689" s="38">
        <f>IF(Txn!$B1351="","",Txn!$E1351)</f>
        <v>0</v>
      </c>
      <c r="I2689" s="40">
        <f>IF(Txn!$B1351="",0,Txn!$O1351)</f>
        <v>0</v>
      </c>
      <c r="J2689" s="40">
        <f>IF(Txn!$B1351="",0,Txn!$P1351)</f>
        <v>0</v>
      </c>
      <c r="K2689" s="41">
        <f>IF($A2689="","",IFERROR(VALUE(MID($A2689,6,2)),""))</f>
        <v>0</v>
      </c>
      <c r="L2689" s="39">
        <f>IF(Txn!$K1351="","",Txn!$K1351)</f>
        <v>0</v>
      </c>
      <c r="N2689" s="42">
        <f>IF($D2689="",0,COUNTIF(BankAccts,$D2689))</f>
        <v>0</v>
      </c>
    </row>
    <row r="2690" spans="1:14">
      <c r="A2690" s="38">
        <f>IF(Txn!$B1351="","",Txn!$B1351)</f>
        <v>0</v>
      </c>
      <c r="B2690" s="38">
        <f>IF(Txn!$B1351="","",Txn!$C1351)</f>
        <v>0</v>
      </c>
      <c r="C2690" s="39">
        <f>IF(Txn!$B1351="","","تراکنش بانکی")</f>
        <v>0</v>
      </c>
      <c r="D2690" s="38">
        <f>IF(Txn!$B1351="","",IF(IF(Txn!$U1351="TRF",Txn!$Y1351,Txn!$Z1351)="","",IF(Txn!$U1351="TRF",Txn!$Y1351,Txn!$Z1351)))</f>
        <v>0</v>
      </c>
      <c r="E2690" s="39">
        <f>IF($D2690="","",IFERROR(VLOOKUP($D2690,AcctTbl,2,0),""))</f>
        <v>0</v>
      </c>
      <c r="F2690" s="39">
        <f>IF($D2690="","",IFERROR(VLOOKUP($D2690,AcctTbl,3,0),""))</f>
        <v>0</v>
      </c>
      <c r="G2690" s="39">
        <f>IF(Txn!$B1351="","",Txn!$D1351)</f>
        <v>0</v>
      </c>
      <c r="H2690" s="38">
        <f>IF(Txn!$B1351="","",Txn!$E1351)</f>
        <v>0</v>
      </c>
      <c r="I2690" s="40">
        <f>IF(Txn!$B1351="",0,Txn!$Q1351)</f>
        <v>0</v>
      </c>
      <c r="J2690" s="40">
        <f>IF(Txn!$B1351="",0,Txn!$R1351)</f>
        <v>0</v>
      </c>
      <c r="K2690" s="41">
        <f>IF($A2690="","",IFERROR(VALUE(MID($A2690,6,2)),""))</f>
        <v>0</v>
      </c>
      <c r="L2690" s="39">
        <f>IF(Txn!$K1351="","","طرف مقابل — "&amp;Txn!$K1351)</f>
        <v>0</v>
      </c>
      <c r="N2690" s="42">
        <f>IF($D2690="",0,COUNTIF(BankAccts,$D2690))</f>
        <v>0</v>
      </c>
    </row>
    <row r="2691" spans="1:14">
      <c r="A2691" s="38">
        <f>IF(Txn!$B1352="","",Txn!$B1352)</f>
        <v>0</v>
      </c>
      <c r="B2691" s="38">
        <f>IF(Txn!$B1352="","",Txn!$C1352)</f>
        <v>0</v>
      </c>
      <c r="C2691" s="39">
        <f>IF(Txn!$B1352="","","تراکنش بانکی")</f>
        <v>0</v>
      </c>
      <c r="D2691" s="38">
        <f>IF(Txn!$B1352="","",IF(Txn!$X1352="","",Txn!$X1352))</f>
        <v>0</v>
      </c>
      <c r="E2691" s="39">
        <f>IF($D2691="","",IFERROR(VLOOKUP($D2691,AcctTbl,2,0),""))</f>
        <v>0</v>
      </c>
      <c r="F2691" s="39">
        <f>IF($D2691="","",IFERROR(VLOOKUP($D2691,AcctTbl,3,0),""))</f>
        <v>0</v>
      </c>
      <c r="G2691" s="39">
        <f>IF(Txn!$B1352="","",Txn!$D1352)</f>
        <v>0</v>
      </c>
      <c r="H2691" s="38">
        <f>IF(Txn!$B1352="","",Txn!$E1352)</f>
        <v>0</v>
      </c>
      <c r="I2691" s="40">
        <f>IF(Txn!$B1352="",0,Txn!$O1352)</f>
        <v>0</v>
      </c>
      <c r="J2691" s="40">
        <f>IF(Txn!$B1352="",0,Txn!$P1352)</f>
        <v>0</v>
      </c>
      <c r="K2691" s="41">
        <f>IF($A2691="","",IFERROR(VALUE(MID($A2691,6,2)),""))</f>
        <v>0</v>
      </c>
      <c r="L2691" s="39">
        <f>IF(Txn!$K1352="","",Txn!$K1352)</f>
        <v>0</v>
      </c>
      <c r="N2691" s="42">
        <f>IF($D2691="",0,COUNTIF(BankAccts,$D2691))</f>
        <v>0</v>
      </c>
    </row>
    <row r="2692" spans="1:14">
      <c r="A2692" s="38">
        <f>IF(Txn!$B1352="","",Txn!$B1352)</f>
        <v>0</v>
      </c>
      <c r="B2692" s="38">
        <f>IF(Txn!$B1352="","",Txn!$C1352)</f>
        <v>0</v>
      </c>
      <c r="C2692" s="39">
        <f>IF(Txn!$B1352="","","تراکنش بانکی")</f>
        <v>0</v>
      </c>
      <c r="D2692" s="38">
        <f>IF(Txn!$B1352="","",IF(IF(Txn!$U1352="TRF",Txn!$Y1352,Txn!$Z1352)="","",IF(Txn!$U1352="TRF",Txn!$Y1352,Txn!$Z1352)))</f>
        <v>0</v>
      </c>
      <c r="E2692" s="39">
        <f>IF($D2692="","",IFERROR(VLOOKUP($D2692,AcctTbl,2,0),""))</f>
        <v>0</v>
      </c>
      <c r="F2692" s="39">
        <f>IF($D2692="","",IFERROR(VLOOKUP($D2692,AcctTbl,3,0),""))</f>
        <v>0</v>
      </c>
      <c r="G2692" s="39">
        <f>IF(Txn!$B1352="","",Txn!$D1352)</f>
        <v>0</v>
      </c>
      <c r="H2692" s="38">
        <f>IF(Txn!$B1352="","",Txn!$E1352)</f>
        <v>0</v>
      </c>
      <c r="I2692" s="40">
        <f>IF(Txn!$B1352="",0,Txn!$Q1352)</f>
        <v>0</v>
      </c>
      <c r="J2692" s="40">
        <f>IF(Txn!$B1352="",0,Txn!$R1352)</f>
        <v>0</v>
      </c>
      <c r="K2692" s="41">
        <f>IF($A2692="","",IFERROR(VALUE(MID($A2692,6,2)),""))</f>
        <v>0</v>
      </c>
      <c r="L2692" s="39">
        <f>IF(Txn!$K1352="","","طرف مقابل — "&amp;Txn!$K1352)</f>
        <v>0</v>
      </c>
      <c r="N2692" s="42">
        <f>IF($D2692="",0,COUNTIF(BankAccts,$D2692))</f>
        <v>0</v>
      </c>
    </row>
    <row r="2693" spans="1:14">
      <c r="A2693" s="38">
        <f>IF(Txn!$B1353="","",Txn!$B1353)</f>
        <v>0</v>
      </c>
      <c r="B2693" s="38">
        <f>IF(Txn!$B1353="","",Txn!$C1353)</f>
        <v>0</v>
      </c>
      <c r="C2693" s="39">
        <f>IF(Txn!$B1353="","","تراکنش بانکی")</f>
        <v>0</v>
      </c>
      <c r="D2693" s="38">
        <f>IF(Txn!$B1353="","",IF(Txn!$X1353="","",Txn!$X1353))</f>
        <v>0</v>
      </c>
      <c r="E2693" s="39">
        <f>IF($D2693="","",IFERROR(VLOOKUP($D2693,AcctTbl,2,0),""))</f>
        <v>0</v>
      </c>
      <c r="F2693" s="39">
        <f>IF($D2693="","",IFERROR(VLOOKUP($D2693,AcctTbl,3,0),""))</f>
        <v>0</v>
      </c>
      <c r="G2693" s="39">
        <f>IF(Txn!$B1353="","",Txn!$D1353)</f>
        <v>0</v>
      </c>
      <c r="H2693" s="38">
        <f>IF(Txn!$B1353="","",Txn!$E1353)</f>
        <v>0</v>
      </c>
      <c r="I2693" s="40">
        <f>IF(Txn!$B1353="",0,Txn!$O1353)</f>
        <v>0</v>
      </c>
      <c r="J2693" s="40">
        <f>IF(Txn!$B1353="",0,Txn!$P1353)</f>
        <v>0</v>
      </c>
      <c r="K2693" s="41">
        <f>IF($A2693="","",IFERROR(VALUE(MID($A2693,6,2)),""))</f>
        <v>0</v>
      </c>
      <c r="L2693" s="39">
        <f>IF(Txn!$K1353="","",Txn!$K1353)</f>
        <v>0</v>
      </c>
      <c r="N2693" s="42">
        <f>IF($D2693="",0,COUNTIF(BankAccts,$D2693))</f>
        <v>0</v>
      </c>
    </row>
    <row r="2694" spans="1:14">
      <c r="A2694" s="38">
        <f>IF(Txn!$B1353="","",Txn!$B1353)</f>
        <v>0</v>
      </c>
      <c r="B2694" s="38">
        <f>IF(Txn!$B1353="","",Txn!$C1353)</f>
        <v>0</v>
      </c>
      <c r="C2694" s="39">
        <f>IF(Txn!$B1353="","","تراکنش بانکی")</f>
        <v>0</v>
      </c>
      <c r="D2694" s="38">
        <f>IF(Txn!$B1353="","",IF(IF(Txn!$U1353="TRF",Txn!$Y1353,Txn!$Z1353)="","",IF(Txn!$U1353="TRF",Txn!$Y1353,Txn!$Z1353)))</f>
        <v>0</v>
      </c>
      <c r="E2694" s="39">
        <f>IF($D2694="","",IFERROR(VLOOKUP($D2694,AcctTbl,2,0),""))</f>
        <v>0</v>
      </c>
      <c r="F2694" s="39">
        <f>IF($D2694="","",IFERROR(VLOOKUP($D2694,AcctTbl,3,0),""))</f>
        <v>0</v>
      </c>
      <c r="G2694" s="39">
        <f>IF(Txn!$B1353="","",Txn!$D1353)</f>
        <v>0</v>
      </c>
      <c r="H2694" s="38">
        <f>IF(Txn!$B1353="","",Txn!$E1353)</f>
        <v>0</v>
      </c>
      <c r="I2694" s="40">
        <f>IF(Txn!$B1353="",0,Txn!$Q1353)</f>
        <v>0</v>
      </c>
      <c r="J2694" s="40">
        <f>IF(Txn!$B1353="",0,Txn!$R1353)</f>
        <v>0</v>
      </c>
      <c r="K2694" s="41">
        <f>IF($A2694="","",IFERROR(VALUE(MID($A2694,6,2)),""))</f>
        <v>0</v>
      </c>
      <c r="L2694" s="39">
        <f>IF(Txn!$K1353="","","طرف مقابل — "&amp;Txn!$K1353)</f>
        <v>0</v>
      </c>
      <c r="N2694" s="42">
        <f>IF($D2694="",0,COUNTIF(BankAccts,$D2694))</f>
        <v>0</v>
      </c>
    </row>
    <row r="2695" spans="1:14">
      <c r="A2695" s="38">
        <f>IF(Txn!$B1354="","",Txn!$B1354)</f>
        <v>0</v>
      </c>
      <c r="B2695" s="38">
        <f>IF(Txn!$B1354="","",Txn!$C1354)</f>
        <v>0</v>
      </c>
      <c r="C2695" s="39">
        <f>IF(Txn!$B1354="","","تراکنش بانکی")</f>
        <v>0</v>
      </c>
      <c r="D2695" s="38">
        <f>IF(Txn!$B1354="","",IF(Txn!$X1354="","",Txn!$X1354))</f>
        <v>0</v>
      </c>
      <c r="E2695" s="39">
        <f>IF($D2695="","",IFERROR(VLOOKUP($D2695,AcctTbl,2,0),""))</f>
        <v>0</v>
      </c>
      <c r="F2695" s="39">
        <f>IF($D2695="","",IFERROR(VLOOKUP($D2695,AcctTbl,3,0),""))</f>
        <v>0</v>
      </c>
      <c r="G2695" s="39">
        <f>IF(Txn!$B1354="","",Txn!$D1354)</f>
        <v>0</v>
      </c>
      <c r="H2695" s="38">
        <f>IF(Txn!$B1354="","",Txn!$E1354)</f>
        <v>0</v>
      </c>
      <c r="I2695" s="40">
        <f>IF(Txn!$B1354="",0,Txn!$O1354)</f>
        <v>0</v>
      </c>
      <c r="J2695" s="40">
        <f>IF(Txn!$B1354="",0,Txn!$P1354)</f>
        <v>0</v>
      </c>
      <c r="K2695" s="41">
        <f>IF($A2695="","",IFERROR(VALUE(MID($A2695,6,2)),""))</f>
        <v>0</v>
      </c>
      <c r="L2695" s="39">
        <f>IF(Txn!$K1354="","",Txn!$K1354)</f>
        <v>0</v>
      </c>
      <c r="N2695" s="42">
        <f>IF($D2695="",0,COUNTIF(BankAccts,$D2695))</f>
        <v>0</v>
      </c>
    </row>
    <row r="2696" spans="1:14">
      <c r="A2696" s="38">
        <f>IF(Txn!$B1354="","",Txn!$B1354)</f>
        <v>0</v>
      </c>
      <c r="B2696" s="38">
        <f>IF(Txn!$B1354="","",Txn!$C1354)</f>
        <v>0</v>
      </c>
      <c r="C2696" s="39">
        <f>IF(Txn!$B1354="","","تراکنش بانکی")</f>
        <v>0</v>
      </c>
      <c r="D2696" s="38">
        <f>IF(Txn!$B1354="","",IF(IF(Txn!$U1354="TRF",Txn!$Y1354,Txn!$Z1354)="","",IF(Txn!$U1354="TRF",Txn!$Y1354,Txn!$Z1354)))</f>
        <v>0</v>
      </c>
      <c r="E2696" s="39">
        <f>IF($D2696="","",IFERROR(VLOOKUP($D2696,AcctTbl,2,0),""))</f>
        <v>0</v>
      </c>
      <c r="F2696" s="39">
        <f>IF($D2696="","",IFERROR(VLOOKUP($D2696,AcctTbl,3,0),""))</f>
        <v>0</v>
      </c>
      <c r="G2696" s="39">
        <f>IF(Txn!$B1354="","",Txn!$D1354)</f>
        <v>0</v>
      </c>
      <c r="H2696" s="38">
        <f>IF(Txn!$B1354="","",Txn!$E1354)</f>
        <v>0</v>
      </c>
      <c r="I2696" s="40">
        <f>IF(Txn!$B1354="",0,Txn!$Q1354)</f>
        <v>0</v>
      </c>
      <c r="J2696" s="40">
        <f>IF(Txn!$B1354="",0,Txn!$R1354)</f>
        <v>0</v>
      </c>
      <c r="K2696" s="41">
        <f>IF($A2696="","",IFERROR(VALUE(MID($A2696,6,2)),""))</f>
        <v>0</v>
      </c>
      <c r="L2696" s="39">
        <f>IF(Txn!$K1354="","","طرف مقابل — "&amp;Txn!$K1354)</f>
        <v>0</v>
      </c>
      <c r="N2696" s="42">
        <f>IF($D2696="",0,COUNTIF(BankAccts,$D2696))</f>
        <v>0</v>
      </c>
    </row>
    <row r="2697" spans="1:14">
      <c r="A2697" s="38">
        <f>IF(Txn!$B1355="","",Txn!$B1355)</f>
        <v>0</v>
      </c>
      <c r="B2697" s="38">
        <f>IF(Txn!$B1355="","",Txn!$C1355)</f>
        <v>0</v>
      </c>
      <c r="C2697" s="39">
        <f>IF(Txn!$B1355="","","تراکنش بانکی")</f>
        <v>0</v>
      </c>
      <c r="D2697" s="38">
        <f>IF(Txn!$B1355="","",IF(Txn!$X1355="","",Txn!$X1355))</f>
        <v>0</v>
      </c>
      <c r="E2697" s="39">
        <f>IF($D2697="","",IFERROR(VLOOKUP($D2697,AcctTbl,2,0),""))</f>
        <v>0</v>
      </c>
      <c r="F2697" s="39">
        <f>IF($D2697="","",IFERROR(VLOOKUP($D2697,AcctTbl,3,0),""))</f>
        <v>0</v>
      </c>
      <c r="G2697" s="39">
        <f>IF(Txn!$B1355="","",Txn!$D1355)</f>
        <v>0</v>
      </c>
      <c r="H2697" s="38">
        <f>IF(Txn!$B1355="","",Txn!$E1355)</f>
        <v>0</v>
      </c>
      <c r="I2697" s="40">
        <f>IF(Txn!$B1355="",0,Txn!$O1355)</f>
        <v>0</v>
      </c>
      <c r="J2697" s="40">
        <f>IF(Txn!$B1355="",0,Txn!$P1355)</f>
        <v>0</v>
      </c>
      <c r="K2697" s="41">
        <f>IF($A2697="","",IFERROR(VALUE(MID($A2697,6,2)),""))</f>
        <v>0</v>
      </c>
      <c r="L2697" s="39">
        <f>IF(Txn!$K1355="","",Txn!$K1355)</f>
        <v>0</v>
      </c>
      <c r="N2697" s="42">
        <f>IF($D2697="",0,COUNTIF(BankAccts,$D2697))</f>
        <v>0</v>
      </c>
    </row>
    <row r="2698" spans="1:14">
      <c r="A2698" s="38">
        <f>IF(Txn!$B1355="","",Txn!$B1355)</f>
        <v>0</v>
      </c>
      <c r="B2698" s="38">
        <f>IF(Txn!$B1355="","",Txn!$C1355)</f>
        <v>0</v>
      </c>
      <c r="C2698" s="39">
        <f>IF(Txn!$B1355="","","تراکنش بانکی")</f>
        <v>0</v>
      </c>
      <c r="D2698" s="38">
        <f>IF(Txn!$B1355="","",IF(IF(Txn!$U1355="TRF",Txn!$Y1355,Txn!$Z1355)="","",IF(Txn!$U1355="TRF",Txn!$Y1355,Txn!$Z1355)))</f>
        <v>0</v>
      </c>
      <c r="E2698" s="39">
        <f>IF($D2698="","",IFERROR(VLOOKUP($D2698,AcctTbl,2,0),""))</f>
        <v>0</v>
      </c>
      <c r="F2698" s="39">
        <f>IF($D2698="","",IFERROR(VLOOKUP($D2698,AcctTbl,3,0),""))</f>
        <v>0</v>
      </c>
      <c r="G2698" s="39">
        <f>IF(Txn!$B1355="","",Txn!$D1355)</f>
        <v>0</v>
      </c>
      <c r="H2698" s="38">
        <f>IF(Txn!$B1355="","",Txn!$E1355)</f>
        <v>0</v>
      </c>
      <c r="I2698" s="40">
        <f>IF(Txn!$B1355="",0,Txn!$Q1355)</f>
        <v>0</v>
      </c>
      <c r="J2698" s="40">
        <f>IF(Txn!$B1355="",0,Txn!$R1355)</f>
        <v>0</v>
      </c>
      <c r="K2698" s="41">
        <f>IF($A2698="","",IFERROR(VALUE(MID($A2698,6,2)),""))</f>
        <v>0</v>
      </c>
      <c r="L2698" s="39">
        <f>IF(Txn!$K1355="","","طرف مقابل — "&amp;Txn!$K1355)</f>
        <v>0</v>
      </c>
      <c r="N2698" s="42">
        <f>IF($D2698="",0,COUNTIF(BankAccts,$D2698))</f>
        <v>0</v>
      </c>
    </row>
    <row r="2699" spans="1:14">
      <c r="A2699" s="38">
        <f>IF(Txn!$B1356="","",Txn!$B1356)</f>
        <v>0</v>
      </c>
      <c r="B2699" s="38">
        <f>IF(Txn!$B1356="","",Txn!$C1356)</f>
        <v>0</v>
      </c>
      <c r="C2699" s="39">
        <f>IF(Txn!$B1356="","","تراکنش بانکی")</f>
        <v>0</v>
      </c>
      <c r="D2699" s="38">
        <f>IF(Txn!$B1356="","",IF(Txn!$X1356="","",Txn!$X1356))</f>
        <v>0</v>
      </c>
      <c r="E2699" s="39">
        <f>IF($D2699="","",IFERROR(VLOOKUP($D2699,AcctTbl,2,0),""))</f>
        <v>0</v>
      </c>
      <c r="F2699" s="39">
        <f>IF($D2699="","",IFERROR(VLOOKUP($D2699,AcctTbl,3,0),""))</f>
        <v>0</v>
      </c>
      <c r="G2699" s="39">
        <f>IF(Txn!$B1356="","",Txn!$D1356)</f>
        <v>0</v>
      </c>
      <c r="H2699" s="38">
        <f>IF(Txn!$B1356="","",Txn!$E1356)</f>
        <v>0</v>
      </c>
      <c r="I2699" s="40">
        <f>IF(Txn!$B1356="",0,Txn!$O1356)</f>
        <v>0</v>
      </c>
      <c r="J2699" s="40">
        <f>IF(Txn!$B1356="",0,Txn!$P1356)</f>
        <v>0</v>
      </c>
      <c r="K2699" s="41">
        <f>IF($A2699="","",IFERROR(VALUE(MID($A2699,6,2)),""))</f>
        <v>0</v>
      </c>
      <c r="L2699" s="39">
        <f>IF(Txn!$K1356="","",Txn!$K1356)</f>
        <v>0</v>
      </c>
      <c r="N2699" s="42">
        <f>IF($D2699="",0,COUNTIF(BankAccts,$D2699))</f>
        <v>0</v>
      </c>
    </row>
    <row r="2700" spans="1:14">
      <c r="A2700" s="38">
        <f>IF(Txn!$B1356="","",Txn!$B1356)</f>
        <v>0</v>
      </c>
      <c r="B2700" s="38">
        <f>IF(Txn!$B1356="","",Txn!$C1356)</f>
        <v>0</v>
      </c>
      <c r="C2700" s="39">
        <f>IF(Txn!$B1356="","","تراکنش بانکی")</f>
        <v>0</v>
      </c>
      <c r="D2700" s="38">
        <f>IF(Txn!$B1356="","",IF(IF(Txn!$U1356="TRF",Txn!$Y1356,Txn!$Z1356)="","",IF(Txn!$U1356="TRF",Txn!$Y1356,Txn!$Z1356)))</f>
        <v>0</v>
      </c>
      <c r="E2700" s="39">
        <f>IF($D2700="","",IFERROR(VLOOKUP($D2700,AcctTbl,2,0),""))</f>
        <v>0</v>
      </c>
      <c r="F2700" s="39">
        <f>IF($D2700="","",IFERROR(VLOOKUP($D2700,AcctTbl,3,0),""))</f>
        <v>0</v>
      </c>
      <c r="G2700" s="39">
        <f>IF(Txn!$B1356="","",Txn!$D1356)</f>
        <v>0</v>
      </c>
      <c r="H2700" s="38">
        <f>IF(Txn!$B1356="","",Txn!$E1356)</f>
        <v>0</v>
      </c>
      <c r="I2700" s="40">
        <f>IF(Txn!$B1356="",0,Txn!$Q1356)</f>
        <v>0</v>
      </c>
      <c r="J2700" s="40">
        <f>IF(Txn!$B1356="",0,Txn!$R1356)</f>
        <v>0</v>
      </c>
      <c r="K2700" s="41">
        <f>IF($A2700="","",IFERROR(VALUE(MID($A2700,6,2)),""))</f>
        <v>0</v>
      </c>
      <c r="L2700" s="39">
        <f>IF(Txn!$K1356="","","طرف مقابل — "&amp;Txn!$K1356)</f>
        <v>0</v>
      </c>
      <c r="N2700" s="42">
        <f>IF($D2700="",0,COUNTIF(BankAccts,$D2700))</f>
        <v>0</v>
      </c>
    </row>
    <row r="2701" spans="1:14">
      <c r="A2701" s="38">
        <f>IF(Txn!$B1357="","",Txn!$B1357)</f>
        <v>0</v>
      </c>
      <c r="B2701" s="38">
        <f>IF(Txn!$B1357="","",Txn!$C1357)</f>
        <v>0</v>
      </c>
      <c r="C2701" s="39">
        <f>IF(Txn!$B1357="","","تراکنش بانکی")</f>
        <v>0</v>
      </c>
      <c r="D2701" s="38">
        <f>IF(Txn!$B1357="","",IF(Txn!$X1357="","",Txn!$X1357))</f>
        <v>0</v>
      </c>
      <c r="E2701" s="39">
        <f>IF($D2701="","",IFERROR(VLOOKUP($D2701,AcctTbl,2,0),""))</f>
        <v>0</v>
      </c>
      <c r="F2701" s="39">
        <f>IF($D2701="","",IFERROR(VLOOKUP($D2701,AcctTbl,3,0),""))</f>
        <v>0</v>
      </c>
      <c r="G2701" s="39">
        <f>IF(Txn!$B1357="","",Txn!$D1357)</f>
        <v>0</v>
      </c>
      <c r="H2701" s="38">
        <f>IF(Txn!$B1357="","",Txn!$E1357)</f>
        <v>0</v>
      </c>
      <c r="I2701" s="40">
        <f>IF(Txn!$B1357="",0,Txn!$O1357)</f>
        <v>0</v>
      </c>
      <c r="J2701" s="40">
        <f>IF(Txn!$B1357="",0,Txn!$P1357)</f>
        <v>0</v>
      </c>
      <c r="K2701" s="41">
        <f>IF($A2701="","",IFERROR(VALUE(MID($A2701,6,2)),""))</f>
        <v>0</v>
      </c>
      <c r="L2701" s="39">
        <f>IF(Txn!$K1357="","",Txn!$K1357)</f>
        <v>0</v>
      </c>
      <c r="N2701" s="42">
        <f>IF($D2701="",0,COUNTIF(BankAccts,$D2701))</f>
        <v>0</v>
      </c>
    </row>
    <row r="2702" spans="1:14">
      <c r="A2702" s="38">
        <f>IF(Txn!$B1357="","",Txn!$B1357)</f>
        <v>0</v>
      </c>
      <c r="B2702" s="38">
        <f>IF(Txn!$B1357="","",Txn!$C1357)</f>
        <v>0</v>
      </c>
      <c r="C2702" s="39">
        <f>IF(Txn!$B1357="","","تراکنش بانکی")</f>
        <v>0</v>
      </c>
      <c r="D2702" s="38">
        <f>IF(Txn!$B1357="","",IF(IF(Txn!$U1357="TRF",Txn!$Y1357,Txn!$Z1357)="","",IF(Txn!$U1357="TRF",Txn!$Y1357,Txn!$Z1357)))</f>
        <v>0</v>
      </c>
      <c r="E2702" s="39">
        <f>IF($D2702="","",IFERROR(VLOOKUP($D2702,AcctTbl,2,0),""))</f>
        <v>0</v>
      </c>
      <c r="F2702" s="39">
        <f>IF($D2702="","",IFERROR(VLOOKUP($D2702,AcctTbl,3,0),""))</f>
        <v>0</v>
      </c>
      <c r="G2702" s="39">
        <f>IF(Txn!$B1357="","",Txn!$D1357)</f>
        <v>0</v>
      </c>
      <c r="H2702" s="38">
        <f>IF(Txn!$B1357="","",Txn!$E1357)</f>
        <v>0</v>
      </c>
      <c r="I2702" s="40">
        <f>IF(Txn!$B1357="",0,Txn!$Q1357)</f>
        <v>0</v>
      </c>
      <c r="J2702" s="40">
        <f>IF(Txn!$B1357="",0,Txn!$R1357)</f>
        <v>0</v>
      </c>
      <c r="K2702" s="41">
        <f>IF($A2702="","",IFERROR(VALUE(MID($A2702,6,2)),""))</f>
        <v>0</v>
      </c>
      <c r="L2702" s="39">
        <f>IF(Txn!$K1357="","","طرف مقابل — "&amp;Txn!$K1357)</f>
        <v>0</v>
      </c>
      <c r="N2702" s="42">
        <f>IF($D2702="",0,COUNTIF(BankAccts,$D2702))</f>
        <v>0</v>
      </c>
    </row>
    <row r="2703" spans="1:14">
      <c r="A2703" s="38">
        <f>IF(Txn!$B1358="","",Txn!$B1358)</f>
        <v>0</v>
      </c>
      <c r="B2703" s="38">
        <f>IF(Txn!$B1358="","",Txn!$C1358)</f>
        <v>0</v>
      </c>
      <c r="C2703" s="39">
        <f>IF(Txn!$B1358="","","تراکنش بانکی")</f>
        <v>0</v>
      </c>
      <c r="D2703" s="38">
        <f>IF(Txn!$B1358="","",IF(Txn!$X1358="","",Txn!$X1358))</f>
        <v>0</v>
      </c>
      <c r="E2703" s="39">
        <f>IF($D2703="","",IFERROR(VLOOKUP($D2703,AcctTbl,2,0),""))</f>
        <v>0</v>
      </c>
      <c r="F2703" s="39">
        <f>IF($D2703="","",IFERROR(VLOOKUP($D2703,AcctTbl,3,0),""))</f>
        <v>0</v>
      </c>
      <c r="G2703" s="39">
        <f>IF(Txn!$B1358="","",Txn!$D1358)</f>
        <v>0</v>
      </c>
      <c r="H2703" s="38">
        <f>IF(Txn!$B1358="","",Txn!$E1358)</f>
        <v>0</v>
      </c>
      <c r="I2703" s="40">
        <f>IF(Txn!$B1358="",0,Txn!$O1358)</f>
        <v>0</v>
      </c>
      <c r="J2703" s="40">
        <f>IF(Txn!$B1358="",0,Txn!$P1358)</f>
        <v>0</v>
      </c>
      <c r="K2703" s="41">
        <f>IF($A2703="","",IFERROR(VALUE(MID($A2703,6,2)),""))</f>
        <v>0</v>
      </c>
      <c r="L2703" s="39">
        <f>IF(Txn!$K1358="","",Txn!$K1358)</f>
        <v>0</v>
      </c>
      <c r="N2703" s="42">
        <f>IF($D2703="",0,COUNTIF(BankAccts,$D2703))</f>
        <v>0</v>
      </c>
    </row>
    <row r="2704" spans="1:14">
      <c r="A2704" s="38">
        <f>IF(Txn!$B1358="","",Txn!$B1358)</f>
        <v>0</v>
      </c>
      <c r="B2704" s="38">
        <f>IF(Txn!$B1358="","",Txn!$C1358)</f>
        <v>0</v>
      </c>
      <c r="C2704" s="39">
        <f>IF(Txn!$B1358="","","تراکنش بانکی")</f>
        <v>0</v>
      </c>
      <c r="D2704" s="38">
        <f>IF(Txn!$B1358="","",IF(IF(Txn!$U1358="TRF",Txn!$Y1358,Txn!$Z1358)="","",IF(Txn!$U1358="TRF",Txn!$Y1358,Txn!$Z1358)))</f>
        <v>0</v>
      </c>
      <c r="E2704" s="39">
        <f>IF($D2704="","",IFERROR(VLOOKUP($D2704,AcctTbl,2,0),""))</f>
        <v>0</v>
      </c>
      <c r="F2704" s="39">
        <f>IF($D2704="","",IFERROR(VLOOKUP($D2704,AcctTbl,3,0),""))</f>
        <v>0</v>
      </c>
      <c r="G2704" s="39">
        <f>IF(Txn!$B1358="","",Txn!$D1358)</f>
        <v>0</v>
      </c>
      <c r="H2704" s="38">
        <f>IF(Txn!$B1358="","",Txn!$E1358)</f>
        <v>0</v>
      </c>
      <c r="I2704" s="40">
        <f>IF(Txn!$B1358="",0,Txn!$Q1358)</f>
        <v>0</v>
      </c>
      <c r="J2704" s="40">
        <f>IF(Txn!$B1358="",0,Txn!$R1358)</f>
        <v>0</v>
      </c>
      <c r="K2704" s="41">
        <f>IF($A2704="","",IFERROR(VALUE(MID($A2704,6,2)),""))</f>
        <v>0</v>
      </c>
      <c r="L2704" s="39">
        <f>IF(Txn!$K1358="","","طرف مقابل — "&amp;Txn!$K1358)</f>
        <v>0</v>
      </c>
      <c r="N2704" s="42">
        <f>IF($D2704="",0,COUNTIF(BankAccts,$D2704))</f>
        <v>0</v>
      </c>
    </row>
    <row r="2705" spans="1:14">
      <c r="A2705" s="38">
        <f>IF(Txn!$B1359="","",Txn!$B1359)</f>
        <v>0</v>
      </c>
      <c r="B2705" s="38">
        <f>IF(Txn!$B1359="","",Txn!$C1359)</f>
        <v>0</v>
      </c>
      <c r="C2705" s="39">
        <f>IF(Txn!$B1359="","","تراکنش بانکی")</f>
        <v>0</v>
      </c>
      <c r="D2705" s="38">
        <f>IF(Txn!$B1359="","",IF(Txn!$X1359="","",Txn!$X1359))</f>
        <v>0</v>
      </c>
      <c r="E2705" s="39">
        <f>IF($D2705="","",IFERROR(VLOOKUP($D2705,AcctTbl,2,0),""))</f>
        <v>0</v>
      </c>
      <c r="F2705" s="39">
        <f>IF($D2705="","",IFERROR(VLOOKUP($D2705,AcctTbl,3,0),""))</f>
        <v>0</v>
      </c>
      <c r="G2705" s="39">
        <f>IF(Txn!$B1359="","",Txn!$D1359)</f>
        <v>0</v>
      </c>
      <c r="H2705" s="38">
        <f>IF(Txn!$B1359="","",Txn!$E1359)</f>
        <v>0</v>
      </c>
      <c r="I2705" s="40">
        <f>IF(Txn!$B1359="",0,Txn!$O1359)</f>
        <v>0</v>
      </c>
      <c r="J2705" s="40">
        <f>IF(Txn!$B1359="",0,Txn!$P1359)</f>
        <v>0</v>
      </c>
      <c r="K2705" s="41">
        <f>IF($A2705="","",IFERROR(VALUE(MID($A2705,6,2)),""))</f>
        <v>0</v>
      </c>
      <c r="L2705" s="39">
        <f>IF(Txn!$K1359="","",Txn!$K1359)</f>
        <v>0</v>
      </c>
      <c r="N2705" s="42">
        <f>IF($D2705="",0,COUNTIF(BankAccts,$D2705))</f>
        <v>0</v>
      </c>
    </row>
    <row r="2706" spans="1:14">
      <c r="A2706" s="38">
        <f>IF(Txn!$B1359="","",Txn!$B1359)</f>
        <v>0</v>
      </c>
      <c r="B2706" s="38">
        <f>IF(Txn!$B1359="","",Txn!$C1359)</f>
        <v>0</v>
      </c>
      <c r="C2706" s="39">
        <f>IF(Txn!$B1359="","","تراکنش بانکی")</f>
        <v>0</v>
      </c>
      <c r="D2706" s="38">
        <f>IF(Txn!$B1359="","",IF(IF(Txn!$U1359="TRF",Txn!$Y1359,Txn!$Z1359)="","",IF(Txn!$U1359="TRF",Txn!$Y1359,Txn!$Z1359)))</f>
        <v>0</v>
      </c>
      <c r="E2706" s="39">
        <f>IF($D2706="","",IFERROR(VLOOKUP($D2706,AcctTbl,2,0),""))</f>
        <v>0</v>
      </c>
      <c r="F2706" s="39">
        <f>IF($D2706="","",IFERROR(VLOOKUP($D2706,AcctTbl,3,0),""))</f>
        <v>0</v>
      </c>
      <c r="G2706" s="39">
        <f>IF(Txn!$B1359="","",Txn!$D1359)</f>
        <v>0</v>
      </c>
      <c r="H2706" s="38">
        <f>IF(Txn!$B1359="","",Txn!$E1359)</f>
        <v>0</v>
      </c>
      <c r="I2706" s="40">
        <f>IF(Txn!$B1359="",0,Txn!$Q1359)</f>
        <v>0</v>
      </c>
      <c r="J2706" s="40">
        <f>IF(Txn!$B1359="",0,Txn!$R1359)</f>
        <v>0</v>
      </c>
      <c r="K2706" s="41">
        <f>IF($A2706="","",IFERROR(VALUE(MID($A2706,6,2)),""))</f>
        <v>0</v>
      </c>
      <c r="L2706" s="39">
        <f>IF(Txn!$K1359="","","طرف مقابل — "&amp;Txn!$K1359)</f>
        <v>0</v>
      </c>
      <c r="N2706" s="42">
        <f>IF($D2706="",0,COUNTIF(BankAccts,$D2706))</f>
        <v>0</v>
      </c>
    </row>
    <row r="2707" spans="1:14">
      <c r="A2707" s="38">
        <f>IF(Txn!$B1360="","",Txn!$B1360)</f>
        <v>0</v>
      </c>
      <c r="B2707" s="38">
        <f>IF(Txn!$B1360="","",Txn!$C1360)</f>
        <v>0</v>
      </c>
      <c r="C2707" s="39">
        <f>IF(Txn!$B1360="","","تراکنش بانکی")</f>
        <v>0</v>
      </c>
      <c r="D2707" s="38">
        <f>IF(Txn!$B1360="","",IF(Txn!$X1360="","",Txn!$X1360))</f>
        <v>0</v>
      </c>
      <c r="E2707" s="39">
        <f>IF($D2707="","",IFERROR(VLOOKUP($D2707,AcctTbl,2,0),""))</f>
        <v>0</v>
      </c>
      <c r="F2707" s="39">
        <f>IF($D2707="","",IFERROR(VLOOKUP($D2707,AcctTbl,3,0),""))</f>
        <v>0</v>
      </c>
      <c r="G2707" s="39">
        <f>IF(Txn!$B1360="","",Txn!$D1360)</f>
        <v>0</v>
      </c>
      <c r="H2707" s="38">
        <f>IF(Txn!$B1360="","",Txn!$E1360)</f>
        <v>0</v>
      </c>
      <c r="I2707" s="40">
        <f>IF(Txn!$B1360="",0,Txn!$O1360)</f>
        <v>0</v>
      </c>
      <c r="J2707" s="40">
        <f>IF(Txn!$B1360="",0,Txn!$P1360)</f>
        <v>0</v>
      </c>
      <c r="K2707" s="41">
        <f>IF($A2707="","",IFERROR(VALUE(MID($A2707,6,2)),""))</f>
        <v>0</v>
      </c>
      <c r="L2707" s="39">
        <f>IF(Txn!$K1360="","",Txn!$K1360)</f>
        <v>0</v>
      </c>
      <c r="N2707" s="42">
        <f>IF($D2707="",0,COUNTIF(BankAccts,$D2707))</f>
        <v>0</v>
      </c>
    </row>
    <row r="2708" spans="1:14">
      <c r="A2708" s="38">
        <f>IF(Txn!$B1360="","",Txn!$B1360)</f>
        <v>0</v>
      </c>
      <c r="B2708" s="38">
        <f>IF(Txn!$B1360="","",Txn!$C1360)</f>
        <v>0</v>
      </c>
      <c r="C2708" s="39">
        <f>IF(Txn!$B1360="","","تراکنش بانکی")</f>
        <v>0</v>
      </c>
      <c r="D2708" s="38">
        <f>IF(Txn!$B1360="","",IF(IF(Txn!$U1360="TRF",Txn!$Y1360,Txn!$Z1360)="","",IF(Txn!$U1360="TRF",Txn!$Y1360,Txn!$Z1360)))</f>
        <v>0</v>
      </c>
      <c r="E2708" s="39">
        <f>IF($D2708="","",IFERROR(VLOOKUP($D2708,AcctTbl,2,0),""))</f>
        <v>0</v>
      </c>
      <c r="F2708" s="39">
        <f>IF($D2708="","",IFERROR(VLOOKUP($D2708,AcctTbl,3,0),""))</f>
        <v>0</v>
      </c>
      <c r="G2708" s="39">
        <f>IF(Txn!$B1360="","",Txn!$D1360)</f>
        <v>0</v>
      </c>
      <c r="H2708" s="38">
        <f>IF(Txn!$B1360="","",Txn!$E1360)</f>
        <v>0</v>
      </c>
      <c r="I2708" s="40">
        <f>IF(Txn!$B1360="",0,Txn!$Q1360)</f>
        <v>0</v>
      </c>
      <c r="J2708" s="40">
        <f>IF(Txn!$B1360="",0,Txn!$R1360)</f>
        <v>0</v>
      </c>
      <c r="K2708" s="41">
        <f>IF($A2708="","",IFERROR(VALUE(MID($A2708,6,2)),""))</f>
        <v>0</v>
      </c>
      <c r="L2708" s="39">
        <f>IF(Txn!$K1360="","","طرف مقابل — "&amp;Txn!$K1360)</f>
        <v>0</v>
      </c>
      <c r="N2708" s="42">
        <f>IF($D2708="",0,COUNTIF(BankAccts,$D2708))</f>
        <v>0</v>
      </c>
    </row>
    <row r="2709" spans="1:14">
      <c r="A2709" s="38">
        <f>IF(Txn!$B1361="","",Txn!$B1361)</f>
        <v>0</v>
      </c>
      <c r="B2709" s="38">
        <f>IF(Txn!$B1361="","",Txn!$C1361)</f>
        <v>0</v>
      </c>
      <c r="C2709" s="39">
        <f>IF(Txn!$B1361="","","تراکنش بانکی")</f>
        <v>0</v>
      </c>
      <c r="D2709" s="38">
        <f>IF(Txn!$B1361="","",IF(Txn!$X1361="","",Txn!$X1361))</f>
        <v>0</v>
      </c>
      <c r="E2709" s="39">
        <f>IF($D2709="","",IFERROR(VLOOKUP($D2709,AcctTbl,2,0),""))</f>
        <v>0</v>
      </c>
      <c r="F2709" s="39">
        <f>IF($D2709="","",IFERROR(VLOOKUP($D2709,AcctTbl,3,0),""))</f>
        <v>0</v>
      </c>
      <c r="G2709" s="39">
        <f>IF(Txn!$B1361="","",Txn!$D1361)</f>
        <v>0</v>
      </c>
      <c r="H2709" s="38">
        <f>IF(Txn!$B1361="","",Txn!$E1361)</f>
        <v>0</v>
      </c>
      <c r="I2709" s="40">
        <f>IF(Txn!$B1361="",0,Txn!$O1361)</f>
        <v>0</v>
      </c>
      <c r="J2709" s="40">
        <f>IF(Txn!$B1361="",0,Txn!$P1361)</f>
        <v>0</v>
      </c>
      <c r="K2709" s="41">
        <f>IF($A2709="","",IFERROR(VALUE(MID($A2709,6,2)),""))</f>
        <v>0</v>
      </c>
      <c r="L2709" s="39">
        <f>IF(Txn!$K1361="","",Txn!$K1361)</f>
        <v>0</v>
      </c>
      <c r="N2709" s="42">
        <f>IF($D2709="",0,COUNTIF(BankAccts,$D2709))</f>
        <v>0</v>
      </c>
    </row>
    <row r="2710" spans="1:14">
      <c r="A2710" s="38">
        <f>IF(Txn!$B1361="","",Txn!$B1361)</f>
        <v>0</v>
      </c>
      <c r="B2710" s="38">
        <f>IF(Txn!$B1361="","",Txn!$C1361)</f>
        <v>0</v>
      </c>
      <c r="C2710" s="39">
        <f>IF(Txn!$B1361="","","تراکنش بانکی")</f>
        <v>0</v>
      </c>
      <c r="D2710" s="38">
        <f>IF(Txn!$B1361="","",IF(IF(Txn!$U1361="TRF",Txn!$Y1361,Txn!$Z1361)="","",IF(Txn!$U1361="TRF",Txn!$Y1361,Txn!$Z1361)))</f>
        <v>0</v>
      </c>
      <c r="E2710" s="39">
        <f>IF($D2710="","",IFERROR(VLOOKUP($D2710,AcctTbl,2,0),""))</f>
        <v>0</v>
      </c>
      <c r="F2710" s="39">
        <f>IF($D2710="","",IFERROR(VLOOKUP($D2710,AcctTbl,3,0),""))</f>
        <v>0</v>
      </c>
      <c r="G2710" s="39">
        <f>IF(Txn!$B1361="","",Txn!$D1361)</f>
        <v>0</v>
      </c>
      <c r="H2710" s="38">
        <f>IF(Txn!$B1361="","",Txn!$E1361)</f>
        <v>0</v>
      </c>
      <c r="I2710" s="40">
        <f>IF(Txn!$B1361="",0,Txn!$Q1361)</f>
        <v>0</v>
      </c>
      <c r="J2710" s="40">
        <f>IF(Txn!$B1361="",0,Txn!$R1361)</f>
        <v>0</v>
      </c>
      <c r="K2710" s="41">
        <f>IF($A2710="","",IFERROR(VALUE(MID($A2710,6,2)),""))</f>
        <v>0</v>
      </c>
      <c r="L2710" s="39">
        <f>IF(Txn!$K1361="","","طرف مقابل — "&amp;Txn!$K1361)</f>
        <v>0</v>
      </c>
      <c r="N2710" s="42">
        <f>IF($D2710="",0,COUNTIF(BankAccts,$D2710))</f>
        <v>0</v>
      </c>
    </row>
    <row r="2711" spans="1:14">
      <c r="A2711" s="38">
        <f>IF(Txn!$B1362="","",Txn!$B1362)</f>
        <v>0</v>
      </c>
      <c r="B2711" s="38">
        <f>IF(Txn!$B1362="","",Txn!$C1362)</f>
        <v>0</v>
      </c>
      <c r="C2711" s="39">
        <f>IF(Txn!$B1362="","","تراکنش بانکی")</f>
        <v>0</v>
      </c>
      <c r="D2711" s="38">
        <f>IF(Txn!$B1362="","",IF(Txn!$X1362="","",Txn!$X1362))</f>
        <v>0</v>
      </c>
      <c r="E2711" s="39">
        <f>IF($D2711="","",IFERROR(VLOOKUP($D2711,AcctTbl,2,0),""))</f>
        <v>0</v>
      </c>
      <c r="F2711" s="39">
        <f>IF($D2711="","",IFERROR(VLOOKUP($D2711,AcctTbl,3,0),""))</f>
        <v>0</v>
      </c>
      <c r="G2711" s="39">
        <f>IF(Txn!$B1362="","",Txn!$D1362)</f>
        <v>0</v>
      </c>
      <c r="H2711" s="38">
        <f>IF(Txn!$B1362="","",Txn!$E1362)</f>
        <v>0</v>
      </c>
      <c r="I2711" s="40">
        <f>IF(Txn!$B1362="",0,Txn!$O1362)</f>
        <v>0</v>
      </c>
      <c r="J2711" s="40">
        <f>IF(Txn!$B1362="",0,Txn!$P1362)</f>
        <v>0</v>
      </c>
      <c r="K2711" s="41">
        <f>IF($A2711="","",IFERROR(VALUE(MID($A2711,6,2)),""))</f>
        <v>0</v>
      </c>
      <c r="L2711" s="39">
        <f>IF(Txn!$K1362="","",Txn!$K1362)</f>
        <v>0</v>
      </c>
      <c r="N2711" s="42">
        <f>IF($D2711="",0,COUNTIF(BankAccts,$D2711))</f>
        <v>0</v>
      </c>
    </row>
    <row r="2712" spans="1:14">
      <c r="A2712" s="38">
        <f>IF(Txn!$B1362="","",Txn!$B1362)</f>
        <v>0</v>
      </c>
      <c r="B2712" s="38">
        <f>IF(Txn!$B1362="","",Txn!$C1362)</f>
        <v>0</v>
      </c>
      <c r="C2712" s="39">
        <f>IF(Txn!$B1362="","","تراکنش بانکی")</f>
        <v>0</v>
      </c>
      <c r="D2712" s="38">
        <f>IF(Txn!$B1362="","",IF(IF(Txn!$U1362="TRF",Txn!$Y1362,Txn!$Z1362)="","",IF(Txn!$U1362="TRF",Txn!$Y1362,Txn!$Z1362)))</f>
        <v>0</v>
      </c>
      <c r="E2712" s="39">
        <f>IF($D2712="","",IFERROR(VLOOKUP($D2712,AcctTbl,2,0),""))</f>
        <v>0</v>
      </c>
      <c r="F2712" s="39">
        <f>IF($D2712="","",IFERROR(VLOOKUP($D2712,AcctTbl,3,0),""))</f>
        <v>0</v>
      </c>
      <c r="G2712" s="39">
        <f>IF(Txn!$B1362="","",Txn!$D1362)</f>
        <v>0</v>
      </c>
      <c r="H2712" s="38">
        <f>IF(Txn!$B1362="","",Txn!$E1362)</f>
        <v>0</v>
      </c>
      <c r="I2712" s="40">
        <f>IF(Txn!$B1362="",0,Txn!$Q1362)</f>
        <v>0</v>
      </c>
      <c r="J2712" s="40">
        <f>IF(Txn!$B1362="",0,Txn!$R1362)</f>
        <v>0</v>
      </c>
      <c r="K2712" s="41">
        <f>IF($A2712="","",IFERROR(VALUE(MID($A2712,6,2)),""))</f>
        <v>0</v>
      </c>
      <c r="L2712" s="39">
        <f>IF(Txn!$K1362="","","طرف مقابل — "&amp;Txn!$K1362)</f>
        <v>0</v>
      </c>
      <c r="N2712" s="42">
        <f>IF($D2712="",0,COUNTIF(BankAccts,$D2712))</f>
        <v>0</v>
      </c>
    </row>
    <row r="2713" spans="1:14">
      <c r="A2713" s="38">
        <f>IF(Txn!$B1363="","",Txn!$B1363)</f>
        <v>0</v>
      </c>
      <c r="B2713" s="38">
        <f>IF(Txn!$B1363="","",Txn!$C1363)</f>
        <v>0</v>
      </c>
      <c r="C2713" s="39">
        <f>IF(Txn!$B1363="","","تراکنش بانکی")</f>
        <v>0</v>
      </c>
      <c r="D2713" s="38">
        <f>IF(Txn!$B1363="","",IF(Txn!$X1363="","",Txn!$X1363))</f>
        <v>0</v>
      </c>
      <c r="E2713" s="39">
        <f>IF($D2713="","",IFERROR(VLOOKUP($D2713,AcctTbl,2,0),""))</f>
        <v>0</v>
      </c>
      <c r="F2713" s="39">
        <f>IF($D2713="","",IFERROR(VLOOKUP($D2713,AcctTbl,3,0),""))</f>
        <v>0</v>
      </c>
      <c r="G2713" s="39">
        <f>IF(Txn!$B1363="","",Txn!$D1363)</f>
        <v>0</v>
      </c>
      <c r="H2713" s="38">
        <f>IF(Txn!$B1363="","",Txn!$E1363)</f>
        <v>0</v>
      </c>
      <c r="I2713" s="40">
        <f>IF(Txn!$B1363="",0,Txn!$O1363)</f>
        <v>0</v>
      </c>
      <c r="J2713" s="40">
        <f>IF(Txn!$B1363="",0,Txn!$P1363)</f>
        <v>0</v>
      </c>
      <c r="K2713" s="41">
        <f>IF($A2713="","",IFERROR(VALUE(MID($A2713,6,2)),""))</f>
        <v>0</v>
      </c>
      <c r="L2713" s="39">
        <f>IF(Txn!$K1363="","",Txn!$K1363)</f>
        <v>0</v>
      </c>
      <c r="N2713" s="42">
        <f>IF($D2713="",0,COUNTIF(BankAccts,$D2713))</f>
        <v>0</v>
      </c>
    </row>
    <row r="2714" spans="1:14">
      <c r="A2714" s="38">
        <f>IF(Txn!$B1363="","",Txn!$B1363)</f>
        <v>0</v>
      </c>
      <c r="B2714" s="38">
        <f>IF(Txn!$B1363="","",Txn!$C1363)</f>
        <v>0</v>
      </c>
      <c r="C2714" s="39">
        <f>IF(Txn!$B1363="","","تراکنش بانکی")</f>
        <v>0</v>
      </c>
      <c r="D2714" s="38">
        <f>IF(Txn!$B1363="","",IF(IF(Txn!$U1363="TRF",Txn!$Y1363,Txn!$Z1363)="","",IF(Txn!$U1363="TRF",Txn!$Y1363,Txn!$Z1363)))</f>
        <v>0</v>
      </c>
      <c r="E2714" s="39">
        <f>IF($D2714="","",IFERROR(VLOOKUP($D2714,AcctTbl,2,0),""))</f>
        <v>0</v>
      </c>
      <c r="F2714" s="39">
        <f>IF($D2714="","",IFERROR(VLOOKUP($D2714,AcctTbl,3,0),""))</f>
        <v>0</v>
      </c>
      <c r="G2714" s="39">
        <f>IF(Txn!$B1363="","",Txn!$D1363)</f>
        <v>0</v>
      </c>
      <c r="H2714" s="38">
        <f>IF(Txn!$B1363="","",Txn!$E1363)</f>
        <v>0</v>
      </c>
      <c r="I2714" s="40">
        <f>IF(Txn!$B1363="",0,Txn!$Q1363)</f>
        <v>0</v>
      </c>
      <c r="J2714" s="40">
        <f>IF(Txn!$B1363="",0,Txn!$R1363)</f>
        <v>0</v>
      </c>
      <c r="K2714" s="41">
        <f>IF($A2714="","",IFERROR(VALUE(MID($A2714,6,2)),""))</f>
        <v>0</v>
      </c>
      <c r="L2714" s="39">
        <f>IF(Txn!$K1363="","","طرف مقابل — "&amp;Txn!$K1363)</f>
        <v>0</v>
      </c>
      <c r="N2714" s="42">
        <f>IF($D2714="",0,COUNTIF(BankAccts,$D2714))</f>
        <v>0</v>
      </c>
    </row>
    <row r="2715" spans="1:14">
      <c r="A2715" s="38">
        <f>IF(Txn!$B1364="","",Txn!$B1364)</f>
        <v>0</v>
      </c>
      <c r="B2715" s="38">
        <f>IF(Txn!$B1364="","",Txn!$C1364)</f>
        <v>0</v>
      </c>
      <c r="C2715" s="39">
        <f>IF(Txn!$B1364="","","تراکنش بانکی")</f>
        <v>0</v>
      </c>
      <c r="D2715" s="38">
        <f>IF(Txn!$B1364="","",IF(Txn!$X1364="","",Txn!$X1364))</f>
        <v>0</v>
      </c>
      <c r="E2715" s="39">
        <f>IF($D2715="","",IFERROR(VLOOKUP($D2715,AcctTbl,2,0),""))</f>
        <v>0</v>
      </c>
      <c r="F2715" s="39">
        <f>IF($D2715="","",IFERROR(VLOOKUP($D2715,AcctTbl,3,0),""))</f>
        <v>0</v>
      </c>
      <c r="G2715" s="39">
        <f>IF(Txn!$B1364="","",Txn!$D1364)</f>
        <v>0</v>
      </c>
      <c r="H2715" s="38">
        <f>IF(Txn!$B1364="","",Txn!$E1364)</f>
        <v>0</v>
      </c>
      <c r="I2715" s="40">
        <f>IF(Txn!$B1364="",0,Txn!$O1364)</f>
        <v>0</v>
      </c>
      <c r="J2715" s="40">
        <f>IF(Txn!$B1364="",0,Txn!$P1364)</f>
        <v>0</v>
      </c>
      <c r="K2715" s="41">
        <f>IF($A2715="","",IFERROR(VALUE(MID($A2715,6,2)),""))</f>
        <v>0</v>
      </c>
      <c r="L2715" s="39">
        <f>IF(Txn!$K1364="","",Txn!$K1364)</f>
        <v>0</v>
      </c>
      <c r="N2715" s="42">
        <f>IF($D2715="",0,COUNTIF(BankAccts,$D2715))</f>
        <v>0</v>
      </c>
    </row>
    <row r="2716" spans="1:14">
      <c r="A2716" s="38">
        <f>IF(Txn!$B1364="","",Txn!$B1364)</f>
        <v>0</v>
      </c>
      <c r="B2716" s="38">
        <f>IF(Txn!$B1364="","",Txn!$C1364)</f>
        <v>0</v>
      </c>
      <c r="C2716" s="39">
        <f>IF(Txn!$B1364="","","تراکنش بانکی")</f>
        <v>0</v>
      </c>
      <c r="D2716" s="38">
        <f>IF(Txn!$B1364="","",IF(IF(Txn!$U1364="TRF",Txn!$Y1364,Txn!$Z1364)="","",IF(Txn!$U1364="TRF",Txn!$Y1364,Txn!$Z1364)))</f>
        <v>0</v>
      </c>
      <c r="E2716" s="39">
        <f>IF($D2716="","",IFERROR(VLOOKUP($D2716,AcctTbl,2,0),""))</f>
        <v>0</v>
      </c>
      <c r="F2716" s="39">
        <f>IF($D2716="","",IFERROR(VLOOKUP($D2716,AcctTbl,3,0),""))</f>
        <v>0</v>
      </c>
      <c r="G2716" s="39">
        <f>IF(Txn!$B1364="","",Txn!$D1364)</f>
        <v>0</v>
      </c>
      <c r="H2716" s="38">
        <f>IF(Txn!$B1364="","",Txn!$E1364)</f>
        <v>0</v>
      </c>
      <c r="I2716" s="40">
        <f>IF(Txn!$B1364="",0,Txn!$Q1364)</f>
        <v>0</v>
      </c>
      <c r="J2716" s="40">
        <f>IF(Txn!$B1364="",0,Txn!$R1364)</f>
        <v>0</v>
      </c>
      <c r="K2716" s="41">
        <f>IF($A2716="","",IFERROR(VALUE(MID($A2716,6,2)),""))</f>
        <v>0</v>
      </c>
      <c r="L2716" s="39">
        <f>IF(Txn!$K1364="","","طرف مقابل — "&amp;Txn!$K1364)</f>
        <v>0</v>
      </c>
      <c r="N2716" s="42">
        <f>IF($D2716="",0,COUNTIF(BankAccts,$D2716))</f>
        <v>0</v>
      </c>
    </row>
    <row r="2717" spans="1:14">
      <c r="A2717" s="38">
        <f>IF(Txn!$B1365="","",Txn!$B1365)</f>
        <v>0</v>
      </c>
      <c r="B2717" s="38">
        <f>IF(Txn!$B1365="","",Txn!$C1365)</f>
        <v>0</v>
      </c>
      <c r="C2717" s="39">
        <f>IF(Txn!$B1365="","","تراکنش بانکی")</f>
        <v>0</v>
      </c>
      <c r="D2717" s="38">
        <f>IF(Txn!$B1365="","",IF(Txn!$X1365="","",Txn!$X1365))</f>
        <v>0</v>
      </c>
      <c r="E2717" s="39">
        <f>IF($D2717="","",IFERROR(VLOOKUP($D2717,AcctTbl,2,0),""))</f>
        <v>0</v>
      </c>
      <c r="F2717" s="39">
        <f>IF($D2717="","",IFERROR(VLOOKUP($D2717,AcctTbl,3,0),""))</f>
        <v>0</v>
      </c>
      <c r="G2717" s="39">
        <f>IF(Txn!$B1365="","",Txn!$D1365)</f>
        <v>0</v>
      </c>
      <c r="H2717" s="38">
        <f>IF(Txn!$B1365="","",Txn!$E1365)</f>
        <v>0</v>
      </c>
      <c r="I2717" s="40">
        <f>IF(Txn!$B1365="",0,Txn!$O1365)</f>
        <v>0</v>
      </c>
      <c r="J2717" s="40">
        <f>IF(Txn!$B1365="",0,Txn!$P1365)</f>
        <v>0</v>
      </c>
      <c r="K2717" s="41">
        <f>IF($A2717="","",IFERROR(VALUE(MID($A2717,6,2)),""))</f>
        <v>0</v>
      </c>
      <c r="L2717" s="39">
        <f>IF(Txn!$K1365="","",Txn!$K1365)</f>
        <v>0</v>
      </c>
      <c r="N2717" s="42">
        <f>IF($D2717="",0,COUNTIF(BankAccts,$D2717))</f>
        <v>0</v>
      </c>
    </row>
    <row r="2718" spans="1:14">
      <c r="A2718" s="38">
        <f>IF(Txn!$B1365="","",Txn!$B1365)</f>
        <v>0</v>
      </c>
      <c r="B2718" s="38">
        <f>IF(Txn!$B1365="","",Txn!$C1365)</f>
        <v>0</v>
      </c>
      <c r="C2718" s="39">
        <f>IF(Txn!$B1365="","","تراکنش بانکی")</f>
        <v>0</v>
      </c>
      <c r="D2718" s="38">
        <f>IF(Txn!$B1365="","",IF(IF(Txn!$U1365="TRF",Txn!$Y1365,Txn!$Z1365)="","",IF(Txn!$U1365="TRF",Txn!$Y1365,Txn!$Z1365)))</f>
        <v>0</v>
      </c>
      <c r="E2718" s="39">
        <f>IF($D2718="","",IFERROR(VLOOKUP($D2718,AcctTbl,2,0),""))</f>
        <v>0</v>
      </c>
      <c r="F2718" s="39">
        <f>IF($D2718="","",IFERROR(VLOOKUP($D2718,AcctTbl,3,0),""))</f>
        <v>0</v>
      </c>
      <c r="G2718" s="39">
        <f>IF(Txn!$B1365="","",Txn!$D1365)</f>
        <v>0</v>
      </c>
      <c r="H2718" s="38">
        <f>IF(Txn!$B1365="","",Txn!$E1365)</f>
        <v>0</v>
      </c>
      <c r="I2718" s="40">
        <f>IF(Txn!$B1365="",0,Txn!$Q1365)</f>
        <v>0</v>
      </c>
      <c r="J2718" s="40">
        <f>IF(Txn!$B1365="",0,Txn!$R1365)</f>
        <v>0</v>
      </c>
      <c r="K2718" s="41">
        <f>IF($A2718="","",IFERROR(VALUE(MID($A2718,6,2)),""))</f>
        <v>0</v>
      </c>
      <c r="L2718" s="39">
        <f>IF(Txn!$K1365="","","طرف مقابل — "&amp;Txn!$K1365)</f>
        <v>0</v>
      </c>
      <c r="N2718" s="42">
        <f>IF($D2718="",0,COUNTIF(BankAccts,$D2718))</f>
        <v>0</v>
      </c>
    </row>
    <row r="2719" spans="1:14">
      <c r="A2719" s="38">
        <f>IF(Txn!$B1366="","",Txn!$B1366)</f>
        <v>0</v>
      </c>
      <c r="B2719" s="38">
        <f>IF(Txn!$B1366="","",Txn!$C1366)</f>
        <v>0</v>
      </c>
      <c r="C2719" s="39">
        <f>IF(Txn!$B1366="","","تراکنش بانکی")</f>
        <v>0</v>
      </c>
      <c r="D2719" s="38">
        <f>IF(Txn!$B1366="","",IF(Txn!$X1366="","",Txn!$X1366))</f>
        <v>0</v>
      </c>
      <c r="E2719" s="39">
        <f>IF($D2719="","",IFERROR(VLOOKUP($D2719,AcctTbl,2,0),""))</f>
        <v>0</v>
      </c>
      <c r="F2719" s="39">
        <f>IF($D2719="","",IFERROR(VLOOKUP($D2719,AcctTbl,3,0),""))</f>
        <v>0</v>
      </c>
      <c r="G2719" s="39">
        <f>IF(Txn!$B1366="","",Txn!$D1366)</f>
        <v>0</v>
      </c>
      <c r="H2719" s="38">
        <f>IF(Txn!$B1366="","",Txn!$E1366)</f>
        <v>0</v>
      </c>
      <c r="I2719" s="40">
        <f>IF(Txn!$B1366="",0,Txn!$O1366)</f>
        <v>0</v>
      </c>
      <c r="J2719" s="40">
        <f>IF(Txn!$B1366="",0,Txn!$P1366)</f>
        <v>0</v>
      </c>
      <c r="K2719" s="41">
        <f>IF($A2719="","",IFERROR(VALUE(MID($A2719,6,2)),""))</f>
        <v>0</v>
      </c>
      <c r="L2719" s="39">
        <f>IF(Txn!$K1366="","",Txn!$K1366)</f>
        <v>0</v>
      </c>
      <c r="N2719" s="42">
        <f>IF($D2719="",0,COUNTIF(BankAccts,$D2719))</f>
        <v>0</v>
      </c>
    </row>
    <row r="2720" spans="1:14">
      <c r="A2720" s="38">
        <f>IF(Txn!$B1366="","",Txn!$B1366)</f>
        <v>0</v>
      </c>
      <c r="B2720" s="38">
        <f>IF(Txn!$B1366="","",Txn!$C1366)</f>
        <v>0</v>
      </c>
      <c r="C2720" s="39">
        <f>IF(Txn!$B1366="","","تراکنش بانکی")</f>
        <v>0</v>
      </c>
      <c r="D2720" s="38">
        <f>IF(Txn!$B1366="","",IF(IF(Txn!$U1366="TRF",Txn!$Y1366,Txn!$Z1366)="","",IF(Txn!$U1366="TRF",Txn!$Y1366,Txn!$Z1366)))</f>
        <v>0</v>
      </c>
      <c r="E2720" s="39">
        <f>IF($D2720="","",IFERROR(VLOOKUP($D2720,AcctTbl,2,0),""))</f>
        <v>0</v>
      </c>
      <c r="F2720" s="39">
        <f>IF($D2720="","",IFERROR(VLOOKUP($D2720,AcctTbl,3,0),""))</f>
        <v>0</v>
      </c>
      <c r="G2720" s="39">
        <f>IF(Txn!$B1366="","",Txn!$D1366)</f>
        <v>0</v>
      </c>
      <c r="H2720" s="38">
        <f>IF(Txn!$B1366="","",Txn!$E1366)</f>
        <v>0</v>
      </c>
      <c r="I2720" s="40">
        <f>IF(Txn!$B1366="",0,Txn!$Q1366)</f>
        <v>0</v>
      </c>
      <c r="J2720" s="40">
        <f>IF(Txn!$B1366="",0,Txn!$R1366)</f>
        <v>0</v>
      </c>
      <c r="K2720" s="41">
        <f>IF($A2720="","",IFERROR(VALUE(MID($A2720,6,2)),""))</f>
        <v>0</v>
      </c>
      <c r="L2720" s="39">
        <f>IF(Txn!$K1366="","","طرف مقابل — "&amp;Txn!$K1366)</f>
        <v>0</v>
      </c>
      <c r="N2720" s="42">
        <f>IF($D2720="",0,COUNTIF(BankAccts,$D2720))</f>
        <v>0</v>
      </c>
    </row>
    <row r="2721" spans="1:14">
      <c r="A2721" s="38">
        <f>IF(Txn!$B1367="","",Txn!$B1367)</f>
        <v>0</v>
      </c>
      <c r="B2721" s="38">
        <f>IF(Txn!$B1367="","",Txn!$C1367)</f>
        <v>0</v>
      </c>
      <c r="C2721" s="39">
        <f>IF(Txn!$B1367="","","تراکنش بانکی")</f>
        <v>0</v>
      </c>
      <c r="D2721" s="38">
        <f>IF(Txn!$B1367="","",IF(Txn!$X1367="","",Txn!$X1367))</f>
        <v>0</v>
      </c>
      <c r="E2721" s="39">
        <f>IF($D2721="","",IFERROR(VLOOKUP($D2721,AcctTbl,2,0),""))</f>
        <v>0</v>
      </c>
      <c r="F2721" s="39">
        <f>IF($D2721="","",IFERROR(VLOOKUP($D2721,AcctTbl,3,0),""))</f>
        <v>0</v>
      </c>
      <c r="G2721" s="39">
        <f>IF(Txn!$B1367="","",Txn!$D1367)</f>
        <v>0</v>
      </c>
      <c r="H2721" s="38">
        <f>IF(Txn!$B1367="","",Txn!$E1367)</f>
        <v>0</v>
      </c>
      <c r="I2721" s="40">
        <f>IF(Txn!$B1367="",0,Txn!$O1367)</f>
        <v>0</v>
      </c>
      <c r="J2721" s="40">
        <f>IF(Txn!$B1367="",0,Txn!$P1367)</f>
        <v>0</v>
      </c>
      <c r="K2721" s="41">
        <f>IF($A2721="","",IFERROR(VALUE(MID($A2721,6,2)),""))</f>
        <v>0</v>
      </c>
      <c r="L2721" s="39">
        <f>IF(Txn!$K1367="","",Txn!$K1367)</f>
        <v>0</v>
      </c>
      <c r="N2721" s="42">
        <f>IF($D2721="",0,COUNTIF(BankAccts,$D2721))</f>
        <v>0</v>
      </c>
    </row>
    <row r="2722" spans="1:14">
      <c r="A2722" s="38">
        <f>IF(Txn!$B1367="","",Txn!$B1367)</f>
        <v>0</v>
      </c>
      <c r="B2722" s="38">
        <f>IF(Txn!$B1367="","",Txn!$C1367)</f>
        <v>0</v>
      </c>
      <c r="C2722" s="39">
        <f>IF(Txn!$B1367="","","تراکنش بانکی")</f>
        <v>0</v>
      </c>
      <c r="D2722" s="38">
        <f>IF(Txn!$B1367="","",IF(IF(Txn!$U1367="TRF",Txn!$Y1367,Txn!$Z1367)="","",IF(Txn!$U1367="TRF",Txn!$Y1367,Txn!$Z1367)))</f>
        <v>0</v>
      </c>
      <c r="E2722" s="39">
        <f>IF($D2722="","",IFERROR(VLOOKUP($D2722,AcctTbl,2,0),""))</f>
        <v>0</v>
      </c>
      <c r="F2722" s="39">
        <f>IF($D2722="","",IFERROR(VLOOKUP($D2722,AcctTbl,3,0),""))</f>
        <v>0</v>
      </c>
      <c r="G2722" s="39">
        <f>IF(Txn!$B1367="","",Txn!$D1367)</f>
        <v>0</v>
      </c>
      <c r="H2722" s="38">
        <f>IF(Txn!$B1367="","",Txn!$E1367)</f>
        <v>0</v>
      </c>
      <c r="I2722" s="40">
        <f>IF(Txn!$B1367="",0,Txn!$Q1367)</f>
        <v>0</v>
      </c>
      <c r="J2722" s="40">
        <f>IF(Txn!$B1367="",0,Txn!$R1367)</f>
        <v>0</v>
      </c>
      <c r="K2722" s="41">
        <f>IF($A2722="","",IFERROR(VALUE(MID($A2722,6,2)),""))</f>
        <v>0</v>
      </c>
      <c r="L2722" s="39">
        <f>IF(Txn!$K1367="","","طرف مقابل — "&amp;Txn!$K1367)</f>
        <v>0</v>
      </c>
      <c r="N2722" s="42">
        <f>IF($D2722="",0,COUNTIF(BankAccts,$D2722))</f>
        <v>0</v>
      </c>
    </row>
    <row r="2723" spans="1:14">
      <c r="A2723" s="38">
        <f>IF(Txn!$B1368="","",Txn!$B1368)</f>
        <v>0</v>
      </c>
      <c r="B2723" s="38">
        <f>IF(Txn!$B1368="","",Txn!$C1368)</f>
        <v>0</v>
      </c>
      <c r="C2723" s="39">
        <f>IF(Txn!$B1368="","","تراکنش بانکی")</f>
        <v>0</v>
      </c>
      <c r="D2723" s="38">
        <f>IF(Txn!$B1368="","",IF(Txn!$X1368="","",Txn!$X1368))</f>
        <v>0</v>
      </c>
      <c r="E2723" s="39">
        <f>IF($D2723="","",IFERROR(VLOOKUP($D2723,AcctTbl,2,0),""))</f>
        <v>0</v>
      </c>
      <c r="F2723" s="39">
        <f>IF($D2723="","",IFERROR(VLOOKUP($D2723,AcctTbl,3,0),""))</f>
        <v>0</v>
      </c>
      <c r="G2723" s="39">
        <f>IF(Txn!$B1368="","",Txn!$D1368)</f>
        <v>0</v>
      </c>
      <c r="H2723" s="38">
        <f>IF(Txn!$B1368="","",Txn!$E1368)</f>
        <v>0</v>
      </c>
      <c r="I2723" s="40">
        <f>IF(Txn!$B1368="",0,Txn!$O1368)</f>
        <v>0</v>
      </c>
      <c r="J2723" s="40">
        <f>IF(Txn!$B1368="",0,Txn!$P1368)</f>
        <v>0</v>
      </c>
      <c r="K2723" s="41">
        <f>IF($A2723="","",IFERROR(VALUE(MID($A2723,6,2)),""))</f>
        <v>0</v>
      </c>
      <c r="L2723" s="39">
        <f>IF(Txn!$K1368="","",Txn!$K1368)</f>
        <v>0</v>
      </c>
      <c r="N2723" s="42">
        <f>IF($D2723="",0,COUNTIF(BankAccts,$D2723))</f>
        <v>0</v>
      </c>
    </row>
    <row r="2724" spans="1:14">
      <c r="A2724" s="38">
        <f>IF(Txn!$B1368="","",Txn!$B1368)</f>
        <v>0</v>
      </c>
      <c r="B2724" s="38">
        <f>IF(Txn!$B1368="","",Txn!$C1368)</f>
        <v>0</v>
      </c>
      <c r="C2724" s="39">
        <f>IF(Txn!$B1368="","","تراکنش بانکی")</f>
        <v>0</v>
      </c>
      <c r="D2724" s="38">
        <f>IF(Txn!$B1368="","",IF(IF(Txn!$U1368="TRF",Txn!$Y1368,Txn!$Z1368)="","",IF(Txn!$U1368="TRF",Txn!$Y1368,Txn!$Z1368)))</f>
        <v>0</v>
      </c>
      <c r="E2724" s="39">
        <f>IF($D2724="","",IFERROR(VLOOKUP($D2724,AcctTbl,2,0),""))</f>
        <v>0</v>
      </c>
      <c r="F2724" s="39">
        <f>IF($D2724="","",IFERROR(VLOOKUP($D2724,AcctTbl,3,0),""))</f>
        <v>0</v>
      </c>
      <c r="G2724" s="39">
        <f>IF(Txn!$B1368="","",Txn!$D1368)</f>
        <v>0</v>
      </c>
      <c r="H2724" s="38">
        <f>IF(Txn!$B1368="","",Txn!$E1368)</f>
        <v>0</v>
      </c>
      <c r="I2724" s="40">
        <f>IF(Txn!$B1368="",0,Txn!$Q1368)</f>
        <v>0</v>
      </c>
      <c r="J2724" s="40">
        <f>IF(Txn!$B1368="",0,Txn!$R1368)</f>
        <v>0</v>
      </c>
      <c r="K2724" s="41">
        <f>IF($A2724="","",IFERROR(VALUE(MID($A2724,6,2)),""))</f>
        <v>0</v>
      </c>
      <c r="L2724" s="39">
        <f>IF(Txn!$K1368="","","طرف مقابل — "&amp;Txn!$K1368)</f>
        <v>0</v>
      </c>
      <c r="N2724" s="42">
        <f>IF($D2724="",0,COUNTIF(BankAccts,$D2724))</f>
        <v>0</v>
      </c>
    </row>
    <row r="2725" spans="1:14">
      <c r="A2725" s="38">
        <f>IF(Txn!$B1369="","",Txn!$B1369)</f>
        <v>0</v>
      </c>
      <c r="B2725" s="38">
        <f>IF(Txn!$B1369="","",Txn!$C1369)</f>
        <v>0</v>
      </c>
      <c r="C2725" s="39">
        <f>IF(Txn!$B1369="","","تراکنش بانکی")</f>
        <v>0</v>
      </c>
      <c r="D2725" s="38">
        <f>IF(Txn!$B1369="","",IF(Txn!$X1369="","",Txn!$X1369))</f>
        <v>0</v>
      </c>
      <c r="E2725" s="39">
        <f>IF($D2725="","",IFERROR(VLOOKUP($D2725,AcctTbl,2,0),""))</f>
        <v>0</v>
      </c>
      <c r="F2725" s="39">
        <f>IF($D2725="","",IFERROR(VLOOKUP($D2725,AcctTbl,3,0),""))</f>
        <v>0</v>
      </c>
      <c r="G2725" s="39">
        <f>IF(Txn!$B1369="","",Txn!$D1369)</f>
        <v>0</v>
      </c>
      <c r="H2725" s="38">
        <f>IF(Txn!$B1369="","",Txn!$E1369)</f>
        <v>0</v>
      </c>
      <c r="I2725" s="40">
        <f>IF(Txn!$B1369="",0,Txn!$O1369)</f>
        <v>0</v>
      </c>
      <c r="J2725" s="40">
        <f>IF(Txn!$B1369="",0,Txn!$P1369)</f>
        <v>0</v>
      </c>
      <c r="K2725" s="41">
        <f>IF($A2725="","",IFERROR(VALUE(MID($A2725,6,2)),""))</f>
        <v>0</v>
      </c>
      <c r="L2725" s="39">
        <f>IF(Txn!$K1369="","",Txn!$K1369)</f>
        <v>0</v>
      </c>
      <c r="N2725" s="42">
        <f>IF($D2725="",0,COUNTIF(BankAccts,$D2725))</f>
        <v>0</v>
      </c>
    </row>
    <row r="2726" spans="1:14">
      <c r="A2726" s="38">
        <f>IF(Txn!$B1369="","",Txn!$B1369)</f>
        <v>0</v>
      </c>
      <c r="B2726" s="38">
        <f>IF(Txn!$B1369="","",Txn!$C1369)</f>
        <v>0</v>
      </c>
      <c r="C2726" s="39">
        <f>IF(Txn!$B1369="","","تراکنش بانکی")</f>
        <v>0</v>
      </c>
      <c r="D2726" s="38">
        <f>IF(Txn!$B1369="","",IF(IF(Txn!$U1369="TRF",Txn!$Y1369,Txn!$Z1369)="","",IF(Txn!$U1369="TRF",Txn!$Y1369,Txn!$Z1369)))</f>
        <v>0</v>
      </c>
      <c r="E2726" s="39">
        <f>IF($D2726="","",IFERROR(VLOOKUP($D2726,AcctTbl,2,0),""))</f>
        <v>0</v>
      </c>
      <c r="F2726" s="39">
        <f>IF($D2726="","",IFERROR(VLOOKUP($D2726,AcctTbl,3,0),""))</f>
        <v>0</v>
      </c>
      <c r="G2726" s="39">
        <f>IF(Txn!$B1369="","",Txn!$D1369)</f>
        <v>0</v>
      </c>
      <c r="H2726" s="38">
        <f>IF(Txn!$B1369="","",Txn!$E1369)</f>
        <v>0</v>
      </c>
      <c r="I2726" s="40">
        <f>IF(Txn!$B1369="",0,Txn!$Q1369)</f>
        <v>0</v>
      </c>
      <c r="J2726" s="40">
        <f>IF(Txn!$B1369="",0,Txn!$R1369)</f>
        <v>0</v>
      </c>
      <c r="K2726" s="41">
        <f>IF($A2726="","",IFERROR(VALUE(MID($A2726,6,2)),""))</f>
        <v>0</v>
      </c>
      <c r="L2726" s="39">
        <f>IF(Txn!$K1369="","","طرف مقابل — "&amp;Txn!$K1369)</f>
        <v>0</v>
      </c>
      <c r="N2726" s="42">
        <f>IF($D2726="",0,COUNTIF(BankAccts,$D2726))</f>
        <v>0</v>
      </c>
    </row>
    <row r="2727" spans="1:14">
      <c r="A2727" s="38">
        <f>IF(Txn!$B1370="","",Txn!$B1370)</f>
        <v>0</v>
      </c>
      <c r="B2727" s="38">
        <f>IF(Txn!$B1370="","",Txn!$C1370)</f>
        <v>0</v>
      </c>
      <c r="C2727" s="39">
        <f>IF(Txn!$B1370="","","تراکنش بانکی")</f>
        <v>0</v>
      </c>
      <c r="D2727" s="38">
        <f>IF(Txn!$B1370="","",IF(Txn!$X1370="","",Txn!$X1370))</f>
        <v>0</v>
      </c>
      <c r="E2727" s="39">
        <f>IF($D2727="","",IFERROR(VLOOKUP($D2727,AcctTbl,2,0),""))</f>
        <v>0</v>
      </c>
      <c r="F2727" s="39">
        <f>IF($D2727="","",IFERROR(VLOOKUP($D2727,AcctTbl,3,0),""))</f>
        <v>0</v>
      </c>
      <c r="G2727" s="39">
        <f>IF(Txn!$B1370="","",Txn!$D1370)</f>
        <v>0</v>
      </c>
      <c r="H2727" s="38">
        <f>IF(Txn!$B1370="","",Txn!$E1370)</f>
        <v>0</v>
      </c>
      <c r="I2727" s="40">
        <f>IF(Txn!$B1370="",0,Txn!$O1370)</f>
        <v>0</v>
      </c>
      <c r="J2727" s="40">
        <f>IF(Txn!$B1370="",0,Txn!$P1370)</f>
        <v>0</v>
      </c>
      <c r="K2727" s="41">
        <f>IF($A2727="","",IFERROR(VALUE(MID($A2727,6,2)),""))</f>
        <v>0</v>
      </c>
      <c r="L2727" s="39">
        <f>IF(Txn!$K1370="","",Txn!$K1370)</f>
        <v>0</v>
      </c>
      <c r="N2727" s="42">
        <f>IF($D2727="",0,COUNTIF(BankAccts,$D2727))</f>
        <v>0</v>
      </c>
    </row>
    <row r="2728" spans="1:14">
      <c r="A2728" s="38">
        <f>IF(Txn!$B1370="","",Txn!$B1370)</f>
        <v>0</v>
      </c>
      <c r="B2728" s="38">
        <f>IF(Txn!$B1370="","",Txn!$C1370)</f>
        <v>0</v>
      </c>
      <c r="C2728" s="39">
        <f>IF(Txn!$B1370="","","تراکنش بانکی")</f>
        <v>0</v>
      </c>
      <c r="D2728" s="38">
        <f>IF(Txn!$B1370="","",IF(IF(Txn!$U1370="TRF",Txn!$Y1370,Txn!$Z1370)="","",IF(Txn!$U1370="TRF",Txn!$Y1370,Txn!$Z1370)))</f>
        <v>0</v>
      </c>
      <c r="E2728" s="39">
        <f>IF($D2728="","",IFERROR(VLOOKUP($D2728,AcctTbl,2,0),""))</f>
        <v>0</v>
      </c>
      <c r="F2728" s="39">
        <f>IF($D2728="","",IFERROR(VLOOKUP($D2728,AcctTbl,3,0),""))</f>
        <v>0</v>
      </c>
      <c r="G2728" s="39">
        <f>IF(Txn!$B1370="","",Txn!$D1370)</f>
        <v>0</v>
      </c>
      <c r="H2728" s="38">
        <f>IF(Txn!$B1370="","",Txn!$E1370)</f>
        <v>0</v>
      </c>
      <c r="I2728" s="40">
        <f>IF(Txn!$B1370="",0,Txn!$Q1370)</f>
        <v>0</v>
      </c>
      <c r="J2728" s="40">
        <f>IF(Txn!$B1370="",0,Txn!$R1370)</f>
        <v>0</v>
      </c>
      <c r="K2728" s="41">
        <f>IF($A2728="","",IFERROR(VALUE(MID($A2728,6,2)),""))</f>
        <v>0</v>
      </c>
      <c r="L2728" s="39">
        <f>IF(Txn!$K1370="","","طرف مقابل — "&amp;Txn!$K1370)</f>
        <v>0</v>
      </c>
      <c r="N2728" s="42">
        <f>IF($D2728="",0,COUNTIF(BankAccts,$D2728))</f>
        <v>0</v>
      </c>
    </row>
    <row r="2729" spans="1:14">
      <c r="A2729" s="38">
        <f>IF(Txn!$B1371="","",Txn!$B1371)</f>
        <v>0</v>
      </c>
      <c r="B2729" s="38">
        <f>IF(Txn!$B1371="","",Txn!$C1371)</f>
        <v>0</v>
      </c>
      <c r="C2729" s="39">
        <f>IF(Txn!$B1371="","","تراکنش بانکی")</f>
        <v>0</v>
      </c>
      <c r="D2729" s="38">
        <f>IF(Txn!$B1371="","",IF(Txn!$X1371="","",Txn!$X1371))</f>
        <v>0</v>
      </c>
      <c r="E2729" s="39">
        <f>IF($D2729="","",IFERROR(VLOOKUP($D2729,AcctTbl,2,0),""))</f>
        <v>0</v>
      </c>
      <c r="F2729" s="39">
        <f>IF($D2729="","",IFERROR(VLOOKUP($D2729,AcctTbl,3,0),""))</f>
        <v>0</v>
      </c>
      <c r="G2729" s="39">
        <f>IF(Txn!$B1371="","",Txn!$D1371)</f>
        <v>0</v>
      </c>
      <c r="H2729" s="38">
        <f>IF(Txn!$B1371="","",Txn!$E1371)</f>
        <v>0</v>
      </c>
      <c r="I2729" s="40">
        <f>IF(Txn!$B1371="",0,Txn!$O1371)</f>
        <v>0</v>
      </c>
      <c r="J2729" s="40">
        <f>IF(Txn!$B1371="",0,Txn!$P1371)</f>
        <v>0</v>
      </c>
      <c r="K2729" s="41">
        <f>IF($A2729="","",IFERROR(VALUE(MID($A2729,6,2)),""))</f>
        <v>0</v>
      </c>
      <c r="L2729" s="39">
        <f>IF(Txn!$K1371="","",Txn!$K1371)</f>
        <v>0</v>
      </c>
      <c r="N2729" s="42">
        <f>IF($D2729="",0,COUNTIF(BankAccts,$D2729))</f>
        <v>0</v>
      </c>
    </row>
    <row r="2730" spans="1:14">
      <c r="A2730" s="38">
        <f>IF(Txn!$B1371="","",Txn!$B1371)</f>
        <v>0</v>
      </c>
      <c r="B2730" s="38">
        <f>IF(Txn!$B1371="","",Txn!$C1371)</f>
        <v>0</v>
      </c>
      <c r="C2730" s="39">
        <f>IF(Txn!$B1371="","","تراکنش بانکی")</f>
        <v>0</v>
      </c>
      <c r="D2730" s="38">
        <f>IF(Txn!$B1371="","",IF(IF(Txn!$U1371="TRF",Txn!$Y1371,Txn!$Z1371)="","",IF(Txn!$U1371="TRF",Txn!$Y1371,Txn!$Z1371)))</f>
        <v>0</v>
      </c>
      <c r="E2730" s="39">
        <f>IF($D2730="","",IFERROR(VLOOKUP($D2730,AcctTbl,2,0),""))</f>
        <v>0</v>
      </c>
      <c r="F2730" s="39">
        <f>IF($D2730="","",IFERROR(VLOOKUP($D2730,AcctTbl,3,0),""))</f>
        <v>0</v>
      </c>
      <c r="G2730" s="39">
        <f>IF(Txn!$B1371="","",Txn!$D1371)</f>
        <v>0</v>
      </c>
      <c r="H2730" s="38">
        <f>IF(Txn!$B1371="","",Txn!$E1371)</f>
        <v>0</v>
      </c>
      <c r="I2730" s="40">
        <f>IF(Txn!$B1371="",0,Txn!$Q1371)</f>
        <v>0</v>
      </c>
      <c r="J2730" s="40">
        <f>IF(Txn!$B1371="",0,Txn!$R1371)</f>
        <v>0</v>
      </c>
      <c r="K2730" s="41">
        <f>IF($A2730="","",IFERROR(VALUE(MID($A2730,6,2)),""))</f>
        <v>0</v>
      </c>
      <c r="L2730" s="39">
        <f>IF(Txn!$K1371="","","طرف مقابل — "&amp;Txn!$K1371)</f>
        <v>0</v>
      </c>
      <c r="N2730" s="42">
        <f>IF($D2730="",0,COUNTIF(BankAccts,$D2730))</f>
        <v>0</v>
      </c>
    </row>
    <row r="2731" spans="1:14">
      <c r="A2731" s="38">
        <f>IF(Txn!$B1372="","",Txn!$B1372)</f>
        <v>0</v>
      </c>
      <c r="B2731" s="38">
        <f>IF(Txn!$B1372="","",Txn!$C1372)</f>
        <v>0</v>
      </c>
      <c r="C2731" s="39">
        <f>IF(Txn!$B1372="","","تراکنش بانکی")</f>
        <v>0</v>
      </c>
      <c r="D2731" s="38">
        <f>IF(Txn!$B1372="","",IF(Txn!$X1372="","",Txn!$X1372))</f>
        <v>0</v>
      </c>
      <c r="E2731" s="39">
        <f>IF($D2731="","",IFERROR(VLOOKUP($D2731,AcctTbl,2,0),""))</f>
        <v>0</v>
      </c>
      <c r="F2731" s="39">
        <f>IF($D2731="","",IFERROR(VLOOKUP($D2731,AcctTbl,3,0),""))</f>
        <v>0</v>
      </c>
      <c r="G2731" s="39">
        <f>IF(Txn!$B1372="","",Txn!$D1372)</f>
        <v>0</v>
      </c>
      <c r="H2731" s="38">
        <f>IF(Txn!$B1372="","",Txn!$E1372)</f>
        <v>0</v>
      </c>
      <c r="I2731" s="40">
        <f>IF(Txn!$B1372="",0,Txn!$O1372)</f>
        <v>0</v>
      </c>
      <c r="J2731" s="40">
        <f>IF(Txn!$B1372="",0,Txn!$P1372)</f>
        <v>0</v>
      </c>
      <c r="K2731" s="41">
        <f>IF($A2731="","",IFERROR(VALUE(MID($A2731,6,2)),""))</f>
        <v>0</v>
      </c>
      <c r="L2731" s="39">
        <f>IF(Txn!$K1372="","",Txn!$K1372)</f>
        <v>0</v>
      </c>
      <c r="N2731" s="42">
        <f>IF($D2731="",0,COUNTIF(BankAccts,$D2731))</f>
        <v>0</v>
      </c>
    </row>
    <row r="2732" spans="1:14">
      <c r="A2732" s="38">
        <f>IF(Txn!$B1372="","",Txn!$B1372)</f>
        <v>0</v>
      </c>
      <c r="B2732" s="38">
        <f>IF(Txn!$B1372="","",Txn!$C1372)</f>
        <v>0</v>
      </c>
      <c r="C2732" s="39">
        <f>IF(Txn!$B1372="","","تراکنش بانکی")</f>
        <v>0</v>
      </c>
      <c r="D2732" s="38">
        <f>IF(Txn!$B1372="","",IF(IF(Txn!$U1372="TRF",Txn!$Y1372,Txn!$Z1372)="","",IF(Txn!$U1372="TRF",Txn!$Y1372,Txn!$Z1372)))</f>
        <v>0</v>
      </c>
      <c r="E2732" s="39">
        <f>IF($D2732="","",IFERROR(VLOOKUP($D2732,AcctTbl,2,0),""))</f>
        <v>0</v>
      </c>
      <c r="F2732" s="39">
        <f>IF($D2732="","",IFERROR(VLOOKUP($D2732,AcctTbl,3,0),""))</f>
        <v>0</v>
      </c>
      <c r="G2732" s="39">
        <f>IF(Txn!$B1372="","",Txn!$D1372)</f>
        <v>0</v>
      </c>
      <c r="H2732" s="38">
        <f>IF(Txn!$B1372="","",Txn!$E1372)</f>
        <v>0</v>
      </c>
      <c r="I2732" s="40">
        <f>IF(Txn!$B1372="",0,Txn!$Q1372)</f>
        <v>0</v>
      </c>
      <c r="J2732" s="40">
        <f>IF(Txn!$B1372="",0,Txn!$R1372)</f>
        <v>0</v>
      </c>
      <c r="K2732" s="41">
        <f>IF($A2732="","",IFERROR(VALUE(MID($A2732,6,2)),""))</f>
        <v>0</v>
      </c>
      <c r="L2732" s="39">
        <f>IF(Txn!$K1372="","","طرف مقابل — "&amp;Txn!$K1372)</f>
        <v>0</v>
      </c>
      <c r="N2732" s="42">
        <f>IF($D2732="",0,COUNTIF(BankAccts,$D2732))</f>
        <v>0</v>
      </c>
    </row>
    <row r="2733" spans="1:14">
      <c r="A2733" s="38">
        <f>IF(Txn!$B1373="","",Txn!$B1373)</f>
        <v>0</v>
      </c>
      <c r="B2733" s="38">
        <f>IF(Txn!$B1373="","",Txn!$C1373)</f>
        <v>0</v>
      </c>
      <c r="C2733" s="39">
        <f>IF(Txn!$B1373="","","تراکنش بانکی")</f>
        <v>0</v>
      </c>
      <c r="D2733" s="38">
        <f>IF(Txn!$B1373="","",IF(Txn!$X1373="","",Txn!$X1373))</f>
        <v>0</v>
      </c>
      <c r="E2733" s="39">
        <f>IF($D2733="","",IFERROR(VLOOKUP($D2733,AcctTbl,2,0),""))</f>
        <v>0</v>
      </c>
      <c r="F2733" s="39">
        <f>IF($D2733="","",IFERROR(VLOOKUP($D2733,AcctTbl,3,0),""))</f>
        <v>0</v>
      </c>
      <c r="G2733" s="39">
        <f>IF(Txn!$B1373="","",Txn!$D1373)</f>
        <v>0</v>
      </c>
      <c r="H2733" s="38">
        <f>IF(Txn!$B1373="","",Txn!$E1373)</f>
        <v>0</v>
      </c>
      <c r="I2733" s="40">
        <f>IF(Txn!$B1373="",0,Txn!$O1373)</f>
        <v>0</v>
      </c>
      <c r="J2733" s="40">
        <f>IF(Txn!$B1373="",0,Txn!$P1373)</f>
        <v>0</v>
      </c>
      <c r="K2733" s="41">
        <f>IF($A2733="","",IFERROR(VALUE(MID($A2733,6,2)),""))</f>
        <v>0</v>
      </c>
      <c r="L2733" s="39">
        <f>IF(Txn!$K1373="","",Txn!$K1373)</f>
        <v>0</v>
      </c>
      <c r="N2733" s="42">
        <f>IF($D2733="",0,COUNTIF(BankAccts,$D2733))</f>
        <v>0</v>
      </c>
    </row>
    <row r="2734" spans="1:14">
      <c r="A2734" s="38">
        <f>IF(Txn!$B1373="","",Txn!$B1373)</f>
        <v>0</v>
      </c>
      <c r="B2734" s="38">
        <f>IF(Txn!$B1373="","",Txn!$C1373)</f>
        <v>0</v>
      </c>
      <c r="C2734" s="39">
        <f>IF(Txn!$B1373="","","تراکنش بانکی")</f>
        <v>0</v>
      </c>
      <c r="D2734" s="38">
        <f>IF(Txn!$B1373="","",IF(IF(Txn!$U1373="TRF",Txn!$Y1373,Txn!$Z1373)="","",IF(Txn!$U1373="TRF",Txn!$Y1373,Txn!$Z1373)))</f>
        <v>0</v>
      </c>
      <c r="E2734" s="39">
        <f>IF($D2734="","",IFERROR(VLOOKUP($D2734,AcctTbl,2,0),""))</f>
        <v>0</v>
      </c>
      <c r="F2734" s="39">
        <f>IF($D2734="","",IFERROR(VLOOKUP($D2734,AcctTbl,3,0),""))</f>
        <v>0</v>
      </c>
      <c r="G2734" s="39">
        <f>IF(Txn!$B1373="","",Txn!$D1373)</f>
        <v>0</v>
      </c>
      <c r="H2734" s="38">
        <f>IF(Txn!$B1373="","",Txn!$E1373)</f>
        <v>0</v>
      </c>
      <c r="I2734" s="40">
        <f>IF(Txn!$B1373="",0,Txn!$Q1373)</f>
        <v>0</v>
      </c>
      <c r="J2734" s="40">
        <f>IF(Txn!$B1373="",0,Txn!$R1373)</f>
        <v>0</v>
      </c>
      <c r="K2734" s="41">
        <f>IF($A2734="","",IFERROR(VALUE(MID($A2734,6,2)),""))</f>
        <v>0</v>
      </c>
      <c r="L2734" s="39">
        <f>IF(Txn!$K1373="","","طرف مقابل — "&amp;Txn!$K1373)</f>
        <v>0</v>
      </c>
      <c r="N2734" s="42">
        <f>IF($D2734="",0,COUNTIF(BankAccts,$D2734))</f>
        <v>0</v>
      </c>
    </row>
    <row r="2735" spans="1:14">
      <c r="A2735" s="38">
        <f>IF(Txn!$B1374="","",Txn!$B1374)</f>
        <v>0</v>
      </c>
      <c r="B2735" s="38">
        <f>IF(Txn!$B1374="","",Txn!$C1374)</f>
        <v>0</v>
      </c>
      <c r="C2735" s="39">
        <f>IF(Txn!$B1374="","","تراکنش بانکی")</f>
        <v>0</v>
      </c>
      <c r="D2735" s="38">
        <f>IF(Txn!$B1374="","",IF(Txn!$X1374="","",Txn!$X1374))</f>
        <v>0</v>
      </c>
      <c r="E2735" s="39">
        <f>IF($D2735="","",IFERROR(VLOOKUP($D2735,AcctTbl,2,0),""))</f>
        <v>0</v>
      </c>
      <c r="F2735" s="39">
        <f>IF($D2735="","",IFERROR(VLOOKUP($D2735,AcctTbl,3,0),""))</f>
        <v>0</v>
      </c>
      <c r="G2735" s="39">
        <f>IF(Txn!$B1374="","",Txn!$D1374)</f>
        <v>0</v>
      </c>
      <c r="H2735" s="38">
        <f>IF(Txn!$B1374="","",Txn!$E1374)</f>
        <v>0</v>
      </c>
      <c r="I2735" s="40">
        <f>IF(Txn!$B1374="",0,Txn!$O1374)</f>
        <v>0</v>
      </c>
      <c r="J2735" s="40">
        <f>IF(Txn!$B1374="",0,Txn!$P1374)</f>
        <v>0</v>
      </c>
      <c r="K2735" s="41">
        <f>IF($A2735="","",IFERROR(VALUE(MID($A2735,6,2)),""))</f>
        <v>0</v>
      </c>
      <c r="L2735" s="39">
        <f>IF(Txn!$K1374="","",Txn!$K1374)</f>
        <v>0</v>
      </c>
      <c r="N2735" s="42">
        <f>IF($D2735="",0,COUNTIF(BankAccts,$D2735))</f>
        <v>0</v>
      </c>
    </row>
    <row r="2736" spans="1:14">
      <c r="A2736" s="38">
        <f>IF(Txn!$B1374="","",Txn!$B1374)</f>
        <v>0</v>
      </c>
      <c r="B2736" s="38">
        <f>IF(Txn!$B1374="","",Txn!$C1374)</f>
        <v>0</v>
      </c>
      <c r="C2736" s="39">
        <f>IF(Txn!$B1374="","","تراکنش بانکی")</f>
        <v>0</v>
      </c>
      <c r="D2736" s="38">
        <f>IF(Txn!$B1374="","",IF(IF(Txn!$U1374="TRF",Txn!$Y1374,Txn!$Z1374)="","",IF(Txn!$U1374="TRF",Txn!$Y1374,Txn!$Z1374)))</f>
        <v>0</v>
      </c>
      <c r="E2736" s="39">
        <f>IF($D2736="","",IFERROR(VLOOKUP($D2736,AcctTbl,2,0),""))</f>
        <v>0</v>
      </c>
      <c r="F2736" s="39">
        <f>IF($D2736="","",IFERROR(VLOOKUP($D2736,AcctTbl,3,0),""))</f>
        <v>0</v>
      </c>
      <c r="G2736" s="39">
        <f>IF(Txn!$B1374="","",Txn!$D1374)</f>
        <v>0</v>
      </c>
      <c r="H2736" s="38">
        <f>IF(Txn!$B1374="","",Txn!$E1374)</f>
        <v>0</v>
      </c>
      <c r="I2736" s="40">
        <f>IF(Txn!$B1374="",0,Txn!$Q1374)</f>
        <v>0</v>
      </c>
      <c r="J2736" s="40">
        <f>IF(Txn!$B1374="",0,Txn!$R1374)</f>
        <v>0</v>
      </c>
      <c r="K2736" s="41">
        <f>IF($A2736="","",IFERROR(VALUE(MID($A2736,6,2)),""))</f>
        <v>0</v>
      </c>
      <c r="L2736" s="39">
        <f>IF(Txn!$K1374="","","طرف مقابل — "&amp;Txn!$K1374)</f>
        <v>0</v>
      </c>
      <c r="N2736" s="42">
        <f>IF($D2736="",0,COUNTIF(BankAccts,$D2736))</f>
        <v>0</v>
      </c>
    </row>
    <row r="2737" spans="1:14">
      <c r="A2737" s="38">
        <f>IF(Txn!$B1375="","",Txn!$B1375)</f>
        <v>0</v>
      </c>
      <c r="B2737" s="38">
        <f>IF(Txn!$B1375="","",Txn!$C1375)</f>
        <v>0</v>
      </c>
      <c r="C2737" s="39">
        <f>IF(Txn!$B1375="","","تراکنش بانکی")</f>
        <v>0</v>
      </c>
      <c r="D2737" s="38">
        <f>IF(Txn!$B1375="","",IF(Txn!$X1375="","",Txn!$X1375))</f>
        <v>0</v>
      </c>
      <c r="E2737" s="39">
        <f>IF($D2737="","",IFERROR(VLOOKUP($D2737,AcctTbl,2,0),""))</f>
        <v>0</v>
      </c>
      <c r="F2737" s="39">
        <f>IF($D2737="","",IFERROR(VLOOKUP($D2737,AcctTbl,3,0),""))</f>
        <v>0</v>
      </c>
      <c r="G2737" s="39">
        <f>IF(Txn!$B1375="","",Txn!$D1375)</f>
        <v>0</v>
      </c>
      <c r="H2737" s="38">
        <f>IF(Txn!$B1375="","",Txn!$E1375)</f>
        <v>0</v>
      </c>
      <c r="I2737" s="40">
        <f>IF(Txn!$B1375="",0,Txn!$O1375)</f>
        <v>0</v>
      </c>
      <c r="J2737" s="40">
        <f>IF(Txn!$B1375="",0,Txn!$P1375)</f>
        <v>0</v>
      </c>
      <c r="K2737" s="41">
        <f>IF($A2737="","",IFERROR(VALUE(MID($A2737,6,2)),""))</f>
        <v>0</v>
      </c>
      <c r="L2737" s="39">
        <f>IF(Txn!$K1375="","",Txn!$K1375)</f>
        <v>0</v>
      </c>
      <c r="N2737" s="42">
        <f>IF($D2737="",0,COUNTIF(BankAccts,$D2737))</f>
        <v>0</v>
      </c>
    </row>
    <row r="2738" spans="1:14">
      <c r="A2738" s="38">
        <f>IF(Txn!$B1375="","",Txn!$B1375)</f>
        <v>0</v>
      </c>
      <c r="B2738" s="38">
        <f>IF(Txn!$B1375="","",Txn!$C1375)</f>
        <v>0</v>
      </c>
      <c r="C2738" s="39">
        <f>IF(Txn!$B1375="","","تراکنش بانکی")</f>
        <v>0</v>
      </c>
      <c r="D2738" s="38">
        <f>IF(Txn!$B1375="","",IF(IF(Txn!$U1375="TRF",Txn!$Y1375,Txn!$Z1375)="","",IF(Txn!$U1375="TRF",Txn!$Y1375,Txn!$Z1375)))</f>
        <v>0</v>
      </c>
      <c r="E2738" s="39">
        <f>IF($D2738="","",IFERROR(VLOOKUP($D2738,AcctTbl,2,0),""))</f>
        <v>0</v>
      </c>
      <c r="F2738" s="39">
        <f>IF($D2738="","",IFERROR(VLOOKUP($D2738,AcctTbl,3,0),""))</f>
        <v>0</v>
      </c>
      <c r="G2738" s="39">
        <f>IF(Txn!$B1375="","",Txn!$D1375)</f>
        <v>0</v>
      </c>
      <c r="H2738" s="38">
        <f>IF(Txn!$B1375="","",Txn!$E1375)</f>
        <v>0</v>
      </c>
      <c r="I2738" s="40">
        <f>IF(Txn!$B1375="",0,Txn!$Q1375)</f>
        <v>0</v>
      </c>
      <c r="J2738" s="40">
        <f>IF(Txn!$B1375="",0,Txn!$R1375)</f>
        <v>0</v>
      </c>
      <c r="K2738" s="41">
        <f>IF($A2738="","",IFERROR(VALUE(MID($A2738,6,2)),""))</f>
        <v>0</v>
      </c>
      <c r="L2738" s="39">
        <f>IF(Txn!$K1375="","","طرف مقابل — "&amp;Txn!$K1375)</f>
        <v>0</v>
      </c>
      <c r="N2738" s="42">
        <f>IF($D2738="",0,COUNTIF(BankAccts,$D2738))</f>
        <v>0</v>
      </c>
    </row>
    <row r="2739" spans="1:14">
      <c r="A2739" s="38">
        <f>IF(Txn!$B1376="","",Txn!$B1376)</f>
        <v>0</v>
      </c>
      <c r="B2739" s="38">
        <f>IF(Txn!$B1376="","",Txn!$C1376)</f>
        <v>0</v>
      </c>
      <c r="C2739" s="39">
        <f>IF(Txn!$B1376="","","تراکنش بانکی")</f>
        <v>0</v>
      </c>
      <c r="D2739" s="38">
        <f>IF(Txn!$B1376="","",IF(Txn!$X1376="","",Txn!$X1376))</f>
        <v>0</v>
      </c>
      <c r="E2739" s="39">
        <f>IF($D2739="","",IFERROR(VLOOKUP($D2739,AcctTbl,2,0),""))</f>
        <v>0</v>
      </c>
      <c r="F2739" s="39">
        <f>IF($D2739="","",IFERROR(VLOOKUP($D2739,AcctTbl,3,0),""))</f>
        <v>0</v>
      </c>
      <c r="G2739" s="39">
        <f>IF(Txn!$B1376="","",Txn!$D1376)</f>
        <v>0</v>
      </c>
      <c r="H2739" s="38">
        <f>IF(Txn!$B1376="","",Txn!$E1376)</f>
        <v>0</v>
      </c>
      <c r="I2739" s="40">
        <f>IF(Txn!$B1376="",0,Txn!$O1376)</f>
        <v>0</v>
      </c>
      <c r="J2739" s="40">
        <f>IF(Txn!$B1376="",0,Txn!$P1376)</f>
        <v>0</v>
      </c>
      <c r="K2739" s="41">
        <f>IF($A2739="","",IFERROR(VALUE(MID($A2739,6,2)),""))</f>
        <v>0</v>
      </c>
      <c r="L2739" s="39">
        <f>IF(Txn!$K1376="","",Txn!$K1376)</f>
        <v>0</v>
      </c>
      <c r="N2739" s="42">
        <f>IF($D2739="",0,COUNTIF(BankAccts,$D2739))</f>
        <v>0</v>
      </c>
    </row>
    <row r="2740" spans="1:14">
      <c r="A2740" s="38">
        <f>IF(Txn!$B1376="","",Txn!$B1376)</f>
        <v>0</v>
      </c>
      <c r="B2740" s="38">
        <f>IF(Txn!$B1376="","",Txn!$C1376)</f>
        <v>0</v>
      </c>
      <c r="C2740" s="39">
        <f>IF(Txn!$B1376="","","تراکنش بانکی")</f>
        <v>0</v>
      </c>
      <c r="D2740" s="38">
        <f>IF(Txn!$B1376="","",IF(IF(Txn!$U1376="TRF",Txn!$Y1376,Txn!$Z1376)="","",IF(Txn!$U1376="TRF",Txn!$Y1376,Txn!$Z1376)))</f>
        <v>0</v>
      </c>
      <c r="E2740" s="39">
        <f>IF($D2740="","",IFERROR(VLOOKUP($D2740,AcctTbl,2,0),""))</f>
        <v>0</v>
      </c>
      <c r="F2740" s="39">
        <f>IF($D2740="","",IFERROR(VLOOKUP($D2740,AcctTbl,3,0),""))</f>
        <v>0</v>
      </c>
      <c r="G2740" s="39">
        <f>IF(Txn!$B1376="","",Txn!$D1376)</f>
        <v>0</v>
      </c>
      <c r="H2740" s="38">
        <f>IF(Txn!$B1376="","",Txn!$E1376)</f>
        <v>0</v>
      </c>
      <c r="I2740" s="40">
        <f>IF(Txn!$B1376="",0,Txn!$Q1376)</f>
        <v>0</v>
      </c>
      <c r="J2740" s="40">
        <f>IF(Txn!$B1376="",0,Txn!$R1376)</f>
        <v>0</v>
      </c>
      <c r="K2740" s="41">
        <f>IF($A2740="","",IFERROR(VALUE(MID($A2740,6,2)),""))</f>
        <v>0</v>
      </c>
      <c r="L2740" s="39">
        <f>IF(Txn!$K1376="","","طرف مقابل — "&amp;Txn!$K1376)</f>
        <v>0</v>
      </c>
      <c r="N2740" s="42">
        <f>IF($D2740="",0,COUNTIF(BankAccts,$D2740))</f>
        <v>0</v>
      </c>
    </row>
    <row r="2741" spans="1:14">
      <c r="A2741" s="38">
        <f>IF(Txn!$B1377="","",Txn!$B1377)</f>
        <v>0</v>
      </c>
      <c r="B2741" s="38">
        <f>IF(Txn!$B1377="","",Txn!$C1377)</f>
        <v>0</v>
      </c>
      <c r="C2741" s="39">
        <f>IF(Txn!$B1377="","","تراکنش بانکی")</f>
        <v>0</v>
      </c>
      <c r="D2741" s="38">
        <f>IF(Txn!$B1377="","",IF(Txn!$X1377="","",Txn!$X1377))</f>
        <v>0</v>
      </c>
      <c r="E2741" s="39">
        <f>IF($D2741="","",IFERROR(VLOOKUP($D2741,AcctTbl,2,0),""))</f>
        <v>0</v>
      </c>
      <c r="F2741" s="39">
        <f>IF($D2741="","",IFERROR(VLOOKUP($D2741,AcctTbl,3,0),""))</f>
        <v>0</v>
      </c>
      <c r="G2741" s="39">
        <f>IF(Txn!$B1377="","",Txn!$D1377)</f>
        <v>0</v>
      </c>
      <c r="H2741" s="38">
        <f>IF(Txn!$B1377="","",Txn!$E1377)</f>
        <v>0</v>
      </c>
      <c r="I2741" s="40">
        <f>IF(Txn!$B1377="",0,Txn!$O1377)</f>
        <v>0</v>
      </c>
      <c r="J2741" s="40">
        <f>IF(Txn!$B1377="",0,Txn!$P1377)</f>
        <v>0</v>
      </c>
      <c r="K2741" s="41">
        <f>IF($A2741="","",IFERROR(VALUE(MID($A2741,6,2)),""))</f>
        <v>0</v>
      </c>
      <c r="L2741" s="39">
        <f>IF(Txn!$K1377="","",Txn!$K1377)</f>
        <v>0</v>
      </c>
      <c r="N2741" s="42">
        <f>IF($D2741="",0,COUNTIF(BankAccts,$D2741))</f>
        <v>0</v>
      </c>
    </row>
    <row r="2742" spans="1:14">
      <c r="A2742" s="38">
        <f>IF(Txn!$B1377="","",Txn!$B1377)</f>
        <v>0</v>
      </c>
      <c r="B2742" s="38">
        <f>IF(Txn!$B1377="","",Txn!$C1377)</f>
        <v>0</v>
      </c>
      <c r="C2742" s="39">
        <f>IF(Txn!$B1377="","","تراکنش بانکی")</f>
        <v>0</v>
      </c>
      <c r="D2742" s="38">
        <f>IF(Txn!$B1377="","",IF(IF(Txn!$U1377="TRF",Txn!$Y1377,Txn!$Z1377)="","",IF(Txn!$U1377="TRF",Txn!$Y1377,Txn!$Z1377)))</f>
        <v>0</v>
      </c>
      <c r="E2742" s="39">
        <f>IF($D2742="","",IFERROR(VLOOKUP($D2742,AcctTbl,2,0),""))</f>
        <v>0</v>
      </c>
      <c r="F2742" s="39">
        <f>IF($D2742="","",IFERROR(VLOOKUP($D2742,AcctTbl,3,0),""))</f>
        <v>0</v>
      </c>
      <c r="G2742" s="39">
        <f>IF(Txn!$B1377="","",Txn!$D1377)</f>
        <v>0</v>
      </c>
      <c r="H2742" s="38">
        <f>IF(Txn!$B1377="","",Txn!$E1377)</f>
        <v>0</v>
      </c>
      <c r="I2742" s="40">
        <f>IF(Txn!$B1377="",0,Txn!$Q1377)</f>
        <v>0</v>
      </c>
      <c r="J2742" s="40">
        <f>IF(Txn!$B1377="",0,Txn!$R1377)</f>
        <v>0</v>
      </c>
      <c r="K2742" s="41">
        <f>IF($A2742="","",IFERROR(VALUE(MID($A2742,6,2)),""))</f>
        <v>0</v>
      </c>
      <c r="L2742" s="39">
        <f>IF(Txn!$K1377="","","طرف مقابل — "&amp;Txn!$K1377)</f>
        <v>0</v>
      </c>
      <c r="N2742" s="42">
        <f>IF($D2742="",0,COUNTIF(BankAccts,$D2742))</f>
        <v>0</v>
      </c>
    </row>
    <row r="2743" spans="1:14">
      <c r="A2743" s="38">
        <f>IF(Txn!$B1378="","",Txn!$B1378)</f>
        <v>0</v>
      </c>
      <c r="B2743" s="38">
        <f>IF(Txn!$B1378="","",Txn!$C1378)</f>
        <v>0</v>
      </c>
      <c r="C2743" s="39">
        <f>IF(Txn!$B1378="","","تراکنش بانکی")</f>
        <v>0</v>
      </c>
      <c r="D2743" s="38">
        <f>IF(Txn!$B1378="","",IF(Txn!$X1378="","",Txn!$X1378))</f>
        <v>0</v>
      </c>
      <c r="E2743" s="39">
        <f>IF($D2743="","",IFERROR(VLOOKUP($D2743,AcctTbl,2,0),""))</f>
        <v>0</v>
      </c>
      <c r="F2743" s="39">
        <f>IF($D2743="","",IFERROR(VLOOKUP($D2743,AcctTbl,3,0),""))</f>
        <v>0</v>
      </c>
      <c r="G2743" s="39">
        <f>IF(Txn!$B1378="","",Txn!$D1378)</f>
        <v>0</v>
      </c>
      <c r="H2743" s="38">
        <f>IF(Txn!$B1378="","",Txn!$E1378)</f>
        <v>0</v>
      </c>
      <c r="I2743" s="40">
        <f>IF(Txn!$B1378="",0,Txn!$O1378)</f>
        <v>0</v>
      </c>
      <c r="J2743" s="40">
        <f>IF(Txn!$B1378="",0,Txn!$P1378)</f>
        <v>0</v>
      </c>
      <c r="K2743" s="41">
        <f>IF($A2743="","",IFERROR(VALUE(MID($A2743,6,2)),""))</f>
        <v>0</v>
      </c>
      <c r="L2743" s="39">
        <f>IF(Txn!$K1378="","",Txn!$K1378)</f>
        <v>0</v>
      </c>
      <c r="N2743" s="42">
        <f>IF($D2743="",0,COUNTIF(BankAccts,$D2743))</f>
        <v>0</v>
      </c>
    </row>
    <row r="2744" spans="1:14">
      <c r="A2744" s="38">
        <f>IF(Txn!$B1378="","",Txn!$B1378)</f>
        <v>0</v>
      </c>
      <c r="B2744" s="38">
        <f>IF(Txn!$B1378="","",Txn!$C1378)</f>
        <v>0</v>
      </c>
      <c r="C2744" s="39">
        <f>IF(Txn!$B1378="","","تراکنش بانکی")</f>
        <v>0</v>
      </c>
      <c r="D2744" s="38">
        <f>IF(Txn!$B1378="","",IF(IF(Txn!$U1378="TRF",Txn!$Y1378,Txn!$Z1378)="","",IF(Txn!$U1378="TRF",Txn!$Y1378,Txn!$Z1378)))</f>
        <v>0</v>
      </c>
      <c r="E2744" s="39">
        <f>IF($D2744="","",IFERROR(VLOOKUP($D2744,AcctTbl,2,0),""))</f>
        <v>0</v>
      </c>
      <c r="F2744" s="39">
        <f>IF($D2744="","",IFERROR(VLOOKUP($D2744,AcctTbl,3,0),""))</f>
        <v>0</v>
      </c>
      <c r="G2744" s="39">
        <f>IF(Txn!$B1378="","",Txn!$D1378)</f>
        <v>0</v>
      </c>
      <c r="H2744" s="38">
        <f>IF(Txn!$B1378="","",Txn!$E1378)</f>
        <v>0</v>
      </c>
      <c r="I2744" s="40">
        <f>IF(Txn!$B1378="",0,Txn!$Q1378)</f>
        <v>0</v>
      </c>
      <c r="J2744" s="40">
        <f>IF(Txn!$B1378="",0,Txn!$R1378)</f>
        <v>0</v>
      </c>
      <c r="K2744" s="41">
        <f>IF($A2744="","",IFERROR(VALUE(MID($A2744,6,2)),""))</f>
        <v>0</v>
      </c>
      <c r="L2744" s="39">
        <f>IF(Txn!$K1378="","","طرف مقابل — "&amp;Txn!$K1378)</f>
        <v>0</v>
      </c>
      <c r="N2744" s="42">
        <f>IF($D2744="",0,COUNTIF(BankAccts,$D2744))</f>
        <v>0</v>
      </c>
    </row>
    <row r="2745" spans="1:14">
      <c r="A2745" s="38">
        <f>IF(Txn!$B1379="","",Txn!$B1379)</f>
        <v>0</v>
      </c>
      <c r="B2745" s="38">
        <f>IF(Txn!$B1379="","",Txn!$C1379)</f>
        <v>0</v>
      </c>
      <c r="C2745" s="39">
        <f>IF(Txn!$B1379="","","تراکنش بانکی")</f>
        <v>0</v>
      </c>
      <c r="D2745" s="38">
        <f>IF(Txn!$B1379="","",IF(Txn!$X1379="","",Txn!$X1379))</f>
        <v>0</v>
      </c>
      <c r="E2745" s="39">
        <f>IF($D2745="","",IFERROR(VLOOKUP($D2745,AcctTbl,2,0),""))</f>
        <v>0</v>
      </c>
      <c r="F2745" s="39">
        <f>IF($D2745="","",IFERROR(VLOOKUP($D2745,AcctTbl,3,0),""))</f>
        <v>0</v>
      </c>
      <c r="G2745" s="39">
        <f>IF(Txn!$B1379="","",Txn!$D1379)</f>
        <v>0</v>
      </c>
      <c r="H2745" s="38">
        <f>IF(Txn!$B1379="","",Txn!$E1379)</f>
        <v>0</v>
      </c>
      <c r="I2745" s="40">
        <f>IF(Txn!$B1379="",0,Txn!$O1379)</f>
        <v>0</v>
      </c>
      <c r="J2745" s="40">
        <f>IF(Txn!$B1379="",0,Txn!$P1379)</f>
        <v>0</v>
      </c>
      <c r="K2745" s="41">
        <f>IF($A2745="","",IFERROR(VALUE(MID($A2745,6,2)),""))</f>
        <v>0</v>
      </c>
      <c r="L2745" s="39">
        <f>IF(Txn!$K1379="","",Txn!$K1379)</f>
        <v>0</v>
      </c>
      <c r="N2745" s="42">
        <f>IF($D2745="",0,COUNTIF(BankAccts,$D2745))</f>
        <v>0</v>
      </c>
    </row>
    <row r="2746" spans="1:14">
      <c r="A2746" s="38">
        <f>IF(Txn!$B1379="","",Txn!$B1379)</f>
        <v>0</v>
      </c>
      <c r="B2746" s="38">
        <f>IF(Txn!$B1379="","",Txn!$C1379)</f>
        <v>0</v>
      </c>
      <c r="C2746" s="39">
        <f>IF(Txn!$B1379="","","تراکنش بانکی")</f>
        <v>0</v>
      </c>
      <c r="D2746" s="38">
        <f>IF(Txn!$B1379="","",IF(IF(Txn!$U1379="TRF",Txn!$Y1379,Txn!$Z1379)="","",IF(Txn!$U1379="TRF",Txn!$Y1379,Txn!$Z1379)))</f>
        <v>0</v>
      </c>
      <c r="E2746" s="39">
        <f>IF($D2746="","",IFERROR(VLOOKUP($D2746,AcctTbl,2,0),""))</f>
        <v>0</v>
      </c>
      <c r="F2746" s="39">
        <f>IF($D2746="","",IFERROR(VLOOKUP($D2746,AcctTbl,3,0),""))</f>
        <v>0</v>
      </c>
      <c r="G2746" s="39">
        <f>IF(Txn!$B1379="","",Txn!$D1379)</f>
        <v>0</v>
      </c>
      <c r="H2746" s="38">
        <f>IF(Txn!$B1379="","",Txn!$E1379)</f>
        <v>0</v>
      </c>
      <c r="I2746" s="40">
        <f>IF(Txn!$B1379="",0,Txn!$Q1379)</f>
        <v>0</v>
      </c>
      <c r="J2746" s="40">
        <f>IF(Txn!$B1379="",0,Txn!$R1379)</f>
        <v>0</v>
      </c>
      <c r="K2746" s="41">
        <f>IF($A2746="","",IFERROR(VALUE(MID($A2746,6,2)),""))</f>
        <v>0</v>
      </c>
      <c r="L2746" s="39">
        <f>IF(Txn!$K1379="","","طرف مقابل — "&amp;Txn!$K1379)</f>
        <v>0</v>
      </c>
      <c r="N2746" s="42">
        <f>IF($D2746="",0,COUNTIF(BankAccts,$D2746))</f>
        <v>0</v>
      </c>
    </row>
    <row r="2747" spans="1:14">
      <c r="A2747" s="38">
        <f>IF(Txn!$B1380="","",Txn!$B1380)</f>
        <v>0</v>
      </c>
      <c r="B2747" s="38">
        <f>IF(Txn!$B1380="","",Txn!$C1380)</f>
        <v>0</v>
      </c>
      <c r="C2747" s="39">
        <f>IF(Txn!$B1380="","","تراکنش بانکی")</f>
        <v>0</v>
      </c>
      <c r="D2747" s="38">
        <f>IF(Txn!$B1380="","",IF(Txn!$X1380="","",Txn!$X1380))</f>
        <v>0</v>
      </c>
      <c r="E2747" s="39">
        <f>IF($D2747="","",IFERROR(VLOOKUP($D2747,AcctTbl,2,0),""))</f>
        <v>0</v>
      </c>
      <c r="F2747" s="39">
        <f>IF($D2747="","",IFERROR(VLOOKUP($D2747,AcctTbl,3,0),""))</f>
        <v>0</v>
      </c>
      <c r="G2747" s="39">
        <f>IF(Txn!$B1380="","",Txn!$D1380)</f>
        <v>0</v>
      </c>
      <c r="H2747" s="38">
        <f>IF(Txn!$B1380="","",Txn!$E1380)</f>
        <v>0</v>
      </c>
      <c r="I2747" s="40">
        <f>IF(Txn!$B1380="",0,Txn!$O1380)</f>
        <v>0</v>
      </c>
      <c r="J2747" s="40">
        <f>IF(Txn!$B1380="",0,Txn!$P1380)</f>
        <v>0</v>
      </c>
      <c r="K2747" s="41">
        <f>IF($A2747="","",IFERROR(VALUE(MID($A2747,6,2)),""))</f>
        <v>0</v>
      </c>
      <c r="L2747" s="39">
        <f>IF(Txn!$K1380="","",Txn!$K1380)</f>
        <v>0</v>
      </c>
      <c r="N2747" s="42">
        <f>IF($D2747="",0,COUNTIF(BankAccts,$D2747))</f>
        <v>0</v>
      </c>
    </row>
    <row r="2748" spans="1:14">
      <c r="A2748" s="38">
        <f>IF(Txn!$B1380="","",Txn!$B1380)</f>
        <v>0</v>
      </c>
      <c r="B2748" s="38">
        <f>IF(Txn!$B1380="","",Txn!$C1380)</f>
        <v>0</v>
      </c>
      <c r="C2748" s="39">
        <f>IF(Txn!$B1380="","","تراکنش بانکی")</f>
        <v>0</v>
      </c>
      <c r="D2748" s="38">
        <f>IF(Txn!$B1380="","",IF(IF(Txn!$U1380="TRF",Txn!$Y1380,Txn!$Z1380)="","",IF(Txn!$U1380="TRF",Txn!$Y1380,Txn!$Z1380)))</f>
        <v>0</v>
      </c>
      <c r="E2748" s="39">
        <f>IF($D2748="","",IFERROR(VLOOKUP($D2748,AcctTbl,2,0),""))</f>
        <v>0</v>
      </c>
      <c r="F2748" s="39">
        <f>IF($D2748="","",IFERROR(VLOOKUP($D2748,AcctTbl,3,0),""))</f>
        <v>0</v>
      </c>
      <c r="G2748" s="39">
        <f>IF(Txn!$B1380="","",Txn!$D1380)</f>
        <v>0</v>
      </c>
      <c r="H2748" s="38">
        <f>IF(Txn!$B1380="","",Txn!$E1380)</f>
        <v>0</v>
      </c>
      <c r="I2748" s="40">
        <f>IF(Txn!$B1380="",0,Txn!$Q1380)</f>
        <v>0</v>
      </c>
      <c r="J2748" s="40">
        <f>IF(Txn!$B1380="",0,Txn!$R1380)</f>
        <v>0</v>
      </c>
      <c r="K2748" s="41">
        <f>IF($A2748="","",IFERROR(VALUE(MID($A2748,6,2)),""))</f>
        <v>0</v>
      </c>
      <c r="L2748" s="39">
        <f>IF(Txn!$K1380="","","طرف مقابل — "&amp;Txn!$K1380)</f>
        <v>0</v>
      </c>
      <c r="N2748" s="42">
        <f>IF($D2748="",0,COUNTIF(BankAccts,$D2748))</f>
        <v>0</v>
      </c>
    </row>
    <row r="2749" spans="1:14">
      <c r="A2749" s="38">
        <f>IF(Txn!$B1381="","",Txn!$B1381)</f>
        <v>0</v>
      </c>
      <c r="B2749" s="38">
        <f>IF(Txn!$B1381="","",Txn!$C1381)</f>
        <v>0</v>
      </c>
      <c r="C2749" s="39">
        <f>IF(Txn!$B1381="","","تراکنش بانکی")</f>
        <v>0</v>
      </c>
      <c r="D2749" s="38">
        <f>IF(Txn!$B1381="","",IF(Txn!$X1381="","",Txn!$X1381))</f>
        <v>0</v>
      </c>
      <c r="E2749" s="39">
        <f>IF($D2749="","",IFERROR(VLOOKUP($D2749,AcctTbl,2,0),""))</f>
        <v>0</v>
      </c>
      <c r="F2749" s="39">
        <f>IF($D2749="","",IFERROR(VLOOKUP($D2749,AcctTbl,3,0),""))</f>
        <v>0</v>
      </c>
      <c r="G2749" s="39">
        <f>IF(Txn!$B1381="","",Txn!$D1381)</f>
        <v>0</v>
      </c>
      <c r="H2749" s="38">
        <f>IF(Txn!$B1381="","",Txn!$E1381)</f>
        <v>0</v>
      </c>
      <c r="I2749" s="40">
        <f>IF(Txn!$B1381="",0,Txn!$O1381)</f>
        <v>0</v>
      </c>
      <c r="J2749" s="40">
        <f>IF(Txn!$B1381="",0,Txn!$P1381)</f>
        <v>0</v>
      </c>
      <c r="K2749" s="41">
        <f>IF($A2749="","",IFERROR(VALUE(MID($A2749,6,2)),""))</f>
        <v>0</v>
      </c>
      <c r="L2749" s="39">
        <f>IF(Txn!$K1381="","",Txn!$K1381)</f>
        <v>0</v>
      </c>
      <c r="N2749" s="42">
        <f>IF($D2749="",0,COUNTIF(BankAccts,$D2749))</f>
        <v>0</v>
      </c>
    </row>
    <row r="2750" spans="1:14">
      <c r="A2750" s="38">
        <f>IF(Txn!$B1381="","",Txn!$B1381)</f>
        <v>0</v>
      </c>
      <c r="B2750" s="38">
        <f>IF(Txn!$B1381="","",Txn!$C1381)</f>
        <v>0</v>
      </c>
      <c r="C2750" s="39">
        <f>IF(Txn!$B1381="","","تراکنش بانکی")</f>
        <v>0</v>
      </c>
      <c r="D2750" s="38">
        <f>IF(Txn!$B1381="","",IF(IF(Txn!$U1381="TRF",Txn!$Y1381,Txn!$Z1381)="","",IF(Txn!$U1381="TRF",Txn!$Y1381,Txn!$Z1381)))</f>
        <v>0</v>
      </c>
      <c r="E2750" s="39">
        <f>IF($D2750="","",IFERROR(VLOOKUP($D2750,AcctTbl,2,0),""))</f>
        <v>0</v>
      </c>
      <c r="F2750" s="39">
        <f>IF($D2750="","",IFERROR(VLOOKUP($D2750,AcctTbl,3,0),""))</f>
        <v>0</v>
      </c>
      <c r="G2750" s="39">
        <f>IF(Txn!$B1381="","",Txn!$D1381)</f>
        <v>0</v>
      </c>
      <c r="H2750" s="38">
        <f>IF(Txn!$B1381="","",Txn!$E1381)</f>
        <v>0</v>
      </c>
      <c r="I2750" s="40">
        <f>IF(Txn!$B1381="",0,Txn!$Q1381)</f>
        <v>0</v>
      </c>
      <c r="J2750" s="40">
        <f>IF(Txn!$B1381="",0,Txn!$R1381)</f>
        <v>0</v>
      </c>
      <c r="K2750" s="41">
        <f>IF($A2750="","",IFERROR(VALUE(MID($A2750,6,2)),""))</f>
        <v>0</v>
      </c>
      <c r="L2750" s="39">
        <f>IF(Txn!$K1381="","","طرف مقابل — "&amp;Txn!$K1381)</f>
        <v>0</v>
      </c>
      <c r="N2750" s="42">
        <f>IF($D2750="",0,COUNTIF(BankAccts,$D2750))</f>
        <v>0</v>
      </c>
    </row>
    <row r="2751" spans="1:14">
      <c r="A2751" s="38">
        <f>IF(Txn!$B1382="","",Txn!$B1382)</f>
        <v>0</v>
      </c>
      <c r="B2751" s="38">
        <f>IF(Txn!$B1382="","",Txn!$C1382)</f>
        <v>0</v>
      </c>
      <c r="C2751" s="39">
        <f>IF(Txn!$B1382="","","تراکنش بانکی")</f>
        <v>0</v>
      </c>
      <c r="D2751" s="38">
        <f>IF(Txn!$B1382="","",IF(Txn!$X1382="","",Txn!$X1382))</f>
        <v>0</v>
      </c>
      <c r="E2751" s="39">
        <f>IF($D2751="","",IFERROR(VLOOKUP($D2751,AcctTbl,2,0),""))</f>
        <v>0</v>
      </c>
      <c r="F2751" s="39">
        <f>IF($D2751="","",IFERROR(VLOOKUP($D2751,AcctTbl,3,0),""))</f>
        <v>0</v>
      </c>
      <c r="G2751" s="39">
        <f>IF(Txn!$B1382="","",Txn!$D1382)</f>
        <v>0</v>
      </c>
      <c r="H2751" s="38">
        <f>IF(Txn!$B1382="","",Txn!$E1382)</f>
        <v>0</v>
      </c>
      <c r="I2751" s="40">
        <f>IF(Txn!$B1382="",0,Txn!$O1382)</f>
        <v>0</v>
      </c>
      <c r="J2751" s="40">
        <f>IF(Txn!$B1382="",0,Txn!$P1382)</f>
        <v>0</v>
      </c>
      <c r="K2751" s="41">
        <f>IF($A2751="","",IFERROR(VALUE(MID($A2751,6,2)),""))</f>
        <v>0</v>
      </c>
      <c r="L2751" s="39">
        <f>IF(Txn!$K1382="","",Txn!$K1382)</f>
        <v>0</v>
      </c>
      <c r="N2751" s="42">
        <f>IF($D2751="",0,COUNTIF(BankAccts,$D2751))</f>
        <v>0</v>
      </c>
    </row>
    <row r="2752" spans="1:14">
      <c r="A2752" s="38">
        <f>IF(Txn!$B1382="","",Txn!$B1382)</f>
        <v>0</v>
      </c>
      <c r="B2752" s="38">
        <f>IF(Txn!$B1382="","",Txn!$C1382)</f>
        <v>0</v>
      </c>
      <c r="C2752" s="39">
        <f>IF(Txn!$B1382="","","تراکنش بانکی")</f>
        <v>0</v>
      </c>
      <c r="D2752" s="38">
        <f>IF(Txn!$B1382="","",IF(IF(Txn!$U1382="TRF",Txn!$Y1382,Txn!$Z1382)="","",IF(Txn!$U1382="TRF",Txn!$Y1382,Txn!$Z1382)))</f>
        <v>0</v>
      </c>
      <c r="E2752" s="39">
        <f>IF($D2752="","",IFERROR(VLOOKUP($D2752,AcctTbl,2,0),""))</f>
        <v>0</v>
      </c>
      <c r="F2752" s="39">
        <f>IF($D2752="","",IFERROR(VLOOKUP($D2752,AcctTbl,3,0),""))</f>
        <v>0</v>
      </c>
      <c r="G2752" s="39">
        <f>IF(Txn!$B1382="","",Txn!$D1382)</f>
        <v>0</v>
      </c>
      <c r="H2752" s="38">
        <f>IF(Txn!$B1382="","",Txn!$E1382)</f>
        <v>0</v>
      </c>
      <c r="I2752" s="40">
        <f>IF(Txn!$B1382="",0,Txn!$Q1382)</f>
        <v>0</v>
      </c>
      <c r="J2752" s="40">
        <f>IF(Txn!$B1382="",0,Txn!$R1382)</f>
        <v>0</v>
      </c>
      <c r="K2752" s="41">
        <f>IF($A2752="","",IFERROR(VALUE(MID($A2752,6,2)),""))</f>
        <v>0</v>
      </c>
      <c r="L2752" s="39">
        <f>IF(Txn!$K1382="","","طرف مقابل — "&amp;Txn!$K1382)</f>
        <v>0</v>
      </c>
      <c r="N2752" s="42">
        <f>IF($D2752="",0,COUNTIF(BankAccts,$D2752))</f>
        <v>0</v>
      </c>
    </row>
    <row r="2753" spans="1:14">
      <c r="A2753" s="38">
        <f>IF(Txn!$B1383="","",Txn!$B1383)</f>
        <v>0</v>
      </c>
      <c r="B2753" s="38">
        <f>IF(Txn!$B1383="","",Txn!$C1383)</f>
        <v>0</v>
      </c>
      <c r="C2753" s="39">
        <f>IF(Txn!$B1383="","","تراکنش بانکی")</f>
        <v>0</v>
      </c>
      <c r="D2753" s="38">
        <f>IF(Txn!$B1383="","",IF(Txn!$X1383="","",Txn!$X1383))</f>
        <v>0</v>
      </c>
      <c r="E2753" s="39">
        <f>IF($D2753="","",IFERROR(VLOOKUP($D2753,AcctTbl,2,0),""))</f>
        <v>0</v>
      </c>
      <c r="F2753" s="39">
        <f>IF($D2753="","",IFERROR(VLOOKUP($D2753,AcctTbl,3,0),""))</f>
        <v>0</v>
      </c>
      <c r="G2753" s="39">
        <f>IF(Txn!$B1383="","",Txn!$D1383)</f>
        <v>0</v>
      </c>
      <c r="H2753" s="38">
        <f>IF(Txn!$B1383="","",Txn!$E1383)</f>
        <v>0</v>
      </c>
      <c r="I2753" s="40">
        <f>IF(Txn!$B1383="",0,Txn!$O1383)</f>
        <v>0</v>
      </c>
      <c r="J2753" s="40">
        <f>IF(Txn!$B1383="",0,Txn!$P1383)</f>
        <v>0</v>
      </c>
      <c r="K2753" s="41">
        <f>IF($A2753="","",IFERROR(VALUE(MID($A2753,6,2)),""))</f>
        <v>0</v>
      </c>
      <c r="L2753" s="39">
        <f>IF(Txn!$K1383="","",Txn!$K1383)</f>
        <v>0</v>
      </c>
      <c r="N2753" s="42">
        <f>IF($D2753="",0,COUNTIF(BankAccts,$D2753))</f>
        <v>0</v>
      </c>
    </row>
    <row r="2754" spans="1:14">
      <c r="A2754" s="38">
        <f>IF(Txn!$B1383="","",Txn!$B1383)</f>
        <v>0</v>
      </c>
      <c r="B2754" s="38">
        <f>IF(Txn!$B1383="","",Txn!$C1383)</f>
        <v>0</v>
      </c>
      <c r="C2754" s="39">
        <f>IF(Txn!$B1383="","","تراکنش بانکی")</f>
        <v>0</v>
      </c>
      <c r="D2754" s="38">
        <f>IF(Txn!$B1383="","",IF(IF(Txn!$U1383="TRF",Txn!$Y1383,Txn!$Z1383)="","",IF(Txn!$U1383="TRF",Txn!$Y1383,Txn!$Z1383)))</f>
        <v>0</v>
      </c>
      <c r="E2754" s="39">
        <f>IF($D2754="","",IFERROR(VLOOKUP($D2754,AcctTbl,2,0),""))</f>
        <v>0</v>
      </c>
      <c r="F2754" s="39">
        <f>IF($D2754="","",IFERROR(VLOOKUP($D2754,AcctTbl,3,0),""))</f>
        <v>0</v>
      </c>
      <c r="G2754" s="39">
        <f>IF(Txn!$B1383="","",Txn!$D1383)</f>
        <v>0</v>
      </c>
      <c r="H2754" s="38">
        <f>IF(Txn!$B1383="","",Txn!$E1383)</f>
        <v>0</v>
      </c>
      <c r="I2754" s="40">
        <f>IF(Txn!$B1383="",0,Txn!$Q1383)</f>
        <v>0</v>
      </c>
      <c r="J2754" s="40">
        <f>IF(Txn!$B1383="",0,Txn!$R1383)</f>
        <v>0</v>
      </c>
      <c r="K2754" s="41">
        <f>IF($A2754="","",IFERROR(VALUE(MID($A2754,6,2)),""))</f>
        <v>0</v>
      </c>
      <c r="L2754" s="39">
        <f>IF(Txn!$K1383="","","طرف مقابل — "&amp;Txn!$K1383)</f>
        <v>0</v>
      </c>
      <c r="N2754" s="42">
        <f>IF($D2754="",0,COUNTIF(BankAccts,$D2754))</f>
        <v>0</v>
      </c>
    </row>
    <row r="2755" spans="1:14">
      <c r="A2755" s="38">
        <f>IF(Txn!$B1384="","",Txn!$B1384)</f>
        <v>0</v>
      </c>
      <c r="B2755" s="38">
        <f>IF(Txn!$B1384="","",Txn!$C1384)</f>
        <v>0</v>
      </c>
      <c r="C2755" s="39">
        <f>IF(Txn!$B1384="","","تراکنش بانکی")</f>
        <v>0</v>
      </c>
      <c r="D2755" s="38">
        <f>IF(Txn!$B1384="","",IF(Txn!$X1384="","",Txn!$X1384))</f>
        <v>0</v>
      </c>
      <c r="E2755" s="39">
        <f>IF($D2755="","",IFERROR(VLOOKUP($D2755,AcctTbl,2,0),""))</f>
        <v>0</v>
      </c>
      <c r="F2755" s="39">
        <f>IF($D2755="","",IFERROR(VLOOKUP($D2755,AcctTbl,3,0),""))</f>
        <v>0</v>
      </c>
      <c r="G2755" s="39">
        <f>IF(Txn!$B1384="","",Txn!$D1384)</f>
        <v>0</v>
      </c>
      <c r="H2755" s="38">
        <f>IF(Txn!$B1384="","",Txn!$E1384)</f>
        <v>0</v>
      </c>
      <c r="I2755" s="40">
        <f>IF(Txn!$B1384="",0,Txn!$O1384)</f>
        <v>0</v>
      </c>
      <c r="J2755" s="40">
        <f>IF(Txn!$B1384="",0,Txn!$P1384)</f>
        <v>0</v>
      </c>
      <c r="K2755" s="41">
        <f>IF($A2755="","",IFERROR(VALUE(MID($A2755,6,2)),""))</f>
        <v>0</v>
      </c>
      <c r="L2755" s="39">
        <f>IF(Txn!$K1384="","",Txn!$K1384)</f>
        <v>0</v>
      </c>
      <c r="N2755" s="42">
        <f>IF($D2755="",0,COUNTIF(BankAccts,$D2755))</f>
        <v>0</v>
      </c>
    </row>
    <row r="2756" spans="1:14">
      <c r="A2756" s="38">
        <f>IF(Txn!$B1384="","",Txn!$B1384)</f>
        <v>0</v>
      </c>
      <c r="B2756" s="38">
        <f>IF(Txn!$B1384="","",Txn!$C1384)</f>
        <v>0</v>
      </c>
      <c r="C2756" s="39">
        <f>IF(Txn!$B1384="","","تراکنش بانکی")</f>
        <v>0</v>
      </c>
      <c r="D2756" s="38">
        <f>IF(Txn!$B1384="","",IF(IF(Txn!$U1384="TRF",Txn!$Y1384,Txn!$Z1384)="","",IF(Txn!$U1384="TRF",Txn!$Y1384,Txn!$Z1384)))</f>
        <v>0</v>
      </c>
      <c r="E2756" s="39">
        <f>IF($D2756="","",IFERROR(VLOOKUP($D2756,AcctTbl,2,0),""))</f>
        <v>0</v>
      </c>
      <c r="F2756" s="39">
        <f>IF($D2756="","",IFERROR(VLOOKUP($D2756,AcctTbl,3,0),""))</f>
        <v>0</v>
      </c>
      <c r="G2756" s="39">
        <f>IF(Txn!$B1384="","",Txn!$D1384)</f>
        <v>0</v>
      </c>
      <c r="H2756" s="38">
        <f>IF(Txn!$B1384="","",Txn!$E1384)</f>
        <v>0</v>
      </c>
      <c r="I2756" s="40">
        <f>IF(Txn!$B1384="",0,Txn!$Q1384)</f>
        <v>0</v>
      </c>
      <c r="J2756" s="40">
        <f>IF(Txn!$B1384="",0,Txn!$R1384)</f>
        <v>0</v>
      </c>
      <c r="K2756" s="41">
        <f>IF($A2756="","",IFERROR(VALUE(MID($A2756,6,2)),""))</f>
        <v>0</v>
      </c>
      <c r="L2756" s="39">
        <f>IF(Txn!$K1384="","","طرف مقابل — "&amp;Txn!$K1384)</f>
        <v>0</v>
      </c>
      <c r="N2756" s="42">
        <f>IF($D2756="",0,COUNTIF(BankAccts,$D2756))</f>
        <v>0</v>
      </c>
    </row>
    <row r="2757" spans="1:14">
      <c r="A2757" s="38">
        <f>IF(Txn!$B1385="","",Txn!$B1385)</f>
        <v>0</v>
      </c>
      <c r="B2757" s="38">
        <f>IF(Txn!$B1385="","",Txn!$C1385)</f>
        <v>0</v>
      </c>
      <c r="C2757" s="39">
        <f>IF(Txn!$B1385="","","تراکنش بانکی")</f>
        <v>0</v>
      </c>
      <c r="D2757" s="38">
        <f>IF(Txn!$B1385="","",IF(Txn!$X1385="","",Txn!$X1385))</f>
        <v>0</v>
      </c>
      <c r="E2757" s="39">
        <f>IF($D2757="","",IFERROR(VLOOKUP($D2757,AcctTbl,2,0),""))</f>
        <v>0</v>
      </c>
      <c r="F2757" s="39">
        <f>IF($D2757="","",IFERROR(VLOOKUP($D2757,AcctTbl,3,0),""))</f>
        <v>0</v>
      </c>
      <c r="G2757" s="39">
        <f>IF(Txn!$B1385="","",Txn!$D1385)</f>
        <v>0</v>
      </c>
      <c r="H2757" s="38">
        <f>IF(Txn!$B1385="","",Txn!$E1385)</f>
        <v>0</v>
      </c>
      <c r="I2757" s="40">
        <f>IF(Txn!$B1385="",0,Txn!$O1385)</f>
        <v>0</v>
      </c>
      <c r="J2757" s="40">
        <f>IF(Txn!$B1385="",0,Txn!$P1385)</f>
        <v>0</v>
      </c>
      <c r="K2757" s="41">
        <f>IF($A2757="","",IFERROR(VALUE(MID($A2757,6,2)),""))</f>
        <v>0</v>
      </c>
      <c r="L2757" s="39">
        <f>IF(Txn!$K1385="","",Txn!$K1385)</f>
        <v>0</v>
      </c>
      <c r="N2757" s="42">
        <f>IF($D2757="",0,COUNTIF(BankAccts,$D2757))</f>
        <v>0</v>
      </c>
    </row>
    <row r="2758" spans="1:14">
      <c r="A2758" s="38">
        <f>IF(Txn!$B1385="","",Txn!$B1385)</f>
        <v>0</v>
      </c>
      <c r="B2758" s="38">
        <f>IF(Txn!$B1385="","",Txn!$C1385)</f>
        <v>0</v>
      </c>
      <c r="C2758" s="39">
        <f>IF(Txn!$B1385="","","تراکنش بانکی")</f>
        <v>0</v>
      </c>
      <c r="D2758" s="38">
        <f>IF(Txn!$B1385="","",IF(IF(Txn!$U1385="TRF",Txn!$Y1385,Txn!$Z1385)="","",IF(Txn!$U1385="TRF",Txn!$Y1385,Txn!$Z1385)))</f>
        <v>0</v>
      </c>
      <c r="E2758" s="39">
        <f>IF($D2758="","",IFERROR(VLOOKUP($D2758,AcctTbl,2,0),""))</f>
        <v>0</v>
      </c>
      <c r="F2758" s="39">
        <f>IF($D2758="","",IFERROR(VLOOKUP($D2758,AcctTbl,3,0),""))</f>
        <v>0</v>
      </c>
      <c r="G2758" s="39">
        <f>IF(Txn!$B1385="","",Txn!$D1385)</f>
        <v>0</v>
      </c>
      <c r="H2758" s="38">
        <f>IF(Txn!$B1385="","",Txn!$E1385)</f>
        <v>0</v>
      </c>
      <c r="I2758" s="40">
        <f>IF(Txn!$B1385="",0,Txn!$Q1385)</f>
        <v>0</v>
      </c>
      <c r="J2758" s="40">
        <f>IF(Txn!$B1385="",0,Txn!$R1385)</f>
        <v>0</v>
      </c>
      <c r="K2758" s="41">
        <f>IF($A2758="","",IFERROR(VALUE(MID($A2758,6,2)),""))</f>
        <v>0</v>
      </c>
      <c r="L2758" s="39">
        <f>IF(Txn!$K1385="","","طرف مقابل — "&amp;Txn!$K1385)</f>
        <v>0</v>
      </c>
      <c r="N2758" s="42">
        <f>IF($D2758="",0,COUNTIF(BankAccts,$D2758))</f>
        <v>0</v>
      </c>
    </row>
    <row r="2759" spans="1:14">
      <c r="A2759" s="38">
        <f>IF(Txn!$B1386="","",Txn!$B1386)</f>
        <v>0</v>
      </c>
      <c r="B2759" s="38">
        <f>IF(Txn!$B1386="","",Txn!$C1386)</f>
        <v>0</v>
      </c>
      <c r="C2759" s="39">
        <f>IF(Txn!$B1386="","","تراکنش بانکی")</f>
        <v>0</v>
      </c>
      <c r="D2759" s="38">
        <f>IF(Txn!$B1386="","",IF(Txn!$X1386="","",Txn!$X1386))</f>
        <v>0</v>
      </c>
      <c r="E2759" s="39">
        <f>IF($D2759="","",IFERROR(VLOOKUP($D2759,AcctTbl,2,0),""))</f>
        <v>0</v>
      </c>
      <c r="F2759" s="39">
        <f>IF($D2759="","",IFERROR(VLOOKUP($D2759,AcctTbl,3,0),""))</f>
        <v>0</v>
      </c>
      <c r="G2759" s="39">
        <f>IF(Txn!$B1386="","",Txn!$D1386)</f>
        <v>0</v>
      </c>
      <c r="H2759" s="38">
        <f>IF(Txn!$B1386="","",Txn!$E1386)</f>
        <v>0</v>
      </c>
      <c r="I2759" s="40">
        <f>IF(Txn!$B1386="",0,Txn!$O1386)</f>
        <v>0</v>
      </c>
      <c r="J2759" s="40">
        <f>IF(Txn!$B1386="",0,Txn!$P1386)</f>
        <v>0</v>
      </c>
      <c r="K2759" s="41">
        <f>IF($A2759="","",IFERROR(VALUE(MID($A2759,6,2)),""))</f>
        <v>0</v>
      </c>
      <c r="L2759" s="39">
        <f>IF(Txn!$K1386="","",Txn!$K1386)</f>
        <v>0</v>
      </c>
      <c r="N2759" s="42">
        <f>IF($D2759="",0,COUNTIF(BankAccts,$D2759))</f>
        <v>0</v>
      </c>
    </row>
    <row r="2760" spans="1:14">
      <c r="A2760" s="38">
        <f>IF(Txn!$B1386="","",Txn!$B1386)</f>
        <v>0</v>
      </c>
      <c r="B2760" s="38">
        <f>IF(Txn!$B1386="","",Txn!$C1386)</f>
        <v>0</v>
      </c>
      <c r="C2760" s="39">
        <f>IF(Txn!$B1386="","","تراکنش بانکی")</f>
        <v>0</v>
      </c>
      <c r="D2760" s="38">
        <f>IF(Txn!$B1386="","",IF(IF(Txn!$U1386="TRF",Txn!$Y1386,Txn!$Z1386)="","",IF(Txn!$U1386="TRF",Txn!$Y1386,Txn!$Z1386)))</f>
        <v>0</v>
      </c>
      <c r="E2760" s="39">
        <f>IF($D2760="","",IFERROR(VLOOKUP($D2760,AcctTbl,2,0),""))</f>
        <v>0</v>
      </c>
      <c r="F2760" s="39">
        <f>IF($D2760="","",IFERROR(VLOOKUP($D2760,AcctTbl,3,0),""))</f>
        <v>0</v>
      </c>
      <c r="G2760" s="39">
        <f>IF(Txn!$B1386="","",Txn!$D1386)</f>
        <v>0</v>
      </c>
      <c r="H2760" s="38">
        <f>IF(Txn!$B1386="","",Txn!$E1386)</f>
        <v>0</v>
      </c>
      <c r="I2760" s="40">
        <f>IF(Txn!$B1386="",0,Txn!$Q1386)</f>
        <v>0</v>
      </c>
      <c r="J2760" s="40">
        <f>IF(Txn!$B1386="",0,Txn!$R1386)</f>
        <v>0</v>
      </c>
      <c r="K2760" s="41">
        <f>IF($A2760="","",IFERROR(VALUE(MID($A2760,6,2)),""))</f>
        <v>0</v>
      </c>
      <c r="L2760" s="39">
        <f>IF(Txn!$K1386="","","طرف مقابل — "&amp;Txn!$K1386)</f>
        <v>0</v>
      </c>
      <c r="N2760" s="42">
        <f>IF($D2760="",0,COUNTIF(BankAccts,$D2760))</f>
        <v>0</v>
      </c>
    </row>
    <row r="2761" spans="1:14">
      <c r="A2761" s="38">
        <f>IF(Txn!$B1387="","",Txn!$B1387)</f>
        <v>0</v>
      </c>
      <c r="B2761" s="38">
        <f>IF(Txn!$B1387="","",Txn!$C1387)</f>
        <v>0</v>
      </c>
      <c r="C2761" s="39">
        <f>IF(Txn!$B1387="","","تراکنش بانکی")</f>
        <v>0</v>
      </c>
      <c r="D2761" s="38">
        <f>IF(Txn!$B1387="","",IF(Txn!$X1387="","",Txn!$X1387))</f>
        <v>0</v>
      </c>
      <c r="E2761" s="39">
        <f>IF($D2761="","",IFERROR(VLOOKUP($D2761,AcctTbl,2,0),""))</f>
        <v>0</v>
      </c>
      <c r="F2761" s="39">
        <f>IF($D2761="","",IFERROR(VLOOKUP($D2761,AcctTbl,3,0),""))</f>
        <v>0</v>
      </c>
      <c r="G2761" s="39">
        <f>IF(Txn!$B1387="","",Txn!$D1387)</f>
        <v>0</v>
      </c>
      <c r="H2761" s="38">
        <f>IF(Txn!$B1387="","",Txn!$E1387)</f>
        <v>0</v>
      </c>
      <c r="I2761" s="40">
        <f>IF(Txn!$B1387="",0,Txn!$O1387)</f>
        <v>0</v>
      </c>
      <c r="J2761" s="40">
        <f>IF(Txn!$B1387="",0,Txn!$P1387)</f>
        <v>0</v>
      </c>
      <c r="K2761" s="41">
        <f>IF($A2761="","",IFERROR(VALUE(MID($A2761,6,2)),""))</f>
        <v>0</v>
      </c>
      <c r="L2761" s="39">
        <f>IF(Txn!$K1387="","",Txn!$K1387)</f>
        <v>0</v>
      </c>
      <c r="N2761" s="42">
        <f>IF($D2761="",0,COUNTIF(BankAccts,$D2761))</f>
        <v>0</v>
      </c>
    </row>
    <row r="2762" spans="1:14">
      <c r="A2762" s="38">
        <f>IF(Txn!$B1387="","",Txn!$B1387)</f>
        <v>0</v>
      </c>
      <c r="B2762" s="38">
        <f>IF(Txn!$B1387="","",Txn!$C1387)</f>
        <v>0</v>
      </c>
      <c r="C2762" s="39">
        <f>IF(Txn!$B1387="","","تراکنش بانکی")</f>
        <v>0</v>
      </c>
      <c r="D2762" s="38">
        <f>IF(Txn!$B1387="","",IF(IF(Txn!$U1387="TRF",Txn!$Y1387,Txn!$Z1387)="","",IF(Txn!$U1387="TRF",Txn!$Y1387,Txn!$Z1387)))</f>
        <v>0</v>
      </c>
      <c r="E2762" s="39">
        <f>IF($D2762="","",IFERROR(VLOOKUP($D2762,AcctTbl,2,0),""))</f>
        <v>0</v>
      </c>
      <c r="F2762" s="39">
        <f>IF($D2762="","",IFERROR(VLOOKUP($D2762,AcctTbl,3,0),""))</f>
        <v>0</v>
      </c>
      <c r="G2762" s="39">
        <f>IF(Txn!$B1387="","",Txn!$D1387)</f>
        <v>0</v>
      </c>
      <c r="H2762" s="38">
        <f>IF(Txn!$B1387="","",Txn!$E1387)</f>
        <v>0</v>
      </c>
      <c r="I2762" s="40">
        <f>IF(Txn!$B1387="",0,Txn!$Q1387)</f>
        <v>0</v>
      </c>
      <c r="J2762" s="40">
        <f>IF(Txn!$B1387="",0,Txn!$R1387)</f>
        <v>0</v>
      </c>
      <c r="K2762" s="41">
        <f>IF($A2762="","",IFERROR(VALUE(MID($A2762,6,2)),""))</f>
        <v>0</v>
      </c>
      <c r="L2762" s="39">
        <f>IF(Txn!$K1387="","","طرف مقابل — "&amp;Txn!$K1387)</f>
        <v>0</v>
      </c>
      <c r="N2762" s="42">
        <f>IF($D2762="",0,COUNTIF(BankAccts,$D2762))</f>
        <v>0</v>
      </c>
    </row>
    <row r="2763" spans="1:14">
      <c r="A2763" s="38">
        <f>IF(Txn!$B1388="","",Txn!$B1388)</f>
        <v>0</v>
      </c>
      <c r="B2763" s="38">
        <f>IF(Txn!$B1388="","",Txn!$C1388)</f>
        <v>0</v>
      </c>
      <c r="C2763" s="39">
        <f>IF(Txn!$B1388="","","تراکنش بانکی")</f>
        <v>0</v>
      </c>
      <c r="D2763" s="38">
        <f>IF(Txn!$B1388="","",IF(Txn!$X1388="","",Txn!$X1388))</f>
        <v>0</v>
      </c>
      <c r="E2763" s="39">
        <f>IF($D2763="","",IFERROR(VLOOKUP($D2763,AcctTbl,2,0),""))</f>
        <v>0</v>
      </c>
      <c r="F2763" s="39">
        <f>IF($D2763="","",IFERROR(VLOOKUP($D2763,AcctTbl,3,0),""))</f>
        <v>0</v>
      </c>
      <c r="G2763" s="39">
        <f>IF(Txn!$B1388="","",Txn!$D1388)</f>
        <v>0</v>
      </c>
      <c r="H2763" s="38">
        <f>IF(Txn!$B1388="","",Txn!$E1388)</f>
        <v>0</v>
      </c>
      <c r="I2763" s="40">
        <f>IF(Txn!$B1388="",0,Txn!$O1388)</f>
        <v>0</v>
      </c>
      <c r="J2763" s="40">
        <f>IF(Txn!$B1388="",0,Txn!$P1388)</f>
        <v>0</v>
      </c>
      <c r="K2763" s="41">
        <f>IF($A2763="","",IFERROR(VALUE(MID($A2763,6,2)),""))</f>
        <v>0</v>
      </c>
      <c r="L2763" s="39">
        <f>IF(Txn!$K1388="","",Txn!$K1388)</f>
        <v>0</v>
      </c>
      <c r="N2763" s="42">
        <f>IF($D2763="",0,COUNTIF(BankAccts,$D2763))</f>
        <v>0</v>
      </c>
    </row>
    <row r="2764" spans="1:14">
      <c r="A2764" s="38">
        <f>IF(Txn!$B1388="","",Txn!$B1388)</f>
        <v>0</v>
      </c>
      <c r="B2764" s="38">
        <f>IF(Txn!$B1388="","",Txn!$C1388)</f>
        <v>0</v>
      </c>
      <c r="C2764" s="39">
        <f>IF(Txn!$B1388="","","تراکنش بانکی")</f>
        <v>0</v>
      </c>
      <c r="D2764" s="38">
        <f>IF(Txn!$B1388="","",IF(IF(Txn!$U1388="TRF",Txn!$Y1388,Txn!$Z1388)="","",IF(Txn!$U1388="TRF",Txn!$Y1388,Txn!$Z1388)))</f>
        <v>0</v>
      </c>
      <c r="E2764" s="39">
        <f>IF($D2764="","",IFERROR(VLOOKUP($D2764,AcctTbl,2,0),""))</f>
        <v>0</v>
      </c>
      <c r="F2764" s="39">
        <f>IF($D2764="","",IFERROR(VLOOKUP($D2764,AcctTbl,3,0),""))</f>
        <v>0</v>
      </c>
      <c r="G2764" s="39">
        <f>IF(Txn!$B1388="","",Txn!$D1388)</f>
        <v>0</v>
      </c>
      <c r="H2764" s="38">
        <f>IF(Txn!$B1388="","",Txn!$E1388)</f>
        <v>0</v>
      </c>
      <c r="I2764" s="40">
        <f>IF(Txn!$B1388="",0,Txn!$Q1388)</f>
        <v>0</v>
      </c>
      <c r="J2764" s="40">
        <f>IF(Txn!$B1388="",0,Txn!$R1388)</f>
        <v>0</v>
      </c>
      <c r="K2764" s="41">
        <f>IF($A2764="","",IFERROR(VALUE(MID($A2764,6,2)),""))</f>
        <v>0</v>
      </c>
      <c r="L2764" s="39">
        <f>IF(Txn!$K1388="","","طرف مقابل — "&amp;Txn!$K1388)</f>
        <v>0</v>
      </c>
      <c r="N2764" s="42">
        <f>IF($D2764="",0,COUNTIF(BankAccts,$D2764))</f>
        <v>0</v>
      </c>
    </row>
    <row r="2765" spans="1:14">
      <c r="A2765" s="38">
        <f>IF(Txn!$B1389="","",Txn!$B1389)</f>
        <v>0</v>
      </c>
      <c r="B2765" s="38">
        <f>IF(Txn!$B1389="","",Txn!$C1389)</f>
        <v>0</v>
      </c>
      <c r="C2765" s="39">
        <f>IF(Txn!$B1389="","","تراکنش بانکی")</f>
        <v>0</v>
      </c>
      <c r="D2765" s="38">
        <f>IF(Txn!$B1389="","",IF(Txn!$X1389="","",Txn!$X1389))</f>
        <v>0</v>
      </c>
      <c r="E2765" s="39">
        <f>IF($D2765="","",IFERROR(VLOOKUP($D2765,AcctTbl,2,0),""))</f>
        <v>0</v>
      </c>
      <c r="F2765" s="39">
        <f>IF($D2765="","",IFERROR(VLOOKUP($D2765,AcctTbl,3,0),""))</f>
        <v>0</v>
      </c>
      <c r="G2765" s="39">
        <f>IF(Txn!$B1389="","",Txn!$D1389)</f>
        <v>0</v>
      </c>
      <c r="H2765" s="38">
        <f>IF(Txn!$B1389="","",Txn!$E1389)</f>
        <v>0</v>
      </c>
      <c r="I2765" s="40">
        <f>IF(Txn!$B1389="",0,Txn!$O1389)</f>
        <v>0</v>
      </c>
      <c r="J2765" s="40">
        <f>IF(Txn!$B1389="",0,Txn!$P1389)</f>
        <v>0</v>
      </c>
      <c r="K2765" s="41">
        <f>IF($A2765="","",IFERROR(VALUE(MID($A2765,6,2)),""))</f>
        <v>0</v>
      </c>
      <c r="L2765" s="39">
        <f>IF(Txn!$K1389="","",Txn!$K1389)</f>
        <v>0</v>
      </c>
      <c r="N2765" s="42">
        <f>IF($D2765="",0,COUNTIF(BankAccts,$D2765))</f>
        <v>0</v>
      </c>
    </row>
    <row r="2766" spans="1:14">
      <c r="A2766" s="38">
        <f>IF(Txn!$B1389="","",Txn!$B1389)</f>
        <v>0</v>
      </c>
      <c r="B2766" s="38">
        <f>IF(Txn!$B1389="","",Txn!$C1389)</f>
        <v>0</v>
      </c>
      <c r="C2766" s="39">
        <f>IF(Txn!$B1389="","","تراکنش بانکی")</f>
        <v>0</v>
      </c>
      <c r="D2766" s="38">
        <f>IF(Txn!$B1389="","",IF(IF(Txn!$U1389="TRF",Txn!$Y1389,Txn!$Z1389)="","",IF(Txn!$U1389="TRF",Txn!$Y1389,Txn!$Z1389)))</f>
        <v>0</v>
      </c>
      <c r="E2766" s="39">
        <f>IF($D2766="","",IFERROR(VLOOKUP($D2766,AcctTbl,2,0),""))</f>
        <v>0</v>
      </c>
      <c r="F2766" s="39">
        <f>IF($D2766="","",IFERROR(VLOOKUP($D2766,AcctTbl,3,0),""))</f>
        <v>0</v>
      </c>
      <c r="G2766" s="39">
        <f>IF(Txn!$B1389="","",Txn!$D1389)</f>
        <v>0</v>
      </c>
      <c r="H2766" s="38">
        <f>IF(Txn!$B1389="","",Txn!$E1389)</f>
        <v>0</v>
      </c>
      <c r="I2766" s="40">
        <f>IF(Txn!$B1389="",0,Txn!$Q1389)</f>
        <v>0</v>
      </c>
      <c r="J2766" s="40">
        <f>IF(Txn!$B1389="",0,Txn!$R1389)</f>
        <v>0</v>
      </c>
      <c r="K2766" s="41">
        <f>IF($A2766="","",IFERROR(VALUE(MID($A2766,6,2)),""))</f>
        <v>0</v>
      </c>
      <c r="L2766" s="39">
        <f>IF(Txn!$K1389="","","طرف مقابل — "&amp;Txn!$K1389)</f>
        <v>0</v>
      </c>
      <c r="N2766" s="42">
        <f>IF($D2766="",0,COUNTIF(BankAccts,$D2766))</f>
        <v>0</v>
      </c>
    </row>
    <row r="2767" spans="1:14">
      <c r="A2767" s="38">
        <f>IF(Txn!$B1390="","",Txn!$B1390)</f>
        <v>0</v>
      </c>
      <c r="B2767" s="38">
        <f>IF(Txn!$B1390="","",Txn!$C1390)</f>
        <v>0</v>
      </c>
      <c r="C2767" s="39">
        <f>IF(Txn!$B1390="","","تراکنش بانکی")</f>
        <v>0</v>
      </c>
      <c r="D2767" s="38">
        <f>IF(Txn!$B1390="","",IF(Txn!$X1390="","",Txn!$X1390))</f>
        <v>0</v>
      </c>
      <c r="E2767" s="39">
        <f>IF($D2767="","",IFERROR(VLOOKUP($D2767,AcctTbl,2,0),""))</f>
        <v>0</v>
      </c>
      <c r="F2767" s="39">
        <f>IF($D2767="","",IFERROR(VLOOKUP($D2767,AcctTbl,3,0),""))</f>
        <v>0</v>
      </c>
      <c r="G2767" s="39">
        <f>IF(Txn!$B1390="","",Txn!$D1390)</f>
        <v>0</v>
      </c>
      <c r="H2767" s="38">
        <f>IF(Txn!$B1390="","",Txn!$E1390)</f>
        <v>0</v>
      </c>
      <c r="I2767" s="40">
        <f>IF(Txn!$B1390="",0,Txn!$O1390)</f>
        <v>0</v>
      </c>
      <c r="J2767" s="40">
        <f>IF(Txn!$B1390="",0,Txn!$P1390)</f>
        <v>0</v>
      </c>
      <c r="K2767" s="41">
        <f>IF($A2767="","",IFERROR(VALUE(MID($A2767,6,2)),""))</f>
        <v>0</v>
      </c>
      <c r="L2767" s="39">
        <f>IF(Txn!$K1390="","",Txn!$K1390)</f>
        <v>0</v>
      </c>
      <c r="N2767" s="42">
        <f>IF($D2767="",0,COUNTIF(BankAccts,$D2767))</f>
        <v>0</v>
      </c>
    </row>
    <row r="2768" spans="1:14">
      <c r="A2768" s="38">
        <f>IF(Txn!$B1390="","",Txn!$B1390)</f>
        <v>0</v>
      </c>
      <c r="B2768" s="38">
        <f>IF(Txn!$B1390="","",Txn!$C1390)</f>
        <v>0</v>
      </c>
      <c r="C2768" s="39">
        <f>IF(Txn!$B1390="","","تراکنش بانکی")</f>
        <v>0</v>
      </c>
      <c r="D2768" s="38">
        <f>IF(Txn!$B1390="","",IF(IF(Txn!$U1390="TRF",Txn!$Y1390,Txn!$Z1390)="","",IF(Txn!$U1390="TRF",Txn!$Y1390,Txn!$Z1390)))</f>
        <v>0</v>
      </c>
      <c r="E2768" s="39">
        <f>IF($D2768="","",IFERROR(VLOOKUP($D2768,AcctTbl,2,0),""))</f>
        <v>0</v>
      </c>
      <c r="F2768" s="39">
        <f>IF($D2768="","",IFERROR(VLOOKUP($D2768,AcctTbl,3,0),""))</f>
        <v>0</v>
      </c>
      <c r="G2768" s="39">
        <f>IF(Txn!$B1390="","",Txn!$D1390)</f>
        <v>0</v>
      </c>
      <c r="H2768" s="38">
        <f>IF(Txn!$B1390="","",Txn!$E1390)</f>
        <v>0</v>
      </c>
      <c r="I2768" s="40">
        <f>IF(Txn!$B1390="",0,Txn!$Q1390)</f>
        <v>0</v>
      </c>
      <c r="J2768" s="40">
        <f>IF(Txn!$B1390="",0,Txn!$R1390)</f>
        <v>0</v>
      </c>
      <c r="K2768" s="41">
        <f>IF($A2768="","",IFERROR(VALUE(MID($A2768,6,2)),""))</f>
        <v>0</v>
      </c>
      <c r="L2768" s="39">
        <f>IF(Txn!$K1390="","","طرف مقابل — "&amp;Txn!$K1390)</f>
        <v>0</v>
      </c>
      <c r="N2768" s="42">
        <f>IF($D2768="",0,COUNTIF(BankAccts,$D2768))</f>
        <v>0</v>
      </c>
    </row>
    <row r="2769" spans="1:14">
      <c r="A2769" s="38">
        <f>IF(Txn!$B1391="","",Txn!$B1391)</f>
        <v>0</v>
      </c>
      <c r="B2769" s="38">
        <f>IF(Txn!$B1391="","",Txn!$C1391)</f>
        <v>0</v>
      </c>
      <c r="C2769" s="39">
        <f>IF(Txn!$B1391="","","تراکنش بانکی")</f>
        <v>0</v>
      </c>
      <c r="D2769" s="38">
        <f>IF(Txn!$B1391="","",IF(Txn!$X1391="","",Txn!$X1391))</f>
        <v>0</v>
      </c>
      <c r="E2769" s="39">
        <f>IF($D2769="","",IFERROR(VLOOKUP($D2769,AcctTbl,2,0),""))</f>
        <v>0</v>
      </c>
      <c r="F2769" s="39">
        <f>IF($D2769="","",IFERROR(VLOOKUP($D2769,AcctTbl,3,0),""))</f>
        <v>0</v>
      </c>
      <c r="G2769" s="39">
        <f>IF(Txn!$B1391="","",Txn!$D1391)</f>
        <v>0</v>
      </c>
      <c r="H2769" s="38">
        <f>IF(Txn!$B1391="","",Txn!$E1391)</f>
        <v>0</v>
      </c>
      <c r="I2769" s="40">
        <f>IF(Txn!$B1391="",0,Txn!$O1391)</f>
        <v>0</v>
      </c>
      <c r="J2769" s="40">
        <f>IF(Txn!$B1391="",0,Txn!$P1391)</f>
        <v>0</v>
      </c>
      <c r="K2769" s="41">
        <f>IF($A2769="","",IFERROR(VALUE(MID($A2769,6,2)),""))</f>
        <v>0</v>
      </c>
      <c r="L2769" s="39">
        <f>IF(Txn!$K1391="","",Txn!$K1391)</f>
        <v>0</v>
      </c>
      <c r="N2769" s="42">
        <f>IF($D2769="",0,COUNTIF(BankAccts,$D2769))</f>
        <v>0</v>
      </c>
    </row>
    <row r="2770" spans="1:14">
      <c r="A2770" s="38">
        <f>IF(Txn!$B1391="","",Txn!$B1391)</f>
        <v>0</v>
      </c>
      <c r="B2770" s="38">
        <f>IF(Txn!$B1391="","",Txn!$C1391)</f>
        <v>0</v>
      </c>
      <c r="C2770" s="39">
        <f>IF(Txn!$B1391="","","تراکنش بانکی")</f>
        <v>0</v>
      </c>
      <c r="D2770" s="38">
        <f>IF(Txn!$B1391="","",IF(IF(Txn!$U1391="TRF",Txn!$Y1391,Txn!$Z1391)="","",IF(Txn!$U1391="TRF",Txn!$Y1391,Txn!$Z1391)))</f>
        <v>0</v>
      </c>
      <c r="E2770" s="39">
        <f>IF($D2770="","",IFERROR(VLOOKUP($D2770,AcctTbl,2,0),""))</f>
        <v>0</v>
      </c>
      <c r="F2770" s="39">
        <f>IF($D2770="","",IFERROR(VLOOKUP($D2770,AcctTbl,3,0),""))</f>
        <v>0</v>
      </c>
      <c r="G2770" s="39">
        <f>IF(Txn!$B1391="","",Txn!$D1391)</f>
        <v>0</v>
      </c>
      <c r="H2770" s="38">
        <f>IF(Txn!$B1391="","",Txn!$E1391)</f>
        <v>0</v>
      </c>
      <c r="I2770" s="40">
        <f>IF(Txn!$B1391="",0,Txn!$Q1391)</f>
        <v>0</v>
      </c>
      <c r="J2770" s="40">
        <f>IF(Txn!$B1391="",0,Txn!$R1391)</f>
        <v>0</v>
      </c>
      <c r="K2770" s="41">
        <f>IF($A2770="","",IFERROR(VALUE(MID($A2770,6,2)),""))</f>
        <v>0</v>
      </c>
      <c r="L2770" s="39">
        <f>IF(Txn!$K1391="","","طرف مقابل — "&amp;Txn!$K1391)</f>
        <v>0</v>
      </c>
      <c r="N2770" s="42">
        <f>IF($D2770="",0,COUNTIF(BankAccts,$D2770))</f>
        <v>0</v>
      </c>
    </row>
    <row r="2771" spans="1:14">
      <c r="A2771" s="38">
        <f>IF(Txn!$B1392="","",Txn!$B1392)</f>
        <v>0</v>
      </c>
      <c r="B2771" s="38">
        <f>IF(Txn!$B1392="","",Txn!$C1392)</f>
        <v>0</v>
      </c>
      <c r="C2771" s="39">
        <f>IF(Txn!$B1392="","","تراکنش بانکی")</f>
        <v>0</v>
      </c>
      <c r="D2771" s="38">
        <f>IF(Txn!$B1392="","",IF(Txn!$X1392="","",Txn!$X1392))</f>
        <v>0</v>
      </c>
      <c r="E2771" s="39">
        <f>IF($D2771="","",IFERROR(VLOOKUP($D2771,AcctTbl,2,0),""))</f>
        <v>0</v>
      </c>
      <c r="F2771" s="39">
        <f>IF($D2771="","",IFERROR(VLOOKUP($D2771,AcctTbl,3,0),""))</f>
        <v>0</v>
      </c>
      <c r="G2771" s="39">
        <f>IF(Txn!$B1392="","",Txn!$D1392)</f>
        <v>0</v>
      </c>
      <c r="H2771" s="38">
        <f>IF(Txn!$B1392="","",Txn!$E1392)</f>
        <v>0</v>
      </c>
      <c r="I2771" s="40">
        <f>IF(Txn!$B1392="",0,Txn!$O1392)</f>
        <v>0</v>
      </c>
      <c r="J2771" s="40">
        <f>IF(Txn!$B1392="",0,Txn!$P1392)</f>
        <v>0</v>
      </c>
      <c r="K2771" s="41">
        <f>IF($A2771="","",IFERROR(VALUE(MID($A2771,6,2)),""))</f>
        <v>0</v>
      </c>
      <c r="L2771" s="39">
        <f>IF(Txn!$K1392="","",Txn!$K1392)</f>
        <v>0</v>
      </c>
      <c r="N2771" s="42">
        <f>IF($D2771="",0,COUNTIF(BankAccts,$D2771))</f>
        <v>0</v>
      </c>
    </row>
    <row r="2772" spans="1:14">
      <c r="A2772" s="38">
        <f>IF(Txn!$B1392="","",Txn!$B1392)</f>
        <v>0</v>
      </c>
      <c r="B2772" s="38">
        <f>IF(Txn!$B1392="","",Txn!$C1392)</f>
        <v>0</v>
      </c>
      <c r="C2772" s="39">
        <f>IF(Txn!$B1392="","","تراکنش بانکی")</f>
        <v>0</v>
      </c>
      <c r="D2772" s="38">
        <f>IF(Txn!$B1392="","",IF(IF(Txn!$U1392="TRF",Txn!$Y1392,Txn!$Z1392)="","",IF(Txn!$U1392="TRF",Txn!$Y1392,Txn!$Z1392)))</f>
        <v>0</v>
      </c>
      <c r="E2772" s="39">
        <f>IF($D2772="","",IFERROR(VLOOKUP($D2772,AcctTbl,2,0),""))</f>
        <v>0</v>
      </c>
      <c r="F2772" s="39">
        <f>IF($D2772="","",IFERROR(VLOOKUP($D2772,AcctTbl,3,0),""))</f>
        <v>0</v>
      </c>
      <c r="G2772" s="39">
        <f>IF(Txn!$B1392="","",Txn!$D1392)</f>
        <v>0</v>
      </c>
      <c r="H2772" s="38">
        <f>IF(Txn!$B1392="","",Txn!$E1392)</f>
        <v>0</v>
      </c>
      <c r="I2772" s="40">
        <f>IF(Txn!$B1392="",0,Txn!$Q1392)</f>
        <v>0</v>
      </c>
      <c r="J2772" s="40">
        <f>IF(Txn!$B1392="",0,Txn!$R1392)</f>
        <v>0</v>
      </c>
      <c r="K2772" s="41">
        <f>IF($A2772="","",IFERROR(VALUE(MID($A2772,6,2)),""))</f>
        <v>0</v>
      </c>
      <c r="L2772" s="39">
        <f>IF(Txn!$K1392="","","طرف مقابل — "&amp;Txn!$K1392)</f>
        <v>0</v>
      </c>
      <c r="N2772" s="42">
        <f>IF($D2772="",0,COUNTIF(BankAccts,$D2772))</f>
        <v>0</v>
      </c>
    </row>
    <row r="2773" spans="1:14">
      <c r="A2773" s="38">
        <f>IF(Txn!$B1393="","",Txn!$B1393)</f>
        <v>0</v>
      </c>
      <c r="B2773" s="38">
        <f>IF(Txn!$B1393="","",Txn!$C1393)</f>
        <v>0</v>
      </c>
      <c r="C2773" s="39">
        <f>IF(Txn!$B1393="","","تراکنش بانکی")</f>
        <v>0</v>
      </c>
      <c r="D2773" s="38">
        <f>IF(Txn!$B1393="","",IF(Txn!$X1393="","",Txn!$X1393))</f>
        <v>0</v>
      </c>
      <c r="E2773" s="39">
        <f>IF($D2773="","",IFERROR(VLOOKUP($D2773,AcctTbl,2,0),""))</f>
        <v>0</v>
      </c>
      <c r="F2773" s="39">
        <f>IF($D2773="","",IFERROR(VLOOKUP($D2773,AcctTbl,3,0),""))</f>
        <v>0</v>
      </c>
      <c r="G2773" s="39">
        <f>IF(Txn!$B1393="","",Txn!$D1393)</f>
        <v>0</v>
      </c>
      <c r="H2773" s="38">
        <f>IF(Txn!$B1393="","",Txn!$E1393)</f>
        <v>0</v>
      </c>
      <c r="I2773" s="40">
        <f>IF(Txn!$B1393="",0,Txn!$O1393)</f>
        <v>0</v>
      </c>
      <c r="J2773" s="40">
        <f>IF(Txn!$B1393="",0,Txn!$P1393)</f>
        <v>0</v>
      </c>
      <c r="K2773" s="41">
        <f>IF($A2773="","",IFERROR(VALUE(MID($A2773,6,2)),""))</f>
        <v>0</v>
      </c>
      <c r="L2773" s="39">
        <f>IF(Txn!$K1393="","",Txn!$K1393)</f>
        <v>0</v>
      </c>
      <c r="N2773" s="42">
        <f>IF($D2773="",0,COUNTIF(BankAccts,$D2773))</f>
        <v>0</v>
      </c>
    </row>
    <row r="2774" spans="1:14">
      <c r="A2774" s="38">
        <f>IF(Txn!$B1393="","",Txn!$B1393)</f>
        <v>0</v>
      </c>
      <c r="B2774" s="38">
        <f>IF(Txn!$B1393="","",Txn!$C1393)</f>
        <v>0</v>
      </c>
      <c r="C2774" s="39">
        <f>IF(Txn!$B1393="","","تراکنش بانکی")</f>
        <v>0</v>
      </c>
      <c r="D2774" s="38">
        <f>IF(Txn!$B1393="","",IF(IF(Txn!$U1393="TRF",Txn!$Y1393,Txn!$Z1393)="","",IF(Txn!$U1393="TRF",Txn!$Y1393,Txn!$Z1393)))</f>
        <v>0</v>
      </c>
      <c r="E2774" s="39">
        <f>IF($D2774="","",IFERROR(VLOOKUP($D2774,AcctTbl,2,0),""))</f>
        <v>0</v>
      </c>
      <c r="F2774" s="39">
        <f>IF($D2774="","",IFERROR(VLOOKUP($D2774,AcctTbl,3,0),""))</f>
        <v>0</v>
      </c>
      <c r="G2774" s="39">
        <f>IF(Txn!$B1393="","",Txn!$D1393)</f>
        <v>0</v>
      </c>
      <c r="H2774" s="38">
        <f>IF(Txn!$B1393="","",Txn!$E1393)</f>
        <v>0</v>
      </c>
      <c r="I2774" s="40">
        <f>IF(Txn!$B1393="",0,Txn!$Q1393)</f>
        <v>0</v>
      </c>
      <c r="J2774" s="40">
        <f>IF(Txn!$B1393="",0,Txn!$R1393)</f>
        <v>0</v>
      </c>
      <c r="K2774" s="41">
        <f>IF($A2774="","",IFERROR(VALUE(MID($A2774,6,2)),""))</f>
        <v>0</v>
      </c>
      <c r="L2774" s="39">
        <f>IF(Txn!$K1393="","","طرف مقابل — "&amp;Txn!$K1393)</f>
        <v>0</v>
      </c>
      <c r="N2774" s="42">
        <f>IF($D2774="",0,COUNTIF(BankAccts,$D2774))</f>
        <v>0</v>
      </c>
    </row>
    <row r="2775" spans="1:14">
      <c r="A2775" s="38">
        <f>IF(Txn!$B1394="","",Txn!$B1394)</f>
        <v>0</v>
      </c>
      <c r="B2775" s="38">
        <f>IF(Txn!$B1394="","",Txn!$C1394)</f>
        <v>0</v>
      </c>
      <c r="C2775" s="39">
        <f>IF(Txn!$B1394="","","تراکنش بانکی")</f>
        <v>0</v>
      </c>
      <c r="D2775" s="38">
        <f>IF(Txn!$B1394="","",IF(Txn!$X1394="","",Txn!$X1394))</f>
        <v>0</v>
      </c>
      <c r="E2775" s="39">
        <f>IF($D2775="","",IFERROR(VLOOKUP($D2775,AcctTbl,2,0),""))</f>
        <v>0</v>
      </c>
      <c r="F2775" s="39">
        <f>IF($D2775="","",IFERROR(VLOOKUP($D2775,AcctTbl,3,0),""))</f>
        <v>0</v>
      </c>
      <c r="G2775" s="39">
        <f>IF(Txn!$B1394="","",Txn!$D1394)</f>
        <v>0</v>
      </c>
      <c r="H2775" s="38">
        <f>IF(Txn!$B1394="","",Txn!$E1394)</f>
        <v>0</v>
      </c>
      <c r="I2775" s="40">
        <f>IF(Txn!$B1394="",0,Txn!$O1394)</f>
        <v>0</v>
      </c>
      <c r="J2775" s="40">
        <f>IF(Txn!$B1394="",0,Txn!$P1394)</f>
        <v>0</v>
      </c>
      <c r="K2775" s="41">
        <f>IF($A2775="","",IFERROR(VALUE(MID($A2775,6,2)),""))</f>
        <v>0</v>
      </c>
      <c r="L2775" s="39">
        <f>IF(Txn!$K1394="","",Txn!$K1394)</f>
        <v>0</v>
      </c>
      <c r="N2775" s="42">
        <f>IF($D2775="",0,COUNTIF(BankAccts,$D2775))</f>
        <v>0</v>
      </c>
    </row>
    <row r="2776" spans="1:14">
      <c r="A2776" s="38">
        <f>IF(Txn!$B1394="","",Txn!$B1394)</f>
        <v>0</v>
      </c>
      <c r="B2776" s="38">
        <f>IF(Txn!$B1394="","",Txn!$C1394)</f>
        <v>0</v>
      </c>
      <c r="C2776" s="39">
        <f>IF(Txn!$B1394="","","تراکنش بانکی")</f>
        <v>0</v>
      </c>
      <c r="D2776" s="38">
        <f>IF(Txn!$B1394="","",IF(IF(Txn!$U1394="TRF",Txn!$Y1394,Txn!$Z1394)="","",IF(Txn!$U1394="TRF",Txn!$Y1394,Txn!$Z1394)))</f>
        <v>0</v>
      </c>
      <c r="E2776" s="39">
        <f>IF($D2776="","",IFERROR(VLOOKUP($D2776,AcctTbl,2,0),""))</f>
        <v>0</v>
      </c>
      <c r="F2776" s="39">
        <f>IF($D2776="","",IFERROR(VLOOKUP($D2776,AcctTbl,3,0),""))</f>
        <v>0</v>
      </c>
      <c r="G2776" s="39">
        <f>IF(Txn!$B1394="","",Txn!$D1394)</f>
        <v>0</v>
      </c>
      <c r="H2776" s="38">
        <f>IF(Txn!$B1394="","",Txn!$E1394)</f>
        <v>0</v>
      </c>
      <c r="I2776" s="40">
        <f>IF(Txn!$B1394="",0,Txn!$Q1394)</f>
        <v>0</v>
      </c>
      <c r="J2776" s="40">
        <f>IF(Txn!$B1394="",0,Txn!$R1394)</f>
        <v>0</v>
      </c>
      <c r="K2776" s="41">
        <f>IF($A2776="","",IFERROR(VALUE(MID($A2776,6,2)),""))</f>
        <v>0</v>
      </c>
      <c r="L2776" s="39">
        <f>IF(Txn!$K1394="","","طرف مقابل — "&amp;Txn!$K1394)</f>
        <v>0</v>
      </c>
      <c r="N2776" s="42">
        <f>IF($D2776="",0,COUNTIF(BankAccts,$D2776))</f>
        <v>0</v>
      </c>
    </row>
    <row r="2777" spans="1:14">
      <c r="A2777" s="38">
        <f>IF(Txn!$B1395="","",Txn!$B1395)</f>
        <v>0</v>
      </c>
      <c r="B2777" s="38">
        <f>IF(Txn!$B1395="","",Txn!$C1395)</f>
        <v>0</v>
      </c>
      <c r="C2777" s="39">
        <f>IF(Txn!$B1395="","","تراکنش بانکی")</f>
        <v>0</v>
      </c>
      <c r="D2777" s="38">
        <f>IF(Txn!$B1395="","",IF(Txn!$X1395="","",Txn!$X1395))</f>
        <v>0</v>
      </c>
      <c r="E2777" s="39">
        <f>IF($D2777="","",IFERROR(VLOOKUP($D2777,AcctTbl,2,0),""))</f>
        <v>0</v>
      </c>
      <c r="F2777" s="39">
        <f>IF($D2777="","",IFERROR(VLOOKUP($D2777,AcctTbl,3,0),""))</f>
        <v>0</v>
      </c>
      <c r="G2777" s="39">
        <f>IF(Txn!$B1395="","",Txn!$D1395)</f>
        <v>0</v>
      </c>
      <c r="H2777" s="38">
        <f>IF(Txn!$B1395="","",Txn!$E1395)</f>
        <v>0</v>
      </c>
      <c r="I2777" s="40">
        <f>IF(Txn!$B1395="",0,Txn!$O1395)</f>
        <v>0</v>
      </c>
      <c r="J2777" s="40">
        <f>IF(Txn!$B1395="",0,Txn!$P1395)</f>
        <v>0</v>
      </c>
      <c r="K2777" s="41">
        <f>IF($A2777="","",IFERROR(VALUE(MID($A2777,6,2)),""))</f>
        <v>0</v>
      </c>
      <c r="L2777" s="39">
        <f>IF(Txn!$K1395="","",Txn!$K1395)</f>
        <v>0</v>
      </c>
      <c r="N2777" s="42">
        <f>IF($D2777="",0,COUNTIF(BankAccts,$D2777))</f>
        <v>0</v>
      </c>
    </row>
    <row r="2778" spans="1:14">
      <c r="A2778" s="38">
        <f>IF(Txn!$B1395="","",Txn!$B1395)</f>
        <v>0</v>
      </c>
      <c r="B2778" s="38">
        <f>IF(Txn!$B1395="","",Txn!$C1395)</f>
        <v>0</v>
      </c>
      <c r="C2778" s="39">
        <f>IF(Txn!$B1395="","","تراکنش بانکی")</f>
        <v>0</v>
      </c>
      <c r="D2778" s="38">
        <f>IF(Txn!$B1395="","",IF(IF(Txn!$U1395="TRF",Txn!$Y1395,Txn!$Z1395)="","",IF(Txn!$U1395="TRF",Txn!$Y1395,Txn!$Z1395)))</f>
        <v>0</v>
      </c>
      <c r="E2778" s="39">
        <f>IF($D2778="","",IFERROR(VLOOKUP($D2778,AcctTbl,2,0),""))</f>
        <v>0</v>
      </c>
      <c r="F2778" s="39">
        <f>IF($D2778="","",IFERROR(VLOOKUP($D2778,AcctTbl,3,0),""))</f>
        <v>0</v>
      </c>
      <c r="G2778" s="39">
        <f>IF(Txn!$B1395="","",Txn!$D1395)</f>
        <v>0</v>
      </c>
      <c r="H2778" s="38">
        <f>IF(Txn!$B1395="","",Txn!$E1395)</f>
        <v>0</v>
      </c>
      <c r="I2778" s="40">
        <f>IF(Txn!$B1395="",0,Txn!$Q1395)</f>
        <v>0</v>
      </c>
      <c r="J2778" s="40">
        <f>IF(Txn!$B1395="",0,Txn!$R1395)</f>
        <v>0</v>
      </c>
      <c r="K2778" s="41">
        <f>IF($A2778="","",IFERROR(VALUE(MID($A2778,6,2)),""))</f>
        <v>0</v>
      </c>
      <c r="L2778" s="39">
        <f>IF(Txn!$K1395="","","طرف مقابل — "&amp;Txn!$K1395)</f>
        <v>0</v>
      </c>
      <c r="N2778" s="42">
        <f>IF($D2778="",0,COUNTIF(BankAccts,$D2778))</f>
        <v>0</v>
      </c>
    </row>
    <row r="2779" spans="1:14">
      <c r="A2779" s="38">
        <f>IF(Txn!$B1396="","",Txn!$B1396)</f>
        <v>0</v>
      </c>
      <c r="B2779" s="38">
        <f>IF(Txn!$B1396="","",Txn!$C1396)</f>
        <v>0</v>
      </c>
      <c r="C2779" s="39">
        <f>IF(Txn!$B1396="","","تراکنش بانکی")</f>
        <v>0</v>
      </c>
      <c r="D2779" s="38">
        <f>IF(Txn!$B1396="","",IF(Txn!$X1396="","",Txn!$X1396))</f>
        <v>0</v>
      </c>
      <c r="E2779" s="39">
        <f>IF($D2779="","",IFERROR(VLOOKUP($D2779,AcctTbl,2,0),""))</f>
        <v>0</v>
      </c>
      <c r="F2779" s="39">
        <f>IF($D2779="","",IFERROR(VLOOKUP($D2779,AcctTbl,3,0),""))</f>
        <v>0</v>
      </c>
      <c r="G2779" s="39">
        <f>IF(Txn!$B1396="","",Txn!$D1396)</f>
        <v>0</v>
      </c>
      <c r="H2779" s="38">
        <f>IF(Txn!$B1396="","",Txn!$E1396)</f>
        <v>0</v>
      </c>
      <c r="I2779" s="40">
        <f>IF(Txn!$B1396="",0,Txn!$O1396)</f>
        <v>0</v>
      </c>
      <c r="J2779" s="40">
        <f>IF(Txn!$B1396="",0,Txn!$P1396)</f>
        <v>0</v>
      </c>
      <c r="K2779" s="41">
        <f>IF($A2779="","",IFERROR(VALUE(MID($A2779,6,2)),""))</f>
        <v>0</v>
      </c>
      <c r="L2779" s="39">
        <f>IF(Txn!$K1396="","",Txn!$K1396)</f>
        <v>0</v>
      </c>
      <c r="N2779" s="42">
        <f>IF($D2779="",0,COUNTIF(BankAccts,$D2779))</f>
        <v>0</v>
      </c>
    </row>
    <row r="2780" spans="1:14">
      <c r="A2780" s="38">
        <f>IF(Txn!$B1396="","",Txn!$B1396)</f>
        <v>0</v>
      </c>
      <c r="B2780" s="38">
        <f>IF(Txn!$B1396="","",Txn!$C1396)</f>
        <v>0</v>
      </c>
      <c r="C2780" s="39">
        <f>IF(Txn!$B1396="","","تراکنش بانکی")</f>
        <v>0</v>
      </c>
      <c r="D2780" s="38">
        <f>IF(Txn!$B1396="","",IF(IF(Txn!$U1396="TRF",Txn!$Y1396,Txn!$Z1396)="","",IF(Txn!$U1396="TRF",Txn!$Y1396,Txn!$Z1396)))</f>
        <v>0</v>
      </c>
      <c r="E2780" s="39">
        <f>IF($D2780="","",IFERROR(VLOOKUP($D2780,AcctTbl,2,0),""))</f>
        <v>0</v>
      </c>
      <c r="F2780" s="39">
        <f>IF($D2780="","",IFERROR(VLOOKUP($D2780,AcctTbl,3,0),""))</f>
        <v>0</v>
      </c>
      <c r="G2780" s="39">
        <f>IF(Txn!$B1396="","",Txn!$D1396)</f>
        <v>0</v>
      </c>
      <c r="H2780" s="38">
        <f>IF(Txn!$B1396="","",Txn!$E1396)</f>
        <v>0</v>
      </c>
      <c r="I2780" s="40">
        <f>IF(Txn!$B1396="",0,Txn!$Q1396)</f>
        <v>0</v>
      </c>
      <c r="J2780" s="40">
        <f>IF(Txn!$B1396="",0,Txn!$R1396)</f>
        <v>0</v>
      </c>
      <c r="K2780" s="41">
        <f>IF($A2780="","",IFERROR(VALUE(MID($A2780,6,2)),""))</f>
        <v>0</v>
      </c>
      <c r="L2780" s="39">
        <f>IF(Txn!$K1396="","","طرف مقابل — "&amp;Txn!$K1396)</f>
        <v>0</v>
      </c>
      <c r="N2780" s="42">
        <f>IF($D2780="",0,COUNTIF(BankAccts,$D2780))</f>
        <v>0</v>
      </c>
    </row>
    <row r="2781" spans="1:14">
      <c r="A2781" s="38">
        <f>IF(Txn!$B1397="","",Txn!$B1397)</f>
        <v>0</v>
      </c>
      <c r="B2781" s="38">
        <f>IF(Txn!$B1397="","",Txn!$C1397)</f>
        <v>0</v>
      </c>
      <c r="C2781" s="39">
        <f>IF(Txn!$B1397="","","تراکنش بانکی")</f>
        <v>0</v>
      </c>
      <c r="D2781" s="38">
        <f>IF(Txn!$B1397="","",IF(Txn!$X1397="","",Txn!$X1397))</f>
        <v>0</v>
      </c>
      <c r="E2781" s="39">
        <f>IF($D2781="","",IFERROR(VLOOKUP($D2781,AcctTbl,2,0),""))</f>
        <v>0</v>
      </c>
      <c r="F2781" s="39">
        <f>IF($D2781="","",IFERROR(VLOOKUP($D2781,AcctTbl,3,0),""))</f>
        <v>0</v>
      </c>
      <c r="G2781" s="39">
        <f>IF(Txn!$B1397="","",Txn!$D1397)</f>
        <v>0</v>
      </c>
      <c r="H2781" s="38">
        <f>IF(Txn!$B1397="","",Txn!$E1397)</f>
        <v>0</v>
      </c>
      <c r="I2781" s="40">
        <f>IF(Txn!$B1397="",0,Txn!$O1397)</f>
        <v>0</v>
      </c>
      <c r="J2781" s="40">
        <f>IF(Txn!$B1397="",0,Txn!$P1397)</f>
        <v>0</v>
      </c>
      <c r="K2781" s="41">
        <f>IF($A2781="","",IFERROR(VALUE(MID($A2781,6,2)),""))</f>
        <v>0</v>
      </c>
      <c r="L2781" s="39">
        <f>IF(Txn!$K1397="","",Txn!$K1397)</f>
        <v>0</v>
      </c>
      <c r="N2781" s="42">
        <f>IF($D2781="",0,COUNTIF(BankAccts,$D2781))</f>
        <v>0</v>
      </c>
    </row>
    <row r="2782" spans="1:14">
      <c r="A2782" s="38">
        <f>IF(Txn!$B1397="","",Txn!$B1397)</f>
        <v>0</v>
      </c>
      <c r="B2782" s="38">
        <f>IF(Txn!$B1397="","",Txn!$C1397)</f>
        <v>0</v>
      </c>
      <c r="C2782" s="39">
        <f>IF(Txn!$B1397="","","تراکنش بانکی")</f>
        <v>0</v>
      </c>
      <c r="D2782" s="38">
        <f>IF(Txn!$B1397="","",IF(IF(Txn!$U1397="TRF",Txn!$Y1397,Txn!$Z1397)="","",IF(Txn!$U1397="TRF",Txn!$Y1397,Txn!$Z1397)))</f>
        <v>0</v>
      </c>
      <c r="E2782" s="39">
        <f>IF($D2782="","",IFERROR(VLOOKUP($D2782,AcctTbl,2,0),""))</f>
        <v>0</v>
      </c>
      <c r="F2782" s="39">
        <f>IF($D2782="","",IFERROR(VLOOKUP($D2782,AcctTbl,3,0),""))</f>
        <v>0</v>
      </c>
      <c r="G2782" s="39">
        <f>IF(Txn!$B1397="","",Txn!$D1397)</f>
        <v>0</v>
      </c>
      <c r="H2782" s="38">
        <f>IF(Txn!$B1397="","",Txn!$E1397)</f>
        <v>0</v>
      </c>
      <c r="I2782" s="40">
        <f>IF(Txn!$B1397="",0,Txn!$Q1397)</f>
        <v>0</v>
      </c>
      <c r="J2782" s="40">
        <f>IF(Txn!$B1397="",0,Txn!$R1397)</f>
        <v>0</v>
      </c>
      <c r="K2782" s="41">
        <f>IF($A2782="","",IFERROR(VALUE(MID($A2782,6,2)),""))</f>
        <v>0</v>
      </c>
      <c r="L2782" s="39">
        <f>IF(Txn!$K1397="","","طرف مقابل — "&amp;Txn!$K1397)</f>
        <v>0</v>
      </c>
      <c r="N2782" s="42">
        <f>IF($D2782="",0,COUNTIF(BankAccts,$D2782))</f>
        <v>0</v>
      </c>
    </row>
    <row r="2783" spans="1:14">
      <c r="A2783" s="38">
        <f>IF(Txn!$B1398="","",Txn!$B1398)</f>
        <v>0</v>
      </c>
      <c r="B2783" s="38">
        <f>IF(Txn!$B1398="","",Txn!$C1398)</f>
        <v>0</v>
      </c>
      <c r="C2783" s="39">
        <f>IF(Txn!$B1398="","","تراکنش بانکی")</f>
        <v>0</v>
      </c>
      <c r="D2783" s="38">
        <f>IF(Txn!$B1398="","",IF(Txn!$X1398="","",Txn!$X1398))</f>
        <v>0</v>
      </c>
      <c r="E2783" s="39">
        <f>IF($D2783="","",IFERROR(VLOOKUP($D2783,AcctTbl,2,0),""))</f>
        <v>0</v>
      </c>
      <c r="F2783" s="39">
        <f>IF($D2783="","",IFERROR(VLOOKUP($D2783,AcctTbl,3,0),""))</f>
        <v>0</v>
      </c>
      <c r="G2783" s="39">
        <f>IF(Txn!$B1398="","",Txn!$D1398)</f>
        <v>0</v>
      </c>
      <c r="H2783" s="38">
        <f>IF(Txn!$B1398="","",Txn!$E1398)</f>
        <v>0</v>
      </c>
      <c r="I2783" s="40">
        <f>IF(Txn!$B1398="",0,Txn!$O1398)</f>
        <v>0</v>
      </c>
      <c r="J2783" s="40">
        <f>IF(Txn!$B1398="",0,Txn!$P1398)</f>
        <v>0</v>
      </c>
      <c r="K2783" s="41">
        <f>IF($A2783="","",IFERROR(VALUE(MID($A2783,6,2)),""))</f>
        <v>0</v>
      </c>
      <c r="L2783" s="39">
        <f>IF(Txn!$K1398="","",Txn!$K1398)</f>
        <v>0</v>
      </c>
      <c r="N2783" s="42">
        <f>IF($D2783="",0,COUNTIF(BankAccts,$D2783))</f>
        <v>0</v>
      </c>
    </row>
    <row r="2784" spans="1:14">
      <c r="A2784" s="38">
        <f>IF(Txn!$B1398="","",Txn!$B1398)</f>
        <v>0</v>
      </c>
      <c r="B2784" s="38">
        <f>IF(Txn!$B1398="","",Txn!$C1398)</f>
        <v>0</v>
      </c>
      <c r="C2784" s="39">
        <f>IF(Txn!$B1398="","","تراکنش بانکی")</f>
        <v>0</v>
      </c>
      <c r="D2784" s="38">
        <f>IF(Txn!$B1398="","",IF(IF(Txn!$U1398="TRF",Txn!$Y1398,Txn!$Z1398)="","",IF(Txn!$U1398="TRF",Txn!$Y1398,Txn!$Z1398)))</f>
        <v>0</v>
      </c>
      <c r="E2784" s="39">
        <f>IF($D2784="","",IFERROR(VLOOKUP($D2784,AcctTbl,2,0),""))</f>
        <v>0</v>
      </c>
      <c r="F2784" s="39">
        <f>IF($D2784="","",IFERROR(VLOOKUP($D2784,AcctTbl,3,0),""))</f>
        <v>0</v>
      </c>
      <c r="G2784" s="39">
        <f>IF(Txn!$B1398="","",Txn!$D1398)</f>
        <v>0</v>
      </c>
      <c r="H2784" s="38">
        <f>IF(Txn!$B1398="","",Txn!$E1398)</f>
        <v>0</v>
      </c>
      <c r="I2784" s="40">
        <f>IF(Txn!$B1398="",0,Txn!$Q1398)</f>
        <v>0</v>
      </c>
      <c r="J2784" s="40">
        <f>IF(Txn!$B1398="",0,Txn!$R1398)</f>
        <v>0</v>
      </c>
      <c r="K2784" s="41">
        <f>IF($A2784="","",IFERROR(VALUE(MID($A2784,6,2)),""))</f>
        <v>0</v>
      </c>
      <c r="L2784" s="39">
        <f>IF(Txn!$K1398="","","طرف مقابل — "&amp;Txn!$K1398)</f>
        <v>0</v>
      </c>
      <c r="N2784" s="42">
        <f>IF($D2784="",0,COUNTIF(BankAccts,$D2784))</f>
        <v>0</v>
      </c>
    </row>
    <row r="2785" spans="1:14">
      <c r="A2785" s="38">
        <f>IF(Txn!$B1399="","",Txn!$B1399)</f>
        <v>0</v>
      </c>
      <c r="B2785" s="38">
        <f>IF(Txn!$B1399="","",Txn!$C1399)</f>
        <v>0</v>
      </c>
      <c r="C2785" s="39">
        <f>IF(Txn!$B1399="","","تراکنش بانکی")</f>
        <v>0</v>
      </c>
      <c r="D2785" s="38">
        <f>IF(Txn!$B1399="","",IF(Txn!$X1399="","",Txn!$X1399))</f>
        <v>0</v>
      </c>
      <c r="E2785" s="39">
        <f>IF($D2785="","",IFERROR(VLOOKUP($D2785,AcctTbl,2,0),""))</f>
        <v>0</v>
      </c>
      <c r="F2785" s="39">
        <f>IF($D2785="","",IFERROR(VLOOKUP($D2785,AcctTbl,3,0),""))</f>
        <v>0</v>
      </c>
      <c r="G2785" s="39">
        <f>IF(Txn!$B1399="","",Txn!$D1399)</f>
        <v>0</v>
      </c>
      <c r="H2785" s="38">
        <f>IF(Txn!$B1399="","",Txn!$E1399)</f>
        <v>0</v>
      </c>
      <c r="I2785" s="40">
        <f>IF(Txn!$B1399="",0,Txn!$O1399)</f>
        <v>0</v>
      </c>
      <c r="J2785" s="40">
        <f>IF(Txn!$B1399="",0,Txn!$P1399)</f>
        <v>0</v>
      </c>
      <c r="K2785" s="41">
        <f>IF($A2785="","",IFERROR(VALUE(MID($A2785,6,2)),""))</f>
        <v>0</v>
      </c>
      <c r="L2785" s="39">
        <f>IF(Txn!$K1399="","",Txn!$K1399)</f>
        <v>0</v>
      </c>
      <c r="N2785" s="42">
        <f>IF($D2785="",0,COUNTIF(BankAccts,$D2785))</f>
        <v>0</v>
      </c>
    </row>
    <row r="2786" spans="1:14">
      <c r="A2786" s="38">
        <f>IF(Txn!$B1399="","",Txn!$B1399)</f>
        <v>0</v>
      </c>
      <c r="B2786" s="38">
        <f>IF(Txn!$B1399="","",Txn!$C1399)</f>
        <v>0</v>
      </c>
      <c r="C2786" s="39">
        <f>IF(Txn!$B1399="","","تراکنش بانکی")</f>
        <v>0</v>
      </c>
      <c r="D2786" s="38">
        <f>IF(Txn!$B1399="","",IF(IF(Txn!$U1399="TRF",Txn!$Y1399,Txn!$Z1399)="","",IF(Txn!$U1399="TRF",Txn!$Y1399,Txn!$Z1399)))</f>
        <v>0</v>
      </c>
      <c r="E2786" s="39">
        <f>IF($D2786="","",IFERROR(VLOOKUP($D2786,AcctTbl,2,0),""))</f>
        <v>0</v>
      </c>
      <c r="F2786" s="39">
        <f>IF($D2786="","",IFERROR(VLOOKUP($D2786,AcctTbl,3,0),""))</f>
        <v>0</v>
      </c>
      <c r="G2786" s="39">
        <f>IF(Txn!$B1399="","",Txn!$D1399)</f>
        <v>0</v>
      </c>
      <c r="H2786" s="38">
        <f>IF(Txn!$B1399="","",Txn!$E1399)</f>
        <v>0</v>
      </c>
      <c r="I2786" s="40">
        <f>IF(Txn!$B1399="",0,Txn!$Q1399)</f>
        <v>0</v>
      </c>
      <c r="J2786" s="40">
        <f>IF(Txn!$B1399="",0,Txn!$R1399)</f>
        <v>0</v>
      </c>
      <c r="K2786" s="41">
        <f>IF($A2786="","",IFERROR(VALUE(MID($A2786,6,2)),""))</f>
        <v>0</v>
      </c>
      <c r="L2786" s="39">
        <f>IF(Txn!$K1399="","","طرف مقابل — "&amp;Txn!$K1399)</f>
        <v>0</v>
      </c>
      <c r="N2786" s="42">
        <f>IF($D2786="",0,COUNTIF(BankAccts,$D2786))</f>
        <v>0</v>
      </c>
    </row>
    <row r="2787" spans="1:14">
      <c r="A2787" s="38">
        <f>IF(Txn!$B1400="","",Txn!$B1400)</f>
        <v>0</v>
      </c>
      <c r="B2787" s="38">
        <f>IF(Txn!$B1400="","",Txn!$C1400)</f>
        <v>0</v>
      </c>
      <c r="C2787" s="39">
        <f>IF(Txn!$B1400="","","تراکنش بانکی")</f>
        <v>0</v>
      </c>
      <c r="D2787" s="38">
        <f>IF(Txn!$B1400="","",IF(Txn!$X1400="","",Txn!$X1400))</f>
        <v>0</v>
      </c>
      <c r="E2787" s="39">
        <f>IF($D2787="","",IFERROR(VLOOKUP($D2787,AcctTbl,2,0),""))</f>
        <v>0</v>
      </c>
      <c r="F2787" s="39">
        <f>IF($D2787="","",IFERROR(VLOOKUP($D2787,AcctTbl,3,0),""))</f>
        <v>0</v>
      </c>
      <c r="G2787" s="39">
        <f>IF(Txn!$B1400="","",Txn!$D1400)</f>
        <v>0</v>
      </c>
      <c r="H2787" s="38">
        <f>IF(Txn!$B1400="","",Txn!$E1400)</f>
        <v>0</v>
      </c>
      <c r="I2787" s="40">
        <f>IF(Txn!$B1400="",0,Txn!$O1400)</f>
        <v>0</v>
      </c>
      <c r="J2787" s="40">
        <f>IF(Txn!$B1400="",0,Txn!$P1400)</f>
        <v>0</v>
      </c>
      <c r="K2787" s="41">
        <f>IF($A2787="","",IFERROR(VALUE(MID($A2787,6,2)),""))</f>
        <v>0</v>
      </c>
      <c r="L2787" s="39">
        <f>IF(Txn!$K1400="","",Txn!$K1400)</f>
        <v>0</v>
      </c>
      <c r="N2787" s="42">
        <f>IF($D2787="",0,COUNTIF(BankAccts,$D2787))</f>
        <v>0</v>
      </c>
    </row>
    <row r="2788" spans="1:14">
      <c r="A2788" s="38">
        <f>IF(Txn!$B1400="","",Txn!$B1400)</f>
        <v>0</v>
      </c>
      <c r="B2788" s="38">
        <f>IF(Txn!$B1400="","",Txn!$C1400)</f>
        <v>0</v>
      </c>
      <c r="C2788" s="39">
        <f>IF(Txn!$B1400="","","تراکنش بانکی")</f>
        <v>0</v>
      </c>
      <c r="D2788" s="38">
        <f>IF(Txn!$B1400="","",IF(IF(Txn!$U1400="TRF",Txn!$Y1400,Txn!$Z1400)="","",IF(Txn!$U1400="TRF",Txn!$Y1400,Txn!$Z1400)))</f>
        <v>0</v>
      </c>
      <c r="E2788" s="39">
        <f>IF($D2788="","",IFERROR(VLOOKUP($D2788,AcctTbl,2,0),""))</f>
        <v>0</v>
      </c>
      <c r="F2788" s="39">
        <f>IF($D2788="","",IFERROR(VLOOKUP($D2788,AcctTbl,3,0),""))</f>
        <v>0</v>
      </c>
      <c r="G2788" s="39">
        <f>IF(Txn!$B1400="","",Txn!$D1400)</f>
        <v>0</v>
      </c>
      <c r="H2788" s="38">
        <f>IF(Txn!$B1400="","",Txn!$E1400)</f>
        <v>0</v>
      </c>
      <c r="I2788" s="40">
        <f>IF(Txn!$B1400="",0,Txn!$Q1400)</f>
        <v>0</v>
      </c>
      <c r="J2788" s="40">
        <f>IF(Txn!$B1400="",0,Txn!$R1400)</f>
        <v>0</v>
      </c>
      <c r="K2788" s="41">
        <f>IF($A2788="","",IFERROR(VALUE(MID($A2788,6,2)),""))</f>
        <v>0</v>
      </c>
      <c r="L2788" s="39">
        <f>IF(Txn!$K1400="","","طرف مقابل — "&amp;Txn!$K1400)</f>
        <v>0</v>
      </c>
      <c r="N2788" s="42">
        <f>IF($D2788="",0,COUNTIF(BankAccts,$D2788))</f>
        <v>0</v>
      </c>
    </row>
    <row r="2789" spans="1:14">
      <c r="A2789" s="38">
        <f>IF(Txn!$B1401="","",Txn!$B1401)</f>
        <v>0</v>
      </c>
      <c r="B2789" s="38">
        <f>IF(Txn!$B1401="","",Txn!$C1401)</f>
        <v>0</v>
      </c>
      <c r="C2789" s="39">
        <f>IF(Txn!$B1401="","","تراکنش بانکی")</f>
        <v>0</v>
      </c>
      <c r="D2789" s="38">
        <f>IF(Txn!$B1401="","",IF(Txn!$X1401="","",Txn!$X1401))</f>
        <v>0</v>
      </c>
      <c r="E2789" s="39">
        <f>IF($D2789="","",IFERROR(VLOOKUP($D2789,AcctTbl,2,0),""))</f>
        <v>0</v>
      </c>
      <c r="F2789" s="39">
        <f>IF($D2789="","",IFERROR(VLOOKUP($D2789,AcctTbl,3,0),""))</f>
        <v>0</v>
      </c>
      <c r="G2789" s="39">
        <f>IF(Txn!$B1401="","",Txn!$D1401)</f>
        <v>0</v>
      </c>
      <c r="H2789" s="38">
        <f>IF(Txn!$B1401="","",Txn!$E1401)</f>
        <v>0</v>
      </c>
      <c r="I2789" s="40">
        <f>IF(Txn!$B1401="",0,Txn!$O1401)</f>
        <v>0</v>
      </c>
      <c r="J2789" s="40">
        <f>IF(Txn!$B1401="",0,Txn!$P1401)</f>
        <v>0</v>
      </c>
      <c r="K2789" s="41">
        <f>IF($A2789="","",IFERROR(VALUE(MID($A2789,6,2)),""))</f>
        <v>0</v>
      </c>
      <c r="L2789" s="39">
        <f>IF(Txn!$K1401="","",Txn!$K1401)</f>
        <v>0</v>
      </c>
      <c r="N2789" s="42">
        <f>IF($D2789="",0,COUNTIF(BankAccts,$D2789))</f>
        <v>0</v>
      </c>
    </row>
    <row r="2790" spans="1:14">
      <c r="A2790" s="38">
        <f>IF(Txn!$B1401="","",Txn!$B1401)</f>
        <v>0</v>
      </c>
      <c r="B2790" s="38">
        <f>IF(Txn!$B1401="","",Txn!$C1401)</f>
        <v>0</v>
      </c>
      <c r="C2790" s="39">
        <f>IF(Txn!$B1401="","","تراکنش بانکی")</f>
        <v>0</v>
      </c>
      <c r="D2790" s="38">
        <f>IF(Txn!$B1401="","",IF(IF(Txn!$U1401="TRF",Txn!$Y1401,Txn!$Z1401)="","",IF(Txn!$U1401="TRF",Txn!$Y1401,Txn!$Z1401)))</f>
        <v>0</v>
      </c>
      <c r="E2790" s="39">
        <f>IF($D2790="","",IFERROR(VLOOKUP($D2790,AcctTbl,2,0),""))</f>
        <v>0</v>
      </c>
      <c r="F2790" s="39">
        <f>IF($D2790="","",IFERROR(VLOOKUP($D2790,AcctTbl,3,0),""))</f>
        <v>0</v>
      </c>
      <c r="G2790" s="39">
        <f>IF(Txn!$B1401="","",Txn!$D1401)</f>
        <v>0</v>
      </c>
      <c r="H2790" s="38">
        <f>IF(Txn!$B1401="","",Txn!$E1401)</f>
        <v>0</v>
      </c>
      <c r="I2790" s="40">
        <f>IF(Txn!$B1401="",0,Txn!$Q1401)</f>
        <v>0</v>
      </c>
      <c r="J2790" s="40">
        <f>IF(Txn!$B1401="",0,Txn!$R1401)</f>
        <v>0</v>
      </c>
      <c r="K2790" s="41">
        <f>IF($A2790="","",IFERROR(VALUE(MID($A2790,6,2)),""))</f>
        <v>0</v>
      </c>
      <c r="L2790" s="39">
        <f>IF(Txn!$K1401="","","طرف مقابل — "&amp;Txn!$K1401)</f>
        <v>0</v>
      </c>
      <c r="N2790" s="42">
        <f>IF($D2790="",0,COUNTIF(BankAccts,$D2790))</f>
        <v>0</v>
      </c>
    </row>
    <row r="2791" spans="1:14">
      <c r="A2791" s="38">
        <f>IF(Txn!$B1402="","",Txn!$B1402)</f>
        <v>0</v>
      </c>
      <c r="B2791" s="38">
        <f>IF(Txn!$B1402="","",Txn!$C1402)</f>
        <v>0</v>
      </c>
      <c r="C2791" s="39">
        <f>IF(Txn!$B1402="","","تراکنش بانکی")</f>
        <v>0</v>
      </c>
      <c r="D2791" s="38">
        <f>IF(Txn!$B1402="","",IF(Txn!$X1402="","",Txn!$X1402))</f>
        <v>0</v>
      </c>
      <c r="E2791" s="39">
        <f>IF($D2791="","",IFERROR(VLOOKUP($D2791,AcctTbl,2,0),""))</f>
        <v>0</v>
      </c>
      <c r="F2791" s="39">
        <f>IF($D2791="","",IFERROR(VLOOKUP($D2791,AcctTbl,3,0),""))</f>
        <v>0</v>
      </c>
      <c r="G2791" s="39">
        <f>IF(Txn!$B1402="","",Txn!$D1402)</f>
        <v>0</v>
      </c>
      <c r="H2791" s="38">
        <f>IF(Txn!$B1402="","",Txn!$E1402)</f>
        <v>0</v>
      </c>
      <c r="I2791" s="40">
        <f>IF(Txn!$B1402="",0,Txn!$O1402)</f>
        <v>0</v>
      </c>
      <c r="J2791" s="40">
        <f>IF(Txn!$B1402="",0,Txn!$P1402)</f>
        <v>0</v>
      </c>
      <c r="K2791" s="41">
        <f>IF($A2791="","",IFERROR(VALUE(MID($A2791,6,2)),""))</f>
        <v>0</v>
      </c>
      <c r="L2791" s="39">
        <f>IF(Txn!$K1402="","",Txn!$K1402)</f>
        <v>0</v>
      </c>
      <c r="N2791" s="42">
        <f>IF($D2791="",0,COUNTIF(BankAccts,$D2791))</f>
        <v>0</v>
      </c>
    </row>
    <row r="2792" spans="1:14">
      <c r="A2792" s="38">
        <f>IF(Txn!$B1402="","",Txn!$B1402)</f>
        <v>0</v>
      </c>
      <c r="B2792" s="38">
        <f>IF(Txn!$B1402="","",Txn!$C1402)</f>
        <v>0</v>
      </c>
      <c r="C2792" s="39">
        <f>IF(Txn!$B1402="","","تراکنش بانکی")</f>
        <v>0</v>
      </c>
      <c r="D2792" s="38">
        <f>IF(Txn!$B1402="","",IF(IF(Txn!$U1402="TRF",Txn!$Y1402,Txn!$Z1402)="","",IF(Txn!$U1402="TRF",Txn!$Y1402,Txn!$Z1402)))</f>
        <v>0</v>
      </c>
      <c r="E2792" s="39">
        <f>IF($D2792="","",IFERROR(VLOOKUP($D2792,AcctTbl,2,0),""))</f>
        <v>0</v>
      </c>
      <c r="F2792" s="39">
        <f>IF($D2792="","",IFERROR(VLOOKUP($D2792,AcctTbl,3,0),""))</f>
        <v>0</v>
      </c>
      <c r="G2792" s="39">
        <f>IF(Txn!$B1402="","",Txn!$D1402)</f>
        <v>0</v>
      </c>
      <c r="H2792" s="38">
        <f>IF(Txn!$B1402="","",Txn!$E1402)</f>
        <v>0</v>
      </c>
      <c r="I2792" s="40">
        <f>IF(Txn!$B1402="",0,Txn!$Q1402)</f>
        <v>0</v>
      </c>
      <c r="J2792" s="40">
        <f>IF(Txn!$B1402="",0,Txn!$R1402)</f>
        <v>0</v>
      </c>
      <c r="K2792" s="41">
        <f>IF($A2792="","",IFERROR(VALUE(MID($A2792,6,2)),""))</f>
        <v>0</v>
      </c>
      <c r="L2792" s="39">
        <f>IF(Txn!$K1402="","","طرف مقابل — "&amp;Txn!$K1402)</f>
        <v>0</v>
      </c>
      <c r="N2792" s="42">
        <f>IF($D2792="",0,COUNTIF(BankAccts,$D2792))</f>
        <v>0</v>
      </c>
    </row>
    <row r="2793" spans="1:14">
      <c r="A2793" s="38">
        <f>IF(Txn!$B1403="","",Txn!$B1403)</f>
        <v>0</v>
      </c>
      <c r="B2793" s="38">
        <f>IF(Txn!$B1403="","",Txn!$C1403)</f>
        <v>0</v>
      </c>
      <c r="C2793" s="39">
        <f>IF(Txn!$B1403="","","تراکنش بانکی")</f>
        <v>0</v>
      </c>
      <c r="D2793" s="38">
        <f>IF(Txn!$B1403="","",IF(Txn!$X1403="","",Txn!$X1403))</f>
        <v>0</v>
      </c>
      <c r="E2793" s="39">
        <f>IF($D2793="","",IFERROR(VLOOKUP($D2793,AcctTbl,2,0),""))</f>
        <v>0</v>
      </c>
      <c r="F2793" s="39">
        <f>IF($D2793="","",IFERROR(VLOOKUP($D2793,AcctTbl,3,0),""))</f>
        <v>0</v>
      </c>
      <c r="G2793" s="39">
        <f>IF(Txn!$B1403="","",Txn!$D1403)</f>
        <v>0</v>
      </c>
      <c r="H2793" s="38">
        <f>IF(Txn!$B1403="","",Txn!$E1403)</f>
        <v>0</v>
      </c>
      <c r="I2793" s="40">
        <f>IF(Txn!$B1403="",0,Txn!$O1403)</f>
        <v>0</v>
      </c>
      <c r="J2793" s="40">
        <f>IF(Txn!$B1403="",0,Txn!$P1403)</f>
        <v>0</v>
      </c>
      <c r="K2793" s="41">
        <f>IF($A2793="","",IFERROR(VALUE(MID($A2793,6,2)),""))</f>
        <v>0</v>
      </c>
      <c r="L2793" s="39">
        <f>IF(Txn!$K1403="","",Txn!$K1403)</f>
        <v>0</v>
      </c>
      <c r="N2793" s="42">
        <f>IF($D2793="",0,COUNTIF(BankAccts,$D2793))</f>
        <v>0</v>
      </c>
    </row>
    <row r="2794" spans="1:14">
      <c r="A2794" s="38">
        <f>IF(Txn!$B1403="","",Txn!$B1403)</f>
        <v>0</v>
      </c>
      <c r="B2794" s="38">
        <f>IF(Txn!$B1403="","",Txn!$C1403)</f>
        <v>0</v>
      </c>
      <c r="C2794" s="39">
        <f>IF(Txn!$B1403="","","تراکنش بانکی")</f>
        <v>0</v>
      </c>
      <c r="D2794" s="38">
        <f>IF(Txn!$B1403="","",IF(IF(Txn!$U1403="TRF",Txn!$Y1403,Txn!$Z1403)="","",IF(Txn!$U1403="TRF",Txn!$Y1403,Txn!$Z1403)))</f>
        <v>0</v>
      </c>
      <c r="E2794" s="39">
        <f>IF($D2794="","",IFERROR(VLOOKUP($D2794,AcctTbl,2,0),""))</f>
        <v>0</v>
      </c>
      <c r="F2794" s="39">
        <f>IF($D2794="","",IFERROR(VLOOKUP($D2794,AcctTbl,3,0),""))</f>
        <v>0</v>
      </c>
      <c r="G2794" s="39">
        <f>IF(Txn!$B1403="","",Txn!$D1403)</f>
        <v>0</v>
      </c>
      <c r="H2794" s="38">
        <f>IF(Txn!$B1403="","",Txn!$E1403)</f>
        <v>0</v>
      </c>
      <c r="I2794" s="40">
        <f>IF(Txn!$B1403="",0,Txn!$Q1403)</f>
        <v>0</v>
      </c>
      <c r="J2794" s="40">
        <f>IF(Txn!$B1403="",0,Txn!$R1403)</f>
        <v>0</v>
      </c>
      <c r="K2794" s="41">
        <f>IF($A2794="","",IFERROR(VALUE(MID($A2794,6,2)),""))</f>
        <v>0</v>
      </c>
      <c r="L2794" s="39">
        <f>IF(Txn!$K1403="","","طرف مقابل — "&amp;Txn!$K1403)</f>
        <v>0</v>
      </c>
      <c r="N2794" s="42">
        <f>IF($D2794="",0,COUNTIF(BankAccts,$D2794))</f>
        <v>0</v>
      </c>
    </row>
    <row r="2795" spans="1:14">
      <c r="A2795" s="38">
        <f>IF(Txn!$B1404="","",Txn!$B1404)</f>
        <v>0</v>
      </c>
      <c r="B2795" s="38">
        <f>IF(Txn!$B1404="","",Txn!$C1404)</f>
        <v>0</v>
      </c>
      <c r="C2795" s="39">
        <f>IF(Txn!$B1404="","","تراکنش بانکی")</f>
        <v>0</v>
      </c>
      <c r="D2795" s="38">
        <f>IF(Txn!$B1404="","",IF(Txn!$X1404="","",Txn!$X1404))</f>
        <v>0</v>
      </c>
      <c r="E2795" s="39">
        <f>IF($D2795="","",IFERROR(VLOOKUP($D2795,AcctTbl,2,0),""))</f>
        <v>0</v>
      </c>
      <c r="F2795" s="39">
        <f>IF($D2795="","",IFERROR(VLOOKUP($D2795,AcctTbl,3,0),""))</f>
        <v>0</v>
      </c>
      <c r="G2795" s="39">
        <f>IF(Txn!$B1404="","",Txn!$D1404)</f>
        <v>0</v>
      </c>
      <c r="H2795" s="38">
        <f>IF(Txn!$B1404="","",Txn!$E1404)</f>
        <v>0</v>
      </c>
      <c r="I2795" s="40">
        <f>IF(Txn!$B1404="",0,Txn!$O1404)</f>
        <v>0</v>
      </c>
      <c r="J2795" s="40">
        <f>IF(Txn!$B1404="",0,Txn!$P1404)</f>
        <v>0</v>
      </c>
      <c r="K2795" s="41">
        <f>IF($A2795="","",IFERROR(VALUE(MID($A2795,6,2)),""))</f>
        <v>0</v>
      </c>
      <c r="L2795" s="39">
        <f>IF(Txn!$K1404="","",Txn!$K1404)</f>
        <v>0</v>
      </c>
      <c r="N2795" s="42">
        <f>IF($D2795="",0,COUNTIF(BankAccts,$D2795))</f>
        <v>0</v>
      </c>
    </row>
    <row r="2796" spans="1:14">
      <c r="A2796" s="38">
        <f>IF(Txn!$B1404="","",Txn!$B1404)</f>
        <v>0</v>
      </c>
      <c r="B2796" s="38">
        <f>IF(Txn!$B1404="","",Txn!$C1404)</f>
        <v>0</v>
      </c>
      <c r="C2796" s="39">
        <f>IF(Txn!$B1404="","","تراکنش بانکی")</f>
        <v>0</v>
      </c>
      <c r="D2796" s="38">
        <f>IF(Txn!$B1404="","",IF(IF(Txn!$U1404="TRF",Txn!$Y1404,Txn!$Z1404)="","",IF(Txn!$U1404="TRF",Txn!$Y1404,Txn!$Z1404)))</f>
        <v>0</v>
      </c>
      <c r="E2796" s="39">
        <f>IF($D2796="","",IFERROR(VLOOKUP($D2796,AcctTbl,2,0),""))</f>
        <v>0</v>
      </c>
      <c r="F2796" s="39">
        <f>IF($D2796="","",IFERROR(VLOOKUP($D2796,AcctTbl,3,0),""))</f>
        <v>0</v>
      </c>
      <c r="G2796" s="39">
        <f>IF(Txn!$B1404="","",Txn!$D1404)</f>
        <v>0</v>
      </c>
      <c r="H2796" s="38">
        <f>IF(Txn!$B1404="","",Txn!$E1404)</f>
        <v>0</v>
      </c>
      <c r="I2796" s="40">
        <f>IF(Txn!$B1404="",0,Txn!$Q1404)</f>
        <v>0</v>
      </c>
      <c r="J2796" s="40">
        <f>IF(Txn!$B1404="",0,Txn!$R1404)</f>
        <v>0</v>
      </c>
      <c r="K2796" s="41">
        <f>IF($A2796="","",IFERROR(VALUE(MID($A2796,6,2)),""))</f>
        <v>0</v>
      </c>
      <c r="L2796" s="39">
        <f>IF(Txn!$K1404="","","طرف مقابل — "&amp;Txn!$K1404)</f>
        <v>0</v>
      </c>
      <c r="N2796" s="42">
        <f>IF($D2796="",0,COUNTIF(BankAccts,$D2796))</f>
        <v>0</v>
      </c>
    </row>
    <row r="2797" spans="1:14">
      <c r="A2797" s="38">
        <f>IF(Txn!$B1405="","",Txn!$B1405)</f>
        <v>0</v>
      </c>
      <c r="B2797" s="38">
        <f>IF(Txn!$B1405="","",Txn!$C1405)</f>
        <v>0</v>
      </c>
      <c r="C2797" s="39">
        <f>IF(Txn!$B1405="","","تراکنش بانکی")</f>
        <v>0</v>
      </c>
      <c r="D2797" s="38">
        <f>IF(Txn!$B1405="","",IF(Txn!$X1405="","",Txn!$X1405))</f>
        <v>0</v>
      </c>
      <c r="E2797" s="39">
        <f>IF($D2797="","",IFERROR(VLOOKUP($D2797,AcctTbl,2,0),""))</f>
        <v>0</v>
      </c>
      <c r="F2797" s="39">
        <f>IF($D2797="","",IFERROR(VLOOKUP($D2797,AcctTbl,3,0),""))</f>
        <v>0</v>
      </c>
      <c r="G2797" s="39">
        <f>IF(Txn!$B1405="","",Txn!$D1405)</f>
        <v>0</v>
      </c>
      <c r="H2797" s="38">
        <f>IF(Txn!$B1405="","",Txn!$E1405)</f>
        <v>0</v>
      </c>
      <c r="I2797" s="40">
        <f>IF(Txn!$B1405="",0,Txn!$O1405)</f>
        <v>0</v>
      </c>
      <c r="J2797" s="40">
        <f>IF(Txn!$B1405="",0,Txn!$P1405)</f>
        <v>0</v>
      </c>
      <c r="K2797" s="41">
        <f>IF($A2797="","",IFERROR(VALUE(MID($A2797,6,2)),""))</f>
        <v>0</v>
      </c>
      <c r="L2797" s="39">
        <f>IF(Txn!$K1405="","",Txn!$K1405)</f>
        <v>0</v>
      </c>
      <c r="N2797" s="42">
        <f>IF($D2797="",0,COUNTIF(BankAccts,$D2797))</f>
        <v>0</v>
      </c>
    </row>
    <row r="2798" spans="1:14">
      <c r="A2798" s="38">
        <f>IF(Txn!$B1405="","",Txn!$B1405)</f>
        <v>0</v>
      </c>
      <c r="B2798" s="38">
        <f>IF(Txn!$B1405="","",Txn!$C1405)</f>
        <v>0</v>
      </c>
      <c r="C2798" s="39">
        <f>IF(Txn!$B1405="","","تراکنش بانکی")</f>
        <v>0</v>
      </c>
      <c r="D2798" s="38">
        <f>IF(Txn!$B1405="","",IF(IF(Txn!$U1405="TRF",Txn!$Y1405,Txn!$Z1405)="","",IF(Txn!$U1405="TRF",Txn!$Y1405,Txn!$Z1405)))</f>
        <v>0</v>
      </c>
      <c r="E2798" s="39">
        <f>IF($D2798="","",IFERROR(VLOOKUP($D2798,AcctTbl,2,0),""))</f>
        <v>0</v>
      </c>
      <c r="F2798" s="39">
        <f>IF($D2798="","",IFERROR(VLOOKUP($D2798,AcctTbl,3,0),""))</f>
        <v>0</v>
      </c>
      <c r="G2798" s="39">
        <f>IF(Txn!$B1405="","",Txn!$D1405)</f>
        <v>0</v>
      </c>
      <c r="H2798" s="38">
        <f>IF(Txn!$B1405="","",Txn!$E1405)</f>
        <v>0</v>
      </c>
      <c r="I2798" s="40">
        <f>IF(Txn!$B1405="",0,Txn!$Q1405)</f>
        <v>0</v>
      </c>
      <c r="J2798" s="40">
        <f>IF(Txn!$B1405="",0,Txn!$R1405)</f>
        <v>0</v>
      </c>
      <c r="K2798" s="41">
        <f>IF($A2798="","",IFERROR(VALUE(MID($A2798,6,2)),""))</f>
        <v>0</v>
      </c>
      <c r="L2798" s="39">
        <f>IF(Txn!$K1405="","","طرف مقابل — "&amp;Txn!$K1405)</f>
        <v>0</v>
      </c>
      <c r="N2798" s="42">
        <f>IF($D2798="",0,COUNTIF(BankAccts,$D2798))</f>
        <v>0</v>
      </c>
    </row>
    <row r="2799" spans="1:14">
      <c r="A2799" s="38">
        <f>IF(Txn!$B1406="","",Txn!$B1406)</f>
        <v>0</v>
      </c>
      <c r="B2799" s="38">
        <f>IF(Txn!$B1406="","",Txn!$C1406)</f>
        <v>0</v>
      </c>
      <c r="C2799" s="39">
        <f>IF(Txn!$B1406="","","تراکنش بانکی")</f>
        <v>0</v>
      </c>
      <c r="D2799" s="38">
        <f>IF(Txn!$B1406="","",IF(Txn!$X1406="","",Txn!$X1406))</f>
        <v>0</v>
      </c>
      <c r="E2799" s="39">
        <f>IF($D2799="","",IFERROR(VLOOKUP($D2799,AcctTbl,2,0),""))</f>
        <v>0</v>
      </c>
      <c r="F2799" s="39">
        <f>IF($D2799="","",IFERROR(VLOOKUP($D2799,AcctTbl,3,0),""))</f>
        <v>0</v>
      </c>
      <c r="G2799" s="39">
        <f>IF(Txn!$B1406="","",Txn!$D1406)</f>
        <v>0</v>
      </c>
      <c r="H2799" s="38">
        <f>IF(Txn!$B1406="","",Txn!$E1406)</f>
        <v>0</v>
      </c>
      <c r="I2799" s="40">
        <f>IF(Txn!$B1406="",0,Txn!$O1406)</f>
        <v>0</v>
      </c>
      <c r="J2799" s="40">
        <f>IF(Txn!$B1406="",0,Txn!$P1406)</f>
        <v>0</v>
      </c>
      <c r="K2799" s="41">
        <f>IF($A2799="","",IFERROR(VALUE(MID($A2799,6,2)),""))</f>
        <v>0</v>
      </c>
      <c r="L2799" s="39">
        <f>IF(Txn!$K1406="","",Txn!$K1406)</f>
        <v>0</v>
      </c>
      <c r="N2799" s="42">
        <f>IF($D2799="",0,COUNTIF(BankAccts,$D2799))</f>
        <v>0</v>
      </c>
    </row>
    <row r="2800" spans="1:14">
      <c r="A2800" s="38">
        <f>IF(Txn!$B1406="","",Txn!$B1406)</f>
        <v>0</v>
      </c>
      <c r="B2800" s="38">
        <f>IF(Txn!$B1406="","",Txn!$C1406)</f>
        <v>0</v>
      </c>
      <c r="C2800" s="39">
        <f>IF(Txn!$B1406="","","تراکنش بانکی")</f>
        <v>0</v>
      </c>
      <c r="D2800" s="38">
        <f>IF(Txn!$B1406="","",IF(IF(Txn!$U1406="TRF",Txn!$Y1406,Txn!$Z1406)="","",IF(Txn!$U1406="TRF",Txn!$Y1406,Txn!$Z1406)))</f>
        <v>0</v>
      </c>
      <c r="E2800" s="39">
        <f>IF($D2800="","",IFERROR(VLOOKUP($D2800,AcctTbl,2,0),""))</f>
        <v>0</v>
      </c>
      <c r="F2800" s="39">
        <f>IF($D2800="","",IFERROR(VLOOKUP($D2800,AcctTbl,3,0),""))</f>
        <v>0</v>
      </c>
      <c r="G2800" s="39">
        <f>IF(Txn!$B1406="","",Txn!$D1406)</f>
        <v>0</v>
      </c>
      <c r="H2800" s="38">
        <f>IF(Txn!$B1406="","",Txn!$E1406)</f>
        <v>0</v>
      </c>
      <c r="I2800" s="40">
        <f>IF(Txn!$B1406="",0,Txn!$Q1406)</f>
        <v>0</v>
      </c>
      <c r="J2800" s="40">
        <f>IF(Txn!$B1406="",0,Txn!$R1406)</f>
        <v>0</v>
      </c>
      <c r="K2800" s="41">
        <f>IF($A2800="","",IFERROR(VALUE(MID($A2800,6,2)),""))</f>
        <v>0</v>
      </c>
      <c r="L2800" s="39">
        <f>IF(Txn!$K1406="","","طرف مقابل — "&amp;Txn!$K1406)</f>
        <v>0</v>
      </c>
      <c r="N2800" s="42">
        <f>IF($D2800="",0,COUNTIF(BankAccts,$D2800))</f>
        <v>0</v>
      </c>
    </row>
    <row r="2801" spans="1:14">
      <c r="A2801" s="38">
        <f>IF(Txn!$B1407="","",Txn!$B1407)</f>
        <v>0</v>
      </c>
      <c r="B2801" s="38">
        <f>IF(Txn!$B1407="","",Txn!$C1407)</f>
        <v>0</v>
      </c>
      <c r="C2801" s="39">
        <f>IF(Txn!$B1407="","","تراکنش بانکی")</f>
        <v>0</v>
      </c>
      <c r="D2801" s="38">
        <f>IF(Txn!$B1407="","",IF(Txn!$X1407="","",Txn!$X1407))</f>
        <v>0</v>
      </c>
      <c r="E2801" s="39">
        <f>IF($D2801="","",IFERROR(VLOOKUP($D2801,AcctTbl,2,0),""))</f>
        <v>0</v>
      </c>
      <c r="F2801" s="39">
        <f>IF($D2801="","",IFERROR(VLOOKUP($D2801,AcctTbl,3,0),""))</f>
        <v>0</v>
      </c>
      <c r="G2801" s="39">
        <f>IF(Txn!$B1407="","",Txn!$D1407)</f>
        <v>0</v>
      </c>
      <c r="H2801" s="38">
        <f>IF(Txn!$B1407="","",Txn!$E1407)</f>
        <v>0</v>
      </c>
      <c r="I2801" s="40">
        <f>IF(Txn!$B1407="",0,Txn!$O1407)</f>
        <v>0</v>
      </c>
      <c r="J2801" s="40">
        <f>IF(Txn!$B1407="",0,Txn!$P1407)</f>
        <v>0</v>
      </c>
      <c r="K2801" s="41">
        <f>IF($A2801="","",IFERROR(VALUE(MID($A2801,6,2)),""))</f>
        <v>0</v>
      </c>
      <c r="L2801" s="39">
        <f>IF(Txn!$K1407="","",Txn!$K1407)</f>
        <v>0</v>
      </c>
      <c r="N2801" s="42">
        <f>IF($D2801="",0,COUNTIF(BankAccts,$D2801))</f>
        <v>0</v>
      </c>
    </row>
    <row r="2802" spans="1:14">
      <c r="A2802" s="38">
        <f>IF(Txn!$B1407="","",Txn!$B1407)</f>
        <v>0</v>
      </c>
      <c r="B2802" s="38">
        <f>IF(Txn!$B1407="","",Txn!$C1407)</f>
        <v>0</v>
      </c>
      <c r="C2802" s="39">
        <f>IF(Txn!$B1407="","","تراکنش بانکی")</f>
        <v>0</v>
      </c>
      <c r="D2802" s="38">
        <f>IF(Txn!$B1407="","",IF(IF(Txn!$U1407="TRF",Txn!$Y1407,Txn!$Z1407)="","",IF(Txn!$U1407="TRF",Txn!$Y1407,Txn!$Z1407)))</f>
        <v>0</v>
      </c>
      <c r="E2802" s="39">
        <f>IF($D2802="","",IFERROR(VLOOKUP($D2802,AcctTbl,2,0),""))</f>
        <v>0</v>
      </c>
      <c r="F2802" s="39">
        <f>IF($D2802="","",IFERROR(VLOOKUP($D2802,AcctTbl,3,0),""))</f>
        <v>0</v>
      </c>
      <c r="G2802" s="39">
        <f>IF(Txn!$B1407="","",Txn!$D1407)</f>
        <v>0</v>
      </c>
      <c r="H2802" s="38">
        <f>IF(Txn!$B1407="","",Txn!$E1407)</f>
        <v>0</v>
      </c>
      <c r="I2802" s="40">
        <f>IF(Txn!$B1407="",0,Txn!$Q1407)</f>
        <v>0</v>
      </c>
      <c r="J2802" s="40">
        <f>IF(Txn!$B1407="",0,Txn!$R1407)</f>
        <v>0</v>
      </c>
      <c r="K2802" s="41">
        <f>IF($A2802="","",IFERROR(VALUE(MID($A2802,6,2)),""))</f>
        <v>0</v>
      </c>
      <c r="L2802" s="39">
        <f>IF(Txn!$K1407="","","طرف مقابل — "&amp;Txn!$K1407)</f>
        <v>0</v>
      </c>
      <c r="N2802" s="42">
        <f>IF($D2802="",0,COUNTIF(BankAccts,$D2802))</f>
        <v>0</v>
      </c>
    </row>
    <row r="2803" spans="1:14">
      <c r="A2803" s="38">
        <f>IF(Txn!$B1408="","",Txn!$B1408)</f>
        <v>0</v>
      </c>
      <c r="B2803" s="38">
        <f>IF(Txn!$B1408="","",Txn!$C1408)</f>
        <v>0</v>
      </c>
      <c r="C2803" s="39">
        <f>IF(Txn!$B1408="","","تراکنش بانکی")</f>
        <v>0</v>
      </c>
      <c r="D2803" s="38">
        <f>IF(Txn!$B1408="","",IF(Txn!$X1408="","",Txn!$X1408))</f>
        <v>0</v>
      </c>
      <c r="E2803" s="39">
        <f>IF($D2803="","",IFERROR(VLOOKUP($D2803,AcctTbl,2,0),""))</f>
        <v>0</v>
      </c>
      <c r="F2803" s="39">
        <f>IF($D2803="","",IFERROR(VLOOKUP($D2803,AcctTbl,3,0),""))</f>
        <v>0</v>
      </c>
      <c r="G2803" s="39">
        <f>IF(Txn!$B1408="","",Txn!$D1408)</f>
        <v>0</v>
      </c>
      <c r="H2803" s="38">
        <f>IF(Txn!$B1408="","",Txn!$E1408)</f>
        <v>0</v>
      </c>
      <c r="I2803" s="40">
        <f>IF(Txn!$B1408="",0,Txn!$O1408)</f>
        <v>0</v>
      </c>
      <c r="J2803" s="40">
        <f>IF(Txn!$B1408="",0,Txn!$P1408)</f>
        <v>0</v>
      </c>
      <c r="K2803" s="41">
        <f>IF($A2803="","",IFERROR(VALUE(MID($A2803,6,2)),""))</f>
        <v>0</v>
      </c>
      <c r="L2803" s="39">
        <f>IF(Txn!$K1408="","",Txn!$K1408)</f>
        <v>0</v>
      </c>
      <c r="N2803" s="42">
        <f>IF($D2803="",0,COUNTIF(BankAccts,$D2803))</f>
        <v>0</v>
      </c>
    </row>
    <row r="2804" spans="1:14">
      <c r="A2804" s="38">
        <f>IF(Txn!$B1408="","",Txn!$B1408)</f>
        <v>0</v>
      </c>
      <c r="B2804" s="38">
        <f>IF(Txn!$B1408="","",Txn!$C1408)</f>
        <v>0</v>
      </c>
      <c r="C2804" s="39">
        <f>IF(Txn!$B1408="","","تراکنش بانکی")</f>
        <v>0</v>
      </c>
      <c r="D2804" s="38">
        <f>IF(Txn!$B1408="","",IF(IF(Txn!$U1408="TRF",Txn!$Y1408,Txn!$Z1408)="","",IF(Txn!$U1408="TRF",Txn!$Y1408,Txn!$Z1408)))</f>
        <v>0</v>
      </c>
      <c r="E2804" s="39">
        <f>IF($D2804="","",IFERROR(VLOOKUP($D2804,AcctTbl,2,0),""))</f>
        <v>0</v>
      </c>
      <c r="F2804" s="39">
        <f>IF($D2804="","",IFERROR(VLOOKUP($D2804,AcctTbl,3,0),""))</f>
        <v>0</v>
      </c>
      <c r="G2804" s="39">
        <f>IF(Txn!$B1408="","",Txn!$D1408)</f>
        <v>0</v>
      </c>
      <c r="H2804" s="38">
        <f>IF(Txn!$B1408="","",Txn!$E1408)</f>
        <v>0</v>
      </c>
      <c r="I2804" s="40">
        <f>IF(Txn!$B1408="",0,Txn!$Q1408)</f>
        <v>0</v>
      </c>
      <c r="J2804" s="40">
        <f>IF(Txn!$B1408="",0,Txn!$R1408)</f>
        <v>0</v>
      </c>
      <c r="K2804" s="41">
        <f>IF($A2804="","",IFERROR(VALUE(MID($A2804,6,2)),""))</f>
        <v>0</v>
      </c>
      <c r="L2804" s="39">
        <f>IF(Txn!$K1408="","","طرف مقابل — "&amp;Txn!$K1408)</f>
        <v>0</v>
      </c>
      <c r="N2804" s="42">
        <f>IF($D2804="",0,COUNTIF(BankAccts,$D2804))</f>
        <v>0</v>
      </c>
    </row>
    <row r="2805" spans="1:14">
      <c r="A2805" s="38">
        <f>IF(Txn!$B1409="","",Txn!$B1409)</f>
        <v>0</v>
      </c>
      <c r="B2805" s="38">
        <f>IF(Txn!$B1409="","",Txn!$C1409)</f>
        <v>0</v>
      </c>
      <c r="C2805" s="39">
        <f>IF(Txn!$B1409="","","تراکنش بانکی")</f>
        <v>0</v>
      </c>
      <c r="D2805" s="38">
        <f>IF(Txn!$B1409="","",IF(Txn!$X1409="","",Txn!$X1409))</f>
        <v>0</v>
      </c>
      <c r="E2805" s="39">
        <f>IF($D2805="","",IFERROR(VLOOKUP($D2805,AcctTbl,2,0),""))</f>
        <v>0</v>
      </c>
      <c r="F2805" s="39">
        <f>IF($D2805="","",IFERROR(VLOOKUP($D2805,AcctTbl,3,0),""))</f>
        <v>0</v>
      </c>
      <c r="G2805" s="39">
        <f>IF(Txn!$B1409="","",Txn!$D1409)</f>
        <v>0</v>
      </c>
      <c r="H2805" s="38">
        <f>IF(Txn!$B1409="","",Txn!$E1409)</f>
        <v>0</v>
      </c>
      <c r="I2805" s="40">
        <f>IF(Txn!$B1409="",0,Txn!$O1409)</f>
        <v>0</v>
      </c>
      <c r="J2805" s="40">
        <f>IF(Txn!$B1409="",0,Txn!$P1409)</f>
        <v>0</v>
      </c>
      <c r="K2805" s="41">
        <f>IF($A2805="","",IFERROR(VALUE(MID($A2805,6,2)),""))</f>
        <v>0</v>
      </c>
      <c r="L2805" s="39">
        <f>IF(Txn!$K1409="","",Txn!$K1409)</f>
        <v>0</v>
      </c>
      <c r="N2805" s="42">
        <f>IF($D2805="",0,COUNTIF(BankAccts,$D2805))</f>
        <v>0</v>
      </c>
    </row>
    <row r="2806" spans="1:14">
      <c r="A2806" s="38">
        <f>IF(Txn!$B1409="","",Txn!$B1409)</f>
        <v>0</v>
      </c>
      <c r="B2806" s="38">
        <f>IF(Txn!$B1409="","",Txn!$C1409)</f>
        <v>0</v>
      </c>
      <c r="C2806" s="39">
        <f>IF(Txn!$B1409="","","تراکنش بانکی")</f>
        <v>0</v>
      </c>
      <c r="D2806" s="38">
        <f>IF(Txn!$B1409="","",IF(IF(Txn!$U1409="TRF",Txn!$Y1409,Txn!$Z1409)="","",IF(Txn!$U1409="TRF",Txn!$Y1409,Txn!$Z1409)))</f>
        <v>0</v>
      </c>
      <c r="E2806" s="39">
        <f>IF($D2806="","",IFERROR(VLOOKUP($D2806,AcctTbl,2,0),""))</f>
        <v>0</v>
      </c>
      <c r="F2806" s="39">
        <f>IF($D2806="","",IFERROR(VLOOKUP($D2806,AcctTbl,3,0),""))</f>
        <v>0</v>
      </c>
      <c r="G2806" s="39">
        <f>IF(Txn!$B1409="","",Txn!$D1409)</f>
        <v>0</v>
      </c>
      <c r="H2806" s="38">
        <f>IF(Txn!$B1409="","",Txn!$E1409)</f>
        <v>0</v>
      </c>
      <c r="I2806" s="40">
        <f>IF(Txn!$B1409="",0,Txn!$Q1409)</f>
        <v>0</v>
      </c>
      <c r="J2806" s="40">
        <f>IF(Txn!$B1409="",0,Txn!$R1409)</f>
        <v>0</v>
      </c>
      <c r="K2806" s="41">
        <f>IF($A2806="","",IFERROR(VALUE(MID($A2806,6,2)),""))</f>
        <v>0</v>
      </c>
      <c r="L2806" s="39">
        <f>IF(Txn!$K1409="","","طرف مقابل — "&amp;Txn!$K1409)</f>
        <v>0</v>
      </c>
      <c r="N2806" s="42">
        <f>IF($D2806="",0,COUNTIF(BankAccts,$D2806))</f>
        <v>0</v>
      </c>
    </row>
    <row r="2807" spans="1:14">
      <c r="A2807" s="38">
        <f>IF(Txn!$B1410="","",Txn!$B1410)</f>
        <v>0</v>
      </c>
      <c r="B2807" s="38">
        <f>IF(Txn!$B1410="","",Txn!$C1410)</f>
        <v>0</v>
      </c>
      <c r="C2807" s="39">
        <f>IF(Txn!$B1410="","","تراکنش بانکی")</f>
        <v>0</v>
      </c>
      <c r="D2807" s="38">
        <f>IF(Txn!$B1410="","",IF(Txn!$X1410="","",Txn!$X1410))</f>
        <v>0</v>
      </c>
      <c r="E2807" s="39">
        <f>IF($D2807="","",IFERROR(VLOOKUP($D2807,AcctTbl,2,0),""))</f>
        <v>0</v>
      </c>
      <c r="F2807" s="39">
        <f>IF($D2807="","",IFERROR(VLOOKUP($D2807,AcctTbl,3,0),""))</f>
        <v>0</v>
      </c>
      <c r="G2807" s="39">
        <f>IF(Txn!$B1410="","",Txn!$D1410)</f>
        <v>0</v>
      </c>
      <c r="H2807" s="38">
        <f>IF(Txn!$B1410="","",Txn!$E1410)</f>
        <v>0</v>
      </c>
      <c r="I2807" s="40">
        <f>IF(Txn!$B1410="",0,Txn!$O1410)</f>
        <v>0</v>
      </c>
      <c r="J2807" s="40">
        <f>IF(Txn!$B1410="",0,Txn!$P1410)</f>
        <v>0</v>
      </c>
      <c r="K2807" s="41">
        <f>IF($A2807="","",IFERROR(VALUE(MID($A2807,6,2)),""))</f>
        <v>0</v>
      </c>
      <c r="L2807" s="39">
        <f>IF(Txn!$K1410="","",Txn!$K1410)</f>
        <v>0</v>
      </c>
      <c r="N2807" s="42">
        <f>IF($D2807="",0,COUNTIF(BankAccts,$D2807))</f>
        <v>0</v>
      </c>
    </row>
    <row r="2808" spans="1:14">
      <c r="A2808" s="38">
        <f>IF(Txn!$B1410="","",Txn!$B1410)</f>
        <v>0</v>
      </c>
      <c r="B2808" s="38">
        <f>IF(Txn!$B1410="","",Txn!$C1410)</f>
        <v>0</v>
      </c>
      <c r="C2808" s="39">
        <f>IF(Txn!$B1410="","","تراکنش بانکی")</f>
        <v>0</v>
      </c>
      <c r="D2808" s="38">
        <f>IF(Txn!$B1410="","",IF(IF(Txn!$U1410="TRF",Txn!$Y1410,Txn!$Z1410)="","",IF(Txn!$U1410="TRF",Txn!$Y1410,Txn!$Z1410)))</f>
        <v>0</v>
      </c>
      <c r="E2808" s="39">
        <f>IF($D2808="","",IFERROR(VLOOKUP($D2808,AcctTbl,2,0),""))</f>
        <v>0</v>
      </c>
      <c r="F2808" s="39">
        <f>IF($D2808="","",IFERROR(VLOOKUP($D2808,AcctTbl,3,0),""))</f>
        <v>0</v>
      </c>
      <c r="G2808" s="39">
        <f>IF(Txn!$B1410="","",Txn!$D1410)</f>
        <v>0</v>
      </c>
      <c r="H2808" s="38">
        <f>IF(Txn!$B1410="","",Txn!$E1410)</f>
        <v>0</v>
      </c>
      <c r="I2808" s="40">
        <f>IF(Txn!$B1410="",0,Txn!$Q1410)</f>
        <v>0</v>
      </c>
      <c r="J2808" s="40">
        <f>IF(Txn!$B1410="",0,Txn!$R1410)</f>
        <v>0</v>
      </c>
      <c r="K2808" s="41">
        <f>IF($A2808="","",IFERROR(VALUE(MID($A2808,6,2)),""))</f>
        <v>0</v>
      </c>
      <c r="L2808" s="39">
        <f>IF(Txn!$K1410="","","طرف مقابل — "&amp;Txn!$K1410)</f>
        <v>0</v>
      </c>
      <c r="N2808" s="42">
        <f>IF($D2808="",0,COUNTIF(BankAccts,$D2808))</f>
        <v>0</v>
      </c>
    </row>
    <row r="2809" spans="1:14">
      <c r="A2809" s="38">
        <f>IF(Txn!$B1411="","",Txn!$B1411)</f>
        <v>0</v>
      </c>
      <c r="B2809" s="38">
        <f>IF(Txn!$B1411="","",Txn!$C1411)</f>
        <v>0</v>
      </c>
      <c r="C2809" s="39">
        <f>IF(Txn!$B1411="","","تراکنش بانکی")</f>
        <v>0</v>
      </c>
      <c r="D2809" s="38">
        <f>IF(Txn!$B1411="","",IF(Txn!$X1411="","",Txn!$X1411))</f>
        <v>0</v>
      </c>
      <c r="E2809" s="39">
        <f>IF($D2809="","",IFERROR(VLOOKUP($D2809,AcctTbl,2,0),""))</f>
        <v>0</v>
      </c>
      <c r="F2809" s="39">
        <f>IF($D2809="","",IFERROR(VLOOKUP($D2809,AcctTbl,3,0),""))</f>
        <v>0</v>
      </c>
      <c r="G2809" s="39">
        <f>IF(Txn!$B1411="","",Txn!$D1411)</f>
        <v>0</v>
      </c>
      <c r="H2809" s="38">
        <f>IF(Txn!$B1411="","",Txn!$E1411)</f>
        <v>0</v>
      </c>
      <c r="I2809" s="40">
        <f>IF(Txn!$B1411="",0,Txn!$O1411)</f>
        <v>0</v>
      </c>
      <c r="J2809" s="40">
        <f>IF(Txn!$B1411="",0,Txn!$P1411)</f>
        <v>0</v>
      </c>
      <c r="K2809" s="41">
        <f>IF($A2809="","",IFERROR(VALUE(MID($A2809,6,2)),""))</f>
        <v>0</v>
      </c>
      <c r="L2809" s="39">
        <f>IF(Txn!$K1411="","",Txn!$K1411)</f>
        <v>0</v>
      </c>
      <c r="N2809" s="42">
        <f>IF($D2809="",0,COUNTIF(BankAccts,$D2809))</f>
        <v>0</v>
      </c>
    </row>
    <row r="2810" spans="1:14">
      <c r="A2810" s="38">
        <f>IF(Txn!$B1411="","",Txn!$B1411)</f>
        <v>0</v>
      </c>
      <c r="B2810" s="38">
        <f>IF(Txn!$B1411="","",Txn!$C1411)</f>
        <v>0</v>
      </c>
      <c r="C2810" s="39">
        <f>IF(Txn!$B1411="","","تراکنش بانکی")</f>
        <v>0</v>
      </c>
      <c r="D2810" s="38">
        <f>IF(Txn!$B1411="","",IF(IF(Txn!$U1411="TRF",Txn!$Y1411,Txn!$Z1411)="","",IF(Txn!$U1411="TRF",Txn!$Y1411,Txn!$Z1411)))</f>
        <v>0</v>
      </c>
      <c r="E2810" s="39">
        <f>IF($D2810="","",IFERROR(VLOOKUP($D2810,AcctTbl,2,0),""))</f>
        <v>0</v>
      </c>
      <c r="F2810" s="39">
        <f>IF($D2810="","",IFERROR(VLOOKUP($D2810,AcctTbl,3,0),""))</f>
        <v>0</v>
      </c>
      <c r="G2810" s="39">
        <f>IF(Txn!$B1411="","",Txn!$D1411)</f>
        <v>0</v>
      </c>
      <c r="H2810" s="38">
        <f>IF(Txn!$B1411="","",Txn!$E1411)</f>
        <v>0</v>
      </c>
      <c r="I2810" s="40">
        <f>IF(Txn!$B1411="",0,Txn!$Q1411)</f>
        <v>0</v>
      </c>
      <c r="J2810" s="40">
        <f>IF(Txn!$B1411="",0,Txn!$R1411)</f>
        <v>0</v>
      </c>
      <c r="K2810" s="41">
        <f>IF($A2810="","",IFERROR(VALUE(MID($A2810,6,2)),""))</f>
        <v>0</v>
      </c>
      <c r="L2810" s="39">
        <f>IF(Txn!$K1411="","","طرف مقابل — "&amp;Txn!$K1411)</f>
        <v>0</v>
      </c>
      <c r="N2810" s="42">
        <f>IF($D2810="",0,COUNTIF(BankAccts,$D2810))</f>
        <v>0</v>
      </c>
    </row>
    <row r="2811" spans="1:14">
      <c r="A2811" s="38">
        <f>IF(Txn!$B1412="","",Txn!$B1412)</f>
        <v>0</v>
      </c>
      <c r="B2811" s="38">
        <f>IF(Txn!$B1412="","",Txn!$C1412)</f>
        <v>0</v>
      </c>
      <c r="C2811" s="39">
        <f>IF(Txn!$B1412="","","تراکنش بانکی")</f>
        <v>0</v>
      </c>
      <c r="D2811" s="38">
        <f>IF(Txn!$B1412="","",IF(Txn!$X1412="","",Txn!$X1412))</f>
        <v>0</v>
      </c>
      <c r="E2811" s="39">
        <f>IF($D2811="","",IFERROR(VLOOKUP($D2811,AcctTbl,2,0),""))</f>
        <v>0</v>
      </c>
      <c r="F2811" s="39">
        <f>IF($D2811="","",IFERROR(VLOOKUP($D2811,AcctTbl,3,0),""))</f>
        <v>0</v>
      </c>
      <c r="G2811" s="39">
        <f>IF(Txn!$B1412="","",Txn!$D1412)</f>
        <v>0</v>
      </c>
      <c r="H2811" s="38">
        <f>IF(Txn!$B1412="","",Txn!$E1412)</f>
        <v>0</v>
      </c>
      <c r="I2811" s="40">
        <f>IF(Txn!$B1412="",0,Txn!$O1412)</f>
        <v>0</v>
      </c>
      <c r="J2811" s="40">
        <f>IF(Txn!$B1412="",0,Txn!$P1412)</f>
        <v>0</v>
      </c>
      <c r="K2811" s="41">
        <f>IF($A2811="","",IFERROR(VALUE(MID($A2811,6,2)),""))</f>
        <v>0</v>
      </c>
      <c r="L2811" s="39">
        <f>IF(Txn!$K1412="","",Txn!$K1412)</f>
        <v>0</v>
      </c>
      <c r="N2811" s="42">
        <f>IF($D2811="",0,COUNTIF(BankAccts,$D2811))</f>
        <v>0</v>
      </c>
    </row>
    <row r="2812" spans="1:14">
      <c r="A2812" s="38">
        <f>IF(Txn!$B1412="","",Txn!$B1412)</f>
        <v>0</v>
      </c>
      <c r="B2812" s="38">
        <f>IF(Txn!$B1412="","",Txn!$C1412)</f>
        <v>0</v>
      </c>
      <c r="C2812" s="39">
        <f>IF(Txn!$B1412="","","تراکنش بانکی")</f>
        <v>0</v>
      </c>
      <c r="D2812" s="38">
        <f>IF(Txn!$B1412="","",IF(IF(Txn!$U1412="TRF",Txn!$Y1412,Txn!$Z1412)="","",IF(Txn!$U1412="TRF",Txn!$Y1412,Txn!$Z1412)))</f>
        <v>0</v>
      </c>
      <c r="E2812" s="39">
        <f>IF($D2812="","",IFERROR(VLOOKUP($D2812,AcctTbl,2,0),""))</f>
        <v>0</v>
      </c>
      <c r="F2812" s="39">
        <f>IF($D2812="","",IFERROR(VLOOKUP($D2812,AcctTbl,3,0),""))</f>
        <v>0</v>
      </c>
      <c r="G2812" s="39">
        <f>IF(Txn!$B1412="","",Txn!$D1412)</f>
        <v>0</v>
      </c>
      <c r="H2812" s="38">
        <f>IF(Txn!$B1412="","",Txn!$E1412)</f>
        <v>0</v>
      </c>
      <c r="I2812" s="40">
        <f>IF(Txn!$B1412="",0,Txn!$Q1412)</f>
        <v>0</v>
      </c>
      <c r="J2812" s="40">
        <f>IF(Txn!$B1412="",0,Txn!$R1412)</f>
        <v>0</v>
      </c>
      <c r="K2812" s="41">
        <f>IF($A2812="","",IFERROR(VALUE(MID($A2812,6,2)),""))</f>
        <v>0</v>
      </c>
      <c r="L2812" s="39">
        <f>IF(Txn!$K1412="","","طرف مقابل — "&amp;Txn!$K1412)</f>
        <v>0</v>
      </c>
      <c r="N2812" s="42">
        <f>IF($D2812="",0,COUNTIF(BankAccts,$D2812))</f>
        <v>0</v>
      </c>
    </row>
    <row r="2813" spans="1:14">
      <c r="A2813" s="38">
        <f>IF(Txn!$B1413="","",Txn!$B1413)</f>
        <v>0</v>
      </c>
      <c r="B2813" s="38">
        <f>IF(Txn!$B1413="","",Txn!$C1413)</f>
        <v>0</v>
      </c>
      <c r="C2813" s="39">
        <f>IF(Txn!$B1413="","","تراکنش بانکی")</f>
        <v>0</v>
      </c>
      <c r="D2813" s="38">
        <f>IF(Txn!$B1413="","",IF(Txn!$X1413="","",Txn!$X1413))</f>
        <v>0</v>
      </c>
      <c r="E2813" s="39">
        <f>IF($D2813="","",IFERROR(VLOOKUP($D2813,AcctTbl,2,0),""))</f>
        <v>0</v>
      </c>
      <c r="F2813" s="39">
        <f>IF($D2813="","",IFERROR(VLOOKUP($D2813,AcctTbl,3,0),""))</f>
        <v>0</v>
      </c>
      <c r="G2813" s="39">
        <f>IF(Txn!$B1413="","",Txn!$D1413)</f>
        <v>0</v>
      </c>
      <c r="H2813" s="38">
        <f>IF(Txn!$B1413="","",Txn!$E1413)</f>
        <v>0</v>
      </c>
      <c r="I2813" s="40">
        <f>IF(Txn!$B1413="",0,Txn!$O1413)</f>
        <v>0</v>
      </c>
      <c r="J2813" s="40">
        <f>IF(Txn!$B1413="",0,Txn!$P1413)</f>
        <v>0</v>
      </c>
      <c r="K2813" s="41">
        <f>IF($A2813="","",IFERROR(VALUE(MID($A2813,6,2)),""))</f>
        <v>0</v>
      </c>
      <c r="L2813" s="39">
        <f>IF(Txn!$K1413="","",Txn!$K1413)</f>
        <v>0</v>
      </c>
      <c r="N2813" s="42">
        <f>IF($D2813="",0,COUNTIF(BankAccts,$D2813))</f>
        <v>0</v>
      </c>
    </row>
    <row r="2814" spans="1:14">
      <c r="A2814" s="38">
        <f>IF(Txn!$B1413="","",Txn!$B1413)</f>
        <v>0</v>
      </c>
      <c r="B2814" s="38">
        <f>IF(Txn!$B1413="","",Txn!$C1413)</f>
        <v>0</v>
      </c>
      <c r="C2814" s="39">
        <f>IF(Txn!$B1413="","","تراکنش بانکی")</f>
        <v>0</v>
      </c>
      <c r="D2814" s="38">
        <f>IF(Txn!$B1413="","",IF(IF(Txn!$U1413="TRF",Txn!$Y1413,Txn!$Z1413)="","",IF(Txn!$U1413="TRF",Txn!$Y1413,Txn!$Z1413)))</f>
        <v>0</v>
      </c>
      <c r="E2814" s="39">
        <f>IF($D2814="","",IFERROR(VLOOKUP($D2814,AcctTbl,2,0),""))</f>
        <v>0</v>
      </c>
      <c r="F2814" s="39">
        <f>IF($D2814="","",IFERROR(VLOOKUP($D2814,AcctTbl,3,0),""))</f>
        <v>0</v>
      </c>
      <c r="G2814" s="39">
        <f>IF(Txn!$B1413="","",Txn!$D1413)</f>
        <v>0</v>
      </c>
      <c r="H2814" s="38">
        <f>IF(Txn!$B1413="","",Txn!$E1413)</f>
        <v>0</v>
      </c>
      <c r="I2814" s="40">
        <f>IF(Txn!$B1413="",0,Txn!$Q1413)</f>
        <v>0</v>
      </c>
      <c r="J2814" s="40">
        <f>IF(Txn!$B1413="",0,Txn!$R1413)</f>
        <v>0</v>
      </c>
      <c r="K2814" s="41">
        <f>IF($A2814="","",IFERROR(VALUE(MID($A2814,6,2)),""))</f>
        <v>0</v>
      </c>
      <c r="L2814" s="39">
        <f>IF(Txn!$K1413="","","طرف مقابل — "&amp;Txn!$K1413)</f>
        <v>0</v>
      </c>
      <c r="N2814" s="42">
        <f>IF($D2814="",0,COUNTIF(BankAccts,$D2814))</f>
        <v>0</v>
      </c>
    </row>
    <row r="2815" spans="1:14">
      <c r="A2815" s="38">
        <f>IF(Txn!$B1414="","",Txn!$B1414)</f>
        <v>0</v>
      </c>
      <c r="B2815" s="38">
        <f>IF(Txn!$B1414="","",Txn!$C1414)</f>
        <v>0</v>
      </c>
      <c r="C2815" s="39">
        <f>IF(Txn!$B1414="","","تراکنش بانکی")</f>
        <v>0</v>
      </c>
      <c r="D2815" s="38">
        <f>IF(Txn!$B1414="","",IF(Txn!$X1414="","",Txn!$X1414))</f>
        <v>0</v>
      </c>
      <c r="E2815" s="39">
        <f>IF($D2815="","",IFERROR(VLOOKUP($D2815,AcctTbl,2,0),""))</f>
        <v>0</v>
      </c>
      <c r="F2815" s="39">
        <f>IF($D2815="","",IFERROR(VLOOKUP($D2815,AcctTbl,3,0),""))</f>
        <v>0</v>
      </c>
      <c r="G2815" s="39">
        <f>IF(Txn!$B1414="","",Txn!$D1414)</f>
        <v>0</v>
      </c>
      <c r="H2815" s="38">
        <f>IF(Txn!$B1414="","",Txn!$E1414)</f>
        <v>0</v>
      </c>
      <c r="I2815" s="40">
        <f>IF(Txn!$B1414="",0,Txn!$O1414)</f>
        <v>0</v>
      </c>
      <c r="J2815" s="40">
        <f>IF(Txn!$B1414="",0,Txn!$P1414)</f>
        <v>0</v>
      </c>
      <c r="K2815" s="41">
        <f>IF($A2815="","",IFERROR(VALUE(MID($A2815,6,2)),""))</f>
        <v>0</v>
      </c>
      <c r="L2815" s="39">
        <f>IF(Txn!$K1414="","",Txn!$K1414)</f>
        <v>0</v>
      </c>
      <c r="N2815" s="42">
        <f>IF($D2815="",0,COUNTIF(BankAccts,$D2815))</f>
        <v>0</v>
      </c>
    </row>
    <row r="2816" spans="1:14">
      <c r="A2816" s="38">
        <f>IF(Txn!$B1414="","",Txn!$B1414)</f>
        <v>0</v>
      </c>
      <c r="B2816" s="38">
        <f>IF(Txn!$B1414="","",Txn!$C1414)</f>
        <v>0</v>
      </c>
      <c r="C2816" s="39">
        <f>IF(Txn!$B1414="","","تراکنش بانکی")</f>
        <v>0</v>
      </c>
      <c r="D2816" s="38">
        <f>IF(Txn!$B1414="","",IF(IF(Txn!$U1414="TRF",Txn!$Y1414,Txn!$Z1414)="","",IF(Txn!$U1414="TRF",Txn!$Y1414,Txn!$Z1414)))</f>
        <v>0</v>
      </c>
      <c r="E2816" s="39">
        <f>IF($D2816="","",IFERROR(VLOOKUP($D2816,AcctTbl,2,0),""))</f>
        <v>0</v>
      </c>
      <c r="F2816" s="39">
        <f>IF($D2816="","",IFERROR(VLOOKUP($D2816,AcctTbl,3,0),""))</f>
        <v>0</v>
      </c>
      <c r="G2816" s="39">
        <f>IF(Txn!$B1414="","",Txn!$D1414)</f>
        <v>0</v>
      </c>
      <c r="H2816" s="38">
        <f>IF(Txn!$B1414="","",Txn!$E1414)</f>
        <v>0</v>
      </c>
      <c r="I2816" s="40">
        <f>IF(Txn!$B1414="",0,Txn!$Q1414)</f>
        <v>0</v>
      </c>
      <c r="J2816" s="40">
        <f>IF(Txn!$B1414="",0,Txn!$R1414)</f>
        <v>0</v>
      </c>
      <c r="K2816" s="41">
        <f>IF($A2816="","",IFERROR(VALUE(MID($A2816,6,2)),""))</f>
        <v>0</v>
      </c>
      <c r="L2816" s="39">
        <f>IF(Txn!$K1414="","","طرف مقابل — "&amp;Txn!$K1414)</f>
        <v>0</v>
      </c>
      <c r="N2816" s="42">
        <f>IF($D2816="",0,COUNTIF(BankAccts,$D2816))</f>
        <v>0</v>
      </c>
    </row>
    <row r="2817" spans="1:14">
      <c r="A2817" s="38">
        <f>IF(Txn!$B1415="","",Txn!$B1415)</f>
        <v>0</v>
      </c>
      <c r="B2817" s="38">
        <f>IF(Txn!$B1415="","",Txn!$C1415)</f>
        <v>0</v>
      </c>
      <c r="C2817" s="39">
        <f>IF(Txn!$B1415="","","تراکنش بانکی")</f>
        <v>0</v>
      </c>
      <c r="D2817" s="38">
        <f>IF(Txn!$B1415="","",IF(Txn!$X1415="","",Txn!$X1415))</f>
        <v>0</v>
      </c>
      <c r="E2817" s="39">
        <f>IF($D2817="","",IFERROR(VLOOKUP($D2817,AcctTbl,2,0),""))</f>
        <v>0</v>
      </c>
      <c r="F2817" s="39">
        <f>IF($D2817="","",IFERROR(VLOOKUP($D2817,AcctTbl,3,0),""))</f>
        <v>0</v>
      </c>
      <c r="G2817" s="39">
        <f>IF(Txn!$B1415="","",Txn!$D1415)</f>
        <v>0</v>
      </c>
      <c r="H2817" s="38">
        <f>IF(Txn!$B1415="","",Txn!$E1415)</f>
        <v>0</v>
      </c>
      <c r="I2817" s="40">
        <f>IF(Txn!$B1415="",0,Txn!$O1415)</f>
        <v>0</v>
      </c>
      <c r="J2817" s="40">
        <f>IF(Txn!$B1415="",0,Txn!$P1415)</f>
        <v>0</v>
      </c>
      <c r="K2817" s="41">
        <f>IF($A2817="","",IFERROR(VALUE(MID($A2817,6,2)),""))</f>
        <v>0</v>
      </c>
      <c r="L2817" s="39">
        <f>IF(Txn!$K1415="","",Txn!$K1415)</f>
        <v>0</v>
      </c>
      <c r="N2817" s="42">
        <f>IF($D2817="",0,COUNTIF(BankAccts,$D2817))</f>
        <v>0</v>
      </c>
    </row>
    <row r="2818" spans="1:14">
      <c r="A2818" s="38">
        <f>IF(Txn!$B1415="","",Txn!$B1415)</f>
        <v>0</v>
      </c>
      <c r="B2818" s="38">
        <f>IF(Txn!$B1415="","",Txn!$C1415)</f>
        <v>0</v>
      </c>
      <c r="C2818" s="39">
        <f>IF(Txn!$B1415="","","تراکنش بانکی")</f>
        <v>0</v>
      </c>
      <c r="D2818" s="38">
        <f>IF(Txn!$B1415="","",IF(IF(Txn!$U1415="TRF",Txn!$Y1415,Txn!$Z1415)="","",IF(Txn!$U1415="TRF",Txn!$Y1415,Txn!$Z1415)))</f>
        <v>0</v>
      </c>
      <c r="E2818" s="39">
        <f>IF($D2818="","",IFERROR(VLOOKUP($D2818,AcctTbl,2,0),""))</f>
        <v>0</v>
      </c>
      <c r="F2818" s="39">
        <f>IF($D2818="","",IFERROR(VLOOKUP($D2818,AcctTbl,3,0),""))</f>
        <v>0</v>
      </c>
      <c r="G2818" s="39">
        <f>IF(Txn!$B1415="","",Txn!$D1415)</f>
        <v>0</v>
      </c>
      <c r="H2818" s="38">
        <f>IF(Txn!$B1415="","",Txn!$E1415)</f>
        <v>0</v>
      </c>
      <c r="I2818" s="40">
        <f>IF(Txn!$B1415="",0,Txn!$Q1415)</f>
        <v>0</v>
      </c>
      <c r="J2818" s="40">
        <f>IF(Txn!$B1415="",0,Txn!$R1415)</f>
        <v>0</v>
      </c>
      <c r="K2818" s="41">
        <f>IF($A2818="","",IFERROR(VALUE(MID($A2818,6,2)),""))</f>
        <v>0</v>
      </c>
      <c r="L2818" s="39">
        <f>IF(Txn!$K1415="","","طرف مقابل — "&amp;Txn!$K1415)</f>
        <v>0</v>
      </c>
      <c r="N2818" s="42">
        <f>IF($D2818="",0,COUNTIF(BankAccts,$D2818))</f>
        <v>0</v>
      </c>
    </row>
    <row r="2819" spans="1:14">
      <c r="A2819" s="38">
        <f>IF(Txn!$B1416="","",Txn!$B1416)</f>
        <v>0</v>
      </c>
      <c r="B2819" s="38">
        <f>IF(Txn!$B1416="","",Txn!$C1416)</f>
        <v>0</v>
      </c>
      <c r="C2819" s="39">
        <f>IF(Txn!$B1416="","","تراکنش بانکی")</f>
        <v>0</v>
      </c>
      <c r="D2819" s="38">
        <f>IF(Txn!$B1416="","",IF(Txn!$X1416="","",Txn!$X1416))</f>
        <v>0</v>
      </c>
      <c r="E2819" s="39">
        <f>IF($D2819="","",IFERROR(VLOOKUP($D2819,AcctTbl,2,0),""))</f>
        <v>0</v>
      </c>
      <c r="F2819" s="39">
        <f>IF($D2819="","",IFERROR(VLOOKUP($D2819,AcctTbl,3,0),""))</f>
        <v>0</v>
      </c>
      <c r="G2819" s="39">
        <f>IF(Txn!$B1416="","",Txn!$D1416)</f>
        <v>0</v>
      </c>
      <c r="H2819" s="38">
        <f>IF(Txn!$B1416="","",Txn!$E1416)</f>
        <v>0</v>
      </c>
      <c r="I2819" s="40">
        <f>IF(Txn!$B1416="",0,Txn!$O1416)</f>
        <v>0</v>
      </c>
      <c r="J2819" s="40">
        <f>IF(Txn!$B1416="",0,Txn!$P1416)</f>
        <v>0</v>
      </c>
      <c r="K2819" s="41">
        <f>IF($A2819="","",IFERROR(VALUE(MID($A2819,6,2)),""))</f>
        <v>0</v>
      </c>
      <c r="L2819" s="39">
        <f>IF(Txn!$K1416="","",Txn!$K1416)</f>
        <v>0</v>
      </c>
      <c r="N2819" s="42">
        <f>IF($D2819="",0,COUNTIF(BankAccts,$D2819))</f>
        <v>0</v>
      </c>
    </row>
    <row r="2820" spans="1:14">
      <c r="A2820" s="38">
        <f>IF(Txn!$B1416="","",Txn!$B1416)</f>
        <v>0</v>
      </c>
      <c r="B2820" s="38">
        <f>IF(Txn!$B1416="","",Txn!$C1416)</f>
        <v>0</v>
      </c>
      <c r="C2820" s="39">
        <f>IF(Txn!$B1416="","","تراکنش بانکی")</f>
        <v>0</v>
      </c>
      <c r="D2820" s="38">
        <f>IF(Txn!$B1416="","",IF(IF(Txn!$U1416="TRF",Txn!$Y1416,Txn!$Z1416)="","",IF(Txn!$U1416="TRF",Txn!$Y1416,Txn!$Z1416)))</f>
        <v>0</v>
      </c>
      <c r="E2820" s="39">
        <f>IF($D2820="","",IFERROR(VLOOKUP($D2820,AcctTbl,2,0),""))</f>
        <v>0</v>
      </c>
      <c r="F2820" s="39">
        <f>IF($D2820="","",IFERROR(VLOOKUP($D2820,AcctTbl,3,0),""))</f>
        <v>0</v>
      </c>
      <c r="G2820" s="39">
        <f>IF(Txn!$B1416="","",Txn!$D1416)</f>
        <v>0</v>
      </c>
      <c r="H2820" s="38">
        <f>IF(Txn!$B1416="","",Txn!$E1416)</f>
        <v>0</v>
      </c>
      <c r="I2820" s="40">
        <f>IF(Txn!$B1416="",0,Txn!$Q1416)</f>
        <v>0</v>
      </c>
      <c r="J2820" s="40">
        <f>IF(Txn!$B1416="",0,Txn!$R1416)</f>
        <v>0</v>
      </c>
      <c r="K2820" s="41">
        <f>IF($A2820="","",IFERROR(VALUE(MID($A2820,6,2)),""))</f>
        <v>0</v>
      </c>
      <c r="L2820" s="39">
        <f>IF(Txn!$K1416="","","طرف مقابل — "&amp;Txn!$K1416)</f>
        <v>0</v>
      </c>
      <c r="N2820" s="42">
        <f>IF($D2820="",0,COUNTIF(BankAccts,$D2820))</f>
        <v>0</v>
      </c>
    </row>
    <row r="2821" spans="1:14">
      <c r="A2821" s="38">
        <f>IF(Txn!$B1417="","",Txn!$B1417)</f>
        <v>0</v>
      </c>
      <c r="B2821" s="38">
        <f>IF(Txn!$B1417="","",Txn!$C1417)</f>
        <v>0</v>
      </c>
      <c r="C2821" s="39">
        <f>IF(Txn!$B1417="","","تراکنش بانکی")</f>
        <v>0</v>
      </c>
      <c r="D2821" s="38">
        <f>IF(Txn!$B1417="","",IF(Txn!$X1417="","",Txn!$X1417))</f>
        <v>0</v>
      </c>
      <c r="E2821" s="39">
        <f>IF($D2821="","",IFERROR(VLOOKUP($D2821,AcctTbl,2,0),""))</f>
        <v>0</v>
      </c>
      <c r="F2821" s="39">
        <f>IF($D2821="","",IFERROR(VLOOKUP($D2821,AcctTbl,3,0),""))</f>
        <v>0</v>
      </c>
      <c r="G2821" s="39">
        <f>IF(Txn!$B1417="","",Txn!$D1417)</f>
        <v>0</v>
      </c>
      <c r="H2821" s="38">
        <f>IF(Txn!$B1417="","",Txn!$E1417)</f>
        <v>0</v>
      </c>
      <c r="I2821" s="40">
        <f>IF(Txn!$B1417="",0,Txn!$O1417)</f>
        <v>0</v>
      </c>
      <c r="J2821" s="40">
        <f>IF(Txn!$B1417="",0,Txn!$P1417)</f>
        <v>0</v>
      </c>
      <c r="K2821" s="41">
        <f>IF($A2821="","",IFERROR(VALUE(MID($A2821,6,2)),""))</f>
        <v>0</v>
      </c>
      <c r="L2821" s="39">
        <f>IF(Txn!$K1417="","",Txn!$K1417)</f>
        <v>0</v>
      </c>
      <c r="N2821" s="42">
        <f>IF($D2821="",0,COUNTIF(BankAccts,$D2821))</f>
        <v>0</v>
      </c>
    </row>
    <row r="2822" spans="1:14">
      <c r="A2822" s="38">
        <f>IF(Txn!$B1417="","",Txn!$B1417)</f>
        <v>0</v>
      </c>
      <c r="B2822" s="38">
        <f>IF(Txn!$B1417="","",Txn!$C1417)</f>
        <v>0</v>
      </c>
      <c r="C2822" s="39">
        <f>IF(Txn!$B1417="","","تراکنش بانکی")</f>
        <v>0</v>
      </c>
      <c r="D2822" s="38">
        <f>IF(Txn!$B1417="","",IF(IF(Txn!$U1417="TRF",Txn!$Y1417,Txn!$Z1417)="","",IF(Txn!$U1417="TRF",Txn!$Y1417,Txn!$Z1417)))</f>
        <v>0</v>
      </c>
      <c r="E2822" s="39">
        <f>IF($D2822="","",IFERROR(VLOOKUP($D2822,AcctTbl,2,0),""))</f>
        <v>0</v>
      </c>
      <c r="F2822" s="39">
        <f>IF($D2822="","",IFERROR(VLOOKUP($D2822,AcctTbl,3,0),""))</f>
        <v>0</v>
      </c>
      <c r="G2822" s="39">
        <f>IF(Txn!$B1417="","",Txn!$D1417)</f>
        <v>0</v>
      </c>
      <c r="H2822" s="38">
        <f>IF(Txn!$B1417="","",Txn!$E1417)</f>
        <v>0</v>
      </c>
      <c r="I2822" s="40">
        <f>IF(Txn!$B1417="",0,Txn!$Q1417)</f>
        <v>0</v>
      </c>
      <c r="J2822" s="40">
        <f>IF(Txn!$B1417="",0,Txn!$R1417)</f>
        <v>0</v>
      </c>
      <c r="K2822" s="41">
        <f>IF($A2822="","",IFERROR(VALUE(MID($A2822,6,2)),""))</f>
        <v>0</v>
      </c>
      <c r="L2822" s="39">
        <f>IF(Txn!$K1417="","","طرف مقابل — "&amp;Txn!$K1417)</f>
        <v>0</v>
      </c>
      <c r="N2822" s="42">
        <f>IF($D2822="",0,COUNTIF(BankAccts,$D2822))</f>
        <v>0</v>
      </c>
    </row>
    <row r="2823" spans="1:14">
      <c r="A2823" s="38">
        <f>IF(Txn!$B1418="","",Txn!$B1418)</f>
        <v>0</v>
      </c>
      <c r="B2823" s="38">
        <f>IF(Txn!$B1418="","",Txn!$C1418)</f>
        <v>0</v>
      </c>
      <c r="C2823" s="39">
        <f>IF(Txn!$B1418="","","تراکنش بانکی")</f>
        <v>0</v>
      </c>
      <c r="D2823" s="38">
        <f>IF(Txn!$B1418="","",IF(Txn!$X1418="","",Txn!$X1418))</f>
        <v>0</v>
      </c>
      <c r="E2823" s="39">
        <f>IF($D2823="","",IFERROR(VLOOKUP($D2823,AcctTbl,2,0),""))</f>
        <v>0</v>
      </c>
      <c r="F2823" s="39">
        <f>IF($D2823="","",IFERROR(VLOOKUP($D2823,AcctTbl,3,0),""))</f>
        <v>0</v>
      </c>
      <c r="G2823" s="39">
        <f>IF(Txn!$B1418="","",Txn!$D1418)</f>
        <v>0</v>
      </c>
      <c r="H2823" s="38">
        <f>IF(Txn!$B1418="","",Txn!$E1418)</f>
        <v>0</v>
      </c>
      <c r="I2823" s="40">
        <f>IF(Txn!$B1418="",0,Txn!$O1418)</f>
        <v>0</v>
      </c>
      <c r="J2823" s="40">
        <f>IF(Txn!$B1418="",0,Txn!$P1418)</f>
        <v>0</v>
      </c>
      <c r="K2823" s="41">
        <f>IF($A2823="","",IFERROR(VALUE(MID($A2823,6,2)),""))</f>
        <v>0</v>
      </c>
      <c r="L2823" s="39">
        <f>IF(Txn!$K1418="","",Txn!$K1418)</f>
        <v>0</v>
      </c>
      <c r="N2823" s="42">
        <f>IF($D2823="",0,COUNTIF(BankAccts,$D2823))</f>
        <v>0</v>
      </c>
    </row>
    <row r="2824" spans="1:14">
      <c r="A2824" s="38">
        <f>IF(Txn!$B1418="","",Txn!$B1418)</f>
        <v>0</v>
      </c>
      <c r="B2824" s="38">
        <f>IF(Txn!$B1418="","",Txn!$C1418)</f>
        <v>0</v>
      </c>
      <c r="C2824" s="39">
        <f>IF(Txn!$B1418="","","تراکنش بانکی")</f>
        <v>0</v>
      </c>
      <c r="D2824" s="38">
        <f>IF(Txn!$B1418="","",IF(IF(Txn!$U1418="TRF",Txn!$Y1418,Txn!$Z1418)="","",IF(Txn!$U1418="TRF",Txn!$Y1418,Txn!$Z1418)))</f>
        <v>0</v>
      </c>
      <c r="E2824" s="39">
        <f>IF($D2824="","",IFERROR(VLOOKUP($D2824,AcctTbl,2,0),""))</f>
        <v>0</v>
      </c>
      <c r="F2824" s="39">
        <f>IF($D2824="","",IFERROR(VLOOKUP($D2824,AcctTbl,3,0),""))</f>
        <v>0</v>
      </c>
      <c r="G2824" s="39">
        <f>IF(Txn!$B1418="","",Txn!$D1418)</f>
        <v>0</v>
      </c>
      <c r="H2824" s="38">
        <f>IF(Txn!$B1418="","",Txn!$E1418)</f>
        <v>0</v>
      </c>
      <c r="I2824" s="40">
        <f>IF(Txn!$B1418="",0,Txn!$Q1418)</f>
        <v>0</v>
      </c>
      <c r="J2824" s="40">
        <f>IF(Txn!$B1418="",0,Txn!$R1418)</f>
        <v>0</v>
      </c>
      <c r="K2824" s="41">
        <f>IF($A2824="","",IFERROR(VALUE(MID($A2824,6,2)),""))</f>
        <v>0</v>
      </c>
      <c r="L2824" s="39">
        <f>IF(Txn!$K1418="","","طرف مقابل — "&amp;Txn!$K1418)</f>
        <v>0</v>
      </c>
      <c r="N2824" s="42">
        <f>IF($D2824="",0,COUNTIF(BankAccts,$D2824))</f>
        <v>0</v>
      </c>
    </row>
    <row r="2825" spans="1:14">
      <c r="A2825" s="38">
        <f>IF(Txn!$B1419="","",Txn!$B1419)</f>
        <v>0</v>
      </c>
      <c r="B2825" s="38">
        <f>IF(Txn!$B1419="","",Txn!$C1419)</f>
        <v>0</v>
      </c>
      <c r="C2825" s="39">
        <f>IF(Txn!$B1419="","","تراکنش بانکی")</f>
        <v>0</v>
      </c>
      <c r="D2825" s="38">
        <f>IF(Txn!$B1419="","",IF(Txn!$X1419="","",Txn!$X1419))</f>
        <v>0</v>
      </c>
      <c r="E2825" s="39">
        <f>IF($D2825="","",IFERROR(VLOOKUP($D2825,AcctTbl,2,0),""))</f>
        <v>0</v>
      </c>
      <c r="F2825" s="39">
        <f>IF($D2825="","",IFERROR(VLOOKUP($D2825,AcctTbl,3,0),""))</f>
        <v>0</v>
      </c>
      <c r="G2825" s="39">
        <f>IF(Txn!$B1419="","",Txn!$D1419)</f>
        <v>0</v>
      </c>
      <c r="H2825" s="38">
        <f>IF(Txn!$B1419="","",Txn!$E1419)</f>
        <v>0</v>
      </c>
      <c r="I2825" s="40">
        <f>IF(Txn!$B1419="",0,Txn!$O1419)</f>
        <v>0</v>
      </c>
      <c r="J2825" s="40">
        <f>IF(Txn!$B1419="",0,Txn!$P1419)</f>
        <v>0</v>
      </c>
      <c r="K2825" s="41">
        <f>IF($A2825="","",IFERROR(VALUE(MID($A2825,6,2)),""))</f>
        <v>0</v>
      </c>
      <c r="L2825" s="39">
        <f>IF(Txn!$K1419="","",Txn!$K1419)</f>
        <v>0</v>
      </c>
      <c r="N2825" s="42">
        <f>IF($D2825="",0,COUNTIF(BankAccts,$D2825))</f>
        <v>0</v>
      </c>
    </row>
    <row r="2826" spans="1:14">
      <c r="A2826" s="38">
        <f>IF(Txn!$B1419="","",Txn!$B1419)</f>
        <v>0</v>
      </c>
      <c r="B2826" s="38">
        <f>IF(Txn!$B1419="","",Txn!$C1419)</f>
        <v>0</v>
      </c>
      <c r="C2826" s="39">
        <f>IF(Txn!$B1419="","","تراکنش بانکی")</f>
        <v>0</v>
      </c>
      <c r="D2826" s="38">
        <f>IF(Txn!$B1419="","",IF(IF(Txn!$U1419="TRF",Txn!$Y1419,Txn!$Z1419)="","",IF(Txn!$U1419="TRF",Txn!$Y1419,Txn!$Z1419)))</f>
        <v>0</v>
      </c>
      <c r="E2826" s="39">
        <f>IF($D2826="","",IFERROR(VLOOKUP($D2826,AcctTbl,2,0),""))</f>
        <v>0</v>
      </c>
      <c r="F2826" s="39">
        <f>IF($D2826="","",IFERROR(VLOOKUP($D2826,AcctTbl,3,0),""))</f>
        <v>0</v>
      </c>
      <c r="G2826" s="39">
        <f>IF(Txn!$B1419="","",Txn!$D1419)</f>
        <v>0</v>
      </c>
      <c r="H2826" s="38">
        <f>IF(Txn!$B1419="","",Txn!$E1419)</f>
        <v>0</v>
      </c>
      <c r="I2826" s="40">
        <f>IF(Txn!$B1419="",0,Txn!$Q1419)</f>
        <v>0</v>
      </c>
      <c r="J2826" s="40">
        <f>IF(Txn!$B1419="",0,Txn!$R1419)</f>
        <v>0</v>
      </c>
      <c r="K2826" s="41">
        <f>IF($A2826="","",IFERROR(VALUE(MID($A2826,6,2)),""))</f>
        <v>0</v>
      </c>
      <c r="L2826" s="39">
        <f>IF(Txn!$K1419="","","طرف مقابل — "&amp;Txn!$K1419)</f>
        <v>0</v>
      </c>
      <c r="N2826" s="42">
        <f>IF($D2826="",0,COUNTIF(BankAccts,$D2826))</f>
        <v>0</v>
      </c>
    </row>
    <row r="2827" spans="1:14">
      <c r="A2827" s="38">
        <f>IF(Txn!$B1420="","",Txn!$B1420)</f>
        <v>0</v>
      </c>
      <c r="B2827" s="38">
        <f>IF(Txn!$B1420="","",Txn!$C1420)</f>
        <v>0</v>
      </c>
      <c r="C2827" s="39">
        <f>IF(Txn!$B1420="","","تراکنش بانکی")</f>
        <v>0</v>
      </c>
      <c r="D2827" s="38">
        <f>IF(Txn!$B1420="","",IF(Txn!$X1420="","",Txn!$X1420))</f>
        <v>0</v>
      </c>
      <c r="E2827" s="39">
        <f>IF($D2827="","",IFERROR(VLOOKUP($D2827,AcctTbl,2,0),""))</f>
        <v>0</v>
      </c>
      <c r="F2827" s="39">
        <f>IF($D2827="","",IFERROR(VLOOKUP($D2827,AcctTbl,3,0),""))</f>
        <v>0</v>
      </c>
      <c r="G2827" s="39">
        <f>IF(Txn!$B1420="","",Txn!$D1420)</f>
        <v>0</v>
      </c>
      <c r="H2827" s="38">
        <f>IF(Txn!$B1420="","",Txn!$E1420)</f>
        <v>0</v>
      </c>
      <c r="I2827" s="40">
        <f>IF(Txn!$B1420="",0,Txn!$O1420)</f>
        <v>0</v>
      </c>
      <c r="J2827" s="40">
        <f>IF(Txn!$B1420="",0,Txn!$P1420)</f>
        <v>0</v>
      </c>
      <c r="K2827" s="41">
        <f>IF($A2827="","",IFERROR(VALUE(MID($A2827,6,2)),""))</f>
        <v>0</v>
      </c>
      <c r="L2827" s="39">
        <f>IF(Txn!$K1420="","",Txn!$K1420)</f>
        <v>0</v>
      </c>
      <c r="N2827" s="42">
        <f>IF($D2827="",0,COUNTIF(BankAccts,$D2827))</f>
        <v>0</v>
      </c>
    </row>
    <row r="2828" spans="1:14">
      <c r="A2828" s="38">
        <f>IF(Txn!$B1420="","",Txn!$B1420)</f>
        <v>0</v>
      </c>
      <c r="B2828" s="38">
        <f>IF(Txn!$B1420="","",Txn!$C1420)</f>
        <v>0</v>
      </c>
      <c r="C2828" s="39">
        <f>IF(Txn!$B1420="","","تراکنش بانکی")</f>
        <v>0</v>
      </c>
      <c r="D2828" s="38">
        <f>IF(Txn!$B1420="","",IF(IF(Txn!$U1420="TRF",Txn!$Y1420,Txn!$Z1420)="","",IF(Txn!$U1420="TRF",Txn!$Y1420,Txn!$Z1420)))</f>
        <v>0</v>
      </c>
      <c r="E2828" s="39">
        <f>IF($D2828="","",IFERROR(VLOOKUP($D2828,AcctTbl,2,0),""))</f>
        <v>0</v>
      </c>
      <c r="F2828" s="39">
        <f>IF($D2828="","",IFERROR(VLOOKUP($D2828,AcctTbl,3,0),""))</f>
        <v>0</v>
      </c>
      <c r="G2828" s="39">
        <f>IF(Txn!$B1420="","",Txn!$D1420)</f>
        <v>0</v>
      </c>
      <c r="H2828" s="38">
        <f>IF(Txn!$B1420="","",Txn!$E1420)</f>
        <v>0</v>
      </c>
      <c r="I2828" s="40">
        <f>IF(Txn!$B1420="",0,Txn!$Q1420)</f>
        <v>0</v>
      </c>
      <c r="J2828" s="40">
        <f>IF(Txn!$B1420="",0,Txn!$R1420)</f>
        <v>0</v>
      </c>
      <c r="K2828" s="41">
        <f>IF($A2828="","",IFERROR(VALUE(MID($A2828,6,2)),""))</f>
        <v>0</v>
      </c>
      <c r="L2828" s="39">
        <f>IF(Txn!$K1420="","","طرف مقابل — "&amp;Txn!$K1420)</f>
        <v>0</v>
      </c>
      <c r="N2828" s="42">
        <f>IF($D2828="",0,COUNTIF(BankAccts,$D2828))</f>
        <v>0</v>
      </c>
    </row>
    <row r="2829" spans="1:14">
      <c r="A2829" s="38">
        <f>IF(Txn!$B1421="","",Txn!$B1421)</f>
        <v>0</v>
      </c>
      <c r="B2829" s="38">
        <f>IF(Txn!$B1421="","",Txn!$C1421)</f>
        <v>0</v>
      </c>
      <c r="C2829" s="39">
        <f>IF(Txn!$B1421="","","تراکنش بانکی")</f>
        <v>0</v>
      </c>
      <c r="D2829" s="38">
        <f>IF(Txn!$B1421="","",IF(Txn!$X1421="","",Txn!$X1421))</f>
        <v>0</v>
      </c>
      <c r="E2829" s="39">
        <f>IF($D2829="","",IFERROR(VLOOKUP($D2829,AcctTbl,2,0),""))</f>
        <v>0</v>
      </c>
      <c r="F2829" s="39">
        <f>IF($D2829="","",IFERROR(VLOOKUP($D2829,AcctTbl,3,0),""))</f>
        <v>0</v>
      </c>
      <c r="G2829" s="39">
        <f>IF(Txn!$B1421="","",Txn!$D1421)</f>
        <v>0</v>
      </c>
      <c r="H2829" s="38">
        <f>IF(Txn!$B1421="","",Txn!$E1421)</f>
        <v>0</v>
      </c>
      <c r="I2829" s="40">
        <f>IF(Txn!$B1421="",0,Txn!$O1421)</f>
        <v>0</v>
      </c>
      <c r="J2829" s="40">
        <f>IF(Txn!$B1421="",0,Txn!$P1421)</f>
        <v>0</v>
      </c>
      <c r="K2829" s="41">
        <f>IF($A2829="","",IFERROR(VALUE(MID($A2829,6,2)),""))</f>
        <v>0</v>
      </c>
      <c r="L2829" s="39">
        <f>IF(Txn!$K1421="","",Txn!$K1421)</f>
        <v>0</v>
      </c>
      <c r="N2829" s="42">
        <f>IF($D2829="",0,COUNTIF(BankAccts,$D2829))</f>
        <v>0</v>
      </c>
    </row>
    <row r="2830" spans="1:14">
      <c r="A2830" s="38">
        <f>IF(Txn!$B1421="","",Txn!$B1421)</f>
        <v>0</v>
      </c>
      <c r="B2830" s="38">
        <f>IF(Txn!$B1421="","",Txn!$C1421)</f>
        <v>0</v>
      </c>
      <c r="C2830" s="39">
        <f>IF(Txn!$B1421="","","تراکنش بانکی")</f>
        <v>0</v>
      </c>
      <c r="D2830" s="38">
        <f>IF(Txn!$B1421="","",IF(IF(Txn!$U1421="TRF",Txn!$Y1421,Txn!$Z1421)="","",IF(Txn!$U1421="TRF",Txn!$Y1421,Txn!$Z1421)))</f>
        <v>0</v>
      </c>
      <c r="E2830" s="39">
        <f>IF($D2830="","",IFERROR(VLOOKUP($D2830,AcctTbl,2,0),""))</f>
        <v>0</v>
      </c>
      <c r="F2830" s="39">
        <f>IF($D2830="","",IFERROR(VLOOKUP($D2830,AcctTbl,3,0),""))</f>
        <v>0</v>
      </c>
      <c r="G2830" s="39">
        <f>IF(Txn!$B1421="","",Txn!$D1421)</f>
        <v>0</v>
      </c>
      <c r="H2830" s="38">
        <f>IF(Txn!$B1421="","",Txn!$E1421)</f>
        <v>0</v>
      </c>
      <c r="I2830" s="40">
        <f>IF(Txn!$B1421="",0,Txn!$Q1421)</f>
        <v>0</v>
      </c>
      <c r="J2830" s="40">
        <f>IF(Txn!$B1421="",0,Txn!$R1421)</f>
        <v>0</v>
      </c>
      <c r="K2830" s="41">
        <f>IF($A2830="","",IFERROR(VALUE(MID($A2830,6,2)),""))</f>
        <v>0</v>
      </c>
      <c r="L2830" s="39">
        <f>IF(Txn!$K1421="","","طرف مقابل — "&amp;Txn!$K1421)</f>
        <v>0</v>
      </c>
      <c r="N2830" s="42">
        <f>IF($D2830="",0,COUNTIF(BankAccts,$D2830))</f>
        <v>0</v>
      </c>
    </row>
    <row r="2831" spans="1:14">
      <c r="A2831" s="38">
        <f>IF(Txn!$B1422="","",Txn!$B1422)</f>
        <v>0</v>
      </c>
      <c r="B2831" s="38">
        <f>IF(Txn!$B1422="","",Txn!$C1422)</f>
        <v>0</v>
      </c>
      <c r="C2831" s="39">
        <f>IF(Txn!$B1422="","","تراکنش بانکی")</f>
        <v>0</v>
      </c>
      <c r="D2831" s="38">
        <f>IF(Txn!$B1422="","",IF(Txn!$X1422="","",Txn!$X1422))</f>
        <v>0</v>
      </c>
      <c r="E2831" s="39">
        <f>IF($D2831="","",IFERROR(VLOOKUP($D2831,AcctTbl,2,0),""))</f>
        <v>0</v>
      </c>
      <c r="F2831" s="39">
        <f>IF($D2831="","",IFERROR(VLOOKUP($D2831,AcctTbl,3,0),""))</f>
        <v>0</v>
      </c>
      <c r="G2831" s="39">
        <f>IF(Txn!$B1422="","",Txn!$D1422)</f>
        <v>0</v>
      </c>
      <c r="H2831" s="38">
        <f>IF(Txn!$B1422="","",Txn!$E1422)</f>
        <v>0</v>
      </c>
      <c r="I2831" s="40">
        <f>IF(Txn!$B1422="",0,Txn!$O1422)</f>
        <v>0</v>
      </c>
      <c r="J2831" s="40">
        <f>IF(Txn!$B1422="",0,Txn!$P1422)</f>
        <v>0</v>
      </c>
      <c r="K2831" s="41">
        <f>IF($A2831="","",IFERROR(VALUE(MID($A2831,6,2)),""))</f>
        <v>0</v>
      </c>
      <c r="L2831" s="39">
        <f>IF(Txn!$K1422="","",Txn!$K1422)</f>
        <v>0</v>
      </c>
      <c r="N2831" s="42">
        <f>IF($D2831="",0,COUNTIF(BankAccts,$D2831))</f>
        <v>0</v>
      </c>
    </row>
    <row r="2832" spans="1:14">
      <c r="A2832" s="38">
        <f>IF(Txn!$B1422="","",Txn!$B1422)</f>
        <v>0</v>
      </c>
      <c r="B2832" s="38">
        <f>IF(Txn!$B1422="","",Txn!$C1422)</f>
        <v>0</v>
      </c>
      <c r="C2832" s="39">
        <f>IF(Txn!$B1422="","","تراکنش بانکی")</f>
        <v>0</v>
      </c>
      <c r="D2832" s="38">
        <f>IF(Txn!$B1422="","",IF(IF(Txn!$U1422="TRF",Txn!$Y1422,Txn!$Z1422)="","",IF(Txn!$U1422="TRF",Txn!$Y1422,Txn!$Z1422)))</f>
        <v>0</v>
      </c>
      <c r="E2832" s="39">
        <f>IF($D2832="","",IFERROR(VLOOKUP($D2832,AcctTbl,2,0),""))</f>
        <v>0</v>
      </c>
      <c r="F2832" s="39">
        <f>IF($D2832="","",IFERROR(VLOOKUP($D2832,AcctTbl,3,0),""))</f>
        <v>0</v>
      </c>
      <c r="G2832" s="39">
        <f>IF(Txn!$B1422="","",Txn!$D1422)</f>
        <v>0</v>
      </c>
      <c r="H2832" s="38">
        <f>IF(Txn!$B1422="","",Txn!$E1422)</f>
        <v>0</v>
      </c>
      <c r="I2832" s="40">
        <f>IF(Txn!$B1422="",0,Txn!$Q1422)</f>
        <v>0</v>
      </c>
      <c r="J2832" s="40">
        <f>IF(Txn!$B1422="",0,Txn!$R1422)</f>
        <v>0</v>
      </c>
      <c r="K2832" s="41">
        <f>IF($A2832="","",IFERROR(VALUE(MID($A2832,6,2)),""))</f>
        <v>0</v>
      </c>
      <c r="L2832" s="39">
        <f>IF(Txn!$K1422="","","طرف مقابل — "&amp;Txn!$K1422)</f>
        <v>0</v>
      </c>
      <c r="N2832" s="42">
        <f>IF($D2832="",0,COUNTIF(BankAccts,$D2832))</f>
        <v>0</v>
      </c>
    </row>
    <row r="2833" spans="1:14">
      <c r="A2833" s="38">
        <f>IF(Txn!$B1423="","",Txn!$B1423)</f>
        <v>0</v>
      </c>
      <c r="B2833" s="38">
        <f>IF(Txn!$B1423="","",Txn!$C1423)</f>
        <v>0</v>
      </c>
      <c r="C2833" s="39">
        <f>IF(Txn!$B1423="","","تراکنش بانکی")</f>
        <v>0</v>
      </c>
      <c r="D2833" s="38">
        <f>IF(Txn!$B1423="","",IF(Txn!$X1423="","",Txn!$X1423))</f>
        <v>0</v>
      </c>
      <c r="E2833" s="39">
        <f>IF($D2833="","",IFERROR(VLOOKUP($D2833,AcctTbl,2,0),""))</f>
        <v>0</v>
      </c>
      <c r="F2833" s="39">
        <f>IF($D2833="","",IFERROR(VLOOKUP($D2833,AcctTbl,3,0),""))</f>
        <v>0</v>
      </c>
      <c r="G2833" s="39">
        <f>IF(Txn!$B1423="","",Txn!$D1423)</f>
        <v>0</v>
      </c>
      <c r="H2833" s="38">
        <f>IF(Txn!$B1423="","",Txn!$E1423)</f>
        <v>0</v>
      </c>
      <c r="I2833" s="40">
        <f>IF(Txn!$B1423="",0,Txn!$O1423)</f>
        <v>0</v>
      </c>
      <c r="J2833" s="40">
        <f>IF(Txn!$B1423="",0,Txn!$P1423)</f>
        <v>0</v>
      </c>
      <c r="K2833" s="41">
        <f>IF($A2833="","",IFERROR(VALUE(MID($A2833,6,2)),""))</f>
        <v>0</v>
      </c>
      <c r="L2833" s="39">
        <f>IF(Txn!$K1423="","",Txn!$K1423)</f>
        <v>0</v>
      </c>
      <c r="N2833" s="42">
        <f>IF($D2833="",0,COUNTIF(BankAccts,$D2833))</f>
        <v>0</v>
      </c>
    </row>
    <row r="2834" spans="1:14">
      <c r="A2834" s="38">
        <f>IF(Txn!$B1423="","",Txn!$B1423)</f>
        <v>0</v>
      </c>
      <c r="B2834" s="38">
        <f>IF(Txn!$B1423="","",Txn!$C1423)</f>
        <v>0</v>
      </c>
      <c r="C2834" s="39">
        <f>IF(Txn!$B1423="","","تراکنش بانکی")</f>
        <v>0</v>
      </c>
      <c r="D2834" s="38">
        <f>IF(Txn!$B1423="","",IF(IF(Txn!$U1423="TRF",Txn!$Y1423,Txn!$Z1423)="","",IF(Txn!$U1423="TRF",Txn!$Y1423,Txn!$Z1423)))</f>
        <v>0</v>
      </c>
      <c r="E2834" s="39">
        <f>IF($D2834="","",IFERROR(VLOOKUP($D2834,AcctTbl,2,0),""))</f>
        <v>0</v>
      </c>
      <c r="F2834" s="39">
        <f>IF($D2834="","",IFERROR(VLOOKUP($D2834,AcctTbl,3,0),""))</f>
        <v>0</v>
      </c>
      <c r="G2834" s="39">
        <f>IF(Txn!$B1423="","",Txn!$D1423)</f>
        <v>0</v>
      </c>
      <c r="H2834" s="38">
        <f>IF(Txn!$B1423="","",Txn!$E1423)</f>
        <v>0</v>
      </c>
      <c r="I2834" s="40">
        <f>IF(Txn!$B1423="",0,Txn!$Q1423)</f>
        <v>0</v>
      </c>
      <c r="J2834" s="40">
        <f>IF(Txn!$B1423="",0,Txn!$R1423)</f>
        <v>0</v>
      </c>
      <c r="K2834" s="41">
        <f>IF($A2834="","",IFERROR(VALUE(MID($A2834,6,2)),""))</f>
        <v>0</v>
      </c>
      <c r="L2834" s="39">
        <f>IF(Txn!$K1423="","","طرف مقابل — "&amp;Txn!$K1423)</f>
        <v>0</v>
      </c>
      <c r="N2834" s="42">
        <f>IF($D2834="",0,COUNTIF(BankAccts,$D2834))</f>
        <v>0</v>
      </c>
    </row>
    <row r="2835" spans="1:14">
      <c r="A2835" s="38">
        <f>IF(Txn!$B1424="","",Txn!$B1424)</f>
        <v>0</v>
      </c>
      <c r="B2835" s="38">
        <f>IF(Txn!$B1424="","",Txn!$C1424)</f>
        <v>0</v>
      </c>
      <c r="C2835" s="39">
        <f>IF(Txn!$B1424="","","تراکنش بانکی")</f>
        <v>0</v>
      </c>
      <c r="D2835" s="38">
        <f>IF(Txn!$B1424="","",IF(Txn!$X1424="","",Txn!$X1424))</f>
        <v>0</v>
      </c>
      <c r="E2835" s="39">
        <f>IF($D2835="","",IFERROR(VLOOKUP($D2835,AcctTbl,2,0),""))</f>
        <v>0</v>
      </c>
      <c r="F2835" s="39">
        <f>IF($D2835="","",IFERROR(VLOOKUP($D2835,AcctTbl,3,0),""))</f>
        <v>0</v>
      </c>
      <c r="G2835" s="39">
        <f>IF(Txn!$B1424="","",Txn!$D1424)</f>
        <v>0</v>
      </c>
      <c r="H2835" s="38">
        <f>IF(Txn!$B1424="","",Txn!$E1424)</f>
        <v>0</v>
      </c>
      <c r="I2835" s="40">
        <f>IF(Txn!$B1424="",0,Txn!$O1424)</f>
        <v>0</v>
      </c>
      <c r="J2835" s="40">
        <f>IF(Txn!$B1424="",0,Txn!$P1424)</f>
        <v>0</v>
      </c>
      <c r="K2835" s="41">
        <f>IF($A2835="","",IFERROR(VALUE(MID($A2835,6,2)),""))</f>
        <v>0</v>
      </c>
      <c r="L2835" s="39">
        <f>IF(Txn!$K1424="","",Txn!$K1424)</f>
        <v>0</v>
      </c>
      <c r="N2835" s="42">
        <f>IF($D2835="",0,COUNTIF(BankAccts,$D2835))</f>
        <v>0</v>
      </c>
    </row>
    <row r="2836" spans="1:14">
      <c r="A2836" s="38">
        <f>IF(Txn!$B1424="","",Txn!$B1424)</f>
        <v>0</v>
      </c>
      <c r="B2836" s="38">
        <f>IF(Txn!$B1424="","",Txn!$C1424)</f>
        <v>0</v>
      </c>
      <c r="C2836" s="39">
        <f>IF(Txn!$B1424="","","تراکنش بانکی")</f>
        <v>0</v>
      </c>
      <c r="D2836" s="38">
        <f>IF(Txn!$B1424="","",IF(IF(Txn!$U1424="TRF",Txn!$Y1424,Txn!$Z1424)="","",IF(Txn!$U1424="TRF",Txn!$Y1424,Txn!$Z1424)))</f>
        <v>0</v>
      </c>
      <c r="E2836" s="39">
        <f>IF($D2836="","",IFERROR(VLOOKUP($D2836,AcctTbl,2,0),""))</f>
        <v>0</v>
      </c>
      <c r="F2836" s="39">
        <f>IF($D2836="","",IFERROR(VLOOKUP($D2836,AcctTbl,3,0),""))</f>
        <v>0</v>
      </c>
      <c r="G2836" s="39">
        <f>IF(Txn!$B1424="","",Txn!$D1424)</f>
        <v>0</v>
      </c>
      <c r="H2836" s="38">
        <f>IF(Txn!$B1424="","",Txn!$E1424)</f>
        <v>0</v>
      </c>
      <c r="I2836" s="40">
        <f>IF(Txn!$B1424="",0,Txn!$Q1424)</f>
        <v>0</v>
      </c>
      <c r="J2836" s="40">
        <f>IF(Txn!$B1424="",0,Txn!$R1424)</f>
        <v>0</v>
      </c>
      <c r="K2836" s="41">
        <f>IF($A2836="","",IFERROR(VALUE(MID($A2836,6,2)),""))</f>
        <v>0</v>
      </c>
      <c r="L2836" s="39">
        <f>IF(Txn!$K1424="","","طرف مقابل — "&amp;Txn!$K1424)</f>
        <v>0</v>
      </c>
      <c r="N2836" s="42">
        <f>IF($D2836="",0,COUNTIF(BankAccts,$D2836))</f>
        <v>0</v>
      </c>
    </row>
    <row r="2837" spans="1:14">
      <c r="A2837" s="38">
        <f>IF(Txn!$B1425="","",Txn!$B1425)</f>
        <v>0</v>
      </c>
      <c r="B2837" s="38">
        <f>IF(Txn!$B1425="","",Txn!$C1425)</f>
        <v>0</v>
      </c>
      <c r="C2837" s="39">
        <f>IF(Txn!$B1425="","","تراکنش بانکی")</f>
        <v>0</v>
      </c>
      <c r="D2837" s="38">
        <f>IF(Txn!$B1425="","",IF(Txn!$X1425="","",Txn!$X1425))</f>
        <v>0</v>
      </c>
      <c r="E2837" s="39">
        <f>IF($D2837="","",IFERROR(VLOOKUP($D2837,AcctTbl,2,0),""))</f>
        <v>0</v>
      </c>
      <c r="F2837" s="39">
        <f>IF($D2837="","",IFERROR(VLOOKUP($D2837,AcctTbl,3,0),""))</f>
        <v>0</v>
      </c>
      <c r="G2837" s="39">
        <f>IF(Txn!$B1425="","",Txn!$D1425)</f>
        <v>0</v>
      </c>
      <c r="H2837" s="38">
        <f>IF(Txn!$B1425="","",Txn!$E1425)</f>
        <v>0</v>
      </c>
      <c r="I2837" s="40">
        <f>IF(Txn!$B1425="",0,Txn!$O1425)</f>
        <v>0</v>
      </c>
      <c r="J2837" s="40">
        <f>IF(Txn!$B1425="",0,Txn!$P1425)</f>
        <v>0</v>
      </c>
      <c r="K2837" s="41">
        <f>IF($A2837="","",IFERROR(VALUE(MID($A2837,6,2)),""))</f>
        <v>0</v>
      </c>
      <c r="L2837" s="39">
        <f>IF(Txn!$K1425="","",Txn!$K1425)</f>
        <v>0</v>
      </c>
      <c r="N2837" s="42">
        <f>IF($D2837="",0,COUNTIF(BankAccts,$D2837))</f>
        <v>0</v>
      </c>
    </row>
    <row r="2838" spans="1:14">
      <c r="A2838" s="38">
        <f>IF(Txn!$B1425="","",Txn!$B1425)</f>
        <v>0</v>
      </c>
      <c r="B2838" s="38">
        <f>IF(Txn!$B1425="","",Txn!$C1425)</f>
        <v>0</v>
      </c>
      <c r="C2838" s="39">
        <f>IF(Txn!$B1425="","","تراکنش بانکی")</f>
        <v>0</v>
      </c>
      <c r="D2838" s="38">
        <f>IF(Txn!$B1425="","",IF(IF(Txn!$U1425="TRF",Txn!$Y1425,Txn!$Z1425)="","",IF(Txn!$U1425="TRF",Txn!$Y1425,Txn!$Z1425)))</f>
        <v>0</v>
      </c>
      <c r="E2838" s="39">
        <f>IF($D2838="","",IFERROR(VLOOKUP($D2838,AcctTbl,2,0),""))</f>
        <v>0</v>
      </c>
      <c r="F2838" s="39">
        <f>IF($D2838="","",IFERROR(VLOOKUP($D2838,AcctTbl,3,0),""))</f>
        <v>0</v>
      </c>
      <c r="G2838" s="39">
        <f>IF(Txn!$B1425="","",Txn!$D1425)</f>
        <v>0</v>
      </c>
      <c r="H2838" s="38">
        <f>IF(Txn!$B1425="","",Txn!$E1425)</f>
        <v>0</v>
      </c>
      <c r="I2838" s="40">
        <f>IF(Txn!$B1425="",0,Txn!$Q1425)</f>
        <v>0</v>
      </c>
      <c r="J2838" s="40">
        <f>IF(Txn!$B1425="",0,Txn!$R1425)</f>
        <v>0</v>
      </c>
      <c r="K2838" s="41">
        <f>IF($A2838="","",IFERROR(VALUE(MID($A2838,6,2)),""))</f>
        <v>0</v>
      </c>
      <c r="L2838" s="39">
        <f>IF(Txn!$K1425="","","طرف مقابل — "&amp;Txn!$K1425)</f>
        <v>0</v>
      </c>
      <c r="N2838" s="42">
        <f>IF($D2838="",0,COUNTIF(BankAccts,$D2838))</f>
        <v>0</v>
      </c>
    </row>
    <row r="2839" spans="1:14">
      <c r="A2839" s="38">
        <f>IF(Txn!$B1426="","",Txn!$B1426)</f>
        <v>0</v>
      </c>
      <c r="B2839" s="38">
        <f>IF(Txn!$B1426="","",Txn!$C1426)</f>
        <v>0</v>
      </c>
      <c r="C2839" s="39">
        <f>IF(Txn!$B1426="","","تراکنش بانکی")</f>
        <v>0</v>
      </c>
      <c r="D2839" s="38">
        <f>IF(Txn!$B1426="","",IF(Txn!$X1426="","",Txn!$X1426))</f>
        <v>0</v>
      </c>
      <c r="E2839" s="39">
        <f>IF($D2839="","",IFERROR(VLOOKUP($D2839,AcctTbl,2,0),""))</f>
        <v>0</v>
      </c>
      <c r="F2839" s="39">
        <f>IF($D2839="","",IFERROR(VLOOKUP($D2839,AcctTbl,3,0),""))</f>
        <v>0</v>
      </c>
      <c r="G2839" s="39">
        <f>IF(Txn!$B1426="","",Txn!$D1426)</f>
        <v>0</v>
      </c>
      <c r="H2839" s="38">
        <f>IF(Txn!$B1426="","",Txn!$E1426)</f>
        <v>0</v>
      </c>
      <c r="I2839" s="40">
        <f>IF(Txn!$B1426="",0,Txn!$O1426)</f>
        <v>0</v>
      </c>
      <c r="J2839" s="40">
        <f>IF(Txn!$B1426="",0,Txn!$P1426)</f>
        <v>0</v>
      </c>
      <c r="K2839" s="41">
        <f>IF($A2839="","",IFERROR(VALUE(MID($A2839,6,2)),""))</f>
        <v>0</v>
      </c>
      <c r="L2839" s="39">
        <f>IF(Txn!$K1426="","",Txn!$K1426)</f>
        <v>0</v>
      </c>
      <c r="N2839" s="42">
        <f>IF($D2839="",0,COUNTIF(BankAccts,$D2839))</f>
        <v>0</v>
      </c>
    </row>
    <row r="2840" spans="1:14">
      <c r="A2840" s="38">
        <f>IF(Txn!$B1426="","",Txn!$B1426)</f>
        <v>0</v>
      </c>
      <c r="B2840" s="38">
        <f>IF(Txn!$B1426="","",Txn!$C1426)</f>
        <v>0</v>
      </c>
      <c r="C2840" s="39">
        <f>IF(Txn!$B1426="","","تراکنش بانکی")</f>
        <v>0</v>
      </c>
      <c r="D2840" s="38">
        <f>IF(Txn!$B1426="","",IF(IF(Txn!$U1426="TRF",Txn!$Y1426,Txn!$Z1426)="","",IF(Txn!$U1426="TRF",Txn!$Y1426,Txn!$Z1426)))</f>
        <v>0</v>
      </c>
      <c r="E2840" s="39">
        <f>IF($D2840="","",IFERROR(VLOOKUP($D2840,AcctTbl,2,0),""))</f>
        <v>0</v>
      </c>
      <c r="F2840" s="39">
        <f>IF($D2840="","",IFERROR(VLOOKUP($D2840,AcctTbl,3,0),""))</f>
        <v>0</v>
      </c>
      <c r="G2840" s="39">
        <f>IF(Txn!$B1426="","",Txn!$D1426)</f>
        <v>0</v>
      </c>
      <c r="H2840" s="38">
        <f>IF(Txn!$B1426="","",Txn!$E1426)</f>
        <v>0</v>
      </c>
      <c r="I2840" s="40">
        <f>IF(Txn!$B1426="",0,Txn!$Q1426)</f>
        <v>0</v>
      </c>
      <c r="J2840" s="40">
        <f>IF(Txn!$B1426="",0,Txn!$R1426)</f>
        <v>0</v>
      </c>
      <c r="K2840" s="41">
        <f>IF($A2840="","",IFERROR(VALUE(MID($A2840,6,2)),""))</f>
        <v>0</v>
      </c>
      <c r="L2840" s="39">
        <f>IF(Txn!$K1426="","","طرف مقابل — "&amp;Txn!$K1426)</f>
        <v>0</v>
      </c>
      <c r="N2840" s="42">
        <f>IF($D2840="",0,COUNTIF(BankAccts,$D2840))</f>
        <v>0</v>
      </c>
    </row>
    <row r="2841" spans="1:14">
      <c r="A2841" s="38">
        <f>IF(Txn!$B1427="","",Txn!$B1427)</f>
        <v>0</v>
      </c>
      <c r="B2841" s="38">
        <f>IF(Txn!$B1427="","",Txn!$C1427)</f>
        <v>0</v>
      </c>
      <c r="C2841" s="39">
        <f>IF(Txn!$B1427="","","تراکنش بانکی")</f>
        <v>0</v>
      </c>
      <c r="D2841" s="38">
        <f>IF(Txn!$B1427="","",IF(Txn!$X1427="","",Txn!$X1427))</f>
        <v>0</v>
      </c>
      <c r="E2841" s="39">
        <f>IF($D2841="","",IFERROR(VLOOKUP($D2841,AcctTbl,2,0),""))</f>
        <v>0</v>
      </c>
      <c r="F2841" s="39">
        <f>IF($D2841="","",IFERROR(VLOOKUP($D2841,AcctTbl,3,0),""))</f>
        <v>0</v>
      </c>
      <c r="G2841" s="39">
        <f>IF(Txn!$B1427="","",Txn!$D1427)</f>
        <v>0</v>
      </c>
      <c r="H2841" s="38">
        <f>IF(Txn!$B1427="","",Txn!$E1427)</f>
        <v>0</v>
      </c>
      <c r="I2841" s="40">
        <f>IF(Txn!$B1427="",0,Txn!$O1427)</f>
        <v>0</v>
      </c>
      <c r="J2841" s="40">
        <f>IF(Txn!$B1427="",0,Txn!$P1427)</f>
        <v>0</v>
      </c>
      <c r="K2841" s="41">
        <f>IF($A2841="","",IFERROR(VALUE(MID($A2841,6,2)),""))</f>
        <v>0</v>
      </c>
      <c r="L2841" s="39">
        <f>IF(Txn!$K1427="","",Txn!$K1427)</f>
        <v>0</v>
      </c>
      <c r="N2841" s="42">
        <f>IF($D2841="",0,COUNTIF(BankAccts,$D2841))</f>
        <v>0</v>
      </c>
    </row>
    <row r="2842" spans="1:14">
      <c r="A2842" s="38">
        <f>IF(Txn!$B1427="","",Txn!$B1427)</f>
        <v>0</v>
      </c>
      <c r="B2842" s="38">
        <f>IF(Txn!$B1427="","",Txn!$C1427)</f>
        <v>0</v>
      </c>
      <c r="C2842" s="39">
        <f>IF(Txn!$B1427="","","تراکنش بانکی")</f>
        <v>0</v>
      </c>
      <c r="D2842" s="38">
        <f>IF(Txn!$B1427="","",IF(IF(Txn!$U1427="TRF",Txn!$Y1427,Txn!$Z1427)="","",IF(Txn!$U1427="TRF",Txn!$Y1427,Txn!$Z1427)))</f>
        <v>0</v>
      </c>
      <c r="E2842" s="39">
        <f>IF($D2842="","",IFERROR(VLOOKUP($D2842,AcctTbl,2,0),""))</f>
        <v>0</v>
      </c>
      <c r="F2842" s="39">
        <f>IF($D2842="","",IFERROR(VLOOKUP($D2842,AcctTbl,3,0),""))</f>
        <v>0</v>
      </c>
      <c r="G2842" s="39">
        <f>IF(Txn!$B1427="","",Txn!$D1427)</f>
        <v>0</v>
      </c>
      <c r="H2842" s="38">
        <f>IF(Txn!$B1427="","",Txn!$E1427)</f>
        <v>0</v>
      </c>
      <c r="I2842" s="40">
        <f>IF(Txn!$B1427="",0,Txn!$Q1427)</f>
        <v>0</v>
      </c>
      <c r="J2842" s="40">
        <f>IF(Txn!$B1427="",0,Txn!$R1427)</f>
        <v>0</v>
      </c>
      <c r="K2842" s="41">
        <f>IF($A2842="","",IFERROR(VALUE(MID($A2842,6,2)),""))</f>
        <v>0</v>
      </c>
      <c r="L2842" s="39">
        <f>IF(Txn!$K1427="","","طرف مقابل — "&amp;Txn!$K1427)</f>
        <v>0</v>
      </c>
      <c r="N2842" s="42">
        <f>IF($D2842="",0,COUNTIF(BankAccts,$D2842))</f>
        <v>0</v>
      </c>
    </row>
    <row r="2843" spans="1:14">
      <c r="A2843" s="38">
        <f>IF(Txn!$B1428="","",Txn!$B1428)</f>
        <v>0</v>
      </c>
      <c r="B2843" s="38">
        <f>IF(Txn!$B1428="","",Txn!$C1428)</f>
        <v>0</v>
      </c>
      <c r="C2843" s="39">
        <f>IF(Txn!$B1428="","","تراکنش بانکی")</f>
        <v>0</v>
      </c>
      <c r="D2843" s="38">
        <f>IF(Txn!$B1428="","",IF(Txn!$X1428="","",Txn!$X1428))</f>
        <v>0</v>
      </c>
      <c r="E2843" s="39">
        <f>IF($D2843="","",IFERROR(VLOOKUP($D2843,AcctTbl,2,0),""))</f>
        <v>0</v>
      </c>
      <c r="F2843" s="39">
        <f>IF($D2843="","",IFERROR(VLOOKUP($D2843,AcctTbl,3,0),""))</f>
        <v>0</v>
      </c>
      <c r="G2843" s="39">
        <f>IF(Txn!$B1428="","",Txn!$D1428)</f>
        <v>0</v>
      </c>
      <c r="H2843" s="38">
        <f>IF(Txn!$B1428="","",Txn!$E1428)</f>
        <v>0</v>
      </c>
      <c r="I2843" s="40">
        <f>IF(Txn!$B1428="",0,Txn!$O1428)</f>
        <v>0</v>
      </c>
      <c r="J2843" s="40">
        <f>IF(Txn!$B1428="",0,Txn!$P1428)</f>
        <v>0</v>
      </c>
      <c r="K2843" s="41">
        <f>IF($A2843="","",IFERROR(VALUE(MID($A2843,6,2)),""))</f>
        <v>0</v>
      </c>
      <c r="L2843" s="39">
        <f>IF(Txn!$K1428="","",Txn!$K1428)</f>
        <v>0</v>
      </c>
      <c r="N2843" s="42">
        <f>IF($D2843="",0,COUNTIF(BankAccts,$D2843))</f>
        <v>0</v>
      </c>
    </row>
    <row r="2844" spans="1:14">
      <c r="A2844" s="38">
        <f>IF(Txn!$B1428="","",Txn!$B1428)</f>
        <v>0</v>
      </c>
      <c r="B2844" s="38">
        <f>IF(Txn!$B1428="","",Txn!$C1428)</f>
        <v>0</v>
      </c>
      <c r="C2844" s="39">
        <f>IF(Txn!$B1428="","","تراکنش بانکی")</f>
        <v>0</v>
      </c>
      <c r="D2844" s="38">
        <f>IF(Txn!$B1428="","",IF(IF(Txn!$U1428="TRF",Txn!$Y1428,Txn!$Z1428)="","",IF(Txn!$U1428="TRF",Txn!$Y1428,Txn!$Z1428)))</f>
        <v>0</v>
      </c>
      <c r="E2844" s="39">
        <f>IF($D2844="","",IFERROR(VLOOKUP($D2844,AcctTbl,2,0),""))</f>
        <v>0</v>
      </c>
      <c r="F2844" s="39">
        <f>IF($D2844="","",IFERROR(VLOOKUP($D2844,AcctTbl,3,0),""))</f>
        <v>0</v>
      </c>
      <c r="G2844" s="39">
        <f>IF(Txn!$B1428="","",Txn!$D1428)</f>
        <v>0</v>
      </c>
      <c r="H2844" s="38">
        <f>IF(Txn!$B1428="","",Txn!$E1428)</f>
        <v>0</v>
      </c>
      <c r="I2844" s="40">
        <f>IF(Txn!$B1428="",0,Txn!$Q1428)</f>
        <v>0</v>
      </c>
      <c r="J2844" s="40">
        <f>IF(Txn!$B1428="",0,Txn!$R1428)</f>
        <v>0</v>
      </c>
      <c r="K2844" s="41">
        <f>IF($A2844="","",IFERROR(VALUE(MID($A2844,6,2)),""))</f>
        <v>0</v>
      </c>
      <c r="L2844" s="39">
        <f>IF(Txn!$K1428="","","طرف مقابل — "&amp;Txn!$K1428)</f>
        <v>0</v>
      </c>
      <c r="N2844" s="42">
        <f>IF($D2844="",0,COUNTIF(BankAccts,$D2844))</f>
        <v>0</v>
      </c>
    </row>
    <row r="2845" spans="1:14">
      <c r="A2845" s="38">
        <f>IF(Txn!$B1429="","",Txn!$B1429)</f>
        <v>0</v>
      </c>
      <c r="B2845" s="38">
        <f>IF(Txn!$B1429="","",Txn!$C1429)</f>
        <v>0</v>
      </c>
      <c r="C2845" s="39">
        <f>IF(Txn!$B1429="","","تراکنش بانکی")</f>
        <v>0</v>
      </c>
      <c r="D2845" s="38">
        <f>IF(Txn!$B1429="","",IF(Txn!$X1429="","",Txn!$X1429))</f>
        <v>0</v>
      </c>
      <c r="E2845" s="39">
        <f>IF($D2845="","",IFERROR(VLOOKUP($D2845,AcctTbl,2,0),""))</f>
        <v>0</v>
      </c>
      <c r="F2845" s="39">
        <f>IF($D2845="","",IFERROR(VLOOKUP($D2845,AcctTbl,3,0),""))</f>
        <v>0</v>
      </c>
      <c r="G2845" s="39">
        <f>IF(Txn!$B1429="","",Txn!$D1429)</f>
        <v>0</v>
      </c>
      <c r="H2845" s="38">
        <f>IF(Txn!$B1429="","",Txn!$E1429)</f>
        <v>0</v>
      </c>
      <c r="I2845" s="40">
        <f>IF(Txn!$B1429="",0,Txn!$O1429)</f>
        <v>0</v>
      </c>
      <c r="J2845" s="40">
        <f>IF(Txn!$B1429="",0,Txn!$P1429)</f>
        <v>0</v>
      </c>
      <c r="K2845" s="41">
        <f>IF($A2845="","",IFERROR(VALUE(MID($A2845,6,2)),""))</f>
        <v>0</v>
      </c>
      <c r="L2845" s="39">
        <f>IF(Txn!$K1429="","",Txn!$K1429)</f>
        <v>0</v>
      </c>
      <c r="N2845" s="42">
        <f>IF($D2845="",0,COUNTIF(BankAccts,$D2845))</f>
        <v>0</v>
      </c>
    </row>
    <row r="2846" spans="1:14">
      <c r="A2846" s="38">
        <f>IF(Txn!$B1429="","",Txn!$B1429)</f>
        <v>0</v>
      </c>
      <c r="B2846" s="38">
        <f>IF(Txn!$B1429="","",Txn!$C1429)</f>
        <v>0</v>
      </c>
      <c r="C2846" s="39">
        <f>IF(Txn!$B1429="","","تراکنش بانکی")</f>
        <v>0</v>
      </c>
      <c r="D2846" s="38">
        <f>IF(Txn!$B1429="","",IF(IF(Txn!$U1429="TRF",Txn!$Y1429,Txn!$Z1429)="","",IF(Txn!$U1429="TRF",Txn!$Y1429,Txn!$Z1429)))</f>
        <v>0</v>
      </c>
      <c r="E2846" s="39">
        <f>IF($D2846="","",IFERROR(VLOOKUP($D2846,AcctTbl,2,0),""))</f>
        <v>0</v>
      </c>
      <c r="F2846" s="39">
        <f>IF($D2846="","",IFERROR(VLOOKUP($D2846,AcctTbl,3,0),""))</f>
        <v>0</v>
      </c>
      <c r="G2846" s="39">
        <f>IF(Txn!$B1429="","",Txn!$D1429)</f>
        <v>0</v>
      </c>
      <c r="H2846" s="38">
        <f>IF(Txn!$B1429="","",Txn!$E1429)</f>
        <v>0</v>
      </c>
      <c r="I2846" s="40">
        <f>IF(Txn!$B1429="",0,Txn!$Q1429)</f>
        <v>0</v>
      </c>
      <c r="J2846" s="40">
        <f>IF(Txn!$B1429="",0,Txn!$R1429)</f>
        <v>0</v>
      </c>
      <c r="K2846" s="41">
        <f>IF($A2846="","",IFERROR(VALUE(MID($A2846,6,2)),""))</f>
        <v>0</v>
      </c>
      <c r="L2846" s="39">
        <f>IF(Txn!$K1429="","","طرف مقابل — "&amp;Txn!$K1429)</f>
        <v>0</v>
      </c>
      <c r="N2846" s="42">
        <f>IF($D2846="",0,COUNTIF(BankAccts,$D2846))</f>
        <v>0</v>
      </c>
    </row>
    <row r="2847" spans="1:14">
      <c r="A2847" s="38">
        <f>IF(Txn!$B1430="","",Txn!$B1430)</f>
        <v>0</v>
      </c>
      <c r="B2847" s="38">
        <f>IF(Txn!$B1430="","",Txn!$C1430)</f>
        <v>0</v>
      </c>
      <c r="C2847" s="39">
        <f>IF(Txn!$B1430="","","تراکنش بانکی")</f>
        <v>0</v>
      </c>
      <c r="D2847" s="38">
        <f>IF(Txn!$B1430="","",IF(Txn!$X1430="","",Txn!$X1430))</f>
        <v>0</v>
      </c>
      <c r="E2847" s="39">
        <f>IF($D2847="","",IFERROR(VLOOKUP($D2847,AcctTbl,2,0),""))</f>
        <v>0</v>
      </c>
      <c r="F2847" s="39">
        <f>IF($D2847="","",IFERROR(VLOOKUP($D2847,AcctTbl,3,0),""))</f>
        <v>0</v>
      </c>
      <c r="G2847" s="39">
        <f>IF(Txn!$B1430="","",Txn!$D1430)</f>
        <v>0</v>
      </c>
      <c r="H2847" s="38">
        <f>IF(Txn!$B1430="","",Txn!$E1430)</f>
        <v>0</v>
      </c>
      <c r="I2847" s="40">
        <f>IF(Txn!$B1430="",0,Txn!$O1430)</f>
        <v>0</v>
      </c>
      <c r="J2847" s="40">
        <f>IF(Txn!$B1430="",0,Txn!$P1430)</f>
        <v>0</v>
      </c>
      <c r="K2847" s="41">
        <f>IF($A2847="","",IFERROR(VALUE(MID($A2847,6,2)),""))</f>
        <v>0</v>
      </c>
      <c r="L2847" s="39">
        <f>IF(Txn!$K1430="","",Txn!$K1430)</f>
        <v>0</v>
      </c>
      <c r="N2847" s="42">
        <f>IF($D2847="",0,COUNTIF(BankAccts,$D2847))</f>
        <v>0</v>
      </c>
    </row>
    <row r="2848" spans="1:14">
      <c r="A2848" s="38">
        <f>IF(Txn!$B1430="","",Txn!$B1430)</f>
        <v>0</v>
      </c>
      <c r="B2848" s="38">
        <f>IF(Txn!$B1430="","",Txn!$C1430)</f>
        <v>0</v>
      </c>
      <c r="C2848" s="39">
        <f>IF(Txn!$B1430="","","تراکنش بانکی")</f>
        <v>0</v>
      </c>
      <c r="D2848" s="38">
        <f>IF(Txn!$B1430="","",IF(IF(Txn!$U1430="TRF",Txn!$Y1430,Txn!$Z1430)="","",IF(Txn!$U1430="TRF",Txn!$Y1430,Txn!$Z1430)))</f>
        <v>0</v>
      </c>
      <c r="E2848" s="39">
        <f>IF($D2848="","",IFERROR(VLOOKUP($D2848,AcctTbl,2,0),""))</f>
        <v>0</v>
      </c>
      <c r="F2848" s="39">
        <f>IF($D2848="","",IFERROR(VLOOKUP($D2848,AcctTbl,3,0),""))</f>
        <v>0</v>
      </c>
      <c r="G2848" s="39">
        <f>IF(Txn!$B1430="","",Txn!$D1430)</f>
        <v>0</v>
      </c>
      <c r="H2848" s="38">
        <f>IF(Txn!$B1430="","",Txn!$E1430)</f>
        <v>0</v>
      </c>
      <c r="I2848" s="40">
        <f>IF(Txn!$B1430="",0,Txn!$Q1430)</f>
        <v>0</v>
      </c>
      <c r="J2848" s="40">
        <f>IF(Txn!$B1430="",0,Txn!$R1430)</f>
        <v>0</v>
      </c>
      <c r="K2848" s="41">
        <f>IF($A2848="","",IFERROR(VALUE(MID($A2848,6,2)),""))</f>
        <v>0</v>
      </c>
      <c r="L2848" s="39">
        <f>IF(Txn!$K1430="","","طرف مقابل — "&amp;Txn!$K1430)</f>
        <v>0</v>
      </c>
      <c r="N2848" s="42">
        <f>IF($D2848="",0,COUNTIF(BankAccts,$D2848))</f>
        <v>0</v>
      </c>
    </row>
    <row r="2849" spans="1:14">
      <c r="A2849" s="38">
        <f>IF(Txn!$B1431="","",Txn!$B1431)</f>
        <v>0</v>
      </c>
      <c r="B2849" s="38">
        <f>IF(Txn!$B1431="","",Txn!$C1431)</f>
        <v>0</v>
      </c>
      <c r="C2849" s="39">
        <f>IF(Txn!$B1431="","","تراکنش بانکی")</f>
        <v>0</v>
      </c>
      <c r="D2849" s="38">
        <f>IF(Txn!$B1431="","",IF(Txn!$X1431="","",Txn!$X1431))</f>
        <v>0</v>
      </c>
      <c r="E2849" s="39">
        <f>IF($D2849="","",IFERROR(VLOOKUP($D2849,AcctTbl,2,0),""))</f>
        <v>0</v>
      </c>
      <c r="F2849" s="39">
        <f>IF($D2849="","",IFERROR(VLOOKUP($D2849,AcctTbl,3,0),""))</f>
        <v>0</v>
      </c>
      <c r="G2849" s="39">
        <f>IF(Txn!$B1431="","",Txn!$D1431)</f>
        <v>0</v>
      </c>
      <c r="H2849" s="38">
        <f>IF(Txn!$B1431="","",Txn!$E1431)</f>
        <v>0</v>
      </c>
      <c r="I2849" s="40">
        <f>IF(Txn!$B1431="",0,Txn!$O1431)</f>
        <v>0</v>
      </c>
      <c r="J2849" s="40">
        <f>IF(Txn!$B1431="",0,Txn!$P1431)</f>
        <v>0</v>
      </c>
      <c r="K2849" s="41">
        <f>IF($A2849="","",IFERROR(VALUE(MID($A2849,6,2)),""))</f>
        <v>0</v>
      </c>
      <c r="L2849" s="39">
        <f>IF(Txn!$K1431="","",Txn!$K1431)</f>
        <v>0</v>
      </c>
      <c r="N2849" s="42">
        <f>IF($D2849="",0,COUNTIF(BankAccts,$D2849))</f>
        <v>0</v>
      </c>
    </row>
    <row r="2850" spans="1:14">
      <c r="A2850" s="38">
        <f>IF(Txn!$B1431="","",Txn!$B1431)</f>
        <v>0</v>
      </c>
      <c r="B2850" s="38">
        <f>IF(Txn!$B1431="","",Txn!$C1431)</f>
        <v>0</v>
      </c>
      <c r="C2850" s="39">
        <f>IF(Txn!$B1431="","","تراکنش بانکی")</f>
        <v>0</v>
      </c>
      <c r="D2850" s="38">
        <f>IF(Txn!$B1431="","",IF(IF(Txn!$U1431="TRF",Txn!$Y1431,Txn!$Z1431)="","",IF(Txn!$U1431="TRF",Txn!$Y1431,Txn!$Z1431)))</f>
        <v>0</v>
      </c>
      <c r="E2850" s="39">
        <f>IF($D2850="","",IFERROR(VLOOKUP($D2850,AcctTbl,2,0),""))</f>
        <v>0</v>
      </c>
      <c r="F2850" s="39">
        <f>IF($D2850="","",IFERROR(VLOOKUP($D2850,AcctTbl,3,0),""))</f>
        <v>0</v>
      </c>
      <c r="G2850" s="39">
        <f>IF(Txn!$B1431="","",Txn!$D1431)</f>
        <v>0</v>
      </c>
      <c r="H2850" s="38">
        <f>IF(Txn!$B1431="","",Txn!$E1431)</f>
        <v>0</v>
      </c>
      <c r="I2850" s="40">
        <f>IF(Txn!$B1431="",0,Txn!$Q1431)</f>
        <v>0</v>
      </c>
      <c r="J2850" s="40">
        <f>IF(Txn!$B1431="",0,Txn!$R1431)</f>
        <v>0</v>
      </c>
      <c r="K2850" s="41">
        <f>IF($A2850="","",IFERROR(VALUE(MID($A2850,6,2)),""))</f>
        <v>0</v>
      </c>
      <c r="L2850" s="39">
        <f>IF(Txn!$K1431="","","طرف مقابل — "&amp;Txn!$K1431)</f>
        <v>0</v>
      </c>
      <c r="N2850" s="42">
        <f>IF($D2850="",0,COUNTIF(BankAccts,$D2850))</f>
        <v>0</v>
      </c>
    </row>
    <row r="2851" spans="1:14">
      <c r="A2851" s="38">
        <f>IF(Txn!$B1432="","",Txn!$B1432)</f>
        <v>0</v>
      </c>
      <c r="B2851" s="38">
        <f>IF(Txn!$B1432="","",Txn!$C1432)</f>
        <v>0</v>
      </c>
      <c r="C2851" s="39">
        <f>IF(Txn!$B1432="","","تراکنش بانکی")</f>
        <v>0</v>
      </c>
      <c r="D2851" s="38">
        <f>IF(Txn!$B1432="","",IF(Txn!$X1432="","",Txn!$X1432))</f>
        <v>0</v>
      </c>
      <c r="E2851" s="39">
        <f>IF($D2851="","",IFERROR(VLOOKUP($D2851,AcctTbl,2,0),""))</f>
        <v>0</v>
      </c>
      <c r="F2851" s="39">
        <f>IF($D2851="","",IFERROR(VLOOKUP($D2851,AcctTbl,3,0),""))</f>
        <v>0</v>
      </c>
      <c r="G2851" s="39">
        <f>IF(Txn!$B1432="","",Txn!$D1432)</f>
        <v>0</v>
      </c>
      <c r="H2851" s="38">
        <f>IF(Txn!$B1432="","",Txn!$E1432)</f>
        <v>0</v>
      </c>
      <c r="I2851" s="40">
        <f>IF(Txn!$B1432="",0,Txn!$O1432)</f>
        <v>0</v>
      </c>
      <c r="J2851" s="40">
        <f>IF(Txn!$B1432="",0,Txn!$P1432)</f>
        <v>0</v>
      </c>
      <c r="K2851" s="41">
        <f>IF($A2851="","",IFERROR(VALUE(MID($A2851,6,2)),""))</f>
        <v>0</v>
      </c>
      <c r="L2851" s="39">
        <f>IF(Txn!$K1432="","",Txn!$K1432)</f>
        <v>0</v>
      </c>
      <c r="N2851" s="42">
        <f>IF($D2851="",0,COUNTIF(BankAccts,$D2851))</f>
        <v>0</v>
      </c>
    </row>
    <row r="2852" spans="1:14">
      <c r="A2852" s="38">
        <f>IF(Txn!$B1432="","",Txn!$B1432)</f>
        <v>0</v>
      </c>
      <c r="B2852" s="38">
        <f>IF(Txn!$B1432="","",Txn!$C1432)</f>
        <v>0</v>
      </c>
      <c r="C2852" s="39">
        <f>IF(Txn!$B1432="","","تراکنش بانکی")</f>
        <v>0</v>
      </c>
      <c r="D2852" s="38">
        <f>IF(Txn!$B1432="","",IF(IF(Txn!$U1432="TRF",Txn!$Y1432,Txn!$Z1432)="","",IF(Txn!$U1432="TRF",Txn!$Y1432,Txn!$Z1432)))</f>
        <v>0</v>
      </c>
      <c r="E2852" s="39">
        <f>IF($D2852="","",IFERROR(VLOOKUP($D2852,AcctTbl,2,0),""))</f>
        <v>0</v>
      </c>
      <c r="F2852" s="39">
        <f>IF($D2852="","",IFERROR(VLOOKUP($D2852,AcctTbl,3,0),""))</f>
        <v>0</v>
      </c>
      <c r="G2852" s="39">
        <f>IF(Txn!$B1432="","",Txn!$D1432)</f>
        <v>0</v>
      </c>
      <c r="H2852" s="38">
        <f>IF(Txn!$B1432="","",Txn!$E1432)</f>
        <v>0</v>
      </c>
      <c r="I2852" s="40">
        <f>IF(Txn!$B1432="",0,Txn!$Q1432)</f>
        <v>0</v>
      </c>
      <c r="J2852" s="40">
        <f>IF(Txn!$B1432="",0,Txn!$R1432)</f>
        <v>0</v>
      </c>
      <c r="K2852" s="41">
        <f>IF($A2852="","",IFERROR(VALUE(MID($A2852,6,2)),""))</f>
        <v>0</v>
      </c>
      <c r="L2852" s="39">
        <f>IF(Txn!$K1432="","","طرف مقابل — "&amp;Txn!$K1432)</f>
        <v>0</v>
      </c>
      <c r="N2852" s="42">
        <f>IF($D2852="",0,COUNTIF(BankAccts,$D2852))</f>
        <v>0</v>
      </c>
    </row>
    <row r="2853" spans="1:14">
      <c r="A2853" s="38">
        <f>IF(Txn!$B1433="","",Txn!$B1433)</f>
        <v>0</v>
      </c>
      <c r="B2853" s="38">
        <f>IF(Txn!$B1433="","",Txn!$C1433)</f>
        <v>0</v>
      </c>
      <c r="C2853" s="39">
        <f>IF(Txn!$B1433="","","تراکنش بانکی")</f>
        <v>0</v>
      </c>
      <c r="D2853" s="38">
        <f>IF(Txn!$B1433="","",IF(Txn!$X1433="","",Txn!$X1433))</f>
        <v>0</v>
      </c>
      <c r="E2853" s="39">
        <f>IF($D2853="","",IFERROR(VLOOKUP($D2853,AcctTbl,2,0),""))</f>
        <v>0</v>
      </c>
      <c r="F2853" s="39">
        <f>IF($D2853="","",IFERROR(VLOOKUP($D2853,AcctTbl,3,0),""))</f>
        <v>0</v>
      </c>
      <c r="G2853" s="39">
        <f>IF(Txn!$B1433="","",Txn!$D1433)</f>
        <v>0</v>
      </c>
      <c r="H2853" s="38">
        <f>IF(Txn!$B1433="","",Txn!$E1433)</f>
        <v>0</v>
      </c>
      <c r="I2853" s="40">
        <f>IF(Txn!$B1433="",0,Txn!$O1433)</f>
        <v>0</v>
      </c>
      <c r="J2853" s="40">
        <f>IF(Txn!$B1433="",0,Txn!$P1433)</f>
        <v>0</v>
      </c>
      <c r="K2853" s="41">
        <f>IF($A2853="","",IFERROR(VALUE(MID($A2853,6,2)),""))</f>
        <v>0</v>
      </c>
      <c r="L2853" s="39">
        <f>IF(Txn!$K1433="","",Txn!$K1433)</f>
        <v>0</v>
      </c>
      <c r="N2853" s="42">
        <f>IF($D2853="",0,COUNTIF(BankAccts,$D2853))</f>
        <v>0</v>
      </c>
    </row>
    <row r="2854" spans="1:14">
      <c r="A2854" s="38">
        <f>IF(Txn!$B1433="","",Txn!$B1433)</f>
        <v>0</v>
      </c>
      <c r="B2854" s="38">
        <f>IF(Txn!$B1433="","",Txn!$C1433)</f>
        <v>0</v>
      </c>
      <c r="C2854" s="39">
        <f>IF(Txn!$B1433="","","تراکنش بانکی")</f>
        <v>0</v>
      </c>
      <c r="D2854" s="38">
        <f>IF(Txn!$B1433="","",IF(IF(Txn!$U1433="TRF",Txn!$Y1433,Txn!$Z1433)="","",IF(Txn!$U1433="TRF",Txn!$Y1433,Txn!$Z1433)))</f>
        <v>0</v>
      </c>
      <c r="E2854" s="39">
        <f>IF($D2854="","",IFERROR(VLOOKUP($D2854,AcctTbl,2,0),""))</f>
        <v>0</v>
      </c>
      <c r="F2854" s="39">
        <f>IF($D2854="","",IFERROR(VLOOKUP($D2854,AcctTbl,3,0),""))</f>
        <v>0</v>
      </c>
      <c r="G2854" s="39">
        <f>IF(Txn!$B1433="","",Txn!$D1433)</f>
        <v>0</v>
      </c>
      <c r="H2854" s="38">
        <f>IF(Txn!$B1433="","",Txn!$E1433)</f>
        <v>0</v>
      </c>
      <c r="I2854" s="40">
        <f>IF(Txn!$B1433="",0,Txn!$Q1433)</f>
        <v>0</v>
      </c>
      <c r="J2854" s="40">
        <f>IF(Txn!$B1433="",0,Txn!$R1433)</f>
        <v>0</v>
      </c>
      <c r="K2854" s="41">
        <f>IF($A2854="","",IFERROR(VALUE(MID($A2854,6,2)),""))</f>
        <v>0</v>
      </c>
      <c r="L2854" s="39">
        <f>IF(Txn!$K1433="","","طرف مقابل — "&amp;Txn!$K1433)</f>
        <v>0</v>
      </c>
      <c r="N2854" s="42">
        <f>IF($D2854="",0,COUNTIF(BankAccts,$D2854))</f>
        <v>0</v>
      </c>
    </row>
    <row r="2855" spans="1:14">
      <c r="A2855" s="38">
        <f>IF(Txn!$B1434="","",Txn!$B1434)</f>
        <v>0</v>
      </c>
      <c r="B2855" s="38">
        <f>IF(Txn!$B1434="","",Txn!$C1434)</f>
        <v>0</v>
      </c>
      <c r="C2855" s="39">
        <f>IF(Txn!$B1434="","","تراکنش بانکی")</f>
        <v>0</v>
      </c>
      <c r="D2855" s="38">
        <f>IF(Txn!$B1434="","",IF(Txn!$X1434="","",Txn!$X1434))</f>
        <v>0</v>
      </c>
      <c r="E2855" s="39">
        <f>IF($D2855="","",IFERROR(VLOOKUP($D2855,AcctTbl,2,0),""))</f>
        <v>0</v>
      </c>
      <c r="F2855" s="39">
        <f>IF($D2855="","",IFERROR(VLOOKUP($D2855,AcctTbl,3,0),""))</f>
        <v>0</v>
      </c>
      <c r="G2855" s="39">
        <f>IF(Txn!$B1434="","",Txn!$D1434)</f>
        <v>0</v>
      </c>
      <c r="H2855" s="38">
        <f>IF(Txn!$B1434="","",Txn!$E1434)</f>
        <v>0</v>
      </c>
      <c r="I2855" s="40">
        <f>IF(Txn!$B1434="",0,Txn!$O1434)</f>
        <v>0</v>
      </c>
      <c r="J2855" s="40">
        <f>IF(Txn!$B1434="",0,Txn!$P1434)</f>
        <v>0</v>
      </c>
      <c r="K2855" s="41">
        <f>IF($A2855="","",IFERROR(VALUE(MID($A2855,6,2)),""))</f>
        <v>0</v>
      </c>
      <c r="L2855" s="39">
        <f>IF(Txn!$K1434="","",Txn!$K1434)</f>
        <v>0</v>
      </c>
      <c r="N2855" s="42">
        <f>IF($D2855="",0,COUNTIF(BankAccts,$D2855))</f>
        <v>0</v>
      </c>
    </row>
    <row r="2856" spans="1:14">
      <c r="A2856" s="38">
        <f>IF(Txn!$B1434="","",Txn!$B1434)</f>
        <v>0</v>
      </c>
      <c r="B2856" s="38">
        <f>IF(Txn!$B1434="","",Txn!$C1434)</f>
        <v>0</v>
      </c>
      <c r="C2856" s="39">
        <f>IF(Txn!$B1434="","","تراکنش بانکی")</f>
        <v>0</v>
      </c>
      <c r="D2856" s="38">
        <f>IF(Txn!$B1434="","",IF(IF(Txn!$U1434="TRF",Txn!$Y1434,Txn!$Z1434)="","",IF(Txn!$U1434="TRF",Txn!$Y1434,Txn!$Z1434)))</f>
        <v>0</v>
      </c>
      <c r="E2856" s="39">
        <f>IF($D2856="","",IFERROR(VLOOKUP($D2856,AcctTbl,2,0),""))</f>
        <v>0</v>
      </c>
      <c r="F2856" s="39">
        <f>IF($D2856="","",IFERROR(VLOOKUP($D2856,AcctTbl,3,0),""))</f>
        <v>0</v>
      </c>
      <c r="G2856" s="39">
        <f>IF(Txn!$B1434="","",Txn!$D1434)</f>
        <v>0</v>
      </c>
      <c r="H2856" s="38">
        <f>IF(Txn!$B1434="","",Txn!$E1434)</f>
        <v>0</v>
      </c>
      <c r="I2856" s="40">
        <f>IF(Txn!$B1434="",0,Txn!$Q1434)</f>
        <v>0</v>
      </c>
      <c r="J2856" s="40">
        <f>IF(Txn!$B1434="",0,Txn!$R1434)</f>
        <v>0</v>
      </c>
      <c r="K2856" s="41">
        <f>IF($A2856="","",IFERROR(VALUE(MID($A2856,6,2)),""))</f>
        <v>0</v>
      </c>
      <c r="L2856" s="39">
        <f>IF(Txn!$K1434="","","طرف مقابل — "&amp;Txn!$K1434)</f>
        <v>0</v>
      </c>
      <c r="N2856" s="42">
        <f>IF($D2856="",0,COUNTIF(BankAccts,$D2856))</f>
        <v>0</v>
      </c>
    </row>
    <row r="2857" spans="1:14">
      <c r="A2857" s="38">
        <f>IF(Txn!$B1435="","",Txn!$B1435)</f>
        <v>0</v>
      </c>
      <c r="B2857" s="38">
        <f>IF(Txn!$B1435="","",Txn!$C1435)</f>
        <v>0</v>
      </c>
      <c r="C2857" s="39">
        <f>IF(Txn!$B1435="","","تراکنش بانکی")</f>
        <v>0</v>
      </c>
      <c r="D2857" s="38">
        <f>IF(Txn!$B1435="","",IF(Txn!$X1435="","",Txn!$X1435))</f>
        <v>0</v>
      </c>
      <c r="E2857" s="39">
        <f>IF($D2857="","",IFERROR(VLOOKUP($D2857,AcctTbl,2,0),""))</f>
        <v>0</v>
      </c>
      <c r="F2857" s="39">
        <f>IF($D2857="","",IFERROR(VLOOKUP($D2857,AcctTbl,3,0),""))</f>
        <v>0</v>
      </c>
      <c r="G2857" s="39">
        <f>IF(Txn!$B1435="","",Txn!$D1435)</f>
        <v>0</v>
      </c>
      <c r="H2857" s="38">
        <f>IF(Txn!$B1435="","",Txn!$E1435)</f>
        <v>0</v>
      </c>
      <c r="I2857" s="40">
        <f>IF(Txn!$B1435="",0,Txn!$O1435)</f>
        <v>0</v>
      </c>
      <c r="J2857" s="40">
        <f>IF(Txn!$B1435="",0,Txn!$P1435)</f>
        <v>0</v>
      </c>
      <c r="K2857" s="41">
        <f>IF($A2857="","",IFERROR(VALUE(MID($A2857,6,2)),""))</f>
        <v>0</v>
      </c>
      <c r="L2857" s="39">
        <f>IF(Txn!$K1435="","",Txn!$K1435)</f>
        <v>0</v>
      </c>
      <c r="N2857" s="42">
        <f>IF($D2857="",0,COUNTIF(BankAccts,$D2857))</f>
        <v>0</v>
      </c>
    </row>
    <row r="2858" spans="1:14">
      <c r="A2858" s="38">
        <f>IF(Txn!$B1435="","",Txn!$B1435)</f>
        <v>0</v>
      </c>
      <c r="B2858" s="38">
        <f>IF(Txn!$B1435="","",Txn!$C1435)</f>
        <v>0</v>
      </c>
      <c r="C2858" s="39">
        <f>IF(Txn!$B1435="","","تراکنش بانکی")</f>
        <v>0</v>
      </c>
      <c r="D2858" s="38">
        <f>IF(Txn!$B1435="","",IF(IF(Txn!$U1435="TRF",Txn!$Y1435,Txn!$Z1435)="","",IF(Txn!$U1435="TRF",Txn!$Y1435,Txn!$Z1435)))</f>
        <v>0</v>
      </c>
      <c r="E2858" s="39">
        <f>IF($D2858="","",IFERROR(VLOOKUP($D2858,AcctTbl,2,0),""))</f>
        <v>0</v>
      </c>
      <c r="F2858" s="39">
        <f>IF($D2858="","",IFERROR(VLOOKUP($D2858,AcctTbl,3,0),""))</f>
        <v>0</v>
      </c>
      <c r="G2858" s="39">
        <f>IF(Txn!$B1435="","",Txn!$D1435)</f>
        <v>0</v>
      </c>
      <c r="H2858" s="38">
        <f>IF(Txn!$B1435="","",Txn!$E1435)</f>
        <v>0</v>
      </c>
      <c r="I2858" s="40">
        <f>IF(Txn!$B1435="",0,Txn!$Q1435)</f>
        <v>0</v>
      </c>
      <c r="J2858" s="40">
        <f>IF(Txn!$B1435="",0,Txn!$R1435)</f>
        <v>0</v>
      </c>
      <c r="K2858" s="41">
        <f>IF($A2858="","",IFERROR(VALUE(MID($A2858,6,2)),""))</f>
        <v>0</v>
      </c>
      <c r="L2858" s="39">
        <f>IF(Txn!$K1435="","","طرف مقابل — "&amp;Txn!$K1435)</f>
        <v>0</v>
      </c>
      <c r="N2858" s="42">
        <f>IF($D2858="",0,COUNTIF(BankAccts,$D2858))</f>
        <v>0</v>
      </c>
    </row>
    <row r="2859" spans="1:14">
      <c r="A2859" s="38">
        <f>IF(Txn!$B1436="","",Txn!$B1436)</f>
        <v>0</v>
      </c>
      <c r="B2859" s="38">
        <f>IF(Txn!$B1436="","",Txn!$C1436)</f>
        <v>0</v>
      </c>
      <c r="C2859" s="39">
        <f>IF(Txn!$B1436="","","تراکنش بانکی")</f>
        <v>0</v>
      </c>
      <c r="D2859" s="38">
        <f>IF(Txn!$B1436="","",IF(Txn!$X1436="","",Txn!$X1436))</f>
        <v>0</v>
      </c>
      <c r="E2859" s="39">
        <f>IF($D2859="","",IFERROR(VLOOKUP($D2859,AcctTbl,2,0),""))</f>
        <v>0</v>
      </c>
      <c r="F2859" s="39">
        <f>IF($D2859="","",IFERROR(VLOOKUP($D2859,AcctTbl,3,0),""))</f>
        <v>0</v>
      </c>
      <c r="G2859" s="39">
        <f>IF(Txn!$B1436="","",Txn!$D1436)</f>
        <v>0</v>
      </c>
      <c r="H2859" s="38">
        <f>IF(Txn!$B1436="","",Txn!$E1436)</f>
        <v>0</v>
      </c>
      <c r="I2859" s="40">
        <f>IF(Txn!$B1436="",0,Txn!$O1436)</f>
        <v>0</v>
      </c>
      <c r="J2859" s="40">
        <f>IF(Txn!$B1436="",0,Txn!$P1436)</f>
        <v>0</v>
      </c>
      <c r="K2859" s="41">
        <f>IF($A2859="","",IFERROR(VALUE(MID($A2859,6,2)),""))</f>
        <v>0</v>
      </c>
      <c r="L2859" s="39">
        <f>IF(Txn!$K1436="","",Txn!$K1436)</f>
        <v>0</v>
      </c>
      <c r="N2859" s="42">
        <f>IF($D2859="",0,COUNTIF(BankAccts,$D2859))</f>
        <v>0</v>
      </c>
    </row>
    <row r="2860" spans="1:14">
      <c r="A2860" s="38">
        <f>IF(Txn!$B1436="","",Txn!$B1436)</f>
        <v>0</v>
      </c>
      <c r="B2860" s="38">
        <f>IF(Txn!$B1436="","",Txn!$C1436)</f>
        <v>0</v>
      </c>
      <c r="C2860" s="39">
        <f>IF(Txn!$B1436="","","تراکنش بانکی")</f>
        <v>0</v>
      </c>
      <c r="D2860" s="38">
        <f>IF(Txn!$B1436="","",IF(IF(Txn!$U1436="TRF",Txn!$Y1436,Txn!$Z1436)="","",IF(Txn!$U1436="TRF",Txn!$Y1436,Txn!$Z1436)))</f>
        <v>0</v>
      </c>
      <c r="E2860" s="39">
        <f>IF($D2860="","",IFERROR(VLOOKUP($D2860,AcctTbl,2,0),""))</f>
        <v>0</v>
      </c>
      <c r="F2860" s="39">
        <f>IF($D2860="","",IFERROR(VLOOKUP($D2860,AcctTbl,3,0),""))</f>
        <v>0</v>
      </c>
      <c r="G2860" s="39">
        <f>IF(Txn!$B1436="","",Txn!$D1436)</f>
        <v>0</v>
      </c>
      <c r="H2860" s="38">
        <f>IF(Txn!$B1436="","",Txn!$E1436)</f>
        <v>0</v>
      </c>
      <c r="I2860" s="40">
        <f>IF(Txn!$B1436="",0,Txn!$Q1436)</f>
        <v>0</v>
      </c>
      <c r="J2860" s="40">
        <f>IF(Txn!$B1436="",0,Txn!$R1436)</f>
        <v>0</v>
      </c>
      <c r="K2860" s="41">
        <f>IF($A2860="","",IFERROR(VALUE(MID($A2860,6,2)),""))</f>
        <v>0</v>
      </c>
      <c r="L2860" s="39">
        <f>IF(Txn!$K1436="","","طرف مقابل — "&amp;Txn!$K1436)</f>
        <v>0</v>
      </c>
      <c r="N2860" s="42">
        <f>IF($D2860="",0,COUNTIF(BankAccts,$D2860))</f>
        <v>0</v>
      </c>
    </row>
    <row r="2861" spans="1:14">
      <c r="A2861" s="38">
        <f>IF(Txn!$B1437="","",Txn!$B1437)</f>
        <v>0</v>
      </c>
      <c r="B2861" s="38">
        <f>IF(Txn!$B1437="","",Txn!$C1437)</f>
        <v>0</v>
      </c>
      <c r="C2861" s="39">
        <f>IF(Txn!$B1437="","","تراکنش بانکی")</f>
        <v>0</v>
      </c>
      <c r="D2861" s="38">
        <f>IF(Txn!$B1437="","",IF(Txn!$X1437="","",Txn!$X1437))</f>
        <v>0</v>
      </c>
      <c r="E2861" s="39">
        <f>IF($D2861="","",IFERROR(VLOOKUP($D2861,AcctTbl,2,0),""))</f>
        <v>0</v>
      </c>
      <c r="F2861" s="39">
        <f>IF($D2861="","",IFERROR(VLOOKUP($D2861,AcctTbl,3,0),""))</f>
        <v>0</v>
      </c>
      <c r="G2861" s="39">
        <f>IF(Txn!$B1437="","",Txn!$D1437)</f>
        <v>0</v>
      </c>
      <c r="H2861" s="38">
        <f>IF(Txn!$B1437="","",Txn!$E1437)</f>
        <v>0</v>
      </c>
      <c r="I2861" s="40">
        <f>IF(Txn!$B1437="",0,Txn!$O1437)</f>
        <v>0</v>
      </c>
      <c r="J2861" s="40">
        <f>IF(Txn!$B1437="",0,Txn!$P1437)</f>
        <v>0</v>
      </c>
      <c r="K2861" s="41">
        <f>IF($A2861="","",IFERROR(VALUE(MID($A2861,6,2)),""))</f>
        <v>0</v>
      </c>
      <c r="L2861" s="39">
        <f>IF(Txn!$K1437="","",Txn!$K1437)</f>
        <v>0</v>
      </c>
      <c r="N2861" s="42">
        <f>IF($D2861="",0,COUNTIF(BankAccts,$D2861))</f>
        <v>0</v>
      </c>
    </row>
    <row r="2862" spans="1:14">
      <c r="A2862" s="38">
        <f>IF(Txn!$B1437="","",Txn!$B1437)</f>
        <v>0</v>
      </c>
      <c r="B2862" s="38">
        <f>IF(Txn!$B1437="","",Txn!$C1437)</f>
        <v>0</v>
      </c>
      <c r="C2862" s="39">
        <f>IF(Txn!$B1437="","","تراکنش بانکی")</f>
        <v>0</v>
      </c>
      <c r="D2862" s="38">
        <f>IF(Txn!$B1437="","",IF(IF(Txn!$U1437="TRF",Txn!$Y1437,Txn!$Z1437)="","",IF(Txn!$U1437="TRF",Txn!$Y1437,Txn!$Z1437)))</f>
        <v>0</v>
      </c>
      <c r="E2862" s="39">
        <f>IF($D2862="","",IFERROR(VLOOKUP($D2862,AcctTbl,2,0),""))</f>
        <v>0</v>
      </c>
      <c r="F2862" s="39">
        <f>IF($D2862="","",IFERROR(VLOOKUP($D2862,AcctTbl,3,0),""))</f>
        <v>0</v>
      </c>
      <c r="G2862" s="39">
        <f>IF(Txn!$B1437="","",Txn!$D1437)</f>
        <v>0</v>
      </c>
      <c r="H2862" s="38">
        <f>IF(Txn!$B1437="","",Txn!$E1437)</f>
        <v>0</v>
      </c>
      <c r="I2862" s="40">
        <f>IF(Txn!$B1437="",0,Txn!$Q1437)</f>
        <v>0</v>
      </c>
      <c r="J2862" s="40">
        <f>IF(Txn!$B1437="",0,Txn!$R1437)</f>
        <v>0</v>
      </c>
      <c r="K2862" s="41">
        <f>IF($A2862="","",IFERROR(VALUE(MID($A2862,6,2)),""))</f>
        <v>0</v>
      </c>
      <c r="L2862" s="39">
        <f>IF(Txn!$K1437="","","طرف مقابل — "&amp;Txn!$K1437)</f>
        <v>0</v>
      </c>
      <c r="N2862" s="42">
        <f>IF($D2862="",0,COUNTIF(BankAccts,$D2862))</f>
        <v>0</v>
      </c>
    </row>
    <row r="2863" spans="1:14">
      <c r="A2863" s="38">
        <f>IF(Txn!$B1438="","",Txn!$B1438)</f>
        <v>0</v>
      </c>
      <c r="B2863" s="38">
        <f>IF(Txn!$B1438="","",Txn!$C1438)</f>
        <v>0</v>
      </c>
      <c r="C2863" s="39">
        <f>IF(Txn!$B1438="","","تراکنش بانکی")</f>
        <v>0</v>
      </c>
      <c r="D2863" s="38">
        <f>IF(Txn!$B1438="","",IF(Txn!$X1438="","",Txn!$X1438))</f>
        <v>0</v>
      </c>
      <c r="E2863" s="39">
        <f>IF($D2863="","",IFERROR(VLOOKUP($D2863,AcctTbl,2,0),""))</f>
        <v>0</v>
      </c>
      <c r="F2863" s="39">
        <f>IF($D2863="","",IFERROR(VLOOKUP($D2863,AcctTbl,3,0),""))</f>
        <v>0</v>
      </c>
      <c r="G2863" s="39">
        <f>IF(Txn!$B1438="","",Txn!$D1438)</f>
        <v>0</v>
      </c>
      <c r="H2863" s="38">
        <f>IF(Txn!$B1438="","",Txn!$E1438)</f>
        <v>0</v>
      </c>
      <c r="I2863" s="40">
        <f>IF(Txn!$B1438="",0,Txn!$O1438)</f>
        <v>0</v>
      </c>
      <c r="J2863" s="40">
        <f>IF(Txn!$B1438="",0,Txn!$P1438)</f>
        <v>0</v>
      </c>
      <c r="K2863" s="41">
        <f>IF($A2863="","",IFERROR(VALUE(MID($A2863,6,2)),""))</f>
        <v>0</v>
      </c>
      <c r="L2863" s="39">
        <f>IF(Txn!$K1438="","",Txn!$K1438)</f>
        <v>0</v>
      </c>
      <c r="N2863" s="42">
        <f>IF($D2863="",0,COUNTIF(BankAccts,$D2863))</f>
        <v>0</v>
      </c>
    </row>
    <row r="2864" spans="1:14">
      <c r="A2864" s="38">
        <f>IF(Txn!$B1438="","",Txn!$B1438)</f>
        <v>0</v>
      </c>
      <c r="B2864" s="38">
        <f>IF(Txn!$B1438="","",Txn!$C1438)</f>
        <v>0</v>
      </c>
      <c r="C2864" s="39">
        <f>IF(Txn!$B1438="","","تراکنش بانکی")</f>
        <v>0</v>
      </c>
      <c r="D2864" s="38">
        <f>IF(Txn!$B1438="","",IF(IF(Txn!$U1438="TRF",Txn!$Y1438,Txn!$Z1438)="","",IF(Txn!$U1438="TRF",Txn!$Y1438,Txn!$Z1438)))</f>
        <v>0</v>
      </c>
      <c r="E2864" s="39">
        <f>IF($D2864="","",IFERROR(VLOOKUP($D2864,AcctTbl,2,0),""))</f>
        <v>0</v>
      </c>
      <c r="F2864" s="39">
        <f>IF($D2864="","",IFERROR(VLOOKUP($D2864,AcctTbl,3,0),""))</f>
        <v>0</v>
      </c>
      <c r="G2864" s="39">
        <f>IF(Txn!$B1438="","",Txn!$D1438)</f>
        <v>0</v>
      </c>
      <c r="H2864" s="38">
        <f>IF(Txn!$B1438="","",Txn!$E1438)</f>
        <v>0</v>
      </c>
      <c r="I2864" s="40">
        <f>IF(Txn!$B1438="",0,Txn!$Q1438)</f>
        <v>0</v>
      </c>
      <c r="J2864" s="40">
        <f>IF(Txn!$B1438="",0,Txn!$R1438)</f>
        <v>0</v>
      </c>
      <c r="K2864" s="41">
        <f>IF($A2864="","",IFERROR(VALUE(MID($A2864,6,2)),""))</f>
        <v>0</v>
      </c>
      <c r="L2864" s="39">
        <f>IF(Txn!$K1438="","","طرف مقابل — "&amp;Txn!$K1438)</f>
        <v>0</v>
      </c>
      <c r="N2864" s="42">
        <f>IF($D2864="",0,COUNTIF(BankAccts,$D2864))</f>
        <v>0</v>
      </c>
    </row>
    <row r="2865" spans="1:14">
      <c r="A2865" s="38">
        <f>IF(Txn!$B1439="","",Txn!$B1439)</f>
        <v>0</v>
      </c>
      <c r="B2865" s="38">
        <f>IF(Txn!$B1439="","",Txn!$C1439)</f>
        <v>0</v>
      </c>
      <c r="C2865" s="39">
        <f>IF(Txn!$B1439="","","تراکنش بانکی")</f>
        <v>0</v>
      </c>
      <c r="D2865" s="38">
        <f>IF(Txn!$B1439="","",IF(Txn!$X1439="","",Txn!$X1439))</f>
        <v>0</v>
      </c>
      <c r="E2865" s="39">
        <f>IF($D2865="","",IFERROR(VLOOKUP($D2865,AcctTbl,2,0),""))</f>
        <v>0</v>
      </c>
      <c r="F2865" s="39">
        <f>IF($D2865="","",IFERROR(VLOOKUP($D2865,AcctTbl,3,0),""))</f>
        <v>0</v>
      </c>
      <c r="G2865" s="39">
        <f>IF(Txn!$B1439="","",Txn!$D1439)</f>
        <v>0</v>
      </c>
      <c r="H2865" s="38">
        <f>IF(Txn!$B1439="","",Txn!$E1439)</f>
        <v>0</v>
      </c>
      <c r="I2865" s="40">
        <f>IF(Txn!$B1439="",0,Txn!$O1439)</f>
        <v>0</v>
      </c>
      <c r="J2865" s="40">
        <f>IF(Txn!$B1439="",0,Txn!$P1439)</f>
        <v>0</v>
      </c>
      <c r="K2865" s="41">
        <f>IF($A2865="","",IFERROR(VALUE(MID($A2865,6,2)),""))</f>
        <v>0</v>
      </c>
      <c r="L2865" s="39">
        <f>IF(Txn!$K1439="","",Txn!$K1439)</f>
        <v>0</v>
      </c>
      <c r="N2865" s="42">
        <f>IF($D2865="",0,COUNTIF(BankAccts,$D2865))</f>
        <v>0</v>
      </c>
    </row>
    <row r="2866" spans="1:14">
      <c r="A2866" s="38">
        <f>IF(Txn!$B1439="","",Txn!$B1439)</f>
        <v>0</v>
      </c>
      <c r="B2866" s="38">
        <f>IF(Txn!$B1439="","",Txn!$C1439)</f>
        <v>0</v>
      </c>
      <c r="C2866" s="39">
        <f>IF(Txn!$B1439="","","تراکنش بانکی")</f>
        <v>0</v>
      </c>
      <c r="D2866" s="38">
        <f>IF(Txn!$B1439="","",IF(IF(Txn!$U1439="TRF",Txn!$Y1439,Txn!$Z1439)="","",IF(Txn!$U1439="TRF",Txn!$Y1439,Txn!$Z1439)))</f>
        <v>0</v>
      </c>
      <c r="E2866" s="39">
        <f>IF($D2866="","",IFERROR(VLOOKUP($D2866,AcctTbl,2,0),""))</f>
        <v>0</v>
      </c>
      <c r="F2866" s="39">
        <f>IF($D2866="","",IFERROR(VLOOKUP($D2866,AcctTbl,3,0),""))</f>
        <v>0</v>
      </c>
      <c r="G2866" s="39">
        <f>IF(Txn!$B1439="","",Txn!$D1439)</f>
        <v>0</v>
      </c>
      <c r="H2866" s="38">
        <f>IF(Txn!$B1439="","",Txn!$E1439)</f>
        <v>0</v>
      </c>
      <c r="I2866" s="40">
        <f>IF(Txn!$B1439="",0,Txn!$Q1439)</f>
        <v>0</v>
      </c>
      <c r="J2866" s="40">
        <f>IF(Txn!$B1439="",0,Txn!$R1439)</f>
        <v>0</v>
      </c>
      <c r="K2866" s="41">
        <f>IF($A2866="","",IFERROR(VALUE(MID($A2866,6,2)),""))</f>
        <v>0</v>
      </c>
      <c r="L2866" s="39">
        <f>IF(Txn!$K1439="","","طرف مقابل — "&amp;Txn!$K1439)</f>
        <v>0</v>
      </c>
      <c r="N2866" s="42">
        <f>IF($D2866="",0,COUNTIF(BankAccts,$D2866))</f>
        <v>0</v>
      </c>
    </row>
    <row r="2867" spans="1:14">
      <c r="A2867" s="38">
        <f>IF(Txn!$B1440="","",Txn!$B1440)</f>
        <v>0</v>
      </c>
      <c r="B2867" s="38">
        <f>IF(Txn!$B1440="","",Txn!$C1440)</f>
        <v>0</v>
      </c>
      <c r="C2867" s="39">
        <f>IF(Txn!$B1440="","","تراکنش بانکی")</f>
        <v>0</v>
      </c>
      <c r="D2867" s="38">
        <f>IF(Txn!$B1440="","",IF(Txn!$X1440="","",Txn!$X1440))</f>
        <v>0</v>
      </c>
      <c r="E2867" s="39">
        <f>IF($D2867="","",IFERROR(VLOOKUP($D2867,AcctTbl,2,0),""))</f>
        <v>0</v>
      </c>
      <c r="F2867" s="39">
        <f>IF($D2867="","",IFERROR(VLOOKUP($D2867,AcctTbl,3,0),""))</f>
        <v>0</v>
      </c>
      <c r="G2867" s="39">
        <f>IF(Txn!$B1440="","",Txn!$D1440)</f>
        <v>0</v>
      </c>
      <c r="H2867" s="38">
        <f>IF(Txn!$B1440="","",Txn!$E1440)</f>
        <v>0</v>
      </c>
      <c r="I2867" s="40">
        <f>IF(Txn!$B1440="",0,Txn!$O1440)</f>
        <v>0</v>
      </c>
      <c r="J2867" s="40">
        <f>IF(Txn!$B1440="",0,Txn!$P1440)</f>
        <v>0</v>
      </c>
      <c r="K2867" s="41">
        <f>IF($A2867="","",IFERROR(VALUE(MID($A2867,6,2)),""))</f>
        <v>0</v>
      </c>
      <c r="L2867" s="39">
        <f>IF(Txn!$K1440="","",Txn!$K1440)</f>
        <v>0</v>
      </c>
      <c r="N2867" s="42">
        <f>IF($D2867="",0,COUNTIF(BankAccts,$D2867))</f>
        <v>0</v>
      </c>
    </row>
    <row r="2868" spans="1:14">
      <c r="A2868" s="38">
        <f>IF(Txn!$B1440="","",Txn!$B1440)</f>
        <v>0</v>
      </c>
      <c r="B2868" s="38">
        <f>IF(Txn!$B1440="","",Txn!$C1440)</f>
        <v>0</v>
      </c>
      <c r="C2868" s="39">
        <f>IF(Txn!$B1440="","","تراکنش بانکی")</f>
        <v>0</v>
      </c>
      <c r="D2868" s="38">
        <f>IF(Txn!$B1440="","",IF(IF(Txn!$U1440="TRF",Txn!$Y1440,Txn!$Z1440)="","",IF(Txn!$U1440="TRF",Txn!$Y1440,Txn!$Z1440)))</f>
        <v>0</v>
      </c>
      <c r="E2868" s="39">
        <f>IF($D2868="","",IFERROR(VLOOKUP($D2868,AcctTbl,2,0),""))</f>
        <v>0</v>
      </c>
      <c r="F2868" s="39">
        <f>IF($D2868="","",IFERROR(VLOOKUP($D2868,AcctTbl,3,0),""))</f>
        <v>0</v>
      </c>
      <c r="G2868" s="39">
        <f>IF(Txn!$B1440="","",Txn!$D1440)</f>
        <v>0</v>
      </c>
      <c r="H2868" s="38">
        <f>IF(Txn!$B1440="","",Txn!$E1440)</f>
        <v>0</v>
      </c>
      <c r="I2868" s="40">
        <f>IF(Txn!$B1440="",0,Txn!$Q1440)</f>
        <v>0</v>
      </c>
      <c r="J2868" s="40">
        <f>IF(Txn!$B1440="",0,Txn!$R1440)</f>
        <v>0</v>
      </c>
      <c r="K2868" s="41">
        <f>IF($A2868="","",IFERROR(VALUE(MID($A2868,6,2)),""))</f>
        <v>0</v>
      </c>
      <c r="L2868" s="39">
        <f>IF(Txn!$K1440="","","طرف مقابل — "&amp;Txn!$K1440)</f>
        <v>0</v>
      </c>
      <c r="N2868" s="42">
        <f>IF($D2868="",0,COUNTIF(BankAccts,$D2868))</f>
        <v>0</v>
      </c>
    </row>
    <row r="2869" spans="1:14">
      <c r="A2869" s="38">
        <f>IF(Txn!$B1441="","",Txn!$B1441)</f>
        <v>0</v>
      </c>
      <c r="B2869" s="38">
        <f>IF(Txn!$B1441="","",Txn!$C1441)</f>
        <v>0</v>
      </c>
      <c r="C2869" s="39">
        <f>IF(Txn!$B1441="","","تراکنش بانکی")</f>
        <v>0</v>
      </c>
      <c r="D2869" s="38">
        <f>IF(Txn!$B1441="","",IF(Txn!$X1441="","",Txn!$X1441))</f>
        <v>0</v>
      </c>
      <c r="E2869" s="39">
        <f>IF($D2869="","",IFERROR(VLOOKUP($D2869,AcctTbl,2,0),""))</f>
        <v>0</v>
      </c>
      <c r="F2869" s="39">
        <f>IF($D2869="","",IFERROR(VLOOKUP($D2869,AcctTbl,3,0),""))</f>
        <v>0</v>
      </c>
      <c r="G2869" s="39">
        <f>IF(Txn!$B1441="","",Txn!$D1441)</f>
        <v>0</v>
      </c>
      <c r="H2869" s="38">
        <f>IF(Txn!$B1441="","",Txn!$E1441)</f>
        <v>0</v>
      </c>
      <c r="I2869" s="40">
        <f>IF(Txn!$B1441="",0,Txn!$O1441)</f>
        <v>0</v>
      </c>
      <c r="J2869" s="40">
        <f>IF(Txn!$B1441="",0,Txn!$P1441)</f>
        <v>0</v>
      </c>
      <c r="K2869" s="41">
        <f>IF($A2869="","",IFERROR(VALUE(MID($A2869,6,2)),""))</f>
        <v>0</v>
      </c>
      <c r="L2869" s="39">
        <f>IF(Txn!$K1441="","",Txn!$K1441)</f>
        <v>0</v>
      </c>
      <c r="N2869" s="42">
        <f>IF($D2869="",0,COUNTIF(BankAccts,$D2869))</f>
        <v>0</v>
      </c>
    </row>
    <row r="2870" spans="1:14">
      <c r="A2870" s="38">
        <f>IF(Txn!$B1441="","",Txn!$B1441)</f>
        <v>0</v>
      </c>
      <c r="B2870" s="38">
        <f>IF(Txn!$B1441="","",Txn!$C1441)</f>
        <v>0</v>
      </c>
      <c r="C2870" s="39">
        <f>IF(Txn!$B1441="","","تراکنش بانکی")</f>
        <v>0</v>
      </c>
      <c r="D2870" s="38">
        <f>IF(Txn!$B1441="","",IF(IF(Txn!$U1441="TRF",Txn!$Y1441,Txn!$Z1441)="","",IF(Txn!$U1441="TRF",Txn!$Y1441,Txn!$Z1441)))</f>
        <v>0</v>
      </c>
      <c r="E2870" s="39">
        <f>IF($D2870="","",IFERROR(VLOOKUP($D2870,AcctTbl,2,0),""))</f>
        <v>0</v>
      </c>
      <c r="F2870" s="39">
        <f>IF($D2870="","",IFERROR(VLOOKUP($D2870,AcctTbl,3,0),""))</f>
        <v>0</v>
      </c>
      <c r="G2870" s="39">
        <f>IF(Txn!$B1441="","",Txn!$D1441)</f>
        <v>0</v>
      </c>
      <c r="H2870" s="38">
        <f>IF(Txn!$B1441="","",Txn!$E1441)</f>
        <v>0</v>
      </c>
      <c r="I2870" s="40">
        <f>IF(Txn!$B1441="",0,Txn!$Q1441)</f>
        <v>0</v>
      </c>
      <c r="J2870" s="40">
        <f>IF(Txn!$B1441="",0,Txn!$R1441)</f>
        <v>0</v>
      </c>
      <c r="K2870" s="41">
        <f>IF($A2870="","",IFERROR(VALUE(MID($A2870,6,2)),""))</f>
        <v>0</v>
      </c>
      <c r="L2870" s="39">
        <f>IF(Txn!$K1441="","","طرف مقابل — "&amp;Txn!$K1441)</f>
        <v>0</v>
      </c>
      <c r="N2870" s="42">
        <f>IF($D2870="",0,COUNTIF(BankAccts,$D2870))</f>
        <v>0</v>
      </c>
    </row>
    <row r="2871" spans="1:14">
      <c r="A2871" s="38">
        <f>IF(Txn!$B1442="","",Txn!$B1442)</f>
        <v>0</v>
      </c>
      <c r="B2871" s="38">
        <f>IF(Txn!$B1442="","",Txn!$C1442)</f>
        <v>0</v>
      </c>
      <c r="C2871" s="39">
        <f>IF(Txn!$B1442="","","تراکنش بانکی")</f>
        <v>0</v>
      </c>
      <c r="D2871" s="38">
        <f>IF(Txn!$B1442="","",IF(Txn!$X1442="","",Txn!$X1442))</f>
        <v>0</v>
      </c>
      <c r="E2871" s="39">
        <f>IF($D2871="","",IFERROR(VLOOKUP($D2871,AcctTbl,2,0),""))</f>
        <v>0</v>
      </c>
      <c r="F2871" s="39">
        <f>IF($D2871="","",IFERROR(VLOOKUP($D2871,AcctTbl,3,0),""))</f>
        <v>0</v>
      </c>
      <c r="G2871" s="39">
        <f>IF(Txn!$B1442="","",Txn!$D1442)</f>
        <v>0</v>
      </c>
      <c r="H2871" s="38">
        <f>IF(Txn!$B1442="","",Txn!$E1442)</f>
        <v>0</v>
      </c>
      <c r="I2871" s="40">
        <f>IF(Txn!$B1442="",0,Txn!$O1442)</f>
        <v>0</v>
      </c>
      <c r="J2871" s="40">
        <f>IF(Txn!$B1442="",0,Txn!$P1442)</f>
        <v>0</v>
      </c>
      <c r="K2871" s="41">
        <f>IF($A2871="","",IFERROR(VALUE(MID($A2871,6,2)),""))</f>
        <v>0</v>
      </c>
      <c r="L2871" s="39">
        <f>IF(Txn!$K1442="","",Txn!$K1442)</f>
        <v>0</v>
      </c>
      <c r="N2871" s="42">
        <f>IF($D2871="",0,COUNTIF(BankAccts,$D2871))</f>
        <v>0</v>
      </c>
    </row>
    <row r="2872" spans="1:14">
      <c r="A2872" s="38">
        <f>IF(Txn!$B1442="","",Txn!$B1442)</f>
        <v>0</v>
      </c>
      <c r="B2872" s="38">
        <f>IF(Txn!$B1442="","",Txn!$C1442)</f>
        <v>0</v>
      </c>
      <c r="C2872" s="39">
        <f>IF(Txn!$B1442="","","تراکنش بانکی")</f>
        <v>0</v>
      </c>
      <c r="D2872" s="38">
        <f>IF(Txn!$B1442="","",IF(IF(Txn!$U1442="TRF",Txn!$Y1442,Txn!$Z1442)="","",IF(Txn!$U1442="TRF",Txn!$Y1442,Txn!$Z1442)))</f>
        <v>0</v>
      </c>
      <c r="E2872" s="39">
        <f>IF($D2872="","",IFERROR(VLOOKUP($D2872,AcctTbl,2,0),""))</f>
        <v>0</v>
      </c>
      <c r="F2872" s="39">
        <f>IF($D2872="","",IFERROR(VLOOKUP($D2872,AcctTbl,3,0),""))</f>
        <v>0</v>
      </c>
      <c r="G2872" s="39">
        <f>IF(Txn!$B1442="","",Txn!$D1442)</f>
        <v>0</v>
      </c>
      <c r="H2872" s="38">
        <f>IF(Txn!$B1442="","",Txn!$E1442)</f>
        <v>0</v>
      </c>
      <c r="I2872" s="40">
        <f>IF(Txn!$B1442="",0,Txn!$Q1442)</f>
        <v>0</v>
      </c>
      <c r="J2872" s="40">
        <f>IF(Txn!$B1442="",0,Txn!$R1442)</f>
        <v>0</v>
      </c>
      <c r="K2872" s="41">
        <f>IF($A2872="","",IFERROR(VALUE(MID($A2872,6,2)),""))</f>
        <v>0</v>
      </c>
      <c r="L2872" s="39">
        <f>IF(Txn!$K1442="","","طرف مقابل — "&amp;Txn!$K1442)</f>
        <v>0</v>
      </c>
      <c r="N2872" s="42">
        <f>IF($D2872="",0,COUNTIF(BankAccts,$D2872))</f>
        <v>0</v>
      </c>
    </row>
    <row r="2873" spans="1:14">
      <c r="A2873" s="38">
        <f>IF(Txn!$B1443="","",Txn!$B1443)</f>
        <v>0</v>
      </c>
      <c r="B2873" s="38">
        <f>IF(Txn!$B1443="","",Txn!$C1443)</f>
        <v>0</v>
      </c>
      <c r="C2873" s="39">
        <f>IF(Txn!$B1443="","","تراکنش بانکی")</f>
        <v>0</v>
      </c>
      <c r="D2873" s="38">
        <f>IF(Txn!$B1443="","",IF(Txn!$X1443="","",Txn!$X1443))</f>
        <v>0</v>
      </c>
      <c r="E2873" s="39">
        <f>IF($D2873="","",IFERROR(VLOOKUP($D2873,AcctTbl,2,0),""))</f>
        <v>0</v>
      </c>
      <c r="F2873" s="39">
        <f>IF($D2873="","",IFERROR(VLOOKUP($D2873,AcctTbl,3,0),""))</f>
        <v>0</v>
      </c>
      <c r="G2873" s="39">
        <f>IF(Txn!$B1443="","",Txn!$D1443)</f>
        <v>0</v>
      </c>
      <c r="H2873" s="38">
        <f>IF(Txn!$B1443="","",Txn!$E1443)</f>
        <v>0</v>
      </c>
      <c r="I2873" s="40">
        <f>IF(Txn!$B1443="",0,Txn!$O1443)</f>
        <v>0</v>
      </c>
      <c r="J2873" s="40">
        <f>IF(Txn!$B1443="",0,Txn!$P1443)</f>
        <v>0</v>
      </c>
      <c r="K2873" s="41">
        <f>IF($A2873="","",IFERROR(VALUE(MID($A2873,6,2)),""))</f>
        <v>0</v>
      </c>
      <c r="L2873" s="39">
        <f>IF(Txn!$K1443="","",Txn!$K1443)</f>
        <v>0</v>
      </c>
      <c r="N2873" s="42">
        <f>IF($D2873="",0,COUNTIF(BankAccts,$D2873))</f>
        <v>0</v>
      </c>
    </row>
    <row r="2874" spans="1:14">
      <c r="A2874" s="38">
        <f>IF(Txn!$B1443="","",Txn!$B1443)</f>
        <v>0</v>
      </c>
      <c r="B2874" s="38">
        <f>IF(Txn!$B1443="","",Txn!$C1443)</f>
        <v>0</v>
      </c>
      <c r="C2874" s="39">
        <f>IF(Txn!$B1443="","","تراکنش بانکی")</f>
        <v>0</v>
      </c>
      <c r="D2874" s="38">
        <f>IF(Txn!$B1443="","",IF(IF(Txn!$U1443="TRF",Txn!$Y1443,Txn!$Z1443)="","",IF(Txn!$U1443="TRF",Txn!$Y1443,Txn!$Z1443)))</f>
        <v>0</v>
      </c>
      <c r="E2874" s="39">
        <f>IF($D2874="","",IFERROR(VLOOKUP($D2874,AcctTbl,2,0),""))</f>
        <v>0</v>
      </c>
      <c r="F2874" s="39">
        <f>IF($D2874="","",IFERROR(VLOOKUP($D2874,AcctTbl,3,0),""))</f>
        <v>0</v>
      </c>
      <c r="G2874" s="39">
        <f>IF(Txn!$B1443="","",Txn!$D1443)</f>
        <v>0</v>
      </c>
      <c r="H2874" s="38">
        <f>IF(Txn!$B1443="","",Txn!$E1443)</f>
        <v>0</v>
      </c>
      <c r="I2874" s="40">
        <f>IF(Txn!$B1443="",0,Txn!$Q1443)</f>
        <v>0</v>
      </c>
      <c r="J2874" s="40">
        <f>IF(Txn!$B1443="",0,Txn!$R1443)</f>
        <v>0</v>
      </c>
      <c r="K2874" s="41">
        <f>IF($A2874="","",IFERROR(VALUE(MID($A2874,6,2)),""))</f>
        <v>0</v>
      </c>
      <c r="L2874" s="39">
        <f>IF(Txn!$K1443="","","طرف مقابل — "&amp;Txn!$K1443)</f>
        <v>0</v>
      </c>
      <c r="N2874" s="42">
        <f>IF($D2874="",0,COUNTIF(BankAccts,$D2874))</f>
        <v>0</v>
      </c>
    </row>
    <row r="2875" spans="1:14">
      <c r="A2875" s="38">
        <f>IF(Txn!$B1444="","",Txn!$B1444)</f>
        <v>0</v>
      </c>
      <c r="B2875" s="38">
        <f>IF(Txn!$B1444="","",Txn!$C1444)</f>
        <v>0</v>
      </c>
      <c r="C2875" s="39">
        <f>IF(Txn!$B1444="","","تراکنش بانکی")</f>
        <v>0</v>
      </c>
      <c r="D2875" s="38">
        <f>IF(Txn!$B1444="","",IF(Txn!$X1444="","",Txn!$X1444))</f>
        <v>0</v>
      </c>
      <c r="E2875" s="39">
        <f>IF($D2875="","",IFERROR(VLOOKUP($D2875,AcctTbl,2,0),""))</f>
        <v>0</v>
      </c>
      <c r="F2875" s="39">
        <f>IF($D2875="","",IFERROR(VLOOKUP($D2875,AcctTbl,3,0),""))</f>
        <v>0</v>
      </c>
      <c r="G2875" s="39">
        <f>IF(Txn!$B1444="","",Txn!$D1444)</f>
        <v>0</v>
      </c>
      <c r="H2875" s="38">
        <f>IF(Txn!$B1444="","",Txn!$E1444)</f>
        <v>0</v>
      </c>
      <c r="I2875" s="40">
        <f>IF(Txn!$B1444="",0,Txn!$O1444)</f>
        <v>0</v>
      </c>
      <c r="J2875" s="40">
        <f>IF(Txn!$B1444="",0,Txn!$P1444)</f>
        <v>0</v>
      </c>
      <c r="K2875" s="41">
        <f>IF($A2875="","",IFERROR(VALUE(MID($A2875,6,2)),""))</f>
        <v>0</v>
      </c>
      <c r="L2875" s="39">
        <f>IF(Txn!$K1444="","",Txn!$K1444)</f>
        <v>0</v>
      </c>
      <c r="N2875" s="42">
        <f>IF($D2875="",0,COUNTIF(BankAccts,$D2875))</f>
        <v>0</v>
      </c>
    </row>
    <row r="2876" spans="1:14">
      <c r="A2876" s="38">
        <f>IF(Txn!$B1444="","",Txn!$B1444)</f>
        <v>0</v>
      </c>
      <c r="B2876" s="38">
        <f>IF(Txn!$B1444="","",Txn!$C1444)</f>
        <v>0</v>
      </c>
      <c r="C2876" s="39">
        <f>IF(Txn!$B1444="","","تراکنش بانکی")</f>
        <v>0</v>
      </c>
      <c r="D2876" s="38">
        <f>IF(Txn!$B1444="","",IF(IF(Txn!$U1444="TRF",Txn!$Y1444,Txn!$Z1444)="","",IF(Txn!$U1444="TRF",Txn!$Y1444,Txn!$Z1444)))</f>
        <v>0</v>
      </c>
      <c r="E2876" s="39">
        <f>IF($D2876="","",IFERROR(VLOOKUP($D2876,AcctTbl,2,0),""))</f>
        <v>0</v>
      </c>
      <c r="F2876" s="39">
        <f>IF($D2876="","",IFERROR(VLOOKUP($D2876,AcctTbl,3,0),""))</f>
        <v>0</v>
      </c>
      <c r="G2876" s="39">
        <f>IF(Txn!$B1444="","",Txn!$D1444)</f>
        <v>0</v>
      </c>
      <c r="H2876" s="38">
        <f>IF(Txn!$B1444="","",Txn!$E1444)</f>
        <v>0</v>
      </c>
      <c r="I2876" s="40">
        <f>IF(Txn!$B1444="",0,Txn!$Q1444)</f>
        <v>0</v>
      </c>
      <c r="J2876" s="40">
        <f>IF(Txn!$B1444="",0,Txn!$R1444)</f>
        <v>0</v>
      </c>
      <c r="K2876" s="41">
        <f>IF($A2876="","",IFERROR(VALUE(MID($A2876,6,2)),""))</f>
        <v>0</v>
      </c>
      <c r="L2876" s="39">
        <f>IF(Txn!$K1444="","","طرف مقابل — "&amp;Txn!$K1444)</f>
        <v>0</v>
      </c>
      <c r="N2876" s="42">
        <f>IF($D2876="",0,COUNTIF(BankAccts,$D2876))</f>
        <v>0</v>
      </c>
    </row>
    <row r="2877" spans="1:14">
      <c r="A2877" s="38">
        <f>IF(Txn!$B1445="","",Txn!$B1445)</f>
        <v>0</v>
      </c>
      <c r="B2877" s="38">
        <f>IF(Txn!$B1445="","",Txn!$C1445)</f>
        <v>0</v>
      </c>
      <c r="C2877" s="39">
        <f>IF(Txn!$B1445="","","تراکنش بانکی")</f>
        <v>0</v>
      </c>
      <c r="D2877" s="38">
        <f>IF(Txn!$B1445="","",IF(Txn!$X1445="","",Txn!$X1445))</f>
        <v>0</v>
      </c>
      <c r="E2877" s="39">
        <f>IF($D2877="","",IFERROR(VLOOKUP($D2877,AcctTbl,2,0),""))</f>
        <v>0</v>
      </c>
      <c r="F2877" s="39">
        <f>IF($D2877="","",IFERROR(VLOOKUP($D2877,AcctTbl,3,0),""))</f>
        <v>0</v>
      </c>
      <c r="G2877" s="39">
        <f>IF(Txn!$B1445="","",Txn!$D1445)</f>
        <v>0</v>
      </c>
      <c r="H2877" s="38">
        <f>IF(Txn!$B1445="","",Txn!$E1445)</f>
        <v>0</v>
      </c>
      <c r="I2877" s="40">
        <f>IF(Txn!$B1445="",0,Txn!$O1445)</f>
        <v>0</v>
      </c>
      <c r="J2877" s="40">
        <f>IF(Txn!$B1445="",0,Txn!$P1445)</f>
        <v>0</v>
      </c>
      <c r="K2877" s="41">
        <f>IF($A2877="","",IFERROR(VALUE(MID($A2877,6,2)),""))</f>
        <v>0</v>
      </c>
      <c r="L2877" s="39">
        <f>IF(Txn!$K1445="","",Txn!$K1445)</f>
        <v>0</v>
      </c>
      <c r="N2877" s="42">
        <f>IF($D2877="",0,COUNTIF(BankAccts,$D2877))</f>
        <v>0</v>
      </c>
    </row>
    <row r="2878" spans="1:14">
      <c r="A2878" s="38">
        <f>IF(Txn!$B1445="","",Txn!$B1445)</f>
        <v>0</v>
      </c>
      <c r="B2878" s="38">
        <f>IF(Txn!$B1445="","",Txn!$C1445)</f>
        <v>0</v>
      </c>
      <c r="C2878" s="39">
        <f>IF(Txn!$B1445="","","تراکنش بانکی")</f>
        <v>0</v>
      </c>
      <c r="D2878" s="38">
        <f>IF(Txn!$B1445="","",IF(IF(Txn!$U1445="TRF",Txn!$Y1445,Txn!$Z1445)="","",IF(Txn!$U1445="TRF",Txn!$Y1445,Txn!$Z1445)))</f>
        <v>0</v>
      </c>
      <c r="E2878" s="39">
        <f>IF($D2878="","",IFERROR(VLOOKUP($D2878,AcctTbl,2,0),""))</f>
        <v>0</v>
      </c>
      <c r="F2878" s="39">
        <f>IF($D2878="","",IFERROR(VLOOKUP($D2878,AcctTbl,3,0),""))</f>
        <v>0</v>
      </c>
      <c r="G2878" s="39">
        <f>IF(Txn!$B1445="","",Txn!$D1445)</f>
        <v>0</v>
      </c>
      <c r="H2878" s="38">
        <f>IF(Txn!$B1445="","",Txn!$E1445)</f>
        <v>0</v>
      </c>
      <c r="I2878" s="40">
        <f>IF(Txn!$B1445="",0,Txn!$Q1445)</f>
        <v>0</v>
      </c>
      <c r="J2878" s="40">
        <f>IF(Txn!$B1445="",0,Txn!$R1445)</f>
        <v>0</v>
      </c>
      <c r="K2878" s="41">
        <f>IF($A2878="","",IFERROR(VALUE(MID($A2878,6,2)),""))</f>
        <v>0</v>
      </c>
      <c r="L2878" s="39">
        <f>IF(Txn!$K1445="","","طرف مقابل — "&amp;Txn!$K1445)</f>
        <v>0</v>
      </c>
      <c r="N2878" s="42">
        <f>IF($D2878="",0,COUNTIF(BankAccts,$D2878))</f>
        <v>0</v>
      </c>
    </row>
    <row r="2879" spans="1:14">
      <c r="A2879" s="38">
        <f>IF(Txn!$B1446="","",Txn!$B1446)</f>
        <v>0</v>
      </c>
      <c r="B2879" s="38">
        <f>IF(Txn!$B1446="","",Txn!$C1446)</f>
        <v>0</v>
      </c>
      <c r="C2879" s="39">
        <f>IF(Txn!$B1446="","","تراکنش بانکی")</f>
        <v>0</v>
      </c>
      <c r="D2879" s="38">
        <f>IF(Txn!$B1446="","",IF(Txn!$X1446="","",Txn!$X1446))</f>
        <v>0</v>
      </c>
      <c r="E2879" s="39">
        <f>IF($D2879="","",IFERROR(VLOOKUP($D2879,AcctTbl,2,0),""))</f>
        <v>0</v>
      </c>
      <c r="F2879" s="39">
        <f>IF($D2879="","",IFERROR(VLOOKUP($D2879,AcctTbl,3,0),""))</f>
        <v>0</v>
      </c>
      <c r="G2879" s="39">
        <f>IF(Txn!$B1446="","",Txn!$D1446)</f>
        <v>0</v>
      </c>
      <c r="H2879" s="38">
        <f>IF(Txn!$B1446="","",Txn!$E1446)</f>
        <v>0</v>
      </c>
      <c r="I2879" s="40">
        <f>IF(Txn!$B1446="",0,Txn!$O1446)</f>
        <v>0</v>
      </c>
      <c r="J2879" s="40">
        <f>IF(Txn!$B1446="",0,Txn!$P1446)</f>
        <v>0</v>
      </c>
      <c r="K2879" s="41">
        <f>IF($A2879="","",IFERROR(VALUE(MID($A2879,6,2)),""))</f>
        <v>0</v>
      </c>
      <c r="L2879" s="39">
        <f>IF(Txn!$K1446="","",Txn!$K1446)</f>
        <v>0</v>
      </c>
      <c r="N2879" s="42">
        <f>IF($D2879="",0,COUNTIF(BankAccts,$D2879))</f>
        <v>0</v>
      </c>
    </row>
    <row r="2880" spans="1:14">
      <c r="A2880" s="38">
        <f>IF(Txn!$B1446="","",Txn!$B1446)</f>
        <v>0</v>
      </c>
      <c r="B2880" s="38">
        <f>IF(Txn!$B1446="","",Txn!$C1446)</f>
        <v>0</v>
      </c>
      <c r="C2880" s="39">
        <f>IF(Txn!$B1446="","","تراکنش بانکی")</f>
        <v>0</v>
      </c>
      <c r="D2880" s="38">
        <f>IF(Txn!$B1446="","",IF(IF(Txn!$U1446="TRF",Txn!$Y1446,Txn!$Z1446)="","",IF(Txn!$U1446="TRF",Txn!$Y1446,Txn!$Z1446)))</f>
        <v>0</v>
      </c>
      <c r="E2880" s="39">
        <f>IF($D2880="","",IFERROR(VLOOKUP($D2880,AcctTbl,2,0),""))</f>
        <v>0</v>
      </c>
      <c r="F2880" s="39">
        <f>IF($D2880="","",IFERROR(VLOOKUP($D2880,AcctTbl,3,0),""))</f>
        <v>0</v>
      </c>
      <c r="G2880" s="39">
        <f>IF(Txn!$B1446="","",Txn!$D1446)</f>
        <v>0</v>
      </c>
      <c r="H2880" s="38">
        <f>IF(Txn!$B1446="","",Txn!$E1446)</f>
        <v>0</v>
      </c>
      <c r="I2880" s="40">
        <f>IF(Txn!$B1446="",0,Txn!$Q1446)</f>
        <v>0</v>
      </c>
      <c r="J2880" s="40">
        <f>IF(Txn!$B1446="",0,Txn!$R1446)</f>
        <v>0</v>
      </c>
      <c r="K2880" s="41">
        <f>IF($A2880="","",IFERROR(VALUE(MID($A2880,6,2)),""))</f>
        <v>0</v>
      </c>
      <c r="L2880" s="39">
        <f>IF(Txn!$K1446="","","طرف مقابل — "&amp;Txn!$K1446)</f>
        <v>0</v>
      </c>
      <c r="N2880" s="42">
        <f>IF($D2880="",0,COUNTIF(BankAccts,$D2880))</f>
        <v>0</v>
      </c>
    </row>
    <row r="2881" spans="1:14">
      <c r="A2881" s="38">
        <f>IF(Txn!$B1447="","",Txn!$B1447)</f>
        <v>0</v>
      </c>
      <c r="B2881" s="38">
        <f>IF(Txn!$B1447="","",Txn!$C1447)</f>
        <v>0</v>
      </c>
      <c r="C2881" s="39">
        <f>IF(Txn!$B1447="","","تراکنش بانکی")</f>
        <v>0</v>
      </c>
      <c r="D2881" s="38">
        <f>IF(Txn!$B1447="","",IF(Txn!$X1447="","",Txn!$X1447))</f>
        <v>0</v>
      </c>
      <c r="E2881" s="39">
        <f>IF($D2881="","",IFERROR(VLOOKUP($D2881,AcctTbl,2,0),""))</f>
        <v>0</v>
      </c>
      <c r="F2881" s="39">
        <f>IF($D2881="","",IFERROR(VLOOKUP($D2881,AcctTbl,3,0),""))</f>
        <v>0</v>
      </c>
      <c r="G2881" s="39">
        <f>IF(Txn!$B1447="","",Txn!$D1447)</f>
        <v>0</v>
      </c>
      <c r="H2881" s="38">
        <f>IF(Txn!$B1447="","",Txn!$E1447)</f>
        <v>0</v>
      </c>
      <c r="I2881" s="40">
        <f>IF(Txn!$B1447="",0,Txn!$O1447)</f>
        <v>0</v>
      </c>
      <c r="J2881" s="40">
        <f>IF(Txn!$B1447="",0,Txn!$P1447)</f>
        <v>0</v>
      </c>
      <c r="K2881" s="41">
        <f>IF($A2881="","",IFERROR(VALUE(MID($A2881,6,2)),""))</f>
        <v>0</v>
      </c>
      <c r="L2881" s="39">
        <f>IF(Txn!$K1447="","",Txn!$K1447)</f>
        <v>0</v>
      </c>
      <c r="N2881" s="42">
        <f>IF($D2881="",0,COUNTIF(BankAccts,$D2881))</f>
        <v>0</v>
      </c>
    </row>
    <row r="2882" spans="1:14">
      <c r="A2882" s="38">
        <f>IF(Txn!$B1447="","",Txn!$B1447)</f>
        <v>0</v>
      </c>
      <c r="B2882" s="38">
        <f>IF(Txn!$B1447="","",Txn!$C1447)</f>
        <v>0</v>
      </c>
      <c r="C2882" s="39">
        <f>IF(Txn!$B1447="","","تراکنش بانکی")</f>
        <v>0</v>
      </c>
      <c r="D2882" s="38">
        <f>IF(Txn!$B1447="","",IF(IF(Txn!$U1447="TRF",Txn!$Y1447,Txn!$Z1447)="","",IF(Txn!$U1447="TRF",Txn!$Y1447,Txn!$Z1447)))</f>
        <v>0</v>
      </c>
      <c r="E2882" s="39">
        <f>IF($D2882="","",IFERROR(VLOOKUP($D2882,AcctTbl,2,0),""))</f>
        <v>0</v>
      </c>
      <c r="F2882" s="39">
        <f>IF($D2882="","",IFERROR(VLOOKUP($D2882,AcctTbl,3,0),""))</f>
        <v>0</v>
      </c>
      <c r="G2882" s="39">
        <f>IF(Txn!$B1447="","",Txn!$D1447)</f>
        <v>0</v>
      </c>
      <c r="H2882" s="38">
        <f>IF(Txn!$B1447="","",Txn!$E1447)</f>
        <v>0</v>
      </c>
      <c r="I2882" s="40">
        <f>IF(Txn!$B1447="",0,Txn!$Q1447)</f>
        <v>0</v>
      </c>
      <c r="J2882" s="40">
        <f>IF(Txn!$B1447="",0,Txn!$R1447)</f>
        <v>0</v>
      </c>
      <c r="K2882" s="41">
        <f>IF($A2882="","",IFERROR(VALUE(MID($A2882,6,2)),""))</f>
        <v>0</v>
      </c>
      <c r="L2882" s="39">
        <f>IF(Txn!$K1447="","","طرف مقابل — "&amp;Txn!$K1447)</f>
        <v>0</v>
      </c>
      <c r="N2882" s="42">
        <f>IF($D2882="",0,COUNTIF(BankAccts,$D2882))</f>
        <v>0</v>
      </c>
    </row>
    <row r="2883" spans="1:14">
      <c r="A2883" s="38">
        <f>IF(Txn!$B1448="","",Txn!$B1448)</f>
        <v>0</v>
      </c>
      <c r="B2883" s="38">
        <f>IF(Txn!$B1448="","",Txn!$C1448)</f>
        <v>0</v>
      </c>
      <c r="C2883" s="39">
        <f>IF(Txn!$B1448="","","تراکنش بانکی")</f>
        <v>0</v>
      </c>
      <c r="D2883" s="38">
        <f>IF(Txn!$B1448="","",IF(Txn!$X1448="","",Txn!$X1448))</f>
        <v>0</v>
      </c>
      <c r="E2883" s="39">
        <f>IF($D2883="","",IFERROR(VLOOKUP($D2883,AcctTbl,2,0),""))</f>
        <v>0</v>
      </c>
      <c r="F2883" s="39">
        <f>IF($D2883="","",IFERROR(VLOOKUP($D2883,AcctTbl,3,0),""))</f>
        <v>0</v>
      </c>
      <c r="G2883" s="39">
        <f>IF(Txn!$B1448="","",Txn!$D1448)</f>
        <v>0</v>
      </c>
      <c r="H2883" s="38">
        <f>IF(Txn!$B1448="","",Txn!$E1448)</f>
        <v>0</v>
      </c>
      <c r="I2883" s="40">
        <f>IF(Txn!$B1448="",0,Txn!$O1448)</f>
        <v>0</v>
      </c>
      <c r="J2883" s="40">
        <f>IF(Txn!$B1448="",0,Txn!$P1448)</f>
        <v>0</v>
      </c>
      <c r="K2883" s="41">
        <f>IF($A2883="","",IFERROR(VALUE(MID($A2883,6,2)),""))</f>
        <v>0</v>
      </c>
      <c r="L2883" s="39">
        <f>IF(Txn!$K1448="","",Txn!$K1448)</f>
        <v>0</v>
      </c>
      <c r="N2883" s="42">
        <f>IF($D2883="",0,COUNTIF(BankAccts,$D2883))</f>
        <v>0</v>
      </c>
    </row>
    <row r="2884" spans="1:14">
      <c r="A2884" s="38">
        <f>IF(Txn!$B1448="","",Txn!$B1448)</f>
        <v>0</v>
      </c>
      <c r="B2884" s="38">
        <f>IF(Txn!$B1448="","",Txn!$C1448)</f>
        <v>0</v>
      </c>
      <c r="C2884" s="39">
        <f>IF(Txn!$B1448="","","تراکنش بانکی")</f>
        <v>0</v>
      </c>
      <c r="D2884" s="38">
        <f>IF(Txn!$B1448="","",IF(IF(Txn!$U1448="TRF",Txn!$Y1448,Txn!$Z1448)="","",IF(Txn!$U1448="TRF",Txn!$Y1448,Txn!$Z1448)))</f>
        <v>0</v>
      </c>
      <c r="E2884" s="39">
        <f>IF($D2884="","",IFERROR(VLOOKUP($D2884,AcctTbl,2,0),""))</f>
        <v>0</v>
      </c>
      <c r="F2884" s="39">
        <f>IF($D2884="","",IFERROR(VLOOKUP($D2884,AcctTbl,3,0),""))</f>
        <v>0</v>
      </c>
      <c r="G2884" s="39">
        <f>IF(Txn!$B1448="","",Txn!$D1448)</f>
        <v>0</v>
      </c>
      <c r="H2884" s="38">
        <f>IF(Txn!$B1448="","",Txn!$E1448)</f>
        <v>0</v>
      </c>
      <c r="I2884" s="40">
        <f>IF(Txn!$B1448="",0,Txn!$Q1448)</f>
        <v>0</v>
      </c>
      <c r="J2884" s="40">
        <f>IF(Txn!$B1448="",0,Txn!$R1448)</f>
        <v>0</v>
      </c>
      <c r="K2884" s="41">
        <f>IF($A2884="","",IFERROR(VALUE(MID($A2884,6,2)),""))</f>
        <v>0</v>
      </c>
      <c r="L2884" s="39">
        <f>IF(Txn!$K1448="","","طرف مقابل — "&amp;Txn!$K1448)</f>
        <v>0</v>
      </c>
      <c r="N2884" s="42">
        <f>IF($D2884="",0,COUNTIF(BankAccts,$D2884))</f>
        <v>0</v>
      </c>
    </row>
    <row r="2885" spans="1:14">
      <c r="A2885" s="38">
        <f>IF(Txn!$B1449="","",Txn!$B1449)</f>
        <v>0</v>
      </c>
      <c r="B2885" s="38">
        <f>IF(Txn!$B1449="","",Txn!$C1449)</f>
        <v>0</v>
      </c>
      <c r="C2885" s="39">
        <f>IF(Txn!$B1449="","","تراکنش بانکی")</f>
        <v>0</v>
      </c>
      <c r="D2885" s="38">
        <f>IF(Txn!$B1449="","",IF(Txn!$X1449="","",Txn!$X1449))</f>
        <v>0</v>
      </c>
      <c r="E2885" s="39">
        <f>IF($D2885="","",IFERROR(VLOOKUP($D2885,AcctTbl,2,0),""))</f>
        <v>0</v>
      </c>
      <c r="F2885" s="39">
        <f>IF($D2885="","",IFERROR(VLOOKUP($D2885,AcctTbl,3,0),""))</f>
        <v>0</v>
      </c>
      <c r="G2885" s="39">
        <f>IF(Txn!$B1449="","",Txn!$D1449)</f>
        <v>0</v>
      </c>
      <c r="H2885" s="38">
        <f>IF(Txn!$B1449="","",Txn!$E1449)</f>
        <v>0</v>
      </c>
      <c r="I2885" s="40">
        <f>IF(Txn!$B1449="",0,Txn!$O1449)</f>
        <v>0</v>
      </c>
      <c r="J2885" s="40">
        <f>IF(Txn!$B1449="",0,Txn!$P1449)</f>
        <v>0</v>
      </c>
      <c r="K2885" s="41">
        <f>IF($A2885="","",IFERROR(VALUE(MID($A2885,6,2)),""))</f>
        <v>0</v>
      </c>
      <c r="L2885" s="39">
        <f>IF(Txn!$K1449="","",Txn!$K1449)</f>
        <v>0</v>
      </c>
      <c r="N2885" s="42">
        <f>IF($D2885="",0,COUNTIF(BankAccts,$D2885))</f>
        <v>0</v>
      </c>
    </row>
    <row r="2886" spans="1:14">
      <c r="A2886" s="38">
        <f>IF(Txn!$B1449="","",Txn!$B1449)</f>
        <v>0</v>
      </c>
      <c r="B2886" s="38">
        <f>IF(Txn!$B1449="","",Txn!$C1449)</f>
        <v>0</v>
      </c>
      <c r="C2886" s="39">
        <f>IF(Txn!$B1449="","","تراکنش بانکی")</f>
        <v>0</v>
      </c>
      <c r="D2886" s="38">
        <f>IF(Txn!$B1449="","",IF(IF(Txn!$U1449="TRF",Txn!$Y1449,Txn!$Z1449)="","",IF(Txn!$U1449="TRF",Txn!$Y1449,Txn!$Z1449)))</f>
        <v>0</v>
      </c>
      <c r="E2886" s="39">
        <f>IF($D2886="","",IFERROR(VLOOKUP($D2886,AcctTbl,2,0),""))</f>
        <v>0</v>
      </c>
      <c r="F2886" s="39">
        <f>IF($D2886="","",IFERROR(VLOOKUP($D2886,AcctTbl,3,0),""))</f>
        <v>0</v>
      </c>
      <c r="G2886" s="39">
        <f>IF(Txn!$B1449="","",Txn!$D1449)</f>
        <v>0</v>
      </c>
      <c r="H2886" s="38">
        <f>IF(Txn!$B1449="","",Txn!$E1449)</f>
        <v>0</v>
      </c>
      <c r="I2886" s="40">
        <f>IF(Txn!$B1449="",0,Txn!$Q1449)</f>
        <v>0</v>
      </c>
      <c r="J2886" s="40">
        <f>IF(Txn!$B1449="",0,Txn!$R1449)</f>
        <v>0</v>
      </c>
      <c r="K2886" s="41">
        <f>IF($A2886="","",IFERROR(VALUE(MID($A2886,6,2)),""))</f>
        <v>0</v>
      </c>
      <c r="L2886" s="39">
        <f>IF(Txn!$K1449="","","طرف مقابل — "&amp;Txn!$K1449)</f>
        <v>0</v>
      </c>
      <c r="N2886" s="42">
        <f>IF($D2886="",0,COUNTIF(BankAccts,$D2886))</f>
        <v>0</v>
      </c>
    </row>
    <row r="2887" spans="1:14">
      <c r="A2887" s="38">
        <f>IF(Txn!$B1450="","",Txn!$B1450)</f>
        <v>0</v>
      </c>
      <c r="B2887" s="38">
        <f>IF(Txn!$B1450="","",Txn!$C1450)</f>
        <v>0</v>
      </c>
      <c r="C2887" s="39">
        <f>IF(Txn!$B1450="","","تراکنش بانکی")</f>
        <v>0</v>
      </c>
      <c r="D2887" s="38">
        <f>IF(Txn!$B1450="","",IF(Txn!$X1450="","",Txn!$X1450))</f>
        <v>0</v>
      </c>
      <c r="E2887" s="39">
        <f>IF($D2887="","",IFERROR(VLOOKUP($D2887,AcctTbl,2,0),""))</f>
        <v>0</v>
      </c>
      <c r="F2887" s="39">
        <f>IF($D2887="","",IFERROR(VLOOKUP($D2887,AcctTbl,3,0),""))</f>
        <v>0</v>
      </c>
      <c r="G2887" s="39">
        <f>IF(Txn!$B1450="","",Txn!$D1450)</f>
        <v>0</v>
      </c>
      <c r="H2887" s="38">
        <f>IF(Txn!$B1450="","",Txn!$E1450)</f>
        <v>0</v>
      </c>
      <c r="I2887" s="40">
        <f>IF(Txn!$B1450="",0,Txn!$O1450)</f>
        <v>0</v>
      </c>
      <c r="J2887" s="40">
        <f>IF(Txn!$B1450="",0,Txn!$P1450)</f>
        <v>0</v>
      </c>
      <c r="K2887" s="41">
        <f>IF($A2887="","",IFERROR(VALUE(MID($A2887,6,2)),""))</f>
        <v>0</v>
      </c>
      <c r="L2887" s="39">
        <f>IF(Txn!$K1450="","",Txn!$K1450)</f>
        <v>0</v>
      </c>
      <c r="N2887" s="42">
        <f>IF($D2887="",0,COUNTIF(BankAccts,$D2887))</f>
        <v>0</v>
      </c>
    </row>
    <row r="2888" spans="1:14">
      <c r="A2888" s="38">
        <f>IF(Txn!$B1450="","",Txn!$B1450)</f>
        <v>0</v>
      </c>
      <c r="B2888" s="38">
        <f>IF(Txn!$B1450="","",Txn!$C1450)</f>
        <v>0</v>
      </c>
      <c r="C2888" s="39">
        <f>IF(Txn!$B1450="","","تراکنش بانکی")</f>
        <v>0</v>
      </c>
      <c r="D2888" s="38">
        <f>IF(Txn!$B1450="","",IF(IF(Txn!$U1450="TRF",Txn!$Y1450,Txn!$Z1450)="","",IF(Txn!$U1450="TRF",Txn!$Y1450,Txn!$Z1450)))</f>
        <v>0</v>
      </c>
      <c r="E2888" s="39">
        <f>IF($D2888="","",IFERROR(VLOOKUP($D2888,AcctTbl,2,0),""))</f>
        <v>0</v>
      </c>
      <c r="F2888" s="39">
        <f>IF($D2888="","",IFERROR(VLOOKUP($D2888,AcctTbl,3,0),""))</f>
        <v>0</v>
      </c>
      <c r="G2888" s="39">
        <f>IF(Txn!$B1450="","",Txn!$D1450)</f>
        <v>0</v>
      </c>
      <c r="H2888" s="38">
        <f>IF(Txn!$B1450="","",Txn!$E1450)</f>
        <v>0</v>
      </c>
      <c r="I2888" s="40">
        <f>IF(Txn!$B1450="",0,Txn!$Q1450)</f>
        <v>0</v>
      </c>
      <c r="J2888" s="40">
        <f>IF(Txn!$B1450="",0,Txn!$R1450)</f>
        <v>0</v>
      </c>
      <c r="K2888" s="41">
        <f>IF($A2888="","",IFERROR(VALUE(MID($A2888,6,2)),""))</f>
        <v>0</v>
      </c>
      <c r="L2888" s="39">
        <f>IF(Txn!$K1450="","","طرف مقابل — "&amp;Txn!$K1450)</f>
        <v>0</v>
      </c>
      <c r="N2888" s="42">
        <f>IF($D2888="",0,COUNTIF(BankAccts,$D2888))</f>
        <v>0</v>
      </c>
    </row>
    <row r="2889" spans="1:14">
      <c r="A2889" s="38">
        <f>IF(Txn!$B1451="","",Txn!$B1451)</f>
        <v>0</v>
      </c>
      <c r="B2889" s="38">
        <f>IF(Txn!$B1451="","",Txn!$C1451)</f>
        <v>0</v>
      </c>
      <c r="C2889" s="39">
        <f>IF(Txn!$B1451="","","تراکنش بانکی")</f>
        <v>0</v>
      </c>
      <c r="D2889" s="38">
        <f>IF(Txn!$B1451="","",IF(Txn!$X1451="","",Txn!$X1451))</f>
        <v>0</v>
      </c>
      <c r="E2889" s="39">
        <f>IF($D2889="","",IFERROR(VLOOKUP($D2889,AcctTbl,2,0),""))</f>
        <v>0</v>
      </c>
      <c r="F2889" s="39">
        <f>IF($D2889="","",IFERROR(VLOOKUP($D2889,AcctTbl,3,0),""))</f>
        <v>0</v>
      </c>
      <c r="G2889" s="39">
        <f>IF(Txn!$B1451="","",Txn!$D1451)</f>
        <v>0</v>
      </c>
      <c r="H2889" s="38">
        <f>IF(Txn!$B1451="","",Txn!$E1451)</f>
        <v>0</v>
      </c>
      <c r="I2889" s="40">
        <f>IF(Txn!$B1451="",0,Txn!$O1451)</f>
        <v>0</v>
      </c>
      <c r="J2889" s="40">
        <f>IF(Txn!$B1451="",0,Txn!$P1451)</f>
        <v>0</v>
      </c>
      <c r="K2889" s="41">
        <f>IF($A2889="","",IFERROR(VALUE(MID($A2889,6,2)),""))</f>
        <v>0</v>
      </c>
      <c r="L2889" s="39">
        <f>IF(Txn!$K1451="","",Txn!$K1451)</f>
        <v>0</v>
      </c>
      <c r="N2889" s="42">
        <f>IF($D2889="",0,COUNTIF(BankAccts,$D2889))</f>
        <v>0</v>
      </c>
    </row>
    <row r="2890" spans="1:14">
      <c r="A2890" s="38">
        <f>IF(Txn!$B1451="","",Txn!$B1451)</f>
        <v>0</v>
      </c>
      <c r="B2890" s="38">
        <f>IF(Txn!$B1451="","",Txn!$C1451)</f>
        <v>0</v>
      </c>
      <c r="C2890" s="39">
        <f>IF(Txn!$B1451="","","تراکنش بانکی")</f>
        <v>0</v>
      </c>
      <c r="D2890" s="38">
        <f>IF(Txn!$B1451="","",IF(IF(Txn!$U1451="TRF",Txn!$Y1451,Txn!$Z1451)="","",IF(Txn!$U1451="TRF",Txn!$Y1451,Txn!$Z1451)))</f>
        <v>0</v>
      </c>
      <c r="E2890" s="39">
        <f>IF($D2890="","",IFERROR(VLOOKUP($D2890,AcctTbl,2,0),""))</f>
        <v>0</v>
      </c>
      <c r="F2890" s="39">
        <f>IF($D2890="","",IFERROR(VLOOKUP($D2890,AcctTbl,3,0),""))</f>
        <v>0</v>
      </c>
      <c r="G2890" s="39">
        <f>IF(Txn!$B1451="","",Txn!$D1451)</f>
        <v>0</v>
      </c>
      <c r="H2890" s="38">
        <f>IF(Txn!$B1451="","",Txn!$E1451)</f>
        <v>0</v>
      </c>
      <c r="I2890" s="40">
        <f>IF(Txn!$B1451="",0,Txn!$Q1451)</f>
        <v>0</v>
      </c>
      <c r="J2890" s="40">
        <f>IF(Txn!$B1451="",0,Txn!$R1451)</f>
        <v>0</v>
      </c>
      <c r="K2890" s="41">
        <f>IF($A2890="","",IFERROR(VALUE(MID($A2890,6,2)),""))</f>
        <v>0</v>
      </c>
      <c r="L2890" s="39">
        <f>IF(Txn!$K1451="","","طرف مقابل — "&amp;Txn!$K1451)</f>
        <v>0</v>
      </c>
      <c r="N2890" s="42">
        <f>IF($D2890="",0,COUNTIF(BankAccts,$D2890))</f>
        <v>0</v>
      </c>
    </row>
    <row r="2891" spans="1:14">
      <c r="A2891" s="38">
        <f>IF(Txn!$B1452="","",Txn!$B1452)</f>
        <v>0</v>
      </c>
      <c r="B2891" s="38">
        <f>IF(Txn!$B1452="","",Txn!$C1452)</f>
        <v>0</v>
      </c>
      <c r="C2891" s="39">
        <f>IF(Txn!$B1452="","","تراکنش بانکی")</f>
        <v>0</v>
      </c>
      <c r="D2891" s="38">
        <f>IF(Txn!$B1452="","",IF(Txn!$X1452="","",Txn!$X1452))</f>
        <v>0</v>
      </c>
      <c r="E2891" s="39">
        <f>IF($D2891="","",IFERROR(VLOOKUP($D2891,AcctTbl,2,0),""))</f>
        <v>0</v>
      </c>
      <c r="F2891" s="39">
        <f>IF($D2891="","",IFERROR(VLOOKUP($D2891,AcctTbl,3,0),""))</f>
        <v>0</v>
      </c>
      <c r="G2891" s="39">
        <f>IF(Txn!$B1452="","",Txn!$D1452)</f>
        <v>0</v>
      </c>
      <c r="H2891" s="38">
        <f>IF(Txn!$B1452="","",Txn!$E1452)</f>
        <v>0</v>
      </c>
      <c r="I2891" s="40">
        <f>IF(Txn!$B1452="",0,Txn!$O1452)</f>
        <v>0</v>
      </c>
      <c r="J2891" s="40">
        <f>IF(Txn!$B1452="",0,Txn!$P1452)</f>
        <v>0</v>
      </c>
      <c r="K2891" s="41">
        <f>IF($A2891="","",IFERROR(VALUE(MID($A2891,6,2)),""))</f>
        <v>0</v>
      </c>
      <c r="L2891" s="39">
        <f>IF(Txn!$K1452="","",Txn!$K1452)</f>
        <v>0</v>
      </c>
      <c r="N2891" s="42">
        <f>IF($D2891="",0,COUNTIF(BankAccts,$D2891))</f>
        <v>0</v>
      </c>
    </row>
    <row r="2892" spans="1:14">
      <c r="A2892" s="38">
        <f>IF(Txn!$B1452="","",Txn!$B1452)</f>
        <v>0</v>
      </c>
      <c r="B2892" s="38">
        <f>IF(Txn!$B1452="","",Txn!$C1452)</f>
        <v>0</v>
      </c>
      <c r="C2892" s="39">
        <f>IF(Txn!$B1452="","","تراکنش بانکی")</f>
        <v>0</v>
      </c>
      <c r="D2892" s="38">
        <f>IF(Txn!$B1452="","",IF(IF(Txn!$U1452="TRF",Txn!$Y1452,Txn!$Z1452)="","",IF(Txn!$U1452="TRF",Txn!$Y1452,Txn!$Z1452)))</f>
        <v>0</v>
      </c>
      <c r="E2892" s="39">
        <f>IF($D2892="","",IFERROR(VLOOKUP($D2892,AcctTbl,2,0),""))</f>
        <v>0</v>
      </c>
      <c r="F2892" s="39">
        <f>IF($D2892="","",IFERROR(VLOOKUP($D2892,AcctTbl,3,0),""))</f>
        <v>0</v>
      </c>
      <c r="G2892" s="39">
        <f>IF(Txn!$B1452="","",Txn!$D1452)</f>
        <v>0</v>
      </c>
      <c r="H2892" s="38">
        <f>IF(Txn!$B1452="","",Txn!$E1452)</f>
        <v>0</v>
      </c>
      <c r="I2892" s="40">
        <f>IF(Txn!$B1452="",0,Txn!$Q1452)</f>
        <v>0</v>
      </c>
      <c r="J2892" s="40">
        <f>IF(Txn!$B1452="",0,Txn!$R1452)</f>
        <v>0</v>
      </c>
      <c r="K2892" s="41">
        <f>IF($A2892="","",IFERROR(VALUE(MID($A2892,6,2)),""))</f>
        <v>0</v>
      </c>
      <c r="L2892" s="39">
        <f>IF(Txn!$K1452="","","طرف مقابل — "&amp;Txn!$K1452)</f>
        <v>0</v>
      </c>
      <c r="N2892" s="42">
        <f>IF($D2892="",0,COUNTIF(BankAccts,$D2892))</f>
        <v>0</v>
      </c>
    </row>
    <row r="2893" spans="1:14">
      <c r="A2893" s="38">
        <f>IF(Txn!$B1453="","",Txn!$B1453)</f>
        <v>0</v>
      </c>
      <c r="B2893" s="38">
        <f>IF(Txn!$B1453="","",Txn!$C1453)</f>
        <v>0</v>
      </c>
      <c r="C2893" s="39">
        <f>IF(Txn!$B1453="","","تراکنش بانکی")</f>
        <v>0</v>
      </c>
      <c r="D2893" s="38">
        <f>IF(Txn!$B1453="","",IF(Txn!$X1453="","",Txn!$X1453))</f>
        <v>0</v>
      </c>
      <c r="E2893" s="39">
        <f>IF($D2893="","",IFERROR(VLOOKUP($D2893,AcctTbl,2,0),""))</f>
        <v>0</v>
      </c>
      <c r="F2893" s="39">
        <f>IF($D2893="","",IFERROR(VLOOKUP($D2893,AcctTbl,3,0),""))</f>
        <v>0</v>
      </c>
      <c r="G2893" s="39">
        <f>IF(Txn!$B1453="","",Txn!$D1453)</f>
        <v>0</v>
      </c>
      <c r="H2893" s="38">
        <f>IF(Txn!$B1453="","",Txn!$E1453)</f>
        <v>0</v>
      </c>
      <c r="I2893" s="40">
        <f>IF(Txn!$B1453="",0,Txn!$O1453)</f>
        <v>0</v>
      </c>
      <c r="J2893" s="40">
        <f>IF(Txn!$B1453="",0,Txn!$P1453)</f>
        <v>0</v>
      </c>
      <c r="K2893" s="41">
        <f>IF($A2893="","",IFERROR(VALUE(MID($A2893,6,2)),""))</f>
        <v>0</v>
      </c>
      <c r="L2893" s="39">
        <f>IF(Txn!$K1453="","",Txn!$K1453)</f>
        <v>0</v>
      </c>
      <c r="N2893" s="42">
        <f>IF($D2893="",0,COUNTIF(BankAccts,$D2893))</f>
        <v>0</v>
      </c>
    </row>
    <row r="2894" spans="1:14">
      <c r="A2894" s="38">
        <f>IF(Txn!$B1453="","",Txn!$B1453)</f>
        <v>0</v>
      </c>
      <c r="B2894" s="38">
        <f>IF(Txn!$B1453="","",Txn!$C1453)</f>
        <v>0</v>
      </c>
      <c r="C2894" s="39">
        <f>IF(Txn!$B1453="","","تراکنش بانکی")</f>
        <v>0</v>
      </c>
      <c r="D2894" s="38">
        <f>IF(Txn!$B1453="","",IF(IF(Txn!$U1453="TRF",Txn!$Y1453,Txn!$Z1453)="","",IF(Txn!$U1453="TRF",Txn!$Y1453,Txn!$Z1453)))</f>
        <v>0</v>
      </c>
      <c r="E2894" s="39">
        <f>IF($D2894="","",IFERROR(VLOOKUP($D2894,AcctTbl,2,0),""))</f>
        <v>0</v>
      </c>
      <c r="F2894" s="39">
        <f>IF($D2894="","",IFERROR(VLOOKUP($D2894,AcctTbl,3,0),""))</f>
        <v>0</v>
      </c>
      <c r="G2894" s="39">
        <f>IF(Txn!$B1453="","",Txn!$D1453)</f>
        <v>0</v>
      </c>
      <c r="H2894" s="38">
        <f>IF(Txn!$B1453="","",Txn!$E1453)</f>
        <v>0</v>
      </c>
      <c r="I2894" s="40">
        <f>IF(Txn!$B1453="",0,Txn!$Q1453)</f>
        <v>0</v>
      </c>
      <c r="J2894" s="40">
        <f>IF(Txn!$B1453="",0,Txn!$R1453)</f>
        <v>0</v>
      </c>
      <c r="K2894" s="41">
        <f>IF($A2894="","",IFERROR(VALUE(MID($A2894,6,2)),""))</f>
        <v>0</v>
      </c>
      <c r="L2894" s="39">
        <f>IF(Txn!$K1453="","","طرف مقابل — "&amp;Txn!$K1453)</f>
        <v>0</v>
      </c>
      <c r="N2894" s="42">
        <f>IF($D2894="",0,COUNTIF(BankAccts,$D2894))</f>
        <v>0</v>
      </c>
    </row>
    <row r="2895" spans="1:14">
      <c r="A2895" s="38">
        <f>IF(Txn!$B1454="","",Txn!$B1454)</f>
        <v>0</v>
      </c>
      <c r="B2895" s="38">
        <f>IF(Txn!$B1454="","",Txn!$C1454)</f>
        <v>0</v>
      </c>
      <c r="C2895" s="39">
        <f>IF(Txn!$B1454="","","تراکنش بانکی")</f>
        <v>0</v>
      </c>
      <c r="D2895" s="38">
        <f>IF(Txn!$B1454="","",IF(Txn!$X1454="","",Txn!$X1454))</f>
        <v>0</v>
      </c>
      <c r="E2895" s="39">
        <f>IF($D2895="","",IFERROR(VLOOKUP($D2895,AcctTbl,2,0),""))</f>
        <v>0</v>
      </c>
      <c r="F2895" s="39">
        <f>IF($D2895="","",IFERROR(VLOOKUP($D2895,AcctTbl,3,0),""))</f>
        <v>0</v>
      </c>
      <c r="G2895" s="39">
        <f>IF(Txn!$B1454="","",Txn!$D1454)</f>
        <v>0</v>
      </c>
      <c r="H2895" s="38">
        <f>IF(Txn!$B1454="","",Txn!$E1454)</f>
        <v>0</v>
      </c>
      <c r="I2895" s="40">
        <f>IF(Txn!$B1454="",0,Txn!$O1454)</f>
        <v>0</v>
      </c>
      <c r="J2895" s="40">
        <f>IF(Txn!$B1454="",0,Txn!$P1454)</f>
        <v>0</v>
      </c>
      <c r="K2895" s="41">
        <f>IF($A2895="","",IFERROR(VALUE(MID($A2895,6,2)),""))</f>
        <v>0</v>
      </c>
      <c r="L2895" s="39">
        <f>IF(Txn!$K1454="","",Txn!$K1454)</f>
        <v>0</v>
      </c>
      <c r="N2895" s="42">
        <f>IF($D2895="",0,COUNTIF(BankAccts,$D2895))</f>
        <v>0</v>
      </c>
    </row>
    <row r="2896" spans="1:14">
      <c r="A2896" s="38">
        <f>IF(Txn!$B1454="","",Txn!$B1454)</f>
        <v>0</v>
      </c>
      <c r="B2896" s="38">
        <f>IF(Txn!$B1454="","",Txn!$C1454)</f>
        <v>0</v>
      </c>
      <c r="C2896" s="39">
        <f>IF(Txn!$B1454="","","تراکنش بانکی")</f>
        <v>0</v>
      </c>
      <c r="D2896" s="38">
        <f>IF(Txn!$B1454="","",IF(IF(Txn!$U1454="TRF",Txn!$Y1454,Txn!$Z1454)="","",IF(Txn!$U1454="TRF",Txn!$Y1454,Txn!$Z1454)))</f>
        <v>0</v>
      </c>
      <c r="E2896" s="39">
        <f>IF($D2896="","",IFERROR(VLOOKUP($D2896,AcctTbl,2,0),""))</f>
        <v>0</v>
      </c>
      <c r="F2896" s="39">
        <f>IF($D2896="","",IFERROR(VLOOKUP($D2896,AcctTbl,3,0),""))</f>
        <v>0</v>
      </c>
      <c r="G2896" s="39">
        <f>IF(Txn!$B1454="","",Txn!$D1454)</f>
        <v>0</v>
      </c>
      <c r="H2896" s="38">
        <f>IF(Txn!$B1454="","",Txn!$E1454)</f>
        <v>0</v>
      </c>
      <c r="I2896" s="40">
        <f>IF(Txn!$B1454="",0,Txn!$Q1454)</f>
        <v>0</v>
      </c>
      <c r="J2896" s="40">
        <f>IF(Txn!$B1454="",0,Txn!$R1454)</f>
        <v>0</v>
      </c>
      <c r="K2896" s="41">
        <f>IF($A2896="","",IFERROR(VALUE(MID($A2896,6,2)),""))</f>
        <v>0</v>
      </c>
      <c r="L2896" s="39">
        <f>IF(Txn!$K1454="","","طرف مقابل — "&amp;Txn!$K1454)</f>
        <v>0</v>
      </c>
      <c r="N2896" s="42">
        <f>IF($D2896="",0,COUNTIF(BankAccts,$D2896))</f>
        <v>0</v>
      </c>
    </row>
    <row r="2897" spans="1:14">
      <c r="A2897" s="38">
        <f>IF(Txn!$B1455="","",Txn!$B1455)</f>
        <v>0</v>
      </c>
      <c r="B2897" s="38">
        <f>IF(Txn!$B1455="","",Txn!$C1455)</f>
        <v>0</v>
      </c>
      <c r="C2897" s="39">
        <f>IF(Txn!$B1455="","","تراکنش بانکی")</f>
        <v>0</v>
      </c>
      <c r="D2897" s="38">
        <f>IF(Txn!$B1455="","",IF(Txn!$X1455="","",Txn!$X1455))</f>
        <v>0</v>
      </c>
      <c r="E2897" s="39">
        <f>IF($D2897="","",IFERROR(VLOOKUP($D2897,AcctTbl,2,0),""))</f>
        <v>0</v>
      </c>
      <c r="F2897" s="39">
        <f>IF($D2897="","",IFERROR(VLOOKUP($D2897,AcctTbl,3,0),""))</f>
        <v>0</v>
      </c>
      <c r="G2897" s="39">
        <f>IF(Txn!$B1455="","",Txn!$D1455)</f>
        <v>0</v>
      </c>
      <c r="H2897" s="38">
        <f>IF(Txn!$B1455="","",Txn!$E1455)</f>
        <v>0</v>
      </c>
      <c r="I2897" s="40">
        <f>IF(Txn!$B1455="",0,Txn!$O1455)</f>
        <v>0</v>
      </c>
      <c r="J2897" s="40">
        <f>IF(Txn!$B1455="",0,Txn!$P1455)</f>
        <v>0</v>
      </c>
      <c r="K2897" s="41">
        <f>IF($A2897="","",IFERROR(VALUE(MID($A2897,6,2)),""))</f>
        <v>0</v>
      </c>
      <c r="L2897" s="39">
        <f>IF(Txn!$K1455="","",Txn!$K1455)</f>
        <v>0</v>
      </c>
      <c r="N2897" s="42">
        <f>IF($D2897="",0,COUNTIF(BankAccts,$D2897))</f>
        <v>0</v>
      </c>
    </row>
    <row r="2898" spans="1:14">
      <c r="A2898" s="38">
        <f>IF(Txn!$B1455="","",Txn!$B1455)</f>
        <v>0</v>
      </c>
      <c r="B2898" s="38">
        <f>IF(Txn!$B1455="","",Txn!$C1455)</f>
        <v>0</v>
      </c>
      <c r="C2898" s="39">
        <f>IF(Txn!$B1455="","","تراکنش بانکی")</f>
        <v>0</v>
      </c>
      <c r="D2898" s="38">
        <f>IF(Txn!$B1455="","",IF(IF(Txn!$U1455="TRF",Txn!$Y1455,Txn!$Z1455)="","",IF(Txn!$U1455="TRF",Txn!$Y1455,Txn!$Z1455)))</f>
        <v>0</v>
      </c>
      <c r="E2898" s="39">
        <f>IF($D2898="","",IFERROR(VLOOKUP($D2898,AcctTbl,2,0),""))</f>
        <v>0</v>
      </c>
      <c r="F2898" s="39">
        <f>IF($D2898="","",IFERROR(VLOOKUP($D2898,AcctTbl,3,0),""))</f>
        <v>0</v>
      </c>
      <c r="G2898" s="39">
        <f>IF(Txn!$B1455="","",Txn!$D1455)</f>
        <v>0</v>
      </c>
      <c r="H2898" s="38">
        <f>IF(Txn!$B1455="","",Txn!$E1455)</f>
        <v>0</v>
      </c>
      <c r="I2898" s="40">
        <f>IF(Txn!$B1455="",0,Txn!$Q1455)</f>
        <v>0</v>
      </c>
      <c r="J2898" s="40">
        <f>IF(Txn!$B1455="",0,Txn!$R1455)</f>
        <v>0</v>
      </c>
      <c r="K2898" s="41">
        <f>IF($A2898="","",IFERROR(VALUE(MID($A2898,6,2)),""))</f>
        <v>0</v>
      </c>
      <c r="L2898" s="39">
        <f>IF(Txn!$K1455="","","طرف مقابل — "&amp;Txn!$K1455)</f>
        <v>0</v>
      </c>
      <c r="N2898" s="42">
        <f>IF($D2898="",0,COUNTIF(BankAccts,$D2898))</f>
        <v>0</v>
      </c>
    </row>
    <row r="2899" spans="1:14">
      <c r="A2899" s="38">
        <f>IF(Txn!$B1456="","",Txn!$B1456)</f>
        <v>0</v>
      </c>
      <c r="B2899" s="38">
        <f>IF(Txn!$B1456="","",Txn!$C1456)</f>
        <v>0</v>
      </c>
      <c r="C2899" s="39">
        <f>IF(Txn!$B1456="","","تراکنش بانکی")</f>
        <v>0</v>
      </c>
      <c r="D2899" s="38">
        <f>IF(Txn!$B1456="","",IF(Txn!$X1456="","",Txn!$X1456))</f>
        <v>0</v>
      </c>
      <c r="E2899" s="39">
        <f>IF($D2899="","",IFERROR(VLOOKUP($D2899,AcctTbl,2,0),""))</f>
        <v>0</v>
      </c>
      <c r="F2899" s="39">
        <f>IF($D2899="","",IFERROR(VLOOKUP($D2899,AcctTbl,3,0),""))</f>
        <v>0</v>
      </c>
      <c r="G2899" s="39">
        <f>IF(Txn!$B1456="","",Txn!$D1456)</f>
        <v>0</v>
      </c>
      <c r="H2899" s="38">
        <f>IF(Txn!$B1456="","",Txn!$E1456)</f>
        <v>0</v>
      </c>
      <c r="I2899" s="40">
        <f>IF(Txn!$B1456="",0,Txn!$O1456)</f>
        <v>0</v>
      </c>
      <c r="J2899" s="40">
        <f>IF(Txn!$B1456="",0,Txn!$P1456)</f>
        <v>0</v>
      </c>
      <c r="K2899" s="41">
        <f>IF($A2899="","",IFERROR(VALUE(MID($A2899,6,2)),""))</f>
        <v>0</v>
      </c>
      <c r="L2899" s="39">
        <f>IF(Txn!$K1456="","",Txn!$K1456)</f>
        <v>0</v>
      </c>
      <c r="N2899" s="42">
        <f>IF($D2899="",0,COUNTIF(BankAccts,$D2899))</f>
        <v>0</v>
      </c>
    </row>
    <row r="2900" spans="1:14">
      <c r="A2900" s="38">
        <f>IF(Txn!$B1456="","",Txn!$B1456)</f>
        <v>0</v>
      </c>
      <c r="B2900" s="38">
        <f>IF(Txn!$B1456="","",Txn!$C1456)</f>
        <v>0</v>
      </c>
      <c r="C2900" s="39">
        <f>IF(Txn!$B1456="","","تراکنش بانکی")</f>
        <v>0</v>
      </c>
      <c r="D2900" s="38">
        <f>IF(Txn!$B1456="","",IF(IF(Txn!$U1456="TRF",Txn!$Y1456,Txn!$Z1456)="","",IF(Txn!$U1456="TRF",Txn!$Y1456,Txn!$Z1456)))</f>
        <v>0</v>
      </c>
      <c r="E2900" s="39">
        <f>IF($D2900="","",IFERROR(VLOOKUP($D2900,AcctTbl,2,0),""))</f>
        <v>0</v>
      </c>
      <c r="F2900" s="39">
        <f>IF($D2900="","",IFERROR(VLOOKUP($D2900,AcctTbl,3,0),""))</f>
        <v>0</v>
      </c>
      <c r="G2900" s="39">
        <f>IF(Txn!$B1456="","",Txn!$D1456)</f>
        <v>0</v>
      </c>
      <c r="H2900" s="38">
        <f>IF(Txn!$B1456="","",Txn!$E1456)</f>
        <v>0</v>
      </c>
      <c r="I2900" s="40">
        <f>IF(Txn!$B1456="",0,Txn!$Q1456)</f>
        <v>0</v>
      </c>
      <c r="J2900" s="40">
        <f>IF(Txn!$B1456="",0,Txn!$R1456)</f>
        <v>0</v>
      </c>
      <c r="K2900" s="41">
        <f>IF($A2900="","",IFERROR(VALUE(MID($A2900,6,2)),""))</f>
        <v>0</v>
      </c>
      <c r="L2900" s="39">
        <f>IF(Txn!$K1456="","","طرف مقابل — "&amp;Txn!$K1456)</f>
        <v>0</v>
      </c>
      <c r="N2900" s="42">
        <f>IF($D2900="",0,COUNTIF(BankAccts,$D2900))</f>
        <v>0</v>
      </c>
    </row>
    <row r="2901" spans="1:14">
      <c r="A2901" s="38">
        <f>IF(Txn!$B1457="","",Txn!$B1457)</f>
        <v>0</v>
      </c>
      <c r="B2901" s="38">
        <f>IF(Txn!$B1457="","",Txn!$C1457)</f>
        <v>0</v>
      </c>
      <c r="C2901" s="39">
        <f>IF(Txn!$B1457="","","تراکنش بانکی")</f>
        <v>0</v>
      </c>
      <c r="D2901" s="38">
        <f>IF(Txn!$B1457="","",IF(Txn!$X1457="","",Txn!$X1457))</f>
        <v>0</v>
      </c>
      <c r="E2901" s="39">
        <f>IF($D2901="","",IFERROR(VLOOKUP($D2901,AcctTbl,2,0),""))</f>
        <v>0</v>
      </c>
      <c r="F2901" s="39">
        <f>IF($D2901="","",IFERROR(VLOOKUP($D2901,AcctTbl,3,0),""))</f>
        <v>0</v>
      </c>
      <c r="G2901" s="39">
        <f>IF(Txn!$B1457="","",Txn!$D1457)</f>
        <v>0</v>
      </c>
      <c r="H2901" s="38">
        <f>IF(Txn!$B1457="","",Txn!$E1457)</f>
        <v>0</v>
      </c>
      <c r="I2901" s="40">
        <f>IF(Txn!$B1457="",0,Txn!$O1457)</f>
        <v>0</v>
      </c>
      <c r="J2901" s="40">
        <f>IF(Txn!$B1457="",0,Txn!$P1457)</f>
        <v>0</v>
      </c>
      <c r="K2901" s="41">
        <f>IF($A2901="","",IFERROR(VALUE(MID($A2901,6,2)),""))</f>
        <v>0</v>
      </c>
      <c r="L2901" s="39">
        <f>IF(Txn!$K1457="","",Txn!$K1457)</f>
        <v>0</v>
      </c>
      <c r="N2901" s="42">
        <f>IF($D2901="",0,COUNTIF(BankAccts,$D2901))</f>
        <v>0</v>
      </c>
    </row>
    <row r="2902" spans="1:14">
      <c r="A2902" s="38">
        <f>IF(Txn!$B1457="","",Txn!$B1457)</f>
        <v>0</v>
      </c>
      <c r="B2902" s="38">
        <f>IF(Txn!$B1457="","",Txn!$C1457)</f>
        <v>0</v>
      </c>
      <c r="C2902" s="39">
        <f>IF(Txn!$B1457="","","تراکنش بانکی")</f>
        <v>0</v>
      </c>
      <c r="D2902" s="38">
        <f>IF(Txn!$B1457="","",IF(IF(Txn!$U1457="TRF",Txn!$Y1457,Txn!$Z1457)="","",IF(Txn!$U1457="TRF",Txn!$Y1457,Txn!$Z1457)))</f>
        <v>0</v>
      </c>
      <c r="E2902" s="39">
        <f>IF($D2902="","",IFERROR(VLOOKUP($D2902,AcctTbl,2,0),""))</f>
        <v>0</v>
      </c>
      <c r="F2902" s="39">
        <f>IF($D2902="","",IFERROR(VLOOKUP($D2902,AcctTbl,3,0),""))</f>
        <v>0</v>
      </c>
      <c r="G2902" s="39">
        <f>IF(Txn!$B1457="","",Txn!$D1457)</f>
        <v>0</v>
      </c>
      <c r="H2902" s="38">
        <f>IF(Txn!$B1457="","",Txn!$E1457)</f>
        <v>0</v>
      </c>
      <c r="I2902" s="40">
        <f>IF(Txn!$B1457="",0,Txn!$Q1457)</f>
        <v>0</v>
      </c>
      <c r="J2902" s="40">
        <f>IF(Txn!$B1457="",0,Txn!$R1457)</f>
        <v>0</v>
      </c>
      <c r="K2902" s="41">
        <f>IF($A2902="","",IFERROR(VALUE(MID($A2902,6,2)),""))</f>
        <v>0</v>
      </c>
      <c r="L2902" s="39">
        <f>IF(Txn!$K1457="","","طرف مقابل — "&amp;Txn!$K1457)</f>
        <v>0</v>
      </c>
      <c r="N2902" s="42">
        <f>IF($D2902="",0,COUNTIF(BankAccts,$D2902))</f>
        <v>0</v>
      </c>
    </row>
    <row r="2903" spans="1:14">
      <c r="A2903" s="38">
        <f>IF(Txn!$B1458="","",Txn!$B1458)</f>
        <v>0</v>
      </c>
      <c r="B2903" s="38">
        <f>IF(Txn!$B1458="","",Txn!$C1458)</f>
        <v>0</v>
      </c>
      <c r="C2903" s="39">
        <f>IF(Txn!$B1458="","","تراکنش بانکی")</f>
        <v>0</v>
      </c>
      <c r="D2903" s="38">
        <f>IF(Txn!$B1458="","",IF(Txn!$X1458="","",Txn!$X1458))</f>
        <v>0</v>
      </c>
      <c r="E2903" s="39">
        <f>IF($D2903="","",IFERROR(VLOOKUP($D2903,AcctTbl,2,0),""))</f>
        <v>0</v>
      </c>
      <c r="F2903" s="39">
        <f>IF($D2903="","",IFERROR(VLOOKUP($D2903,AcctTbl,3,0),""))</f>
        <v>0</v>
      </c>
      <c r="G2903" s="39">
        <f>IF(Txn!$B1458="","",Txn!$D1458)</f>
        <v>0</v>
      </c>
      <c r="H2903" s="38">
        <f>IF(Txn!$B1458="","",Txn!$E1458)</f>
        <v>0</v>
      </c>
      <c r="I2903" s="40">
        <f>IF(Txn!$B1458="",0,Txn!$O1458)</f>
        <v>0</v>
      </c>
      <c r="J2903" s="40">
        <f>IF(Txn!$B1458="",0,Txn!$P1458)</f>
        <v>0</v>
      </c>
      <c r="K2903" s="41">
        <f>IF($A2903="","",IFERROR(VALUE(MID($A2903,6,2)),""))</f>
        <v>0</v>
      </c>
      <c r="L2903" s="39">
        <f>IF(Txn!$K1458="","",Txn!$K1458)</f>
        <v>0</v>
      </c>
      <c r="N2903" s="42">
        <f>IF($D2903="",0,COUNTIF(BankAccts,$D2903))</f>
        <v>0</v>
      </c>
    </row>
    <row r="2904" spans="1:14">
      <c r="A2904" s="38">
        <f>IF(Txn!$B1458="","",Txn!$B1458)</f>
        <v>0</v>
      </c>
      <c r="B2904" s="38">
        <f>IF(Txn!$B1458="","",Txn!$C1458)</f>
        <v>0</v>
      </c>
      <c r="C2904" s="39">
        <f>IF(Txn!$B1458="","","تراکنش بانکی")</f>
        <v>0</v>
      </c>
      <c r="D2904" s="38">
        <f>IF(Txn!$B1458="","",IF(IF(Txn!$U1458="TRF",Txn!$Y1458,Txn!$Z1458)="","",IF(Txn!$U1458="TRF",Txn!$Y1458,Txn!$Z1458)))</f>
        <v>0</v>
      </c>
      <c r="E2904" s="39">
        <f>IF($D2904="","",IFERROR(VLOOKUP($D2904,AcctTbl,2,0),""))</f>
        <v>0</v>
      </c>
      <c r="F2904" s="39">
        <f>IF($D2904="","",IFERROR(VLOOKUP($D2904,AcctTbl,3,0),""))</f>
        <v>0</v>
      </c>
      <c r="G2904" s="39">
        <f>IF(Txn!$B1458="","",Txn!$D1458)</f>
        <v>0</v>
      </c>
      <c r="H2904" s="38">
        <f>IF(Txn!$B1458="","",Txn!$E1458)</f>
        <v>0</v>
      </c>
      <c r="I2904" s="40">
        <f>IF(Txn!$B1458="",0,Txn!$Q1458)</f>
        <v>0</v>
      </c>
      <c r="J2904" s="40">
        <f>IF(Txn!$B1458="",0,Txn!$R1458)</f>
        <v>0</v>
      </c>
      <c r="K2904" s="41">
        <f>IF($A2904="","",IFERROR(VALUE(MID($A2904,6,2)),""))</f>
        <v>0</v>
      </c>
      <c r="L2904" s="39">
        <f>IF(Txn!$K1458="","","طرف مقابل — "&amp;Txn!$K1458)</f>
        <v>0</v>
      </c>
      <c r="N2904" s="42">
        <f>IF($D2904="",0,COUNTIF(BankAccts,$D2904))</f>
        <v>0</v>
      </c>
    </row>
    <row r="2905" spans="1:14">
      <c r="A2905" s="38">
        <f>IF(Txn!$B1459="","",Txn!$B1459)</f>
        <v>0</v>
      </c>
      <c r="B2905" s="38">
        <f>IF(Txn!$B1459="","",Txn!$C1459)</f>
        <v>0</v>
      </c>
      <c r="C2905" s="39">
        <f>IF(Txn!$B1459="","","تراکنش بانکی")</f>
        <v>0</v>
      </c>
      <c r="D2905" s="38">
        <f>IF(Txn!$B1459="","",IF(Txn!$X1459="","",Txn!$X1459))</f>
        <v>0</v>
      </c>
      <c r="E2905" s="39">
        <f>IF($D2905="","",IFERROR(VLOOKUP($D2905,AcctTbl,2,0),""))</f>
        <v>0</v>
      </c>
      <c r="F2905" s="39">
        <f>IF($D2905="","",IFERROR(VLOOKUP($D2905,AcctTbl,3,0),""))</f>
        <v>0</v>
      </c>
      <c r="G2905" s="39">
        <f>IF(Txn!$B1459="","",Txn!$D1459)</f>
        <v>0</v>
      </c>
      <c r="H2905" s="38">
        <f>IF(Txn!$B1459="","",Txn!$E1459)</f>
        <v>0</v>
      </c>
      <c r="I2905" s="40">
        <f>IF(Txn!$B1459="",0,Txn!$O1459)</f>
        <v>0</v>
      </c>
      <c r="J2905" s="40">
        <f>IF(Txn!$B1459="",0,Txn!$P1459)</f>
        <v>0</v>
      </c>
      <c r="K2905" s="41">
        <f>IF($A2905="","",IFERROR(VALUE(MID($A2905,6,2)),""))</f>
        <v>0</v>
      </c>
      <c r="L2905" s="39">
        <f>IF(Txn!$K1459="","",Txn!$K1459)</f>
        <v>0</v>
      </c>
      <c r="N2905" s="42">
        <f>IF($D2905="",0,COUNTIF(BankAccts,$D2905))</f>
        <v>0</v>
      </c>
    </row>
    <row r="2906" spans="1:14">
      <c r="A2906" s="38">
        <f>IF(Txn!$B1459="","",Txn!$B1459)</f>
        <v>0</v>
      </c>
      <c r="B2906" s="38">
        <f>IF(Txn!$B1459="","",Txn!$C1459)</f>
        <v>0</v>
      </c>
      <c r="C2906" s="39">
        <f>IF(Txn!$B1459="","","تراکنش بانکی")</f>
        <v>0</v>
      </c>
      <c r="D2906" s="38">
        <f>IF(Txn!$B1459="","",IF(IF(Txn!$U1459="TRF",Txn!$Y1459,Txn!$Z1459)="","",IF(Txn!$U1459="TRF",Txn!$Y1459,Txn!$Z1459)))</f>
        <v>0</v>
      </c>
      <c r="E2906" s="39">
        <f>IF($D2906="","",IFERROR(VLOOKUP($D2906,AcctTbl,2,0),""))</f>
        <v>0</v>
      </c>
      <c r="F2906" s="39">
        <f>IF($D2906="","",IFERROR(VLOOKUP($D2906,AcctTbl,3,0),""))</f>
        <v>0</v>
      </c>
      <c r="G2906" s="39">
        <f>IF(Txn!$B1459="","",Txn!$D1459)</f>
        <v>0</v>
      </c>
      <c r="H2906" s="38">
        <f>IF(Txn!$B1459="","",Txn!$E1459)</f>
        <v>0</v>
      </c>
      <c r="I2906" s="40">
        <f>IF(Txn!$B1459="",0,Txn!$Q1459)</f>
        <v>0</v>
      </c>
      <c r="J2906" s="40">
        <f>IF(Txn!$B1459="",0,Txn!$R1459)</f>
        <v>0</v>
      </c>
      <c r="K2906" s="41">
        <f>IF($A2906="","",IFERROR(VALUE(MID($A2906,6,2)),""))</f>
        <v>0</v>
      </c>
      <c r="L2906" s="39">
        <f>IF(Txn!$K1459="","","طرف مقابل — "&amp;Txn!$K1459)</f>
        <v>0</v>
      </c>
      <c r="N2906" s="42">
        <f>IF($D2906="",0,COUNTIF(BankAccts,$D2906))</f>
        <v>0</v>
      </c>
    </row>
    <row r="2907" spans="1:14">
      <c r="A2907" s="38">
        <f>IF(Txn!$B1460="","",Txn!$B1460)</f>
        <v>0</v>
      </c>
      <c r="B2907" s="38">
        <f>IF(Txn!$B1460="","",Txn!$C1460)</f>
        <v>0</v>
      </c>
      <c r="C2907" s="39">
        <f>IF(Txn!$B1460="","","تراکنش بانکی")</f>
        <v>0</v>
      </c>
      <c r="D2907" s="38">
        <f>IF(Txn!$B1460="","",IF(Txn!$X1460="","",Txn!$X1460))</f>
        <v>0</v>
      </c>
      <c r="E2907" s="39">
        <f>IF($D2907="","",IFERROR(VLOOKUP($D2907,AcctTbl,2,0),""))</f>
        <v>0</v>
      </c>
      <c r="F2907" s="39">
        <f>IF($D2907="","",IFERROR(VLOOKUP($D2907,AcctTbl,3,0),""))</f>
        <v>0</v>
      </c>
      <c r="G2907" s="39">
        <f>IF(Txn!$B1460="","",Txn!$D1460)</f>
        <v>0</v>
      </c>
      <c r="H2907" s="38">
        <f>IF(Txn!$B1460="","",Txn!$E1460)</f>
        <v>0</v>
      </c>
      <c r="I2907" s="40">
        <f>IF(Txn!$B1460="",0,Txn!$O1460)</f>
        <v>0</v>
      </c>
      <c r="J2907" s="40">
        <f>IF(Txn!$B1460="",0,Txn!$P1460)</f>
        <v>0</v>
      </c>
      <c r="K2907" s="41">
        <f>IF($A2907="","",IFERROR(VALUE(MID($A2907,6,2)),""))</f>
        <v>0</v>
      </c>
      <c r="L2907" s="39">
        <f>IF(Txn!$K1460="","",Txn!$K1460)</f>
        <v>0</v>
      </c>
      <c r="N2907" s="42">
        <f>IF($D2907="",0,COUNTIF(BankAccts,$D2907))</f>
        <v>0</v>
      </c>
    </row>
    <row r="2908" spans="1:14">
      <c r="A2908" s="38">
        <f>IF(Txn!$B1460="","",Txn!$B1460)</f>
        <v>0</v>
      </c>
      <c r="B2908" s="38">
        <f>IF(Txn!$B1460="","",Txn!$C1460)</f>
        <v>0</v>
      </c>
      <c r="C2908" s="39">
        <f>IF(Txn!$B1460="","","تراکنش بانکی")</f>
        <v>0</v>
      </c>
      <c r="D2908" s="38">
        <f>IF(Txn!$B1460="","",IF(IF(Txn!$U1460="TRF",Txn!$Y1460,Txn!$Z1460)="","",IF(Txn!$U1460="TRF",Txn!$Y1460,Txn!$Z1460)))</f>
        <v>0</v>
      </c>
      <c r="E2908" s="39">
        <f>IF($D2908="","",IFERROR(VLOOKUP($D2908,AcctTbl,2,0),""))</f>
        <v>0</v>
      </c>
      <c r="F2908" s="39">
        <f>IF($D2908="","",IFERROR(VLOOKUP($D2908,AcctTbl,3,0),""))</f>
        <v>0</v>
      </c>
      <c r="G2908" s="39">
        <f>IF(Txn!$B1460="","",Txn!$D1460)</f>
        <v>0</v>
      </c>
      <c r="H2908" s="38">
        <f>IF(Txn!$B1460="","",Txn!$E1460)</f>
        <v>0</v>
      </c>
      <c r="I2908" s="40">
        <f>IF(Txn!$B1460="",0,Txn!$Q1460)</f>
        <v>0</v>
      </c>
      <c r="J2908" s="40">
        <f>IF(Txn!$B1460="",0,Txn!$R1460)</f>
        <v>0</v>
      </c>
      <c r="K2908" s="41">
        <f>IF($A2908="","",IFERROR(VALUE(MID($A2908,6,2)),""))</f>
        <v>0</v>
      </c>
      <c r="L2908" s="39">
        <f>IF(Txn!$K1460="","","طرف مقابل — "&amp;Txn!$K1460)</f>
        <v>0</v>
      </c>
      <c r="N2908" s="42">
        <f>IF($D2908="",0,COUNTIF(BankAccts,$D2908))</f>
        <v>0</v>
      </c>
    </row>
    <row r="2909" spans="1:14">
      <c r="A2909" s="38">
        <f>IF(Txn!$B1461="","",Txn!$B1461)</f>
        <v>0</v>
      </c>
      <c r="B2909" s="38">
        <f>IF(Txn!$B1461="","",Txn!$C1461)</f>
        <v>0</v>
      </c>
      <c r="C2909" s="39">
        <f>IF(Txn!$B1461="","","تراکنش بانکی")</f>
        <v>0</v>
      </c>
      <c r="D2909" s="38">
        <f>IF(Txn!$B1461="","",IF(Txn!$X1461="","",Txn!$X1461))</f>
        <v>0</v>
      </c>
      <c r="E2909" s="39">
        <f>IF($D2909="","",IFERROR(VLOOKUP($D2909,AcctTbl,2,0),""))</f>
        <v>0</v>
      </c>
      <c r="F2909" s="39">
        <f>IF($D2909="","",IFERROR(VLOOKUP($D2909,AcctTbl,3,0),""))</f>
        <v>0</v>
      </c>
      <c r="G2909" s="39">
        <f>IF(Txn!$B1461="","",Txn!$D1461)</f>
        <v>0</v>
      </c>
      <c r="H2909" s="38">
        <f>IF(Txn!$B1461="","",Txn!$E1461)</f>
        <v>0</v>
      </c>
      <c r="I2909" s="40">
        <f>IF(Txn!$B1461="",0,Txn!$O1461)</f>
        <v>0</v>
      </c>
      <c r="J2909" s="40">
        <f>IF(Txn!$B1461="",0,Txn!$P1461)</f>
        <v>0</v>
      </c>
      <c r="K2909" s="41">
        <f>IF($A2909="","",IFERROR(VALUE(MID($A2909,6,2)),""))</f>
        <v>0</v>
      </c>
      <c r="L2909" s="39">
        <f>IF(Txn!$K1461="","",Txn!$K1461)</f>
        <v>0</v>
      </c>
      <c r="N2909" s="42">
        <f>IF($D2909="",0,COUNTIF(BankAccts,$D2909))</f>
        <v>0</v>
      </c>
    </row>
    <row r="2910" spans="1:14">
      <c r="A2910" s="38">
        <f>IF(Txn!$B1461="","",Txn!$B1461)</f>
        <v>0</v>
      </c>
      <c r="B2910" s="38">
        <f>IF(Txn!$B1461="","",Txn!$C1461)</f>
        <v>0</v>
      </c>
      <c r="C2910" s="39">
        <f>IF(Txn!$B1461="","","تراکنش بانکی")</f>
        <v>0</v>
      </c>
      <c r="D2910" s="38">
        <f>IF(Txn!$B1461="","",IF(IF(Txn!$U1461="TRF",Txn!$Y1461,Txn!$Z1461)="","",IF(Txn!$U1461="TRF",Txn!$Y1461,Txn!$Z1461)))</f>
        <v>0</v>
      </c>
      <c r="E2910" s="39">
        <f>IF($D2910="","",IFERROR(VLOOKUP($D2910,AcctTbl,2,0),""))</f>
        <v>0</v>
      </c>
      <c r="F2910" s="39">
        <f>IF($D2910="","",IFERROR(VLOOKUP($D2910,AcctTbl,3,0),""))</f>
        <v>0</v>
      </c>
      <c r="G2910" s="39">
        <f>IF(Txn!$B1461="","",Txn!$D1461)</f>
        <v>0</v>
      </c>
      <c r="H2910" s="38">
        <f>IF(Txn!$B1461="","",Txn!$E1461)</f>
        <v>0</v>
      </c>
      <c r="I2910" s="40">
        <f>IF(Txn!$B1461="",0,Txn!$Q1461)</f>
        <v>0</v>
      </c>
      <c r="J2910" s="40">
        <f>IF(Txn!$B1461="",0,Txn!$R1461)</f>
        <v>0</v>
      </c>
      <c r="K2910" s="41">
        <f>IF($A2910="","",IFERROR(VALUE(MID($A2910,6,2)),""))</f>
        <v>0</v>
      </c>
      <c r="L2910" s="39">
        <f>IF(Txn!$K1461="","","طرف مقابل — "&amp;Txn!$K1461)</f>
        <v>0</v>
      </c>
      <c r="N2910" s="42">
        <f>IF($D2910="",0,COUNTIF(BankAccts,$D2910))</f>
        <v>0</v>
      </c>
    </row>
    <row r="2911" spans="1:14">
      <c r="A2911" s="38">
        <f>IF(Txn!$B1462="","",Txn!$B1462)</f>
        <v>0</v>
      </c>
      <c r="B2911" s="38">
        <f>IF(Txn!$B1462="","",Txn!$C1462)</f>
        <v>0</v>
      </c>
      <c r="C2911" s="39">
        <f>IF(Txn!$B1462="","","تراکنش بانکی")</f>
        <v>0</v>
      </c>
      <c r="D2911" s="38">
        <f>IF(Txn!$B1462="","",IF(Txn!$X1462="","",Txn!$X1462))</f>
        <v>0</v>
      </c>
      <c r="E2911" s="39">
        <f>IF($D2911="","",IFERROR(VLOOKUP($D2911,AcctTbl,2,0),""))</f>
        <v>0</v>
      </c>
      <c r="F2911" s="39">
        <f>IF($D2911="","",IFERROR(VLOOKUP($D2911,AcctTbl,3,0),""))</f>
        <v>0</v>
      </c>
      <c r="G2911" s="39">
        <f>IF(Txn!$B1462="","",Txn!$D1462)</f>
        <v>0</v>
      </c>
      <c r="H2911" s="38">
        <f>IF(Txn!$B1462="","",Txn!$E1462)</f>
        <v>0</v>
      </c>
      <c r="I2911" s="40">
        <f>IF(Txn!$B1462="",0,Txn!$O1462)</f>
        <v>0</v>
      </c>
      <c r="J2911" s="40">
        <f>IF(Txn!$B1462="",0,Txn!$P1462)</f>
        <v>0</v>
      </c>
      <c r="K2911" s="41">
        <f>IF($A2911="","",IFERROR(VALUE(MID($A2911,6,2)),""))</f>
        <v>0</v>
      </c>
      <c r="L2911" s="39">
        <f>IF(Txn!$K1462="","",Txn!$K1462)</f>
        <v>0</v>
      </c>
      <c r="N2911" s="42">
        <f>IF($D2911="",0,COUNTIF(BankAccts,$D2911))</f>
        <v>0</v>
      </c>
    </row>
    <row r="2912" spans="1:14">
      <c r="A2912" s="38">
        <f>IF(Txn!$B1462="","",Txn!$B1462)</f>
        <v>0</v>
      </c>
      <c r="B2912" s="38">
        <f>IF(Txn!$B1462="","",Txn!$C1462)</f>
        <v>0</v>
      </c>
      <c r="C2912" s="39">
        <f>IF(Txn!$B1462="","","تراکنش بانکی")</f>
        <v>0</v>
      </c>
      <c r="D2912" s="38">
        <f>IF(Txn!$B1462="","",IF(IF(Txn!$U1462="TRF",Txn!$Y1462,Txn!$Z1462)="","",IF(Txn!$U1462="TRF",Txn!$Y1462,Txn!$Z1462)))</f>
        <v>0</v>
      </c>
      <c r="E2912" s="39">
        <f>IF($D2912="","",IFERROR(VLOOKUP($D2912,AcctTbl,2,0),""))</f>
        <v>0</v>
      </c>
      <c r="F2912" s="39">
        <f>IF($D2912="","",IFERROR(VLOOKUP($D2912,AcctTbl,3,0),""))</f>
        <v>0</v>
      </c>
      <c r="G2912" s="39">
        <f>IF(Txn!$B1462="","",Txn!$D1462)</f>
        <v>0</v>
      </c>
      <c r="H2912" s="38">
        <f>IF(Txn!$B1462="","",Txn!$E1462)</f>
        <v>0</v>
      </c>
      <c r="I2912" s="40">
        <f>IF(Txn!$B1462="",0,Txn!$Q1462)</f>
        <v>0</v>
      </c>
      <c r="J2912" s="40">
        <f>IF(Txn!$B1462="",0,Txn!$R1462)</f>
        <v>0</v>
      </c>
      <c r="K2912" s="41">
        <f>IF($A2912="","",IFERROR(VALUE(MID($A2912,6,2)),""))</f>
        <v>0</v>
      </c>
      <c r="L2912" s="39">
        <f>IF(Txn!$K1462="","","طرف مقابل — "&amp;Txn!$K1462)</f>
        <v>0</v>
      </c>
      <c r="N2912" s="42">
        <f>IF($D2912="",0,COUNTIF(BankAccts,$D2912))</f>
        <v>0</v>
      </c>
    </row>
    <row r="2913" spans="1:14">
      <c r="A2913" s="38">
        <f>IF(Txn!$B1463="","",Txn!$B1463)</f>
        <v>0</v>
      </c>
      <c r="B2913" s="38">
        <f>IF(Txn!$B1463="","",Txn!$C1463)</f>
        <v>0</v>
      </c>
      <c r="C2913" s="39">
        <f>IF(Txn!$B1463="","","تراکنش بانکی")</f>
        <v>0</v>
      </c>
      <c r="D2913" s="38">
        <f>IF(Txn!$B1463="","",IF(Txn!$X1463="","",Txn!$X1463))</f>
        <v>0</v>
      </c>
      <c r="E2913" s="39">
        <f>IF($D2913="","",IFERROR(VLOOKUP($D2913,AcctTbl,2,0),""))</f>
        <v>0</v>
      </c>
      <c r="F2913" s="39">
        <f>IF($D2913="","",IFERROR(VLOOKUP($D2913,AcctTbl,3,0),""))</f>
        <v>0</v>
      </c>
      <c r="G2913" s="39">
        <f>IF(Txn!$B1463="","",Txn!$D1463)</f>
        <v>0</v>
      </c>
      <c r="H2913" s="38">
        <f>IF(Txn!$B1463="","",Txn!$E1463)</f>
        <v>0</v>
      </c>
      <c r="I2913" s="40">
        <f>IF(Txn!$B1463="",0,Txn!$O1463)</f>
        <v>0</v>
      </c>
      <c r="J2913" s="40">
        <f>IF(Txn!$B1463="",0,Txn!$P1463)</f>
        <v>0</v>
      </c>
      <c r="K2913" s="41">
        <f>IF($A2913="","",IFERROR(VALUE(MID($A2913,6,2)),""))</f>
        <v>0</v>
      </c>
      <c r="L2913" s="39">
        <f>IF(Txn!$K1463="","",Txn!$K1463)</f>
        <v>0</v>
      </c>
      <c r="N2913" s="42">
        <f>IF($D2913="",0,COUNTIF(BankAccts,$D2913))</f>
        <v>0</v>
      </c>
    </row>
    <row r="2914" spans="1:14">
      <c r="A2914" s="38">
        <f>IF(Txn!$B1463="","",Txn!$B1463)</f>
        <v>0</v>
      </c>
      <c r="B2914" s="38">
        <f>IF(Txn!$B1463="","",Txn!$C1463)</f>
        <v>0</v>
      </c>
      <c r="C2914" s="39">
        <f>IF(Txn!$B1463="","","تراکنش بانکی")</f>
        <v>0</v>
      </c>
      <c r="D2914" s="38">
        <f>IF(Txn!$B1463="","",IF(IF(Txn!$U1463="TRF",Txn!$Y1463,Txn!$Z1463)="","",IF(Txn!$U1463="TRF",Txn!$Y1463,Txn!$Z1463)))</f>
        <v>0</v>
      </c>
      <c r="E2914" s="39">
        <f>IF($D2914="","",IFERROR(VLOOKUP($D2914,AcctTbl,2,0),""))</f>
        <v>0</v>
      </c>
      <c r="F2914" s="39">
        <f>IF($D2914="","",IFERROR(VLOOKUP($D2914,AcctTbl,3,0),""))</f>
        <v>0</v>
      </c>
      <c r="G2914" s="39">
        <f>IF(Txn!$B1463="","",Txn!$D1463)</f>
        <v>0</v>
      </c>
      <c r="H2914" s="38">
        <f>IF(Txn!$B1463="","",Txn!$E1463)</f>
        <v>0</v>
      </c>
      <c r="I2914" s="40">
        <f>IF(Txn!$B1463="",0,Txn!$Q1463)</f>
        <v>0</v>
      </c>
      <c r="J2914" s="40">
        <f>IF(Txn!$B1463="",0,Txn!$R1463)</f>
        <v>0</v>
      </c>
      <c r="K2914" s="41">
        <f>IF($A2914="","",IFERROR(VALUE(MID($A2914,6,2)),""))</f>
        <v>0</v>
      </c>
      <c r="L2914" s="39">
        <f>IF(Txn!$K1463="","","طرف مقابل — "&amp;Txn!$K1463)</f>
        <v>0</v>
      </c>
      <c r="N2914" s="42">
        <f>IF($D2914="",0,COUNTIF(BankAccts,$D2914))</f>
        <v>0</v>
      </c>
    </row>
    <row r="2915" spans="1:14">
      <c r="A2915" s="38">
        <f>IF(Txn!$B1464="","",Txn!$B1464)</f>
        <v>0</v>
      </c>
      <c r="B2915" s="38">
        <f>IF(Txn!$B1464="","",Txn!$C1464)</f>
        <v>0</v>
      </c>
      <c r="C2915" s="39">
        <f>IF(Txn!$B1464="","","تراکنش بانکی")</f>
        <v>0</v>
      </c>
      <c r="D2915" s="38">
        <f>IF(Txn!$B1464="","",IF(Txn!$X1464="","",Txn!$X1464))</f>
        <v>0</v>
      </c>
      <c r="E2915" s="39">
        <f>IF($D2915="","",IFERROR(VLOOKUP($D2915,AcctTbl,2,0),""))</f>
        <v>0</v>
      </c>
      <c r="F2915" s="39">
        <f>IF($D2915="","",IFERROR(VLOOKUP($D2915,AcctTbl,3,0),""))</f>
        <v>0</v>
      </c>
      <c r="G2915" s="39">
        <f>IF(Txn!$B1464="","",Txn!$D1464)</f>
        <v>0</v>
      </c>
      <c r="H2915" s="38">
        <f>IF(Txn!$B1464="","",Txn!$E1464)</f>
        <v>0</v>
      </c>
      <c r="I2915" s="40">
        <f>IF(Txn!$B1464="",0,Txn!$O1464)</f>
        <v>0</v>
      </c>
      <c r="J2915" s="40">
        <f>IF(Txn!$B1464="",0,Txn!$P1464)</f>
        <v>0</v>
      </c>
      <c r="K2915" s="41">
        <f>IF($A2915="","",IFERROR(VALUE(MID($A2915,6,2)),""))</f>
        <v>0</v>
      </c>
      <c r="L2915" s="39">
        <f>IF(Txn!$K1464="","",Txn!$K1464)</f>
        <v>0</v>
      </c>
      <c r="N2915" s="42">
        <f>IF($D2915="",0,COUNTIF(BankAccts,$D2915))</f>
        <v>0</v>
      </c>
    </row>
    <row r="2916" spans="1:14">
      <c r="A2916" s="38">
        <f>IF(Txn!$B1464="","",Txn!$B1464)</f>
        <v>0</v>
      </c>
      <c r="B2916" s="38">
        <f>IF(Txn!$B1464="","",Txn!$C1464)</f>
        <v>0</v>
      </c>
      <c r="C2916" s="39">
        <f>IF(Txn!$B1464="","","تراکنش بانکی")</f>
        <v>0</v>
      </c>
      <c r="D2916" s="38">
        <f>IF(Txn!$B1464="","",IF(IF(Txn!$U1464="TRF",Txn!$Y1464,Txn!$Z1464)="","",IF(Txn!$U1464="TRF",Txn!$Y1464,Txn!$Z1464)))</f>
        <v>0</v>
      </c>
      <c r="E2916" s="39">
        <f>IF($D2916="","",IFERROR(VLOOKUP($D2916,AcctTbl,2,0),""))</f>
        <v>0</v>
      </c>
      <c r="F2916" s="39">
        <f>IF($D2916="","",IFERROR(VLOOKUP($D2916,AcctTbl,3,0),""))</f>
        <v>0</v>
      </c>
      <c r="G2916" s="39">
        <f>IF(Txn!$B1464="","",Txn!$D1464)</f>
        <v>0</v>
      </c>
      <c r="H2916" s="38">
        <f>IF(Txn!$B1464="","",Txn!$E1464)</f>
        <v>0</v>
      </c>
      <c r="I2916" s="40">
        <f>IF(Txn!$B1464="",0,Txn!$Q1464)</f>
        <v>0</v>
      </c>
      <c r="J2916" s="40">
        <f>IF(Txn!$B1464="",0,Txn!$R1464)</f>
        <v>0</v>
      </c>
      <c r="K2916" s="41">
        <f>IF($A2916="","",IFERROR(VALUE(MID($A2916,6,2)),""))</f>
        <v>0</v>
      </c>
      <c r="L2916" s="39">
        <f>IF(Txn!$K1464="","","طرف مقابل — "&amp;Txn!$K1464)</f>
        <v>0</v>
      </c>
      <c r="N2916" s="42">
        <f>IF($D2916="",0,COUNTIF(BankAccts,$D2916))</f>
        <v>0</v>
      </c>
    </row>
    <row r="2917" spans="1:14">
      <c r="A2917" s="38">
        <f>IF(Txn!$B1465="","",Txn!$B1465)</f>
        <v>0</v>
      </c>
      <c r="B2917" s="38">
        <f>IF(Txn!$B1465="","",Txn!$C1465)</f>
        <v>0</v>
      </c>
      <c r="C2917" s="39">
        <f>IF(Txn!$B1465="","","تراکنش بانکی")</f>
        <v>0</v>
      </c>
      <c r="D2917" s="38">
        <f>IF(Txn!$B1465="","",IF(Txn!$X1465="","",Txn!$X1465))</f>
        <v>0</v>
      </c>
      <c r="E2917" s="39">
        <f>IF($D2917="","",IFERROR(VLOOKUP($D2917,AcctTbl,2,0),""))</f>
        <v>0</v>
      </c>
      <c r="F2917" s="39">
        <f>IF($D2917="","",IFERROR(VLOOKUP($D2917,AcctTbl,3,0),""))</f>
        <v>0</v>
      </c>
      <c r="G2917" s="39">
        <f>IF(Txn!$B1465="","",Txn!$D1465)</f>
        <v>0</v>
      </c>
      <c r="H2917" s="38">
        <f>IF(Txn!$B1465="","",Txn!$E1465)</f>
        <v>0</v>
      </c>
      <c r="I2917" s="40">
        <f>IF(Txn!$B1465="",0,Txn!$O1465)</f>
        <v>0</v>
      </c>
      <c r="J2917" s="40">
        <f>IF(Txn!$B1465="",0,Txn!$P1465)</f>
        <v>0</v>
      </c>
      <c r="K2917" s="41">
        <f>IF($A2917="","",IFERROR(VALUE(MID($A2917,6,2)),""))</f>
        <v>0</v>
      </c>
      <c r="L2917" s="39">
        <f>IF(Txn!$K1465="","",Txn!$K1465)</f>
        <v>0</v>
      </c>
      <c r="N2917" s="42">
        <f>IF($D2917="",0,COUNTIF(BankAccts,$D2917))</f>
        <v>0</v>
      </c>
    </row>
    <row r="2918" spans="1:14">
      <c r="A2918" s="38">
        <f>IF(Txn!$B1465="","",Txn!$B1465)</f>
        <v>0</v>
      </c>
      <c r="B2918" s="38">
        <f>IF(Txn!$B1465="","",Txn!$C1465)</f>
        <v>0</v>
      </c>
      <c r="C2918" s="39">
        <f>IF(Txn!$B1465="","","تراکنش بانکی")</f>
        <v>0</v>
      </c>
      <c r="D2918" s="38">
        <f>IF(Txn!$B1465="","",IF(IF(Txn!$U1465="TRF",Txn!$Y1465,Txn!$Z1465)="","",IF(Txn!$U1465="TRF",Txn!$Y1465,Txn!$Z1465)))</f>
        <v>0</v>
      </c>
      <c r="E2918" s="39">
        <f>IF($D2918="","",IFERROR(VLOOKUP($D2918,AcctTbl,2,0),""))</f>
        <v>0</v>
      </c>
      <c r="F2918" s="39">
        <f>IF($D2918="","",IFERROR(VLOOKUP($D2918,AcctTbl,3,0),""))</f>
        <v>0</v>
      </c>
      <c r="G2918" s="39">
        <f>IF(Txn!$B1465="","",Txn!$D1465)</f>
        <v>0</v>
      </c>
      <c r="H2918" s="38">
        <f>IF(Txn!$B1465="","",Txn!$E1465)</f>
        <v>0</v>
      </c>
      <c r="I2918" s="40">
        <f>IF(Txn!$B1465="",0,Txn!$Q1465)</f>
        <v>0</v>
      </c>
      <c r="J2918" s="40">
        <f>IF(Txn!$B1465="",0,Txn!$R1465)</f>
        <v>0</v>
      </c>
      <c r="K2918" s="41">
        <f>IF($A2918="","",IFERROR(VALUE(MID($A2918,6,2)),""))</f>
        <v>0</v>
      </c>
      <c r="L2918" s="39">
        <f>IF(Txn!$K1465="","","طرف مقابل — "&amp;Txn!$K1465)</f>
        <v>0</v>
      </c>
      <c r="N2918" s="42">
        <f>IF($D2918="",0,COUNTIF(BankAccts,$D2918))</f>
        <v>0</v>
      </c>
    </row>
    <row r="2919" spans="1:14">
      <c r="A2919" s="38">
        <f>IF(Txn!$B1466="","",Txn!$B1466)</f>
        <v>0</v>
      </c>
      <c r="B2919" s="38">
        <f>IF(Txn!$B1466="","",Txn!$C1466)</f>
        <v>0</v>
      </c>
      <c r="C2919" s="39">
        <f>IF(Txn!$B1466="","","تراکنش بانکی")</f>
        <v>0</v>
      </c>
      <c r="D2919" s="38">
        <f>IF(Txn!$B1466="","",IF(Txn!$X1466="","",Txn!$X1466))</f>
        <v>0</v>
      </c>
      <c r="E2919" s="39">
        <f>IF($D2919="","",IFERROR(VLOOKUP($D2919,AcctTbl,2,0),""))</f>
        <v>0</v>
      </c>
      <c r="F2919" s="39">
        <f>IF($D2919="","",IFERROR(VLOOKUP($D2919,AcctTbl,3,0),""))</f>
        <v>0</v>
      </c>
      <c r="G2919" s="39">
        <f>IF(Txn!$B1466="","",Txn!$D1466)</f>
        <v>0</v>
      </c>
      <c r="H2919" s="38">
        <f>IF(Txn!$B1466="","",Txn!$E1466)</f>
        <v>0</v>
      </c>
      <c r="I2919" s="40">
        <f>IF(Txn!$B1466="",0,Txn!$O1466)</f>
        <v>0</v>
      </c>
      <c r="J2919" s="40">
        <f>IF(Txn!$B1466="",0,Txn!$P1466)</f>
        <v>0</v>
      </c>
      <c r="K2919" s="41">
        <f>IF($A2919="","",IFERROR(VALUE(MID($A2919,6,2)),""))</f>
        <v>0</v>
      </c>
      <c r="L2919" s="39">
        <f>IF(Txn!$K1466="","",Txn!$K1466)</f>
        <v>0</v>
      </c>
      <c r="N2919" s="42">
        <f>IF($D2919="",0,COUNTIF(BankAccts,$D2919))</f>
        <v>0</v>
      </c>
    </row>
    <row r="2920" spans="1:14">
      <c r="A2920" s="38">
        <f>IF(Txn!$B1466="","",Txn!$B1466)</f>
        <v>0</v>
      </c>
      <c r="B2920" s="38">
        <f>IF(Txn!$B1466="","",Txn!$C1466)</f>
        <v>0</v>
      </c>
      <c r="C2920" s="39">
        <f>IF(Txn!$B1466="","","تراکنش بانکی")</f>
        <v>0</v>
      </c>
      <c r="D2920" s="38">
        <f>IF(Txn!$B1466="","",IF(IF(Txn!$U1466="TRF",Txn!$Y1466,Txn!$Z1466)="","",IF(Txn!$U1466="TRF",Txn!$Y1466,Txn!$Z1466)))</f>
        <v>0</v>
      </c>
      <c r="E2920" s="39">
        <f>IF($D2920="","",IFERROR(VLOOKUP($D2920,AcctTbl,2,0),""))</f>
        <v>0</v>
      </c>
      <c r="F2920" s="39">
        <f>IF($D2920="","",IFERROR(VLOOKUP($D2920,AcctTbl,3,0),""))</f>
        <v>0</v>
      </c>
      <c r="G2920" s="39">
        <f>IF(Txn!$B1466="","",Txn!$D1466)</f>
        <v>0</v>
      </c>
      <c r="H2920" s="38">
        <f>IF(Txn!$B1466="","",Txn!$E1466)</f>
        <v>0</v>
      </c>
      <c r="I2920" s="40">
        <f>IF(Txn!$B1466="",0,Txn!$Q1466)</f>
        <v>0</v>
      </c>
      <c r="J2920" s="40">
        <f>IF(Txn!$B1466="",0,Txn!$R1466)</f>
        <v>0</v>
      </c>
      <c r="K2920" s="41">
        <f>IF($A2920="","",IFERROR(VALUE(MID($A2920,6,2)),""))</f>
        <v>0</v>
      </c>
      <c r="L2920" s="39">
        <f>IF(Txn!$K1466="","","طرف مقابل — "&amp;Txn!$K1466)</f>
        <v>0</v>
      </c>
      <c r="N2920" s="42">
        <f>IF($D2920="",0,COUNTIF(BankAccts,$D2920))</f>
        <v>0</v>
      </c>
    </row>
    <row r="2921" spans="1:14">
      <c r="A2921" s="38">
        <f>IF(Txn!$B1467="","",Txn!$B1467)</f>
        <v>0</v>
      </c>
      <c r="B2921" s="38">
        <f>IF(Txn!$B1467="","",Txn!$C1467)</f>
        <v>0</v>
      </c>
      <c r="C2921" s="39">
        <f>IF(Txn!$B1467="","","تراکنش بانکی")</f>
        <v>0</v>
      </c>
      <c r="D2921" s="38">
        <f>IF(Txn!$B1467="","",IF(Txn!$X1467="","",Txn!$X1467))</f>
        <v>0</v>
      </c>
      <c r="E2921" s="39">
        <f>IF($D2921="","",IFERROR(VLOOKUP($D2921,AcctTbl,2,0),""))</f>
        <v>0</v>
      </c>
      <c r="F2921" s="39">
        <f>IF($D2921="","",IFERROR(VLOOKUP($D2921,AcctTbl,3,0),""))</f>
        <v>0</v>
      </c>
      <c r="G2921" s="39">
        <f>IF(Txn!$B1467="","",Txn!$D1467)</f>
        <v>0</v>
      </c>
      <c r="H2921" s="38">
        <f>IF(Txn!$B1467="","",Txn!$E1467)</f>
        <v>0</v>
      </c>
      <c r="I2921" s="40">
        <f>IF(Txn!$B1467="",0,Txn!$O1467)</f>
        <v>0</v>
      </c>
      <c r="J2921" s="40">
        <f>IF(Txn!$B1467="",0,Txn!$P1467)</f>
        <v>0</v>
      </c>
      <c r="K2921" s="41">
        <f>IF($A2921="","",IFERROR(VALUE(MID($A2921,6,2)),""))</f>
        <v>0</v>
      </c>
      <c r="L2921" s="39">
        <f>IF(Txn!$K1467="","",Txn!$K1467)</f>
        <v>0</v>
      </c>
      <c r="N2921" s="42">
        <f>IF($D2921="",0,COUNTIF(BankAccts,$D2921))</f>
        <v>0</v>
      </c>
    </row>
    <row r="2922" spans="1:14">
      <c r="A2922" s="38">
        <f>IF(Txn!$B1467="","",Txn!$B1467)</f>
        <v>0</v>
      </c>
      <c r="B2922" s="38">
        <f>IF(Txn!$B1467="","",Txn!$C1467)</f>
        <v>0</v>
      </c>
      <c r="C2922" s="39">
        <f>IF(Txn!$B1467="","","تراکنش بانکی")</f>
        <v>0</v>
      </c>
      <c r="D2922" s="38">
        <f>IF(Txn!$B1467="","",IF(IF(Txn!$U1467="TRF",Txn!$Y1467,Txn!$Z1467)="","",IF(Txn!$U1467="TRF",Txn!$Y1467,Txn!$Z1467)))</f>
        <v>0</v>
      </c>
      <c r="E2922" s="39">
        <f>IF($D2922="","",IFERROR(VLOOKUP($D2922,AcctTbl,2,0),""))</f>
        <v>0</v>
      </c>
      <c r="F2922" s="39">
        <f>IF($D2922="","",IFERROR(VLOOKUP($D2922,AcctTbl,3,0),""))</f>
        <v>0</v>
      </c>
      <c r="G2922" s="39">
        <f>IF(Txn!$B1467="","",Txn!$D1467)</f>
        <v>0</v>
      </c>
      <c r="H2922" s="38">
        <f>IF(Txn!$B1467="","",Txn!$E1467)</f>
        <v>0</v>
      </c>
      <c r="I2922" s="40">
        <f>IF(Txn!$B1467="",0,Txn!$Q1467)</f>
        <v>0</v>
      </c>
      <c r="J2922" s="40">
        <f>IF(Txn!$B1467="",0,Txn!$R1467)</f>
        <v>0</v>
      </c>
      <c r="K2922" s="41">
        <f>IF($A2922="","",IFERROR(VALUE(MID($A2922,6,2)),""))</f>
        <v>0</v>
      </c>
      <c r="L2922" s="39">
        <f>IF(Txn!$K1467="","","طرف مقابل — "&amp;Txn!$K1467)</f>
        <v>0</v>
      </c>
      <c r="N2922" s="42">
        <f>IF($D2922="",0,COUNTIF(BankAccts,$D2922))</f>
        <v>0</v>
      </c>
    </row>
    <row r="2923" spans="1:14">
      <c r="A2923" s="38">
        <f>IF(Txn!$B1468="","",Txn!$B1468)</f>
        <v>0</v>
      </c>
      <c r="B2923" s="38">
        <f>IF(Txn!$B1468="","",Txn!$C1468)</f>
        <v>0</v>
      </c>
      <c r="C2923" s="39">
        <f>IF(Txn!$B1468="","","تراکنش بانکی")</f>
        <v>0</v>
      </c>
      <c r="D2923" s="38">
        <f>IF(Txn!$B1468="","",IF(Txn!$X1468="","",Txn!$X1468))</f>
        <v>0</v>
      </c>
      <c r="E2923" s="39">
        <f>IF($D2923="","",IFERROR(VLOOKUP($D2923,AcctTbl,2,0),""))</f>
        <v>0</v>
      </c>
      <c r="F2923" s="39">
        <f>IF($D2923="","",IFERROR(VLOOKUP($D2923,AcctTbl,3,0),""))</f>
        <v>0</v>
      </c>
      <c r="G2923" s="39">
        <f>IF(Txn!$B1468="","",Txn!$D1468)</f>
        <v>0</v>
      </c>
      <c r="H2923" s="38">
        <f>IF(Txn!$B1468="","",Txn!$E1468)</f>
        <v>0</v>
      </c>
      <c r="I2923" s="40">
        <f>IF(Txn!$B1468="",0,Txn!$O1468)</f>
        <v>0</v>
      </c>
      <c r="J2923" s="40">
        <f>IF(Txn!$B1468="",0,Txn!$P1468)</f>
        <v>0</v>
      </c>
      <c r="K2923" s="41">
        <f>IF($A2923="","",IFERROR(VALUE(MID($A2923,6,2)),""))</f>
        <v>0</v>
      </c>
      <c r="L2923" s="39">
        <f>IF(Txn!$K1468="","",Txn!$K1468)</f>
        <v>0</v>
      </c>
      <c r="N2923" s="42">
        <f>IF($D2923="",0,COUNTIF(BankAccts,$D2923))</f>
        <v>0</v>
      </c>
    </row>
    <row r="2924" spans="1:14">
      <c r="A2924" s="38">
        <f>IF(Txn!$B1468="","",Txn!$B1468)</f>
        <v>0</v>
      </c>
      <c r="B2924" s="38">
        <f>IF(Txn!$B1468="","",Txn!$C1468)</f>
        <v>0</v>
      </c>
      <c r="C2924" s="39">
        <f>IF(Txn!$B1468="","","تراکنش بانکی")</f>
        <v>0</v>
      </c>
      <c r="D2924" s="38">
        <f>IF(Txn!$B1468="","",IF(IF(Txn!$U1468="TRF",Txn!$Y1468,Txn!$Z1468)="","",IF(Txn!$U1468="TRF",Txn!$Y1468,Txn!$Z1468)))</f>
        <v>0</v>
      </c>
      <c r="E2924" s="39">
        <f>IF($D2924="","",IFERROR(VLOOKUP($D2924,AcctTbl,2,0),""))</f>
        <v>0</v>
      </c>
      <c r="F2924" s="39">
        <f>IF($D2924="","",IFERROR(VLOOKUP($D2924,AcctTbl,3,0),""))</f>
        <v>0</v>
      </c>
      <c r="G2924" s="39">
        <f>IF(Txn!$B1468="","",Txn!$D1468)</f>
        <v>0</v>
      </c>
      <c r="H2924" s="38">
        <f>IF(Txn!$B1468="","",Txn!$E1468)</f>
        <v>0</v>
      </c>
      <c r="I2924" s="40">
        <f>IF(Txn!$B1468="",0,Txn!$Q1468)</f>
        <v>0</v>
      </c>
      <c r="J2924" s="40">
        <f>IF(Txn!$B1468="",0,Txn!$R1468)</f>
        <v>0</v>
      </c>
      <c r="K2924" s="41">
        <f>IF($A2924="","",IFERROR(VALUE(MID($A2924,6,2)),""))</f>
        <v>0</v>
      </c>
      <c r="L2924" s="39">
        <f>IF(Txn!$K1468="","","طرف مقابل — "&amp;Txn!$K1468)</f>
        <v>0</v>
      </c>
      <c r="N2924" s="42">
        <f>IF($D2924="",0,COUNTIF(BankAccts,$D2924))</f>
        <v>0</v>
      </c>
    </row>
    <row r="2925" spans="1:14">
      <c r="A2925" s="38">
        <f>IF(Txn!$B1469="","",Txn!$B1469)</f>
        <v>0</v>
      </c>
      <c r="B2925" s="38">
        <f>IF(Txn!$B1469="","",Txn!$C1469)</f>
        <v>0</v>
      </c>
      <c r="C2925" s="39">
        <f>IF(Txn!$B1469="","","تراکنش بانکی")</f>
        <v>0</v>
      </c>
      <c r="D2925" s="38">
        <f>IF(Txn!$B1469="","",IF(Txn!$X1469="","",Txn!$X1469))</f>
        <v>0</v>
      </c>
      <c r="E2925" s="39">
        <f>IF($D2925="","",IFERROR(VLOOKUP($D2925,AcctTbl,2,0),""))</f>
        <v>0</v>
      </c>
      <c r="F2925" s="39">
        <f>IF($D2925="","",IFERROR(VLOOKUP($D2925,AcctTbl,3,0),""))</f>
        <v>0</v>
      </c>
      <c r="G2925" s="39">
        <f>IF(Txn!$B1469="","",Txn!$D1469)</f>
        <v>0</v>
      </c>
      <c r="H2925" s="38">
        <f>IF(Txn!$B1469="","",Txn!$E1469)</f>
        <v>0</v>
      </c>
      <c r="I2925" s="40">
        <f>IF(Txn!$B1469="",0,Txn!$O1469)</f>
        <v>0</v>
      </c>
      <c r="J2925" s="40">
        <f>IF(Txn!$B1469="",0,Txn!$P1469)</f>
        <v>0</v>
      </c>
      <c r="K2925" s="41">
        <f>IF($A2925="","",IFERROR(VALUE(MID($A2925,6,2)),""))</f>
        <v>0</v>
      </c>
      <c r="L2925" s="39">
        <f>IF(Txn!$K1469="","",Txn!$K1469)</f>
        <v>0</v>
      </c>
      <c r="N2925" s="42">
        <f>IF($D2925="",0,COUNTIF(BankAccts,$D2925))</f>
        <v>0</v>
      </c>
    </row>
    <row r="2926" spans="1:14">
      <c r="A2926" s="38">
        <f>IF(Txn!$B1469="","",Txn!$B1469)</f>
        <v>0</v>
      </c>
      <c r="B2926" s="38">
        <f>IF(Txn!$B1469="","",Txn!$C1469)</f>
        <v>0</v>
      </c>
      <c r="C2926" s="39">
        <f>IF(Txn!$B1469="","","تراکنش بانکی")</f>
        <v>0</v>
      </c>
      <c r="D2926" s="38">
        <f>IF(Txn!$B1469="","",IF(IF(Txn!$U1469="TRF",Txn!$Y1469,Txn!$Z1469)="","",IF(Txn!$U1469="TRF",Txn!$Y1469,Txn!$Z1469)))</f>
        <v>0</v>
      </c>
      <c r="E2926" s="39">
        <f>IF($D2926="","",IFERROR(VLOOKUP($D2926,AcctTbl,2,0),""))</f>
        <v>0</v>
      </c>
      <c r="F2926" s="39">
        <f>IF($D2926="","",IFERROR(VLOOKUP($D2926,AcctTbl,3,0),""))</f>
        <v>0</v>
      </c>
      <c r="G2926" s="39">
        <f>IF(Txn!$B1469="","",Txn!$D1469)</f>
        <v>0</v>
      </c>
      <c r="H2926" s="38">
        <f>IF(Txn!$B1469="","",Txn!$E1469)</f>
        <v>0</v>
      </c>
      <c r="I2926" s="40">
        <f>IF(Txn!$B1469="",0,Txn!$Q1469)</f>
        <v>0</v>
      </c>
      <c r="J2926" s="40">
        <f>IF(Txn!$B1469="",0,Txn!$R1469)</f>
        <v>0</v>
      </c>
      <c r="K2926" s="41">
        <f>IF($A2926="","",IFERROR(VALUE(MID($A2926,6,2)),""))</f>
        <v>0</v>
      </c>
      <c r="L2926" s="39">
        <f>IF(Txn!$K1469="","","طرف مقابل — "&amp;Txn!$K1469)</f>
        <v>0</v>
      </c>
      <c r="N2926" s="42">
        <f>IF($D2926="",0,COUNTIF(BankAccts,$D2926))</f>
        <v>0</v>
      </c>
    </row>
    <row r="2927" spans="1:14">
      <c r="A2927" s="38">
        <f>IF(Txn!$B1470="","",Txn!$B1470)</f>
        <v>0</v>
      </c>
      <c r="B2927" s="38">
        <f>IF(Txn!$B1470="","",Txn!$C1470)</f>
        <v>0</v>
      </c>
      <c r="C2927" s="39">
        <f>IF(Txn!$B1470="","","تراکنش بانکی")</f>
        <v>0</v>
      </c>
      <c r="D2927" s="38">
        <f>IF(Txn!$B1470="","",IF(Txn!$X1470="","",Txn!$X1470))</f>
        <v>0</v>
      </c>
      <c r="E2927" s="39">
        <f>IF($D2927="","",IFERROR(VLOOKUP($D2927,AcctTbl,2,0),""))</f>
        <v>0</v>
      </c>
      <c r="F2927" s="39">
        <f>IF($D2927="","",IFERROR(VLOOKUP($D2927,AcctTbl,3,0),""))</f>
        <v>0</v>
      </c>
      <c r="G2927" s="39">
        <f>IF(Txn!$B1470="","",Txn!$D1470)</f>
        <v>0</v>
      </c>
      <c r="H2927" s="38">
        <f>IF(Txn!$B1470="","",Txn!$E1470)</f>
        <v>0</v>
      </c>
      <c r="I2927" s="40">
        <f>IF(Txn!$B1470="",0,Txn!$O1470)</f>
        <v>0</v>
      </c>
      <c r="J2927" s="40">
        <f>IF(Txn!$B1470="",0,Txn!$P1470)</f>
        <v>0</v>
      </c>
      <c r="K2927" s="41">
        <f>IF($A2927="","",IFERROR(VALUE(MID($A2927,6,2)),""))</f>
        <v>0</v>
      </c>
      <c r="L2927" s="39">
        <f>IF(Txn!$K1470="","",Txn!$K1470)</f>
        <v>0</v>
      </c>
      <c r="N2927" s="42">
        <f>IF($D2927="",0,COUNTIF(BankAccts,$D2927))</f>
        <v>0</v>
      </c>
    </row>
    <row r="2928" spans="1:14">
      <c r="A2928" s="38">
        <f>IF(Txn!$B1470="","",Txn!$B1470)</f>
        <v>0</v>
      </c>
      <c r="B2928" s="38">
        <f>IF(Txn!$B1470="","",Txn!$C1470)</f>
        <v>0</v>
      </c>
      <c r="C2928" s="39">
        <f>IF(Txn!$B1470="","","تراکنش بانکی")</f>
        <v>0</v>
      </c>
      <c r="D2928" s="38">
        <f>IF(Txn!$B1470="","",IF(IF(Txn!$U1470="TRF",Txn!$Y1470,Txn!$Z1470)="","",IF(Txn!$U1470="TRF",Txn!$Y1470,Txn!$Z1470)))</f>
        <v>0</v>
      </c>
      <c r="E2928" s="39">
        <f>IF($D2928="","",IFERROR(VLOOKUP($D2928,AcctTbl,2,0),""))</f>
        <v>0</v>
      </c>
      <c r="F2928" s="39">
        <f>IF($D2928="","",IFERROR(VLOOKUP($D2928,AcctTbl,3,0),""))</f>
        <v>0</v>
      </c>
      <c r="G2928" s="39">
        <f>IF(Txn!$B1470="","",Txn!$D1470)</f>
        <v>0</v>
      </c>
      <c r="H2928" s="38">
        <f>IF(Txn!$B1470="","",Txn!$E1470)</f>
        <v>0</v>
      </c>
      <c r="I2928" s="40">
        <f>IF(Txn!$B1470="",0,Txn!$Q1470)</f>
        <v>0</v>
      </c>
      <c r="J2928" s="40">
        <f>IF(Txn!$B1470="",0,Txn!$R1470)</f>
        <v>0</v>
      </c>
      <c r="K2928" s="41">
        <f>IF($A2928="","",IFERROR(VALUE(MID($A2928,6,2)),""))</f>
        <v>0</v>
      </c>
      <c r="L2928" s="39">
        <f>IF(Txn!$K1470="","","طرف مقابل — "&amp;Txn!$K1470)</f>
        <v>0</v>
      </c>
      <c r="N2928" s="42">
        <f>IF($D2928="",0,COUNTIF(BankAccts,$D2928))</f>
        <v>0</v>
      </c>
    </row>
    <row r="2929" spans="1:14">
      <c r="A2929" s="38">
        <f>IF(Txn!$B1471="","",Txn!$B1471)</f>
        <v>0</v>
      </c>
      <c r="B2929" s="38">
        <f>IF(Txn!$B1471="","",Txn!$C1471)</f>
        <v>0</v>
      </c>
      <c r="C2929" s="39">
        <f>IF(Txn!$B1471="","","تراکنش بانکی")</f>
        <v>0</v>
      </c>
      <c r="D2929" s="38">
        <f>IF(Txn!$B1471="","",IF(Txn!$X1471="","",Txn!$X1471))</f>
        <v>0</v>
      </c>
      <c r="E2929" s="39">
        <f>IF($D2929="","",IFERROR(VLOOKUP($D2929,AcctTbl,2,0),""))</f>
        <v>0</v>
      </c>
      <c r="F2929" s="39">
        <f>IF($D2929="","",IFERROR(VLOOKUP($D2929,AcctTbl,3,0),""))</f>
        <v>0</v>
      </c>
      <c r="G2929" s="39">
        <f>IF(Txn!$B1471="","",Txn!$D1471)</f>
        <v>0</v>
      </c>
      <c r="H2929" s="38">
        <f>IF(Txn!$B1471="","",Txn!$E1471)</f>
        <v>0</v>
      </c>
      <c r="I2929" s="40">
        <f>IF(Txn!$B1471="",0,Txn!$O1471)</f>
        <v>0</v>
      </c>
      <c r="J2929" s="40">
        <f>IF(Txn!$B1471="",0,Txn!$P1471)</f>
        <v>0</v>
      </c>
      <c r="K2929" s="41">
        <f>IF($A2929="","",IFERROR(VALUE(MID($A2929,6,2)),""))</f>
        <v>0</v>
      </c>
      <c r="L2929" s="39">
        <f>IF(Txn!$K1471="","",Txn!$K1471)</f>
        <v>0</v>
      </c>
      <c r="N2929" s="42">
        <f>IF($D2929="",0,COUNTIF(BankAccts,$D2929))</f>
        <v>0</v>
      </c>
    </row>
    <row r="2930" spans="1:14">
      <c r="A2930" s="38">
        <f>IF(Txn!$B1471="","",Txn!$B1471)</f>
        <v>0</v>
      </c>
      <c r="B2930" s="38">
        <f>IF(Txn!$B1471="","",Txn!$C1471)</f>
        <v>0</v>
      </c>
      <c r="C2930" s="39">
        <f>IF(Txn!$B1471="","","تراکنش بانکی")</f>
        <v>0</v>
      </c>
      <c r="D2930" s="38">
        <f>IF(Txn!$B1471="","",IF(IF(Txn!$U1471="TRF",Txn!$Y1471,Txn!$Z1471)="","",IF(Txn!$U1471="TRF",Txn!$Y1471,Txn!$Z1471)))</f>
        <v>0</v>
      </c>
      <c r="E2930" s="39">
        <f>IF($D2930="","",IFERROR(VLOOKUP($D2930,AcctTbl,2,0),""))</f>
        <v>0</v>
      </c>
      <c r="F2930" s="39">
        <f>IF($D2930="","",IFERROR(VLOOKUP($D2930,AcctTbl,3,0),""))</f>
        <v>0</v>
      </c>
      <c r="G2930" s="39">
        <f>IF(Txn!$B1471="","",Txn!$D1471)</f>
        <v>0</v>
      </c>
      <c r="H2930" s="38">
        <f>IF(Txn!$B1471="","",Txn!$E1471)</f>
        <v>0</v>
      </c>
      <c r="I2930" s="40">
        <f>IF(Txn!$B1471="",0,Txn!$Q1471)</f>
        <v>0</v>
      </c>
      <c r="J2930" s="40">
        <f>IF(Txn!$B1471="",0,Txn!$R1471)</f>
        <v>0</v>
      </c>
      <c r="K2930" s="41">
        <f>IF($A2930="","",IFERROR(VALUE(MID($A2930,6,2)),""))</f>
        <v>0</v>
      </c>
      <c r="L2930" s="39">
        <f>IF(Txn!$K1471="","","طرف مقابل — "&amp;Txn!$K1471)</f>
        <v>0</v>
      </c>
      <c r="N2930" s="42">
        <f>IF($D2930="",0,COUNTIF(BankAccts,$D2930))</f>
        <v>0</v>
      </c>
    </row>
    <row r="2931" spans="1:14">
      <c r="A2931" s="38">
        <f>IF(Txn!$B1472="","",Txn!$B1472)</f>
        <v>0</v>
      </c>
      <c r="B2931" s="38">
        <f>IF(Txn!$B1472="","",Txn!$C1472)</f>
        <v>0</v>
      </c>
      <c r="C2931" s="39">
        <f>IF(Txn!$B1472="","","تراکنش بانکی")</f>
        <v>0</v>
      </c>
      <c r="D2931" s="38">
        <f>IF(Txn!$B1472="","",IF(Txn!$X1472="","",Txn!$X1472))</f>
        <v>0</v>
      </c>
      <c r="E2931" s="39">
        <f>IF($D2931="","",IFERROR(VLOOKUP($D2931,AcctTbl,2,0),""))</f>
        <v>0</v>
      </c>
      <c r="F2931" s="39">
        <f>IF($D2931="","",IFERROR(VLOOKUP($D2931,AcctTbl,3,0),""))</f>
        <v>0</v>
      </c>
      <c r="G2931" s="39">
        <f>IF(Txn!$B1472="","",Txn!$D1472)</f>
        <v>0</v>
      </c>
      <c r="H2931" s="38">
        <f>IF(Txn!$B1472="","",Txn!$E1472)</f>
        <v>0</v>
      </c>
      <c r="I2931" s="40">
        <f>IF(Txn!$B1472="",0,Txn!$O1472)</f>
        <v>0</v>
      </c>
      <c r="J2931" s="40">
        <f>IF(Txn!$B1472="",0,Txn!$P1472)</f>
        <v>0</v>
      </c>
      <c r="K2931" s="41">
        <f>IF($A2931="","",IFERROR(VALUE(MID($A2931,6,2)),""))</f>
        <v>0</v>
      </c>
      <c r="L2931" s="39">
        <f>IF(Txn!$K1472="","",Txn!$K1472)</f>
        <v>0</v>
      </c>
      <c r="N2931" s="42">
        <f>IF($D2931="",0,COUNTIF(BankAccts,$D2931))</f>
        <v>0</v>
      </c>
    </row>
    <row r="2932" spans="1:14">
      <c r="A2932" s="38">
        <f>IF(Txn!$B1472="","",Txn!$B1472)</f>
        <v>0</v>
      </c>
      <c r="B2932" s="38">
        <f>IF(Txn!$B1472="","",Txn!$C1472)</f>
        <v>0</v>
      </c>
      <c r="C2932" s="39">
        <f>IF(Txn!$B1472="","","تراکنش بانکی")</f>
        <v>0</v>
      </c>
      <c r="D2932" s="38">
        <f>IF(Txn!$B1472="","",IF(IF(Txn!$U1472="TRF",Txn!$Y1472,Txn!$Z1472)="","",IF(Txn!$U1472="TRF",Txn!$Y1472,Txn!$Z1472)))</f>
        <v>0</v>
      </c>
      <c r="E2932" s="39">
        <f>IF($D2932="","",IFERROR(VLOOKUP($D2932,AcctTbl,2,0),""))</f>
        <v>0</v>
      </c>
      <c r="F2932" s="39">
        <f>IF($D2932="","",IFERROR(VLOOKUP($D2932,AcctTbl,3,0),""))</f>
        <v>0</v>
      </c>
      <c r="G2932" s="39">
        <f>IF(Txn!$B1472="","",Txn!$D1472)</f>
        <v>0</v>
      </c>
      <c r="H2932" s="38">
        <f>IF(Txn!$B1472="","",Txn!$E1472)</f>
        <v>0</v>
      </c>
      <c r="I2932" s="40">
        <f>IF(Txn!$B1472="",0,Txn!$Q1472)</f>
        <v>0</v>
      </c>
      <c r="J2932" s="40">
        <f>IF(Txn!$B1472="",0,Txn!$R1472)</f>
        <v>0</v>
      </c>
      <c r="K2932" s="41">
        <f>IF($A2932="","",IFERROR(VALUE(MID($A2932,6,2)),""))</f>
        <v>0</v>
      </c>
      <c r="L2932" s="39">
        <f>IF(Txn!$K1472="","","طرف مقابل — "&amp;Txn!$K1472)</f>
        <v>0</v>
      </c>
      <c r="N2932" s="42">
        <f>IF($D2932="",0,COUNTIF(BankAccts,$D2932))</f>
        <v>0</v>
      </c>
    </row>
    <row r="2933" spans="1:14">
      <c r="A2933" s="38">
        <f>IF(Txn!$B1473="","",Txn!$B1473)</f>
        <v>0</v>
      </c>
      <c r="B2933" s="38">
        <f>IF(Txn!$B1473="","",Txn!$C1473)</f>
        <v>0</v>
      </c>
      <c r="C2933" s="39">
        <f>IF(Txn!$B1473="","","تراکنش بانکی")</f>
        <v>0</v>
      </c>
      <c r="D2933" s="38">
        <f>IF(Txn!$B1473="","",IF(Txn!$X1473="","",Txn!$X1473))</f>
        <v>0</v>
      </c>
      <c r="E2933" s="39">
        <f>IF($D2933="","",IFERROR(VLOOKUP($D2933,AcctTbl,2,0),""))</f>
        <v>0</v>
      </c>
      <c r="F2933" s="39">
        <f>IF($D2933="","",IFERROR(VLOOKUP($D2933,AcctTbl,3,0),""))</f>
        <v>0</v>
      </c>
      <c r="G2933" s="39">
        <f>IF(Txn!$B1473="","",Txn!$D1473)</f>
        <v>0</v>
      </c>
      <c r="H2933" s="38">
        <f>IF(Txn!$B1473="","",Txn!$E1473)</f>
        <v>0</v>
      </c>
      <c r="I2933" s="40">
        <f>IF(Txn!$B1473="",0,Txn!$O1473)</f>
        <v>0</v>
      </c>
      <c r="J2933" s="40">
        <f>IF(Txn!$B1473="",0,Txn!$P1473)</f>
        <v>0</v>
      </c>
      <c r="K2933" s="41">
        <f>IF($A2933="","",IFERROR(VALUE(MID($A2933,6,2)),""))</f>
        <v>0</v>
      </c>
      <c r="L2933" s="39">
        <f>IF(Txn!$K1473="","",Txn!$K1473)</f>
        <v>0</v>
      </c>
      <c r="N2933" s="42">
        <f>IF($D2933="",0,COUNTIF(BankAccts,$D2933))</f>
        <v>0</v>
      </c>
    </row>
    <row r="2934" spans="1:14">
      <c r="A2934" s="38">
        <f>IF(Txn!$B1473="","",Txn!$B1473)</f>
        <v>0</v>
      </c>
      <c r="B2934" s="38">
        <f>IF(Txn!$B1473="","",Txn!$C1473)</f>
        <v>0</v>
      </c>
      <c r="C2934" s="39">
        <f>IF(Txn!$B1473="","","تراکنش بانکی")</f>
        <v>0</v>
      </c>
      <c r="D2934" s="38">
        <f>IF(Txn!$B1473="","",IF(IF(Txn!$U1473="TRF",Txn!$Y1473,Txn!$Z1473)="","",IF(Txn!$U1473="TRF",Txn!$Y1473,Txn!$Z1473)))</f>
        <v>0</v>
      </c>
      <c r="E2934" s="39">
        <f>IF($D2934="","",IFERROR(VLOOKUP($D2934,AcctTbl,2,0),""))</f>
        <v>0</v>
      </c>
      <c r="F2934" s="39">
        <f>IF($D2934="","",IFERROR(VLOOKUP($D2934,AcctTbl,3,0),""))</f>
        <v>0</v>
      </c>
      <c r="G2934" s="39">
        <f>IF(Txn!$B1473="","",Txn!$D1473)</f>
        <v>0</v>
      </c>
      <c r="H2934" s="38">
        <f>IF(Txn!$B1473="","",Txn!$E1473)</f>
        <v>0</v>
      </c>
      <c r="I2934" s="40">
        <f>IF(Txn!$B1473="",0,Txn!$Q1473)</f>
        <v>0</v>
      </c>
      <c r="J2934" s="40">
        <f>IF(Txn!$B1473="",0,Txn!$R1473)</f>
        <v>0</v>
      </c>
      <c r="K2934" s="41">
        <f>IF($A2934="","",IFERROR(VALUE(MID($A2934,6,2)),""))</f>
        <v>0</v>
      </c>
      <c r="L2934" s="39">
        <f>IF(Txn!$K1473="","","طرف مقابل — "&amp;Txn!$K1473)</f>
        <v>0</v>
      </c>
      <c r="N2934" s="42">
        <f>IF($D2934="",0,COUNTIF(BankAccts,$D2934))</f>
        <v>0</v>
      </c>
    </row>
    <row r="2935" spans="1:14">
      <c r="A2935" s="38">
        <f>IF(Txn!$B1474="","",Txn!$B1474)</f>
        <v>0</v>
      </c>
      <c r="B2935" s="38">
        <f>IF(Txn!$B1474="","",Txn!$C1474)</f>
        <v>0</v>
      </c>
      <c r="C2935" s="39">
        <f>IF(Txn!$B1474="","","تراکنش بانکی")</f>
        <v>0</v>
      </c>
      <c r="D2935" s="38">
        <f>IF(Txn!$B1474="","",IF(Txn!$X1474="","",Txn!$X1474))</f>
        <v>0</v>
      </c>
      <c r="E2935" s="39">
        <f>IF($D2935="","",IFERROR(VLOOKUP($D2935,AcctTbl,2,0),""))</f>
        <v>0</v>
      </c>
      <c r="F2935" s="39">
        <f>IF($D2935="","",IFERROR(VLOOKUP($D2935,AcctTbl,3,0),""))</f>
        <v>0</v>
      </c>
      <c r="G2935" s="39">
        <f>IF(Txn!$B1474="","",Txn!$D1474)</f>
        <v>0</v>
      </c>
      <c r="H2935" s="38">
        <f>IF(Txn!$B1474="","",Txn!$E1474)</f>
        <v>0</v>
      </c>
      <c r="I2935" s="40">
        <f>IF(Txn!$B1474="",0,Txn!$O1474)</f>
        <v>0</v>
      </c>
      <c r="J2935" s="40">
        <f>IF(Txn!$B1474="",0,Txn!$P1474)</f>
        <v>0</v>
      </c>
      <c r="K2935" s="41">
        <f>IF($A2935="","",IFERROR(VALUE(MID($A2935,6,2)),""))</f>
        <v>0</v>
      </c>
      <c r="L2935" s="39">
        <f>IF(Txn!$K1474="","",Txn!$K1474)</f>
        <v>0</v>
      </c>
      <c r="N2935" s="42">
        <f>IF($D2935="",0,COUNTIF(BankAccts,$D2935))</f>
        <v>0</v>
      </c>
    </row>
    <row r="2936" spans="1:14">
      <c r="A2936" s="38">
        <f>IF(Txn!$B1474="","",Txn!$B1474)</f>
        <v>0</v>
      </c>
      <c r="B2936" s="38">
        <f>IF(Txn!$B1474="","",Txn!$C1474)</f>
        <v>0</v>
      </c>
      <c r="C2936" s="39">
        <f>IF(Txn!$B1474="","","تراکنش بانکی")</f>
        <v>0</v>
      </c>
      <c r="D2936" s="38">
        <f>IF(Txn!$B1474="","",IF(IF(Txn!$U1474="TRF",Txn!$Y1474,Txn!$Z1474)="","",IF(Txn!$U1474="TRF",Txn!$Y1474,Txn!$Z1474)))</f>
        <v>0</v>
      </c>
      <c r="E2936" s="39">
        <f>IF($D2936="","",IFERROR(VLOOKUP($D2936,AcctTbl,2,0),""))</f>
        <v>0</v>
      </c>
      <c r="F2936" s="39">
        <f>IF($D2936="","",IFERROR(VLOOKUP($D2936,AcctTbl,3,0),""))</f>
        <v>0</v>
      </c>
      <c r="G2936" s="39">
        <f>IF(Txn!$B1474="","",Txn!$D1474)</f>
        <v>0</v>
      </c>
      <c r="H2936" s="38">
        <f>IF(Txn!$B1474="","",Txn!$E1474)</f>
        <v>0</v>
      </c>
      <c r="I2936" s="40">
        <f>IF(Txn!$B1474="",0,Txn!$Q1474)</f>
        <v>0</v>
      </c>
      <c r="J2936" s="40">
        <f>IF(Txn!$B1474="",0,Txn!$R1474)</f>
        <v>0</v>
      </c>
      <c r="K2936" s="41">
        <f>IF($A2936="","",IFERROR(VALUE(MID($A2936,6,2)),""))</f>
        <v>0</v>
      </c>
      <c r="L2936" s="39">
        <f>IF(Txn!$K1474="","","طرف مقابل — "&amp;Txn!$K1474)</f>
        <v>0</v>
      </c>
      <c r="N2936" s="42">
        <f>IF($D2936="",0,COUNTIF(BankAccts,$D2936))</f>
        <v>0</v>
      </c>
    </row>
    <row r="2937" spans="1:14">
      <c r="A2937" s="38">
        <f>IF(Txn!$B1475="","",Txn!$B1475)</f>
        <v>0</v>
      </c>
      <c r="B2937" s="38">
        <f>IF(Txn!$B1475="","",Txn!$C1475)</f>
        <v>0</v>
      </c>
      <c r="C2937" s="39">
        <f>IF(Txn!$B1475="","","تراکنش بانکی")</f>
        <v>0</v>
      </c>
      <c r="D2937" s="38">
        <f>IF(Txn!$B1475="","",IF(Txn!$X1475="","",Txn!$X1475))</f>
        <v>0</v>
      </c>
      <c r="E2937" s="39">
        <f>IF($D2937="","",IFERROR(VLOOKUP($D2937,AcctTbl,2,0),""))</f>
        <v>0</v>
      </c>
      <c r="F2937" s="39">
        <f>IF($D2937="","",IFERROR(VLOOKUP($D2937,AcctTbl,3,0),""))</f>
        <v>0</v>
      </c>
      <c r="G2937" s="39">
        <f>IF(Txn!$B1475="","",Txn!$D1475)</f>
        <v>0</v>
      </c>
      <c r="H2937" s="38">
        <f>IF(Txn!$B1475="","",Txn!$E1475)</f>
        <v>0</v>
      </c>
      <c r="I2937" s="40">
        <f>IF(Txn!$B1475="",0,Txn!$O1475)</f>
        <v>0</v>
      </c>
      <c r="J2937" s="40">
        <f>IF(Txn!$B1475="",0,Txn!$P1475)</f>
        <v>0</v>
      </c>
      <c r="K2937" s="41">
        <f>IF($A2937="","",IFERROR(VALUE(MID($A2937,6,2)),""))</f>
        <v>0</v>
      </c>
      <c r="L2937" s="39">
        <f>IF(Txn!$K1475="","",Txn!$K1475)</f>
        <v>0</v>
      </c>
      <c r="N2937" s="42">
        <f>IF($D2937="",0,COUNTIF(BankAccts,$D2937))</f>
        <v>0</v>
      </c>
    </row>
    <row r="2938" spans="1:14">
      <c r="A2938" s="38">
        <f>IF(Txn!$B1475="","",Txn!$B1475)</f>
        <v>0</v>
      </c>
      <c r="B2938" s="38">
        <f>IF(Txn!$B1475="","",Txn!$C1475)</f>
        <v>0</v>
      </c>
      <c r="C2938" s="39">
        <f>IF(Txn!$B1475="","","تراکنش بانکی")</f>
        <v>0</v>
      </c>
      <c r="D2938" s="38">
        <f>IF(Txn!$B1475="","",IF(IF(Txn!$U1475="TRF",Txn!$Y1475,Txn!$Z1475)="","",IF(Txn!$U1475="TRF",Txn!$Y1475,Txn!$Z1475)))</f>
        <v>0</v>
      </c>
      <c r="E2938" s="39">
        <f>IF($D2938="","",IFERROR(VLOOKUP($D2938,AcctTbl,2,0),""))</f>
        <v>0</v>
      </c>
      <c r="F2938" s="39">
        <f>IF($D2938="","",IFERROR(VLOOKUP($D2938,AcctTbl,3,0),""))</f>
        <v>0</v>
      </c>
      <c r="G2938" s="39">
        <f>IF(Txn!$B1475="","",Txn!$D1475)</f>
        <v>0</v>
      </c>
      <c r="H2938" s="38">
        <f>IF(Txn!$B1475="","",Txn!$E1475)</f>
        <v>0</v>
      </c>
      <c r="I2938" s="40">
        <f>IF(Txn!$B1475="",0,Txn!$Q1475)</f>
        <v>0</v>
      </c>
      <c r="J2938" s="40">
        <f>IF(Txn!$B1475="",0,Txn!$R1475)</f>
        <v>0</v>
      </c>
      <c r="K2938" s="41">
        <f>IF($A2938="","",IFERROR(VALUE(MID($A2938,6,2)),""))</f>
        <v>0</v>
      </c>
      <c r="L2938" s="39">
        <f>IF(Txn!$K1475="","","طرف مقابل — "&amp;Txn!$K1475)</f>
        <v>0</v>
      </c>
      <c r="N2938" s="42">
        <f>IF($D2938="",0,COUNTIF(BankAccts,$D2938))</f>
        <v>0</v>
      </c>
    </row>
    <row r="2939" spans="1:14">
      <c r="A2939" s="38">
        <f>IF(Txn!$B1476="","",Txn!$B1476)</f>
        <v>0</v>
      </c>
      <c r="B2939" s="38">
        <f>IF(Txn!$B1476="","",Txn!$C1476)</f>
        <v>0</v>
      </c>
      <c r="C2939" s="39">
        <f>IF(Txn!$B1476="","","تراکنش بانکی")</f>
        <v>0</v>
      </c>
      <c r="D2939" s="38">
        <f>IF(Txn!$B1476="","",IF(Txn!$X1476="","",Txn!$X1476))</f>
        <v>0</v>
      </c>
      <c r="E2939" s="39">
        <f>IF($D2939="","",IFERROR(VLOOKUP($D2939,AcctTbl,2,0),""))</f>
        <v>0</v>
      </c>
      <c r="F2939" s="39">
        <f>IF($D2939="","",IFERROR(VLOOKUP($D2939,AcctTbl,3,0),""))</f>
        <v>0</v>
      </c>
      <c r="G2939" s="39">
        <f>IF(Txn!$B1476="","",Txn!$D1476)</f>
        <v>0</v>
      </c>
      <c r="H2939" s="38">
        <f>IF(Txn!$B1476="","",Txn!$E1476)</f>
        <v>0</v>
      </c>
      <c r="I2939" s="40">
        <f>IF(Txn!$B1476="",0,Txn!$O1476)</f>
        <v>0</v>
      </c>
      <c r="J2939" s="40">
        <f>IF(Txn!$B1476="",0,Txn!$P1476)</f>
        <v>0</v>
      </c>
      <c r="K2939" s="41">
        <f>IF($A2939="","",IFERROR(VALUE(MID($A2939,6,2)),""))</f>
        <v>0</v>
      </c>
      <c r="L2939" s="39">
        <f>IF(Txn!$K1476="","",Txn!$K1476)</f>
        <v>0</v>
      </c>
      <c r="N2939" s="42">
        <f>IF($D2939="",0,COUNTIF(BankAccts,$D2939))</f>
        <v>0</v>
      </c>
    </row>
    <row r="2940" spans="1:14">
      <c r="A2940" s="38">
        <f>IF(Txn!$B1476="","",Txn!$B1476)</f>
        <v>0</v>
      </c>
      <c r="B2940" s="38">
        <f>IF(Txn!$B1476="","",Txn!$C1476)</f>
        <v>0</v>
      </c>
      <c r="C2940" s="39">
        <f>IF(Txn!$B1476="","","تراکنش بانکی")</f>
        <v>0</v>
      </c>
      <c r="D2940" s="38">
        <f>IF(Txn!$B1476="","",IF(IF(Txn!$U1476="TRF",Txn!$Y1476,Txn!$Z1476)="","",IF(Txn!$U1476="TRF",Txn!$Y1476,Txn!$Z1476)))</f>
        <v>0</v>
      </c>
      <c r="E2940" s="39">
        <f>IF($D2940="","",IFERROR(VLOOKUP($D2940,AcctTbl,2,0),""))</f>
        <v>0</v>
      </c>
      <c r="F2940" s="39">
        <f>IF($D2940="","",IFERROR(VLOOKUP($D2940,AcctTbl,3,0),""))</f>
        <v>0</v>
      </c>
      <c r="G2940" s="39">
        <f>IF(Txn!$B1476="","",Txn!$D1476)</f>
        <v>0</v>
      </c>
      <c r="H2940" s="38">
        <f>IF(Txn!$B1476="","",Txn!$E1476)</f>
        <v>0</v>
      </c>
      <c r="I2940" s="40">
        <f>IF(Txn!$B1476="",0,Txn!$Q1476)</f>
        <v>0</v>
      </c>
      <c r="J2940" s="40">
        <f>IF(Txn!$B1476="",0,Txn!$R1476)</f>
        <v>0</v>
      </c>
      <c r="K2940" s="41">
        <f>IF($A2940="","",IFERROR(VALUE(MID($A2940,6,2)),""))</f>
        <v>0</v>
      </c>
      <c r="L2940" s="39">
        <f>IF(Txn!$K1476="","","طرف مقابل — "&amp;Txn!$K1476)</f>
        <v>0</v>
      </c>
      <c r="N2940" s="42">
        <f>IF($D2940="",0,COUNTIF(BankAccts,$D2940))</f>
        <v>0</v>
      </c>
    </row>
    <row r="2941" spans="1:14">
      <c r="A2941" s="38">
        <f>IF(Txn!$B1477="","",Txn!$B1477)</f>
        <v>0</v>
      </c>
      <c r="B2941" s="38">
        <f>IF(Txn!$B1477="","",Txn!$C1477)</f>
        <v>0</v>
      </c>
      <c r="C2941" s="39">
        <f>IF(Txn!$B1477="","","تراکنش بانکی")</f>
        <v>0</v>
      </c>
      <c r="D2941" s="38">
        <f>IF(Txn!$B1477="","",IF(Txn!$X1477="","",Txn!$X1477))</f>
        <v>0</v>
      </c>
      <c r="E2941" s="39">
        <f>IF($D2941="","",IFERROR(VLOOKUP($D2941,AcctTbl,2,0),""))</f>
        <v>0</v>
      </c>
      <c r="F2941" s="39">
        <f>IF($D2941="","",IFERROR(VLOOKUP($D2941,AcctTbl,3,0),""))</f>
        <v>0</v>
      </c>
      <c r="G2941" s="39">
        <f>IF(Txn!$B1477="","",Txn!$D1477)</f>
        <v>0</v>
      </c>
      <c r="H2941" s="38">
        <f>IF(Txn!$B1477="","",Txn!$E1477)</f>
        <v>0</v>
      </c>
      <c r="I2941" s="40">
        <f>IF(Txn!$B1477="",0,Txn!$O1477)</f>
        <v>0</v>
      </c>
      <c r="J2941" s="40">
        <f>IF(Txn!$B1477="",0,Txn!$P1477)</f>
        <v>0</v>
      </c>
      <c r="K2941" s="41">
        <f>IF($A2941="","",IFERROR(VALUE(MID($A2941,6,2)),""))</f>
        <v>0</v>
      </c>
      <c r="L2941" s="39">
        <f>IF(Txn!$K1477="","",Txn!$K1477)</f>
        <v>0</v>
      </c>
      <c r="N2941" s="42">
        <f>IF($D2941="",0,COUNTIF(BankAccts,$D2941))</f>
        <v>0</v>
      </c>
    </row>
    <row r="2942" spans="1:14">
      <c r="A2942" s="38">
        <f>IF(Txn!$B1477="","",Txn!$B1477)</f>
        <v>0</v>
      </c>
      <c r="B2942" s="38">
        <f>IF(Txn!$B1477="","",Txn!$C1477)</f>
        <v>0</v>
      </c>
      <c r="C2942" s="39">
        <f>IF(Txn!$B1477="","","تراکنش بانکی")</f>
        <v>0</v>
      </c>
      <c r="D2942" s="38">
        <f>IF(Txn!$B1477="","",IF(IF(Txn!$U1477="TRF",Txn!$Y1477,Txn!$Z1477)="","",IF(Txn!$U1477="TRF",Txn!$Y1477,Txn!$Z1477)))</f>
        <v>0</v>
      </c>
      <c r="E2942" s="39">
        <f>IF($D2942="","",IFERROR(VLOOKUP($D2942,AcctTbl,2,0),""))</f>
        <v>0</v>
      </c>
      <c r="F2942" s="39">
        <f>IF($D2942="","",IFERROR(VLOOKUP($D2942,AcctTbl,3,0),""))</f>
        <v>0</v>
      </c>
      <c r="G2942" s="39">
        <f>IF(Txn!$B1477="","",Txn!$D1477)</f>
        <v>0</v>
      </c>
      <c r="H2942" s="38">
        <f>IF(Txn!$B1477="","",Txn!$E1477)</f>
        <v>0</v>
      </c>
      <c r="I2942" s="40">
        <f>IF(Txn!$B1477="",0,Txn!$Q1477)</f>
        <v>0</v>
      </c>
      <c r="J2942" s="40">
        <f>IF(Txn!$B1477="",0,Txn!$R1477)</f>
        <v>0</v>
      </c>
      <c r="K2942" s="41">
        <f>IF($A2942="","",IFERROR(VALUE(MID($A2942,6,2)),""))</f>
        <v>0</v>
      </c>
      <c r="L2942" s="39">
        <f>IF(Txn!$K1477="","","طرف مقابل — "&amp;Txn!$K1477)</f>
        <v>0</v>
      </c>
      <c r="N2942" s="42">
        <f>IF($D2942="",0,COUNTIF(BankAccts,$D2942))</f>
        <v>0</v>
      </c>
    </row>
    <row r="2943" spans="1:14">
      <c r="A2943" s="38">
        <f>IF(Txn!$B1478="","",Txn!$B1478)</f>
        <v>0</v>
      </c>
      <c r="B2943" s="38">
        <f>IF(Txn!$B1478="","",Txn!$C1478)</f>
        <v>0</v>
      </c>
      <c r="C2943" s="39">
        <f>IF(Txn!$B1478="","","تراکنش بانکی")</f>
        <v>0</v>
      </c>
      <c r="D2943" s="38">
        <f>IF(Txn!$B1478="","",IF(Txn!$X1478="","",Txn!$X1478))</f>
        <v>0</v>
      </c>
      <c r="E2943" s="39">
        <f>IF($D2943="","",IFERROR(VLOOKUP($D2943,AcctTbl,2,0),""))</f>
        <v>0</v>
      </c>
      <c r="F2943" s="39">
        <f>IF($D2943="","",IFERROR(VLOOKUP($D2943,AcctTbl,3,0),""))</f>
        <v>0</v>
      </c>
      <c r="G2943" s="39">
        <f>IF(Txn!$B1478="","",Txn!$D1478)</f>
        <v>0</v>
      </c>
      <c r="H2943" s="38">
        <f>IF(Txn!$B1478="","",Txn!$E1478)</f>
        <v>0</v>
      </c>
      <c r="I2943" s="40">
        <f>IF(Txn!$B1478="",0,Txn!$O1478)</f>
        <v>0</v>
      </c>
      <c r="J2943" s="40">
        <f>IF(Txn!$B1478="",0,Txn!$P1478)</f>
        <v>0</v>
      </c>
      <c r="K2943" s="41">
        <f>IF($A2943="","",IFERROR(VALUE(MID($A2943,6,2)),""))</f>
        <v>0</v>
      </c>
      <c r="L2943" s="39">
        <f>IF(Txn!$K1478="","",Txn!$K1478)</f>
        <v>0</v>
      </c>
      <c r="N2943" s="42">
        <f>IF($D2943="",0,COUNTIF(BankAccts,$D2943))</f>
        <v>0</v>
      </c>
    </row>
    <row r="2944" spans="1:14">
      <c r="A2944" s="38">
        <f>IF(Txn!$B1478="","",Txn!$B1478)</f>
        <v>0</v>
      </c>
      <c r="B2944" s="38">
        <f>IF(Txn!$B1478="","",Txn!$C1478)</f>
        <v>0</v>
      </c>
      <c r="C2944" s="39">
        <f>IF(Txn!$B1478="","","تراکنش بانکی")</f>
        <v>0</v>
      </c>
      <c r="D2944" s="38">
        <f>IF(Txn!$B1478="","",IF(IF(Txn!$U1478="TRF",Txn!$Y1478,Txn!$Z1478)="","",IF(Txn!$U1478="TRF",Txn!$Y1478,Txn!$Z1478)))</f>
        <v>0</v>
      </c>
      <c r="E2944" s="39">
        <f>IF($D2944="","",IFERROR(VLOOKUP($D2944,AcctTbl,2,0),""))</f>
        <v>0</v>
      </c>
      <c r="F2944" s="39">
        <f>IF($D2944="","",IFERROR(VLOOKUP($D2944,AcctTbl,3,0),""))</f>
        <v>0</v>
      </c>
      <c r="G2944" s="39">
        <f>IF(Txn!$B1478="","",Txn!$D1478)</f>
        <v>0</v>
      </c>
      <c r="H2944" s="38">
        <f>IF(Txn!$B1478="","",Txn!$E1478)</f>
        <v>0</v>
      </c>
      <c r="I2944" s="40">
        <f>IF(Txn!$B1478="",0,Txn!$Q1478)</f>
        <v>0</v>
      </c>
      <c r="J2944" s="40">
        <f>IF(Txn!$B1478="",0,Txn!$R1478)</f>
        <v>0</v>
      </c>
      <c r="K2944" s="41">
        <f>IF($A2944="","",IFERROR(VALUE(MID($A2944,6,2)),""))</f>
        <v>0</v>
      </c>
      <c r="L2944" s="39">
        <f>IF(Txn!$K1478="","","طرف مقابل — "&amp;Txn!$K1478)</f>
        <v>0</v>
      </c>
      <c r="N2944" s="42">
        <f>IF($D2944="",0,COUNTIF(BankAccts,$D2944))</f>
        <v>0</v>
      </c>
    </row>
    <row r="2945" spans="1:14">
      <c r="A2945" s="38">
        <f>IF(Txn!$B1479="","",Txn!$B1479)</f>
        <v>0</v>
      </c>
      <c r="B2945" s="38">
        <f>IF(Txn!$B1479="","",Txn!$C1479)</f>
        <v>0</v>
      </c>
      <c r="C2945" s="39">
        <f>IF(Txn!$B1479="","","تراکنش بانکی")</f>
        <v>0</v>
      </c>
      <c r="D2945" s="38">
        <f>IF(Txn!$B1479="","",IF(Txn!$X1479="","",Txn!$X1479))</f>
        <v>0</v>
      </c>
      <c r="E2945" s="39">
        <f>IF($D2945="","",IFERROR(VLOOKUP($D2945,AcctTbl,2,0),""))</f>
        <v>0</v>
      </c>
      <c r="F2945" s="39">
        <f>IF($D2945="","",IFERROR(VLOOKUP($D2945,AcctTbl,3,0),""))</f>
        <v>0</v>
      </c>
      <c r="G2945" s="39">
        <f>IF(Txn!$B1479="","",Txn!$D1479)</f>
        <v>0</v>
      </c>
      <c r="H2945" s="38">
        <f>IF(Txn!$B1479="","",Txn!$E1479)</f>
        <v>0</v>
      </c>
      <c r="I2945" s="40">
        <f>IF(Txn!$B1479="",0,Txn!$O1479)</f>
        <v>0</v>
      </c>
      <c r="J2945" s="40">
        <f>IF(Txn!$B1479="",0,Txn!$P1479)</f>
        <v>0</v>
      </c>
      <c r="K2945" s="41">
        <f>IF($A2945="","",IFERROR(VALUE(MID($A2945,6,2)),""))</f>
        <v>0</v>
      </c>
      <c r="L2945" s="39">
        <f>IF(Txn!$K1479="","",Txn!$K1479)</f>
        <v>0</v>
      </c>
      <c r="N2945" s="42">
        <f>IF($D2945="",0,COUNTIF(BankAccts,$D2945))</f>
        <v>0</v>
      </c>
    </row>
    <row r="2946" spans="1:14">
      <c r="A2946" s="38">
        <f>IF(Txn!$B1479="","",Txn!$B1479)</f>
        <v>0</v>
      </c>
      <c r="B2946" s="38">
        <f>IF(Txn!$B1479="","",Txn!$C1479)</f>
        <v>0</v>
      </c>
      <c r="C2946" s="39">
        <f>IF(Txn!$B1479="","","تراکنش بانکی")</f>
        <v>0</v>
      </c>
      <c r="D2946" s="38">
        <f>IF(Txn!$B1479="","",IF(IF(Txn!$U1479="TRF",Txn!$Y1479,Txn!$Z1479)="","",IF(Txn!$U1479="TRF",Txn!$Y1479,Txn!$Z1479)))</f>
        <v>0</v>
      </c>
      <c r="E2946" s="39">
        <f>IF($D2946="","",IFERROR(VLOOKUP($D2946,AcctTbl,2,0),""))</f>
        <v>0</v>
      </c>
      <c r="F2946" s="39">
        <f>IF($D2946="","",IFERROR(VLOOKUP($D2946,AcctTbl,3,0),""))</f>
        <v>0</v>
      </c>
      <c r="G2946" s="39">
        <f>IF(Txn!$B1479="","",Txn!$D1479)</f>
        <v>0</v>
      </c>
      <c r="H2946" s="38">
        <f>IF(Txn!$B1479="","",Txn!$E1479)</f>
        <v>0</v>
      </c>
      <c r="I2946" s="40">
        <f>IF(Txn!$B1479="",0,Txn!$Q1479)</f>
        <v>0</v>
      </c>
      <c r="J2946" s="40">
        <f>IF(Txn!$B1479="",0,Txn!$R1479)</f>
        <v>0</v>
      </c>
      <c r="K2946" s="41">
        <f>IF($A2946="","",IFERROR(VALUE(MID($A2946,6,2)),""))</f>
        <v>0</v>
      </c>
      <c r="L2946" s="39">
        <f>IF(Txn!$K1479="","","طرف مقابل — "&amp;Txn!$K1479)</f>
        <v>0</v>
      </c>
      <c r="N2946" s="42">
        <f>IF($D2946="",0,COUNTIF(BankAccts,$D2946))</f>
        <v>0</v>
      </c>
    </row>
    <row r="2947" spans="1:14">
      <c r="A2947" s="38">
        <f>IF(Txn!$B1480="","",Txn!$B1480)</f>
        <v>0</v>
      </c>
      <c r="B2947" s="38">
        <f>IF(Txn!$B1480="","",Txn!$C1480)</f>
        <v>0</v>
      </c>
      <c r="C2947" s="39">
        <f>IF(Txn!$B1480="","","تراکنش بانکی")</f>
        <v>0</v>
      </c>
      <c r="D2947" s="38">
        <f>IF(Txn!$B1480="","",IF(Txn!$X1480="","",Txn!$X1480))</f>
        <v>0</v>
      </c>
      <c r="E2947" s="39">
        <f>IF($D2947="","",IFERROR(VLOOKUP($D2947,AcctTbl,2,0),""))</f>
        <v>0</v>
      </c>
      <c r="F2947" s="39">
        <f>IF($D2947="","",IFERROR(VLOOKUP($D2947,AcctTbl,3,0),""))</f>
        <v>0</v>
      </c>
      <c r="G2947" s="39">
        <f>IF(Txn!$B1480="","",Txn!$D1480)</f>
        <v>0</v>
      </c>
      <c r="H2947" s="38">
        <f>IF(Txn!$B1480="","",Txn!$E1480)</f>
        <v>0</v>
      </c>
      <c r="I2947" s="40">
        <f>IF(Txn!$B1480="",0,Txn!$O1480)</f>
        <v>0</v>
      </c>
      <c r="J2947" s="40">
        <f>IF(Txn!$B1480="",0,Txn!$P1480)</f>
        <v>0</v>
      </c>
      <c r="K2947" s="41">
        <f>IF($A2947="","",IFERROR(VALUE(MID($A2947,6,2)),""))</f>
        <v>0</v>
      </c>
      <c r="L2947" s="39">
        <f>IF(Txn!$K1480="","",Txn!$K1480)</f>
        <v>0</v>
      </c>
      <c r="N2947" s="42">
        <f>IF($D2947="",0,COUNTIF(BankAccts,$D2947))</f>
        <v>0</v>
      </c>
    </row>
    <row r="2948" spans="1:14">
      <c r="A2948" s="38">
        <f>IF(Txn!$B1480="","",Txn!$B1480)</f>
        <v>0</v>
      </c>
      <c r="B2948" s="38">
        <f>IF(Txn!$B1480="","",Txn!$C1480)</f>
        <v>0</v>
      </c>
      <c r="C2948" s="39">
        <f>IF(Txn!$B1480="","","تراکنش بانکی")</f>
        <v>0</v>
      </c>
      <c r="D2948" s="38">
        <f>IF(Txn!$B1480="","",IF(IF(Txn!$U1480="TRF",Txn!$Y1480,Txn!$Z1480)="","",IF(Txn!$U1480="TRF",Txn!$Y1480,Txn!$Z1480)))</f>
        <v>0</v>
      </c>
      <c r="E2948" s="39">
        <f>IF($D2948="","",IFERROR(VLOOKUP($D2948,AcctTbl,2,0),""))</f>
        <v>0</v>
      </c>
      <c r="F2948" s="39">
        <f>IF($D2948="","",IFERROR(VLOOKUP($D2948,AcctTbl,3,0),""))</f>
        <v>0</v>
      </c>
      <c r="G2948" s="39">
        <f>IF(Txn!$B1480="","",Txn!$D1480)</f>
        <v>0</v>
      </c>
      <c r="H2948" s="38">
        <f>IF(Txn!$B1480="","",Txn!$E1480)</f>
        <v>0</v>
      </c>
      <c r="I2948" s="40">
        <f>IF(Txn!$B1480="",0,Txn!$Q1480)</f>
        <v>0</v>
      </c>
      <c r="J2948" s="40">
        <f>IF(Txn!$B1480="",0,Txn!$R1480)</f>
        <v>0</v>
      </c>
      <c r="K2948" s="41">
        <f>IF($A2948="","",IFERROR(VALUE(MID($A2948,6,2)),""))</f>
        <v>0</v>
      </c>
      <c r="L2948" s="39">
        <f>IF(Txn!$K1480="","","طرف مقابل — "&amp;Txn!$K1480)</f>
        <v>0</v>
      </c>
      <c r="N2948" s="42">
        <f>IF($D2948="",0,COUNTIF(BankAccts,$D2948))</f>
        <v>0</v>
      </c>
    </row>
    <row r="2949" spans="1:14">
      <c r="A2949" s="38">
        <f>IF(Txn!$B1481="","",Txn!$B1481)</f>
        <v>0</v>
      </c>
      <c r="B2949" s="38">
        <f>IF(Txn!$B1481="","",Txn!$C1481)</f>
        <v>0</v>
      </c>
      <c r="C2949" s="39">
        <f>IF(Txn!$B1481="","","تراکنش بانکی")</f>
        <v>0</v>
      </c>
      <c r="D2949" s="38">
        <f>IF(Txn!$B1481="","",IF(Txn!$X1481="","",Txn!$X1481))</f>
        <v>0</v>
      </c>
      <c r="E2949" s="39">
        <f>IF($D2949="","",IFERROR(VLOOKUP($D2949,AcctTbl,2,0),""))</f>
        <v>0</v>
      </c>
      <c r="F2949" s="39">
        <f>IF($D2949="","",IFERROR(VLOOKUP($D2949,AcctTbl,3,0),""))</f>
        <v>0</v>
      </c>
      <c r="G2949" s="39">
        <f>IF(Txn!$B1481="","",Txn!$D1481)</f>
        <v>0</v>
      </c>
      <c r="H2949" s="38">
        <f>IF(Txn!$B1481="","",Txn!$E1481)</f>
        <v>0</v>
      </c>
      <c r="I2949" s="40">
        <f>IF(Txn!$B1481="",0,Txn!$O1481)</f>
        <v>0</v>
      </c>
      <c r="J2949" s="40">
        <f>IF(Txn!$B1481="",0,Txn!$P1481)</f>
        <v>0</v>
      </c>
      <c r="K2949" s="41">
        <f>IF($A2949="","",IFERROR(VALUE(MID($A2949,6,2)),""))</f>
        <v>0</v>
      </c>
      <c r="L2949" s="39">
        <f>IF(Txn!$K1481="","",Txn!$K1481)</f>
        <v>0</v>
      </c>
      <c r="N2949" s="42">
        <f>IF($D2949="",0,COUNTIF(BankAccts,$D2949))</f>
        <v>0</v>
      </c>
    </row>
    <row r="2950" spans="1:14">
      <c r="A2950" s="38">
        <f>IF(Txn!$B1481="","",Txn!$B1481)</f>
        <v>0</v>
      </c>
      <c r="B2950" s="38">
        <f>IF(Txn!$B1481="","",Txn!$C1481)</f>
        <v>0</v>
      </c>
      <c r="C2950" s="39">
        <f>IF(Txn!$B1481="","","تراکنش بانکی")</f>
        <v>0</v>
      </c>
      <c r="D2950" s="38">
        <f>IF(Txn!$B1481="","",IF(IF(Txn!$U1481="TRF",Txn!$Y1481,Txn!$Z1481)="","",IF(Txn!$U1481="TRF",Txn!$Y1481,Txn!$Z1481)))</f>
        <v>0</v>
      </c>
      <c r="E2950" s="39">
        <f>IF($D2950="","",IFERROR(VLOOKUP($D2950,AcctTbl,2,0),""))</f>
        <v>0</v>
      </c>
      <c r="F2950" s="39">
        <f>IF($D2950="","",IFERROR(VLOOKUP($D2950,AcctTbl,3,0),""))</f>
        <v>0</v>
      </c>
      <c r="G2950" s="39">
        <f>IF(Txn!$B1481="","",Txn!$D1481)</f>
        <v>0</v>
      </c>
      <c r="H2950" s="38">
        <f>IF(Txn!$B1481="","",Txn!$E1481)</f>
        <v>0</v>
      </c>
      <c r="I2950" s="40">
        <f>IF(Txn!$B1481="",0,Txn!$Q1481)</f>
        <v>0</v>
      </c>
      <c r="J2950" s="40">
        <f>IF(Txn!$B1481="",0,Txn!$R1481)</f>
        <v>0</v>
      </c>
      <c r="K2950" s="41">
        <f>IF($A2950="","",IFERROR(VALUE(MID($A2950,6,2)),""))</f>
        <v>0</v>
      </c>
      <c r="L2950" s="39">
        <f>IF(Txn!$K1481="","","طرف مقابل — "&amp;Txn!$K1481)</f>
        <v>0</v>
      </c>
      <c r="N2950" s="42">
        <f>IF($D2950="",0,COUNTIF(BankAccts,$D2950))</f>
        <v>0</v>
      </c>
    </row>
    <row r="2951" spans="1:14">
      <c r="A2951" s="38">
        <f>IF(Txn!$B1482="","",Txn!$B1482)</f>
        <v>0</v>
      </c>
      <c r="B2951" s="38">
        <f>IF(Txn!$B1482="","",Txn!$C1482)</f>
        <v>0</v>
      </c>
      <c r="C2951" s="39">
        <f>IF(Txn!$B1482="","","تراکنش بانکی")</f>
        <v>0</v>
      </c>
      <c r="D2951" s="38">
        <f>IF(Txn!$B1482="","",IF(Txn!$X1482="","",Txn!$X1482))</f>
        <v>0</v>
      </c>
      <c r="E2951" s="39">
        <f>IF($D2951="","",IFERROR(VLOOKUP($D2951,AcctTbl,2,0),""))</f>
        <v>0</v>
      </c>
      <c r="F2951" s="39">
        <f>IF($D2951="","",IFERROR(VLOOKUP($D2951,AcctTbl,3,0),""))</f>
        <v>0</v>
      </c>
      <c r="G2951" s="39">
        <f>IF(Txn!$B1482="","",Txn!$D1482)</f>
        <v>0</v>
      </c>
      <c r="H2951" s="38">
        <f>IF(Txn!$B1482="","",Txn!$E1482)</f>
        <v>0</v>
      </c>
      <c r="I2951" s="40">
        <f>IF(Txn!$B1482="",0,Txn!$O1482)</f>
        <v>0</v>
      </c>
      <c r="J2951" s="40">
        <f>IF(Txn!$B1482="",0,Txn!$P1482)</f>
        <v>0</v>
      </c>
      <c r="K2951" s="41">
        <f>IF($A2951="","",IFERROR(VALUE(MID($A2951,6,2)),""))</f>
        <v>0</v>
      </c>
      <c r="L2951" s="39">
        <f>IF(Txn!$K1482="","",Txn!$K1482)</f>
        <v>0</v>
      </c>
      <c r="N2951" s="42">
        <f>IF($D2951="",0,COUNTIF(BankAccts,$D2951))</f>
        <v>0</v>
      </c>
    </row>
    <row r="2952" spans="1:14">
      <c r="A2952" s="38">
        <f>IF(Txn!$B1482="","",Txn!$B1482)</f>
        <v>0</v>
      </c>
      <c r="B2952" s="38">
        <f>IF(Txn!$B1482="","",Txn!$C1482)</f>
        <v>0</v>
      </c>
      <c r="C2952" s="39">
        <f>IF(Txn!$B1482="","","تراکنش بانکی")</f>
        <v>0</v>
      </c>
      <c r="D2952" s="38">
        <f>IF(Txn!$B1482="","",IF(IF(Txn!$U1482="TRF",Txn!$Y1482,Txn!$Z1482)="","",IF(Txn!$U1482="TRF",Txn!$Y1482,Txn!$Z1482)))</f>
        <v>0</v>
      </c>
      <c r="E2952" s="39">
        <f>IF($D2952="","",IFERROR(VLOOKUP($D2952,AcctTbl,2,0),""))</f>
        <v>0</v>
      </c>
      <c r="F2952" s="39">
        <f>IF($D2952="","",IFERROR(VLOOKUP($D2952,AcctTbl,3,0),""))</f>
        <v>0</v>
      </c>
      <c r="G2952" s="39">
        <f>IF(Txn!$B1482="","",Txn!$D1482)</f>
        <v>0</v>
      </c>
      <c r="H2952" s="38">
        <f>IF(Txn!$B1482="","",Txn!$E1482)</f>
        <v>0</v>
      </c>
      <c r="I2952" s="40">
        <f>IF(Txn!$B1482="",0,Txn!$Q1482)</f>
        <v>0</v>
      </c>
      <c r="J2952" s="40">
        <f>IF(Txn!$B1482="",0,Txn!$R1482)</f>
        <v>0</v>
      </c>
      <c r="K2952" s="41">
        <f>IF($A2952="","",IFERROR(VALUE(MID($A2952,6,2)),""))</f>
        <v>0</v>
      </c>
      <c r="L2952" s="39">
        <f>IF(Txn!$K1482="","","طرف مقابل — "&amp;Txn!$K1482)</f>
        <v>0</v>
      </c>
      <c r="N2952" s="42">
        <f>IF($D2952="",0,COUNTIF(BankAccts,$D2952))</f>
        <v>0</v>
      </c>
    </row>
    <row r="2953" spans="1:14">
      <c r="A2953" s="38">
        <f>IF(Txn!$B1483="","",Txn!$B1483)</f>
        <v>0</v>
      </c>
      <c r="B2953" s="38">
        <f>IF(Txn!$B1483="","",Txn!$C1483)</f>
        <v>0</v>
      </c>
      <c r="C2953" s="39">
        <f>IF(Txn!$B1483="","","تراکنش بانکی")</f>
        <v>0</v>
      </c>
      <c r="D2953" s="38">
        <f>IF(Txn!$B1483="","",IF(Txn!$X1483="","",Txn!$X1483))</f>
        <v>0</v>
      </c>
      <c r="E2953" s="39">
        <f>IF($D2953="","",IFERROR(VLOOKUP($D2953,AcctTbl,2,0),""))</f>
        <v>0</v>
      </c>
      <c r="F2953" s="39">
        <f>IF($D2953="","",IFERROR(VLOOKUP($D2953,AcctTbl,3,0),""))</f>
        <v>0</v>
      </c>
      <c r="G2953" s="39">
        <f>IF(Txn!$B1483="","",Txn!$D1483)</f>
        <v>0</v>
      </c>
      <c r="H2953" s="38">
        <f>IF(Txn!$B1483="","",Txn!$E1483)</f>
        <v>0</v>
      </c>
      <c r="I2953" s="40">
        <f>IF(Txn!$B1483="",0,Txn!$O1483)</f>
        <v>0</v>
      </c>
      <c r="J2953" s="40">
        <f>IF(Txn!$B1483="",0,Txn!$P1483)</f>
        <v>0</v>
      </c>
      <c r="K2953" s="41">
        <f>IF($A2953="","",IFERROR(VALUE(MID($A2953,6,2)),""))</f>
        <v>0</v>
      </c>
      <c r="L2953" s="39">
        <f>IF(Txn!$K1483="","",Txn!$K1483)</f>
        <v>0</v>
      </c>
      <c r="N2953" s="42">
        <f>IF($D2953="",0,COUNTIF(BankAccts,$D2953))</f>
        <v>0</v>
      </c>
    </row>
    <row r="2954" spans="1:14">
      <c r="A2954" s="38">
        <f>IF(Txn!$B1483="","",Txn!$B1483)</f>
        <v>0</v>
      </c>
      <c r="B2954" s="38">
        <f>IF(Txn!$B1483="","",Txn!$C1483)</f>
        <v>0</v>
      </c>
      <c r="C2954" s="39">
        <f>IF(Txn!$B1483="","","تراکنش بانکی")</f>
        <v>0</v>
      </c>
      <c r="D2954" s="38">
        <f>IF(Txn!$B1483="","",IF(IF(Txn!$U1483="TRF",Txn!$Y1483,Txn!$Z1483)="","",IF(Txn!$U1483="TRF",Txn!$Y1483,Txn!$Z1483)))</f>
        <v>0</v>
      </c>
      <c r="E2954" s="39">
        <f>IF($D2954="","",IFERROR(VLOOKUP($D2954,AcctTbl,2,0),""))</f>
        <v>0</v>
      </c>
      <c r="F2954" s="39">
        <f>IF($D2954="","",IFERROR(VLOOKUP($D2954,AcctTbl,3,0),""))</f>
        <v>0</v>
      </c>
      <c r="G2954" s="39">
        <f>IF(Txn!$B1483="","",Txn!$D1483)</f>
        <v>0</v>
      </c>
      <c r="H2954" s="38">
        <f>IF(Txn!$B1483="","",Txn!$E1483)</f>
        <v>0</v>
      </c>
      <c r="I2954" s="40">
        <f>IF(Txn!$B1483="",0,Txn!$Q1483)</f>
        <v>0</v>
      </c>
      <c r="J2954" s="40">
        <f>IF(Txn!$B1483="",0,Txn!$R1483)</f>
        <v>0</v>
      </c>
      <c r="K2954" s="41">
        <f>IF($A2954="","",IFERROR(VALUE(MID($A2954,6,2)),""))</f>
        <v>0</v>
      </c>
      <c r="L2954" s="39">
        <f>IF(Txn!$K1483="","","طرف مقابل — "&amp;Txn!$K1483)</f>
        <v>0</v>
      </c>
      <c r="N2954" s="42">
        <f>IF($D2954="",0,COUNTIF(BankAccts,$D2954))</f>
        <v>0</v>
      </c>
    </row>
    <row r="2955" spans="1:14">
      <c r="A2955" s="38">
        <f>IF(Txn!$B1484="","",Txn!$B1484)</f>
        <v>0</v>
      </c>
      <c r="B2955" s="38">
        <f>IF(Txn!$B1484="","",Txn!$C1484)</f>
        <v>0</v>
      </c>
      <c r="C2955" s="39">
        <f>IF(Txn!$B1484="","","تراکنش بانکی")</f>
        <v>0</v>
      </c>
      <c r="D2955" s="38">
        <f>IF(Txn!$B1484="","",IF(Txn!$X1484="","",Txn!$X1484))</f>
        <v>0</v>
      </c>
      <c r="E2955" s="39">
        <f>IF($D2955="","",IFERROR(VLOOKUP($D2955,AcctTbl,2,0),""))</f>
        <v>0</v>
      </c>
      <c r="F2955" s="39">
        <f>IF($D2955="","",IFERROR(VLOOKUP($D2955,AcctTbl,3,0),""))</f>
        <v>0</v>
      </c>
      <c r="G2955" s="39">
        <f>IF(Txn!$B1484="","",Txn!$D1484)</f>
        <v>0</v>
      </c>
      <c r="H2955" s="38">
        <f>IF(Txn!$B1484="","",Txn!$E1484)</f>
        <v>0</v>
      </c>
      <c r="I2955" s="40">
        <f>IF(Txn!$B1484="",0,Txn!$O1484)</f>
        <v>0</v>
      </c>
      <c r="J2955" s="40">
        <f>IF(Txn!$B1484="",0,Txn!$P1484)</f>
        <v>0</v>
      </c>
      <c r="K2955" s="41">
        <f>IF($A2955="","",IFERROR(VALUE(MID($A2955,6,2)),""))</f>
        <v>0</v>
      </c>
      <c r="L2955" s="39">
        <f>IF(Txn!$K1484="","",Txn!$K1484)</f>
        <v>0</v>
      </c>
      <c r="N2955" s="42">
        <f>IF($D2955="",0,COUNTIF(BankAccts,$D2955))</f>
        <v>0</v>
      </c>
    </row>
    <row r="2956" spans="1:14">
      <c r="A2956" s="38">
        <f>IF(Txn!$B1484="","",Txn!$B1484)</f>
        <v>0</v>
      </c>
      <c r="B2956" s="38">
        <f>IF(Txn!$B1484="","",Txn!$C1484)</f>
        <v>0</v>
      </c>
      <c r="C2956" s="39">
        <f>IF(Txn!$B1484="","","تراکنش بانکی")</f>
        <v>0</v>
      </c>
      <c r="D2956" s="38">
        <f>IF(Txn!$B1484="","",IF(IF(Txn!$U1484="TRF",Txn!$Y1484,Txn!$Z1484)="","",IF(Txn!$U1484="TRF",Txn!$Y1484,Txn!$Z1484)))</f>
        <v>0</v>
      </c>
      <c r="E2956" s="39">
        <f>IF($D2956="","",IFERROR(VLOOKUP($D2956,AcctTbl,2,0),""))</f>
        <v>0</v>
      </c>
      <c r="F2956" s="39">
        <f>IF($D2956="","",IFERROR(VLOOKUP($D2956,AcctTbl,3,0),""))</f>
        <v>0</v>
      </c>
      <c r="G2956" s="39">
        <f>IF(Txn!$B1484="","",Txn!$D1484)</f>
        <v>0</v>
      </c>
      <c r="H2956" s="38">
        <f>IF(Txn!$B1484="","",Txn!$E1484)</f>
        <v>0</v>
      </c>
      <c r="I2956" s="40">
        <f>IF(Txn!$B1484="",0,Txn!$Q1484)</f>
        <v>0</v>
      </c>
      <c r="J2956" s="40">
        <f>IF(Txn!$B1484="",0,Txn!$R1484)</f>
        <v>0</v>
      </c>
      <c r="K2956" s="41">
        <f>IF($A2956="","",IFERROR(VALUE(MID($A2956,6,2)),""))</f>
        <v>0</v>
      </c>
      <c r="L2956" s="39">
        <f>IF(Txn!$K1484="","","طرف مقابل — "&amp;Txn!$K1484)</f>
        <v>0</v>
      </c>
      <c r="N2956" s="42">
        <f>IF($D2956="",0,COUNTIF(BankAccts,$D2956))</f>
        <v>0</v>
      </c>
    </row>
    <row r="2957" spans="1:14">
      <c r="A2957" s="38">
        <f>IF(Txn!$B1485="","",Txn!$B1485)</f>
        <v>0</v>
      </c>
      <c r="B2957" s="38">
        <f>IF(Txn!$B1485="","",Txn!$C1485)</f>
        <v>0</v>
      </c>
      <c r="C2957" s="39">
        <f>IF(Txn!$B1485="","","تراکنش بانکی")</f>
        <v>0</v>
      </c>
      <c r="D2957" s="38">
        <f>IF(Txn!$B1485="","",IF(Txn!$X1485="","",Txn!$X1485))</f>
        <v>0</v>
      </c>
      <c r="E2957" s="39">
        <f>IF($D2957="","",IFERROR(VLOOKUP($D2957,AcctTbl,2,0),""))</f>
        <v>0</v>
      </c>
      <c r="F2957" s="39">
        <f>IF($D2957="","",IFERROR(VLOOKUP($D2957,AcctTbl,3,0),""))</f>
        <v>0</v>
      </c>
      <c r="G2957" s="39">
        <f>IF(Txn!$B1485="","",Txn!$D1485)</f>
        <v>0</v>
      </c>
      <c r="H2957" s="38">
        <f>IF(Txn!$B1485="","",Txn!$E1485)</f>
        <v>0</v>
      </c>
      <c r="I2957" s="40">
        <f>IF(Txn!$B1485="",0,Txn!$O1485)</f>
        <v>0</v>
      </c>
      <c r="J2957" s="40">
        <f>IF(Txn!$B1485="",0,Txn!$P1485)</f>
        <v>0</v>
      </c>
      <c r="K2957" s="41">
        <f>IF($A2957="","",IFERROR(VALUE(MID($A2957,6,2)),""))</f>
        <v>0</v>
      </c>
      <c r="L2957" s="39">
        <f>IF(Txn!$K1485="","",Txn!$K1485)</f>
        <v>0</v>
      </c>
      <c r="N2957" s="42">
        <f>IF($D2957="",0,COUNTIF(BankAccts,$D2957))</f>
        <v>0</v>
      </c>
    </row>
    <row r="2958" spans="1:14">
      <c r="A2958" s="38">
        <f>IF(Txn!$B1485="","",Txn!$B1485)</f>
        <v>0</v>
      </c>
      <c r="B2958" s="38">
        <f>IF(Txn!$B1485="","",Txn!$C1485)</f>
        <v>0</v>
      </c>
      <c r="C2958" s="39">
        <f>IF(Txn!$B1485="","","تراکنش بانکی")</f>
        <v>0</v>
      </c>
      <c r="D2958" s="38">
        <f>IF(Txn!$B1485="","",IF(IF(Txn!$U1485="TRF",Txn!$Y1485,Txn!$Z1485)="","",IF(Txn!$U1485="TRF",Txn!$Y1485,Txn!$Z1485)))</f>
        <v>0</v>
      </c>
      <c r="E2958" s="39">
        <f>IF($D2958="","",IFERROR(VLOOKUP($D2958,AcctTbl,2,0),""))</f>
        <v>0</v>
      </c>
      <c r="F2958" s="39">
        <f>IF($D2958="","",IFERROR(VLOOKUP($D2958,AcctTbl,3,0),""))</f>
        <v>0</v>
      </c>
      <c r="G2958" s="39">
        <f>IF(Txn!$B1485="","",Txn!$D1485)</f>
        <v>0</v>
      </c>
      <c r="H2958" s="38">
        <f>IF(Txn!$B1485="","",Txn!$E1485)</f>
        <v>0</v>
      </c>
      <c r="I2958" s="40">
        <f>IF(Txn!$B1485="",0,Txn!$Q1485)</f>
        <v>0</v>
      </c>
      <c r="J2958" s="40">
        <f>IF(Txn!$B1485="",0,Txn!$R1485)</f>
        <v>0</v>
      </c>
      <c r="K2958" s="41">
        <f>IF($A2958="","",IFERROR(VALUE(MID($A2958,6,2)),""))</f>
        <v>0</v>
      </c>
      <c r="L2958" s="39">
        <f>IF(Txn!$K1485="","","طرف مقابل — "&amp;Txn!$K1485)</f>
        <v>0</v>
      </c>
      <c r="N2958" s="42">
        <f>IF($D2958="",0,COUNTIF(BankAccts,$D2958))</f>
        <v>0</v>
      </c>
    </row>
    <row r="2959" spans="1:14">
      <c r="A2959" s="38">
        <f>IF(Txn!$B1486="","",Txn!$B1486)</f>
        <v>0</v>
      </c>
      <c r="B2959" s="38">
        <f>IF(Txn!$B1486="","",Txn!$C1486)</f>
        <v>0</v>
      </c>
      <c r="C2959" s="39">
        <f>IF(Txn!$B1486="","","تراکنش بانکی")</f>
        <v>0</v>
      </c>
      <c r="D2959" s="38">
        <f>IF(Txn!$B1486="","",IF(Txn!$X1486="","",Txn!$X1486))</f>
        <v>0</v>
      </c>
      <c r="E2959" s="39">
        <f>IF($D2959="","",IFERROR(VLOOKUP($D2959,AcctTbl,2,0),""))</f>
        <v>0</v>
      </c>
      <c r="F2959" s="39">
        <f>IF($D2959="","",IFERROR(VLOOKUP($D2959,AcctTbl,3,0),""))</f>
        <v>0</v>
      </c>
      <c r="G2959" s="39">
        <f>IF(Txn!$B1486="","",Txn!$D1486)</f>
        <v>0</v>
      </c>
      <c r="H2959" s="38">
        <f>IF(Txn!$B1486="","",Txn!$E1486)</f>
        <v>0</v>
      </c>
      <c r="I2959" s="40">
        <f>IF(Txn!$B1486="",0,Txn!$O1486)</f>
        <v>0</v>
      </c>
      <c r="J2959" s="40">
        <f>IF(Txn!$B1486="",0,Txn!$P1486)</f>
        <v>0</v>
      </c>
      <c r="K2959" s="41">
        <f>IF($A2959="","",IFERROR(VALUE(MID($A2959,6,2)),""))</f>
        <v>0</v>
      </c>
      <c r="L2959" s="39">
        <f>IF(Txn!$K1486="","",Txn!$K1486)</f>
        <v>0</v>
      </c>
      <c r="N2959" s="42">
        <f>IF($D2959="",0,COUNTIF(BankAccts,$D2959))</f>
        <v>0</v>
      </c>
    </row>
    <row r="2960" spans="1:14">
      <c r="A2960" s="38">
        <f>IF(Txn!$B1486="","",Txn!$B1486)</f>
        <v>0</v>
      </c>
      <c r="B2960" s="38">
        <f>IF(Txn!$B1486="","",Txn!$C1486)</f>
        <v>0</v>
      </c>
      <c r="C2960" s="39">
        <f>IF(Txn!$B1486="","","تراکنش بانکی")</f>
        <v>0</v>
      </c>
      <c r="D2960" s="38">
        <f>IF(Txn!$B1486="","",IF(IF(Txn!$U1486="TRF",Txn!$Y1486,Txn!$Z1486)="","",IF(Txn!$U1486="TRF",Txn!$Y1486,Txn!$Z1486)))</f>
        <v>0</v>
      </c>
      <c r="E2960" s="39">
        <f>IF($D2960="","",IFERROR(VLOOKUP($D2960,AcctTbl,2,0),""))</f>
        <v>0</v>
      </c>
      <c r="F2960" s="39">
        <f>IF($D2960="","",IFERROR(VLOOKUP($D2960,AcctTbl,3,0),""))</f>
        <v>0</v>
      </c>
      <c r="G2960" s="39">
        <f>IF(Txn!$B1486="","",Txn!$D1486)</f>
        <v>0</v>
      </c>
      <c r="H2960" s="38">
        <f>IF(Txn!$B1486="","",Txn!$E1486)</f>
        <v>0</v>
      </c>
      <c r="I2960" s="40">
        <f>IF(Txn!$B1486="",0,Txn!$Q1486)</f>
        <v>0</v>
      </c>
      <c r="J2960" s="40">
        <f>IF(Txn!$B1486="",0,Txn!$R1486)</f>
        <v>0</v>
      </c>
      <c r="K2960" s="41">
        <f>IF($A2960="","",IFERROR(VALUE(MID($A2960,6,2)),""))</f>
        <v>0</v>
      </c>
      <c r="L2960" s="39">
        <f>IF(Txn!$K1486="","","طرف مقابل — "&amp;Txn!$K1486)</f>
        <v>0</v>
      </c>
      <c r="N2960" s="42">
        <f>IF($D2960="",0,COUNTIF(BankAccts,$D2960))</f>
        <v>0</v>
      </c>
    </row>
    <row r="2961" spans="1:14">
      <c r="A2961" s="38">
        <f>IF(Txn!$B1487="","",Txn!$B1487)</f>
        <v>0</v>
      </c>
      <c r="B2961" s="38">
        <f>IF(Txn!$B1487="","",Txn!$C1487)</f>
        <v>0</v>
      </c>
      <c r="C2961" s="39">
        <f>IF(Txn!$B1487="","","تراکنش بانکی")</f>
        <v>0</v>
      </c>
      <c r="D2961" s="38">
        <f>IF(Txn!$B1487="","",IF(Txn!$X1487="","",Txn!$X1487))</f>
        <v>0</v>
      </c>
      <c r="E2961" s="39">
        <f>IF($D2961="","",IFERROR(VLOOKUP($D2961,AcctTbl,2,0),""))</f>
        <v>0</v>
      </c>
      <c r="F2961" s="39">
        <f>IF($D2961="","",IFERROR(VLOOKUP($D2961,AcctTbl,3,0),""))</f>
        <v>0</v>
      </c>
      <c r="G2961" s="39">
        <f>IF(Txn!$B1487="","",Txn!$D1487)</f>
        <v>0</v>
      </c>
      <c r="H2961" s="38">
        <f>IF(Txn!$B1487="","",Txn!$E1487)</f>
        <v>0</v>
      </c>
      <c r="I2961" s="40">
        <f>IF(Txn!$B1487="",0,Txn!$O1487)</f>
        <v>0</v>
      </c>
      <c r="J2961" s="40">
        <f>IF(Txn!$B1487="",0,Txn!$P1487)</f>
        <v>0</v>
      </c>
      <c r="K2961" s="41">
        <f>IF($A2961="","",IFERROR(VALUE(MID($A2961,6,2)),""))</f>
        <v>0</v>
      </c>
      <c r="L2961" s="39">
        <f>IF(Txn!$K1487="","",Txn!$K1487)</f>
        <v>0</v>
      </c>
      <c r="N2961" s="42">
        <f>IF($D2961="",0,COUNTIF(BankAccts,$D2961))</f>
        <v>0</v>
      </c>
    </row>
    <row r="2962" spans="1:14">
      <c r="A2962" s="38">
        <f>IF(Txn!$B1487="","",Txn!$B1487)</f>
        <v>0</v>
      </c>
      <c r="B2962" s="38">
        <f>IF(Txn!$B1487="","",Txn!$C1487)</f>
        <v>0</v>
      </c>
      <c r="C2962" s="39">
        <f>IF(Txn!$B1487="","","تراکنش بانکی")</f>
        <v>0</v>
      </c>
      <c r="D2962" s="38">
        <f>IF(Txn!$B1487="","",IF(IF(Txn!$U1487="TRF",Txn!$Y1487,Txn!$Z1487)="","",IF(Txn!$U1487="TRF",Txn!$Y1487,Txn!$Z1487)))</f>
        <v>0</v>
      </c>
      <c r="E2962" s="39">
        <f>IF($D2962="","",IFERROR(VLOOKUP($D2962,AcctTbl,2,0),""))</f>
        <v>0</v>
      </c>
      <c r="F2962" s="39">
        <f>IF($D2962="","",IFERROR(VLOOKUP($D2962,AcctTbl,3,0),""))</f>
        <v>0</v>
      </c>
      <c r="G2962" s="39">
        <f>IF(Txn!$B1487="","",Txn!$D1487)</f>
        <v>0</v>
      </c>
      <c r="H2962" s="38">
        <f>IF(Txn!$B1487="","",Txn!$E1487)</f>
        <v>0</v>
      </c>
      <c r="I2962" s="40">
        <f>IF(Txn!$B1487="",0,Txn!$Q1487)</f>
        <v>0</v>
      </c>
      <c r="J2962" s="40">
        <f>IF(Txn!$B1487="",0,Txn!$R1487)</f>
        <v>0</v>
      </c>
      <c r="K2962" s="41">
        <f>IF($A2962="","",IFERROR(VALUE(MID($A2962,6,2)),""))</f>
        <v>0</v>
      </c>
      <c r="L2962" s="39">
        <f>IF(Txn!$K1487="","","طرف مقابل — "&amp;Txn!$K1487)</f>
        <v>0</v>
      </c>
      <c r="N2962" s="42">
        <f>IF($D2962="",0,COUNTIF(BankAccts,$D2962))</f>
        <v>0</v>
      </c>
    </row>
    <row r="2963" spans="1:14">
      <c r="A2963" s="38">
        <f>IF(Txn!$B1488="","",Txn!$B1488)</f>
        <v>0</v>
      </c>
      <c r="B2963" s="38">
        <f>IF(Txn!$B1488="","",Txn!$C1488)</f>
        <v>0</v>
      </c>
      <c r="C2963" s="39">
        <f>IF(Txn!$B1488="","","تراکنش بانکی")</f>
        <v>0</v>
      </c>
      <c r="D2963" s="38">
        <f>IF(Txn!$B1488="","",IF(Txn!$X1488="","",Txn!$X1488))</f>
        <v>0</v>
      </c>
      <c r="E2963" s="39">
        <f>IF($D2963="","",IFERROR(VLOOKUP($D2963,AcctTbl,2,0),""))</f>
        <v>0</v>
      </c>
      <c r="F2963" s="39">
        <f>IF($D2963="","",IFERROR(VLOOKUP($D2963,AcctTbl,3,0),""))</f>
        <v>0</v>
      </c>
      <c r="G2963" s="39">
        <f>IF(Txn!$B1488="","",Txn!$D1488)</f>
        <v>0</v>
      </c>
      <c r="H2963" s="38">
        <f>IF(Txn!$B1488="","",Txn!$E1488)</f>
        <v>0</v>
      </c>
      <c r="I2963" s="40">
        <f>IF(Txn!$B1488="",0,Txn!$O1488)</f>
        <v>0</v>
      </c>
      <c r="J2963" s="40">
        <f>IF(Txn!$B1488="",0,Txn!$P1488)</f>
        <v>0</v>
      </c>
      <c r="K2963" s="41">
        <f>IF($A2963="","",IFERROR(VALUE(MID($A2963,6,2)),""))</f>
        <v>0</v>
      </c>
      <c r="L2963" s="39">
        <f>IF(Txn!$K1488="","",Txn!$K1488)</f>
        <v>0</v>
      </c>
      <c r="N2963" s="42">
        <f>IF($D2963="",0,COUNTIF(BankAccts,$D2963))</f>
        <v>0</v>
      </c>
    </row>
    <row r="2964" spans="1:14">
      <c r="A2964" s="38">
        <f>IF(Txn!$B1488="","",Txn!$B1488)</f>
        <v>0</v>
      </c>
      <c r="B2964" s="38">
        <f>IF(Txn!$B1488="","",Txn!$C1488)</f>
        <v>0</v>
      </c>
      <c r="C2964" s="39">
        <f>IF(Txn!$B1488="","","تراکنش بانکی")</f>
        <v>0</v>
      </c>
      <c r="D2964" s="38">
        <f>IF(Txn!$B1488="","",IF(IF(Txn!$U1488="TRF",Txn!$Y1488,Txn!$Z1488)="","",IF(Txn!$U1488="TRF",Txn!$Y1488,Txn!$Z1488)))</f>
        <v>0</v>
      </c>
      <c r="E2964" s="39">
        <f>IF($D2964="","",IFERROR(VLOOKUP($D2964,AcctTbl,2,0),""))</f>
        <v>0</v>
      </c>
      <c r="F2964" s="39">
        <f>IF($D2964="","",IFERROR(VLOOKUP($D2964,AcctTbl,3,0),""))</f>
        <v>0</v>
      </c>
      <c r="G2964" s="39">
        <f>IF(Txn!$B1488="","",Txn!$D1488)</f>
        <v>0</v>
      </c>
      <c r="H2964" s="38">
        <f>IF(Txn!$B1488="","",Txn!$E1488)</f>
        <v>0</v>
      </c>
      <c r="I2964" s="40">
        <f>IF(Txn!$B1488="",0,Txn!$Q1488)</f>
        <v>0</v>
      </c>
      <c r="J2964" s="40">
        <f>IF(Txn!$B1488="",0,Txn!$R1488)</f>
        <v>0</v>
      </c>
      <c r="K2964" s="41">
        <f>IF($A2964="","",IFERROR(VALUE(MID($A2964,6,2)),""))</f>
        <v>0</v>
      </c>
      <c r="L2964" s="39">
        <f>IF(Txn!$K1488="","","طرف مقابل — "&amp;Txn!$K1488)</f>
        <v>0</v>
      </c>
      <c r="N2964" s="42">
        <f>IF($D2964="",0,COUNTIF(BankAccts,$D2964))</f>
        <v>0</v>
      </c>
    </row>
    <row r="2965" spans="1:14">
      <c r="A2965" s="38">
        <f>IF(Txn!$B1489="","",Txn!$B1489)</f>
        <v>0</v>
      </c>
      <c r="B2965" s="38">
        <f>IF(Txn!$B1489="","",Txn!$C1489)</f>
        <v>0</v>
      </c>
      <c r="C2965" s="39">
        <f>IF(Txn!$B1489="","","تراکنش بانکی")</f>
        <v>0</v>
      </c>
      <c r="D2965" s="38">
        <f>IF(Txn!$B1489="","",IF(Txn!$X1489="","",Txn!$X1489))</f>
        <v>0</v>
      </c>
      <c r="E2965" s="39">
        <f>IF($D2965="","",IFERROR(VLOOKUP($D2965,AcctTbl,2,0),""))</f>
        <v>0</v>
      </c>
      <c r="F2965" s="39">
        <f>IF($D2965="","",IFERROR(VLOOKUP($D2965,AcctTbl,3,0),""))</f>
        <v>0</v>
      </c>
      <c r="G2965" s="39">
        <f>IF(Txn!$B1489="","",Txn!$D1489)</f>
        <v>0</v>
      </c>
      <c r="H2965" s="38">
        <f>IF(Txn!$B1489="","",Txn!$E1489)</f>
        <v>0</v>
      </c>
      <c r="I2965" s="40">
        <f>IF(Txn!$B1489="",0,Txn!$O1489)</f>
        <v>0</v>
      </c>
      <c r="J2965" s="40">
        <f>IF(Txn!$B1489="",0,Txn!$P1489)</f>
        <v>0</v>
      </c>
      <c r="K2965" s="41">
        <f>IF($A2965="","",IFERROR(VALUE(MID($A2965,6,2)),""))</f>
        <v>0</v>
      </c>
      <c r="L2965" s="39">
        <f>IF(Txn!$K1489="","",Txn!$K1489)</f>
        <v>0</v>
      </c>
      <c r="N2965" s="42">
        <f>IF($D2965="",0,COUNTIF(BankAccts,$D2965))</f>
        <v>0</v>
      </c>
    </row>
    <row r="2966" spans="1:14">
      <c r="A2966" s="38">
        <f>IF(Txn!$B1489="","",Txn!$B1489)</f>
        <v>0</v>
      </c>
      <c r="B2966" s="38">
        <f>IF(Txn!$B1489="","",Txn!$C1489)</f>
        <v>0</v>
      </c>
      <c r="C2966" s="39">
        <f>IF(Txn!$B1489="","","تراکنش بانکی")</f>
        <v>0</v>
      </c>
      <c r="D2966" s="38">
        <f>IF(Txn!$B1489="","",IF(IF(Txn!$U1489="TRF",Txn!$Y1489,Txn!$Z1489)="","",IF(Txn!$U1489="TRF",Txn!$Y1489,Txn!$Z1489)))</f>
        <v>0</v>
      </c>
      <c r="E2966" s="39">
        <f>IF($D2966="","",IFERROR(VLOOKUP($D2966,AcctTbl,2,0),""))</f>
        <v>0</v>
      </c>
      <c r="F2966" s="39">
        <f>IF($D2966="","",IFERROR(VLOOKUP($D2966,AcctTbl,3,0),""))</f>
        <v>0</v>
      </c>
      <c r="G2966" s="39">
        <f>IF(Txn!$B1489="","",Txn!$D1489)</f>
        <v>0</v>
      </c>
      <c r="H2966" s="38">
        <f>IF(Txn!$B1489="","",Txn!$E1489)</f>
        <v>0</v>
      </c>
      <c r="I2966" s="40">
        <f>IF(Txn!$B1489="",0,Txn!$Q1489)</f>
        <v>0</v>
      </c>
      <c r="J2966" s="40">
        <f>IF(Txn!$B1489="",0,Txn!$R1489)</f>
        <v>0</v>
      </c>
      <c r="K2966" s="41">
        <f>IF($A2966="","",IFERROR(VALUE(MID($A2966,6,2)),""))</f>
        <v>0</v>
      </c>
      <c r="L2966" s="39">
        <f>IF(Txn!$K1489="","","طرف مقابل — "&amp;Txn!$K1489)</f>
        <v>0</v>
      </c>
      <c r="N2966" s="42">
        <f>IF($D2966="",0,COUNTIF(BankAccts,$D2966))</f>
        <v>0</v>
      </c>
    </row>
    <row r="2967" spans="1:14">
      <c r="A2967" s="38">
        <f>IF(Txn!$B1490="","",Txn!$B1490)</f>
        <v>0</v>
      </c>
      <c r="B2967" s="38">
        <f>IF(Txn!$B1490="","",Txn!$C1490)</f>
        <v>0</v>
      </c>
      <c r="C2967" s="39">
        <f>IF(Txn!$B1490="","","تراکنش بانکی")</f>
        <v>0</v>
      </c>
      <c r="D2967" s="38">
        <f>IF(Txn!$B1490="","",IF(Txn!$X1490="","",Txn!$X1490))</f>
        <v>0</v>
      </c>
      <c r="E2967" s="39">
        <f>IF($D2967="","",IFERROR(VLOOKUP($D2967,AcctTbl,2,0),""))</f>
        <v>0</v>
      </c>
      <c r="F2967" s="39">
        <f>IF($D2967="","",IFERROR(VLOOKUP($D2967,AcctTbl,3,0),""))</f>
        <v>0</v>
      </c>
      <c r="G2967" s="39">
        <f>IF(Txn!$B1490="","",Txn!$D1490)</f>
        <v>0</v>
      </c>
      <c r="H2967" s="38">
        <f>IF(Txn!$B1490="","",Txn!$E1490)</f>
        <v>0</v>
      </c>
      <c r="I2967" s="40">
        <f>IF(Txn!$B1490="",0,Txn!$O1490)</f>
        <v>0</v>
      </c>
      <c r="J2967" s="40">
        <f>IF(Txn!$B1490="",0,Txn!$P1490)</f>
        <v>0</v>
      </c>
      <c r="K2967" s="41">
        <f>IF($A2967="","",IFERROR(VALUE(MID($A2967,6,2)),""))</f>
        <v>0</v>
      </c>
      <c r="L2967" s="39">
        <f>IF(Txn!$K1490="","",Txn!$K1490)</f>
        <v>0</v>
      </c>
      <c r="N2967" s="42">
        <f>IF($D2967="",0,COUNTIF(BankAccts,$D2967))</f>
        <v>0</v>
      </c>
    </row>
    <row r="2968" spans="1:14">
      <c r="A2968" s="38">
        <f>IF(Txn!$B1490="","",Txn!$B1490)</f>
        <v>0</v>
      </c>
      <c r="B2968" s="38">
        <f>IF(Txn!$B1490="","",Txn!$C1490)</f>
        <v>0</v>
      </c>
      <c r="C2968" s="39">
        <f>IF(Txn!$B1490="","","تراکنش بانکی")</f>
        <v>0</v>
      </c>
      <c r="D2968" s="38">
        <f>IF(Txn!$B1490="","",IF(IF(Txn!$U1490="TRF",Txn!$Y1490,Txn!$Z1490)="","",IF(Txn!$U1490="TRF",Txn!$Y1490,Txn!$Z1490)))</f>
        <v>0</v>
      </c>
      <c r="E2968" s="39">
        <f>IF($D2968="","",IFERROR(VLOOKUP($D2968,AcctTbl,2,0),""))</f>
        <v>0</v>
      </c>
      <c r="F2968" s="39">
        <f>IF($D2968="","",IFERROR(VLOOKUP($D2968,AcctTbl,3,0),""))</f>
        <v>0</v>
      </c>
      <c r="G2968" s="39">
        <f>IF(Txn!$B1490="","",Txn!$D1490)</f>
        <v>0</v>
      </c>
      <c r="H2968" s="38">
        <f>IF(Txn!$B1490="","",Txn!$E1490)</f>
        <v>0</v>
      </c>
      <c r="I2968" s="40">
        <f>IF(Txn!$B1490="",0,Txn!$Q1490)</f>
        <v>0</v>
      </c>
      <c r="J2968" s="40">
        <f>IF(Txn!$B1490="",0,Txn!$R1490)</f>
        <v>0</v>
      </c>
      <c r="K2968" s="41">
        <f>IF($A2968="","",IFERROR(VALUE(MID($A2968,6,2)),""))</f>
        <v>0</v>
      </c>
      <c r="L2968" s="39">
        <f>IF(Txn!$K1490="","","طرف مقابل — "&amp;Txn!$K1490)</f>
        <v>0</v>
      </c>
      <c r="N2968" s="42">
        <f>IF($D2968="",0,COUNTIF(BankAccts,$D2968))</f>
        <v>0</v>
      </c>
    </row>
    <row r="2969" spans="1:14">
      <c r="A2969" s="38">
        <f>IF(Txn!$B1491="","",Txn!$B1491)</f>
        <v>0</v>
      </c>
      <c r="B2969" s="38">
        <f>IF(Txn!$B1491="","",Txn!$C1491)</f>
        <v>0</v>
      </c>
      <c r="C2969" s="39">
        <f>IF(Txn!$B1491="","","تراکنش بانکی")</f>
        <v>0</v>
      </c>
      <c r="D2969" s="38">
        <f>IF(Txn!$B1491="","",IF(Txn!$X1491="","",Txn!$X1491))</f>
        <v>0</v>
      </c>
      <c r="E2969" s="39">
        <f>IF($D2969="","",IFERROR(VLOOKUP($D2969,AcctTbl,2,0),""))</f>
        <v>0</v>
      </c>
      <c r="F2969" s="39">
        <f>IF($D2969="","",IFERROR(VLOOKUP($D2969,AcctTbl,3,0),""))</f>
        <v>0</v>
      </c>
      <c r="G2969" s="39">
        <f>IF(Txn!$B1491="","",Txn!$D1491)</f>
        <v>0</v>
      </c>
      <c r="H2969" s="38">
        <f>IF(Txn!$B1491="","",Txn!$E1491)</f>
        <v>0</v>
      </c>
      <c r="I2969" s="40">
        <f>IF(Txn!$B1491="",0,Txn!$O1491)</f>
        <v>0</v>
      </c>
      <c r="J2969" s="40">
        <f>IF(Txn!$B1491="",0,Txn!$P1491)</f>
        <v>0</v>
      </c>
      <c r="K2969" s="41">
        <f>IF($A2969="","",IFERROR(VALUE(MID($A2969,6,2)),""))</f>
        <v>0</v>
      </c>
      <c r="L2969" s="39">
        <f>IF(Txn!$K1491="","",Txn!$K1491)</f>
        <v>0</v>
      </c>
      <c r="N2969" s="42">
        <f>IF($D2969="",0,COUNTIF(BankAccts,$D2969))</f>
        <v>0</v>
      </c>
    </row>
    <row r="2970" spans="1:14">
      <c r="A2970" s="38">
        <f>IF(Txn!$B1491="","",Txn!$B1491)</f>
        <v>0</v>
      </c>
      <c r="B2970" s="38">
        <f>IF(Txn!$B1491="","",Txn!$C1491)</f>
        <v>0</v>
      </c>
      <c r="C2970" s="39">
        <f>IF(Txn!$B1491="","","تراکنش بانکی")</f>
        <v>0</v>
      </c>
      <c r="D2970" s="38">
        <f>IF(Txn!$B1491="","",IF(IF(Txn!$U1491="TRF",Txn!$Y1491,Txn!$Z1491)="","",IF(Txn!$U1491="TRF",Txn!$Y1491,Txn!$Z1491)))</f>
        <v>0</v>
      </c>
      <c r="E2970" s="39">
        <f>IF($D2970="","",IFERROR(VLOOKUP($D2970,AcctTbl,2,0),""))</f>
        <v>0</v>
      </c>
      <c r="F2970" s="39">
        <f>IF($D2970="","",IFERROR(VLOOKUP($D2970,AcctTbl,3,0),""))</f>
        <v>0</v>
      </c>
      <c r="G2970" s="39">
        <f>IF(Txn!$B1491="","",Txn!$D1491)</f>
        <v>0</v>
      </c>
      <c r="H2970" s="38">
        <f>IF(Txn!$B1491="","",Txn!$E1491)</f>
        <v>0</v>
      </c>
      <c r="I2970" s="40">
        <f>IF(Txn!$B1491="",0,Txn!$Q1491)</f>
        <v>0</v>
      </c>
      <c r="J2970" s="40">
        <f>IF(Txn!$B1491="",0,Txn!$R1491)</f>
        <v>0</v>
      </c>
      <c r="K2970" s="41">
        <f>IF($A2970="","",IFERROR(VALUE(MID($A2970,6,2)),""))</f>
        <v>0</v>
      </c>
      <c r="L2970" s="39">
        <f>IF(Txn!$K1491="","","طرف مقابل — "&amp;Txn!$K1491)</f>
        <v>0</v>
      </c>
      <c r="N2970" s="42">
        <f>IF($D2970="",0,COUNTIF(BankAccts,$D2970))</f>
        <v>0</v>
      </c>
    </row>
    <row r="2971" spans="1:14">
      <c r="A2971" s="38">
        <f>IF(Txn!$B1492="","",Txn!$B1492)</f>
        <v>0</v>
      </c>
      <c r="B2971" s="38">
        <f>IF(Txn!$B1492="","",Txn!$C1492)</f>
        <v>0</v>
      </c>
      <c r="C2971" s="39">
        <f>IF(Txn!$B1492="","","تراکنش بانکی")</f>
        <v>0</v>
      </c>
      <c r="D2971" s="38">
        <f>IF(Txn!$B1492="","",IF(Txn!$X1492="","",Txn!$X1492))</f>
        <v>0</v>
      </c>
      <c r="E2971" s="39">
        <f>IF($D2971="","",IFERROR(VLOOKUP($D2971,AcctTbl,2,0),""))</f>
        <v>0</v>
      </c>
      <c r="F2971" s="39">
        <f>IF($D2971="","",IFERROR(VLOOKUP($D2971,AcctTbl,3,0),""))</f>
        <v>0</v>
      </c>
      <c r="G2971" s="39">
        <f>IF(Txn!$B1492="","",Txn!$D1492)</f>
        <v>0</v>
      </c>
      <c r="H2971" s="38">
        <f>IF(Txn!$B1492="","",Txn!$E1492)</f>
        <v>0</v>
      </c>
      <c r="I2971" s="40">
        <f>IF(Txn!$B1492="",0,Txn!$O1492)</f>
        <v>0</v>
      </c>
      <c r="J2971" s="40">
        <f>IF(Txn!$B1492="",0,Txn!$P1492)</f>
        <v>0</v>
      </c>
      <c r="K2971" s="41">
        <f>IF($A2971="","",IFERROR(VALUE(MID($A2971,6,2)),""))</f>
        <v>0</v>
      </c>
      <c r="L2971" s="39">
        <f>IF(Txn!$K1492="","",Txn!$K1492)</f>
        <v>0</v>
      </c>
      <c r="N2971" s="42">
        <f>IF($D2971="",0,COUNTIF(BankAccts,$D2971))</f>
        <v>0</v>
      </c>
    </row>
    <row r="2972" spans="1:14">
      <c r="A2972" s="38">
        <f>IF(Txn!$B1492="","",Txn!$B1492)</f>
        <v>0</v>
      </c>
      <c r="B2972" s="38">
        <f>IF(Txn!$B1492="","",Txn!$C1492)</f>
        <v>0</v>
      </c>
      <c r="C2972" s="39">
        <f>IF(Txn!$B1492="","","تراکنش بانکی")</f>
        <v>0</v>
      </c>
      <c r="D2972" s="38">
        <f>IF(Txn!$B1492="","",IF(IF(Txn!$U1492="TRF",Txn!$Y1492,Txn!$Z1492)="","",IF(Txn!$U1492="TRF",Txn!$Y1492,Txn!$Z1492)))</f>
        <v>0</v>
      </c>
      <c r="E2972" s="39">
        <f>IF($D2972="","",IFERROR(VLOOKUP($D2972,AcctTbl,2,0),""))</f>
        <v>0</v>
      </c>
      <c r="F2972" s="39">
        <f>IF($D2972="","",IFERROR(VLOOKUP($D2972,AcctTbl,3,0),""))</f>
        <v>0</v>
      </c>
      <c r="G2972" s="39">
        <f>IF(Txn!$B1492="","",Txn!$D1492)</f>
        <v>0</v>
      </c>
      <c r="H2972" s="38">
        <f>IF(Txn!$B1492="","",Txn!$E1492)</f>
        <v>0</v>
      </c>
      <c r="I2972" s="40">
        <f>IF(Txn!$B1492="",0,Txn!$Q1492)</f>
        <v>0</v>
      </c>
      <c r="J2972" s="40">
        <f>IF(Txn!$B1492="",0,Txn!$R1492)</f>
        <v>0</v>
      </c>
      <c r="K2972" s="41">
        <f>IF($A2972="","",IFERROR(VALUE(MID($A2972,6,2)),""))</f>
        <v>0</v>
      </c>
      <c r="L2972" s="39">
        <f>IF(Txn!$K1492="","","طرف مقابل — "&amp;Txn!$K1492)</f>
        <v>0</v>
      </c>
      <c r="N2972" s="42">
        <f>IF($D2972="",0,COUNTIF(BankAccts,$D2972))</f>
        <v>0</v>
      </c>
    </row>
    <row r="2973" spans="1:14">
      <c r="A2973" s="38">
        <f>IF(Txn!$B1493="","",Txn!$B1493)</f>
        <v>0</v>
      </c>
      <c r="B2973" s="38">
        <f>IF(Txn!$B1493="","",Txn!$C1493)</f>
        <v>0</v>
      </c>
      <c r="C2973" s="39">
        <f>IF(Txn!$B1493="","","تراکنش بانکی")</f>
        <v>0</v>
      </c>
      <c r="D2973" s="38">
        <f>IF(Txn!$B1493="","",IF(Txn!$X1493="","",Txn!$X1493))</f>
        <v>0</v>
      </c>
      <c r="E2973" s="39">
        <f>IF($D2973="","",IFERROR(VLOOKUP($D2973,AcctTbl,2,0),""))</f>
        <v>0</v>
      </c>
      <c r="F2973" s="39">
        <f>IF($D2973="","",IFERROR(VLOOKUP($D2973,AcctTbl,3,0),""))</f>
        <v>0</v>
      </c>
      <c r="G2973" s="39">
        <f>IF(Txn!$B1493="","",Txn!$D1493)</f>
        <v>0</v>
      </c>
      <c r="H2973" s="38">
        <f>IF(Txn!$B1493="","",Txn!$E1493)</f>
        <v>0</v>
      </c>
      <c r="I2973" s="40">
        <f>IF(Txn!$B1493="",0,Txn!$O1493)</f>
        <v>0</v>
      </c>
      <c r="J2973" s="40">
        <f>IF(Txn!$B1493="",0,Txn!$P1493)</f>
        <v>0</v>
      </c>
      <c r="K2973" s="41">
        <f>IF($A2973="","",IFERROR(VALUE(MID($A2973,6,2)),""))</f>
        <v>0</v>
      </c>
      <c r="L2973" s="39">
        <f>IF(Txn!$K1493="","",Txn!$K1493)</f>
        <v>0</v>
      </c>
      <c r="N2973" s="42">
        <f>IF($D2973="",0,COUNTIF(BankAccts,$D2973))</f>
        <v>0</v>
      </c>
    </row>
    <row r="2974" spans="1:14">
      <c r="A2974" s="38">
        <f>IF(Txn!$B1493="","",Txn!$B1493)</f>
        <v>0</v>
      </c>
      <c r="B2974" s="38">
        <f>IF(Txn!$B1493="","",Txn!$C1493)</f>
        <v>0</v>
      </c>
      <c r="C2974" s="39">
        <f>IF(Txn!$B1493="","","تراکنش بانکی")</f>
        <v>0</v>
      </c>
      <c r="D2974" s="38">
        <f>IF(Txn!$B1493="","",IF(IF(Txn!$U1493="TRF",Txn!$Y1493,Txn!$Z1493)="","",IF(Txn!$U1493="TRF",Txn!$Y1493,Txn!$Z1493)))</f>
        <v>0</v>
      </c>
      <c r="E2974" s="39">
        <f>IF($D2974="","",IFERROR(VLOOKUP($D2974,AcctTbl,2,0),""))</f>
        <v>0</v>
      </c>
      <c r="F2974" s="39">
        <f>IF($D2974="","",IFERROR(VLOOKUP($D2974,AcctTbl,3,0),""))</f>
        <v>0</v>
      </c>
      <c r="G2974" s="39">
        <f>IF(Txn!$B1493="","",Txn!$D1493)</f>
        <v>0</v>
      </c>
      <c r="H2974" s="38">
        <f>IF(Txn!$B1493="","",Txn!$E1493)</f>
        <v>0</v>
      </c>
      <c r="I2974" s="40">
        <f>IF(Txn!$B1493="",0,Txn!$Q1493)</f>
        <v>0</v>
      </c>
      <c r="J2974" s="40">
        <f>IF(Txn!$B1493="",0,Txn!$R1493)</f>
        <v>0</v>
      </c>
      <c r="K2974" s="41">
        <f>IF($A2974="","",IFERROR(VALUE(MID($A2974,6,2)),""))</f>
        <v>0</v>
      </c>
      <c r="L2974" s="39">
        <f>IF(Txn!$K1493="","","طرف مقابل — "&amp;Txn!$K1493)</f>
        <v>0</v>
      </c>
      <c r="N2974" s="42">
        <f>IF($D2974="",0,COUNTIF(BankAccts,$D2974))</f>
        <v>0</v>
      </c>
    </row>
    <row r="2975" spans="1:14">
      <c r="A2975" s="38">
        <f>IF(Txn!$B1494="","",Txn!$B1494)</f>
        <v>0</v>
      </c>
      <c r="B2975" s="38">
        <f>IF(Txn!$B1494="","",Txn!$C1494)</f>
        <v>0</v>
      </c>
      <c r="C2975" s="39">
        <f>IF(Txn!$B1494="","","تراکنش بانکی")</f>
        <v>0</v>
      </c>
      <c r="D2975" s="38">
        <f>IF(Txn!$B1494="","",IF(Txn!$X1494="","",Txn!$X1494))</f>
        <v>0</v>
      </c>
      <c r="E2975" s="39">
        <f>IF($D2975="","",IFERROR(VLOOKUP($D2975,AcctTbl,2,0),""))</f>
        <v>0</v>
      </c>
      <c r="F2975" s="39">
        <f>IF($D2975="","",IFERROR(VLOOKUP($D2975,AcctTbl,3,0),""))</f>
        <v>0</v>
      </c>
      <c r="G2975" s="39">
        <f>IF(Txn!$B1494="","",Txn!$D1494)</f>
        <v>0</v>
      </c>
      <c r="H2975" s="38">
        <f>IF(Txn!$B1494="","",Txn!$E1494)</f>
        <v>0</v>
      </c>
      <c r="I2975" s="40">
        <f>IF(Txn!$B1494="",0,Txn!$O1494)</f>
        <v>0</v>
      </c>
      <c r="J2975" s="40">
        <f>IF(Txn!$B1494="",0,Txn!$P1494)</f>
        <v>0</v>
      </c>
      <c r="K2975" s="41">
        <f>IF($A2975="","",IFERROR(VALUE(MID($A2975,6,2)),""))</f>
        <v>0</v>
      </c>
      <c r="L2975" s="39">
        <f>IF(Txn!$K1494="","",Txn!$K1494)</f>
        <v>0</v>
      </c>
      <c r="N2975" s="42">
        <f>IF($D2975="",0,COUNTIF(BankAccts,$D2975))</f>
        <v>0</v>
      </c>
    </row>
    <row r="2976" spans="1:14">
      <c r="A2976" s="38">
        <f>IF(Txn!$B1494="","",Txn!$B1494)</f>
        <v>0</v>
      </c>
      <c r="B2976" s="38">
        <f>IF(Txn!$B1494="","",Txn!$C1494)</f>
        <v>0</v>
      </c>
      <c r="C2976" s="39">
        <f>IF(Txn!$B1494="","","تراکنش بانکی")</f>
        <v>0</v>
      </c>
      <c r="D2976" s="38">
        <f>IF(Txn!$B1494="","",IF(IF(Txn!$U1494="TRF",Txn!$Y1494,Txn!$Z1494)="","",IF(Txn!$U1494="TRF",Txn!$Y1494,Txn!$Z1494)))</f>
        <v>0</v>
      </c>
      <c r="E2976" s="39">
        <f>IF($D2976="","",IFERROR(VLOOKUP($D2976,AcctTbl,2,0),""))</f>
        <v>0</v>
      </c>
      <c r="F2976" s="39">
        <f>IF($D2976="","",IFERROR(VLOOKUP($D2976,AcctTbl,3,0),""))</f>
        <v>0</v>
      </c>
      <c r="G2976" s="39">
        <f>IF(Txn!$B1494="","",Txn!$D1494)</f>
        <v>0</v>
      </c>
      <c r="H2976" s="38">
        <f>IF(Txn!$B1494="","",Txn!$E1494)</f>
        <v>0</v>
      </c>
      <c r="I2976" s="40">
        <f>IF(Txn!$B1494="",0,Txn!$Q1494)</f>
        <v>0</v>
      </c>
      <c r="J2976" s="40">
        <f>IF(Txn!$B1494="",0,Txn!$R1494)</f>
        <v>0</v>
      </c>
      <c r="K2976" s="41">
        <f>IF($A2976="","",IFERROR(VALUE(MID($A2976,6,2)),""))</f>
        <v>0</v>
      </c>
      <c r="L2976" s="39">
        <f>IF(Txn!$K1494="","","طرف مقابل — "&amp;Txn!$K1494)</f>
        <v>0</v>
      </c>
      <c r="N2976" s="42">
        <f>IF($D2976="",0,COUNTIF(BankAccts,$D2976))</f>
        <v>0</v>
      </c>
    </row>
    <row r="2977" spans="1:14">
      <c r="A2977" s="38">
        <f>IF(Txn!$B1495="","",Txn!$B1495)</f>
        <v>0</v>
      </c>
      <c r="B2977" s="38">
        <f>IF(Txn!$B1495="","",Txn!$C1495)</f>
        <v>0</v>
      </c>
      <c r="C2977" s="39">
        <f>IF(Txn!$B1495="","","تراکنش بانکی")</f>
        <v>0</v>
      </c>
      <c r="D2977" s="38">
        <f>IF(Txn!$B1495="","",IF(Txn!$X1495="","",Txn!$X1495))</f>
        <v>0</v>
      </c>
      <c r="E2977" s="39">
        <f>IF($D2977="","",IFERROR(VLOOKUP($D2977,AcctTbl,2,0),""))</f>
        <v>0</v>
      </c>
      <c r="F2977" s="39">
        <f>IF($D2977="","",IFERROR(VLOOKUP($D2977,AcctTbl,3,0),""))</f>
        <v>0</v>
      </c>
      <c r="G2977" s="39">
        <f>IF(Txn!$B1495="","",Txn!$D1495)</f>
        <v>0</v>
      </c>
      <c r="H2977" s="38">
        <f>IF(Txn!$B1495="","",Txn!$E1495)</f>
        <v>0</v>
      </c>
      <c r="I2977" s="40">
        <f>IF(Txn!$B1495="",0,Txn!$O1495)</f>
        <v>0</v>
      </c>
      <c r="J2977" s="40">
        <f>IF(Txn!$B1495="",0,Txn!$P1495)</f>
        <v>0</v>
      </c>
      <c r="K2977" s="41">
        <f>IF($A2977="","",IFERROR(VALUE(MID($A2977,6,2)),""))</f>
        <v>0</v>
      </c>
      <c r="L2977" s="39">
        <f>IF(Txn!$K1495="","",Txn!$K1495)</f>
        <v>0</v>
      </c>
      <c r="N2977" s="42">
        <f>IF($D2977="",0,COUNTIF(BankAccts,$D2977))</f>
        <v>0</v>
      </c>
    </row>
    <row r="2978" spans="1:14">
      <c r="A2978" s="38">
        <f>IF(Txn!$B1495="","",Txn!$B1495)</f>
        <v>0</v>
      </c>
      <c r="B2978" s="38">
        <f>IF(Txn!$B1495="","",Txn!$C1495)</f>
        <v>0</v>
      </c>
      <c r="C2978" s="39">
        <f>IF(Txn!$B1495="","","تراکنش بانکی")</f>
        <v>0</v>
      </c>
      <c r="D2978" s="38">
        <f>IF(Txn!$B1495="","",IF(IF(Txn!$U1495="TRF",Txn!$Y1495,Txn!$Z1495)="","",IF(Txn!$U1495="TRF",Txn!$Y1495,Txn!$Z1495)))</f>
        <v>0</v>
      </c>
      <c r="E2978" s="39">
        <f>IF($D2978="","",IFERROR(VLOOKUP($D2978,AcctTbl,2,0),""))</f>
        <v>0</v>
      </c>
      <c r="F2978" s="39">
        <f>IF($D2978="","",IFERROR(VLOOKUP($D2978,AcctTbl,3,0),""))</f>
        <v>0</v>
      </c>
      <c r="G2978" s="39">
        <f>IF(Txn!$B1495="","",Txn!$D1495)</f>
        <v>0</v>
      </c>
      <c r="H2978" s="38">
        <f>IF(Txn!$B1495="","",Txn!$E1495)</f>
        <v>0</v>
      </c>
      <c r="I2978" s="40">
        <f>IF(Txn!$B1495="",0,Txn!$Q1495)</f>
        <v>0</v>
      </c>
      <c r="J2978" s="40">
        <f>IF(Txn!$B1495="",0,Txn!$R1495)</f>
        <v>0</v>
      </c>
      <c r="K2978" s="41">
        <f>IF($A2978="","",IFERROR(VALUE(MID($A2978,6,2)),""))</f>
        <v>0</v>
      </c>
      <c r="L2978" s="39">
        <f>IF(Txn!$K1495="","","طرف مقابل — "&amp;Txn!$K1495)</f>
        <v>0</v>
      </c>
      <c r="N2978" s="42">
        <f>IF($D2978="",0,COUNTIF(BankAccts,$D2978))</f>
        <v>0</v>
      </c>
    </row>
    <row r="2979" spans="1:14">
      <c r="A2979" s="38">
        <f>IF(Txn!$B1496="","",Txn!$B1496)</f>
        <v>0</v>
      </c>
      <c r="B2979" s="38">
        <f>IF(Txn!$B1496="","",Txn!$C1496)</f>
        <v>0</v>
      </c>
      <c r="C2979" s="39">
        <f>IF(Txn!$B1496="","","تراکنش بانکی")</f>
        <v>0</v>
      </c>
      <c r="D2979" s="38">
        <f>IF(Txn!$B1496="","",IF(Txn!$X1496="","",Txn!$X1496))</f>
        <v>0</v>
      </c>
      <c r="E2979" s="39">
        <f>IF($D2979="","",IFERROR(VLOOKUP($D2979,AcctTbl,2,0),""))</f>
        <v>0</v>
      </c>
      <c r="F2979" s="39">
        <f>IF($D2979="","",IFERROR(VLOOKUP($D2979,AcctTbl,3,0),""))</f>
        <v>0</v>
      </c>
      <c r="G2979" s="39">
        <f>IF(Txn!$B1496="","",Txn!$D1496)</f>
        <v>0</v>
      </c>
      <c r="H2979" s="38">
        <f>IF(Txn!$B1496="","",Txn!$E1496)</f>
        <v>0</v>
      </c>
      <c r="I2979" s="40">
        <f>IF(Txn!$B1496="",0,Txn!$O1496)</f>
        <v>0</v>
      </c>
      <c r="J2979" s="40">
        <f>IF(Txn!$B1496="",0,Txn!$P1496)</f>
        <v>0</v>
      </c>
      <c r="K2979" s="41">
        <f>IF($A2979="","",IFERROR(VALUE(MID($A2979,6,2)),""))</f>
        <v>0</v>
      </c>
      <c r="L2979" s="39">
        <f>IF(Txn!$K1496="","",Txn!$K1496)</f>
        <v>0</v>
      </c>
      <c r="N2979" s="42">
        <f>IF($D2979="",0,COUNTIF(BankAccts,$D2979))</f>
        <v>0</v>
      </c>
    </row>
    <row r="2980" spans="1:14">
      <c r="A2980" s="38">
        <f>IF(Txn!$B1496="","",Txn!$B1496)</f>
        <v>0</v>
      </c>
      <c r="B2980" s="38">
        <f>IF(Txn!$B1496="","",Txn!$C1496)</f>
        <v>0</v>
      </c>
      <c r="C2980" s="39">
        <f>IF(Txn!$B1496="","","تراکنش بانکی")</f>
        <v>0</v>
      </c>
      <c r="D2980" s="38">
        <f>IF(Txn!$B1496="","",IF(IF(Txn!$U1496="TRF",Txn!$Y1496,Txn!$Z1496)="","",IF(Txn!$U1496="TRF",Txn!$Y1496,Txn!$Z1496)))</f>
        <v>0</v>
      </c>
      <c r="E2980" s="39">
        <f>IF($D2980="","",IFERROR(VLOOKUP($D2980,AcctTbl,2,0),""))</f>
        <v>0</v>
      </c>
      <c r="F2980" s="39">
        <f>IF($D2980="","",IFERROR(VLOOKUP($D2980,AcctTbl,3,0),""))</f>
        <v>0</v>
      </c>
      <c r="G2980" s="39">
        <f>IF(Txn!$B1496="","",Txn!$D1496)</f>
        <v>0</v>
      </c>
      <c r="H2980" s="38">
        <f>IF(Txn!$B1496="","",Txn!$E1496)</f>
        <v>0</v>
      </c>
      <c r="I2980" s="40">
        <f>IF(Txn!$B1496="",0,Txn!$Q1496)</f>
        <v>0</v>
      </c>
      <c r="J2980" s="40">
        <f>IF(Txn!$B1496="",0,Txn!$R1496)</f>
        <v>0</v>
      </c>
      <c r="K2980" s="41">
        <f>IF($A2980="","",IFERROR(VALUE(MID($A2980,6,2)),""))</f>
        <v>0</v>
      </c>
      <c r="L2980" s="39">
        <f>IF(Txn!$K1496="","","طرف مقابل — "&amp;Txn!$K1496)</f>
        <v>0</v>
      </c>
      <c r="N2980" s="42">
        <f>IF($D2980="",0,COUNTIF(BankAccts,$D2980))</f>
        <v>0</v>
      </c>
    </row>
    <row r="2981" spans="1:14">
      <c r="A2981" s="38">
        <f>IF(Txn!$B1497="","",Txn!$B1497)</f>
        <v>0</v>
      </c>
      <c r="B2981" s="38">
        <f>IF(Txn!$B1497="","",Txn!$C1497)</f>
        <v>0</v>
      </c>
      <c r="C2981" s="39">
        <f>IF(Txn!$B1497="","","تراکنش بانکی")</f>
        <v>0</v>
      </c>
      <c r="D2981" s="38">
        <f>IF(Txn!$B1497="","",IF(Txn!$X1497="","",Txn!$X1497))</f>
        <v>0</v>
      </c>
      <c r="E2981" s="39">
        <f>IF($D2981="","",IFERROR(VLOOKUP($D2981,AcctTbl,2,0),""))</f>
        <v>0</v>
      </c>
      <c r="F2981" s="39">
        <f>IF($D2981="","",IFERROR(VLOOKUP($D2981,AcctTbl,3,0),""))</f>
        <v>0</v>
      </c>
      <c r="G2981" s="39">
        <f>IF(Txn!$B1497="","",Txn!$D1497)</f>
        <v>0</v>
      </c>
      <c r="H2981" s="38">
        <f>IF(Txn!$B1497="","",Txn!$E1497)</f>
        <v>0</v>
      </c>
      <c r="I2981" s="40">
        <f>IF(Txn!$B1497="",0,Txn!$O1497)</f>
        <v>0</v>
      </c>
      <c r="J2981" s="40">
        <f>IF(Txn!$B1497="",0,Txn!$P1497)</f>
        <v>0</v>
      </c>
      <c r="K2981" s="41">
        <f>IF($A2981="","",IFERROR(VALUE(MID($A2981,6,2)),""))</f>
        <v>0</v>
      </c>
      <c r="L2981" s="39">
        <f>IF(Txn!$K1497="","",Txn!$K1497)</f>
        <v>0</v>
      </c>
      <c r="N2981" s="42">
        <f>IF($D2981="",0,COUNTIF(BankAccts,$D2981))</f>
        <v>0</v>
      </c>
    </row>
    <row r="2982" spans="1:14">
      <c r="A2982" s="38">
        <f>IF(Txn!$B1497="","",Txn!$B1497)</f>
        <v>0</v>
      </c>
      <c r="B2982" s="38">
        <f>IF(Txn!$B1497="","",Txn!$C1497)</f>
        <v>0</v>
      </c>
      <c r="C2982" s="39">
        <f>IF(Txn!$B1497="","","تراکنش بانکی")</f>
        <v>0</v>
      </c>
      <c r="D2982" s="38">
        <f>IF(Txn!$B1497="","",IF(IF(Txn!$U1497="TRF",Txn!$Y1497,Txn!$Z1497)="","",IF(Txn!$U1497="TRF",Txn!$Y1497,Txn!$Z1497)))</f>
        <v>0</v>
      </c>
      <c r="E2982" s="39">
        <f>IF($D2982="","",IFERROR(VLOOKUP($D2982,AcctTbl,2,0),""))</f>
        <v>0</v>
      </c>
      <c r="F2982" s="39">
        <f>IF($D2982="","",IFERROR(VLOOKUP($D2982,AcctTbl,3,0),""))</f>
        <v>0</v>
      </c>
      <c r="G2982" s="39">
        <f>IF(Txn!$B1497="","",Txn!$D1497)</f>
        <v>0</v>
      </c>
      <c r="H2982" s="38">
        <f>IF(Txn!$B1497="","",Txn!$E1497)</f>
        <v>0</v>
      </c>
      <c r="I2982" s="40">
        <f>IF(Txn!$B1497="",0,Txn!$Q1497)</f>
        <v>0</v>
      </c>
      <c r="J2982" s="40">
        <f>IF(Txn!$B1497="",0,Txn!$R1497)</f>
        <v>0</v>
      </c>
      <c r="K2982" s="41">
        <f>IF($A2982="","",IFERROR(VALUE(MID($A2982,6,2)),""))</f>
        <v>0</v>
      </c>
      <c r="L2982" s="39">
        <f>IF(Txn!$K1497="","","طرف مقابل — "&amp;Txn!$K1497)</f>
        <v>0</v>
      </c>
      <c r="N2982" s="42">
        <f>IF($D2982="",0,COUNTIF(BankAccts,$D2982))</f>
        <v>0</v>
      </c>
    </row>
    <row r="2983" spans="1:14">
      <c r="A2983" s="38">
        <f>IF(Txn!$B1498="","",Txn!$B1498)</f>
        <v>0</v>
      </c>
      <c r="B2983" s="38">
        <f>IF(Txn!$B1498="","",Txn!$C1498)</f>
        <v>0</v>
      </c>
      <c r="C2983" s="39">
        <f>IF(Txn!$B1498="","","تراکنش بانکی")</f>
        <v>0</v>
      </c>
      <c r="D2983" s="38">
        <f>IF(Txn!$B1498="","",IF(Txn!$X1498="","",Txn!$X1498))</f>
        <v>0</v>
      </c>
      <c r="E2983" s="39">
        <f>IF($D2983="","",IFERROR(VLOOKUP($D2983,AcctTbl,2,0),""))</f>
        <v>0</v>
      </c>
      <c r="F2983" s="39">
        <f>IF($D2983="","",IFERROR(VLOOKUP($D2983,AcctTbl,3,0),""))</f>
        <v>0</v>
      </c>
      <c r="G2983" s="39">
        <f>IF(Txn!$B1498="","",Txn!$D1498)</f>
        <v>0</v>
      </c>
      <c r="H2983" s="38">
        <f>IF(Txn!$B1498="","",Txn!$E1498)</f>
        <v>0</v>
      </c>
      <c r="I2983" s="40">
        <f>IF(Txn!$B1498="",0,Txn!$O1498)</f>
        <v>0</v>
      </c>
      <c r="J2983" s="40">
        <f>IF(Txn!$B1498="",0,Txn!$P1498)</f>
        <v>0</v>
      </c>
      <c r="K2983" s="41">
        <f>IF($A2983="","",IFERROR(VALUE(MID($A2983,6,2)),""))</f>
        <v>0</v>
      </c>
      <c r="L2983" s="39">
        <f>IF(Txn!$K1498="","",Txn!$K1498)</f>
        <v>0</v>
      </c>
      <c r="N2983" s="42">
        <f>IF($D2983="",0,COUNTIF(BankAccts,$D2983))</f>
        <v>0</v>
      </c>
    </row>
    <row r="2984" spans="1:14">
      <c r="A2984" s="38">
        <f>IF(Txn!$B1498="","",Txn!$B1498)</f>
        <v>0</v>
      </c>
      <c r="B2984" s="38">
        <f>IF(Txn!$B1498="","",Txn!$C1498)</f>
        <v>0</v>
      </c>
      <c r="C2984" s="39">
        <f>IF(Txn!$B1498="","","تراکنش بانکی")</f>
        <v>0</v>
      </c>
      <c r="D2984" s="38">
        <f>IF(Txn!$B1498="","",IF(IF(Txn!$U1498="TRF",Txn!$Y1498,Txn!$Z1498)="","",IF(Txn!$U1498="TRF",Txn!$Y1498,Txn!$Z1498)))</f>
        <v>0</v>
      </c>
      <c r="E2984" s="39">
        <f>IF($D2984="","",IFERROR(VLOOKUP($D2984,AcctTbl,2,0),""))</f>
        <v>0</v>
      </c>
      <c r="F2984" s="39">
        <f>IF($D2984="","",IFERROR(VLOOKUP($D2984,AcctTbl,3,0),""))</f>
        <v>0</v>
      </c>
      <c r="G2984" s="39">
        <f>IF(Txn!$B1498="","",Txn!$D1498)</f>
        <v>0</v>
      </c>
      <c r="H2984" s="38">
        <f>IF(Txn!$B1498="","",Txn!$E1498)</f>
        <v>0</v>
      </c>
      <c r="I2984" s="40">
        <f>IF(Txn!$B1498="",0,Txn!$Q1498)</f>
        <v>0</v>
      </c>
      <c r="J2984" s="40">
        <f>IF(Txn!$B1498="",0,Txn!$R1498)</f>
        <v>0</v>
      </c>
      <c r="K2984" s="41">
        <f>IF($A2984="","",IFERROR(VALUE(MID($A2984,6,2)),""))</f>
        <v>0</v>
      </c>
      <c r="L2984" s="39">
        <f>IF(Txn!$K1498="","","طرف مقابل — "&amp;Txn!$K1498)</f>
        <v>0</v>
      </c>
      <c r="N2984" s="42">
        <f>IF($D2984="",0,COUNTIF(BankAccts,$D2984))</f>
        <v>0</v>
      </c>
    </row>
    <row r="2985" spans="1:14">
      <c r="A2985" s="38">
        <f>IF(Txn!$B1499="","",Txn!$B1499)</f>
        <v>0</v>
      </c>
      <c r="B2985" s="38">
        <f>IF(Txn!$B1499="","",Txn!$C1499)</f>
        <v>0</v>
      </c>
      <c r="C2985" s="39">
        <f>IF(Txn!$B1499="","","تراکنش بانکی")</f>
        <v>0</v>
      </c>
      <c r="D2985" s="38">
        <f>IF(Txn!$B1499="","",IF(Txn!$X1499="","",Txn!$X1499))</f>
        <v>0</v>
      </c>
      <c r="E2985" s="39">
        <f>IF($D2985="","",IFERROR(VLOOKUP($D2985,AcctTbl,2,0),""))</f>
        <v>0</v>
      </c>
      <c r="F2985" s="39">
        <f>IF($D2985="","",IFERROR(VLOOKUP($D2985,AcctTbl,3,0),""))</f>
        <v>0</v>
      </c>
      <c r="G2985" s="39">
        <f>IF(Txn!$B1499="","",Txn!$D1499)</f>
        <v>0</v>
      </c>
      <c r="H2985" s="38">
        <f>IF(Txn!$B1499="","",Txn!$E1499)</f>
        <v>0</v>
      </c>
      <c r="I2985" s="40">
        <f>IF(Txn!$B1499="",0,Txn!$O1499)</f>
        <v>0</v>
      </c>
      <c r="J2985" s="40">
        <f>IF(Txn!$B1499="",0,Txn!$P1499)</f>
        <v>0</v>
      </c>
      <c r="K2985" s="41">
        <f>IF($A2985="","",IFERROR(VALUE(MID($A2985,6,2)),""))</f>
        <v>0</v>
      </c>
      <c r="L2985" s="39">
        <f>IF(Txn!$K1499="","",Txn!$K1499)</f>
        <v>0</v>
      </c>
      <c r="N2985" s="42">
        <f>IF($D2985="",0,COUNTIF(BankAccts,$D2985))</f>
        <v>0</v>
      </c>
    </row>
    <row r="2986" spans="1:14">
      <c r="A2986" s="38">
        <f>IF(Txn!$B1499="","",Txn!$B1499)</f>
        <v>0</v>
      </c>
      <c r="B2986" s="38">
        <f>IF(Txn!$B1499="","",Txn!$C1499)</f>
        <v>0</v>
      </c>
      <c r="C2986" s="39">
        <f>IF(Txn!$B1499="","","تراکنش بانکی")</f>
        <v>0</v>
      </c>
      <c r="D2986" s="38">
        <f>IF(Txn!$B1499="","",IF(IF(Txn!$U1499="TRF",Txn!$Y1499,Txn!$Z1499)="","",IF(Txn!$U1499="TRF",Txn!$Y1499,Txn!$Z1499)))</f>
        <v>0</v>
      </c>
      <c r="E2986" s="39">
        <f>IF($D2986="","",IFERROR(VLOOKUP($D2986,AcctTbl,2,0),""))</f>
        <v>0</v>
      </c>
      <c r="F2986" s="39">
        <f>IF($D2986="","",IFERROR(VLOOKUP($D2986,AcctTbl,3,0),""))</f>
        <v>0</v>
      </c>
      <c r="G2986" s="39">
        <f>IF(Txn!$B1499="","",Txn!$D1499)</f>
        <v>0</v>
      </c>
      <c r="H2986" s="38">
        <f>IF(Txn!$B1499="","",Txn!$E1499)</f>
        <v>0</v>
      </c>
      <c r="I2986" s="40">
        <f>IF(Txn!$B1499="",0,Txn!$Q1499)</f>
        <v>0</v>
      </c>
      <c r="J2986" s="40">
        <f>IF(Txn!$B1499="",0,Txn!$R1499)</f>
        <v>0</v>
      </c>
      <c r="K2986" s="41">
        <f>IF($A2986="","",IFERROR(VALUE(MID($A2986,6,2)),""))</f>
        <v>0</v>
      </c>
      <c r="L2986" s="39">
        <f>IF(Txn!$K1499="","","طرف مقابل — "&amp;Txn!$K1499)</f>
        <v>0</v>
      </c>
      <c r="N2986" s="42">
        <f>IF($D2986="",0,COUNTIF(BankAccts,$D2986))</f>
        <v>0</v>
      </c>
    </row>
    <row r="2987" spans="1:14">
      <c r="A2987" s="38">
        <f>IF(Txn!$B1500="","",Txn!$B1500)</f>
        <v>0</v>
      </c>
      <c r="B2987" s="38">
        <f>IF(Txn!$B1500="","",Txn!$C1500)</f>
        <v>0</v>
      </c>
      <c r="C2987" s="39">
        <f>IF(Txn!$B1500="","","تراکنش بانکی")</f>
        <v>0</v>
      </c>
      <c r="D2987" s="38">
        <f>IF(Txn!$B1500="","",IF(Txn!$X1500="","",Txn!$X1500))</f>
        <v>0</v>
      </c>
      <c r="E2987" s="39">
        <f>IF($D2987="","",IFERROR(VLOOKUP($D2987,AcctTbl,2,0),""))</f>
        <v>0</v>
      </c>
      <c r="F2987" s="39">
        <f>IF($D2987="","",IFERROR(VLOOKUP($D2987,AcctTbl,3,0),""))</f>
        <v>0</v>
      </c>
      <c r="G2987" s="39">
        <f>IF(Txn!$B1500="","",Txn!$D1500)</f>
        <v>0</v>
      </c>
      <c r="H2987" s="38">
        <f>IF(Txn!$B1500="","",Txn!$E1500)</f>
        <v>0</v>
      </c>
      <c r="I2987" s="40">
        <f>IF(Txn!$B1500="",0,Txn!$O1500)</f>
        <v>0</v>
      </c>
      <c r="J2987" s="40">
        <f>IF(Txn!$B1500="",0,Txn!$P1500)</f>
        <v>0</v>
      </c>
      <c r="K2987" s="41">
        <f>IF($A2987="","",IFERROR(VALUE(MID($A2987,6,2)),""))</f>
        <v>0</v>
      </c>
      <c r="L2987" s="39">
        <f>IF(Txn!$K1500="","",Txn!$K1500)</f>
        <v>0</v>
      </c>
      <c r="N2987" s="42">
        <f>IF($D2987="",0,COUNTIF(BankAccts,$D2987))</f>
        <v>0</v>
      </c>
    </row>
    <row r="2988" spans="1:14">
      <c r="A2988" s="38">
        <f>IF(Txn!$B1500="","",Txn!$B1500)</f>
        <v>0</v>
      </c>
      <c r="B2988" s="38">
        <f>IF(Txn!$B1500="","",Txn!$C1500)</f>
        <v>0</v>
      </c>
      <c r="C2988" s="39">
        <f>IF(Txn!$B1500="","","تراکنش بانکی")</f>
        <v>0</v>
      </c>
      <c r="D2988" s="38">
        <f>IF(Txn!$B1500="","",IF(IF(Txn!$U1500="TRF",Txn!$Y1500,Txn!$Z1500)="","",IF(Txn!$U1500="TRF",Txn!$Y1500,Txn!$Z1500)))</f>
        <v>0</v>
      </c>
      <c r="E2988" s="39">
        <f>IF($D2988="","",IFERROR(VLOOKUP($D2988,AcctTbl,2,0),""))</f>
        <v>0</v>
      </c>
      <c r="F2988" s="39">
        <f>IF($D2988="","",IFERROR(VLOOKUP($D2988,AcctTbl,3,0),""))</f>
        <v>0</v>
      </c>
      <c r="G2988" s="39">
        <f>IF(Txn!$B1500="","",Txn!$D1500)</f>
        <v>0</v>
      </c>
      <c r="H2988" s="38">
        <f>IF(Txn!$B1500="","",Txn!$E1500)</f>
        <v>0</v>
      </c>
      <c r="I2988" s="40">
        <f>IF(Txn!$B1500="",0,Txn!$Q1500)</f>
        <v>0</v>
      </c>
      <c r="J2988" s="40">
        <f>IF(Txn!$B1500="",0,Txn!$R1500)</f>
        <v>0</v>
      </c>
      <c r="K2988" s="41">
        <f>IF($A2988="","",IFERROR(VALUE(MID($A2988,6,2)),""))</f>
        <v>0</v>
      </c>
      <c r="L2988" s="39">
        <f>IF(Txn!$K1500="","","طرف مقابل — "&amp;Txn!$K1500)</f>
        <v>0</v>
      </c>
      <c r="N2988" s="42">
        <f>IF($D2988="",0,COUNTIF(BankAccts,$D2988))</f>
        <v>0</v>
      </c>
    </row>
    <row r="2989" spans="1:14">
      <c r="A2989" s="38">
        <f>IF(Txn!$B1501="","",Txn!$B1501)</f>
        <v>0</v>
      </c>
      <c r="B2989" s="38">
        <f>IF(Txn!$B1501="","",Txn!$C1501)</f>
        <v>0</v>
      </c>
      <c r="C2989" s="39">
        <f>IF(Txn!$B1501="","","تراکنش بانکی")</f>
        <v>0</v>
      </c>
      <c r="D2989" s="38">
        <f>IF(Txn!$B1501="","",IF(Txn!$X1501="","",Txn!$X1501))</f>
        <v>0</v>
      </c>
      <c r="E2989" s="39">
        <f>IF($D2989="","",IFERROR(VLOOKUP($D2989,AcctTbl,2,0),""))</f>
        <v>0</v>
      </c>
      <c r="F2989" s="39">
        <f>IF($D2989="","",IFERROR(VLOOKUP($D2989,AcctTbl,3,0),""))</f>
        <v>0</v>
      </c>
      <c r="G2989" s="39">
        <f>IF(Txn!$B1501="","",Txn!$D1501)</f>
        <v>0</v>
      </c>
      <c r="H2989" s="38">
        <f>IF(Txn!$B1501="","",Txn!$E1501)</f>
        <v>0</v>
      </c>
      <c r="I2989" s="40">
        <f>IF(Txn!$B1501="",0,Txn!$O1501)</f>
        <v>0</v>
      </c>
      <c r="J2989" s="40">
        <f>IF(Txn!$B1501="",0,Txn!$P1501)</f>
        <v>0</v>
      </c>
      <c r="K2989" s="41">
        <f>IF($A2989="","",IFERROR(VALUE(MID($A2989,6,2)),""))</f>
        <v>0</v>
      </c>
      <c r="L2989" s="39">
        <f>IF(Txn!$K1501="","",Txn!$K1501)</f>
        <v>0</v>
      </c>
      <c r="N2989" s="42">
        <f>IF($D2989="",0,COUNTIF(BankAccts,$D2989))</f>
        <v>0</v>
      </c>
    </row>
    <row r="2990" spans="1:14">
      <c r="A2990" s="38">
        <f>IF(Txn!$B1501="","",Txn!$B1501)</f>
        <v>0</v>
      </c>
      <c r="B2990" s="38">
        <f>IF(Txn!$B1501="","",Txn!$C1501)</f>
        <v>0</v>
      </c>
      <c r="C2990" s="39">
        <f>IF(Txn!$B1501="","","تراکنش بانکی")</f>
        <v>0</v>
      </c>
      <c r="D2990" s="38">
        <f>IF(Txn!$B1501="","",IF(IF(Txn!$U1501="TRF",Txn!$Y1501,Txn!$Z1501)="","",IF(Txn!$U1501="TRF",Txn!$Y1501,Txn!$Z1501)))</f>
        <v>0</v>
      </c>
      <c r="E2990" s="39">
        <f>IF($D2990="","",IFERROR(VLOOKUP($D2990,AcctTbl,2,0),""))</f>
        <v>0</v>
      </c>
      <c r="F2990" s="39">
        <f>IF($D2990="","",IFERROR(VLOOKUP($D2990,AcctTbl,3,0),""))</f>
        <v>0</v>
      </c>
      <c r="G2990" s="39">
        <f>IF(Txn!$B1501="","",Txn!$D1501)</f>
        <v>0</v>
      </c>
      <c r="H2990" s="38">
        <f>IF(Txn!$B1501="","",Txn!$E1501)</f>
        <v>0</v>
      </c>
      <c r="I2990" s="40">
        <f>IF(Txn!$B1501="",0,Txn!$Q1501)</f>
        <v>0</v>
      </c>
      <c r="J2990" s="40">
        <f>IF(Txn!$B1501="",0,Txn!$R1501)</f>
        <v>0</v>
      </c>
      <c r="K2990" s="41">
        <f>IF($A2990="","",IFERROR(VALUE(MID($A2990,6,2)),""))</f>
        <v>0</v>
      </c>
      <c r="L2990" s="39">
        <f>IF(Txn!$K1501="","","طرف مقابل — "&amp;Txn!$K1501)</f>
        <v>0</v>
      </c>
      <c r="N2990" s="42">
        <f>IF($D2990="",0,COUNTIF(BankAccts,$D2990))</f>
        <v>0</v>
      </c>
    </row>
    <row r="2991" spans="1:14">
      <c r="A2991" s="38">
        <f>IF(Txn!$B1502="","",Txn!$B1502)</f>
        <v>0</v>
      </c>
      <c r="B2991" s="38">
        <f>IF(Txn!$B1502="","",Txn!$C1502)</f>
        <v>0</v>
      </c>
      <c r="C2991" s="39">
        <f>IF(Txn!$B1502="","","تراکنش بانکی")</f>
        <v>0</v>
      </c>
      <c r="D2991" s="38">
        <f>IF(Txn!$B1502="","",IF(Txn!$X1502="","",Txn!$X1502))</f>
        <v>0</v>
      </c>
      <c r="E2991" s="39">
        <f>IF($D2991="","",IFERROR(VLOOKUP($D2991,AcctTbl,2,0),""))</f>
        <v>0</v>
      </c>
      <c r="F2991" s="39">
        <f>IF($D2991="","",IFERROR(VLOOKUP($D2991,AcctTbl,3,0),""))</f>
        <v>0</v>
      </c>
      <c r="G2991" s="39">
        <f>IF(Txn!$B1502="","",Txn!$D1502)</f>
        <v>0</v>
      </c>
      <c r="H2991" s="38">
        <f>IF(Txn!$B1502="","",Txn!$E1502)</f>
        <v>0</v>
      </c>
      <c r="I2991" s="40">
        <f>IF(Txn!$B1502="",0,Txn!$O1502)</f>
        <v>0</v>
      </c>
      <c r="J2991" s="40">
        <f>IF(Txn!$B1502="",0,Txn!$P1502)</f>
        <v>0</v>
      </c>
      <c r="K2991" s="41">
        <f>IF($A2991="","",IFERROR(VALUE(MID($A2991,6,2)),""))</f>
        <v>0</v>
      </c>
      <c r="L2991" s="39">
        <f>IF(Txn!$K1502="","",Txn!$K1502)</f>
        <v>0</v>
      </c>
      <c r="N2991" s="42">
        <f>IF($D2991="",0,COUNTIF(BankAccts,$D2991))</f>
        <v>0</v>
      </c>
    </row>
    <row r="2992" spans="1:14">
      <c r="A2992" s="38">
        <f>IF(Txn!$B1502="","",Txn!$B1502)</f>
        <v>0</v>
      </c>
      <c r="B2992" s="38">
        <f>IF(Txn!$B1502="","",Txn!$C1502)</f>
        <v>0</v>
      </c>
      <c r="C2992" s="39">
        <f>IF(Txn!$B1502="","","تراکنش بانکی")</f>
        <v>0</v>
      </c>
      <c r="D2992" s="38">
        <f>IF(Txn!$B1502="","",IF(IF(Txn!$U1502="TRF",Txn!$Y1502,Txn!$Z1502)="","",IF(Txn!$U1502="TRF",Txn!$Y1502,Txn!$Z1502)))</f>
        <v>0</v>
      </c>
      <c r="E2992" s="39">
        <f>IF($D2992="","",IFERROR(VLOOKUP($D2992,AcctTbl,2,0),""))</f>
        <v>0</v>
      </c>
      <c r="F2992" s="39">
        <f>IF($D2992="","",IFERROR(VLOOKUP($D2992,AcctTbl,3,0),""))</f>
        <v>0</v>
      </c>
      <c r="G2992" s="39">
        <f>IF(Txn!$B1502="","",Txn!$D1502)</f>
        <v>0</v>
      </c>
      <c r="H2992" s="38">
        <f>IF(Txn!$B1502="","",Txn!$E1502)</f>
        <v>0</v>
      </c>
      <c r="I2992" s="40">
        <f>IF(Txn!$B1502="",0,Txn!$Q1502)</f>
        <v>0</v>
      </c>
      <c r="J2992" s="40">
        <f>IF(Txn!$B1502="",0,Txn!$R1502)</f>
        <v>0</v>
      </c>
      <c r="K2992" s="41">
        <f>IF($A2992="","",IFERROR(VALUE(MID($A2992,6,2)),""))</f>
        <v>0</v>
      </c>
      <c r="L2992" s="39">
        <f>IF(Txn!$K1502="","","طرف مقابل — "&amp;Txn!$K1502)</f>
        <v>0</v>
      </c>
      <c r="N2992" s="42">
        <f>IF($D2992="",0,COUNTIF(BankAccts,$D2992))</f>
        <v>0</v>
      </c>
    </row>
    <row r="2993" spans="1:14">
      <c r="A2993" s="38">
        <f>IF(Txn!$B1503="","",Txn!$B1503)</f>
        <v>0</v>
      </c>
      <c r="B2993" s="38">
        <f>IF(Txn!$B1503="","",Txn!$C1503)</f>
        <v>0</v>
      </c>
      <c r="C2993" s="39">
        <f>IF(Txn!$B1503="","","تراکنش بانکی")</f>
        <v>0</v>
      </c>
      <c r="D2993" s="38">
        <f>IF(Txn!$B1503="","",IF(Txn!$X1503="","",Txn!$X1503))</f>
        <v>0</v>
      </c>
      <c r="E2993" s="39">
        <f>IF($D2993="","",IFERROR(VLOOKUP($D2993,AcctTbl,2,0),""))</f>
        <v>0</v>
      </c>
      <c r="F2993" s="39">
        <f>IF($D2993="","",IFERROR(VLOOKUP($D2993,AcctTbl,3,0),""))</f>
        <v>0</v>
      </c>
      <c r="G2993" s="39">
        <f>IF(Txn!$B1503="","",Txn!$D1503)</f>
        <v>0</v>
      </c>
      <c r="H2993" s="38">
        <f>IF(Txn!$B1503="","",Txn!$E1503)</f>
        <v>0</v>
      </c>
      <c r="I2993" s="40">
        <f>IF(Txn!$B1503="",0,Txn!$O1503)</f>
        <v>0</v>
      </c>
      <c r="J2993" s="40">
        <f>IF(Txn!$B1503="",0,Txn!$P1503)</f>
        <v>0</v>
      </c>
      <c r="K2993" s="41">
        <f>IF($A2993="","",IFERROR(VALUE(MID($A2993,6,2)),""))</f>
        <v>0</v>
      </c>
      <c r="L2993" s="39">
        <f>IF(Txn!$K1503="","",Txn!$K1503)</f>
        <v>0</v>
      </c>
      <c r="N2993" s="42">
        <f>IF($D2993="",0,COUNTIF(BankAccts,$D2993))</f>
        <v>0</v>
      </c>
    </row>
    <row r="2994" spans="1:14">
      <c r="A2994" s="38">
        <f>IF(Txn!$B1503="","",Txn!$B1503)</f>
        <v>0</v>
      </c>
      <c r="B2994" s="38">
        <f>IF(Txn!$B1503="","",Txn!$C1503)</f>
        <v>0</v>
      </c>
      <c r="C2994" s="39">
        <f>IF(Txn!$B1503="","","تراکنش بانکی")</f>
        <v>0</v>
      </c>
      <c r="D2994" s="38">
        <f>IF(Txn!$B1503="","",IF(IF(Txn!$U1503="TRF",Txn!$Y1503,Txn!$Z1503)="","",IF(Txn!$U1503="TRF",Txn!$Y1503,Txn!$Z1503)))</f>
        <v>0</v>
      </c>
      <c r="E2994" s="39">
        <f>IF($D2994="","",IFERROR(VLOOKUP($D2994,AcctTbl,2,0),""))</f>
        <v>0</v>
      </c>
      <c r="F2994" s="39">
        <f>IF($D2994="","",IFERROR(VLOOKUP($D2994,AcctTbl,3,0),""))</f>
        <v>0</v>
      </c>
      <c r="G2994" s="39">
        <f>IF(Txn!$B1503="","",Txn!$D1503)</f>
        <v>0</v>
      </c>
      <c r="H2994" s="38">
        <f>IF(Txn!$B1503="","",Txn!$E1503)</f>
        <v>0</v>
      </c>
      <c r="I2994" s="40">
        <f>IF(Txn!$B1503="",0,Txn!$Q1503)</f>
        <v>0</v>
      </c>
      <c r="J2994" s="40">
        <f>IF(Txn!$B1503="",0,Txn!$R1503)</f>
        <v>0</v>
      </c>
      <c r="K2994" s="41">
        <f>IF($A2994="","",IFERROR(VALUE(MID($A2994,6,2)),""))</f>
        <v>0</v>
      </c>
      <c r="L2994" s="39">
        <f>IF(Txn!$K1503="","","طرف مقابل — "&amp;Txn!$K1503)</f>
        <v>0</v>
      </c>
      <c r="N2994" s="42">
        <f>IF($D2994="",0,COUNTIF(BankAccts,$D2994))</f>
        <v>0</v>
      </c>
    </row>
    <row r="2995" spans="1:14">
      <c r="A2995" s="38">
        <f>IF(Txn!$B1504="","",Txn!$B1504)</f>
        <v>0</v>
      </c>
      <c r="B2995" s="38">
        <f>IF(Txn!$B1504="","",Txn!$C1504)</f>
        <v>0</v>
      </c>
      <c r="C2995" s="39">
        <f>IF(Txn!$B1504="","","تراکنش بانکی")</f>
        <v>0</v>
      </c>
      <c r="D2995" s="38">
        <f>IF(Txn!$B1504="","",IF(Txn!$X1504="","",Txn!$X1504))</f>
        <v>0</v>
      </c>
      <c r="E2995" s="39">
        <f>IF($D2995="","",IFERROR(VLOOKUP($D2995,AcctTbl,2,0),""))</f>
        <v>0</v>
      </c>
      <c r="F2995" s="39">
        <f>IF($D2995="","",IFERROR(VLOOKUP($D2995,AcctTbl,3,0),""))</f>
        <v>0</v>
      </c>
      <c r="G2995" s="39">
        <f>IF(Txn!$B1504="","",Txn!$D1504)</f>
        <v>0</v>
      </c>
      <c r="H2995" s="38">
        <f>IF(Txn!$B1504="","",Txn!$E1504)</f>
        <v>0</v>
      </c>
      <c r="I2995" s="40">
        <f>IF(Txn!$B1504="",0,Txn!$O1504)</f>
        <v>0</v>
      </c>
      <c r="J2995" s="40">
        <f>IF(Txn!$B1504="",0,Txn!$P1504)</f>
        <v>0</v>
      </c>
      <c r="K2995" s="41">
        <f>IF($A2995="","",IFERROR(VALUE(MID($A2995,6,2)),""))</f>
        <v>0</v>
      </c>
      <c r="L2995" s="39">
        <f>IF(Txn!$K1504="","",Txn!$K1504)</f>
        <v>0</v>
      </c>
      <c r="N2995" s="42">
        <f>IF($D2995="",0,COUNTIF(BankAccts,$D2995))</f>
        <v>0</v>
      </c>
    </row>
    <row r="2996" spans="1:14">
      <c r="A2996" s="38">
        <f>IF(Txn!$B1504="","",Txn!$B1504)</f>
        <v>0</v>
      </c>
      <c r="B2996" s="38">
        <f>IF(Txn!$B1504="","",Txn!$C1504)</f>
        <v>0</v>
      </c>
      <c r="C2996" s="39">
        <f>IF(Txn!$B1504="","","تراکنش بانکی")</f>
        <v>0</v>
      </c>
      <c r="D2996" s="38">
        <f>IF(Txn!$B1504="","",IF(IF(Txn!$U1504="TRF",Txn!$Y1504,Txn!$Z1504)="","",IF(Txn!$U1504="TRF",Txn!$Y1504,Txn!$Z1504)))</f>
        <v>0</v>
      </c>
      <c r="E2996" s="39">
        <f>IF($D2996="","",IFERROR(VLOOKUP($D2996,AcctTbl,2,0),""))</f>
        <v>0</v>
      </c>
      <c r="F2996" s="39">
        <f>IF($D2996="","",IFERROR(VLOOKUP($D2996,AcctTbl,3,0),""))</f>
        <v>0</v>
      </c>
      <c r="G2996" s="39">
        <f>IF(Txn!$B1504="","",Txn!$D1504)</f>
        <v>0</v>
      </c>
      <c r="H2996" s="38">
        <f>IF(Txn!$B1504="","",Txn!$E1504)</f>
        <v>0</v>
      </c>
      <c r="I2996" s="40">
        <f>IF(Txn!$B1504="",0,Txn!$Q1504)</f>
        <v>0</v>
      </c>
      <c r="J2996" s="40">
        <f>IF(Txn!$B1504="",0,Txn!$R1504)</f>
        <v>0</v>
      </c>
      <c r="K2996" s="41">
        <f>IF($A2996="","",IFERROR(VALUE(MID($A2996,6,2)),""))</f>
        <v>0</v>
      </c>
      <c r="L2996" s="39">
        <f>IF(Txn!$K1504="","","طرف مقابل — "&amp;Txn!$K1504)</f>
        <v>0</v>
      </c>
      <c r="N2996" s="42">
        <f>IF($D2996="",0,COUNTIF(BankAccts,$D2996))</f>
        <v>0</v>
      </c>
    </row>
    <row r="2997" spans="1:14">
      <c r="A2997" s="38">
        <f>IF(Txn!$B1505="","",Txn!$B1505)</f>
        <v>0</v>
      </c>
      <c r="B2997" s="38">
        <f>IF(Txn!$B1505="","",Txn!$C1505)</f>
        <v>0</v>
      </c>
      <c r="C2997" s="39">
        <f>IF(Txn!$B1505="","","تراکنش بانکی")</f>
        <v>0</v>
      </c>
      <c r="D2997" s="38">
        <f>IF(Txn!$B1505="","",IF(Txn!$X1505="","",Txn!$X1505))</f>
        <v>0</v>
      </c>
      <c r="E2997" s="39">
        <f>IF($D2997="","",IFERROR(VLOOKUP($D2997,AcctTbl,2,0),""))</f>
        <v>0</v>
      </c>
      <c r="F2997" s="39">
        <f>IF($D2997="","",IFERROR(VLOOKUP($D2997,AcctTbl,3,0),""))</f>
        <v>0</v>
      </c>
      <c r="G2997" s="39">
        <f>IF(Txn!$B1505="","",Txn!$D1505)</f>
        <v>0</v>
      </c>
      <c r="H2997" s="38">
        <f>IF(Txn!$B1505="","",Txn!$E1505)</f>
        <v>0</v>
      </c>
      <c r="I2997" s="40">
        <f>IF(Txn!$B1505="",0,Txn!$O1505)</f>
        <v>0</v>
      </c>
      <c r="J2997" s="40">
        <f>IF(Txn!$B1505="",0,Txn!$P1505)</f>
        <v>0</v>
      </c>
      <c r="K2997" s="41">
        <f>IF($A2997="","",IFERROR(VALUE(MID($A2997,6,2)),""))</f>
        <v>0</v>
      </c>
      <c r="L2997" s="39">
        <f>IF(Txn!$K1505="","",Txn!$K1505)</f>
        <v>0</v>
      </c>
      <c r="N2997" s="42">
        <f>IF($D2997="",0,COUNTIF(BankAccts,$D2997))</f>
        <v>0</v>
      </c>
    </row>
    <row r="2998" spans="1:14">
      <c r="A2998" s="38">
        <f>IF(Txn!$B1505="","",Txn!$B1505)</f>
        <v>0</v>
      </c>
      <c r="B2998" s="38">
        <f>IF(Txn!$B1505="","",Txn!$C1505)</f>
        <v>0</v>
      </c>
      <c r="C2998" s="39">
        <f>IF(Txn!$B1505="","","تراکنش بانکی")</f>
        <v>0</v>
      </c>
      <c r="D2998" s="38">
        <f>IF(Txn!$B1505="","",IF(IF(Txn!$U1505="TRF",Txn!$Y1505,Txn!$Z1505)="","",IF(Txn!$U1505="TRF",Txn!$Y1505,Txn!$Z1505)))</f>
        <v>0</v>
      </c>
      <c r="E2998" s="39">
        <f>IF($D2998="","",IFERROR(VLOOKUP($D2998,AcctTbl,2,0),""))</f>
        <v>0</v>
      </c>
      <c r="F2998" s="39">
        <f>IF($D2998="","",IFERROR(VLOOKUP($D2998,AcctTbl,3,0),""))</f>
        <v>0</v>
      </c>
      <c r="G2998" s="39">
        <f>IF(Txn!$B1505="","",Txn!$D1505)</f>
        <v>0</v>
      </c>
      <c r="H2998" s="38">
        <f>IF(Txn!$B1505="","",Txn!$E1505)</f>
        <v>0</v>
      </c>
      <c r="I2998" s="40">
        <f>IF(Txn!$B1505="",0,Txn!$Q1505)</f>
        <v>0</v>
      </c>
      <c r="J2998" s="40">
        <f>IF(Txn!$B1505="",0,Txn!$R1505)</f>
        <v>0</v>
      </c>
      <c r="K2998" s="41">
        <f>IF($A2998="","",IFERROR(VALUE(MID($A2998,6,2)),""))</f>
        <v>0</v>
      </c>
      <c r="L2998" s="39">
        <f>IF(Txn!$K1505="","","طرف مقابل — "&amp;Txn!$K1505)</f>
        <v>0</v>
      </c>
      <c r="N2998" s="42">
        <f>IF($D2998="",0,COUNTIF(BankAccts,$D2998))</f>
        <v>0</v>
      </c>
    </row>
    <row r="2999" spans="1:14">
      <c r="A2999" s="38">
        <f>IF(Txn!$B1506="","",Txn!$B1506)</f>
        <v>0</v>
      </c>
      <c r="B2999" s="38">
        <f>IF(Txn!$B1506="","",Txn!$C1506)</f>
        <v>0</v>
      </c>
      <c r="C2999" s="39">
        <f>IF(Txn!$B1506="","","تراکنش بانکی")</f>
        <v>0</v>
      </c>
      <c r="D2999" s="38">
        <f>IF(Txn!$B1506="","",IF(Txn!$X1506="","",Txn!$X1506))</f>
        <v>0</v>
      </c>
      <c r="E2999" s="39">
        <f>IF($D2999="","",IFERROR(VLOOKUP($D2999,AcctTbl,2,0),""))</f>
        <v>0</v>
      </c>
      <c r="F2999" s="39">
        <f>IF($D2999="","",IFERROR(VLOOKUP($D2999,AcctTbl,3,0),""))</f>
        <v>0</v>
      </c>
      <c r="G2999" s="39">
        <f>IF(Txn!$B1506="","",Txn!$D1506)</f>
        <v>0</v>
      </c>
      <c r="H2999" s="38">
        <f>IF(Txn!$B1506="","",Txn!$E1506)</f>
        <v>0</v>
      </c>
      <c r="I2999" s="40">
        <f>IF(Txn!$B1506="",0,Txn!$O1506)</f>
        <v>0</v>
      </c>
      <c r="J2999" s="40">
        <f>IF(Txn!$B1506="",0,Txn!$P1506)</f>
        <v>0</v>
      </c>
      <c r="K2999" s="41">
        <f>IF($A2999="","",IFERROR(VALUE(MID($A2999,6,2)),""))</f>
        <v>0</v>
      </c>
      <c r="L2999" s="39">
        <f>IF(Txn!$K1506="","",Txn!$K1506)</f>
        <v>0</v>
      </c>
      <c r="N2999" s="42">
        <f>IF($D2999="",0,COUNTIF(BankAccts,$D2999))</f>
        <v>0</v>
      </c>
    </row>
    <row r="3000" spans="1:14">
      <c r="A3000" s="38">
        <f>IF(Txn!$B1506="","",Txn!$B1506)</f>
        <v>0</v>
      </c>
      <c r="B3000" s="38">
        <f>IF(Txn!$B1506="","",Txn!$C1506)</f>
        <v>0</v>
      </c>
      <c r="C3000" s="39">
        <f>IF(Txn!$B1506="","","تراکنش بانکی")</f>
        <v>0</v>
      </c>
      <c r="D3000" s="38">
        <f>IF(Txn!$B1506="","",IF(IF(Txn!$U1506="TRF",Txn!$Y1506,Txn!$Z1506)="","",IF(Txn!$U1506="TRF",Txn!$Y1506,Txn!$Z1506)))</f>
        <v>0</v>
      </c>
      <c r="E3000" s="39">
        <f>IF($D3000="","",IFERROR(VLOOKUP($D3000,AcctTbl,2,0),""))</f>
        <v>0</v>
      </c>
      <c r="F3000" s="39">
        <f>IF($D3000="","",IFERROR(VLOOKUP($D3000,AcctTbl,3,0),""))</f>
        <v>0</v>
      </c>
      <c r="G3000" s="39">
        <f>IF(Txn!$B1506="","",Txn!$D1506)</f>
        <v>0</v>
      </c>
      <c r="H3000" s="38">
        <f>IF(Txn!$B1506="","",Txn!$E1506)</f>
        <v>0</v>
      </c>
      <c r="I3000" s="40">
        <f>IF(Txn!$B1506="",0,Txn!$Q1506)</f>
        <v>0</v>
      </c>
      <c r="J3000" s="40">
        <f>IF(Txn!$B1506="",0,Txn!$R1506)</f>
        <v>0</v>
      </c>
      <c r="K3000" s="41">
        <f>IF($A3000="","",IFERROR(VALUE(MID($A3000,6,2)),""))</f>
        <v>0</v>
      </c>
      <c r="L3000" s="39">
        <f>IF(Txn!$K1506="","","طرف مقابل — "&amp;Txn!$K1506)</f>
        <v>0</v>
      </c>
      <c r="N3000" s="42">
        <f>IF($D3000="",0,COUNTIF(BankAccts,$D3000))</f>
        <v>0</v>
      </c>
    </row>
    <row r="3001" spans="1:14">
      <c r="A3001" s="38">
        <f>IF(Txn!$B1507="","",Txn!$B1507)</f>
        <v>0</v>
      </c>
      <c r="B3001" s="38">
        <f>IF(Txn!$B1507="","",Txn!$C1507)</f>
        <v>0</v>
      </c>
      <c r="C3001" s="39">
        <f>IF(Txn!$B1507="","","تراکنش بانکی")</f>
        <v>0</v>
      </c>
      <c r="D3001" s="38">
        <f>IF(Txn!$B1507="","",IF(Txn!$X1507="","",Txn!$X1507))</f>
        <v>0</v>
      </c>
      <c r="E3001" s="39">
        <f>IF($D3001="","",IFERROR(VLOOKUP($D3001,AcctTbl,2,0),""))</f>
        <v>0</v>
      </c>
      <c r="F3001" s="39">
        <f>IF($D3001="","",IFERROR(VLOOKUP($D3001,AcctTbl,3,0),""))</f>
        <v>0</v>
      </c>
      <c r="G3001" s="39">
        <f>IF(Txn!$B1507="","",Txn!$D1507)</f>
        <v>0</v>
      </c>
      <c r="H3001" s="38">
        <f>IF(Txn!$B1507="","",Txn!$E1507)</f>
        <v>0</v>
      </c>
      <c r="I3001" s="40">
        <f>IF(Txn!$B1507="",0,Txn!$O1507)</f>
        <v>0</v>
      </c>
      <c r="J3001" s="40">
        <f>IF(Txn!$B1507="",0,Txn!$P1507)</f>
        <v>0</v>
      </c>
      <c r="K3001" s="41">
        <f>IF($A3001="","",IFERROR(VALUE(MID($A3001,6,2)),""))</f>
        <v>0</v>
      </c>
      <c r="L3001" s="39">
        <f>IF(Txn!$K1507="","",Txn!$K1507)</f>
        <v>0</v>
      </c>
      <c r="N3001" s="42">
        <f>IF($D3001="",0,COUNTIF(BankAccts,$D3001))</f>
        <v>0</v>
      </c>
    </row>
    <row r="3002" spans="1:14">
      <c r="A3002" s="38">
        <f>IF(Txn!$B1507="","",Txn!$B1507)</f>
        <v>0</v>
      </c>
      <c r="B3002" s="38">
        <f>IF(Txn!$B1507="","",Txn!$C1507)</f>
        <v>0</v>
      </c>
      <c r="C3002" s="39">
        <f>IF(Txn!$B1507="","","تراکنش بانکی")</f>
        <v>0</v>
      </c>
      <c r="D3002" s="38">
        <f>IF(Txn!$B1507="","",IF(IF(Txn!$U1507="TRF",Txn!$Y1507,Txn!$Z1507)="","",IF(Txn!$U1507="TRF",Txn!$Y1507,Txn!$Z1507)))</f>
        <v>0</v>
      </c>
      <c r="E3002" s="39">
        <f>IF($D3002="","",IFERROR(VLOOKUP($D3002,AcctTbl,2,0),""))</f>
        <v>0</v>
      </c>
      <c r="F3002" s="39">
        <f>IF($D3002="","",IFERROR(VLOOKUP($D3002,AcctTbl,3,0),""))</f>
        <v>0</v>
      </c>
      <c r="G3002" s="39">
        <f>IF(Txn!$B1507="","",Txn!$D1507)</f>
        <v>0</v>
      </c>
      <c r="H3002" s="38">
        <f>IF(Txn!$B1507="","",Txn!$E1507)</f>
        <v>0</v>
      </c>
      <c r="I3002" s="40">
        <f>IF(Txn!$B1507="",0,Txn!$Q1507)</f>
        <v>0</v>
      </c>
      <c r="J3002" s="40">
        <f>IF(Txn!$B1507="",0,Txn!$R1507)</f>
        <v>0</v>
      </c>
      <c r="K3002" s="41">
        <f>IF($A3002="","",IFERROR(VALUE(MID($A3002,6,2)),""))</f>
        <v>0</v>
      </c>
      <c r="L3002" s="39">
        <f>IF(Txn!$K1507="","","طرف مقابل — "&amp;Txn!$K1507)</f>
        <v>0</v>
      </c>
      <c r="N3002" s="42">
        <f>IF($D3002="",0,COUNTIF(BankAccts,$D3002))</f>
        <v>0</v>
      </c>
    </row>
    <row r="3003" spans="1:14">
      <c r="A3003" s="38">
        <f>IF(Txn!$B1508="","",Txn!$B1508)</f>
        <v>0</v>
      </c>
      <c r="B3003" s="38">
        <f>IF(Txn!$B1508="","",Txn!$C1508)</f>
        <v>0</v>
      </c>
      <c r="C3003" s="39">
        <f>IF(Txn!$B1508="","","تراکنش بانکی")</f>
        <v>0</v>
      </c>
      <c r="D3003" s="38">
        <f>IF(Txn!$B1508="","",IF(Txn!$X1508="","",Txn!$X1508))</f>
        <v>0</v>
      </c>
      <c r="E3003" s="39">
        <f>IF($D3003="","",IFERROR(VLOOKUP($D3003,AcctTbl,2,0),""))</f>
        <v>0</v>
      </c>
      <c r="F3003" s="39">
        <f>IF($D3003="","",IFERROR(VLOOKUP($D3003,AcctTbl,3,0),""))</f>
        <v>0</v>
      </c>
      <c r="G3003" s="39">
        <f>IF(Txn!$B1508="","",Txn!$D1508)</f>
        <v>0</v>
      </c>
      <c r="H3003" s="38">
        <f>IF(Txn!$B1508="","",Txn!$E1508)</f>
        <v>0</v>
      </c>
      <c r="I3003" s="40">
        <f>IF(Txn!$B1508="",0,Txn!$O1508)</f>
        <v>0</v>
      </c>
      <c r="J3003" s="40">
        <f>IF(Txn!$B1508="",0,Txn!$P1508)</f>
        <v>0</v>
      </c>
      <c r="K3003" s="41">
        <f>IF($A3003="","",IFERROR(VALUE(MID($A3003,6,2)),""))</f>
        <v>0</v>
      </c>
      <c r="L3003" s="39">
        <f>IF(Txn!$K1508="","",Txn!$K1508)</f>
        <v>0</v>
      </c>
      <c r="N3003" s="42">
        <f>IF($D3003="",0,COUNTIF(BankAccts,$D3003))</f>
        <v>0</v>
      </c>
    </row>
    <row r="3004" spans="1:14">
      <c r="A3004" s="38">
        <f>IF(Txn!$B1508="","",Txn!$B1508)</f>
        <v>0</v>
      </c>
      <c r="B3004" s="38">
        <f>IF(Txn!$B1508="","",Txn!$C1508)</f>
        <v>0</v>
      </c>
      <c r="C3004" s="39">
        <f>IF(Txn!$B1508="","","تراکنش بانکی")</f>
        <v>0</v>
      </c>
      <c r="D3004" s="38">
        <f>IF(Txn!$B1508="","",IF(IF(Txn!$U1508="TRF",Txn!$Y1508,Txn!$Z1508)="","",IF(Txn!$U1508="TRF",Txn!$Y1508,Txn!$Z1508)))</f>
        <v>0</v>
      </c>
      <c r="E3004" s="39">
        <f>IF($D3004="","",IFERROR(VLOOKUP($D3004,AcctTbl,2,0),""))</f>
        <v>0</v>
      </c>
      <c r="F3004" s="39">
        <f>IF($D3004="","",IFERROR(VLOOKUP($D3004,AcctTbl,3,0),""))</f>
        <v>0</v>
      </c>
      <c r="G3004" s="39">
        <f>IF(Txn!$B1508="","",Txn!$D1508)</f>
        <v>0</v>
      </c>
      <c r="H3004" s="38">
        <f>IF(Txn!$B1508="","",Txn!$E1508)</f>
        <v>0</v>
      </c>
      <c r="I3004" s="40">
        <f>IF(Txn!$B1508="",0,Txn!$Q1508)</f>
        <v>0</v>
      </c>
      <c r="J3004" s="40">
        <f>IF(Txn!$B1508="",0,Txn!$R1508)</f>
        <v>0</v>
      </c>
      <c r="K3004" s="41">
        <f>IF($A3004="","",IFERROR(VALUE(MID($A3004,6,2)),""))</f>
        <v>0</v>
      </c>
      <c r="L3004" s="39">
        <f>IF(Txn!$K1508="","","طرف مقابل — "&amp;Txn!$K1508)</f>
        <v>0</v>
      </c>
      <c r="N3004" s="42">
        <f>IF($D3004="",0,COUNTIF(BankAccts,$D3004))</f>
        <v>0</v>
      </c>
    </row>
    <row r="3005" spans="1:14">
      <c r="A3005" s="38">
        <f>IF(Txn!$B1509="","",Txn!$B1509)</f>
        <v>0</v>
      </c>
      <c r="B3005" s="38">
        <f>IF(Txn!$B1509="","",Txn!$C1509)</f>
        <v>0</v>
      </c>
      <c r="C3005" s="39">
        <f>IF(Txn!$B1509="","","تراکنش بانکی")</f>
        <v>0</v>
      </c>
      <c r="D3005" s="38">
        <f>IF(Txn!$B1509="","",IF(Txn!$X1509="","",Txn!$X1509))</f>
        <v>0</v>
      </c>
      <c r="E3005" s="39">
        <f>IF($D3005="","",IFERROR(VLOOKUP($D3005,AcctTbl,2,0),""))</f>
        <v>0</v>
      </c>
      <c r="F3005" s="39">
        <f>IF($D3005="","",IFERROR(VLOOKUP($D3005,AcctTbl,3,0),""))</f>
        <v>0</v>
      </c>
      <c r="G3005" s="39">
        <f>IF(Txn!$B1509="","",Txn!$D1509)</f>
        <v>0</v>
      </c>
      <c r="H3005" s="38">
        <f>IF(Txn!$B1509="","",Txn!$E1509)</f>
        <v>0</v>
      </c>
      <c r="I3005" s="40">
        <f>IF(Txn!$B1509="",0,Txn!$O1509)</f>
        <v>0</v>
      </c>
      <c r="J3005" s="40">
        <f>IF(Txn!$B1509="",0,Txn!$P1509)</f>
        <v>0</v>
      </c>
      <c r="K3005" s="41">
        <f>IF($A3005="","",IFERROR(VALUE(MID($A3005,6,2)),""))</f>
        <v>0</v>
      </c>
      <c r="L3005" s="39">
        <f>IF(Txn!$K1509="","",Txn!$K1509)</f>
        <v>0</v>
      </c>
      <c r="N3005" s="42">
        <f>IF($D3005="",0,COUNTIF(BankAccts,$D3005))</f>
        <v>0</v>
      </c>
    </row>
    <row r="3006" spans="1:14">
      <c r="A3006" s="38">
        <f>IF(Txn!$B1509="","",Txn!$B1509)</f>
        <v>0</v>
      </c>
      <c r="B3006" s="38">
        <f>IF(Txn!$B1509="","",Txn!$C1509)</f>
        <v>0</v>
      </c>
      <c r="C3006" s="39">
        <f>IF(Txn!$B1509="","","تراکنش بانکی")</f>
        <v>0</v>
      </c>
      <c r="D3006" s="38">
        <f>IF(Txn!$B1509="","",IF(IF(Txn!$U1509="TRF",Txn!$Y1509,Txn!$Z1509)="","",IF(Txn!$U1509="TRF",Txn!$Y1509,Txn!$Z1509)))</f>
        <v>0</v>
      </c>
      <c r="E3006" s="39">
        <f>IF($D3006="","",IFERROR(VLOOKUP($D3006,AcctTbl,2,0),""))</f>
        <v>0</v>
      </c>
      <c r="F3006" s="39">
        <f>IF($D3006="","",IFERROR(VLOOKUP($D3006,AcctTbl,3,0),""))</f>
        <v>0</v>
      </c>
      <c r="G3006" s="39">
        <f>IF(Txn!$B1509="","",Txn!$D1509)</f>
        <v>0</v>
      </c>
      <c r="H3006" s="38">
        <f>IF(Txn!$B1509="","",Txn!$E1509)</f>
        <v>0</v>
      </c>
      <c r="I3006" s="40">
        <f>IF(Txn!$B1509="",0,Txn!$Q1509)</f>
        <v>0</v>
      </c>
      <c r="J3006" s="40">
        <f>IF(Txn!$B1509="",0,Txn!$R1509)</f>
        <v>0</v>
      </c>
      <c r="K3006" s="41">
        <f>IF($A3006="","",IFERROR(VALUE(MID($A3006,6,2)),""))</f>
        <v>0</v>
      </c>
      <c r="L3006" s="39">
        <f>IF(Txn!$K1509="","","طرف مقابل — "&amp;Txn!$K1509)</f>
        <v>0</v>
      </c>
      <c r="N3006" s="42">
        <f>IF($D3006="",0,COUNTIF(BankAccts,$D3006))</f>
        <v>0</v>
      </c>
    </row>
    <row r="3007" spans="1:14">
      <c r="A3007" s="38">
        <f>IF(Txn!$B1510="","",Txn!$B1510)</f>
        <v>0</v>
      </c>
      <c r="B3007" s="38">
        <f>IF(Txn!$B1510="","",Txn!$C1510)</f>
        <v>0</v>
      </c>
      <c r="C3007" s="39">
        <f>IF(Txn!$B1510="","","تراکنش بانکی")</f>
        <v>0</v>
      </c>
      <c r="D3007" s="38">
        <f>IF(Txn!$B1510="","",IF(Txn!$X1510="","",Txn!$X1510))</f>
        <v>0</v>
      </c>
      <c r="E3007" s="39">
        <f>IF($D3007="","",IFERROR(VLOOKUP($D3007,AcctTbl,2,0),""))</f>
        <v>0</v>
      </c>
      <c r="F3007" s="39">
        <f>IF($D3007="","",IFERROR(VLOOKUP($D3007,AcctTbl,3,0),""))</f>
        <v>0</v>
      </c>
      <c r="G3007" s="39">
        <f>IF(Txn!$B1510="","",Txn!$D1510)</f>
        <v>0</v>
      </c>
      <c r="H3007" s="38">
        <f>IF(Txn!$B1510="","",Txn!$E1510)</f>
        <v>0</v>
      </c>
      <c r="I3007" s="40">
        <f>IF(Txn!$B1510="",0,Txn!$O1510)</f>
        <v>0</v>
      </c>
      <c r="J3007" s="40">
        <f>IF(Txn!$B1510="",0,Txn!$P1510)</f>
        <v>0</v>
      </c>
      <c r="K3007" s="41">
        <f>IF($A3007="","",IFERROR(VALUE(MID($A3007,6,2)),""))</f>
        <v>0</v>
      </c>
      <c r="L3007" s="39">
        <f>IF(Txn!$K1510="","",Txn!$K1510)</f>
        <v>0</v>
      </c>
      <c r="N3007" s="42">
        <f>IF($D3007="",0,COUNTIF(BankAccts,$D3007))</f>
        <v>0</v>
      </c>
    </row>
    <row r="3008" spans="1:14">
      <c r="A3008" s="38">
        <f>IF(Txn!$B1510="","",Txn!$B1510)</f>
        <v>0</v>
      </c>
      <c r="B3008" s="38">
        <f>IF(Txn!$B1510="","",Txn!$C1510)</f>
        <v>0</v>
      </c>
      <c r="C3008" s="39">
        <f>IF(Txn!$B1510="","","تراکنش بانکی")</f>
        <v>0</v>
      </c>
      <c r="D3008" s="38">
        <f>IF(Txn!$B1510="","",IF(IF(Txn!$U1510="TRF",Txn!$Y1510,Txn!$Z1510)="","",IF(Txn!$U1510="TRF",Txn!$Y1510,Txn!$Z1510)))</f>
        <v>0</v>
      </c>
      <c r="E3008" s="39">
        <f>IF($D3008="","",IFERROR(VLOOKUP($D3008,AcctTbl,2,0),""))</f>
        <v>0</v>
      </c>
      <c r="F3008" s="39">
        <f>IF($D3008="","",IFERROR(VLOOKUP($D3008,AcctTbl,3,0),""))</f>
        <v>0</v>
      </c>
      <c r="G3008" s="39">
        <f>IF(Txn!$B1510="","",Txn!$D1510)</f>
        <v>0</v>
      </c>
      <c r="H3008" s="38">
        <f>IF(Txn!$B1510="","",Txn!$E1510)</f>
        <v>0</v>
      </c>
      <c r="I3008" s="40">
        <f>IF(Txn!$B1510="",0,Txn!$Q1510)</f>
        <v>0</v>
      </c>
      <c r="J3008" s="40">
        <f>IF(Txn!$B1510="",0,Txn!$R1510)</f>
        <v>0</v>
      </c>
      <c r="K3008" s="41">
        <f>IF($A3008="","",IFERROR(VALUE(MID($A3008,6,2)),""))</f>
        <v>0</v>
      </c>
      <c r="L3008" s="39">
        <f>IF(Txn!$K1510="","","طرف مقابل — "&amp;Txn!$K1510)</f>
        <v>0</v>
      </c>
      <c r="N3008" s="42">
        <f>IF($D3008="",0,COUNTIF(BankAccts,$D3008))</f>
        <v>0</v>
      </c>
    </row>
    <row r="3009" spans="1:14">
      <c r="A3009" s="38">
        <f>IF(Txn!$B1511="","",Txn!$B1511)</f>
        <v>0</v>
      </c>
      <c r="B3009" s="38">
        <f>IF(Txn!$B1511="","",Txn!$C1511)</f>
        <v>0</v>
      </c>
      <c r="C3009" s="39">
        <f>IF(Txn!$B1511="","","تراکنش بانکی")</f>
        <v>0</v>
      </c>
      <c r="D3009" s="38">
        <f>IF(Txn!$B1511="","",IF(Txn!$X1511="","",Txn!$X1511))</f>
        <v>0</v>
      </c>
      <c r="E3009" s="39">
        <f>IF($D3009="","",IFERROR(VLOOKUP($D3009,AcctTbl,2,0),""))</f>
        <v>0</v>
      </c>
      <c r="F3009" s="39">
        <f>IF($D3009="","",IFERROR(VLOOKUP($D3009,AcctTbl,3,0),""))</f>
        <v>0</v>
      </c>
      <c r="G3009" s="39">
        <f>IF(Txn!$B1511="","",Txn!$D1511)</f>
        <v>0</v>
      </c>
      <c r="H3009" s="38">
        <f>IF(Txn!$B1511="","",Txn!$E1511)</f>
        <v>0</v>
      </c>
      <c r="I3009" s="40">
        <f>IF(Txn!$B1511="",0,Txn!$O1511)</f>
        <v>0</v>
      </c>
      <c r="J3009" s="40">
        <f>IF(Txn!$B1511="",0,Txn!$P1511)</f>
        <v>0</v>
      </c>
      <c r="K3009" s="41">
        <f>IF($A3009="","",IFERROR(VALUE(MID($A3009,6,2)),""))</f>
        <v>0</v>
      </c>
      <c r="L3009" s="39">
        <f>IF(Txn!$K1511="","",Txn!$K1511)</f>
        <v>0</v>
      </c>
      <c r="N3009" s="42">
        <f>IF($D3009="",0,COUNTIF(BankAccts,$D3009))</f>
        <v>0</v>
      </c>
    </row>
    <row r="3010" spans="1:14">
      <c r="A3010" s="38">
        <f>IF(Txn!$B1511="","",Txn!$B1511)</f>
        <v>0</v>
      </c>
      <c r="B3010" s="38">
        <f>IF(Txn!$B1511="","",Txn!$C1511)</f>
        <v>0</v>
      </c>
      <c r="C3010" s="39">
        <f>IF(Txn!$B1511="","","تراکنش بانکی")</f>
        <v>0</v>
      </c>
      <c r="D3010" s="38">
        <f>IF(Txn!$B1511="","",IF(IF(Txn!$U1511="TRF",Txn!$Y1511,Txn!$Z1511)="","",IF(Txn!$U1511="TRF",Txn!$Y1511,Txn!$Z1511)))</f>
        <v>0</v>
      </c>
      <c r="E3010" s="39">
        <f>IF($D3010="","",IFERROR(VLOOKUP($D3010,AcctTbl,2,0),""))</f>
        <v>0</v>
      </c>
      <c r="F3010" s="39">
        <f>IF($D3010="","",IFERROR(VLOOKUP($D3010,AcctTbl,3,0),""))</f>
        <v>0</v>
      </c>
      <c r="G3010" s="39">
        <f>IF(Txn!$B1511="","",Txn!$D1511)</f>
        <v>0</v>
      </c>
      <c r="H3010" s="38">
        <f>IF(Txn!$B1511="","",Txn!$E1511)</f>
        <v>0</v>
      </c>
      <c r="I3010" s="40">
        <f>IF(Txn!$B1511="",0,Txn!$Q1511)</f>
        <v>0</v>
      </c>
      <c r="J3010" s="40">
        <f>IF(Txn!$B1511="",0,Txn!$R1511)</f>
        <v>0</v>
      </c>
      <c r="K3010" s="41">
        <f>IF($A3010="","",IFERROR(VALUE(MID($A3010,6,2)),""))</f>
        <v>0</v>
      </c>
      <c r="L3010" s="39">
        <f>IF(Txn!$K1511="","","طرف مقابل — "&amp;Txn!$K1511)</f>
        <v>0</v>
      </c>
      <c r="N3010" s="42">
        <f>IF($D3010="",0,COUNTIF(BankAccts,$D3010))</f>
        <v>0</v>
      </c>
    </row>
    <row r="3011" spans="1:14">
      <c r="A3011" s="38">
        <f>IF(Txn!$B1512="","",Txn!$B1512)</f>
        <v>0</v>
      </c>
      <c r="B3011" s="38">
        <f>IF(Txn!$B1512="","",Txn!$C1512)</f>
        <v>0</v>
      </c>
      <c r="C3011" s="39">
        <f>IF(Txn!$B1512="","","تراکنش بانکی")</f>
        <v>0</v>
      </c>
      <c r="D3011" s="38">
        <f>IF(Txn!$B1512="","",IF(Txn!$X1512="","",Txn!$X1512))</f>
        <v>0</v>
      </c>
      <c r="E3011" s="39">
        <f>IF($D3011="","",IFERROR(VLOOKUP($D3011,AcctTbl,2,0),""))</f>
        <v>0</v>
      </c>
      <c r="F3011" s="39">
        <f>IF($D3011="","",IFERROR(VLOOKUP($D3011,AcctTbl,3,0),""))</f>
        <v>0</v>
      </c>
      <c r="G3011" s="39">
        <f>IF(Txn!$B1512="","",Txn!$D1512)</f>
        <v>0</v>
      </c>
      <c r="H3011" s="38">
        <f>IF(Txn!$B1512="","",Txn!$E1512)</f>
        <v>0</v>
      </c>
      <c r="I3011" s="40">
        <f>IF(Txn!$B1512="",0,Txn!$O1512)</f>
        <v>0</v>
      </c>
      <c r="J3011" s="40">
        <f>IF(Txn!$B1512="",0,Txn!$P1512)</f>
        <v>0</v>
      </c>
      <c r="K3011" s="41">
        <f>IF($A3011="","",IFERROR(VALUE(MID($A3011,6,2)),""))</f>
        <v>0</v>
      </c>
      <c r="L3011" s="39">
        <f>IF(Txn!$K1512="","",Txn!$K1512)</f>
        <v>0</v>
      </c>
      <c r="N3011" s="42">
        <f>IF($D3011="",0,COUNTIF(BankAccts,$D3011))</f>
        <v>0</v>
      </c>
    </row>
    <row r="3012" spans="1:14">
      <c r="A3012" s="38">
        <f>IF(Txn!$B1512="","",Txn!$B1512)</f>
        <v>0</v>
      </c>
      <c r="B3012" s="38">
        <f>IF(Txn!$B1512="","",Txn!$C1512)</f>
        <v>0</v>
      </c>
      <c r="C3012" s="39">
        <f>IF(Txn!$B1512="","","تراکنش بانکی")</f>
        <v>0</v>
      </c>
      <c r="D3012" s="38">
        <f>IF(Txn!$B1512="","",IF(IF(Txn!$U1512="TRF",Txn!$Y1512,Txn!$Z1512)="","",IF(Txn!$U1512="TRF",Txn!$Y1512,Txn!$Z1512)))</f>
        <v>0</v>
      </c>
      <c r="E3012" s="39">
        <f>IF($D3012="","",IFERROR(VLOOKUP($D3012,AcctTbl,2,0),""))</f>
        <v>0</v>
      </c>
      <c r="F3012" s="39">
        <f>IF($D3012="","",IFERROR(VLOOKUP($D3012,AcctTbl,3,0),""))</f>
        <v>0</v>
      </c>
      <c r="G3012" s="39">
        <f>IF(Txn!$B1512="","",Txn!$D1512)</f>
        <v>0</v>
      </c>
      <c r="H3012" s="38">
        <f>IF(Txn!$B1512="","",Txn!$E1512)</f>
        <v>0</v>
      </c>
      <c r="I3012" s="40">
        <f>IF(Txn!$B1512="",0,Txn!$Q1512)</f>
        <v>0</v>
      </c>
      <c r="J3012" s="40">
        <f>IF(Txn!$B1512="",0,Txn!$R1512)</f>
        <v>0</v>
      </c>
      <c r="K3012" s="41">
        <f>IF($A3012="","",IFERROR(VALUE(MID($A3012,6,2)),""))</f>
        <v>0</v>
      </c>
      <c r="L3012" s="39">
        <f>IF(Txn!$K1512="","","طرف مقابل — "&amp;Txn!$K1512)</f>
        <v>0</v>
      </c>
      <c r="N3012" s="42">
        <f>IF($D3012="",0,COUNTIF(BankAccts,$D3012))</f>
        <v>0</v>
      </c>
    </row>
    <row r="3013" spans="1:14">
      <c r="A3013" s="38">
        <f>IF(Txn!$B1513="","",Txn!$B1513)</f>
        <v>0</v>
      </c>
      <c r="B3013" s="38">
        <f>IF(Txn!$B1513="","",Txn!$C1513)</f>
        <v>0</v>
      </c>
      <c r="C3013" s="39">
        <f>IF(Txn!$B1513="","","تراکنش بانکی")</f>
        <v>0</v>
      </c>
      <c r="D3013" s="38">
        <f>IF(Txn!$B1513="","",IF(Txn!$X1513="","",Txn!$X1513))</f>
        <v>0</v>
      </c>
      <c r="E3013" s="39">
        <f>IF($D3013="","",IFERROR(VLOOKUP($D3013,AcctTbl,2,0),""))</f>
        <v>0</v>
      </c>
      <c r="F3013" s="39">
        <f>IF($D3013="","",IFERROR(VLOOKUP($D3013,AcctTbl,3,0),""))</f>
        <v>0</v>
      </c>
      <c r="G3013" s="39">
        <f>IF(Txn!$B1513="","",Txn!$D1513)</f>
        <v>0</v>
      </c>
      <c r="H3013" s="38">
        <f>IF(Txn!$B1513="","",Txn!$E1513)</f>
        <v>0</v>
      </c>
      <c r="I3013" s="40">
        <f>IF(Txn!$B1513="",0,Txn!$O1513)</f>
        <v>0</v>
      </c>
      <c r="J3013" s="40">
        <f>IF(Txn!$B1513="",0,Txn!$P1513)</f>
        <v>0</v>
      </c>
      <c r="K3013" s="41">
        <f>IF($A3013="","",IFERROR(VALUE(MID($A3013,6,2)),""))</f>
        <v>0</v>
      </c>
      <c r="L3013" s="39">
        <f>IF(Txn!$K1513="","",Txn!$K1513)</f>
        <v>0</v>
      </c>
      <c r="N3013" s="42">
        <f>IF($D3013="",0,COUNTIF(BankAccts,$D3013))</f>
        <v>0</v>
      </c>
    </row>
    <row r="3014" spans="1:14">
      <c r="A3014" s="38">
        <f>IF(Txn!$B1513="","",Txn!$B1513)</f>
        <v>0</v>
      </c>
      <c r="B3014" s="38">
        <f>IF(Txn!$B1513="","",Txn!$C1513)</f>
        <v>0</v>
      </c>
      <c r="C3014" s="39">
        <f>IF(Txn!$B1513="","","تراکنش بانکی")</f>
        <v>0</v>
      </c>
      <c r="D3014" s="38">
        <f>IF(Txn!$B1513="","",IF(IF(Txn!$U1513="TRF",Txn!$Y1513,Txn!$Z1513)="","",IF(Txn!$U1513="TRF",Txn!$Y1513,Txn!$Z1513)))</f>
        <v>0</v>
      </c>
      <c r="E3014" s="39">
        <f>IF($D3014="","",IFERROR(VLOOKUP($D3014,AcctTbl,2,0),""))</f>
        <v>0</v>
      </c>
      <c r="F3014" s="39">
        <f>IF($D3014="","",IFERROR(VLOOKUP($D3014,AcctTbl,3,0),""))</f>
        <v>0</v>
      </c>
      <c r="G3014" s="39">
        <f>IF(Txn!$B1513="","",Txn!$D1513)</f>
        <v>0</v>
      </c>
      <c r="H3014" s="38">
        <f>IF(Txn!$B1513="","",Txn!$E1513)</f>
        <v>0</v>
      </c>
      <c r="I3014" s="40">
        <f>IF(Txn!$B1513="",0,Txn!$Q1513)</f>
        <v>0</v>
      </c>
      <c r="J3014" s="40">
        <f>IF(Txn!$B1513="",0,Txn!$R1513)</f>
        <v>0</v>
      </c>
      <c r="K3014" s="41">
        <f>IF($A3014="","",IFERROR(VALUE(MID($A3014,6,2)),""))</f>
        <v>0</v>
      </c>
      <c r="L3014" s="39">
        <f>IF(Txn!$K1513="","","طرف مقابل — "&amp;Txn!$K1513)</f>
        <v>0</v>
      </c>
      <c r="N3014" s="42">
        <f>IF($D3014="",0,COUNTIF(BankAccts,$D3014))</f>
        <v>0</v>
      </c>
    </row>
    <row r="3015" spans="1:14">
      <c r="A3015" s="38">
        <f>IF(Txn!$B1514="","",Txn!$B1514)</f>
        <v>0</v>
      </c>
      <c r="B3015" s="38">
        <f>IF(Txn!$B1514="","",Txn!$C1514)</f>
        <v>0</v>
      </c>
      <c r="C3015" s="39">
        <f>IF(Txn!$B1514="","","تراکنش بانکی")</f>
        <v>0</v>
      </c>
      <c r="D3015" s="38">
        <f>IF(Txn!$B1514="","",IF(Txn!$X1514="","",Txn!$X1514))</f>
        <v>0</v>
      </c>
      <c r="E3015" s="39">
        <f>IF($D3015="","",IFERROR(VLOOKUP($D3015,AcctTbl,2,0),""))</f>
        <v>0</v>
      </c>
      <c r="F3015" s="39">
        <f>IF($D3015="","",IFERROR(VLOOKUP($D3015,AcctTbl,3,0),""))</f>
        <v>0</v>
      </c>
      <c r="G3015" s="39">
        <f>IF(Txn!$B1514="","",Txn!$D1514)</f>
        <v>0</v>
      </c>
      <c r="H3015" s="38">
        <f>IF(Txn!$B1514="","",Txn!$E1514)</f>
        <v>0</v>
      </c>
      <c r="I3015" s="40">
        <f>IF(Txn!$B1514="",0,Txn!$O1514)</f>
        <v>0</v>
      </c>
      <c r="J3015" s="40">
        <f>IF(Txn!$B1514="",0,Txn!$P1514)</f>
        <v>0</v>
      </c>
      <c r="K3015" s="41">
        <f>IF($A3015="","",IFERROR(VALUE(MID($A3015,6,2)),""))</f>
        <v>0</v>
      </c>
      <c r="L3015" s="39">
        <f>IF(Txn!$K1514="","",Txn!$K1514)</f>
        <v>0</v>
      </c>
      <c r="N3015" s="42">
        <f>IF($D3015="",0,COUNTIF(BankAccts,$D3015))</f>
        <v>0</v>
      </c>
    </row>
    <row r="3016" spans="1:14">
      <c r="A3016" s="38">
        <f>IF(Txn!$B1514="","",Txn!$B1514)</f>
        <v>0</v>
      </c>
      <c r="B3016" s="38">
        <f>IF(Txn!$B1514="","",Txn!$C1514)</f>
        <v>0</v>
      </c>
      <c r="C3016" s="39">
        <f>IF(Txn!$B1514="","","تراکنش بانکی")</f>
        <v>0</v>
      </c>
      <c r="D3016" s="38">
        <f>IF(Txn!$B1514="","",IF(IF(Txn!$U1514="TRF",Txn!$Y1514,Txn!$Z1514)="","",IF(Txn!$U1514="TRF",Txn!$Y1514,Txn!$Z1514)))</f>
        <v>0</v>
      </c>
      <c r="E3016" s="39">
        <f>IF($D3016="","",IFERROR(VLOOKUP($D3016,AcctTbl,2,0),""))</f>
        <v>0</v>
      </c>
      <c r="F3016" s="39">
        <f>IF($D3016="","",IFERROR(VLOOKUP($D3016,AcctTbl,3,0),""))</f>
        <v>0</v>
      </c>
      <c r="G3016" s="39">
        <f>IF(Txn!$B1514="","",Txn!$D1514)</f>
        <v>0</v>
      </c>
      <c r="H3016" s="38">
        <f>IF(Txn!$B1514="","",Txn!$E1514)</f>
        <v>0</v>
      </c>
      <c r="I3016" s="40">
        <f>IF(Txn!$B1514="",0,Txn!$Q1514)</f>
        <v>0</v>
      </c>
      <c r="J3016" s="40">
        <f>IF(Txn!$B1514="",0,Txn!$R1514)</f>
        <v>0</v>
      </c>
      <c r="K3016" s="41">
        <f>IF($A3016="","",IFERROR(VALUE(MID($A3016,6,2)),""))</f>
        <v>0</v>
      </c>
      <c r="L3016" s="39">
        <f>IF(Txn!$K1514="","","طرف مقابل — "&amp;Txn!$K1514)</f>
        <v>0</v>
      </c>
      <c r="N3016" s="42">
        <f>IF($D3016="",0,COUNTIF(BankAccts,$D3016))</f>
        <v>0</v>
      </c>
    </row>
    <row r="3017" spans="1:14">
      <c r="A3017" s="38">
        <f>IF(Txn!$B1515="","",Txn!$B1515)</f>
        <v>0</v>
      </c>
      <c r="B3017" s="38">
        <f>IF(Txn!$B1515="","",Txn!$C1515)</f>
        <v>0</v>
      </c>
      <c r="C3017" s="39">
        <f>IF(Txn!$B1515="","","تراکنش بانکی")</f>
        <v>0</v>
      </c>
      <c r="D3017" s="38">
        <f>IF(Txn!$B1515="","",IF(Txn!$X1515="","",Txn!$X1515))</f>
        <v>0</v>
      </c>
      <c r="E3017" s="39">
        <f>IF($D3017="","",IFERROR(VLOOKUP($D3017,AcctTbl,2,0),""))</f>
        <v>0</v>
      </c>
      <c r="F3017" s="39">
        <f>IF($D3017="","",IFERROR(VLOOKUP($D3017,AcctTbl,3,0),""))</f>
        <v>0</v>
      </c>
      <c r="G3017" s="39">
        <f>IF(Txn!$B1515="","",Txn!$D1515)</f>
        <v>0</v>
      </c>
      <c r="H3017" s="38">
        <f>IF(Txn!$B1515="","",Txn!$E1515)</f>
        <v>0</v>
      </c>
      <c r="I3017" s="40">
        <f>IF(Txn!$B1515="",0,Txn!$O1515)</f>
        <v>0</v>
      </c>
      <c r="J3017" s="40">
        <f>IF(Txn!$B1515="",0,Txn!$P1515)</f>
        <v>0</v>
      </c>
      <c r="K3017" s="41">
        <f>IF($A3017="","",IFERROR(VALUE(MID($A3017,6,2)),""))</f>
        <v>0</v>
      </c>
      <c r="L3017" s="39">
        <f>IF(Txn!$K1515="","",Txn!$K1515)</f>
        <v>0</v>
      </c>
      <c r="N3017" s="42">
        <f>IF($D3017="",0,COUNTIF(BankAccts,$D3017))</f>
        <v>0</v>
      </c>
    </row>
    <row r="3018" spans="1:14">
      <c r="A3018" s="38">
        <f>IF(Txn!$B1515="","",Txn!$B1515)</f>
        <v>0</v>
      </c>
      <c r="B3018" s="38">
        <f>IF(Txn!$B1515="","",Txn!$C1515)</f>
        <v>0</v>
      </c>
      <c r="C3018" s="39">
        <f>IF(Txn!$B1515="","","تراکنش بانکی")</f>
        <v>0</v>
      </c>
      <c r="D3018" s="38">
        <f>IF(Txn!$B1515="","",IF(IF(Txn!$U1515="TRF",Txn!$Y1515,Txn!$Z1515)="","",IF(Txn!$U1515="TRF",Txn!$Y1515,Txn!$Z1515)))</f>
        <v>0</v>
      </c>
      <c r="E3018" s="39">
        <f>IF($D3018="","",IFERROR(VLOOKUP($D3018,AcctTbl,2,0),""))</f>
        <v>0</v>
      </c>
      <c r="F3018" s="39">
        <f>IF($D3018="","",IFERROR(VLOOKUP($D3018,AcctTbl,3,0),""))</f>
        <v>0</v>
      </c>
      <c r="G3018" s="39">
        <f>IF(Txn!$B1515="","",Txn!$D1515)</f>
        <v>0</v>
      </c>
      <c r="H3018" s="38">
        <f>IF(Txn!$B1515="","",Txn!$E1515)</f>
        <v>0</v>
      </c>
      <c r="I3018" s="40">
        <f>IF(Txn!$B1515="",0,Txn!$Q1515)</f>
        <v>0</v>
      </c>
      <c r="J3018" s="40">
        <f>IF(Txn!$B1515="",0,Txn!$R1515)</f>
        <v>0</v>
      </c>
      <c r="K3018" s="41">
        <f>IF($A3018="","",IFERROR(VALUE(MID($A3018,6,2)),""))</f>
        <v>0</v>
      </c>
      <c r="L3018" s="39">
        <f>IF(Txn!$K1515="","","طرف مقابل — "&amp;Txn!$K1515)</f>
        <v>0</v>
      </c>
      <c r="N3018" s="42">
        <f>IF($D3018="",0,COUNTIF(BankAccts,$D3018))</f>
        <v>0</v>
      </c>
    </row>
    <row r="3019" spans="1:14">
      <c r="A3019" s="38">
        <f>IF(Txn!$B1516="","",Txn!$B1516)</f>
        <v>0</v>
      </c>
      <c r="B3019" s="38">
        <f>IF(Txn!$B1516="","",Txn!$C1516)</f>
        <v>0</v>
      </c>
      <c r="C3019" s="39">
        <f>IF(Txn!$B1516="","","تراکنش بانکی")</f>
        <v>0</v>
      </c>
      <c r="D3019" s="38">
        <f>IF(Txn!$B1516="","",IF(Txn!$X1516="","",Txn!$X1516))</f>
        <v>0</v>
      </c>
      <c r="E3019" s="39">
        <f>IF($D3019="","",IFERROR(VLOOKUP($D3019,AcctTbl,2,0),""))</f>
        <v>0</v>
      </c>
      <c r="F3019" s="39">
        <f>IF($D3019="","",IFERROR(VLOOKUP($D3019,AcctTbl,3,0),""))</f>
        <v>0</v>
      </c>
      <c r="G3019" s="39">
        <f>IF(Txn!$B1516="","",Txn!$D1516)</f>
        <v>0</v>
      </c>
      <c r="H3019" s="38">
        <f>IF(Txn!$B1516="","",Txn!$E1516)</f>
        <v>0</v>
      </c>
      <c r="I3019" s="40">
        <f>IF(Txn!$B1516="",0,Txn!$O1516)</f>
        <v>0</v>
      </c>
      <c r="J3019" s="40">
        <f>IF(Txn!$B1516="",0,Txn!$P1516)</f>
        <v>0</v>
      </c>
      <c r="K3019" s="41">
        <f>IF($A3019="","",IFERROR(VALUE(MID($A3019,6,2)),""))</f>
        <v>0</v>
      </c>
      <c r="L3019" s="39">
        <f>IF(Txn!$K1516="","",Txn!$K1516)</f>
        <v>0</v>
      </c>
      <c r="N3019" s="42">
        <f>IF($D3019="",0,COUNTIF(BankAccts,$D3019))</f>
        <v>0</v>
      </c>
    </row>
    <row r="3020" spans="1:14">
      <c r="A3020" s="38">
        <f>IF(Txn!$B1516="","",Txn!$B1516)</f>
        <v>0</v>
      </c>
      <c r="B3020" s="38">
        <f>IF(Txn!$B1516="","",Txn!$C1516)</f>
        <v>0</v>
      </c>
      <c r="C3020" s="39">
        <f>IF(Txn!$B1516="","","تراکنش بانکی")</f>
        <v>0</v>
      </c>
      <c r="D3020" s="38">
        <f>IF(Txn!$B1516="","",IF(IF(Txn!$U1516="TRF",Txn!$Y1516,Txn!$Z1516)="","",IF(Txn!$U1516="TRF",Txn!$Y1516,Txn!$Z1516)))</f>
        <v>0</v>
      </c>
      <c r="E3020" s="39">
        <f>IF($D3020="","",IFERROR(VLOOKUP($D3020,AcctTbl,2,0),""))</f>
        <v>0</v>
      </c>
      <c r="F3020" s="39">
        <f>IF($D3020="","",IFERROR(VLOOKUP($D3020,AcctTbl,3,0),""))</f>
        <v>0</v>
      </c>
      <c r="G3020" s="39">
        <f>IF(Txn!$B1516="","",Txn!$D1516)</f>
        <v>0</v>
      </c>
      <c r="H3020" s="38">
        <f>IF(Txn!$B1516="","",Txn!$E1516)</f>
        <v>0</v>
      </c>
      <c r="I3020" s="40">
        <f>IF(Txn!$B1516="",0,Txn!$Q1516)</f>
        <v>0</v>
      </c>
      <c r="J3020" s="40">
        <f>IF(Txn!$B1516="",0,Txn!$R1516)</f>
        <v>0</v>
      </c>
      <c r="K3020" s="41">
        <f>IF($A3020="","",IFERROR(VALUE(MID($A3020,6,2)),""))</f>
        <v>0</v>
      </c>
      <c r="L3020" s="39">
        <f>IF(Txn!$K1516="","","طرف مقابل — "&amp;Txn!$K1516)</f>
        <v>0</v>
      </c>
      <c r="N3020" s="42">
        <f>IF($D3020="",0,COUNTIF(BankAccts,$D3020))</f>
        <v>0</v>
      </c>
    </row>
    <row r="3021" spans="1:14">
      <c r="A3021" s="38">
        <f>IF(Txn!$B1517="","",Txn!$B1517)</f>
        <v>0</v>
      </c>
      <c r="B3021" s="38">
        <f>IF(Txn!$B1517="","",Txn!$C1517)</f>
        <v>0</v>
      </c>
      <c r="C3021" s="39">
        <f>IF(Txn!$B1517="","","تراکنش بانکی")</f>
        <v>0</v>
      </c>
      <c r="D3021" s="38">
        <f>IF(Txn!$B1517="","",IF(Txn!$X1517="","",Txn!$X1517))</f>
        <v>0</v>
      </c>
      <c r="E3021" s="39">
        <f>IF($D3021="","",IFERROR(VLOOKUP($D3021,AcctTbl,2,0),""))</f>
        <v>0</v>
      </c>
      <c r="F3021" s="39">
        <f>IF($D3021="","",IFERROR(VLOOKUP($D3021,AcctTbl,3,0),""))</f>
        <v>0</v>
      </c>
      <c r="G3021" s="39">
        <f>IF(Txn!$B1517="","",Txn!$D1517)</f>
        <v>0</v>
      </c>
      <c r="H3021" s="38">
        <f>IF(Txn!$B1517="","",Txn!$E1517)</f>
        <v>0</v>
      </c>
      <c r="I3021" s="40">
        <f>IF(Txn!$B1517="",0,Txn!$O1517)</f>
        <v>0</v>
      </c>
      <c r="J3021" s="40">
        <f>IF(Txn!$B1517="",0,Txn!$P1517)</f>
        <v>0</v>
      </c>
      <c r="K3021" s="41">
        <f>IF($A3021="","",IFERROR(VALUE(MID($A3021,6,2)),""))</f>
        <v>0</v>
      </c>
      <c r="L3021" s="39">
        <f>IF(Txn!$K1517="","",Txn!$K1517)</f>
        <v>0</v>
      </c>
      <c r="N3021" s="42">
        <f>IF($D3021="",0,COUNTIF(BankAccts,$D3021))</f>
        <v>0</v>
      </c>
    </row>
    <row r="3022" spans="1:14">
      <c r="A3022" s="38">
        <f>IF(Txn!$B1517="","",Txn!$B1517)</f>
        <v>0</v>
      </c>
      <c r="B3022" s="38">
        <f>IF(Txn!$B1517="","",Txn!$C1517)</f>
        <v>0</v>
      </c>
      <c r="C3022" s="39">
        <f>IF(Txn!$B1517="","","تراکنش بانکی")</f>
        <v>0</v>
      </c>
      <c r="D3022" s="38">
        <f>IF(Txn!$B1517="","",IF(IF(Txn!$U1517="TRF",Txn!$Y1517,Txn!$Z1517)="","",IF(Txn!$U1517="TRF",Txn!$Y1517,Txn!$Z1517)))</f>
        <v>0</v>
      </c>
      <c r="E3022" s="39">
        <f>IF($D3022="","",IFERROR(VLOOKUP($D3022,AcctTbl,2,0),""))</f>
        <v>0</v>
      </c>
      <c r="F3022" s="39">
        <f>IF($D3022="","",IFERROR(VLOOKUP($D3022,AcctTbl,3,0),""))</f>
        <v>0</v>
      </c>
      <c r="G3022" s="39">
        <f>IF(Txn!$B1517="","",Txn!$D1517)</f>
        <v>0</v>
      </c>
      <c r="H3022" s="38">
        <f>IF(Txn!$B1517="","",Txn!$E1517)</f>
        <v>0</v>
      </c>
      <c r="I3022" s="40">
        <f>IF(Txn!$B1517="",0,Txn!$Q1517)</f>
        <v>0</v>
      </c>
      <c r="J3022" s="40">
        <f>IF(Txn!$B1517="",0,Txn!$R1517)</f>
        <v>0</v>
      </c>
      <c r="K3022" s="41">
        <f>IF($A3022="","",IFERROR(VALUE(MID($A3022,6,2)),""))</f>
        <v>0</v>
      </c>
      <c r="L3022" s="39">
        <f>IF(Txn!$K1517="","","طرف مقابل — "&amp;Txn!$K1517)</f>
        <v>0</v>
      </c>
      <c r="N3022" s="42">
        <f>IF($D3022="",0,COUNTIF(BankAccts,$D3022))</f>
        <v>0</v>
      </c>
    </row>
    <row r="3023" spans="1:14">
      <c r="A3023" s="38">
        <f>IF(Txn!$B1518="","",Txn!$B1518)</f>
        <v>0</v>
      </c>
      <c r="B3023" s="38">
        <f>IF(Txn!$B1518="","",Txn!$C1518)</f>
        <v>0</v>
      </c>
      <c r="C3023" s="39">
        <f>IF(Txn!$B1518="","","تراکنش بانکی")</f>
        <v>0</v>
      </c>
      <c r="D3023" s="38">
        <f>IF(Txn!$B1518="","",IF(Txn!$X1518="","",Txn!$X1518))</f>
        <v>0</v>
      </c>
      <c r="E3023" s="39">
        <f>IF($D3023="","",IFERROR(VLOOKUP($D3023,AcctTbl,2,0),""))</f>
        <v>0</v>
      </c>
      <c r="F3023" s="39">
        <f>IF($D3023="","",IFERROR(VLOOKUP($D3023,AcctTbl,3,0),""))</f>
        <v>0</v>
      </c>
      <c r="G3023" s="39">
        <f>IF(Txn!$B1518="","",Txn!$D1518)</f>
        <v>0</v>
      </c>
      <c r="H3023" s="38">
        <f>IF(Txn!$B1518="","",Txn!$E1518)</f>
        <v>0</v>
      </c>
      <c r="I3023" s="40">
        <f>IF(Txn!$B1518="",0,Txn!$O1518)</f>
        <v>0</v>
      </c>
      <c r="J3023" s="40">
        <f>IF(Txn!$B1518="",0,Txn!$P1518)</f>
        <v>0</v>
      </c>
      <c r="K3023" s="41">
        <f>IF($A3023="","",IFERROR(VALUE(MID($A3023,6,2)),""))</f>
        <v>0</v>
      </c>
      <c r="L3023" s="39">
        <f>IF(Txn!$K1518="","",Txn!$K1518)</f>
        <v>0</v>
      </c>
      <c r="N3023" s="42">
        <f>IF($D3023="",0,COUNTIF(BankAccts,$D3023))</f>
        <v>0</v>
      </c>
    </row>
    <row r="3024" spans="1:14">
      <c r="A3024" s="38">
        <f>IF(Txn!$B1518="","",Txn!$B1518)</f>
        <v>0</v>
      </c>
      <c r="B3024" s="38">
        <f>IF(Txn!$B1518="","",Txn!$C1518)</f>
        <v>0</v>
      </c>
      <c r="C3024" s="39">
        <f>IF(Txn!$B1518="","","تراکنش بانکی")</f>
        <v>0</v>
      </c>
      <c r="D3024" s="38">
        <f>IF(Txn!$B1518="","",IF(IF(Txn!$U1518="TRF",Txn!$Y1518,Txn!$Z1518)="","",IF(Txn!$U1518="TRF",Txn!$Y1518,Txn!$Z1518)))</f>
        <v>0</v>
      </c>
      <c r="E3024" s="39">
        <f>IF($D3024="","",IFERROR(VLOOKUP($D3024,AcctTbl,2,0),""))</f>
        <v>0</v>
      </c>
      <c r="F3024" s="39">
        <f>IF($D3024="","",IFERROR(VLOOKUP($D3024,AcctTbl,3,0),""))</f>
        <v>0</v>
      </c>
      <c r="G3024" s="39">
        <f>IF(Txn!$B1518="","",Txn!$D1518)</f>
        <v>0</v>
      </c>
      <c r="H3024" s="38">
        <f>IF(Txn!$B1518="","",Txn!$E1518)</f>
        <v>0</v>
      </c>
      <c r="I3024" s="40">
        <f>IF(Txn!$B1518="",0,Txn!$Q1518)</f>
        <v>0</v>
      </c>
      <c r="J3024" s="40">
        <f>IF(Txn!$B1518="",0,Txn!$R1518)</f>
        <v>0</v>
      </c>
      <c r="K3024" s="41">
        <f>IF($A3024="","",IFERROR(VALUE(MID($A3024,6,2)),""))</f>
        <v>0</v>
      </c>
      <c r="L3024" s="39">
        <f>IF(Txn!$K1518="","","طرف مقابل — "&amp;Txn!$K1518)</f>
        <v>0</v>
      </c>
      <c r="N3024" s="42">
        <f>IF($D3024="",0,COUNTIF(BankAccts,$D3024))</f>
        <v>0</v>
      </c>
    </row>
    <row r="3025" spans="1:14">
      <c r="A3025" s="38">
        <f>IF(Txn!$B1519="","",Txn!$B1519)</f>
        <v>0</v>
      </c>
      <c r="B3025" s="38">
        <f>IF(Txn!$B1519="","",Txn!$C1519)</f>
        <v>0</v>
      </c>
      <c r="C3025" s="39">
        <f>IF(Txn!$B1519="","","تراکنش بانکی")</f>
        <v>0</v>
      </c>
      <c r="D3025" s="38">
        <f>IF(Txn!$B1519="","",IF(Txn!$X1519="","",Txn!$X1519))</f>
        <v>0</v>
      </c>
      <c r="E3025" s="39">
        <f>IF($D3025="","",IFERROR(VLOOKUP($D3025,AcctTbl,2,0),""))</f>
        <v>0</v>
      </c>
      <c r="F3025" s="39">
        <f>IF($D3025="","",IFERROR(VLOOKUP($D3025,AcctTbl,3,0),""))</f>
        <v>0</v>
      </c>
      <c r="G3025" s="39">
        <f>IF(Txn!$B1519="","",Txn!$D1519)</f>
        <v>0</v>
      </c>
      <c r="H3025" s="38">
        <f>IF(Txn!$B1519="","",Txn!$E1519)</f>
        <v>0</v>
      </c>
      <c r="I3025" s="40">
        <f>IF(Txn!$B1519="",0,Txn!$O1519)</f>
        <v>0</v>
      </c>
      <c r="J3025" s="40">
        <f>IF(Txn!$B1519="",0,Txn!$P1519)</f>
        <v>0</v>
      </c>
      <c r="K3025" s="41">
        <f>IF($A3025="","",IFERROR(VALUE(MID($A3025,6,2)),""))</f>
        <v>0</v>
      </c>
      <c r="L3025" s="39">
        <f>IF(Txn!$K1519="","",Txn!$K1519)</f>
        <v>0</v>
      </c>
      <c r="N3025" s="42">
        <f>IF($D3025="",0,COUNTIF(BankAccts,$D3025))</f>
        <v>0</v>
      </c>
    </row>
    <row r="3026" spans="1:14">
      <c r="A3026" s="38">
        <f>IF(Txn!$B1519="","",Txn!$B1519)</f>
        <v>0</v>
      </c>
      <c r="B3026" s="38">
        <f>IF(Txn!$B1519="","",Txn!$C1519)</f>
        <v>0</v>
      </c>
      <c r="C3026" s="39">
        <f>IF(Txn!$B1519="","","تراکنش بانکی")</f>
        <v>0</v>
      </c>
      <c r="D3026" s="38">
        <f>IF(Txn!$B1519="","",IF(IF(Txn!$U1519="TRF",Txn!$Y1519,Txn!$Z1519)="","",IF(Txn!$U1519="TRF",Txn!$Y1519,Txn!$Z1519)))</f>
        <v>0</v>
      </c>
      <c r="E3026" s="39">
        <f>IF($D3026="","",IFERROR(VLOOKUP($D3026,AcctTbl,2,0),""))</f>
        <v>0</v>
      </c>
      <c r="F3026" s="39">
        <f>IF($D3026="","",IFERROR(VLOOKUP($D3026,AcctTbl,3,0),""))</f>
        <v>0</v>
      </c>
      <c r="G3026" s="39">
        <f>IF(Txn!$B1519="","",Txn!$D1519)</f>
        <v>0</v>
      </c>
      <c r="H3026" s="38">
        <f>IF(Txn!$B1519="","",Txn!$E1519)</f>
        <v>0</v>
      </c>
      <c r="I3026" s="40">
        <f>IF(Txn!$B1519="",0,Txn!$Q1519)</f>
        <v>0</v>
      </c>
      <c r="J3026" s="40">
        <f>IF(Txn!$B1519="",0,Txn!$R1519)</f>
        <v>0</v>
      </c>
      <c r="K3026" s="41">
        <f>IF($A3026="","",IFERROR(VALUE(MID($A3026,6,2)),""))</f>
        <v>0</v>
      </c>
      <c r="L3026" s="39">
        <f>IF(Txn!$K1519="","","طرف مقابل — "&amp;Txn!$K1519)</f>
        <v>0</v>
      </c>
      <c r="N3026" s="42">
        <f>IF($D3026="",0,COUNTIF(BankAccts,$D3026))</f>
        <v>0</v>
      </c>
    </row>
    <row r="3027" spans="1:14">
      <c r="A3027" s="38">
        <f>IF(Txn!$B1520="","",Txn!$B1520)</f>
        <v>0</v>
      </c>
      <c r="B3027" s="38">
        <f>IF(Txn!$B1520="","",Txn!$C1520)</f>
        <v>0</v>
      </c>
      <c r="C3027" s="39">
        <f>IF(Txn!$B1520="","","تراکنش بانکی")</f>
        <v>0</v>
      </c>
      <c r="D3027" s="38">
        <f>IF(Txn!$B1520="","",IF(Txn!$X1520="","",Txn!$X1520))</f>
        <v>0</v>
      </c>
      <c r="E3027" s="39">
        <f>IF($D3027="","",IFERROR(VLOOKUP($D3027,AcctTbl,2,0),""))</f>
        <v>0</v>
      </c>
      <c r="F3027" s="39">
        <f>IF($D3027="","",IFERROR(VLOOKUP($D3027,AcctTbl,3,0),""))</f>
        <v>0</v>
      </c>
      <c r="G3027" s="39">
        <f>IF(Txn!$B1520="","",Txn!$D1520)</f>
        <v>0</v>
      </c>
      <c r="H3027" s="38">
        <f>IF(Txn!$B1520="","",Txn!$E1520)</f>
        <v>0</v>
      </c>
      <c r="I3027" s="40">
        <f>IF(Txn!$B1520="",0,Txn!$O1520)</f>
        <v>0</v>
      </c>
      <c r="J3027" s="40">
        <f>IF(Txn!$B1520="",0,Txn!$P1520)</f>
        <v>0</v>
      </c>
      <c r="K3027" s="41">
        <f>IF($A3027="","",IFERROR(VALUE(MID($A3027,6,2)),""))</f>
        <v>0</v>
      </c>
      <c r="L3027" s="39">
        <f>IF(Txn!$K1520="","",Txn!$K1520)</f>
        <v>0</v>
      </c>
      <c r="N3027" s="42">
        <f>IF($D3027="",0,COUNTIF(BankAccts,$D3027))</f>
        <v>0</v>
      </c>
    </row>
    <row r="3028" spans="1:14">
      <c r="A3028" s="38">
        <f>IF(Txn!$B1520="","",Txn!$B1520)</f>
        <v>0</v>
      </c>
      <c r="B3028" s="38">
        <f>IF(Txn!$B1520="","",Txn!$C1520)</f>
        <v>0</v>
      </c>
      <c r="C3028" s="39">
        <f>IF(Txn!$B1520="","","تراکنش بانکی")</f>
        <v>0</v>
      </c>
      <c r="D3028" s="38">
        <f>IF(Txn!$B1520="","",IF(IF(Txn!$U1520="TRF",Txn!$Y1520,Txn!$Z1520)="","",IF(Txn!$U1520="TRF",Txn!$Y1520,Txn!$Z1520)))</f>
        <v>0</v>
      </c>
      <c r="E3028" s="39">
        <f>IF($D3028="","",IFERROR(VLOOKUP($D3028,AcctTbl,2,0),""))</f>
        <v>0</v>
      </c>
      <c r="F3028" s="39">
        <f>IF($D3028="","",IFERROR(VLOOKUP($D3028,AcctTbl,3,0),""))</f>
        <v>0</v>
      </c>
      <c r="G3028" s="39">
        <f>IF(Txn!$B1520="","",Txn!$D1520)</f>
        <v>0</v>
      </c>
      <c r="H3028" s="38">
        <f>IF(Txn!$B1520="","",Txn!$E1520)</f>
        <v>0</v>
      </c>
      <c r="I3028" s="40">
        <f>IF(Txn!$B1520="",0,Txn!$Q1520)</f>
        <v>0</v>
      </c>
      <c r="J3028" s="40">
        <f>IF(Txn!$B1520="",0,Txn!$R1520)</f>
        <v>0</v>
      </c>
      <c r="K3028" s="41">
        <f>IF($A3028="","",IFERROR(VALUE(MID($A3028,6,2)),""))</f>
        <v>0</v>
      </c>
      <c r="L3028" s="39">
        <f>IF(Txn!$K1520="","","طرف مقابل — "&amp;Txn!$K1520)</f>
        <v>0</v>
      </c>
      <c r="N3028" s="42">
        <f>IF($D3028="",0,COUNTIF(BankAccts,$D3028))</f>
        <v>0</v>
      </c>
    </row>
    <row r="3029" spans="1:14">
      <c r="A3029" s="38">
        <f>IF(Txn!$B1521="","",Txn!$B1521)</f>
        <v>0</v>
      </c>
      <c r="B3029" s="38">
        <f>IF(Txn!$B1521="","",Txn!$C1521)</f>
        <v>0</v>
      </c>
      <c r="C3029" s="39">
        <f>IF(Txn!$B1521="","","تراکنش بانکی")</f>
        <v>0</v>
      </c>
      <c r="D3029" s="38">
        <f>IF(Txn!$B1521="","",IF(Txn!$X1521="","",Txn!$X1521))</f>
        <v>0</v>
      </c>
      <c r="E3029" s="39">
        <f>IF($D3029="","",IFERROR(VLOOKUP($D3029,AcctTbl,2,0),""))</f>
        <v>0</v>
      </c>
      <c r="F3029" s="39">
        <f>IF($D3029="","",IFERROR(VLOOKUP($D3029,AcctTbl,3,0),""))</f>
        <v>0</v>
      </c>
      <c r="G3029" s="39">
        <f>IF(Txn!$B1521="","",Txn!$D1521)</f>
        <v>0</v>
      </c>
      <c r="H3029" s="38">
        <f>IF(Txn!$B1521="","",Txn!$E1521)</f>
        <v>0</v>
      </c>
      <c r="I3029" s="40">
        <f>IF(Txn!$B1521="",0,Txn!$O1521)</f>
        <v>0</v>
      </c>
      <c r="J3029" s="40">
        <f>IF(Txn!$B1521="",0,Txn!$P1521)</f>
        <v>0</v>
      </c>
      <c r="K3029" s="41">
        <f>IF($A3029="","",IFERROR(VALUE(MID($A3029,6,2)),""))</f>
        <v>0</v>
      </c>
      <c r="L3029" s="39">
        <f>IF(Txn!$K1521="","",Txn!$K1521)</f>
        <v>0</v>
      </c>
      <c r="N3029" s="42">
        <f>IF($D3029="",0,COUNTIF(BankAccts,$D3029))</f>
        <v>0</v>
      </c>
    </row>
    <row r="3030" spans="1:14">
      <c r="A3030" s="38">
        <f>IF(Txn!$B1521="","",Txn!$B1521)</f>
        <v>0</v>
      </c>
      <c r="B3030" s="38">
        <f>IF(Txn!$B1521="","",Txn!$C1521)</f>
        <v>0</v>
      </c>
      <c r="C3030" s="39">
        <f>IF(Txn!$B1521="","","تراکنش بانکی")</f>
        <v>0</v>
      </c>
      <c r="D3030" s="38">
        <f>IF(Txn!$B1521="","",IF(IF(Txn!$U1521="TRF",Txn!$Y1521,Txn!$Z1521)="","",IF(Txn!$U1521="TRF",Txn!$Y1521,Txn!$Z1521)))</f>
        <v>0</v>
      </c>
      <c r="E3030" s="39">
        <f>IF($D3030="","",IFERROR(VLOOKUP($D3030,AcctTbl,2,0),""))</f>
        <v>0</v>
      </c>
      <c r="F3030" s="39">
        <f>IF($D3030="","",IFERROR(VLOOKUP($D3030,AcctTbl,3,0),""))</f>
        <v>0</v>
      </c>
      <c r="G3030" s="39">
        <f>IF(Txn!$B1521="","",Txn!$D1521)</f>
        <v>0</v>
      </c>
      <c r="H3030" s="38">
        <f>IF(Txn!$B1521="","",Txn!$E1521)</f>
        <v>0</v>
      </c>
      <c r="I3030" s="40">
        <f>IF(Txn!$B1521="",0,Txn!$Q1521)</f>
        <v>0</v>
      </c>
      <c r="J3030" s="40">
        <f>IF(Txn!$B1521="",0,Txn!$R1521)</f>
        <v>0</v>
      </c>
      <c r="K3030" s="41">
        <f>IF($A3030="","",IFERROR(VALUE(MID($A3030,6,2)),""))</f>
        <v>0</v>
      </c>
      <c r="L3030" s="39">
        <f>IF(Txn!$K1521="","","طرف مقابل — "&amp;Txn!$K1521)</f>
        <v>0</v>
      </c>
      <c r="N3030" s="42">
        <f>IF($D3030="",0,COUNTIF(BankAccts,$D3030))</f>
        <v>0</v>
      </c>
    </row>
    <row r="3031" spans="1:14">
      <c r="A3031" s="38">
        <f>IF(Txn!$B1522="","",Txn!$B1522)</f>
        <v>0</v>
      </c>
      <c r="B3031" s="38">
        <f>IF(Txn!$B1522="","",Txn!$C1522)</f>
        <v>0</v>
      </c>
      <c r="C3031" s="39">
        <f>IF(Txn!$B1522="","","تراکنش بانکی")</f>
        <v>0</v>
      </c>
      <c r="D3031" s="38">
        <f>IF(Txn!$B1522="","",IF(Txn!$X1522="","",Txn!$X1522))</f>
        <v>0</v>
      </c>
      <c r="E3031" s="39">
        <f>IF($D3031="","",IFERROR(VLOOKUP($D3031,AcctTbl,2,0),""))</f>
        <v>0</v>
      </c>
      <c r="F3031" s="39">
        <f>IF($D3031="","",IFERROR(VLOOKUP($D3031,AcctTbl,3,0),""))</f>
        <v>0</v>
      </c>
      <c r="G3031" s="39">
        <f>IF(Txn!$B1522="","",Txn!$D1522)</f>
        <v>0</v>
      </c>
      <c r="H3031" s="38">
        <f>IF(Txn!$B1522="","",Txn!$E1522)</f>
        <v>0</v>
      </c>
      <c r="I3031" s="40">
        <f>IF(Txn!$B1522="",0,Txn!$O1522)</f>
        <v>0</v>
      </c>
      <c r="J3031" s="40">
        <f>IF(Txn!$B1522="",0,Txn!$P1522)</f>
        <v>0</v>
      </c>
      <c r="K3031" s="41">
        <f>IF($A3031="","",IFERROR(VALUE(MID($A3031,6,2)),""))</f>
        <v>0</v>
      </c>
      <c r="L3031" s="39">
        <f>IF(Txn!$K1522="","",Txn!$K1522)</f>
        <v>0</v>
      </c>
      <c r="N3031" s="42">
        <f>IF($D3031="",0,COUNTIF(BankAccts,$D3031))</f>
        <v>0</v>
      </c>
    </row>
    <row r="3032" spans="1:14">
      <c r="A3032" s="38">
        <f>IF(Txn!$B1522="","",Txn!$B1522)</f>
        <v>0</v>
      </c>
      <c r="B3032" s="38">
        <f>IF(Txn!$B1522="","",Txn!$C1522)</f>
        <v>0</v>
      </c>
      <c r="C3032" s="39">
        <f>IF(Txn!$B1522="","","تراکنش بانکی")</f>
        <v>0</v>
      </c>
      <c r="D3032" s="38">
        <f>IF(Txn!$B1522="","",IF(IF(Txn!$U1522="TRF",Txn!$Y1522,Txn!$Z1522)="","",IF(Txn!$U1522="TRF",Txn!$Y1522,Txn!$Z1522)))</f>
        <v>0</v>
      </c>
      <c r="E3032" s="39">
        <f>IF($D3032="","",IFERROR(VLOOKUP($D3032,AcctTbl,2,0),""))</f>
        <v>0</v>
      </c>
      <c r="F3032" s="39">
        <f>IF($D3032="","",IFERROR(VLOOKUP($D3032,AcctTbl,3,0),""))</f>
        <v>0</v>
      </c>
      <c r="G3032" s="39">
        <f>IF(Txn!$B1522="","",Txn!$D1522)</f>
        <v>0</v>
      </c>
      <c r="H3032" s="38">
        <f>IF(Txn!$B1522="","",Txn!$E1522)</f>
        <v>0</v>
      </c>
      <c r="I3032" s="40">
        <f>IF(Txn!$B1522="",0,Txn!$Q1522)</f>
        <v>0</v>
      </c>
      <c r="J3032" s="40">
        <f>IF(Txn!$B1522="",0,Txn!$R1522)</f>
        <v>0</v>
      </c>
      <c r="K3032" s="41">
        <f>IF($A3032="","",IFERROR(VALUE(MID($A3032,6,2)),""))</f>
        <v>0</v>
      </c>
      <c r="L3032" s="39">
        <f>IF(Txn!$K1522="","","طرف مقابل — "&amp;Txn!$K1522)</f>
        <v>0</v>
      </c>
      <c r="N3032" s="42">
        <f>IF($D3032="",0,COUNTIF(BankAccts,$D3032))</f>
        <v>0</v>
      </c>
    </row>
    <row r="3033" spans="1:14">
      <c r="A3033" s="38">
        <f>IF(Txn!$B1523="","",Txn!$B1523)</f>
        <v>0</v>
      </c>
      <c r="B3033" s="38">
        <f>IF(Txn!$B1523="","",Txn!$C1523)</f>
        <v>0</v>
      </c>
      <c r="C3033" s="39">
        <f>IF(Txn!$B1523="","","تراکنش بانکی")</f>
        <v>0</v>
      </c>
      <c r="D3033" s="38">
        <f>IF(Txn!$B1523="","",IF(Txn!$X1523="","",Txn!$X1523))</f>
        <v>0</v>
      </c>
      <c r="E3033" s="39">
        <f>IF($D3033="","",IFERROR(VLOOKUP($D3033,AcctTbl,2,0),""))</f>
        <v>0</v>
      </c>
      <c r="F3033" s="39">
        <f>IF($D3033="","",IFERROR(VLOOKUP($D3033,AcctTbl,3,0),""))</f>
        <v>0</v>
      </c>
      <c r="G3033" s="39">
        <f>IF(Txn!$B1523="","",Txn!$D1523)</f>
        <v>0</v>
      </c>
      <c r="H3033" s="38">
        <f>IF(Txn!$B1523="","",Txn!$E1523)</f>
        <v>0</v>
      </c>
      <c r="I3033" s="40">
        <f>IF(Txn!$B1523="",0,Txn!$O1523)</f>
        <v>0</v>
      </c>
      <c r="J3033" s="40">
        <f>IF(Txn!$B1523="",0,Txn!$P1523)</f>
        <v>0</v>
      </c>
      <c r="K3033" s="41">
        <f>IF($A3033="","",IFERROR(VALUE(MID($A3033,6,2)),""))</f>
        <v>0</v>
      </c>
      <c r="L3033" s="39">
        <f>IF(Txn!$K1523="","",Txn!$K1523)</f>
        <v>0</v>
      </c>
      <c r="N3033" s="42">
        <f>IF($D3033="",0,COUNTIF(BankAccts,$D3033))</f>
        <v>0</v>
      </c>
    </row>
    <row r="3034" spans="1:14">
      <c r="A3034" s="38">
        <f>IF(Txn!$B1523="","",Txn!$B1523)</f>
        <v>0</v>
      </c>
      <c r="B3034" s="38">
        <f>IF(Txn!$B1523="","",Txn!$C1523)</f>
        <v>0</v>
      </c>
      <c r="C3034" s="39">
        <f>IF(Txn!$B1523="","","تراکنش بانکی")</f>
        <v>0</v>
      </c>
      <c r="D3034" s="38">
        <f>IF(Txn!$B1523="","",IF(IF(Txn!$U1523="TRF",Txn!$Y1523,Txn!$Z1523)="","",IF(Txn!$U1523="TRF",Txn!$Y1523,Txn!$Z1523)))</f>
        <v>0</v>
      </c>
      <c r="E3034" s="39">
        <f>IF($D3034="","",IFERROR(VLOOKUP($D3034,AcctTbl,2,0),""))</f>
        <v>0</v>
      </c>
      <c r="F3034" s="39">
        <f>IF($D3034="","",IFERROR(VLOOKUP($D3034,AcctTbl,3,0),""))</f>
        <v>0</v>
      </c>
      <c r="G3034" s="39">
        <f>IF(Txn!$B1523="","",Txn!$D1523)</f>
        <v>0</v>
      </c>
      <c r="H3034" s="38">
        <f>IF(Txn!$B1523="","",Txn!$E1523)</f>
        <v>0</v>
      </c>
      <c r="I3034" s="40">
        <f>IF(Txn!$B1523="",0,Txn!$Q1523)</f>
        <v>0</v>
      </c>
      <c r="J3034" s="40">
        <f>IF(Txn!$B1523="",0,Txn!$R1523)</f>
        <v>0</v>
      </c>
      <c r="K3034" s="41">
        <f>IF($A3034="","",IFERROR(VALUE(MID($A3034,6,2)),""))</f>
        <v>0</v>
      </c>
      <c r="L3034" s="39">
        <f>IF(Txn!$K1523="","","طرف مقابل — "&amp;Txn!$K1523)</f>
        <v>0</v>
      </c>
      <c r="N3034" s="42">
        <f>IF($D3034="",0,COUNTIF(BankAccts,$D3034))</f>
        <v>0</v>
      </c>
    </row>
    <row r="3035" spans="1:14">
      <c r="A3035" s="38">
        <f>IF(Txn!$B1524="","",Txn!$B1524)</f>
        <v>0</v>
      </c>
      <c r="B3035" s="38">
        <f>IF(Txn!$B1524="","",Txn!$C1524)</f>
        <v>0</v>
      </c>
      <c r="C3035" s="39">
        <f>IF(Txn!$B1524="","","تراکنش بانکی")</f>
        <v>0</v>
      </c>
      <c r="D3035" s="38">
        <f>IF(Txn!$B1524="","",IF(Txn!$X1524="","",Txn!$X1524))</f>
        <v>0</v>
      </c>
      <c r="E3035" s="39">
        <f>IF($D3035="","",IFERROR(VLOOKUP($D3035,AcctTbl,2,0),""))</f>
        <v>0</v>
      </c>
      <c r="F3035" s="39">
        <f>IF($D3035="","",IFERROR(VLOOKUP($D3035,AcctTbl,3,0),""))</f>
        <v>0</v>
      </c>
      <c r="G3035" s="39">
        <f>IF(Txn!$B1524="","",Txn!$D1524)</f>
        <v>0</v>
      </c>
      <c r="H3035" s="38">
        <f>IF(Txn!$B1524="","",Txn!$E1524)</f>
        <v>0</v>
      </c>
      <c r="I3035" s="40">
        <f>IF(Txn!$B1524="",0,Txn!$O1524)</f>
        <v>0</v>
      </c>
      <c r="J3035" s="40">
        <f>IF(Txn!$B1524="",0,Txn!$P1524)</f>
        <v>0</v>
      </c>
      <c r="K3035" s="41">
        <f>IF($A3035="","",IFERROR(VALUE(MID($A3035,6,2)),""))</f>
        <v>0</v>
      </c>
      <c r="L3035" s="39">
        <f>IF(Txn!$K1524="","",Txn!$K1524)</f>
        <v>0</v>
      </c>
      <c r="N3035" s="42">
        <f>IF($D3035="",0,COUNTIF(BankAccts,$D3035))</f>
        <v>0</v>
      </c>
    </row>
    <row r="3036" spans="1:14">
      <c r="A3036" s="38">
        <f>IF(Txn!$B1524="","",Txn!$B1524)</f>
        <v>0</v>
      </c>
      <c r="B3036" s="38">
        <f>IF(Txn!$B1524="","",Txn!$C1524)</f>
        <v>0</v>
      </c>
      <c r="C3036" s="39">
        <f>IF(Txn!$B1524="","","تراکنش بانکی")</f>
        <v>0</v>
      </c>
      <c r="D3036" s="38">
        <f>IF(Txn!$B1524="","",IF(IF(Txn!$U1524="TRF",Txn!$Y1524,Txn!$Z1524)="","",IF(Txn!$U1524="TRF",Txn!$Y1524,Txn!$Z1524)))</f>
        <v>0</v>
      </c>
      <c r="E3036" s="39">
        <f>IF($D3036="","",IFERROR(VLOOKUP($D3036,AcctTbl,2,0),""))</f>
        <v>0</v>
      </c>
      <c r="F3036" s="39">
        <f>IF($D3036="","",IFERROR(VLOOKUP($D3036,AcctTbl,3,0),""))</f>
        <v>0</v>
      </c>
      <c r="G3036" s="39">
        <f>IF(Txn!$B1524="","",Txn!$D1524)</f>
        <v>0</v>
      </c>
      <c r="H3036" s="38">
        <f>IF(Txn!$B1524="","",Txn!$E1524)</f>
        <v>0</v>
      </c>
      <c r="I3036" s="40">
        <f>IF(Txn!$B1524="",0,Txn!$Q1524)</f>
        <v>0</v>
      </c>
      <c r="J3036" s="40">
        <f>IF(Txn!$B1524="",0,Txn!$R1524)</f>
        <v>0</v>
      </c>
      <c r="K3036" s="41">
        <f>IF($A3036="","",IFERROR(VALUE(MID($A3036,6,2)),""))</f>
        <v>0</v>
      </c>
      <c r="L3036" s="39">
        <f>IF(Txn!$K1524="","","طرف مقابل — "&amp;Txn!$K1524)</f>
        <v>0</v>
      </c>
      <c r="N3036" s="42">
        <f>IF($D3036="",0,COUNTIF(BankAccts,$D3036))</f>
        <v>0</v>
      </c>
    </row>
    <row r="3037" spans="1:14">
      <c r="A3037" s="38">
        <f>IF(Txn!$B1525="","",Txn!$B1525)</f>
        <v>0</v>
      </c>
      <c r="B3037" s="38">
        <f>IF(Txn!$B1525="","",Txn!$C1525)</f>
        <v>0</v>
      </c>
      <c r="C3037" s="39">
        <f>IF(Txn!$B1525="","","تراکنش بانکی")</f>
        <v>0</v>
      </c>
      <c r="D3037" s="38">
        <f>IF(Txn!$B1525="","",IF(Txn!$X1525="","",Txn!$X1525))</f>
        <v>0</v>
      </c>
      <c r="E3037" s="39">
        <f>IF($D3037="","",IFERROR(VLOOKUP($D3037,AcctTbl,2,0),""))</f>
        <v>0</v>
      </c>
      <c r="F3037" s="39">
        <f>IF($D3037="","",IFERROR(VLOOKUP($D3037,AcctTbl,3,0),""))</f>
        <v>0</v>
      </c>
      <c r="G3037" s="39">
        <f>IF(Txn!$B1525="","",Txn!$D1525)</f>
        <v>0</v>
      </c>
      <c r="H3037" s="38">
        <f>IF(Txn!$B1525="","",Txn!$E1525)</f>
        <v>0</v>
      </c>
      <c r="I3037" s="40">
        <f>IF(Txn!$B1525="",0,Txn!$O1525)</f>
        <v>0</v>
      </c>
      <c r="J3037" s="40">
        <f>IF(Txn!$B1525="",0,Txn!$P1525)</f>
        <v>0</v>
      </c>
      <c r="K3037" s="41">
        <f>IF($A3037="","",IFERROR(VALUE(MID($A3037,6,2)),""))</f>
        <v>0</v>
      </c>
      <c r="L3037" s="39">
        <f>IF(Txn!$K1525="","",Txn!$K1525)</f>
        <v>0</v>
      </c>
      <c r="N3037" s="42">
        <f>IF($D3037="",0,COUNTIF(BankAccts,$D3037))</f>
        <v>0</v>
      </c>
    </row>
    <row r="3038" spans="1:14">
      <c r="A3038" s="38">
        <f>IF(Txn!$B1525="","",Txn!$B1525)</f>
        <v>0</v>
      </c>
      <c r="B3038" s="38">
        <f>IF(Txn!$B1525="","",Txn!$C1525)</f>
        <v>0</v>
      </c>
      <c r="C3038" s="39">
        <f>IF(Txn!$B1525="","","تراکنش بانکی")</f>
        <v>0</v>
      </c>
      <c r="D3038" s="38">
        <f>IF(Txn!$B1525="","",IF(IF(Txn!$U1525="TRF",Txn!$Y1525,Txn!$Z1525)="","",IF(Txn!$U1525="TRF",Txn!$Y1525,Txn!$Z1525)))</f>
        <v>0</v>
      </c>
      <c r="E3038" s="39">
        <f>IF($D3038="","",IFERROR(VLOOKUP($D3038,AcctTbl,2,0),""))</f>
        <v>0</v>
      </c>
      <c r="F3038" s="39">
        <f>IF($D3038="","",IFERROR(VLOOKUP($D3038,AcctTbl,3,0),""))</f>
        <v>0</v>
      </c>
      <c r="G3038" s="39">
        <f>IF(Txn!$B1525="","",Txn!$D1525)</f>
        <v>0</v>
      </c>
      <c r="H3038" s="38">
        <f>IF(Txn!$B1525="","",Txn!$E1525)</f>
        <v>0</v>
      </c>
      <c r="I3038" s="40">
        <f>IF(Txn!$B1525="",0,Txn!$Q1525)</f>
        <v>0</v>
      </c>
      <c r="J3038" s="40">
        <f>IF(Txn!$B1525="",0,Txn!$R1525)</f>
        <v>0</v>
      </c>
      <c r="K3038" s="41">
        <f>IF($A3038="","",IFERROR(VALUE(MID($A3038,6,2)),""))</f>
        <v>0</v>
      </c>
      <c r="L3038" s="39">
        <f>IF(Txn!$K1525="","","طرف مقابل — "&amp;Txn!$K1525)</f>
        <v>0</v>
      </c>
      <c r="N3038" s="42">
        <f>IF($D3038="",0,COUNTIF(BankAccts,$D3038))</f>
        <v>0</v>
      </c>
    </row>
    <row r="3039" spans="1:14">
      <c r="A3039" s="38">
        <f>IF(Txn!$B1526="","",Txn!$B1526)</f>
        <v>0</v>
      </c>
      <c r="B3039" s="38">
        <f>IF(Txn!$B1526="","",Txn!$C1526)</f>
        <v>0</v>
      </c>
      <c r="C3039" s="39">
        <f>IF(Txn!$B1526="","","تراکنش بانکی")</f>
        <v>0</v>
      </c>
      <c r="D3039" s="38">
        <f>IF(Txn!$B1526="","",IF(Txn!$X1526="","",Txn!$X1526))</f>
        <v>0</v>
      </c>
      <c r="E3039" s="39">
        <f>IF($D3039="","",IFERROR(VLOOKUP($D3039,AcctTbl,2,0),""))</f>
        <v>0</v>
      </c>
      <c r="F3039" s="39">
        <f>IF($D3039="","",IFERROR(VLOOKUP($D3039,AcctTbl,3,0),""))</f>
        <v>0</v>
      </c>
      <c r="G3039" s="39">
        <f>IF(Txn!$B1526="","",Txn!$D1526)</f>
        <v>0</v>
      </c>
      <c r="H3039" s="38">
        <f>IF(Txn!$B1526="","",Txn!$E1526)</f>
        <v>0</v>
      </c>
      <c r="I3039" s="40">
        <f>IF(Txn!$B1526="",0,Txn!$O1526)</f>
        <v>0</v>
      </c>
      <c r="J3039" s="40">
        <f>IF(Txn!$B1526="",0,Txn!$P1526)</f>
        <v>0</v>
      </c>
      <c r="K3039" s="41">
        <f>IF($A3039="","",IFERROR(VALUE(MID($A3039,6,2)),""))</f>
        <v>0</v>
      </c>
      <c r="L3039" s="39">
        <f>IF(Txn!$K1526="","",Txn!$K1526)</f>
        <v>0</v>
      </c>
      <c r="N3039" s="42">
        <f>IF($D3039="",0,COUNTIF(BankAccts,$D3039))</f>
        <v>0</v>
      </c>
    </row>
    <row r="3040" spans="1:14">
      <c r="A3040" s="38">
        <f>IF(Txn!$B1526="","",Txn!$B1526)</f>
        <v>0</v>
      </c>
      <c r="B3040" s="38">
        <f>IF(Txn!$B1526="","",Txn!$C1526)</f>
        <v>0</v>
      </c>
      <c r="C3040" s="39">
        <f>IF(Txn!$B1526="","","تراکنش بانکی")</f>
        <v>0</v>
      </c>
      <c r="D3040" s="38">
        <f>IF(Txn!$B1526="","",IF(IF(Txn!$U1526="TRF",Txn!$Y1526,Txn!$Z1526)="","",IF(Txn!$U1526="TRF",Txn!$Y1526,Txn!$Z1526)))</f>
        <v>0</v>
      </c>
      <c r="E3040" s="39">
        <f>IF($D3040="","",IFERROR(VLOOKUP($D3040,AcctTbl,2,0),""))</f>
        <v>0</v>
      </c>
      <c r="F3040" s="39">
        <f>IF($D3040="","",IFERROR(VLOOKUP($D3040,AcctTbl,3,0),""))</f>
        <v>0</v>
      </c>
      <c r="G3040" s="39">
        <f>IF(Txn!$B1526="","",Txn!$D1526)</f>
        <v>0</v>
      </c>
      <c r="H3040" s="38">
        <f>IF(Txn!$B1526="","",Txn!$E1526)</f>
        <v>0</v>
      </c>
      <c r="I3040" s="40">
        <f>IF(Txn!$B1526="",0,Txn!$Q1526)</f>
        <v>0</v>
      </c>
      <c r="J3040" s="40">
        <f>IF(Txn!$B1526="",0,Txn!$R1526)</f>
        <v>0</v>
      </c>
      <c r="K3040" s="41">
        <f>IF($A3040="","",IFERROR(VALUE(MID($A3040,6,2)),""))</f>
        <v>0</v>
      </c>
      <c r="L3040" s="39">
        <f>IF(Txn!$K1526="","","طرف مقابل — "&amp;Txn!$K1526)</f>
        <v>0</v>
      </c>
      <c r="N3040" s="42">
        <f>IF($D3040="",0,COUNTIF(BankAccts,$D3040))</f>
        <v>0</v>
      </c>
    </row>
    <row r="3041" spans="1:14">
      <c r="A3041" s="38">
        <f>IF(Txn!$B1527="","",Txn!$B1527)</f>
        <v>0</v>
      </c>
      <c r="B3041" s="38">
        <f>IF(Txn!$B1527="","",Txn!$C1527)</f>
        <v>0</v>
      </c>
      <c r="C3041" s="39">
        <f>IF(Txn!$B1527="","","تراکنش بانکی")</f>
        <v>0</v>
      </c>
      <c r="D3041" s="38">
        <f>IF(Txn!$B1527="","",IF(Txn!$X1527="","",Txn!$X1527))</f>
        <v>0</v>
      </c>
      <c r="E3041" s="39">
        <f>IF($D3041="","",IFERROR(VLOOKUP($D3041,AcctTbl,2,0),""))</f>
        <v>0</v>
      </c>
      <c r="F3041" s="39">
        <f>IF($D3041="","",IFERROR(VLOOKUP($D3041,AcctTbl,3,0),""))</f>
        <v>0</v>
      </c>
      <c r="G3041" s="39">
        <f>IF(Txn!$B1527="","",Txn!$D1527)</f>
        <v>0</v>
      </c>
      <c r="H3041" s="38">
        <f>IF(Txn!$B1527="","",Txn!$E1527)</f>
        <v>0</v>
      </c>
      <c r="I3041" s="40">
        <f>IF(Txn!$B1527="",0,Txn!$O1527)</f>
        <v>0</v>
      </c>
      <c r="J3041" s="40">
        <f>IF(Txn!$B1527="",0,Txn!$P1527)</f>
        <v>0</v>
      </c>
      <c r="K3041" s="41">
        <f>IF($A3041="","",IFERROR(VALUE(MID($A3041,6,2)),""))</f>
        <v>0</v>
      </c>
      <c r="L3041" s="39">
        <f>IF(Txn!$K1527="","",Txn!$K1527)</f>
        <v>0</v>
      </c>
      <c r="N3041" s="42">
        <f>IF($D3041="",0,COUNTIF(BankAccts,$D3041))</f>
        <v>0</v>
      </c>
    </row>
    <row r="3042" spans="1:14">
      <c r="A3042" s="38">
        <f>IF(Txn!$B1527="","",Txn!$B1527)</f>
        <v>0</v>
      </c>
      <c r="B3042" s="38">
        <f>IF(Txn!$B1527="","",Txn!$C1527)</f>
        <v>0</v>
      </c>
      <c r="C3042" s="39">
        <f>IF(Txn!$B1527="","","تراکنش بانکی")</f>
        <v>0</v>
      </c>
      <c r="D3042" s="38">
        <f>IF(Txn!$B1527="","",IF(IF(Txn!$U1527="TRF",Txn!$Y1527,Txn!$Z1527)="","",IF(Txn!$U1527="TRF",Txn!$Y1527,Txn!$Z1527)))</f>
        <v>0</v>
      </c>
      <c r="E3042" s="39">
        <f>IF($D3042="","",IFERROR(VLOOKUP($D3042,AcctTbl,2,0),""))</f>
        <v>0</v>
      </c>
      <c r="F3042" s="39">
        <f>IF($D3042="","",IFERROR(VLOOKUP($D3042,AcctTbl,3,0),""))</f>
        <v>0</v>
      </c>
      <c r="G3042" s="39">
        <f>IF(Txn!$B1527="","",Txn!$D1527)</f>
        <v>0</v>
      </c>
      <c r="H3042" s="38">
        <f>IF(Txn!$B1527="","",Txn!$E1527)</f>
        <v>0</v>
      </c>
      <c r="I3042" s="40">
        <f>IF(Txn!$B1527="",0,Txn!$Q1527)</f>
        <v>0</v>
      </c>
      <c r="J3042" s="40">
        <f>IF(Txn!$B1527="",0,Txn!$R1527)</f>
        <v>0</v>
      </c>
      <c r="K3042" s="41">
        <f>IF($A3042="","",IFERROR(VALUE(MID($A3042,6,2)),""))</f>
        <v>0</v>
      </c>
      <c r="L3042" s="39">
        <f>IF(Txn!$K1527="","","طرف مقابل — "&amp;Txn!$K1527)</f>
        <v>0</v>
      </c>
      <c r="N3042" s="42">
        <f>IF($D3042="",0,COUNTIF(BankAccts,$D3042))</f>
        <v>0</v>
      </c>
    </row>
    <row r="3043" spans="1:14">
      <c r="A3043" s="38">
        <f>IF(Txn!$B1528="","",Txn!$B1528)</f>
        <v>0</v>
      </c>
      <c r="B3043" s="38">
        <f>IF(Txn!$B1528="","",Txn!$C1528)</f>
        <v>0</v>
      </c>
      <c r="C3043" s="39">
        <f>IF(Txn!$B1528="","","تراکنش بانکی")</f>
        <v>0</v>
      </c>
      <c r="D3043" s="38">
        <f>IF(Txn!$B1528="","",IF(Txn!$X1528="","",Txn!$X1528))</f>
        <v>0</v>
      </c>
      <c r="E3043" s="39">
        <f>IF($D3043="","",IFERROR(VLOOKUP($D3043,AcctTbl,2,0),""))</f>
        <v>0</v>
      </c>
      <c r="F3043" s="39">
        <f>IF($D3043="","",IFERROR(VLOOKUP($D3043,AcctTbl,3,0),""))</f>
        <v>0</v>
      </c>
      <c r="G3043" s="39">
        <f>IF(Txn!$B1528="","",Txn!$D1528)</f>
        <v>0</v>
      </c>
      <c r="H3043" s="38">
        <f>IF(Txn!$B1528="","",Txn!$E1528)</f>
        <v>0</v>
      </c>
      <c r="I3043" s="40">
        <f>IF(Txn!$B1528="",0,Txn!$O1528)</f>
        <v>0</v>
      </c>
      <c r="J3043" s="40">
        <f>IF(Txn!$B1528="",0,Txn!$P1528)</f>
        <v>0</v>
      </c>
      <c r="K3043" s="41">
        <f>IF($A3043="","",IFERROR(VALUE(MID($A3043,6,2)),""))</f>
        <v>0</v>
      </c>
      <c r="L3043" s="39">
        <f>IF(Txn!$K1528="","",Txn!$K1528)</f>
        <v>0</v>
      </c>
      <c r="N3043" s="42">
        <f>IF($D3043="",0,COUNTIF(BankAccts,$D3043))</f>
        <v>0</v>
      </c>
    </row>
    <row r="3044" spans="1:14">
      <c r="A3044" s="38">
        <f>IF(Txn!$B1528="","",Txn!$B1528)</f>
        <v>0</v>
      </c>
      <c r="B3044" s="38">
        <f>IF(Txn!$B1528="","",Txn!$C1528)</f>
        <v>0</v>
      </c>
      <c r="C3044" s="39">
        <f>IF(Txn!$B1528="","","تراکنش بانکی")</f>
        <v>0</v>
      </c>
      <c r="D3044" s="38">
        <f>IF(Txn!$B1528="","",IF(IF(Txn!$U1528="TRF",Txn!$Y1528,Txn!$Z1528)="","",IF(Txn!$U1528="TRF",Txn!$Y1528,Txn!$Z1528)))</f>
        <v>0</v>
      </c>
      <c r="E3044" s="39">
        <f>IF($D3044="","",IFERROR(VLOOKUP($D3044,AcctTbl,2,0),""))</f>
        <v>0</v>
      </c>
      <c r="F3044" s="39">
        <f>IF($D3044="","",IFERROR(VLOOKUP($D3044,AcctTbl,3,0),""))</f>
        <v>0</v>
      </c>
      <c r="G3044" s="39">
        <f>IF(Txn!$B1528="","",Txn!$D1528)</f>
        <v>0</v>
      </c>
      <c r="H3044" s="38">
        <f>IF(Txn!$B1528="","",Txn!$E1528)</f>
        <v>0</v>
      </c>
      <c r="I3044" s="40">
        <f>IF(Txn!$B1528="",0,Txn!$Q1528)</f>
        <v>0</v>
      </c>
      <c r="J3044" s="40">
        <f>IF(Txn!$B1528="",0,Txn!$R1528)</f>
        <v>0</v>
      </c>
      <c r="K3044" s="41">
        <f>IF($A3044="","",IFERROR(VALUE(MID($A3044,6,2)),""))</f>
        <v>0</v>
      </c>
      <c r="L3044" s="39">
        <f>IF(Txn!$K1528="","","طرف مقابل — "&amp;Txn!$K1528)</f>
        <v>0</v>
      </c>
      <c r="N3044" s="42">
        <f>IF($D3044="",0,COUNTIF(BankAccts,$D3044))</f>
        <v>0</v>
      </c>
    </row>
    <row r="3045" spans="1:14">
      <c r="A3045" s="38">
        <f>IF(Txn!$B1529="","",Txn!$B1529)</f>
        <v>0</v>
      </c>
      <c r="B3045" s="38">
        <f>IF(Txn!$B1529="","",Txn!$C1529)</f>
        <v>0</v>
      </c>
      <c r="C3045" s="39">
        <f>IF(Txn!$B1529="","","تراکنش بانکی")</f>
        <v>0</v>
      </c>
      <c r="D3045" s="38">
        <f>IF(Txn!$B1529="","",IF(Txn!$X1529="","",Txn!$X1529))</f>
        <v>0</v>
      </c>
      <c r="E3045" s="39">
        <f>IF($D3045="","",IFERROR(VLOOKUP($D3045,AcctTbl,2,0),""))</f>
        <v>0</v>
      </c>
      <c r="F3045" s="39">
        <f>IF($D3045="","",IFERROR(VLOOKUP($D3045,AcctTbl,3,0),""))</f>
        <v>0</v>
      </c>
      <c r="G3045" s="39">
        <f>IF(Txn!$B1529="","",Txn!$D1529)</f>
        <v>0</v>
      </c>
      <c r="H3045" s="38">
        <f>IF(Txn!$B1529="","",Txn!$E1529)</f>
        <v>0</v>
      </c>
      <c r="I3045" s="40">
        <f>IF(Txn!$B1529="",0,Txn!$O1529)</f>
        <v>0</v>
      </c>
      <c r="J3045" s="40">
        <f>IF(Txn!$B1529="",0,Txn!$P1529)</f>
        <v>0</v>
      </c>
      <c r="K3045" s="41">
        <f>IF($A3045="","",IFERROR(VALUE(MID($A3045,6,2)),""))</f>
        <v>0</v>
      </c>
      <c r="L3045" s="39">
        <f>IF(Txn!$K1529="","",Txn!$K1529)</f>
        <v>0</v>
      </c>
      <c r="N3045" s="42">
        <f>IF($D3045="",0,COUNTIF(BankAccts,$D3045))</f>
        <v>0</v>
      </c>
    </row>
    <row r="3046" spans="1:14">
      <c r="A3046" s="38">
        <f>IF(Txn!$B1529="","",Txn!$B1529)</f>
        <v>0</v>
      </c>
      <c r="B3046" s="38">
        <f>IF(Txn!$B1529="","",Txn!$C1529)</f>
        <v>0</v>
      </c>
      <c r="C3046" s="39">
        <f>IF(Txn!$B1529="","","تراکنش بانکی")</f>
        <v>0</v>
      </c>
      <c r="D3046" s="38">
        <f>IF(Txn!$B1529="","",IF(IF(Txn!$U1529="TRF",Txn!$Y1529,Txn!$Z1529)="","",IF(Txn!$U1529="TRF",Txn!$Y1529,Txn!$Z1529)))</f>
        <v>0</v>
      </c>
      <c r="E3046" s="39">
        <f>IF($D3046="","",IFERROR(VLOOKUP($D3046,AcctTbl,2,0),""))</f>
        <v>0</v>
      </c>
      <c r="F3046" s="39">
        <f>IF($D3046="","",IFERROR(VLOOKUP($D3046,AcctTbl,3,0),""))</f>
        <v>0</v>
      </c>
      <c r="G3046" s="39">
        <f>IF(Txn!$B1529="","",Txn!$D1529)</f>
        <v>0</v>
      </c>
      <c r="H3046" s="38">
        <f>IF(Txn!$B1529="","",Txn!$E1529)</f>
        <v>0</v>
      </c>
      <c r="I3046" s="40">
        <f>IF(Txn!$B1529="",0,Txn!$Q1529)</f>
        <v>0</v>
      </c>
      <c r="J3046" s="40">
        <f>IF(Txn!$B1529="",0,Txn!$R1529)</f>
        <v>0</v>
      </c>
      <c r="K3046" s="41">
        <f>IF($A3046="","",IFERROR(VALUE(MID($A3046,6,2)),""))</f>
        <v>0</v>
      </c>
      <c r="L3046" s="39">
        <f>IF(Txn!$K1529="","","طرف مقابل — "&amp;Txn!$K1529)</f>
        <v>0</v>
      </c>
      <c r="N3046" s="42">
        <f>IF($D3046="",0,COUNTIF(BankAccts,$D3046))</f>
        <v>0</v>
      </c>
    </row>
    <row r="3047" spans="1:14">
      <c r="A3047" s="38">
        <f>IF(Txn!$B1530="","",Txn!$B1530)</f>
        <v>0</v>
      </c>
      <c r="B3047" s="38">
        <f>IF(Txn!$B1530="","",Txn!$C1530)</f>
        <v>0</v>
      </c>
      <c r="C3047" s="39">
        <f>IF(Txn!$B1530="","","تراکنش بانکی")</f>
        <v>0</v>
      </c>
      <c r="D3047" s="38">
        <f>IF(Txn!$B1530="","",IF(Txn!$X1530="","",Txn!$X1530))</f>
        <v>0</v>
      </c>
      <c r="E3047" s="39">
        <f>IF($D3047="","",IFERROR(VLOOKUP($D3047,AcctTbl,2,0),""))</f>
        <v>0</v>
      </c>
      <c r="F3047" s="39">
        <f>IF($D3047="","",IFERROR(VLOOKUP($D3047,AcctTbl,3,0),""))</f>
        <v>0</v>
      </c>
      <c r="G3047" s="39">
        <f>IF(Txn!$B1530="","",Txn!$D1530)</f>
        <v>0</v>
      </c>
      <c r="H3047" s="38">
        <f>IF(Txn!$B1530="","",Txn!$E1530)</f>
        <v>0</v>
      </c>
      <c r="I3047" s="40">
        <f>IF(Txn!$B1530="",0,Txn!$O1530)</f>
        <v>0</v>
      </c>
      <c r="J3047" s="40">
        <f>IF(Txn!$B1530="",0,Txn!$P1530)</f>
        <v>0</v>
      </c>
      <c r="K3047" s="41">
        <f>IF($A3047="","",IFERROR(VALUE(MID($A3047,6,2)),""))</f>
        <v>0</v>
      </c>
      <c r="L3047" s="39">
        <f>IF(Txn!$K1530="","",Txn!$K1530)</f>
        <v>0</v>
      </c>
      <c r="N3047" s="42">
        <f>IF($D3047="",0,COUNTIF(BankAccts,$D3047))</f>
        <v>0</v>
      </c>
    </row>
    <row r="3048" spans="1:14">
      <c r="A3048" s="38">
        <f>IF(Txn!$B1530="","",Txn!$B1530)</f>
        <v>0</v>
      </c>
      <c r="B3048" s="38">
        <f>IF(Txn!$B1530="","",Txn!$C1530)</f>
        <v>0</v>
      </c>
      <c r="C3048" s="39">
        <f>IF(Txn!$B1530="","","تراکنش بانکی")</f>
        <v>0</v>
      </c>
      <c r="D3048" s="38">
        <f>IF(Txn!$B1530="","",IF(IF(Txn!$U1530="TRF",Txn!$Y1530,Txn!$Z1530)="","",IF(Txn!$U1530="TRF",Txn!$Y1530,Txn!$Z1530)))</f>
        <v>0</v>
      </c>
      <c r="E3048" s="39">
        <f>IF($D3048="","",IFERROR(VLOOKUP($D3048,AcctTbl,2,0),""))</f>
        <v>0</v>
      </c>
      <c r="F3048" s="39">
        <f>IF($D3048="","",IFERROR(VLOOKUP($D3048,AcctTbl,3,0),""))</f>
        <v>0</v>
      </c>
      <c r="G3048" s="39">
        <f>IF(Txn!$B1530="","",Txn!$D1530)</f>
        <v>0</v>
      </c>
      <c r="H3048" s="38">
        <f>IF(Txn!$B1530="","",Txn!$E1530)</f>
        <v>0</v>
      </c>
      <c r="I3048" s="40">
        <f>IF(Txn!$B1530="",0,Txn!$Q1530)</f>
        <v>0</v>
      </c>
      <c r="J3048" s="40">
        <f>IF(Txn!$B1530="",0,Txn!$R1530)</f>
        <v>0</v>
      </c>
      <c r="K3048" s="41">
        <f>IF($A3048="","",IFERROR(VALUE(MID($A3048,6,2)),""))</f>
        <v>0</v>
      </c>
      <c r="L3048" s="39">
        <f>IF(Txn!$K1530="","","طرف مقابل — "&amp;Txn!$K1530)</f>
        <v>0</v>
      </c>
      <c r="N3048" s="42">
        <f>IF($D3048="",0,COUNTIF(BankAccts,$D3048))</f>
        <v>0</v>
      </c>
    </row>
    <row r="3049" spans="1:14">
      <c r="A3049" s="38">
        <f>IF(Txn!$B1531="","",Txn!$B1531)</f>
        <v>0</v>
      </c>
      <c r="B3049" s="38">
        <f>IF(Txn!$B1531="","",Txn!$C1531)</f>
        <v>0</v>
      </c>
      <c r="C3049" s="39">
        <f>IF(Txn!$B1531="","","تراکنش بانکی")</f>
        <v>0</v>
      </c>
      <c r="D3049" s="38">
        <f>IF(Txn!$B1531="","",IF(Txn!$X1531="","",Txn!$X1531))</f>
        <v>0</v>
      </c>
      <c r="E3049" s="39">
        <f>IF($D3049="","",IFERROR(VLOOKUP($D3049,AcctTbl,2,0),""))</f>
        <v>0</v>
      </c>
      <c r="F3049" s="39">
        <f>IF($D3049="","",IFERROR(VLOOKUP($D3049,AcctTbl,3,0),""))</f>
        <v>0</v>
      </c>
      <c r="G3049" s="39">
        <f>IF(Txn!$B1531="","",Txn!$D1531)</f>
        <v>0</v>
      </c>
      <c r="H3049" s="38">
        <f>IF(Txn!$B1531="","",Txn!$E1531)</f>
        <v>0</v>
      </c>
      <c r="I3049" s="40">
        <f>IF(Txn!$B1531="",0,Txn!$O1531)</f>
        <v>0</v>
      </c>
      <c r="J3049" s="40">
        <f>IF(Txn!$B1531="",0,Txn!$P1531)</f>
        <v>0</v>
      </c>
      <c r="K3049" s="41">
        <f>IF($A3049="","",IFERROR(VALUE(MID($A3049,6,2)),""))</f>
        <v>0</v>
      </c>
      <c r="L3049" s="39">
        <f>IF(Txn!$K1531="","",Txn!$K1531)</f>
        <v>0</v>
      </c>
      <c r="N3049" s="42">
        <f>IF($D3049="",0,COUNTIF(BankAccts,$D3049))</f>
        <v>0</v>
      </c>
    </row>
    <row r="3050" spans="1:14">
      <c r="A3050" s="38">
        <f>IF(Txn!$B1531="","",Txn!$B1531)</f>
        <v>0</v>
      </c>
      <c r="B3050" s="38">
        <f>IF(Txn!$B1531="","",Txn!$C1531)</f>
        <v>0</v>
      </c>
      <c r="C3050" s="39">
        <f>IF(Txn!$B1531="","","تراکنش بانکی")</f>
        <v>0</v>
      </c>
      <c r="D3050" s="38">
        <f>IF(Txn!$B1531="","",IF(IF(Txn!$U1531="TRF",Txn!$Y1531,Txn!$Z1531)="","",IF(Txn!$U1531="TRF",Txn!$Y1531,Txn!$Z1531)))</f>
        <v>0</v>
      </c>
      <c r="E3050" s="39">
        <f>IF($D3050="","",IFERROR(VLOOKUP($D3050,AcctTbl,2,0),""))</f>
        <v>0</v>
      </c>
      <c r="F3050" s="39">
        <f>IF($D3050="","",IFERROR(VLOOKUP($D3050,AcctTbl,3,0),""))</f>
        <v>0</v>
      </c>
      <c r="G3050" s="39">
        <f>IF(Txn!$B1531="","",Txn!$D1531)</f>
        <v>0</v>
      </c>
      <c r="H3050" s="38">
        <f>IF(Txn!$B1531="","",Txn!$E1531)</f>
        <v>0</v>
      </c>
      <c r="I3050" s="40">
        <f>IF(Txn!$B1531="",0,Txn!$Q1531)</f>
        <v>0</v>
      </c>
      <c r="J3050" s="40">
        <f>IF(Txn!$B1531="",0,Txn!$R1531)</f>
        <v>0</v>
      </c>
      <c r="K3050" s="41">
        <f>IF($A3050="","",IFERROR(VALUE(MID($A3050,6,2)),""))</f>
        <v>0</v>
      </c>
      <c r="L3050" s="39">
        <f>IF(Txn!$K1531="","","طرف مقابل — "&amp;Txn!$K1531)</f>
        <v>0</v>
      </c>
      <c r="N3050" s="42">
        <f>IF($D3050="",0,COUNTIF(BankAccts,$D3050))</f>
        <v>0</v>
      </c>
    </row>
    <row r="3051" spans="1:14">
      <c r="A3051" s="38">
        <f>IF(Txn!$B1532="","",Txn!$B1532)</f>
        <v>0</v>
      </c>
      <c r="B3051" s="38">
        <f>IF(Txn!$B1532="","",Txn!$C1532)</f>
        <v>0</v>
      </c>
      <c r="C3051" s="39">
        <f>IF(Txn!$B1532="","","تراکنش بانکی")</f>
        <v>0</v>
      </c>
      <c r="D3051" s="38">
        <f>IF(Txn!$B1532="","",IF(Txn!$X1532="","",Txn!$X1532))</f>
        <v>0</v>
      </c>
      <c r="E3051" s="39">
        <f>IF($D3051="","",IFERROR(VLOOKUP($D3051,AcctTbl,2,0),""))</f>
        <v>0</v>
      </c>
      <c r="F3051" s="39">
        <f>IF($D3051="","",IFERROR(VLOOKUP($D3051,AcctTbl,3,0),""))</f>
        <v>0</v>
      </c>
      <c r="G3051" s="39">
        <f>IF(Txn!$B1532="","",Txn!$D1532)</f>
        <v>0</v>
      </c>
      <c r="H3051" s="38">
        <f>IF(Txn!$B1532="","",Txn!$E1532)</f>
        <v>0</v>
      </c>
      <c r="I3051" s="40">
        <f>IF(Txn!$B1532="",0,Txn!$O1532)</f>
        <v>0</v>
      </c>
      <c r="J3051" s="40">
        <f>IF(Txn!$B1532="",0,Txn!$P1532)</f>
        <v>0</v>
      </c>
      <c r="K3051" s="41">
        <f>IF($A3051="","",IFERROR(VALUE(MID($A3051,6,2)),""))</f>
        <v>0</v>
      </c>
      <c r="L3051" s="39">
        <f>IF(Txn!$K1532="","",Txn!$K1532)</f>
        <v>0</v>
      </c>
      <c r="N3051" s="42">
        <f>IF($D3051="",0,COUNTIF(BankAccts,$D3051))</f>
        <v>0</v>
      </c>
    </row>
    <row r="3052" spans="1:14">
      <c r="A3052" s="38">
        <f>IF(Txn!$B1532="","",Txn!$B1532)</f>
        <v>0</v>
      </c>
      <c r="B3052" s="38">
        <f>IF(Txn!$B1532="","",Txn!$C1532)</f>
        <v>0</v>
      </c>
      <c r="C3052" s="39">
        <f>IF(Txn!$B1532="","","تراکنش بانکی")</f>
        <v>0</v>
      </c>
      <c r="D3052" s="38">
        <f>IF(Txn!$B1532="","",IF(IF(Txn!$U1532="TRF",Txn!$Y1532,Txn!$Z1532)="","",IF(Txn!$U1532="TRF",Txn!$Y1532,Txn!$Z1532)))</f>
        <v>0</v>
      </c>
      <c r="E3052" s="39">
        <f>IF($D3052="","",IFERROR(VLOOKUP($D3052,AcctTbl,2,0),""))</f>
        <v>0</v>
      </c>
      <c r="F3052" s="39">
        <f>IF($D3052="","",IFERROR(VLOOKUP($D3052,AcctTbl,3,0),""))</f>
        <v>0</v>
      </c>
      <c r="G3052" s="39">
        <f>IF(Txn!$B1532="","",Txn!$D1532)</f>
        <v>0</v>
      </c>
      <c r="H3052" s="38">
        <f>IF(Txn!$B1532="","",Txn!$E1532)</f>
        <v>0</v>
      </c>
      <c r="I3052" s="40">
        <f>IF(Txn!$B1532="",0,Txn!$Q1532)</f>
        <v>0</v>
      </c>
      <c r="J3052" s="40">
        <f>IF(Txn!$B1532="",0,Txn!$R1532)</f>
        <v>0</v>
      </c>
      <c r="K3052" s="41">
        <f>IF($A3052="","",IFERROR(VALUE(MID($A3052,6,2)),""))</f>
        <v>0</v>
      </c>
      <c r="L3052" s="39">
        <f>IF(Txn!$K1532="","","طرف مقابل — "&amp;Txn!$K1532)</f>
        <v>0</v>
      </c>
      <c r="N3052" s="42">
        <f>IF($D3052="",0,COUNTIF(BankAccts,$D3052))</f>
        <v>0</v>
      </c>
    </row>
    <row r="3053" spans="1:14">
      <c r="A3053" s="38">
        <f>IF(Txn!$B1533="","",Txn!$B1533)</f>
        <v>0</v>
      </c>
      <c r="B3053" s="38">
        <f>IF(Txn!$B1533="","",Txn!$C1533)</f>
        <v>0</v>
      </c>
      <c r="C3053" s="39">
        <f>IF(Txn!$B1533="","","تراکنش بانکی")</f>
        <v>0</v>
      </c>
      <c r="D3053" s="38">
        <f>IF(Txn!$B1533="","",IF(Txn!$X1533="","",Txn!$X1533))</f>
        <v>0</v>
      </c>
      <c r="E3053" s="39">
        <f>IF($D3053="","",IFERROR(VLOOKUP($D3053,AcctTbl,2,0),""))</f>
        <v>0</v>
      </c>
      <c r="F3053" s="39">
        <f>IF($D3053="","",IFERROR(VLOOKUP($D3053,AcctTbl,3,0),""))</f>
        <v>0</v>
      </c>
      <c r="G3053" s="39">
        <f>IF(Txn!$B1533="","",Txn!$D1533)</f>
        <v>0</v>
      </c>
      <c r="H3053" s="38">
        <f>IF(Txn!$B1533="","",Txn!$E1533)</f>
        <v>0</v>
      </c>
      <c r="I3053" s="40">
        <f>IF(Txn!$B1533="",0,Txn!$O1533)</f>
        <v>0</v>
      </c>
      <c r="J3053" s="40">
        <f>IF(Txn!$B1533="",0,Txn!$P1533)</f>
        <v>0</v>
      </c>
      <c r="K3053" s="41">
        <f>IF($A3053="","",IFERROR(VALUE(MID($A3053,6,2)),""))</f>
        <v>0</v>
      </c>
      <c r="L3053" s="39">
        <f>IF(Txn!$K1533="","",Txn!$K1533)</f>
        <v>0</v>
      </c>
      <c r="N3053" s="42">
        <f>IF($D3053="",0,COUNTIF(BankAccts,$D3053))</f>
        <v>0</v>
      </c>
    </row>
    <row r="3054" spans="1:14">
      <c r="A3054" s="38">
        <f>IF(Txn!$B1533="","",Txn!$B1533)</f>
        <v>0</v>
      </c>
      <c r="B3054" s="38">
        <f>IF(Txn!$B1533="","",Txn!$C1533)</f>
        <v>0</v>
      </c>
      <c r="C3054" s="39">
        <f>IF(Txn!$B1533="","","تراکنش بانکی")</f>
        <v>0</v>
      </c>
      <c r="D3054" s="38">
        <f>IF(Txn!$B1533="","",IF(IF(Txn!$U1533="TRF",Txn!$Y1533,Txn!$Z1533)="","",IF(Txn!$U1533="TRF",Txn!$Y1533,Txn!$Z1533)))</f>
        <v>0</v>
      </c>
      <c r="E3054" s="39">
        <f>IF($D3054="","",IFERROR(VLOOKUP($D3054,AcctTbl,2,0),""))</f>
        <v>0</v>
      </c>
      <c r="F3054" s="39">
        <f>IF($D3054="","",IFERROR(VLOOKUP($D3054,AcctTbl,3,0),""))</f>
        <v>0</v>
      </c>
      <c r="G3054" s="39">
        <f>IF(Txn!$B1533="","",Txn!$D1533)</f>
        <v>0</v>
      </c>
      <c r="H3054" s="38">
        <f>IF(Txn!$B1533="","",Txn!$E1533)</f>
        <v>0</v>
      </c>
      <c r="I3054" s="40">
        <f>IF(Txn!$B1533="",0,Txn!$Q1533)</f>
        <v>0</v>
      </c>
      <c r="J3054" s="40">
        <f>IF(Txn!$B1533="",0,Txn!$R1533)</f>
        <v>0</v>
      </c>
      <c r="K3054" s="41">
        <f>IF($A3054="","",IFERROR(VALUE(MID($A3054,6,2)),""))</f>
        <v>0</v>
      </c>
      <c r="L3054" s="39">
        <f>IF(Txn!$K1533="","","طرف مقابل — "&amp;Txn!$K1533)</f>
        <v>0</v>
      </c>
      <c r="N3054" s="42">
        <f>IF($D3054="",0,COUNTIF(BankAccts,$D3054))</f>
        <v>0</v>
      </c>
    </row>
    <row r="3055" spans="1:14">
      <c r="A3055" s="38">
        <f>IF(Txn!$B1534="","",Txn!$B1534)</f>
        <v>0</v>
      </c>
      <c r="B3055" s="38">
        <f>IF(Txn!$B1534="","",Txn!$C1534)</f>
        <v>0</v>
      </c>
      <c r="C3055" s="39">
        <f>IF(Txn!$B1534="","","تراکنش بانکی")</f>
        <v>0</v>
      </c>
      <c r="D3055" s="38">
        <f>IF(Txn!$B1534="","",IF(Txn!$X1534="","",Txn!$X1534))</f>
        <v>0</v>
      </c>
      <c r="E3055" s="39">
        <f>IF($D3055="","",IFERROR(VLOOKUP($D3055,AcctTbl,2,0),""))</f>
        <v>0</v>
      </c>
      <c r="F3055" s="39">
        <f>IF($D3055="","",IFERROR(VLOOKUP($D3055,AcctTbl,3,0),""))</f>
        <v>0</v>
      </c>
      <c r="G3055" s="39">
        <f>IF(Txn!$B1534="","",Txn!$D1534)</f>
        <v>0</v>
      </c>
      <c r="H3055" s="38">
        <f>IF(Txn!$B1534="","",Txn!$E1534)</f>
        <v>0</v>
      </c>
      <c r="I3055" s="40">
        <f>IF(Txn!$B1534="",0,Txn!$O1534)</f>
        <v>0</v>
      </c>
      <c r="J3055" s="40">
        <f>IF(Txn!$B1534="",0,Txn!$P1534)</f>
        <v>0</v>
      </c>
      <c r="K3055" s="41">
        <f>IF($A3055="","",IFERROR(VALUE(MID($A3055,6,2)),""))</f>
        <v>0</v>
      </c>
      <c r="L3055" s="39">
        <f>IF(Txn!$K1534="","",Txn!$K1534)</f>
        <v>0</v>
      </c>
      <c r="N3055" s="42">
        <f>IF($D3055="",0,COUNTIF(BankAccts,$D3055))</f>
        <v>0</v>
      </c>
    </row>
    <row r="3056" spans="1:14">
      <c r="A3056" s="38">
        <f>IF(Txn!$B1534="","",Txn!$B1534)</f>
        <v>0</v>
      </c>
      <c r="B3056" s="38">
        <f>IF(Txn!$B1534="","",Txn!$C1534)</f>
        <v>0</v>
      </c>
      <c r="C3056" s="39">
        <f>IF(Txn!$B1534="","","تراکنش بانکی")</f>
        <v>0</v>
      </c>
      <c r="D3056" s="38">
        <f>IF(Txn!$B1534="","",IF(IF(Txn!$U1534="TRF",Txn!$Y1534,Txn!$Z1534)="","",IF(Txn!$U1534="TRF",Txn!$Y1534,Txn!$Z1534)))</f>
        <v>0</v>
      </c>
      <c r="E3056" s="39">
        <f>IF($D3056="","",IFERROR(VLOOKUP($D3056,AcctTbl,2,0),""))</f>
        <v>0</v>
      </c>
      <c r="F3056" s="39">
        <f>IF($D3056="","",IFERROR(VLOOKUP($D3056,AcctTbl,3,0),""))</f>
        <v>0</v>
      </c>
      <c r="G3056" s="39">
        <f>IF(Txn!$B1534="","",Txn!$D1534)</f>
        <v>0</v>
      </c>
      <c r="H3056" s="38">
        <f>IF(Txn!$B1534="","",Txn!$E1534)</f>
        <v>0</v>
      </c>
      <c r="I3056" s="40">
        <f>IF(Txn!$B1534="",0,Txn!$Q1534)</f>
        <v>0</v>
      </c>
      <c r="J3056" s="40">
        <f>IF(Txn!$B1534="",0,Txn!$R1534)</f>
        <v>0</v>
      </c>
      <c r="K3056" s="41">
        <f>IF($A3056="","",IFERROR(VALUE(MID($A3056,6,2)),""))</f>
        <v>0</v>
      </c>
      <c r="L3056" s="39">
        <f>IF(Txn!$K1534="","","طرف مقابل — "&amp;Txn!$K1534)</f>
        <v>0</v>
      </c>
      <c r="N3056" s="42">
        <f>IF($D3056="",0,COUNTIF(BankAccts,$D3056))</f>
        <v>0</v>
      </c>
    </row>
    <row r="3057" spans="1:14">
      <c r="A3057" s="38">
        <f>IF(Txn!$B1535="","",Txn!$B1535)</f>
        <v>0</v>
      </c>
      <c r="B3057" s="38">
        <f>IF(Txn!$B1535="","",Txn!$C1535)</f>
        <v>0</v>
      </c>
      <c r="C3057" s="39">
        <f>IF(Txn!$B1535="","","تراکنش بانکی")</f>
        <v>0</v>
      </c>
      <c r="D3057" s="38">
        <f>IF(Txn!$B1535="","",IF(Txn!$X1535="","",Txn!$X1535))</f>
        <v>0</v>
      </c>
      <c r="E3057" s="39">
        <f>IF($D3057="","",IFERROR(VLOOKUP($D3057,AcctTbl,2,0),""))</f>
        <v>0</v>
      </c>
      <c r="F3057" s="39">
        <f>IF($D3057="","",IFERROR(VLOOKUP($D3057,AcctTbl,3,0),""))</f>
        <v>0</v>
      </c>
      <c r="G3057" s="39">
        <f>IF(Txn!$B1535="","",Txn!$D1535)</f>
        <v>0</v>
      </c>
      <c r="H3057" s="38">
        <f>IF(Txn!$B1535="","",Txn!$E1535)</f>
        <v>0</v>
      </c>
      <c r="I3057" s="40">
        <f>IF(Txn!$B1535="",0,Txn!$O1535)</f>
        <v>0</v>
      </c>
      <c r="J3057" s="40">
        <f>IF(Txn!$B1535="",0,Txn!$P1535)</f>
        <v>0</v>
      </c>
      <c r="K3057" s="41">
        <f>IF($A3057="","",IFERROR(VALUE(MID($A3057,6,2)),""))</f>
        <v>0</v>
      </c>
      <c r="L3057" s="39">
        <f>IF(Txn!$K1535="","",Txn!$K1535)</f>
        <v>0</v>
      </c>
      <c r="N3057" s="42">
        <f>IF($D3057="",0,COUNTIF(BankAccts,$D3057))</f>
        <v>0</v>
      </c>
    </row>
    <row r="3058" spans="1:14">
      <c r="A3058" s="38">
        <f>IF(Txn!$B1535="","",Txn!$B1535)</f>
        <v>0</v>
      </c>
      <c r="B3058" s="38">
        <f>IF(Txn!$B1535="","",Txn!$C1535)</f>
        <v>0</v>
      </c>
      <c r="C3058" s="39">
        <f>IF(Txn!$B1535="","","تراکنش بانکی")</f>
        <v>0</v>
      </c>
      <c r="D3058" s="38">
        <f>IF(Txn!$B1535="","",IF(IF(Txn!$U1535="TRF",Txn!$Y1535,Txn!$Z1535)="","",IF(Txn!$U1535="TRF",Txn!$Y1535,Txn!$Z1535)))</f>
        <v>0</v>
      </c>
      <c r="E3058" s="39">
        <f>IF($D3058="","",IFERROR(VLOOKUP($D3058,AcctTbl,2,0),""))</f>
        <v>0</v>
      </c>
      <c r="F3058" s="39">
        <f>IF($D3058="","",IFERROR(VLOOKUP($D3058,AcctTbl,3,0),""))</f>
        <v>0</v>
      </c>
      <c r="G3058" s="39">
        <f>IF(Txn!$B1535="","",Txn!$D1535)</f>
        <v>0</v>
      </c>
      <c r="H3058" s="38">
        <f>IF(Txn!$B1535="","",Txn!$E1535)</f>
        <v>0</v>
      </c>
      <c r="I3058" s="40">
        <f>IF(Txn!$B1535="",0,Txn!$Q1535)</f>
        <v>0</v>
      </c>
      <c r="J3058" s="40">
        <f>IF(Txn!$B1535="",0,Txn!$R1535)</f>
        <v>0</v>
      </c>
      <c r="K3058" s="41">
        <f>IF($A3058="","",IFERROR(VALUE(MID($A3058,6,2)),""))</f>
        <v>0</v>
      </c>
      <c r="L3058" s="39">
        <f>IF(Txn!$K1535="","","طرف مقابل — "&amp;Txn!$K1535)</f>
        <v>0</v>
      </c>
      <c r="N3058" s="42">
        <f>IF($D3058="",0,COUNTIF(BankAccts,$D3058))</f>
        <v>0</v>
      </c>
    </row>
    <row r="3059" spans="1:14">
      <c r="A3059" s="38">
        <f>IF(Txn!$B1536="","",Txn!$B1536)</f>
        <v>0</v>
      </c>
      <c r="B3059" s="38">
        <f>IF(Txn!$B1536="","",Txn!$C1536)</f>
        <v>0</v>
      </c>
      <c r="C3059" s="39">
        <f>IF(Txn!$B1536="","","تراکنش بانکی")</f>
        <v>0</v>
      </c>
      <c r="D3059" s="38">
        <f>IF(Txn!$B1536="","",IF(Txn!$X1536="","",Txn!$X1536))</f>
        <v>0</v>
      </c>
      <c r="E3059" s="39">
        <f>IF($D3059="","",IFERROR(VLOOKUP($D3059,AcctTbl,2,0),""))</f>
        <v>0</v>
      </c>
      <c r="F3059" s="39">
        <f>IF($D3059="","",IFERROR(VLOOKUP($D3059,AcctTbl,3,0),""))</f>
        <v>0</v>
      </c>
      <c r="G3059" s="39">
        <f>IF(Txn!$B1536="","",Txn!$D1536)</f>
        <v>0</v>
      </c>
      <c r="H3059" s="38">
        <f>IF(Txn!$B1536="","",Txn!$E1536)</f>
        <v>0</v>
      </c>
      <c r="I3059" s="40">
        <f>IF(Txn!$B1536="",0,Txn!$O1536)</f>
        <v>0</v>
      </c>
      <c r="J3059" s="40">
        <f>IF(Txn!$B1536="",0,Txn!$P1536)</f>
        <v>0</v>
      </c>
      <c r="K3059" s="41">
        <f>IF($A3059="","",IFERROR(VALUE(MID($A3059,6,2)),""))</f>
        <v>0</v>
      </c>
      <c r="L3059" s="39">
        <f>IF(Txn!$K1536="","",Txn!$K1536)</f>
        <v>0</v>
      </c>
      <c r="N3059" s="42">
        <f>IF($D3059="",0,COUNTIF(BankAccts,$D3059))</f>
        <v>0</v>
      </c>
    </row>
    <row r="3060" spans="1:14">
      <c r="A3060" s="38">
        <f>IF(Txn!$B1536="","",Txn!$B1536)</f>
        <v>0</v>
      </c>
      <c r="B3060" s="38">
        <f>IF(Txn!$B1536="","",Txn!$C1536)</f>
        <v>0</v>
      </c>
      <c r="C3060" s="39">
        <f>IF(Txn!$B1536="","","تراکنش بانکی")</f>
        <v>0</v>
      </c>
      <c r="D3060" s="38">
        <f>IF(Txn!$B1536="","",IF(IF(Txn!$U1536="TRF",Txn!$Y1536,Txn!$Z1536)="","",IF(Txn!$U1536="TRF",Txn!$Y1536,Txn!$Z1536)))</f>
        <v>0</v>
      </c>
      <c r="E3060" s="39">
        <f>IF($D3060="","",IFERROR(VLOOKUP($D3060,AcctTbl,2,0),""))</f>
        <v>0</v>
      </c>
      <c r="F3060" s="39">
        <f>IF($D3060="","",IFERROR(VLOOKUP($D3060,AcctTbl,3,0),""))</f>
        <v>0</v>
      </c>
      <c r="G3060" s="39">
        <f>IF(Txn!$B1536="","",Txn!$D1536)</f>
        <v>0</v>
      </c>
      <c r="H3060" s="38">
        <f>IF(Txn!$B1536="","",Txn!$E1536)</f>
        <v>0</v>
      </c>
      <c r="I3060" s="40">
        <f>IF(Txn!$B1536="",0,Txn!$Q1536)</f>
        <v>0</v>
      </c>
      <c r="J3060" s="40">
        <f>IF(Txn!$B1536="",0,Txn!$R1536)</f>
        <v>0</v>
      </c>
      <c r="K3060" s="41">
        <f>IF($A3060="","",IFERROR(VALUE(MID($A3060,6,2)),""))</f>
        <v>0</v>
      </c>
      <c r="L3060" s="39">
        <f>IF(Txn!$K1536="","","طرف مقابل — "&amp;Txn!$K1536)</f>
        <v>0</v>
      </c>
      <c r="N3060" s="42">
        <f>IF($D3060="",0,COUNTIF(BankAccts,$D3060))</f>
        <v>0</v>
      </c>
    </row>
    <row r="3061" spans="1:14">
      <c r="A3061" s="38">
        <f>IF(Txn!$B1537="","",Txn!$B1537)</f>
        <v>0</v>
      </c>
      <c r="B3061" s="38">
        <f>IF(Txn!$B1537="","",Txn!$C1537)</f>
        <v>0</v>
      </c>
      <c r="C3061" s="39">
        <f>IF(Txn!$B1537="","","تراکنش بانکی")</f>
        <v>0</v>
      </c>
      <c r="D3061" s="38">
        <f>IF(Txn!$B1537="","",IF(Txn!$X1537="","",Txn!$X1537))</f>
        <v>0</v>
      </c>
      <c r="E3061" s="39">
        <f>IF($D3061="","",IFERROR(VLOOKUP($D3061,AcctTbl,2,0),""))</f>
        <v>0</v>
      </c>
      <c r="F3061" s="39">
        <f>IF($D3061="","",IFERROR(VLOOKUP($D3061,AcctTbl,3,0),""))</f>
        <v>0</v>
      </c>
      <c r="G3061" s="39">
        <f>IF(Txn!$B1537="","",Txn!$D1537)</f>
        <v>0</v>
      </c>
      <c r="H3061" s="38">
        <f>IF(Txn!$B1537="","",Txn!$E1537)</f>
        <v>0</v>
      </c>
      <c r="I3061" s="40">
        <f>IF(Txn!$B1537="",0,Txn!$O1537)</f>
        <v>0</v>
      </c>
      <c r="J3061" s="40">
        <f>IF(Txn!$B1537="",0,Txn!$P1537)</f>
        <v>0</v>
      </c>
      <c r="K3061" s="41">
        <f>IF($A3061="","",IFERROR(VALUE(MID($A3061,6,2)),""))</f>
        <v>0</v>
      </c>
      <c r="L3061" s="39">
        <f>IF(Txn!$K1537="","",Txn!$K1537)</f>
        <v>0</v>
      </c>
      <c r="N3061" s="42">
        <f>IF($D3061="",0,COUNTIF(BankAccts,$D3061))</f>
        <v>0</v>
      </c>
    </row>
    <row r="3062" spans="1:14">
      <c r="A3062" s="38">
        <f>IF(Txn!$B1537="","",Txn!$B1537)</f>
        <v>0</v>
      </c>
      <c r="B3062" s="38">
        <f>IF(Txn!$B1537="","",Txn!$C1537)</f>
        <v>0</v>
      </c>
      <c r="C3062" s="39">
        <f>IF(Txn!$B1537="","","تراکنش بانکی")</f>
        <v>0</v>
      </c>
      <c r="D3062" s="38">
        <f>IF(Txn!$B1537="","",IF(IF(Txn!$U1537="TRF",Txn!$Y1537,Txn!$Z1537)="","",IF(Txn!$U1537="TRF",Txn!$Y1537,Txn!$Z1537)))</f>
        <v>0</v>
      </c>
      <c r="E3062" s="39">
        <f>IF($D3062="","",IFERROR(VLOOKUP($D3062,AcctTbl,2,0),""))</f>
        <v>0</v>
      </c>
      <c r="F3062" s="39">
        <f>IF($D3062="","",IFERROR(VLOOKUP($D3062,AcctTbl,3,0),""))</f>
        <v>0</v>
      </c>
      <c r="G3062" s="39">
        <f>IF(Txn!$B1537="","",Txn!$D1537)</f>
        <v>0</v>
      </c>
      <c r="H3062" s="38">
        <f>IF(Txn!$B1537="","",Txn!$E1537)</f>
        <v>0</v>
      </c>
      <c r="I3062" s="40">
        <f>IF(Txn!$B1537="",0,Txn!$Q1537)</f>
        <v>0</v>
      </c>
      <c r="J3062" s="40">
        <f>IF(Txn!$B1537="",0,Txn!$R1537)</f>
        <v>0</v>
      </c>
      <c r="K3062" s="41">
        <f>IF($A3062="","",IFERROR(VALUE(MID($A3062,6,2)),""))</f>
        <v>0</v>
      </c>
      <c r="L3062" s="39">
        <f>IF(Txn!$K1537="","","طرف مقابل — "&amp;Txn!$K1537)</f>
        <v>0</v>
      </c>
      <c r="N3062" s="42">
        <f>IF($D3062="",0,COUNTIF(BankAccts,$D3062))</f>
        <v>0</v>
      </c>
    </row>
    <row r="3063" spans="1:14">
      <c r="A3063" s="38">
        <f>IF(Txn!$B1538="","",Txn!$B1538)</f>
        <v>0</v>
      </c>
      <c r="B3063" s="38">
        <f>IF(Txn!$B1538="","",Txn!$C1538)</f>
        <v>0</v>
      </c>
      <c r="C3063" s="39">
        <f>IF(Txn!$B1538="","","تراکنش بانکی")</f>
        <v>0</v>
      </c>
      <c r="D3063" s="38">
        <f>IF(Txn!$B1538="","",IF(Txn!$X1538="","",Txn!$X1538))</f>
        <v>0</v>
      </c>
      <c r="E3063" s="39">
        <f>IF($D3063="","",IFERROR(VLOOKUP($D3063,AcctTbl,2,0),""))</f>
        <v>0</v>
      </c>
      <c r="F3063" s="39">
        <f>IF($D3063="","",IFERROR(VLOOKUP($D3063,AcctTbl,3,0),""))</f>
        <v>0</v>
      </c>
      <c r="G3063" s="39">
        <f>IF(Txn!$B1538="","",Txn!$D1538)</f>
        <v>0</v>
      </c>
      <c r="H3063" s="38">
        <f>IF(Txn!$B1538="","",Txn!$E1538)</f>
        <v>0</v>
      </c>
      <c r="I3063" s="40">
        <f>IF(Txn!$B1538="",0,Txn!$O1538)</f>
        <v>0</v>
      </c>
      <c r="J3063" s="40">
        <f>IF(Txn!$B1538="",0,Txn!$P1538)</f>
        <v>0</v>
      </c>
      <c r="K3063" s="41">
        <f>IF($A3063="","",IFERROR(VALUE(MID($A3063,6,2)),""))</f>
        <v>0</v>
      </c>
      <c r="L3063" s="39">
        <f>IF(Txn!$K1538="","",Txn!$K1538)</f>
        <v>0</v>
      </c>
      <c r="N3063" s="42">
        <f>IF($D3063="",0,COUNTIF(BankAccts,$D3063))</f>
        <v>0</v>
      </c>
    </row>
    <row r="3064" spans="1:14">
      <c r="A3064" s="38">
        <f>IF(Txn!$B1538="","",Txn!$B1538)</f>
        <v>0</v>
      </c>
      <c r="B3064" s="38">
        <f>IF(Txn!$B1538="","",Txn!$C1538)</f>
        <v>0</v>
      </c>
      <c r="C3064" s="39">
        <f>IF(Txn!$B1538="","","تراکنش بانکی")</f>
        <v>0</v>
      </c>
      <c r="D3064" s="38">
        <f>IF(Txn!$B1538="","",IF(IF(Txn!$U1538="TRF",Txn!$Y1538,Txn!$Z1538)="","",IF(Txn!$U1538="TRF",Txn!$Y1538,Txn!$Z1538)))</f>
        <v>0</v>
      </c>
      <c r="E3064" s="39">
        <f>IF($D3064="","",IFERROR(VLOOKUP($D3064,AcctTbl,2,0),""))</f>
        <v>0</v>
      </c>
      <c r="F3064" s="39">
        <f>IF($D3064="","",IFERROR(VLOOKUP($D3064,AcctTbl,3,0),""))</f>
        <v>0</v>
      </c>
      <c r="G3064" s="39">
        <f>IF(Txn!$B1538="","",Txn!$D1538)</f>
        <v>0</v>
      </c>
      <c r="H3064" s="38">
        <f>IF(Txn!$B1538="","",Txn!$E1538)</f>
        <v>0</v>
      </c>
      <c r="I3064" s="40">
        <f>IF(Txn!$B1538="",0,Txn!$Q1538)</f>
        <v>0</v>
      </c>
      <c r="J3064" s="40">
        <f>IF(Txn!$B1538="",0,Txn!$R1538)</f>
        <v>0</v>
      </c>
      <c r="K3064" s="41">
        <f>IF($A3064="","",IFERROR(VALUE(MID($A3064,6,2)),""))</f>
        <v>0</v>
      </c>
      <c r="L3064" s="39">
        <f>IF(Txn!$K1538="","","طرف مقابل — "&amp;Txn!$K1538)</f>
        <v>0</v>
      </c>
      <c r="N3064" s="42">
        <f>IF($D3064="",0,COUNTIF(BankAccts,$D3064))</f>
        <v>0</v>
      </c>
    </row>
    <row r="3065" spans="1:14">
      <c r="A3065" s="38">
        <f>IF(Txn!$B1539="","",Txn!$B1539)</f>
        <v>0</v>
      </c>
      <c r="B3065" s="38">
        <f>IF(Txn!$B1539="","",Txn!$C1539)</f>
        <v>0</v>
      </c>
      <c r="C3065" s="39">
        <f>IF(Txn!$B1539="","","تراکنش بانکی")</f>
        <v>0</v>
      </c>
      <c r="D3065" s="38">
        <f>IF(Txn!$B1539="","",IF(Txn!$X1539="","",Txn!$X1539))</f>
        <v>0</v>
      </c>
      <c r="E3065" s="39">
        <f>IF($D3065="","",IFERROR(VLOOKUP($D3065,AcctTbl,2,0),""))</f>
        <v>0</v>
      </c>
      <c r="F3065" s="39">
        <f>IF($D3065="","",IFERROR(VLOOKUP($D3065,AcctTbl,3,0),""))</f>
        <v>0</v>
      </c>
      <c r="G3065" s="39">
        <f>IF(Txn!$B1539="","",Txn!$D1539)</f>
        <v>0</v>
      </c>
      <c r="H3065" s="38">
        <f>IF(Txn!$B1539="","",Txn!$E1539)</f>
        <v>0</v>
      </c>
      <c r="I3065" s="40">
        <f>IF(Txn!$B1539="",0,Txn!$O1539)</f>
        <v>0</v>
      </c>
      <c r="J3065" s="40">
        <f>IF(Txn!$B1539="",0,Txn!$P1539)</f>
        <v>0</v>
      </c>
      <c r="K3065" s="41">
        <f>IF($A3065="","",IFERROR(VALUE(MID($A3065,6,2)),""))</f>
        <v>0</v>
      </c>
      <c r="L3065" s="39">
        <f>IF(Txn!$K1539="","",Txn!$K1539)</f>
        <v>0</v>
      </c>
      <c r="N3065" s="42">
        <f>IF($D3065="",0,COUNTIF(BankAccts,$D3065))</f>
        <v>0</v>
      </c>
    </row>
    <row r="3066" spans="1:14">
      <c r="A3066" s="38">
        <f>IF(Txn!$B1539="","",Txn!$B1539)</f>
        <v>0</v>
      </c>
      <c r="B3066" s="38">
        <f>IF(Txn!$B1539="","",Txn!$C1539)</f>
        <v>0</v>
      </c>
      <c r="C3066" s="39">
        <f>IF(Txn!$B1539="","","تراکنش بانکی")</f>
        <v>0</v>
      </c>
      <c r="D3066" s="38">
        <f>IF(Txn!$B1539="","",IF(IF(Txn!$U1539="TRF",Txn!$Y1539,Txn!$Z1539)="","",IF(Txn!$U1539="TRF",Txn!$Y1539,Txn!$Z1539)))</f>
        <v>0</v>
      </c>
      <c r="E3066" s="39">
        <f>IF($D3066="","",IFERROR(VLOOKUP($D3066,AcctTbl,2,0),""))</f>
        <v>0</v>
      </c>
      <c r="F3066" s="39">
        <f>IF($D3066="","",IFERROR(VLOOKUP($D3066,AcctTbl,3,0),""))</f>
        <v>0</v>
      </c>
      <c r="G3066" s="39">
        <f>IF(Txn!$B1539="","",Txn!$D1539)</f>
        <v>0</v>
      </c>
      <c r="H3066" s="38">
        <f>IF(Txn!$B1539="","",Txn!$E1539)</f>
        <v>0</v>
      </c>
      <c r="I3066" s="40">
        <f>IF(Txn!$B1539="",0,Txn!$Q1539)</f>
        <v>0</v>
      </c>
      <c r="J3066" s="40">
        <f>IF(Txn!$B1539="",0,Txn!$R1539)</f>
        <v>0</v>
      </c>
      <c r="K3066" s="41">
        <f>IF($A3066="","",IFERROR(VALUE(MID($A3066,6,2)),""))</f>
        <v>0</v>
      </c>
      <c r="L3066" s="39">
        <f>IF(Txn!$K1539="","","طرف مقابل — "&amp;Txn!$K1539)</f>
        <v>0</v>
      </c>
      <c r="N3066" s="42">
        <f>IF($D3066="",0,COUNTIF(BankAccts,$D3066))</f>
        <v>0</v>
      </c>
    </row>
    <row r="3067" spans="1:14">
      <c r="A3067" s="38">
        <f>IF(Txn!$B1540="","",Txn!$B1540)</f>
        <v>0</v>
      </c>
      <c r="B3067" s="38">
        <f>IF(Txn!$B1540="","",Txn!$C1540)</f>
        <v>0</v>
      </c>
      <c r="C3067" s="39">
        <f>IF(Txn!$B1540="","","تراکنش بانکی")</f>
        <v>0</v>
      </c>
      <c r="D3067" s="38">
        <f>IF(Txn!$B1540="","",IF(Txn!$X1540="","",Txn!$X1540))</f>
        <v>0</v>
      </c>
      <c r="E3067" s="39">
        <f>IF($D3067="","",IFERROR(VLOOKUP($D3067,AcctTbl,2,0),""))</f>
        <v>0</v>
      </c>
      <c r="F3067" s="39">
        <f>IF($D3067="","",IFERROR(VLOOKUP($D3067,AcctTbl,3,0),""))</f>
        <v>0</v>
      </c>
      <c r="G3067" s="39">
        <f>IF(Txn!$B1540="","",Txn!$D1540)</f>
        <v>0</v>
      </c>
      <c r="H3067" s="38">
        <f>IF(Txn!$B1540="","",Txn!$E1540)</f>
        <v>0</v>
      </c>
      <c r="I3067" s="40">
        <f>IF(Txn!$B1540="",0,Txn!$O1540)</f>
        <v>0</v>
      </c>
      <c r="J3067" s="40">
        <f>IF(Txn!$B1540="",0,Txn!$P1540)</f>
        <v>0</v>
      </c>
      <c r="K3067" s="41">
        <f>IF($A3067="","",IFERROR(VALUE(MID($A3067,6,2)),""))</f>
        <v>0</v>
      </c>
      <c r="L3067" s="39">
        <f>IF(Txn!$K1540="","",Txn!$K1540)</f>
        <v>0</v>
      </c>
      <c r="N3067" s="42">
        <f>IF($D3067="",0,COUNTIF(BankAccts,$D3067))</f>
        <v>0</v>
      </c>
    </row>
    <row r="3068" spans="1:14">
      <c r="A3068" s="38">
        <f>IF(Txn!$B1540="","",Txn!$B1540)</f>
        <v>0</v>
      </c>
      <c r="B3068" s="38">
        <f>IF(Txn!$B1540="","",Txn!$C1540)</f>
        <v>0</v>
      </c>
      <c r="C3068" s="39">
        <f>IF(Txn!$B1540="","","تراکنش بانکی")</f>
        <v>0</v>
      </c>
      <c r="D3068" s="38">
        <f>IF(Txn!$B1540="","",IF(IF(Txn!$U1540="TRF",Txn!$Y1540,Txn!$Z1540)="","",IF(Txn!$U1540="TRF",Txn!$Y1540,Txn!$Z1540)))</f>
        <v>0</v>
      </c>
      <c r="E3068" s="39">
        <f>IF($D3068="","",IFERROR(VLOOKUP($D3068,AcctTbl,2,0),""))</f>
        <v>0</v>
      </c>
      <c r="F3068" s="39">
        <f>IF($D3068="","",IFERROR(VLOOKUP($D3068,AcctTbl,3,0),""))</f>
        <v>0</v>
      </c>
      <c r="G3068" s="39">
        <f>IF(Txn!$B1540="","",Txn!$D1540)</f>
        <v>0</v>
      </c>
      <c r="H3068" s="38">
        <f>IF(Txn!$B1540="","",Txn!$E1540)</f>
        <v>0</v>
      </c>
      <c r="I3068" s="40">
        <f>IF(Txn!$B1540="",0,Txn!$Q1540)</f>
        <v>0</v>
      </c>
      <c r="J3068" s="40">
        <f>IF(Txn!$B1540="",0,Txn!$R1540)</f>
        <v>0</v>
      </c>
      <c r="K3068" s="41">
        <f>IF($A3068="","",IFERROR(VALUE(MID($A3068,6,2)),""))</f>
        <v>0</v>
      </c>
      <c r="L3068" s="39">
        <f>IF(Txn!$K1540="","","طرف مقابل — "&amp;Txn!$K1540)</f>
        <v>0</v>
      </c>
      <c r="N3068" s="42">
        <f>IF($D3068="",0,COUNTIF(BankAccts,$D3068))</f>
        <v>0</v>
      </c>
    </row>
    <row r="3069" spans="1:14">
      <c r="A3069" s="38">
        <f>IF(Txn!$B1541="","",Txn!$B1541)</f>
        <v>0</v>
      </c>
      <c r="B3069" s="38">
        <f>IF(Txn!$B1541="","",Txn!$C1541)</f>
        <v>0</v>
      </c>
      <c r="C3069" s="39">
        <f>IF(Txn!$B1541="","","تراکنش بانکی")</f>
        <v>0</v>
      </c>
      <c r="D3069" s="38">
        <f>IF(Txn!$B1541="","",IF(Txn!$X1541="","",Txn!$X1541))</f>
        <v>0</v>
      </c>
      <c r="E3069" s="39">
        <f>IF($D3069="","",IFERROR(VLOOKUP($D3069,AcctTbl,2,0),""))</f>
        <v>0</v>
      </c>
      <c r="F3069" s="39">
        <f>IF($D3069="","",IFERROR(VLOOKUP($D3069,AcctTbl,3,0),""))</f>
        <v>0</v>
      </c>
      <c r="G3069" s="39">
        <f>IF(Txn!$B1541="","",Txn!$D1541)</f>
        <v>0</v>
      </c>
      <c r="H3069" s="38">
        <f>IF(Txn!$B1541="","",Txn!$E1541)</f>
        <v>0</v>
      </c>
      <c r="I3069" s="40">
        <f>IF(Txn!$B1541="",0,Txn!$O1541)</f>
        <v>0</v>
      </c>
      <c r="J3069" s="40">
        <f>IF(Txn!$B1541="",0,Txn!$P1541)</f>
        <v>0</v>
      </c>
      <c r="K3069" s="41">
        <f>IF($A3069="","",IFERROR(VALUE(MID($A3069,6,2)),""))</f>
        <v>0</v>
      </c>
      <c r="L3069" s="39">
        <f>IF(Txn!$K1541="","",Txn!$K1541)</f>
        <v>0</v>
      </c>
      <c r="N3069" s="42">
        <f>IF($D3069="",0,COUNTIF(BankAccts,$D3069))</f>
        <v>0</v>
      </c>
    </row>
    <row r="3070" spans="1:14">
      <c r="A3070" s="38">
        <f>IF(Txn!$B1541="","",Txn!$B1541)</f>
        <v>0</v>
      </c>
      <c r="B3070" s="38">
        <f>IF(Txn!$B1541="","",Txn!$C1541)</f>
        <v>0</v>
      </c>
      <c r="C3070" s="39">
        <f>IF(Txn!$B1541="","","تراکنش بانکی")</f>
        <v>0</v>
      </c>
      <c r="D3070" s="38">
        <f>IF(Txn!$B1541="","",IF(IF(Txn!$U1541="TRF",Txn!$Y1541,Txn!$Z1541)="","",IF(Txn!$U1541="TRF",Txn!$Y1541,Txn!$Z1541)))</f>
        <v>0</v>
      </c>
      <c r="E3070" s="39">
        <f>IF($D3070="","",IFERROR(VLOOKUP($D3070,AcctTbl,2,0),""))</f>
        <v>0</v>
      </c>
      <c r="F3070" s="39">
        <f>IF($D3070="","",IFERROR(VLOOKUP($D3070,AcctTbl,3,0),""))</f>
        <v>0</v>
      </c>
      <c r="G3070" s="39">
        <f>IF(Txn!$B1541="","",Txn!$D1541)</f>
        <v>0</v>
      </c>
      <c r="H3070" s="38">
        <f>IF(Txn!$B1541="","",Txn!$E1541)</f>
        <v>0</v>
      </c>
      <c r="I3070" s="40">
        <f>IF(Txn!$B1541="",0,Txn!$Q1541)</f>
        <v>0</v>
      </c>
      <c r="J3070" s="40">
        <f>IF(Txn!$B1541="",0,Txn!$R1541)</f>
        <v>0</v>
      </c>
      <c r="K3070" s="41">
        <f>IF($A3070="","",IFERROR(VALUE(MID($A3070,6,2)),""))</f>
        <v>0</v>
      </c>
      <c r="L3070" s="39">
        <f>IF(Txn!$K1541="","","طرف مقابل — "&amp;Txn!$K1541)</f>
        <v>0</v>
      </c>
      <c r="N3070" s="42">
        <f>IF($D3070="",0,COUNTIF(BankAccts,$D3070))</f>
        <v>0</v>
      </c>
    </row>
    <row r="3071" spans="1:14">
      <c r="A3071" s="38">
        <f>IF(Txn!$B1542="","",Txn!$B1542)</f>
        <v>0</v>
      </c>
      <c r="B3071" s="38">
        <f>IF(Txn!$B1542="","",Txn!$C1542)</f>
        <v>0</v>
      </c>
      <c r="C3071" s="39">
        <f>IF(Txn!$B1542="","","تراکنش بانکی")</f>
        <v>0</v>
      </c>
      <c r="D3071" s="38">
        <f>IF(Txn!$B1542="","",IF(Txn!$X1542="","",Txn!$X1542))</f>
        <v>0</v>
      </c>
      <c r="E3071" s="39">
        <f>IF($D3071="","",IFERROR(VLOOKUP($D3071,AcctTbl,2,0),""))</f>
        <v>0</v>
      </c>
      <c r="F3071" s="39">
        <f>IF($D3071="","",IFERROR(VLOOKUP($D3071,AcctTbl,3,0),""))</f>
        <v>0</v>
      </c>
      <c r="G3071" s="39">
        <f>IF(Txn!$B1542="","",Txn!$D1542)</f>
        <v>0</v>
      </c>
      <c r="H3071" s="38">
        <f>IF(Txn!$B1542="","",Txn!$E1542)</f>
        <v>0</v>
      </c>
      <c r="I3071" s="40">
        <f>IF(Txn!$B1542="",0,Txn!$O1542)</f>
        <v>0</v>
      </c>
      <c r="J3071" s="40">
        <f>IF(Txn!$B1542="",0,Txn!$P1542)</f>
        <v>0</v>
      </c>
      <c r="K3071" s="41">
        <f>IF($A3071="","",IFERROR(VALUE(MID($A3071,6,2)),""))</f>
        <v>0</v>
      </c>
      <c r="L3071" s="39">
        <f>IF(Txn!$K1542="","",Txn!$K1542)</f>
        <v>0</v>
      </c>
      <c r="N3071" s="42">
        <f>IF($D3071="",0,COUNTIF(BankAccts,$D3071))</f>
        <v>0</v>
      </c>
    </row>
    <row r="3072" spans="1:14">
      <c r="A3072" s="38">
        <f>IF(Txn!$B1542="","",Txn!$B1542)</f>
        <v>0</v>
      </c>
      <c r="B3072" s="38">
        <f>IF(Txn!$B1542="","",Txn!$C1542)</f>
        <v>0</v>
      </c>
      <c r="C3072" s="39">
        <f>IF(Txn!$B1542="","","تراکنش بانکی")</f>
        <v>0</v>
      </c>
      <c r="D3072" s="38">
        <f>IF(Txn!$B1542="","",IF(IF(Txn!$U1542="TRF",Txn!$Y1542,Txn!$Z1542)="","",IF(Txn!$U1542="TRF",Txn!$Y1542,Txn!$Z1542)))</f>
        <v>0</v>
      </c>
      <c r="E3072" s="39">
        <f>IF($D3072="","",IFERROR(VLOOKUP($D3072,AcctTbl,2,0),""))</f>
        <v>0</v>
      </c>
      <c r="F3072" s="39">
        <f>IF($D3072="","",IFERROR(VLOOKUP($D3072,AcctTbl,3,0),""))</f>
        <v>0</v>
      </c>
      <c r="G3072" s="39">
        <f>IF(Txn!$B1542="","",Txn!$D1542)</f>
        <v>0</v>
      </c>
      <c r="H3072" s="38">
        <f>IF(Txn!$B1542="","",Txn!$E1542)</f>
        <v>0</v>
      </c>
      <c r="I3072" s="40">
        <f>IF(Txn!$B1542="",0,Txn!$Q1542)</f>
        <v>0</v>
      </c>
      <c r="J3072" s="40">
        <f>IF(Txn!$B1542="",0,Txn!$R1542)</f>
        <v>0</v>
      </c>
      <c r="K3072" s="41">
        <f>IF($A3072="","",IFERROR(VALUE(MID($A3072,6,2)),""))</f>
        <v>0</v>
      </c>
      <c r="L3072" s="39">
        <f>IF(Txn!$K1542="","","طرف مقابل — "&amp;Txn!$K1542)</f>
        <v>0</v>
      </c>
      <c r="N3072" s="42">
        <f>IF($D3072="",0,COUNTIF(BankAccts,$D3072))</f>
        <v>0</v>
      </c>
    </row>
    <row r="3073" spans="1:14">
      <c r="A3073" s="38">
        <f>IF(Txn!$B1543="","",Txn!$B1543)</f>
        <v>0</v>
      </c>
      <c r="B3073" s="38">
        <f>IF(Txn!$B1543="","",Txn!$C1543)</f>
        <v>0</v>
      </c>
      <c r="C3073" s="39">
        <f>IF(Txn!$B1543="","","تراکنش بانکی")</f>
        <v>0</v>
      </c>
      <c r="D3073" s="38">
        <f>IF(Txn!$B1543="","",IF(Txn!$X1543="","",Txn!$X1543))</f>
        <v>0</v>
      </c>
      <c r="E3073" s="39">
        <f>IF($D3073="","",IFERROR(VLOOKUP($D3073,AcctTbl,2,0),""))</f>
        <v>0</v>
      </c>
      <c r="F3073" s="39">
        <f>IF($D3073="","",IFERROR(VLOOKUP($D3073,AcctTbl,3,0),""))</f>
        <v>0</v>
      </c>
      <c r="G3073" s="39">
        <f>IF(Txn!$B1543="","",Txn!$D1543)</f>
        <v>0</v>
      </c>
      <c r="H3073" s="38">
        <f>IF(Txn!$B1543="","",Txn!$E1543)</f>
        <v>0</v>
      </c>
      <c r="I3073" s="40">
        <f>IF(Txn!$B1543="",0,Txn!$O1543)</f>
        <v>0</v>
      </c>
      <c r="J3073" s="40">
        <f>IF(Txn!$B1543="",0,Txn!$P1543)</f>
        <v>0</v>
      </c>
      <c r="K3073" s="41">
        <f>IF($A3073="","",IFERROR(VALUE(MID($A3073,6,2)),""))</f>
        <v>0</v>
      </c>
      <c r="L3073" s="39">
        <f>IF(Txn!$K1543="","",Txn!$K1543)</f>
        <v>0</v>
      </c>
      <c r="N3073" s="42">
        <f>IF($D3073="",0,COUNTIF(BankAccts,$D3073))</f>
        <v>0</v>
      </c>
    </row>
    <row r="3074" spans="1:14">
      <c r="A3074" s="38">
        <f>IF(Txn!$B1543="","",Txn!$B1543)</f>
        <v>0</v>
      </c>
      <c r="B3074" s="38">
        <f>IF(Txn!$B1543="","",Txn!$C1543)</f>
        <v>0</v>
      </c>
      <c r="C3074" s="39">
        <f>IF(Txn!$B1543="","","تراکنش بانکی")</f>
        <v>0</v>
      </c>
      <c r="D3074" s="38">
        <f>IF(Txn!$B1543="","",IF(IF(Txn!$U1543="TRF",Txn!$Y1543,Txn!$Z1543)="","",IF(Txn!$U1543="TRF",Txn!$Y1543,Txn!$Z1543)))</f>
        <v>0</v>
      </c>
      <c r="E3074" s="39">
        <f>IF($D3074="","",IFERROR(VLOOKUP($D3074,AcctTbl,2,0),""))</f>
        <v>0</v>
      </c>
      <c r="F3074" s="39">
        <f>IF($D3074="","",IFERROR(VLOOKUP($D3074,AcctTbl,3,0),""))</f>
        <v>0</v>
      </c>
      <c r="G3074" s="39">
        <f>IF(Txn!$B1543="","",Txn!$D1543)</f>
        <v>0</v>
      </c>
      <c r="H3074" s="38">
        <f>IF(Txn!$B1543="","",Txn!$E1543)</f>
        <v>0</v>
      </c>
      <c r="I3074" s="40">
        <f>IF(Txn!$B1543="",0,Txn!$Q1543)</f>
        <v>0</v>
      </c>
      <c r="J3074" s="40">
        <f>IF(Txn!$B1543="",0,Txn!$R1543)</f>
        <v>0</v>
      </c>
      <c r="K3074" s="41">
        <f>IF($A3074="","",IFERROR(VALUE(MID($A3074,6,2)),""))</f>
        <v>0</v>
      </c>
      <c r="L3074" s="39">
        <f>IF(Txn!$K1543="","","طرف مقابل — "&amp;Txn!$K1543)</f>
        <v>0</v>
      </c>
      <c r="N3074" s="42">
        <f>IF($D3074="",0,COUNTIF(BankAccts,$D3074))</f>
        <v>0</v>
      </c>
    </row>
    <row r="3075" spans="1:14">
      <c r="A3075" s="38">
        <f>IF(Txn!$B1544="","",Txn!$B1544)</f>
        <v>0</v>
      </c>
      <c r="B3075" s="38">
        <f>IF(Txn!$B1544="","",Txn!$C1544)</f>
        <v>0</v>
      </c>
      <c r="C3075" s="39">
        <f>IF(Txn!$B1544="","","تراکنش بانکی")</f>
        <v>0</v>
      </c>
      <c r="D3075" s="38">
        <f>IF(Txn!$B1544="","",IF(Txn!$X1544="","",Txn!$X1544))</f>
        <v>0</v>
      </c>
      <c r="E3075" s="39">
        <f>IF($D3075="","",IFERROR(VLOOKUP($D3075,AcctTbl,2,0),""))</f>
        <v>0</v>
      </c>
      <c r="F3075" s="39">
        <f>IF($D3075="","",IFERROR(VLOOKUP($D3075,AcctTbl,3,0),""))</f>
        <v>0</v>
      </c>
      <c r="G3075" s="39">
        <f>IF(Txn!$B1544="","",Txn!$D1544)</f>
        <v>0</v>
      </c>
      <c r="H3075" s="38">
        <f>IF(Txn!$B1544="","",Txn!$E1544)</f>
        <v>0</v>
      </c>
      <c r="I3075" s="40">
        <f>IF(Txn!$B1544="",0,Txn!$O1544)</f>
        <v>0</v>
      </c>
      <c r="J3075" s="40">
        <f>IF(Txn!$B1544="",0,Txn!$P1544)</f>
        <v>0</v>
      </c>
      <c r="K3075" s="41">
        <f>IF($A3075="","",IFERROR(VALUE(MID($A3075,6,2)),""))</f>
        <v>0</v>
      </c>
      <c r="L3075" s="39">
        <f>IF(Txn!$K1544="","",Txn!$K1544)</f>
        <v>0</v>
      </c>
      <c r="N3075" s="42">
        <f>IF($D3075="",0,COUNTIF(BankAccts,$D3075))</f>
        <v>0</v>
      </c>
    </row>
    <row r="3076" spans="1:14">
      <c r="A3076" s="38">
        <f>IF(Txn!$B1544="","",Txn!$B1544)</f>
        <v>0</v>
      </c>
      <c r="B3076" s="38">
        <f>IF(Txn!$B1544="","",Txn!$C1544)</f>
        <v>0</v>
      </c>
      <c r="C3076" s="39">
        <f>IF(Txn!$B1544="","","تراکنش بانکی")</f>
        <v>0</v>
      </c>
      <c r="D3076" s="38">
        <f>IF(Txn!$B1544="","",IF(IF(Txn!$U1544="TRF",Txn!$Y1544,Txn!$Z1544)="","",IF(Txn!$U1544="TRF",Txn!$Y1544,Txn!$Z1544)))</f>
        <v>0</v>
      </c>
      <c r="E3076" s="39">
        <f>IF($D3076="","",IFERROR(VLOOKUP($D3076,AcctTbl,2,0),""))</f>
        <v>0</v>
      </c>
      <c r="F3076" s="39">
        <f>IF($D3076="","",IFERROR(VLOOKUP($D3076,AcctTbl,3,0),""))</f>
        <v>0</v>
      </c>
      <c r="G3076" s="39">
        <f>IF(Txn!$B1544="","",Txn!$D1544)</f>
        <v>0</v>
      </c>
      <c r="H3076" s="38">
        <f>IF(Txn!$B1544="","",Txn!$E1544)</f>
        <v>0</v>
      </c>
      <c r="I3076" s="40">
        <f>IF(Txn!$B1544="",0,Txn!$Q1544)</f>
        <v>0</v>
      </c>
      <c r="J3076" s="40">
        <f>IF(Txn!$B1544="",0,Txn!$R1544)</f>
        <v>0</v>
      </c>
      <c r="K3076" s="41">
        <f>IF($A3076="","",IFERROR(VALUE(MID($A3076,6,2)),""))</f>
        <v>0</v>
      </c>
      <c r="L3076" s="39">
        <f>IF(Txn!$K1544="","","طرف مقابل — "&amp;Txn!$K1544)</f>
        <v>0</v>
      </c>
      <c r="N3076" s="42">
        <f>IF($D3076="",0,COUNTIF(BankAccts,$D3076))</f>
        <v>0</v>
      </c>
    </row>
    <row r="3077" spans="1:14">
      <c r="A3077" s="38">
        <f>IF(Txn!$B1545="","",Txn!$B1545)</f>
        <v>0</v>
      </c>
      <c r="B3077" s="38">
        <f>IF(Txn!$B1545="","",Txn!$C1545)</f>
        <v>0</v>
      </c>
      <c r="C3077" s="39">
        <f>IF(Txn!$B1545="","","تراکنش بانکی")</f>
        <v>0</v>
      </c>
      <c r="D3077" s="38">
        <f>IF(Txn!$B1545="","",IF(Txn!$X1545="","",Txn!$X1545))</f>
        <v>0</v>
      </c>
      <c r="E3077" s="39">
        <f>IF($D3077="","",IFERROR(VLOOKUP($D3077,AcctTbl,2,0),""))</f>
        <v>0</v>
      </c>
      <c r="F3077" s="39">
        <f>IF($D3077="","",IFERROR(VLOOKUP($D3077,AcctTbl,3,0),""))</f>
        <v>0</v>
      </c>
      <c r="G3077" s="39">
        <f>IF(Txn!$B1545="","",Txn!$D1545)</f>
        <v>0</v>
      </c>
      <c r="H3077" s="38">
        <f>IF(Txn!$B1545="","",Txn!$E1545)</f>
        <v>0</v>
      </c>
      <c r="I3077" s="40">
        <f>IF(Txn!$B1545="",0,Txn!$O1545)</f>
        <v>0</v>
      </c>
      <c r="J3077" s="40">
        <f>IF(Txn!$B1545="",0,Txn!$P1545)</f>
        <v>0</v>
      </c>
      <c r="K3077" s="41">
        <f>IF($A3077="","",IFERROR(VALUE(MID($A3077,6,2)),""))</f>
        <v>0</v>
      </c>
      <c r="L3077" s="39">
        <f>IF(Txn!$K1545="","",Txn!$K1545)</f>
        <v>0</v>
      </c>
      <c r="N3077" s="42">
        <f>IF($D3077="",0,COUNTIF(BankAccts,$D3077))</f>
        <v>0</v>
      </c>
    </row>
    <row r="3078" spans="1:14">
      <c r="A3078" s="38">
        <f>IF(Txn!$B1545="","",Txn!$B1545)</f>
        <v>0</v>
      </c>
      <c r="B3078" s="38">
        <f>IF(Txn!$B1545="","",Txn!$C1545)</f>
        <v>0</v>
      </c>
      <c r="C3078" s="39">
        <f>IF(Txn!$B1545="","","تراکنش بانکی")</f>
        <v>0</v>
      </c>
      <c r="D3078" s="38">
        <f>IF(Txn!$B1545="","",IF(IF(Txn!$U1545="TRF",Txn!$Y1545,Txn!$Z1545)="","",IF(Txn!$U1545="TRF",Txn!$Y1545,Txn!$Z1545)))</f>
        <v>0</v>
      </c>
      <c r="E3078" s="39">
        <f>IF($D3078="","",IFERROR(VLOOKUP($D3078,AcctTbl,2,0),""))</f>
        <v>0</v>
      </c>
      <c r="F3078" s="39">
        <f>IF($D3078="","",IFERROR(VLOOKUP($D3078,AcctTbl,3,0),""))</f>
        <v>0</v>
      </c>
      <c r="G3078" s="39">
        <f>IF(Txn!$B1545="","",Txn!$D1545)</f>
        <v>0</v>
      </c>
      <c r="H3078" s="38">
        <f>IF(Txn!$B1545="","",Txn!$E1545)</f>
        <v>0</v>
      </c>
      <c r="I3078" s="40">
        <f>IF(Txn!$B1545="",0,Txn!$Q1545)</f>
        <v>0</v>
      </c>
      <c r="J3078" s="40">
        <f>IF(Txn!$B1545="",0,Txn!$R1545)</f>
        <v>0</v>
      </c>
      <c r="K3078" s="41">
        <f>IF($A3078="","",IFERROR(VALUE(MID($A3078,6,2)),""))</f>
        <v>0</v>
      </c>
      <c r="L3078" s="39">
        <f>IF(Txn!$K1545="","","طرف مقابل — "&amp;Txn!$K1545)</f>
        <v>0</v>
      </c>
      <c r="N3078" s="42">
        <f>IF($D3078="",0,COUNTIF(BankAccts,$D3078))</f>
        <v>0</v>
      </c>
    </row>
    <row r="3079" spans="1:14">
      <c r="A3079" s="38">
        <f>IF(Txn!$B1546="","",Txn!$B1546)</f>
        <v>0</v>
      </c>
      <c r="B3079" s="38">
        <f>IF(Txn!$B1546="","",Txn!$C1546)</f>
        <v>0</v>
      </c>
      <c r="C3079" s="39">
        <f>IF(Txn!$B1546="","","تراکنش بانکی")</f>
        <v>0</v>
      </c>
      <c r="D3079" s="38">
        <f>IF(Txn!$B1546="","",IF(Txn!$X1546="","",Txn!$X1546))</f>
        <v>0</v>
      </c>
      <c r="E3079" s="39">
        <f>IF($D3079="","",IFERROR(VLOOKUP($D3079,AcctTbl,2,0),""))</f>
        <v>0</v>
      </c>
      <c r="F3079" s="39">
        <f>IF($D3079="","",IFERROR(VLOOKUP($D3079,AcctTbl,3,0),""))</f>
        <v>0</v>
      </c>
      <c r="G3079" s="39">
        <f>IF(Txn!$B1546="","",Txn!$D1546)</f>
        <v>0</v>
      </c>
      <c r="H3079" s="38">
        <f>IF(Txn!$B1546="","",Txn!$E1546)</f>
        <v>0</v>
      </c>
      <c r="I3079" s="40">
        <f>IF(Txn!$B1546="",0,Txn!$O1546)</f>
        <v>0</v>
      </c>
      <c r="J3079" s="40">
        <f>IF(Txn!$B1546="",0,Txn!$P1546)</f>
        <v>0</v>
      </c>
      <c r="K3079" s="41">
        <f>IF($A3079="","",IFERROR(VALUE(MID($A3079,6,2)),""))</f>
        <v>0</v>
      </c>
      <c r="L3079" s="39">
        <f>IF(Txn!$K1546="","",Txn!$K1546)</f>
        <v>0</v>
      </c>
      <c r="N3079" s="42">
        <f>IF($D3079="",0,COUNTIF(BankAccts,$D3079))</f>
        <v>0</v>
      </c>
    </row>
    <row r="3080" spans="1:14">
      <c r="A3080" s="38">
        <f>IF(Txn!$B1546="","",Txn!$B1546)</f>
        <v>0</v>
      </c>
      <c r="B3080" s="38">
        <f>IF(Txn!$B1546="","",Txn!$C1546)</f>
        <v>0</v>
      </c>
      <c r="C3080" s="39">
        <f>IF(Txn!$B1546="","","تراکنش بانکی")</f>
        <v>0</v>
      </c>
      <c r="D3080" s="38">
        <f>IF(Txn!$B1546="","",IF(IF(Txn!$U1546="TRF",Txn!$Y1546,Txn!$Z1546)="","",IF(Txn!$U1546="TRF",Txn!$Y1546,Txn!$Z1546)))</f>
        <v>0</v>
      </c>
      <c r="E3080" s="39">
        <f>IF($D3080="","",IFERROR(VLOOKUP($D3080,AcctTbl,2,0),""))</f>
        <v>0</v>
      </c>
      <c r="F3080" s="39">
        <f>IF($D3080="","",IFERROR(VLOOKUP($D3080,AcctTbl,3,0),""))</f>
        <v>0</v>
      </c>
      <c r="G3080" s="39">
        <f>IF(Txn!$B1546="","",Txn!$D1546)</f>
        <v>0</v>
      </c>
      <c r="H3080" s="38">
        <f>IF(Txn!$B1546="","",Txn!$E1546)</f>
        <v>0</v>
      </c>
      <c r="I3080" s="40">
        <f>IF(Txn!$B1546="",0,Txn!$Q1546)</f>
        <v>0</v>
      </c>
      <c r="J3080" s="40">
        <f>IF(Txn!$B1546="",0,Txn!$R1546)</f>
        <v>0</v>
      </c>
      <c r="K3080" s="41">
        <f>IF($A3080="","",IFERROR(VALUE(MID($A3080,6,2)),""))</f>
        <v>0</v>
      </c>
      <c r="L3080" s="39">
        <f>IF(Txn!$K1546="","","طرف مقابل — "&amp;Txn!$K1546)</f>
        <v>0</v>
      </c>
      <c r="N3080" s="42">
        <f>IF($D3080="",0,COUNTIF(BankAccts,$D3080))</f>
        <v>0</v>
      </c>
    </row>
    <row r="3081" spans="1:14">
      <c r="A3081" s="38">
        <f>IF(Txn!$B1547="","",Txn!$B1547)</f>
        <v>0</v>
      </c>
      <c r="B3081" s="38">
        <f>IF(Txn!$B1547="","",Txn!$C1547)</f>
        <v>0</v>
      </c>
      <c r="C3081" s="39">
        <f>IF(Txn!$B1547="","","تراکنش بانکی")</f>
        <v>0</v>
      </c>
      <c r="D3081" s="38">
        <f>IF(Txn!$B1547="","",IF(Txn!$X1547="","",Txn!$X1547))</f>
        <v>0</v>
      </c>
      <c r="E3081" s="39">
        <f>IF($D3081="","",IFERROR(VLOOKUP($D3081,AcctTbl,2,0),""))</f>
        <v>0</v>
      </c>
      <c r="F3081" s="39">
        <f>IF($D3081="","",IFERROR(VLOOKUP($D3081,AcctTbl,3,0),""))</f>
        <v>0</v>
      </c>
      <c r="G3081" s="39">
        <f>IF(Txn!$B1547="","",Txn!$D1547)</f>
        <v>0</v>
      </c>
      <c r="H3081" s="38">
        <f>IF(Txn!$B1547="","",Txn!$E1547)</f>
        <v>0</v>
      </c>
      <c r="I3081" s="40">
        <f>IF(Txn!$B1547="",0,Txn!$O1547)</f>
        <v>0</v>
      </c>
      <c r="J3081" s="40">
        <f>IF(Txn!$B1547="",0,Txn!$P1547)</f>
        <v>0</v>
      </c>
      <c r="K3081" s="41">
        <f>IF($A3081="","",IFERROR(VALUE(MID($A3081,6,2)),""))</f>
        <v>0</v>
      </c>
      <c r="L3081" s="39">
        <f>IF(Txn!$K1547="","",Txn!$K1547)</f>
        <v>0</v>
      </c>
      <c r="N3081" s="42">
        <f>IF($D3081="",0,COUNTIF(BankAccts,$D3081))</f>
        <v>0</v>
      </c>
    </row>
    <row r="3082" spans="1:14">
      <c r="A3082" s="38">
        <f>IF(Txn!$B1547="","",Txn!$B1547)</f>
        <v>0</v>
      </c>
      <c r="B3082" s="38">
        <f>IF(Txn!$B1547="","",Txn!$C1547)</f>
        <v>0</v>
      </c>
      <c r="C3082" s="39">
        <f>IF(Txn!$B1547="","","تراکنش بانکی")</f>
        <v>0</v>
      </c>
      <c r="D3082" s="38">
        <f>IF(Txn!$B1547="","",IF(IF(Txn!$U1547="TRF",Txn!$Y1547,Txn!$Z1547)="","",IF(Txn!$U1547="TRF",Txn!$Y1547,Txn!$Z1547)))</f>
        <v>0</v>
      </c>
      <c r="E3082" s="39">
        <f>IF($D3082="","",IFERROR(VLOOKUP($D3082,AcctTbl,2,0),""))</f>
        <v>0</v>
      </c>
      <c r="F3082" s="39">
        <f>IF($D3082="","",IFERROR(VLOOKUP($D3082,AcctTbl,3,0),""))</f>
        <v>0</v>
      </c>
      <c r="G3082" s="39">
        <f>IF(Txn!$B1547="","",Txn!$D1547)</f>
        <v>0</v>
      </c>
      <c r="H3082" s="38">
        <f>IF(Txn!$B1547="","",Txn!$E1547)</f>
        <v>0</v>
      </c>
      <c r="I3082" s="40">
        <f>IF(Txn!$B1547="",0,Txn!$Q1547)</f>
        <v>0</v>
      </c>
      <c r="J3082" s="40">
        <f>IF(Txn!$B1547="",0,Txn!$R1547)</f>
        <v>0</v>
      </c>
      <c r="K3082" s="41">
        <f>IF($A3082="","",IFERROR(VALUE(MID($A3082,6,2)),""))</f>
        <v>0</v>
      </c>
      <c r="L3082" s="39">
        <f>IF(Txn!$K1547="","","طرف مقابل — "&amp;Txn!$K1547)</f>
        <v>0</v>
      </c>
      <c r="N3082" s="42">
        <f>IF($D3082="",0,COUNTIF(BankAccts,$D3082))</f>
        <v>0</v>
      </c>
    </row>
    <row r="3083" spans="1:14">
      <c r="A3083" s="38">
        <f>IF(Txn!$B1548="","",Txn!$B1548)</f>
        <v>0</v>
      </c>
      <c r="B3083" s="38">
        <f>IF(Txn!$B1548="","",Txn!$C1548)</f>
        <v>0</v>
      </c>
      <c r="C3083" s="39">
        <f>IF(Txn!$B1548="","","تراکنش بانکی")</f>
        <v>0</v>
      </c>
      <c r="D3083" s="38">
        <f>IF(Txn!$B1548="","",IF(Txn!$X1548="","",Txn!$X1548))</f>
        <v>0</v>
      </c>
      <c r="E3083" s="39">
        <f>IF($D3083="","",IFERROR(VLOOKUP($D3083,AcctTbl,2,0),""))</f>
        <v>0</v>
      </c>
      <c r="F3083" s="39">
        <f>IF($D3083="","",IFERROR(VLOOKUP($D3083,AcctTbl,3,0),""))</f>
        <v>0</v>
      </c>
      <c r="G3083" s="39">
        <f>IF(Txn!$B1548="","",Txn!$D1548)</f>
        <v>0</v>
      </c>
      <c r="H3083" s="38">
        <f>IF(Txn!$B1548="","",Txn!$E1548)</f>
        <v>0</v>
      </c>
      <c r="I3083" s="40">
        <f>IF(Txn!$B1548="",0,Txn!$O1548)</f>
        <v>0</v>
      </c>
      <c r="J3083" s="40">
        <f>IF(Txn!$B1548="",0,Txn!$P1548)</f>
        <v>0</v>
      </c>
      <c r="K3083" s="41">
        <f>IF($A3083="","",IFERROR(VALUE(MID($A3083,6,2)),""))</f>
        <v>0</v>
      </c>
      <c r="L3083" s="39">
        <f>IF(Txn!$K1548="","",Txn!$K1548)</f>
        <v>0</v>
      </c>
      <c r="N3083" s="42">
        <f>IF($D3083="",0,COUNTIF(BankAccts,$D3083))</f>
        <v>0</v>
      </c>
    </row>
    <row r="3084" spans="1:14">
      <c r="A3084" s="38">
        <f>IF(Txn!$B1548="","",Txn!$B1548)</f>
        <v>0</v>
      </c>
      <c r="B3084" s="38">
        <f>IF(Txn!$B1548="","",Txn!$C1548)</f>
        <v>0</v>
      </c>
      <c r="C3084" s="39">
        <f>IF(Txn!$B1548="","","تراکنش بانکی")</f>
        <v>0</v>
      </c>
      <c r="D3084" s="38">
        <f>IF(Txn!$B1548="","",IF(IF(Txn!$U1548="TRF",Txn!$Y1548,Txn!$Z1548)="","",IF(Txn!$U1548="TRF",Txn!$Y1548,Txn!$Z1548)))</f>
        <v>0</v>
      </c>
      <c r="E3084" s="39">
        <f>IF($D3084="","",IFERROR(VLOOKUP($D3084,AcctTbl,2,0),""))</f>
        <v>0</v>
      </c>
      <c r="F3084" s="39">
        <f>IF($D3084="","",IFERROR(VLOOKUP($D3084,AcctTbl,3,0),""))</f>
        <v>0</v>
      </c>
      <c r="G3084" s="39">
        <f>IF(Txn!$B1548="","",Txn!$D1548)</f>
        <v>0</v>
      </c>
      <c r="H3084" s="38">
        <f>IF(Txn!$B1548="","",Txn!$E1548)</f>
        <v>0</v>
      </c>
      <c r="I3084" s="40">
        <f>IF(Txn!$B1548="",0,Txn!$Q1548)</f>
        <v>0</v>
      </c>
      <c r="J3084" s="40">
        <f>IF(Txn!$B1548="",0,Txn!$R1548)</f>
        <v>0</v>
      </c>
      <c r="K3084" s="41">
        <f>IF($A3084="","",IFERROR(VALUE(MID($A3084,6,2)),""))</f>
        <v>0</v>
      </c>
      <c r="L3084" s="39">
        <f>IF(Txn!$K1548="","","طرف مقابل — "&amp;Txn!$K1548)</f>
        <v>0</v>
      </c>
      <c r="N3084" s="42">
        <f>IF($D3084="",0,COUNTIF(BankAccts,$D3084))</f>
        <v>0</v>
      </c>
    </row>
    <row r="3085" spans="1:14">
      <c r="A3085" s="38">
        <f>IF(Txn!$B1549="","",Txn!$B1549)</f>
        <v>0</v>
      </c>
      <c r="B3085" s="38">
        <f>IF(Txn!$B1549="","",Txn!$C1549)</f>
        <v>0</v>
      </c>
      <c r="C3085" s="39">
        <f>IF(Txn!$B1549="","","تراکنش بانکی")</f>
        <v>0</v>
      </c>
      <c r="D3085" s="38">
        <f>IF(Txn!$B1549="","",IF(Txn!$X1549="","",Txn!$X1549))</f>
        <v>0</v>
      </c>
      <c r="E3085" s="39">
        <f>IF($D3085="","",IFERROR(VLOOKUP($D3085,AcctTbl,2,0),""))</f>
        <v>0</v>
      </c>
      <c r="F3085" s="39">
        <f>IF($D3085="","",IFERROR(VLOOKUP($D3085,AcctTbl,3,0),""))</f>
        <v>0</v>
      </c>
      <c r="G3085" s="39">
        <f>IF(Txn!$B1549="","",Txn!$D1549)</f>
        <v>0</v>
      </c>
      <c r="H3085" s="38">
        <f>IF(Txn!$B1549="","",Txn!$E1549)</f>
        <v>0</v>
      </c>
      <c r="I3085" s="40">
        <f>IF(Txn!$B1549="",0,Txn!$O1549)</f>
        <v>0</v>
      </c>
      <c r="J3085" s="40">
        <f>IF(Txn!$B1549="",0,Txn!$P1549)</f>
        <v>0</v>
      </c>
      <c r="K3085" s="41">
        <f>IF($A3085="","",IFERROR(VALUE(MID($A3085,6,2)),""))</f>
        <v>0</v>
      </c>
      <c r="L3085" s="39">
        <f>IF(Txn!$K1549="","",Txn!$K1549)</f>
        <v>0</v>
      </c>
      <c r="N3085" s="42">
        <f>IF($D3085="",0,COUNTIF(BankAccts,$D3085))</f>
        <v>0</v>
      </c>
    </row>
    <row r="3086" spans="1:14">
      <c r="A3086" s="38">
        <f>IF(Txn!$B1549="","",Txn!$B1549)</f>
        <v>0</v>
      </c>
      <c r="B3086" s="38">
        <f>IF(Txn!$B1549="","",Txn!$C1549)</f>
        <v>0</v>
      </c>
      <c r="C3086" s="39">
        <f>IF(Txn!$B1549="","","تراکنش بانکی")</f>
        <v>0</v>
      </c>
      <c r="D3086" s="38">
        <f>IF(Txn!$B1549="","",IF(IF(Txn!$U1549="TRF",Txn!$Y1549,Txn!$Z1549)="","",IF(Txn!$U1549="TRF",Txn!$Y1549,Txn!$Z1549)))</f>
        <v>0</v>
      </c>
      <c r="E3086" s="39">
        <f>IF($D3086="","",IFERROR(VLOOKUP($D3086,AcctTbl,2,0),""))</f>
        <v>0</v>
      </c>
      <c r="F3086" s="39">
        <f>IF($D3086="","",IFERROR(VLOOKUP($D3086,AcctTbl,3,0),""))</f>
        <v>0</v>
      </c>
      <c r="G3086" s="39">
        <f>IF(Txn!$B1549="","",Txn!$D1549)</f>
        <v>0</v>
      </c>
      <c r="H3086" s="38">
        <f>IF(Txn!$B1549="","",Txn!$E1549)</f>
        <v>0</v>
      </c>
      <c r="I3086" s="40">
        <f>IF(Txn!$B1549="",0,Txn!$Q1549)</f>
        <v>0</v>
      </c>
      <c r="J3086" s="40">
        <f>IF(Txn!$B1549="",0,Txn!$R1549)</f>
        <v>0</v>
      </c>
      <c r="K3086" s="41">
        <f>IF($A3086="","",IFERROR(VALUE(MID($A3086,6,2)),""))</f>
        <v>0</v>
      </c>
      <c r="L3086" s="39">
        <f>IF(Txn!$K1549="","","طرف مقابل — "&amp;Txn!$K1549)</f>
        <v>0</v>
      </c>
      <c r="N3086" s="42">
        <f>IF($D3086="",0,COUNTIF(BankAccts,$D3086))</f>
        <v>0</v>
      </c>
    </row>
    <row r="3087" spans="1:14">
      <c r="A3087" s="38">
        <f>IF(Txn!$B1550="","",Txn!$B1550)</f>
        <v>0</v>
      </c>
      <c r="B3087" s="38">
        <f>IF(Txn!$B1550="","",Txn!$C1550)</f>
        <v>0</v>
      </c>
      <c r="C3087" s="39">
        <f>IF(Txn!$B1550="","","تراکنش بانکی")</f>
        <v>0</v>
      </c>
      <c r="D3087" s="38">
        <f>IF(Txn!$B1550="","",IF(Txn!$X1550="","",Txn!$X1550))</f>
        <v>0</v>
      </c>
      <c r="E3087" s="39">
        <f>IF($D3087="","",IFERROR(VLOOKUP($D3087,AcctTbl,2,0),""))</f>
        <v>0</v>
      </c>
      <c r="F3087" s="39">
        <f>IF($D3087="","",IFERROR(VLOOKUP($D3087,AcctTbl,3,0),""))</f>
        <v>0</v>
      </c>
      <c r="G3087" s="39">
        <f>IF(Txn!$B1550="","",Txn!$D1550)</f>
        <v>0</v>
      </c>
      <c r="H3087" s="38">
        <f>IF(Txn!$B1550="","",Txn!$E1550)</f>
        <v>0</v>
      </c>
      <c r="I3087" s="40">
        <f>IF(Txn!$B1550="",0,Txn!$O1550)</f>
        <v>0</v>
      </c>
      <c r="J3087" s="40">
        <f>IF(Txn!$B1550="",0,Txn!$P1550)</f>
        <v>0</v>
      </c>
      <c r="K3087" s="41">
        <f>IF($A3087="","",IFERROR(VALUE(MID($A3087,6,2)),""))</f>
        <v>0</v>
      </c>
      <c r="L3087" s="39">
        <f>IF(Txn!$K1550="","",Txn!$K1550)</f>
        <v>0</v>
      </c>
      <c r="N3087" s="42">
        <f>IF($D3087="",0,COUNTIF(BankAccts,$D3087))</f>
        <v>0</v>
      </c>
    </row>
    <row r="3088" spans="1:14">
      <c r="A3088" s="38">
        <f>IF(Txn!$B1550="","",Txn!$B1550)</f>
        <v>0</v>
      </c>
      <c r="B3088" s="38">
        <f>IF(Txn!$B1550="","",Txn!$C1550)</f>
        <v>0</v>
      </c>
      <c r="C3088" s="39">
        <f>IF(Txn!$B1550="","","تراکنش بانکی")</f>
        <v>0</v>
      </c>
      <c r="D3088" s="38">
        <f>IF(Txn!$B1550="","",IF(IF(Txn!$U1550="TRF",Txn!$Y1550,Txn!$Z1550)="","",IF(Txn!$U1550="TRF",Txn!$Y1550,Txn!$Z1550)))</f>
        <v>0</v>
      </c>
      <c r="E3088" s="39">
        <f>IF($D3088="","",IFERROR(VLOOKUP($D3088,AcctTbl,2,0),""))</f>
        <v>0</v>
      </c>
      <c r="F3088" s="39">
        <f>IF($D3088="","",IFERROR(VLOOKUP($D3088,AcctTbl,3,0),""))</f>
        <v>0</v>
      </c>
      <c r="G3088" s="39">
        <f>IF(Txn!$B1550="","",Txn!$D1550)</f>
        <v>0</v>
      </c>
      <c r="H3088" s="38">
        <f>IF(Txn!$B1550="","",Txn!$E1550)</f>
        <v>0</v>
      </c>
      <c r="I3088" s="40">
        <f>IF(Txn!$B1550="",0,Txn!$Q1550)</f>
        <v>0</v>
      </c>
      <c r="J3088" s="40">
        <f>IF(Txn!$B1550="",0,Txn!$R1550)</f>
        <v>0</v>
      </c>
      <c r="K3088" s="41">
        <f>IF($A3088="","",IFERROR(VALUE(MID($A3088,6,2)),""))</f>
        <v>0</v>
      </c>
      <c r="L3088" s="39">
        <f>IF(Txn!$K1550="","","طرف مقابل — "&amp;Txn!$K1550)</f>
        <v>0</v>
      </c>
      <c r="N3088" s="42">
        <f>IF($D3088="",0,COUNTIF(BankAccts,$D3088))</f>
        <v>0</v>
      </c>
    </row>
    <row r="3089" spans="1:14">
      <c r="A3089" s="38">
        <f>IF(Txn!$B1551="","",Txn!$B1551)</f>
        <v>0</v>
      </c>
      <c r="B3089" s="38">
        <f>IF(Txn!$B1551="","",Txn!$C1551)</f>
        <v>0</v>
      </c>
      <c r="C3089" s="39">
        <f>IF(Txn!$B1551="","","تراکنش بانکی")</f>
        <v>0</v>
      </c>
      <c r="D3089" s="38">
        <f>IF(Txn!$B1551="","",IF(Txn!$X1551="","",Txn!$X1551))</f>
        <v>0</v>
      </c>
      <c r="E3089" s="39">
        <f>IF($D3089="","",IFERROR(VLOOKUP($D3089,AcctTbl,2,0),""))</f>
        <v>0</v>
      </c>
      <c r="F3089" s="39">
        <f>IF($D3089="","",IFERROR(VLOOKUP($D3089,AcctTbl,3,0),""))</f>
        <v>0</v>
      </c>
      <c r="G3089" s="39">
        <f>IF(Txn!$B1551="","",Txn!$D1551)</f>
        <v>0</v>
      </c>
      <c r="H3089" s="38">
        <f>IF(Txn!$B1551="","",Txn!$E1551)</f>
        <v>0</v>
      </c>
      <c r="I3089" s="40">
        <f>IF(Txn!$B1551="",0,Txn!$O1551)</f>
        <v>0</v>
      </c>
      <c r="J3089" s="40">
        <f>IF(Txn!$B1551="",0,Txn!$P1551)</f>
        <v>0</v>
      </c>
      <c r="K3089" s="41">
        <f>IF($A3089="","",IFERROR(VALUE(MID($A3089,6,2)),""))</f>
        <v>0</v>
      </c>
      <c r="L3089" s="39">
        <f>IF(Txn!$K1551="","",Txn!$K1551)</f>
        <v>0</v>
      </c>
      <c r="N3089" s="42">
        <f>IF($D3089="",0,COUNTIF(BankAccts,$D3089))</f>
        <v>0</v>
      </c>
    </row>
    <row r="3090" spans="1:14">
      <c r="A3090" s="38">
        <f>IF(Txn!$B1551="","",Txn!$B1551)</f>
        <v>0</v>
      </c>
      <c r="B3090" s="38">
        <f>IF(Txn!$B1551="","",Txn!$C1551)</f>
        <v>0</v>
      </c>
      <c r="C3090" s="39">
        <f>IF(Txn!$B1551="","","تراکنش بانکی")</f>
        <v>0</v>
      </c>
      <c r="D3090" s="38">
        <f>IF(Txn!$B1551="","",IF(IF(Txn!$U1551="TRF",Txn!$Y1551,Txn!$Z1551)="","",IF(Txn!$U1551="TRF",Txn!$Y1551,Txn!$Z1551)))</f>
        <v>0</v>
      </c>
      <c r="E3090" s="39">
        <f>IF($D3090="","",IFERROR(VLOOKUP($D3090,AcctTbl,2,0),""))</f>
        <v>0</v>
      </c>
      <c r="F3090" s="39">
        <f>IF($D3090="","",IFERROR(VLOOKUP($D3090,AcctTbl,3,0),""))</f>
        <v>0</v>
      </c>
      <c r="G3090" s="39">
        <f>IF(Txn!$B1551="","",Txn!$D1551)</f>
        <v>0</v>
      </c>
      <c r="H3090" s="38">
        <f>IF(Txn!$B1551="","",Txn!$E1551)</f>
        <v>0</v>
      </c>
      <c r="I3090" s="40">
        <f>IF(Txn!$B1551="",0,Txn!$Q1551)</f>
        <v>0</v>
      </c>
      <c r="J3090" s="40">
        <f>IF(Txn!$B1551="",0,Txn!$R1551)</f>
        <v>0</v>
      </c>
      <c r="K3090" s="41">
        <f>IF($A3090="","",IFERROR(VALUE(MID($A3090,6,2)),""))</f>
        <v>0</v>
      </c>
      <c r="L3090" s="39">
        <f>IF(Txn!$K1551="","","طرف مقابل — "&amp;Txn!$K1551)</f>
        <v>0</v>
      </c>
      <c r="N3090" s="42">
        <f>IF($D3090="",0,COUNTIF(BankAccts,$D3090))</f>
        <v>0</v>
      </c>
    </row>
    <row r="3091" spans="1:14">
      <c r="A3091" s="38">
        <f>IF(Txn!$B1552="","",Txn!$B1552)</f>
        <v>0</v>
      </c>
      <c r="B3091" s="38">
        <f>IF(Txn!$B1552="","",Txn!$C1552)</f>
        <v>0</v>
      </c>
      <c r="C3091" s="39">
        <f>IF(Txn!$B1552="","","تراکنش بانکی")</f>
        <v>0</v>
      </c>
      <c r="D3091" s="38">
        <f>IF(Txn!$B1552="","",IF(Txn!$X1552="","",Txn!$X1552))</f>
        <v>0</v>
      </c>
      <c r="E3091" s="39">
        <f>IF($D3091="","",IFERROR(VLOOKUP($D3091,AcctTbl,2,0),""))</f>
        <v>0</v>
      </c>
      <c r="F3091" s="39">
        <f>IF($D3091="","",IFERROR(VLOOKUP($D3091,AcctTbl,3,0),""))</f>
        <v>0</v>
      </c>
      <c r="G3091" s="39">
        <f>IF(Txn!$B1552="","",Txn!$D1552)</f>
        <v>0</v>
      </c>
      <c r="H3091" s="38">
        <f>IF(Txn!$B1552="","",Txn!$E1552)</f>
        <v>0</v>
      </c>
      <c r="I3091" s="40">
        <f>IF(Txn!$B1552="",0,Txn!$O1552)</f>
        <v>0</v>
      </c>
      <c r="J3091" s="40">
        <f>IF(Txn!$B1552="",0,Txn!$P1552)</f>
        <v>0</v>
      </c>
      <c r="K3091" s="41">
        <f>IF($A3091="","",IFERROR(VALUE(MID($A3091,6,2)),""))</f>
        <v>0</v>
      </c>
      <c r="L3091" s="39">
        <f>IF(Txn!$K1552="","",Txn!$K1552)</f>
        <v>0</v>
      </c>
      <c r="N3091" s="42">
        <f>IF($D3091="",0,COUNTIF(BankAccts,$D3091))</f>
        <v>0</v>
      </c>
    </row>
    <row r="3092" spans="1:14">
      <c r="A3092" s="38">
        <f>IF(Txn!$B1552="","",Txn!$B1552)</f>
        <v>0</v>
      </c>
      <c r="B3092" s="38">
        <f>IF(Txn!$B1552="","",Txn!$C1552)</f>
        <v>0</v>
      </c>
      <c r="C3092" s="39">
        <f>IF(Txn!$B1552="","","تراکنش بانکی")</f>
        <v>0</v>
      </c>
      <c r="D3092" s="38">
        <f>IF(Txn!$B1552="","",IF(IF(Txn!$U1552="TRF",Txn!$Y1552,Txn!$Z1552)="","",IF(Txn!$U1552="TRF",Txn!$Y1552,Txn!$Z1552)))</f>
        <v>0</v>
      </c>
      <c r="E3092" s="39">
        <f>IF($D3092="","",IFERROR(VLOOKUP($D3092,AcctTbl,2,0),""))</f>
        <v>0</v>
      </c>
      <c r="F3092" s="39">
        <f>IF($D3092="","",IFERROR(VLOOKUP($D3092,AcctTbl,3,0),""))</f>
        <v>0</v>
      </c>
      <c r="G3092" s="39">
        <f>IF(Txn!$B1552="","",Txn!$D1552)</f>
        <v>0</v>
      </c>
      <c r="H3092" s="38">
        <f>IF(Txn!$B1552="","",Txn!$E1552)</f>
        <v>0</v>
      </c>
      <c r="I3092" s="40">
        <f>IF(Txn!$B1552="",0,Txn!$Q1552)</f>
        <v>0</v>
      </c>
      <c r="J3092" s="40">
        <f>IF(Txn!$B1552="",0,Txn!$R1552)</f>
        <v>0</v>
      </c>
      <c r="K3092" s="41">
        <f>IF($A3092="","",IFERROR(VALUE(MID($A3092,6,2)),""))</f>
        <v>0</v>
      </c>
      <c r="L3092" s="39">
        <f>IF(Txn!$K1552="","","طرف مقابل — "&amp;Txn!$K1552)</f>
        <v>0</v>
      </c>
      <c r="N3092" s="42">
        <f>IF($D3092="",0,COUNTIF(BankAccts,$D3092))</f>
        <v>0</v>
      </c>
    </row>
    <row r="3093" spans="1:14">
      <c r="A3093" s="38">
        <f>IF(Txn!$B1553="","",Txn!$B1553)</f>
        <v>0</v>
      </c>
      <c r="B3093" s="38">
        <f>IF(Txn!$B1553="","",Txn!$C1553)</f>
        <v>0</v>
      </c>
      <c r="C3093" s="39">
        <f>IF(Txn!$B1553="","","تراکنش بانکی")</f>
        <v>0</v>
      </c>
      <c r="D3093" s="38">
        <f>IF(Txn!$B1553="","",IF(Txn!$X1553="","",Txn!$X1553))</f>
        <v>0</v>
      </c>
      <c r="E3093" s="39">
        <f>IF($D3093="","",IFERROR(VLOOKUP($D3093,AcctTbl,2,0),""))</f>
        <v>0</v>
      </c>
      <c r="F3093" s="39">
        <f>IF($D3093="","",IFERROR(VLOOKUP($D3093,AcctTbl,3,0),""))</f>
        <v>0</v>
      </c>
      <c r="G3093" s="39">
        <f>IF(Txn!$B1553="","",Txn!$D1553)</f>
        <v>0</v>
      </c>
      <c r="H3093" s="38">
        <f>IF(Txn!$B1553="","",Txn!$E1553)</f>
        <v>0</v>
      </c>
      <c r="I3093" s="40">
        <f>IF(Txn!$B1553="",0,Txn!$O1553)</f>
        <v>0</v>
      </c>
      <c r="J3093" s="40">
        <f>IF(Txn!$B1553="",0,Txn!$P1553)</f>
        <v>0</v>
      </c>
      <c r="K3093" s="41">
        <f>IF($A3093="","",IFERROR(VALUE(MID($A3093,6,2)),""))</f>
        <v>0</v>
      </c>
      <c r="L3093" s="39">
        <f>IF(Txn!$K1553="","",Txn!$K1553)</f>
        <v>0</v>
      </c>
      <c r="N3093" s="42">
        <f>IF($D3093="",0,COUNTIF(BankAccts,$D3093))</f>
        <v>0</v>
      </c>
    </row>
    <row r="3094" spans="1:14">
      <c r="A3094" s="38">
        <f>IF(Txn!$B1553="","",Txn!$B1553)</f>
        <v>0</v>
      </c>
      <c r="B3094" s="38">
        <f>IF(Txn!$B1553="","",Txn!$C1553)</f>
        <v>0</v>
      </c>
      <c r="C3094" s="39">
        <f>IF(Txn!$B1553="","","تراکنش بانکی")</f>
        <v>0</v>
      </c>
      <c r="D3094" s="38">
        <f>IF(Txn!$B1553="","",IF(IF(Txn!$U1553="TRF",Txn!$Y1553,Txn!$Z1553)="","",IF(Txn!$U1553="TRF",Txn!$Y1553,Txn!$Z1553)))</f>
        <v>0</v>
      </c>
      <c r="E3094" s="39">
        <f>IF($D3094="","",IFERROR(VLOOKUP($D3094,AcctTbl,2,0),""))</f>
        <v>0</v>
      </c>
      <c r="F3094" s="39">
        <f>IF($D3094="","",IFERROR(VLOOKUP($D3094,AcctTbl,3,0),""))</f>
        <v>0</v>
      </c>
      <c r="G3094" s="39">
        <f>IF(Txn!$B1553="","",Txn!$D1553)</f>
        <v>0</v>
      </c>
      <c r="H3094" s="38">
        <f>IF(Txn!$B1553="","",Txn!$E1553)</f>
        <v>0</v>
      </c>
      <c r="I3094" s="40">
        <f>IF(Txn!$B1553="",0,Txn!$Q1553)</f>
        <v>0</v>
      </c>
      <c r="J3094" s="40">
        <f>IF(Txn!$B1553="",0,Txn!$R1553)</f>
        <v>0</v>
      </c>
      <c r="K3094" s="41">
        <f>IF($A3094="","",IFERROR(VALUE(MID($A3094,6,2)),""))</f>
        <v>0</v>
      </c>
      <c r="L3094" s="39">
        <f>IF(Txn!$K1553="","","طرف مقابل — "&amp;Txn!$K1553)</f>
        <v>0</v>
      </c>
      <c r="N3094" s="42">
        <f>IF($D3094="",0,COUNTIF(BankAccts,$D3094))</f>
        <v>0</v>
      </c>
    </row>
    <row r="3095" spans="1:14">
      <c r="A3095" s="38">
        <f>IF(Txn!$B1554="","",Txn!$B1554)</f>
        <v>0</v>
      </c>
      <c r="B3095" s="38">
        <f>IF(Txn!$B1554="","",Txn!$C1554)</f>
        <v>0</v>
      </c>
      <c r="C3095" s="39">
        <f>IF(Txn!$B1554="","","تراکنش بانکی")</f>
        <v>0</v>
      </c>
      <c r="D3095" s="38">
        <f>IF(Txn!$B1554="","",IF(Txn!$X1554="","",Txn!$X1554))</f>
        <v>0</v>
      </c>
      <c r="E3095" s="39">
        <f>IF($D3095="","",IFERROR(VLOOKUP($D3095,AcctTbl,2,0),""))</f>
        <v>0</v>
      </c>
      <c r="F3095" s="39">
        <f>IF($D3095="","",IFERROR(VLOOKUP($D3095,AcctTbl,3,0),""))</f>
        <v>0</v>
      </c>
      <c r="G3095" s="39">
        <f>IF(Txn!$B1554="","",Txn!$D1554)</f>
        <v>0</v>
      </c>
      <c r="H3095" s="38">
        <f>IF(Txn!$B1554="","",Txn!$E1554)</f>
        <v>0</v>
      </c>
      <c r="I3095" s="40">
        <f>IF(Txn!$B1554="",0,Txn!$O1554)</f>
        <v>0</v>
      </c>
      <c r="J3095" s="40">
        <f>IF(Txn!$B1554="",0,Txn!$P1554)</f>
        <v>0</v>
      </c>
      <c r="K3095" s="41">
        <f>IF($A3095="","",IFERROR(VALUE(MID($A3095,6,2)),""))</f>
        <v>0</v>
      </c>
      <c r="L3095" s="39">
        <f>IF(Txn!$K1554="","",Txn!$K1554)</f>
        <v>0</v>
      </c>
      <c r="N3095" s="42">
        <f>IF($D3095="",0,COUNTIF(BankAccts,$D3095))</f>
        <v>0</v>
      </c>
    </row>
    <row r="3096" spans="1:14">
      <c r="A3096" s="38">
        <f>IF(Txn!$B1554="","",Txn!$B1554)</f>
        <v>0</v>
      </c>
      <c r="B3096" s="38">
        <f>IF(Txn!$B1554="","",Txn!$C1554)</f>
        <v>0</v>
      </c>
      <c r="C3096" s="39">
        <f>IF(Txn!$B1554="","","تراکنش بانکی")</f>
        <v>0</v>
      </c>
      <c r="D3096" s="38">
        <f>IF(Txn!$B1554="","",IF(IF(Txn!$U1554="TRF",Txn!$Y1554,Txn!$Z1554)="","",IF(Txn!$U1554="TRF",Txn!$Y1554,Txn!$Z1554)))</f>
        <v>0</v>
      </c>
      <c r="E3096" s="39">
        <f>IF($D3096="","",IFERROR(VLOOKUP($D3096,AcctTbl,2,0),""))</f>
        <v>0</v>
      </c>
      <c r="F3096" s="39">
        <f>IF($D3096="","",IFERROR(VLOOKUP($D3096,AcctTbl,3,0),""))</f>
        <v>0</v>
      </c>
      <c r="G3096" s="39">
        <f>IF(Txn!$B1554="","",Txn!$D1554)</f>
        <v>0</v>
      </c>
      <c r="H3096" s="38">
        <f>IF(Txn!$B1554="","",Txn!$E1554)</f>
        <v>0</v>
      </c>
      <c r="I3096" s="40">
        <f>IF(Txn!$B1554="",0,Txn!$Q1554)</f>
        <v>0</v>
      </c>
      <c r="J3096" s="40">
        <f>IF(Txn!$B1554="",0,Txn!$R1554)</f>
        <v>0</v>
      </c>
      <c r="K3096" s="41">
        <f>IF($A3096="","",IFERROR(VALUE(MID($A3096,6,2)),""))</f>
        <v>0</v>
      </c>
      <c r="L3096" s="39">
        <f>IF(Txn!$K1554="","","طرف مقابل — "&amp;Txn!$K1554)</f>
        <v>0</v>
      </c>
      <c r="N3096" s="42">
        <f>IF($D3096="",0,COUNTIF(BankAccts,$D3096))</f>
        <v>0</v>
      </c>
    </row>
    <row r="3097" spans="1:14">
      <c r="A3097" s="38">
        <f>IF(Txn!$B1555="","",Txn!$B1555)</f>
        <v>0</v>
      </c>
      <c r="B3097" s="38">
        <f>IF(Txn!$B1555="","",Txn!$C1555)</f>
        <v>0</v>
      </c>
      <c r="C3097" s="39">
        <f>IF(Txn!$B1555="","","تراکنش بانکی")</f>
        <v>0</v>
      </c>
      <c r="D3097" s="38">
        <f>IF(Txn!$B1555="","",IF(Txn!$X1555="","",Txn!$X1555))</f>
        <v>0</v>
      </c>
      <c r="E3097" s="39">
        <f>IF($D3097="","",IFERROR(VLOOKUP($D3097,AcctTbl,2,0),""))</f>
        <v>0</v>
      </c>
      <c r="F3097" s="39">
        <f>IF($D3097="","",IFERROR(VLOOKUP($D3097,AcctTbl,3,0),""))</f>
        <v>0</v>
      </c>
      <c r="G3097" s="39">
        <f>IF(Txn!$B1555="","",Txn!$D1555)</f>
        <v>0</v>
      </c>
      <c r="H3097" s="38">
        <f>IF(Txn!$B1555="","",Txn!$E1555)</f>
        <v>0</v>
      </c>
      <c r="I3097" s="40">
        <f>IF(Txn!$B1555="",0,Txn!$O1555)</f>
        <v>0</v>
      </c>
      <c r="J3097" s="40">
        <f>IF(Txn!$B1555="",0,Txn!$P1555)</f>
        <v>0</v>
      </c>
      <c r="K3097" s="41">
        <f>IF($A3097="","",IFERROR(VALUE(MID($A3097,6,2)),""))</f>
        <v>0</v>
      </c>
      <c r="L3097" s="39">
        <f>IF(Txn!$K1555="","",Txn!$K1555)</f>
        <v>0</v>
      </c>
      <c r="N3097" s="42">
        <f>IF($D3097="",0,COUNTIF(BankAccts,$D3097))</f>
        <v>0</v>
      </c>
    </row>
    <row r="3098" spans="1:14">
      <c r="A3098" s="38">
        <f>IF(Txn!$B1555="","",Txn!$B1555)</f>
        <v>0</v>
      </c>
      <c r="B3098" s="38">
        <f>IF(Txn!$B1555="","",Txn!$C1555)</f>
        <v>0</v>
      </c>
      <c r="C3098" s="39">
        <f>IF(Txn!$B1555="","","تراکنش بانکی")</f>
        <v>0</v>
      </c>
      <c r="D3098" s="38">
        <f>IF(Txn!$B1555="","",IF(IF(Txn!$U1555="TRF",Txn!$Y1555,Txn!$Z1555)="","",IF(Txn!$U1555="TRF",Txn!$Y1555,Txn!$Z1555)))</f>
        <v>0</v>
      </c>
      <c r="E3098" s="39">
        <f>IF($D3098="","",IFERROR(VLOOKUP($D3098,AcctTbl,2,0),""))</f>
        <v>0</v>
      </c>
      <c r="F3098" s="39">
        <f>IF($D3098="","",IFERROR(VLOOKUP($D3098,AcctTbl,3,0),""))</f>
        <v>0</v>
      </c>
      <c r="G3098" s="39">
        <f>IF(Txn!$B1555="","",Txn!$D1555)</f>
        <v>0</v>
      </c>
      <c r="H3098" s="38">
        <f>IF(Txn!$B1555="","",Txn!$E1555)</f>
        <v>0</v>
      </c>
      <c r="I3098" s="40">
        <f>IF(Txn!$B1555="",0,Txn!$Q1555)</f>
        <v>0</v>
      </c>
      <c r="J3098" s="40">
        <f>IF(Txn!$B1555="",0,Txn!$R1555)</f>
        <v>0</v>
      </c>
      <c r="K3098" s="41">
        <f>IF($A3098="","",IFERROR(VALUE(MID($A3098,6,2)),""))</f>
        <v>0</v>
      </c>
      <c r="L3098" s="39">
        <f>IF(Txn!$K1555="","","طرف مقابل — "&amp;Txn!$K1555)</f>
        <v>0</v>
      </c>
      <c r="N3098" s="42">
        <f>IF($D3098="",0,COUNTIF(BankAccts,$D3098))</f>
        <v>0</v>
      </c>
    </row>
    <row r="3099" spans="1:14">
      <c r="A3099" s="38">
        <f>IF(Txn!$B1556="","",Txn!$B1556)</f>
        <v>0</v>
      </c>
      <c r="B3099" s="38">
        <f>IF(Txn!$B1556="","",Txn!$C1556)</f>
        <v>0</v>
      </c>
      <c r="C3099" s="39">
        <f>IF(Txn!$B1556="","","تراکنش بانکی")</f>
        <v>0</v>
      </c>
      <c r="D3099" s="38">
        <f>IF(Txn!$B1556="","",IF(Txn!$X1556="","",Txn!$X1556))</f>
        <v>0</v>
      </c>
      <c r="E3099" s="39">
        <f>IF($D3099="","",IFERROR(VLOOKUP($D3099,AcctTbl,2,0),""))</f>
        <v>0</v>
      </c>
      <c r="F3099" s="39">
        <f>IF($D3099="","",IFERROR(VLOOKUP($D3099,AcctTbl,3,0),""))</f>
        <v>0</v>
      </c>
      <c r="G3099" s="39">
        <f>IF(Txn!$B1556="","",Txn!$D1556)</f>
        <v>0</v>
      </c>
      <c r="H3099" s="38">
        <f>IF(Txn!$B1556="","",Txn!$E1556)</f>
        <v>0</v>
      </c>
      <c r="I3099" s="40">
        <f>IF(Txn!$B1556="",0,Txn!$O1556)</f>
        <v>0</v>
      </c>
      <c r="J3099" s="40">
        <f>IF(Txn!$B1556="",0,Txn!$P1556)</f>
        <v>0</v>
      </c>
      <c r="K3099" s="41">
        <f>IF($A3099="","",IFERROR(VALUE(MID($A3099,6,2)),""))</f>
        <v>0</v>
      </c>
      <c r="L3099" s="39">
        <f>IF(Txn!$K1556="","",Txn!$K1556)</f>
        <v>0</v>
      </c>
      <c r="N3099" s="42">
        <f>IF($D3099="",0,COUNTIF(BankAccts,$D3099))</f>
        <v>0</v>
      </c>
    </row>
    <row r="3100" spans="1:14">
      <c r="A3100" s="38">
        <f>IF(Txn!$B1556="","",Txn!$B1556)</f>
        <v>0</v>
      </c>
      <c r="B3100" s="38">
        <f>IF(Txn!$B1556="","",Txn!$C1556)</f>
        <v>0</v>
      </c>
      <c r="C3100" s="39">
        <f>IF(Txn!$B1556="","","تراکنش بانکی")</f>
        <v>0</v>
      </c>
      <c r="D3100" s="38">
        <f>IF(Txn!$B1556="","",IF(IF(Txn!$U1556="TRF",Txn!$Y1556,Txn!$Z1556)="","",IF(Txn!$U1556="TRF",Txn!$Y1556,Txn!$Z1556)))</f>
        <v>0</v>
      </c>
      <c r="E3100" s="39">
        <f>IF($D3100="","",IFERROR(VLOOKUP($D3100,AcctTbl,2,0),""))</f>
        <v>0</v>
      </c>
      <c r="F3100" s="39">
        <f>IF($D3100="","",IFERROR(VLOOKUP($D3100,AcctTbl,3,0),""))</f>
        <v>0</v>
      </c>
      <c r="G3100" s="39">
        <f>IF(Txn!$B1556="","",Txn!$D1556)</f>
        <v>0</v>
      </c>
      <c r="H3100" s="38">
        <f>IF(Txn!$B1556="","",Txn!$E1556)</f>
        <v>0</v>
      </c>
      <c r="I3100" s="40">
        <f>IF(Txn!$B1556="",0,Txn!$Q1556)</f>
        <v>0</v>
      </c>
      <c r="J3100" s="40">
        <f>IF(Txn!$B1556="",0,Txn!$R1556)</f>
        <v>0</v>
      </c>
      <c r="K3100" s="41">
        <f>IF($A3100="","",IFERROR(VALUE(MID($A3100,6,2)),""))</f>
        <v>0</v>
      </c>
      <c r="L3100" s="39">
        <f>IF(Txn!$K1556="","","طرف مقابل — "&amp;Txn!$K1556)</f>
        <v>0</v>
      </c>
      <c r="N3100" s="42">
        <f>IF($D3100="",0,COUNTIF(BankAccts,$D3100))</f>
        <v>0</v>
      </c>
    </row>
    <row r="3101" spans="1:14">
      <c r="A3101" s="38">
        <f>IF(Txn!$B1557="","",Txn!$B1557)</f>
        <v>0</v>
      </c>
      <c r="B3101" s="38">
        <f>IF(Txn!$B1557="","",Txn!$C1557)</f>
        <v>0</v>
      </c>
      <c r="C3101" s="39">
        <f>IF(Txn!$B1557="","","تراکنش بانکی")</f>
        <v>0</v>
      </c>
      <c r="D3101" s="38">
        <f>IF(Txn!$B1557="","",IF(Txn!$X1557="","",Txn!$X1557))</f>
        <v>0</v>
      </c>
      <c r="E3101" s="39">
        <f>IF($D3101="","",IFERROR(VLOOKUP($D3101,AcctTbl,2,0),""))</f>
        <v>0</v>
      </c>
      <c r="F3101" s="39">
        <f>IF($D3101="","",IFERROR(VLOOKUP($D3101,AcctTbl,3,0),""))</f>
        <v>0</v>
      </c>
      <c r="G3101" s="39">
        <f>IF(Txn!$B1557="","",Txn!$D1557)</f>
        <v>0</v>
      </c>
      <c r="H3101" s="38">
        <f>IF(Txn!$B1557="","",Txn!$E1557)</f>
        <v>0</v>
      </c>
      <c r="I3101" s="40">
        <f>IF(Txn!$B1557="",0,Txn!$O1557)</f>
        <v>0</v>
      </c>
      <c r="J3101" s="40">
        <f>IF(Txn!$B1557="",0,Txn!$P1557)</f>
        <v>0</v>
      </c>
      <c r="K3101" s="41">
        <f>IF($A3101="","",IFERROR(VALUE(MID($A3101,6,2)),""))</f>
        <v>0</v>
      </c>
      <c r="L3101" s="39">
        <f>IF(Txn!$K1557="","",Txn!$K1557)</f>
        <v>0</v>
      </c>
      <c r="N3101" s="42">
        <f>IF($D3101="",0,COUNTIF(BankAccts,$D3101))</f>
        <v>0</v>
      </c>
    </row>
    <row r="3102" spans="1:14">
      <c r="A3102" s="38">
        <f>IF(Txn!$B1557="","",Txn!$B1557)</f>
        <v>0</v>
      </c>
      <c r="B3102" s="38">
        <f>IF(Txn!$B1557="","",Txn!$C1557)</f>
        <v>0</v>
      </c>
      <c r="C3102" s="39">
        <f>IF(Txn!$B1557="","","تراکنش بانکی")</f>
        <v>0</v>
      </c>
      <c r="D3102" s="38">
        <f>IF(Txn!$B1557="","",IF(IF(Txn!$U1557="TRF",Txn!$Y1557,Txn!$Z1557)="","",IF(Txn!$U1557="TRF",Txn!$Y1557,Txn!$Z1557)))</f>
        <v>0</v>
      </c>
      <c r="E3102" s="39">
        <f>IF($D3102="","",IFERROR(VLOOKUP($D3102,AcctTbl,2,0),""))</f>
        <v>0</v>
      </c>
      <c r="F3102" s="39">
        <f>IF($D3102="","",IFERROR(VLOOKUP($D3102,AcctTbl,3,0),""))</f>
        <v>0</v>
      </c>
      <c r="G3102" s="39">
        <f>IF(Txn!$B1557="","",Txn!$D1557)</f>
        <v>0</v>
      </c>
      <c r="H3102" s="38">
        <f>IF(Txn!$B1557="","",Txn!$E1557)</f>
        <v>0</v>
      </c>
      <c r="I3102" s="40">
        <f>IF(Txn!$B1557="",0,Txn!$Q1557)</f>
        <v>0</v>
      </c>
      <c r="J3102" s="40">
        <f>IF(Txn!$B1557="",0,Txn!$R1557)</f>
        <v>0</v>
      </c>
      <c r="K3102" s="41">
        <f>IF($A3102="","",IFERROR(VALUE(MID($A3102,6,2)),""))</f>
        <v>0</v>
      </c>
      <c r="L3102" s="39">
        <f>IF(Txn!$K1557="","","طرف مقابل — "&amp;Txn!$K1557)</f>
        <v>0</v>
      </c>
      <c r="N3102" s="42">
        <f>IF($D3102="",0,COUNTIF(BankAccts,$D3102))</f>
        <v>0</v>
      </c>
    </row>
    <row r="3103" spans="1:14">
      <c r="A3103" s="38">
        <f>IF(Txn!$B1558="","",Txn!$B1558)</f>
        <v>0</v>
      </c>
      <c r="B3103" s="38">
        <f>IF(Txn!$B1558="","",Txn!$C1558)</f>
        <v>0</v>
      </c>
      <c r="C3103" s="39">
        <f>IF(Txn!$B1558="","","تراکنش بانکی")</f>
        <v>0</v>
      </c>
      <c r="D3103" s="38">
        <f>IF(Txn!$B1558="","",IF(Txn!$X1558="","",Txn!$X1558))</f>
        <v>0</v>
      </c>
      <c r="E3103" s="39">
        <f>IF($D3103="","",IFERROR(VLOOKUP($D3103,AcctTbl,2,0),""))</f>
        <v>0</v>
      </c>
      <c r="F3103" s="39">
        <f>IF($D3103="","",IFERROR(VLOOKUP($D3103,AcctTbl,3,0),""))</f>
        <v>0</v>
      </c>
      <c r="G3103" s="39">
        <f>IF(Txn!$B1558="","",Txn!$D1558)</f>
        <v>0</v>
      </c>
      <c r="H3103" s="38">
        <f>IF(Txn!$B1558="","",Txn!$E1558)</f>
        <v>0</v>
      </c>
      <c r="I3103" s="40">
        <f>IF(Txn!$B1558="",0,Txn!$O1558)</f>
        <v>0</v>
      </c>
      <c r="J3103" s="40">
        <f>IF(Txn!$B1558="",0,Txn!$P1558)</f>
        <v>0</v>
      </c>
      <c r="K3103" s="41">
        <f>IF($A3103="","",IFERROR(VALUE(MID($A3103,6,2)),""))</f>
        <v>0</v>
      </c>
      <c r="L3103" s="39">
        <f>IF(Txn!$K1558="","",Txn!$K1558)</f>
        <v>0</v>
      </c>
      <c r="N3103" s="42">
        <f>IF($D3103="",0,COUNTIF(BankAccts,$D3103))</f>
        <v>0</v>
      </c>
    </row>
    <row r="3104" spans="1:14">
      <c r="A3104" s="38">
        <f>IF(Txn!$B1558="","",Txn!$B1558)</f>
        <v>0</v>
      </c>
      <c r="B3104" s="38">
        <f>IF(Txn!$B1558="","",Txn!$C1558)</f>
        <v>0</v>
      </c>
      <c r="C3104" s="39">
        <f>IF(Txn!$B1558="","","تراکنش بانکی")</f>
        <v>0</v>
      </c>
      <c r="D3104" s="38">
        <f>IF(Txn!$B1558="","",IF(IF(Txn!$U1558="TRF",Txn!$Y1558,Txn!$Z1558)="","",IF(Txn!$U1558="TRF",Txn!$Y1558,Txn!$Z1558)))</f>
        <v>0</v>
      </c>
      <c r="E3104" s="39">
        <f>IF($D3104="","",IFERROR(VLOOKUP($D3104,AcctTbl,2,0),""))</f>
        <v>0</v>
      </c>
      <c r="F3104" s="39">
        <f>IF($D3104="","",IFERROR(VLOOKUP($D3104,AcctTbl,3,0),""))</f>
        <v>0</v>
      </c>
      <c r="G3104" s="39">
        <f>IF(Txn!$B1558="","",Txn!$D1558)</f>
        <v>0</v>
      </c>
      <c r="H3104" s="38">
        <f>IF(Txn!$B1558="","",Txn!$E1558)</f>
        <v>0</v>
      </c>
      <c r="I3104" s="40">
        <f>IF(Txn!$B1558="",0,Txn!$Q1558)</f>
        <v>0</v>
      </c>
      <c r="J3104" s="40">
        <f>IF(Txn!$B1558="",0,Txn!$R1558)</f>
        <v>0</v>
      </c>
      <c r="K3104" s="41">
        <f>IF($A3104="","",IFERROR(VALUE(MID($A3104,6,2)),""))</f>
        <v>0</v>
      </c>
      <c r="L3104" s="39">
        <f>IF(Txn!$K1558="","","طرف مقابل — "&amp;Txn!$K1558)</f>
        <v>0</v>
      </c>
      <c r="N3104" s="42">
        <f>IF($D3104="",0,COUNTIF(BankAccts,$D3104))</f>
        <v>0</v>
      </c>
    </row>
    <row r="3105" spans="1:14">
      <c r="A3105" s="38">
        <f>IF(Txn!$B1559="","",Txn!$B1559)</f>
        <v>0</v>
      </c>
      <c r="B3105" s="38">
        <f>IF(Txn!$B1559="","",Txn!$C1559)</f>
        <v>0</v>
      </c>
      <c r="C3105" s="39">
        <f>IF(Txn!$B1559="","","تراکنش بانکی")</f>
        <v>0</v>
      </c>
      <c r="D3105" s="38">
        <f>IF(Txn!$B1559="","",IF(Txn!$X1559="","",Txn!$X1559))</f>
        <v>0</v>
      </c>
      <c r="E3105" s="39">
        <f>IF($D3105="","",IFERROR(VLOOKUP($D3105,AcctTbl,2,0),""))</f>
        <v>0</v>
      </c>
      <c r="F3105" s="39">
        <f>IF($D3105="","",IFERROR(VLOOKUP($D3105,AcctTbl,3,0),""))</f>
        <v>0</v>
      </c>
      <c r="G3105" s="39">
        <f>IF(Txn!$B1559="","",Txn!$D1559)</f>
        <v>0</v>
      </c>
      <c r="H3105" s="38">
        <f>IF(Txn!$B1559="","",Txn!$E1559)</f>
        <v>0</v>
      </c>
      <c r="I3105" s="40">
        <f>IF(Txn!$B1559="",0,Txn!$O1559)</f>
        <v>0</v>
      </c>
      <c r="J3105" s="40">
        <f>IF(Txn!$B1559="",0,Txn!$P1559)</f>
        <v>0</v>
      </c>
      <c r="K3105" s="41">
        <f>IF($A3105="","",IFERROR(VALUE(MID($A3105,6,2)),""))</f>
        <v>0</v>
      </c>
      <c r="L3105" s="39">
        <f>IF(Txn!$K1559="","",Txn!$K1559)</f>
        <v>0</v>
      </c>
      <c r="N3105" s="42">
        <f>IF($D3105="",0,COUNTIF(BankAccts,$D3105))</f>
        <v>0</v>
      </c>
    </row>
    <row r="3106" spans="1:14">
      <c r="A3106" s="38">
        <f>IF(Txn!$B1559="","",Txn!$B1559)</f>
        <v>0</v>
      </c>
      <c r="B3106" s="38">
        <f>IF(Txn!$B1559="","",Txn!$C1559)</f>
        <v>0</v>
      </c>
      <c r="C3106" s="39">
        <f>IF(Txn!$B1559="","","تراکنش بانکی")</f>
        <v>0</v>
      </c>
      <c r="D3106" s="38">
        <f>IF(Txn!$B1559="","",IF(IF(Txn!$U1559="TRF",Txn!$Y1559,Txn!$Z1559)="","",IF(Txn!$U1559="TRF",Txn!$Y1559,Txn!$Z1559)))</f>
        <v>0</v>
      </c>
      <c r="E3106" s="39">
        <f>IF($D3106="","",IFERROR(VLOOKUP($D3106,AcctTbl,2,0),""))</f>
        <v>0</v>
      </c>
      <c r="F3106" s="39">
        <f>IF($D3106="","",IFERROR(VLOOKUP($D3106,AcctTbl,3,0),""))</f>
        <v>0</v>
      </c>
      <c r="G3106" s="39">
        <f>IF(Txn!$B1559="","",Txn!$D1559)</f>
        <v>0</v>
      </c>
      <c r="H3106" s="38">
        <f>IF(Txn!$B1559="","",Txn!$E1559)</f>
        <v>0</v>
      </c>
      <c r="I3106" s="40">
        <f>IF(Txn!$B1559="",0,Txn!$Q1559)</f>
        <v>0</v>
      </c>
      <c r="J3106" s="40">
        <f>IF(Txn!$B1559="",0,Txn!$R1559)</f>
        <v>0</v>
      </c>
      <c r="K3106" s="41">
        <f>IF($A3106="","",IFERROR(VALUE(MID($A3106,6,2)),""))</f>
        <v>0</v>
      </c>
      <c r="L3106" s="39">
        <f>IF(Txn!$K1559="","","طرف مقابل — "&amp;Txn!$K1559)</f>
        <v>0</v>
      </c>
      <c r="N3106" s="42">
        <f>IF($D3106="",0,COUNTIF(BankAccts,$D3106))</f>
        <v>0</v>
      </c>
    </row>
    <row r="3107" spans="1:14">
      <c r="A3107" s="38">
        <f>IF(Txn!$B1560="","",Txn!$B1560)</f>
        <v>0</v>
      </c>
      <c r="B3107" s="38">
        <f>IF(Txn!$B1560="","",Txn!$C1560)</f>
        <v>0</v>
      </c>
      <c r="C3107" s="39">
        <f>IF(Txn!$B1560="","","تراکنش بانکی")</f>
        <v>0</v>
      </c>
      <c r="D3107" s="38">
        <f>IF(Txn!$B1560="","",IF(Txn!$X1560="","",Txn!$X1560))</f>
        <v>0</v>
      </c>
      <c r="E3107" s="39">
        <f>IF($D3107="","",IFERROR(VLOOKUP($D3107,AcctTbl,2,0),""))</f>
        <v>0</v>
      </c>
      <c r="F3107" s="39">
        <f>IF($D3107="","",IFERROR(VLOOKUP($D3107,AcctTbl,3,0),""))</f>
        <v>0</v>
      </c>
      <c r="G3107" s="39">
        <f>IF(Txn!$B1560="","",Txn!$D1560)</f>
        <v>0</v>
      </c>
      <c r="H3107" s="38">
        <f>IF(Txn!$B1560="","",Txn!$E1560)</f>
        <v>0</v>
      </c>
      <c r="I3107" s="40">
        <f>IF(Txn!$B1560="",0,Txn!$O1560)</f>
        <v>0</v>
      </c>
      <c r="J3107" s="40">
        <f>IF(Txn!$B1560="",0,Txn!$P1560)</f>
        <v>0</v>
      </c>
      <c r="K3107" s="41">
        <f>IF($A3107="","",IFERROR(VALUE(MID($A3107,6,2)),""))</f>
        <v>0</v>
      </c>
      <c r="L3107" s="39">
        <f>IF(Txn!$K1560="","",Txn!$K1560)</f>
        <v>0</v>
      </c>
      <c r="N3107" s="42">
        <f>IF($D3107="",0,COUNTIF(BankAccts,$D3107))</f>
        <v>0</v>
      </c>
    </row>
    <row r="3108" spans="1:14">
      <c r="A3108" s="38">
        <f>IF(Txn!$B1560="","",Txn!$B1560)</f>
        <v>0</v>
      </c>
      <c r="B3108" s="38">
        <f>IF(Txn!$B1560="","",Txn!$C1560)</f>
        <v>0</v>
      </c>
      <c r="C3108" s="39">
        <f>IF(Txn!$B1560="","","تراکنش بانکی")</f>
        <v>0</v>
      </c>
      <c r="D3108" s="38">
        <f>IF(Txn!$B1560="","",IF(IF(Txn!$U1560="TRF",Txn!$Y1560,Txn!$Z1560)="","",IF(Txn!$U1560="TRF",Txn!$Y1560,Txn!$Z1560)))</f>
        <v>0</v>
      </c>
      <c r="E3108" s="39">
        <f>IF($D3108="","",IFERROR(VLOOKUP($D3108,AcctTbl,2,0),""))</f>
        <v>0</v>
      </c>
      <c r="F3108" s="39">
        <f>IF($D3108="","",IFERROR(VLOOKUP($D3108,AcctTbl,3,0),""))</f>
        <v>0</v>
      </c>
      <c r="G3108" s="39">
        <f>IF(Txn!$B1560="","",Txn!$D1560)</f>
        <v>0</v>
      </c>
      <c r="H3108" s="38">
        <f>IF(Txn!$B1560="","",Txn!$E1560)</f>
        <v>0</v>
      </c>
      <c r="I3108" s="40">
        <f>IF(Txn!$B1560="",0,Txn!$Q1560)</f>
        <v>0</v>
      </c>
      <c r="J3108" s="40">
        <f>IF(Txn!$B1560="",0,Txn!$R1560)</f>
        <v>0</v>
      </c>
      <c r="K3108" s="41">
        <f>IF($A3108="","",IFERROR(VALUE(MID($A3108,6,2)),""))</f>
        <v>0</v>
      </c>
      <c r="L3108" s="39">
        <f>IF(Txn!$K1560="","","طرف مقابل — "&amp;Txn!$K1560)</f>
        <v>0</v>
      </c>
      <c r="N3108" s="42">
        <f>IF($D3108="",0,COUNTIF(BankAccts,$D3108))</f>
        <v>0</v>
      </c>
    </row>
    <row r="3109" spans="1:14">
      <c r="A3109" s="38">
        <f>IF(Txn!$B1561="","",Txn!$B1561)</f>
        <v>0</v>
      </c>
      <c r="B3109" s="38">
        <f>IF(Txn!$B1561="","",Txn!$C1561)</f>
        <v>0</v>
      </c>
      <c r="C3109" s="39">
        <f>IF(Txn!$B1561="","","تراکنش بانکی")</f>
        <v>0</v>
      </c>
      <c r="D3109" s="38">
        <f>IF(Txn!$B1561="","",IF(Txn!$X1561="","",Txn!$X1561))</f>
        <v>0</v>
      </c>
      <c r="E3109" s="39">
        <f>IF($D3109="","",IFERROR(VLOOKUP($D3109,AcctTbl,2,0),""))</f>
        <v>0</v>
      </c>
      <c r="F3109" s="39">
        <f>IF($D3109="","",IFERROR(VLOOKUP($D3109,AcctTbl,3,0),""))</f>
        <v>0</v>
      </c>
      <c r="G3109" s="39">
        <f>IF(Txn!$B1561="","",Txn!$D1561)</f>
        <v>0</v>
      </c>
      <c r="H3109" s="38">
        <f>IF(Txn!$B1561="","",Txn!$E1561)</f>
        <v>0</v>
      </c>
      <c r="I3109" s="40">
        <f>IF(Txn!$B1561="",0,Txn!$O1561)</f>
        <v>0</v>
      </c>
      <c r="J3109" s="40">
        <f>IF(Txn!$B1561="",0,Txn!$P1561)</f>
        <v>0</v>
      </c>
      <c r="K3109" s="41">
        <f>IF($A3109="","",IFERROR(VALUE(MID($A3109,6,2)),""))</f>
        <v>0</v>
      </c>
      <c r="L3109" s="39">
        <f>IF(Txn!$K1561="","",Txn!$K1561)</f>
        <v>0</v>
      </c>
      <c r="N3109" s="42">
        <f>IF($D3109="",0,COUNTIF(BankAccts,$D3109))</f>
        <v>0</v>
      </c>
    </row>
    <row r="3110" spans="1:14">
      <c r="A3110" s="38">
        <f>IF(Txn!$B1561="","",Txn!$B1561)</f>
        <v>0</v>
      </c>
      <c r="B3110" s="38">
        <f>IF(Txn!$B1561="","",Txn!$C1561)</f>
        <v>0</v>
      </c>
      <c r="C3110" s="39">
        <f>IF(Txn!$B1561="","","تراکنش بانکی")</f>
        <v>0</v>
      </c>
      <c r="D3110" s="38">
        <f>IF(Txn!$B1561="","",IF(IF(Txn!$U1561="TRF",Txn!$Y1561,Txn!$Z1561)="","",IF(Txn!$U1561="TRF",Txn!$Y1561,Txn!$Z1561)))</f>
        <v>0</v>
      </c>
      <c r="E3110" s="39">
        <f>IF($D3110="","",IFERROR(VLOOKUP($D3110,AcctTbl,2,0),""))</f>
        <v>0</v>
      </c>
      <c r="F3110" s="39">
        <f>IF($D3110="","",IFERROR(VLOOKUP($D3110,AcctTbl,3,0),""))</f>
        <v>0</v>
      </c>
      <c r="G3110" s="39">
        <f>IF(Txn!$B1561="","",Txn!$D1561)</f>
        <v>0</v>
      </c>
      <c r="H3110" s="38">
        <f>IF(Txn!$B1561="","",Txn!$E1561)</f>
        <v>0</v>
      </c>
      <c r="I3110" s="40">
        <f>IF(Txn!$B1561="",0,Txn!$Q1561)</f>
        <v>0</v>
      </c>
      <c r="J3110" s="40">
        <f>IF(Txn!$B1561="",0,Txn!$R1561)</f>
        <v>0</v>
      </c>
      <c r="K3110" s="41">
        <f>IF($A3110="","",IFERROR(VALUE(MID($A3110,6,2)),""))</f>
        <v>0</v>
      </c>
      <c r="L3110" s="39">
        <f>IF(Txn!$K1561="","","طرف مقابل — "&amp;Txn!$K1561)</f>
        <v>0</v>
      </c>
      <c r="N3110" s="42">
        <f>IF($D3110="",0,COUNTIF(BankAccts,$D3110))</f>
        <v>0</v>
      </c>
    </row>
    <row r="3111" spans="1:14">
      <c r="A3111" s="38">
        <f>IF(Txn!$B1562="","",Txn!$B1562)</f>
        <v>0</v>
      </c>
      <c r="B3111" s="38">
        <f>IF(Txn!$B1562="","",Txn!$C1562)</f>
        <v>0</v>
      </c>
      <c r="C3111" s="39">
        <f>IF(Txn!$B1562="","","تراکنش بانکی")</f>
        <v>0</v>
      </c>
      <c r="D3111" s="38">
        <f>IF(Txn!$B1562="","",IF(Txn!$X1562="","",Txn!$X1562))</f>
        <v>0</v>
      </c>
      <c r="E3111" s="39">
        <f>IF($D3111="","",IFERROR(VLOOKUP($D3111,AcctTbl,2,0),""))</f>
        <v>0</v>
      </c>
      <c r="F3111" s="39">
        <f>IF($D3111="","",IFERROR(VLOOKUP($D3111,AcctTbl,3,0),""))</f>
        <v>0</v>
      </c>
      <c r="G3111" s="39">
        <f>IF(Txn!$B1562="","",Txn!$D1562)</f>
        <v>0</v>
      </c>
      <c r="H3111" s="38">
        <f>IF(Txn!$B1562="","",Txn!$E1562)</f>
        <v>0</v>
      </c>
      <c r="I3111" s="40">
        <f>IF(Txn!$B1562="",0,Txn!$O1562)</f>
        <v>0</v>
      </c>
      <c r="J3111" s="40">
        <f>IF(Txn!$B1562="",0,Txn!$P1562)</f>
        <v>0</v>
      </c>
      <c r="K3111" s="41">
        <f>IF($A3111="","",IFERROR(VALUE(MID($A3111,6,2)),""))</f>
        <v>0</v>
      </c>
      <c r="L3111" s="39">
        <f>IF(Txn!$K1562="","",Txn!$K1562)</f>
        <v>0</v>
      </c>
      <c r="N3111" s="42">
        <f>IF($D3111="",0,COUNTIF(BankAccts,$D3111))</f>
        <v>0</v>
      </c>
    </row>
    <row r="3112" spans="1:14">
      <c r="A3112" s="38">
        <f>IF(Txn!$B1562="","",Txn!$B1562)</f>
        <v>0</v>
      </c>
      <c r="B3112" s="38">
        <f>IF(Txn!$B1562="","",Txn!$C1562)</f>
        <v>0</v>
      </c>
      <c r="C3112" s="39">
        <f>IF(Txn!$B1562="","","تراکنش بانکی")</f>
        <v>0</v>
      </c>
      <c r="D3112" s="38">
        <f>IF(Txn!$B1562="","",IF(IF(Txn!$U1562="TRF",Txn!$Y1562,Txn!$Z1562)="","",IF(Txn!$U1562="TRF",Txn!$Y1562,Txn!$Z1562)))</f>
        <v>0</v>
      </c>
      <c r="E3112" s="39">
        <f>IF($D3112="","",IFERROR(VLOOKUP($D3112,AcctTbl,2,0),""))</f>
        <v>0</v>
      </c>
      <c r="F3112" s="39">
        <f>IF($D3112="","",IFERROR(VLOOKUP($D3112,AcctTbl,3,0),""))</f>
        <v>0</v>
      </c>
      <c r="G3112" s="39">
        <f>IF(Txn!$B1562="","",Txn!$D1562)</f>
        <v>0</v>
      </c>
      <c r="H3112" s="38">
        <f>IF(Txn!$B1562="","",Txn!$E1562)</f>
        <v>0</v>
      </c>
      <c r="I3112" s="40">
        <f>IF(Txn!$B1562="",0,Txn!$Q1562)</f>
        <v>0</v>
      </c>
      <c r="J3112" s="40">
        <f>IF(Txn!$B1562="",0,Txn!$R1562)</f>
        <v>0</v>
      </c>
      <c r="K3112" s="41">
        <f>IF($A3112="","",IFERROR(VALUE(MID($A3112,6,2)),""))</f>
        <v>0</v>
      </c>
      <c r="L3112" s="39">
        <f>IF(Txn!$K1562="","","طرف مقابل — "&amp;Txn!$K1562)</f>
        <v>0</v>
      </c>
      <c r="N3112" s="42">
        <f>IF($D3112="",0,COUNTIF(BankAccts,$D3112))</f>
        <v>0</v>
      </c>
    </row>
    <row r="3113" spans="1:14">
      <c r="A3113" s="38">
        <f>IF(Txn!$B1563="","",Txn!$B1563)</f>
        <v>0</v>
      </c>
      <c r="B3113" s="38">
        <f>IF(Txn!$B1563="","",Txn!$C1563)</f>
        <v>0</v>
      </c>
      <c r="C3113" s="39">
        <f>IF(Txn!$B1563="","","تراکنش بانکی")</f>
        <v>0</v>
      </c>
      <c r="D3113" s="38">
        <f>IF(Txn!$B1563="","",IF(Txn!$X1563="","",Txn!$X1563))</f>
        <v>0</v>
      </c>
      <c r="E3113" s="39">
        <f>IF($D3113="","",IFERROR(VLOOKUP($D3113,AcctTbl,2,0),""))</f>
        <v>0</v>
      </c>
      <c r="F3113" s="39">
        <f>IF($D3113="","",IFERROR(VLOOKUP($D3113,AcctTbl,3,0),""))</f>
        <v>0</v>
      </c>
      <c r="G3113" s="39">
        <f>IF(Txn!$B1563="","",Txn!$D1563)</f>
        <v>0</v>
      </c>
      <c r="H3113" s="38">
        <f>IF(Txn!$B1563="","",Txn!$E1563)</f>
        <v>0</v>
      </c>
      <c r="I3113" s="40">
        <f>IF(Txn!$B1563="",0,Txn!$O1563)</f>
        <v>0</v>
      </c>
      <c r="J3113" s="40">
        <f>IF(Txn!$B1563="",0,Txn!$P1563)</f>
        <v>0</v>
      </c>
      <c r="K3113" s="41">
        <f>IF($A3113="","",IFERROR(VALUE(MID($A3113,6,2)),""))</f>
        <v>0</v>
      </c>
      <c r="L3113" s="39">
        <f>IF(Txn!$K1563="","",Txn!$K1563)</f>
        <v>0</v>
      </c>
      <c r="N3113" s="42">
        <f>IF($D3113="",0,COUNTIF(BankAccts,$D3113))</f>
        <v>0</v>
      </c>
    </row>
    <row r="3114" spans="1:14">
      <c r="A3114" s="38">
        <f>IF(Txn!$B1563="","",Txn!$B1563)</f>
        <v>0</v>
      </c>
      <c r="B3114" s="38">
        <f>IF(Txn!$B1563="","",Txn!$C1563)</f>
        <v>0</v>
      </c>
      <c r="C3114" s="39">
        <f>IF(Txn!$B1563="","","تراکنش بانکی")</f>
        <v>0</v>
      </c>
      <c r="D3114" s="38">
        <f>IF(Txn!$B1563="","",IF(IF(Txn!$U1563="TRF",Txn!$Y1563,Txn!$Z1563)="","",IF(Txn!$U1563="TRF",Txn!$Y1563,Txn!$Z1563)))</f>
        <v>0</v>
      </c>
      <c r="E3114" s="39">
        <f>IF($D3114="","",IFERROR(VLOOKUP($D3114,AcctTbl,2,0),""))</f>
        <v>0</v>
      </c>
      <c r="F3114" s="39">
        <f>IF($D3114="","",IFERROR(VLOOKUP($D3114,AcctTbl,3,0),""))</f>
        <v>0</v>
      </c>
      <c r="G3114" s="39">
        <f>IF(Txn!$B1563="","",Txn!$D1563)</f>
        <v>0</v>
      </c>
      <c r="H3114" s="38">
        <f>IF(Txn!$B1563="","",Txn!$E1563)</f>
        <v>0</v>
      </c>
      <c r="I3114" s="40">
        <f>IF(Txn!$B1563="",0,Txn!$Q1563)</f>
        <v>0</v>
      </c>
      <c r="J3114" s="40">
        <f>IF(Txn!$B1563="",0,Txn!$R1563)</f>
        <v>0</v>
      </c>
      <c r="K3114" s="41">
        <f>IF($A3114="","",IFERROR(VALUE(MID($A3114,6,2)),""))</f>
        <v>0</v>
      </c>
      <c r="L3114" s="39">
        <f>IF(Txn!$K1563="","","طرف مقابل — "&amp;Txn!$K1563)</f>
        <v>0</v>
      </c>
      <c r="N3114" s="42">
        <f>IF($D3114="",0,COUNTIF(BankAccts,$D3114))</f>
        <v>0</v>
      </c>
    </row>
    <row r="3115" spans="1:14">
      <c r="A3115" s="38">
        <f>IF(Txn!$B1564="","",Txn!$B1564)</f>
        <v>0</v>
      </c>
      <c r="B3115" s="38">
        <f>IF(Txn!$B1564="","",Txn!$C1564)</f>
        <v>0</v>
      </c>
      <c r="C3115" s="39">
        <f>IF(Txn!$B1564="","","تراکنش بانکی")</f>
        <v>0</v>
      </c>
      <c r="D3115" s="38">
        <f>IF(Txn!$B1564="","",IF(Txn!$X1564="","",Txn!$X1564))</f>
        <v>0</v>
      </c>
      <c r="E3115" s="39">
        <f>IF($D3115="","",IFERROR(VLOOKUP($D3115,AcctTbl,2,0),""))</f>
        <v>0</v>
      </c>
      <c r="F3115" s="39">
        <f>IF($D3115="","",IFERROR(VLOOKUP($D3115,AcctTbl,3,0),""))</f>
        <v>0</v>
      </c>
      <c r="G3115" s="39">
        <f>IF(Txn!$B1564="","",Txn!$D1564)</f>
        <v>0</v>
      </c>
      <c r="H3115" s="38">
        <f>IF(Txn!$B1564="","",Txn!$E1564)</f>
        <v>0</v>
      </c>
      <c r="I3115" s="40">
        <f>IF(Txn!$B1564="",0,Txn!$O1564)</f>
        <v>0</v>
      </c>
      <c r="J3115" s="40">
        <f>IF(Txn!$B1564="",0,Txn!$P1564)</f>
        <v>0</v>
      </c>
      <c r="K3115" s="41">
        <f>IF($A3115="","",IFERROR(VALUE(MID($A3115,6,2)),""))</f>
        <v>0</v>
      </c>
      <c r="L3115" s="39">
        <f>IF(Txn!$K1564="","",Txn!$K1564)</f>
        <v>0</v>
      </c>
      <c r="N3115" s="42">
        <f>IF($D3115="",0,COUNTIF(BankAccts,$D3115))</f>
        <v>0</v>
      </c>
    </row>
    <row r="3116" spans="1:14">
      <c r="A3116" s="38">
        <f>IF(Txn!$B1564="","",Txn!$B1564)</f>
        <v>0</v>
      </c>
      <c r="B3116" s="38">
        <f>IF(Txn!$B1564="","",Txn!$C1564)</f>
        <v>0</v>
      </c>
      <c r="C3116" s="39">
        <f>IF(Txn!$B1564="","","تراکنش بانکی")</f>
        <v>0</v>
      </c>
      <c r="D3116" s="38">
        <f>IF(Txn!$B1564="","",IF(IF(Txn!$U1564="TRF",Txn!$Y1564,Txn!$Z1564)="","",IF(Txn!$U1564="TRF",Txn!$Y1564,Txn!$Z1564)))</f>
        <v>0</v>
      </c>
      <c r="E3116" s="39">
        <f>IF($D3116="","",IFERROR(VLOOKUP($D3116,AcctTbl,2,0),""))</f>
        <v>0</v>
      </c>
      <c r="F3116" s="39">
        <f>IF($D3116="","",IFERROR(VLOOKUP($D3116,AcctTbl,3,0),""))</f>
        <v>0</v>
      </c>
      <c r="G3116" s="39">
        <f>IF(Txn!$B1564="","",Txn!$D1564)</f>
        <v>0</v>
      </c>
      <c r="H3116" s="38">
        <f>IF(Txn!$B1564="","",Txn!$E1564)</f>
        <v>0</v>
      </c>
      <c r="I3116" s="40">
        <f>IF(Txn!$B1564="",0,Txn!$Q1564)</f>
        <v>0</v>
      </c>
      <c r="J3116" s="40">
        <f>IF(Txn!$B1564="",0,Txn!$R1564)</f>
        <v>0</v>
      </c>
      <c r="K3116" s="41">
        <f>IF($A3116="","",IFERROR(VALUE(MID($A3116,6,2)),""))</f>
        <v>0</v>
      </c>
      <c r="L3116" s="39">
        <f>IF(Txn!$K1564="","","طرف مقابل — "&amp;Txn!$K1564)</f>
        <v>0</v>
      </c>
      <c r="N3116" s="42">
        <f>IF($D3116="",0,COUNTIF(BankAccts,$D3116))</f>
        <v>0</v>
      </c>
    </row>
    <row r="3117" spans="1:14">
      <c r="A3117" s="38">
        <f>IF(Txn!$B1565="","",Txn!$B1565)</f>
        <v>0</v>
      </c>
      <c r="B3117" s="38">
        <f>IF(Txn!$B1565="","",Txn!$C1565)</f>
        <v>0</v>
      </c>
      <c r="C3117" s="39">
        <f>IF(Txn!$B1565="","","تراکنش بانکی")</f>
        <v>0</v>
      </c>
      <c r="D3117" s="38">
        <f>IF(Txn!$B1565="","",IF(Txn!$X1565="","",Txn!$X1565))</f>
        <v>0</v>
      </c>
      <c r="E3117" s="39">
        <f>IF($D3117="","",IFERROR(VLOOKUP($D3117,AcctTbl,2,0),""))</f>
        <v>0</v>
      </c>
      <c r="F3117" s="39">
        <f>IF($D3117="","",IFERROR(VLOOKUP($D3117,AcctTbl,3,0),""))</f>
        <v>0</v>
      </c>
      <c r="G3117" s="39">
        <f>IF(Txn!$B1565="","",Txn!$D1565)</f>
        <v>0</v>
      </c>
      <c r="H3117" s="38">
        <f>IF(Txn!$B1565="","",Txn!$E1565)</f>
        <v>0</v>
      </c>
      <c r="I3117" s="40">
        <f>IF(Txn!$B1565="",0,Txn!$O1565)</f>
        <v>0</v>
      </c>
      <c r="J3117" s="40">
        <f>IF(Txn!$B1565="",0,Txn!$P1565)</f>
        <v>0</v>
      </c>
      <c r="K3117" s="41">
        <f>IF($A3117="","",IFERROR(VALUE(MID($A3117,6,2)),""))</f>
        <v>0</v>
      </c>
      <c r="L3117" s="39">
        <f>IF(Txn!$K1565="","",Txn!$K1565)</f>
        <v>0</v>
      </c>
      <c r="N3117" s="42">
        <f>IF($D3117="",0,COUNTIF(BankAccts,$D3117))</f>
        <v>0</v>
      </c>
    </row>
    <row r="3118" spans="1:14">
      <c r="A3118" s="38">
        <f>IF(Txn!$B1565="","",Txn!$B1565)</f>
        <v>0</v>
      </c>
      <c r="B3118" s="38">
        <f>IF(Txn!$B1565="","",Txn!$C1565)</f>
        <v>0</v>
      </c>
      <c r="C3118" s="39">
        <f>IF(Txn!$B1565="","","تراکنش بانکی")</f>
        <v>0</v>
      </c>
      <c r="D3118" s="38">
        <f>IF(Txn!$B1565="","",IF(IF(Txn!$U1565="TRF",Txn!$Y1565,Txn!$Z1565)="","",IF(Txn!$U1565="TRF",Txn!$Y1565,Txn!$Z1565)))</f>
        <v>0</v>
      </c>
      <c r="E3118" s="39">
        <f>IF($D3118="","",IFERROR(VLOOKUP($D3118,AcctTbl,2,0),""))</f>
        <v>0</v>
      </c>
      <c r="F3118" s="39">
        <f>IF($D3118="","",IFERROR(VLOOKUP($D3118,AcctTbl,3,0),""))</f>
        <v>0</v>
      </c>
      <c r="G3118" s="39">
        <f>IF(Txn!$B1565="","",Txn!$D1565)</f>
        <v>0</v>
      </c>
      <c r="H3118" s="38">
        <f>IF(Txn!$B1565="","",Txn!$E1565)</f>
        <v>0</v>
      </c>
      <c r="I3118" s="40">
        <f>IF(Txn!$B1565="",0,Txn!$Q1565)</f>
        <v>0</v>
      </c>
      <c r="J3118" s="40">
        <f>IF(Txn!$B1565="",0,Txn!$R1565)</f>
        <v>0</v>
      </c>
      <c r="K3118" s="41">
        <f>IF($A3118="","",IFERROR(VALUE(MID($A3118,6,2)),""))</f>
        <v>0</v>
      </c>
      <c r="L3118" s="39">
        <f>IF(Txn!$K1565="","","طرف مقابل — "&amp;Txn!$K1565)</f>
        <v>0</v>
      </c>
      <c r="N3118" s="42">
        <f>IF($D3118="",0,COUNTIF(BankAccts,$D3118))</f>
        <v>0</v>
      </c>
    </row>
    <row r="3119" spans="1:14">
      <c r="A3119" s="38">
        <f>IF(Txn!$B1566="","",Txn!$B1566)</f>
        <v>0</v>
      </c>
      <c r="B3119" s="38">
        <f>IF(Txn!$B1566="","",Txn!$C1566)</f>
        <v>0</v>
      </c>
      <c r="C3119" s="39">
        <f>IF(Txn!$B1566="","","تراکنش بانکی")</f>
        <v>0</v>
      </c>
      <c r="D3119" s="38">
        <f>IF(Txn!$B1566="","",IF(Txn!$X1566="","",Txn!$X1566))</f>
        <v>0</v>
      </c>
      <c r="E3119" s="39">
        <f>IF($D3119="","",IFERROR(VLOOKUP($D3119,AcctTbl,2,0),""))</f>
        <v>0</v>
      </c>
      <c r="F3119" s="39">
        <f>IF($D3119="","",IFERROR(VLOOKUP($D3119,AcctTbl,3,0),""))</f>
        <v>0</v>
      </c>
      <c r="G3119" s="39">
        <f>IF(Txn!$B1566="","",Txn!$D1566)</f>
        <v>0</v>
      </c>
      <c r="H3119" s="38">
        <f>IF(Txn!$B1566="","",Txn!$E1566)</f>
        <v>0</v>
      </c>
      <c r="I3119" s="40">
        <f>IF(Txn!$B1566="",0,Txn!$O1566)</f>
        <v>0</v>
      </c>
      <c r="J3119" s="40">
        <f>IF(Txn!$B1566="",0,Txn!$P1566)</f>
        <v>0</v>
      </c>
      <c r="K3119" s="41">
        <f>IF($A3119="","",IFERROR(VALUE(MID($A3119,6,2)),""))</f>
        <v>0</v>
      </c>
      <c r="L3119" s="39">
        <f>IF(Txn!$K1566="","",Txn!$K1566)</f>
        <v>0</v>
      </c>
      <c r="N3119" s="42">
        <f>IF($D3119="",0,COUNTIF(BankAccts,$D3119))</f>
        <v>0</v>
      </c>
    </row>
    <row r="3120" spans="1:14">
      <c r="A3120" s="38">
        <f>IF(Txn!$B1566="","",Txn!$B1566)</f>
        <v>0</v>
      </c>
      <c r="B3120" s="38">
        <f>IF(Txn!$B1566="","",Txn!$C1566)</f>
        <v>0</v>
      </c>
      <c r="C3120" s="39">
        <f>IF(Txn!$B1566="","","تراکنش بانکی")</f>
        <v>0</v>
      </c>
      <c r="D3120" s="38">
        <f>IF(Txn!$B1566="","",IF(IF(Txn!$U1566="TRF",Txn!$Y1566,Txn!$Z1566)="","",IF(Txn!$U1566="TRF",Txn!$Y1566,Txn!$Z1566)))</f>
        <v>0</v>
      </c>
      <c r="E3120" s="39">
        <f>IF($D3120="","",IFERROR(VLOOKUP($D3120,AcctTbl,2,0),""))</f>
        <v>0</v>
      </c>
      <c r="F3120" s="39">
        <f>IF($D3120="","",IFERROR(VLOOKUP($D3120,AcctTbl,3,0),""))</f>
        <v>0</v>
      </c>
      <c r="G3120" s="39">
        <f>IF(Txn!$B1566="","",Txn!$D1566)</f>
        <v>0</v>
      </c>
      <c r="H3120" s="38">
        <f>IF(Txn!$B1566="","",Txn!$E1566)</f>
        <v>0</v>
      </c>
      <c r="I3120" s="40">
        <f>IF(Txn!$B1566="",0,Txn!$Q1566)</f>
        <v>0</v>
      </c>
      <c r="J3120" s="40">
        <f>IF(Txn!$B1566="",0,Txn!$R1566)</f>
        <v>0</v>
      </c>
      <c r="K3120" s="41">
        <f>IF($A3120="","",IFERROR(VALUE(MID($A3120,6,2)),""))</f>
        <v>0</v>
      </c>
      <c r="L3120" s="39">
        <f>IF(Txn!$K1566="","","طرف مقابل — "&amp;Txn!$K1566)</f>
        <v>0</v>
      </c>
      <c r="N3120" s="42">
        <f>IF($D3120="",0,COUNTIF(BankAccts,$D3120))</f>
        <v>0</v>
      </c>
    </row>
    <row r="3121" spans="1:14">
      <c r="A3121" s="38">
        <f>IF(Txn!$B1567="","",Txn!$B1567)</f>
        <v>0</v>
      </c>
      <c r="B3121" s="38">
        <f>IF(Txn!$B1567="","",Txn!$C1567)</f>
        <v>0</v>
      </c>
      <c r="C3121" s="39">
        <f>IF(Txn!$B1567="","","تراکنش بانکی")</f>
        <v>0</v>
      </c>
      <c r="D3121" s="38">
        <f>IF(Txn!$B1567="","",IF(Txn!$X1567="","",Txn!$X1567))</f>
        <v>0</v>
      </c>
      <c r="E3121" s="39">
        <f>IF($D3121="","",IFERROR(VLOOKUP($D3121,AcctTbl,2,0),""))</f>
        <v>0</v>
      </c>
      <c r="F3121" s="39">
        <f>IF($D3121="","",IFERROR(VLOOKUP($D3121,AcctTbl,3,0),""))</f>
        <v>0</v>
      </c>
      <c r="G3121" s="39">
        <f>IF(Txn!$B1567="","",Txn!$D1567)</f>
        <v>0</v>
      </c>
      <c r="H3121" s="38">
        <f>IF(Txn!$B1567="","",Txn!$E1567)</f>
        <v>0</v>
      </c>
      <c r="I3121" s="40">
        <f>IF(Txn!$B1567="",0,Txn!$O1567)</f>
        <v>0</v>
      </c>
      <c r="J3121" s="40">
        <f>IF(Txn!$B1567="",0,Txn!$P1567)</f>
        <v>0</v>
      </c>
      <c r="K3121" s="41">
        <f>IF($A3121="","",IFERROR(VALUE(MID($A3121,6,2)),""))</f>
        <v>0</v>
      </c>
      <c r="L3121" s="39">
        <f>IF(Txn!$K1567="","",Txn!$K1567)</f>
        <v>0</v>
      </c>
      <c r="N3121" s="42">
        <f>IF($D3121="",0,COUNTIF(BankAccts,$D3121))</f>
        <v>0</v>
      </c>
    </row>
    <row r="3122" spans="1:14">
      <c r="A3122" s="38">
        <f>IF(Txn!$B1567="","",Txn!$B1567)</f>
        <v>0</v>
      </c>
      <c r="B3122" s="38">
        <f>IF(Txn!$B1567="","",Txn!$C1567)</f>
        <v>0</v>
      </c>
      <c r="C3122" s="39">
        <f>IF(Txn!$B1567="","","تراکنش بانکی")</f>
        <v>0</v>
      </c>
      <c r="D3122" s="38">
        <f>IF(Txn!$B1567="","",IF(IF(Txn!$U1567="TRF",Txn!$Y1567,Txn!$Z1567)="","",IF(Txn!$U1567="TRF",Txn!$Y1567,Txn!$Z1567)))</f>
        <v>0</v>
      </c>
      <c r="E3122" s="39">
        <f>IF($D3122="","",IFERROR(VLOOKUP($D3122,AcctTbl,2,0),""))</f>
        <v>0</v>
      </c>
      <c r="F3122" s="39">
        <f>IF($D3122="","",IFERROR(VLOOKUP($D3122,AcctTbl,3,0),""))</f>
        <v>0</v>
      </c>
      <c r="G3122" s="39">
        <f>IF(Txn!$B1567="","",Txn!$D1567)</f>
        <v>0</v>
      </c>
      <c r="H3122" s="38">
        <f>IF(Txn!$B1567="","",Txn!$E1567)</f>
        <v>0</v>
      </c>
      <c r="I3122" s="40">
        <f>IF(Txn!$B1567="",0,Txn!$Q1567)</f>
        <v>0</v>
      </c>
      <c r="J3122" s="40">
        <f>IF(Txn!$B1567="",0,Txn!$R1567)</f>
        <v>0</v>
      </c>
      <c r="K3122" s="41">
        <f>IF($A3122="","",IFERROR(VALUE(MID($A3122,6,2)),""))</f>
        <v>0</v>
      </c>
      <c r="L3122" s="39">
        <f>IF(Txn!$K1567="","","طرف مقابل — "&amp;Txn!$K1567)</f>
        <v>0</v>
      </c>
      <c r="N3122" s="42">
        <f>IF($D3122="",0,COUNTIF(BankAccts,$D3122))</f>
        <v>0</v>
      </c>
    </row>
    <row r="3123" spans="1:14">
      <c r="A3123" s="38">
        <f>IF(Txn!$B1568="","",Txn!$B1568)</f>
        <v>0</v>
      </c>
      <c r="B3123" s="38">
        <f>IF(Txn!$B1568="","",Txn!$C1568)</f>
        <v>0</v>
      </c>
      <c r="C3123" s="39">
        <f>IF(Txn!$B1568="","","تراکنش بانکی")</f>
        <v>0</v>
      </c>
      <c r="D3123" s="38">
        <f>IF(Txn!$B1568="","",IF(Txn!$X1568="","",Txn!$X1568))</f>
        <v>0</v>
      </c>
      <c r="E3123" s="39">
        <f>IF($D3123="","",IFERROR(VLOOKUP($D3123,AcctTbl,2,0),""))</f>
        <v>0</v>
      </c>
      <c r="F3123" s="39">
        <f>IF($D3123="","",IFERROR(VLOOKUP($D3123,AcctTbl,3,0),""))</f>
        <v>0</v>
      </c>
      <c r="G3123" s="39">
        <f>IF(Txn!$B1568="","",Txn!$D1568)</f>
        <v>0</v>
      </c>
      <c r="H3123" s="38">
        <f>IF(Txn!$B1568="","",Txn!$E1568)</f>
        <v>0</v>
      </c>
      <c r="I3123" s="40">
        <f>IF(Txn!$B1568="",0,Txn!$O1568)</f>
        <v>0</v>
      </c>
      <c r="J3123" s="40">
        <f>IF(Txn!$B1568="",0,Txn!$P1568)</f>
        <v>0</v>
      </c>
      <c r="K3123" s="41">
        <f>IF($A3123="","",IFERROR(VALUE(MID($A3123,6,2)),""))</f>
        <v>0</v>
      </c>
      <c r="L3123" s="39">
        <f>IF(Txn!$K1568="","",Txn!$K1568)</f>
        <v>0</v>
      </c>
      <c r="N3123" s="42">
        <f>IF($D3123="",0,COUNTIF(BankAccts,$D3123))</f>
        <v>0</v>
      </c>
    </row>
    <row r="3124" spans="1:14">
      <c r="A3124" s="38">
        <f>IF(Txn!$B1568="","",Txn!$B1568)</f>
        <v>0</v>
      </c>
      <c r="B3124" s="38">
        <f>IF(Txn!$B1568="","",Txn!$C1568)</f>
        <v>0</v>
      </c>
      <c r="C3124" s="39">
        <f>IF(Txn!$B1568="","","تراکنش بانکی")</f>
        <v>0</v>
      </c>
      <c r="D3124" s="38">
        <f>IF(Txn!$B1568="","",IF(IF(Txn!$U1568="TRF",Txn!$Y1568,Txn!$Z1568)="","",IF(Txn!$U1568="TRF",Txn!$Y1568,Txn!$Z1568)))</f>
        <v>0</v>
      </c>
      <c r="E3124" s="39">
        <f>IF($D3124="","",IFERROR(VLOOKUP($D3124,AcctTbl,2,0),""))</f>
        <v>0</v>
      </c>
      <c r="F3124" s="39">
        <f>IF($D3124="","",IFERROR(VLOOKUP($D3124,AcctTbl,3,0),""))</f>
        <v>0</v>
      </c>
      <c r="G3124" s="39">
        <f>IF(Txn!$B1568="","",Txn!$D1568)</f>
        <v>0</v>
      </c>
      <c r="H3124" s="38">
        <f>IF(Txn!$B1568="","",Txn!$E1568)</f>
        <v>0</v>
      </c>
      <c r="I3124" s="40">
        <f>IF(Txn!$B1568="",0,Txn!$Q1568)</f>
        <v>0</v>
      </c>
      <c r="J3124" s="40">
        <f>IF(Txn!$B1568="",0,Txn!$R1568)</f>
        <v>0</v>
      </c>
      <c r="K3124" s="41">
        <f>IF($A3124="","",IFERROR(VALUE(MID($A3124,6,2)),""))</f>
        <v>0</v>
      </c>
      <c r="L3124" s="39">
        <f>IF(Txn!$K1568="","","طرف مقابل — "&amp;Txn!$K1568)</f>
        <v>0</v>
      </c>
      <c r="N3124" s="42">
        <f>IF($D3124="",0,COUNTIF(BankAccts,$D3124))</f>
        <v>0</v>
      </c>
    </row>
    <row r="3125" spans="1:14">
      <c r="A3125" s="38">
        <f>IF(Txn!$B1569="","",Txn!$B1569)</f>
        <v>0</v>
      </c>
      <c r="B3125" s="38">
        <f>IF(Txn!$B1569="","",Txn!$C1569)</f>
        <v>0</v>
      </c>
      <c r="C3125" s="39">
        <f>IF(Txn!$B1569="","","تراکنش بانکی")</f>
        <v>0</v>
      </c>
      <c r="D3125" s="38">
        <f>IF(Txn!$B1569="","",IF(Txn!$X1569="","",Txn!$X1569))</f>
        <v>0</v>
      </c>
      <c r="E3125" s="39">
        <f>IF($D3125="","",IFERROR(VLOOKUP($D3125,AcctTbl,2,0),""))</f>
        <v>0</v>
      </c>
      <c r="F3125" s="39">
        <f>IF($D3125="","",IFERROR(VLOOKUP($D3125,AcctTbl,3,0),""))</f>
        <v>0</v>
      </c>
      <c r="G3125" s="39">
        <f>IF(Txn!$B1569="","",Txn!$D1569)</f>
        <v>0</v>
      </c>
      <c r="H3125" s="38">
        <f>IF(Txn!$B1569="","",Txn!$E1569)</f>
        <v>0</v>
      </c>
      <c r="I3125" s="40">
        <f>IF(Txn!$B1569="",0,Txn!$O1569)</f>
        <v>0</v>
      </c>
      <c r="J3125" s="40">
        <f>IF(Txn!$B1569="",0,Txn!$P1569)</f>
        <v>0</v>
      </c>
      <c r="K3125" s="41">
        <f>IF($A3125="","",IFERROR(VALUE(MID($A3125,6,2)),""))</f>
        <v>0</v>
      </c>
      <c r="L3125" s="39">
        <f>IF(Txn!$K1569="","",Txn!$K1569)</f>
        <v>0</v>
      </c>
      <c r="N3125" s="42">
        <f>IF($D3125="",0,COUNTIF(BankAccts,$D3125))</f>
        <v>0</v>
      </c>
    </row>
    <row r="3126" spans="1:14">
      <c r="A3126" s="38">
        <f>IF(Txn!$B1569="","",Txn!$B1569)</f>
        <v>0</v>
      </c>
      <c r="B3126" s="38">
        <f>IF(Txn!$B1569="","",Txn!$C1569)</f>
        <v>0</v>
      </c>
      <c r="C3126" s="39">
        <f>IF(Txn!$B1569="","","تراکنش بانکی")</f>
        <v>0</v>
      </c>
      <c r="D3126" s="38">
        <f>IF(Txn!$B1569="","",IF(IF(Txn!$U1569="TRF",Txn!$Y1569,Txn!$Z1569)="","",IF(Txn!$U1569="TRF",Txn!$Y1569,Txn!$Z1569)))</f>
        <v>0</v>
      </c>
      <c r="E3126" s="39">
        <f>IF($D3126="","",IFERROR(VLOOKUP($D3126,AcctTbl,2,0),""))</f>
        <v>0</v>
      </c>
      <c r="F3126" s="39">
        <f>IF($D3126="","",IFERROR(VLOOKUP($D3126,AcctTbl,3,0),""))</f>
        <v>0</v>
      </c>
      <c r="G3126" s="39">
        <f>IF(Txn!$B1569="","",Txn!$D1569)</f>
        <v>0</v>
      </c>
      <c r="H3126" s="38">
        <f>IF(Txn!$B1569="","",Txn!$E1569)</f>
        <v>0</v>
      </c>
      <c r="I3126" s="40">
        <f>IF(Txn!$B1569="",0,Txn!$Q1569)</f>
        <v>0</v>
      </c>
      <c r="J3126" s="40">
        <f>IF(Txn!$B1569="",0,Txn!$R1569)</f>
        <v>0</v>
      </c>
      <c r="K3126" s="41">
        <f>IF($A3126="","",IFERROR(VALUE(MID($A3126,6,2)),""))</f>
        <v>0</v>
      </c>
      <c r="L3126" s="39">
        <f>IF(Txn!$K1569="","","طرف مقابل — "&amp;Txn!$K1569)</f>
        <v>0</v>
      </c>
      <c r="N3126" s="42">
        <f>IF($D3126="",0,COUNTIF(BankAccts,$D3126))</f>
        <v>0</v>
      </c>
    </row>
    <row r="3127" spans="1:14">
      <c r="A3127" s="38">
        <f>IF(Txn!$B1570="","",Txn!$B1570)</f>
        <v>0</v>
      </c>
      <c r="B3127" s="38">
        <f>IF(Txn!$B1570="","",Txn!$C1570)</f>
        <v>0</v>
      </c>
      <c r="C3127" s="39">
        <f>IF(Txn!$B1570="","","تراکنش بانکی")</f>
        <v>0</v>
      </c>
      <c r="D3127" s="38">
        <f>IF(Txn!$B1570="","",IF(Txn!$X1570="","",Txn!$X1570))</f>
        <v>0</v>
      </c>
      <c r="E3127" s="39">
        <f>IF($D3127="","",IFERROR(VLOOKUP($D3127,AcctTbl,2,0),""))</f>
        <v>0</v>
      </c>
      <c r="F3127" s="39">
        <f>IF($D3127="","",IFERROR(VLOOKUP($D3127,AcctTbl,3,0),""))</f>
        <v>0</v>
      </c>
      <c r="G3127" s="39">
        <f>IF(Txn!$B1570="","",Txn!$D1570)</f>
        <v>0</v>
      </c>
      <c r="H3127" s="38">
        <f>IF(Txn!$B1570="","",Txn!$E1570)</f>
        <v>0</v>
      </c>
      <c r="I3127" s="40">
        <f>IF(Txn!$B1570="",0,Txn!$O1570)</f>
        <v>0</v>
      </c>
      <c r="J3127" s="40">
        <f>IF(Txn!$B1570="",0,Txn!$P1570)</f>
        <v>0</v>
      </c>
      <c r="K3127" s="41">
        <f>IF($A3127="","",IFERROR(VALUE(MID($A3127,6,2)),""))</f>
        <v>0</v>
      </c>
      <c r="L3127" s="39">
        <f>IF(Txn!$K1570="","",Txn!$K1570)</f>
        <v>0</v>
      </c>
      <c r="N3127" s="42">
        <f>IF($D3127="",0,COUNTIF(BankAccts,$D3127))</f>
        <v>0</v>
      </c>
    </row>
    <row r="3128" spans="1:14">
      <c r="A3128" s="38">
        <f>IF(Txn!$B1570="","",Txn!$B1570)</f>
        <v>0</v>
      </c>
      <c r="B3128" s="38">
        <f>IF(Txn!$B1570="","",Txn!$C1570)</f>
        <v>0</v>
      </c>
      <c r="C3128" s="39">
        <f>IF(Txn!$B1570="","","تراکنش بانکی")</f>
        <v>0</v>
      </c>
      <c r="D3128" s="38">
        <f>IF(Txn!$B1570="","",IF(IF(Txn!$U1570="TRF",Txn!$Y1570,Txn!$Z1570)="","",IF(Txn!$U1570="TRF",Txn!$Y1570,Txn!$Z1570)))</f>
        <v>0</v>
      </c>
      <c r="E3128" s="39">
        <f>IF($D3128="","",IFERROR(VLOOKUP($D3128,AcctTbl,2,0),""))</f>
        <v>0</v>
      </c>
      <c r="F3128" s="39">
        <f>IF($D3128="","",IFERROR(VLOOKUP($D3128,AcctTbl,3,0),""))</f>
        <v>0</v>
      </c>
      <c r="G3128" s="39">
        <f>IF(Txn!$B1570="","",Txn!$D1570)</f>
        <v>0</v>
      </c>
      <c r="H3128" s="38">
        <f>IF(Txn!$B1570="","",Txn!$E1570)</f>
        <v>0</v>
      </c>
      <c r="I3128" s="40">
        <f>IF(Txn!$B1570="",0,Txn!$Q1570)</f>
        <v>0</v>
      </c>
      <c r="J3128" s="40">
        <f>IF(Txn!$B1570="",0,Txn!$R1570)</f>
        <v>0</v>
      </c>
      <c r="K3128" s="41">
        <f>IF($A3128="","",IFERROR(VALUE(MID($A3128,6,2)),""))</f>
        <v>0</v>
      </c>
      <c r="L3128" s="39">
        <f>IF(Txn!$K1570="","","طرف مقابل — "&amp;Txn!$K1570)</f>
        <v>0</v>
      </c>
      <c r="N3128" s="42">
        <f>IF($D3128="",0,COUNTIF(BankAccts,$D3128))</f>
        <v>0</v>
      </c>
    </row>
    <row r="3129" spans="1:14">
      <c r="A3129" s="38">
        <f>IF(Txn!$B1571="","",Txn!$B1571)</f>
        <v>0</v>
      </c>
      <c r="B3129" s="38">
        <f>IF(Txn!$B1571="","",Txn!$C1571)</f>
        <v>0</v>
      </c>
      <c r="C3129" s="39">
        <f>IF(Txn!$B1571="","","تراکنش بانکی")</f>
        <v>0</v>
      </c>
      <c r="D3129" s="38">
        <f>IF(Txn!$B1571="","",IF(Txn!$X1571="","",Txn!$X1571))</f>
        <v>0</v>
      </c>
      <c r="E3129" s="39">
        <f>IF($D3129="","",IFERROR(VLOOKUP($D3129,AcctTbl,2,0),""))</f>
        <v>0</v>
      </c>
      <c r="F3129" s="39">
        <f>IF($D3129="","",IFERROR(VLOOKUP($D3129,AcctTbl,3,0),""))</f>
        <v>0</v>
      </c>
      <c r="G3129" s="39">
        <f>IF(Txn!$B1571="","",Txn!$D1571)</f>
        <v>0</v>
      </c>
      <c r="H3129" s="38">
        <f>IF(Txn!$B1571="","",Txn!$E1571)</f>
        <v>0</v>
      </c>
      <c r="I3129" s="40">
        <f>IF(Txn!$B1571="",0,Txn!$O1571)</f>
        <v>0</v>
      </c>
      <c r="J3129" s="40">
        <f>IF(Txn!$B1571="",0,Txn!$P1571)</f>
        <v>0</v>
      </c>
      <c r="K3129" s="41">
        <f>IF($A3129="","",IFERROR(VALUE(MID($A3129,6,2)),""))</f>
        <v>0</v>
      </c>
      <c r="L3129" s="39">
        <f>IF(Txn!$K1571="","",Txn!$K1571)</f>
        <v>0</v>
      </c>
      <c r="N3129" s="42">
        <f>IF($D3129="",0,COUNTIF(BankAccts,$D3129))</f>
        <v>0</v>
      </c>
    </row>
    <row r="3130" spans="1:14">
      <c r="A3130" s="38">
        <f>IF(Txn!$B1571="","",Txn!$B1571)</f>
        <v>0</v>
      </c>
      <c r="B3130" s="38">
        <f>IF(Txn!$B1571="","",Txn!$C1571)</f>
        <v>0</v>
      </c>
      <c r="C3130" s="39">
        <f>IF(Txn!$B1571="","","تراکنش بانکی")</f>
        <v>0</v>
      </c>
      <c r="D3130" s="38">
        <f>IF(Txn!$B1571="","",IF(IF(Txn!$U1571="TRF",Txn!$Y1571,Txn!$Z1571)="","",IF(Txn!$U1571="TRF",Txn!$Y1571,Txn!$Z1571)))</f>
        <v>0</v>
      </c>
      <c r="E3130" s="39">
        <f>IF($D3130="","",IFERROR(VLOOKUP($D3130,AcctTbl,2,0),""))</f>
        <v>0</v>
      </c>
      <c r="F3130" s="39">
        <f>IF($D3130="","",IFERROR(VLOOKUP($D3130,AcctTbl,3,0),""))</f>
        <v>0</v>
      </c>
      <c r="G3130" s="39">
        <f>IF(Txn!$B1571="","",Txn!$D1571)</f>
        <v>0</v>
      </c>
      <c r="H3130" s="38">
        <f>IF(Txn!$B1571="","",Txn!$E1571)</f>
        <v>0</v>
      </c>
      <c r="I3130" s="40">
        <f>IF(Txn!$B1571="",0,Txn!$Q1571)</f>
        <v>0</v>
      </c>
      <c r="J3130" s="40">
        <f>IF(Txn!$B1571="",0,Txn!$R1571)</f>
        <v>0</v>
      </c>
      <c r="K3130" s="41">
        <f>IF($A3130="","",IFERROR(VALUE(MID($A3130,6,2)),""))</f>
        <v>0</v>
      </c>
      <c r="L3130" s="39">
        <f>IF(Txn!$K1571="","","طرف مقابل — "&amp;Txn!$K1571)</f>
        <v>0</v>
      </c>
      <c r="N3130" s="42">
        <f>IF($D3130="",0,COUNTIF(BankAccts,$D3130))</f>
        <v>0</v>
      </c>
    </row>
    <row r="3131" spans="1:14">
      <c r="A3131" s="38">
        <f>IF(Txn!$B1572="","",Txn!$B1572)</f>
        <v>0</v>
      </c>
      <c r="B3131" s="38">
        <f>IF(Txn!$B1572="","",Txn!$C1572)</f>
        <v>0</v>
      </c>
      <c r="C3131" s="39">
        <f>IF(Txn!$B1572="","","تراکنش بانکی")</f>
        <v>0</v>
      </c>
      <c r="D3131" s="38">
        <f>IF(Txn!$B1572="","",IF(Txn!$X1572="","",Txn!$X1572))</f>
        <v>0</v>
      </c>
      <c r="E3131" s="39">
        <f>IF($D3131="","",IFERROR(VLOOKUP($D3131,AcctTbl,2,0),""))</f>
        <v>0</v>
      </c>
      <c r="F3131" s="39">
        <f>IF($D3131="","",IFERROR(VLOOKUP($D3131,AcctTbl,3,0),""))</f>
        <v>0</v>
      </c>
      <c r="G3131" s="39">
        <f>IF(Txn!$B1572="","",Txn!$D1572)</f>
        <v>0</v>
      </c>
      <c r="H3131" s="38">
        <f>IF(Txn!$B1572="","",Txn!$E1572)</f>
        <v>0</v>
      </c>
      <c r="I3131" s="40">
        <f>IF(Txn!$B1572="",0,Txn!$O1572)</f>
        <v>0</v>
      </c>
      <c r="J3131" s="40">
        <f>IF(Txn!$B1572="",0,Txn!$P1572)</f>
        <v>0</v>
      </c>
      <c r="K3131" s="41">
        <f>IF($A3131="","",IFERROR(VALUE(MID($A3131,6,2)),""))</f>
        <v>0</v>
      </c>
      <c r="L3131" s="39">
        <f>IF(Txn!$K1572="","",Txn!$K1572)</f>
        <v>0</v>
      </c>
      <c r="N3131" s="42">
        <f>IF($D3131="",0,COUNTIF(BankAccts,$D3131))</f>
        <v>0</v>
      </c>
    </row>
    <row r="3132" spans="1:14">
      <c r="A3132" s="38">
        <f>IF(Txn!$B1572="","",Txn!$B1572)</f>
        <v>0</v>
      </c>
      <c r="B3132" s="38">
        <f>IF(Txn!$B1572="","",Txn!$C1572)</f>
        <v>0</v>
      </c>
      <c r="C3132" s="39">
        <f>IF(Txn!$B1572="","","تراکنش بانکی")</f>
        <v>0</v>
      </c>
      <c r="D3132" s="38">
        <f>IF(Txn!$B1572="","",IF(IF(Txn!$U1572="TRF",Txn!$Y1572,Txn!$Z1572)="","",IF(Txn!$U1572="TRF",Txn!$Y1572,Txn!$Z1572)))</f>
        <v>0</v>
      </c>
      <c r="E3132" s="39">
        <f>IF($D3132="","",IFERROR(VLOOKUP($D3132,AcctTbl,2,0),""))</f>
        <v>0</v>
      </c>
      <c r="F3132" s="39">
        <f>IF($D3132="","",IFERROR(VLOOKUP($D3132,AcctTbl,3,0),""))</f>
        <v>0</v>
      </c>
      <c r="G3132" s="39">
        <f>IF(Txn!$B1572="","",Txn!$D1572)</f>
        <v>0</v>
      </c>
      <c r="H3132" s="38">
        <f>IF(Txn!$B1572="","",Txn!$E1572)</f>
        <v>0</v>
      </c>
      <c r="I3132" s="40">
        <f>IF(Txn!$B1572="",0,Txn!$Q1572)</f>
        <v>0</v>
      </c>
      <c r="J3132" s="40">
        <f>IF(Txn!$B1572="",0,Txn!$R1572)</f>
        <v>0</v>
      </c>
      <c r="K3132" s="41">
        <f>IF($A3132="","",IFERROR(VALUE(MID($A3132,6,2)),""))</f>
        <v>0</v>
      </c>
      <c r="L3132" s="39">
        <f>IF(Txn!$K1572="","","طرف مقابل — "&amp;Txn!$K1572)</f>
        <v>0</v>
      </c>
      <c r="N3132" s="42">
        <f>IF($D3132="",0,COUNTIF(BankAccts,$D3132))</f>
        <v>0</v>
      </c>
    </row>
    <row r="3133" spans="1:14">
      <c r="A3133" s="38">
        <f>IF(Txn!$B1573="","",Txn!$B1573)</f>
        <v>0</v>
      </c>
      <c r="B3133" s="38">
        <f>IF(Txn!$B1573="","",Txn!$C1573)</f>
        <v>0</v>
      </c>
      <c r="C3133" s="39">
        <f>IF(Txn!$B1573="","","تراکنش بانکی")</f>
        <v>0</v>
      </c>
      <c r="D3133" s="38">
        <f>IF(Txn!$B1573="","",IF(Txn!$X1573="","",Txn!$X1573))</f>
        <v>0</v>
      </c>
      <c r="E3133" s="39">
        <f>IF($D3133="","",IFERROR(VLOOKUP($D3133,AcctTbl,2,0),""))</f>
        <v>0</v>
      </c>
      <c r="F3133" s="39">
        <f>IF($D3133="","",IFERROR(VLOOKUP($D3133,AcctTbl,3,0),""))</f>
        <v>0</v>
      </c>
      <c r="G3133" s="39">
        <f>IF(Txn!$B1573="","",Txn!$D1573)</f>
        <v>0</v>
      </c>
      <c r="H3133" s="38">
        <f>IF(Txn!$B1573="","",Txn!$E1573)</f>
        <v>0</v>
      </c>
      <c r="I3133" s="40">
        <f>IF(Txn!$B1573="",0,Txn!$O1573)</f>
        <v>0</v>
      </c>
      <c r="J3133" s="40">
        <f>IF(Txn!$B1573="",0,Txn!$P1573)</f>
        <v>0</v>
      </c>
      <c r="K3133" s="41">
        <f>IF($A3133="","",IFERROR(VALUE(MID($A3133,6,2)),""))</f>
        <v>0</v>
      </c>
      <c r="L3133" s="39">
        <f>IF(Txn!$K1573="","",Txn!$K1573)</f>
        <v>0</v>
      </c>
      <c r="N3133" s="42">
        <f>IF($D3133="",0,COUNTIF(BankAccts,$D3133))</f>
        <v>0</v>
      </c>
    </row>
    <row r="3134" spans="1:14">
      <c r="A3134" s="38">
        <f>IF(Txn!$B1573="","",Txn!$B1573)</f>
        <v>0</v>
      </c>
      <c r="B3134" s="38">
        <f>IF(Txn!$B1573="","",Txn!$C1573)</f>
        <v>0</v>
      </c>
      <c r="C3134" s="39">
        <f>IF(Txn!$B1573="","","تراکنش بانکی")</f>
        <v>0</v>
      </c>
      <c r="D3134" s="38">
        <f>IF(Txn!$B1573="","",IF(IF(Txn!$U1573="TRF",Txn!$Y1573,Txn!$Z1573)="","",IF(Txn!$U1573="TRF",Txn!$Y1573,Txn!$Z1573)))</f>
        <v>0</v>
      </c>
      <c r="E3134" s="39">
        <f>IF($D3134="","",IFERROR(VLOOKUP($D3134,AcctTbl,2,0),""))</f>
        <v>0</v>
      </c>
      <c r="F3134" s="39">
        <f>IF($D3134="","",IFERROR(VLOOKUP($D3134,AcctTbl,3,0),""))</f>
        <v>0</v>
      </c>
      <c r="G3134" s="39">
        <f>IF(Txn!$B1573="","",Txn!$D1573)</f>
        <v>0</v>
      </c>
      <c r="H3134" s="38">
        <f>IF(Txn!$B1573="","",Txn!$E1573)</f>
        <v>0</v>
      </c>
      <c r="I3134" s="40">
        <f>IF(Txn!$B1573="",0,Txn!$Q1573)</f>
        <v>0</v>
      </c>
      <c r="J3134" s="40">
        <f>IF(Txn!$B1573="",0,Txn!$R1573)</f>
        <v>0</v>
      </c>
      <c r="K3134" s="41">
        <f>IF($A3134="","",IFERROR(VALUE(MID($A3134,6,2)),""))</f>
        <v>0</v>
      </c>
      <c r="L3134" s="39">
        <f>IF(Txn!$K1573="","","طرف مقابل — "&amp;Txn!$K1573)</f>
        <v>0</v>
      </c>
      <c r="N3134" s="42">
        <f>IF($D3134="",0,COUNTIF(BankAccts,$D3134))</f>
        <v>0</v>
      </c>
    </row>
    <row r="3135" spans="1:14">
      <c r="A3135" s="38">
        <f>IF(Txn!$B1574="","",Txn!$B1574)</f>
        <v>0</v>
      </c>
      <c r="B3135" s="38">
        <f>IF(Txn!$B1574="","",Txn!$C1574)</f>
        <v>0</v>
      </c>
      <c r="C3135" s="39">
        <f>IF(Txn!$B1574="","","تراکنش بانکی")</f>
        <v>0</v>
      </c>
      <c r="D3135" s="38">
        <f>IF(Txn!$B1574="","",IF(Txn!$X1574="","",Txn!$X1574))</f>
        <v>0</v>
      </c>
      <c r="E3135" s="39">
        <f>IF($D3135="","",IFERROR(VLOOKUP($D3135,AcctTbl,2,0),""))</f>
        <v>0</v>
      </c>
      <c r="F3135" s="39">
        <f>IF($D3135="","",IFERROR(VLOOKUP($D3135,AcctTbl,3,0),""))</f>
        <v>0</v>
      </c>
      <c r="G3135" s="39">
        <f>IF(Txn!$B1574="","",Txn!$D1574)</f>
        <v>0</v>
      </c>
      <c r="H3135" s="38">
        <f>IF(Txn!$B1574="","",Txn!$E1574)</f>
        <v>0</v>
      </c>
      <c r="I3135" s="40">
        <f>IF(Txn!$B1574="",0,Txn!$O1574)</f>
        <v>0</v>
      </c>
      <c r="J3135" s="40">
        <f>IF(Txn!$B1574="",0,Txn!$P1574)</f>
        <v>0</v>
      </c>
      <c r="K3135" s="41">
        <f>IF($A3135="","",IFERROR(VALUE(MID($A3135,6,2)),""))</f>
        <v>0</v>
      </c>
      <c r="L3135" s="39">
        <f>IF(Txn!$K1574="","",Txn!$K1574)</f>
        <v>0</v>
      </c>
      <c r="N3135" s="42">
        <f>IF($D3135="",0,COUNTIF(BankAccts,$D3135))</f>
        <v>0</v>
      </c>
    </row>
    <row r="3136" spans="1:14">
      <c r="A3136" s="38">
        <f>IF(Txn!$B1574="","",Txn!$B1574)</f>
        <v>0</v>
      </c>
      <c r="B3136" s="38">
        <f>IF(Txn!$B1574="","",Txn!$C1574)</f>
        <v>0</v>
      </c>
      <c r="C3136" s="39">
        <f>IF(Txn!$B1574="","","تراکنش بانکی")</f>
        <v>0</v>
      </c>
      <c r="D3136" s="38">
        <f>IF(Txn!$B1574="","",IF(IF(Txn!$U1574="TRF",Txn!$Y1574,Txn!$Z1574)="","",IF(Txn!$U1574="TRF",Txn!$Y1574,Txn!$Z1574)))</f>
        <v>0</v>
      </c>
      <c r="E3136" s="39">
        <f>IF($D3136="","",IFERROR(VLOOKUP($D3136,AcctTbl,2,0),""))</f>
        <v>0</v>
      </c>
      <c r="F3136" s="39">
        <f>IF($D3136="","",IFERROR(VLOOKUP($D3136,AcctTbl,3,0),""))</f>
        <v>0</v>
      </c>
      <c r="G3136" s="39">
        <f>IF(Txn!$B1574="","",Txn!$D1574)</f>
        <v>0</v>
      </c>
      <c r="H3136" s="38">
        <f>IF(Txn!$B1574="","",Txn!$E1574)</f>
        <v>0</v>
      </c>
      <c r="I3136" s="40">
        <f>IF(Txn!$B1574="",0,Txn!$Q1574)</f>
        <v>0</v>
      </c>
      <c r="J3136" s="40">
        <f>IF(Txn!$B1574="",0,Txn!$R1574)</f>
        <v>0</v>
      </c>
      <c r="K3136" s="41">
        <f>IF($A3136="","",IFERROR(VALUE(MID($A3136,6,2)),""))</f>
        <v>0</v>
      </c>
      <c r="L3136" s="39">
        <f>IF(Txn!$K1574="","","طرف مقابل — "&amp;Txn!$K1574)</f>
        <v>0</v>
      </c>
      <c r="N3136" s="42">
        <f>IF($D3136="",0,COUNTIF(BankAccts,$D3136))</f>
        <v>0</v>
      </c>
    </row>
    <row r="3137" spans="1:14">
      <c r="A3137" s="38">
        <f>IF(Txn!$B1575="","",Txn!$B1575)</f>
        <v>0</v>
      </c>
      <c r="B3137" s="38">
        <f>IF(Txn!$B1575="","",Txn!$C1575)</f>
        <v>0</v>
      </c>
      <c r="C3137" s="39">
        <f>IF(Txn!$B1575="","","تراکنش بانکی")</f>
        <v>0</v>
      </c>
      <c r="D3137" s="38">
        <f>IF(Txn!$B1575="","",IF(Txn!$X1575="","",Txn!$X1575))</f>
        <v>0</v>
      </c>
      <c r="E3137" s="39">
        <f>IF($D3137="","",IFERROR(VLOOKUP($D3137,AcctTbl,2,0),""))</f>
        <v>0</v>
      </c>
      <c r="F3137" s="39">
        <f>IF($D3137="","",IFERROR(VLOOKUP($D3137,AcctTbl,3,0),""))</f>
        <v>0</v>
      </c>
      <c r="G3137" s="39">
        <f>IF(Txn!$B1575="","",Txn!$D1575)</f>
        <v>0</v>
      </c>
      <c r="H3137" s="38">
        <f>IF(Txn!$B1575="","",Txn!$E1575)</f>
        <v>0</v>
      </c>
      <c r="I3137" s="40">
        <f>IF(Txn!$B1575="",0,Txn!$O1575)</f>
        <v>0</v>
      </c>
      <c r="J3137" s="40">
        <f>IF(Txn!$B1575="",0,Txn!$P1575)</f>
        <v>0</v>
      </c>
      <c r="K3137" s="41">
        <f>IF($A3137="","",IFERROR(VALUE(MID($A3137,6,2)),""))</f>
        <v>0</v>
      </c>
      <c r="L3137" s="39">
        <f>IF(Txn!$K1575="","",Txn!$K1575)</f>
        <v>0</v>
      </c>
      <c r="N3137" s="42">
        <f>IF($D3137="",0,COUNTIF(BankAccts,$D3137))</f>
        <v>0</v>
      </c>
    </row>
    <row r="3138" spans="1:14">
      <c r="A3138" s="38">
        <f>IF(Txn!$B1575="","",Txn!$B1575)</f>
        <v>0</v>
      </c>
      <c r="B3138" s="38">
        <f>IF(Txn!$B1575="","",Txn!$C1575)</f>
        <v>0</v>
      </c>
      <c r="C3138" s="39">
        <f>IF(Txn!$B1575="","","تراکنش بانکی")</f>
        <v>0</v>
      </c>
      <c r="D3138" s="38">
        <f>IF(Txn!$B1575="","",IF(IF(Txn!$U1575="TRF",Txn!$Y1575,Txn!$Z1575)="","",IF(Txn!$U1575="TRF",Txn!$Y1575,Txn!$Z1575)))</f>
        <v>0</v>
      </c>
      <c r="E3138" s="39">
        <f>IF($D3138="","",IFERROR(VLOOKUP($D3138,AcctTbl,2,0),""))</f>
        <v>0</v>
      </c>
      <c r="F3138" s="39">
        <f>IF($D3138="","",IFERROR(VLOOKUP($D3138,AcctTbl,3,0),""))</f>
        <v>0</v>
      </c>
      <c r="G3138" s="39">
        <f>IF(Txn!$B1575="","",Txn!$D1575)</f>
        <v>0</v>
      </c>
      <c r="H3138" s="38">
        <f>IF(Txn!$B1575="","",Txn!$E1575)</f>
        <v>0</v>
      </c>
      <c r="I3138" s="40">
        <f>IF(Txn!$B1575="",0,Txn!$Q1575)</f>
        <v>0</v>
      </c>
      <c r="J3138" s="40">
        <f>IF(Txn!$B1575="",0,Txn!$R1575)</f>
        <v>0</v>
      </c>
      <c r="K3138" s="41">
        <f>IF($A3138="","",IFERROR(VALUE(MID($A3138,6,2)),""))</f>
        <v>0</v>
      </c>
      <c r="L3138" s="39">
        <f>IF(Txn!$K1575="","","طرف مقابل — "&amp;Txn!$K1575)</f>
        <v>0</v>
      </c>
      <c r="N3138" s="42">
        <f>IF($D3138="",0,COUNTIF(BankAccts,$D3138))</f>
        <v>0</v>
      </c>
    </row>
    <row r="3139" spans="1:14">
      <c r="A3139" s="38">
        <f>IF(Txn!$B1576="","",Txn!$B1576)</f>
        <v>0</v>
      </c>
      <c r="B3139" s="38">
        <f>IF(Txn!$B1576="","",Txn!$C1576)</f>
        <v>0</v>
      </c>
      <c r="C3139" s="39">
        <f>IF(Txn!$B1576="","","تراکنش بانکی")</f>
        <v>0</v>
      </c>
      <c r="D3139" s="38">
        <f>IF(Txn!$B1576="","",IF(Txn!$X1576="","",Txn!$X1576))</f>
        <v>0</v>
      </c>
      <c r="E3139" s="39">
        <f>IF($D3139="","",IFERROR(VLOOKUP($D3139,AcctTbl,2,0),""))</f>
        <v>0</v>
      </c>
      <c r="F3139" s="39">
        <f>IF($D3139="","",IFERROR(VLOOKUP($D3139,AcctTbl,3,0),""))</f>
        <v>0</v>
      </c>
      <c r="G3139" s="39">
        <f>IF(Txn!$B1576="","",Txn!$D1576)</f>
        <v>0</v>
      </c>
      <c r="H3139" s="38">
        <f>IF(Txn!$B1576="","",Txn!$E1576)</f>
        <v>0</v>
      </c>
      <c r="I3139" s="40">
        <f>IF(Txn!$B1576="",0,Txn!$O1576)</f>
        <v>0</v>
      </c>
      <c r="J3139" s="40">
        <f>IF(Txn!$B1576="",0,Txn!$P1576)</f>
        <v>0</v>
      </c>
      <c r="K3139" s="41">
        <f>IF($A3139="","",IFERROR(VALUE(MID($A3139,6,2)),""))</f>
        <v>0</v>
      </c>
      <c r="L3139" s="39">
        <f>IF(Txn!$K1576="","",Txn!$K1576)</f>
        <v>0</v>
      </c>
      <c r="N3139" s="42">
        <f>IF($D3139="",0,COUNTIF(BankAccts,$D3139))</f>
        <v>0</v>
      </c>
    </row>
    <row r="3140" spans="1:14">
      <c r="A3140" s="38">
        <f>IF(Txn!$B1576="","",Txn!$B1576)</f>
        <v>0</v>
      </c>
      <c r="B3140" s="38">
        <f>IF(Txn!$B1576="","",Txn!$C1576)</f>
        <v>0</v>
      </c>
      <c r="C3140" s="39">
        <f>IF(Txn!$B1576="","","تراکنش بانکی")</f>
        <v>0</v>
      </c>
      <c r="D3140" s="38">
        <f>IF(Txn!$B1576="","",IF(IF(Txn!$U1576="TRF",Txn!$Y1576,Txn!$Z1576)="","",IF(Txn!$U1576="TRF",Txn!$Y1576,Txn!$Z1576)))</f>
        <v>0</v>
      </c>
      <c r="E3140" s="39">
        <f>IF($D3140="","",IFERROR(VLOOKUP($D3140,AcctTbl,2,0),""))</f>
        <v>0</v>
      </c>
      <c r="F3140" s="39">
        <f>IF($D3140="","",IFERROR(VLOOKUP($D3140,AcctTbl,3,0),""))</f>
        <v>0</v>
      </c>
      <c r="G3140" s="39">
        <f>IF(Txn!$B1576="","",Txn!$D1576)</f>
        <v>0</v>
      </c>
      <c r="H3140" s="38">
        <f>IF(Txn!$B1576="","",Txn!$E1576)</f>
        <v>0</v>
      </c>
      <c r="I3140" s="40">
        <f>IF(Txn!$B1576="",0,Txn!$Q1576)</f>
        <v>0</v>
      </c>
      <c r="J3140" s="40">
        <f>IF(Txn!$B1576="",0,Txn!$R1576)</f>
        <v>0</v>
      </c>
      <c r="K3140" s="41">
        <f>IF($A3140="","",IFERROR(VALUE(MID($A3140,6,2)),""))</f>
        <v>0</v>
      </c>
      <c r="L3140" s="39">
        <f>IF(Txn!$K1576="","","طرف مقابل — "&amp;Txn!$K1576)</f>
        <v>0</v>
      </c>
      <c r="N3140" s="42">
        <f>IF($D3140="",0,COUNTIF(BankAccts,$D3140))</f>
        <v>0</v>
      </c>
    </row>
    <row r="3141" spans="1:14">
      <c r="A3141" s="38">
        <f>IF(Txn!$B1577="","",Txn!$B1577)</f>
        <v>0</v>
      </c>
      <c r="B3141" s="38">
        <f>IF(Txn!$B1577="","",Txn!$C1577)</f>
        <v>0</v>
      </c>
      <c r="C3141" s="39">
        <f>IF(Txn!$B1577="","","تراکنش بانکی")</f>
        <v>0</v>
      </c>
      <c r="D3141" s="38">
        <f>IF(Txn!$B1577="","",IF(Txn!$X1577="","",Txn!$X1577))</f>
        <v>0</v>
      </c>
      <c r="E3141" s="39">
        <f>IF($D3141="","",IFERROR(VLOOKUP($D3141,AcctTbl,2,0),""))</f>
        <v>0</v>
      </c>
      <c r="F3141" s="39">
        <f>IF($D3141="","",IFERROR(VLOOKUP($D3141,AcctTbl,3,0),""))</f>
        <v>0</v>
      </c>
      <c r="G3141" s="39">
        <f>IF(Txn!$B1577="","",Txn!$D1577)</f>
        <v>0</v>
      </c>
      <c r="H3141" s="38">
        <f>IF(Txn!$B1577="","",Txn!$E1577)</f>
        <v>0</v>
      </c>
      <c r="I3141" s="40">
        <f>IF(Txn!$B1577="",0,Txn!$O1577)</f>
        <v>0</v>
      </c>
      <c r="J3141" s="40">
        <f>IF(Txn!$B1577="",0,Txn!$P1577)</f>
        <v>0</v>
      </c>
      <c r="K3141" s="41">
        <f>IF($A3141="","",IFERROR(VALUE(MID($A3141,6,2)),""))</f>
        <v>0</v>
      </c>
      <c r="L3141" s="39">
        <f>IF(Txn!$K1577="","",Txn!$K1577)</f>
        <v>0</v>
      </c>
      <c r="N3141" s="42">
        <f>IF($D3141="",0,COUNTIF(BankAccts,$D3141))</f>
        <v>0</v>
      </c>
    </row>
    <row r="3142" spans="1:14">
      <c r="A3142" s="38">
        <f>IF(Txn!$B1577="","",Txn!$B1577)</f>
        <v>0</v>
      </c>
      <c r="B3142" s="38">
        <f>IF(Txn!$B1577="","",Txn!$C1577)</f>
        <v>0</v>
      </c>
      <c r="C3142" s="39">
        <f>IF(Txn!$B1577="","","تراکنش بانکی")</f>
        <v>0</v>
      </c>
      <c r="D3142" s="38">
        <f>IF(Txn!$B1577="","",IF(IF(Txn!$U1577="TRF",Txn!$Y1577,Txn!$Z1577)="","",IF(Txn!$U1577="TRF",Txn!$Y1577,Txn!$Z1577)))</f>
        <v>0</v>
      </c>
      <c r="E3142" s="39">
        <f>IF($D3142="","",IFERROR(VLOOKUP($D3142,AcctTbl,2,0),""))</f>
        <v>0</v>
      </c>
      <c r="F3142" s="39">
        <f>IF($D3142="","",IFERROR(VLOOKUP($D3142,AcctTbl,3,0),""))</f>
        <v>0</v>
      </c>
      <c r="G3142" s="39">
        <f>IF(Txn!$B1577="","",Txn!$D1577)</f>
        <v>0</v>
      </c>
      <c r="H3142" s="38">
        <f>IF(Txn!$B1577="","",Txn!$E1577)</f>
        <v>0</v>
      </c>
      <c r="I3142" s="40">
        <f>IF(Txn!$B1577="",0,Txn!$Q1577)</f>
        <v>0</v>
      </c>
      <c r="J3142" s="40">
        <f>IF(Txn!$B1577="",0,Txn!$R1577)</f>
        <v>0</v>
      </c>
      <c r="K3142" s="41">
        <f>IF($A3142="","",IFERROR(VALUE(MID($A3142,6,2)),""))</f>
        <v>0</v>
      </c>
      <c r="L3142" s="39">
        <f>IF(Txn!$K1577="","","طرف مقابل — "&amp;Txn!$K1577)</f>
        <v>0</v>
      </c>
      <c r="N3142" s="42">
        <f>IF($D3142="",0,COUNTIF(BankAccts,$D3142))</f>
        <v>0</v>
      </c>
    </row>
    <row r="3143" spans="1:14">
      <c r="A3143" s="38">
        <f>IF(Txn!$B1578="","",Txn!$B1578)</f>
        <v>0</v>
      </c>
      <c r="B3143" s="38">
        <f>IF(Txn!$B1578="","",Txn!$C1578)</f>
        <v>0</v>
      </c>
      <c r="C3143" s="39">
        <f>IF(Txn!$B1578="","","تراکنش بانکی")</f>
        <v>0</v>
      </c>
      <c r="D3143" s="38">
        <f>IF(Txn!$B1578="","",IF(Txn!$X1578="","",Txn!$X1578))</f>
        <v>0</v>
      </c>
      <c r="E3143" s="39">
        <f>IF($D3143="","",IFERROR(VLOOKUP($D3143,AcctTbl,2,0),""))</f>
        <v>0</v>
      </c>
      <c r="F3143" s="39">
        <f>IF($D3143="","",IFERROR(VLOOKUP($D3143,AcctTbl,3,0),""))</f>
        <v>0</v>
      </c>
      <c r="G3143" s="39">
        <f>IF(Txn!$B1578="","",Txn!$D1578)</f>
        <v>0</v>
      </c>
      <c r="H3143" s="38">
        <f>IF(Txn!$B1578="","",Txn!$E1578)</f>
        <v>0</v>
      </c>
      <c r="I3143" s="40">
        <f>IF(Txn!$B1578="",0,Txn!$O1578)</f>
        <v>0</v>
      </c>
      <c r="J3143" s="40">
        <f>IF(Txn!$B1578="",0,Txn!$P1578)</f>
        <v>0</v>
      </c>
      <c r="K3143" s="41">
        <f>IF($A3143="","",IFERROR(VALUE(MID($A3143,6,2)),""))</f>
        <v>0</v>
      </c>
      <c r="L3143" s="39">
        <f>IF(Txn!$K1578="","",Txn!$K1578)</f>
        <v>0</v>
      </c>
      <c r="N3143" s="42">
        <f>IF($D3143="",0,COUNTIF(BankAccts,$D3143))</f>
        <v>0</v>
      </c>
    </row>
    <row r="3144" spans="1:14">
      <c r="A3144" s="38">
        <f>IF(Txn!$B1578="","",Txn!$B1578)</f>
        <v>0</v>
      </c>
      <c r="B3144" s="38">
        <f>IF(Txn!$B1578="","",Txn!$C1578)</f>
        <v>0</v>
      </c>
      <c r="C3144" s="39">
        <f>IF(Txn!$B1578="","","تراکنش بانکی")</f>
        <v>0</v>
      </c>
      <c r="D3144" s="38">
        <f>IF(Txn!$B1578="","",IF(IF(Txn!$U1578="TRF",Txn!$Y1578,Txn!$Z1578)="","",IF(Txn!$U1578="TRF",Txn!$Y1578,Txn!$Z1578)))</f>
        <v>0</v>
      </c>
      <c r="E3144" s="39">
        <f>IF($D3144="","",IFERROR(VLOOKUP($D3144,AcctTbl,2,0),""))</f>
        <v>0</v>
      </c>
      <c r="F3144" s="39">
        <f>IF($D3144="","",IFERROR(VLOOKUP($D3144,AcctTbl,3,0),""))</f>
        <v>0</v>
      </c>
      <c r="G3144" s="39">
        <f>IF(Txn!$B1578="","",Txn!$D1578)</f>
        <v>0</v>
      </c>
      <c r="H3144" s="38">
        <f>IF(Txn!$B1578="","",Txn!$E1578)</f>
        <v>0</v>
      </c>
      <c r="I3144" s="40">
        <f>IF(Txn!$B1578="",0,Txn!$Q1578)</f>
        <v>0</v>
      </c>
      <c r="J3144" s="40">
        <f>IF(Txn!$B1578="",0,Txn!$R1578)</f>
        <v>0</v>
      </c>
      <c r="K3144" s="41">
        <f>IF($A3144="","",IFERROR(VALUE(MID($A3144,6,2)),""))</f>
        <v>0</v>
      </c>
      <c r="L3144" s="39">
        <f>IF(Txn!$K1578="","","طرف مقابل — "&amp;Txn!$K1578)</f>
        <v>0</v>
      </c>
      <c r="N3144" s="42">
        <f>IF($D3144="",0,COUNTIF(BankAccts,$D3144))</f>
        <v>0</v>
      </c>
    </row>
    <row r="3145" spans="1:14">
      <c r="A3145" s="38">
        <f>IF(Txn!$B1579="","",Txn!$B1579)</f>
        <v>0</v>
      </c>
      <c r="B3145" s="38">
        <f>IF(Txn!$B1579="","",Txn!$C1579)</f>
        <v>0</v>
      </c>
      <c r="C3145" s="39">
        <f>IF(Txn!$B1579="","","تراکنش بانکی")</f>
        <v>0</v>
      </c>
      <c r="D3145" s="38">
        <f>IF(Txn!$B1579="","",IF(Txn!$X1579="","",Txn!$X1579))</f>
        <v>0</v>
      </c>
      <c r="E3145" s="39">
        <f>IF($D3145="","",IFERROR(VLOOKUP($D3145,AcctTbl,2,0),""))</f>
        <v>0</v>
      </c>
      <c r="F3145" s="39">
        <f>IF($D3145="","",IFERROR(VLOOKUP($D3145,AcctTbl,3,0),""))</f>
        <v>0</v>
      </c>
      <c r="G3145" s="39">
        <f>IF(Txn!$B1579="","",Txn!$D1579)</f>
        <v>0</v>
      </c>
      <c r="H3145" s="38">
        <f>IF(Txn!$B1579="","",Txn!$E1579)</f>
        <v>0</v>
      </c>
      <c r="I3145" s="40">
        <f>IF(Txn!$B1579="",0,Txn!$O1579)</f>
        <v>0</v>
      </c>
      <c r="J3145" s="40">
        <f>IF(Txn!$B1579="",0,Txn!$P1579)</f>
        <v>0</v>
      </c>
      <c r="K3145" s="41">
        <f>IF($A3145="","",IFERROR(VALUE(MID($A3145,6,2)),""))</f>
        <v>0</v>
      </c>
      <c r="L3145" s="39">
        <f>IF(Txn!$K1579="","",Txn!$K1579)</f>
        <v>0</v>
      </c>
      <c r="N3145" s="42">
        <f>IF($D3145="",0,COUNTIF(BankAccts,$D3145))</f>
        <v>0</v>
      </c>
    </row>
    <row r="3146" spans="1:14">
      <c r="A3146" s="38">
        <f>IF(Txn!$B1579="","",Txn!$B1579)</f>
        <v>0</v>
      </c>
      <c r="B3146" s="38">
        <f>IF(Txn!$B1579="","",Txn!$C1579)</f>
        <v>0</v>
      </c>
      <c r="C3146" s="39">
        <f>IF(Txn!$B1579="","","تراکنش بانکی")</f>
        <v>0</v>
      </c>
      <c r="D3146" s="38">
        <f>IF(Txn!$B1579="","",IF(IF(Txn!$U1579="TRF",Txn!$Y1579,Txn!$Z1579)="","",IF(Txn!$U1579="TRF",Txn!$Y1579,Txn!$Z1579)))</f>
        <v>0</v>
      </c>
      <c r="E3146" s="39">
        <f>IF($D3146="","",IFERROR(VLOOKUP($D3146,AcctTbl,2,0),""))</f>
        <v>0</v>
      </c>
      <c r="F3146" s="39">
        <f>IF($D3146="","",IFERROR(VLOOKUP($D3146,AcctTbl,3,0),""))</f>
        <v>0</v>
      </c>
      <c r="G3146" s="39">
        <f>IF(Txn!$B1579="","",Txn!$D1579)</f>
        <v>0</v>
      </c>
      <c r="H3146" s="38">
        <f>IF(Txn!$B1579="","",Txn!$E1579)</f>
        <v>0</v>
      </c>
      <c r="I3146" s="40">
        <f>IF(Txn!$B1579="",0,Txn!$Q1579)</f>
        <v>0</v>
      </c>
      <c r="J3146" s="40">
        <f>IF(Txn!$B1579="",0,Txn!$R1579)</f>
        <v>0</v>
      </c>
      <c r="K3146" s="41">
        <f>IF($A3146="","",IFERROR(VALUE(MID($A3146,6,2)),""))</f>
        <v>0</v>
      </c>
      <c r="L3146" s="39">
        <f>IF(Txn!$K1579="","","طرف مقابل — "&amp;Txn!$K1579)</f>
        <v>0</v>
      </c>
      <c r="N3146" s="42">
        <f>IF($D3146="",0,COUNTIF(BankAccts,$D3146))</f>
        <v>0</v>
      </c>
    </row>
    <row r="3147" spans="1:14">
      <c r="A3147" s="38">
        <f>IF(Txn!$B1580="","",Txn!$B1580)</f>
        <v>0</v>
      </c>
      <c r="B3147" s="38">
        <f>IF(Txn!$B1580="","",Txn!$C1580)</f>
        <v>0</v>
      </c>
      <c r="C3147" s="39">
        <f>IF(Txn!$B1580="","","تراکنش بانکی")</f>
        <v>0</v>
      </c>
      <c r="D3147" s="38">
        <f>IF(Txn!$B1580="","",IF(Txn!$X1580="","",Txn!$X1580))</f>
        <v>0</v>
      </c>
      <c r="E3147" s="39">
        <f>IF($D3147="","",IFERROR(VLOOKUP($D3147,AcctTbl,2,0),""))</f>
        <v>0</v>
      </c>
      <c r="F3147" s="39">
        <f>IF($D3147="","",IFERROR(VLOOKUP($D3147,AcctTbl,3,0),""))</f>
        <v>0</v>
      </c>
      <c r="G3147" s="39">
        <f>IF(Txn!$B1580="","",Txn!$D1580)</f>
        <v>0</v>
      </c>
      <c r="H3147" s="38">
        <f>IF(Txn!$B1580="","",Txn!$E1580)</f>
        <v>0</v>
      </c>
      <c r="I3147" s="40">
        <f>IF(Txn!$B1580="",0,Txn!$O1580)</f>
        <v>0</v>
      </c>
      <c r="J3147" s="40">
        <f>IF(Txn!$B1580="",0,Txn!$P1580)</f>
        <v>0</v>
      </c>
      <c r="K3147" s="41">
        <f>IF($A3147="","",IFERROR(VALUE(MID($A3147,6,2)),""))</f>
        <v>0</v>
      </c>
      <c r="L3147" s="39">
        <f>IF(Txn!$K1580="","",Txn!$K1580)</f>
        <v>0</v>
      </c>
      <c r="N3147" s="42">
        <f>IF($D3147="",0,COUNTIF(BankAccts,$D3147))</f>
        <v>0</v>
      </c>
    </row>
    <row r="3148" spans="1:14">
      <c r="A3148" s="38">
        <f>IF(Txn!$B1580="","",Txn!$B1580)</f>
        <v>0</v>
      </c>
      <c r="B3148" s="38">
        <f>IF(Txn!$B1580="","",Txn!$C1580)</f>
        <v>0</v>
      </c>
      <c r="C3148" s="39">
        <f>IF(Txn!$B1580="","","تراکنش بانکی")</f>
        <v>0</v>
      </c>
      <c r="D3148" s="38">
        <f>IF(Txn!$B1580="","",IF(IF(Txn!$U1580="TRF",Txn!$Y1580,Txn!$Z1580)="","",IF(Txn!$U1580="TRF",Txn!$Y1580,Txn!$Z1580)))</f>
        <v>0</v>
      </c>
      <c r="E3148" s="39">
        <f>IF($D3148="","",IFERROR(VLOOKUP($D3148,AcctTbl,2,0),""))</f>
        <v>0</v>
      </c>
      <c r="F3148" s="39">
        <f>IF($D3148="","",IFERROR(VLOOKUP($D3148,AcctTbl,3,0),""))</f>
        <v>0</v>
      </c>
      <c r="G3148" s="39">
        <f>IF(Txn!$B1580="","",Txn!$D1580)</f>
        <v>0</v>
      </c>
      <c r="H3148" s="38">
        <f>IF(Txn!$B1580="","",Txn!$E1580)</f>
        <v>0</v>
      </c>
      <c r="I3148" s="40">
        <f>IF(Txn!$B1580="",0,Txn!$Q1580)</f>
        <v>0</v>
      </c>
      <c r="J3148" s="40">
        <f>IF(Txn!$B1580="",0,Txn!$R1580)</f>
        <v>0</v>
      </c>
      <c r="K3148" s="41">
        <f>IF($A3148="","",IFERROR(VALUE(MID($A3148,6,2)),""))</f>
        <v>0</v>
      </c>
      <c r="L3148" s="39">
        <f>IF(Txn!$K1580="","","طرف مقابل — "&amp;Txn!$K1580)</f>
        <v>0</v>
      </c>
      <c r="N3148" s="42">
        <f>IF($D3148="",0,COUNTIF(BankAccts,$D3148))</f>
        <v>0</v>
      </c>
    </row>
    <row r="3149" spans="1:14">
      <c r="A3149" s="38">
        <f>IF(Txn!$B1581="","",Txn!$B1581)</f>
        <v>0</v>
      </c>
      <c r="B3149" s="38">
        <f>IF(Txn!$B1581="","",Txn!$C1581)</f>
        <v>0</v>
      </c>
      <c r="C3149" s="39">
        <f>IF(Txn!$B1581="","","تراکنش بانکی")</f>
        <v>0</v>
      </c>
      <c r="D3149" s="38">
        <f>IF(Txn!$B1581="","",IF(Txn!$X1581="","",Txn!$X1581))</f>
        <v>0</v>
      </c>
      <c r="E3149" s="39">
        <f>IF($D3149="","",IFERROR(VLOOKUP($D3149,AcctTbl,2,0),""))</f>
        <v>0</v>
      </c>
      <c r="F3149" s="39">
        <f>IF($D3149="","",IFERROR(VLOOKUP($D3149,AcctTbl,3,0),""))</f>
        <v>0</v>
      </c>
      <c r="G3149" s="39">
        <f>IF(Txn!$B1581="","",Txn!$D1581)</f>
        <v>0</v>
      </c>
      <c r="H3149" s="38">
        <f>IF(Txn!$B1581="","",Txn!$E1581)</f>
        <v>0</v>
      </c>
      <c r="I3149" s="40">
        <f>IF(Txn!$B1581="",0,Txn!$O1581)</f>
        <v>0</v>
      </c>
      <c r="J3149" s="40">
        <f>IF(Txn!$B1581="",0,Txn!$P1581)</f>
        <v>0</v>
      </c>
      <c r="K3149" s="41">
        <f>IF($A3149="","",IFERROR(VALUE(MID($A3149,6,2)),""))</f>
        <v>0</v>
      </c>
      <c r="L3149" s="39">
        <f>IF(Txn!$K1581="","",Txn!$K1581)</f>
        <v>0</v>
      </c>
      <c r="N3149" s="42">
        <f>IF($D3149="",0,COUNTIF(BankAccts,$D3149))</f>
        <v>0</v>
      </c>
    </row>
    <row r="3150" spans="1:14">
      <c r="A3150" s="38">
        <f>IF(Txn!$B1581="","",Txn!$B1581)</f>
        <v>0</v>
      </c>
      <c r="B3150" s="38">
        <f>IF(Txn!$B1581="","",Txn!$C1581)</f>
        <v>0</v>
      </c>
      <c r="C3150" s="39">
        <f>IF(Txn!$B1581="","","تراکنش بانکی")</f>
        <v>0</v>
      </c>
      <c r="D3150" s="38">
        <f>IF(Txn!$B1581="","",IF(IF(Txn!$U1581="TRF",Txn!$Y1581,Txn!$Z1581)="","",IF(Txn!$U1581="TRF",Txn!$Y1581,Txn!$Z1581)))</f>
        <v>0</v>
      </c>
      <c r="E3150" s="39">
        <f>IF($D3150="","",IFERROR(VLOOKUP($D3150,AcctTbl,2,0),""))</f>
        <v>0</v>
      </c>
      <c r="F3150" s="39">
        <f>IF($D3150="","",IFERROR(VLOOKUP($D3150,AcctTbl,3,0),""))</f>
        <v>0</v>
      </c>
      <c r="G3150" s="39">
        <f>IF(Txn!$B1581="","",Txn!$D1581)</f>
        <v>0</v>
      </c>
      <c r="H3150" s="38">
        <f>IF(Txn!$B1581="","",Txn!$E1581)</f>
        <v>0</v>
      </c>
      <c r="I3150" s="40">
        <f>IF(Txn!$B1581="",0,Txn!$Q1581)</f>
        <v>0</v>
      </c>
      <c r="J3150" s="40">
        <f>IF(Txn!$B1581="",0,Txn!$R1581)</f>
        <v>0</v>
      </c>
      <c r="K3150" s="41">
        <f>IF($A3150="","",IFERROR(VALUE(MID($A3150,6,2)),""))</f>
        <v>0</v>
      </c>
      <c r="L3150" s="39">
        <f>IF(Txn!$K1581="","","طرف مقابل — "&amp;Txn!$K1581)</f>
        <v>0</v>
      </c>
      <c r="N3150" s="42">
        <f>IF($D3150="",0,COUNTIF(BankAccts,$D3150))</f>
        <v>0</v>
      </c>
    </row>
    <row r="3151" spans="1:14">
      <c r="A3151" s="38">
        <f>IF(Txn!$B1582="","",Txn!$B1582)</f>
        <v>0</v>
      </c>
      <c r="B3151" s="38">
        <f>IF(Txn!$B1582="","",Txn!$C1582)</f>
        <v>0</v>
      </c>
      <c r="C3151" s="39">
        <f>IF(Txn!$B1582="","","تراکنش بانکی")</f>
        <v>0</v>
      </c>
      <c r="D3151" s="38">
        <f>IF(Txn!$B1582="","",IF(Txn!$X1582="","",Txn!$X1582))</f>
        <v>0</v>
      </c>
      <c r="E3151" s="39">
        <f>IF($D3151="","",IFERROR(VLOOKUP($D3151,AcctTbl,2,0),""))</f>
        <v>0</v>
      </c>
      <c r="F3151" s="39">
        <f>IF($D3151="","",IFERROR(VLOOKUP($D3151,AcctTbl,3,0),""))</f>
        <v>0</v>
      </c>
      <c r="G3151" s="39">
        <f>IF(Txn!$B1582="","",Txn!$D1582)</f>
        <v>0</v>
      </c>
      <c r="H3151" s="38">
        <f>IF(Txn!$B1582="","",Txn!$E1582)</f>
        <v>0</v>
      </c>
      <c r="I3151" s="40">
        <f>IF(Txn!$B1582="",0,Txn!$O1582)</f>
        <v>0</v>
      </c>
      <c r="J3151" s="40">
        <f>IF(Txn!$B1582="",0,Txn!$P1582)</f>
        <v>0</v>
      </c>
      <c r="K3151" s="41">
        <f>IF($A3151="","",IFERROR(VALUE(MID($A3151,6,2)),""))</f>
        <v>0</v>
      </c>
      <c r="L3151" s="39">
        <f>IF(Txn!$K1582="","",Txn!$K1582)</f>
        <v>0</v>
      </c>
      <c r="N3151" s="42">
        <f>IF($D3151="",0,COUNTIF(BankAccts,$D3151))</f>
        <v>0</v>
      </c>
    </row>
    <row r="3152" spans="1:14">
      <c r="A3152" s="38">
        <f>IF(Txn!$B1582="","",Txn!$B1582)</f>
        <v>0</v>
      </c>
      <c r="B3152" s="38">
        <f>IF(Txn!$B1582="","",Txn!$C1582)</f>
        <v>0</v>
      </c>
      <c r="C3152" s="39">
        <f>IF(Txn!$B1582="","","تراکنش بانکی")</f>
        <v>0</v>
      </c>
      <c r="D3152" s="38">
        <f>IF(Txn!$B1582="","",IF(IF(Txn!$U1582="TRF",Txn!$Y1582,Txn!$Z1582)="","",IF(Txn!$U1582="TRF",Txn!$Y1582,Txn!$Z1582)))</f>
        <v>0</v>
      </c>
      <c r="E3152" s="39">
        <f>IF($D3152="","",IFERROR(VLOOKUP($D3152,AcctTbl,2,0),""))</f>
        <v>0</v>
      </c>
      <c r="F3152" s="39">
        <f>IF($D3152="","",IFERROR(VLOOKUP($D3152,AcctTbl,3,0),""))</f>
        <v>0</v>
      </c>
      <c r="G3152" s="39">
        <f>IF(Txn!$B1582="","",Txn!$D1582)</f>
        <v>0</v>
      </c>
      <c r="H3152" s="38">
        <f>IF(Txn!$B1582="","",Txn!$E1582)</f>
        <v>0</v>
      </c>
      <c r="I3152" s="40">
        <f>IF(Txn!$B1582="",0,Txn!$Q1582)</f>
        <v>0</v>
      </c>
      <c r="J3152" s="40">
        <f>IF(Txn!$B1582="",0,Txn!$R1582)</f>
        <v>0</v>
      </c>
      <c r="K3152" s="41">
        <f>IF($A3152="","",IFERROR(VALUE(MID($A3152,6,2)),""))</f>
        <v>0</v>
      </c>
      <c r="L3152" s="39">
        <f>IF(Txn!$K1582="","","طرف مقابل — "&amp;Txn!$K1582)</f>
        <v>0</v>
      </c>
      <c r="N3152" s="42">
        <f>IF($D3152="",0,COUNTIF(BankAccts,$D3152))</f>
        <v>0</v>
      </c>
    </row>
    <row r="3153" spans="1:14">
      <c r="A3153" s="38">
        <f>IF(Txn!$B1583="","",Txn!$B1583)</f>
        <v>0</v>
      </c>
      <c r="B3153" s="38">
        <f>IF(Txn!$B1583="","",Txn!$C1583)</f>
        <v>0</v>
      </c>
      <c r="C3153" s="39">
        <f>IF(Txn!$B1583="","","تراکنش بانکی")</f>
        <v>0</v>
      </c>
      <c r="D3153" s="38">
        <f>IF(Txn!$B1583="","",IF(Txn!$X1583="","",Txn!$X1583))</f>
        <v>0</v>
      </c>
      <c r="E3153" s="39">
        <f>IF($D3153="","",IFERROR(VLOOKUP($D3153,AcctTbl,2,0),""))</f>
        <v>0</v>
      </c>
      <c r="F3153" s="39">
        <f>IF($D3153="","",IFERROR(VLOOKUP($D3153,AcctTbl,3,0),""))</f>
        <v>0</v>
      </c>
      <c r="G3153" s="39">
        <f>IF(Txn!$B1583="","",Txn!$D1583)</f>
        <v>0</v>
      </c>
      <c r="H3153" s="38">
        <f>IF(Txn!$B1583="","",Txn!$E1583)</f>
        <v>0</v>
      </c>
      <c r="I3153" s="40">
        <f>IF(Txn!$B1583="",0,Txn!$O1583)</f>
        <v>0</v>
      </c>
      <c r="J3153" s="40">
        <f>IF(Txn!$B1583="",0,Txn!$P1583)</f>
        <v>0</v>
      </c>
      <c r="K3153" s="41">
        <f>IF($A3153="","",IFERROR(VALUE(MID($A3153,6,2)),""))</f>
        <v>0</v>
      </c>
      <c r="L3153" s="39">
        <f>IF(Txn!$K1583="","",Txn!$K1583)</f>
        <v>0</v>
      </c>
      <c r="N3153" s="42">
        <f>IF($D3153="",0,COUNTIF(BankAccts,$D3153))</f>
        <v>0</v>
      </c>
    </row>
    <row r="3154" spans="1:14">
      <c r="A3154" s="38">
        <f>IF(Txn!$B1583="","",Txn!$B1583)</f>
        <v>0</v>
      </c>
      <c r="B3154" s="38">
        <f>IF(Txn!$B1583="","",Txn!$C1583)</f>
        <v>0</v>
      </c>
      <c r="C3154" s="39">
        <f>IF(Txn!$B1583="","","تراکنش بانکی")</f>
        <v>0</v>
      </c>
      <c r="D3154" s="38">
        <f>IF(Txn!$B1583="","",IF(IF(Txn!$U1583="TRF",Txn!$Y1583,Txn!$Z1583)="","",IF(Txn!$U1583="TRF",Txn!$Y1583,Txn!$Z1583)))</f>
        <v>0</v>
      </c>
      <c r="E3154" s="39">
        <f>IF($D3154="","",IFERROR(VLOOKUP($D3154,AcctTbl,2,0),""))</f>
        <v>0</v>
      </c>
      <c r="F3154" s="39">
        <f>IF($D3154="","",IFERROR(VLOOKUP($D3154,AcctTbl,3,0),""))</f>
        <v>0</v>
      </c>
      <c r="G3154" s="39">
        <f>IF(Txn!$B1583="","",Txn!$D1583)</f>
        <v>0</v>
      </c>
      <c r="H3154" s="38">
        <f>IF(Txn!$B1583="","",Txn!$E1583)</f>
        <v>0</v>
      </c>
      <c r="I3154" s="40">
        <f>IF(Txn!$B1583="",0,Txn!$Q1583)</f>
        <v>0</v>
      </c>
      <c r="J3154" s="40">
        <f>IF(Txn!$B1583="",0,Txn!$R1583)</f>
        <v>0</v>
      </c>
      <c r="K3154" s="41">
        <f>IF($A3154="","",IFERROR(VALUE(MID($A3154,6,2)),""))</f>
        <v>0</v>
      </c>
      <c r="L3154" s="39">
        <f>IF(Txn!$K1583="","","طرف مقابل — "&amp;Txn!$K1583)</f>
        <v>0</v>
      </c>
      <c r="N3154" s="42">
        <f>IF($D3154="",0,COUNTIF(BankAccts,$D3154))</f>
        <v>0</v>
      </c>
    </row>
    <row r="3155" spans="1:14">
      <c r="A3155" s="38">
        <f>IF(Txn!$B1584="","",Txn!$B1584)</f>
        <v>0</v>
      </c>
      <c r="B3155" s="38">
        <f>IF(Txn!$B1584="","",Txn!$C1584)</f>
        <v>0</v>
      </c>
      <c r="C3155" s="39">
        <f>IF(Txn!$B1584="","","تراکنش بانکی")</f>
        <v>0</v>
      </c>
      <c r="D3155" s="38">
        <f>IF(Txn!$B1584="","",IF(Txn!$X1584="","",Txn!$X1584))</f>
        <v>0</v>
      </c>
      <c r="E3155" s="39">
        <f>IF($D3155="","",IFERROR(VLOOKUP($D3155,AcctTbl,2,0),""))</f>
        <v>0</v>
      </c>
      <c r="F3155" s="39">
        <f>IF($D3155="","",IFERROR(VLOOKUP($D3155,AcctTbl,3,0),""))</f>
        <v>0</v>
      </c>
      <c r="G3155" s="39">
        <f>IF(Txn!$B1584="","",Txn!$D1584)</f>
        <v>0</v>
      </c>
      <c r="H3155" s="38">
        <f>IF(Txn!$B1584="","",Txn!$E1584)</f>
        <v>0</v>
      </c>
      <c r="I3155" s="40">
        <f>IF(Txn!$B1584="",0,Txn!$O1584)</f>
        <v>0</v>
      </c>
      <c r="J3155" s="40">
        <f>IF(Txn!$B1584="",0,Txn!$P1584)</f>
        <v>0</v>
      </c>
      <c r="K3155" s="41">
        <f>IF($A3155="","",IFERROR(VALUE(MID($A3155,6,2)),""))</f>
        <v>0</v>
      </c>
      <c r="L3155" s="39">
        <f>IF(Txn!$K1584="","",Txn!$K1584)</f>
        <v>0</v>
      </c>
      <c r="N3155" s="42">
        <f>IF($D3155="",0,COUNTIF(BankAccts,$D3155))</f>
        <v>0</v>
      </c>
    </row>
    <row r="3156" spans="1:14">
      <c r="A3156" s="38">
        <f>IF(Txn!$B1584="","",Txn!$B1584)</f>
        <v>0</v>
      </c>
      <c r="B3156" s="38">
        <f>IF(Txn!$B1584="","",Txn!$C1584)</f>
        <v>0</v>
      </c>
      <c r="C3156" s="39">
        <f>IF(Txn!$B1584="","","تراکنش بانکی")</f>
        <v>0</v>
      </c>
      <c r="D3156" s="38">
        <f>IF(Txn!$B1584="","",IF(IF(Txn!$U1584="TRF",Txn!$Y1584,Txn!$Z1584)="","",IF(Txn!$U1584="TRF",Txn!$Y1584,Txn!$Z1584)))</f>
        <v>0</v>
      </c>
      <c r="E3156" s="39">
        <f>IF($D3156="","",IFERROR(VLOOKUP($D3156,AcctTbl,2,0),""))</f>
        <v>0</v>
      </c>
      <c r="F3156" s="39">
        <f>IF($D3156="","",IFERROR(VLOOKUP($D3156,AcctTbl,3,0),""))</f>
        <v>0</v>
      </c>
      <c r="G3156" s="39">
        <f>IF(Txn!$B1584="","",Txn!$D1584)</f>
        <v>0</v>
      </c>
      <c r="H3156" s="38">
        <f>IF(Txn!$B1584="","",Txn!$E1584)</f>
        <v>0</v>
      </c>
      <c r="I3156" s="40">
        <f>IF(Txn!$B1584="",0,Txn!$Q1584)</f>
        <v>0</v>
      </c>
      <c r="J3156" s="40">
        <f>IF(Txn!$B1584="",0,Txn!$R1584)</f>
        <v>0</v>
      </c>
      <c r="K3156" s="41">
        <f>IF($A3156="","",IFERROR(VALUE(MID($A3156,6,2)),""))</f>
        <v>0</v>
      </c>
      <c r="L3156" s="39">
        <f>IF(Txn!$K1584="","","طرف مقابل — "&amp;Txn!$K1584)</f>
        <v>0</v>
      </c>
      <c r="N3156" s="42">
        <f>IF($D3156="",0,COUNTIF(BankAccts,$D3156))</f>
        <v>0</v>
      </c>
    </row>
    <row r="3157" spans="1:14">
      <c r="A3157" s="38">
        <f>IF(Txn!$B1585="","",Txn!$B1585)</f>
        <v>0</v>
      </c>
      <c r="B3157" s="38">
        <f>IF(Txn!$B1585="","",Txn!$C1585)</f>
        <v>0</v>
      </c>
      <c r="C3157" s="39">
        <f>IF(Txn!$B1585="","","تراکنش بانکی")</f>
        <v>0</v>
      </c>
      <c r="D3157" s="38">
        <f>IF(Txn!$B1585="","",IF(Txn!$X1585="","",Txn!$X1585))</f>
        <v>0</v>
      </c>
      <c r="E3157" s="39">
        <f>IF($D3157="","",IFERROR(VLOOKUP($D3157,AcctTbl,2,0),""))</f>
        <v>0</v>
      </c>
      <c r="F3157" s="39">
        <f>IF($D3157="","",IFERROR(VLOOKUP($D3157,AcctTbl,3,0),""))</f>
        <v>0</v>
      </c>
      <c r="G3157" s="39">
        <f>IF(Txn!$B1585="","",Txn!$D1585)</f>
        <v>0</v>
      </c>
      <c r="H3157" s="38">
        <f>IF(Txn!$B1585="","",Txn!$E1585)</f>
        <v>0</v>
      </c>
      <c r="I3157" s="40">
        <f>IF(Txn!$B1585="",0,Txn!$O1585)</f>
        <v>0</v>
      </c>
      <c r="J3157" s="40">
        <f>IF(Txn!$B1585="",0,Txn!$P1585)</f>
        <v>0</v>
      </c>
      <c r="K3157" s="41">
        <f>IF($A3157="","",IFERROR(VALUE(MID($A3157,6,2)),""))</f>
        <v>0</v>
      </c>
      <c r="L3157" s="39">
        <f>IF(Txn!$K1585="","",Txn!$K1585)</f>
        <v>0</v>
      </c>
      <c r="N3157" s="42">
        <f>IF($D3157="",0,COUNTIF(BankAccts,$D3157))</f>
        <v>0</v>
      </c>
    </row>
    <row r="3158" spans="1:14">
      <c r="A3158" s="38">
        <f>IF(Txn!$B1585="","",Txn!$B1585)</f>
        <v>0</v>
      </c>
      <c r="B3158" s="38">
        <f>IF(Txn!$B1585="","",Txn!$C1585)</f>
        <v>0</v>
      </c>
      <c r="C3158" s="39">
        <f>IF(Txn!$B1585="","","تراکنش بانکی")</f>
        <v>0</v>
      </c>
      <c r="D3158" s="38">
        <f>IF(Txn!$B1585="","",IF(IF(Txn!$U1585="TRF",Txn!$Y1585,Txn!$Z1585)="","",IF(Txn!$U1585="TRF",Txn!$Y1585,Txn!$Z1585)))</f>
        <v>0</v>
      </c>
      <c r="E3158" s="39">
        <f>IF($D3158="","",IFERROR(VLOOKUP($D3158,AcctTbl,2,0),""))</f>
        <v>0</v>
      </c>
      <c r="F3158" s="39">
        <f>IF($D3158="","",IFERROR(VLOOKUP($D3158,AcctTbl,3,0),""))</f>
        <v>0</v>
      </c>
      <c r="G3158" s="39">
        <f>IF(Txn!$B1585="","",Txn!$D1585)</f>
        <v>0</v>
      </c>
      <c r="H3158" s="38">
        <f>IF(Txn!$B1585="","",Txn!$E1585)</f>
        <v>0</v>
      </c>
      <c r="I3158" s="40">
        <f>IF(Txn!$B1585="",0,Txn!$Q1585)</f>
        <v>0</v>
      </c>
      <c r="J3158" s="40">
        <f>IF(Txn!$B1585="",0,Txn!$R1585)</f>
        <v>0</v>
      </c>
      <c r="K3158" s="41">
        <f>IF($A3158="","",IFERROR(VALUE(MID($A3158,6,2)),""))</f>
        <v>0</v>
      </c>
      <c r="L3158" s="39">
        <f>IF(Txn!$K1585="","","طرف مقابل — "&amp;Txn!$K1585)</f>
        <v>0</v>
      </c>
      <c r="N3158" s="42">
        <f>IF($D3158="",0,COUNTIF(BankAccts,$D3158))</f>
        <v>0</v>
      </c>
    </row>
    <row r="3159" spans="1:14">
      <c r="A3159" s="38">
        <f>IF(Txn!$B1586="","",Txn!$B1586)</f>
        <v>0</v>
      </c>
      <c r="B3159" s="38">
        <f>IF(Txn!$B1586="","",Txn!$C1586)</f>
        <v>0</v>
      </c>
      <c r="C3159" s="39">
        <f>IF(Txn!$B1586="","","تراکنش بانکی")</f>
        <v>0</v>
      </c>
      <c r="D3159" s="38">
        <f>IF(Txn!$B1586="","",IF(Txn!$X1586="","",Txn!$X1586))</f>
        <v>0</v>
      </c>
      <c r="E3159" s="39">
        <f>IF($D3159="","",IFERROR(VLOOKUP($D3159,AcctTbl,2,0),""))</f>
        <v>0</v>
      </c>
      <c r="F3159" s="39">
        <f>IF($D3159="","",IFERROR(VLOOKUP($D3159,AcctTbl,3,0),""))</f>
        <v>0</v>
      </c>
      <c r="G3159" s="39">
        <f>IF(Txn!$B1586="","",Txn!$D1586)</f>
        <v>0</v>
      </c>
      <c r="H3159" s="38">
        <f>IF(Txn!$B1586="","",Txn!$E1586)</f>
        <v>0</v>
      </c>
      <c r="I3159" s="40">
        <f>IF(Txn!$B1586="",0,Txn!$O1586)</f>
        <v>0</v>
      </c>
      <c r="J3159" s="40">
        <f>IF(Txn!$B1586="",0,Txn!$P1586)</f>
        <v>0</v>
      </c>
      <c r="K3159" s="41">
        <f>IF($A3159="","",IFERROR(VALUE(MID($A3159,6,2)),""))</f>
        <v>0</v>
      </c>
      <c r="L3159" s="39">
        <f>IF(Txn!$K1586="","",Txn!$K1586)</f>
        <v>0</v>
      </c>
      <c r="N3159" s="42">
        <f>IF($D3159="",0,COUNTIF(BankAccts,$D3159))</f>
        <v>0</v>
      </c>
    </row>
    <row r="3160" spans="1:14">
      <c r="A3160" s="38">
        <f>IF(Txn!$B1586="","",Txn!$B1586)</f>
        <v>0</v>
      </c>
      <c r="B3160" s="38">
        <f>IF(Txn!$B1586="","",Txn!$C1586)</f>
        <v>0</v>
      </c>
      <c r="C3160" s="39">
        <f>IF(Txn!$B1586="","","تراکنش بانکی")</f>
        <v>0</v>
      </c>
      <c r="D3160" s="38">
        <f>IF(Txn!$B1586="","",IF(IF(Txn!$U1586="TRF",Txn!$Y1586,Txn!$Z1586)="","",IF(Txn!$U1586="TRF",Txn!$Y1586,Txn!$Z1586)))</f>
        <v>0</v>
      </c>
      <c r="E3160" s="39">
        <f>IF($D3160="","",IFERROR(VLOOKUP($D3160,AcctTbl,2,0),""))</f>
        <v>0</v>
      </c>
      <c r="F3160" s="39">
        <f>IF($D3160="","",IFERROR(VLOOKUP($D3160,AcctTbl,3,0),""))</f>
        <v>0</v>
      </c>
      <c r="G3160" s="39">
        <f>IF(Txn!$B1586="","",Txn!$D1586)</f>
        <v>0</v>
      </c>
      <c r="H3160" s="38">
        <f>IF(Txn!$B1586="","",Txn!$E1586)</f>
        <v>0</v>
      </c>
      <c r="I3160" s="40">
        <f>IF(Txn!$B1586="",0,Txn!$Q1586)</f>
        <v>0</v>
      </c>
      <c r="J3160" s="40">
        <f>IF(Txn!$B1586="",0,Txn!$R1586)</f>
        <v>0</v>
      </c>
      <c r="K3160" s="41">
        <f>IF($A3160="","",IFERROR(VALUE(MID($A3160,6,2)),""))</f>
        <v>0</v>
      </c>
      <c r="L3160" s="39">
        <f>IF(Txn!$K1586="","","طرف مقابل — "&amp;Txn!$K1586)</f>
        <v>0</v>
      </c>
      <c r="N3160" s="42">
        <f>IF($D3160="",0,COUNTIF(BankAccts,$D3160))</f>
        <v>0</v>
      </c>
    </row>
    <row r="3161" spans="1:14">
      <c r="A3161" s="38">
        <f>IF(Txn!$B1587="","",Txn!$B1587)</f>
        <v>0</v>
      </c>
      <c r="B3161" s="38">
        <f>IF(Txn!$B1587="","",Txn!$C1587)</f>
        <v>0</v>
      </c>
      <c r="C3161" s="39">
        <f>IF(Txn!$B1587="","","تراکنش بانکی")</f>
        <v>0</v>
      </c>
      <c r="D3161" s="38">
        <f>IF(Txn!$B1587="","",IF(Txn!$X1587="","",Txn!$X1587))</f>
        <v>0</v>
      </c>
      <c r="E3161" s="39">
        <f>IF($D3161="","",IFERROR(VLOOKUP($D3161,AcctTbl,2,0),""))</f>
        <v>0</v>
      </c>
      <c r="F3161" s="39">
        <f>IF($D3161="","",IFERROR(VLOOKUP($D3161,AcctTbl,3,0),""))</f>
        <v>0</v>
      </c>
      <c r="G3161" s="39">
        <f>IF(Txn!$B1587="","",Txn!$D1587)</f>
        <v>0</v>
      </c>
      <c r="H3161" s="38">
        <f>IF(Txn!$B1587="","",Txn!$E1587)</f>
        <v>0</v>
      </c>
      <c r="I3161" s="40">
        <f>IF(Txn!$B1587="",0,Txn!$O1587)</f>
        <v>0</v>
      </c>
      <c r="J3161" s="40">
        <f>IF(Txn!$B1587="",0,Txn!$P1587)</f>
        <v>0</v>
      </c>
      <c r="K3161" s="41">
        <f>IF($A3161="","",IFERROR(VALUE(MID($A3161,6,2)),""))</f>
        <v>0</v>
      </c>
      <c r="L3161" s="39">
        <f>IF(Txn!$K1587="","",Txn!$K1587)</f>
        <v>0</v>
      </c>
      <c r="N3161" s="42">
        <f>IF($D3161="",0,COUNTIF(BankAccts,$D3161))</f>
        <v>0</v>
      </c>
    </row>
    <row r="3162" spans="1:14">
      <c r="A3162" s="38">
        <f>IF(Txn!$B1587="","",Txn!$B1587)</f>
        <v>0</v>
      </c>
      <c r="B3162" s="38">
        <f>IF(Txn!$B1587="","",Txn!$C1587)</f>
        <v>0</v>
      </c>
      <c r="C3162" s="39">
        <f>IF(Txn!$B1587="","","تراکنش بانکی")</f>
        <v>0</v>
      </c>
      <c r="D3162" s="38">
        <f>IF(Txn!$B1587="","",IF(IF(Txn!$U1587="TRF",Txn!$Y1587,Txn!$Z1587)="","",IF(Txn!$U1587="TRF",Txn!$Y1587,Txn!$Z1587)))</f>
        <v>0</v>
      </c>
      <c r="E3162" s="39">
        <f>IF($D3162="","",IFERROR(VLOOKUP($D3162,AcctTbl,2,0),""))</f>
        <v>0</v>
      </c>
      <c r="F3162" s="39">
        <f>IF($D3162="","",IFERROR(VLOOKUP($D3162,AcctTbl,3,0),""))</f>
        <v>0</v>
      </c>
      <c r="G3162" s="39">
        <f>IF(Txn!$B1587="","",Txn!$D1587)</f>
        <v>0</v>
      </c>
      <c r="H3162" s="38">
        <f>IF(Txn!$B1587="","",Txn!$E1587)</f>
        <v>0</v>
      </c>
      <c r="I3162" s="40">
        <f>IF(Txn!$B1587="",0,Txn!$Q1587)</f>
        <v>0</v>
      </c>
      <c r="J3162" s="40">
        <f>IF(Txn!$B1587="",0,Txn!$R1587)</f>
        <v>0</v>
      </c>
      <c r="K3162" s="41">
        <f>IF($A3162="","",IFERROR(VALUE(MID($A3162,6,2)),""))</f>
        <v>0</v>
      </c>
      <c r="L3162" s="39">
        <f>IF(Txn!$K1587="","","طرف مقابل — "&amp;Txn!$K1587)</f>
        <v>0</v>
      </c>
      <c r="N3162" s="42">
        <f>IF($D3162="",0,COUNTIF(BankAccts,$D3162))</f>
        <v>0</v>
      </c>
    </row>
    <row r="3163" spans="1:14">
      <c r="A3163" s="38">
        <f>IF(Txn!$B1588="","",Txn!$B1588)</f>
        <v>0</v>
      </c>
      <c r="B3163" s="38">
        <f>IF(Txn!$B1588="","",Txn!$C1588)</f>
        <v>0</v>
      </c>
      <c r="C3163" s="39">
        <f>IF(Txn!$B1588="","","تراکنش بانکی")</f>
        <v>0</v>
      </c>
      <c r="D3163" s="38">
        <f>IF(Txn!$B1588="","",IF(Txn!$X1588="","",Txn!$X1588))</f>
        <v>0</v>
      </c>
      <c r="E3163" s="39">
        <f>IF($D3163="","",IFERROR(VLOOKUP($D3163,AcctTbl,2,0),""))</f>
        <v>0</v>
      </c>
      <c r="F3163" s="39">
        <f>IF($D3163="","",IFERROR(VLOOKUP($D3163,AcctTbl,3,0),""))</f>
        <v>0</v>
      </c>
      <c r="G3163" s="39">
        <f>IF(Txn!$B1588="","",Txn!$D1588)</f>
        <v>0</v>
      </c>
      <c r="H3163" s="38">
        <f>IF(Txn!$B1588="","",Txn!$E1588)</f>
        <v>0</v>
      </c>
      <c r="I3163" s="40">
        <f>IF(Txn!$B1588="",0,Txn!$O1588)</f>
        <v>0</v>
      </c>
      <c r="J3163" s="40">
        <f>IF(Txn!$B1588="",0,Txn!$P1588)</f>
        <v>0</v>
      </c>
      <c r="K3163" s="41">
        <f>IF($A3163="","",IFERROR(VALUE(MID($A3163,6,2)),""))</f>
        <v>0</v>
      </c>
      <c r="L3163" s="39">
        <f>IF(Txn!$K1588="","",Txn!$K1588)</f>
        <v>0</v>
      </c>
      <c r="N3163" s="42">
        <f>IF($D3163="",0,COUNTIF(BankAccts,$D3163))</f>
        <v>0</v>
      </c>
    </row>
    <row r="3164" spans="1:14">
      <c r="A3164" s="38">
        <f>IF(Txn!$B1588="","",Txn!$B1588)</f>
        <v>0</v>
      </c>
      <c r="B3164" s="38">
        <f>IF(Txn!$B1588="","",Txn!$C1588)</f>
        <v>0</v>
      </c>
      <c r="C3164" s="39">
        <f>IF(Txn!$B1588="","","تراکنش بانکی")</f>
        <v>0</v>
      </c>
      <c r="D3164" s="38">
        <f>IF(Txn!$B1588="","",IF(IF(Txn!$U1588="TRF",Txn!$Y1588,Txn!$Z1588)="","",IF(Txn!$U1588="TRF",Txn!$Y1588,Txn!$Z1588)))</f>
        <v>0</v>
      </c>
      <c r="E3164" s="39">
        <f>IF($D3164="","",IFERROR(VLOOKUP($D3164,AcctTbl,2,0),""))</f>
        <v>0</v>
      </c>
      <c r="F3164" s="39">
        <f>IF($D3164="","",IFERROR(VLOOKUP($D3164,AcctTbl,3,0),""))</f>
        <v>0</v>
      </c>
      <c r="G3164" s="39">
        <f>IF(Txn!$B1588="","",Txn!$D1588)</f>
        <v>0</v>
      </c>
      <c r="H3164" s="38">
        <f>IF(Txn!$B1588="","",Txn!$E1588)</f>
        <v>0</v>
      </c>
      <c r="I3164" s="40">
        <f>IF(Txn!$B1588="",0,Txn!$Q1588)</f>
        <v>0</v>
      </c>
      <c r="J3164" s="40">
        <f>IF(Txn!$B1588="",0,Txn!$R1588)</f>
        <v>0</v>
      </c>
      <c r="K3164" s="41">
        <f>IF($A3164="","",IFERROR(VALUE(MID($A3164,6,2)),""))</f>
        <v>0</v>
      </c>
      <c r="L3164" s="39">
        <f>IF(Txn!$K1588="","","طرف مقابل — "&amp;Txn!$K1588)</f>
        <v>0</v>
      </c>
      <c r="N3164" s="42">
        <f>IF($D3164="",0,COUNTIF(BankAccts,$D3164))</f>
        <v>0</v>
      </c>
    </row>
    <row r="3165" spans="1:14">
      <c r="A3165" s="38">
        <f>IF(Txn!$B1589="","",Txn!$B1589)</f>
        <v>0</v>
      </c>
      <c r="B3165" s="38">
        <f>IF(Txn!$B1589="","",Txn!$C1589)</f>
        <v>0</v>
      </c>
      <c r="C3165" s="39">
        <f>IF(Txn!$B1589="","","تراکنش بانکی")</f>
        <v>0</v>
      </c>
      <c r="D3165" s="38">
        <f>IF(Txn!$B1589="","",IF(Txn!$X1589="","",Txn!$X1589))</f>
        <v>0</v>
      </c>
      <c r="E3165" s="39">
        <f>IF($D3165="","",IFERROR(VLOOKUP($D3165,AcctTbl,2,0),""))</f>
        <v>0</v>
      </c>
      <c r="F3165" s="39">
        <f>IF($D3165="","",IFERROR(VLOOKUP($D3165,AcctTbl,3,0),""))</f>
        <v>0</v>
      </c>
      <c r="G3165" s="39">
        <f>IF(Txn!$B1589="","",Txn!$D1589)</f>
        <v>0</v>
      </c>
      <c r="H3165" s="38">
        <f>IF(Txn!$B1589="","",Txn!$E1589)</f>
        <v>0</v>
      </c>
      <c r="I3165" s="40">
        <f>IF(Txn!$B1589="",0,Txn!$O1589)</f>
        <v>0</v>
      </c>
      <c r="J3165" s="40">
        <f>IF(Txn!$B1589="",0,Txn!$P1589)</f>
        <v>0</v>
      </c>
      <c r="K3165" s="41">
        <f>IF($A3165="","",IFERROR(VALUE(MID($A3165,6,2)),""))</f>
        <v>0</v>
      </c>
      <c r="L3165" s="39">
        <f>IF(Txn!$K1589="","",Txn!$K1589)</f>
        <v>0</v>
      </c>
      <c r="N3165" s="42">
        <f>IF($D3165="",0,COUNTIF(BankAccts,$D3165))</f>
        <v>0</v>
      </c>
    </row>
    <row r="3166" spans="1:14">
      <c r="A3166" s="38">
        <f>IF(Txn!$B1589="","",Txn!$B1589)</f>
        <v>0</v>
      </c>
      <c r="B3166" s="38">
        <f>IF(Txn!$B1589="","",Txn!$C1589)</f>
        <v>0</v>
      </c>
      <c r="C3166" s="39">
        <f>IF(Txn!$B1589="","","تراکنش بانکی")</f>
        <v>0</v>
      </c>
      <c r="D3166" s="38">
        <f>IF(Txn!$B1589="","",IF(IF(Txn!$U1589="TRF",Txn!$Y1589,Txn!$Z1589)="","",IF(Txn!$U1589="TRF",Txn!$Y1589,Txn!$Z1589)))</f>
        <v>0</v>
      </c>
      <c r="E3166" s="39">
        <f>IF($D3166="","",IFERROR(VLOOKUP($D3166,AcctTbl,2,0),""))</f>
        <v>0</v>
      </c>
      <c r="F3166" s="39">
        <f>IF($D3166="","",IFERROR(VLOOKUP($D3166,AcctTbl,3,0),""))</f>
        <v>0</v>
      </c>
      <c r="G3166" s="39">
        <f>IF(Txn!$B1589="","",Txn!$D1589)</f>
        <v>0</v>
      </c>
      <c r="H3166" s="38">
        <f>IF(Txn!$B1589="","",Txn!$E1589)</f>
        <v>0</v>
      </c>
      <c r="I3166" s="40">
        <f>IF(Txn!$B1589="",0,Txn!$Q1589)</f>
        <v>0</v>
      </c>
      <c r="J3166" s="40">
        <f>IF(Txn!$B1589="",0,Txn!$R1589)</f>
        <v>0</v>
      </c>
      <c r="K3166" s="41">
        <f>IF($A3166="","",IFERROR(VALUE(MID($A3166,6,2)),""))</f>
        <v>0</v>
      </c>
      <c r="L3166" s="39">
        <f>IF(Txn!$K1589="","","طرف مقابل — "&amp;Txn!$K1589)</f>
        <v>0</v>
      </c>
      <c r="N3166" s="42">
        <f>IF($D3166="",0,COUNTIF(BankAccts,$D3166))</f>
        <v>0</v>
      </c>
    </row>
    <row r="3167" spans="1:14">
      <c r="A3167" s="38">
        <f>IF(Txn!$B1590="","",Txn!$B1590)</f>
        <v>0</v>
      </c>
      <c r="B3167" s="38">
        <f>IF(Txn!$B1590="","",Txn!$C1590)</f>
        <v>0</v>
      </c>
      <c r="C3167" s="39">
        <f>IF(Txn!$B1590="","","تراکنش بانکی")</f>
        <v>0</v>
      </c>
      <c r="D3167" s="38">
        <f>IF(Txn!$B1590="","",IF(Txn!$X1590="","",Txn!$X1590))</f>
        <v>0</v>
      </c>
      <c r="E3167" s="39">
        <f>IF($D3167="","",IFERROR(VLOOKUP($D3167,AcctTbl,2,0),""))</f>
        <v>0</v>
      </c>
      <c r="F3167" s="39">
        <f>IF($D3167="","",IFERROR(VLOOKUP($D3167,AcctTbl,3,0),""))</f>
        <v>0</v>
      </c>
      <c r="G3167" s="39">
        <f>IF(Txn!$B1590="","",Txn!$D1590)</f>
        <v>0</v>
      </c>
      <c r="H3167" s="38">
        <f>IF(Txn!$B1590="","",Txn!$E1590)</f>
        <v>0</v>
      </c>
      <c r="I3167" s="40">
        <f>IF(Txn!$B1590="",0,Txn!$O1590)</f>
        <v>0</v>
      </c>
      <c r="J3167" s="40">
        <f>IF(Txn!$B1590="",0,Txn!$P1590)</f>
        <v>0</v>
      </c>
      <c r="K3167" s="41">
        <f>IF($A3167="","",IFERROR(VALUE(MID($A3167,6,2)),""))</f>
        <v>0</v>
      </c>
      <c r="L3167" s="39">
        <f>IF(Txn!$K1590="","",Txn!$K1590)</f>
        <v>0</v>
      </c>
      <c r="N3167" s="42">
        <f>IF($D3167="",0,COUNTIF(BankAccts,$D3167))</f>
        <v>0</v>
      </c>
    </row>
    <row r="3168" spans="1:14">
      <c r="A3168" s="38">
        <f>IF(Txn!$B1590="","",Txn!$B1590)</f>
        <v>0</v>
      </c>
      <c r="B3168" s="38">
        <f>IF(Txn!$B1590="","",Txn!$C1590)</f>
        <v>0</v>
      </c>
      <c r="C3168" s="39">
        <f>IF(Txn!$B1590="","","تراکنش بانکی")</f>
        <v>0</v>
      </c>
      <c r="D3168" s="38">
        <f>IF(Txn!$B1590="","",IF(IF(Txn!$U1590="TRF",Txn!$Y1590,Txn!$Z1590)="","",IF(Txn!$U1590="TRF",Txn!$Y1590,Txn!$Z1590)))</f>
        <v>0</v>
      </c>
      <c r="E3168" s="39">
        <f>IF($D3168="","",IFERROR(VLOOKUP($D3168,AcctTbl,2,0),""))</f>
        <v>0</v>
      </c>
      <c r="F3168" s="39">
        <f>IF($D3168="","",IFERROR(VLOOKUP($D3168,AcctTbl,3,0),""))</f>
        <v>0</v>
      </c>
      <c r="G3168" s="39">
        <f>IF(Txn!$B1590="","",Txn!$D1590)</f>
        <v>0</v>
      </c>
      <c r="H3168" s="38">
        <f>IF(Txn!$B1590="","",Txn!$E1590)</f>
        <v>0</v>
      </c>
      <c r="I3168" s="40">
        <f>IF(Txn!$B1590="",0,Txn!$Q1590)</f>
        <v>0</v>
      </c>
      <c r="J3168" s="40">
        <f>IF(Txn!$B1590="",0,Txn!$R1590)</f>
        <v>0</v>
      </c>
      <c r="K3168" s="41">
        <f>IF($A3168="","",IFERROR(VALUE(MID($A3168,6,2)),""))</f>
        <v>0</v>
      </c>
      <c r="L3168" s="39">
        <f>IF(Txn!$K1590="","","طرف مقابل — "&amp;Txn!$K1590)</f>
        <v>0</v>
      </c>
      <c r="N3168" s="42">
        <f>IF($D3168="",0,COUNTIF(BankAccts,$D3168))</f>
        <v>0</v>
      </c>
    </row>
    <row r="3169" spans="1:14">
      <c r="A3169" s="38">
        <f>IF(Txn!$B1591="","",Txn!$B1591)</f>
        <v>0</v>
      </c>
      <c r="B3169" s="38">
        <f>IF(Txn!$B1591="","",Txn!$C1591)</f>
        <v>0</v>
      </c>
      <c r="C3169" s="39">
        <f>IF(Txn!$B1591="","","تراکنش بانکی")</f>
        <v>0</v>
      </c>
      <c r="D3169" s="38">
        <f>IF(Txn!$B1591="","",IF(Txn!$X1591="","",Txn!$X1591))</f>
        <v>0</v>
      </c>
      <c r="E3169" s="39">
        <f>IF($D3169="","",IFERROR(VLOOKUP($D3169,AcctTbl,2,0),""))</f>
        <v>0</v>
      </c>
      <c r="F3169" s="39">
        <f>IF($D3169="","",IFERROR(VLOOKUP($D3169,AcctTbl,3,0),""))</f>
        <v>0</v>
      </c>
      <c r="G3169" s="39">
        <f>IF(Txn!$B1591="","",Txn!$D1591)</f>
        <v>0</v>
      </c>
      <c r="H3169" s="38">
        <f>IF(Txn!$B1591="","",Txn!$E1591)</f>
        <v>0</v>
      </c>
      <c r="I3169" s="40">
        <f>IF(Txn!$B1591="",0,Txn!$O1591)</f>
        <v>0</v>
      </c>
      <c r="J3169" s="40">
        <f>IF(Txn!$B1591="",0,Txn!$P1591)</f>
        <v>0</v>
      </c>
      <c r="K3169" s="41">
        <f>IF($A3169="","",IFERROR(VALUE(MID($A3169,6,2)),""))</f>
        <v>0</v>
      </c>
      <c r="L3169" s="39">
        <f>IF(Txn!$K1591="","",Txn!$K1591)</f>
        <v>0</v>
      </c>
      <c r="N3169" s="42">
        <f>IF($D3169="",0,COUNTIF(BankAccts,$D3169))</f>
        <v>0</v>
      </c>
    </row>
    <row r="3170" spans="1:14">
      <c r="A3170" s="38">
        <f>IF(Txn!$B1591="","",Txn!$B1591)</f>
        <v>0</v>
      </c>
      <c r="B3170" s="38">
        <f>IF(Txn!$B1591="","",Txn!$C1591)</f>
        <v>0</v>
      </c>
      <c r="C3170" s="39">
        <f>IF(Txn!$B1591="","","تراکنش بانکی")</f>
        <v>0</v>
      </c>
      <c r="D3170" s="38">
        <f>IF(Txn!$B1591="","",IF(IF(Txn!$U1591="TRF",Txn!$Y1591,Txn!$Z1591)="","",IF(Txn!$U1591="TRF",Txn!$Y1591,Txn!$Z1591)))</f>
        <v>0</v>
      </c>
      <c r="E3170" s="39">
        <f>IF($D3170="","",IFERROR(VLOOKUP($D3170,AcctTbl,2,0),""))</f>
        <v>0</v>
      </c>
      <c r="F3170" s="39">
        <f>IF($D3170="","",IFERROR(VLOOKUP($D3170,AcctTbl,3,0),""))</f>
        <v>0</v>
      </c>
      <c r="G3170" s="39">
        <f>IF(Txn!$B1591="","",Txn!$D1591)</f>
        <v>0</v>
      </c>
      <c r="H3170" s="38">
        <f>IF(Txn!$B1591="","",Txn!$E1591)</f>
        <v>0</v>
      </c>
      <c r="I3170" s="40">
        <f>IF(Txn!$B1591="",0,Txn!$Q1591)</f>
        <v>0</v>
      </c>
      <c r="J3170" s="40">
        <f>IF(Txn!$B1591="",0,Txn!$R1591)</f>
        <v>0</v>
      </c>
      <c r="K3170" s="41">
        <f>IF($A3170="","",IFERROR(VALUE(MID($A3170,6,2)),""))</f>
        <v>0</v>
      </c>
      <c r="L3170" s="39">
        <f>IF(Txn!$K1591="","","طرف مقابل — "&amp;Txn!$K1591)</f>
        <v>0</v>
      </c>
      <c r="N3170" s="42">
        <f>IF($D3170="",0,COUNTIF(BankAccts,$D3170))</f>
        <v>0</v>
      </c>
    </row>
    <row r="3171" spans="1:14">
      <c r="A3171" s="38">
        <f>IF(Txn!$B1592="","",Txn!$B1592)</f>
        <v>0</v>
      </c>
      <c r="B3171" s="38">
        <f>IF(Txn!$B1592="","",Txn!$C1592)</f>
        <v>0</v>
      </c>
      <c r="C3171" s="39">
        <f>IF(Txn!$B1592="","","تراکنش بانکی")</f>
        <v>0</v>
      </c>
      <c r="D3171" s="38">
        <f>IF(Txn!$B1592="","",IF(Txn!$X1592="","",Txn!$X1592))</f>
        <v>0</v>
      </c>
      <c r="E3171" s="39">
        <f>IF($D3171="","",IFERROR(VLOOKUP($D3171,AcctTbl,2,0),""))</f>
        <v>0</v>
      </c>
      <c r="F3171" s="39">
        <f>IF($D3171="","",IFERROR(VLOOKUP($D3171,AcctTbl,3,0),""))</f>
        <v>0</v>
      </c>
      <c r="G3171" s="39">
        <f>IF(Txn!$B1592="","",Txn!$D1592)</f>
        <v>0</v>
      </c>
      <c r="H3171" s="38">
        <f>IF(Txn!$B1592="","",Txn!$E1592)</f>
        <v>0</v>
      </c>
      <c r="I3171" s="40">
        <f>IF(Txn!$B1592="",0,Txn!$O1592)</f>
        <v>0</v>
      </c>
      <c r="J3171" s="40">
        <f>IF(Txn!$B1592="",0,Txn!$P1592)</f>
        <v>0</v>
      </c>
      <c r="K3171" s="41">
        <f>IF($A3171="","",IFERROR(VALUE(MID($A3171,6,2)),""))</f>
        <v>0</v>
      </c>
      <c r="L3171" s="39">
        <f>IF(Txn!$K1592="","",Txn!$K1592)</f>
        <v>0</v>
      </c>
      <c r="N3171" s="42">
        <f>IF($D3171="",0,COUNTIF(BankAccts,$D3171))</f>
        <v>0</v>
      </c>
    </row>
    <row r="3172" spans="1:14">
      <c r="A3172" s="38">
        <f>IF(Txn!$B1592="","",Txn!$B1592)</f>
        <v>0</v>
      </c>
      <c r="B3172" s="38">
        <f>IF(Txn!$B1592="","",Txn!$C1592)</f>
        <v>0</v>
      </c>
      <c r="C3172" s="39">
        <f>IF(Txn!$B1592="","","تراکنش بانکی")</f>
        <v>0</v>
      </c>
      <c r="D3172" s="38">
        <f>IF(Txn!$B1592="","",IF(IF(Txn!$U1592="TRF",Txn!$Y1592,Txn!$Z1592)="","",IF(Txn!$U1592="TRF",Txn!$Y1592,Txn!$Z1592)))</f>
        <v>0</v>
      </c>
      <c r="E3172" s="39">
        <f>IF($D3172="","",IFERROR(VLOOKUP($D3172,AcctTbl,2,0),""))</f>
        <v>0</v>
      </c>
      <c r="F3172" s="39">
        <f>IF($D3172="","",IFERROR(VLOOKUP($D3172,AcctTbl,3,0),""))</f>
        <v>0</v>
      </c>
      <c r="G3172" s="39">
        <f>IF(Txn!$B1592="","",Txn!$D1592)</f>
        <v>0</v>
      </c>
      <c r="H3172" s="38">
        <f>IF(Txn!$B1592="","",Txn!$E1592)</f>
        <v>0</v>
      </c>
      <c r="I3172" s="40">
        <f>IF(Txn!$B1592="",0,Txn!$Q1592)</f>
        <v>0</v>
      </c>
      <c r="J3172" s="40">
        <f>IF(Txn!$B1592="",0,Txn!$R1592)</f>
        <v>0</v>
      </c>
      <c r="K3172" s="41">
        <f>IF($A3172="","",IFERROR(VALUE(MID($A3172,6,2)),""))</f>
        <v>0</v>
      </c>
      <c r="L3172" s="39">
        <f>IF(Txn!$K1592="","","طرف مقابل — "&amp;Txn!$K1592)</f>
        <v>0</v>
      </c>
      <c r="N3172" s="42">
        <f>IF($D3172="",0,COUNTIF(BankAccts,$D3172))</f>
        <v>0</v>
      </c>
    </row>
    <row r="3173" spans="1:14">
      <c r="A3173" s="38">
        <f>IF(Txn!$B1593="","",Txn!$B1593)</f>
        <v>0</v>
      </c>
      <c r="B3173" s="38">
        <f>IF(Txn!$B1593="","",Txn!$C1593)</f>
        <v>0</v>
      </c>
      <c r="C3173" s="39">
        <f>IF(Txn!$B1593="","","تراکنش بانکی")</f>
        <v>0</v>
      </c>
      <c r="D3173" s="38">
        <f>IF(Txn!$B1593="","",IF(Txn!$X1593="","",Txn!$X1593))</f>
        <v>0</v>
      </c>
      <c r="E3173" s="39">
        <f>IF($D3173="","",IFERROR(VLOOKUP($D3173,AcctTbl,2,0),""))</f>
        <v>0</v>
      </c>
      <c r="F3173" s="39">
        <f>IF($D3173="","",IFERROR(VLOOKUP($D3173,AcctTbl,3,0),""))</f>
        <v>0</v>
      </c>
      <c r="G3173" s="39">
        <f>IF(Txn!$B1593="","",Txn!$D1593)</f>
        <v>0</v>
      </c>
      <c r="H3173" s="38">
        <f>IF(Txn!$B1593="","",Txn!$E1593)</f>
        <v>0</v>
      </c>
      <c r="I3173" s="40">
        <f>IF(Txn!$B1593="",0,Txn!$O1593)</f>
        <v>0</v>
      </c>
      <c r="J3173" s="40">
        <f>IF(Txn!$B1593="",0,Txn!$P1593)</f>
        <v>0</v>
      </c>
      <c r="K3173" s="41">
        <f>IF($A3173="","",IFERROR(VALUE(MID($A3173,6,2)),""))</f>
        <v>0</v>
      </c>
      <c r="L3173" s="39">
        <f>IF(Txn!$K1593="","",Txn!$K1593)</f>
        <v>0</v>
      </c>
      <c r="N3173" s="42">
        <f>IF($D3173="",0,COUNTIF(BankAccts,$D3173))</f>
        <v>0</v>
      </c>
    </row>
    <row r="3174" spans="1:14">
      <c r="A3174" s="38">
        <f>IF(Txn!$B1593="","",Txn!$B1593)</f>
        <v>0</v>
      </c>
      <c r="B3174" s="38">
        <f>IF(Txn!$B1593="","",Txn!$C1593)</f>
        <v>0</v>
      </c>
      <c r="C3174" s="39">
        <f>IF(Txn!$B1593="","","تراکنش بانکی")</f>
        <v>0</v>
      </c>
      <c r="D3174" s="38">
        <f>IF(Txn!$B1593="","",IF(IF(Txn!$U1593="TRF",Txn!$Y1593,Txn!$Z1593)="","",IF(Txn!$U1593="TRF",Txn!$Y1593,Txn!$Z1593)))</f>
        <v>0</v>
      </c>
      <c r="E3174" s="39">
        <f>IF($D3174="","",IFERROR(VLOOKUP($D3174,AcctTbl,2,0),""))</f>
        <v>0</v>
      </c>
      <c r="F3174" s="39">
        <f>IF($D3174="","",IFERROR(VLOOKUP($D3174,AcctTbl,3,0),""))</f>
        <v>0</v>
      </c>
      <c r="G3174" s="39">
        <f>IF(Txn!$B1593="","",Txn!$D1593)</f>
        <v>0</v>
      </c>
      <c r="H3174" s="38">
        <f>IF(Txn!$B1593="","",Txn!$E1593)</f>
        <v>0</v>
      </c>
      <c r="I3174" s="40">
        <f>IF(Txn!$B1593="",0,Txn!$Q1593)</f>
        <v>0</v>
      </c>
      <c r="J3174" s="40">
        <f>IF(Txn!$B1593="",0,Txn!$R1593)</f>
        <v>0</v>
      </c>
      <c r="K3174" s="41">
        <f>IF($A3174="","",IFERROR(VALUE(MID($A3174,6,2)),""))</f>
        <v>0</v>
      </c>
      <c r="L3174" s="39">
        <f>IF(Txn!$K1593="","","طرف مقابل — "&amp;Txn!$K1593)</f>
        <v>0</v>
      </c>
      <c r="N3174" s="42">
        <f>IF($D3174="",0,COUNTIF(BankAccts,$D3174))</f>
        <v>0</v>
      </c>
    </row>
    <row r="3175" spans="1:14">
      <c r="A3175" s="38">
        <f>IF(Txn!$B1594="","",Txn!$B1594)</f>
        <v>0</v>
      </c>
      <c r="B3175" s="38">
        <f>IF(Txn!$B1594="","",Txn!$C1594)</f>
        <v>0</v>
      </c>
      <c r="C3175" s="39">
        <f>IF(Txn!$B1594="","","تراکنش بانکی")</f>
        <v>0</v>
      </c>
      <c r="D3175" s="38">
        <f>IF(Txn!$B1594="","",IF(Txn!$X1594="","",Txn!$X1594))</f>
        <v>0</v>
      </c>
      <c r="E3175" s="39">
        <f>IF($D3175="","",IFERROR(VLOOKUP($D3175,AcctTbl,2,0),""))</f>
        <v>0</v>
      </c>
      <c r="F3175" s="39">
        <f>IF($D3175="","",IFERROR(VLOOKUP($D3175,AcctTbl,3,0),""))</f>
        <v>0</v>
      </c>
      <c r="G3175" s="39">
        <f>IF(Txn!$B1594="","",Txn!$D1594)</f>
        <v>0</v>
      </c>
      <c r="H3175" s="38">
        <f>IF(Txn!$B1594="","",Txn!$E1594)</f>
        <v>0</v>
      </c>
      <c r="I3175" s="40">
        <f>IF(Txn!$B1594="",0,Txn!$O1594)</f>
        <v>0</v>
      </c>
      <c r="J3175" s="40">
        <f>IF(Txn!$B1594="",0,Txn!$P1594)</f>
        <v>0</v>
      </c>
      <c r="K3175" s="41">
        <f>IF($A3175="","",IFERROR(VALUE(MID($A3175,6,2)),""))</f>
        <v>0</v>
      </c>
      <c r="L3175" s="39">
        <f>IF(Txn!$K1594="","",Txn!$K1594)</f>
        <v>0</v>
      </c>
      <c r="N3175" s="42">
        <f>IF($D3175="",0,COUNTIF(BankAccts,$D3175))</f>
        <v>0</v>
      </c>
    </row>
    <row r="3176" spans="1:14">
      <c r="A3176" s="38">
        <f>IF(Txn!$B1594="","",Txn!$B1594)</f>
        <v>0</v>
      </c>
      <c r="B3176" s="38">
        <f>IF(Txn!$B1594="","",Txn!$C1594)</f>
        <v>0</v>
      </c>
      <c r="C3176" s="39">
        <f>IF(Txn!$B1594="","","تراکنش بانکی")</f>
        <v>0</v>
      </c>
      <c r="D3176" s="38">
        <f>IF(Txn!$B1594="","",IF(IF(Txn!$U1594="TRF",Txn!$Y1594,Txn!$Z1594)="","",IF(Txn!$U1594="TRF",Txn!$Y1594,Txn!$Z1594)))</f>
        <v>0</v>
      </c>
      <c r="E3176" s="39">
        <f>IF($D3176="","",IFERROR(VLOOKUP($D3176,AcctTbl,2,0),""))</f>
        <v>0</v>
      </c>
      <c r="F3176" s="39">
        <f>IF($D3176="","",IFERROR(VLOOKUP($D3176,AcctTbl,3,0),""))</f>
        <v>0</v>
      </c>
      <c r="G3176" s="39">
        <f>IF(Txn!$B1594="","",Txn!$D1594)</f>
        <v>0</v>
      </c>
      <c r="H3176" s="38">
        <f>IF(Txn!$B1594="","",Txn!$E1594)</f>
        <v>0</v>
      </c>
      <c r="I3176" s="40">
        <f>IF(Txn!$B1594="",0,Txn!$Q1594)</f>
        <v>0</v>
      </c>
      <c r="J3176" s="40">
        <f>IF(Txn!$B1594="",0,Txn!$R1594)</f>
        <v>0</v>
      </c>
      <c r="K3176" s="41">
        <f>IF($A3176="","",IFERROR(VALUE(MID($A3176,6,2)),""))</f>
        <v>0</v>
      </c>
      <c r="L3176" s="39">
        <f>IF(Txn!$K1594="","","طرف مقابل — "&amp;Txn!$K1594)</f>
        <v>0</v>
      </c>
      <c r="N3176" s="42">
        <f>IF($D3176="",0,COUNTIF(BankAccts,$D3176))</f>
        <v>0</v>
      </c>
    </row>
    <row r="3177" spans="1:14">
      <c r="A3177" s="38">
        <f>IF(Txn!$B1595="","",Txn!$B1595)</f>
        <v>0</v>
      </c>
      <c r="B3177" s="38">
        <f>IF(Txn!$B1595="","",Txn!$C1595)</f>
        <v>0</v>
      </c>
      <c r="C3177" s="39">
        <f>IF(Txn!$B1595="","","تراکنش بانکی")</f>
        <v>0</v>
      </c>
      <c r="D3177" s="38">
        <f>IF(Txn!$B1595="","",IF(Txn!$X1595="","",Txn!$X1595))</f>
        <v>0</v>
      </c>
      <c r="E3177" s="39">
        <f>IF($D3177="","",IFERROR(VLOOKUP($D3177,AcctTbl,2,0),""))</f>
        <v>0</v>
      </c>
      <c r="F3177" s="39">
        <f>IF($D3177="","",IFERROR(VLOOKUP($D3177,AcctTbl,3,0),""))</f>
        <v>0</v>
      </c>
      <c r="G3177" s="39">
        <f>IF(Txn!$B1595="","",Txn!$D1595)</f>
        <v>0</v>
      </c>
      <c r="H3177" s="38">
        <f>IF(Txn!$B1595="","",Txn!$E1595)</f>
        <v>0</v>
      </c>
      <c r="I3177" s="40">
        <f>IF(Txn!$B1595="",0,Txn!$O1595)</f>
        <v>0</v>
      </c>
      <c r="J3177" s="40">
        <f>IF(Txn!$B1595="",0,Txn!$P1595)</f>
        <v>0</v>
      </c>
      <c r="K3177" s="41">
        <f>IF($A3177="","",IFERROR(VALUE(MID($A3177,6,2)),""))</f>
        <v>0</v>
      </c>
      <c r="L3177" s="39">
        <f>IF(Txn!$K1595="","",Txn!$K1595)</f>
        <v>0</v>
      </c>
      <c r="N3177" s="42">
        <f>IF($D3177="",0,COUNTIF(BankAccts,$D3177))</f>
        <v>0</v>
      </c>
    </row>
    <row r="3178" spans="1:14">
      <c r="A3178" s="38">
        <f>IF(Txn!$B1595="","",Txn!$B1595)</f>
        <v>0</v>
      </c>
      <c r="B3178" s="38">
        <f>IF(Txn!$B1595="","",Txn!$C1595)</f>
        <v>0</v>
      </c>
      <c r="C3178" s="39">
        <f>IF(Txn!$B1595="","","تراکنش بانکی")</f>
        <v>0</v>
      </c>
      <c r="D3178" s="38">
        <f>IF(Txn!$B1595="","",IF(IF(Txn!$U1595="TRF",Txn!$Y1595,Txn!$Z1595)="","",IF(Txn!$U1595="TRF",Txn!$Y1595,Txn!$Z1595)))</f>
        <v>0</v>
      </c>
      <c r="E3178" s="39">
        <f>IF($D3178="","",IFERROR(VLOOKUP($D3178,AcctTbl,2,0),""))</f>
        <v>0</v>
      </c>
      <c r="F3178" s="39">
        <f>IF($D3178="","",IFERROR(VLOOKUP($D3178,AcctTbl,3,0),""))</f>
        <v>0</v>
      </c>
      <c r="G3178" s="39">
        <f>IF(Txn!$B1595="","",Txn!$D1595)</f>
        <v>0</v>
      </c>
      <c r="H3178" s="38">
        <f>IF(Txn!$B1595="","",Txn!$E1595)</f>
        <v>0</v>
      </c>
      <c r="I3178" s="40">
        <f>IF(Txn!$B1595="",0,Txn!$Q1595)</f>
        <v>0</v>
      </c>
      <c r="J3178" s="40">
        <f>IF(Txn!$B1595="",0,Txn!$R1595)</f>
        <v>0</v>
      </c>
      <c r="K3178" s="41">
        <f>IF($A3178="","",IFERROR(VALUE(MID($A3178,6,2)),""))</f>
        <v>0</v>
      </c>
      <c r="L3178" s="39">
        <f>IF(Txn!$K1595="","","طرف مقابل — "&amp;Txn!$K1595)</f>
        <v>0</v>
      </c>
      <c r="N3178" s="42">
        <f>IF($D3178="",0,COUNTIF(BankAccts,$D3178))</f>
        <v>0</v>
      </c>
    </row>
    <row r="3179" spans="1:14">
      <c r="A3179" s="38">
        <f>IF(Txn!$B1596="","",Txn!$B1596)</f>
        <v>0</v>
      </c>
      <c r="B3179" s="38">
        <f>IF(Txn!$B1596="","",Txn!$C1596)</f>
        <v>0</v>
      </c>
      <c r="C3179" s="39">
        <f>IF(Txn!$B1596="","","تراکنش بانکی")</f>
        <v>0</v>
      </c>
      <c r="D3179" s="38">
        <f>IF(Txn!$B1596="","",IF(Txn!$X1596="","",Txn!$X1596))</f>
        <v>0</v>
      </c>
      <c r="E3179" s="39">
        <f>IF($D3179="","",IFERROR(VLOOKUP($D3179,AcctTbl,2,0),""))</f>
        <v>0</v>
      </c>
      <c r="F3179" s="39">
        <f>IF($D3179="","",IFERROR(VLOOKUP($D3179,AcctTbl,3,0),""))</f>
        <v>0</v>
      </c>
      <c r="G3179" s="39">
        <f>IF(Txn!$B1596="","",Txn!$D1596)</f>
        <v>0</v>
      </c>
      <c r="H3179" s="38">
        <f>IF(Txn!$B1596="","",Txn!$E1596)</f>
        <v>0</v>
      </c>
      <c r="I3179" s="40">
        <f>IF(Txn!$B1596="",0,Txn!$O1596)</f>
        <v>0</v>
      </c>
      <c r="J3179" s="40">
        <f>IF(Txn!$B1596="",0,Txn!$P1596)</f>
        <v>0</v>
      </c>
      <c r="K3179" s="41">
        <f>IF($A3179="","",IFERROR(VALUE(MID($A3179,6,2)),""))</f>
        <v>0</v>
      </c>
      <c r="L3179" s="39">
        <f>IF(Txn!$K1596="","",Txn!$K1596)</f>
        <v>0</v>
      </c>
      <c r="N3179" s="42">
        <f>IF($D3179="",0,COUNTIF(BankAccts,$D3179))</f>
        <v>0</v>
      </c>
    </row>
    <row r="3180" spans="1:14">
      <c r="A3180" s="38">
        <f>IF(Txn!$B1596="","",Txn!$B1596)</f>
        <v>0</v>
      </c>
      <c r="B3180" s="38">
        <f>IF(Txn!$B1596="","",Txn!$C1596)</f>
        <v>0</v>
      </c>
      <c r="C3180" s="39">
        <f>IF(Txn!$B1596="","","تراکنش بانکی")</f>
        <v>0</v>
      </c>
      <c r="D3180" s="38">
        <f>IF(Txn!$B1596="","",IF(IF(Txn!$U1596="TRF",Txn!$Y1596,Txn!$Z1596)="","",IF(Txn!$U1596="TRF",Txn!$Y1596,Txn!$Z1596)))</f>
        <v>0</v>
      </c>
      <c r="E3180" s="39">
        <f>IF($D3180="","",IFERROR(VLOOKUP($D3180,AcctTbl,2,0),""))</f>
        <v>0</v>
      </c>
      <c r="F3180" s="39">
        <f>IF($D3180="","",IFERROR(VLOOKUP($D3180,AcctTbl,3,0),""))</f>
        <v>0</v>
      </c>
      <c r="G3180" s="39">
        <f>IF(Txn!$B1596="","",Txn!$D1596)</f>
        <v>0</v>
      </c>
      <c r="H3180" s="38">
        <f>IF(Txn!$B1596="","",Txn!$E1596)</f>
        <v>0</v>
      </c>
      <c r="I3180" s="40">
        <f>IF(Txn!$B1596="",0,Txn!$Q1596)</f>
        <v>0</v>
      </c>
      <c r="J3180" s="40">
        <f>IF(Txn!$B1596="",0,Txn!$R1596)</f>
        <v>0</v>
      </c>
      <c r="K3180" s="41">
        <f>IF($A3180="","",IFERROR(VALUE(MID($A3180,6,2)),""))</f>
        <v>0</v>
      </c>
      <c r="L3180" s="39">
        <f>IF(Txn!$K1596="","","طرف مقابل — "&amp;Txn!$K1596)</f>
        <v>0</v>
      </c>
      <c r="N3180" s="42">
        <f>IF($D3180="",0,COUNTIF(BankAccts,$D3180))</f>
        <v>0</v>
      </c>
    </row>
    <row r="3181" spans="1:14">
      <c r="A3181" s="38">
        <f>IF(Txn!$B1597="","",Txn!$B1597)</f>
        <v>0</v>
      </c>
      <c r="B3181" s="38">
        <f>IF(Txn!$B1597="","",Txn!$C1597)</f>
        <v>0</v>
      </c>
      <c r="C3181" s="39">
        <f>IF(Txn!$B1597="","","تراکنش بانکی")</f>
        <v>0</v>
      </c>
      <c r="D3181" s="38">
        <f>IF(Txn!$B1597="","",IF(Txn!$X1597="","",Txn!$X1597))</f>
        <v>0</v>
      </c>
      <c r="E3181" s="39">
        <f>IF($D3181="","",IFERROR(VLOOKUP($D3181,AcctTbl,2,0),""))</f>
        <v>0</v>
      </c>
      <c r="F3181" s="39">
        <f>IF($D3181="","",IFERROR(VLOOKUP($D3181,AcctTbl,3,0),""))</f>
        <v>0</v>
      </c>
      <c r="G3181" s="39">
        <f>IF(Txn!$B1597="","",Txn!$D1597)</f>
        <v>0</v>
      </c>
      <c r="H3181" s="38">
        <f>IF(Txn!$B1597="","",Txn!$E1597)</f>
        <v>0</v>
      </c>
      <c r="I3181" s="40">
        <f>IF(Txn!$B1597="",0,Txn!$O1597)</f>
        <v>0</v>
      </c>
      <c r="J3181" s="40">
        <f>IF(Txn!$B1597="",0,Txn!$P1597)</f>
        <v>0</v>
      </c>
      <c r="K3181" s="41">
        <f>IF($A3181="","",IFERROR(VALUE(MID($A3181,6,2)),""))</f>
        <v>0</v>
      </c>
      <c r="L3181" s="39">
        <f>IF(Txn!$K1597="","",Txn!$K1597)</f>
        <v>0</v>
      </c>
      <c r="N3181" s="42">
        <f>IF($D3181="",0,COUNTIF(BankAccts,$D3181))</f>
        <v>0</v>
      </c>
    </row>
    <row r="3182" spans="1:14">
      <c r="A3182" s="38">
        <f>IF(Txn!$B1597="","",Txn!$B1597)</f>
        <v>0</v>
      </c>
      <c r="B3182" s="38">
        <f>IF(Txn!$B1597="","",Txn!$C1597)</f>
        <v>0</v>
      </c>
      <c r="C3182" s="39">
        <f>IF(Txn!$B1597="","","تراکنش بانکی")</f>
        <v>0</v>
      </c>
      <c r="D3182" s="38">
        <f>IF(Txn!$B1597="","",IF(IF(Txn!$U1597="TRF",Txn!$Y1597,Txn!$Z1597)="","",IF(Txn!$U1597="TRF",Txn!$Y1597,Txn!$Z1597)))</f>
        <v>0</v>
      </c>
      <c r="E3182" s="39">
        <f>IF($D3182="","",IFERROR(VLOOKUP($D3182,AcctTbl,2,0),""))</f>
        <v>0</v>
      </c>
      <c r="F3182" s="39">
        <f>IF($D3182="","",IFERROR(VLOOKUP($D3182,AcctTbl,3,0),""))</f>
        <v>0</v>
      </c>
      <c r="G3182" s="39">
        <f>IF(Txn!$B1597="","",Txn!$D1597)</f>
        <v>0</v>
      </c>
      <c r="H3182" s="38">
        <f>IF(Txn!$B1597="","",Txn!$E1597)</f>
        <v>0</v>
      </c>
      <c r="I3182" s="40">
        <f>IF(Txn!$B1597="",0,Txn!$Q1597)</f>
        <v>0</v>
      </c>
      <c r="J3182" s="40">
        <f>IF(Txn!$B1597="",0,Txn!$R1597)</f>
        <v>0</v>
      </c>
      <c r="K3182" s="41">
        <f>IF($A3182="","",IFERROR(VALUE(MID($A3182,6,2)),""))</f>
        <v>0</v>
      </c>
      <c r="L3182" s="39">
        <f>IF(Txn!$K1597="","","طرف مقابل — "&amp;Txn!$K1597)</f>
        <v>0</v>
      </c>
      <c r="N3182" s="42">
        <f>IF($D3182="",0,COUNTIF(BankAccts,$D3182))</f>
        <v>0</v>
      </c>
    </row>
    <row r="3183" spans="1:14">
      <c r="A3183" s="38">
        <f>IF(Txn!$B1598="","",Txn!$B1598)</f>
        <v>0</v>
      </c>
      <c r="B3183" s="38">
        <f>IF(Txn!$B1598="","",Txn!$C1598)</f>
        <v>0</v>
      </c>
      <c r="C3183" s="39">
        <f>IF(Txn!$B1598="","","تراکنش بانکی")</f>
        <v>0</v>
      </c>
      <c r="D3183" s="38">
        <f>IF(Txn!$B1598="","",IF(Txn!$X1598="","",Txn!$X1598))</f>
        <v>0</v>
      </c>
      <c r="E3183" s="39">
        <f>IF($D3183="","",IFERROR(VLOOKUP($D3183,AcctTbl,2,0),""))</f>
        <v>0</v>
      </c>
      <c r="F3183" s="39">
        <f>IF($D3183="","",IFERROR(VLOOKUP($D3183,AcctTbl,3,0),""))</f>
        <v>0</v>
      </c>
      <c r="G3183" s="39">
        <f>IF(Txn!$B1598="","",Txn!$D1598)</f>
        <v>0</v>
      </c>
      <c r="H3183" s="38">
        <f>IF(Txn!$B1598="","",Txn!$E1598)</f>
        <v>0</v>
      </c>
      <c r="I3183" s="40">
        <f>IF(Txn!$B1598="",0,Txn!$O1598)</f>
        <v>0</v>
      </c>
      <c r="J3183" s="40">
        <f>IF(Txn!$B1598="",0,Txn!$P1598)</f>
        <v>0</v>
      </c>
      <c r="K3183" s="41">
        <f>IF($A3183="","",IFERROR(VALUE(MID($A3183,6,2)),""))</f>
        <v>0</v>
      </c>
      <c r="L3183" s="39">
        <f>IF(Txn!$K1598="","",Txn!$K1598)</f>
        <v>0</v>
      </c>
      <c r="N3183" s="42">
        <f>IF($D3183="",0,COUNTIF(BankAccts,$D3183))</f>
        <v>0</v>
      </c>
    </row>
    <row r="3184" spans="1:14">
      <c r="A3184" s="38">
        <f>IF(Txn!$B1598="","",Txn!$B1598)</f>
        <v>0</v>
      </c>
      <c r="B3184" s="38">
        <f>IF(Txn!$B1598="","",Txn!$C1598)</f>
        <v>0</v>
      </c>
      <c r="C3184" s="39">
        <f>IF(Txn!$B1598="","","تراکنش بانکی")</f>
        <v>0</v>
      </c>
      <c r="D3184" s="38">
        <f>IF(Txn!$B1598="","",IF(IF(Txn!$U1598="TRF",Txn!$Y1598,Txn!$Z1598)="","",IF(Txn!$U1598="TRF",Txn!$Y1598,Txn!$Z1598)))</f>
        <v>0</v>
      </c>
      <c r="E3184" s="39">
        <f>IF($D3184="","",IFERROR(VLOOKUP($D3184,AcctTbl,2,0),""))</f>
        <v>0</v>
      </c>
      <c r="F3184" s="39">
        <f>IF($D3184="","",IFERROR(VLOOKUP($D3184,AcctTbl,3,0),""))</f>
        <v>0</v>
      </c>
      <c r="G3184" s="39">
        <f>IF(Txn!$B1598="","",Txn!$D1598)</f>
        <v>0</v>
      </c>
      <c r="H3184" s="38">
        <f>IF(Txn!$B1598="","",Txn!$E1598)</f>
        <v>0</v>
      </c>
      <c r="I3184" s="40">
        <f>IF(Txn!$B1598="",0,Txn!$Q1598)</f>
        <v>0</v>
      </c>
      <c r="J3184" s="40">
        <f>IF(Txn!$B1598="",0,Txn!$R1598)</f>
        <v>0</v>
      </c>
      <c r="K3184" s="41">
        <f>IF($A3184="","",IFERROR(VALUE(MID($A3184,6,2)),""))</f>
        <v>0</v>
      </c>
      <c r="L3184" s="39">
        <f>IF(Txn!$K1598="","","طرف مقابل — "&amp;Txn!$K1598)</f>
        <v>0</v>
      </c>
      <c r="N3184" s="42">
        <f>IF($D3184="",0,COUNTIF(BankAccts,$D3184))</f>
        <v>0</v>
      </c>
    </row>
    <row r="3185" spans="1:14">
      <c r="A3185" s="38">
        <f>IF(Txn!$B1599="","",Txn!$B1599)</f>
        <v>0</v>
      </c>
      <c r="B3185" s="38">
        <f>IF(Txn!$B1599="","",Txn!$C1599)</f>
        <v>0</v>
      </c>
      <c r="C3185" s="39">
        <f>IF(Txn!$B1599="","","تراکنش بانکی")</f>
        <v>0</v>
      </c>
      <c r="D3185" s="38">
        <f>IF(Txn!$B1599="","",IF(Txn!$X1599="","",Txn!$X1599))</f>
        <v>0</v>
      </c>
      <c r="E3185" s="39">
        <f>IF($D3185="","",IFERROR(VLOOKUP($D3185,AcctTbl,2,0),""))</f>
        <v>0</v>
      </c>
      <c r="F3185" s="39">
        <f>IF($D3185="","",IFERROR(VLOOKUP($D3185,AcctTbl,3,0),""))</f>
        <v>0</v>
      </c>
      <c r="G3185" s="39">
        <f>IF(Txn!$B1599="","",Txn!$D1599)</f>
        <v>0</v>
      </c>
      <c r="H3185" s="38">
        <f>IF(Txn!$B1599="","",Txn!$E1599)</f>
        <v>0</v>
      </c>
      <c r="I3185" s="40">
        <f>IF(Txn!$B1599="",0,Txn!$O1599)</f>
        <v>0</v>
      </c>
      <c r="J3185" s="40">
        <f>IF(Txn!$B1599="",0,Txn!$P1599)</f>
        <v>0</v>
      </c>
      <c r="K3185" s="41">
        <f>IF($A3185="","",IFERROR(VALUE(MID($A3185,6,2)),""))</f>
        <v>0</v>
      </c>
      <c r="L3185" s="39">
        <f>IF(Txn!$K1599="","",Txn!$K1599)</f>
        <v>0</v>
      </c>
      <c r="N3185" s="42">
        <f>IF($D3185="",0,COUNTIF(BankAccts,$D3185))</f>
        <v>0</v>
      </c>
    </row>
    <row r="3186" spans="1:14">
      <c r="A3186" s="38">
        <f>IF(Txn!$B1599="","",Txn!$B1599)</f>
        <v>0</v>
      </c>
      <c r="B3186" s="38">
        <f>IF(Txn!$B1599="","",Txn!$C1599)</f>
        <v>0</v>
      </c>
      <c r="C3186" s="39">
        <f>IF(Txn!$B1599="","","تراکنش بانکی")</f>
        <v>0</v>
      </c>
      <c r="D3186" s="38">
        <f>IF(Txn!$B1599="","",IF(IF(Txn!$U1599="TRF",Txn!$Y1599,Txn!$Z1599)="","",IF(Txn!$U1599="TRF",Txn!$Y1599,Txn!$Z1599)))</f>
        <v>0</v>
      </c>
      <c r="E3186" s="39">
        <f>IF($D3186="","",IFERROR(VLOOKUP($D3186,AcctTbl,2,0),""))</f>
        <v>0</v>
      </c>
      <c r="F3186" s="39">
        <f>IF($D3186="","",IFERROR(VLOOKUP($D3186,AcctTbl,3,0),""))</f>
        <v>0</v>
      </c>
      <c r="G3186" s="39">
        <f>IF(Txn!$B1599="","",Txn!$D1599)</f>
        <v>0</v>
      </c>
      <c r="H3186" s="38">
        <f>IF(Txn!$B1599="","",Txn!$E1599)</f>
        <v>0</v>
      </c>
      <c r="I3186" s="40">
        <f>IF(Txn!$B1599="",0,Txn!$Q1599)</f>
        <v>0</v>
      </c>
      <c r="J3186" s="40">
        <f>IF(Txn!$B1599="",0,Txn!$R1599)</f>
        <v>0</v>
      </c>
      <c r="K3186" s="41">
        <f>IF($A3186="","",IFERROR(VALUE(MID($A3186,6,2)),""))</f>
        <v>0</v>
      </c>
      <c r="L3186" s="39">
        <f>IF(Txn!$K1599="","","طرف مقابل — "&amp;Txn!$K1599)</f>
        <v>0</v>
      </c>
      <c r="N3186" s="42">
        <f>IF($D3186="",0,COUNTIF(BankAccts,$D3186))</f>
        <v>0</v>
      </c>
    </row>
    <row r="3187" spans="1:14">
      <c r="A3187" s="38">
        <f>IF(Txn!$B1600="","",Txn!$B1600)</f>
        <v>0</v>
      </c>
      <c r="B3187" s="38">
        <f>IF(Txn!$B1600="","",Txn!$C1600)</f>
        <v>0</v>
      </c>
      <c r="C3187" s="39">
        <f>IF(Txn!$B1600="","","تراکنش بانکی")</f>
        <v>0</v>
      </c>
      <c r="D3187" s="38">
        <f>IF(Txn!$B1600="","",IF(Txn!$X1600="","",Txn!$X1600))</f>
        <v>0</v>
      </c>
      <c r="E3187" s="39">
        <f>IF($D3187="","",IFERROR(VLOOKUP($D3187,AcctTbl,2,0),""))</f>
        <v>0</v>
      </c>
      <c r="F3187" s="39">
        <f>IF($D3187="","",IFERROR(VLOOKUP($D3187,AcctTbl,3,0),""))</f>
        <v>0</v>
      </c>
      <c r="G3187" s="39">
        <f>IF(Txn!$B1600="","",Txn!$D1600)</f>
        <v>0</v>
      </c>
      <c r="H3187" s="38">
        <f>IF(Txn!$B1600="","",Txn!$E1600)</f>
        <v>0</v>
      </c>
      <c r="I3187" s="40">
        <f>IF(Txn!$B1600="",0,Txn!$O1600)</f>
        <v>0</v>
      </c>
      <c r="J3187" s="40">
        <f>IF(Txn!$B1600="",0,Txn!$P1600)</f>
        <v>0</v>
      </c>
      <c r="K3187" s="41">
        <f>IF($A3187="","",IFERROR(VALUE(MID($A3187,6,2)),""))</f>
        <v>0</v>
      </c>
      <c r="L3187" s="39">
        <f>IF(Txn!$K1600="","",Txn!$K1600)</f>
        <v>0</v>
      </c>
      <c r="N3187" s="42">
        <f>IF($D3187="",0,COUNTIF(BankAccts,$D3187))</f>
        <v>0</v>
      </c>
    </row>
    <row r="3188" spans="1:14">
      <c r="A3188" s="38">
        <f>IF(Txn!$B1600="","",Txn!$B1600)</f>
        <v>0</v>
      </c>
      <c r="B3188" s="38">
        <f>IF(Txn!$B1600="","",Txn!$C1600)</f>
        <v>0</v>
      </c>
      <c r="C3188" s="39">
        <f>IF(Txn!$B1600="","","تراکنش بانکی")</f>
        <v>0</v>
      </c>
      <c r="D3188" s="38">
        <f>IF(Txn!$B1600="","",IF(IF(Txn!$U1600="TRF",Txn!$Y1600,Txn!$Z1600)="","",IF(Txn!$U1600="TRF",Txn!$Y1600,Txn!$Z1600)))</f>
        <v>0</v>
      </c>
      <c r="E3188" s="39">
        <f>IF($D3188="","",IFERROR(VLOOKUP($D3188,AcctTbl,2,0),""))</f>
        <v>0</v>
      </c>
      <c r="F3188" s="39">
        <f>IF($D3188="","",IFERROR(VLOOKUP($D3188,AcctTbl,3,0),""))</f>
        <v>0</v>
      </c>
      <c r="G3188" s="39">
        <f>IF(Txn!$B1600="","",Txn!$D1600)</f>
        <v>0</v>
      </c>
      <c r="H3188" s="38">
        <f>IF(Txn!$B1600="","",Txn!$E1600)</f>
        <v>0</v>
      </c>
      <c r="I3188" s="40">
        <f>IF(Txn!$B1600="",0,Txn!$Q1600)</f>
        <v>0</v>
      </c>
      <c r="J3188" s="40">
        <f>IF(Txn!$B1600="",0,Txn!$R1600)</f>
        <v>0</v>
      </c>
      <c r="K3188" s="41">
        <f>IF($A3188="","",IFERROR(VALUE(MID($A3188,6,2)),""))</f>
        <v>0</v>
      </c>
      <c r="L3188" s="39">
        <f>IF(Txn!$K1600="","","طرف مقابل — "&amp;Txn!$K1600)</f>
        <v>0</v>
      </c>
      <c r="N3188" s="42">
        <f>IF($D3188="",0,COUNTIF(BankAccts,$D3188))</f>
        <v>0</v>
      </c>
    </row>
    <row r="3189" spans="1:14">
      <c r="A3189" s="38">
        <f>IF(Txn!$B1601="","",Txn!$B1601)</f>
        <v>0</v>
      </c>
      <c r="B3189" s="38">
        <f>IF(Txn!$B1601="","",Txn!$C1601)</f>
        <v>0</v>
      </c>
      <c r="C3189" s="39">
        <f>IF(Txn!$B1601="","","تراکنش بانکی")</f>
        <v>0</v>
      </c>
      <c r="D3189" s="38">
        <f>IF(Txn!$B1601="","",IF(Txn!$X1601="","",Txn!$X1601))</f>
        <v>0</v>
      </c>
      <c r="E3189" s="39">
        <f>IF($D3189="","",IFERROR(VLOOKUP($D3189,AcctTbl,2,0),""))</f>
        <v>0</v>
      </c>
      <c r="F3189" s="39">
        <f>IF($D3189="","",IFERROR(VLOOKUP($D3189,AcctTbl,3,0),""))</f>
        <v>0</v>
      </c>
      <c r="G3189" s="39">
        <f>IF(Txn!$B1601="","",Txn!$D1601)</f>
        <v>0</v>
      </c>
      <c r="H3189" s="38">
        <f>IF(Txn!$B1601="","",Txn!$E1601)</f>
        <v>0</v>
      </c>
      <c r="I3189" s="40">
        <f>IF(Txn!$B1601="",0,Txn!$O1601)</f>
        <v>0</v>
      </c>
      <c r="J3189" s="40">
        <f>IF(Txn!$B1601="",0,Txn!$P1601)</f>
        <v>0</v>
      </c>
      <c r="K3189" s="41">
        <f>IF($A3189="","",IFERROR(VALUE(MID($A3189,6,2)),""))</f>
        <v>0</v>
      </c>
      <c r="L3189" s="39">
        <f>IF(Txn!$K1601="","",Txn!$K1601)</f>
        <v>0</v>
      </c>
      <c r="N3189" s="42">
        <f>IF($D3189="",0,COUNTIF(BankAccts,$D3189))</f>
        <v>0</v>
      </c>
    </row>
    <row r="3190" spans="1:14">
      <c r="A3190" s="38">
        <f>IF(Txn!$B1601="","",Txn!$B1601)</f>
        <v>0</v>
      </c>
      <c r="B3190" s="38">
        <f>IF(Txn!$B1601="","",Txn!$C1601)</f>
        <v>0</v>
      </c>
      <c r="C3190" s="39">
        <f>IF(Txn!$B1601="","","تراکنش بانکی")</f>
        <v>0</v>
      </c>
      <c r="D3190" s="38">
        <f>IF(Txn!$B1601="","",IF(IF(Txn!$U1601="TRF",Txn!$Y1601,Txn!$Z1601)="","",IF(Txn!$U1601="TRF",Txn!$Y1601,Txn!$Z1601)))</f>
        <v>0</v>
      </c>
      <c r="E3190" s="39">
        <f>IF($D3190="","",IFERROR(VLOOKUP($D3190,AcctTbl,2,0),""))</f>
        <v>0</v>
      </c>
      <c r="F3190" s="39">
        <f>IF($D3190="","",IFERROR(VLOOKUP($D3190,AcctTbl,3,0),""))</f>
        <v>0</v>
      </c>
      <c r="G3190" s="39">
        <f>IF(Txn!$B1601="","",Txn!$D1601)</f>
        <v>0</v>
      </c>
      <c r="H3190" s="38">
        <f>IF(Txn!$B1601="","",Txn!$E1601)</f>
        <v>0</v>
      </c>
      <c r="I3190" s="40">
        <f>IF(Txn!$B1601="",0,Txn!$Q1601)</f>
        <v>0</v>
      </c>
      <c r="J3190" s="40">
        <f>IF(Txn!$B1601="",0,Txn!$R1601)</f>
        <v>0</v>
      </c>
      <c r="K3190" s="41">
        <f>IF($A3190="","",IFERROR(VALUE(MID($A3190,6,2)),""))</f>
        <v>0</v>
      </c>
      <c r="L3190" s="39">
        <f>IF(Txn!$K1601="","","طرف مقابل — "&amp;Txn!$K1601)</f>
        <v>0</v>
      </c>
      <c r="N3190" s="42">
        <f>IF($D3190="",0,COUNTIF(BankAccts,$D3190))</f>
        <v>0</v>
      </c>
    </row>
    <row r="3191" spans="1:14">
      <c r="A3191" s="38">
        <f>IF(Txn!$B1602="","",Txn!$B1602)</f>
        <v>0</v>
      </c>
      <c r="B3191" s="38">
        <f>IF(Txn!$B1602="","",Txn!$C1602)</f>
        <v>0</v>
      </c>
      <c r="C3191" s="39">
        <f>IF(Txn!$B1602="","","تراکنش بانکی")</f>
        <v>0</v>
      </c>
      <c r="D3191" s="38">
        <f>IF(Txn!$B1602="","",IF(Txn!$X1602="","",Txn!$X1602))</f>
        <v>0</v>
      </c>
      <c r="E3191" s="39">
        <f>IF($D3191="","",IFERROR(VLOOKUP($D3191,AcctTbl,2,0),""))</f>
        <v>0</v>
      </c>
      <c r="F3191" s="39">
        <f>IF($D3191="","",IFERROR(VLOOKUP($D3191,AcctTbl,3,0),""))</f>
        <v>0</v>
      </c>
      <c r="G3191" s="39">
        <f>IF(Txn!$B1602="","",Txn!$D1602)</f>
        <v>0</v>
      </c>
      <c r="H3191" s="38">
        <f>IF(Txn!$B1602="","",Txn!$E1602)</f>
        <v>0</v>
      </c>
      <c r="I3191" s="40">
        <f>IF(Txn!$B1602="",0,Txn!$O1602)</f>
        <v>0</v>
      </c>
      <c r="J3191" s="40">
        <f>IF(Txn!$B1602="",0,Txn!$P1602)</f>
        <v>0</v>
      </c>
      <c r="K3191" s="41">
        <f>IF($A3191="","",IFERROR(VALUE(MID($A3191,6,2)),""))</f>
        <v>0</v>
      </c>
      <c r="L3191" s="39">
        <f>IF(Txn!$K1602="","",Txn!$K1602)</f>
        <v>0</v>
      </c>
      <c r="N3191" s="42">
        <f>IF($D3191="",0,COUNTIF(BankAccts,$D3191))</f>
        <v>0</v>
      </c>
    </row>
    <row r="3192" spans="1:14">
      <c r="A3192" s="38">
        <f>IF(Txn!$B1602="","",Txn!$B1602)</f>
        <v>0</v>
      </c>
      <c r="B3192" s="38">
        <f>IF(Txn!$B1602="","",Txn!$C1602)</f>
        <v>0</v>
      </c>
      <c r="C3192" s="39">
        <f>IF(Txn!$B1602="","","تراکنش بانکی")</f>
        <v>0</v>
      </c>
      <c r="D3192" s="38">
        <f>IF(Txn!$B1602="","",IF(IF(Txn!$U1602="TRF",Txn!$Y1602,Txn!$Z1602)="","",IF(Txn!$U1602="TRF",Txn!$Y1602,Txn!$Z1602)))</f>
        <v>0</v>
      </c>
      <c r="E3192" s="39">
        <f>IF($D3192="","",IFERROR(VLOOKUP($D3192,AcctTbl,2,0),""))</f>
        <v>0</v>
      </c>
      <c r="F3192" s="39">
        <f>IF($D3192="","",IFERROR(VLOOKUP($D3192,AcctTbl,3,0),""))</f>
        <v>0</v>
      </c>
      <c r="G3192" s="39">
        <f>IF(Txn!$B1602="","",Txn!$D1602)</f>
        <v>0</v>
      </c>
      <c r="H3192" s="38">
        <f>IF(Txn!$B1602="","",Txn!$E1602)</f>
        <v>0</v>
      </c>
      <c r="I3192" s="40">
        <f>IF(Txn!$B1602="",0,Txn!$Q1602)</f>
        <v>0</v>
      </c>
      <c r="J3192" s="40">
        <f>IF(Txn!$B1602="",0,Txn!$R1602)</f>
        <v>0</v>
      </c>
      <c r="K3192" s="41">
        <f>IF($A3192="","",IFERROR(VALUE(MID($A3192,6,2)),""))</f>
        <v>0</v>
      </c>
      <c r="L3192" s="39">
        <f>IF(Txn!$K1602="","","طرف مقابل — "&amp;Txn!$K1602)</f>
        <v>0</v>
      </c>
      <c r="N3192" s="42">
        <f>IF($D3192="",0,COUNTIF(BankAccts,$D3192))</f>
        <v>0</v>
      </c>
    </row>
    <row r="3193" spans="1:14">
      <c r="A3193" s="38">
        <f>IF(Txn!$B1603="","",Txn!$B1603)</f>
        <v>0</v>
      </c>
      <c r="B3193" s="38">
        <f>IF(Txn!$B1603="","",Txn!$C1603)</f>
        <v>0</v>
      </c>
      <c r="C3193" s="39">
        <f>IF(Txn!$B1603="","","تراکنش بانکی")</f>
        <v>0</v>
      </c>
      <c r="D3193" s="38">
        <f>IF(Txn!$B1603="","",IF(Txn!$X1603="","",Txn!$X1603))</f>
        <v>0</v>
      </c>
      <c r="E3193" s="39">
        <f>IF($D3193="","",IFERROR(VLOOKUP($D3193,AcctTbl,2,0),""))</f>
        <v>0</v>
      </c>
      <c r="F3193" s="39">
        <f>IF($D3193="","",IFERROR(VLOOKUP($D3193,AcctTbl,3,0),""))</f>
        <v>0</v>
      </c>
      <c r="G3193" s="39">
        <f>IF(Txn!$B1603="","",Txn!$D1603)</f>
        <v>0</v>
      </c>
      <c r="H3193" s="38">
        <f>IF(Txn!$B1603="","",Txn!$E1603)</f>
        <v>0</v>
      </c>
      <c r="I3193" s="40">
        <f>IF(Txn!$B1603="",0,Txn!$O1603)</f>
        <v>0</v>
      </c>
      <c r="J3193" s="40">
        <f>IF(Txn!$B1603="",0,Txn!$P1603)</f>
        <v>0</v>
      </c>
      <c r="K3193" s="41">
        <f>IF($A3193="","",IFERROR(VALUE(MID($A3193,6,2)),""))</f>
        <v>0</v>
      </c>
      <c r="L3193" s="39">
        <f>IF(Txn!$K1603="","",Txn!$K1603)</f>
        <v>0</v>
      </c>
      <c r="N3193" s="42">
        <f>IF($D3193="",0,COUNTIF(BankAccts,$D3193))</f>
        <v>0</v>
      </c>
    </row>
    <row r="3194" spans="1:14">
      <c r="A3194" s="38">
        <f>IF(Txn!$B1603="","",Txn!$B1603)</f>
        <v>0</v>
      </c>
      <c r="B3194" s="38">
        <f>IF(Txn!$B1603="","",Txn!$C1603)</f>
        <v>0</v>
      </c>
      <c r="C3194" s="39">
        <f>IF(Txn!$B1603="","","تراکنش بانکی")</f>
        <v>0</v>
      </c>
      <c r="D3194" s="38">
        <f>IF(Txn!$B1603="","",IF(IF(Txn!$U1603="TRF",Txn!$Y1603,Txn!$Z1603)="","",IF(Txn!$U1603="TRF",Txn!$Y1603,Txn!$Z1603)))</f>
        <v>0</v>
      </c>
      <c r="E3194" s="39">
        <f>IF($D3194="","",IFERROR(VLOOKUP($D3194,AcctTbl,2,0),""))</f>
        <v>0</v>
      </c>
      <c r="F3194" s="39">
        <f>IF($D3194="","",IFERROR(VLOOKUP($D3194,AcctTbl,3,0),""))</f>
        <v>0</v>
      </c>
      <c r="G3194" s="39">
        <f>IF(Txn!$B1603="","",Txn!$D1603)</f>
        <v>0</v>
      </c>
      <c r="H3194" s="38">
        <f>IF(Txn!$B1603="","",Txn!$E1603)</f>
        <v>0</v>
      </c>
      <c r="I3194" s="40">
        <f>IF(Txn!$B1603="",0,Txn!$Q1603)</f>
        <v>0</v>
      </c>
      <c r="J3194" s="40">
        <f>IF(Txn!$B1603="",0,Txn!$R1603)</f>
        <v>0</v>
      </c>
      <c r="K3194" s="41">
        <f>IF($A3194="","",IFERROR(VALUE(MID($A3194,6,2)),""))</f>
        <v>0</v>
      </c>
      <c r="L3194" s="39">
        <f>IF(Txn!$K1603="","","طرف مقابل — "&amp;Txn!$K1603)</f>
        <v>0</v>
      </c>
      <c r="N3194" s="42">
        <f>IF($D3194="",0,COUNTIF(BankAccts,$D3194))</f>
        <v>0</v>
      </c>
    </row>
    <row r="3195" spans="1:14">
      <c r="A3195" s="38">
        <f>IF(Txn!$B1604="","",Txn!$B1604)</f>
        <v>0</v>
      </c>
      <c r="B3195" s="38">
        <f>IF(Txn!$B1604="","",Txn!$C1604)</f>
        <v>0</v>
      </c>
      <c r="C3195" s="39">
        <f>IF(Txn!$B1604="","","تراکنش بانکی")</f>
        <v>0</v>
      </c>
      <c r="D3195" s="38">
        <f>IF(Txn!$B1604="","",IF(Txn!$X1604="","",Txn!$X1604))</f>
        <v>0</v>
      </c>
      <c r="E3195" s="39">
        <f>IF($D3195="","",IFERROR(VLOOKUP($D3195,AcctTbl,2,0),""))</f>
        <v>0</v>
      </c>
      <c r="F3195" s="39">
        <f>IF($D3195="","",IFERROR(VLOOKUP($D3195,AcctTbl,3,0),""))</f>
        <v>0</v>
      </c>
      <c r="G3195" s="39">
        <f>IF(Txn!$B1604="","",Txn!$D1604)</f>
        <v>0</v>
      </c>
      <c r="H3195" s="38">
        <f>IF(Txn!$B1604="","",Txn!$E1604)</f>
        <v>0</v>
      </c>
      <c r="I3195" s="40">
        <f>IF(Txn!$B1604="",0,Txn!$O1604)</f>
        <v>0</v>
      </c>
      <c r="J3195" s="40">
        <f>IF(Txn!$B1604="",0,Txn!$P1604)</f>
        <v>0</v>
      </c>
      <c r="K3195" s="41">
        <f>IF($A3195="","",IFERROR(VALUE(MID($A3195,6,2)),""))</f>
        <v>0</v>
      </c>
      <c r="L3195" s="39">
        <f>IF(Txn!$K1604="","",Txn!$K1604)</f>
        <v>0</v>
      </c>
      <c r="N3195" s="42">
        <f>IF($D3195="",0,COUNTIF(BankAccts,$D3195))</f>
        <v>0</v>
      </c>
    </row>
    <row r="3196" spans="1:14">
      <c r="A3196" s="38">
        <f>IF(Txn!$B1604="","",Txn!$B1604)</f>
        <v>0</v>
      </c>
      <c r="B3196" s="38">
        <f>IF(Txn!$B1604="","",Txn!$C1604)</f>
        <v>0</v>
      </c>
      <c r="C3196" s="39">
        <f>IF(Txn!$B1604="","","تراکنش بانکی")</f>
        <v>0</v>
      </c>
      <c r="D3196" s="38">
        <f>IF(Txn!$B1604="","",IF(IF(Txn!$U1604="TRF",Txn!$Y1604,Txn!$Z1604)="","",IF(Txn!$U1604="TRF",Txn!$Y1604,Txn!$Z1604)))</f>
        <v>0</v>
      </c>
      <c r="E3196" s="39">
        <f>IF($D3196="","",IFERROR(VLOOKUP($D3196,AcctTbl,2,0),""))</f>
        <v>0</v>
      </c>
      <c r="F3196" s="39">
        <f>IF($D3196="","",IFERROR(VLOOKUP($D3196,AcctTbl,3,0),""))</f>
        <v>0</v>
      </c>
      <c r="G3196" s="39">
        <f>IF(Txn!$B1604="","",Txn!$D1604)</f>
        <v>0</v>
      </c>
      <c r="H3196" s="38">
        <f>IF(Txn!$B1604="","",Txn!$E1604)</f>
        <v>0</v>
      </c>
      <c r="I3196" s="40">
        <f>IF(Txn!$B1604="",0,Txn!$Q1604)</f>
        <v>0</v>
      </c>
      <c r="J3196" s="40">
        <f>IF(Txn!$B1604="",0,Txn!$R1604)</f>
        <v>0</v>
      </c>
      <c r="K3196" s="41">
        <f>IF($A3196="","",IFERROR(VALUE(MID($A3196,6,2)),""))</f>
        <v>0</v>
      </c>
      <c r="L3196" s="39">
        <f>IF(Txn!$K1604="","","طرف مقابل — "&amp;Txn!$K1604)</f>
        <v>0</v>
      </c>
      <c r="N3196" s="42">
        <f>IF($D3196="",0,COUNTIF(BankAccts,$D3196))</f>
        <v>0</v>
      </c>
    </row>
    <row r="3197" spans="1:14">
      <c r="A3197" s="38">
        <f>IF(Txn!$B1605="","",Txn!$B1605)</f>
        <v>0</v>
      </c>
      <c r="B3197" s="38">
        <f>IF(Txn!$B1605="","",Txn!$C1605)</f>
        <v>0</v>
      </c>
      <c r="C3197" s="39">
        <f>IF(Txn!$B1605="","","تراکنش بانکی")</f>
        <v>0</v>
      </c>
      <c r="D3197" s="38">
        <f>IF(Txn!$B1605="","",IF(Txn!$X1605="","",Txn!$X1605))</f>
        <v>0</v>
      </c>
      <c r="E3197" s="39">
        <f>IF($D3197="","",IFERROR(VLOOKUP($D3197,AcctTbl,2,0),""))</f>
        <v>0</v>
      </c>
      <c r="F3197" s="39">
        <f>IF($D3197="","",IFERROR(VLOOKUP($D3197,AcctTbl,3,0),""))</f>
        <v>0</v>
      </c>
      <c r="G3197" s="39">
        <f>IF(Txn!$B1605="","",Txn!$D1605)</f>
        <v>0</v>
      </c>
      <c r="H3197" s="38">
        <f>IF(Txn!$B1605="","",Txn!$E1605)</f>
        <v>0</v>
      </c>
      <c r="I3197" s="40">
        <f>IF(Txn!$B1605="",0,Txn!$O1605)</f>
        <v>0</v>
      </c>
      <c r="J3197" s="40">
        <f>IF(Txn!$B1605="",0,Txn!$P1605)</f>
        <v>0</v>
      </c>
      <c r="K3197" s="41">
        <f>IF($A3197="","",IFERROR(VALUE(MID($A3197,6,2)),""))</f>
        <v>0</v>
      </c>
      <c r="L3197" s="39">
        <f>IF(Txn!$K1605="","",Txn!$K1605)</f>
        <v>0</v>
      </c>
      <c r="N3197" s="42">
        <f>IF($D3197="",0,COUNTIF(BankAccts,$D3197))</f>
        <v>0</v>
      </c>
    </row>
    <row r="3198" spans="1:14">
      <c r="A3198" s="38">
        <f>IF(Txn!$B1605="","",Txn!$B1605)</f>
        <v>0</v>
      </c>
      <c r="B3198" s="38">
        <f>IF(Txn!$B1605="","",Txn!$C1605)</f>
        <v>0</v>
      </c>
      <c r="C3198" s="39">
        <f>IF(Txn!$B1605="","","تراکنش بانکی")</f>
        <v>0</v>
      </c>
      <c r="D3198" s="38">
        <f>IF(Txn!$B1605="","",IF(IF(Txn!$U1605="TRF",Txn!$Y1605,Txn!$Z1605)="","",IF(Txn!$U1605="TRF",Txn!$Y1605,Txn!$Z1605)))</f>
        <v>0</v>
      </c>
      <c r="E3198" s="39">
        <f>IF($D3198="","",IFERROR(VLOOKUP($D3198,AcctTbl,2,0),""))</f>
        <v>0</v>
      </c>
      <c r="F3198" s="39">
        <f>IF($D3198="","",IFERROR(VLOOKUP($D3198,AcctTbl,3,0),""))</f>
        <v>0</v>
      </c>
      <c r="G3198" s="39">
        <f>IF(Txn!$B1605="","",Txn!$D1605)</f>
        <v>0</v>
      </c>
      <c r="H3198" s="38">
        <f>IF(Txn!$B1605="","",Txn!$E1605)</f>
        <v>0</v>
      </c>
      <c r="I3198" s="40">
        <f>IF(Txn!$B1605="",0,Txn!$Q1605)</f>
        <v>0</v>
      </c>
      <c r="J3198" s="40">
        <f>IF(Txn!$B1605="",0,Txn!$R1605)</f>
        <v>0</v>
      </c>
      <c r="K3198" s="41">
        <f>IF($A3198="","",IFERROR(VALUE(MID($A3198,6,2)),""))</f>
        <v>0</v>
      </c>
      <c r="L3198" s="39">
        <f>IF(Txn!$K1605="","","طرف مقابل — "&amp;Txn!$K1605)</f>
        <v>0</v>
      </c>
      <c r="N3198" s="42">
        <f>IF($D3198="",0,COUNTIF(BankAccts,$D3198))</f>
        <v>0</v>
      </c>
    </row>
    <row r="3199" spans="1:14">
      <c r="A3199" s="38">
        <f>IF(Txn!$B1606="","",Txn!$B1606)</f>
        <v>0</v>
      </c>
      <c r="B3199" s="38">
        <f>IF(Txn!$B1606="","",Txn!$C1606)</f>
        <v>0</v>
      </c>
      <c r="C3199" s="39">
        <f>IF(Txn!$B1606="","","تراکنش بانکی")</f>
        <v>0</v>
      </c>
      <c r="D3199" s="38">
        <f>IF(Txn!$B1606="","",IF(Txn!$X1606="","",Txn!$X1606))</f>
        <v>0</v>
      </c>
      <c r="E3199" s="39">
        <f>IF($D3199="","",IFERROR(VLOOKUP($D3199,AcctTbl,2,0),""))</f>
        <v>0</v>
      </c>
      <c r="F3199" s="39">
        <f>IF($D3199="","",IFERROR(VLOOKUP($D3199,AcctTbl,3,0),""))</f>
        <v>0</v>
      </c>
      <c r="G3199" s="39">
        <f>IF(Txn!$B1606="","",Txn!$D1606)</f>
        <v>0</v>
      </c>
      <c r="H3199" s="38">
        <f>IF(Txn!$B1606="","",Txn!$E1606)</f>
        <v>0</v>
      </c>
      <c r="I3199" s="40">
        <f>IF(Txn!$B1606="",0,Txn!$O1606)</f>
        <v>0</v>
      </c>
      <c r="J3199" s="40">
        <f>IF(Txn!$B1606="",0,Txn!$P1606)</f>
        <v>0</v>
      </c>
      <c r="K3199" s="41">
        <f>IF($A3199="","",IFERROR(VALUE(MID($A3199,6,2)),""))</f>
        <v>0</v>
      </c>
      <c r="L3199" s="39">
        <f>IF(Txn!$K1606="","",Txn!$K1606)</f>
        <v>0</v>
      </c>
      <c r="N3199" s="42">
        <f>IF($D3199="",0,COUNTIF(BankAccts,$D3199))</f>
        <v>0</v>
      </c>
    </row>
    <row r="3200" spans="1:14">
      <c r="A3200" s="38">
        <f>IF(Txn!$B1606="","",Txn!$B1606)</f>
        <v>0</v>
      </c>
      <c r="B3200" s="38">
        <f>IF(Txn!$B1606="","",Txn!$C1606)</f>
        <v>0</v>
      </c>
      <c r="C3200" s="39">
        <f>IF(Txn!$B1606="","","تراکنش بانکی")</f>
        <v>0</v>
      </c>
      <c r="D3200" s="38">
        <f>IF(Txn!$B1606="","",IF(IF(Txn!$U1606="TRF",Txn!$Y1606,Txn!$Z1606)="","",IF(Txn!$U1606="TRF",Txn!$Y1606,Txn!$Z1606)))</f>
        <v>0</v>
      </c>
      <c r="E3200" s="39">
        <f>IF($D3200="","",IFERROR(VLOOKUP($D3200,AcctTbl,2,0),""))</f>
        <v>0</v>
      </c>
      <c r="F3200" s="39">
        <f>IF($D3200="","",IFERROR(VLOOKUP($D3200,AcctTbl,3,0),""))</f>
        <v>0</v>
      </c>
      <c r="G3200" s="39">
        <f>IF(Txn!$B1606="","",Txn!$D1606)</f>
        <v>0</v>
      </c>
      <c r="H3200" s="38">
        <f>IF(Txn!$B1606="","",Txn!$E1606)</f>
        <v>0</v>
      </c>
      <c r="I3200" s="40">
        <f>IF(Txn!$B1606="",0,Txn!$Q1606)</f>
        <v>0</v>
      </c>
      <c r="J3200" s="40">
        <f>IF(Txn!$B1606="",0,Txn!$R1606)</f>
        <v>0</v>
      </c>
      <c r="K3200" s="41">
        <f>IF($A3200="","",IFERROR(VALUE(MID($A3200,6,2)),""))</f>
        <v>0</v>
      </c>
      <c r="L3200" s="39">
        <f>IF(Txn!$K1606="","","طرف مقابل — "&amp;Txn!$K1606)</f>
        <v>0</v>
      </c>
      <c r="N3200" s="42">
        <f>IF($D3200="",0,COUNTIF(BankAccts,$D3200))</f>
        <v>0</v>
      </c>
    </row>
    <row r="3201" spans="1:14">
      <c r="A3201" s="38">
        <f>IF(Txn!$B1607="","",Txn!$B1607)</f>
        <v>0</v>
      </c>
      <c r="B3201" s="38">
        <f>IF(Txn!$B1607="","",Txn!$C1607)</f>
        <v>0</v>
      </c>
      <c r="C3201" s="39">
        <f>IF(Txn!$B1607="","","تراکنش بانکی")</f>
        <v>0</v>
      </c>
      <c r="D3201" s="38">
        <f>IF(Txn!$B1607="","",IF(Txn!$X1607="","",Txn!$X1607))</f>
        <v>0</v>
      </c>
      <c r="E3201" s="39">
        <f>IF($D3201="","",IFERROR(VLOOKUP($D3201,AcctTbl,2,0),""))</f>
        <v>0</v>
      </c>
      <c r="F3201" s="39">
        <f>IF($D3201="","",IFERROR(VLOOKUP($D3201,AcctTbl,3,0),""))</f>
        <v>0</v>
      </c>
      <c r="G3201" s="39">
        <f>IF(Txn!$B1607="","",Txn!$D1607)</f>
        <v>0</v>
      </c>
      <c r="H3201" s="38">
        <f>IF(Txn!$B1607="","",Txn!$E1607)</f>
        <v>0</v>
      </c>
      <c r="I3201" s="40">
        <f>IF(Txn!$B1607="",0,Txn!$O1607)</f>
        <v>0</v>
      </c>
      <c r="J3201" s="40">
        <f>IF(Txn!$B1607="",0,Txn!$P1607)</f>
        <v>0</v>
      </c>
      <c r="K3201" s="41">
        <f>IF($A3201="","",IFERROR(VALUE(MID($A3201,6,2)),""))</f>
        <v>0</v>
      </c>
      <c r="L3201" s="39">
        <f>IF(Txn!$K1607="","",Txn!$K1607)</f>
        <v>0</v>
      </c>
      <c r="N3201" s="42">
        <f>IF($D3201="",0,COUNTIF(BankAccts,$D3201))</f>
        <v>0</v>
      </c>
    </row>
    <row r="3202" spans="1:14">
      <c r="A3202" s="38">
        <f>IF(Txn!$B1607="","",Txn!$B1607)</f>
        <v>0</v>
      </c>
      <c r="B3202" s="38">
        <f>IF(Txn!$B1607="","",Txn!$C1607)</f>
        <v>0</v>
      </c>
      <c r="C3202" s="39">
        <f>IF(Txn!$B1607="","","تراکنش بانکی")</f>
        <v>0</v>
      </c>
      <c r="D3202" s="38">
        <f>IF(Txn!$B1607="","",IF(IF(Txn!$U1607="TRF",Txn!$Y1607,Txn!$Z1607)="","",IF(Txn!$U1607="TRF",Txn!$Y1607,Txn!$Z1607)))</f>
        <v>0</v>
      </c>
      <c r="E3202" s="39">
        <f>IF($D3202="","",IFERROR(VLOOKUP($D3202,AcctTbl,2,0),""))</f>
        <v>0</v>
      </c>
      <c r="F3202" s="39">
        <f>IF($D3202="","",IFERROR(VLOOKUP($D3202,AcctTbl,3,0),""))</f>
        <v>0</v>
      </c>
      <c r="G3202" s="39">
        <f>IF(Txn!$B1607="","",Txn!$D1607)</f>
        <v>0</v>
      </c>
      <c r="H3202" s="38">
        <f>IF(Txn!$B1607="","",Txn!$E1607)</f>
        <v>0</v>
      </c>
      <c r="I3202" s="40">
        <f>IF(Txn!$B1607="",0,Txn!$Q1607)</f>
        <v>0</v>
      </c>
      <c r="J3202" s="40">
        <f>IF(Txn!$B1607="",0,Txn!$R1607)</f>
        <v>0</v>
      </c>
      <c r="K3202" s="41">
        <f>IF($A3202="","",IFERROR(VALUE(MID($A3202,6,2)),""))</f>
        <v>0</v>
      </c>
      <c r="L3202" s="39">
        <f>IF(Txn!$K1607="","","طرف مقابل — "&amp;Txn!$K1607)</f>
        <v>0</v>
      </c>
      <c r="N3202" s="42">
        <f>IF($D3202="",0,COUNTIF(BankAccts,$D3202))</f>
        <v>0</v>
      </c>
    </row>
    <row r="3203" spans="1:14">
      <c r="A3203" s="38">
        <f>IF(Txn!$B1608="","",Txn!$B1608)</f>
        <v>0</v>
      </c>
      <c r="B3203" s="38">
        <f>IF(Txn!$B1608="","",Txn!$C1608)</f>
        <v>0</v>
      </c>
      <c r="C3203" s="39">
        <f>IF(Txn!$B1608="","","تراکنش بانکی")</f>
        <v>0</v>
      </c>
      <c r="D3203" s="38">
        <f>IF(Txn!$B1608="","",IF(Txn!$X1608="","",Txn!$X1608))</f>
        <v>0</v>
      </c>
      <c r="E3203" s="39">
        <f>IF($D3203="","",IFERROR(VLOOKUP($D3203,AcctTbl,2,0),""))</f>
        <v>0</v>
      </c>
      <c r="F3203" s="39">
        <f>IF($D3203="","",IFERROR(VLOOKUP($D3203,AcctTbl,3,0),""))</f>
        <v>0</v>
      </c>
      <c r="G3203" s="39">
        <f>IF(Txn!$B1608="","",Txn!$D1608)</f>
        <v>0</v>
      </c>
      <c r="H3203" s="38">
        <f>IF(Txn!$B1608="","",Txn!$E1608)</f>
        <v>0</v>
      </c>
      <c r="I3203" s="40">
        <f>IF(Txn!$B1608="",0,Txn!$O1608)</f>
        <v>0</v>
      </c>
      <c r="J3203" s="40">
        <f>IF(Txn!$B1608="",0,Txn!$P1608)</f>
        <v>0</v>
      </c>
      <c r="K3203" s="41">
        <f>IF($A3203="","",IFERROR(VALUE(MID($A3203,6,2)),""))</f>
        <v>0</v>
      </c>
      <c r="L3203" s="39">
        <f>IF(Txn!$K1608="","",Txn!$K1608)</f>
        <v>0</v>
      </c>
      <c r="N3203" s="42">
        <f>IF($D3203="",0,COUNTIF(BankAccts,$D3203))</f>
        <v>0</v>
      </c>
    </row>
    <row r="3204" spans="1:14">
      <c r="A3204" s="38">
        <f>IF(Txn!$B1608="","",Txn!$B1608)</f>
        <v>0</v>
      </c>
      <c r="B3204" s="38">
        <f>IF(Txn!$B1608="","",Txn!$C1608)</f>
        <v>0</v>
      </c>
      <c r="C3204" s="39">
        <f>IF(Txn!$B1608="","","تراکنش بانکی")</f>
        <v>0</v>
      </c>
      <c r="D3204" s="38">
        <f>IF(Txn!$B1608="","",IF(IF(Txn!$U1608="TRF",Txn!$Y1608,Txn!$Z1608)="","",IF(Txn!$U1608="TRF",Txn!$Y1608,Txn!$Z1608)))</f>
        <v>0</v>
      </c>
      <c r="E3204" s="39">
        <f>IF($D3204="","",IFERROR(VLOOKUP($D3204,AcctTbl,2,0),""))</f>
        <v>0</v>
      </c>
      <c r="F3204" s="39">
        <f>IF($D3204="","",IFERROR(VLOOKUP($D3204,AcctTbl,3,0),""))</f>
        <v>0</v>
      </c>
      <c r="G3204" s="39">
        <f>IF(Txn!$B1608="","",Txn!$D1608)</f>
        <v>0</v>
      </c>
      <c r="H3204" s="38">
        <f>IF(Txn!$B1608="","",Txn!$E1608)</f>
        <v>0</v>
      </c>
      <c r="I3204" s="40">
        <f>IF(Txn!$B1608="",0,Txn!$Q1608)</f>
        <v>0</v>
      </c>
      <c r="J3204" s="40">
        <f>IF(Txn!$B1608="",0,Txn!$R1608)</f>
        <v>0</v>
      </c>
      <c r="K3204" s="41">
        <f>IF($A3204="","",IFERROR(VALUE(MID($A3204,6,2)),""))</f>
        <v>0</v>
      </c>
      <c r="L3204" s="39">
        <f>IF(Txn!$K1608="","","طرف مقابل — "&amp;Txn!$K1608)</f>
        <v>0</v>
      </c>
      <c r="N3204" s="42">
        <f>IF($D3204="",0,COUNTIF(BankAccts,$D3204))</f>
        <v>0</v>
      </c>
    </row>
    <row r="3205" spans="1:14">
      <c r="A3205" s="38">
        <f>IF(Txn!$B1609="","",Txn!$B1609)</f>
        <v>0</v>
      </c>
      <c r="B3205" s="38">
        <f>IF(Txn!$B1609="","",Txn!$C1609)</f>
        <v>0</v>
      </c>
      <c r="C3205" s="39">
        <f>IF(Txn!$B1609="","","تراکنش بانکی")</f>
        <v>0</v>
      </c>
      <c r="D3205" s="38">
        <f>IF(Txn!$B1609="","",IF(Txn!$X1609="","",Txn!$X1609))</f>
        <v>0</v>
      </c>
      <c r="E3205" s="39">
        <f>IF($D3205="","",IFERROR(VLOOKUP($D3205,AcctTbl,2,0),""))</f>
        <v>0</v>
      </c>
      <c r="F3205" s="39">
        <f>IF($D3205="","",IFERROR(VLOOKUP($D3205,AcctTbl,3,0),""))</f>
        <v>0</v>
      </c>
      <c r="G3205" s="39">
        <f>IF(Txn!$B1609="","",Txn!$D1609)</f>
        <v>0</v>
      </c>
      <c r="H3205" s="38">
        <f>IF(Txn!$B1609="","",Txn!$E1609)</f>
        <v>0</v>
      </c>
      <c r="I3205" s="40">
        <f>IF(Txn!$B1609="",0,Txn!$O1609)</f>
        <v>0</v>
      </c>
      <c r="J3205" s="40">
        <f>IF(Txn!$B1609="",0,Txn!$P1609)</f>
        <v>0</v>
      </c>
      <c r="K3205" s="41">
        <f>IF($A3205="","",IFERROR(VALUE(MID($A3205,6,2)),""))</f>
        <v>0</v>
      </c>
      <c r="L3205" s="39">
        <f>IF(Txn!$K1609="","",Txn!$K1609)</f>
        <v>0</v>
      </c>
      <c r="N3205" s="42">
        <f>IF($D3205="",0,COUNTIF(BankAccts,$D3205))</f>
        <v>0</v>
      </c>
    </row>
    <row r="3206" spans="1:14">
      <c r="A3206" s="38">
        <f>IF(Txn!$B1609="","",Txn!$B1609)</f>
        <v>0</v>
      </c>
      <c r="B3206" s="38">
        <f>IF(Txn!$B1609="","",Txn!$C1609)</f>
        <v>0</v>
      </c>
      <c r="C3206" s="39">
        <f>IF(Txn!$B1609="","","تراکنش بانکی")</f>
        <v>0</v>
      </c>
      <c r="D3206" s="38">
        <f>IF(Txn!$B1609="","",IF(IF(Txn!$U1609="TRF",Txn!$Y1609,Txn!$Z1609)="","",IF(Txn!$U1609="TRF",Txn!$Y1609,Txn!$Z1609)))</f>
        <v>0</v>
      </c>
      <c r="E3206" s="39">
        <f>IF($D3206="","",IFERROR(VLOOKUP($D3206,AcctTbl,2,0),""))</f>
        <v>0</v>
      </c>
      <c r="F3206" s="39">
        <f>IF($D3206="","",IFERROR(VLOOKUP($D3206,AcctTbl,3,0),""))</f>
        <v>0</v>
      </c>
      <c r="G3206" s="39">
        <f>IF(Txn!$B1609="","",Txn!$D1609)</f>
        <v>0</v>
      </c>
      <c r="H3206" s="38">
        <f>IF(Txn!$B1609="","",Txn!$E1609)</f>
        <v>0</v>
      </c>
      <c r="I3206" s="40">
        <f>IF(Txn!$B1609="",0,Txn!$Q1609)</f>
        <v>0</v>
      </c>
      <c r="J3206" s="40">
        <f>IF(Txn!$B1609="",0,Txn!$R1609)</f>
        <v>0</v>
      </c>
      <c r="K3206" s="41">
        <f>IF($A3206="","",IFERROR(VALUE(MID($A3206,6,2)),""))</f>
        <v>0</v>
      </c>
      <c r="L3206" s="39">
        <f>IF(Txn!$K1609="","","طرف مقابل — "&amp;Txn!$K1609)</f>
        <v>0</v>
      </c>
      <c r="N3206" s="42">
        <f>IF($D3206="",0,COUNTIF(BankAccts,$D3206))</f>
        <v>0</v>
      </c>
    </row>
    <row r="3207" spans="1:14">
      <c r="A3207" s="38">
        <f>IF(Txn!$B1610="","",Txn!$B1610)</f>
        <v>0</v>
      </c>
      <c r="B3207" s="38">
        <f>IF(Txn!$B1610="","",Txn!$C1610)</f>
        <v>0</v>
      </c>
      <c r="C3207" s="39">
        <f>IF(Txn!$B1610="","","تراکنش بانکی")</f>
        <v>0</v>
      </c>
      <c r="D3207" s="38">
        <f>IF(Txn!$B1610="","",IF(Txn!$X1610="","",Txn!$X1610))</f>
        <v>0</v>
      </c>
      <c r="E3207" s="39">
        <f>IF($D3207="","",IFERROR(VLOOKUP($D3207,AcctTbl,2,0),""))</f>
        <v>0</v>
      </c>
      <c r="F3207" s="39">
        <f>IF($D3207="","",IFERROR(VLOOKUP($D3207,AcctTbl,3,0),""))</f>
        <v>0</v>
      </c>
      <c r="G3207" s="39">
        <f>IF(Txn!$B1610="","",Txn!$D1610)</f>
        <v>0</v>
      </c>
      <c r="H3207" s="38">
        <f>IF(Txn!$B1610="","",Txn!$E1610)</f>
        <v>0</v>
      </c>
      <c r="I3207" s="40">
        <f>IF(Txn!$B1610="",0,Txn!$O1610)</f>
        <v>0</v>
      </c>
      <c r="J3207" s="40">
        <f>IF(Txn!$B1610="",0,Txn!$P1610)</f>
        <v>0</v>
      </c>
      <c r="K3207" s="41">
        <f>IF($A3207="","",IFERROR(VALUE(MID($A3207,6,2)),""))</f>
        <v>0</v>
      </c>
      <c r="L3207" s="39">
        <f>IF(Txn!$K1610="","",Txn!$K1610)</f>
        <v>0</v>
      </c>
      <c r="N3207" s="42">
        <f>IF($D3207="",0,COUNTIF(BankAccts,$D3207))</f>
        <v>0</v>
      </c>
    </row>
    <row r="3208" spans="1:14">
      <c r="A3208" s="38">
        <f>IF(Txn!$B1610="","",Txn!$B1610)</f>
        <v>0</v>
      </c>
      <c r="B3208" s="38">
        <f>IF(Txn!$B1610="","",Txn!$C1610)</f>
        <v>0</v>
      </c>
      <c r="C3208" s="39">
        <f>IF(Txn!$B1610="","","تراکنش بانکی")</f>
        <v>0</v>
      </c>
      <c r="D3208" s="38">
        <f>IF(Txn!$B1610="","",IF(IF(Txn!$U1610="TRF",Txn!$Y1610,Txn!$Z1610)="","",IF(Txn!$U1610="TRF",Txn!$Y1610,Txn!$Z1610)))</f>
        <v>0</v>
      </c>
      <c r="E3208" s="39">
        <f>IF($D3208="","",IFERROR(VLOOKUP($D3208,AcctTbl,2,0),""))</f>
        <v>0</v>
      </c>
      <c r="F3208" s="39">
        <f>IF($D3208="","",IFERROR(VLOOKUP($D3208,AcctTbl,3,0),""))</f>
        <v>0</v>
      </c>
      <c r="G3208" s="39">
        <f>IF(Txn!$B1610="","",Txn!$D1610)</f>
        <v>0</v>
      </c>
      <c r="H3208" s="38">
        <f>IF(Txn!$B1610="","",Txn!$E1610)</f>
        <v>0</v>
      </c>
      <c r="I3208" s="40">
        <f>IF(Txn!$B1610="",0,Txn!$Q1610)</f>
        <v>0</v>
      </c>
      <c r="J3208" s="40">
        <f>IF(Txn!$B1610="",0,Txn!$R1610)</f>
        <v>0</v>
      </c>
      <c r="K3208" s="41">
        <f>IF($A3208="","",IFERROR(VALUE(MID($A3208,6,2)),""))</f>
        <v>0</v>
      </c>
      <c r="L3208" s="39">
        <f>IF(Txn!$K1610="","","طرف مقابل — "&amp;Txn!$K1610)</f>
        <v>0</v>
      </c>
      <c r="N3208" s="42">
        <f>IF($D3208="",0,COUNTIF(BankAccts,$D3208))</f>
        <v>0</v>
      </c>
    </row>
    <row r="3209" spans="1:14">
      <c r="A3209" s="38">
        <f>IF(Txn!$B1611="","",Txn!$B1611)</f>
        <v>0</v>
      </c>
      <c r="B3209" s="38">
        <f>IF(Txn!$B1611="","",Txn!$C1611)</f>
        <v>0</v>
      </c>
      <c r="C3209" s="39">
        <f>IF(Txn!$B1611="","","تراکنش بانکی")</f>
        <v>0</v>
      </c>
      <c r="D3209" s="38">
        <f>IF(Txn!$B1611="","",IF(Txn!$X1611="","",Txn!$X1611))</f>
        <v>0</v>
      </c>
      <c r="E3209" s="39">
        <f>IF($D3209="","",IFERROR(VLOOKUP($D3209,AcctTbl,2,0),""))</f>
        <v>0</v>
      </c>
      <c r="F3209" s="39">
        <f>IF($D3209="","",IFERROR(VLOOKUP($D3209,AcctTbl,3,0),""))</f>
        <v>0</v>
      </c>
      <c r="G3209" s="39">
        <f>IF(Txn!$B1611="","",Txn!$D1611)</f>
        <v>0</v>
      </c>
      <c r="H3209" s="38">
        <f>IF(Txn!$B1611="","",Txn!$E1611)</f>
        <v>0</v>
      </c>
      <c r="I3209" s="40">
        <f>IF(Txn!$B1611="",0,Txn!$O1611)</f>
        <v>0</v>
      </c>
      <c r="J3209" s="40">
        <f>IF(Txn!$B1611="",0,Txn!$P1611)</f>
        <v>0</v>
      </c>
      <c r="K3209" s="41">
        <f>IF($A3209="","",IFERROR(VALUE(MID($A3209,6,2)),""))</f>
        <v>0</v>
      </c>
      <c r="L3209" s="39">
        <f>IF(Txn!$K1611="","",Txn!$K1611)</f>
        <v>0</v>
      </c>
      <c r="N3209" s="42">
        <f>IF($D3209="",0,COUNTIF(BankAccts,$D3209))</f>
        <v>0</v>
      </c>
    </row>
    <row r="3210" spans="1:14">
      <c r="A3210" s="38">
        <f>IF(Txn!$B1611="","",Txn!$B1611)</f>
        <v>0</v>
      </c>
      <c r="B3210" s="38">
        <f>IF(Txn!$B1611="","",Txn!$C1611)</f>
        <v>0</v>
      </c>
      <c r="C3210" s="39">
        <f>IF(Txn!$B1611="","","تراکنش بانکی")</f>
        <v>0</v>
      </c>
      <c r="D3210" s="38">
        <f>IF(Txn!$B1611="","",IF(IF(Txn!$U1611="TRF",Txn!$Y1611,Txn!$Z1611)="","",IF(Txn!$U1611="TRF",Txn!$Y1611,Txn!$Z1611)))</f>
        <v>0</v>
      </c>
      <c r="E3210" s="39">
        <f>IF($D3210="","",IFERROR(VLOOKUP($D3210,AcctTbl,2,0),""))</f>
        <v>0</v>
      </c>
      <c r="F3210" s="39">
        <f>IF($D3210="","",IFERROR(VLOOKUP($D3210,AcctTbl,3,0),""))</f>
        <v>0</v>
      </c>
      <c r="G3210" s="39">
        <f>IF(Txn!$B1611="","",Txn!$D1611)</f>
        <v>0</v>
      </c>
      <c r="H3210" s="38">
        <f>IF(Txn!$B1611="","",Txn!$E1611)</f>
        <v>0</v>
      </c>
      <c r="I3210" s="40">
        <f>IF(Txn!$B1611="",0,Txn!$Q1611)</f>
        <v>0</v>
      </c>
      <c r="J3210" s="40">
        <f>IF(Txn!$B1611="",0,Txn!$R1611)</f>
        <v>0</v>
      </c>
      <c r="K3210" s="41">
        <f>IF($A3210="","",IFERROR(VALUE(MID($A3210,6,2)),""))</f>
        <v>0</v>
      </c>
      <c r="L3210" s="39">
        <f>IF(Txn!$K1611="","","طرف مقابل — "&amp;Txn!$K1611)</f>
        <v>0</v>
      </c>
      <c r="N3210" s="42">
        <f>IF($D3210="",0,COUNTIF(BankAccts,$D3210))</f>
        <v>0</v>
      </c>
    </row>
    <row r="3211" spans="1:14">
      <c r="A3211" s="38">
        <f>IF(Txn!$B1612="","",Txn!$B1612)</f>
        <v>0</v>
      </c>
      <c r="B3211" s="38">
        <f>IF(Txn!$B1612="","",Txn!$C1612)</f>
        <v>0</v>
      </c>
      <c r="C3211" s="39">
        <f>IF(Txn!$B1612="","","تراکنش بانکی")</f>
        <v>0</v>
      </c>
      <c r="D3211" s="38">
        <f>IF(Txn!$B1612="","",IF(Txn!$X1612="","",Txn!$X1612))</f>
        <v>0</v>
      </c>
      <c r="E3211" s="39">
        <f>IF($D3211="","",IFERROR(VLOOKUP($D3211,AcctTbl,2,0),""))</f>
        <v>0</v>
      </c>
      <c r="F3211" s="39">
        <f>IF($D3211="","",IFERROR(VLOOKUP($D3211,AcctTbl,3,0),""))</f>
        <v>0</v>
      </c>
      <c r="G3211" s="39">
        <f>IF(Txn!$B1612="","",Txn!$D1612)</f>
        <v>0</v>
      </c>
      <c r="H3211" s="38">
        <f>IF(Txn!$B1612="","",Txn!$E1612)</f>
        <v>0</v>
      </c>
      <c r="I3211" s="40">
        <f>IF(Txn!$B1612="",0,Txn!$O1612)</f>
        <v>0</v>
      </c>
      <c r="J3211" s="40">
        <f>IF(Txn!$B1612="",0,Txn!$P1612)</f>
        <v>0</v>
      </c>
      <c r="K3211" s="41">
        <f>IF($A3211="","",IFERROR(VALUE(MID($A3211,6,2)),""))</f>
        <v>0</v>
      </c>
      <c r="L3211" s="39">
        <f>IF(Txn!$K1612="","",Txn!$K1612)</f>
        <v>0</v>
      </c>
      <c r="N3211" s="42">
        <f>IF($D3211="",0,COUNTIF(BankAccts,$D3211))</f>
        <v>0</v>
      </c>
    </row>
    <row r="3212" spans="1:14">
      <c r="A3212" s="38">
        <f>IF(Txn!$B1612="","",Txn!$B1612)</f>
        <v>0</v>
      </c>
      <c r="B3212" s="38">
        <f>IF(Txn!$B1612="","",Txn!$C1612)</f>
        <v>0</v>
      </c>
      <c r="C3212" s="39">
        <f>IF(Txn!$B1612="","","تراکنش بانکی")</f>
        <v>0</v>
      </c>
      <c r="D3212" s="38">
        <f>IF(Txn!$B1612="","",IF(IF(Txn!$U1612="TRF",Txn!$Y1612,Txn!$Z1612)="","",IF(Txn!$U1612="TRF",Txn!$Y1612,Txn!$Z1612)))</f>
        <v>0</v>
      </c>
      <c r="E3212" s="39">
        <f>IF($D3212="","",IFERROR(VLOOKUP($D3212,AcctTbl,2,0),""))</f>
        <v>0</v>
      </c>
      <c r="F3212" s="39">
        <f>IF($D3212="","",IFERROR(VLOOKUP($D3212,AcctTbl,3,0),""))</f>
        <v>0</v>
      </c>
      <c r="G3212" s="39">
        <f>IF(Txn!$B1612="","",Txn!$D1612)</f>
        <v>0</v>
      </c>
      <c r="H3212" s="38">
        <f>IF(Txn!$B1612="","",Txn!$E1612)</f>
        <v>0</v>
      </c>
      <c r="I3212" s="40">
        <f>IF(Txn!$B1612="",0,Txn!$Q1612)</f>
        <v>0</v>
      </c>
      <c r="J3212" s="40">
        <f>IF(Txn!$B1612="",0,Txn!$R1612)</f>
        <v>0</v>
      </c>
      <c r="K3212" s="41">
        <f>IF($A3212="","",IFERROR(VALUE(MID($A3212,6,2)),""))</f>
        <v>0</v>
      </c>
      <c r="L3212" s="39">
        <f>IF(Txn!$K1612="","","طرف مقابل — "&amp;Txn!$K1612)</f>
        <v>0</v>
      </c>
      <c r="N3212" s="42">
        <f>IF($D3212="",0,COUNTIF(BankAccts,$D3212))</f>
        <v>0</v>
      </c>
    </row>
    <row r="3213" spans="1:14">
      <c r="A3213" s="38">
        <f>IF(Txn!$B1613="","",Txn!$B1613)</f>
        <v>0</v>
      </c>
      <c r="B3213" s="38">
        <f>IF(Txn!$B1613="","",Txn!$C1613)</f>
        <v>0</v>
      </c>
      <c r="C3213" s="39">
        <f>IF(Txn!$B1613="","","تراکنش بانکی")</f>
        <v>0</v>
      </c>
      <c r="D3213" s="38">
        <f>IF(Txn!$B1613="","",IF(Txn!$X1613="","",Txn!$X1613))</f>
        <v>0</v>
      </c>
      <c r="E3213" s="39">
        <f>IF($D3213="","",IFERROR(VLOOKUP($D3213,AcctTbl,2,0),""))</f>
        <v>0</v>
      </c>
      <c r="F3213" s="39">
        <f>IF($D3213="","",IFERROR(VLOOKUP($D3213,AcctTbl,3,0),""))</f>
        <v>0</v>
      </c>
      <c r="G3213" s="39">
        <f>IF(Txn!$B1613="","",Txn!$D1613)</f>
        <v>0</v>
      </c>
      <c r="H3213" s="38">
        <f>IF(Txn!$B1613="","",Txn!$E1613)</f>
        <v>0</v>
      </c>
      <c r="I3213" s="40">
        <f>IF(Txn!$B1613="",0,Txn!$O1613)</f>
        <v>0</v>
      </c>
      <c r="J3213" s="40">
        <f>IF(Txn!$B1613="",0,Txn!$P1613)</f>
        <v>0</v>
      </c>
      <c r="K3213" s="41">
        <f>IF($A3213="","",IFERROR(VALUE(MID($A3213,6,2)),""))</f>
        <v>0</v>
      </c>
      <c r="L3213" s="39">
        <f>IF(Txn!$K1613="","",Txn!$K1613)</f>
        <v>0</v>
      </c>
      <c r="N3213" s="42">
        <f>IF($D3213="",0,COUNTIF(BankAccts,$D3213))</f>
        <v>0</v>
      </c>
    </row>
    <row r="3214" spans="1:14">
      <c r="A3214" s="38">
        <f>IF(Txn!$B1613="","",Txn!$B1613)</f>
        <v>0</v>
      </c>
      <c r="B3214" s="38">
        <f>IF(Txn!$B1613="","",Txn!$C1613)</f>
        <v>0</v>
      </c>
      <c r="C3214" s="39">
        <f>IF(Txn!$B1613="","","تراکنش بانکی")</f>
        <v>0</v>
      </c>
      <c r="D3214" s="38">
        <f>IF(Txn!$B1613="","",IF(IF(Txn!$U1613="TRF",Txn!$Y1613,Txn!$Z1613)="","",IF(Txn!$U1613="TRF",Txn!$Y1613,Txn!$Z1613)))</f>
        <v>0</v>
      </c>
      <c r="E3214" s="39">
        <f>IF($D3214="","",IFERROR(VLOOKUP($D3214,AcctTbl,2,0),""))</f>
        <v>0</v>
      </c>
      <c r="F3214" s="39">
        <f>IF($D3214="","",IFERROR(VLOOKUP($D3214,AcctTbl,3,0),""))</f>
        <v>0</v>
      </c>
      <c r="G3214" s="39">
        <f>IF(Txn!$B1613="","",Txn!$D1613)</f>
        <v>0</v>
      </c>
      <c r="H3214" s="38">
        <f>IF(Txn!$B1613="","",Txn!$E1613)</f>
        <v>0</v>
      </c>
      <c r="I3214" s="40">
        <f>IF(Txn!$B1613="",0,Txn!$Q1613)</f>
        <v>0</v>
      </c>
      <c r="J3214" s="40">
        <f>IF(Txn!$B1613="",0,Txn!$R1613)</f>
        <v>0</v>
      </c>
      <c r="K3214" s="41">
        <f>IF($A3214="","",IFERROR(VALUE(MID($A3214,6,2)),""))</f>
        <v>0</v>
      </c>
      <c r="L3214" s="39">
        <f>IF(Txn!$K1613="","","طرف مقابل — "&amp;Txn!$K1613)</f>
        <v>0</v>
      </c>
      <c r="N3214" s="42">
        <f>IF($D3214="",0,COUNTIF(BankAccts,$D3214))</f>
        <v>0</v>
      </c>
    </row>
    <row r="3215" spans="1:14">
      <c r="A3215" s="38">
        <f>IF(Txn!$B1614="","",Txn!$B1614)</f>
        <v>0</v>
      </c>
      <c r="B3215" s="38">
        <f>IF(Txn!$B1614="","",Txn!$C1614)</f>
        <v>0</v>
      </c>
      <c r="C3215" s="39">
        <f>IF(Txn!$B1614="","","تراکنش بانکی")</f>
        <v>0</v>
      </c>
      <c r="D3215" s="38">
        <f>IF(Txn!$B1614="","",IF(Txn!$X1614="","",Txn!$X1614))</f>
        <v>0</v>
      </c>
      <c r="E3215" s="39">
        <f>IF($D3215="","",IFERROR(VLOOKUP($D3215,AcctTbl,2,0),""))</f>
        <v>0</v>
      </c>
      <c r="F3215" s="39">
        <f>IF($D3215="","",IFERROR(VLOOKUP($D3215,AcctTbl,3,0),""))</f>
        <v>0</v>
      </c>
      <c r="G3215" s="39">
        <f>IF(Txn!$B1614="","",Txn!$D1614)</f>
        <v>0</v>
      </c>
      <c r="H3215" s="38">
        <f>IF(Txn!$B1614="","",Txn!$E1614)</f>
        <v>0</v>
      </c>
      <c r="I3215" s="40">
        <f>IF(Txn!$B1614="",0,Txn!$O1614)</f>
        <v>0</v>
      </c>
      <c r="J3215" s="40">
        <f>IF(Txn!$B1614="",0,Txn!$P1614)</f>
        <v>0</v>
      </c>
      <c r="K3215" s="41">
        <f>IF($A3215="","",IFERROR(VALUE(MID($A3215,6,2)),""))</f>
        <v>0</v>
      </c>
      <c r="L3215" s="39">
        <f>IF(Txn!$K1614="","",Txn!$K1614)</f>
        <v>0</v>
      </c>
      <c r="N3215" s="42">
        <f>IF($D3215="",0,COUNTIF(BankAccts,$D3215))</f>
        <v>0</v>
      </c>
    </row>
    <row r="3216" spans="1:14">
      <c r="A3216" s="38">
        <f>IF(Txn!$B1614="","",Txn!$B1614)</f>
        <v>0</v>
      </c>
      <c r="B3216" s="38">
        <f>IF(Txn!$B1614="","",Txn!$C1614)</f>
        <v>0</v>
      </c>
      <c r="C3216" s="39">
        <f>IF(Txn!$B1614="","","تراکنش بانکی")</f>
        <v>0</v>
      </c>
      <c r="D3216" s="38">
        <f>IF(Txn!$B1614="","",IF(IF(Txn!$U1614="TRF",Txn!$Y1614,Txn!$Z1614)="","",IF(Txn!$U1614="TRF",Txn!$Y1614,Txn!$Z1614)))</f>
        <v>0</v>
      </c>
      <c r="E3216" s="39">
        <f>IF($D3216="","",IFERROR(VLOOKUP($D3216,AcctTbl,2,0),""))</f>
        <v>0</v>
      </c>
      <c r="F3216" s="39">
        <f>IF($D3216="","",IFERROR(VLOOKUP($D3216,AcctTbl,3,0),""))</f>
        <v>0</v>
      </c>
      <c r="G3216" s="39">
        <f>IF(Txn!$B1614="","",Txn!$D1614)</f>
        <v>0</v>
      </c>
      <c r="H3216" s="38">
        <f>IF(Txn!$B1614="","",Txn!$E1614)</f>
        <v>0</v>
      </c>
      <c r="I3216" s="40">
        <f>IF(Txn!$B1614="",0,Txn!$Q1614)</f>
        <v>0</v>
      </c>
      <c r="J3216" s="40">
        <f>IF(Txn!$B1614="",0,Txn!$R1614)</f>
        <v>0</v>
      </c>
      <c r="K3216" s="41">
        <f>IF($A3216="","",IFERROR(VALUE(MID($A3216,6,2)),""))</f>
        <v>0</v>
      </c>
      <c r="L3216" s="39">
        <f>IF(Txn!$K1614="","","طرف مقابل — "&amp;Txn!$K1614)</f>
        <v>0</v>
      </c>
      <c r="N3216" s="42">
        <f>IF($D3216="",0,COUNTIF(BankAccts,$D3216))</f>
        <v>0</v>
      </c>
    </row>
    <row r="3217" spans="1:14">
      <c r="A3217" s="38">
        <f>IF(Txn!$B1615="","",Txn!$B1615)</f>
        <v>0</v>
      </c>
      <c r="B3217" s="38">
        <f>IF(Txn!$B1615="","",Txn!$C1615)</f>
        <v>0</v>
      </c>
      <c r="C3217" s="39">
        <f>IF(Txn!$B1615="","","تراکنش بانکی")</f>
        <v>0</v>
      </c>
      <c r="D3217" s="38">
        <f>IF(Txn!$B1615="","",IF(Txn!$X1615="","",Txn!$X1615))</f>
        <v>0</v>
      </c>
      <c r="E3217" s="39">
        <f>IF($D3217="","",IFERROR(VLOOKUP($D3217,AcctTbl,2,0),""))</f>
        <v>0</v>
      </c>
      <c r="F3217" s="39">
        <f>IF($D3217="","",IFERROR(VLOOKUP($D3217,AcctTbl,3,0),""))</f>
        <v>0</v>
      </c>
      <c r="G3217" s="39">
        <f>IF(Txn!$B1615="","",Txn!$D1615)</f>
        <v>0</v>
      </c>
      <c r="H3217" s="38">
        <f>IF(Txn!$B1615="","",Txn!$E1615)</f>
        <v>0</v>
      </c>
      <c r="I3217" s="40">
        <f>IF(Txn!$B1615="",0,Txn!$O1615)</f>
        <v>0</v>
      </c>
      <c r="J3217" s="40">
        <f>IF(Txn!$B1615="",0,Txn!$P1615)</f>
        <v>0</v>
      </c>
      <c r="K3217" s="41">
        <f>IF($A3217="","",IFERROR(VALUE(MID($A3217,6,2)),""))</f>
        <v>0</v>
      </c>
      <c r="L3217" s="39">
        <f>IF(Txn!$K1615="","",Txn!$K1615)</f>
        <v>0</v>
      </c>
      <c r="N3217" s="42">
        <f>IF($D3217="",0,COUNTIF(BankAccts,$D3217))</f>
        <v>0</v>
      </c>
    </row>
    <row r="3218" spans="1:14">
      <c r="A3218" s="38">
        <f>IF(Txn!$B1615="","",Txn!$B1615)</f>
        <v>0</v>
      </c>
      <c r="B3218" s="38">
        <f>IF(Txn!$B1615="","",Txn!$C1615)</f>
        <v>0</v>
      </c>
      <c r="C3218" s="39">
        <f>IF(Txn!$B1615="","","تراکنش بانکی")</f>
        <v>0</v>
      </c>
      <c r="D3218" s="38">
        <f>IF(Txn!$B1615="","",IF(IF(Txn!$U1615="TRF",Txn!$Y1615,Txn!$Z1615)="","",IF(Txn!$U1615="TRF",Txn!$Y1615,Txn!$Z1615)))</f>
        <v>0</v>
      </c>
      <c r="E3218" s="39">
        <f>IF($D3218="","",IFERROR(VLOOKUP($D3218,AcctTbl,2,0),""))</f>
        <v>0</v>
      </c>
      <c r="F3218" s="39">
        <f>IF($D3218="","",IFERROR(VLOOKUP($D3218,AcctTbl,3,0),""))</f>
        <v>0</v>
      </c>
      <c r="G3218" s="39">
        <f>IF(Txn!$B1615="","",Txn!$D1615)</f>
        <v>0</v>
      </c>
      <c r="H3218" s="38">
        <f>IF(Txn!$B1615="","",Txn!$E1615)</f>
        <v>0</v>
      </c>
      <c r="I3218" s="40">
        <f>IF(Txn!$B1615="",0,Txn!$Q1615)</f>
        <v>0</v>
      </c>
      <c r="J3218" s="40">
        <f>IF(Txn!$B1615="",0,Txn!$R1615)</f>
        <v>0</v>
      </c>
      <c r="K3218" s="41">
        <f>IF($A3218="","",IFERROR(VALUE(MID($A3218,6,2)),""))</f>
        <v>0</v>
      </c>
      <c r="L3218" s="39">
        <f>IF(Txn!$K1615="","","طرف مقابل — "&amp;Txn!$K1615)</f>
        <v>0</v>
      </c>
      <c r="N3218" s="42">
        <f>IF($D3218="",0,COUNTIF(BankAccts,$D3218))</f>
        <v>0</v>
      </c>
    </row>
    <row r="3219" spans="1:14">
      <c r="A3219" s="38">
        <f>IF(Txn!$B1616="","",Txn!$B1616)</f>
        <v>0</v>
      </c>
      <c r="B3219" s="38">
        <f>IF(Txn!$B1616="","",Txn!$C1616)</f>
        <v>0</v>
      </c>
      <c r="C3219" s="39">
        <f>IF(Txn!$B1616="","","تراکنش بانکی")</f>
        <v>0</v>
      </c>
      <c r="D3219" s="38">
        <f>IF(Txn!$B1616="","",IF(Txn!$X1616="","",Txn!$X1616))</f>
        <v>0</v>
      </c>
      <c r="E3219" s="39">
        <f>IF($D3219="","",IFERROR(VLOOKUP($D3219,AcctTbl,2,0),""))</f>
        <v>0</v>
      </c>
      <c r="F3219" s="39">
        <f>IF($D3219="","",IFERROR(VLOOKUP($D3219,AcctTbl,3,0),""))</f>
        <v>0</v>
      </c>
      <c r="G3219" s="39">
        <f>IF(Txn!$B1616="","",Txn!$D1616)</f>
        <v>0</v>
      </c>
      <c r="H3219" s="38">
        <f>IF(Txn!$B1616="","",Txn!$E1616)</f>
        <v>0</v>
      </c>
      <c r="I3219" s="40">
        <f>IF(Txn!$B1616="",0,Txn!$O1616)</f>
        <v>0</v>
      </c>
      <c r="J3219" s="40">
        <f>IF(Txn!$B1616="",0,Txn!$P1616)</f>
        <v>0</v>
      </c>
      <c r="K3219" s="41">
        <f>IF($A3219="","",IFERROR(VALUE(MID($A3219,6,2)),""))</f>
        <v>0</v>
      </c>
      <c r="L3219" s="39">
        <f>IF(Txn!$K1616="","",Txn!$K1616)</f>
        <v>0</v>
      </c>
      <c r="N3219" s="42">
        <f>IF($D3219="",0,COUNTIF(BankAccts,$D3219))</f>
        <v>0</v>
      </c>
    </row>
    <row r="3220" spans="1:14">
      <c r="A3220" s="38">
        <f>IF(Txn!$B1616="","",Txn!$B1616)</f>
        <v>0</v>
      </c>
      <c r="B3220" s="38">
        <f>IF(Txn!$B1616="","",Txn!$C1616)</f>
        <v>0</v>
      </c>
      <c r="C3220" s="39">
        <f>IF(Txn!$B1616="","","تراکنش بانکی")</f>
        <v>0</v>
      </c>
      <c r="D3220" s="38">
        <f>IF(Txn!$B1616="","",IF(IF(Txn!$U1616="TRF",Txn!$Y1616,Txn!$Z1616)="","",IF(Txn!$U1616="TRF",Txn!$Y1616,Txn!$Z1616)))</f>
        <v>0</v>
      </c>
      <c r="E3220" s="39">
        <f>IF($D3220="","",IFERROR(VLOOKUP($D3220,AcctTbl,2,0),""))</f>
        <v>0</v>
      </c>
      <c r="F3220" s="39">
        <f>IF($D3220="","",IFERROR(VLOOKUP($D3220,AcctTbl,3,0),""))</f>
        <v>0</v>
      </c>
      <c r="G3220" s="39">
        <f>IF(Txn!$B1616="","",Txn!$D1616)</f>
        <v>0</v>
      </c>
      <c r="H3220" s="38">
        <f>IF(Txn!$B1616="","",Txn!$E1616)</f>
        <v>0</v>
      </c>
      <c r="I3220" s="40">
        <f>IF(Txn!$B1616="",0,Txn!$Q1616)</f>
        <v>0</v>
      </c>
      <c r="J3220" s="40">
        <f>IF(Txn!$B1616="",0,Txn!$R1616)</f>
        <v>0</v>
      </c>
      <c r="K3220" s="41">
        <f>IF($A3220="","",IFERROR(VALUE(MID($A3220,6,2)),""))</f>
        <v>0</v>
      </c>
      <c r="L3220" s="39">
        <f>IF(Txn!$K1616="","","طرف مقابل — "&amp;Txn!$K1616)</f>
        <v>0</v>
      </c>
      <c r="N3220" s="42">
        <f>IF($D3220="",0,COUNTIF(BankAccts,$D3220))</f>
        <v>0</v>
      </c>
    </row>
    <row r="3221" spans="1:14">
      <c r="A3221" s="38">
        <f>IF(Txn!$B1617="","",Txn!$B1617)</f>
        <v>0</v>
      </c>
      <c r="B3221" s="38">
        <f>IF(Txn!$B1617="","",Txn!$C1617)</f>
        <v>0</v>
      </c>
      <c r="C3221" s="39">
        <f>IF(Txn!$B1617="","","تراکنش بانکی")</f>
        <v>0</v>
      </c>
      <c r="D3221" s="38">
        <f>IF(Txn!$B1617="","",IF(Txn!$X1617="","",Txn!$X1617))</f>
        <v>0</v>
      </c>
      <c r="E3221" s="39">
        <f>IF($D3221="","",IFERROR(VLOOKUP($D3221,AcctTbl,2,0),""))</f>
        <v>0</v>
      </c>
      <c r="F3221" s="39">
        <f>IF($D3221="","",IFERROR(VLOOKUP($D3221,AcctTbl,3,0),""))</f>
        <v>0</v>
      </c>
      <c r="G3221" s="39">
        <f>IF(Txn!$B1617="","",Txn!$D1617)</f>
        <v>0</v>
      </c>
      <c r="H3221" s="38">
        <f>IF(Txn!$B1617="","",Txn!$E1617)</f>
        <v>0</v>
      </c>
      <c r="I3221" s="40">
        <f>IF(Txn!$B1617="",0,Txn!$O1617)</f>
        <v>0</v>
      </c>
      <c r="J3221" s="40">
        <f>IF(Txn!$B1617="",0,Txn!$P1617)</f>
        <v>0</v>
      </c>
      <c r="K3221" s="41">
        <f>IF($A3221="","",IFERROR(VALUE(MID($A3221,6,2)),""))</f>
        <v>0</v>
      </c>
      <c r="L3221" s="39">
        <f>IF(Txn!$K1617="","",Txn!$K1617)</f>
        <v>0</v>
      </c>
      <c r="N3221" s="42">
        <f>IF($D3221="",0,COUNTIF(BankAccts,$D3221))</f>
        <v>0</v>
      </c>
    </row>
    <row r="3222" spans="1:14">
      <c r="A3222" s="38">
        <f>IF(Txn!$B1617="","",Txn!$B1617)</f>
        <v>0</v>
      </c>
      <c r="B3222" s="38">
        <f>IF(Txn!$B1617="","",Txn!$C1617)</f>
        <v>0</v>
      </c>
      <c r="C3222" s="39">
        <f>IF(Txn!$B1617="","","تراکنش بانکی")</f>
        <v>0</v>
      </c>
      <c r="D3222" s="38">
        <f>IF(Txn!$B1617="","",IF(IF(Txn!$U1617="TRF",Txn!$Y1617,Txn!$Z1617)="","",IF(Txn!$U1617="TRF",Txn!$Y1617,Txn!$Z1617)))</f>
        <v>0</v>
      </c>
      <c r="E3222" s="39">
        <f>IF($D3222="","",IFERROR(VLOOKUP($D3222,AcctTbl,2,0),""))</f>
        <v>0</v>
      </c>
      <c r="F3222" s="39">
        <f>IF($D3222="","",IFERROR(VLOOKUP($D3222,AcctTbl,3,0),""))</f>
        <v>0</v>
      </c>
      <c r="G3222" s="39">
        <f>IF(Txn!$B1617="","",Txn!$D1617)</f>
        <v>0</v>
      </c>
      <c r="H3222" s="38">
        <f>IF(Txn!$B1617="","",Txn!$E1617)</f>
        <v>0</v>
      </c>
      <c r="I3222" s="40">
        <f>IF(Txn!$B1617="",0,Txn!$Q1617)</f>
        <v>0</v>
      </c>
      <c r="J3222" s="40">
        <f>IF(Txn!$B1617="",0,Txn!$R1617)</f>
        <v>0</v>
      </c>
      <c r="K3222" s="41">
        <f>IF($A3222="","",IFERROR(VALUE(MID($A3222,6,2)),""))</f>
        <v>0</v>
      </c>
      <c r="L3222" s="39">
        <f>IF(Txn!$K1617="","","طرف مقابل — "&amp;Txn!$K1617)</f>
        <v>0</v>
      </c>
      <c r="N3222" s="42">
        <f>IF($D3222="",0,COUNTIF(BankAccts,$D3222))</f>
        <v>0</v>
      </c>
    </row>
    <row r="3223" spans="1:14">
      <c r="A3223" s="38">
        <f>IF(Txn!$B1618="","",Txn!$B1618)</f>
        <v>0</v>
      </c>
      <c r="B3223" s="38">
        <f>IF(Txn!$B1618="","",Txn!$C1618)</f>
        <v>0</v>
      </c>
      <c r="C3223" s="39">
        <f>IF(Txn!$B1618="","","تراکنش بانکی")</f>
        <v>0</v>
      </c>
      <c r="D3223" s="38">
        <f>IF(Txn!$B1618="","",IF(Txn!$X1618="","",Txn!$X1618))</f>
        <v>0</v>
      </c>
      <c r="E3223" s="39">
        <f>IF($D3223="","",IFERROR(VLOOKUP($D3223,AcctTbl,2,0),""))</f>
        <v>0</v>
      </c>
      <c r="F3223" s="39">
        <f>IF($D3223="","",IFERROR(VLOOKUP($D3223,AcctTbl,3,0),""))</f>
        <v>0</v>
      </c>
      <c r="G3223" s="39">
        <f>IF(Txn!$B1618="","",Txn!$D1618)</f>
        <v>0</v>
      </c>
      <c r="H3223" s="38">
        <f>IF(Txn!$B1618="","",Txn!$E1618)</f>
        <v>0</v>
      </c>
      <c r="I3223" s="40">
        <f>IF(Txn!$B1618="",0,Txn!$O1618)</f>
        <v>0</v>
      </c>
      <c r="J3223" s="40">
        <f>IF(Txn!$B1618="",0,Txn!$P1618)</f>
        <v>0</v>
      </c>
      <c r="K3223" s="41">
        <f>IF($A3223="","",IFERROR(VALUE(MID($A3223,6,2)),""))</f>
        <v>0</v>
      </c>
      <c r="L3223" s="39">
        <f>IF(Txn!$K1618="","",Txn!$K1618)</f>
        <v>0</v>
      </c>
      <c r="N3223" s="42">
        <f>IF($D3223="",0,COUNTIF(BankAccts,$D3223))</f>
        <v>0</v>
      </c>
    </row>
    <row r="3224" spans="1:14">
      <c r="A3224" s="38">
        <f>IF(Txn!$B1618="","",Txn!$B1618)</f>
        <v>0</v>
      </c>
      <c r="B3224" s="38">
        <f>IF(Txn!$B1618="","",Txn!$C1618)</f>
        <v>0</v>
      </c>
      <c r="C3224" s="39">
        <f>IF(Txn!$B1618="","","تراکنش بانکی")</f>
        <v>0</v>
      </c>
      <c r="D3224" s="38">
        <f>IF(Txn!$B1618="","",IF(IF(Txn!$U1618="TRF",Txn!$Y1618,Txn!$Z1618)="","",IF(Txn!$U1618="TRF",Txn!$Y1618,Txn!$Z1618)))</f>
        <v>0</v>
      </c>
      <c r="E3224" s="39">
        <f>IF($D3224="","",IFERROR(VLOOKUP($D3224,AcctTbl,2,0),""))</f>
        <v>0</v>
      </c>
      <c r="F3224" s="39">
        <f>IF($D3224="","",IFERROR(VLOOKUP($D3224,AcctTbl,3,0),""))</f>
        <v>0</v>
      </c>
      <c r="G3224" s="39">
        <f>IF(Txn!$B1618="","",Txn!$D1618)</f>
        <v>0</v>
      </c>
      <c r="H3224" s="38">
        <f>IF(Txn!$B1618="","",Txn!$E1618)</f>
        <v>0</v>
      </c>
      <c r="I3224" s="40">
        <f>IF(Txn!$B1618="",0,Txn!$Q1618)</f>
        <v>0</v>
      </c>
      <c r="J3224" s="40">
        <f>IF(Txn!$B1618="",0,Txn!$R1618)</f>
        <v>0</v>
      </c>
      <c r="K3224" s="41">
        <f>IF($A3224="","",IFERROR(VALUE(MID($A3224,6,2)),""))</f>
        <v>0</v>
      </c>
      <c r="L3224" s="39">
        <f>IF(Txn!$K1618="","","طرف مقابل — "&amp;Txn!$K1618)</f>
        <v>0</v>
      </c>
      <c r="N3224" s="42">
        <f>IF($D3224="",0,COUNTIF(BankAccts,$D3224))</f>
        <v>0</v>
      </c>
    </row>
    <row r="3225" spans="1:14">
      <c r="A3225" s="38">
        <f>IF(Txn!$B1619="","",Txn!$B1619)</f>
        <v>0</v>
      </c>
      <c r="B3225" s="38">
        <f>IF(Txn!$B1619="","",Txn!$C1619)</f>
        <v>0</v>
      </c>
      <c r="C3225" s="39">
        <f>IF(Txn!$B1619="","","تراکنش بانکی")</f>
        <v>0</v>
      </c>
      <c r="D3225" s="38">
        <f>IF(Txn!$B1619="","",IF(Txn!$X1619="","",Txn!$X1619))</f>
        <v>0</v>
      </c>
      <c r="E3225" s="39">
        <f>IF($D3225="","",IFERROR(VLOOKUP($D3225,AcctTbl,2,0),""))</f>
        <v>0</v>
      </c>
      <c r="F3225" s="39">
        <f>IF($D3225="","",IFERROR(VLOOKUP($D3225,AcctTbl,3,0),""))</f>
        <v>0</v>
      </c>
      <c r="G3225" s="39">
        <f>IF(Txn!$B1619="","",Txn!$D1619)</f>
        <v>0</v>
      </c>
      <c r="H3225" s="38">
        <f>IF(Txn!$B1619="","",Txn!$E1619)</f>
        <v>0</v>
      </c>
      <c r="I3225" s="40">
        <f>IF(Txn!$B1619="",0,Txn!$O1619)</f>
        <v>0</v>
      </c>
      <c r="J3225" s="40">
        <f>IF(Txn!$B1619="",0,Txn!$P1619)</f>
        <v>0</v>
      </c>
      <c r="K3225" s="41">
        <f>IF($A3225="","",IFERROR(VALUE(MID($A3225,6,2)),""))</f>
        <v>0</v>
      </c>
      <c r="L3225" s="39">
        <f>IF(Txn!$K1619="","",Txn!$K1619)</f>
        <v>0</v>
      </c>
      <c r="N3225" s="42">
        <f>IF($D3225="",0,COUNTIF(BankAccts,$D3225))</f>
        <v>0</v>
      </c>
    </row>
    <row r="3226" spans="1:14">
      <c r="A3226" s="38">
        <f>IF(Txn!$B1619="","",Txn!$B1619)</f>
        <v>0</v>
      </c>
      <c r="B3226" s="38">
        <f>IF(Txn!$B1619="","",Txn!$C1619)</f>
        <v>0</v>
      </c>
      <c r="C3226" s="39">
        <f>IF(Txn!$B1619="","","تراکنش بانکی")</f>
        <v>0</v>
      </c>
      <c r="D3226" s="38">
        <f>IF(Txn!$B1619="","",IF(IF(Txn!$U1619="TRF",Txn!$Y1619,Txn!$Z1619)="","",IF(Txn!$U1619="TRF",Txn!$Y1619,Txn!$Z1619)))</f>
        <v>0</v>
      </c>
      <c r="E3226" s="39">
        <f>IF($D3226="","",IFERROR(VLOOKUP($D3226,AcctTbl,2,0),""))</f>
        <v>0</v>
      </c>
      <c r="F3226" s="39">
        <f>IF($D3226="","",IFERROR(VLOOKUP($D3226,AcctTbl,3,0),""))</f>
        <v>0</v>
      </c>
      <c r="G3226" s="39">
        <f>IF(Txn!$B1619="","",Txn!$D1619)</f>
        <v>0</v>
      </c>
      <c r="H3226" s="38">
        <f>IF(Txn!$B1619="","",Txn!$E1619)</f>
        <v>0</v>
      </c>
      <c r="I3226" s="40">
        <f>IF(Txn!$B1619="",0,Txn!$Q1619)</f>
        <v>0</v>
      </c>
      <c r="J3226" s="40">
        <f>IF(Txn!$B1619="",0,Txn!$R1619)</f>
        <v>0</v>
      </c>
      <c r="K3226" s="41">
        <f>IF($A3226="","",IFERROR(VALUE(MID($A3226,6,2)),""))</f>
        <v>0</v>
      </c>
      <c r="L3226" s="39">
        <f>IF(Txn!$K1619="","","طرف مقابل — "&amp;Txn!$K1619)</f>
        <v>0</v>
      </c>
      <c r="N3226" s="42">
        <f>IF($D3226="",0,COUNTIF(BankAccts,$D3226))</f>
        <v>0</v>
      </c>
    </row>
    <row r="3227" spans="1:14">
      <c r="A3227" s="38">
        <f>IF(Txn!$B1620="","",Txn!$B1620)</f>
        <v>0</v>
      </c>
      <c r="B3227" s="38">
        <f>IF(Txn!$B1620="","",Txn!$C1620)</f>
        <v>0</v>
      </c>
      <c r="C3227" s="39">
        <f>IF(Txn!$B1620="","","تراکنش بانکی")</f>
        <v>0</v>
      </c>
      <c r="D3227" s="38">
        <f>IF(Txn!$B1620="","",IF(Txn!$X1620="","",Txn!$X1620))</f>
        <v>0</v>
      </c>
      <c r="E3227" s="39">
        <f>IF($D3227="","",IFERROR(VLOOKUP($D3227,AcctTbl,2,0),""))</f>
        <v>0</v>
      </c>
      <c r="F3227" s="39">
        <f>IF($D3227="","",IFERROR(VLOOKUP($D3227,AcctTbl,3,0),""))</f>
        <v>0</v>
      </c>
      <c r="G3227" s="39">
        <f>IF(Txn!$B1620="","",Txn!$D1620)</f>
        <v>0</v>
      </c>
      <c r="H3227" s="38">
        <f>IF(Txn!$B1620="","",Txn!$E1620)</f>
        <v>0</v>
      </c>
      <c r="I3227" s="40">
        <f>IF(Txn!$B1620="",0,Txn!$O1620)</f>
        <v>0</v>
      </c>
      <c r="J3227" s="40">
        <f>IF(Txn!$B1620="",0,Txn!$P1620)</f>
        <v>0</v>
      </c>
      <c r="K3227" s="41">
        <f>IF($A3227="","",IFERROR(VALUE(MID($A3227,6,2)),""))</f>
        <v>0</v>
      </c>
      <c r="L3227" s="39">
        <f>IF(Txn!$K1620="","",Txn!$K1620)</f>
        <v>0</v>
      </c>
      <c r="N3227" s="42">
        <f>IF($D3227="",0,COUNTIF(BankAccts,$D3227))</f>
        <v>0</v>
      </c>
    </row>
    <row r="3228" spans="1:14">
      <c r="A3228" s="38">
        <f>IF(Txn!$B1620="","",Txn!$B1620)</f>
        <v>0</v>
      </c>
      <c r="B3228" s="38">
        <f>IF(Txn!$B1620="","",Txn!$C1620)</f>
        <v>0</v>
      </c>
      <c r="C3228" s="39">
        <f>IF(Txn!$B1620="","","تراکنش بانکی")</f>
        <v>0</v>
      </c>
      <c r="D3228" s="38">
        <f>IF(Txn!$B1620="","",IF(IF(Txn!$U1620="TRF",Txn!$Y1620,Txn!$Z1620)="","",IF(Txn!$U1620="TRF",Txn!$Y1620,Txn!$Z1620)))</f>
        <v>0</v>
      </c>
      <c r="E3228" s="39">
        <f>IF($D3228="","",IFERROR(VLOOKUP($D3228,AcctTbl,2,0),""))</f>
        <v>0</v>
      </c>
      <c r="F3228" s="39">
        <f>IF($D3228="","",IFERROR(VLOOKUP($D3228,AcctTbl,3,0),""))</f>
        <v>0</v>
      </c>
      <c r="G3228" s="39">
        <f>IF(Txn!$B1620="","",Txn!$D1620)</f>
        <v>0</v>
      </c>
      <c r="H3228" s="38">
        <f>IF(Txn!$B1620="","",Txn!$E1620)</f>
        <v>0</v>
      </c>
      <c r="I3228" s="40">
        <f>IF(Txn!$B1620="",0,Txn!$Q1620)</f>
        <v>0</v>
      </c>
      <c r="J3228" s="40">
        <f>IF(Txn!$B1620="",0,Txn!$R1620)</f>
        <v>0</v>
      </c>
      <c r="K3228" s="41">
        <f>IF($A3228="","",IFERROR(VALUE(MID($A3228,6,2)),""))</f>
        <v>0</v>
      </c>
      <c r="L3228" s="39">
        <f>IF(Txn!$K1620="","","طرف مقابل — "&amp;Txn!$K1620)</f>
        <v>0</v>
      </c>
      <c r="N3228" s="42">
        <f>IF($D3228="",0,COUNTIF(BankAccts,$D3228))</f>
        <v>0</v>
      </c>
    </row>
    <row r="3229" spans="1:14">
      <c r="A3229" s="38">
        <f>IF(Txn!$B1621="","",Txn!$B1621)</f>
        <v>0</v>
      </c>
      <c r="B3229" s="38">
        <f>IF(Txn!$B1621="","",Txn!$C1621)</f>
        <v>0</v>
      </c>
      <c r="C3229" s="39">
        <f>IF(Txn!$B1621="","","تراکنش بانکی")</f>
        <v>0</v>
      </c>
      <c r="D3229" s="38">
        <f>IF(Txn!$B1621="","",IF(Txn!$X1621="","",Txn!$X1621))</f>
        <v>0</v>
      </c>
      <c r="E3229" s="39">
        <f>IF($D3229="","",IFERROR(VLOOKUP($D3229,AcctTbl,2,0),""))</f>
        <v>0</v>
      </c>
      <c r="F3229" s="39">
        <f>IF($D3229="","",IFERROR(VLOOKUP($D3229,AcctTbl,3,0),""))</f>
        <v>0</v>
      </c>
      <c r="G3229" s="39">
        <f>IF(Txn!$B1621="","",Txn!$D1621)</f>
        <v>0</v>
      </c>
      <c r="H3229" s="38">
        <f>IF(Txn!$B1621="","",Txn!$E1621)</f>
        <v>0</v>
      </c>
      <c r="I3229" s="40">
        <f>IF(Txn!$B1621="",0,Txn!$O1621)</f>
        <v>0</v>
      </c>
      <c r="J3229" s="40">
        <f>IF(Txn!$B1621="",0,Txn!$P1621)</f>
        <v>0</v>
      </c>
      <c r="K3229" s="41">
        <f>IF($A3229="","",IFERROR(VALUE(MID($A3229,6,2)),""))</f>
        <v>0</v>
      </c>
      <c r="L3229" s="39">
        <f>IF(Txn!$K1621="","",Txn!$K1621)</f>
        <v>0</v>
      </c>
      <c r="N3229" s="42">
        <f>IF($D3229="",0,COUNTIF(BankAccts,$D3229))</f>
        <v>0</v>
      </c>
    </row>
    <row r="3230" spans="1:14">
      <c r="A3230" s="38">
        <f>IF(Txn!$B1621="","",Txn!$B1621)</f>
        <v>0</v>
      </c>
      <c r="B3230" s="38">
        <f>IF(Txn!$B1621="","",Txn!$C1621)</f>
        <v>0</v>
      </c>
      <c r="C3230" s="39">
        <f>IF(Txn!$B1621="","","تراکنش بانکی")</f>
        <v>0</v>
      </c>
      <c r="D3230" s="38">
        <f>IF(Txn!$B1621="","",IF(IF(Txn!$U1621="TRF",Txn!$Y1621,Txn!$Z1621)="","",IF(Txn!$U1621="TRF",Txn!$Y1621,Txn!$Z1621)))</f>
        <v>0</v>
      </c>
      <c r="E3230" s="39">
        <f>IF($D3230="","",IFERROR(VLOOKUP($D3230,AcctTbl,2,0),""))</f>
        <v>0</v>
      </c>
      <c r="F3230" s="39">
        <f>IF($D3230="","",IFERROR(VLOOKUP($D3230,AcctTbl,3,0),""))</f>
        <v>0</v>
      </c>
      <c r="G3230" s="39">
        <f>IF(Txn!$B1621="","",Txn!$D1621)</f>
        <v>0</v>
      </c>
      <c r="H3230" s="38">
        <f>IF(Txn!$B1621="","",Txn!$E1621)</f>
        <v>0</v>
      </c>
      <c r="I3230" s="40">
        <f>IF(Txn!$B1621="",0,Txn!$Q1621)</f>
        <v>0</v>
      </c>
      <c r="J3230" s="40">
        <f>IF(Txn!$B1621="",0,Txn!$R1621)</f>
        <v>0</v>
      </c>
      <c r="K3230" s="41">
        <f>IF($A3230="","",IFERROR(VALUE(MID($A3230,6,2)),""))</f>
        <v>0</v>
      </c>
      <c r="L3230" s="39">
        <f>IF(Txn!$K1621="","","طرف مقابل — "&amp;Txn!$K1621)</f>
        <v>0</v>
      </c>
      <c r="N3230" s="42">
        <f>IF($D3230="",0,COUNTIF(BankAccts,$D3230))</f>
        <v>0</v>
      </c>
    </row>
    <row r="3231" spans="1:14">
      <c r="A3231" s="38">
        <f>IF(Txn!$B1622="","",Txn!$B1622)</f>
        <v>0</v>
      </c>
      <c r="B3231" s="38">
        <f>IF(Txn!$B1622="","",Txn!$C1622)</f>
        <v>0</v>
      </c>
      <c r="C3231" s="39">
        <f>IF(Txn!$B1622="","","تراکنش بانکی")</f>
        <v>0</v>
      </c>
      <c r="D3231" s="38">
        <f>IF(Txn!$B1622="","",IF(Txn!$X1622="","",Txn!$X1622))</f>
        <v>0</v>
      </c>
      <c r="E3231" s="39">
        <f>IF($D3231="","",IFERROR(VLOOKUP($D3231,AcctTbl,2,0),""))</f>
        <v>0</v>
      </c>
      <c r="F3231" s="39">
        <f>IF($D3231="","",IFERROR(VLOOKUP($D3231,AcctTbl,3,0),""))</f>
        <v>0</v>
      </c>
      <c r="G3231" s="39">
        <f>IF(Txn!$B1622="","",Txn!$D1622)</f>
        <v>0</v>
      </c>
      <c r="H3231" s="38">
        <f>IF(Txn!$B1622="","",Txn!$E1622)</f>
        <v>0</v>
      </c>
      <c r="I3231" s="40">
        <f>IF(Txn!$B1622="",0,Txn!$O1622)</f>
        <v>0</v>
      </c>
      <c r="J3231" s="40">
        <f>IF(Txn!$B1622="",0,Txn!$P1622)</f>
        <v>0</v>
      </c>
      <c r="K3231" s="41">
        <f>IF($A3231="","",IFERROR(VALUE(MID($A3231,6,2)),""))</f>
        <v>0</v>
      </c>
      <c r="L3231" s="39">
        <f>IF(Txn!$K1622="","",Txn!$K1622)</f>
        <v>0</v>
      </c>
      <c r="N3231" s="42">
        <f>IF($D3231="",0,COUNTIF(BankAccts,$D3231))</f>
        <v>0</v>
      </c>
    </row>
    <row r="3232" spans="1:14">
      <c r="A3232" s="38">
        <f>IF(Txn!$B1622="","",Txn!$B1622)</f>
        <v>0</v>
      </c>
      <c r="B3232" s="38">
        <f>IF(Txn!$B1622="","",Txn!$C1622)</f>
        <v>0</v>
      </c>
      <c r="C3232" s="39">
        <f>IF(Txn!$B1622="","","تراکنش بانکی")</f>
        <v>0</v>
      </c>
      <c r="D3232" s="38">
        <f>IF(Txn!$B1622="","",IF(IF(Txn!$U1622="TRF",Txn!$Y1622,Txn!$Z1622)="","",IF(Txn!$U1622="TRF",Txn!$Y1622,Txn!$Z1622)))</f>
        <v>0</v>
      </c>
      <c r="E3232" s="39">
        <f>IF($D3232="","",IFERROR(VLOOKUP($D3232,AcctTbl,2,0),""))</f>
        <v>0</v>
      </c>
      <c r="F3232" s="39">
        <f>IF($D3232="","",IFERROR(VLOOKUP($D3232,AcctTbl,3,0),""))</f>
        <v>0</v>
      </c>
      <c r="G3232" s="39">
        <f>IF(Txn!$B1622="","",Txn!$D1622)</f>
        <v>0</v>
      </c>
      <c r="H3232" s="38">
        <f>IF(Txn!$B1622="","",Txn!$E1622)</f>
        <v>0</v>
      </c>
      <c r="I3232" s="40">
        <f>IF(Txn!$B1622="",0,Txn!$Q1622)</f>
        <v>0</v>
      </c>
      <c r="J3232" s="40">
        <f>IF(Txn!$B1622="",0,Txn!$R1622)</f>
        <v>0</v>
      </c>
      <c r="K3232" s="41">
        <f>IF($A3232="","",IFERROR(VALUE(MID($A3232,6,2)),""))</f>
        <v>0</v>
      </c>
      <c r="L3232" s="39">
        <f>IF(Txn!$K1622="","","طرف مقابل — "&amp;Txn!$K1622)</f>
        <v>0</v>
      </c>
      <c r="N3232" s="42">
        <f>IF($D3232="",0,COUNTIF(BankAccts,$D3232))</f>
        <v>0</v>
      </c>
    </row>
    <row r="3233" spans="1:14">
      <c r="A3233" s="38">
        <f>IF(Txn!$B1623="","",Txn!$B1623)</f>
        <v>0</v>
      </c>
      <c r="B3233" s="38">
        <f>IF(Txn!$B1623="","",Txn!$C1623)</f>
        <v>0</v>
      </c>
      <c r="C3233" s="39">
        <f>IF(Txn!$B1623="","","تراکنش بانکی")</f>
        <v>0</v>
      </c>
      <c r="D3233" s="38">
        <f>IF(Txn!$B1623="","",IF(Txn!$X1623="","",Txn!$X1623))</f>
        <v>0</v>
      </c>
      <c r="E3233" s="39">
        <f>IF($D3233="","",IFERROR(VLOOKUP($D3233,AcctTbl,2,0),""))</f>
        <v>0</v>
      </c>
      <c r="F3233" s="39">
        <f>IF($D3233="","",IFERROR(VLOOKUP($D3233,AcctTbl,3,0),""))</f>
        <v>0</v>
      </c>
      <c r="G3233" s="39">
        <f>IF(Txn!$B1623="","",Txn!$D1623)</f>
        <v>0</v>
      </c>
      <c r="H3233" s="38">
        <f>IF(Txn!$B1623="","",Txn!$E1623)</f>
        <v>0</v>
      </c>
      <c r="I3233" s="40">
        <f>IF(Txn!$B1623="",0,Txn!$O1623)</f>
        <v>0</v>
      </c>
      <c r="J3233" s="40">
        <f>IF(Txn!$B1623="",0,Txn!$P1623)</f>
        <v>0</v>
      </c>
      <c r="K3233" s="41">
        <f>IF($A3233="","",IFERROR(VALUE(MID($A3233,6,2)),""))</f>
        <v>0</v>
      </c>
      <c r="L3233" s="39">
        <f>IF(Txn!$K1623="","",Txn!$K1623)</f>
        <v>0</v>
      </c>
      <c r="N3233" s="42">
        <f>IF($D3233="",0,COUNTIF(BankAccts,$D3233))</f>
        <v>0</v>
      </c>
    </row>
    <row r="3234" spans="1:14">
      <c r="A3234" s="38">
        <f>IF(Txn!$B1623="","",Txn!$B1623)</f>
        <v>0</v>
      </c>
      <c r="B3234" s="38">
        <f>IF(Txn!$B1623="","",Txn!$C1623)</f>
        <v>0</v>
      </c>
      <c r="C3234" s="39">
        <f>IF(Txn!$B1623="","","تراکنش بانکی")</f>
        <v>0</v>
      </c>
      <c r="D3234" s="38">
        <f>IF(Txn!$B1623="","",IF(IF(Txn!$U1623="TRF",Txn!$Y1623,Txn!$Z1623)="","",IF(Txn!$U1623="TRF",Txn!$Y1623,Txn!$Z1623)))</f>
        <v>0</v>
      </c>
      <c r="E3234" s="39">
        <f>IF($D3234="","",IFERROR(VLOOKUP($D3234,AcctTbl,2,0),""))</f>
        <v>0</v>
      </c>
      <c r="F3234" s="39">
        <f>IF($D3234="","",IFERROR(VLOOKUP($D3234,AcctTbl,3,0),""))</f>
        <v>0</v>
      </c>
      <c r="G3234" s="39">
        <f>IF(Txn!$B1623="","",Txn!$D1623)</f>
        <v>0</v>
      </c>
      <c r="H3234" s="38">
        <f>IF(Txn!$B1623="","",Txn!$E1623)</f>
        <v>0</v>
      </c>
      <c r="I3234" s="40">
        <f>IF(Txn!$B1623="",0,Txn!$Q1623)</f>
        <v>0</v>
      </c>
      <c r="J3234" s="40">
        <f>IF(Txn!$B1623="",0,Txn!$R1623)</f>
        <v>0</v>
      </c>
      <c r="K3234" s="41">
        <f>IF($A3234="","",IFERROR(VALUE(MID($A3234,6,2)),""))</f>
        <v>0</v>
      </c>
      <c r="L3234" s="39">
        <f>IF(Txn!$K1623="","","طرف مقابل — "&amp;Txn!$K1623)</f>
        <v>0</v>
      </c>
      <c r="N3234" s="42">
        <f>IF($D3234="",0,COUNTIF(BankAccts,$D3234))</f>
        <v>0</v>
      </c>
    </row>
    <row r="3235" spans="1:14">
      <c r="A3235" s="38">
        <f>IF(Txn!$B1624="","",Txn!$B1624)</f>
        <v>0</v>
      </c>
      <c r="B3235" s="38">
        <f>IF(Txn!$B1624="","",Txn!$C1624)</f>
        <v>0</v>
      </c>
      <c r="C3235" s="39">
        <f>IF(Txn!$B1624="","","تراکنش بانکی")</f>
        <v>0</v>
      </c>
      <c r="D3235" s="38">
        <f>IF(Txn!$B1624="","",IF(Txn!$X1624="","",Txn!$X1624))</f>
        <v>0</v>
      </c>
      <c r="E3235" s="39">
        <f>IF($D3235="","",IFERROR(VLOOKUP($D3235,AcctTbl,2,0),""))</f>
        <v>0</v>
      </c>
      <c r="F3235" s="39">
        <f>IF($D3235="","",IFERROR(VLOOKUP($D3235,AcctTbl,3,0),""))</f>
        <v>0</v>
      </c>
      <c r="G3235" s="39">
        <f>IF(Txn!$B1624="","",Txn!$D1624)</f>
        <v>0</v>
      </c>
      <c r="H3235" s="38">
        <f>IF(Txn!$B1624="","",Txn!$E1624)</f>
        <v>0</v>
      </c>
      <c r="I3235" s="40">
        <f>IF(Txn!$B1624="",0,Txn!$O1624)</f>
        <v>0</v>
      </c>
      <c r="J3235" s="40">
        <f>IF(Txn!$B1624="",0,Txn!$P1624)</f>
        <v>0</v>
      </c>
      <c r="K3235" s="41">
        <f>IF($A3235="","",IFERROR(VALUE(MID($A3235,6,2)),""))</f>
        <v>0</v>
      </c>
      <c r="L3235" s="39">
        <f>IF(Txn!$K1624="","",Txn!$K1624)</f>
        <v>0</v>
      </c>
      <c r="N3235" s="42">
        <f>IF($D3235="",0,COUNTIF(BankAccts,$D3235))</f>
        <v>0</v>
      </c>
    </row>
    <row r="3236" spans="1:14">
      <c r="A3236" s="38">
        <f>IF(Txn!$B1624="","",Txn!$B1624)</f>
        <v>0</v>
      </c>
      <c r="B3236" s="38">
        <f>IF(Txn!$B1624="","",Txn!$C1624)</f>
        <v>0</v>
      </c>
      <c r="C3236" s="39">
        <f>IF(Txn!$B1624="","","تراکنش بانکی")</f>
        <v>0</v>
      </c>
      <c r="D3236" s="38">
        <f>IF(Txn!$B1624="","",IF(IF(Txn!$U1624="TRF",Txn!$Y1624,Txn!$Z1624)="","",IF(Txn!$U1624="TRF",Txn!$Y1624,Txn!$Z1624)))</f>
        <v>0</v>
      </c>
      <c r="E3236" s="39">
        <f>IF($D3236="","",IFERROR(VLOOKUP($D3236,AcctTbl,2,0),""))</f>
        <v>0</v>
      </c>
      <c r="F3236" s="39">
        <f>IF($D3236="","",IFERROR(VLOOKUP($D3236,AcctTbl,3,0),""))</f>
        <v>0</v>
      </c>
      <c r="G3236" s="39">
        <f>IF(Txn!$B1624="","",Txn!$D1624)</f>
        <v>0</v>
      </c>
      <c r="H3236" s="38">
        <f>IF(Txn!$B1624="","",Txn!$E1624)</f>
        <v>0</v>
      </c>
      <c r="I3236" s="40">
        <f>IF(Txn!$B1624="",0,Txn!$Q1624)</f>
        <v>0</v>
      </c>
      <c r="J3236" s="40">
        <f>IF(Txn!$B1624="",0,Txn!$R1624)</f>
        <v>0</v>
      </c>
      <c r="K3236" s="41">
        <f>IF($A3236="","",IFERROR(VALUE(MID($A3236,6,2)),""))</f>
        <v>0</v>
      </c>
      <c r="L3236" s="39">
        <f>IF(Txn!$K1624="","","طرف مقابل — "&amp;Txn!$K1624)</f>
        <v>0</v>
      </c>
      <c r="N3236" s="42">
        <f>IF($D3236="",0,COUNTIF(BankAccts,$D3236))</f>
        <v>0</v>
      </c>
    </row>
    <row r="3237" spans="1:14">
      <c r="A3237" s="38">
        <f>IF(Txn!$B1625="","",Txn!$B1625)</f>
        <v>0</v>
      </c>
      <c r="B3237" s="38">
        <f>IF(Txn!$B1625="","",Txn!$C1625)</f>
        <v>0</v>
      </c>
      <c r="C3237" s="39">
        <f>IF(Txn!$B1625="","","تراکنش بانکی")</f>
        <v>0</v>
      </c>
      <c r="D3237" s="38">
        <f>IF(Txn!$B1625="","",IF(Txn!$X1625="","",Txn!$X1625))</f>
        <v>0</v>
      </c>
      <c r="E3237" s="39">
        <f>IF($D3237="","",IFERROR(VLOOKUP($D3237,AcctTbl,2,0),""))</f>
        <v>0</v>
      </c>
      <c r="F3237" s="39">
        <f>IF($D3237="","",IFERROR(VLOOKUP($D3237,AcctTbl,3,0),""))</f>
        <v>0</v>
      </c>
      <c r="G3237" s="39">
        <f>IF(Txn!$B1625="","",Txn!$D1625)</f>
        <v>0</v>
      </c>
      <c r="H3237" s="38">
        <f>IF(Txn!$B1625="","",Txn!$E1625)</f>
        <v>0</v>
      </c>
      <c r="I3237" s="40">
        <f>IF(Txn!$B1625="",0,Txn!$O1625)</f>
        <v>0</v>
      </c>
      <c r="J3237" s="40">
        <f>IF(Txn!$B1625="",0,Txn!$P1625)</f>
        <v>0</v>
      </c>
      <c r="K3237" s="41">
        <f>IF($A3237="","",IFERROR(VALUE(MID($A3237,6,2)),""))</f>
        <v>0</v>
      </c>
      <c r="L3237" s="39">
        <f>IF(Txn!$K1625="","",Txn!$K1625)</f>
        <v>0</v>
      </c>
      <c r="N3237" s="42">
        <f>IF($D3237="",0,COUNTIF(BankAccts,$D3237))</f>
        <v>0</v>
      </c>
    </row>
    <row r="3238" spans="1:14">
      <c r="A3238" s="38">
        <f>IF(Txn!$B1625="","",Txn!$B1625)</f>
        <v>0</v>
      </c>
      <c r="B3238" s="38">
        <f>IF(Txn!$B1625="","",Txn!$C1625)</f>
        <v>0</v>
      </c>
      <c r="C3238" s="39">
        <f>IF(Txn!$B1625="","","تراکنش بانکی")</f>
        <v>0</v>
      </c>
      <c r="D3238" s="38">
        <f>IF(Txn!$B1625="","",IF(IF(Txn!$U1625="TRF",Txn!$Y1625,Txn!$Z1625)="","",IF(Txn!$U1625="TRF",Txn!$Y1625,Txn!$Z1625)))</f>
        <v>0</v>
      </c>
      <c r="E3238" s="39">
        <f>IF($D3238="","",IFERROR(VLOOKUP($D3238,AcctTbl,2,0),""))</f>
        <v>0</v>
      </c>
      <c r="F3238" s="39">
        <f>IF($D3238="","",IFERROR(VLOOKUP($D3238,AcctTbl,3,0),""))</f>
        <v>0</v>
      </c>
      <c r="G3238" s="39">
        <f>IF(Txn!$B1625="","",Txn!$D1625)</f>
        <v>0</v>
      </c>
      <c r="H3238" s="38">
        <f>IF(Txn!$B1625="","",Txn!$E1625)</f>
        <v>0</v>
      </c>
      <c r="I3238" s="40">
        <f>IF(Txn!$B1625="",0,Txn!$Q1625)</f>
        <v>0</v>
      </c>
      <c r="J3238" s="40">
        <f>IF(Txn!$B1625="",0,Txn!$R1625)</f>
        <v>0</v>
      </c>
      <c r="K3238" s="41">
        <f>IF($A3238="","",IFERROR(VALUE(MID($A3238,6,2)),""))</f>
        <v>0</v>
      </c>
      <c r="L3238" s="39">
        <f>IF(Txn!$K1625="","","طرف مقابل — "&amp;Txn!$K1625)</f>
        <v>0</v>
      </c>
      <c r="N3238" s="42">
        <f>IF($D3238="",0,COUNTIF(BankAccts,$D3238))</f>
        <v>0</v>
      </c>
    </row>
    <row r="3239" spans="1:14">
      <c r="A3239" s="38">
        <f>IF(Txn!$B1626="","",Txn!$B1626)</f>
        <v>0</v>
      </c>
      <c r="B3239" s="38">
        <f>IF(Txn!$B1626="","",Txn!$C1626)</f>
        <v>0</v>
      </c>
      <c r="C3239" s="39">
        <f>IF(Txn!$B1626="","","تراکنش بانکی")</f>
        <v>0</v>
      </c>
      <c r="D3239" s="38">
        <f>IF(Txn!$B1626="","",IF(Txn!$X1626="","",Txn!$X1626))</f>
        <v>0</v>
      </c>
      <c r="E3239" s="39">
        <f>IF($D3239="","",IFERROR(VLOOKUP($D3239,AcctTbl,2,0),""))</f>
        <v>0</v>
      </c>
      <c r="F3239" s="39">
        <f>IF($D3239="","",IFERROR(VLOOKUP($D3239,AcctTbl,3,0),""))</f>
        <v>0</v>
      </c>
      <c r="G3239" s="39">
        <f>IF(Txn!$B1626="","",Txn!$D1626)</f>
        <v>0</v>
      </c>
      <c r="H3239" s="38">
        <f>IF(Txn!$B1626="","",Txn!$E1626)</f>
        <v>0</v>
      </c>
      <c r="I3239" s="40">
        <f>IF(Txn!$B1626="",0,Txn!$O1626)</f>
        <v>0</v>
      </c>
      <c r="J3239" s="40">
        <f>IF(Txn!$B1626="",0,Txn!$P1626)</f>
        <v>0</v>
      </c>
      <c r="K3239" s="41">
        <f>IF($A3239="","",IFERROR(VALUE(MID($A3239,6,2)),""))</f>
        <v>0</v>
      </c>
      <c r="L3239" s="39">
        <f>IF(Txn!$K1626="","",Txn!$K1626)</f>
        <v>0</v>
      </c>
      <c r="N3239" s="42">
        <f>IF($D3239="",0,COUNTIF(BankAccts,$D3239))</f>
        <v>0</v>
      </c>
    </row>
    <row r="3240" spans="1:14">
      <c r="A3240" s="38">
        <f>IF(Txn!$B1626="","",Txn!$B1626)</f>
        <v>0</v>
      </c>
      <c r="B3240" s="38">
        <f>IF(Txn!$B1626="","",Txn!$C1626)</f>
        <v>0</v>
      </c>
      <c r="C3240" s="39">
        <f>IF(Txn!$B1626="","","تراکنش بانکی")</f>
        <v>0</v>
      </c>
      <c r="D3240" s="38">
        <f>IF(Txn!$B1626="","",IF(IF(Txn!$U1626="TRF",Txn!$Y1626,Txn!$Z1626)="","",IF(Txn!$U1626="TRF",Txn!$Y1626,Txn!$Z1626)))</f>
        <v>0</v>
      </c>
      <c r="E3240" s="39">
        <f>IF($D3240="","",IFERROR(VLOOKUP($D3240,AcctTbl,2,0),""))</f>
        <v>0</v>
      </c>
      <c r="F3240" s="39">
        <f>IF($D3240="","",IFERROR(VLOOKUP($D3240,AcctTbl,3,0),""))</f>
        <v>0</v>
      </c>
      <c r="G3240" s="39">
        <f>IF(Txn!$B1626="","",Txn!$D1626)</f>
        <v>0</v>
      </c>
      <c r="H3240" s="38">
        <f>IF(Txn!$B1626="","",Txn!$E1626)</f>
        <v>0</v>
      </c>
      <c r="I3240" s="40">
        <f>IF(Txn!$B1626="",0,Txn!$Q1626)</f>
        <v>0</v>
      </c>
      <c r="J3240" s="40">
        <f>IF(Txn!$B1626="",0,Txn!$R1626)</f>
        <v>0</v>
      </c>
      <c r="K3240" s="41">
        <f>IF($A3240="","",IFERROR(VALUE(MID($A3240,6,2)),""))</f>
        <v>0</v>
      </c>
      <c r="L3240" s="39">
        <f>IF(Txn!$K1626="","","طرف مقابل — "&amp;Txn!$K1626)</f>
        <v>0</v>
      </c>
      <c r="N3240" s="42">
        <f>IF($D3240="",0,COUNTIF(BankAccts,$D3240))</f>
        <v>0</v>
      </c>
    </row>
    <row r="3241" spans="1:14">
      <c r="A3241" s="38">
        <f>IF(Txn!$B1627="","",Txn!$B1627)</f>
        <v>0</v>
      </c>
      <c r="B3241" s="38">
        <f>IF(Txn!$B1627="","",Txn!$C1627)</f>
        <v>0</v>
      </c>
      <c r="C3241" s="39">
        <f>IF(Txn!$B1627="","","تراکنش بانکی")</f>
        <v>0</v>
      </c>
      <c r="D3241" s="38">
        <f>IF(Txn!$B1627="","",IF(Txn!$X1627="","",Txn!$X1627))</f>
        <v>0</v>
      </c>
      <c r="E3241" s="39">
        <f>IF($D3241="","",IFERROR(VLOOKUP($D3241,AcctTbl,2,0),""))</f>
        <v>0</v>
      </c>
      <c r="F3241" s="39">
        <f>IF($D3241="","",IFERROR(VLOOKUP($D3241,AcctTbl,3,0),""))</f>
        <v>0</v>
      </c>
      <c r="G3241" s="39">
        <f>IF(Txn!$B1627="","",Txn!$D1627)</f>
        <v>0</v>
      </c>
      <c r="H3241" s="38">
        <f>IF(Txn!$B1627="","",Txn!$E1627)</f>
        <v>0</v>
      </c>
      <c r="I3241" s="40">
        <f>IF(Txn!$B1627="",0,Txn!$O1627)</f>
        <v>0</v>
      </c>
      <c r="J3241" s="40">
        <f>IF(Txn!$B1627="",0,Txn!$P1627)</f>
        <v>0</v>
      </c>
      <c r="K3241" s="41">
        <f>IF($A3241="","",IFERROR(VALUE(MID($A3241,6,2)),""))</f>
        <v>0</v>
      </c>
      <c r="L3241" s="39">
        <f>IF(Txn!$K1627="","",Txn!$K1627)</f>
        <v>0</v>
      </c>
      <c r="N3241" s="42">
        <f>IF($D3241="",0,COUNTIF(BankAccts,$D3241))</f>
        <v>0</v>
      </c>
    </row>
    <row r="3242" spans="1:14">
      <c r="A3242" s="38">
        <f>IF(Txn!$B1627="","",Txn!$B1627)</f>
        <v>0</v>
      </c>
      <c r="B3242" s="38">
        <f>IF(Txn!$B1627="","",Txn!$C1627)</f>
        <v>0</v>
      </c>
      <c r="C3242" s="39">
        <f>IF(Txn!$B1627="","","تراکنش بانکی")</f>
        <v>0</v>
      </c>
      <c r="D3242" s="38">
        <f>IF(Txn!$B1627="","",IF(IF(Txn!$U1627="TRF",Txn!$Y1627,Txn!$Z1627)="","",IF(Txn!$U1627="TRF",Txn!$Y1627,Txn!$Z1627)))</f>
        <v>0</v>
      </c>
      <c r="E3242" s="39">
        <f>IF($D3242="","",IFERROR(VLOOKUP($D3242,AcctTbl,2,0),""))</f>
        <v>0</v>
      </c>
      <c r="F3242" s="39">
        <f>IF($D3242="","",IFERROR(VLOOKUP($D3242,AcctTbl,3,0),""))</f>
        <v>0</v>
      </c>
      <c r="G3242" s="39">
        <f>IF(Txn!$B1627="","",Txn!$D1627)</f>
        <v>0</v>
      </c>
      <c r="H3242" s="38">
        <f>IF(Txn!$B1627="","",Txn!$E1627)</f>
        <v>0</v>
      </c>
      <c r="I3242" s="40">
        <f>IF(Txn!$B1627="",0,Txn!$Q1627)</f>
        <v>0</v>
      </c>
      <c r="J3242" s="40">
        <f>IF(Txn!$B1627="",0,Txn!$R1627)</f>
        <v>0</v>
      </c>
      <c r="K3242" s="41">
        <f>IF($A3242="","",IFERROR(VALUE(MID($A3242,6,2)),""))</f>
        <v>0</v>
      </c>
      <c r="L3242" s="39">
        <f>IF(Txn!$K1627="","","طرف مقابل — "&amp;Txn!$K1627)</f>
        <v>0</v>
      </c>
      <c r="N3242" s="42">
        <f>IF($D3242="",0,COUNTIF(BankAccts,$D3242))</f>
        <v>0</v>
      </c>
    </row>
    <row r="3243" spans="1:14">
      <c r="A3243" s="38">
        <f>IF(Txn!$B1628="","",Txn!$B1628)</f>
        <v>0</v>
      </c>
      <c r="B3243" s="38">
        <f>IF(Txn!$B1628="","",Txn!$C1628)</f>
        <v>0</v>
      </c>
      <c r="C3243" s="39">
        <f>IF(Txn!$B1628="","","تراکنش بانکی")</f>
        <v>0</v>
      </c>
      <c r="D3243" s="38">
        <f>IF(Txn!$B1628="","",IF(Txn!$X1628="","",Txn!$X1628))</f>
        <v>0</v>
      </c>
      <c r="E3243" s="39">
        <f>IF($D3243="","",IFERROR(VLOOKUP($D3243,AcctTbl,2,0),""))</f>
        <v>0</v>
      </c>
      <c r="F3243" s="39">
        <f>IF($D3243="","",IFERROR(VLOOKUP($D3243,AcctTbl,3,0),""))</f>
        <v>0</v>
      </c>
      <c r="G3243" s="39">
        <f>IF(Txn!$B1628="","",Txn!$D1628)</f>
        <v>0</v>
      </c>
      <c r="H3243" s="38">
        <f>IF(Txn!$B1628="","",Txn!$E1628)</f>
        <v>0</v>
      </c>
      <c r="I3243" s="40">
        <f>IF(Txn!$B1628="",0,Txn!$O1628)</f>
        <v>0</v>
      </c>
      <c r="J3243" s="40">
        <f>IF(Txn!$B1628="",0,Txn!$P1628)</f>
        <v>0</v>
      </c>
      <c r="K3243" s="41">
        <f>IF($A3243="","",IFERROR(VALUE(MID($A3243,6,2)),""))</f>
        <v>0</v>
      </c>
      <c r="L3243" s="39">
        <f>IF(Txn!$K1628="","",Txn!$K1628)</f>
        <v>0</v>
      </c>
      <c r="N3243" s="42">
        <f>IF($D3243="",0,COUNTIF(BankAccts,$D3243))</f>
        <v>0</v>
      </c>
    </row>
    <row r="3244" spans="1:14">
      <c r="A3244" s="38">
        <f>IF(Txn!$B1628="","",Txn!$B1628)</f>
        <v>0</v>
      </c>
      <c r="B3244" s="38">
        <f>IF(Txn!$B1628="","",Txn!$C1628)</f>
        <v>0</v>
      </c>
      <c r="C3244" s="39">
        <f>IF(Txn!$B1628="","","تراکنش بانکی")</f>
        <v>0</v>
      </c>
      <c r="D3244" s="38">
        <f>IF(Txn!$B1628="","",IF(IF(Txn!$U1628="TRF",Txn!$Y1628,Txn!$Z1628)="","",IF(Txn!$U1628="TRF",Txn!$Y1628,Txn!$Z1628)))</f>
        <v>0</v>
      </c>
      <c r="E3244" s="39">
        <f>IF($D3244="","",IFERROR(VLOOKUP($D3244,AcctTbl,2,0),""))</f>
        <v>0</v>
      </c>
      <c r="F3244" s="39">
        <f>IF($D3244="","",IFERROR(VLOOKUP($D3244,AcctTbl,3,0),""))</f>
        <v>0</v>
      </c>
      <c r="G3244" s="39">
        <f>IF(Txn!$B1628="","",Txn!$D1628)</f>
        <v>0</v>
      </c>
      <c r="H3244" s="38">
        <f>IF(Txn!$B1628="","",Txn!$E1628)</f>
        <v>0</v>
      </c>
      <c r="I3244" s="40">
        <f>IF(Txn!$B1628="",0,Txn!$Q1628)</f>
        <v>0</v>
      </c>
      <c r="J3244" s="40">
        <f>IF(Txn!$B1628="",0,Txn!$R1628)</f>
        <v>0</v>
      </c>
      <c r="K3244" s="41">
        <f>IF($A3244="","",IFERROR(VALUE(MID($A3244,6,2)),""))</f>
        <v>0</v>
      </c>
      <c r="L3244" s="39">
        <f>IF(Txn!$K1628="","","طرف مقابل — "&amp;Txn!$K1628)</f>
        <v>0</v>
      </c>
      <c r="N3244" s="42">
        <f>IF($D3244="",0,COUNTIF(BankAccts,$D3244))</f>
        <v>0</v>
      </c>
    </row>
    <row r="3245" spans="1:14">
      <c r="A3245" s="38">
        <f>IF(Txn!$B1629="","",Txn!$B1629)</f>
        <v>0</v>
      </c>
      <c r="B3245" s="38">
        <f>IF(Txn!$B1629="","",Txn!$C1629)</f>
        <v>0</v>
      </c>
      <c r="C3245" s="39">
        <f>IF(Txn!$B1629="","","تراکنش بانکی")</f>
        <v>0</v>
      </c>
      <c r="D3245" s="38">
        <f>IF(Txn!$B1629="","",IF(Txn!$X1629="","",Txn!$X1629))</f>
        <v>0</v>
      </c>
      <c r="E3245" s="39">
        <f>IF($D3245="","",IFERROR(VLOOKUP($D3245,AcctTbl,2,0),""))</f>
        <v>0</v>
      </c>
      <c r="F3245" s="39">
        <f>IF($D3245="","",IFERROR(VLOOKUP($D3245,AcctTbl,3,0),""))</f>
        <v>0</v>
      </c>
      <c r="G3245" s="39">
        <f>IF(Txn!$B1629="","",Txn!$D1629)</f>
        <v>0</v>
      </c>
      <c r="H3245" s="38">
        <f>IF(Txn!$B1629="","",Txn!$E1629)</f>
        <v>0</v>
      </c>
      <c r="I3245" s="40">
        <f>IF(Txn!$B1629="",0,Txn!$O1629)</f>
        <v>0</v>
      </c>
      <c r="J3245" s="40">
        <f>IF(Txn!$B1629="",0,Txn!$P1629)</f>
        <v>0</v>
      </c>
      <c r="K3245" s="41">
        <f>IF($A3245="","",IFERROR(VALUE(MID($A3245,6,2)),""))</f>
        <v>0</v>
      </c>
      <c r="L3245" s="39">
        <f>IF(Txn!$K1629="","",Txn!$K1629)</f>
        <v>0</v>
      </c>
      <c r="N3245" s="42">
        <f>IF($D3245="",0,COUNTIF(BankAccts,$D3245))</f>
        <v>0</v>
      </c>
    </row>
    <row r="3246" spans="1:14">
      <c r="A3246" s="38">
        <f>IF(Txn!$B1629="","",Txn!$B1629)</f>
        <v>0</v>
      </c>
      <c r="B3246" s="38">
        <f>IF(Txn!$B1629="","",Txn!$C1629)</f>
        <v>0</v>
      </c>
      <c r="C3246" s="39">
        <f>IF(Txn!$B1629="","","تراکنش بانکی")</f>
        <v>0</v>
      </c>
      <c r="D3246" s="38">
        <f>IF(Txn!$B1629="","",IF(IF(Txn!$U1629="TRF",Txn!$Y1629,Txn!$Z1629)="","",IF(Txn!$U1629="TRF",Txn!$Y1629,Txn!$Z1629)))</f>
        <v>0</v>
      </c>
      <c r="E3246" s="39">
        <f>IF($D3246="","",IFERROR(VLOOKUP($D3246,AcctTbl,2,0),""))</f>
        <v>0</v>
      </c>
      <c r="F3246" s="39">
        <f>IF($D3246="","",IFERROR(VLOOKUP($D3246,AcctTbl,3,0),""))</f>
        <v>0</v>
      </c>
      <c r="G3246" s="39">
        <f>IF(Txn!$B1629="","",Txn!$D1629)</f>
        <v>0</v>
      </c>
      <c r="H3246" s="38">
        <f>IF(Txn!$B1629="","",Txn!$E1629)</f>
        <v>0</v>
      </c>
      <c r="I3246" s="40">
        <f>IF(Txn!$B1629="",0,Txn!$Q1629)</f>
        <v>0</v>
      </c>
      <c r="J3246" s="40">
        <f>IF(Txn!$B1629="",0,Txn!$R1629)</f>
        <v>0</v>
      </c>
      <c r="K3246" s="41">
        <f>IF($A3246="","",IFERROR(VALUE(MID($A3246,6,2)),""))</f>
        <v>0</v>
      </c>
      <c r="L3246" s="39">
        <f>IF(Txn!$K1629="","","طرف مقابل — "&amp;Txn!$K1629)</f>
        <v>0</v>
      </c>
      <c r="N3246" s="42">
        <f>IF($D3246="",0,COUNTIF(BankAccts,$D3246))</f>
        <v>0</v>
      </c>
    </row>
    <row r="3247" spans="1:14">
      <c r="A3247" s="38">
        <f>IF(Txn!$B1630="","",Txn!$B1630)</f>
        <v>0</v>
      </c>
      <c r="B3247" s="38">
        <f>IF(Txn!$B1630="","",Txn!$C1630)</f>
        <v>0</v>
      </c>
      <c r="C3247" s="39">
        <f>IF(Txn!$B1630="","","تراکنش بانکی")</f>
        <v>0</v>
      </c>
      <c r="D3247" s="38">
        <f>IF(Txn!$B1630="","",IF(Txn!$X1630="","",Txn!$X1630))</f>
        <v>0</v>
      </c>
      <c r="E3247" s="39">
        <f>IF($D3247="","",IFERROR(VLOOKUP($D3247,AcctTbl,2,0),""))</f>
        <v>0</v>
      </c>
      <c r="F3247" s="39">
        <f>IF($D3247="","",IFERROR(VLOOKUP($D3247,AcctTbl,3,0),""))</f>
        <v>0</v>
      </c>
      <c r="G3247" s="39">
        <f>IF(Txn!$B1630="","",Txn!$D1630)</f>
        <v>0</v>
      </c>
      <c r="H3247" s="38">
        <f>IF(Txn!$B1630="","",Txn!$E1630)</f>
        <v>0</v>
      </c>
      <c r="I3247" s="40">
        <f>IF(Txn!$B1630="",0,Txn!$O1630)</f>
        <v>0</v>
      </c>
      <c r="J3247" s="40">
        <f>IF(Txn!$B1630="",0,Txn!$P1630)</f>
        <v>0</v>
      </c>
      <c r="K3247" s="41">
        <f>IF($A3247="","",IFERROR(VALUE(MID($A3247,6,2)),""))</f>
        <v>0</v>
      </c>
      <c r="L3247" s="39">
        <f>IF(Txn!$K1630="","",Txn!$K1630)</f>
        <v>0</v>
      </c>
      <c r="N3247" s="42">
        <f>IF($D3247="",0,COUNTIF(BankAccts,$D3247))</f>
        <v>0</v>
      </c>
    </row>
    <row r="3248" spans="1:14">
      <c r="A3248" s="38">
        <f>IF(Txn!$B1630="","",Txn!$B1630)</f>
        <v>0</v>
      </c>
      <c r="B3248" s="38">
        <f>IF(Txn!$B1630="","",Txn!$C1630)</f>
        <v>0</v>
      </c>
      <c r="C3248" s="39">
        <f>IF(Txn!$B1630="","","تراکنش بانکی")</f>
        <v>0</v>
      </c>
      <c r="D3248" s="38">
        <f>IF(Txn!$B1630="","",IF(IF(Txn!$U1630="TRF",Txn!$Y1630,Txn!$Z1630)="","",IF(Txn!$U1630="TRF",Txn!$Y1630,Txn!$Z1630)))</f>
        <v>0</v>
      </c>
      <c r="E3248" s="39">
        <f>IF($D3248="","",IFERROR(VLOOKUP($D3248,AcctTbl,2,0),""))</f>
        <v>0</v>
      </c>
      <c r="F3248" s="39">
        <f>IF($D3248="","",IFERROR(VLOOKUP($D3248,AcctTbl,3,0),""))</f>
        <v>0</v>
      </c>
      <c r="G3248" s="39">
        <f>IF(Txn!$B1630="","",Txn!$D1630)</f>
        <v>0</v>
      </c>
      <c r="H3248" s="38">
        <f>IF(Txn!$B1630="","",Txn!$E1630)</f>
        <v>0</v>
      </c>
      <c r="I3248" s="40">
        <f>IF(Txn!$B1630="",0,Txn!$Q1630)</f>
        <v>0</v>
      </c>
      <c r="J3248" s="40">
        <f>IF(Txn!$B1630="",0,Txn!$R1630)</f>
        <v>0</v>
      </c>
      <c r="K3248" s="41">
        <f>IF($A3248="","",IFERROR(VALUE(MID($A3248,6,2)),""))</f>
        <v>0</v>
      </c>
      <c r="L3248" s="39">
        <f>IF(Txn!$K1630="","","طرف مقابل — "&amp;Txn!$K1630)</f>
        <v>0</v>
      </c>
      <c r="N3248" s="42">
        <f>IF($D3248="",0,COUNTIF(BankAccts,$D3248))</f>
        <v>0</v>
      </c>
    </row>
    <row r="3249" spans="1:14">
      <c r="A3249" s="38">
        <f>IF(Txn!$B1631="","",Txn!$B1631)</f>
        <v>0</v>
      </c>
      <c r="B3249" s="38">
        <f>IF(Txn!$B1631="","",Txn!$C1631)</f>
        <v>0</v>
      </c>
      <c r="C3249" s="39">
        <f>IF(Txn!$B1631="","","تراکنش بانکی")</f>
        <v>0</v>
      </c>
      <c r="D3249" s="38">
        <f>IF(Txn!$B1631="","",IF(Txn!$X1631="","",Txn!$X1631))</f>
        <v>0</v>
      </c>
      <c r="E3249" s="39">
        <f>IF($D3249="","",IFERROR(VLOOKUP($D3249,AcctTbl,2,0),""))</f>
        <v>0</v>
      </c>
      <c r="F3249" s="39">
        <f>IF($D3249="","",IFERROR(VLOOKUP($D3249,AcctTbl,3,0),""))</f>
        <v>0</v>
      </c>
      <c r="G3249" s="39">
        <f>IF(Txn!$B1631="","",Txn!$D1631)</f>
        <v>0</v>
      </c>
      <c r="H3249" s="38">
        <f>IF(Txn!$B1631="","",Txn!$E1631)</f>
        <v>0</v>
      </c>
      <c r="I3249" s="40">
        <f>IF(Txn!$B1631="",0,Txn!$O1631)</f>
        <v>0</v>
      </c>
      <c r="J3249" s="40">
        <f>IF(Txn!$B1631="",0,Txn!$P1631)</f>
        <v>0</v>
      </c>
      <c r="K3249" s="41">
        <f>IF($A3249="","",IFERROR(VALUE(MID($A3249,6,2)),""))</f>
        <v>0</v>
      </c>
      <c r="L3249" s="39">
        <f>IF(Txn!$K1631="","",Txn!$K1631)</f>
        <v>0</v>
      </c>
      <c r="N3249" s="42">
        <f>IF($D3249="",0,COUNTIF(BankAccts,$D3249))</f>
        <v>0</v>
      </c>
    </row>
    <row r="3250" spans="1:14">
      <c r="A3250" s="38">
        <f>IF(Txn!$B1631="","",Txn!$B1631)</f>
        <v>0</v>
      </c>
      <c r="B3250" s="38">
        <f>IF(Txn!$B1631="","",Txn!$C1631)</f>
        <v>0</v>
      </c>
      <c r="C3250" s="39">
        <f>IF(Txn!$B1631="","","تراکنش بانکی")</f>
        <v>0</v>
      </c>
      <c r="D3250" s="38">
        <f>IF(Txn!$B1631="","",IF(IF(Txn!$U1631="TRF",Txn!$Y1631,Txn!$Z1631)="","",IF(Txn!$U1631="TRF",Txn!$Y1631,Txn!$Z1631)))</f>
        <v>0</v>
      </c>
      <c r="E3250" s="39">
        <f>IF($D3250="","",IFERROR(VLOOKUP($D3250,AcctTbl,2,0),""))</f>
        <v>0</v>
      </c>
      <c r="F3250" s="39">
        <f>IF($D3250="","",IFERROR(VLOOKUP($D3250,AcctTbl,3,0),""))</f>
        <v>0</v>
      </c>
      <c r="G3250" s="39">
        <f>IF(Txn!$B1631="","",Txn!$D1631)</f>
        <v>0</v>
      </c>
      <c r="H3250" s="38">
        <f>IF(Txn!$B1631="","",Txn!$E1631)</f>
        <v>0</v>
      </c>
      <c r="I3250" s="40">
        <f>IF(Txn!$B1631="",0,Txn!$Q1631)</f>
        <v>0</v>
      </c>
      <c r="J3250" s="40">
        <f>IF(Txn!$B1631="",0,Txn!$R1631)</f>
        <v>0</v>
      </c>
      <c r="K3250" s="41">
        <f>IF($A3250="","",IFERROR(VALUE(MID($A3250,6,2)),""))</f>
        <v>0</v>
      </c>
      <c r="L3250" s="39">
        <f>IF(Txn!$K1631="","","طرف مقابل — "&amp;Txn!$K1631)</f>
        <v>0</v>
      </c>
      <c r="N3250" s="42">
        <f>IF($D3250="",0,COUNTIF(BankAccts,$D3250))</f>
        <v>0</v>
      </c>
    </row>
    <row r="3251" spans="1:14">
      <c r="A3251" s="38">
        <f>IF(Txn!$B1632="","",Txn!$B1632)</f>
        <v>0</v>
      </c>
      <c r="B3251" s="38">
        <f>IF(Txn!$B1632="","",Txn!$C1632)</f>
        <v>0</v>
      </c>
      <c r="C3251" s="39">
        <f>IF(Txn!$B1632="","","تراکنش بانکی")</f>
        <v>0</v>
      </c>
      <c r="D3251" s="38">
        <f>IF(Txn!$B1632="","",IF(Txn!$X1632="","",Txn!$X1632))</f>
        <v>0</v>
      </c>
      <c r="E3251" s="39">
        <f>IF($D3251="","",IFERROR(VLOOKUP($D3251,AcctTbl,2,0),""))</f>
        <v>0</v>
      </c>
      <c r="F3251" s="39">
        <f>IF($D3251="","",IFERROR(VLOOKUP($D3251,AcctTbl,3,0),""))</f>
        <v>0</v>
      </c>
      <c r="G3251" s="39">
        <f>IF(Txn!$B1632="","",Txn!$D1632)</f>
        <v>0</v>
      </c>
      <c r="H3251" s="38">
        <f>IF(Txn!$B1632="","",Txn!$E1632)</f>
        <v>0</v>
      </c>
      <c r="I3251" s="40">
        <f>IF(Txn!$B1632="",0,Txn!$O1632)</f>
        <v>0</v>
      </c>
      <c r="J3251" s="40">
        <f>IF(Txn!$B1632="",0,Txn!$P1632)</f>
        <v>0</v>
      </c>
      <c r="K3251" s="41">
        <f>IF($A3251="","",IFERROR(VALUE(MID($A3251,6,2)),""))</f>
        <v>0</v>
      </c>
      <c r="L3251" s="39">
        <f>IF(Txn!$K1632="","",Txn!$K1632)</f>
        <v>0</v>
      </c>
      <c r="N3251" s="42">
        <f>IF($D3251="",0,COUNTIF(BankAccts,$D3251))</f>
        <v>0</v>
      </c>
    </row>
    <row r="3252" spans="1:14">
      <c r="A3252" s="38">
        <f>IF(Txn!$B1632="","",Txn!$B1632)</f>
        <v>0</v>
      </c>
      <c r="B3252" s="38">
        <f>IF(Txn!$B1632="","",Txn!$C1632)</f>
        <v>0</v>
      </c>
      <c r="C3252" s="39">
        <f>IF(Txn!$B1632="","","تراکنش بانکی")</f>
        <v>0</v>
      </c>
      <c r="D3252" s="38">
        <f>IF(Txn!$B1632="","",IF(IF(Txn!$U1632="TRF",Txn!$Y1632,Txn!$Z1632)="","",IF(Txn!$U1632="TRF",Txn!$Y1632,Txn!$Z1632)))</f>
        <v>0</v>
      </c>
      <c r="E3252" s="39">
        <f>IF($D3252="","",IFERROR(VLOOKUP($D3252,AcctTbl,2,0),""))</f>
        <v>0</v>
      </c>
      <c r="F3252" s="39">
        <f>IF($D3252="","",IFERROR(VLOOKUP($D3252,AcctTbl,3,0),""))</f>
        <v>0</v>
      </c>
      <c r="G3252" s="39">
        <f>IF(Txn!$B1632="","",Txn!$D1632)</f>
        <v>0</v>
      </c>
      <c r="H3252" s="38">
        <f>IF(Txn!$B1632="","",Txn!$E1632)</f>
        <v>0</v>
      </c>
      <c r="I3252" s="40">
        <f>IF(Txn!$B1632="",0,Txn!$Q1632)</f>
        <v>0</v>
      </c>
      <c r="J3252" s="40">
        <f>IF(Txn!$B1632="",0,Txn!$R1632)</f>
        <v>0</v>
      </c>
      <c r="K3252" s="41">
        <f>IF($A3252="","",IFERROR(VALUE(MID($A3252,6,2)),""))</f>
        <v>0</v>
      </c>
      <c r="L3252" s="39">
        <f>IF(Txn!$K1632="","","طرف مقابل — "&amp;Txn!$K1632)</f>
        <v>0</v>
      </c>
      <c r="N3252" s="42">
        <f>IF($D3252="",0,COUNTIF(BankAccts,$D3252))</f>
        <v>0</v>
      </c>
    </row>
    <row r="3253" spans="1:14">
      <c r="A3253" s="38">
        <f>IF(Txn!$B1633="","",Txn!$B1633)</f>
        <v>0</v>
      </c>
      <c r="B3253" s="38">
        <f>IF(Txn!$B1633="","",Txn!$C1633)</f>
        <v>0</v>
      </c>
      <c r="C3253" s="39">
        <f>IF(Txn!$B1633="","","تراکنش بانکی")</f>
        <v>0</v>
      </c>
      <c r="D3253" s="38">
        <f>IF(Txn!$B1633="","",IF(Txn!$X1633="","",Txn!$X1633))</f>
        <v>0</v>
      </c>
      <c r="E3253" s="39">
        <f>IF($D3253="","",IFERROR(VLOOKUP($D3253,AcctTbl,2,0),""))</f>
        <v>0</v>
      </c>
      <c r="F3253" s="39">
        <f>IF($D3253="","",IFERROR(VLOOKUP($D3253,AcctTbl,3,0),""))</f>
        <v>0</v>
      </c>
      <c r="G3253" s="39">
        <f>IF(Txn!$B1633="","",Txn!$D1633)</f>
        <v>0</v>
      </c>
      <c r="H3253" s="38">
        <f>IF(Txn!$B1633="","",Txn!$E1633)</f>
        <v>0</v>
      </c>
      <c r="I3253" s="40">
        <f>IF(Txn!$B1633="",0,Txn!$O1633)</f>
        <v>0</v>
      </c>
      <c r="J3253" s="40">
        <f>IF(Txn!$B1633="",0,Txn!$P1633)</f>
        <v>0</v>
      </c>
      <c r="K3253" s="41">
        <f>IF($A3253="","",IFERROR(VALUE(MID($A3253,6,2)),""))</f>
        <v>0</v>
      </c>
      <c r="L3253" s="39">
        <f>IF(Txn!$K1633="","",Txn!$K1633)</f>
        <v>0</v>
      </c>
      <c r="N3253" s="42">
        <f>IF($D3253="",0,COUNTIF(BankAccts,$D3253))</f>
        <v>0</v>
      </c>
    </row>
    <row r="3254" spans="1:14">
      <c r="A3254" s="38">
        <f>IF(Txn!$B1633="","",Txn!$B1633)</f>
        <v>0</v>
      </c>
      <c r="B3254" s="38">
        <f>IF(Txn!$B1633="","",Txn!$C1633)</f>
        <v>0</v>
      </c>
      <c r="C3254" s="39">
        <f>IF(Txn!$B1633="","","تراکنش بانکی")</f>
        <v>0</v>
      </c>
      <c r="D3254" s="38">
        <f>IF(Txn!$B1633="","",IF(IF(Txn!$U1633="TRF",Txn!$Y1633,Txn!$Z1633)="","",IF(Txn!$U1633="TRF",Txn!$Y1633,Txn!$Z1633)))</f>
        <v>0</v>
      </c>
      <c r="E3254" s="39">
        <f>IF($D3254="","",IFERROR(VLOOKUP($D3254,AcctTbl,2,0),""))</f>
        <v>0</v>
      </c>
      <c r="F3254" s="39">
        <f>IF($D3254="","",IFERROR(VLOOKUP($D3254,AcctTbl,3,0),""))</f>
        <v>0</v>
      </c>
      <c r="G3254" s="39">
        <f>IF(Txn!$B1633="","",Txn!$D1633)</f>
        <v>0</v>
      </c>
      <c r="H3254" s="38">
        <f>IF(Txn!$B1633="","",Txn!$E1633)</f>
        <v>0</v>
      </c>
      <c r="I3254" s="40">
        <f>IF(Txn!$B1633="",0,Txn!$Q1633)</f>
        <v>0</v>
      </c>
      <c r="J3254" s="40">
        <f>IF(Txn!$B1633="",0,Txn!$R1633)</f>
        <v>0</v>
      </c>
      <c r="K3254" s="41">
        <f>IF($A3254="","",IFERROR(VALUE(MID($A3254,6,2)),""))</f>
        <v>0</v>
      </c>
      <c r="L3254" s="39">
        <f>IF(Txn!$K1633="","","طرف مقابل — "&amp;Txn!$K1633)</f>
        <v>0</v>
      </c>
      <c r="N3254" s="42">
        <f>IF($D3254="",0,COUNTIF(BankAccts,$D3254))</f>
        <v>0</v>
      </c>
    </row>
    <row r="3255" spans="1:14">
      <c r="A3255" s="38">
        <f>IF(Txn!$B1634="","",Txn!$B1634)</f>
        <v>0</v>
      </c>
      <c r="B3255" s="38">
        <f>IF(Txn!$B1634="","",Txn!$C1634)</f>
        <v>0</v>
      </c>
      <c r="C3255" s="39">
        <f>IF(Txn!$B1634="","","تراکنش بانکی")</f>
        <v>0</v>
      </c>
      <c r="D3255" s="38">
        <f>IF(Txn!$B1634="","",IF(Txn!$X1634="","",Txn!$X1634))</f>
        <v>0</v>
      </c>
      <c r="E3255" s="39">
        <f>IF($D3255="","",IFERROR(VLOOKUP($D3255,AcctTbl,2,0),""))</f>
        <v>0</v>
      </c>
      <c r="F3255" s="39">
        <f>IF($D3255="","",IFERROR(VLOOKUP($D3255,AcctTbl,3,0),""))</f>
        <v>0</v>
      </c>
      <c r="G3255" s="39">
        <f>IF(Txn!$B1634="","",Txn!$D1634)</f>
        <v>0</v>
      </c>
      <c r="H3255" s="38">
        <f>IF(Txn!$B1634="","",Txn!$E1634)</f>
        <v>0</v>
      </c>
      <c r="I3255" s="40">
        <f>IF(Txn!$B1634="",0,Txn!$O1634)</f>
        <v>0</v>
      </c>
      <c r="J3255" s="40">
        <f>IF(Txn!$B1634="",0,Txn!$P1634)</f>
        <v>0</v>
      </c>
      <c r="K3255" s="41">
        <f>IF($A3255="","",IFERROR(VALUE(MID($A3255,6,2)),""))</f>
        <v>0</v>
      </c>
      <c r="L3255" s="39">
        <f>IF(Txn!$K1634="","",Txn!$K1634)</f>
        <v>0</v>
      </c>
      <c r="N3255" s="42">
        <f>IF($D3255="",0,COUNTIF(BankAccts,$D3255))</f>
        <v>0</v>
      </c>
    </row>
    <row r="3256" spans="1:14">
      <c r="A3256" s="38">
        <f>IF(Txn!$B1634="","",Txn!$B1634)</f>
        <v>0</v>
      </c>
      <c r="B3256" s="38">
        <f>IF(Txn!$B1634="","",Txn!$C1634)</f>
        <v>0</v>
      </c>
      <c r="C3256" s="39">
        <f>IF(Txn!$B1634="","","تراکنش بانکی")</f>
        <v>0</v>
      </c>
      <c r="D3256" s="38">
        <f>IF(Txn!$B1634="","",IF(IF(Txn!$U1634="TRF",Txn!$Y1634,Txn!$Z1634)="","",IF(Txn!$U1634="TRF",Txn!$Y1634,Txn!$Z1634)))</f>
        <v>0</v>
      </c>
      <c r="E3256" s="39">
        <f>IF($D3256="","",IFERROR(VLOOKUP($D3256,AcctTbl,2,0),""))</f>
        <v>0</v>
      </c>
      <c r="F3256" s="39">
        <f>IF($D3256="","",IFERROR(VLOOKUP($D3256,AcctTbl,3,0),""))</f>
        <v>0</v>
      </c>
      <c r="G3256" s="39">
        <f>IF(Txn!$B1634="","",Txn!$D1634)</f>
        <v>0</v>
      </c>
      <c r="H3256" s="38">
        <f>IF(Txn!$B1634="","",Txn!$E1634)</f>
        <v>0</v>
      </c>
      <c r="I3256" s="40">
        <f>IF(Txn!$B1634="",0,Txn!$Q1634)</f>
        <v>0</v>
      </c>
      <c r="J3256" s="40">
        <f>IF(Txn!$B1634="",0,Txn!$R1634)</f>
        <v>0</v>
      </c>
      <c r="K3256" s="41">
        <f>IF($A3256="","",IFERROR(VALUE(MID($A3256,6,2)),""))</f>
        <v>0</v>
      </c>
      <c r="L3256" s="39">
        <f>IF(Txn!$K1634="","","طرف مقابل — "&amp;Txn!$K1634)</f>
        <v>0</v>
      </c>
      <c r="N3256" s="42">
        <f>IF($D3256="",0,COUNTIF(BankAccts,$D3256))</f>
        <v>0</v>
      </c>
    </row>
    <row r="3257" spans="1:14">
      <c r="A3257" s="38">
        <f>IF(Txn!$B1635="","",Txn!$B1635)</f>
        <v>0</v>
      </c>
      <c r="B3257" s="38">
        <f>IF(Txn!$B1635="","",Txn!$C1635)</f>
        <v>0</v>
      </c>
      <c r="C3257" s="39">
        <f>IF(Txn!$B1635="","","تراکنش بانکی")</f>
        <v>0</v>
      </c>
      <c r="D3257" s="38">
        <f>IF(Txn!$B1635="","",IF(Txn!$X1635="","",Txn!$X1635))</f>
        <v>0</v>
      </c>
      <c r="E3257" s="39">
        <f>IF($D3257="","",IFERROR(VLOOKUP($D3257,AcctTbl,2,0),""))</f>
        <v>0</v>
      </c>
      <c r="F3257" s="39">
        <f>IF($D3257="","",IFERROR(VLOOKUP($D3257,AcctTbl,3,0),""))</f>
        <v>0</v>
      </c>
      <c r="G3257" s="39">
        <f>IF(Txn!$B1635="","",Txn!$D1635)</f>
        <v>0</v>
      </c>
      <c r="H3257" s="38">
        <f>IF(Txn!$B1635="","",Txn!$E1635)</f>
        <v>0</v>
      </c>
      <c r="I3257" s="40">
        <f>IF(Txn!$B1635="",0,Txn!$O1635)</f>
        <v>0</v>
      </c>
      <c r="J3257" s="40">
        <f>IF(Txn!$B1635="",0,Txn!$P1635)</f>
        <v>0</v>
      </c>
      <c r="K3257" s="41">
        <f>IF($A3257="","",IFERROR(VALUE(MID($A3257,6,2)),""))</f>
        <v>0</v>
      </c>
      <c r="L3257" s="39">
        <f>IF(Txn!$K1635="","",Txn!$K1635)</f>
        <v>0</v>
      </c>
      <c r="N3257" s="42">
        <f>IF($D3257="",0,COUNTIF(BankAccts,$D3257))</f>
        <v>0</v>
      </c>
    </row>
    <row r="3258" spans="1:14">
      <c r="A3258" s="38">
        <f>IF(Txn!$B1635="","",Txn!$B1635)</f>
        <v>0</v>
      </c>
      <c r="B3258" s="38">
        <f>IF(Txn!$B1635="","",Txn!$C1635)</f>
        <v>0</v>
      </c>
      <c r="C3258" s="39">
        <f>IF(Txn!$B1635="","","تراکنش بانکی")</f>
        <v>0</v>
      </c>
      <c r="D3258" s="38">
        <f>IF(Txn!$B1635="","",IF(IF(Txn!$U1635="TRF",Txn!$Y1635,Txn!$Z1635)="","",IF(Txn!$U1635="TRF",Txn!$Y1635,Txn!$Z1635)))</f>
        <v>0</v>
      </c>
      <c r="E3258" s="39">
        <f>IF($D3258="","",IFERROR(VLOOKUP($D3258,AcctTbl,2,0),""))</f>
        <v>0</v>
      </c>
      <c r="F3258" s="39">
        <f>IF($D3258="","",IFERROR(VLOOKUP($D3258,AcctTbl,3,0),""))</f>
        <v>0</v>
      </c>
      <c r="G3258" s="39">
        <f>IF(Txn!$B1635="","",Txn!$D1635)</f>
        <v>0</v>
      </c>
      <c r="H3258" s="38">
        <f>IF(Txn!$B1635="","",Txn!$E1635)</f>
        <v>0</v>
      </c>
      <c r="I3258" s="40">
        <f>IF(Txn!$B1635="",0,Txn!$Q1635)</f>
        <v>0</v>
      </c>
      <c r="J3258" s="40">
        <f>IF(Txn!$B1635="",0,Txn!$R1635)</f>
        <v>0</v>
      </c>
      <c r="K3258" s="41">
        <f>IF($A3258="","",IFERROR(VALUE(MID($A3258,6,2)),""))</f>
        <v>0</v>
      </c>
      <c r="L3258" s="39">
        <f>IF(Txn!$K1635="","","طرف مقابل — "&amp;Txn!$K1635)</f>
        <v>0</v>
      </c>
      <c r="N3258" s="42">
        <f>IF($D3258="",0,COUNTIF(BankAccts,$D3258))</f>
        <v>0</v>
      </c>
    </row>
    <row r="3259" spans="1:14">
      <c r="A3259" s="38">
        <f>IF(Txn!$B1636="","",Txn!$B1636)</f>
        <v>0</v>
      </c>
      <c r="B3259" s="38">
        <f>IF(Txn!$B1636="","",Txn!$C1636)</f>
        <v>0</v>
      </c>
      <c r="C3259" s="39">
        <f>IF(Txn!$B1636="","","تراکنش بانکی")</f>
        <v>0</v>
      </c>
      <c r="D3259" s="38">
        <f>IF(Txn!$B1636="","",IF(Txn!$X1636="","",Txn!$X1636))</f>
        <v>0</v>
      </c>
      <c r="E3259" s="39">
        <f>IF($D3259="","",IFERROR(VLOOKUP($D3259,AcctTbl,2,0),""))</f>
        <v>0</v>
      </c>
      <c r="F3259" s="39">
        <f>IF($D3259="","",IFERROR(VLOOKUP($D3259,AcctTbl,3,0),""))</f>
        <v>0</v>
      </c>
      <c r="G3259" s="39">
        <f>IF(Txn!$B1636="","",Txn!$D1636)</f>
        <v>0</v>
      </c>
      <c r="H3259" s="38">
        <f>IF(Txn!$B1636="","",Txn!$E1636)</f>
        <v>0</v>
      </c>
      <c r="I3259" s="40">
        <f>IF(Txn!$B1636="",0,Txn!$O1636)</f>
        <v>0</v>
      </c>
      <c r="J3259" s="40">
        <f>IF(Txn!$B1636="",0,Txn!$P1636)</f>
        <v>0</v>
      </c>
      <c r="K3259" s="41">
        <f>IF($A3259="","",IFERROR(VALUE(MID($A3259,6,2)),""))</f>
        <v>0</v>
      </c>
      <c r="L3259" s="39">
        <f>IF(Txn!$K1636="","",Txn!$K1636)</f>
        <v>0</v>
      </c>
      <c r="N3259" s="42">
        <f>IF($D3259="",0,COUNTIF(BankAccts,$D3259))</f>
        <v>0</v>
      </c>
    </row>
    <row r="3260" spans="1:14">
      <c r="A3260" s="38">
        <f>IF(Txn!$B1636="","",Txn!$B1636)</f>
        <v>0</v>
      </c>
      <c r="B3260" s="38">
        <f>IF(Txn!$B1636="","",Txn!$C1636)</f>
        <v>0</v>
      </c>
      <c r="C3260" s="39">
        <f>IF(Txn!$B1636="","","تراکنش بانکی")</f>
        <v>0</v>
      </c>
      <c r="D3260" s="38">
        <f>IF(Txn!$B1636="","",IF(IF(Txn!$U1636="TRF",Txn!$Y1636,Txn!$Z1636)="","",IF(Txn!$U1636="TRF",Txn!$Y1636,Txn!$Z1636)))</f>
        <v>0</v>
      </c>
      <c r="E3260" s="39">
        <f>IF($D3260="","",IFERROR(VLOOKUP($D3260,AcctTbl,2,0),""))</f>
        <v>0</v>
      </c>
      <c r="F3260" s="39">
        <f>IF($D3260="","",IFERROR(VLOOKUP($D3260,AcctTbl,3,0),""))</f>
        <v>0</v>
      </c>
      <c r="G3260" s="39">
        <f>IF(Txn!$B1636="","",Txn!$D1636)</f>
        <v>0</v>
      </c>
      <c r="H3260" s="38">
        <f>IF(Txn!$B1636="","",Txn!$E1636)</f>
        <v>0</v>
      </c>
      <c r="I3260" s="40">
        <f>IF(Txn!$B1636="",0,Txn!$Q1636)</f>
        <v>0</v>
      </c>
      <c r="J3260" s="40">
        <f>IF(Txn!$B1636="",0,Txn!$R1636)</f>
        <v>0</v>
      </c>
      <c r="K3260" s="41">
        <f>IF($A3260="","",IFERROR(VALUE(MID($A3260,6,2)),""))</f>
        <v>0</v>
      </c>
      <c r="L3260" s="39">
        <f>IF(Txn!$K1636="","","طرف مقابل — "&amp;Txn!$K1636)</f>
        <v>0</v>
      </c>
      <c r="N3260" s="42">
        <f>IF($D3260="",0,COUNTIF(BankAccts,$D3260))</f>
        <v>0</v>
      </c>
    </row>
    <row r="3261" spans="1:14">
      <c r="A3261" s="38">
        <f>IF(Txn!$B1637="","",Txn!$B1637)</f>
        <v>0</v>
      </c>
      <c r="B3261" s="38">
        <f>IF(Txn!$B1637="","",Txn!$C1637)</f>
        <v>0</v>
      </c>
      <c r="C3261" s="39">
        <f>IF(Txn!$B1637="","","تراکنش بانکی")</f>
        <v>0</v>
      </c>
      <c r="D3261" s="38">
        <f>IF(Txn!$B1637="","",IF(Txn!$X1637="","",Txn!$X1637))</f>
        <v>0</v>
      </c>
      <c r="E3261" s="39">
        <f>IF($D3261="","",IFERROR(VLOOKUP($D3261,AcctTbl,2,0),""))</f>
        <v>0</v>
      </c>
      <c r="F3261" s="39">
        <f>IF($D3261="","",IFERROR(VLOOKUP($D3261,AcctTbl,3,0),""))</f>
        <v>0</v>
      </c>
      <c r="G3261" s="39">
        <f>IF(Txn!$B1637="","",Txn!$D1637)</f>
        <v>0</v>
      </c>
      <c r="H3261" s="38">
        <f>IF(Txn!$B1637="","",Txn!$E1637)</f>
        <v>0</v>
      </c>
      <c r="I3261" s="40">
        <f>IF(Txn!$B1637="",0,Txn!$O1637)</f>
        <v>0</v>
      </c>
      <c r="J3261" s="40">
        <f>IF(Txn!$B1637="",0,Txn!$P1637)</f>
        <v>0</v>
      </c>
      <c r="K3261" s="41">
        <f>IF($A3261="","",IFERROR(VALUE(MID($A3261,6,2)),""))</f>
        <v>0</v>
      </c>
      <c r="L3261" s="39">
        <f>IF(Txn!$K1637="","",Txn!$K1637)</f>
        <v>0</v>
      </c>
      <c r="N3261" s="42">
        <f>IF($D3261="",0,COUNTIF(BankAccts,$D3261))</f>
        <v>0</v>
      </c>
    </row>
    <row r="3262" spans="1:14">
      <c r="A3262" s="38">
        <f>IF(Txn!$B1637="","",Txn!$B1637)</f>
        <v>0</v>
      </c>
      <c r="B3262" s="38">
        <f>IF(Txn!$B1637="","",Txn!$C1637)</f>
        <v>0</v>
      </c>
      <c r="C3262" s="39">
        <f>IF(Txn!$B1637="","","تراکنش بانکی")</f>
        <v>0</v>
      </c>
      <c r="D3262" s="38">
        <f>IF(Txn!$B1637="","",IF(IF(Txn!$U1637="TRF",Txn!$Y1637,Txn!$Z1637)="","",IF(Txn!$U1637="TRF",Txn!$Y1637,Txn!$Z1637)))</f>
        <v>0</v>
      </c>
      <c r="E3262" s="39">
        <f>IF($D3262="","",IFERROR(VLOOKUP($D3262,AcctTbl,2,0),""))</f>
        <v>0</v>
      </c>
      <c r="F3262" s="39">
        <f>IF($D3262="","",IFERROR(VLOOKUP($D3262,AcctTbl,3,0),""))</f>
        <v>0</v>
      </c>
      <c r="G3262" s="39">
        <f>IF(Txn!$B1637="","",Txn!$D1637)</f>
        <v>0</v>
      </c>
      <c r="H3262" s="38">
        <f>IF(Txn!$B1637="","",Txn!$E1637)</f>
        <v>0</v>
      </c>
      <c r="I3262" s="40">
        <f>IF(Txn!$B1637="",0,Txn!$Q1637)</f>
        <v>0</v>
      </c>
      <c r="J3262" s="40">
        <f>IF(Txn!$B1637="",0,Txn!$R1637)</f>
        <v>0</v>
      </c>
      <c r="K3262" s="41">
        <f>IF($A3262="","",IFERROR(VALUE(MID($A3262,6,2)),""))</f>
        <v>0</v>
      </c>
      <c r="L3262" s="39">
        <f>IF(Txn!$K1637="","","طرف مقابل — "&amp;Txn!$K1637)</f>
        <v>0</v>
      </c>
      <c r="N3262" s="42">
        <f>IF($D3262="",0,COUNTIF(BankAccts,$D3262))</f>
        <v>0</v>
      </c>
    </row>
    <row r="3263" spans="1:14">
      <c r="A3263" s="38">
        <f>IF(Txn!$B1638="","",Txn!$B1638)</f>
        <v>0</v>
      </c>
      <c r="B3263" s="38">
        <f>IF(Txn!$B1638="","",Txn!$C1638)</f>
        <v>0</v>
      </c>
      <c r="C3263" s="39">
        <f>IF(Txn!$B1638="","","تراکنش بانکی")</f>
        <v>0</v>
      </c>
      <c r="D3263" s="38">
        <f>IF(Txn!$B1638="","",IF(Txn!$X1638="","",Txn!$X1638))</f>
        <v>0</v>
      </c>
      <c r="E3263" s="39">
        <f>IF($D3263="","",IFERROR(VLOOKUP($D3263,AcctTbl,2,0),""))</f>
        <v>0</v>
      </c>
      <c r="F3263" s="39">
        <f>IF($D3263="","",IFERROR(VLOOKUP($D3263,AcctTbl,3,0),""))</f>
        <v>0</v>
      </c>
      <c r="G3263" s="39">
        <f>IF(Txn!$B1638="","",Txn!$D1638)</f>
        <v>0</v>
      </c>
      <c r="H3263" s="38">
        <f>IF(Txn!$B1638="","",Txn!$E1638)</f>
        <v>0</v>
      </c>
      <c r="I3263" s="40">
        <f>IF(Txn!$B1638="",0,Txn!$O1638)</f>
        <v>0</v>
      </c>
      <c r="J3263" s="40">
        <f>IF(Txn!$B1638="",0,Txn!$P1638)</f>
        <v>0</v>
      </c>
      <c r="K3263" s="41">
        <f>IF($A3263="","",IFERROR(VALUE(MID($A3263,6,2)),""))</f>
        <v>0</v>
      </c>
      <c r="L3263" s="39">
        <f>IF(Txn!$K1638="","",Txn!$K1638)</f>
        <v>0</v>
      </c>
      <c r="N3263" s="42">
        <f>IF($D3263="",0,COUNTIF(BankAccts,$D3263))</f>
        <v>0</v>
      </c>
    </row>
    <row r="3264" spans="1:14">
      <c r="A3264" s="38">
        <f>IF(Txn!$B1638="","",Txn!$B1638)</f>
        <v>0</v>
      </c>
      <c r="B3264" s="38">
        <f>IF(Txn!$B1638="","",Txn!$C1638)</f>
        <v>0</v>
      </c>
      <c r="C3264" s="39">
        <f>IF(Txn!$B1638="","","تراکنش بانکی")</f>
        <v>0</v>
      </c>
      <c r="D3264" s="38">
        <f>IF(Txn!$B1638="","",IF(IF(Txn!$U1638="TRF",Txn!$Y1638,Txn!$Z1638)="","",IF(Txn!$U1638="TRF",Txn!$Y1638,Txn!$Z1638)))</f>
        <v>0</v>
      </c>
      <c r="E3264" s="39">
        <f>IF($D3264="","",IFERROR(VLOOKUP($D3264,AcctTbl,2,0),""))</f>
        <v>0</v>
      </c>
      <c r="F3264" s="39">
        <f>IF($D3264="","",IFERROR(VLOOKUP($D3264,AcctTbl,3,0),""))</f>
        <v>0</v>
      </c>
      <c r="G3264" s="39">
        <f>IF(Txn!$B1638="","",Txn!$D1638)</f>
        <v>0</v>
      </c>
      <c r="H3264" s="38">
        <f>IF(Txn!$B1638="","",Txn!$E1638)</f>
        <v>0</v>
      </c>
      <c r="I3264" s="40">
        <f>IF(Txn!$B1638="",0,Txn!$Q1638)</f>
        <v>0</v>
      </c>
      <c r="J3264" s="40">
        <f>IF(Txn!$B1638="",0,Txn!$R1638)</f>
        <v>0</v>
      </c>
      <c r="K3264" s="41">
        <f>IF($A3264="","",IFERROR(VALUE(MID($A3264,6,2)),""))</f>
        <v>0</v>
      </c>
      <c r="L3264" s="39">
        <f>IF(Txn!$K1638="","","طرف مقابل — "&amp;Txn!$K1638)</f>
        <v>0</v>
      </c>
      <c r="N3264" s="42">
        <f>IF($D3264="",0,COUNTIF(BankAccts,$D3264))</f>
        <v>0</v>
      </c>
    </row>
    <row r="3265" spans="1:14">
      <c r="A3265" s="38">
        <f>IF(Txn!$B1639="","",Txn!$B1639)</f>
        <v>0</v>
      </c>
      <c r="B3265" s="38">
        <f>IF(Txn!$B1639="","",Txn!$C1639)</f>
        <v>0</v>
      </c>
      <c r="C3265" s="39">
        <f>IF(Txn!$B1639="","","تراکنش بانکی")</f>
        <v>0</v>
      </c>
      <c r="D3265" s="38">
        <f>IF(Txn!$B1639="","",IF(Txn!$X1639="","",Txn!$X1639))</f>
        <v>0</v>
      </c>
      <c r="E3265" s="39">
        <f>IF($D3265="","",IFERROR(VLOOKUP($D3265,AcctTbl,2,0),""))</f>
        <v>0</v>
      </c>
      <c r="F3265" s="39">
        <f>IF($D3265="","",IFERROR(VLOOKUP($D3265,AcctTbl,3,0),""))</f>
        <v>0</v>
      </c>
      <c r="G3265" s="39">
        <f>IF(Txn!$B1639="","",Txn!$D1639)</f>
        <v>0</v>
      </c>
      <c r="H3265" s="38">
        <f>IF(Txn!$B1639="","",Txn!$E1639)</f>
        <v>0</v>
      </c>
      <c r="I3265" s="40">
        <f>IF(Txn!$B1639="",0,Txn!$O1639)</f>
        <v>0</v>
      </c>
      <c r="J3265" s="40">
        <f>IF(Txn!$B1639="",0,Txn!$P1639)</f>
        <v>0</v>
      </c>
      <c r="K3265" s="41">
        <f>IF($A3265="","",IFERROR(VALUE(MID($A3265,6,2)),""))</f>
        <v>0</v>
      </c>
      <c r="L3265" s="39">
        <f>IF(Txn!$K1639="","",Txn!$K1639)</f>
        <v>0</v>
      </c>
      <c r="N3265" s="42">
        <f>IF($D3265="",0,COUNTIF(BankAccts,$D3265))</f>
        <v>0</v>
      </c>
    </row>
    <row r="3266" spans="1:14">
      <c r="A3266" s="38">
        <f>IF(Txn!$B1639="","",Txn!$B1639)</f>
        <v>0</v>
      </c>
      <c r="B3266" s="38">
        <f>IF(Txn!$B1639="","",Txn!$C1639)</f>
        <v>0</v>
      </c>
      <c r="C3266" s="39">
        <f>IF(Txn!$B1639="","","تراکنش بانکی")</f>
        <v>0</v>
      </c>
      <c r="D3266" s="38">
        <f>IF(Txn!$B1639="","",IF(IF(Txn!$U1639="TRF",Txn!$Y1639,Txn!$Z1639)="","",IF(Txn!$U1639="TRF",Txn!$Y1639,Txn!$Z1639)))</f>
        <v>0</v>
      </c>
      <c r="E3266" s="39">
        <f>IF($D3266="","",IFERROR(VLOOKUP($D3266,AcctTbl,2,0),""))</f>
        <v>0</v>
      </c>
      <c r="F3266" s="39">
        <f>IF($D3266="","",IFERROR(VLOOKUP($D3266,AcctTbl,3,0),""))</f>
        <v>0</v>
      </c>
      <c r="G3266" s="39">
        <f>IF(Txn!$B1639="","",Txn!$D1639)</f>
        <v>0</v>
      </c>
      <c r="H3266" s="38">
        <f>IF(Txn!$B1639="","",Txn!$E1639)</f>
        <v>0</v>
      </c>
      <c r="I3266" s="40">
        <f>IF(Txn!$B1639="",0,Txn!$Q1639)</f>
        <v>0</v>
      </c>
      <c r="J3266" s="40">
        <f>IF(Txn!$B1639="",0,Txn!$R1639)</f>
        <v>0</v>
      </c>
      <c r="K3266" s="41">
        <f>IF($A3266="","",IFERROR(VALUE(MID($A3266,6,2)),""))</f>
        <v>0</v>
      </c>
      <c r="L3266" s="39">
        <f>IF(Txn!$K1639="","","طرف مقابل — "&amp;Txn!$K1639)</f>
        <v>0</v>
      </c>
      <c r="N3266" s="42">
        <f>IF($D3266="",0,COUNTIF(BankAccts,$D3266))</f>
        <v>0</v>
      </c>
    </row>
    <row r="3267" spans="1:14">
      <c r="A3267" s="38">
        <f>IF(Txn!$B1640="","",Txn!$B1640)</f>
        <v>0</v>
      </c>
      <c r="B3267" s="38">
        <f>IF(Txn!$B1640="","",Txn!$C1640)</f>
        <v>0</v>
      </c>
      <c r="C3267" s="39">
        <f>IF(Txn!$B1640="","","تراکنش بانکی")</f>
        <v>0</v>
      </c>
      <c r="D3267" s="38">
        <f>IF(Txn!$B1640="","",IF(Txn!$X1640="","",Txn!$X1640))</f>
        <v>0</v>
      </c>
      <c r="E3267" s="39">
        <f>IF($D3267="","",IFERROR(VLOOKUP($D3267,AcctTbl,2,0),""))</f>
        <v>0</v>
      </c>
      <c r="F3267" s="39">
        <f>IF($D3267="","",IFERROR(VLOOKUP($D3267,AcctTbl,3,0),""))</f>
        <v>0</v>
      </c>
      <c r="G3267" s="39">
        <f>IF(Txn!$B1640="","",Txn!$D1640)</f>
        <v>0</v>
      </c>
      <c r="H3267" s="38">
        <f>IF(Txn!$B1640="","",Txn!$E1640)</f>
        <v>0</v>
      </c>
      <c r="I3267" s="40">
        <f>IF(Txn!$B1640="",0,Txn!$O1640)</f>
        <v>0</v>
      </c>
      <c r="J3267" s="40">
        <f>IF(Txn!$B1640="",0,Txn!$P1640)</f>
        <v>0</v>
      </c>
      <c r="K3267" s="41">
        <f>IF($A3267="","",IFERROR(VALUE(MID($A3267,6,2)),""))</f>
        <v>0</v>
      </c>
      <c r="L3267" s="39">
        <f>IF(Txn!$K1640="","",Txn!$K1640)</f>
        <v>0</v>
      </c>
      <c r="N3267" s="42">
        <f>IF($D3267="",0,COUNTIF(BankAccts,$D3267))</f>
        <v>0</v>
      </c>
    </row>
    <row r="3268" spans="1:14">
      <c r="A3268" s="38">
        <f>IF(Txn!$B1640="","",Txn!$B1640)</f>
        <v>0</v>
      </c>
      <c r="B3268" s="38">
        <f>IF(Txn!$B1640="","",Txn!$C1640)</f>
        <v>0</v>
      </c>
      <c r="C3268" s="39">
        <f>IF(Txn!$B1640="","","تراکنش بانکی")</f>
        <v>0</v>
      </c>
      <c r="D3268" s="38">
        <f>IF(Txn!$B1640="","",IF(IF(Txn!$U1640="TRF",Txn!$Y1640,Txn!$Z1640)="","",IF(Txn!$U1640="TRF",Txn!$Y1640,Txn!$Z1640)))</f>
        <v>0</v>
      </c>
      <c r="E3268" s="39">
        <f>IF($D3268="","",IFERROR(VLOOKUP($D3268,AcctTbl,2,0),""))</f>
        <v>0</v>
      </c>
      <c r="F3268" s="39">
        <f>IF($D3268="","",IFERROR(VLOOKUP($D3268,AcctTbl,3,0),""))</f>
        <v>0</v>
      </c>
      <c r="G3268" s="39">
        <f>IF(Txn!$B1640="","",Txn!$D1640)</f>
        <v>0</v>
      </c>
      <c r="H3268" s="38">
        <f>IF(Txn!$B1640="","",Txn!$E1640)</f>
        <v>0</v>
      </c>
      <c r="I3268" s="40">
        <f>IF(Txn!$B1640="",0,Txn!$Q1640)</f>
        <v>0</v>
      </c>
      <c r="J3268" s="40">
        <f>IF(Txn!$B1640="",0,Txn!$R1640)</f>
        <v>0</v>
      </c>
      <c r="K3268" s="41">
        <f>IF($A3268="","",IFERROR(VALUE(MID($A3268,6,2)),""))</f>
        <v>0</v>
      </c>
      <c r="L3268" s="39">
        <f>IF(Txn!$K1640="","","طرف مقابل — "&amp;Txn!$K1640)</f>
        <v>0</v>
      </c>
      <c r="N3268" s="42">
        <f>IF($D3268="",0,COUNTIF(BankAccts,$D3268))</f>
        <v>0</v>
      </c>
    </row>
    <row r="3269" spans="1:14">
      <c r="A3269" s="38">
        <f>IF(Txn!$B1641="","",Txn!$B1641)</f>
        <v>0</v>
      </c>
      <c r="B3269" s="38">
        <f>IF(Txn!$B1641="","",Txn!$C1641)</f>
        <v>0</v>
      </c>
      <c r="C3269" s="39">
        <f>IF(Txn!$B1641="","","تراکنش بانکی")</f>
        <v>0</v>
      </c>
      <c r="D3269" s="38">
        <f>IF(Txn!$B1641="","",IF(Txn!$X1641="","",Txn!$X1641))</f>
        <v>0</v>
      </c>
      <c r="E3269" s="39">
        <f>IF($D3269="","",IFERROR(VLOOKUP($D3269,AcctTbl,2,0),""))</f>
        <v>0</v>
      </c>
      <c r="F3269" s="39">
        <f>IF($D3269="","",IFERROR(VLOOKUP($D3269,AcctTbl,3,0),""))</f>
        <v>0</v>
      </c>
      <c r="G3269" s="39">
        <f>IF(Txn!$B1641="","",Txn!$D1641)</f>
        <v>0</v>
      </c>
      <c r="H3269" s="38">
        <f>IF(Txn!$B1641="","",Txn!$E1641)</f>
        <v>0</v>
      </c>
      <c r="I3269" s="40">
        <f>IF(Txn!$B1641="",0,Txn!$O1641)</f>
        <v>0</v>
      </c>
      <c r="J3269" s="40">
        <f>IF(Txn!$B1641="",0,Txn!$P1641)</f>
        <v>0</v>
      </c>
      <c r="K3269" s="41">
        <f>IF($A3269="","",IFERROR(VALUE(MID($A3269,6,2)),""))</f>
        <v>0</v>
      </c>
      <c r="L3269" s="39">
        <f>IF(Txn!$K1641="","",Txn!$K1641)</f>
        <v>0</v>
      </c>
      <c r="N3269" s="42">
        <f>IF($D3269="",0,COUNTIF(BankAccts,$D3269))</f>
        <v>0</v>
      </c>
    </row>
    <row r="3270" spans="1:14">
      <c r="A3270" s="38">
        <f>IF(Txn!$B1641="","",Txn!$B1641)</f>
        <v>0</v>
      </c>
      <c r="B3270" s="38">
        <f>IF(Txn!$B1641="","",Txn!$C1641)</f>
        <v>0</v>
      </c>
      <c r="C3270" s="39">
        <f>IF(Txn!$B1641="","","تراکنش بانکی")</f>
        <v>0</v>
      </c>
      <c r="D3270" s="38">
        <f>IF(Txn!$B1641="","",IF(IF(Txn!$U1641="TRF",Txn!$Y1641,Txn!$Z1641)="","",IF(Txn!$U1641="TRF",Txn!$Y1641,Txn!$Z1641)))</f>
        <v>0</v>
      </c>
      <c r="E3270" s="39">
        <f>IF($D3270="","",IFERROR(VLOOKUP($D3270,AcctTbl,2,0),""))</f>
        <v>0</v>
      </c>
      <c r="F3270" s="39">
        <f>IF($D3270="","",IFERROR(VLOOKUP($D3270,AcctTbl,3,0),""))</f>
        <v>0</v>
      </c>
      <c r="G3270" s="39">
        <f>IF(Txn!$B1641="","",Txn!$D1641)</f>
        <v>0</v>
      </c>
      <c r="H3270" s="38">
        <f>IF(Txn!$B1641="","",Txn!$E1641)</f>
        <v>0</v>
      </c>
      <c r="I3270" s="40">
        <f>IF(Txn!$B1641="",0,Txn!$Q1641)</f>
        <v>0</v>
      </c>
      <c r="J3270" s="40">
        <f>IF(Txn!$B1641="",0,Txn!$R1641)</f>
        <v>0</v>
      </c>
      <c r="K3270" s="41">
        <f>IF($A3270="","",IFERROR(VALUE(MID($A3270,6,2)),""))</f>
        <v>0</v>
      </c>
      <c r="L3270" s="39">
        <f>IF(Txn!$K1641="","","طرف مقابل — "&amp;Txn!$K1641)</f>
        <v>0</v>
      </c>
      <c r="N3270" s="42">
        <f>IF($D3270="",0,COUNTIF(BankAccts,$D3270))</f>
        <v>0</v>
      </c>
    </row>
    <row r="3271" spans="1:14">
      <c r="A3271" s="38">
        <f>IF(Txn!$B1642="","",Txn!$B1642)</f>
        <v>0</v>
      </c>
      <c r="B3271" s="38">
        <f>IF(Txn!$B1642="","",Txn!$C1642)</f>
        <v>0</v>
      </c>
      <c r="C3271" s="39">
        <f>IF(Txn!$B1642="","","تراکنش بانکی")</f>
        <v>0</v>
      </c>
      <c r="D3271" s="38">
        <f>IF(Txn!$B1642="","",IF(Txn!$X1642="","",Txn!$X1642))</f>
        <v>0</v>
      </c>
      <c r="E3271" s="39">
        <f>IF($D3271="","",IFERROR(VLOOKUP($D3271,AcctTbl,2,0),""))</f>
        <v>0</v>
      </c>
      <c r="F3271" s="39">
        <f>IF($D3271="","",IFERROR(VLOOKUP($D3271,AcctTbl,3,0),""))</f>
        <v>0</v>
      </c>
      <c r="G3271" s="39">
        <f>IF(Txn!$B1642="","",Txn!$D1642)</f>
        <v>0</v>
      </c>
      <c r="H3271" s="38">
        <f>IF(Txn!$B1642="","",Txn!$E1642)</f>
        <v>0</v>
      </c>
      <c r="I3271" s="40">
        <f>IF(Txn!$B1642="",0,Txn!$O1642)</f>
        <v>0</v>
      </c>
      <c r="J3271" s="40">
        <f>IF(Txn!$B1642="",0,Txn!$P1642)</f>
        <v>0</v>
      </c>
      <c r="K3271" s="41">
        <f>IF($A3271="","",IFERROR(VALUE(MID($A3271,6,2)),""))</f>
        <v>0</v>
      </c>
      <c r="L3271" s="39">
        <f>IF(Txn!$K1642="","",Txn!$K1642)</f>
        <v>0</v>
      </c>
      <c r="N3271" s="42">
        <f>IF($D3271="",0,COUNTIF(BankAccts,$D3271))</f>
        <v>0</v>
      </c>
    </row>
    <row r="3272" spans="1:14">
      <c r="A3272" s="38">
        <f>IF(Txn!$B1642="","",Txn!$B1642)</f>
        <v>0</v>
      </c>
      <c r="B3272" s="38">
        <f>IF(Txn!$B1642="","",Txn!$C1642)</f>
        <v>0</v>
      </c>
      <c r="C3272" s="39">
        <f>IF(Txn!$B1642="","","تراکنش بانکی")</f>
        <v>0</v>
      </c>
      <c r="D3272" s="38">
        <f>IF(Txn!$B1642="","",IF(IF(Txn!$U1642="TRF",Txn!$Y1642,Txn!$Z1642)="","",IF(Txn!$U1642="TRF",Txn!$Y1642,Txn!$Z1642)))</f>
        <v>0</v>
      </c>
      <c r="E3272" s="39">
        <f>IF($D3272="","",IFERROR(VLOOKUP($D3272,AcctTbl,2,0),""))</f>
        <v>0</v>
      </c>
      <c r="F3272" s="39">
        <f>IF($D3272="","",IFERROR(VLOOKUP($D3272,AcctTbl,3,0),""))</f>
        <v>0</v>
      </c>
      <c r="G3272" s="39">
        <f>IF(Txn!$B1642="","",Txn!$D1642)</f>
        <v>0</v>
      </c>
      <c r="H3272" s="38">
        <f>IF(Txn!$B1642="","",Txn!$E1642)</f>
        <v>0</v>
      </c>
      <c r="I3272" s="40">
        <f>IF(Txn!$B1642="",0,Txn!$Q1642)</f>
        <v>0</v>
      </c>
      <c r="J3272" s="40">
        <f>IF(Txn!$B1642="",0,Txn!$R1642)</f>
        <v>0</v>
      </c>
      <c r="K3272" s="41">
        <f>IF($A3272="","",IFERROR(VALUE(MID($A3272,6,2)),""))</f>
        <v>0</v>
      </c>
      <c r="L3272" s="39">
        <f>IF(Txn!$K1642="","","طرف مقابل — "&amp;Txn!$K1642)</f>
        <v>0</v>
      </c>
      <c r="N3272" s="42">
        <f>IF($D3272="",0,COUNTIF(BankAccts,$D3272))</f>
        <v>0</v>
      </c>
    </row>
    <row r="3273" spans="1:14">
      <c r="A3273" s="38">
        <f>IF(Txn!$B1643="","",Txn!$B1643)</f>
        <v>0</v>
      </c>
      <c r="B3273" s="38">
        <f>IF(Txn!$B1643="","",Txn!$C1643)</f>
        <v>0</v>
      </c>
      <c r="C3273" s="39">
        <f>IF(Txn!$B1643="","","تراکنش بانکی")</f>
        <v>0</v>
      </c>
      <c r="D3273" s="38">
        <f>IF(Txn!$B1643="","",IF(Txn!$X1643="","",Txn!$X1643))</f>
        <v>0</v>
      </c>
      <c r="E3273" s="39">
        <f>IF($D3273="","",IFERROR(VLOOKUP($D3273,AcctTbl,2,0),""))</f>
        <v>0</v>
      </c>
      <c r="F3273" s="39">
        <f>IF($D3273="","",IFERROR(VLOOKUP($D3273,AcctTbl,3,0),""))</f>
        <v>0</v>
      </c>
      <c r="G3273" s="39">
        <f>IF(Txn!$B1643="","",Txn!$D1643)</f>
        <v>0</v>
      </c>
      <c r="H3273" s="38">
        <f>IF(Txn!$B1643="","",Txn!$E1643)</f>
        <v>0</v>
      </c>
      <c r="I3273" s="40">
        <f>IF(Txn!$B1643="",0,Txn!$O1643)</f>
        <v>0</v>
      </c>
      <c r="J3273" s="40">
        <f>IF(Txn!$B1643="",0,Txn!$P1643)</f>
        <v>0</v>
      </c>
      <c r="K3273" s="41">
        <f>IF($A3273="","",IFERROR(VALUE(MID($A3273,6,2)),""))</f>
        <v>0</v>
      </c>
      <c r="L3273" s="39">
        <f>IF(Txn!$K1643="","",Txn!$K1643)</f>
        <v>0</v>
      </c>
      <c r="N3273" s="42">
        <f>IF($D3273="",0,COUNTIF(BankAccts,$D3273))</f>
        <v>0</v>
      </c>
    </row>
    <row r="3274" spans="1:14">
      <c r="A3274" s="38">
        <f>IF(Txn!$B1643="","",Txn!$B1643)</f>
        <v>0</v>
      </c>
      <c r="B3274" s="38">
        <f>IF(Txn!$B1643="","",Txn!$C1643)</f>
        <v>0</v>
      </c>
      <c r="C3274" s="39">
        <f>IF(Txn!$B1643="","","تراکنش بانکی")</f>
        <v>0</v>
      </c>
      <c r="D3274" s="38">
        <f>IF(Txn!$B1643="","",IF(IF(Txn!$U1643="TRF",Txn!$Y1643,Txn!$Z1643)="","",IF(Txn!$U1643="TRF",Txn!$Y1643,Txn!$Z1643)))</f>
        <v>0</v>
      </c>
      <c r="E3274" s="39">
        <f>IF($D3274="","",IFERROR(VLOOKUP($D3274,AcctTbl,2,0),""))</f>
        <v>0</v>
      </c>
      <c r="F3274" s="39">
        <f>IF($D3274="","",IFERROR(VLOOKUP($D3274,AcctTbl,3,0),""))</f>
        <v>0</v>
      </c>
      <c r="G3274" s="39">
        <f>IF(Txn!$B1643="","",Txn!$D1643)</f>
        <v>0</v>
      </c>
      <c r="H3274" s="38">
        <f>IF(Txn!$B1643="","",Txn!$E1643)</f>
        <v>0</v>
      </c>
      <c r="I3274" s="40">
        <f>IF(Txn!$B1643="",0,Txn!$Q1643)</f>
        <v>0</v>
      </c>
      <c r="J3274" s="40">
        <f>IF(Txn!$B1643="",0,Txn!$R1643)</f>
        <v>0</v>
      </c>
      <c r="K3274" s="41">
        <f>IF($A3274="","",IFERROR(VALUE(MID($A3274,6,2)),""))</f>
        <v>0</v>
      </c>
      <c r="L3274" s="39">
        <f>IF(Txn!$K1643="","","طرف مقابل — "&amp;Txn!$K1643)</f>
        <v>0</v>
      </c>
      <c r="N3274" s="42">
        <f>IF($D3274="",0,COUNTIF(BankAccts,$D3274))</f>
        <v>0</v>
      </c>
    </row>
    <row r="3275" spans="1:14">
      <c r="A3275" s="38">
        <f>IF(Txn!$B1644="","",Txn!$B1644)</f>
        <v>0</v>
      </c>
      <c r="B3275" s="38">
        <f>IF(Txn!$B1644="","",Txn!$C1644)</f>
        <v>0</v>
      </c>
      <c r="C3275" s="39">
        <f>IF(Txn!$B1644="","","تراکنش بانکی")</f>
        <v>0</v>
      </c>
      <c r="D3275" s="38">
        <f>IF(Txn!$B1644="","",IF(Txn!$X1644="","",Txn!$X1644))</f>
        <v>0</v>
      </c>
      <c r="E3275" s="39">
        <f>IF($D3275="","",IFERROR(VLOOKUP($D3275,AcctTbl,2,0),""))</f>
        <v>0</v>
      </c>
      <c r="F3275" s="39">
        <f>IF($D3275="","",IFERROR(VLOOKUP($D3275,AcctTbl,3,0),""))</f>
        <v>0</v>
      </c>
      <c r="G3275" s="39">
        <f>IF(Txn!$B1644="","",Txn!$D1644)</f>
        <v>0</v>
      </c>
      <c r="H3275" s="38">
        <f>IF(Txn!$B1644="","",Txn!$E1644)</f>
        <v>0</v>
      </c>
      <c r="I3275" s="40">
        <f>IF(Txn!$B1644="",0,Txn!$O1644)</f>
        <v>0</v>
      </c>
      <c r="J3275" s="40">
        <f>IF(Txn!$B1644="",0,Txn!$P1644)</f>
        <v>0</v>
      </c>
      <c r="K3275" s="41">
        <f>IF($A3275="","",IFERROR(VALUE(MID($A3275,6,2)),""))</f>
        <v>0</v>
      </c>
      <c r="L3275" s="39">
        <f>IF(Txn!$K1644="","",Txn!$K1644)</f>
        <v>0</v>
      </c>
      <c r="N3275" s="42">
        <f>IF($D3275="",0,COUNTIF(BankAccts,$D3275))</f>
        <v>0</v>
      </c>
    </row>
    <row r="3276" spans="1:14">
      <c r="A3276" s="38">
        <f>IF(Txn!$B1644="","",Txn!$B1644)</f>
        <v>0</v>
      </c>
      <c r="B3276" s="38">
        <f>IF(Txn!$B1644="","",Txn!$C1644)</f>
        <v>0</v>
      </c>
      <c r="C3276" s="39">
        <f>IF(Txn!$B1644="","","تراکنش بانکی")</f>
        <v>0</v>
      </c>
      <c r="D3276" s="38">
        <f>IF(Txn!$B1644="","",IF(IF(Txn!$U1644="TRF",Txn!$Y1644,Txn!$Z1644)="","",IF(Txn!$U1644="TRF",Txn!$Y1644,Txn!$Z1644)))</f>
        <v>0</v>
      </c>
      <c r="E3276" s="39">
        <f>IF($D3276="","",IFERROR(VLOOKUP($D3276,AcctTbl,2,0),""))</f>
        <v>0</v>
      </c>
      <c r="F3276" s="39">
        <f>IF($D3276="","",IFERROR(VLOOKUP($D3276,AcctTbl,3,0),""))</f>
        <v>0</v>
      </c>
      <c r="G3276" s="39">
        <f>IF(Txn!$B1644="","",Txn!$D1644)</f>
        <v>0</v>
      </c>
      <c r="H3276" s="38">
        <f>IF(Txn!$B1644="","",Txn!$E1644)</f>
        <v>0</v>
      </c>
      <c r="I3276" s="40">
        <f>IF(Txn!$B1644="",0,Txn!$Q1644)</f>
        <v>0</v>
      </c>
      <c r="J3276" s="40">
        <f>IF(Txn!$B1644="",0,Txn!$R1644)</f>
        <v>0</v>
      </c>
      <c r="K3276" s="41">
        <f>IF($A3276="","",IFERROR(VALUE(MID($A3276,6,2)),""))</f>
        <v>0</v>
      </c>
      <c r="L3276" s="39">
        <f>IF(Txn!$K1644="","","طرف مقابل — "&amp;Txn!$K1644)</f>
        <v>0</v>
      </c>
      <c r="N3276" s="42">
        <f>IF($D3276="",0,COUNTIF(BankAccts,$D3276))</f>
        <v>0</v>
      </c>
    </row>
    <row r="3277" spans="1:14">
      <c r="A3277" s="38">
        <f>IF(Txn!$B1645="","",Txn!$B1645)</f>
        <v>0</v>
      </c>
      <c r="B3277" s="38">
        <f>IF(Txn!$B1645="","",Txn!$C1645)</f>
        <v>0</v>
      </c>
      <c r="C3277" s="39">
        <f>IF(Txn!$B1645="","","تراکنش بانکی")</f>
        <v>0</v>
      </c>
      <c r="D3277" s="38">
        <f>IF(Txn!$B1645="","",IF(Txn!$X1645="","",Txn!$X1645))</f>
        <v>0</v>
      </c>
      <c r="E3277" s="39">
        <f>IF($D3277="","",IFERROR(VLOOKUP($D3277,AcctTbl,2,0),""))</f>
        <v>0</v>
      </c>
      <c r="F3277" s="39">
        <f>IF($D3277="","",IFERROR(VLOOKUP($D3277,AcctTbl,3,0),""))</f>
        <v>0</v>
      </c>
      <c r="G3277" s="39">
        <f>IF(Txn!$B1645="","",Txn!$D1645)</f>
        <v>0</v>
      </c>
      <c r="H3277" s="38">
        <f>IF(Txn!$B1645="","",Txn!$E1645)</f>
        <v>0</v>
      </c>
      <c r="I3277" s="40">
        <f>IF(Txn!$B1645="",0,Txn!$O1645)</f>
        <v>0</v>
      </c>
      <c r="J3277" s="40">
        <f>IF(Txn!$B1645="",0,Txn!$P1645)</f>
        <v>0</v>
      </c>
      <c r="K3277" s="41">
        <f>IF($A3277="","",IFERROR(VALUE(MID($A3277,6,2)),""))</f>
        <v>0</v>
      </c>
      <c r="L3277" s="39">
        <f>IF(Txn!$K1645="","",Txn!$K1645)</f>
        <v>0</v>
      </c>
      <c r="N3277" s="42">
        <f>IF($D3277="",0,COUNTIF(BankAccts,$D3277))</f>
        <v>0</v>
      </c>
    </row>
    <row r="3278" spans="1:14">
      <c r="A3278" s="38">
        <f>IF(Txn!$B1645="","",Txn!$B1645)</f>
        <v>0</v>
      </c>
      <c r="B3278" s="38">
        <f>IF(Txn!$B1645="","",Txn!$C1645)</f>
        <v>0</v>
      </c>
      <c r="C3278" s="39">
        <f>IF(Txn!$B1645="","","تراکنش بانکی")</f>
        <v>0</v>
      </c>
      <c r="D3278" s="38">
        <f>IF(Txn!$B1645="","",IF(IF(Txn!$U1645="TRF",Txn!$Y1645,Txn!$Z1645)="","",IF(Txn!$U1645="TRF",Txn!$Y1645,Txn!$Z1645)))</f>
        <v>0</v>
      </c>
      <c r="E3278" s="39">
        <f>IF($D3278="","",IFERROR(VLOOKUP($D3278,AcctTbl,2,0),""))</f>
        <v>0</v>
      </c>
      <c r="F3278" s="39">
        <f>IF($D3278="","",IFERROR(VLOOKUP($D3278,AcctTbl,3,0),""))</f>
        <v>0</v>
      </c>
      <c r="G3278" s="39">
        <f>IF(Txn!$B1645="","",Txn!$D1645)</f>
        <v>0</v>
      </c>
      <c r="H3278" s="38">
        <f>IF(Txn!$B1645="","",Txn!$E1645)</f>
        <v>0</v>
      </c>
      <c r="I3278" s="40">
        <f>IF(Txn!$B1645="",0,Txn!$Q1645)</f>
        <v>0</v>
      </c>
      <c r="J3278" s="40">
        <f>IF(Txn!$B1645="",0,Txn!$R1645)</f>
        <v>0</v>
      </c>
      <c r="K3278" s="41">
        <f>IF($A3278="","",IFERROR(VALUE(MID($A3278,6,2)),""))</f>
        <v>0</v>
      </c>
      <c r="L3278" s="39">
        <f>IF(Txn!$K1645="","","طرف مقابل — "&amp;Txn!$K1645)</f>
        <v>0</v>
      </c>
      <c r="N3278" s="42">
        <f>IF($D3278="",0,COUNTIF(BankAccts,$D3278))</f>
        <v>0</v>
      </c>
    </row>
    <row r="3279" spans="1:14">
      <c r="A3279" s="38">
        <f>IF(Txn!$B1646="","",Txn!$B1646)</f>
        <v>0</v>
      </c>
      <c r="B3279" s="38">
        <f>IF(Txn!$B1646="","",Txn!$C1646)</f>
        <v>0</v>
      </c>
      <c r="C3279" s="39">
        <f>IF(Txn!$B1646="","","تراکنش بانکی")</f>
        <v>0</v>
      </c>
      <c r="D3279" s="38">
        <f>IF(Txn!$B1646="","",IF(Txn!$X1646="","",Txn!$X1646))</f>
        <v>0</v>
      </c>
      <c r="E3279" s="39">
        <f>IF($D3279="","",IFERROR(VLOOKUP($D3279,AcctTbl,2,0),""))</f>
        <v>0</v>
      </c>
      <c r="F3279" s="39">
        <f>IF($D3279="","",IFERROR(VLOOKUP($D3279,AcctTbl,3,0),""))</f>
        <v>0</v>
      </c>
      <c r="G3279" s="39">
        <f>IF(Txn!$B1646="","",Txn!$D1646)</f>
        <v>0</v>
      </c>
      <c r="H3279" s="38">
        <f>IF(Txn!$B1646="","",Txn!$E1646)</f>
        <v>0</v>
      </c>
      <c r="I3279" s="40">
        <f>IF(Txn!$B1646="",0,Txn!$O1646)</f>
        <v>0</v>
      </c>
      <c r="J3279" s="40">
        <f>IF(Txn!$B1646="",0,Txn!$P1646)</f>
        <v>0</v>
      </c>
      <c r="K3279" s="41">
        <f>IF($A3279="","",IFERROR(VALUE(MID($A3279,6,2)),""))</f>
        <v>0</v>
      </c>
      <c r="L3279" s="39">
        <f>IF(Txn!$K1646="","",Txn!$K1646)</f>
        <v>0</v>
      </c>
      <c r="N3279" s="42">
        <f>IF($D3279="",0,COUNTIF(BankAccts,$D3279))</f>
        <v>0</v>
      </c>
    </row>
    <row r="3280" spans="1:14">
      <c r="A3280" s="38">
        <f>IF(Txn!$B1646="","",Txn!$B1646)</f>
        <v>0</v>
      </c>
      <c r="B3280" s="38">
        <f>IF(Txn!$B1646="","",Txn!$C1646)</f>
        <v>0</v>
      </c>
      <c r="C3280" s="39">
        <f>IF(Txn!$B1646="","","تراکنش بانکی")</f>
        <v>0</v>
      </c>
      <c r="D3280" s="38">
        <f>IF(Txn!$B1646="","",IF(IF(Txn!$U1646="TRF",Txn!$Y1646,Txn!$Z1646)="","",IF(Txn!$U1646="TRF",Txn!$Y1646,Txn!$Z1646)))</f>
        <v>0</v>
      </c>
      <c r="E3280" s="39">
        <f>IF($D3280="","",IFERROR(VLOOKUP($D3280,AcctTbl,2,0),""))</f>
        <v>0</v>
      </c>
      <c r="F3280" s="39">
        <f>IF($D3280="","",IFERROR(VLOOKUP($D3280,AcctTbl,3,0),""))</f>
        <v>0</v>
      </c>
      <c r="G3280" s="39">
        <f>IF(Txn!$B1646="","",Txn!$D1646)</f>
        <v>0</v>
      </c>
      <c r="H3280" s="38">
        <f>IF(Txn!$B1646="","",Txn!$E1646)</f>
        <v>0</v>
      </c>
      <c r="I3280" s="40">
        <f>IF(Txn!$B1646="",0,Txn!$Q1646)</f>
        <v>0</v>
      </c>
      <c r="J3280" s="40">
        <f>IF(Txn!$B1646="",0,Txn!$R1646)</f>
        <v>0</v>
      </c>
      <c r="K3280" s="41">
        <f>IF($A3280="","",IFERROR(VALUE(MID($A3280,6,2)),""))</f>
        <v>0</v>
      </c>
      <c r="L3280" s="39">
        <f>IF(Txn!$K1646="","","طرف مقابل — "&amp;Txn!$K1646)</f>
        <v>0</v>
      </c>
      <c r="N3280" s="42">
        <f>IF($D3280="",0,COUNTIF(BankAccts,$D3280))</f>
        <v>0</v>
      </c>
    </row>
    <row r="3281" spans="1:14">
      <c r="A3281" s="38">
        <f>IF(Txn!$B1647="","",Txn!$B1647)</f>
        <v>0</v>
      </c>
      <c r="B3281" s="38">
        <f>IF(Txn!$B1647="","",Txn!$C1647)</f>
        <v>0</v>
      </c>
      <c r="C3281" s="39">
        <f>IF(Txn!$B1647="","","تراکنش بانکی")</f>
        <v>0</v>
      </c>
      <c r="D3281" s="38">
        <f>IF(Txn!$B1647="","",IF(Txn!$X1647="","",Txn!$X1647))</f>
        <v>0</v>
      </c>
      <c r="E3281" s="39">
        <f>IF($D3281="","",IFERROR(VLOOKUP($D3281,AcctTbl,2,0),""))</f>
        <v>0</v>
      </c>
      <c r="F3281" s="39">
        <f>IF($D3281="","",IFERROR(VLOOKUP($D3281,AcctTbl,3,0),""))</f>
        <v>0</v>
      </c>
      <c r="G3281" s="39">
        <f>IF(Txn!$B1647="","",Txn!$D1647)</f>
        <v>0</v>
      </c>
      <c r="H3281" s="38">
        <f>IF(Txn!$B1647="","",Txn!$E1647)</f>
        <v>0</v>
      </c>
      <c r="I3281" s="40">
        <f>IF(Txn!$B1647="",0,Txn!$O1647)</f>
        <v>0</v>
      </c>
      <c r="J3281" s="40">
        <f>IF(Txn!$B1647="",0,Txn!$P1647)</f>
        <v>0</v>
      </c>
      <c r="K3281" s="41">
        <f>IF($A3281="","",IFERROR(VALUE(MID($A3281,6,2)),""))</f>
        <v>0</v>
      </c>
      <c r="L3281" s="39">
        <f>IF(Txn!$K1647="","",Txn!$K1647)</f>
        <v>0</v>
      </c>
      <c r="N3281" s="42">
        <f>IF($D3281="",0,COUNTIF(BankAccts,$D3281))</f>
        <v>0</v>
      </c>
    </row>
    <row r="3282" spans="1:14">
      <c r="A3282" s="38">
        <f>IF(Txn!$B1647="","",Txn!$B1647)</f>
        <v>0</v>
      </c>
      <c r="B3282" s="38">
        <f>IF(Txn!$B1647="","",Txn!$C1647)</f>
        <v>0</v>
      </c>
      <c r="C3282" s="39">
        <f>IF(Txn!$B1647="","","تراکنش بانکی")</f>
        <v>0</v>
      </c>
      <c r="D3282" s="38">
        <f>IF(Txn!$B1647="","",IF(IF(Txn!$U1647="TRF",Txn!$Y1647,Txn!$Z1647)="","",IF(Txn!$U1647="TRF",Txn!$Y1647,Txn!$Z1647)))</f>
        <v>0</v>
      </c>
      <c r="E3282" s="39">
        <f>IF($D3282="","",IFERROR(VLOOKUP($D3282,AcctTbl,2,0),""))</f>
        <v>0</v>
      </c>
      <c r="F3282" s="39">
        <f>IF($D3282="","",IFERROR(VLOOKUP($D3282,AcctTbl,3,0),""))</f>
        <v>0</v>
      </c>
      <c r="G3282" s="39">
        <f>IF(Txn!$B1647="","",Txn!$D1647)</f>
        <v>0</v>
      </c>
      <c r="H3282" s="38">
        <f>IF(Txn!$B1647="","",Txn!$E1647)</f>
        <v>0</v>
      </c>
      <c r="I3282" s="40">
        <f>IF(Txn!$B1647="",0,Txn!$Q1647)</f>
        <v>0</v>
      </c>
      <c r="J3282" s="40">
        <f>IF(Txn!$B1647="",0,Txn!$R1647)</f>
        <v>0</v>
      </c>
      <c r="K3282" s="41">
        <f>IF($A3282="","",IFERROR(VALUE(MID($A3282,6,2)),""))</f>
        <v>0</v>
      </c>
      <c r="L3282" s="39">
        <f>IF(Txn!$K1647="","","طرف مقابل — "&amp;Txn!$K1647)</f>
        <v>0</v>
      </c>
      <c r="N3282" s="42">
        <f>IF($D3282="",0,COUNTIF(BankAccts,$D3282))</f>
        <v>0</v>
      </c>
    </row>
    <row r="3283" spans="1:14">
      <c r="A3283" s="38">
        <f>IF(Txn!$B1648="","",Txn!$B1648)</f>
        <v>0</v>
      </c>
      <c r="B3283" s="38">
        <f>IF(Txn!$B1648="","",Txn!$C1648)</f>
        <v>0</v>
      </c>
      <c r="C3283" s="39">
        <f>IF(Txn!$B1648="","","تراکنش بانکی")</f>
        <v>0</v>
      </c>
      <c r="D3283" s="38">
        <f>IF(Txn!$B1648="","",IF(Txn!$X1648="","",Txn!$X1648))</f>
        <v>0</v>
      </c>
      <c r="E3283" s="39">
        <f>IF($D3283="","",IFERROR(VLOOKUP($D3283,AcctTbl,2,0),""))</f>
        <v>0</v>
      </c>
      <c r="F3283" s="39">
        <f>IF($D3283="","",IFERROR(VLOOKUP($D3283,AcctTbl,3,0),""))</f>
        <v>0</v>
      </c>
      <c r="G3283" s="39">
        <f>IF(Txn!$B1648="","",Txn!$D1648)</f>
        <v>0</v>
      </c>
      <c r="H3283" s="38">
        <f>IF(Txn!$B1648="","",Txn!$E1648)</f>
        <v>0</v>
      </c>
      <c r="I3283" s="40">
        <f>IF(Txn!$B1648="",0,Txn!$O1648)</f>
        <v>0</v>
      </c>
      <c r="J3283" s="40">
        <f>IF(Txn!$B1648="",0,Txn!$P1648)</f>
        <v>0</v>
      </c>
      <c r="K3283" s="41">
        <f>IF($A3283="","",IFERROR(VALUE(MID($A3283,6,2)),""))</f>
        <v>0</v>
      </c>
      <c r="L3283" s="39">
        <f>IF(Txn!$K1648="","",Txn!$K1648)</f>
        <v>0</v>
      </c>
      <c r="N3283" s="42">
        <f>IF($D3283="",0,COUNTIF(BankAccts,$D3283))</f>
        <v>0</v>
      </c>
    </row>
    <row r="3284" spans="1:14">
      <c r="A3284" s="38">
        <f>IF(Txn!$B1648="","",Txn!$B1648)</f>
        <v>0</v>
      </c>
      <c r="B3284" s="38">
        <f>IF(Txn!$B1648="","",Txn!$C1648)</f>
        <v>0</v>
      </c>
      <c r="C3284" s="39">
        <f>IF(Txn!$B1648="","","تراکنش بانکی")</f>
        <v>0</v>
      </c>
      <c r="D3284" s="38">
        <f>IF(Txn!$B1648="","",IF(IF(Txn!$U1648="TRF",Txn!$Y1648,Txn!$Z1648)="","",IF(Txn!$U1648="TRF",Txn!$Y1648,Txn!$Z1648)))</f>
        <v>0</v>
      </c>
      <c r="E3284" s="39">
        <f>IF($D3284="","",IFERROR(VLOOKUP($D3284,AcctTbl,2,0),""))</f>
        <v>0</v>
      </c>
      <c r="F3284" s="39">
        <f>IF($D3284="","",IFERROR(VLOOKUP($D3284,AcctTbl,3,0),""))</f>
        <v>0</v>
      </c>
      <c r="G3284" s="39">
        <f>IF(Txn!$B1648="","",Txn!$D1648)</f>
        <v>0</v>
      </c>
      <c r="H3284" s="38">
        <f>IF(Txn!$B1648="","",Txn!$E1648)</f>
        <v>0</v>
      </c>
      <c r="I3284" s="40">
        <f>IF(Txn!$B1648="",0,Txn!$Q1648)</f>
        <v>0</v>
      </c>
      <c r="J3284" s="40">
        <f>IF(Txn!$B1648="",0,Txn!$R1648)</f>
        <v>0</v>
      </c>
      <c r="K3284" s="41">
        <f>IF($A3284="","",IFERROR(VALUE(MID($A3284,6,2)),""))</f>
        <v>0</v>
      </c>
      <c r="L3284" s="39">
        <f>IF(Txn!$K1648="","","طرف مقابل — "&amp;Txn!$K1648)</f>
        <v>0</v>
      </c>
      <c r="N3284" s="42">
        <f>IF($D3284="",0,COUNTIF(BankAccts,$D3284))</f>
        <v>0</v>
      </c>
    </row>
    <row r="3285" spans="1:14">
      <c r="A3285" s="38">
        <f>IF(Txn!$B1649="","",Txn!$B1649)</f>
        <v>0</v>
      </c>
      <c r="B3285" s="38">
        <f>IF(Txn!$B1649="","",Txn!$C1649)</f>
        <v>0</v>
      </c>
      <c r="C3285" s="39">
        <f>IF(Txn!$B1649="","","تراکنش بانکی")</f>
        <v>0</v>
      </c>
      <c r="D3285" s="38">
        <f>IF(Txn!$B1649="","",IF(Txn!$X1649="","",Txn!$X1649))</f>
        <v>0</v>
      </c>
      <c r="E3285" s="39">
        <f>IF($D3285="","",IFERROR(VLOOKUP($D3285,AcctTbl,2,0),""))</f>
        <v>0</v>
      </c>
      <c r="F3285" s="39">
        <f>IF($D3285="","",IFERROR(VLOOKUP($D3285,AcctTbl,3,0),""))</f>
        <v>0</v>
      </c>
      <c r="G3285" s="39">
        <f>IF(Txn!$B1649="","",Txn!$D1649)</f>
        <v>0</v>
      </c>
      <c r="H3285" s="38">
        <f>IF(Txn!$B1649="","",Txn!$E1649)</f>
        <v>0</v>
      </c>
      <c r="I3285" s="40">
        <f>IF(Txn!$B1649="",0,Txn!$O1649)</f>
        <v>0</v>
      </c>
      <c r="J3285" s="40">
        <f>IF(Txn!$B1649="",0,Txn!$P1649)</f>
        <v>0</v>
      </c>
      <c r="K3285" s="41">
        <f>IF($A3285="","",IFERROR(VALUE(MID($A3285,6,2)),""))</f>
        <v>0</v>
      </c>
      <c r="L3285" s="39">
        <f>IF(Txn!$K1649="","",Txn!$K1649)</f>
        <v>0</v>
      </c>
      <c r="N3285" s="42">
        <f>IF($D3285="",0,COUNTIF(BankAccts,$D3285))</f>
        <v>0</v>
      </c>
    </row>
    <row r="3286" spans="1:14">
      <c r="A3286" s="38">
        <f>IF(Txn!$B1649="","",Txn!$B1649)</f>
        <v>0</v>
      </c>
      <c r="B3286" s="38">
        <f>IF(Txn!$B1649="","",Txn!$C1649)</f>
        <v>0</v>
      </c>
      <c r="C3286" s="39">
        <f>IF(Txn!$B1649="","","تراکنش بانکی")</f>
        <v>0</v>
      </c>
      <c r="D3286" s="38">
        <f>IF(Txn!$B1649="","",IF(IF(Txn!$U1649="TRF",Txn!$Y1649,Txn!$Z1649)="","",IF(Txn!$U1649="TRF",Txn!$Y1649,Txn!$Z1649)))</f>
        <v>0</v>
      </c>
      <c r="E3286" s="39">
        <f>IF($D3286="","",IFERROR(VLOOKUP($D3286,AcctTbl,2,0),""))</f>
        <v>0</v>
      </c>
      <c r="F3286" s="39">
        <f>IF($D3286="","",IFERROR(VLOOKUP($D3286,AcctTbl,3,0),""))</f>
        <v>0</v>
      </c>
      <c r="G3286" s="39">
        <f>IF(Txn!$B1649="","",Txn!$D1649)</f>
        <v>0</v>
      </c>
      <c r="H3286" s="38">
        <f>IF(Txn!$B1649="","",Txn!$E1649)</f>
        <v>0</v>
      </c>
      <c r="I3286" s="40">
        <f>IF(Txn!$B1649="",0,Txn!$Q1649)</f>
        <v>0</v>
      </c>
      <c r="J3286" s="40">
        <f>IF(Txn!$B1649="",0,Txn!$R1649)</f>
        <v>0</v>
      </c>
      <c r="K3286" s="41">
        <f>IF($A3286="","",IFERROR(VALUE(MID($A3286,6,2)),""))</f>
        <v>0</v>
      </c>
      <c r="L3286" s="39">
        <f>IF(Txn!$K1649="","","طرف مقابل — "&amp;Txn!$K1649)</f>
        <v>0</v>
      </c>
      <c r="N3286" s="42">
        <f>IF($D3286="",0,COUNTIF(BankAccts,$D3286))</f>
        <v>0</v>
      </c>
    </row>
    <row r="3287" spans="1:14">
      <c r="A3287" s="38">
        <f>IF(Txn!$B1650="","",Txn!$B1650)</f>
        <v>0</v>
      </c>
      <c r="B3287" s="38">
        <f>IF(Txn!$B1650="","",Txn!$C1650)</f>
        <v>0</v>
      </c>
      <c r="C3287" s="39">
        <f>IF(Txn!$B1650="","","تراکنش بانکی")</f>
        <v>0</v>
      </c>
      <c r="D3287" s="38">
        <f>IF(Txn!$B1650="","",IF(Txn!$X1650="","",Txn!$X1650))</f>
        <v>0</v>
      </c>
      <c r="E3287" s="39">
        <f>IF($D3287="","",IFERROR(VLOOKUP($D3287,AcctTbl,2,0),""))</f>
        <v>0</v>
      </c>
      <c r="F3287" s="39">
        <f>IF($D3287="","",IFERROR(VLOOKUP($D3287,AcctTbl,3,0),""))</f>
        <v>0</v>
      </c>
      <c r="G3287" s="39">
        <f>IF(Txn!$B1650="","",Txn!$D1650)</f>
        <v>0</v>
      </c>
      <c r="H3287" s="38">
        <f>IF(Txn!$B1650="","",Txn!$E1650)</f>
        <v>0</v>
      </c>
      <c r="I3287" s="40">
        <f>IF(Txn!$B1650="",0,Txn!$O1650)</f>
        <v>0</v>
      </c>
      <c r="J3287" s="40">
        <f>IF(Txn!$B1650="",0,Txn!$P1650)</f>
        <v>0</v>
      </c>
      <c r="K3287" s="41">
        <f>IF($A3287="","",IFERROR(VALUE(MID($A3287,6,2)),""))</f>
        <v>0</v>
      </c>
      <c r="L3287" s="39">
        <f>IF(Txn!$K1650="","",Txn!$K1650)</f>
        <v>0</v>
      </c>
      <c r="N3287" s="42">
        <f>IF($D3287="",0,COUNTIF(BankAccts,$D3287))</f>
        <v>0</v>
      </c>
    </row>
    <row r="3288" spans="1:14">
      <c r="A3288" s="38">
        <f>IF(Txn!$B1650="","",Txn!$B1650)</f>
        <v>0</v>
      </c>
      <c r="B3288" s="38">
        <f>IF(Txn!$B1650="","",Txn!$C1650)</f>
        <v>0</v>
      </c>
      <c r="C3288" s="39">
        <f>IF(Txn!$B1650="","","تراکنش بانکی")</f>
        <v>0</v>
      </c>
      <c r="D3288" s="38">
        <f>IF(Txn!$B1650="","",IF(IF(Txn!$U1650="TRF",Txn!$Y1650,Txn!$Z1650)="","",IF(Txn!$U1650="TRF",Txn!$Y1650,Txn!$Z1650)))</f>
        <v>0</v>
      </c>
      <c r="E3288" s="39">
        <f>IF($D3288="","",IFERROR(VLOOKUP($D3288,AcctTbl,2,0),""))</f>
        <v>0</v>
      </c>
      <c r="F3288" s="39">
        <f>IF($D3288="","",IFERROR(VLOOKUP($D3288,AcctTbl,3,0),""))</f>
        <v>0</v>
      </c>
      <c r="G3288" s="39">
        <f>IF(Txn!$B1650="","",Txn!$D1650)</f>
        <v>0</v>
      </c>
      <c r="H3288" s="38">
        <f>IF(Txn!$B1650="","",Txn!$E1650)</f>
        <v>0</v>
      </c>
      <c r="I3288" s="40">
        <f>IF(Txn!$B1650="",0,Txn!$Q1650)</f>
        <v>0</v>
      </c>
      <c r="J3288" s="40">
        <f>IF(Txn!$B1650="",0,Txn!$R1650)</f>
        <v>0</v>
      </c>
      <c r="K3288" s="41">
        <f>IF($A3288="","",IFERROR(VALUE(MID($A3288,6,2)),""))</f>
        <v>0</v>
      </c>
      <c r="L3288" s="39">
        <f>IF(Txn!$K1650="","","طرف مقابل — "&amp;Txn!$K1650)</f>
        <v>0</v>
      </c>
      <c r="N3288" s="42">
        <f>IF($D3288="",0,COUNTIF(BankAccts,$D3288))</f>
        <v>0</v>
      </c>
    </row>
    <row r="3289" spans="1:14">
      <c r="A3289" s="38">
        <f>IF(Txn!$B1651="","",Txn!$B1651)</f>
        <v>0</v>
      </c>
      <c r="B3289" s="38">
        <f>IF(Txn!$B1651="","",Txn!$C1651)</f>
        <v>0</v>
      </c>
      <c r="C3289" s="39">
        <f>IF(Txn!$B1651="","","تراکنش بانکی")</f>
        <v>0</v>
      </c>
      <c r="D3289" s="38">
        <f>IF(Txn!$B1651="","",IF(Txn!$X1651="","",Txn!$X1651))</f>
        <v>0</v>
      </c>
      <c r="E3289" s="39">
        <f>IF($D3289="","",IFERROR(VLOOKUP($D3289,AcctTbl,2,0),""))</f>
        <v>0</v>
      </c>
      <c r="F3289" s="39">
        <f>IF($D3289="","",IFERROR(VLOOKUP($D3289,AcctTbl,3,0),""))</f>
        <v>0</v>
      </c>
      <c r="G3289" s="39">
        <f>IF(Txn!$B1651="","",Txn!$D1651)</f>
        <v>0</v>
      </c>
      <c r="H3289" s="38">
        <f>IF(Txn!$B1651="","",Txn!$E1651)</f>
        <v>0</v>
      </c>
      <c r="I3289" s="40">
        <f>IF(Txn!$B1651="",0,Txn!$O1651)</f>
        <v>0</v>
      </c>
      <c r="J3289" s="40">
        <f>IF(Txn!$B1651="",0,Txn!$P1651)</f>
        <v>0</v>
      </c>
      <c r="K3289" s="41">
        <f>IF($A3289="","",IFERROR(VALUE(MID($A3289,6,2)),""))</f>
        <v>0</v>
      </c>
      <c r="L3289" s="39">
        <f>IF(Txn!$K1651="","",Txn!$K1651)</f>
        <v>0</v>
      </c>
      <c r="N3289" s="42">
        <f>IF($D3289="",0,COUNTIF(BankAccts,$D3289))</f>
        <v>0</v>
      </c>
    </row>
    <row r="3290" spans="1:14">
      <c r="A3290" s="38">
        <f>IF(Txn!$B1651="","",Txn!$B1651)</f>
        <v>0</v>
      </c>
      <c r="B3290" s="38">
        <f>IF(Txn!$B1651="","",Txn!$C1651)</f>
        <v>0</v>
      </c>
      <c r="C3290" s="39">
        <f>IF(Txn!$B1651="","","تراکنش بانکی")</f>
        <v>0</v>
      </c>
      <c r="D3290" s="38">
        <f>IF(Txn!$B1651="","",IF(IF(Txn!$U1651="TRF",Txn!$Y1651,Txn!$Z1651)="","",IF(Txn!$U1651="TRF",Txn!$Y1651,Txn!$Z1651)))</f>
        <v>0</v>
      </c>
      <c r="E3290" s="39">
        <f>IF($D3290="","",IFERROR(VLOOKUP($D3290,AcctTbl,2,0),""))</f>
        <v>0</v>
      </c>
      <c r="F3290" s="39">
        <f>IF($D3290="","",IFERROR(VLOOKUP($D3290,AcctTbl,3,0),""))</f>
        <v>0</v>
      </c>
      <c r="G3290" s="39">
        <f>IF(Txn!$B1651="","",Txn!$D1651)</f>
        <v>0</v>
      </c>
      <c r="H3290" s="38">
        <f>IF(Txn!$B1651="","",Txn!$E1651)</f>
        <v>0</v>
      </c>
      <c r="I3290" s="40">
        <f>IF(Txn!$B1651="",0,Txn!$Q1651)</f>
        <v>0</v>
      </c>
      <c r="J3290" s="40">
        <f>IF(Txn!$B1651="",0,Txn!$R1651)</f>
        <v>0</v>
      </c>
      <c r="K3290" s="41">
        <f>IF($A3290="","",IFERROR(VALUE(MID($A3290,6,2)),""))</f>
        <v>0</v>
      </c>
      <c r="L3290" s="39">
        <f>IF(Txn!$K1651="","","طرف مقابل — "&amp;Txn!$K1651)</f>
        <v>0</v>
      </c>
      <c r="N3290" s="42">
        <f>IF($D3290="",0,COUNTIF(BankAccts,$D3290))</f>
        <v>0</v>
      </c>
    </row>
    <row r="3291" spans="1:14">
      <c r="A3291" s="38">
        <f>IF(Txn!$B1652="","",Txn!$B1652)</f>
        <v>0</v>
      </c>
      <c r="B3291" s="38">
        <f>IF(Txn!$B1652="","",Txn!$C1652)</f>
        <v>0</v>
      </c>
      <c r="C3291" s="39">
        <f>IF(Txn!$B1652="","","تراکنش بانکی")</f>
        <v>0</v>
      </c>
      <c r="D3291" s="38">
        <f>IF(Txn!$B1652="","",IF(Txn!$X1652="","",Txn!$X1652))</f>
        <v>0</v>
      </c>
      <c r="E3291" s="39">
        <f>IF($D3291="","",IFERROR(VLOOKUP($D3291,AcctTbl,2,0),""))</f>
        <v>0</v>
      </c>
      <c r="F3291" s="39">
        <f>IF($D3291="","",IFERROR(VLOOKUP($D3291,AcctTbl,3,0),""))</f>
        <v>0</v>
      </c>
      <c r="G3291" s="39">
        <f>IF(Txn!$B1652="","",Txn!$D1652)</f>
        <v>0</v>
      </c>
      <c r="H3291" s="38">
        <f>IF(Txn!$B1652="","",Txn!$E1652)</f>
        <v>0</v>
      </c>
      <c r="I3291" s="40">
        <f>IF(Txn!$B1652="",0,Txn!$O1652)</f>
        <v>0</v>
      </c>
      <c r="J3291" s="40">
        <f>IF(Txn!$B1652="",0,Txn!$P1652)</f>
        <v>0</v>
      </c>
      <c r="K3291" s="41">
        <f>IF($A3291="","",IFERROR(VALUE(MID($A3291,6,2)),""))</f>
        <v>0</v>
      </c>
      <c r="L3291" s="39">
        <f>IF(Txn!$K1652="","",Txn!$K1652)</f>
        <v>0</v>
      </c>
      <c r="N3291" s="42">
        <f>IF($D3291="",0,COUNTIF(BankAccts,$D3291))</f>
        <v>0</v>
      </c>
    </row>
    <row r="3292" spans="1:14">
      <c r="A3292" s="38">
        <f>IF(Txn!$B1652="","",Txn!$B1652)</f>
        <v>0</v>
      </c>
      <c r="B3292" s="38">
        <f>IF(Txn!$B1652="","",Txn!$C1652)</f>
        <v>0</v>
      </c>
      <c r="C3292" s="39">
        <f>IF(Txn!$B1652="","","تراکنش بانکی")</f>
        <v>0</v>
      </c>
      <c r="D3292" s="38">
        <f>IF(Txn!$B1652="","",IF(IF(Txn!$U1652="TRF",Txn!$Y1652,Txn!$Z1652)="","",IF(Txn!$U1652="TRF",Txn!$Y1652,Txn!$Z1652)))</f>
        <v>0</v>
      </c>
      <c r="E3292" s="39">
        <f>IF($D3292="","",IFERROR(VLOOKUP($D3292,AcctTbl,2,0),""))</f>
        <v>0</v>
      </c>
      <c r="F3292" s="39">
        <f>IF($D3292="","",IFERROR(VLOOKUP($D3292,AcctTbl,3,0),""))</f>
        <v>0</v>
      </c>
      <c r="G3292" s="39">
        <f>IF(Txn!$B1652="","",Txn!$D1652)</f>
        <v>0</v>
      </c>
      <c r="H3292" s="38">
        <f>IF(Txn!$B1652="","",Txn!$E1652)</f>
        <v>0</v>
      </c>
      <c r="I3292" s="40">
        <f>IF(Txn!$B1652="",0,Txn!$Q1652)</f>
        <v>0</v>
      </c>
      <c r="J3292" s="40">
        <f>IF(Txn!$B1652="",0,Txn!$R1652)</f>
        <v>0</v>
      </c>
      <c r="K3292" s="41">
        <f>IF($A3292="","",IFERROR(VALUE(MID($A3292,6,2)),""))</f>
        <v>0</v>
      </c>
      <c r="L3292" s="39">
        <f>IF(Txn!$K1652="","","طرف مقابل — "&amp;Txn!$K1652)</f>
        <v>0</v>
      </c>
      <c r="N3292" s="42">
        <f>IF($D3292="",0,COUNTIF(BankAccts,$D3292))</f>
        <v>0</v>
      </c>
    </row>
    <row r="3293" spans="1:14">
      <c r="A3293" s="38">
        <f>IF(Txn!$B1653="","",Txn!$B1653)</f>
        <v>0</v>
      </c>
      <c r="B3293" s="38">
        <f>IF(Txn!$B1653="","",Txn!$C1653)</f>
        <v>0</v>
      </c>
      <c r="C3293" s="39">
        <f>IF(Txn!$B1653="","","تراکنش بانکی")</f>
        <v>0</v>
      </c>
      <c r="D3293" s="38">
        <f>IF(Txn!$B1653="","",IF(Txn!$X1653="","",Txn!$X1653))</f>
        <v>0</v>
      </c>
      <c r="E3293" s="39">
        <f>IF($D3293="","",IFERROR(VLOOKUP($D3293,AcctTbl,2,0),""))</f>
        <v>0</v>
      </c>
      <c r="F3293" s="39">
        <f>IF($D3293="","",IFERROR(VLOOKUP($D3293,AcctTbl,3,0),""))</f>
        <v>0</v>
      </c>
      <c r="G3293" s="39">
        <f>IF(Txn!$B1653="","",Txn!$D1653)</f>
        <v>0</v>
      </c>
      <c r="H3293" s="38">
        <f>IF(Txn!$B1653="","",Txn!$E1653)</f>
        <v>0</v>
      </c>
      <c r="I3293" s="40">
        <f>IF(Txn!$B1653="",0,Txn!$O1653)</f>
        <v>0</v>
      </c>
      <c r="J3293" s="40">
        <f>IF(Txn!$B1653="",0,Txn!$P1653)</f>
        <v>0</v>
      </c>
      <c r="K3293" s="41">
        <f>IF($A3293="","",IFERROR(VALUE(MID($A3293,6,2)),""))</f>
        <v>0</v>
      </c>
      <c r="L3293" s="39">
        <f>IF(Txn!$K1653="","",Txn!$K1653)</f>
        <v>0</v>
      </c>
      <c r="N3293" s="42">
        <f>IF($D3293="",0,COUNTIF(BankAccts,$D3293))</f>
        <v>0</v>
      </c>
    </row>
    <row r="3294" spans="1:14">
      <c r="A3294" s="38">
        <f>IF(Txn!$B1653="","",Txn!$B1653)</f>
        <v>0</v>
      </c>
      <c r="B3294" s="38">
        <f>IF(Txn!$B1653="","",Txn!$C1653)</f>
        <v>0</v>
      </c>
      <c r="C3294" s="39">
        <f>IF(Txn!$B1653="","","تراکنش بانکی")</f>
        <v>0</v>
      </c>
      <c r="D3294" s="38">
        <f>IF(Txn!$B1653="","",IF(IF(Txn!$U1653="TRF",Txn!$Y1653,Txn!$Z1653)="","",IF(Txn!$U1653="TRF",Txn!$Y1653,Txn!$Z1653)))</f>
        <v>0</v>
      </c>
      <c r="E3294" s="39">
        <f>IF($D3294="","",IFERROR(VLOOKUP($D3294,AcctTbl,2,0),""))</f>
        <v>0</v>
      </c>
      <c r="F3294" s="39">
        <f>IF($D3294="","",IFERROR(VLOOKUP($D3294,AcctTbl,3,0),""))</f>
        <v>0</v>
      </c>
      <c r="G3294" s="39">
        <f>IF(Txn!$B1653="","",Txn!$D1653)</f>
        <v>0</v>
      </c>
      <c r="H3294" s="38">
        <f>IF(Txn!$B1653="","",Txn!$E1653)</f>
        <v>0</v>
      </c>
      <c r="I3294" s="40">
        <f>IF(Txn!$B1653="",0,Txn!$Q1653)</f>
        <v>0</v>
      </c>
      <c r="J3294" s="40">
        <f>IF(Txn!$B1653="",0,Txn!$R1653)</f>
        <v>0</v>
      </c>
      <c r="K3294" s="41">
        <f>IF($A3294="","",IFERROR(VALUE(MID($A3294,6,2)),""))</f>
        <v>0</v>
      </c>
      <c r="L3294" s="39">
        <f>IF(Txn!$K1653="","","طرف مقابل — "&amp;Txn!$K1653)</f>
        <v>0</v>
      </c>
      <c r="N3294" s="42">
        <f>IF($D3294="",0,COUNTIF(BankAccts,$D3294))</f>
        <v>0</v>
      </c>
    </row>
    <row r="3295" spans="1:14">
      <c r="A3295" s="38">
        <f>IF(Txn!$B1654="","",Txn!$B1654)</f>
        <v>0</v>
      </c>
      <c r="B3295" s="38">
        <f>IF(Txn!$B1654="","",Txn!$C1654)</f>
        <v>0</v>
      </c>
      <c r="C3295" s="39">
        <f>IF(Txn!$B1654="","","تراکنش بانکی")</f>
        <v>0</v>
      </c>
      <c r="D3295" s="38">
        <f>IF(Txn!$B1654="","",IF(Txn!$X1654="","",Txn!$X1654))</f>
        <v>0</v>
      </c>
      <c r="E3295" s="39">
        <f>IF($D3295="","",IFERROR(VLOOKUP($D3295,AcctTbl,2,0),""))</f>
        <v>0</v>
      </c>
      <c r="F3295" s="39">
        <f>IF($D3295="","",IFERROR(VLOOKUP($D3295,AcctTbl,3,0),""))</f>
        <v>0</v>
      </c>
      <c r="G3295" s="39">
        <f>IF(Txn!$B1654="","",Txn!$D1654)</f>
        <v>0</v>
      </c>
      <c r="H3295" s="38">
        <f>IF(Txn!$B1654="","",Txn!$E1654)</f>
        <v>0</v>
      </c>
      <c r="I3295" s="40">
        <f>IF(Txn!$B1654="",0,Txn!$O1654)</f>
        <v>0</v>
      </c>
      <c r="J3295" s="40">
        <f>IF(Txn!$B1654="",0,Txn!$P1654)</f>
        <v>0</v>
      </c>
      <c r="K3295" s="41">
        <f>IF($A3295="","",IFERROR(VALUE(MID($A3295,6,2)),""))</f>
        <v>0</v>
      </c>
      <c r="L3295" s="39">
        <f>IF(Txn!$K1654="","",Txn!$K1654)</f>
        <v>0</v>
      </c>
      <c r="N3295" s="42">
        <f>IF($D3295="",0,COUNTIF(BankAccts,$D3295))</f>
        <v>0</v>
      </c>
    </row>
    <row r="3296" spans="1:14">
      <c r="A3296" s="38">
        <f>IF(Txn!$B1654="","",Txn!$B1654)</f>
        <v>0</v>
      </c>
      <c r="B3296" s="38">
        <f>IF(Txn!$B1654="","",Txn!$C1654)</f>
        <v>0</v>
      </c>
      <c r="C3296" s="39">
        <f>IF(Txn!$B1654="","","تراکنش بانکی")</f>
        <v>0</v>
      </c>
      <c r="D3296" s="38">
        <f>IF(Txn!$B1654="","",IF(IF(Txn!$U1654="TRF",Txn!$Y1654,Txn!$Z1654)="","",IF(Txn!$U1654="TRF",Txn!$Y1654,Txn!$Z1654)))</f>
        <v>0</v>
      </c>
      <c r="E3296" s="39">
        <f>IF($D3296="","",IFERROR(VLOOKUP($D3296,AcctTbl,2,0),""))</f>
        <v>0</v>
      </c>
      <c r="F3296" s="39">
        <f>IF($D3296="","",IFERROR(VLOOKUP($D3296,AcctTbl,3,0),""))</f>
        <v>0</v>
      </c>
      <c r="G3296" s="39">
        <f>IF(Txn!$B1654="","",Txn!$D1654)</f>
        <v>0</v>
      </c>
      <c r="H3296" s="38">
        <f>IF(Txn!$B1654="","",Txn!$E1654)</f>
        <v>0</v>
      </c>
      <c r="I3296" s="40">
        <f>IF(Txn!$B1654="",0,Txn!$Q1654)</f>
        <v>0</v>
      </c>
      <c r="J3296" s="40">
        <f>IF(Txn!$B1654="",0,Txn!$R1654)</f>
        <v>0</v>
      </c>
      <c r="K3296" s="41">
        <f>IF($A3296="","",IFERROR(VALUE(MID($A3296,6,2)),""))</f>
        <v>0</v>
      </c>
      <c r="L3296" s="39">
        <f>IF(Txn!$K1654="","","طرف مقابل — "&amp;Txn!$K1654)</f>
        <v>0</v>
      </c>
      <c r="N3296" s="42">
        <f>IF($D3296="",0,COUNTIF(BankAccts,$D3296))</f>
        <v>0</v>
      </c>
    </row>
    <row r="3297" spans="1:14">
      <c r="A3297" s="38">
        <f>IF(Txn!$B1655="","",Txn!$B1655)</f>
        <v>0</v>
      </c>
      <c r="B3297" s="38">
        <f>IF(Txn!$B1655="","",Txn!$C1655)</f>
        <v>0</v>
      </c>
      <c r="C3297" s="39">
        <f>IF(Txn!$B1655="","","تراکنش بانکی")</f>
        <v>0</v>
      </c>
      <c r="D3297" s="38">
        <f>IF(Txn!$B1655="","",IF(Txn!$X1655="","",Txn!$X1655))</f>
        <v>0</v>
      </c>
      <c r="E3297" s="39">
        <f>IF($D3297="","",IFERROR(VLOOKUP($D3297,AcctTbl,2,0),""))</f>
        <v>0</v>
      </c>
      <c r="F3297" s="39">
        <f>IF($D3297="","",IFERROR(VLOOKUP($D3297,AcctTbl,3,0),""))</f>
        <v>0</v>
      </c>
      <c r="G3297" s="39">
        <f>IF(Txn!$B1655="","",Txn!$D1655)</f>
        <v>0</v>
      </c>
      <c r="H3297" s="38">
        <f>IF(Txn!$B1655="","",Txn!$E1655)</f>
        <v>0</v>
      </c>
      <c r="I3297" s="40">
        <f>IF(Txn!$B1655="",0,Txn!$O1655)</f>
        <v>0</v>
      </c>
      <c r="J3297" s="40">
        <f>IF(Txn!$B1655="",0,Txn!$P1655)</f>
        <v>0</v>
      </c>
      <c r="K3297" s="41">
        <f>IF($A3297="","",IFERROR(VALUE(MID($A3297,6,2)),""))</f>
        <v>0</v>
      </c>
      <c r="L3297" s="39">
        <f>IF(Txn!$K1655="","",Txn!$K1655)</f>
        <v>0</v>
      </c>
      <c r="N3297" s="42">
        <f>IF($D3297="",0,COUNTIF(BankAccts,$D3297))</f>
        <v>0</v>
      </c>
    </row>
    <row r="3298" spans="1:14">
      <c r="A3298" s="38">
        <f>IF(Txn!$B1655="","",Txn!$B1655)</f>
        <v>0</v>
      </c>
      <c r="B3298" s="38">
        <f>IF(Txn!$B1655="","",Txn!$C1655)</f>
        <v>0</v>
      </c>
      <c r="C3298" s="39">
        <f>IF(Txn!$B1655="","","تراکنش بانکی")</f>
        <v>0</v>
      </c>
      <c r="D3298" s="38">
        <f>IF(Txn!$B1655="","",IF(IF(Txn!$U1655="TRF",Txn!$Y1655,Txn!$Z1655)="","",IF(Txn!$U1655="TRF",Txn!$Y1655,Txn!$Z1655)))</f>
        <v>0</v>
      </c>
      <c r="E3298" s="39">
        <f>IF($D3298="","",IFERROR(VLOOKUP($D3298,AcctTbl,2,0),""))</f>
        <v>0</v>
      </c>
      <c r="F3298" s="39">
        <f>IF($D3298="","",IFERROR(VLOOKUP($D3298,AcctTbl,3,0),""))</f>
        <v>0</v>
      </c>
      <c r="G3298" s="39">
        <f>IF(Txn!$B1655="","",Txn!$D1655)</f>
        <v>0</v>
      </c>
      <c r="H3298" s="38">
        <f>IF(Txn!$B1655="","",Txn!$E1655)</f>
        <v>0</v>
      </c>
      <c r="I3298" s="40">
        <f>IF(Txn!$B1655="",0,Txn!$Q1655)</f>
        <v>0</v>
      </c>
      <c r="J3298" s="40">
        <f>IF(Txn!$B1655="",0,Txn!$R1655)</f>
        <v>0</v>
      </c>
      <c r="K3298" s="41">
        <f>IF($A3298="","",IFERROR(VALUE(MID($A3298,6,2)),""))</f>
        <v>0</v>
      </c>
      <c r="L3298" s="39">
        <f>IF(Txn!$K1655="","","طرف مقابل — "&amp;Txn!$K1655)</f>
        <v>0</v>
      </c>
      <c r="N3298" s="42">
        <f>IF($D3298="",0,COUNTIF(BankAccts,$D3298))</f>
        <v>0</v>
      </c>
    </row>
    <row r="3299" spans="1:14">
      <c r="A3299" s="38">
        <f>IF(Txn!$B1656="","",Txn!$B1656)</f>
        <v>0</v>
      </c>
      <c r="B3299" s="38">
        <f>IF(Txn!$B1656="","",Txn!$C1656)</f>
        <v>0</v>
      </c>
      <c r="C3299" s="39">
        <f>IF(Txn!$B1656="","","تراکنش بانکی")</f>
        <v>0</v>
      </c>
      <c r="D3299" s="38">
        <f>IF(Txn!$B1656="","",IF(Txn!$X1656="","",Txn!$X1656))</f>
        <v>0</v>
      </c>
      <c r="E3299" s="39">
        <f>IF($D3299="","",IFERROR(VLOOKUP($D3299,AcctTbl,2,0),""))</f>
        <v>0</v>
      </c>
      <c r="F3299" s="39">
        <f>IF($D3299="","",IFERROR(VLOOKUP($D3299,AcctTbl,3,0),""))</f>
        <v>0</v>
      </c>
      <c r="G3299" s="39">
        <f>IF(Txn!$B1656="","",Txn!$D1656)</f>
        <v>0</v>
      </c>
      <c r="H3299" s="38">
        <f>IF(Txn!$B1656="","",Txn!$E1656)</f>
        <v>0</v>
      </c>
      <c r="I3299" s="40">
        <f>IF(Txn!$B1656="",0,Txn!$O1656)</f>
        <v>0</v>
      </c>
      <c r="J3299" s="40">
        <f>IF(Txn!$B1656="",0,Txn!$P1656)</f>
        <v>0</v>
      </c>
      <c r="K3299" s="41">
        <f>IF($A3299="","",IFERROR(VALUE(MID($A3299,6,2)),""))</f>
        <v>0</v>
      </c>
      <c r="L3299" s="39">
        <f>IF(Txn!$K1656="","",Txn!$K1656)</f>
        <v>0</v>
      </c>
      <c r="N3299" s="42">
        <f>IF($D3299="",0,COUNTIF(BankAccts,$D3299))</f>
        <v>0</v>
      </c>
    </row>
    <row r="3300" spans="1:14">
      <c r="A3300" s="38">
        <f>IF(Txn!$B1656="","",Txn!$B1656)</f>
        <v>0</v>
      </c>
      <c r="B3300" s="38">
        <f>IF(Txn!$B1656="","",Txn!$C1656)</f>
        <v>0</v>
      </c>
      <c r="C3300" s="39">
        <f>IF(Txn!$B1656="","","تراکنش بانکی")</f>
        <v>0</v>
      </c>
      <c r="D3300" s="38">
        <f>IF(Txn!$B1656="","",IF(IF(Txn!$U1656="TRF",Txn!$Y1656,Txn!$Z1656)="","",IF(Txn!$U1656="TRF",Txn!$Y1656,Txn!$Z1656)))</f>
        <v>0</v>
      </c>
      <c r="E3300" s="39">
        <f>IF($D3300="","",IFERROR(VLOOKUP($D3300,AcctTbl,2,0),""))</f>
        <v>0</v>
      </c>
      <c r="F3300" s="39">
        <f>IF($D3300="","",IFERROR(VLOOKUP($D3300,AcctTbl,3,0),""))</f>
        <v>0</v>
      </c>
      <c r="G3300" s="39">
        <f>IF(Txn!$B1656="","",Txn!$D1656)</f>
        <v>0</v>
      </c>
      <c r="H3300" s="38">
        <f>IF(Txn!$B1656="","",Txn!$E1656)</f>
        <v>0</v>
      </c>
      <c r="I3300" s="40">
        <f>IF(Txn!$B1656="",0,Txn!$Q1656)</f>
        <v>0</v>
      </c>
      <c r="J3300" s="40">
        <f>IF(Txn!$B1656="",0,Txn!$R1656)</f>
        <v>0</v>
      </c>
      <c r="K3300" s="41">
        <f>IF($A3300="","",IFERROR(VALUE(MID($A3300,6,2)),""))</f>
        <v>0</v>
      </c>
      <c r="L3300" s="39">
        <f>IF(Txn!$K1656="","","طرف مقابل — "&amp;Txn!$K1656)</f>
        <v>0</v>
      </c>
      <c r="N3300" s="42">
        <f>IF($D3300="",0,COUNTIF(BankAccts,$D3300))</f>
        <v>0</v>
      </c>
    </row>
    <row r="3301" spans="1:14">
      <c r="A3301" s="38">
        <f>IF(Txn!$B1657="","",Txn!$B1657)</f>
        <v>0</v>
      </c>
      <c r="B3301" s="38">
        <f>IF(Txn!$B1657="","",Txn!$C1657)</f>
        <v>0</v>
      </c>
      <c r="C3301" s="39">
        <f>IF(Txn!$B1657="","","تراکنش بانکی")</f>
        <v>0</v>
      </c>
      <c r="D3301" s="38">
        <f>IF(Txn!$B1657="","",IF(Txn!$X1657="","",Txn!$X1657))</f>
        <v>0</v>
      </c>
      <c r="E3301" s="39">
        <f>IF($D3301="","",IFERROR(VLOOKUP($D3301,AcctTbl,2,0),""))</f>
        <v>0</v>
      </c>
      <c r="F3301" s="39">
        <f>IF($D3301="","",IFERROR(VLOOKUP($D3301,AcctTbl,3,0),""))</f>
        <v>0</v>
      </c>
      <c r="G3301" s="39">
        <f>IF(Txn!$B1657="","",Txn!$D1657)</f>
        <v>0</v>
      </c>
      <c r="H3301" s="38">
        <f>IF(Txn!$B1657="","",Txn!$E1657)</f>
        <v>0</v>
      </c>
      <c r="I3301" s="40">
        <f>IF(Txn!$B1657="",0,Txn!$O1657)</f>
        <v>0</v>
      </c>
      <c r="J3301" s="40">
        <f>IF(Txn!$B1657="",0,Txn!$P1657)</f>
        <v>0</v>
      </c>
      <c r="K3301" s="41">
        <f>IF($A3301="","",IFERROR(VALUE(MID($A3301,6,2)),""))</f>
        <v>0</v>
      </c>
      <c r="L3301" s="39">
        <f>IF(Txn!$K1657="","",Txn!$K1657)</f>
        <v>0</v>
      </c>
      <c r="N3301" s="42">
        <f>IF($D3301="",0,COUNTIF(BankAccts,$D3301))</f>
        <v>0</v>
      </c>
    </row>
    <row r="3302" spans="1:14">
      <c r="A3302" s="38">
        <f>IF(Txn!$B1657="","",Txn!$B1657)</f>
        <v>0</v>
      </c>
      <c r="B3302" s="38">
        <f>IF(Txn!$B1657="","",Txn!$C1657)</f>
        <v>0</v>
      </c>
      <c r="C3302" s="39">
        <f>IF(Txn!$B1657="","","تراکنش بانکی")</f>
        <v>0</v>
      </c>
      <c r="D3302" s="38">
        <f>IF(Txn!$B1657="","",IF(IF(Txn!$U1657="TRF",Txn!$Y1657,Txn!$Z1657)="","",IF(Txn!$U1657="TRF",Txn!$Y1657,Txn!$Z1657)))</f>
        <v>0</v>
      </c>
      <c r="E3302" s="39">
        <f>IF($D3302="","",IFERROR(VLOOKUP($D3302,AcctTbl,2,0),""))</f>
        <v>0</v>
      </c>
      <c r="F3302" s="39">
        <f>IF($D3302="","",IFERROR(VLOOKUP($D3302,AcctTbl,3,0),""))</f>
        <v>0</v>
      </c>
      <c r="G3302" s="39">
        <f>IF(Txn!$B1657="","",Txn!$D1657)</f>
        <v>0</v>
      </c>
      <c r="H3302" s="38">
        <f>IF(Txn!$B1657="","",Txn!$E1657)</f>
        <v>0</v>
      </c>
      <c r="I3302" s="40">
        <f>IF(Txn!$B1657="",0,Txn!$Q1657)</f>
        <v>0</v>
      </c>
      <c r="J3302" s="40">
        <f>IF(Txn!$B1657="",0,Txn!$R1657)</f>
        <v>0</v>
      </c>
      <c r="K3302" s="41">
        <f>IF($A3302="","",IFERROR(VALUE(MID($A3302,6,2)),""))</f>
        <v>0</v>
      </c>
      <c r="L3302" s="39">
        <f>IF(Txn!$K1657="","","طرف مقابل — "&amp;Txn!$K1657)</f>
        <v>0</v>
      </c>
      <c r="N3302" s="42">
        <f>IF($D3302="",0,COUNTIF(BankAccts,$D3302))</f>
        <v>0</v>
      </c>
    </row>
    <row r="3303" spans="1:14">
      <c r="A3303" s="38">
        <f>IF(Txn!$B1658="","",Txn!$B1658)</f>
        <v>0</v>
      </c>
      <c r="B3303" s="38">
        <f>IF(Txn!$B1658="","",Txn!$C1658)</f>
        <v>0</v>
      </c>
      <c r="C3303" s="39">
        <f>IF(Txn!$B1658="","","تراکنش بانکی")</f>
        <v>0</v>
      </c>
      <c r="D3303" s="38">
        <f>IF(Txn!$B1658="","",IF(Txn!$X1658="","",Txn!$X1658))</f>
        <v>0</v>
      </c>
      <c r="E3303" s="39">
        <f>IF($D3303="","",IFERROR(VLOOKUP($D3303,AcctTbl,2,0),""))</f>
        <v>0</v>
      </c>
      <c r="F3303" s="39">
        <f>IF($D3303="","",IFERROR(VLOOKUP($D3303,AcctTbl,3,0),""))</f>
        <v>0</v>
      </c>
      <c r="G3303" s="39">
        <f>IF(Txn!$B1658="","",Txn!$D1658)</f>
        <v>0</v>
      </c>
      <c r="H3303" s="38">
        <f>IF(Txn!$B1658="","",Txn!$E1658)</f>
        <v>0</v>
      </c>
      <c r="I3303" s="40">
        <f>IF(Txn!$B1658="",0,Txn!$O1658)</f>
        <v>0</v>
      </c>
      <c r="J3303" s="40">
        <f>IF(Txn!$B1658="",0,Txn!$P1658)</f>
        <v>0</v>
      </c>
      <c r="K3303" s="41">
        <f>IF($A3303="","",IFERROR(VALUE(MID($A3303,6,2)),""))</f>
        <v>0</v>
      </c>
      <c r="L3303" s="39">
        <f>IF(Txn!$K1658="","",Txn!$K1658)</f>
        <v>0</v>
      </c>
      <c r="N3303" s="42">
        <f>IF($D3303="",0,COUNTIF(BankAccts,$D3303))</f>
        <v>0</v>
      </c>
    </row>
    <row r="3304" spans="1:14">
      <c r="A3304" s="38">
        <f>IF(Txn!$B1658="","",Txn!$B1658)</f>
        <v>0</v>
      </c>
      <c r="B3304" s="38">
        <f>IF(Txn!$B1658="","",Txn!$C1658)</f>
        <v>0</v>
      </c>
      <c r="C3304" s="39">
        <f>IF(Txn!$B1658="","","تراکنش بانکی")</f>
        <v>0</v>
      </c>
      <c r="D3304" s="38">
        <f>IF(Txn!$B1658="","",IF(IF(Txn!$U1658="TRF",Txn!$Y1658,Txn!$Z1658)="","",IF(Txn!$U1658="TRF",Txn!$Y1658,Txn!$Z1658)))</f>
        <v>0</v>
      </c>
      <c r="E3304" s="39">
        <f>IF($D3304="","",IFERROR(VLOOKUP($D3304,AcctTbl,2,0),""))</f>
        <v>0</v>
      </c>
      <c r="F3304" s="39">
        <f>IF($D3304="","",IFERROR(VLOOKUP($D3304,AcctTbl,3,0),""))</f>
        <v>0</v>
      </c>
      <c r="G3304" s="39">
        <f>IF(Txn!$B1658="","",Txn!$D1658)</f>
        <v>0</v>
      </c>
      <c r="H3304" s="38">
        <f>IF(Txn!$B1658="","",Txn!$E1658)</f>
        <v>0</v>
      </c>
      <c r="I3304" s="40">
        <f>IF(Txn!$B1658="",0,Txn!$Q1658)</f>
        <v>0</v>
      </c>
      <c r="J3304" s="40">
        <f>IF(Txn!$B1658="",0,Txn!$R1658)</f>
        <v>0</v>
      </c>
      <c r="K3304" s="41">
        <f>IF($A3304="","",IFERROR(VALUE(MID($A3304,6,2)),""))</f>
        <v>0</v>
      </c>
      <c r="L3304" s="39">
        <f>IF(Txn!$K1658="","","طرف مقابل — "&amp;Txn!$K1658)</f>
        <v>0</v>
      </c>
      <c r="N3304" s="42">
        <f>IF($D3304="",0,COUNTIF(BankAccts,$D3304))</f>
        <v>0</v>
      </c>
    </row>
    <row r="3305" spans="1:14">
      <c r="A3305" s="38">
        <f>IF(Txn!$B1659="","",Txn!$B1659)</f>
        <v>0</v>
      </c>
      <c r="B3305" s="38">
        <f>IF(Txn!$B1659="","",Txn!$C1659)</f>
        <v>0</v>
      </c>
      <c r="C3305" s="39">
        <f>IF(Txn!$B1659="","","تراکنش بانکی")</f>
        <v>0</v>
      </c>
      <c r="D3305" s="38">
        <f>IF(Txn!$B1659="","",IF(Txn!$X1659="","",Txn!$X1659))</f>
        <v>0</v>
      </c>
      <c r="E3305" s="39">
        <f>IF($D3305="","",IFERROR(VLOOKUP($D3305,AcctTbl,2,0),""))</f>
        <v>0</v>
      </c>
      <c r="F3305" s="39">
        <f>IF($D3305="","",IFERROR(VLOOKUP($D3305,AcctTbl,3,0),""))</f>
        <v>0</v>
      </c>
      <c r="G3305" s="39">
        <f>IF(Txn!$B1659="","",Txn!$D1659)</f>
        <v>0</v>
      </c>
      <c r="H3305" s="38">
        <f>IF(Txn!$B1659="","",Txn!$E1659)</f>
        <v>0</v>
      </c>
      <c r="I3305" s="40">
        <f>IF(Txn!$B1659="",0,Txn!$O1659)</f>
        <v>0</v>
      </c>
      <c r="J3305" s="40">
        <f>IF(Txn!$B1659="",0,Txn!$P1659)</f>
        <v>0</v>
      </c>
      <c r="K3305" s="41">
        <f>IF($A3305="","",IFERROR(VALUE(MID($A3305,6,2)),""))</f>
        <v>0</v>
      </c>
      <c r="L3305" s="39">
        <f>IF(Txn!$K1659="","",Txn!$K1659)</f>
        <v>0</v>
      </c>
      <c r="N3305" s="42">
        <f>IF($D3305="",0,COUNTIF(BankAccts,$D3305))</f>
        <v>0</v>
      </c>
    </row>
    <row r="3306" spans="1:14">
      <c r="A3306" s="38">
        <f>IF(Txn!$B1659="","",Txn!$B1659)</f>
        <v>0</v>
      </c>
      <c r="B3306" s="38">
        <f>IF(Txn!$B1659="","",Txn!$C1659)</f>
        <v>0</v>
      </c>
      <c r="C3306" s="39">
        <f>IF(Txn!$B1659="","","تراکنش بانکی")</f>
        <v>0</v>
      </c>
      <c r="D3306" s="38">
        <f>IF(Txn!$B1659="","",IF(IF(Txn!$U1659="TRF",Txn!$Y1659,Txn!$Z1659)="","",IF(Txn!$U1659="TRF",Txn!$Y1659,Txn!$Z1659)))</f>
        <v>0</v>
      </c>
      <c r="E3306" s="39">
        <f>IF($D3306="","",IFERROR(VLOOKUP($D3306,AcctTbl,2,0),""))</f>
        <v>0</v>
      </c>
      <c r="F3306" s="39">
        <f>IF($D3306="","",IFERROR(VLOOKUP($D3306,AcctTbl,3,0),""))</f>
        <v>0</v>
      </c>
      <c r="G3306" s="39">
        <f>IF(Txn!$B1659="","",Txn!$D1659)</f>
        <v>0</v>
      </c>
      <c r="H3306" s="38">
        <f>IF(Txn!$B1659="","",Txn!$E1659)</f>
        <v>0</v>
      </c>
      <c r="I3306" s="40">
        <f>IF(Txn!$B1659="",0,Txn!$Q1659)</f>
        <v>0</v>
      </c>
      <c r="J3306" s="40">
        <f>IF(Txn!$B1659="",0,Txn!$R1659)</f>
        <v>0</v>
      </c>
      <c r="K3306" s="41">
        <f>IF($A3306="","",IFERROR(VALUE(MID($A3306,6,2)),""))</f>
        <v>0</v>
      </c>
      <c r="L3306" s="39">
        <f>IF(Txn!$K1659="","","طرف مقابل — "&amp;Txn!$K1659)</f>
        <v>0</v>
      </c>
      <c r="N3306" s="42">
        <f>IF($D3306="",0,COUNTIF(BankAccts,$D3306))</f>
        <v>0</v>
      </c>
    </row>
    <row r="3307" spans="1:14">
      <c r="A3307" s="38">
        <f>IF(Txn!$B1660="","",Txn!$B1660)</f>
        <v>0</v>
      </c>
      <c r="B3307" s="38">
        <f>IF(Txn!$B1660="","",Txn!$C1660)</f>
        <v>0</v>
      </c>
      <c r="C3307" s="39">
        <f>IF(Txn!$B1660="","","تراکنش بانکی")</f>
        <v>0</v>
      </c>
      <c r="D3307" s="38">
        <f>IF(Txn!$B1660="","",IF(Txn!$X1660="","",Txn!$X1660))</f>
        <v>0</v>
      </c>
      <c r="E3307" s="39">
        <f>IF($D3307="","",IFERROR(VLOOKUP($D3307,AcctTbl,2,0),""))</f>
        <v>0</v>
      </c>
      <c r="F3307" s="39">
        <f>IF($D3307="","",IFERROR(VLOOKUP($D3307,AcctTbl,3,0),""))</f>
        <v>0</v>
      </c>
      <c r="G3307" s="39">
        <f>IF(Txn!$B1660="","",Txn!$D1660)</f>
        <v>0</v>
      </c>
      <c r="H3307" s="38">
        <f>IF(Txn!$B1660="","",Txn!$E1660)</f>
        <v>0</v>
      </c>
      <c r="I3307" s="40">
        <f>IF(Txn!$B1660="",0,Txn!$O1660)</f>
        <v>0</v>
      </c>
      <c r="J3307" s="40">
        <f>IF(Txn!$B1660="",0,Txn!$P1660)</f>
        <v>0</v>
      </c>
      <c r="K3307" s="41">
        <f>IF($A3307="","",IFERROR(VALUE(MID($A3307,6,2)),""))</f>
        <v>0</v>
      </c>
      <c r="L3307" s="39">
        <f>IF(Txn!$K1660="","",Txn!$K1660)</f>
        <v>0</v>
      </c>
      <c r="N3307" s="42">
        <f>IF($D3307="",0,COUNTIF(BankAccts,$D3307))</f>
        <v>0</v>
      </c>
    </row>
    <row r="3308" spans="1:14">
      <c r="A3308" s="38">
        <f>IF(Txn!$B1660="","",Txn!$B1660)</f>
        <v>0</v>
      </c>
      <c r="B3308" s="38">
        <f>IF(Txn!$B1660="","",Txn!$C1660)</f>
        <v>0</v>
      </c>
      <c r="C3308" s="39">
        <f>IF(Txn!$B1660="","","تراکنش بانکی")</f>
        <v>0</v>
      </c>
      <c r="D3308" s="38">
        <f>IF(Txn!$B1660="","",IF(IF(Txn!$U1660="TRF",Txn!$Y1660,Txn!$Z1660)="","",IF(Txn!$U1660="TRF",Txn!$Y1660,Txn!$Z1660)))</f>
        <v>0</v>
      </c>
      <c r="E3308" s="39">
        <f>IF($D3308="","",IFERROR(VLOOKUP($D3308,AcctTbl,2,0),""))</f>
        <v>0</v>
      </c>
      <c r="F3308" s="39">
        <f>IF($D3308="","",IFERROR(VLOOKUP($D3308,AcctTbl,3,0),""))</f>
        <v>0</v>
      </c>
      <c r="G3308" s="39">
        <f>IF(Txn!$B1660="","",Txn!$D1660)</f>
        <v>0</v>
      </c>
      <c r="H3308" s="38">
        <f>IF(Txn!$B1660="","",Txn!$E1660)</f>
        <v>0</v>
      </c>
      <c r="I3308" s="40">
        <f>IF(Txn!$B1660="",0,Txn!$Q1660)</f>
        <v>0</v>
      </c>
      <c r="J3308" s="40">
        <f>IF(Txn!$B1660="",0,Txn!$R1660)</f>
        <v>0</v>
      </c>
      <c r="K3308" s="41">
        <f>IF($A3308="","",IFERROR(VALUE(MID($A3308,6,2)),""))</f>
        <v>0</v>
      </c>
      <c r="L3308" s="39">
        <f>IF(Txn!$K1660="","","طرف مقابل — "&amp;Txn!$K1660)</f>
        <v>0</v>
      </c>
      <c r="N3308" s="42">
        <f>IF($D3308="",0,COUNTIF(BankAccts,$D3308))</f>
        <v>0</v>
      </c>
    </row>
    <row r="3309" spans="1:14">
      <c r="A3309" s="38">
        <f>IF(Txn!$B1661="","",Txn!$B1661)</f>
        <v>0</v>
      </c>
      <c r="B3309" s="38">
        <f>IF(Txn!$B1661="","",Txn!$C1661)</f>
        <v>0</v>
      </c>
      <c r="C3309" s="39">
        <f>IF(Txn!$B1661="","","تراکنش بانکی")</f>
        <v>0</v>
      </c>
      <c r="D3309" s="38">
        <f>IF(Txn!$B1661="","",IF(Txn!$X1661="","",Txn!$X1661))</f>
        <v>0</v>
      </c>
      <c r="E3309" s="39">
        <f>IF($D3309="","",IFERROR(VLOOKUP($D3309,AcctTbl,2,0),""))</f>
        <v>0</v>
      </c>
      <c r="F3309" s="39">
        <f>IF($D3309="","",IFERROR(VLOOKUP($D3309,AcctTbl,3,0),""))</f>
        <v>0</v>
      </c>
      <c r="G3309" s="39">
        <f>IF(Txn!$B1661="","",Txn!$D1661)</f>
        <v>0</v>
      </c>
      <c r="H3309" s="38">
        <f>IF(Txn!$B1661="","",Txn!$E1661)</f>
        <v>0</v>
      </c>
      <c r="I3309" s="40">
        <f>IF(Txn!$B1661="",0,Txn!$O1661)</f>
        <v>0</v>
      </c>
      <c r="J3309" s="40">
        <f>IF(Txn!$B1661="",0,Txn!$P1661)</f>
        <v>0</v>
      </c>
      <c r="K3309" s="41">
        <f>IF($A3309="","",IFERROR(VALUE(MID($A3309,6,2)),""))</f>
        <v>0</v>
      </c>
      <c r="L3309" s="39">
        <f>IF(Txn!$K1661="","",Txn!$K1661)</f>
        <v>0</v>
      </c>
      <c r="N3309" s="42">
        <f>IF($D3309="",0,COUNTIF(BankAccts,$D3309))</f>
        <v>0</v>
      </c>
    </row>
    <row r="3310" spans="1:14">
      <c r="A3310" s="38">
        <f>IF(Txn!$B1661="","",Txn!$B1661)</f>
        <v>0</v>
      </c>
      <c r="B3310" s="38">
        <f>IF(Txn!$B1661="","",Txn!$C1661)</f>
        <v>0</v>
      </c>
      <c r="C3310" s="39">
        <f>IF(Txn!$B1661="","","تراکنش بانکی")</f>
        <v>0</v>
      </c>
      <c r="D3310" s="38">
        <f>IF(Txn!$B1661="","",IF(IF(Txn!$U1661="TRF",Txn!$Y1661,Txn!$Z1661)="","",IF(Txn!$U1661="TRF",Txn!$Y1661,Txn!$Z1661)))</f>
        <v>0</v>
      </c>
      <c r="E3310" s="39">
        <f>IF($D3310="","",IFERROR(VLOOKUP($D3310,AcctTbl,2,0),""))</f>
        <v>0</v>
      </c>
      <c r="F3310" s="39">
        <f>IF($D3310="","",IFERROR(VLOOKUP($D3310,AcctTbl,3,0),""))</f>
        <v>0</v>
      </c>
      <c r="G3310" s="39">
        <f>IF(Txn!$B1661="","",Txn!$D1661)</f>
        <v>0</v>
      </c>
      <c r="H3310" s="38">
        <f>IF(Txn!$B1661="","",Txn!$E1661)</f>
        <v>0</v>
      </c>
      <c r="I3310" s="40">
        <f>IF(Txn!$B1661="",0,Txn!$Q1661)</f>
        <v>0</v>
      </c>
      <c r="J3310" s="40">
        <f>IF(Txn!$B1661="",0,Txn!$R1661)</f>
        <v>0</v>
      </c>
      <c r="K3310" s="41">
        <f>IF($A3310="","",IFERROR(VALUE(MID($A3310,6,2)),""))</f>
        <v>0</v>
      </c>
      <c r="L3310" s="39">
        <f>IF(Txn!$K1661="","","طرف مقابل — "&amp;Txn!$K1661)</f>
        <v>0</v>
      </c>
      <c r="N3310" s="42">
        <f>IF($D3310="",0,COUNTIF(BankAccts,$D3310))</f>
        <v>0</v>
      </c>
    </row>
    <row r="3311" spans="1:14">
      <c r="A3311" s="38">
        <f>IF(Txn!$B1662="","",Txn!$B1662)</f>
        <v>0</v>
      </c>
      <c r="B3311" s="38">
        <f>IF(Txn!$B1662="","",Txn!$C1662)</f>
        <v>0</v>
      </c>
      <c r="C3311" s="39">
        <f>IF(Txn!$B1662="","","تراکنش بانکی")</f>
        <v>0</v>
      </c>
      <c r="D3311" s="38">
        <f>IF(Txn!$B1662="","",IF(Txn!$X1662="","",Txn!$X1662))</f>
        <v>0</v>
      </c>
      <c r="E3311" s="39">
        <f>IF($D3311="","",IFERROR(VLOOKUP($D3311,AcctTbl,2,0),""))</f>
        <v>0</v>
      </c>
      <c r="F3311" s="39">
        <f>IF($D3311="","",IFERROR(VLOOKUP($D3311,AcctTbl,3,0),""))</f>
        <v>0</v>
      </c>
      <c r="G3311" s="39">
        <f>IF(Txn!$B1662="","",Txn!$D1662)</f>
        <v>0</v>
      </c>
      <c r="H3311" s="38">
        <f>IF(Txn!$B1662="","",Txn!$E1662)</f>
        <v>0</v>
      </c>
      <c r="I3311" s="40">
        <f>IF(Txn!$B1662="",0,Txn!$O1662)</f>
        <v>0</v>
      </c>
      <c r="J3311" s="40">
        <f>IF(Txn!$B1662="",0,Txn!$P1662)</f>
        <v>0</v>
      </c>
      <c r="K3311" s="41">
        <f>IF($A3311="","",IFERROR(VALUE(MID($A3311,6,2)),""))</f>
        <v>0</v>
      </c>
      <c r="L3311" s="39">
        <f>IF(Txn!$K1662="","",Txn!$K1662)</f>
        <v>0</v>
      </c>
      <c r="N3311" s="42">
        <f>IF($D3311="",0,COUNTIF(BankAccts,$D3311))</f>
        <v>0</v>
      </c>
    </row>
    <row r="3312" spans="1:14">
      <c r="A3312" s="38">
        <f>IF(Txn!$B1662="","",Txn!$B1662)</f>
        <v>0</v>
      </c>
      <c r="B3312" s="38">
        <f>IF(Txn!$B1662="","",Txn!$C1662)</f>
        <v>0</v>
      </c>
      <c r="C3312" s="39">
        <f>IF(Txn!$B1662="","","تراکنش بانکی")</f>
        <v>0</v>
      </c>
      <c r="D3312" s="38">
        <f>IF(Txn!$B1662="","",IF(IF(Txn!$U1662="TRF",Txn!$Y1662,Txn!$Z1662)="","",IF(Txn!$U1662="TRF",Txn!$Y1662,Txn!$Z1662)))</f>
        <v>0</v>
      </c>
      <c r="E3312" s="39">
        <f>IF($D3312="","",IFERROR(VLOOKUP($D3312,AcctTbl,2,0),""))</f>
        <v>0</v>
      </c>
      <c r="F3312" s="39">
        <f>IF($D3312="","",IFERROR(VLOOKUP($D3312,AcctTbl,3,0),""))</f>
        <v>0</v>
      </c>
      <c r="G3312" s="39">
        <f>IF(Txn!$B1662="","",Txn!$D1662)</f>
        <v>0</v>
      </c>
      <c r="H3312" s="38">
        <f>IF(Txn!$B1662="","",Txn!$E1662)</f>
        <v>0</v>
      </c>
      <c r="I3312" s="40">
        <f>IF(Txn!$B1662="",0,Txn!$Q1662)</f>
        <v>0</v>
      </c>
      <c r="J3312" s="40">
        <f>IF(Txn!$B1662="",0,Txn!$R1662)</f>
        <v>0</v>
      </c>
      <c r="K3312" s="41">
        <f>IF($A3312="","",IFERROR(VALUE(MID($A3312,6,2)),""))</f>
        <v>0</v>
      </c>
      <c r="L3312" s="39">
        <f>IF(Txn!$K1662="","","طرف مقابل — "&amp;Txn!$K1662)</f>
        <v>0</v>
      </c>
      <c r="N3312" s="42">
        <f>IF($D3312="",0,COUNTIF(BankAccts,$D3312))</f>
        <v>0</v>
      </c>
    </row>
    <row r="3313" spans="1:14">
      <c r="A3313" s="38">
        <f>IF(Txn!$B1663="","",Txn!$B1663)</f>
        <v>0</v>
      </c>
      <c r="B3313" s="38">
        <f>IF(Txn!$B1663="","",Txn!$C1663)</f>
        <v>0</v>
      </c>
      <c r="C3313" s="39">
        <f>IF(Txn!$B1663="","","تراکنش بانکی")</f>
        <v>0</v>
      </c>
      <c r="D3313" s="38">
        <f>IF(Txn!$B1663="","",IF(Txn!$X1663="","",Txn!$X1663))</f>
        <v>0</v>
      </c>
      <c r="E3313" s="39">
        <f>IF($D3313="","",IFERROR(VLOOKUP($D3313,AcctTbl,2,0),""))</f>
        <v>0</v>
      </c>
      <c r="F3313" s="39">
        <f>IF($D3313="","",IFERROR(VLOOKUP($D3313,AcctTbl,3,0),""))</f>
        <v>0</v>
      </c>
      <c r="G3313" s="39">
        <f>IF(Txn!$B1663="","",Txn!$D1663)</f>
        <v>0</v>
      </c>
      <c r="H3313" s="38">
        <f>IF(Txn!$B1663="","",Txn!$E1663)</f>
        <v>0</v>
      </c>
      <c r="I3313" s="40">
        <f>IF(Txn!$B1663="",0,Txn!$O1663)</f>
        <v>0</v>
      </c>
      <c r="J3313" s="40">
        <f>IF(Txn!$B1663="",0,Txn!$P1663)</f>
        <v>0</v>
      </c>
      <c r="K3313" s="41">
        <f>IF($A3313="","",IFERROR(VALUE(MID($A3313,6,2)),""))</f>
        <v>0</v>
      </c>
      <c r="L3313" s="39">
        <f>IF(Txn!$K1663="","",Txn!$K1663)</f>
        <v>0</v>
      </c>
      <c r="N3313" s="42">
        <f>IF($D3313="",0,COUNTIF(BankAccts,$D3313))</f>
        <v>0</v>
      </c>
    </row>
    <row r="3314" spans="1:14">
      <c r="A3314" s="38">
        <f>IF(Txn!$B1663="","",Txn!$B1663)</f>
        <v>0</v>
      </c>
      <c r="B3314" s="38">
        <f>IF(Txn!$B1663="","",Txn!$C1663)</f>
        <v>0</v>
      </c>
      <c r="C3314" s="39">
        <f>IF(Txn!$B1663="","","تراکنش بانکی")</f>
        <v>0</v>
      </c>
      <c r="D3314" s="38">
        <f>IF(Txn!$B1663="","",IF(IF(Txn!$U1663="TRF",Txn!$Y1663,Txn!$Z1663)="","",IF(Txn!$U1663="TRF",Txn!$Y1663,Txn!$Z1663)))</f>
        <v>0</v>
      </c>
      <c r="E3314" s="39">
        <f>IF($D3314="","",IFERROR(VLOOKUP($D3314,AcctTbl,2,0),""))</f>
        <v>0</v>
      </c>
      <c r="F3314" s="39">
        <f>IF($D3314="","",IFERROR(VLOOKUP($D3314,AcctTbl,3,0),""))</f>
        <v>0</v>
      </c>
      <c r="G3314" s="39">
        <f>IF(Txn!$B1663="","",Txn!$D1663)</f>
        <v>0</v>
      </c>
      <c r="H3314" s="38">
        <f>IF(Txn!$B1663="","",Txn!$E1663)</f>
        <v>0</v>
      </c>
      <c r="I3314" s="40">
        <f>IF(Txn!$B1663="",0,Txn!$Q1663)</f>
        <v>0</v>
      </c>
      <c r="J3314" s="40">
        <f>IF(Txn!$B1663="",0,Txn!$R1663)</f>
        <v>0</v>
      </c>
      <c r="K3314" s="41">
        <f>IF($A3314="","",IFERROR(VALUE(MID($A3314,6,2)),""))</f>
        <v>0</v>
      </c>
      <c r="L3314" s="39">
        <f>IF(Txn!$K1663="","","طرف مقابل — "&amp;Txn!$K1663)</f>
        <v>0</v>
      </c>
      <c r="N3314" s="42">
        <f>IF($D3314="",0,COUNTIF(BankAccts,$D3314))</f>
        <v>0</v>
      </c>
    </row>
    <row r="3315" spans="1:14">
      <c r="A3315" s="38">
        <f>IF(Txn!$B1664="","",Txn!$B1664)</f>
        <v>0</v>
      </c>
      <c r="B3315" s="38">
        <f>IF(Txn!$B1664="","",Txn!$C1664)</f>
        <v>0</v>
      </c>
      <c r="C3315" s="39">
        <f>IF(Txn!$B1664="","","تراکنش بانکی")</f>
        <v>0</v>
      </c>
      <c r="D3315" s="38">
        <f>IF(Txn!$B1664="","",IF(Txn!$X1664="","",Txn!$X1664))</f>
        <v>0</v>
      </c>
      <c r="E3315" s="39">
        <f>IF($D3315="","",IFERROR(VLOOKUP($D3315,AcctTbl,2,0),""))</f>
        <v>0</v>
      </c>
      <c r="F3315" s="39">
        <f>IF($D3315="","",IFERROR(VLOOKUP($D3315,AcctTbl,3,0),""))</f>
        <v>0</v>
      </c>
      <c r="G3315" s="39">
        <f>IF(Txn!$B1664="","",Txn!$D1664)</f>
        <v>0</v>
      </c>
      <c r="H3315" s="38">
        <f>IF(Txn!$B1664="","",Txn!$E1664)</f>
        <v>0</v>
      </c>
      <c r="I3315" s="40">
        <f>IF(Txn!$B1664="",0,Txn!$O1664)</f>
        <v>0</v>
      </c>
      <c r="J3315" s="40">
        <f>IF(Txn!$B1664="",0,Txn!$P1664)</f>
        <v>0</v>
      </c>
      <c r="K3315" s="41">
        <f>IF($A3315="","",IFERROR(VALUE(MID($A3315,6,2)),""))</f>
        <v>0</v>
      </c>
      <c r="L3315" s="39">
        <f>IF(Txn!$K1664="","",Txn!$K1664)</f>
        <v>0</v>
      </c>
      <c r="N3315" s="42">
        <f>IF($D3315="",0,COUNTIF(BankAccts,$D3315))</f>
        <v>0</v>
      </c>
    </row>
    <row r="3316" spans="1:14">
      <c r="A3316" s="38">
        <f>IF(Txn!$B1664="","",Txn!$B1664)</f>
        <v>0</v>
      </c>
      <c r="B3316" s="38">
        <f>IF(Txn!$B1664="","",Txn!$C1664)</f>
        <v>0</v>
      </c>
      <c r="C3316" s="39">
        <f>IF(Txn!$B1664="","","تراکنش بانکی")</f>
        <v>0</v>
      </c>
      <c r="D3316" s="38">
        <f>IF(Txn!$B1664="","",IF(IF(Txn!$U1664="TRF",Txn!$Y1664,Txn!$Z1664)="","",IF(Txn!$U1664="TRF",Txn!$Y1664,Txn!$Z1664)))</f>
        <v>0</v>
      </c>
      <c r="E3316" s="39">
        <f>IF($D3316="","",IFERROR(VLOOKUP($D3316,AcctTbl,2,0),""))</f>
        <v>0</v>
      </c>
      <c r="F3316" s="39">
        <f>IF($D3316="","",IFERROR(VLOOKUP($D3316,AcctTbl,3,0),""))</f>
        <v>0</v>
      </c>
      <c r="G3316" s="39">
        <f>IF(Txn!$B1664="","",Txn!$D1664)</f>
        <v>0</v>
      </c>
      <c r="H3316" s="38">
        <f>IF(Txn!$B1664="","",Txn!$E1664)</f>
        <v>0</v>
      </c>
      <c r="I3316" s="40">
        <f>IF(Txn!$B1664="",0,Txn!$Q1664)</f>
        <v>0</v>
      </c>
      <c r="J3316" s="40">
        <f>IF(Txn!$B1664="",0,Txn!$R1664)</f>
        <v>0</v>
      </c>
      <c r="K3316" s="41">
        <f>IF($A3316="","",IFERROR(VALUE(MID($A3316,6,2)),""))</f>
        <v>0</v>
      </c>
      <c r="L3316" s="39">
        <f>IF(Txn!$K1664="","","طرف مقابل — "&amp;Txn!$K1664)</f>
        <v>0</v>
      </c>
      <c r="N3316" s="42">
        <f>IF($D3316="",0,COUNTIF(BankAccts,$D3316))</f>
        <v>0</v>
      </c>
    </row>
    <row r="3317" spans="1:14">
      <c r="A3317" s="38">
        <f>IF(Txn!$B1665="","",Txn!$B1665)</f>
        <v>0</v>
      </c>
      <c r="B3317" s="38">
        <f>IF(Txn!$B1665="","",Txn!$C1665)</f>
        <v>0</v>
      </c>
      <c r="C3317" s="39">
        <f>IF(Txn!$B1665="","","تراکنش بانکی")</f>
        <v>0</v>
      </c>
      <c r="D3317" s="38">
        <f>IF(Txn!$B1665="","",IF(Txn!$X1665="","",Txn!$X1665))</f>
        <v>0</v>
      </c>
      <c r="E3317" s="39">
        <f>IF($D3317="","",IFERROR(VLOOKUP($D3317,AcctTbl,2,0),""))</f>
        <v>0</v>
      </c>
      <c r="F3317" s="39">
        <f>IF($D3317="","",IFERROR(VLOOKUP($D3317,AcctTbl,3,0),""))</f>
        <v>0</v>
      </c>
      <c r="G3317" s="39">
        <f>IF(Txn!$B1665="","",Txn!$D1665)</f>
        <v>0</v>
      </c>
      <c r="H3317" s="38">
        <f>IF(Txn!$B1665="","",Txn!$E1665)</f>
        <v>0</v>
      </c>
      <c r="I3317" s="40">
        <f>IF(Txn!$B1665="",0,Txn!$O1665)</f>
        <v>0</v>
      </c>
      <c r="J3317" s="40">
        <f>IF(Txn!$B1665="",0,Txn!$P1665)</f>
        <v>0</v>
      </c>
      <c r="K3317" s="41">
        <f>IF($A3317="","",IFERROR(VALUE(MID($A3317,6,2)),""))</f>
        <v>0</v>
      </c>
      <c r="L3317" s="39">
        <f>IF(Txn!$K1665="","",Txn!$K1665)</f>
        <v>0</v>
      </c>
      <c r="N3317" s="42">
        <f>IF($D3317="",0,COUNTIF(BankAccts,$D3317))</f>
        <v>0</v>
      </c>
    </row>
    <row r="3318" spans="1:14">
      <c r="A3318" s="38">
        <f>IF(Txn!$B1665="","",Txn!$B1665)</f>
        <v>0</v>
      </c>
      <c r="B3318" s="38">
        <f>IF(Txn!$B1665="","",Txn!$C1665)</f>
        <v>0</v>
      </c>
      <c r="C3318" s="39">
        <f>IF(Txn!$B1665="","","تراکنش بانکی")</f>
        <v>0</v>
      </c>
      <c r="D3318" s="38">
        <f>IF(Txn!$B1665="","",IF(IF(Txn!$U1665="TRF",Txn!$Y1665,Txn!$Z1665)="","",IF(Txn!$U1665="TRF",Txn!$Y1665,Txn!$Z1665)))</f>
        <v>0</v>
      </c>
      <c r="E3318" s="39">
        <f>IF($D3318="","",IFERROR(VLOOKUP($D3318,AcctTbl,2,0),""))</f>
        <v>0</v>
      </c>
      <c r="F3318" s="39">
        <f>IF($D3318="","",IFERROR(VLOOKUP($D3318,AcctTbl,3,0),""))</f>
        <v>0</v>
      </c>
      <c r="G3318" s="39">
        <f>IF(Txn!$B1665="","",Txn!$D1665)</f>
        <v>0</v>
      </c>
      <c r="H3318" s="38">
        <f>IF(Txn!$B1665="","",Txn!$E1665)</f>
        <v>0</v>
      </c>
      <c r="I3318" s="40">
        <f>IF(Txn!$B1665="",0,Txn!$Q1665)</f>
        <v>0</v>
      </c>
      <c r="J3318" s="40">
        <f>IF(Txn!$B1665="",0,Txn!$R1665)</f>
        <v>0</v>
      </c>
      <c r="K3318" s="41">
        <f>IF($A3318="","",IFERROR(VALUE(MID($A3318,6,2)),""))</f>
        <v>0</v>
      </c>
      <c r="L3318" s="39">
        <f>IF(Txn!$K1665="","","طرف مقابل — "&amp;Txn!$K1665)</f>
        <v>0</v>
      </c>
      <c r="N3318" s="42">
        <f>IF($D3318="",0,COUNTIF(BankAccts,$D3318))</f>
        <v>0</v>
      </c>
    </row>
    <row r="3319" spans="1:14">
      <c r="A3319" s="38">
        <f>IF(Txn!$B1666="","",Txn!$B1666)</f>
        <v>0</v>
      </c>
      <c r="B3319" s="38">
        <f>IF(Txn!$B1666="","",Txn!$C1666)</f>
        <v>0</v>
      </c>
      <c r="C3319" s="39">
        <f>IF(Txn!$B1666="","","تراکنش بانکی")</f>
        <v>0</v>
      </c>
      <c r="D3319" s="38">
        <f>IF(Txn!$B1666="","",IF(Txn!$X1666="","",Txn!$X1666))</f>
        <v>0</v>
      </c>
      <c r="E3319" s="39">
        <f>IF($D3319="","",IFERROR(VLOOKUP($D3319,AcctTbl,2,0),""))</f>
        <v>0</v>
      </c>
      <c r="F3319" s="39">
        <f>IF($D3319="","",IFERROR(VLOOKUP($D3319,AcctTbl,3,0),""))</f>
        <v>0</v>
      </c>
      <c r="G3319" s="39">
        <f>IF(Txn!$B1666="","",Txn!$D1666)</f>
        <v>0</v>
      </c>
      <c r="H3319" s="38">
        <f>IF(Txn!$B1666="","",Txn!$E1666)</f>
        <v>0</v>
      </c>
      <c r="I3319" s="40">
        <f>IF(Txn!$B1666="",0,Txn!$O1666)</f>
        <v>0</v>
      </c>
      <c r="J3319" s="40">
        <f>IF(Txn!$B1666="",0,Txn!$P1666)</f>
        <v>0</v>
      </c>
      <c r="K3319" s="41">
        <f>IF($A3319="","",IFERROR(VALUE(MID($A3319,6,2)),""))</f>
        <v>0</v>
      </c>
      <c r="L3319" s="39">
        <f>IF(Txn!$K1666="","",Txn!$K1666)</f>
        <v>0</v>
      </c>
      <c r="N3319" s="42">
        <f>IF($D3319="",0,COUNTIF(BankAccts,$D3319))</f>
        <v>0</v>
      </c>
    </row>
    <row r="3320" spans="1:14">
      <c r="A3320" s="38">
        <f>IF(Txn!$B1666="","",Txn!$B1666)</f>
        <v>0</v>
      </c>
      <c r="B3320" s="38">
        <f>IF(Txn!$B1666="","",Txn!$C1666)</f>
        <v>0</v>
      </c>
      <c r="C3320" s="39">
        <f>IF(Txn!$B1666="","","تراکنش بانکی")</f>
        <v>0</v>
      </c>
      <c r="D3320" s="38">
        <f>IF(Txn!$B1666="","",IF(IF(Txn!$U1666="TRF",Txn!$Y1666,Txn!$Z1666)="","",IF(Txn!$U1666="TRF",Txn!$Y1666,Txn!$Z1666)))</f>
        <v>0</v>
      </c>
      <c r="E3320" s="39">
        <f>IF($D3320="","",IFERROR(VLOOKUP($D3320,AcctTbl,2,0),""))</f>
        <v>0</v>
      </c>
      <c r="F3320" s="39">
        <f>IF($D3320="","",IFERROR(VLOOKUP($D3320,AcctTbl,3,0),""))</f>
        <v>0</v>
      </c>
      <c r="G3320" s="39">
        <f>IF(Txn!$B1666="","",Txn!$D1666)</f>
        <v>0</v>
      </c>
      <c r="H3320" s="38">
        <f>IF(Txn!$B1666="","",Txn!$E1666)</f>
        <v>0</v>
      </c>
      <c r="I3320" s="40">
        <f>IF(Txn!$B1666="",0,Txn!$Q1666)</f>
        <v>0</v>
      </c>
      <c r="J3320" s="40">
        <f>IF(Txn!$B1666="",0,Txn!$R1666)</f>
        <v>0</v>
      </c>
      <c r="K3320" s="41">
        <f>IF($A3320="","",IFERROR(VALUE(MID($A3320,6,2)),""))</f>
        <v>0</v>
      </c>
      <c r="L3320" s="39">
        <f>IF(Txn!$K1666="","","طرف مقابل — "&amp;Txn!$K1666)</f>
        <v>0</v>
      </c>
      <c r="N3320" s="42">
        <f>IF($D3320="",0,COUNTIF(BankAccts,$D3320))</f>
        <v>0</v>
      </c>
    </row>
    <row r="3321" spans="1:14">
      <c r="A3321" s="38">
        <f>IF(Txn!$B1667="","",Txn!$B1667)</f>
        <v>0</v>
      </c>
      <c r="B3321" s="38">
        <f>IF(Txn!$B1667="","",Txn!$C1667)</f>
        <v>0</v>
      </c>
      <c r="C3321" s="39">
        <f>IF(Txn!$B1667="","","تراکنش بانکی")</f>
        <v>0</v>
      </c>
      <c r="D3321" s="38">
        <f>IF(Txn!$B1667="","",IF(Txn!$X1667="","",Txn!$X1667))</f>
        <v>0</v>
      </c>
      <c r="E3321" s="39">
        <f>IF($D3321="","",IFERROR(VLOOKUP($D3321,AcctTbl,2,0),""))</f>
        <v>0</v>
      </c>
      <c r="F3321" s="39">
        <f>IF($D3321="","",IFERROR(VLOOKUP($D3321,AcctTbl,3,0),""))</f>
        <v>0</v>
      </c>
      <c r="G3321" s="39">
        <f>IF(Txn!$B1667="","",Txn!$D1667)</f>
        <v>0</v>
      </c>
      <c r="H3321" s="38">
        <f>IF(Txn!$B1667="","",Txn!$E1667)</f>
        <v>0</v>
      </c>
      <c r="I3321" s="40">
        <f>IF(Txn!$B1667="",0,Txn!$O1667)</f>
        <v>0</v>
      </c>
      <c r="J3321" s="40">
        <f>IF(Txn!$B1667="",0,Txn!$P1667)</f>
        <v>0</v>
      </c>
      <c r="K3321" s="41">
        <f>IF($A3321="","",IFERROR(VALUE(MID($A3321,6,2)),""))</f>
        <v>0</v>
      </c>
      <c r="L3321" s="39">
        <f>IF(Txn!$K1667="","",Txn!$K1667)</f>
        <v>0</v>
      </c>
      <c r="N3321" s="42">
        <f>IF($D3321="",0,COUNTIF(BankAccts,$D3321))</f>
        <v>0</v>
      </c>
    </row>
    <row r="3322" spans="1:14">
      <c r="A3322" s="38">
        <f>IF(Txn!$B1667="","",Txn!$B1667)</f>
        <v>0</v>
      </c>
      <c r="B3322" s="38">
        <f>IF(Txn!$B1667="","",Txn!$C1667)</f>
        <v>0</v>
      </c>
      <c r="C3322" s="39">
        <f>IF(Txn!$B1667="","","تراکنش بانکی")</f>
        <v>0</v>
      </c>
      <c r="D3322" s="38">
        <f>IF(Txn!$B1667="","",IF(IF(Txn!$U1667="TRF",Txn!$Y1667,Txn!$Z1667)="","",IF(Txn!$U1667="TRF",Txn!$Y1667,Txn!$Z1667)))</f>
        <v>0</v>
      </c>
      <c r="E3322" s="39">
        <f>IF($D3322="","",IFERROR(VLOOKUP($D3322,AcctTbl,2,0),""))</f>
        <v>0</v>
      </c>
      <c r="F3322" s="39">
        <f>IF($D3322="","",IFERROR(VLOOKUP($D3322,AcctTbl,3,0),""))</f>
        <v>0</v>
      </c>
      <c r="G3322" s="39">
        <f>IF(Txn!$B1667="","",Txn!$D1667)</f>
        <v>0</v>
      </c>
      <c r="H3322" s="38">
        <f>IF(Txn!$B1667="","",Txn!$E1667)</f>
        <v>0</v>
      </c>
      <c r="I3322" s="40">
        <f>IF(Txn!$B1667="",0,Txn!$Q1667)</f>
        <v>0</v>
      </c>
      <c r="J3322" s="40">
        <f>IF(Txn!$B1667="",0,Txn!$R1667)</f>
        <v>0</v>
      </c>
      <c r="K3322" s="41">
        <f>IF($A3322="","",IFERROR(VALUE(MID($A3322,6,2)),""))</f>
        <v>0</v>
      </c>
      <c r="L3322" s="39">
        <f>IF(Txn!$K1667="","","طرف مقابل — "&amp;Txn!$K1667)</f>
        <v>0</v>
      </c>
      <c r="N3322" s="42">
        <f>IF($D3322="",0,COUNTIF(BankAccts,$D3322))</f>
        <v>0</v>
      </c>
    </row>
    <row r="3323" spans="1:14">
      <c r="A3323" s="38">
        <f>IF(Txn!$B1668="","",Txn!$B1668)</f>
        <v>0</v>
      </c>
      <c r="B3323" s="38">
        <f>IF(Txn!$B1668="","",Txn!$C1668)</f>
        <v>0</v>
      </c>
      <c r="C3323" s="39">
        <f>IF(Txn!$B1668="","","تراکنش بانکی")</f>
        <v>0</v>
      </c>
      <c r="D3323" s="38">
        <f>IF(Txn!$B1668="","",IF(Txn!$X1668="","",Txn!$X1668))</f>
        <v>0</v>
      </c>
      <c r="E3323" s="39">
        <f>IF($D3323="","",IFERROR(VLOOKUP($D3323,AcctTbl,2,0),""))</f>
        <v>0</v>
      </c>
      <c r="F3323" s="39">
        <f>IF($D3323="","",IFERROR(VLOOKUP($D3323,AcctTbl,3,0),""))</f>
        <v>0</v>
      </c>
      <c r="G3323" s="39">
        <f>IF(Txn!$B1668="","",Txn!$D1668)</f>
        <v>0</v>
      </c>
      <c r="H3323" s="38">
        <f>IF(Txn!$B1668="","",Txn!$E1668)</f>
        <v>0</v>
      </c>
      <c r="I3323" s="40">
        <f>IF(Txn!$B1668="",0,Txn!$O1668)</f>
        <v>0</v>
      </c>
      <c r="J3323" s="40">
        <f>IF(Txn!$B1668="",0,Txn!$P1668)</f>
        <v>0</v>
      </c>
      <c r="K3323" s="41">
        <f>IF($A3323="","",IFERROR(VALUE(MID($A3323,6,2)),""))</f>
        <v>0</v>
      </c>
      <c r="L3323" s="39">
        <f>IF(Txn!$K1668="","",Txn!$K1668)</f>
        <v>0</v>
      </c>
      <c r="N3323" s="42">
        <f>IF($D3323="",0,COUNTIF(BankAccts,$D3323))</f>
        <v>0</v>
      </c>
    </row>
    <row r="3324" spans="1:14">
      <c r="A3324" s="38">
        <f>IF(Txn!$B1668="","",Txn!$B1668)</f>
        <v>0</v>
      </c>
      <c r="B3324" s="38">
        <f>IF(Txn!$B1668="","",Txn!$C1668)</f>
        <v>0</v>
      </c>
      <c r="C3324" s="39">
        <f>IF(Txn!$B1668="","","تراکنش بانکی")</f>
        <v>0</v>
      </c>
      <c r="D3324" s="38">
        <f>IF(Txn!$B1668="","",IF(IF(Txn!$U1668="TRF",Txn!$Y1668,Txn!$Z1668)="","",IF(Txn!$U1668="TRF",Txn!$Y1668,Txn!$Z1668)))</f>
        <v>0</v>
      </c>
      <c r="E3324" s="39">
        <f>IF($D3324="","",IFERROR(VLOOKUP($D3324,AcctTbl,2,0),""))</f>
        <v>0</v>
      </c>
      <c r="F3324" s="39">
        <f>IF($D3324="","",IFERROR(VLOOKUP($D3324,AcctTbl,3,0),""))</f>
        <v>0</v>
      </c>
      <c r="G3324" s="39">
        <f>IF(Txn!$B1668="","",Txn!$D1668)</f>
        <v>0</v>
      </c>
      <c r="H3324" s="38">
        <f>IF(Txn!$B1668="","",Txn!$E1668)</f>
        <v>0</v>
      </c>
      <c r="I3324" s="40">
        <f>IF(Txn!$B1668="",0,Txn!$Q1668)</f>
        <v>0</v>
      </c>
      <c r="J3324" s="40">
        <f>IF(Txn!$B1668="",0,Txn!$R1668)</f>
        <v>0</v>
      </c>
      <c r="K3324" s="41">
        <f>IF($A3324="","",IFERROR(VALUE(MID($A3324,6,2)),""))</f>
        <v>0</v>
      </c>
      <c r="L3324" s="39">
        <f>IF(Txn!$K1668="","","طرف مقابل — "&amp;Txn!$K1668)</f>
        <v>0</v>
      </c>
      <c r="N3324" s="42">
        <f>IF($D3324="",0,COUNTIF(BankAccts,$D3324))</f>
        <v>0</v>
      </c>
    </row>
    <row r="3325" spans="1:14">
      <c r="A3325" s="38">
        <f>IF(Txn!$B1669="","",Txn!$B1669)</f>
        <v>0</v>
      </c>
      <c r="B3325" s="38">
        <f>IF(Txn!$B1669="","",Txn!$C1669)</f>
        <v>0</v>
      </c>
      <c r="C3325" s="39">
        <f>IF(Txn!$B1669="","","تراکنش بانکی")</f>
        <v>0</v>
      </c>
      <c r="D3325" s="38">
        <f>IF(Txn!$B1669="","",IF(Txn!$X1669="","",Txn!$X1669))</f>
        <v>0</v>
      </c>
      <c r="E3325" s="39">
        <f>IF($D3325="","",IFERROR(VLOOKUP($D3325,AcctTbl,2,0),""))</f>
        <v>0</v>
      </c>
      <c r="F3325" s="39">
        <f>IF($D3325="","",IFERROR(VLOOKUP($D3325,AcctTbl,3,0),""))</f>
        <v>0</v>
      </c>
      <c r="G3325" s="39">
        <f>IF(Txn!$B1669="","",Txn!$D1669)</f>
        <v>0</v>
      </c>
      <c r="H3325" s="38">
        <f>IF(Txn!$B1669="","",Txn!$E1669)</f>
        <v>0</v>
      </c>
      <c r="I3325" s="40">
        <f>IF(Txn!$B1669="",0,Txn!$O1669)</f>
        <v>0</v>
      </c>
      <c r="J3325" s="40">
        <f>IF(Txn!$B1669="",0,Txn!$P1669)</f>
        <v>0</v>
      </c>
      <c r="K3325" s="41">
        <f>IF($A3325="","",IFERROR(VALUE(MID($A3325,6,2)),""))</f>
        <v>0</v>
      </c>
      <c r="L3325" s="39">
        <f>IF(Txn!$K1669="","",Txn!$K1669)</f>
        <v>0</v>
      </c>
      <c r="N3325" s="42">
        <f>IF($D3325="",0,COUNTIF(BankAccts,$D3325))</f>
        <v>0</v>
      </c>
    </row>
    <row r="3326" spans="1:14">
      <c r="A3326" s="38">
        <f>IF(Txn!$B1669="","",Txn!$B1669)</f>
        <v>0</v>
      </c>
      <c r="B3326" s="38">
        <f>IF(Txn!$B1669="","",Txn!$C1669)</f>
        <v>0</v>
      </c>
      <c r="C3326" s="39">
        <f>IF(Txn!$B1669="","","تراکنش بانکی")</f>
        <v>0</v>
      </c>
      <c r="D3326" s="38">
        <f>IF(Txn!$B1669="","",IF(IF(Txn!$U1669="TRF",Txn!$Y1669,Txn!$Z1669)="","",IF(Txn!$U1669="TRF",Txn!$Y1669,Txn!$Z1669)))</f>
        <v>0</v>
      </c>
      <c r="E3326" s="39">
        <f>IF($D3326="","",IFERROR(VLOOKUP($D3326,AcctTbl,2,0),""))</f>
        <v>0</v>
      </c>
      <c r="F3326" s="39">
        <f>IF($D3326="","",IFERROR(VLOOKUP($D3326,AcctTbl,3,0),""))</f>
        <v>0</v>
      </c>
      <c r="G3326" s="39">
        <f>IF(Txn!$B1669="","",Txn!$D1669)</f>
        <v>0</v>
      </c>
      <c r="H3326" s="38">
        <f>IF(Txn!$B1669="","",Txn!$E1669)</f>
        <v>0</v>
      </c>
      <c r="I3326" s="40">
        <f>IF(Txn!$B1669="",0,Txn!$Q1669)</f>
        <v>0</v>
      </c>
      <c r="J3326" s="40">
        <f>IF(Txn!$B1669="",0,Txn!$R1669)</f>
        <v>0</v>
      </c>
      <c r="K3326" s="41">
        <f>IF($A3326="","",IFERROR(VALUE(MID($A3326,6,2)),""))</f>
        <v>0</v>
      </c>
      <c r="L3326" s="39">
        <f>IF(Txn!$K1669="","","طرف مقابل — "&amp;Txn!$K1669)</f>
        <v>0</v>
      </c>
      <c r="N3326" s="42">
        <f>IF($D3326="",0,COUNTIF(BankAccts,$D3326))</f>
        <v>0</v>
      </c>
    </row>
    <row r="3327" spans="1:14">
      <c r="A3327" s="38">
        <f>IF(Txn!$B1670="","",Txn!$B1670)</f>
        <v>0</v>
      </c>
      <c r="B3327" s="38">
        <f>IF(Txn!$B1670="","",Txn!$C1670)</f>
        <v>0</v>
      </c>
      <c r="C3327" s="39">
        <f>IF(Txn!$B1670="","","تراکنش بانکی")</f>
        <v>0</v>
      </c>
      <c r="D3327" s="38">
        <f>IF(Txn!$B1670="","",IF(Txn!$X1670="","",Txn!$X1670))</f>
        <v>0</v>
      </c>
      <c r="E3327" s="39">
        <f>IF($D3327="","",IFERROR(VLOOKUP($D3327,AcctTbl,2,0),""))</f>
        <v>0</v>
      </c>
      <c r="F3327" s="39">
        <f>IF($D3327="","",IFERROR(VLOOKUP($D3327,AcctTbl,3,0),""))</f>
        <v>0</v>
      </c>
      <c r="G3327" s="39">
        <f>IF(Txn!$B1670="","",Txn!$D1670)</f>
        <v>0</v>
      </c>
      <c r="H3327" s="38">
        <f>IF(Txn!$B1670="","",Txn!$E1670)</f>
        <v>0</v>
      </c>
      <c r="I3327" s="40">
        <f>IF(Txn!$B1670="",0,Txn!$O1670)</f>
        <v>0</v>
      </c>
      <c r="J3327" s="40">
        <f>IF(Txn!$B1670="",0,Txn!$P1670)</f>
        <v>0</v>
      </c>
      <c r="K3327" s="41">
        <f>IF($A3327="","",IFERROR(VALUE(MID($A3327,6,2)),""))</f>
        <v>0</v>
      </c>
      <c r="L3327" s="39">
        <f>IF(Txn!$K1670="","",Txn!$K1670)</f>
        <v>0</v>
      </c>
      <c r="N3327" s="42">
        <f>IF($D3327="",0,COUNTIF(BankAccts,$D3327))</f>
        <v>0</v>
      </c>
    </row>
    <row r="3328" spans="1:14">
      <c r="A3328" s="38">
        <f>IF(Txn!$B1670="","",Txn!$B1670)</f>
        <v>0</v>
      </c>
      <c r="B3328" s="38">
        <f>IF(Txn!$B1670="","",Txn!$C1670)</f>
        <v>0</v>
      </c>
      <c r="C3328" s="39">
        <f>IF(Txn!$B1670="","","تراکنش بانکی")</f>
        <v>0</v>
      </c>
      <c r="D3328" s="38">
        <f>IF(Txn!$B1670="","",IF(IF(Txn!$U1670="TRF",Txn!$Y1670,Txn!$Z1670)="","",IF(Txn!$U1670="TRF",Txn!$Y1670,Txn!$Z1670)))</f>
        <v>0</v>
      </c>
      <c r="E3328" s="39">
        <f>IF($D3328="","",IFERROR(VLOOKUP($D3328,AcctTbl,2,0),""))</f>
        <v>0</v>
      </c>
      <c r="F3328" s="39">
        <f>IF($D3328="","",IFERROR(VLOOKUP($D3328,AcctTbl,3,0),""))</f>
        <v>0</v>
      </c>
      <c r="G3328" s="39">
        <f>IF(Txn!$B1670="","",Txn!$D1670)</f>
        <v>0</v>
      </c>
      <c r="H3328" s="38">
        <f>IF(Txn!$B1670="","",Txn!$E1670)</f>
        <v>0</v>
      </c>
      <c r="I3328" s="40">
        <f>IF(Txn!$B1670="",0,Txn!$Q1670)</f>
        <v>0</v>
      </c>
      <c r="J3328" s="40">
        <f>IF(Txn!$B1670="",0,Txn!$R1670)</f>
        <v>0</v>
      </c>
      <c r="K3328" s="41">
        <f>IF($A3328="","",IFERROR(VALUE(MID($A3328,6,2)),""))</f>
        <v>0</v>
      </c>
      <c r="L3328" s="39">
        <f>IF(Txn!$K1670="","","طرف مقابل — "&amp;Txn!$K1670)</f>
        <v>0</v>
      </c>
      <c r="N3328" s="42">
        <f>IF($D3328="",0,COUNTIF(BankAccts,$D3328))</f>
        <v>0</v>
      </c>
    </row>
    <row r="3329" spans="1:14">
      <c r="A3329" s="38">
        <f>IF(Txn!$B1671="","",Txn!$B1671)</f>
        <v>0</v>
      </c>
      <c r="B3329" s="38">
        <f>IF(Txn!$B1671="","",Txn!$C1671)</f>
        <v>0</v>
      </c>
      <c r="C3329" s="39">
        <f>IF(Txn!$B1671="","","تراکنش بانکی")</f>
        <v>0</v>
      </c>
      <c r="D3329" s="38">
        <f>IF(Txn!$B1671="","",IF(Txn!$X1671="","",Txn!$X1671))</f>
        <v>0</v>
      </c>
      <c r="E3329" s="39">
        <f>IF($D3329="","",IFERROR(VLOOKUP($D3329,AcctTbl,2,0),""))</f>
        <v>0</v>
      </c>
      <c r="F3329" s="39">
        <f>IF($D3329="","",IFERROR(VLOOKUP($D3329,AcctTbl,3,0),""))</f>
        <v>0</v>
      </c>
      <c r="G3329" s="39">
        <f>IF(Txn!$B1671="","",Txn!$D1671)</f>
        <v>0</v>
      </c>
      <c r="H3329" s="38">
        <f>IF(Txn!$B1671="","",Txn!$E1671)</f>
        <v>0</v>
      </c>
      <c r="I3329" s="40">
        <f>IF(Txn!$B1671="",0,Txn!$O1671)</f>
        <v>0</v>
      </c>
      <c r="J3329" s="40">
        <f>IF(Txn!$B1671="",0,Txn!$P1671)</f>
        <v>0</v>
      </c>
      <c r="K3329" s="41">
        <f>IF($A3329="","",IFERROR(VALUE(MID($A3329,6,2)),""))</f>
        <v>0</v>
      </c>
      <c r="L3329" s="39">
        <f>IF(Txn!$K1671="","",Txn!$K1671)</f>
        <v>0</v>
      </c>
      <c r="N3329" s="42">
        <f>IF($D3329="",0,COUNTIF(BankAccts,$D3329))</f>
        <v>0</v>
      </c>
    </row>
    <row r="3330" spans="1:14">
      <c r="A3330" s="38">
        <f>IF(Txn!$B1671="","",Txn!$B1671)</f>
        <v>0</v>
      </c>
      <c r="B3330" s="38">
        <f>IF(Txn!$B1671="","",Txn!$C1671)</f>
        <v>0</v>
      </c>
      <c r="C3330" s="39">
        <f>IF(Txn!$B1671="","","تراکنش بانکی")</f>
        <v>0</v>
      </c>
      <c r="D3330" s="38">
        <f>IF(Txn!$B1671="","",IF(IF(Txn!$U1671="TRF",Txn!$Y1671,Txn!$Z1671)="","",IF(Txn!$U1671="TRF",Txn!$Y1671,Txn!$Z1671)))</f>
        <v>0</v>
      </c>
      <c r="E3330" s="39">
        <f>IF($D3330="","",IFERROR(VLOOKUP($D3330,AcctTbl,2,0),""))</f>
        <v>0</v>
      </c>
      <c r="F3330" s="39">
        <f>IF($D3330="","",IFERROR(VLOOKUP($D3330,AcctTbl,3,0),""))</f>
        <v>0</v>
      </c>
      <c r="G3330" s="39">
        <f>IF(Txn!$B1671="","",Txn!$D1671)</f>
        <v>0</v>
      </c>
      <c r="H3330" s="38">
        <f>IF(Txn!$B1671="","",Txn!$E1671)</f>
        <v>0</v>
      </c>
      <c r="I3330" s="40">
        <f>IF(Txn!$B1671="",0,Txn!$Q1671)</f>
        <v>0</v>
      </c>
      <c r="J3330" s="40">
        <f>IF(Txn!$B1671="",0,Txn!$R1671)</f>
        <v>0</v>
      </c>
      <c r="K3330" s="41">
        <f>IF($A3330="","",IFERROR(VALUE(MID($A3330,6,2)),""))</f>
        <v>0</v>
      </c>
      <c r="L3330" s="39">
        <f>IF(Txn!$K1671="","","طرف مقابل — "&amp;Txn!$K1671)</f>
        <v>0</v>
      </c>
      <c r="N3330" s="42">
        <f>IF($D3330="",0,COUNTIF(BankAccts,$D3330))</f>
        <v>0</v>
      </c>
    </row>
    <row r="3331" spans="1:14">
      <c r="A3331" s="38">
        <f>IF(Txn!$B1672="","",Txn!$B1672)</f>
        <v>0</v>
      </c>
      <c r="B3331" s="38">
        <f>IF(Txn!$B1672="","",Txn!$C1672)</f>
        <v>0</v>
      </c>
      <c r="C3331" s="39">
        <f>IF(Txn!$B1672="","","تراکنش بانکی")</f>
        <v>0</v>
      </c>
      <c r="D3331" s="38">
        <f>IF(Txn!$B1672="","",IF(Txn!$X1672="","",Txn!$X1672))</f>
        <v>0</v>
      </c>
      <c r="E3331" s="39">
        <f>IF($D3331="","",IFERROR(VLOOKUP($D3331,AcctTbl,2,0),""))</f>
        <v>0</v>
      </c>
      <c r="F3331" s="39">
        <f>IF($D3331="","",IFERROR(VLOOKUP($D3331,AcctTbl,3,0),""))</f>
        <v>0</v>
      </c>
      <c r="G3331" s="39">
        <f>IF(Txn!$B1672="","",Txn!$D1672)</f>
        <v>0</v>
      </c>
      <c r="H3331" s="38">
        <f>IF(Txn!$B1672="","",Txn!$E1672)</f>
        <v>0</v>
      </c>
      <c r="I3331" s="40">
        <f>IF(Txn!$B1672="",0,Txn!$O1672)</f>
        <v>0</v>
      </c>
      <c r="J3331" s="40">
        <f>IF(Txn!$B1672="",0,Txn!$P1672)</f>
        <v>0</v>
      </c>
      <c r="K3331" s="41">
        <f>IF($A3331="","",IFERROR(VALUE(MID($A3331,6,2)),""))</f>
        <v>0</v>
      </c>
      <c r="L3331" s="39">
        <f>IF(Txn!$K1672="","",Txn!$K1672)</f>
        <v>0</v>
      </c>
      <c r="N3331" s="42">
        <f>IF($D3331="",0,COUNTIF(BankAccts,$D3331))</f>
        <v>0</v>
      </c>
    </row>
    <row r="3332" spans="1:14">
      <c r="A3332" s="38">
        <f>IF(Txn!$B1672="","",Txn!$B1672)</f>
        <v>0</v>
      </c>
      <c r="B3332" s="38">
        <f>IF(Txn!$B1672="","",Txn!$C1672)</f>
        <v>0</v>
      </c>
      <c r="C3332" s="39">
        <f>IF(Txn!$B1672="","","تراکنش بانکی")</f>
        <v>0</v>
      </c>
      <c r="D3332" s="38">
        <f>IF(Txn!$B1672="","",IF(IF(Txn!$U1672="TRF",Txn!$Y1672,Txn!$Z1672)="","",IF(Txn!$U1672="TRF",Txn!$Y1672,Txn!$Z1672)))</f>
        <v>0</v>
      </c>
      <c r="E3332" s="39">
        <f>IF($D3332="","",IFERROR(VLOOKUP($D3332,AcctTbl,2,0),""))</f>
        <v>0</v>
      </c>
      <c r="F3332" s="39">
        <f>IF($D3332="","",IFERROR(VLOOKUP($D3332,AcctTbl,3,0),""))</f>
        <v>0</v>
      </c>
      <c r="G3332" s="39">
        <f>IF(Txn!$B1672="","",Txn!$D1672)</f>
        <v>0</v>
      </c>
      <c r="H3332" s="38">
        <f>IF(Txn!$B1672="","",Txn!$E1672)</f>
        <v>0</v>
      </c>
      <c r="I3332" s="40">
        <f>IF(Txn!$B1672="",0,Txn!$Q1672)</f>
        <v>0</v>
      </c>
      <c r="J3332" s="40">
        <f>IF(Txn!$B1672="",0,Txn!$R1672)</f>
        <v>0</v>
      </c>
      <c r="K3332" s="41">
        <f>IF($A3332="","",IFERROR(VALUE(MID($A3332,6,2)),""))</f>
        <v>0</v>
      </c>
      <c r="L3332" s="39">
        <f>IF(Txn!$K1672="","","طرف مقابل — "&amp;Txn!$K1672)</f>
        <v>0</v>
      </c>
      <c r="N3332" s="42">
        <f>IF($D3332="",0,COUNTIF(BankAccts,$D3332))</f>
        <v>0</v>
      </c>
    </row>
    <row r="3333" spans="1:14">
      <c r="A3333" s="38">
        <f>IF(Txn!$B1673="","",Txn!$B1673)</f>
        <v>0</v>
      </c>
      <c r="B3333" s="38">
        <f>IF(Txn!$B1673="","",Txn!$C1673)</f>
        <v>0</v>
      </c>
      <c r="C3333" s="39">
        <f>IF(Txn!$B1673="","","تراکنش بانکی")</f>
        <v>0</v>
      </c>
      <c r="D3333" s="38">
        <f>IF(Txn!$B1673="","",IF(Txn!$X1673="","",Txn!$X1673))</f>
        <v>0</v>
      </c>
      <c r="E3333" s="39">
        <f>IF($D3333="","",IFERROR(VLOOKUP($D3333,AcctTbl,2,0),""))</f>
        <v>0</v>
      </c>
      <c r="F3333" s="39">
        <f>IF($D3333="","",IFERROR(VLOOKUP($D3333,AcctTbl,3,0),""))</f>
        <v>0</v>
      </c>
      <c r="G3333" s="39">
        <f>IF(Txn!$B1673="","",Txn!$D1673)</f>
        <v>0</v>
      </c>
      <c r="H3333" s="38">
        <f>IF(Txn!$B1673="","",Txn!$E1673)</f>
        <v>0</v>
      </c>
      <c r="I3333" s="40">
        <f>IF(Txn!$B1673="",0,Txn!$O1673)</f>
        <v>0</v>
      </c>
      <c r="J3333" s="40">
        <f>IF(Txn!$B1673="",0,Txn!$P1673)</f>
        <v>0</v>
      </c>
      <c r="K3333" s="41">
        <f>IF($A3333="","",IFERROR(VALUE(MID($A3333,6,2)),""))</f>
        <v>0</v>
      </c>
      <c r="L3333" s="39">
        <f>IF(Txn!$K1673="","",Txn!$K1673)</f>
        <v>0</v>
      </c>
      <c r="N3333" s="42">
        <f>IF($D3333="",0,COUNTIF(BankAccts,$D3333))</f>
        <v>0</v>
      </c>
    </row>
    <row r="3334" spans="1:14">
      <c r="A3334" s="38">
        <f>IF(Txn!$B1673="","",Txn!$B1673)</f>
        <v>0</v>
      </c>
      <c r="B3334" s="38">
        <f>IF(Txn!$B1673="","",Txn!$C1673)</f>
        <v>0</v>
      </c>
      <c r="C3334" s="39">
        <f>IF(Txn!$B1673="","","تراکنش بانکی")</f>
        <v>0</v>
      </c>
      <c r="D3334" s="38">
        <f>IF(Txn!$B1673="","",IF(IF(Txn!$U1673="TRF",Txn!$Y1673,Txn!$Z1673)="","",IF(Txn!$U1673="TRF",Txn!$Y1673,Txn!$Z1673)))</f>
        <v>0</v>
      </c>
      <c r="E3334" s="39">
        <f>IF($D3334="","",IFERROR(VLOOKUP($D3334,AcctTbl,2,0),""))</f>
        <v>0</v>
      </c>
      <c r="F3334" s="39">
        <f>IF($D3334="","",IFERROR(VLOOKUP($D3334,AcctTbl,3,0),""))</f>
        <v>0</v>
      </c>
      <c r="G3334" s="39">
        <f>IF(Txn!$B1673="","",Txn!$D1673)</f>
        <v>0</v>
      </c>
      <c r="H3334" s="38">
        <f>IF(Txn!$B1673="","",Txn!$E1673)</f>
        <v>0</v>
      </c>
      <c r="I3334" s="40">
        <f>IF(Txn!$B1673="",0,Txn!$Q1673)</f>
        <v>0</v>
      </c>
      <c r="J3334" s="40">
        <f>IF(Txn!$B1673="",0,Txn!$R1673)</f>
        <v>0</v>
      </c>
      <c r="K3334" s="41">
        <f>IF($A3334="","",IFERROR(VALUE(MID($A3334,6,2)),""))</f>
        <v>0</v>
      </c>
      <c r="L3334" s="39">
        <f>IF(Txn!$K1673="","","طرف مقابل — "&amp;Txn!$K1673)</f>
        <v>0</v>
      </c>
      <c r="N3334" s="42">
        <f>IF($D3334="",0,COUNTIF(BankAccts,$D3334))</f>
        <v>0</v>
      </c>
    </row>
    <row r="3335" spans="1:14">
      <c r="A3335" s="38">
        <f>IF(Txn!$B1674="","",Txn!$B1674)</f>
        <v>0</v>
      </c>
      <c r="B3335" s="38">
        <f>IF(Txn!$B1674="","",Txn!$C1674)</f>
        <v>0</v>
      </c>
      <c r="C3335" s="39">
        <f>IF(Txn!$B1674="","","تراکنش بانکی")</f>
        <v>0</v>
      </c>
      <c r="D3335" s="38">
        <f>IF(Txn!$B1674="","",IF(Txn!$X1674="","",Txn!$X1674))</f>
        <v>0</v>
      </c>
      <c r="E3335" s="39">
        <f>IF($D3335="","",IFERROR(VLOOKUP($D3335,AcctTbl,2,0),""))</f>
        <v>0</v>
      </c>
      <c r="F3335" s="39">
        <f>IF($D3335="","",IFERROR(VLOOKUP($D3335,AcctTbl,3,0),""))</f>
        <v>0</v>
      </c>
      <c r="G3335" s="39">
        <f>IF(Txn!$B1674="","",Txn!$D1674)</f>
        <v>0</v>
      </c>
      <c r="H3335" s="38">
        <f>IF(Txn!$B1674="","",Txn!$E1674)</f>
        <v>0</v>
      </c>
      <c r="I3335" s="40">
        <f>IF(Txn!$B1674="",0,Txn!$O1674)</f>
        <v>0</v>
      </c>
      <c r="J3335" s="40">
        <f>IF(Txn!$B1674="",0,Txn!$P1674)</f>
        <v>0</v>
      </c>
      <c r="K3335" s="41">
        <f>IF($A3335="","",IFERROR(VALUE(MID($A3335,6,2)),""))</f>
        <v>0</v>
      </c>
      <c r="L3335" s="39">
        <f>IF(Txn!$K1674="","",Txn!$K1674)</f>
        <v>0</v>
      </c>
      <c r="N3335" s="42">
        <f>IF($D3335="",0,COUNTIF(BankAccts,$D3335))</f>
        <v>0</v>
      </c>
    </row>
    <row r="3336" spans="1:14">
      <c r="A3336" s="38">
        <f>IF(Txn!$B1674="","",Txn!$B1674)</f>
        <v>0</v>
      </c>
      <c r="B3336" s="38">
        <f>IF(Txn!$B1674="","",Txn!$C1674)</f>
        <v>0</v>
      </c>
      <c r="C3336" s="39">
        <f>IF(Txn!$B1674="","","تراکنش بانکی")</f>
        <v>0</v>
      </c>
      <c r="D3336" s="38">
        <f>IF(Txn!$B1674="","",IF(IF(Txn!$U1674="TRF",Txn!$Y1674,Txn!$Z1674)="","",IF(Txn!$U1674="TRF",Txn!$Y1674,Txn!$Z1674)))</f>
        <v>0</v>
      </c>
      <c r="E3336" s="39">
        <f>IF($D3336="","",IFERROR(VLOOKUP($D3336,AcctTbl,2,0),""))</f>
        <v>0</v>
      </c>
      <c r="F3336" s="39">
        <f>IF($D3336="","",IFERROR(VLOOKUP($D3336,AcctTbl,3,0),""))</f>
        <v>0</v>
      </c>
      <c r="G3336" s="39">
        <f>IF(Txn!$B1674="","",Txn!$D1674)</f>
        <v>0</v>
      </c>
      <c r="H3336" s="38">
        <f>IF(Txn!$B1674="","",Txn!$E1674)</f>
        <v>0</v>
      </c>
      <c r="I3336" s="40">
        <f>IF(Txn!$B1674="",0,Txn!$Q1674)</f>
        <v>0</v>
      </c>
      <c r="J3336" s="40">
        <f>IF(Txn!$B1674="",0,Txn!$R1674)</f>
        <v>0</v>
      </c>
      <c r="K3336" s="41">
        <f>IF($A3336="","",IFERROR(VALUE(MID($A3336,6,2)),""))</f>
        <v>0</v>
      </c>
      <c r="L3336" s="39">
        <f>IF(Txn!$K1674="","","طرف مقابل — "&amp;Txn!$K1674)</f>
        <v>0</v>
      </c>
      <c r="N3336" s="42">
        <f>IF($D3336="",0,COUNTIF(BankAccts,$D3336))</f>
        <v>0</v>
      </c>
    </row>
    <row r="3337" spans="1:14">
      <c r="A3337" s="38">
        <f>IF(Txn!$B1675="","",Txn!$B1675)</f>
        <v>0</v>
      </c>
      <c r="B3337" s="38">
        <f>IF(Txn!$B1675="","",Txn!$C1675)</f>
        <v>0</v>
      </c>
      <c r="C3337" s="39">
        <f>IF(Txn!$B1675="","","تراکنش بانکی")</f>
        <v>0</v>
      </c>
      <c r="D3337" s="38">
        <f>IF(Txn!$B1675="","",IF(Txn!$X1675="","",Txn!$X1675))</f>
        <v>0</v>
      </c>
      <c r="E3337" s="39">
        <f>IF($D3337="","",IFERROR(VLOOKUP($D3337,AcctTbl,2,0),""))</f>
        <v>0</v>
      </c>
      <c r="F3337" s="39">
        <f>IF($D3337="","",IFERROR(VLOOKUP($D3337,AcctTbl,3,0),""))</f>
        <v>0</v>
      </c>
      <c r="G3337" s="39">
        <f>IF(Txn!$B1675="","",Txn!$D1675)</f>
        <v>0</v>
      </c>
      <c r="H3337" s="38">
        <f>IF(Txn!$B1675="","",Txn!$E1675)</f>
        <v>0</v>
      </c>
      <c r="I3337" s="40">
        <f>IF(Txn!$B1675="",0,Txn!$O1675)</f>
        <v>0</v>
      </c>
      <c r="J3337" s="40">
        <f>IF(Txn!$B1675="",0,Txn!$P1675)</f>
        <v>0</v>
      </c>
      <c r="K3337" s="41">
        <f>IF($A3337="","",IFERROR(VALUE(MID($A3337,6,2)),""))</f>
        <v>0</v>
      </c>
      <c r="L3337" s="39">
        <f>IF(Txn!$K1675="","",Txn!$K1675)</f>
        <v>0</v>
      </c>
      <c r="N3337" s="42">
        <f>IF($D3337="",0,COUNTIF(BankAccts,$D3337))</f>
        <v>0</v>
      </c>
    </row>
    <row r="3338" spans="1:14">
      <c r="A3338" s="38">
        <f>IF(Txn!$B1675="","",Txn!$B1675)</f>
        <v>0</v>
      </c>
      <c r="B3338" s="38">
        <f>IF(Txn!$B1675="","",Txn!$C1675)</f>
        <v>0</v>
      </c>
      <c r="C3338" s="39">
        <f>IF(Txn!$B1675="","","تراکنش بانکی")</f>
        <v>0</v>
      </c>
      <c r="D3338" s="38">
        <f>IF(Txn!$B1675="","",IF(IF(Txn!$U1675="TRF",Txn!$Y1675,Txn!$Z1675)="","",IF(Txn!$U1675="TRF",Txn!$Y1675,Txn!$Z1675)))</f>
        <v>0</v>
      </c>
      <c r="E3338" s="39">
        <f>IF($D3338="","",IFERROR(VLOOKUP($D3338,AcctTbl,2,0),""))</f>
        <v>0</v>
      </c>
      <c r="F3338" s="39">
        <f>IF($D3338="","",IFERROR(VLOOKUP($D3338,AcctTbl,3,0),""))</f>
        <v>0</v>
      </c>
      <c r="G3338" s="39">
        <f>IF(Txn!$B1675="","",Txn!$D1675)</f>
        <v>0</v>
      </c>
      <c r="H3338" s="38">
        <f>IF(Txn!$B1675="","",Txn!$E1675)</f>
        <v>0</v>
      </c>
      <c r="I3338" s="40">
        <f>IF(Txn!$B1675="",0,Txn!$Q1675)</f>
        <v>0</v>
      </c>
      <c r="J3338" s="40">
        <f>IF(Txn!$B1675="",0,Txn!$R1675)</f>
        <v>0</v>
      </c>
      <c r="K3338" s="41">
        <f>IF($A3338="","",IFERROR(VALUE(MID($A3338,6,2)),""))</f>
        <v>0</v>
      </c>
      <c r="L3338" s="39">
        <f>IF(Txn!$K1675="","","طرف مقابل — "&amp;Txn!$K1675)</f>
        <v>0</v>
      </c>
      <c r="N3338" s="42">
        <f>IF($D3338="",0,COUNTIF(BankAccts,$D3338))</f>
        <v>0</v>
      </c>
    </row>
    <row r="3339" spans="1:14">
      <c r="A3339" s="38">
        <f>IF(Txn!$B1676="","",Txn!$B1676)</f>
        <v>0</v>
      </c>
      <c r="B3339" s="38">
        <f>IF(Txn!$B1676="","",Txn!$C1676)</f>
        <v>0</v>
      </c>
      <c r="C3339" s="39">
        <f>IF(Txn!$B1676="","","تراکنش بانکی")</f>
        <v>0</v>
      </c>
      <c r="D3339" s="38">
        <f>IF(Txn!$B1676="","",IF(Txn!$X1676="","",Txn!$X1676))</f>
        <v>0</v>
      </c>
      <c r="E3339" s="39">
        <f>IF($D3339="","",IFERROR(VLOOKUP($D3339,AcctTbl,2,0),""))</f>
        <v>0</v>
      </c>
      <c r="F3339" s="39">
        <f>IF($D3339="","",IFERROR(VLOOKUP($D3339,AcctTbl,3,0),""))</f>
        <v>0</v>
      </c>
      <c r="G3339" s="39">
        <f>IF(Txn!$B1676="","",Txn!$D1676)</f>
        <v>0</v>
      </c>
      <c r="H3339" s="38">
        <f>IF(Txn!$B1676="","",Txn!$E1676)</f>
        <v>0</v>
      </c>
      <c r="I3339" s="40">
        <f>IF(Txn!$B1676="",0,Txn!$O1676)</f>
        <v>0</v>
      </c>
      <c r="J3339" s="40">
        <f>IF(Txn!$B1676="",0,Txn!$P1676)</f>
        <v>0</v>
      </c>
      <c r="K3339" s="41">
        <f>IF($A3339="","",IFERROR(VALUE(MID($A3339,6,2)),""))</f>
        <v>0</v>
      </c>
      <c r="L3339" s="39">
        <f>IF(Txn!$K1676="","",Txn!$K1676)</f>
        <v>0</v>
      </c>
      <c r="N3339" s="42">
        <f>IF($D3339="",0,COUNTIF(BankAccts,$D3339))</f>
        <v>0</v>
      </c>
    </row>
    <row r="3340" spans="1:14">
      <c r="A3340" s="38">
        <f>IF(Txn!$B1676="","",Txn!$B1676)</f>
        <v>0</v>
      </c>
      <c r="B3340" s="38">
        <f>IF(Txn!$B1676="","",Txn!$C1676)</f>
        <v>0</v>
      </c>
      <c r="C3340" s="39">
        <f>IF(Txn!$B1676="","","تراکنش بانکی")</f>
        <v>0</v>
      </c>
      <c r="D3340" s="38">
        <f>IF(Txn!$B1676="","",IF(IF(Txn!$U1676="TRF",Txn!$Y1676,Txn!$Z1676)="","",IF(Txn!$U1676="TRF",Txn!$Y1676,Txn!$Z1676)))</f>
        <v>0</v>
      </c>
      <c r="E3340" s="39">
        <f>IF($D3340="","",IFERROR(VLOOKUP($D3340,AcctTbl,2,0),""))</f>
        <v>0</v>
      </c>
      <c r="F3340" s="39">
        <f>IF($D3340="","",IFERROR(VLOOKUP($D3340,AcctTbl,3,0),""))</f>
        <v>0</v>
      </c>
      <c r="G3340" s="39">
        <f>IF(Txn!$B1676="","",Txn!$D1676)</f>
        <v>0</v>
      </c>
      <c r="H3340" s="38">
        <f>IF(Txn!$B1676="","",Txn!$E1676)</f>
        <v>0</v>
      </c>
      <c r="I3340" s="40">
        <f>IF(Txn!$B1676="",0,Txn!$Q1676)</f>
        <v>0</v>
      </c>
      <c r="J3340" s="40">
        <f>IF(Txn!$B1676="",0,Txn!$R1676)</f>
        <v>0</v>
      </c>
      <c r="K3340" s="41">
        <f>IF($A3340="","",IFERROR(VALUE(MID($A3340,6,2)),""))</f>
        <v>0</v>
      </c>
      <c r="L3340" s="39">
        <f>IF(Txn!$K1676="","","طرف مقابل — "&amp;Txn!$K1676)</f>
        <v>0</v>
      </c>
      <c r="N3340" s="42">
        <f>IF($D3340="",0,COUNTIF(BankAccts,$D3340))</f>
        <v>0</v>
      </c>
    </row>
    <row r="3341" spans="1:14">
      <c r="A3341" s="38">
        <f>IF(Txn!$B1677="","",Txn!$B1677)</f>
        <v>0</v>
      </c>
      <c r="B3341" s="38">
        <f>IF(Txn!$B1677="","",Txn!$C1677)</f>
        <v>0</v>
      </c>
      <c r="C3341" s="39">
        <f>IF(Txn!$B1677="","","تراکنش بانکی")</f>
        <v>0</v>
      </c>
      <c r="D3341" s="38">
        <f>IF(Txn!$B1677="","",IF(Txn!$X1677="","",Txn!$X1677))</f>
        <v>0</v>
      </c>
      <c r="E3341" s="39">
        <f>IF($D3341="","",IFERROR(VLOOKUP($D3341,AcctTbl,2,0),""))</f>
        <v>0</v>
      </c>
      <c r="F3341" s="39">
        <f>IF($D3341="","",IFERROR(VLOOKUP($D3341,AcctTbl,3,0),""))</f>
        <v>0</v>
      </c>
      <c r="G3341" s="39">
        <f>IF(Txn!$B1677="","",Txn!$D1677)</f>
        <v>0</v>
      </c>
      <c r="H3341" s="38">
        <f>IF(Txn!$B1677="","",Txn!$E1677)</f>
        <v>0</v>
      </c>
      <c r="I3341" s="40">
        <f>IF(Txn!$B1677="",0,Txn!$O1677)</f>
        <v>0</v>
      </c>
      <c r="J3341" s="40">
        <f>IF(Txn!$B1677="",0,Txn!$P1677)</f>
        <v>0</v>
      </c>
      <c r="K3341" s="41">
        <f>IF($A3341="","",IFERROR(VALUE(MID($A3341,6,2)),""))</f>
        <v>0</v>
      </c>
      <c r="L3341" s="39">
        <f>IF(Txn!$K1677="","",Txn!$K1677)</f>
        <v>0</v>
      </c>
      <c r="N3341" s="42">
        <f>IF($D3341="",0,COUNTIF(BankAccts,$D3341))</f>
        <v>0</v>
      </c>
    </row>
    <row r="3342" spans="1:14">
      <c r="A3342" s="38">
        <f>IF(Txn!$B1677="","",Txn!$B1677)</f>
        <v>0</v>
      </c>
      <c r="B3342" s="38">
        <f>IF(Txn!$B1677="","",Txn!$C1677)</f>
        <v>0</v>
      </c>
      <c r="C3342" s="39">
        <f>IF(Txn!$B1677="","","تراکنش بانکی")</f>
        <v>0</v>
      </c>
      <c r="D3342" s="38">
        <f>IF(Txn!$B1677="","",IF(IF(Txn!$U1677="TRF",Txn!$Y1677,Txn!$Z1677)="","",IF(Txn!$U1677="TRF",Txn!$Y1677,Txn!$Z1677)))</f>
        <v>0</v>
      </c>
      <c r="E3342" s="39">
        <f>IF($D3342="","",IFERROR(VLOOKUP($D3342,AcctTbl,2,0),""))</f>
        <v>0</v>
      </c>
      <c r="F3342" s="39">
        <f>IF($D3342="","",IFERROR(VLOOKUP($D3342,AcctTbl,3,0),""))</f>
        <v>0</v>
      </c>
      <c r="G3342" s="39">
        <f>IF(Txn!$B1677="","",Txn!$D1677)</f>
        <v>0</v>
      </c>
      <c r="H3342" s="38">
        <f>IF(Txn!$B1677="","",Txn!$E1677)</f>
        <v>0</v>
      </c>
      <c r="I3342" s="40">
        <f>IF(Txn!$B1677="",0,Txn!$Q1677)</f>
        <v>0</v>
      </c>
      <c r="J3342" s="40">
        <f>IF(Txn!$B1677="",0,Txn!$R1677)</f>
        <v>0</v>
      </c>
      <c r="K3342" s="41">
        <f>IF($A3342="","",IFERROR(VALUE(MID($A3342,6,2)),""))</f>
        <v>0</v>
      </c>
      <c r="L3342" s="39">
        <f>IF(Txn!$K1677="","","طرف مقابل — "&amp;Txn!$K1677)</f>
        <v>0</v>
      </c>
      <c r="N3342" s="42">
        <f>IF($D3342="",0,COUNTIF(BankAccts,$D3342))</f>
        <v>0</v>
      </c>
    </row>
    <row r="3343" spans="1:14">
      <c r="A3343" s="38">
        <f>IF(Txn!$B1678="","",Txn!$B1678)</f>
        <v>0</v>
      </c>
      <c r="B3343" s="38">
        <f>IF(Txn!$B1678="","",Txn!$C1678)</f>
        <v>0</v>
      </c>
      <c r="C3343" s="39">
        <f>IF(Txn!$B1678="","","تراکنش بانکی")</f>
        <v>0</v>
      </c>
      <c r="D3343" s="38">
        <f>IF(Txn!$B1678="","",IF(Txn!$X1678="","",Txn!$X1678))</f>
        <v>0</v>
      </c>
      <c r="E3343" s="39">
        <f>IF($D3343="","",IFERROR(VLOOKUP($D3343,AcctTbl,2,0),""))</f>
        <v>0</v>
      </c>
      <c r="F3343" s="39">
        <f>IF($D3343="","",IFERROR(VLOOKUP($D3343,AcctTbl,3,0),""))</f>
        <v>0</v>
      </c>
      <c r="G3343" s="39">
        <f>IF(Txn!$B1678="","",Txn!$D1678)</f>
        <v>0</v>
      </c>
      <c r="H3343" s="38">
        <f>IF(Txn!$B1678="","",Txn!$E1678)</f>
        <v>0</v>
      </c>
      <c r="I3343" s="40">
        <f>IF(Txn!$B1678="",0,Txn!$O1678)</f>
        <v>0</v>
      </c>
      <c r="J3343" s="40">
        <f>IF(Txn!$B1678="",0,Txn!$P1678)</f>
        <v>0</v>
      </c>
      <c r="K3343" s="41">
        <f>IF($A3343="","",IFERROR(VALUE(MID($A3343,6,2)),""))</f>
        <v>0</v>
      </c>
      <c r="L3343" s="39">
        <f>IF(Txn!$K1678="","",Txn!$K1678)</f>
        <v>0</v>
      </c>
      <c r="N3343" s="42">
        <f>IF($D3343="",0,COUNTIF(BankAccts,$D3343))</f>
        <v>0</v>
      </c>
    </row>
    <row r="3344" spans="1:14">
      <c r="A3344" s="38">
        <f>IF(Txn!$B1678="","",Txn!$B1678)</f>
        <v>0</v>
      </c>
      <c r="B3344" s="38">
        <f>IF(Txn!$B1678="","",Txn!$C1678)</f>
        <v>0</v>
      </c>
      <c r="C3344" s="39">
        <f>IF(Txn!$B1678="","","تراکنش بانکی")</f>
        <v>0</v>
      </c>
      <c r="D3344" s="38">
        <f>IF(Txn!$B1678="","",IF(IF(Txn!$U1678="TRF",Txn!$Y1678,Txn!$Z1678)="","",IF(Txn!$U1678="TRF",Txn!$Y1678,Txn!$Z1678)))</f>
        <v>0</v>
      </c>
      <c r="E3344" s="39">
        <f>IF($D3344="","",IFERROR(VLOOKUP($D3344,AcctTbl,2,0),""))</f>
        <v>0</v>
      </c>
      <c r="F3344" s="39">
        <f>IF($D3344="","",IFERROR(VLOOKUP($D3344,AcctTbl,3,0),""))</f>
        <v>0</v>
      </c>
      <c r="G3344" s="39">
        <f>IF(Txn!$B1678="","",Txn!$D1678)</f>
        <v>0</v>
      </c>
      <c r="H3344" s="38">
        <f>IF(Txn!$B1678="","",Txn!$E1678)</f>
        <v>0</v>
      </c>
      <c r="I3344" s="40">
        <f>IF(Txn!$B1678="",0,Txn!$Q1678)</f>
        <v>0</v>
      </c>
      <c r="J3344" s="40">
        <f>IF(Txn!$B1678="",0,Txn!$R1678)</f>
        <v>0</v>
      </c>
      <c r="K3344" s="41">
        <f>IF($A3344="","",IFERROR(VALUE(MID($A3344,6,2)),""))</f>
        <v>0</v>
      </c>
      <c r="L3344" s="39">
        <f>IF(Txn!$K1678="","","طرف مقابل — "&amp;Txn!$K1678)</f>
        <v>0</v>
      </c>
      <c r="N3344" s="42">
        <f>IF($D3344="",0,COUNTIF(BankAccts,$D3344))</f>
        <v>0</v>
      </c>
    </row>
    <row r="3345" spans="1:14">
      <c r="A3345" s="38">
        <f>IF(Txn!$B1679="","",Txn!$B1679)</f>
        <v>0</v>
      </c>
      <c r="B3345" s="38">
        <f>IF(Txn!$B1679="","",Txn!$C1679)</f>
        <v>0</v>
      </c>
      <c r="C3345" s="39">
        <f>IF(Txn!$B1679="","","تراکنش بانکی")</f>
        <v>0</v>
      </c>
      <c r="D3345" s="38">
        <f>IF(Txn!$B1679="","",IF(Txn!$X1679="","",Txn!$X1679))</f>
        <v>0</v>
      </c>
      <c r="E3345" s="39">
        <f>IF($D3345="","",IFERROR(VLOOKUP($D3345,AcctTbl,2,0),""))</f>
        <v>0</v>
      </c>
      <c r="F3345" s="39">
        <f>IF($D3345="","",IFERROR(VLOOKUP($D3345,AcctTbl,3,0),""))</f>
        <v>0</v>
      </c>
      <c r="G3345" s="39">
        <f>IF(Txn!$B1679="","",Txn!$D1679)</f>
        <v>0</v>
      </c>
      <c r="H3345" s="38">
        <f>IF(Txn!$B1679="","",Txn!$E1679)</f>
        <v>0</v>
      </c>
      <c r="I3345" s="40">
        <f>IF(Txn!$B1679="",0,Txn!$O1679)</f>
        <v>0</v>
      </c>
      <c r="J3345" s="40">
        <f>IF(Txn!$B1679="",0,Txn!$P1679)</f>
        <v>0</v>
      </c>
      <c r="K3345" s="41">
        <f>IF($A3345="","",IFERROR(VALUE(MID($A3345,6,2)),""))</f>
        <v>0</v>
      </c>
      <c r="L3345" s="39">
        <f>IF(Txn!$K1679="","",Txn!$K1679)</f>
        <v>0</v>
      </c>
      <c r="N3345" s="42">
        <f>IF($D3345="",0,COUNTIF(BankAccts,$D3345))</f>
        <v>0</v>
      </c>
    </row>
    <row r="3346" spans="1:14">
      <c r="A3346" s="38">
        <f>IF(Txn!$B1679="","",Txn!$B1679)</f>
        <v>0</v>
      </c>
      <c r="B3346" s="38">
        <f>IF(Txn!$B1679="","",Txn!$C1679)</f>
        <v>0</v>
      </c>
      <c r="C3346" s="39">
        <f>IF(Txn!$B1679="","","تراکنش بانکی")</f>
        <v>0</v>
      </c>
      <c r="D3346" s="38">
        <f>IF(Txn!$B1679="","",IF(IF(Txn!$U1679="TRF",Txn!$Y1679,Txn!$Z1679)="","",IF(Txn!$U1679="TRF",Txn!$Y1679,Txn!$Z1679)))</f>
        <v>0</v>
      </c>
      <c r="E3346" s="39">
        <f>IF($D3346="","",IFERROR(VLOOKUP($D3346,AcctTbl,2,0),""))</f>
        <v>0</v>
      </c>
      <c r="F3346" s="39">
        <f>IF($D3346="","",IFERROR(VLOOKUP($D3346,AcctTbl,3,0),""))</f>
        <v>0</v>
      </c>
      <c r="G3346" s="39">
        <f>IF(Txn!$B1679="","",Txn!$D1679)</f>
        <v>0</v>
      </c>
      <c r="H3346" s="38">
        <f>IF(Txn!$B1679="","",Txn!$E1679)</f>
        <v>0</v>
      </c>
      <c r="I3346" s="40">
        <f>IF(Txn!$B1679="",0,Txn!$Q1679)</f>
        <v>0</v>
      </c>
      <c r="J3346" s="40">
        <f>IF(Txn!$B1679="",0,Txn!$R1679)</f>
        <v>0</v>
      </c>
      <c r="K3346" s="41">
        <f>IF($A3346="","",IFERROR(VALUE(MID($A3346,6,2)),""))</f>
        <v>0</v>
      </c>
      <c r="L3346" s="39">
        <f>IF(Txn!$K1679="","","طرف مقابل — "&amp;Txn!$K1679)</f>
        <v>0</v>
      </c>
      <c r="N3346" s="42">
        <f>IF($D3346="",0,COUNTIF(BankAccts,$D3346))</f>
        <v>0</v>
      </c>
    </row>
    <row r="3347" spans="1:14">
      <c r="A3347" s="38">
        <f>IF(Txn!$B1680="","",Txn!$B1680)</f>
        <v>0</v>
      </c>
      <c r="B3347" s="38">
        <f>IF(Txn!$B1680="","",Txn!$C1680)</f>
        <v>0</v>
      </c>
      <c r="C3347" s="39">
        <f>IF(Txn!$B1680="","","تراکنش بانکی")</f>
        <v>0</v>
      </c>
      <c r="D3347" s="38">
        <f>IF(Txn!$B1680="","",IF(Txn!$X1680="","",Txn!$X1680))</f>
        <v>0</v>
      </c>
      <c r="E3347" s="39">
        <f>IF($D3347="","",IFERROR(VLOOKUP($D3347,AcctTbl,2,0),""))</f>
        <v>0</v>
      </c>
      <c r="F3347" s="39">
        <f>IF($D3347="","",IFERROR(VLOOKUP($D3347,AcctTbl,3,0),""))</f>
        <v>0</v>
      </c>
      <c r="G3347" s="39">
        <f>IF(Txn!$B1680="","",Txn!$D1680)</f>
        <v>0</v>
      </c>
      <c r="H3347" s="38">
        <f>IF(Txn!$B1680="","",Txn!$E1680)</f>
        <v>0</v>
      </c>
      <c r="I3347" s="40">
        <f>IF(Txn!$B1680="",0,Txn!$O1680)</f>
        <v>0</v>
      </c>
      <c r="J3347" s="40">
        <f>IF(Txn!$B1680="",0,Txn!$P1680)</f>
        <v>0</v>
      </c>
      <c r="K3347" s="41">
        <f>IF($A3347="","",IFERROR(VALUE(MID($A3347,6,2)),""))</f>
        <v>0</v>
      </c>
      <c r="L3347" s="39">
        <f>IF(Txn!$K1680="","",Txn!$K1680)</f>
        <v>0</v>
      </c>
      <c r="N3347" s="42">
        <f>IF($D3347="",0,COUNTIF(BankAccts,$D3347))</f>
        <v>0</v>
      </c>
    </row>
    <row r="3348" spans="1:14">
      <c r="A3348" s="38">
        <f>IF(Txn!$B1680="","",Txn!$B1680)</f>
        <v>0</v>
      </c>
      <c r="B3348" s="38">
        <f>IF(Txn!$B1680="","",Txn!$C1680)</f>
        <v>0</v>
      </c>
      <c r="C3348" s="39">
        <f>IF(Txn!$B1680="","","تراکنش بانکی")</f>
        <v>0</v>
      </c>
      <c r="D3348" s="38">
        <f>IF(Txn!$B1680="","",IF(IF(Txn!$U1680="TRF",Txn!$Y1680,Txn!$Z1680)="","",IF(Txn!$U1680="TRF",Txn!$Y1680,Txn!$Z1680)))</f>
        <v>0</v>
      </c>
      <c r="E3348" s="39">
        <f>IF($D3348="","",IFERROR(VLOOKUP($D3348,AcctTbl,2,0),""))</f>
        <v>0</v>
      </c>
      <c r="F3348" s="39">
        <f>IF($D3348="","",IFERROR(VLOOKUP($D3348,AcctTbl,3,0),""))</f>
        <v>0</v>
      </c>
      <c r="G3348" s="39">
        <f>IF(Txn!$B1680="","",Txn!$D1680)</f>
        <v>0</v>
      </c>
      <c r="H3348" s="38">
        <f>IF(Txn!$B1680="","",Txn!$E1680)</f>
        <v>0</v>
      </c>
      <c r="I3348" s="40">
        <f>IF(Txn!$B1680="",0,Txn!$Q1680)</f>
        <v>0</v>
      </c>
      <c r="J3348" s="40">
        <f>IF(Txn!$B1680="",0,Txn!$R1680)</f>
        <v>0</v>
      </c>
      <c r="K3348" s="41">
        <f>IF($A3348="","",IFERROR(VALUE(MID($A3348,6,2)),""))</f>
        <v>0</v>
      </c>
      <c r="L3348" s="39">
        <f>IF(Txn!$K1680="","","طرف مقابل — "&amp;Txn!$K1680)</f>
        <v>0</v>
      </c>
      <c r="N3348" s="42">
        <f>IF($D3348="",0,COUNTIF(BankAccts,$D3348))</f>
        <v>0</v>
      </c>
    </row>
    <row r="3349" spans="1:14">
      <c r="A3349" s="38">
        <f>IF(Txn!$B1681="","",Txn!$B1681)</f>
        <v>0</v>
      </c>
      <c r="B3349" s="38">
        <f>IF(Txn!$B1681="","",Txn!$C1681)</f>
        <v>0</v>
      </c>
      <c r="C3349" s="39">
        <f>IF(Txn!$B1681="","","تراکنش بانکی")</f>
        <v>0</v>
      </c>
      <c r="D3349" s="38">
        <f>IF(Txn!$B1681="","",IF(Txn!$X1681="","",Txn!$X1681))</f>
        <v>0</v>
      </c>
      <c r="E3349" s="39">
        <f>IF($D3349="","",IFERROR(VLOOKUP($D3349,AcctTbl,2,0),""))</f>
        <v>0</v>
      </c>
      <c r="F3349" s="39">
        <f>IF($D3349="","",IFERROR(VLOOKUP($D3349,AcctTbl,3,0),""))</f>
        <v>0</v>
      </c>
      <c r="G3349" s="39">
        <f>IF(Txn!$B1681="","",Txn!$D1681)</f>
        <v>0</v>
      </c>
      <c r="H3349" s="38">
        <f>IF(Txn!$B1681="","",Txn!$E1681)</f>
        <v>0</v>
      </c>
      <c r="I3349" s="40">
        <f>IF(Txn!$B1681="",0,Txn!$O1681)</f>
        <v>0</v>
      </c>
      <c r="J3349" s="40">
        <f>IF(Txn!$B1681="",0,Txn!$P1681)</f>
        <v>0</v>
      </c>
      <c r="K3349" s="41">
        <f>IF($A3349="","",IFERROR(VALUE(MID($A3349,6,2)),""))</f>
        <v>0</v>
      </c>
      <c r="L3349" s="39">
        <f>IF(Txn!$K1681="","",Txn!$K1681)</f>
        <v>0</v>
      </c>
      <c r="N3349" s="42">
        <f>IF($D3349="",0,COUNTIF(BankAccts,$D3349))</f>
        <v>0</v>
      </c>
    </row>
    <row r="3350" spans="1:14">
      <c r="A3350" s="38">
        <f>IF(Txn!$B1681="","",Txn!$B1681)</f>
        <v>0</v>
      </c>
      <c r="B3350" s="38">
        <f>IF(Txn!$B1681="","",Txn!$C1681)</f>
        <v>0</v>
      </c>
      <c r="C3350" s="39">
        <f>IF(Txn!$B1681="","","تراکنش بانکی")</f>
        <v>0</v>
      </c>
      <c r="D3350" s="38">
        <f>IF(Txn!$B1681="","",IF(IF(Txn!$U1681="TRF",Txn!$Y1681,Txn!$Z1681)="","",IF(Txn!$U1681="TRF",Txn!$Y1681,Txn!$Z1681)))</f>
        <v>0</v>
      </c>
      <c r="E3350" s="39">
        <f>IF($D3350="","",IFERROR(VLOOKUP($D3350,AcctTbl,2,0),""))</f>
        <v>0</v>
      </c>
      <c r="F3350" s="39">
        <f>IF($D3350="","",IFERROR(VLOOKUP($D3350,AcctTbl,3,0),""))</f>
        <v>0</v>
      </c>
      <c r="G3350" s="39">
        <f>IF(Txn!$B1681="","",Txn!$D1681)</f>
        <v>0</v>
      </c>
      <c r="H3350" s="38">
        <f>IF(Txn!$B1681="","",Txn!$E1681)</f>
        <v>0</v>
      </c>
      <c r="I3350" s="40">
        <f>IF(Txn!$B1681="",0,Txn!$Q1681)</f>
        <v>0</v>
      </c>
      <c r="J3350" s="40">
        <f>IF(Txn!$B1681="",0,Txn!$R1681)</f>
        <v>0</v>
      </c>
      <c r="K3350" s="41">
        <f>IF($A3350="","",IFERROR(VALUE(MID($A3350,6,2)),""))</f>
        <v>0</v>
      </c>
      <c r="L3350" s="39">
        <f>IF(Txn!$K1681="","","طرف مقابل — "&amp;Txn!$K1681)</f>
        <v>0</v>
      </c>
      <c r="N3350" s="42">
        <f>IF($D3350="",0,COUNTIF(BankAccts,$D3350))</f>
        <v>0</v>
      </c>
    </row>
    <row r="3351" spans="1:14">
      <c r="A3351" s="38">
        <f>IF(Txn!$B1682="","",Txn!$B1682)</f>
        <v>0</v>
      </c>
      <c r="B3351" s="38">
        <f>IF(Txn!$B1682="","",Txn!$C1682)</f>
        <v>0</v>
      </c>
      <c r="C3351" s="39">
        <f>IF(Txn!$B1682="","","تراکنش بانکی")</f>
        <v>0</v>
      </c>
      <c r="D3351" s="38">
        <f>IF(Txn!$B1682="","",IF(Txn!$X1682="","",Txn!$X1682))</f>
        <v>0</v>
      </c>
      <c r="E3351" s="39">
        <f>IF($D3351="","",IFERROR(VLOOKUP($D3351,AcctTbl,2,0),""))</f>
        <v>0</v>
      </c>
      <c r="F3351" s="39">
        <f>IF($D3351="","",IFERROR(VLOOKUP($D3351,AcctTbl,3,0),""))</f>
        <v>0</v>
      </c>
      <c r="G3351" s="39">
        <f>IF(Txn!$B1682="","",Txn!$D1682)</f>
        <v>0</v>
      </c>
      <c r="H3351" s="38">
        <f>IF(Txn!$B1682="","",Txn!$E1682)</f>
        <v>0</v>
      </c>
      <c r="I3351" s="40">
        <f>IF(Txn!$B1682="",0,Txn!$O1682)</f>
        <v>0</v>
      </c>
      <c r="J3351" s="40">
        <f>IF(Txn!$B1682="",0,Txn!$P1682)</f>
        <v>0</v>
      </c>
      <c r="K3351" s="41">
        <f>IF($A3351="","",IFERROR(VALUE(MID($A3351,6,2)),""))</f>
        <v>0</v>
      </c>
      <c r="L3351" s="39">
        <f>IF(Txn!$K1682="","",Txn!$K1682)</f>
        <v>0</v>
      </c>
      <c r="N3351" s="42">
        <f>IF($D3351="",0,COUNTIF(BankAccts,$D3351))</f>
        <v>0</v>
      </c>
    </row>
    <row r="3352" spans="1:14">
      <c r="A3352" s="38">
        <f>IF(Txn!$B1682="","",Txn!$B1682)</f>
        <v>0</v>
      </c>
      <c r="B3352" s="38">
        <f>IF(Txn!$B1682="","",Txn!$C1682)</f>
        <v>0</v>
      </c>
      <c r="C3352" s="39">
        <f>IF(Txn!$B1682="","","تراکنش بانکی")</f>
        <v>0</v>
      </c>
      <c r="D3352" s="38">
        <f>IF(Txn!$B1682="","",IF(IF(Txn!$U1682="TRF",Txn!$Y1682,Txn!$Z1682)="","",IF(Txn!$U1682="TRF",Txn!$Y1682,Txn!$Z1682)))</f>
        <v>0</v>
      </c>
      <c r="E3352" s="39">
        <f>IF($D3352="","",IFERROR(VLOOKUP($D3352,AcctTbl,2,0),""))</f>
        <v>0</v>
      </c>
      <c r="F3352" s="39">
        <f>IF($D3352="","",IFERROR(VLOOKUP($D3352,AcctTbl,3,0),""))</f>
        <v>0</v>
      </c>
      <c r="G3352" s="39">
        <f>IF(Txn!$B1682="","",Txn!$D1682)</f>
        <v>0</v>
      </c>
      <c r="H3352" s="38">
        <f>IF(Txn!$B1682="","",Txn!$E1682)</f>
        <v>0</v>
      </c>
      <c r="I3352" s="40">
        <f>IF(Txn!$B1682="",0,Txn!$Q1682)</f>
        <v>0</v>
      </c>
      <c r="J3352" s="40">
        <f>IF(Txn!$B1682="",0,Txn!$R1682)</f>
        <v>0</v>
      </c>
      <c r="K3352" s="41">
        <f>IF($A3352="","",IFERROR(VALUE(MID($A3352,6,2)),""))</f>
        <v>0</v>
      </c>
      <c r="L3352" s="39">
        <f>IF(Txn!$K1682="","","طرف مقابل — "&amp;Txn!$K1682)</f>
        <v>0</v>
      </c>
      <c r="N3352" s="42">
        <f>IF($D3352="",0,COUNTIF(BankAccts,$D3352))</f>
        <v>0</v>
      </c>
    </row>
    <row r="3353" spans="1:14">
      <c r="A3353" s="38">
        <f>IF(Txn!$B1683="","",Txn!$B1683)</f>
        <v>0</v>
      </c>
      <c r="B3353" s="38">
        <f>IF(Txn!$B1683="","",Txn!$C1683)</f>
        <v>0</v>
      </c>
      <c r="C3353" s="39">
        <f>IF(Txn!$B1683="","","تراکنش بانکی")</f>
        <v>0</v>
      </c>
      <c r="D3353" s="38">
        <f>IF(Txn!$B1683="","",IF(Txn!$X1683="","",Txn!$X1683))</f>
        <v>0</v>
      </c>
      <c r="E3353" s="39">
        <f>IF($D3353="","",IFERROR(VLOOKUP($D3353,AcctTbl,2,0),""))</f>
        <v>0</v>
      </c>
      <c r="F3353" s="39">
        <f>IF($D3353="","",IFERROR(VLOOKUP($D3353,AcctTbl,3,0),""))</f>
        <v>0</v>
      </c>
      <c r="G3353" s="39">
        <f>IF(Txn!$B1683="","",Txn!$D1683)</f>
        <v>0</v>
      </c>
      <c r="H3353" s="38">
        <f>IF(Txn!$B1683="","",Txn!$E1683)</f>
        <v>0</v>
      </c>
      <c r="I3353" s="40">
        <f>IF(Txn!$B1683="",0,Txn!$O1683)</f>
        <v>0</v>
      </c>
      <c r="J3353" s="40">
        <f>IF(Txn!$B1683="",0,Txn!$P1683)</f>
        <v>0</v>
      </c>
      <c r="K3353" s="41">
        <f>IF($A3353="","",IFERROR(VALUE(MID($A3353,6,2)),""))</f>
        <v>0</v>
      </c>
      <c r="L3353" s="39">
        <f>IF(Txn!$K1683="","",Txn!$K1683)</f>
        <v>0</v>
      </c>
      <c r="N3353" s="42">
        <f>IF($D3353="",0,COUNTIF(BankAccts,$D3353))</f>
        <v>0</v>
      </c>
    </row>
    <row r="3354" spans="1:14">
      <c r="A3354" s="38">
        <f>IF(Txn!$B1683="","",Txn!$B1683)</f>
        <v>0</v>
      </c>
      <c r="B3354" s="38">
        <f>IF(Txn!$B1683="","",Txn!$C1683)</f>
        <v>0</v>
      </c>
      <c r="C3354" s="39">
        <f>IF(Txn!$B1683="","","تراکنش بانکی")</f>
        <v>0</v>
      </c>
      <c r="D3354" s="38">
        <f>IF(Txn!$B1683="","",IF(IF(Txn!$U1683="TRF",Txn!$Y1683,Txn!$Z1683)="","",IF(Txn!$U1683="TRF",Txn!$Y1683,Txn!$Z1683)))</f>
        <v>0</v>
      </c>
      <c r="E3354" s="39">
        <f>IF($D3354="","",IFERROR(VLOOKUP($D3354,AcctTbl,2,0),""))</f>
        <v>0</v>
      </c>
      <c r="F3354" s="39">
        <f>IF($D3354="","",IFERROR(VLOOKUP($D3354,AcctTbl,3,0),""))</f>
        <v>0</v>
      </c>
      <c r="G3354" s="39">
        <f>IF(Txn!$B1683="","",Txn!$D1683)</f>
        <v>0</v>
      </c>
      <c r="H3354" s="38">
        <f>IF(Txn!$B1683="","",Txn!$E1683)</f>
        <v>0</v>
      </c>
      <c r="I3354" s="40">
        <f>IF(Txn!$B1683="",0,Txn!$Q1683)</f>
        <v>0</v>
      </c>
      <c r="J3354" s="40">
        <f>IF(Txn!$B1683="",0,Txn!$R1683)</f>
        <v>0</v>
      </c>
      <c r="K3354" s="41">
        <f>IF($A3354="","",IFERROR(VALUE(MID($A3354,6,2)),""))</f>
        <v>0</v>
      </c>
      <c r="L3354" s="39">
        <f>IF(Txn!$K1683="","","طرف مقابل — "&amp;Txn!$K1683)</f>
        <v>0</v>
      </c>
      <c r="N3354" s="42">
        <f>IF($D3354="",0,COUNTIF(BankAccts,$D3354))</f>
        <v>0</v>
      </c>
    </row>
    <row r="3355" spans="1:14">
      <c r="A3355" s="38">
        <f>IF(Txn!$B1684="","",Txn!$B1684)</f>
        <v>0</v>
      </c>
      <c r="B3355" s="38">
        <f>IF(Txn!$B1684="","",Txn!$C1684)</f>
        <v>0</v>
      </c>
      <c r="C3355" s="39">
        <f>IF(Txn!$B1684="","","تراکنش بانکی")</f>
        <v>0</v>
      </c>
      <c r="D3355" s="38">
        <f>IF(Txn!$B1684="","",IF(Txn!$X1684="","",Txn!$X1684))</f>
        <v>0</v>
      </c>
      <c r="E3355" s="39">
        <f>IF($D3355="","",IFERROR(VLOOKUP($D3355,AcctTbl,2,0),""))</f>
        <v>0</v>
      </c>
      <c r="F3355" s="39">
        <f>IF($D3355="","",IFERROR(VLOOKUP($D3355,AcctTbl,3,0),""))</f>
        <v>0</v>
      </c>
      <c r="G3355" s="39">
        <f>IF(Txn!$B1684="","",Txn!$D1684)</f>
        <v>0</v>
      </c>
      <c r="H3355" s="38">
        <f>IF(Txn!$B1684="","",Txn!$E1684)</f>
        <v>0</v>
      </c>
      <c r="I3355" s="40">
        <f>IF(Txn!$B1684="",0,Txn!$O1684)</f>
        <v>0</v>
      </c>
      <c r="J3355" s="40">
        <f>IF(Txn!$B1684="",0,Txn!$P1684)</f>
        <v>0</v>
      </c>
      <c r="K3355" s="41">
        <f>IF($A3355="","",IFERROR(VALUE(MID($A3355,6,2)),""))</f>
        <v>0</v>
      </c>
      <c r="L3355" s="39">
        <f>IF(Txn!$K1684="","",Txn!$K1684)</f>
        <v>0</v>
      </c>
      <c r="N3355" s="42">
        <f>IF($D3355="",0,COUNTIF(BankAccts,$D3355))</f>
        <v>0</v>
      </c>
    </row>
    <row r="3356" spans="1:14">
      <c r="A3356" s="38">
        <f>IF(Txn!$B1684="","",Txn!$B1684)</f>
        <v>0</v>
      </c>
      <c r="B3356" s="38">
        <f>IF(Txn!$B1684="","",Txn!$C1684)</f>
        <v>0</v>
      </c>
      <c r="C3356" s="39">
        <f>IF(Txn!$B1684="","","تراکنش بانکی")</f>
        <v>0</v>
      </c>
      <c r="D3356" s="38">
        <f>IF(Txn!$B1684="","",IF(IF(Txn!$U1684="TRF",Txn!$Y1684,Txn!$Z1684)="","",IF(Txn!$U1684="TRF",Txn!$Y1684,Txn!$Z1684)))</f>
        <v>0</v>
      </c>
      <c r="E3356" s="39">
        <f>IF($D3356="","",IFERROR(VLOOKUP($D3356,AcctTbl,2,0),""))</f>
        <v>0</v>
      </c>
      <c r="F3356" s="39">
        <f>IF($D3356="","",IFERROR(VLOOKUP($D3356,AcctTbl,3,0),""))</f>
        <v>0</v>
      </c>
      <c r="G3356" s="39">
        <f>IF(Txn!$B1684="","",Txn!$D1684)</f>
        <v>0</v>
      </c>
      <c r="H3356" s="38">
        <f>IF(Txn!$B1684="","",Txn!$E1684)</f>
        <v>0</v>
      </c>
      <c r="I3356" s="40">
        <f>IF(Txn!$B1684="",0,Txn!$Q1684)</f>
        <v>0</v>
      </c>
      <c r="J3356" s="40">
        <f>IF(Txn!$B1684="",0,Txn!$R1684)</f>
        <v>0</v>
      </c>
      <c r="K3356" s="41">
        <f>IF($A3356="","",IFERROR(VALUE(MID($A3356,6,2)),""))</f>
        <v>0</v>
      </c>
      <c r="L3356" s="39">
        <f>IF(Txn!$K1684="","","طرف مقابل — "&amp;Txn!$K1684)</f>
        <v>0</v>
      </c>
      <c r="N3356" s="42">
        <f>IF($D3356="",0,COUNTIF(BankAccts,$D3356))</f>
        <v>0</v>
      </c>
    </row>
    <row r="3357" spans="1:14">
      <c r="A3357" s="38">
        <f>IF(Txn!$B1685="","",Txn!$B1685)</f>
        <v>0</v>
      </c>
      <c r="B3357" s="38">
        <f>IF(Txn!$B1685="","",Txn!$C1685)</f>
        <v>0</v>
      </c>
      <c r="C3357" s="39">
        <f>IF(Txn!$B1685="","","تراکنش بانکی")</f>
        <v>0</v>
      </c>
      <c r="D3357" s="38">
        <f>IF(Txn!$B1685="","",IF(Txn!$X1685="","",Txn!$X1685))</f>
        <v>0</v>
      </c>
      <c r="E3357" s="39">
        <f>IF($D3357="","",IFERROR(VLOOKUP($D3357,AcctTbl,2,0),""))</f>
        <v>0</v>
      </c>
      <c r="F3357" s="39">
        <f>IF($D3357="","",IFERROR(VLOOKUP($D3357,AcctTbl,3,0),""))</f>
        <v>0</v>
      </c>
      <c r="G3357" s="39">
        <f>IF(Txn!$B1685="","",Txn!$D1685)</f>
        <v>0</v>
      </c>
      <c r="H3357" s="38">
        <f>IF(Txn!$B1685="","",Txn!$E1685)</f>
        <v>0</v>
      </c>
      <c r="I3357" s="40">
        <f>IF(Txn!$B1685="",0,Txn!$O1685)</f>
        <v>0</v>
      </c>
      <c r="J3357" s="40">
        <f>IF(Txn!$B1685="",0,Txn!$P1685)</f>
        <v>0</v>
      </c>
      <c r="K3357" s="41">
        <f>IF($A3357="","",IFERROR(VALUE(MID($A3357,6,2)),""))</f>
        <v>0</v>
      </c>
      <c r="L3357" s="39">
        <f>IF(Txn!$K1685="","",Txn!$K1685)</f>
        <v>0</v>
      </c>
      <c r="N3357" s="42">
        <f>IF($D3357="",0,COUNTIF(BankAccts,$D3357))</f>
        <v>0</v>
      </c>
    </row>
    <row r="3358" spans="1:14">
      <c r="A3358" s="38">
        <f>IF(Txn!$B1685="","",Txn!$B1685)</f>
        <v>0</v>
      </c>
      <c r="B3358" s="38">
        <f>IF(Txn!$B1685="","",Txn!$C1685)</f>
        <v>0</v>
      </c>
      <c r="C3358" s="39">
        <f>IF(Txn!$B1685="","","تراکنش بانکی")</f>
        <v>0</v>
      </c>
      <c r="D3358" s="38">
        <f>IF(Txn!$B1685="","",IF(IF(Txn!$U1685="TRF",Txn!$Y1685,Txn!$Z1685)="","",IF(Txn!$U1685="TRF",Txn!$Y1685,Txn!$Z1685)))</f>
        <v>0</v>
      </c>
      <c r="E3358" s="39">
        <f>IF($D3358="","",IFERROR(VLOOKUP($D3358,AcctTbl,2,0),""))</f>
        <v>0</v>
      </c>
      <c r="F3358" s="39">
        <f>IF($D3358="","",IFERROR(VLOOKUP($D3358,AcctTbl,3,0),""))</f>
        <v>0</v>
      </c>
      <c r="G3358" s="39">
        <f>IF(Txn!$B1685="","",Txn!$D1685)</f>
        <v>0</v>
      </c>
      <c r="H3358" s="38">
        <f>IF(Txn!$B1685="","",Txn!$E1685)</f>
        <v>0</v>
      </c>
      <c r="I3358" s="40">
        <f>IF(Txn!$B1685="",0,Txn!$Q1685)</f>
        <v>0</v>
      </c>
      <c r="J3358" s="40">
        <f>IF(Txn!$B1685="",0,Txn!$R1685)</f>
        <v>0</v>
      </c>
      <c r="K3358" s="41">
        <f>IF($A3358="","",IFERROR(VALUE(MID($A3358,6,2)),""))</f>
        <v>0</v>
      </c>
      <c r="L3358" s="39">
        <f>IF(Txn!$K1685="","","طرف مقابل — "&amp;Txn!$K1685)</f>
        <v>0</v>
      </c>
      <c r="N3358" s="42">
        <f>IF($D3358="",0,COUNTIF(BankAccts,$D3358))</f>
        <v>0</v>
      </c>
    </row>
    <row r="3359" spans="1:14">
      <c r="A3359" s="38">
        <f>IF(Txn!$B1686="","",Txn!$B1686)</f>
        <v>0</v>
      </c>
      <c r="B3359" s="38">
        <f>IF(Txn!$B1686="","",Txn!$C1686)</f>
        <v>0</v>
      </c>
      <c r="C3359" s="39">
        <f>IF(Txn!$B1686="","","تراکنش بانکی")</f>
        <v>0</v>
      </c>
      <c r="D3359" s="38">
        <f>IF(Txn!$B1686="","",IF(Txn!$X1686="","",Txn!$X1686))</f>
        <v>0</v>
      </c>
      <c r="E3359" s="39">
        <f>IF($D3359="","",IFERROR(VLOOKUP($D3359,AcctTbl,2,0),""))</f>
        <v>0</v>
      </c>
      <c r="F3359" s="39">
        <f>IF($D3359="","",IFERROR(VLOOKUP($D3359,AcctTbl,3,0),""))</f>
        <v>0</v>
      </c>
      <c r="G3359" s="39">
        <f>IF(Txn!$B1686="","",Txn!$D1686)</f>
        <v>0</v>
      </c>
      <c r="H3359" s="38">
        <f>IF(Txn!$B1686="","",Txn!$E1686)</f>
        <v>0</v>
      </c>
      <c r="I3359" s="40">
        <f>IF(Txn!$B1686="",0,Txn!$O1686)</f>
        <v>0</v>
      </c>
      <c r="J3359" s="40">
        <f>IF(Txn!$B1686="",0,Txn!$P1686)</f>
        <v>0</v>
      </c>
      <c r="K3359" s="41">
        <f>IF($A3359="","",IFERROR(VALUE(MID($A3359,6,2)),""))</f>
        <v>0</v>
      </c>
      <c r="L3359" s="39">
        <f>IF(Txn!$K1686="","",Txn!$K1686)</f>
        <v>0</v>
      </c>
      <c r="N3359" s="42">
        <f>IF($D3359="",0,COUNTIF(BankAccts,$D3359))</f>
        <v>0</v>
      </c>
    </row>
    <row r="3360" spans="1:14">
      <c r="A3360" s="38">
        <f>IF(Txn!$B1686="","",Txn!$B1686)</f>
        <v>0</v>
      </c>
      <c r="B3360" s="38">
        <f>IF(Txn!$B1686="","",Txn!$C1686)</f>
        <v>0</v>
      </c>
      <c r="C3360" s="39">
        <f>IF(Txn!$B1686="","","تراکنش بانکی")</f>
        <v>0</v>
      </c>
      <c r="D3360" s="38">
        <f>IF(Txn!$B1686="","",IF(IF(Txn!$U1686="TRF",Txn!$Y1686,Txn!$Z1686)="","",IF(Txn!$U1686="TRF",Txn!$Y1686,Txn!$Z1686)))</f>
        <v>0</v>
      </c>
      <c r="E3360" s="39">
        <f>IF($D3360="","",IFERROR(VLOOKUP($D3360,AcctTbl,2,0),""))</f>
        <v>0</v>
      </c>
      <c r="F3360" s="39">
        <f>IF($D3360="","",IFERROR(VLOOKUP($D3360,AcctTbl,3,0),""))</f>
        <v>0</v>
      </c>
      <c r="G3360" s="39">
        <f>IF(Txn!$B1686="","",Txn!$D1686)</f>
        <v>0</v>
      </c>
      <c r="H3360" s="38">
        <f>IF(Txn!$B1686="","",Txn!$E1686)</f>
        <v>0</v>
      </c>
      <c r="I3360" s="40">
        <f>IF(Txn!$B1686="",0,Txn!$Q1686)</f>
        <v>0</v>
      </c>
      <c r="J3360" s="40">
        <f>IF(Txn!$B1686="",0,Txn!$R1686)</f>
        <v>0</v>
      </c>
      <c r="K3360" s="41">
        <f>IF($A3360="","",IFERROR(VALUE(MID($A3360,6,2)),""))</f>
        <v>0</v>
      </c>
      <c r="L3360" s="39">
        <f>IF(Txn!$K1686="","","طرف مقابل — "&amp;Txn!$K1686)</f>
        <v>0</v>
      </c>
      <c r="N3360" s="42">
        <f>IF($D3360="",0,COUNTIF(BankAccts,$D3360))</f>
        <v>0</v>
      </c>
    </row>
    <row r="3361" spans="1:14">
      <c r="A3361" s="38">
        <f>IF(Txn!$B1687="","",Txn!$B1687)</f>
        <v>0</v>
      </c>
      <c r="B3361" s="38">
        <f>IF(Txn!$B1687="","",Txn!$C1687)</f>
        <v>0</v>
      </c>
      <c r="C3361" s="39">
        <f>IF(Txn!$B1687="","","تراکنش بانکی")</f>
        <v>0</v>
      </c>
      <c r="D3361" s="38">
        <f>IF(Txn!$B1687="","",IF(Txn!$X1687="","",Txn!$X1687))</f>
        <v>0</v>
      </c>
      <c r="E3361" s="39">
        <f>IF($D3361="","",IFERROR(VLOOKUP($D3361,AcctTbl,2,0),""))</f>
        <v>0</v>
      </c>
      <c r="F3361" s="39">
        <f>IF($D3361="","",IFERROR(VLOOKUP($D3361,AcctTbl,3,0),""))</f>
        <v>0</v>
      </c>
      <c r="G3361" s="39">
        <f>IF(Txn!$B1687="","",Txn!$D1687)</f>
        <v>0</v>
      </c>
      <c r="H3361" s="38">
        <f>IF(Txn!$B1687="","",Txn!$E1687)</f>
        <v>0</v>
      </c>
      <c r="I3361" s="40">
        <f>IF(Txn!$B1687="",0,Txn!$O1687)</f>
        <v>0</v>
      </c>
      <c r="J3361" s="40">
        <f>IF(Txn!$B1687="",0,Txn!$P1687)</f>
        <v>0</v>
      </c>
      <c r="K3361" s="41">
        <f>IF($A3361="","",IFERROR(VALUE(MID($A3361,6,2)),""))</f>
        <v>0</v>
      </c>
      <c r="L3361" s="39">
        <f>IF(Txn!$K1687="","",Txn!$K1687)</f>
        <v>0</v>
      </c>
      <c r="N3361" s="42">
        <f>IF($D3361="",0,COUNTIF(BankAccts,$D3361))</f>
        <v>0</v>
      </c>
    </row>
    <row r="3362" spans="1:14">
      <c r="A3362" s="38">
        <f>IF(Txn!$B1687="","",Txn!$B1687)</f>
        <v>0</v>
      </c>
      <c r="B3362" s="38">
        <f>IF(Txn!$B1687="","",Txn!$C1687)</f>
        <v>0</v>
      </c>
      <c r="C3362" s="39">
        <f>IF(Txn!$B1687="","","تراکنش بانکی")</f>
        <v>0</v>
      </c>
      <c r="D3362" s="38">
        <f>IF(Txn!$B1687="","",IF(IF(Txn!$U1687="TRF",Txn!$Y1687,Txn!$Z1687)="","",IF(Txn!$U1687="TRF",Txn!$Y1687,Txn!$Z1687)))</f>
        <v>0</v>
      </c>
      <c r="E3362" s="39">
        <f>IF($D3362="","",IFERROR(VLOOKUP($D3362,AcctTbl,2,0),""))</f>
        <v>0</v>
      </c>
      <c r="F3362" s="39">
        <f>IF($D3362="","",IFERROR(VLOOKUP($D3362,AcctTbl,3,0),""))</f>
        <v>0</v>
      </c>
      <c r="G3362" s="39">
        <f>IF(Txn!$B1687="","",Txn!$D1687)</f>
        <v>0</v>
      </c>
      <c r="H3362" s="38">
        <f>IF(Txn!$B1687="","",Txn!$E1687)</f>
        <v>0</v>
      </c>
      <c r="I3362" s="40">
        <f>IF(Txn!$B1687="",0,Txn!$Q1687)</f>
        <v>0</v>
      </c>
      <c r="J3362" s="40">
        <f>IF(Txn!$B1687="",0,Txn!$R1687)</f>
        <v>0</v>
      </c>
      <c r="K3362" s="41">
        <f>IF($A3362="","",IFERROR(VALUE(MID($A3362,6,2)),""))</f>
        <v>0</v>
      </c>
      <c r="L3362" s="39">
        <f>IF(Txn!$K1687="","","طرف مقابل — "&amp;Txn!$K1687)</f>
        <v>0</v>
      </c>
      <c r="N3362" s="42">
        <f>IF($D3362="",0,COUNTIF(BankAccts,$D3362))</f>
        <v>0</v>
      </c>
    </row>
    <row r="3363" spans="1:14">
      <c r="A3363" s="38">
        <f>IF(Txn!$B1688="","",Txn!$B1688)</f>
        <v>0</v>
      </c>
      <c r="B3363" s="38">
        <f>IF(Txn!$B1688="","",Txn!$C1688)</f>
        <v>0</v>
      </c>
      <c r="C3363" s="39">
        <f>IF(Txn!$B1688="","","تراکنش بانکی")</f>
        <v>0</v>
      </c>
      <c r="D3363" s="38">
        <f>IF(Txn!$B1688="","",IF(Txn!$X1688="","",Txn!$X1688))</f>
        <v>0</v>
      </c>
      <c r="E3363" s="39">
        <f>IF($D3363="","",IFERROR(VLOOKUP($D3363,AcctTbl,2,0),""))</f>
        <v>0</v>
      </c>
      <c r="F3363" s="39">
        <f>IF($D3363="","",IFERROR(VLOOKUP($D3363,AcctTbl,3,0),""))</f>
        <v>0</v>
      </c>
      <c r="G3363" s="39">
        <f>IF(Txn!$B1688="","",Txn!$D1688)</f>
        <v>0</v>
      </c>
      <c r="H3363" s="38">
        <f>IF(Txn!$B1688="","",Txn!$E1688)</f>
        <v>0</v>
      </c>
      <c r="I3363" s="40">
        <f>IF(Txn!$B1688="",0,Txn!$O1688)</f>
        <v>0</v>
      </c>
      <c r="J3363" s="40">
        <f>IF(Txn!$B1688="",0,Txn!$P1688)</f>
        <v>0</v>
      </c>
      <c r="K3363" s="41">
        <f>IF($A3363="","",IFERROR(VALUE(MID($A3363,6,2)),""))</f>
        <v>0</v>
      </c>
      <c r="L3363" s="39">
        <f>IF(Txn!$K1688="","",Txn!$K1688)</f>
        <v>0</v>
      </c>
      <c r="N3363" s="42">
        <f>IF($D3363="",0,COUNTIF(BankAccts,$D3363))</f>
        <v>0</v>
      </c>
    </row>
    <row r="3364" spans="1:14">
      <c r="A3364" s="38">
        <f>IF(Txn!$B1688="","",Txn!$B1688)</f>
        <v>0</v>
      </c>
      <c r="B3364" s="38">
        <f>IF(Txn!$B1688="","",Txn!$C1688)</f>
        <v>0</v>
      </c>
      <c r="C3364" s="39">
        <f>IF(Txn!$B1688="","","تراکنش بانکی")</f>
        <v>0</v>
      </c>
      <c r="D3364" s="38">
        <f>IF(Txn!$B1688="","",IF(IF(Txn!$U1688="TRF",Txn!$Y1688,Txn!$Z1688)="","",IF(Txn!$U1688="TRF",Txn!$Y1688,Txn!$Z1688)))</f>
        <v>0</v>
      </c>
      <c r="E3364" s="39">
        <f>IF($D3364="","",IFERROR(VLOOKUP($D3364,AcctTbl,2,0),""))</f>
        <v>0</v>
      </c>
      <c r="F3364" s="39">
        <f>IF($D3364="","",IFERROR(VLOOKUP($D3364,AcctTbl,3,0),""))</f>
        <v>0</v>
      </c>
      <c r="G3364" s="39">
        <f>IF(Txn!$B1688="","",Txn!$D1688)</f>
        <v>0</v>
      </c>
      <c r="H3364" s="38">
        <f>IF(Txn!$B1688="","",Txn!$E1688)</f>
        <v>0</v>
      </c>
      <c r="I3364" s="40">
        <f>IF(Txn!$B1688="",0,Txn!$Q1688)</f>
        <v>0</v>
      </c>
      <c r="J3364" s="40">
        <f>IF(Txn!$B1688="",0,Txn!$R1688)</f>
        <v>0</v>
      </c>
      <c r="K3364" s="41">
        <f>IF($A3364="","",IFERROR(VALUE(MID($A3364,6,2)),""))</f>
        <v>0</v>
      </c>
      <c r="L3364" s="39">
        <f>IF(Txn!$K1688="","","طرف مقابل — "&amp;Txn!$K1688)</f>
        <v>0</v>
      </c>
      <c r="N3364" s="42">
        <f>IF($D3364="",0,COUNTIF(BankAccts,$D3364))</f>
        <v>0</v>
      </c>
    </row>
    <row r="3365" spans="1:14">
      <c r="A3365" s="38">
        <f>IF(Txn!$B1689="","",Txn!$B1689)</f>
        <v>0</v>
      </c>
      <c r="B3365" s="38">
        <f>IF(Txn!$B1689="","",Txn!$C1689)</f>
        <v>0</v>
      </c>
      <c r="C3365" s="39">
        <f>IF(Txn!$B1689="","","تراکنش بانکی")</f>
        <v>0</v>
      </c>
      <c r="D3365" s="38">
        <f>IF(Txn!$B1689="","",IF(Txn!$X1689="","",Txn!$X1689))</f>
        <v>0</v>
      </c>
      <c r="E3365" s="39">
        <f>IF($D3365="","",IFERROR(VLOOKUP($D3365,AcctTbl,2,0),""))</f>
        <v>0</v>
      </c>
      <c r="F3365" s="39">
        <f>IF($D3365="","",IFERROR(VLOOKUP($D3365,AcctTbl,3,0),""))</f>
        <v>0</v>
      </c>
      <c r="G3365" s="39">
        <f>IF(Txn!$B1689="","",Txn!$D1689)</f>
        <v>0</v>
      </c>
      <c r="H3365" s="38">
        <f>IF(Txn!$B1689="","",Txn!$E1689)</f>
        <v>0</v>
      </c>
      <c r="I3365" s="40">
        <f>IF(Txn!$B1689="",0,Txn!$O1689)</f>
        <v>0</v>
      </c>
      <c r="J3365" s="40">
        <f>IF(Txn!$B1689="",0,Txn!$P1689)</f>
        <v>0</v>
      </c>
      <c r="K3365" s="41">
        <f>IF($A3365="","",IFERROR(VALUE(MID($A3365,6,2)),""))</f>
        <v>0</v>
      </c>
      <c r="L3365" s="39">
        <f>IF(Txn!$K1689="","",Txn!$K1689)</f>
        <v>0</v>
      </c>
      <c r="N3365" s="42">
        <f>IF($D3365="",0,COUNTIF(BankAccts,$D3365))</f>
        <v>0</v>
      </c>
    </row>
    <row r="3366" spans="1:14">
      <c r="A3366" s="38">
        <f>IF(Txn!$B1689="","",Txn!$B1689)</f>
        <v>0</v>
      </c>
      <c r="B3366" s="38">
        <f>IF(Txn!$B1689="","",Txn!$C1689)</f>
        <v>0</v>
      </c>
      <c r="C3366" s="39">
        <f>IF(Txn!$B1689="","","تراکنش بانکی")</f>
        <v>0</v>
      </c>
      <c r="D3366" s="38">
        <f>IF(Txn!$B1689="","",IF(IF(Txn!$U1689="TRF",Txn!$Y1689,Txn!$Z1689)="","",IF(Txn!$U1689="TRF",Txn!$Y1689,Txn!$Z1689)))</f>
        <v>0</v>
      </c>
      <c r="E3366" s="39">
        <f>IF($D3366="","",IFERROR(VLOOKUP($D3366,AcctTbl,2,0),""))</f>
        <v>0</v>
      </c>
      <c r="F3366" s="39">
        <f>IF($D3366="","",IFERROR(VLOOKUP($D3366,AcctTbl,3,0),""))</f>
        <v>0</v>
      </c>
      <c r="G3366" s="39">
        <f>IF(Txn!$B1689="","",Txn!$D1689)</f>
        <v>0</v>
      </c>
      <c r="H3366" s="38">
        <f>IF(Txn!$B1689="","",Txn!$E1689)</f>
        <v>0</v>
      </c>
      <c r="I3366" s="40">
        <f>IF(Txn!$B1689="",0,Txn!$Q1689)</f>
        <v>0</v>
      </c>
      <c r="J3366" s="40">
        <f>IF(Txn!$B1689="",0,Txn!$R1689)</f>
        <v>0</v>
      </c>
      <c r="K3366" s="41">
        <f>IF($A3366="","",IFERROR(VALUE(MID($A3366,6,2)),""))</f>
        <v>0</v>
      </c>
      <c r="L3366" s="39">
        <f>IF(Txn!$K1689="","","طرف مقابل — "&amp;Txn!$K1689)</f>
        <v>0</v>
      </c>
      <c r="N3366" s="42">
        <f>IF($D3366="",0,COUNTIF(BankAccts,$D3366))</f>
        <v>0</v>
      </c>
    </row>
    <row r="3367" spans="1:14">
      <c r="A3367" s="38">
        <f>IF(Txn!$B1690="","",Txn!$B1690)</f>
        <v>0</v>
      </c>
      <c r="B3367" s="38">
        <f>IF(Txn!$B1690="","",Txn!$C1690)</f>
        <v>0</v>
      </c>
      <c r="C3367" s="39">
        <f>IF(Txn!$B1690="","","تراکنش بانکی")</f>
        <v>0</v>
      </c>
      <c r="D3367" s="38">
        <f>IF(Txn!$B1690="","",IF(Txn!$X1690="","",Txn!$X1690))</f>
        <v>0</v>
      </c>
      <c r="E3367" s="39">
        <f>IF($D3367="","",IFERROR(VLOOKUP($D3367,AcctTbl,2,0),""))</f>
        <v>0</v>
      </c>
      <c r="F3367" s="39">
        <f>IF($D3367="","",IFERROR(VLOOKUP($D3367,AcctTbl,3,0),""))</f>
        <v>0</v>
      </c>
      <c r="G3367" s="39">
        <f>IF(Txn!$B1690="","",Txn!$D1690)</f>
        <v>0</v>
      </c>
      <c r="H3367" s="38">
        <f>IF(Txn!$B1690="","",Txn!$E1690)</f>
        <v>0</v>
      </c>
      <c r="I3367" s="40">
        <f>IF(Txn!$B1690="",0,Txn!$O1690)</f>
        <v>0</v>
      </c>
      <c r="J3367" s="40">
        <f>IF(Txn!$B1690="",0,Txn!$P1690)</f>
        <v>0</v>
      </c>
      <c r="K3367" s="41">
        <f>IF($A3367="","",IFERROR(VALUE(MID($A3367,6,2)),""))</f>
        <v>0</v>
      </c>
      <c r="L3367" s="39">
        <f>IF(Txn!$K1690="","",Txn!$K1690)</f>
        <v>0</v>
      </c>
      <c r="N3367" s="42">
        <f>IF($D3367="",0,COUNTIF(BankAccts,$D3367))</f>
        <v>0</v>
      </c>
    </row>
    <row r="3368" spans="1:14">
      <c r="A3368" s="38">
        <f>IF(Txn!$B1690="","",Txn!$B1690)</f>
        <v>0</v>
      </c>
      <c r="B3368" s="38">
        <f>IF(Txn!$B1690="","",Txn!$C1690)</f>
        <v>0</v>
      </c>
      <c r="C3368" s="39">
        <f>IF(Txn!$B1690="","","تراکنش بانکی")</f>
        <v>0</v>
      </c>
      <c r="D3368" s="38">
        <f>IF(Txn!$B1690="","",IF(IF(Txn!$U1690="TRF",Txn!$Y1690,Txn!$Z1690)="","",IF(Txn!$U1690="TRF",Txn!$Y1690,Txn!$Z1690)))</f>
        <v>0</v>
      </c>
      <c r="E3368" s="39">
        <f>IF($D3368="","",IFERROR(VLOOKUP($D3368,AcctTbl,2,0),""))</f>
        <v>0</v>
      </c>
      <c r="F3368" s="39">
        <f>IF($D3368="","",IFERROR(VLOOKUP($D3368,AcctTbl,3,0),""))</f>
        <v>0</v>
      </c>
      <c r="G3368" s="39">
        <f>IF(Txn!$B1690="","",Txn!$D1690)</f>
        <v>0</v>
      </c>
      <c r="H3368" s="38">
        <f>IF(Txn!$B1690="","",Txn!$E1690)</f>
        <v>0</v>
      </c>
      <c r="I3368" s="40">
        <f>IF(Txn!$B1690="",0,Txn!$Q1690)</f>
        <v>0</v>
      </c>
      <c r="J3368" s="40">
        <f>IF(Txn!$B1690="",0,Txn!$R1690)</f>
        <v>0</v>
      </c>
      <c r="K3368" s="41">
        <f>IF($A3368="","",IFERROR(VALUE(MID($A3368,6,2)),""))</f>
        <v>0</v>
      </c>
      <c r="L3368" s="39">
        <f>IF(Txn!$K1690="","","طرف مقابل — "&amp;Txn!$K1690)</f>
        <v>0</v>
      </c>
      <c r="N3368" s="42">
        <f>IF($D3368="",0,COUNTIF(BankAccts,$D3368))</f>
        <v>0</v>
      </c>
    </row>
    <row r="3369" spans="1:14">
      <c r="A3369" s="38">
        <f>IF(Txn!$B1691="","",Txn!$B1691)</f>
        <v>0</v>
      </c>
      <c r="B3369" s="38">
        <f>IF(Txn!$B1691="","",Txn!$C1691)</f>
        <v>0</v>
      </c>
      <c r="C3369" s="39">
        <f>IF(Txn!$B1691="","","تراکنش بانکی")</f>
        <v>0</v>
      </c>
      <c r="D3369" s="38">
        <f>IF(Txn!$B1691="","",IF(Txn!$X1691="","",Txn!$X1691))</f>
        <v>0</v>
      </c>
      <c r="E3369" s="39">
        <f>IF($D3369="","",IFERROR(VLOOKUP($D3369,AcctTbl,2,0),""))</f>
        <v>0</v>
      </c>
      <c r="F3369" s="39">
        <f>IF($D3369="","",IFERROR(VLOOKUP($D3369,AcctTbl,3,0),""))</f>
        <v>0</v>
      </c>
      <c r="G3369" s="39">
        <f>IF(Txn!$B1691="","",Txn!$D1691)</f>
        <v>0</v>
      </c>
      <c r="H3369" s="38">
        <f>IF(Txn!$B1691="","",Txn!$E1691)</f>
        <v>0</v>
      </c>
      <c r="I3369" s="40">
        <f>IF(Txn!$B1691="",0,Txn!$O1691)</f>
        <v>0</v>
      </c>
      <c r="J3369" s="40">
        <f>IF(Txn!$B1691="",0,Txn!$P1691)</f>
        <v>0</v>
      </c>
      <c r="K3369" s="41">
        <f>IF($A3369="","",IFERROR(VALUE(MID($A3369,6,2)),""))</f>
        <v>0</v>
      </c>
      <c r="L3369" s="39">
        <f>IF(Txn!$K1691="","",Txn!$K1691)</f>
        <v>0</v>
      </c>
      <c r="N3369" s="42">
        <f>IF($D3369="",0,COUNTIF(BankAccts,$D3369))</f>
        <v>0</v>
      </c>
    </row>
    <row r="3370" spans="1:14">
      <c r="A3370" s="38">
        <f>IF(Txn!$B1691="","",Txn!$B1691)</f>
        <v>0</v>
      </c>
      <c r="B3370" s="38">
        <f>IF(Txn!$B1691="","",Txn!$C1691)</f>
        <v>0</v>
      </c>
      <c r="C3370" s="39">
        <f>IF(Txn!$B1691="","","تراکنش بانکی")</f>
        <v>0</v>
      </c>
      <c r="D3370" s="38">
        <f>IF(Txn!$B1691="","",IF(IF(Txn!$U1691="TRF",Txn!$Y1691,Txn!$Z1691)="","",IF(Txn!$U1691="TRF",Txn!$Y1691,Txn!$Z1691)))</f>
        <v>0</v>
      </c>
      <c r="E3370" s="39">
        <f>IF($D3370="","",IFERROR(VLOOKUP($D3370,AcctTbl,2,0),""))</f>
        <v>0</v>
      </c>
      <c r="F3370" s="39">
        <f>IF($D3370="","",IFERROR(VLOOKUP($D3370,AcctTbl,3,0),""))</f>
        <v>0</v>
      </c>
      <c r="G3370" s="39">
        <f>IF(Txn!$B1691="","",Txn!$D1691)</f>
        <v>0</v>
      </c>
      <c r="H3370" s="38">
        <f>IF(Txn!$B1691="","",Txn!$E1691)</f>
        <v>0</v>
      </c>
      <c r="I3370" s="40">
        <f>IF(Txn!$B1691="",0,Txn!$Q1691)</f>
        <v>0</v>
      </c>
      <c r="J3370" s="40">
        <f>IF(Txn!$B1691="",0,Txn!$R1691)</f>
        <v>0</v>
      </c>
      <c r="K3370" s="41">
        <f>IF($A3370="","",IFERROR(VALUE(MID($A3370,6,2)),""))</f>
        <v>0</v>
      </c>
      <c r="L3370" s="39">
        <f>IF(Txn!$K1691="","","طرف مقابل — "&amp;Txn!$K1691)</f>
        <v>0</v>
      </c>
      <c r="N3370" s="42">
        <f>IF($D3370="",0,COUNTIF(BankAccts,$D3370))</f>
        <v>0</v>
      </c>
    </row>
    <row r="3371" spans="1:14">
      <c r="A3371" s="38">
        <f>IF(Txn!$B1692="","",Txn!$B1692)</f>
        <v>0</v>
      </c>
      <c r="B3371" s="38">
        <f>IF(Txn!$B1692="","",Txn!$C1692)</f>
        <v>0</v>
      </c>
      <c r="C3371" s="39">
        <f>IF(Txn!$B1692="","","تراکنش بانکی")</f>
        <v>0</v>
      </c>
      <c r="D3371" s="38">
        <f>IF(Txn!$B1692="","",IF(Txn!$X1692="","",Txn!$X1692))</f>
        <v>0</v>
      </c>
      <c r="E3371" s="39">
        <f>IF($D3371="","",IFERROR(VLOOKUP($D3371,AcctTbl,2,0),""))</f>
        <v>0</v>
      </c>
      <c r="F3371" s="39">
        <f>IF($D3371="","",IFERROR(VLOOKUP($D3371,AcctTbl,3,0),""))</f>
        <v>0</v>
      </c>
      <c r="G3371" s="39">
        <f>IF(Txn!$B1692="","",Txn!$D1692)</f>
        <v>0</v>
      </c>
      <c r="H3371" s="38">
        <f>IF(Txn!$B1692="","",Txn!$E1692)</f>
        <v>0</v>
      </c>
      <c r="I3371" s="40">
        <f>IF(Txn!$B1692="",0,Txn!$O1692)</f>
        <v>0</v>
      </c>
      <c r="J3371" s="40">
        <f>IF(Txn!$B1692="",0,Txn!$P1692)</f>
        <v>0</v>
      </c>
      <c r="K3371" s="41">
        <f>IF($A3371="","",IFERROR(VALUE(MID($A3371,6,2)),""))</f>
        <v>0</v>
      </c>
      <c r="L3371" s="39">
        <f>IF(Txn!$K1692="","",Txn!$K1692)</f>
        <v>0</v>
      </c>
      <c r="N3371" s="42">
        <f>IF($D3371="",0,COUNTIF(BankAccts,$D3371))</f>
        <v>0</v>
      </c>
    </row>
    <row r="3372" spans="1:14">
      <c r="A3372" s="38">
        <f>IF(Txn!$B1692="","",Txn!$B1692)</f>
        <v>0</v>
      </c>
      <c r="B3372" s="38">
        <f>IF(Txn!$B1692="","",Txn!$C1692)</f>
        <v>0</v>
      </c>
      <c r="C3372" s="39">
        <f>IF(Txn!$B1692="","","تراکنش بانکی")</f>
        <v>0</v>
      </c>
      <c r="D3372" s="38">
        <f>IF(Txn!$B1692="","",IF(IF(Txn!$U1692="TRF",Txn!$Y1692,Txn!$Z1692)="","",IF(Txn!$U1692="TRF",Txn!$Y1692,Txn!$Z1692)))</f>
        <v>0</v>
      </c>
      <c r="E3372" s="39">
        <f>IF($D3372="","",IFERROR(VLOOKUP($D3372,AcctTbl,2,0),""))</f>
        <v>0</v>
      </c>
      <c r="F3372" s="39">
        <f>IF($D3372="","",IFERROR(VLOOKUP($D3372,AcctTbl,3,0),""))</f>
        <v>0</v>
      </c>
      <c r="G3372" s="39">
        <f>IF(Txn!$B1692="","",Txn!$D1692)</f>
        <v>0</v>
      </c>
      <c r="H3372" s="38">
        <f>IF(Txn!$B1692="","",Txn!$E1692)</f>
        <v>0</v>
      </c>
      <c r="I3372" s="40">
        <f>IF(Txn!$B1692="",0,Txn!$Q1692)</f>
        <v>0</v>
      </c>
      <c r="J3372" s="40">
        <f>IF(Txn!$B1692="",0,Txn!$R1692)</f>
        <v>0</v>
      </c>
      <c r="K3372" s="41">
        <f>IF($A3372="","",IFERROR(VALUE(MID($A3372,6,2)),""))</f>
        <v>0</v>
      </c>
      <c r="L3372" s="39">
        <f>IF(Txn!$K1692="","","طرف مقابل — "&amp;Txn!$K1692)</f>
        <v>0</v>
      </c>
      <c r="N3372" s="42">
        <f>IF($D3372="",0,COUNTIF(BankAccts,$D3372))</f>
        <v>0</v>
      </c>
    </row>
    <row r="3373" spans="1:14">
      <c r="A3373" s="38">
        <f>IF(Txn!$B1693="","",Txn!$B1693)</f>
        <v>0</v>
      </c>
      <c r="B3373" s="38">
        <f>IF(Txn!$B1693="","",Txn!$C1693)</f>
        <v>0</v>
      </c>
      <c r="C3373" s="39">
        <f>IF(Txn!$B1693="","","تراکنش بانکی")</f>
        <v>0</v>
      </c>
      <c r="D3373" s="38">
        <f>IF(Txn!$B1693="","",IF(Txn!$X1693="","",Txn!$X1693))</f>
        <v>0</v>
      </c>
      <c r="E3373" s="39">
        <f>IF($D3373="","",IFERROR(VLOOKUP($D3373,AcctTbl,2,0),""))</f>
        <v>0</v>
      </c>
      <c r="F3373" s="39">
        <f>IF($D3373="","",IFERROR(VLOOKUP($D3373,AcctTbl,3,0),""))</f>
        <v>0</v>
      </c>
      <c r="G3373" s="39">
        <f>IF(Txn!$B1693="","",Txn!$D1693)</f>
        <v>0</v>
      </c>
      <c r="H3373" s="38">
        <f>IF(Txn!$B1693="","",Txn!$E1693)</f>
        <v>0</v>
      </c>
      <c r="I3373" s="40">
        <f>IF(Txn!$B1693="",0,Txn!$O1693)</f>
        <v>0</v>
      </c>
      <c r="J3373" s="40">
        <f>IF(Txn!$B1693="",0,Txn!$P1693)</f>
        <v>0</v>
      </c>
      <c r="K3373" s="41">
        <f>IF($A3373="","",IFERROR(VALUE(MID($A3373,6,2)),""))</f>
        <v>0</v>
      </c>
      <c r="L3373" s="39">
        <f>IF(Txn!$K1693="","",Txn!$K1693)</f>
        <v>0</v>
      </c>
      <c r="N3373" s="42">
        <f>IF($D3373="",0,COUNTIF(BankAccts,$D3373))</f>
        <v>0</v>
      </c>
    </row>
    <row r="3374" spans="1:14">
      <c r="A3374" s="38">
        <f>IF(Txn!$B1693="","",Txn!$B1693)</f>
        <v>0</v>
      </c>
      <c r="B3374" s="38">
        <f>IF(Txn!$B1693="","",Txn!$C1693)</f>
        <v>0</v>
      </c>
      <c r="C3374" s="39">
        <f>IF(Txn!$B1693="","","تراکنش بانکی")</f>
        <v>0</v>
      </c>
      <c r="D3374" s="38">
        <f>IF(Txn!$B1693="","",IF(IF(Txn!$U1693="TRF",Txn!$Y1693,Txn!$Z1693)="","",IF(Txn!$U1693="TRF",Txn!$Y1693,Txn!$Z1693)))</f>
        <v>0</v>
      </c>
      <c r="E3374" s="39">
        <f>IF($D3374="","",IFERROR(VLOOKUP($D3374,AcctTbl,2,0),""))</f>
        <v>0</v>
      </c>
      <c r="F3374" s="39">
        <f>IF($D3374="","",IFERROR(VLOOKUP($D3374,AcctTbl,3,0),""))</f>
        <v>0</v>
      </c>
      <c r="G3374" s="39">
        <f>IF(Txn!$B1693="","",Txn!$D1693)</f>
        <v>0</v>
      </c>
      <c r="H3374" s="38">
        <f>IF(Txn!$B1693="","",Txn!$E1693)</f>
        <v>0</v>
      </c>
      <c r="I3374" s="40">
        <f>IF(Txn!$B1693="",0,Txn!$Q1693)</f>
        <v>0</v>
      </c>
      <c r="J3374" s="40">
        <f>IF(Txn!$B1693="",0,Txn!$R1693)</f>
        <v>0</v>
      </c>
      <c r="K3374" s="41">
        <f>IF($A3374="","",IFERROR(VALUE(MID($A3374,6,2)),""))</f>
        <v>0</v>
      </c>
      <c r="L3374" s="39">
        <f>IF(Txn!$K1693="","","طرف مقابل — "&amp;Txn!$K1693)</f>
        <v>0</v>
      </c>
      <c r="N3374" s="42">
        <f>IF($D3374="",0,COUNTIF(BankAccts,$D3374))</f>
        <v>0</v>
      </c>
    </row>
    <row r="3375" spans="1:14">
      <c r="A3375" s="38">
        <f>IF(Txn!$B1694="","",Txn!$B1694)</f>
        <v>0</v>
      </c>
      <c r="B3375" s="38">
        <f>IF(Txn!$B1694="","",Txn!$C1694)</f>
        <v>0</v>
      </c>
      <c r="C3375" s="39">
        <f>IF(Txn!$B1694="","","تراکنش بانکی")</f>
        <v>0</v>
      </c>
      <c r="D3375" s="38">
        <f>IF(Txn!$B1694="","",IF(Txn!$X1694="","",Txn!$X1694))</f>
        <v>0</v>
      </c>
      <c r="E3375" s="39">
        <f>IF($D3375="","",IFERROR(VLOOKUP($D3375,AcctTbl,2,0),""))</f>
        <v>0</v>
      </c>
      <c r="F3375" s="39">
        <f>IF($D3375="","",IFERROR(VLOOKUP($D3375,AcctTbl,3,0),""))</f>
        <v>0</v>
      </c>
      <c r="G3375" s="39">
        <f>IF(Txn!$B1694="","",Txn!$D1694)</f>
        <v>0</v>
      </c>
      <c r="H3375" s="38">
        <f>IF(Txn!$B1694="","",Txn!$E1694)</f>
        <v>0</v>
      </c>
      <c r="I3375" s="40">
        <f>IF(Txn!$B1694="",0,Txn!$O1694)</f>
        <v>0</v>
      </c>
      <c r="J3375" s="40">
        <f>IF(Txn!$B1694="",0,Txn!$P1694)</f>
        <v>0</v>
      </c>
      <c r="K3375" s="41">
        <f>IF($A3375="","",IFERROR(VALUE(MID($A3375,6,2)),""))</f>
        <v>0</v>
      </c>
      <c r="L3375" s="39">
        <f>IF(Txn!$K1694="","",Txn!$K1694)</f>
        <v>0</v>
      </c>
      <c r="N3375" s="42">
        <f>IF($D3375="",0,COUNTIF(BankAccts,$D3375))</f>
        <v>0</v>
      </c>
    </row>
    <row r="3376" spans="1:14">
      <c r="A3376" s="38">
        <f>IF(Txn!$B1694="","",Txn!$B1694)</f>
        <v>0</v>
      </c>
      <c r="B3376" s="38">
        <f>IF(Txn!$B1694="","",Txn!$C1694)</f>
        <v>0</v>
      </c>
      <c r="C3376" s="39">
        <f>IF(Txn!$B1694="","","تراکنش بانکی")</f>
        <v>0</v>
      </c>
      <c r="D3376" s="38">
        <f>IF(Txn!$B1694="","",IF(IF(Txn!$U1694="TRF",Txn!$Y1694,Txn!$Z1694)="","",IF(Txn!$U1694="TRF",Txn!$Y1694,Txn!$Z1694)))</f>
        <v>0</v>
      </c>
      <c r="E3376" s="39">
        <f>IF($D3376="","",IFERROR(VLOOKUP($D3376,AcctTbl,2,0),""))</f>
        <v>0</v>
      </c>
      <c r="F3376" s="39">
        <f>IF($D3376="","",IFERROR(VLOOKUP($D3376,AcctTbl,3,0),""))</f>
        <v>0</v>
      </c>
      <c r="G3376" s="39">
        <f>IF(Txn!$B1694="","",Txn!$D1694)</f>
        <v>0</v>
      </c>
      <c r="H3376" s="38">
        <f>IF(Txn!$B1694="","",Txn!$E1694)</f>
        <v>0</v>
      </c>
      <c r="I3376" s="40">
        <f>IF(Txn!$B1694="",0,Txn!$Q1694)</f>
        <v>0</v>
      </c>
      <c r="J3376" s="40">
        <f>IF(Txn!$B1694="",0,Txn!$R1694)</f>
        <v>0</v>
      </c>
      <c r="K3376" s="41">
        <f>IF($A3376="","",IFERROR(VALUE(MID($A3376,6,2)),""))</f>
        <v>0</v>
      </c>
      <c r="L3376" s="39">
        <f>IF(Txn!$K1694="","","طرف مقابل — "&amp;Txn!$K1694)</f>
        <v>0</v>
      </c>
      <c r="N3376" s="42">
        <f>IF($D3376="",0,COUNTIF(BankAccts,$D3376))</f>
        <v>0</v>
      </c>
    </row>
    <row r="3377" spans="1:14">
      <c r="A3377" s="38">
        <f>IF(Txn!$B1695="","",Txn!$B1695)</f>
        <v>0</v>
      </c>
      <c r="B3377" s="38">
        <f>IF(Txn!$B1695="","",Txn!$C1695)</f>
        <v>0</v>
      </c>
      <c r="C3377" s="39">
        <f>IF(Txn!$B1695="","","تراکنش بانکی")</f>
        <v>0</v>
      </c>
      <c r="D3377" s="38">
        <f>IF(Txn!$B1695="","",IF(Txn!$X1695="","",Txn!$X1695))</f>
        <v>0</v>
      </c>
      <c r="E3377" s="39">
        <f>IF($D3377="","",IFERROR(VLOOKUP($D3377,AcctTbl,2,0),""))</f>
        <v>0</v>
      </c>
      <c r="F3377" s="39">
        <f>IF($D3377="","",IFERROR(VLOOKUP($D3377,AcctTbl,3,0),""))</f>
        <v>0</v>
      </c>
      <c r="G3377" s="39">
        <f>IF(Txn!$B1695="","",Txn!$D1695)</f>
        <v>0</v>
      </c>
      <c r="H3377" s="38">
        <f>IF(Txn!$B1695="","",Txn!$E1695)</f>
        <v>0</v>
      </c>
      <c r="I3377" s="40">
        <f>IF(Txn!$B1695="",0,Txn!$O1695)</f>
        <v>0</v>
      </c>
      <c r="J3377" s="40">
        <f>IF(Txn!$B1695="",0,Txn!$P1695)</f>
        <v>0</v>
      </c>
      <c r="K3377" s="41">
        <f>IF($A3377="","",IFERROR(VALUE(MID($A3377,6,2)),""))</f>
        <v>0</v>
      </c>
      <c r="L3377" s="39">
        <f>IF(Txn!$K1695="","",Txn!$K1695)</f>
        <v>0</v>
      </c>
      <c r="N3377" s="42">
        <f>IF($D3377="",0,COUNTIF(BankAccts,$D3377))</f>
        <v>0</v>
      </c>
    </row>
    <row r="3378" spans="1:14">
      <c r="A3378" s="38">
        <f>IF(Txn!$B1695="","",Txn!$B1695)</f>
        <v>0</v>
      </c>
      <c r="B3378" s="38">
        <f>IF(Txn!$B1695="","",Txn!$C1695)</f>
        <v>0</v>
      </c>
      <c r="C3378" s="39">
        <f>IF(Txn!$B1695="","","تراکنش بانکی")</f>
        <v>0</v>
      </c>
      <c r="D3378" s="38">
        <f>IF(Txn!$B1695="","",IF(IF(Txn!$U1695="TRF",Txn!$Y1695,Txn!$Z1695)="","",IF(Txn!$U1695="TRF",Txn!$Y1695,Txn!$Z1695)))</f>
        <v>0</v>
      </c>
      <c r="E3378" s="39">
        <f>IF($D3378="","",IFERROR(VLOOKUP($D3378,AcctTbl,2,0),""))</f>
        <v>0</v>
      </c>
      <c r="F3378" s="39">
        <f>IF($D3378="","",IFERROR(VLOOKUP($D3378,AcctTbl,3,0),""))</f>
        <v>0</v>
      </c>
      <c r="G3378" s="39">
        <f>IF(Txn!$B1695="","",Txn!$D1695)</f>
        <v>0</v>
      </c>
      <c r="H3378" s="38">
        <f>IF(Txn!$B1695="","",Txn!$E1695)</f>
        <v>0</v>
      </c>
      <c r="I3378" s="40">
        <f>IF(Txn!$B1695="",0,Txn!$Q1695)</f>
        <v>0</v>
      </c>
      <c r="J3378" s="40">
        <f>IF(Txn!$B1695="",0,Txn!$R1695)</f>
        <v>0</v>
      </c>
      <c r="K3378" s="41">
        <f>IF($A3378="","",IFERROR(VALUE(MID($A3378,6,2)),""))</f>
        <v>0</v>
      </c>
      <c r="L3378" s="39">
        <f>IF(Txn!$K1695="","","طرف مقابل — "&amp;Txn!$K1695)</f>
        <v>0</v>
      </c>
      <c r="N3378" s="42">
        <f>IF($D3378="",0,COUNTIF(BankAccts,$D3378))</f>
        <v>0</v>
      </c>
    </row>
    <row r="3379" spans="1:14">
      <c r="A3379" s="38">
        <f>IF(Txn!$B1696="","",Txn!$B1696)</f>
        <v>0</v>
      </c>
      <c r="B3379" s="38">
        <f>IF(Txn!$B1696="","",Txn!$C1696)</f>
        <v>0</v>
      </c>
      <c r="C3379" s="39">
        <f>IF(Txn!$B1696="","","تراکنش بانکی")</f>
        <v>0</v>
      </c>
      <c r="D3379" s="38">
        <f>IF(Txn!$B1696="","",IF(Txn!$X1696="","",Txn!$X1696))</f>
        <v>0</v>
      </c>
      <c r="E3379" s="39">
        <f>IF($D3379="","",IFERROR(VLOOKUP($D3379,AcctTbl,2,0),""))</f>
        <v>0</v>
      </c>
      <c r="F3379" s="39">
        <f>IF($D3379="","",IFERROR(VLOOKUP($D3379,AcctTbl,3,0),""))</f>
        <v>0</v>
      </c>
      <c r="G3379" s="39">
        <f>IF(Txn!$B1696="","",Txn!$D1696)</f>
        <v>0</v>
      </c>
      <c r="H3379" s="38">
        <f>IF(Txn!$B1696="","",Txn!$E1696)</f>
        <v>0</v>
      </c>
      <c r="I3379" s="40">
        <f>IF(Txn!$B1696="",0,Txn!$O1696)</f>
        <v>0</v>
      </c>
      <c r="J3379" s="40">
        <f>IF(Txn!$B1696="",0,Txn!$P1696)</f>
        <v>0</v>
      </c>
      <c r="K3379" s="41">
        <f>IF($A3379="","",IFERROR(VALUE(MID($A3379,6,2)),""))</f>
        <v>0</v>
      </c>
      <c r="L3379" s="39">
        <f>IF(Txn!$K1696="","",Txn!$K1696)</f>
        <v>0</v>
      </c>
      <c r="N3379" s="42">
        <f>IF($D3379="",0,COUNTIF(BankAccts,$D3379))</f>
        <v>0</v>
      </c>
    </row>
    <row r="3380" spans="1:14">
      <c r="A3380" s="38">
        <f>IF(Txn!$B1696="","",Txn!$B1696)</f>
        <v>0</v>
      </c>
      <c r="B3380" s="38">
        <f>IF(Txn!$B1696="","",Txn!$C1696)</f>
        <v>0</v>
      </c>
      <c r="C3380" s="39">
        <f>IF(Txn!$B1696="","","تراکنش بانکی")</f>
        <v>0</v>
      </c>
      <c r="D3380" s="38">
        <f>IF(Txn!$B1696="","",IF(IF(Txn!$U1696="TRF",Txn!$Y1696,Txn!$Z1696)="","",IF(Txn!$U1696="TRF",Txn!$Y1696,Txn!$Z1696)))</f>
        <v>0</v>
      </c>
      <c r="E3380" s="39">
        <f>IF($D3380="","",IFERROR(VLOOKUP($D3380,AcctTbl,2,0),""))</f>
        <v>0</v>
      </c>
      <c r="F3380" s="39">
        <f>IF($D3380="","",IFERROR(VLOOKUP($D3380,AcctTbl,3,0),""))</f>
        <v>0</v>
      </c>
      <c r="G3380" s="39">
        <f>IF(Txn!$B1696="","",Txn!$D1696)</f>
        <v>0</v>
      </c>
      <c r="H3380" s="38">
        <f>IF(Txn!$B1696="","",Txn!$E1696)</f>
        <v>0</v>
      </c>
      <c r="I3380" s="40">
        <f>IF(Txn!$B1696="",0,Txn!$Q1696)</f>
        <v>0</v>
      </c>
      <c r="J3380" s="40">
        <f>IF(Txn!$B1696="",0,Txn!$R1696)</f>
        <v>0</v>
      </c>
      <c r="K3380" s="41">
        <f>IF($A3380="","",IFERROR(VALUE(MID($A3380,6,2)),""))</f>
        <v>0</v>
      </c>
      <c r="L3380" s="39">
        <f>IF(Txn!$K1696="","","طرف مقابل — "&amp;Txn!$K1696)</f>
        <v>0</v>
      </c>
      <c r="N3380" s="42">
        <f>IF($D3380="",0,COUNTIF(BankAccts,$D3380))</f>
        <v>0</v>
      </c>
    </row>
    <row r="3381" spans="1:14">
      <c r="A3381" s="38">
        <f>IF(Txn!$B1697="","",Txn!$B1697)</f>
        <v>0</v>
      </c>
      <c r="B3381" s="38">
        <f>IF(Txn!$B1697="","",Txn!$C1697)</f>
        <v>0</v>
      </c>
      <c r="C3381" s="39">
        <f>IF(Txn!$B1697="","","تراکنش بانکی")</f>
        <v>0</v>
      </c>
      <c r="D3381" s="38">
        <f>IF(Txn!$B1697="","",IF(Txn!$X1697="","",Txn!$X1697))</f>
        <v>0</v>
      </c>
      <c r="E3381" s="39">
        <f>IF($D3381="","",IFERROR(VLOOKUP($D3381,AcctTbl,2,0),""))</f>
        <v>0</v>
      </c>
      <c r="F3381" s="39">
        <f>IF($D3381="","",IFERROR(VLOOKUP($D3381,AcctTbl,3,0),""))</f>
        <v>0</v>
      </c>
      <c r="G3381" s="39">
        <f>IF(Txn!$B1697="","",Txn!$D1697)</f>
        <v>0</v>
      </c>
      <c r="H3381" s="38">
        <f>IF(Txn!$B1697="","",Txn!$E1697)</f>
        <v>0</v>
      </c>
      <c r="I3381" s="40">
        <f>IF(Txn!$B1697="",0,Txn!$O1697)</f>
        <v>0</v>
      </c>
      <c r="J3381" s="40">
        <f>IF(Txn!$B1697="",0,Txn!$P1697)</f>
        <v>0</v>
      </c>
      <c r="K3381" s="41">
        <f>IF($A3381="","",IFERROR(VALUE(MID($A3381,6,2)),""))</f>
        <v>0</v>
      </c>
      <c r="L3381" s="39">
        <f>IF(Txn!$K1697="","",Txn!$K1697)</f>
        <v>0</v>
      </c>
      <c r="N3381" s="42">
        <f>IF($D3381="",0,COUNTIF(BankAccts,$D3381))</f>
        <v>0</v>
      </c>
    </row>
    <row r="3382" spans="1:14">
      <c r="A3382" s="38">
        <f>IF(Txn!$B1697="","",Txn!$B1697)</f>
        <v>0</v>
      </c>
      <c r="B3382" s="38">
        <f>IF(Txn!$B1697="","",Txn!$C1697)</f>
        <v>0</v>
      </c>
      <c r="C3382" s="39">
        <f>IF(Txn!$B1697="","","تراکنش بانکی")</f>
        <v>0</v>
      </c>
      <c r="D3382" s="38">
        <f>IF(Txn!$B1697="","",IF(IF(Txn!$U1697="TRF",Txn!$Y1697,Txn!$Z1697)="","",IF(Txn!$U1697="TRF",Txn!$Y1697,Txn!$Z1697)))</f>
        <v>0</v>
      </c>
      <c r="E3382" s="39">
        <f>IF($D3382="","",IFERROR(VLOOKUP($D3382,AcctTbl,2,0),""))</f>
        <v>0</v>
      </c>
      <c r="F3382" s="39">
        <f>IF($D3382="","",IFERROR(VLOOKUP($D3382,AcctTbl,3,0),""))</f>
        <v>0</v>
      </c>
      <c r="G3382" s="39">
        <f>IF(Txn!$B1697="","",Txn!$D1697)</f>
        <v>0</v>
      </c>
      <c r="H3382" s="38">
        <f>IF(Txn!$B1697="","",Txn!$E1697)</f>
        <v>0</v>
      </c>
      <c r="I3382" s="40">
        <f>IF(Txn!$B1697="",0,Txn!$Q1697)</f>
        <v>0</v>
      </c>
      <c r="J3382" s="40">
        <f>IF(Txn!$B1697="",0,Txn!$R1697)</f>
        <v>0</v>
      </c>
      <c r="K3382" s="41">
        <f>IF($A3382="","",IFERROR(VALUE(MID($A3382,6,2)),""))</f>
        <v>0</v>
      </c>
      <c r="L3382" s="39">
        <f>IF(Txn!$K1697="","","طرف مقابل — "&amp;Txn!$K1697)</f>
        <v>0</v>
      </c>
      <c r="N3382" s="42">
        <f>IF($D3382="",0,COUNTIF(BankAccts,$D3382))</f>
        <v>0</v>
      </c>
    </row>
    <row r="3383" spans="1:14">
      <c r="A3383" s="38">
        <f>IF(Txn!$B1698="","",Txn!$B1698)</f>
        <v>0</v>
      </c>
      <c r="B3383" s="38">
        <f>IF(Txn!$B1698="","",Txn!$C1698)</f>
        <v>0</v>
      </c>
      <c r="C3383" s="39">
        <f>IF(Txn!$B1698="","","تراکنش بانکی")</f>
        <v>0</v>
      </c>
      <c r="D3383" s="38">
        <f>IF(Txn!$B1698="","",IF(Txn!$X1698="","",Txn!$X1698))</f>
        <v>0</v>
      </c>
      <c r="E3383" s="39">
        <f>IF($D3383="","",IFERROR(VLOOKUP($D3383,AcctTbl,2,0),""))</f>
        <v>0</v>
      </c>
      <c r="F3383" s="39">
        <f>IF($D3383="","",IFERROR(VLOOKUP($D3383,AcctTbl,3,0),""))</f>
        <v>0</v>
      </c>
      <c r="G3383" s="39">
        <f>IF(Txn!$B1698="","",Txn!$D1698)</f>
        <v>0</v>
      </c>
      <c r="H3383" s="38">
        <f>IF(Txn!$B1698="","",Txn!$E1698)</f>
        <v>0</v>
      </c>
      <c r="I3383" s="40">
        <f>IF(Txn!$B1698="",0,Txn!$O1698)</f>
        <v>0</v>
      </c>
      <c r="J3383" s="40">
        <f>IF(Txn!$B1698="",0,Txn!$P1698)</f>
        <v>0</v>
      </c>
      <c r="K3383" s="41">
        <f>IF($A3383="","",IFERROR(VALUE(MID($A3383,6,2)),""))</f>
        <v>0</v>
      </c>
      <c r="L3383" s="39">
        <f>IF(Txn!$K1698="","",Txn!$K1698)</f>
        <v>0</v>
      </c>
      <c r="N3383" s="42">
        <f>IF($D3383="",0,COUNTIF(BankAccts,$D3383))</f>
        <v>0</v>
      </c>
    </row>
    <row r="3384" spans="1:14">
      <c r="A3384" s="38">
        <f>IF(Txn!$B1698="","",Txn!$B1698)</f>
        <v>0</v>
      </c>
      <c r="B3384" s="38">
        <f>IF(Txn!$B1698="","",Txn!$C1698)</f>
        <v>0</v>
      </c>
      <c r="C3384" s="39">
        <f>IF(Txn!$B1698="","","تراکنش بانکی")</f>
        <v>0</v>
      </c>
      <c r="D3384" s="38">
        <f>IF(Txn!$B1698="","",IF(IF(Txn!$U1698="TRF",Txn!$Y1698,Txn!$Z1698)="","",IF(Txn!$U1698="TRF",Txn!$Y1698,Txn!$Z1698)))</f>
        <v>0</v>
      </c>
      <c r="E3384" s="39">
        <f>IF($D3384="","",IFERROR(VLOOKUP($D3384,AcctTbl,2,0),""))</f>
        <v>0</v>
      </c>
      <c r="F3384" s="39">
        <f>IF($D3384="","",IFERROR(VLOOKUP($D3384,AcctTbl,3,0),""))</f>
        <v>0</v>
      </c>
      <c r="G3384" s="39">
        <f>IF(Txn!$B1698="","",Txn!$D1698)</f>
        <v>0</v>
      </c>
      <c r="H3384" s="38">
        <f>IF(Txn!$B1698="","",Txn!$E1698)</f>
        <v>0</v>
      </c>
      <c r="I3384" s="40">
        <f>IF(Txn!$B1698="",0,Txn!$Q1698)</f>
        <v>0</v>
      </c>
      <c r="J3384" s="40">
        <f>IF(Txn!$B1698="",0,Txn!$R1698)</f>
        <v>0</v>
      </c>
      <c r="K3384" s="41">
        <f>IF($A3384="","",IFERROR(VALUE(MID($A3384,6,2)),""))</f>
        <v>0</v>
      </c>
      <c r="L3384" s="39">
        <f>IF(Txn!$K1698="","","طرف مقابل — "&amp;Txn!$K1698)</f>
        <v>0</v>
      </c>
      <c r="N3384" s="42">
        <f>IF($D3384="",0,COUNTIF(BankAccts,$D3384))</f>
        <v>0</v>
      </c>
    </row>
    <row r="3385" spans="1:14">
      <c r="A3385" s="38">
        <f>IF(Txn!$B1699="","",Txn!$B1699)</f>
        <v>0</v>
      </c>
      <c r="B3385" s="38">
        <f>IF(Txn!$B1699="","",Txn!$C1699)</f>
        <v>0</v>
      </c>
      <c r="C3385" s="39">
        <f>IF(Txn!$B1699="","","تراکنش بانکی")</f>
        <v>0</v>
      </c>
      <c r="D3385" s="38">
        <f>IF(Txn!$B1699="","",IF(Txn!$X1699="","",Txn!$X1699))</f>
        <v>0</v>
      </c>
      <c r="E3385" s="39">
        <f>IF($D3385="","",IFERROR(VLOOKUP($D3385,AcctTbl,2,0),""))</f>
        <v>0</v>
      </c>
      <c r="F3385" s="39">
        <f>IF($D3385="","",IFERROR(VLOOKUP($D3385,AcctTbl,3,0),""))</f>
        <v>0</v>
      </c>
      <c r="G3385" s="39">
        <f>IF(Txn!$B1699="","",Txn!$D1699)</f>
        <v>0</v>
      </c>
      <c r="H3385" s="38">
        <f>IF(Txn!$B1699="","",Txn!$E1699)</f>
        <v>0</v>
      </c>
      <c r="I3385" s="40">
        <f>IF(Txn!$B1699="",0,Txn!$O1699)</f>
        <v>0</v>
      </c>
      <c r="J3385" s="40">
        <f>IF(Txn!$B1699="",0,Txn!$P1699)</f>
        <v>0</v>
      </c>
      <c r="K3385" s="41">
        <f>IF($A3385="","",IFERROR(VALUE(MID($A3385,6,2)),""))</f>
        <v>0</v>
      </c>
      <c r="L3385" s="39">
        <f>IF(Txn!$K1699="","",Txn!$K1699)</f>
        <v>0</v>
      </c>
      <c r="N3385" s="42">
        <f>IF($D3385="",0,COUNTIF(BankAccts,$D3385))</f>
        <v>0</v>
      </c>
    </row>
    <row r="3386" spans="1:14">
      <c r="A3386" s="38">
        <f>IF(Txn!$B1699="","",Txn!$B1699)</f>
        <v>0</v>
      </c>
      <c r="B3386" s="38">
        <f>IF(Txn!$B1699="","",Txn!$C1699)</f>
        <v>0</v>
      </c>
      <c r="C3386" s="39">
        <f>IF(Txn!$B1699="","","تراکنش بانکی")</f>
        <v>0</v>
      </c>
      <c r="D3386" s="38">
        <f>IF(Txn!$B1699="","",IF(IF(Txn!$U1699="TRF",Txn!$Y1699,Txn!$Z1699)="","",IF(Txn!$U1699="TRF",Txn!$Y1699,Txn!$Z1699)))</f>
        <v>0</v>
      </c>
      <c r="E3386" s="39">
        <f>IF($D3386="","",IFERROR(VLOOKUP($D3386,AcctTbl,2,0),""))</f>
        <v>0</v>
      </c>
      <c r="F3386" s="39">
        <f>IF($D3386="","",IFERROR(VLOOKUP($D3386,AcctTbl,3,0),""))</f>
        <v>0</v>
      </c>
      <c r="G3386" s="39">
        <f>IF(Txn!$B1699="","",Txn!$D1699)</f>
        <v>0</v>
      </c>
      <c r="H3386" s="38">
        <f>IF(Txn!$B1699="","",Txn!$E1699)</f>
        <v>0</v>
      </c>
      <c r="I3386" s="40">
        <f>IF(Txn!$B1699="",0,Txn!$Q1699)</f>
        <v>0</v>
      </c>
      <c r="J3386" s="40">
        <f>IF(Txn!$B1699="",0,Txn!$R1699)</f>
        <v>0</v>
      </c>
      <c r="K3386" s="41">
        <f>IF($A3386="","",IFERROR(VALUE(MID($A3386,6,2)),""))</f>
        <v>0</v>
      </c>
      <c r="L3386" s="39">
        <f>IF(Txn!$K1699="","","طرف مقابل — "&amp;Txn!$K1699)</f>
        <v>0</v>
      </c>
      <c r="N3386" s="42">
        <f>IF($D3386="",0,COUNTIF(BankAccts,$D3386))</f>
        <v>0</v>
      </c>
    </row>
    <row r="3387" spans="1:14">
      <c r="A3387" s="38">
        <f>IF(Txn!$B1700="","",Txn!$B1700)</f>
        <v>0</v>
      </c>
      <c r="B3387" s="38">
        <f>IF(Txn!$B1700="","",Txn!$C1700)</f>
        <v>0</v>
      </c>
      <c r="C3387" s="39">
        <f>IF(Txn!$B1700="","","تراکنش بانکی")</f>
        <v>0</v>
      </c>
      <c r="D3387" s="38">
        <f>IF(Txn!$B1700="","",IF(Txn!$X1700="","",Txn!$X1700))</f>
        <v>0</v>
      </c>
      <c r="E3387" s="39">
        <f>IF($D3387="","",IFERROR(VLOOKUP($D3387,AcctTbl,2,0),""))</f>
        <v>0</v>
      </c>
      <c r="F3387" s="39">
        <f>IF($D3387="","",IFERROR(VLOOKUP($D3387,AcctTbl,3,0),""))</f>
        <v>0</v>
      </c>
      <c r="G3387" s="39">
        <f>IF(Txn!$B1700="","",Txn!$D1700)</f>
        <v>0</v>
      </c>
      <c r="H3387" s="38">
        <f>IF(Txn!$B1700="","",Txn!$E1700)</f>
        <v>0</v>
      </c>
      <c r="I3387" s="40">
        <f>IF(Txn!$B1700="",0,Txn!$O1700)</f>
        <v>0</v>
      </c>
      <c r="J3387" s="40">
        <f>IF(Txn!$B1700="",0,Txn!$P1700)</f>
        <v>0</v>
      </c>
      <c r="K3387" s="41">
        <f>IF($A3387="","",IFERROR(VALUE(MID($A3387,6,2)),""))</f>
        <v>0</v>
      </c>
      <c r="L3387" s="39">
        <f>IF(Txn!$K1700="","",Txn!$K1700)</f>
        <v>0</v>
      </c>
      <c r="N3387" s="42">
        <f>IF($D3387="",0,COUNTIF(BankAccts,$D3387))</f>
        <v>0</v>
      </c>
    </row>
    <row r="3388" spans="1:14">
      <c r="A3388" s="38">
        <f>IF(Txn!$B1700="","",Txn!$B1700)</f>
        <v>0</v>
      </c>
      <c r="B3388" s="38">
        <f>IF(Txn!$B1700="","",Txn!$C1700)</f>
        <v>0</v>
      </c>
      <c r="C3388" s="39">
        <f>IF(Txn!$B1700="","","تراکنش بانکی")</f>
        <v>0</v>
      </c>
      <c r="D3388" s="38">
        <f>IF(Txn!$B1700="","",IF(IF(Txn!$U1700="TRF",Txn!$Y1700,Txn!$Z1700)="","",IF(Txn!$U1700="TRF",Txn!$Y1700,Txn!$Z1700)))</f>
        <v>0</v>
      </c>
      <c r="E3388" s="39">
        <f>IF($D3388="","",IFERROR(VLOOKUP($D3388,AcctTbl,2,0),""))</f>
        <v>0</v>
      </c>
      <c r="F3388" s="39">
        <f>IF($D3388="","",IFERROR(VLOOKUP($D3388,AcctTbl,3,0),""))</f>
        <v>0</v>
      </c>
      <c r="G3388" s="39">
        <f>IF(Txn!$B1700="","",Txn!$D1700)</f>
        <v>0</v>
      </c>
      <c r="H3388" s="38">
        <f>IF(Txn!$B1700="","",Txn!$E1700)</f>
        <v>0</v>
      </c>
      <c r="I3388" s="40">
        <f>IF(Txn!$B1700="",0,Txn!$Q1700)</f>
        <v>0</v>
      </c>
      <c r="J3388" s="40">
        <f>IF(Txn!$B1700="",0,Txn!$R1700)</f>
        <v>0</v>
      </c>
      <c r="K3388" s="41">
        <f>IF($A3388="","",IFERROR(VALUE(MID($A3388,6,2)),""))</f>
        <v>0</v>
      </c>
      <c r="L3388" s="39">
        <f>IF(Txn!$K1700="","","طرف مقابل — "&amp;Txn!$K1700)</f>
        <v>0</v>
      </c>
      <c r="N3388" s="42">
        <f>IF($D3388="",0,COUNTIF(BankAccts,$D3388))</f>
        <v>0</v>
      </c>
    </row>
    <row r="3389" spans="1:14">
      <c r="A3389" s="38">
        <f>IF(Txn!$B1701="","",Txn!$B1701)</f>
        <v>0</v>
      </c>
      <c r="B3389" s="38">
        <f>IF(Txn!$B1701="","",Txn!$C1701)</f>
        <v>0</v>
      </c>
      <c r="C3389" s="39">
        <f>IF(Txn!$B1701="","","تراکنش بانکی")</f>
        <v>0</v>
      </c>
      <c r="D3389" s="38">
        <f>IF(Txn!$B1701="","",IF(Txn!$X1701="","",Txn!$X1701))</f>
        <v>0</v>
      </c>
      <c r="E3389" s="39">
        <f>IF($D3389="","",IFERROR(VLOOKUP($D3389,AcctTbl,2,0),""))</f>
        <v>0</v>
      </c>
      <c r="F3389" s="39">
        <f>IF($D3389="","",IFERROR(VLOOKUP($D3389,AcctTbl,3,0),""))</f>
        <v>0</v>
      </c>
      <c r="G3389" s="39">
        <f>IF(Txn!$B1701="","",Txn!$D1701)</f>
        <v>0</v>
      </c>
      <c r="H3389" s="38">
        <f>IF(Txn!$B1701="","",Txn!$E1701)</f>
        <v>0</v>
      </c>
      <c r="I3389" s="40">
        <f>IF(Txn!$B1701="",0,Txn!$O1701)</f>
        <v>0</v>
      </c>
      <c r="J3389" s="40">
        <f>IF(Txn!$B1701="",0,Txn!$P1701)</f>
        <v>0</v>
      </c>
      <c r="K3389" s="41">
        <f>IF($A3389="","",IFERROR(VALUE(MID($A3389,6,2)),""))</f>
        <v>0</v>
      </c>
      <c r="L3389" s="39">
        <f>IF(Txn!$K1701="","",Txn!$K1701)</f>
        <v>0</v>
      </c>
      <c r="N3389" s="42">
        <f>IF($D3389="",0,COUNTIF(BankAccts,$D3389))</f>
        <v>0</v>
      </c>
    </row>
    <row r="3390" spans="1:14">
      <c r="A3390" s="38">
        <f>IF(Txn!$B1701="","",Txn!$B1701)</f>
        <v>0</v>
      </c>
      <c r="B3390" s="38">
        <f>IF(Txn!$B1701="","",Txn!$C1701)</f>
        <v>0</v>
      </c>
      <c r="C3390" s="39">
        <f>IF(Txn!$B1701="","","تراکنش بانکی")</f>
        <v>0</v>
      </c>
      <c r="D3390" s="38">
        <f>IF(Txn!$B1701="","",IF(IF(Txn!$U1701="TRF",Txn!$Y1701,Txn!$Z1701)="","",IF(Txn!$U1701="TRF",Txn!$Y1701,Txn!$Z1701)))</f>
        <v>0</v>
      </c>
      <c r="E3390" s="39">
        <f>IF($D3390="","",IFERROR(VLOOKUP($D3390,AcctTbl,2,0),""))</f>
        <v>0</v>
      </c>
      <c r="F3390" s="39">
        <f>IF($D3390="","",IFERROR(VLOOKUP($D3390,AcctTbl,3,0),""))</f>
        <v>0</v>
      </c>
      <c r="G3390" s="39">
        <f>IF(Txn!$B1701="","",Txn!$D1701)</f>
        <v>0</v>
      </c>
      <c r="H3390" s="38">
        <f>IF(Txn!$B1701="","",Txn!$E1701)</f>
        <v>0</v>
      </c>
      <c r="I3390" s="40">
        <f>IF(Txn!$B1701="",0,Txn!$Q1701)</f>
        <v>0</v>
      </c>
      <c r="J3390" s="40">
        <f>IF(Txn!$B1701="",0,Txn!$R1701)</f>
        <v>0</v>
      </c>
      <c r="K3390" s="41">
        <f>IF($A3390="","",IFERROR(VALUE(MID($A3390,6,2)),""))</f>
        <v>0</v>
      </c>
      <c r="L3390" s="39">
        <f>IF(Txn!$K1701="","","طرف مقابل — "&amp;Txn!$K1701)</f>
        <v>0</v>
      </c>
      <c r="N3390" s="42">
        <f>IF($D3390="",0,COUNTIF(BankAccts,$D3390))</f>
        <v>0</v>
      </c>
    </row>
    <row r="3391" spans="1:14">
      <c r="A3391" s="38">
        <f>IF(Txn!$B1702="","",Txn!$B1702)</f>
        <v>0</v>
      </c>
      <c r="B3391" s="38">
        <f>IF(Txn!$B1702="","",Txn!$C1702)</f>
        <v>0</v>
      </c>
      <c r="C3391" s="39">
        <f>IF(Txn!$B1702="","","تراکنش بانکی")</f>
        <v>0</v>
      </c>
      <c r="D3391" s="38">
        <f>IF(Txn!$B1702="","",IF(Txn!$X1702="","",Txn!$X1702))</f>
        <v>0</v>
      </c>
      <c r="E3391" s="39">
        <f>IF($D3391="","",IFERROR(VLOOKUP($D3391,AcctTbl,2,0),""))</f>
        <v>0</v>
      </c>
      <c r="F3391" s="39">
        <f>IF($D3391="","",IFERROR(VLOOKUP($D3391,AcctTbl,3,0),""))</f>
        <v>0</v>
      </c>
      <c r="G3391" s="39">
        <f>IF(Txn!$B1702="","",Txn!$D1702)</f>
        <v>0</v>
      </c>
      <c r="H3391" s="38">
        <f>IF(Txn!$B1702="","",Txn!$E1702)</f>
        <v>0</v>
      </c>
      <c r="I3391" s="40">
        <f>IF(Txn!$B1702="",0,Txn!$O1702)</f>
        <v>0</v>
      </c>
      <c r="J3391" s="40">
        <f>IF(Txn!$B1702="",0,Txn!$P1702)</f>
        <v>0</v>
      </c>
      <c r="K3391" s="41">
        <f>IF($A3391="","",IFERROR(VALUE(MID($A3391,6,2)),""))</f>
        <v>0</v>
      </c>
      <c r="L3391" s="39">
        <f>IF(Txn!$K1702="","",Txn!$K1702)</f>
        <v>0</v>
      </c>
      <c r="N3391" s="42">
        <f>IF($D3391="",0,COUNTIF(BankAccts,$D3391))</f>
        <v>0</v>
      </c>
    </row>
    <row r="3392" spans="1:14">
      <c r="A3392" s="38">
        <f>IF(Txn!$B1702="","",Txn!$B1702)</f>
        <v>0</v>
      </c>
      <c r="B3392" s="38">
        <f>IF(Txn!$B1702="","",Txn!$C1702)</f>
        <v>0</v>
      </c>
      <c r="C3392" s="39">
        <f>IF(Txn!$B1702="","","تراکنش بانکی")</f>
        <v>0</v>
      </c>
      <c r="D3392" s="38">
        <f>IF(Txn!$B1702="","",IF(IF(Txn!$U1702="TRF",Txn!$Y1702,Txn!$Z1702)="","",IF(Txn!$U1702="TRF",Txn!$Y1702,Txn!$Z1702)))</f>
        <v>0</v>
      </c>
      <c r="E3392" s="39">
        <f>IF($D3392="","",IFERROR(VLOOKUP($D3392,AcctTbl,2,0),""))</f>
        <v>0</v>
      </c>
      <c r="F3392" s="39">
        <f>IF($D3392="","",IFERROR(VLOOKUP($D3392,AcctTbl,3,0),""))</f>
        <v>0</v>
      </c>
      <c r="G3392" s="39">
        <f>IF(Txn!$B1702="","",Txn!$D1702)</f>
        <v>0</v>
      </c>
      <c r="H3392" s="38">
        <f>IF(Txn!$B1702="","",Txn!$E1702)</f>
        <v>0</v>
      </c>
      <c r="I3392" s="40">
        <f>IF(Txn!$B1702="",0,Txn!$Q1702)</f>
        <v>0</v>
      </c>
      <c r="J3392" s="40">
        <f>IF(Txn!$B1702="",0,Txn!$R1702)</f>
        <v>0</v>
      </c>
      <c r="K3392" s="41">
        <f>IF($A3392="","",IFERROR(VALUE(MID($A3392,6,2)),""))</f>
        <v>0</v>
      </c>
      <c r="L3392" s="39">
        <f>IF(Txn!$K1702="","","طرف مقابل — "&amp;Txn!$K1702)</f>
        <v>0</v>
      </c>
      <c r="N3392" s="42">
        <f>IF($D3392="",0,COUNTIF(BankAccts,$D3392))</f>
        <v>0</v>
      </c>
    </row>
    <row r="3393" spans="1:14">
      <c r="A3393" s="38">
        <f>IF(Txn!$B1703="","",Txn!$B1703)</f>
        <v>0</v>
      </c>
      <c r="B3393" s="38">
        <f>IF(Txn!$B1703="","",Txn!$C1703)</f>
        <v>0</v>
      </c>
      <c r="C3393" s="39">
        <f>IF(Txn!$B1703="","","تراکنش بانکی")</f>
        <v>0</v>
      </c>
      <c r="D3393" s="38">
        <f>IF(Txn!$B1703="","",IF(Txn!$X1703="","",Txn!$X1703))</f>
        <v>0</v>
      </c>
      <c r="E3393" s="39">
        <f>IF($D3393="","",IFERROR(VLOOKUP($D3393,AcctTbl,2,0),""))</f>
        <v>0</v>
      </c>
      <c r="F3393" s="39">
        <f>IF($D3393="","",IFERROR(VLOOKUP($D3393,AcctTbl,3,0),""))</f>
        <v>0</v>
      </c>
      <c r="G3393" s="39">
        <f>IF(Txn!$B1703="","",Txn!$D1703)</f>
        <v>0</v>
      </c>
      <c r="H3393" s="38">
        <f>IF(Txn!$B1703="","",Txn!$E1703)</f>
        <v>0</v>
      </c>
      <c r="I3393" s="40">
        <f>IF(Txn!$B1703="",0,Txn!$O1703)</f>
        <v>0</v>
      </c>
      <c r="J3393" s="40">
        <f>IF(Txn!$B1703="",0,Txn!$P1703)</f>
        <v>0</v>
      </c>
      <c r="K3393" s="41">
        <f>IF($A3393="","",IFERROR(VALUE(MID($A3393,6,2)),""))</f>
        <v>0</v>
      </c>
      <c r="L3393" s="39">
        <f>IF(Txn!$K1703="","",Txn!$K1703)</f>
        <v>0</v>
      </c>
      <c r="N3393" s="42">
        <f>IF($D3393="",0,COUNTIF(BankAccts,$D3393))</f>
        <v>0</v>
      </c>
    </row>
    <row r="3394" spans="1:14">
      <c r="A3394" s="38">
        <f>IF(Txn!$B1703="","",Txn!$B1703)</f>
        <v>0</v>
      </c>
      <c r="B3394" s="38">
        <f>IF(Txn!$B1703="","",Txn!$C1703)</f>
        <v>0</v>
      </c>
      <c r="C3394" s="39">
        <f>IF(Txn!$B1703="","","تراکنش بانکی")</f>
        <v>0</v>
      </c>
      <c r="D3394" s="38">
        <f>IF(Txn!$B1703="","",IF(IF(Txn!$U1703="TRF",Txn!$Y1703,Txn!$Z1703)="","",IF(Txn!$U1703="TRF",Txn!$Y1703,Txn!$Z1703)))</f>
        <v>0</v>
      </c>
      <c r="E3394" s="39">
        <f>IF($D3394="","",IFERROR(VLOOKUP($D3394,AcctTbl,2,0),""))</f>
        <v>0</v>
      </c>
      <c r="F3394" s="39">
        <f>IF($D3394="","",IFERROR(VLOOKUP($D3394,AcctTbl,3,0),""))</f>
        <v>0</v>
      </c>
      <c r="G3394" s="39">
        <f>IF(Txn!$B1703="","",Txn!$D1703)</f>
        <v>0</v>
      </c>
      <c r="H3394" s="38">
        <f>IF(Txn!$B1703="","",Txn!$E1703)</f>
        <v>0</v>
      </c>
      <c r="I3394" s="40">
        <f>IF(Txn!$B1703="",0,Txn!$Q1703)</f>
        <v>0</v>
      </c>
      <c r="J3394" s="40">
        <f>IF(Txn!$B1703="",0,Txn!$R1703)</f>
        <v>0</v>
      </c>
      <c r="K3394" s="41">
        <f>IF($A3394="","",IFERROR(VALUE(MID($A3394,6,2)),""))</f>
        <v>0</v>
      </c>
      <c r="L3394" s="39">
        <f>IF(Txn!$K1703="","","طرف مقابل — "&amp;Txn!$K1703)</f>
        <v>0</v>
      </c>
      <c r="N3394" s="42">
        <f>IF($D3394="",0,COUNTIF(BankAccts,$D3394))</f>
        <v>0</v>
      </c>
    </row>
    <row r="3395" spans="1:14">
      <c r="A3395" s="38">
        <f>IF(Txn!$B1704="","",Txn!$B1704)</f>
        <v>0</v>
      </c>
      <c r="B3395" s="38">
        <f>IF(Txn!$B1704="","",Txn!$C1704)</f>
        <v>0</v>
      </c>
      <c r="C3395" s="39">
        <f>IF(Txn!$B1704="","","تراکنش بانکی")</f>
        <v>0</v>
      </c>
      <c r="D3395" s="38">
        <f>IF(Txn!$B1704="","",IF(Txn!$X1704="","",Txn!$X1704))</f>
        <v>0</v>
      </c>
      <c r="E3395" s="39">
        <f>IF($D3395="","",IFERROR(VLOOKUP($D3395,AcctTbl,2,0),""))</f>
        <v>0</v>
      </c>
      <c r="F3395" s="39">
        <f>IF($D3395="","",IFERROR(VLOOKUP($D3395,AcctTbl,3,0),""))</f>
        <v>0</v>
      </c>
      <c r="G3395" s="39">
        <f>IF(Txn!$B1704="","",Txn!$D1704)</f>
        <v>0</v>
      </c>
      <c r="H3395" s="38">
        <f>IF(Txn!$B1704="","",Txn!$E1704)</f>
        <v>0</v>
      </c>
      <c r="I3395" s="40">
        <f>IF(Txn!$B1704="",0,Txn!$O1704)</f>
        <v>0</v>
      </c>
      <c r="J3395" s="40">
        <f>IF(Txn!$B1704="",0,Txn!$P1704)</f>
        <v>0</v>
      </c>
      <c r="K3395" s="41">
        <f>IF($A3395="","",IFERROR(VALUE(MID($A3395,6,2)),""))</f>
        <v>0</v>
      </c>
      <c r="L3395" s="39">
        <f>IF(Txn!$K1704="","",Txn!$K1704)</f>
        <v>0</v>
      </c>
      <c r="N3395" s="42">
        <f>IF($D3395="",0,COUNTIF(BankAccts,$D3395))</f>
        <v>0</v>
      </c>
    </row>
    <row r="3396" spans="1:14">
      <c r="A3396" s="38">
        <f>IF(Txn!$B1704="","",Txn!$B1704)</f>
        <v>0</v>
      </c>
      <c r="B3396" s="38">
        <f>IF(Txn!$B1704="","",Txn!$C1704)</f>
        <v>0</v>
      </c>
      <c r="C3396" s="39">
        <f>IF(Txn!$B1704="","","تراکنش بانکی")</f>
        <v>0</v>
      </c>
      <c r="D3396" s="38">
        <f>IF(Txn!$B1704="","",IF(IF(Txn!$U1704="TRF",Txn!$Y1704,Txn!$Z1704)="","",IF(Txn!$U1704="TRF",Txn!$Y1704,Txn!$Z1704)))</f>
        <v>0</v>
      </c>
      <c r="E3396" s="39">
        <f>IF($D3396="","",IFERROR(VLOOKUP($D3396,AcctTbl,2,0),""))</f>
        <v>0</v>
      </c>
      <c r="F3396" s="39">
        <f>IF($D3396="","",IFERROR(VLOOKUP($D3396,AcctTbl,3,0),""))</f>
        <v>0</v>
      </c>
      <c r="G3396" s="39">
        <f>IF(Txn!$B1704="","",Txn!$D1704)</f>
        <v>0</v>
      </c>
      <c r="H3396" s="38">
        <f>IF(Txn!$B1704="","",Txn!$E1704)</f>
        <v>0</v>
      </c>
      <c r="I3396" s="40">
        <f>IF(Txn!$B1704="",0,Txn!$Q1704)</f>
        <v>0</v>
      </c>
      <c r="J3396" s="40">
        <f>IF(Txn!$B1704="",0,Txn!$R1704)</f>
        <v>0</v>
      </c>
      <c r="K3396" s="41">
        <f>IF($A3396="","",IFERROR(VALUE(MID($A3396,6,2)),""))</f>
        <v>0</v>
      </c>
      <c r="L3396" s="39">
        <f>IF(Txn!$K1704="","","طرف مقابل — "&amp;Txn!$K1704)</f>
        <v>0</v>
      </c>
      <c r="N3396" s="42">
        <f>IF($D3396="",0,COUNTIF(BankAccts,$D3396))</f>
        <v>0</v>
      </c>
    </row>
    <row r="3397" spans="1:14">
      <c r="A3397" s="38">
        <f>IF(Txn!$B1705="","",Txn!$B1705)</f>
        <v>0</v>
      </c>
      <c r="B3397" s="38">
        <f>IF(Txn!$B1705="","",Txn!$C1705)</f>
        <v>0</v>
      </c>
      <c r="C3397" s="39">
        <f>IF(Txn!$B1705="","","تراکنش بانکی")</f>
        <v>0</v>
      </c>
      <c r="D3397" s="38">
        <f>IF(Txn!$B1705="","",IF(Txn!$X1705="","",Txn!$X1705))</f>
        <v>0</v>
      </c>
      <c r="E3397" s="39">
        <f>IF($D3397="","",IFERROR(VLOOKUP($D3397,AcctTbl,2,0),""))</f>
        <v>0</v>
      </c>
      <c r="F3397" s="39">
        <f>IF($D3397="","",IFERROR(VLOOKUP($D3397,AcctTbl,3,0),""))</f>
        <v>0</v>
      </c>
      <c r="G3397" s="39">
        <f>IF(Txn!$B1705="","",Txn!$D1705)</f>
        <v>0</v>
      </c>
      <c r="H3397" s="38">
        <f>IF(Txn!$B1705="","",Txn!$E1705)</f>
        <v>0</v>
      </c>
      <c r="I3397" s="40">
        <f>IF(Txn!$B1705="",0,Txn!$O1705)</f>
        <v>0</v>
      </c>
      <c r="J3397" s="40">
        <f>IF(Txn!$B1705="",0,Txn!$P1705)</f>
        <v>0</v>
      </c>
      <c r="K3397" s="41">
        <f>IF($A3397="","",IFERROR(VALUE(MID($A3397,6,2)),""))</f>
        <v>0</v>
      </c>
      <c r="L3397" s="39">
        <f>IF(Txn!$K1705="","",Txn!$K1705)</f>
        <v>0</v>
      </c>
      <c r="N3397" s="42">
        <f>IF($D3397="",0,COUNTIF(BankAccts,$D3397))</f>
        <v>0</v>
      </c>
    </row>
    <row r="3398" spans="1:14">
      <c r="A3398" s="38">
        <f>IF(Txn!$B1705="","",Txn!$B1705)</f>
        <v>0</v>
      </c>
      <c r="B3398" s="38">
        <f>IF(Txn!$B1705="","",Txn!$C1705)</f>
        <v>0</v>
      </c>
      <c r="C3398" s="39">
        <f>IF(Txn!$B1705="","","تراکنش بانکی")</f>
        <v>0</v>
      </c>
      <c r="D3398" s="38">
        <f>IF(Txn!$B1705="","",IF(IF(Txn!$U1705="TRF",Txn!$Y1705,Txn!$Z1705)="","",IF(Txn!$U1705="TRF",Txn!$Y1705,Txn!$Z1705)))</f>
        <v>0</v>
      </c>
      <c r="E3398" s="39">
        <f>IF($D3398="","",IFERROR(VLOOKUP($D3398,AcctTbl,2,0),""))</f>
        <v>0</v>
      </c>
      <c r="F3398" s="39">
        <f>IF($D3398="","",IFERROR(VLOOKUP($D3398,AcctTbl,3,0),""))</f>
        <v>0</v>
      </c>
      <c r="G3398" s="39">
        <f>IF(Txn!$B1705="","",Txn!$D1705)</f>
        <v>0</v>
      </c>
      <c r="H3398" s="38">
        <f>IF(Txn!$B1705="","",Txn!$E1705)</f>
        <v>0</v>
      </c>
      <c r="I3398" s="40">
        <f>IF(Txn!$B1705="",0,Txn!$Q1705)</f>
        <v>0</v>
      </c>
      <c r="J3398" s="40">
        <f>IF(Txn!$B1705="",0,Txn!$R1705)</f>
        <v>0</v>
      </c>
      <c r="K3398" s="41">
        <f>IF($A3398="","",IFERROR(VALUE(MID($A3398,6,2)),""))</f>
        <v>0</v>
      </c>
      <c r="L3398" s="39">
        <f>IF(Txn!$K1705="","","طرف مقابل — "&amp;Txn!$K1705)</f>
        <v>0</v>
      </c>
      <c r="N3398" s="42">
        <f>IF($D3398="",0,COUNTIF(BankAccts,$D3398))</f>
        <v>0</v>
      </c>
    </row>
    <row r="3399" spans="1:14">
      <c r="A3399" s="38">
        <f>IF(Txn!$B1706="","",Txn!$B1706)</f>
        <v>0</v>
      </c>
      <c r="B3399" s="38">
        <f>IF(Txn!$B1706="","",Txn!$C1706)</f>
        <v>0</v>
      </c>
      <c r="C3399" s="39">
        <f>IF(Txn!$B1706="","","تراکنش بانکی")</f>
        <v>0</v>
      </c>
      <c r="D3399" s="38">
        <f>IF(Txn!$B1706="","",IF(Txn!$X1706="","",Txn!$X1706))</f>
        <v>0</v>
      </c>
      <c r="E3399" s="39">
        <f>IF($D3399="","",IFERROR(VLOOKUP($D3399,AcctTbl,2,0),""))</f>
        <v>0</v>
      </c>
      <c r="F3399" s="39">
        <f>IF($D3399="","",IFERROR(VLOOKUP($D3399,AcctTbl,3,0),""))</f>
        <v>0</v>
      </c>
      <c r="G3399" s="39">
        <f>IF(Txn!$B1706="","",Txn!$D1706)</f>
        <v>0</v>
      </c>
      <c r="H3399" s="38">
        <f>IF(Txn!$B1706="","",Txn!$E1706)</f>
        <v>0</v>
      </c>
      <c r="I3399" s="40">
        <f>IF(Txn!$B1706="",0,Txn!$O1706)</f>
        <v>0</v>
      </c>
      <c r="J3399" s="40">
        <f>IF(Txn!$B1706="",0,Txn!$P1706)</f>
        <v>0</v>
      </c>
      <c r="K3399" s="41">
        <f>IF($A3399="","",IFERROR(VALUE(MID($A3399,6,2)),""))</f>
        <v>0</v>
      </c>
      <c r="L3399" s="39">
        <f>IF(Txn!$K1706="","",Txn!$K1706)</f>
        <v>0</v>
      </c>
      <c r="N3399" s="42">
        <f>IF($D3399="",0,COUNTIF(BankAccts,$D3399))</f>
        <v>0</v>
      </c>
    </row>
    <row r="3400" spans="1:14">
      <c r="A3400" s="38">
        <f>IF(Txn!$B1706="","",Txn!$B1706)</f>
        <v>0</v>
      </c>
      <c r="B3400" s="38">
        <f>IF(Txn!$B1706="","",Txn!$C1706)</f>
        <v>0</v>
      </c>
      <c r="C3400" s="39">
        <f>IF(Txn!$B1706="","","تراکنش بانکی")</f>
        <v>0</v>
      </c>
      <c r="D3400" s="38">
        <f>IF(Txn!$B1706="","",IF(IF(Txn!$U1706="TRF",Txn!$Y1706,Txn!$Z1706)="","",IF(Txn!$U1706="TRF",Txn!$Y1706,Txn!$Z1706)))</f>
        <v>0</v>
      </c>
      <c r="E3400" s="39">
        <f>IF($D3400="","",IFERROR(VLOOKUP($D3400,AcctTbl,2,0),""))</f>
        <v>0</v>
      </c>
      <c r="F3400" s="39">
        <f>IF($D3400="","",IFERROR(VLOOKUP($D3400,AcctTbl,3,0),""))</f>
        <v>0</v>
      </c>
      <c r="G3400" s="39">
        <f>IF(Txn!$B1706="","",Txn!$D1706)</f>
        <v>0</v>
      </c>
      <c r="H3400" s="38">
        <f>IF(Txn!$B1706="","",Txn!$E1706)</f>
        <v>0</v>
      </c>
      <c r="I3400" s="40">
        <f>IF(Txn!$B1706="",0,Txn!$Q1706)</f>
        <v>0</v>
      </c>
      <c r="J3400" s="40">
        <f>IF(Txn!$B1706="",0,Txn!$R1706)</f>
        <v>0</v>
      </c>
      <c r="K3400" s="41">
        <f>IF($A3400="","",IFERROR(VALUE(MID($A3400,6,2)),""))</f>
        <v>0</v>
      </c>
      <c r="L3400" s="39">
        <f>IF(Txn!$K1706="","","طرف مقابل — "&amp;Txn!$K1706)</f>
        <v>0</v>
      </c>
      <c r="N3400" s="42">
        <f>IF($D3400="",0,COUNTIF(BankAccts,$D3400))</f>
        <v>0</v>
      </c>
    </row>
    <row r="3401" spans="1:14">
      <c r="A3401" s="38">
        <f>IF(Txn!$B1707="","",Txn!$B1707)</f>
        <v>0</v>
      </c>
      <c r="B3401" s="38">
        <f>IF(Txn!$B1707="","",Txn!$C1707)</f>
        <v>0</v>
      </c>
      <c r="C3401" s="39">
        <f>IF(Txn!$B1707="","","تراکنش بانکی")</f>
        <v>0</v>
      </c>
      <c r="D3401" s="38">
        <f>IF(Txn!$B1707="","",IF(Txn!$X1707="","",Txn!$X1707))</f>
        <v>0</v>
      </c>
      <c r="E3401" s="39">
        <f>IF($D3401="","",IFERROR(VLOOKUP($D3401,AcctTbl,2,0),""))</f>
        <v>0</v>
      </c>
      <c r="F3401" s="39">
        <f>IF($D3401="","",IFERROR(VLOOKUP($D3401,AcctTbl,3,0),""))</f>
        <v>0</v>
      </c>
      <c r="G3401" s="39">
        <f>IF(Txn!$B1707="","",Txn!$D1707)</f>
        <v>0</v>
      </c>
      <c r="H3401" s="38">
        <f>IF(Txn!$B1707="","",Txn!$E1707)</f>
        <v>0</v>
      </c>
      <c r="I3401" s="40">
        <f>IF(Txn!$B1707="",0,Txn!$O1707)</f>
        <v>0</v>
      </c>
      <c r="J3401" s="40">
        <f>IF(Txn!$B1707="",0,Txn!$P1707)</f>
        <v>0</v>
      </c>
      <c r="K3401" s="41">
        <f>IF($A3401="","",IFERROR(VALUE(MID($A3401,6,2)),""))</f>
        <v>0</v>
      </c>
      <c r="L3401" s="39">
        <f>IF(Txn!$K1707="","",Txn!$K1707)</f>
        <v>0</v>
      </c>
      <c r="N3401" s="42">
        <f>IF($D3401="",0,COUNTIF(BankAccts,$D3401))</f>
        <v>0</v>
      </c>
    </row>
    <row r="3402" spans="1:14">
      <c r="A3402" s="38">
        <f>IF(Txn!$B1707="","",Txn!$B1707)</f>
        <v>0</v>
      </c>
      <c r="B3402" s="38">
        <f>IF(Txn!$B1707="","",Txn!$C1707)</f>
        <v>0</v>
      </c>
      <c r="C3402" s="39">
        <f>IF(Txn!$B1707="","","تراکنش بانکی")</f>
        <v>0</v>
      </c>
      <c r="D3402" s="38">
        <f>IF(Txn!$B1707="","",IF(IF(Txn!$U1707="TRF",Txn!$Y1707,Txn!$Z1707)="","",IF(Txn!$U1707="TRF",Txn!$Y1707,Txn!$Z1707)))</f>
        <v>0</v>
      </c>
      <c r="E3402" s="39">
        <f>IF($D3402="","",IFERROR(VLOOKUP($D3402,AcctTbl,2,0),""))</f>
        <v>0</v>
      </c>
      <c r="F3402" s="39">
        <f>IF($D3402="","",IFERROR(VLOOKUP($D3402,AcctTbl,3,0),""))</f>
        <v>0</v>
      </c>
      <c r="G3402" s="39">
        <f>IF(Txn!$B1707="","",Txn!$D1707)</f>
        <v>0</v>
      </c>
      <c r="H3402" s="38">
        <f>IF(Txn!$B1707="","",Txn!$E1707)</f>
        <v>0</v>
      </c>
      <c r="I3402" s="40">
        <f>IF(Txn!$B1707="",0,Txn!$Q1707)</f>
        <v>0</v>
      </c>
      <c r="J3402" s="40">
        <f>IF(Txn!$B1707="",0,Txn!$R1707)</f>
        <v>0</v>
      </c>
      <c r="K3402" s="41">
        <f>IF($A3402="","",IFERROR(VALUE(MID($A3402,6,2)),""))</f>
        <v>0</v>
      </c>
      <c r="L3402" s="39">
        <f>IF(Txn!$K1707="","","طرف مقابل — "&amp;Txn!$K1707)</f>
        <v>0</v>
      </c>
      <c r="N3402" s="42">
        <f>IF($D3402="",0,COUNTIF(BankAccts,$D3402))</f>
        <v>0</v>
      </c>
    </row>
    <row r="3403" spans="1:14">
      <c r="A3403" s="38">
        <f>IF(Txn!$B1708="","",Txn!$B1708)</f>
        <v>0</v>
      </c>
      <c r="B3403" s="38">
        <f>IF(Txn!$B1708="","",Txn!$C1708)</f>
        <v>0</v>
      </c>
      <c r="C3403" s="39">
        <f>IF(Txn!$B1708="","","تراکنش بانکی")</f>
        <v>0</v>
      </c>
      <c r="D3403" s="38">
        <f>IF(Txn!$B1708="","",IF(Txn!$X1708="","",Txn!$X1708))</f>
        <v>0</v>
      </c>
      <c r="E3403" s="39">
        <f>IF($D3403="","",IFERROR(VLOOKUP($D3403,AcctTbl,2,0),""))</f>
        <v>0</v>
      </c>
      <c r="F3403" s="39">
        <f>IF($D3403="","",IFERROR(VLOOKUP($D3403,AcctTbl,3,0),""))</f>
        <v>0</v>
      </c>
      <c r="G3403" s="39">
        <f>IF(Txn!$B1708="","",Txn!$D1708)</f>
        <v>0</v>
      </c>
      <c r="H3403" s="38">
        <f>IF(Txn!$B1708="","",Txn!$E1708)</f>
        <v>0</v>
      </c>
      <c r="I3403" s="40">
        <f>IF(Txn!$B1708="",0,Txn!$O1708)</f>
        <v>0</v>
      </c>
      <c r="J3403" s="40">
        <f>IF(Txn!$B1708="",0,Txn!$P1708)</f>
        <v>0</v>
      </c>
      <c r="K3403" s="41">
        <f>IF($A3403="","",IFERROR(VALUE(MID($A3403,6,2)),""))</f>
        <v>0</v>
      </c>
      <c r="L3403" s="39">
        <f>IF(Txn!$K1708="","",Txn!$K1708)</f>
        <v>0</v>
      </c>
      <c r="N3403" s="42">
        <f>IF($D3403="",0,COUNTIF(BankAccts,$D3403))</f>
        <v>0</v>
      </c>
    </row>
    <row r="3404" spans="1:14">
      <c r="A3404" s="38">
        <f>IF(Txn!$B1708="","",Txn!$B1708)</f>
        <v>0</v>
      </c>
      <c r="B3404" s="38">
        <f>IF(Txn!$B1708="","",Txn!$C1708)</f>
        <v>0</v>
      </c>
      <c r="C3404" s="39">
        <f>IF(Txn!$B1708="","","تراکنش بانکی")</f>
        <v>0</v>
      </c>
      <c r="D3404" s="38">
        <f>IF(Txn!$B1708="","",IF(IF(Txn!$U1708="TRF",Txn!$Y1708,Txn!$Z1708)="","",IF(Txn!$U1708="TRF",Txn!$Y1708,Txn!$Z1708)))</f>
        <v>0</v>
      </c>
      <c r="E3404" s="39">
        <f>IF($D3404="","",IFERROR(VLOOKUP($D3404,AcctTbl,2,0),""))</f>
        <v>0</v>
      </c>
      <c r="F3404" s="39">
        <f>IF($D3404="","",IFERROR(VLOOKUP($D3404,AcctTbl,3,0),""))</f>
        <v>0</v>
      </c>
      <c r="G3404" s="39">
        <f>IF(Txn!$B1708="","",Txn!$D1708)</f>
        <v>0</v>
      </c>
      <c r="H3404" s="38">
        <f>IF(Txn!$B1708="","",Txn!$E1708)</f>
        <v>0</v>
      </c>
      <c r="I3404" s="40">
        <f>IF(Txn!$B1708="",0,Txn!$Q1708)</f>
        <v>0</v>
      </c>
      <c r="J3404" s="40">
        <f>IF(Txn!$B1708="",0,Txn!$R1708)</f>
        <v>0</v>
      </c>
      <c r="K3404" s="41">
        <f>IF($A3404="","",IFERROR(VALUE(MID($A3404,6,2)),""))</f>
        <v>0</v>
      </c>
      <c r="L3404" s="39">
        <f>IF(Txn!$K1708="","","طرف مقابل — "&amp;Txn!$K1708)</f>
        <v>0</v>
      </c>
      <c r="N3404" s="42">
        <f>IF($D3404="",0,COUNTIF(BankAccts,$D3404))</f>
        <v>0</v>
      </c>
    </row>
    <row r="3405" spans="1:14">
      <c r="A3405" s="38">
        <f>IF(Txn!$B1709="","",Txn!$B1709)</f>
        <v>0</v>
      </c>
      <c r="B3405" s="38">
        <f>IF(Txn!$B1709="","",Txn!$C1709)</f>
        <v>0</v>
      </c>
      <c r="C3405" s="39">
        <f>IF(Txn!$B1709="","","تراکنش بانکی")</f>
        <v>0</v>
      </c>
      <c r="D3405" s="38">
        <f>IF(Txn!$B1709="","",IF(Txn!$X1709="","",Txn!$X1709))</f>
        <v>0</v>
      </c>
      <c r="E3405" s="39">
        <f>IF($D3405="","",IFERROR(VLOOKUP($D3405,AcctTbl,2,0),""))</f>
        <v>0</v>
      </c>
      <c r="F3405" s="39">
        <f>IF($D3405="","",IFERROR(VLOOKUP($D3405,AcctTbl,3,0),""))</f>
        <v>0</v>
      </c>
      <c r="G3405" s="39">
        <f>IF(Txn!$B1709="","",Txn!$D1709)</f>
        <v>0</v>
      </c>
      <c r="H3405" s="38">
        <f>IF(Txn!$B1709="","",Txn!$E1709)</f>
        <v>0</v>
      </c>
      <c r="I3405" s="40">
        <f>IF(Txn!$B1709="",0,Txn!$O1709)</f>
        <v>0</v>
      </c>
      <c r="J3405" s="40">
        <f>IF(Txn!$B1709="",0,Txn!$P1709)</f>
        <v>0</v>
      </c>
      <c r="K3405" s="41">
        <f>IF($A3405="","",IFERROR(VALUE(MID($A3405,6,2)),""))</f>
        <v>0</v>
      </c>
      <c r="L3405" s="39">
        <f>IF(Txn!$K1709="","",Txn!$K1709)</f>
        <v>0</v>
      </c>
      <c r="N3405" s="42">
        <f>IF($D3405="",0,COUNTIF(BankAccts,$D3405))</f>
        <v>0</v>
      </c>
    </row>
    <row r="3406" spans="1:14">
      <c r="A3406" s="38">
        <f>IF(Txn!$B1709="","",Txn!$B1709)</f>
        <v>0</v>
      </c>
      <c r="B3406" s="38">
        <f>IF(Txn!$B1709="","",Txn!$C1709)</f>
        <v>0</v>
      </c>
      <c r="C3406" s="39">
        <f>IF(Txn!$B1709="","","تراکنش بانکی")</f>
        <v>0</v>
      </c>
      <c r="D3406" s="38">
        <f>IF(Txn!$B1709="","",IF(IF(Txn!$U1709="TRF",Txn!$Y1709,Txn!$Z1709)="","",IF(Txn!$U1709="TRF",Txn!$Y1709,Txn!$Z1709)))</f>
        <v>0</v>
      </c>
      <c r="E3406" s="39">
        <f>IF($D3406="","",IFERROR(VLOOKUP($D3406,AcctTbl,2,0),""))</f>
        <v>0</v>
      </c>
      <c r="F3406" s="39">
        <f>IF($D3406="","",IFERROR(VLOOKUP($D3406,AcctTbl,3,0),""))</f>
        <v>0</v>
      </c>
      <c r="G3406" s="39">
        <f>IF(Txn!$B1709="","",Txn!$D1709)</f>
        <v>0</v>
      </c>
      <c r="H3406" s="38">
        <f>IF(Txn!$B1709="","",Txn!$E1709)</f>
        <v>0</v>
      </c>
      <c r="I3406" s="40">
        <f>IF(Txn!$B1709="",0,Txn!$Q1709)</f>
        <v>0</v>
      </c>
      <c r="J3406" s="40">
        <f>IF(Txn!$B1709="",0,Txn!$R1709)</f>
        <v>0</v>
      </c>
      <c r="K3406" s="41">
        <f>IF($A3406="","",IFERROR(VALUE(MID($A3406,6,2)),""))</f>
        <v>0</v>
      </c>
      <c r="L3406" s="39">
        <f>IF(Txn!$K1709="","","طرف مقابل — "&amp;Txn!$K1709)</f>
        <v>0</v>
      </c>
      <c r="N3406" s="42">
        <f>IF($D3406="",0,COUNTIF(BankAccts,$D3406))</f>
        <v>0</v>
      </c>
    </row>
    <row r="3407" spans="1:14">
      <c r="A3407" s="38">
        <f>IF(Txn!$B1710="","",Txn!$B1710)</f>
        <v>0</v>
      </c>
      <c r="B3407" s="38">
        <f>IF(Txn!$B1710="","",Txn!$C1710)</f>
        <v>0</v>
      </c>
      <c r="C3407" s="39">
        <f>IF(Txn!$B1710="","","تراکنش بانکی")</f>
        <v>0</v>
      </c>
      <c r="D3407" s="38">
        <f>IF(Txn!$B1710="","",IF(Txn!$X1710="","",Txn!$X1710))</f>
        <v>0</v>
      </c>
      <c r="E3407" s="39">
        <f>IF($D3407="","",IFERROR(VLOOKUP($D3407,AcctTbl,2,0),""))</f>
        <v>0</v>
      </c>
      <c r="F3407" s="39">
        <f>IF($D3407="","",IFERROR(VLOOKUP($D3407,AcctTbl,3,0),""))</f>
        <v>0</v>
      </c>
      <c r="G3407" s="39">
        <f>IF(Txn!$B1710="","",Txn!$D1710)</f>
        <v>0</v>
      </c>
      <c r="H3407" s="38">
        <f>IF(Txn!$B1710="","",Txn!$E1710)</f>
        <v>0</v>
      </c>
      <c r="I3407" s="40">
        <f>IF(Txn!$B1710="",0,Txn!$O1710)</f>
        <v>0</v>
      </c>
      <c r="J3407" s="40">
        <f>IF(Txn!$B1710="",0,Txn!$P1710)</f>
        <v>0</v>
      </c>
      <c r="K3407" s="41">
        <f>IF($A3407="","",IFERROR(VALUE(MID($A3407,6,2)),""))</f>
        <v>0</v>
      </c>
      <c r="L3407" s="39">
        <f>IF(Txn!$K1710="","",Txn!$K1710)</f>
        <v>0</v>
      </c>
      <c r="N3407" s="42">
        <f>IF($D3407="",0,COUNTIF(BankAccts,$D3407))</f>
        <v>0</v>
      </c>
    </row>
    <row r="3408" spans="1:14">
      <c r="A3408" s="38">
        <f>IF(Txn!$B1710="","",Txn!$B1710)</f>
        <v>0</v>
      </c>
      <c r="B3408" s="38">
        <f>IF(Txn!$B1710="","",Txn!$C1710)</f>
        <v>0</v>
      </c>
      <c r="C3408" s="39">
        <f>IF(Txn!$B1710="","","تراکنش بانکی")</f>
        <v>0</v>
      </c>
      <c r="D3408" s="38">
        <f>IF(Txn!$B1710="","",IF(IF(Txn!$U1710="TRF",Txn!$Y1710,Txn!$Z1710)="","",IF(Txn!$U1710="TRF",Txn!$Y1710,Txn!$Z1710)))</f>
        <v>0</v>
      </c>
      <c r="E3408" s="39">
        <f>IF($D3408="","",IFERROR(VLOOKUP($D3408,AcctTbl,2,0),""))</f>
        <v>0</v>
      </c>
      <c r="F3408" s="39">
        <f>IF($D3408="","",IFERROR(VLOOKUP($D3408,AcctTbl,3,0),""))</f>
        <v>0</v>
      </c>
      <c r="G3408" s="39">
        <f>IF(Txn!$B1710="","",Txn!$D1710)</f>
        <v>0</v>
      </c>
      <c r="H3408" s="38">
        <f>IF(Txn!$B1710="","",Txn!$E1710)</f>
        <v>0</v>
      </c>
      <c r="I3408" s="40">
        <f>IF(Txn!$B1710="",0,Txn!$Q1710)</f>
        <v>0</v>
      </c>
      <c r="J3408" s="40">
        <f>IF(Txn!$B1710="",0,Txn!$R1710)</f>
        <v>0</v>
      </c>
      <c r="K3408" s="41">
        <f>IF($A3408="","",IFERROR(VALUE(MID($A3408,6,2)),""))</f>
        <v>0</v>
      </c>
      <c r="L3408" s="39">
        <f>IF(Txn!$K1710="","","طرف مقابل — "&amp;Txn!$K1710)</f>
        <v>0</v>
      </c>
      <c r="N3408" s="42">
        <f>IF($D3408="",0,COUNTIF(BankAccts,$D3408))</f>
        <v>0</v>
      </c>
    </row>
    <row r="3409" spans="1:14">
      <c r="A3409" s="38">
        <f>IF(Txn!$B1711="","",Txn!$B1711)</f>
        <v>0</v>
      </c>
      <c r="B3409" s="38">
        <f>IF(Txn!$B1711="","",Txn!$C1711)</f>
        <v>0</v>
      </c>
      <c r="C3409" s="39">
        <f>IF(Txn!$B1711="","","تراکنش بانکی")</f>
        <v>0</v>
      </c>
      <c r="D3409" s="38">
        <f>IF(Txn!$B1711="","",IF(Txn!$X1711="","",Txn!$X1711))</f>
        <v>0</v>
      </c>
      <c r="E3409" s="39">
        <f>IF($D3409="","",IFERROR(VLOOKUP($D3409,AcctTbl,2,0),""))</f>
        <v>0</v>
      </c>
      <c r="F3409" s="39">
        <f>IF($D3409="","",IFERROR(VLOOKUP($D3409,AcctTbl,3,0),""))</f>
        <v>0</v>
      </c>
      <c r="G3409" s="39">
        <f>IF(Txn!$B1711="","",Txn!$D1711)</f>
        <v>0</v>
      </c>
      <c r="H3409" s="38">
        <f>IF(Txn!$B1711="","",Txn!$E1711)</f>
        <v>0</v>
      </c>
      <c r="I3409" s="40">
        <f>IF(Txn!$B1711="",0,Txn!$O1711)</f>
        <v>0</v>
      </c>
      <c r="J3409" s="40">
        <f>IF(Txn!$B1711="",0,Txn!$P1711)</f>
        <v>0</v>
      </c>
      <c r="K3409" s="41">
        <f>IF($A3409="","",IFERROR(VALUE(MID($A3409,6,2)),""))</f>
        <v>0</v>
      </c>
      <c r="L3409" s="39">
        <f>IF(Txn!$K1711="","",Txn!$K1711)</f>
        <v>0</v>
      </c>
      <c r="N3409" s="42">
        <f>IF($D3409="",0,COUNTIF(BankAccts,$D3409))</f>
        <v>0</v>
      </c>
    </row>
    <row r="3410" spans="1:14">
      <c r="A3410" s="38">
        <f>IF(Txn!$B1711="","",Txn!$B1711)</f>
        <v>0</v>
      </c>
      <c r="B3410" s="38">
        <f>IF(Txn!$B1711="","",Txn!$C1711)</f>
        <v>0</v>
      </c>
      <c r="C3410" s="39">
        <f>IF(Txn!$B1711="","","تراکنش بانکی")</f>
        <v>0</v>
      </c>
      <c r="D3410" s="38">
        <f>IF(Txn!$B1711="","",IF(IF(Txn!$U1711="TRF",Txn!$Y1711,Txn!$Z1711)="","",IF(Txn!$U1711="TRF",Txn!$Y1711,Txn!$Z1711)))</f>
        <v>0</v>
      </c>
      <c r="E3410" s="39">
        <f>IF($D3410="","",IFERROR(VLOOKUP($D3410,AcctTbl,2,0),""))</f>
        <v>0</v>
      </c>
      <c r="F3410" s="39">
        <f>IF($D3410="","",IFERROR(VLOOKUP($D3410,AcctTbl,3,0),""))</f>
        <v>0</v>
      </c>
      <c r="G3410" s="39">
        <f>IF(Txn!$B1711="","",Txn!$D1711)</f>
        <v>0</v>
      </c>
      <c r="H3410" s="38">
        <f>IF(Txn!$B1711="","",Txn!$E1711)</f>
        <v>0</v>
      </c>
      <c r="I3410" s="40">
        <f>IF(Txn!$B1711="",0,Txn!$Q1711)</f>
        <v>0</v>
      </c>
      <c r="J3410" s="40">
        <f>IF(Txn!$B1711="",0,Txn!$R1711)</f>
        <v>0</v>
      </c>
      <c r="K3410" s="41">
        <f>IF($A3410="","",IFERROR(VALUE(MID($A3410,6,2)),""))</f>
        <v>0</v>
      </c>
      <c r="L3410" s="39">
        <f>IF(Txn!$K1711="","","طرف مقابل — "&amp;Txn!$K1711)</f>
        <v>0</v>
      </c>
      <c r="N3410" s="42">
        <f>IF($D3410="",0,COUNTIF(BankAccts,$D3410))</f>
        <v>0</v>
      </c>
    </row>
    <row r="3411" spans="1:14">
      <c r="A3411" s="38">
        <f>IF(Txn!$B1712="","",Txn!$B1712)</f>
        <v>0</v>
      </c>
      <c r="B3411" s="38">
        <f>IF(Txn!$B1712="","",Txn!$C1712)</f>
        <v>0</v>
      </c>
      <c r="C3411" s="39">
        <f>IF(Txn!$B1712="","","تراکنش بانکی")</f>
        <v>0</v>
      </c>
      <c r="D3411" s="38">
        <f>IF(Txn!$B1712="","",IF(Txn!$X1712="","",Txn!$X1712))</f>
        <v>0</v>
      </c>
      <c r="E3411" s="39">
        <f>IF($D3411="","",IFERROR(VLOOKUP($D3411,AcctTbl,2,0),""))</f>
        <v>0</v>
      </c>
      <c r="F3411" s="39">
        <f>IF($D3411="","",IFERROR(VLOOKUP($D3411,AcctTbl,3,0),""))</f>
        <v>0</v>
      </c>
      <c r="G3411" s="39">
        <f>IF(Txn!$B1712="","",Txn!$D1712)</f>
        <v>0</v>
      </c>
      <c r="H3411" s="38">
        <f>IF(Txn!$B1712="","",Txn!$E1712)</f>
        <v>0</v>
      </c>
      <c r="I3411" s="40">
        <f>IF(Txn!$B1712="",0,Txn!$O1712)</f>
        <v>0</v>
      </c>
      <c r="J3411" s="40">
        <f>IF(Txn!$B1712="",0,Txn!$P1712)</f>
        <v>0</v>
      </c>
      <c r="K3411" s="41">
        <f>IF($A3411="","",IFERROR(VALUE(MID($A3411,6,2)),""))</f>
        <v>0</v>
      </c>
      <c r="L3411" s="39">
        <f>IF(Txn!$K1712="","",Txn!$K1712)</f>
        <v>0</v>
      </c>
      <c r="N3411" s="42">
        <f>IF($D3411="",0,COUNTIF(BankAccts,$D3411))</f>
        <v>0</v>
      </c>
    </row>
    <row r="3412" spans="1:14">
      <c r="A3412" s="38">
        <f>IF(Txn!$B1712="","",Txn!$B1712)</f>
        <v>0</v>
      </c>
      <c r="B3412" s="38">
        <f>IF(Txn!$B1712="","",Txn!$C1712)</f>
        <v>0</v>
      </c>
      <c r="C3412" s="39">
        <f>IF(Txn!$B1712="","","تراکنش بانکی")</f>
        <v>0</v>
      </c>
      <c r="D3412" s="38">
        <f>IF(Txn!$B1712="","",IF(IF(Txn!$U1712="TRF",Txn!$Y1712,Txn!$Z1712)="","",IF(Txn!$U1712="TRF",Txn!$Y1712,Txn!$Z1712)))</f>
        <v>0</v>
      </c>
      <c r="E3412" s="39">
        <f>IF($D3412="","",IFERROR(VLOOKUP($D3412,AcctTbl,2,0),""))</f>
        <v>0</v>
      </c>
      <c r="F3412" s="39">
        <f>IF($D3412="","",IFERROR(VLOOKUP($D3412,AcctTbl,3,0),""))</f>
        <v>0</v>
      </c>
      <c r="G3412" s="39">
        <f>IF(Txn!$B1712="","",Txn!$D1712)</f>
        <v>0</v>
      </c>
      <c r="H3412" s="38">
        <f>IF(Txn!$B1712="","",Txn!$E1712)</f>
        <v>0</v>
      </c>
      <c r="I3412" s="40">
        <f>IF(Txn!$B1712="",0,Txn!$Q1712)</f>
        <v>0</v>
      </c>
      <c r="J3412" s="40">
        <f>IF(Txn!$B1712="",0,Txn!$R1712)</f>
        <v>0</v>
      </c>
      <c r="K3412" s="41">
        <f>IF($A3412="","",IFERROR(VALUE(MID($A3412,6,2)),""))</f>
        <v>0</v>
      </c>
      <c r="L3412" s="39">
        <f>IF(Txn!$K1712="","","طرف مقابل — "&amp;Txn!$K1712)</f>
        <v>0</v>
      </c>
      <c r="N3412" s="42">
        <f>IF($D3412="",0,COUNTIF(BankAccts,$D3412))</f>
        <v>0</v>
      </c>
    </row>
    <row r="3413" spans="1:14">
      <c r="A3413" s="38">
        <f>IF(Txn!$B1713="","",Txn!$B1713)</f>
        <v>0</v>
      </c>
      <c r="B3413" s="38">
        <f>IF(Txn!$B1713="","",Txn!$C1713)</f>
        <v>0</v>
      </c>
      <c r="C3413" s="39">
        <f>IF(Txn!$B1713="","","تراکنش بانکی")</f>
        <v>0</v>
      </c>
      <c r="D3413" s="38">
        <f>IF(Txn!$B1713="","",IF(Txn!$X1713="","",Txn!$X1713))</f>
        <v>0</v>
      </c>
      <c r="E3413" s="39">
        <f>IF($D3413="","",IFERROR(VLOOKUP($D3413,AcctTbl,2,0),""))</f>
        <v>0</v>
      </c>
      <c r="F3413" s="39">
        <f>IF($D3413="","",IFERROR(VLOOKUP($D3413,AcctTbl,3,0),""))</f>
        <v>0</v>
      </c>
      <c r="G3413" s="39">
        <f>IF(Txn!$B1713="","",Txn!$D1713)</f>
        <v>0</v>
      </c>
      <c r="H3413" s="38">
        <f>IF(Txn!$B1713="","",Txn!$E1713)</f>
        <v>0</v>
      </c>
      <c r="I3413" s="40">
        <f>IF(Txn!$B1713="",0,Txn!$O1713)</f>
        <v>0</v>
      </c>
      <c r="J3413" s="40">
        <f>IF(Txn!$B1713="",0,Txn!$P1713)</f>
        <v>0</v>
      </c>
      <c r="K3413" s="41">
        <f>IF($A3413="","",IFERROR(VALUE(MID($A3413,6,2)),""))</f>
        <v>0</v>
      </c>
      <c r="L3413" s="39">
        <f>IF(Txn!$K1713="","",Txn!$K1713)</f>
        <v>0</v>
      </c>
      <c r="N3413" s="42">
        <f>IF($D3413="",0,COUNTIF(BankAccts,$D3413))</f>
        <v>0</v>
      </c>
    </row>
    <row r="3414" spans="1:14">
      <c r="A3414" s="38">
        <f>IF(Txn!$B1713="","",Txn!$B1713)</f>
        <v>0</v>
      </c>
      <c r="B3414" s="38">
        <f>IF(Txn!$B1713="","",Txn!$C1713)</f>
        <v>0</v>
      </c>
      <c r="C3414" s="39">
        <f>IF(Txn!$B1713="","","تراکنش بانکی")</f>
        <v>0</v>
      </c>
      <c r="D3414" s="38">
        <f>IF(Txn!$B1713="","",IF(IF(Txn!$U1713="TRF",Txn!$Y1713,Txn!$Z1713)="","",IF(Txn!$U1713="TRF",Txn!$Y1713,Txn!$Z1713)))</f>
        <v>0</v>
      </c>
      <c r="E3414" s="39">
        <f>IF($D3414="","",IFERROR(VLOOKUP($D3414,AcctTbl,2,0),""))</f>
        <v>0</v>
      </c>
      <c r="F3414" s="39">
        <f>IF($D3414="","",IFERROR(VLOOKUP($D3414,AcctTbl,3,0),""))</f>
        <v>0</v>
      </c>
      <c r="G3414" s="39">
        <f>IF(Txn!$B1713="","",Txn!$D1713)</f>
        <v>0</v>
      </c>
      <c r="H3414" s="38">
        <f>IF(Txn!$B1713="","",Txn!$E1713)</f>
        <v>0</v>
      </c>
      <c r="I3414" s="40">
        <f>IF(Txn!$B1713="",0,Txn!$Q1713)</f>
        <v>0</v>
      </c>
      <c r="J3414" s="40">
        <f>IF(Txn!$B1713="",0,Txn!$R1713)</f>
        <v>0</v>
      </c>
      <c r="K3414" s="41">
        <f>IF($A3414="","",IFERROR(VALUE(MID($A3414,6,2)),""))</f>
        <v>0</v>
      </c>
      <c r="L3414" s="39">
        <f>IF(Txn!$K1713="","","طرف مقابل — "&amp;Txn!$K1713)</f>
        <v>0</v>
      </c>
      <c r="N3414" s="42">
        <f>IF($D3414="",0,COUNTIF(BankAccts,$D3414))</f>
        <v>0</v>
      </c>
    </row>
    <row r="3415" spans="1:14">
      <c r="A3415" s="38">
        <f>IF(Txn!$B1714="","",Txn!$B1714)</f>
        <v>0</v>
      </c>
      <c r="B3415" s="38">
        <f>IF(Txn!$B1714="","",Txn!$C1714)</f>
        <v>0</v>
      </c>
      <c r="C3415" s="39">
        <f>IF(Txn!$B1714="","","تراکنش بانکی")</f>
        <v>0</v>
      </c>
      <c r="D3415" s="38">
        <f>IF(Txn!$B1714="","",IF(Txn!$X1714="","",Txn!$X1714))</f>
        <v>0</v>
      </c>
      <c r="E3415" s="39">
        <f>IF($D3415="","",IFERROR(VLOOKUP($D3415,AcctTbl,2,0),""))</f>
        <v>0</v>
      </c>
      <c r="F3415" s="39">
        <f>IF($D3415="","",IFERROR(VLOOKUP($D3415,AcctTbl,3,0),""))</f>
        <v>0</v>
      </c>
      <c r="G3415" s="39">
        <f>IF(Txn!$B1714="","",Txn!$D1714)</f>
        <v>0</v>
      </c>
      <c r="H3415" s="38">
        <f>IF(Txn!$B1714="","",Txn!$E1714)</f>
        <v>0</v>
      </c>
      <c r="I3415" s="40">
        <f>IF(Txn!$B1714="",0,Txn!$O1714)</f>
        <v>0</v>
      </c>
      <c r="J3415" s="40">
        <f>IF(Txn!$B1714="",0,Txn!$P1714)</f>
        <v>0</v>
      </c>
      <c r="K3415" s="41">
        <f>IF($A3415="","",IFERROR(VALUE(MID($A3415,6,2)),""))</f>
        <v>0</v>
      </c>
      <c r="L3415" s="39">
        <f>IF(Txn!$K1714="","",Txn!$K1714)</f>
        <v>0</v>
      </c>
      <c r="N3415" s="42">
        <f>IF($D3415="",0,COUNTIF(BankAccts,$D3415))</f>
        <v>0</v>
      </c>
    </row>
    <row r="3416" spans="1:14">
      <c r="A3416" s="38">
        <f>IF(Txn!$B1714="","",Txn!$B1714)</f>
        <v>0</v>
      </c>
      <c r="B3416" s="38">
        <f>IF(Txn!$B1714="","",Txn!$C1714)</f>
        <v>0</v>
      </c>
      <c r="C3416" s="39">
        <f>IF(Txn!$B1714="","","تراکنش بانکی")</f>
        <v>0</v>
      </c>
      <c r="D3416" s="38">
        <f>IF(Txn!$B1714="","",IF(IF(Txn!$U1714="TRF",Txn!$Y1714,Txn!$Z1714)="","",IF(Txn!$U1714="TRF",Txn!$Y1714,Txn!$Z1714)))</f>
        <v>0</v>
      </c>
      <c r="E3416" s="39">
        <f>IF($D3416="","",IFERROR(VLOOKUP($D3416,AcctTbl,2,0),""))</f>
        <v>0</v>
      </c>
      <c r="F3416" s="39">
        <f>IF($D3416="","",IFERROR(VLOOKUP($D3416,AcctTbl,3,0),""))</f>
        <v>0</v>
      </c>
      <c r="G3416" s="39">
        <f>IF(Txn!$B1714="","",Txn!$D1714)</f>
        <v>0</v>
      </c>
      <c r="H3416" s="38">
        <f>IF(Txn!$B1714="","",Txn!$E1714)</f>
        <v>0</v>
      </c>
      <c r="I3416" s="40">
        <f>IF(Txn!$B1714="",0,Txn!$Q1714)</f>
        <v>0</v>
      </c>
      <c r="J3416" s="40">
        <f>IF(Txn!$B1714="",0,Txn!$R1714)</f>
        <v>0</v>
      </c>
      <c r="K3416" s="41">
        <f>IF($A3416="","",IFERROR(VALUE(MID($A3416,6,2)),""))</f>
        <v>0</v>
      </c>
      <c r="L3416" s="39">
        <f>IF(Txn!$K1714="","","طرف مقابل — "&amp;Txn!$K1714)</f>
        <v>0</v>
      </c>
      <c r="N3416" s="42">
        <f>IF($D3416="",0,COUNTIF(BankAccts,$D3416))</f>
        <v>0</v>
      </c>
    </row>
    <row r="3417" spans="1:14">
      <c r="A3417" s="38">
        <f>IF(Txn!$B1715="","",Txn!$B1715)</f>
        <v>0</v>
      </c>
      <c r="B3417" s="38">
        <f>IF(Txn!$B1715="","",Txn!$C1715)</f>
        <v>0</v>
      </c>
      <c r="C3417" s="39">
        <f>IF(Txn!$B1715="","","تراکنش بانکی")</f>
        <v>0</v>
      </c>
      <c r="D3417" s="38">
        <f>IF(Txn!$B1715="","",IF(Txn!$X1715="","",Txn!$X1715))</f>
        <v>0</v>
      </c>
      <c r="E3417" s="39">
        <f>IF($D3417="","",IFERROR(VLOOKUP($D3417,AcctTbl,2,0),""))</f>
        <v>0</v>
      </c>
      <c r="F3417" s="39">
        <f>IF($D3417="","",IFERROR(VLOOKUP($D3417,AcctTbl,3,0),""))</f>
        <v>0</v>
      </c>
      <c r="G3417" s="39">
        <f>IF(Txn!$B1715="","",Txn!$D1715)</f>
        <v>0</v>
      </c>
      <c r="H3417" s="38">
        <f>IF(Txn!$B1715="","",Txn!$E1715)</f>
        <v>0</v>
      </c>
      <c r="I3417" s="40">
        <f>IF(Txn!$B1715="",0,Txn!$O1715)</f>
        <v>0</v>
      </c>
      <c r="J3417" s="40">
        <f>IF(Txn!$B1715="",0,Txn!$P1715)</f>
        <v>0</v>
      </c>
      <c r="K3417" s="41">
        <f>IF($A3417="","",IFERROR(VALUE(MID($A3417,6,2)),""))</f>
        <v>0</v>
      </c>
      <c r="L3417" s="39">
        <f>IF(Txn!$K1715="","",Txn!$K1715)</f>
        <v>0</v>
      </c>
      <c r="N3417" s="42">
        <f>IF($D3417="",0,COUNTIF(BankAccts,$D3417))</f>
        <v>0</v>
      </c>
    </row>
    <row r="3418" spans="1:14">
      <c r="A3418" s="38">
        <f>IF(Txn!$B1715="","",Txn!$B1715)</f>
        <v>0</v>
      </c>
      <c r="B3418" s="38">
        <f>IF(Txn!$B1715="","",Txn!$C1715)</f>
        <v>0</v>
      </c>
      <c r="C3418" s="39">
        <f>IF(Txn!$B1715="","","تراکنش بانکی")</f>
        <v>0</v>
      </c>
      <c r="D3418" s="38">
        <f>IF(Txn!$B1715="","",IF(IF(Txn!$U1715="TRF",Txn!$Y1715,Txn!$Z1715)="","",IF(Txn!$U1715="TRF",Txn!$Y1715,Txn!$Z1715)))</f>
        <v>0</v>
      </c>
      <c r="E3418" s="39">
        <f>IF($D3418="","",IFERROR(VLOOKUP($D3418,AcctTbl,2,0),""))</f>
        <v>0</v>
      </c>
      <c r="F3418" s="39">
        <f>IF($D3418="","",IFERROR(VLOOKUP($D3418,AcctTbl,3,0),""))</f>
        <v>0</v>
      </c>
      <c r="G3418" s="39">
        <f>IF(Txn!$B1715="","",Txn!$D1715)</f>
        <v>0</v>
      </c>
      <c r="H3418" s="38">
        <f>IF(Txn!$B1715="","",Txn!$E1715)</f>
        <v>0</v>
      </c>
      <c r="I3418" s="40">
        <f>IF(Txn!$B1715="",0,Txn!$Q1715)</f>
        <v>0</v>
      </c>
      <c r="J3418" s="40">
        <f>IF(Txn!$B1715="",0,Txn!$R1715)</f>
        <v>0</v>
      </c>
      <c r="K3418" s="41">
        <f>IF($A3418="","",IFERROR(VALUE(MID($A3418,6,2)),""))</f>
        <v>0</v>
      </c>
      <c r="L3418" s="39">
        <f>IF(Txn!$K1715="","","طرف مقابل — "&amp;Txn!$K1715)</f>
        <v>0</v>
      </c>
      <c r="N3418" s="42">
        <f>IF($D3418="",0,COUNTIF(BankAccts,$D3418))</f>
        <v>0</v>
      </c>
    </row>
    <row r="3419" spans="1:14">
      <c r="A3419" s="38">
        <f>IF(Txn!$B1716="","",Txn!$B1716)</f>
        <v>0</v>
      </c>
      <c r="B3419" s="38">
        <f>IF(Txn!$B1716="","",Txn!$C1716)</f>
        <v>0</v>
      </c>
      <c r="C3419" s="39">
        <f>IF(Txn!$B1716="","","تراکنش بانکی")</f>
        <v>0</v>
      </c>
      <c r="D3419" s="38">
        <f>IF(Txn!$B1716="","",IF(Txn!$X1716="","",Txn!$X1716))</f>
        <v>0</v>
      </c>
      <c r="E3419" s="39">
        <f>IF($D3419="","",IFERROR(VLOOKUP($D3419,AcctTbl,2,0),""))</f>
        <v>0</v>
      </c>
      <c r="F3419" s="39">
        <f>IF($D3419="","",IFERROR(VLOOKUP($D3419,AcctTbl,3,0),""))</f>
        <v>0</v>
      </c>
      <c r="G3419" s="39">
        <f>IF(Txn!$B1716="","",Txn!$D1716)</f>
        <v>0</v>
      </c>
      <c r="H3419" s="38">
        <f>IF(Txn!$B1716="","",Txn!$E1716)</f>
        <v>0</v>
      </c>
      <c r="I3419" s="40">
        <f>IF(Txn!$B1716="",0,Txn!$O1716)</f>
        <v>0</v>
      </c>
      <c r="J3419" s="40">
        <f>IF(Txn!$B1716="",0,Txn!$P1716)</f>
        <v>0</v>
      </c>
      <c r="K3419" s="41">
        <f>IF($A3419="","",IFERROR(VALUE(MID($A3419,6,2)),""))</f>
        <v>0</v>
      </c>
      <c r="L3419" s="39">
        <f>IF(Txn!$K1716="","",Txn!$K1716)</f>
        <v>0</v>
      </c>
      <c r="N3419" s="42">
        <f>IF($D3419="",0,COUNTIF(BankAccts,$D3419))</f>
        <v>0</v>
      </c>
    </row>
    <row r="3420" spans="1:14">
      <c r="A3420" s="38">
        <f>IF(Txn!$B1716="","",Txn!$B1716)</f>
        <v>0</v>
      </c>
      <c r="B3420" s="38">
        <f>IF(Txn!$B1716="","",Txn!$C1716)</f>
        <v>0</v>
      </c>
      <c r="C3420" s="39">
        <f>IF(Txn!$B1716="","","تراکنش بانکی")</f>
        <v>0</v>
      </c>
      <c r="D3420" s="38">
        <f>IF(Txn!$B1716="","",IF(IF(Txn!$U1716="TRF",Txn!$Y1716,Txn!$Z1716)="","",IF(Txn!$U1716="TRF",Txn!$Y1716,Txn!$Z1716)))</f>
        <v>0</v>
      </c>
      <c r="E3420" s="39">
        <f>IF($D3420="","",IFERROR(VLOOKUP($D3420,AcctTbl,2,0),""))</f>
        <v>0</v>
      </c>
      <c r="F3420" s="39">
        <f>IF($D3420="","",IFERROR(VLOOKUP($D3420,AcctTbl,3,0),""))</f>
        <v>0</v>
      </c>
      <c r="G3420" s="39">
        <f>IF(Txn!$B1716="","",Txn!$D1716)</f>
        <v>0</v>
      </c>
      <c r="H3420" s="38">
        <f>IF(Txn!$B1716="","",Txn!$E1716)</f>
        <v>0</v>
      </c>
      <c r="I3420" s="40">
        <f>IF(Txn!$B1716="",0,Txn!$Q1716)</f>
        <v>0</v>
      </c>
      <c r="J3420" s="40">
        <f>IF(Txn!$B1716="",0,Txn!$R1716)</f>
        <v>0</v>
      </c>
      <c r="K3420" s="41">
        <f>IF($A3420="","",IFERROR(VALUE(MID($A3420,6,2)),""))</f>
        <v>0</v>
      </c>
      <c r="L3420" s="39">
        <f>IF(Txn!$K1716="","","طرف مقابل — "&amp;Txn!$K1716)</f>
        <v>0</v>
      </c>
      <c r="N3420" s="42">
        <f>IF($D3420="",0,COUNTIF(BankAccts,$D3420))</f>
        <v>0</v>
      </c>
    </row>
    <row r="3421" spans="1:14">
      <c r="A3421" s="38">
        <f>IF(Txn!$B1717="","",Txn!$B1717)</f>
        <v>0</v>
      </c>
      <c r="B3421" s="38">
        <f>IF(Txn!$B1717="","",Txn!$C1717)</f>
        <v>0</v>
      </c>
      <c r="C3421" s="39">
        <f>IF(Txn!$B1717="","","تراکنش بانکی")</f>
        <v>0</v>
      </c>
      <c r="D3421" s="38">
        <f>IF(Txn!$B1717="","",IF(Txn!$X1717="","",Txn!$X1717))</f>
        <v>0</v>
      </c>
      <c r="E3421" s="39">
        <f>IF($D3421="","",IFERROR(VLOOKUP($D3421,AcctTbl,2,0),""))</f>
        <v>0</v>
      </c>
      <c r="F3421" s="39">
        <f>IF($D3421="","",IFERROR(VLOOKUP($D3421,AcctTbl,3,0),""))</f>
        <v>0</v>
      </c>
      <c r="G3421" s="39">
        <f>IF(Txn!$B1717="","",Txn!$D1717)</f>
        <v>0</v>
      </c>
      <c r="H3421" s="38">
        <f>IF(Txn!$B1717="","",Txn!$E1717)</f>
        <v>0</v>
      </c>
      <c r="I3421" s="40">
        <f>IF(Txn!$B1717="",0,Txn!$O1717)</f>
        <v>0</v>
      </c>
      <c r="J3421" s="40">
        <f>IF(Txn!$B1717="",0,Txn!$P1717)</f>
        <v>0</v>
      </c>
      <c r="K3421" s="41">
        <f>IF($A3421="","",IFERROR(VALUE(MID($A3421,6,2)),""))</f>
        <v>0</v>
      </c>
      <c r="L3421" s="39">
        <f>IF(Txn!$K1717="","",Txn!$K1717)</f>
        <v>0</v>
      </c>
      <c r="N3421" s="42">
        <f>IF($D3421="",0,COUNTIF(BankAccts,$D3421))</f>
        <v>0</v>
      </c>
    </row>
    <row r="3422" spans="1:14">
      <c r="A3422" s="38">
        <f>IF(Txn!$B1717="","",Txn!$B1717)</f>
        <v>0</v>
      </c>
      <c r="B3422" s="38">
        <f>IF(Txn!$B1717="","",Txn!$C1717)</f>
        <v>0</v>
      </c>
      <c r="C3422" s="39">
        <f>IF(Txn!$B1717="","","تراکنش بانکی")</f>
        <v>0</v>
      </c>
      <c r="D3422" s="38">
        <f>IF(Txn!$B1717="","",IF(IF(Txn!$U1717="TRF",Txn!$Y1717,Txn!$Z1717)="","",IF(Txn!$U1717="TRF",Txn!$Y1717,Txn!$Z1717)))</f>
        <v>0</v>
      </c>
      <c r="E3422" s="39">
        <f>IF($D3422="","",IFERROR(VLOOKUP($D3422,AcctTbl,2,0),""))</f>
        <v>0</v>
      </c>
      <c r="F3422" s="39">
        <f>IF($D3422="","",IFERROR(VLOOKUP($D3422,AcctTbl,3,0),""))</f>
        <v>0</v>
      </c>
      <c r="G3422" s="39">
        <f>IF(Txn!$B1717="","",Txn!$D1717)</f>
        <v>0</v>
      </c>
      <c r="H3422" s="38">
        <f>IF(Txn!$B1717="","",Txn!$E1717)</f>
        <v>0</v>
      </c>
      <c r="I3422" s="40">
        <f>IF(Txn!$B1717="",0,Txn!$Q1717)</f>
        <v>0</v>
      </c>
      <c r="J3422" s="40">
        <f>IF(Txn!$B1717="",0,Txn!$R1717)</f>
        <v>0</v>
      </c>
      <c r="K3422" s="41">
        <f>IF($A3422="","",IFERROR(VALUE(MID($A3422,6,2)),""))</f>
        <v>0</v>
      </c>
      <c r="L3422" s="39">
        <f>IF(Txn!$K1717="","","طرف مقابل — "&amp;Txn!$K1717)</f>
        <v>0</v>
      </c>
      <c r="N3422" s="42">
        <f>IF($D3422="",0,COUNTIF(BankAccts,$D3422))</f>
        <v>0</v>
      </c>
    </row>
    <row r="3423" spans="1:14">
      <c r="A3423" s="38">
        <f>IF(Txn!$B1718="","",Txn!$B1718)</f>
        <v>0</v>
      </c>
      <c r="B3423" s="38">
        <f>IF(Txn!$B1718="","",Txn!$C1718)</f>
        <v>0</v>
      </c>
      <c r="C3423" s="39">
        <f>IF(Txn!$B1718="","","تراکنش بانکی")</f>
        <v>0</v>
      </c>
      <c r="D3423" s="38">
        <f>IF(Txn!$B1718="","",IF(Txn!$X1718="","",Txn!$X1718))</f>
        <v>0</v>
      </c>
      <c r="E3423" s="39">
        <f>IF($D3423="","",IFERROR(VLOOKUP($D3423,AcctTbl,2,0),""))</f>
        <v>0</v>
      </c>
      <c r="F3423" s="39">
        <f>IF($D3423="","",IFERROR(VLOOKUP($D3423,AcctTbl,3,0),""))</f>
        <v>0</v>
      </c>
      <c r="G3423" s="39">
        <f>IF(Txn!$B1718="","",Txn!$D1718)</f>
        <v>0</v>
      </c>
      <c r="H3423" s="38">
        <f>IF(Txn!$B1718="","",Txn!$E1718)</f>
        <v>0</v>
      </c>
      <c r="I3423" s="40">
        <f>IF(Txn!$B1718="",0,Txn!$O1718)</f>
        <v>0</v>
      </c>
      <c r="J3423" s="40">
        <f>IF(Txn!$B1718="",0,Txn!$P1718)</f>
        <v>0</v>
      </c>
      <c r="K3423" s="41">
        <f>IF($A3423="","",IFERROR(VALUE(MID($A3423,6,2)),""))</f>
        <v>0</v>
      </c>
      <c r="L3423" s="39">
        <f>IF(Txn!$K1718="","",Txn!$K1718)</f>
        <v>0</v>
      </c>
      <c r="N3423" s="42">
        <f>IF($D3423="",0,COUNTIF(BankAccts,$D3423))</f>
        <v>0</v>
      </c>
    </row>
    <row r="3424" spans="1:14">
      <c r="A3424" s="38">
        <f>IF(Txn!$B1718="","",Txn!$B1718)</f>
        <v>0</v>
      </c>
      <c r="B3424" s="38">
        <f>IF(Txn!$B1718="","",Txn!$C1718)</f>
        <v>0</v>
      </c>
      <c r="C3424" s="39">
        <f>IF(Txn!$B1718="","","تراکنش بانکی")</f>
        <v>0</v>
      </c>
      <c r="D3424" s="38">
        <f>IF(Txn!$B1718="","",IF(IF(Txn!$U1718="TRF",Txn!$Y1718,Txn!$Z1718)="","",IF(Txn!$U1718="TRF",Txn!$Y1718,Txn!$Z1718)))</f>
        <v>0</v>
      </c>
      <c r="E3424" s="39">
        <f>IF($D3424="","",IFERROR(VLOOKUP($D3424,AcctTbl,2,0),""))</f>
        <v>0</v>
      </c>
      <c r="F3424" s="39">
        <f>IF($D3424="","",IFERROR(VLOOKUP($D3424,AcctTbl,3,0),""))</f>
        <v>0</v>
      </c>
      <c r="G3424" s="39">
        <f>IF(Txn!$B1718="","",Txn!$D1718)</f>
        <v>0</v>
      </c>
      <c r="H3424" s="38">
        <f>IF(Txn!$B1718="","",Txn!$E1718)</f>
        <v>0</v>
      </c>
      <c r="I3424" s="40">
        <f>IF(Txn!$B1718="",0,Txn!$Q1718)</f>
        <v>0</v>
      </c>
      <c r="J3424" s="40">
        <f>IF(Txn!$B1718="",0,Txn!$R1718)</f>
        <v>0</v>
      </c>
      <c r="K3424" s="41">
        <f>IF($A3424="","",IFERROR(VALUE(MID($A3424,6,2)),""))</f>
        <v>0</v>
      </c>
      <c r="L3424" s="39">
        <f>IF(Txn!$K1718="","","طرف مقابل — "&amp;Txn!$K1718)</f>
        <v>0</v>
      </c>
      <c r="N3424" s="42">
        <f>IF($D3424="",0,COUNTIF(BankAccts,$D3424))</f>
        <v>0</v>
      </c>
    </row>
    <row r="3425" spans="1:14">
      <c r="A3425" s="38">
        <f>IF(Txn!$B1719="","",Txn!$B1719)</f>
        <v>0</v>
      </c>
      <c r="B3425" s="38">
        <f>IF(Txn!$B1719="","",Txn!$C1719)</f>
        <v>0</v>
      </c>
      <c r="C3425" s="39">
        <f>IF(Txn!$B1719="","","تراکنش بانکی")</f>
        <v>0</v>
      </c>
      <c r="D3425" s="38">
        <f>IF(Txn!$B1719="","",IF(Txn!$X1719="","",Txn!$X1719))</f>
        <v>0</v>
      </c>
      <c r="E3425" s="39">
        <f>IF($D3425="","",IFERROR(VLOOKUP($D3425,AcctTbl,2,0),""))</f>
        <v>0</v>
      </c>
      <c r="F3425" s="39">
        <f>IF($D3425="","",IFERROR(VLOOKUP($D3425,AcctTbl,3,0),""))</f>
        <v>0</v>
      </c>
      <c r="G3425" s="39">
        <f>IF(Txn!$B1719="","",Txn!$D1719)</f>
        <v>0</v>
      </c>
      <c r="H3425" s="38">
        <f>IF(Txn!$B1719="","",Txn!$E1719)</f>
        <v>0</v>
      </c>
      <c r="I3425" s="40">
        <f>IF(Txn!$B1719="",0,Txn!$O1719)</f>
        <v>0</v>
      </c>
      <c r="J3425" s="40">
        <f>IF(Txn!$B1719="",0,Txn!$P1719)</f>
        <v>0</v>
      </c>
      <c r="K3425" s="41">
        <f>IF($A3425="","",IFERROR(VALUE(MID($A3425,6,2)),""))</f>
        <v>0</v>
      </c>
      <c r="L3425" s="39">
        <f>IF(Txn!$K1719="","",Txn!$K1719)</f>
        <v>0</v>
      </c>
      <c r="N3425" s="42">
        <f>IF($D3425="",0,COUNTIF(BankAccts,$D3425))</f>
        <v>0</v>
      </c>
    </row>
    <row r="3426" spans="1:14">
      <c r="A3426" s="38">
        <f>IF(Txn!$B1719="","",Txn!$B1719)</f>
        <v>0</v>
      </c>
      <c r="B3426" s="38">
        <f>IF(Txn!$B1719="","",Txn!$C1719)</f>
        <v>0</v>
      </c>
      <c r="C3426" s="39">
        <f>IF(Txn!$B1719="","","تراکنش بانکی")</f>
        <v>0</v>
      </c>
      <c r="D3426" s="38">
        <f>IF(Txn!$B1719="","",IF(IF(Txn!$U1719="TRF",Txn!$Y1719,Txn!$Z1719)="","",IF(Txn!$U1719="TRF",Txn!$Y1719,Txn!$Z1719)))</f>
        <v>0</v>
      </c>
      <c r="E3426" s="39">
        <f>IF($D3426="","",IFERROR(VLOOKUP($D3426,AcctTbl,2,0),""))</f>
        <v>0</v>
      </c>
      <c r="F3426" s="39">
        <f>IF($D3426="","",IFERROR(VLOOKUP($D3426,AcctTbl,3,0),""))</f>
        <v>0</v>
      </c>
      <c r="G3426" s="39">
        <f>IF(Txn!$B1719="","",Txn!$D1719)</f>
        <v>0</v>
      </c>
      <c r="H3426" s="38">
        <f>IF(Txn!$B1719="","",Txn!$E1719)</f>
        <v>0</v>
      </c>
      <c r="I3426" s="40">
        <f>IF(Txn!$B1719="",0,Txn!$Q1719)</f>
        <v>0</v>
      </c>
      <c r="J3426" s="40">
        <f>IF(Txn!$B1719="",0,Txn!$R1719)</f>
        <v>0</v>
      </c>
      <c r="K3426" s="41">
        <f>IF($A3426="","",IFERROR(VALUE(MID($A3426,6,2)),""))</f>
        <v>0</v>
      </c>
      <c r="L3426" s="39">
        <f>IF(Txn!$K1719="","","طرف مقابل — "&amp;Txn!$K1719)</f>
        <v>0</v>
      </c>
      <c r="N3426" s="42">
        <f>IF($D3426="",0,COUNTIF(BankAccts,$D3426))</f>
        <v>0</v>
      </c>
    </row>
    <row r="3427" spans="1:14">
      <c r="A3427" s="38">
        <f>IF(Txn!$B1720="","",Txn!$B1720)</f>
        <v>0</v>
      </c>
      <c r="B3427" s="38">
        <f>IF(Txn!$B1720="","",Txn!$C1720)</f>
        <v>0</v>
      </c>
      <c r="C3427" s="39">
        <f>IF(Txn!$B1720="","","تراکنش بانکی")</f>
        <v>0</v>
      </c>
      <c r="D3427" s="38">
        <f>IF(Txn!$B1720="","",IF(Txn!$X1720="","",Txn!$X1720))</f>
        <v>0</v>
      </c>
      <c r="E3427" s="39">
        <f>IF($D3427="","",IFERROR(VLOOKUP($D3427,AcctTbl,2,0),""))</f>
        <v>0</v>
      </c>
      <c r="F3427" s="39">
        <f>IF($D3427="","",IFERROR(VLOOKUP($D3427,AcctTbl,3,0),""))</f>
        <v>0</v>
      </c>
      <c r="G3427" s="39">
        <f>IF(Txn!$B1720="","",Txn!$D1720)</f>
        <v>0</v>
      </c>
      <c r="H3427" s="38">
        <f>IF(Txn!$B1720="","",Txn!$E1720)</f>
        <v>0</v>
      </c>
      <c r="I3427" s="40">
        <f>IF(Txn!$B1720="",0,Txn!$O1720)</f>
        <v>0</v>
      </c>
      <c r="J3427" s="40">
        <f>IF(Txn!$B1720="",0,Txn!$P1720)</f>
        <v>0</v>
      </c>
      <c r="K3427" s="41">
        <f>IF($A3427="","",IFERROR(VALUE(MID($A3427,6,2)),""))</f>
        <v>0</v>
      </c>
      <c r="L3427" s="39">
        <f>IF(Txn!$K1720="","",Txn!$K1720)</f>
        <v>0</v>
      </c>
      <c r="N3427" s="42">
        <f>IF($D3427="",0,COUNTIF(BankAccts,$D3427))</f>
        <v>0</v>
      </c>
    </row>
    <row r="3428" spans="1:14">
      <c r="A3428" s="38">
        <f>IF(Txn!$B1720="","",Txn!$B1720)</f>
        <v>0</v>
      </c>
      <c r="B3428" s="38">
        <f>IF(Txn!$B1720="","",Txn!$C1720)</f>
        <v>0</v>
      </c>
      <c r="C3428" s="39">
        <f>IF(Txn!$B1720="","","تراکنش بانکی")</f>
        <v>0</v>
      </c>
      <c r="D3428" s="38">
        <f>IF(Txn!$B1720="","",IF(IF(Txn!$U1720="TRF",Txn!$Y1720,Txn!$Z1720)="","",IF(Txn!$U1720="TRF",Txn!$Y1720,Txn!$Z1720)))</f>
        <v>0</v>
      </c>
      <c r="E3428" s="39">
        <f>IF($D3428="","",IFERROR(VLOOKUP($D3428,AcctTbl,2,0),""))</f>
        <v>0</v>
      </c>
      <c r="F3428" s="39">
        <f>IF($D3428="","",IFERROR(VLOOKUP($D3428,AcctTbl,3,0),""))</f>
        <v>0</v>
      </c>
      <c r="G3428" s="39">
        <f>IF(Txn!$B1720="","",Txn!$D1720)</f>
        <v>0</v>
      </c>
      <c r="H3428" s="38">
        <f>IF(Txn!$B1720="","",Txn!$E1720)</f>
        <v>0</v>
      </c>
      <c r="I3428" s="40">
        <f>IF(Txn!$B1720="",0,Txn!$Q1720)</f>
        <v>0</v>
      </c>
      <c r="J3428" s="40">
        <f>IF(Txn!$B1720="",0,Txn!$R1720)</f>
        <v>0</v>
      </c>
      <c r="K3428" s="41">
        <f>IF($A3428="","",IFERROR(VALUE(MID($A3428,6,2)),""))</f>
        <v>0</v>
      </c>
      <c r="L3428" s="39">
        <f>IF(Txn!$K1720="","","طرف مقابل — "&amp;Txn!$K1720)</f>
        <v>0</v>
      </c>
      <c r="N3428" s="42">
        <f>IF($D3428="",0,COUNTIF(BankAccts,$D3428))</f>
        <v>0</v>
      </c>
    </row>
    <row r="3429" spans="1:14">
      <c r="A3429" s="38">
        <f>IF(Txn!$B1721="","",Txn!$B1721)</f>
        <v>0</v>
      </c>
      <c r="B3429" s="38">
        <f>IF(Txn!$B1721="","",Txn!$C1721)</f>
        <v>0</v>
      </c>
      <c r="C3429" s="39">
        <f>IF(Txn!$B1721="","","تراکنش بانکی")</f>
        <v>0</v>
      </c>
      <c r="D3429" s="38">
        <f>IF(Txn!$B1721="","",IF(Txn!$X1721="","",Txn!$X1721))</f>
        <v>0</v>
      </c>
      <c r="E3429" s="39">
        <f>IF($D3429="","",IFERROR(VLOOKUP($D3429,AcctTbl,2,0),""))</f>
        <v>0</v>
      </c>
      <c r="F3429" s="39">
        <f>IF($D3429="","",IFERROR(VLOOKUP($D3429,AcctTbl,3,0),""))</f>
        <v>0</v>
      </c>
      <c r="G3429" s="39">
        <f>IF(Txn!$B1721="","",Txn!$D1721)</f>
        <v>0</v>
      </c>
      <c r="H3429" s="38">
        <f>IF(Txn!$B1721="","",Txn!$E1721)</f>
        <v>0</v>
      </c>
      <c r="I3429" s="40">
        <f>IF(Txn!$B1721="",0,Txn!$O1721)</f>
        <v>0</v>
      </c>
      <c r="J3429" s="40">
        <f>IF(Txn!$B1721="",0,Txn!$P1721)</f>
        <v>0</v>
      </c>
      <c r="K3429" s="41">
        <f>IF($A3429="","",IFERROR(VALUE(MID($A3429,6,2)),""))</f>
        <v>0</v>
      </c>
      <c r="L3429" s="39">
        <f>IF(Txn!$K1721="","",Txn!$K1721)</f>
        <v>0</v>
      </c>
      <c r="N3429" s="42">
        <f>IF($D3429="",0,COUNTIF(BankAccts,$D3429))</f>
        <v>0</v>
      </c>
    </row>
    <row r="3430" spans="1:14">
      <c r="A3430" s="38">
        <f>IF(Txn!$B1721="","",Txn!$B1721)</f>
        <v>0</v>
      </c>
      <c r="B3430" s="38">
        <f>IF(Txn!$B1721="","",Txn!$C1721)</f>
        <v>0</v>
      </c>
      <c r="C3430" s="39">
        <f>IF(Txn!$B1721="","","تراکنش بانکی")</f>
        <v>0</v>
      </c>
      <c r="D3430" s="38">
        <f>IF(Txn!$B1721="","",IF(IF(Txn!$U1721="TRF",Txn!$Y1721,Txn!$Z1721)="","",IF(Txn!$U1721="TRF",Txn!$Y1721,Txn!$Z1721)))</f>
        <v>0</v>
      </c>
      <c r="E3430" s="39">
        <f>IF($D3430="","",IFERROR(VLOOKUP($D3430,AcctTbl,2,0),""))</f>
        <v>0</v>
      </c>
      <c r="F3430" s="39">
        <f>IF($D3430="","",IFERROR(VLOOKUP($D3430,AcctTbl,3,0),""))</f>
        <v>0</v>
      </c>
      <c r="G3430" s="39">
        <f>IF(Txn!$B1721="","",Txn!$D1721)</f>
        <v>0</v>
      </c>
      <c r="H3430" s="38">
        <f>IF(Txn!$B1721="","",Txn!$E1721)</f>
        <v>0</v>
      </c>
      <c r="I3430" s="40">
        <f>IF(Txn!$B1721="",0,Txn!$Q1721)</f>
        <v>0</v>
      </c>
      <c r="J3430" s="40">
        <f>IF(Txn!$B1721="",0,Txn!$R1721)</f>
        <v>0</v>
      </c>
      <c r="K3430" s="41">
        <f>IF($A3430="","",IFERROR(VALUE(MID($A3430,6,2)),""))</f>
        <v>0</v>
      </c>
      <c r="L3430" s="39">
        <f>IF(Txn!$K1721="","","طرف مقابل — "&amp;Txn!$K1721)</f>
        <v>0</v>
      </c>
      <c r="N3430" s="42">
        <f>IF($D3430="",0,COUNTIF(BankAccts,$D3430))</f>
        <v>0</v>
      </c>
    </row>
    <row r="3431" spans="1:14">
      <c r="A3431" s="38">
        <f>IF(Txn!$B1722="","",Txn!$B1722)</f>
        <v>0</v>
      </c>
      <c r="B3431" s="38">
        <f>IF(Txn!$B1722="","",Txn!$C1722)</f>
        <v>0</v>
      </c>
      <c r="C3431" s="39">
        <f>IF(Txn!$B1722="","","تراکنش بانکی")</f>
        <v>0</v>
      </c>
      <c r="D3431" s="38">
        <f>IF(Txn!$B1722="","",IF(Txn!$X1722="","",Txn!$X1722))</f>
        <v>0</v>
      </c>
      <c r="E3431" s="39">
        <f>IF($D3431="","",IFERROR(VLOOKUP($D3431,AcctTbl,2,0),""))</f>
        <v>0</v>
      </c>
      <c r="F3431" s="39">
        <f>IF($D3431="","",IFERROR(VLOOKUP($D3431,AcctTbl,3,0),""))</f>
        <v>0</v>
      </c>
      <c r="G3431" s="39">
        <f>IF(Txn!$B1722="","",Txn!$D1722)</f>
        <v>0</v>
      </c>
      <c r="H3431" s="38">
        <f>IF(Txn!$B1722="","",Txn!$E1722)</f>
        <v>0</v>
      </c>
      <c r="I3431" s="40">
        <f>IF(Txn!$B1722="",0,Txn!$O1722)</f>
        <v>0</v>
      </c>
      <c r="J3431" s="40">
        <f>IF(Txn!$B1722="",0,Txn!$P1722)</f>
        <v>0</v>
      </c>
      <c r="K3431" s="41">
        <f>IF($A3431="","",IFERROR(VALUE(MID($A3431,6,2)),""))</f>
        <v>0</v>
      </c>
      <c r="L3431" s="39">
        <f>IF(Txn!$K1722="","",Txn!$K1722)</f>
        <v>0</v>
      </c>
      <c r="N3431" s="42">
        <f>IF($D3431="",0,COUNTIF(BankAccts,$D3431))</f>
        <v>0</v>
      </c>
    </row>
    <row r="3432" spans="1:14">
      <c r="A3432" s="38">
        <f>IF(Txn!$B1722="","",Txn!$B1722)</f>
        <v>0</v>
      </c>
      <c r="B3432" s="38">
        <f>IF(Txn!$B1722="","",Txn!$C1722)</f>
        <v>0</v>
      </c>
      <c r="C3432" s="39">
        <f>IF(Txn!$B1722="","","تراکنش بانکی")</f>
        <v>0</v>
      </c>
      <c r="D3432" s="38">
        <f>IF(Txn!$B1722="","",IF(IF(Txn!$U1722="TRF",Txn!$Y1722,Txn!$Z1722)="","",IF(Txn!$U1722="TRF",Txn!$Y1722,Txn!$Z1722)))</f>
        <v>0</v>
      </c>
      <c r="E3432" s="39">
        <f>IF($D3432="","",IFERROR(VLOOKUP($D3432,AcctTbl,2,0),""))</f>
        <v>0</v>
      </c>
      <c r="F3432" s="39">
        <f>IF($D3432="","",IFERROR(VLOOKUP($D3432,AcctTbl,3,0),""))</f>
        <v>0</v>
      </c>
      <c r="G3432" s="39">
        <f>IF(Txn!$B1722="","",Txn!$D1722)</f>
        <v>0</v>
      </c>
      <c r="H3432" s="38">
        <f>IF(Txn!$B1722="","",Txn!$E1722)</f>
        <v>0</v>
      </c>
      <c r="I3432" s="40">
        <f>IF(Txn!$B1722="",0,Txn!$Q1722)</f>
        <v>0</v>
      </c>
      <c r="J3432" s="40">
        <f>IF(Txn!$B1722="",0,Txn!$R1722)</f>
        <v>0</v>
      </c>
      <c r="K3432" s="41">
        <f>IF($A3432="","",IFERROR(VALUE(MID($A3432,6,2)),""))</f>
        <v>0</v>
      </c>
      <c r="L3432" s="39">
        <f>IF(Txn!$K1722="","","طرف مقابل — "&amp;Txn!$K1722)</f>
        <v>0</v>
      </c>
      <c r="N3432" s="42">
        <f>IF($D3432="",0,COUNTIF(BankAccts,$D3432))</f>
        <v>0</v>
      </c>
    </row>
    <row r="3433" spans="1:14">
      <c r="A3433" s="38">
        <f>IF(Txn!$B1723="","",Txn!$B1723)</f>
        <v>0</v>
      </c>
      <c r="B3433" s="38">
        <f>IF(Txn!$B1723="","",Txn!$C1723)</f>
        <v>0</v>
      </c>
      <c r="C3433" s="39">
        <f>IF(Txn!$B1723="","","تراکنش بانکی")</f>
        <v>0</v>
      </c>
      <c r="D3433" s="38">
        <f>IF(Txn!$B1723="","",IF(Txn!$X1723="","",Txn!$X1723))</f>
        <v>0</v>
      </c>
      <c r="E3433" s="39">
        <f>IF($D3433="","",IFERROR(VLOOKUP($D3433,AcctTbl,2,0),""))</f>
        <v>0</v>
      </c>
      <c r="F3433" s="39">
        <f>IF($D3433="","",IFERROR(VLOOKUP($D3433,AcctTbl,3,0),""))</f>
        <v>0</v>
      </c>
      <c r="G3433" s="39">
        <f>IF(Txn!$B1723="","",Txn!$D1723)</f>
        <v>0</v>
      </c>
      <c r="H3433" s="38">
        <f>IF(Txn!$B1723="","",Txn!$E1723)</f>
        <v>0</v>
      </c>
      <c r="I3433" s="40">
        <f>IF(Txn!$B1723="",0,Txn!$O1723)</f>
        <v>0</v>
      </c>
      <c r="J3433" s="40">
        <f>IF(Txn!$B1723="",0,Txn!$P1723)</f>
        <v>0</v>
      </c>
      <c r="K3433" s="41">
        <f>IF($A3433="","",IFERROR(VALUE(MID($A3433,6,2)),""))</f>
        <v>0</v>
      </c>
      <c r="L3433" s="39">
        <f>IF(Txn!$K1723="","",Txn!$K1723)</f>
        <v>0</v>
      </c>
      <c r="N3433" s="42">
        <f>IF($D3433="",0,COUNTIF(BankAccts,$D3433))</f>
        <v>0</v>
      </c>
    </row>
    <row r="3434" spans="1:14">
      <c r="A3434" s="38">
        <f>IF(Txn!$B1723="","",Txn!$B1723)</f>
        <v>0</v>
      </c>
      <c r="B3434" s="38">
        <f>IF(Txn!$B1723="","",Txn!$C1723)</f>
        <v>0</v>
      </c>
      <c r="C3434" s="39">
        <f>IF(Txn!$B1723="","","تراکنش بانکی")</f>
        <v>0</v>
      </c>
      <c r="D3434" s="38">
        <f>IF(Txn!$B1723="","",IF(IF(Txn!$U1723="TRF",Txn!$Y1723,Txn!$Z1723)="","",IF(Txn!$U1723="TRF",Txn!$Y1723,Txn!$Z1723)))</f>
        <v>0</v>
      </c>
      <c r="E3434" s="39">
        <f>IF($D3434="","",IFERROR(VLOOKUP($D3434,AcctTbl,2,0),""))</f>
        <v>0</v>
      </c>
      <c r="F3434" s="39">
        <f>IF($D3434="","",IFERROR(VLOOKUP($D3434,AcctTbl,3,0),""))</f>
        <v>0</v>
      </c>
      <c r="G3434" s="39">
        <f>IF(Txn!$B1723="","",Txn!$D1723)</f>
        <v>0</v>
      </c>
      <c r="H3434" s="38">
        <f>IF(Txn!$B1723="","",Txn!$E1723)</f>
        <v>0</v>
      </c>
      <c r="I3434" s="40">
        <f>IF(Txn!$B1723="",0,Txn!$Q1723)</f>
        <v>0</v>
      </c>
      <c r="J3434" s="40">
        <f>IF(Txn!$B1723="",0,Txn!$R1723)</f>
        <v>0</v>
      </c>
      <c r="K3434" s="41">
        <f>IF($A3434="","",IFERROR(VALUE(MID($A3434,6,2)),""))</f>
        <v>0</v>
      </c>
      <c r="L3434" s="39">
        <f>IF(Txn!$K1723="","","طرف مقابل — "&amp;Txn!$K1723)</f>
        <v>0</v>
      </c>
      <c r="N3434" s="42">
        <f>IF($D3434="",0,COUNTIF(BankAccts,$D3434))</f>
        <v>0</v>
      </c>
    </row>
    <row r="3435" spans="1:14">
      <c r="A3435" s="38">
        <f>IF(Txn!$B1724="","",Txn!$B1724)</f>
        <v>0</v>
      </c>
      <c r="B3435" s="38">
        <f>IF(Txn!$B1724="","",Txn!$C1724)</f>
        <v>0</v>
      </c>
      <c r="C3435" s="39">
        <f>IF(Txn!$B1724="","","تراکنش بانکی")</f>
        <v>0</v>
      </c>
      <c r="D3435" s="38">
        <f>IF(Txn!$B1724="","",IF(Txn!$X1724="","",Txn!$X1724))</f>
        <v>0</v>
      </c>
      <c r="E3435" s="39">
        <f>IF($D3435="","",IFERROR(VLOOKUP($D3435,AcctTbl,2,0),""))</f>
        <v>0</v>
      </c>
      <c r="F3435" s="39">
        <f>IF($D3435="","",IFERROR(VLOOKUP($D3435,AcctTbl,3,0),""))</f>
        <v>0</v>
      </c>
      <c r="G3435" s="39">
        <f>IF(Txn!$B1724="","",Txn!$D1724)</f>
        <v>0</v>
      </c>
      <c r="H3435" s="38">
        <f>IF(Txn!$B1724="","",Txn!$E1724)</f>
        <v>0</v>
      </c>
      <c r="I3435" s="40">
        <f>IF(Txn!$B1724="",0,Txn!$O1724)</f>
        <v>0</v>
      </c>
      <c r="J3435" s="40">
        <f>IF(Txn!$B1724="",0,Txn!$P1724)</f>
        <v>0</v>
      </c>
      <c r="K3435" s="41">
        <f>IF($A3435="","",IFERROR(VALUE(MID($A3435,6,2)),""))</f>
        <v>0</v>
      </c>
      <c r="L3435" s="39">
        <f>IF(Txn!$K1724="","",Txn!$K1724)</f>
        <v>0</v>
      </c>
      <c r="N3435" s="42">
        <f>IF($D3435="",0,COUNTIF(BankAccts,$D3435))</f>
        <v>0</v>
      </c>
    </row>
    <row r="3436" spans="1:14">
      <c r="A3436" s="38">
        <f>IF(Txn!$B1724="","",Txn!$B1724)</f>
        <v>0</v>
      </c>
      <c r="B3436" s="38">
        <f>IF(Txn!$B1724="","",Txn!$C1724)</f>
        <v>0</v>
      </c>
      <c r="C3436" s="39">
        <f>IF(Txn!$B1724="","","تراکنش بانکی")</f>
        <v>0</v>
      </c>
      <c r="D3436" s="38">
        <f>IF(Txn!$B1724="","",IF(IF(Txn!$U1724="TRF",Txn!$Y1724,Txn!$Z1724)="","",IF(Txn!$U1724="TRF",Txn!$Y1724,Txn!$Z1724)))</f>
        <v>0</v>
      </c>
      <c r="E3436" s="39">
        <f>IF($D3436="","",IFERROR(VLOOKUP($D3436,AcctTbl,2,0),""))</f>
        <v>0</v>
      </c>
      <c r="F3436" s="39">
        <f>IF($D3436="","",IFERROR(VLOOKUP($D3436,AcctTbl,3,0),""))</f>
        <v>0</v>
      </c>
      <c r="G3436" s="39">
        <f>IF(Txn!$B1724="","",Txn!$D1724)</f>
        <v>0</v>
      </c>
      <c r="H3436" s="38">
        <f>IF(Txn!$B1724="","",Txn!$E1724)</f>
        <v>0</v>
      </c>
      <c r="I3436" s="40">
        <f>IF(Txn!$B1724="",0,Txn!$Q1724)</f>
        <v>0</v>
      </c>
      <c r="J3436" s="40">
        <f>IF(Txn!$B1724="",0,Txn!$R1724)</f>
        <v>0</v>
      </c>
      <c r="K3436" s="41">
        <f>IF($A3436="","",IFERROR(VALUE(MID($A3436,6,2)),""))</f>
        <v>0</v>
      </c>
      <c r="L3436" s="39">
        <f>IF(Txn!$K1724="","","طرف مقابل — "&amp;Txn!$K1724)</f>
        <v>0</v>
      </c>
      <c r="N3436" s="42">
        <f>IF($D3436="",0,COUNTIF(BankAccts,$D3436))</f>
        <v>0</v>
      </c>
    </row>
    <row r="3437" spans="1:14">
      <c r="A3437" s="38">
        <f>IF(Txn!$B1725="","",Txn!$B1725)</f>
        <v>0</v>
      </c>
      <c r="B3437" s="38">
        <f>IF(Txn!$B1725="","",Txn!$C1725)</f>
        <v>0</v>
      </c>
      <c r="C3437" s="39">
        <f>IF(Txn!$B1725="","","تراکنش بانکی")</f>
        <v>0</v>
      </c>
      <c r="D3437" s="38">
        <f>IF(Txn!$B1725="","",IF(Txn!$X1725="","",Txn!$X1725))</f>
        <v>0</v>
      </c>
      <c r="E3437" s="39">
        <f>IF($D3437="","",IFERROR(VLOOKUP($D3437,AcctTbl,2,0),""))</f>
        <v>0</v>
      </c>
      <c r="F3437" s="39">
        <f>IF($D3437="","",IFERROR(VLOOKUP($D3437,AcctTbl,3,0),""))</f>
        <v>0</v>
      </c>
      <c r="G3437" s="39">
        <f>IF(Txn!$B1725="","",Txn!$D1725)</f>
        <v>0</v>
      </c>
      <c r="H3437" s="38">
        <f>IF(Txn!$B1725="","",Txn!$E1725)</f>
        <v>0</v>
      </c>
      <c r="I3437" s="40">
        <f>IF(Txn!$B1725="",0,Txn!$O1725)</f>
        <v>0</v>
      </c>
      <c r="J3437" s="40">
        <f>IF(Txn!$B1725="",0,Txn!$P1725)</f>
        <v>0</v>
      </c>
      <c r="K3437" s="41">
        <f>IF($A3437="","",IFERROR(VALUE(MID($A3437,6,2)),""))</f>
        <v>0</v>
      </c>
      <c r="L3437" s="39">
        <f>IF(Txn!$K1725="","",Txn!$K1725)</f>
        <v>0</v>
      </c>
      <c r="N3437" s="42">
        <f>IF($D3437="",0,COUNTIF(BankAccts,$D3437))</f>
        <v>0</v>
      </c>
    </row>
    <row r="3438" spans="1:14">
      <c r="A3438" s="38">
        <f>IF(Txn!$B1725="","",Txn!$B1725)</f>
        <v>0</v>
      </c>
      <c r="B3438" s="38">
        <f>IF(Txn!$B1725="","",Txn!$C1725)</f>
        <v>0</v>
      </c>
      <c r="C3438" s="39">
        <f>IF(Txn!$B1725="","","تراکنش بانکی")</f>
        <v>0</v>
      </c>
      <c r="D3438" s="38">
        <f>IF(Txn!$B1725="","",IF(IF(Txn!$U1725="TRF",Txn!$Y1725,Txn!$Z1725)="","",IF(Txn!$U1725="TRF",Txn!$Y1725,Txn!$Z1725)))</f>
        <v>0</v>
      </c>
      <c r="E3438" s="39">
        <f>IF($D3438="","",IFERROR(VLOOKUP($D3438,AcctTbl,2,0),""))</f>
        <v>0</v>
      </c>
      <c r="F3438" s="39">
        <f>IF($D3438="","",IFERROR(VLOOKUP($D3438,AcctTbl,3,0),""))</f>
        <v>0</v>
      </c>
      <c r="G3438" s="39">
        <f>IF(Txn!$B1725="","",Txn!$D1725)</f>
        <v>0</v>
      </c>
      <c r="H3438" s="38">
        <f>IF(Txn!$B1725="","",Txn!$E1725)</f>
        <v>0</v>
      </c>
      <c r="I3438" s="40">
        <f>IF(Txn!$B1725="",0,Txn!$Q1725)</f>
        <v>0</v>
      </c>
      <c r="J3438" s="40">
        <f>IF(Txn!$B1725="",0,Txn!$R1725)</f>
        <v>0</v>
      </c>
      <c r="K3438" s="41">
        <f>IF($A3438="","",IFERROR(VALUE(MID($A3438,6,2)),""))</f>
        <v>0</v>
      </c>
      <c r="L3438" s="39">
        <f>IF(Txn!$K1725="","","طرف مقابل — "&amp;Txn!$K1725)</f>
        <v>0</v>
      </c>
      <c r="N3438" s="42">
        <f>IF($D3438="",0,COUNTIF(BankAccts,$D3438))</f>
        <v>0</v>
      </c>
    </row>
    <row r="3439" spans="1:14">
      <c r="A3439" s="38">
        <f>IF(Txn!$B1726="","",Txn!$B1726)</f>
        <v>0</v>
      </c>
      <c r="B3439" s="38">
        <f>IF(Txn!$B1726="","",Txn!$C1726)</f>
        <v>0</v>
      </c>
      <c r="C3439" s="39">
        <f>IF(Txn!$B1726="","","تراکنش بانکی")</f>
        <v>0</v>
      </c>
      <c r="D3439" s="38">
        <f>IF(Txn!$B1726="","",IF(Txn!$X1726="","",Txn!$X1726))</f>
        <v>0</v>
      </c>
      <c r="E3439" s="39">
        <f>IF($D3439="","",IFERROR(VLOOKUP($D3439,AcctTbl,2,0),""))</f>
        <v>0</v>
      </c>
      <c r="F3439" s="39">
        <f>IF($D3439="","",IFERROR(VLOOKUP($D3439,AcctTbl,3,0),""))</f>
        <v>0</v>
      </c>
      <c r="G3439" s="39">
        <f>IF(Txn!$B1726="","",Txn!$D1726)</f>
        <v>0</v>
      </c>
      <c r="H3439" s="38">
        <f>IF(Txn!$B1726="","",Txn!$E1726)</f>
        <v>0</v>
      </c>
      <c r="I3439" s="40">
        <f>IF(Txn!$B1726="",0,Txn!$O1726)</f>
        <v>0</v>
      </c>
      <c r="J3439" s="40">
        <f>IF(Txn!$B1726="",0,Txn!$P1726)</f>
        <v>0</v>
      </c>
      <c r="K3439" s="41">
        <f>IF($A3439="","",IFERROR(VALUE(MID($A3439,6,2)),""))</f>
        <v>0</v>
      </c>
      <c r="L3439" s="39">
        <f>IF(Txn!$K1726="","",Txn!$K1726)</f>
        <v>0</v>
      </c>
      <c r="N3439" s="42">
        <f>IF($D3439="",0,COUNTIF(BankAccts,$D3439))</f>
        <v>0</v>
      </c>
    </row>
    <row r="3440" spans="1:14">
      <c r="A3440" s="38">
        <f>IF(Txn!$B1726="","",Txn!$B1726)</f>
        <v>0</v>
      </c>
      <c r="B3440" s="38">
        <f>IF(Txn!$B1726="","",Txn!$C1726)</f>
        <v>0</v>
      </c>
      <c r="C3440" s="39">
        <f>IF(Txn!$B1726="","","تراکنش بانکی")</f>
        <v>0</v>
      </c>
      <c r="D3440" s="38">
        <f>IF(Txn!$B1726="","",IF(IF(Txn!$U1726="TRF",Txn!$Y1726,Txn!$Z1726)="","",IF(Txn!$U1726="TRF",Txn!$Y1726,Txn!$Z1726)))</f>
        <v>0</v>
      </c>
      <c r="E3440" s="39">
        <f>IF($D3440="","",IFERROR(VLOOKUP($D3440,AcctTbl,2,0),""))</f>
        <v>0</v>
      </c>
      <c r="F3440" s="39">
        <f>IF($D3440="","",IFERROR(VLOOKUP($D3440,AcctTbl,3,0),""))</f>
        <v>0</v>
      </c>
      <c r="G3440" s="39">
        <f>IF(Txn!$B1726="","",Txn!$D1726)</f>
        <v>0</v>
      </c>
      <c r="H3440" s="38">
        <f>IF(Txn!$B1726="","",Txn!$E1726)</f>
        <v>0</v>
      </c>
      <c r="I3440" s="40">
        <f>IF(Txn!$B1726="",0,Txn!$Q1726)</f>
        <v>0</v>
      </c>
      <c r="J3440" s="40">
        <f>IF(Txn!$B1726="",0,Txn!$R1726)</f>
        <v>0</v>
      </c>
      <c r="K3440" s="41">
        <f>IF($A3440="","",IFERROR(VALUE(MID($A3440,6,2)),""))</f>
        <v>0</v>
      </c>
      <c r="L3440" s="39">
        <f>IF(Txn!$K1726="","","طرف مقابل — "&amp;Txn!$K1726)</f>
        <v>0</v>
      </c>
      <c r="N3440" s="42">
        <f>IF($D3440="",0,COUNTIF(BankAccts,$D3440))</f>
        <v>0</v>
      </c>
    </row>
    <row r="3441" spans="1:14">
      <c r="A3441" s="38">
        <f>IF(Txn!$B1727="","",Txn!$B1727)</f>
        <v>0</v>
      </c>
      <c r="B3441" s="38">
        <f>IF(Txn!$B1727="","",Txn!$C1727)</f>
        <v>0</v>
      </c>
      <c r="C3441" s="39">
        <f>IF(Txn!$B1727="","","تراکنش بانکی")</f>
        <v>0</v>
      </c>
      <c r="D3441" s="38">
        <f>IF(Txn!$B1727="","",IF(Txn!$X1727="","",Txn!$X1727))</f>
        <v>0</v>
      </c>
      <c r="E3441" s="39">
        <f>IF($D3441="","",IFERROR(VLOOKUP($D3441,AcctTbl,2,0),""))</f>
        <v>0</v>
      </c>
      <c r="F3441" s="39">
        <f>IF($D3441="","",IFERROR(VLOOKUP($D3441,AcctTbl,3,0),""))</f>
        <v>0</v>
      </c>
      <c r="G3441" s="39">
        <f>IF(Txn!$B1727="","",Txn!$D1727)</f>
        <v>0</v>
      </c>
      <c r="H3441" s="38">
        <f>IF(Txn!$B1727="","",Txn!$E1727)</f>
        <v>0</v>
      </c>
      <c r="I3441" s="40">
        <f>IF(Txn!$B1727="",0,Txn!$O1727)</f>
        <v>0</v>
      </c>
      <c r="J3441" s="40">
        <f>IF(Txn!$B1727="",0,Txn!$P1727)</f>
        <v>0</v>
      </c>
      <c r="K3441" s="41">
        <f>IF($A3441="","",IFERROR(VALUE(MID($A3441,6,2)),""))</f>
        <v>0</v>
      </c>
      <c r="L3441" s="39">
        <f>IF(Txn!$K1727="","",Txn!$K1727)</f>
        <v>0</v>
      </c>
      <c r="N3441" s="42">
        <f>IF($D3441="",0,COUNTIF(BankAccts,$D3441))</f>
        <v>0</v>
      </c>
    </row>
    <row r="3442" spans="1:14">
      <c r="A3442" s="38">
        <f>IF(Txn!$B1727="","",Txn!$B1727)</f>
        <v>0</v>
      </c>
      <c r="B3442" s="38">
        <f>IF(Txn!$B1727="","",Txn!$C1727)</f>
        <v>0</v>
      </c>
      <c r="C3442" s="39">
        <f>IF(Txn!$B1727="","","تراکنش بانکی")</f>
        <v>0</v>
      </c>
      <c r="D3442" s="38">
        <f>IF(Txn!$B1727="","",IF(IF(Txn!$U1727="TRF",Txn!$Y1727,Txn!$Z1727)="","",IF(Txn!$U1727="TRF",Txn!$Y1727,Txn!$Z1727)))</f>
        <v>0</v>
      </c>
      <c r="E3442" s="39">
        <f>IF($D3442="","",IFERROR(VLOOKUP($D3442,AcctTbl,2,0),""))</f>
        <v>0</v>
      </c>
      <c r="F3442" s="39">
        <f>IF($D3442="","",IFERROR(VLOOKUP($D3442,AcctTbl,3,0),""))</f>
        <v>0</v>
      </c>
      <c r="G3442" s="39">
        <f>IF(Txn!$B1727="","",Txn!$D1727)</f>
        <v>0</v>
      </c>
      <c r="H3442" s="38">
        <f>IF(Txn!$B1727="","",Txn!$E1727)</f>
        <v>0</v>
      </c>
      <c r="I3442" s="40">
        <f>IF(Txn!$B1727="",0,Txn!$Q1727)</f>
        <v>0</v>
      </c>
      <c r="J3442" s="40">
        <f>IF(Txn!$B1727="",0,Txn!$R1727)</f>
        <v>0</v>
      </c>
      <c r="K3442" s="41">
        <f>IF($A3442="","",IFERROR(VALUE(MID($A3442,6,2)),""))</f>
        <v>0</v>
      </c>
      <c r="L3442" s="39">
        <f>IF(Txn!$K1727="","","طرف مقابل — "&amp;Txn!$K1727)</f>
        <v>0</v>
      </c>
      <c r="N3442" s="42">
        <f>IF($D3442="",0,COUNTIF(BankAccts,$D3442))</f>
        <v>0</v>
      </c>
    </row>
    <row r="3443" spans="1:14">
      <c r="A3443" s="38">
        <f>IF(Txn!$B1728="","",Txn!$B1728)</f>
        <v>0</v>
      </c>
      <c r="B3443" s="38">
        <f>IF(Txn!$B1728="","",Txn!$C1728)</f>
        <v>0</v>
      </c>
      <c r="C3443" s="39">
        <f>IF(Txn!$B1728="","","تراکنش بانکی")</f>
        <v>0</v>
      </c>
      <c r="D3443" s="38">
        <f>IF(Txn!$B1728="","",IF(Txn!$X1728="","",Txn!$X1728))</f>
        <v>0</v>
      </c>
      <c r="E3443" s="39">
        <f>IF($D3443="","",IFERROR(VLOOKUP($D3443,AcctTbl,2,0),""))</f>
        <v>0</v>
      </c>
      <c r="F3443" s="39">
        <f>IF($D3443="","",IFERROR(VLOOKUP($D3443,AcctTbl,3,0),""))</f>
        <v>0</v>
      </c>
      <c r="G3443" s="39">
        <f>IF(Txn!$B1728="","",Txn!$D1728)</f>
        <v>0</v>
      </c>
      <c r="H3443" s="38">
        <f>IF(Txn!$B1728="","",Txn!$E1728)</f>
        <v>0</v>
      </c>
      <c r="I3443" s="40">
        <f>IF(Txn!$B1728="",0,Txn!$O1728)</f>
        <v>0</v>
      </c>
      <c r="J3443" s="40">
        <f>IF(Txn!$B1728="",0,Txn!$P1728)</f>
        <v>0</v>
      </c>
      <c r="K3443" s="41">
        <f>IF($A3443="","",IFERROR(VALUE(MID($A3443,6,2)),""))</f>
        <v>0</v>
      </c>
      <c r="L3443" s="39">
        <f>IF(Txn!$K1728="","",Txn!$K1728)</f>
        <v>0</v>
      </c>
      <c r="N3443" s="42">
        <f>IF($D3443="",0,COUNTIF(BankAccts,$D3443))</f>
        <v>0</v>
      </c>
    </row>
    <row r="3444" spans="1:14">
      <c r="A3444" s="38">
        <f>IF(Txn!$B1728="","",Txn!$B1728)</f>
        <v>0</v>
      </c>
      <c r="B3444" s="38">
        <f>IF(Txn!$B1728="","",Txn!$C1728)</f>
        <v>0</v>
      </c>
      <c r="C3444" s="39">
        <f>IF(Txn!$B1728="","","تراکنش بانکی")</f>
        <v>0</v>
      </c>
      <c r="D3444" s="38">
        <f>IF(Txn!$B1728="","",IF(IF(Txn!$U1728="TRF",Txn!$Y1728,Txn!$Z1728)="","",IF(Txn!$U1728="TRF",Txn!$Y1728,Txn!$Z1728)))</f>
        <v>0</v>
      </c>
      <c r="E3444" s="39">
        <f>IF($D3444="","",IFERROR(VLOOKUP($D3444,AcctTbl,2,0),""))</f>
        <v>0</v>
      </c>
      <c r="F3444" s="39">
        <f>IF($D3444="","",IFERROR(VLOOKUP($D3444,AcctTbl,3,0),""))</f>
        <v>0</v>
      </c>
      <c r="G3444" s="39">
        <f>IF(Txn!$B1728="","",Txn!$D1728)</f>
        <v>0</v>
      </c>
      <c r="H3444" s="38">
        <f>IF(Txn!$B1728="","",Txn!$E1728)</f>
        <v>0</v>
      </c>
      <c r="I3444" s="40">
        <f>IF(Txn!$B1728="",0,Txn!$Q1728)</f>
        <v>0</v>
      </c>
      <c r="J3444" s="40">
        <f>IF(Txn!$B1728="",0,Txn!$R1728)</f>
        <v>0</v>
      </c>
      <c r="K3444" s="41">
        <f>IF($A3444="","",IFERROR(VALUE(MID($A3444,6,2)),""))</f>
        <v>0</v>
      </c>
      <c r="L3444" s="39">
        <f>IF(Txn!$K1728="","","طرف مقابل — "&amp;Txn!$K1728)</f>
        <v>0</v>
      </c>
      <c r="N3444" s="42">
        <f>IF($D3444="",0,COUNTIF(BankAccts,$D3444))</f>
        <v>0</v>
      </c>
    </row>
    <row r="3445" spans="1:14">
      <c r="A3445" s="38">
        <f>IF(Txn!$B1729="","",Txn!$B1729)</f>
        <v>0</v>
      </c>
      <c r="B3445" s="38">
        <f>IF(Txn!$B1729="","",Txn!$C1729)</f>
        <v>0</v>
      </c>
      <c r="C3445" s="39">
        <f>IF(Txn!$B1729="","","تراکنش بانکی")</f>
        <v>0</v>
      </c>
      <c r="D3445" s="38">
        <f>IF(Txn!$B1729="","",IF(Txn!$X1729="","",Txn!$X1729))</f>
        <v>0</v>
      </c>
      <c r="E3445" s="39">
        <f>IF($D3445="","",IFERROR(VLOOKUP($D3445,AcctTbl,2,0),""))</f>
        <v>0</v>
      </c>
      <c r="F3445" s="39">
        <f>IF($D3445="","",IFERROR(VLOOKUP($D3445,AcctTbl,3,0),""))</f>
        <v>0</v>
      </c>
      <c r="G3445" s="39">
        <f>IF(Txn!$B1729="","",Txn!$D1729)</f>
        <v>0</v>
      </c>
      <c r="H3445" s="38">
        <f>IF(Txn!$B1729="","",Txn!$E1729)</f>
        <v>0</v>
      </c>
      <c r="I3445" s="40">
        <f>IF(Txn!$B1729="",0,Txn!$O1729)</f>
        <v>0</v>
      </c>
      <c r="J3445" s="40">
        <f>IF(Txn!$B1729="",0,Txn!$P1729)</f>
        <v>0</v>
      </c>
      <c r="K3445" s="41">
        <f>IF($A3445="","",IFERROR(VALUE(MID($A3445,6,2)),""))</f>
        <v>0</v>
      </c>
      <c r="L3445" s="39">
        <f>IF(Txn!$K1729="","",Txn!$K1729)</f>
        <v>0</v>
      </c>
      <c r="N3445" s="42">
        <f>IF($D3445="",0,COUNTIF(BankAccts,$D3445))</f>
        <v>0</v>
      </c>
    </row>
    <row r="3446" spans="1:14">
      <c r="A3446" s="38">
        <f>IF(Txn!$B1729="","",Txn!$B1729)</f>
        <v>0</v>
      </c>
      <c r="B3446" s="38">
        <f>IF(Txn!$B1729="","",Txn!$C1729)</f>
        <v>0</v>
      </c>
      <c r="C3446" s="39">
        <f>IF(Txn!$B1729="","","تراکنش بانکی")</f>
        <v>0</v>
      </c>
      <c r="D3446" s="38">
        <f>IF(Txn!$B1729="","",IF(IF(Txn!$U1729="TRF",Txn!$Y1729,Txn!$Z1729)="","",IF(Txn!$U1729="TRF",Txn!$Y1729,Txn!$Z1729)))</f>
        <v>0</v>
      </c>
      <c r="E3446" s="39">
        <f>IF($D3446="","",IFERROR(VLOOKUP($D3446,AcctTbl,2,0),""))</f>
        <v>0</v>
      </c>
      <c r="F3446" s="39">
        <f>IF($D3446="","",IFERROR(VLOOKUP($D3446,AcctTbl,3,0),""))</f>
        <v>0</v>
      </c>
      <c r="G3446" s="39">
        <f>IF(Txn!$B1729="","",Txn!$D1729)</f>
        <v>0</v>
      </c>
      <c r="H3446" s="38">
        <f>IF(Txn!$B1729="","",Txn!$E1729)</f>
        <v>0</v>
      </c>
      <c r="I3446" s="40">
        <f>IF(Txn!$B1729="",0,Txn!$Q1729)</f>
        <v>0</v>
      </c>
      <c r="J3446" s="40">
        <f>IF(Txn!$B1729="",0,Txn!$R1729)</f>
        <v>0</v>
      </c>
      <c r="K3446" s="41">
        <f>IF($A3446="","",IFERROR(VALUE(MID($A3446,6,2)),""))</f>
        <v>0</v>
      </c>
      <c r="L3446" s="39">
        <f>IF(Txn!$K1729="","","طرف مقابل — "&amp;Txn!$K1729)</f>
        <v>0</v>
      </c>
      <c r="N3446" s="42">
        <f>IF($D3446="",0,COUNTIF(BankAccts,$D3446))</f>
        <v>0</v>
      </c>
    </row>
    <row r="3447" spans="1:14">
      <c r="A3447" s="38">
        <f>IF(Txn!$B1730="","",Txn!$B1730)</f>
        <v>0</v>
      </c>
      <c r="B3447" s="38">
        <f>IF(Txn!$B1730="","",Txn!$C1730)</f>
        <v>0</v>
      </c>
      <c r="C3447" s="39">
        <f>IF(Txn!$B1730="","","تراکنش بانکی")</f>
        <v>0</v>
      </c>
      <c r="D3447" s="38">
        <f>IF(Txn!$B1730="","",IF(Txn!$X1730="","",Txn!$X1730))</f>
        <v>0</v>
      </c>
      <c r="E3447" s="39">
        <f>IF($D3447="","",IFERROR(VLOOKUP($D3447,AcctTbl,2,0),""))</f>
        <v>0</v>
      </c>
      <c r="F3447" s="39">
        <f>IF($D3447="","",IFERROR(VLOOKUP($D3447,AcctTbl,3,0),""))</f>
        <v>0</v>
      </c>
      <c r="G3447" s="39">
        <f>IF(Txn!$B1730="","",Txn!$D1730)</f>
        <v>0</v>
      </c>
      <c r="H3447" s="38">
        <f>IF(Txn!$B1730="","",Txn!$E1730)</f>
        <v>0</v>
      </c>
      <c r="I3447" s="40">
        <f>IF(Txn!$B1730="",0,Txn!$O1730)</f>
        <v>0</v>
      </c>
      <c r="J3447" s="40">
        <f>IF(Txn!$B1730="",0,Txn!$P1730)</f>
        <v>0</v>
      </c>
      <c r="K3447" s="41">
        <f>IF($A3447="","",IFERROR(VALUE(MID($A3447,6,2)),""))</f>
        <v>0</v>
      </c>
      <c r="L3447" s="39">
        <f>IF(Txn!$K1730="","",Txn!$K1730)</f>
        <v>0</v>
      </c>
      <c r="N3447" s="42">
        <f>IF($D3447="",0,COUNTIF(BankAccts,$D3447))</f>
        <v>0</v>
      </c>
    </row>
    <row r="3448" spans="1:14">
      <c r="A3448" s="38">
        <f>IF(Txn!$B1730="","",Txn!$B1730)</f>
        <v>0</v>
      </c>
      <c r="B3448" s="38">
        <f>IF(Txn!$B1730="","",Txn!$C1730)</f>
        <v>0</v>
      </c>
      <c r="C3448" s="39">
        <f>IF(Txn!$B1730="","","تراکنش بانکی")</f>
        <v>0</v>
      </c>
      <c r="D3448" s="38">
        <f>IF(Txn!$B1730="","",IF(IF(Txn!$U1730="TRF",Txn!$Y1730,Txn!$Z1730)="","",IF(Txn!$U1730="TRF",Txn!$Y1730,Txn!$Z1730)))</f>
        <v>0</v>
      </c>
      <c r="E3448" s="39">
        <f>IF($D3448="","",IFERROR(VLOOKUP($D3448,AcctTbl,2,0),""))</f>
        <v>0</v>
      </c>
      <c r="F3448" s="39">
        <f>IF($D3448="","",IFERROR(VLOOKUP($D3448,AcctTbl,3,0),""))</f>
        <v>0</v>
      </c>
      <c r="G3448" s="39">
        <f>IF(Txn!$B1730="","",Txn!$D1730)</f>
        <v>0</v>
      </c>
      <c r="H3448" s="38">
        <f>IF(Txn!$B1730="","",Txn!$E1730)</f>
        <v>0</v>
      </c>
      <c r="I3448" s="40">
        <f>IF(Txn!$B1730="",0,Txn!$Q1730)</f>
        <v>0</v>
      </c>
      <c r="J3448" s="40">
        <f>IF(Txn!$B1730="",0,Txn!$R1730)</f>
        <v>0</v>
      </c>
      <c r="K3448" s="41">
        <f>IF($A3448="","",IFERROR(VALUE(MID($A3448,6,2)),""))</f>
        <v>0</v>
      </c>
      <c r="L3448" s="39">
        <f>IF(Txn!$K1730="","","طرف مقابل — "&amp;Txn!$K1730)</f>
        <v>0</v>
      </c>
      <c r="N3448" s="42">
        <f>IF($D3448="",0,COUNTIF(BankAccts,$D3448))</f>
        <v>0</v>
      </c>
    </row>
    <row r="3449" spans="1:14">
      <c r="A3449" s="38">
        <f>IF(Txn!$B1731="","",Txn!$B1731)</f>
        <v>0</v>
      </c>
      <c r="B3449" s="38">
        <f>IF(Txn!$B1731="","",Txn!$C1731)</f>
        <v>0</v>
      </c>
      <c r="C3449" s="39">
        <f>IF(Txn!$B1731="","","تراکنش بانکی")</f>
        <v>0</v>
      </c>
      <c r="D3449" s="38">
        <f>IF(Txn!$B1731="","",IF(Txn!$X1731="","",Txn!$X1731))</f>
        <v>0</v>
      </c>
      <c r="E3449" s="39">
        <f>IF($D3449="","",IFERROR(VLOOKUP($D3449,AcctTbl,2,0),""))</f>
        <v>0</v>
      </c>
      <c r="F3449" s="39">
        <f>IF($D3449="","",IFERROR(VLOOKUP($D3449,AcctTbl,3,0),""))</f>
        <v>0</v>
      </c>
      <c r="G3449" s="39">
        <f>IF(Txn!$B1731="","",Txn!$D1731)</f>
        <v>0</v>
      </c>
      <c r="H3449" s="38">
        <f>IF(Txn!$B1731="","",Txn!$E1731)</f>
        <v>0</v>
      </c>
      <c r="I3449" s="40">
        <f>IF(Txn!$B1731="",0,Txn!$O1731)</f>
        <v>0</v>
      </c>
      <c r="J3449" s="40">
        <f>IF(Txn!$B1731="",0,Txn!$P1731)</f>
        <v>0</v>
      </c>
      <c r="K3449" s="41">
        <f>IF($A3449="","",IFERROR(VALUE(MID($A3449,6,2)),""))</f>
        <v>0</v>
      </c>
      <c r="L3449" s="39">
        <f>IF(Txn!$K1731="","",Txn!$K1731)</f>
        <v>0</v>
      </c>
      <c r="N3449" s="42">
        <f>IF($D3449="",0,COUNTIF(BankAccts,$D3449))</f>
        <v>0</v>
      </c>
    </row>
    <row r="3450" spans="1:14">
      <c r="A3450" s="38">
        <f>IF(Txn!$B1731="","",Txn!$B1731)</f>
        <v>0</v>
      </c>
      <c r="B3450" s="38">
        <f>IF(Txn!$B1731="","",Txn!$C1731)</f>
        <v>0</v>
      </c>
      <c r="C3450" s="39">
        <f>IF(Txn!$B1731="","","تراکنش بانکی")</f>
        <v>0</v>
      </c>
      <c r="D3450" s="38">
        <f>IF(Txn!$B1731="","",IF(IF(Txn!$U1731="TRF",Txn!$Y1731,Txn!$Z1731)="","",IF(Txn!$U1731="TRF",Txn!$Y1731,Txn!$Z1731)))</f>
        <v>0</v>
      </c>
      <c r="E3450" s="39">
        <f>IF($D3450="","",IFERROR(VLOOKUP($D3450,AcctTbl,2,0),""))</f>
        <v>0</v>
      </c>
      <c r="F3450" s="39">
        <f>IF($D3450="","",IFERROR(VLOOKUP($D3450,AcctTbl,3,0),""))</f>
        <v>0</v>
      </c>
      <c r="G3450" s="39">
        <f>IF(Txn!$B1731="","",Txn!$D1731)</f>
        <v>0</v>
      </c>
      <c r="H3450" s="38">
        <f>IF(Txn!$B1731="","",Txn!$E1731)</f>
        <v>0</v>
      </c>
      <c r="I3450" s="40">
        <f>IF(Txn!$B1731="",0,Txn!$Q1731)</f>
        <v>0</v>
      </c>
      <c r="J3450" s="40">
        <f>IF(Txn!$B1731="",0,Txn!$R1731)</f>
        <v>0</v>
      </c>
      <c r="K3450" s="41">
        <f>IF($A3450="","",IFERROR(VALUE(MID($A3450,6,2)),""))</f>
        <v>0</v>
      </c>
      <c r="L3450" s="39">
        <f>IF(Txn!$K1731="","","طرف مقابل — "&amp;Txn!$K1731)</f>
        <v>0</v>
      </c>
      <c r="N3450" s="42">
        <f>IF($D3450="",0,COUNTIF(BankAccts,$D3450))</f>
        <v>0</v>
      </c>
    </row>
    <row r="3451" spans="1:14">
      <c r="A3451" s="38">
        <f>IF(Txn!$B1732="","",Txn!$B1732)</f>
        <v>0</v>
      </c>
      <c r="B3451" s="38">
        <f>IF(Txn!$B1732="","",Txn!$C1732)</f>
        <v>0</v>
      </c>
      <c r="C3451" s="39">
        <f>IF(Txn!$B1732="","","تراکنش بانکی")</f>
        <v>0</v>
      </c>
      <c r="D3451" s="38">
        <f>IF(Txn!$B1732="","",IF(Txn!$X1732="","",Txn!$X1732))</f>
        <v>0</v>
      </c>
      <c r="E3451" s="39">
        <f>IF($D3451="","",IFERROR(VLOOKUP($D3451,AcctTbl,2,0),""))</f>
        <v>0</v>
      </c>
      <c r="F3451" s="39">
        <f>IF($D3451="","",IFERROR(VLOOKUP($D3451,AcctTbl,3,0),""))</f>
        <v>0</v>
      </c>
      <c r="G3451" s="39">
        <f>IF(Txn!$B1732="","",Txn!$D1732)</f>
        <v>0</v>
      </c>
      <c r="H3451" s="38">
        <f>IF(Txn!$B1732="","",Txn!$E1732)</f>
        <v>0</v>
      </c>
      <c r="I3451" s="40">
        <f>IF(Txn!$B1732="",0,Txn!$O1732)</f>
        <v>0</v>
      </c>
      <c r="J3451" s="40">
        <f>IF(Txn!$B1732="",0,Txn!$P1732)</f>
        <v>0</v>
      </c>
      <c r="K3451" s="41">
        <f>IF($A3451="","",IFERROR(VALUE(MID($A3451,6,2)),""))</f>
        <v>0</v>
      </c>
      <c r="L3451" s="39">
        <f>IF(Txn!$K1732="","",Txn!$K1732)</f>
        <v>0</v>
      </c>
      <c r="N3451" s="42">
        <f>IF($D3451="",0,COUNTIF(BankAccts,$D3451))</f>
        <v>0</v>
      </c>
    </row>
    <row r="3452" spans="1:14">
      <c r="A3452" s="38">
        <f>IF(Txn!$B1732="","",Txn!$B1732)</f>
        <v>0</v>
      </c>
      <c r="B3452" s="38">
        <f>IF(Txn!$B1732="","",Txn!$C1732)</f>
        <v>0</v>
      </c>
      <c r="C3452" s="39">
        <f>IF(Txn!$B1732="","","تراکنش بانکی")</f>
        <v>0</v>
      </c>
      <c r="D3452" s="38">
        <f>IF(Txn!$B1732="","",IF(IF(Txn!$U1732="TRF",Txn!$Y1732,Txn!$Z1732)="","",IF(Txn!$U1732="TRF",Txn!$Y1732,Txn!$Z1732)))</f>
        <v>0</v>
      </c>
      <c r="E3452" s="39">
        <f>IF($D3452="","",IFERROR(VLOOKUP($D3452,AcctTbl,2,0),""))</f>
        <v>0</v>
      </c>
      <c r="F3452" s="39">
        <f>IF($D3452="","",IFERROR(VLOOKUP($D3452,AcctTbl,3,0),""))</f>
        <v>0</v>
      </c>
      <c r="G3452" s="39">
        <f>IF(Txn!$B1732="","",Txn!$D1732)</f>
        <v>0</v>
      </c>
      <c r="H3452" s="38">
        <f>IF(Txn!$B1732="","",Txn!$E1732)</f>
        <v>0</v>
      </c>
      <c r="I3452" s="40">
        <f>IF(Txn!$B1732="",0,Txn!$Q1732)</f>
        <v>0</v>
      </c>
      <c r="J3452" s="40">
        <f>IF(Txn!$B1732="",0,Txn!$R1732)</f>
        <v>0</v>
      </c>
      <c r="K3452" s="41">
        <f>IF($A3452="","",IFERROR(VALUE(MID($A3452,6,2)),""))</f>
        <v>0</v>
      </c>
      <c r="L3452" s="39">
        <f>IF(Txn!$K1732="","","طرف مقابل — "&amp;Txn!$K1732)</f>
        <v>0</v>
      </c>
      <c r="N3452" s="42">
        <f>IF($D3452="",0,COUNTIF(BankAccts,$D3452))</f>
        <v>0</v>
      </c>
    </row>
    <row r="3453" spans="1:14">
      <c r="A3453" s="38">
        <f>IF(Txn!$B1733="","",Txn!$B1733)</f>
        <v>0</v>
      </c>
      <c r="B3453" s="38">
        <f>IF(Txn!$B1733="","",Txn!$C1733)</f>
        <v>0</v>
      </c>
      <c r="C3453" s="39">
        <f>IF(Txn!$B1733="","","تراکنش بانکی")</f>
        <v>0</v>
      </c>
      <c r="D3453" s="38">
        <f>IF(Txn!$B1733="","",IF(Txn!$X1733="","",Txn!$X1733))</f>
        <v>0</v>
      </c>
      <c r="E3453" s="39">
        <f>IF($D3453="","",IFERROR(VLOOKUP($D3453,AcctTbl,2,0),""))</f>
        <v>0</v>
      </c>
      <c r="F3453" s="39">
        <f>IF($D3453="","",IFERROR(VLOOKUP($D3453,AcctTbl,3,0),""))</f>
        <v>0</v>
      </c>
      <c r="G3453" s="39">
        <f>IF(Txn!$B1733="","",Txn!$D1733)</f>
        <v>0</v>
      </c>
      <c r="H3453" s="38">
        <f>IF(Txn!$B1733="","",Txn!$E1733)</f>
        <v>0</v>
      </c>
      <c r="I3453" s="40">
        <f>IF(Txn!$B1733="",0,Txn!$O1733)</f>
        <v>0</v>
      </c>
      <c r="J3453" s="40">
        <f>IF(Txn!$B1733="",0,Txn!$P1733)</f>
        <v>0</v>
      </c>
      <c r="K3453" s="41">
        <f>IF($A3453="","",IFERROR(VALUE(MID($A3453,6,2)),""))</f>
        <v>0</v>
      </c>
      <c r="L3453" s="39">
        <f>IF(Txn!$K1733="","",Txn!$K1733)</f>
        <v>0</v>
      </c>
      <c r="N3453" s="42">
        <f>IF($D3453="",0,COUNTIF(BankAccts,$D3453))</f>
        <v>0</v>
      </c>
    </row>
    <row r="3454" spans="1:14">
      <c r="A3454" s="38">
        <f>IF(Txn!$B1733="","",Txn!$B1733)</f>
        <v>0</v>
      </c>
      <c r="B3454" s="38">
        <f>IF(Txn!$B1733="","",Txn!$C1733)</f>
        <v>0</v>
      </c>
      <c r="C3454" s="39">
        <f>IF(Txn!$B1733="","","تراکنش بانکی")</f>
        <v>0</v>
      </c>
      <c r="D3454" s="38">
        <f>IF(Txn!$B1733="","",IF(IF(Txn!$U1733="TRF",Txn!$Y1733,Txn!$Z1733)="","",IF(Txn!$U1733="TRF",Txn!$Y1733,Txn!$Z1733)))</f>
        <v>0</v>
      </c>
      <c r="E3454" s="39">
        <f>IF($D3454="","",IFERROR(VLOOKUP($D3454,AcctTbl,2,0),""))</f>
        <v>0</v>
      </c>
      <c r="F3454" s="39">
        <f>IF($D3454="","",IFERROR(VLOOKUP($D3454,AcctTbl,3,0),""))</f>
        <v>0</v>
      </c>
      <c r="G3454" s="39">
        <f>IF(Txn!$B1733="","",Txn!$D1733)</f>
        <v>0</v>
      </c>
      <c r="H3454" s="38">
        <f>IF(Txn!$B1733="","",Txn!$E1733)</f>
        <v>0</v>
      </c>
      <c r="I3454" s="40">
        <f>IF(Txn!$B1733="",0,Txn!$Q1733)</f>
        <v>0</v>
      </c>
      <c r="J3454" s="40">
        <f>IF(Txn!$B1733="",0,Txn!$R1733)</f>
        <v>0</v>
      </c>
      <c r="K3454" s="41">
        <f>IF($A3454="","",IFERROR(VALUE(MID($A3454,6,2)),""))</f>
        <v>0</v>
      </c>
      <c r="L3454" s="39">
        <f>IF(Txn!$K1733="","","طرف مقابل — "&amp;Txn!$K1733)</f>
        <v>0</v>
      </c>
      <c r="N3454" s="42">
        <f>IF($D3454="",0,COUNTIF(BankAccts,$D3454))</f>
        <v>0</v>
      </c>
    </row>
    <row r="3455" spans="1:14">
      <c r="A3455" s="38">
        <f>IF(Txn!$B1734="","",Txn!$B1734)</f>
        <v>0</v>
      </c>
      <c r="B3455" s="38">
        <f>IF(Txn!$B1734="","",Txn!$C1734)</f>
        <v>0</v>
      </c>
      <c r="C3455" s="39">
        <f>IF(Txn!$B1734="","","تراکنش بانکی")</f>
        <v>0</v>
      </c>
      <c r="D3455" s="38">
        <f>IF(Txn!$B1734="","",IF(Txn!$X1734="","",Txn!$X1734))</f>
        <v>0</v>
      </c>
      <c r="E3455" s="39">
        <f>IF($D3455="","",IFERROR(VLOOKUP($D3455,AcctTbl,2,0),""))</f>
        <v>0</v>
      </c>
      <c r="F3455" s="39">
        <f>IF($D3455="","",IFERROR(VLOOKUP($D3455,AcctTbl,3,0),""))</f>
        <v>0</v>
      </c>
      <c r="G3455" s="39">
        <f>IF(Txn!$B1734="","",Txn!$D1734)</f>
        <v>0</v>
      </c>
      <c r="H3455" s="38">
        <f>IF(Txn!$B1734="","",Txn!$E1734)</f>
        <v>0</v>
      </c>
      <c r="I3455" s="40">
        <f>IF(Txn!$B1734="",0,Txn!$O1734)</f>
        <v>0</v>
      </c>
      <c r="J3455" s="40">
        <f>IF(Txn!$B1734="",0,Txn!$P1734)</f>
        <v>0</v>
      </c>
      <c r="K3455" s="41">
        <f>IF($A3455="","",IFERROR(VALUE(MID($A3455,6,2)),""))</f>
        <v>0</v>
      </c>
      <c r="L3455" s="39">
        <f>IF(Txn!$K1734="","",Txn!$K1734)</f>
        <v>0</v>
      </c>
      <c r="N3455" s="42">
        <f>IF($D3455="",0,COUNTIF(BankAccts,$D3455))</f>
        <v>0</v>
      </c>
    </row>
    <row r="3456" spans="1:14">
      <c r="A3456" s="38">
        <f>IF(Txn!$B1734="","",Txn!$B1734)</f>
        <v>0</v>
      </c>
      <c r="B3456" s="38">
        <f>IF(Txn!$B1734="","",Txn!$C1734)</f>
        <v>0</v>
      </c>
      <c r="C3456" s="39">
        <f>IF(Txn!$B1734="","","تراکنش بانکی")</f>
        <v>0</v>
      </c>
      <c r="D3456" s="38">
        <f>IF(Txn!$B1734="","",IF(IF(Txn!$U1734="TRF",Txn!$Y1734,Txn!$Z1734)="","",IF(Txn!$U1734="TRF",Txn!$Y1734,Txn!$Z1734)))</f>
        <v>0</v>
      </c>
      <c r="E3456" s="39">
        <f>IF($D3456="","",IFERROR(VLOOKUP($D3456,AcctTbl,2,0),""))</f>
        <v>0</v>
      </c>
      <c r="F3456" s="39">
        <f>IF($D3456="","",IFERROR(VLOOKUP($D3456,AcctTbl,3,0),""))</f>
        <v>0</v>
      </c>
      <c r="G3456" s="39">
        <f>IF(Txn!$B1734="","",Txn!$D1734)</f>
        <v>0</v>
      </c>
      <c r="H3456" s="38">
        <f>IF(Txn!$B1734="","",Txn!$E1734)</f>
        <v>0</v>
      </c>
      <c r="I3456" s="40">
        <f>IF(Txn!$B1734="",0,Txn!$Q1734)</f>
        <v>0</v>
      </c>
      <c r="J3456" s="40">
        <f>IF(Txn!$B1734="",0,Txn!$R1734)</f>
        <v>0</v>
      </c>
      <c r="K3456" s="41">
        <f>IF($A3456="","",IFERROR(VALUE(MID($A3456,6,2)),""))</f>
        <v>0</v>
      </c>
      <c r="L3456" s="39">
        <f>IF(Txn!$K1734="","","طرف مقابل — "&amp;Txn!$K1734)</f>
        <v>0</v>
      </c>
      <c r="N3456" s="42">
        <f>IF($D3456="",0,COUNTIF(BankAccts,$D3456))</f>
        <v>0</v>
      </c>
    </row>
    <row r="3457" spans="1:14">
      <c r="A3457" s="38">
        <f>IF(Txn!$B1735="","",Txn!$B1735)</f>
        <v>0</v>
      </c>
      <c r="B3457" s="38">
        <f>IF(Txn!$B1735="","",Txn!$C1735)</f>
        <v>0</v>
      </c>
      <c r="C3457" s="39">
        <f>IF(Txn!$B1735="","","تراکنش بانکی")</f>
        <v>0</v>
      </c>
      <c r="D3457" s="38">
        <f>IF(Txn!$B1735="","",IF(Txn!$X1735="","",Txn!$X1735))</f>
        <v>0</v>
      </c>
      <c r="E3457" s="39">
        <f>IF($D3457="","",IFERROR(VLOOKUP($D3457,AcctTbl,2,0),""))</f>
        <v>0</v>
      </c>
      <c r="F3457" s="39">
        <f>IF($D3457="","",IFERROR(VLOOKUP($D3457,AcctTbl,3,0),""))</f>
        <v>0</v>
      </c>
      <c r="G3457" s="39">
        <f>IF(Txn!$B1735="","",Txn!$D1735)</f>
        <v>0</v>
      </c>
      <c r="H3457" s="38">
        <f>IF(Txn!$B1735="","",Txn!$E1735)</f>
        <v>0</v>
      </c>
      <c r="I3457" s="40">
        <f>IF(Txn!$B1735="",0,Txn!$O1735)</f>
        <v>0</v>
      </c>
      <c r="J3457" s="40">
        <f>IF(Txn!$B1735="",0,Txn!$P1735)</f>
        <v>0</v>
      </c>
      <c r="K3457" s="41">
        <f>IF($A3457="","",IFERROR(VALUE(MID($A3457,6,2)),""))</f>
        <v>0</v>
      </c>
      <c r="L3457" s="39">
        <f>IF(Txn!$K1735="","",Txn!$K1735)</f>
        <v>0</v>
      </c>
      <c r="N3457" s="42">
        <f>IF($D3457="",0,COUNTIF(BankAccts,$D3457))</f>
        <v>0</v>
      </c>
    </row>
    <row r="3458" spans="1:14">
      <c r="A3458" s="38">
        <f>IF(Txn!$B1735="","",Txn!$B1735)</f>
        <v>0</v>
      </c>
      <c r="B3458" s="38">
        <f>IF(Txn!$B1735="","",Txn!$C1735)</f>
        <v>0</v>
      </c>
      <c r="C3458" s="39">
        <f>IF(Txn!$B1735="","","تراکنش بانکی")</f>
        <v>0</v>
      </c>
      <c r="D3458" s="38">
        <f>IF(Txn!$B1735="","",IF(IF(Txn!$U1735="TRF",Txn!$Y1735,Txn!$Z1735)="","",IF(Txn!$U1735="TRF",Txn!$Y1735,Txn!$Z1735)))</f>
        <v>0</v>
      </c>
      <c r="E3458" s="39">
        <f>IF($D3458="","",IFERROR(VLOOKUP($D3458,AcctTbl,2,0),""))</f>
        <v>0</v>
      </c>
      <c r="F3458" s="39">
        <f>IF($D3458="","",IFERROR(VLOOKUP($D3458,AcctTbl,3,0),""))</f>
        <v>0</v>
      </c>
      <c r="G3458" s="39">
        <f>IF(Txn!$B1735="","",Txn!$D1735)</f>
        <v>0</v>
      </c>
      <c r="H3458" s="38">
        <f>IF(Txn!$B1735="","",Txn!$E1735)</f>
        <v>0</v>
      </c>
      <c r="I3458" s="40">
        <f>IF(Txn!$B1735="",0,Txn!$Q1735)</f>
        <v>0</v>
      </c>
      <c r="J3458" s="40">
        <f>IF(Txn!$B1735="",0,Txn!$R1735)</f>
        <v>0</v>
      </c>
      <c r="K3458" s="41">
        <f>IF($A3458="","",IFERROR(VALUE(MID($A3458,6,2)),""))</f>
        <v>0</v>
      </c>
      <c r="L3458" s="39">
        <f>IF(Txn!$K1735="","","طرف مقابل — "&amp;Txn!$K1735)</f>
        <v>0</v>
      </c>
      <c r="N3458" s="42">
        <f>IF($D3458="",0,COUNTIF(BankAccts,$D3458))</f>
        <v>0</v>
      </c>
    </row>
    <row r="3459" spans="1:14">
      <c r="A3459" s="38">
        <f>IF(Txn!$B1736="","",Txn!$B1736)</f>
        <v>0</v>
      </c>
      <c r="B3459" s="38">
        <f>IF(Txn!$B1736="","",Txn!$C1736)</f>
        <v>0</v>
      </c>
      <c r="C3459" s="39">
        <f>IF(Txn!$B1736="","","تراکنش بانکی")</f>
        <v>0</v>
      </c>
      <c r="D3459" s="38">
        <f>IF(Txn!$B1736="","",IF(Txn!$X1736="","",Txn!$X1736))</f>
        <v>0</v>
      </c>
      <c r="E3459" s="39">
        <f>IF($D3459="","",IFERROR(VLOOKUP($D3459,AcctTbl,2,0),""))</f>
        <v>0</v>
      </c>
      <c r="F3459" s="39">
        <f>IF($D3459="","",IFERROR(VLOOKUP($D3459,AcctTbl,3,0),""))</f>
        <v>0</v>
      </c>
      <c r="G3459" s="39">
        <f>IF(Txn!$B1736="","",Txn!$D1736)</f>
        <v>0</v>
      </c>
      <c r="H3459" s="38">
        <f>IF(Txn!$B1736="","",Txn!$E1736)</f>
        <v>0</v>
      </c>
      <c r="I3459" s="40">
        <f>IF(Txn!$B1736="",0,Txn!$O1736)</f>
        <v>0</v>
      </c>
      <c r="J3459" s="40">
        <f>IF(Txn!$B1736="",0,Txn!$P1736)</f>
        <v>0</v>
      </c>
      <c r="K3459" s="41">
        <f>IF($A3459="","",IFERROR(VALUE(MID($A3459,6,2)),""))</f>
        <v>0</v>
      </c>
      <c r="L3459" s="39">
        <f>IF(Txn!$K1736="","",Txn!$K1736)</f>
        <v>0</v>
      </c>
      <c r="N3459" s="42">
        <f>IF($D3459="",0,COUNTIF(BankAccts,$D3459))</f>
        <v>0</v>
      </c>
    </row>
    <row r="3460" spans="1:14">
      <c r="A3460" s="38">
        <f>IF(Txn!$B1736="","",Txn!$B1736)</f>
        <v>0</v>
      </c>
      <c r="B3460" s="38">
        <f>IF(Txn!$B1736="","",Txn!$C1736)</f>
        <v>0</v>
      </c>
      <c r="C3460" s="39">
        <f>IF(Txn!$B1736="","","تراکنش بانکی")</f>
        <v>0</v>
      </c>
      <c r="D3460" s="38">
        <f>IF(Txn!$B1736="","",IF(IF(Txn!$U1736="TRF",Txn!$Y1736,Txn!$Z1736)="","",IF(Txn!$U1736="TRF",Txn!$Y1736,Txn!$Z1736)))</f>
        <v>0</v>
      </c>
      <c r="E3460" s="39">
        <f>IF($D3460="","",IFERROR(VLOOKUP($D3460,AcctTbl,2,0),""))</f>
        <v>0</v>
      </c>
      <c r="F3460" s="39">
        <f>IF($D3460="","",IFERROR(VLOOKUP($D3460,AcctTbl,3,0),""))</f>
        <v>0</v>
      </c>
      <c r="G3460" s="39">
        <f>IF(Txn!$B1736="","",Txn!$D1736)</f>
        <v>0</v>
      </c>
      <c r="H3460" s="38">
        <f>IF(Txn!$B1736="","",Txn!$E1736)</f>
        <v>0</v>
      </c>
      <c r="I3460" s="40">
        <f>IF(Txn!$B1736="",0,Txn!$Q1736)</f>
        <v>0</v>
      </c>
      <c r="J3460" s="40">
        <f>IF(Txn!$B1736="",0,Txn!$R1736)</f>
        <v>0</v>
      </c>
      <c r="K3460" s="41">
        <f>IF($A3460="","",IFERROR(VALUE(MID($A3460,6,2)),""))</f>
        <v>0</v>
      </c>
      <c r="L3460" s="39">
        <f>IF(Txn!$K1736="","","طرف مقابل — "&amp;Txn!$K1736)</f>
        <v>0</v>
      </c>
      <c r="N3460" s="42">
        <f>IF($D3460="",0,COUNTIF(BankAccts,$D3460))</f>
        <v>0</v>
      </c>
    </row>
    <row r="3461" spans="1:14">
      <c r="A3461" s="38">
        <f>IF(Txn!$B1737="","",Txn!$B1737)</f>
        <v>0</v>
      </c>
      <c r="B3461" s="38">
        <f>IF(Txn!$B1737="","",Txn!$C1737)</f>
        <v>0</v>
      </c>
      <c r="C3461" s="39">
        <f>IF(Txn!$B1737="","","تراکنش بانکی")</f>
        <v>0</v>
      </c>
      <c r="D3461" s="38">
        <f>IF(Txn!$B1737="","",IF(Txn!$X1737="","",Txn!$X1737))</f>
        <v>0</v>
      </c>
      <c r="E3461" s="39">
        <f>IF($D3461="","",IFERROR(VLOOKUP($D3461,AcctTbl,2,0),""))</f>
        <v>0</v>
      </c>
      <c r="F3461" s="39">
        <f>IF($D3461="","",IFERROR(VLOOKUP($D3461,AcctTbl,3,0),""))</f>
        <v>0</v>
      </c>
      <c r="G3461" s="39">
        <f>IF(Txn!$B1737="","",Txn!$D1737)</f>
        <v>0</v>
      </c>
      <c r="H3461" s="38">
        <f>IF(Txn!$B1737="","",Txn!$E1737)</f>
        <v>0</v>
      </c>
      <c r="I3461" s="40">
        <f>IF(Txn!$B1737="",0,Txn!$O1737)</f>
        <v>0</v>
      </c>
      <c r="J3461" s="40">
        <f>IF(Txn!$B1737="",0,Txn!$P1737)</f>
        <v>0</v>
      </c>
      <c r="K3461" s="41">
        <f>IF($A3461="","",IFERROR(VALUE(MID($A3461,6,2)),""))</f>
        <v>0</v>
      </c>
      <c r="L3461" s="39">
        <f>IF(Txn!$K1737="","",Txn!$K1737)</f>
        <v>0</v>
      </c>
      <c r="N3461" s="42">
        <f>IF($D3461="",0,COUNTIF(BankAccts,$D3461))</f>
        <v>0</v>
      </c>
    </row>
    <row r="3462" spans="1:14">
      <c r="A3462" s="38">
        <f>IF(Txn!$B1737="","",Txn!$B1737)</f>
        <v>0</v>
      </c>
      <c r="B3462" s="38">
        <f>IF(Txn!$B1737="","",Txn!$C1737)</f>
        <v>0</v>
      </c>
      <c r="C3462" s="39">
        <f>IF(Txn!$B1737="","","تراکنش بانکی")</f>
        <v>0</v>
      </c>
      <c r="D3462" s="38">
        <f>IF(Txn!$B1737="","",IF(IF(Txn!$U1737="TRF",Txn!$Y1737,Txn!$Z1737)="","",IF(Txn!$U1737="TRF",Txn!$Y1737,Txn!$Z1737)))</f>
        <v>0</v>
      </c>
      <c r="E3462" s="39">
        <f>IF($D3462="","",IFERROR(VLOOKUP($D3462,AcctTbl,2,0),""))</f>
        <v>0</v>
      </c>
      <c r="F3462" s="39">
        <f>IF($D3462="","",IFERROR(VLOOKUP($D3462,AcctTbl,3,0),""))</f>
        <v>0</v>
      </c>
      <c r="G3462" s="39">
        <f>IF(Txn!$B1737="","",Txn!$D1737)</f>
        <v>0</v>
      </c>
      <c r="H3462" s="38">
        <f>IF(Txn!$B1737="","",Txn!$E1737)</f>
        <v>0</v>
      </c>
      <c r="I3462" s="40">
        <f>IF(Txn!$B1737="",0,Txn!$Q1737)</f>
        <v>0</v>
      </c>
      <c r="J3462" s="40">
        <f>IF(Txn!$B1737="",0,Txn!$R1737)</f>
        <v>0</v>
      </c>
      <c r="K3462" s="41">
        <f>IF($A3462="","",IFERROR(VALUE(MID($A3462,6,2)),""))</f>
        <v>0</v>
      </c>
      <c r="L3462" s="39">
        <f>IF(Txn!$K1737="","","طرف مقابل — "&amp;Txn!$K1737)</f>
        <v>0</v>
      </c>
      <c r="N3462" s="42">
        <f>IF($D3462="",0,COUNTIF(BankAccts,$D3462))</f>
        <v>0</v>
      </c>
    </row>
    <row r="3463" spans="1:14">
      <c r="A3463" s="38">
        <f>IF(Txn!$B1738="","",Txn!$B1738)</f>
        <v>0</v>
      </c>
      <c r="B3463" s="38">
        <f>IF(Txn!$B1738="","",Txn!$C1738)</f>
        <v>0</v>
      </c>
      <c r="C3463" s="39">
        <f>IF(Txn!$B1738="","","تراکنش بانکی")</f>
        <v>0</v>
      </c>
      <c r="D3463" s="38">
        <f>IF(Txn!$B1738="","",IF(Txn!$X1738="","",Txn!$X1738))</f>
        <v>0</v>
      </c>
      <c r="E3463" s="39">
        <f>IF($D3463="","",IFERROR(VLOOKUP($D3463,AcctTbl,2,0),""))</f>
        <v>0</v>
      </c>
      <c r="F3463" s="39">
        <f>IF($D3463="","",IFERROR(VLOOKUP($D3463,AcctTbl,3,0),""))</f>
        <v>0</v>
      </c>
      <c r="G3463" s="39">
        <f>IF(Txn!$B1738="","",Txn!$D1738)</f>
        <v>0</v>
      </c>
      <c r="H3463" s="38">
        <f>IF(Txn!$B1738="","",Txn!$E1738)</f>
        <v>0</v>
      </c>
      <c r="I3463" s="40">
        <f>IF(Txn!$B1738="",0,Txn!$O1738)</f>
        <v>0</v>
      </c>
      <c r="J3463" s="40">
        <f>IF(Txn!$B1738="",0,Txn!$P1738)</f>
        <v>0</v>
      </c>
      <c r="K3463" s="41">
        <f>IF($A3463="","",IFERROR(VALUE(MID($A3463,6,2)),""))</f>
        <v>0</v>
      </c>
      <c r="L3463" s="39">
        <f>IF(Txn!$K1738="","",Txn!$K1738)</f>
        <v>0</v>
      </c>
      <c r="N3463" s="42">
        <f>IF($D3463="",0,COUNTIF(BankAccts,$D3463))</f>
        <v>0</v>
      </c>
    </row>
    <row r="3464" spans="1:14">
      <c r="A3464" s="38">
        <f>IF(Txn!$B1738="","",Txn!$B1738)</f>
        <v>0</v>
      </c>
      <c r="B3464" s="38">
        <f>IF(Txn!$B1738="","",Txn!$C1738)</f>
        <v>0</v>
      </c>
      <c r="C3464" s="39">
        <f>IF(Txn!$B1738="","","تراکنش بانکی")</f>
        <v>0</v>
      </c>
      <c r="D3464" s="38">
        <f>IF(Txn!$B1738="","",IF(IF(Txn!$U1738="TRF",Txn!$Y1738,Txn!$Z1738)="","",IF(Txn!$U1738="TRF",Txn!$Y1738,Txn!$Z1738)))</f>
        <v>0</v>
      </c>
      <c r="E3464" s="39">
        <f>IF($D3464="","",IFERROR(VLOOKUP($D3464,AcctTbl,2,0),""))</f>
        <v>0</v>
      </c>
      <c r="F3464" s="39">
        <f>IF($D3464="","",IFERROR(VLOOKUP($D3464,AcctTbl,3,0),""))</f>
        <v>0</v>
      </c>
      <c r="G3464" s="39">
        <f>IF(Txn!$B1738="","",Txn!$D1738)</f>
        <v>0</v>
      </c>
      <c r="H3464" s="38">
        <f>IF(Txn!$B1738="","",Txn!$E1738)</f>
        <v>0</v>
      </c>
      <c r="I3464" s="40">
        <f>IF(Txn!$B1738="",0,Txn!$Q1738)</f>
        <v>0</v>
      </c>
      <c r="J3464" s="40">
        <f>IF(Txn!$B1738="",0,Txn!$R1738)</f>
        <v>0</v>
      </c>
      <c r="K3464" s="41">
        <f>IF($A3464="","",IFERROR(VALUE(MID($A3464,6,2)),""))</f>
        <v>0</v>
      </c>
      <c r="L3464" s="39">
        <f>IF(Txn!$K1738="","","طرف مقابل — "&amp;Txn!$K1738)</f>
        <v>0</v>
      </c>
      <c r="N3464" s="42">
        <f>IF($D3464="",0,COUNTIF(BankAccts,$D3464))</f>
        <v>0</v>
      </c>
    </row>
    <row r="3465" spans="1:14">
      <c r="A3465" s="38">
        <f>IF(Txn!$B1739="","",Txn!$B1739)</f>
        <v>0</v>
      </c>
      <c r="B3465" s="38">
        <f>IF(Txn!$B1739="","",Txn!$C1739)</f>
        <v>0</v>
      </c>
      <c r="C3465" s="39">
        <f>IF(Txn!$B1739="","","تراکنش بانکی")</f>
        <v>0</v>
      </c>
      <c r="D3465" s="38">
        <f>IF(Txn!$B1739="","",IF(Txn!$X1739="","",Txn!$X1739))</f>
        <v>0</v>
      </c>
      <c r="E3465" s="39">
        <f>IF($D3465="","",IFERROR(VLOOKUP($D3465,AcctTbl,2,0),""))</f>
        <v>0</v>
      </c>
      <c r="F3465" s="39">
        <f>IF($D3465="","",IFERROR(VLOOKUP($D3465,AcctTbl,3,0),""))</f>
        <v>0</v>
      </c>
      <c r="G3465" s="39">
        <f>IF(Txn!$B1739="","",Txn!$D1739)</f>
        <v>0</v>
      </c>
      <c r="H3465" s="38">
        <f>IF(Txn!$B1739="","",Txn!$E1739)</f>
        <v>0</v>
      </c>
      <c r="I3465" s="40">
        <f>IF(Txn!$B1739="",0,Txn!$O1739)</f>
        <v>0</v>
      </c>
      <c r="J3465" s="40">
        <f>IF(Txn!$B1739="",0,Txn!$P1739)</f>
        <v>0</v>
      </c>
      <c r="K3465" s="41">
        <f>IF($A3465="","",IFERROR(VALUE(MID($A3465,6,2)),""))</f>
        <v>0</v>
      </c>
      <c r="L3465" s="39">
        <f>IF(Txn!$K1739="","",Txn!$K1739)</f>
        <v>0</v>
      </c>
      <c r="N3465" s="42">
        <f>IF($D3465="",0,COUNTIF(BankAccts,$D3465))</f>
        <v>0</v>
      </c>
    </row>
    <row r="3466" spans="1:14">
      <c r="A3466" s="38">
        <f>IF(Txn!$B1739="","",Txn!$B1739)</f>
        <v>0</v>
      </c>
      <c r="B3466" s="38">
        <f>IF(Txn!$B1739="","",Txn!$C1739)</f>
        <v>0</v>
      </c>
      <c r="C3466" s="39">
        <f>IF(Txn!$B1739="","","تراکنش بانکی")</f>
        <v>0</v>
      </c>
      <c r="D3466" s="38">
        <f>IF(Txn!$B1739="","",IF(IF(Txn!$U1739="TRF",Txn!$Y1739,Txn!$Z1739)="","",IF(Txn!$U1739="TRF",Txn!$Y1739,Txn!$Z1739)))</f>
        <v>0</v>
      </c>
      <c r="E3466" s="39">
        <f>IF($D3466="","",IFERROR(VLOOKUP($D3466,AcctTbl,2,0),""))</f>
        <v>0</v>
      </c>
      <c r="F3466" s="39">
        <f>IF($D3466="","",IFERROR(VLOOKUP($D3466,AcctTbl,3,0),""))</f>
        <v>0</v>
      </c>
      <c r="G3466" s="39">
        <f>IF(Txn!$B1739="","",Txn!$D1739)</f>
        <v>0</v>
      </c>
      <c r="H3466" s="38">
        <f>IF(Txn!$B1739="","",Txn!$E1739)</f>
        <v>0</v>
      </c>
      <c r="I3466" s="40">
        <f>IF(Txn!$B1739="",0,Txn!$Q1739)</f>
        <v>0</v>
      </c>
      <c r="J3466" s="40">
        <f>IF(Txn!$B1739="",0,Txn!$R1739)</f>
        <v>0</v>
      </c>
      <c r="K3466" s="41">
        <f>IF($A3466="","",IFERROR(VALUE(MID($A3466,6,2)),""))</f>
        <v>0</v>
      </c>
      <c r="L3466" s="39">
        <f>IF(Txn!$K1739="","","طرف مقابل — "&amp;Txn!$K1739)</f>
        <v>0</v>
      </c>
      <c r="N3466" s="42">
        <f>IF($D3466="",0,COUNTIF(BankAccts,$D3466))</f>
        <v>0</v>
      </c>
    </row>
    <row r="3467" spans="1:14">
      <c r="A3467" s="38">
        <f>IF(Txn!$B1740="","",Txn!$B1740)</f>
        <v>0</v>
      </c>
      <c r="B3467" s="38">
        <f>IF(Txn!$B1740="","",Txn!$C1740)</f>
        <v>0</v>
      </c>
      <c r="C3467" s="39">
        <f>IF(Txn!$B1740="","","تراکنش بانکی")</f>
        <v>0</v>
      </c>
      <c r="D3467" s="38">
        <f>IF(Txn!$B1740="","",IF(Txn!$X1740="","",Txn!$X1740))</f>
        <v>0</v>
      </c>
      <c r="E3467" s="39">
        <f>IF($D3467="","",IFERROR(VLOOKUP($D3467,AcctTbl,2,0),""))</f>
        <v>0</v>
      </c>
      <c r="F3467" s="39">
        <f>IF($D3467="","",IFERROR(VLOOKUP($D3467,AcctTbl,3,0),""))</f>
        <v>0</v>
      </c>
      <c r="G3467" s="39">
        <f>IF(Txn!$B1740="","",Txn!$D1740)</f>
        <v>0</v>
      </c>
      <c r="H3467" s="38">
        <f>IF(Txn!$B1740="","",Txn!$E1740)</f>
        <v>0</v>
      </c>
      <c r="I3467" s="40">
        <f>IF(Txn!$B1740="",0,Txn!$O1740)</f>
        <v>0</v>
      </c>
      <c r="J3467" s="40">
        <f>IF(Txn!$B1740="",0,Txn!$P1740)</f>
        <v>0</v>
      </c>
      <c r="K3467" s="41">
        <f>IF($A3467="","",IFERROR(VALUE(MID($A3467,6,2)),""))</f>
        <v>0</v>
      </c>
      <c r="L3467" s="39">
        <f>IF(Txn!$K1740="","",Txn!$K1740)</f>
        <v>0</v>
      </c>
      <c r="N3467" s="42">
        <f>IF($D3467="",0,COUNTIF(BankAccts,$D3467))</f>
        <v>0</v>
      </c>
    </row>
    <row r="3468" spans="1:14">
      <c r="A3468" s="38">
        <f>IF(Txn!$B1740="","",Txn!$B1740)</f>
        <v>0</v>
      </c>
      <c r="B3468" s="38">
        <f>IF(Txn!$B1740="","",Txn!$C1740)</f>
        <v>0</v>
      </c>
      <c r="C3468" s="39">
        <f>IF(Txn!$B1740="","","تراکنش بانکی")</f>
        <v>0</v>
      </c>
      <c r="D3468" s="38">
        <f>IF(Txn!$B1740="","",IF(IF(Txn!$U1740="TRF",Txn!$Y1740,Txn!$Z1740)="","",IF(Txn!$U1740="TRF",Txn!$Y1740,Txn!$Z1740)))</f>
        <v>0</v>
      </c>
      <c r="E3468" s="39">
        <f>IF($D3468="","",IFERROR(VLOOKUP($D3468,AcctTbl,2,0),""))</f>
        <v>0</v>
      </c>
      <c r="F3468" s="39">
        <f>IF($D3468="","",IFERROR(VLOOKUP($D3468,AcctTbl,3,0),""))</f>
        <v>0</v>
      </c>
      <c r="G3468" s="39">
        <f>IF(Txn!$B1740="","",Txn!$D1740)</f>
        <v>0</v>
      </c>
      <c r="H3468" s="38">
        <f>IF(Txn!$B1740="","",Txn!$E1740)</f>
        <v>0</v>
      </c>
      <c r="I3468" s="40">
        <f>IF(Txn!$B1740="",0,Txn!$Q1740)</f>
        <v>0</v>
      </c>
      <c r="J3468" s="40">
        <f>IF(Txn!$B1740="",0,Txn!$R1740)</f>
        <v>0</v>
      </c>
      <c r="K3468" s="41">
        <f>IF($A3468="","",IFERROR(VALUE(MID($A3468,6,2)),""))</f>
        <v>0</v>
      </c>
      <c r="L3468" s="39">
        <f>IF(Txn!$K1740="","","طرف مقابل — "&amp;Txn!$K1740)</f>
        <v>0</v>
      </c>
      <c r="N3468" s="42">
        <f>IF($D3468="",0,COUNTIF(BankAccts,$D3468))</f>
        <v>0</v>
      </c>
    </row>
    <row r="3469" spans="1:14">
      <c r="A3469" s="38">
        <f>IF(Txn!$B1741="","",Txn!$B1741)</f>
        <v>0</v>
      </c>
      <c r="B3469" s="38">
        <f>IF(Txn!$B1741="","",Txn!$C1741)</f>
        <v>0</v>
      </c>
      <c r="C3469" s="39">
        <f>IF(Txn!$B1741="","","تراکنش بانکی")</f>
        <v>0</v>
      </c>
      <c r="D3469" s="38">
        <f>IF(Txn!$B1741="","",IF(Txn!$X1741="","",Txn!$X1741))</f>
        <v>0</v>
      </c>
      <c r="E3469" s="39">
        <f>IF($D3469="","",IFERROR(VLOOKUP($D3469,AcctTbl,2,0),""))</f>
        <v>0</v>
      </c>
      <c r="F3469" s="39">
        <f>IF($D3469="","",IFERROR(VLOOKUP($D3469,AcctTbl,3,0),""))</f>
        <v>0</v>
      </c>
      <c r="G3469" s="39">
        <f>IF(Txn!$B1741="","",Txn!$D1741)</f>
        <v>0</v>
      </c>
      <c r="H3469" s="38">
        <f>IF(Txn!$B1741="","",Txn!$E1741)</f>
        <v>0</v>
      </c>
      <c r="I3469" s="40">
        <f>IF(Txn!$B1741="",0,Txn!$O1741)</f>
        <v>0</v>
      </c>
      <c r="J3469" s="40">
        <f>IF(Txn!$B1741="",0,Txn!$P1741)</f>
        <v>0</v>
      </c>
      <c r="K3469" s="41">
        <f>IF($A3469="","",IFERROR(VALUE(MID($A3469,6,2)),""))</f>
        <v>0</v>
      </c>
      <c r="L3469" s="39">
        <f>IF(Txn!$K1741="","",Txn!$K1741)</f>
        <v>0</v>
      </c>
      <c r="N3469" s="42">
        <f>IF($D3469="",0,COUNTIF(BankAccts,$D3469))</f>
        <v>0</v>
      </c>
    </row>
    <row r="3470" spans="1:14">
      <c r="A3470" s="38">
        <f>IF(Txn!$B1741="","",Txn!$B1741)</f>
        <v>0</v>
      </c>
      <c r="B3470" s="38">
        <f>IF(Txn!$B1741="","",Txn!$C1741)</f>
        <v>0</v>
      </c>
      <c r="C3470" s="39">
        <f>IF(Txn!$B1741="","","تراکنش بانکی")</f>
        <v>0</v>
      </c>
      <c r="D3470" s="38">
        <f>IF(Txn!$B1741="","",IF(IF(Txn!$U1741="TRF",Txn!$Y1741,Txn!$Z1741)="","",IF(Txn!$U1741="TRF",Txn!$Y1741,Txn!$Z1741)))</f>
        <v>0</v>
      </c>
      <c r="E3470" s="39">
        <f>IF($D3470="","",IFERROR(VLOOKUP($D3470,AcctTbl,2,0),""))</f>
        <v>0</v>
      </c>
      <c r="F3470" s="39">
        <f>IF($D3470="","",IFERROR(VLOOKUP($D3470,AcctTbl,3,0),""))</f>
        <v>0</v>
      </c>
      <c r="G3470" s="39">
        <f>IF(Txn!$B1741="","",Txn!$D1741)</f>
        <v>0</v>
      </c>
      <c r="H3470" s="38">
        <f>IF(Txn!$B1741="","",Txn!$E1741)</f>
        <v>0</v>
      </c>
      <c r="I3470" s="40">
        <f>IF(Txn!$B1741="",0,Txn!$Q1741)</f>
        <v>0</v>
      </c>
      <c r="J3470" s="40">
        <f>IF(Txn!$B1741="",0,Txn!$R1741)</f>
        <v>0</v>
      </c>
      <c r="K3470" s="41">
        <f>IF($A3470="","",IFERROR(VALUE(MID($A3470,6,2)),""))</f>
        <v>0</v>
      </c>
      <c r="L3470" s="39">
        <f>IF(Txn!$K1741="","","طرف مقابل — "&amp;Txn!$K1741)</f>
        <v>0</v>
      </c>
      <c r="N3470" s="42">
        <f>IF($D3470="",0,COUNTIF(BankAccts,$D3470))</f>
        <v>0</v>
      </c>
    </row>
    <row r="3471" spans="1:14">
      <c r="A3471" s="38">
        <f>IF(Txn!$B1742="","",Txn!$B1742)</f>
        <v>0</v>
      </c>
      <c r="B3471" s="38">
        <f>IF(Txn!$B1742="","",Txn!$C1742)</f>
        <v>0</v>
      </c>
      <c r="C3471" s="39">
        <f>IF(Txn!$B1742="","","تراکنش بانکی")</f>
        <v>0</v>
      </c>
      <c r="D3471" s="38">
        <f>IF(Txn!$B1742="","",IF(Txn!$X1742="","",Txn!$X1742))</f>
        <v>0</v>
      </c>
      <c r="E3471" s="39">
        <f>IF($D3471="","",IFERROR(VLOOKUP($D3471,AcctTbl,2,0),""))</f>
        <v>0</v>
      </c>
      <c r="F3471" s="39">
        <f>IF($D3471="","",IFERROR(VLOOKUP($D3471,AcctTbl,3,0),""))</f>
        <v>0</v>
      </c>
      <c r="G3471" s="39">
        <f>IF(Txn!$B1742="","",Txn!$D1742)</f>
        <v>0</v>
      </c>
      <c r="H3471" s="38">
        <f>IF(Txn!$B1742="","",Txn!$E1742)</f>
        <v>0</v>
      </c>
      <c r="I3471" s="40">
        <f>IF(Txn!$B1742="",0,Txn!$O1742)</f>
        <v>0</v>
      </c>
      <c r="J3471" s="40">
        <f>IF(Txn!$B1742="",0,Txn!$P1742)</f>
        <v>0</v>
      </c>
      <c r="K3471" s="41">
        <f>IF($A3471="","",IFERROR(VALUE(MID($A3471,6,2)),""))</f>
        <v>0</v>
      </c>
      <c r="L3471" s="39">
        <f>IF(Txn!$K1742="","",Txn!$K1742)</f>
        <v>0</v>
      </c>
      <c r="N3471" s="42">
        <f>IF($D3471="",0,COUNTIF(BankAccts,$D3471))</f>
        <v>0</v>
      </c>
    </row>
    <row r="3472" spans="1:14">
      <c r="A3472" s="38">
        <f>IF(Txn!$B1742="","",Txn!$B1742)</f>
        <v>0</v>
      </c>
      <c r="B3472" s="38">
        <f>IF(Txn!$B1742="","",Txn!$C1742)</f>
        <v>0</v>
      </c>
      <c r="C3472" s="39">
        <f>IF(Txn!$B1742="","","تراکنش بانکی")</f>
        <v>0</v>
      </c>
      <c r="D3472" s="38">
        <f>IF(Txn!$B1742="","",IF(IF(Txn!$U1742="TRF",Txn!$Y1742,Txn!$Z1742)="","",IF(Txn!$U1742="TRF",Txn!$Y1742,Txn!$Z1742)))</f>
        <v>0</v>
      </c>
      <c r="E3472" s="39">
        <f>IF($D3472="","",IFERROR(VLOOKUP($D3472,AcctTbl,2,0),""))</f>
        <v>0</v>
      </c>
      <c r="F3472" s="39">
        <f>IF($D3472="","",IFERROR(VLOOKUP($D3472,AcctTbl,3,0),""))</f>
        <v>0</v>
      </c>
      <c r="G3472" s="39">
        <f>IF(Txn!$B1742="","",Txn!$D1742)</f>
        <v>0</v>
      </c>
      <c r="H3472" s="38">
        <f>IF(Txn!$B1742="","",Txn!$E1742)</f>
        <v>0</v>
      </c>
      <c r="I3472" s="40">
        <f>IF(Txn!$B1742="",0,Txn!$Q1742)</f>
        <v>0</v>
      </c>
      <c r="J3472" s="40">
        <f>IF(Txn!$B1742="",0,Txn!$R1742)</f>
        <v>0</v>
      </c>
      <c r="K3472" s="41">
        <f>IF($A3472="","",IFERROR(VALUE(MID($A3472,6,2)),""))</f>
        <v>0</v>
      </c>
      <c r="L3472" s="39">
        <f>IF(Txn!$K1742="","","طرف مقابل — "&amp;Txn!$K1742)</f>
        <v>0</v>
      </c>
      <c r="N3472" s="42">
        <f>IF($D3472="",0,COUNTIF(BankAccts,$D3472))</f>
        <v>0</v>
      </c>
    </row>
    <row r="3473" spans="1:14">
      <c r="A3473" s="38">
        <f>IF(Txn!$B1743="","",Txn!$B1743)</f>
        <v>0</v>
      </c>
      <c r="B3473" s="38">
        <f>IF(Txn!$B1743="","",Txn!$C1743)</f>
        <v>0</v>
      </c>
      <c r="C3473" s="39">
        <f>IF(Txn!$B1743="","","تراکنش بانکی")</f>
        <v>0</v>
      </c>
      <c r="D3473" s="38">
        <f>IF(Txn!$B1743="","",IF(Txn!$X1743="","",Txn!$X1743))</f>
        <v>0</v>
      </c>
      <c r="E3473" s="39">
        <f>IF($D3473="","",IFERROR(VLOOKUP($D3473,AcctTbl,2,0),""))</f>
        <v>0</v>
      </c>
      <c r="F3473" s="39">
        <f>IF($D3473="","",IFERROR(VLOOKUP($D3473,AcctTbl,3,0),""))</f>
        <v>0</v>
      </c>
      <c r="G3473" s="39">
        <f>IF(Txn!$B1743="","",Txn!$D1743)</f>
        <v>0</v>
      </c>
      <c r="H3473" s="38">
        <f>IF(Txn!$B1743="","",Txn!$E1743)</f>
        <v>0</v>
      </c>
      <c r="I3473" s="40">
        <f>IF(Txn!$B1743="",0,Txn!$O1743)</f>
        <v>0</v>
      </c>
      <c r="J3473" s="40">
        <f>IF(Txn!$B1743="",0,Txn!$P1743)</f>
        <v>0</v>
      </c>
      <c r="K3473" s="41">
        <f>IF($A3473="","",IFERROR(VALUE(MID($A3473,6,2)),""))</f>
        <v>0</v>
      </c>
      <c r="L3473" s="39">
        <f>IF(Txn!$K1743="","",Txn!$K1743)</f>
        <v>0</v>
      </c>
      <c r="N3473" s="42">
        <f>IF($D3473="",0,COUNTIF(BankAccts,$D3473))</f>
        <v>0</v>
      </c>
    </row>
    <row r="3474" spans="1:14">
      <c r="A3474" s="38">
        <f>IF(Txn!$B1743="","",Txn!$B1743)</f>
        <v>0</v>
      </c>
      <c r="B3474" s="38">
        <f>IF(Txn!$B1743="","",Txn!$C1743)</f>
        <v>0</v>
      </c>
      <c r="C3474" s="39">
        <f>IF(Txn!$B1743="","","تراکنش بانکی")</f>
        <v>0</v>
      </c>
      <c r="D3474" s="38">
        <f>IF(Txn!$B1743="","",IF(IF(Txn!$U1743="TRF",Txn!$Y1743,Txn!$Z1743)="","",IF(Txn!$U1743="TRF",Txn!$Y1743,Txn!$Z1743)))</f>
        <v>0</v>
      </c>
      <c r="E3474" s="39">
        <f>IF($D3474="","",IFERROR(VLOOKUP($D3474,AcctTbl,2,0),""))</f>
        <v>0</v>
      </c>
      <c r="F3474" s="39">
        <f>IF($D3474="","",IFERROR(VLOOKUP($D3474,AcctTbl,3,0),""))</f>
        <v>0</v>
      </c>
      <c r="G3474" s="39">
        <f>IF(Txn!$B1743="","",Txn!$D1743)</f>
        <v>0</v>
      </c>
      <c r="H3474" s="38">
        <f>IF(Txn!$B1743="","",Txn!$E1743)</f>
        <v>0</v>
      </c>
      <c r="I3474" s="40">
        <f>IF(Txn!$B1743="",0,Txn!$Q1743)</f>
        <v>0</v>
      </c>
      <c r="J3474" s="40">
        <f>IF(Txn!$B1743="",0,Txn!$R1743)</f>
        <v>0</v>
      </c>
      <c r="K3474" s="41">
        <f>IF($A3474="","",IFERROR(VALUE(MID($A3474,6,2)),""))</f>
        <v>0</v>
      </c>
      <c r="L3474" s="39">
        <f>IF(Txn!$K1743="","","طرف مقابل — "&amp;Txn!$K1743)</f>
        <v>0</v>
      </c>
      <c r="N3474" s="42">
        <f>IF($D3474="",0,COUNTIF(BankAccts,$D3474))</f>
        <v>0</v>
      </c>
    </row>
    <row r="3475" spans="1:14">
      <c r="A3475" s="38">
        <f>IF(Txn!$B1744="","",Txn!$B1744)</f>
        <v>0</v>
      </c>
      <c r="B3475" s="38">
        <f>IF(Txn!$B1744="","",Txn!$C1744)</f>
        <v>0</v>
      </c>
      <c r="C3475" s="39">
        <f>IF(Txn!$B1744="","","تراکنش بانکی")</f>
        <v>0</v>
      </c>
      <c r="D3475" s="38">
        <f>IF(Txn!$B1744="","",IF(Txn!$X1744="","",Txn!$X1744))</f>
        <v>0</v>
      </c>
      <c r="E3475" s="39">
        <f>IF($D3475="","",IFERROR(VLOOKUP($D3475,AcctTbl,2,0),""))</f>
        <v>0</v>
      </c>
      <c r="F3475" s="39">
        <f>IF($D3475="","",IFERROR(VLOOKUP($D3475,AcctTbl,3,0),""))</f>
        <v>0</v>
      </c>
      <c r="G3475" s="39">
        <f>IF(Txn!$B1744="","",Txn!$D1744)</f>
        <v>0</v>
      </c>
      <c r="H3475" s="38">
        <f>IF(Txn!$B1744="","",Txn!$E1744)</f>
        <v>0</v>
      </c>
      <c r="I3475" s="40">
        <f>IF(Txn!$B1744="",0,Txn!$O1744)</f>
        <v>0</v>
      </c>
      <c r="J3475" s="40">
        <f>IF(Txn!$B1744="",0,Txn!$P1744)</f>
        <v>0</v>
      </c>
      <c r="K3475" s="41">
        <f>IF($A3475="","",IFERROR(VALUE(MID($A3475,6,2)),""))</f>
        <v>0</v>
      </c>
      <c r="L3475" s="39">
        <f>IF(Txn!$K1744="","",Txn!$K1744)</f>
        <v>0</v>
      </c>
      <c r="N3475" s="42">
        <f>IF($D3475="",0,COUNTIF(BankAccts,$D3475))</f>
        <v>0</v>
      </c>
    </row>
    <row r="3476" spans="1:14">
      <c r="A3476" s="38">
        <f>IF(Txn!$B1744="","",Txn!$B1744)</f>
        <v>0</v>
      </c>
      <c r="B3476" s="38">
        <f>IF(Txn!$B1744="","",Txn!$C1744)</f>
        <v>0</v>
      </c>
      <c r="C3476" s="39">
        <f>IF(Txn!$B1744="","","تراکنش بانکی")</f>
        <v>0</v>
      </c>
      <c r="D3476" s="38">
        <f>IF(Txn!$B1744="","",IF(IF(Txn!$U1744="TRF",Txn!$Y1744,Txn!$Z1744)="","",IF(Txn!$U1744="TRF",Txn!$Y1744,Txn!$Z1744)))</f>
        <v>0</v>
      </c>
      <c r="E3476" s="39">
        <f>IF($D3476="","",IFERROR(VLOOKUP($D3476,AcctTbl,2,0),""))</f>
        <v>0</v>
      </c>
      <c r="F3476" s="39">
        <f>IF($D3476="","",IFERROR(VLOOKUP($D3476,AcctTbl,3,0),""))</f>
        <v>0</v>
      </c>
      <c r="G3476" s="39">
        <f>IF(Txn!$B1744="","",Txn!$D1744)</f>
        <v>0</v>
      </c>
      <c r="H3476" s="38">
        <f>IF(Txn!$B1744="","",Txn!$E1744)</f>
        <v>0</v>
      </c>
      <c r="I3476" s="40">
        <f>IF(Txn!$B1744="",0,Txn!$Q1744)</f>
        <v>0</v>
      </c>
      <c r="J3476" s="40">
        <f>IF(Txn!$B1744="",0,Txn!$R1744)</f>
        <v>0</v>
      </c>
      <c r="K3476" s="41">
        <f>IF($A3476="","",IFERROR(VALUE(MID($A3476,6,2)),""))</f>
        <v>0</v>
      </c>
      <c r="L3476" s="39">
        <f>IF(Txn!$K1744="","","طرف مقابل — "&amp;Txn!$K1744)</f>
        <v>0</v>
      </c>
      <c r="N3476" s="42">
        <f>IF($D3476="",0,COUNTIF(BankAccts,$D3476))</f>
        <v>0</v>
      </c>
    </row>
    <row r="3477" spans="1:14">
      <c r="A3477" s="38">
        <f>IF(Txn!$B1745="","",Txn!$B1745)</f>
        <v>0</v>
      </c>
      <c r="B3477" s="38">
        <f>IF(Txn!$B1745="","",Txn!$C1745)</f>
        <v>0</v>
      </c>
      <c r="C3477" s="39">
        <f>IF(Txn!$B1745="","","تراکنش بانکی")</f>
        <v>0</v>
      </c>
      <c r="D3477" s="38">
        <f>IF(Txn!$B1745="","",IF(Txn!$X1745="","",Txn!$X1745))</f>
        <v>0</v>
      </c>
      <c r="E3477" s="39">
        <f>IF($D3477="","",IFERROR(VLOOKUP($D3477,AcctTbl,2,0),""))</f>
        <v>0</v>
      </c>
      <c r="F3477" s="39">
        <f>IF($D3477="","",IFERROR(VLOOKUP($D3477,AcctTbl,3,0),""))</f>
        <v>0</v>
      </c>
      <c r="G3477" s="39">
        <f>IF(Txn!$B1745="","",Txn!$D1745)</f>
        <v>0</v>
      </c>
      <c r="H3477" s="38">
        <f>IF(Txn!$B1745="","",Txn!$E1745)</f>
        <v>0</v>
      </c>
      <c r="I3477" s="40">
        <f>IF(Txn!$B1745="",0,Txn!$O1745)</f>
        <v>0</v>
      </c>
      <c r="J3477" s="40">
        <f>IF(Txn!$B1745="",0,Txn!$P1745)</f>
        <v>0</v>
      </c>
      <c r="K3477" s="41">
        <f>IF($A3477="","",IFERROR(VALUE(MID($A3477,6,2)),""))</f>
        <v>0</v>
      </c>
      <c r="L3477" s="39">
        <f>IF(Txn!$K1745="","",Txn!$K1745)</f>
        <v>0</v>
      </c>
      <c r="N3477" s="42">
        <f>IF($D3477="",0,COUNTIF(BankAccts,$D3477))</f>
        <v>0</v>
      </c>
    </row>
    <row r="3478" spans="1:14">
      <c r="A3478" s="38">
        <f>IF(Txn!$B1745="","",Txn!$B1745)</f>
        <v>0</v>
      </c>
      <c r="B3478" s="38">
        <f>IF(Txn!$B1745="","",Txn!$C1745)</f>
        <v>0</v>
      </c>
      <c r="C3478" s="39">
        <f>IF(Txn!$B1745="","","تراکنش بانکی")</f>
        <v>0</v>
      </c>
      <c r="D3478" s="38">
        <f>IF(Txn!$B1745="","",IF(IF(Txn!$U1745="TRF",Txn!$Y1745,Txn!$Z1745)="","",IF(Txn!$U1745="TRF",Txn!$Y1745,Txn!$Z1745)))</f>
        <v>0</v>
      </c>
      <c r="E3478" s="39">
        <f>IF($D3478="","",IFERROR(VLOOKUP($D3478,AcctTbl,2,0),""))</f>
        <v>0</v>
      </c>
      <c r="F3478" s="39">
        <f>IF($D3478="","",IFERROR(VLOOKUP($D3478,AcctTbl,3,0),""))</f>
        <v>0</v>
      </c>
      <c r="G3478" s="39">
        <f>IF(Txn!$B1745="","",Txn!$D1745)</f>
        <v>0</v>
      </c>
      <c r="H3478" s="38">
        <f>IF(Txn!$B1745="","",Txn!$E1745)</f>
        <v>0</v>
      </c>
      <c r="I3478" s="40">
        <f>IF(Txn!$B1745="",0,Txn!$Q1745)</f>
        <v>0</v>
      </c>
      <c r="J3478" s="40">
        <f>IF(Txn!$B1745="",0,Txn!$R1745)</f>
        <v>0</v>
      </c>
      <c r="K3478" s="41">
        <f>IF($A3478="","",IFERROR(VALUE(MID($A3478,6,2)),""))</f>
        <v>0</v>
      </c>
      <c r="L3478" s="39">
        <f>IF(Txn!$K1745="","","طرف مقابل — "&amp;Txn!$K1745)</f>
        <v>0</v>
      </c>
      <c r="N3478" s="42">
        <f>IF($D3478="",0,COUNTIF(BankAccts,$D3478))</f>
        <v>0</v>
      </c>
    </row>
    <row r="3479" spans="1:14">
      <c r="A3479" s="38">
        <f>IF(Txn!$B1746="","",Txn!$B1746)</f>
        <v>0</v>
      </c>
      <c r="B3479" s="38">
        <f>IF(Txn!$B1746="","",Txn!$C1746)</f>
        <v>0</v>
      </c>
      <c r="C3479" s="39">
        <f>IF(Txn!$B1746="","","تراکنش بانکی")</f>
        <v>0</v>
      </c>
      <c r="D3479" s="38">
        <f>IF(Txn!$B1746="","",IF(Txn!$X1746="","",Txn!$X1746))</f>
        <v>0</v>
      </c>
      <c r="E3479" s="39">
        <f>IF($D3479="","",IFERROR(VLOOKUP($D3479,AcctTbl,2,0),""))</f>
        <v>0</v>
      </c>
      <c r="F3479" s="39">
        <f>IF($D3479="","",IFERROR(VLOOKUP($D3479,AcctTbl,3,0),""))</f>
        <v>0</v>
      </c>
      <c r="G3479" s="39">
        <f>IF(Txn!$B1746="","",Txn!$D1746)</f>
        <v>0</v>
      </c>
      <c r="H3479" s="38">
        <f>IF(Txn!$B1746="","",Txn!$E1746)</f>
        <v>0</v>
      </c>
      <c r="I3479" s="40">
        <f>IF(Txn!$B1746="",0,Txn!$O1746)</f>
        <v>0</v>
      </c>
      <c r="J3479" s="40">
        <f>IF(Txn!$B1746="",0,Txn!$P1746)</f>
        <v>0</v>
      </c>
      <c r="K3479" s="41">
        <f>IF($A3479="","",IFERROR(VALUE(MID($A3479,6,2)),""))</f>
        <v>0</v>
      </c>
      <c r="L3479" s="39">
        <f>IF(Txn!$K1746="","",Txn!$K1746)</f>
        <v>0</v>
      </c>
      <c r="N3479" s="42">
        <f>IF($D3479="",0,COUNTIF(BankAccts,$D3479))</f>
        <v>0</v>
      </c>
    </row>
    <row r="3480" spans="1:14">
      <c r="A3480" s="38">
        <f>IF(Txn!$B1746="","",Txn!$B1746)</f>
        <v>0</v>
      </c>
      <c r="B3480" s="38">
        <f>IF(Txn!$B1746="","",Txn!$C1746)</f>
        <v>0</v>
      </c>
      <c r="C3480" s="39">
        <f>IF(Txn!$B1746="","","تراکنش بانکی")</f>
        <v>0</v>
      </c>
      <c r="D3480" s="38">
        <f>IF(Txn!$B1746="","",IF(IF(Txn!$U1746="TRF",Txn!$Y1746,Txn!$Z1746)="","",IF(Txn!$U1746="TRF",Txn!$Y1746,Txn!$Z1746)))</f>
        <v>0</v>
      </c>
      <c r="E3480" s="39">
        <f>IF($D3480="","",IFERROR(VLOOKUP($D3480,AcctTbl,2,0),""))</f>
        <v>0</v>
      </c>
      <c r="F3480" s="39">
        <f>IF($D3480="","",IFERROR(VLOOKUP($D3480,AcctTbl,3,0),""))</f>
        <v>0</v>
      </c>
      <c r="G3480" s="39">
        <f>IF(Txn!$B1746="","",Txn!$D1746)</f>
        <v>0</v>
      </c>
      <c r="H3480" s="38">
        <f>IF(Txn!$B1746="","",Txn!$E1746)</f>
        <v>0</v>
      </c>
      <c r="I3480" s="40">
        <f>IF(Txn!$B1746="",0,Txn!$Q1746)</f>
        <v>0</v>
      </c>
      <c r="J3480" s="40">
        <f>IF(Txn!$B1746="",0,Txn!$R1746)</f>
        <v>0</v>
      </c>
      <c r="K3480" s="41">
        <f>IF($A3480="","",IFERROR(VALUE(MID($A3480,6,2)),""))</f>
        <v>0</v>
      </c>
      <c r="L3480" s="39">
        <f>IF(Txn!$K1746="","","طرف مقابل — "&amp;Txn!$K1746)</f>
        <v>0</v>
      </c>
      <c r="N3480" s="42">
        <f>IF($D3480="",0,COUNTIF(BankAccts,$D3480))</f>
        <v>0</v>
      </c>
    </row>
    <row r="3481" spans="1:14">
      <c r="A3481" s="38">
        <f>IF(Txn!$B1747="","",Txn!$B1747)</f>
        <v>0</v>
      </c>
      <c r="B3481" s="38">
        <f>IF(Txn!$B1747="","",Txn!$C1747)</f>
        <v>0</v>
      </c>
      <c r="C3481" s="39">
        <f>IF(Txn!$B1747="","","تراکنش بانکی")</f>
        <v>0</v>
      </c>
      <c r="D3481" s="38">
        <f>IF(Txn!$B1747="","",IF(Txn!$X1747="","",Txn!$X1747))</f>
        <v>0</v>
      </c>
      <c r="E3481" s="39">
        <f>IF($D3481="","",IFERROR(VLOOKUP($D3481,AcctTbl,2,0),""))</f>
        <v>0</v>
      </c>
      <c r="F3481" s="39">
        <f>IF($D3481="","",IFERROR(VLOOKUP($D3481,AcctTbl,3,0),""))</f>
        <v>0</v>
      </c>
      <c r="G3481" s="39">
        <f>IF(Txn!$B1747="","",Txn!$D1747)</f>
        <v>0</v>
      </c>
      <c r="H3481" s="38">
        <f>IF(Txn!$B1747="","",Txn!$E1747)</f>
        <v>0</v>
      </c>
      <c r="I3481" s="40">
        <f>IF(Txn!$B1747="",0,Txn!$O1747)</f>
        <v>0</v>
      </c>
      <c r="J3481" s="40">
        <f>IF(Txn!$B1747="",0,Txn!$P1747)</f>
        <v>0</v>
      </c>
      <c r="K3481" s="41">
        <f>IF($A3481="","",IFERROR(VALUE(MID($A3481,6,2)),""))</f>
        <v>0</v>
      </c>
      <c r="L3481" s="39">
        <f>IF(Txn!$K1747="","",Txn!$K1747)</f>
        <v>0</v>
      </c>
      <c r="N3481" s="42">
        <f>IF($D3481="",0,COUNTIF(BankAccts,$D3481))</f>
        <v>0</v>
      </c>
    </row>
    <row r="3482" spans="1:14">
      <c r="A3482" s="38">
        <f>IF(Txn!$B1747="","",Txn!$B1747)</f>
        <v>0</v>
      </c>
      <c r="B3482" s="38">
        <f>IF(Txn!$B1747="","",Txn!$C1747)</f>
        <v>0</v>
      </c>
      <c r="C3482" s="39">
        <f>IF(Txn!$B1747="","","تراکنش بانکی")</f>
        <v>0</v>
      </c>
      <c r="D3482" s="38">
        <f>IF(Txn!$B1747="","",IF(IF(Txn!$U1747="TRF",Txn!$Y1747,Txn!$Z1747)="","",IF(Txn!$U1747="TRF",Txn!$Y1747,Txn!$Z1747)))</f>
        <v>0</v>
      </c>
      <c r="E3482" s="39">
        <f>IF($D3482="","",IFERROR(VLOOKUP($D3482,AcctTbl,2,0),""))</f>
        <v>0</v>
      </c>
      <c r="F3482" s="39">
        <f>IF($D3482="","",IFERROR(VLOOKUP($D3482,AcctTbl,3,0),""))</f>
        <v>0</v>
      </c>
      <c r="G3482" s="39">
        <f>IF(Txn!$B1747="","",Txn!$D1747)</f>
        <v>0</v>
      </c>
      <c r="H3482" s="38">
        <f>IF(Txn!$B1747="","",Txn!$E1747)</f>
        <v>0</v>
      </c>
      <c r="I3482" s="40">
        <f>IF(Txn!$B1747="",0,Txn!$Q1747)</f>
        <v>0</v>
      </c>
      <c r="J3482" s="40">
        <f>IF(Txn!$B1747="",0,Txn!$R1747)</f>
        <v>0</v>
      </c>
      <c r="K3482" s="41">
        <f>IF($A3482="","",IFERROR(VALUE(MID($A3482,6,2)),""))</f>
        <v>0</v>
      </c>
      <c r="L3482" s="39">
        <f>IF(Txn!$K1747="","","طرف مقابل — "&amp;Txn!$K1747)</f>
        <v>0</v>
      </c>
      <c r="N3482" s="42">
        <f>IF($D3482="",0,COUNTIF(BankAccts,$D3482))</f>
        <v>0</v>
      </c>
    </row>
    <row r="3483" spans="1:14">
      <c r="A3483" s="38">
        <f>IF(Txn!$B1748="","",Txn!$B1748)</f>
        <v>0</v>
      </c>
      <c r="B3483" s="38">
        <f>IF(Txn!$B1748="","",Txn!$C1748)</f>
        <v>0</v>
      </c>
      <c r="C3483" s="39">
        <f>IF(Txn!$B1748="","","تراکنش بانکی")</f>
        <v>0</v>
      </c>
      <c r="D3483" s="38">
        <f>IF(Txn!$B1748="","",IF(Txn!$X1748="","",Txn!$X1748))</f>
        <v>0</v>
      </c>
      <c r="E3483" s="39">
        <f>IF($D3483="","",IFERROR(VLOOKUP($D3483,AcctTbl,2,0),""))</f>
        <v>0</v>
      </c>
      <c r="F3483" s="39">
        <f>IF($D3483="","",IFERROR(VLOOKUP($D3483,AcctTbl,3,0),""))</f>
        <v>0</v>
      </c>
      <c r="G3483" s="39">
        <f>IF(Txn!$B1748="","",Txn!$D1748)</f>
        <v>0</v>
      </c>
      <c r="H3483" s="38">
        <f>IF(Txn!$B1748="","",Txn!$E1748)</f>
        <v>0</v>
      </c>
      <c r="I3483" s="40">
        <f>IF(Txn!$B1748="",0,Txn!$O1748)</f>
        <v>0</v>
      </c>
      <c r="J3483" s="40">
        <f>IF(Txn!$B1748="",0,Txn!$P1748)</f>
        <v>0</v>
      </c>
      <c r="K3483" s="41">
        <f>IF($A3483="","",IFERROR(VALUE(MID($A3483,6,2)),""))</f>
        <v>0</v>
      </c>
      <c r="L3483" s="39">
        <f>IF(Txn!$K1748="","",Txn!$K1748)</f>
        <v>0</v>
      </c>
      <c r="N3483" s="42">
        <f>IF($D3483="",0,COUNTIF(BankAccts,$D3483))</f>
        <v>0</v>
      </c>
    </row>
    <row r="3484" spans="1:14">
      <c r="A3484" s="38">
        <f>IF(Txn!$B1748="","",Txn!$B1748)</f>
        <v>0</v>
      </c>
      <c r="B3484" s="38">
        <f>IF(Txn!$B1748="","",Txn!$C1748)</f>
        <v>0</v>
      </c>
      <c r="C3484" s="39">
        <f>IF(Txn!$B1748="","","تراکنش بانکی")</f>
        <v>0</v>
      </c>
      <c r="D3484" s="38">
        <f>IF(Txn!$B1748="","",IF(IF(Txn!$U1748="TRF",Txn!$Y1748,Txn!$Z1748)="","",IF(Txn!$U1748="TRF",Txn!$Y1748,Txn!$Z1748)))</f>
        <v>0</v>
      </c>
      <c r="E3484" s="39">
        <f>IF($D3484="","",IFERROR(VLOOKUP($D3484,AcctTbl,2,0),""))</f>
        <v>0</v>
      </c>
      <c r="F3484" s="39">
        <f>IF($D3484="","",IFERROR(VLOOKUP($D3484,AcctTbl,3,0),""))</f>
        <v>0</v>
      </c>
      <c r="G3484" s="39">
        <f>IF(Txn!$B1748="","",Txn!$D1748)</f>
        <v>0</v>
      </c>
      <c r="H3484" s="38">
        <f>IF(Txn!$B1748="","",Txn!$E1748)</f>
        <v>0</v>
      </c>
      <c r="I3484" s="40">
        <f>IF(Txn!$B1748="",0,Txn!$Q1748)</f>
        <v>0</v>
      </c>
      <c r="J3484" s="40">
        <f>IF(Txn!$B1748="",0,Txn!$R1748)</f>
        <v>0</v>
      </c>
      <c r="K3484" s="41">
        <f>IF($A3484="","",IFERROR(VALUE(MID($A3484,6,2)),""))</f>
        <v>0</v>
      </c>
      <c r="L3484" s="39">
        <f>IF(Txn!$K1748="","","طرف مقابل — "&amp;Txn!$K1748)</f>
        <v>0</v>
      </c>
      <c r="N3484" s="42">
        <f>IF($D3484="",0,COUNTIF(BankAccts,$D3484))</f>
        <v>0</v>
      </c>
    </row>
    <row r="3485" spans="1:14">
      <c r="A3485" s="38">
        <f>IF(Txn!$B1749="","",Txn!$B1749)</f>
        <v>0</v>
      </c>
      <c r="B3485" s="38">
        <f>IF(Txn!$B1749="","",Txn!$C1749)</f>
        <v>0</v>
      </c>
      <c r="C3485" s="39">
        <f>IF(Txn!$B1749="","","تراکنش بانکی")</f>
        <v>0</v>
      </c>
      <c r="D3485" s="38">
        <f>IF(Txn!$B1749="","",IF(Txn!$X1749="","",Txn!$X1749))</f>
        <v>0</v>
      </c>
      <c r="E3485" s="39">
        <f>IF($D3485="","",IFERROR(VLOOKUP($D3485,AcctTbl,2,0),""))</f>
        <v>0</v>
      </c>
      <c r="F3485" s="39">
        <f>IF($D3485="","",IFERROR(VLOOKUP($D3485,AcctTbl,3,0),""))</f>
        <v>0</v>
      </c>
      <c r="G3485" s="39">
        <f>IF(Txn!$B1749="","",Txn!$D1749)</f>
        <v>0</v>
      </c>
      <c r="H3485" s="38">
        <f>IF(Txn!$B1749="","",Txn!$E1749)</f>
        <v>0</v>
      </c>
      <c r="I3485" s="40">
        <f>IF(Txn!$B1749="",0,Txn!$O1749)</f>
        <v>0</v>
      </c>
      <c r="J3485" s="40">
        <f>IF(Txn!$B1749="",0,Txn!$P1749)</f>
        <v>0</v>
      </c>
      <c r="K3485" s="41">
        <f>IF($A3485="","",IFERROR(VALUE(MID($A3485,6,2)),""))</f>
        <v>0</v>
      </c>
      <c r="L3485" s="39">
        <f>IF(Txn!$K1749="","",Txn!$K1749)</f>
        <v>0</v>
      </c>
      <c r="N3485" s="42">
        <f>IF($D3485="",0,COUNTIF(BankAccts,$D3485))</f>
        <v>0</v>
      </c>
    </row>
    <row r="3486" spans="1:14">
      <c r="A3486" s="38">
        <f>IF(Txn!$B1749="","",Txn!$B1749)</f>
        <v>0</v>
      </c>
      <c r="B3486" s="38">
        <f>IF(Txn!$B1749="","",Txn!$C1749)</f>
        <v>0</v>
      </c>
      <c r="C3486" s="39">
        <f>IF(Txn!$B1749="","","تراکنش بانکی")</f>
        <v>0</v>
      </c>
      <c r="D3486" s="38">
        <f>IF(Txn!$B1749="","",IF(IF(Txn!$U1749="TRF",Txn!$Y1749,Txn!$Z1749)="","",IF(Txn!$U1749="TRF",Txn!$Y1749,Txn!$Z1749)))</f>
        <v>0</v>
      </c>
      <c r="E3486" s="39">
        <f>IF($D3486="","",IFERROR(VLOOKUP($D3486,AcctTbl,2,0),""))</f>
        <v>0</v>
      </c>
      <c r="F3486" s="39">
        <f>IF($D3486="","",IFERROR(VLOOKUP($D3486,AcctTbl,3,0),""))</f>
        <v>0</v>
      </c>
      <c r="G3486" s="39">
        <f>IF(Txn!$B1749="","",Txn!$D1749)</f>
        <v>0</v>
      </c>
      <c r="H3486" s="38">
        <f>IF(Txn!$B1749="","",Txn!$E1749)</f>
        <v>0</v>
      </c>
      <c r="I3486" s="40">
        <f>IF(Txn!$B1749="",0,Txn!$Q1749)</f>
        <v>0</v>
      </c>
      <c r="J3486" s="40">
        <f>IF(Txn!$B1749="",0,Txn!$R1749)</f>
        <v>0</v>
      </c>
      <c r="K3486" s="41">
        <f>IF($A3486="","",IFERROR(VALUE(MID($A3486,6,2)),""))</f>
        <v>0</v>
      </c>
      <c r="L3486" s="39">
        <f>IF(Txn!$K1749="","","طرف مقابل — "&amp;Txn!$K1749)</f>
        <v>0</v>
      </c>
      <c r="N3486" s="42">
        <f>IF($D3486="",0,COUNTIF(BankAccts,$D3486))</f>
        <v>0</v>
      </c>
    </row>
    <row r="3487" spans="1:14">
      <c r="A3487" s="38">
        <f>IF(Txn!$B1750="","",Txn!$B1750)</f>
        <v>0</v>
      </c>
      <c r="B3487" s="38">
        <f>IF(Txn!$B1750="","",Txn!$C1750)</f>
        <v>0</v>
      </c>
      <c r="C3487" s="39">
        <f>IF(Txn!$B1750="","","تراکنش بانکی")</f>
        <v>0</v>
      </c>
      <c r="D3487" s="38">
        <f>IF(Txn!$B1750="","",IF(Txn!$X1750="","",Txn!$X1750))</f>
        <v>0</v>
      </c>
      <c r="E3487" s="39">
        <f>IF($D3487="","",IFERROR(VLOOKUP($D3487,AcctTbl,2,0),""))</f>
        <v>0</v>
      </c>
      <c r="F3487" s="39">
        <f>IF($D3487="","",IFERROR(VLOOKUP($D3487,AcctTbl,3,0),""))</f>
        <v>0</v>
      </c>
      <c r="G3487" s="39">
        <f>IF(Txn!$B1750="","",Txn!$D1750)</f>
        <v>0</v>
      </c>
      <c r="H3487" s="38">
        <f>IF(Txn!$B1750="","",Txn!$E1750)</f>
        <v>0</v>
      </c>
      <c r="I3487" s="40">
        <f>IF(Txn!$B1750="",0,Txn!$O1750)</f>
        <v>0</v>
      </c>
      <c r="J3487" s="40">
        <f>IF(Txn!$B1750="",0,Txn!$P1750)</f>
        <v>0</v>
      </c>
      <c r="K3487" s="41">
        <f>IF($A3487="","",IFERROR(VALUE(MID($A3487,6,2)),""))</f>
        <v>0</v>
      </c>
      <c r="L3487" s="39">
        <f>IF(Txn!$K1750="","",Txn!$K1750)</f>
        <v>0</v>
      </c>
      <c r="N3487" s="42">
        <f>IF($D3487="",0,COUNTIF(BankAccts,$D3487))</f>
        <v>0</v>
      </c>
    </row>
    <row r="3488" spans="1:14">
      <c r="A3488" s="38">
        <f>IF(Txn!$B1750="","",Txn!$B1750)</f>
        <v>0</v>
      </c>
      <c r="B3488" s="38">
        <f>IF(Txn!$B1750="","",Txn!$C1750)</f>
        <v>0</v>
      </c>
      <c r="C3488" s="39">
        <f>IF(Txn!$B1750="","","تراکنش بانکی")</f>
        <v>0</v>
      </c>
      <c r="D3488" s="38">
        <f>IF(Txn!$B1750="","",IF(IF(Txn!$U1750="TRF",Txn!$Y1750,Txn!$Z1750)="","",IF(Txn!$U1750="TRF",Txn!$Y1750,Txn!$Z1750)))</f>
        <v>0</v>
      </c>
      <c r="E3488" s="39">
        <f>IF($D3488="","",IFERROR(VLOOKUP($D3488,AcctTbl,2,0),""))</f>
        <v>0</v>
      </c>
      <c r="F3488" s="39">
        <f>IF($D3488="","",IFERROR(VLOOKUP($D3488,AcctTbl,3,0),""))</f>
        <v>0</v>
      </c>
      <c r="G3488" s="39">
        <f>IF(Txn!$B1750="","",Txn!$D1750)</f>
        <v>0</v>
      </c>
      <c r="H3488" s="38">
        <f>IF(Txn!$B1750="","",Txn!$E1750)</f>
        <v>0</v>
      </c>
      <c r="I3488" s="40">
        <f>IF(Txn!$B1750="",0,Txn!$Q1750)</f>
        <v>0</v>
      </c>
      <c r="J3488" s="40">
        <f>IF(Txn!$B1750="",0,Txn!$R1750)</f>
        <v>0</v>
      </c>
      <c r="K3488" s="41">
        <f>IF($A3488="","",IFERROR(VALUE(MID($A3488,6,2)),""))</f>
        <v>0</v>
      </c>
      <c r="L3488" s="39">
        <f>IF(Txn!$K1750="","","طرف مقابل — "&amp;Txn!$K1750)</f>
        <v>0</v>
      </c>
      <c r="N3488" s="42">
        <f>IF($D3488="",0,COUNTIF(BankAccts,$D3488))</f>
        <v>0</v>
      </c>
    </row>
    <row r="3489" spans="1:14">
      <c r="A3489" s="38">
        <f>IF(Txn!$B1751="","",Txn!$B1751)</f>
        <v>0</v>
      </c>
      <c r="B3489" s="38">
        <f>IF(Txn!$B1751="","",Txn!$C1751)</f>
        <v>0</v>
      </c>
      <c r="C3489" s="39">
        <f>IF(Txn!$B1751="","","تراکنش بانکی")</f>
        <v>0</v>
      </c>
      <c r="D3489" s="38">
        <f>IF(Txn!$B1751="","",IF(Txn!$X1751="","",Txn!$X1751))</f>
        <v>0</v>
      </c>
      <c r="E3489" s="39">
        <f>IF($D3489="","",IFERROR(VLOOKUP($D3489,AcctTbl,2,0),""))</f>
        <v>0</v>
      </c>
      <c r="F3489" s="39">
        <f>IF($D3489="","",IFERROR(VLOOKUP($D3489,AcctTbl,3,0),""))</f>
        <v>0</v>
      </c>
      <c r="G3489" s="39">
        <f>IF(Txn!$B1751="","",Txn!$D1751)</f>
        <v>0</v>
      </c>
      <c r="H3489" s="38">
        <f>IF(Txn!$B1751="","",Txn!$E1751)</f>
        <v>0</v>
      </c>
      <c r="I3489" s="40">
        <f>IF(Txn!$B1751="",0,Txn!$O1751)</f>
        <v>0</v>
      </c>
      <c r="J3489" s="40">
        <f>IF(Txn!$B1751="",0,Txn!$P1751)</f>
        <v>0</v>
      </c>
      <c r="K3489" s="41">
        <f>IF($A3489="","",IFERROR(VALUE(MID($A3489,6,2)),""))</f>
        <v>0</v>
      </c>
      <c r="L3489" s="39">
        <f>IF(Txn!$K1751="","",Txn!$K1751)</f>
        <v>0</v>
      </c>
      <c r="N3489" s="42">
        <f>IF($D3489="",0,COUNTIF(BankAccts,$D3489))</f>
        <v>0</v>
      </c>
    </row>
    <row r="3490" spans="1:14">
      <c r="A3490" s="38">
        <f>IF(Txn!$B1751="","",Txn!$B1751)</f>
        <v>0</v>
      </c>
      <c r="B3490" s="38">
        <f>IF(Txn!$B1751="","",Txn!$C1751)</f>
        <v>0</v>
      </c>
      <c r="C3490" s="39">
        <f>IF(Txn!$B1751="","","تراکنش بانکی")</f>
        <v>0</v>
      </c>
      <c r="D3490" s="38">
        <f>IF(Txn!$B1751="","",IF(IF(Txn!$U1751="TRF",Txn!$Y1751,Txn!$Z1751)="","",IF(Txn!$U1751="TRF",Txn!$Y1751,Txn!$Z1751)))</f>
        <v>0</v>
      </c>
      <c r="E3490" s="39">
        <f>IF($D3490="","",IFERROR(VLOOKUP($D3490,AcctTbl,2,0),""))</f>
        <v>0</v>
      </c>
      <c r="F3490" s="39">
        <f>IF($D3490="","",IFERROR(VLOOKUP($D3490,AcctTbl,3,0),""))</f>
        <v>0</v>
      </c>
      <c r="G3490" s="39">
        <f>IF(Txn!$B1751="","",Txn!$D1751)</f>
        <v>0</v>
      </c>
      <c r="H3490" s="38">
        <f>IF(Txn!$B1751="","",Txn!$E1751)</f>
        <v>0</v>
      </c>
      <c r="I3490" s="40">
        <f>IF(Txn!$B1751="",0,Txn!$Q1751)</f>
        <v>0</v>
      </c>
      <c r="J3490" s="40">
        <f>IF(Txn!$B1751="",0,Txn!$R1751)</f>
        <v>0</v>
      </c>
      <c r="K3490" s="41">
        <f>IF($A3490="","",IFERROR(VALUE(MID($A3490,6,2)),""))</f>
        <v>0</v>
      </c>
      <c r="L3490" s="39">
        <f>IF(Txn!$K1751="","","طرف مقابل — "&amp;Txn!$K1751)</f>
        <v>0</v>
      </c>
      <c r="N3490" s="42">
        <f>IF($D3490="",0,COUNTIF(BankAccts,$D3490))</f>
        <v>0</v>
      </c>
    </row>
    <row r="3491" spans="1:14">
      <c r="A3491" s="38">
        <f>IF(Txn!$B1752="","",Txn!$B1752)</f>
        <v>0</v>
      </c>
      <c r="B3491" s="38">
        <f>IF(Txn!$B1752="","",Txn!$C1752)</f>
        <v>0</v>
      </c>
      <c r="C3491" s="39">
        <f>IF(Txn!$B1752="","","تراکنش بانکی")</f>
        <v>0</v>
      </c>
      <c r="D3491" s="38">
        <f>IF(Txn!$B1752="","",IF(Txn!$X1752="","",Txn!$X1752))</f>
        <v>0</v>
      </c>
      <c r="E3491" s="39">
        <f>IF($D3491="","",IFERROR(VLOOKUP($D3491,AcctTbl,2,0),""))</f>
        <v>0</v>
      </c>
      <c r="F3491" s="39">
        <f>IF($D3491="","",IFERROR(VLOOKUP($D3491,AcctTbl,3,0),""))</f>
        <v>0</v>
      </c>
      <c r="G3491" s="39">
        <f>IF(Txn!$B1752="","",Txn!$D1752)</f>
        <v>0</v>
      </c>
      <c r="H3491" s="38">
        <f>IF(Txn!$B1752="","",Txn!$E1752)</f>
        <v>0</v>
      </c>
      <c r="I3491" s="40">
        <f>IF(Txn!$B1752="",0,Txn!$O1752)</f>
        <v>0</v>
      </c>
      <c r="J3491" s="40">
        <f>IF(Txn!$B1752="",0,Txn!$P1752)</f>
        <v>0</v>
      </c>
      <c r="K3491" s="41">
        <f>IF($A3491="","",IFERROR(VALUE(MID($A3491,6,2)),""))</f>
        <v>0</v>
      </c>
      <c r="L3491" s="39">
        <f>IF(Txn!$K1752="","",Txn!$K1752)</f>
        <v>0</v>
      </c>
      <c r="N3491" s="42">
        <f>IF($D3491="",0,COUNTIF(BankAccts,$D3491))</f>
        <v>0</v>
      </c>
    </row>
    <row r="3492" spans="1:14">
      <c r="A3492" s="38">
        <f>IF(Txn!$B1752="","",Txn!$B1752)</f>
        <v>0</v>
      </c>
      <c r="B3492" s="38">
        <f>IF(Txn!$B1752="","",Txn!$C1752)</f>
        <v>0</v>
      </c>
      <c r="C3492" s="39">
        <f>IF(Txn!$B1752="","","تراکنش بانکی")</f>
        <v>0</v>
      </c>
      <c r="D3492" s="38">
        <f>IF(Txn!$B1752="","",IF(IF(Txn!$U1752="TRF",Txn!$Y1752,Txn!$Z1752)="","",IF(Txn!$U1752="TRF",Txn!$Y1752,Txn!$Z1752)))</f>
        <v>0</v>
      </c>
      <c r="E3492" s="39">
        <f>IF($D3492="","",IFERROR(VLOOKUP($D3492,AcctTbl,2,0),""))</f>
        <v>0</v>
      </c>
      <c r="F3492" s="39">
        <f>IF($D3492="","",IFERROR(VLOOKUP($D3492,AcctTbl,3,0),""))</f>
        <v>0</v>
      </c>
      <c r="G3492" s="39">
        <f>IF(Txn!$B1752="","",Txn!$D1752)</f>
        <v>0</v>
      </c>
      <c r="H3492" s="38">
        <f>IF(Txn!$B1752="","",Txn!$E1752)</f>
        <v>0</v>
      </c>
      <c r="I3492" s="40">
        <f>IF(Txn!$B1752="",0,Txn!$Q1752)</f>
        <v>0</v>
      </c>
      <c r="J3492" s="40">
        <f>IF(Txn!$B1752="",0,Txn!$R1752)</f>
        <v>0</v>
      </c>
      <c r="K3492" s="41">
        <f>IF($A3492="","",IFERROR(VALUE(MID($A3492,6,2)),""))</f>
        <v>0</v>
      </c>
      <c r="L3492" s="39">
        <f>IF(Txn!$K1752="","","طرف مقابل — "&amp;Txn!$K1752)</f>
        <v>0</v>
      </c>
      <c r="N3492" s="42">
        <f>IF($D3492="",0,COUNTIF(BankAccts,$D3492))</f>
        <v>0</v>
      </c>
    </row>
    <row r="3493" spans="1:14">
      <c r="A3493" s="38">
        <f>IF(Txn!$B1753="","",Txn!$B1753)</f>
        <v>0</v>
      </c>
      <c r="B3493" s="38">
        <f>IF(Txn!$B1753="","",Txn!$C1753)</f>
        <v>0</v>
      </c>
      <c r="C3493" s="39">
        <f>IF(Txn!$B1753="","","تراکنش بانکی")</f>
        <v>0</v>
      </c>
      <c r="D3493" s="38">
        <f>IF(Txn!$B1753="","",IF(Txn!$X1753="","",Txn!$X1753))</f>
        <v>0</v>
      </c>
      <c r="E3493" s="39">
        <f>IF($D3493="","",IFERROR(VLOOKUP($D3493,AcctTbl,2,0),""))</f>
        <v>0</v>
      </c>
      <c r="F3493" s="39">
        <f>IF($D3493="","",IFERROR(VLOOKUP($D3493,AcctTbl,3,0),""))</f>
        <v>0</v>
      </c>
      <c r="G3493" s="39">
        <f>IF(Txn!$B1753="","",Txn!$D1753)</f>
        <v>0</v>
      </c>
      <c r="H3493" s="38">
        <f>IF(Txn!$B1753="","",Txn!$E1753)</f>
        <v>0</v>
      </c>
      <c r="I3493" s="40">
        <f>IF(Txn!$B1753="",0,Txn!$O1753)</f>
        <v>0</v>
      </c>
      <c r="J3493" s="40">
        <f>IF(Txn!$B1753="",0,Txn!$P1753)</f>
        <v>0</v>
      </c>
      <c r="K3493" s="41">
        <f>IF($A3493="","",IFERROR(VALUE(MID($A3493,6,2)),""))</f>
        <v>0</v>
      </c>
      <c r="L3493" s="39">
        <f>IF(Txn!$K1753="","",Txn!$K1753)</f>
        <v>0</v>
      </c>
      <c r="N3493" s="42">
        <f>IF($D3493="",0,COUNTIF(BankAccts,$D3493))</f>
        <v>0</v>
      </c>
    </row>
    <row r="3494" spans="1:14">
      <c r="A3494" s="38">
        <f>IF(Txn!$B1753="","",Txn!$B1753)</f>
        <v>0</v>
      </c>
      <c r="B3494" s="38">
        <f>IF(Txn!$B1753="","",Txn!$C1753)</f>
        <v>0</v>
      </c>
      <c r="C3494" s="39">
        <f>IF(Txn!$B1753="","","تراکنش بانکی")</f>
        <v>0</v>
      </c>
      <c r="D3494" s="38">
        <f>IF(Txn!$B1753="","",IF(IF(Txn!$U1753="TRF",Txn!$Y1753,Txn!$Z1753)="","",IF(Txn!$U1753="TRF",Txn!$Y1753,Txn!$Z1753)))</f>
        <v>0</v>
      </c>
      <c r="E3494" s="39">
        <f>IF($D3494="","",IFERROR(VLOOKUP($D3494,AcctTbl,2,0),""))</f>
        <v>0</v>
      </c>
      <c r="F3494" s="39">
        <f>IF($D3494="","",IFERROR(VLOOKUP($D3494,AcctTbl,3,0),""))</f>
        <v>0</v>
      </c>
      <c r="G3494" s="39">
        <f>IF(Txn!$B1753="","",Txn!$D1753)</f>
        <v>0</v>
      </c>
      <c r="H3494" s="38">
        <f>IF(Txn!$B1753="","",Txn!$E1753)</f>
        <v>0</v>
      </c>
      <c r="I3494" s="40">
        <f>IF(Txn!$B1753="",0,Txn!$Q1753)</f>
        <v>0</v>
      </c>
      <c r="J3494" s="40">
        <f>IF(Txn!$B1753="",0,Txn!$R1753)</f>
        <v>0</v>
      </c>
      <c r="K3494" s="41">
        <f>IF($A3494="","",IFERROR(VALUE(MID($A3494,6,2)),""))</f>
        <v>0</v>
      </c>
      <c r="L3494" s="39">
        <f>IF(Txn!$K1753="","","طرف مقابل — "&amp;Txn!$K1753)</f>
        <v>0</v>
      </c>
      <c r="N3494" s="42">
        <f>IF($D3494="",0,COUNTIF(BankAccts,$D3494))</f>
        <v>0</v>
      </c>
    </row>
    <row r="3495" spans="1:14">
      <c r="A3495" s="38">
        <f>IF(Txn!$B1754="","",Txn!$B1754)</f>
        <v>0</v>
      </c>
      <c r="B3495" s="38">
        <f>IF(Txn!$B1754="","",Txn!$C1754)</f>
        <v>0</v>
      </c>
      <c r="C3495" s="39">
        <f>IF(Txn!$B1754="","","تراکنش بانکی")</f>
        <v>0</v>
      </c>
      <c r="D3495" s="38">
        <f>IF(Txn!$B1754="","",IF(Txn!$X1754="","",Txn!$X1754))</f>
        <v>0</v>
      </c>
      <c r="E3495" s="39">
        <f>IF($D3495="","",IFERROR(VLOOKUP($D3495,AcctTbl,2,0),""))</f>
        <v>0</v>
      </c>
      <c r="F3495" s="39">
        <f>IF($D3495="","",IFERROR(VLOOKUP($D3495,AcctTbl,3,0),""))</f>
        <v>0</v>
      </c>
      <c r="G3495" s="39">
        <f>IF(Txn!$B1754="","",Txn!$D1754)</f>
        <v>0</v>
      </c>
      <c r="H3495" s="38">
        <f>IF(Txn!$B1754="","",Txn!$E1754)</f>
        <v>0</v>
      </c>
      <c r="I3495" s="40">
        <f>IF(Txn!$B1754="",0,Txn!$O1754)</f>
        <v>0</v>
      </c>
      <c r="J3495" s="40">
        <f>IF(Txn!$B1754="",0,Txn!$P1754)</f>
        <v>0</v>
      </c>
      <c r="K3495" s="41">
        <f>IF($A3495="","",IFERROR(VALUE(MID($A3495,6,2)),""))</f>
        <v>0</v>
      </c>
      <c r="L3495" s="39">
        <f>IF(Txn!$K1754="","",Txn!$K1754)</f>
        <v>0</v>
      </c>
      <c r="N3495" s="42">
        <f>IF($D3495="",0,COUNTIF(BankAccts,$D3495))</f>
        <v>0</v>
      </c>
    </row>
    <row r="3496" spans="1:14">
      <c r="A3496" s="38">
        <f>IF(Txn!$B1754="","",Txn!$B1754)</f>
        <v>0</v>
      </c>
      <c r="B3496" s="38">
        <f>IF(Txn!$B1754="","",Txn!$C1754)</f>
        <v>0</v>
      </c>
      <c r="C3496" s="39">
        <f>IF(Txn!$B1754="","","تراکنش بانکی")</f>
        <v>0</v>
      </c>
      <c r="D3496" s="38">
        <f>IF(Txn!$B1754="","",IF(IF(Txn!$U1754="TRF",Txn!$Y1754,Txn!$Z1754)="","",IF(Txn!$U1754="TRF",Txn!$Y1754,Txn!$Z1754)))</f>
        <v>0</v>
      </c>
      <c r="E3496" s="39">
        <f>IF($D3496="","",IFERROR(VLOOKUP($D3496,AcctTbl,2,0),""))</f>
        <v>0</v>
      </c>
      <c r="F3496" s="39">
        <f>IF($D3496="","",IFERROR(VLOOKUP($D3496,AcctTbl,3,0),""))</f>
        <v>0</v>
      </c>
      <c r="G3496" s="39">
        <f>IF(Txn!$B1754="","",Txn!$D1754)</f>
        <v>0</v>
      </c>
      <c r="H3496" s="38">
        <f>IF(Txn!$B1754="","",Txn!$E1754)</f>
        <v>0</v>
      </c>
      <c r="I3496" s="40">
        <f>IF(Txn!$B1754="",0,Txn!$Q1754)</f>
        <v>0</v>
      </c>
      <c r="J3496" s="40">
        <f>IF(Txn!$B1754="",0,Txn!$R1754)</f>
        <v>0</v>
      </c>
      <c r="K3496" s="41">
        <f>IF($A3496="","",IFERROR(VALUE(MID($A3496,6,2)),""))</f>
        <v>0</v>
      </c>
      <c r="L3496" s="39">
        <f>IF(Txn!$K1754="","","طرف مقابل — "&amp;Txn!$K1754)</f>
        <v>0</v>
      </c>
      <c r="N3496" s="42">
        <f>IF($D3496="",0,COUNTIF(BankAccts,$D3496))</f>
        <v>0</v>
      </c>
    </row>
    <row r="3497" spans="1:14">
      <c r="A3497" s="38">
        <f>IF(Txn!$B1755="","",Txn!$B1755)</f>
        <v>0</v>
      </c>
      <c r="B3497" s="38">
        <f>IF(Txn!$B1755="","",Txn!$C1755)</f>
        <v>0</v>
      </c>
      <c r="C3497" s="39">
        <f>IF(Txn!$B1755="","","تراکنش بانکی")</f>
        <v>0</v>
      </c>
      <c r="D3497" s="38">
        <f>IF(Txn!$B1755="","",IF(Txn!$X1755="","",Txn!$X1755))</f>
        <v>0</v>
      </c>
      <c r="E3497" s="39">
        <f>IF($D3497="","",IFERROR(VLOOKUP($D3497,AcctTbl,2,0),""))</f>
        <v>0</v>
      </c>
      <c r="F3497" s="39">
        <f>IF($D3497="","",IFERROR(VLOOKUP($D3497,AcctTbl,3,0),""))</f>
        <v>0</v>
      </c>
      <c r="G3497" s="39">
        <f>IF(Txn!$B1755="","",Txn!$D1755)</f>
        <v>0</v>
      </c>
      <c r="H3497" s="38">
        <f>IF(Txn!$B1755="","",Txn!$E1755)</f>
        <v>0</v>
      </c>
      <c r="I3497" s="40">
        <f>IF(Txn!$B1755="",0,Txn!$O1755)</f>
        <v>0</v>
      </c>
      <c r="J3497" s="40">
        <f>IF(Txn!$B1755="",0,Txn!$P1755)</f>
        <v>0</v>
      </c>
      <c r="K3497" s="41">
        <f>IF($A3497="","",IFERROR(VALUE(MID($A3497,6,2)),""))</f>
        <v>0</v>
      </c>
      <c r="L3497" s="39">
        <f>IF(Txn!$K1755="","",Txn!$K1755)</f>
        <v>0</v>
      </c>
      <c r="N3497" s="42">
        <f>IF($D3497="",0,COUNTIF(BankAccts,$D3497))</f>
        <v>0</v>
      </c>
    </row>
    <row r="3498" spans="1:14">
      <c r="A3498" s="38">
        <f>IF(Txn!$B1755="","",Txn!$B1755)</f>
        <v>0</v>
      </c>
      <c r="B3498" s="38">
        <f>IF(Txn!$B1755="","",Txn!$C1755)</f>
        <v>0</v>
      </c>
      <c r="C3498" s="39">
        <f>IF(Txn!$B1755="","","تراکنش بانکی")</f>
        <v>0</v>
      </c>
      <c r="D3498" s="38">
        <f>IF(Txn!$B1755="","",IF(IF(Txn!$U1755="TRF",Txn!$Y1755,Txn!$Z1755)="","",IF(Txn!$U1755="TRF",Txn!$Y1755,Txn!$Z1755)))</f>
        <v>0</v>
      </c>
      <c r="E3498" s="39">
        <f>IF($D3498="","",IFERROR(VLOOKUP($D3498,AcctTbl,2,0),""))</f>
        <v>0</v>
      </c>
      <c r="F3498" s="39">
        <f>IF($D3498="","",IFERROR(VLOOKUP($D3498,AcctTbl,3,0),""))</f>
        <v>0</v>
      </c>
      <c r="G3498" s="39">
        <f>IF(Txn!$B1755="","",Txn!$D1755)</f>
        <v>0</v>
      </c>
      <c r="H3498" s="38">
        <f>IF(Txn!$B1755="","",Txn!$E1755)</f>
        <v>0</v>
      </c>
      <c r="I3498" s="40">
        <f>IF(Txn!$B1755="",0,Txn!$Q1755)</f>
        <v>0</v>
      </c>
      <c r="J3498" s="40">
        <f>IF(Txn!$B1755="",0,Txn!$R1755)</f>
        <v>0</v>
      </c>
      <c r="K3498" s="41">
        <f>IF($A3498="","",IFERROR(VALUE(MID($A3498,6,2)),""))</f>
        <v>0</v>
      </c>
      <c r="L3498" s="39">
        <f>IF(Txn!$K1755="","","طرف مقابل — "&amp;Txn!$K1755)</f>
        <v>0</v>
      </c>
      <c r="N3498" s="42">
        <f>IF($D3498="",0,COUNTIF(BankAccts,$D3498))</f>
        <v>0</v>
      </c>
    </row>
    <row r="3499" spans="1:14">
      <c r="A3499" s="38">
        <f>IF(Txn!$B1756="","",Txn!$B1756)</f>
        <v>0</v>
      </c>
      <c r="B3499" s="38">
        <f>IF(Txn!$B1756="","",Txn!$C1756)</f>
        <v>0</v>
      </c>
      <c r="C3499" s="39">
        <f>IF(Txn!$B1756="","","تراکنش بانکی")</f>
        <v>0</v>
      </c>
      <c r="D3499" s="38">
        <f>IF(Txn!$B1756="","",IF(Txn!$X1756="","",Txn!$X1756))</f>
        <v>0</v>
      </c>
      <c r="E3499" s="39">
        <f>IF($D3499="","",IFERROR(VLOOKUP($D3499,AcctTbl,2,0),""))</f>
        <v>0</v>
      </c>
      <c r="F3499" s="39">
        <f>IF($D3499="","",IFERROR(VLOOKUP($D3499,AcctTbl,3,0),""))</f>
        <v>0</v>
      </c>
      <c r="G3499" s="39">
        <f>IF(Txn!$B1756="","",Txn!$D1756)</f>
        <v>0</v>
      </c>
      <c r="H3499" s="38">
        <f>IF(Txn!$B1756="","",Txn!$E1756)</f>
        <v>0</v>
      </c>
      <c r="I3499" s="40">
        <f>IF(Txn!$B1756="",0,Txn!$O1756)</f>
        <v>0</v>
      </c>
      <c r="J3499" s="40">
        <f>IF(Txn!$B1756="",0,Txn!$P1756)</f>
        <v>0</v>
      </c>
      <c r="K3499" s="41">
        <f>IF($A3499="","",IFERROR(VALUE(MID($A3499,6,2)),""))</f>
        <v>0</v>
      </c>
      <c r="L3499" s="39">
        <f>IF(Txn!$K1756="","",Txn!$K1756)</f>
        <v>0</v>
      </c>
      <c r="N3499" s="42">
        <f>IF($D3499="",0,COUNTIF(BankAccts,$D3499))</f>
        <v>0</v>
      </c>
    </row>
    <row r="3500" spans="1:14">
      <c r="A3500" s="38">
        <f>IF(Txn!$B1756="","",Txn!$B1756)</f>
        <v>0</v>
      </c>
      <c r="B3500" s="38">
        <f>IF(Txn!$B1756="","",Txn!$C1756)</f>
        <v>0</v>
      </c>
      <c r="C3500" s="39">
        <f>IF(Txn!$B1756="","","تراکنش بانکی")</f>
        <v>0</v>
      </c>
      <c r="D3500" s="38">
        <f>IF(Txn!$B1756="","",IF(IF(Txn!$U1756="TRF",Txn!$Y1756,Txn!$Z1756)="","",IF(Txn!$U1756="TRF",Txn!$Y1756,Txn!$Z1756)))</f>
        <v>0</v>
      </c>
      <c r="E3500" s="39">
        <f>IF($D3500="","",IFERROR(VLOOKUP($D3500,AcctTbl,2,0),""))</f>
        <v>0</v>
      </c>
      <c r="F3500" s="39">
        <f>IF($D3500="","",IFERROR(VLOOKUP($D3500,AcctTbl,3,0),""))</f>
        <v>0</v>
      </c>
      <c r="G3500" s="39">
        <f>IF(Txn!$B1756="","",Txn!$D1756)</f>
        <v>0</v>
      </c>
      <c r="H3500" s="38">
        <f>IF(Txn!$B1756="","",Txn!$E1756)</f>
        <v>0</v>
      </c>
      <c r="I3500" s="40">
        <f>IF(Txn!$B1756="",0,Txn!$Q1756)</f>
        <v>0</v>
      </c>
      <c r="J3500" s="40">
        <f>IF(Txn!$B1756="",0,Txn!$R1756)</f>
        <v>0</v>
      </c>
      <c r="K3500" s="41">
        <f>IF($A3500="","",IFERROR(VALUE(MID($A3500,6,2)),""))</f>
        <v>0</v>
      </c>
      <c r="L3500" s="39">
        <f>IF(Txn!$K1756="","","طرف مقابل — "&amp;Txn!$K1756)</f>
        <v>0</v>
      </c>
      <c r="N3500" s="42">
        <f>IF($D3500="",0,COUNTIF(BankAccts,$D3500))</f>
        <v>0</v>
      </c>
    </row>
    <row r="3501" spans="1:14">
      <c r="A3501" s="38">
        <f>IF(Txn!$B1757="","",Txn!$B1757)</f>
        <v>0</v>
      </c>
      <c r="B3501" s="38">
        <f>IF(Txn!$B1757="","",Txn!$C1757)</f>
        <v>0</v>
      </c>
      <c r="C3501" s="39">
        <f>IF(Txn!$B1757="","","تراکنش بانکی")</f>
        <v>0</v>
      </c>
      <c r="D3501" s="38">
        <f>IF(Txn!$B1757="","",IF(Txn!$X1757="","",Txn!$X1757))</f>
        <v>0</v>
      </c>
      <c r="E3501" s="39">
        <f>IF($D3501="","",IFERROR(VLOOKUP($D3501,AcctTbl,2,0),""))</f>
        <v>0</v>
      </c>
      <c r="F3501" s="39">
        <f>IF($D3501="","",IFERROR(VLOOKUP($D3501,AcctTbl,3,0),""))</f>
        <v>0</v>
      </c>
      <c r="G3501" s="39">
        <f>IF(Txn!$B1757="","",Txn!$D1757)</f>
        <v>0</v>
      </c>
      <c r="H3501" s="38">
        <f>IF(Txn!$B1757="","",Txn!$E1757)</f>
        <v>0</v>
      </c>
      <c r="I3501" s="40">
        <f>IF(Txn!$B1757="",0,Txn!$O1757)</f>
        <v>0</v>
      </c>
      <c r="J3501" s="40">
        <f>IF(Txn!$B1757="",0,Txn!$P1757)</f>
        <v>0</v>
      </c>
      <c r="K3501" s="41">
        <f>IF($A3501="","",IFERROR(VALUE(MID($A3501,6,2)),""))</f>
        <v>0</v>
      </c>
      <c r="L3501" s="39">
        <f>IF(Txn!$K1757="","",Txn!$K1757)</f>
        <v>0</v>
      </c>
      <c r="N3501" s="42">
        <f>IF($D3501="",0,COUNTIF(BankAccts,$D3501))</f>
        <v>0</v>
      </c>
    </row>
    <row r="3502" spans="1:14">
      <c r="A3502" s="38">
        <f>IF(Txn!$B1757="","",Txn!$B1757)</f>
        <v>0</v>
      </c>
      <c r="B3502" s="38">
        <f>IF(Txn!$B1757="","",Txn!$C1757)</f>
        <v>0</v>
      </c>
      <c r="C3502" s="39">
        <f>IF(Txn!$B1757="","","تراکنش بانکی")</f>
        <v>0</v>
      </c>
      <c r="D3502" s="38">
        <f>IF(Txn!$B1757="","",IF(IF(Txn!$U1757="TRF",Txn!$Y1757,Txn!$Z1757)="","",IF(Txn!$U1757="TRF",Txn!$Y1757,Txn!$Z1757)))</f>
        <v>0</v>
      </c>
      <c r="E3502" s="39">
        <f>IF($D3502="","",IFERROR(VLOOKUP($D3502,AcctTbl,2,0),""))</f>
        <v>0</v>
      </c>
      <c r="F3502" s="39">
        <f>IF($D3502="","",IFERROR(VLOOKUP($D3502,AcctTbl,3,0),""))</f>
        <v>0</v>
      </c>
      <c r="G3502" s="39">
        <f>IF(Txn!$B1757="","",Txn!$D1757)</f>
        <v>0</v>
      </c>
      <c r="H3502" s="38">
        <f>IF(Txn!$B1757="","",Txn!$E1757)</f>
        <v>0</v>
      </c>
      <c r="I3502" s="40">
        <f>IF(Txn!$B1757="",0,Txn!$Q1757)</f>
        <v>0</v>
      </c>
      <c r="J3502" s="40">
        <f>IF(Txn!$B1757="",0,Txn!$R1757)</f>
        <v>0</v>
      </c>
      <c r="K3502" s="41">
        <f>IF($A3502="","",IFERROR(VALUE(MID($A3502,6,2)),""))</f>
        <v>0</v>
      </c>
      <c r="L3502" s="39">
        <f>IF(Txn!$K1757="","","طرف مقابل — "&amp;Txn!$K1757)</f>
        <v>0</v>
      </c>
      <c r="N3502" s="42">
        <f>IF($D3502="",0,COUNTIF(BankAccts,$D3502))</f>
        <v>0</v>
      </c>
    </row>
    <row r="3503" spans="1:14">
      <c r="A3503" s="38">
        <f>IF(Txn!$B1758="","",Txn!$B1758)</f>
        <v>0</v>
      </c>
      <c r="B3503" s="38">
        <f>IF(Txn!$B1758="","",Txn!$C1758)</f>
        <v>0</v>
      </c>
      <c r="C3503" s="39">
        <f>IF(Txn!$B1758="","","تراکنش بانکی")</f>
        <v>0</v>
      </c>
      <c r="D3503" s="38">
        <f>IF(Txn!$B1758="","",IF(Txn!$X1758="","",Txn!$X1758))</f>
        <v>0</v>
      </c>
      <c r="E3503" s="39">
        <f>IF($D3503="","",IFERROR(VLOOKUP($D3503,AcctTbl,2,0),""))</f>
        <v>0</v>
      </c>
      <c r="F3503" s="39">
        <f>IF($D3503="","",IFERROR(VLOOKUP($D3503,AcctTbl,3,0),""))</f>
        <v>0</v>
      </c>
      <c r="G3503" s="39">
        <f>IF(Txn!$B1758="","",Txn!$D1758)</f>
        <v>0</v>
      </c>
      <c r="H3503" s="38">
        <f>IF(Txn!$B1758="","",Txn!$E1758)</f>
        <v>0</v>
      </c>
      <c r="I3503" s="40">
        <f>IF(Txn!$B1758="",0,Txn!$O1758)</f>
        <v>0</v>
      </c>
      <c r="J3503" s="40">
        <f>IF(Txn!$B1758="",0,Txn!$P1758)</f>
        <v>0</v>
      </c>
      <c r="K3503" s="41">
        <f>IF($A3503="","",IFERROR(VALUE(MID($A3503,6,2)),""))</f>
        <v>0</v>
      </c>
      <c r="L3503" s="39">
        <f>IF(Txn!$K1758="","",Txn!$K1758)</f>
        <v>0</v>
      </c>
      <c r="N3503" s="42">
        <f>IF($D3503="",0,COUNTIF(BankAccts,$D3503))</f>
        <v>0</v>
      </c>
    </row>
    <row r="3504" spans="1:14">
      <c r="A3504" s="38">
        <f>IF(Txn!$B1758="","",Txn!$B1758)</f>
        <v>0</v>
      </c>
      <c r="B3504" s="38">
        <f>IF(Txn!$B1758="","",Txn!$C1758)</f>
        <v>0</v>
      </c>
      <c r="C3504" s="39">
        <f>IF(Txn!$B1758="","","تراکنش بانکی")</f>
        <v>0</v>
      </c>
      <c r="D3504" s="38">
        <f>IF(Txn!$B1758="","",IF(IF(Txn!$U1758="TRF",Txn!$Y1758,Txn!$Z1758)="","",IF(Txn!$U1758="TRF",Txn!$Y1758,Txn!$Z1758)))</f>
        <v>0</v>
      </c>
      <c r="E3504" s="39">
        <f>IF($D3504="","",IFERROR(VLOOKUP($D3504,AcctTbl,2,0),""))</f>
        <v>0</v>
      </c>
      <c r="F3504" s="39">
        <f>IF($D3504="","",IFERROR(VLOOKUP($D3504,AcctTbl,3,0),""))</f>
        <v>0</v>
      </c>
      <c r="G3504" s="39">
        <f>IF(Txn!$B1758="","",Txn!$D1758)</f>
        <v>0</v>
      </c>
      <c r="H3504" s="38">
        <f>IF(Txn!$B1758="","",Txn!$E1758)</f>
        <v>0</v>
      </c>
      <c r="I3504" s="40">
        <f>IF(Txn!$B1758="",0,Txn!$Q1758)</f>
        <v>0</v>
      </c>
      <c r="J3504" s="40">
        <f>IF(Txn!$B1758="",0,Txn!$R1758)</f>
        <v>0</v>
      </c>
      <c r="K3504" s="41">
        <f>IF($A3504="","",IFERROR(VALUE(MID($A3504,6,2)),""))</f>
        <v>0</v>
      </c>
      <c r="L3504" s="39">
        <f>IF(Txn!$K1758="","","طرف مقابل — "&amp;Txn!$K1758)</f>
        <v>0</v>
      </c>
      <c r="N3504" s="42">
        <f>IF($D3504="",0,COUNTIF(BankAccts,$D3504))</f>
        <v>0</v>
      </c>
    </row>
    <row r="3505" spans="1:14">
      <c r="A3505" s="38">
        <f>IF(Txn!$B1759="","",Txn!$B1759)</f>
        <v>0</v>
      </c>
      <c r="B3505" s="38">
        <f>IF(Txn!$B1759="","",Txn!$C1759)</f>
        <v>0</v>
      </c>
      <c r="C3505" s="39">
        <f>IF(Txn!$B1759="","","تراکنش بانکی")</f>
        <v>0</v>
      </c>
      <c r="D3505" s="38">
        <f>IF(Txn!$B1759="","",IF(Txn!$X1759="","",Txn!$X1759))</f>
        <v>0</v>
      </c>
      <c r="E3505" s="39">
        <f>IF($D3505="","",IFERROR(VLOOKUP($D3505,AcctTbl,2,0),""))</f>
        <v>0</v>
      </c>
      <c r="F3505" s="39">
        <f>IF($D3505="","",IFERROR(VLOOKUP($D3505,AcctTbl,3,0),""))</f>
        <v>0</v>
      </c>
      <c r="G3505" s="39">
        <f>IF(Txn!$B1759="","",Txn!$D1759)</f>
        <v>0</v>
      </c>
      <c r="H3505" s="38">
        <f>IF(Txn!$B1759="","",Txn!$E1759)</f>
        <v>0</v>
      </c>
      <c r="I3505" s="40">
        <f>IF(Txn!$B1759="",0,Txn!$O1759)</f>
        <v>0</v>
      </c>
      <c r="J3505" s="40">
        <f>IF(Txn!$B1759="",0,Txn!$P1759)</f>
        <v>0</v>
      </c>
      <c r="K3505" s="41">
        <f>IF($A3505="","",IFERROR(VALUE(MID($A3505,6,2)),""))</f>
        <v>0</v>
      </c>
      <c r="L3505" s="39">
        <f>IF(Txn!$K1759="","",Txn!$K1759)</f>
        <v>0</v>
      </c>
      <c r="N3505" s="42">
        <f>IF($D3505="",0,COUNTIF(BankAccts,$D3505))</f>
        <v>0</v>
      </c>
    </row>
    <row r="3506" spans="1:14">
      <c r="A3506" s="38">
        <f>IF(Txn!$B1759="","",Txn!$B1759)</f>
        <v>0</v>
      </c>
      <c r="B3506" s="38">
        <f>IF(Txn!$B1759="","",Txn!$C1759)</f>
        <v>0</v>
      </c>
      <c r="C3506" s="39">
        <f>IF(Txn!$B1759="","","تراکنش بانکی")</f>
        <v>0</v>
      </c>
      <c r="D3506" s="38">
        <f>IF(Txn!$B1759="","",IF(IF(Txn!$U1759="TRF",Txn!$Y1759,Txn!$Z1759)="","",IF(Txn!$U1759="TRF",Txn!$Y1759,Txn!$Z1759)))</f>
        <v>0</v>
      </c>
      <c r="E3506" s="39">
        <f>IF($D3506="","",IFERROR(VLOOKUP($D3506,AcctTbl,2,0),""))</f>
        <v>0</v>
      </c>
      <c r="F3506" s="39">
        <f>IF($D3506="","",IFERROR(VLOOKUP($D3506,AcctTbl,3,0),""))</f>
        <v>0</v>
      </c>
      <c r="G3506" s="39">
        <f>IF(Txn!$B1759="","",Txn!$D1759)</f>
        <v>0</v>
      </c>
      <c r="H3506" s="38">
        <f>IF(Txn!$B1759="","",Txn!$E1759)</f>
        <v>0</v>
      </c>
      <c r="I3506" s="40">
        <f>IF(Txn!$B1759="",0,Txn!$Q1759)</f>
        <v>0</v>
      </c>
      <c r="J3506" s="40">
        <f>IF(Txn!$B1759="",0,Txn!$R1759)</f>
        <v>0</v>
      </c>
      <c r="K3506" s="41">
        <f>IF($A3506="","",IFERROR(VALUE(MID($A3506,6,2)),""))</f>
        <v>0</v>
      </c>
      <c r="L3506" s="39">
        <f>IF(Txn!$K1759="","","طرف مقابل — "&amp;Txn!$K1759)</f>
        <v>0</v>
      </c>
      <c r="N3506" s="42">
        <f>IF($D3506="",0,COUNTIF(BankAccts,$D3506))</f>
        <v>0</v>
      </c>
    </row>
    <row r="3507" spans="1:14">
      <c r="A3507" s="38">
        <f>IF(Txn!$B1760="","",Txn!$B1760)</f>
        <v>0</v>
      </c>
      <c r="B3507" s="38">
        <f>IF(Txn!$B1760="","",Txn!$C1760)</f>
        <v>0</v>
      </c>
      <c r="C3507" s="39">
        <f>IF(Txn!$B1760="","","تراکنش بانکی")</f>
        <v>0</v>
      </c>
      <c r="D3507" s="38">
        <f>IF(Txn!$B1760="","",IF(Txn!$X1760="","",Txn!$X1760))</f>
        <v>0</v>
      </c>
      <c r="E3507" s="39">
        <f>IF($D3507="","",IFERROR(VLOOKUP($D3507,AcctTbl,2,0),""))</f>
        <v>0</v>
      </c>
      <c r="F3507" s="39">
        <f>IF($D3507="","",IFERROR(VLOOKUP($D3507,AcctTbl,3,0),""))</f>
        <v>0</v>
      </c>
      <c r="G3507" s="39">
        <f>IF(Txn!$B1760="","",Txn!$D1760)</f>
        <v>0</v>
      </c>
      <c r="H3507" s="38">
        <f>IF(Txn!$B1760="","",Txn!$E1760)</f>
        <v>0</v>
      </c>
      <c r="I3507" s="40">
        <f>IF(Txn!$B1760="",0,Txn!$O1760)</f>
        <v>0</v>
      </c>
      <c r="J3507" s="40">
        <f>IF(Txn!$B1760="",0,Txn!$P1760)</f>
        <v>0</v>
      </c>
      <c r="K3507" s="41">
        <f>IF($A3507="","",IFERROR(VALUE(MID($A3507,6,2)),""))</f>
        <v>0</v>
      </c>
      <c r="L3507" s="39">
        <f>IF(Txn!$K1760="","",Txn!$K1760)</f>
        <v>0</v>
      </c>
      <c r="N3507" s="42">
        <f>IF($D3507="",0,COUNTIF(BankAccts,$D3507))</f>
        <v>0</v>
      </c>
    </row>
    <row r="3508" spans="1:14">
      <c r="A3508" s="38">
        <f>IF(Txn!$B1760="","",Txn!$B1760)</f>
        <v>0</v>
      </c>
      <c r="B3508" s="38">
        <f>IF(Txn!$B1760="","",Txn!$C1760)</f>
        <v>0</v>
      </c>
      <c r="C3508" s="39">
        <f>IF(Txn!$B1760="","","تراکنش بانکی")</f>
        <v>0</v>
      </c>
      <c r="D3508" s="38">
        <f>IF(Txn!$B1760="","",IF(IF(Txn!$U1760="TRF",Txn!$Y1760,Txn!$Z1760)="","",IF(Txn!$U1760="TRF",Txn!$Y1760,Txn!$Z1760)))</f>
        <v>0</v>
      </c>
      <c r="E3508" s="39">
        <f>IF($D3508="","",IFERROR(VLOOKUP($D3508,AcctTbl,2,0),""))</f>
        <v>0</v>
      </c>
      <c r="F3508" s="39">
        <f>IF($D3508="","",IFERROR(VLOOKUP($D3508,AcctTbl,3,0),""))</f>
        <v>0</v>
      </c>
      <c r="G3508" s="39">
        <f>IF(Txn!$B1760="","",Txn!$D1760)</f>
        <v>0</v>
      </c>
      <c r="H3508" s="38">
        <f>IF(Txn!$B1760="","",Txn!$E1760)</f>
        <v>0</v>
      </c>
      <c r="I3508" s="40">
        <f>IF(Txn!$B1760="",0,Txn!$Q1760)</f>
        <v>0</v>
      </c>
      <c r="J3508" s="40">
        <f>IF(Txn!$B1760="",0,Txn!$R1760)</f>
        <v>0</v>
      </c>
      <c r="K3508" s="41">
        <f>IF($A3508="","",IFERROR(VALUE(MID($A3508,6,2)),""))</f>
        <v>0</v>
      </c>
      <c r="L3508" s="39">
        <f>IF(Txn!$K1760="","","طرف مقابل — "&amp;Txn!$K1760)</f>
        <v>0</v>
      </c>
      <c r="N3508" s="42">
        <f>IF($D3508="",0,COUNTIF(BankAccts,$D3508))</f>
        <v>0</v>
      </c>
    </row>
    <row r="3509" spans="1:14">
      <c r="A3509" s="38">
        <f>IF(Txn!$B1761="","",Txn!$B1761)</f>
        <v>0</v>
      </c>
      <c r="B3509" s="38">
        <f>IF(Txn!$B1761="","",Txn!$C1761)</f>
        <v>0</v>
      </c>
      <c r="C3509" s="39">
        <f>IF(Txn!$B1761="","","تراکنش بانکی")</f>
        <v>0</v>
      </c>
      <c r="D3509" s="38">
        <f>IF(Txn!$B1761="","",IF(Txn!$X1761="","",Txn!$X1761))</f>
        <v>0</v>
      </c>
      <c r="E3509" s="39">
        <f>IF($D3509="","",IFERROR(VLOOKUP($D3509,AcctTbl,2,0),""))</f>
        <v>0</v>
      </c>
      <c r="F3509" s="39">
        <f>IF($D3509="","",IFERROR(VLOOKUP($D3509,AcctTbl,3,0),""))</f>
        <v>0</v>
      </c>
      <c r="G3509" s="39">
        <f>IF(Txn!$B1761="","",Txn!$D1761)</f>
        <v>0</v>
      </c>
      <c r="H3509" s="38">
        <f>IF(Txn!$B1761="","",Txn!$E1761)</f>
        <v>0</v>
      </c>
      <c r="I3509" s="40">
        <f>IF(Txn!$B1761="",0,Txn!$O1761)</f>
        <v>0</v>
      </c>
      <c r="J3509" s="40">
        <f>IF(Txn!$B1761="",0,Txn!$P1761)</f>
        <v>0</v>
      </c>
      <c r="K3509" s="41">
        <f>IF($A3509="","",IFERROR(VALUE(MID($A3509,6,2)),""))</f>
        <v>0</v>
      </c>
      <c r="L3509" s="39">
        <f>IF(Txn!$K1761="","",Txn!$K1761)</f>
        <v>0</v>
      </c>
      <c r="N3509" s="42">
        <f>IF($D3509="",0,COUNTIF(BankAccts,$D3509))</f>
        <v>0</v>
      </c>
    </row>
    <row r="3510" spans="1:14">
      <c r="A3510" s="38">
        <f>IF(Txn!$B1761="","",Txn!$B1761)</f>
        <v>0</v>
      </c>
      <c r="B3510" s="38">
        <f>IF(Txn!$B1761="","",Txn!$C1761)</f>
        <v>0</v>
      </c>
      <c r="C3510" s="39">
        <f>IF(Txn!$B1761="","","تراکنش بانکی")</f>
        <v>0</v>
      </c>
      <c r="D3510" s="38">
        <f>IF(Txn!$B1761="","",IF(IF(Txn!$U1761="TRF",Txn!$Y1761,Txn!$Z1761)="","",IF(Txn!$U1761="TRF",Txn!$Y1761,Txn!$Z1761)))</f>
        <v>0</v>
      </c>
      <c r="E3510" s="39">
        <f>IF($D3510="","",IFERROR(VLOOKUP($D3510,AcctTbl,2,0),""))</f>
        <v>0</v>
      </c>
      <c r="F3510" s="39">
        <f>IF($D3510="","",IFERROR(VLOOKUP($D3510,AcctTbl,3,0),""))</f>
        <v>0</v>
      </c>
      <c r="G3510" s="39">
        <f>IF(Txn!$B1761="","",Txn!$D1761)</f>
        <v>0</v>
      </c>
      <c r="H3510" s="38">
        <f>IF(Txn!$B1761="","",Txn!$E1761)</f>
        <v>0</v>
      </c>
      <c r="I3510" s="40">
        <f>IF(Txn!$B1761="",0,Txn!$Q1761)</f>
        <v>0</v>
      </c>
      <c r="J3510" s="40">
        <f>IF(Txn!$B1761="",0,Txn!$R1761)</f>
        <v>0</v>
      </c>
      <c r="K3510" s="41">
        <f>IF($A3510="","",IFERROR(VALUE(MID($A3510,6,2)),""))</f>
        <v>0</v>
      </c>
      <c r="L3510" s="39">
        <f>IF(Txn!$K1761="","","طرف مقابل — "&amp;Txn!$K1761)</f>
        <v>0</v>
      </c>
      <c r="N3510" s="42">
        <f>IF($D3510="",0,COUNTIF(BankAccts,$D3510))</f>
        <v>0</v>
      </c>
    </row>
    <row r="3511" spans="1:14">
      <c r="A3511" s="38">
        <f>IF(Txn!$B1762="","",Txn!$B1762)</f>
        <v>0</v>
      </c>
      <c r="B3511" s="38">
        <f>IF(Txn!$B1762="","",Txn!$C1762)</f>
        <v>0</v>
      </c>
      <c r="C3511" s="39">
        <f>IF(Txn!$B1762="","","تراکنش بانکی")</f>
        <v>0</v>
      </c>
      <c r="D3511" s="38">
        <f>IF(Txn!$B1762="","",IF(Txn!$X1762="","",Txn!$X1762))</f>
        <v>0</v>
      </c>
      <c r="E3511" s="39">
        <f>IF($D3511="","",IFERROR(VLOOKUP($D3511,AcctTbl,2,0),""))</f>
        <v>0</v>
      </c>
      <c r="F3511" s="39">
        <f>IF($D3511="","",IFERROR(VLOOKUP($D3511,AcctTbl,3,0),""))</f>
        <v>0</v>
      </c>
      <c r="G3511" s="39">
        <f>IF(Txn!$B1762="","",Txn!$D1762)</f>
        <v>0</v>
      </c>
      <c r="H3511" s="38">
        <f>IF(Txn!$B1762="","",Txn!$E1762)</f>
        <v>0</v>
      </c>
      <c r="I3511" s="40">
        <f>IF(Txn!$B1762="",0,Txn!$O1762)</f>
        <v>0</v>
      </c>
      <c r="J3511" s="40">
        <f>IF(Txn!$B1762="",0,Txn!$P1762)</f>
        <v>0</v>
      </c>
      <c r="K3511" s="41">
        <f>IF($A3511="","",IFERROR(VALUE(MID($A3511,6,2)),""))</f>
        <v>0</v>
      </c>
      <c r="L3511" s="39">
        <f>IF(Txn!$K1762="","",Txn!$K1762)</f>
        <v>0</v>
      </c>
      <c r="N3511" s="42">
        <f>IF($D3511="",0,COUNTIF(BankAccts,$D3511))</f>
        <v>0</v>
      </c>
    </row>
    <row r="3512" spans="1:14">
      <c r="A3512" s="38">
        <f>IF(Txn!$B1762="","",Txn!$B1762)</f>
        <v>0</v>
      </c>
      <c r="B3512" s="38">
        <f>IF(Txn!$B1762="","",Txn!$C1762)</f>
        <v>0</v>
      </c>
      <c r="C3512" s="39">
        <f>IF(Txn!$B1762="","","تراکنش بانکی")</f>
        <v>0</v>
      </c>
      <c r="D3512" s="38">
        <f>IF(Txn!$B1762="","",IF(IF(Txn!$U1762="TRF",Txn!$Y1762,Txn!$Z1762)="","",IF(Txn!$U1762="TRF",Txn!$Y1762,Txn!$Z1762)))</f>
        <v>0</v>
      </c>
      <c r="E3512" s="39">
        <f>IF($D3512="","",IFERROR(VLOOKUP($D3512,AcctTbl,2,0),""))</f>
        <v>0</v>
      </c>
      <c r="F3512" s="39">
        <f>IF($D3512="","",IFERROR(VLOOKUP($D3512,AcctTbl,3,0),""))</f>
        <v>0</v>
      </c>
      <c r="G3512" s="39">
        <f>IF(Txn!$B1762="","",Txn!$D1762)</f>
        <v>0</v>
      </c>
      <c r="H3512" s="38">
        <f>IF(Txn!$B1762="","",Txn!$E1762)</f>
        <v>0</v>
      </c>
      <c r="I3512" s="40">
        <f>IF(Txn!$B1762="",0,Txn!$Q1762)</f>
        <v>0</v>
      </c>
      <c r="J3512" s="40">
        <f>IF(Txn!$B1762="",0,Txn!$R1762)</f>
        <v>0</v>
      </c>
      <c r="K3512" s="41">
        <f>IF($A3512="","",IFERROR(VALUE(MID($A3512,6,2)),""))</f>
        <v>0</v>
      </c>
      <c r="L3512" s="39">
        <f>IF(Txn!$K1762="","","طرف مقابل — "&amp;Txn!$K1762)</f>
        <v>0</v>
      </c>
      <c r="N3512" s="42">
        <f>IF($D3512="",0,COUNTIF(BankAccts,$D3512))</f>
        <v>0</v>
      </c>
    </row>
    <row r="3513" spans="1:14">
      <c r="A3513" s="38">
        <f>IF(Txn!$B1763="","",Txn!$B1763)</f>
        <v>0</v>
      </c>
      <c r="B3513" s="38">
        <f>IF(Txn!$B1763="","",Txn!$C1763)</f>
        <v>0</v>
      </c>
      <c r="C3513" s="39">
        <f>IF(Txn!$B1763="","","تراکنش بانکی")</f>
        <v>0</v>
      </c>
      <c r="D3513" s="38">
        <f>IF(Txn!$B1763="","",IF(Txn!$X1763="","",Txn!$X1763))</f>
        <v>0</v>
      </c>
      <c r="E3513" s="39">
        <f>IF($D3513="","",IFERROR(VLOOKUP($D3513,AcctTbl,2,0),""))</f>
        <v>0</v>
      </c>
      <c r="F3513" s="39">
        <f>IF($D3513="","",IFERROR(VLOOKUP($D3513,AcctTbl,3,0),""))</f>
        <v>0</v>
      </c>
      <c r="G3513" s="39">
        <f>IF(Txn!$B1763="","",Txn!$D1763)</f>
        <v>0</v>
      </c>
      <c r="H3513" s="38">
        <f>IF(Txn!$B1763="","",Txn!$E1763)</f>
        <v>0</v>
      </c>
      <c r="I3513" s="40">
        <f>IF(Txn!$B1763="",0,Txn!$O1763)</f>
        <v>0</v>
      </c>
      <c r="J3513" s="40">
        <f>IF(Txn!$B1763="",0,Txn!$P1763)</f>
        <v>0</v>
      </c>
      <c r="K3513" s="41">
        <f>IF($A3513="","",IFERROR(VALUE(MID($A3513,6,2)),""))</f>
        <v>0</v>
      </c>
      <c r="L3513" s="39">
        <f>IF(Txn!$K1763="","",Txn!$K1763)</f>
        <v>0</v>
      </c>
      <c r="N3513" s="42">
        <f>IF($D3513="",0,COUNTIF(BankAccts,$D3513))</f>
        <v>0</v>
      </c>
    </row>
    <row r="3514" spans="1:14">
      <c r="A3514" s="38">
        <f>IF(Txn!$B1763="","",Txn!$B1763)</f>
        <v>0</v>
      </c>
      <c r="B3514" s="38">
        <f>IF(Txn!$B1763="","",Txn!$C1763)</f>
        <v>0</v>
      </c>
      <c r="C3514" s="39">
        <f>IF(Txn!$B1763="","","تراکنش بانکی")</f>
        <v>0</v>
      </c>
      <c r="D3514" s="38">
        <f>IF(Txn!$B1763="","",IF(IF(Txn!$U1763="TRF",Txn!$Y1763,Txn!$Z1763)="","",IF(Txn!$U1763="TRF",Txn!$Y1763,Txn!$Z1763)))</f>
        <v>0</v>
      </c>
      <c r="E3514" s="39">
        <f>IF($D3514="","",IFERROR(VLOOKUP($D3514,AcctTbl,2,0),""))</f>
        <v>0</v>
      </c>
      <c r="F3514" s="39">
        <f>IF($D3514="","",IFERROR(VLOOKUP($D3514,AcctTbl,3,0),""))</f>
        <v>0</v>
      </c>
      <c r="G3514" s="39">
        <f>IF(Txn!$B1763="","",Txn!$D1763)</f>
        <v>0</v>
      </c>
      <c r="H3514" s="38">
        <f>IF(Txn!$B1763="","",Txn!$E1763)</f>
        <v>0</v>
      </c>
      <c r="I3514" s="40">
        <f>IF(Txn!$B1763="",0,Txn!$Q1763)</f>
        <v>0</v>
      </c>
      <c r="J3514" s="40">
        <f>IF(Txn!$B1763="",0,Txn!$R1763)</f>
        <v>0</v>
      </c>
      <c r="K3514" s="41">
        <f>IF($A3514="","",IFERROR(VALUE(MID($A3514,6,2)),""))</f>
        <v>0</v>
      </c>
      <c r="L3514" s="39">
        <f>IF(Txn!$K1763="","","طرف مقابل — "&amp;Txn!$K1763)</f>
        <v>0</v>
      </c>
      <c r="N3514" s="42">
        <f>IF($D3514="",0,COUNTIF(BankAccts,$D3514))</f>
        <v>0</v>
      </c>
    </row>
    <row r="3515" spans="1:14">
      <c r="A3515" s="38">
        <f>IF(Txn!$B1764="","",Txn!$B1764)</f>
        <v>0</v>
      </c>
      <c r="B3515" s="38">
        <f>IF(Txn!$B1764="","",Txn!$C1764)</f>
        <v>0</v>
      </c>
      <c r="C3515" s="39">
        <f>IF(Txn!$B1764="","","تراکنش بانکی")</f>
        <v>0</v>
      </c>
      <c r="D3515" s="38">
        <f>IF(Txn!$B1764="","",IF(Txn!$X1764="","",Txn!$X1764))</f>
        <v>0</v>
      </c>
      <c r="E3515" s="39">
        <f>IF($D3515="","",IFERROR(VLOOKUP($D3515,AcctTbl,2,0),""))</f>
        <v>0</v>
      </c>
      <c r="F3515" s="39">
        <f>IF($D3515="","",IFERROR(VLOOKUP($D3515,AcctTbl,3,0),""))</f>
        <v>0</v>
      </c>
      <c r="G3515" s="39">
        <f>IF(Txn!$B1764="","",Txn!$D1764)</f>
        <v>0</v>
      </c>
      <c r="H3515" s="38">
        <f>IF(Txn!$B1764="","",Txn!$E1764)</f>
        <v>0</v>
      </c>
      <c r="I3515" s="40">
        <f>IF(Txn!$B1764="",0,Txn!$O1764)</f>
        <v>0</v>
      </c>
      <c r="J3515" s="40">
        <f>IF(Txn!$B1764="",0,Txn!$P1764)</f>
        <v>0</v>
      </c>
      <c r="K3515" s="41">
        <f>IF($A3515="","",IFERROR(VALUE(MID($A3515,6,2)),""))</f>
        <v>0</v>
      </c>
      <c r="L3515" s="39">
        <f>IF(Txn!$K1764="","",Txn!$K1764)</f>
        <v>0</v>
      </c>
      <c r="N3515" s="42">
        <f>IF($D3515="",0,COUNTIF(BankAccts,$D3515))</f>
        <v>0</v>
      </c>
    </row>
    <row r="3516" spans="1:14">
      <c r="A3516" s="38">
        <f>IF(Txn!$B1764="","",Txn!$B1764)</f>
        <v>0</v>
      </c>
      <c r="B3516" s="38">
        <f>IF(Txn!$B1764="","",Txn!$C1764)</f>
        <v>0</v>
      </c>
      <c r="C3516" s="39">
        <f>IF(Txn!$B1764="","","تراکنش بانکی")</f>
        <v>0</v>
      </c>
      <c r="D3516" s="38">
        <f>IF(Txn!$B1764="","",IF(IF(Txn!$U1764="TRF",Txn!$Y1764,Txn!$Z1764)="","",IF(Txn!$U1764="TRF",Txn!$Y1764,Txn!$Z1764)))</f>
        <v>0</v>
      </c>
      <c r="E3516" s="39">
        <f>IF($D3516="","",IFERROR(VLOOKUP($D3516,AcctTbl,2,0),""))</f>
        <v>0</v>
      </c>
      <c r="F3516" s="39">
        <f>IF($D3516="","",IFERROR(VLOOKUP($D3516,AcctTbl,3,0),""))</f>
        <v>0</v>
      </c>
      <c r="G3516" s="39">
        <f>IF(Txn!$B1764="","",Txn!$D1764)</f>
        <v>0</v>
      </c>
      <c r="H3516" s="38">
        <f>IF(Txn!$B1764="","",Txn!$E1764)</f>
        <v>0</v>
      </c>
      <c r="I3516" s="40">
        <f>IF(Txn!$B1764="",0,Txn!$Q1764)</f>
        <v>0</v>
      </c>
      <c r="J3516" s="40">
        <f>IF(Txn!$B1764="",0,Txn!$R1764)</f>
        <v>0</v>
      </c>
      <c r="K3516" s="41">
        <f>IF($A3516="","",IFERROR(VALUE(MID($A3516,6,2)),""))</f>
        <v>0</v>
      </c>
      <c r="L3516" s="39">
        <f>IF(Txn!$K1764="","","طرف مقابل — "&amp;Txn!$K1764)</f>
        <v>0</v>
      </c>
      <c r="N3516" s="42">
        <f>IF($D3516="",0,COUNTIF(BankAccts,$D3516))</f>
        <v>0</v>
      </c>
    </row>
    <row r="3517" spans="1:14">
      <c r="A3517" s="38">
        <f>IF(Txn!$B1765="","",Txn!$B1765)</f>
        <v>0</v>
      </c>
      <c r="B3517" s="38">
        <f>IF(Txn!$B1765="","",Txn!$C1765)</f>
        <v>0</v>
      </c>
      <c r="C3517" s="39">
        <f>IF(Txn!$B1765="","","تراکنش بانکی")</f>
        <v>0</v>
      </c>
      <c r="D3517" s="38">
        <f>IF(Txn!$B1765="","",IF(Txn!$X1765="","",Txn!$X1765))</f>
        <v>0</v>
      </c>
      <c r="E3517" s="39">
        <f>IF($D3517="","",IFERROR(VLOOKUP($D3517,AcctTbl,2,0),""))</f>
        <v>0</v>
      </c>
      <c r="F3517" s="39">
        <f>IF($D3517="","",IFERROR(VLOOKUP($D3517,AcctTbl,3,0),""))</f>
        <v>0</v>
      </c>
      <c r="G3517" s="39">
        <f>IF(Txn!$B1765="","",Txn!$D1765)</f>
        <v>0</v>
      </c>
      <c r="H3517" s="38">
        <f>IF(Txn!$B1765="","",Txn!$E1765)</f>
        <v>0</v>
      </c>
      <c r="I3517" s="40">
        <f>IF(Txn!$B1765="",0,Txn!$O1765)</f>
        <v>0</v>
      </c>
      <c r="J3517" s="40">
        <f>IF(Txn!$B1765="",0,Txn!$P1765)</f>
        <v>0</v>
      </c>
      <c r="K3517" s="41">
        <f>IF($A3517="","",IFERROR(VALUE(MID($A3517,6,2)),""))</f>
        <v>0</v>
      </c>
      <c r="L3517" s="39">
        <f>IF(Txn!$K1765="","",Txn!$K1765)</f>
        <v>0</v>
      </c>
      <c r="N3517" s="42">
        <f>IF($D3517="",0,COUNTIF(BankAccts,$D3517))</f>
        <v>0</v>
      </c>
    </row>
    <row r="3518" spans="1:14">
      <c r="A3518" s="38">
        <f>IF(Txn!$B1765="","",Txn!$B1765)</f>
        <v>0</v>
      </c>
      <c r="B3518" s="38">
        <f>IF(Txn!$B1765="","",Txn!$C1765)</f>
        <v>0</v>
      </c>
      <c r="C3518" s="39">
        <f>IF(Txn!$B1765="","","تراکنش بانکی")</f>
        <v>0</v>
      </c>
      <c r="D3518" s="38">
        <f>IF(Txn!$B1765="","",IF(IF(Txn!$U1765="TRF",Txn!$Y1765,Txn!$Z1765)="","",IF(Txn!$U1765="TRF",Txn!$Y1765,Txn!$Z1765)))</f>
        <v>0</v>
      </c>
      <c r="E3518" s="39">
        <f>IF($D3518="","",IFERROR(VLOOKUP($D3518,AcctTbl,2,0),""))</f>
        <v>0</v>
      </c>
      <c r="F3518" s="39">
        <f>IF($D3518="","",IFERROR(VLOOKUP($D3518,AcctTbl,3,0),""))</f>
        <v>0</v>
      </c>
      <c r="G3518" s="39">
        <f>IF(Txn!$B1765="","",Txn!$D1765)</f>
        <v>0</v>
      </c>
      <c r="H3518" s="38">
        <f>IF(Txn!$B1765="","",Txn!$E1765)</f>
        <v>0</v>
      </c>
      <c r="I3518" s="40">
        <f>IF(Txn!$B1765="",0,Txn!$Q1765)</f>
        <v>0</v>
      </c>
      <c r="J3518" s="40">
        <f>IF(Txn!$B1765="",0,Txn!$R1765)</f>
        <v>0</v>
      </c>
      <c r="K3518" s="41">
        <f>IF($A3518="","",IFERROR(VALUE(MID($A3518,6,2)),""))</f>
        <v>0</v>
      </c>
      <c r="L3518" s="39">
        <f>IF(Txn!$K1765="","","طرف مقابل — "&amp;Txn!$K1765)</f>
        <v>0</v>
      </c>
      <c r="N3518" s="42">
        <f>IF($D3518="",0,COUNTIF(BankAccts,$D3518))</f>
        <v>0</v>
      </c>
    </row>
    <row r="3519" spans="1:14">
      <c r="A3519" s="38">
        <f>IF(Txn!$B1766="","",Txn!$B1766)</f>
        <v>0</v>
      </c>
      <c r="B3519" s="38">
        <f>IF(Txn!$B1766="","",Txn!$C1766)</f>
        <v>0</v>
      </c>
      <c r="C3519" s="39">
        <f>IF(Txn!$B1766="","","تراکنش بانکی")</f>
        <v>0</v>
      </c>
      <c r="D3519" s="38">
        <f>IF(Txn!$B1766="","",IF(Txn!$X1766="","",Txn!$X1766))</f>
        <v>0</v>
      </c>
      <c r="E3519" s="39">
        <f>IF($D3519="","",IFERROR(VLOOKUP($D3519,AcctTbl,2,0),""))</f>
        <v>0</v>
      </c>
      <c r="F3519" s="39">
        <f>IF($D3519="","",IFERROR(VLOOKUP($D3519,AcctTbl,3,0),""))</f>
        <v>0</v>
      </c>
      <c r="G3519" s="39">
        <f>IF(Txn!$B1766="","",Txn!$D1766)</f>
        <v>0</v>
      </c>
      <c r="H3519" s="38">
        <f>IF(Txn!$B1766="","",Txn!$E1766)</f>
        <v>0</v>
      </c>
      <c r="I3519" s="40">
        <f>IF(Txn!$B1766="",0,Txn!$O1766)</f>
        <v>0</v>
      </c>
      <c r="J3519" s="40">
        <f>IF(Txn!$B1766="",0,Txn!$P1766)</f>
        <v>0</v>
      </c>
      <c r="K3519" s="41">
        <f>IF($A3519="","",IFERROR(VALUE(MID($A3519,6,2)),""))</f>
        <v>0</v>
      </c>
      <c r="L3519" s="39">
        <f>IF(Txn!$K1766="","",Txn!$K1766)</f>
        <v>0</v>
      </c>
      <c r="N3519" s="42">
        <f>IF($D3519="",0,COUNTIF(BankAccts,$D3519))</f>
        <v>0</v>
      </c>
    </row>
    <row r="3520" spans="1:14">
      <c r="A3520" s="38">
        <f>IF(Txn!$B1766="","",Txn!$B1766)</f>
        <v>0</v>
      </c>
      <c r="B3520" s="38">
        <f>IF(Txn!$B1766="","",Txn!$C1766)</f>
        <v>0</v>
      </c>
      <c r="C3520" s="39">
        <f>IF(Txn!$B1766="","","تراکنش بانکی")</f>
        <v>0</v>
      </c>
      <c r="D3520" s="38">
        <f>IF(Txn!$B1766="","",IF(IF(Txn!$U1766="TRF",Txn!$Y1766,Txn!$Z1766)="","",IF(Txn!$U1766="TRF",Txn!$Y1766,Txn!$Z1766)))</f>
        <v>0</v>
      </c>
      <c r="E3520" s="39">
        <f>IF($D3520="","",IFERROR(VLOOKUP($D3520,AcctTbl,2,0),""))</f>
        <v>0</v>
      </c>
      <c r="F3520" s="39">
        <f>IF($D3520="","",IFERROR(VLOOKUP($D3520,AcctTbl,3,0),""))</f>
        <v>0</v>
      </c>
      <c r="G3520" s="39">
        <f>IF(Txn!$B1766="","",Txn!$D1766)</f>
        <v>0</v>
      </c>
      <c r="H3520" s="38">
        <f>IF(Txn!$B1766="","",Txn!$E1766)</f>
        <v>0</v>
      </c>
      <c r="I3520" s="40">
        <f>IF(Txn!$B1766="",0,Txn!$Q1766)</f>
        <v>0</v>
      </c>
      <c r="J3520" s="40">
        <f>IF(Txn!$B1766="",0,Txn!$R1766)</f>
        <v>0</v>
      </c>
      <c r="K3520" s="41">
        <f>IF($A3520="","",IFERROR(VALUE(MID($A3520,6,2)),""))</f>
        <v>0</v>
      </c>
      <c r="L3520" s="39">
        <f>IF(Txn!$K1766="","","طرف مقابل — "&amp;Txn!$K1766)</f>
        <v>0</v>
      </c>
      <c r="N3520" s="42">
        <f>IF($D3520="",0,COUNTIF(BankAccts,$D3520))</f>
        <v>0</v>
      </c>
    </row>
    <row r="3521" spans="1:14">
      <c r="A3521" s="38">
        <f>IF(Txn!$B1767="","",Txn!$B1767)</f>
        <v>0</v>
      </c>
      <c r="B3521" s="38">
        <f>IF(Txn!$B1767="","",Txn!$C1767)</f>
        <v>0</v>
      </c>
      <c r="C3521" s="39">
        <f>IF(Txn!$B1767="","","تراکنش بانکی")</f>
        <v>0</v>
      </c>
      <c r="D3521" s="38">
        <f>IF(Txn!$B1767="","",IF(Txn!$X1767="","",Txn!$X1767))</f>
        <v>0</v>
      </c>
      <c r="E3521" s="39">
        <f>IF($D3521="","",IFERROR(VLOOKUP($D3521,AcctTbl,2,0),""))</f>
        <v>0</v>
      </c>
      <c r="F3521" s="39">
        <f>IF($D3521="","",IFERROR(VLOOKUP($D3521,AcctTbl,3,0),""))</f>
        <v>0</v>
      </c>
      <c r="G3521" s="39">
        <f>IF(Txn!$B1767="","",Txn!$D1767)</f>
        <v>0</v>
      </c>
      <c r="H3521" s="38">
        <f>IF(Txn!$B1767="","",Txn!$E1767)</f>
        <v>0</v>
      </c>
      <c r="I3521" s="40">
        <f>IF(Txn!$B1767="",0,Txn!$O1767)</f>
        <v>0</v>
      </c>
      <c r="J3521" s="40">
        <f>IF(Txn!$B1767="",0,Txn!$P1767)</f>
        <v>0</v>
      </c>
      <c r="K3521" s="41">
        <f>IF($A3521="","",IFERROR(VALUE(MID($A3521,6,2)),""))</f>
        <v>0</v>
      </c>
      <c r="L3521" s="39">
        <f>IF(Txn!$K1767="","",Txn!$K1767)</f>
        <v>0</v>
      </c>
      <c r="N3521" s="42">
        <f>IF($D3521="",0,COUNTIF(BankAccts,$D3521))</f>
        <v>0</v>
      </c>
    </row>
    <row r="3522" spans="1:14">
      <c r="A3522" s="38">
        <f>IF(Txn!$B1767="","",Txn!$B1767)</f>
        <v>0</v>
      </c>
      <c r="B3522" s="38">
        <f>IF(Txn!$B1767="","",Txn!$C1767)</f>
        <v>0</v>
      </c>
      <c r="C3522" s="39">
        <f>IF(Txn!$B1767="","","تراکنش بانکی")</f>
        <v>0</v>
      </c>
      <c r="D3522" s="38">
        <f>IF(Txn!$B1767="","",IF(IF(Txn!$U1767="TRF",Txn!$Y1767,Txn!$Z1767)="","",IF(Txn!$U1767="TRF",Txn!$Y1767,Txn!$Z1767)))</f>
        <v>0</v>
      </c>
      <c r="E3522" s="39">
        <f>IF($D3522="","",IFERROR(VLOOKUP($D3522,AcctTbl,2,0),""))</f>
        <v>0</v>
      </c>
      <c r="F3522" s="39">
        <f>IF($D3522="","",IFERROR(VLOOKUP($D3522,AcctTbl,3,0),""))</f>
        <v>0</v>
      </c>
      <c r="G3522" s="39">
        <f>IF(Txn!$B1767="","",Txn!$D1767)</f>
        <v>0</v>
      </c>
      <c r="H3522" s="38">
        <f>IF(Txn!$B1767="","",Txn!$E1767)</f>
        <v>0</v>
      </c>
      <c r="I3522" s="40">
        <f>IF(Txn!$B1767="",0,Txn!$Q1767)</f>
        <v>0</v>
      </c>
      <c r="J3522" s="40">
        <f>IF(Txn!$B1767="",0,Txn!$R1767)</f>
        <v>0</v>
      </c>
      <c r="K3522" s="41">
        <f>IF($A3522="","",IFERROR(VALUE(MID($A3522,6,2)),""))</f>
        <v>0</v>
      </c>
      <c r="L3522" s="39">
        <f>IF(Txn!$K1767="","","طرف مقابل — "&amp;Txn!$K1767)</f>
        <v>0</v>
      </c>
      <c r="N3522" s="42">
        <f>IF($D3522="",0,COUNTIF(BankAccts,$D3522))</f>
        <v>0</v>
      </c>
    </row>
    <row r="3523" spans="1:14">
      <c r="A3523" s="38">
        <f>IF(Txn!$B1768="","",Txn!$B1768)</f>
        <v>0</v>
      </c>
      <c r="B3523" s="38">
        <f>IF(Txn!$B1768="","",Txn!$C1768)</f>
        <v>0</v>
      </c>
      <c r="C3523" s="39">
        <f>IF(Txn!$B1768="","","تراکنش بانکی")</f>
        <v>0</v>
      </c>
      <c r="D3523" s="38">
        <f>IF(Txn!$B1768="","",IF(Txn!$X1768="","",Txn!$X1768))</f>
        <v>0</v>
      </c>
      <c r="E3523" s="39">
        <f>IF($D3523="","",IFERROR(VLOOKUP($D3523,AcctTbl,2,0),""))</f>
        <v>0</v>
      </c>
      <c r="F3523" s="39">
        <f>IF($D3523="","",IFERROR(VLOOKUP($D3523,AcctTbl,3,0),""))</f>
        <v>0</v>
      </c>
      <c r="G3523" s="39">
        <f>IF(Txn!$B1768="","",Txn!$D1768)</f>
        <v>0</v>
      </c>
      <c r="H3523" s="38">
        <f>IF(Txn!$B1768="","",Txn!$E1768)</f>
        <v>0</v>
      </c>
      <c r="I3523" s="40">
        <f>IF(Txn!$B1768="",0,Txn!$O1768)</f>
        <v>0</v>
      </c>
      <c r="J3523" s="40">
        <f>IF(Txn!$B1768="",0,Txn!$P1768)</f>
        <v>0</v>
      </c>
      <c r="K3523" s="41">
        <f>IF($A3523="","",IFERROR(VALUE(MID($A3523,6,2)),""))</f>
        <v>0</v>
      </c>
      <c r="L3523" s="39">
        <f>IF(Txn!$K1768="","",Txn!$K1768)</f>
        <v>0</v>
      </c>
      <c r="N3523" s="42">
        <f>IF($D3523="",0,COUNTIF(BankAccts,$D3523))</f>
        <v>0</v>
      </c>
    </row>
    <row r="3524" spans="1:14">
      <c r="A3524" s="38">
        <f>IF(Txn!$B1768="","",Txn!$B1768)</f>
        <v>0</v>
      </c>
      <c r="B3524" s="38">
        <f>IF(Txn!$B1768="","",Txn!$C1768)</f>
        <v>0</v>
      </c>
      <c r="C3524" s="39">
        <f>IF(Txn!$B1768="","","تراکنش بانکی")</f>
        <v>0</v>
      </c>
      <c r="D3524" s="38">
        <f>IF(Txn!$B1768="","",IF(IF(Txn!$U1768="TRF",Txn!$Y1768,Txn!$Z1768)="","",IF(Txn!$U1768="TRF",Txn!$Y1768,Txn!$Z1768)))</f>
        <v>0</v>
      </c>
      <c r="E3524" s="39">
        <f>IF($D3524="","",IFERROR(VLOOKUP($D3524,AcctTbl,2,0),""))</f>
        <v>0</v>
      </c>
      <c r="F3524" s="39">
        <f>IF($D3524="","",IFERROR(VLOOKUP($D3524,AcctTbl,3,0),""))</f>
        <v>0</v>
      </c>
      <c r="G3524" s="39">
        <f>IF(Txn!$B1768="","",Txn!$D1768)</f>
        <v>0</v>
      </c>
      <c r="H3524" s="38">
        <f>IF(Txn!$B1768="","",Txn!$E1768)</f>
        <v>0</v>
      </c>
      <c r="I3524" s="40">
        <f>IF(Txn!$B1768="",0,Txn!$Q1768)</f>
        <v>0</v>
      </c>
      <c r="J3524" s="40">
        <f>IF(Txn!$B1768="",0,Txn!$R1768)</f>
        <v>0</v>
      </c>
      <c r="K3524" s="41">
        <f>IF($A3524="","",IFERROR(VALUE(MID($A3524,6,2)),""))</f>
        <v>0</v>
      </c>
      <c r="L3524" s="39">
        <f>IF(Txn!$K1768="","","طرف مقابل — "&amp;Txn!$K1768)</f>
        <v>0</v>
      </c>
      <c r="N3524" s="42">
        <f>IF($D3524="",0,COUNTIF(BankAccts,$D3524))</f>
        <v>0</v>
      </c>
    </row>
    <row r="3525" spans="1:14">
      <c r="A3525" s="38">
        <f>IF(Txn!$B1769="","",Txn!$B1769)</f>
        <v>0</v>
      </c>
      <c r="B3525" s="38">
        <f>IF(Txn!$B1769="","",Txn!$C1769)</f>
        <v>0</v>
      </c>
      <c r="C3525" s="39">
        <f>IF(Txn!$B1769="","","تراکنش بانکی")</f>
        <v>0</v>
      </c>
      <c r="D3525" s="38">
        <f>IF(Txn!$B1769="","",IF(Txn!$X1769="","",Txn!$X1769))</f>
        <v>0</v>
      </c>
      <c r="E3525" s="39">
        <f>IF($D3525="","",IFERROR(VLOOKUP($D3525,AcctTbl,2,0),""))</f>
        <v>0</v>
      </c>
      <c r="F3525" s="39">
        <f>IF($D3525="","",IFERROR(VLOOKUP($D3525,AcctTbl,3,0),""))</f>
        <v>0</v>
      </c>
      <c r="G3525" s="39">
        <f>IF(Txn!$B1769="","",Txn!$D1769)</f>
        <v>0</v>
      </c>
      <c r="H3525" s="38">
        <f>IF(Txn!$B1769="","",Txn!$E1769)</f>
        <v>0</v>
      </c>
      <c r="I3525" s="40">
        <f>IF(Txn!$B1769="",0,Txn!$O1769)</f>
        <v>0</v>
      </c>
      <c r="J3525" s="40">
        <f>IF(Txn!$B1769="",0,Txn!$P1769)</f>
        <v>0</v>
      </c>
      <c r="K3525" s="41">
        <f>IF($A3525="","",IFERROR(VALUE(MID($A3525,6,2)),""))</f>
        <v>0</v>
      </c>
      <c r="L3525" s="39">
        <f>IF(Txn!$K1769="","",Txn!$K1769)</f>
        <v>0</v>
      </c>
      <c r="N3525" s="42">
        <f>IF($D3525="",0,COUNTIF(BankAccts,$D3525))</f>
        <v>0</v>
      </c>
    </row>
    <row r="3526" spans="1:14">
      <c r="A3526" s="38">
        <f>IF(Txn!$B1769="","",Txn!$B1769)</f>
        <v>0</v>
      </c>
      <c r="B3526" s="38">
        <f>IF(Txn!$B1769="","",Txn!$C1769)</f>
        <v>0</v>
      </c>
      <c r="C3526" s="39">
        <f>IF(Txn!$B1769="","","تراکنش بانکی")</f>
        <v>0</v>
      </c>
      <c r="D3526" s="38">
        <f>IF(Txn!$B1769="","",IF(IF(Txn!$U1769="TRF",Txn!$Y1769,Txn!$Z1769)="","",IF(Txn!$U1769="TRF",Txn!$Y1769,Txn!$Z1769)))</f>
        <v>0</v>
      </c>
      <c r="E3526" s="39">
        <f>IF($D3526="","",IFERROR(VLOOKUP($D3526,AcctTbl,2,0),""))</f>
        <v>0</v>
      </c>
      <c r="F3526" s="39">
        <f>IF($D3526="","",IFERROR(VLOOKUP($D3526,AcctTbl,3,0),""))</f>
        <v>0</v>
      </c>
      <c r="G3526" s="39">
        <f>IF(Txn!$B1769="","",Txn!$D1769)</f>
        <v>0</v>
      </c>
      <c r="H3526" s="38">
        <f>IF(Txn!$B1769="","",Txn!$E1769)</f>
        <v>0</v>
      </c>
      <c r="I3526" s="40">
        <f>IF(Txn!$B1769="",0,Txn!$Q1769)</f>
        <v>0</v>
      </c>
      <c r="J3526" s="40">
        <f>IF(Txn!$B1769="",0,Txn!$R1769)</f>
        <v>0</v>
      </c>
      <c r="K3526" s="41">
        <f>IF($A3526="","",IFERROR(VALUE(MID($A3526,6,2)),""))</f>
        <v>0</v>
      </c>
      <c r="L3526" s="39">
        <f>IF(Txn!$K1769="","","طرف مقابل — "&amp;Txn!$K1769)</f>
        <v>0</v>
      </c>
      <c r="N3526" s="42">
        <f>IF($D3526="",0,COUNTIF(BankAccts,$D3526))</f>
        <v>0</v>
      </c>
    </row>
    <row r="3527" spans="1:14">
      <c r="A3527" s="38">
        <f>IF(Txn!$B1770="","",Txn!$B1770)</f>
        <v>0</v>
      </c>
      <c r="B3527" s="38">
        <f>IF(Txn!$B1770="","",Txn!$C1770)</f>
        <v>0</v>
      </c>
      <c r="C3527" s="39">
        <f>IF(Txn!$B1770="","","تراکنش بانکی")</f>
        <v>0</v>
      </c>
      <c r="D3527" s="38">
        <f>IF(Txn!$B1770="","",IF(Txn!$X1770="","",Txn!$X1770))</f>
        <v>0</v>
      </c>
      <c r="E3527" s="39">
        <f>IF($D3527="","",IFERROR(VLOOKUP($D3527,AcctTbl,2,0),""))</f>
        <v>0</v>
      </c>
      <c r="F3527" s="39">
        <f>IF($D3527="","",IFERROR(VLOOKUP($D3527,AcctTbl,3,0),""))</f>
        <v>0</v>
      </c>
      <c r="G3527" s="39">
        <f>IF(Txn!$B1770="","",Txn!$D1770)</f>
        <v>0</v>
      </c>
      <c r="H3527" s="38">
        <f>IF(Txn!$B1770="","",Txn!$E1770)</f>
        <v>0</v>
      </c>
      <c r="I3527" s="40">
        <f>IF(Txn!$B1770="",0,Txn!$O1770)</f>
        <v>0</v>
      </c>
      <c r="J3527" s="40">
        <f>IF(Txn!$B1770="",0,Txn!$P1770)</f>
        <v>0</v>
      </c>
      <c r="K3527" s="41">
        <f>IF($A3527="","",IFERROR(VALUE(MID($A3527,6,2)),""))</f>
        <v>0</v>
      </c>
      <c r="L3527" s="39">
        <f>IF(Txn!$K1770="","",Txn!$K1770)</f>
        <v>0</v>
      </c>
      <c r="N3527" s="42">
        <f>IF($D3527="",0,COUNTIF(BankAccts,$D3527))</f>
        <v>0</v>
      </c>
    </row>
    <row r="3528" spans="1:14">
      <c r="A3528" s="38">
        <f>IF(Txn!$B1770="","",Txn!$B1770)</f>
        <v>0</v>
      </c>
      <c r="B3528" s="38">
        <f>IF(Txn!$B1770="","",Txn!$C1770)</f>
        <v>0</v>
      </c>
      <c r="C3528" s="39">
        <f>IF(Txn!$B1770="","","تراکنش بانکی")</f>
        <v>0</v>
      </c>
      <c r="D3528" s="38">
        <f>IF(Txn!$B1770="","",IF(IF(Txn!$U1770="TRF",Txn!$Y1770,Txn!$Z1770)="","",IF(Txn!$U1770="TRF",Txn!$Y1770,Txn!$Z1770)))</f>
        <v>0</v>
      </c>
      <c r="E3528" s="39">
        <f>IF($D3528="","",IFERROR(VLOOKUP($D3528,AcctTbl,2,0),""))</f>
        <v>0</v>
      </c>
      <c r="F3528" s="39">
        <f>IF($D3528="","",IFERROR(VLOOKUP($D3528,AcctTbl,3,0),""))</f>
        <v>0</v>
      </c>
      <c r="G3528" s="39">
        <f>IF(Txn!$B1770="","",Txn!$D1770)</f>
        <v>0</v>
      </c>
      <c r="H3528" s="38">
        <f>IF(Txn!$B1770="","",Txn!$E1770)</f>
        <v>0</v>
      </c>
      <c r="I3528" s="40">
        <f>IF(Txn!$B1770="",0,Txn!$Q1770)</f>
        <v>0</v>
      </c>
      <c r="J3528" s="40">
        <f>IF(Txn!$B1770="",0,Txn!$R1770)</f>
        <v>0</v>
      </c>
      <c r="K3528" s="41">
        <f>IF($A3528="","",IFERROR(VALUE(MID($A3528,6,2)),""))</f>
        <v>0</v>
      </c>
      <c r="L3528" s="39">
        <f>IF(Txn!$K1770="","","طرف مقابل — "&amp;Txn!$K1770)</f>
        <v>0</v>
      </c>
      <c r="N3528" s="42">
        <f>IF($D3528="",0,COUNTIF(BankAccts,$D3528))</f>
        <v>0</v>
      </c>
    </row>
    <row r="3529" spans="1:14">
      <c r="A3529" s="38">
        <f>IF(Txn!$B1771="","",Txn!$B1771)</f>
        <v>0</v>
      </c>
      <c r="B3529" s="38">
        <f>IF(Txn!$B1771="","",Txn!$C1771)</f>
        <v>0</v>
      </c>
      <c r="C3529" s="39">
        <f>IF(Txn!$B1771="","","تراکنش بانکی")</f>
        <v>0</v>
      </c>
      <c r="D3529" s="38">
        <f>IF(Txn!$B1771="","",IF(Txn!$X1771="","",Txn!$X1771))</f>
        <v>0</v>
      </c>
      <c r="E3529" s="39">
        <f>IF($D3529="","",IFERROR(VLOOKUP($D3529,AcctTbl,2,0),""))</f>
        <v>0</v>
      </c>
      <c r="F3529" s="39">
        <f>IF($D3529="","",IFERROR(VLOOKUP($D3529,AcctTbl,3,0),""))</f>
        <v>0</v>
      </c>
      <c r="G3529" s="39">
        <f>IF(Txn!$B1771="","",Txn!$D1771)</f>
        <v>0</v>
      </c>
      <c r="H3529" s="38">
        <f>IF(Txn!$B1771="","",Txn!$E1771)</f>
        <v>0</v>
      </c>
      <c r="I3529" s="40">
        <f>IF(Txn!$B1771="",0,Txn!$O1771)</f>
        <v>0</v>
      </c>
      <c r="J3529" s="40">
        <f>IF(Txn!$B1771="",0,Txn!$P1771)</f>
        <v>0</v>
      </c>
      <c r="K3529" s="41">
        <f>IF($A3529="","",IFERROR(VALUE(MID($A3529,6,2)),""))</f>
        <v>0</v>
      </c>
      <c r="L3529" s="39">
        <f>IF(Txn!$K1771="","",Txn!$K1771)</f>
        <v>0</v>
      </c>
      <c r="N3529" s="42">
        <f>IF($D3529="",0,COUNTIF(BankAccts,$D3529))</f>
        <v>0</v>
      </c>
    </row>
    <row r="3530" spans="1:14">
      <c r="A3530" s="38">
        <f>IF(Txn!$B1771="","",Txn!$B1771)</f>
        <v>0</v>
      </c>
      <c r="B3530" s="38">
        <f>IF(Txn!$B1771="","",Txn!$C1771)</f>
        <v>0</v>
      </c>
      <c r="C3530" s="39">
        <f>IF(Txn!$B1771="","","تراکنش بانکی")</f>
        <v>0</v>
      </c>
      <c r="D3530" s="38">
        <f>IF(Txn!$B1771="","",IF(IF(Txn!$U1771="TRF",Txn!$Y1771,Txn!$Z1771)="","",IF(Txn!$U1771="TRF",Txn!$Y1771,Txn!$Z1771)))</f>
        <v>0</v>
      </c>
      <c r="E3530" s="39">
        <f>IF($D3530="","",IFERROR(VLOOKUP($D3530,AcctTbl,2,0),""))</f>
        <v>0</v>
      </c>
      <c r="F3530" s="39">
        <f>IF($D3530="","",IFERROR(VLOOKUP($D3530,AcctTbl,3,0),""))</f>
        <v>0</v>
      </c>
      <c r="G3530" s="39">
        <f>IF(Txn!$B1771="","",Txn!$D1771)</f>
        <v>0</v>
      </c>
      <c r="H3530" s="38">
        <f>IF(Txn!$B1771="","",Txn!$E1771)</f>
        <v>0</v>
      </c>
      <c r="I3530" s="40">
        <f>IF(Txn!$B1771="",0,Txn!$Q1771)</f>
        <v>0</v>
      </c>
      <c r="J3530" s="40">
        <f>IF(Txn!$B1771="",0,Txn!$R1771)</f>
        <v>0</v>
      </c>
      <c r="K3530" s="41">
        <f>IF($A3530="","",IFERROR(VALUE(MID($A3530,6,2)),""))</f>
        <v>0</v>
      </c>
      <c r="L3530" s="39">
        <f>IF(Txn!$K1771="","","طرف مقابل — "&amp;Txn!$K1771)</f>
        <v>0</v>
      </c>
      <c r="N3530" s="42">
        <f>IF($D3530="",0,COUNTIF(BankAccts,$D3530))</f>
        <v>0</v>
      </c>
    </row>
    <row r="3531" spans="1:14">
      <c r="A3531" s="38">
        <f>IF(Txn!$B1772="","",Txn!$B1772)</f>
        <v>0</v>
      </c>
      <c r="B3531" s="38">
        <f>IF(Txn!$B1772="","",Txn!$C1772)</f>
        <v>0</v>
      </c>
      <c r="C3531" s="39">
        <f>IF(Txn!$B1772="","","تراکنش بانکی")</f>
        <v>0</v>
      </c>
      <c r="D3531" s="38">
        <f>IF(Txn!$B1772="","",IF(Txn!$X1772="","",Txn!$X1772))</f>
        <v>0</v>
      </c>
      <c r="E3531" s="39">
        <f>IF($D3531="","",IFERROR(VLOOKUP($D3531,AcctTbl,2,0),""))</f>
        <v>0</v>
      </c>
      <c r="F3531" s="39">
        <f>IF($D3531="","",IFERROR(VLOOKUP($D3531,AcctTbl,3,0),""))</f>
        <v>0</v>
      </c>
      <c r="G3531" s="39">
        <f>IF(Txn!$B1772="","",Txn!$D1772)</f>
        <v>0</v>
      </c>
      <c r="H3531" s="38">
        <f>IF(Txn!$B1772="","",Txn!$E1772)</f>
        <v>0</v>
      </c>
      <c r="I3531" s="40">
        <f>IF(Txn!$B1772="",0,Txn!$O1772)</f>
        <v>0</v>
      </c>
      <c r="J3531" s="40">
        <f>IF(Txn!$B1772="",0,Txn!$P1772)</f>
        <v>0</v>
      </c>
      <c r="K3531" s="41">
        <f>IF($A3531="","",IFERROR(VALUE(MID($A3531,6,2)),""))</f>
        <v>0</v>
      </c>
      <c r="L3531" s="39">
        <f>IF(Txn!$K1772="","",Txn!$K1772)</f>
        <v>0</v>
      </c>
      <c r="N3531" s="42">
        <f>IF($D3531="",0,COUNTIF(BankAccts,$D3531))</f>
        <v>0</v>
      </c>
    </row>
    <row r="3532" spans="1:14">
      <c r="A3532" s="38">
        <f>IF(Txn!$B1772="","",Txn!$B1772)</f>
        <v>0</v>
      </c>
      <c r="B3532" s="38">
        <f>IF(Txn!$B1772="","",Txn!$C1772)</f>
        <v>0</v>
      </c>
      <c r="C3532" s="39">
        <f>IF(Txn!$B1772="","","تراکنش بانکی")</f>
        <v>0</v>
      </c>
      <c r="D3532" s="38">
        <f>IF(Txn!$B1772="","",IF(IF(Txn!$U1772="TRF",Txn!$Y1772,Txn!$Z1772)="","",IF(Txn!$U1772="TRF",Txn!$Y1772,Txn!$Z1772)))</f>
        <v>0</v>
      </c>
      <c r="E3532" s="39">
        <f>IF($D3532="","",IFERROR(VLOOKUP($D3532,AcctTbl,2,0),""))</f>
        <v>0</v>
      </c>
      <c r="F3532" s="39">
        <f>IF($D3532="","",IFERROR(VLOOKUP($D3532,AcctTbl,3,0),""))</f>
        <v>0</v>
      </c>
      <c r="G3532" s="39">
        <f>IF(Txn!$B1772="","",Txn!$D1772)</f>
        <v>0</v>
      </c>
      <c r="H3532" s="38">
        <f>IF(Txn!$B1772="","",Txn!$E1772)</f>
        <v>0</v>
      </c>
      <c r="I3532" s="40">
        <f>IF(Txn!$B1772="",0,Txn!$Q1772)</f>
        <v>0</v>
      </c>
      <c r="J3532" s="40">
        <f>IF(Txn!$B1772="",0,Txn!$R1772)</f>
        <v>0</v>
      </c>
      <c r="K3532" s="41">
        <f>IF($A3532="","",IFERROR(VALUE(MID($A3532,6,2)),""))</f>
        <v>0</v>
      </c>
      <c r="L3532" s="39">
        <f>IF(Txn!$K1772="","","طرف مقابل — "&amp;Txn!$K1772)</f>
        <v>0</v>
      </c>
      <c r="N3532" s="42">
        <f>IF($D3532="",0,COUNTIF(BankAccts,$D3532))</f>
        <v>0</v>
      </c>
    </row>
    <row r="3533" spans="1:14">
      <c r="A3533" s="38">
        <f>IF(Txn!$B1773="","",Txn!$B1773)</f>
        <v>0</v>
      </c>
      <c r="B3533" s="38">
        <f>IF(Txn!$B1773="","",Txn!$C1773)</f>
        <v>0</v>
      </c>
      <c r="C3533" s="39">
        <f>IF(Txn!$B1773="","","تراکنش بانکی")</f>
        <v>0</v>
      </c>
      <c r="D3533" s="38">
        <f>IF(Txn!$B1773="","",IF(Txn!$X1773="","",Txn!$X1773))</f>
        <v>0</v>
      </c>
      <c r="E3533" s="39">
        <f>IF($D3533="","",IFERROR(VLOOKUP($D3533,AcctTbl,2,0),""))</f>
        <v>0</v>
      </c>
      <c r="F3533" s="39">
        <f>IF($D3533="","",IFERROR(VLOOKUP($D3533,AcctTbl,3,0),""))</f>
        <v>0</v>
      </c>
      <c r="G3533" s="39">
        <f>IF(Txn!$B1773="","",Txn!$D1773)</f>
        <v>0</v>
      </c>
      <c r="H3533" s="38">
        <f>IF(Txn!$B1773="","",Txn!$E1773)</f>
        <v>0</v>
      </c>
      <c r="I3533" s="40">
        <f>IF(Txn!$B1773="",0,Txn!$O1773)</f>
        <v>0</v>
      </c>
      <c r="J3533" s="40">
        <f>IF(Txn!$B1773="",0,Txn!$P1773)</f>
        <v>0</v>
      </c>
      <c r="K3533" s="41">
        <f>IF($A3533="","",IFERROR(VALUE(MID($A3533,6,2)),""))</f>
        <v>0</v>
      </c>
      <c r="L3533" s="39">
        <f>IF(Txn!$K1773="","",Txn!$K1773)</f>
        <v>0</v>
      </c>
      <c r="N3533" s="42">
        <f>IF($D3533="",0,COUNTIF(BankAccts,$D3533))</f>
        <v>0</v>
      </c>
    </row>
    <row r="3534" spans="1:14">
      <c r="A3534" s="38">
        <f>IF(Txn!$B1773="","",Txn!$B1773)</f>
        <v>0</v>
      </c>
      <c r="B3534" s="38">
        <f>IF(Txn!$B1773="","",Txn!$C1773)</f>
        <v>0</v>
      </c>
      <c r="C3534" s="39">
        <f>IF(Txn!$B1773="","","تراکنش بانکی")</f>
        <v>0</v>
      </c>
      <c r="D3534" s="38">
        <f>IF(Txn!$B1773="","",IF(IF(Txn!$U1773="TRF",Txn!$Y1773,Txn!$Z1773)="","",IF(Txn!$U1773="TRF",Txn!$Y1773,Txn!$Z1773)))</f>
        <v>0</v>
      </c>
      <c r="E3534" s="39">
        <f>IF($D3534="","",IFERROR(VLOOKUP($D3534,AcctTbl,2,0),""))</f>
        <v>0</v>
      </c>
      <c r="F3534" s="39">
        <f>IF($D3534="","",IFERROR(VLOOKUP($D3534,AcctTbl,3,0),""))</f>
        <v>0</v>
      </c>
      <c r="G3534" s="39">
        <f>IF(Txn!$B1773="","",Txn!$D1773)</f>
        <v>0</v>
      </c>
      <c r="H3534" s="38">
        <f>IF(Txn!$B1773="","",Txn!$E1773)</f>
        <v>0</v>
      </c>
      <c r="I3534" s="40">
        <f>IF(Txn!$B1773="",0,Txn!$Q1773)</f>
        <v>0</v>
      </c>
      <c r="J3534" s="40">
        <f>IF(Txn!$B1773="",0,Txn!$R1773)</f>
        <v>0</v>
      </c>
      <c r="K3534" s="41">
        <f>IF($A3534="","",IFERROR(VALUE(MID($A3534,6,2)),""))</f>
        <v>0</v>
      </c>
      <c r="L3534" s="39">
        <f>IF(Txn!$K1773="","","طرف مقابل — "&amp;Txn!$K1773)</f>
        <v>0</v>
      </c>
      <c r="N3534" s="42">
        <f>IF($D3534="",0,COUNTIF(BankAccts,$D3534))</f>
        <v>0</v>
      </c>
    </row>
    <row r="3535" spans="1:14">
      <c r="A3535" s="38">
        <f>IF(Txn!$B1774="","",Txn!$B1774)</f>
        <v>0</v>
      </c>
      <c r="B3535" s="38">
        <f>IF(Txn!$B1774="","",Txn!$C1774)</f>
        <v>0</v>
      </c>
      <c r="C3535" s="39">
        <f>IF(Txn!$B1774="","","تراکنش بانکی")</f>
        <v>0</v>
      </c>
      <c r="D3535" s="38">
        <f>IF(Txn!$B1774="","",IF(Txn!$X1774="","",Txn!$X1774))</f>
        <v>0</v>
      </c>
      <c r="E3535" s="39">
        <f>IF($D3535="","",IFERROR(VLOOKUP($D3535,AcctTbl,2,0),""))</f>
        <v>0</v>
      </c>
      <c r="F3535" s="39">
        <f>IF($D3535="","",IFERROR(VLOOKUP($D3535,AcctTbl,3,0),""))</f>
        <v>0</v>
      </c>
      <c r="G3535" s="39">
        <f>IF(Txn!$B1774="","",Txn!$D1774)</f>
        <v>0</v>
      </c>
      <c r="H3535" s="38">
        <f>IF(Txn!$B1774="","",Txn!$E1774)</f>
        <v>0</v>
      </c>
      <c r="I3535" s="40">
        <f>IF(Txn!$B1774="",0,Txn!$O1774)</f>
        <v>0</v>
      </c>
      <c r="J3535" s="40">
        <f>IF(Txn!$B1774="",0,Txn!$P1774)</f>
        <v>0</v>
      </c>
      <c r="K3535" s="41">
        <f>IF($A3535="","",IFERROR(VALUE(MID($A3535,6,2)),""))</f>
        <v>0</v>
      </c>
      <c r="L3535" s="39">
        <f>IF(Txn!$K1774="","",Txn!$K1774)</f>
        <v>0</v>
      </c>
      <c r="N3535" s="42">
        <f>IF($D3535="",0,COUNTIF(BankAccts,$D3535))</f>
        <v>0</v>
      </c>
    </row>
    <row r="3536" spans="1:14">
      <c r="A3536" s="38">
        <f>IF(Txn!$B1774="","",Txn!$B1774)</f>
        <v>0</v>
      </c>
      <c r="B3536" s="38">
        <f>IF(Txn!$B1774="","",Txn!$C1774)</f>
        <v>0</v>
      </c>
      <c r="C3536" s="39">
        <f>IF(Txn!$B1774="","","تراکنش بانکی")</f>
        <v>0</v>
      </c>
      <c r="D3536" s="38">
        <f>IF(Txn!$B1774="","",IF(IF(Txn!$U1774="TRF",Txn!$Y1774,Txn!$Z1774)="","",IF(Txn!$U1774="TRF",Txn!$Y1774,Txn!$Z1774)))</f>
        <v>0</v>
      </c>
      <c r="E3536" s="39">
        <f>IF($D3536="","",IFERROR(VLOOKUP($D3536,AcctTbl,2,0),""))</f>
        <v>0</v>
      </c>
      <c r="F3536" s="39">
        <f>IF($D3536="","",IFERROR(VLOOKUP($D3536,AcctTbl,3,0),""))</f>
        <v>0</v>
      </c>
      <c r="G3536" s="39">
        <f>IF(Txn!$B1774="","",Txn!$D1774)</f>
        <v>0</v>
      </c>
      <c r="H3536" s="38">
        <f>IF(Txn!$B1774="","",Txn!$E1774)</f>
        <v>0</v>
      </c>
      <c r="I3536" s="40">
        <f>IF(Txn!$B1774="",0,Txn!$Q1774)</f>
        <v>0</v>
      </c>
      <c r="J3536" s="40">
        <f>IF(Txn!$B1774="",0,Txn!$R1774)</f>
        <v>0</v>
      </c>
      <c r="K3536" s="41">
        <f>IF($A3536="","",IFERROR(VALUE(MID($A3536,6,2)),""))</f>
        <v>0</v>
      </c>
      <c r="L3536" s="39">
        <f>IF(Txn!$K1774="","","طرف مقابل — "&amp;Txn!$K1774)</f>
        <v>0</v>
      </c>
      <c r="N3536" s="42">
        <f>IF($D3536="",0,COUNTIF(BankAccts,$D3536))</f>
        <v>0</v>
      </c>
    </row>
    <row r="3537" spans="1:14">
      <c r="A3537" s="38">
        <f>IF(Txn!$B1775="","",Txn!$B1775)</f>
        <v>0</v>
      </c>
      <c r="B3537" s="38">
        <f>IF(Txn!$B1775="","",Txn!$C1775)</f>
        <v>0</v>
      </c>
      <c r="C3537" s="39">
        <f>IF(Txn!$B1775="","","تراکنش بانکی")</f>
        <v>0</v>
      </c>
      <c r="D3537" s="38">
        <f>IF(Txn!$B1775="","",IF(Txn!$X1775="","",Txn!$X1775))</f>
        <v>0</v>
      </c>
      <c r="E3537" s="39">
        <f>IF($D3537="","",IFERROR(VLOOKUP($D3537,AcctTbl,2,0),""))</f>
        <v>0</v>
      </c>
      <c r="F3537" s="39">
        <f>IF($D3537="","",IFERROR(VLOOKUP($D3537,AcctTbl,3,0),""))</f>
        <v>0</v>
      </c>
      <c r="G3537" s="39">
        <f>IF(Txn!$B1775="","",Txn!$D1775)</f>
        <v>0</v>
      </c>
      <c r="H3537" s="38">
        <f>IF(Txn!$B1775="","",Txn!$E1775)</f>
        <v>0</v>
      </c>
      <c r="I3537" s="40">
        <f>IF(Txn!$B1775="",0,Txn!$O1775)</f>
        <v>0</v>
      </c>
      <c r="J3537" s="40">
        <f>IF(Txn!$B1775="",0,Txn!$P1775)</f>
        <v>0</v>
      </c>
      <c r="K3537" s="41">
        <f>IF($A3537="","",IFERROR(VALUE(MID($A3537,6,2)),""))</f>
        <v>0</v>
      </c>
      <c r="L3537" s="39">
        <f>IF(Txn!$K1775="","",Txn!$K1775)</f>
        <v>0</v>
      </c>
      <c r="N3537" s="42">
        <f>IF($D3537="",0,COUNTIF(BankAccts,$D3537))</f>
        <v>0</v>
      </c>
    </row>
    <row r="3538" spans="1:14">
      <c r="A3538" s="38">
        <f>IF(Txn!$B1775="","",Txn!$B1775)</f>
        <v>0</v>
      </c>
      <c r="B3538" s="38">
        <f>IF(Txn!$B1775="","",Txn!$C1775)</f>
        <v>0</v>
      </c>
      <c r="C3538" s="39">
        <f>IF(Txn!$B1775="","","تراکنش بانکی")</f>
        <v>0</v>
      </c>
      <c r="D3538" s="38">
        <f>IF(Txn!$B1775="","",IF(IF(Txn!$U1775="TRF",Txn!$Y1775,Txn!$Z1775)="","",IF(Txn!$U1775="TRF",Txn!$Y1775,Txn!$Z1775)))</f>
        <v>0</v>
      </c>
      <c r="E3538" s="39">
        <f>IF($D3538="","",IFERROR(VLOOKUP($D3538,AcctTbl,2,0),""))</f>
        <v>0</v>
      </c>
      <c r="F3538" s="39">
        <f>IF($D3538="","",IFERROR(VLOOKUP($D3538,AcctTbl,3,0),""))</f>
        <v>0</v>
      </c>
      <c r="G3538" s="39">
        <f>IF(Txn!$B1775="","",Txn!$D1775)</f>
        <v>0</v>
      </c>
      <c r="H3538" s="38">
        <f>IF(Txn!$B1775="","",Txn!$E1775)</f>
        <v>0</v>
      </c>
      <c r="I3538" s="40">
        <f>IF(Txn!$B1775="",0,Txn!$Q1775)</f>
        <v>0</v>
      </c>
      <c r="J3538" s="40">
        <f>IF(Txn!$B1775="",0,Txn!$R1775)</f>
        <v>0</v>
      </c>
      <c r="K3538" s="41">
        <f>IF($A3538="","",IFERROR(VALUE(MID($A3538,6,2)),""))</f>
        <v>0</v>
      </c>
      <c r="L3538" s="39">
        <f>IF(Txn!$K1775="","","طرف مقابل — "&amp;Txn!$K1775)</f>
        <v>0</v>
      </c>
      <c r="N3538" s="42">
        <f>IF($D3538="",0,COUNTIF(BankAccts,$D3538))</f>
        <v>0</v>
      </c>
    </row>
    <row r="3539" spans="1:14">
      <c r="A3539" s="38">
        <f>IF(Txn!$B1776="","",Txn!$B1776)</f>
        <v>0</v>
      </c>
      <c r="B3539" s="38">
        <f>IF(Txn!$B1776="","",Txn!$C1776)</f>
        <v>0</v>
      </c>
      <c r="C3539" s="39">
        <f>IF(Txn!$B1776="","","تراکنش بانکی")</f>
        <v>0</v>
      </c>
      <c r="D3539" s="38">
        <f>IF(Txn!$B1776="","",IF(Txn!$X1776="","",Txn!$X1776))</f>
        <v>0</v>
      </c>
      <c r="E3539" s="39">
        <f>IF($D3539="","",IFERROR(VLOOKUP($D3539,AcctTbl,2,0),""))</f>
        <v>0</v>
      </c>
      <c r="F3539" s="39">
        <f>IF($D3539="","",IFERROR(VLOOKUP($D3539,AcctTbl,3,0),""))</f>
        <v>0</v>
      </c>
      <c r="G3539" s="39">
        <f>IF(Txn!$B1776="","",Txn!$D1776)</f>
        <v>0</v>
      </c>
      <c r="H3539" s="38">
        <f>IF(Txn!$B1776="","",Txn!$E1776)</f>
        <v>0</v>
      </c>
      <c r="I3539" s="40">
        <f>IF(Txn!$B1776="",0,Txn!$O1776)</f>
        <v>0</v>
      </c>
      <c r="J3539" s="40">
        <f>IF(Txn!$B1776="",0,Txn!$P1776)</f>
        <v>0</v>
      </c>
      <c r="K3539" s="41">
        <f>IF($A3539="","",IFERROR(VALUE(MID($A3539,6,2)),""))</f>
        <v>0</v>
      </c>
      <c r="L3539" s="39">
        <f>IF(Txn!$K1776="","",Txn!$K1776)</f>
        <v>0</v>
      </c>
      <c r="N3539" s="42">
        <f>IF($D3539="",0,COUNTIF(BankAccts,$D3539))</f>
        <v>0</v>
      </c>
    </row>
    <row r="3540" spans="1:14">
      <c r="A3540" s="38">
        <f>IF(Txn!$B1776="","",Txn!$B1776)</f>
        <v>0</v>
      </c>
      <c r="B3540" s="38">
        <f>IF(Txn!$B1776="","",Txn!$C1776)</f>
        <v>0</v>
      </c>
      <c r="C3540" s="39">
        <f>IF(Txn!$B1776="","","تراکنش بانکی")</f>
        <v>0</v>
      </c>
      <c r="D3540" s="38">
        <f>IF(Txn!$B1776="","",IF(IF(Txn!$U1776="TRF",Txn!$Y1776,Txn!$Z1776)="","",IF(Txn!$U1776="TRF",Txn!$Y1776,Txn!$Z1776)))</f>
        <v>0</v>
      </c>
      <c r="E3540" s="39">
        <f>IF($D3540="","",IFERROR(VLOOKUP($D3540,AcctTbl,2,0),""))</f>
        <v>0</v>
      </c>
      <c r="F3540" s="39">
        <f>IF($D3540="","",IFERROR(VLOOKUP($D3540,AcctTbl,3,0),""))</f>
        <v>0</v>
      </c>
      <c r="G3540" s="39">
        <f>IF(Txn!$B1776="","",Txn!$D1776)</f>
        <v>0</v>
      </c>
      <c r="H3540" s="38">
        <f>IF(Txn!$B1776="","",Txn!$E1776)</f>
        <v>0</v>
      </c>
      <c r="I3540" s="40">
        <f>IF(Txn!$B1776="",0,Txn!$Q1776)</f>
        <v>0</v>
      </c>
      <c r="J3540" s="40">
        <f>IF(Txn!$B1776="",0,Txn!$R1776)</f>
        <v>0</v>
      </c>
      <c r="K3540" s="41">
        <f>IF($A3540="","",IFERROR(VALUE(MID($A3540,6,2)),""))</f>
        <v>0</v>
      </c>
      <c r="L3540" s="39">
        <f>IF(Txn!$K1776="","","طرف مقابل — "&amp;Txn!$K1776)</f>
        <v>0</v>
      </c>
      <c r="N3540" s="42">
        <f>IF($D3540="",0,COUNTIF(BankAccts,$D3540))</f>
        <v>0</v>
      </c>
    </row>
    <row r="3541" spans="1:14">
      <c r="A3541" s="38">
        <f>IF(Txn!$B1777="","",Txn!$B1777)</f>
        <v>0</v>
      </c>
      <c r="B3541" s="38">
        <f>IF(Txn!$B1777="","",Txn!$C1777)</f>
        <v>0</v>
      </c>
      <c r="C3541" s="39">
        <f>IF(Txn!$B1777="","","تراکنش بانکی")</f>
        <v>0</v>
      </c>
      <c r="D3541" s="38">
        <f>IF(Txn!$B1777="","",IF(Txn!$X1777="","",Txn!$X1777))</f>
        <v>0</v>
      </c>
      <c r="E3541" s="39">
        <f>IF($D3541="","",IFERROR(VLOOKUP($D3541,AcctTbl,2,0),""))</f>
        <v>0</v>
      </c>
      <c r="F3541" s="39">
        <f>IF($D3541="","",IFERROR(VLOOKUP($D3541,AcctTbl,3,0),""))</f>
        <v>0</v>
      </c>
      <c r="G3541" s="39">
        <f>IF(Txn!$B1777="","",Txn!$D1777)</f>
        <v>0</v>
      </c>
      <c r="H3541" s="38">
        <f>IF(Txn!$B1777="","",Txn!$E1777)</f>
        <v>0</v>
      </c>
      <c r="I3541" s="40">
        <f>IF(Txn!$B1777="",0,Txn!$O1777)</f>
        <v>0</v>
      </c>
      <c r="J3541" s="40">
        <f>IF(Txn!$B1777="",0,Txn!$P1777)</f>
        <v>0</v>
      </c>
      <c r="K3541" s="41">
        <f>IF($A3541="","",IFERROR(VALUE(MID($A3541,6,2)),""))</f>
        <v>0</v>
      </c>
      <c r="L3541" s="39">
        <f>IF(Txn!$K1777="","",Txn!$K1777)</f>
        <v>0</v>
      </c>
      <c r="N3541" s="42">
        <f>IF($D3541="",0,COUNTIF(BankAccts,$D3541))</f>
        <v>0</v>
      </c>
    </row>
    <row r="3542" spans="1:14">
      <c r="A3542" s="38">
        <f>IF(Txn!$B1777="","",Txn!$B1777)</f>
        <v>0</v>
      </c>
      <c r="B3542" s="38">
        <f>IF(Txn!$B1777="","",Txn!$C1777)</f>
        <v>0</v>
      </c>
      <c r="C3542" s="39">
        <f>IF(Txn!$B1777="","","تراکنش بانکی")</f>
        <v>0</v>
      </c>
      <c r="D3542" s="38">
        <f>IF(Txn!$B1777="","",IF(IF(Txn!$U1777="TRF",Txn!$Y1777,Txn!$Z1777)="","",IF(Txn!$U1777="TRF",Txn!$Y1777,Txn!$Z1777)))</f>
        <v>0</v>
      </c>
      <c r="E3542" s="39">
        <f>IF($D3542="","",IFERROR(VLOOKUP($D3542,AcctTbl,2,0),""))</f>
        <v>0</v>
      </c>
      <c r="F3542" s="39">
        <f>IF($D3542="","",IFERROR(VLOOKUP($D3542,AcctTbl,3,0),""))</f>
        <v>0</v>
      </c>
      <c r="G3542" s="39">
        <f>IF(Txn!$B1777="","",Txn!$D1777)</f>
        <v>0</v>
      </c>
      <c r="H3542" s="38">
        <f>IF(Txn!$B1777="","",Txn!$E1777)</f>
        <v>0</v>
      </c>
      <c r="I3542" s="40">
        <f>IF(Txn!$B1777="",0,Txn!$Q1777)</f>
        <v>0</v>
      </c>
      <c r="J3542" s="40">
        <f>IF(Txn!$B1777="",0,Txn!$R1777)</f>
        <v>0</v>
      </c>
      <c r="K3542" s="41">
        <f>IF($A3542="","",IFERROR(VALUE(MID($A3542,6,2)),""))</f>
        <v>0</v>
      </c>
      <c r="L3542" s="39">
        <f>IF(Txn!$K1777="","","طرف مقابل — "&amp;Txn!$K1777)</f>
        <v>0</v>
      </c>
      <c r="N3542" s="42">
        <f>IF($D3542="",0,COUNTIF(BankAccts,$D3542))</f>
        <v>0</v>
      </c>
    </row>
    <row r="3543" spans="1:14">
      <c r="A3543" s="38">
        <f>IF(Txn!$B1778="","",Txn!$B1778)</f>
        <v>0</v>
      </c>
      <c r="B3543" s="38">
        <f>IF(Txn!$B1778="","",Txn!$C1778)</f>
        <v>0</v>
      </c>
      <c r="C3543" s="39">
        <f>IF(Txn!$B1778="","","تراکنش بانکی")</f>
        <v>0</v>
      </c>
      <c r="D3543" s="38">
        <f>IF(Txn!$B1778="","",IF(Txn!$X1778="","",Txn!$X1778))</f>
        <v>0</v>
      </c>
      <c r="E3543" s="39">
        <f>IF($D3543="","",IFERROR(VLOOKUP($D3543,AcctTbl,2,0),""))</f>
        <v>0</v>
      </c>
      <c r="F3543" s="39">
        <f>IF($D3543="","",IFERROR(VLOOKUP($D3543,AcctTbl,3,0),""))</f>
        <v>0</v>
      </c>
      <c r="G3543" s="39">
        <f>IF(Txn!$B1778="","",Txn!$D1778)</f>
        <v>0</v>
      </c>
      <c r="H3543" s="38">
        <f>IF(Txn!$B1778="","",Txn!$E1778)</f>
        <v>0</v>
      </c>
      <c r="I3543" s="40">
        <f>IF(Txn!$B1778="",0,Txn!$O1778)</f>
        <v>0</v>
      </c>
      <c r="J3543" s="40">
        <f>IF(Txn!$B1778="",0,Txn!$P1778)</f>
        <v>0</v>
      </c>
      <c r="K3543" s="41">
        <f>IF($A3543="","",IFERROR(VALUE(MID($A3543,6,2)),""))</f>
        <v>0</v>
      </c>
      <c r="L3543" s="39">
        <f>IF(Txn!$K1778="","",Txn!$K1778)</f>
        <v>0</v>
      </c>
      <c r="N3543" s="42">
        <f>IF($D3543="",0,COUNTIF(BankAccts,$D3543))</f>
        <v>0</v>
      </c>
    </row>
    <row r="3544" spans="1:14">
      <c r="A3544" s="38">
        <f>IF(Txn!$B1778="","",Txn!$B1778)</f>
        <v>0</v>
      </c>
      <c r="B3544" s="38">
        <f>IF(Txn!$B1778="","",Txn!$C1778)</f>
        <v>0</v>
      </c>
      <c r="C3544" s="39">
        <f>IF(Txn!$B1778="","","تراکنش بانکی")</f>
        <v>0</v>
      </c>
      <c r="D3544" s="38">
        <f>IF(Txn!$B1778="","",IF(IF(Txn!$U1778="TRF",Txn!$Y1778,Txn!$Z1778)="","",IF(Txn!$U1778="TRF",Txn!$Y1778,Txn!$Z1778)))</f>
        <v>0</v>
      </c>
      <c r="E3544" s="39">
        <f>IF($D3544="","",IFERROR(VLOOKUP($D3544,AcctTbl,2,0),""))</f>
        <v>0</v>
      </c>
      <c r="F3544" s="39">
        <f>IF($D3544="","",IFERROR(VLOOKUP($D3544,AcctTbl,3,0),""))</f>
        <v>0</v>
      </c>
      <c r="G3544" s="39">
        <f>IF(Txn!$B1778="","",Txn!$D1778)</f>
        <v>0</v>
      </c>
      <c r="H3544" s="38">
        <f>IF(Txn!$B1778="","",Txn!$E1778)</f>
        <v>0</v>
      </c>
      <c r="I3544" s="40">
        <f>IF(Txn!$B1778="",0,Txn!$Q1778)</f>
        <v>0</v>
      </c>
      <c r="J3544" s="40">
        <f>IF(Txn!$B1778="",0,Txn!$R1778)</f>
        <v>0</v>
      </c>
      <c r="K3544" s="41">
        <f>IF($A3544="","",IFERROR(VALUE(MID($A3544,6,2)),""))</f>
        <v>0</v>
      </c>
      <c r="L3544" s="39">
        <f>IF(Txn!$K1778="","","طرف مقابل — "&amp;Txn!$K1778)</f>
        <v>0</v>
      </c>
      <c r="N3544" s="42">
        <f>IF($D3544="",0,COUNTIF(BankAccts,$D3544))</f>
        <v>0</v>
      </c>
    </row>
    <row r="3545" spans="1:14">
      <c r="A3545" s="38">
        <f>IF(Txn!$B1779="","",Txn!$B1779)</f>
        <v>0</v>
      </c>
      <c r="B3545" s="38">
        <f>IF(Txn!$B1779="","",Txn!$C1779)</f>
        <v>0</v>
      </c>
      <c r="C3545" s="39">
        <f>IF(Txn!$B1779="","","تراکنش بانکی")</f>
        <v>0</v>
      </c>
      <c r="D3545" s="38">
        <f>IF(Txn!$B1779="","",IF(Txn!$X1779="","",Txn!$X1779))</f>
        <v>0</v>
      </c>
      <c r="E3545" s="39">
        <f>IF($D3545="","",IFERROR(VLOOKUP($D3545,AcctTbl,2,0),""))</f>
        <v>0</v>
      </c>
      <c r="F3545" s="39">
        <f>IF($D3545="","",IFERROR(VLOOKUP($D3545,AcctTbl,3,0),""))</f>
        <v>0</v>
      </c>
      <c r="G3545" s="39">
        <f>IF(Txn!$B1779="","",Txn!$D1779)</f>
        <v>0</v>
      </c>
      <c r="H3545" s="38">
        <f>IF(Txn!$B1779="","",Txn!$E1779)</f>
        <v>0</v>
      </c>
      <c r="I3545" s="40">
        <f>IF(Txn!$B1779="",0,Txn!$O1779)</f>
        <v>0</v>
      </c>
      <c r="J3545" s="40">
        <f>IF(Txn!$B1779="",0,Txn!$P1779)</f>
        <v>0</v>
      </c>
      <c r="K3545" s="41">
        <f>IF($A3545="","",IFERROR(VALUE(MID($A3545,6,2)),""))</f>
        <v>0</v>
      </c>
      <c r="L3545" s="39">
        <f>IF(Txn!$K1779="","",Txn!$K1779)</f>
        <v>0</v>
      </c>
      <c r="N3545" s="42">
        <f>IF($D3545="",0,COUNTIF(BankAccts,$D3545))</f>
        <v>0</v>
      </c>
    </row>
    <row r="3546" spans="1:14">
      <c r="A3546" s="38">
        <f>IF(Txn!$B1779="","",Txn!$B1779)</f>
        <v>0</v>
      </c>
      <c r="B3546" s="38">
        <f>IF(Txn!$B1779="","",Txn!$C1779)</f>
        <v>0</v>
      </c>
      <c r="C3546" s="39">
        <f>IF(Txn!$B1779="","","تراکنش بانکی")</f>
        <v>0</v>
      </c>
      <c r="D3546" s="38">
        <f>IF(Txn!$B1779="","",IF(IF(Txn!$U1779="TRF",Txn!$Y1779,Txn!$Z1779)="","",IF(Txn!$U1779="TRF",Txn!$Y1779,Txn!$Z1779)))</f>
        <v>0</v>
      </c>
      <c r="E3546" s="39">
        <f>IF($D3546="","",IFERROR(VLOOKUP($D3546,AcctTbl,2,0),""))</f>
        <v>0</v>
      </c>
      <c r="F3546" s="39">
        <f>IF($D3546="","",IFERROR(VLOOKUP($D3546,AcctTbl,3,0),""))</f>
        <v>0</v>
      </c>
      <c r="G3546" s="39">
        <f>IF(Txn!$B1779="","",Txn!$D1779)</f>
        <v>0</v>
      </c>
      <c r="H3546" s="38">
        <f>IF(Txn!$B1779="","",Txn!$E1779)</f>
        <v>0</v>
      </c>
      <c r="I3546" s="40">
        <f>IF(Txn!$B1779="",0,Txn!$Q1779)</f>
        <v>0</v>
      </c>
      <c r="J3546" s="40">
        <f>IF(Txn!$B1779="",0,Txn!$R1779)</f>
        <v>0</v>
      </c>
      <c r="K3546" s="41">
        <f>IF($A3546="","",IFERROR(VALUE(MID($A3546,6,2)),""))</f>
        <v>0</v>
      </c>
      <c r="L3546" s="39">
        <f>IF(Txn!$K1779="","","طرف مقابل — "&amp;Txn!$K1779)</f>
        <v>0</v>
      </c>
      <c r="N3546" s="42">
        <f>IF($D3546="",0,COUNTIF(BankAccts,$D3546))</f>
        <v>0</v>
      </c>
    </row>
    <row r="3547" spans="1:14">
      <c r="A3547" s="38">
        <f>IF(Txn!$B1780="","",Txn!$B1780)</f>
        <v>0</v>
      </c>
      <c r="B3547" s="38">
        <f>IF(Txn!$B1780="","",Txn!$C1780)</f>
        <v>0</v>
      </c>
      <c r="C3547" s="39">
        <f>IF(Txn!$B1780="","","تراکنش بانکی")</f>
        <v>0</v>
      </c>
      <c r="D3547" s="38">
        <f>IF(Txn!$B1780="","",IF(Txn!$X1780="","",Txn!$X1780))</f>
        <v>0</v>
      </c>
      <c r="E3547" s="39">
        <f>IF($D3547="","",IFERROR(VLOOKUP($D3547,AcctTbl,2,0),""))</f>
        <v>0</v>
      </c>
      <c r="F3547" s="39">
        <f>IF($D3547="","",IFERROR(VLOOKUP($D3547,AcctTbl,3,0),""))</f>
        <v>0</v>
      </c>
      <c r="G3547" s="39">
        <f>IF(Txn!$B1780="","",Txn!$D1780)</f>
        <v>0</v>
      </c>
      <c r="H3547" s="38">
        <f>IF(Txn!$B1780="","",Txn!$E1780)</f>
        <v>0</v>
      </c>
      <c r="I3547" s="40">
        <f>IF(Txn!$B1780="",0,Txn!$O1780)</f>
        <v>0</v>
      </c>
      <c r="J3547" s="40">
        <f>IF(Txn!$B1780="",0,Txn!$P1780)</f>
        <v>0</v>
      </c>
      <c r="K3547" s="41">
        <f>IF($A3547="","",IFERROR(VALUE(MID($A3547,6,2)),""))</f>
        <v>0</v>
      </c>
      <c r="L3547" s="39">
        <f>IF(Txn!$K1780="","",Txn!$K1780)</f>
        <v>0</v>
      </c>
      <c r="N3547" s="42">
        <f>IF($D3547="",0,COUNTIF(BankAccts,$D3547))</f>
        <v>0</v>
      </c>
    </row>
    <row r="3548" spans="1:14">
      <c r="A3548" s="38">
        <f>IF(Txn!$B1780="","",Txn!$B1780)</f>
        <v>0</v>
      </c>
      <c r="B3548" s="38">
        <f>IF(Txn!$B1780="","",Txn!$C1780)</f>
        <v>0</v>
      </c>
      <c r="C3548" s="39">
        <f>IF(Txn!$B1780="","","تراکنش بانکی")</f>
        <v>0</v>
      </c>
      <c r="D3548" s="38">
        <f>IF(Txn!$B1780="","",IF(IF(Txn!$U1780="TRF",Txn!$Y1780,Txn!$Z1780)="","",IF(Txn!$U1780="TRF",Txn!$Y1780,Txn!$Z1780)))</f>
        <v>0</v>
      </c>
      <c r="E3548" s="39">
        <f>IF($D3548="","",IFERROR(VLOOKUP($D3548,AcctTbl,2,0),""))</f>
        <v>0</v>
      </c>
      <c r="F3548" s="39">
        <f>IF($D3548="","",IFERROR(VLOOKUP($D3548,AcctTbl,3,0),""))</f>
        <v>0</v>
      </c>
      <c r="G3548" s="39">
        <f>IF(Txn!$B1780="","",Txn!$D1780)</f>
        <v>0</v>
      </c>
      <c r="H3548" s="38">
        <f>IF(Txn!$B1780="","",Txn!$E1780)</f>
        <v>0</v>
      </c>
      <c r="I3548" s="40">
        <f>IF(Txn!$B1780="",0,Txn!$Q1780)</f>
        <v>0</v>
      </c>
      <c r="J3548" s="40">
        <f>IF(Txn!$B1780="",0,Txn!$R1780)</f>
        <v>0</v>
      </c>
      <c r="K3548" s="41">
        <f>IF($A3548="","",IFERROR(VALUE(MID($A3548,6,2)),""))</f>
        <v>0</v>
      </c>
      <c r="L3548" s="39">
        <f>IF(Txn!$K1780="","","طرف مقابل — "&amp;Txn!$K1780)</f>
        <v>0</v>
      </c>
      <c r="N3548" s="42">
        <f>IF($D3548="",0,COUNTIF(BankAccts,$D3548))</f>
        <v>0</v>
      </c>
    </row>
    <row r="3549" spans="1:14">
      <c r="A3549" s="38">
        <f>IF(Txn!$B1781="","",Txn!$B1781)</f>
        <v>0</v>
      </c>
      <c r="B3549" s="38">
        <f>IF(Txn!$B1781="","",Txn!$C1781)</f>
        <v>0</v>
      </c>
      <c r="C3549" s="39">
        <f>IF(Txn!$B1781="","","تراکنش بانکی")</f>
        <v>0</v>
      </c>
      <c r="D3549" s="38">
        <f>IF(Txn!$B1781="","",IF(Txn!$X1781="","",Txn!$X1781))</f>
        <v>0</v>
      </c>
      <c r="E3549" s="39">
        <f>IF($D3549="","",IFERROR(VLOOKUP($D3549,AcctTbl,2,0),""))</f>
        <v>0</v>
      </c>
      <c r="F3549" s="39">
        <f>IF($D3549="","",IFERROR(VLOOKUP($D3549,AcctTbl,3,0),""))</f>
        <v>0</v>
      </c>
      <c r="G3549" s="39">
        <f>IF(Txn!$B1781="","",Txn!$D1781)</f>
        <v>0</v>
      </c>
      <c r="H3549" s="38">
        <f>IF(Txn!$B1781="","",Txn!$E1781)</f>
        <v>0</v>
      </c>
      <c r="I3549" s="40">
        <f>IF(Txn!$B1781="",0,Txn!$O1781)</f>
        <v>0</v>
      </c>
      <c r="J3549" s="40">
        <f>IF(Txn!$B1781="",0,Txn!$P1781)</f>
        <v>0</v>
      </c>
      <c r="K3549" s="41">
        <f>IF($A3549="","",IFERROR(VALUE(MID($A3549,6,2)),""))</f>
        <v>0</v>
      </c>
      <c r="L3549" s="39">
        <f>IF(Txn!$K1781="","",Txn!$K1781)</f>
        <v>0</v>
      </c>
      <c r="N3549" s="42">
        <f>IF($D3549="",0,COUNTIF(BankAccts,$D3549))</f>
        <v>0</v>
      </c>
    </row>
    <row r="3550" spans="1:14">
      <c r="A3550" s="38">
        <f>IF(Txn!$B1781="","",Txn!$B1781)</f>
        <v>0</v>
      </c>
      <c r="B3550" s="38">
        <f>IF(Txn!$B1781="","",Txn!$C1781)</f>
        <v>0</v>
      </c>
      <c r="C3550" s="39">
        <f>IF(Txn!$B1781="","","تراکنش بانکی")</f>
        <v>0</v>
      </c>
      <c r="D3550" s="38">
        <f>IF(Txn!$B1781="","",IF(IF(Txn!$U1781="TRF",Txn!$Y1781,Txn!$Z1781)="","",IF(Txn!$U1781="TRF",Txn!$Y1781,Txn!$Z1781)))</f>
        <v>0</v>
      </c>
      <c r="E3550" s="39">
        <f>IF($D3550="","",IFERROR(VLOOKUP($D3550,AcctTbl,2,0),""))</f>
        <v>0</v>
      </c>
      <c r="F3550" s="39">
        <f>IF($D3550="","",IFERROR(VLOOKUP($D3550,AcctTbl,3,0),""))</f>
        <v>0</v>
      </c>
      <c r="G3550" s="39">
        <f>IF(Txn!$B1781="","",Txn!$D1781)</f>
        <v>0</v>
      </c>
      <c r="H3550" s="38">
        <f>IF(Txn!$B1781="","",Txn!$E1781)</f>
        <v>0</v>
      </c>
      <c r="I3550" s="40">
        <f>IF(Txn!$B1781="",0,Txn!$Q1781)</f>
        <v>0</v>
      </c>
      <c r="J3550" s="40">
        <f>IF(Txn!$B1781="",0,Txn!$R1781)</f>
        <v>0</v>
      </c>
      <c r="K3550" s="41">
        <f>IF($A3550="","",IFERROR(VALUE(MID($A3550,6,2)),""))</f>
        <v>0</v>
      </c>
      <c r="L3550" s="39">
        <f>IF(Txn!$K1781="","","طرف مقابل — "&amp;Txn!$K1781)</f>
        <v>0</v>
      </c>
      <c r="N3550" s="42">
        <f>IF($D3550="",0,COUNTIF(BankAccts,$D3550))</f>
        <v>0</v>
      </c>
    </row>
    <row r="3551" spans="1:14">
      <c r="A3551" s="38">
        <f>IF(Txn!$B1782="","",Txn!$B1782)</f>
        <v>0</v>
      </c>
      <c r="B3551" s="38">
        <f>IF(Txn!$B1782="","",Txn!$C1782)</f>
        <v>0</v>
      </c>
      <c r="C3551" s="39">
        <f>IF(Txn!$B1782="","","تراکنش بانکی")</f>
        <v>0</v>
      </c>
      <c r="D3551" s="38">
        <f>IF(Txn!$B1782="","",IF(Txn!$X1782="","",Txn!$X1782))</f>
        <v>0</v>
      </c>
      <c r="E3551" s="39">
        <f>IF($D3551="","",IFERROR(VLOOKUP($D3551,AcctTbl,2,0),""))</f>
        <v>0</v>
      </c>
      <c r="F3551" s="39">
        <f>IF($D3551="","",IFERROR(VLOOKUP($D3551,AcctTbl,3,0),""))</f>
        <v>0</v>
      </c>
      <c r="G3551" s="39">
        <f>IF(Txn!$B1782="","",Txn!$D1782)</f>
        <v>0</v>
      </c>
      <c r="H3551" s="38">
        <f>IF(Txn!$B1782="","",Txn!$E1782)</f>
        <v>0</v>
      </c>
      <c r="I3551" s="40">
        <f>IF(Txn!$B1782="",0,Txn!$O1782)</f>
        <v>0</v>
      </c>
      <c r="J3551" s="40">
        <f>IF(Txn!$B1782="",0,Txn!$P1782)</f>
        <v>0</v>
      </c>
      <c r="K3551" s="41">
        <f>IF($A3551="","",IFERROR(VALUE(MID($A3551,6,2)),""))</f>
        <v>0</v>
      </c>
      <c r="L3551" s="39">
        <f>IF(Txn!$K1782="","",Txn!$K1782)</f>
        <v>0</v>
      </c>
      <c r="N3551" s="42">
        <f>IF($D3551="",0,COUNTIF(BankAccts,$D3551))</f>
        <v>0</v>
      </c>
    </row>
    <row r="3552" spans="1:14">
      <c r="A3552" s="38">
        <f>IF(Txn!$B1782="","",Txn!$B1782)</f>
        <v>0</v>
      </c>
      <c r="B3552" s="38">
        <f>IF(Txn!$B1782="","",Txn!$C1782)</f>
        <v>0</v>
      </c>
      <c r="C3552" s="39">
        <f>IF(Txn!$B1782="","","تراکنش بانکی")</f>
        <v>0</v>
      </c>
      <c r="D3552" s="38">
        <f>IF(Txn!$B1782="","",IF(IF(Txn!$U1782="TRF",Txn!$Y1782,Txn!$Z1782)="","",IF(Txn!$U1782="TRF",Txn!$Y1782,Txn!$Z1782)))</f>
        <v>0</v>
      </c>
      <c r="E3552" s="39">
        <f>IF($D3552="","",IFERROR(VLOOKUP($D3552,AcctTbl,2,0),""))</f>
        <v>0</v>
      </c>
      <c r="F3552" s="39">
        <f>IF($D3552="","",IFERROR(VLOOKUP($D3552,AcctTbl,3,0),""))</f>
        <v>0</v>
      </c>
      <c r="G3552" s="39">
        <f>IF(Txn!$B1782="","",Txn!$D1782)</f>
        <v>0</v>
      </c>
      <c r="H3552" s="38">
        <f>IF(Txn!$B1782="","",Txn!$E1782)</f>
        <v>0</v>
      </c>
      <c r="I3552" s="40">
        <f>IF(Txn!$B1782="",0,Txn!$Q1782)</f>
        <v>0</v>
      </c>
      <c r="J3552" s="40">
        <f>IF(Txn!$B1782="",0,Txn!$R1782)</f>
        <v>0</v>
      </c>
      <c r="K3552" s="41">
        <f>IF($A3552="","",IFERROR(VALUE(MID($A3552,6,2)),""))</f>
        <v>0</v>
      </c>
      <c r="L3552" s="39">
        <f>IF(Txn!$K1782="","","طرف مقابل — "&amp;Txn!$K1782)</f>
        <v>0</v>
      </c>
      <c r="N3552" s="42">
        <f>IF($D3552="",0,COUNTIF(BankAccts,$D3552))</f>
        <v>0</v>
      </c>
    </row>
    <row r="3553" spans="1:14">
      <c r="A3553" s="38">
        <f>IF(Txn!$B1783="","",Txn!$B1783)</f>
        <v>0</v>
      </c>
      <c r="B3553" s="38">
        <f>IF(Txn!$B1783="","",Txn!$C1783)</f>
        <v>0</v>
      </c>
      <c r="C3553" s="39">
        <f>IF(Txn!$B1783="","","تراکنش بانکی")</f>
        <v>0</v>
      </c>
      <c r="D3553" s="38">
        <f>IF(Txn!$B1783="","",IF(Txn!$X1783="","",Txn!$X1783))</f>
        <v>0</v>
      </c>
      <c r="E3553" s="39">
        <f>IF($D3553="","",IFERROR(VLOOKUP($D3553,AcctTbl,2,0),""))</f>
        <v>0</v>
      </c>
      <c r="F3553" s="39">
        <f>IF($D3553="","",IFERROR(VLOOKUP($D3553,AcctTbl,3,0),""))</f>
        <v>0</v>
      </c>
      <c r="G3553" s="39">
        <f>IF(Txn!$B1783="","",Txn!$D1783)</f>
        <v>0</v>
      </c>
      <c r="H3553" s="38">
        <f>IF(Txn!$B1783="","",Txn!$E1783)</f>
        <v>0</v>
      </c>
      <c r="I3553" s="40">
        <f>IF(Txn!$B1783="",0,Txn!$O1783)</f>
        <v>0</v>
      </c>
      <c r="J3553" s="40">
        <f>IF(Txn!$B1783="",0,Txn!$P1783)</f>
        <v>0</v>
      </c>
      <c r="K3553" s="41">
        <f>IF($A3553="","",IFERROR(VALUE(MID($A3553,6,2)),""))</f>
        <v>0</v>
      </c>
      <c r="L3553" s="39">
        <f>IF(Txn!$K1783="","",Txn!$K1783)</f>
        <v>0</v>
      </c>
      <c r="N3553" s="42">
        <f>IF($D3553="",0,COUNTIF(BankAccts,$D3553))</f>
        <v>0</v>
      </c>
    </row>
    <row r="3554" spans="1:14">
      <c r="A3554" s="38">
        <f>IF(Txn!$B1783="","",Txn!$B1783)</f>
        <v>0</v>
      </c>
      <c r="B3554" s="38">
        <f>IF(Txn!$B1783="","",Txn!$C1783)</f>
        <v>0</v>
      </c>
      <c r="C3554" s="39">
        <f>IF(Txn!$B1783="","","تراکنش بانکی")</f>
        <v>0</v>
      </c>
      <c r="D3554" s="38">
        <f>IF(Txn!$B1783="","",IF(IF(Txn!$U1783="TRF",Txn!$Y1783,Txn!$Z1783)="","",IF(Txn!$U1783="TRF",Txn!$Y1783,Txn!$Z1783)))</f>
        <v>0</v>
      </c>
      <c r="E3554" s="39">
        <f>IF($D3554="","",IFERROR(VLOOKUP($D3554,AcctTbl,2,0),""))</f>
        <v>0</v>
      </c>
      <c r="F3554" s="39">
        <f>IF($D3554="","",IFERROR(VLOOKUP($D3554,AcctTbl,3,0),""))</f>
        <v>0</v>
      </c>
      <c r="G3554" s="39">
        <f>IF(Txn!$B1783="","",Txn!$D1783)</f>
        <v>0</v>
      </c>
      <c r="H3554" s="38">
        <f>IF(Txn!$B1783="","",Txn!$E1783)</f>
        <v>0</v>
      </c>
      <c r="I3554" s="40">
        <f>IF(Txn!$B1783="",0,Txn!$Q1783)</f>
        <v>0</v>
      </c>
      <c r="J3554" s="40">
        <f>IF(Txn!$B1783="",0,Txn!$R1783)</f>
        <v>0</v>
      </c>
      <c r="K3554" s="41">
        <f>IF($A3554="","",IFERROR(VALUE(MID($A3554,6,2)),""))</f>
        <v>0</v>
      </c>
      <c r="L3554" s="39">
        <f>IF(Txn!$K1783="","","طرف مقابل — "&amp;Txn!$K1783)</f>
        <v>0</v>
      </c>
      <c r="N3554" s="42">
        <f>IF($D3554="",0,COUNTIF(BankAccts,$D3554))</f>
        <v>0</v>
      </c>
    </row>
    <row r="3555" spans="1:14">
      <c r="A3555" s="38">
        <f>IF(Txn!$B1784="","",Txn!$B1784)</f>
        <v>0</v>
      </c>
      <c r="B3555" s="38">
        <f>IF(Txn!$B1784="","",Txn!$C1784)</f>
        <v>0</v>
      </c>
      <c r="C3555" s="39">
        <f>IF(Txn!$B1784="","","تراکنش بانکی")</f>
        <v>0</v>
      </c>
      <c r="D3555" s="38">
        <f>IF(Txn!$B1784="","",IF(Txn!$X1784="","",Txn!$X1784))</f>
        <v>0</v>
      </c>
      <c r="E3555" s="39">
        <f>IF($D3555="","",IFERROR(VLOOKUP($D3555,AcctTbl,2,0),""))</f>
        <v>0</v>
      </c>
      <c r="F3555" s="39">
        <f>IF($D3555="","",IFERROR(VLOOKUP($D3555,AcctTbl,3,0),""))</f>
        <v>0</v>
      </c>
      <c r="G3555" s="39">
        <f>IF(Txn!$B1784="","",Txn!$D1784)</f>
        <v>0</v>
      </c>
      <c r="H3555" s="38">
        <f>IF(Txn!$B1784="","",Txn!$E1784)</f>
        <v>0</v>
      </c>
      <c r="I3555" s="40">
        <f>IF(Txn!$B1784="",0,Txn!$O1784)</f>
        <v>0</v>
      </c>
      <c r="J3555" s="40">
        <f>IF(Txn!$B1784="",0,Txn!$P1784)</f>
        <v>0</v>
      </c>
      <c r="K3555" s="41">
        <f>IF($A3555="","",IFERROR(VALUE(MID($A3555,6,2)),""))</f>
        <v>0</v>
      </c>
      <c r="L3555" s="39">
        <f>IF(Txn!$K1784="","",Txn!$K1784)</f>
        <v>0</v>
      </c>
      <c r="N3555" s="42">
        <f>IF($D3555="",0,COUNTIF(BankAccts,$D3555))</f>
        <v>0</v>
      </c>
    </row>
    <row r="3556" spans="1:14">
      <c r="A3556" s="38">
        <f>IF(Txn!$B1784="","",Txn!$B1784)</f>
        <v>0</v>
      </c>
      <c r="B3556" s="38">
        <f>IF(Txn!$B1784="","",Txn!$C1784)</f>
        <v>0</v>
      </c>
      <c r="C3556" s="39">
        <f>IF(Txn!$B1784="","","تراکنش بانکی")</f>
        <v>0</v>
      </c>
      <c r="D3556" s="38">
        <f>IF(Txn!$B1784="","",IF(IF(Txn!$U1784="TRF",Txn!$Y1784,Txn!$Z1784)="","",IF(Txn!$U1784="TRF",Txn!$Y1784,Txn!$Z1784)))</f>
        <v>0</v>
      </c>
      <c r="E3556" s="39">
        <f>IF($D3556="","",IFERROR(VLOOKUP($D3556,AcctTbl,2,0),""))</f>
        <v>0</v>
      </c>
      <c r="F3556" s="39">
        <f>IF($D3556="","",IFERROR(VLOOKUP($D3556,AcctTbl,3,0),""))</f>
        <v>0</v>
      </c>
      <c r="G3556" s="39">
        <f>IF(Txn!$B1784="","",Txn!$D1784)</f>
        <v>0</v>
      </c>
      <c r="H3556" s="38">
        <f>IF(Txn!$B1784="","",Txn!$E1784)</f>
        <v>0</v>
      </c>
      <c r="I3556" s="40">
        <f>IF(Txn!$B1784="",0,Txn!$Q1784)</f>
        <v>0</v>
      </c>
      <c r="J3556" s="40">
        <f>IF(Txn!$B1784="",0,Txn!$R1784)</f>
        <v>0</v>
      </c>
      <c r="K3556" s="41">
        <f>IF($A3556="","",IFERROR(VALUE(MID($A3556,6,2)),""))</f>
        <v>0</v>
      </c>
      <c r="L3556" s="39">
        <f>IF(Txn!$K1784="","","طرف مقابل — "&amp;Txn!$K1784)</f>
        <v>0</v>
      </c>
      <c r="N3556" s="42">
        <f>IF($D3556="",0,COUNTIF(BankAccts,$D3556))</f>
        <v>0</v>
      </c>
    </row>
    <row r="3557" spans="1:14">
      <c r="A3557" s="38">
        <f>IF(Txn!$B1785="","",Txn!$B1785)</f>
        <v>0</v>
      </c>
      <c r="B3557" s="38">
        <f>IF(Txn!$B1785="","",Txn!$C1785)</f>
        <v>0</v>
      </c>
      <c r="C3557" s="39">
        <f>IF(Txn!$B1785="","","تراکنش بانکی")</f>
        <v>0</v>
      </c>
      <c r="D3557" s="38">
        <f>IF(Txn!$B1785="","",IF(Txn!$X1785="","",Txn!$X1785))</f>
        <v>0</v>
      </c>
      <c r="E3557" s="39">
        <f>IF($D3557="","",IFERROR(VLOOKUP($D3557,AcctTbl,2,0),""))</f>
        <v>0</v>
      </c>
      <c r="F3557" s="39">
        <f>IF($D3557="","",IFERROR(VLOOKUP($D3557,AcctTbl,3,0),""))</f>
        <v>0</v>
      </c>
      <c r="G3557" s="39">
        <f>IF(Txn!$B1785="","",Txn!$D1785)</f>
        <v>0</v>
      </c>
      <c r="H3557" s="38">
        <f>IF(Txn!$B1785="","",Txn!$E1785)</f>
        <v>0</v>
      </c>
      <c r="I3557" s="40">
        <f>IF(Txn!$B1785="",0,Txn!$O1785)</f>
        <v>0</v>
      </c>
      <c r="J3557" s="40">
        <f>IF(Txn!$B1785="",0,Txn!$P1785)</f>
        <v>0</v>
      </c>
      <c r="K3557" s="41">
        <f>IF($A3557="","",IFERROR(VALUE(MID($A3557,6,2)),""))</f>
        <v>0</v>
      </c>
      <c r="L3557" s="39">
        <f>IF(Txn!$K1785="","",Txn!$K1785)</f>
        <v>0</v>
      </c>
      <c r="N3557" s="42">
        <f>IF($D3557="",0,COUNTIF(BankAccts,$D3557))</f>
        <v>0</v>
      </c>
    </row>
    <row r="3558" spans="1:14">
      <c r="A3558" s="38">
        <f>IF(Txn!$B1785="","",Txn!$B1785)</f>
        <v>0</v>
      </c>
      <c r="B3558" s="38">
        <f>IF(Txn!$B1785="","",Txn!$C1785)</f>
        <v>0</v>
      </c>
      <c r="C3558" s="39">
        <f>IF(Txn!$B1785="","","تراکنش بانکی")</f>
        <v>0</v>
      </c>
      <c r="D3558" s="38">
        <f>IF(Txn!$B1785="","",IF(IF(Txn!$U1785="TRF",Txn!$Y1785,Txn!$Z1785)="","",IF(Txn!$U1785="TRF",Txn!$Y1785,Txn!$Z1785)))</f>
        <v>0</v>
      </c>
      <c r="E3558" s="39">
        <f>IF($D3558="","",IFERROR(VLOOKUP($D3558,AcctTbl,2,0),""))</f>
        <v>0</v>
      </c>
      <c r="F3558" s="39">
        <f>IF($D3558="","",IFERROR(VLOOKUP($D3558,AcctTbl,3,0),""))</f>
        <v>0</v>
      </c>
      <c r="G3558" s="39">
        <f>IF(Txn!$B1785="","",Txn!$D1785)</f>
        <v>0</v>
      </c>
      <c r="H3558" s="38">
        <f>IF(Txn!$B1785="","",Txn!$E1785)</f>
        <v>0</v>
      </c>
      <c r="I3558" s="40">
        <f>IF(Txn!$B1785="",0,Txn!$Q1785)</f>
        <v>0</v>
      </c>
      <c r="J3558" s="40">
        <f>IF(Txn!$B1785="",0,Txn!$R1785)</f>
        <v>0</v>
      </c>
      <c r="K3558" s="41">
        <f>IF($A3558="","",IFERROR(VALUE(MID($A3558,6,2)),""))</f>
        <v>0</v>
      </c>
      <c r="L3558" s="39">
        <f>IF(Txn!$K1785="","","طرف مقابل — "&amp;Txn!$K1785)</f>
        <v>0</v>
      </c>
      <c r="N3558" s="42">
        <f>IF($D3558="",0,COUNTIF(BankAccts,$D3558))</f>
        <v>0</v>
      </c>
    </row>
    <row r="3559" spans="1:14">
      <c r="A3559" s="38">
        <f>IF(Txn!$B1786="","",Txn!$B1786)</f>
        <v>0</v>
      </c>
      <c r="B3559" s="38">
        <f>IF(Txn!$B1786="","",Txn!$C1786)</f>
        <v>0</v>
      </c>
      <c r="C3559" s="39">
        <f>IF(Txn!$B1786="","","تراکنش بانکی")</f>
        <v>0</v>
      </c>
      <c r="D3559" s="38">
        <f>IF(Txn!$B1786="","",IF(Txn!$X1786="","",Txn!$X1786))</f>
        <v>0</v>
      </c>
      <c r="E3559" s="39">
        <f>IF($D3559="","",IFERROR(VLOOKUP($D3559,AcctTbl,2,0),""))</f>
        <v>0</v>
      </c>
      <c r="F3559" s="39">
        <f>IF($D3559="","",IFERROR(VLOOKUP($D3559,AcctTbl,3,0),""))</f>
        <v>0</v>
      </c>
      <c r="G3559" s="39">
        <f>IF(Txn!$B1786="","",Txn!$D1786)</f>
        <v>0</v>
      </c>
      <c r="H3559" s="38">
        <f>IF(Txn!$B1786="","",Txn!$E1786)</f>
        <v>0</v>
      </c>
      <c r="I3559" s="40">
        <f>IF(Txn!$B1786="",0,Txn!$O1786)</f>
        <v>0</v>
      </c>
      <c r="J3559" s="40">
        <f>IF(Txn!$B1786="",0,Txn!$P1786)</f>
        <v>0</v>
      </c>
      <c r="K3559" s="41">
        <f>IF($A3559="","",IFERROR(VALUE(MID($A3559,6,2)),""))</f>
        <v>0</v>
      </c>
      <c r="L3559" s="39">
        <f>IF(Txn!$K1786="","",Txn!$K1786)</f>
        <v>0</v>
      </c>
      <c r="N3559" s="42">
        <f>IF($D3559="",0,COUNTIF(BankAccts,$D3559))</f>
        <v>0</v>
      </c>
    </row>
    <row r="3560" spans="1:14">
      <c r="A3560" s="38">
        <f>IF(Txn!$B1786="","",Txn!$B1786)</f>
        <v>0</v>
      </c>
      <c r="B3560" s="38">
        <f>IF(Txn!$B1786="","",Txn!$C1786)</f>
        <v>0</v>
      </c>
      <c r="C3560" s="39">
        <f>IF(Txn!$B1786="","","تراکنش بانکی")</f>
        <v>0</v>
      </c>
      <c r="D3560" s="38">
        <f>IF(Txn!$B1786="","",IF(IF(Txn!$U1786="TRF",Txn!$Y1786,Txn!$Z1786)="","",IF(Txn!$U1786="TRF",Txn!$Y1786,Txn!$Z1786)))</f>
        <v>0</v>
      </c>
      <c r="E3560" s="39">
        <f>IF($D3560="","",IFERROR(VLOOKUP($D3560,AcctTbl,2,0),""))</f>
        <v>0</v>
      </c>
      <c r="F3560" s="39">
        <f>IF($D3560="","",IFERROR(VLOOKUP($D3560,AcctTbl,3,0),""))</f>
        <v>0</v>
      </c>
      <c r="G3560" s="39">
        <f>IF(Txn!$B1786="","",Txn!$D1786)</f>
        <v>0</v>
      </c>
      <c r="H3560" s="38">
        <f>IF(Txn!$B1786="","",Txn!$E1786)</f>
        <v>0</v>
      </c>
      <c r="I3560" s="40">
        <f>IF(Txn!$B1786="",0,Txn!$Q1786)</f>
        <v>0</v>
      </c>
      <c r="J3560" s="40">
        <f>IF(Txn!$B1786="",0,Txn!$R1786)</f>
        <v>0</v>
      </c>
      <c r="K3560" s="41">
        <f>IF($A3560="","",IFERROR(VALUE(MID($A3560,6,2)),""))</f>
        <v>0</v>
      </c>
      <c r="L3560" s="39">
        <f>IF(Txn!$K1786="","","طرف مقابل — "&amp;Txn!$K1786)</f>
        <v>0</v>
      </c>
      <c r="N3560" s="42">
        <f>IF($D3560="",0,COUNTIF(BankAccts,$D3560))</f>
        <v>0</v>
      </c>
    </row>
    <row r="3561" spans="1:14">
      <c r="A3561" s="38">
        <f>IF(Txn!$B1787="","",Txn!$B1787)</f>
        <v>0</v>
      </c>
      <c r="B3561" s="38">
        <f>IF(Txn!$B1787="","",Txn!$C1787)</f>
        <v>0</v>
      </c>
      <c r="C3561" s="39">
        <f>IF(Txn!$B1787="","","تراکنش بانکی")</f>
        <v>0</v>
      </c>
      <c r="D3561" s="38">
        <f>IF(Txn!$B1787="","",IF(Txn!$X1787="","",Txn!$X1787))</f>
        <v>0</v>
      </c>
      <c r="E3561" s="39">
        <f>IF($D3561="","",IFERROR(VLOOKUP($D3561,AcctTbl,2,0),""))</f>
        <v>0</v>
      </c>
      <c r="F3561" s="39">
        <f>IF($D3561="","",IFERROR(VLOOKUP($D3561,AcctTbl,3,0),""))</f>
        <v>0</v>
      </c>
      <c r="G3561" s="39">
        <f>IF(Txn!$B1787="","",Txn!$D1787)</f>
        <v>0</v>
      </c>
      <c r="H3561" s="38">
        <f>IF(Txn!$B1787="","",Txn!$E1787)</f>
        <v>0</v>
      </c>
      <c r="I3561" s="40">
        <f>IF(Txn!$B1787="",0,Txn!$O1787)</f>
        <v>0</v>
      </c>
      <c r="J3561" s="40">
        <f>IF(Txn!$B1787="",0,Txn!$P1787)</f>
        <v>0</v>
      </c>
      <c r="K3561" s="41">
        <f>IF($A3561="","",IFERROR(VALUE(MID($A3561,6,2)),""))</f>
        <v>0</v>
      </c>
      <c r="L3561" s="39">
        <f>IF(Txn!$K1787="","",Txn!$K1787)</f>
        <v>0</v>
      </c>
      <c r="N3561" s="42">
        <f>IF($D3561="",0,COUNTIF(BankAccts,$D3561))</f>
        <v>0</v>
      </c>
    </row>
    <row r="3562" spans="1:14">
      <c r="A3562" s="38">
        <f>IF(Txn!$B1787="","",Txn!$B1787)</f>
        <v>0</v>
      </c>
      <c r="B3562" s="38">
        <f>IF(Txn!$B1787="","",Txn!$C1787)</f>
        <v>0</v>
      </c>
      <c r="C3562" s="39">
        <f>IF(Txn!$B1787="","","تراکنش بانکی")</f>
        <v>0</v>
      </c>
      <c r="D3562" s="38">
        <f>IF(Txn!$B1787="","",IF(IF(Txn!$U1787="TRF",Txn!$Y1787,Txn!$Z1787)="","",IF(Txn!$U1787="TRF",Txn!$Y1787,Txn!$Z1787)))</f>
        <v>0</v>
      </c>
      <c r="E3562" s="39">
        <f>IF($D3562="","",IFERROR(VLOOKUP($D3562,AcctTbl,2,0),""))</f>
        <v>0</v>
      </c>
      <c r="F3562" s="39">
        <f>IF($D3562="","",IFERROR(VLOOKUP($D3562,AcctTbl,3,0),""))</f>
        <v>0</v>
      </c>
      <c r="G3562" s="39">
        <f>IF(Txn!$B1787="","",Txn!$D1787)</f>
        <v>0</v>
      </c>
      <c r="H3562" s="38">
        <f>IF(Txn!$B1787="","",Txn!$E1787)</f>
        <v>0</v>
      </c>
      <c r="I3562" s="40">
        <f>IF(Txn!$B1787="",0,Txn!$Q1787)</f>
        <v>0</v>
      </c>
      <c r="J3562" s="40">
        <f>IF(Txn!$B1787="",0,Txn!$R1787)</f>
        <v>0</v>
      </c>
      <c r="K3562" s="41">
        <f>IF($A3562="","",IFERROR(VALUE(MID($A3562,6,2)),""))</f>
        <v>0</v>
      </c>
      <c r="L3562" s="39">
        <f>IF(Txn!$K1787="","","طرف مقابل — "&amp;Txn!$K1787)</f>
        <v>0</v>
      </c>
      <c r="N3562" s="42">
        <f>IF($D3562="",0,COUNTIF(BankAccts,$D3562))</f>
        <v>0</v>
      </c>
    </row>
    <row r="3563" spans="1:14">
      <c r="A3563" s="38">
        <f>IF(Txn!$B1788="","",Txn!$B1788)</f>
        <v>0</v>
      </c>
      <c r="B3563" s="38">
        <f>IF(Txn!$B1788="","",Txn!$C1788)</f>
        <v>0</v>
      </c>
      <c r="C3563" s="39">
        <f>IF(Txn!$B1788="","","تراکنش بانکی")</f>
        <v>0</v>
      </c>
      <c r="D3563" s="38">
        <f>IF(Txn!$B1788="","",IF(Txn!$X1788="","",Txn!$X1788))</f>
        <v>0</v>
      </c>
      <c r="E3563" s="39">
        <f>IF($D3563="","",IFERROR(VLOOKUP($D3563,AcctTbl,2,0),""))</f>
        <v>0</v>
      </c>
      <c r="F3563" s="39">
        <f>IF($D3563="","",IFERROR(VLOOKUP($D3563,AcctTbl,3,0),""))</f>
        <v>0</v>
      </c>
      <c r="G3563" s="39">
        <f>IF(Txn!$B1788="","",Txn!$D1788)</f>
        <v>0</v>
      </c>
      <c r="H3563" s="38">
        <f>IF(Txn!$B1788="","",Txn!$E1788)</f>
        <v>0</v>
      </c>
      <c r="I3563" s="40">
        <f>IF(Txn!$B1788="",0,Txn!$O1788)</f>
        <v>0</v>
      </c>
      <c r="J3563" s="40">
        <f>IF(Txn!$B1788="",0,Txn!$P1788)</f>
        <v>0</v>
      </c>
      <c r="K3563" s="41">
        <f>IF($A3563="","",IFERROR(VALUE(MID($A3563,6,2)),""))</f>
        <v>0</v>
      </c>
      <c r="L3563" s="39">
        <f>IF(Txn!$K1788="","",Txn!$K1788)</f>
        <v>0</v>
      </c>
      <c r="N3563" s="42">
        <f>IF($D3563="",0,COUNTIF(BankAccts,$D3563))</f>
        <v>0</v>
      </c>
    </row>
    <row r="3564" spans="1:14">
      <c r="A3564" s="38">
        <f>IF(Txn!$B1788="","",Txn!$B1788)</f>
        <v>0</v>
      </c>
      <c r="B3564" s="38">
        <f>IF(Txn!$B1788="","",Txn!$C1788)</f>
        <v>0</v>
      </c>
      <c r="C3564" s="39">
        <f>IF(Txn!$B1788="","","تراکنش بانکی")</f>
        <v>0</v>
      </c>
      <c r="D3564" s="38">
        <f>IF(Txn!$B1788="","",IF(IF(Txn!$U1788="TRF",Txn!$Y1788,Txn!$Z1788)="","",IF(Txn!$U1788="TRF",Txn!$Y1788,Txn!$Z1788)))</f>
        <v>0</v>
      </c>
      <c r="E3564" s="39">
        <f>IF($D3564="","",IFERROR(VLOOKUP($D3564,AcctTbl,2,0),""))</f>
        <v>0</v>
      </c>
      <c r="F3564" s="39">
        <f>IF($D3564="","",IFERROR(VLOOKUP($D3564,AcctTbl,3,0),""))</f>
        <v>0</v>
      </c>
      <c r="G3564" s="39">
        <f>IF(Txn!$B1788="","",Txn!$D1788)</f>
        <v>0</v>
      </c>
      <c r="H3564" s="38">
        <f>IF(Txn!$B1788="","",Txn!$E1788)</f>
        <v>0</v>
      </c>
      <c r="I3564" s="40">
        <f>IF(Txn!$B1788="",0,Txn!$Q1788)</f>
        <v>0</v>
      </c>
      <c r="J3564" s="40">
        <f>IF(Txn!$B1788="",0,Txn!$R1788)</f>
        <v>0</v>
      </c>
      <c r="K3564" s="41">
        <f>IF($A3564="","",IFERROR(VALUE(MID($A3564,6,2)),""))</f>
        <v>0</v>
      </c>
      <c r="L3564" s="39">
        <f>IF(Txn!$K1788="","","طرف مقابل — "&amp;Txn!$K1788)</f>
        <v>0</v>
      </c>
      <c r="N3564" s="42">
        <f>IF($D3564="",0,COUNTIF(BankAccts,$D3564))</f>
        <v>0</v>
      </c>
    </row>
    <row r="3565" spans="1:14">
      <c r="A3565" s="38">
        <f>IF(Txn!$B1789="","",Txn!$B1789)</f>
        <v>0</v>
      </c>
      <c r="B3565" s="38">
        <f>IF(Txn!$B1789="","",Txn!$C1789)</f>
        <v>0</v>
      </c>
      <c r="C3565" s="39">
        <f>IF(Txn!$B1789="","","تراکنش بانکی")</f>
        <v>0</v>
      </c>
      <c r="D3565" s="38">
        <f>IF(Txn!$B1789="","",IF(Txn!$X1789="","",Txn!$X1789))</f>
        <v>0</v>
      </c>
      <c r="E3565" s="39">
        <f>IF($D3565="","",IFERROR(VLOOKUP($D3565,AcctTbl,2,0),""))</f>
        <v>0</v>
      </c>
      <c r="F3565" s="39">
        <f>IF($D3565="","",IFERROR(VLOOKUP($D3565,AcctTbl,3,0),""))</f>
        <v>0</v>
      </c>
      <c r="G3565" s="39">
        <f>IF(Txn!$B1789="","",Txn!$D1789)</f>
        <v>0</v>
      </c>
      <c r="H3565" s="38">
        <f>IF(Txn!$B1789="","",Txn!$E1789)</f>
        <v>0</v>
      </c>
      <c r="I3565" s="40">
        <f>IF(Txn!$B1789="",0,Txn!$O1789)</f>
        <v>0</v>
      </c>
      <c r="J3565" s="40">
        <f>IF(Txn!$B1789="",0,Txn!$P1789)</f>
        <v>0</v>
      </c>
      <c r="K3565" s="41">
        <f>IF($A3565="","",IFERROR(VALUE(MID($A3565,6,2)),""))</f>
        <v>0</v>
      </c>
      <c r="L3565" s="39">
        <f>IF(Txn!$K1789="","",Txn!$K1789)</f>
        <v>0</v>
      </c>
      <c r="N3565" s="42">
        <f>IF($D3565="",0,COUNTIF(BankAccts,$D3565))</f>
        <v>0</v>
      </c>
    </row>
    <row r="3566" spans="1:14">
      <c r="A3566" s="38">
        <f>IF(Txn!$B1789="","",Txn!$B1789)</f>
        <v>0</v>
      </c>
      <c r="B3566" s="38">
        <f>IF(Txn!$B1789="","",Txn!$C1789)</f>
        <v>0</v>
      </c>
      <c r="C3566" s="39">
        <f>IF(Txn!$B1789="","","تراکنش بانکی")</f>
        <v>0</v>
      </c>
      <c r="D3566" s="38">
        <f>IF(Txn!$B1789="","",IF(IF(Txn!$U1789="TRF",Txn!$Y1789,Txn!$Z1789)="","",IF(Txn!$U1789="TRF",Txn!$Y1789,Txn!$Z1789)))</f>
        <v>0</v>
      </c>
      <c r="E3566" s="39">
        <f>IF($D3566="","",IFERROR(VLOOKUP($D3566,AcctTbl,2,0),""))</f>
        <v>0</v>
      </c>
      <c r="F3566" s="39">
        <f>IF($D3566="","",IFERROR(VLOOKUP($D3566,AcctTbl,3,0),""))</f>
        <v>0</v>
      </c>
      <c r="G3566" s="39">
        <f>IF(Txn!$B1789="","",Txn!$D1789)</f>
        <v>0</v>
      </c>
      <c r="H3566" s="38">
        <f>IF(Txn!$B1789="","",Txn!$E1789)</f>
        <v>0</v>
      </c>
      <c r="I3566" s="40">
        <f>IF(Txn!$B1789="",0,Txn!$Q1789)</f>
        <v>0</v>
      </c>
      <c r="J3566" s="40">
        <f>IF(Txn!$B1789="",0,Txn!$R1789)</f>
        <v>0</v>
      </c>
      <c r="K3566" s="41">
        <f>IF($A3566="","",IFERROR(VALUE(MID($A3566,6,2)),""))</f>
        <v>0</v>
      </c>
      <c r="L3566" s="39">
        <f>IF(Txn!$K1789="","","طرف مقابل — "&amp;Txn!$K1789)</f>
        <v>0</v>
      </c>
      <c r="N3566" s="42">
        <f>IF($D3566="",0,COUNTIF(BankAccts,$D3566))</f>
        <v>0</v>
      </c>
    </row>
    <row r="3567" spans="1:14">
      <c r="A3567" s="38">
        <f>IF(Txn!$B1790="","",Txn!$B1790)</f>
        <v>0</v>
      </c>
      <c r="B3567" s="38">
        <f>IF(Txn!$B1790="","",Txn!$C1790)</f>
        <v>0</v>
      </c>
      <c r="C3567" s="39">
        <f>IF(Txn!$B1790="","","تراکنش بانکی")</f>
        <v>0</v>
      </c>
      <c r="D3567" s="38">
        <f>IF(Txn!$B1790="","",IF(Txn!$X1790="","",Txn!$X1790))</f>
        <v>0</v>
      </c>
      <c r="E3567" s="39">
        <f>IF($D3567="","",IFERROR(VLOOKUP($D3567,AcctTbl,2,0),""))</f>
        <v>0</v>
      </c>
      <c r="F3567" s="39">
        <f>IF($D3567="","",IFERROR(VLOOKUP($D3567,AcctTbl,3,0),""))</f>
        <v>0</v>
      </c>
      <c r="G3567" s="39">
        <f>IF(Txn!$B1790="","",Txn!$D1790)</f>
        <v>0</v>
      </c>
      <c r="H3567" s="38">
        <f>IF(Txn!$B1790="","",Txn!$E1790)</f>
        <v>0</v>
      </c>
      <c r="I3567" s="40">
        <f>IF(Txn!$B1790="",0,Txn!$O1790)</f>
        <v>0</v>
      </c>
      <c r="J3567" s="40">
        <f>IF(Txn!$B1790="",0,Txn!$P1790)</f>
        <v>0</v>
      </c>
      <c r="K3567" s="41">
        <f>IF($A3567="","",IFERROR(VALUE(MID($A3567,6,2)),""))</f>
        <v>0</v>
      </c>
      <c r="L3567" s="39">
        <f>IF(Txn!$K1790="","",Txn!$K1790)</f>
        <v>0</v>
      </c>
      <c r="N3567" s="42">
        <f>IF($D3567="",0,COUNTIF(BankAccts,$D3567))</f>
        <v>0</v>
      </c>
    </row>
    <row r="3568" spans="1:14">
      <c r="A3568" s="38">
        <f>IF(Txn!$B1790="","",Txn!$B1790)</f>
        <v>0</v>
      </c>
      <c r="B3568" s="38">
        <f>IF(Txn!$B1790="","",Txn!$C1790)</f>
        <v>0</v>
      </c>
      <c r="C3568" s="39">
        <f>IF(Txn!$B1790="","","تراکنش بانکی")</f>
        <v>0</v>
      </c>
      <c r="D3568" s="38">
        <f>IF(Txn!$B1790="","",IF(IF(Txn!$U1790="TRF",Txn!$Y1790,Txn!$Z1790)="","",IF(Txn!$U1790="TRF",Txn!$Y1790,Txn!$Z1790)))</f>
        <v>0</v>
      </c>
      <c r="E3568" s="39">
        <f>IF($D3568="","",IFERROR(VLOOKUP($D3568,AcctTbl,2,0),""))</f>
        <v>0</v>
      </c>
      <c r="F3568" s="39">
        <f>IF($D3568="","",IFERROR(VLOOKUP($D3568,AcctTbl,3,0),""))</f>
        <v>0</v>
      </c>
      <c r="G3568" s="39">
        <f>IF(Txn!$B1790="","",Txn!$D1790)</f>
        <v>0</v>
      </c>
      <c r="H3568" s="38">
        <f>IF(Txn!$B1790="","",Txn!$E1790)</f>
        <v>0</v>
      </c>
      <c r="I3568" s="40">
        <f>IF(Txn!$B1790="",0,Txn!$Q1790)</f>
        <v>0</v>
      </c>
      <c r="J3568" s="40">
        <f>IF(Txn!$B1790="",0,Txn!$R1790)</f>
        <v>0</v>
      </c>
      <c r="K3568" s="41">
        <f>IF($A3568="","",IFERROR(VALUE(MID($A3568,6,2)),""))</f>
        <v>0</v>
      </c>
      <c r="L3568" s="39">
        <f>IF(Txn!$K1790="","","طرف مقابل — "&amp;Txn!$K1790)</f>
        <v>0</v>
      </c>
      <c r="N3568" s="42">
        <f>IF($D3568="",0,COUNTIF(BankAccts,$D3568))</f>
        <v>0</v>
      </c>
    </row>
    <row r="3569" spans="1:14">
      <c r="A3569" s="38">
        <f>IF(Txn!$B1791="","",Txn!$B1791)</f>
        <v>0</v>
      </c>
      <c r="B3569" s="38">
        <f>IF(Txn!$B1791="","",Txn!$C1791)</f>
        <v>0</v>
      </c>
      <c r="C3569" s="39">
        <f>IF(Txn!$B1791="","","تراکنش بانکی")</f>
        <v>0</v>
      </c>
      <c r="D3569" s="38">
        <f>IF(Txn!$B1791="","",IF(Txn!$X1791="","",Txn!$X1791))</f>
        <v>0</v>
      </c>
      <c r="E3569" s="39">
        <f>IF($D3569="","",IFERROR(VLOOKUP($D3569,AcctTbl,2,0),""))</f>
        <v>0</v>
      </c>
      <c r="F3569" s="39">
        <f>IF($D3569="","",IFERROR(VLOOKUP($D3569,AcctTbl,3,0),""))</f>
        <v>0</v>
      </c>
      <c r="G3569" s="39">
        <f>IF(Txn!$B1791="","",Txn!$D1791)</f>
        <v>0</v>
      </c>
      <c r="H3569" s="38">
        <f>IF(Txn!$B1791="","",Txn!$E1791)</f>
        <v>0</v>
      </c>
      <c r="I3569" s="40">
        <f>IF(Txn!$B1791="",0,Txn!$O1791)</f>
        <v>0</v>
      </c>
      <c r="J3569" s="40">
        <f>IF(Txn!$B1791="",0,Txn!$P1791)</f>
        <v>0</v>
      </c>
      <c r="K3569" s="41">
        <f>IF($A3569="","",IFERROR(VALUE(MID($A3569,6,2)),""))</f>
        <v>0</v>
      </c>
      <c r="L3569" s="39">
        <f>IF(Txn!$K1791="","",Txn!$K1791)</f>
        <v>0</v>
      </c>
      <c r="N3569" s="42">
        <f>IF($D3569="",0,COUNTIF(BankAccts,$D3569))</f>
        <v>0</v>
      </c>
    </row>
    <row r="3570" spans="1:14">
      <c r="A3570" s="38">
        <f>IF(Txn!$B1791="","",Txn!$B1791)</f>
        <v>0</v>
      </c>
      <c r="B3570" s="38">
        <f>IF(Txn!$B1791="","",Txn!$C1791)</f>
        <v>0</v>
      </c>
      <c r="C3570" s="39">
        <f>IF(Txn!$B1791="","","تراکنش بانکی")</f>
        <v>0</v>
      </c>
      <c r="D3570" s="38">
        <f>IF(Txn!$B1791="","",IF(IF(Txn!$U1791="TRF",Txn!$Y1791,Txn!$Z1791)="","",IF(Txn!$U1791="TRF",Txn!$Y1791,Txn!$Z1791)))</f>
        <v>0</v>
      </c>
      <c r="E3570" s="39">
        <f>IF($D3570="","",IFERROR(VLOOKUP($D3570,AcctTbl,2,0),""))</f>
        <v>0</v>
      </c>
      <c r="F3570" s="39">
        <f>IF($D3570="","",IFERROR(VLOOKUP($D3570,AcctTbl,3,0),""))</f>
        <v>0</v>
      </c>
      <c r="G3570" s="39">
        <f>IF(Txn!$B1791="","",Txn!$D1791)</f>
        <v>0</v>
      </c>
      <c r="H3570" s="38">
        <f>IF(Txn!$B1791="","",Txn!$E1791)</f>
        <v>0</v>
      </c>
      <c r="I3570" s="40">
        <f>IF(Txn!$B1791="",0,Txn!$Q1791)</f>
        <v>0</v>
      </c>
      <c r="J3570" s="40">
        <f>IF(Txn!$B1791="",0,Txn!$R1791)</f>
        <v>0</v>
      </c>
      <c r="K3570" s="41">
        <f>IF($A3570="","",IFERROR(VALUE(MID($A3570,6,2)),""))</f>
        <v>0</v>
      </c>
      <c r="L3570" s="39">
        <f>IF(Txn!$K1791="","","طرف مقابل — "&amp;Txn!$K1791)</f>
        <v>0</v>
      </c>
      <c r="N3570" s="42">
        <f>IF($D3570="",0,COUNTIF(BankAccts,$D3570))</f>
        <v>0</v>
      </c>
    </row>
    <row r="3571" spans="1:14">
      <c r="A3571" s="38">
        <f>IF(Txn!$B1792="","",Txn!$B1792)</f>
        <v>0</v>
      </c>
      <c r="B3571" s="38">
        <f>IF(Txn!$B1792="","",Txn!$C1792)</f>
        <v>0</v>
      </c>
      <c r="C3571" s="39">
        <f>IF(Txn!$B1792="","","تراکنش بانکی")</f>
        <v>0</v>
      </c>
      <c r="D3571" s="38">
        <f>IF(Txn!$B1792="","",IF(Txn!$X1792="","",Txn!$X1792))</f>
        <v>0</v>
      </c>
      <c r="E3571" s="39">
        <f>IF($D3571="","",IFERROR(VLOOKUP($D3571,AcctTbl,2,0),""))</f>
        <v>0</v>
      </c>
      <c r="F3571" s="39">
        <f>IF($D3571="","",IFERROR(VLOOKUP($D3571,AcctTbl,3,0),""))</f>
        <v>0</v>
      </c>
      <c r="G3571" s="39">
        <f>IF(Txn!$B1792="","",Txn!$D1792)</f>
        <v>0</v>
      </c>
      <c r="H3571" s="38">
        <f>IF(Txn!$B1792="","",Txn!$E1792)</f>
        <v>0</v>
      </c>
      <c r="I3571" s="40">
        <f>IF(Txn!$B1792="",0,Txn!$O1792)</f>
        <v>0</v>
      </c>
      <c r="J3571" s="40">
        <f>IF(Txn!$B1792="",0,Txn!$P1792)</f>
        <v>0</v>
      </c>
      <c r="K3571" s="41">
        <f>IF($A3571="","",IFERROR(VALUE(MID($A3571,6,2)),""))</f>
        <v>0</v>
      </c>
      <c r="L3571" s="39">
        <f>IF(Txn!$K1792="","",Txn!$K1792)</f>
        <v>0</v>
      </c>
      <c r="N3571" s="42">
        <f>IF($D3571="",0,COUNTIF(BankAccts,$D3571))</f>
        <v>0</v>
      </c>
    </row>
    <row r="3572" spans="1:14">
      <c r="A3572" s="38">
        <f>IF(Txn!$B1792="","",Txn!$B1792)</f>
        <v>0</v>
      </c>
      <c r="B3572" s="38">
        <f>IF(Txn!$B1792="","",Txn!$C1792)</f>
        <v>0</v>
      </c>
      <c r="C3572" s="39">
        <f>IF(Txn!$B1792="","","تراکنش بانکی")</f>
        <v>0</v>
      </c>
      <c r="D3572" s="38">
        <f>IF(Txn!$B1792="","",IF(IF(Txn!$U1792="TRF",Txn!$Y1792,Txn!$Z1792)="","",IF(Txn!$U1792="TRF",Txn!$Y1792,Txn!$Z1792)))</f>
        <v>0</v>
      </c>
      <c r="E3572" s="39">
        <f>IF($D3572="","",IFERROR(VLOOKUP($D3572,AcctTbl,2,0),""))</f>
        <v>0</v>
      </c>
      <c r="F3572" s="39">
        <f>IF($D3572="","",IFERROR(VLOOKUP($D3572,AcctTbl,3,0),""))</f>
        <v>0</v>
      </c>
      <c r="G3572" s="39">
        <f>IF(Txn!$B1792="","",Txn!$D1792)</f>
        <v>0</v>
      </c>
      <c r="H3572" s="38">
        <f>IF(Txn!$B1792="","",Txn!$E1792)</f>
        <v>0</v>
      </c>
      <c r="I3572" s="40">
        <f>IF(Txn!$B1792="",0,Txn!$Q1792)</f>
        <v>0</v>
      </c>
      <c r="J3572" s="40">
        <f>IF(Txn!$B1792="",0,Txn!$R1792)</f>
        <v>0</v>
      </c>
      <c r="K3572" s="41">
        <f>IF($A3572="","",IFERROR(VALUE(MID($A3572,6,2)),""))</f>
        <v>0</v>
      </c>
      <c r="L3572" s="39">
        <f>IF(Txn!$K1792="","","طرف مقابل — "&amp;Txn!$K1792)</f>
        <v>0</v>
      </c>
      <c r="N3572" s="42">
        <f>IF($D3572="",0,COUNTIF(BankAccts,$D3572))</f>
        <v>0</v>
      </c>
    </row>
    <row r="3573" spans="1:14">
      <c r="A3573" s="38">
        <f>IF(Txn!$B1793="","",Txn!$B1793)</f>
        <v>0</v>
      </c>
      <c r="B3573" s="38">
        <f>IF(Txn!$B1793="","",Txn!$C1793)</f>
        <v>0</v>
      </c>
      <c r="C3573" s="39">
        <f>IF(Txn!$B1793="","","تراکنش بانکی")</f>
        <v>0</v>
      </c>
      <c r="D3573" s="38">
        <f>IF(Txn!$B1793="","",IF(Txn!$X1793="","",Txn!$X1793))</f>
        <v>0</v>
      </c>
      <c r="E3573" s="39">
        <f>IF($D3573="","",IFERROR(VLOOKUP($D3573,AcctTbl,2,0),""))</f>
        <v>0</v>
      </c>
      <c r="F3573" s="39">
        <f>IF($D3573="","",IFERROR(VLOOKUP($D3573,AcctTbl,3,0),""))</f>
        <v>0</v>
      </c>
      <c r="G3573" s="39">
        <f>IF(Txn!$B1793="","",Txn!$D1793)</f>
        <v>0</v>
      </c>
      <c r="H3573" s="38">
        <f>IF(Txn!$B1793="","",Txn!$E1793)</f>
        <v>0</v>
      </c>
      <c r="I3573" s="40">
        <f>IF(Txn!$B1793="",0,Txn!$O1793)</f>
        <v>0</v>
      </c>
      <c r="J3573" s="40">
        <f>IF(Txn!$B1793="",0,Txn!$P1793)</f>
        <v>0</v>
      </c>
      <c r="K3573" s="41">
        <f>IF($A3573="","",IFERROR(VALUE(MID($A3573,6,2)),""))</f>
        <v>0</v>
      </c>
      <c r="L3573" s="39">
        <f>IF(Txn!$K1793="","",Txn!$K1793)</f>
        <v>0</v>
      </c>
      <c r="N3573" s="42">
        <f>IF($D3573="",0,COUNTIF(BankAccts,$D3573))</f>
        <v>0</v>
      </c>
    </row>
    <row r="3574" spans="1:14">
      <c r="A3574" s="38">
        <f>IF(Txn!$B1793="","",Txn!$B1793)</f>
        <v>0</v>
      </c>
      <c r="B3574" s="38">
        <f>IF(Txn!$B1793="","",Txn!$C1793)</f>
        <v>0</v>
      </c>
      <c r="C3574" s="39">
        <f>IF(Txn!$B1793="","","تراکنش بانکی")</f>
        <v>0</v>
      </c>
      <c r="D3574" s="38">
        <f>IF(Txn!$B1793="","",IF(IF(Txn!$U1793="TRF",Txn!$Y1793,Txn!$Z1793)="","",IF(Txn!$U1793="TRF",Txn!$Y1793,Txn!$Z1793)))</f>
        <v>0</v>
      </c>
      <c r="E3574" s="39">
        <f>IF($D3574="","",IFERROR(VLOOKUP($D3574,AcctTbl,2,0),""))</f>
        <v>0</v>
      </c>
      <c r="F3574" s="39">
        <f>IF($D3574="","",IFERROR(VLOOKUP($D3574,AcctTbl,3,0),""))</f>
        <v>0</v>
      </c>
      <c r="G3574" s="39">
        <f>IF(Txn!$B1793="","",Txn!$D1793)</f>
        <v>0</v>
      </c>
      <c r="H3574" s="38">
        <f>IF(Txn!$B1793="","",Txn!$E1793)</f>
        <v>0</v>
      </c>
      <c r="I3574" s="40">
        <f>IF(Txn!$B1793="",0,Txn!$Q1793)</f>
        <v>0</v>
      </c>
      <c r="J3574" s="40">
        <f>IF(Txn!$B1793="",0,Txn!$R1793)</f>
        <v>0</v>
      </c>
      <c r="K3574" s="41">
        <f>IF($A3574="","",IFERROR(VALUE(MID($A3574,6,2)),""))</f>
        <v>0</v>
      </c>
      <c r="L3574" s="39">
        <f>IF(Txn!$K1793="","","طرف مقابل — "&amp;Txn!$K1793)</f>
        <v>0</v>
      </c>
      <c r="N3574" s="42">
        <f>IF($D3574="",0,COUNTIF(BankAccts,$D3574))</f>
        <v>0</v>
      </c>
    </row>
    <row r="3575" spans="1:14">
      <c r="A3575" s="38">
        <f>IF(Txn!$B1794="","",Txn!$B1794)</f>
        <v>0</v>
      </c>
      <c r="B3575" s="38">
        <f>IF(Txn!$B1794="","",Txn!$C1794)</f>
        <v>0</v>
      </c>
      <c r="C3575" s="39">
        <f>IF(Txn!$B1794="","","تراکنش بانکی")</f>
        <v>0</v>
      </c>
      <c r="D3575" s="38">
        <f>IF(Txn!$B1794="","",IF(Txn!$X1794="","",Txn!$X1794))</f>
        <v>0</v>
      </c>
      <c r="E3575" s="39">
        <f>IF($D3575="","",IFERROR(VLOOKUP($D3575,AcctTbl,2,0),""))</f>
        <v>0</v>
      </c>
      <c r="F3575" s="39">
        <f>IF($D3575="","",IFERROR(VLOOKUP($D3575,AcctTbl,3,0),""))</f>
        <v>0</v>
      </c>
      <c r="G3575" s="39">
        <f>IF(Txn!$B1794="","",Txn!$D1794)</f>
        <v>0</v>
      </c>
      <c r="H3575" s="38">
        <f>IF(Txn!$B1794="","",Txn!$E1794)</f>
        <v>0</v>
      </c>
      <c r="I3575" s="40">
        <f>IF(Txn!$B1794="",0,Txn!$O1794)</f>
        <v>0</v>
      </c>
      <c r="J3575" s="40">
        <f>IF(Txn!$B1794="",0,Txn!$P1794)</f>
        <v>0</v>
      </c>
      <c r="K3575" s="41">
        <f>IF($A3575="","",IFERROR(VALUE(MID($A3575,6,2)),""))</f>
        <v>0</v>
      </c>
      <c r="L3575" s="39">
        <f>IF(Txn!$K1794="","",Txn!$K1794)</f>
        <v>0</v>
      </c>
      <c r="N3575" s="42">
        <f>IF($D3575="",0,COUNTIF(BankAccts,$D3575))</f>
        <v>0</v>
      </c>
    </row>
    <row r="3576" spans="1:14">
      <c r="A3576" s="38">
        <f>IF(Txn!$B1794="","",Txn!$B1794)</f>
        <v>0</v>
      </c>
      <c r="B3576" s="38">
        <f>IF(Txn!$B1794="","",Txn!$C1794)</f>
        <v>0</v>
      </c>
      <c r="C3576" s="39">
        <f>IF(Txn!$B1794="","","تراکنش بانکی")</f>
        <v>0</v>
      </c>
      <c r="D3576" s="38">
        <f>IF(Txn!$B1794="","",IF(IF(Txn!$U1794="TRF",Txn!$Y1794,Txn!$Z1794)="","",IF(Txn!$U1794="TRF",Txn!$Y1794,Txn!$Z1794)))</f>
        <v>0</v>
      </c>
      <c r="E3576" s="39">
        <f>IF($D3576="","",IFERROR(VLOOKUP($D3576,AcctTbl,2,0),""))</f>
        <v>0</v>
      </c>
      <c r="F3576" s="39">
        <f>IF($D3576="","",IFERROR(VLOOKUP($D3576,AcctTbl,3,0),""))</f>
        <v>0</v>
      </c>
      <c r="G3576" s="39">
        <f>IF(Txn!$B1794="","",Txn!$D1794)</f>
        <v>0</v>
      </c>
      <c r="H3576" s="38">
        <f>IF(Txn!$B1794="","",Txn!$E1794)</f>
        <v>0</v>
      </c>
      <c r="I3576" s="40">
        <f>IF(Txn!$B1794="",0,Txn!$Q1794)</f>
        <v>0</v>
      </c>
      <c r="J3576" s="40">
        <f>IF(Txn!$B1794="",0,Txn!$R1794)</f>
        <v>0</v>
      </c>
      <c r="K3576" s="41">
        <f>IF($A3576="","",IFERROR(VALUE(MID($A3576,6,2)),""))</f>
        <v>0</v>
      </c>
      <c r="L3576" s="39">
        <f>IF(Txn!$K1794="","","طرف مقابل — "&amp;Txn!$K1794)</f>
        <v>0</v>
      </c>
      <c r="N3576" s="42">
        <f>IF($D3576="",0,COUNTIF(BankAccts,$D3576))</f>
        <v>0</v>
      </c>
    </row>
    <row r="3577" spans="1:14">
      <c r="A3577" s="38">
        <f>IF(Txn!$B1795="","",Txn!$B1795)</f>
        <v>0</v>
      </c>
      <c r="B3577" s="38">
        <f>IF(Txn!$B1795="","",Txn!$C1795)</f>
        <v>0</v>
      </c>
      <c r="C3577" s="39">
        <f>IF(Txn!$B1795="","","تراکنش بانکی")</f>
        <v>0</v>
      </c>
      <c r="D3577" s="38">
        <f>IF(Txn!$B1795="","",IF(Txn!$X1795="","",Txn!$X1795))</f>
        <v>0</v>
      </c>
      <c r="E3577" s="39">
        <f>IF($D3577="","",IFERROR(VLOOKUP($D3577,AcctTbl,2,0),""))</f>
        <v>0</v>
      </c>
      <c r="F3577" s="39">
        <f>IF($D3577="","",IFERROR(VLOOKUP($D3577,AcctTbl,3,0),""))</f>
        <v>0</v>
      </c>
      <c r="G3577" s="39">
        <f>IF(Txn!$B1795="","",Txn!$D1795)</f>
        <v>0</v>
      </c>
      <c r="H3577" s="38">
        <f>IF(Txn!$B1795="","",Txn!$E1795)</f>
        <v>0</v>
      </c>
      <c r="I3577" s="40">
        <f>IF(Txn!$B1795="",0,Txn!$O1795)</f>
        <v>0</v>
      </c>
      <c r="J3577" s="40">
        <f>IF(Txn!$B1795="",0,Txn!$P1795)</f>
        <v>0</v>
      </c>
      <c r="K3577" s="41">
        <f>IF($A3577="","",IFERROR(VALUE(MID($A3577,6,2)),""))</f>
        <v>0</v>
      </c>
      <c r="L3577" s="39">
        <f>IF(Txn!$K1795="","",Txn!$K1795)</f>
        <v>0</v>
      </c>
      <c r="N3577" s="42">
        <f>IF($D3577="",0,COUNTIF(BankAccts,$D3577))</f>
        <v>0</v>
      </c>
    </row>
    <row r="3578" spans="1:14">
      <c r="A3578" s="38">
        <f>IF(Txn!$B1795="","",Txn!$B1795)</f>
        <v>0</v>
      </c>
      <c r="B3578" s="38">
        <f>IF(Txn!$B1795="","",Txn!$C1795)</f>
        <v>0</v>
      </c>
      <c r="C3578" s="39">
        <f>IF(Txn!$B1795="","","تراکنش بانکی")</f>
        <v>0</v>
      </c>
      <c r="D3578" s="38">
        <f>IF(Txn!$B1795="","",IF(IF(Txn!$U1795="TRF",Txn!$Y1795,Txn!$Z1795)="","",IF(Txn!$U1795="TRF",Txn!$Y1795,Txn!$Z1795)))</f>
        <v>0</v>
      </c>
      <c r="E3578" s="39">
        <f>IF($D3578="","",IFERROR(VLOOKUP($D3578,AcctTbl,2,0),""))</f>
        <v>0</v>
      </c>
      <c r="F3578" s="39">
        <f>IF($D3578="","",IFERROR(VLOOKUP($D3578,AcctTbl,3,0),""))</f>
        <v>0</v>
      </c>
      <c r="G3578" s="39">
        <f>IF(Txn!$B1795="","",Txn!$D1795)</f>
        <v>0</v>
      </c>
      <c r="H3578" s="38">
        <f>IF(Txn!$B1795="","",Txn!$E1795)</f>
        <v>0</v>
      </c>
      <c r="I3578" s="40">
        <f>IF(Txn!$B1795="",0,Txn!$Q1795)</f>
        <v>0</v>
      </c>
      <c r="J3578" s="40">
        <f>IF(Txn!$B1795="",0,Txn!$R1795)</f>
        <v>0</v>
      </c>
      <c r="K3578" s="41">
        <f>IF($A3578="","",IFERROR(VALUE(MID($A3578,6,2)),""))</f>
        <v>0</v>
      </c>
      <c r="L3578" s="39">
        <f>IF(Txn!$K1795="","","طرف مقابل — "&amp;Txn!$K1795)</f>
        <v>0</v>
      </c>
      <c r="N3578" s="42">
        <f>IF($D3578="",0,COUNTIF(BankAccts,$D3578))</f>
        <v>0</v>
      </c>
    </row>
    <row r="3579" spans="1:14">
      <c r="A3579" s="38">
        <f>IF(Txn!$B1796="","",Txn!$B1796)</f>
        <v>0</v>
      </c>
      <c r="B3579" s="38">
        <f>IF(Txn!$B1796="","",Txn!$C1796)</f>
        <v>0</v>
      </c>
      <c r="C3579" s="39">
        <f>IF(Txn!$B1796="","","تراکنش بانکی")</f>
        <v>0</v>
      </c>
      <c r="D3579" s="38">
        <f>IF(Txn!$B1796="","",IF(Txn!$X1796="","",Txn!$X1796))</f>
        <v>0</v>
      </c>
      <c r="E3579" s="39">
        <f>IF($D3579="","",IFERROR(VLOOKUP($D3579,AcctTbl,2,0),""))</f>
        <v>0</v>
      </c>
      <c r="F3579" s="39">
        <f>IF($D3579="","",IFERROR(VLOOKUP($D3579,AcctTbl,3,0),""))</f>
        <v>0</v>
      </c>
      <c r="G3579" s="39">
        <f>IF(Txn!$B1796="","",Txn!$D1796)</f>
        <v>0</v>
      </c>
      <c r="H3579" s="38">
        <f>IF(Txn!$B1796="","",Txn!$E1796)</f>
        <v>0</v>
      </c>
      <c r="I3579" s="40">
        <f>IF(Txn!$B1796="",0,Txn!$O1796)</f>
        <v>0</v>
      </c>
      <c r="J3579" s="40">
        <f>IF(Txn!$B1796="",0,Txn!$P1796)</f>
        <v>0</v>
      </c>
      <c r="K3579" s="41">
        <f>IF($A3579="","",IFERROR(VALUE(MID($A3579,6,2)),""))</f>
        <v>0</v>
      </c>
      <c r="L3579" s="39">
        <f>IF(Txn!$K1796="","",Txn!$K1796)</f>
        <v>0</v>
      </c>
      <c r="N3579" s="42">
        <f>IF($D3579="",0,COUNTIF(BankAccts,$D3579))</f>
        <v>0</v>
      </c>
    </row>
    <row r="3580" spans="1:14">
      <c r="A3580" s="38">
        <f>IF(Txn!$B1796="","",Txn!$B1796)</f>
        <v>0</v>
      </c>
      <c r="B3580" s="38">
        <f>IF(Txn!$B1796="","",Txn!$C1796)</f>
        <v>0</v>
      </c>
      <c r="C3580" s="39">
        <f>IF(Txn!$B1796="","","تراکنش بانکی")</f>
        <v>0</v>
      </c>
      <c r="D3580" s="38">
        <f>IF(Txn!$B1796="","",IF(IF(Txn!$U1796="TRF",Txn!$Y1796,Txn!$Z1796)="","",IF(Txn!$U1796="TRF",Txn!$Y1796,Txn!$Z1796)))</f>
        <v>0</v>
      </c>
      <c r="E3580" s="39">
        <f>IF($D3580="","",IFERROR(VLOOKUP($D3580,AcctTbl,2,0),""))</f>
        <v>0</v>
      </c>
      <c r="F3580" s="39">
        <f>IF($D3580="","",IFERROR(VLOOKUP($D3580,AcctTbl,3,0),""))</f>
        <v>0</v>
      </c>
      <c r="G3580" s="39">
        <f>IF(Txn!$B1796="","",Txn!$D1796)</f>
        <v>0</v>
      </c>
      <c r="H3580" s="38">
        <f>IF(Txn!$B1796="","",Txn!$E1796)</f>
        <v>0</v>
      </c>
      <c r="I3580" s="40">
        <f>IF(Txn!$B1796="",0,Txn!$Q1796)</f>
        <v>0</v>
      </c>
      <c r="J3580" s="40">
        <f>IF(Txn!$B1796="",0,Txn!$R1796)</f>
        <v>0</v>
      </c>
      <c r="K3580" s="41">
        <f>IF($A3580="","",IFERROR(VALUE(MID($A3580,6,2)),""))</f>
        <v>0</v>
      </c>
      <c r="L3580" s="39">
        <f>IF(Txn!$K1796="","","طرف مقابل — "&amp;Txn!$K1796)</f>
        <v>0</v>
      </c>
      <c r="N3580" s="42">
        <f>IF($D3580="",0,COUNTIF(BankAccts,$D3580))</f>
        <v>0</v>
      </c>
    </row>
    <row r="3581" spans="1:14">
      <c r="A3581" s="38">
        <f>IF(Txn!$B1797="","",Txn!$B1797)</f>
        <v>0</v>
      </c>
      <c r="B3581" s="38">
        <f>IF(Txn!$B1797="","",Txn!$C1797)</f>
        <v>0</v>
      </c>
      <c r="C3581" s="39">
        <f>IF(Txn!$B1797="","","تراکنش بانکی")</f>
        <v>0</v>
      </c>
      <c r="D3581" s="38">
        <f>IF(Txn!$B1797="","",IF(Txn!$X1797="","",Txn!$X1797))</f>
        <v>0</v>
      </c>
      <c r="E3581" s="39">
        <f>IF($D3581="","",IFERROR(VLOOKUP($D3581,AcctTbl,2,0),""))</f>
        <v>0</v>
      </c>
      <c r="F3581" s="39">
        <f>IF($D3581="","",IFERROR(VLOOKUP($D3581,AcctTbl,3,0),""))</f>
        <v>0</v>
      </c>
      <c r="G3581" s="39">
        <f>IF(Txn!$B1797="","",Txn!$D1797)</f>
        <v>0</v>
      </c>
      <c r="H3581" s="38">
        <f>IF(Txn!$B1797="","",Txn!$E1797)</f>
        <v>0</v>
      </c>
      <c r="I3581" s="40">
        <f>IF(Txn!$B1797="",0,Txn!$O1797)</f>
        <v>0</v>
      </c>
      <c r="J3581" s="40">
        <f>IF(Txn!$B1797="",0,Txn!$P1797)</f>
        <v>0</v>
      </c>
      <c r="K3581" s="41">
        <f>IF($A3581="","",IFERROR(VALUE(MID($A3581,6,2)),""))</f>
        <v>0</v>
      </c>
      <c r="L3581" s="39">
        <f>IF(Txn!$K1797="","",Txn!$K1797)</f>
        <v>0</v>
      </c>
      <c r="N3581" s="42">
        <f>IF($D3581="",0,COUNTIF(BankAccts,$D3581))</f>
        <v>0</v>
      </c>
    </row>
    <row r="3582" spans="1:14">
      <c r="A3582" s="38">
        <f>IF(Txn!$B1797="","",Txn!$B1797)</f>
        <v>0</v>
      </c>
      <c r="B3582" s="38">
        <f>IF(Txn!$B1797="","",Txn!$C1797)</f>
        <v>0</v>
      </c>
      <c r="C3582" s="39">
        <f>IF(Txn!$B1797="","","تراکنش بانکی")</f>
        <v>0</v>
      </c>
      <c r="D3582" s="38">
        <f>IF(Txn!$B1797="","",IF(IF(Txn!$U1797="TRF",Txn!$Y1797,Txn!$Z1797)="","",IF(Txn!$U1797="TRF",Txn!$Y1797,Txn!$Z1797)))</f>
        <v>0</v>
      </c>
      <c r="E3582" s="39">
        <f>IF($D3582="","",IFERROR(VLOOKUP($D3582,AcctTbl,2,0),""))</f>
        <v>0</v>
      </c>
      <c r="F3582" s="39">
        <f>IF($D3582="","",IFERROR(VLOOKUP($D3582,AcctTbl,3,0),""))</f>
        <v>0</v>
      </c>
      <c r="G3582" s="39">
        <f>IF(Txn!$B1797="","",Txn!$D1797)</f>
        <v>0</v>
      </c>
      <c r="H3582" s="38">
        <f>IF(Txn!$B1797="","",Txn!$E1797)</f>
        <v>0</v>
      </c>
      <c r="I3582" s="40">
        <f>IF(Txn!$B1797="",0,Txn!$Q1797)</f>
        <v>0</v>
      </c>
      <c r="J3582" s="40">
        <f>IF(Txn!$B1797="",0,Txn!$R1797)</f>
        <v>0</v>
      </c>
      <c r="K3582" s="41">
        <f>IF($A3582="","",IFERROR(VALUE(MID($A3582,6,2)),""))</f>
        <v>0</v>
      </c>
      <c r="L3582" s="39">
        <f>IF(Txn!$K1797="","","طرف مقابل — "&amp;Txn!$K1797)</f>
        <v>0</v>
      </c>
      <c r="N3582" s="42">
        <f>IF($D3582="",0,COUNTIF(BankAccts,$D3582))</f>
        <v>0</v>
      </c>
    </row>
    <row r="3583" spans="1:14">
      <c r="A3583" s="38">
        <f>IF(Txn!$B1798="","",Txn!$B1798)</f>
        <v>0</v>
      </c>
      <c r="B3583" s="38">
        <f>IF(Txn!$B1798="","",Txn!$C1798)</f>
        <v>0</v>
      </c>
      <c r="C3583" s="39">
        <f>IF(Txn!$B1798="","","تراکنش بانکی")</f>
        <v>0</v>
      </c>
      <c r="D3583" s="38">
        <f>IF(Txn!$B1798="","",IF(Txn!$X1798="","",Txn!$X1798))</f>
        <v>0</v>
      </c>
      <c r="E3583" s="39">
        <f>IF($D3583="","",IFERROR(VLOOKUP($D3583,AcctTbl,2,0),""))</f>
        <v>0</v>
      </c>
      <c r="F3583" s="39">
        <f>IF($D3583="","",IFERROR(VLOOKUP($D3583,AcctTbl,3,0),""))</f>
        <v>0</v>
      </c>
      <c r="G3583" s="39">
        <f>IF(Txn!$B1798="","",Txn!$D1798)</f>
        <v>0</v>
      </c>
      <c r="H3583" s="38">
        <f>IF(Txn!$B1798="","",Txn!$E1798)</f>
        <v>0</v>
      </c>
      <c r="I3583" s="40">
        <f>IF(Txn!$B1798="",0,Txn!$O1798)</f>
        <v>0</v>
      </c>
      <c r="J3583" s="40">
        <f>IF(Txn!$B1798="",0,Txn!$P1798)</f>
        <v>0</v>
      </c>
      <c r="K3583" s="41">
        <f>IF($A3583="","",IFERROR(VALUE(MID($A3583,6,2)),""))</f>
        <v>0</v>
      </c>
      <c r="L3583" s="39">
        <f>IF(Txn!$K1798="","",Txn!$K1798)</f>
        <v>0</v>
      </c>
      <c r="N3583" s="42">
        <f>IF($D3583="",0,COUNTIF(BankAccts,$D3583))</f>
        <v>0</v>
      </c>
    </row>
    <row r="3584" spans="1:14">
      <c r="A3584" s="38">
        <f>IF(Txn!$B1798="","",Txn!$B1798)</f>
        <v>0</v>
      </c>
      <c r="B3584" s="38">
        <f>IF(Txn!$B1798="","",Txn!$C1798)</f>
        <v>0</v>
      </c>
      <c r="C3584" s="39">
        <f>IF(Txn!$B1798="","","تراکنش بانکی")</f>
        <v>0</v>
      </c>
      <c r="D3584" s="38">
        <f>IF(Txn!$B1798="","",IF(IF(Txn!$U1798="TRF",Txn!$Y1798,Txn!$Z1798)="","",IF(Txn!$U1798="TRF",Txn!$Y1798,Txn!$Z1798)))</f>
        <v>0</v>
      </c>
      <c r="E3584" s="39">
        <f>IF($D3584="","",IFERROR(VLOOKUP($D3584,AcctTbl,2,0),""))</f>
        <v>0</v>
      </c>
      <c r="F3584" s="39">
        <f>IF($D3584="","",IFERROR(VLOOKUP($D3584,AcctTbl,3,0),""))</f>
        <v>0</v>
      </c>
      <c r="G3584" s="39">
        <f>IF(Txn!$B1798="","",Txn!$D1798)</f>
        <v>0</v>
      </c>
      <c r="H3584" s="38">
        <f>IF(Txn!$B1798="","",Txn!$E1798)</f>
        <v>0</v>
      </c>
      <c r="I3584" s="40">
        <f>IF(Txn!$B1798="",0,Txn!$Q1798)</f>
        <v>0</v>
      </c>
      <c r="J3584" s="40">
        <f>IF(Txn!$B1798="",0,Txn!$R1798)</f>
        <v>0</v>
      </c>
      <c r="K3584" s="41">
        <f>IF($A3584="","",IFERROR(VALUE(MID($A3584,6,2)),""))</f>
        <v>0</v>
      </c>
      <c r="L3584" s="39">
        <f>IF(Txn!$K1798="","","طرف مقابل — "&amp;Txn!$K1798)</f>
        <v>0</v>
      </c>
      <c r="N3584" s="42">
        <f>IF($D3584="",0,COUNTIF(BankAccts,$D3584))</f>
        <v>0</v>
      </c>
    </row>
    <row r="3585" spans="1:14">
      <c r="A3585" s="38">
        <f>IF(Txn!$B1799="","",Txn!$B1799)</f>
        <v>0</v>
      </c>
      <c r="B3585" s="38">
        <f>IF(Txn!$B1799="","",Txn!$C1799)</f>
        <v>0</v>
      </c>
      <c r="C3585" s="39">
        <f>IF(Txn!$B1799="","","تراکنش بانکی")</f>
        <v>0</v>
      </c>
      <c r="D3585" s="38">
        <f>IF(Txn!$B1799="","",IF(Txn!$X1799="","",Txn!$X1799))</f>
        <v>0</v>
      </c>
      <c r="E3585" s="39">
        <f>IF($D3585="","",IFERROR(VLOOKUP($D3585,AcctTbl,2,0),""))</f>
        <v>0</v>
      </c>
      <c r="F3585" s="39">
        <f>IF($D3585="","",IFERROR(VLOOKUP($D3585,AcctTbl,3,0),""))</f>
        <v>0</v>
      </c>
      <c r="G3585" s="39">
        <f>IF(Txn!$B1799="","",Txn!$D1799)</f>
        <v>0</v>
      </c>
      <c r="H3585" s="38">
        <f>IF(Txn!$B1799="","",Txn!$E1799)</f>
        <v>0</v>
      </c>
      <c r="I3585" s="40">
        <f>IF(Txn!$B1799="",0,Txn!$O1799)</f>
        <v>0</v>
      </c>
      <c r="J3585" s="40">
        <f>IF(Txn!$B1799="",0,Txn!$P1799)</f>
        <v>0</v>
      </c>
      <c r="K3585" s="41">
        <f>IF($A3585="","",IFERROR(VALUE(MID($A3585,6,2)),""))</f>
        <v>0</v>
      </c>
      <c r="L3585" s="39">
        <f>IF(Txn!$K1799="","",Txn!$K1799)</f>
        <v>0</v>
      </c>
      <c r="N3585" s="42">
        <f>IF($D3585="",0,COUNTIF(BankAccts,$D3585))</f>
        <v>0</v>
      </c>
    </row>
    <row r="3586" spans="1:14">
      <c r="A3586" s="38">
        <f>IF(Txn!$B1799="","",Txn!$B1799)</f>
        <v>0</v>
      </c>
      <c r="B3586" s="38">
        <f>IF(Txn!$B1799="","",Txn!$C1799)</f>
        <v>0</v>
      </c>
      <c r="C3586" s="39">
        <f>IF(Txn!$B1799="","","تراکنش بانکی")</f>
        <v>0</v>
      </c>
      <c r="D3586" s="38">
        <f>IF(Txn!$B1799="","",IF(IF(Txn!$U1799="TRF",Txn!$Y1799,Txn!$Z1799)="","",IF(Txn!$U1799="TRF",Txn!$Y1799,Txn!$Z1799)))</f>
        <v>0</v>
      </c>
      <c r="E3586" s="39">
        <f>IF($D3586="","",IFERROR(VLOOKUP($D3586,AcctTbl,2,0),""))</f>
        <v>0</v>
      </c>
      <c r="F3586" s="39">
        <f>IF($D3586="","",IFERROR(VLOOKUP($D3586,AcctTbl,3,0),""))</f>
        <v>0</v>
      </c>
      <c r="G3586" s="39">
        <f>IF(Txn!$B1799="","",Txn!$D1799)</f>
        <v>0</v>
      </c>
      <c r="H3586" s="38">
        <f>IF(Txn!$B1799="","",Txn!$E1799)</f>
        <v>0</v>
      </c>
      <c r="I3586" s="40">
        <f>IF(Txn!$B1799="",0,Txn!$Q1799)</f>
        <v>0</v>
      </c>
      <c r="J3586" s="40">
        <f>IF(Txn!$B1799="",0,Txn!$R1799)</f>
        <v>0</v>
      </c>
      <c r="K3586" s="41">
        <f>IF($A3586="","",IFERROR(VALUE(MID($A3586,6,2)),""))</f>
        <v>0</v>
      </c>
      <c r="L3586" s="39">
        <f>IF(Txn!$K1799="","","طرف مقابل — "&amp;Txn!$K1799)</f>
        <v>0</v>
      </c>
      <c r="N3586" s="42">
        <f>IF($D3586="",0,COUNTIF(BankAccts,$D3586))</f>
        <v>0</v>
      </c>
    </row>
    <row r="3587" spans="1:14">
      <c r="A3587" s="38">
        <f>IF(Txn!$B1800="","",Txn!$B1800)</f>
        <v>0</v>
      </c>
      <c r="B3587" s="38">
        <f>IF(Txn!$B1800="","",Txn!$C1800)</f>
        <v>0</v>
      </c>
      <c r="C3587" s="39">
        <f>IF(Txn!$B1800="","","تراکنش بانکی")</f>
        <v>0</v>
      </c>
      <c r="D3587" s="38">
        <f>IF(Txn!$B1800="","",IF(Txn!$X1800="","",Txn!$X1800))</f>
        <v>0</v>
      </c>
      <c r="E3587" s="39">
        <f>IF($D3587="","",IFERROR(VLOOKUP($D3587,AcctTbl,2,0),""))</f>
        <v>0</v>
      </c>
      <c r="F3587" s="39">
        <f>IF($D3587="","",IFERROR(VLOOKUP($D3587,AcctTbl,3,0),""))</f>
        <v>0</v>
      </c>
      <c r="G3587" s="39">
        <f>IF(Txn!$B1800="","",Txn!$D1800)</f>
        <v>0</v>
      </c>
      <c r="H3587" s="38">
        <f>IF(Txn!$B1800="","",Txn!$E1800)</f>
        <v>0</v>
      </c>
      <c r="I3587" s="40">
        <f>IF(Txn!$B1800="",0,Txn!$O1800)</f>
        <v>0</v>
      </c>
      <c r="J3587" s="40">
        <f>IF(Txn!$B1800="",0,Txn!$P1800)</f>
        <v>0</v>
      </c>
      <c r="K3587" s="41">
        <f>IF($A3587="","",IFERROR(VALUE(MID($A3587,6,2)),""))</f>
        <v>0</v>
      </c>
      <c r="L3587" s="39">
        <f>IF(Txn!$K1800="","",Txn!$K1800)</f>
        <v>0</v>
      </c>
      <c r="N3587" s="42">
        <f>IF($D3587="",0,COUNTIF(BankAccts,$D3587))</f>
        <v>0</v>
      </c>
    </row>
    <row r="3588" spans="1:14">
      <c r="A3588" s="38">
        <f>IF(Txn!$B1800="","",Txn!$B1800)</f>
        <v>0</v>
      </c>
      <c r="B3588" s="38">
        <f>IF(Txn!$B1800="","",Txn!$C1800)</f>
        <v>0</v>
      </c>
      <c r="C3588" s="39">
        <f>IF(Txn!$B1800="","","تراکنش بانکی")</f>
        <v>0</v>
      </c>
      <c r="D3588" s="38">
        <f>IF(Txn!$B1800="","",IF(IF(Txn!$U1800="TRF",Txn!$Y1800,Txn!$Z1800)="","",IF(Txn!$U1800="TRF",Txn!$Y1800,Txn!$Z1800)))</f>
        <v>0</v>
      </c>
      <c r="E3588" s="39">
        <f>IF($D3588="","",IFERROR(VLOOKUP($D3588,AcctTbl,2,0),""))</f>
        <v>0</v>
      </c>
      <c r="F3588" s="39">
        <f>IF($D3588="","",IFERROR(VLOOKUP($D3588,AcctTbl,3,0),""))</f>
        <v>0</v>
      </c>
      <c r="G3588" s="39">
        <f>IF(Txn!$B1800="","",Txn!$D1800)</f>
        <v>0</v>
      </c>
      <c r="H3588" s="38">
        <f>IF(Txn!$B1800="","",Txn!$E1800)</f>
        <v>0</v>
      </c>
      <c r="I3588" s="40">
        <f>IF(Txn!$B1800="",0,Txn!$Q1800)</f>
        <v>0</v>
      </c>
      <c r="J3588" s="40">
        <f>IF(Txn!$B1800="",0,Txn!$R1800)</f>
        <v>0</v>
      </c>
      <c r="K3588" s="41">
        <f>IF($A3588="","",IFERROR(VALUE(MID($A3588,6,2)),""))</f>
        <v>0</v>
      </c>
      <c r="L3588" s="39">
        <f>IF(Txn!$K1800="","","طرف مقابل — "&amp;Txn!$K1800)</f>
        <v>0</v>
      </c>
      <c r="N3588" s="42">
        <f>IF($D3588="",0,COUNTIF(BankAccts,$D3588))</f>
        <v>0</v>
      </c>
    </row>
    <row r="3589" spans="1:14">
      <c r="A3589" s="38">
        <f>IF(Txn!$B1801="","",Txn!$B1801)</f>
        <v>0</v>
      </c>
      <c r="B3589" s="38">
        <f>IF(Txn!$B1801="","",Txn!$C1801)</f>
        <v>0</v>
      </c>
      <c r="C3589" s="39">
        <f>IF(Txn!$B1801="","","تراکنش بانکی")</f>
        <v>0</v>
      </c>
      <c r="D3589" s="38">
        <f>IF(Txn!$B1801="","",IF(Txn!$X1801="","",Txn!$X1801))</f>
        <v>0</v>
      </c>
      <c r="E3589" s="39">
        <f>IF($D3589="","",IFERROR(VLOOKUP($D3589,AcctTbl,2,0),""))</f>
        <v>0</v>
      </c>
      <c r="F3589" s="39">
        <f>IF($D3589="","",IFERROR(VLOOKUP($D3589,AcctTbl,3,0),""))</f>
        <v>0</v>
      </c>
      <c r="G3589" s="39">
        <f>IF(Txn!$B1801="","",Txn!$D1801)</f>
        <v>0</v>
      </c>
      <c r="H3589" s="38">
        <f>IF(Txn!$B1801="","",Txn!$E1801)</f>
        <v>0</v>
      </c>
      <c r="I3589" s="40">
        <f>IF(Txn!$B1801="",0,Txn!$O1801)</f>
        <v>0</v>
      </c>
      <c r="J3589" s="40">
        <f>IF(Txn!$B1801="",0,Txn!$P1801)</f>
        <v>0</v>
      </c>
      <c r="K3589" s="41">
        <f>IF($A3589="","",IFERROR(VALUE(MID($A3589,6,2)),""))</f>
        <v>0</v>
      </c>
      <c r="L3589" s="39">
        <f>IF(Txn!$K1801="","",Txn!$K1801)</f>
        <v>0</v>
      </c>
      <c r="N3589" s="42">
        <f>IF($D3589="",0,COUNTIF(BankAccts,$D3589))</f>
        <v>0</v>
      </c>
    </row>
    <row r="3590" spans="1:14">
      <c r="A3590" s="38">
        <f>IF(Txn!$B1801="","",Txn!$B1801)</f>
        <v>0</v>
      </c>
      <c r="B3590" s="38">
        <f>IF(Txn!$B1801="","",Txn!$C1801)</f>
        <v>0</v>
      </c>
      <c r="C3590" s="39">
        <f>IF(Txn!$B1801="","","تراکنش بانکی")</f>
        <v>0</v>
      </c>
      <c r="D3590" s="38">
        <f>IF(Txn!$B1801="","",IF(IF(Txn!$U1801="TRF",Txn!$Y1801,Txn!$Z1801)="","",IF(Txn!$U1801="TRF",Txn!$Y1801,Txn!$Z1801)))</f>
        <v>0</v>
      </c>
      <c r="E3590" s="39">
        <f>IF($D3590="","",IFERROR(VLOOKUP($D3590,AcctTbl,2,0),""))</f>
        <v>0</v>
      </c>
      <c r="F3590" s="39">
        <f>IF($D3590="","",IFERROR(VLOOKUP($D3590,AcctTbl,3,0),""))</f>
        <v>0</v>
      </c>
      <c r="G3590" s="39">
        <f>IF(Txn!$B1801="","",Txn!$D1801)</f>
        <v>0</v>
      </c>
      <c r="H3590" s="38">
        <f>IF(Txn!$B1801="","",Txn!$E1801)</f>
        <v>0</v>
      </c>
      <c r="I3590" s="40">
        <f>IF(Txn!$B1801="",0,Txn!$Q1801)</f>
        <v>0</v>
      </c>
      <c r="J3590" s="40">
        <f>IF(Txn!$B1801="",0,Txn!$R1801)</f>
        <v>0</v>
      </c>
      <c r="K3590" s="41">
        <f>IF($A3590="","",IFERROR(VALUE(MID($A3590,6,2)),""))</f>
        <v>0</v>
      </c>
      <c r="L3590" s="39">
        <f>IF(Txn!$K1801="","","طرف مقابل — "&amp;Txn!$K1801)</f>
        <v>0</v>
      </c>
      <c r="N3590" s="42">
        <f>IF($D3590="",0,COUNTIF(BankAccts,$D3590))</f>
        <v>0</v>
      </c>
    </row>
    <row r="3591" spans="1:14">
      <c r="A3591" s="38">
        <f>IF(Txn!$B1802="","",Txn!$B1802)</f>
        <v>0</v>
      </c>
      <c r="B3591" s="38">
        <f>IF(Txn!$B1802="","",Txn!$C1802)</f>
        <v>0</v>
      </c>
      <c r="C3591" s="39">
        <f>IF(Txn!$B1802="","","تراکنش بانکی")</f>
        <v>0</v>
      </c>
      <c r="D3591" s="38">
        <f>IF(Txn!$B1802="","",IF(Txn!$X1802="","",Txn!$X1802))</f>
        <v>0</v>
      </c>
      <c r="E3591" s="39">
        <f>IF($D3591="","",IFERROR(VLOOKUP($D3591,AcctTbl,2,0),""))</f>
        <v>0</v>
      </c>
      <c r="F3591" s="39">
        <f>IF($D3591="","",IFERROR(VLOOKUP($D3591,AcctTbl,3,0),""))</f>
        <v>0</v>
      </c>
      <c r="G3591" s="39">
        <f>IF(Txn!$B1802="","",Txn!$D1802)</f>
        <v>0</v>
      </c>
      <c r="H3591" s="38">
        <f>IF(Txn!$B1802="","",Txn!$E1802)</f>
        <v>0</v>
      </c>
      <c r="I3591" s="40">
        <f>IF(Txn!$B1802="",0,Txn!$O1802)</f>
        <v>0</v>
      </c>
      <c r="J3591" s="40">
        <f>IF(Txn!$B1802="",0,Txn!$P1802)</f>
        <v>0</v>
      </c>
      <c r="K3591" s="41">
        <f>IF($A3591="","",IFERROR(VALUE(MID($A3591,6,2)),""))</f>
        <v>0</v>
      </c>
      <c r="L3591" s="39">
        <f>IF(Txn!$K1802="","",Txn!$K1802)</f>
        <v>0</v>
      </c>
      <c r="N3591" s="42">
        <f>IF($D3591="",0,COUNTIF(BankAccts,$D3591))</f>
        <v>0</v>
      </c>
    </row>
    <row r="3592" spans="1:14">
      <c r="A3592" s="38">
        <f>IF(Txn!$B1802="","",Txn!$B1802)</f>
        <v>0</v>
      </c>
      <c r="B3592" s="38">
        <f>IF(Txn!$B1802="","",Txn!$C1802)</f>
        <v>0</v>
      </c>
      <c r="C3592" s="39">
        <f>IF(Txn!$B1802="","","تراکنش بانکی")</f>
        <v>0</v>
      </c>
      <c r="D3592" s="38">
        <f>IF(Txn!$B1802="","",IF(IF(Txn!$U1802="TRF",Txn!$Y1802,Txn!$Z1802)="","",IF(Txn!$U1802="TRF",Txn!$Y1802,Txn!$Z1802)))</f>
        <v>0</v>
      </c>
      <c r="E3592" s="39">
        <f>IF($D3592="","",IFERROR(VLOOKUP($D3592,AcctTbl,2,0),""))</f>
        <v>0</v>
      </c>
      <c r="F3592" s="39">
        <f>IF($D3592="","",IFERROR(VLOOKUP($D3592,AcctTbl,3,0),""))</f>
        <v>0</v>
      </c>
      <c r="G3592" s="39">
        <f>IF(Txn!$B1802="","",Txn!$D1802)</f>
        <v>0</v>
      </c>
      <c r="H3592" s="38">
        <f>IF(Txn!$B1802="","",Txn!$E1802)</f>
        <v>0</v>
      </c>
      <c r="I3592" s="40">
        <f>IF(Txn!$B1802="",0,Txn!$Q1802)</f>
        <v>0</v>
      </c>
      <c r="J3592" s="40">
        <f>IF(Txn!$B1802="",0,Txn!$R1802)</f>
        <v>0</v>
      </c>
      <c r="K3592" s="41">
        <f>IF($A3592="","",IFERROR(VALUE(MID($A3592,6,2)),""))</f>
        <v>0</v>
      </c>
      <c r="L3592" s="39">
        <f>IF(Txn!$K1802="","","طرف مقابل — "&amp;Txn!$K1802)</f>
        <v>0</v>
      </c>
      <c r="N3592" s="42">
        <f>IF($D3592="",0,COUNTIF(BankAccts,$D3592))</f>
        <v>0</v>
      </c>
    </row>
    <row r="3593" spans="1:14">
      <c r="A3593" s="38">
        <f>IF(Txn!$B1803="","",Txn!$B1803)</f>
        <v>0</v>
      </c>
      <c r="B3593" s="38">
        <f>IF(Txn!$B1803="","",Txn!$C1803)</f>
        <v>0</v>
      </c>
      <c r="C3593" s="39">
        <f>IF(Txn!$B1803="","","تراکنش بانکی")</f>
        <v>0</v>
      </c>
      <c r="D3593" s="38">
        <f>IF(Txn!$B1803="","",IF(Txn!$X1803="","",Txn!$X1803))</f>
        <v>0</v>
      </c>
      <c r="E3593" s="39">
        <f>IF($D3593="","",IFERROR(VLOOKUP($D3593,AcctTbl,2,0),""))</f>
        <v>0</v>
      </c>
      <c r="F3593" s="39">
        <f>IF($D3593="","",IFERROR(VLOOKUP($D3593,AcctTbl,3,0),""))</f>
        <v>0</v>
      </c>
      <c r="G3593" s="39">
        <f>IF(Txn!$B1803="","",Txn!$D1803)</f>
        <v>0</v>
      </c>
      <c r="H3593" s="38">
        <f>IF(Txn!$B1803="","",Txn!$E1803)</f>
        <v>0</v>
      </c>
      <c r="I3593" s="40">
        <f>IF(Txn!$B1803="",0,Txn!$O1803)</f>
        <v>0</v>
      </c>
      <c r="J3593" s="40">
        <f>IF(Txn!$B1803="",0,Txn!$P1803)</f>
        <v>0</v>
      </c>
      <c r="K3593" s="41">
        <f>IF($A3593="","",IFERROR(VALUE(MID($A3593,6,2)),""))</f>
        <v>0</v>
      </c>
      <c r="L3593" s="39">
        <f>IF(Txn!$K1803="","",Txn!$K1803)</f>
        <v>0</v>
      </c>
      <c r="N3593" s="42">
        <f>IF($D3593="",0,COUNTIF(BankAccts,$D3593))</f>
        <v>0</v>
      </c>
    </row>
    <row r="3594" spans="1:14">
      <c r="A3594" s="38">
        <f>IF(Txn!$B1803="","",Txn!$B1803)</f>
        <v>0</v>
      </c>
      <c r="B3594" s="38">
        <f>IF(Txn!$B1803="","",Txn!$C1803)</f>
        <v>0</v>
      </c>
      <c r="C3594" s="39">
        <f>IF(Txn!$B1803="","","تراکنش بانکی")</f>
        <v>0</v>
      </c>
      <c r="D3594" s="38">
        <f>IF(Txn!$B1803="","",IF(IF(Txn!$U1803="TRF",Txn!$Y1803,Txn!$Z1803)="","",IF(Txn!$U1803="TRF",Txn!$Y1803,Txn!$Z1803)))</f>
        <v>0</v>
      </c>
      <c r="E3594" s="39">
        <f>IF($D3594="","",IFERROR(VLOOKUP($D3594,AcctTbl,2,0),""))</f>
        <v>0</v>
      </c>
      <c r="F3594" s="39">
        <f>IF($D3594="","",IFERROR(VLOOKUP($D3594,AcctTbl,3,0),""))</f>
        <v>0</v>
      </c>
      <c r="G3594" s="39">
        <f>IF(Txn!$B1803="","",Txn!$D1803)</f>
        <v>0</v>
      </c>
      <c r="H3594" s="38">
        <f>IF(Txn!$B1803="","",Txn!$E1803)</f>
        <v>0</v>
      </c>
      <c r="I3594" s="40">
        <f>IF(Txn!$B1803="",0,Txn!$Q1803)</f>
        <v>0</v>
      </c>
      <c r="J3594" s="40">
        <f>IF(Txn!$B1803="",0,Txn!$R1803)</f>
        <v>0</v>
      </c>
      <c r="K3594" s="41">
        <f>IF($A3594="","",IFERROR(VALUE(MID($A3594,6,2)),""))</f>
        <v>0</v>
      </c>
      <c r="L3594" s="39">
        <f>IF(Txn!$K1803="","","طرف مقابل — "&amp;Txn!$K1803)</f>
        <v>0</v>
      </c>
      <c r="N3594" s="42">
        <f>IF($D3594="",0,COUNTIF(BankAccts,$D3594))</f>
        <v>0</v>
      </c>
    </row>
    <row r="3595" spans="1:14">
      <c r="A3595" s="38">
        <f>IF(Txn!$B1804="","",Txn!$B1804)</f>
        <v>0</v>
      </c>
      <c r="B3595" s="38">
        <f>IF(Txn!$B1804="","",Txn!$C1804)</f>
        <v>0</v>
      </c>
      <c r="C3595" s="39">
        <f>IF(Txn!$B1804="","","تراکنش بانکی")</f>
        <v>0</v>
      </c>
      <c r="D3595" s="38">
        <f>IF(Txn!$B1804="","",IF(Txn!$X1804="","",Txn!$X1804))</f>
        <v>0</v>
      </c>
      <c r="E3595" s="39">
        <f>IF($D3595="","",IFERROR(VLOOKUP($D3595,AcctTbl,2,0),""))</f>
        <v>0</v>
      </c>
      <c r="F3595" s="39">
        <f>IF($D3595="","",IFERROR(VLOOKUP($D3595,AcctTbl,3,0),""))</f>
        <v>0</v>
      </c>
      <c r="G3595" s="39">
        <f>IF(Txn!$B1804="","",Txn!$D1804)</f>
        <v>0</v>
      </c>
      <c r="H3595" s="38">
        <f>IF(Txn!$B1804="","",Txn!$E1804)</f>
        <v>0</v>
      </c>
      <c r="I3595" s="40">
        <f>IF(Txn!$B1804="",0,Txn!$O1804)</f>
        <v>0</v>
      </c>
      <c r="J3595" s="40">
        <f>IF(Txn!$B1804="",0,Txn!$P1804)</f>
        <v>0</v>
      </c>
      <c r="K3595" s="41">
        <f>IF($A3595="","",IFERROR(VALUE(MID($A3595,6,2)),""))</f>
        <v>0</v>
      </c>
      <c r="L3595" s="39">
        <f>IF(Txn!$K1804="","",Txn!$K1804)</f>
        <v>0</v>
      </c>
      <c r="N3595" s="42">
        <f>IF($D3595="",0,COUNTIF(BankAccts,$D3595))</f>
        <v>0</v>
      </c>
    </row>
    <row r="3596" spans="1:14">
      <c r="A3596" s="38">
        <f>IF(Txn!$B1804="","",Txn!$B1804)</f>
        <v>0</v>
      </c>
      <c r="B3596" s="38">
        <f>IF(Txn!$B1804="","",Txn!$C1804)</f>
        <v>0</v>
      </c>
      <c r="C3596" s="39">
        <f>IF(Txn!$B1804="","","تراکنش بانکی")</f>
        <v>0</v>
      </c>
      <c r="D3596" s="38">
        <f>IF(Txn!$B1804="","",IF(IF(Txn!$U1804="TRF",Txn!$Y1804,Txn!$Z1804)="","",IF(Txn!$U1804="TRF",Txn!$Y1804,Txn!$Z1804)))</f>
        <v>0</v>
      </c>
      <c r="E3596" s="39">
        <f>IF($D3596="","",IFERROR(VLOOKUP($D3596,AcctTbl,2,0),""))</f>
        <v>0</v>
      </c>
      <c r="F3596" s="39">
        <f>IF($D3596="","",IFERROR(VLOOKUP($D3596,AcctTbl,3,0),""))</f>
        <v>0</v>
      </c>
      <c r="G3596" s="39">
        <f>IF(Txn!$B1804="","",Txn!$D1804)</f>
        <v>0</v>
      </c>
      <c r="H3596" s="38">
        <f>IF(Txn!$B1804="","",Txn!$E1804)</f>
        <v>0</v>
      </c>
      <c r="I3596" s="40">
        <f>IF(Txn!$B1804="",0,Txn!$Q1804)</f>
        <v>0</v>
      </c>
      <c r="J3596" s="40">
        <f>IF(Txn!$B1804="",0,Txn!$R1804)</f>
        <v>0</v>
      </c>
      <c r="K3596" s="41">
        <f>IF($A3596="","",IFERROR(VALUE(MID($A3596,6,2)),""))</f>
        <v>0</v>
      </c>
      <c r="L3596" s="39">
        <f>IF(Txn!$K1804="","","طرف مقابل — "&amp;Txn!$K1804)</f>
        <v>0</v>
      </c>
      <c r="N3596" s="42">
        <f>IF($D3596="",0,COUNTIF(BankAccts,$D3596))</f>
        <v>0</v>
      </c>
    </row>
    <row r="3597" spans="1:14">
      <c r="A3597" s="38">
        <f>IF(Txn!$B1805="","",Txn!$B1805)</f>
        <v>0</v>
      </c>
      <c r="B3597" s="38">
        <f>IF(Txn!$B1805="","",Txn!$C1805)</f>
        <v>0</v>
      </c>
      <c r="C3597" s="39">
        <f>IF(Txn!$B1805="","","تراکنش بانکی")</f>
        <v>0</v>
      </c>
      <c r="D3597" s="38">
        <f>IF(Txn!$B1805="","",IF(Txn!$X1805="","",Txn!$X1805))</f>
        <v>0</v>
      </c>
      <c r="E3597" s="39">
        <f>IF($D3597="","",IFERROR(VLOOKUP($D3597,AcctTbl,2,0),""))</f>
        <v>0</v>
      </c>
      <c r="F3597" s="39">
        <f>IF($D3597="","",IFERROR(VLOOKUP($D3597,AcctTbl,3,0),""))</f>
        <v>0</v>
      </c>
      <c r="G3597" s="39">
        <f>IF(Txn!$B1805="","",Txn!$D1805)</f>
        <v>0</v>
      </c>
      <c r="H3597" s="38">
        <f>IF(Txn!$B1805="","",Txn!$E1805)</f>
        <v>0</v>
      </c>
      <c r="I3597" s="40">
        <f>IF(Txn!$B1805="",0,Txn!$O1805)</f>
        <v>0</v>
      </c>
      <c r="J3597" s="40">
        <f>IF(Txn!$B1805="",0,Txn!$P1805)</f>
        <v>0</v>
      </c>
      <c r="K3597" s="41">
        <f>IF($A3597="","",IFERROR(VALUE(MID($A3597,6,2)),""))</f>
        <v>0</v>
      </c>
      <c r="L3597" s="39">
        <f>IF(Txn!$K1805="","",Txn!$K1805)</f>
        <v>0</v>
      </c>
      <c r="N3597" s="42">
        <f>IF($D3597="",0,COUNTIF(BankAccts,$D3597))</f>
        <v>0</v>
      </c>
    </row>
    <row r="3598" spans="1:14">
      <c r="A3598" s="38">
        <f>IF(Txn!$B1805="","",Txn!$B1805)</f>
        <v>0</v>
      </c>
      <c r="B3598" s="38">
        <f>IF(Txn!$B1805="","",Txn!$C1805)</f>
        <v>0</v>
      </c>
      <c r="C3598" s="39">
        <f>IF(Txn!$B1805="","","تراکنش بانکی")</f>
        <v>0</v>
      </c>
      <c r="D3598" s="38">
        <f>IF(Txn!$B1805="","",IF(IF(Txn!$U1805="TRF",Txn!$Y1805,Txn!$Z1805)="","",IF(Txn!$U1805="TRF",Txn!$Y1805,Txn!$Z1805)))</f>
        <v>0</v>
      </c>
      <c r="E3598" s="39">
        <f>IF($D3598="","",IFERROR(VLOOKUP($D3598,AcctTbl,2,0),""))</f>
        <v>0</v>
      </c>
      <c r="F3598" s="39">
        <f>IF($D3598="","",IFERROR(VLOOKUP($D3598,AcctTbl,3,0),""))</f>
        <v>0</v>
      </c>
      <c r="G3598" s="39">
        <f>IF(Txn!$B1805="","",Txn!$D1805)</f>
        <v>0</v>
      </c>
      <c r="H3598" s="38">
        <f>IF(Txn!$B1805="","",Txn!$E1805)</f>
        <v>0</v>
      </c>
      <c r="I3598" s="40">
        <f>IF(Txn!$B1805="",0,Txn!$Q1805)</f>
        <v>0</v>
      </c>
      <c r="J3598" s="40">
        <f>IF(Txn!$B1805="",0,Txn!$R1805)</f>
        <v>0</v>
      </c>
      <c r="K3598" s="41">
        <f>IF($A3598="","",IFERROR(VALUE(MID($A3598,6,2)),""))</f>
        <v>0</v>
      </c>
      <c r="L3598" s="39">
        <f>IF(Txn!$K1805="","","طرف مقابل — "&amp;Txn!$K1805)</f>
        <v>0</v>
      </c>
      <c r="N3598" s="42">
        <f>IF($D3598="",0,COUNTIF(BankAccts,$D3598))</f>
        <v>0</v>
      </c>
    </row>
    <row r="3599" spans="1:14">
      <c r="A3599" s="38">
        <f>IF(Txn!$B1806="","",Txn!$B1806)</f>
        <v>0</v>
      </c>
      <c r="B3599" s="38">
        <f>IF(Txn!$B1806="","",Txn!$C1806)</f>
        <v>0</v>
      </c>
      <c r="C3599" s="39">
        <f>IF(Txn!$B1806="","","تراکنش بانکی")</f>
        <v>0</v>
      </c>
      <c r="D3599" s="38">
        <f>IF(Txn!$B1806="","",IF(Txn!$X1806="","",Txn!$X1806))</f>
        <v>0</v>
      </c>
      <c r="E3599" s="39">
        <f>IF($D3599="","",IFERROR(VLOOKUP($D3599,AcctTbl,2,0),""))</f>
        <v>0</v>
      </c>
      <c r="F3599" s="39">
        <f>IF($D3599="","",IFERROR(VLOOKUP($D3599,AcctTbl,3,0),""))</f>
        <v>0</v>
      </c>
      <c r="G3599" s="39">
        <f>IF(Txn!$B1806="","",Txn!$D1806)</f>
        <v>0</v>
      </c>
      <c r="H3599" s="38">
        <f>IF(Txn!$B1806="","",Txn!$E1806)</f>
        <v>0</v>
      </c>
      <c r="I3599" s="40">
        <f>IF(Txn!$B1806="",0,Txn!$O1806)</f>
        <v>0</v>
      </c>
      <c r="J3599" s="40">
        <f>IF(Txn!$B1806="",0,Txn!$P1806)</f>
        <v>0</v>
      </c>
      <c r="K3599" s="41">
        <f>IF($A3599="","",IFERROR(VALUE(MID($A3599,6,2)),""))</f>
        <v>0</v>
      </c>
      <c r="L3599" s="39">
        <f>IF(Txn!$K1806="","",Txn!$K1806)</f>
        <v>0</v>
      </c>
      <c r="N3599" s="42">
        <f>IF($D3599="",0,COUNTIF(BankAccts,$D3599))</f>
        <v>0</v>
      </c>
    </row>
    <row r="3600" spans="1:14">
      <c r="A3600" s="38">
        <f>IF(Txn!$B1806="","",Txn!$B1806)</f>
        <v>0</v>
      </c>
      <c r="B3600" s="38">
        <f>IF(Txn!$B1806="","",Txn!$C1806)</f>
        <v>0</v>
      </c>
      <c r="C3600" s="39">
        <f>IF(Txn!$B1806="","","تراکنش بانکی")</f>
        <v>0</v>
      </c>
      <c r="D3600" s="38">
        <f>IF(Txn!$B1806="","",IF(IF(Txn!$U1806="TRF",Txn!$Y1806,Txn!$Z1806)="","",IF(Txn!$U1806="TRF",Txn!$Y1806,Txn!$Z1806)))</f>
        <v>0</v>
      </c>
      <c r="E3600" s="39">
        <f>IF($D3600="","",IFERROR(VLOOKUP($D3600,AcctTbl,2,0),""))</f>
        <v>0</v>
      </c>
      <c r="F3600" s="39">
        <f>IF($D3600="","",IFERROR(VLOOKUP($D3600,AcctTbl,3,0),""))</f>
        <v>0</v>
      </c>
      <c r="G3600" s="39">
        <f>IF(Txn!$B1806="","",Txn!$D1806)</f>
        <v>0</v>
      </c>
      <c r="H3600" s="38">
        <f>IF(Txn!$B1806="","",Txn!$E1806)</f>
        <v>0</v>
      </c>
      <c r="I3600" s="40">
        <f>IF(Txn!$B1806="",0,Txn!$Q1806)</f>
        <v>0</v>
      </c>
      <c r="J3600" s="40">
        <f>IF(Txn!$B1806="",0,Txn!$R1806)</f>
        <v>0</v>
      </c>
      <c r="K3600" s="41">
        <f>IF($A3600="","",IFERROR(VALUE(MID($A3600,6,2)),""))</f>
        <v>0</v>
      </c>
      <c r="L3600" s="39">
        <f>IF(Txn!$K1806="","","طرف مقابل — "&amp;Txn!$K1806)</f>
        <v>0</v>
      </c>
      <c r="N3600" s="42">
        <f>IF($D3600="",0,COUNTIF(BankAccts,$D3600))</f>
        <v>0</v>
      </c>
    </row>
    <row r="3601" spans="1:14">
      <c r="A3601" s="38">
        <f>IF(Txn!$B1807="","",Txn!$B1807)</f>
        <v>0</v>
      </c>
      <c r="B3601" s="38">
        <f>IF(Txn!$B1807="","",Txn!$C1807)</f>
        <v>0</v>
      </c>
      <c r="C3601" s="39">
        <f>IF(Txn!$B1807="","","تراکنش بانکی")</f>
        <v>0</v>
      </c>
      <c r="D3601" s="38">
        <f>IF(Txn!$B1807="","",IF(Txn!$X1807="","",Txn!$X1807))</f>
        <v>0</v>
      </c>
      <c r="E3601" s="39">
        <f>IF($D3601="","",IFERROR(VLOOKUP($D3601,AcctTbl,2,0),""))</f>
        <v>0</v>
      </c>
      <c r="F3601" s="39">
        <f>IF($D3601="","",IFERROR(VLOOKUP($D3601,AcctTbl,3,0),""))</f>
        <v>0</v>
      </c>
      <c r="G3601" s="39">
        <f>IF(Txn!$B1807="","",Txn!$D1807)</f>
        <v>0</v>
      </c>
      <c r="H3601" s="38">
        <f>IF(Txn!$B1807="","",Txn!$E1807)</f>
        <v>0</v>
      </c>
      <c r="I3601" s="40">
        <f>IF(Txn!$B1807="",0,Txn!$O1807)</f>
        <v>0</v>
      </c>
      <c r="J3601" s="40">
        <f>IF(Txn!$B1807="",0,Txn!$P1807)</f>
        <v>0</v>
      </c>
      <c r="K3601" s="41">
        <f>IF($A3601="","",IFERROR(VALUE(MID($A3601,6,2)),""))</f>
        <v>0</v>
      </c>
      <c r="L3601" s="39">
        <f>IF(Txn!$K1807="","",Txn!$K1807)</f>
        <v>0</v>
      </c>
      <c r="N3601" s="42">
        <f>IF($D3601="",0,COUNTIF(BankAccts,$D3601))</f>
        <v>0</v>
      </c>
    </row>
    <row r="3602" spans="1:14">
      <c r="A3602" s="38">
        <f>IF(Txn!$B1807="","",Txn!$B1807)</f>
        <v>0</v>
      </c>
      <c r="B3602" s="38">
        <f>IF(Txn!$B1807="","",Txn!$C1807)</f>
        <v>0</v>
      </c>
      <c r="C3602" s="39">
        <f>IF(Txn!$B1807="","","تراکنش بانکی")</f>
        <v>0</v>
      </c>
      <c r="D3602" s="38">
        <f>IF(Txn!$B1807="","",IF(IF(Txn!$U1807="TRF",Txn!$Y1807,Txn!$Z1807)="","",IF(Txn!$U1807="TRF",Txn!$Y1807,Txn!$Z1807)))</f>
        <v>0</v>
      </c>
      <c r="E3602" s="39">
        <f>IF($D3602="","",IFERROR(VLOOKUP($D3602,AcctTbl,2,0),""))</f>
        <v>0</v>
      </c>
      <c r="F3602" s="39">
        <f>IF($D3602="","",IFERROR(VLOOKUP($D3602,AcctTbl,3,0),""))</f>
        <v>0</v>
      </c>
      <c r="G3602" s="39">
        <f>IF(Txn!$B1807="","",Txn!$D1807)</f>
        <v>0</v>
      </c>
      <c r="H3602" s="38">
        <f>IF(Txn!$B1807="","",Txn!$E1807)</f>
        <v>0</v>
      </c>
      <c r="I3602" s="40">
        <f>IF(Txn!$B1807="",0,Txn!$Q1807)</f>
        <v>0</v>
      </c>
      <c r="J3602" s="40">
        <f>IF(Txn!$B1807="",0,Txn!$R1807)</f>
        <v>0</v>
      </c>
      <c r="K3602" s="41">
        <f>IF($A3602="","",IFERROR(VALUE(MID($A3602,6,2)),""))</f>
        <v>0</v>
      </c>
      <c r="L3602" s="39">
        <f>IF(Txn!$K1807="","","طرف مقابل — "&amp;Txn!$K1807)</f>
        <v>0</v>
      </c>
      <c r="N3602" s="42">
        <f>IF($D3602="",0,COUNTIF(BankAccts,$D3602))</f>
        <v>0</v>
      </c>
    </row>
    <row r="3603" spans="1:14">
      <c r="A3603" s="38">
        <f>IF(Txn!$B1808="","",Txn!$B1808)</f>
        <v>0</v>
      </c>
      <c r="B3603" s="38">
        <f>IF(Txn!$B1808="","",Txn!$C1808)</f>
        <v>0</v>
      </c>
      <c r="C3603" s="39">
        <f>IF(Txn!$B1808="","","تراکنش بانکی")</f>
        <v>0</v>
      </c>
      <c r="D3603" s="38">
        <f>IF(Txn!$B1808="","",IF(Txn!$X1808="","",Txn!$X1808))</f>
        <v>0</v>
      </c>
      <c r="E3603" s="39">
        <f>IF($D3603="","",IFERROR(VLOOKUP($D3603,AcctTbl,2,0),""))</f>
        <v>0</v>
      </c>
      <c r="F3603" s="39">
        <f>IF($D3603="","",IFERROR(VLOOKUP($D3603,AcctTbl,3,0),""))</f>
        <v>0</v>
      </c>
      <c r="G3603" s="39">
        <f>IF(Txn!$B1808="","",Txn!$D1808)</f>
        <v>0</v>
      </c>
      <c r="H3603" s="38">
        <f>IF(Txn!$B1808="","",Txn!$E1808)</f>
        <v>0</v>
      </c>
      <c r="I3603" s="40">
        <f>IF(Txn!$B1808="",0,Txn!$O1808)</f>
        <v>0</v>
      </c>
      <c r="J3603" s="40">
        <f>IF(Txn!$B1808="",0,Txn!$P1808)</f>
        <v>0</v>
      </c>
      <c r="K3603" s="41">
        <f>IF($A3603="","",IFERROR(VALUE(MID($A3603,6,2)),""))</f>
        <v>0</v>
      </c>
      <c r="L3603" s="39">
        <f>IF(Txn!$K1808="","",Txn!$K1808)</f>
        <v>0</v>
      </c>
      <c r="N3603" s="42">
        <f>IF($D3603="",0,COUNTIF(BankAccts,$D3603))</f>
        <v>0</v>
      </c>
    </row>
    <row r="3604" spans="1:14">
      <c r="A3604" s="38">
        <f>IF(Txn!$B1808="","",Txn!$B1808)</f>
        <v>0</v>
      </c>
      <c r="B3604" s="38">
        <f>IF(Txn!$B1808="","",Txn!$C1808)</f>
        <v>0</v>
      </c>
      <c r="C3604" s="39">
        <f>IF(Txn!$B1808="","","تراکنش بانکی")</f>
        <v>0</v>
      </c>
      <c r="D3604" s="38">
        <f>IF(Txn!$B1808="","",IF(IF(Txn!$U1808="TRF",Txn!$Y1808,Txn!$Z1808)="","",IF(Txn!$U1808="TRF",Txn!$Y1808,Txn!$Z1808)))</f>
        <v>0</v>
      </c>
      <c r="E3604" s="39">
        <f>IF($D3604="","",IFERROR(VLOOKUP($D3604,AcctTbl,2,0),""))</f>
        <v>0</v>
      </c>
      <c r="F3604" s="39">
        <f>IF($D3604="","",IFERROR(VLOOKUP($D3604,AcctTbl,3,0),""))</f>
        <v>0</v>
      </c>
      <c r="G3604" s="39">
        <f>IF(Txn!$B1808="","",Txn!$D1808)</f>
        <v>0</v>
      </c>
      <c r="H3604" s="38">
        <f>IF(Txn!$B1808="","",Txn!$E1808)</f>
        <v>0</v>
      </c>
      <c r="I3604" s="40">
        <f>IF(Txn!$B1808="",0,Txn!$Q1808)</f>
        <v>0</v>
      </c>
      <c r="J3604" s="40">
        <f>IF(Txn!$B1808="",0,Txn!$R1808)</f>
        <v>0</v>
      </c>
      <c r="K3604" s="41">
        <f>IF($A3604="","",IFERROR(VALUE(MID($A3604,6,2)),""))</f>
        <v>0</v>
      </c>
      <c r="L3604" s="39">
        <f>IF(Txn!$K1808="","","طرف مقابل — "&amp;Txn!$K1808)</f>
        <v>0</v>
      </c>
      <c r="N3604" s="42">
        <f>IF($D3604="",0,COUNTIF(BankAccts,$D3604))</f>
        <v>0</v>
      </c>
    </row>
    <row r="3605" spans="1:14">
      <c r="A3605" s="38">
        <f>IF(Txn!$B1809="","",Txn!$B1809)</f>
        <v>0</v>
      </c>
      <c r="B3605" s="38">
        <f>IF(Txn!$B1809="","",Txn!$C1809)</f>
        <v>0</v>
      </c>
      <c r="C3605" s="39">
        <f>IF(Txn!$B1809="","","تراکنش بانکی")</f>
        <v>0</v>
      </c>
      <c r="D3605" s="38">
        <f>IF(Txn!$B1809="","",IF(Txn!$X1809="","",Txn!$X1809))</f>
        <v>0</v>
      </c>
      <c r="E3605" s="39">
        <f>IF($D3605="","",IFERROR(VLOOKUP($D3605,AcctTbl,2,0),""))</f>
        <v>0</v>
      </c>
      <c r="F3605" s="39">
        <f>IF($D3605="","",IFERROR(VLOOKUP($D3605,AcctTbl,3,0),""))</f>
        <v>0</v>
      </c>
      <c r="G3605" s="39">
        <f>IF(Txn!$B1809="","",Txn!$D1809)</f>
        <v>0</v>
      </c>
      <c r="H3605" s="38">
        <f>IF(Txn!$B1809="","",Txn!$E1809)</f>
        <v>0</v>
      </c>
      <c r="I3605" s="40">
        <f>IF(Txn!$B1809="",0,Txn!$O1809)</f>
        <v>0</v>
      </c>
      <c r="J3605" s="40">
        <f>IF(Txn!$B1809="",0,Txn!$P1809)</f>
        <v>0</v>
      </c>
      <c r="K3605" s="41">
        <f>IF($A3605="","",IFERROR(VALUE(MID($A3605,6,2)),""))</f>
        <v>0</v>
      </c>
      <c r="L3605" s="39">
        <f>IF(Txn!$K1809="","",Txn!$K1809)</f>
        <v>0</v>
      </c>
      <c r="N3605" s="42">
        <f>IF($D3605="",0,COUNTIF(BankAccts,$D3605))</f>
        <v>0</v>
      </c>
    </row>
    <row r="3606" spans="1:14">
      <c r="A3606" s="38">
        <f>IF(Txn!$B1809="","",Txn!$B1809)</f>
        <v>0</v>
      </c>
      <c r="B3606" s="38">
        <f>IF(Txn!$B1809="","",Txn!$C1809)</f>
        <v>0</v>
      </c>
      <c r="C3606" s="39">
        <f>IF(Txn!$B1809="","","تراکنش بانکی")</f>
        <v>0</v>
      </c>
      <c r="D3606" s="38">
        <f>IF(Txn!$B1809="","",IF(IF(Txn!$U1809="TRF",Txn!$Y1809,Txn!$Z1809)="","",IF(Txn!$U1809="TRF",Txn!$Y1809,Txn!$Z1809)))</f>
        <v>0</v>
      </c>
      <c r="E3606" s="39">
        <f>IF($D3606="","",IFERROR(VLOOKUP($D3606,AcctTbl,2,0),""))</f>
        <v>0</v>
      </c>
      <c r="F3606" s="39">
        <f>IF($D3606="","",IFERROR(VLOOKUP($D3606,AcctTbl,3,0),""))</f>
        <v>0</v>
      </c>
      <c r="G3606" s="39">
        <f>IF(Txn!$B1809="","",Txn!$D1809)</f>
        <v>0</v>
      </c>
      <c r="H3606" s="38">
        <f>IF(Txn!$B1809="","",Txn!$E1809)</f>
        <v>0</v>
      </c>
      <c r="I3606" s="40">
        <f>IF(Txn!$B1809="",0,Txn!$Q1809)</f>
        <v>0</v>
      </c>
      <c r="J3606" s="40">
        <f>IF(Txn!$B1809="",0,Txn!$R1809)</f>
        <v>0</v>
      </c>
      <c r="K3606" s="41">
        <f>IF($A3606="","",IFERROR(VALUE(MID($A3606,6,2)),""))</f>
        <v>0</v>
      </c>
      <c r="L3606" s="39">
        <f>IF(Txn!$K1809="","","طرف مقابل — "&amp;Txn!$K1809)</f>
        <v>0</v>
      </c>
      <c r="N3606" s="42">
        <f>IF($D3606="",0,COUNTIF(BankAccts,$D3606))</f>
        <v>0</v>
      </c>
    </row>
    <row r="3607" spans="1:14">
      <c r="A3607" s="38">
        <f>IF(Txn!$B1810="","",Txn!$B1810)</f>
        <v>0</v>
      </c>
      <c r="B3607" s="38">
        <f>IF(Txn!$B1810="","",Txn!$C1810)</f>
        <v>0</v>
      </c>
      <c r="C3607" s="39">
        <f>IF(Txn!$B1810="","","تراکنش بانکی")</f>
        <v>0</v>
      </c>
      <c r="D3607" s="38">
        <f>IF(Txn!$B1810="","",IF(Txn!$X1810="","",Txn!$X1810))</f>
        <v>0</v>
      </c>
      <c r="E3607" s="39">
        <f>IF($D3607="","",IFERROR(VLOOKUP($D3607,AcctTbl,2,0),""))</f>
        <v>0</v>
      </c>
      <c r="F3607" s="39">
        <f>IF($D3607="","",IFERROR(VLOOKUP($D3607,AcctTbl,3,0),""))</f>
        <v>0</v>
      </c>
      <c r="G3607" s="39">
        <f>IF(Txn!$B1810="","",Txn!$D1810)</f>
        <v>0</v>
      </c>
      <c r="H3607" s="38">
        <f>IF(Txn!$B1810="","",Txn!$E1810)</f>
        <v>0</v>
      </c>
      <c r="I3607" s="40">
        <f>IF(Txn!$B1810="",0,Txn!$O1810)</f>
        <v>0</v>
      </c>
      <c r="J3607" s="40">
        <f>IF(Txn!$B1810="",0,Txn!$P1810)</f>
        <v>0</v>
      </c>
      <c r="K3607" s="41">
        <f>IF($A3607="","",IFERROR(VALUE(MID($A3607,6,2)),""))</f>
        <v>0</v>
      </c>
      <c r="L3607" s="39">
        <f>IF(Txn!$K1810="","",Txn!$K1810)</f>
        <v>0</v>
      </c>
      <c r="N3607" s="42">
        <f>IF($D3607="",0,COUNTIF(BankAccts,$D3607))</f>
        <v>0</v>
      </c>
    </row>
    <row r="3608" spans="1:14">
      <c r="A3608" s="38">
        <f>IF(Txn!$B1810="","",Txn!$B1810)</f>
        <v>0</v>
      </c>
      <c r="B3608" s="38">
        <f>IF(Txn!$B1810="","",Txn!$C1810)</f>
        <v>0</v>
      </c>
      <c r="C3608" s="39">
        <f>IF(Txn!$B1810="","","تراکنش بانکی")</f>
        <v>0</v>
      </c>
      <c r="D3608" s="38">
        <f>IF(Txn!$B1810="","",IF(IF(Txn!$U1810="TRF",Txn!$Y1810,Txn!$Z1810)="","",IF(Txn!$U1810="TRF",Txn!$Y1810,Txn!$Z1810)))</f>
        <v>0</v>
      </c>
      <c r="E3608" s="39">
        <f>IF($D3608="","",IFERROR(VLOOKUP($D3608,AcctTbl,2,0),""))</f>
        <v>0</v>
      </c>
      <c r="F3608" s="39">
        <f>IF($D3608="","",IFERROR(VLOOKUP($D3608,AcctTbl,3,0),""))</f>
        <v>0</v>
      </c>
      <c r="G3608" s="39">
        <f>IF(Txn!$B1810="","",Txn!$D1810)</f>
        <v>0</v>
      </c>
      <c r="H3608" s="38">
        <f>IF(Txn!$B1810="","",Txn!$E1810)</f>
        <v>0</v>
      </c>
      <c r="I3608" s="40">
        <f>IF(Txn!$B1810="",0,Txn!$Q1810)</f>
        <v>0</v>
      </c>
      <c r="J3608" s="40">
        <f>IF(Txn!$B1810="",0,Txn!$R1810)</f>
        <v>0</v>
      </c>
      <c r="K3608" s="41">
        <f>IF($A3608="","",IFERROR(VALUE(MID($A3608,6,2)),""))</f>
        <v>0</v>
      </c>
      <c r="L3608" s="39">
        <f>IF(Txn!$K1810="","","طرف مقابل — "&amp;Txn!$K1810)</f>
        <v>0</v>
      </c>
      <c r="N3608" s="42">
        <f>IF($D3608="",0,COUNTIF(BankAccts,$D3608))</f>
        <v>0</v>
      </c>
    </row>
    <row r="3609" spans="1:14">
      <c r="A3609" s="38">
        <f>IF(Txn!$B1811="","",Txn!$B1811)</f>
        <v>0</v>
      </c>
      <c r="B3609" s="38">
        <f>IF(Txn!$B1811="","",Txn!$C1811)</f>
        <v>0</v>
      </c>
      <c r="C3609" s="39">
        <f>IF(Txn!$B1811="","","تراکنش بانکی")</f>
        <v>0</v>
      </c>
      <c r="D3609" s="38">
        <f>IF(Txn!$B1811="","",IF(Txn!$X1811="","",Txn!$X1811))</f>
        <v>0</v>
      </c>
      <c r="E3609" s="39">
        <f>IF($D3609="","",IFERROR(VLOOKUP($D3609,AcctTbl,2,0),""))</f>
        <v>0</v>
      </c>
      <c r="F3609" s="39">
        <f>IF($D3609="","",IFERROR(VLOOKUP($D3609,AcctTbl,3,0),""))</f>
        <v>0</v>
      </c>
      <c r="G3609" s="39">
        <f>IF(Txn!$B1811="","",Txn!$D1811)</f>
        <v>0</v>
      </c>
      <c r="H3609" s="38">
        <f>IF(Txn!$B1811="","",Txn!$E1811)</f>
        <v>0</v>
      </c>
      <c r="I3609" s="40">
        <f>IF(Txn!$B1811="",0,Txn!$O1811)</f>
        <v>0</v>
      </c>
      <c r="J3609" s="40">
        <f>IF(Txn!$B1811="",0,Txn!$P1811)</f>
        <v>0</v>
      </c>
      <c r="K3609" s="41">
        <f>IF($A3609="","",IFERROR(VALUE(MID($A3609,6,2)),""))</f>
        <v>0</v>
      </c>
      <c r="L3609" s="39">
        <f>IF(Txn!$K1811="","",Txn!$K1811)</f>
        <v>0</v>
      </c>
      <c r="N3609" s="42">
        <f>IF($D3609="",0,COUNTIF(BankAccts,$D3609))</f>
        <v>0</v>
      </c>
    </row>
    <row r="3610" spans="1:14">
      <c r="A3610" s="38">
        <f>IF(Txn!$B1811="","",Txn!$B1811)</f>
        <v>0</v>
      </c>
      <c r="B3610" s="38">
        <f>IF(Txn!$B1811="","",Txn!$C1811)</f>
        <v>0</v>
      </c>
      <c r="C3610" s="39">
        <f>IF(Txn!$B1811="","","تراکنش بانکی")</f>
        <v>0</v>
      </c>
      <c r="D3610" s="38">
        <f>IF(Txn!$B1811="","",IF(IF(Txn!$U1811="TRF",Txn!$Y1811,Txn!$Z1811)="","",IF(Txn!$U1811="TRF",Txn!$Y1811,Txn!$Z1811)))</f>
        <v>0</v>
      </c>
      <c r="E3610" s="39">
        <f>IF($D3610="","",IFERROR(VLOOKUP($D3610,AcctTbl,2,0),""))</f>
        <v>0</v>
      </c>
      <c r="F3610" s="39">
        <f>IF($D3610="","",IFERROR(VLOOKUP($D3610,AcctTbl,3,0),""))</f>
        <v>0</v>
      </c>
      <c r="G3610" s="39">
        <f>IF(Txn!$B1811="","",Txn!$D1811)</f>
        <v>0</v>
      </c>
      <c r="H3610" s="38">
        <f>IF(Txn!$B1811="","",Txn!$E1811)</f>
        <v>0</v>
      </c>
      <c r="I3610" s="40">
        <f>IF(Txn!$B1811="",0,Txn!$Q1811)</f>
        <v>0</v>
      </c>
      <c r="J3610" s="40">
        <f>IF(Txn!$B1811="",0,Txn!$R1811)</f>
        <v>0</v>
      </c>
      <c r="K3610" s="41">
        <f>IF($A3610="","",IFERROR(VALUE(MID($A3610,6,2)),""))</f>
        <v>0</v>
      </c>
      <c r="L3610" s="39">
        <f>IF(Txn!$K1811="","","طرف مقابل — "&amp;Txn!$K1811)</f>
        <v>0</v>
      </c>
      <c r="N3610" s="42">
        <f>IF($D3610="",0,COUNTIF(BankAccts,$D3610))</f>
        <v>0</v>
      </c>
    </row>
    <row r="3611" spans="1:14">
      <c r="A3611" s="38">
        <f>IF(Txn!$B1812="","",Txn!$B1812)</f>
        <v>0</v>
      </c>
      <c r="B3611" s="38">
        <f>IF(Txn!$B1812="","",Txn!$C1812)</f>
        <v>0</v>
      </c>
      <c r="C3611" s="39">
        <f>IF(Txn!$B1812="","","تراکنش بانکی")</f>
        <v>0</v>
      </c>
      <c r="D3611" s="38">
        <f>IF(Txn!$B1812="","",IF(Txn!$X1812="","",Txn!$X1812))</f>
        <v>0</v>
      </c>
      <c r="E3611" s="39">
        <f>IF($D3611="","",IFERROR(VLOOKUP($D3611,AcctTbl,2,0),""))</f>
        <v>0</v>
      </c>
      <c r="F3611" s="39">
        <f>IF($D3611="","",IFERROR(VLOOKUP($D3611,AcctTbl,3,0),""))</f>
        <v>0</v>
      </c>
      <c r="G3611" s="39">
        <f>IF(Txn!$B1812="","",Txn!$D1812)</f>
        <v>0</v>
      </c>
      <c r="H3611" s="38">
        <f>IF(Txn!$B1812="","",Txn!$E1812)</f>
        <v>0</v>
      </c>
      <c r="I3611" s="40">
        <f>IF(Txn!$B1812="",0,Txn!$O1812)</f>
        <v>0</v>
      </c>
      <c r="J3611" s="40">
        <f>IF(Txn!$B1812="",0,Txn!$P1812)</f>
        <v>0</v>
      </c>
      <c r="K3611" s="41">
        <f>IF($A3611="","",IFERROR(VALUE(MID($A3611,6,2)),""))</f>
        <v>0</v>
      </c>
      <c r="L3611" s="39">
        <f>IF(Txn!$K1812="","",Txn!$K1812)</f>
        <v>0</v>
      </c>
      <c r="N3611" s="42">
        <f>IF($D3611="",0,COUNTIF(BankAccts,$D3611))</f>
        <v>0</v>
      </c>
    </row>
    <row r="3612" spans="1:14">
      <c r="A3612" s="38">
        <f>IF(Txn!$B1812="","",Txn!$B1812)</f>
        <v>0</v>
      </c>
      <c r="B3612" s="38">
        <f>IF(Txn!$B1812="","",Txn!$C1812)</f>
        <v>0</v>
      </c>
      <c r="C3612" s="39">
        <f>IF(Txn!$B1812="","","تراکنش بانکی")</f>
        <v>0</v>
      </c>
      <c r="D3612" s="38">
        <f>IF(Txn!$B1812="","",IF(IF(Txn!$U1812="TRF",Txn!$Y1812,Txn!$Z1812)="","",IF(Txn!$U1812="TRF",Txn!$Y1812,Txn!$Z1812)))</f>
        <v>0</v>
      </c>
      <c r="E3612" s="39">
        <f>IF($D3612="","",IFERROR(VLOOKUP($D3612,AcctTbl,2,0),""))</f>
        <v>0</v>
      </c>
      <c r="F3612" s="39">
        <f>IF($D3612="","",IFERROR(VLOOKUP($D3612,AcctTbl,3,0),""))</f>
        <v>0</v>
      </c>
      <c r="G3612" s="39">
        <f>IF(Txn!$B1812="","",Txn!$D1812)</f>
        <v>0</v>
      </c>
      <c r="H3612" s="38">
        <f>IF(Txn!$B1812="","",Txn!$E1812)</f>
        <v>0</v>
      </c>
      <c r="I3612" s="40">
        <f>IF(Txn!$B1812="",0,Txn!$Q1812)</f>
        <v>0</v>
      </c>
      <c r="J3612" s="40">
        <f>IF(Txn!$B1812="",0,Txn!$R1812)</f>
        <v>0</v>
      </c>
      <c r="K3612" s="41">
        <f>IF($A3612="","",IFERROR(VALUE(MID($A3612,6,2)),""))</f>
        <v>0</v>
      </c>
      <c r="L3612" s="39">
        <f>IF(Txn!$K1812="","","طرف مقابل — "&amp;Txn!$K1812)</f>
        <v>0</v>
      </c>
      <c r="N3612" s="42">
        <f>IF($D3612="",0,COUNTIF(BankAccts,$D3612))</f>
        <v>0</v>
      </c>
    </row>
    <row r="3613" spans="1:14">
      <c r="A3613" s="38">
        <f>IF(Txn!$B1813="","",Txn!$B1813)</f>
        <v>0</v>
      </c>
      <c r="B3613" s="38">
        <f>IF(Txn!$B1813="","",Txn!$C1813)</f>
        <v>0</v>
      </c>
      <c r="C3613" s="39">
        <f>IF(Txn!$B1813="","","تراکنش بانکی")</f>
        <v>0</v>
      </c>
      <c r="D3613" s="38">
        <f>IF(Txn!$B1813="","",IF(Txn!$X1813="","",Txn!$X1813))</f>
        <v>0</v>
      </c>
      <c r="E3613" s="39">
        <f>IF($D3613="","",IFERROR(VLOOKUP($D3613,AcctTbl,2,0),""))</f>
        <v>0</v>
      </c>
      <c r="F3613" s="39">
        <f>IF($D3613="","",IFERROR(VLOOKUP($D3613,AcctTbl,3,0),""))</f>
        <v>0</v>
      </c>
      <c r="G3613" s="39">
        <f>IF(Txn!$B1813="","",Txn!$D1813)</f>
        <v>0</v>
      </c>
      <c r="H3613" s="38">
        <f>IF(Txn!$B1813="","",Txn!$E1813)</f>
        <v>0</v>
      </c>
      <c r="I3613" s="40">
        <f>IF(Txn!$B1813="",0,Txn!$O1813)</f>
        <v>0</v>
      </c>
      <c r="J3613" s="40">
        <f>IF(Txn!$B1813="",0,Txn!$P1813)</f>
        <v>0</v>
      </c>
      <c r="K3613" s="41">
        <f>IF($A3613="","",IFERROR(VALUE(MID($A3613,6,2)),""))</f>
        <v>0</v>
      </c>
      <c r="L3613" s="39">
        <f>IF(Txn!$K1813="","",Txn!$K1813)</f>
        <v>0</v>
      </c>
      <c r="N3613" s="42">
        <f>IF($D3613="",0,COUNTIF(BankAccts,$D3613))</f>
        <v>0</v>
      </c>
    </row>
    <row r="3614" spans="1:14">
      <c r="A3614" s="38">
        <f>IF(Txn!$B1813="","",Txn!$B1813)</f>
        <v>0</v>
      </c>
      <c r="B3614" s="38">
        <f>IF(Txn!$B1813="","",Txn!$C1813)</f>
        <v>0</v>
      </c>
      <c r="C3614" s="39">
        <f>IF(Txn!$B1813="","","تراکنش بانکی")</f>
        <v>0</v>
      </c>
      <c r="D3614" s="38">
        <f>IF(Txn!$B1813="","",IF(IF(Txn!$U1813="TRF",Txn!$Y1813,Txn!$Z1813)="","",IF(Txn!$U1813="TRF",Txn!$Y1813,Txn!$Z1813)))</f>
        <v>0</v>
      </c>
      <c r="E3614" s="39">
        <f>IF($D3614="","",IFERROR(VLOOKUP($D3614,AcctTbl,2,0),""))</f>
        <v>0</v>
      </c>
      <c r="F3614" s="39">
        <f>IF($D3614="","",IFERROR(VLOOKUP($D3614,AcctTbl,3,0),""))</f>
        <v>0</v>
      </c>
      <c r="G3614" s="39">
        <f>IF(Txn!$B1813="","",Txn!$D1813)</f>
        <v>0</v>
      </c>
      <c r="H3614" s="38">
        <f>IF(Txn!$B1813="","",Txn!$E1813)</f>
        <v>0</v>
      </c>
      <c r="I3614" s="40">
        <f>IF(Txn!$B1813="",0,Txn!$Q1813)</f>
        <v>0</v>
      </c>
      <c r="J3614" s="40">
        <f>IF(Txn!$B1813="",0,Txn!$R1813)</f>
        <v>0</v>
      </c>
      <c r="K3614" s="41">
        <f>IF($A3614="","",IFERROR(VALUE(MID($A3614,6,2)),""))</f>
        <v>0</v>
      </c>
      <c r="L3614" s="39">
        <f>IF(Txn!$K1813="","","طرف مقابل — "&amp;Txn!$K1813)</f>
        <v>0</v>
      </c>
      <c r="N3614" s="42">
        <f>IF($D3614="",0,COUNTIF(BankAccts,$D3614))</f>
        <v>0</v>
      </c>
    </row>
    <row r="3615" spans="1:14">
      <c r="A3615" s="38">
        <f>IF(Txn!$B1814="","",Txn!$B1814)</f>
        <v>0</v>
      </c>
      <c r="B3615" s="38">
        <f>IF(Txn!$B1814="","",Txn!$C1814)</f>
        <v>0</v>
      </c>
      <c r="C3615" s="39">
        <f>IF(Txn!$B1814="","","تراکنش بانکی")</f>
        <v>0</v>
      </c>
      <c r="D3615" s="38">
        <f>IF(Txn!$B1814="","",IF(Txn!$X1814="","",Txn!$X1814))</f>
        <v>0</v>
      </c>
      <c r="E3615" s="39">
        <f>IF($D3615="","",IFERROR(VLOOKUP($D3615,AcctTbl,2,0),""))</f>
        <v>0</v>
      </c>
      <c r="F3615" s="39">
        <f>IF($D3615="","",IFERROR(VLOOKUP($D3615,AcctTbl,3,0),""))</f>
        <v>0</v>
      </c>
      <c r="G3615" s="39">
        <f>IF(Txn!$B1814="","",Txn!$D1814)</f>
        <v>0</v>
      </c>
      <c r="H3615" s="38">
        <f>IF(Txn!$B1814="","",Txn!$E1814)</f>
        <v>0</v>
      </c>
      <c r="I3615" s="40">
        <f>IF(Txn!$B1814="",0,Txn!$O1814)</f>
        <v>0</v>
      </c>
      <c r="J3615" s="40">
        <f>IF(Txn!$B1814="",0,Txn!$P1814)</f>
        <v>0</v>
      </c>
      <c r="K3615" s="41">
        <f>IF($A3615="","",IFERROR(VALUE(MID($A3615,6,2)),""))</f>
        <v>0</v>
      </c>
      <c r="L3615" s="39">
        <f>IF(Txn!$K1814="","",Txn!$K1814)</f>
        <v>0</v>
      </c>
      <c r="N3615" s="42">
        <f>IF($D3615="",0,COUNTIF(BankAccts,$D3615))</f>
        <v>0</v>
      </c>
    </row>
    <row r="3616" spans="1:14">
      <c r="A3616" s="38">
        <f>IF(Txn!$B1814="","",Txn!$B1814)</f>
        <v>0</v>
      </c>
      <c r="B3616" s="38">
        <f>IF(Txn!$B1814="","",Txn!$C1814)</f>
        <v>0</v>
      </c>
      <c r="C3616" s="39">
        <f>IF(Txn!$B1814="","","تراکنش بانکی")</f>
        <v>0</v>
      </c>
      <c r="D3616" s="38">
        <f>IF(Txn!$B1814="","",IF(IF(Txn!$U1814="TRF",Txn!$Y1814,Txn!$Z1814)="","",IF(Txn!$U1814="TRF",Txn!$Y1814,Txn!$Z1814)))</f>
        <v>0</v>
      </c>
      <c r="E3616" s="39">
        <f>IF($D3616="","",IFERROR(VLOOKUP($D3616,AcctTbl,2,0),""))</f>
        <v>0</v>
      </c>
      <c r="F3616" s="39">
        <f>IF($D3616="","",IFERROR(VLOOKUP($D3616,AcctTbl,3,0),""))</f>
        <v>0</v>
      </c>
      <c r="G3616" s="39">
        <f>IF(Txn!$B1814="","",Txn!$D1814)</f>
        <v>0</v>
      </c>
      <c r="H3616" s="38">
        <f>IF(Txn!$B1814="","",Txn!$E1814)</f>
        <v>0</v>
      </c>
      <c r="I3616" s="40">
        <f>IF(Txn!$B1814="",0,Txn!$Q1814)</f>
        <v>0</v>
      </c>
      <c r="J3616" s="40">
        <f>IF(Txn!$B1814="",0,Txn!$R1814)</f>
        <v>0</v>
      </c>
      <c r="K3616" s="41">
        <f>IF($A3616="","",IFERROR(VALUE(MID($A3616,6,2)),""))</f>
        <v>0</v>
      </c>
      <c r="L3616" s="39">
        <f>IF(Txn!$K1814="","","طرف مقابل — "&amp;Txn!$K1814)</f>
        <v>0</v>
      </c>
      <c r="N3616" s="42">
        <f>IF($D3616="",0,COUNTIF(BankAccts,$D3616))</f>
        <v>0</v>
      </c>
    </row>
    <row r="3617" spans="1:14">
      <c r="A3617" s="38">
        <f>IF(Txn!$B1815="","",Txn!$B1815)</f>
        <v>0</v>
      </c>
      <c r="B3617" s="38">
        <f>IF(Txn!$B1815="","",Txn!$C1815)</f>
        <v>0</v>
      </c>
      <c r="C3617" s="39">
        <f>IF(Txn!$B1815="","","تراکنش بانکی")</f>
        <v>0</v>
      </c>
      <c r="D3617" s="38">
        <f>IF(Txn!$B1815="","",IF(Txn!$X1815="","",Txn!$X1815))</f>
        <v>0</v>
      </c>
      <c r="E3617" s="39">
        <f>IF($D3617="","",IFERROR(VLOOKUP($D3617,AcctTbl,2,0),""))</f>
        <v>0</v>
      </c>
      <c r="F3617" s="39">
        <f>IF($D3617="","",IFERROR(VLOOKUP($D3617,AcctTbl,3,0),""))</f>
        <v>0</v>
      </c>
      <c r="G3617" s="39">
        <f>IF(Txn!$B1815="","",Txn!$D1815)</f>
        <v>0</v>
      </c>
      <c r="H3617" s="38">
        <f>IF(Txn!$B1815="","",Txn!$E1815)</f>
        <v>0</v>
      </c>
      <c r="I3617" s="40">
        <f>IF(Txn!$B1815="",0,Txn!$O1815)</f>
        <v>0</v>
      </c>
      <c r="J3617" s="40">
        <f>IF(Txn!$B1815="",0,Txn!$P1815)</f>
        <v>0</v>
      </c>
      <c r="K3617" s="41">
        <f>IF($A3617="","",IFERROR(VALUE(MID($A3617,6,2)),""))</f>
        <v>0</v>
      </c>
      <c r="L3617" s="39">
        <f>IF(Txn!$K1815="","",Txn!$K1815)</f>
        <v>0</v>
      </c>
      <c r="N3617" s="42">
        <f>IF($D3617="",0,COUNTIF(BankAccts,$D3617))</f>
        <v>0</v>
      </c>
    </row>
    <row r="3618" spans="1:14">
      <c r="A3618" s="38">
        <f>IF(Txn!$B1815="","",Txn!$B1815)</f>
        <v>0</v>
      </c>
      <c r="B3618" s="38">
        <f>IF(Txn!$B1815="","",Txn!$C1815)</f>
        <v>0</v>
      </c>
      <c r="C3618" s="39">
        <f>IF(Txn!$B1815="","","تراکنش بانکی")</f>
        <v>0</v>
      </c>
      <c r="D3618" s="38">
        <f>IF(Txn!$B1815="","",IF(IF(Txn!$U1815="TRF",Txn!$Y1815,Txn!$Z1815)="","",IF(Txn!$U1815="TRF",Txn!$Y1815,Txn!$Z1815)))</f>
        <v>0</v>
      </c>
      <c r="E3618" s="39">
        <f>IF($D3618="","",IFERROR(VLOOKUP($D3618,AcctTbl,2,0),""))</f>
        <v>0</v>
      </c>
      <c r="F3618" s="39">
        <f>IF($D3618="","",IFERROR(VLOOKUP($D3618,AcctTbl,3,0),""))</f>
        <v>0</v>
      </c>
      <c r="G3618" s="39">
        <f>IF(Txn!$B1815="","",Txn!$D1815)</f>
        <v>0</v>
      </c>
      <c r="H3618" s="38">
        <f>IF(Txn!$B1815="","",Txn!$E1815)</f>
        <v>0</v>
      </c>
      <c r="I3618" s="40">
        <f>IF(Txn!$B1815="",0,Txn!$Q1815)</f>
        <v>0</v>
      </c>
      <c r="J3618" s="40">
        <f>IF(Txn!$B1815="",0,Txn!$R1815)</f>
        <v>0</v>
      </c>
      <c r="K3618" s="41">
        <f>IF($A3618="","",IFERROR(VALUE(MID($A3618,6,2)),""))</f>
        <v>0</v>
      </c>
      <c r="L3618" s="39">
        <f>IF(Txn!$K1815="","","طرف مقابل — "&amp;Txn!$K1815)</f>
        <v>0</v>
      </c>
      <c r="N3618" s="42">
        <f>IF($D3618="",0,COUNTIF(BankAccts,$D3618))</f>
        <v>0</v>
      </c>
    </row>
    <row r="3619" spans="1:14">
      <c r="A3619" s="38">
        <f>IF(Txn!$B1816="","",Txn!$B1816)</f>
        <v>0</v>
      </c>
      <c r="B3619" s="38">
        <f>IF(Txn!$B1816="","",Txn!$C1816)</f>
        <v>0</v>
      </c>
      <c r="C3619" s="39">
        <f>IF(Txn!$B1816="","","تراکنش بانکی")</f>
        <v>0</v>
      </c>
      <c r="D3619" s="38">
        <f>IF(Txn!$B1816="","",IF(Txn!$X1816="","",Txn!$X1816))</f>
        <v>0</v>
      </c>
      <c r="E3619" s="39">
        <f>IF($D3619="","",IFERROR(VLOOKUP($D3619,AcctTbl,2,0),""))</f>
        <v>0</v>
      </c>
      <c r="F3619" s="39">
        <f>IF($D3619="","",IFERROR(VLOOKUP($D3619,AcctTbl,3,0),""))</f>
        <v>0</v>
      </c>
      <c r="G3619" s="39">
        <f>IF(Txn!$B1816="","",Txn!$D1816)</f>
        <v>0</v>
      </c>
      <c r="H3619" s="38">
        <f>IF(Txn!$B1816="","",Txn!$E1816)</f>
        <v>0</v>
      </c>
      <c r="I3619" s="40">
        <f>IF(Txn!$B1816="",0,Txn!$O1816)</f>
        <v>0</v>
      </c>
      <c r="J3619" s="40">
        <f>IF(Txn!$B1816="",0,Txn!$P1816)</f>
        <v>0</v>
      </c>
      <c r="K3619" s="41">
        <f>IF($A3619="","",IFERROR(VALUE(MID($A3619,6,2)),""))</f>
        <v>0</v>
      </c>
      <c r="L3619" s="39">
        <f>IF(Txn!$K1816="","",Txn!$K1816)</f>
        <v>0</v>
      </c>
      <c r="N3619" s="42">
        <f>IF($D3619="",0,COUNTIF(BankAccts,$D3619))</f>
        <v>0</v>
      </c>
    </row>
    <row r="3620" spans="1:14">
      <c r="A3620" s="38">
        <f>IF(Txn!$B1816="","",Txn!$B1816)</f>
        <v>0</v>
      </c>
      <c r="B3620" s="38">
        <f>IF(Txn!$B1816="","",Txn!$C1816)</f>
        <v>0</v>
      </c>
      <c r="C3620" s="39">
        <f>IF(Txn!$B1816="","","تراکنش بانکی")</f>
        <v>0</v>
      </c>
      <c r="D3620" s="38">
        <f>IF(Txn!$B1816="","",IF(IF(Txn!$U1816="TRF",Txn!$Y1816,Txn!$Z1816)="","",IF(Txn!$U1816="TRF",Txn!$Y1816,Txn!$Z1816)))</f>
        <v>0</v>
      </c>
      <c r="E3620" s="39">
        <f>IF($D3620="","",IFERROR(VLOOKUP($D3620,AcctTbl,2,0),""))</f>
        <v>0</v>
      </c>
      <c r="F3620" s="39">
        <f>IF($D3620="","",IFERROR(VLOOKUP($D3620,AcctTbl,3,0),""))</f>
        <v>0</v>
      </c>
      <c r="G3620" s="39">
        <f>IF(Txn!$B1816="","",Txn!$D1816)</f>
        <v>0</v>
      </c>
      <c r="H3620" s="38">
        <f>IF(Txn!$B1816="","",Txn!$E1816)</f>
        <v>0</v>
      </c>
      <c r="I3620" s="40">
        <f>IF(Txn!$B1816="",0,Txn!$Q1816)</f>
        <v>0</v>
      </c>
      <c r="J3620" s="40">
        <f>IF(Txn!$B1816="",0,Txn!$R1816)</f>
        <v>0</v>
      </c>
      <c r="K3620" s="41">
        <f>IF($A3620="","",IFERROR(VALUE(MID($A3620,6,2)),""))</f>
        <v>0</v>
      </c>
      <c r="L3620" s="39">
        <f>IF(Txn!$K1816="","","طرف مقابل — "&amp;Txn!$K1816)</f>
        <v>0</v>
      </c>
      <c r="N3620" s="42">
        <f>IF($D3620="",0,COUNTIF(BankAccts,$D3620))</f>
        <v>0</v>
      </c>
    </row>
    <row r="3621" spans="1:14">
      <c r="A3621" s="38">
        <f>IF(Txn!$B1817="","",Txn!$B1817)</f>
        <v>0</v>
      </c>
      <c r="B3621" s="38">
        <f>IF(Txn!$B1817="","",Txn!$C1817)</f>
        <v>0</v>
      </c>
      <c r="C3621" s="39">
        <f>IF(Txn!$B1817="","","تراکنش بانکی")</f>
        <v>0</v>
      </c>
      <c r="D3621" s="38">
        <f>IF(Txn!$B1817="","",IF(Txn!$X1817="","",Txn!$X1817))</f>
        <v>0</v>
      </c>
      <c r="E3621" s="39">
        <f>IF($D3621="","",IFERROR(VLOOKUP($D3621,AcctTbl,2,0),""))</f>
        <v>0</v>
      </c>
      <c r="F3621" s="39">
        <f>IF($D3621="","",IFERROR(VLOOKUP($D3621,AcctTbl,3,0),""))</f>
        <v>0</v>
      </c>
      <c r="G3621" s="39">
        <f>IF(Txn!$B1817="","",Txn!$D1817)</f>
        <v>0</v>
      </c>
      <c r="H3621" s="38">
        <f>IF(Txn!$B1817="","",Txn!$E1817)</f>
        <v>0</v>
      </c>
      <c r="I3621" s="40">
        <f>IF(Txn!$B1817="",0,Txn!$O1817)</f>
        <v>0</v>
      </c>
      <c r="J3621" s="40">
        <f>IF(Txn!$B1817="",0,Txn!$P1817)</f>
        <v>0</v>
      </c>
      <c r="K3621" s="41">
        <f>IF($A3621="","",IFERROR(VALUE(MID($A3621,6,2)),""))</f>
        <v>0</v>
      </c>
      <c r="L3621" s="39">
        <f>IF(Txn!$K1817="","",Txn!$K1817)</f>
        <v>0</v>
      </c>
      <c r="N3621" s="42">
        <f>IF($D3621="",0,COUNTIF(BankAccts,$D3621))</f>
        <v>0</v>
      </c>
    </row>
    <row r="3622" spans="1:14">
      <c r="A3622" s="38">
        <f>IF(Txn!$B1817="","",Txn!$B1817)</f>
        <v>0</v>
      </c>
      <c r="B3622" s="38">
        <f>IF(Txn!$B1817="","",Txn!$C1817)</f>
        <v>0</v>
      </c>
      <c r="C3622" s="39">
        <f>IF(Txn!$B1817="","","تراکنش بانکی")</f>
        <v>0</v>
      </c>
      <c r="D3622" s="38">
        <f>IF(Txn!$B1817="","",IF(IF(Txn!$U1817="TRF",Txn!$Y1817,Txn!$Z1817)="","",IF(Txn!$U1817="TRF",Txn!$Y1817,Txn!$Z1817)))</f>
        <v>0</v>
      </c>
      <c r="E3622" s="39">
        <f>IF($D3622="","",IFERROR(VLOOKUP($D3622,AcctTbl,2,0),""))</f>
        <v>0</v>
      </c>
      <c r="F3622" s="39">
        <f>IF($D3622="","",IFERROR(VLOOKUP($D3622,AcctTbl,3,0),""))</f>
        <v>0</v>
      </c>
      <c r="G3622" s="39">
        <f>IF(Txn!$B1817="","",Txn!$D1817)</f>
        <v>0</v>
      </c>
      <c r="H3622" s="38">
        <f>IF(Txn!$B1817="","",Txn!$E1817)</f>
        <v>0</v>
      </c>
      <c r="I3622" s="40">
        <f>IF(Txn!$B1817="",0,Txn!$Q1817)</f>
        <v>0</v>
      </c>
      <c r="J3622" s="40">
        <f>IF(Txn!$B1817="",0,Txn!$R1817)</f>
        <v>0</v>
      </c>
      <c r="K3622" s="41">
        <f>IF($A3622="","",IFERROR(VALUE(MID($A3622,6,2)),""))</f>
        <v>0</v>
      </c>
      <c r="L3622" s="39">
        <f>IF(Txn!$K1817="","","طرف مقابل — "&amp;Txn!$K1817)</f>
        <v>0</v>
      </c>
      <c r="N3622" s="42">
        <f>IF($D3622="",0,COUNTIF(BankAccts,$D3622))</f>
        <v>0</v>
      </c>
    </row>
    <row r="3623" spans="1:14">
      <c r="A3623" s="38">
        <f>IF(Txn!$B1818="","",Txn!$B1818)</f>
        <v>0</v>
      </c>
      <c r="B3623" s="38">
        <f>IF(Txn!$B1818="","",Txn!$C1818)</f>
        <v>0</v>
      </c>
      <c r="C3623" s="39">
        <f>IF(Txn!$B1818="","","تراکنش بانکی")</f>
        <v>0</v>
      </c>
      <c r="D3623" s="38">
        <f>IF(Txn!$B1818="","",IF(Txn!$X1818="","",Txn!$X1818))</f>
        <v>0</v>
      </c>
      <c r="E3623" s="39">
        <f>IF($D3623="","",IFERROR(VLOOKUP($D3623,AcctTbl,2,0),""))</f>
        <v>0</v>
      </c>
      <c r="F3623" s="39">
        <f>IF($D3623="","",IFERROR(VLOOKUP($D3623,AcctTbl,3,0),""))</f>
        <v>0</v>
      </c>
      <c r="G3623" s="39">
        <f>IF(Txn!$B1818="","",Txn!$D1818)</f>
        <v>0</v>
      </c>
      <c r="H3623" s="38">
        <f>IF(Txn!$B1818="","",Txn!$E1818)</f>
        <v>0</v>
      </c>
      <c r="I3623" s="40">
        <f>IF(Txn!$B1818="",0,Txn!$O1818)</f>
        <v>0</v>
      </c>
      <c r="J3623" s="40">
        <f>IF(Txn!$B1818="",0,Txn!$P1818)</f>
        <v>0</v>
      </c>
      <c r="K3623" s="41">
        <f>IF($A3623="","",IFERROR(VALUE(MID($A3623,6,2)),""))</f>
        <v>0</v>
      </c>
      <c r="L3623" s="39">
        <f>IF(Txn!$K1818="","",Txn!$K1818)</f>
        <v>0</v>
      </c>
      <c r="N3623" s="42">
        <f>IF($D3623="",0,COUNTIF(BankAccts,$D3623))</f>
        <v>0</v>
      </c>
    </row>
    <row r="3624" spans="1:14">
      <c r="A3624" s="38">
        <f>IF(Txn!$B1818="","",Txn!$B1818)</f>
        <v>0</v>
      </c>
      <c r="B3624" s="38">
        <f>IF(Txn!$B1818="","",Txn!$C1818)</f>
        <v>0</v>
      </c>
      <c r="C3624" s="39">
        <f>IF(Txn!$B1818="","","تراکنش بانکی")</f>
        <v>0</v>
      </c>
      <c r="D3624" s="38">
        <f>IF(Txn!$B1818="","",IF(IF(Txn!$U1818="TRF",Txn!$Y1818,Txn!$Z1818)="","",IF(Txn!$U1818="TRF",Txn!$Y1818,Txn!$Z1818)))</f>
        <v>0</v>
      </c>
      <c r="E3624" s="39">
        <f>IF($D3624="","",IFERROR(VLOOKUP($D3624,AcctTbl,2,0),""))</f>
        <v>0</v>
      </c>
      <c r="F3624" s="39">
        <f>IF($D3624="","",IFERROR(VLOOKUP($D3624,AcctTbl,3,0),""))</f>
        <v>0</v>
      </c>
      <c r="G3624" s="39">
        <f>IF(Txn!$B1818="","",Txn!$D1818)</f>
        <v>0</v>
      </c>
      <c r="H3624" s="38">
        <f>IF(Txn!$B1818="","",Txn!$E1818)</f>
        <v>0</v>
      </c>
      <c r="I3624" s="40">
        <f>IF(Txn!$B1818="",0,Txn!$Q1818)</f>
        <v>0</v>
      </c>
      <c r="J3624" s="40">
        <f>IF(Txn!$B1818="",0,Txn!$R1818)</f>
        <v>0</v>
      </c>
      <c r="K3624" s="41">
        <f>IF($A3624="","",IFERROR(VALUE(MID($A3624,6,2)),""))</f>
        <v>0</v>
      </c>
      <c r="L3624" s="39">
        <f>IF(Txn!$K1818="","","طرف مقابل — "&amp;Txn!$K1818)</f>
        <v>0</v>
      </c>
      <c r="N3624" s="42">
        <f>IF($D3624="",0,COUNTIF(BankAccts,$D3624))</f>
        <v>0</v>
      </c>
    </row>
    <row r="3625" spans="1:14">
      <c r="A3625" s="38">
        <f>IF(Txn!$B1819="","",Txn!$B1819)</f>
        <v>0</v>
      </c>
      <c r="B3625" s="38">
        <f>IF(Txn!$B1819="","",Txn!$C1819)</f>
        <v>0</v>
      </c>
      <c r="C3625" s="39">
        <f>IF(Txn!$B1819="","","تراکنش بانکی")</f>
        <v>0</v>
      </c>
      <c r="D3625" s="38">
        <f>IF(Txn!$B1819="","",IF(Txn!$X1819="","",Txn!$X1819))</f>
        <v>0</v>
      </c>
      <c r="E3625" s="39">
        <f>IF($D3625="","",IFERROR(VLOOKUP($D3625,AcctTbl,2,0),""))</f>
        <v>0</v>
      </c>
      <c r="F3625" s="39">
        <f>IF($D3625="","",IFERROR(VLOOKUP($D3625,AcctTbl,3,0),""))</f>
        <v>0</v>
      </c>
      <c r="G3625" s="39">
        <f>IF(Txn!$B1819="","",Txn!$D1819)</f>
        <v>0</v>
      </c>
      <c r="H3625" s="38">
        <f>IF(Txn!$B1819="","",Txn!$E1819)</f>
        <v>0</v>
      </c>
      <c r="I3625" s="40">
        <f>IF(Txn!$B1819="",0,Txn!$O1819)</f>
        <v>0</v>
      </c>
      <c r="J3625" s="40">
        <f>IF(Txn!$B1819="",0,Txn!$P1819)</f>
        <v>0</v>
      </c>
      <c r="K3625" s="41">
        <f>IF($A3625="","",IFERROR(VALUE(MID($A3625,6,2)),""))</f>
        <v>0</v>
      </c>
      <c r="L3625" s="39">
        <f>IF(Txn!$K1819="","",Txn!$K1819)</f>
        <v>0</v>
      </c>
      <c r="N3625" s="42">
        <f>IF($D3625="",0,COUNTIF(BankAccts,$D3625))</f>
        <v>0</v>
      </c>
    </row>
    <row r="3626" spans="1:14">
      <c r="A3626" s="38">
        <f>IF(Txn!$B1819="","",Txn!$B1819)</f>
        <v>0</v>
      </c>
      <c r="B3626" s="38">
        <f>IF(Txn!$B1819="","",Txn!$C1819)</f>
        <v>0</v>
      </c>
      <c r="C3626" s="39">
        <f>IF(Txn!$B1819="","","تراکنش بانکی")</f>
        <v>0</v>
      </c>
      <c r="D3626" s="38">
        <f>IF(Txn!$B1819="","",IF(IF(Txn!$U1819="TRF",Txn!$Y1819,Txn!$Z1819)="","",IF(Txn!$U1819="TRF",Txn!$Y1819,Txn!$Z1819)))</f>
        <v>0</v>
      </c>
      <c r="E3626" s="39">
        <f>IF($D3626="","",IFERROR(VLOOKUP($D3626,AcctTbl,2,0),""))</f>
        <v>0</v>
      </c>
      <c r="F3626" s="39">
        <f>IF($D3626="","",IFERROR(VLOOKUP($D3626,AcctTbl,3,0),""))</f>
        <v>0</v>
      </c>
      <c r="G3626" s="39">
        <f>IF(Txn!$B1819="","",Txn!$D1819)</f>
        <v>0</v>
      </c>
      <c r="H3626" s="38">
        <f>IF(Txn!$B1819="","",Txn!$E1819)</f>
        <v>0</v>
      </c>
      <c r="I3626" s="40">
        <f>IF(Txn!$B1819="",0,Txn!$Q1819)</f>
        <v>0</v>
      </c>
      <c r="J3626" s="40">
        <f>IF(Txn!$B1819="",0,Txn!$R1819)</f>
        <v>0</v>
      </c>
      <c r="K3626" s="41">
        <f>IF($A3626="","",IFERROR(VALUE(MID($A3626,6,2)),""))</f>
        <v>0</v>
      </c>
      <c r="L3626" s="39">
        <f>IF(Txn!$K1819="","","طرف مقابل — "&amp;Txn!$K1819)</f>
        <v>0</v>
      </c>
      <c r="N3626" s="42">
        <f>IF($D3626="",0,COUNTIF(BankAccts,$D3626))</f>
        <v>0</v>
      </c>
    </row>
    <row r="3627" spans="1:14">
      <c r="A3627" s="38">
        <f>IF(Txn!$B1820="","",Txn!$B1820)</f>
        <v>0</v>
      </c>
      <c r="B3627" s="38">
        <f>IF(Txn!$B1820="","",Txn!$C1820)</f>
        <v>0</v>
      </c>
      <c r="C3627" s="39">
        <f>IF(Txn!$B1820="","","تراکنش بانکی")</f>
        <v>0</v>
      </c>
      <c r="D3627" s="38">
        <f>IF(Txn!$B1820="","",IF(Txn!$X1820="","",Txn!$X1820))</f>
        <v>0</v>
      </c>
      <c r="E3627" s="39">
        <f>IF($D3627="","",IFERROR(VLOOKUP($D3627,AcctTbl,2,0),""))</f>
        <v>0</v>
      </c>
      <c r="F3627" s="39">
        <f>IF($D3627="","",IFERROR(VLOOKUP($D3627,AcctTbl,3,0),""))</f>
        <v>0</v>
      </c>
      <c r="G3627" s="39">
        <f>IF(Txn!$B1820="","",Txn!$D1820)</f>
        <v>0</v>
      </c>
      <c r="H3627" s="38">
        <f>IF(Txn!$B1820="","",Txn!$E1820)</f>
        <v>0</v>
      </c>
      <c r="I3627" s="40">
        <f>IF(Txn!$B1820="",0,Txn!$O1820)</f>
        <v>0</v>
      </c>
      <c r="J3627" s="40">
        <f>IF(Txn!$B1820="",0,Txn!$P1820)</f>
        <v>0</v>
      </c>
      <c r="K3627" s="41">
        <f>IF($A3627="","",IFERROR(VALUE(MID($A3627,6,2)),""))</f>
        <v>0</v>
      </c>
      <c r="L3627" s="39">
        <f>IF(Txn!$K1820="","",Txn!$K1820)</f>
        <v>0</v>
      </c>
      <c r="N3627" s="42">
        <f>IF($D3627="",0,COUNTIF(BankAccts,$D3627))</f>
        <v>0</v>
      </c>
    </row>
    <row r="3628" spans="1:14">
      <c r="A3628" s="38">
        <f>IF(Txn!$B1820="","",Txn!$B1820)</f>
        <v>0</v>
      </c>
      <c r="B3628" s="38">
        <f>IF(Txn!$B1820="","",Txn!$C1820)</f>
        <v>0</v>
      </c>
      <c r="C3628" s="39">
        <f>IF(Txn!$B1820="","","تراکنش بانکی")</f>
        <v>0</v>
      </c>
      <c r="D3628" s="38">
        <f>IF(Txn!$B1820="","",IF(IF(Txn!$U1820="TRF",Txn!$Y1820,Txn!$Z1820)="","",IF(Txn!$U1820="TRF",Txn!$Y1820,Txn!$Z1820)))</f>
        <v>0</v>
      </c>
      <c r="E3628" s="39">
        <f>IF($D3628="","",IFERROR(VLOOKUP($D3628,AcctTbl,2,0),""))</f>
        <v>0</v>
      </c>
      <c r="F3628" s="39">
        <f>IF($D3628="","",IFERROR(VLOOKUP($D3628,AcctTbl,3,0),""))</f>
        <v>0</v>
      </c>
      <c r="G3628" s="39">
        <f>IF(Txn!$B1820="","",Txn!$D1820)</f>
        <v>0</v>
      </c>
      <c r="H3628" s="38">
        <f>IF(Txn!$B1820="","",Txn!$E1820)</f>
        <v>0</v>
      </c>
      <c r="I3628" s="40">
        <f>IF(Txn!$B1820="",0,Txn!$Q1820)</f>
        <v>0</v>
      </c>
      <c r="J3628" s="40">
        <f>IF(Txn!$B1820="",0,Txn!$R1820)</f>
        <v>0</v>
      </c>
      <c r="K3628" s="41">
        <f>IF($A3628="","",IFERROR(VALUE(MID($A3628,6,2)),""))</f>
        <v>0</v>
      </c>
      <c r="L3628" s="39">
        <f>IF(Txn!$K1820="","","طرف مقابل — "&amp;Txn!$K1820)</f>
        <v>0</v>
      </c>
      <c r="N3628" s="42">
        <f>IF($D3628="",0,COUNTIF(BankAccts,$D3628))</f>
        <v>0</v>
      </c>
    </row>
    <row r="3629" spans="1:14">
      <c r="A3629" s="38">
        <f>IF(Txn!$B1821="","",Txn!$B1821)</f>
        <v>0</v>
      </c>
      <c r="B3629" s="38">
        <f>IF(Txn!$B1821="","",Txn!$C1821)</f>
        <v>0</v>
      </c>
      <c r="C3629" s="39">
        <f>IF(Txn!$B1821="","","تراکنش بانکی")</f>
        <v>0</v>
      </c>
      <c r="D3629" s="38">
        <f>IF(Txn!$B1821="","",IF(Txn!$X1821="","",Txn!$X1821))</f>
        <v>0</v>
      </c>
      <c r="E3629" s="39">
        <f>IF($D3629="","",IFERROR(VLOOKUP($D3629,AcctTbl,2,0),""))</f>
        <v>0</v>
      </c>
      <c r="F3629" s="39">
        <f>IF($D3629="","",IFERROR(VLOOKUP($D3629,AcctTbl,3,0),""))</f>
        <v>0</v>
      </c>
      <c r="G3629" s="39">
        <f>IF(Txn!$B1821="","",Txn!$D1821)</f>
        <v>0</v>
      </c>
      <c r="H3629" s="38">
        <f>IF(Txn!$B1821="","",Txn!$E1821)</f>
        <v>0</v>
      </c>
      <c r="I3629" s="40">
        <f>IF(Txn!$B1821="",0,Txn!$O1821)</f>
        <v>0</v>
      </c>
      <c r="J3629" s="40">
        <f>IF(Txn!$B1821="",0,Txn!$P1821)</f>
        <v>0</v>
      </c>
      <c r="K3629" s="41">
        <f>IF($A3629="","",IFERROR(VALUE(MID($A3629,6,2)),""))</f>
        <v>0</v>
      </c>
      <c r="L3629" s="39">
        <f>IF(Txn!$K1821="","",Txn!$K1821)</f>
        <v>0</v>
      </c>
      <c r="N3629" s="42">
        <f>IF($D3629="",0,COUNTIF(BankAccts,$D3629))</f>
        <v>0</v>
      </c>
    </row>
    <row r="3630" spans="1:14">
      <c r="A3630" s="38">
        <f>IF(Txn!$B1821="","",Txn!$B1821)</f>
        <v>0</v>
      </c>
      <c r="B3630" s="38">
        <f>IF(Txn!$B1821="","",Txn!$C1821)</f>
        <v>0</v>
      </c>
      <c r="C3630" s="39">
        <f>IF(Txn!$B1821="","","تراکنش بانکی")</f>
        <v>0</v>
      </c>
      <c r="D3630" s="38">
        <f>IF(Txn!$B1821="","",IF(IF(Txn!$U1821="TRF",Txn!$Y1821,Txn!$Z1821)="","",IF(Txn!$U1821="TRF",Txn!$Y1821,Txn!$Z1821)))</f>
        <v>0</v>
      </c>
      <c r="E3630" s="39">
        <f>IF($D3630="","",IFERROR(VLOOKUP($D3630,AcctTbl,2,0),""))</f>
        <v>0</v>
      </c>
      <c r="F3630" s="39">
        <f>IF($D3630="","",IFERROR(VLOOKUP($D3630,AcctTbl,3,0),""))</f>
        <v>0</v>
      </c>
      <c r="G3630" s="39">
        <f>IF(Txn!$B1821="","",Txn!$D1821)</f>
        <v>0</v>
      </c>
      <c r="H3630" s="38">
        <f>IF(Txn!$B1821="","",Txn!$E1821)</f>
        <v>0</v>
      </c>
      <c r="I3630" s="40">
        <f>IF(Txn!$B1821="",0,Txn!$Q1821)</f>
        <v>0</v>
      </c>
      <c r="J3630" s="40">
        <f>IF(Txn!$B1821="",0,Txn!$R1821)</f>
        <v>0</v>
      </c>
      <c r="K3630" s="41">
        <f>IF($A3630="","",IFERROR(VALUE(MID($A3630,6,2)),""))</f>
        <v>0</v>
      </c>
      <c r="L3630" s="39">
        <f>IF(Txn!$K1821="","","طرف مقابل — "&amp;Txn!$K1821)</f>
        <v>0</v>
      </c>
      <c r="N3630" s="42">
        <f>IF($D3630="",0,COUNTIF(BankAccts,$D3630))</f>
        <v>0</v>
      </c>
    </row>
    <row r="3631" spans="1:14">
      <c r="A3631" s="38">
        <f>IF(Txn!$B1822="","",Txn!$B1822)</f>
        <v>0</v>
      </c>
      <c r="B3631" s="38">
        <f>IF(Txn!$B1822="","",Txn!$C1822)</f>
        <v>0</v>
      </c>
      <c r="C3631" s="39">
        <f>IF(Txn!$B1822="","","تراکنش بانکی")</f>
        <v>0</v>
      </c>
      <c r="D3631" s="38">
        <f>IF(Txn!$B1822="","",IF(Txn!$X1822="","",Txn!$X1822))</f>
        <v>0</v>
      </c>
      <c r="E3631" s="39">
        <f>IF($D3631="","",IFERROR(VLOOKUP($D3631,AcctTbl,2,0),""))</f>
        <v>0</v>
      </c>
      <c r="F3631" s="39">
        <f>IF($D3631="","",IFERROR(VLOOKUP($D3631,AcctTbl,3,0),""))</f>
        <v>0</v>
      </c>
      <c r="G3631" s="39">
        <f>IF(Txn!$B1822="","",Txn!$D1822)</f>
        <v>0</v>
      </c>
      <c r="H3631" s="38">
        <f>IF(Txn!$B1822="","",Txn!$E1822)</f>
        <v>0</v>
      </c>
      <c r="I3631" s="40">
        <f>IF(Txn!$B1822="",0,Txn!$O1822)</f>
        <v>0</v>
      </c>
      <c r="J3631" s="40">
        <f>IF(Txn!$B1822="",0,Txn!$P1822)</f>
        <v>0</v>
      </c>
      <c r="K3631" s="41">
        <f>IF($A3631="","",IFERROR(VALUE(MID($A3631,6,2)),""))</f>
        <v>0</v>
      </c>
      <c r="L3631" s="39">
        <f>IF(Txn!$K1822="","",Txn!$K1822)</f>
        <v>0</v>
      </c>
      <c r="N3631" s="42">
        <f>IF($D3631="",0,COUNTIF(BankAccts,$D3631))</f>
        <v>0</v>
      </c>
    </row>
    <row r="3632" spans="1:14">
      <c r="A3632" s="38">
        <f>IF(Txn!$B1822="","",Txn!$B1822)</f>
        <v>0</v>
      </c>
      <c r="B3632" s="38">
        <f>IF(Txn!$B1822="","",Txn!$C1822)</f>
        <v>0</v>
      </c>
      <c r="C3632" s="39">
        <f>IF(Txn!$B1822="","","تراکنش بانکی")</f>
        <v>0</v>
      </c>
      <c r="D3632" s="38">
        <f>IF(Txn!$B1822="","",IF(IF(Txn!$U1822="TRF",Txn!$Y1822,Txn!$Z1822)="","",IF(Txn!$U1822="TRF",Txn!$Y1822,Txn!$Z1822)))</f>
        <v>0</v>
      </c>
      <c r="E3632" s="39">
        <f>IF($D3632="","",IFERROR(VLOOKUP($D3632,AcctTbl,2,0),""))</f>
        <v>0</v>
      </c>
      <c r="F3632" s="39">
        <f>IF($D3632="","",IFERROR(VLOOKUP($D3632,AcctTbl,3,0),""))</f>
        <v>0</v>
      </c>
      <c r="G3632" s="39">
        <f>IF(Txn!$B1822="","",Txn!$D1822)</f>
        <v>0</v>
      </c>
      <c r="H3632" s="38">
        <f>IF(Txn!$B1822="","",Txn!$E1822)</f>
        <v>0</v>
      </c>
      <c r="I3632" s="40">
        <f>IF(Txn!$B1822="",0,Txn!$Q1822)</f>
        <v>0</v>
      </c>
      <c r="J3632" s="40">
        <f>IF(Txn!$B1822="",0,Txn!$R1822)</f>
        <v>0</v>
      </c>
      <c r="K3632" s="41">
        <f>IF($A3632="","",IFERROR(VALUE(MID($A3632,6,2)),""))</f>
        <v>0</v>
      </c>
      <c r="L3632" s="39">
        <f>IF(Txn!$K1822="","","طرف مقابل — "&amp;Txn!$K1822)</f>
        <v>0</v>
      </c>
      <c r="N3632" s="42">
        <f>IF($D3632="",0,COUNTIF(BankAccts,$D3632))</f>
        <v>0</v>
      </c>
    </row>
    <row r="3633" spans="1:14">
      <c r="A3633" s="38">
        <f>IF(Txn!$B1823="","",Txn!$B1823)</f>
        <v>0</v>
      </c>
      <c r="B3633" s="38">
        <f>IF(Txn!$B1823="","",Txn!$C1823)</f>
        <v>0</v>
      </c>
      <c r="C3633" s="39">
        <f>IF(Txn!$B1823="","","تراکنش بانکی")</f>
        <v>0</v>
      </c>
      <c r="D3633" s="38">
        <f>IF(Txn!$B1823="","",IF(Txn!$X1823="","",Txn!$X1823))</f>
        <v>0</v>
      </c>
      <c r="E3633" s="39">
        <f>IF($D3633="","",IFERROR(VLOOKUP($D3633,AcctTbl,2,0),""))</f>
        <v>0</v>
      </c>
      <c r="F3633" s="39">
        <f>IF($D3633="","",IFERROR(VLOOKUP($D3633,AcctTbl,3,0),""))</f>
        <v>0</v>
      </c>
      <c r="G3633" s="39">
        <f>IF(Txn!$B1823="","",Txn!$D1823)</f>
        <v>0</v>
      </c>
      <c r="H3633" s="38">
        <f>IF(Txn!$B1823="","",Txn!$E1823)</f>
        <v>0</v>
      </c>
      <c r="I3633" s="40">
        <f>IF(Txn!$B1823="",0,Txn!$O1823)</f>
        <v>0</v>
      </c>
      <c r="J3633" s="40">
        <f>IF(Txn!$B1823="",0,Txn!$P1823)</f>
        <v>0</v>
      </c>
      <c r="K3633" s="41">
        <f>IF($A3633="","",IFERROR(VALUE(MID($A3633,6,2)),""))</f>
        <v>0</v>
      </c>
      <c r="L3633" s="39">
        <f>IF(Txn!$K1823="","",Txn!$K1823)</f>
        <v>0</v>
      </c>
      <c r="N3633" s="42">
        <f>IF($D3633="",0,COUNTIF(BankAccts,$D3633))</f>
        <v>0</v>
      </c>
    </row>
    <row r="3634" spans="1:14">
      <c r="A3634" s="38">
        <f>IF(Txn!$B1823="","",Txn!$B1823)</f>
        <v>0</v>
      </c>
      <c r="B3634" s="38">
        <f>IF(Txn!$B1823="","",Txn!$C1823)</f>
        <v>0</v>
      </c>
      <c r="C3634" s="39">
        <f>IF(Txn!$B1823="","","تراکنش بانکی")</f>
        <v>0</v>
      </c>
      <c r="D3634" s="38">
        <f>IF(Txn!$B1823="","",IF(IF(Txn!$U1823="TRF",Txn!$Y1823,Txn!$Z1823)="","",IF(Txn!$U1823="TRF",Txn!$Y1823,Txn!$Z1823)))</f>
        <v>0</v>
      </c>
      <c r="E3634" s="39">
        <f>IF($D3634="","",IFERROR(VLOOKUP($D3634,AcctTbl,2,0),""))</f>
        <v>0</v>
      </c>
      <c r="F3634" s="39">
        <f>IF($D3634="","",IFERROR(VLOOKUP($D3634,AcctTbl,3,0),""))</f>
        <v>0</v>
      </c>
      <c r="G3634" s="39">
        <f>IF(Txn!$B1823="","",Txn!$D1823)</f>
        <v>0</v>
      </c>
      <c r="H3634" s="38">
        <f>IF(Txn!$B1823="","",Txn!$E1823)</f>
        <v>0</v>
      </c>
      <c r="I3634" s="40">
        <f>IF(Txn!$B1823="",0,Txn!$Q1823)</f>
        <v>0</v>
      </c>
      <c r="J3634" s="40">
        <f>IF(Txn!$B1823="",0,Txn!$R1823)</f>
        <v>0</v>
      </c>
      <c r="K3634" s="41">
        <f>IF($A3634="","",IFERROR(VALUE(MID($A3634,6,2)),""))</f>
        <v>0</v>
      </c>
      <c r="L3634" s="39">
        <f>IF(Txn!$K1823="","","طرف مقابل — "&amp;Txn!$K1823)</f>
        <v>0</v>
      </c>
      <c r="N3634" s="42">
        <f>IF($D3634="",0,COUNTIF(BankAccts,$D3634))</f>
        <v>0</v>
      </c>
    </row>
    <row r="3635" spans="1:14">
      <c r="A3635" s="38">
        <f>IF(Txn!$B1824="","",Txn!$B1824)</f>
        <v>0</v>
      </c>
      <c r="B3635" s="38">
        <f>IF(Txn!$B1824="","",Txn!$C1824)</f>
        <v>0</v>
      </c>
      <c r="C3635" s="39">
        <f>IF(Txn!$B1824="","","تراکنش بانکی")</f>
        <v>0</v>
      </c>
      <c r="D3635" s="38">
        <f>IF(Txn!$B1824="","",IF(Txn!$X1824="","",Txn!$X1824))</f>
        <v>0</v>
      </c>
      <c r="E3635" s="39">
        <f>IF($D3635="","",IFERROR(VLOOKUP($D3635,AcctTbl,2,0),""))</f>
        <v>0</v>
      </c>
      <c r="F3635" s="39">
        <f>IF($D3635="","",IFERROR(VLOOKUP($D3635,AcctTbl,3,0),""))</f>
        <v>0</v>
      </c>
      <c r="G3635" s="39">
        <f>IF(Txn!$B1824="","",Txn!$D1824)</f>
        <v>0</v>
      </c>
      <c r="H3635" s="38">
        <f>IF(Txn!$B1824="","",Txn!$E1824)</f>
        <v>0</v>
      </c>
      <c r="I3635" s="40">
        <f>IF(Txn!$B1824="",0,Txn!$O1824)</f>
        <v>0</v>
      </c>
      <c r="J3635" s="40">
        <f>IF(Txn!$B1824="",0,Txn!$P1824)</f>
        <v>0</v>
      </c>
      <c r="K3635" s="41">
        <f>IF($A3635="","",IFERROR(VALUE(MID($A3635,6,2)),""))</f>
        <v>0</v>
      </c>
      <c r="L3635" s="39">
        <f>IF(Txn!$K1824="","",Txn!$K1824)</f>
        <v>0</v>
      </c>
      <c r="N3635" s="42">
        <f>IF($D3635="",0,COUNTIF(BankAccts,$D3635))</f>
        <v>0</v>
      </c>
    </row>
    <row r="3636" spans="1:14">
      <c r="A3636" s="38">
        <f>IF(Txn!$B1824="","",Txn!$B1824)</f>
        <v>0</v>
      </c>
      <c r="B3636" s="38">
        <f>IF(Txn!$B1824="","",Txn!$C1824)</f>
        <v>0</v>
      </c>
      <c r="C3636" s="39">
        <f>IF(Txn!$B1824="","","تراکنش بانکی")</f>
        <v>0</v>
      </c>
      <c r="D3636" s="38">
        <f>IF(Txn!$B1824="","",IF(IF(Txn!$U1824="TRF",Txn!$Y1824,Txn!$Z1824)="","",IF(Txn!$U1824="TRF",Txn!$Y1824,Txn!$Z1824)))</f>
        <v>0</v>
      </c>
      <c r="E3636" s="39">
        <f>IF($D3636="","",IFERROR(VLOOKUP($D3636,AcctTbl,2,0),""))</f>
        <v>0</v>
      </c>
      <c r="F3636" s="39">
        <f>IF($D3636="","",IFERROR(VLOOKUP($D3636,AcctTbl,3,0),""))</f>
        <v>0</v>
      </c>
      <c r="G3636" s="39">
        <f>IF(Txn!$B1824="","",Txn!$D1824)</f>
        <v>0</v>
      </c>
      <c r="H3636" s="38">
        <f>IF(Txn!$B1824="","",Txn!$E1824)</f>
        <v>0</v>
      </c>
      <c r="I3636" s="40">
        <f>IF(Txn!$B1824="",0,Txn!$Q1824)</f>
        <v>0</v>
      </c>
      <c r="J3636" s="40">
        <f>IF(Txn!$B1824="",0,Txn!$R1824)</f>
        <v>0</v>
      </c>
      <c r="K3636" s="41">
        <f>IF($A3636="","",IFERROR(VALUE(MID($A3636,6,2)),""))</f>
        <v>0</v>
      </c>
      <c r="L3636" s="39">
        <f>IF(Txn!$K1824="","","طرف مقابل — "&amp;Txn!$K1824)</f>
        <v>0</v>
      </c>
      <c r="N3636" s="42">
        <f>IF($D3636="",0,COUNTIF(BankAccts,$D3636))</f>
        <v>0</v>
      </c>
    </row>
    <row r="3637" spans="1:14">
      <c r="A3637" s="38">
        <f>IF(Txn!$B1825="","",Txn!$B1825)</f>
        <v>0</v>
      </c>
      <c r="B3637" s="38">
        <f>IF(Txn!$B1825="","",Txn!$C1825)</f>
        <v>0</v>
      </c>
      <c r="C3637" s="39">
        <f>IF(Txn!$B1825="","","تراکنش بانکی")</f>
        <v>0</v>
      </c>
      <c r="D3637" s="38">
        <f>IF(Txn!$B1825="","",IF(Txn!$X1825="","",Txn!$X1825))</f>
        <v>0</v>
      </c>
      <c r="E3637" s="39">
        <f>IF($D3637="","",IFERROR(VLOOKUP($D3637,AcctTbl,2,0),""))</f>
        <v>0</v>
      </c>
      <c r="F3637" s="39">
        <f>IF($D3637="","",IFERROR(VLOOKUP($D3637,AcctTbl,3,0),""))</f>
        <v>0</v>
      </c>
      <c r="G3637" s="39">
        <f>IF(Txn!$B1825="","",Txn!$D1825)</f>
        <v>0</v>
      </c>
      <c r="H3637" s="38">
        <f>IF(Txn!$B1825="","",Txn!$E1825)</f>
        <v>0</v>
      </c>
      <c r="I3637" s="40">
        <f>IF(Txn!$B1825="",0,Txn!$O1825)</f>
        <v>0</v>
      </c>
      <c r="J3637" s="40">
        <f>IF(Txn!$B1825="",0,Txn!$P1825)</f>
        <v>0</v>
      </c>
      <c r="K3637" s="41">
        <f>IF($A3637="","",IFERROR(VALUE(MID($A3637,6,2)),""))</f>
        <v>0</v>
      </c>
      <c r="L3637" s="39">
        <f>IF(Txn!$K1825="","",Txn!$K1825)</f>
        <v>0</v>
      </c>
      <c r="N3637" s="42">
        <f>IF($D3637="",0,COUNTIF(BankAccts,$D3637))</f>
        <v>0</v>
      </c>
    </row>
    <row r="3638" spans="1:14">
      <c r="A3638" s="38">
        <f>IF(Txn!$B1825="","",Txn!$B1825)</f>
        <v>0</v>
      </c>
      <c r="B3638" s="38">
        <f>IF(Txn!$B1825="","",Txn!$C1825)</f>
        <v>0</v>
      </c>
      <c r="C3638" s="39">
        <f>IF(Txn!$B1825="","","تراکنش بانکی")</f>
        <v>0</v>
      </c>
      <c r="D3638" s="38">
        <f>IF(Txn!$B1825="","",IF(IF(Txn!$U1825="TRF",Txn!$Y1825,Txn!$Z1825)="","",IF(Txn!$U1825="TRF",Txn!$Y1825,Txn!$Z1825)))</f>
        <v>0</v>
      </c>
      <c r="E3638" s="39">
        <f>IF($D3638="","",IFERROR(VLOOKUP($D3638,AcctTbl,2,0),""))</f>
        <v>0</v>
      </c>
      <c r="F3638" s="39">
        <f>IF($D3638="","",IFERROR(VLOOKUP($D3638,AcctTbl,3,0),""))</f>
        <v>0</v>
      </c>
      <c r="G3638" s="39">
        <f>IF(Txn!$B1825="","",Txn!$D1825)</f>
        <v>0</v>
      </c>
      <c r="H3638" s="38">
        <f>IF(Txn!$B1825="","",Txn!$E1825)</f>
        <v>0</v>
      </c>
      <c r="I3638" s="40">
        <f>IF(Txn!$B1825="",0,Txn!$Q1825)</f>
        <v>0</v>
      </c>
      <c r="J3638" s="40">
        <f>IF(Txn!$B1825="",0,Txn!$R1825)</f>
        <v>0</v>
      </c>
      <c r="K3638" s="41">
        <f>IF($A3638="","",IFERROR(VALUE(MID($A3638,6,2)),""))</f>
        <v>0</v>
      </c>
      <c r="L3638" s="39">
        <f>IF(Txn!$K1825="","","طرف مقابل — "&amp;Txn!$K1825)</f>
        <v>0</v>
      </c>
      <c r="N3638" s="42">
        <f>IF($D3638="",0,COUNTIF(BankAccts,$D3638))</f>
        <v>0</v>
      </c>
    </row>
    <row r="3639" spans="1:14">
      <c r="A3639" s="38">
        <f>IF(Txn!$B1826="","",Txn!$B1826)</f>
        <v>0</v>
      </c>
      <c r="B3639" s="38">
        <f>IF(Txn!$B1826="","",Txn!$C1826)</f>
        <v>0</v>
      </c>
      <c r="C3639" s="39">
        <f>IF(Txn!$B1826="","","تراکنش بانکی")</f>
        <v>0</v>
      </c>
      <c r="D3639" s="38">
        <f>IF(Txn!$B1826="","",IF(Txn!$X1826="","",Txn!$X1826))</f>
        <v>0</v>
      </c>
      <c r="E3639" s="39">
        <f>IF($D3639="","",IFERROR(VLOOKUP($D3639,AcctTbl,2,0),""))</f>
        <v>0</v>
      </c>
      <c r="F3639" s="39">
        <f>IF($D3639="","",IFERROR(VLOOKUP($D3639,AcctTbl,3,0),""))</f>
        <v>0</v>
      </c>
      <c r="G3639" s="39">
        <f>IF(Txn!$B1826="","",Txn!$D1826)</f>
        <v>0</v>
      </c>
      <c r="H3639" s="38">
        <f>IF(Txn!$B1826="","",Txn!$E1826)</f>
        <v>0</v>
      </c>
      <c r="I3639" s="40">
        <f>IF(Txn!$B1826="",0,Txn!$O1826)</f>
        <v>0</v>
      </c>
      <c r="J3639" s="40">
        <f>IF(Txn!$B1826="",0,Txn!$P1826)</f>
        <v>0</v>
      </c>
      <c r="K3639" s="41">
        <f>IF($A3639="","",IFERROR(VALUE(MID($A3639,6,2)),""))</f>
        <v>0</v>
      </c>
      <c r="L3639" s="39">
        <f>IF(Txn!$K1826="","",Txn!$K1826)</f>
        <v>0</v>
      </c>
      <c r="N3639" s="42">
        <f>IF($D3639="",0,COUNTIF(BankAccts,$D3639))</f>
        <v>0</v>
      </c>
    </row>
    <row r="3640" spans="1:14">
      <c r="A3640" s="38">
        <f>IF(Txn!$B1826="","",Txn!$B1826)</f>
        <v>0</v>
      </c>
      <c r="B3640" s="38">
        <f>IF(Txn!$B1826="","",Txn!$C1826)</f>
        <v>0</v>
      </c>
      <c r="C3640" s="39">
        <f>IF(Txn!$B1826="","","تراکنش بانکی")</f>
        <v>0</v>
      </c>
      <c r="D3640" s="38">
        <f>IF(Txn!$B1826="","",IF(IF(Txn!$U1826="TRF",Txn!$Y1826,Txn!$Z1826)="","",IF(Txn!$U1826="TRF",Txn!$Y1826,Txn!$Z1826)))</f>
        <v>0</v>
      </c>
      <c r="E3640" s="39">
        <f>IF($D3640="","",IFERROR(VLOOKUP($D3640,AcctTbl,2,0),""))</f>
        <v>0</v>
      </c>
      <c r="F3640" s="39">
        <f>IF($D3640="","",IFERROR(VLOOKUP($D3640,AcctTbl,3,0),""))</f>
        <v>0</v>
      </c>
      <c r="G3640" s="39">
        <f>IF(Txn!$B1826="","",Txn!$D1826)</f>
        <v>0</v>
      </c>
      <c r="H3640" s="38">
        <f>IF(Txn!$B1826="","",Txn!$E1826)</f>
        <v>0</v>
      </c>
      <c r="I3640" s="40">
        <f>IF(Txn!$B1826="",0,Txn!$Q1826)</f>
        <v>0</v>
      </c>
      <c r="J3640" s="40">
        <f>IF(Txn!$B1826="",0,Txn!$R1826)</f>
        <v>0</v>
      </c>
      <c r="K3640" s="41">
        <f>IF($A3640="","",IFERROR(VALUE(MID($A3640,6,2)),""))</f>
        <v>0</v>
      </c>
      <c r="L3640" s="39">
        <f>IF(Txn!$K1826="","","طرف مقابل — "&amp;Txn!$K1826)</f>
        <v>0</v>
      </c>
      <c r="N3640" s="42">
        <f>IF($D3640="",0,COUNTIF(BankAccts,$D3640))</f>
        <v>0</v>
      </c>
    </row>
    <row r="3641" spans="1:14">
      <c r="A3641" s="38">
        <f>IF(Txn!$B1827="","",Txn!$B1827)</f>
        <v>0</v>
      </c>
      <c r="B3641" s="38">
        <f>IF(Txn!$B1827="","",Txn!$C1827)</f>
        <v>0</v>
      </c>
      <c r="C3641" s="39">
        <f>IF(Txn!$B1827="","","تراکنش بانکی")</f>
        <v>0</v>
      </c>
      <c r="D3641" s="38">
        <f>IF(Txn!$B1827="","",IF(Txn!$X1827="","",Txn!$X1827))</f>
        <v>0</v>
      </c>
      <c r="E3641" s="39">
        <f>IF($D3641="","",IFERROR(VLOOKUP($D3641,AcctTbl,2,0),""))</f>
        <v>0</v>
      </c>
      <c r="F3641" s="39">
        <f>IF($D3641="","",IFERROR(VLOOKUP($D3641,AcctTbl,3,0),""))</f>
        <v>0</v>
      </c>
      <c r="G3641" s="39">
        <f>IF(Txn!$B1827="","",Txn!$D1827)</f>
        <v>0</v>
      </c>
      <c r="H3641" s="38">
        <f>IF(Txn!$B1827="","",Txn!$E1827)</f>
        <v>0</v>
      </c>
      <c r="I3641" s="40">
        <f>IF(Txn!$B1827="",0,Txn!$O1827)</f>
        <v>0</v>
      </c>
      <c r="J3641" s="40">
        <f>IF(Txn!$B1827="",0,Txn!$P1827)</f>
        <v>0</v>
      </c>
      <c r="K3641" s="41">
        <f>IF($A3641="","",IFERROR(VALUE(MID($A3641,6,2)),""))</f>
        <v>0</v>
      </c>
      <c r="L3641" s="39">
        <f>IF(Txn!$K1827="","",Txn!$K1827)</f>
        <v>0</v>
      </c>
      <c r="N3641" s="42">
        <f>IF($D3641="",0,COUNTIF(BankAccts,$D3641))</f>
        <v>0</v>
      </c>
    </row>
    <row r="3642" spans="1:14">
      <c r="A3642" s="38">
        <f>IF(Txn!$B1827="","",Txn!$B1827)</f>
        <v>0</v>
      </c>
      <c r="B3642" s="38">
        <f>IF(Txn!$B1827="","",Txn!$C1827)</f>
        <v>0</v>
      </c>
      <c r="C3642" s="39">
        <f>IF(Txn!$B1827="","","تراکنش بانکی")</f>
        <v>0</v>
      </c>
      <c r="D3642" s="38">
        <f>IF(Txn!$B1827="","",IF(IF(Txn!$U1827="TRF",Txn!$Y1827,Txn!$Z1827)="","",IF(Txn!$U1827="TRF",Txn!$Y1827,Txn!$Z1827)))</f>
        <v>0</v>
      </c>
      <c r="E3642" s="39">
        <f>IF($D3642="","",IFERROR(VLOOKUP($D3642,AcctTbl,2,0),""))</f>
        <v>0</v>
      </c>
      <c r="F3642" s="39">
        <f>IF($D3642="","",IFERROR(VLOOKUP($D3642,AcctTbl,3,0),""))</f>
        <v>0</v>
      </c>
      <c r="G3642" s="39">
        <f>IF(Txn!$B1827="","",Txn!$D1827)</f>
        <v>0</v>
      </c>
      <c r="H3642" s="38">
        <f>IF(Txn!$B1827="","",Txn!$E1827)</f>
        <v>0</v>
      </c>
      <c r="I3642" s="40">
        <f>IF(Txn!$B1827="",0,Txn!$Q1827)</f>
        <v>0</v>
      </c>
      <c r="J3642" s="40">
        <f>IF(Txn!$B1827="",0,Txn!$R1827)</f>
        <v>0</v>
      </c>
      <c r="K3642" s="41">
        <f>IF($A3642="","",IFERROR(VALUE(MID($A3642,6,2)),""))</f>
        <v>0</v>
      </c>
      <c r="L3642" s="39">
        <f>IF(Txn!$K1827="","","طرف مقابل — "&amp;Txn!$K1827)</f>
        <v>0</v>
      </c>
      <c r="N3642" s="42">
        <f>IF($D3642="",0,COUNTIF(BankAccts,$D3642))</f>
        <v>0</v>
      </c>
    </row>
    <row r="3643" spans="1:14">
      <c r="A3643" s="38">
        <f>IF(Txn!$B1828="","",Txn!$B1828)</f>
        <v>0</v>
      </c>
      <c r="B3643" s="38">
        <f>IF(Txn!$B1828="","",Txn!$C1828)</f>
        <v>0</v>
      </c>
      <c r="C3643" s="39">
        <f>IF(Txn!$B1828="","","تراکنش بانکی")</f>
        <v>0</v>
      </c>
      <c r="D3643" s="38">
        <f>IF(Txn!$B1828="","",IF(Txn!$X1828="","",Txn!$X1828))</f>
        <v>0</v>
      </c>
      <c r="E3643" s="39">
        <f>IF($D3643="","",IFERROR(VLOOKUP($D3643,AcctTbl,2,0),""))</f>
        <v>0</v>
      </c>
      <c r="F3643" s="39">
        <f>IF($D3643="","",IFERROR(VLOOKUP($D3643,AcctTbl,3,0),""))</f>
        <v>0</v>
      </c>
      <c r="G3643" s="39">
        <f>IF(Txn!$B1828="","",Txn!$D1828)</f>
        <v>0</v>
      </c>
      <c r="H3643" s="38">
        <f>IF(Txn!$B1828="","",Txn!$E1828)</f>
        <v>0</v>
      </c>
      <c r="I3643" s="40">
        <f>IF(Txn!$B1828="",0,Txn!$O1828)</f>
        <v>0</v>
      </c>
      <c r="J3643" s="40">
        <f>IF(Txn!$B1828="",0,Txn!$P1828)</f>
        <v>0</v>
      </c>
      <c r="K3643" s="41">
        <f>IF($A3643="","",IFERROR(VALUE(MID($A3643,6,2)),""))</f>
        <v>0</v>
      </c>
      <c r="L3643" s="39">
        <f>IF(Txn!$K1828="","",Txn!$K1828)</f>
        <v>0</v>
      </c>
      <c r="N3643" s="42">
        <f>IF($D3643="",0,COUNTIF(BankAccts,$D3643))</f>
        <v>0</v>
      </c>
    </row>
    <row r="3644" spans="1:14">
      <c r="A3644" s="38">
        <f>IF(Txn!$B1828="","",Txn!$B1828)</f>
        <v>0</v>
      </c>
      <c r="B3644" s="38">
        <f>IF(Txn!$B1828="","",Txn!$C1828)</f>
        <v>0</v>
      </c>
      <c r="C3644" s="39">
        <f>IF(Txn!$B1828="","","تراکنش بانکی")</f>
        <v>0</v>
      </c>
      <c r="D3644" s="38">
        <f>IF(Txn!$B1828="","",IF(IF(Txn!$U1828="TRF",Txn!$Y1828,Txn!$Z1828)="","",IF(Txn!$U1828="TRF",Txn!$Y1828,Txn!$Z1828)))</f>
        <v>0</v>
      </c>
      <c r="E3644" s="39">
        <f>IF($D3644="","",IFERROR(VLOOKUP($D3644,AcctTbl,2,0),""))</f>
        <v>0</v>
      </c>
      <c r="F3644" s="39">
        <f>IF($D3644="","",IFERROR(VLOOKUP($D3644,AcctTbl,3,0),""))</f>
        <v>0</v>
      </c>
      <c r="G3644" s="39">
        <f>IF(Txn!$B1828="","",Txn!$D1828)</f>
        <v>0</v>
      </c>
      <c r="H3644" s="38">
        <f>IF(Txn!$B1828="","",Txn!$E1828)</f>
        <v>0</v>
      </c>
      <c r="I3644" s="40">
        <f>IF(Txn!$B1828="",0,Txn!$Q1828)</f>
        <v>0</v>
      </c>
      <c r="J3644" s="40">
        <f>IF(Txn!$B1828="",0,Txn!$R1828)</f>
        <v>0</v>
      </c>
      <c r="K3644" s="41">
        <f>IF($A3644="","",IFERROR(VALUE(MID($A3644,6,2)),""))</f>
        <v>0</v>
      </c>
      <c r="L3644" s="39">
        <f>IF(Txn!$K1828="","","طرف مقابل — "&amp;Txn!$K1828)</f>
        <v>0</v>
      </c>
      <c r="N3644" s="42">
        <f>IF($D3644="",0,COUNTIF(BankAccts,$D3644))</f>
        <v>0</v>
      </c>
    </row>
    <row r="3645" spans="1:14">
      <c r="A3645" s="38">
        <f>IF(Txn!$B1829="","",Txn!$B1829)</f>
        <v>0</v>
      </c>
      <c r="B3645" s="38">
        <f>IF(Txn!$B1829="","",Txn!$C1829)</f>
        <v>0</v>
      </c>
      <c r="C3645" s="39">
        <f>IF(Txn!$B1829="","","تراکنش بانکی")</f>
        <v>0</v>
      </c>
      <c r="D3645" s="38">
        <f>IF(Txn!$B1829="","",IF(Txn!$X1829="","",Txn!$X1829))</f>
        <v>0</v>
      </c>
      <c r="E3645" s="39">
        <f>IF($D3645="","",IFERROR(VLOOKUP($D3645,AcctTbl,2,0),""))</f>
        <v>0</v>
      </c>
      <c r="F3645" s="39">
        <f>IF($D3645="","",IFERROR(VLOOKUP($D3645,AcctTbl,3,0),""))</f>
        <v>0</v>
      </c>
      <c r="G3645" s="39">
        <f>IF(Txn!$B1829="","",Txn!$D1829)</f>
        <v>0</v>
      </c>
      <c r="H3645" s="38">
        <f>IF(Txn!$B1829="","",Txn!$E1829)</f>
        <v>0</v>
      </c>
      <c r="I3645" s="40">
        <f>IF(Txn!$B1829="",0,Txn!$O1829)</f>
        <v>0</v>
      </c>
      <c r="J3645" s="40">
        <f>IF(Txn!$B1829="",0,Txn!$P1829)</f>
        <v>0</v>
      </c>
      <c r="K3645" s="41">
        <f>IF($A3645="","",IFERROR(VALUE(MID($A3645,6,2)),""))</f>
        <v>0</v>
      </c>
      <c r="L3645" s="39">
        <f>IF(Txn!$K1829="","",Txn!$K1829)</f>
        <v>0</v>
      </c>
      <c r="N3645" s="42">
        <f>IF($D3645="",0,COUNTIF(BankAccts,$D3645))</f>
        <v>0</v>
      </c>
    </row>
    <row r="3646" spans="1:14">
      <c r="A3646" s="38">
        <f>IF(Txn!$B1829="","",Txn!$B1829)</f>
        <v>0</v>
      </c>
      <c r="B3646" s="38">
        <f>IF(Txn!$B1829="","",Txn!$C1829)</f>
        <v>0</v>
      </c>
      <c r="C3646" s="39">
        <f>IF(Txn!$B1829="","","تراکنش بانکی")</f>
        <v>0</v>
      </c>
      <c r="D3646" s="38">
        <f>IF(Txn!$B1829="","",IF(IF(Txn!$U1829="TRF",Txn!$Y1829,Txn!$Z1829)="","",IF(Txn!$U1829="TRF",Txn!$Y1829,Txn!$Z1829)))</f>
        <v>0</v>
      </c>
      <c r="E3646" s="39">
        <f>IF($D3646="","",IFERROR(VLOOKUP($D3646,AcctTbl,2,0),""))</f>
        <v>0</v>
      </c>
      <c r="F3646" s="39">
        <f>IF($D3646="","",IFERROR(VLOOKUP($D3646,AcctTbl,3,0),""))</f>
        <v>0</v>
      </c>
      <c r="G3646" s="39">
        <f>IF(Txn!$B1829="","",Txn!$D1829)</f>
        <v>0</v>
      </c>
      <c r="H3646" s="38">
        <f>IF(Txn!$B1829="","",Txn!$E1829)</f>
        <v>0</v>
      </c>
      <c r="I3646" s="40">
        <f>IF(Txn!$B1829="",0,Txn!$Q1829)</f>
        <v>0</v>
      </c>
      <c r="J3646" s="40">
        <f>IF(Txn!$B1829="",0,Txn!$R1829)</f>
        <v>0</v>
      </c>
      <c r="K3646" s="41">
        <f>IF($A3646="","",IFERROR(VALUE(MID($A3646,6,2)),""))</f>
        <v>0</v>
      </c>
      <c r="L3646" s="39">
        <f>IF(Txn!$K1829="","","طرف مقابل — "&amp;Txn!$K1829)</f>
        <v>0</v>
      </c>
      <c r="N3646" s="42">
        <f>IF($D3646="",0,COUNTIF(BankAccts,$D3646))</f>
        <v>0</v>
      </c>
    </row>
    <row r="3647" spans="1:14">
      <c r="A3647" s="38">
        <f>IF(Txn!$B1830="","",Txn!$B1830)</f>
        <v>0</v>
      </c>
      <c r="B3647" s="38">
        <f>IF(Txn!$B1830="","",Txn!$C1830)</f>
        <v>0</v>
      </c>
      <c r="C3647" s="39">
        <f>IF(Txn!$B1830="","","تراکنش بانکی")</f>
        <v>0</v>
      </c>
      <c r="D3647" s="38">
        <f>IF(Txn!$B1830="","",IF(Txn!$X1830="","",Txn!$X1830))</f>
        <v>0</v>
      </c>
      <c r="E3647" s="39">
        <f>IF($D3647="","",IFERROR(VLOOKUP($D3647,AcctTbl,2,0),""))</f>
        <v>0</v>
      </c>
      <c r="F3647" s="39">
        <f>IF($D3647="","",IFERROR(VLOOKUP($D3647,AcctTbl,3,0),""))</f>
        <v>0</v>
      </c>
      <c r="G3647" s="39">
        <f>IF(Txn!$B1830="","",Txn!$D1830)</f>
        <v>0</v>
      </c>
      <c r="H3647" s="38">
        <f>IF(Txn!$B1830="","",Txn!$E1830)</f>
        <v>0</v>
      </c>
      <c r="I3647" s="40">
        <f>IF(Txn!$B1830="",0,Txn!$O1830)</f>
        <v>0</v>
      </c>
      <c r="J3647" s="40">
        <f>IF(Txn!$B1830="",0,Txn!$P1830)</f>
        <v>0</v>
      </c>
      <c r="K3647" s="41">
        <f>IF($A3647="","",IFERROR(VALUE(MID($A3647,6,2)),""))</f>
        <v>0</v>
      </c>
      <c r="L3647" s="39">
        <f>IF(Txn!$K1830="","",Txn!$K1830)</f>
        <v>0</v>
      </c>
      <c r="N3647" s="42">
        <f>IF($D3647="",0,COUNTIF(BankAccts,$D3647))</f>
        <v>0</v>
      </c>
    </row>
    <row r="3648" spans="1:14">
      <c r="A3648" s="38">
        <f>IF(Txn!$B1830="","",Txn!$B1830)</f>
        <v>0</v>
      </c>
      <c r="B3648" s="38">
        <f>IF(Txn!$B1830="","",Txn!$C1830)</f>
        <v>0</v>
      </c>
      <c r="C3648" s="39">
        <f>IF(Txn!$B1830="","","تراکنش بانکی")</f>
        <v>0</v>
      </c>
      <c r="D3648" s="38">
        <f>IF(Txn!$B1830="","",IF(IF(Txn!$U1830="TRF",Txn!$Y1830,Txn!$Z1830)="","",IF(Txn!$U1830="TRF",Txn!$Y1830,Txn!$Z1830)))</f>
        <v>0</v>
      </c>
      <c r="E3648" s="39">
        <f>IF($D3648="","",IFERROR(VLOOKUP($D3648,AcctTbl,2,0),""))</f>
        <v>0</v>
      </c>
      <c r="F3648" s="39">
        <f>IF($D3648="","",IFERROR(VLOOKUP($D3648,AcctTbl,3,0),""))</f>
        <v>0</v>
      </c>
      <c r="G3648" s="39">
        <f>IF(Txn!$B1830="","",Txn!$D1830)</f>
        <v>0</v>
      </c>
      <c r="H3648" s="38">
        <f>IF(Txn!$B1830="","",Txn!$E1830)</f>
        <v>0</v>
      </c>
      <c r="I3648" s="40">
        <f>IF(Txn!$B1830="",0,Txn!$Q1830)</f>
        <v>0</v>
      </c>
      <c r="J3648" s="40">
        <f>IF(Txn!$B1830="",0,Txn!$R1830)</f>
        <v>0</v>
      </c>
      <c r="K3648" s="41">
        <f>IF($A3648="","",IFERROR(VALUE(MID($A3648,6,2)),""))</f>
        <v>0</v>
      </c>
      <c r="L3648" s="39">
        <f>IF(Txn!$K1830="","","طرف مقابل — "&amp;Txn!$K1830)</f>
        <v>0</v>
      </c>
      <c r="N3648" s="42">
        <f>IF($D3648="",0,COUNTIF(BankAccts,$D3648))</f>
        <v>0</v>
      </c>
    </row>
    <row r="3649" spans="1:14">
      <c r="A3649" s="38">
        <f>IF(Txn!$B1831="","",Txn!$B1831)</f>
        <v>0</v>
      </c>
      <c r="B3649" s="38">
        <f>IF(Txn!$B1831="","",Txn!$C1831)</f>
        <v>0</v>
      </c>
      <c r="C3649" s="39">
        <f>IF(Txn!$B1831="","","تراکنش بانکی")</f>
        <v>0</v>
      </c>
      <c r="D3649" s="38">
        <f>IF(Txn!$B1831="","",IF(Txn!$X1831="","",Txn!$X1831))</f>
        <v>0</v>
      </c>
      <c r="E3649" s="39">
        <f>IF($D3649="","",IFERROR(VLOOKUP($D3649,AcctTbl,2,0),""))</f>
        <v>0</v>
      </c>
      <c r="F3649" s="39">
        <f>IF($D3649="","",IFERROR(VLOOKUP($D3649,AcctTbl,3,0),""))</f>
        <v>0</v>
      </c>
      <c r="G3649" s="39">
        <f>IF(Txn!$B1831="","",Txn!$D1831)</f>
        <v>0</v>
      </c>
      <c r="H3649" s="38">
        <f>IF(Txn!$B1831="","",Txn!$E1831)</f>
        <v>0</v>
      </c>
      <c r="I3649" s="40">
        <f>IF(Txn!$B1831="",0,Txn!$O1831)</f>
        <v>0</v>
      </c>
      <c r="J3649" s="40">
        <f>IF(Txn!$B1831="",0,Txn!$P1831)</f>
        <v>0</v>
      </c>
      <c r="K3649" s="41">
        <f>IF($A3649="","",IFERROR(VALUE(MID($A3649,6,2)),""))</f>
        <v>0</v>
      </c>
      <c r="L3649" s="39">
        <f>IF(Txn!$K1831="","",Txn!$K1831)</f>
        <v>0</v>
      </c>
      <c r="N3649" s="42">
        <f>IF($D3649="",0,COUNTIF(BankAccts,$D3649))</f>
        <v>0</v>
      </c>
    </row>
    <row r="3650" spans="1:14">
      <c r="A3650" s="38">
        <f>IF(Txn!$B1831="","",Txn!$B1831)</f>
        <v>0</v>
      </c>
      <c r="B3650" s="38">
        <f>IF(Txn!$B1831="","",Txn!$C1831)</f>
        <v>0</v>
      </c>
      <c r="C3650" s="39">
        <f>IF(Txn!$B1831="","","تراکنش بانکی")</f>
        <v>0</v>
      </c>
      <c r="D3650" s="38">
        <f>IF(Txn!$B1831="","",IF(IF(Txn!$U1831="TRF",Txn!$Y1831,Txn!$Z1831)="","",IF(Txn!$U1831="TRF",Txn!$Y1831,Txn!$Z1831)))</f>
        <v>0</v>
      </c>
      <c r="E3650" s="39">
        <f>IF($D3650="","",IFERROR(VLOOKUP($D3650,AcctTbl,2,0),""))</f>
        <v>0</v>
      </c>
      <c r="F3650" s="39">
        <f>IF($D3650="","",IFERROR(VLOOKUP($D3650,AcctTbl,3,0),""))</f>
        <v>0</v>
      </c>
      <c r="G3650" s="39">
        <f>IF(Txn!$B1831="","",Txn!$D1831)</f>
        <v>0</v>
      </c>
      <c r="H3650" s="38">
        <f>IF(Txn!$B1831="","",Txn!$E1831)</f>
        <v>0</v>
      </c>
      <c r="I3650" s="40">
        <f>IF(Txn!$B1831="",0,Txn!$Q1831)</f>
        <v>0</v>
      </c>
      <c r="J3650" s="40">
        <f>IF(Txn!$B1831="",0,Txn!$R1831)</f>
        <v>0</v>
      </c>
      <c r="K3650" s="41">
        <f>IF($A3650="","",IFERROR(VALUE(MID($A3650,6,2)),""))</f>
        <v>0</v>
      </c>
      <c r="L3650" s="39">
        <f>IF(Txn!$K1831="","","طرف مقابل — "&amp;Txn!$K1831)</f>
        <v>0</v>
      </c>
      <c r="N3650" s="42">
        <f>IF($D3650="",0,COUNTIF(BankAccts,$D3650))</f>
        <v>0</v>
      </c>
    </row>
    <row r="3651" spans="1:14">
      <c r="A3651" s="38">
        <f>IF(Txn!$B1832="","",Txn!$B1832)</f>
        <v>0</v>
      </c>
      <c r="B3651" s="38">
        <f>IF(Txn!$B1832="","",Txn!$C1832)</f>
        <v>0</v>
      </c>
      <c r="C3651" s="39">
        <f>IF(Txn!$B1832="","","تراکنش بانکی")</f>
        <v>0</v>
      </c>
      <c r="D3651" s="38">
        <f>IF(Txn!$B1832="","",IF(Txn!$X1832="","",Txn!$X1832))</f>
        <v>0</v>
      </c>
      <c r="E3651" s="39">
        <f>IF($D3651="","",IFERROR(VLOOKUP($D3651,AcctTbl,2,0),""))</f>
        <v>0</v>
      </c>
      <c r="F3651" s="39">
        <f>IF($D3651="","",IFERROR(VLOOKUP($D3651,AcctTbl,3,0),""))</f>
        <v>0</v>
      </c>
      <c r="G3651" s="39">
        <f>IF(Txn!$B1832="","",Txn!$D1832)</f>
        <v>0</v>
      </c>
      <c r="H3651" s="38">
        <f>IF(Txn!$B1832="","",Txn!$E1832)</f>
        <v>0</v>
      </c>
      <c r="I3651" s="40">
        <f>IF(Txn!$B1832="",0,Txn!$O1832)</f>
        <v>0</v>
      </c>
      <c r="J3651" s="40">
        <f>IF(Txn!$B1832="",0,Txn!$P1832)</f>
        <v>0</v>
      </c>
      <c r="K3651" s="41">
        <f>IF($A3651="","",IFERROR(VALUE(MID($A3651,6,2)),""))</f>
        <v>0</v>
      </c>
      <c r="L3651" s="39">
        <f>IF(Txn!$K1832="","",Txn!$K1832)</f>
        <v>0</v>
      </c>
      <c r="N3651" s="42">
        <f>IF($D3651="",0,COUNTIF(BankAccts,$D3651))</f>
        <v>0</v>
      </c>
    </row>
    <row r="3652" spans="1:14">
      <c r="A3652" s="38">
        <f>IF(Txn!$B1832="","",Txn!$B1832)</f>
        <v>0</v>
      </c>
      <c r="B3652" s="38">
        <f>IF(Txn!$B1832="","",Txn!$C1832)</f>
        <v>0</v>
      </c>
      <c r="C3652" s="39">
        <f>IF(Txn!$B1832="","","تراکنش بانکی")</f>
        <v>0</v>
      </c>
      <c r="D3652" s="38">
        <f>IF(Txn!$B1832="","",IF(IF(Txn!$U1832="TRF",Txn!$Y1832,Txn!$Z1832)="","",IF(Txn!$U1832="TRF",Txn!$Y1832,Txn!$Z1832)))</f>
        <v>0</v>
      </c>
      <c r="E3652" s="39">
        <f>IF($D3652="","",IFERROR(VLOOKUP($D3652,AcctTbl,2,0),""))</f>
        <v>0</v>
      </c>
      <c r="F3652" s="39">
        <f>IF($D3652="","",IFERROR(VLOOKUP($D3652,AcctTbl,3,0),""))</f>
        <v>0</v>
      </c>
      <c r="G3652" s="39">
        <f>IF(Txn!$B1832="","",Txn!$D1832)</f>
        <v>0</v>
      </c>
      <c r="H3652" s="38">
        <f>IF(Txn!$B1832="","",Txn!$E1832)</f>
        <v>0</v>
      </c>
      <c r="I3652" s="40">
        <f>IF(Txn!$B1832="",0,Txn!$Q1832)</f>
        <v>0</v>
      </c>
      <c r="J3652" s="40">
        <f>IF(Txn!$B1832="",0,Txn!$R1832)</f>
        <v>0</v>
      </c>
      <c r="K3652" s="41">
        <f>IF($A3652="","",IFERROR(VALUE(MID($A3652,6,2)),""))</f>
        <v>0</v>
      </c>
      <c r="L3652" s="39">
        <f>IF(Txn!$K1832="","","طرف مقابل — "&amp;Txn!$K1832)</f>
        <v>0</v>
      </c>
      <c r="N3652" s="42">
        <f>IF($D3652="",0,COUNTIF(BankAccts,$D3652))</f>
        <v>0</v>
      </c>
    </row>
    <row r="3653" spans="1:14">
      <c r="A3653" s="38">
        <f>IF(Txn!$B1833="","",Txn!$B1833)</f>
        <v>0</v>
      </c>
      <c r="B3653" s="38">
        <f>IF(Txn!$B1833="","",Txn!$C1833)</f>
        <v>0</v>
      </c>
      <c r="C3653" s="39">
        <f>IF(Txn!$B1833="","","تراکنش بانکی")</f>
        <v>0</v>
      </c>
      <c r="D3653" s="38">
        <f>IF(Txn!$B1833="","",IF(Txn!$X1833="","",Txn!$X1833))</f>
        <v>0</v>
      </c>
      <c r="E3653" s="39">
        <f>IF($D3653="","",IFERROR(VLOOKUP($D3653,AcctTbl,2,0),""))</f>
        <v>0</v>
      </c>
      <c r="F3653" s="39">
        <f>IF($D3653="","",IFERROR(VLOOKUP($D3653,AcctTbl,3,0),""))</f>
        <v>0</v>
      </c>
      <c r="G3653" s="39">
        <f>IF(Txn!$B1833="","",Txn!$D1833)</f>
        <v>0</v>
      </c>
      <c r="H3653" s="38">
        <f>IF(Txn!$B1833="","",Txn!$E1833)</f>
        <v>0</v>
      </c>
      <c r="I3653" s="40">
        <f>IF(Txn!$B1833="",0,Txn!$O1833)</f>
        <v>0</v>
      </c>
      <c r="J3653" s="40">
        <f>IF(Txn!$B1833="",0,Txn!$P1833)</f>
        <v>0</v>
      </c>
      <c r="K3653" s="41">
        <f>IF($A3653="","",IFERROR(VALUE(MID($A3653,6,2)),""))</f>
        <v>0</v>
      </c>
      <c r="L3653" s="39">
        <f>IF(Txn!$K1833="","",Txn!$K1833)</f>
        <v>0</v>
      </c>
      <c r="N3653" s="42">
        <f>IF($D3653="",0,COUNTIF(BankAccts,$D3653))</f>
        <v>0</v>
      </c>
    </row>
    <row r="3654" spans="1:14">
      <c r="A3654" s="38">
        <f>IF(Txn!$B1833="","",Txn!$B1833)</f>
        <v>0</v>
      </c>
      <c r="B3654" s="38">
        <f>IF(Txn!$B1833="","",Txn!$C1833)</f>
        <v>0</v>
      </c>
      <c r="C3654" s="39">
        <f>IF(Txn!$B1833="","","تراکنش بانکی")</f>
        <v>0</v>
      </c>
      <c r="D3654" s="38">
        <f>IF(Txn!$B1833="","",IF(IF(Txn!$U1833="TRF",Txn!$Y1833,Txn!$Z1833)="","",IF(Txn!$U1833="TRF",Txn!$Y1833,Txn!$Z1833)))</f>
        <v>0</v>
      </c>
      <c r="E3654" s="39">
        <f>IF($D3654="","",IFERROR(VLOOKUP($D3654,AcctTbl,2,0),""))</f>
        <v>0</v>
      </c>
      <c r="F3654" s="39">
        <f>IF($D3654="","",IFERROR(VLOOKUP($D3654,AcctTbl,3,0),""))</f>
        <v>0</v>
      </c>
      <c r="G3654" s="39">
        <f>IF(Txn!$B1833="","",Txn!$D1833)</f>
        <v>0</v>
      </c>
      <c r="H3654" s="38">
        <f>IF(Txn!$B1833="","",Txn!$E1833)</f>
        <v>0</v>
      </c>
      <c r="I3654" s="40">
        <f>IF(Txn!$B1833="",0,Txn!$Q1833)</f>
        <v>0</v>
      </c>
      <c r="J3654" s="40">
        <f>IF(Txn!$B1833="",0,Txn!$R1833)</f>
        <v>0</v>
      </c>
      <c r="K3654" s="41">
        <f>IF($A3654="","",IFERROR(VALUE(MID($A3654,6,2)),""))</f>
        <v>0</v>
      </c>
      <c r="L3654" s="39">
        <f>IF(Txn!$K1833="","","طرف مقابل — "&amp;Txn!$K1833)</f>
        <v>0</v>
      </c>
      <c r="N3654" s="42">
        <f>IF($D3654="",0,COUNTIF(BankAccts,$D3654))</f>
        <v>0</v>
      </c>
    </row>
    <row r="3655" spans="1:14">
      <c r="A3655" s="38">
        <f>IF(Txn!$B1834="","",Txn!$B1834)</f>
        <v>0</v>
      </c>
      <c r="B3655" s="38">
        <f>IF(Txn!$B1834="","",Txn!$C1834)</f>
        <v>0</v>
      </c>
      <c r="C3655" s="39">
        <f>IF(Txn!$B1834="","","تراکنش بانکی")</f>
        <v>0</v>
      </c>
      <c r="D3655" s="38">
        <f>IF(Txn!$B1834="","",IF(Txn!$X1834="","",Txn!$X1834))</f>
        <v>0</v>
      </c>
      <c r="E3655" s="39">
        <f>IF($D3655="","",IFERROR(VLOOKUP($D3655,AcctTbl,2,0),""))</f>
        <v>0</v>
      </c>
      <c r="F3655" s="39">
        <f>IF($D3655="","",IFERROR(VLOOKUP($D3655,AcctTbl,3,0),""))</f>
        <v>0</v>
      </c>
      <c r="G3655" s="39">
        <f>IF(Txn!$B1834="","",Txn!$D1834)</f>
        <v>0</v>
      </c>
      <c r="H3655" s="38">
        <f>IF(Txn!$B1834="","",Txn!$E1834)</f>
        <v>0</v>
      </c>
      <c r="I3655" s="40">
        <f>IF(Txn!$B1834="",0,Txn!$O1834)</f>
        <v>0</v>
      </c>
      <c r="J3655" s="40">
        <f>IF(Txn!$B1834="",0,Txn!$P1834)</f>
        <v>0</v>
      </c>
      <c r="K3655" s="41">
        <f>IF($A3655="","",IFERROR(VALUE(MID($A3655,6,2)),""))</f>
        <v>0</v>
      </c>
      <c r="L3655" s="39">
        <f>IF(Txn!$K1834="","",Txn!$K1834)</f>
        <v>0</v>
      </c>
      <c r="N3655" s="42">
        <f>IF($D3655="",0,COUNTIF(BankAccts,$D3655))</f>
        <v>0</v>
      </c>
    </row>
    <row r="3656" spans="1:14">
      <c r="A3656" s="38">
        <f>IF(Txn!$B1834="","",Txn!$B1834)</f>
        <v>0</v>
      </c>
      <c r="B3656" s="38">
        <f>IF(Txn!$B1834="","",Txn!$C1834)</f>
        <v>0</v>
      </c>
      <c r="C3656" s="39">
        <f>IF(Txn!$B1834="","","تراکنش بانکی")</f>
        <v>0</v>
      </c>
      <c r="D3656" s="38">
        <f>IF(Txn!$B1834="","",IF(IF(Txn!$U1834="TRF",Txn!$Y1834,Txn!$Z1834)="","",IF(Txn!$U1834="TRF",Txn!$Y1834,Txn!$Z1834)))</f>
        <v>0</v>
      </c>
      <c r="E3656" s="39">
        <f>IF($D3656="","",IFERROR(VLOOKUP($D3656,AcctTbl,2,0),""))</f>
        <v>0</v>
      </c>
      <c r="F3656" s="39">
        <f>IF($D3656="","",IFERROR(VLOOKUP($D3656,AcctTbl,3,0),""))</f>
        <v>0</v>
      </c>
      <c r="G3656" s="39">
        <f>IF(Txn!$B1834="","",Txn!$D1834)</f>
        <v>0</v>
      </c>
      <c r="H3656" s="38">
        <f>IF(Txn!$B1834="","",Txn!$E1834)</f>
        <v>0</v>
      </c>
      <c r="I3656" s="40">
        <f>IF(Txn!$B1834="",0,Txn!$Q1834)</f>
        <v>0</v>
      </c>
      <c r="J3656" s="40">
        <f>IF(Txn!$B1834="",0,Txn!$R1834)</f>
        <v>0</v>
      </c>
      <c r="K3656" s="41">
        <f>IF($A3656="","",IFERROR(VALUE(MID($A3656,6,2)),""))</f>
        <v>0</v>
      </c>
      <c r="L3656" s="39">
        <f>IF(Txn!$K1834="","","طرف مقابل — "&amp;Txn!$K1834)</f>
        <v>0</v>
      </c>
      <c r="N3656" s="42">
        <f>IF($D3656="",0,COUNTIF(BankAccts,$D3656))</f>
        <v>0</v>
      </c>
    </row>
    <row r="3657" spans="1:14">
      <c r="A3657" s="38">
        <f>IF(Txn!$B1835="","",Txn!$B1835)</f>
        <v>0</v>
      </c>
      <c r="B3657" s="38">
        <f>IF(Txn!$B1835="","",Txn!$C1835)</f>
        <v>0</v>
      </c>
      <c r="C3657" s="39">
        <f>IF(Txn!$B1835="","","تراکنش بانکی")</f>
        <v>0</v>
      </c>
      <c r="D3657" s="38">
        <f>IF(Txn!$B1835="","",IF(Txn!$X1835="","",Txn!$X1835))</f>
        <v>0</v>
      </c>
      <c r="E3657" s="39">
        <f>IF($D3657="","",IFERROR(VLOOKUP($D3657,AcctTbl,2,0),""))</f>
        <v>0</v>
      </c>
      <c r="F3657" s="39">
        <f>IF($D3657="","",IFERROR(VLOOKUP($D3657,AcctTbl,3,0),""))</f>
        <v>0</v>
      </c>
      <c r="G3657" s="39">
        <f>IF(Txn!$B1835="","",Txn!$D1835)</f>
        <v>0</v>
      </c>
      <c r="H3657" s="38">
        <f>IF(Txn!$B1835="","",Txn!$E1835)</f>
        <v>0</v>
      </c>
      <c r="I3657" s="40">
        <f>IF(Txn!$B1835="",0,Txn!$O1835)</f>
        <v>0</v>
      </c>
      <c r="J3657" s="40">
        <f>IF(Txn!$B1835="",0,Txn!$P1835)</f>
        <v>0</v>
      </c>
      <c r="K3657" s="41">
        <f>IF($A3657="","",IFERROR(VALUE(MID($A3657,6,2)),""))</f>
        <v>0</v>
      </c>
      <c r="L3657" s="39">
        <f>IF(Txn!$K1835="","",Txn!$K1835)</f>
        <v>0</v>
      </c>
      <c r="N3657" s="42">
        <f>IF($D3657="",0,COUNTIF(BankAccts,$D3657))</f>
        <v>0</v>
      </c>
    </row>
    <row r="3658" spans="1:14">
      <c r="A3658" s="38">
        <f>IF(Txn!$B1835="","",Txn!$B1835)</f>
        <v>0</v>
      </c>
      <c r="B3658" s="38">
        <f>IF(Txn!$B1835="","",Txn!$C1835)</f>
        <v>0</v>
      </c>
      <c r="C3658" s="39">
        <f>IF(Txn!$B1835="","","تراکنش بانکی")</f>
        <v>0</v>
      </c>
      <c r="D3658" s="38">
        <f>IF(Txn!$B1835="","",IF(IF(Txn!$U1835="TRF",Txn!$Y1835,Txn!$Z1835)="","",IF(Txn!$U1835="TRF",Txn!$Y1835,Txn!$Z1835)))</f>
        <v>0</v>
      </c>
      <c r="E3658" s="39">
        <f>IF($D3658="","",IFERROR(VLOOKUP($D3658,AcctTbl,2,0),""))</f>
        <v>0</v>
      </c>
      <c r="F3658" s="39">
        <f>IF($D3658="","",IFERROR(VLOOKUP($D3658,AcctTbl,3,0),""))</f>
        <v>0</v>
      </c>
      <c r="G3658" s="39">
        <f>IF(Txn!$B1835="","",Txn!$D1835)</f>
        <v>0</v>
      </c>
      <c r="H3658" s="38">
        <f>IF(Txn!$B1835="","",Txn!$E1835)</f>
        <v>0</v>
      </c>
      <c r="I3658" s="40">
        <f>IF(Txn!$B1835="",0,Txn!$Q1835)</f>
        <v>0</v>
      </c>
      <c r="J3658" s="40">
        <f>IF(Txn!$B1835="",0,Txn!$R1835)</f>
        <v>0</v>
      </c>
      <c r="K3658" s="41">
        <f>IF($A3658="","",IFERROR(VALUE(MID($A3658,6,2)),""))</f>
        <v>0</v>
      </c>
      <c r="L3658" s="39">
        <f>IF(Txn!$K1835="","","طرف مقابل — "&amp;Txn!$K1835)</f>
        <v>0</v>
      </c>
      <c r="N3658" s="42">
        <f>IF($D3658="",0,COUNTIF(BankAccts,$D3658))</f>
        <v>0</v>
      </c>
    </row>
    <row r="3659" spans="1:14">
      <c r="A3659" s="38">
        <f>IF(Txn!$B1836="","",Txn!$B1836)</f>
        <v>0</v>
      </c>
      <c r="B3659" s="38">
        <f>IF(Txn!$B1836="","",Txn!$C1836)</f>
        <v>0</v>
      </c>
      <c r="C3659" s="39">
        <f>IF(Txn!$B1836="","","تراکنش بانکی")</f>
        <v>0</v>
      </c>
      <c r="D3659" s="38">
        <f>IF(Txn!$B1836="","",IF(Txn!$X1836="","",Txn!$X1836))</f>
        <v>0</v>
      </c>
      <c r="E3659" s="39">
        <f>IF($D3659="","",IFERROR(VLOOKUP($D3659,AcctTbl,2,0),""))</f>
        <v>0</v>
      </c>
      <c r="F3659" s="39">
        <f>IF($D3659="","",IFERROR(VLOOKUP($D3659,AcctTbl,3,0),""))</f>
        <v>0</v>
      </c>
      <c r="G3659" s="39">
        <f>IF(Txn!$B1836="","",Txn!$D1836)</f>
        <v>0</v>
      </c>
      <c r="H3659" s="38">
        <f>IF(Txn!$B1836="","",Txn!$E1836)</f>
        <v>0</v>
      </c>
      <c r="I3659" s="40">
        <f>IF(Txn!$B1836="",0,Txn!$O1836)</f>
        <v>0</v>
      </c>
      <c r="J3659" s="40">
        <f>IF(Txn!$B1836="",0,Txn!$P1836)</f>
        <v>0</v>
      </c>
      <c r="K3659" s="41">
        <f>IF($A3659="","",IFERROR(VALUE(MID($A3659,6,2)),""))</f>
        <v>0</v>
      </c>
      <c r="L3659" s="39">
        <f>IF(Txn!$K1836="","",Txn!$K1836)</f>
        <v>0</v>
      </c>
      <c r="N3659" s="42">
        <f>IF($D3659="",0,COUNTIF(BankAccts,$D3659))</f>
        <v>0</v>
      </c>
    </row>
    <row r="3660" spans="1:14">
      <c r="A3660" s="38">
        <f>IF(Txn!$B1836="","",Txn!$B1836)</f>
        <v>0</v>
      </c>
      <c r="B3660" s="38">
        <f>IF(Txn!$B1836="","",Txn!$C1836)</f>
        <v>0</v>
      </c>
      <c r="C3660" s="39">
        <f>IF(Txn!$B1836="","","تراکنش بانکی")</f>
        <v>0</v>
      </c>
      <c r="D3660" s="38">
        <f>IF(Txn!$B1836="","",IF(IF(Txn!$U1836="TRF",Txn!$Y1836,Txn!$Z1836)="","",IF(Txn!$U1836="TRF",Txn!$Y1836,Txn!$Z1836)))</f>
        <v>0</v>
      </c>
      <c r="E3660" s="39">
        <f>IF($D3660="","",IFERROR(VLOOKUP($D3660,AcctTbl,2,0),""))</f>
        <v>0</v>
      </c>
      <c r="F3660" s="39">
        <f>IF($D3660="","",IFERROR(VLOOKUP($D3660,AcctTbl,3,0),""))</f>
        <v>0</v>
      </c>
      <c r="G3660" s="39">
        <f>IF(Txn!$B1836="","",Txn!$D1836)</f>
        <v>0</v>
      </c>
      <c r="H3660" s="38">
        <f>IF(Txn!$B1836="","",Txn!$E1836)</f>
        <v>0</v>
      </c>
      <c r="I3660" s="40">
        <f>IF(Txn!$B1836="",0,Txn!$Q1836)</f>
        <v>0</v>
      </c>
      <c r="J3660" s="40">
        <f>IF(Txn!$B1836="",0,Txn!$R1836)</f>
        <v>0</v>
      </c>
      <c r="K3660" s="41">
        <f>IF($A3660="","",IFERROR(VALUE(MID($A3660,6,2)),""))</f>
        <v>0</v>
      </c>
      <c r="L3660" s="39">
        <f>IF(Txn!$K1836="","","طرف مقابل — "&amp;Txn!$K1836)</f>
        <v>0</v>
      </c>
      <c r="N3660" s="42">
        <f>IF($D3660="",0,COUNTIF(BankAccts,$D3660))</f>
        <v>0</v>
      </c>
    </row>
    <row r="3661" spans="1:14">
      <c r="A3661" s="38">
        <f>IF(Txn!$B1837="","",Txn!$B1837)</f>
        <v>0</v>
      </c>
      <c r="B3661" s="38">
        <f>IF(Txn!$B1837="","",Txn!$C1837)</f>
        <v>0</v>
      </c>
      <c r="C3661" s="39">
        <f>IF(Txn!$B1837="","","تراکنش بانکی")</f>
        <v>0</v>
      </c>
      <c r="D3661" s="38">
        <f>IF(Txn!$B1837="","",IF(Txn!$X1837="","",Txn!$X1837))</f>
        <v>0</v>
      </c>
      <c r="E3661" s="39">
        <f>IF($D3661="","",IFERROR(VLOOKUP($D3661,AcctTbl,2,0),""))</f>
        <v>0</v>
      </c>
      <c r="F3661" s="39">
        <f>IF($D3661="","",IFERROR(VLOOKUP($D3661,AcctTbl,3,0),""))</f>
        <v>0</v>
      </c>
      <c r="G3661" s="39">
        <f>IF(Txn!$B1837="","",Txn!$D1837)</f>
        <v>0</v>
      </c>
      <c r="H3661" s="38">
        <f>IF(Txn!$B1837="","",Txn!$E1837)</f>
        <v>0</v>
      </c>
      <c r="I3661" s="40">
        <f>IF(Txn!$B1837="",0,Txn!$O1837)</f>
        <v>0</v>
      </c>
      <c r="J3661" s="40">
        <f>IF(Txn!$B1837="",0,Txn!$P1837)</f>
        <v>0</v>
      </c>
      <c r="K3661" s="41">
        <f>IF($A3661="","",IFERROR(VALUE(MID($A3661,6,2)),""))</f>
        <v>0</v>
      </c>
      <c r="L3661" s="39">
        <f>IF(Txn!$K1837="","",Txn!$K1837)</f>
        <v>0</v>
      </c>
      <c r="N3661" s="42">
        <f>IF($D3661="",0,COUNTIF(BankAccts,$D3661))</f>
        <v>0</v>
      </c>
    </row>
    <row r="3662" spans="1:14">
      <c r="A3662" s="38">
        <f>IF(Txn!$B1837="","",Txn!$B1837)</f>
        <v>0</v>
      </c>
      <c r="B3662" s="38">
        <f>IF(Txn!$B1837="","",Txn!$C1837)</f>
        <v>0</v>
      </c>
      <c r="C3662" s="39">
        <f>IF(Txn!$B1837="","","تراکنش بانکی")</f>
        <v>0</v>
      </c>
      <c r="D3662" s="38">
        <f>IF(Txn!$B1837="","",IF(IF(Txn!$U1837="TRF",Txn!$Y1837,Txn!$Z1837)="","",IF(Txn!$U1837="TRF",Txn!$Y1837,Txn!$Z1837)))</f>
        <v>0</v>
      </c>
      <c r="E3662" s="39">
        <f>IF($D3662="","",IFERROR(VLOOKUP($D3662,AcctTbl,2,0),""))</f>
        <v>0</v>
      </c>
      <c r="F3662" s="39">
        <f>IF($D3662="","",IFERROR(VLOOKUP($D3662,AcctTbl,3,0),""))</f>
        <v>0</v>
      </c>
      <c r="G3662" s="39">
        <f>IF(Txn!$B1837="","",Txn!$D1837)</f>
        <v>0</v>
      </c>
      <c r="H3662" s="38">
        <f>IF(Txn!$B1837="","",Txn!$E1837)</f>
        <v>0</v>
      </c>
      <c r="I3662" s="40">
        <f>IF(Txn!$B1837="",0,Txn!$Q1837)</f>
        <v>0</v>
      </c>
      <c r="J3662" s="40">
        <f>IF(Txn!$B1837="",0,Txn!$R1837)</f>
        <v>0</v>
      </c>
      <c r="K3662" s="41">
        <f>IF($A3662="","",IFERROR(VALUE(MID($A3662,6,2)),""))</f>
        <v>0</v>
      </c>
      <c r="L3662" s="39">
        <f>IF(Txn!$K1837="","","طرف مقابل — "&amp;Txn!$K1837)</f>
        <v>0</v>
      </c>
      <c r="N3662" s="42">
        <f>IF($D3662="",0,COUNTIF(BankAccts,$D3662))</f>
        <v>0</v>
      </c>
    </row>
    <row r="3663" spans="1:14">
      <c r="A3663" s="38">
        <f>IF(Txn!$B1838="","",Txn!$B1838)</f>
        <v>0</v>
      </c>
      <c r="B3663" s="38">
        <f>IF(Txn!$B1838="","",Txn!$C1838)</f>
        <v>0</v>
      </c>
      <c r="C3663" s="39">
        <f>IF(Txn!$B1838="","","تراکنش بانکی")</f>
        <v>0</v>
      </c>
      <c r="D3663" s="38">
        <f>IF(Txn!$B1838="","",IF(Txn!$X1838="","",Txn!$X1838))</f>
        <v>0</v>
      </c>
      <c r="E3663" s="39">
        <f>IF($D3663="","",IFERROR(VLOOKUP($D3663,AcctTbl,2,0),""))</f>
        <v>0</v>
      </c>
      <c r="F3663" s="39">
        <f>IF($D3663="","",IFERROR(VLOOKUP($D3663,AcctTbl,3,0),""))</f>
        <v>0</v>
      </c>
      <c r="G3663" s="39">
        <f>IF(Txn!$B1838="","",Txn!$D1838)</f>
        <v>0</v>
      </c>
      <c r="H3663" s="38">
        <f>IF(Txn!$B1838="","",Txn!$E1838)</f>
        <v>0</v>
      </c>
      <c r="I3663" s="40">
        <f>IF(Txn!$B1838="",0,Txn!$O1838)</f>
        <v>0</v>
      </c>
      <c r="J3663" s="40">
        <f>IF(Txn!$B1838="",0,Txn!$P1838)</f>
        <v>0</v>
      </c>
      <c r="K3663" s="41">
        <f>IF($A3663="","",IFERROR(VALUE(MID($A3663,6,2)),""))</f>
        <v>0</v>
      </c>
      <c r="L3663" s="39">
        <f>IF(Txn!$K1838="","",Txn!$K1838)</f>
        <v>0</v>
      </c>
      <c r="N3663" s="42">
        <f>IF($D3663="",0,COUNTIF(BankAccts,$D3663))</f>
        <v>0</v>
      </c>
    </row>
    <row r="3664" spans="1:14">
      <c r="A3664" s="38">
        <f>IF(Txn!$B1838="","",Txn!$B1838)</f>
        <v>0</v>
      </c>
      <c r="B3664" s="38">
        <f>IF(Txn!$B1838="","",Txn!$C1838)</f>
        <v>0</v>
      </c>
      <c r="C3664" s="39">
        <f>IF(Txn!$B1838="","","تراکنش بانکی")</f>
        <v>0</v>
      </c>
      <c r="D3664" s="38">
        <f>IF(Txn!$B1838="","",IF(IF(Txn!$U1838="TRF",Txn!$Y1838,Txn!$Z1838)="","",IF(Txn!$U1838="TRF",Txn!$Y1838,Txn!$Z1838)))</f>
        <v>0</v>
      </c>
      <c r="E3664" s="39">
        <f>IF($D3664="","",IFERROR(VLOOKUP($D3664,AcctTbl,2,0),""))</f>
        <v>0</v>
      </c>
      <c r="F3664" s="39">
        <f>IF($D3664="","",IFERROR(VLOOKUP($D3664,AcctTbl,3,0),""))</f>
        <v>0</v>
      </c>
      <c r="G3664" s="39">
        <f>IF(Txn!$B1838="","",Txn!$D1838)</f>
        <v>0</v>
      </c>
      <c r="H3664" s="38">
        <f>IF(Txn!$B1838="","",Txn!$E1838)</f>
        <v>0</v>
      </c>
      <c r="I3664" s="40">
        <f>IF(Txn!$B1838="",0,Txn!$Q1838)</f>
        <v>0</v>
      </c>
      <c r="J3664" s="40">
        <f>IF(Txn!$B1838="",0,Txn!$R1838)</f>
        <v>0</v>
      </c>
      <c r="K3664" s="41">
        <f>IF($A3664="","",IFERROR(VALUE(MID($A3664,6,2)),""))</f>
        <v>0</v>
      </c>
      <c r="L3664" s="39">
        <f>IF(Txn!$K1838="","","طرف مقابل — "&amp;Txn!$K1838)</f>
        <v>0</v>
      </c>
      <c r="N3664" s="42">
        <f>IF($D3664="",0,COUNTIF(BankAccts,$D3664))</f>
        <v>0</v>
      </c>
    </row>
    <row r="3665" spans="1:14">
      <c r="A3665" s="38">
        <f>IF(Txn!$B1839="","",Txn!$B1839)</f>
        <v>0</v>
      </c>
      <c r="B3665" s="38">
        <f>IF(Txn!$B1839="","",Txn!$C1839)</f>
        <v>0</v>
      </c>
      <c r="C3665" s="39">
        <f>IF(Txn!$B1839="","","تراکنش بانکی")</f>
        <v>0</v>
      </c>
      <c r="D3665" s="38">
        <f>IF(Txn!$B1839="","",IF(Txn!$X1839="","",Txn!$X1839))</f>
        <v>0</v>
      </c>
      <c r="E3665" s="39">
        <f>IF($D3665="","",IFERROR(VLOOKUP($D3665,AcctTbl,2,0),""))</f>
        <v>0</v>
      </c>
      <c r="F3665" s="39">
        <f>IF($D3665="","",IFERROR(VLOOKUP($D3665,AcctTbl,3,0),""))</f>
        <v>0</v>
      </c>
      <c r="G3665" s="39">
        <f>IF(Txn!$B1839="","",Txn!$D1839)</f>
        <v>0</v>
      </c>
      <c r="H3665" s="38">
        <f>IF(Txn!$B1839="","",Txn!$E1839)</f>
        <v>0</v>
      </c>
      <c r="I3665" s="40">
        <f>IF(Txn!$B1839="",0,Txn!$O1839)</f>
        <v>0</v>
      </c>
      <c r="J3665" s="40">
        <f>IF(Txn!$B1839="",0,Txn!$P1839)</f>
        <v>0</v>
      </c>
      <c r="K3665" s="41">
        <f>IF($A3665="","",IFERROR(VALUE(MID($A3665,6,2)),""))</f>
        <v>0</v>
      </c>
      <c r="L3665" s="39">
        <f>IF(Txn!$K1839="","",Txn!$K1839)</f>
        <v>0</v>
      </c>
      <c r="N3665" s="42">
        <f>IF($D3665="",0,COUNTIF(BankAccts,$D3665))</f>
        <v>0</v>
      </c>
    </row>
    <row r="3666" spans="1:14">
      <c r="A3666" s="38">
        <f>IF(Txn!$B1839="","",Txn!$B1839)</f>
        <v>0</v>
      </c>
      <c r="B3666" s="38">
        <f>IF(Txn!$B1839="","",Txn!$C1839)</f>
        <v>0</v>
      </c>
      <c r="C3666" s="39">
        <f>IF(Txn!$B1839="","","تراکنش بانکی")</f>
        <v>0</v>
      </c>
      <c r="D3666" s="38">
        <f>IF(Txn!$B1839="","",IF(IF(Txn!$U1839="TRF",Txn!$Y1839,Txn!$Z1839)="","",IF(Txn!$U1839="TRF",Txn!$Y1839,Txn!$Z1839)))</f>
        <v>0</v>
      </c>
      <c r="E3666" s="39">
        <f>IF($D3666="","",IFERROR(VLOOKUP($D3666,AcctTbl,2,0),""))</f>
        <v>0</v>
      </c>
      <c r="F3666" s="39">
        <f>IF($D3666="","",IFERROR(VLOOKUP($D3666,AcctTbl,3,0),""))</f>
        <v>0</v>
      </c>
      <c r="G3666" s="39">
        <f>IF(Txn!$B1839="","",Txn!$D1839)</f>
        <v>0</v>
      </c>
      <c r="H3666" s="38">
        <f>IF(Txn!$B1839="","",Txn!$E1839)</f>
        <v>0</v>
      </c>
      <c r="I3666" s="40">
        <f>IF(Txn!$B1839="",0,Txn!$Q1839)</f>
        <v>0</v>
      </c>
      <c r="J3666" s="40">
        <f>IF(Txn!$B1839="",0,Txn!$R1839)</f>
        <v>0</v>
      </c>
      <c r="K3666" s="41">
        <f>IF($A3666="","",IFERROR(VALUE(MID($A3666,6,2)),""))</f>
        <v>0</v>
      </c>
      <c r="L3666" s="39">
        <f>IF(Txn!$K1839="","","طرف مقابل — "&amp;Txn!$K1839)</f>
        <v>0</v>
      </c>
      <c r="N3666" s="42">
        <f>IF($D3666="",0,COUNTIF(BankAccts,$D3666))</f>
        <v>0</v>
      </c>
    </row>
    <row r="3667" spans="1:14">
      <c r="A3667" s="38">
        <f>IF(Txn!$B1840="","",Txn!$B1840)</f>
        <v>0</v>
      </c>
      <c r="B3667" s="38">
        <f>IF(Txn!$B1840="","",Txn!$C1840)</f>
        <v>0</v>
      </c>
      <c r="C3667" s="39">
        <f>IF(Txn!$B1840="","","تراکنش بانکی")</f>
        <v>0</v>
      </c>
      <c r="D3667" s="38">
        <f>IF(Txn!$B1840="","",IF(Txn!$X1840="","",Txn!$X1840))</f>
        <v>0</v>
      </c>
      <c r="E3667" s="39">
        <f>IF($D3667="","",IFERROR(VLOOKUP($D3667,AcctTbl,2,0),""))</f>
        <v>0</v>
      </c>
      <c r="F3667" s="39">
        <f>IF($D3667="","",IFERROR(VLOOKUP($D3667,AcctTbl,3,0),""))</f>
        <v>0</v>
      </c>
      <c r="G3667" s="39">
        <f>IF(Txn!$B1840="","",Txn!$D1840)</f>
        <v>0</v>
      </c>
      <c r="H3667" s="38">
        <f>IF(Txn!$B1840="","",Txn!$E1840)</f>
        <v>0</v>
      </c>
      <c r="I3667" s="40">
        <f>IF(Txn!$B1840="",0,Txn!$O1840)</f>
        <v>0</v>
      </c>
      <c r="J3667" s="40">
        <f>IF(Txn!$B1840="",0,Txn!$P1840)</f>
        <v>0</v>
      </c>
      <c r="K3667" s="41">
        <f>IF($A3667="","",IFERROR(VALUE(MID($A3667,6,2)),""))</f>
        <v>0</v>
      </c>
      <c r="L3667" s="39">
        <f>IF(Txn!$K1840="","",Txn!$K1840)</f>
        <v>0</v>
      </c>
      <c r="N3667" s="42">
        <f>IF($D3667="",0,COUNTIF(BankAccts,$D3667))</f>
        <v>0</v>
      </c>
    </row>
    <row r="3668" spans="1:14">
      <c r="A3668" s="38">
        <f>IF(Txn!$B1840="","",Txn!$B1840)</f>
        <v>0</v>
      </c>
      <c r="B3668" s="38">
        <f>IF(Txn!$B1840="","",Txn!$C1840)</f>
        <v>0</v>
      </c>
      <c r="C3668" s="39">
        <f>IF(Txn!$B1840="","","تراکنش بانکی")</f>
        <v>0</v>
      </c>
      <c r="D3668" s="38">
        <f>IF(Txn!$B1840="","",IF(IF(Txn!$U1840="TRF",Txn!$Y1840,Txn!$Z1840)="","",IF(Txn!$U1840="TRF",Txn!$Y1840,Txn!$Z1840)))</f>
        <v>0</v>
      </c>
      <c r="E3668" s="39">
        <f>IF($D3668="","",IFERROR(VLOOKUP($D3668,AcctTbl,2,0),""))</f>
        <v>0</v>
      </c>
      <c r="F3668" s="39">
        <f>IF($D3668="","",IFERROR(VLOOKUP($D3668,AcctTbl,3,0),""))</f>
        <v>0</v>
      </c>
      <c r="G3668" s="39">
        <f>IF(Txn!$B1840="","",Txn!$D1840)</f>
        <v>0</v>
      </c>
      <c r="H3668" s="38">
        <f>IF(Txn!$B1840="","",Txn!$E1840)</f>
        <v>0</v>
      </c>
      <c r="I3668" s="40">
        <f>IF(Txn!$B1840="",0,Txn!$Q1840)</f>
        <v>0</v>
      </c>
      <c r="J3668" s="40">
        <f>IF(Txn!$B1840="",0,Txn!$R1840)</f>
        <v>0</v>
      </c>
      <c r="K3668" s="41">
        <f>IF($A3668="","",IFERROR(VALUE(MID($A3668,6,2)),""))</f>
        <v>0</v>
      </c>
      <c r="L3668" s="39">
        <f>IF(Txn!$K1840="","","طرف مقابل — "&amp;Txn!$K1840)</f>
        <v>0</v>
      </c>
      <c r="N3668" s="42">
        <f>IF($D3668="",0,COUNTIF(BankAccts,$D3668))</f>
        <v>0</v>
      </c>
    </row>
    <row r="3669" spans="1:14">
      <c r="A3669" s="38">
        <f>IF(Txn!$B1841="","",Txn!$B1841)</f>
        <v>0</v>
      </c>
      <c r="B3669" s="38">
        <f>IF(Txn!$B1841="","",Txn!$C1841)</f>
        <v>0</v>
      </c>
      <c r="C3669" s="39">
        <f>IF(Txn!$B1841="","","تراکنش بانکی")</f>
        <v>0</v>
      </c>
      <c r="D3669" s="38">
        <f>IF(Txn!$B1841="","",IF(Txn!$X1841="","",Txn!$X1841))</f>
        <v>0</v>
      </c>
      <c r="E3669" s="39">
        <f>IF($D3669="","",IFERROR(VLOOKUP($D3669,AcctTbl,2,0),""))</f>
        <v>0</v>
      </c>
      <c r="F3669" s="39">
        <f>IF($D3669="","",IFERROR(VLOOKUP($D3669,AcctTbl,3,0),""))</f>
        <v>0</v>
      </c>
      <c r="G3669" s="39">
        <f>IF(Txn!$B1841="","",Txn!$D1841)</f>
        <v>0</v>
      </c>
      <c r="H3669" s="38">
        <f>IF(Txn!$B1841="","",Txn!$E1841)</f>
        <v>0</v>
      </c>
      <c r="I3669" s="40">
        <f>IF(Txn!$B1841="",0,Txn!$O1841)</f>
        <v>0</v>
      </c>
      <c r="J3669" s="40">
        <f>IF(Txn!$B1841="",0,Txn!$P1841)</f>
        <v>0</v>
      </c>
      <c r="K3669" s="41">
        <f>IF($A3669="","",IFERROR(VALUE(MID($A3669,6,2)),""))</f>
        <v>0</v>
      </c>
      <c r="L3669" s="39">
        <f>IF(Txn!$K1841="","",Txn!$K1841)</f>
        <v>0</v>
      </c>
      <c r="N3669" s="42">
        <f>IF($D3669="",0,COUNTIF(BankAccts,$D3669))</f>
        <v>0</v>
      </c>
    </row>
    <row r="3670" spans="1:14">
      <c r="A3670" s="38">
        <f>IF(Txn!$B1841="","",Txn!$B1841)</f>
        <v>0</v>
      </c>
      <c r="B3670" s="38">
        <f>IF(Txn!$B1841="","",Txn!$C1841)</f>
        <v>0</v>
      </c>
      <c r="C3670" s="39">
        <f>IF(Txn!$B1841="","","تراکنش بانکی")</f>
        <v>0</v>
      </c>
      <c r="D3670" s="38">
        <f>IF(Txn!$B1841="","",IF(IF(Txn!$U1841="TRF",Txn!$Y1841,Txn!$Z1841)="","",IF(Txn!$U1841="TRF",Txn!$Y1841,Txn!$Z1841)))</f>
        <v>0</v>
      </c>
      <c r="E3670" s="39">
        <f>IF($D3670="","",IFERROR(VLOOKUP($D3670,AcctTbl,2,0),""))</f>
        <v>0</v>
      </c>
      <c r="F3670" s="39">
        <f>IF($D3670="","",IFERROR(VLOOKUP($D3670,AcctTbl,3,0),""))</f>
        <v>0</v>
      </c>
      <c r="G3670" s="39">
        <f>IF(Txn!$B1841="","",Txn!$D1841)</f>
        <v>0</v>
      </c>
      <c r="H3670" s="38">
        <f>IF(Txn!$B1841="","",Txn!$E1841)</f>
        <v>0</v>
      </c>
      <c r="I3670" s="40">
        <f>IF(Txn!$B1841="",0,Txn!$Q1841)</f>
        <v>0</v>
      </c>
      <c r="J3670" s="40">
        <f>IF(Txn!$B1841="",0,Txn!$R1841)</f>
        <v>0</v>
      </c>
      <c r="K3670" s="41">
        <f>IF($A3670="","",IFERROR(VALUE(MID($A3670,6,2)),""))</f>
        <v>0</v>
      </c>
      <c r="L3670" s="39">
        <f>IF(Txn!$K1841="","","طرف مقابل — "&amp;Txn!$K1841)</f>
        <v>0</v>
      </c>
      <c r="N3670" s="42">
        <f>IF($D3670="",0,COUNTIF(BankAccts,$D3670))</f>
        <v>0</v>
      </c>
    </row>
    <row r="3671" spans="1:14">
      <c r="A3671" s="38">
        <f>IF(Txn!$B1842="","",Txn!$B1842)</f>
        <v>0</v>
      </c>
      <c r="B3671" s="38">
        <f>IF(Txn!$B1842="","",Txn!$C1842)</f>
        <v>0</v>
      </c>
      <c r="C3671" s="39">
        <f>IF(Txn!$B1842="","","تراکنش بانکی")</f>
        <v>0</v>
      </c>
      <c r="D3671" s="38">
        <f>IF(Txn!$B1842="","",IF(Txn!$X1842="","",Txn!$X1842))</f>
        <v>0</v>
      </c>
      <c r="E3671" s="39">
        <f>IF($D3671="","",IFERROR(VLOOKUP($D3671,AcctTbl,2,0),""))</f>
        <v>0</v>
      </c>
      <c r="F3671" s="39">
        <f>IF($D3671="","",IFERROR(VLOOKUP($D3671,AcctTbl,3,0),""))</f>
        <v>0</v>
      </c>
      <c r="G3671" s="39">
        <f>IF(Txn!$B1842="","",Txn!$D1842)</f>
        <v>0</v>
      </c>
      <c r="H3671" s="38">
        <f>IF(Txn!$B1842="","",Txn!$E1842)</f>
        <v>0</v>
      </c>
      <c r="I3671" s="40">
        <f>IF(Txn!$B1842="",0,Txn!$O1842)</f>
        <v>0</v>
      </c>
      <c r="J3671" s="40">
        <f>IF(Txn!$B1842="",0,Txn!$P1842)</f>
        <v>0</v>
      </c>
      <c r="K3671" s="41">
        <f>IF($A3671="","",IFERROR(VALUE(MID($A3671,6,2)),""))</f>
        <v>0</v>
      </c>
      <c r="L3671" s="39">
        <f>IF(Txn!$K1842="","",Txn!$K1842)</f>
        <v>0</v>
      </c>
      <c r="N3671" s="42">
        <f>IF($D3671="",0,COUNTIF(BankAccts,$D3671))</f>
        <v>0</v>
      </c>
    </row>
    <row r="3672" spans="1:14">
      <c r="A3672" s="38">
        <f>IF(Txn!$B1842="","",Txn!$B1842)</f>
        <v>0</v>
      </c>
      <c r="B3672" s="38">
        <f>IF(Txn!$B1842="","",Txn!$C1842)</f>
        <v>0</v>
      </c>
      <c r="C3672" s="39">
        <f>IF(Txn!$B1842="","","تراکنش بانکی")</f>
        <v>0</v>
      </c>
      <c r="D3672" s="38">
        <f>IF(Txn!$B1842="","",IF(IF(Txn!$U1842="TRF",Txn!$Y1842,Txn!$Z1842)="","",IF(Txn!$U1842="TRF",Txn!$Y1842,Txn!$Z1842)))</f>
        <v>0</v>
      </c>
      <c r="E3672" s="39">
        <f>IF($D3672="","",IFERROR(VLOOKUP($D3672,AcctTbl,2,0),""))</f>
        <v>0</v>
      </c>
      <c r="F3672" s="39">
        <f>IF($D3672="","",IFERROR(VLOOKUP($D3672,AcctTbl,3,0),""))</f>
        <v>0</v>
      </c>
      <c r="G3672" s="39">
        <f>IF(Txn!$B1842="","",Txn!$D1842)</f>
        <v>0</v>
      </c>
      <c r="H3672" s="38">
        <f>IF(Txn!$B1842="","",Txn!$E1842)</f>
        <v>0</v>
      </c>
      <c r="I3672" s="40">
        <f>IF(Txn!$B1842="",0,Txn!$Q1842)</f>
        <v>0</v>
      </c>
      <c r="J3672" s="40">
        <f>IF(Txn!$B1842="",0,Txn!$R1842)</f>
        <v>0</v>
      </c>
      <c r="K3672" s="41">
        <f>IF($A3672="","",IFERROR(VALUE(MID($A3672,6,2)),""))</f>
        <v>0</v>
      </c>
      <c r="L3672" s="39">
        <f>IF(Txn!$K1842="","","طرف مقابل — "&amp;Txn!$K1842)</f>
        <v>0</v>
      </c>
      <c r="N3672" s="42">
        <f>IF($D3672="",0,COUNTIF(BankAccts,$D3672))</f>
        <v>0</v>
      </c>
    </row>
    <row r="3673" spans="1:14">
      <c r="A3673" s="38">
        <f>IF(Txn!$B1843="","",Txn!$B1843)</f>
        <v>0</v>
      </c>
      <c r="B3673" s="38">
        <f>IF(Txn!$B1843="","",Txn!$C1843)</f>
        <v>0</v>
      </c>
      <c r="C3673" s="39">
        <f>IF(Txn!$B1843="","","تراکنش بانکی")</f>
        <v>0</v>
      </c>
      <c r="D3673" s="38">
        <f>IF(Txn!$B1843="","",IF(Txn!$X1843="","",Txn!$X1843))</f>
        <v>0</v>
      </c>
      <c r="E3673" s="39">
        <f>IF($D3673="","",IFERROR(VLOOKUP($D3673,AcctTbl,2,0),""))</f>
        <v>0</v>
      </c>
      <c r="F3673" s="39">
        <f>IF($D3673="","",IFERROR(VLOOKUP($D3673,AcctTbl,3,0),""))</f>
        <v>0</v>
      </c>
      <c r="G3673" s="39">
        <f>IF(Txn!$B1843="","",Txn!$D1843)</f>
        <v>0</v>
      </c>
      <c r="H3673" s="38">
        <f>IF(Txn!$B1843="","",Txn!$E1843)</f>
        <v>0</v>
      </c>
      <c r="I3673" s="40">
        <f>IF(Txn!$B1843="",0,Txn!$O1843)</f>
        <v>0</v>
      </c>
      <c r="J3673" s="40">
        <f>IF(Txn!$B1843="",0,Txn!$P1843)</f>
        <v>0</v>
      </c>
      <c r="K3673" s="41">
        <f>IF($A3673="","",IFERROR(VALUE(MID($A3673,6,2)),""))</f>
        <v>0</v>
      </c>
      <c r="L3673" s="39">
        <f>IF(Txn!$K1843="","",Txn!$K1843)</f>
        <v>0</v>
      </c>
      <c r="N3673" s="42">
        <f>IF($D3673="",0,COUNTIF(BankAccts,$D3673))</f>
        <v>0</v>
      </c>
    </row>
    <row r="3674" spans="1:14">
      <c r="A3674" s="38">
        <f>IF(Txn!$B1843="","",Txn!$B1843)</f>
        <v>0</v>
      </c>
      <c r="B3674" s="38">
        <f>IF(Txn!$B1843="","",Txn!$C1843)</f>
        <v>0</v>
      </c>
      <c r="C3674" s="39">
        <f>IF(Txn!$B1843="","","تراکنش بانکی")</f>
        <v>0</v>
      </c>
      <c r="D3674" s="38">
        <f>IF(Txn!$B1843="","",IF(IF(Txn!$U1843="TRF",Txn!$Y1843,Txn!$Z1843)="","",IF(Txn!$U1843="TRF",Txn!$Y1843,Txn!$Z1843)))</f>
        <v>0</v>
      </c>
      <c r="E3674" s="39">
        <f>IF($D3674="","",IFERROR(VLOOKUP($D3674,AcctTbl,2,0),""))</f>
        <v>0</v>
      </c>
      <c r="F3674" s="39">
        <f>IF($D3674="","",IFERROR(VLOOKUP($D3674,AcctTbl,3,0),""))</f>
        <v>0</v>
      </c>
      <c r="G3674" s="39">
        <f>IF(Txn!$B1843="","",Txn!$D1843)</f>
        <v>0</v>
      </c>
      <c r="H3674" s="38">
        <f>IF(Txn!$B1843="","",Txn!$E1843)</f>
        <v>0</v>
      </c>
      <c r="I3674" s="40">
        <f>IF(Txn!$B1843="",0,Txn!$Q1843)</f>
        <v>0</v>
      </c>
      <c r="J3674" s="40">
        <f>IF(Txn!$B1843="",0,Txn!$R1843)</f>
        <v>0</v>
      </c>
      <c r="K3674" s="41">
        <f>IF($A3674="","",IFERROR(VALUE(MID($A3674,6,2)),""))</f>
        <v>0</v>
      </c>
      <c r="L3674" s="39">
        <f>IF(Txn!$K1843="","","طرف مقابل — "&amp;Txn!$K1843)</f>
        <v>0</v>
      </c>
      <c r="N3674" s="42">
        <f>IF($D3674="",0,COUNTIF(BankAccts,$D3674))</f>
        <v>0</v>
      </c>
    </row>
    <row r="3675" spans="1:14">
      <c r="A3675" s="38">
        <f>IF(Txn!$B1844="","",Txn!$B1844)</f>
        <v>0</v>
      </c>
      <c r="B3675" s="38">
        <f>IF(Txn!$B1844="","",Txn!$C1844)</f>
        <v>0</v>
      </c>
      <c r="C3675" s="39">
        <f>IF(Txn!$B1844="","","تراکنش بانکی")</f>
        <v>0</v>
      </c>
      <c r="D3675" s="38">
        <f>IF(Txn!$B1844="","",IF(Txn!$X1844="","",Txn!$X1844))</f>
        <v>0</v>
      </c>
      <c r="E3675" s="39">
        <f>IF($D3675="","",IFERROR(VLOOKUP($D3675,AcctTbl,2,0),""))</f>
        <v>0</v>
      </c>
      <c r="F3675" s="39">
        <f>IF($D3675="","",IFERROR(VLOOKUP($D3675,AcctTbl,3,0),""))</f>
        <v>0</v>
      </c>
      <c r="G3675" s="39">
        <f>IF(Txn!$B1844="","",Txn!$D1844)</f>
        <v>0</v>
      </c>
      <c r="H3675" s="38">
        <f>IF(Txn!$B1844="","",Txn!$E1844)</f>
        <v>0</v>
      </c>
      <c r="I3675" s="40">
        <f>IF(Txn!$B1844="",0,Txn!$O1844)</f>
        <v>0</v>
      </c>
      <c r="J3675" s="40">
        <f>IF(Txn!$B1844="",0,Txn!$P1844)</f>
        <v>0</v>
      </c>
      <c r="K3675" s="41">
        <f>IF($A3675="","",IFERROR(VALUE(MID($A3675,6,2)),""))</f>
        <v>0</v>
      </c>
      <c r="L3675" s="39">
        <f>IF(Txn!$K1844="","",Txn!$K1844)</f>
        <v>0</v>
      </c>
      <c r="N3675" s="42">
        <f>IF($D3675="",0,COUNTIF(BankAccts,$D3675))</f>
        <v>0</v>
      </c>
    </row>
    <row r="3676" spans="1:14">
      <c r="A3676" s="38">
        <f>IF(Txn!$B1844="","",Txn!$B1844)</f>
        <v>0</v>
      </c>
      <c r="B3676" s="38">
        <f>IF(Txn!$B1844="","",Txn!$C1844)</f>
        <v>0</v>
      </c>
      <c r="C3676" s="39">
        <f>IF(Txn!$B1844="","","تراکنش بانکی")</f>
        <v>0</v>
      </c>
      <c r="D3676" s="38">
        <f>IF(Txn!$B1844="","",IF(IF(Txn!$U1844="TRF",Txn!$Y1844,Txn!$Z1844)="","",IF(Txn!$U1844="TRF",Txn!$Y1844,Txn!$Z1844)))</f>
        <v>0</v>
      </c>
      <c r="E3676" s="39">
        <f>IF($D3676="","",IFERROR(VLOOKUP($D3676,AcctTbl,2,0),""))</f>
        <v>0</v>
      </c>
      <c r="F3676" s="39">
        <f>IF($D3676="","",IFERROR(VLOOKUP($D3676,AcctTbl,3,0),""))</f>
        <v>0</v>
      </c>
      <c r="G3676" s="39">
        <f>IF(Txn!$B1844="","",Txn!$D1844)</f>
        <v>0</v>
      </c>
      <c r="H3676" s="38">
        <f>IF(Txn!$B1844="","",Txn!$E1844)</f>
        <v>0</v>
      </c>
      <c r="I3676" s="40">
        <f>IF(Txn!$B1844="",0,Txn!$Q1844)</f>
        <v>0</v>
      </c>
      <c r="J3676" s="40">
        <f>IF(Txn!$B1844="",0,Txn!$R1844)</f>
        <v>0</v>
      </c>
      <c r="K3676" s="41">
        <f>IF($A3676="","",IFERROR(VALUE(MID($A3676,6,2)),""))</f>
        <v>0</v>
      </c>
      <c r="L3676" s="39">
        <f>IF(Txn!$K1844="","","طرف مقابل — "&amp;Txn!$K1844)</f>
        <v>0</v>
      </c>
      <c r="N3676" s="42">
        <f>IF($D3676="",0,COUNTIF(BankAccts,$D3676))</f>
        <v>0</v>
      </c>
    </row>
    <row r="3677" spans="1:14">
      <c r="A3677" s="38">
        <f>IF(Txn!$B1845="","",Txn!$B1845)</f>
        <v>0</v>
      </c>
      <c r="B3677" s="38">
        <f>IF(Txn!$B1845="","",Txn!$C1845)</f>
        <v>0</v>
      </c>
      <c r="C3677" s="39">
        <f>IF(Txn!$B1845="","","تراکنش بانکی")</f>
        <v>0</v>
      </c>
      <c r="D3677" s="38">
        <f>IF(Txn!$B1845="","",IF(Txn!$X1845="","",Txn!$X1845))</f>
        <v>0</v>
      </c>
      <c r="E3677" s="39">
        <f>IF($D3677="","",IFERROR(VLOOKUP($D3677,AcctTbl,2,0),""))</f>
        <v>0</v>
      </c>
      <c r="F3677" s="39">
        <f>IF($D3677="","",IFERROR(VLOOKUP($D3677,AcctTbl,3,0),""))</f>
        <v>0</v>
      </c>
      <c r="G3677" s="39">
        <f>IF(Txn!$B1845="","",Txn!$D1845)</f>
        <v>0</v>
      </c>
      <c r="H3677" s="38">
        <f>IF(Txn!$B1845="","",Txn!$E1845)</f>
        <v>0</v>
      </c>
      <c r="I3677" s="40">
        <f>IF(Txn!$B1845="",0,Txn!$O1845)</f>
        <v>0</v>
      </c>
      <c r="J3677" s="40">
        <f>IF(Txn!$B1845="",0,Txn!$P1845)</f>
        <v>0</v>
      </c>
      <c r="K3677" s="41">
        <f>IF($A3677="","",IFERROR(VALUE(MID($A3677,6,2)),""))</f>
        <v>0</v>
      </c>
      <c r="L3677" s="39">
        <f>IF(Txn!$K1845="","",Txn!$K1845)</f>
        <v>0</v>
      </c>
      <c r="N3677" s="42">
        <f>IF($D3677="",0,COUNTIF(BankAccts,$D3677))</f>
        <v>0</v>
      </c>
    </row>
    <row r="3678" spans="1:14">
      <c r="A3678" s="38">
        <f>IF(Txn!$B1845="","",Txn!$B1845)</f>
        <v>0</v>
      </c>
      <c r="B3678" s="38">
        <f>IF(Txn!$B1845="","",Txn!$C1845)</f>
        <v>0</v>
      </c>
      <c r="C3678" s="39">
        <f>IF(Txn!$B1845="","","تراکنش بانکی")</f>
        <v>0</v>
      </c>
      <c r="D3678" s="38">
        <f>IF(Txn!$B1845="","",IF(IF(Txn!$U1845="TRF",Txn!$Y1845,Txn!$Z1845)="","",IF(Txn!$U1845="TRF",Txn!$Y1845,Txn!$Z1845)))</f>
        <v>0</v>
      </c>
      <c r="E3678" s="39">
        <f>IF($D3678="","",IFERROR(VLOOKUP($D3678,AcctTbl,2,0),""))</f>
        <v>0</v>
      </c>
      <c r="F3678" s="39">
        <f>IF($D3678="","",IFERROR(VLOOKUP($D3678,AcctTbl,3,0),""))</f>
        <v>0</v>
      </c>
      <c r="G3678" s="39">
        <f>IF(Txn!$B1845="","",Txn!$D1845)</f>
        <v>0</v>
      </c>
      <c r="H3678" s="38">
        <f>IF(Txn!$B1845="","",Txn!$E1845)</f>
        <v>0</v>
      </c>
      <c r="I3678" s="40">
        <f>IF(Txn!$B1845="",0,Txn!$Q1845)</f>
        <v>0</v>
      </c>
      <c r="J3678" s="40">
        <f>IF(Txn!$B1845="",0,Txn!$R1845)</f>
        <v>0</v>
      </c>
      <c r="K3678" s="41">
        <f>IF($A3678="","",IFERROR(VALUE(MID($A3678,6,2)),""))</f>
        <v>0</v>
      </c>
      <c r="L3678" s="39">
        <f>IF(Txn!$K1845="","","طرف مقابل — "&amp;Txn!$K1845)</f>
        <v>0</v>
      </c>
      <c r="N3678" s="42">
        <f>IF($D3678="",0,COUNTIF(BankAccts,$D3678))</f>
        <v>0</v>
      </c>
    </row>
    <row r="3679" spans="1:14">
      <c r="A3679" s="38">
        <f>IF(Txn!$B1846="","",Txn!$B1846)</f>
        <v>0</v>
      </c>
      <c r="B3679" s="38">
        <f>IF(Txn!$B1846="","",Txn!$C1846)</f>
        <v>0</v>
      </c>
      <c r="C3679" s="39">
        <f>IF(Txn!$B1846="","","تراکنش بانکی")</f>
        <v>0</v>
      </c>
      <c r="D3679" s="38">
        <f>IF(Txn!$B1846="","",IF(Txn!$X1846="","",Txn!$X1846))</f>
        <v>0</v>
      </c>
      <c r="E3679" s="39">
        <f>IF($D3679="","",IFERROR(VLOOKUP($D3679,AcctTbl,2,0),""))</f>
        <v>0</v>
      </c>
      <c r="F3679" s="39">
        <f>IF($D3679="","",IFERROR(VLOOKUP($D3679,AcctTbl,3,0),""))</f>
        <v>0</v>
      </c>
      <c r="G3679" s="39">
        <f>IF(Txn!$B1846="","",Txn!$D1846)</f>
        <v>0</v>
      </c>
      <c r="H3679" s="38">
        <f>IF(Txn!$B1846="","",Txn!$E1846)</f>
        <v>0</v>
      </c>
      <c r="I3679" s="40">
        <f>IF(Txn!$B1846="",0,Txn!$O1846)</f>
        <v>0</v>
      </c>
      <c r="J3679" s="40">
        <f>IF(Txn!$B1846="",0,Txn!$P1846)</f>
        <v>0</v>
      </c>
      <c r="K3679" s="41">
        <f>IF($A3679="","",IFERROR(VALUE(MID($A3679,6,2)),""))</f>
        <v>0</v>
      </c>
      <c r="L3679" s="39">
        <f>IF(Txn!$K1846="","",Txn!$K1846)</f>
        <v>0</v>
      </c>
      <c r="N3679" s="42">
        <f>IF($D3679="",0,COUNTIF(BankAccts,$D3679))</f>
        <v>0</v>
      </c>
    </row>
    <row r="3680" spans="1:14">
      <c r="A3680" s="38">
        <f>IF(Txn!$B1846="","",Txn!$B1846)</f>
        <v>0</v>
      </c>
      <c r="B3680" s="38">
        <f>IF(Txn!$B1846="","",Txn!$C1846)</f>
        <v>0</v>
      </c>
      <c r="C3680" s="39">
        <f>IF(Txn!$B1846="","","تراکنش بانکی")</f>
        <v>0</v>
      </c>
      <c r="D3680" s="38">
        <f>IF(Txn!$B1846="","",IF(IF(Txn!$U1846="TRF",Txn!$Y1846,Txn!$Z1846)="","",IF(Txn!$U1846="TRF",Txn!$Y1846,Txn!$Z1846)))</f>
        <v>0</v>
      </c>
      <c r="E3680" s="39">
        <f>IF($D3680="","",IFERROR(VLOOKUP($D3680,AcctTbl,2,0),""))</f>
        <v>0</v>
      </c>
      <c r="F3680" s="39">
        <f>IF($D3680="","",IFERROR(VLOOKUP($D3680,AcctTbl,3,0),""))</f>
        <v>0</v>
      </c>
      <c r="G3680" s="39">
        <f>IF(Txn!$B1846="","",Txn!$D1846)</f>
        <v>0</v>
      </c>
      <c r="H3680" s="38">
        <f>IF(Txn!$B1846="","",Txn!$E1846)</f>
        <v>0</v>
      </c>
      <c r="I3680" s="40">
        <f>IF(Txn!$B1846="",0,Txn!$Q1846)</f>
        <v>0</v>
      </c>
      <c r="J3680" s="40">
        <f>IF(Txn!$B1846="",0,Txn!$R1846)</f>
        <v>0</v>
      </c>
      <c r="K3680" s="41">
        <f>IF($A3680="","",IFERROR(VALUE(MID($A3680,6,2)),""))</f>
        <v>0</v>
      </c>
      <c r="L3680" s="39">
        <f>IF(Txn!$K1846="","","طرف مقابل — "&amp;Txn!$K1846)</f>
        <v>0</v>
      </c>
      <c r="N3680" s="42">
        <f>IF($D3680="",0,COUNTIF(BankAccts,$D3680))</f>
        <v>0</v>
      </c>
    </row>
    <row r="3681" spans="1:14">
      <c r="A3681" s="38">
        <f>IF(Txn!$B1847="","",Txn!$B1847)</f>
        <v>0</v>
      </c>
      <c r="B3681" s="38">
        <f>IF(Txn!$B1847="","",Txn!$C1847)</f>
        <v>0</v>
      </c>
      <c r="C3681" s="39">
        <f>IF(Txn!$B1847="","","تراکنش بانکی")</f>
        <v>0</v>
      </c>
      <c r="D3681" s="38">
        <f>IF(Txn!$B1847="","",IF(Txn!$X1847="","",Txn!$X1847))</f>
        <v>0</v>
      </c>
      <c r="E3681" s="39">
        <f>IF($D3681="","",IFERROR(VLOOKUP($D3681,AcctTbl,2,0),""))</f>
        <v>0</v>
      </c>
      <c r="F3681" s="39">
        <f>IF($D3681="","",IFERROR(VLOOKUP($D3681,AcctTbl,3,0),""))</f>
        <v>0</v>
      </c>
      <c r="G3681" s="39">
        <f>IF(Txn!$B1847="","",Txn!$D1847)</f>
        <v>0</v>
      </c>
      <c r="H3681" s="38">
        <f>IF(Txn!$B1847="","",Txn!$E1847)</f>
        <v>0</v>
      </c>
      <c r="I3681" s="40">
        <f>IF(Txn!$B1847="",0,Txn!$O1847)</f>
        <v>0</v>
      </c>
      <c r="J3681" s="40">
        <f>IF(Txn!$B1847="",0,Txn!$P1847)</f>
        <v>0</v>
      </c>
      <c r="K3681" s="41">
        <f>IF($A3681="","",IFERROR(VALUE(MID($A3681,6,2)),""))</f>
        <v>0</v>
      </c>
      <c r="L3681" s="39">
        <f>IF(Txn!$K1847="","",Txn!$K1847)</f>
        <v>0</v>
      </c>
      <c r="N3681" s="42">
        <f>IF($D3681="",0,COUNTIF(BankAccts,$D3681))</f>
        <v>0</v>
      </c>
    </row>
    <row r="3682" spans="1:14">
      <c r="A3682" s="38">
        <f>IF(Txn!$B1847="","",Txn!$B1847)</f>
        <v>0</v>
      </c>
      <c r="B3682" s="38">
        <f>IF(Txn!$B1847="","",Txn!$C1847)</f>
        <v>0</v>
      </c>
      <c r="C3682" s="39">
        <f>IF(Txn!$B1847="","","تراکنش بانکی")</f>
        <v>0</v>
      </c>
      <c r="D3682" s="38">
        <f>IF(Txn!$B1847="","",IF(IF(Txn!$U1847="TRF",Txn!$Y1847,Txn!$Z1847)="","",IF(Txn!$U1847="TRF",Txn!$Y1847,Txn!$Z1847)))</f>
        <v>0</v>
      </c>
      <c r="E3682" s="39">
        <f>IF($D3682="","",IFERROR(VLOOKUP($D3682,AcctTbl,2,0),""))</f>
        <v>0</v>
      </c>
      <c r="F3682" s="39">
        <f>IF($D3682="","",IFERROR(VLOOKUP($D3682,AcctTbl,3,0),""))</f>
        <v>0</v>
      </c>
      <c r="G3682" s="39">
        <f>IF(Txn!$B1847="","",Txn!$D1847)</f>
        <v>0</v>
      </c>
      <c r="H3682" s="38">
        <f>IF(Txn!$B1847="","",Txn!$E1847)</f>
        <v>0</v>
      </c>
      <c r="I3682" s="40">
        <f>IF(Txn!$B1847="",0,Txn!$Q1847)</f>
        <v>0</v>
      </c>
      <c r="J3682" s="40">
        <f>IF(Txn!$B1847="",0,Txn!$R1847)</f>
        <v>0</v>
      </c>
      <c r="K3682" s="41">
        <f>IF($A3682="","",IFERROR(VALUE(MID($A3682,6,2)),""))</f>
        <v>0</v>
      </c>
      <c r="L3682" s="39">
        <f>IF(Txn!$K1847="","","طرف مقابل — "&amp;Txn!$K1847)</f>
        <v>0</v>
      </c>
      <c r="N3682" s="42">
        <f>IF($D3682="",0,COUNTIF(BankAccts,$D3682))</f>
        <v>0</v>
      </c>
    </row>
    <row r="3683" spans="1:14">
      <c r="A3683" s="38">
        <f>IF(Txn!$B1848="","",Txn!$B1848)</f>
        <v>0</v>
      </c>
      <c r="B3683" s="38">
        <f>IF(Txn!$B1848="","",Txn!$C1848)</f>
        <v>0</v>
      </c>
      <c r="C3683" s="39">
        <f>IF(Txn!$B1848="","","تراکنش بانکی")</f>
        <v>0</v>
      </c>
      <c r="D3683" s="38">
        <f>IF(Txn!$B1848="","",IF(Txn!$X1848="","",Txn!$X1848))</f>
        <v>0</v>
      </c>
      <c r="E3683" s="39">
        <f>IF($D3683="","",IFERROR(VLOOKUP($D3683,AcctTbl,2,0),""))</f>
        <v>0</v>
      </c>
      <c r="F3683" s="39">
        <f>IF($D3683="","",IFERROR(VLOOKUP($D3683,AcctTbl,3,0),""))</f>
        <v>0</v>
      </c>
      <c r="G3683" s="39">
        <f>IF(Txn!$B1848="","",Txn!$D1848)</f>
        <v>0</v>
      </c>
      <c r="H3683" s="38">
        <f>IF(Txn!$B1848="","",Txn!$E1848)</f>
        <v>0</v>
      </c>
      <c r="I3683" s="40">
        <f>IF(Txn!$B1848="",0,Txn!$O1848)</f>
        <v>0</v>
      </c>
      <c r="J3683" s="40">
        <f>IF(Txn!$B1848="",0,Txn!$P1848)</f>
        <v>0</v>
      </c>
      <c r="K3683" s="41">
        <f>IF($A3683="","",IFERROR(VALUE(MID($A3683,6,2)),""))</f>
        <v>0</v>
      </c>
      <c r="L3683" s="39">
        <f>IF(Txn!$K1848="","",Txn!$K1848)</f>
        <v>0</v>
      </c>
      <c r="N3683" s="42">
        <f>IF($D3683="",0,COUNTIF(BankAccts,$D3683))</f>
        <v>0</v>
      </c>
    </row>
    <row r="3684" spans="1:14">
      <c r="A3684" s="38">
        <f>IF(Txn!$B1848="","",Txn!$B1848)</f>
        <v>0</v>
      </c>
      <c r="B3684" s="38">
        <f>IF(Txn!$B1848="","",Txn!$C1848)</f>
        <v>0</v>
      </c>
      <c r="C3684" s="39">
        <f>IF(Txn!$B1848="","","تراکنش بانکی")</f>
        <v>0</v>
      </c>
      <c r="D3684" s="38">
        <f>IF(Txn!$B1848="","",IF(IF(Txn!$U1848="TRF",Txn!$Y1848,Txn!$Z1848)="","",IF(Txn!$U1848="TRF",Txn!$Y1848,Txn!$Z1848)))</f>
        <v>0</v>
      </c>
      <c r="E3684" s="39">
        <f>IF($D3684="","",IFERROR(VLOOKUP($D3684,AcctTbl,2,0),""))</f>
        <v>0</v>
      </c>
      <c r="F3684" s="39">
        <f>IF($D3684="","",IFERROR(VLOOKUP($D3684,AcctTbl,3,0),""))</f>
        <v>0</v>
      </c>
      <c r="G3684" s="39">
        <f>IF(Txn!$B1848="","",Txn!$D1848)</f>
        <v>0</v>
      </c>
      <c r="H3684" s="38">
        <f>IF(Txn!$B1848="","",Txn!$E1848)</f>
        <v>0</v>
      </c>
      <c r="I3684" s="40">
        <f>IF(Txn!$B1848="",0,Txn!$Q1848)</f>
        <v>0</v>
      </c>
      <c r="J3684" s="40">
        <f>IF(Txn!$B1848="",0,Txn!$R1848)</f>
        <v>0</v>
      </c>
      <c r="K3684" s="41">
        <f>IF($A3684="","",IFERROR(VALUE(MID($A3684,6,2)),""))</f>
        <v>0</v>
      </c>
      <c r="L3684" s="39">
        <f>IF(Txn!$K1848="","","طرف مقابل — "&amp;Txn!$K1848)</f>
        <v>0</v>
      </c>
      <c r="N3684" s="42">
        <f>IF($D3684="",0,COUNTIF(BankAccts,$D3684))</f>
        <v>0</v>
      </c>
    </row>
    <row r="3685" spans="1:14">
      <c r="A3685" s="38">
        <f>IF(Txn!$B1849="","",Txn!$B1849)</f>
        <v>0</v>
      </c>
      <c r="B3685" s="38">
        <f>IF(Txn!$B1849="","",Txn!$C1849)</f>
        <v>0</v>
      </c>
      <c r="C3685" s="39">
        <f>IF(Txn!$B1849="","","تراکنش بانکی")</f>
        <v>0</v>
      </c>
      <c r="D3685" s="38">
        <f>IF(Txn!$B1849="","",IF(Txn!$X1849="","",Txn!$X1849))</f>
        <v>0</v>
      </c>
      <c r="E3685" s="39">
        <f>IF($D3685="","",IFERROR(VLOOKUP($D3685,AcctTbl,2,0),""))</f>
        <v>0</v>
      </c>
      <c r="F3685" s="39">
        <f>IF($D3685="","",IFERROR(VLOOKUP($D3685,AcctTbl,3,0),""))</f>
        <v>0</v>
      </c>
      <c r="G3685" s="39">
        <f>IF(Txn!$B1849="","",Txn!$D1849)</f>
        <v>0</v>
      </c>
      <c r="H3685" s="38">
        <f>IF(Txn!$B1849="","",Txn!$E1849)</f>
        <v>0</v>
      </c>
      <c r="I3685" s="40">
        <f>IF(Txn!$B1849="",0,Txn!$O1849)</f>
        <v>0</v>
      </c>
      <c r="J3685" s="40">
        <f>IF(Txn!$B1849="",0,Txn!$P1849)</f>
        <v>0</v>
      </c>
      <c r="K3685" s="41">
        <f>IF($A3685="","",IFERROR(VALUE(MID($A3685,6,2)),""))</f>
        <v>0</v>
      </c>
      <c r="L3685" s="39">
        <f>IF(Txn!$K1849="","",Txn!$K1849)</f>
        <v>0</v>
      </c>
      <c r="N3685" s="42">
        <f>IF($D3685="",0,COUNTIF(BankAccts,$D3685))</f>
        <v>0</v>
      </c>
    </row>
    <row r="3686" spans="1:14">
      <c r="A3686" s="38">
        <f>IF(Txn!$B1849="","",Txn!$B1849)</f>
        <v>0</v>
      </c>
      <c r="B3686" s="38">
        <f>IF(Txn!$B1849="","",Txn!$C1849)</f>
        <v>0</v>
      </c>
      <c r="C3686" s="39">
        <f>IF(Txn!$B1849="","","تراکنش بانکی")</f>
        <v>0</v>
      </c>
      <c r="D3686" s="38">
        <f>IF(Txn!$B1849="","",IF(IF(Txn!$U1849="TRF",Txn!$Y1849,Txn!$Z1849)="","",IF(Txn!$U1849="TRF",Txn!$Y1849,Txn!$Z1849)))</f>
        <v>0</v>
      </c>
      <c r="E3686" s="39">
        <f>IF($D3686="","",IFERROR(VLOOKUP($D3686,AcctTbl,2,0),""))</f>
        <v>0</v>
      </c>
      <c r="F3686" s="39">
        <f>IF($D3686="","",IFERROR(VLOOKUP($D3686,AcctTbl,3,0),""))</f>
        <v>0</v>
      </c>
      <c r="G3686" s="39">
        <f>IF(Txn!$B1849="","",Txn!$D1849)</f>
        <v>0</v>
      </c>
      <c r="H3686" s="38">
        <f>IF(Txn!$B1849="","",Txn!$E1849)</f>
        <v>0</v>
      </c>
      <c r="I3686" s="40">
        <f>IF(Txn!$B1849="",0,Txn!$Q1849)</f>
        <v>0</v>
      </c>
      <c r="J3686" s="40">
        <f>IF(Txn!$B1849="",0,Txn!$R1849)</f>
        <v>0</v>
      </c>
      <c r="K3686" s="41">
        <f>IF($A3686="","",IFERROR(VALUE(MID($A3686,6,2)),""))</f>
        <v>0</v>
      </c>
      <c r="L3686" s="39">
        <f>IF(Txn!$K1849="","","طرف مقابل — "&amp;Txn!$K1849)</f>
        <v>0</v>
      </c>
      <c r="N3686" s="42">
        <f>IF($D3686="",0,COUNTIF(BankAccts,$D3686))</f>
        <v>0</v>
      </c>
    </row>
    <row r="3687" spans="1:14">
      <c r="A3687" s="38">
        <f>IF(Txn!$B1850="","",Txn!$B1850)</f>
        <v>0</v>
      </c>
      <c r="B3687" s="38">
        <f>IF(Txn!$B1850="","",Txn!$C1850)</f>
        <v>0</v>
      </c>
      <c r="C3687" s="39">
        <f>IF(Txn!$B1850="","","تراکنش بانکی")</f>
        <v>0</v>
      </c>
      <c r="D3687" s="38">
        <f>IF(Txn!$B1850="","",IF(Txn!$X1850="","",Txn!$X1850))</f>
        <v>0</v>
      </c>
      <c r="E3687" s="39">
        <f>IF($D3687="","",IFERROR(VLOOKUP($D3687,AcctTbl,2,0),""))</f>
        <v>0</v>
      </c>
      <c r="F3687" s="39">
        <f>IF($D3687="","",IFERROR(VLOOKUP($D3687,AcctTbl,3,0),""))</f>
        <v>0</v>
      </c>
      <c r="G3687" s="39">
        <f>IF(Txn!$B1850="","",Txn!$D1850)</f>
        <v>0</v>
      </c>
      <c r="H3687" s="38">
        <f>IF(Txn!$B1850="","",Txn!$E1850)</f>
        <v>0</v>
      </c>
      <c r="I3687" s="40">
        <f>IF(Txn!$B1850="",0,Txn!$O1850)</f>
        <v>0</v>
      </c>
      <c r="J3687" s="40">
        <f>IF(Txn!$B1850="",0,Txn!$P1850)</f>
        <v>0</v>
      </c>
      <c r="K3687" s="41">
        <f>IF($A3687="","",IFERROR(VALUE(MID($A3687,6,2)),""))</f>
        <v>0</v>
      </c>
      <c r="L3687" s="39">
        <f>IF(Txn!$K1850="","",Txn!$K1850)</f>
        <v>0</v>
      </c>
      <c r="N3687" s="42">
        <f>IF($D3687="",0,COUNTIF(BankAccts,$D3687))</f>
        <v>0</v>
      </c>
    </row>
    <row r="3688" spans="1:14">
      <c r="A3688" s="38">
        <f>IF(Txn!$B1850="","",Txn!$B1850)</f>
        <v>0</v>
      </c>
      <c r="B3688" s="38">
        <f>IF(Txn!$B1850="","",Txn!$C1850)</f>
        <v>0</v>
      </c>
      <c r="C3688" s="39">
        <f>IF(Txn!$B1850="","","تراکنش بانکی")</f>
        <v>0</v>
      </c>
      <c r="D3688" s="38">
        <f>IF(Txn!$B1850="","",IF(IF(Txn!$U1850="TRF",Txn!$Y1850,Txn!$Z1850)="","",IF(Txn!$U1850="TRF",Txn!$Y1850,Txn!$Z1850)))</f>
        <v>0</v>
      </c>
      <c r="E3688" s="39">
        <f>IF($D3688="","",IFERROR(VLOOKUP($D3688,AcctTbl,2,0),""))</f>
        <v>0</v>
      </c>
      <c r="F3688" s="39">
        <f>IF($D3688="","",IFERROR(VLOOKUP($D3688,AcctTbl,3,0),""))</f>
        <v>0</v>
      </c>
      <c r="G3688" s="39">
        <f>IF(Txn!$B1850="","",Txn!$D1850)</f>
        <v>0</v>
      </c>
      <c r="H3688" s="38">
        <f>IF(Txn!$B1850="","",Txn!$E1850)</f>
        <v>0</v>
      </c>
      <c r="I3688" s="40">
        <f>IF(Txn!$B1850="",0,Txn!$Q1850)</f>
        <v>0</v>
      </c>
      <c r="J3688" s="40">
        <f>IF(Txn!$B1850="",0,Txn!$R1850)</f>
        <v>0</v>
      </c>
      <c r="K3688" s="41">
        <f>IF($A3688="","",IFERROR(VALUE(MID($A3688,6,2)),""))</f>
        <v>0</v>
      </c>
      <c r="L3688" s="39">
        <f>IF(Txn!$K1850="","","طرف مقابل — "&amp;Txn!$K1850)</f>
        <v>0</v>
      </c>
      <c r="N3688" s="42">
        <f>IF($D3688="",0,COUNTIF(BankAccts,$D3688))</f>
        <v>0</v>
      </c>
    </row>
    <row r="3689" spans="1:14">
      <c r="A3689" s="38">
        <f>IF(Txn!$B1851="","",Txn!$B1851)</f>
        <v>0</v>
      </c>
      <c r="B3689" s="38">
        <f>IF(Txn!$B1851="","",Txn!$C1851)</f>
        <v>0</v>
      </c>
      <c r="C3689" s="39">
        <f>IF(Txn!$B1851="","","تراکنش بانکی")</f>
        <v>0</v>
      </c>
      <c r="D3689" s="38">
        <f>IF(Txn!$B1851="","",IF(Txn!$X1851="","",Txn!$X1851))</f>
        <v>0</v>
      </c>
      <c r="E3689" s="39">
        <f>IF($D3689="","",IFERROR(VLOOKUP($D3689,AcctTbl,2,0),""))</f>
        <v>0</v>
      </c>
      <c r="F3689" s="39">
        <f>IF($D3689="","",IFERROR(VLOOKUP($D3689,AcctTbl,3,0),""))</f>
        <v>0</v>
      </c>
      <c r="G3689" s="39">
        <f>IF(Txn!$B1851="","",Txn!$D1851)</f>
        <v>0</v>
      </c>
      <c r="H3689" s="38">
        <f>IF(Txn!$B1851="","",Txn!$E1851)</f>
        <v>0</v>
      </c>
      <c r="I3689" s="40">
        <f>IF(Txn!$B1851="",0,Txn!$O1851)</f>
        <v>0</v>
      </c>
      <c r="J3689" s="40">
        <f>IF(Txn!$B1851="",0,Txn!$P1851)</f>
        <v>0</v>
      </c>
      <c r="K3689" s="41">
        <f>IF($A3689="","",IFERROR(VALUE(MID($A3689,6,2)),""))</f>
        <v>0</v>
      </c>
      <c r="L3689" s="39">
        <f>IF(Txn!$K1851="","",Txn!$K1851)</f>
        <v>0</v>
      </c>
      <c r="N3689" s="42">
        <f>IF($D3689="",0,COUNTIF(BankAccts,$D3689))</f>
        <v>0</v>
      </c>
    </row>
    <row r="3690" spans="1:14">
      <c r="A3690" s="38">
        <f>IF(Txn!$B1851="","",Txn!$B1851)</f>
        <v>0</v>
      </c>
      <c r="B3690" s="38">
        <f>IF(Txn!$B1851="","",Txn!$C1851)</f>
        <v>0</v>
      </c>
      <c r="C3690" s="39">
        <f>IF(Txn!$B1851="","","تراکنش بانکی")</f>
        <v>0</v>
      </c>
      <c r="D3690" s="38">
        <f>IF(Txn!$B1851="","",IF(IF(Txn!$U1851="TRF",Txn!$Y1851,Txn!$Z1851)="","",IF(Txn!$U1851="TRF",Txn!$Y1851,Txn!$Z1851)))</f>
        <v>0</v>
      </c>
      <c r="E3690" s="39">
        <f>IF($D3690="","",IFERROR(VLOOKUP($D3690,AcctTbl,2,0),""))</f>
        <v>0</v>
      </c>
      <c r="F3690" s="39">
        <f>IF($D3690="","",IFERROR(VLOOKUP($D3690,AcctTbl,3,0),""))</f>
        <v>0</v>
      </c>
      <c r="G3690" s="39">
        <f>IF(Txn!$B1851="","",Txn!$D1851)</f>
        <v>0</v>
      </c>
      <c r="H3690" s="38">
        <f>IF(Txn!$B1851="","",Txn!$E1851)</f>
        <v>0</v>
      </c>
      <c r="I3690" s="40">
        <f>IF(Txn!$B1851="",0,Txn!$Q1851)</f>
        <v>0</v>
      </c>
      <c r="J3690" s="40">
        <f>IF(Txn!$B1851="",0,Txn!$R1851)</f>
        <v>0</v>
      </c>
      <c r="K3690" s="41">
        <f>IF($A3690="","",IFERROR(VALUE(MID($A3690,6,2)),""))</f>
        <v>0</v>
      </c>
      <c r="L3690" s="39">
        <f>IF(Txn!$K1851="","","طرف مقابل — "&amp;Txn!$K1851)</f>
        <v>0</v>
      </c>
      <c r="N3690" s="42">
        <f>IF($D3690="",0,COUNTIF(BankAccts,$D3690))</f>
        <v>0</v>
      </c>
    </row>
    <row r="3691" spans="1:14">
      <c r="A3691" s="38">
        <f>IF(Txn!$B1852="","",Txn!$B1852)</f>
        <v>0</v>
      </c>
      <c r="B3691" s="38">
        <f>IF(Txn!$B1852="","",Txn!$C1852)</f>
        <v>0</v>
      </c>
      <c r="C3691" s="39">
        <f>IF(Txn!$B1852="","","تراکنش بانکی")</f>
        <v>0</v>
      </c>
      <c r="D3691" s="38">
        <f>IF(Txn!$B1852="","",IF(Txn!$X1852="","",Txn!$X1852))</f>
        <v>0</v>
      </c>
      <c r="E3691" s="39">
        <f>IF($D3691="","",IFERROR(VLOOKUP($D3691,AcctTbl,2,0),""))</f>
        <v>0</v>
      </c>
      <c r="F3691" s="39">
        <f>IF($D3691="","",IFERROR(VLOOKUP($D3691,AcctTbl,3,0),""))</f>
        <v>0</v>
      </c>
      <c r="G3691" s="39">
        <f>IF(Txn!$B1852="","",Txn!$D1852)</f>
        <v>0</v>
      </c>
      <c r="H3691" s="38">
        <f>IF(Txn!$B1852="","",Txn!$E1852)</f>
        <v>0</v>
      </c>
      <c r="I3691" s="40">
        <f>IF(Txn!$B1852="",0,Txn!$O1852)</f>
        <v>0</v>
      </c>
      <c r="J3691" s="40">
        <f>IF(Txn!$B1852="",0,Txn!$P1852)</f>
        <v>0</v>
      </c>
      <c r="K3691" s="41">
        <f>IF($A3691="","",IFERROR(VALUE(MID($A3691,6,2)),""))</f>
        <v>0</v>
      </c>
      <c r="L3691" s="39">
        <f>IF(Txn!$K1852="","",Txn!$K1852)</f>
        <v>0</v>
      </c>
      <c r="N3691" s="42">
        <f>IF($D3691="",0,COUNTIF(BankAccts,$D3691))</f>
        <v>0</v>
      </c>
    </row>
    <row r="3692" spans="1:14">
      <c r="A3692" s="38">
        <f>IF(Txn!$B1852="","",Txn!$B1852)</f>
        <v>0</v>
      </c>
      <c r="B3692" s="38">
        <f>IF(Txn!$B1852="","",Txn!$C1852)</f>
        <v>0</v>
      </c>
      <c r="C3692" s="39">
        <f>IF(Txn!$B1852="","","تراکنش بانکی")</f>
        <v>0</v>
      </c>
      <c r="D3692" s="38">
        <f>IF(Txn!$B1852="","",IF(IF(Txn!$U1852="TRF",Txn!$Y1852,Txn!$Z1852)="","",IF(Txn!$U1852="TRF",Txn!$Y1852,Txn!$Z1852)))</f>
        <v>0</v>
      </c>
      <c r="E3692" s="39">
        <f>IF($D3692="","",IFERROR(VLOOKUP($D3692,AcctTbl,2,0),""))</f>
        <v>0</v>
      </c>
      <c r="F3692" s="39">
        <f>IF($D3692="","",IFERROR(VLOOKUP($D3692,AcctTbl,3,0),""))</f>
        <v>0</v>
      </c>
      <c r="G3692" s="39">
        <f>IF(Txn!$B1852="","",Txn!$D1852)</f>
        <v>0</v>
      </c>
      <c r="H3692" s="38">
        <f>IF(Txn!$B1852="","",Txn!$E1852)</f>
        <v>0</v>
      </c>
      <c r="I3692" s="40">
        <f>IF(Txn!$B1852="",0,Txn!$Q1852)</f>
        <v>0</v>
      </c>
      <c r="J3692" s="40">
        <f>IF(Txn!$B1852="",0,Txn!$R1852)</f>
        <v>0</v>
      </c>
      <c r="K3692" s="41">
        <f>IF($A3692="","",IFERROR(VALUE(MID($A3692,6,2)),""))</f>
        <v>0</v>
      </c>
      <c r="L3692" s="39">
        <f>IF(Txn!$K1852="","","طرف مقابل — "&amp;Txn!$K1852)</f>
        <v>0</v>
      </c>
      <c r="N3692" s="42">
        <f>IF($D3692="",0,COUNTIF(BankAccts,$D3692))</f>
        <v>0</v>
      </c>
    </row>
    <row r="3693" spans="1:14">
      <c r="A3693" s="38">
        <f>IF(Txn!$B1853="","",Txn!$B1853)</f>
        <v>0</v>
      </c>
      <c r="B3693" s="38">
        <f>IF(Txn!$B1853="","",Txn!$C1853)</f>
        <v>0</v>
      </c>
      <c r="C3693" s="39">
        <f>IF(Txn!$B1853="","","تراکنش بانکی")</f>
        <v>0</v>
      </c>
      <c r="D3693" s="38">
        <f>IF(Txn!$B1853="","",IF(Txn!$X1853="","",Txn!$X1853))</f>
        <v>0</v>
      </c>
      <c r="E3693" s="39">
        <f>IF($D3693="","",IFERROR(VLOOKUP($D3693,AcctTbl,2,0),""))</f>
        <v>0</v>
      </c>
      <c r="F3693" s="39">
        <f>IF($D3693="","",IFERROR(VLOOKUP($D3693,AcctTbl,3,0),""))</f>
        <v>0</v>
      </c>
      <c r="G3693" s="39">
        <f>IF(Txn!$B1853="","",Txn!$D1853)</f>
        <v>0</v>
      </c>
      <c r="H3693" s="38">
        <f>IF(Txn!$B1853="","",Txn!$E1853)</f>
        <v>0</v>
      </c>
      <c r="I3693" s="40">
        <f>IF(Txn!$B1853="",0,Txn!$O1853)</f>
        <v>0</v>
      </c>
      <c r="J3693" s="40">
        <f>IF(Txn!$B1853="",0,Txn!$P1853)</f>
        <v>0</v>
      </c>
      <c r="K3693" s="41">
        <f>IF($A3693="","",IFERROR(VALUE(MID($A3693,6,2)),""))</f>
        <v>0</v>
      </c>
      <c r="L3693" s="39">
        <f>IF(Txn!$K1853="","",Txn!$K1853)</f>
        <v>0</v>
      </c>
      <c r="N3693" s="42">
        <f>IF($D3693="",0,COUNTIF(BankAccts,$D3693))</f>
        <v>0</v>
      </c>
    </row>
    <row r="3694" spans="1:14">
      <c r="A3694" s="38">
        <f>IF(Txn!$B1853="","",Txn!$B1853)</f>
        <v>0</v>
      </c>
      <c r="B3694" s="38">
        <f>IF(Txn!$B1853="","",Txn!$C1853)</f>
        <v>0</v>
      </c>
      <c r="C3694" s="39">
        <f>IF(Txn!$B1853="","","تراکنش بانکی")</f>
        <v>0</v>
      </c>
      <c r="D3694" s="38">
        <f>IF(Txn!$B1853="","",IF(IF(Txn!$U1853="TRF",Txn!$Y1853,Txn!$Z1853)="","",IF(Txn!$U1853="TRF",Txn!$Y1853,Txn!$Z1853)))</f>
        <v>0</v>
      </c>
      <c r="E3694" s="39">
        <f>IF($D3694="","",IFERROR(VLOOKUP($D3694,AcctTbl,2,0),""))</f>
        <v>0</v>
      </c>
      <c r="F3694" s="39">
        <f>IF($D3694="","",IFERROR(VLOOKUP($D3694,AcctTbl,3,0),""))</f>
        <v>0</v>
      </c>
      <c r="G3694" s="39">
        <f>IF(Txn!$B1853="","",Txn!$D1853)</f>
        <v>0</v>
      </c>
      <c r="H3694" s="38">
        <f>IF(Txn!$B1853="","",Txn!$E1853)</f>
        <v>0</v>
      </c>
      <c r="I3694" s="40">
        <f>IF(Txn!$B1853="",0,Txn!$Q1853)</f>
        <v>0</v>
      </c>
      <c r="J3694" s="40">
        <f>IF(Txn!$B1853="",0,Txn!$R1853)</f>
        <v>0</v>
      </c>
      <c r="K3694" s="41">
        <f>IF($A3694="","",IFERROR(VALUE(MID($A3694,6,2)),""))</f>
        <v>0</v>
      </c>
      <c r="L3694" s="39">
        <f>IF(Txn!$K1853="","","طرف مقابل — "&amp;Txn!$K1853)</f>
        <v>0</v>
      </c>
      <c r="N3694" s="42">
        <f>IF($D3694="",0,COUNTIF(BankAccts,$D3694))</f>
        <v>0</v>
      </c>
    </row>
    <row r="3695" spans="1:14">
      <c r="A3695" s="38">
        <f>IF(Txn!$B1854="","",Txn!$B1854)</f>
        <v>0</v>
      </c>
      <c r="B3695" s="38">
        <f>IF(Txn!$B1854="","",Txn!$C1854)</f>
        <v>0</v>
      </c>
      <c r="C3695" s="39">
        <f>IF(Txn!$B1854="","","تراکنش بانکی")</f>
        <v>0</v>
      </c>
      <c r="D3695" s="38">
        <f>IF(Txn!$B1854="","",IF(Txn!$X1854="","",Txn!$X1854))</f>
        <v>0</v>
      </c>
      <c r="E3695" s="39">
        <f>IF($D3695="","",IFERROR(VLOOKUP($D3695,AcctTbl,2,0),""))</f>
        <v>0</v>
      </c>
      <c r="F3695" s="39">
        <f>IF($D3695="","",IFERROR(VLOOKUP($D3695,AcctTbl,3,0),""))</f>
        <v>0</v>
      </c>
      <c r="G3695" s="39">
        <f>IF(Txn!$B1854="","",Txn!$D1854)</f>
        <v>0</v>
      </c>
      <c r="H3695" s="38">
        <f>IF(Txn!$B1854="","",Txn!$E1854)</f>
        <v>0</v>
      </c>
      <c r="I3695" s="40">
        <f>IF(Txn!$B1854="",0,Txn!$O1854)</f>
        <v>0</v>
      </c>
      <c r="J3695" s="40">
        <f>IF(Txn!$B1854="",0,Txn!$P1854)</f>
        <v>0</v>
      </c>
      <c r="K3695" s="41">
        <f>IF($A3695="","",IFERROR(VALUE(MID($A3695,6,2)),""))</f>
        <v>0</v>
      </c>
      <c r="L3695" s="39">
        <f>IF(Txn!$K1854="","",Txn!$K1854)</f>
        <v>0</v>
      </c>
      <c r="N3695" s="42">
        <f>IF($D3695="",0,COUNTIF(BankAccts,$D3695))</f>
        <v>0</v>
      </c>
    </row>
    <row r="3696" spans="1:14">
      <c r="A3696" s="38">
        <f>IF(Txn!$B1854="","",Txn!$B1854)</f>
        <v>0</v>
      </c>
      <c r="B3696" s="38">
        <f>IF(Txn!$B1854="","",Txn!$C1854)</f>
        <v>0</v>
      </c>
      <c r="C3696" s="39">
        <f>IF(Txn!$B1854="","","تراکنش بانکی")</f>
        <v>0</v>
      </c>
      <c r="D3696" s="38">
        <f>IF(Txn!$B1854="","",IF(IF(Txn!$U1854="TRF",Txn!$Y1854,Txn!$Z1854)="","",IF(Txn!$U1854="TRF",Txn!$Y1854,Txn!$Z1854)))</f>
        <v>0</v>
      </c>
      <c r="E3696" s="39">
        <f>IF($D3696="","",IFERROR(VLOOKUP($D3696,AcctTbl,2,0),""))</f>
        <v>0</v>
      </c>
      <c r="F3696" s="39">
        <f>IF($D3696="","",IFERROR(VLOOKUP($D3696,AcctTbl,3,0),""))</f>
        <v>0</v>
      </c>
      <c r="G3696" s="39">
        <f>IF(Txn!$B1854="","",Txn!$D1854)</f>
        <v>0</v>
      </c>
      <c r="H3696" s="38">
        <f>IF(Txn!$B1854="","",Txn!$E1854)</f>
        <v>0</v>
      </c>
      <c r="I3696" s="40">
        <f>IF(Txn!$B1854="",0,Txn!$Q1854)</f>
        <v>0</v>
      </c>
      <c r="J3696" s="40">
        <f>IF(Txn!$B1854="",0,Txn!$R1854)</f>
        <v>0</v>
      </c>
      <c r="K3696" s="41">
        <f>IF($A3696="","",IFERROR(VALUE(MID($A3696,6,2)),""))</f>
        <v>0</v>
      </c>
      <c r="L3696" s="39">
        <f>IF(Txn!$K1854="","","طرف مقابل — "&amp;Txn!$K1854)</f>
        <v>0</v>
      </c>
      <c r="N3696" s="42">
        <f>IF($D3696="",0,COUNTIF(BankAccts,$D3696))</f>
        <v>0</v>
      </c>
    </row>
    <row r="3697" spans="1:14">
      <c r="A3697" s="38">
        <f>IF(Txn!$B1855="","",Txn!$B1855)</f>
        <v>0</v>
      </c>
      <c r="B3697" s="38">
        <f>IF(Txn!$B1855="","",Txn!$C1855)</f>
        <v>0</v>
      </c>
      <c r="C3697" s="39">
        <f>IF(Txn!$B1855="","","تراکنش بانکی")</f>
        <v>0</v>
      </c>
      <c r="D3697" s="38">
        <f>IF(Txn!$B1855="","",IF(Txn!$X1855="","",Txn!$X1855))</f>
        <v>0</v>
      </c>
      <c r="E3697" s="39">
        <f>IF($D3697="","",IFERROR(VLOOKUP($D3697,AcctTbl,2,0),""))</f>
        <v>0</v>
      </c>
      <c r="F3697" s="39">
        <f>IF($D3697="","",IFERROR(VLOOKUP($D3697,AcctTbl,3,0),""))</f>
        <v>0</v>
      </c>
      <c r="G3697" s="39">
        <f>IF(Txn!$B1855="","",Txn!$D1855)</f>
        <v>0</v>
      </c>
      <c r="H3697" s="38">
        <f>IF(Txn!$B1855="","",Txn!$E1855)</f>
        <v>0</v>
      </c>
      <c r="I3697" s="40">
        <f>IF(Txn!$B1855="",0,Txn!$O1855)</f>
        <v>0</v>
      </c>
      <c r="J3697" s="40">
        <f>IF(Txn!$B1855="",0,Txn!$P1855)</f>
        <v>0</v>
      </c>
      <c r="K3697" s="41">
        <f>IF($A3697="","",IFERROR(VALUE(MID($A3697,6,2)),""))</f>
        <v>0</v>
      </c>
      <c r="L3697" s="39">
        <f>IF(Txn!$K1855="","",Txn!$K1855)</f>
        <v>0</v>
      </c>
      <c r="N3697" s="42">
        <f>IF($D3697="",0,COUNTIF(BankAccts,$D3697))</f>
        <v>0</v>
      </c>
    </row>
    <row r="3698" spans="1:14">
      <c r="A3698" s="38">
        <f>IF(Txn!$B1855="","",Txn!$B1855)</f>
        <v>0</v>
      </c>
      <c r="B3698" s="38">
        <f>IF(Txn!$B1855="","",Txn!$C1855)</f>
        <v>0</v>
      </c>
      <c r="C3698" s="39">
        <f>IF(Txn!$B1855="","","تراکنش بانکی")</f>
        <v>0</v>
      </c>
      <c r="D3698" s="38">
        <f>IF(Txn!$B1855="","",IF(IF(Txn!$U1855="TRF",Txn!$Y1855,Txn!$Z1855)="","",IF(Txn!$U1855="TRF",Txn!$Y1855,Txn!$Z1855)))</f>
        <v>0</v>
      </c>
      <c r="E3698" s="39">
        <f>IF($D3698="","",IFERROR(VLOOKUP($D3698,AcctTbl,2,0),""))</f>
        <v>0</v>
      </c>
      <c r="F3698" s="39">
        <f>IF($D3698="","",IFERROR(VLOOKUP($D3698,AcctTbl,3,0),""))</f>
        <v>0</v>
      </c>
      <c r="G3698" s="39">
        <f>IF(Txn!$B1855="","",Txn!$D1855)</f>
        <v>0</v>
      </c>
      <c r="H3698" s="38">
        <f>IF(Txn!$B1855="","",Txn!$E1855)</f>
        <v>0</v>
      </c>
      <c r="I3698" s="40">
        <f>IF(Txn!$B1855="",0,Txn!$Q1855)</f>
        <v>0</v>
      </c>
      <c r="J3698" s="40">
        <f>IF(Txn!$B1855="",0,Txn!$R1855)</f>
        <v>0</v>
      </c>
      <c r="K3698" s="41">
        <f>IF($A3698="","",IFERROR(VALUE(MID($A3698,6,2)),""))</f>
        <v>0</v>
      </c>
      <c r="L3698" s="39">
        <f>IF(Txn!$K1855="","","طرف مقابل — "&amp;Txn!$K1855)</f>
        <v>0</v>
      </c>
      <c r="N3698" s="42">
        <f>IF($D3698="",0,COUNTIF(BankAccts,$D3698))</f>
        <v>0</v>
      </c>
    </row>
    <row r="3699" spans="1:14">
      <c r="A3699" s="38">
        <f>IF(Txn!$B1856="","",Txn!$B1856)</f>
        <v>0</v>
      </c>
      <c r="B3699" s="38">
        <f>IF(Txn!$B1856="","",Txn!$C1856)</f>
        <v>0</v>
      </c>
      <c r="C3699" s="39">
        <f>IF(Txn!$B1856="","","تراکنش بانکی")</f>
        <v>0</v>
      </c>
      <c r="D3699" s="38">
        <f>IF(Txn!$B1856="","",IF(Txn!$X1856="","",Txn!$X1856))</f>
        <v>0</v>
      </c>
      <c r="E3699" s="39">
        <f>IF($D3699="","",IFERROR(VLOOKUP($D3699,AcctTbl,2,0),""))</f>
        <v>0</v>
      </c>
      <c r="F3699" s="39">
        <f>IF($D3699="","",IFERROR(VLOOKUP($D3699,AcctTbl,3,0),""))</f>
        <v>0</v>
      </c>
      <c r="G3699" s="39">
        <f>IF(Txn!$B1856="","",Txn!$D1856)</f>
        <v>0</v>
      </c>
      <c r="H3699" s="38">
        <f>IF(Txn!$B1856="","",Txn!$E1856)</f>
        <v>0</v>
      </c>
      <c r="I3699" s="40">
        <f>IF(Txn!$B1856="",0,Txn!$O1856)</f>
        <v>0</v>
      </c>
      <c r="J3699" s="40">
        <f>IF(Txn!$B1856="",0,Txn!$P1856)</f>
        <v>0</v>
      </c>
      <c r="K3699" s="41">
        <f>IF($A3699="","",IFERROR(VALUE(MID($A3699,6,2)),""))</f>
        <v>0</v>
      </c>
      <c r="L3699" s="39">
        <f>IF(Txn!$K1856="","",Txn!$K1856)</f>
        <v>0</v>
      </c>
      <c r="N3699" s="42">
        <f>IF($D3699="",0,COUNTIF(BankAccts,$D3699))</f>
        <v>0</v>
      </c>
    </row>
    <row r="3700" spans="1:14">
      <c r="A3700" s="38">
        <f>IF(Txn!$B1856="","",Txn!$B1856)</f>
        <v>0</v>
      </c>
      <c r="B3700" s="38">
        <f>IF(Txn!$B1856="","",Txn!$C1856)</f>
        <v>0</v>
      </c>
      <c r="C3700" s="39">
        <f>IF(Txn!$B1856="","","تراکنش بانکی")</f>
        <v>0</v>
      </c>
      <c r="D3700" s="38">
        <f>IF(Txn!$B1856="","",IF(IF(Txn!$U1856="TRF",Txn!$Y1856,Txn!$Z1856)="","",IF(Txn!$U1856="TRF",Txn!$Y1856,Txn!$Z1856)))</f>
        <v>0</v>
      </c>
      <c r="E3700" s="39">
        <f>IF($D3700="","",IFERROR(VLOOKUP($D3700,AcctTbl,2,0),""))</f>
        <v>0</v>
      </c>
      <c r="F3700" s="39">
        <f>IF($D3700="","",IFERROR(VLOOKUP($D3700,AcctTbl,3,0),""))</f>
        <v>0</v>
      </c>
      <c r="G3700" s="39">
        <f>IF(Txn!$B1856="","",Txn!$D1856)</f>
        <v>0</v>
      </c>
      <c r="H3700" s="38">
        <f>IF(Txn!$B1856="","",Txn!$E1856)</f>
        <v>0</v>
      </c>
      <c r="I3700" s="40">
        <f>IF(Txn!$B1856="",0,Txn!$Q1856)</f>
        <v>0</v>
      </c>
      <c r="J3700" s="40">
        <f>IF(Txn!$B1856="",0,Txn!$R1856)</f>
        <v>0</v>
      </c>
      <c r="K3700" s="41">
        <f>IF($A3700="","",IFERROR(VALUE(MID($A3700,6,2)),""))</f>
        <v>0</v>
      </c>
      <c r="L3700" s="39">
        <f>IF(Txn!$K1856="","","طرف مقابل — "&amp;Txn!$K1856)</f>
        <v>0</v>
      </c>
      <c r="N3700" s="42">
        <f>IF($D3700="",0,COUNTIF(BankAccts,$D3700))</f>
        <v>0</v>
      </c>
    </row>
    <row r="3701" spans="1:14">
      <c r="A3701" s="38">
        <f>IF(Txn!$B1857="","",Txn!$B1857)</f>
        <v>0</v>
      </c>
      <c r="B3701" s="38">
        <f>IF(Txn!$B1857="","",Txn!$C1857)</f>
        <v>0</v>
      </c>
      <c r="C3701" s="39">
        <f>IF(Txn!$B1857="","","تراکنش بانکی")</f>
        <v>0</v>
      </c>
      <c r="D3701" s="38">
        <f>IF(Txn!$B1857="","",IF(Txn!$X1857="","",Txn!$X1857))</f>
        <v>0</v>
      </c>
      <c r="E3701" s="39">
        <f>IF($D3701="","",IFERROR(VLOOKUP($D3701,AcctTbl,2,0),""))</f>
        <v>0</v>
      </c>
      <c r="F3701" s="39">
        <f>IF($D3701="","",IFERROR(VLOOKUP($D3701,AcctTbl,3,0),""))</f>
        <v>0</v>
      </c>
      <c r="G3701" s="39">
        <f>IF(Txn!$B1857="","",Txn!$D1857)</f>
        <v>0</v>
      </c>
      <c r="H3701" s="38">
        <f>IF(Txn!$B1857="","",Txn!$E1857)</f>
        <v>0</v>
      </c>
      <c r="I3701" s="40">
        <f>IF(Txn!$B1857="",0,Txn!$O1857)</f>
        <v>0</v>
      </c>
      <c r="J3701" s="40">
        <f>IF(Txn!$B1857="",0,Txn!$P1857)</f>
        <v>0</v>
      </c>
      <c r="K3701" s="41">
        <f>IF($A3701="","",IFERROR(VALUE(MID($A3701,6,2)),""))</f>
        <v>0</v>
      </c>
      <c r="L3701" s="39">
        <f>IF(Txn!$K1857="","",Txn!$K1857)</f>
        <v>0</v>
      </c>
      <c r="N3701" s="42">
        <f>IF($D3701="",0,COUNTIF(BankAccts,$D3701))</f>
        <v>0</v>
      </c>
    </row>
    <row r="3702" spans="1:14">
      <c r="A3702" s="38">
        <f>IF(Txn!$B1857="","",Txn!$B1857)</f>
        <v>0</v>
      </c>
      <c r="B3702" s="38">
        <f>IF(Txn!$B1857="","",Txn!$C1857)</f>
        <v>0</v>
      </c>
      <c r="C3702" s="39">
        <f>IF(Txn!$B1857="","","تراکنش بانکی")</f>
        <v>0</v>
      </c>
      <c r="D3702" s="38">
        <f>IF(Txn!$B1857="","",IF(IF(Txn!$U1857="TRF",Txn!$Y1857,Txn!$Z1857)="","",IF(Txn!$U1857="TRF",Txn!$Y1857,Txn!$Z1857)))</f>
        <v>0</v>
      </c>
      <c r="E3702" s="39">
        <f>IF($D3702="","",IFERROR(VLOOKUP($D3702,AcctTbl,2,0),""))</f>
        <v>0</v>
      </c>
      <c r="F3702" s="39">
        <f>IF($D3702="","",IFERROR(VLOOKUP($D3702,AcctTbl,3,0),""))</f>
        <v>0</v>
      </c>
      <c r="G3702" s="39">
        <f>IF(Txn!$B1857="","",Txn!$D1857)</f>
        <v>0</v>
      </c>
      <c r="H3702" s="38">
        <f>IF(Txn!$B1857="","",Txn!$E1857)</f>
        <v>0</v>
      </c>
      <c r="I3702" s="40">
        <f>IF(Txn!$B1857="",0,Txn!$Q1857)</f>
        <v>0</v>
      </c>
      <c r="J3702" s="40">
        <f>IF(Txn!$B1857="",0,Txn!$R1857)</f>
        <v>0</v>
      </c>
      <c r="K3702" s="41">
        <f>IF($A3702="","",IFERROR(VALUE(MID($A3702,6,2)),""))</f>
        <v>0</v>
      </c>
      <c r="L3702" s="39">
        <f>IF(Txn!$K1857="","","طرف مقابل — "&amp;Txn!$K1857)</f>
        <v>0</v>
      </c>
      <c r="N3702" s="42">
        <f>IF($D3702="",0,COUNTIF(BankAccts,$D3702))</f>
        <v>0</v>
      </c>
    </row>
    <row r="3703" spans="1:14">
      <c r="A3703" s="38">
        <f>IF(Txn!$B1858="","",Txn!$B1858)</f>
        <v>0</v>
      </c>
      <c r="B3703" s="38">
        <f>IF(Txn!$B1858="","",Txn!$C1858)</f>
        <v>0</v>
      </c>
      <c r="C3703" s="39">
        <f>IF(Txn!$B1858="","","تراکنش بانکی")</f>
        <v>0</v>
      </c>
      <c r="D3703" s="38">
        <f>IF(Txn!$B1858="","",IF(Txn!$X1858="","",Txn!$X1858))</f>
        <v>0</v>
      </c>
      <c r="E3703" s="39">
        <f>IF($D3703="","",IFERROR(VLOOKUP($D3703,AcctTbl,2,0),""))</f>
        <v>0</v>
      </c>
      <c r="F3703" s="39">
        <f>IF($D3703="","",IFERROR(VLOOKUP($D3703,AcctTbl,3,0),""))</f>
        <v>0</v>
      </c>
      <c r="G3703" s="39">
        <f>IF(Txn!$B1858="","",Txn!$D1858)</f>
        <v>0</v>
      </c>
      <c r="H3703" s="38">
        <f>IF(Txn!$B1858="","",Txn!$E1858)</f>
        <v>0</v>
      </c>
      <c r="I3703" s="40">
        <f>IF(Txn!$B1858="",0,Txn!$O1858)</f>
        <v>0</v>
      </c>
      <c r="J3703" s="40">
        <f>IF(Txn!$B1858="",0,Txn!$P1858)</f>
        <v>0</v>
      </c>
      <c r="K3703" s="41">
        <f>IF($A3703="","",IFERROR(VALUE(MID($A3703,6,2)),""))</f>
        <v>0</v>
      </c>
      <c r="L3703" s="39">
        <f>IF(Txn!$K1858="","",Txn!$K1858)</f>
        <v>0</v>
      </c>
      <c r="N3703" s="42">
        <f>IF($D3703="",0,COUNTIF(BankAccts,$D3703))</f>
        <v>0</v>
      </c>
    </row>
    <row r="3704" spans="1:14">
      <c r="A3704" s="38">
        <f>IF(Txn!$B1858="","",Txn!$B1858)</f>
        <v>0</v>
      </c>
      <c r="B3704" s="38">
        <f>IF(Txn!$B1858="","",Txn!$C1858)</f>
        <v>0</v>
      </c>
      <c r="C3704" s="39">
        <f>IF(Txn!$B1858="","","تراکنش بانکی")</f>
        <v>0</v>
      </c>
      <c r="D3704" s="38">
        <f>IF(Txn!$B1858="","",IF(IF(Txn!$U1858="TRF",Txn!$Y1858,Txn!$Z1858)="","",IF(Txn!$U1858="TRF",Txn!$Y1858,Txn!$Z1858)))</f>
        <v>0</v>
      </c>
      <c r="E3704" s="39">
        <f>IF($D3704="","",IFERROR(VLOOKUP($D3704,AcctTbl,2,0),""))</f>
        <v>0</v>
      </c>
      <c r="F3704" s="39">
        <f>IF($D3704="","",IFERROR(VLOOKUP($D3704,AcctTbl,3,0),""))</f>
        <v>0</v>
      </c>
      <c r="G3704" s="39">
        <f>IF(Txn!$B1858="","",Txn!$D1858)</f>
        <v>0</v>
      </c>
      <c r="H3704" s="38">
        <f>IF(Txn!$B1858="","",Txn!$E1858)</f>
        <v>0</v>
      </c>
      <c r="I3704" s="40">
        <f>IF(Txn!$B1858="",0,Txn!$Q1858)</f>
        <v>0</v>
      </c>
      <c r="J3704" s="40">
        <f>IF(Txn!$B1858="",0,Txn!$R1858)</f>
        <v>0</v>
      </c>
      <c r="K3704" s="41">
        <f>IF($A3704="","",IFERROR(VALUE(MID($A3704,6,2)),""))</f>
        <v>0</v>
      </c>
      <c r="L3704" s="39">
        <f>IF(Txn!$K1858="","","طرف مقابل — "&amp;Txn!$K1858)</f>
        <v>0</v>
      </c>
      <c r="N3704" s="42">
        <f>IF($D3704="",0,COUNTIF(BankAccts,$D3704))</f>
        <v>0</v>
      </c>
    </row>
    <row r="3705" spans="1:14">
      <c r="A3705" s="38">
        <f>IF(Txn!$B1859="","",Txn!$B1859)</f>
        <v>0</v>
      </c>
      <c r="B3705" s="38">
        <f>IF(Txn!$B1859="","",Txn!$C1859)</f>
        <v>0</v>
      </c>
      <c r="C3705" s="39">
        <f>IF(Txn!$B1859="","","تراکنش بانکی")</f>
        <v>0</v>
      </c>
      <c r="D3705" s="38">
        <f>IF(Txn!$B1859="","",IF(Txn!$X1859="","",Txn!$X1859))</f>
        <v>0</v>
      </c>
      <c r="E3705" s="39">
        <f>IF($D3705="","",IFERROR(VLOOKUP($D3705,AcctTbl,2,0),""))</f>
        <v>0</v>
      </c>
      <c r="F3705" s="39">
        <f>IF($D3705="","",IFERROR(VLOOKUP($D3705,AcctTbl,3,0),""))</f>
        <v>0</v>
      </c>
      <c r="G3705" s="39">
        <f>IF(Txn!$B1859="","",Txn!$D1859)</f>
        <v>0</v>
      </c>
      <c r="H3705" s="38">
        <f>IF(Txn!$B1859="","",Txn!$E1859)</f>
        <v>0</v>
      </c>
      <c r="I3705" s="40">
        <f>IF(Txn!$B1859="",0,Txn!$O1859)</f>
        <v>0</v>
      </c>
      <c r="J3705" s="40">
        <f>IF(Txn!$B1859="",0,Txn!$P1859)</f>
        <v>0</v>
      </c>
      <c r="K3705" s="41">
        <f>IF($A3705="","",IFERROR(VALUE(MID($A3705,6,2)),""))</f>
        <v>0</v>
      </c>
      <c r="L3705" s="39">
        <f>IF(Txn!$K1859="","",Txn!$K1859)</f>
        <v>0</v>
      </c>
      <c r="N3705" s="42">
        <f>IF($D3705="",0,COUNTIF(BankAccts,$D3705))</f>
        <v>0</v>
      </c>
    </row>
    <row r="3706" spans="1:14">
      <c r="A3706" s="38">
        <f>IF(Txn!$B1859="","",Txn!$B1859)</f>
        <v>0</v>
      </c>
      <c r="B3706" s="38">
        <f>IF(Txn!$B1859="","",Txn!$C1859)</f>
        <v>0</v>
      </c>
      <c r="C3706" s="39">
        <f>IF(Txn!$B1859="","","تراکنش بانکی")</f>
        <v>0</v>
      </c>
      <c r="D3706" s="38">
        <f>IF(Txn!$B1859="","",IF(IF(Txn!$U1859="TRF",Txn!$Y1859,Txn!$Z1859)="","",IF(Txn!$U1859="TRF",Txn!$Y1859,Txn!$Z1859)))</f>
        <v>0</v>
      </c>
      <c r="E3706" s="39">
        <f>IF($D3706="","",IFERROR(VLOOKUP($D3706,AcctTbl,2,0),""))</f>
        <v>0</v>
      </c>
      <c r="F3706" s="39">
        <f>IF($D3706="","",IFERROR(VLOOKUP($D3706,AcctTbl,3,0),""))</f>
        <v>0</v>
      </c>
      <c r="G3706" s="39">
        <f>IF(Txn!$B1859="","",Txn!$D1859)</f>
        <v>0</v>
      </c>
      <c r="H3706" s="38">
        <f>IF(Txn!$B1859="","",Txn!$E1859)</f>
        <v>0</v>
      </c>
      <c r="I3706" s="40">
        <f>IF(Txn!$B1859="",0,Txn!$Q1859)</f>
        <v>0</v>
      </c>
      <c r="J3706" s="40">
        <f>IF(Txn!$B1859="",0,Txn!$R1859)</f>
        <v>0</v>
      </c>
      <c r="K3706" s="41">
        <f>IF($A3706="","",IFERROR(VALUE(MID($A3706,6,2)),""))</f>
        <v>0</v>
      </c>
      <c r="L3706" s="39">
        <f>IF(Txn!$K1859="","","طرف مقابل — "&amp;Txn!$K1859)</f>
        <v>0</v>
      </c>
      <c r="N3706" s="42">
        <f>IF($D3706="",0,COUNTIF(BankAccts,$D3706))</f>
        <v>0</v>
      </c>
    </row>
    <row r="3707" spans="1:14">
      <c r="A3707" s="38">
        <f>IF(Txn!$B1860="","",Txn!$B1860)</f>
        <v>0</v>
      </c>
      <c r="B3707" s="38">
        <f>IF(Txn!$B1860="","",Txn!$C1860)</f>
        <v>0</v>
      </c>
      <c r="C3707" s="39">
        <f>IF(Txn!$B1860="","","تراکنش بانکی")</f>
        <v>0</v>
      </c>
      <c r="D3707" s="38">
        <f>IF(Txn!$B1860="","",IF(Txn!$X1860="","",Txn!$X1860))</f>
        <v>0</v>
      </c>
      <c r="E3707" s="39">
        <f>IF($D3707="","",IFERROR(VLOOKUP($D3707,AcctTbl,2,0),""))</f>
        <v>0</v>
      </c>
      <c r="F3707" s="39">
        <f>IF($D3707="","",IFERROR(VLOOKUP($D3707,AcctTbl,3,0),""))</f>
        <v>0</v>
      </c>
      <c r="G3707" s="39">
        <f>IF(Txn!$B1860="","",Txn!$D1860)</f>
        <v>0</v>
      </c>
      <c r="H3707" s="38">
        <f>IF(Txn!$B1860="","",Txn!$E1860)</f>
        <v>0</v>
      </c>
      <c r="I3707" s="40">
        <f>IF(Txn!$B1860="",0,Txn!$O1860)</f>
        <v>0</v>
      </c>
      <c r="J3707" s="40">
        <f>IF(Txn!$B1860="",0,Txn!$P1860)</f>
        <v>0</v>
      </c>
      <c r="K3707" s="41">
        <f>IF($A3707="","",IFERROR(VALUE(MID($A3707,6,2)),""))</f>
        <v>0</v>
      </c>
      <c r="L3707" s="39">
        <f>IF(Txn!$K1860="","",Txn!$K1860)</f>
        <v>0</v>
      </c>
      <c r="N3707" s="42">
        <f>IF($D3707="",0,COUNTIF(BankAccts,$D3707))</f>
        <v>0</v>
      </c>
    </row>
    <row r="3708" spans="1:14">
      <c r="A3708" s="38">
        <f>IF(Txn!$B1860="","",Txn!$B1860)</f>
        <v>0</v>
      </c>
      <c r="B3708" s="38">
        <f>IF(Txn!$B1860="","",Txn!$C1860)</f>
        <v>0</v>
      </c>
      <c r="C3708" s="39">
        <f>IF(Txn!$B1860="","","تراکنش بانکی")</f>
        <v>0</v>
      </c>
      <c r="D3708" s="38">
        <f>IF(Txn!$B1860="","",IF(IF(Txn!$U1860="TRF",Txn!$Y1860,Txn!$Z1860)="","",IF(Txn!$U1860="TRF",Txn!$Y1860,Txn!$Z1860)))</f>
        <v>0</v>
      </c>
      <c r="E3708" s="39">
        <f>IF($D3708="","",IFERROR(VLOOKUP($D3708,AcctTbl,2,0),""))</f>
        <v>0</v>
      </c>
      <c r="F3708" s="39">
        <f>IF($D3708="","",IFERROR(VLOOKUP($D3708,AcctTbl,3,0),""))</f>
        <v>0</v>
      </c>
      <c r="G3708" s="39">
        <f>IF(Txn!$B1860="","",Txn!$D1860)</f>
        <v>0</v>
      </c>
      <c r="H3708" s="38">
        <f>IF(Txn!$B1860="","",Txn!$E1860)</f>
        <v>0</v>
      </c>
      <c r="I3708" s="40">
        <f>IF(Txn!$B1860="",0,Txn!$Q1860)</f>
        <v>0</v>
      </c>
      <c r="J3708" s="40">
        <f>IF(Txn!$B1860="",0,Txn!$R1860)</f>
        <v>0</v>
      </c>
      <c r="K3708" s="41">
        <f>IF($A3708="","",IFERROR(VALUE(MID($A3708,6,2)),""))</f>
        <v>0</v>
      </c>
      <c r="L3708" s="39">
        <f>IF(Txn!$K1860="","","طرف مقابل — "&amp;Txn!$K1860)</f>
        <v>0</v>
      </c>
      <c r="N3708" s="42">
        <f>IF($D3708="",0,COUNTIF(BankAccts,$D3708))</f>
        <v>0</v>
      </c>
    </row>
    <row r="3709" spans="1:14">
      <c r="A3709" s="38">
        <f>IF(Txn!$B1861="","",Txn!$B1861)</f>
        <v>0</v>
      </c>
      <c r="B3709" s="38">
        <f>IF(Txn!$B1861="","",Txn!$C1861)</f>
        <v>0</v>
      </c>
      <c r="C3709" s="39">
        <f>IF(Txn!$B1861="","","تراکنش بانکی")</f>
        <v>0</v>
      </c>
      <c r="D3709" s="38">
        <f>IF(Txn!$B1861="","",IF(Txn!$X1861="","",Txn!$X1861))</f>
        <v>0</v>
      </c>
      <c r="E3709" s="39">
        <f>IF($D3709="","",IFERROR(VLOOKUP($D3709,AcctTbl,2,0),""))</f>
        <v>0</v>
      </c>
      <c r="F3709" s="39">
        <f>IF($D3709="","",IFERROR(VLOOKUP($D3709,AcctTbl,3,0),""))</f>
        <v>0</v>
      </c>
      <c r="G3709" s="39">
        <f>IF(Txn!$B1861="","",Txn!$D1861)</f>
        <v>0</v>
      </c>
      <c r="H3709" s="38">
        <f>IF(Txn!$B1861="","",Txn!$E1861)</f>
        <v>0</v>
      </c>
      <c r="I3709" s="40">
        <f>IF(Txn!$B1861="",0,Txn!$O1861)</f>
        <v>0</v>
      </c>
      <c r="J3709" s="40">
        <f>IF(Txn!$B1861="",0,Txn!$P1861)</f>
        <v>0</v>
      </c>
      <c r="K3709" s="41">
        <f>IF($A3709="","",IFERROR(VALUE(MID($A3709,6,2)),""))</f>
        <v>0</v>
      </c>
      <c r="L3709" s="39">
        <f>IF(Txn!$K1861="","",Txn!$K1861)</f>
        <v>0</v>
      </c>
      <c r="N3709" s="42">
        <f>IF($D3709="",0,COUNTIF(BankAccts,$D3709))</f>
        <v>0</v>
      </c>
    </row>
    <row r="3710" spans="1:14">
      <c r="A3710" s="38">
        <f>IF(Txn!$B1861="","",Txn!$B1861)</f>
        <v>0</v>
      </c>
      <c r="B3710" s="38">
        <f>IF(Txn!$B1861="","",Txn!$C1861)</f>
        <v>0</v>
      </c>
      <c r="C3710" s="39">
        <f>IF(Txn!$B1861="","","تراکنش بانکی")</f>
        <v>0</v>
      </c>
      <c r="D3710" s="38">
        <f>IF(Txn!$B1861="","",IF(IF(Txn!$U1861="TRF",Txn!$Y1861,Txn!$Z1861)="","",IF(Txn!$U1861="TRF",Txn!$Y1861,Txn!$Z1861)))</f>
        <v>0</v>
      </c>
      <c r="E3710" s="39">
        <f>IF($D3710="","",IFERROR(VLOOKUP($D3710,AcctTbl,2,0),""))</f>
        <v>0</v>
      </c>
      <c r="F3710" s="39">
        <f>IF($D3710="","",IFERROR(VLOOKUP($D3710,AcctTbl,3,0),""))</f>
        <v>0</v>
      </c>
      <c r="G3710" s="39">
        <f>IF(Txn!$B1861="","",Txn!$D1861)</f>
        <v>0</v>
      </c>
      <c r="H3710" s="38">
        <f>IF(Txn!$B1861="","",Txn!$E1861)</f>
        <v>0</v>
      </c>
      <c r="I3710" s="40">
        <f>IF(Txn!$B1861="",0,Txn!$Q1861)</f>
        <v>0</v>
      </c>
      <c r="J3710" s="40">
        <f>IF(Txn!$B1861="",0,Txn!$R1861)</f>
        <v>0</v>
      </c>
      <c r="K3710" s="41">
        <f>IF($A3710="","",IFERROR(VALUE(MID($A3710,6,2)),""))</f>
        <v>0</v>
      </c>
      <c r="L3710" s="39">
        <f>IF(Txn!$K1861="","","طرف مقابل — "&amp;Txn!$K1861)</f>
        <v>0</v>
      </c>
      <c r="N3710" s="42">
        <f>IF($D3710="",0,COUNTIF(BankAccts,$D3710))</f>
        <v>0</v>
      </c>
    </row>
    <row r="3711" spans="1:14">
      <c r="A3711" s="38">
        <f>IF(Txn!$B1862="","",Txn!$B1862)</f>
        <v>0</v>
      </c>
      <c r="B3711" s="38">
        <f>IF(Txn!$B1862="","",Txn!$C1862)</f>
        <v>0</v>
      </c>
      <c r="C3711" s="39">
        <f>IF(Txn!$B1862="","","تراکنش بانکی")</f>
        <v>0</v>
      </c>
      <c r="D3711" s="38">
        <f>IF(Txn!$B1862="","",IF(Txn!$X1862="","",Txn!$X1862))</f>
        <v>0</v>
      </c>
      <c r="E3711" s="39">
        <f>IF($D3711="","",IFERROR(VLOOKUP($D3711,AcctTbl,2,0),""))</f>
        <v>0</v>
      </c>
      <c r="F3711" s="39">
        <f>IF($D3711="","",IFERROR(VLOOKUP($D3711,AcctTbl,3,0),""))</f>
        <v>0</v>
      </c>
      <c r="G3711" s="39">
        <f>IF(Txn!$B1862="","",Txn!$D1862)</f>
        <v>0</v>
      </c>
      <c r="H3711" s="38">
        <f>IF(Txn!$B1862="","",Txn!$E1862)</f>
        <v>0</v>
      </c>
      <c r="I3711" s="40">
        <f>IF(Txn!$B1862="",0,Txn!$O1862)</f>
        <v>0</v>
      </c>
      <c r="J3711" s="40">
        <f>IF(Txn!$B1862="",0,Txn!$P1862)</f>
        <v>0</v>
      </c>
      <c r="K3711" s="41">
        <f>IF($A3711="","",IFERROR(VALUE(MID($A3711,6,2)),""))</f>
        <v>0</v>
      </c>
      <c r="L3711" s="39">
        <f>IF(Txn!$K1862="","",Txn!$K1862)</f>
        <v>0</v>
      </c>
      <c r="N3711" s="42">
        <f>IF($D3711="",0,COUNTIF(BankAccts,$D3711))</f>
        <v>0</v>
      </c>
    </row>
    <row r="3712" spans="1:14">
      <c r="A3712" s="38">
        <f>IF(Txn!$B1862="","",Txn!$B1862)</f>
        <v>0</v>
      </c>
      <c r="B3712" s="38">
        <f>IF(Txn!$B1862="","",Txn!$C1862)</f>
        <v>0</v>
      </c>
      <c r="C3712" s="39">
        <f>IF(Txn!$B1862="","","تراکنش بانکی")</f>
        <v>0</v>
      </c>
      <c r="D3712" s="38">
        <f>IF(Txn!$B1862="","",IF(IF(Txn!$U1862="TRF",Txn!$Y1862,Txn!$Z1862)="","",IF(Txn!$U1862="TRF",Txn!$Y1862,Txn!$Z1862)))</f>
        <v>0</v>
      </c>
      <c r="E3712" s="39">
        <f>IF($D3712="","",IFERROR(VLOOKUP($D3712,AcctTbl,2,0),""))</f>
        <v>0</v>
      </c>
      <c r="F3712" s="39">
        <f>IF($D3712="","",IFERROR(VLOOKUP($D3712,AcctTbl,3,0),""))</f>
        <v>0</v>
      </c>
      <c r="G3712" s="39">
        <f>IF(Txn!$B1862="","",Txn!$D1862)</f>
        <v>0</v>
      </c>
      <c r="H3712" s="38">
        <f>IF(Txn!$B1862="","",Txn!$E1862)</f>
        <v>0</v>
      </c>
      <c r="I3712" s="40">
        <f>IF(Txn!$B1862="",0,Txn!$Q1862)</f>
        <v>0</v>
      </c>
      <c r="J3712" s="40">
        <f>IF(Txn!$B1862="",0,Txn!$R1862)</f>
        <v>0</v>
      </c>
      <c r="K3712" s="41">
        <f>IF($A3712="","",IFERROR(VALUE(MID($A3712,6,2)),""))</f>
        <v>0</v>
      </c>
      <c r="L3712" s="39">
        <f>IF(Txn!$K1862="","","طرف مقابل — "&amp;Txn!$K1862)</f>
        <v>0</v>
      </c>
      <c r="N3712" s="42">
        <f>IF($D3712="",0,COUNTIF(BankAccts,$D3712))</f>
        <v>0</v>
      </c>
    </row>
    <row r="3713" spans="1:14">
      <c r="A3713" s="38">
        <f>IF(Txn!$B1863="","",Txn!$B1863)</f>
        <v>0</v>
      </c>
      <c r="B3713" s="38">
        <f>IF(Txn!$B1863="","",Txn!$C1863)</f>
        <v>0</v>
      </c>
      <c r="C3713" s="39">
        <f>IF(Txn!$B1863="","","تراکنش بانکی")</f>
        <v>0</v>
      </c>
      <c r="D3713" s="38">
        <f>IF(Txn!$B1863="","",IF(Txn!$X1863="","",Txn!$X1863))</f>
        <v>0</v>
      </c>
      <c r="E3713" s="39">
        <f>IF($D3713="","",IFERROR(VLOOKUP($D3713,AcctTbl,2,0),""))</f>
        <v>0</v>
      </c>
      <c r="F3713" s="39">
        <f>IF($D3713="","",IFERROR(VLOOKUP($D3713,AcctTbl,3,0),""))</f>
        <v>0</v>
      </c>
      <c r="G3713" s="39">
        <f>IF(Txn!$B1863="","",Txn!$D1863)</f>
        <v>0</v>
      </c>
      <c r="H3713" s="38">
        <f>IF(Txn!$B1863="","",Txn!$E1863)</f>
        <v>0</v>
      </c>
      <c r="I3713" s="40">
        <f>IF(Txn!$B1863="",0,Txn!$O1863)</f>
        <v>0</v>
      </c>
      <c r="J3713" s="40">
        <f>IF(Txn!$B1863="",0,Txn!$P1863)</f>
        <v>0</v>
      </c>
      <c r="K3713" s="41">
        <f>IF($A3713="","",IFERROR(VALUE(MID($A3713,6,2)),""))</f>
        <v>0</v>
      </c>
      <c r="L3713" s="39">
        <f>IF(Txn!$K1863="","",Txn!$K1863)</f>
        <v>0</v>
      </c>
      <c r="N3713" s="42">
        <f>IF($D3713="",0,COUNTIF(BankAccts,$D3713))</f>
        <v>0</v>
      </c>
    </row>
    <row r="3714" spans="1:14">
      <c r="A3714" s="38">
        <f>IF(Txn!$B1863="","",Txn!$B1863)</f>
        <v>0</v>
      </c>
      <c r="B3714" s="38">
        <f>IF(Txn!$B1863="","",Txn!$C1863)</f>
        <v>0</v>
      </c>
      <c r="C3714" s="39">
        <f>IF(Txn!$B1863="","","تراکنش بانکی")</f>
        <v>0</v>
      </c>
      <c r="D3714" s="38">
        <f>IF(Txn!$B1863="","",IF(IF(Txn!$U1863="TRF",Txn!$Y1863,Txn!$Z1863)="","",IF(Txn!$U1863="TRF",Txn!$Y1863,Txn!$Z1863)))</f>
        <v>0</v>
      </c>
      <c r="E3714" s="39">
        <f>IF($D3714="","",IFERROR(VLOOKUP($D3714,AcctTbl,2,0),""))</f>
        <v>0</v>
      </c>
      <c r="F3714" s="39">
        <f>IF($D3714="","",IFERROR(VLOOKUP($D3714,AcctTbl,3,0),""))</f>
        <v>0</v>
      </c>
      <c r="G3714" s="39">
        <f>IF(Txn!$B1863="","",Txn!$D1863)</f>
        <v>0</v>
      </c>
      <c r="H3714" s="38">
        <f>IF(Txn!$B1863="","",Txn!$E1863)</f>
        <v>0</v>
      </c>
      <c r="I3714" s="40">
        <f>IF(Txn!$B1863="",0,Txn!$Q1863)</f>
        <v>0</v>
      </c>
      <c r="J3714" s="40">
        <f>IF(Txn!$B1863="",0,Txn!$R1863)</f>
        <v>0</v>
      </c>
      <c r="K3714" s="41">
        <f>IF($A3714="","",IFERROR(VALUE(MID($A3714,6,2)),""))</f>
        <v>0</v>
      </c>
      <c r="L3714" s="39">
        <f>IF(Txn!$K1863="","","طرف مقابل — "&amp;Txn!$K1863)</f>
        <v>0</v>
      </c>
      <c r="N3714" s="42">
        <f>IF($D3714="",0,COUNTIF(BankAccts,$D3714))</f>
        <v>0</v>
      </c>
    </row>
    <row r="3715" spans="1:14">
      <c r="A3715" s="38">
        <f>IF(Txn!$B1864="","",Txn!$B1864)</f>
        <v>0</v>
      </c>
      <c r="B3715" s="38">
        <f>IF(Txn!$B1864="","",Txn!$C1864)</f>
        <v>0</v>
      </c>
      <c r="C3715" s="39">
        <f>IF(Txn!$B1864="","","تراکنش بانکی")</f>
        <v>0</v>
      </c>
      <c r="D3715" s="38">
        <f>IF(Txn!$B1864="","",IF(Txn!$X1864="","",Txn!$X1864))</f>
        <v>0</v>
      </c>
      <c r="E3715" s="39">
        <f>IF($D3715="","",IFERROR(VLOOKUP($D3715,AcctTbl,2,0),""))</f>
        <v>0</v>
      </c>
      <c r="F3715" s="39">
        <f>IF($D3715="","",IFERROR(VLOOKUP($D3715,AcctTbl,3,0),""))</f>
        <v>0</v>
      </c>
      <c r="G3715" s="39">
        <f>IF(Txn!$B1864="","",Txn!$D1864)</f>
        <v>0</v>
      </c>
      <c r="H3715" s="38">
        <f>IF(Txn!$B1864="","",Txn!$E1864)</f>
        <v>0</v>
      </c>
      <c r="I3715" s="40">
        <f>IF(Txn!$B1864="",0,Txn!$O1864)</f>
        <v>0</v>
      </c>
      <c r="J3715" s="40">
        <f>IF(Txn!$B1864="",0,Txn!$P1864)</f>
        <v>0</v>
      </c>
      <c r="K3715" s="41">
        <f>IF($A3715="","",IFERROR(VALUE(MID($A3715,6,2)),""))</f>
        <v>0</v>
      </c>
      <c r="L3715" s="39">
        <f>IF(Txn!$K1864="","",Txn!$K1864)</f>
        <v>0</v>
      </c>
      <c r="N3715" s="42">
        <f>IF($D3715="",0,COUNTIF(BankAccts,$D3715))</f>
        <v>0</v>
      </c>
    </row>
    <row r="3716" spans="1:14">
      <c r="A3716" s="38">
        <f>IF(Txn!$B1864="","",Txn!$B1864)</f>
        <v>0</v>
      </c>
      <c r="B3716" s="38">
        <f>IF(Txn!$B1864="","",Txn!$C1864)</f>
        <v>0</v>
      </c>
      <c r="C3716" s="39">
        <f>IF(Txn!$B1864="","","تراکنش بانکی")</f>
        <v>0</v>
      </c>
      <c r="D3716" s="38">
        <f>IF(Txn!$B1864="","",IF(IF(Txn!$U1864="TRF",Txn!$Y1864,Txn!$Z1864)="","",IF(Txn!$U1864="TRF",Txn!$Y1864,Txn!$Z1864)))</f>
        <v>0</v>
      </c>
      <c r="E3716" s="39">
        <f>IF($D3716="","",IFERROR(VLOOKUP($D3716,AcctTbl,2,0),""))</f>
        <v>0</v>
      </c>
      <c r="F3716" s="39">
        <f>IF($D3716="","",IFERROR(VLOOKUP($D3716,AcctTbl,3,0),""))</f>
        <v>0</v>
      </c>
      <c r="G3716" s="39">
        <f>IF(Txn!$B1864="","",Txn!$D1864)</f>
        <v>0</v>
      </c>
      <c r="H3716" s="38">
        <f>IF(Txn!$B1864="","",Txn!$E1864)</f>
        <v>0</v>
      </c>
      <c r="I3716" s="40">
        <f>IF(Txn!$B1864="",0,Txn!$Q1864)</f>
        <v>0</v>
      </c>
      <c r="J3716" s="40">
        <f>IF(Txn!$B1864="",0,Txn!$R1864)</f>
        <v>0</v>
      </c>
      <c r="K3716" s="41">
        <f>IF($A3716="","",IFERROR(VALUE(MID($A3716,6,2)),""))</f>
        <v>0</v>
      </c>
      <c r="L3716" s="39">
        <f>IF(Txn!$K1864="","","طرف مقابل — "&amp;Txn!$K1864)</f>
        <v>0</v>
      </c>
      <c r="N3716" s="42">
        <f>IF($D3716="",0,COUNTIF(BankAccts,$D3716))</f>
        <v>0</v>
      </c>
    </row>
    <row r="3717" spans="1:14">
      <c r="A3717" s="38">
        <f>IF(Txn!$B1865="","",Txn!$B1865)</f>
        <v>0</v>
      </c>
      <c r="B3717" s="38">
        <f>IF(Txn!$B1865="","",Txn!$C1865)</f>
        <v>0</v>
      </c>
      <c r="C3717" s="39">
        <f>IF(Txn!$B1865="","","تراکنش بانکی")</f>
        <v>0</v>
      </c>
      <c r="D3717" s="38">
        <f>IF(Txn!$B1865="","",IF(Txn!$X1865="","",Txn!$X1865))</f>
        <v>0</v>
      </c>
      <c r="E3717" s="39">
        <f>IF($D3717="","",IFERROR(VLOOKUP($D3717,AcctTbl,2,0),""))</f>
        <v>0</v>
      </c>
      <c r="F3717" s="39">
        <f>IF($D3717="","",IFERROR(VLOOKUP($D3717,AcctTbl,3,0),""))</f>
        <v>0</v>
      </c>
      <c r="G3717" s="39">
        <f>IF(Txn!$B1865="","",Txn!$D1865)</f>
        <v>0</v>
      </c>
      <c r="H3717" s="38">
        <f>IF(Txn!$B1865="","",Txn!$E1865)</f>
        <v>0</v>
      </c>
      <c r="I3717" s="40">
        <f>IF(Txn!$B1865="",0,Txn!$O1865)</f>
        <v>0</v>
      </c>
      <c r="J3717" s="40">
        <f>IF(Txn!$B1865="",0,Txn!$P1865)</f>
        <v>0</v>
      </c>
      <c r="K3717" s="41">
        <f>IF($A3717="","",IFERROR(VALUE(MID($A3717,6,2)),""))</f>
        <v>0</v>
      </c>
      <c r="L3717" s="39">
        <f>IF(Txn!$K1865="","",Txn!$K1865)</f>
        <v>0</v>
      </c>
      <c r="N3717" s="42">
        <f>IF($D3717="",0,COUNTIF(BankAccts,$D3717))</f>
        <v>0</v>
      </c>
    </row>
    <row r="3718" spans="1:14">
      <c r="A3718" s="38">
        <f>IF(Txn!$B1865="","",Txn!$B1865)</f>
        <v>0</v>
      </c>
      <c r="B3718" s="38">
        <f>IF(Txn!$B1865="","",Txn!$C1865)</f>
        <v>0</v>
      </c>
      <c r="C3718" s="39">
        <f>IF(Txn!$B1865="","","تراکنش بانکی")</f>
        <v>0</v>
      </c>
      <c r="D3718" s="38">
        <f>IF(Txn!$B1865="","",IF(IF(Txn!$U1865="TRF",Txn!$Y1865,Txn!$Z1865)="","",IF(Txn!$U1865="TRF",Txn!$Y1865,Txn!$Z1865)))</f>
        <v>0</v>
      </c>
      <c r="E3718" s="39">
        <f>IF($D3718="","",IFERROR(VLOOKUP($D3718,AcctTbl,2,0),""))</f>
        <v>0</v>
      </c>
      <c r="F3718" s="39">
        <f>IF($D3718="","",IFERROR(VLOOKUP($D3718,AcctTbl,3,0),""))</f>
        <v>0</v>
      </c>
      <c r="G3718" s="39">
        <f>IF(Txn!$B1865="","",Txn!$D1865)</f>
        <v>0</v>
      </c>
      <c r="H3718" s="38">
        <f>IF(Txn!$B1865="","",Txn!$E1865)</f>
        <v>0</v>
      </c>
      <c r="I3718" s="40">
        <f>IF(Txn!$B1865="",0,Txn!$Q1865)</f>
        <v>0</v>
      </c>
      <c r="J3718" s="40">
        <f>IF(Txn!$B1865="",0,Txn!$R1865)</f>
        <v>0</v>
      </c>
      <c r="K3718" s="41">
        <f>IF($A3718="","",IFERROR(VALUE(MID($A3718,6,2)),""))</f>
        <v>0</v>
      </c>
      <c r="L3718" s="39">
        <f>IF(Txn!$K1865="","","طرف مقابل — "&amp;Txn!$K1865)</f>
        <v>0</v>
      </c>
      <c r="N3718" s="42">
        <f>IF($D3718="",0,COUNTIF(BankAccts,$D3718))</f>
        <v>0</v>
      </c>
    </row>
    <row r="3719" spans="1:14">
      <c r="A3719" s="38">
        <f>IF(Txn!$B1866="","",Txn!$B1866)</f>
        <v>0</v>
      </c>
      <c r="B3719" s="38">
        <f>IF(Txn!$B1866="","",Txn!$C1866)</f>
        <v>0</v>
      </c>
      <c r="C3719" s="39">
        <f>IF(Txn!$B1866="","","تراکنش بانکی")</f>
        <v>0</v>
      </c>
      <c r="D3719" s="38">
        <f>IF(Txn!$B1866="","",IF(Txn!$X1866="","",Txn!$X1866))</f>
        <v>0</v>
      </c>
      <c r="E3719" s="39">
        <f>IF($D3719="","",IFERROR(VLOOKUP($D3719,AcctTbl,2,0),""))</f>
        <v>0</v>
      </c>
      <c r="F3719" s="39">
        <f>IF($D3719="","",IFERROR(VLOOKUP($D3719,AcctTbl,3,0),""))</f>
        <v>0</v>
      </c>
      <c r="G3719" s="39">
        <f>IF(Txn!$B1866="","",Txn!$D1866)</f>
        <v>0</v>
      </c>
      <c r="H3719" s="38">
        <f>IF(Txn!$B1866="","",Txn!$E1866)</f>
        <v>0</v>
      </c>
      <c r="I3719" s="40">
        <f>IF(Txn!$B1866="",0,Txn!$O1866)</f>
        <v>0</v>
      </c>
      <c r="J3719" s="40">
        <f>IF(Txn!$B1866="",0,Txn!$P1866)</f>
        <v>0</v>
      </c>
      <c r="K3719" s="41">
        <f>IF($A3719="","",IFERROR(VALUE(MID($A3719,6,2)),""))</f>
        <v>0</v>
      </c>
      <c r="L3719" s="39">
        <f>IF(Txn!$K1866="","",Txn!$K1866)</f>
        <v>0</v>
      </c>
      <c r="N3719" s="42">
        <f>IF($D3719="",0,COUNTIF(BankAccts,$D3719))</f>
        <v>0</v>
      </c>
    </row>
    <row r="3720" spans="1:14">
      <c r="A3720" s="38">
        <f>IF(Txn!$B1866="","",Txn!$B1866)</f>
        <v>0</v>
      </c>
      <c r="B3720" s="38">
        <f>IF(Txn!$B1866="","",Txn!$C1866)</f>
        <v>0</v>
      </c>
      <c r="C3720" s="39">
        <f>IF(Txn!$B1866="","","تراکنش بانکی")</f>
        <v>0</v>
      </c>
      <c r="D3720" s="38">
        <f>IF(Txn!$B1866="","",IF(IF(Txn!$U1866="TRF",Txn!$Y1866,Txn!$Z1866)="","",IF(Txn!$U1866="TRF",Txn!$Y1866,Txn!$Z1866)))</f>
        <v>0</v>
      </c>
      <c r="E3720" s="39">
        <f>IF($D3720="","",IFERROR(VLOOKUP($D3720,AcctTbl,2,0),""))</f>
        <v>0</v>
      </c>
      <c r="F3720" s="39">
        <f>IF($D3720="","",IFERROR(VLOOKUP($D3720,AcctTbl,3,0),""))</f>
        <v>0</v>
      </c>
      <c r="G3720" s="39">
        <f>IF(Txn!$B1866="","",Txn!$D1866)</f>
        <v>0</v>
      </c>
      <c r="H3720" s="38">
        <f>IF(Txn!$B1866="","",Txn!$E1866)</f>
        <v>0</v>
      </c>
      <c r="I3720" s="40">
        <f>IF(Txn!$B1866="",0,Txn!$Q1866)</f>
        <v>0</v>
      </c>
      <c r="J3720" s="40">
        <f>IF(Txn!$B1866="",0,Txn!$R1866)</f>
        <v>0</v>
      </c>
      <c r="K3720" s="41">
        <f>IF($A3720="","",IFERROR(VALUE(MID($A3720,6,2)),""))</f>
        <v>0</v>
      </c>
      <c r="L3720" s="39">
        <f>IF(Txn!$K1866="","","طرف مقابل — "&amp;Txn!$K1866)</f>
        <v>0</v>
      </c>
      <c r="N3720" s="42">
        <f>IF($D3720="",0,COUNTIF(BankAccts,$D3720))</f>
        <v>0</v>
      </c>
    </row>
    <row r="3721" spans="1:14">
      <c r="A3721" s="38">
        <f>IF(Txn!$B1867="","",Txn!$B1867)</f>
        <v>0</v>
      </c>
      <c r="B3721" s="38">
        <f>IF(Txn!$B1867="","",Txn!$C1867)</f>
        <v>0</v>
      </c>
      <c r="C3721" s="39">
        <f>IF(Txn!$B1867="","","تراکنش بانکی")</f>
        <v>0</v>
      </c>
      <c r="D3721" s="38">
        <f>IF(Txn!$B1867="","",IF(Txn!$X1867="","",Txn!$X1867))</f>
        <v>0</v>
      </c>
      <c r="E3721" s="39">
        <f>IF($D3721="","",IFERROR(VLOOKUP($D3721,AcctTbl,2,0),""))</f>
        <v>0</v>
      </c>
      <c r="F3721" s="39">
        <f>IF($D3721="","",IFERROR(VLOOKUP($D3721,AcctTbl,3,0),""))</f>
        <v>0</v>
      </c>
      <c r="G3721" s="39">
        <f>IF(Txn!$B1867="","",Txn!$D1867)</f>
        <v>0</v>
      </c>
      <c r="H3721" s="38">
        <f>IF(Txn!$B1867="","",Txn!$E1867)</f>
        <v>0</v>
      </c>
      <c r="I3721" s="40">
        <f>IF(Txn!$B1867="",0,Txn!$O1867)</f>
        <v>0</v>
      </c>
      <c r="J3721" s="40">
        <f>IF(Txn!$B1867="",0,Txn!$P1867)</f>
        <v>0</v>
      </c>
      <c r="K3721" s="41">
        <f>IF($A3721="","",IFERROR(VALUE(MID($A3721,6,2)),""))</f>
        <v>0</v>
      </c>
      <c r="L3721" s="39">
        <f>IF(Txn!$K1867="","",Txn!$K1867)</f>
        <v>0</v>
      </c>
      <c r="N3721" s="42">
        <f>IF($D3721="",0,COUNTIF(BankAccts,$D3721))</f>
        <v>0</v>
      </c>
    </row>
    <row r="3722" spans="1:14">
      <c r="A3722" s="38">
        <f>IF(Txn!$B1867="","",Txn!$B1867)</f>
        <v>0</v>
      </c>
      <c r="B3722" s="38">
        <f>IF(Txn!$B1867="","",Txn!$C1867)</f>
        <v>0</v>
      </c>
      <c r="C3722" s="39">
        <f>IF(Txn!$B1867="","","تراکنش بانکی")</f>
        <v>0</v>
      </c>
      <c r="D3722" s="38">
        <f>IF(Txn!$B1867="","",IF(IF(Txn!$U1867="TRF",Txn!$Y1867,Txn!$Z1867)="","",IF(Txn!$U1867="TRF",Txn!$Y1867,Txn!$Z1867)))</f>
        <v>0</v>
      </c>
      <c r="E3722" s="39">
        <f>IF($D3722="","",IFERROR(VLOOKUP($D3722,AcctTbl,2,0),""))</f>
        <v>0</v>
      </c>
      <c r="F3722" s="39">
        <f>IF($D3722="","",IFERROR(VLOOKUP($D3722,AcctTbl,3,0),""))</f>
        <v>0</v>
      </c>
      <c r="G3722" s="39">
        <f>IF(Txn!$B1867="","",Txn!$D1867)</f>
        <v>0</v>
      </c>
      <c r="H3722" s="38">
        <f>IF(Txn!$B1867="","",Txn!$E1867)</f>
        <v>0</v>
      </c>
      <c r="I3722" s="40">
        <f>IF(Txn!$B1867="",0,Txn!$Q1867)</f>
        <v>0</v>
      </c>
      <c r="J3722" s="40">
        <f>IF(Txn!$B1867="",0,Txn!$R1867)</f>
        <v>0</v>
      </c>
      <c r="K3722" s="41">
        <f>IF($A3722="","",IFERROR(VALUE(MID($A3722,6,2)),""))</f>
        <v>0</v>
      </c>
      <c r="L3722" s="39">
        <f>IF(Txn!$K1867="","","طرف مقابل — "&amp;Txn!$K1867)</f>
        <v>0</v>
      </c>
      <c r="N3722" s="42">
        <f>IF($D3722="",0,COUNTIF(BankAccts,$D3722))</f>
        <v>0</v>
      </c>
    </row>
    <row r="3723" spans="1:14">
      <c r="A3723" s="38">
        <f>IF(Txn!$B1868="","",Txn!$B1868)</f>
        <v>0</v>
      </c>
      <c r="B3723" s="38">
        <f>IF(Txn!$B1868="","",Txn!$C1868)</f>
        <v>0</v>
      </c>
      <c r="C3723" s="39">
        <f>IF(Txn!$B1868="","","تراکنش بانکی")</f>
        <v>0</v>
      </c>
      <c r="D3723" s="38">
        <f>IF(Txn!$B1868="","",IF(Txn!$X1868="","",Txn!$X1868))</f>
        <v>0</v>
      </c>
      <c r="E3723" s="39">
        <f>IF($D3723="","",IFERROR(VLOOKUP($D3723,AcctTbl,2,0),""))</f>
        <v>0</v>
      </c>
      <c r="F3723" s="39">
        <f>IF($D3723="","",IFERROR(VLOOKUP($D3723,AcctTbl,3,0),""))</f>
        <v>0</v>
      </c>
      <c r="G3723" s="39">
        <f>IF(Txn!$B1868="","",Txn!$D1868)</f>
        <v>0</v>
      </c>
      <c r="H3723" s="38">
        <f>IF(Txn!$B1868="","",Txn!$E1868)</f>
        <v>0</v>
      </c>
      <c r="I3723" s="40">
        <f>IF(Txn!$B1868="",0,Txn!$O1868)</f>
        <v>0</v>
      </c>
      <c r="J3723" s="40">
        <f>IF(Txn!$B1868="",0,Txn!$P1868)</f>
        <v>0</v>
      </c>
      <c r="K3723" s="41">
        <f>IF($A3723="","",IFERROR(VALUE(MID($A3723,6,2)),""))</f>
        <v>0</v>
      </c>
      <c r="L3723" s="39">
        <f>IF(Txn!$K1868="","",Txn!$K1868)</f>
        <v>0</v>
      </c>
      <c r="N3723" s="42">
        <f>IF($D3723="",0,COUNTIF(BankAccts,$D3723))</f>
        <v>0</v>
      </c>
    </row>
    <row r="3724" spans="1:14">
      <c r="A3724" s="38">
        <f>IF(Txn!$B1868="","",Txn!$B1868)</f>
        <v>0</v>
      </c>
      <c r="B3724" s="38">
        <f>IF(Txn!$B1868="","",Txn!$C1868)</f>
        <v>0</v>
      </c>
      <c r="C3724" s="39">
        <f>IF(Txn!$B1868="","","تراکنش بانکی")</f>
        <v>0</v>
      </c>
      <c r="D3724" s="38">
        <f>IF(Txn!$B1868="","",IF(IF(Txn!$U1868="TRF",Txn!$Y1868,Txn!$Z1868)="","",IF(Txn!$U1868="TRF",Txn!$Y1868,Txn!$Z1868)))</f>
        <v>0</v>
      </c>
      <c r="E3724" s="39">
        <f>IF($D3724="","",IFERROR(VLOOKUP($D3724,AcctTbl,2,0),""))</f>
        <v>0</v>
      </c>
      <c r="F3724" s="39">
        <f>IF($D3724="","",IFERROR(VLOOKUP($D3724,AcctTbl,3,0),""))</f>
        <v>0</v>
      </c>
      <c r="G3724" s="39">
        <f>IF(Txn!$B1868="","",Txn!$D1868)</f>
        <v>0</v>
      </c>
      <c r="H3724" s="38">
        <f>IF(Txn!$B1868="","",Txn!$E1868)</f>
        <v>0</v>
      </c>
      <c r="I3724" s="40">
        <f>IF(Txn!$B1868="",0,Txn!$Q1868)</f>
        <v>0</v>
      </c>
      <c r="J3724" s="40">
        <f>IF(Txn!$B1868="",0,Txn!$R1868)</f>
        <v>0</v>
      </c>
      <c r="K3724" s="41">
        <f>IF($A3724="","",IFERROR(VALUE(MID($A3724,6,2)),""))</f>
        <v>0</v>
      </c>
      <c r="L3724" s="39">
        <f>IF(Txn!$K1868="","","طرف مقابل — "&amp;Txn!$K1868)</f>
        <v>0</v>
      </c>
      <c r="N3724" s="42">
        <f>IF($D3724="",0,COUNTIF(BankAccts,$D3724))</f>
        <v>0</v>
      </c>
    </row>
    <row r="3725" spans="1:14">
      <c r="A3725" s="38">
        <f>IF(Txn!$B1869="","",Txn!$B1869)</f>
        <v>0</v>
      </c>
      <c r="B3725" s="38">
        <f>IF(Txn!$B1869="","",Txn!$C1869)</f>
        <v>0</v>
      </c>
      <c r="C3725" s="39">
        <f>IF(Txn!$B1869="","","تراکنش بانکی")</f>
        <v>0</v>
      </c>
      <c r="D3725" s="38">
        <f>IF(Txn!$B1869="","",IF(Txn!$X1869="","",Txn!$X1869))</f>
        <v>0</v>
      </c>
      <c r="E3725" s="39">
        <f>IF($D3725="","",IFERROR(VLOOKUP($D3725,AcctTbl,2,0),""))</f>
        <v>0</v>
      </c>
      <c r="F3725" s="39">
        <f>IF($D3725="","",IFERROR(VLOOKUP($D3725,AcctTbl,3,0),""))</f>
        <v>0</v>
      </c>
      <c r="G3725" s="39">
        <f>IF(Txn!$B1869="","",Txn!$D1869)</f>
        <v>0</v>
      </c>
      <c r="H3725" s="38">
        <f>IF(Txn!$B1869="","",Txn!$E1869)</f>
        <v>0</v>
      </c>
      <c r="I3725" s="40">
        <f>IF(Txn!$B1869="",0,Txn!$O1869)</f>
        <v>0</v>
      </c>
      <c r="J3725" s="40">
        <f>IF(Txn!$B1869="",0,Txn!$P1869)</f>
        <v>0</v>
      </c>
      <c r="K3725" s="41">
        <f>IF($A3725="","",IFERROR(VALUE(MID($A3725,6,2)),""))</f>
        <v>0</v>
      </c>
      <c r="L3725" s="39">
        <f>IF(Txn!$K1869="","",Txn!$K1869)</f>
        <v>0</v>
      </c>
      <c r="N3725" s="42">
        <f>IF($D3725="",0,COUNTIF(BankAccts,$D3725))</f>
        <v>0</v>
      </c>
    </row>
    <row r="3726" spans="1:14">
      <c r="A3726" s="38">
        <f>IF(Txn!$B1869="","",Txn!$B1869)</f>
        <v>0</v>
      </c>
      <c r="B3726" s="38">
        <f>IF(Txn!$B1869="","",Txn!$C1869)</f>
        <v>0</v>
      </c>
      <c r="C3726" s="39">
        <f>IF(Txn!$B1869="","","تراکنش بانکی")</f>
        <v>0</v>
      </c>
      <c r="D3726" s="38">
        <f>IF(Txn!$B1869="","",IF(IF(Txn!$U1869="TRF",Txn!$Y1869,Txn!$Z1869)="","",IF(Txn!$U1869="TRF",Txn!$Y1869,Txn!$Z1869)))</f>
        <v>0</v>
      </c>
      <c r="E3726" s="39">
        <f>IF($D3726="","",IFERROR(VLOOKUP($D3726,AcctTbl,2,0),""))</f>
        <v>0</v>
      </c>
      <c r="F3726" s="39">
        <f>IF($D3726="","",IFERROR(VLOOKUP($D3726,AcctTbl,3,0),""))</f>
        <v>0</v>
      </c>
      <c r="G3726" s="39">
        <f>IF(Txn!$B1869="","",Txn!$D1869)</f>
        <v>0</v>
      </c>
      <c r="H3726" s="38">
        <f>IF(Txn!$B1869="","",Txn!$E1869)</f>
        <v>0</v>
      </c>
      <c r="I3726" s="40">
        <f>IF(Txn!$B1869="",0,Txn!$Q1869)</f>
        <v>0</v>
      </c>
      <c r="J3726" s="40">
        <f>IF(Txn!$B1869="",0,Txn!$R1869)</f>
        <v>0</v>
      </c>
      <c r="K3726" s="41">
        <f>IF($A3726="","",IFERROR(VALUE(MID($A3726,6,2)),""))</f>
        <v>0</v>
      </c>
      <c r="L3726" s="39">
        <f>IF(Txn!$K1869="","","طرف مقابل — "&amp;Txn!$K1869)</f>
        <v>0</v>
      </c>
      <c r="N3726" s="42">
        <f>IF($D3726="",0,COUNTIF(BankAccts,$D3726))</f>
        <v>0</v>
      </c>
    </row>
    <row r="3727" spans="1:14">
      <c r="A3727" s="38">
        <f>IF(Txn!$B1870="","",Txn!$B1870)</f>
        <v>0</v>
      </c>
      <c r="B3727" s="38">
        <f>IF(Txn!$B1870="","",Txn!$C1870)</f>
        <v>0</v>
      </c>
      <c r="C3727" s="39">
        <f>IF(Txn!$B1870="","","تراکنش بانکی")</f>
        <v>0</v>
      </c>
      <c r="D3727" s="38">
        <f>IF(Txn!$B1870="","",IF(Txn!$X1870="","",Txn!$X1870))</f>
        <v>0</v>
      </c>
      <c r="E3727" s="39">
        <f>IF($D3727="","",IFERROR(VLOOKUP($D3727,AcctTbl,2,0),""))</f>
        <v>0</v>
      </c>
      <c r="F3727" s="39">
        <f>IF($D3727="","",IFERROR(VLOOKUP($D3727,AcctTbl,3,0),""))</f>
        <v>0</v>
      </c>
      <c r="G3727" s="39">
        <f>IF(Txn!$B1870="","",Txn!$D1870)</f>
        <v>0</v>
      </c>
      <c r="H3727" s="38">
        <f>IF(Txn!$B1870="","",Txn!$E1870)</f>
        <v>0</v>
      </c>
      <c r="I3727" s="40">
        <f>IF(Txn!$B1870="",0,Txn!$O1870)</f>
        <v>0</v>
      </c>
      <c r="J3727" s="40">
        <f>IF(Txn!$B1870="",0,Txn!$P1870)</f>
        <v>0</v>
      </c>
      <c r="K3727" s="41">
        <f>IF($A3727="","",IFERROR(VALUE(MID($A3727,6,2)),""))</f>
        <v>0</v>
      </c>
      <c r="L3727" s="39">
        <f>IF(Txn!$K1870="","",Txn!$K1870)</f>
        <v>0</v>
      </c>
      <c r="N3727" s="42">
        <f>IF($D3727="",0,COUNTIF(BankAccts,$D3727))</f>
        <v>0</v>
      </c>
    </row>
    <row r="3728" spans="1:14">
      <c r="A3728" s="38">
        <f>IF(Txn!$B1870="","",Txn!$B1870)</f>
        <v>0</v>
      </c>
      <c r="B3728" s="38">
        <f>IF(Txn!$B1870="","",Txn!$C1870)</f>
        <v>0</v>
      </c>
      <c r="C3728" s="39">
        <f>IF(Txn!$B1870="","","تراکنش بانکی")</f>
        <v>0</v>
      </c>
      <c r="D3728" s="38">
        <f>IF(Txn!$B1870="","",IF(IF(Txn!$U1870="TRF",Txn!$Y1870,Txn!$Z1870)="","",IF(Txn!$U1870="TRF",Txn!$Y1870,Txn!$Z1870)))</f>
        <v>0</v>
      </c>
      <c r="E3728" s="39">
        <f>IF($D3728="","",IFERROR(VLOOKUP($D3728,AcctTbl,2,0),""))</f>
        <v>0</v>
      </c>
      <c r="F3728" s="39">
        <f>IF($D3728="","",IFERROR(VLOOKUP($D3728,AcctTbl,3,0),""))</f>
        <v>0</v>
      </c>
      <c r="G3728" s="39">
        <f>IF(Txn!$B1870="","",Txn!$D1870)</f>
        <v>0</v>
      </c>
      <c r="H3728" s="38">
        <f>IF(Txn!$B1870="","",Txn!$E1870)</f>
        <v>0</v>
      </c>
      <c r="I3728" s="40">
        <f>IF(Txn!$B1870="",0,Txn!$Q1870)</f>
        <v>0</v>
      </c>
      <c r="J3728" s="40">
        <f>IF(Txn!$B1870="",0,Txn!$R1870)</f>
        <v>0</v>
      </c>
      <c r="K3728" s="41">
        <f>IF($A3728="","",IFERROR(VALUE(MID($A3728,6,2)),""))</f>
        <v>0</v>
      </c>
      <c r="L3728" s="39">
        <f>IF(Txn!$K1870="","","طرف مقابل — "&amp;Txn!$K1870)</f>
        <v>0</v>
      </c>
      <c r="N3728" s="42">
        <f>IF($D3728="",0,COUNTIF(BankAccts,$D3728))</f>
        <v>0</v>
      </c>
    </row>
    <row r="3729" spans="1:14">
      <c r="A3729" s="38">
        <f>IF(Txn!$B1871="","",Txn!$B1871)</f>
        <v>0</v>
      </c>
      <c r="B3729" s="38">
        <f>IF(Txn!$B1871="","",Txn!$C1871)</f>
        <v>0</v>
      </c>
      <c r="C3729" s="39">
        <f>IF(Txn!$B1871="","","تراکنش بانکی")</f>
        <v>0</v>
      </c>
      <c r="D3729" s="38">
        <f>IF(Txn!$B1871="","",IF(Txn!$X1871="","",Txn!$X1871))</f>
        <v>0</v>
      </c>
      <c r="E3729" s="39">
        <f>IF($D3729="","",IFERROR(VLOOKUP($D3729,AcctTbl,2,0),""))</f>
        <v>0</v>
      </c>
      <c r="F3729" s="39">
        <f>IF($D3729="","",IFERROR(VLOOKUP($D3729,AcctTbl,3,0),""))</f>
        <v>0</v>
      </c>
      <c r="G3729" s="39">
        <f>IF(Txn!$B1871="","",Txn!$D1871)</f>
        <v>0</v>
      </c>
      <c r="H3729" s="38">
        <f>IF(Txn!$B1871="","",Txn!$E1871)</f>
        <v>0</v>
      </c>
      <c r="I3729" s="40">
        <f>IF(Txn!$B1871="",0,Txn!$O1871)</f>
        <v>0</v>
      </c>
      <c r="J3729" s="40">
        <f>IF(Txn!$B1871="",0,Txn!$P1871)</f>
        <v>0</v>
      </c>
      <c r="K3729" s="41">
        <f>IF($A3729="","",IFERROR(VALUE(MID($A3729,6,2)),""))</f>
        <v>0</v>
      </c>
      <c r="L3729" s="39">
        <f>IF(Txn!$K1871="","",Txn!$K1871)</f>
        <v>0</v>
      </c>
      <c r="N3729" s="42">
        <f>IF($D3729="",0,COUNTIF(BankAccts,$D3729))</f>
        <v>0</v>
      </c>
    </row>
    <row r="3730" spans="1:14">
      <c r="A3730" s="38">
        <f>IF(Txn!$B1871="","",Txn!$B1871)</f>
        <v>0</v>
      </c>
      <c r="B3730" s="38">
        <f>IF(Txn!$B1871="","",Txn!$C1871)</f>
        <v>0</v>
      </c>
      <c r="C3730" s="39">
        <f>IF(Txn!$B1871="","","تراکنش بانکی")</f>
        <v>0</v>
      </c>
      <c r="D3730" s="38">
        <f>IF(Txn!$B1871="","",IF(IF(Txn!$U1871="TRF",Txn!$Y1871,Txn!$Z1871)="","",IF(Txn!$U1871="TRF",Txn!$Y1871,Txn!$Z1871)))</f>
        <v>0</v>
      </c>
      <c r="E3730" s="39">
        <f>IF($D3730="","",IFERROR(VLOOKUP($D3730,AcctTbl,2,0),""))</f>
        <v>0</v>
      </c>
      <c r="F3730" s="39">
        <f>IF($D3730="","",IFERROR(VLOOKUP($D3730,AcctTbl,3,0),""))</f>
        <v>0</v>
      </c>
      <c r="G3730" s="39">
        <f>IF(Txn!$B1871="","",Txn!$D1871)</f>
        <v>0</v>
      </c>
      <c r="H3730" s="38">
        <f>IF(Txn!$B1871="","",Txn!$E1871)</f>
        <v>0</v>
      </c>
      <c r="I3730" s="40">
        <f>IF(Txn!$B1871="",0,Txn!$Q1871)</f>
        <v>0</v>
      </c>
      <c r="J3730" s="40">
        <f>IF(Txn!$B1871="",0,Txn!$R1871)</f>
        <v>0</v>
      </c>
      <c r="K3730" s="41">
        <f>IF($A3730="","",IFERROR(VALUE(MID($A3730,6,2)),""))</f>
        <v>0</v>
      </c>
      <c r="L3730" s="39">
        <f>IF(Txn!$K1871="","","طرف مقابل — "&amp;Txn!$K1871)</f>
        <v>0</v>
      </c>
      <c r="N3730" s="42">
        <f>IF($D3730="",0,COUNTIF(BankAccts,$D3730))</f>
        <v>0</v>
      </c>
    </row>
    <row r="3731" spans="1:14">
      <c r="A3731" s="38">
        <f>IF(Txn!$B1872="","",Txn!$B1872)</f>
        <v>0</v>
      </c>
      <c r="B3731" s="38">
        <f>IF(Txn!$B1872="","",Txn!$C1872)</f>
        <v>0</v>
      </c>
      <c r="C3731" s="39">
        <f>IF(Txn!$B1872="","","تراکنش بانکی")</f>
        <v>0</v>
      </c>
      <c r="D3731" s="38">
        <f>IF(Txn!$B1872="","",IF(Txn!$X1872="","",Txn!$X1872))</f>
        <v>0</v>
      </c>
      <c r="E3731" s="39">
        <f>IF($D3731="","",IFERROR(VLOOKUP($D3731,AcctTbl,2,0),""))</f>
        <v>0</v>
      </c>
      <c r="F3731" s="39">
        <f>IF($D3731="","",IFERROR(VLOOKUP($D3731,AcctTbl,3,0),""))</f>
        <v>0</v>
      </c>
      <c r="G3731" s="39">
        <f>IF(Txn!$B1872="","",Txn!$D1872)</f>
        <v>0</v>
      </c>
      <c r="H3731" s="38">
        <f>IF(Txn!$B1872="","",Txn!$E1872)</f>
        <v>0</v>
      </c>
      <c r="I3731" s="40">
        <f>IF(Txn!$B1872="",0,Txn!$O1872)</f>
        <v>0</v>
      </c>
      <c r="J3731" s="40">
        <f>IF(Txn!$B1872="",0,Txn!$P1872)</f>
        <v>0</v>
      </c>
      <c r="K3731" s="41">
        <f>IF($A3731="","",IFERROR(VALUE(MID($A3731,6,2)),""))</f>
        <v>0</v>
      </c>
      <c r="L3731" s="39">
        <f>IF(Txn!$K1872="","",Txn!$K1872)</f>
        <v>0</v>
      </c>
      <c r="N3731" s="42">
        <f>IF($D3731="",0,COUNTIF(BankAccts,$D3731))</f>
        <v>0</v>
      </c>
    </row>
    <row r="3732" spans="1:14">
      <c r="A3732" s="38">
        <f>IF(Txn!$B1872="","",Txn!$B1872)</f>
        <v>0</v>
      </c>
      <c r="B3732" s="38">
        <f>IF(Txn!$B1872="","",Txn!$C1872)</f>
        <v>0</v>
      </c>
      <c r="C3732" s="39">
        <f>IF(Txn!$B1872="","","تراکنش بانکی")</f>
        <v>0</v>
      </c>
      <c r="D3732" s="38">
        <f>IF(Txn!$B1872="","",IF(IF(Txn!$U1872="TRF",Txn!$Y1872,Txn!$Z1872)="","",IF(Txn!$U1872="TRF",Txn!$Y1872,Txn!$Z1872)))</f>
        <v>0</v>
      </c>
      <c r="E3732" s="39">
        <f>IF($D3732="","",IFERROR(VLOOKUP($D3732,AcctTbl,2,0),""))</f>
        <v>0</v>
      </c>
      <c r="F3732" s="39">
        <f>IF($D3732="","",IFERROR(VLOOKUP($D3732,AcctTbl,3,0),""))</f>
        <v>0</v>
      </c>
      <c r="G3732" s="39">
        <f>IF(Txn!$B1872="","",Txn!$D1872)</f>
        <v>0</v>
      </c>
      <c r="H3732" s="38">
        <f>IF(Txn!$B1872="","",Txn!$E1872)</f>
        <v>0</v>
      </c>
      <c r="I3732" s="40">
        <f>IF(Txn!$B1872="",0,Txn!$Q1872)</f>
        <v>0</v>
      </c>
      <c r="J3732" s="40">
        <f>IF(Txn!$B1872="",0,Txn!$R1872)</f>
        <v>0</v>
      </c>
      <c r="K3732" s="41">
        <f>IF($A3732="","",IFERROR(VALUE(MID($A3732,6,2)),""))</f>
        <v>0</v>
      </c>
      <c r="L3732" s="39">
        <f>IF(Txn!$K1872="","","طرف مقابل — "&amp;Txn!$K1872)</f>
        <v>0</v>
      </c>
      <c r="N3732" s="42">
        <f>IF($D3732="",0,COUNTIF(BankAccts,$D3732))</f>
        <v>0</v>
      </c>
    </row>
    <row r="3733" spans="1:14">
      <c r="A3733" s="38">
        <f>IF(Txn!$B1873="","",Txn!$B1873)</f>
        <v>0</v>
      </c>
      <c r="B3733" s="38">
        <f>IF(Txn!$B1873="","",Txn!$C1873)</f>
        <v>0</v>
      </c>
      <c r="C3733" s="39">
        <f>IF(Txn!$B1873="","","تراکنش بانکی")</f>
        <v>0</v>
      </c>
      <c r="D3733" s="38">
        <f>IF(Txn!$B1873="","",IF(Txn!$X1873="","",Txn!$X1873))</f>
        <v>0</v>
      </c>
      <c r="E3733" s="39">
        <f>IF($D3733="","",IFERROR(VLOOKUP($D3733,AcctTbl,2,0),""))</f>
        <v>0</v>
      </c>
      <c r="F3733" s="39">
        <f>IF($D3733="","",IFERROR(VLOOKUP($D3733,AcctTbl,3,0),""))</f>
        <v>0</v>
      </c>
      <c r="G3733" s="39">
        <f>IF(Txn!$B1873="","",Txn!$D1873)</f>
        <v>0</v>
      </c>
      <c r="H3733" s="38">
        <f>IF(Txn!$B1873="","",Txn!$E1873)</f>
        <v>0</v>
      </c>
      <c r="I3733" s="40">
        <f>IF(Txn!$B1873="",0,Txn!$O1873)</f>
        <v>0</v>
      </c>
      <c r="J3733" s="40">
        <f>IF(Txn!$B1873="",0,Txn!$P1873)</f>
        <v>0</v>
      </c>
      <c r="K3733" s="41">
        <f>IF($A3733="","",IFERROR(VALUE(MID($A3733,6,2)),""))</f>
        <v>0</v>
      </c>
      <c r="L3733" s="39">
        <f>IF(Txn!$K1873="","",Txn!$K1873)</f>
        <v>0</v>
      </c>
      <c r="N3733" s="42">
        <f>IF($D3733="",0,COUNTIF(BankAccts,$D3733))</f>
        <v>0</v>
      </c>
    </row>
    <row r="3734" spans="1:14">
      <c r="A3734" s="38">
        <f>IF(Txn!$B1873="","",Txn!$B1873)</f>
        <v>0</v>
      </c>
      <c r="B3734" s="38">
        <f>IF(Txn!$B1873="","",Txn!$C1873)</f>
        <v>0</v>
      </c>
      <c r="C3734" s="39">
        <f>IF(Txn!$B1873="","","تراکنش بانکی")</f>
        <v>0</v>
      </c>
      <c r="D3734" s="38">
        <f>IF(Txn!$B1873="","",IF(IF(Txn!$U1873="TRF",Txn!$Y1873,Txn!$Z1873)="","",IF(Txn!$U1873="TRF",Txn!$Y1873,Txn!$Z1873)))</f>
        <v>0</v>
      </c>
      <c r="E3734" s="39">
        <f>IF($D3734="","",IFERROR(VLOOKUP($D3734,AcctTbl,2,0),""))</f>
        <v>0</v>
      </c>
      <c r="F3734" s="39">
        <f>IF($D3734="","",IFERROR(VLOOKUP($D3734,AcctTbl,3,0),""))</f>
        <v>0</v>
      </c>
      <c r="G3734" s="39">
        <f>IF(Txn!$B1873="","",Txn!$D1873)</f>
        <v>0</v>
      </c>
      <c r="H3734" s="38">
        <f>IF(Txn!$B1873="","",Txn!$E1873)</f>
        <v>0</v>
      </c>
      <c r="I3734" s="40">
        <f>IF(Txn!$B1873="",0,Txn!$Q1873)</f>
        <v>0</v>
      </c>
      <c r="J3734" s="40">
        <f>IF(Txn!$B1873="",0,Txn!$R1873)</f>
        <v>0</v>
      </c>
      <c r="K3734" s="41">
        <f>IF($A3734="","",IFERROR(VALUE(MID($A3734,6,2)),""))</f>
        <v>0</v>
      </c>
      <c r="L3734" s="39">
        <f>IF(Txn!$K1873="","","طرف مقابل — "&amp;Txn!$K1873)</f>
        <v>0</v>
      </c>
      <c r="N3734" s="42">
        <f>IF($D3734="",0,COUNTIF(BankAccts,$D3734))</f>
        <v>0</v>
      </c>
    </row>
    <row r="3735" spans="1:14">
      <c r="A3735" s="38">
        <f>IF(Txn!$B1874="","",Txn!$B1874)</f>
        <v>0</v>
      </c>
      <c r="B3735" s="38">
        <f>IF(Txn!$B1874="","",Txn!$C1874)</f>
        <v>0</v>
      </c>
      <c r="C3735" s="39">
        <f>IF(Txn!$B1874="","","تراکنش بانکی")</f>
        <v>0</v>
      </c>
      <c r="D3735" s="38">
        <f>IF(Txn!$B1874="","",IF(Txn!$X1874="","",Txn!$X1874))</f>
        <v>0</v>
      </c>
      <c r="E3735" s="39">
        <f>IF($D3735="","",IFERROR(VLOOKUP($D3735,AcctTbl,2,0),""))</f>
        <v>0</v>
      </c>
      <c r="F3735" s="39">
        <f>IF($D3735="","",IFERROR(VLOOKUP($D3735,AcctTbl,3,0),""))</f>
        <v>0</v>
      </c>
      <c r="G3735" s="39">
        <f>IF(Txn!$B1874="","",Txn!$D1874)</f>
        <v>0</v>
      </c>
      <c r="H3735" s="38">
        <f>IF(Txn!$B1874="","",Txn!$E1874)</f>
        <v>0</v>
      </c>
      <c r="I3735" s="40">
        <f>IF(Txn!$B1874="",0,Txn!$O1874)</f>
        <v>0</v>
      </c>
      <c r="J3735" s="40">
        <f>IF(Txn!$B1874="",0,Txn!$P1874)</f>
        <v>0</v>
      </c>
      <c r="K3735" s="41">
        <f>IF($A3735="","",IFERROR(VALUE(MID($A3735,6,2)),""))</f>
        <v>0</v>
      </c>
      <c r="L3735" s="39">
        <f>IF(Txn!$K1874="","",Txn!$K1874)</f>
        <v>0</v>
      </c>
      <c r="N3735" s="42">
        <f>IF($D3735="",0,COUNTIF(BankAccts,$D3735))</f>
        <v>0</v>
      </c>
    </row>
    <row r="3736" spans="1:14">
      <c r="A3736" s="38">
        <f>IF(Txn!$B1874="","",Txn!$B1874)</f>
        <v>0</v>
      </c>
      <c r="B3736" s="38">
        <f>IF(Txn!$B1874="","",Txn!$C1874)</f>
        <v>0</v>
      </c>
      <c r="C3736" s="39">
        <f>IF(Txn!$B1874="","","تراکنش بانکی")</f>
        <v>0</v>
      </c>
      <c r="D3736" s="38">
        <f>IF(Txn!$B1874="","",IF(IF(Txn!$U1874="TRF",Txn!$Y1874,Txn!$Z1874)="","",IF(Txn!$U1874="TRF",Txn!$Y1874,Txn!$Z1874)))</f>
        <v>0</v>
      </c>
      <c r="E3736" s="39">
        <f>IF($D3736="","",IFERROR(VLOOKUP($D3736,AcctTbl,2,0),""))</f>
        <v>0</v>
      </c>
      <c r="F3736" s="39">
        <f>IF($D3736="","",IFERROR(VLOOKUP($D3736,AcctTbl,3,0),""))</f>
        <v>0</v>
      </c>
      <c r="G3736" s="39">
        <f>IF(Txn!$B1874="","",Txn!$D1874)</f>
        <v>0</v>
      </c>
      <c r="H3736" s="38">
        <f>IF(Txn!$B1874="","",Txn!$E1874)</f>
        <v>0</v>
      </c>
      <c r="I3736" s="40">
        <f>IF(Txn!$B1874="",0,Txn!$Q1874)</f>
        <v>0</v>
      </c>
      <c r="J3736" s="40">
        <f>IF(Txn!$B1874="",0,Txn!$R1874)</f>
        <v>0</v>
      </c>
      <c r="K3736" s="41">
        <f>IF($A3736="","",IFERROR(VALUE(MID($A3736,6,2)),""))</f>
        <v>0</v>
      </c>
      <c r="L3736" s="39">
        <f>IF(Txn!$K1874="","","طرف مقابل — "&amp;Txn!$K1874)</f>
        <v>0</v>
      </c>
      <c r="N3736" s="42">
        <f>IF($D3736="",0,COUNTIF(BankAccts,$D3736))</f>
        <v>0</v>
      </c>
    </row>
    <row r="3737" spans="1:14">
      <c r="A3737" s="38">
        <f>IF(Txn!$B1875="","",Txn!$B1875)</f>
        <v>0</v>
      </c>
      <c r="B3737" s="38">
        <f>IF(Txn!$B1875="","",Txn!$C1875)</f>
        <v>0</v>
      </c>
      <c r="C3737" s="39">
        <f>IF(Txn!$B1875="","","تراکنش بانکی")</f>
        <v>0</v>
      </c>
      <c r="D3737" s="38">
        <f>IF(Txn!$B1875="","",IF(Txn!$X1875="","",Txn!$X1875))</f>
        <v>0</v>
      </c>
      <c r="E3737" s="39">
        <f>IF($D3737="","",IFERROR(VLOOKUP($D3737,AcctTbl,2,0),""))</f>
        <v>0</v>
      </c>
      <c r="F3737" s="39">
        <f>IF($D3737="","",IFERROR(VLOOKUP($D3737,AcctTbl,3,0),""))</f>
        <v>0</v>
      </c>
      <c r="G3737" s="39">
        <f>IF(Txn!$B1875="","",Txn!$D1875)</f>
        <v>0</v>
      </c>
      <c r="H3737" s="38">
        <f>IF(Txn!$B1875="","",Txn!$E1875)</f>
        <v>0</v>
      </c>
      <c r="I3737" s="40">
        <f>IF(Txn!$B1875="",0,Txn!$O1875)</f>
        <v>0</v>
      </c>
      <c r="J3737" s="40">
        <f>IF(Txn!$B1875="",0,Txn!$P1875)</f>
        <v>0</v>
      </c>
      <c r="K3737" s="41">
        <f>IF($A3737="","",IFERROR(VALUE(MID($A3737,6,2)),""))</f>
        <v>0</v>
      </c>
      <c r="L3737" s="39">
        <f>IF(Txn!$K1875="","",Txn!$K1875)</f>
        <v>0</v>
      </c>
      <c r="N3737" s="42">
        <f>IF($D3737="",0,COUNTIF(BankAccts,$D3737))</f>
        <v>0</v>
      </c>
    </row>
    <row r="3738" spans="1:14">
      <c r="A3738" s="38">
        <f>IF(Txn!$B1875="","",Txn!$B1875)</f>
        <v>0</v>
      </c>
      <c r="B3738" s="38">
        <f>IF(Txn!$B1875="","",Txn!$C1875)</f>
        <v>0</v>
      </c>
      <c r="C3738" s="39">
        <f>IF(Txn!$B1875="","","تراکنش بانکی")</f>
        <v>0</v>
      </c>
      <c r="D3738" s="38">
        <f>IF(Txn!$B1875="","",IF(IF(Txn!$U1875="TRF",Txn!$Y1875,Txn!$Z1875)="","",IF(Txn!$U1875="TRF",Txn!$Y1875,Txn!$Z1875)))</f>
        <v>0</v>
      </c>
      <c r="E3738" s="39">
        <f>IF($D3738="","",IFERROR(VLOOKUP($D3738,AcctTbl,2,0),""))</f>
        <v>0</v>
      </c>
      <c r="F3738" s="39">
        <f>IF($D3738="","",IFERROR(VLOOKUP($D3738,AcctTbl,3,0),""))</f>
        <v>0</v>
      </c>
      <c r="G3738" s="39">
        <f>IF(Txn!$B1875="","",Txn!$D1875)</f>
        <v>0</v>
      </c>
      <c r="H3738" s="38">
        <f>IF(Txn!$B1875="","",Txn!$E1875)</f>
        <v>0</v>
      </c>
      <c r="I3738" s="40">
        <f>IF(Txn!$B1875="",0,Txn!$Q1875)</f>
        <v>0</v>
      </c>
      <c r="J3738" s="40">
        <f>IF(Txn!$B1875="",0,Txn!$R1875)</f>
        <v>0</v>
      </c>
      <c r="K3738" s="41">
        <f>IF($A3738="","",IFERROR(VALUE(MID($A3738,6,2)),""))</f>
        <v>0</v>
      </c>
      <c r="L3738" s="39">
        <f>IF(Txn!$K1875="","","طرف مقابل — "&amp;Txn!$K1875)</f>
        <v>0</v>
      </c>
      <c r="N3738" s="42">
        <f>IF($D3738="",0,COUNTIF(BankAccts,$D3738))</f>
        <v>0</v>
      </c>
    </row>
    <row r="3739" spans="1:14">
      <c r="A3739" s="38">
        <f>IF(Txn!$B1876="","",Txn!$B1876)</f>
        <v>0</v>
      </c>
      <c r="B3739" s="38">
        <f>IF(Txn!$B1876="","",Txn!$C1876)</f>
        <v>0</v>
      </c>
      <c r="C3739" s="39">
        <f>IF(Txn!$B1876="","","تراکنش بانکی")</f>
        <v>0</v>
      </c>
      <c r="D3739" s="38">
        <f>IF(Txn!$B1876="","",IF(Txn!$X1876="","",Txn!$X1876))</f>
        <v>0</v>
      </c>
      <c r="E3739" s="39">
        <f>IF($D3739="","",IFERROR(VLOOKUP($D3739,AcctTbl,2,0),""))</f>
        <v>0</v>
      </c>
      <c r="F3739" s="39">
        <f>IF($D3739="","",IFERROR(VLOOKUP($D3739,AcctTbl,3,0),""))</f>
        <v>0</v>
      </c>
      <c r="G3739" s="39">
        <f>IF(Txn!$B1876="","",Txn!$D1876)</f>
        <v>0</v>
      </c>
      <c r="H3739" s="38">
        <f>IF(Txn!$B1876="","",Txn!$E1876)</f>
        <v>0</v>
      </c>
      <c r="I3739" s="40">
        <f>IF(Txn!$B1876="",0,Txn!$O1876)</f>
        <v>0</v>
      </c>
      <c r="J3739" s="40">
        <f>IF(Txn!$B1876="",0,Txn!$P1876)</f>
        <v>0</v>
      </c>
      <c r="K3739" s="41">
        <f>IF($A3739="","",IFERROR(VALUE(MID($A3739,6,2)),""))</f>
        <v>0</v>
      </c>
      <c r="L3739" s="39">
        <f>IF(Txn!$K1876="","",Txn!$K1876)</f>
        <v>0</v>
      </c>
      <c r="N3739" s="42">
        <f>IF($D3739="",0,COUNTIF(BankAccts,$D3739))</f>
        <v>0</v>
      </c>
    </row>
    <row r="3740" spans="1:14">
      <c r="A3740" s="38">
        <f>IF(Txn!$B1876="","",Txn!$B1876)</f>
        <v>0</v>
      </c>
      <c r="B3740" s="38">
        <f>IF(Txn!$B1876="","",Txn!$C1876)</f>
        <v>0</v>
      </c>
      <c r="C3740" s="39">
        <f>IF(Txn!$B1876="","","تراکنش بانکی")</f>
        <v>0</v>
      </c>
      <c r="D3740" s="38">
        <f>IF(Txn!$B1876="","",IF(IF(Txn!$U1876="TRF",Txn!$Y1876,Txn!$Z1876)="","",IF(Txn!$U1876="TRF",Txn!$Y1876,Txn!$Z1876)))</f>
        <v>0</v>
      </c>
      <c r="E3740" s="39">
        <f>IF($D3740="","",IFERROR(VLOOKUP($D3740,AcctTbl,2,0),""))</f>
        <v>0</v>
      </c>
      <c r="F3740" s="39">
        <f>IF($D3740="","",IFERROR(VLOOKUP($D3740,AcctTbl,3,0),""))</f>
        <v>0</v>
      </c>
      <c r="G3740" s="39">
        <f>IF(Txn!$B1876="","",Txn!$D1876)</f>
        <v>0</v>
      </c>
      <c r="H3740" s="38">
        <f>IF(Txn!$B1876="","",Txn!$E1876)</f>
        <v>0</v>
      </c>
      <c r="I3740" s="40">
        <f>IF(Txn!$B1876="",0,Txn!$Q1876)</f>
        <v>0</v>
      </c>
      <c r="J3740" s="40">
        <f>IF(Txn!$B1876="",0,Txn!$R1876)</f>
        <v>0</v>
      </c>
      <c r="K3740" s="41">
        <f>IF($A3740="","",IFERROR(VALUE(MID($A3740,6,2)),""))</f>
        <v>0</v>
      </c>
      <c r="L3740" s="39">
        <f>IF(Txn!$K1876="","","طرف مقابل — "&amp;Txn!$K1876)</f>
        <v>0</v>
      </c>
      <c r="N3740" s="42">
        <f>IF($D3740="",0,COUNTIF(BankAccts,$D3740))</f>
        <v>0</v>
      </c>
    </row>
    <row r="3741" spans="1:14">
      <c r="A3741" s="38">
        <f>IF(Txn!$B1877="","",Txn!$B1877)</f>
        <v>0</v>
      </c>
      <c r="B3741" s="38">
        <f>IF(Txn!$B1877="","",Txn!$C1877)</f>
        <v>0</v>
      </c>
      <c r="C3741" s="39">
        <f>IF(Txn!$B1877="","","تراکنش بانکی")</f>
        <v>0</v>
      </c>
      <c r="D3741" s="38">
        <f>IF(Txn!$B1877="","",IF(Txn!$X1877="","",Txn!$X1877))</f>
        <v>0</v>
      </c>
      <c r="E3741" s="39">
        <f>IF($D3741="","",IFERROR(VLOOKUP($D3741,AcctTbl,2,0),""))</f>
        <v>0</v>
      </c>
      <c r="F3741" s="39">
        <f>IF($D3741="","",IFERROR(VLOOKUP($D3741,AcctTbl,3,0),""))</f>
        <v>0</v>
      </c>
      <c r="G3741" s="39">
        <f>IF(Txn!$B1877="","",Txn!$D1877)</f>
        <v>0</v>
      </c>
      <c r="H3741" s="38">
        <f>IF(Txn!$B1877="","",Txn!$E1877)</f>
        <v>0</v>
      </c>
      <c r="I3741" s="40">
        <f>IF(Txn!$B1877="",0,Txn!$O1877)</f>
        <v>0</v>
      </c>
      <c r="J3741" s="40">
        <f>IF(Txn!$B1877="",0,Txn!$P1877)</f>
        <v>0</v>
      </c>
      <c r="K3741" s="41">
        <f>IF($A3741="","",IFERROR(VALUE(MID($A3741,6,2)),""))</f>
        <v>0</v>
      </c>
      <c r="L3741" s="39">
        <f>IF(Txn!$K1877="","",Txn!$K1877)</f>
        <v>0</v>
      </c>
      <c r="N3741" s="42">
        <f>IF($D3741="",0,COUNTIF(BankAccts,$D3741))</f>
        <v>0</v>
      </c>
    </row>
    <row r="3742" spans="1:14">
      <c r="A3742" s="38">
        <f>IF(Txn!$B1877="","",Txn!$B1877)</f>
        <v>0</v>
      </c>
      <c r="B3742" s="38">
        <f>IF(Txn!$B1877="","",Txn!$C1877)</f>
        <v>0</v>
      </c>
      <c r="C3742" s="39">
        <f>IF(Txn!$B1877="","","تراکنش بانکی")</f>
        <v>0</v>
      </c>
      <c r="D3742" s="38">
        <f>IF(Txn!$B1877="","",IF(IF(Txn!$U1877="TRF",Txn!$Y1877,Txn!$Z1877)="","",IF(Txn!$U1877="TRF",Txn!$Y1877,Txn!$Z1877)))</f>
        <v>0</v>
      </c>
      <c r="E3742" s="39">
        <f>IF($D3742="","",IFERROR(VLOOKUP($D3742,AcctTbl,2,0),""))</f>
        <v>0</v>
      </c>
      <c r="F3742" s="39">
        <f>IF($D3742="","",IFERROR(VLOOKUP($D3742,AcctTbl,3,0),""))</f>
        <v>0</v>
      </c>
      <c r="G3742" s="39">
        <f>IF(Txn!$B1877="","",Txn!$D1877)</f>
        <v>0</v>
      </c>
      <c r="H3742" s="38">
        <f>IF(Txn!$B1877="","",Txn!$E1877)</f>
        <v>0</v>
      </c>
      <c r="I3742" s="40">
        <f>IF(Txn!$B1877="",0,Txn!$Q1877)</f>
        <v>0</v>
      </c>
      <c r="J3742" s="40">
        <f>IF(Txn!$B1877="",0,Txn!$R1877)</f>
        <v>0</v>
      </c>
      <c r="K3742" s="41">
        <f>IF($A3742="","",IFERROR(VALUE(MID($A3742,6,2)),""))</f>
        <v>0</v>
      </c>
      <c r="L3742" s="39">
        <f>IF(Txn!$K1877="","","طرف مقابل — "&amp;Txn!$K1877)</f>
        <v>0</v>
      </c>
      <c r="N3742" s="42">
        <f>IF($D3742="",0,COUNTIF(BankAccts,$D3742))</f>
        <v>0</v>
      </c>
    </row>
    <row r="3743" spans="1:14">
      <c r="A3743" s="38">
        <f>IF(Txn!$B1878="","",Txn!$B1878)</f>
        <v>0</v>
      </c>
      <c r="B3743" s="38">
        <f>IF(Txn!$B1878="","",Txn!$C1878)</f>
        <v>0</v>
      </c>
      <c r="C3743" s="39">
        <f>IF(Txn!$B1878="","","تراکنش بانکی")</f>
        <v>0</v>
      </c>
      <c r="D3743" s="38">
        <f>IF(Txn!$B1878="","",IF(Txn!$X1878="","",Txn!$X1878))</f>
        <v>0</v>
      </c>
      <c r="E3743" s="39">
        <f>IF($D3743="","",IFERROR(VLOOKUP($D3743,AcctTbl,2,0),""))</f>
        <v>0</v>
      </c>
      <c r="F3743" s="39">
        <f>IF($D3743="","",IFERROR(VLOOKUP($D3743,AcctTbl,3,0),""))</f>
        <v>0</v>
      </c>
      <c r="G3743" s="39">
        <f>IF(Txn!$B1878="","",Txn!$D1878)</f>
        <v>0</v>
      </c>
      <c r="H3743" s="38">
        <f>IF(Txn!$B1878="","",Txn!$E1878)</f>
        <v>0</v>
      </c>
      <c r="I3743" s="40">
        <f>IF(Txn!$B1878="",0,Txn!$O1878)</f>
        <v>0</v>
      </c>
      <c r="J3743" s="40">
        <f>IF(Txn!$B1878="",0,Txn!$P1878)</f>
        <v>0</v>
      </c>
      <c r="K3743" s="41">
        <f>IF($A3743="","",IFERROR(VALUE(MID($A3743,6,2)),""))</f>
        <v>0</v>
      </c>
      <c r="L3743" s="39">
        <f>IF(Txn!$K1878="","",Txn!$K1878)</f>
        <v>0</v>
      </c>
      <c r="N3743" s="42">
        <f>IF($D3743="",0,COUNTIF(BankAccts,$D3743))</f>
        <v>0</v>
      </c>
    </row>
    <row r="3744" spans="1:14">
      <c r="A3744" s="38">
        <f>IF(Txn!$B1878="","",Txn!$B1878)</f>
        <v>0</v>
      </c>
      <c r="B3744" s="38">
        <f>IF(Txn!$B1878="","",Txn!$C1878)</f>
        <v>0</v>
      </c>
      <c r="C3744" s="39">
        <f>IF(Txn!$B1878="","","تراکنش بانکی")</f>
        <v>0</v>
      </c>
      <c r="D3744" s="38">
        <f>IF(Txn!$B1878="","",IF(IF(Txn!$U1878="TRF",Txn!$Y1878,Txn!$Z1878)="","",IF(Txn!$U1878="TRF",Txn!$Y1878,Txn!$Z1878)))</f>
        <v>0</v>
      </c>
      <c r="E3744" s="39">
        <f>IF($D3744="","",IFERROR(VLOOKUP($D3744,AcctTbl,2,0),""))</f>
        <v>0</v>
      </c>
      <c r="F3744" s="39">
        <f>IF($D3744="","",IFERROR(VLOOKUP($D3744,AcctTbl,3,0),""))</f>
        <v>0</v>
      </c>
      <c r="G3744" s="39">
        <f>IF(Txn!$B1878="","",Txn!$D1878)</f>
        <v>0</v>
      </c>
      <c r="H3744" s="38">
        <f>IF(Txn!$B1878="","",Txn!$E1878)</f>
        <v>0</v>
      </c>
      <c r="I3744" s="40">
        <f>IF(Txn!$B1878="",0,Txn!$Q1878)</f>
        <v>0</v>
      </c>
      <c r="J3744" s="40">
        <f>IF(Txn!$B1878="",0,Txn!$R1878)</f>
        <v>0</v>
      </c>
      <c r="K3744" s="41">
        <f>IF($A3744="","",IFERROR(VALUE(MID($A3744,6,2)),""))</f>
        <v>0</v>
      </c>
      <c r="L3744" s="39">
        <f>IF(Txn!$K1878="","","طرف مقابل — "&amp;Txn!$K1878)</f>
        <v>0</v>
      </c>
      <c r="N3744" s="42">
        <f>IF($D3744="",0,COUNTIF(BankAccts,$D3744))</f>
        <v>0</v>
      </c>
    </row>
    <row r="3745" spans="1:14">
      <c r="A3745" s="38">
        <f>IF(Txn!$B1879="","",Txn!$B1879)</f>
        <v>0</v>
      </c>
      <c r="B3745" s="38">
        <f>IF(Txn!$B1879="","",Txn!$C1879)</f>
        <v>0</v>
      </c>
      <c r="C3745" s="39">
        <f>IF(Txn!$B1879="","","تراکنش بانکی")</f>
        <v>0</v>
      </c>
      <c r="D3745" s="38">
        <f>IF(Txn!$B1879="","",IF(Txn!$X1879="","",Txn!$X1879))</f>
        <v>0</v>
      </c>
      <c r="E3745" s="39">
        <f>IF($D3745="","",IFERROR(VLOOKUP($D3745,AcctTbl,2,0),""))</f>
        <v>0</v>
      </c>
      <c r="F3745" s="39">
        <f>IF($D3745="","",IFERROR(VLOOKUP($D3745,AcctTbl,3,0),""))</f>
        <v>0</v>
      </c>
      <c r="G3745" s="39">
        <f>IF(Txn!$B1879="","",Txn!$D1879)</f>
        <v>0</v>
      </c>
      <c r="H3745" s="38">
        <f>IF(Txn!$B1879="","",Txn!$E1879)</f>
        <v>0</v>
      </c>
      <c r="I3745" s="40">
        <f>IF(Txn!$B1879="",0,Txn!$O1879)</f>
        <v>0</v>
      </c>
      <c r="J3745" s="40">
        <f>IF(Txn!$B1879="",0,Txn!$P1879)</f>
        <v>0</v>
      </c>
      <c r="K3745" s="41">
        <f>IF($A3745="","",IFERROR(VALUE(MID($A3745,6,2)),""))</f>
        <v>0</v>
      </c>
      <c r="L3745" s="39">
        <f>IF(Txn!$K1879="","",Txn!$K1879)</f>
        <v>0</v>
      </c>
      <c r="N3745" s="42">
        <f>IF($D3745="",0,COUNTIF(BankAccts,$D3745))</f>
        <v>0</v>
      </c>
    </row>
    <row r="3746" spans="1:14">
      <c r="A3746" s="38">
        <f>IF(Txn!$B1879="","",Txn!$B1879)</f>
        <v>0</v>
      </c>
      <c r="B3746" s="38">
        <f>IF(Txn!$B1879="","",Txn!$C1879)</f>
        <v>0</v>
      </c>
      <c r="C3746" s="39">
        <f>IF(Txn!$B1879="","","تراکنش بانکی")</f>
        <v>0</v>
      </c>
      <c r="D3746" s="38">
        <f>IF(Txn!$B1879="","",IF(IF(Txn!$U1879="TRF",Txn!$Y1879,Txn!$Z1879)="","",IF(Txn!$U1879="TRF",Txn!$Y1879,Txn!$Z1879)))</f>
        <v>0</v>
      </c>
      <c r="E3746" s="39">
        <f>IF($D3746="","",IFERROR(VLOOKUP($D3746,AcctTbl,2,0),""))</f>
        <v>0</v>
      </c>
      <c r="F3746" s="39">
        <f>IF($D3746="","",IFERROR(VLOOKUP($D3746,AcctTbl,3,0),""))</f>
        <v>0</v>
      </c>
      <c r="G3746" s="39">
        <f>IF(Txn!$B1879="","",Txn!$D1879)</f>
        <v>0</v>
      </c>
      <c r="H3746" s="38">
        <f>IF(Txn!$B1879="","",Txn!$E1879)</f>
        <v>0</v>
      </c>
      <c r="I3746" s="40">
        <f>IF(Txn!$B1879="",0,Txn!$Q1879)</f>
        <v>0</v>
      </c>
      <c r="J3746" s="40">
        <f>IF(Txn!$B1879="",0,Txn!$R1879)</f>
        <v>0</v>
      </c>
      <c r="K3746" s="41">
        <f>IF($A3746="","",IFERROR(VALUE(MID($A3746,6,2)),""))</f>
        <v>0</v>
      </c>
      <c r="L3746" s="39">
        <f>IF(Txn!$K1879="","","طرف مقابل — "&amp;Txn!$K1879)</f>
        <v>0</v>
      </c>
      <c r="N3746" s="42">
        <f>IF($D3746="",0,COUNTIF(BankAccts,$D3746))</f>
        <v>0</v>
      </c>
    </row>
    <row r="3747" spans="1:14">
      <c r="A3747" s="38">
        <f>IF(Txn!$B1880="","",Txn!$B1880)</f>
        <v>0</v>
      </c>
      <c r="B3747" s="38">
        <f>IF(Txn!$B1880="","",Txn!$C1880)</f>
        <v>0</v>
      </c>
      <c r="C3747" s="39">
        <f>IF(Txn!$B1880="","","تراکنش بانکی")</f>
        <v>0</v>
      </c>
      <c r="D3747" s="38">
        <f>IF(Txn!$B1880="","",IF(Txn!$X1880="","",Txn!$X1880))</f>
        <v>0</v>
      </c>
      <c r="E3747" s="39">
        <f>IF($D3747="","",IFERROR(VLOOKUP($D3747,AcctTbl,2,0),""))</f>
        <v>0</v>
      </c>
      <c r="F3747" s="39">
        <f>IF($D3747="","",IFERROR(VLOOKUP($D3747,AcctTbl,3,0),""))</f>
        <v>0</v>
      </c>
      <c r="G3747" s="39">
        <f>IF(Txn!$B1880="","",Txn!$D1880)</f>
        <v>0</v>
      </c>
      <c r="H3747" s="38">
        <f>IF(Txn!$B1880="","",Txn!$E1880)</f>
        <v>0</v>
      </c>
      <c r="I3747" s="40">
        <f>IF(Txn!$B1880="",0,Txn!$O1880)</f>
        <v>0</v>
      </c>
      <c r="J3747" s="40">
        <f>IF(Txn!$B1880="",0,Txn!$P1880)</f>
        <v>0</v>
      </c>
      <c r="K3747" s="41">
        <f>IF($A3747="","",IFERROR(VALUE(MID($A3747,6,2)),""))</f>
        <v>0</v>
      </c>
      <c r="L3747" s="39">
        <f>IF(Txn!$K1880="","",Txn!$K1880)</f>
        <v>0</v>
      </c>
      <c r="N3747" s="42">
        <f>IF($D3747="",0,COUNTIF(BankAccts,$D3747))</f>
        <v>0</v>
      </c>
    </row>
    <row r="3748" spans="1:14">
      <c r="A3748" s="38">
        <f>IF(Txn!$B1880="","",Txn!$B1880)</f>
        <v>0</v>
      </c>
      <c r="B3748" s="38">
        <f>IF(Txn!$B1880="","",Txn!$C1880)</f>
        <v>0</v>
      </c>
      <c r="C3748" s="39">
        <f>IF(Txn!$B1880="","","تراکنش بانکی")</f>
        <v>0</v>
      </c>
      <c r="D3748" s="38">
        <f>IF(Txn!$B1880="","",IF(IF(Txn!$U1880="TRF",Txn!$Y1880,Txn!$Z1880)="","",IF(Txn!$U1880="TRF",Txn!$Y1880,Txn!$Z1880)))</f>
        <v>0</v>
      </c>
      <c r="E3748" s="39">
        <f>IF($D3748="","",IFERROR(VLOOKUP($D3748,AcctTbl,2,0),""))</f>
        <v>0</v>
      </c>
      <c r="F3748" s="39">
        <f>IF($D3748="","",IFERROR(VLOOKUP($D3748,AcctTbl,3,0),""))</f>
        <v>0</v>
      </c>
      <c r="G3748" s="39">
        <f>IF(Txn!$B1880="","",Txn!$D1880)</f>
        <v>0</v>
      </c>
      <c r="H3748" s="38">
        <f>IF(Txn!$B1880="","",Txn!$E1880)</f>
        <v>0</v>
      </c>
      <c r="I3748" s="40">
        <f>IF(Txn!$B1880="",0,Txn!$Q1880)</f>
        <v>0</v>
      </c>
      <c r="J3748" s="40">
        <f>IF(Txn!$B1880="",0,Txn!$R1880)</f>
        <v>0</v>
      </c>
      <c r="K3748" s="41">
        <f>IF($A3748="","",IFERROR(VALUE(MID($A3748,6,2)),""))</f>
        <v>0</v>
      </c>
      <c r="L3748" s="39">
        <f>IF(Txn!$K1880="","","طرف مقابل — "&amp;Txn!$K1880)</f>
        <v>0</v>
      </c>
      <c r="N3748" s="42">
        <f>IF($D3748="",0,COUNTIF(BankAccts,$D3748))</f>
        <v>0</v>
      </c>
    </row>
    <row r="3749" spans="1:14">
      <c r="A3749" s="38">
        <f>IF(Txn!$B1881="","",Txn!$B1881)</f>
        <v>0</v>
      </c>
      <c r="B3749" s="38">
        <f>IF(Txn!$B1881="","",Txn!$C1881)</f>
        <v>0</v>
      </c>
      <c r="C3749" s="39">
        <f>IF(Txn!$B1881="","","تراکنش بانکی")</f>
        <v>0</v>
      </c>
      <c r="D3749" s="38">
        <f>IF(Txn!$B1881="","",IF(Txn!$X1881="","",Txn!$X1881))</f>
        <v>0</v>
      </c>
      <c r="E3749" s="39">
        <f>IF($D3749="","",IFERROR(VLOOKUP($D3749,AcctTbl,2,0),""))</f>
        <v>0</v>
      </c>
      <c r="F3749" s="39">
        <f>IF($D3749="","",IFERROR(VLOOKUP($D3749,AcctTbl,3,0),""))</f>
        <v>0</v>
      </c>
      <c r="G3749" s="39">
        <f>IF(Txn!$B1881="","",Txn!$D1881)</f>
        <v>0</v>
      </c>
      <c r="H3749" s="38">
        <f>IF(Txn!$B1881="","",Txn!$E1881)</f>
        <v>0</v>
      </c>
      <c r="I3749" s="40">
        <f>IF(Txn!$B1881="",0,Txn!$O1881)</f>
        <v>0</v>
      </c>
      <c r="J3749" s="40">
        <f>IF(Txn!$B1881="",0,Txn!$P1881)</f>
        <v>0</v>
      </c>
      <c r="K3749" s="41">
        <f>IF($A3749="","",IFERROR(VALUE(MID($A3749,6,2)),""))</f>
        <v>0</v>
      </c>
      <c r="L3749" s="39">
        <f>IF(Txn!$K1881="","",Txn!$K1881)</f>
        <v>0</v>
      </c>
      <c r="N3749" s="42">
        <f>IF($D3749="",0,COUNTIF(BankAccts,$D3749))</f>
        <v>0</v>
      </c>
    </row>
    <row r="3750" spans="1:14">
      <c r="A3750" s="38">
        <f>IF(Txn!$B1881="","",Txn!$B1881)</f>
        <v>0</v>
      </c>
      <c r="B3750" s="38">
        <f>IF(Txn!$B1881="","",Txn!$C1881)</f>
        <v>0</v>
      </c>
      <c r="C3750" s="39">
        <f>IF(Txn!$B1881="","","تراکنش بانکی")</f>
        <v>0</v>
      </c>
      <c r="D3750" s="38">
        <f>IF(Txn!$B1881="","",IF(IF(Txn!$U1881="TRF",Txn!$Y1881,Txn!$Z1881)="","",IF(Txn!$U1881="TRF",Txn!$Y1881,Txn!$Z1881)))</f>
        <v>0</v>
      </c>
      <c r="E3750" s="39">
        <f>IF($D3750="","",IFERROR(VLOOKUP($D3750,AcctTbl,2,0),""))</f>
        <v>0</v>
      </c>
      <c r="F3750" s="39">
        <f>IF($D3750="","",IFERROR(VLOOKUP($D3750,AcctTbl,3,0),""))</f>
        <v>0</v>
      </c>
      <c r="G3750" s="39">
        <f>IF(Txn!$B1881="","",Txn!$D1881)</f>
        <v>0</v>
      </c>
      <c r="H3750" s="38">
        <f>IF(Txn!$B1881="","",Txn!$E1881)</f>
        <v>0</v>
      </c>
      <c r="I3750" s="40">
        <f>IF(Txn!$B1881="",0,Txn!$Q1881)</f>
        <v>0</v>
      </c>
      <c r="J3750" s="40">
        <f>IF(Txn!$B1881="",0,Txn!$R1881)</f>
        <v>0</v>
      </c>
      <c r="K3750" s="41">
        <f>IF($A3750="","",IFERROR(VALUE(MID($A3750,6,2)),""))</f>
        <v>0</v>
      </c>
      <c r="L3750" s="39">
        <f>IF(Txn!$K1881="","","طرف مقابل — "&amp;Txn!$K1881)</f>
        <v>0</v>
      </c>
      <c r="N3750" s="42">
        <f>IF($D3750="",0,COUNTIF(BankAccts,$D3750))</f>
        <v>0</v>
      </c>
    </row>
    <row r="3751" spans="1:14">
      <c r="A3751" s="38">
        <f>IF(Txn!$B1882="","",Txn!$B1882)</f>
        <v>0</v>
      </c>
      <c r="B3751" s="38">
        <f>IF(Txn!$B1882="","",Txn!$C1882)</f>
        <v>0</v>
      </c>
      <c r="C3751" s="39">
        <f>IF(Txn!$B1882="","","تراکنش بانکی")</f>
        <v>0</v>
      </c>
      <c r="D3751" s="38">
        <f>IF(Txn!$B1882="","",IF(Txn!$X1882="","",Txn!$X1882))</f>
        <v>0</v>
      </c>
      <c r="E3751" s="39">
        <f>IF($D3751="","",IFERROR(VLOOKUP($D3751,AcctTbl,2,0),""))</f>
        <v>0</v>
      </c>
      <c r="F3751" s="39">
        <f>IF($D3751="","",IFERROR(VLOOKUP($D3751,AcctTbl,3,0),""))</f>
        <v>0</v>
      </c>
      <c r="G3751" s="39">
        <f>IF(Txn!$B1882="","",Txn!$D1882)</f>
        <v>0</v>
      </c>
      <c r="H3751" s="38">
        <f>IF(Txn!$B1882="","",Txn!$E1882)</f>
        <v>0</v>
      </c>
      <c r="I3751" s="40">
        <f>IF(Txn!$B1882="",0,Txn!$O1882)</f>
        <v>0</v>
      </c>
      <c r="J3751" s="40">
        <f>IF(Txn!$B1882="",0,Txn!$P1882)</f>
        <v>0</v>
      </c>
      <c r="K3751" s="41">
        <f>IF($A3751="","",IFERROR(VALUE(MID($A3751,6,2)),""))</f>
        <v>0</v>
      </c>
      <c r="L3751" s="39">
        <f>IF(Txn!$K1882="","",Txn!$K1882)</f>
        <v>0</v>
      </c>
      <c r="N3751" s="42">
        <f>IF($D3751="",0,COUNTIF(BankAccts,$D3751))</f>
        <v>0</v>
      </c>
    </row>
    <row r="3752" spans="1:14">
      <c r="A3752" s="38">
        <f>IF(Txn!$B1882="","",Txn!$B1882)</f>
        <v>0</v>
      </c>
      <c r="B3752" s="38">
        <f>IF(Txn!$B1882="","",Txn!$C1882)</f>
        <v>0</v>
      </c>
      <c r="C3752" s="39">
        <f>IF(Txn!$B1882="","","تراکنش بانکی")</f>
        <v>0</v>
      </c>
      <c r="D3752" s="38">
        <f>IF(Txn!$B1882="","",IF(IF(Txn!$U1882="TRF",Txn!$Y1882,Txn!$Z1882)="","",IF(Txn!$U1882="TRF",Txn!$Y1882,Txn!$Z1882)))</f>
        <v>0</v>
      </c>
      <c r="E3752" s="39">
        <f>IF($D3752="","",IFERROR(VLOOKUP($D3752,AcctTbl,2,0),""))</f>
        <v>0</v>
      </c>
      <c r="F3752" s="39">
        <f>IF($D3752="","",IFERROR(VLOOKUP($D3752,AcctTbl,3,0),""))</f>
        <v>0</v>
      </c>
      <c r="G3752" s="39">
        <f>IF(Txn!$B1882="","",Txn!$D1882)</f>
        <v>0</v>
      </c>
      <c r="H3752" s="38">
        <f>IF(Txn!$B1882="","",Txn!$E1882)</f>
        <v>0</v>
      </c>
      <c r="I3752" s="40">
        <f>IF(Txn!$B1882="",0,Txn!$Q1882)</f>
        <v>0</v>
      </c>
      <c r="J3752" s="40">
        <f>IF(Txn!$B1882="",0,Txn!$R1882)</f>
        <v>0</v>
      </c>
      <c r="K3752" s="41">
        <f>IF($A3752="","",IFERROR(VALUE(MID($A3752,6,2)),""))</f>
        <v>0</v>
      </c>
      <c r="L3752" s="39">
        <f>IF(Txn!$K1882="","","طرف مقابل — "&amp;Txn!$K1882)</f>
        <v>0</v>
      </c>
      <c r="N3752" s="42">
        <f>IF($D3752="",0,COUNTIF(BankAccts,$D3752))</f>
        <v>0</v>
      </c>
    </row>
    <row r="3753" spans="1:14">
      <c r="A3753" s="38">
        <f>IF(Txn!$B1883="","",Txn!$B1883)</f>
        <v>0</v>
      </c>
      <c r="B3753" s="38">
        <f>IF(Txn!$B1883="","",Txn!$C1883)</f>
        <v>0</v>
      </c>
      <c r="C3753" s="39">
        <f>IF(Txn!$B1883="","","تراکنش بانکی")</f>
        <v>0</v>
      </c>
      <c r="D3753" s="38">
        <f>IF(Txn!$B1883="","",IF(Txn!$X1883="","",Txn!$X1883))</f>
        <v>0</v>
      </c>
      <c r="E3753" s="39">
        <f>IF($D3753="","",IFERROR(VLOOKUP($D3753,AcctTbl,2,0),""))</f>
        <v>0</v>
      </c>
      <c r="F3753" s="39">
        <f>IF($D3753="","",IFERROR(VLOOKUP($D3753,AcctTbl,3,0),""))</f>
        <v>0</v>
      </c>
      <c r="G3753" s="39">
        <f>IF(Txn!$B1883="","",Txn!$D1883)</f>
        <v>0</v>
      </c>
      <c r="H3753" s="38">
        <f>IF(Txn!$B1883="","",Txn!$E1883)</f>
        <v>0</v>
      </c>
      <c r="I3753" s="40">
        <f>IF(Txn!$B1883="",0,Txn!$O1883)</f>
        <v>0</v>
      </c>
      <c r="J3753" s="40">
        <f>IF(Txn!$B1883="",0,Txn!$P1883)</f>
        <v>0</v>
      </c>
      <c r="K3753" s="41">
        <f>IF($A3753="","",IFERROR(VALUE(MID($A3753,6,2)),""))</f>
        <v>0</v>
      </c>
      <c r="L3753" s="39">
        <f>IF(Txn!$K1883="","",Txn!$K1883)</f>
        <v>0</v>
      </c>
      <c r="N3753" s="42">
        <f>IF($D3753="",0,COUNTIF(BankAccts,$D3753))</f>
        <v>0</v>
      </c>
    </row>
    <row r="3754" spans="1:14">
      <c r="A3754" s="38">
        <f>IF(Txn!$B1883="","",Txn!$B1883)</f>
        <v>0</v>
      </c>
      <c r="B3754" s="38">
        <f>IF(Txn!$B1883="","",Txn!$C1883)</f>
        <v>0</v>
      </c>
      <c r="C3754" s="39">
        <f>IF(Txn!$B1883="","","تراکنش بانکی")</f>
        <v>0</v>
      </c>
      <c r="D3754" s="38">
        <f>IF(Txn!$B1883="","",IF(IF(Txn!$U1883="TRF",Txn!$Y1883,Txn!$Z1883)="","",IF(Txn!$U1883="TRF",Txn!$Y1883,Txn!$Z1883)))</f>
        <v>0</v>
      </c>
      <c r="E3754" s="39">
        <f>IF($D3754="","",IFERROR(VLOOKUP($D3754,AcctTbl,2,0),""))</f>
        <v>0</v>
      </c>
      <c r="F3754" s="39">
        <f>IF($D3754="","",IFERROR(VLOOKUP($D3754,AcctTbl,3,0),""))</f>
        <v>0</v>
      </c>
      <c r="G3754" s="39">
        <f>IF(Txn!$B1883="","",Txn!$D1883)</f>
        <v>0</v>
      </c>
      <c r="H3754" s="38">
        <f>IF(Txn!$B1883="","",Txn!$E1883)</f>
        <v>0</v>
      </c>
      <c r="I3754" s="40">
        <f>IF(Txn!$B1883="",0,Txn!$Q1883)</f>
        <v>0</v>
      </c>
      <c r="J3754" s="40">
        <f>IF(Txn!$B1883="",0,Txn!$R1883)</f>
        <v>0</v>
      </c>
      <c r="K3754" s="41">
        <f>IF($A3754="","",IFERROR(VALUE(MID($A3754,6,2)),""))</f>
        <v>0</v>
      </c>
      <c r="L3754" s="39">
        <f>IF(Txn!$K1883="","","طرف مقابل — "&amp;Txn!$K1883)</f>
        <v>0</v>
      </c>
      <c r="N3754" s="42">
        <f>IF($D3754="",0,COUNTIF(BankAccts,$D3754))</f>
        <v>0</v>
      </c>
    </row>
    <row r="3755" spans="1:14">
      <c r="A3755" s="38">
        <f>IF(Txn!$B1884="","",Txn!$B1884)</f>
        <v>0</v>
      </c>
      <c r="B3755" s="38">
        <f>IF(Txn!$B1884="","",Txn!$C1884)</f>
        <v>0</v>
      </c>
      <c r="C3755" s="39">
        <f>IF(Txn!$B1884="","","تراکنش بانکی")</f>
        <v>0</v>
      </c>
      <c r="D3755" s="38">
        <f>IF(Txn!$B1884="","",IF(Txn!$X1884="","",Txn!$X1884))</f>
        <v>0</v>
      </c>
      <c r="E3755" s="39">
        <f>IF($D3755="","",IFERROR(VLOOKUP($D3755,AcctTbl,2,0),""))</f>
        <v>0</v>
      </c>
      <c r="F3755" s="39">
        <f>IF($D3755="","",IFERROR(VLOOKUP($D3755,AcctTbl,3,0),""))</f>
        <v>0</v>
      </c>
      <c r="G3755" s="39">
        <f>IF(Txn!$B1884="","",Txn!$D1884)</f>
        <v>0</v>
      </c>
      <c r="H3755" s="38">
        <f>IF(Txn!$B1884="","",Txn!$E1884)</f>
        <v>0</v>
      </c>
      <c r="I3755" s="40">
        <f>IF(Txn!$B1884="",0,Txn!$O1884)</f>
        <v>0</v>
      </c>
      <c r="J3755" s="40">
        <f>IF(Txn!$B1884="",0,Txn!$P1884)</f>
        <v>0</v>
      </c>
      <c r="K3755" s="41">
        <f>IF($A3755="","",IFERROR(VALUE(MID($A3755,6,2)),""))</f>
        <v>0</v>
      </c>
      <c r="L3755" s="39">
        <f>IF(Txn!$K1884="","",Txn!$K1884)</f>
        <v>0</v>
      </c>
      <c r="N3755" s="42">
        <f>IF($D3755="",0,COUNTIF(BankAccts,$D3755))</f>
        <v>0</v>
      </c>
    </row>
    <row r="3756" spans="1:14">
      <c r="A3756" s="38">
        <f>IF(Txn!$B1884="","",Txn!$B1884)</f>
        <v>0</v>
      </c>
      <c r="B3756" s="38">
        <f>IF(Txn!$B1884="","",Txn!$C1884)</f>
        <v>0</v>
      </c>
      <c r="C3756" s="39">
        <f>IF(Txn!$B1884="","","تراکنش بانکی")</f>
        <v>0</v>
      </c>
      <c r="D3756" s="38">
        <f>IF(Txn!$B1884="","",IF(IF(Txn!$U1884="TRF",Txn!$Y1884,Txn!$Z1884)="","",IF(Txn!$U1884="TRF",Txn!$Y1884,Txn!$Z1884)))</f>
        <v>0</v>
      </c>
      <c r="E3756" s="39">
        <f>IF($D3756="","",IFERROR(VLOOKUP($D3756,AcctTbl,2,0),""))</f>
        <v>0</v>
      </c>
      <c r="F3756" s="39">
        <f>IF($D3756="","",IFERROR(VLOOKUP($D3756,AcctTbl,3,0),""))</f>
        <v>0</v>
      </c>
      <c r="G3756" s="39">
        <f>IF(Txn!$B1884="","",Txn!$D1884)</f>
        <v>0</v>
      </c>
      <c r="H3756" s="38">
        <f>IF(Txn!$B1884="","",Txn!$E1884)</f>
        <v>0</v>
      </c>
      <c r="I3756" s="40">
        <f>IF(Txn!$B1884="",0,Txn!$Q1884)</f>
        <v>0</v>
      </c>
      <c r="J3756" s="40">
        <f>IF(Txn!$B1884="",0,Txn!$R1884)</f>
        <v>0</v>
      </c>
      <c r="K3756" s="41">
        <f>IF($A3756="","",IFERROR(VALUE(MID($A3756,6,2)),""))</f>
        <v>0</v>
      </c>
      <c r="L3756" s="39">
        <f>IF(Txn!$K1884="","","طرف مقابل — "&amp;Txn!$K1884)</f>
        <v>0</v>
      </c>
      <c r="N3756" s="42">
        <f>IF($D3756="",0,COUNTIF(BankAccts,$D3756))</f>
        <v>0</v>
      </c>
    </row>
    <row r="3757" spans="1:14">
      <c r="A3757" s="38">
        <f>IF(Txn!$B1885="","",Txn!$B1885)</f>
        <v>0</v>
      </c>
      <c r="B3757" s="38">
        <f>IF(Txn!$B1885="","",Txn!$C1885)</f>
        <v>0</v>
      </c>
      <c r="C3757" s="39">
        <f>IF(Txn!$B1885="","","تراکنش بانکی")</f>
        <v>0</v>
      </c>
      <c r="D3757" s="38">
        <f>IF(Txn!$B1885="","",IF(Txn!$X1885="","",Txn!$X1885))</f>
        <v>0</v>
      </c>
      <c r="E3757" s="39">
        <f>IF($D3757="","",IFERROR(VLOOKUP($D3757,AcctTbl,2,0),""))</f>
        <v>0</v>
      </c>
      <c r="F3757" s="39">
        <f>IF($D3757="","",IFERROR(VLOOKUP($D3757,AcctTbl,3,0),""))</f>
        <v>0</v>
      </c>
      <c r="G3757" s="39">
        <f>IF(Txn!$B1885="","",Txn!$D1885)</f>
        <v>0</v>
      </c>
      <c r="H3757" s="38">
        <f>IF(Txn!$B1885="","",Txn!$E1885)</f>
        <v>0</v>
      </c>
      <c r="I3757" s="40">
        <f>IF(Txn!$B1885="",0,Txn!$O1885)</f>
        <v>0</v>
      </c>
      <c r="J3757" s="40">
        <f>IF(Txn!$B1885="",0,Txn!$P1885)</f>
        <v>0</v>
      </c>
      <c r="K3757" s="41">
        <f>IF($A3757="","",IFERROR(VALUE(MID($A3757,6,2)),""))</f>
        <v>0</v>
      </c>
      <c r="L3757" s="39">
        <f>IF(Txn!$K1885="","",Txn!$K1885)</f>
        <v>0</v>
      </c>
      <c r="N3757" s="42">
        <f>IF($D3757="",0,COUNTIF(BankAccts,$D3757))</f>
        <v>0</v>
      </c>
    </row>
    <row r="3758" spans="1:14">
      <c r="A3758" s="38">
        <f>IF(Txn!$B1885="","",Txn!$B1885)</f>
        <v>0</v>
      </c>
      <c r="B3758" s="38">
        <f>IF(Txn!$B1885="","",Txn!$C1885)</f>
        <v>0</v>
      </c>
      <c r="C3758" s="39">
        <f>IF(Txn!$B1885="","","تراکنش بانکی")</f>
        <v>0</v>
      </c>
      <c r="D3758" s="38">
        <f>IF(Txn!$B1885="","",IF(IF(Txn!$U1885="TRF",Txn!$Y1885,Txn!$Z1885)="","",IF(Txn!$U1885="TRF",Txn!$Y1885,Txn!$Z1885)))</f>
        <v>0</v>
      </c>
      <c r="E3758" s="39">
        <f>IF($D3758="","",IFERROR(VLOOKUP($D3758,AcctTbl,2,0),""))</f>
        <v>0</v>
      </c>
      <c r="F3758" s="39">
        <f>IF($D3758="","",IFERROR(VLOOKUP($D3758,AcctTbl,3,0),""))</f>
        <v>0</v>
      </c>
      <c r="G3758" s="39">
        <f>IF(Txn!$B1885="","",Txn!$D1885)</f>
        <v>0</v>
      </c>
      <c r="H3758" s="38">
        <f>IF(Txn!$B1885="","",Txn!$E1885)</f>
        <v>0</v>
      </c>
      <c r="I3758" s="40">
        <f>IF(Txn!$B1885="",0,Txn!$Q1885)</f>
        <v>0</v>
      </c>
      <c r="J3758" s="40">
        <f>IF(Txn!$B1885="",0,Txn!$R1885)</f>
        <v>0</v>
      </c>
      <c r="K3758" s="41">
        <f>IF($A3758="","",IFERROR(VALUE(MID($A3758,6,2)),""))</f>
        <v>0</v>
      </c>
      <c r="L3758" s="39">
        <f>IF(Txn!$K1885="","","طرف مقابل — "&amp;Txn!$K1885)</f>
        <v>0</v>
      </c>
      <c r="N3758" s="42">
        <f>IF($D3758="",0,COUNTIF(BankAccts,$D3758))</f>
        <v>0</v>
      </c>
    </row>
    <row r="3759" spans="1:14">
      <c r="A3759" s="38">
        <f>IF(Txn!$B1886="","",Txn!$B1886)</f>
        <v>0</v>
      </c>
      <c r="B3759" s="38">
        <f>IF(Txn!$B1886="","",Txn!$C1886)</f>
        <v>0</v>
      </c>
      <c r="C3759" s="39">
        <f>IF(Txn!$B1886="","","تراکنش بانکی")</f>
        <v>0</v>
      </c>
      <c r="D3759" s="38">
        <f>IF(Txn!$B1886="","",IF(Txn!$X1886="","",Txn!$X1886))</f>
        <v>0</v>
      </c>
      <c r="E3759" s="39">
        <f>IF($D3759="","",IFERROR(VLOOKUP($D3759,AcctTbl,2,0),""))</f>
        <v>0</v>
      </c>
      <c r="F3759" s="39">
        <f>IF($D3759="","",IFERROR(VLOOKUP($D3759,AcctTbl,3,0),""))</f>
        <v>0</v>
      </c>
      <c r="G3759" s="39">
        <f>IF(Txn!$B1886="","",Txn!$D1886)</f>
        <v>0</v>
      </c>
      <c r="H3759" s="38">
        <f>IF(Txn!$B1886="","",Txn!$E1886)</f>
        <v>0</v>
      </c>
      <c r="I3759" s="40">
        <f>IF(Txn!$B1886="",0,Txn!$O1886)</f>
        <v>0</v>
      </c>
      <c r="J3759" s="40">
        <f>IF(Txn!$B1886="",0,Txn!$P1886)</f>
        <v>0</v>
      </c>
      <c r="K3759" s="41">
        <f>IF($A3759="","",IFERROR(VALUE(MID($A3759,6,2)),""))</f>
        <v>0</v>
      </c>
      <c r="L3759" s="39">
        <f>IF(Txn!$K1886="","",Txn!$K1886)</f>
        <v>0</v>
      </c>
      <c r="N3759" s="42">
        <f>IF($D3759="",0,COUNTIF(BankAccts,$D3759))</f>
        <v>0</v>
      </c>
    </row>
    <row r="3760" spans="1:14">
      <c r="A3760" s="38">
        <f>IF(Txn!$B1886="","",Txn!$B1886)</f>
        <v>0</v>
      </c>
      <c r="B3760" s="38">
        <f>IF(Txn!$B1886="","",Txn!$C1886)</f>
        <v>0</v>
      </c>
      <c r="C3760" s="39">
        <f>IF(Txn!$B1886="","","تراکنش بانکی")</f>
        <v>0</v>
      </c>
      <c r="D3760" s="38">
        <f>IF(Txn!$B1886="","",IF(IF(Txn!$U1886="TRF",Txn!$Y1886,Txn!$Z1886)="","",IF(Txn!$U1886="TRF",Txn!$Y1886,Txn!$Z1886)))</f>
        <v>0</v>
      </c>
      <c r="E3760" s="39">
        <f>IF($D3760="","",IFERROR(VLOOKUP($D3760,AcctTbl,2,0),""))</f>
        <v>0</v>
      </c>
      <c r="F3760" s="39">
        <f>IF($D3760="","",IFERROR(VLOOKUP($D3760,AcctTbl,3,0),""))</f>
        <v>0</v>
      </c>
      <c r="G3760" s="39">
        <f>IF(Txn!$B1886="","",Txn!$D1886)</f>
        <v>0</v>
      </c>
      <c r="H3760" s="38">
        <f>IF(Txn!$B1886="","",Txn!$E1886)</f>
        <v>0</v>
      </c>
      <c r="I3760" s="40">
        <f>IF(Txn!$B1886="",0,Txn!$Q1886)</f>
        <v>0</v>
      </c>
      <c r="J3760" s="40">
        <f>IF(Txn!$B1886="",0,Txn!$R1886)</f>
        <v>0</v>
      </c>
      <c r="K3760" s="41">
        <f>IF($A3760="","",IFERROR(VALUE(MID($A3760,6,2)),""))</f>
        <v>0</v>
      </c>
      <c r="L3760" s="39">
        <f>IF(Txn!$K1886="","","طرف مقابل — "&amp;Txn!$K1886)</f>
        <v>0</v>
      </c>
      <c r="N3760" s="42">
        <f>IF($D3760="",0,COUNTIF(BankAccts,$D3760))</f>
        <v>0</v>
      </c>
    </row>
    <row r="3761" spans="1:14">
      <c r="A3761" s="38">
        <f>IF(Txn!$B1887="","",Txn!$B1887)</f>
        <v>0</v>
      </c>
      <c r="B3761" s="38">
        <f>IF(Txn!$B1887="","",Txn!$C1887)</f>
        <v>0</v>
      </c>
      <c r="C3761" s="39">
        <f>IF(Txn!$B1887="","","تراکنش بانکی")</f>
        <v>0</v>
      </c>
      <c r="D3761" s="38">
        <f>IF(Txn!$B1887="","",IF(Txn!$X1887="","",Txn!$X1887))</f>
        <v>0</v>
      </c>
      <c r="E3761" s="39">
        <f>IF($D3761="","",IFERROR(VLOOKUP($D3761,AcctTbl,2,0),""))</f>
        <v>0</v>
      </c>
      <c r="F3761" s="39">
        <f>IF($D3761="","",IFERROR(VLOOKUP($D3761,AcctTbl,3,0),""))</f>
        <v>0</v>
      </c>
      <c r="G3761" s="39">
        <f>IF(Txn!$B1887="","",Txn!$D1887)</f>
        <v>0</v>
      </c>
      <c r="H3761" s="38">
        <f>IF(Txn!$B1887="","",Txn!$E1887)</f>
        <v>0</v>
      </c>
      <c r="I3761" s="40">
        <f>IF(Txn!$B1887="",0,Txn!$O1887)</f>
        <v>0</v>
      </c>
      <c r="J3761" s="40">
        <f>IF(Txn!$B1887="",0,Txn!$P1887)</f>
        <v>0</v>
      </c>
      <c r="K3761" s="41">
        <f>IF($A3761="","",IFERROR(VALUE(MID($A3761,6,2)),""))</f>
        <v>0</v>
      </c>
      <c r="L3761" s="39">
        <f>IF(Txn!$K1887="","",Txn!$K1887)</f>
        <v>0</v>
      </c>
      <c r="N3761" s="42">
        <f>IF($D3761="",0,COUNTIF(BankAccts,$D3761))</f>
        <v>0</v>
      </c>
    </row>
    <row r="3762" spans="1:14">
      <c r="A3762" s="38">
        <f>IF(Txn!$B1887="","",Txn!$B1887)</f>
        <v>0</v>
      </c>
      <c r="B3762" s="38">
        <f>IF(Txn!$B1887="","",Txn!$C1887)</f>
        <v>0</v>
      </c>
      <c r="C3762" s="39">
        <f>IF(Txn!$B1887="","","تراکنش بانکی")</f>
        <v>0</v>
      </c>
      <c r="D3762" s="38">
        <f>IF(Txn!$B1887="","",IF(IF(Txn!$U1887="TRF",Txn!$Y1887,Txn!$Z1887)="","",IF(Txn!$U1887="TRF",Txn!$Y1887,Txn!$Z1887)))</f>
        <v>0</v>
      </c>
      <c r="E3762" s="39">
        <f>IF($D3762="","",IFERROR(VLOOKUP($D3762,AcctTbl,2,0),""))</f>
        <v>0</v>
      </c>
      <c r="F3762" s="39">
        <f>IF($D3762="","",IFERROR(VLOOKUP($D3762,AcctTbl,3,0),""))</f>
        <v>0</v>
      </c>
      <c r="G3762" s="39">
        <f>IF(Txn!$B1887="","",Txn!$D1887)</f>
        <v>0</v>
      </c>
      <c r="H3762" s="38">
        <f>IF(Txn!$B1887="","",Txn!$E1887)</f>
        <v>0</v>
      </c>
      <c r="I3762" s="40">
        <f>IF(Txn!$B1887="",0,Txn!$Q1887)</f>
        <v>0</v>
      </c>
      <c r="J3762" s="40">
        <f>IF(Txn!$B1887="",0,Txn!$R1887)</f>
        <v>0</v>
      </c>
      <c r="K3762" s="41">
        <f>IF($A3762="","",IFERROR(VALUE(MID($A3762,6,2)),""))</f>
        <v>0</v>
      </c>
      <c r="L3762" s="39">
        <f>IF(Txn!$K1887="","","طرف مقابل — "&amp;Txn!$K1887)</f>
        <v>0</v>
      </c>
      <c r="N3762" s="42">
        <f>IF($D3762="",0,COUNTIF(BankAccts,$D3762))</f>
        <v>0</v>
      </c>
    </row>
    <row r="3763" spans="1:14">
      <c r="A3763" s="38">
        <f>IF(Txn!$B1888="","",Txn!$B1888)</f>
        <v>0</v>
      </c>
      <c r="B3763" s="38">
        <f>IF(Txn!$B1888="","",Txn!$C1888)</f>
        <v>0</v>
      </c>
      <c r="C3763" s="39">
        <f>IF(Txn!$B1888="","","تراکنش بانکی")</f>
        <v>0</v>
      </c>
      <c r="D3763" s="38">
        <f>IF(Txn!$B1888="","",IF(Txn!$X1888="","",Txn!$X1888))</f>
        <v>0</v>
      </c>
      <c r="E3763" s="39">
        <f>IF($D3763="","",IFERROR(VLOOKUP($D3763,AcctTbl,2,0),""))</f>
        <v>0</v>
      </c>
      <c r="F3763" s="39">
        <f>IF($D3763="","",IFERROR(VLOOKUP($D3763,AcctTbl,3,0),""))</f>
        <v>0</v>
      </c>
      <c r="G3763" s="39">
        <f>IF(Txn!$B1888="","",Txn!$D1888)</f>
        <v>0</v>
      </c>
      <c r="H3763" s="38">
        <f>IF(Txn!$B1888="","",Txn!$E1888)</f>
        <v>0</v>
      </c>
      <c r="I3763" s="40">
        <f>IF(Txn!$B1888="",0,Txn!$O1888)</f>
        <v>0</v>
      </c>
      <c r="J3763" s="40">
        <f>IF(Txn!$B1888="",0,Txn!$P1888)</f>
        <v>0</v>
      </c>
      <c r="K3763" s="41">
        <f>IF($A3763="","",IFERROR(VALUE(MID($A3763,6,2)),""))</f>
        <v>0</v>
      </c>
      <c r="L3763" s="39">
        <f>IF(Txn!$K1888="","",Txn!$K1888)</f>
        <v>0</v>
      </c>
      <c r="N3763" s="42">
        <f>IF($D3763="",0,COUNTIF(BankAccts,$D3763))</f>
        <v>0</v>
      </c>
    </row>
    <row r="3764" spans="1:14">
      <c r="A3764" s="38">
        <f>IF(Txn!$B1888="","",Txn!$B1888)</f>
        <v>0</v>
      </c>
      <c r="B3764" s="38">
        <f>IF(Txn!$B1888="","",Txn!$C1888)</f>
        <v>0</v>
      </c>
      <c r="C3764" s="39">
        <f>IF(Txn!$B1888="","","تراکنش بانکی")</f>
        <v>0</v>
      </c>
      <c r="D3764" s="38">
        <f>IF(Txn!$B1888="","",IF(IF(Txn!$U1888="TRF",Txn!$Y1888,Txn!$Z1888)="","",IF(Txn!$U1888="TRF",Txn!$Y1888,Txn!$Z1888)))</f>
        <v>0</v>
      </c>
      <c r="E3764" s="39">
        <f>IF($D3764="","",IFERROR(VLOOKUP($D3764,AcctTbl,2,0),""))</f>
        <v>0</v>
      </c>
      <c r="F3764" s="39">
        <f>IF($D3764="","",IFERROR(VLOOKUP($D3764,AcctTbl,3,0),""))</f>
        <v>0</v>
      </c>
      <c r="G3764" s="39">
        <f>IF(Txn!$B1888="","",Txn!$D1888)</f>
        <v>0</v>
      </c>
      <c r="H3764" s="38">
        <f>IF(Txn!$B1888="","",Txn!$E1888)</f>
        <v>0</v>
      </c>
      <c r="I3764" s="40">
        <f>IF(Txn!$B1888="",0,Txn!$Q1888)</f>
        <v>0</v>
      </c>
      <c r="J3764" s="40">
        <f>IF(Txn!$B1888="",0,Txn!$R1888)</f>
        <v>0</v>
      </c>
      <c r="K3764" s="41">
        <f>IF($A3764="","",IFERROR(VALUE(MID($A3764,6,2)),""))</f>
        <v>0</v>
      </c>
      <c r="L3764" s="39">
        <f>IF(Txn!$K1888="","","طرف مقابل — "&amp;Txn!$K1888)</f>
        <v>0</v>
      </c>
      <c r="N3764" s="42">
        <f>IF($D3764="",0,COUNTIF(BankAccts,$D3764))</f>
        <v>0</v>
      </c>
    </row>
    <row r="3765" spans="1:14">
      <c r="A3765" s="38">
        <f>IF(Txn!$B1889="","",Txn!$B1889)</f>
        <v>0</v>
      </c>
      <c r="B3765" s="38">
        <f>IF(Txn!$B1889="","",Txn!$C1889)</f>
        <v>0</v>
      </c>
      <c r="C3765" s="39">
        <f>IF(Txn!$B1889="","","تراکنش بانکی")</f>
        <v>0</v>
      </c>
      <c r="D3765" s="38">
        <f>IF(Txn!$B1889="","",IF(Txn!$X1889="","",Txn!$X1889))</f>
        <v>0</v>
      </c>
      <c r="E3765" s="39">
        <f>IF($D3765="","",IFERROR(VLOOKUP($D3765,AcctTbl,2,0),""))</f>
        <v>0</v>
      </c>
      <c r="F3765" s="39">
        <f>IF($D3765="","",IFERROR(VLOOKUP($D3765,AcctTbl,3,0),""))</f>
        <v>0</v>
      </c>
      <c r="G3765" s="39">
        <f>IF(Txn!$B1889="","",Txn!$D1889)</f>
        <v>0</v>
      </c>
      <c r="H3765" s="38">
        <f>IF(Txn!$B1889="","",Txn!$E1889)</f>
        <v>0</v>
      </c>
      <c r="I3765" s="40">
        <f>IF(Txn!$B1889="",0,Txn!$O1889)</f>
        <v>0</v>
      </c>
      <c r="J3765" s="40">
        <f>IF(Txn!$B1889="",0,Txn!$P1889)</f>
        <v>0</v>
      </c>
      <c r="K3765" s="41">
        <f>IF($A3765="","",IFERROR(VALUE(MID($A3765,6,2)),""))</f>
        <v>0</v>
      </c>
      <c r="L3765" s="39">
        <f>IF(Txn!$K1889="","",Txn!$K1889)</f>
        <v>0</v>
      </c>
      <c r="N3765" s="42">
        <f>IF($D3765="",0,COUNTIF(BankAccts,$D3765))</f>
        <v>0</v>
      </c>
    </row>
    <row r="3766" spans="1:14">
      <c r="A3766" s="38">
        <f>IF(Txn!$B1889="","",Txn!$B1889)</f>
        <v>0</v>
      </c>
      <c r="B3766" s="38">
        <f>IF(Txn!$B1889="","",Txn!$C1889)</f>
        <v>0</v>
      </c>
      <c r="C3766" s="39">
        <f>IF(Txn!$B1889="","","تراکنش بانکی")</f>
        <v>0</v>
      </c>
      <c r="D3766" s="38">
        <f>IF(Txn!$B1889="","",IF(IF(Txn!$U1889="TRF",Txn!$Y1889,Txn!$Z1889)="","",IF(Txn!$U1889="TRF",Txn!$Y1889,Txn!$Z1889)))</f>
        <v>0</v>
      </c>
      <c r="E3766" s="39">
        <f>IF($D3766="","",IFERROR(VLOOKUP($D3766,AcctTbl,2,0),""))</f>
        <v>0</v>
      </c>
      <c r="F3766" s="39">
        <f>IF($D3766="","",IFERROR(VLOOKUP($D3766,AcctTbl,3,0),""))</f>
        <v>0</v>
      </c>
      <c r="G3766" s="39">
        <f>IF(Txn!$B1889="","",Txn!$D1889)</f>
        <v>0</v>
      </c>
      <c r="H3766" s="38">
        <f>IF(Txn!$B1889="","",Txn!$E1889)</f>
        <v>0</v>
      </c>
      <c r="I3766" s="40">
        <f>IF(Txn!$B1889="",0,Txn!$Q1889)</f>
        <v>0</v>
      </c>
      <c r="J3766" s="40">
        <f>IF(Txn!$B1889="",0,Txn!$R1889)</f>
        <v>0</v>
      </c>
      <c r="K3766" s="41">
        <f>IF($A3766="","",IFERROR(VALUE(MID($A3766,6,2)),""))</f>
        <v>0</v>
      </c>
      <c r="L3766" s="39">
        <f>IF(Txn!$K1889="","","طرف مقابل — "&amp;Txn!$K1889)</f>
        <v>0</v>
      </c>
      <c r="N3766" s="42">
        <f>IF($D3766="",0,COUNTIF(BankAccts,$D3766))</f>
        <v>0</v>
      </c>
    </row>
    <row r="3767" spans="1:14">
      <c r="A3767" s="38">
        <f>IF(Txn!$B1890="","",Txn!$B1890)</f>
        <v>0</v>
      </c>
      <c r="B3767" s="38">
        <f>IF(Txn!$B1890="","",Txn!$C1890)</f>
        <v>0</v>
      </c>
      <c r="C3767" s="39">
        <f>IF(Txn!$B1890="","","تراکنش بانکی")</f>
        <v>0</v>
      </c>
      <c r="D3767" s="38">
        <f>IF(Txn!$B1890="","",IF(Txn!$X1890="","",Txn!$X1890))</f>
        <v>0</v>
      </c>
      <c r="E3767" s="39">
        <f>IF($D3767="","",IFERROR(VLOOKUP($D3767,AcctTbl,2,0),""))</f>
        <v>0</v>
      </c>
      <c r="F3767" s="39">
        <f>IF($D3767="","",IFERROR(VLOOKUP($D3767,AcctTbl,3,0),""))</f>
        <v>0</v>
      </c>
      <c r="G3767" s="39">
        <f>IF(Txn!$B1890="","",Txn!$D1890)</f>
        <v>0</v>
      </c>
      <c r="H3767" s="38">
        <f>IF(Txn!$B1890="","",Txn!$E1890)</f>
        <v>0</v>
      </c>
      <c r="I3767" s="40">
        <f>IF(Txn!$B1890="",0,Txn!$O1890)</f>
        <v>0</v>
      </c>
      <c r="J3767" s="40">
        <f>IF(Txn!$B1890="",0,Txn!$P1890)</f>
        <v>0</v>
      </c>
      <c r="K3767" s="41">
        <f>IF($A3767="","",IFERROR(VALUE(MID($A3767,6,2)),""))</f>
        <v>0</v>
      </c>
      <c r="L3767" s="39">
        <f>IF(Txn!$K1890="","",Txn!$K1890)</f>
        <v>0</v>
      </c>
      <c r="N3767" s="42">
        <f>IF($D3767="",0,COUNTIF(BankAccts,$D3767))</f>
        <v>0</v>
      </c>
    </row>
    <row r="3768" spans="1:14">
      <c r="A3768" s="38">
        <f>IF(Txn!$B1890="","",Txn!$B1890)</f>
        <v>0</v>
      </c>
      <c r="B3768" s="38">
        <f>IF(Txn!$B1890="","",Txn!$C1890)</f>
        <v>0</v>
      </c>
      <c r="C3768" s="39">
        <f>IF(Txn!$B1890="","","تراکنش بانکی")</f>
        <v>0</v>
      </c>
      <c r="D3768" s="38">
        <f>IF(Txn!$B1890="","",IF(IF(Txn!$U1890="TRF",Txn!$Y1890,Txn!$Z1890)="","",IF(Txn!$U1890="TRF",Txn!$Y1890,Txn!$Z1890)))</f>
        <v>0</v>
      </c>
      <c r="E3768" s="39">
        <f>IF($D3768="","",IFERROR(VLOOKUP($D3768,AcctTbl,2,0),""))</f>
        <v>0</v>
      </c>
      <c r="F3768" s="39">
        <f>IF($D3768="","",IFERROR(VLOOKUP($D3768,AcctTbl,3,0),""))</f>
        <v>0</v>
      </c>
      <c r="G3768" s="39">
        <f>IF(Txn!$B1890="","",Txn!$D1890)</f>
        <v>0</v>
      </c>
      <c r="H3768" s="38">
        <f>IF(Txn!$B1890="","",Txn!$E1890)</f>
        <v>0</v>
      </c>
      <c r="I3768" s="40">
        <f>IF(Txn!$B1890="",0,Txn!$Q1890)</f>
        <v>0</v>
      </c>
      <c r="J3768" s="40">
        <f>IF(Txn!$B1890="",0,Txn!$R1890)</f>
        <v>0</v>
      </c>
      <c r="K3768" s="41">
        <f>IF($A3768="","",IFERROR(VALUE(MID($A3768,6,2)),""))</f>
        <v>0</v>
      </c>
      <c r="L3768" s="39">
        <f>IF(Txn!$K1890="","","طرف مقابل — "&amp;Txn!$K1890)</f>
        <v>0</v>
      </c>
      <c r="N3768" s="42">
        <f>IF($D3768="",0,COUNTIF(BankAccts,$D3768))</f>
        <v>0</v>
      </c>
    </row>
    <row r="3769" spans="1:14">
      <c r="A3769" s="38">
        <f>IF(Txn!$B1891="","",Txn!$B1891)</f>
        <v>0</v>
      </c>
      <c r="B3769" s="38">
        <f>IF(Txn!$B1891="","",Txn!$C1891)</f>
        <v>0</v>
      </c>
      <c r="C3769" s="39">
        <f>IF(Txn!$B1891="","","تراکنش بانکی")</f>
        <v>0</v>
      </c>
      <c r="D3769" s="38">
        <f>IF(Txn!$B1891="","",IF(Txn!$X1891="","",Txn!$X1891))</f>
        <v>0</v>
      </c>
      <c r="E3769" s="39">
        <f>IF($D3769="","",IFERROR(VLOOKUP($D3769,AcctTbl,2,0),""))</f>
        <v>0</v>
      </c>
      <c r="F3769" s="39">
        <f>IF($D3769="","",IFERROR(VLOOKUP($D3769,AcctTbl,3,0),""))</f>
        <v>0</v>
      </c>
      <c r="G3769" s="39">
        <f>IF(Txn!$B1891="","",Txn!$D1891)</f>
        <v>0</v>
      </c>
      <c r="H3769" s="38">
        <f>IF(Txn!$B1891="","",Txn!$E1891)</f>
        <v>0</v>
      </c>
      <c r="I3769" s="40">
        <f>IF(Txn!$B1891="",0,Txn!$O1891)</f>
        <v>0</v>
      </c>
      <c r="J3769" s="40">
        <f>IF(Txn!$B1891="",0,Txn!$P1891)</f>
        <v>0</v>
      </c>
      <c r="K3769" s="41">
        <f>IF($A3769="","",IFERROR(VALUE(MID($A3769,6,2)),""))</f>
        <v>0</v>
      </c>
      <c r="L3769" s="39">
        <f>IF(Txn!$K1891="","",Txn!$K1891)</f>
        <v>0</v>
      </c>
      <c r="N3769" s="42">
        <f>IF($D3769="",0,COUNTIF(BankAccts,$D3769))</f>
        <v>0</v>
      </c>
    </row>
    <row r="3770" spans="1:14">
      <c r="A3770" s="38">
        <f>IF(Txn!$B1891="","",Txn!$B1891)</f>
        <v>0</v>
      </c>
      <c r="B3770" s="38">
        <f>IF(Txn!$B1891="","",Txn!$C1891)</f>
        <v>0</v>
      </c>
      <c r="C3770" s="39">
        <f>IF(Txn!$B1891="","","تراکنش بانکی")</f>
        <v>0</v>
      </c>
      <c r="D3770" s="38">
        <f>IF(Txn!$B1891="","",IF(IF(Txn!$U1891="TRF",Txn!$Y1891,Txn!$Z1891)="","",IF(Txn!$U1891="TRF",Txn!$Y1891,Txn!$Z1891)))</f>
        <v>0</v>
      </c>
      <c r="E3770" s="39">
        <f>IF($D3770="","",IFERROR(VLOOKUP($D3770,AcctTbl,2,0),""))</f>
        <v>0</v>
      </c>
      <c r="F3770" s="39">
        <f>IF($D3770="","",IFERROR(VLOOKUP($D3770,AcctTbl,3,0),""))</f>
        <v>0</v>
      </c>
      <c r="G3770" s="39">
        <f>IF(Txn!$B1891="","",Txn!$D1891)</f>
        <v>0</v>
      </c>
      <c r="H3770" s="38">
        <f>IF(Txn!$B1891="","",Txn!$E1891)</f>
        <v>0</v>
      </c>
      <c r="I3770" s="40">
        <f>IF(Txn!$B1891="",0,Txn!$Q1891)</f>
        <v>0</v>
      </c>
      <c r="J3770" s="40">
        <f>IF(Txn!$B1891="",0,Txn!$R1891)</f>
        <v>0</v>
      </c>
      <c r="K3770" s="41">
        <f>IF($A3770="","",IFERROR(VALUE(MID($A3770,6,2)),""))</f>
        <v>0</v>
      </c>
      <c r="L3770" s="39">
        <f>IF(Txn!$K1891="","","طرف مقابل — "&amp;Txn!$K1891)</f>
        <v>0</v>
      </c>
      <c r="N3770" s="42">
        <f>IF($D3770="",0,COUNTIF(BankAccts,$D3770))</f>
        <v>0</v>
      </c>
    </row>
    <row r="3771" spans="1:14">
      <c r="A3771" s="38">
        <f>IF(Txn!$B1892="","",Txn!$B1892)</f>
        <v>0</v>
      </c>
      <c r="B3771" s="38">
        <f>IF(Txn!$B1892="","",Txn!$C1892)</f>
        <v>0</v>
      </c>
      <c r="C3771" s="39">
        <f>IF(Txn!$B1892="","","تراکنش بانکی")</f>
        <v>0</v>
      </c>
      <c r="D3771" s="38">
        <f>IF(Txn!$B1892="","",IF(Txn!$X1892="","",Txn!$X1892))</f>
        <v>0</v>
      </c>
      <c r="E3771" s="39">
        <f>IF($D3771="","",IFERROR(VLOOKUP($D3771,AcctTbl,2,0),""))</f>
        <v>0</v>
      </c>
      <c r="F3771" s="39">
        <f>IF($D3771="","",IFERROR(VLOOKUP($D3771,AcctTbl,3,0),""))</f>
        <v>0</v>
      </c>
      <c r="G3771" s="39">
        <f>IF(Txn!$B1892="","",Txn!$D1892)</f>
        <v>0</v>
      </c>
      <c r="H3771" s="38">
        <f>IF(Txn!$B1892="","",Txn!$E1892)</f>
        <v>0</v>
      </c>
      <c r="I3771" s="40">
        <f>IF(Txn!$B1892="",0,Txn!$O1892)</f>
        <v>0</v>
      </c>
      <c r="J3771" s="40">
        <f>IF(Txn!$B1892="",0,Txn!$P1892)</f>
        <v>0</v>
      </c>
      <c r="K3771" s="41">
        <f>IF($A3771="","",IFERROR(VALUE(MID($A3771,6,2)),""))</f>
        <v>0</v>
      </c>
      <c r="L3771" s="39">
        <f>IF(Txn!$K1892="","",Txn!$K1892)</f>
        <v>0</v>
      </c>
      <c r="N3771" s="42">
        <f>IF($D3771="",0,COUNTIF(BankAccts,$D3771))</f>
        <v>0</v>
      </c>
    </row>
    <row r="3772" spans="1:14">
      <c r="A3772" s="38">
        <f>IF(Txn!$B1892="","",Txn!$B1892)</f>
        <v>0</v>
      </c>
      <c r="B3772" s="38">
        <f>IF(Txn!$B1892="","",Txn!$C1892)</f>
        <v>0</v>
      </c>
      <c r="C3772" s="39">
        <f>IF(Txn!$B1892="","","تراکنش بانکی")</f>
        <v>0</v>
      </c>
      <c r="D3772" s="38">
        <f>IF(Txn!$B1892="","",IF(IF(Txn!$U1892="TRF",Txn!$Y1892,Txn!$Z1892)="","",IF(Txn!$U1892="TRF",Txn!$Y1892,Txn!$Z1892)))</f>
        <v>0</v>
      </c>
      <c r="E3772" s="39">
        <f>IF($D3772="","",IFERROR(VLOOKUP($D3772,AcctTbl,2,0),""))</f>
        <v>0</v>
      </c>
      <c r="F3772" s="39">
        <f>IF($D3772="","",IFERROR(VLOOKUP($D3772,AcctTbl,3,0),""))</f>
        <v>0</v>
      </c>
      <c r="G3772" s="39">
        <f>IF(Txn!$B1892="","",Txn!$D1892)</f>
        <v>0</v>
      </c>
      <c r="H3772" s="38">
        <f>IF(Txn!$B1892="","",Txn!$E1892)</f>
        <v>0</v>
      </c>
      <c r="I3772" s="40">
        <f>IF(Txn!$B1892="",0,Txn!$Q1892)</f>
        <v>0</v>
      </c>
      <c r="J3772" s="40">
        <f>IF(Txn!$B1892="",0,Txn!$R1892)</f>
        <v>0</v>
      </c>
      <c r="K3772" s="41">
        <f>IF($A3772="","",IFERROR(VALUE(MID($A3772,6,2)),""))</f>
        <v>0</v>
      </c>
      <c r="L3772" s="39">
        <f>IF(Txn!$K1892="","","طرف مقابل — "&amp;Txn!$K1892)</f>
        <v>0</v>
      </c>
      <c r="N3772" s="42">
        <f>IF($D3772="",0,COUNTIF(BankAccts,$D3772))</f>
        <v>0</v>
      </c>
    </row>
    <row r="3773" spans="1:14">
      <c r="A3773" s="38">
        <f>IF(Txn!$B1893="","",Txn!$B1893)</f>
        <v>0</v>
      </c>
      <c r="B3773" s="38">
        <f>IF(Txn!$B1893="","",Txn!$C1893)</f>
        <v>0</v>
      </c>
      <c r="C3773" s="39">
        <f>IF(Txn!$B1893="","","تراکنش بانکی")</f>
        <v>0</v>
      </c>
      <c r="D3773" s="38">
        <f>IF(Txn!$B1893="","",IF(Txn!$X1893="","",Txn!$X1893))</f>
        <v>0</v>
      </c>
      <c r="E3773" s="39">
        <f>IF($D3773="","",IFERROR(VLOOKUP($D3773,AcctTbl,2,0),""))</f>
        <v>0</v>
      </c>
      <c r="F3773" s="39">
        <f>IF($D3773="","",IFERROR(VLOOKUP($D3773,AcctTbl,3,0),""))</f>
        <v>0</v>
      </c>
      <c r="G3773" s="39">
        <f>IF(Txn!$B1893="","",Txn!$D1893)</f>
        <v>0</v>
      </c>
      <c r="H3773" s="38">
        <f>IF(Txn!$B1893="","",Txn!$E1893)</f>
        <v>0</v>
      </c>
      <c r="I3773" s="40">
        <f>IF(Txn!$B1893="",0,Txn!$O1893)</f>
        <v>0</v>
      </c>
      <c r="J3773" s="40">
        <f>IF(Txn!$B1893="",0,Txn!$P1893)</f>
        <v>0</v>
      </c>
      <c r="K3773" s="41">
        <f>IF($A3773="","",IFERROR(VALUE(MID($A3773,6,2)),""))</f>
        <v>0</v>
      </c>
      <c r="L3773" s="39">
        <f>IF(Txn!$K1893="","",Txn!$K1893)</f>
        <v>0</v>
      </c>
      <c r="N3773" s="42">
        <f>IF($D3773="",0,COUNTIF(BankAccts,$D3773))</f>
        <v>0</v>
      </c>
    </row>
    <row r="3774" spans="1:14">
      <c r="A3774" s="38">
        <f>IF(Txn!$B1893="","",Txn!$B1893)</f>
        <v>0</v>
      </c>
      <c r="B3774" s="38">
        <f>IF(Txn!$B1893="","",Txn!$C1893)</f>
        <v>0</v>
      </c>
      <c r="C3774" s="39">
        <f>IF(Txn!$B1893="","","تراکنش بانکی")</f>
        <v>0</v>
      </c>
      <c r="D3774" s="38">
        <f>IF(Txn!$B1893="","",IF(IF(Txn!$U1893="TRF",Txn!$Y1893,Txn!$Z1893)="","",IF(Txn!$U1893="TRF",Txn!$Y1893,Txn!$Z1893)))</f>
        <v>0</v>
      </c>
      <c r="E3774" s="39">
        <f>IF($D3774="","",IFERROR(VLOOKUP($D3774,AcctTbl,2,0),""))</f>
        <v>0</v>
      </c>
      <c r="F3774" s="39">
        <f>IF($D3774="","",IFERROR(VLOOKUP($D3774,AcctTbl,3,0),""))</f>
        <v>0</v>
      </c>
      <c r="G3774" s="39">
        <f>IF(Txn!$B1893="","",Txn!$D1893)</f>
        <v>0</v>
      </c>
      <c r="H3774" s="38">
        <f>IF(Txn!$B1893="","",Txn!$E1893)</f>
        <v>0</v>
      </c>
      <c r="I3774" s="40">
        <f>IF(Txn!$B1893="",0,Txn!$Q1893)</f>
        <v>0</v>
      </c>
      <c r="J3774" s="40">
        <f>IF(Txn!$B1893="",0,Txn!$R1893)</f>
        <v>0</v>
      </c>
      <c r="K3774" s="41">
        <f>IF($A3774="","",IFERROR(VALUE(MID($A3774,6,2)),""))</f>
        <v>0</v>
      </c>
      <c r="L3774" s="39">
        <f>IF(Txn!$K1893="","","طرف مقابل — "&amp;Txn!$K1893)</f>
        <v>0</v>
      </c>
      <c r="N3774" s="42">
        <f>IF($D3774="",0,COUNTIF(BankAccts,$D3774))</f>
        <v>0</v>
      </c>
    </row>
    <row r="3775" spans="1:14">
      <c r="A3775" s="38">
        <f>IF(Txn!$B1894="","",Txn!$B1894)</f>
        <v>0</v>
      </c>
      <c r="B3775" s="38">
        <f>IF(Txn!$B1894="","",Txn!$C1894)</f>
        <v>0</v>
      </c>
      <c r="C3775" s="39">
        <f>IF(Txn!$B1894="","","تراکنش بانکی")</f>
        <v>0</v>
      </c>
      <c r="D3775" s="38">
        <f>IF(Txn!$B1894="","",IF(Txn!$X1894="","",Txn!$X1894))</f>
        <v>0</v>
      </c>
      <c r="E3775" s="39">
        <f>IF($D3775="","",IFERROR(VLOOKUP($D3775,AcctTbl,2,0),""))</f>
        <v>0</v>
      </c>
      <c r="F3775" s="39">
        <f>IF($D3775="","",IFERROR(VLOOKUP($D3775,AcctTbl,3,0),""))</f>
        <v>0</v>
      </c>
      <c r="G3775" s="39">
        <f>IF(Txn!$B1894="","",Txn!$D1894)</f>
        <v>0</v>
      </c>
      <c r="H3775" s="38">
        <f>IF(Txn!$B1894="","",Txn!$E1894)</f>
        <v>0</v>
      </c>
      <c r="I3775" s="40">
        <f>IF(Txn!$B1894="",0,Txn!$O1894)</f>
        <v>0</v>
      </c>
      <c r="J3775" s="40">
        <f>IF(Txn!$B1894="",0,Txn!$P1894)</f>
        <v>0</v>
      </c>
      <c r="K3775" s="41">
        <f>IF($A3775="","",IFERROR(VALUE(MID($A3775,6,2)),""))</f>
        <v>0</v>
      </c>
      <c r="L3775" s="39">
        <f>IF(Txn!$K1894="","",Txn!$K1894)</f>
        <v>0</v>
      </c>
      <c r="N3775" s="42">
        <f>IF($D3775="",0,COUNTIF(BankAccts,$D3775))</f>
        <v>0</v>
      </c>
    </row>
    <row r="3776" spans="1:14">
      <c r="A3776" s="38">
        <f>IF(Txn!$B1894="","",Txn!$B1894)</f>
        <v>0</v>
      </c>
      <c r="B3776" s="38">
        <f>IF(Txn!$B1894="","",Txn!$C1894)</f>
        <v>0</v>
      </c>
      <c r="C3776" s="39">
        <f>IF(Txn!$B1894="","","تراکنش بانکی")</f>
        <v>0</v>
      </c>
      <c r="D3776" s="38">
        <f>IF(Txn!$B1894="","",IF(IF(Txn!$U1894="TRF",Txn!$Y1894,Txn!$Z1894)="","",IF(Txn!$U1894="TRF",Txn!$Y1894,Txn!$Z1894)))</f>
        <v>0</v>
      </c>
      <c r="E3776" s="39">
        <f>IF($D3776="","",IFERROR(VLOOKUP($D3776,AcctTbl,2,0),""))</f>
        <v>0</v>
      </c>
      <c r="F3776" s="39">
        <f>IF($D3776="","",IFERROR(VLOOKUP($D3776,AcctTbl,3,0),""))</f>
        <v>0</v>
      </c>
      <c r="G3776" s="39">
        <f>IF(Txn!$B1894="","",Txn!$D1894)</f>
        <v>0</v>
      </c>
      <c r="H3776" s="38">
        <f>IF(Txn!$B1894="","",Txn!$E1894)</f>
        <v>0</v>
      </c>
      <c r="I3776" s="40">
        <f>IF(Txn!$B1894="",0,Txn!$Q1894)</f>
        <v>0</v>
      </c>
      <c r="J3776" s="40">
        <f>IF(Txn!$B1894="",0,Txn!$R1894)</f>
        <v>0</v>
      </c>
      <c r="K3776" s="41">
        <f>IF($A3776="","",IFERROR(VALUE(MID($A3776,6,2)),""))</f>
        <v>0</v>
      </c>
      <c r="L3776" s="39">
        <f>IF(Txn!$K1894="","","طرف مقابل — "&amp;Txn!$K1894)</f>
        <v>0</v>
      </c>
      <c r="N3776" s="42">
        <f>IF($D3776="",0,COUNTIF(BankAccts,$D3776))</f>
        <v>0</v>
      </c>
    </row>
    <row r="3777" spans="1:14">
      <c r="A3777" s="38">
        <f>IF(Txn!$B1895="","",Txn!$B1895)</f>
        <v>0</v>
      </c>
      <c r="B3777" s="38">
        <f>IF(Txn!$B1895="","",Txn!$C1895)</f>
        <v>0</v>
      </c>
      <c r="C3777" s="39">
        <f>IF(Txn!$B1895="","","تراکنش بانکی")</f>
        <v>0</v>
      </c>
      <c r="D3777" s="38">
        <f>IF(Txn!$B1895="","",IF(Txn!$X1895="","",Txn!$X1895))</f>
        <v>0</v>
      </c>
      <c r="E3777" s="39">
        <f>IF($D3777="","",IFERROR(VLOOKUP($D3777,AcctTbl,2,0),""))</f>
        <v>0</v>
      </c>
      <c r="F3777" s="39">
        <f>IF($D3777="","",IFERROR(VLOOKUP($D3777,AcctTbl,3,0),""))</f>
        <v>0</v>
      </c>
      <c r="G3777" s="39">
        <f>IF(Txn!$B1895="","",Txn!$D1895)</f>
        <v>0</v>
      </c>
      <c r="H3777" s="38">
        <f>IF(Txn!$B1895="","",Txn!$E1895)</f>
        <v>0</v>
      </c>
      <c r="I3777" s="40">
        <f>IF(Txn!$B1895="",0,Txn!$O1895)</f>
        <v>0</v>
      </c>
      <c r="J3777" s="40">
        <f>IF(Txn!$B1895="",0,Txn!$P1895)</f>
        <v>0</v>
      </c>
      <c r="K3777" s="41">
        <f>IF($A3777="","",IFERROR(VALUE(MID($A3777,6,2)),""))</f>
        <v>0</v>
      </c>
      <c r="L3777" s="39">
        <f>IF(Txn!$K1895="","",Txn!$K1895)</f>
        <v>0</v>
      </c>
      <c r="N3777" s="42">
        <f>IF($D3777="",0,COUNTIF(BankAccts,$D3777))</f>
        <v>0</v>
      </c>
    </row>
    <row r="3778" spans="1:14">
      <c r="A3778" s="38">
        <f>IF(Txn!$B1895="","",Txn!$B1895)</f>
        <v>0</v>
      </c>
      <c r="B3778" s="38">
        <f>IF(Txn!$B1895="","",Txn!$C1895)</f>
        <v>0</v>
      </c>
      <c r="C3778" s="39">
        <f>IF(Txn!$B1895="","","تراکنش بانکی")</f>
        <v>0</v>
      </c>
      <c r="D3778" s="38">
        <f>IF(Txn!$B1895="","",IF(IF(Txn!$U1895="TRF",Txn!$Y1895,Txn!$Z1895)="","",IF(Txn!$U1895="TRF",Txn!$Y1895,Txn!$Z1895)))</f>
        <v>0</v>
      </c>
      <c r="E3778" s="39">
        <f>IF($D3778="","",IFERROR(VLOOKUP($D3778,AcctTbl,2,0),""))</f>
        <v>0</v>
      </c>
      <c r="F3778" s="39">
        <f>IF($D3778="","",IFERROR(VLOOKUP($D3778,AcctTbl,3,0),""))</f>
        <v>0</v>
      </c>
      <c r="G3778" s="39">
        <f>IF(Txn!$B1895="","",Txn!$D1895)</f>
        <v>0</v>
      </c>
      <c r="H3778" s="38">
        <f>IF(Txn!$B1895="","",Txn!$E1895)</f>
        <v>0</v>
      </c>
      <c r="I3778" s="40">
        <f>IF(Txn!$B1895="",0,Txn!$Q1895)</f>
        <v>0</v>
      </c>
      <c r="J3778" s="40">
        <f>IF(Txn!$B1895="",0,Txn!$R1895)</f>
        <v>0</v>
      </c>
      <c r="K3778" s="41">
        <f>IF($A3778="","",IFERROR(VALUE(MID($A3778,6,2)),""))</f>
        <v>0</v>
      </c>
      <c r="L3778" s="39">
        <f>IF(Txn!$K1895="","","طرف مقابل — "&amp;Txn!$K1895)</f>
        <v>0</v>
      </c>
      <c r="N3778" s="42">
        <f>IF($D3778="",0,COUNTIF(BankAccts,$D3778))</f>
        <v>0</v>
      </c>
    </row>
    <row r="3779" spans="1:14">
      <c r="A3779" s="38">
        <f>IF(Txn!$B1896="","",Txn!$B1896)</f>
        <v>0</v>
      </c>
      <c r="B3779" s="38">
        <f>IF(Txn!$B1896="","",Txn!$C1896)</f>
        <v>0</v>
      </c>
      <c r="C3779" s="39">
        <f>IF(Txn!$B1896="","","تراکنش بانکی")</f>
        <v>0</v>
      </c>
      <c r="D3779" s="38">
        <f>IF(Txn!$B1896="","",IF(Txn!$X1896="","",Txn!$X1896))</f>
        <v>0</v>
      </c>
      <c r="E3779" s="39">
        <f>IF($D3779="","",IFERROR(VLOOKUP($D3779,AcctTbl,2,0),""))</f>
        <v>0</v>
      </c>
      <c r="F3779" s="39">
        <f>IF($D3779="","",IFERROR(VLOOKUP($D3779,AcctTbl,3,0),""))</f>
        <v>0</v>
      </c>
      <c r="G3779" s="39">
        <f>IF(Txn!$B1896="","",Txn!$D1896)</f>
        <v>0</v>
      </c>
      <c r="H3779" s="38">
        <f>IF(Txn!$B1896="","",Txn!$E1896)</f>
        <v>0</v>
      </c>
      <c r="I3779" s="40">
        <f>IF(Txn!$B1896="",0,Txn!$O1896)</f>
        <v>0</v>
      </c>
      <c r="J3779" s="40">
        <f>IF(Txn!$B1896="",0,Txn!$P1896)</f>
        <v>0</v>
      </c>
      <c r="K3779" s="41">
        <f>IF($A3779="","",IFERROR(VALUE(MID($A3779,6,2)),""))</f>
        <v>0</v>
      </c>
      <c r="L3779" s="39">
        <f>IF(Txn!$K1896="","",Txn!$K1896)</f>
        <v>0</v>
      </c>
      <c r="N3779" s="42">
        <f>IF($D3779="",0,COUNTIF(BankAccts,$D3779))</f>
        <v>0</v>
      </c>
    </row>
    <row r="3780" spans="1:14">
      <c r="A3780" s="38">
        <f>IF(Txn!$B1896="","",Txn!$B1896)</f>
        <v>0</v>
      </c>
      <c r="B3780" s="38">
        <f>IF(Txn!$B1896="","",Txn!$C1896)</f>
        <v>0</v>
      </c>
      <c r="C3780" s="39">
        <f>IF(Txn!$B1896="","","تراکنش بانکی")</f>
        <v>0</v>
      </c>
      <c r="D3780" s="38">
        <f>IF(Txn!$B1896="","",IF(IF(Txn!$U1896="TRF",Txn!$Y1896,Txn!$Z1896)="","",IF(Txn!$U1896="TRF",Txn!$Y1896,Txn!$Z1896)))</f>
        <v>0</v>
      </c>
      <c r="E3780" s="39">
        <f>IF($D3780="","",IFERROR(VLOOKUP($D3780,AcctTbl,2,0),""))</f>
        <v>0</v>
      </c>
      <c r="F3780" s="39">
        <f>IF($D3780="","",IFERROR(VLOOKUP($D3780,AcctTbl,3,0),""))</f>
        <v>0</v>
      </c>
      <c r="G3780" s="39">
        <f>IF(Txn!$B1896="","",Txn!$D1896)</f>
        <v>0</v>
      </c>
      <c r="H3780" s="38">
        <f>IF(Txn!$B1896="","",Txn!$E1896)</f>
        <v>0</v>
      </c>
      <c r="I3780" s="40">
        <f>IF(Txn!$B1896="",0,Txn!$Q1896)</f>
        <v>0</v>
      </c>
      <c r="J3780" s="40">
        <f>IF(Txn!$B1896="",0,Txn!$R1896)</f>
        <v>0</v>
      </c>
      <c r="K3780" s="41">
        <f>IF($A3780="","",IFERROR(VALUE(MID($A3780,6,2)),""))</f>
        <v>0</v>
      </c>
      <c r="L3780" s="39">
        <f>IF(Txn!$K1896="","","طرف مقابل — "&amp;Txn!$K1896)</f>
        <v>0</v>
      </c>
      <c r="N3780" s="42">
        <f>IF($D3780="",0,COUNTIF(BankAccts,$D3780))</f>
        <v>0</v>
      </c>
    </row>
    <row r="3781" spans="1:14">
      <c r="A3781" s="38">
        <f>IF(Txn!$B1897="","",Txn!$B1897)</f>
        <v>0</v>
      </c>
      <c r="B3781" s="38">
        <f>IF(Txn!$B1897="","",Txn!$C1897)</f>
        <v>0</v>
      </c>
      <c r="C3781" s="39">
        <f>IF(Txn!$B1897="","","تراکنش بانکی")</f>
        <v>0</v>
      </c>
      <c r="D3781" s="38">
        <f>IF(Txn!$B1897="","",IF(Txn!$X1897="","",Txn!$X1897))</f>
        <v>0</v>
      </c>
      <c r="E3781" s="39">
        <f>IF($D3781="","",IFERROR(VLOOKUP($D3781,AcctTbl,2,0),""))</f>
        <v>0</v>
      </c>
      <c r="F3781" s="39">
        <f>IF($D3781="","",IFERROR(VLOOKUP($D3781,AcctTbl,3,0),""))</f>
        <v>0</v>
      </c>
      <c r="G3781" s="39">
        <f>IF(Txn!$B1897="","",Txn!$D1897)</f>
        <v>0</v>
      </c>
      <c r="H3781" s="38">
        <f>IF(Txn!$B1897="","",Txn!$E1897)</f>
        <v>0</v>
      </c>
      <c r="I3781" s="40">
        <f>IF(Txn!$B1897="",0,Txn!$O1897)</f>
        <v>0</v>
      </c>
      <c r="J3781" s="40">
        <f>IF(Txn!$B1897="",0,Txn!$P1897)</f>
        <v>0</v>
      </c>
      <c r="K3781" s="41">
        <f>IF($A3781="","",IFERROR(VALUE(MID($A3781,6,2)),""))</f>
        <v>0</v>
      </c>
      <c r="L3781" s="39">
        <f>IF(Txn!$K1897="","",Txn!$K1897)</f>
        <v>0</v>
      </c>
      <c r="N3781" s="42">
        <f>IF($D3781="",0,COUNTIF(BankAccts,$D3781))</f>
        <v>0</v>
      </c>
    </row>
    <row r="3782" spans="1:14">
      <c r="A3782" s="38">
        <f>IF(Txn!$B1897="","",Txn!$B1897)</f>
        <v>0</v>
      </c>
      <c r="B3782" s="38">
        <f>IF(Txn!$B1897="","",Txn!$C1897)</f>
        <v>0</v>
      </c>
      <c r="C3782" s="39">
        <f>IF(Txn!$B1897="","","تراکنش بانکی")</f>
        <v>0</v>
      </c>
      <c r="D3782" s="38">
        <f>IF(Txn!$B1897="","",IF(IF(Txn!$U1897="TRF",Txn!$Y1897,Txn!$Z1897)="","",IF(Txn!$U1897="TRF",Txn!$Y1897,Txn!$Z1897)))</f>
        <v>0</v>
      </c>
      <c r="E3782" s="39">
        <f>IF($D3782="","",IFERROR(VLOOKUP($D3782,AcctTbl,2,0),""))</f>
        <v>0</v>
      </c>
      <c r="F3782" s="39">
        <f>IF($D3782="","",IFERROR(VLOOKUP($D3782,AcctTbl,3,0),""))</f>
        <v>0</v>
      </c>
      <c r="G3782" s="39">
        <f>IF(Txn!$B1897="","",Txn!$D1897)</f>
        <v>0</v>
      </c>
      <c r="H3782" s="38">
        <f>IF(Txn!$B1897="","",Txn!$E1897)</f>
        <v>0</v>
      </c>
      <c r="I3782" s="40">
        <f>IF(Txn!$B1897="",0,Txn!$Q1897)</f>
        <v>0</v>
      </c>
      <c r="J3782" s="40">
        <f>IF(Txn!$B1897="",0,Txn!$R1897)</f>
        <v>0</v>
      </c>
      <c r="K3782" s="41">
        <f>IF($A3782="","",IFERROR(VALUE(MID($A3782,6,2)),""))</f>
        <v>0</v>
      </c>
      <c r="L3782" s="39">
        <f>IF(Txn!$K1897="","","طرف مقابل — "&amp;Txn!$K1897)</f>
        <v>0</v>
      </c>
      <c r="N3782" s="42">
        <f>IF($D3782="",0,COUNTIF(BankAccts,$D3782))</f>
        <v>0</v>
      </c>
    </row>
    <row r="3783" spans="1:14">
      <c r="A3783" s="38">
        <f>IF(Txn!$B1898="","",Txn!$B1898)</f>
        <v>0</v>
      </c>
      <c r="B3783" s="38">
        <f>IF(Txn!$B1898="","",Txn!$C1898)</f>
        <v>0</v>
      </c>
      <c r="C3783" s="39">
        <f>IF(Txn!$B1898="","","تراکنش بانکی")</f>
        <v>0</v>
      </c>
      <c r="D3783" s="38">
        <f>IF(Txn!$B1898="","",IF(Txn!$X1898="","",Txn!$X1898))</f>
        <v>0</v>
      </c>
      <c r="E3783" s="39">
        <f>IF($D3783="","",IFERROR(VLOOKUP($D3783,AcctTbl,2,0),""))</f>
        <v>0</v>
      </c>
      <c r="F3783" s="39">
        <f>IF($D3783="","",IFERROR(VLOOKUP($D3783,AcctTbl,3,0),""))</f>
        <v>0</v>
      </c>
      <c r="G3783" s="39">
        <f>IF(Txn!$B1898="","",Txn!$D1898)</f>
        <v>0</v>
      </c>
      <c r="H3783" s="38">
        <f>IF(Txn!$B1898="","",Txn!$E1898)</f>
        <v>0</v>
      </c>
      <c r="I3783" s="40">
        <f>IF(Txn!$B1898="",0,Txn!$O1898)</f>
        <v>0</v>
      </c>
      <c r="J3783" s="40">
        <f>IF(Txn!$B1898="",0,Txn!$P1898)</f>
        <v>0</v>
      </c>
      <c r="K3783" s="41">
        <f>IF($A3783="","",IFERROR(VALUE(MID($A3783,6,2)),""))</f>
        <v>0</v>
      </c>
      <c r="L3783" s="39">
        <f>IF(Txn!$K1898="","",Txn!$K1898)</f>
        <v>0</v>
      </c>
      <c r="N3783" s="42">
        <f>IF($D3783="",0,COUNTIF(BankAccts,$D3783))</f>
        <v>0</v>
      </c>
    </row>
    <row r="3784" spans="1:14">
      <c r="A3784" s="38">
        <f>IF(Txn!$B1898="","",Txn!$B1898)</f>
        <v>0</v>
      </c>
      <c r="B3784" s="38">
        <f>IF(Txn!$B1898="","",Txn!$C1898)</f>
        <v>0</v>
      </c>
      <c r="C3784" s="39">
        <f>IF(Txn!$B1898="","","تراکنش بانکی")</f>
        <v>0</v>
      </c>
      <c r="D3784" s="38">
        <f>IF(Txn!$B1898="","",IF(IF(Txn!$U1898="TRF",Txn!$Y1898,Txn!$Z1898)="","",IF(Txn!$U1898="TRF",Txn!$Y1898,Txn!$Z1898)))</f>
        <v>0</v>
      </c>
      <c r="E3784" s="39">
        <f>IF($D3784="","",IFERROR(VLOOKUP($D3784,AcctTbl,2,0),""))</f>
        <v>0</v>
      </c>
      <c r="F3784" s="39">
        <f>IF($D3784="","",IFERROR(VLOOKUP($D3784,AcctTbl,3,0),""))</f>
        <v>0</v>
      </c>
      <c r="G3784" s="39">
        <f>IF(Txn!$B1898="","",Txn!$D1898)</f>
        <v>0</v>
      </c>
      <c r="H3784" s="38">
        <f>IF(Txn!$B1898="","",Txn!$E1898)</f>
        <v>0</v>
      </c>
      <c r="I3784" s="40">
        <f>IF(Txn!$B1898="",0,Txn!$Q1898)</f>
        <v>0</v>
      </c>
      <c r="J3784" s="40">
        <f>IF(Txn!$B1898="",0,Txn!$R1898)</f>
        <v>0</v>
      </c>
      <c r="K3784" s="41">
        <f>IF($A3784="","",IFERROR(VALUE(MID($A3784,6,2)),""))</f>
        <v>0</v>
      </c>
      <c r="L3784" s="39">
        <f>IF(Txn!$K1898="","","طرف مقابل — "&amp;Txn!$K1898)</f>
        <v>0</v>
      </c>
      <c r="N3784" s="42">
        <f>IF($D3784="",0,COUNTIF(BankAccts,$D3784))</f>
        <v>0</v>
      </c>
    </row>
    <row r="3785" spans="1:14">
      <c r="A3785" s="38">
        <f>IF(Txn!$B1899="","",Txn!$B1899)</f>
        <v>0</v>
      </c>
      <c r="B3785" s="38">
        <f>IF(Txn!$B1899="","",Txn!$C1899)</f>
        <v>0</v>
      </c>
      <c r="C3785" s="39">
        <f>IF(Txn!$B1899="","","تراکنش بانکی")</f>
        <v>0</v>
      </c>
      <c r="D3785" s="38">
        <f>IF(Txn!$B1899="","",IF(Txn!$X1899="","",Txn!$X1899))</f>
        <v>0</v>
      </c>
      <c r="E3785" s="39">
        <f>IF($D3785="","",IFERROR(VLOOKUP($D3785,AcctTbl,2,0),""))</f>
        <v>0</v>
      </c>
      <c r="F3785" s="39">
        <f>IF($D3785="","",IFERROR(VLOOKUP($D3785,AcctTbl,3,0),""))</f>
        <v>0</v>
      </c>
      <c r="G3785" s="39">
        <f>IF(Txn!$B1899="","",Txn!$D1899)</f>
        <v>0</v>
      </c>
      <c r="H3785" s="38">
        <f>IF(Txn!$B1899="","",Txn!$E1899)</f>
        <v>0</v>
      </c>
      <c r="I3785" s="40">
        <f>IF(Txn!$B1899="",0,Txn!$O1899)</f>
        <v>0</v>
      </c>
      <c r="J3785" s="40">
        <f>IF(Txn!$B1899="",0,Txn!$P1899)</f>
        <v>0</v>
      </c>
      <c r="K3785" s="41">
        <f>IF($A3785="","",IFERROR(VALUE(MID($A3785,6,2)),""))</f>
        <v>0</v>
      </c>
      <c r="L3785" s="39">
        <f>IF(Txn!$K1899="","",Txn!$K1899)</f>
        <v>0</v>
      </c>
      <c r="N3785" s="42">
        <f>IF($D3785="",0,COUNTIF(BankAccts,$D3785))</f>
        <v>0</v>
      </c>
    </row>
    <row r="3786" spans="1:14">
      <c r="A3786" s="38">
        <f>IF(Txn!$B1899="","",Txn!$B1899)</f>
        <v>0</v>
      </c>
      <c r="B3786" s="38">
        <f>IF(Txn!$B1899="","",Txn!$C1899)</f>
        <v>0</v>
      </c>
      <c r="C3786" s="39">
        <f>IF(Txn!$B1899="","","تراکنش بانکی")</f>
        <v>0</v>
      </c>
      <c r="D3786" s="38">
        <f>IF(Txn!$B1899="","",IF(IF(Txn!$U1899="TRF",Txn!$Y1899,Txn!$Z1899)="","",IF(Txn!$U1899="TRF",Txn!$Y1899,Txn!$Z1899)))</f>
        <v>0</v>
      </c>
      <c r="E3786" s="39">
        <f>IF($D3786="","",IFERROR(VLOOKUP($D3786,AcctTbl,2,0),""))</f>
        <v>0</v>
      </c>
      <c r="F3786" s="39">
        <f>IF($D3786="","",IFERROR(VLOOKUP($D3786,AcctTbl,3,0),""))</f>
        <v>0</v>
      </c>
      <c r="G3786" s="39">
        <f>IF(Txn!$B1899="","",Txn!$D1899)</f>
        <v>0</v>
      </c>
      <c r="H3786" s="38">
        <f>IF(Txn!$B1899="","",Txn!$E1899)</f>
        <v>0</v>
      </c>
      <c r="I3786" s="40">
        <f>IF(Txn!$B1899="",0,Txn!$Q1899)</f>
        <v>0</v>
      </c>
      <c r="J3786" s="40">
        <f>IF(Txn!$B1899="",0,Txn!$R1899)</f>
        <v>0</v>
      </c>
      <c r="K3786" s="41">
        <f>IF($A3786="","",IFERROR(VALUE(MID($A3786,6,2)),""))</f>
        <v>0</v>
      </c>
      <c r="L3786" s="39">
        <f>IF(Txn!$K1899="","","طرف مقابل — "&amp;Txn!$K1899)</f>
        <v>0</v>
      </c>
      <c r="N3786" s="42">
        <f>IF($D3786="",0,COUNTIF(BankAccts,$D3786))</f>
        <v>0</v>
      </c>
    </row>
    <row r="3787" spans="1:14">
      <c r="A3787" s="38">
        <f>IF(Txn!$B1900="","",Txn!$B1900)</f>
        <v>0</v>
      </c>
      <c r="B3787" s="38">
        <f>IF(Txn!$B1900="","",Txn!$C1900)</f>
        <v>0</v>
      </c>
      <c r="C3787" s="39">
        <f>IF(Txn!$B1900="","","تراکنش بانکی")</f>
        <v>0</v>
      </c>
      <c r="D3787" s="38">
        <f>IF(Txn!$B1900="","",IF(Txn!$X1900="","",Txn!$X1900))</f>
        <v>0</v>
      </c>
      <c r="E3787" s="39">
        <f>IF($D3787="","",IFERROR(VLOOKUP($D3787,AcctTbl,2,0),""))</f>
        <v>0</v>
      </c>
      <c r="F3787" s="39">
        <f>IF($D3787="","",IFERROR(VLOOKUP($D3787,AcctTbl,3,0),""))</f>
        <v>0</v>
      </c>
      <c r="G3787" s="39">
        <f>IF(Txn!$B1900="","",Txn!$D1900)</f>
        <v>0</v>
      </c>
      <c r="H3787" s="38">
        <f>IF(Txn!$B1900="","",Txn!$E1900)</f>
        <v>0</v>
      </c>
      <c r="I3787" s="40">
        <f>IF(Txn!$B1900="",0,Txn!$O1900)</f>
        <v>0</v>
      </c>
      <c r="J3787" s="40">
        <f>IF(Txn!$B1900="",0,Txn!$P1900)</f>
        <v>0</v>
      </c>
      <c r="K3787" s="41">
        <f>IF($A3787="","",IFERROR(VALUE(MID($A3787,6,2)),""))</f>
        <v>0</v>
      </c>
      <c r="L3787" s="39">
        <f>IF(Txn!$K1900="","",Txn!$K1900)</f>
        <v>0</v>
      </c>
      <c r="N3787" s="42">
        <f>IF($D3787="",0,COUNTIF(BankAccts,$D3787))</f>
        <v>0</v>
      </c>
    </row>
    <row r="3788" spans="1:14">
      <c r="A3788" s="38">
        <f>IF(Txn!$B1900="","",Txn!$B1900)</f>
        <v>0</v>
      </c>
      <c r="B3788" s="38">
        <f>IF(Txn!$B1900="","",Txn!$C1900)</f>
        <v>0</v>
      </c>
      <c r="C3788" s="39">
        <f>IF(Txn!$B1900="","","تراکنش بانکی")</f>
        <v>0</v>
      </c>
      <c r="D3788" s="38">
        <f>IF(Txn!$B1900="","",IF(IF(Txn!$U1900="TRF",Txn!$Y1900,Txn!$Z1900)="","",IF(Txn!$U1900="TRF",Txn!$Y1900,Txn!$Z1900)))</f>
        <v>0</v>
      </c>
      <c r="E3788" s="39">
        <f>IF($D3788="","",IFERROR(VLOOKUP($D3788,AcctTbl,2,0),""))</f>
        <v>0</v>
      </c>
      <c r="F3788" s="39">
        <f>IF($D3788="","",IFERROR(VLOOKUP($D3788,AcctTbl,3,0),""))</f>
        <v>0</v>
      </c>
      <c r="G3788" s="39">
        <f>IF(Txn!$B1900="","",Txn!$D1900)</f>
        <v>0</v>
      </c>
      <c r="H3788" s="38">
        <f>IF(Txn!$B1900="","",Txn!$E1900)</f>
        <v>0</v>
      </c>
      <c r="I3788" s="40">
        <f>IF(Txn!$B1900="",0,Txn!$Q1900)</f>
        <v>0</v>
      </c>
      <c r="J3788" s="40">
        <f>IF(Txn!$B1900="",0,Txn!$R1900)</f>
        <v>0</v>
      </c>
      <c r="K3788" s="41">
        <f>IF($A3788="","",IFERROR(VALUE(MID($A3788,6,2)),""))</f>
        <v>0</v>
      </c>
      <c r="L3788" s="39">
        <f>IF(Txn!$K1900="","","طرف مقابل — "&amp;Txn!$K1900)</f>
        <v>0</v>
      </c>
      <c r="N3788" s="42">
        <f>IF($D3788="",0,COUNTIF(BankAccts,$D3788))</f>
        <v>0</v>
      </c>
    </row>
    <row r="3789" spans="1:14">
      <c r="A3789" s="38">
        <f>IF(Txn!$B1901="","",Txn!$B1901)</f>
        <v>0</v>
      </c>
      <c r="B3789" s="38">
        <f>IF(Txn!$B1901="","",Txn!$C1901)</f>
        <v>0</v>
      </c>
      <c r="C3789" s="39">
        <f>IF(Txn!$B1901="","","تراکنش بانکی")</f>
        <v>0</v>
      </c>
      <c r="D3789" s="38">
        <f>IF(Txn!$B1901="","",IF(Txn!$X1901="","",Txn!$X1901))</f>
        <v>0</v>
      </c>
      <c r="E3789" s="39">
        <f>IF($D3789="","",IFERROR(VLOOKUP($D3789,AcctTbl,2,0),""))</f>
        <v>0</v>
      </c>
      <c r="F3789" s="39">
        <f>IF($D3789="","",IFERROR(VLOOKUP($D3789,AcctTbl,3,0),""))</f>
        <v>0</v>
      </c>
      <c r="G3789" s="39">
        <f>IF(Txn!$B1901="","",Txn!$D1901)</f>
        <v>0</v>
      </c>
      <c r="H3789" s="38">
        <f>IF(Txn!$B1901="","",Txn!$E1901)</f>
        <v>0</v>
      </c>
      <c r="I3789" s="40">
        <f>IF(Txn!$B1901="",0,Txn!$O1901)</f>
        <v>0</v>
      </c>
      <c r="J3789" s="40">
        <f>IF(Txn!$B1901="",0,Txn!$P1901)</f>
        <v>0</v>
      </c>
      <c r="K3789" s="41">
        <f>IF($A3789="","",IFERROR(VALUE(MID($A3789,6,2)),""))</f>
        <v>0</v>
      </c>
      <c r="L3789" s="39">
        <f>IF(Txn!$K1901="","",Txn!$K1901)</f>
        <v>0</v>
      </c>
      <c r="N3789" s="42">
        <f>IF($D3789="",0,COUNTIF(BankAccts,$D3789))</f>
        <v>0</v>
      </c>
    </row>
    <row r="3790" spans="1:14">
      <c r="A3790" s="38">
        <f>IF(Txn!$B1901="","",Txn!$B1901)</f>
        <v>0</v>
      </c>
      <c r="B3790" s="38">
        <f>IF(Txn!$B1901="","",Txn!$C1901)</f>
        <v>0</v>
      </c>
      <c r="C3790" s="39">
        <f>IF(Txn!$B1901="","","تراکنش بانکی")</f>
        <v>0</v>
      </c>
      <c r="D3790" s="38">
        <f>IF(Txn!$B1901="","",IF(IF(Txn!$U1901="TRF",Txn!$Y1901,Txn!$Z1901)="","",IF(Txn!$U1901="TRF",Txn!$Y1901,Txn!$Z1901)))</f>
        <v>0</v>
      </c>
      <c r="E3790" s="39">
        <f>IF($D3790="","",IFERROR(VLOOKUP($D3790,AcctTbl,2,0),""))</f>
        <v>0</v>
      </c>
      <c r="F3790" s="39">
        <f>IF($D3790="","",IFERROR(VLOOKUP($D3790,AcctTbl,3,0),""))</f>
        <v>0</v>
      </c>
      <c r="G3790" s="39">
        <f>IF(Txn!$B1901="","",Txn!$D1901)</f>
        <v>0</v>
      </c>
      <c r="H3790" s="38">
        <f>IF(Txn!$B1901="","",Txn!$E1901)</f>
        <v>0</v>
      </c>
      <c r="I3790" s="40">
        <f>IF(Txn!$B1901="",0,Txn!$Q1901)</f>
        <v>0</v>
      </c>
      <c r="J3790" s="40">
        <f>IF(Txn!$B1901="",0,Txn!$R1901)</f>
        <v>0</v>
      </c>
      <c r="K3790" s="41">
        <f>IF($A3790="","",IFERROR(VALUE(MID($A3790,6,2)),""))</f>
        <v>0</v>
      </c>
      <c r="L3790" s="39">
        <f>IF(Txn!$K1901="","","طرف مقابل — "&amp;Txn!$K1901)</f>
        <v>0</v>
      </c>
      <c r="N3790" s="42">
        <f>IF($D3790="",0,COUNTIF(BankAccts,$D3790))</f>
        <v>0</v>
      </c>
    </row>
    <row r="3791" spans="1:14">
      <c r="A3791" s="38">
        <f>IF(Txn!$B1902="","",Txn!$B1902)</f>
        <v>0</v>
      </c>
      <c r="B3791" s="38">
        <f>IF(Txn!$B1902="","",Txn!$C1902)</f>
        <v>0</v>
      </c>
      <c r="C3791" s="39">
        <f>IF(Txn!$B1902="","","تراکنش بانکی")</f>
        <v>0</v>
      </c>
      <c r="D3791" s="38">
        <f>IF(Txn!$B1902="","",IF(Txn!$X1902="","",Txn!$X1902))</f>
        <v>0</v>
      </c>
      <c r="E3791" s="39">
        <f>IF($D3791="","",IFERROR(VLOOKUP($D3791,AcctTbl,2,0),""))</f>
        <v>0</v>
      </c>
      <c r="F3791" s="39">
        <f>IF($D3791="","",IFERROR(VLOOKUP($D3791,AcctTbl,3,0),""))</f>
        <v>0</v>
      </c>
      <c r="G3791" s="39">
        <f>IF(Txn!$B1902="","",Txn!$D1902)</f>
        <v>0</v>
      </c>
      <c r="H3791" s="38">
        <f>IF(Txn!$B1902="","",Txn!$E1902)</f>
        <v>0</v>
      </c>
      <c r="I3791" s="40">
        <f>IF(Txn!$B1902="",0,Txn!$O1902)</f>
        <v>0</v>
      </c>
      <c r="J3791" s="40">
        <f>IF(Txn!$B1902="",0,Txn!$P1902)</f>
        <v>0</v>
      </c>
      <c r="K3791" s="41">
        <f>IF($A3791="","",IFERROR(VALUE(MID($A3791,6,2)),""))</f>
        <v>0</v>
      </c>
      <c r="L3791" s="39">
        <f>IF(Txn!$K1902="","",Txn!$K1902)</f>
        <v>0</v>
      </c>
      <c r="N3791" s="42">
        <f>IF($D3791="",0,COUNTIF(BankAccts,$D3791))</f>
        <v>0</v>
      </c>
    </row>
    <row r="3792" spans="1:14">
      <c r="A3792" s="38">
        <f>IF(Txn!$B1902="","",Txn!$B1902)</f>
        <v>0</v>
      </c>
      <c r="B3792" s="38">
        <f>IF(Txn!$B1902="","",Txn!$C1902)</f>
        <v>0</v>
      </c>
      <c r="C3792" s="39">
        <f>IF(Txn!$B1902="","","تراکنش بانکی")</f>
        <v>0</v>
      </c>
      <c r="D3792" s="38">
        <f>IF(Txn!$B1902="","",IF(IF(Txn!$U1902="TRF",Txn!$Y1902,Txn!$Z1902)="","",IF(Txn!$U1902="TRF",Txn!$Y1902,Txn!$Z1902)))</f>
        <v>0</v>
      </c>
      <c r="E3792" s="39">
        <f>IF($D3792="","",IFERROR(VLOOKUP($D3792,AcctTbl,2,0),""))</f>
        <v>0</v>
      </c>
      <c r="F3792" s="39">
        <f>IF($D3792="","",IFERROR(VLOOKUP($D3792,AcctTbl,3,0),""))</f>
        <v>0</v>
      </c>
      <c r="G3792" s="39">
        <f>IF(Txn!$B1902="","",Txn!$D1902)</f>
        <v>0</v>
      </c>
      <c r="H3792" s="38">
        <f>IF(Txn!$B1902="","",Txn!$E1902)</f>
        <v>0</v>
      </c>
      <c r="I3792" s="40">
        <f>IF(Txn!$B1902="",0,Txn!$Q1902)</f>
        <v>0</v>
      </c>
      <c r="J3792" s="40">
        <f>IF(Txn!$B1902="",0,Txn!$R1902)</f>
        <v>0</v>
      </c>
      <c r="K3792" s="41">
        <f>IF($A3792="","",IFERROR(VALUE(MID($A3792,6,2)),""))</f>
        <v>0</v>
      </c>
      <c r="L3792" s="39">
        <f>IF(Txn!$K1902="","","طرف مقابل — "&amp;Txn!$K1902)</f>
        <v>0</v>
      </c>
      <c r="N3792" s="42">
        <f>IF($D3792="",0,COUNTIF(BankAccts,$D3792))</f>
        <v>0</v>
      </c>
    </row>
    <row r="3793" spans="1:14">
      <c r="A3793" s="38">
        <f>IF(Txn!$B1903="","",Txn!$B1903)</f>
        <v>0</v>
      </c>
      <c r="B3793" s="38">
        <f>IF(Txn!$B1903="","",Txn!$C1903)</f>
        <v>0</v>
      </c>
      <c r="C3793" s="39">
        <f>IF(Txn!$B1903="","","تراکنش بانکی")</f>
        <v>0</v>
      </c>
      <c r="D3793" s="38">
        <f>IF(Txn!$B1903="","",IF(Txn!$X1903="","",Txn!$X1903))</f>
        <v>0</v>
      </c>
      <c r="E3793" s="39">
        <f>IF($D3793="","",IFERROR(VLOOKUP($D3793,AcctTbl,2,0),""))</f>
        <v>0</v>
      </c>
      <c r="F3793" s="39">
        <f>IF($D3793="","",IFERROR(VLOOKUP($D3793,AcctTbl,3,0),""))</f>
        <v>0</v>
      </c>
      <c r="G3793" s="39">
        <f>IF(Txn!$B1903="","",Txn!$D1903)</f>
        <v>0</v>
      </c>
      <c r="H3793" s="38">
        <f>IF(Txn!$B1903="","",Txn!$E1903)</f>
        <v>0</v>
      </c>
      <c r="I3793" s="40">
        <f>IF(Txn!$B1903="",0,Txn!$O1903)</f>
        <v>0</v>
      </c>
      <c r="J3793" s="40">
        <f>IF(Txn!$B1903="",0,Txn!$P1903)</f>
        <v>0</v>
      </c>
      <c r="K3793" s="41">
        <f>IF($A3793="","",IFERROR(VALUE(MID($A3793,6,2)),""))</f>
        <v>0</v>
      </c>
      <c r="L3793" s="39">
        <f>IF(Txn!$K1903="","",Txn!$K1903)</f>
        <v>0</v>
      </c>
      <c r="N3793" s="42">
        <f>IF($D3793="",0,COUNTIF(BankAccts,$D3793))</f>
        <v>0</v>
      </c>
    </row>
    <row r="3794" spans="1:14">
      <c r="A3794" s="38">
        <f>IF(Txn!$B1903="","",Txn!$B1903)</f>
        <v>0</v>
      </c>
      <c r="B3794" s="38">
        <f>IF(Txn!$B1903="","",Txn!$C1903)</f>
        <v>0</v>
      </c>
      <c r="C3794" s="39">
        <f>IF(Txn!$B1903="","","تراکنش بانکی")</f>
        <v>0</v>
      </c>
      <c r="D3794" s="38">
        <f>IF(Txn!$B1903="","",IF(IF(Txn!$U1903="TRF",Txn!$Y1903,Txn!$Z1903)="","",IF(Txn!$U1903="TRF",Txn!$Y1903,Txn!$Z1903)))</f>
        <v>0</v>
      </c>
      <c r="E3794" s="39">
        <f>IF($D3794="","",IFERROR(VLOOKUP($D3794,AcctTbl,2,0),""))</f>
        <v>0</v>
      </c>
      <c r="F3794" s="39">
        <f>IF($D3794="","",IFERROR(VLOOKUP($D3794,AcctTbl,3,0),""))</f>
        <v>0</v>
      </c>
      <c r="G3794" s="39">
        <f>IF(Txn!$B1903="","",Txn!$D1903)</f>
        <v>0</v>
      </c>
      <c r="H3794" s="38">
        <f>IF(Txn!$B1903="","",Txn!$E1903)</f>
        <v>0</v>
      </c>
      <c r="I3794" s="40">
        <f>IF(Txn!$B1903="",0,Txn!$Q1903)</f>
        <v>0</v>
      </c>
      <c r="J3794" s="40">
        <f>IF(Txn!$B1903="",0,Txn!$R1903)</f>
        <v>0</v>
      </c>
      <c r="K3794" s="41">
        <f>IF($A3794="","",IFERROR(VALUE(MID($A3794,6,2)),""))</f>
        <v>0</v>
      </c>
      <c r="L3794" s="39">
        <f>IF(Txn!$K1903="","","طرف مقابل — "&amp;Txn!$K1903)</f>
        <v>0</v>
      </c>
      <c r="N3794" s="42">
        <f>IF($D3794="",0,COUNTIF(BankAccts,$D3794))</f>
        <v>0</v>
      </c>
    </row>
    <row r="3795" spans="1:14">
      <c r="A3795" s="38">
        <f>IF(Txn!$B1904="","",Txn!$B1904)</f>
        <v>0</v>
      </c>
      <c r="B3795" s="38">
        <f>IF(Txn!$B1904="","",Txn!$C1904)</f>
        <v>0</v>
      </c>
      <c r="C3795" s="39">
        <f>IF(Txn!$B1904="","","تراکنش بانکی")</f>
        <v>0</v>
      </c>
      <c r="D3795" s="38">
        <f>IF(Txn!$B1904="","",IF(Txn!$X1904="","",Txn!$X1904))</f>
        <v>0</v>
      </c>
      <c r="E3795" s="39">
        <f>IF($D3795="","",IFERROR(VLOOKUP($D3795,AcctTbl,2,0),""))</f>
        <v>0</v>
      </c>
      <c r="F3795" s="39">
        <f>IF($D3795="","",IFERROR(VLOOKUP($D3795,AcctTbl,3,0),""))</f>
        <v>0</v>
      </c>
      <c r="G3795" s="39">
        <f>IF(Txn!$B1904="","",Txn!$D1904)</f>
        <v>0</v>
      </c>
      <c r="H3795" s="38">
        <f>IF(Txn!$B1904="","",Txn!$E1904)</f>
        <v>0</v>
      </c>
      <c r="I3795" s="40">
        <f>IF(Txn!$B1904="",0,Txn!$O1904)</f>
        <v>0</v>
      </c>
      <c r="J3795" s="40">
        <f>IF(Txn!$B1904="",0,Txn!$P1904)</f>
        <v>0</v>
      </c>
      <c r="K3795" s="41">
        <f>IF($A3795="","",IFERROR(VALUE(MID($A3795,6,2)),""))</f>
        <v>0</v>
      </c>
      <c r="L3795" s="39">
        <f>IF(Txn!$K1904="","",Txn!$K1904)</f>
        <v>0</v>
      </c>
      <c r="N3795" s="42">
        <f>IF($D3795="",0,COUNTIF(BankAccts,$D3795))</f>
        <v>0</v>
      </c>
    </row>
    <row r="3796" spans="1:14">
      <c r="A3796" s="38">
        <f>IF(Txn!$B1904="","",Txn!$B1904)</f>
        <v>0</v>
      </c>
      <c r="B3796" s="38">
        <f>IF(Txn!$B1904="","",Txn!$C1904)</f>
        <v>0</v>
      </c>
      <c r="C3796" s="39">
        <f>IF(Txn!$B1904="","","تراکنش بانکی")</f>
        <v>0</v>
      </c>
      <c r="D3796" s="38">
        <f>IF(Txn!$B1904="","",IF(IF(Txn!$U1904="TRF",Txn!$Y1904,Txn!$Z1904)="","",IF(Txn!$U1904="TRF",Txn!$Y1904,Txn!$Z1904)))</f>
        <v>0</v>
      </c>
      <c r="E3796" s="39">
        <f>IF($D3796="","",IFERROR(VLOOKUP($D3796,AcctTbl,2,0),""))</f>
        <v>0</v>
      </c>
      <c r="F3796" s="39">
        <f>IF($D3796="","",IFERROR(VLOOKUP($D3796,AcctTbl,3,0),""))</f>
        <v>0</v>
      </c>
      <c r="G3796" s="39">
        <f>IF(Txn!$B1904="","",Txn!$D1904)</f>
        <v>0</v>
      </c>
      <c r="H3796" s="38">
        <f>IF(Txn!$B1904="","",Txn!$E1904)</f>
        <v>0</v>
      </c>
      <c r="I3796" s="40">
        <f>IF(Txn!$B1904="",0,Txn!$Q1904)</f>
        <v>0</v>
      </c>
      <c r="J3796" s="40">
        <f>IF(Txn!$B1904="",0,Txn!$R1904)</f>
        <v>0</v>
      </c>
      <c r="K3796" s="41">
        <f>IF($A3796="","",IFERROR(VALUE(MID($A3796,6,2)),""))</f>
        <v>0</v>
      </c>
      <c r="L3796" s="39">
        <f>IF(Txn!$K1904="","","طرف مقابل — "&amp;Txn!$K1904)</f>
        <v>0</v>
      </c>
      <c r="N3796" s="42">
        <f>IF($D3796="",0,COUNTIF(BankAccts,$D3796))</f>
        <v>0</v>
      </c>
    </row>
    <row r="3797" spans="1:14">
      <c r="A3797" s="38">
        <f>IF(Txn!$B1905="","",Txn!$B1905)</f>
        <v>0</v>
      </c>
      <c r="B3797" s="38">
        <f>IF(Txn!$B1905="","",Txn!$C1905)</f>
        <v>0</v>
      </c>
      <c r="C3797" s="39">
        <f>IF(Txn!$B1905="","","تراکنش بانکی")</f>
        <v>0</v>
      </c>
      <c r="D3797" s="38">
        <f>IF(Txn!$B1905="","",IF(Txn!$X1905="","",Txn!$X1905))</f>
        <v>0</v>
      </c>
      <c r="E3797" s="39">
        <f>IF($D3797="","",IFERROR(VLOOKUP($D3797,AcctTbl,2,0),""))</f>
        <v>0</v>
      </c>
      <c r="F3797" s="39">
        <f>IF($D3797="","",IFERROR(VLOOKUP($D3797,AcctTbl,3,0),""))</f>
        <v>0</v>
      </c>
      <c r="G3797" s="39">
        <f>IF(Txn!$B1905="","",Txn!$D1905)</f>
        <v>0</v>
      </c>
      <c r="H3797" s="38">
        <f>IF(Txn!$B1905="","",Txn!$E1905)</f>
        <v>0</v>
      </c>
      <c r="I3797" s="40">
        <f>IF(Txn!$B1905="",0,Txn!$O1905)</f>
        <v>0</v>
      </c>
      <c r="J3797" s="40">
        <f>IF(Txn!$B1905="",0,Txn!$P1905)</f>
        <v>0</v>
      </c>
      <c r="K3797" s="41">
        <f>IF($A3797="","",IFERROR(VALUE(MID($A3797,6,2)),""))</f>
        <v>0</v>
      </c>
      <c r="L3797" s="39">
        <f>IF(Txn!$K1905="","",Txn!$K1905)</f>
        <v>0</v>
      </c>
      <c r="N3797" s="42">
        <f>IF($D3797="",0,COUNTIF(BankAccts,$D3797))</f>
        <v>0</v>
      </c>
    </row>
    <row r="3798" spans="1:14">
      <c r="A3798" s="38">
        <f>IF(Txn!$B1905="","",Txn!$B1905)</f>
        <v>0</v>
      </c>
      <c r="B3798" s="38">
        <f>IF(Txn!$B1905="","",Txn!$C1905)</f>
        <v>0</v>
      </c>
      <c r="C3798" s="39">
        <f>IF(Txn!$B1905="","","تراکنش بانکی")</f>
        <v>0</v>
      </c>
      <c r="D3798" s="38">
        <f>IF(Txn!$B1905="","",IF(IF(Txn!$U1905="TRF",Txn!$Y1905,Txn!$Z1905)="","",IF(Txn!$U1905="TRF",Txn!$Y1905,Txn!$Z1905)))</f>
        <v>0</v>
      </c>
      <c r="E3798" s="39">
        <f>IF($D3798="","",IFERROR(VLOOKUP($D3798,AcctTbl,2,0),""))</f>
        <v>0</v>
      </c>
      <c r="F3798" s="39">
        <f>IF($D3798="","",IFERROR(VLOOKUP($D3798,AcctTbl,3,0),""))</f>
        <v>0</v>
      </c>
      <c r="G3798" s="39">
        <f>IF(Txn!$B1905="","",Txn!$D1905)</f>
        <v>0</v>
      </c>
      <c r="H3798" s="38">
        <f>IF(Txn!$B1905="","",Txn!$E1905)</f>
        <v>0</v>
      </c>
      <c r="I3798" s="40">
        <f>IF(Txn!$B1905="",0,Txn!$Q1905)</f>
        <v>0</v>
      </c>
      <c r="J3798" s="40">
        <f>IF(Txn!$B1905="",0,Txn!$R1905)</f>
        <v>0</v>
      </c>
      <c r="K3798" s="41">
        <f>IF($A3798="","",IFERROR(VALUE(MID($A3798,6,2)),""))</f>
        <v>0</v>
      </c>
      <c r="L3798" s="39">
        <f>IF(Txn!$K1905="","","طرف مقابل — "&amp;Txn!$K1905)</f>
        <v>0</v>
      </c>
      <c r="N3798" s="42">
        <f>IF($D3798="",0,COUNTIF(BankAccts,$D3798))</f>
        <v>0</v>
      </c>
    </row>
    <row r="3799" spans="1:14">
      <c r="A3799" s="38">
        <f>IF(Txn!$B1906="","",Txn!$B1906)</f>
        <v>0</v>
      </c>
      <c r="B3799" s="38">
        <f>IF(Txn!$B1906="","",Txn!$C1906)</f>
        <v>0</v>
      </c>
      <c r="C3799" s="39">
        <f>IF(Txn!$B1906="","","تراکنش بانکی")</f>
        <v>0</v>
      </c>
      <c r="D3799" s="38">
        <f>IF(Txn!$B1906="","",IF(Txn!$X1906="","",Txn!$X1906))</f>
        <v>0</v>
      </c>
      <c r="E3799" s="39">
        <f>IF($D3799="","",IFERROR(VLOOKUP($D3799,AcctTbl,2,0),""))</f>
        <v>0</v>
      </c>
      <c r="F3799" s="39">
        <f>IF($D3799="","",IFERROR(VLOOKUP($D3799,AcctTbl,3,0),""))</f>
        <v>0</v>
      </c>
      <c r="G3799" s="39">
        <f>IF(Txn!$B1906="","",Txn!$D1906)</f>
        <v>0</v>
      </c>
      <c r="H3799" s="38">
        <f>IF(Txn!$B1906="","",Txn!$E1906)</f>
        <v>0</v>
      </c>
      <c r="I3799" s="40">
        <f>IF(Txn!$B1906="",0,Txn!$O1906)</f>
        <v>0</v>
      </c>
      <c r="J3799" s="40">
        <f>IF(Txn!$B1906="",0,Txn!$P1906)</f>
        <v>0</v>
      </c>
      <c r="K3799" s="41">
        <f>IF($A3799="","",IFERROR(VALUE(MID($A3799,6,2)),""))</f>
        <v>0</v>
      </c>
      <c r="L3799" s="39">
        <f>IF(Txn!$K1906="","",Txn!$K1906)</f>
        <v>0</v>
      </c>
      <c r="N3799" s="42">
        <f>IF($D3799="",0,COUNTIF(BankAccts,$D3799))</f>
        <v>0</v>
      </c>
    </row>
    <row r="3800" spans="1:14">
      <c r="A3800" s="38">
        <f>IF(Txn!$B1906="","",Txn!$B1906)</f>
        <v>0</v>
      </c>
      <c r="B3800" s="38">
        <f>IF(Txn!$B1906="","",Txn!$C1906)</f>
        <v>0</v>
      </c>
      <c r="C3800" s="39">
        <f>IF(Txn!$B1906="","","تراکنش بانکی")</f>
        <v>0</v>
      </c>
      <c r="D3800" s="38">
        <f>IF(Txn!$B1906="","",IF(IF(Txn!$U1906="TRF",Txn!$Y1906,Txn!$Z1906)="","",IF(Txn!$U1906="TRF",Txn!$Y1906,Txn!$Z1906)))</f>
        <v>0</v>
      </c>
      <c r="E3800" s="39">
        <f>IF($D3800="","",IFERROR(VLOOKUP($D3800,AcctTbl,2,0),""))</f>
        <v>0</v>
      </c>
      <c r="F3800" s="39">
        <f>IF($D3800="","",IFERROR(VLOOKUP($D3800,AcctTbl,3,0),""))</f>
        <v>0</v>
      </c>
      <c r="G3800" s="39">
        <f>IF(Txn!$B1906="","",Txn!$D1906)</f>
        <v>0</v>
      </c>
      <c r="H3800" s="38">
        <f>IF(Txn!$B1906="","",Txn!$E1906)</f>
        <v>0</v>
      </c>
      <c r="I3800" s="40">
        <f>IF(Txn!$B1906="",0,Txn!$Q1906)</f>
        <v>0</v>
      </c>
      <c r="J3800" s="40">
        <f>IF(Txn!$B1906="",0,Txn!$R1906)</f>
        <v>0</v>
      </c>
      <c r="K3800" s="41">
        <f>IF($A3800="","",IFERROR(VALUE(MID($A3800,6,2)),""))</f>
        <v>0</v>
      </c>
      <c r="L3800" s="39">
        <f>IF(Txn!$K1906="","","طرف مقابل — "&amp;Txn!$K1906)</f>
        <v>0</v>
      </c>
      <c r="N3800" s="42">
        <f>IF($D3800="",0,COUNTIF(BankAccts,$D3800))</f>
        <v>0</v>
      </c>
    </row>
    <row r="3801" spans="1:14">
      <c r="A3801" s="38">
        <f>IF(Txn!$B1907="","",Txn!$B1907)</f>
        <v>0</v>
      </c>
      <c r="B3801" s="38">
        <f>IF(Txn!$B1907="","",Txn!$C1907)</f>
        <v>0</v>
      </c>
      <c r="C3801" s="39">
        <f>IF(Txn!$B1907="","","تراکنش بانکی")</f>
        <v>0</v>
      </c>
      <c r="D3801" s="38">
        <f>IF(Txn!$B1907="","",IF(Txn!$X1907="","",Txn!$X1907))</f>
        <v>0</v>
      </c>
      <c r="E3801" s="39">
        <f>IF($D3801="","",IFERROR(VLOOKUP($D3801,AcctTbl,2,0),""))</f>
        <v>0</v>
      </c>
      <c r="F3801" s="39">
        <f>IF($D3801="","",IFERROR(VLOOKUP($D3801,AcctTbl,3,0),""))</f>
        <v>0</v>
      </c>
      <c r="G3801" s="39">
        <f>IF(Txn!$B1907="","",Txn!$D1907)</f>
        <v>0</v>
      </c>
      <c r="H3801" s="38">
        <f>IF(Txn!$B1907="","",Txn!$E1907)</f>
        <v>0</v>
      </c>
      <c r="I3801" s="40">
        <f>IF(Txn!$B1907="",0,Txn!$O1907)</f>
        <v>0</v>
      </c>
      <c r="J3801" s="40">
        <f>IF(Txn!$B1907="",0,Txn!$P1907)</f>
        <v>0</v>
      </c>
      <c r="K3801" s="41">
        <f>IF($A3801="","",IFERROR(VALUE(MID($A3801,6,2)),""))</f>
        <v>0</v>
      </c>
      <c r="L3801" s="39">
        <f>IF(Txn!$K1907="","",Txn!$K1907)</f>
        <v>0</v>
      </c>
      <c r="N3801" s="42">
        <f>IF($D3801="",0,COUNTIF(BankAccts,$D3801))</f>
        <v>0</v>
      </c>
    </row>
    <row r="3802" spans="1:14">
      <c r="A3802" s="38">
        <f>IF(Txn!$B1907="","",Txn!$B1907)</f>
        <v>0</v>
      </c>
      <c r="B3802" s="38">
        <f>IF(Txn!$B1907="","",Txn!$C1907)</f>
        <v>0</v>
      </c>
      <c r="C3802" s="39">
        <f>IF(Txn!$B1907="","","تراکنش بانکی")</f>
        <v>0</v>
      </c>
      <c r="D3802" s="38">
        <f>IF(Txn!$B1907="","",IF(IF(Txn!$U1907="TRF",Txn!$Y1907,Txn!$Z1907)="","",IF(Txn!$U1907="TRF",Txn!$Y1907,Txn!$Z1907)))</f>
        <v>0</v>
      </c>
      <c r="E3802" s="39">
        <f>IF($D3802="","",IFERROR(VLOOKUP($D3802,AcctTbl,2,0),""))</f>
        <v>0</v>
      </c>
      <c r="F3802" s="39">
        <f>IF($D3802="","",IFERROR(VLOOKUP($D3802,AcctTbl,3,0),""))</f>
        <v>0</v>
      </c>
      <c r="G3802" s="39">
        <f>IF(Txn!$B1907="","",Txn!$D1907)</f>
        <v>0</v>
      </c>
      <c r="H3802" s="38">
        <f>IF(Txn!$B1907="","",Txn!$E1907)</f>
        <v>0</v>
      </c>
      <c r="I3802" s="40">
        <f>IF(Txn!$B1907="",0,Txn!$Q1907)</f>
        <v>0</v>
      </c>
      <c r="J3802" s="40">
        <f>IF(Txn!$B1907="",0,Txn!$R1907)</f>
        <v>0</v>
      </c>
      <c r="K3802" s="41">
        <f>IF($A3802="","",IFERROR(VALUE(MID($A3802,6,2)),""))</f>
        <v>0</v>
      </c>
      <c r="L3802" s="39">
        <f>IF(Txn!$K1907="","","طرف مقابل — "&amp;Txn!$K1907)</f>
        <v>0</v>
      </c>
      <c r="N3802" s="42">
        <f>IF($D3802="",0,COUNTIF(BankAccts,$D3802))</f>
        <v>0</v>
      </c>
    </row>
    <row r="3803" spans="1:14">
      <c r="A3803" s="38">
        <f>IF(Txn!$B1908="","",Txn!$B1908)</f>
        <v>0</v>
      </c>
      <c r="B3803" s="38">
        <f>IF(Txn!$B1908="","",Txn!$C1908)</f>
        <v>0</v>
      </c>
      <c r="C3803" s="39">
        <f>IF(Txn!$B1908="","","تراکنش بانکی")</f>
        <v>0</v>
      </c>
      <c r="D3803" s="38">
        <f>IF(Txn!$B1908="","",IF(Txn!$X1908="","",Txn!$X1908))</f>
        <v>0</v>
      </c>
      <c r="E3803" s="39">
        <f>IF($D3803="","",IFERROR(VLOOKUP($D3803,AcctTbl,2,0),""))</f>
        <v>0</v>
      </c>
      <c r="F3803" s="39">
        <f>IF($D3803="","",IFERROR(VLOOKUP($D3803,AcctTbl,3,0),""))</f>
        <v>0</v>
      </c>
      <c r="G3803" s="39">
        <f>IF(Txn!$B1908="","",Txn!$D1908)</f>
        <v>0</v>
      </c>
      <c r="H3803" s="38">
        <f>IF(Txn!$B1908="","",Txn!$E1908)</f>
        <v>0</v>
      </c>
      <c r="I3803" s="40">
        <f>IF(Txn!$B1908="",0,Txn!$O1908)</f>
        <v>0</v>
      </c>
      <c r="J3803" s="40">
        <f>IF(Txn!$B1908="",0,Txn!$P1908)</f>
        <v>0</v>
      </c>
      <c r="K3803" s="41">
        <f>IF($A3803="","",IFERROR(VALUE(MID($A3803,6,2)),""))</f>
        <v>0</v>
      </c>
      <c r="L3803" s="39">
        <f>IF(Txn!$K1908="","",Txn!$K1908)</f>
        <v>0</v>
      </c>
      <c r="N3803" s="42">
        <f>IF($D3803="",0,COUNTIF(BankAccts,$D3803))</f>
        <v>0</v>
      </c>
    </row>
    <row r="3804" spans="1:14">
      <c r="A3804" s="38">
        <f>IF(Txn!$B1908="","",Txn!$B1908)</f>
        <v>0</v>
      </c>
      <c r="B3804" s="38">
        <f>IF(Txn!$B1908="","",Txn!$C1908)</f>
        <v>0</v>
      </c>
      <c r="C3804" s="39">
        <f>IF(Txn!$B1908="","","تراکنش بانکی")</f>
        <v>0</v>
      </c>
      <c r="D3804" s="38">
        <f>IF(Txn!$B1908="","",IF(IF(Txn!$U1908="TRF",Txn!$Y1908,Txn!$Z1908)="","",IF(Txn!$U1908="TRF",Txn!$Y1908,Txn!$Z1908)))</f>
        <v>0</v>
      </c>
      <c r="E3804" s="39">
        <f>IF($D3804="","",IFERROR(VLOOKUP($D3804,AcctTbl,2,0),""))</f>
        <v>0</v>
      </c>
      <c r="F3804" s="39">
        <f>IF($D3804="","",IFERROR(VLOOKUP($D3804,AcctTbl,3,0),""))</f>
        <v>0</v>
      </c>
      <c r="G3804" s="39">
        <f>IF(Txn!$B1908="","",Txn!$D1908)</f>
        <v>0</v>
      </c>
      <c r="H3804" s="38">
        <f>IF(Txn!$B1908="","",Txn!$E1908)</f>
        <v>0</v>
      </c>
      <c r="I3804" s="40">
        <f>IF(Txn!$B1908="",0,Txn!$Q1908)</f>
        <v>0</v>
      </c>
      <c r="J3804" s="40">
        <f>IF(Txn!$B1908="",0,Txn!$R1908)</f>
        <v>0</v>
      </c>
      <c r="K3804" s="41">
        <f>IF($A3804="","",IFERROR(VALUE(MID($A3804,6,2)),""))</f>
        <v>0</v>
      </c>
      <c r="L3804" s="39">
        <f>IF(Txn!$K1908="","","طرف مقابل — "&amp;Txn!$K1908)</f>
        <v>0</v>
      </c>
      <c r="N3804" s="42">
        <f>IF($D3804="",0,COUNTIF(BankAccts,$D3804))</f>
        <v>0</v>
      </c>
    </row>
    <row r="3805" spans="1:14">
      <c r="A3805" s="38">
        <f>IF(Txn!$B1909="","",Txn!$B1909)</f>
        <v>0</v>
      </c>
      <c r="B3805" s="38">
        <f>IF(Txn!$B1909="","",Txn!$C1909)</f>
        <v>0</v>
      </c>
      <c r="C3805" s="39">
        <f>IF(Txn!$B1909="","","تراکنش بانکی")</f>
        <v>0</v>
      </c>
      <c r="D3805" s="38">
        <f>IF(Txn!$B1909="","",IF(Txn!$X1909="","",Txn!$X1909))</f>
        <v>0</v>
      </c>
      <c r="E3805" s="39">
        <f>IF($D3805="","",IFERROR(VLOOKUP($D3805,AcctTbl,2,0),""))</f>
        <v>0</v>
      </c>
      <c r="F3805" s="39">
        <f>IF($D3805="","",IFERROR(VLOOKUP($D3805,AcctTbl,3,0),""))</f>
        <v>0</v>
      </c>
      <c r="G3805" s="39">
        <f>IF(Txn!$B1909="","",Txn!$D1909)</f>
        <v>0</v>
      </c>
      <c r="H3805" s="38">
        <f>IF(Txn!$B1909="","",Txn!$E1909)</f>
        <v>0</v>
      </c>
      <c r="I3805" s="40">
        <f>IF(Txn!$B1909="",0,Txn!$O1909)</f>
        <v>0</v>
      </c>
      <c r="J3805" s="40">
        <f>IF(Txn!$B1909="",0,Txn!$P1909)</f>
        <v>0</v>
      </c>
      <c r="K3805" s="41">
        <f>IF($A3805="","",IFERROR(VALUE(MID($A3805,6,2)),""))</f>
        <v>0</v>
      </c>
      <c r="L3805" s="39">
        <f>IF(Txn!$K1909="","",Txn!$K1909)</f>
        <v>0</v>
      </c>
      <c r="N3805" s="42">
        <f>IF($D3805="",0,COUNTIF(BankAccts,$D3805))</f>
        <v>0</v>
      </c>
    </row>
    <row r="3806" spans="1:14">
      <c r="A3806" s="38">
        <f>IF(Txn!$B1909="","",Txn!$B1909)</f>
        <v>0</v>
      </c>
      <c r="B3806" s="38">
        <f>IF(Txn!$B1909="","",Txn!$C1909)</f>
        <v>0</v>
      </c>
      <c r="C3806" s="39">
        <f>IF(Txn!$B1909="","","تراکنش بانکی")</f>
        <v>0</v>
      </c>
      <c r="D3806" s="38">
        <f>IF(Txn!$B1909="","",IF(IF(Txn!$U1909="TRF",Txn!$Y1909,Txn!$Z1909)="","",IF(Txn!$U1909="TRF",Txn!$Y1909,Txn!$Z1909)))</f>
        <v>0</v>
      </c>
      <c r="E3806" s="39">
        <f>IF($D3806="","",IFERROR(VLOOKUP($D3806,AcctTbl,2,0),""))</f>
        <v>0</v>
      </c>
      <c r="F3806" s="39">
        <f>IF($D3806="","",IFERROR(VLOOKUP($D3806,AcctTbl,3,0),""))</f>
        <v>0</v>
      </c>
      <c r="G3806" s="39">
        <f>IF(Txn!$B1909="","",Txn!$D1909)</f>
        <v>0</v>
      </c>
      <c r="H3806" s="38">
        <f>IF(Txn!$B1909="","",Txn!$E1909)</f>
        <v>0</v>
      </c>
      <c r="I3806" s="40">
        <f>IF(Txn!$B1909="",0,Txn!$Q1909)</f>
        <v>0</v>
      </c>
      <c r="J3806" s="40">
        <f>IF(Txn!$B1909="",0,Txn!$R1909)</f>
        <v>0</v>
      </c>
      <c r="K3806" s="41">
        <f>IF($A3806="","",IFERROR(VALUE(MID($A3806,6,2)),""))</f>
        <v>0</v>
      </c>
      <c r="L3806" s="39">
        <f>IF(Txn!$K1909="","","طرف مقابل — "&amp;Txn!$K1909)</f>
        <v>0</v>
      </c>
      <c r="N3806" s="42">
        <f>IF($D3806="",0,COUNTIF(BankAccts,$D3806))</f>
        <v>0</v>
      </c>
    </row>
    <row r="3807" spans="1:14">
      <c r="A3807" s="38">
        <f>IF(Txn!$B1910="","",Txn!$B1910)</f>
        <v>0</v>
      </c>
      <c r="B3807" s="38">
        <f>IF(Txn!$B1910="","",Txn!$C1910)</f>
        <v>0</v>
      </c>
      <c r="C3807" s="39">
        <f>IF(Txn!$B1910="","","تراکنش بانکی")</f>
        <v>0</v>
      </c>
      <c r="D3807" s="38">
        <f>IF(Txn!$B1910="","",IF(Txn!$X1910="","",Txn!$X1910))</f>
        <v>0</v>
      </c>
      <c r="E3807" s="39">
        <f>IF($D3807="","",IFERROR(VLOOKUP($D3807,AcctTbl,2,0),""))</f>
        <v>0</v>
      </c>
      <c r="F3807" s="39">
        <f>IF($D3807="","",IFERROR(VLOOKUP($D3807,AcctTbl,3,0),""))</f>
        <v>0</v>
      </c>
      <c r="G3807" s="39">
        <f>IF(Txn!$B1910="","",Txn!$D1910)</f>
        <v>0</v>
      </c>
      <c r="H3807" s="38">
        <f>IF(Txn!$B1910="","",Txn!$E1910)</f>
        <v>0</v>
      </c>
      <c r="I3807" s="40">
        <f>IF(Txn!$B1910="",0,Txn!$O1910)</f>
        <v>0</v>
      </c>
      <c r="J3807" s="40">
        <f>IF(Txn!$B1910="",0,Txn!$P1910)</f>
        <v>0</v>
      </c>
      <c r="K3807" s="41">
        <f>IF($A3807="","",IFERROR(VALUE(MID($A3807,6,2)),""))</f>
        <v>0</v>
      </c>
      <c r="L3807" s="39">
        <f>IF(Txn!$K1910="","",Txn!$K1910)</f>
        <v>0</v>
      </c>
      <c r="N3807" s="42">
        <f>IF($D3807="",0,COUNTIF(BankAccts,$D3807))</f>
        <v>0</v>
      </c>
    </row>
    <row r="3808" spans="1:14">
      <c r="A3808" s="38">
        <f>IF(Txn!$B1910="","",Txn!$B1910)</f>
        <v>0</v>
      </c>
      <c r="B3808" s="38">
        <f>IF(Txn!$B1910="","",Txn!$C1910)</f>
        <v>0</v>
      </c>
      <c r="C3808" s="39">
        <f>IF(Txn!$B1910="","","تراکنش بانکی")</f>
        <v>0</v>
      </c>
      <c r="D3808" s="38">
        <f>IF(Txn!$B1910="","",IF(IF(Txn!$U1910="TRF",Txn!$Y1910,Txn!$Z1910)="","",IF(Txn!$U1910="TRF",Txn!$Y1910,Txn!$Z1910)))</f>
        <v>0</v>
      </c>
      <c r="E3808" s="39">
        <f>IF($D3808="","",IFERROR(VLOOKUP($D3808,AcctTbl,2,0),""))</f>
        <v>0</v>
      </c>
      <c r="F3808" s="39">
        <f>IF($D3808="","",IFERROR(VLOOKUP($D3808,AcctTbl,3,0),""))</f>
        <v>0</v>
      </c>
      <c r="G3808" s="39">
        <f>IF(Txn!$B1910="","",Txn!$D1910)</f>
        <v>0</v>
      </c>
      <c r="H3808" s="38">
        <f>IF(Txn!$B1910="","",Txn!$E1910)</f>
        <v>0</v>
      </c>
      <c r="I3808" s="40">
        <f>IF(Txn!$B1910="",0,Txn!$Q1910)</f>
        <v>0</v>
      </c>
      <c r="J3808" s="40">
        <f>IF(Txn!$B1910="",0,Txn!$R1910)</f>
        <v>0</v>
      </c>
      <c r="K3808" s="41">
        <f>IF($A3808="","",IFERROR(VALUE(MID($A3808,6,2)),""))</f>
        <v>0</v>
      </c>
      <c r="L3808" s="39">
        <f>IF(Txn!$K1910="","","طرف مقابل — "&amp;Txn!$K1910)</f>
        <v>0</v>
      </c>
      <c r="N3808" s="42">
        <f>IF($D3808="",0,COUNTIF(BankAccts,$D3808))</f>
        <v>0</v>
      </c>
    </row>
    <row r="3809" spans="1:14">
      <c r="A3809" s="38">
        <f>IF(Txn!$B1911="","",Txn!$B1911)</f>
        <v>0</v>
      </c>
      <c r="B3809" s="38">
        <f>IF(Txn!$B1911="","",Txn!$C1911)</f>
        <v>0</v>
      </c>
      <c r="C3809" s="39">
        <f>IF(Txn!$B1911="","","تراکنش بانکی")</f>
        <v>0</v>
      </c>
      <c r="D3809" s="38">
        <f>IF(Txn!$B1911="","",IF(Txn!$X1911="","",Txn!$X1911))</f>
        <v>0</v>
      </c>
      <c r="E3809" s="39">
        <f>IF($D3809="","",IFERROR(VLOOKUP($D3809,AcctTbl,2,0),""))</f>
        <v>0</v>
      </c>
      <c r="F3809" s="39">
        <f>IF($D3809="","",IFERROR(VLOOKUP($D3809,AcctTbl,3,0),""))</f>
        <v>0</v>
      </c>
      <c r="G3809" s="39">
        <f>IF(Txn!$B1911="","",Txn!$D1911)</f>
        <v>0</v>
      </c>
      <c r="H3809" s="38">
        <f>IF(Txn!$B1911="","",Txn!$E1911)</f>
        <v>0</v>
      </c>
      <c r="I3809" s="40">
        <f>IF(Txn!$B1911="",0,Txn!$O1911)</f>
        <v>0</v>
      </c>
      <c r="J3809" s="40">
        <f>IF(Txn!$B1911="",0,Txn!$P1911)</f>
        <v>0</v>
      </c>
      <c r="K3809" s="41">
        <f>IF($A3809="","",IFERROR(VALUE(MID($A3809,6,2)),""))</f>
        <v>0</v>
      </c>
      <c r="L3809" s="39">
        <f>IF(Txn!$K1911="","",Txn!$K1911)</f>
        <v>0</v>
      </c>
      <c r="N3809" s="42">
        <f>IF($D3809="",0,COUNTIF(BankAccts,$D3809))</f>
        <v>0</v>
      </c>
    </row>
    <row r="3810" spans="1:14">
      <c r="A3810" s="38">
        <f>IF(Txn!$B1911="","",Txn!$B1911)</f>
        <v>0</v>
      </c>
      <c r="B3810" s="38">
        <f>IF(Txn!$B1911="","",Txn!$C1911)</f>
        <v>0</v>
      </c>
      <c r="C3810" s="39">
        <f>IF(Txn!$B1911="","","تراکنش بانکی")</f>
        <v>0</v>
      </c>
      <c r="D3810" s="38">
        <f>IF(Txn!$B1911="","",IF(IF(Txn!$U1911="TRF",Txn!$Y1911,Txn!$Z1911)="","",IF(Txn!$U1911="TRF",Txn!$Y1911,Txn!$Z1911)))</f>
        <v>0</v>
      </c>
      <c r="E3810" s="39">
        <f>IF($D3810="","",IFERROR(VLOOKUP($D3810,AcctTbl,2,0),""))</f>
        <v>0</v>
      </c>
      <c r="F3810" s="39">
        <f>IF($D3810="","",IFERROR(VLOOKUP($D3810,AcctTbl,3,0),""))</f>
        <v>0</v>
      </c>
      <c r="G3810" s="39">
        <f>IF(Txn!$B1911="","",Txn!$D1911)</f>
        <v>0</v>
      </c>
      <c r="H3810" s="38">
        <f>IF(Txn!$B1911="","",Txn!$E1911)</f>
        <v>0</v>
      </c>
      <c r="I3810" s="40">
        <f>IF(Txn!$B1911="",0,Txn!$Q1911)</f>
        <v>0</v>
      </c>
      <c r="J3810" s="40">
        <f>IF(Txn!$B1911="",0,Txn!$R1911)</f>
        <v>0</v>
      </c>
      <c r="K3810" s="41">
        <f>IF($A3810="","",IFERROR(VALUE(MID($A3810,6,2)),""))</f>
        <v>0</v>
      </c>
      <c r="L3810" s="39">
        <f>IF(Txn!$K1911="","","طرف مقابل — "&amp;Txn!$K1911)</f>
        <v>0</v>
      </c>
      <c r="N3810" s="42">
        <f>IF($D3810="",0,COUNTIF(BankAccts,$D3810))</f>
        <v>0</v>
      </c>
    </row>
    <row r="3811" spans="1:14">
      <c r="A3811" s="38">
        <f>IF(Txn!$B1912="","",Txn!$B1912)</f>
        <v>0</v>
      </c>
      <c r="B3811" s="38">
        <f>IF(Txn!$B1912="","",Txn!$C1912)</f>
        <v>0</v>
      </c>
      <c r="C3811" s="39">
        <f>IF(Txn!$B1912="","","تراکنش بانکی")</f>
        <v>0</v>
      </c>
      <c r="D3811" s="38">
        <f>IF(Txn!$B1912="","",IF(Txn!$X1912="","",Txn!$X1912))</f>
        <v>0</v>
      </c>
      <c r="E3811" s="39">
        <f>IF($D3811="","",IFERROR(VLOOKUP($D3811,AcctTbl,2,0),""))</f>
        <v>0</v>
      </c>
      <c r="F3811" s="39">
        <f>IF($D3811="","",IFERROR(VLOOKUP($D3811,AcctTbl,3,0),""))</f>
        <v>0</v>
      </c>
      <c r="G3811" s="39">
        <f>IF(Txn!$B1912="","",Txn!$D1912)</f>
        <v>0</v>
      </c>
      <c r="H3811" s="38">
        <f>IF(Txn!$B1912="","",Txn!$E1912)</f>
        <v>0</v>
      </c>
      <c r="I3811" s="40">
        <f>IF(Txn!$B1912="",0,Txn!$O1912)</f>
        <v>0</v>
      </c>
      <c r="J3811" s="40">
        <f>IF(Txn!$B1912="",0,Txn!$P1912)</f>
        <v>0</v>
      </c>
      <c r="K3811" s="41">
        <f>IF($A3811="","",IFERROR(VALUE(MID($A3811,6,2)),""))</f>
        <v>0</v>
      </c>
      <c r="L3811" s="39">
        <f>IF(Txn!$K1912="","",Txn!$K1912)</f>
        <v>0</v>
      </c>
      <c r="N3811" s="42">
        <f>IF($D3811="",0,COUNTIF(BankAccts,$D3811))</f>
        <v>0</v>
      </c>
    </row>
    <row r="3812" spans="1:14">
      <c r="A3812" s="38">
        <f>IF(Txn!$B1912="","",Txn!$B1912)</f>
        <v>0</v>
      </c>
      <c r="B3812" s="38">
        <f>IF(Txn!$B1912="","",Txn!$C1912)</f>
        <v>0</v>
      </c>
      <c r="C3812" s="39">
        <f>IF(Txn!$B1912="","","تراکنش بانکی")</f>
        <v>0</v>
      </c>
      <c r="D3812" s="38">
        <f>IF(Txn!$B1912="","",IF(IF(Txn!$U1912="TRF",Txn!$Y1912,Txn!$Z1912)="","",IF(Txn!$U1912="TRF",Txn!$Y1912,Txn!$Z1912)))</f>
        <v>0</v>
      </c>
      <c r="E3812" s="39">
        <f>IF($D3812="","",IFERROR(VLOOKUP($D3812,AcctTbl,2,0),""))</f>
        <v>0</v>
      </c>
      <c r="F3812" s="39">
        <f>IF($D3812="","",IFERROR(VLOOKUP($D3812,AcctTbl,3,0),""))</f>
        <v>0</v>
      </c>
      <c r="G3812" s="39">
        <f>IF(Txn!$B1912="","",Txn!$D1912)</f>
        <v>0</v>
      </c>
      <c r="H3812" s="38">
        <f>IF(Txn!$B1912="","",Txn!$E1912)</f>
        <v>0</v>
      </c>
      <c r="I3812" s="40">
        <f>IF(Txn!$B1912="",0,Txn!$Q1912)</f>
        <v>0</v>
      </c>
      <c r="J3812" s="40">
        <f>IF(Txn!$B1912="",0,Txn!$R1912)</f>
        <v>0</v>
      </c>
      <c r="K3812" s="41">
        <f>IF($A3812="","",IFERROR(VALUE(MID($A3812,6,2)),""))</f>
        <v>0</v>
      </c>
      <c r="L3812" s="39">
        <f>IF(Txn!$K1912="","","طرف مقابل — "&amp;Txn!$K1912)</f>
        <v>0</v>
      </c>
      <c r="N3812" s="42">
        <f>IF($D3812="",0,COUNTIF(BankAccts,$D3812))</f>
        <v>0</v>
      </c>
    </row>
    <row r="3813" spans="1:14">
      <c r="A3813" s="38">
        <f>IF(Txn!$B1913="","",Txn!$B1913)</f>
        <v>0</v>
      </c>
      <c r="B3813" s="38">
        <f>IF(Txn!$B1913="","",Txn!$C1913)</f>
        <v>0</v>
      </c>
      <c r="C3813" s="39">
        <f>IF(Txn!$B1913="","","تراکنش بانکی")</f>
        <v>0</v>
      </c>
      <c r="D3813" s="38">
        <f>IF(Txn!$B1913="","",IF(Txn!$X1913="","",Txn!$X1913))</f>
        <v>0</v>
      </c>
      <c r="E3813" s="39">
        <f>IF($D3813="","",IFERROR(VLOOKUP($D3813,AcctTbl,2,0),""))</f>
        <v>0</v>
      </c>
      <c r="F3813" s="39">
        <f>IF($D3813="","",IFERROR(VLOOKUP($D3813,AcctTbl,3,0),""))</f>
        <v>0</v>
      </c>
      <c r="G3813" s="39">
        <f>IF(Txn!$B1913="","",Txn!$D1913)</f>
        <v>0</v>
      </c>
      <c r="H3813" s="38">
        <f>IF(Txn!$B1913="","",Txn!$E1913)</f>
        <v>0</v>
      </c>
      <c r="I3813" s="40">
        <f>IF(Txn!$B1913="",0,Txn!$O1913)</f>
        <v>0</v>
      </c>
      <c r="J3813" s="40">
        <f>IF(Txn!$B1913="",0,Txn!$P1913)</f>
        <v>0</v>
      </c>
      <c r="K3813" s="41">
        <f>IF($A3813="","",IFERROR(VALUE(MID($A3813,6,2)),""))</f>
        <v>0</v>
      </c>
      <c r="L3813" s="39">
        <f>IF(Txn!$K1913="","",Txn!$K1913)</f>
        <v>0</v>
      </c>
      <c r="N3813" s="42">
        <f>IF($D3813="",0,COUNTIF(BankAccts,$D3813))</f>
        <v>0</v>
      </c>
    </row>
    <row r="3814" spans="1:14">
      <c r="A3814" s="38">
        <f>IF(Txn!$B1913="","",Txn!$B1913)</f>
        <v>0</v>
      </c>
      <c r="B3814" s="38">
        <f>IF(Txn!$B1913="","",Txn!$C1913)</f>
        <v>0</v>
      </c>
      <c r="C3814" s="39">
        <f>IF(Txn!$B1913="","","تراکنش بانکی")</f>
        <v>0</v>
      </c>
      <c r="D3814" s="38">
        <f>IF(Txn!$B1913="","",IF(IF(Txn!$U1913="TRF",Txn!$Y1913,Txn!$Z1913)="","",IF(Txn!$U1913="TRF",Txn!$Y1913,Txn!$Z1913)))</f>
        <v>0</v>
      </c>
      <c r="E3814" s="39">
        <f>IF($D3814="","",IFERROR(VLOOKUP($D3814,AcctTbl,2,0),""))</f>
        <v>0</v>
      </c>
      <c r="F3814" s="39">
        <f>IF($D3814="","",IFERROR(VLOOKUP($D3814,AcctTbl,3,0),""))</f>
        <v>0</v>
      </c>
      <c r="G3814" s="39">
        <f>IF(Txn!$B1913="","",Txn!$D1913)</f>
        <v>0</v>
      </c>
      <c r="H3814" s="38">
        <f>IF(Txn!$B1913="","",Txn!$E1913)</f>
        <v>0</v>
      </c>
      <c r="I3814" s="40">
        <f>IF(Txn!$B1913="",0,Txn!$Q1913)</f>
        <v>0</v>
      </c>
      <c r="J3814" s="40">
        <f>IF(Txn!$B1913="",0,Txn!$R1913)</f>
        <v>0</v>
      </c>
      <c r="K3814" s="41">
        <f>IF($A3814="","",IFERROR(VALUE(MID($A3814,6,2)),""))</f>
        <v>0</v>
      </c>
      <c r="L3814" s="39">
        <f>IF(Txn!$K1913="","","طرف مقابل — "&amp;Txn!$K1913)</f>
        <v>0</v>
      </c>
      <c r="N3814" s="42">
        <f>IF($D3814="",0,COUNTIF(BankAccts,$D3814))</f>
        <v>0</v>
      </c>
    </row>
    <row r="3815" spans="1:14">
      <c r="A3815" s="38">
        <f>IF(Txn!$B1914="","",Txn!$B1914)</f>
        <v>0</v>
      </c>
      <c r="B3815" s="38">
        <f>IF(Txn!$B1914="","",Txn!$C1914)</f>
        <v>0</v>
      </c>
      <c r="C3815" s="39">
        <f>IF(Txn!$B1914="","","تراکنش بانکی")</f>
        <v>0</v>
      </c>
      <c r="D3815" s="38">
        <f>IF(Txn!$B1914="","",IF(Txn!$X1914="","",Txn!$X1914))</f>
        <v>0</v>
      </c>
      <c r="E3815" s="39">
        <f>IF($D3815="","",IFERROR(VLOOKUP($D3815,AcctTbl,2,0),""))</f>
        <v>0</v>
      </c>
      <c r="F3815" s="39">
        <f>IF($D3815="","",IFERROR(VLOOKUP($D3815,AcctTbl,3,0),""))</f>
        <v>0</v>
      </c>
      <c r="G3815" s="39">
        <f>IF(Txn!$B1914="","",Txn!$D1914)</f>
        <v>0</v>
      </c>
      <c r="H3815" s="38">
        <f>IF(Txn!$B1914="","",Txn!$E1914)</f>
        <v>0</v>
      </c>
      <c r="I3815" s="40">
        <f>IF(Txn!$B1914="",0,Txn!$O1914)</f>
        <v>0</v>
      </c>
      <c r="J3815" s="40">
        <f>IF(Txn!$B1914="",0,Txn!$P1914)</f>
        <v>0</v>
      </c>
      <c r="K3815" s="41">
        <f>IF($A3815="","",IFERROR(VALUE(MID($A3815,6,2)),""))</f>
        <v>0</v>
      </c>
      <c r="L3815" s="39">
        <f>IF(Txn!$K1914="","",Txn!$K1914)</f>
        <v>0</v>
      </c>
      <c r="N3815" s="42">
        <f>IF($D3815="",0,COUNTIF(BankAccts,$D3815))</f>
        <v>0</v>
      </c>
    </row>
    <row r="3816" spans="1:14">
      <c r="A3816" s="38">
        <f>IF(Txn!$B1914="","",Txn!$B1914)</f>
        <v>0</v>
      </c>
      <c r="B3816" s="38">
        <f>IF(Txn!$B1914="","",Txn!$C1914)</f>
        <v>0</v>
      </c>
      <c r="C3816" s="39">
        <f>IF(Txn!$B1914="","","تراکنش بانکی")</f>
        <v>0</v>
      </c>
      <c r="D3816" s="38">
        <f>IF(Txn!$B1914="","",IF(IF(Txn!$U1914="TRF",Txn!$Y1914,Txn!$Z1914)="","",IF(Txn!$U1914="TRF",Txn!$Y1914,Txn!$Z1914)))</f>
        <v>0</v>
      </c>
      <c r="E3816" s="39">
        <f>IF($D3816="","",IFERROR(VLOOKUP($D3816,AcctTbl,2,0),""))</f>
        <v>0</v>
      </c>
      <c r="F3816" s="39">
        <f>IF($D3816="","",IFERROR(VLOOKUP($D3816,AcctTbl,3,0),""))</f>
        <v>0</v>
      </c>
      <c r="G3816" s="39">
        <f>IF(Txn!$B1914="","",Txn!$D1914)</f>
        <v>0</v>
      </c>
      <c r="H3816" s="38">
        <f>IF(Txn!$B1914="","",Txn!$E1914)</f>
        <v>0</v>
      </c>
      <c r="I3816" s="40">
        <f>IF(Txn!$B1914="",0,Txn!$Q1914)</f>
        <v>0</v>
      </c>
      <c r="J3816" s="40">
        <f>IF(Txn!$B1914="",0,Txn!$R1914)</f>
        <v>0</v>
      </c>
      <c r="K3816" s="41">
        <f>IF($A3816="","",IFERROR(VALUE(MID($A3816,6,2)),""))</f>
        <v>0</v>
      </c>
      <c r="L3816" s="39">
        <f>IF(Txn!$K1914="","","طرف مقابل — "&amp;Txn!$K1914)</f>
        <v>0</v>
      </c>
      <c r="N3816" s="42">
        <f>IF($D3816="",0,COUNTIF(BankAccts,$D3816))</f>
        <v>0</v>
      </c>
    </row>
    <row r="3817" spans="1:14">
      <c r="A3817" s="38">
        <f>IF(Txn!$B1915="","",Txn!$B1915)</f>
        <v>0</v>
      </c>
      <c r="B3817" s="38">
        <f>IF(Txn!$B1915="","",Txn!$C1915)</f>
        <v>0</v>
      </c>
      <c r="C3817" s="39">
        <f>IF(Txn!$B1915="","","تراکنش بانکی")</f>
        <v>0</v>
      </c>
      <c r="D3817" s="38">
        <f>IF(Txn!$B1915="","",IF(Txn!$X1915="","",Txn!$X1915))</f>
        <v>0</v>
      </c>
      <c r="E3817" s="39">
        <f>IF($D3817="","",IFERROR(VLOOKUP($D3817,AcctTbl,2,0),""))</f>
        <v>0</v>
      </c>
      <c r="F3817" s="39">
        <f>IF($D3817="","",IFERROR(VLOOKUP($D3817,AcctTbl,3,0),""))</f>
        <v>0</v>
      </c>
      <c r="G3817" s="39">
        <f>IF(Txn!$B1915="","",Txn!$D1915)</f>
        <v>0</v>
      </c>
      <c r="H3817" s="38">
        <f>IF(Txn!$B1915="","",Txn!$E1915)</f>
        <v>0</v>
      </c>
      <c r="I3817" s="40">
        <f>IF(Txn!$B1915="",0,Txn!$O1915)</f>
        <v>0</v>
      </c>
      <c r="J3817" s="40">
        <f>IF(Txn!$B1915="",0,Txn!$P1915)</f>
        <v>0</v>
      </c>
      <c r="K3817" s="41">
        <f>IF($A3817="","",IFERROR(VALUE(MID($A3817,6,2)),""))</f>
        <v>0</v>
      </c>
      <c r="L3817" s="39">
        <f>IF(Txn!$K1915="","",Txn!$K1915)</f>
        <v>0</v>
      </c>
      <c r="N3817" s="42">
        <f>IF($D3817="",0,COUNTIF(BankAccts,$D3817))</f>
        <v>0</v>
      </c>
    </row>
    <row r="3818" spans="1:14">
      <c r="A3818" s="38">
        <f>IF(Txn!$B1915="","",Txn!$B1915)</f>
        <v>0</v>
      </c>
      <c r="B3818" s="38">
        <f>IF(Txn!$B1915="","",Txn!$C1915)</f>
        <v>0</v>
      </c>
      <c r="C3818" s="39">
        <f>IF(Txn!$B1915="","","تراکنش بانکی")</f>
        <v>0</v>
      </c>
      <c r="D3818" s="38">
        <f>IF(Txn!$B1915="","",IF(IF(Txn!$U1915="TRF",Txn!$Y1915,Txn!$Z1915)="","",IF(Txn!$U1915="TRF",Txn!$Y1915,Txn!$Z1915)))</f>
        <v>0</v>
      </c>
      <c r="E3818" s="39">
        <f>IF($D3818="","",IFERROR(VLOOKUP($D3818,AcctTbl,2,0),""))</f>
        <v>0</v>
      </c>
      <c r="F3818" s="39">
        <f>IF($D3818="","",IFERROR(VLOOKUP($D3818,AcctTbl,3,0),""))</f>
        <v>0</v>
      </c>
      <c r="G3818" s="39">
        <f>IF(Txn!$B1915="","",Txn!$D1915)</f>
        <v>0</v>
      </c>
      <c r="H3818" s="38">
        <f>IF(Txn!$B1915="","",Txn!$E1915)</f>
        <v>0</v>
      </c>
      <c r="I3818" s="40">
        <f>IF(Txn!$B1915="",0,Txn!$Q1915)</f>
        <v>0</v>
      </c>
      <c r="J3818" s="40">
        <f>IF(Txn!$B1915="",0,Txn!$R1915)</f>
        <v>0</v>
      </c>
      <c r="K3818" s="41">
        <f>IF($A3818="","",IFERROR(VALUE(MID($A3818,6,2)),""))</f>
        <v>0</v>
      </c>
      <c r="L3818" s="39">
        <f>IF(Txn!$K1915="","","طرف مقابل — "&amp;Txn!$K1915)</f>
        <v>0</v>
      </c>
      <c r="N3818" s="42">
        <f>IF($D3818="",0,COUNTIF(BankAccts,$D3818))</f>
        <v>0</v>
      </c>
    </row>
    <row r="3819" spans="1:14">
      <c r="A3819" s="38">
        <f>IF(Txn!$B1916="","",Txn!$B1916)</f>
        <v>0</v>
      </c>
      <c r="B3819" s="38">
        <f>IF(Txn!$B1916="","",Txn!$C1916)</f>
        <v>0</v>
      </c>
      <c r="C3819" s="39">
        <f>IF(Txn!$B1916="","","تراکنش بانکی")</f>
        <v>0</v>
      </c>
      <c r="D3819" s="38">
        <f>IF(Txn!$B1916="","",IF(Txn!$X1916="","",Txn!$X1916))</f>
        <v>0</v>
      </c>
      <c r="E3819" s="39">
        <f>IF($D3819="","",IFERROR(VLOOKUP($D3819,AcctTbl,2,0),""))</f>
        <v>0</v>
      </c>
      <c r="F3819" s="39">
        <f>IF($D3819="","",IFERROR(VLOOKUP($D3819,AcctTbl,3,0),""))</f>
        <v>0</v>
      </c>
      <c r="G3819" s="39">
        <f>IF(Txn!$B1916="","",Txn!$D1916)</f>
        <v>0</v>
      </c>
      <c r="H3819" s="38">
        <f>IF(Txn!$B1916="","",Txn!$E1916)</f>
        <v>0</v>
      </c>
      <c r="I3819" s="40">
        <f>IF(Txn!$B1916="",0,Txn!$O1916)</f>
        <v>0</v>
      </c>
      <c r="J3819" s="40">
        <f>IF(Txn!$B1916="",0,Txn!$P1916)</f>
        <v>0</v>
      </c>
      <c r="K3819" s="41">
        <f>IF($A3819="","",IFERROR(VALUE(MID($A3819,6,2)),""))</f>
        <v>0</v>
      </c>
      <c r="L3819" s="39">
        <f>IF(Txn!$K1916="","",Txn!$K1916)</f>
        <v>0</v>
      </c>
      <c r="N3819" s="42">
        <f>IF($D3819="",0,COUNTIF(BankAccts,$D3819))</f>
        <v>0</v>
      </c>
    </row>
    <row r="3820" spans="1:14">
      <c r="A3820" s="38">
        <f>IF(Txn!$B1916="","",Txn!$B1916)</f>
        <v>0</v>
      </c>
      <c r="B3820" s="38">
        <f>IF(Txn!$B1916="","",Txn!$C1916)</f>
        <v>0</v>
      </c>
      <c r="C3820" s="39">
        <f>IF(Txn!$B1916="","","تراکنش بانکی")</f>
        <v>0</v>
      </c>
      <c r="D3820" s="38">
        <f>IF(Txn!$B1916="","",IF(IF(Txn!$U1916="TRF",Txn!$Y1916,Txn!$Z1916)="","",IF(Txn!$U1916="TRF",Txn!$Y1916,Txn!$Z1916)))</f>
        <v>0</v>
      </c>
      <c r="E3820" s="39">
        <f>IF($D3820="","",IFERROR(VLOOKUP($D3820,AcctTbl,2,0),""))</f>
        <v>0</v>
      </c>
      <c r="F3820" s="39">
        <f>IF($D3820="","",IFERROR(VLOOKUP($D3820,AcctTbl,3,0),""))</f>
        <v>0</v>
      </c>
      <c r="G3820" s="39">
        <f>IF(Txn!$B1916="","",Txn!$D1916)</f>
        <v>0</v>
      </c>
      <c r="H3820" s="38">
        <f>IF(Txn!$B1916="","",Txn!$E1916)</f>
        <v>0</v>
      </c>
      <c r="I3820" s="40">
        <f>IF(Txn!$B1916="",0,Txn!$Q1916)</f>
        <v>0</v>
      </c>
      <c r="J3820" s="40">
        <f>IF(Txn!$B1916="",0,Txn!$R1916)</f>
        <v>0</v>
      </c>
      <c r="K3820" s="41">
        <f>IF($A3820="","",IFERROR(VALUE(MID($A3820,6,2)),""))</f>
        <v>0</v>
      </c>
      <c r="L3820" s="39">
        <f>IF(Txn!$K1916="","","طرف مقابل — "&amp;Txn!$K1916)</f>
        <v>0</v>
      </c>
      <c r="N3820" s="42">
        <f>IF($D3820="",0,COUNTIF(BankAccts,$D3820))</f>
        <v>0</v>
      </c>
    </row>
    <row r="3821" spans="1:14">
      <c r="A3821" s="38">
        <f>IF(Txn!$B1917="","",Txn!$B1917)</f>
        <v>0</v>
      </c>
      <c r="B3821" s="38">
        <f>IF(Txn!$B1917="","",Txn!$C1917)</f>
        <v>0</v>
      </c>
      <c r="C3821" s="39">
        <f>IF(Txn!$B1917="","","تراکنش بانکی")</f>
        <v>0</v>
      </c>
      <c r="D3821" s="38">
        <f>IF(Txn!$B1917="","",IF(Txn!$X1917="","",Txn!$X1917))</f>
        <v>0</v>
      </c>
      <c r="E3821" s="39">
        <f>IF($D3821="","",IFERROR(VLOOKUP($D3821,AcctTbl,2,0),""))</f>
        <v>0</v>
      </c>
      <c r="F3821" s="39">
        <f>IF($D3821="","",IFERROR(VLOOKUP($D3821,AcctTbl,3,0),""))</f>
        <v>0</v>
      </c>
      <c r="G3821" s="39">
        <f>IF(Txn!$B1917="","",Txn!$D1917)</f>
        <v>0</v>
      </c>
      <c r="H3821" s="38">
        <f>IF(Txn!$B1917="","",Txn!$E1917)</f>
        <v>0</v>
      </c>
      <c r="I3821" s="40">
        <f>IF(Txn!$B1917="",0,Txn!$O1917)</f>
        <v>0</v>
      </c>
      <c r="J3821" s="40">
        <f>IF(Txn!$B1917="",0,Txn!$P1917)</f>
        <v>0</v>
      </c>
      <c r="K3821" s="41">
        <f>IF($A3821="","",IFERROR(VALUE(MID($A3821,6,2)),""))</f>
        <v>0</v>
      </c>
      <c r="L3821" s="39">
        <f>IF(Txn!$K1917="","",Txn!$K1917)</f>
        <v>0</v>
      </c>
      <c r="N3821" s="42">
        <f>IF($D3821="",0,COUNTIF(BankAccts,$D3821))</f>
        <v>0</v>
      </c>
    </row>
    <row r="3822" spans="1:14">
      <c r="A3822" s="38">
        <f>IF(Txn!$B1917="","",Txn!$B1917)</f>
        <v>0</v>
      </c>
      <c r="B3822" s="38">
        <f>IF(Txn!$B1917="","",Txn!$C1917)</f>
        <v>0</v>
      </c>
      <c r="C3822" s="39">
        <f>IF(Txn!$B1917="","","تراکنش بانکی")</f>
        <v>0</v>
      </c>
      <c r="D3822" s="38">
        <f>IF(Txn!$B1917="","",IF(IF(Txn!$U1917="TRF",Txn!$Y1917,Txn!$Z1917)="","",IF(Txn!$U1917="TRF",Txn!$Y1917,Txn!$Z1917)))</f>
        <v>0</v>
      </c>
      <c r="E3822" s="39">
        <f>IF($D3822="","",IFERROR(VLOOKUP($D3822,AcctTbl,2,0),""))</f>
        <v>0</v>
      </c>
      <c r="F3822" s="39">
        <f>IF($D3822="","",IFERROR(VLOOKUP($D3822,AcctTbl,3,0),""))</f>
        <v>0</v>
      </c>
      <c r="G3822" s="39">
        <f>IF(Txn!$B1917="","",Txn!$D1917)</f>
        <v>0</v>
      </c>
      <c r="H3822" s="38">
        <f>IF(Txn!$B1917="","",Txn!$E1917)</f>
        <v>0</v>
      </c>
      <c r="I3822" s="40">
        <f>IF(Txn!$B1917="",0,Txn!$Q1917)</f>
        <v>0</v>
      </c>
      <c r="J3822" s="40">
        <f>IF(Txn!$B1917="",0,Txn!$R1917)</f>
        <v>0</v>
      </c>
      <c r="K3822" s="41">
        <f>IF($A3822="","",IFERROR(VALUE(MID($A3822,6,2)),""))</f>
        <v>0</v>
      </c>
      <c r="L3822" s="39">
        <f>IF(Txn!$K1917="","","طرف مقابل — "&amp;Txn!$K1917)</f>
        <v>0</v>
      </c>
      <c r="N3822" s="42">
        <f>IF($D3822="",0,COUNTIF(BankAccts,$D3822))</f>
        <v>0</v>
      </c>
    </row>
    <row r="3823" spans="1:14">
      <c r="A3823" s="38">
        <f>IF(Txn!$B1918="","",Txn!$B1918)</f>
        <v>0</v>
      </c>
      <c r="B3823" s="38">
        <f>IF(Txn!$B1918="","",Txn!$C1918)</f>
        <v>0</v>
      </c>
      <c r="C3823" s="39">
        <f>IF(Txn!$B1918="","","تراکنش بانکی")</f>
        <v>0</v>
      </c>
      <c r="D3823" s="38">
        <f>IF(Txn!$B1918="","",IF(Txn!$X1918="","",Txn!$X1918))</f>
        <v>0</v>
      </c>
      <c r="E3823" s="39">
        <f>IF($D3823="","",IFERROR(VLOOKUP($D3823,AcctTbl,2,0),""))</f>
        <v>0</v>
      </c>
      <c r="F3823" s="39">
        <f>IF($D3823="","",IFERROR(VLOOKUP($D3823,AcctTbl,3,0),""))</f>
        <v>0</v>
      </c>
      <c r="G3823" s="39">
        <f>IF(Txn!$B1918="","",Txn!$D1918)</f>
        <v>0</v>
      </c>
      <c r="H3823" s="38">
        <f>IF(Txn!$B1918="","",Txn!$E1918)</f>
        <v>0</v>
      </c>
      <c r="I3823" s="40">
        <f>IF(Txn!$B1918="",0,Txn!$O1918)</f>
        <v>0</v>
      </c>
      <c r="J3823" s="40">
        <f>IF(Txn!$B1918="",0,Txn!$P1918)</f>
        <v>0</v>
      </c>
      <c r="K3823" s="41">
        <f>IF($A3823="","",IFERROR(VALUE(MID($A3823,6,2)),""))</f>
        <v>0</v>
      </c>
      <c r="L3823" s="39">
        <f>IF(Txn!$K1918="","",Txn!$K1918)</f>
        <v>0</v>
      </c>
      <c r="N3823" s="42">
        <f>IF($D3823="",0,COUNTIF(BankAccts,$D3823))</f>
        <v>0</v>
      </c>
    </row>
    <row r="3824" spans="1:14">
      <c r="A3824" s="38">
        <f>IF(Txn!$B1918="","",Txn!$B1918)</f>
        <v>0</v>
      </c>
      <c r="B3824" s="38">
        <f>IF(Txn!$B1918="","",Txn!$C1918)</f>
        <v>0</v>
      </c>
      <c r="C3824" s="39">
        <f>IF(Txn!$B1918="","","تراکنش بانکی")</f>
        <v>0</v>
      </c>
      <c r="D3824" s="38">
        <f>IF(Txn!$B1918="","",IF(IF(Txn!$U1918="TRF",Txn!$Y1918,Txn!$Z1918)="","",IF(Txn!$U1918="TRF",Txn!$Y1918,Txn!$Z1918)))</f>
        <v>0</v>
      </c>
      <c r="E3824" s="39">
        <f>IF($D3824="","",IFERROR(VLOOKUP($D3824,AcctTbl,2,0),""))</f>
        <v>0</v>
      </c>
      <c r="F3824" s="39">
        <f>IF($D3824="","",IFERROR(VLOOKUP($D3824,AcctTbl,3,0),""))</f>
        <v>0</v>
      </c>
      <c r="G3824" s="39">
        <f>IF(Txn!$B1918="","",Txn!$D1918)</f>
        <v>0</v>
      </c>
      <c r="H3824" s="38">
        <f>IF(Txn!$B1918="","",Txn!$E1918)</f>
        <v>0</v>
      </c>
      <c r="I3824" s="40">
        <f>IF(Txn!$B1918="",0,Txn!$Q1918)</f>
        <v>0</v>
      </c>
      <c r="J3824" s="40">
        <f>IF(Txn!$B1918="",0,Txn!$R1918)</f>
        <v>0</v>
      </c>
      <c r="K3824" s="41">
        <f>IF($A3824="","",IFERROR(VALUE(MID($A3824,6,2)),""))</f>
        <v>0</v>
      </c>
      <c r="L3824" s="39">
        <f>IF(Txn!$K1918="","","طرف مقابل — "&amp;Txn!$K1918)</f>
        <v>0</v>
      </c>
      <c r="N3824" s="42">
        <f>IF($D3824="",0,COUNTIF(BankAccts,$D3824))</f>
        <v>0</v>
      </c>
    </row>
    <row r="3825" spans="1:14">
      <c r="A3825" s="38">
        <f>IF(Txn!$B1919="","",Txn!$B1919)</f>
        <v>0</v>
      </c>
      <c r="B3825" s="38">
        <f>IF(Txn!$B1919="","",Txn!$C1919)</f>
        <v>0</v>
      </c>
      <c r="C3825" s="39">
        <f>IF(Txn!$B1919="","","تراکنش بانکی")</f>
        <v>0</v>
      </c>
      <c r="D3825" s="38">
        <f>IF(Txn!$B1919="","",IF(Txn!$X1919="","",Txn!$X1919))</f>
        <v>0</v>
      </c>
      <c r="E3825" s="39">
        <f>IF($D3825="","",IFERROR(VLOOKUP($D3825,AcctTbl,2,0),""))</f>
        <v>0</v>
      </c>
      <c r="F3825" s="39">
        <f>IF($D3825="","",IFERROR(VLOOKUP($D3825,AcctTbl,3,0),""))</f>
        <v>0</v>
      </c>
      <c r="G3825" s="39">
        <f>IF(Txn!$B1919="","",Txn!$D1919)</f>
        <v>0</v>
      </c>
      <c r="H3825" s="38">
        <f>IF(Txn!$B1919="","",Txn!$E1919)</f>
        <v>0</v>
      </c>
      <c r="I3825" s="40">
        <f>IF(Txn!$B1919="",0,Txn!$O1919)</f>
        <v>0</v>
      </c>
      <c r="J3825" s="40">
        <f>IF(Txn!$B1919="",0,Txn!$P1919)</f>
        <v>0</v>
      </c>
      <c r="K3825" s="41">
        <f>IF($A3825="","",IFERROR(VALUE(MID($A3825,6,2)),""))</f>
        <v>0</v>
      </c>
      <c r="L3825" s="39">
        <f>IF(Txn!$K1919="","",Txn!$K1919)</f>
        <v>0</v>
      </c>
      <c r="N3825" s="42">
        <f>IF($D3825="",0,COUNTIF(BankAccts,$D3825))</f>
        <v>0</v>
      </c>
    </row>
    <row r="3826" spans="1:14">
      <c r="A3826" s="38">
        <f>IF(Txn!$B1919="","",Txn!$B1919)</f>
        <v>0</v>
      </c>
      <c r="B3826" s="38">
        <f>IF(Txn!$B1919="","",Txn!$C1919)</f>
        <v>0</v>
      </c>
      <c r="C3826" s="39">
        <f>IF(Txn!$B1919="","","تراکنش بانکی")</f>
        <v>0</v>
      </c>
      <c r="D3826" s="38">
        <f>IF(Txn!$B1919="","",IF(IF(Txn!$U1919="TRF",Txn!$Y1919,Txn!$Z1919)="","",IF(Txn!$U1919="TRF",Txn!$Y1919,Txn!$Z1919)))</f>
        <v>0</v>
      </c>
      <c r="E3826" s="39">
        <f>IF($D3826="","",IFERROR(VLOOKUP($D3826,AcctTbl,2,0),""))</f>
        <v>0</v>
      </c>
      <c r="F3826" s="39">
        <f>IF($D3826="","",IFERROR(VLOOKUP($D3826,AcctTbl,3,0),""))</f>
        <v>0</v>
      </c>
      <c r="G3826" s="39">
        <f>IF(Txn!$B1919="","",Txn!$D1919)</f>
        <v>0</v>
      </c>
      <c r="H3826" s="38">
        <f>IF(Txn!$B1919="","",Txn!$E1919)</f>
        <v>0</v>
      </c>
      <c r="I3826" s="40">
        <f>IF(Txn!$B1919="",0,Txn!$Q1919)</f>
        <v>0</v>
      </c>
      <c r="J3826" s="40">
        <f>IF(Txn!$B1919="",0,Txn!$R1919)</f>
        <v>0</v>
      </c>
      <c r="K3826" s="41">
        <f>IF($A3826="","",IFERROR(VALUE(MID($A3826,6,2)),""))</f>
        <v>0</v>
      </c>
      <c r="L3826" s="39">
        <f>IF(Txn!$K1919="","","طرف مقابل — "&amp;Txn!$K1919)</f>
        <v>0</v>
      </c>
      <c r="N3826" s="42">
        <f>IF($D3826="",0,COUNTIF(BankAccts,$D3826))</f>
        <v>0</v>
      </c>
    </row>
    <row r="3827" spans="1:14">
      <c r="A3827" s="38">
        <f>IF(Txn!$B1920="","",Txn!$B1920)</f>
        <v>0</v>
      </c>
      <c r="B3827" s="38">
        <f>IF(Txn!$B1920="","",Txn!$C1920)</f>
        <v>0</v>
      </c>
      <c r="C3827" s="39">
        <f>IF(Txn!$B1920="","","تراکنش بانکی")</f>
        <v>0</v>
      </c>
      <c r="D3827" s="38">
        <f>IF(Txn!$B1920="","",IF(Txn!$X1920="","",Txn!$X1920))</f>
        <v>0</v>
      </c>
      <c r="E3827" s="39">
        <f>IF($D3827="","",IFERROR(VLOOKUP($D3827,AcctTbl,2,0),""))</f>
        <v>0</v>
      </c>
      <c r="F3827" s="39">
        <f>IF($D3827="","",IFERROR(VLOOKUP($D3827,AcctTbl,3,0),""))</f>
        <v>0</v>
      </c>
      <c r="G3827" s="39">
        <f>IF(Txn!$B1920="","",Txn!$D1920)</f>
        <v>0</v>
      </c>
      <c r="H3827" s="38">
        <f>IF(Txn!$B1920="","",Txn!$E1920)</f>
        <v>0</v>
      </c>
      <c r="I3827" s="40">
        <f>IF(Txn!$B1920="",0,Txn!$O1920)</f>
        <v>0</v>
      </c>
      <c r="J3827" s="40">
        <f>IF(Txn!$B1920="",0,Txn!$P1920)</f>
        <v>0</v>
      </c>
      <c r="K3827" s="41">
        <f>IF($A3827="","",IFERROR(VALUE(MID($A3827,6,2)),""))</f>
        <v>0</v>
      </c>
      <c r="L3827" s="39">
        <f>IF(Txn!$K1920="","",Txn!$K1920)</f>
        <v>0</v>
      </c>
      <c r="N3827" s="42">
        <f>IF($D3827="",0,COUNTIF(BankAccts,$D3827))</f>
        <v>0</v>
      </c>
    </row>
    <row r="3828" spans="1:14">
      <c r="A3828" s="38">
        <f>IF(Txn!$B1920="","",Txn!$B1920)</f>
        <v>0</v>
      </c>
      <c r="B3828" s="38">
        <f>IF(Txn!$B1920="","",Txn!$C1920)</f>
        <v>0</v>
      </c>
      <c r="C3828" s="39">
        <f>IF(Txn!$B1920="","","تراکنش بانکی")</f>
        <v>0</v>
      </c>
      <c r="D3828" s="38">
        <f>IF(Txn!$B1920="","",IF(IF(Txn!$U1920="TRF",Txn!$Y1920,Txn!$Z1920)="","",IF(Txn!$U1920="TRF",Txn!$Y1920,Txn!$Z1920)))</f>
        <v>0</v>
      </c>
      <c r="E3828" s="39">
        <f>IF($D3828="","",IFERROR(VLOOKUP($D3828,AcctTbl,2,0),""))</f>
        <v>0</v>
      </c>
      <c r="F3828" s="39">
        <f>IF($D3828="","",IFERROR(VLOOKUP($D3828,AcctTbl,3,0),""))</f>
        <v>0</v>
      </c>
      <c r="G3828" s="39">
        <f>IF(Txn!$B1920="","",Txn!$D1920)</f>
        <v>0</v>
      </c>
      <c r="H3828" s="38">
        <f>IF(Txn!$B1920="","",Txn!$E1920)</f>
        <v>0</v>
      </c>
      <c r="I3828" s="40">
        <f>IF(Txn!$B1920="",0,Txn!$Q1920)</f>
        <v>0</v>
      </c>
      <c r="J3828" s="40">
        <f>IF(Txn!$B1920="",0,Txn!$R1920)</f>
        <v>0</v>
      </c>
      <c r="K3828" s="41">
        <f>IF($A3828="","",IFERROR(VALUE(MID($A3828,6,2)),""))</f>
        <v>0</v>
      </c>
      <c r="L3828" s="39">
        <f>IF(Txn!$K1920="","","طرف مقابل — "&amp;Txn!$K1920)</f>
        <v>0</v>
      </c>
      <c r="N3828" s="42">
        <f>IF($D3828="",0,COUNTIF(BankAccts,$D3828))</f>
        <v>0</v>
      </c>
    </row>
    <row r="3829" spans="1:14">
      <c r="A3829" s="38">
        <f>IF(Txn!$B1921="","",Txn!$B1921)</f>
        <v>0</v>
      </c>
      <c r="B3829" s="38">
        <f>IF(Txn!$B1921="","",Txn!$C1921)</f>
        <v>0</v>
      </c>
      <c r="C3829" s="39">
        <f>IF(Txn!$B1921="","","تراکنش بانکی")</f>
        <v>0</v>
      </c>
      <c r="D3829" s="38">
        <f>IF(Txn!$B1921="","",IF(Txn!$X1921="","",Txn!$X1921))</f>
        <v>0</v>
      </c>
      <c r="E3829" s="39">
        <f>IF($D3829="","",IFERROR(VLOOKUP($D3829,AcctTbl,2,0),""))</f>
        <v>0</v>
      </c>
      <c r="F3829" s="39">
        <f>IF($D3829="","",IFERROR(VLOOKUP($D3829,AcctTbl,3,0),""))</f>
        <v>0</v>
      </c>
      <c r="G3829" s="39">
        <f>IF(Txn!$B1921="","",Txn!$D1921)</f>
        <v>0</v>
      </c>
      <c r="H3829" s="38">
        <f>IF(Txn!$B1921="","",Txn!$E1921)</f>
        <v>0</v>
      </c>
      <c r="I3829" s="40">
        <f>IF(Txn!$B1921="",0,Txn!$O1921)</f>
        <v>0</v>
      </c>
      <c r="J3829" s="40">
        <f>IF(Txn!$B1921="",0,Txn!$P1921)</f>
        <v>0</v>
      </c>
      <c r="K3829" s="41">
        <f>IF($A3829="","",IFERROR(VALUE(MID($A3829,6,2)),""))</f>
        <v>0</v>
      </c>
      <c r="L3829" s="39">
        <f>IF(Txn!$K1921="","",Txn!$K1921)</f>
        <v>0</v>
      </c>
      <c r="N3829" s="42">
        <f>IF($D3829="",0,COUNTIF(BankAccts,$D3829))</f>
        <v>0</v>
      </c>
    </row>
    <row r="3830" spans="1:14">
      <c r="A3830" s="38">
        <f>IF(Txn!$B1921="","",Txn!$B1921)</f>
        <v>0</v>
      </c>
      <c r="B3830" s="38">
        <f>IF(Txn!$B1921="","",Txn!$C1921)</f>
        <v>0</v>
      </c>
      <c r="C3830" s="39">
        <f>IF(Txn!$B1921="","","تراکنش بانکی")</f>
        <v>0</v>
      </c>
      <c r="D3830" s="38">
        <f>IF(Txn!$B1921="","",IF(IF(Txn!$U1921="TRF",Txn!$Y1921,Txn!$Z1921)="","",IF(Txn!$U1921="TRF",Txn!$Y1921,Txn!$Z1921)))</f>
        <v>0</v>
      </c>
      <c r="E3830" s="39">
        <f>IF($D3830="","",IFERROR(VLOOKUP($D3830,AcctTbl,2,0),""))</f>
        <v>0</v>
      </c>
      <c r="F3830" s="39">
        <f>IF($D3830="","",IFERROR(VLOOKUP($D3830,AcctTbl,3,0),""))</f>
        <v>0</v>
      </c>
      <c r="G3830" s="39">
        <f>IF(Txn!$B1921="","",Txn!$D1921)</f>
        <v>0</v>
      </c>
      <c r="H3830" s="38">
        <f>IF(Txn!$B1921="","",Txn!$E1921)</f>
        <v>0</v>
      </c>
      <c r="I3830" s="40">
        <f>IF(Txn!$B1921="",0,Txn!$Q1921)</f>
        <v>0</v>
      </c>
      <c r="J3830" s="40">
        <f>IF(Txn!$B1921="",0,Txn!$R1921)</f>
        <v>0</v>
      </c>
      <c r="K3830" s="41">
        <f>IF($A3830="","",IFERROR(VALUE(MID($A3830,6,2)),""))</f>
        <v>0</v>
      </c>
      <c r="L3830" s="39">
        <f>IF(Txn!$K1921="","","طرف مقابل — "&amp;Txn!$K1921)</f>
        <v>0</v>
      </c>
      <c r="N3830" s="42">
        <f>IF($D3830="",0,COUNTIF(BankAccts,$D3830))</f>
        <v>0</v>
      </c>
    </row>
    <row r="3831" spans="1:14">
      <c r="A3831" s="38">
        <f>IF(Txn!$B1922="","",Txn!$B1922)</f>
        <v>0</v>
      </c>
      <c r="B3831" s="38">
        <f>IF(Txn!$B1922="","",Txn!$C1922)</f>
        <v>0</v>
      </c>
      <c r="C3831" s="39">
        <f>IF(Txn!$B1922="","","تراکنش بانکی")</f>
        <v>0</v>
      </c>
      <c r="D3831" s="38">
        <f>IF(Txn!$B1922="","",IF(Txn!$X1922="","",Txn!$X1922))</f>
        <v>0</v>
      </c>
      <c r="E3831" s="39">
        <f>IF($D3831="","",IFERROR(VLOOKUP($D3831,AcctTbl,2,0),""))</f>
        <v>0</v>
      </c>
      <c r="F3831" s="39">
        <f>IF($D3831="","",IFERROR(VLOOKUP($D3831,AcctTbl,3,0),""))</f>
        <v>0</v>
      </c>
      <c r="G3831" s="39">
        <f>IF(Txn!$B1922="","",Txn!$D1922)</f>
        <v>0</v>
      </c>
      <c r="H3831" s="38">
        <f>IF(Txn!$B1922="","",Txn!$E1922)</f>
        <v>0</v>
      </c>
      <c r="I3831" s="40">
        <f>IF(Txn!$B1922="",0,Txn!$O1922)</f>
        <v>0</v>
      </c>
      <c r="J3831" s="40">
        <f>IF(Txn!$B1922="",0,Txn!$P1922)</f>
        <v>0</v>
      </c>
      <c r="K3831" s="41">
        <f>IF($A3831="","",IFERROR(VALUE(MID($A3831,6,2)),""))</f>
        <v>0</v>
      </c>
      <c r="L3831" s="39">
        <f>IF(Txn!$K1922="","",Txn!$K1922)</f>
        <v>0</v>
      </c>
      <c r="N3831" s="42">
        <f>IF($D3831="",0,COUNTIF(BankAccts,$D3831))</f>
        <v>0</v>
      </c>
    </row>
    <row r="3832" spans="1:14">
      <c r="A3832" s="38">
        <f>IF(Txn!$B1922="","",Txn!$B1922)</f>
        <v>0</v>
      </c>
      <c r="B3832" s="38">
        <f>IF(Txn!$B1922="","",Txn!$C1922)</f>
        <v>0</v>
      </c>
      <c r="C3832" s="39">
        <f>IF(Txn!$B1922="","","تراکنش بانکی")</f>
        <v>0</v>
      </c>
      <c r="D3832" s="38">
        <f>IF(Txn!$B1922="","",IF(IF(Txn!$U1922="TRF",Txn!$Y1922,Txn!$Z1922)="","",IF(Txn!$U1922="TRF",Txn!$Y1922,Txn!$Z1922)))</f>
        <v>0</v>
      </c>
      <c r="E3832" s="39">
        <f>IF($D3832="","",IFERROR(VLOOKUP($D3832,AcctTbl,2,0),""))</f>
        <v>0</v>
      </c>
      <c r="F3832" s="39">
        <f>IF($D3832="","",IFERROR(VLOOKUP($D3832,AcctTbl,3,0),""))</f>
        <v>0</v>
      </c>
      <c r="G3832" s="39">
        <f>IF(Txn!$B1922="","",Txn!$D1922)</f>
        <v>0</v>
      </c>
      <c r="H3832" s="38">
        <f>IF(Txn!$B1922="","",Txn!$E1922)</f>
        <v>0</v>
      </c>
      <c r="I3832" s="40">
        <f>IF(Txn!$B1922="",0,Txn!$Q1922)</f>
        <v>0</v>
      </c>
      <c r="J3832" s="40">
        <f>IF(Txn!$B1922="",0,Txn!$R1922)</f>
        <v>0</v>
      </c>
      <c r="K3832" s="41">
        <f>IF($A3832="","",IFERROR(VALUE(MID($A3832,6,2)),""))</f>
        <v>0</v>
      </c>
      <c r="L3832" s="39">
        <f>IF(Txn!$K1922="","","طرف مقابل — "&amp;Txn!$K1922)</f>
        <v>0</v>
      </c>
      <c r="N3832" s="42">
        <f>IF($D3832="",0,COUNTIF(BankAccts,$D3832))</f>
        <v>0</v>
      </c>
    </row>
    <row r="3833" spans="1:14">
      <c r="A3833" s="38">
        <f>IF(Txn!$B1923="","",Txn!$B1923)</f>
        <v>0</v>
      </c>
      <c r="B3833" s="38">
        <f>IF(Txn!$B1923="","",Txn!$C1923)</f>
        <v>0</v>
      </c>
      <c r="C3833" s="39">
        <f>IF(Txn!$B1923="","","تراکنش بانکی")</f>
        <v>0</v>
      </c>
      <c r="D3833" s="38">
        <f>IF(Txn!$B1923="","",IF(Txn!$X1923="","",Txn!$X1923))</f>
        <v>0</v>
      </c>
      <c r="E3833" s="39">
        <f>IF($D3833="","",IFERROR(VLOOKUP($D3833,AcctTbl,2,0),""))</f>
        <v>0</v>
      </c>
      <c r="F3833" s="39">
        <f>IF($D3833="","",IFERROR(VLOOKUP($D3833,AcctTbl,3,0),""))</f>
        <v>0</v>
      </c>
      <c r="G3833" s="39">
        <f>IF(Txn!$B1923="","",Txn!$D1923)</f>
        <v>0</v>
      </c>
      <c r="H3833" s="38">
        <f>IF(Txn!$B1923="","",Txn!$E1923)</f>
        <v>0</v>
      </c>
      <c r="I3833" s="40">
        <f>IF(Txn!$B1923="",0,Txn!$O1923)</f>
        <v>0</v>
      </c>
      <c r="J3833" s="40">
        <f>IF(Txn!$B1923="",0,Txn!$P1923)</f>
        <v>0</v>
      </c>
      <c r="K3833" s="41">
        <f>IF($A3833="","",IFERROR(VALUE(MID($A3833,6,2)),""))</f>
        <v>0</v>
      </c>
      <c r="L3833" s="39">
        <f>IF(Txn!$K1923="","",Txn!$K1923)</f>
        <v>0</v>
      </c>
      <c r="N3833" s="42">
        <f>IF($D3833="",0,COUNTIF(BankAccts,$D3833))</f>
        <v>0</v>
      </c>
    </row>
    <row r="3834" spans="1:14">
      <c r="A3834" s="38">
        <f>IF(Txn!$B1923="","",Txn!$B1923)</f>
        <v>0</v>
      </c>
      <c r="B3834" s="38">
        <f>IF(Txn!$B1923="","",Txn!$C1923)</f>
        <v>0</v>
      </c>
      <c r="C3834" s="39">
        <f>IF(Txn!$B1923="","","تراکنش بانکی")</f>
        <v>0</v>
      </c>
      <c r="D3834" s="38">
        <f>IF(Txn!$B1923="","",IF(IF(Txn!$U1923="TRF",Txn!$Y1923,Txn!$Z1923)="","",IF(Txn!$U1923="TRF",Txn!$Y1923,Txn!$Z1923)))</f>
        <v>0</v>
      </c>
      <c r="E3834" s="39">
        <f>IF($D3834="","",IFERROR(VLOOKUP($D3834,AcctTbl,2,0),""))</f>
        <v>0</v>
      </c>
      <c r="F3834" s="39">
        <f>IF($D3834="","",IFERROR(VLOOKUP($D3834,AcctTbl,3,0),""))</f>
        <v>0</v>
      </c>
      <c r="G3834" s="39">
        <f>IF(Txn!$B1923="","",Txn!$D1923)</f>
        <v>0</v>
      </c>
      <c r="H3834" s="38">
        <f>IF(Txn!$B1923="","",Txn!$E1923)</f>
        <v>0</v>
      </c>
      <c r="I3834" s="40">
        <f>IF(Txn!$B1923="",0,Txn!$Q1923)</f>
        <v>0</v>
      </c>
      <c r="J3834" s="40">
        <f>IF(Txn!$B1923="",0,Txn!$R1923)</f>
        <v>0</v>
      </c>
      <c r="K3834" s="41">
        <f>IF($A3834="","",IFERROR(VALUE(MID($A3834,6,2)),""))</f>
        <v>0</v>
      </c>
      <c r="L3834" s="39">
        <f>IF(Txn!$K1923="","","طرف مقابل — "&amp;Txn!$K1923)</f>
        <v>0</v>
      </c>
      <c r="N3834" s="42">
        <f>IF($D3834="",0,COUNTIF(BankAccts,$D3834))</f>
        <v>0</v>
      </c>
    </row>
    <row r="3835" spans="1:14">
      <c r="A3835" s="38">
        <f>IF(Txn!$B1924="","",Txn!$B1924)</f>
        <v>0</v>
      </c>
      <c r="B3835" s="38">
        <f>IF(Txn!$B1924="","",Txn!$C1924)</f>
        <v>0</v>
      </c>
      <c r="C3835" s="39">
        <f>IF(Txn!$B1924="","","تراکنش بانکی")</f>
        <v>0</v>
      </c>
      <c r="D3835" s="38">
        <f>IF(Txn!$B1924="","",IF(Txn!$X1924="","",Txn!$X1924))</f>
        <v>0</v>
      </c>
      <c r="E3835" s="39">
        <f>IF($D3835="","",IFERROR(VLOOKUP($D3835,AcctTbl,2,0),""))</f>
        <v>0</v>
      </c>
      <c r="F3835" s="39">
        <f>IF($D3835="","",IFERROR(VLOOKUP($D3835,AcctTbl,3,0),""))</f>
        <v>0</v>
      </c>
      <c r="G3835" s="39">
        <f>IF(Txn!$B1924="","",Txn!$D1924)</f>
        <v>0</v>
      </c>
      <c r="H3835" s="38">
        <f>IF(Txn!$B1924="","",Txn!$E1924)</f>
        <v>0</v>
      </c>
      <c r="I3835" s="40">
        <f>IF(Txn!$B1924="",0,Txn!$O1924)</f>
        <v>0</v>
      </c>
      <c r="J3835" s="40">
        <f>IF(Txn!$B1924="",0,Txn!$P1924)</f>
        <v>0</v>
      </c>
      <c r="K3835" s="41">
        <f>IF($A3835="","",IFERROR(VALUE(MID($A3835,6,2)),""))</f>
        <v>0</v>
      </c>
      <c r="L3835" s="39">
        <f>IF(Txn!$K1924="","",Txn!$K1924)</f>
        <v>0</v>
      </c>
      <c r="N3835" s="42">
        <f>IF($D3835="",0,COUNTIF(BankAccts,$D3835))</f>
        <v>0</v>
      </c>
    </row>
    <row r="3836" spans="1:14">
      <c r="A3836" s="38">
        <f>IF(Txn!$B1924="","",Txn!$B1924)</f>
        <v>0</v>
      </c>
      <c r="B3836" s="38">
        <f>IF(Txn!$B1924="","",Txn!$C1924)</f>
        <v>0</v>
      </c>
      <c r="C3836" s="39">
        <f>IF(Txn!$B1924="","","تراکنش بانکی")</f>
        <v>0</v>
      </c>
      <c r="D3836" s="38">
        <f>IF(Txn!$B1924="","",IF(IF(Txn!$U1924="TRF",Txn!$Y1924,Txn!$Z1924)="","",IF(Txn!$U1924="TRF",Txn!$Y1924,Txn!$Z1924)))</f>
        <v>0</v>
      </c>
      <c r="E3836" s="39">
        <f>IF($D3836="","",IFERROR(VLOOKUP($D3836,AcctTbl,2,0),""))</f>
        <v>0</v>
      </c>
      <c r="F3836" s="39">
        <f>IF($D3836="","",IFERROR(VLOOKUP($D3836,AcctTbl,3,0),""))</f>
        <v>0</v>
      </c>
      <c r="G3836" s="39">
        <f>IF(Txn!$B1924="","",Txn!$D1924)</f>
        <v>0</v>
      </c>
      <c r="H3836" s="38">
        <f>IF(Txn!$B1924="","",Txn!$E1924)</f>
        <v>0</v>
      </c>
      <c r="I3836" s="40">
        <f>IF(Txn!$B1924="",0,Txn!$Q1924)</f>
        <v>0</v>
      </c>
      <c r="J3836" s="40">
        <f>IF(Txn!$B1924="",0,Txn!$R1924)</f>
        <v>0</v>
      </c>
      <c r="K3836" s="41">
        <f>IF($A3836="","",IFERROR(VALUE(MID($A3836,6,2)),""))</f>
        <v>0</v>
      </c>
      <c r="L3836" s="39">
        <f>IF(Txn!$K1924="","","طرف مقابل — "&amp;Txn!$K1924)</f>
        <v>0</v>
      </c>
      <c r="N3836" s="42">
        <f>IF($D3836="",0,COUNTIF(BankAccts,$D3836))</f>
        <v>0</v>
      </c>
    </row>
    <row r="3837" spans="1:14">
      <c r="A3837" s="38">
        <f>IF(Txn!$B1925="","",Txn!$B1925)</f>
        <v>0</v>
      </c>
      <c r="B3837" s="38">
        <f>IF(Txn!$B1925="","",Txn!$C1925)</f>
        <v>0</v>
      </c>
      <c r="C3837" s="39">
        <f>IF(Txn!$B1925="","","تراکنش بانکی")</f>
        <v>0</v>
      </c>
      <c r="D3837" s="38">
        <f>IF(Txn!$B1925="","",IF(Txn!$X1925="","",Txn!$X1925))</f>
        <v>0</v>
      </c>
      <c r="E3837" s="39">
        <f>IF($D3837="","",IFERROR(VLOOKUP($D3837,AcctTbl,2,0),""))</f>
        <v>0</v>
      </c>
      <c r="F3837" s="39">
        <f>IF($D3837="","",IFERROR(VLOOKUP($D3837,AcctTbl,3,0),""))</f>
        <v>0</v>
      </c>
      <c r="G3837" s="39">
        <f>IF(Txn!$B1925="","",Txn!$D1925)</f>
        <v>0</v>
      </c>
      <c r="H3837" s="38">
        <f>IF(Txn!$B1925="","",Txn!$E1925)</f>
        <v>0</v>
      </c>
      <c r="I3837" s="40">
        <f>IF(Txn!$B1925="",0,Txn!$O1925)</f>
        <v>0</v>
      </c>
      <c r="J3837" s="40">
        <f>IF(Txn!$B1925="",0,Txn!$P1925)</f>
        <v>0</v>
      </c>
      <c r="K3837" s="41">
        <f>IF($A3837="","",IFERROR(VALUE(MID($A3837,6,2)),""))</f>
        <v>0</v>
      </c>
      <c r="L3837" s="39">
        <f>IF(Txn!$K1925="","",Txn!$K1925)</f>
        <v>0</v>
      </c>
      <c r="N3837" s="42">
        <f>IF($D3837="",0,COUNTIF(BankAccts,$D3837))</f>
        <v>0</v>
      </c>
    </row>
    <row r="3838" spans="1:14">
      <c r="A3838" s="38">
        <f>IF(Txn!$B1925="","",Txn!$B1925)</f>
        <v>0</v>
      </c>
      <c r="B3838" s="38">
        <f>IF(Txn!$B1925="","",Txn!$C1925)</f>
        <v>0</v>
      </c>
      <c r="C3838" s="39">
        <f>IF(Txn!$B1925="","","تراکنش بانکی")</f>
        <v>0</v>
      </c>
      <c r="D3838" s="38">
        <f>IF(Txn!$B1925="","",IF(IF(Txn!$U1925="TRF",Txn!$Y1925,Txn!$Z1925)="","",IF(Txn!$U1925="TRF",Txn!$Y1925,Txn!$Z1925)))</f>
        <v>0</v>
      </c>
      <c r="E3838" s="39">
        <f>IF($D3838="","",IFERROR(VLOOKUP($D3838,AcctTbl,2,0),""))</f>
        <v>0</v>
      </c>
      <c r="F3838" s="39">
        <f>IF($D3838="","",IFERROR(VLOOKUP($D3838,AcctTbl,3,0),""))</f>
        <v>0</v>
      </c>
      <c r="G3838" s="39">
        <f>IF(Txn!$B1925="","",Txn!$D1925)</f>
        <v>0</v>
      </c>
      <c r="H3838" s="38">
        <f>IF(Txn!$B1925="","",Txn!$E1925)</f>
        <v>0</v>
      </c>
      <c r="I3838" s="40">
        <f>IF(Txn!$B1925="",0,Txn!$Q1925)</f>
        <v>0</v>
      </c>
      <c r="J3838" s="40">
        <f>IF(Txn!$B1925="",0,Txn!$R1925)</f>
        <v>0</v>
      </c>
      <c r="K3838" s="41">
        <f>IF($A3838="","",IFERROR(VALUE(MID($A3838,6,2)),""))</f>
        <v>0</v>
      </c>
      <c r="L3838" s="39">
        <f>IF(Txn!$K1925="","","طرف مقابل — "&amp;Txn!$K1925)</f>
        <v>0</v>
      </c>
      <c r="N3838" s="42">
        <f>IF($D3838="",0,COUNTIF(BankAccts,$D3838))</f>
        <v>0</v>
      </c>
    </row>
    <row r="3839" spans="1:14">
      <c r="A3839" s="38">
        <f>IF(Txn!$B1926="","",Txn!$B1926)</f>
        <v>0</v>
      </c>
      <c r="B3839" s="38">
        <f>IF(Txn!$B1926="","",Txn!$C1926)</f>
        <v>0</v>
      </c>
      <c r="C3839" s="39">
        <f>IF(Txn!$B1926="","","تراکنش بانکی")</f>
        <v>0</v>
      </c>
      <c r="D3839" s="38">
        <f>IF(Txn!$B1926="","",IF(Txn!$X1926="","",Txn!$X1926))</f>
        <v>0</v>
      </c>
      <c r="E3839" s="39">
        <f>IF($D3839="","",IFERROR(VLOOKUP($D3839,AcctTbl,2,0),""))</f>
        <v>0</v>
      </c>
      <c r="F3839" s="39">
        <f>IF($D3839="","",IFERROR(VLOOKUP($D3839,AcctTbl,3,0),""))</f>
        <v>0</v>
      </c>
      <c r="G3839" s="39">
        <f>IF(Txn!$B1926="","",Txn!$D1926)</f>
        <v>0</v>
      </c>
      <c r="H3839" s="38">
        <f>IF(Txn!$B1926="","",Txn!$E1926)</f>
        <v>0</v>
      </c>
      <c r="I3839" s="40">
        <f>IF(Txn!$B1926="",0,Txn!$O1926)</f>
        <v>0</v>
      </c>
      <c r="J3839" s="40">
        <f>IF(Txn!$B1926="",0,Txn!$P1926)</f>
        <v>0</v>
      </c>
      <c r="K3839" s="41">
        <f>IF($A3839="","",IFERROR(VALUE(MID($A3839,6,2)),""))</f>
        <v>0</v>
      </c>
      <c r="L3839" s="39">
        <f>IF(Txn!$K1926="","",Txn!$K1926)</f>
        <v>0</v>
      </c>
      <c r="N3839" s="42">
        <f>IF($D3839="",0,COUNTIF(BankAccts,$D3839))</f>
        <v>0</v>
      </c>
    </row>
    <row r="3840" spans="1:14">
      <c r="A3840" s="38">
        <f>IF(Txn!$B1926="","",Txn!$B1926)</f>
        <v>0</v>
      </c>
      <c r="B3840" s="38">
        <f>IF(Txn!$B1926="","",Txn!$C1926)</f>
        <v>0</v>
      </c>
      <c r="C3840" s="39">
        <f>IF(Txn!$B1926="","","تراکنش بانکی")</f>
        <v>0</v>
      </c>
      <c r="D3840" s="38">
        <f>IF(Txn!$B1926="","",IF(IF(Txn!$U1926="TRF",Txn!$Y1926,Txn!$Z1926)="","",IF(Txn!$U1926="TRF",Txn!$Y1926,Txn!$Z1926)))</f>
        <v>0</v>
      </c>
      <c r="E3840" s="39">
        <f>IF($D3840="","",IFERROR(VLOOKUP($D3840,AcctTbl,2,0),""))</f>
        <v>0</v>
      </c>
      <c r="F3840" s="39">
        <f>IF($D3840="","",IFERROR(VLOOKUP($D3840,AcctTbl,3,0),""))</f>
        <v>0</v>
      </c>
      <c r="G3840" s="39">
        <f>IF(Txn!$B1926="","",Txn!$D1926)</f>
        <v>0</v>
      </c>
      <c r="H3840" s="38">
        <f>IF(Txn!$B1926="","",Txn!$E1926)</f>
        <v>0</v>
      </c>
      <c r="I3840" s="40">
        <f>IF(Txn!$B1926="",0,Txn!$Q1926)</f>
        <v>0</v>
      </c>
      <c r="J3840" s="40">
        <f>IF(Txn!$B1926="",0,Txn!$R1926)</f>
        <v>0</v>
      </c>
      <c r="K3840" s="41">
        <f>IF($A3840="","",IFERROR(VALUE(MID($A3840,6,2)),""))</f>
        <v>0</v>
      </c>
      <c r="L3840" s="39">
        <f>IF(Txn!$K1926="","","طرف مقابل — "&amp;Txn!$K1926)</f>
        <v>0</v>
      </c>
      <c r="N3840" s="42">
        <f>IF($D3840="",0,COUNTIF(BankAccts,$D3840))</f>
        <v>0</v>
      </c>
    </row>
    <row r="3841" spans="1:14">
      <c r="A3841" s="38">
        <f>IF(Txn!$B1927="","",Txn!$B1927)</f>
        <v>0</v>
      </c>
      <c r="B3841" s="38">
        <f>IF(Txn!$B1927="","",Txn!$C1927)</f>
        <v>0</v>
      </c>
      <c r="C3841" s="39">
        <f>IF(Txn!$B1927="","","تراکنش بانکی")</f>
        <v>0</v>
      </c>
      <c r="D3841" s="38">
        <f>IF(Txn!$B1927="","",IF(Txn!$X1927="","",Txn!$X1927))</f>
        <v>0</v>
      </c>
      <c r="E3841" s="39">
        <f>IF($D3841="","",IFERROR(VLOOKUP($D3841,AcctTbl,2,0),""))</f>
        <v>0</v>
      </c>
      <c r="F3841" s="39">
        <f>IF($D3841="","",IFERROR(VLOOKUP($D3841,AcctTbl,3,0),""))</f>
        <v>0</v>
      </c>
      <c r="G3841" s="39">
        <f>IF(Txn!$B1927="","",Txn!$D1927)</f>
        <v>0</v>
      </c>
      <c r="H3841" s="38">
        <f>IF(Txn!$B1927="","",Txn!$E1927)</f>
        <v>0</v>
      </c>
      <c r="I3841" s="40">
        <f>IF(Txn!$B1927="",0,Txn!$O1927)</f>
        <v>0</v>
      </c>
      <c r="J3841" s="40">
        <f>IF(Txn!$B1927="",0,Txn!$P1927)</f>
        <v>0</v>
      </c>
      <c r="K3841" s="41">
        <f>IF($A3841="","",IFERROR(VALUE(MID($A3841,6,2)),""))</f>
        <v>0</v>
      </c>
      <c r="L3841" s="39">
        <f>IF(Txn!$K1927="","",Txn!$K1927)</f>
        <v>0</v>
      </c>
      <c r="N3841" s="42">
        <f>IF($D3841="",0,COUNTIF(BankAccts,$D3841))</f>
        <v>0</v>
      </c>
    </row>
    <row r="3842" spans="1:14">
      <c r="A3842" s="38">
        <f>IF(Txn!$B1927="","",Txn!$B1927)</f>
        <v>0</v>
      </c>
      <c r="B3842" s="38">
        <f>IF(Txn!$B1927="","",Txn!$C1927)</f>
        <v>0</v>
      </c>
      <c r="C3842" s="39">
        <f>IF(Txn!$B1927="","","تراکنش بانکی")</f>
        <v>0</v>
      </c>
      <c r="D3842" s="38">
        <f>IF(Txn!$B1927="","",IF(IF(Txn!$U1927="TRF",Txn!$Y1927,Txn!$Z1927)="","",IF(Txn!$U1927="TRF",Txn!$Y1927,Txn!$Z1927)))</f>
        <v>0</v>
      </c>
      <c r="E3842" s="39">
        <f>IF($D3842="","",IFERROR(VLOOKUP($D3842,AcctTbl,2,0),""))</f>
        <v>0</v>
      </c>
      <c r="F3842" s="39">
        <f>IF($D3842="","",IFERROR(VLOOKUP($D3842,AcctTbl,3,0),""))</f>
        <v>0</v>
      </c>
      <c r="G3842" s="39">
        <f>IF(Txn!$B1927="","",Txn!$D1927)</f>
        <v>0</v>
      </c>
      <c r="H3842" s="38">
        <f>IF(Txn!$B1927="","",Txn!$E1927)</f>
        <v>0</v>
      </c>
      <c r="I3842" s="40">
        <f>IF(Txn!$B1927="",0,Txn!$Q1927)</f>
        <v>0</v>
      </c>
      <c r="J3842" s="40">
        <f>IF(Txn!$B1927="",0,Txn!$R1927)</f>
        <v>0</v>
      </c>
      <c r="K3842" s="41">
        <f>IF($A3842="","",IFERROR(VALUE(MID($A3842,6,2)),""))</f>
        <v>0</v>
      </c>
      <c r="L3842" s="39">
        <f>IF(Txn!$K1927="","","طرف مقابل — "&amp;Txn!$K1927)</f>
        <v>0</v>
      </c>
      <c r="N3842" s="42">
        <f>IF($D3842="",0,COUNTIF(BankAccts,$D3842))</f>
        <v>0</v>
      </c>
    </row>
    <row r="3843" spans="1:14">
      <c r="A3843" s="38">
        <f>IF(Txn!$B1928="","",Txn!$B1928)</f>
        <v>0</v>
      </c>
      <c r="B3843" s="38">
        <f>IF(Txn!$B1928="","",Txn!$C1928)</f>
        <v>0</v>
      </c>
      <c r="C3843" s="39">
        <f>IF(Txn!$B1928="","","تراکنش بانکی")</f>
        <v>0</v>
      </c>
      <c r="D3843" s="38">
        <f>IF(Txn!$B1928="","",IF(Txn!$X1928="","",Txn!$X1928))</f>
        <v>0</v>
      </c>
      <c r="E3843" s="39">
        <f>IF($D3843="","",IFERROR(VLOOKUP($D3843,AcctTbl,2,0),""))</f>
        <v>0</v>
      </c>
      <c r="F3843" s="39">
        <f>IF($D3843="","",IFERROR(VLOOKUP($D3843,AcctTbl,3,0),""))</f>
        <v>0</v>
      </c>
      <c r="G3843" s="39">
        <f>IF(Txn!$B1928="","",Txn!$D1928)</f>
        <v>0</v>
      </c>
      <c r="H3843" s="38">
        <f>IF(Txn!$B1928="","",Txn!$E1928)</f>
        <v>0</v>
      </c>
      <c r="I3843" s="40">
        <f>IF(Txn!$B1928="",0,Txn!$O1928)</f>
        <v>0</v>
      </c>
      <c r="J3843" s="40">
        <f>IF(Txn!$B1928="",0,Txn!$P1928)</f>
        <v>0</v>
      </c>
      <c r="K3843" s="41">
        <f>IF($A3843="","",IFERROR(VALUE(MID($A3843,6,2)),""))</f>
        <v>0</v>
      </c>
      <c r="L3843" s="39">
        <f>IF(Txn!$K1928="","",Txn!$K1928)</f>
        <v>0</v>
      </c>
      <c r="N3843" s="42">
        <f>IF($D3843="",0,COUNTIF(BankAccts,$D3843))</f>
        <v>0</v>
      </c>
    </row>
    <row r="3844" spans="1:14">
      <c r="A3844" s="38">
        <f>IF(Txn!$B1928="","",Txn!$B1928)</f>
        <v>0</v>
      </c>
      <c r="B3844" s="38">
        <f>IF(Txn!$B1928="","",Txn!$C1928)</f>
        <v>0</v>
      </c>
      <c r="C3844" s="39">
        <f>IF(Txn!$B1928="","","تراکنش بانکی")</f>
        <v>0</v>
      </c>
      <c r="D3844" s="38">
        <f>IF(Txn!$B1928="","",IF(IF(Txn!$U1928="TRF",Txn!$Y1928,Txn!$Z1928)="","",IF(Txn!$U1928="TRF",Txn!$Y1928,Txn!$Z1928)))</f>
        <v>0</v>
      </c>
      <c r="E3844" s="39">
        <f>IF($D3844="","",IFERROR(VLOOKUP($D3844,AcctTbl,2,0),""))</f>
        <v>0</v>
      </c>
      <c r="F3844" s="39">
        <f>IF($D3844="","",IFERROR(VLOOKUP($D3844,AcctTbl,3,0),""))</f>
        <v>0</v>
      </c>
      <c r="G3844" s="39">
        <f>IF(Txn!$B1928="","",Txn!$D1928)</f>
        <v>0</v>
      </c>
      <c r="H3844" s="38">
        <f>IF(Txn!$B1928="","",Txn!$E1928)</f>
        <v>0</v>
      </c>
      <c r="I3844" s="40">
        <f>IF(Txn!$B1928="",0,Txn!$Q1928)</f>
        <v>0</v>
      </c>
      <c r="J3844" s="40">
        <f>IF(Txn!$B1928="",0,Txn!$R1928)</f>
        <v>0</v>
      </c>
      <c r="K3844" s="41">
        <f>IF($A3844="","",IFERROR(VALUE(MID($A3844,6,2)),""))</f>
        <v>0</v>
      </c>
      <c r="L3844" s="39">
        <f>IF(Txn!$K1928="","","طرف مقابل — "&amp;Txn!$K1928)</f>
        <v>0</v>
      </c>
      <c r="N3844" s="42">
        <f>IF($D3844="",0,COUNTIF(BankAccts,$D3844))</f>
        <v>0</v>
      </c>
    </row>
    <row r="3845" spans="1:14">
      <c r="A3845" s="38">
        <f>IF(Txn!$B1929="","",Txn!$B1929)</f>
        <v>0</v>
      </c>
      <c r="B3845" s="38">
        <f>IF(Txn!$B1929="","",Txn!$C1929)</f>
        <v>0</v>
      </c>
      <c r="C3845" s="39">
        <f>IF(Txn!$B1929="","","تراکنش بانکی")</f>
        <v>0</v>
      </c>
      <c r="D3845" s="38">
        <f>IF(Txn!$B1929="","",IF(Txn!$X1929="","",Txn!$X1929))</f>
        <v>0</v>
      </c>
      <c r="E3845" s="39">
        <f>IF($D3845="","",IFERROR(VLOOKUP($D3845,AcctTbl,2,0),""))</f>
        <v>0</v>
      </c>
      <c r="F3845" s="39">
        <f>IF($D3845="","",IFERROR(VLOOKUP($D3845,AcctTbl,3,0),""))</f>
        <v>0</v>
      </c>
      <c r="G3845" s="39">
        <f>IF(Txn!$B1929="","",Txn!$D1929)</f>
        <v>0</v>
      </c>
      <c r="H3845" s="38">
        <f>IF(Txn!$B1929="","",Txn!$E1929)</f>
        <v>0</v>
      </c>
      <c r="I3845" s="40">
        <f>IF(Txn!$B1929="",0,Txn!$O1929)</f>
        <v>0</v>
      </c>
      <c r="J3845" s="40">
        <f>IF(Txn!$B1929="",0,Txn!$P1929)</f>
        <v>0</v>
      </c>
      <c r="K3845" s="41">
        <f>IF($A3845="","",IFERROR(VALUE(MID($A3845,6,2)),""))</f>
        <v>0</v>
      </c>
      <c r="L3845" s="39">
        <f>IF(Txn!$K1929="","",Txn!$K1929)</f>
        <v>0</v>
      </c>
      <c r="N3845" s="42">
        <f>IF($D3845="",0,COUNTIF(BankAccts,$D3845))</f>
        <v>0</v>
      </c>
    </row>
    <row r="3846" spans="1:14">
      <c r="A3846" s="38">
        <f>IF(Txn!$B1929="","",Txn!$B1929)</f>
        <v>0</v>
      </c>
      <c r="B3846" s="38">
        <f>IF(Txn!$B1929="","",Txn!$C1929)</f>
        <v>0</v>
      </c>
      <c r="C3846" s="39">
        <f>IF(Txn!$B1929="","","تراکنش بانکی")</f>
        <v>0</v>
      </c>
      <c r="D3846" s="38">
        <f>IF(Txn!$B1929="","",IF(IF(Txn!$U1929="TRF",Txn!$Y1929,Txn!$Z1929)="","",IF(Txn!$U1929="TRF",Txn!$Y1929,Txn!$Z1929)))</f>
        <v>0</v>
      </c>
      <c r="E3846" s="39">
        <f>IF($D3846="","",IFERROR(VLOOKUP($D3846,AcctTbl,2,0),""))</f>
        <v>0</v>
      </c>
      <c r="F3846" s="39">
        <f>IF($D3846="","",IFERROR(VLOOKUP($D3846,AcctTbl,3,0),""))</f>
        <v>0</v>
      </c>
      <c r="G3846" s="39">
        <f>IF(Txn!$B1929="","",Txn!$D1929)</f>
        <v>0</v>
      </c>
      <c r="H3846" s="38">
        <f>IF(Txn!$B1929="","",Txn!$E1929)</f>
        <v>0</v>
      </c>
      <c r="I3846" s="40">
        <f>IF(Txn!$B1929="",0,Txn!$Q1929)</f>
        <v>0</v>
      </c>
      <c r="J3846" s="40">
        <f>IF(Txn!$B1929="",0,Txn!$R1929)</f>
        <v>0</v>
      </c>
      <c r="K3846" s="41">
        <f>IF($A3846="","",IFERROR(VALUE(MID($A3846,6,2)),""))</f>
        <v>0</v>
      </c>
      <c r="L3846" s="39">
        <f>IF(Txn!$K1929="","","طرف مقابل — "&amp;Txn!$K1929)</f>
        <v>0</v>
      </c>
      <c r="N3846" s="42">
        <f>IF($D3846="",0,COUNTIF(BankAccts,$D3846))</f>
        <v>0</v>
      </c>
    </row>
    <row r="3847" spans="1:14">
      <c r="A3847" s="38">
        <f>IF(Txn!$B1930="","",Txn!$B1930)</f>
        <v>0</v>
      </c>
      <c r="B3847" s="38">
        <f>IF(Txn!$B1930="","",Txn!$C1930)</f>
        <v>0</v>
      </c>
      <c r="C3847" s="39">
        <f>IF(Txn!$B1930="","","تراکنش بانکی")</f>
        <v>0</v>
      </c>
      <c r="D3847" s="38">
        <f>IF(Txn!$B1930="","",IF(Txn!$X1930="","",Txn!$X1930))</f>
        <v>0</v>
      </c>
      <c r="E3847" s="39">
        <f>IF($D3847="","",IFERROR(VLOOKUP($D3847,AcctTbl,2,0),""))</f>
        <v>0</v>
      </c>
      <c r="F3847" s="39">
        <f>IF($D3847="","",IFERROR(VLOOKUP($D3847,AcctTbl,3,0),""))</f>
        <v>0</v>
      </c>
      <c r="G3847" s="39">
        <f>IF(Txn!$B1930="","",Txn!$D1930)</f>
        <v>0</v>
      </c>
      <c r="H3847" s="38">
        <f>IF(Txn!$B1930="","",Txn!$E1930)</f>
        <v>0</v>
      </c>
      <c r="I3847" s="40">
        <f>IF(Txn!$B1930="",0,Txn!$O1930)</f>
        <v>0</v>
      </c>
      <c r="J3847" s="40">
        <f>IF(Txn!$B1930="",0,Txn!$P1930)</f>
        <v>0</v>
      </c>
      <c r="K3847" s="41">
        <f>IF($A3847="","",IFERROR(VALUE(MID($A3847,6,2)),""))</f>
        <v>0</v>
      </c>
      <c r="L3847" s="39">
        <f>IF(Txn!$K1930="","",Txn!$K1930)</f>
        <v>0</v>
      </c>
      <c r="N3847" s="42">
        <f>IF($D3847="",0,COUNTIF(BankAccts,$D3847))</f>
        <v>0</v>
      </c>
    </row>
    <row r="3848" spans="1:14">
      <c r="A3848" s="38">
        <f>IF(Txn!$B1930="","",Txn!$B1930)</f>
        <v>0</v>
      </c>
      <c r="B3848" s="38">
        <f>IF(Txn!$B1930="","",Txn!$C1930)</f>
        <v>0</v>
      </c>
      <c r="C3848" s="39">
        <f>IF(Txn!$B1930="","","تراکنش بانکی")</f>
        <v>0</v>
      </c>
      <c r="D3848" s="38">
        <f>IF(Txn!$B1930="","",IF(IF(Txn!$U1930="TRF",Txn!$Y1930,Txn!$Z1930)="","",IF(Txn!$U1930="TRF",Txn!$Y1930,Txn!$Z1930)))</f>
        <v>0</v>
      </c>
      <c r="E3848" s="39">
        <f>IF($D3848="","",IFERROR(VLOOKUP($D3848,AcctTbl,2,0),""))</f>
        <v>0</v>
      </c>
      <c r="F3848" s="39">
        <f>IF($D3848="","",IFERROR(VLOOKUP($D3848,AcctTbl,3,0),""))</f>
        <v>0</v>
      </c>
      <c r="G3848" s="39">
        <f>IF(Txn!$B1930="","",Txn!$D1930)</f>
        <v>0</v>
      </c>
      <c r="H3848" s="38">
        <f>IF(Txn!$B1930="","",Txn!$E1930)</f>
        <v>0</v>
      </c>
      <c r="I3848" s="40">
        <f>IF(Txn!$B1930="",0,Txn!$Q1930)</f>
        <v>0</v>
      </c>
      <c r="J3848" s="40">
        <f>IF(Txn!$B1930="",0,Txn!$R1930)</f>
        <v>0</v>
      </c>
      <c r="K3848" s="41">
        <f>IF($A3848="","",IFERROR(VALUE(MID($A3848,6,2)),""))</f>
        <v>0</v>
      </c>
      <c r="L3848" s="39">
        <f>IF(Txn!$K1930="","","طرف مقابل — "&amp;Txn!$K1930)</f>
        <v>0</v>
      </c>
      <c r="N3848" s="42">
        <f>IF($D3848="",0,COUNTIF(BankAccts,$D3848))</f>
        <v>0</v>
      </c>
    </row>
    <row r="3849" spans="1:14">
      <c r="A3849" s="38">
        <f>IF(Txn!$B1931="","",Txn!$B1931)</f>
        <v>0</v>
      </c>
      <c r="B3849" s="38">
        <f>IF(Txn!$B1931="","",Txn!$C1931)</f>
        <v>0</v>
      </c>
      <c r="C3849" s="39">
        <f>IF(Txn!$B1931="","","تراکنش بانکی")</f>
        <v>0</v>
      </c>
      <c r="D3849" s="38">
        <f>IF(Txn!$B1931="","",IF(Txn!$X1931="","",Txn!$X1931))</f>
        <v>0</v>
      </c>
      <c r="E3849" s="39">
        <f>IF($D3849="","",IFERROR(VLOOKUP($D3849,AcctTbl,2,0),""))</f>
        <v>0</v>
      </c>
      <c r="F3849" s="39">
        <f>IF($D3849="","",IFERROR(VLOOKUP($D3849,AcctTbl,3,0),""))</f>
        <v>0</v>
      </c>
      <c r="G3849" s="39">
        <f>IF(Txn!$B1931="","",Txn!$D1931)</f>
        <v>0</v>
      </c>
      <c r="H3849" s="38">
        <f>IF(Txn!$B1931="","",Txn!$E1931)</f>
        <v>0</v>
      </c>
      <c r="I3849" s="40">
        <f>IF(Txn!$B1931="",0,Txn!$O1931)</f>
        <v>0</v>
      </c>
      <c r="J3849" s="40">
        <f>IF(Txn!$B1931="",0,Txn!$P1931)</f>
        <v>0</v>
      </c>
      <c r="K3849" s="41">
        <f>IF($A3849="","",IFERROR(VALUE(MID($A3849,6,2)),""))</f>
        <v>0</v>
      </c>
      <c r="L3849" s="39">
        <f>IF(Txn!$K1931="","",Txn!$K1931)</f>
        <v>0</v>
      </c>
      <c r="N3849" s="42">
        <f>IF($D3849="",0,COUNTIF(BankAccts,$D3849))</f>
        <v>0</v>
      </c>
    </row>
    <row r="3850" spans="1:14">
      <c r="A3850" s="38">
        <f>IF(Txn!$B1931="","",Txn!$B1931)</f>
        <v>0</v>
      </c>
      <c r="B3850" s="38">
        <f>IF(Txn!$B1931="","",Txn!$C1931)</f>
        <v>0</v>
      </c>
      <c r="C3850" s="39">
        <f>IF(Txn!$B1931="","","تراکنش بانکی")</f>
        <v>0</v>
      </c>
      <c r="D3850" s="38">
        <f>IF(Txn!$B1931="","",IF(IF(Txn!$U1931="TRF",Txn!$Y1931,Txn!$Z1931)="","",IF(Txn!$U1931="TRF",Txn!$Y1931,Txn!$Z1931)))</f>
        <v>0</v>
      </c>
      <c r="E3850" s="39">
        <f>IF($D3850="","",IFERROR(VLOOKUP($D3850,AcctTbl,2,0),""))</f>
        <v>0</v>
      </c>
      <c r="F3850" s="39">
        <f>IF($D3850="","",IFERROR(VLOOKUP($D3850,AcctTbl,3,0),""))</f>
        <v>0</v>
      </c>
      <c r="G3850" s="39">
        <f>IF(Txn!$B1931="","",Txn!$D1931)</f>
        <v>0</v>
      </c>
      <c r="H3850" s="38">
        <f>IF(Txn!$B1931="","",Txn!$E1931)</f>
        <v>0</v>
      </c>
      <c r="I3850" s="40">
        <f>IF(Txn!$B1931="",0,Txn!$Q1931)</f>
        <v>0</v>
      </c>
      <c r="J3850" s="40">
        <f>IF(Txn!$B1931="",0,Txn!$R1931)</f>
        <v>0</v>
      </c>
      <c r="K3850" s="41">
        <f>IF($A3850="","",IFERROR(VALUE(MID($A3850,6,2)),""))</f>
        <v>0</v>
      </c>
      <c r="L3850" s="39">
        <f>IF(Txn!$K1931="","","طرف مقابل — "&amp;Txn!$K1931)</f>
        <v>0</v>
      </c>
      <c r="N3850" s="42">
        <f>IF($D3850="",0,COUNTIF(BankAccts,$D3850))</f>
        <v>0</v>
      </c>
    </row>
    <row r="3851" spans="1:14">
      <c r="A3851" s="38">
        <f>IF(Txn!$B1932="","",Txn!$B1932)</f>
        <v>0</v>
      </c>
      <c r="B3851" s="38">
        <f>IF(Txn!$B1932="","",Txn!$C1932)</f>
        <v>0</v>
      </c>
      <c r="C3851" s="39">
        <f>IF(Txn!$B1932="","","تراکنش بانکی")</f>
        <v>0</v>
      </c>
      <c r="D3851" s="38">
        <f>IF(Txn!$B1932="","",IF(Txn!$X1932="","",Txn!$X1932))</f>
        <v>0</v>
      </c>
      <c r="E3851" s="39">
        <f>IF($D3851="","",IFERROR(VLOOKUP($D3851,AcctTbl,2,0),""))</f>
        <v>0</v>
      </c>
      <c r="F3851" s="39">
        <f>IF($D3851="","",IFERROR(VLOOKUP($D3851,AcctTbl,3,0),""))</f>
        <v>0</v>
      </c>
      <c r="G3851" s="39">
        <f>IF(Txn!$B1932="","",Txn!$D1932)</f>
        <v>0</v>
      </c>
      <c r="H3851" s="38">
        <f>IF(Txn!$B1932="","",Txn!$E1932)</f>
        <v>0</v>
      </c>
      <c r="I3851" s="40">
        <f>IF(Txn!$B1932="",0,Txn!$O1932)</f>
        <v>0</v>
      </c>
      <c r="J3851" s="40">
        <f>IF(Txn!$B1932="",0,Txn!$P1932)</f>
        <v>0</v>
      </c>
      <c r="K3851" s="41">
        <f>IF($A3851="","",IFERROR(VALUE(MID($A3851,6,2)),""))</f>
        <v>0</v>
      </c>
      <c r="L3851" s="39">
        <f>IF(Txn!$K1932="","",Txn!$K1932)</f>
        <v>0</v>
      </c>
      <c r="N3851" s="42">
        <f>IF($D3851="",0,COUNTIF(BankAccts,$D3851))</f>
        <v>0</v>
      </c>
    </row>
    <row r="3852" spans="1:14">
      <c r="A3852" s="38">
        <f>IF(Txn!$B1932="","",Txn!$B1932)</f>
        <v>0</v>
      </c>
      <c r="B3852" s="38">
        <f>IF(Txn!$B1932="","",Txn!$C1932)</f>
        <v>0</v>
      </c>
      <c r="C3852" s="39">
        <f>IF(Txn!$B1932="","","تراکنش بانکی")</f>
        <v>0</v>
      </c>
      <c r="D3852" s="38">
        <f>IF(Txn!$B1932="","",IF(IF(Txn!$U1932="TRF",Txn!$Y1932,Txn!$Z1932)="","",IF(Txn!$U1932="TRF",Txn!$Y1932,Txn!$Z1932)))</f>
        <v>0</v>
      </c>
      <c r="E3852" s="39">
        <f>IF($D3852="","",IFERROR(VLOOKUP($D3852,AcctTbl,2,0),""))</f>
        <v>0</v>
      </c>
      <c r="F3852" s="39">
        <f>IF($D3852="","",IFERROR(VLOOKUP($D3852,AcctTbl,3,0),""))</f>
        <v>0</v>
      </c>
      <c r="G3852" s="39">
        <f>IF(Txn!$B1932="","",Txn!$D1932)</f>
        <v>0</v>
      </c>
      <c r="H3852" s="38">
        <f>IF(Txn!$B1932="","",Txn!$E1932)</f>
        <v>0</v>
      </c>
      <c r="I3852" s="40">
        <f>IF(Txn!$B1932="",0,Txn!$Q1932)</f>
        <v>0</v>
      </c>
      <c r="J3852" s="40">
        <f>IF(Txn!$B1932="",0,Txn!$R1932)</f>
        <v>0</v>
      </c>
      <c r="K3852" s="41">
        <f>IF($A3852="","",IFERROR(VALUE(MID($A3852,6,2)),""))</f>
        <v>0</v>
      </c>
      <c r="L3852" s="39">
        <f>IF(Txn!$K1932="","","طرف مقابل — "&amp;Txn!$K1932)</f>
        <v>0</v>
      </c>
      <c r="N3852" s="42">
        <f>IF($D3852="",0,COUNTIF(BankAccts,$D3852))</f>
        <v>0</v>
      </c>
    </row>
    <row r="3853" spans="1:14">
      <c r="A3853" s="38">
        <f>IF(Txn!$B1933="","",Txn!$B1933)</f>
        <v>0</v>
      </c>
      <c r="B3853" s="38">
        <f>IF(Txn!$B1933="","",Txn!$C1933)</f>
        <v>0</v>
      </c>
      <c r="C3853" s="39">
        <f>IF(Txn!$B1933="","","تراکنش بانکی")</f>
        <v>0</v>
      </c>
      <c r="D3853" s="38">
        <f>IF(Txn!$B1933="","",IF(Txn!$X1933="","",Txn!$X1933))</f>
        <v>0</v>
      </c>
      <c r="E3853" s="39">
        <f>IF($D3853="","",IFERROR(VLOOKUP($D3853,AcctTbl,2,0),""))</f>
        <v>0</v>
      </c>
      <c r="F3853" s="39">
        <f>IF($D3853="","",IFERROR(VLOOKUP($D3853,AcctTbl,3,0),""))</f>
        <v>0</v>
      </c>
      <c r="G3853" s="39">
        <f>IF(Txn!$B1933="","",Txn!$D1933)</f>
        <v>0</v>
      </c>
      <c r="H3853" s="38">
        <f>IF(Txn!$B1933="","",Txn!$E1933)</f>
        <v>0</v>
      </c>
      <c r="I3853" s="40">
        <f>IF(Txn!$B1933="",0,Txn!$O1933)</f>
        <v>0</v>
      </c>
      <c r="J3853" s="40">
        <f>IF(Txn!$B1933="",0,Txn!$P1933)</f>
        <v>0</v>
      </c>
      <c r="K3853" s="41">
        <f>IF($A3853="","",IFERROR(VALUE(MID($A3853,6,2)),""))</f>
        <v>0</v>
      </c>
      <c r="L3853" s="39">
        <f>IF(Txn!$K1933="","",Txn!$K1933)</f>
        <v>0</v>
      </c>
      <c r="N3853" s="42">
        <f>IF($D3853="",0,COUNTIF(BankAccts,$D3853))</f>
        <v>0</v>
      </c>
    </row>
    <row r="3854" spans="1:14">
      <c r="A3854" s="38">
        <f>IF(Txn!$B1933="","",Txn!$B1933)</f>
        <v>0</v>
      </c>
      <c r="B3854" s="38">
        <f>IF(Txn!$B1933="","",Txn!$C1933)</f>
        <v>0</v>
      </c>
      <c r="C3854" s="39">
        <f>IF(Txn!$B1933="","","تراکنش بانکی")</f>
        <v>0</v>
      </c>
      <c r="D3854" s="38">
        <f>IF(Txn!$B1933="","",IF(IF(Txn!$U1933="TRF",Txn!$Y1933,Txn!$Z1933)="","",IF(Txn!$U1933="TRF",Txn!$Y1933,Txn!$Z1933)))</f>
        <v>0</v>
      </c>
      <c r="E3854" s="39">
        <f>IF($D3854="","",IFERROR(VLOOKUP($D3854,AcctTbl,2,0),""))</f>
        <v>0</v>
      </c>
      <c r="F3854" s="39">
        <f>IF($D3854="","",IFERROR(VLOOKUP($D3854,AcctTbl,3,0),""))</f>
        <v>0</v>
      </c>
      <c r="G3854" s="39">
        <f>IF(Txn!$B1933="","",Txn!$D1933)</f>
        <v>0</v>
      </c>
      <c r="H3854" s="38">
        <f>IF(Txn!$B1933="","",Txn!$E1933)</f>
        <v>0</v>
      </c>
      <c r="I3854" s="40">
        <f>IF(Txn!$B1933="",0,Txn!$Q1933)</f>
        <v>0</v>
      </c>
      <c r="J3854" s="40">
        <f>IF(Txn!$B1933="",0,Txn!$R1933)</f>
        <v>0</v>
      </c>
      <c r="K3854" s="41">
        <f>IF($A3854="","",IFERROR(VALUE(MID($A3854,6,2)),""))</f>
        <v>0</v>
      </c>
      <c r="L3854" s="39">
        <f>IF(Txn!$K1933="","","طرف مقابل — "&amp;Txn!$K1933)</f>
        <v>0</v>
      </c>
      <c r="N3854" s="42">
        <f>IF($D3854="",0,COUNTIF(BankAccts,$D3854))</f>
        <v>0</v>
      </c>
    </row>
    <row r="3855" spans="1:14">
      <c r="A3855" s="38">
        <f>IF(Txn!$B1934="","",Txn!$B1934)</f>
        <v>0</v>
      </c>
      <c r="B3855" s="38">
        <f>IF(Txn!$B1934="","",Txn!$C1934)</f>
        <v>0</v>
      </c>
      <c r="C3855" s="39">
        <f>IF(Txn!$B1934="","","تراکنش بانکی")</f>
        <v>0</v>
      </c>
      <c r="D3855" s="38">
        <f>IF(Txn!$B1934="","",IF(Txn!$X1934="","",Txn!$X1934))</f>
        <v>0</v>
      </c>
      <c r="E3855" s="39">
        <f>IF($D3855="","",IFERROR(VLOOKUP($D3855,AcctTbl,2,0),""))</f>
        <v>0</v>
      </c>
      <c r="F3855" s="39">
        <f>IF($D3855="","",IFERROR(VLOOKUP($D3855,AcctTbl,3,0),""))</f>
        <v>0</v>
      </c>
      <c r="G3855" s="39">
        <f>IF(Txn!$B1934="","",Txn!$D1934)</f>
        <v>0</v>
      </c>
      <c r="H3855" s="38">
        <f>IF(Txn!$B1934="","",Txn!$E1934)</f>
        <v>0</v>
      </c>
      <c r="I3855" s="40">
        <f>IF(Txn!$B1934="",0,Txn!$O1934)</f>
        <v>0</v>
      </c>
      <c r="J3855" s="40">
        <f>IF(Txn!$B1934="",0,Txn!$P1934)</f>
        <v>0</v>
      </c>
      <c r="K3855" s="41">
        <f>IF($A3855="","",IFERROR(VALUE(MID($A3855,6,2)),""))</f>
        <v>0</v>
      </c>
      <c r="L3855" s="39">
        <f>IF(Txn!$K1934="","",Txn!$K1934)</f>
        <v>0</v>
      </c>
      <c r="N3855" s="42">
        <f>IF($D3855="",0,COUNTIF(BankAccts,$D3855))</f>
        <v>0</v>
      </c>
    </row>
    <row r="3856" spans="1:14">
      <c r="A3856" s="38">
        <f>IF(Txn!$B1934="","",Txn!$B1934)</f>
        <v>0</v>
      </c>
      <c r="B3856" s="38">
        <f>IF(Txn!$B1934="","",Txn!$C1934)</f>
        <v>0</v>
      </c>
      <c r="C3856" s="39">
        <f>IF(Txn!$B1934="","","تراکنش بانکی")</f>
        <v>0</v>
      </c>
      <c r="D3856" s="38">
        <f>IF(Txn!$B1934="","",IF(IF(Txn!$U1934="TRF",Txn!$Y1934,Txn!$Z1934)="","",IF(Txn!$U1934="TRF",Txn!$Y1934,Txn!$Z1934)))</f>
        <v>0</v>
      </c>
      <c r="E3856" s="39">
        <f>IF($D3856="","",IFERROR(VLOOKUP($D3856,AcctTbl,2,0),""))</f>
        <v>0</v>
      </c>
      <c r="F3856" s="39">
        <f>IF($D3856="","",IFERROR(VLOOKUP($D3856,AcctTbl,3,0),""))</f>
        <v>0</v>
      </c>
      <c r="G3856" s="39">
        <f>IF(Txn!$B1934="","",Txn!$D1934)</f>
        <v>0</v>
      </c>
      <c r="H3856" s="38">
        <f>IF(Txn!$B1934="","",Txn!$E1934)</f>
        <v>0</v>
      </c>
      <c r="I3856" s="40">
        <f>IF(Txn!$B1934="",0,Txn!$Q1934)</f>
        <v>0</v>
      </c>
      <c r="J3856" s="40">
        <f>IF(Txn!$B1934="",0,Txn!$R1934)</f>
        <v>0</v>
      </c>
      <c r="K3856" s="41">
        <f>IF($A3856="","",IFERROR(VALUE(MID($A3856,6,2)),""))</f>
        <v>0</v>
      </c>
      <c r="L3856" s="39">
        <f>IF(Txn!$K1934="","","طرف مقابل — "&amp;Txn!$K1934)</f>
        <v>0</v>
      </c>
      <c r="N3856" s="42">
        <f>IF($D3856="",0,COUNTIF(BankAccts,$D3856))</f>
        <v>0</v>
      </c>
    </row>
    <row r="3857" spans="1:14">
      <c r="A3857" s="38">
        <f>IF(Txn!$B1935="","",Txn!$B1935)</f>
        <v>0</v>
      </c>
      <c r="B3857" s="38">
        <f>IF(Txn!$B1935="","",Txn!$C1935)</f>
        <v>0</v>
      </c>
      <c r="C3857" s="39">
        <f>IF(Txn!$B1935="","","تراکنش بانکی")</f>
        <v>0</v>
      </c>
      <c r="D3857" s="38">
        <f>IF(Txn!$B1935="","",IF(Txn!$X1935="","",Txn!$X1935))</f>
        <v>0</v>
      </c>
      <c r="E3857" s="39">
        <f>IF($D3857="","",IFERROR(VLOOKUP($D3857,AcctTbl,2,0),""))</f>
        <v>0</v>
      </c>
      <c r="F3857" s="39">
        <f>IF($D3857="","",IFERROR(VLOOKUP($D3857,AcctTbl,3,0),""))</f>
        <v>0</v>
      </c>
      <c r="G3857" s="39">
        <f>IF(Txn!$B1935="","",Txn!$D1935)</f>
        <v>0</v>
      </c>
      <c r="H3857" s="38">
        <f>IF(Txn!$B1935="","",Txn!$E1935)</f>
        <v>0</v>
      </c>
      <c r="I3857" s="40">
        <f>IF(Txn!$B1935="",0,Txn!$O1935)</f>
        <v>0</v>
      </c>
      <c r="J3857" s="40">
        <f>IF(Txn!$B1935="",0,Txn!$P1935)</f>
        <v>0</v>
      </c>
      <c r="K3857" s="41">
        <f>IF($A3857="","",IFERROR(VALUE(MID($A3857,6,2)),""))</f>
        <v>0</v>
      </c>
      <c r="L3857" s="39">
        <f>IF(Txn!$K1935="","",Txn!$K1935)</f>
        <v>0</v>
      </c>
      <c r="N3857" s="42">
        <f>IF($D3857="",0,COUNTIF(BankAccts,$D3857))</f>
        <v>0</v>
      </c>
    </row>
    <row r="3858" spans="1:14">
      <c r="A3858" s="38">
        <f>IF(Txn!$B1935="","",Txn!$B1935)</f>
        <v>0</v>
      </c>
      <c r="B3858" s="38">
        <f>IF(Txn!$B1935="","",Txn!$C1935)</f>
        <v>0</v>
      </c>
      <c r="C3858" s="39">
        <f>IF(Txn!$B1935="","","تراکنش بانکی")</f>
        <v>0</v>
      </c>
      <c r="D3858" s="38">
        <f>IF(Txn!$B1935="","",IF(IF(Txn!$U1935="TRF",Txn!$Y1935,Txn!$Z1935)="","",IF(Txn!$U1935="TRF",Txn!$Y1935,Txn!$Z1935)))</f>
        <v>0</v>
      </c>
      <c r="E3858" s="39">
        <f>IF($D3858="","",IFERROR(VLOOKUP($D3858,AcctTbl,2,0),""))</f>
        <v>0</v>
      </c>
      <c r="F3858" s="39">
        <f>IF($D3858="","",IFERROR(VLOOKUP($D3858,AcctTbl,3,0),""))</f>
        <v>0</v>
      </c>
      <c r="G3858" s="39">
        <f>IF(Txn!$B1935="","",Txn!$D1935)</f>
        <v>0</v>
      </c>
      <c r="H3858" s="38">
        <f>IF(Txn!$B1935="","",Txn!$E1935)</f>
        <v>0</v>
      </c>
      <c r="I3858" s="40">
        <f>IF(Txn!$B1935="",0,Txn!$Q1935)</f>
        <v>0</v>
      </c>
      <c r="J3858" s="40">
        <f>IF(Txn!$B1935="",0,Txn!$R1935)</f>
        <v>0</v>
      </c>
      <c r="K3858" s="41">
        <f>IF($A3858="","",IFERROR(VALUE(MID($A3858,6,2)),""))</f>
        <v>0</v>
      </c>
      <c r="L3858" s="39">
        <f>IF(Txn!$K1935="","","طرف مقابل — "&amp;Txn!$K1935)</f>
        <v>0</v>
      </c>
      <c r="N3858" s="42">
        <f>IF($D3858="",0,COUNTIF(BankAccts,$D3858))</f>
        <v>0</v>
      </c>
    </row>
    <row r="3859" spans="1:14">
      <c r="A3859" s="38">
        <f>IF(Txn!$B1936="","",Txn!$B1936)</f>
        <v>0</v>
      </c>
      <c r="B3859" s="38">
        <f>IF(Txn!$B1936="","",Txn!$C1936)</f>
        <v>0</v>
      </c>
      <c r="C3859" s="39">
        <f>IF(Txn!$B1936="","","تراکنش بانکی")</f>
        <v>0</v>
      </c>
      <c r="D3859" s="38">
        <f>IF(Txn!$B1936="","",IF(Txn!$X1936="","",Txn!$X1936))</f>
        <v>0</v>
      </c>
      <c r="E3859" s="39">
        <f>IF($D3859="","",IFERROR(VLOOKUP($D3859,AcctTbl,2,0),""))</f>
        <v>0</v>
      </c>
      <c r="F3859" s="39">
        <f>IF($D3859="","",IFERROR(VLOOKUP($D3859,AcctTbl,3,0),""))</f>
        <v>0</v>
      </c>
      <c r="G3859" s="39">
        <f>IF(Txn!$B1936="","",Txn!$D1936)</f>
        <v>0</v>
      </c>
      <c r="H3859" s="38">
        <f>IF(Txn!$B1936="","",Txn!$E1936)</f>
        <v>0</v>
      </c>
      <c r="I3859" s="40">
        <f>IF(Txn!$B1936="",0,Txn!$O1936)</f>
        <v>0</v>
      </c>
      <c r="J3859" s="40">
        <f>IF(Txn!$B1936="",0,Txn!$P1936)</f>
        <v>0</v>
      </c>
      <c r="K3859" s="41">
        <f>IF($A3859="","",IFERROR(VALUE(MID($A3859,6,2)),""))</f>
        <v>0</v>
      </c>
      <c r="L3859" s="39">
        <f>IF(Txn!$K1936="","",Txn!$K1936)</f>
        <v>0</v>
      </c>
      <c r="N3859" s="42">
        <f>IF($D3859="",0,COUNTIF(BankAccts,$D3859))</f>
        <v>0</v>
      </c>
    </row>
    <row r="3860" spans="1:14">
      <c r="A3860" s="38">
        <f>IF(Txn!$B1936="","",Txn!$B1936)</f>
        <v>0</v>
      </c>
      <c r="B3860" s="38">
        <f>IF(Txn!$B1936="","",Txn!$C1936)</f>
        <v>0</v>
      </c>
      <c r="C3860" s="39">
        <f>IF(Txn!$B1936="","","تراکنش بانکی")</f>
        <v>0</v>
      </c>
      <c r="D3860" s="38">
        <f>IF(Txn!$B1936="","",IF(IF(Txn!$U1936="TRF",Txn!$Y1936,Txn!$Z1936)="","",IF(Txn!$U1936="TRF",Txn!$Y1936,Txn!$Z1936)))</f>
        <v>0</v>
      </c>
      <c r="E3860" s="39">
        <f>IF($D3860="","",IFERROR(VLOOKUP($D3860,AcctTbl,2,0),""))</f>
        <v>0</v>
      </c>
      <c r="F3860" s="39">
        <f>IF($D3860="","",IFERROR(VLOOKUP($D3860,AcctTbl,3,0),""))</f>
        <v>0</v>
      </c>
      <c r="G3860" s="39">
        <f>IF(Txn!$B1936="","",Txn!$D1936)</f>
        <v>0</v>
      </c>
      <c r="H3860" s="38">
        <f>IF(Txn!$B1936="","",Txn!$E1936)</f>
        <v>0</v>
      </c>
      <c r="I3860" s="40">
        <f>IF(Txn!$B1936="",0,Txn!$Q1936)</f>
        <v>0</v>
      </c>
      <c r="J3860" s="40">
        <f>IF(Txn!$B1936="",0,Txn!$R1936)</f>
        <v>0</v>
      </c>
      <c r="K3860" s="41">
        <f>IF($A3860="","",IFERROR(VALUE(MID($A3860,6,2)),""))</f>
        <v>0</v>
      </c>
      <c r="L3860" s="39">
        <f>IF(Txn!$K1936="","","طرف مقابل — "&amp;Txn!$K1936)</f>
        <v>0</v>
      </c>
      <c r="N3860" s="42">
        <f>IF($D3860="",0,COUNTIF(BankAccts,$D3860))</f>
        <v>0</v>
      </c>
    </row>
    <row r="3861" spans="1:14">
      <c r="A3861" s="38">
        <f>IF(Txn!$B1937="","",Txn!$B1937)</f>
        <v>0</v>
      </c>
      <c r="B3861" s="38">
        <f>IF(Txn!$B1937="","",Txn!$C1937)</f>
        <v>0</v>
      </c>
      <c r="C3861" s="39">
        <f>IF(Txn!$B1937="","","تراکنش بانکی")</f>
        <v>0</v>
      </c>
      <c r="D3861" s="38">
        <f>IF(Txn!$B1937="","",IF(Txn!$X1937="","",Txn!$X1937))</f>
        <v>0</v>
      </c>
      <c r="E3861" s="39">
        <f>IF($D3861="","",IFERROR(VLOOKUP($D3861,AcctTbl,2,0),""))</f>
        <v>0</v>
      </c>
      <c r="F3861" s="39">
        <f>IF($D3861="","",IFERROR(VLOOKUP($D3861,AcctTbl,3,0),""))</f>
        <v>0</v>
      </c>
      <c r="G3861" s="39">
        <f>IF(Txn!$B1937="","",Txn!$D1937)</f>
        <v>0</v>
      </c>
      <c r="H3861" s="38">
        <f>IF(Txn!$B1937="","",Txn!$E1937)</f>
        <v>0</v>
      </c>
      <c r="I3861" s="40">
        <f>IF(Txn!$B1937="",0,Txn!$O1937)</f>
        <v>0</v>
      </c>
      <c r="J3861" s="40">
        <f>IF(Txn!$B1937="",0,Txn!$P1937)</f>
        <v>0</v>
      </c>
      <c r="K3861" s="41">
        <f>IF($A3861="","",IFERROR(VALUE(MID($A3861,6,2)),""))</f>
        <v>0</v>
      </c>
      <c r="L3861" s="39">
        <f>IF(Txn!$K1937="","",Txn!$K1937)</f>
        <v>0</v>
      </c>
      <c r="N3861" s="42">
        <f>IF($D3861="",0,COUNTIF(BankAccts,$D3861))</f>
        <v>0</v>
      </c>
    </row>
    <row r="3862" spans="1:14">
      <c r="A3862" s="38">
        <f>IF(Txn!$B1937="","",Txn!$B1937)</f>
        <v>0</v>
      </c>
      <c r="B3862" s="38">
        <f>IF(Txn!$B1937="","",Txn!$C1937)</f>
        <v>0</v>
      </c>
      <c r="C3862" s="39">
        <f>IF(Txn!$B1937="","","تراکنش بانکی")</f>
        <v>0</v>
      </c>
      <c r="D3862" s="38">
        <f>IF(Txn!$B1937="","",IF(IF(Txn!$U1937="TRF",Txn!$Y1937,Txn!$Z1937)="","",IF(Txn!$U1937="TRF",Txn!$Y1937,Txn!$Z1937)))</f>
        <v>0</v>
      </c>
      <c r="E3862" s="39">
        <f>IF($D3862="","",IFERROR(VLOOKUP($D3862,AcctTbl,2,0),""))</f>
        <v>0</v>
      </c>
      <c r="F3862" s="39">
        <f>IF($D3862="","",IFERROR(VLOOKUP($D3862,AcctTbl,3,0),""))</f>
        <v>0</v>
      </c>
      <c r="G3862" s="39">
        <f>IF(Txn!$B1937="","",Txn!$D1937)</f>
        <v>0</v>
      </c>
      <c r="H3862" s="38">
        <f>IF(Txn!$B1937="","",Txn!$E1937)</f>
        <v>0</v>
      </c>
      <c r="I3862" s="40">
        <f>IF(Txn!$B1937="",0,Txn!$Q1937)</f>
        <v>0</v>
      </c>
      <c r="J3862" s="40">
        <f>IF(Txn!$B1937="",0,Txn!$R1937)</f>
        <v>0</v>
      </c>
      <c r="K3862" s="41">
        <f>IF($A3862="","",IFERROR(VALUE(MID($A3862,6,2)),""))</f>
        <v>0</v>
      </c>
      <c r="L3862" s="39">
        <f>IF(Txn!$K1937="","","طرف مقابل — "&amp;Txn!$K1937)</f>
        <v>0</v>
      </c>
      <c r="N3862" s="42">
        <f>IF($D3862="",0,COUNTIF(BankAccts,$D3862))</f>
        <v>0</v>
      </c>
    </row>
    <row r="3863" spans="1:14">
      <c r="A3863" s="38">
        <f>IF(Txn!$B1938="","",Txn!$B1938)</f>
        <v>0</v>
      </c>
      <c r="B3863" s="38">
        <f>IF(Txn!$B1938="","",Txn!$C1938)</f>
        <v>0</v>
      </c>
      <c r="C3863" s="39">
        <f>IF(Txn!$B1938="","","تراکنش بانکی")</f>
        <v>0</v>
      </c>
      <c r="D3863" s="38">
        <f>IF(Txn!$B1938="","",IF(Txn!$X1938="","",Txn!$X1938))</f>
        <v>0</v>
      </c>
      <c r="E3863" s="39">
        <f>IF($D3863="","",IFERROR(VLOOKUP($D3863,AcctTbl,2,0),""))</f>
        <v>0</v>
      </c>
      <c r="F3863" s="39">
        <f>IF($D3863="","",IFERROR(VLOOKUP($D3863,AcctTbl,3,0),""))</f>
        <v>0</v>
      </c>
      <c r="G3863" s="39">
        <f>IF(Txn!$B1938="","",Txn!$D1938)</f>
        <v>0</v>
      </c>
      <c r="H3863" s="38">
        <f>IF(Txn!$B1938="","",Txn!$E1938)</f>
        <v>0</v>
      </c>
      <c r="I3863" s="40">
        <f>IF(Txn!$B1938="",0,Txn!$O1938)</f>
        <v>0</v>
      </c>
      <c r="J3863" s="40">
        <f>IF(Txn!$B1938="",0,Txn!$P1938)</f>
        <v>0</v>
      </c>
      <c r="K3863" s="41">
        <f>IF($A3863="","",IFERROR(VALUE(MID($A3863,6,2)),""))</f>
        <v>0</v>
      </c>
      <c r="L3863" s="39">
        <f>IF(Txn!$K1938="","",Txn!$K1938)</f>
        <v>0</v>
      </c>
      <c r="N3863" s="42">
        <f>IF($D3863="",0,COUNTIF(BankAccts,$D3863))</f>
        <v>0</v>
      </c>
    </row>
    <row r="3864" spans="1:14">
      <c r="A3864" s="38">
        <f>IF(Txn!$B1938="","",Txn!$B1938)</f>
        <v>0</v>
      </c>
      <c r="B3864" s="38">
        <f>IF(Txn!$B1938="","",Txn!$C1938)</f>
        <v>0</v>
      </c>
      <c r="C3864" s="39">
        <f>IF(Txn!$B1938="","","تراکنش بانکی")</f>
        <v>0</v>
      </c>
      <c r="D3864" s="38">
        <f>IF(Txn!$B1938="","",IF(IF(Txn!$U1938="TRF",Txn!$Y1938,Txn!$Z1938)="","",IF(Txn!$U1938="TRF",Txn!$Y1938,Txn!$Z1938)))</f>
        <v>0</v>
      </c>
      <c r="E3864" s="39">
        <f>IF($D3864="","",IFERROR(VLOOKUP($D3864,AcctTbl,2,0),""))</f>
        <v>0</v>
      </c>
      <c r="F3864" s="39">
        <f>IF($D3864="","",IFERROR(VLOOKUP($D3864,AcctTbl,3,0),""))</f>
        <v>0</v>
      </c>
      <c r="G3864" s="39">
        <f>IF(Txn!$B1938="","",Txn!$D1938)</f>
        <v>0</v>
      </c>
      <c r="H3864" s="38">
        <f>IF(Txn!$B1938="","",Txn!$E1938)</f>
        <v>0</v>
      </c>
      <c r="I3864" s="40">
        <f>IF(Txn!$B1938="",0,Txn!$Q1938)</f>
        <v>0</v>
      </c>
      <c r="J3864" s="40">
        <f>IF(Txn!$B1938="",0,Txn!$R1938)</f>
        <v>0</v>
      </c>
      <c r="K3864" s="41">
        <f>IF($A3864="","",IFERROR(VALUE(MID($A3864,6,2)),""))</f>
        <v>0</v>
      </c>
      <c r="L3864" s="39">
        <f>IF(Txn!$K1938="","","طرف مقابل — "&amp;Txn!$K1938)</f>
        <v>0</v>
      </c>
      <c r="N3864" s="42">
        <f>IF($D3864="",0,COUNTIF(BankAccts,$D3864))</f>
        <v>0</v>
      </c>
    </row>
    <row r="3865" spans="1:14">
      <c r="A3865" s="38">
        <f>IF(Txn!$B1939="","",Txn!$B1939)</f>
        <v>0</v>
      </c>
      <c r="B3865" s="38">
        <f>IF(Txn!$B1939="","",Txn!$C1939)</f>
        <v>0</v>
      </c>
      <c r="C3865" s="39">
        <f>IF(Txn!$B1939="","","تراکنش بانکی")</f>
        <v>0</v>
      </c>
      <c r="D3865" s="38">
        <f>IF(Txn!$B1939="","",IF(Txn!$X1939="","",Txn!$X1939))</f>
        <v>0</v>
      </c>
      <c r="E3865" s="39">
        <f>IF($D3865="","",IFERROR(VLOOKUP($D3865,AcctTbl,2,0),""))</f>
        <v>0</v>
      </c>
      <c r="F3865" s="39">
        <f>IF($D3865="","",IFERROR(VLOOKUP($D3865,AcctTbl,3,0),""))</f>
        <v>0</v>
      </c>
      <c r="G3865" s="39">
        <f>IF(Txn!$B1939="","",Txn!$D1939)</f>
        <v>0</v>
      </c>
      <c r="H3865" s="38">
        <f>IF(Txn!$B1939="","",Txn!$E1939)</f>
        <v>0</v>
      </c>
      <c r="I3865" s="40">
        <f>IF(Txn!$B1939="",0,Txn!$O1939)</f>
        <v>0</v>
      </c>
      <c r="J3865" s="40">
        <f>IF(Txn!$B1939="",0,Txn!$P1939)</f>
        <v>0</v>
      </c>
      <c r="K3865" s="41">
        <f>IF($A3865="","",IFERROR(VALUE(MID($A3865,6,2)),""))</f>
        <v>0</v>
      </c>
      <c r="L3865" s="39">
        <f>IF(Txn!$K1939="","",Txn!$K1939)</f>
        <v>0</v>
      </c>
      <c r="N3865" s="42">
        <f>IF($D3865="",0,COUNTIF(BankAccts,$D3865))</f>
        <v>0</v>
      </c>
    </row>
    <row r="3866" spans="1:14">
      <c r="A3866" s="38">
        <f>IF(Txn!$B1939="","",Txn!$B1939)</f>
        <v>0</v>
      </c>
      <c r="B3866" s="38">
        <f>IF(Txn!$B1939="","",Txn!$C1939)</f>
        <v>0</v>
      </c>
      <c r="C3866" s="39">
        <f>IF(Txn!$B1939="","","تراکنش بانکی")</f>
        <v>0</v>
      </c>
      <c r="D3866" s="38">
        <f>IF(Txn!$B1939="","",IF(IF(Txn!$U1939="TRF",Txn!$Y1939,Txn!$Z1939)="","",IF(Txn!$U1939="TRF",Txn!$Y1939,Txn!$Z1939)))</f>
        <v>0</v>
      </c>
      <c r="E3866" s="39">
        <f>IF($D3866="","",IFERROR(VLOOKUP($D3866,AcctTbl,2,0),""))</f>
        <v>0</v>
      </c>
      <c r="F3866" s="39">
        <f>IF($D3866="","",IFERROR(VLOOKUP($D3866,AcctTbl,3,0),""))</f>
        <v>0</v>
      </c>
      <c r="G3866" s="39">
        <f>IF(Txn!$B1939="","",Txn!$D1939)</f>
        <v>0</v>
      </c>
      <c r="H3866" s="38">
        <f>IF(Txn!$B1939="","",Txn!$E1939)</f>
        <v>0</v>
      </c>
      <c r="I3866" s="40">
        <f>IF(Txn!$B1939="",0,Txn!$Q1939)</f>
        <v>0</v>
      </c>
      <c r="J3866" s="40">
        <f>IF(Txn!$B1939="",0,Txn!$R1939)</f>
        <v>0</v>
      </c>
      <c r="K3866" s="41">
        <f>IF($A3866="","",IFERROR(VALUE(MID($A3866,6,2)),""))</f>
        <v>0</v>
      </c>
      <c r="L3866" s="39">
        <f>IF(Txn!$K1939="","","طرف مقابل — "&amp;Txn!$K1939)</f>
        <v>0</v>
      </c>
      <c r="N3866" s="42">
        <f>IF($D3866="",0,COUNTIF(BankAccts,$D3866))</f>
        <v>0</v>
      </c>
    </row>
    <row r="3867" spans="1:14">
      <c r="A3867" s="38">
        <f>IF(Txn!$B1940="","",Txn!$B1940)</f>
        <v>0</v>
      </c>
      <c r="B3867" s="38">
        <f>IF(Txn!$B1940="","",Txn!$C1940)</f>
        <v>0</v>
      </c>
      <c r="C3867" s="39">
        <f>IF(Txn!$B1940="","","تراکنش بانکی")</f>
        <v>0</v>
      </c>
      <c r="D3867" s="38">
        <f>IF(Txn!$B1940="","",IF(Txn!$X1940="","",Txn!$X1940))</f>
        <v>0</v>
      </c>
      <c r="E3867" s="39">
        <f>IF($D3867="","",IFERROR(VLOOKUP($D3867,AcctTbl,2,0),""))</f>
        <v>0</v>
      </c>
      <c r="F3867" s="39">
        <f>IF($D3867="","",IFERROR(VLOOKUP($D3867,AcctTbl,3,0),""))</f>
        <v>0</v>
      </c>
      <c r="G3867" s="39">
        <f>IF(Txn!$B1940="","",Txn!$D1940)</f>
        <v>0</v>
      </c>
      <c r="H3867" s="38">
        <f>IF(Txn!$B1940="","",Txn!$E1940)</f>
        <v>0</v>
      </c>
      <c r="I3867" s="40">
        <f>IF(Txn!$B1940="",0,Txn!$O1940)</f>
        <v>0</v>
      </c>
      <c r="J3867" s="40">
        <f>IF(Txn!$B1940="",0,Txn!$P1940)</f>
        <v>0</v>
      </c>
      <c r="K3867" s="41">
        <f>IF($A3867="","",IFERROR(VALUE(MID($A3867,6,2)),""))</f>
        <v>0</v>
      </c>
      <c r="L3867" s="39">
        <f>IF(Txn!$K1940="","",Txn!$K1940)</f>
        <v>0</v>
      </c>
      <c r="N3867" s="42">
        <f>IF($D3867="",0,COUNTIF(BankAccts,$D3867))</f>
        <v>0</v>
      </c>
    </row>
    <row r="3868" spans="1:14">
      <c r="A3868" s="38">
        <f>IF(Txn!$B1940="","",Txn!$B1940)</f>
        <v>0</v>
      </c>
      <c r="B3868" s="38">
        <f>IF(Txn!$B1940="","",Txn!$C1940)</f>
        <v>0</v>
      </c>
      <c r="C3868" s="39">
        <f>IF(Txn!$B1940="","","تراکنش بانکی")</f>
        <v>0</v>
      </c>
      <c r="D3868" s="38">
        <f>IF(Txn!$B1940="","",IF(IF(Txn!$U1940="TRF",Txn!$Y1940,Txn!$Z1940)="","",IF(Txn!$U1940="TRF",Txn!$Y1940,Txn!$Z1940)))</f>
        <v>0</v>
      </c>
      <c r="E3868" s="39">
        <f>IF($D3868="","",IFERROR(VLOOKUP($D3868,AcctTbl,2,0),""))</f>
        <v>0</v>
      </c>
      <c r="F3868" s="39">
        <f>IF($D3868="","",IFERROR(VLOOKUP($D3868,AcctTbl,3,0),""))</f>
        <v>0</v>
      </c>
      <c r="G3868" s="39">
        <f>IF(Txn!$B1940="","",Txn!$D1940)</f>
        <v>0</v>
      </c>
      <c r="H3868" s="38">
        <f>IF(Txn!$B1940="","",Txn!$E1940)</f>
        <v>0</v>
      </c>
      <c r="I3868" s="40">
        <f>IF(Txn!$B1940="",0,Txn!$Q1940)</f>
        <v>0</v>
      </c>
      <c r="J3868" s="40">
        <f>IF(Txn!$B1940="",0,Txn!$R1940)</f>
        <v>0</v>
      </c>
      <c r="K3868" s="41">
        <f>IF($A3868="","",IFERROR(VALUE(MID($A3868,6,2)),""))</f>
        <v>0</v>
      </c>
      <c r="L3868" s="39">
        <f>IF(Txn!$K1940="","","طرف مقابل — "&amp;Txn!$K1940)</f>
        <v>0</v>
      </c>
      <c r="N3868" s="42">
        <f>IF($D3868="",0,COUNTIF(BankAccts,$D3868))</f>
        <v>0</v>
      </c>
    </row>
    <row r="3869" spans="1:14">
      <c r="A3869" s="38">
        <f>IF(Txn!$B1941="","",Txn!$B1941)</f>
        <v>0</v>
      </c>
      <c r="B3869" s="38">
        <f>IF(Txn!$B1941="","",Txn!$C1941)</f>
        <v>0</v>
      </c>
      <c r="C3869" s="39">
        <f>IF(Txn!$B1941="","","تراکنش بانکی")</f>
        <v>0</v>
      </c>
      <c r="D3869" s="38">
        <f>IF(Txn!$B1941="","",IF(Txn!$X1941="","",Txn!$X1941))</f>
        <v>0</v>
      </c>
      <c r="E3869" s="39">
        <f>IF($D3869="","",IFERROR(VLOOKUP($D3869,AcctTbl,2,0),""))</f>
        <v>0</v>
      </c>
      <c r="F3869" s="39">
        <f>IF($D3869="","",IFERROR(VLOOKUP($D3869,AcctTbl,3,0),""))</f>
        <v>0</v>
      </c>
      <c r="G3869" s="39">
        <f>IF(Txn!$B1941="","",Txn!$D1941)</f>
        <v>0</v>
      </c>
      <c r="H3869" s="38">
        <f>IF(Txn!$B1941="","",Txn!$E1941)</f>
        <v>0</v>
      </c>
      <c r="I3869" s="40">
        <f>IF(Txn!$B1941="",0,Txn!$O1941)</f>
        <v>0</v>
      </c>
      <c r="J3869" s="40">
        <f>IF(Txn!$B1941="",0,Txn!$P1941)</f>
        <v>0</v>
      </c>
      <c r="K3869" s="41">
        <f>IF($A3869="","",IFERROR(VALUE(MID($A3869,6,2)),""))</f>
        <v>0</v>
      </c>
      <c r="L3869" s="39">
        <f>IF(Txn!$K1941="","",Txn!$K1941)</f>
        <v>0</v>
      </c>
      <c r="N3869" s="42">
        <f>IF($D3869="",0,COUNTIF(BankAccts,$D3869))</f>
        <v>0</v>
      </c>
    </row>
    <row r="3870" spans="1:14">
      <c r="A3870" s="38">
        <f>IF(Txn!$B1941="","",Txn!$B1941)</f>
        <v>0</v>
      </c>
      <c r="B3870" s="38">
        <f>IF(Txn!$B1941="","",Txn!$C1941)</f>
        <v>0</v>
      </c>
      <c r="C3870" s="39">
        <f>IF(Txn!$B1941="","","تراکنش بانکی")</f>
        <v>0</v>
      </c>
      <c r="D3870" s="38">
        <f>IF(Txn!$B1941="","",IF(IF(Txn!$U1941="TRF",Txn!$Y1941,Txn!$Z1941)="","",IF(Txn!$U1941="TRF",Txn!$Y1941,Txn!$Z1941)))</f>
        <v>0</v>
      </c>
      <c r="E3870" s="39">
        <f>IF($D3870="","",IFERROR(VLOOKUP($D3870,AcctTbl,2,0),""))</f>
        <v>0</v>
      </c>
      <c r="F3870" s="39">
        <f>IF($D3870="","",IFERROR(VLOOKUP($D3870,AcctTbl,3,0),""))</f>
        <v>0</v>
      </c>
      <c r="G3870" s="39">
        <f>IF(Txn!$B1941="","",Txn!$D1941)</f>
        <v>0</v>
      </c>
      <c r="H3870" s="38">
        <f>IF(Txn!$B1941="","",Txn!$E1941)</f>
        <v>0</v>
      </c>
      <c r="I3870" s="40">
        <f>IF(Txn!$B1941="",0,Txn!$Q1941)</f>
        <v>0</v>
      </c>
      <c r="J3870" s="40">
        <f>IF(Txn!$B1941="",0,Txn!$R1941)</f>
        <v>0</v>
      </c>
      <c r="K3870" s="41">
        <f>IF($A3870="","",IFERROR(VALUE(MID($A3870,6,2)),""))</f>
        <v>0</v>
      </c>
      <c r="L3870" s="39">
        <f>IF(Txn!$K1941="","","طرف مقابل — "&amp;Txn!$K1941)</f>
        <v>0</v>
      </c>
      <c r="N3870" s="42">
        <f>IF($D3870="",0,COUNTIF(BankAccts,$D3870))</f>
        <v>0</v>
      </c>
    </row>
    <row r="3871" spans="1:14">
      <c r="A3871" s="38">
        <f>IF(Txn!$B1942="","",Txn!$B1942)</f>
        <v>0</v>
      </c>
      <c r="B3871" s="38">
        <f>IF(Txn!$B1942="","",Txn!$C1942)</f>
        <v>0</v>
      </c>
      <c r="C3871" s="39">
        <f>IF(Txn!$B1942="","","تراکنش بانکی")</f>
        <v>0</v>
      </c>
      <c r="D3871" s="38">
        <f>IF(Txn!$B1942="","",IF(Txn!$X1942="","",Txn!$X1942))</f>
        <v>0</v>
      </c>
      <c r="E3871" s="39">
        <f>IF($D3871="","",IFERROR(VLOOKUP($D3871,AcctTbl,2,0),""))</f>
        <v>0</v>
      </c>
      <c r="F3871" s="39">
        <f>IF($D3871="","",IFERROR(VLOOKUP($D3871,AcctTbl,3,0),""))</f>
        <v>0</v>
      </c>
      <c r="G3871" s="39">
        <f>IF(Txn!$B1942="","",Txn!$D1942)</f>
        <v>0</v>
      </c>
      <c r="H3871" s="38">
        <f>IF(Txn!$B1942="","",Txn!$E1942)</f>
        <v>0</v>
      </c>
      <c r="I3871" s="40">
        <f>IF(Txn!$B1942="",0,Txn!$O1942)</f>
        <v>0</v>
      </c>
      <c r="J3871" s="40">
        <f>IF(Txn!$B1942="",0,Txn!$P1942)</f>
        <v>0</v>
      </c>
      <c r="K3871" s="41">
        <f>IF($A3871="","",IFERROR(VALUE(MID($A3871,6,2)),""))</f>
        <v>0</v>
      </c>
      <c r="L3871" s="39">
        <f>IF(Txn!$K1942="","",Txn!$K1942)</f>
        <v>0</v>
      </c>
      <c r="N3871" s="42">
        <f>IF($D3871="",0,COUNTIF(BankAccts,$D3871))</f>
        <v>0</v>
      </c>
    </row>
    <row r="3872" spans="1:14">
      <c r="A3872" s="38">
        <f>IF(Txn!$B1942="","",Txn!$B1942)</f>
        <v>0</v>
      </c>
      <c r="B3872" s="38">
        <f>IF(Txn!$B1942="","",Txn!$C1942)</f>
        <v>0</v>
      </c>
      <c r="C3872" s="39">
        <f>IF(Txn!$B1942="","","تراکنش بانکی")</f>
        <v>0</v>
      </c>
      <c r="D3872" s="38">
        <f>IF(Txn!$B1942="","",IF(IF(Txn!$U1942="TRF",Txn!$Y1942,Txn!$Z1942)="","",IF(Txn!$U1942="TRF",Txn!$Y1942,Txn!$Z1942)))</f>
        <v>0</v>
      </c>
      <c r="E3872" s="39">
        <f>IF($D3872="","",IFERROR(VLOOKUP($D3872,AcctTbl,2,0),""))</f>
        <v>0</v>
      </c>
      <c r="F3872" s="39">
        <f>IF($D3872="","",IFERROR(VLOOKUP($D3872,AcctTbl,3,0),""))</f>
        <v>0</v>
      </c>
      <c r="G3872" s="39">
        <f>IF(Txn!$B1942="","",Txn!$D1942)</f>
        <v>0</v>
      </c>
      <c r="H3872" s="38">
        <f>IF(Txn!$B1942="","",Txn!$E1942)</f>
        <v>0</v>
      </c>
      <c r="I3872" s="40">
        <f>IF(Txn!$B1942="",0,Txn!$Q1942)</f>
        <v>0</v>
      </c>
      <c r="J3872" s="40">
        <f>IF(Txn!$B1942="",0,Txn!$R1942)</f>
        <v>0</v>
      </c>
      <c r="K3872" s="41">
        <f>IF($A3872="","",IFERROR(VALUE(MID($A3872,6,2)),""))</f>
        <v>0</v>
      </c>
      <c r="L3872" s="39">
        <f>IF(Txn!$K1942="","","طرف مقابل — "&amp;Txn!$K1942)</f>
        <v>0</v>
      </c>
      <c r="N3872" s="42">
        <f>IF($D3872="",0,COUNTIF(BankAccts,$D3872))</f>
        <v>0</v>
      </c>
    </row>
    <row r="3873" spans="1:14">
      <c r="A3873" s="38">
        <f>IF(Txn!$B1943="","",Txn!$B1943)</f>
        <v>0</v>
      </c>
      <c r="B3873" s="38">
        <f>IF(Txn!$B1943="","",Txn!$C1943)</f>
        <v>0</v>
      </c>
      <c r="C3873" s="39">
        <f>IF(Txn!$B1943="","","تراکنش بانکی")</f>
        <v>0</v>
      </c>
      <c r="D3873" s="38">
        <f>IF(Txn!$B1943="","",IF(Txn!$X1943="","",Txn!$X1943))</f>
        <v>0</v>
      </c>
      <c r="E3873" s="39">
        <f>IF($D3873="","",IFERROR(VLOOKUP($D3873,AcctTbl,2,0),""))</f>
        <v>0</v>
      </c>
      <c r="F3873" s="39">
        <f>IF($D3873="","",IFERROR(VLOOKUP($D3873,AcctTbl,3,0),""))</f>
        <v>0</v>
      </c>
      <c r="G3873" s="39">
        <f>IF(Txn!$B1943="","",Txn!$D1943)</f>
        <v>0</v>
      </c>
      <c r="H3873" s="38">
        <f>IF(Txn!$B1943="","",Txn!$E1943)</f>
        <v>0</v>
      </c>
      <c r="I3873" s="40">
        <f>IF(Txn!$B1943="",0,Txn!$O1943)</f>
        <v>0</v>
      </c>
      <c r="J3873" s="40">
        <f>IF(Txn!$B1943="",0,Txn!$P1943)</f>
        <v>0</v>
      </c>
      <c r="K3873" s="41">
        <f>IF($A3873="","",IFERROR(VALUE(MID($A3873,6,2)),""))</f>
        <v>0</v>
      </c>
      <c r="L3873" s="39">
        <f>IF(Txn!$K1943="","",Txn!$K1943)</f>
        <v>0</v>
      </c>
      <c r="N3873" s="42">
        <f>IF($D3873="",0,COUNTIF(BankAccts,$D3873))</f>
        <v>0</v>
      </c>
    </row>
    <row r="3874" spans="1:14">
      <c r="A3874" s="38">
        <f>IF(Txn!$B1943="","",Txn!$B1943)</f>
        <v>0</v>
      </c>
      <c r="B3874" s="38">
        <f>IF(Txn!$B1943="","",Txn!$C1943)</f>
        <v>0</v>
      </c>
      <c r="C3874" s="39">
        <f>IF(Txn!$B1943="","","تراکنش بانکی")</f>
        <v>0</v>
      </c>
      <c r="D3874" s="38">
        <f>IF(Txn!$B1943="","",IF(IF(Txn!$U1943="TRF",Txn!$Y1943,Txn!$Z1943)="","",IF(Txn!$U1943="TRF",Txn!$Y1943,Txn!$Z1943)))</f>
        <v>0</v>
      </c>
      <c r="E3874" s="39">
        <f>IF($D3874="","",IFERROR(VLOOKUP($D3874,AcctTbl,2,0),""))</f>
        <v>0</v>
      </c>
      <c r="F3874" s="39">
        <f>IF($D3874="","",IFERROR(VLOOKUP($D3874,AcctTbl,3,0),""))</f>
        <v>0</v>
      </c>
      <c r="G3874" s="39">
        <f>IF(Txn!$B1943="","",Txn!$D1943)</f>
        <v>0</v>
      </c>
      <c r="H3874" s="38">
        <f>IF(Txn!$B1943="","",Txn!$E1943)</f>
        <v>0</v>
      </c>
      <c r="I3874" s="40">
        <f>IF(Txn!$B1943="",0,Txn!$Q1943)</f>
        <v>0</v>
      </c>
      <c r="J3874" s="40">
        <f>IF(Txn!$B1943="",0,Txn!$R1943)</f>
        <v>0</v>
      </c>
      <c r="K3874" s="41">
        <f>IF($A3874="","",IFERROR(VALUE(MID($A3874,6,2)),""))</f>
        <v>0</v>
      </c>
      <c r="L3874" s="39">
        <f>IF(Txn!$K1943="","","طرف مقابل — "&amp;Txn!$K1943)</f>
        <v>0</v>
      </c>
      <c r="N3874" s="42">
        <f>IF($D3874="",0,COUNTIF(BankAccts,$D3874))</f>
        <v>0</v>
      </c>
    </row>
    <row r="3875" spans="1:14">
      <c r="A3875" s="38">
        <f>IF(Txn!$B1944="","",Txn!$B1944)</f>
        <v>0</v>
      </c>
      <c r="B3875" s="38">
        <f>IF(Txn!$B1944="","",Txn!$C1944)</f>
        <v>0</v>
      </c>
      <c r="C3875" s="39">
        <f>IF(Txn!$B1944="","","تراکنش بانکی")</f>
        <v>0</v>
      </c>
      <c r="D3875" s="38">
        <f>IF(Txn!$B1944="","",IF(Txn!$X1944="","",Txn!$X1944))</f>
        <v>0</v>
      </c>
      <c r="E3875" s="39">
        <f>IF($D3875="","",IFERROR(VLOOKUP($D3875,AcctTbl,2,0),""))</f>
        <v>0</v>
      </c>
      <c r="F3875" s="39">
        <f>IF($D3875="","",IFERROR(VLOOKUP($D3875,AcctTbl,3,0),""))</f>
        <v>0</v>
      </c>
      <c r="G3875" s="39">
        <f>IF(Txn!$B1944="","",Txn!$D1944)</f>
        <v>0</v>
      </c>
      <c r="H3875" s="38">
        <f>IF(Txn!$B1944="","",Txn!$E1944)</f>
        <v>0</v>
      </c>
      <c r="I3875" s="40">
        <f>IF(Txn!$B1944="",0,Txn!$O1944)</f>
        <v>0</v>
      </c>
      <c r="J3875" s="40">
        <f>IF(Txn!$B1944="",0,Txn!$P1944)</f>
        <v>0</v>
      </c>
      <c r="K3875" s="41">
        <f>IF($A3875="","",IFERROR(VALUE(MID($A3875,6,2)),""))</f>
        <v>0</v>
      </c>
      <c r="L3875" s="39">
        <f>IF(Txn!$K1944="","",Txn!$K1944)</f>
        <v>0</v>
      </c>
      <c r="N3875" s="42">
        <f>IF($D3875="",0,COUNTIF(BankAccts,$D3875))</f>
        <v>0</v>
      </c>
    </row>
    <row r="3876" spans="1:14">
      <c r="A3876" s="38">
        <f>IF(Txn!$B1944="","",Txn!$B1944)</f>
        <v>0</v>
      </c>
      <c r="B3876" s="38">
        <f>IF(Txn!$B1944="","",Txn!$C1944)</f>
        <v>0</v>
      </c>
      <c r="C3876" s="39">
        <f>IF(Txn!$B1944="","","تراکنش بانکی")</f>
        <v>0</v>
      </c>
      <c r="D3876" s="38">
        <f>IF(Txn!$B1944="","",IF(IF(Txn!$U1944="TRF",Txn!$Y1944,Txn!$Z1944)="","",IF(Txn!$U1944="TRF",Txn!$Y1944,Txn!$Z1944)))</f>
        <v>0</v>
      </c>
      <c r="E3876" s="39">
        <f>IF($D3876="","",IFERROR(VLOOKUP($D3876,AcctTbl,2,0),""))</f>
        <v>0</v>
      </c>
      <c r="F3876" s="39">
        <f>IF($D3876="","",IFERROR(VLOOKUP($D3876,AcctTbl,3,0),""))</f>
        <v>0</v>
      </c>
      <c r="G3876" s="39">
        <f>IF(Txn!$B1944="","",Txn!$D1944)</f>
        <v>0</v>
      </c>
      <c r="H3876" s="38">
        <f>IF(Txn!$B1944="","",Txn!$E1944)</f>
        <v>0</v>
      </c>
      <c r="I3876" s="40">
        <f>IF(Txn!$B1944="",0,Txn!$Q1944)</f>
        <v>0</v>
      </c>
      <c r="J3876" s="40">
        <f>IF(Txn!$B1944="",0,Txn!$R1944)</f>
        <v>0</v>
      </c>
      <c r="K3876" s="41">
        <f>IF($A3876="","",IFERROR(VALUE(MID($A3876,6,2)),""))</f>
        <v>0</v>
      </c>
      <c r="L3876" s="39">
        <f>IF(Txn!$K1944="","","طرف مقابل — "&amp;Txn!$K1944)</f>
        <v>0</v>
      </c>
      <c r="N3876" s="42">
        <f>IF($D3876="",0,COUNTIF(BankAccts,$D3876))</f>
        <v>0</v>
      </c>
    </row>
    <row r="3877" spans="1:14">
      <c r="A3877" s="38">
        <f>IF(Txn!$B1945="","",Txn!$B1945)</f>
        <v>0</v>
      </c>
      <c r="B3877" s="38">
        <f>IF(Txn!$B1945="","",Txn!$C1945)</f>
        <v>0</v>
      </c>
      <c r="C3877" s="39">
        <f>IF(Txn!$B1945="","","تراکنش بانکی")</f>
        <v>0</v>
      </c>
      <c r="D3877" s="38">
        <f>IF(Txn!$B1945="","",IF(Txn!$X1945="","",Txn!$X1945))</f>
        <v>0</v>
      </c>
      <c r="E3877" s="39">
        <f>IF($D3877="","",IFERROR(VLOOKUP($D3877,AcctTbl,2,0),""))</f>
        <v>0</v>
      </c>
      <c r="F3877" s="39">
        <f>IF($D3877="","",IFERROR(VLOOKUP($D3877,AcctTbl,3,0),""))</f>
        <v>0</v>
      </c>
      <c r="G3877" s="39">
        <f>IF(Txn!$B1945="","",Txn!$D1945)</f>
        <v>0</v>
      </c>
      <c r="H3877" s="38">
        <f>IF(Txn!$B1945="","",Txn!$E1945)</f>
        <v>0</v>
      </c>
      <c r="I3877" s="40">
        <f>IF(Txn!$B1945="",0,Txn!$O1945)</f>
        <v>0</v>
      </c>
      <c r="J3877" s="40">
        <f>IF(Txn!$B1945="",0,Txn!$P1945)</f>
        <v>0</v>
      </c>
      <c r="K3877" s="41">
        <f>IF($A3877="","",IFERROR(VALUE(MID($A3877,6,2)),""))</f>
        <v>0</v>
      </c>
      <c r="L3877" s="39">
        <f>IF(Txn!$K1945="","",Txn!$K1945)</f>
        <v>0</v>
      </c>
      <c r="N3877" s="42">
        <f>IF($D3877="",0,COUNTIF(BankAccts,$D3877))</f>
        <v>0</v>
      </c>
    </row>
    <row r="3878" spans="1:14">
      <c r="A3878" s="38">
        <f>IF(Txn!$B1945="","",Txn!$B1945)</f>
        <v>0</v>
      </c>
      <c r="B3878" s="38">
        <f>IF(Txn!$B1945="","",Txn!$C1945)</f>
        <v>0</v>
      </c>
      <c r="C3878" s="39">
        <f>IF(Txn!$B1945="","","تراکنش بانکی")</f>
        <v>0</v>
      </c>
      <c r="D3878" s="38">
        <f>IF(Txn!$B1945="","",IF(IF(Txn!$U1945="TRF",Txn!$Y1945,Txn!$Z1945)="","",IF(Txn!$U1945="TRF",Txn!$Y1945,Txn!$Z1945)))</f>
        <v>0</v>
      </c>
      <c r="E3878" s="39">
        <f>IF($D3878="","",IFERROR(VLOOKUP($D3878,AcctTbl,2,0),""))</f>
        <v>0</v>
      </c>
      <c r="F3878" s="39">
        <f>IF($D3878="","",IFERROR(VLOOKUP($D3878,AcctTbl,3,0),""))</f>
        <v>0</v>
      </c>
      <c r="G3878" s="39">
        <f>IF(Txn!$B1945="","",Txn!$D1945)</f>
        <v>0</v>
      </c>
      <c r="H3878" s="38">
        <f>IF(Txn!$B1945="","",Txn!$E1945)</f>
        <v>0</v>
      </c>
      <c r="I3878" s="40">
        <f>IF(Txn!$B1945="",0,Txn!$Q1945)</f>
        <v>0</v>
      </c>
      <c r="J3878" s="40">
        <f>IF(Txn!$B1945="",0,Txn!$R1945)</f>
        <v>0</v>
      </c>
      <c r="K3878" s="41">
        <f>IF($A3878="","",IFERROR(VALUE(MID($A3878,6,2)),""))</f>
        <v>0</v>
      </c>
      <c r="L3878" s="39">
        <f>IF(Txn!$K1945="","","طرف مقابل — "&amp;Txn!$K1945)</f>
        <v>0</v>
      </c>
      <c r="N3878" s="42">
        <f>IF($D3878="",0,COUNTIF(BankAccts,$D3878))</f>
        <v>0</v>
      </c>
    </row>
    <row r="3879" spans="1:14">
      <c r="A3879" s="38">
        <f>IF(Txn!$B1946="","",Txn!$B1946)</f>
        <v>0</v>
      </c>
      <c r="B3879" s="38">
        <f>IF(Txn!$B1946="","",Txn!$C1946)</f>
        <v>0</v>
      </c>
      <c r="C3879" s="39">
        <f>IF(Txn!$B1946="","","تراکنش بانکی")</f>
        <v>0</v>
      </c>
      <c r="D3879" s="38">
        <f>IF(Txn!$B1946="","",IF(Txn!$X1946="","",Txn!$X1946))</f>
        <v>0</v>
      </c>
      <c r="E3879" s="39">
        <f>IF($D3879="","",IFERROR(VLOOKUP($D3879,AcctTbl,2,0),""))</f>
        <v>0</v>
      </c>
      <c r="F3879" s="39">
        <f>IF($D3879="","",IFERROR(VLOOKUP($D3879,AcctTbl,3,0),""))</f>
        <v>0</v>
      </c>
      <c r="G3879" s="39">
        <f>IF(Txn!$B1946="","",Txn!$D1946)</f>
        <v>0</v>
      </c>
      <c r="H3879" s="38">
        <f>IF(Txn!$B1946="","",Txn!$E1946)</f>
        <v>0</v>
      </c>
      <c r="I3879" s="40">
        <f>IF(Txn!$B1946="",0,Txn!$O1946)</f>
        <v>0</v>
      </c>
      <c r="J3879" s="40">
        <f>IF(Txn!$B1946="",0,Txn!$P1946)</f>
        <v>0</v>
      </c>
      <c r="K3879" s="41">
        <f>IF($A3879="","",IFERROR(VALUE(MID($A3879,6,2)),""))</f>
        <v>0</v>
      </c>
      <c r="L3879" s="39">
        <f>IF(Txn!$K1946="","",Txn!$K1946)</f>
        <v>0</v>
      </c>
      <c r="N3879" s="42">
        <f>IF($D3879="",0,COUNTIF(BankAccts,$D3879))</f>
        <v>0</v>
      </c>
    </row>
    <row r="3880" spans="1:14">
      <c r="A3880" s="38">
        <f>IF(Txn!$B1946="","",Txn!$B1946)</f>
        <v>0</v>
      </c>
      <c r="B3880" s="38">
        <f>IF(Txn!$B1946="","",Txn!$C1946)</f>
        <v>0</v>
      </c>
      <c r="C3880" s="39">
        <f>IF(Txn!$B1946="","","تراکنش بانکی")</f>
        <v>0</v>
      </c>
      <c r="D3880" s="38">
        <f>IF(Txn!$B1946="","",IF(IF(Txn!$U1946="TRF",Txn!$Y1946,Txn!$Z1946)="","",IF(Txn!$U1946="TRF",Txn!$Y1946,Txn!$Z1946)))</f>
        <v>0</v>
      </c>
      <c r="E3880" s="39">
        <f>IF($D3880="","",IFERROR(VLOOKUP($D3880,AcctTbl,2,0),""))</f>
        <v>0</v>
      </c>
      <c r="F3880" s="39">
        <f>IF($D3880="","",IFERROR(VLOOKUP($D3880,AcctTbl,3,0),""))</f>
        <v>0</v>
      </c>
      <c r="G3880" s="39">
        <f>IF(Txn!$B1946="","",Txn!$D1946)</f>
        <v>0</v>
      </c>
      <c r="H3880" s="38">
        <f>IF(Txn!$B1946="","",Txn!$E1946)</f>
        <v>0</v>
      </c>
      <c r="I3880" s="40">
        <f>IF(Txn!$B1946="",0,Txn!$Q1946)</f>
        <v>0</v>
      </c>
      <c r="J3880" s="40">
        <f>IF(Txn!$B1946="",0,Txn!$R1946)</f>
        <v>0</v>
      </c>
      <c r="K3880" s="41">
        <f>IF($A3880="","",IFERROR(VALUE(MID($A3880,6,2)),""))</f>
        <v>0</v>
      </c>
      <c r="L3880" s="39">
        <f>IF(Txn!$K1946="","","طرف مقابل — "&amp;Txn!$K1946)</f>
        <v>0</v>
      </c>
      <c r="N3880" s="42">
        <f>IF($D3880="",0,COUNTIF(BankAccts,$D3880))</f>
        <v>0</v>
      </c>
    </row>
    <row r="3881" spans="1:14">
      <c r="A3881" s="38">
        <f>IF(Txn!$B1947="","",Txn!$B1947)</f>
        <v>0</v>
      </c>
      <c r="B3881" s="38">
        <f>IF(Txn!$B1947="","",Txn!$C1947)</f>
        <v>0</v>
      </c>
      <c r="C3881" s="39">
        <f>IF(Txn!$B1947="","","تراکنش بانکی")</f>
        <v>0</v>
      </c>
      <c r="D3881" s="38">
        <f>IF(Txn!$B1947="","",IF(Txn!$X1947="","",Txn!$X1947))</f>
        <v>0</v>
      </c>
      <c r="E3881" s="39">
        <f>IF($D3881="","",IFERROR(VLOOKUP($D3881,AcctTbl,2,0),""))</f>
        <v>0</v>
      </c>
      <c r="F3881" s="39">
        <f>IF($D3881="","",IFERROR(VLOOKUP($D3881,AcctTbl,3,0),""))</f>
        <v>0</v>
      </c>
      <c r="G3881" s="39">
        <f>IF(Txn!$B1947="","",Txn!$D1947)</f>
        <v>0</v>
      </c>
      <c r="H3881" s="38">
        <f>IF(Txn!$B1947="","",Txn!$E1947)</f>
        <v>0</v>
      </c>
      <c r="I3881" s="40">
        <f>IF(Txn!$B1947="",0,Txn!$O1947)</f>
        <v>0</v>
      </c>
      <c r="J3881" s="40">
        <f>IF(Txn!$B1947="",0,Txn!$P1947)</f>
        <v>0</v>
      </c>
      <c r="K3881" s="41">
        <f>IF($A3881="","",IFERROR(VALUE(MID($A3881,6,2)),""))</f>
        <v>0</v>
      </c>
      <c r="L3881" s="39">
        <f>IF(Txn!$K1947="","",Txn!$K1947)</f>
        <v>0</v>
      </c>
      <c r="N3881" s="42">
        <f>IF($D3881="",0,COUNTIF(BankAccts,$D3881))</f>
        <v>0</v>
      </c>
    </row>
    <row r="3882" spans="1:14">
      <c r="A3882" s="38">
        <f>IF(Txn!$B1947="","",Txn!$B1947)</f>
        <v>0</v>
      </c>
      <c r="B3882" s="38">
        <f>IF(Txn!$B1947="","",Txn!$C1947)</f>
        <v>0</v>
      </c>
      <c r="C3882" s="39">
        <f>IF(Txn!$B1947="","","تراکنش بانکی")</f>
        <v>0</v>
      </c>
      <c r="D3882" s="38">
        <f>IF(Txn!$B1947="","",IF(IF(Txn!$U1947="TRF",Txn!$Y1947,Txn!$Z1947)="","",IF(Txn!$U1947="TRF",Txn!$Y1947,Txn!$Z1947)))</f>
        <v>0</v>
      </c>
      <c r="E3882" s="39">
        <f>IF($D3882="","",IFERROR(VLOOKUP($D3882,AcctTbl,2,0),""))</f>
        <v>0</v>
      </c>
      <c r="F3882" s="39">
        <f>IF($D3882="","",IFERROR(VLOOKUP($D3882,AcctTbl,3,0),""))</f>
        <v>0</v>
      </c>
      <c r="G3882" s="39">
        <f>IF(Txn!$B1947="","",Txn!$D1947)</f>
        <v>0</v>
      </c>
      <c r="H3882" s="38">
        <f>IF(Txn!$B1947="","",Txn!$E1947)</f>
        <v>0</v>
      </c>
      <c r="I3882" s="40">
        <f>IF(Txn!$B1947="",0,Txn!$Q1947)</f>
        <v>0</v>
      </c>
      <c r="J3882" s="40">
        <f>IF(Txn!$B1947="",0,Txn!$R1947)</f>
        <v>0</v>
      </c>
      <c r="K3882" s="41">
        <f>IF($A3882="","",IFERROR(VALUE(MID($A3882,6,2)),""))</f>
        <v>0</v>
      </c>
      <c r="L3882" s="39">
        <f>IF(Txn!$K1947="","","طرف مقابل — "&amp;Txn!$K1947)</f>
        <v>0</v>
      </c>
      <c r="N3882" s="42">
        <f>IF($D3882="",0,COUNTIF(BankAccts,$D3882))</f>
        <v>0</v>
      </c>
    </row>
    <row r="3883" spans="1:14">
      <c r="A3883" s="38">
        <f>IF(Txn!$B1948="","",Txn!$B1948)</f>
        <v>0</v>
      </c>
      <c r="B3883" s="38">
        <f>IF(Txn!$B1948="","",Txn!$C1948)</f>
        <v>0</v>
      </c>
      <c r="C3883" s="39">
        <f>IF(Txn!$B1948="","","تراکنش بانکی")</f>
        <v>0</v>
      </c>
      <c r="D3883" s="38">
        <f>IF(Txn!$B1948="","",IF(Txn!$X1948="","",Txn!$X1948))</f>
        <v>0</v>
      </c>
      <c r="E3883" s="39">
        <f>IF($D3883="","",IFERROR(VLOOKUP($D3883,AcctTbl,2,0),""))</f>
        <v>0</v>
      </c>
      <c r="F3883" s="39">
        <f>IF($D3883="","",IFERROR(VLOOKUP($D3883,AcctTbl,3,0),""))</f>
        <v>0</v>
      </c>
      <c r="G3883" s="39">
        <f>IF(Txn!$B1948="","",Txn!$D1948)</f>
        <v>0</v>
      </c>
      <c r="H3883" s="38">
        <f>IF(Txn!$B1948="","",Txn!$E1948)</f>
        <v>0</v>
      </c>
      <c r="I3883" s="40">
        <f>IF(Txn!$B1948="",0,Txn!$O1948)</f>
        <v>0</v>
      </c>
      <c r="J3883" s="40">
        <f>IF(Txn!$B1948="",0,Txn!$P1948)</f>
        <v>0</v>
      </c>
      <c r="K3883" s="41">
        <f>IF($A3883="","",IFERROR(VALUE(MID($A3883,6,2)),""))</f>
        <v>0</v>
      </c>
      <c r="L3883" s="39">
        <f>IF(Txn!$K1948="","",Txn!$K1948)</f>
        <v>0</v>
      </c>
      <c r="N3883" s="42">
        <f>IF($D3883="",0,COUNTIF(BankAccts,$D3883))</f>
        <v>0</v>
      </c>
    </row>
    <row r="3884" spans="1:14">
      <c r="A3884" s="38">
        <f>IF(Txn!$B1948="","",Txn!$B1948)</f>
        <v>0</v>
      </c>
      <c r="B3884" s="38">
        <f>IF(Txn!$B1948="","",Txn!$C1948)</f>
        <v>0</v>
      </c>
      <c r="C3884" s="39">
        <f>IF(Txn!$B1948="","","تراکنش بانکی")</f>
        <v>0</v>
      </c>
      <c r="D3884" s="38">
        <f>IF(Txn!$B1948="","",IF(IF(Txn!$U1948="TRF",Txn!$Y1948,Txn!$Z1948)="","",IF(Txn!$U1948="TRF",Txn!$Y1948,Txn!$Z1948)))</f>
        <v>0</v>
      </c>
      <c r="E3884" s="39">
        <f>IF($D3884="","",IFERROR(VLOOKUP($D3884,AcctTbl,2,0),""))</f>
        <v>0</v>
      </c>
      <c r="F3884" s="39">
        <f>IF($D3884="","",IFERROR(VLOOKUP($D3884,AcctTbl,3,0),""))</f>
        <v>0</v>
      </c>
      <c r="G3884" s="39">
        <f>IF(Txn!$B1948="","",Txn!$D1948)</f>
        <v>0</v>
      </c>
      <c r="H3884" s="38">
        <f>IF(Txn!$B1948="","",Txn!$E1948)</f>
        <v>0</v>
      </c>
      <c r="I3884" s="40">
        <f>IF(Txn!$B1948="",0,Txn!$Q1948)</f>
        <v>0</v>
      </c>
      <c r="J3884" s="40">
        <f>IF(Txn!$B1948="",0,Txn!$R1948)</f>
        <v>0</v>
      </c>
      <c r="K3884" s="41">
        <f>IF($A3884="","",IFERROR(VALUE(MID($A3884,6,2)),""))</f>
        <v>0</v>
      </c>
      <c r="L3884" s="39">
        <f>IF(Txn!$K1948="","","طرف مقابل — "&amp;Txn!$K1948)</f>
        <v>0</v>
      </c>
      <c r="N3884" s="42">
        <f>IF($D3884="",0,COUNTIF(BankAccts,$D3884))</f>
        <v>0</v>
      </c>
    </row>
    <row r="3885" spans="1:14">
      <c r="A3885" s="38">
        <f>IF(Txn!$B1949="","",Txn!$B1949)</f>
        <v>0</v>
      </c>
      <c r="B3885" s="38">
        <f>IF(Txn!$B1949="","",Txn!$C1949)</f>
        <v>0</v>
      </c>
      <c r="C3885" s="39">
        <f>IF(Txn!$B1949="","","تراکنش بانکی")</f>
        <v>0</v>
      </c>
      <c r="D3885" s="38">
        <f>IF(Txn!$B1949="","",IF(Txn!$X1949="","",Txn!$X1949))</f>
        <v>0</v>
      </c>
      <c r="E3885" s="39">
        <f>IF($D3885="","",IFERROR(VLOOKUP($D3885,AcctTbl,2,0),""))</f>
        <v>0</v>
      </c>
      <c r="F3885" s="39">
        <f>IF($D3885="","",IFERROR(VLOOKUP($D3885,AcctTbl,3,0),""))</f>
        <v>0</v>
      </c>
      <c r="G3885" s="39">
        <f>IF(Txn!$B1949="","",Txn!$D1949)</f>
        <v>0</v>
      </c>
      <c r="H3885" s="38">
        <f>IF(Txn!$B1949="","",Txn!$E1949)</f>
        <v>0</v>
      </c>
      <c r="I3885" s="40">
        <f>IF(Txn!$B1949="",0,Txn!$O1949)</f>
        <v>0</v>
      </c>
      <c r="J3885" s="40">
        <f>IF(Txn!$B1949="",0,Txn!$P1949)</f>
        <v>0</v>
      </c>
      <c r="K3885" s="41">
        <f>IF($A3885="","",IFERROR(VALUE(MID($A3885,6,2)),""))</f>
        <v>0</v>
      </c>
      <c r="L3885" s="39">
        <f>IF(Txn!$K1949="","",Txn!$K1949)</f>
        <v>0</v>
      </c>
      <c r="N3885" s="42">
        <f>IF($D3885="",0,COUNTIF(BankAccts,$D3885))</f>
        <v>0</v>
      </c>
    </row>
    <row r="3886" spans="1:14">
      <c r="A3886" s="38">
        <f>IF(Txn!$B1949="","",Txn!$B1949)</f>
        <v>0</v>
      </c>
      <c r="B3886" s="38">
        <f>IF(Txn!$B1949="","",Txn!$C1949)</f>
        <v>0</v>
      </c>
      <c r="C3886" s="39">
        <f>IF(Txn!$B1949="","","تراکنش بانکی")</f>
        <v>0</v>
      </c>
      <c r="D3886" s="38">
        <f>IF(Txn!$B1949="","",IF(IF(Txn!$U1949="TRF",Txn!$Y1949,Txn!$Z1949)="","",IF(Txn!$U1949="TRF",Txn!$Y1949,Txn!$Z1949)))</f>
        <v>0</v>
      </c>
      <c r="E3886" s="39">
        <f>IF($D3886="","",IFERROR(VLOOKUP($D3886,AcctTbl,2,0),""))</f>
        <v>0</v>
      </c>
      <c r="F3886" s="39">
        <f>IF($D3886="","",IFERROR(VLOOKUP($D3886,AcctTbl,3,0),""))</f>
        <v>0</v>
      </c>
      <c r="G3886" s="39">
        <f>IF(Txn!$B1949="","",Txn!$D1949)</f>
        <v>0</v>
      </c>
      <c r="H3886" s="38">
        <f>IF(Txn!$B1949="","",Txn!$E1949)</f>
        <v>0</v>
      </c>
      <c r="I3886" s="40">
        <f>IF(Txn!$B1949="",0,Txn!$Q1949)</f>
        <v>0</v>
      </c>
      <c r="J3886" s="40">
        <f>IF(Txn!$B1949="",0,Txn!$R1949)</f>
        <v>0</v>
      </c>
      <c r="K3886" s="41">
        <f>IF($A3886="","",IFERROR(VALUE(MID($A3886,6,2)),""))</f>
        <v>0</v>
      </c>
      <c r="L3886" s="39">
        <f>IF(Txn!$K1949="","","طرف مقابل — "&amp;Txn!$K1949)</f>
        <v>0</v>
      </c>
      <c r="N3886" s="42">
        <f>IF($D3886="",0,COUNTIF(BankAccts,$D3886))</f>
        <v>0</v>
      </c>
    </row>
    <row r="3887" spans="1:14">
      <c r="A3887" s="38">
        <f>IF(Txn!$B1950="","",Txn!$B1950)</f>
        <v>0</v>
      </c>
      <c r="B3887" s="38">
        <f>IF(Txn!$B1950="","",Txn!$C1950)</f>
        <v>0</v>
      </c>
      <c r="C3887" s="39">
        <f>IF(Txn!$B1950="","","تراکنش بانکی")</f>
        <v>0</v>
      </c>
      <c r="D3887" s="38">
        <f>IF(Txn!$B1950="","",IF(Txn!$X1950="","",Txn!$X1950))</f>
        <v>0</v>
      </c>
      <c r="E3887" s="39">
        <f>IF($D3887="","",IFERROR(VLOOKUP($D3887,AcctTbl,2,0),""))</f>
        <v>0</v>
      </c>
      <c r="F3887" s="39">
        <f>IF($D3887="","",IFERROR(VLOOKUP($D3887,AcctTbl,3,0),""))</f>
        <v>0</v>
      </c>
      <c r="G3887" s="39">
        <f>IF(Txn!$B1950="","",Txn!$D1950)</f>
        <v>0</v>
      </c>
      <c r="H3887" s="38">
        <f>IF(Txn!$B1950="","",Txn!$E1950)</f>
        <v>0</v>
      </c>
      <c r="I3887" s="40">
        <f>IF(Txn!$B1950="",0,Txn!$O1950)</f>
        <v>0</v>
      </c>
      <c r="J3887" s="40">
        <f>IF(Txn!$B1950="",0,Txn!$P1950)</f>
        <v>0</v>
      </c>
      <c r="K3887" s="41">
        <f>IF($A3887="","",IFERROR(VALUE(MID($A3887,6,2)),""))</f>
        <v>0</v>
      </c>
      <c r="L3887" s="39">
        <f>IF(Txn!$K1950="","",Txn!$K1950)</f>
        <v>0</v>
      </c>
      <c r="N3887" s="42">
        <f>IF($D3887="",0,COUNTIF(BankAccts,$D3887))</f>
        <v>0</v>
      </c>
    </row>
    <row r="3888" spans="1:14">
      <c r="A3888" s="38">
        <f>IF(Txn!$B1950="","",Txn!$B1950)</f>
        <v>0</v>
      </c>
      <c r="B3888" s="38">
        <f>IF(Txn!$B1950="","",Txn!$C1950)</f>
        <v>0</v>
      </c>
      <c r="C3888" s="39">
        <f>IF(Txn!$B1950="","","تراکنش بانکی")</f>
        <v>0</v>
      </c>
      <c r="D3888" s="38">
        <f>IF(Txn!$B1950="","",IF(IF(Txn!$U1950="TRF",Txn!$Y1950,Txn!$Z1950)="","",IF(Txn!$U1950="TRF",Txn!$Y1950,Txn!$Z1950)))</f>
        <v>0</v>
      </c>
      <c r="E3888" s="39">
        <f>IF($D3888="","",IFERROR(VLOOKUP($D3888,AcctTbl,2,0),""))</f>
        <v>0</v>
      </c>
      <c r="F3888" s="39">
        <f>IF($D3888="","",IFERROR(VLOOKUP($D3888,AcctTbl,3,0),""))</f>
        <v>0</v>
      </c>
      <c r="G3888" s="39">
        <f>IF(Txn!$B1950="","",Txn!$D1950)</f>
        <v>0</v>
      </c>
      <c r="H3888" s="38">
        <f>IF(Txn!$B1950="","",Txn!$E1950)</f>
        <v>0</v>
      </c>
      <c r="I3888" s="40">
        <f>IF(Txn!$B1950="",0,Txn!$Q1950)</f>
        <v>0</v>
      </c>
      <c r="J3888" s="40">
        <f>IF(Txn!$B1950="",0,Txn!$R1950)</f>
        <v>0</v>
      </c>
      <c r="K3888" s="41">
        <f>IF($A3888="","",IFERROR(VALUE(MID($A3888,6,2)),""))</f>
        <v>0</v>
      </c>
      <c r="L3888" s="39">
        <f>IF(Txn!$K1950="","","طرف مقابل — "&amp;Txn!$K1950)</f>
        <v>0</v>
      </c>
      <c r="N3888" s="42">
        <f>IF($D3888="",0,COUNTIF(BankAccts,$D3888))</f>
        <v>0</v>
      </c>
    </row>
    <row r="3889" spans="1:14">
      <c r="A3889" s="38">
        <f>IF(Txn!$B1951="","",Txn!$B1951)</f>
        <v>0</v>
      </c>
      <c r="B3889" s="38">
        <f>IF(Txn!$B1951="","",Txn!$C1951)</f>
        <v>0</v>
      </c>
      <c r="C3889" s="39">
        <f>IF(Txn!$B1951="","","تراکنش بانکی")</f>
        <v>0</v>
      </c>
      <c r="D3889" s="38">
        <f>IF(Txn!$B1951="","",IF(Txn!$X1951="","",Txn!$X1951))</f>
        <v>0</v>
      </c>
      <c r="E3889" s="39">
        <f>IF($D3889="","",IFERROR(VLOOKUP($D3889,AcctTbl,2,0),""))</f>
        <v>0</v>
      </c>
      <c r="F3889" s="39">
        <f>IF($D3889="","",IFERROR(VLOOKUP($D3889,AcctTbl,3,0),""))</f>
        <v>0</v>
      </c>
      <c r="G3889" s="39">
        <f>IF(Txn!$B1951="","",Txn!$D1951)</f>
        <v>0</v>
      </c>
      <c r="H3889" s="38">
        <f>IF(Txn!$B1951="","",Txn!$E1951)</f>
        <v>0</v>
      </c>
      <c r="I3889" s="40">
        <f>IF(Txn!$B1951="",0,Txn!$O1951)</f>
        <v>0</v>
      </c>
      <c r="J3889" s="40">
        <f>IF(Txn!$B1951="",0,Txn!$P1951)</f>
        <v>0</v>
      </c>
      <c r="K3889" s="41">
        <f>IF($A3889="","",IFERROR(VALUE(MID($A3889,6,2)),""))</f>
        <v>0</v>
      </c>
      <c r="L3889" s="39">
        <f>IF(Txn!$K1951="","",Txn!$K1951)</f>
        <v>0</v>
      </c>
      <c r="N3889" s="42">
        <f>IF($D3889="",0,COUNTIF(BankAccts,$D3889))</f>
        <v>0</v>
      </c>
    </row>
    <row r="3890" spans="1:14">
      <c r="A3890" s="38">
        <f>IF(Txn!$B1951="","",Txn!$B1951)</f>
        <v>0</v>
      </c>
      <c r="B3890" s="38">
        <f>IF(Txn!$B1951="","",Txn!$C1951)</f>
        <v>0</v>
      </c>
      <c r="C3890" s="39">
        <f>IF(Txn!$B1951="","","تراکنش بانکی")</f>
        <v>0</v>
      </c>
      <c r="D3890" s="38">
        <f>IF(Txn!$B1951="","",IF(IF(Txn!$U1951="TRF",Txn!$Y1951,Txn!$Z1951)="","",IF(Txn!$U1951="TRF",Txn!$Y1951,Txn!$Z1951)))</f>
        <v>0</v>
      </c>
      <c r="E3890" s="39">
        <f>IF($D3890="","",IFERROR(VLOOKUP($D3890,AcctTbl,2,0),""))</f>
        <v>0</v>
      </c>
      <c r="F3890" s="39">
        <f>IF($D3890="","",IFERROR(VLOOKUP($D3890,AcctTbl,3,0),""))</f>
        <v>0</v>
      </c>
      <c r="G3890" s="39">
        <f>IF(Txn!$B1951="","",Txn!$D1951)</f>
        <v>0</v>
      </c>
      <c r="H3890" s="38">
        <f>IF(Txn!$B1951="","",Txn!$E1951)</f>
        <v>0</v>
      </c>
      <c r="I3890" s="40">
        <f>IF(Txn!$B1951="",0,Txn!$Q1951)</f>
        <v>0</v>
      </c>
      <c r="J3890" s="40">
        <f>IF(Txn!$B1951="",0,Txn!$R1951)</f>
        <v>0</v>
      </c>
      <c r="K3890" s="41">
        <f>IF($A3890="","",IFERROR(VALUE(MID($A3890,6,2)),""))</f>
        <v>0</v>
      </c>
      <c r="L3890" s="39">
        <f>IF(Txn!$K1951="","","طرف مقابل — "&amp;Txn!$K1951)</f>
        <v>0</v>
      </c>
      <c r="N3890" s="42">
        <f>IF($D3890="",0,COUNTIF(BankAccts,$D3890))</f>
        <v>0</v>
      </c>
    </row>
    <row r="3891" spans="1:14">
      <c r="A3891" s="38">
        <f>IF(Txn!$B1952="","",Txn!$B1952)</f>
        <v>0</v>
      </c>
      <c r="B3891" s="38">
        <f>IF(Txn!$B1952="","",Txn!$C1952)</f>
        <v>0</v>
      </c>
      <c r="C3891" s="39">
        <f>IF(Txn!$B1952="","","تراکنش بانکی")</f>
        <v>0</v>
      </c>
      <c r="D3891" s="38">
        <f>IF(Txn!$B1952="","",IF(Txn!$X1952="","",Txn!$X1952))</f>
        <v>0</v>
      </c>
      <c r="E3891" s="39">
        <f>IF($D3891="","",IFERROR(VLOOKUP($D3891,AcctTbl,2,0),""))</f>
        <v>0</v>
      </c>
      <c r="F3891" s="39">
        <f>IF($D3891="","",IFERROR(VLOOKUP($D3891,AcctTbl,3,0),""))</f>
        <v>0</v>
      </c>
      <c r="G3891" s="39">
        <f>IF(Txn!$B1952="","",Txn!$D1952)</f>
        <v>0</v>
      </c>
      <c r="H3891" s="38">
        <f>IF(Txn!$B1952="","",Txn!$E1952)</f>
        <v>0</v>
      </c>
      <c r="I3891" s="40">
        <f>IF(Txn!$B1952="",0,Txn!$O1952)</f>
        <v>0</v>
      </c>
      <c r="J3891" s="40">
        <f>IF(Txn!$B1952="",0,Txn!$P1952)</f>
        <v>0</v>
      </c>
      <c r="K3891" s="41">
        <f>IF($A3891="","",IFERROR(VALUE(MID($A3891,6,2)),""))</f>
        <v>0</v>
      </c>
      <c r="L3891" s="39">
        <f>IF(Txn!$K1952="","",Txn!$K1952)</f>
        <v>0</v>
      </c>
      <c r="N3891" s="42">
        <f>IF($D3891="",0,COUNTIF(BankAccts,$D3891))</f>
        <v>0</v>
      </c>
    </row>
    <row r="3892" spans="1:14">
      <c r="A3892" s="38">
        <f>IF(Txn!$B1952="","",Txn!$B1952)</f>
        <v>0</v>
      </c>
      <c r="B3892" s="38">
        <f>IF(Txn!$B1952="","",Txn!$C1952)</f>
        <v>0</v>
      </c>
      <c r="C3892" s="39">
        <f>IF(Txn!$B1952="","","تراکنش بانکی")</f>
        <v>0</v>
      </c>
      <c r="D3892" s="38">
        <f>IF(Txn!$B1952="","",IF(IF(Txn!$U1952="TRF",Txn!$Y1952,Txn!$Z1952)="","",IF(Txn!$U1952="TRF",Txn!$Y1952,Txn!$Z1952)))</f>
        <v>0</v>
      </c>
      <c r="E3892" s="39">
        <f>IF($D3892="","",IFERROR(VLOOKUP($D3892,AcctTbl,2,0),""))</f>
        <v>0</v>
      </c>
      <c r="F3892" s="39">
        <f>IF($D3892="","",IFERROR(VLOOKUP($D3892,AcctTbl,3,0),""))</f>
        <v>0</v>
      </c>
      <c r="G3892" s="39">
        <f>IF(Txn!$B1952="","",Txn!$D1952)</f>
        <v>0</v>
      </c>
      <c r="H3892" s="38">
        <f>IF(Txn!$B1952="","",Txn!$E1952)</f>
        <v>0</v>
      </c>
      <c r="I3892" s="40">
        <f>IF(Txn!$B1952="",0,Txn!$Q1952)</f>
        <v>0</v>
      </c>
      <c r="J3892" s="40">
        <f>IF(Txn!$B1952="",0,Txn!$R1952)</f>
        <v>0</v>
      </c>
      <c r="K3892" s="41">
        <f>IF($A3892="","",IFERROR(VALUE(MID($A3892,6,2)),""))</f>
        <v>0</v>
      </c>
      <c r="L3892" s="39">
        <f>IF(Txn!$K1952="","","طرف مقابل — "&amp;Txn!$K1952)</f>
        <v>0</v>
      </c>
      <c r="N3892" s="42">
        <f>IF($D3892="",0,COUNTIF(BankAccts,$D3892))</f>
        <v>0</v>
      </c>
    </row>
    <row r="3893" spans="1:14">
      <c r="A3893" s="38">
        <f>IF(Txn!$B1953="","",Txn!$B1953)</f>
        <v>0</v>
      </c>
      <c r="B3893" s="38">
        <f>IF(Txn!$B1953="","",Txn!$C1953)</f>
        <v>0</v>
      </c>
      <c r="C3893" s="39">
        <f>IF(Txn!$B1953="","","تراکنش بانکی")</f>
        <v>0</v>
      </c>
      <c r="D3893" s="38">
        <f>IF(Txn!$B1953="","",IF(Txn!$X1953="","",Txn!$X1953))</f>
        <v>0</v>
      </c>
      <c r="E3893" s="39">
        <f>IF($D3893="","",IFERROR(VLOOKUP($D3893,AcctTbl,2,0),""))</f>
        <v>0</v>
      </c>
      <c r="F3893" s="39">
        <f>IF($D3893="","",IFERROR(VLOOKUP($D3893,AcctTbl,3,0),""))</f>
        <v>0</v>
      </c>
      <c r="G3893" s="39">
        <f>IF(Txn!$B1953="","",Txn!$D1953)</f>
        <v>0</v>
      </c>
      <c r="H3893" s="38">
        <f>IF(Txn!$B1953="","",Txn!$E1953)</f>
        <v>0</v>
      </c>
      <c r="I3893" s="40">
        <f>IF(Txn!$B1953="",0,Txn!$O1953)</f>
        <v>0</v>
      </c>
      <c r="J3893" s="40">
        <f>IF(Txn!$B1953="",0,Txn!$P1953)</f>
        <v>0</v>
      </c>
      <c r="K3893" s="41">
        <f>IF($A3893="","",IFERROR(VALUE(MID($A3893,6,2)),""))</f>
        <v>0</v>
      </c>
      <c r="L3893" s="39">
        <f>IF(Txn!$K1953="","",Txn!$K1953)</f>
        <v>0</v>
      </c>
      <c r="N3893" s="42">
        <f>IF($D3893="",0,COUNTIF(BankAccts,$D3893))</f>
        <v>0</v>
      </c>
    </row>
    <row r="3894" spans="1:14">
      <c r="A3894" s="38">
        <f>IF(Txn!$B1953="","",Txn!$B1953)</f>
        <v>0</v>
      </c>
      <c r="B3894" s="38">
        <f>IF(Txn!$B1953="","",Txn!$C1953)</f>
        <v>0</v>
      </c>
      <c r="C3894" s="39">
        <f>IF(Txn!$B1953="","","تراکنش بانکی")</f>
        <v>0</v>
      </c>
      <c r="D3894" s="38">
        <f>IF(Txn!$B1953="","",IF(IF(Txn!$U1953="TRF",Txn!$Y1953,Txn!$Z1953)="","",IF(Txn!$U1953="TRF",Txn!$Y1953,Txn!$Z1953)))</f>
        <v>0</v>
      </c>
      <c r="E3894" s="39">
        <f>IF($D3894="","",IFERROR(VLOOKUP($D3894,AcctTbl,2,0),""))</f>
        <v>0</v>
      </c>
      <c r="F3894" s="39">
        <f>IF($D3894="","",IFERROR(VLOOKUP($D3894,AcctTbl,3,0),""))</f>
        <v>0</v>
      </c>
      <c r="G3894" s="39">
        <f>IF(Txn!$B1953="","",Txn!$D1953)</f>
        <v>0</v>
      </c>
      <c r="H3894" s="38">
        <f>IF(Txn!$B1953="","",Txn!$E1953)</f>
        <v>0</v>
      </c>
      <c r="I3894" s="40">
        <f>IF(Txn!$B1953="",0,Txn!$Q1953)</f>
        <v>0</v>
      </c>
      <c r="J3894" s="40">
        <f>IF(Txn!$B1953="",0,Txn!$R1953)</f>
        <v>0</v>
      </c>
      <c r="K3894" s="41">
        <f>IF($A3894="","",IFERROR(VALUE(MID($A3894,6,2)),""))</f>
        <v>0</v>
      </c>
      <c r="L3894" s="39">
        <f>IF(Txn!$K1953="","","طرف مقابل — "&amp;Txn!$K1953)</f>
        <v>0</v>
      </c>
      <c r="N3894" s="42">
        <f>IF($D3894="",0,COUNTIF(BankAccts,$D3894))</f>
        <v>0</v>
      </c>
    </row>
    <row r="3895" spans="1:14">
      <c r="A3895" s="38">
        <f>IF(Txn!$B1954="","",Txn!$B1954)</f>
        <v>0</v>
      </c>
      <c r="B3895" s="38">
        <f>IF(Txn!$B1954="","",Txn!$C1954)</f>
        <v>0</v>
      </c>
      <c r="C3895" s="39">
        <f>IF(Txn!$B1954="","","تراکنش بانکی")</f>
        <v>0</v>
      </c>
      <c r="D3895" s="38">
        <f>IF(Txn!$B1954="","",IF(Txn!$X1954="","",Txn!$X1954))</f>
        <v>0</v>
      </c>
      <c r="E3895" s="39">
        <f>IF($D3895="","",IFERROR(VLOOKUP($D3895,AcctTbl,2,0),""))</f>
        <v>0</v>
      </c>
      <c r="F3895" s="39">
        <f>IF($D3895="","",IFERROR(VLOOKUP($D3895,AcctTbl,3,0),""))</f>
        <v>0</v>
      </c>
      <c r="G3895" s="39">
        <f>IF(Txn!$B1954="","",Txn!$D1954)</f>
        <v>0</v>
      </c>
      <c r="H3895" s="38">
        <f>IF(Txn!$B1954="","",Txn!$E1954)</f>
        <v>0</v>
      </c>
      <c r="I3895" s="40">
        <f>IF(Txn!$B1954="",0,Txn!$O1954)</f>
        <v>0</v>
      </c>
      <c r="J3895" s="40">
        <f>IF(Txn!$B1954="",0,Txn!$P1954)</f>
        <v>0</v>
      </c>
      <c r="K3895" s="41">
        <f>IF($A3895="","",IFERROR(VALUE(MID($A3895,6,2)),""))</f>
        <v>0</v>
      </c>
      <c r="L3895" s="39">
        <f>IF(Txn!$K1954="","",Txn!$K1954)</f>
        <v>0</v>
      </c>
      <c r="N3895" s="42">
        <f>IF($D3895="",0,COUNTIF(BankAccts,$D3895))</f>
        <v>0</v>
      </c>
    </row>
    <row r="3896" spans="1:14">
      <c r="A3896" s="38">
        <f>IF(Txn!$B1954="","",Txn!$B1954)</f>
        <v>0</v>
      </c>
      <c r="B3896" s="38">
        <f>IF(Txn!$B1954="","",Txn!$C1954)</f>
        <v>0</v>
      </c>
      <c r="C3896" s="39">
        <f>IF(Txn!$B1954="","","تراکنش بانکی")</f>
        <v>0</v>
      </c>
      <c r="D3896" s="38">
        <f>IF(Txn!$B1954="","",IF(IF(Txn!$U1954="TRF",Txn!$Y1954,Txn!$Z1954)="","",IF(Txn!$U1954="TRF",Txn!$Y1954,Txn!$Z1954)))</f>
        <v>0</v>
      </c>
      <c r="E3896" s="39">
        <f>IF($D3896="","",IFERROR(VLOOKUP($D3896,AcctTbl,2,0),""))</f>
        <v>0</v>
      </c>
      <c r="F3896" s="39">
        <f>IF($D3896="","",IFERROR(VLOOKUP($D3896,AcctTbl,3,0),""))</f>
        <v>0</v>
      </c>
      <c r="G3896" s="39">
        <f>IF(Txn!$B1954="","",Txn!$D1954)</f>
        <v>0</v>
      </c>
      <c r="H3896" s="38">
        <f>IF(Txn!$B1954="","",Txn!$E1954)</f>
        <v>0</v>
      </c>
      <c r="I3896" s="40">
        <f>IF(Txn!$B1954="",0,Txn!$Q1954)</f>
        <v>0</v>
      </c>
      <c r="J3896" s="40">
        <f>IF(Txn!$B1954="",0,Txn!$R1954)</f>
        <v>0</v>
      </c>
      <c r="K3896" s="41">
        <f>IF($A3896="","",IFERROR(VALUE(MID($A3896,6,2)),""))</f>
        <v>0</v>
      </c>
      <c r="L3896" s="39">
        <f>IF(Txn!$K1954="","","طرف مقابل — "&amp;Txn!$K1954)</f>
        <v>0</v>
      </c>
      <c r="N3896" s="42">
        <f>IF($D3896="",0,COUNTIF(BankAccts,$D3896))</f>
        <v>0</v>
      </c>
    </row>
    <row r="3897" spans="1:14">
      <c r="A3897" s="38">
        <f>IF(Txn!$B1955="","",Txn!$B1955)</f>
        <v>0</v>
      </c>
      <c r="B3897" s="38">
        <f>IF(Txn!$B1955="","",Txn!$C1955)</f>
        <v>0</v>
      </c>
      <c r="C3897" s="39">
        <f>IF(Txn!$B1955="","","تراکنش بانکی")</f>
        <v>0</v>
      </c>
      <c r="D3897" s="38">
        <f>IF(Txn!$B1955="","",IF(Txn!$X1955="","",Txn!$X1955))</f>
        <v>0</v>
      </c>
      <c r="E3897" s="39">
        <f>IF($D3897="","",IFERROR(VLOOKUP($D3897,AcctTbl,2,0),""))</f>
        <v>0</v>
      </c>
      <c r="F3897" s="39">
        <f>IF($D3897="","",IFERROR(VLOOKUP($D3897,AcctTbl,3,0),""))</f>
        <v>0</v>
      </c>
      <c r="G3897" s="39">
        <f>IF(Txn!$B1955="","",Txn!$D1955)</f>
        <v>0</v>
      </c>
      <c r="H3897" s="38">
        <f>IF(Txn!$B1955="","",Txn!$E1955)</f>
        <v>0</v>
      </c>
      <c r="I3897" s="40">
        <f>IF(Txn!$B1955="",0,Txn!$O1955)</f>
        <v>0</v>
      </c>
      <c r="J3897" s="40">
        <f>IF(Txn!$B1955="",0,Txn!$P1955)</f>
        <v>0</v>
      </c>
      <c r="K3897" s="41">
        <f>IF($A3897="","",IFERROR(VALUE(MID($A3897,6,2)),""))</f>
        <v>0</v>
      </c>
      <c r="L3897" s="39">
        <f>IF(Txn!$K1955="","",Txn!$K1955)</f>
        <v>0</v>
      </c>
      <c r="N3897" s="42">
        <f>IF($D3897="",0,COUNTIF(BankAccts,$D3897))</f>
        <v>0</v>
      </c>
    </row>
    <row r="3898" spans="1:14">
      <c r="A3898" s="38">
        <f>IF(Txn!$B1955="","",Txn!$B1955)</f>
        <v>0</v>
      </c>
      <c r="B3898" s="38">
        <f>IF(Txn!$B1955="","",Txn!$C1955)</f>
        <v>0</v>
      </c>
      <c r="C3898" s="39">
        <f>IF(Txn!$B1955="","","تراکنش بانکی")</f>
        <v>0</v>
      </c>
      <c r="D3898" s="38">
        <f>IF(Txn!$B1955="","",IF(IF(Txn!$U1955="TRF",Txn!$Y1955,Txn!$Z1955)="","",IF(Txn!$U1955="TRF",Txn!$Y1955,Txn!$Z1955)))</f>
        <v>0</v>
      </c>
      <c r="E3898" s="39">
        <f>IF($D3898="","",IFERROR(VLOOKUP($D3898,AcctTbl,2,0),""))</f>
        <v>0</v>
      </c>
      <c r="F3898" s="39">
        <f>IF($D3898="","",IFERROR(VLOOKUP($D3898,AcctTbl,3,0),""))</f>
        <v>0</v>
      </c>
      <c r="G3898" s="39">
        <f>IF(Txn!$B1955="","",Txn!$D1955)</f>
        <v>0</v>
      </c>
      <c r="H3898" s="38">
        <f>IF(Txn!$B1955="","",Txn!$E1955)</f>
        <v>0</v>
      </c>
      <c r="I3898" s="40">
        <f>IF(Txn!$B1955="",0,Txn!$Q1955)</f>
        <v>0</v>
      </c>
      <c r="J3898" s="40">
        <f>IF(Txn!$B1955="",0,Txn!$R1955)</f>
        <v>0</v>
      </c>
      <c r="K3898" s="41">
        <f>IF($A3898="","",IFERROR(VALUE(MID($A3898,6,2)),""))</f>
        <v>0</v>
      </c>
      <c r="L3898" s="39">
        <f>IF(Txn!$K1955="","","طرف مقابل — "&amp;Txn!$K1955)</f>
        <v>0</v>
      </c>
      <c r="N3898" s="42">
        <f>IF($D3898="",0,COUNTIF(BankAccts,$D3898))</f>
        <v>0</v>
      </c>
    </row>
    <row r="3899" spans="1:14">
      <c r="A3899" s="38">
        <f>IF(Txn!$B1956="","",Txn!$B1956)</f>
        <v>0</v>
      </c>
      <c r="B3899" s="38">
        <f>IF(Txn!$B1956="","",Txn!$C1956)</f>
        <v>0</v>
      </c>
      <c r="C3899" s="39">
        <f>IF(Txn!$B1956="","","تراکنش بانکی")</f>
        <v>0</v>
      </c>
      <c r="D3899" s="38">
        <f>IF(Txn!$B1956="","",IF(Txn!$X1956="","",Txn!$X1956))</f>
        <v>0</v>
      </c>
      <c r="E3899" s="39">
        <f>IF($D3899="","",IFERROR(VLOOKUP($D3899,AcctTbl,2,0),""))</f>
        <v>0</v>
      </c>
      <c r="F3899" s="39">
        <f>IF($D3899="","",IFERROR(VLOOKUP($D3899,AcctTbl,3,0),""))</f>
        <v>0</v>
      </c>
      <c r="G3899" s="39">
        <f>IF(Txn!$B1956="","",Txn!$D1956)</f>
        <v>0</v>
      </c>
      <c r="H3899" s="38">
        <f>IF(Txn!$B1956="","",Txn!$E1956)</f>
        <v>0</v>
      </c>
      <c r="I3899" s="40">
        <f>IF(Txn!$B1956="",0,Txn!$O1956)</f>
        <v>0</v>
      </c>
      <c r="J3899" s="40">
        <f>IF(Txn!$B1956="",0,Txn!$P1956)</f>
        <v>0</v>
      </c>
      <c r="K3899" s="41">
        <f>IF($A3899="","",IFERROR(VALUE(MID($A3899,6,2)),""))</f>
        <v>0</v>
      </c>
      <c r="L3899" s="39">
        <f>IF(Txn!$K1956="","",Txn!$K1956)</f>
        <v>0</v>
      </c>
      <c r="N3899" s="42">
        <f>IF($D3899="",0,COUNTIF(BankAccts,$D3899))</f>
        <v>0</v>
      </c>
    </row>
    <row r="3900" spans="1:14">
      <c r="A3900" s="38">
        <f>IF(Txn!$B1956="","",Txn!$B1956)</f>
        <v>0</v>
      </c>
      <c r="B3900" s="38">
        <f>IF(Txn!$B1956="","",Txn!$C1956)</f>
        <v>0</v>
      </c>
      <c r="C3900" s="39">
        <f>IF(Txn!$B1956="","","تراکنش بانکی")</f>
        <v>0</v>
      </c>
      <c r="D3900" s="38">
        <f>IF(Txn!$B1956="","",IF(IF(Txn!$U1956="TRF",Txn!$Y1956,Txn!$Z1956)="","",IF(Txn!$U1956="TRF",Txn!$Y1956,Txn!$Z1956)))</f>
        <v>0</v>
      </c>
      <c r="E3900" s="39">
        <f>IF($D3900="","",IFERROR(VLOOKUP($D3900,AcctTbl,2,0),""))</f>
        <v>0</v>
      </c>
      <c r="F3900" s="39">
        <f>IF($D3900="","",IFERROR(VLOOKUP($D3900,AcctTbl,3,0),""))</f>
        <v>0</v>
      </c>
      <c r="G3900" s="39">
        <f>IF(Txn!$B1956="","",Txn!$D1956)</f>
        <v>0</v>
      </c>
      <c r="H3900" s="38">
        <f>IF(Txn!$B1956="","",Txn!$E1956)</f>
        <v>0</v>
      </c>
      <c r="I3900" s="40">
        <f>IF(Txn!$B1956="",0,Txn!$Q1956)</f>
        <v>0</v>
      </c>
      <c r="J3900" s="40">
        <f>IF(Txn!$B1956="",0,Txn!$R1956)</f>
        <v>0</v>
      </c>
      <c r="K3900" s="41">
        <f>IF($A3900="","",IFERROR(VALUE(MID($A3900,6,2)),""))</f>
        <v>0</v>
      </c>
      <c r="L3900" s="39">
        <f>IF(Txn!$K1956="","","طرف مقابل — "&amp;Txn!$K1956)</f>
        <v>0</v>
      </c>
      <c r="N3900" s="42">
        <f>IF($D3900="",0,COUNTIF(BankAccts,$D3900))</f>
        <v>0</v>
      </c>
    </row>
    <row r="3901" spans="1:14">
      <c r="A3901" s="38">
        <f>IF(Txn!$B1957="","",Txn!$B1957)</f>
        <v>0</v>
      </c>
      <c r="B3901" s="38">
        <f>IF(Txn!$B1957="","",Txn!$C1957)</f>
        <v>0</v>
      </c>
      <c r="C3901" s="39">
        <f>IF(Txn!$B1957="","","تراکنش بانکی")</f>
        <v>0</v>
      </c>
      <c r="D3901" s="38">
        <f>IF(Txn!$B1957="","",IF(Txn!$X1957="","",Txn!$X1957))</f>
        <v>0</v>
      </c>
      <c r="E3901" s="39">
        <f>IF($D3901="","",IFERROR(VLOOKUP($D3901,AcctTbl,2,0),""))</f>
        <v>0</v>
      </c>
      <c r="F3901" s="39">
        <f>IF($D3901="","",IFERROR(VLOOKUP($D3901,AcctTbl,3,0),""))</f>
        <v>0</v>
      </c>
      <c r="G3901" s="39">
        <f>IF(Txn!$B1957="","",Txn!$D1957)</f>
        <v>0</v>
      </c>
      <c r="H3901" s="38">
        <f>IF(Txn!$B1957="","",Txn!$E1957)</f>
        <v>0</v>
      </c>
      <c r="I3901" s="40">
        <f>IF(Txn!$B1957="",0,Txn!$O1957)</f>
        <v>0</v>
      </c>
      <c r="J3901" s="40">
        <f>IF(Txn!$B1957="",0,Txn!$P1957)</f>
        <v>0</v>
      </c>
      <c r="K3901" s="41">
        <f>IF($A3901="","",IFERROR(VALUE(MID($A3901,6,2)),""))</f>
        <v>0</v>
      </c>
      <c r="L3901" s="39">
        <f>IF(Txn!$K1957="","",Txn!$K1957)</f>
        <v>0</v>
      </c>
      <c r="N3901" s="42">
        <f>IF($D3901="",0,COUNTIF(BankAccts,$D3901))</f>
        <v>0</v>
      </c>
    </row>
    <row r="3902" spans="1:14">
      <c r="A3902" s="38">
        <f>IF(Txn!$B1957="","",Txn!$B1957)</f>
        <v>0</v>
      </c>
      <c r="B3902" s="38">
        <f>IF(Txn!$B1957="","",Txn!$C1957)</f>
        <v>0</v>
      </c>
      <c r="C3902" s="39">
        <f>IF(Txn!$B1957="","","تراکنش بانکی")</f>
        <v>0</v>
      </c>
      <c r="D3902" s="38">
        <f>IF(Txn!$B1957="","",IF(IF(Txn!$U1957="TRF",Txn!$Y1957,Txn!$Z1957)="","",IF(Txn!$U1957="TRF",Txn!$Y1957,Txn!$Z1957)))</f>
        <v>0</v>
      </c>
      <c r="E3902" s="39">
        <f>IF($D3902="","",IFERROR(VLOOKUP($D3902,AcctTbl,2,0),""))</f>
        <v>0</v>
      </c>
      <c r="F3902" s="39">
        <f>IF($D3902="","",IFERROR(VLOOKUP($D3902,AcctTbl,3,0),""))</f>
        <v>0</v>
      </c>
      <c r="G3902" s="39">
        <f>IF(Txn!$B1957="","",Txn!$D1957)</f>
        <v>0</v>
      </c>
      <c r="H3902" s="38">
        <f>IF(Txn!$B1957="","",Txn!$E1957)</f>
        <v>0</v>
      </c>
      <c r="I3902" s="40">
        <f>IF(Txn!$B1957="",0,Txn!$Q1957)</f>
        <v>0</v>
      </c>
      <c r="J3902" s="40">
        <f>IF(Txn!$B1957="",0,Txn!$R1957)</f>
        <v>0</v>
      </c>
      <c r="K3902" s="41">
        <f>IF($A3902="","",IFERROR(VALUE(MID($A3902,6,2)),""))</f>
        <v>0</v>
      </c>
      <c r="L3902" s="39">
        <f>IF(Txn!$K1957="","","طرف مقابل — "&amp;Txn!$K1957)</f>
        <v>0</v>
      </c>
      <c r="N3902" s="42">
        <f>IF($D3902="",0,COUNTIF(BankAccts,$D3902))</f>
        <v>0</v>
      </c>
    </row>
    <row r="3903" spans="1:14">
      <c r="A3903" s="38">
        <f>IF(Txn!$B1958="","",Txn!$B1958)</f>
        <v>0</v>
      </c>
      <c r="B3903" s="38">
        <f>IF(Txn!$B1958="","",Txn!$C1958)</f>
        <v>0</v>
      </c>
      <c r="C3903" s="39">
        <f>IF(Txn!$B1958="","","تراکنش بانکی")</f>
        <v>0</v>
      </c>
      <c r="D3903" s="38">
        <f>IF(Txn!$B1958="","",IF(Txn!$X1958="","",Txn!$X1958))</f>
        <v>0</v>
      </c>
      <c r="E3903" s="39">
        <f>IF($D3903="","",IFERROR(VLOOKUP($D3903,AcctTbl,2,0),""))</f>
        <v>0</v>
      </c>
      <c r="F3903" s="39">
        <f>IF($D3903="","",IFERROR(VLOOKUP($D3903,AcctTbl,3,0),""))</f>
        <v>0</v>
      </c>
      <c r="G3903" s="39">
        <f>IF(Txn!$B1958="","",Txn!$D1958)</f>
        <v>0</v>
      </c>
      <c r="H3903" s="38">
        <f>IF(Txn!$B1958="","",Txn!$E1958)</f>
        <v>0</v>
      </c>
      <c r="I3903" s="40">
        <f>IF(Txn!$B1958="",0,Txn!$O1958)</f>
        <v>0</v>
      </c>
      <c r="J3903" s="40">
        <f>IF(Txn!$B1958="",0,Txn!$P1958)</f>
        <v>0</v>
      </c>
      <c r="K3903" s="41">
        <f>IF($A3903="","",IFERROR(VALUE(MID($A3903,6,2)),""))</f>
        <v>0</v>
      </c>
      <c r="L3903" s="39">
        <f>IF(Txn!$K1958="","",Txn!$K1958)</f>
        <v>0</v>
      </c>
      <c r="N3903" s="42">
        <f>IF($D3903="",0,COUNTIF(BankAccts,$D3903))</f>
        <v>0</v>
      </c>
    </row>
    <row r="3904" spans="1:14">
      <c r="A3904" s="38">
        <f>IF(Txn!$B1958="","",Txn!$B1958)</f>
        <v>0</v>
      </c>
      <c r="B3904" s="38">
        <f>IF(Txn!$B1958="","",Txn!$C1958)</f>
        <v>0</v>
      </c>
      <c r="C3904" s="39">
        <f>IF(Txn!$B1958="","","تراکنش بانکی")</f>
        <v>0</v>
      </c>
      <c r="D3904" s="38">
        <f>IF(Txn!$B1958="","",IF(IF(Txn!$U1958="TRF",Txn!$Y1958,Txn!$Z1958)="","",IF(Txn!$U1958="TRF",Txn!$Y1958,Txn!$Z1958)))</f>
        <v>0</v>
      </c>
      <c r="E3904" s="39">
        <f>IF($D3904="","",IFERROR(VLOOKUP($D3904,AcctTbl,2,0),""))</f>
        <v>0</v>
      </c>
      <c r="F3904" s="39">
        <f>IF($D3904="","",IFERROR(VLOOKUP($D3904,AcctTbl,3,0),""))</f>
        <v>0</v>
      </c>
      <c r="G3904" s="39">
        <f>IF(Txn!$B1958="","",Txn!$D1958)</f>
        <v>0</v>
      </c>
      <c r="H3904" s="38">
        <f>IF(Txn!$B1958="","",Txn!$E1958)</f>
        <v>0</v>
      </c>
      <c r="I3904" s="40">
        <f>IF(Txn!$B1958="",0,Txn!$Q1958)</f>
        <v>0</v>
      </c>
      <c r="J3904" s="40">
        <f>IF(Txn!$B1958="",0,Txn!$R1958)</f>
        <v>0</v>
      </c>
      <c r="K3904" s="41">
        <f>IF($A3904="","",IFERROR(VALUE(MID($A3904,6,2)),""))</f>
        <v>0</v>
      </c>
      <c r="L3904" s="39">
        <f>IF(Txn!$K1958="","","طرف مقابل — "&amp;Txn!$K1958)</f>
        <v>0</v>
      </c>
      <c r="N3904" s="42">
        <f>IF($D3904="",0,COUNTIF(BankAccts,$D3904))</f>
        <v>0</v>
      </c>
    </row>
    <row r="3905" spans="1:14">
      <c r="A3905" s="38">
        <f>IF(Txn!$B1959="","",Txn!$B1959)</f>
        <v>0</v>
      </c>
      <c r="B3905" s="38">
        <f>IF(Txn!$B1959="","",Txn!$C1959)</f>
        <v>0</v>
      </c>
      <c r="C3905" s="39">
        <f>IF(Txn!$B1959="","","تراکنش بانکی")</f>
        <v>0</v>
      </c>
      <c r="D3905" s="38">
        <f>IF(Txn!$B1959="","",IF(Txn!$X1959="","",Txn!$X1959))</f>
        <v>0</v>
      </c>
      <c r="E3905" s="39">
        <f>IF($D3905="","",IFERROR(VLOOKUP($D3905,AcctTbl,2,0),""))</f>
        <v>0</v>
      </c>
      <c r="F3905" s="39">
        <f>IF($D3905="","",IFERROR(VLOOKUP($D3905,AcctTbl,3,0),""))</f>
        <v>0</v>
      </c>
      <c r="G3905" s="39">
        <f>IF(Txn!$B1959="","",Txn!$D1959)</f>
        <v>0</v>
      </c>
      <c r="H3905" s="38">
        <f>IF(Txn!$B1959="","",Txn!$E1959)</f>
        <v>0</v>
      </c>
      <c r="I3905" s="40">
        <f>IF(Txn!$B1959="",0,Txn!$O1959)</f>
        <v>0</v>
      </c>
      <c r="J3905" s="40">
        <f>IF(Txn!$B1959="",0,Txn!$P1959)</f>
        <v>0</v>
      </c>
      <c r="K3905" s="41">
        <f>IF($A3905="","",IFERROR(VALUE(MID($A3905,6,2)),""))</f>
        <v>0</v>
      </c>
      <c r="L3905" s="39">
        <f>IF(Txn!$K1959="","",Txn!$K1959)</f>
        <v>0</v>
      </c>
      <c r="N3905" s="42">
        <f>IF($D3905="",0,COUNTIF(BankAccts,$D3905))</f>
        <v>0</v>
      </c>
    </row>
    <row r="3906" spans="1:14">
      <c r="A3906" s="38">
        <f>IF(Txn!$B1959="","",Txn!$B1959)</f>
        <v>0</v>
      </c>
      <c r="B3906" s="38">
        <f>IF(Txn!$B1959="","",Txn!$C1959)</f>
        <v>0</v>
      </c>
      <c r="C3906" s="39">
        <f>IF(Txn!$B1959="","","تراکنش بانکی")</f>
        <v>0</v>
      </c>
      <c r="D3906" s="38">
        <f>IF(Txn!$B1959="","",IF(IF(Txn!$U1959="TRF",Txn!$Y1959,Txn!$Z1959)="","",IF(Txn!$U1959="TRF",Txn!$Y1959,Txn!$Z1959)))</f>
        <v>0</v>
      </c>
      <c r="E3906" s="39">
        <f>IF($D3906="","",IFERROR(VLOOKUP($D3906,AcctTbl,2,0),""))</f>
        <v>0</v>
      </c>
      <c r="F3906" s="39">
        <f>IF($D3906="","",IFERROR(VLOOKUP($D3906,AcctTbl,3,0),""))</f>
        <v>0</v>
      </c>
      <c r="G3906" s="39">
        <f>IF(Txn!$B1959="","",Txn!$D1959)</f>
        <v>0</v>
      </c>
      <c r="H3906" s="38">
        <f>IF(Txn!$B1959="","",Txn!$E1959)</f>
        <v>0</v>
      </c>
      <c r="I3906" s="40">
        <f>IF(Txn!$B1959="",0,Txn!$Q1959)</f>
        <v>0</v>
      </c>
      <c r="J3906" s="40">
        <f>IF(Txn!$B1959="",0,Txn!$R1959)</f>
        <v>0</v>
      </c>
      <c r="K3906" s="41">
        <f>IF($A3906="","",IFERROR(VALUE(MID($A3906,6,2)),""))</f>
        <v>0</v>
      </c>
      <c r="L3906" s="39">
        <f>IF(Txn!$K1959="","","طرف مقابل — "&amp;Txn!$K1959)</f>
        <v>0</v>
      </c>
      <c r="N3906" s="42">
        <f>IF($D3906="",0,COUNTIF(BankAccts,$D3906))</f>
        <v>0</v>
      </c>
    </row>
    <row r="3907" spans="1:14">
      <c r="A3907" s="38">
        <f>IF(Txn!$B1960="","",Txn!$B1960)</f>
        <v>0</v>
      </c>
      <c r="B3907" s="38">
        <f>IF(Txn!$B1960="","",Txn!$C1960)</f>
        <v>0</v>
      </c>
      <c r="C3907" s="39">
        <f>IF(Txn!$B1960="","","تراکنش بانکی")</f>
        <v>0</v>
      </c>
      <c r="D3907" s="38">
        <f>IF(Txn!$B1960="","",IF(Txn!$X1960="","",Txn!$X1960))</f>
        <v>0</v>
      </c>
      <c r="E3907" s="39">
        <f>IF($D3907="","",IFERROR(VLOOKUP($D3907,AcctTbl,2,0),""))</f>
        <v>0</v>
      </c>
      <c r="F3907" s="39">
        <f>IF($D3907="","",IFERROR(VLOOKUP($D3907,AcctTbl,3,0),""))</f>
        <v>0</v>
      </c>
      <c r="G3907" s="39">
        <f>IF(Txn!$B1960="","",Txn!$D1960)</f>
        <v>0</v>
      </c>
      <c r="H3907" s="38">
        <f>IF(Txn!$B1960="","",Txn!$E1960)</f>
        <v>0</v>
      </c>
      <c r="I3907" s="40">
        <f>IF(Txn!$B1960="",0,Txn!$O1960)</f>
        <v>0</v>
      </c>
      <c r="J3907" s="40">
        <f>IF(Txn!$B1960="",0,Txn!$P1960)</f>
        <v>0</v>
      </c>
      <c r="K3907" s="41">
        <f>IF($A3907="","",IFERROR(VALUE(MID($A3907,6,2)),""))</f>
        <v>0</v>
      </c>
      <c r="L3907" s="39">
        <f>IF(Txn!$K1960="","",Txn!$K1960)</f>
        <v>0</v>
      </c>
      <c r="N3907" s="42">
        <f>IF($D3907="",0,COUNTIF(BankAccts,$D3907))</f>
        <v>0</v>
      </c>
    </row>
    <row r="3908" spans="1:14">
      <c r="A3908" s="38">
        <f>IF(Txn!$B1960="","",Txn!$B1960)</f>
        <v>0</v>
      </c>
      <c r="B3908" s="38">
        <f>IF(Txn!$B1960="","",Txn!$C1960)</f>
        <v>0</v>
      </c>
      <c r="C3908" s="39">
        <f>IF(Txn!$B1960="","","تراکنش بانکی")</f>
        <v>0</v>
      </c>
      <c r="D3908" s="38">
        <f>IF(Txn!$B1960="","",IF(IF(Txn!$U1960="TRF",Txn!$Y1960,Txn!$Z1960)="","",IF(Txn!$U1960="TRF",Txn!$Y1960,Txn!$Z1960)))</f>
        <v>0</v>
      </c>
      <c r="E3908" s="39">
        <f>IF($D3908="","",IFERROR(VLOOKUP($D3908,AcctTbl,2,0),""))</f>
        <v>0</v>
      </c>
      <c r="F3908" s="39">
        <f>IF($D3908="","",IFERROR(VLOOKUP($D3908,AcctTbl,3,0),""))</f>
        <v>0</v>
      </c>
      <c r="G3908" s="39">
        <f>IF(Txn!$B1960="","",Txn!$D1960)</f>
        <v>0</v>
      </c>
      <c r="H3908" s="38">
        <f>IF(Txn!$B1960="","",Txn!$E1960)</f>
        <v>0</v>
      </c>
      <c r="I3908" s="40">
        <f>IF(Txn!$B1960="",0,Txn!$Q1960)</f>
        <v>0</v>
      </c>
      <c r="J3908" s="40">
        <f>IF(Txn!$B1960="",0,Txn!$R1960)</f>
        <v>0</v>
      </c>
      <c r="K3908" s="41">
        <f>IF($A3908="","",IFERROR(VALUE(MID($A3908,6,2)),""))</f>
        <v>0</v>
      </c>
      <c r="L3908" s="39">
        <f>IF(Txn!$K1960="","","طرف مقابل — "&amp;Txn!$K1960)</f>
        <v>0</v>
      </c>
      <c r="N3908" s="42">
        <f>IF($D3908="",0,COUNTIF(BankAccts,$D3908))</f>
        <v>0</v>
      </c>
    </row>
    <row r="3909" spans="1:14">
      <c r="A3909" s="38">
        <f>IF(Txn!$B1961="","",Txn!$B1961)</f>
        <v>0</v>
      </c>
      <c r="B3909" s="38">
        <f>IF(Txn!$B1961="","",Txn!$C1961)</f>
        <v>0</v>
      </c>
      <c r="C3909" s="39">
        <f>IF(Txn!$B1961="","","تراکنش بانکی")</f>
        <v>0</v>
      </c>
      <c r="D3909" s="38">
        <f>IF(Txn!$B1961="","",IF(Txn!$X1961="","",Txn!$X1961))</f>
        <v>0</v>
      </c>
      <c r="E3909" s="39">
        <f>IF($D3909="","",IFERROR(VLOOKUP($D3909,AcctTbl,2,0),""))</f>
        <v>0</v>
      </c>
      <c r="F3909" s="39">
        <f>IF($D3909="","",IFERROR(VLOOKUP($D3909,AcctTbl,3,0),""))</f>
        <v>0</v>
      </c>
      <c r="G3909" s="39">
        <f>IF(Txn!$B1961="","",Txn!$D1961)</f>
        <v>0</v>
      </c>
      <c r="H3909" s="38">
        <f>IF(Txn!$B1961="","",Txn!$E1961)</f>
        <v>0</v>
      </c>
      <c r="I3909" s="40">
        <f>IF(Txn!$B1961="",0,Txn!$O1961)</f>
        <v>0</v>
      </c>
      <c r="J3909" s="40">
        <f>IF(Txn!$B1961="",0,Txn!$P1961)</f>
        <v>0</v>
      </c>
      <c r="K3909" s="41">
        <f>IF($A3909="","",IFERROR(VALUE(MID($A3909,6,2)),""))</f>
        <v>0</v>
      </c>
      <c r="L3909" s="39">
        <f>IF(Txn!$K1961="","",Txn!$K1961)</f>
        <v>0</v>
      </c>
      <c r="N3909" s="42">
        <f>IF($D3909="",0,COUNTIF(BankAccts,$D3909))</f>
        <v>0</v>
      </c>
    </row>
    <row r="3910" spans="1:14">
      <c r="A3910" s="38">
        <f>IF(Txn!$B1961="","",Txn!$B1961)</f>
        <v>0</v>
      </c>
      <c r="B3910" s="38">
        <f>IF(Txn!$B1961="","",Txn!$C1961)</f>
        <v>0</v>
      </c>
      <c r="C3910" s="39">
        <f>IF(Txn!$B1961="","","تراکنش بانکی")</f>
        <v>0</v>
      </c>
      <c r="D3910" s="38">
        <f>IF(Txn!$B1961="","",IF(IF(Txn!$U1961="TRF",Txn!$Y1961,Txn!$Z1961)="","",IF(Txn!$U1961="TRF",Txn!$Y1961,Txn!$Z1961)))</f>
        <v>0</v>
      </c>
      <c r="E3910" s="39">
        <f>IF($D3910="","",IFERROR(VLOOKUP($D3910,AcctTbl,2,0),""))</f>
        <v>0</v>
      </c>
      <c r="F3910" s="39">
        <f>IF($D3910="","",IFERROR(VLOOKUP($D3910,AcctTbl,3,0),""))</f>
        <v>0</v>
      </c>
      <c r="G3910" s="39">
        <f>IF(Txn!$B1961="","",Txn!$D1961)</f>
        <v>0</v>
      </c>
      <c r="H3910" s="38">
        <f>IF(Txn!$B1961="","",Txn!$E1961)</f>
        <v>0</v>
      </c>
      <c r="I3910" s="40">
        <f>IF(Txn!$B1961="",0,Txn!$Q1961)</f>
        <v>0</v>
      </c>
      <c r="J3910" s="40">
        <f>IF(Txn!$B1961="",0,Txn!$R1961)</f>
        <v>0</v>
      </c>
      <c r="K3910" s="41">
        <f>IF($A3910="","",IFERROR(VALUE(MID($A3910,6,2)),""))</f>
        <v>0</v>
      </c>
      <c r="L3910" s="39">
        <f>IF(Txn!$K1961="","","طرف مقابل — "&amp;Txn!$K1961)</f>
        <v>0</v>
      </c>
      <c r="N3910" s="42">
        <f>IF($D3910="",0,COUNTIF(BankAccts,$D3910))</f>
        <v>0</v>
      </c>
    </row>
    <row r="3911" spans="1:14">
      <c r="A3911" s="38">
        <f>IF(Txn!$B1962="","",Txn!$B1962)</f>
        <v>0</v>
      </c>
      <c r="B3911" s="38">
        <f>IF(Txn!$B1962="","",Txn!$C1962)</f>
        <v>0</v>
      </c>
      <c r="C3911" s="39">
        <f>IF(Txn!$B1962="","","تراکنش بانکی")</f>
        <v>0</v>
      </c>
      <c r="D3911" s="38">
        <f>IF(Txn!$B1962="","",IF(Txn!$X1962="","",Txn!$X1962))</f>
        <v>0</v>
      </c>
      <c r="E3911" s="39">
        <f>IF($D3911="","",IFERROR(VLOOKUP($D3911,AcctTbl,2,0),""))</f>
        <v>0</v>
      </c>
      <c r="F3911" s="39">
        <f>IF($D3911="","",IFERROR(VLOOKUP($D3911,AcctTbl,3,0),""))</f>
        <v>0</v>
      </c>
      <c r="G3911" s="39">
        <f>IF(Txn!$B1962="","",Txn!$D1962)</f>
        <v>0</v>
      </c>
      <c r="H3911" s="38">
        <f>IF(Txn!$B1962="","",Txn!$E1962)</f>
        <v>0</v>
      </c>
      <c r="I3911" s="40">
        <f>IF(Txn!$B1962="",0,Txn!$O1962)</f>
        <v>0</v>
      </c>
      <c r="J3911" s="40">
        <f>IF(Txn!$B1962="",0,Txn!$P1962)</f>
        <v>0</v>
      </c>
      <c r="K3911" s="41">
        <f>IF($A3911="","",IFERROR(VALUE(MID($A3911,6,2)),""))</f>
        <v>0</v>
      </c>
      <c r="L3911" s="39">
        <f>IF(Txn!$K1962="","",Txn!$K1962)</f>
        <v>0</v>
      </c>
      <c r="N3911" s="42">
        <f>IF($D3911="",0,COUNTIF(BankAccts,$D3911))</f>
        <v>0</v>
      </c>
    </row>
    <row r="3912" spans="1:14">
      <c r="A3912" s="38">
        <f>IF(Txn!$B1962="","",Txn!$B1962)</f>
        <v>0</v>
      </c>
      <c r="B3912" s="38">
        <f>IF(Txn!$B1962="","",Txn!$C1962)</f>
        <v>0</v>
      </c>
      <c r="C3912" s="39">
        <f>IF(Txn!$B1962="","","تراکنش بانکی")</f>
        <v>0</v>
      </c>
      <c r="D3912" s="38">
        <f>IF(Txn!$B1962="","",IF(IF(Txn!$U1962="TRF",Txn!$Y1962,Txn!$Z1962)="","",IF(Txn!$U1962="TRF",Txn!$Y1962,Txn!$Z1962)))</f>
        <v>0</v>
      </c>
      <c r="E3912" s="39">
        <f>IF($D3912="","",IFERROR(VLOOKUP($D3912,AcctTbl,2,0),""))</f>
        <v>0</v>
      </c>
      <c r="F3912" s="39">
        <f>IF($D3912="","",IFERROR(VLOOKUP($D3912,AcctTbl,3,0),""))</f>
        <v>0</v>
      </c>
      <c r="G3912" s="39">
        <f>IF(Txn!$B1962="","",Txn!$D1962)</f>
        <v>0</v>
      </c>
      <c r="H3912" s="38">
        <f>IF(Txn!$B1962="","",Txn!$E1962)</f>
        <v>0</v>
      </c>
      <c r="I3912" s="40">
        <f>IF(Txn!$B1962="",0,Txn!$Q1962)</f>
        <v>0</v>
      </c>
      <c r="J3912" s="40">
        <f>IF(Txn!$B1962="",0,Txn!$R1962)</f>
        <v>0</v>
      </c>
      <c r="K3912" s="41">
        <f>IF($A3912="","",IFERROR(VALUE(MID($A3912,6,2)),""))</f>
        <v>0</v>
      </c>
      <c r="L3912" s="39">
        <f>IF(Txn!$K1962="","","طرف مقابل — "&amp;Txn!$K1962)</f>
        <v>0</v>
      </c>
      <c r="N3912" s="42">
        <f>IF($D3912="",0,COUNTIF(BankAccts,$D3912))</f>
        <v>0</v>
      </c>
    </row>
    <row r="3913" spans="1:14">
      <c r="A3913" s="38">
        <f>IF(Txn!$B1963="","",Txn!$B1963)</f>
        <v>0</v>
      </c>
      <c r="B3913" s="38">
        <f>IF(Txn!$B1963="","",Txn!$C1963)</f>
        <v>0</v>
      </c>
      <c r="C3913" s="39">
        <f>IF(Txn!$B1963="","","تراکنش بانکی")</f>
        <v>0</v>
      </c>
      <c r="D3913" s="38">
        <f>IF(Txn!$B1963="","",IF(Txn!$X1963="","",Txn!$X1963))</f>
        <v>0</v>
      </c>
      <c r="E3913" s="39">
        <f>IF($D3913="","",IFERROR(VLOOKUP($D3913,AcctTbl,2,0),""))</f>
        <v>0</v>
      </c>
      <c r="F3913" s="39">
        <f>IF($D3913="","",IFERROR(VLOOKUP($D3913,AcctTbl,3,0),""))</f>
        <v>0</v>
      </c>
      <c r="G3913" s="39">
        <f>IF(Txn!$B1963="","",Txn!$D1963)</f>
        <v>0</v>
      </c>
      <c r="H3913" s="38">
        <f>IF(Txn!$B1963="","",Txn!$E1963)</f>
        <v>0</v>
      </c>
      <c r="I3913" s="40">
        <f>IF(Txn!$B1963="",0,Txn!$O1963)</f>
        <v>0</v>
      </c>
      <c r="J3913" s="40">
        <f>IF(Txn!$B1963="",0,Txn!$P1963)</f>
        <v>0</v>
      </c>
      <c r="K3913" s="41">
        <f>IF($A3913="","",IFERROR(VALUE(MID($A3913,6,2)),""))</f>
        <v>0</v>
      </c>
      <c r="L3913" s="39">
        <f>IF(Txn!$K1963="","",Txn!$K1963)</f>
        <v>0</v>
      </c>
      <c r="N3913" s="42">
        <f>IF($D3913="",0,COUNTIF(BankAccts,$D3913))</f>
        <v>0</v>
      </c>
    </row>
    <row r="3914" spans="1:14">
      <c r="A3914" s="38">
        <f>IF(Txn!$B1963="","",Txn!$B1963)</f>
        <v>0</v>
      </c>
      <c r="B3914" s="38">
        <f>IF(Txn!$B1963="","",Txn!$C1963)</f>
        <v>0</v>
      </c>
      <c r="C3914" s="39">
        <f>IF(Txn!$B1963="","","تراکنش بانکی")</f>
        <v>0</v>
      </c>
      <c r="D3914" s="38">
        <f>IF(Txn!$B1963="","",IF(IF(Txn!$U1963="TRF",Txn!$Y1963,Txn!$Z1963)="","",IF(Txn!$U1963="TRF",Txn!$Y1963,Txn!$Z1963)))</f>
        <v>0</v>
      </c>
      <c r="E3914" s="39">
        <f>IF($D3914="","",IFERROR(VLOOKUP($D3914,AcctTbl,2,0),""))</f>
        <v>0</v>
      </c>
      <c r="F3914" s="39">
        <f>IF($D3914="","",IFERROR(VLOOKUP($D3914,AcctTbl,3,0),""))</f>
        <v>0</v>
      </c>
      <c r="G3914" s="39">
        <f>IF(Txn!$B1963="","",Txn!$D1963)</f>
        <v>0</v>
      </c>
      <c r="H3914" s="38">
        <f>IF(Txn!$B1963="","",Txn!$E1963)</f>
        <v>0</v>
      </c>
      <c r="I3914" s="40">
        <f>IF(Txn!$B1963="",0,Txn!$Q1963)</f>
        <v>0</v>
      </c>
      <c r="J3914" s="40">
        <f>IF(Txn!$B1963="",0,Txn!$R1963)</f>
        <v>0</v>
      </c>
      <c r="K3914" s="41">
        <f>IF($A3914="","",IFERROR(VALUE(MID($A3914,6,2)),""))</f>
        <v>0</v>
      </c>
      <c r="L3914" s="39">
        <f>IF(Txn!$K1963="","","طرف مقابل — "&amp;Txn!$K1963)</f>
        <v>0</v>
      </c>
      <c r="N3914" s="42">
        <f>IF($D3914="",0,COUNTIF(BankAccts,$D3914))</f>
        <v>0</v>
      </c>
    </row>
    <row r="3915" spans="1:14">
      <c r="A3915" s="38">
        <f>IF(Txn!$B1964="","",Txn!$B1964)</f>
        <v>0</v>
      </c>
      <c r="B3915" s="38">
        <f>IF(Txn!$B1964="","",Txn!$C1964)</f>
        <v>0</v>
      </c>
      <c r="C3915" s="39">
        <f>IF(Txn!$B1964="","","تراکنش بانکی")</f>
        <v>0</v>
      </c>
      <c r="D3915" s="38">
        <f>IF(Txn!$B1964="","",IF(Txn!$X1964="","",Txn!$X1964))</f>
        <v>0</v>
      </c>
      <c r="E3915" s="39">
        <f>IF($D3915="","",IFERROR(VLOOKUP($D3915,AcctTbl,2,0),""))</f>
        <v>0</v>
      </c>
      <c r="F3915" s="39">
        <f>IF($D3915="","",IFERROR(VLOOKUP($D3915,AcctTbl,3,0),""))</f>
        <v>0</v>
      </c>
      <c r="G3915" s="39">
        <f>IF(Txn!$B1964="","",Txn!$D1964)</f>
        <v>0</v>
      </c>
      <c r="H3915" s="38">
        <f>IF(Txn!$B1964="","",Txn!$E1964)</f>
        <v>0</v>
      </c>
      <c r="I3915" s="40">
        <f>IF(Txn!$B1964="",0,Txn!$O1964)</f>
        <v>0</v>
      </c>
      <c r="J3915" s="40">
        <f>IF(Txn!$B1964="",0,Txn!$P1964)</f>
        <v>0</v>
      </c>
      <c r="K3915" s="41">
        <f>IF($A3915="","",IFERROR(VALUE(MID($A3915,6,2)),""))</f>
        <v>0</v>
      </c>
      <c r="L3915" s="39">
        <f>IF(Txn!$K1964="","",Txn!$K1964)</f>
        <v>0</v>
      </c>
      <c r="N3915" s="42">
        <f>IF($D3915="",0,COUNTIF(BankAccts,$D3915))</f>
        <v>0</v>
      </c>
    </row>
    <row r="3916" spans="1:14">
      <c r="A3916" s="38">
        <f>IF(Txn!$B1964="","",Txn!$B1964)</f>
        <v>0</v>
      </c>
      <c r="B3916" s="38">
        <f>IF(Txn!$B1964="","",Txn!$C1964)</f>
        <v>0</v>
      </c>
      <c r="C3916" s="39">
        <f>IF(Txn!$B1964="","","تراکنش بانکی")</f>
        <v>0</v>
      </c>
      <c r="D3916" s="38">
        <f>IF(Txn!$B1964="","",IF(IF(Txn!$U1964="TRF",Txn!$Y1964,Txn!$Z1964)="","",IF(Txn!$U1964="TRF",Txn!$Y1964,Txn!$Z1964)))</f>
        <v>0</v>
      </c>
      <c r="E3916" s="39">
        <f>IF($D3916="","",IFERROR(VLOOKUP($D3916,AcctTbl,2,0),""))</f>
        <v>0</v>
      </c>
      <c r="F3916" s="39">
        <f>IF($D3916="","",IFERROR(VLOOKUP($D3916,AcctTbl,3,0),""))</f>
        <v>0</v>
      </c>
      <c r="G3916" s="39">
        <f>IF(Txn!$B1964="","",Txn!$D1964)</f>
        <v>0</v>
      </c>
      <c r="H3916" s="38">
        <f>IF(Txn!$B1964="","",Txn!$E1964)</f>
        <v>0</v>
      </c>
      <c r="I3916" s="40">
        <f>IF(Txn!$B1964="",0,Txn!$Q1964)</f>
        <v>0</v>
      </c>
      <c r="J3916" s="40">
        <f>IF(Txn!$B1964="",0,Txn!$R1964)</f>
        <v>0</v>
      </c>
      <c r="K3916" s="41">
        <f>IF($A3916="","",IFERROR(VALUE(MID($A3916,6,2)),""))</f>
        <v>0</v>
      </c>
      <c r="L3916" s="39">
        <f>IF(Txn!$K1964="","","طرف مقابل — "&amp;Txn!$K1964)</f>
        <v>0</v>
      </c>
      <c r="N3916" s="42">
        <f>IF($D3916="",0,COUNTIF(BankAccts,$D3916))</f>
        <v>0</v>
      </c>
    </row>
    <row r="3917" spans="1:14">
      <c r="A3917" s="38">
        <f>IF(Txn!$B1965="","",Txn!$B1965)</f>
        <v>0</v>
      </c>
      <c r="B3917" s="38">
        <f>IF(Txn!$B1965="","",Txn!$C1965)</f>
        <v>0</v>
      </c>
      <c r="C3917" s="39">
        <f>IF(Txn!$B1965="","","تراکنش بانکی")</f>
        <v>0</v>
      </c>
      <c r="D3917" s="38">
        <f>IF(Txn!$B1965="","",IF(Txn!$X1965="","",Txn!$X1965))</f>
        <v>0</v>
      </c>
      <c r="E3917" s="39">
        <f>IF($D3917="","",IFERROR(VLOOKUP($D3917,AcctTbl,2,0),""))</f>
        <v>0</v>
      </c>
      <c r="F3917" s="39">
        <f>IF($D3917="","",IFERROR(VLOOKUP($D3917,AcctTbl,3,0),""))</f>
        <v>0</v>
      </c>
      <c r="G3917" s="39">
        <f>IF(Txn!$B1965="","",Txn!$D1965)</f>
        <v>0</v>
      </c>
      <c r="H3917" s="38">
        <f>IF(Txn!$B1965="","",Txn!$E1965)</f>
        <v>0</v>
      </c>
      <c r="I3917" s="40">
        <f>IF(Txn!$B1965="",0,Txn!$O1965)</f>
        <v>0</v>
      </c>
      <c r="J3917" s="40">
        <f>IF(Txn!$B1965="",0,Txn!$P1965)</f>
        <v>0</v>
      </c>
      <c r="K3917" s="41">
        <f>IF($A3917="","",IFERROR(VALUE(MID($A3917,6,2)),""))</f>
        <v>0</v>
      </c>
      <c r="L3917" s="39">
        <f>IF(Txn!$K1965="","",Txn!$K1965)</f>
        <v>0</v>
      </c>
      <c r="N3917" s="42">
        <f>IF($D3917="",0,COUNTIF(BankAccts,$D3917))</f>
        <v>0</v>
      </c>
    </row>
    <row r="3918" spans="1:14">
      <c r="A3918" s="38">
        <f>IF(Txn!$B1965="","",Txn!$B1965)</f>
        <v>0</v>
      </c>
      <c r="B3918" s="38">
        <f>IF(Txn!$B1965="","",Txn!$C1965)</f>
        <v>0</v>
      </c>
      <c r="C3918" s="39">
        <f>IF(Txn!$B1965="","","تراکنش بانکی")</f>
        <v>0</v>
      </c>
      <c r="D3918" s="38">
        <f>IF(Txn!$B1965="","",IF(IF(Txn!$U1965="TRF",Txn!$Y1965,Txn!$Z1965)="","",IF(Txn!$U1965="TRF",Txn!$Y1965,Txn!$Z1965)))</f>
        <v>0</v>
      </c>
      <c r="E3918" s="39">
        <f>IF($D3918="","",IFERROR(VLOOKUP($D3918,AcctTbl,2,0),""))</f>
        <v>0</v>
      </c>
      <c r="F3918" s="39">
        <f>IF($D3918="","",IFERROR(VLOOKUP($D3918,AcctTbl,3,0),""))</f>
        <v>0</v>
      </c>
      <c r="G3918" s="39">
        <f>IF(Txn!$B1965="","",Txn!$D1965)</f>
        <v>0</v>
      </c>
      <c r="H3918" s="38">
        <f>IF(Txn!$B1965="","",Txn!$E1965)</f>
        <v>0</v>
      </c>
      <c r="I3918" s="40">
        <f>IF(Txn!$B1965="",0,Txn!$Q1965)</f>
        <v>0</v>
      </c>
      <c r="J3918" s="40">
        <f>IF(Txn!$B1965="",0,Txn!$R1965)</f>
        <v>0</v>
      </c>
      <c r="K3918" s="41">
        <f>IF($A3918="","",IFERROR(VALUE(MID($A3918,6,2)),""))</f>
        <v>0</v>
      </c>
      <c r="L3918" s="39">
        <f>IF(Txn!$K1965="","","طرف مقابل — "&amp;Txn!$K1965)</f>
        <v>0</v>
      </c>
      <c r="N3918" s="42">
        <f>IF($D3918="",0,COUNTIF(BankAccts,$D3918))</f>
        <v>0</v>
      </c>
    </row>
    <row r="3919" spans="1:14">
      <c r="A3919" s="38">
        <f>IF(Txn!$B1966="","",Txn!$B1966)</f>
        <v>0</v>
      </c>
      <c r="B3919" s="38">
        <f>IF(Txn!$B1966="","",Txn!$C1966)</f>
        <v>0</v>
      </c>
      <c r="C3919" s="39">
        <f>IF(Txn!$B1966="","","تراکنش بانکی")</f>
        <v>0</v>
      </c>
      <c r="D3919" s="38">
        <f>IF(Txn!$B1966="","",IF(Txn!$X1966="","",Txn!$X1966))</f>
        <v>0</v>
      </c>
      <c r="E3919" s="39">
        <f>IF($D3919="","",IFERROR(VLOOKUP($D3919,AcctTbl,2,0),""))</f>
        <v>0</v>
      </c>
      <c r="F3919" s="39">
        <f>IF($D3919="","",IFERROR(VLOOKUP($D3919,AcctTbl,3,0),""))</f>
        <v>0</v>
      </c>
      <c r="G3919" s="39">
        <f>IF(Txn!$B1966="","",Txn!$D1966)</f>
        <v>0</v>
      </c>
      <c r="H3919" s="38">
        <f>IF(Txn!$B1966="","",Txn!$E1966)</f>
        <v>0</v>
      </c>
      <c r="I3919" s="40">
        <f>IF(Txn!$B1966="",0,Txn!$O1966)</f>
        <v>0</v>
      </c>
      <c r="J3919" s="40">
        <f>IF(Txn!$B1966="",0,Txn!$P1966)</f>
        <v>0</v>
      </c>
      <c r="K3919" s="41">
        <f>IF($A3919="","",IFERROR(VALUE(MID($A3919,6,2)),""))</f>
        <v>0</v>
      </c>
      <c r="L3919" s="39">
        <f>IF(Txn!$K1966="","",Txn!$K1966)</f>
        <v>0</v>
      </c>
      <c r="N3919" s="42">
        <f>IF($D3919="",0,COUNTIF(BankAccts,$D3919))</f>
        <v>0</v>
      </c>
    </row>
    <row r="3920" spans="1:14">
      <c r="A3920" s="38">
        <f>IF(Txn!$B1966="","",Txn!$B1966)</f>
        <v>0</v>
      </c>
      <c r="B3920" s="38">
        <f>IF(Txn!$B1966="","",Txn!$C1966)</f>
        <v>0</v>
      </c>
      <c r="C3920" s="39">
        <f>IF(Txn!$B1966="","","تراکنش بانکی")</f>
        <v>0</v>
      </c>
      <c r="D3920" s="38">
        <f>IF(Txn!$B1966="","",IF(IF(Txn!$U1966="TRF",Txn!$Y1966,Txn!$Z1966)="","",IF(Txn!$U1966="TRF",Txn!$Y1966,Txn!$Z1966)))</f>
        <v>0</v>
      </c>
      <c r="E3920" s="39">
        <f>IF($D3920="","",IFERROR(VLOOKUP($D3920,AcctTbl,2,0),""))</f>
        <v>0</v>
      </c>
      <c r="F3920" s="39">
        <f>IF($D3920="","",IFERROR(VLOOKUP($D3920,AcctTbl,3,0),""))</f>
        <v>0</v>
      </c>
      <c r="G3920" s="39">
        <f>IF(Txn!$B1966="","",Txn!$D1966)</f>
        <v>0</v>
      </c>
      <c r="H3920" s="38">
        <f>IF(Txn!$B1966="","",Txn!$E1966)</f>
        <v>0</v>
      </c>
      <c r="I3920" s="40">
        <f>IF(Txn!$B1966="",0,Txn!$Q1966)</f>
        <v>0</v>
      </c>
      <c r="J3920" s="40">
        <f>IF(Txn!$B1966="",0,Txn!$R1966)</f>
        <v>0</v>
      </c>
      <c r="K3920" s="41">
        <f>IF($A3920="","",IFERROR(VALUE(MID($A3920,6,2)),""))</f>
        <v>0</v>
      </c>
      <c r="L3920" s="39">
        <f>IF(Txn!$K1966="","","طرف مقابل — "&amp;Txn!$K1966)</f>
        <v>0</v>
      </c>
      <c r="N3920" s="42">
        <f>IF($D3920="",0,COUNTIF(BankAccts,$D3920))</f>
        <v>0</v>
      </c>
    </row>
    <row r="3921" spans="1:14">
      <c r="A3921" s="38">
        <f>IF(Txn!$B1967="","",Txn!$B1967)</f>
        <v>0</v>
      </c>
      <c r="B3921" s="38">
        <f>IF(Txn!$B1967="","",Txn!$C1967)</f>
        <v>0</v>
      </c>
      <c r="C3921" s="39">
        <f>IF(Txn!$B1967="","","تراکنش بانکی")</f>
        <v>0</v>
      </c>
      <c r="D3921" s="38">
        <f>IF(Txn!$B1967="","",IF(Txn!$X1967="","",Txn!$X1967))</f>
        <v>0</v>
      </c>
      <c r="E3921" s="39">
        <f>IF($D3921="","",IFERROR(VLOOKUP($D3921,AcctTbl,2,0),""))</f>
        <v>0</v>
      </c>
      <c r="F3921" s="39">
        <f>IF($D3921="","",IFERROR(VLOOKUP($D3921,AcctTbl,3,0),""))</f>
        <v>0</v>
      </c>
      <c r="G3921" s="39">
        <f>IF(Txn!$B1967="","",Txn!$D1967)</f>
        <v>0</v>
      </c>
      <c r="H3921" s="38">
        <f>IF(Txn!$B1967="","",Txn!$E1967)</f>
        <v>0</v>
      </c>
      <c r="I3921" s="40">
        <f>IF(Txn!$B1967="",0,Txn!$O1967)</f>
        <v>0</v>
      </c>
      <c r="J3921" s="40">
        <f>IF(Txn!$B1967="",0,Txn!$P1967)</f>
        <v>0</v>
      </c>
      <c r="K3921" s="41">
        <f>IF($A3921="","",IFERROR(VALUE(MID($A3921,6,2)),""))</f>
        <v>0</v>
      </c>
      <c r="L3921" s="39">
        <f>IF(Txn!$K1967="","",Txn!$K1967)</f>
        <v>0</v>
      </c>
      <c r="N3921" s="42">
        <f>IF($D3921="",0,COUNTIF(BankAccts,$D3921))</f>
        <v>0</v>
      </c>
    </row>
    <row r="3922" spans="1:14">
      <c r="A3922" s="38">
        <f>IF(Txn!$B1967="","",Txn!$B1967)</f>
        <v>0</v>
      </c>
      <c r="B3922" s="38">
        <f>IF(Txn!$B1967="","",Txn!$C1967)</f>
        <v>0</v>
      </c>
      <c r="C3922" s="39">
        <f>IF(Txn!$B1967="","","تراکنش بانکی")</f>
        <v>0</v>
      </c>
      <c r="D3922" s="38">
        <f>IF(Txn!$B1967="","",IF(IF(Txn!$U1967="TRF",Txn!$Y1967,Txn!$Z1967)="","",IF(Txn!$U1967="TRF",Txn!$Y1967,Txn!$Z1967)))</f>
        <v>0</v>
      </c>
      <c r="E3922" s="39">
        <f>IF($D3922="","",IFERROR(VLOOKUP($D3922,AcctTbl,2,0),""))</f>
        <v>0</v>
      </c>
      <c r="F3922" s="39">
        <f>IF($D3922="","",IFERROR(VLOOKUP($D3922,AcctTbl,3,0),""))</f>
        <v>0</v>
      </c>
      <c r="G3922" s="39">
        <f>IF(Txn!$B1967="","",Txn!$D1967)</f>
        <v>0</v>
      </c>
      <c r="H3922" s="38">
        <f>IF(Txn!$B1967="","",Txn!$E1967)</f>
        <v>0</v>
      </c>
      <c r="I3922" s="40">
        <f>IF(Txn!$B1967="",0,Txn!$Q1967)</f>
        <v>0</v>
      </c>
      <c r="J3922" s="40">
        <f>IF(Txn!$B1967="",0,Txn!$R1967)</f>
        <v>0</v>
      </c>
      <c r="K3922" s="41">
        <f>IF($A3922="","",IFERROR(VALUE(MID($A3922,6,2)),""))</f>
        <v>0</v>
      </c>
      <c r="L3922" s="39">
        <f>IF(Txn!$K1967="","","طرف مقابل — "&amp;Txn!$K1967)</f>
        <v>0</v>
      </c>
      <c r="N3922" s="42">
        <f>IF($D3922="",0,COUNTIF(BankAccts,$D3922))</f>
        <v>0</v>
      </c>
    </row>
    <row r="3923" spans="1:14">
      <c r="A3923" s="38">
        <f>IF(Txn!$B1968="","",Txn!$B1968)</f>
        <v>0</v>
      </c>
      <c r="B3923" s="38">
        <f>IF(Txn!$B1968="","",Txn!$C1968)</f>
        <v>0</v>
      </c>
      <c r="C3923" s="39">
        <f>IF(Txn!$B1968="","","تراکنش بانکی")</f>
        <v>0</v>
      </c>
      <c r="D3923" s="38">
        <f>IF(Txn!$B1968="","",IF(Txn!$X1968="","",Txn!$X1968))</f>
        <v>0</v>
      </c>
      <c r="E3923" s="39">
        <f>IF($D3923="","",IFERROR(VLOOKUP($D3923,AcctTbl,2,0),""))</f>
        <v>0</v>
      </c>
      <c r="F3923" s="39">
        <f>IF($D3923="","",IFERROR(VLOOKUP($D3923,AcctTbl,3,0),""))</f>
        <v>0</v>
      </c>
      <c r="G3923" s="39">
        <f>IF(Txn!$B1968="","",Txn!$D1968)</f>
        <v>0</v>
      </c>
      <c r="H3923" s="38">
        <f>IF(Txn!$B1968="","",Txn!$E1968)</f>
        <v>0</v>
      </c>
      <c r="I3923" s="40">
        <f>IF(Txn!$B1968="",0,Txn!$O1968)</f>
        <v>0</v>
      </c>
      <c r="J3923" s="40">
        <f>IF(Txn!$B1968="",0,Txn!$P1968)</f>
        <v>0</v>
      </c>
      <c r="K3923" s="41">
        <f>IF($A3923="","",IFERROR(VALUE(MID($A3923,6,2)),""))</f>
        <v>0</v>
      </c>
      <c r="L3923" s="39">
        <f>IF(Txn!$K1968="","",Txn!$K1968)</f>
        <v>0</v>
      </c>
      <c r="N3923" s="42">
        <f>IF($D3923="",0,COUNTIF(BankAccts,$D3923))</f>
        <v>0</v>
      </c>
    </row>
    <row r="3924" spans="1:14">
      <c r="A3924" s="38">
        <f>IF(Txn!$B1968="","",Txn!$B1968)</f>
        <v>0</v>
      </c>
      <c r="B3924" s="38">
        <f>IF(Txn!$B1968="","",Txn!$C1968)</f>
        <v>0</v>
      </c>
      <c r="C3924" s="39">
        <f>IF(Txn!$B1968="","","تراکنش بانکی")</f>
        <v>0</v>
      </c>
      <c r="D3924" s="38">
        <f>IF(Txn!$B1968="","",IF(IF(Txn!$U1968="TRF",Txn!$Y1968,Txn!$Z1968)="","",IF(Txn!$U1968="TRF",Txn!$Y1968,Txn!$Z1968)))</f>
        <v>0</v>
      </c>
      <c r="E3924" s="39">
        <f>IF($D3924="","",IFERROR(VLOOKUP($D3924,AcctTbl,2,0),""))</f>
        <v>0</v>
      </c>
      <c r="F3924" s="39">
        <f>IF($D3924="","",IFERROR(VLOOKUP($D3924,AcctTbl,3,0),""))</f>
        <v>0</v>
      </c>
      <c r="G3924" s="39">
        <f>IF(Txn!$B1968="","",Txn!$D1968)</f>
        <v>0</v>
      </c>
      <c r="H3924" s="38">
        <f>IF(Txn!$B1968="","",Txn!$E1968)</f>
        <v>0</v>
      </c>
      <c r="I3924" s="40">
        <f>IF(Txn!$B1968="",0,Txn!$Q1968)</f>
        <v>0</v>
      </c>
      <c r="J3924" s="40">
        <f>IF(Txn!$B1968="",0,Txn!$R1968)</f>
        <v>0</v>
      </c>
      <c r="K3924" s="41">
        <f>IF($A3924="","",IFERROR(VALUE(MID($A3924,6,2)),""))</f>
        <v>0</v>
      </c>
      <c r="L3924" s="39">
        <f>IF(Txn!$K1968="","","طرف مقابل — "&amp;Txn!$K1968)</f>
        <v>0</v>
      </c>
      <c r="N3924" s="42">
        <f>IF($D3924="",0,COUNTIF(BankAccts,$D3924))</f>
        <v>0</v>
      </c>
    </row>
    <row r="3925" spans="1:14">
      <c r="A3925" s="38">
        <f>IF(Txn!$B1969="","",Txn!$B1969)</f>
        <v>0</v>
      </c>
      <c r="B3925" s="38">
        <f>IF(Txn!$B1969="","",Txn!$C1969)</f>
        <v>0</v>
      </c>
      <c r="C3925" s="39">
        <f>IF(Txn!$B1969="","","تراکنش بانکی")</f>
        <v>0</v>
      </c>
      <c r="D3925" s="38">
        <f>IF(Txn!$B1969="","",IF(Txn!$X1969="","",Txn!$X1969))</f>
        <v>0</v>
      </c>
      <c r="E3925" s="39">
        <f>IF($D3925="","",IFERROR(VLOOKUP($D3925,AcctTbl,2,0),""))</f>
        <v>0</v>
      </c>
      <c r="F3925" s="39">
        <f>IF($D3925="","",IFERROR(VLOOKUP($D3925,AcctTbl,3,0),""))</f>
        <v>0</v>
      </c>
      <c r="G3925" s="39">
        <f>IF(Txn!$B1969="","",Txn!$D1969)</f>
        <v>0</v>
      </c>
      <c r="H3925" s="38">
        <f>IF(Txn!$B1969="","",Txn!$E1969)</f>
        <v>0</v>
      </c>
      <c r="I3925" s="40">
        <f>IF(Txn!$B1969="",0,Txn!$O1969)</f>
        <v>0</v>
      </c>
      <c r="J3925" s="40">
        <f>IF(Txn!$B1969="",0,Txn!$P1969)</f>
        <v>0</v>
      </c>
      <c r="K3925" s="41">
        <f>IF($A3925="","",IFERROR(VALUE(MID($A3925,6,2)),""))</f>
        <v>0</v>
      </c>
      <c r="L3925" s="39">
        <f>IF(Txn!$K1969="","",Txn!$K1969)</f>
        <v>0</v>
      </c>
      <c r="N3925" s="42">
        <f>IF($D3925="",0,COUNTIF(BankAccts,$D3925))</f>
        <v>0</v>
      </c>
    </row>
    <row r="3926" spans="1:14">
      <c r="A3926" s="38">
        <f>IF(Txn!$B1969="","",Txn!$B1969)</f>
        <v>0</v>
      </c>
      <c r="B3926" s="38">
        <f>IF(Txn!$B1969="","",Txn!$C1969)</f>
        <v>0</v>
      </c>
      <c r="C3926" s="39">
        <f>IF(Txn!$B1969="","","تراکنش بانکی")</f>
        <v>0</v>
      </c>
      <c r="D3926" s="38">
        <f>IF(Txn!$B1969="","",IF(IF(Txn!$U1969="TRF",Txn!$Y1969,Txn!$Z1969)="","",IF(Txn!$U1969="TRF",Txn!$Y1969,Txn!$Z1969)))</f>
        <v>0</v>
      </c>
      <c r="E3926" s="39">
        <f>IF($D3926="","",IFERROR(VLOOKUP($D3926,AcctTbl,2,0),""))</f>
        <v>0</v>
      </c>
      <c r="F3926" s="39">
        <f>IF($D3926="","",IFERROR(VLOOKUP($D3926,AcctTbl,3,0),""))</f>
        <v>0</v>
      </c>
      <c r="G3926" s="39">
        <f>IF(Txn!$B1969="","",Txn!$D1969)</f>
        <v>0</v>
      </c>
      <c r="H3926" s="38">
        <f>IF(Txn!$B1969="","",Txn!$E1969)</f>
        <v>0</v>
      </c>
      <c r="I3926" s="40">
        <f>IF(Txn!$B1969="",0,Txn!$Q1969)</f>
        <v>0</v>
      </c>
      <c r="J3926" s="40">
        <f>IF(Txn!$B1969="",0,Txn!$R1969)</f>
        <v>0</v>
      </c>
      <c r="K3926" s="41">
        <f>IF($A3926="","",IFERROR(VALUE(MID($A3926,6,2)),""))</f>
        <v>0</v>
      </c>
      <c r="L3926" s="39">
        <f>IF(Txn!$K1969="","","طرف مقابل — "&amp;Txn!$K1969)</f>
        <v>0</v>
      </c>
      <c r="N3926" s="42">
        <f>IF($D3926="",0,COUNTIF(BankAccts,$D3926))</f>
        <v>0</v>
      </c>
    </row>
    <row r="3927" spans="1:14">
      <c r="A3927" s="38">
        <f>IF(Txn!$B1970="","",Txn!$B1970)</f>
        <v>0</v>
      </c>
      <c r="B3927" s="38">
        <f>IF(Txn!$B1970="","",Txn!$C1970)</f>
        <v>0</v>
      </c>
      <c r="C3927" s="39">
        <f>IF(Txn!$B1970="","","تراکنش بانکی")</f>
        <v>0</v>
      </c>
      <c r="D3927" s="38">
        <f>IF(Txn!$B1970="","",IF(Txn!$X1970="","",Txn!$X1970))</f>
        <v>0</v>
      </c>
      <c r="E3927" s="39">
        <f>IF($D3927="","",IFERROR(VLOOKUP($D3927,AcctTbl,2,0),""))</f>
        <v>0</v>
      </c>
      <c r="F3927" s="39">
        <f>IF($D3927="","",IFERROR(VLOOKUP($D3927,AcctTbl,3,0),""))</f>
        <v>0</v>
      </c>
      <c r="G3927" s="39">
        <f>IF(Txn!$B1970="","",Txn!$D1970)</f>
        <v>0</v>
      </c>
      <c r="H3927" s="38">
        <f>IF(Txn!$B1970="","",Txn!$E1970)</f>
        <v>0</v>
      </c>
      <c r="I3927" s="40">
        <f>IF(Txn!$B1970="",0,Txn!$O1970)</f>
        <v>0</v>
      </c>
      <c r="J3927" s="40">
        <f>IF(Txn!$B1970="",0,Txn!$P1970)</f>
        <v>0</v>
      </c>
      <c r="K3927" s="41">
        <f>IF($A3927="","",IFERROR(VALUE(MID($A3927,6,2)),""))</f>
        <v>0</v>
      </c>
      <c r="L3927" s="39">
        <f>IF(Txn!$K1970="","",Txn!$K1970)</f>
        <v>0</v>
      </c>
      <c r="N3927" s="42">
        <f>IF($D3927="",0,COUNTIF(BankAccts,$D3927))</f>
        <v>0</v>
      </c>
    </row>
    <row r="3928" spans="1:14">
      <c r="A3928" s="38">
        <f>IF(Txn!$B1970="","",Txn!$B1970)</f>
        <v>0</v>
      </c>
      <c r="B3928" s="38">
        <f>IF(Txn!$B1970="","",Txn!$C1970)</f>
        <v>0</v>
      </c>
      <c r="C3928" s="39">
        <f>IF(Txn!$B1970="","","تراکنش بانکی")</f>
        <v>0</v>
      </c>
      <c r="D3928" s="38">
        <f>IF(Txn!$B1970="","",IF(IF(Txn!$U1970="TRF",Txn!$Y1970,Txn!$Z1970)="","",IF(Txn!$U1970="TRF",Txn!$Y1970,Txn!$Z1970)))</f>
        <v>0</v>
      </c>
      <c r="E3928" s="39">
        <f>IF($D3928="","",IFERROR(VLOOKUP($D3928,AcctTbl,2,0),""))</f>
        <v>0</v>
      </c>
      <c r="F3928" s="39">
        <f>IF($D3928="","",IFERROR(VLOOKUP($D3928,AcctTbl,3,0),""))</f>
        <v>0</v>
      </c>
      <c r="G3928" s="39">
        <f>IF(Txn!$B1970="","",Txn!$D1970)</f>
        <v>0</v>
      </c>
      <c r="H3928" s="38">
        <f>IF(Txn!$B1970="","",Txn!$E1970)</f>
        <v>0</v>
      </c>
      <c r="I3928" s="40">
        <f>IF(Txn!$B1970="",0,Txn!$Q1970)</f>
        <v>0</v>
      </c>
      <c r="J3928" s="40">
        <f>IF(Txn!$B1970="",0,Txn!$R1970)</f>
        <v>0</v>
      </c>
      <c r="K3928" s="41">
        <f>IF($A3928="","",IFERROR(VALUE(MID($A3928,6,2)),""))</f>
        <v>0</v>
      </c>
      <c r="L3928" s="39">
        <f>IF(Txn!$K1970="","","طرف مقابل — "&amp;Txn!$K1970)</f>
        <v>0</v>
      </c>
      <c r="N3928" s="42">
        <f>IF($D3928="",0,COUNTIF(BankAccts,$D3928))</f>
        <v>0</v>
      </c>
    </row>
    <row r="3929" spans="1:14">
      <c r="A3929" s="38">
        <f>IF(Txn!$B1971="","",Txn!$B1971)</f>
        <v>0</v>
      </c>
      <c r="B3929" s="38">
        <f>IF(Txn!$B1971="","",Txn!$C1971)</f>
        <v>0</v>
      </c>
      <c r="C3929" s="39">
        <f>IF(Txn!$B1971="","","تراکنش بانکی")</f>
        <v>0</v>
      </c>
      <c r="D3929" s="38">
        <f>IF(Txn!$B1971="","",IF(Txn!$X1971="","",Txn!$X1971))</f>
        <v>0</v>
      </c>
      <c r="E3929" s="39">
        <f>IF($D3929="","",IFERROR(VLOOKUP($D3929,AcctTbl,2,0),""))</f>
        <v>0</v>
      </c>
      <c r="F3929" s="39">
        <f>IF($D3929="","",IFERROR(VLOOKUP($D3929,AcctTbl,3,0),""))</f>
        <v>0</v>
      </c>
      <c r="G3929" s="39">
        <f>IF(Txn!$B1971="","",Txn!$D1971)</f>
        <v>0</v>
      </c>
      <c r="H3929" s="38">
        <f>IF(Txn!$B1971="","",Txn!$E1971)</f>
        <v>0</v>
      </c>
      <c r="I3929" s="40">
        <f>IF(Txn!$B1971="",0,Txn!$O1971)</f>
        <v>0</v>
      </c>
      <c r="J3929" s="40">
        <f>IF(Txn!$B1971="",0,Txn!$P1971)</f>
        <v>0</v>
      </c>
      <c r="K3929" s="41">
        <f>IF($A3929="","",IFERROR(VALUE(MID($A3929,6,2)),""))</f>
        <v>0</v>
      </c>
      <c r="L3929" s="39">
        <f>IF(Txn!$K1971="","",Txn!$K1971)</f>
        <v>0</v>
      </c>
      <c r="N3929" s="42">
        <f>IF($D3929="",0,COUNTIF(BankAccts,$D3929))</f>
        <v>0</v>
      </c>
    </row>
    <row r="3930" spans="1:14">
      <c r="A3930" s="38">
        <f>IF(Txn!$B1971="","",Txn!$B1971)</f>
        <v>0</v>
      </c>
      <c r="B3930" s="38">
        <f>IF(Txn!$B1971="","",Txn!$C1971)</f>
        <v>0</v>
      </c>
      <c r="C3930" s="39">
        <f>IF(Txn!$B1971="","","تراکنش بانکی")</f>
        <v>0</v>
      </c>
      <c r="D3930" s="38">
        <f>IF(Txn!$B1971="","",IF(IF(Txn!$U1971="TRF",Txn!$Y1971,Txn!$Z1971)="","",IF(Txn!$U1971="TRF",Txn!$Y1971,Txn!$Z1971)))</f>
        <v>0</v>
      </c>
      <c r="E3930" s="39">
        <f>IF($D3930="","",IFERROR(VLOOKUP($D3930,AcctTbl,2,0),""))</f>
        <v>0</v>
      </c>
      <c r="F3930" s="39">
        <f>IF($D3930="","",IFERROR(VLOOKUP($D3930,AcctTbl,3,0),""))</f>
        <v>0</v>
      </c>
      <c r="G3930" s="39">
        <f>IF(Txn!$B1971="","",Txn!$D1971)</f>
        <v>0</v>
      </c>
      <c r="H3930" s="38">
        <f>IF(Txn!$B1971="","",Txn!$E1971)</f>
        <v>0</v>
      </c>
      <c r="I3930" s="40">
        <f>IF(Txn!$B1971="",0,Txn!$Q1971)</f>
        <v>0</v>
      </c>
      <c r="J3930" s="40">
        <f>IF(Txn!$B1971="",0,Txn!$R1971)</f>
        <v>0</v>
      </c>
      <c r="K3930" s="41">
        <f>IF($A3930="","",IFERROR(VALUE(MID($A3930,6,2)),""))</f>
        <v>0</v>
      </c>
      <c r="L3930" s="39">
        <f>IF(Txn!$K1971="","","طرف مقابل — "&amp;Txn!$K1971)</f>
        <v>0</v>
      </c>
      <c r="N3930" s="42">
        <f>IF($D3930="",0,COUNTIF(BankAccts,$D3930))</f>
        <v>0</v>
      </c>
    </row>
    <row r="3931" spans="1:14">
      <c r="A3931" s="38">
        <f>IF(Txn!$B1972="","",Txn!$B1972)</f>
        <v>0</v>
      </c>
      <c r="B3931" s="38">
        <f>IF(Txn!$B1972="","",Txn!$C1972)</f>
        <v>0</v>
      </c>
      <c r="C3931" s="39">
        <f>IF(Txn!$B1972="","","تراکنش بانکی")</f>
        <v>0</v>
      </c>
      <c r="D3931" s="38">
        <f>IF(Txn!$B1972="","",IF(Txn!$X1972="","",Txn!$X1972))</f>
        <v>0</v>
      </c>
      <c r="E3931" s="39">
        <f>IF($D3931="","",IFERROR(VLOOKUP($D3931,AcctTbl,2,0),""))</f>
        <v>0</v>
      </c>
      <c r="F3931" s="39">
        <f>IF($D3931="","",IFERROR(VLOOKUP($D3931,AcctTbl,3,0),""))</f>
        <v>0</v>
      </c>
      <c r="G3931" s="39">
        <f>IF(Txn!$B1972="","",Txn!$D1972)</f>
        <v>0</v>
      </c>
      <c r="H3931" s="38">
        <f>IF(Txn!$B1972="","",Txn!$E1972)</f>
        <v>0</v>
      </c>
      <c r="I3931" s="40">
        <f>IF(Txn!$B1972="",0,Txn!$O1972)</f>
        <v>0</v>
      </c>
      <c r="J3931" s="40">
        <f>IF(Txn!$B1972="",0,Txn!$P1972)</f>
        <v>0</v>
      </c>
      <c r="K3931" s="41">
        <f>IF($A3931="","",IFERROR(VALUE(MID($A3931,6,2)),""))</f>
        <v>0</v>
      </c>
      <c r="L3931" s="39">
        <f>IF(Txn!$K1972="","",Txn!$K1972)</f>
        <v>0</v>
      </c>
      <c r="N3931" s="42">
        <f>IF($D3931="",0,COUNTIF(BankAccts,$D3931))</f>
        <v>0</v>
      </c>
    </row>
    <row r="3932" spans="1:14">
      <c r="A3932" s="38">
        <f>IF(Txn!$B1972="","",Txn!$B1972)</f>
        <v>0</v>
      </c>
      <c r="B3932" s="38">
        <f>IF(Txn!$B1972="","",Txn!$C1972)</f>
        <v>0</v>
      </c>
      <c r="C3932" s="39">
        <f>IF(Txn!$B1972="","","تراکنش بانکی")</f>
        <v>0</v>
      </c>
      <c r="D3932" s="38">
        <f>IF(Txn!$B1972="","",IF(IF(Txn!$U1972="TRF",Txn!$Y1972,Txn!$Z1972)="","",IF(Txn!$U1972="TRF",Txn!$Y1972,Txn!$Z1972)))</f>
        <v>0</v>
      </c>
      <c r="E3932" s="39">
        <f>IF($D3932="","",IFERROR(VLOOKUP($D3932,AcctTbl,2,0),""))</f>
        <v>0</v>
      </c>
      <c r="F3932" s="39">
        <f>IF($D3932="","",IFERROR(VLOOKUP($D3932,AcctTbl,3,0),""))</f>
        <v>0</v>
      </c>
      <c r="G3932" s="39">
        <f>IF(Txn!$B1972="","",Txn!$D1972)</f>
        <v>0</v>
      </c>
      <c r="H3932" s="38">
        <f>IF(Txn!$B1972="","",Txn!$E1972)</f>
        <v>0</v>
      </c>
      <c r="I3932" s="40">
        <f>IF(Txn!$B1972="",0,Txn!$Q1972)</f>
        <v>0</v>
      </c>
      <c r="J3932" s="40">
        <f>IF(Txn!$B1972="",0,Txn!$R1972)</f>
        <v>0</v>
      </c>
      <c r="K3932" s="41">
        <f>IF($A3932="","",IFERROR(VALUE(MID($A3932,6,2)),""))</f>
        <v>0</v>
      </c>
      <c r="L3932" s="39">
        <f>IF(Txn!$K1972="","","طرف مقابل — "&amp;Txn!$K1972)</f>
        <v>0</v>
      </c>
      <c r="N3932" s="42">
        <f>IF($D3932="",0,COUNTIF(BankAccts,$D3932))</f>
        <v>0</v>
      </c>
    </row>
    <row r="3933" spans="1:14">
      <c r="A3933" s="38">
        <f>IF(Txn!$B1973="","",Txn!$B1973)</f>
        <v>0</v>
      </c>
      <c r="B3933" s="38">
        <f>IF(Txn!$B1973="","",Txn!$C1973)</f>
        <v>0</v>
      </c>
      <c r="C3933" s="39">
        <f>IF(Txn!$B1973="","","تراکنش بانکی")</f>
        <v>0</v>
      </c>
      <c r="D3933" s="38">
        <f>IF(Txn!$B1973="","",IF(Txn!$X1973="","",Txn!$X1973))</f>
        <v>0</v>
      </c>
      <c r="E3933" s="39">
        <f>IF($D3933="","",IFERROR(VLOOKUP($D3933,AcctTbl,2,0),""))</f>
        <v>0</v>
      </c>
      <c r="F3933" s="39">
        <f>IF($D3933="","",IFERROR(VLOOKUP($D3933,AcctTbl,3,0),""))</f>
        <v>0</v>
      </c>
      <c r="G3933" s="39">
        <f>IF(Txn!$B1973="","",Txn!$D1973)</f>
        <v>0</v>
      </c>
      <c r="H3933" s="38">
        <f>IF(Txn!$B1973="","",Txn!$E1973)</f>
        <v>0</v>
      </c>
      <c r="I3933" s="40">
        <f>IF(Txn!$B1973="",0,Txn!$O1973)</f>
        <v>0</v>
      </c>
      <c r="J3933" s="40">
        <f>IF(Txn!$B1973="",0,Txn!$P1973)</f>
        <v>0</v>
      </c>
      <c r="K3933" s="41">
        <f>IF($A3933="","",IFERROR(VALUE(MID($A3933,6,2)),""))</f>
        <v>0</v>
      </c>
      <c r="L3933" s="39">
        <f>IF(Txn!$K1973="","",Txn!$K1973)</f>
        <v>0</v>
      </c>
      <c r="N3933" s="42">
        <f>IF($D3933="",0,COUNTIF(BankAccts,$D3933))</f>
        <v>0</v>
      </c>
    </row>
    <row r="3934" spans="1:14">
      <c r="A3934" s="38">
        <f>IF(Txn!$B1973="","",Txn!$B1973)</f>
        <v>0</v>
      </c>
      <c r="B3934" s="38">
        <f>IF(Txn!$B1973="","",Txn!$C1973)</f>
        <v>0</v>
      </c>
      <c r="C3934" s="39">
        <f>IF(Txn!$B1973="","","تراکنش بانکی")</f>
        <v>0</v>
      </c>
      <c r="D3934" s="38">
        <f>IF(Txn!$B1973="","",IF(IF(Txn!$U1973="TRF",Txn!$Y1973,Txn!$Z1973)="","",IF(Txn!$U1973="TRF",Txn!$Y1973,Txn!$Z1973)))</f>
        <v>0</v>
      </c>
      <c r="E3934" s="39">
        <f>IF($D3934="","",IFERROR(VLOOKUP($D3934,AcctTbl,2,0),""))</f>
        <v>0</v>
      </c>
      <c r="F3934" s="39">
        <f>IF($D3934="","",IFERROR(VLOOKUP($D3934,AcctTbl,3,0),""))</f>
        <v>0</v>
      </c>
      <c r="G3934" s="39">
        <f>IF(Txn!$B1973="","",Txn!$D1973)</f>
        <v>0</v>
      </c>
      <c r="H3934" s="38">
        <f>IF(Txn!$B1973="","",Txn!$E1973)</f>
        <v>0</v>
      </c>
      <c r="I3934" s="40">
        <f>IF(Txn!$B1973="",0,Txn!$Q1973)</f>
        <v>0</v>
      </c>
      <c r="J3934" s="40">
        <f>IF(Txn!$B1973="",0,Txn!$R1973)</f>
        <v>0</v>
      </c>
      <c r="K3934" s="41">
        <f>IF($A3934="","",IFERROR(VALUE(MID($A3934,6,2)),""))</f>
        <v>0</v>
      </c>
      <c r="L3934" s="39">
        <f>IF(Txn!$K1973="","","طرف مقابل — "&amp;Txn!$K1973)</f>
        <v>0</v>
      </c>
      <c r="N3934" s="42">
        <f>IF($D3934="",0,COUNTIF(BankAccts,$D3934))</f>
        <v>0</v>
      </c>
    </row>
    <row r="3935" spans="1:14">
      <c r="A3935" s="38">
        <f>IF(Txn!$B1974="","",Txn!$B1974)</f>
        <v>0</v>
      </c>
      <c r="B3935" s="38">
        <f>IF(Txn!$B1974="","",Txn!$C1974)</f>
        <v>0</v>
      </c>
      <c r="C3935" s="39">
        <f>IF(Txn!$B1974="","","تراکنش بانکی")</f>
        <v>0</v>
      </c>
      <c r="D3935" s="38">
        <f>IF(Txn!$B1974="","",IF(Txn!$X1974="","",Txn!$X1974))</f>
        <v>0</v>
      </c>
      <c r="E3935" s="39">
        <f>IF($D3935="","",IFERROR(VLOOKUP($D3935,AcctTbl,2,0),""))</f>
        <v>0</v>
      </c>
      <c r="F3935" s="39">
        <f>IF($D3935="","",IFERROR(VLOOKUP($D3935,AcctTbl,3,0),""))</f>
        <v>0</v>
      </c>
      <c r="G3935" s="39">
        <f>IF(Txn!$B1974="","",Txn!$D1974)</f>
        <v>0</v>
      </c>
      <c r="H3935" s="38">
        <f>IF(Txn!$B1974="","",Txn!$E1974)</f>
        <v>0</v>
      </c>
      <c r="I3935" s="40">
        <f>IF(Txn!$B1974="",0,Txn!$O1974)</f>
        <v>0</v>
      </c>
      <c r="J3935" s="40">
        <f>IF(Txn!$B1974="",0,Txn!$P1974)</f>
        <v>0</v>
      </c>
      <c r="K3935" s="41">
        <f>IF($A3935="","",IFERROR(VALUE(MID($A3935,6,2)),""))</f>
        <v>0</v>
      </c>
      <c r="L3935" s="39">
        <f>IF(Txn!$K1974="","",Txn!$K1974)</f>
        <v>0</v>
      </c>
      <c r="N3935" s="42">
        <f>IF($D3935="",0,COUNTIF(BankAccts,$D3935))</f>
        <v>0</v>
      </c>
    </row>
    <row r="3936" spans="1:14">
      <c r="A3936" s="38">
        <f>IF(Txn!$B1974="","",Txn!$B1974)</f>
        <v>0</v>
      </c>
      <c r="B3936" s="38">
        <f>IF(Txn!$B1974="","",Txn!$C1974)</f>
        <v>0</v>
      </c>
      <c r="C3936" s="39">
        <f>IF(Txn!$B1974="","","تراکنش بانکی")</f>
        <v>0</v>
      </c>
      <c r="D3936" s="38">
        <f>IF(Txn!$B1974="","",IF(IF(Txn!$U1974="TRF",Txn!$Y1974,Txn!$Z1974)="","",IF(Txn!$U1974="TRF",Txn!$Y1974,Txn!$Z1974)))</f>
        <v>0</v>
      </c>
      <c r="E3936" s="39">
        <f>IF($D3936="","",IFERROR(VLOOKUP($D3936,AcctTbl,2,0),""))</f>
        <v>0</v>
      </c>
      <c r="F3936" s="39">
        <f>IF($D3936="","",IFERROR(VLOOKUP($D3936,AcctTbl,3,0),""))</f>
        <v>0</v>
      </c>
      <c r="G3936" s="39">
        <f>IF(Txn!$B1974="","",Txn!$D1974)</f>
        <v>0</v>
      </c>
      <c r="H3936" s="38">
        <f>IF(Txn!$B1974="","",Txn!$E1974)</f>
        <v>0</v>
      </c>
      <c r="I3936" s="40">
        <f>IF(Txn!$B1974="",0,Txn!$Q1974)</f>
        <v>0</v>
      </c>
      <c r="J3936" s="40">
        <f>IF(Txn!$B1974="",0,Txn!$R1974)</f>
        <v>0</v>
      </c>
      <c r="K3936" s="41">
        <f>IF($A3936="","",IFERROR(VALUE(MID($A3936,6,2)),""))</f>
        <v>0</v>
      </c>
      <c r="L3936" s="39">
        <f>IF(Txn!$K1974="","","طرف مقابل — "&amp;Txn!$K1974)</f>
        <v>0</v>
      </c>
      <c r="N3936" s="42">
        <f>IF($D3936="",0,COUNTIF(BankAccts,$D3936))</f>
        <v>0</v>
      </c>
    </row>
    <row r="3937" spans="1:14">
      <c r="A3937" s="38">
        <f>IF(Txn!$B1975="","",Txn!$B1975)</f>
        <v>0</v>
      </c>
      <c r="B3937" s="38">
        <f>IF(Txn!$B1975="","",Txn!$C1975)</f>
        <v>0</v>
      </c>
      <c r="C3937" s="39">
        <f>IF(Txn!$B1975="","","تراکنش بانکی")</f>
        <v>0</v>
      </c>
      <c r="D3937" s="38">
        <f>IF(Txn!$B1975="","",IF(Txn!$X1975="","",Txn!$X1975))</f>
        <v>0</v>
      </c>
      <c r="E3937" s="39">
        <f>IF($D3937="","",IFERROR(VLOOKUP($D3937,AcctTbl,2,0),""))</f>
        <v>0</v>
      </c>
      <c r="F3937" s="39">
        <f>IF($D3937="","",IFERROR(VLOOKUP($D3937,AcctTbl,3,0),""))</f>
        <v>0</v>
      </c>
      <c r="G3937" s="39">
        <f>IF(Txn!$B1975="","",Txn!$D1975)</f>
        <v>0</v>
      </c>
      <c r="H3937" s="38">
        <f>IF(Txn!$B1975="","",Txn!$E1975)</f>
        <v>0</v>
      </c>
      <c r="I3937" s="40">
        <f>IF(Txn!$B1975="",0,Txn!$O1975)</f>
        <v>0</v>
      </c>
      <c r="J3937" s="40">
        <f>IF(Txn!$B1975="",0,Txn!$P1975)</f>
        <v>0</v>
      </c>
      <c r="K3937" s="41">
        <f>IF($A3937="","",IFERROR(VALUE(MID($A3937,6,2)),""))</f>
        <v>0</v>
      </c>
      <c r="L3937" s="39">
        <f>IF(Txn!$K1975="","",Txn!$K1975)</f>
        <v>0</v>
      </c>
      <c r="N3937" s="42">
        <f>IF($D3937="",0,COUNTIF(BankAccts,$D3937))</f>
        <v>0</v>
      </c>
    </row>
    <row r="3938" spans="1:14">
      <c r="A3938" s="38">
        <f>IF(Txn!$B1975="","",Txn!$B1975)</f>
        <v>0</v>
      </c>
      <c r="B3938" s="38">
        <f>IF(Txn!$B1975="","",Txn!$C1975)</f>
        <v>0</v>
      </c>
      <c r="C3938" s="39">
        <f>IF(Txn!$B1975="","","تراکنش بانکی")</f>
        <v>0</v>
      </c>
      <c r="D3938" s="38">
        <f>IF(Txn!$B1975="","",IF(IF(Txn!$U1975="TRF",Txn!$Y1975,Txn!$Z1975)="","",IF(Txn!$U1975="TRF",Txn!$Y1975,Txn!$Z1975)))</f>
        <v>0</v>
      </c>
      <c r="E3938" s="39">
        <f>IF($D3938="","",IFERROR(VLOOKUP($D3938,AcctTbl,2,0),""))</f>
        <v>0</v>
      </c>
      <c r="F3938" s="39">
        <f>IF($D3938="","",IFERROR(VLOOKUP($D3938,AcctTbl,3,0),""))</f>
        <v>0</v>
      </c>
      <c r="G3938" s="39">
        <f>IF(Txn!$B1975="","",Txn!$D1975)</f>
        <v>0</v>
      </c>
      <c r="H3938" s="38">
        <f>IF(Txn!$B1975="","",Txn!$E1975)</f>
        <v>0</v>
      </c>
      <c r="I3938" s="40">
        <f>IF(Txn!$B1975="",0,Txn!$Q1975)</f>
        <v>0</v>
      </c>
      <c r="J3938" s="40">
        <f>IF(Txn!$B1975="",0,Txn!$R1975)</f>
        <v>0</v>
      </c>
      <c r="K3938" s="41">
        <f>IF($A3938="","",IFERROR(VALUE(MID($A3938,6,2)),""))</f>
        <v>0</v>
      </c>
      <c r="L3938" s="39">
        <f>IF(Txn!$K1975="","","طرف مقابل — "&amp;Txn!$K1975)</f>
        <v>0</v>
      </c>
      <c r="N3938" s="42">
        <f>IF($D3938="",0,COUNTIF(BankAccts,$D3938))</f>
        <v>0</v>
      </c>
    </row>
    <row r="3939" spans="1:14">
      <c r="A3939" s="38">
        <f>IF(Txn!$B1976="","",Txn!$B1976)</f>
        <v>0</v>
      </c>
      <c r="B3939" s="38">
        <f>IF(Txn!$B1976="","",Txn!$C1976)</f>
        <v>0</v>
      </c>
      <c r="C3939" s="39">
        <f>IF(Txn!$B1976="","","تراکنش بانکی")</f>
        <v>0</v>
      </c>
      <c r="D3939" s="38">
        <f>IF(Txn!$B1976="","",IF(Txn!$X1976="","",Txn!$X1976))</f>
        <v>0</v>
      </c>
      <c r="E3939" s="39">
        <f>IF($D3939="","",IFERROR(VLOOKUP($D3939,AcctTbl,2,0),""))</f>
        <v>0</v>
      </c>
      <c r="F3939" s="39">
        <f>IF($D3939="","",IFERROR(VLOOKUP($D3939,AcctTbl,3,0),""))</f>
        <v>0</v>
      </c>
      <c r="G3939" s="39">
        <f>IF(Txn!$B1976="","",Txn!$D1976)</f>
        <v>0</v>
      </c>
      <c r="H3939" s="38">
        <f>IF(Txn!$B1976="","",Txn!$E1976)</f>
        <v>0</v>
      </c>
      <c r="I3939" s="40">
        <f>IF(Txn!$B1976="",0,Txn!$O1976)</f>
        <v>0</v>
      </c>
      <c r="J3939" s="40">
        <f>IF(Txn!$B1976="",0,Txn!$P1976)</f>
        <v>0</v>
      </c>
      <c r="K3939" s="41">
        <f>IF($A3939="","",IFERROR(VALUE(MID($A3939,6,2)),""))</f>
        <v>0</v>
      </c>
      <c r="L3939" s="39">
        <f>IF(Txn!$K1976="","",Txn!$K1976)</f>
        <v>0</v>
      </c>
      <c r="N3939" s="42">
        <f>IF($D3939="",0,COUNTIF(BankAccts,$D3939))</f>
        <v>0</v>
      </c>
    </row>
    <row r="3940" spans="1:14">
      <c r="A3940" s="38">
        <f>IF(Txn!$B1976="","",Txn!$B1976)</f>
        <v>0</v>
      </c>
      <c r="B3940" s="38">
        <f>IF(Txn!$B1976="","",Txn!$C1976)</f>
        <v>0</v>
      </c>
      <c r="C3940" s="39">
        <f>IF(Txn!$B1976="","","تراکنش بانکی")</f>
        <v>0</v>
      </c>
      <c r="D3940" s="38">
        <f>IF(Txn!$B1976="","",IF(IF(Txn!$U1976="TRF",Txn!$Y1976,Txn!$Z1976)="","",IF(Txn!$U1976="TRF",Txn!$Y1976,Txn!$Z1976)))</f>
        <v>0</v>
      </c>
      <c r="E3940" s="39">
        <f>IF($D3940="","",IFERROR(VLOOKUP($D3940,AcctTbl,2,0),""))</f>
        <v>0</v>
      </c>
      <c r="F3940" s="39">
        <f>IF($D3940="","",IFERROR(VLOOKUP($D3940,AcctTbl,3,0),""))</f>
        <v>0</v>
      </c>
      <c r="G3940" s="39">
        <f>IF(Txn!$B1976="","",Txn!$D1976)</f>
        <v>0</v>
      </c>
      <c r="H3940" s="38">
        <f>IF(Txn!$B1976="","",Txn!$E1976)</f>
        <v>0</v>
      </c>
      <c r="I3940" s="40">
        <f>IF(Txn!$B1976="",0,Txn!$Q1976)</f>
        <v>0</v>
      </c>
      <c r="J3940" s="40">
        <f>IF(Txn!$B1976="",0,Txn!$R1976)</f>
        <v>0</v>
      </c>
      <c r="K3940" s="41">
        <f>IF($A3940="","",IFERROR(VALUE(MID($A3940,6,2)),""))</f>
        <v>0</v>
      </c>
      <c r="L3940" s="39">
        <f>IF(Txn!$K1976="","","طرف مقابل — "&amp;Txn!$K1976)</f>
        <v>0</v>
      </c>
      <c r="N3940" s="42">
        <f>IF($D3940="",0,COUNTIF(BankAccts,$D3940))</f>
        <v>0</v>
      </c>
    </row>
    <row r="3941" spans="1:14">
      <c r="A3941" s="38">
        <f>IF(Txn!$B1977="","",Txn!$B1977)</f>
        <v>0</v>
      </c>
      <c r="B3941" s="38">
        <f>IF(Txn!$B1977="","",Txn!$C1977)</f>
        <v>0</v>
      </c>
      <c r="C3941" s="39">
        <f>IF(Txn!$B1977="","","تراکنش بانکی")</f>
        <v>0</v>
      </c>
      <c r="D3941" s="38">
        <f>IF(Txn!$B1977="","",IF(Txn!$X1977="","",Txn!$X1977))</f>
        <v>0</v>
      </c>
      <c r="E3941" s="39">
        <f>IF($D3941="","",IFERROR(VLOOKUP($D3941,AcctTbl,2,0),""))</f>
        <v>0</v>
      </c>
      <c r="F3941" s="39">
        <f>IF($D3941="","",IFERROR(VLOOKUP($D3941,AcctTbl,3,0),""))</f>
        <v>0</v>
      </c>
      <c r="G3941" s="39">
        <f>IF(Txn!$B1977="","",Txn!$D1977)</f>
        <v>0</v>
      </c>
      <c r="H3941" s="38">
        <f>IF(Txn!$B1977="","",Txn!$E1977)</f>
        <v>0</v>
      </c>
      <c r="I3941" s="40">
        <f>IF(Txn!$B1977="",0,Txn!$O1977)</f>
        <v>0</v>
      </c>
      <c r="J3941" s="40">
        <f>IF(Txn!$B1977="",0,Txn!$P1977)</f>
        <v>0</v>
      </c>
      <c r="K3941" s="41">
        <f>IF($A3941="","",IFERROR(VALUE(MID($A3941,6,2)),""))</f>
        <v>0</v>
      </c>
      <c r="L3941" s="39">
        <f>IF(Txn!$K1977="","",Txn!$K1977)</f>
        <v>0</v>
      </c>
      <c r="N3941" s="42">
        <f>IF($D3941="",0,COUNTIF(BankAccts,$D3941))</f>
        <v>0</v>
      </c>
    </row>
    <row r="3942" spans="1:14">
      <c r="A3942" s="38">
        <f>IF(Txn!$B1977="","",Txn!$B1977)</f>
        <v>0</v>
      </c>
      <c r="B3942" s="38">
        <f>IF(Txn!$B1977="","",Txn!$C1977)</f>
        <v>0</v>
      </c>
      <c r="C3942" s="39">
        <f>IF(Txn!$B1977="","","تراکنش بانکی")</f>
        <v>0</v>
      </c>
      <c r="D3942" s="38">
        <f>IF(Txn!$B1977="","",IF(IF(Txn!$U1977="TRF",Txn!$Y1977,Txn!$Z1977)="","",IF(Txn!$U1977="TRF",Txn!$Y1977,Txn!$Z1977)))</f>
        <v>0</v>
      </c>
      <c r="E3942" s="39">
        <f>IF($D3942="","",IFERROR(VLOOKUP($D3942,AcctTbl,2,0),""))</f>
        <v>0</v>
      </c>
      <c r="F3942" s="39">
        <f>IF($D3942="","",IFERROR(VLOOKUP($D3942,AcctTbl,3,0),""))</f>
        <v>0</v>
      </c>
      <c r="G3942" s="39">
        <f>IF(Txn!$B1977="","",Txn!$D1977)</f>
        <v>0</v>
      </c>
      <c r="H3942" s="38">
        <f>IF(Txn!$B1977="","",Txn!$E1977)</f>
        <v>0</v>
      </c>
      <c r="I3942" s="40">
        <f>IF(Txn!$B1977="",0,Txn!$Q1977)</f>
        <v>0</v>
      </c>
      <c r="J3942" s="40">
        <f>IF(Txn!$B1977="",0,Txn!$R1977)</f>
        <v>0</v>
      </c>
      <c r="K3942" s="41">
        <f>IF($A3942="","",IFERROR(VALUE(MID($A3942,6,2)),""))</f>
        <v>0</v>
      </c>
      <c r="L3942" s="39">
        <f>IF(Txn!$K1977="","","طرف مقابل — "&amp;Txn!$K1977)</f>
        <v>0</v>
      </c>
      <c r="N3942" s="42">
        <f>IF($D3942="",0,COUNTIF(BankAccts,$D3942))</f>
        <v>0</v>
      </c>
    </row>
    <row r="3943" spans="1:14">
      <c r="A3943" s="38">
        <f>IF(Txn!$B1978="","",Txn!$B1978)</f>
        <v>0</v>
      </c>
      <c r="B3943" s="38">
        <f>IF(Txn!$B1978="","",Txn!$C1978)</f>
        <v>0</v>
      </c>
      <c r="C3943" s="39">
        <f>IF(Txn!$B1978="","","تراکنش بانکی")</f>
        <v>0</v>
      </c>
      <c r="D3943" s="38">
        <f>IF(Txn!$B1978="","",IF(Txn!$X1978="","",Txn!$X1978))</f>
        <v>0</v>
      </c>
      <c r="E3943" s="39">
        <f>IF($D3943="","",IFERROR(VLOOKUP($D3943,AcctTbl,2,0),""))</f>
        <v>0</v>
      </c>
      <c r="F3943" s="39">
        <f>IF($D3943="","",IFERROR(VLOOKUP($D3943,AcctTbl,3,0),""))</f>
        <v>0</v>
      </c>
      <c r="G3943" s="39">
        <f>IF(Txn!$B1978="","",Txn!$D1978)</f>
        <v>0</v>
      </c>
      <c r="H3943" s="38">
        <f>IF(Txn!$B1978="","",Txn!$E1978)</f>
        <v>0</v>
      </c>
      <c r="I3943" s="40">
        <f>IF(Txn!$B1978="",0,Txn!$O1978)</f>
        <v>0</v>
      </c>
      <c r="J3943" s="40">
        <f>IF(Txn!$B1978="",0,Txn!$P1978)</f>
        <v>0</v>
      </c>
      <c r="K3943" s="41">
        <f>IF($A3943="","",IFERROR(VALUE(MID($A3943,6,2)),""))</f>
        <v>0</v>
      </c>
      <c r="L3943" s="39">
        <f>IF(Txn!$K1978="","",Txn!$K1978)</f>
        <v>0</v>
      </c>
      <c r="N3943" s="42">
        <f>IF($D3943="",0,COUNTIF(BankAccts,$D3943))</f>
        <v>0</v>
      </c>
    </row>
    <row r="3944" spans="1:14">
      <c r="A3944" s="38">
        <f>IF(Txn!$B1978="","",Txn!$B1978)</f>
        <v>0</v>
      </c>
      <c r="B3944" s="38">
        <f>IF(Txn!$B1978="","",Txn!$C1978)</f>
        <v>0</v>
      </c>
      <c r="C3944" s="39">
        <f>IF(Txn!$B1978="","","تراکنش بانکی")</f>
        <v>0</v>
      </c>
      <c r="D3944" s="38">
        <f>IF(Txn!$B1978="","",IF(IF(Txn!$U1978="TRF",Txn!$Y1978,Txn!$Z1978)="","",IF(Txn!$U1978="TRF",Txn!$Y1978,Txn!$Z1978)))</f>
        <v>0</v>
      </c>
      <c r="E3944" s="39">
        <f>IF($D3944="","",IFERROR(VLOOKUP($D3944,AcctTbl,2,0),""))</f>
        <v>0</v>
      </c>
      <c r="F3944" s="39">
        <f>IF($D3944="","",IFERROR(VLOOKUP($D3944,AcctTbl,3,0),""))</f>
        <v>0</v>
      </c>
      <c r="G3944" s="39">
        <f>IF(Txn!$B1978="","",Txn!$D1978)</f>
        <v>0</v>
      </c>
      <c r="H3944" s="38">
        <f>IF(Txn!$B1978="","",Txn!$E1978)</f>
        <v>0</v>
      </c>
      <c r="I3944" s="40">
        <f>IF(Txn!$B1978="",0,Txn!$Q1978)</f>
        <v>0</v>
      </c>
      <c r="J3944" s="40">
        <f>IF(Txn!$B1978="",0,Txn!$R1978)</f>
        <v>0</v>
      </c>
      <c r="K3944" s="41">
        <f>IF($A3944="","",IFERROR(VALUE(MID($A3944,6,2)),""))</f>
        <v>0</v>
      </c>
      <c r="L3944" s="39">
        <f>IF(Txn!$K1978="","","طرف مقابل — "&amp;Txn!$K1978)</f>
        <v>0</v>
      </c>
      <c r="N3944" s="42">
        <f>IF($D3944="",0,COUNTIF(BankAccts,$D3944))</f>
        <v>0</v>
      </c>
    </row>
    <row r="3945" spans="1:14">
      <c r="A3945" s="38">
        <f>IF(Txn!$B1979="","",Txn!$B1979)</f>
        <v>0</v>
      </c>
      <c r="B3945" s="38">
        <f>IF(Txn!$B1979="","",Txn!$C1979)</f>
        <v>0</v>
      </c>
      <c r="C3945" s="39">
        <f>IF(Txn!$B1979="","","تراکنش بانکی")</f>
        <v>0</v>
      </c>
      <c r="D3945" s="38">
        <f>IF(Txn!$B1979="","",IF(Txn!$X1979="","",Txn!$X1979))</f>
        <v>0</v>
      </c>
      <c r="E3945" s="39">
        <f>IF($D3945="","",IFERROR(VLOOKUP($D3945,AcctTbl,2,0),""))</f>
        <v>0</v>
      </c>
      <c r="F3945" s="39">
        <f>IF($D3945="","",IFERROR(VLOOKUP($D3945,AcctTbl,3,0),""))</f>
        <v>0</v>
      </c>
      <c r="G3945" s="39">
        <f>IF(Txn!$B1979="","",Txn!$D1979)</f>
        <v>0</v>
      </c>
      <c r="H3945" s="38">
        <f>IF(Txn!$B1979="","",Txn!$E1979)</f>
        <v>0</v>
      </c>
      <c r="I3945" s="40">
        <f>IF(Txn!$B1979="",0,Txn!$O1979)</f>
        <v>0</v>
      </c>
      <c r="J3945" s="40">
        <f>IF(Txn!$B1979="",0,Txn!$P1979)</f>
        <v>0</v>
      </c>
      <c r="K3945" s="41">
        <f>IF($A3945="","",IFERROR(VALUE(MID($A3945,6,2)),""))</f>
        <v>0</v>
      </c>
      <c r="L3945" s="39">
        <f>IF(Txn!$K1979="","",Txn!$K1979)</f>
        <v>0</v>
      </c>
      <c r="N3945" s="42">
        <f>IF($D3945="",0,COUNTIF(BankAccts,$D3945))</f>
        <v>0</v>
      </c>
    </row>
    <row r="3946" spans="1:14">
      <c r="A3946" s="38">
        <f>IF(Txn!$B1979="","",Txn!$B1979)</f>
        <v>0</v>
      </c>
      <c r="B3946" s="38">
        <f>IF(Txn!$B1979="","",Txn!$C1979)</f>
        <v>0</v>
      </c>
      <c r="C3946" s="39">
        <f>IF(Txn!$B1979="","","تراکنش بانکی")</f>
        <v>0</v>
      </c>
      <c r="D3946" s="38">
        <f>IF(Txn!$B1979="","",IF(IF(Txn!$U1979="TRF",Txn!$Y1979,Txn!$Z1979)="","",IF(Txn!$U1979="TRF",Txn!$Y1979,Txn!$Z1979)))</f>
        <v>0</v>
      </c>
      <c r="E3946" s="39">
        <f>IF($D3946="","",IFERROR(VLOOKUP($D3946,AcctTbl,2,0),""))</f>
        <v>0</v>
      </c>
      <c r="F3946" s="39">
        <f>IF($D3946="","",IFERROR(VLOOKUP($D3946,AcctTbl,3,0),""))</f>
        <v>0</v>
      </c>
      <c r="G3946" s="39">
        <f>IF(Txn!$B1979="","",Txn!$D1979)</f>
        <v>0</v>
      </c>
      <c r="H3946" s="38">
        <f>IF(Txn!$B1979="","",Txn!$E1979)</f>
        <v>0</v>
      </c>
      <c r="I3946" s="40">
        <f>IF(Txn!$B1979="",0,Txn!$Q1979)</f>
        <v>0</v>
      </c>
      <c r="J3946" s="40">
        <f>IF(Txn!$B1979="",0,Txn!$R1979)</f>
        <v>0</v>
      </c>
      <c r="K3946" s="41">
        <f>IF($A3946="","",IFERROR(VALUE(MID($A3946,6,2)),""))</f>
        <v>0</v>
      </c>
      <c r="L3946" s="39">
        <f>IF(Txn!$K1979="","","طرف مقابل — "&amp;Txn!$K1979)</f>
        <v>0</v>
      </c>
      <c r="N3946" s="42">
        <f>IF($D3946="",0,COUNTIF(BankAccts,$D3946))</f>
        <v>0</v>
      </c>
    </row>
    <row r="3947" spans="1:14">
      <c r="A3947" s="38">
        <f>IF(Txn!$B1980="","",Txn!$B1980)</f>
        <v>0</v>
      </c>
      <c r="B3947" s="38">
        <f>IF(Txn!$B1980="","",Txn!$C1980)</f>
        <v>0</v>
      </c>
      <c r="C3947" s="39">
        <f>IF(Txn!$B1980="","","تراکنش بانکی")</f>
        <v>0</v>
      </c>
      <c r="D3947" s="38">
        <f>IF(Txn!$B1980="","",IF(Txn!$X1980="","",Txn!$X1980))</f>
        <v>0</v>
      </c>
      <c r="E3947" s="39">
        <f>IF($D3947="","",IFERROR(VLOOKUP($D3947,AcctTbl,2,0),""))</f>
        <v>0</v>
      </c>
      <c r="F3947" s="39">
        <f>IF($D3947="","",IFERROR(VLOOKUP($D3947,AcctTbl,3,0),""))</f>
        <v>0</v>
      </c>
      <c r="G3947" s="39">
        <f>IF(Txn!$B1980="","",Txn!$D1980)</f>
        <v>0</v>
      </c>
      <c r="H3947" s="38">
        <f>IF(Txn!$B1980="","",Txn!$E1980)</f>
        <v>0</v>
      </c>
      <c r="I3947" s="40">
        <f>IF(Txn!$B1980="",0,Txn!$O1980)</f>
        <v>0</v>
      </c>
      <c r="J3947" s="40">
        <f>IF(Txn!$B1980="",0,Txn!$P1980)</f>
        <v>0</v>
      </c>
      <c r="K3947" s="41">
        <f>IF($A3947="","",IFERROR(VALUE(MID($A3947,6,2)),""))</f>
        <v>0</v>
      </c>
      <c r="L3947" s="39">
        <f>IF(Txn!$K1980="","",Txn!$K1980)</f>
        <v>0</v>
      </c>
      <c r="N3947" s="42">
        <f>IF($D3947="",0,COUNTIF(BankAccts,$D3947))</f>
        <v>0</v>
      </c>
    </row>
    <row r="3948" spans="1:14">
      <c r="A3948" s="38">
        <f>IF(Txn!$B1980="","",Txn!$B1980)</f>
        <v>0</v>
      </c>
      <c r="B3948" s="38">
        <f>IF(Txn!$B1980="","",Txn!$C1980)</f>
        <v>0</v>
      </c>
      <c r="C3948" s="39">
        <f>IF(Txn!$B1980="","","تراکنش بانکی")</f>
        <v>0</v>
      </c>
      <c r="D3948" s="38">
        <f>IF(Txn!$B1980="","",IF(IF(Txn!$U1980="TRF",Txn!$Y1980,Txn!$Z1980)="","",IF(Txn!$U1980="TRF",Txn!$Y1980,Txn!$Z1980)))</f>
        <v>0</v>
      </c>
      <c r="E3948" s="39">
        <f>IF($D3948="","",IFERROR(VLOOKUP($D3948,AcctTbl,2,0),""))</f>
        <v>0</v>
      </c>
      <c r="F3948" s="39">
        <f>IF($D3948="","",IFERROR(VLOOKUP($D3948,AcctTbl,3,0),""))</f>
        <v>0</v>
      </c>
      <c r="G3948" s="39">
        <f>IF(Txn!$B1980="","",Txn!$D1980)</f>
        <v>0</v>
      </c>
      <c r="H3948" s="38">
        <f>IF(Txn!$B1980="","",Txn!$E1980)</f>
        <v>0</v>
      </c>
      <c r="I3948" s="40">
        <f>IF(Txn!$B1980="",0,Txn!$Q1980)</f>
        <v>0</v>
      </c>
      <c r="J3948" s="40">
        <f>IF(Txn!$B1980="",0,Txn!$R1980)</f>
        <v>0</v>
      </c>
      <c r="K3948" s="41">
        <f>IF($A3948="","",IFERROR(VALUE(MID($A3948,6,2)),""))</f>
        <v>0</v>
      </c>
      <c r="L3948" s="39">
        <f>IF(Txn!$K1980="","","طرف مقابل — "&amp;Txn!$K1980)</f>
        <v>0</v>
      </c>
      <c r="N3948" s="42">
        <f>IF($D3948="",0,COUNTIF(BankAccts,$D3948))</f>
        <v>0</v>
      </c>
    </row>
    <row r="3949" spans="1:14">
      <c r="A3949" s="38">
        <f>IF(Txn!$B1981="","",Txn!$B1981)</f>
        <v>0</v>
      </c>
      <c r="B3949" s="38">
        <f>IF(Txn!$B1981="","",Txn!$C1981)</f>
        <v>0</v>
      </c>
      <c r="C3949" s="39">
        <f>IF(Txn!$B1981="","","تراکنش بانکی")</f>
        <v>0</v>
      </c>
      <c r="D3949" s="38">
        <f>IF(Txn!$B1981="","",IF(Txn!$X1981="","",Txn!$X1981))</f>
        <v>0</v>
      </c>
      <c r="E3949" s="39">
        <f>IF($D3949="","",IFERROR(VLOOKUP($D3949,AcctTbl,2,0),""))</f>
        <v>0</v>
      </c>
      <c r="F3949" s="39">
        <f>IF($D3949="","",IFERROR(VLOOKUP($D3949,AcctTbl,3,0),""))</f>
        <v>0</v>
      </c>
      <c r="G3949" s="39">
        <f>IF(Txn!$B1981="","",Txn!$D1981)</f>
        <v>0</v>
      </c>
      <c r="H3949" s="38">
        <f>IF(Txn!$B1981="","",Txn!$E1981)</f>
        <v>0</v>
      </c>
      <c r="I3949" s="40">
        <f>IF(Txn!$B1981="",0,Txn!$O1981)</f>
        <v>0</v>
      </c>
      <c r="J3949" s="40">
        <f>IF(Txn!$B1981="",0,Txn!$P1981)</f>
        <v>0</v>
      </c>
      <c r="K3949" s="41">
        <f>IF($A3949="","",IFERROR(VALUE(MID($A3949,6,2)),""))</f>
        <v>0</v>
      </c>
      <c r="L3949" s="39">
        <f>IF(Txn!$K1981="","",Txn!$K1981)</f>
        <v>0</v>
      </c>
      <c r="N3949" s="42">
        <f>IF($D3949="",0,COUNTIF(BankAccts,$D3949))</f>
        <v>0</v>
      </c>
    </row>
    <row r="3950" spans="1:14">
      <c r="A3950" s="38">
        <f>IF(Txn!$B1981="","",Txn!$B1981)</f>
        <v>0</v>
      </c>
      <c r="B3950" s="38">
        <f>IF(Txn!$B1981="","",Txn!$C1981)</f>
        <v>0</v>
      </c>
      <c r="C3950" s="39">
        <f>IF(Txn!$B1981="","","تراکنش بانکی")</f>
        <v>0</v>
      </c>
      <c r="D3950" s="38">
        <f>IF(Txn!$B1981="","",IF(IF(Txn!$U1981="TRF",Txn!$Y1981,Txn!$Z1981)="","",IF(Txn!$U1981="TRF",Txn!$Y1981,Txn!$Z1981)))</f>
        <v>0</v>
      </c>
      <c r="E3950" s="39">
        <f>IF($D3950="","",IFERROR(VLOOKUP($D3950,AcctTbl,2,0),""))</f>
        <v>0</v>
      </c>
      <c r="F3950" s="39">
        <f>IF($D3950="","",IFERROR(VLOOKUP($D3950,AcctTbl,3,0),""))</f>
        <v>0</v>
      </c>
      <c r="G3950" s="39">
        <f>IF(Txn!$B1981="","",Txn!$D1981)</f>
        <v>0</v>
      </c>
      <c r="H3950" s="38">
        <f>IF(Txn!$B1981="","",Txn!$E1981)</f>
        <v>0</v>
      </c>
      <c r="I3950" s="40">
        <f>IF(Txn!$B1981="",0,Txn!$Q1981)</f>
        <v>0</v>
      </c>
      <c r="J3950" s="40">
        <f>IF(Txn!$B1981="",0,Txn!$R1981)</f>
        <v>0</v>
      </c>
      <c r="K3950" s="41">
        <f>IF($A3950="","",IFERROR(VALUE(MID($A3950,6,2)),""))</f>
        <v>0</v>
      </c>
      <c r="L3950" s="39">
        <f>IF(Txn!$K1981="","","طرف مقابل — "&amp;Txn!$K1981)</f>
        <v>0</v>
      </c>
      <c r="N3950" s="42">
        <f>IF($D3950="",0,COUNTIF(BankAccts,$D3950))</f>
        <v>0</v>
      </c>
    </row>
    <row r="3951" spans="1:14">
      <c r="A3951" s="38">
        <f>IF(Txn!$B1982="","",Txn!$B1982)</f>
        <v>0</v>
      </c>
      <c r="B3951" s="38">
        <f>IF(Txn!$B1982="","",Txn!$C1982)</f>
        <v>0</v>
      </c>
      <c r="C3951" s="39">
        <f>IF(Txn!$B1982="","","تراکنش بانکی")</f>
        <v>0</v>
      </c>
      <c r="D3951" s="38">
        <f>IF(Txn!$B1982="","",IF(Txn!$X1982="","",Txn!$X1982))</f>
        <v>0</v>
      </c>
      <c r="E3951" s="39">
        <f>IF($D3951="","",IFERROR(VLOOKUP($D3951,AcctTbl,2,0),""))</f>
        <v>0</v>
      </c>
      <c r="F3951" s="39">
        <f>IF($D3951="","",IFERROR(VLOOKUP($D3951,AcctTbl,3,0),""))</f>
        <v>0</v>
      </c>
      <c r="G3951" s="39">
        <f>IF(Txn!$B1982="","",Txn!$D1982)</f>
        <v>0</v>
      </c>
      <c r="H3951" s="38">
        <f>IF(Txn!$B1982="","",Txn!$E1982)</f>
        <v>0</v>
      </c>
      <c r="I3951" s="40">
        <f>IF(Txn!$B1982="",0,Txn!$O1982)</f>
        <v>0</v>
      </c>
      <c r="J3951" s="40">
        <f>IF(Txn!$B1982="",0,Txn!$P1982)</f>
        <v>0</v>
      </c>
      <c r="K3951" s="41">
        <f>IF($A3951="","",IFERROR(VALUE(MID($A3951,6,2)),""))</f>
        <v>0</v>
      </c>
      <c r="L3951" s="39">
        <f>IF(Txn!$K1982="","",Txn!$K1982)</f>
        <v>0</v>
      </c>
      <c r="N3951" s="42">
        <f>IF($D3951="",0,COUNTIF(BankAccts,$D3951))</f>
        <v>0</v>
      </c>
    </row>
    <row r="3952" spans="1:14">
      <c r="A3952" s="38">
        <f>IF(Txn!$B1982="","",Txn!$B1982)</f>
        <v>0</v>
      </c>
      <c r="B3952" s="38">
        <f>IF(Txn!$B1982="","",Txn!$C1982)</f>
        <v>0</v>
      </c>
      <c r="C3952" s="39">
        <f>IF(Txn!$B1982="","","تراکنش بانکی")</f>
        <v>0</v>
      </c>
      <c r="D3952" s="38">
        <f>IF(Txn!$B1982="","",IF(IF(Txn!$U1982="TRF",Txn!$Y1982,Txn!$Z1982)="","",IF(Txn!$U1982="TRF",Txn!$Y1982,Txn!$Z1982)))</f>
        <v>0</v>
      </c>
      <c r="E3952" s="39">
        <f>IF($D3952="","",IFERROR(VLOOKUP($D3952,AcctTbl,2,0),""))</f>
        <v>0</v>
      </c>
      <c r="F3952" s="39">
        <f>IF($D3952="","",IFERROR(VLOOKUP($D3952,AcctTbl,3,0),""))</f>
        <v>0</v>
      </c>
      <c r="G3952" s="39">
        <f>IF(Txn!$B1982="","",Txn!$D1982)</f>
        <v>0</v>
      </c>
      <c r="H3952" s="38">
        <f>IF(Txn!$B1982="","",Txn!$E1982)</f>
        <v>0</v>
      </c>
      <c r="I3952" s="40">
        <f>IF(Txn!$B1982="",0,Txn!$Q1982)</f>
        <v>0</v>
      </c>
      <c r="J3952" s="40">
        <f>IF(Txn!$B1982="",0,Txn!$R1982)</f>
        <v>0</v>
      </c>
      <c r="K3952" s="41">
        <f>IF($A3952="","",IFERROR(VALUE(MID($A3952,6,2)),""))</f>
        <v>0</v>
      </c>
      <c r="L3952" s="39">
        <f>IF(Txn!$K1982="","","طرف مقابل — "&amp;Txn!$K1982)</f>
        <v>0</v>
      </c>
      <c r="N3952" s="42">
        <f>IF($D3952="",0,COUNTIF(BankAccts,$D3952))</f>
        <v>0</v>
      </c>
    </row>
    <row r="3953" spans="1:14">
      <c r="A3953" s="38">
        <f>IF(Txn!$B1983="","",Txn!$B1983)</f>
        <v>0</v>
      </c>
      <c r="B3953" s="38">
        <f>IF(Txn!$B1983="","",Txn!$C1983)</f>
        <v>0</v>
      </c>
      <c r="C3953" s="39">
        <f>IF(Txn!$B1983="","","تراکنش بانکی")</f>
        <v>0</v>
      </c>
      <c r="D3953" s="38">
        <f>IF(Txn!$B1983="","",IF(Txn!$X1983="","",Txn!$X1983))</f>
        <v>0</v>
      </c>
      <c r="E3953" s="39">
        <f>IF($D3953="","",IFERROR(VLOOKUP($D3953,AcctTbl,2,0),""))</f>
        <v>0</v>
      </c>
      <c r="F3953" s="39">
        <f>IF($D3953="","",IFERROR(VLOOKUP($D3953,AcctTbl,3,0),""))</f>
        <v>0</v>
      </c>
      <c r="G3953" s="39">
        <f>IF(Txn!$B1983="","",Txn!$D1983)</f>
        <v>0</v>
      </c>
      <c r="H3953" s="38">
        <f>IF(Txn!$B1983="","",Txn!$E1983)</f>
        <v>0</v>
      </c>
      <c r="I3953" s="40">
        <f>IF(Txn!$B1983="",0,Txn!$O1983)</f>
        <v>0</v>
      </c>
      <c r="J3953" s="40">
        <f>IF(Txn!$B1983="",0,Txn!$P1983)</f>
        <v>0</v>
      </c>
      <c r="K3953" s="41">
        <f>IF($A3953="","",IFERROR(VALUE(MID($A3953,6,2)),""))</f>
        <v>0</v>
      </c>
      <c r="L3953" s="39">
        <f>IF(Txn!$K1983="","",Txn!$K1983)</f>
        <v>0</v>
      </c>
      <c r="N3953" s="42">
        <f>IF($D3953="",0,COUNTIF(BankAccts,$D3953))</f>
        <v>0</v>
      </c>
    </row>
    <row r="3954" spans="1:14">
      <c r="A3954" s="38">
        <f>IF(Txn!$B1983="","",Txn!$B1983)</f>
        <v>0</v>
      </c>
      <c r="B3954" s="38">
        <f>IF(Txn!$B1983="","",Txn!$C1983)</f>
        <v>0</v>
      </c>
      <c r="C3954" s="39">
        <f>IF(Txn!$B1983="","","تراکنش بانکی")</f>
        <v>0</v>
      </c>
      <c r="D3954" s="38">
        <f>IF(Txn!$B1983="","",IF(IF(Txn!$U1983="TRF",Txn!$Y1983,Txn!$Z1983)="","",IF(Txn!$U1983="TRF",Txn!$Y1983,Txn!$Z1983)))</f>
        <v>0</v>
      </c>
      <c r="E3954" s="39">
        <f>IF($D3954="","",IFERROR(VLOOKUP($D3954,AcctTbl,2,0),""))</f>
        <v>0</v>
      </c>
      <c r="F3954" s="39">
        <f>IF($D3954="","",IFERROR(VLOOKUP($D3954,AcctTbl,3,0),""))</f>
        <v>0</v>
      </c>
      <c r="G3954" s="39">
        <f>IF(Txn!$B1983="","",Txn!$D1983)</f>
        <v>0</v>
      </c>
      <c r="H3954" s="38">
        <f>IF(Txn!$B1983="","",Txn!$E1983)</f>
        <v>0</v>
      </c>
      <c r="I3954" s="40">
        <f>IF(Txn!$B1983="",0,Txn!$Q1983)</f>
        <v>0</v>
      </c>
      <c r="J3954" s="40">
        <f>IF(Txn!$B1983="",0,Txn!$R1983)</f>
        <v>0</v>
      </c>
      <c r="K3954" s="41">
        <f>IF($A3954="","",IFERROR(VALUE(MID($A3954,6,2)),""))</f>
        <v>0</v>
      </c>
      <c r="L3954" s="39">
        <f>IF(Txn!$K1983="","","طرف مقابل — "&amp;Txn!$K1983)</f>
        <v>0</v>
      </c>
      <c r="N3954" s="42">
        <f>IF($D3954="",0,COUNTIF(BankAccts,$D3954))</f>
        <v>0</v>
      </c>
    </row>
    <row r="3955" spans="1:14">
      <c r="A3955" s="38">
        <f>IF(Txn!$B1984="","",Txn!$B1984)</f>
        <v>0</v>
      </c>
      <c r="B3955" s="38">
        <f>IF(Txn!$B1984="","",Txn!$C1984)</f>
        <v>0</v>
      </c>
      <c r="C3955" s="39">
        <f>IF(Txn!$B1984="","","تراکنش بانکی")</f>
        <v>0</v>
      </c>
      <c r="D3955" s="38">
        <f>IF(Txn!$B1984="","",IF(Txn!$X1984="","",Txn!$X1984))</f>
        <v>0</v>
      </c>
      <c r="E3955" s="39">
        <f>IF($D3955="","",IFERROR(VLOOKUP($D3955,AcctTbl,2,0),""))</f>
        <v>0</v>
      </c>
      <c r="F3955" s="39">
        <f>IF($D3955="","",IFERROR(VLOOKUP($D3955,AcctTbl,3,0),""))</f>
        <v>0</v>
      </c>
      <c r="G3955" s="39">
        <f>IF(Txn!$B1984="","",Txn!$D1984)</f>
        <v>0</v>
      </c>
      <c r="H3955" s="38">
        <f>IF(Txn!$B1984="","",Txn!$E1984)</f>
        <v>0</v>
      </c>
      <c r="I3955" s="40">
        <f>IF(Txn!$B1984="",0,Txn!$O1984)</f>
        <v>0</v>
      </c>
      <c r="J3955" s="40">
        <f>IF(Txn!$B1984="",0,Txn!$P1984)</f>
        <v>0</v>
      </c>
      <c r="K3955" s="41">
        <f>IF($A3955="","",IFERROR(VALUE(MID($A3955,6,2)),""))</f>
        <v>0</v>
      </c>
      <c r="L3955" s="39">
        <f>IF(Txn!$K1984="","",Txn!$K1984)</f>
        <v>0</v>
      </c>
      <c r="N3955" s="42">
        <f>IF($D3955="",0,COUNTIF(BankAccts,$D3955))</f>
        <v>0</v>
      </c>
    </row>
    <row r="3956" spans="1:14">
      <c r="A3956" s="38">
        <f>IF(Txn!$B1984="","",Txn!$B1984)</f>
        <v>0</v>
      </c>
      <c r="B3956" s="38">
        <f>IF(Txn!$B1984="","",Txn!$C1984)</f>
        <v>0</v>
      </c>
      <c r="C3956" s="39">
        <f>IF(Txn!$B1984="","","تراکنش بانکی")</f>
        <v>0</v>
      </c>
      <c r="D3956" s="38">
        <f>IF(Txn!$B1984="","",IF(IF(Txn!$U1984="TRF",Txn!$Y1984,Txn!$Z1984)="","",IF(Txn!$U1984="TRF",Txn!$Y1984,Txn!$Z1984)))</f>
        <v>0</v>
      </c>
      <c r="E3956" s="39">
        <f>IF($D3956="","",IFERROR(VLOOKUP($D3956,AcctTbl,2,0),""))</f>
        <v>0</v>
      </c>
      <c r="F3956" s="39">
        <f>IF($D3956="","",IFERROR(VLOOKUP($D3956,AcctTbl,3,0),""))</f>
        <v>0</v>
      </c>
      <c r="G3956" s="39">
        <f>IF(Txn!$B1984="","",Txn!$D1984)</f>
        <v>0</v>
      </c>
      <c r="H3956" s="38">
        <f>IF(Txn!$B1984="","",Txn!$E1984)</f>
        <v>0</v>
      </c>
      <c r="I3956" s="40">
        <f>IF(Txn!$B1984="",0,Txn!$Q1984)</f>
        <v>0</v>
      </c>
      <c r="J3956" s="40">
        <f>IF(Txn!$B1984="",0,Txn!$R1984)</f>
        <v>0</v>
      </c>
      <c r="K3956" s="41">
        <f>IF($A3956="","",IFERROR(VALUE(MID($A3956,6,2)),""))</f>
        <v>0</v>
      </c>
      <c r="L3956" s="39">
        <f>IF(Txn!$K1984="","","طرف مقابل — "&amp;Txn!$K1984)</f>
        <v>0</v>
      </c>
      <c r="N3956" s="42">
        <f>IF($D3956="",0,COUNTIF(BankAccts,$D3956))</f>
        <v>0</v>
      </c>
    </row>
    <row r="3957" spans="1:14">
      <c r="A3957" s="38">
        <f>IF(Txn!$B1985="","",Txn!$B1985)</f>
        <v>0</v>
      </c>
      <c r="B3957" s="38">
        <f>IF(Txn!$B1985="","",Txn!$C1985)</f>
        <v>0</v>
      </c>
      <c r="C3957" s="39">
        <f>IF(Txn!$B1985="","","تراکنش بانکی")</f>
        <v>0</v>
      </c>
      <c r="D3957" s="38">
        <f>IF(Txn!$B1985="","",IF(Txn!$X1985="","",Txn!$X1985))</f>
        <v>0</v>
      </c>
      <c r="E3957" s="39">
        <f>IF($D3957="","",IFERROR(VLOOKUP($D3957,AcctTbl,2,0),""))</f>
        <v>0</v>
      </c>
      <c r="F3957" s="39">
        <f>IF($D3957="","",IFERROR(VLOOKUP($D3957,AcctTbl,3,0),""))</f>
        <v>0</v>
      </c>
      <c r="G3957" s="39">
        <f>IF(Txn!$B1985="","",Txn!$D1985)</f>
        <v>0</v>
      </c>
      <c r="H3957" s="38">
        <f>IF(Txn!$B1985="","",Txn!$E1985)</f>
        <v>0</v>
      </c>
      <c r="I3957" s="40">
        <f>IF(Txn!$B1985="",0,Txn!$O1985)</f>
        <v>0</v>
      </c>
      <c r="J3957" s="40">
        <f>IF(Txn!$B1985="",0,Txn!$P1985)</f>
        <v>0</v>
      </c>
      <c r="K3957" s="41">
        <f>IF($A3957="","",IFERROR(VALUE(MID($A3957,6,2)),""))</f>
        <v>0</v>
      </c>
      <c r="L3957" s="39">
        <f>IF(Txn!$K1985="","",Txn!$K1985)</f>
        <v>0</v>
      </c>
      <c r="N3957" s="42">
        <f>IF($D3957="",0,COUNTIF(BankAccts,$D3957))</f>
        <v>0</v>
      </c>
    </row>
    <row r="3958" spans="1:14">
      <c r="A3958" s="38">
        <f>IF(Txn!$B1985="","",Txn!$B1985)</f>
        <v>0</v>
      </c>
      <c r="B3958" s="38">
        <f>IF(Txn!$B1985="","",Txn!$C1985)</f>
        <v>0</v>
      </c>
      <c r="C3958" s="39">
        <f>IF(Txn!$B1985="","","تراکنش بانکی")</f>
        <v>0</v>
      </c>
      <c r="D3958" s="38">
        <f>IF(Txn!$B1985="","",IF(IF(Txn!$U1985="TRF",Txn!$Y1985,Txn!$Z1985)="","",IF(Txn!$U1985="TRF",Txn!$Y1985,Txn!$Z1985)))</f>
        <v>0</v>
      </c>
      <c r="E3958" s="39">
        <f>IF($D3958="","",IFERROR(VLOOKUP($D3958,AcctTbl,2,0),""))</f>
        <v>0</v>
      </c>
      <c r="F3958" s="39">
        <f>IF($D3958="","",IFERROR(VLOOKUP($D3958,AcctTbl,3,0),""))</f>
        <v>0</v>
      </c>
      <c r="G3958" s="39">
        <f>IF(Txn!$B1985="","",Txn!$D1985)</f>
        <v>0</v>
      </c>
      <c r="H3958" s="38">
        <f>IF(Txn!$B1985="","",Txn!$E1985)</f>
        <v>0</v>
      </c>
      <c r="I3958" s="40">
        <f>IF(Txn!$B1985="",0,Txn!$Q1985)</f>
        <v>0</v>
      </c>
      <c r="J3958" s="40">
        <f>IF(Txn!$B1985="",0,Txn!$R1985)</f>
        <v>0</v>
      </c>
      <c r="K3958" s="41">
        <f>IF($A3958="","",IFERROR(VALUE(MID($A3958,6,2)),""))</f>
        <v>0</v>
      </c>
      <c r="L3958" s="39">
        <f>IF(Txn!$K1985="","","طرف مقابل — "&amp;Txn!$K1985)</f>
        <v>0</v>
      </c>
      <c r="N3958" s="42">
        <f>IF($D3958="",0,COUNTIF(BankAccts,$D3958))</f>
        <v>0</v>
      </c>
    </row>
    <row r="3959" spans="1:14">
      <c r="A3959" s="38">
        <f>IF(Txn!$B1986="","",Txn!$B1986)</f>
        <v>0</v>
      </c>
      <c r="B3959" s="38">
        <f>IF(Txn!$B1986="","",Txn!$C1986)</f>
        <v>0</v>
      </c>
      <c r="C3959" s="39">
        <f>IF(Txn!$B1986="","","تراکنش بانکی")</f>
        <v>0</v>
      </c>
      <c r="D3959" s="38">
        <f>IF(Txn!$B1986="","",IF(Txn!$X1986="","",Txn!$X1986))</f>
        <v>0</v>
      </c>
      <c r="E3959" s="39">
        <f>IF($D3959="","",IFERROR(VLOOKUP($D3959,AcctTbl,2,0),""))</f>
        <v>0</v>
      </c>
      <c r="F3959" s="39">
        <f>IF($D3959="","",IFERROR(VLOOKUP($D3959,AcctTbl,3,0),""))</f>
        <v>0</v>
      </c>
      <c r="G3959" s="39">
        <f>IF(Txn!$B1986="","",Txn!$D1986)</f>
        <v>0</v>
      </c>
      <c r="H3959" s="38">
        <f>IF(Txn!$B1986="","",Txn!$E1986)</f>
        <v>0</v>
      </c>
      <c r="I3959" s="40">
        <f>IF(Txn!$B1986="",0,Txn!$O1986)</f>
        <v>0</v>
      </c>
      <c r="J3959" s="40">
        <f>IF(Txn!$B1986="",0,Txn!$P1986)</f>
        <v>0</v>
      </c>
      <c r="K3959" s="41">
        <f>IF($A3959="","",IFERROR(VALUE(MID($A3959,6,2)),""))</f>
        <v>0</v>
      </c>
      <c r="L3959" s="39">
        <f>IF(Txn!$K1986="","",Txn!$K1986)</f>
        <v>0</v>
      </c>
      <c r="N3959" s="42">
        <f>IF($D3959="",0,COUNTIF(BankAccts,$D3959))</f>
        <v>0</v>
      </c>
    </row>
    <row r="3960" spans="1:14">
      <c r="A3960" s="38">
        <f>IF(Txn!$B1986="","",Txn!$B1986)</f>
        <v>0</v>
      </c>
      <c r="B3960" s="38">
        <f>IF(Txn!$B1986="","",Txn!$C1986)</f>
        <v>0</v>
      </c>
      <c r="C3960" s="39">
        <f>IF(Txn!$B1986="","","تراکنش بانکی")</f>
        <v>0</v>
      </c>
      <c r="D3960" s="38">
        <f>IF(Txn!$B1986="","",IF(IF(Txn!$U1986="TRF",Txn!$Y1986,Txn!$Z1986)="","",IF(Txn!$U1986="TRF",Txn!$Y1986,Txn!$Z1986)))</f>
        <v>0</v>
      </c>
      <c r="E3960" s="39">
        <f>IF($D3960="","",IFERROR(VLOOKUP($D3960,AcctTbl,2,0),""))</f>
        <v>0</v>
      </c>
      <c r="F3960" s="39">
        <f>IF($D3960="","",IFERROR(VLOOKUP($D3960,AcctTbl,3,0),""))</f>
        <v>0</v>
      </c>
      <c r="G3960" s="39">
        <f>IF(Txn!$B1986="","",Txn!$D1986)</f>
        <v>0</v>
      </c>
      <c r="H3960" s="38">
        <f>IF(Txn!$B1986="","",Txn!$E1986)</f>
        <v>0</v>
      </c>
      <c r="I3960" s="40">
        <f>IF(Txn!$B1986="",0,Txn!$Q1986)</f>
        <v>0</v>
      </c>
      <c r="J3960" s="40">
        <f>IF(Txn!$B1986="",0,Txn!$R1986)</f>
        <v>0</v>
      </c>
      <c r="K3960" s="41">
        <f>IF($A3960="","",IFERROR(VALUE(MID($A3960,6,2)),""))</f>
        <v>0</v>
      </c>
      <c r="L3960" s="39">
        <f>IF(Txn!$K1986="","","طرف مقابل — "&amp;Txn!$K1986)</f>
        <v>0</v>
      </c>
      <c r="N3960" s="42">
        <f>IF($D3960="",0,COUNTIF(BankAccts,$D3960))</f>
        <v>0</v>
      </c>
    </row>
    <row r="3961" spans="1:14">
      <c r="A3961" s="38">
        <f>IF(Txn!$B1987="","",Txn!$B1987)</f>
        <v>0</v>
      </c>
      <c r="B3961" s="38">
        <f>IF(Txn!$B1987="","",Txn!$C1987)</f>
        <v>0</v>
      </c>
      <c r="C3961" s="39">
        <f>IF(Txn!$B1987="","","تراکنش بانکی")</f>
        <v>0</v>
      </c>
      <c r="D3961" s="38">
        <f>IF(Txn!$B1987="","",IF(Txn!$X1987="","",Txn!$X1987))</f>
        <v>0</v>
      </c>
      <c r="E3961" s="39">
        <f>IF($D3961="","",IFERROR(VLOOKUP($D3961,AcctTbl,2,0),""))</f>
        <v>0</v>
      </c>
      <c r="F3961" s="39">
        <f>IF($D3961="","",IFERROR(VLOOKUP($D3961,AcctTbl,3,0),""))</f>
        <v>0</v>
      </c>
      <c r="G3961" s="39">
        <f>IF(Txn!$B1987="","",Txn!$D1987)</f>
        <v>0</v>
      </c>
      <c r="H3961" s="38">
        <f>IF(Txn!$B1987="","",Txn!$E1987)</f>
        <v>0</v>
      </c>
      <c r="I3961" s="40">
        <f>IF(Txn!$B1987="",0,Txn!$O1987)</f>
        <v>0</v>
      </c>
      <c r="J3961" s="40">
        <f>IF(Txn!$B1987="",0,Txn!$P1987)</f>
        <v>0</v>
      </c>
      <c r="K3961" s="41">
        <f>IF($A3961="","",IFERROR(VALUE(MID($A3961,6,2)),""))</f>
        <v>0</v>
      </c>
      <c r="L3961" s="39">
        <f>IF(Txn!$K1987="","",Txn!$K1987)</f>
        <v>0</v>
      </c>
      <c r="N3961" s="42">
        <f>IF($D3961="",0,COUNTIF(BankAccts,$D3961))</f>
        <v>0</v>
      </c>
    </row>
    <row r="3962" spans="1:14">
      <c r="A3962" s="38">
        <f>IF(Txn!$B1987="","",Txn!$B1987)</f>
        <v>0</v>
      </c>
      <c r="B3962" s="38">
        <f>IF(Txn!$B1987="","",Txn!$C1987)</f>
        <v>0</v>
      </c>
      <c r="C3962" s="39">
        <f>IF(Txn!$B1987="","","تراکنش بانکی")</f>
        <v>0</v>
      </c>
      <c r="D3962" s="38">
        <f>IF(Txn!$B1987="","",IF(IF(Txn!$U1987="TRF",Txn!$Y1987,Txn!$Z1987)="","",IF(Txn!$U1987="TRF",Txn!$Y1987,Txn!$Z1987)))</f>
        <v>0</v>
      </c>
      <c r="E3962" s="39">
        <f>IF($D3962="","",IFERROR(VLOOKUP($D3962,AcctTbl,2,0),""))</f>
        <v>0</v>
      </c>
      <c r="F3962" s="39">
        <f>IF($D3962="","",IFERROR(VLOOKUP($D3962,AcctTbl,3,0),""))</f>
        <v>0</v>
      </c>
      <c r="G3962" s="39">
        <f>IF(Txn!$B1987="","",Txn!$D1987)</f>
        <v>0</v>
      </c>
      <c r="H3962" s="38">
        <f>IF(Txn!$B1987="","",Txn!$E1987)</f>
        <v>0</v>
      </c>
      <c r="I3962" s="40">
        <f>IF(Txn!$B1987="",0,Txn!$Q1987)</f>
        <v>0</v>
      </c>
      <c r="J3962" s="40">
        <f>IF(Txn!$B1987="",0,Txn!$R1987)</f>
        <v>0</v>
      </c>
      <c r="K3962" s="41">
        <f>IF($A3962="","",IFERROR(VALUE(MID($A3962,6,2)),""))</f>
        <v>0</v>
      </c>
      <c r="L3962" s="39">
        <f>IF(Txn!$K1987="","","طرف مقابل — "&amp;Txn!$K1987)</f>
        <v>0</v>
      </c>
      <c r="N3962" s="42">
        <f>IF($D3962="",0,COUNTIF(BankAccts,$D3962))</f>
        <v>0</v>
      </c>
    </row>
    <row r="3963" spans="1:14">
      <c r="A3963" s="38">
        <f>IF(Txn!$B1988="","",Txn!$B1988)</f>
        <v>0</v>
      </c>
      <c r="B3963" s="38">
        <f>IF(Txn!$B1988="","",Txn!$C1988)</f>
        <v>0</v>
      </c>
      <c r="C3963" s="39">
        <f>IF(Txn!$B1988="","","تراکنش بانکی")</f>
        <v>0</v>
      </c>
      <c r="D3963" s="38">
        <f>IF(Txn!$B1988="","",IF(Txn!$X1988="","",Txn!$X1988))</f>
        <v>0</v>
      </c>
      <c r="E3963" s="39">
        <f>IF($D3963="","",IFERROR(VLOOKUP($D3963,AcctTbl,2,0),""))</f>
        <v>0</v>
      </c>
      <c r="F3963" s="39">
        <f>IF($D3963="","",IFERROR(VLOOKUP($D3963,AcctTbl,3,0),""))</f>
        <v>0</v>
      </c>
      <c r="G3963" s="39">
        <f>IF(Txn!$B1988="","",Txn!$D1988)</f>
        <v>0</v>
      </c>
      <c r="H3963" s="38">
        <f>IF(Txn!$B1988="","",Txn!$E1988)</f>
        <v>0</v>
      </c>
      <c r="I3963" s="40">
        <f>IF(Txn!$B1988="",0,Txn!$O1988)</f>
        <v>0</v>
      </c>
      <c r="J3963" s="40">
        <f>IF(Txn!$B1988="",0,Txn!$P1988)</f>
        <v>0</v>
      </c>
      <c r="K3963" s="41">
        <f>IF($A3963="","",IFERROR(VALUE(MID($A3963,6,2)),""))</f>
        <v>0</v>
      </c>
      <c r="L3963" s="39">
        <f>IF(Txn!$K1988="","",Txn!$K1988)</f>
        <v>0</v>
      </c>
      <c r="N3963" s="42">
        <f>IF($D3963="",0,COUNTIF(BankAccts,$D3963))</f>
        <v>0</v>
      </c>
    </row>
    <row r="3964" spans="1:14">
      <c r="A3964" s="38">
        <f>IF(Txn!$B1988="","",Txn!$B1988)</f>
        <v>0</v>
      </c>
      <c r="B3964" s="38">
        <f>IF(Txn!$B1988="","",Txn!$C1988)</f>
        <v>0</v>
      </c>
      <c r="C3964" s="39">
        <f>IF(Txn!$B1988="","","تراکنش بانکی")</f>
        <v>0</v>
      </c>
      <c r="D3964" s="38">
        <f>IF(Txn!$B1988="","",IF(IF(Txn!$U1988="TRF",Txn!$Y1988,Txn!$Z1988)="","",IF(Txn!$U1988="TRF",Txn!$Y1988,Txn!$Z1988)))</f>
        <v>0</v>
      </c>
      <c r="E3964" s="39">
        <f>IF($D3964="","",IFERROR(VLOOKUP($D3964,AcctTbl,2,0),""))</f>
        <v>0</v>
      </c>
      <c r="F3964" s="39">
        <f>IF($D3964="","",IFERROR(VLOOKUP($D3964,AcctTbl,3,0),""))</f>
        <v>0</v>
      </c>
      <c r="G3964" s="39">
        <f>IF(Txn!$B1988="","",Txn!$D1988)</f>
        <v>0</v>
      </c>
      <c r="H3964" s="38">
        <f>IF(Txn!$B1988="","",Txn!$E1988)</f>
        <v>0</v>
      </c>
      <c r="I3964" s="40">
        <f>IF(Txn!$B1988="",0,Txn!$Q1988)</f>
        <v>0</v>
      </c>
      <c r="J3964" s="40">
        <f>IF(Txn!$B1988="",0,Txn!$R1988)</f>
        <v>0</v>
      </c>
      <c r="K3964" s="41">
        <f>IF($A3964="","",IFERROR(VALUE(MID($A3964,6,2)),""))</f>
        <v>0</v>
      </c>
      <c r="L3964" s="39">
        <f>IF(Txn!$K1988="","","طرف مقابل — "&amp;Txn!$K1988)</f>
        <v>0</v>
      </c>
      <c r="N3964" s="42">
        <f>IF($D3964="",0,COUNTIF(BankAccts,$D3964))</f>
        <v>0</v>
      </c>
    </row>
    <row r="3965" spans="1:14">
      <c r="A3965" s="38">
        <f>IF(Txn!$B1989="","",Txn!$B1989)</f>
        <v>0</v>
      </c>
      <c r="B3965" s="38">
        <f>IF(Txn!$B1989="","",Txn!$C1989)</f>
        <v>0</v>
      </c>
      <c r="C3965" s="39">
        <f>IF(Txn!$B1989="","","تراکنش بانکی")</f>
        <v>0</v>
      </c>
      <c r="D3965" s="38">
        <f>IF(Txn!$B1989="","",IF(Txn!$X1989="","",Txn!$X1989))</f>
        <v>0</v>
      </c>
      <c r="E3965" s="39">
        <f>IF($D3965="","",IFERROR(VLOOKUP($D3965,AcctTbl,2,0),""))</f>
        <v>0</v>
      </c>
      <c r="F3965" s="39">
        <f>IF($D3965="","",IFERROR(VLOOKUP($D3965,AcctTbl,3,0),""))</f>
        <v>0</v>
      </c>
      <c r="G3965" s="39">
        <f>IF(Txn!$B1989="","",Txn!$D1989)</f>
        <v>0</v>
      </c>
      <c r="H3965" s="38">
        <f>IF(Txn!$B1989="","",Txn!$E1989)</f>
        <v>0</v>
      </c>
      <c r="I3965" s="40">
        <f>IF(Txn!$B1989="",0,Txn!$O1989)</f>
        <v>0</v>
      </c>
      <c r="J3965" s="40">
        <f>IF(Txn!$B1989="",0,Txn!$P1989)</f>
        <v>0</v>
      </c>
      <c r="K3965" s="41">
        <f>IF($A3965="","",IFERROR(VALUE(MID($A3965,6,2)),""))</f>
        <v>0</v>
      </c>
      <c r="L3965" s="39">
        <f>IF(Txn!$K1989="","",Txn!$K1989)</f>
        <v>0</v>
      </c>
      <c r="N3965" s="42">
        <f>IF($D3965="",0,COUNTIF(BankAccts,$D3965))</f>
        <v>0</v>
      </c>
    </row>
    <row r="3966" spans="1:14">
      <c r="A3966" s="38">
        <f>IF(Txn!$B1989="","",Txn!$B1989)</f>
        <v>0</v>
      </c>
      <c r="B3966" s="38">
        <f>IF(Txn!$B1989="","",Txn!$C1989)</f>
        <v>0</v>
      </c>
      <c r="C3966" s="39">
        <f>IF(Txn!$B1989="","","تراکنش بانکی")</f>
        <v>0</v>
      </c>
      <c r="D3966" s="38">
        <f>IF(Txn!$B1989="","",IF(IF(Txn!$U1989="TRF",Txn!$Y1989,Txn!$Z1989)="","",IF(Txn!$U1989="TRF",Txn!$Y1989,Txn!$Z1989)))</f>
        <v>0</v>
      </c>
      <c r="E3966" s="39">
        <f>IF($D3966="","",IFERROR(VLOOKUP($D3966,AcctTbl,2,0),""))</f>
        <v>0</v>
      </c>
      <c r="F3966" s="39">
        <f>IF($D3966="","",IFERROR(VLOOKUP($D3966,AcctTbl,3,0),""))</f>
        <v>0</v>
      </c>
      <c r="G3966" s="39">
        <f>IF(Txn!$B1989="","",Txn!$D1989)</f>
        <v>0</v>
      </c>
      <c r="H3966" s="38">
        <f>IF(Txn!$B1989="","",Txn!$E1989)</f>
        <v>0</v>
      </c>
      <c r="I3966" s="40">
        <f>IF(Txn!$B1989="",0,Txn!$Q1989)</f>
        <v>0</v>
      </c>
      <c r="J3966" s="40">
        <f>IF(Txn!$B1989="",0,Txn!$R1989)</f>
        <v>0</v>
      </c>
      <c r="K3966" s="41">
        <f>IF($A3966="","",IFERROR(VALUE(MID($A3966,6,2)),""))</f>
        <v>0</v>
      </c>
      <c r="L3966" s="39">
        <f>IF(Txn!$K1989="","","طرف مقابل — "&amp;Txn!$K1989)</f>
        <v>0</v>
      </c>
      <c r="N3966" s="42">
        <f>IF($D3966="",0,COUNTIF(BankAccts,$D3966))</f>
        <v>0</v>
      </c>
    </row>
    <row r="3967" spans="1:14">
      <c r="A3967" s="38">
        <f>IF(Txn!$B1990="","",Txn!$B1990)</f>
        <v>0</v>
      </c>
      <c r="B3967" s="38">
        <f>IF(Txn!$B1990="","",Txn!$C1990)</f>
        <v>0</v>
      </c>
      <c r="C3967" s="39">
        <f>IF(Txn!$B1990="","","تراکنش بانکی")</f>
        <v>0</v>
      </c>
      <c r="D3967" s="38">
        <f>IF(Txn!$B1990="","",IF(Txn!$X1990="","",Txn!$X1990))</f>
        <v>0</v>
      </c>
      <c r="E3967" s="39">
        <f>IF($D3967="","",IFERROR(VLOOKUP($D3967,AcctTbl,2,0),""))</f>
        <v>0</v>
      </c>
      <c r="F3967" s="39">
        <f>IF($D3967="","",IFERROR(VLOOKUP($D3967,AcctTbl,3,0),""))</f>
        <v>0</v>
      </c>
      <c r="G3967" s="39">
        <f>IF(Txn!$B1990="","",Txn!$D1990)</f>
        <v>0</v>
      </c>
      <c r="H3967" s="38">
        <f>IF(Txn!$B1990="","",Txn!$E1990)</f>
        <v>0</v>
      </c>
      <c r="I3967" s="40">
        <f>IF(Txn!$B1990="",0,Txn!$O1990)</f>
        <v>0</v>
      </c>
      <c r="J3967" s="40">
        <f>IF(Txn!$B1990="",0,Txn!$P1990)</f>
        <v>0</v>
      </c>
      <c r="K3967" s="41">
        <f>IF($A3967="","",IFERROR(VALUE(MID($A3967,6,2)),""))</f>
        <v>0</v>
      </c>
      <c r="L3967" s="39">
        <f>IF(Txn!$K1990="","",Txn!$K1990)</f>
        <v>0</v>
      </c>
      <c r="N3967" s="42">
        <f>IF($D3967="",0,COUNTIF(BankAccts,$D3967))</f>
        <v>0</v>
      </c>
    </row>
    <row r="3968" spans="1:14">
      <c r="A3968" s="38">
        <f>IF(Txn!$B1990="","",Txn!$B1990)</f>
        <v>0</v>
      </c>
      <c r="B3968" s="38">
        <f>IF(Txn!$B1990="","",Txn!$C1990)</f>
        <v>0</v>
      </c>
      <c r="C3968" s="39">
        <f>IF(Txn!$B1990="","","تراکنش بانکی")</f>
        <v>0</v>
      </c>
      <c r="D3968" s="38">
        <f>IF(Txn!$B1990="","",IF(IF(Txn!$U1990="TRF",Txn!$Y1990,Txn!$Z1990)="","",IF(Txn!$U1990="TRF",Txn!$Y1990,Txn!$Z1990)))</f>
        <v>0</v>
      </c>
      <c r="E3968" s="39">
        <f>IF($D3968="","",IFERROR(VLOOKUP($D3968,AcctTbl,2,0),""))</f>
        <v>0</v>
      </c>
      <c r="F3968" s="39">
        <f>IF($D3968="","",IFERROR(VLOOKUP($D3968,AcctTbl,3,0),""))</f>
        <v>0</v>
      </c>
      <c r="G3968" s="39">
        <f>IF(Txn!$B1990="","",Txn!$D1990)</f>
        <v>0</v>
      </c>
      <c r="H3968" s="38">
        <f>IF(Txn!$B1990="","",Txn!$E1990)</f>
        <v>0</v>
      </c>
      <c r="I3968" s="40">
        <f>IF(Txn!$B1990="",0,Txn!$Q1990)</f>
        <v>0</v>
      </c>
      <c r="J3968" s="40">
        <f>IF(Txn!$B1990="",0,Txn!$R1990)</f>
        <v>0</v>
      </c>
      <c r="K3968" s="41">
        <f>IF($A3968="","",IFERROR(VALUE(MID($A3968,6,2)),""))</f>
        <v>0</v>
      </c>
      <c r="L3968" s="39">
        <f>IF(Txn!$K1990="","","طرف مقابل — "&amp;Txn!$K1990)</f>
        <v>0</v>
      </c>
      <c r="N3968" s="42">
        <f>IF($D3968="",0,COUNTIF(BankAccts,$D3968))</f>
        <v>0</v>
      </c>
    </row>
    <row r="3969" spans="1:14">
      <c r="A3969" s="38">
        <f>IF(Txn!$B1991="","",Txn!$B1991)</f>
        <v>0</v>
      </c>
      <c r="B3969" s="38">
        <f>IF(Txn!$B1991="","",Txn!$C1991)</f>
        <v>0</v>
      </c>
      <c r="C3969" s="39">
        <f>IF(Txn!$B1991="","","تراکنش بانکی")</f>
        <v>0</v>
      </c>
      <c r="D3969" s="38">
        <f>IF(Txn!$B1991="","",IF(Txn!$X1991="","",Txn!$X1991))</f>
        <v>0</v>
      </c>
      <c r="E3969" s="39">
        <f>IF($D3969="","",IFERROR(VLOOKUP($D3969,AcctTbl,2,0),""))</f>
        <v>0</v>
      </c>
      <c r="F3969" s="39">
        <f>IF($D3969="","",IFERROR(VLOOKUP($D3969,AcctTbl,3,0),""))</f>
        <v>0</v>
      </c>
      <c r="G3969" s="39">
        <f>IF(Txn!$B1991="","",Txn!$D1991)</f>
        <v>0</v>
      </c>
      <c r="H3969" s="38">
        <f>IF(Txn!$B1991="","",Txn!$E1991)</f>
        <v>0</v>
      </c>
      <c r="I3969" s="40">
        <f>IF(Txn!$B1991="",0,Txn!$O1991)</f>
        <v>0</v>
      </c>
      <c r="J3969" s="40">
        <f>IF(Txn!$B1991="",0,Txn!$P1991)</f>
        <v>0</v>
      </c>
      <c r="K3969" s="41">
        <f>IF($A3969="","",IFERROR(VALUE(MID($A3969,6,2)),""))</f>
        <v>0</v>
      </c>
      <c r="L3969" s="39">
        <f>IF(Txn!$K1991="","",Txn!$K1991)</f>
        <v>0</v>
      </c>
      <c r="N3969" s="42">
        <f>IF($D3969="",0,COUNTIF(BankAccts,$D3969))</f>
        <v>0</v>
      </c>
    </row>
    <row r="3970" spans="1:14">
      <c r="A3970" s="38">
        <f>IF(Txn!$B1991="","",Txn!$B1991)</f>
        <v>0</v>
      </c>
      <c r="B3970" s="38">
        <f>IF(Txn!$B1991="","",Txn!$C1991)</f>
        <v>0</v>
      </c>
      <c r="C3970" s="39">
        <f>IF(Txn!$B1991="","","تراکنش بانکی")</f>
        <v>0</v>
      </c>
      <c r="D3970" s="38">
        <f>IF(Txn!$B1991="","",IF(IF(Txn!$U1991="TRF",Txn!$Y1991,Txn!$Z1991)="","",IF(Txn!$U1991="TRF",Txn!$Y1991,Txn!$Z1991)))</f>
        <v>0</v>
      </c>
      <c r="E3970" s="39">
        <f>IF($D3970="","",IFERROR(VLOOKUP($D3970,AcctTbl,2,0),""))</f>
        <v>0</v>
      </c>
      <c r="F3970" s="39">
        <f>IF($D3970="","",IFERROR(VLOOKUP($D3970,AcctTbl,3,0),""))</f>
        <v>0</v>
      </c>
      <c r="G3970" s="39">
        <f>IF(Txn!$B1991="","",Txn!$D1991)</f>
        <v>0</v>
      </c>
      <c r="H3970" s="38">
        <f>IF(Txn!$B1991="","",Txn!$E1991)</f>
        <v>0</v>
      </c>
      <c r="I3970" s="40">
        <f>IF(Txn!$B1991="",0,Txn!$Q1991)</f>
        <v>0</v>
      </c>
      <c r="J3970" s="40">
        <f>IF(Txn!$B1991="",0,Txn!$R1991)</f>
        <v>0</v>
      </c>
      <c r="K3970" s="41">
        <f>IF($A3970="","",IFERROR(VALUE(MID($A3970,6,2)),""))</f>
        <v>0</v>
      </c>
      <c r="L3970" s="39">
        <f>IF(Txn!$K1991="","","طرف مقابل — "&amp;Txn!$K1991)</f>
        <v>0</v>
      </c>
      <c r="N3970" s="42">
        <f>IF($D3970="",0,COUNTIF(BankAccts,$D3970))</f>
        <v>0</v>
      </c>
    </row>
    <row r="3971" spans="1:14">
      <c r="A3971" s="38">
        <f>IF(Txn!$B1992="","",Txn!$B1992)</f>
        <v>0</v>
      </c>
      <c r="B3971" s="38">
        <f>IF(Txn!$B1992="","",Txn!$C1992)</f>
        <v>0</v>
      </c>
      <c r="C3971" s="39">
        <f>IF(Txn!$B1992="","","تراکنش بانکی")</f>
        <v>0</v>
      </c>
      <c r="D3971" s="38">
        <f>IF(Txn!$B1992="","",IF(Txn!$X1992="","",Txn!$X1992))</f>
        <v>0</v>
      </c>
      <c r="E3971" s="39">
        <f>IF($D3971="","",IFERROR(VLOOKUP($D3971,AcctTbl,2,0),""))</f>
        <v>0</v>
      </c>
      <c r="F3971" s="39">
        <f>IF($D3971="","",IFERROR(VLOOKUP($D3971,AcctTbl,3,0),""))</f>
        <v>0</v>
      </c>
      <c r="G3971" s="39">
        <f>IF(Txn!$B1992="","",Txn!$D1992)</f>
        <v>0</v>
      </c>
      <c r="H3971" s="38">
        <f>IF(Txn!$B1992="","",Txn!$E1992)</f>
        <v>0</v>
      </c>
      <c r="I3971" s="40">
        <f>IF(Txn!$B1992="",0,Txn!$O1992)</f>
        <v>0</v>
      </c>
      <c r="J3971" s="40">
        <f>IF(Txn!$B1992="",0,Txn!$P1992)</f>
        <v>0</v>
      </c>
      <c r="K3971" s="41">
        <f>IF($A3971="","",IFERROR(VALUE(MID($A3971,6,2)),""))</f>
        <v>0</v>
      </c>
      <c r="L3971" s="39">
        <f>IF(Txn!$K1992="","",Txn!$K1992)</f>
        <v>0</v>
      </c>
      <c r="N3971" s="42">
        <f>IF($D3971="",0,COUNTIF(BankAccts,$D3971))</f>
        <v>0</v>
      </c>
    </row>
    <row r="3972" spans="1:14">
      <c r="A3972" s="38">
        <f>IF(Txn!$B1992="","",Txn!$B1992)</f>
        <v>0</v>
      </c>
      <c r="B3972" s="38">
        <f>IF(Txn!$B1992="","",Txn!$C1992)</f>
        <v>0</v>
      </c>
      <c r="C3972" s="39">
        <f>IF(Txn!$B1992="","","تراکنش بانکی")</f>
        <v>0</v>
      </c>
      <c r="D3972" s="38">
        <f>IF(Txn!$B1992="","",IF(IF(Txn!$U1992="TRF",Txn!$Y1992,Txn!$Z1992)="","",IF(Txn!$U1992="TRF",Txn!$Y1992,Txn!$Z1992)))</f>
        <v>0</v>
      </c>
      <c r="E3972" s="39">
        <f>IF($D3972="","",IFERROR(VLOOKUP($D3972,AcctTbl,2,0),""))</f>
        <v>0</v>
      </c>
      <c r="F3972" s="39">
        <f>IF($D3972="","",IFERROR(VLOOKUP($D3972,AcctTbl,3,0),""))</f>
        <v>0</v>
      </c>
      <c r="G3972" s="39">
        <f>IF(Txn!$B1992="","",Txn!$D1992)</f>
        <v>0</v>
      </c>
      <c r="H3972" s="38">
        <f>IF(Txn!$B1992="","",Txn!$E1992)</f>
        <v>0</v>
      </c>
      <c r="I3972" s="40">
        <f>IF(Txn!$B1992="",0,Txn!$Q1992)</f>
        <v>0</v>
      </c>
      <c r="J3972" s="40">
        <f>IF(Txn!$B1992="",0,Txn!$R1992)</f>
        <v>0</v>
      </c>
      <c r="K3972" s="41">
        <f>IF($A3972="","",IFERROR(VALUE(MID($A3972,6,2)),""))</f>
        <v>0</v>
      </c>
      <c r="L3972" s="39">
        <f>IF(Txn!$K1992="","","طرف مقابل — "&amp;Txn!$K1992)</f>
        <v>0</v>
      </c>
      <c r="N3972" s="42">
        <f>IF($D3972="",0,COUNTIF(BankAccts,$D3972))</f>
        <v>0</v>
      </c>
    </row>
    <row r="3973" spans="1:14">
      <c r="A3973" s="38">
        <f>IF(Txn!$B1993="","",Txn!$B1993)</f>
        <v>0</v>
      </c>
      <c r="B3973" s="38">
        <f>IF(Txn!$B1993="","",Txn!$C1993)</f>
        <v>0</v>
      </c>
      <c r="C3973" s="39">
        <f>IF(Txn!$B1993="","","تراکنش بانکی")</f>
        <v>0</v>
      </c>
      <c r="D3973" s="38">
        <f>IF(Txn!$B1993="","",IF(Txn!$X1993="","",Txn!$X1993))</f>
        <v>0</v>
      </c>
      <c r="E3973" s="39">
        <f>IF($D3973="","",IFERROR(VLOOKUP($D3973,AcctTbl,2,0),""))</f>
        <v>0</v>
      </c>
      <c r="F3973" s="39">
        <f>IF($D3973="","",IFERROR(VLOOKUP($D3973,AcctTbl,3,0),""))</f>
        <v>0</v>
      </c>
      <c r="G3973" s="39">
        <f>IF(Txn!$B1993="","",Txn!$D1993)</f>
        <v>0</v>
      </c>
      <c r="H3973" s="38">
        <f>IF(Txn!$B1993="","",Txn!$E1993)</f>
        <v>0</v>
      </c>
      <c r="I3973" s="40">
        <f>IF(Txn!$B1993="",0,Txn!$O1993)</f>
        <v>0</v>
      </c>
      <c r="J3973" s="40">
        <f>IF(Txn!$B1993="",0,Txn!$P1993)</f>
        <v>0</v>
      </c>
      <c r="K3973" s="41">
        <f>IF($A3973="","",IFERROR(VALUE(MID($A3973,6,2)),""))</f>
        <v>0</v>
      </c>
      <c r="L3973" s="39">
        <f>IF(Txn!$K1993="","",Txn!$K1993)</f>
        <v>0</v>
      </c>
      <c r="N3973" s="42">
        <f>IF($D3973="",0,COUNTIF(BankAccts,$D3973))</f>
        <v>0</v>
      </c>
    </row>
    <row r="3974" spans="1:14">
      <c r="A3974" s="38">
        <f>IF(Txn!$B1993="","",Txn!$B1993)</f>
        <v>0</v>
      </c>
      <c r="B3974" s="38">
        <f>IF(Txn!$B1993="","",Txn!$C1993)</f>
        <v>0</v>
      </c>
      <c r="C3974" s="39">
        <f>IF(Txn!$B1993="","","تراکنش بانکی")</f>
        <v>0</v>
      </c>
      <c r="D3974" s="38">
        <f>IF(Txn!$B1993="","",IF(IF(Txn!$U1993="TRF",Txn!$Y1993,Txn!$Z1993)="","",IF(Txn!$U1993="TRF",Txn!$Y1993,Txn!$Z1993)))</f>
        <v>0</v>
      </c>
      <c r="E3974" s="39">
        <f>IF($D3974="","",IFERROR(VLOOKUP($D3974,AcctTbl,2,0),""))</f>
        <v>0</v>
      </c>
      <c r="F3974" s="39">
        <f>IF($D3974="","",IFERROR(VLOOKUP($D3974,AcctTbl,3,0),""))</f>
        <v>0</v>
      </c>
      <c r="G3974" s="39">
        <f>IF(Txn!$B1993="","",Txn!$D1993)</f>
        <v>0</v>
      </c>
      <c r="H3974" s="38">
        <f>IF(Txn!$B1993="","",Txn!$E1993)</f>
        <v>0</v>
      </c>
      <c r="I3974" s="40">
        <f>IF(Txn!$B1993="",0,Txn!$Q1993)</f>
        <v>0</v>
      </c>
      <c r="J3974" s="40">
        <f>IF(Txn!$B1993="",0,Txn!$R1993)</f>
        <v>0</v>
      </c>
      <c r="K3974" s="41">
        <f>IF($A3974="","",IFERROR(VALUE(MID($A3974,6,2)),""))</f>
        <v>0</v>
      </c>
      <c r="L3974" s="39">
        <f>IF(Txn!$K1993="","","طرف مقابل — "&amp;Txn!$K1993)</f>
        <v>0</v>
      </c>
      <c r="N3974" s="42">
        <f>IF($D3974="",0,COUNTIF(BankAccts,$D3974))</f>
        <v>0</v>
      </c>
    </row>
    <row r="3975" spans="1:14">
      <c r="A3975" s="38">
        <f>IF(Txn!$B1994="","",Txn!$B1994)</f>
        <v>0</v>
      </c>
      <c r="B3975" s="38">
        <f>IF(Txn!$B1994="","",Txn!$C1994)</f>
        <v>0</v>
      </c>
      <c r="C3975" s="39">
        <f>IF(Txn!$B1994="","","تراکنش بانکی")</f>
        <v>0</v>
      </c>
      <c r="D3975" s="38">
        <f>IF(Txn!$B1994="","",IF(Txn!$X1994="","",Txn!$X1994))</f>
        <v>0</v>
      </c>
      <c r="E3975" s="39">
        <f>IF($D3975="","",IFERROR(VLOOKUP($D3975,AcctTbl,2,0),""))</f>
        <v>0</v>
      </c>
      <c r="F3975" s="39">
        <f>IF($D3975="","",IFERROR(VLOOKUP($D3975,AcctTbl,3,0),""))</f>
        <v>0</v>
      </c>
      <c r="G3975" s="39">
        <f>IF(Txn!$B1994="","",Txn!$D1994)</f>
        <v>0</v>
      </c>
      <c r="H3975" s="38">
        <f>IF(Txn!$B1994="","",Txn!$E1994)</f>
        <v>0</v>
      </c>
      <c r="I3975" s="40">
        <f>IF(Txn!$B1994="",0,Txn!$O1994)</f>
        <v>0</v>
      </c>
      <c r="J3975" s="40">
        <f>IF(Txn!$B1994="",0,Txn!$P1994)</f>
        <v>0</v>
      </c>
      <c r="K3975" s="41">
        <f>IF($A3975="","",IFERROR(VALUE(MID($A3975,6,2)),""))</f>
        <v>0</v>
      </c>
      <c r="L3975" s="39">
        <f>IF(Txn!$K1994="","",Txn!$K1994)</f>
        <v>0</v>
      </c>
      <c r="N3975" s="42">
        <f>IF($D3975="",0,COUNTIF(BankAccts,$D3975))</f>
        <v>0</v>
      </c>
    </row>
    <row r="3976" spans="1:14">
      <c r="A3976" s="38">
        <f>IF(Txn!$B1994="","",Txn!$B1994)</f>
        <v>0</v>
      </c>
      <c r="B3976" s="38">
        <f>IF(Txn!$B1994="","",Txn!$C1994)</f>
        <v>0</v>
      </c>
      <c r="C3976" s="39">
        <f>IF(Txn!$B1994="","","تراکنش بانکی")</f>
        <v>0</v>
      </c>
      <c r="D3976" s="38">
        <f>IF(Txn!$B1994="","",IF(IF(Txn!$U1994="TRF",Txn!$Y1994,Txn!$Z1994)="","",IF(Txn!$U1994="TRF",Txn!$Y1994,Txn!$Z1994)))</f>
        <v>0</v>
      </c>
      <c r="E3976" s="39">
        <f>IF($D3976="","",IFERROR(VLOOKUP($D3976,AcctTbl,2,0),""))</f>
        <v>0</v>
      </c>
      <c r="F3976" s="39">
        <f>IF($D3976="","",IFERROR(VLOOKUP($D3976,AcctTbl,3,0),""))</f>
        <v>0</v>
      </c>
      <c r="G3976" s="39">
        <f>IF(Txn!$B1994="","",Txn!$D1994)</f>
        <v>0</v>
      </c>
      <c r="H3976" s="38">
        <f>IF(Txn!$B1994="","",Txn!$E1994)</f>
        <v>0</v>
      </c>
      <c r="I3976" s="40">
        <f>IF(Txn!$B1994="",0,Txn!$Q1994)</f>
        <v>0</v>
      </c>
      <c r="J3976" s="40">
        <f>IF(Txn!$B1994="",0,Txn!$R1994)</f>
        <v>0</v>
      </c>
      <c r="K3976" s="41">
        <f>IF($A3976="","",IFERROR(VALUE(MID($A3976,6,2)),""))</f>
        <v>0</v>
      </c>
      <c r="L3976" s="39">
        <f>IF(Txn!$K1994="","","طرف مقابل — "&amp;Txn!$K1994)</f>
        <v>0</v>
      </c>
      <c r="N3976" s="42">
        <f>IF($D3976="",0,COUNTIF(BankAccts,$D3976))</f>
        <v>0</v>
      </c>
    </row>
    <row r="3977" spans="1:14">
      <c r="A3977" s="38">
        <f>IF(Txn!$B1995="","",Txn!$B1995)</f>
        <v>0</v>
      </c>
      <c r="B3977" s="38">
        <f>IF(Txn!$B1995="","",Txn!$C1995)</f>
        <v>0</v>
      </c>
      <c r="C3977" s="39">
        <f>IF(Txn!$B1995="","","تراکنش بانکی")</f>
        <v>0</v>
      </c>
      <c r="D3977" s="38">
        <f>IF(Txn!$B1995="","",IF(Txn!$X1995="","",Txn!$X1995))</f>
        <v>0</v>
      </c>
      <c r="E3977" s="39">
        <f>IF($D3977="","",IFERROR(VLOOKUP($D3977,AcctTbl,2,0),""))</f>
        <v>0</v>
      </c>
      <c r="F3977" s="39">
        <f>IF($D3977="","",IFERROR(VLOOKUP($D3977,AcctTbl,3,0),""))</f>
        <v>0</v>
      </c>
      <c r="G3977" s="39">
        <f>IF(Txn!$B1995="","",Txn!$D1995)</f>
        <v>0</v>
      </c>
      <c r="H3977" s="38">
        <f>IF(Txn!$B1995="","",Txn!$E1995)</f>
        <v>0</v>
      </c>
      <c r="I3977" s="40">
        <f>IF(Txn!$B1995="",0,Txn!$O1995)</f>
        <v>0</v>
      </c>
      <c r="J3977" s="40">
        <f>IF(Txn!$B1995="",0,Txn!$P1995)</f>
        <v>0</v>
      </c>
      <c r="K3977" s="41">
        <f>IF($A3977="","",IFERROR(VALUE(MID($A3977,6,2)),""))</f>
        <v>0</v>
      </c>
      <c r="L3977" s="39">
        <f>IF(Txn!$K1995="","",Txn!$K1995)</f>
        <v>0</v>
      </c>
      <c r="N3977" s="42">
        <f>IF($D3977="",0,COUNTIF(BankAccts,$D3977))</f>
        <v>0</v>
      </c>
    </row>
    <row r="3978" spans="1:14">
      <c r="A3978" s="38">
        <f>IF(Txn!$B1995="","",Txn!$B1995)</f>
        <v>0</v>
      </c>
      <c r="B3978" s="38">
        <f>IF(Txn!$B1995="","",Txn!$C1995)</f>
        <v>0</v>
      </c>
      <c r="C3978" s="39">
        <f>IF(Txn!$B1995="","","تراکنش بانکی")</f>
        <v>0</v>
      </c>
      <c r="D3978" s="38">
        <f>IF(Txn!$B1995="","",IF(IF(Txn!$U1995="TRF",Txn!$Y1995,Txn!$Z1995)="","",IF(Txn!$U1995="TRF",Txn!$Y1995,Txn!$Z1995)))</f>
        <v>0</v>
      </c>
      <c r="E3978" s="39">
        <f>IF($D3978="","",IFERROR(VLOOKUP($D3978,AcctTbl,2,0),""))</f>
        <v>0</v>
      </c>
      <c r="F3978" s="39">
        <f>IF($D3978="","",IFERROR(VLOOKUP($D3978,AcctTbl,3,0),""))</f>
        <v>0</v>
      </c>
      <c r="G3978" s="39">
        <f>IF(Txn!$B1995="","",Txn!$D1995)</f>
        <v>0</v>
      </c>
      <c r="H3978" s="38">
        <f>IF(Txn!$B1995="","",Txn!$E1995)</f>
        <v>0</v>
      </c>
      <c r="I3978" s="40">
        <f>IF(Txn!$B1995="",0,Txn!$Q1995)</f>
        <v>0</v>
      </c>
      <c r="J3978" s="40">
        <f>IF(Txn!$B1995="",0,Txn!$R1995)</f>
        <v>0</v>
      </c>
      <c r="K3978" s="41">
        <f>IF($A3978="","",IFERROR(VALUE(MID($A3978,6,2)),""))</f>
        <v>0</v>
      </c>
      <c r="L3978" s="39">
        <f>IF(Txn!$K1995="","","طرف مقابل — "&amp;Txn!$K1995)</f>
        <v>0</v>
      </c>
      <c r="N3978" s="42">
        <f>IF($D3978="",0,COUNTIF(BankAccts,$D3978))</f>
        <v>0</v>
      </c>
    </row>
    <row r="3979" spans="1:14">
      <c r="A3979" s="38">
        <f>IF(Txn!$B1996="","",Txn!$B1996)</f>
        <v>0</v>
      </c>
      <c r="B3979" s="38">
        <f>IF(Txn!$B1996="","",Txn!$C1996)</f>
        <v>0</v>
      </c>
      <c r="C3979" s="39">
        <f>IF(Txn!$B1996="","","تراکنش بانکی")</f>
        <v>0</v>
      </c>
      <c r="D3979" s="38">
        <f>IF(Txn!$B1996="","",IF(Txn!$X1996="","",Txn!$X1996))</f>
        <v>0</v>
      </c>
      <c r="E3979" s="39">
        <f>IF($D3979="","",IFERROR(VLOOKUP($D3979,AcctTbl,2,0),""))</f>
        <v>0</v>
      </c>
      <c r="F3979" s="39">
        <f>IF($D3979="","",IFERROR(VLOOKUP($D3979,AcctTbl,3,0),""))</f>
        <v>0</v>
      </c>
      <c r="G3979" s="39">
        <f>IF(Txn!$B1996="","",Txn!$D1996)</f>
        <v>0</v>
      </c>
      <c r="H3979" s="38">
        <f>IF(Txn!$B1996="","",Txn!$E1996)</f>
        <v>0</v>
      </c>
      <c r="I3979" s="40">
        <f>IF(Txn!$B1996="",0,Txn!$O1996)</f>
        <v>0</v>
      </c>
      <c r="J3979" s="40">
        <f>IF(Txn!$B1996="",0,Txn!$P1996)</f>
        <v>0</v>
      </c>
      <c r="K3979" s="41">
        <f>IF($A3979="","",IFERROR(VALUE(MID($A3979,6,2)),""))</f>
        <v>0</v>
      </c>
      <c r="L3979" s="39">
        <f>IF(Txn!$K1996="","",Txn!$K1996)</f>
        <v>0</v>
      </c>
      <c r="N3979" s="42">
        <f>IF($D3979="",0,COUNTIF(BankAccts,$D3979))</f>
        <v>0</v>
      </c>
    </row>
    <row r="3980" spans="1:14">
      <c r="A3980" s="38">
        <f>IF(Txn!$B1996="","",Txn!$B1996)</f>
        <v>0</v>
      </c>
      <c r="B3980" s="38">
        <f>IF(Txn!$B1996="","",Txn!$C1996)</f>
        <v>0</v>
      </c>
      <c r="C3980" s="39">
        <f>IF(Txn!$B1996="","","تراکنش بانکی")</f>
        <v>0</v>
      </c>
      <c r="D3980" s="38">
        <f>IF(Txn!$B1996="","",IF(IF(Txn!$U1996="TRF",Txn!$Y1996,Txn!$Z1996)="","",IF(Txn!$U1996="TRF",Txn!$Y1996,Txn!$Z1996)))</f>
        <v>0</v>
      </c>
      <c r="E3980" s="39">
        <f>IF($D3980="","",IFERROR(VLOOKUP($D3980,AcctTbl,2,0),""))</f>
        <v>0</v>
      </c>
      <c r="F3980" s="39">
        <f>IF($D3980="","",IFERROR(VLOOKUP($D3980,AcctTbl,3,0),""))</f>
        <v>0</v>
      </c>
      <c r="G3980" s="39">
        <f>IF(Txn!$B1996="","",Txn!$D1996)</f>
        <v>0</v>
      </c>
      <c r="H3980" s="38">
        <f>IF(Txn!$B1996="","",Txn!$E1996)</f>
        <v>0</v>
      </c>
      <c r="I3980" s="40">
        <f>IF(Txn!$B1996="",0,Txn!$Q1996)</f>
        <v>0</v>
      </c>
      <c r="J3980" s="40">
        <f>IF(Txn!$B1996="",0,Txn!$R1996)</f>
        <v>0</v>
      </c>
      <c r="K3980" s="41">
        <f>IF($A3980="","",IFERROR(VALUE(MID($A3980,6,2)),""))</f>
        <v>0</v>
      </c>
      <c r="L3980" s="39">
        <f>IF(Txn!$K1996="","","طرف مقابل — "&amp;Txn!$K1996)</f>
        <v>0</v>
      </c>
      <c r="N3980" s="42">
        <f>IF($D3980="",0,COUNTIF(BankAccts,$D3980))</f>
        <v>0</v>
      </c>
    </row>
    <row r="3981" spans="1:14">
      <c r="A3981" s="38">
        <f>IF(Txn!$B1997="","",Txn!$B1997)</f>
        <v>0</v>
      </c>
      <c r="B3981" s="38">
        <f>IF(Txn!$B1997="","",Txn!$C1997)</f>
        <v>0</v>
      </c>
      <c r="C3981" s="39">
        <f>IF(Txn!$B1997="","","تراکنش بانکی")</f>
        <v>0</v>
      </c>
      <c r="D3981" s="38">
        <f>IF(Txn!$B1997="","",IF(Txn!$X1997="","",Txn!$X1997))</f>
        <v>0</v>
      </c>
      <c r="E3981" s="39">
        <f>IF($D3981="","",IFERROR(VLOOKUP($D3981,AcctTbl,2,0),""))</f>
        <v>0</v>
      </c>
      <c r="F3981" s="39">
        <f>IF($D3981="","",IFERROR(VLOOKUP($D3981,AcctTbl,3,0),""))</f>
        <v>0</v>
      </c>
      <c r="G3981" s="39">
        <f>IF(Txn!$B1997="","",Txn!$D1997)</f>
        <v>0</v>
      </c>
      <c r="H3981" s="38">
        <f>IF(Txn!$B1997="","",Txn!$E1997)</f>
        <v>0</v>
      </c>
      <c r="I3981" s="40">
        <f>IF(Txn!$B1997="",0,Txn!$O1997)</f>
        <v>0</v>
      </c>
      <c r="J3981" s="40">
        <f>IF(Txn!$B1997="",0,Txn!$P1997)</f>
        <v>0</v>
      </c>
      <c r="K3981" s="41">
        <f>IF($A3981="","",IFERROR(VALUE(MID($A3981,6,2)),""))</f>
        <v>0</v>
      </c>
      <c r="L3981" s="39">
        <f>IF(Txn!$K1997="","",Txn!$K1997)</f>
        <v>0</v>
      </c>
      <c r="N3981" s="42">
        <f>IF($D3981="",0,COUNTIF(BankAccts,$D3981))</f>
        <v>0</v>
      </c>
    </row>
    <row r="3982" spans="1:14">
      <c r="A3982" s="38">
        <f>IF(Txn!$B1997="","",Txn!$B1997)</f>
        <v>0</v>
      </c>
      <c r="B3982" s="38">
        <f>IF(Txn!$B1997="","",Txn!$C1997)</f>
        <v>0</v>
      </c>
      <c r="C3982" s="39">
        <f>IF(Txn!$B1997="","","تراکنش بانکی")</f>
        <v>0</v>
      </c>
      <c r="D3982" s="38">
        <f>IF(Txn!$B1997="","",IF(IF(Txn!$U1997="TRF",Txn!$Y1997,Txn!$Z1997)="","",IF(Txn!$U1997="TRF",Txn!$Y1997,Txn!$Z1997)))</f>
        <v>0</v>
      </c>
      <c r="E3982" s="39">
        <f>IF($D3982="","",IFERROR(VLOOKUP($D3982,AcctTbl,2,0),""))</f>
        <v>0</v>
      </c>
      <c r="F3982" s="39">
        <f>IF($D3982="","",IFERROR(VLOOKUP($D3982,AcctTbl,3,0),""))</f>
        <v>0</v>
      </c>
      <c r="G3982" s="39">
        <f>IF(Txn!$B1997="","",Txn!$D1997)</f>
        <v>0</v>
      </c>
      <c r="H3982" s="38">
        <f>IF(Txn!$B1997="","",Txn!$E1997)</f>
        <v>0</v>
      </c>
      <c r="I3982" s="40">
        <f>IF(Txn!$B1997="",0,Txn!$Q1997)</f>
        <v>0</v>
      </c>
      <c r="J3982" s="40">
        <f>IF(Txn!$B1997="",0,Txn!$R1997)</f>
        <v>0</v>
      </c>
      <c r="K3982" s="41">
        <f>IF($A3982="","",IFERROR(VALUE(MID($A3982,6,2)),""))</f>
        <v>0</v>
      </c>
      <c r="L3982" s="39">
        <f>IF(Txn!$K1997="","","طرف مقابل — "&amp;Txn!$K1997)</f>
        <v>0</v>
      </c>
      <c r="N3982" s="42">
        <f>IF($D3982="",0,COUNTIF(BankAccts,$D3982))</f>
        <v>0</v>
      </c>
    </row>
    <row r="3983" spans="1:14">
      <c r="A3983" s="38">
        <f>IF(Txn!$B1998="","",Txn!$B1998)</f>
        <v>0</v>
      </c>
      <c r="B3983" s="38">
        <f>IF(Txn!$B1998="","",Txn!$C1998)</f>
        <v>0</v>
      </c>
      <c r="C3983" s="39">
        <f>IF(Txn!$B1998="","","تراکنش بانکی")</f>
        <v>0</v>
      </c>
      <c r="D3983" s="38">
        <f>IF(Txn!$B1998="","",IF(Txn!$X1998="","",Txn!$X1998))</f>
        <v>0</v>
      </c>
      <c r="E3983" s="39">
        <f>IF($D3983="","",IFERROR(VLOOKUP($D3983,AcctTbl,2,0),""))</f>
        <v>0</v>
      </c>
      <c r="F3983" s="39">
        <f>IF($D3983="","",IFERROR(VLOOKUP($D3983,AcctTbl,3,0),""))</f>
        <v>0</v>
      </c>
      <c r="G3983" s="39">
        <f>IF(Txn!$B1998="","",Txn!$D1998)</f>
        <v>0</v>
      </c>
      <c r="H3983" s="38">
        <f>IF(Txn!$B1998="","",Txn!$E1998)</f>
        <v>0</v>
      </c>
      <c r="I3983" s="40">
        <f>IF(Txn!$B1998="",0,Txn!$O1998)</f>
        <v>0</v>
      </c>
      <c r="J3983" s="40">
        <f>IF(Txn!$B1998="",0,Txn!$P1998)</f>
        <v>0</v>
      </c>
      <c r="K3983" s="41">
        <f>IF($A3983="","",IFERROR(VALUE(MID($A3983,6,2)),""))</f>
        <v>0</v>
      </c>
      <c r="L3983" s="39">
        <f>IF(Txn!$K1998="","",Txn!$K1998)</f>
        <v>0</v>
      </c>
      <c r="N3983" s="42">
        <f>IF($D3983="",0,COUNTIF(BankAccts,$D3983))</f>
        <v>0</v>
      </c>
    </row>
    <row r="3984" spans="1:14">
      <c r="A3984" s="38">
        <f>IF(Txn!$B1998="","",Txn!$B1998)</f>
        <v>0</v>
      </c>
      <c r="B3984" s="38">
        <f>IF(Txn!$B1998="","",Txn!$C1998)</f>
        <v>0</v>
      </c>
      <c r="C3984" s="39">
        <f>IF(Txn!$B1998="","","تراکنش بانکی")</f>
        <v>0</v>
      </c>
      <c r="D3984" s="38">
        <f>IF(Txn!$B1998="","",IF(IF(Txn!$U1998="TRF",Txn!$Y1998,Txn!$Z1998)="","",IF(Txn!$U1998="TRF",Txn!$Y1998,Txn!$Z1998)))</f>
        <v>0</v>
      </c>
      <c r="E3984" s="39">
        <f>IF($D3984="","",IFERROR(VLOOKUP($D3984,AcctTbl,2,0),""))</f>
        <v>0</v>
      </c>
      <c r="F3984" s="39">
        <f>IF($D3984="","",IFERROR(VLOOKUP($D3984,AcctTbl,3,0),""))</f>
        <v>0</v>
      </c>
      <c r="G3984" s="39">
        <f>IF(Txn!$B1998="","",Txn!$D1998)</f>
        <v>0</v>
      </c>
      <c r="H3984" s="38">
        <f>IF(Txn!$B1998="","",Txn!$E1998)</f>
        <v>0</v>
      </c>
      <c r="I3984" s="40">
        <f>IF(Txn!$B1998="",0,Txn!$Q1998)</f>
        <v>0</v>
      </c>
      <c r="J3984" s="40">
        <f>IF(Txn!$B1998="",0,Txn!$R1998)</f>
        <v>0</v>
      </c>
      <c r="K3984" s="41">
        <f>IF($A3984="","",IFERROR(VALUE(MID($A3984,6,2)),""))</f>
        <v>0</v>
      </c>
      <c r="L3984" s="39">
        <f>IF(Txn!$K1998="","","طرف مقابل — "&amp;Txn!$K1998)</f>
        <v>0</v>
      </c>
      <c r="N3984" s="42">
        <f>IF($D3984="",0,COUNTIF(BankAccts,$D3984))</f>
        <v>0</v>
      </c>
    </row>
    <row r="3985" spans="1:14">
      <c r="A3985" s="38">
        <f>IF(Txn!$B1999="","",Txn!$B1999)</f>
        <v>0</v>
      </c>
      <c r="B3985" s="38">
        <f>IF(Txn!$B1999="","",Txn!$C1999)</f>
        <v>0</v>
      </c>
      <c r="C3985" s="39">
        <f>IF(Txn!$B1999="","","تراکنش بانکی")</f>
        <v>0</v>
      </c>
      <c r="D3985" s="38">
        <f>IF(Txn!$B1999="","",IF(Txn!$X1999="","",Txn!$X1999))</f>
        <v>0</v>
      </c>
      <c r="E3985" s="39">
        <f>IF($D3985="","",IFERROR(VLOOKUP($D3985,AcctTbl,2,0),""))</f>
        <v>0</v>
      </c>
      <c r="F3985" s="39">
        <f>IF($D3985="","",IFERROR(VLOOKUP($D3985,AcctTbl,3,0),""))</f>
        <v>0</v>
      </c>
      <c r="G3985" s="39">
        <f>IF(Txn!$B1999="","",Txn!$D1999)</f>
        <v>0</v>
      </c>
      <c r="H3985" s="38">
        <f>IF(Txn!$B1999="","",Txn!$E1999)</f>
        <v>0</v>
      </c>
      <c r="I3985" s="40">
        <f>IF(Txn!$B1999="",0,Txn!$O1999)</f>
        <v>0</v>
      </c>
      <c r="J3985" s="40">
        <f>IF(Txn!$B1999="",0,Txn!$P1999)</f>
        <v>0</v>
      </c>
      <c r="K3985" s="41">
        <f>IF($A3985="","",IFERROR(VALUE(MID($A3985,6,2)),""))</f>
        <v>0</v>
      </c>
      <c r="L3985" s="39">
        <f>IF(Txn!$K1999="","",Txn!$K1999)</f>
        <v>0</v>
      </c>
      <c r="N3985" s="42">
        <f>IF($D3985="",0,COUNTIF(BankAccts,$D3985))</f>
        <v>0</v>
      </c>
    </row>
    <row r="3986" spans="1:14">
      <c r="A3986" s="38">
        <f>IF(Txn!$B1999="","",Txn!$B1999)</f>
        <v>0</v>
      </c>
      <c r="B3986" s="38">
        <f>IF(Txn!$B1999="","",Txn!$C1999)</f>
        <v>0</v>
      </c>
      <c r="C3986" s="39">
        <f>IF(Txn!$B1999="","","تراکنش بانکی")</f>
        <v>0</v>
      </c>
      <c r="D3986" s="38">
        <f>IF(Txn!$B1999="","",IF(IF(Txn!$U1999="TRF",Txn!$Y1999,Txn!$Z1999)="","",IF(Txn!$U1999="TRF",Txn!$Y1999,Txn!$Z1999)))</f>
        <v>0</v>
      </c>
      <c r="E3986" s="39">
        <f>IF($D3986="","",IFERROR(VLOOKUP($D3986,AcctTbl,2,0),""))</f>
        <v>0</v>
      </c>
      <c r="F3986" s="39">
        <f>IF($D3986="","",IFERROR(VLOOKUP($D3986,AcctTbl,3,0),""))</f>
        <v>0</v>
      </c>
      <c r="G3986" s="39">
        <f>IF(Txn!$B1999="","",Txn!$D1999)</f>
        <v>0</v>
      </c>
      <c r="H3986" s="38">
        <f>IF(Txn!$B1999="","",Txn!$E1999)</f>
        <v>0</v>
      </c>
      <c r="I3986" s="40">
        <f>IF(Txn!$B1999="",0,Txn!$Q1999)</f>
        <v>0</v>
      </c>
      <c r="J3986" s="40">
        <f>IF(Txn!$B1999="",0,Txn!$R1999)</f>
        <v>0</v>
      </c>
      <c r="K3986" s="41">
        <f>IF($A3986="","",IFERROR(VALUE(MID($A3986,6,2)),""))</f>
        <v>0</v>
      </c>
      <c r="L3986" s="39">
        <f>IF(Txn!$K1999="","","طرف مقابل — "&amp;Txn!$K1999)</f>
        <v>0</v>
      </c>
      <c r="N3986" s="42">
        <f>IF($D3986="",0,COUNTIF(BankAccts,$D3986))</f>
        <v>0</v>
      </c>
    </row>
    <row r="3987" spans="1:14">
      <c r="A3987" s="38">
        <f>IF(Txn!$B2000="","",Txn!$B2000)</f>
        <v>0</v>
      </c>
      <c r="B3987" s="38">
        <f>IF(Txn!$B2000="","",Txn!$C2000)</f>
        <v>0</v>
      </c>
      <c r="C3987" s="39">
        <f>IF(Txn!$B2000="","","تراکنش بانکی")</f>
        <v>0</v>
      </c>
      <c r="D3987" s="38">
        <f>IF(Txn!$B2000="","",IF(Txn!$X2000="","",Txn!$X2000))</f>
        <v>0</v>
      </c>
      <c r="E3987" s="39">
        <f>IF($D3987="","",IFERROR(VLOOKUP($D3987,AcctTbl,2,0),""))</f>
        <v>0</v>
      </c>
      <c r="F3987" s="39">
        <f>IF($D3987="","",IFERROR(VLOOKUP($D3987,AcctTbl,3,0),""))</f>
        <v>0</v>
      </c>
      <c r="G3987" s="39">
        <f>IF(Txn!$B2000="","",Txn!$D2000)</f>
        <v>0</v>
      </c>
      <c r="H3987" s="38">
        <f>IF(Txn!$B2000="","",Txn!$E2000)</f>
        <v>0</v>
      </c>
      <c r="I3987" s="40">
        <f>IF(Txn!$B2000="",0,Txn!$O2000)</f>
        <v>0</v>
      </c>
      <c r="J3987" s="40">
        <f>IF(Txn!$B2000="",0,Txn!$P2000)</f>
        <v>0</v>
      </c>
      <c r="K3987" s="41">
        <f>IF($A3987="","",IFERROR(VALUE(MID($A3987,6,2)),""))</f>
        <v>0</v>
      </c>
      <c r="L3987" s="39">
        <f>IF(Txn!$K2000="","",Txn!$K2000)</f>
        <v>0</v>
      </c>
      <c r="N3987" s="42">
        <f>IF($D3987="",0,COUNTIF(BankAccts,$D3987))</f>
        <v>0</v>
      </c>
    </row>
    <row r="3988" spans="1:14">
      <c r="A3988" s="38">
        <f>IF(Txn!$B2000="","",Txn!$B2000)</f>
        <v>0</v>
      </c>
      <c r="B3988" s="38">
        <f>IF(Txn!$B2000="","",Txn!$C2000)</f>
        <v>0</v>
      </c>
      <c r="C3988" s="39">
        <f>IF(Txn!$B2000="","","تراکنش بانکی")</f>
        <v>0</v>
      </c>
      <c r="D3988" s="38">
        <f>IF(Txn!$B2000="","",IF(IF(Txn!$U2000="TRF",Txn!$Y2000,Txn!$Z2000)="","",IF(Txn!$U2000="TRF",Txn!$Y2000,Txn!$Z2000)))</f>
        <v>0</v>
      </c>
      <c r="E3988" s="39">
        <f>IF($D3988="","",IFERROR(VLOOKUP($D3988,AcctTbl,2,0),""))</f>
        <v>0</v>
      </c>
      <c r="F3988" s="39">
        <f>IF($D3988="","",IFERROR(VLOOKUP($D3988,AcctTbl,3,0),""))</f>
        <v>0</v>
      </c>
      <c r="G3988" s="39">
        <f>IF(Txn!$B2000="","",Txn!$D2000)</f>
        <v>0</v>
      </c>
      <c r="H3988" s="38">
        <f>IF(Txn!$B2000="","",Txn!$E2000)</f>
        <v>0</v>
      </c>
      <c r="I3988" s="40">
        <f>IF(Txn!$B2000="",0,Txn!$Q2000)</f>
        <v>0</v>
      </c>
      <c r="J3988" s="40">
        <f>IF(Txn!$B2000="",0,Txn!$R2000)</f>
        <v>0</v>
      </c>
      <c r="K3988" s="41">
        <f>IF($A3988="","",IFERROR(VALUE(MID($A3988,6,2)),""))</f>
        <v>0</v>
      </c>
      <c r="L3988" s="39">
        <f>IF(Txn!$K2000="","","طرف مقابل — "&amp;Txn!$K2000)</f>
        <v>0</v>
      </c>
      <c r="N3988" s="42">
        <f>IF($D3988="",0,COUNTIF(BankAccts,$D3988))</f>
        <v>0</v>
      </c>
    </row>
    <row r="3989" spans="1:14">
      <c r="A3989" s="38">
        <f>IF(Txn!$B2001="","",Txn!$B2001)</f>
        <v>0</v>
      </c>
      <c r="B3989" s="38">
        <f>IF(Txn!$B2001="","",Txn!$C2001)</f>
        <v>0</v>
      </c>
      <c r="C3989" s="39">
        <f>IF(Txn!$B2001="","","تراکنش بانکی")</f>
        <v>0</v>
      </c>
      <c r="D3989" s="38">
        <f>IF(Txn!$B2001="","",IF(Txn!$X2001="","",Txn!$X2001))</f>
        <v>0</v>
      </c>
      <c r="E3989" s="39">
        <f>IF($D3989="","",IFERROR(VLOOKUP($D3989,AcctTbl,2,0),""))</f>
        <v>0</v>
      </c>
      <c r="F3989" s="39">
        <f>IF($D3989="","",IFERROR(VLOOKUP($D3989,AcctTbl,3,0),""))</f>
        <v>0</v>
      </c>
      <c r="G3989" s="39">
        <f>IF(Txn!$B2001="","",Txn!$D2001)</f>
        <v>0</v>
      </c>
      <c r="H3989" s="38">
        <f>IF(Txn!$B2001="","",Txn!$E2001)</f>
        <v>0</v>
      </c>
      <c r="I3989" s="40">
        <f>IF(Txn!$B2001="",0,Txn!$O2001)</f>
        <v>0</v>
      </c>
      <c r="J3989" s="40">
        <f>IF(Txn!$B2001="",0,Txn!$P2001)</f>
        <v>0</v>
      </c>
      <c r="K3989" s="41">
        <f>IF($A3989="","",IFERROR(VALUE(MID($A3989,6,2)),""))</f>
        <v>0</v>
      </c>
      <c r="L3989" s="39">
        <f>IF(Txn!$K2001="","",Txn!$K2001)</f>
        <v>0</v>
      </c>
      <c r="N3989" s="42">
        <f>IF($D3989="",0,COUNTIF(BankAccts,$D3989))</f>
        <v>0</v>
      </c>
    </row>
    <row r="3990" spans="1:14">
      <c r="A3990" s="38">
        <f>IF(Txn!$B2001="","",Txn!$B2001)</f>
        <v>0</v>
      </c>
      <c r="B3990" s="38">
        <f>IF(Txn!$B2001="","",Txn!$C2001)</f>
        <v>0</v>
      </c>
      <c r="C3990" s="39">
        <f>IF(Txn!$B2001="","","تراکنش بانکی")</f>
        <v>0</v>
      </c>
      <c r="D3990" s="38">
        <f>IF(Txn!$B2001="","",IF(IF(Txn!$U2001="TRF",Txn!$Y2001,Txn!$Z2001)="","",IF(Txn!$U2001="TRF",Txn!$Y2001,Txn!$Z2001)))</f>
        <v>0</v>
      </c>
      <c r="E3990" s="39">
        <f>IF($D3990="","",IFERROR(VLOOKUP($D3990,AcctTbl,2,0),""))</f>
        <v>0</v>
      </c>
      <c r="F3990" s="39">
        <f>IF($D3990="","",IFERROR(VLOOKUP($D3990,AcctTbl,3,0),""))</f>
        <v>0</v>
      </c>
      <c r="G3990" s="39">
        <f>IF(Txn!$B2001="","",Txn!$D2001)</f>
        <v>0</v>
      </c>
      <c r="H3990" s="38">
        <f>IF(Txn!$B2001="","",Txn!$E2001)</f>
        <v>0</v>
      </c>
      <c r="I3990" s="40">
        <f>IF(Txn!$B2001="",0,Txn!$Q2001)</f>
        <v>0</v>
      </c>
      <c r="J3990" s="40">
        <f>IF(Txn!$B2001="",0,Txn!$R2001)</f>
        <v>0</v>
      </c>
      <c r="K3990" s="41">
        <f>IF($A3990="","",IFERROR(VALUE(MID($A3990,6,2)),""))</f>
        <v>0</v>
      </c>
      <c r="L3990" s="39">
        <f>IF(Txn!$K2001="","","طرف مقابل — "&amp;Txn!$K2001)</f>
        <v>0</v>
      </c>
      <c r="N3990" s="42">
        <f>IF($D3990="",0,COUNTIF(BankAccts,$D3990))</f>
        <v>0</v>
      </c>
    </row>
    <row r="3991" spans="1:14">
      <c r="A3991" s="38">
        <f>IF(Txn!$B2002="","",Txn!$B2002)</f>
        <v>0</v>
      </c>
      <c r="B3991" s="38">
        <f>IF(Txn!$B2002="","",Txn!$C2002)</f>
        <v>0</v>
      </c>
      <c r="C3991" s="39">
        <f>IF(Txn!$B2002="","","تراکنش بانکی")</f>
        <v>0</v>
      </c>
      <c r="D3991" s="38">
        <f>IF(Txn!$B2002="","",IF(Txn!$X2002="","",Txn!$X2002))</f>
        <v>0</v>
      </c>
      <c r="E3991" s="39">
        <f>IF($D3991="","",IFERROR(VLOOKUP($D3991,AcctTbl,2,0),""))</f>
        <v>0</v>
      </c>
      <c r="F3991" s="39">
        <f>IF($D3991="","",IFERROR(VLOOKUP($D3991,AcctTbl,3,0),""))</f>
        <v>0</v>
      </c>
      <c r="G3991" s="39">
        <f>IF(Txn!$B2002="","",Txn!$D2002)</f>
        <v>0</v>
      </c>
      <c r="H3991" s="38">
        <f>IF(Txn!$B2002="","",Txn!$E2002)</f>
        <v>0</v>
      </c>
      <c r="I3991" s="40">
        <f>IF(Txn!$B2002="",0,Txn!$O2002)</f>
        <v>0</v>
      </c>
      <c r="J3991" s="40">
        <f>IF(Txn!$B2002="",0,Txn!$P2002)</f>
        <v>0</v>
      </c>
      <c r="K3991" s="41">
        <f>IF($A3991="","",IFERROR(VALUE(MID($A3991,6,2)),""))</f>
        <v>0</v>
      </c>
      <c r="L3991" s="39">
        <f>IF(Txn!$K2002="","",Txn!$K2002)</f>
        <v>0</v>
      </c>
      <c r="N3991" s="42">
        <f>IF($D3991="",0,COUNTIF(BankAccts,$D3991))</f>
        <v>0</v>
      </c>
    </row>
    <row r="3992" spans="1:14">
      <c r="A3992" s="38">
        <f>IF(Txn!$B2002="","",Txn!$B2002)</f>
        <v>0</v>
      </c>
      <c r="B3992" s="38">
        <f>IF(Txn!$B2002="","",Txn!$C2002)</f>
        <v>0</v>
      </c>
      <c r="C3992" s="39">
        <f>IF(Txn!$B2002="","","تراکنش بانکی")</f>
        <v>0</v>
      </c>
      <c r="D3992" s="38">
        <f>IF(Txn!$B2002="","",IF(IF(Txn!$U2002="TRF",Txn!$Y2002,Txn!$Z2002)="","",IF(Txn!$U2002="TRF",Txn!$Y2002,Txn!$Z2002)))</f>
        <v>0</v>
      </c>
      <c r="E3992" s="39">
        <f>IF($D3992="","",IFERROR(VLOOKUP($D3992,AcctTbl,2,0),""))</f>
        <v>0</v>
      </c>
      <c r="F3992" s="39">
        <f>IF($D3992="","",IFERROR(VLOOKUP($D3992,AcctTbl,3,0),""))</f>
        <v>0</v>
      </c>
      <c r="G3992" s="39">
        <f>IF(Txn!$B2002="","",Txn!$D2002)</f>
        <v>0</v>
      </c>
      <c r="H3992" s="38">
        <f>IF(Txn!$B2002="","",Txn!$E2002)</f>
        <v>0</v>
      </c>
      <c r="I3992" s="40">
        <f>IF(Txn!$B2002="",0,Txn!$Q2002)</f>
        <v>0</v>
      </c>
      <c r="J3992" s="40">
        <f>IF(Txn!$B2002="",0,Txn!$R2002)</f>
        <v>0</v>
      </c>
      <c r="K3992" s="41">
        <f>IF($A3992="","",IFERROR(VALUE(MID($A3992,6,2)),""))</f>
        <v>0</v>
      </c>
      <c r="L3992" s="39">
        <f>IF(Txn!$K2002="","","طرف مقابل — "&amp;Txn!$K2002)</f>
        <v>0</v>
      </c>
      <c r="N3992" s="42">
        <f>IF($D3992="",0,COUNTIF(BankAccts,$D3992))</f>
        <v>0</v>
      </c>
    </row>
    <row r="3993" spans="1:14">
      <c r="A3993" s="38">
        <f>IF(Txn!$B2003="","",Txn!$B2003)</f>
        <v>0</v>
      </c>
      <c r="B3993" s="38">
        <f>IF(Txn!$B2003="","",Txn!$C2003)</f>
        <v>0</v>
      </c>
      <c r="C3993" s="39">
        <f>IF(Txn!$B2003="","","تراکنش بانکی")</f>
        <v>0</v>
      </c>
      <c r="D3993" s="38">
        <f>IF(Txn!$B2003="","",IF(Txn!$X2003="","",Txn!$X2003))</f>
        <v>0</v>
      </c>
      <c r="E3993" s="39">
        <f>IF($D3993="","",IFERROR(VLOOKUP($D3993,AcctTbl,2,0),""))</f>
        <v>0</v>
      </c>
      <c r="F3993" s="39">
        <f>IF($D3993="","",IFERROR(VLOOKUP($D3993,AcctTbl,3,0),""))</f>
        <v>0</v>
      </c>
      <c r="G3993" s="39">
        <f>IF(Txn!$B2003="","",Txn!$D2003)</f>
        <v>0</v>
      </c>
      <c r="H3993" s="38">
        <f>IF(Txn!$B2003="","",Txn!$E2003)</f>
        <v>0</v>
      </c>
      <c r="I3993" s="40">
        <f>IF(Txn!$B2003="",0,Txn!$O2003)</f>
        <v>0</v>
      </c>
      <c r="J3993" s="40">
        <f>IF(Txn!$B2003="",0,Txn!$P2003)</f>
        <v>0</v>
      </c>
      <c r="K3993" s="41">
        <f>IF($A3993="","",IFERROR(VALUE(MID($A3993,6,2)),""))</f>
        <v>0</v>
      </c>
      <c r="L3993" s="39">
        <f>IF(Txn!$K2003="","",Txn!$K2003)</f>
        <v>0</v>
      </c>
      <c r="N3993" s="42">
        <f>IF($D3993="",0,COUNTIF(BankAccts,$D3993))</f>
        <v>0</v>
      </c>
    </row>
    <row r="3994" spans="1:14">
      <c r="A3994" s="38">
        <f>IF(Txn!$B2003="","",Txn!$B2003)</f>
        <v>0</v>
      </c>
      <c r="B3994" s="38">
        <f>IF(Txn!$B2003="","",Txn!$C2003)</f>
        <v>0</v>
      </c>
      <c r="C3994" s="39">
        <f>IF(Txn!$B2003="","","تراکنش بانکی")</f>
        <v>0</v>
      </c>
      <c r="D3994" s="38">
        <f>IF(Txn!$B2003="","",IF(IF(Txn!$U2003="TRF",Txn!$Y2003,Txn!$Z2003)="","",IF(Txn!$U2003="TRF",Txn!$Y2003,Txn!$Z2003)))</f>
        <v>0</v>
      </c>
      <c r="E3994" s="39">
        <f>IF($D3994="","",IFERROR(VLOOKUP($D3994,AcctTbl,2,0),""))</f>
        <v>0</v>
      </c>
      <c r="F3994" s="39">
        <f>IF($D3994="","",IFERROR(VLOOKUP($D3994,AcctTbl,3,0),""))</f>
        <v>0</v>
      </c>
      <c r="G3994" s="39">
        <f>IF(Txn!$B2003="","",Txn!$D2003)</f>
        <v>0</v>
      </c>
      <c r="H3994" s="38">
        <f>IF(Txn!$B2003="","",Txn!$E2003)</f>
        <v>0</v>
      </c>
      <c r="I3994" s="40">
        <f>IF(Txn!$B2003="",0,Txn!$Q2003)</f>
        <v>0</v>
      </c>
      <c r="J3994" s="40">
        <f>IF(Txn!$B2003="",0,Txn!$R2003)</f>
        <v>0</v>
      </c>
      <c r="K3994" s="41">
        <f>IF($A3994="","",IFERROR(VALUE(MID($A3994,6,2)),""))</f>
        <v>0</v>
      </c>
      <c r="L3994" s="39">
        <f>IF(Txn!$K2003="","","طرف مقابل — "&amp;Txn!$K2003)</f>
        <v>0</v>
      </c>
      <c r="N3994" s="42">
        <f>IF($D3994="",0,COUNTIF(BankAccts,$D3994))</f>
        <v>0</v>
      </c>
    </row>
    <row r="3995" spans="1:14">
      <c r="A3995" s="38">
        <f>IF(Txn!$B2004="","",Txn!$B2004)</f>
        <v>0</v>
      </c>
      <c r="B3995" s="38">
        <f>IF(Txn!$B2004="","",Txn!$C2004)</f>
        <v>0</v>
      </c>
      <c r="C3995" s="39">
        <f>IF(Txn!$B2004="","","تراکنش بانکی")</f>
        <v>0</v>
      </c>
      <c r="D3995" s="38">
        <f>IF(Txn!$B2004="","",IF(Txn!$X2004="","",Txn!$X2004))</f>
        <v>0</v>
      </c>
      <c r="E3995" s="39">
        <f>IF($D3995="","",IFERROR(VLOOKUP($D3995,AcctTbl,2,0),""))</f>
        <v>0</v>
      </c>
      <c r="F3995" s="39">
        <f>IF($D3995="","",IFERROR(VLOOKUP($D3995,AcctTbl,3,0),""))</f>
        <v>0</v>
      </c>
      <c r="G3995" s="39">
        <f>IF(Txn!$B2004="","",Txn!$D2004)</f>
        <v>0</v>
      </c>
      <c r="H3995" s="38">
        <f>IF(Txn!$B2004="","",Txn!$E2004)</f>
        <v>0</v>
      </c>
      <c r="I3995" s="40">
        <f>IF(Txn!$B2004="",0,Txn!$O2004)</f>
        <v>0</v>
      </c>
      <c r="J3995" s="40">
        <f>IF(Txn!$B2004="",0,Txn!$P2004)</f>
        <v>0</v>
      </c>
      <c r="K3995" s="41">
        <f>IF($A3995="","",IFERROR(VALUE(MID($A3995,6,2)),""))</f>
        <v>0</v>
      </c>
      <c r="L3995" s="39">
        <f>IF(Txn!$K2004="","",Txn!$K2004)</f>
        <v>0</v>
      </c>
      <c r="N3995" s="42">
        <f>IF($D3995="",0,COUNTIF(BankAccts,$D3995))</f>
        <v>0</v>
      </c>
    </row>
    <row r="3996" spans="1:14">
      <c r="A3996" s="38">
        <f>IF(Txn!$B2004="","",Txn!$B2004)</f>
        <v>0</v>
      </c>
      <c r="B3996" s="38">
        <f>IF(Txn!$B2004="","",Txn!$C2004)</f>
        <v>0</v>
      </c>
      <c r="C3996" s="39">
        <f>IF(Txn!$B2004="","","تراکنش بانکی")</f>
        <v>0</v>
      </c>
      <c r="D3996" s="38">
        <f>IF(Txn!$B2004="","",IF(IF(Txn!$U2004="TRF",Txn!$Y2004,Txn!$Z2004)="","",IF(Txn!$U2004="TRF",Txn!$Y2004,Txn!$Z2004)))</f>
        <v>0</v>
      </c>
      <c r="E3996" s="39">
        <f>IF($D3996="","",IFERROR(VLOOKUP($D3996,AcctTbl,2,0),""))</f>
        <v>0</v>
      </c>
      <c r="F3996" s="39">
        <f>IF($D3996="","",IFERROR(VLOOKUP($D3996,AcctTbl,3,0),""))</f>
        <v>0</v>
      </c>
      <c r="G3996" s="39">
        <f>IF(Txn!$B2004="","",Txn!$D2004)</f>
        <v>0</v>
      </c>
      <c r="H3996" s="38">
        <f>IF(Txn!$B2004="","",Txn!$E2004)</f>
        <v>0</v>
      </c>
      <c r="I3996" s="40">
        <f>IF(Txn!$B2004="",0,Txn!$Q2004)</f>
        <v>0</v>
      </c>
      <c r="J3996" s="40">
        <f>IF(Txn!$B2004="",0,Txn!$R2004)</f>
        <v>0</v>
      </c>
      <c r="K3996" s="41">
        <f>IF($A3996="","",IFERROR(VALUE(MID($A3996,6,2)),""))</f>
        <v>0</v>
      </c>
      <c r="L3996" s="39">
        <f>IF(Txn!$K2004="","","طرف مقابل — "&amp;Txn!$K2004)</f>
        <v>0</v>
      </c>
      <c r="N3996" s="42">
        <f>IF($D3996="",0,COUNTIF(BankAccts,$D3996))</f>
        <v>0</v>
      </c>
    </row>
    <row r="3997" spans="1:14">
      <c r="A3997" s="38">
        <f>IF(Txn!$B2005="","",Txn!$B2005)</f>
        <v>0</v>
      </c>
      <c r="B3997" s="38">
        <f>IF(Txn!$B2005="","",Txn!$C2005)</f>
        <v>0</v>
      </c>
      <c r="C3997" s="39">
        <f>IF(Txn!$B2005="","","تراکنش بانکی")</f>
        <v>0</v>
      </c>
      <c r="D3997" s="38">
        <f>IF(Txn!$B2005="","",IF(Txn!$X2005="","",Txn!$X2005))</f>
        <v>0</v>
      </c>
      <c r="E3997" s="39">
        <f>IF($D3997="","",IFERROR(VLOOKUP($D3997,AcctTbl,2,0),""))</f>
        <v>0</v>
      </c>
      <c r="F3997" s="39">
        <f>IF($D3997="","",IFERROR(VLOOKUP($D3997,AcctTbl,3,0),""))</f>
        <v>0</v>
      </c>
      <c r="G3997" s="39">
        <f>IF(Txn!$B2005="","",Txn!$D2005)</f>
        <v>0</v>
      </c>
      <c r="H3997" s="38">
        <f>IF(Txn!$B2005="","",Txn!$E2005)</f>
        <v>0</v>
      </c>
      <c r="I3997" s="40">
        <f>IF(Txn!$B2005="",0,Txn!$O2005)</f>
        <v>0</v>
      </c>
      <c r="J3997" s="40">
        <f>IF(Txn!$B2005="",0,Txn!$P2005)</f>
        <v>0</v>
      </c>
      <c r="K3997" s="41">
        <f>IF($A3997="","",IFERROR(VALUE(MID($A3997,6,2)),""))</f>
        <v>0</v>
      </c>
      <c r="L3997" s="39">
        <f>IF(Txn!$K2005="","",Txn!$K2005)</f>
        <v>0</v>
      </c>
      <c r="N3997" s="42">
        <f>IF($D3997="",0,COUNTIF(BankAccts,$D3997))</f>
        <v>0</v>
      </c>
    </row>
    <row r="3998" spans="1:14">
      <c r="A3998" s="38">
        <f>IF(Txn!$B2005="","",Txn!$B2005)</f>
        <v>0</v>
      </c>
      <c r="B3998" s="38">
        <f>IF(Txn!$B2005="","",Txn!$C2005)</f>
        <v>0</v>
      </c>
      <c r="C3998" s="39">
        <f>IF(Txn!$B2005="","","تراکنش بانکی")</f>
        <v>0</v>
      </c>
      <c r="D3998" s="38">
        <f>IF(Txn!$B2005="","",IF(IF(Txn!$U2005="TRF",Txn!$Y2005,Txn!$Z2005)="","",IF(Txn!$U2005="TRF",Txn!$Y2005,Txn!$Z2005)))</f>
        <v>0</v>
      </c>
      <c r="E3998" s="39">
        <f>IF($D3998="","",IFERROR(VLOOKUP($D3998,AcctTbl,2,0),""))</f>
        <v>0</v>
      </c>
      <c r="F3998" s="39">
        <f>IF($D3998="","",IFERROR(VLOOKUP($D3998,AcctTbl,3,0),""))</f>
        <v>0</v>
      </c>
      <c r="G3998" s="39">
        <f>IF(Txn!$B2005="","",Txn!$D2005)</f>
        <v>0</v>
      </c>
      <c r="H3998" s="38">
        <f>IF(Txn!$B2005="","",Txn!$E2005)</f>
        <v>0</v>
      </c>
      <c r="I3998" s="40">
        <f>IF(Txn!$B2005="",0,Txn!$Q2005)</f>
        <v>0</v>
      </c>
      <c r="J3998" s="40">
        <f>IF(Txn!$B2005="",0,Txn!$R2005)</f>
        <v>0</v>
      </c>
      <c r="K3998" s="41">
        <f>IF($A3998="","",IFERROR(VALUE(MID($A3998,6,2)),""))</f>
        <v>0</v>
      </c>
      <c r="L3998" s="39">
        <f>IF(Txn!$K2005="","","طرف مقابل — "&amp;Txn!$K2005)</f>
        <v>0</v>
      </c>
      <c r="N3998" s="42">
        <f>IF($D3998="",0,COUNTIF(BankAccts,$D3998))</f>
        <v>0</v>
      </c>
    </row>
    <row r="3999" spans="1:14">
      <c r="A3999" s="38">
        <f>IF(Txn!$B2006="","",Txn!$B2006)</f>
        <v>0</v>
      </c>
      <c r="B3999" s="38">
        <f>IF(Txn!$B2006="","",Txn!$C2006)</f>
        <v>0</v>
      </c>
      <c r="C3999" s="39">
        <f>IF(Txn!$B2006="","","تراکنش بانکی")</f>
        <v>0</v>
      </c>
      <c r="D3999" s="38">
        <f>IF(Txn!$B2006="","",IF(Txn!$X2006="","",Txn!$X2006))</f>
        <v>0</v>
      </c>
      <c r="E3999" s="39">
        <f>IF($D3999="","",IFERROR(VLOOKUP($D3999,AcctTbl,2,0),""))</f>
        <v>0</v>
      </c>
      <c r="F3999" s="39">
        <f>IF($D3999="","",IFERROR(VLOOKUP($D3999,AcctTbl,3,0),""))</f>
        <v>0</v>
      </c>
      <c r="G3999" s="39">
        <f>IF(Txn!$B2006="","",Txn!$D2006)</f>
        <v>0</v>
      </c>
      <c r="H3999" s="38">
        <f>IF(Txn!$B2006="","",Txn!$E2006)</f>
        <v>0</v>
      </c>
      <c r="I3999" s="40">
        <f>IF(Txn!$B2006="",0,Txn!$O2006)</f>
        <v>0</v>
      </c>
      <c r="J3999" s="40">
        <f>IF(Txn!$B2006="",0,Txn!$P2006)</f>
        <v>0</v>
      </c>
      <c r="K3999" s="41">
        <f>IF($A3999="","",IFERROR(VALUE(MID($A3999,6,2)),""))</f>
        <v>0</v>
      </c>
      <c r="L3999" s="39">
        <f>IF(Txn!$K2006="","",Txn!$K2006)</f>
        <v>0</v>
      </c>
      <c r="N3999" s="42">
        <f>IF($D3999="",0,COUNTIF(BankAccts,$D3999))</f>
        <v>0</v>
      </c>
    </row>
    <row r="4000" spans="1:14">
      <c r="A4000" s="38">
        <f>IF(Txn!$B2006="","",Txn!$B2006)</f>
        <v>0</v>
      </c>
      <c r="B4000" s="38">
        <f>IF(Txn!$B2006="","",Txn!$C2006)</f>
        <v>0</v>
      </c>
      <c r="C4000" s="39">
        <f>IF(Txn!$B2006="","","تراکنش بانکی")</f>
        <v>0</v>
      </c>
      <c r="D4000" s="38">
        <f>IF(Txn!$B2006="","",IF(IF(Txn!$U2006="TRF",Txn!$Y2006,Txn!$Z2006)="","",IF(Txn!$U2006="TRF",Txn!$Y2006,Txn!$Z2006)))</f>
        <v>0</v>
      </c>
      <c r="E4000" s="39">
        <f>IF($D4000="","",IFERROR(VLOOKUP($D4000,AcctTbl,2,0),""))</f>
        <v>0</v>
      </c>
      <c r="F4000" s="39">
        <f>IF($D4000="","",IFERROR(VLOOKUP($D4000,AcctTbl,3,0),""))</f>
        <v>0</v>
      </c>
      <c r="G4000" s="39">
        <f>IF(Txn!$B2006="","",Txn!$D2006)</f>
        <v>0</v>
      </c>
      <c r="H4000" s="38">
        <f>IF(Txn!$B2006="","",Txn!$E2006)</f>
        <v>0</v>
      </c>
      <c r="I4000" s="40">
        <f>IF(Txn!$B2006="",0,Txn!$Q2006)</f>
        <v>0</v>
      </c>
      <c r="J4000" s="40">
        <f>IF(Txn!$B2006="",0,Txn!$R2006)</f>
        <v>0</v>
      </c>
      <c r="K4000" s="41">
        <f>IF($A4000="","",IFERROR(VALUE(MID($A4000,6,2)),""))</f>
        <v>0</v>
      </c>
      <c r="L4000" s="39">
        <f>IF(Txn!$K2006="","","طرف مقابل — "&amp;Txn!$K2006)</f>
        <v>0</v>
      </c>
      <c r="N4000" s="42">
        <f>IF($D4000="",0,COUNTIF(BankAccts,$D4000))</f>
        <v>0</v>
      </c>
    </row>
    <row r="4001" spans="1:14">
      <c r="A4001" s="38">
        <f>IF(Txn!$B2007="","",Txn!$B2007)</f>
        <v>0</v>
      </c>
      <c r="B4001" s="38">
        <f>IF(Txn!$B2007="","",Txn!$C2007)</f>
        <v>0</v>
      </c>
      <c r="C4001" s="39">
        <f>IF(Txn!$B2007="","","تراکنش بانکی")</f>
        <v>0</v>
      </c>
      <c r="D4001" s="38">
        <f>IF(Txn!$B2007="","",IF(Txn!$X2007="","",Txn!$X2007))</f>
        <v>0</v>
      </c>
      <c r="E4001" s="39">
        <f>IF($D4001="","",IFERROR(VLOOKUP($D4001,AcctTbl,2,0),""))</f>
        <v>0</v>
      </c>
      <c r="F4001" s="39">
        <f>IF($D4001="","",IFERROR(VLOOKUP($D4001,AcctTbl,3,0),""))</f>
        <v>0</v>
      </c>
      <c r="G4001" s="39">
        <f>IF(Txn!$B2007="","",Txn!$D2007)</f>
        <v>0</v>
      </c>
      <c r="H4001" s="38">
        <f>IF(Txn!$B2007="","",Txn!$E2007)</f>
        <v>0</v>
      </c>
      <c r="I4001" s="40">
        <f>IF(Txn!$B2007="",0,Txn!$O2007)</f>
        <v>0</v>
      </c>
      <c r="J4001" s="40">
        <f>IF(Txn!$B2007="",0,Txn!$P2007)</f>
        <v>0</v>
      </c>
      <c r="K4001" s="41">
        <f>IF($A4001="","",IFERROR(VALUE(MID($A4001,6,2)),""))</f>
        <v>0</v>
      </c>
      <c r="L4001" s="39">
        <f>IF(Txn!$K2007="","",Txn!$K2007)</f>
        <v>0</v>
      </c>
      <c r="N4001" s="42">
        <f>IF($D4001="",0,COUNTIF(BankAccts,$D4001))</f>
        <v>0</v>
      </c>
    </row>
    <row r="4002" spans="1:14">
      <c r="A4002" s="38">
        <f>IF(Txn!$B2007="","",Txn!$B2007)</f>
        <v>0</v>
      </c>
      <c r="B4002" s="38">
        <f>IF(Txn!$B2007="","",Txn!$C2007)</f>
        <v>0</v>
      </c>
      <c r="C4002" s="39">
        <f>IF(Txn!$B2007="","","تراکنش بانکی")</f>
        <v>0</v>
      </c>
      <c r="D4002" s="38">
        <f>IF(Txn!$B2007="","",IF(IF(Txn!$U2007="TRF",Txn!$Y2007,Txn!$Z2007)="","",IF(Txn!$U2007="TRF",Txn!$Y2007,Txn!$Z2007)))</f>
        <v>0</v>
      </c>
      <c r="E4002" s="39">
        <f>IF($D4002="","",IFERROR(VLOOKUP($D4002,AcctTbl,2,0),""))</f>
        <v>0</v>
      </c>
      <c r="F4002" s="39">
        <f>IF($D4002="","",IFERROR(VLOOKUP($D4002,AcctTbl,3,0),""))</f>
        <v>0</v>
      </c>
      <c r="G4002" s="39">
        <f>IF(Txn!$B2007="","",Txn!$D2007)</f>
        <v>0</v>
      </c>
      <c r="H4002" s="38">
        <f>IF(Txn!$B2007="","",Txn!$E2007)</f>
        <v>0</v>
      </c>
      <c r="I4002" s="40">
        <f>IF(Txn!$B2007="",0,Txn!$Q2007)</f>
        <v>0</v>
      </c>
      <c r="J4002" s="40">
        <f>IF(Txn!$B2007="",0,Txn!$R2007)</f>
        <v>0</v>
      </c>
      <c r="K4002" s="41">
        <f>IF($A4002="","",IFERROR(VALUE(MID($A4002,6,2)),""))</f>
        <v>0</v>
      </c>
      <c r="L4002" s="39">
        <f>IF(Txn!$K2007="","","طرف مقابل — "&amp;Txn!$K2007)</f>
        <v>0</v>
      </c>
      <c r="N4002" s="42">
        <f>IF($D4002="",0,COUNTIF(BankAccts,$D4002))</f>
        <v>0</v>
      </c>
    </row>
    <row r="4003" spans="1:14">
      <c r="A4003" s="38">
        <f>IF(Txn!$B2008="","",Txn!$B2008)</f>
        <v>0</v>
      </c>
      <c r="B4003" s="38">
        <f>IF(Txn!$B2008="","",Txn!$C2008)</f>
        <v>0</v>
      </c>
      <c r="C4003" s="39">
        <f>IF(Txn!$B2008="","","تراکنش بانکی")</f>
        <v>0</v>
      </c>
      <c r="D4003" s="38">
        <f>IF(Txn!$B2008="","",IF(Txn!$X2008="","",Txn!$X2008))</f>
        <v>0</v>
      </c>
      <c r="E4003" s="39">
        <f>IF($D4003="","",IFERROR(VLOOKUP($D4003,AcctTbl,2,0),""))</f>
        <v>0</v>
      </c>
      <c r="F4003" s="39">
        <f>IF($D4003="","",IFERROR(VLOOKUP($D4003,AcctTbl,3,0),""))</f>
        <v>0</v>
      </c>
      <c r="G4003" s="39">
        <f>IF(Txn!$B2008="","",Txn!$D2008)</f>
        <v>0</v>
      </c>
      <c r="H4003" s="38">
        <f>IF(Txn!$B2008="","",Txn!$E2008)</f>
        <v>0</v>
      </c>
      <c r="I4003" s="40">
        <f>IF(Txn!$B2008="",0,Txn!$O2008)</f>
        <v>0</v>
      </c>
      <c r="J4003" s="40">
        <f>IF(Txn!$B2008="",0,Txn!$P2008)</f>
        <v>0</v>
      </c>
      <c r="K4003" s="41">
        <f>IF($A4003="","",IFERROR(VALUE(MID($A4003,6,2)),""))</f>
        <v>0</v>
      </c>
      <c r="L4003" s="39">
        <f>IF(Txn!$K2008="","",Txn!$K2008)</f>
        <v>0</v>
      </c>
      <c r="N4003" s="42">
        <f>IF($D4003="",0,COUNTIF(BankAccts,$D4003))</f>
        <v>0</v>
      </c>
    </row>
    <row r="4004" spans="1:14">
      <c r="A4004" s="38">
        <f>IF(Txn!$B2008="","",Txn!$B2008)</f>
        <v>0</v>
      </c>
      <c r="B4004" s="38">
        <f>IF(Txn!$B2008="","",Txn!$C2008)</f>
        <v>0</v>
      </c>
      <c r="C4004" s="39">
        <f>IF(Txn!$B2008="","","تراکنش بانکی")</f>
        <v>0</v>
      </c>
      <c r="D4004" s="38">
        <f>IF(Txn!$B2008="","",IF(IF(Txn!$U2008="TRF",Txn!$Y2008,Txn!$Z2008)="","",IF(Txn!$U2008="TRF",Txn!$Y2008,Txn!$Z2008)))</f>
        <v>0</v>
      </c>
      <c r="E4004" s="39">
        <f>IF($D4004="","",IFERROR(VLOOKUP($D4004,AcctTbl,2,0),""))</f>
        <v>0</v>
      </c>
      <c r="F4004" s="39">
        <f>IF($D4004="","",IFERROR(VLOOKUP($D4004,AcctTbl,3,0),""))</f>
        <v>0</v>
      </c>
      <c r="G4004" s="39">
        <f>IF(Txn!$B2008="","",Txn!$D2008)</f>
        <v>0</v>
      </c>
      <c r="H4004" s="38">
        <f>IF(Txn!$B2008="","",Txn!$E2008)</f>
        <v>0</v>
      </c>
      <c r="I4004" s="40">
        <f>IF(Txn!$B2008="",0,Txn!$Q2008)</f>
        <v>0</v>
      </c>
      <c r="J4004" s="40">
        <f>IF(Txn!$B2008="",0,Txn!$R2008)</f>
        <v>0</v>
      </c>
      <c r="K4004" s="41">
        <f>IF($A4004="","",IFERROR(VALUE(MID($A4004,6,2)),""))</f>
        <v>0</v>
      </c>
      <c r="L4004" s="39">
        <f>IF(Txn!$K2008="","","طرف مقابل — "&amp;Txn!$K2008)</f>
        <v>0</v>
      </c>
      <c r="N4004" s="42">
        <f>IF($D4004="",0,COUNTIF(BankAccts,$D4004))</f>
        <v>0</v>
      </c>
    </row>
    <row r="4005" spans="1:14">
      <c r="A4005" s="38">
        <f>IF(Txn!$B2009="","",Txn!$B2009)</f>
        <v>0</v>
      </c>
      <c r="B4005" s="38">
        <f>IF(Txn!$B2009="","",Txn!$C2009)</f>
        <v>0</v>
      </c>
      <c r="C4005" s="39">
        <f>IF(Txn!$B2009="","","تراکنش بانکی")</f>
        <v>0</v>
      </c>
      <c r="D4005" s="38">
        <f>IF(Txn!$B2009="","",IF(Txn!$X2009="","",Txn!$X2009))</f>
        <v>0</v>
      </c>
      <c r="E4005" s="39">
        <f>IF($D4005="","",IFERROR(VLOOKUP($D4005,AcctTbl,2,0),""))</f>
        <v>0</v>
      </c>
      <c r="F4005" s="39">
        <f>IF($D4005="","",IFERROR(VLOOKUP($D4005,AcctTbl,3,0),""))</f>
        <v>0</v>
      </c>
      <c r="G4005" s="39">
        <f>IF(Txn!$B2009="","",Txn!$D2009)</f>
        <v>0</v>
      </c>
      <c r="H4005" s="38">
        <f>IF(Txn!$B2009="","",Txn!$E2009)</f>
        <v>0</v>
      </c>
      <c r="I4005" s="40">
        <f>IF(Txn!$B2009="",0,Txn!$O2009)</f>
        <v>0</v>
      </c>
      <c r="J4005" s="40">
        <f>IF(Txn!$B2009="",0,Txn!$P2009)</f>
        <v>0</v>
      </c>
      <c r="K4005" s="41">
        <f>IF($A4005="","",IFERROR(VALUE(MID($A4005,6,2)),""))</f>
        <v>0</v>
      </c>
      <c r="L4005" s="39">
        <f>IF(Txn!$K2009="","",Txn!$K2009)</f>
        <v>0</v>
      </c>
      <c r="N4005" s="42">
        <f>IF($D4005="",0,COUNTIF(BankAccts,$D4005))</f>
        <v>0</v>
      </c>
    </row>
    <row r="4006" spans="1:14">
      <c r="A4006" s="38">
        <f>IF(Txn!$B2009="","",Txn!$B2009)</f>
        <v>0</v>
      </c>
      <c r="B4006" s="38">
        <f>IF(Txn!$B2009="","",Txn!$C2009)</f>
        <v>0</v>
      </c>
      <c r="C4006" s="39">
        <f>IF(Txn!$B2009="","","تراکنش بانکی")</f>
        <v>0</v>
      </c>
      <c r="D4006" s="38">
        <f>IF(Txn!$B2009="","",IF(IF(Txn!$U2009="TRF",Txn!$Y2009,Txn!$Z2009)="","",IF(Txn!$U2009="TRF",Txn!$Y2009,Txn!$Z2009)))</f>
        <v>0</v>
      </c>
      <c r="E4006" s="39">
        <f>IF($D4006="","",IFERROR(VLOOKUP($D4006,AcctTbl,2,0),""))</f>
        <v>0</v>
      </c>
      <c r="F4006" s="39">
        <f>IF($D4006="","",IFERROR(VLOOKUP($D4006,AcctTbl,3,0),""))</f>
        <v>0</v>
      </c>
      <c r="G4006" s="39">
        <f>IF(Txn!$B2009="","",Txn!$D2009)</f>
        <v>0</v>
      </c>
      <c r="H4006" s="38">
        <f>IF(Txn!$B2009="","",Txn!$E2009)</f>
        <v>0</v>
      </c>
      <c r="I4006" s="40">
        <f>IF(Txn!$B2009="",0,Txn!$Q2009)</f>
        <v>0</v>
      </c>
      <c r="J4006" s="40">
        <f>IF(Txn!$B2009="",0,Txn!$R2009)</f>
        <v>0</v>
      </c>
      <c r="K4006" s="41">
        <f>IF($A4006="","",IFERROR(VALUE(MID($A4006,6,2)),""))</f>
        <v>0</v>
      </c>
      <c r="L4006" s="39">
        <f>IF(Txn!$K2009="","","طرف مقابل — "&amp;Txn!$K2009)</f>
        <v>0</v>
      </c>
      <c r="N4006" s="42">
        <f>IF($D4006="",0,COUNTIF(BankAccts,$D4006))</f>
        <v>0</v>
      </c>
    </row>
    <row r="4007" spans="1:14">
      <c r="A4007" s="38">
        <f>IF(Txn!$B2010="","",Txn!$B2010)</f>
        <v>0</v>
      </c>
      <c r="B4007" s="38">
        <f>IF(Txn!$B2010="","",Txn!$C2010)</f>
        <v>0</v>
      </c>
      <c r="C4007" s="39">
        <f>IF(Txn!$B2010="","","تراکنش بانکی")</f>
        <v>0</v>
      </c>
      <c r="D4007" s="38">
        <f>IF(Txn!$B2010="","",IF(Txn!$X2010="","",Txn!$X2010))</f>
        <v>0</v>
      </c>
      <c r="E4007" s="39">
        <f>IF($D4007="","",IFERROR(VLOOKUP($D4007,AcctTbl,2,0),""))</f>
        <v>0</v>
      </c>
      <c r="F4007" s="39">
        <f>IF($D4007="","",IFERROR(VLOOKUP($D4007,AcctTbl,3,0),""))</f>
        <v>0</v>
      </c>
      <c r="G4007" s="39">
        <f>IF(Txn!$B2010="","",Txn!$D2010)</f>
        <v>0</v>
      </c>
      <c r="H4007" s="38">
        <f>IF(Txn!$B2010="","",Txn!$E2010)</f>
        <v>0</v>
      </c>
      <c r="I4007" s="40">
        <f>IF(Txn!$B2010="",0,Txn!$O2010)</f>
        <v>0</v>
      </c>
      <c r="J4007" s="40">
        <f>IF(Txn!$B2010="",0,Txn!$P2010)</f>
        <v>0</v>
      </c>
      <c r="K4007" s="41">
        <f>IF($A4007="","",IFERROR(VALUE(MID($A4007,6,2)),""))</f>
        <v>0</v>
      </c>
      <c r="L4007" s="39">
        <f>IF(Txn!$K2010="","",Txn!$K2010)</f>
        <v>0</v>
      </c>
      <c r="N4007" s="42">
        <f>IF($D4007="",0,COUNTIF(BankAccts,$D4007))</f>
        <v>0</v>
      </c>
    </row>
    <row r="4008" spans="1:14">
      <c r="A4008" s="38">
        <f>IF(Txn!$B2010="","",Txn!$B2010)</f>
        <v>0</v>
      </c>
      <c r="B4008" s="38">
        <f>IF(Txn!$B2010="","",Txn!$C2010)</f>
        <v>0</v>
      </c>
      <c r="C4008" s="39">
        <f>IF(Txn!$B2010="","","تراکنش بانکی")</f>
        <v>0</v>
      </c>
      <c r="D4008" s="38">
        <f>IF(Txn!$B2010="","",IF(IF(Txn!$U2010="TRF",Txn!$Y2010,Txn!$Z2010)="","",IF(Txn!$U2010="TRF",Txn!$Y2010,Txn!$Z2010)))</f>
        <v>0</v>
      </c>
      <c r="E4008" s="39">
        <f>IF($D4008="","",IFERROR(VLOOKUP($D4008,AcctTbl,2,0),""))</f>
        <v>0</v>
      </c>
      <c r="F4008" s="39">
        <f>IF($D4008="","",IFERROR(VLOOKUP($D4008,AcctTbl,3,0),""))</f>
        <v>0</v>
      </c>
      <c r="G4008" s="39">
        <f>IF(Txn!$B2010="","",Txn!$D2010)</f>
        <v>0</v>
      </c>
      <c r="H4008" s="38">
        <f>IF(Txn!$B2010="","",Txn!$E2010)</f>
        <v>0</v>
      </c>
      <c r="I4008" s="40">
        <f>IF(Txn!$B2010="",0,Txn!$Q2010)</f>
        <v>0</v>
      </c>
      <c r="J4008" s="40">
        <f>IF(Txn!$B2010="",0,Txn!$R2010)</f>
        <v>0</v>
      </c>
      <c r="K4008" s="41">
        <f>IF($A4008="","",IFERROR(VALUE(MID($A4008,6,2)),""))</f>
        <v>0</v>
      </c>
      <c r="L4008" s="39">
        <f>IF(Txn!$K2010="","","طرف مقابل — "&amp;Txn!$K2010)</f>
        <v>0</v>
      </c>
      <c r="N4008" s="42">
        <f>IF($D4008="",0,COUNTIF(BankAccts,$D4008))</f>
        <v>0</v>
      </c>
    </row>
    <row r="4009" spans="1:14">
      <c r="A4009" s="38">
        <f>IF(Txn!$B2011="","",Txn!$B2011)</f>
        <v>0</v>
      </c>
      <c r="B4009" s="38">
        <f>IF(Txn!$B2011="","",Txn!$C2011)</f>
        <v>0</v>
      </c>
      <c r="C4009" s="39">
        <f>IF(Txn!$B2011="","","تراکنش بانکی")</f>
        <v>0</v>
      </c>
      <c r="D4009" s="38">
        <f>IF(Txn!$B2011="","",IF(Txn!$X2011="","",Txn!$X2011))</f>
        <v>0</v>
      </c>
      <c r="E4009" s="39">
        <f>IF($D4009="","",IFERROR(VLOOKUP($D4009,AcctTbl,2,0),""))</f>
        <v>0</v>
      </c>
      <c r="F4009" s="39">
        <f>IF($D4009="","",IFERROR(VLOOKUP($D4009,AcctTbl,3,0),""))</f>
        <v>0</v>
      </c>
      <c r="G4009" s="39">
        <f>IF(Txn!$B2011="","",Txn!$D2011)</f>
        <v>0</v>
      </c>
      <c r="H4009" s="38">
        <f>IF(Txn!$B2011="","",Txn!$E2011)</f>
        <v>0</v>
      </c>
      <c r="I4009" s="40">
        <f>IF(Txn!$B2011="",0,Txn!$O2011)</f>
        <v>0</v>
      </c>
      <c r="J4009" s="40">
        <f>IF(Txn!$B2011="",0,Txn!$P2011)</f>
        <v>0</v>
      </c>
      <c r="K4009" s="41">
        <f>IF($A4009="","",IFERROR(VALUE(MID($A4009,6,2)),""))</f>
        <v>0</v>
      </c>
      <c r="L4009" s="39">
        <f>IF(Txn!$K2011="","",Txn!$K2011)</f>
        <v>0</v>
      </c>
      <c r="N4009" s="42">
        <f>IF($D4009="",0,COUNTIF(BankAccts,$D4009))</f>
        <v>0</v>
      </c>
    </row>
    <row r="4010" spans="1:14">
      <c r="A4010" s="38">
        <f>IF(Txn!$B2011="","",Txn!$B2011)</f>
        <v>0</v>
      </c>
      <c r="B4010" s="38">
        <f>IF(Txn!$B2011="","",Txn!$C2011)</f>
        <v>0</v>
      </c>
      <c r="C4010" s="39">
        <f>IF(Txn!$B2011="","","تراکنش بانکی")</f>
        <v>0</v>
      </c>
      <c r="D4010" s="38">
        <f>IF(Txn!$B2011="","",IF(IF(Txn!$U2011="TRF",Txn!$Y2011,Txn!$Z2011)="","",IF(Txn!$U2011="TRF",Txn!$Y2011,Txn!$Z2011)))</f>
        <v>0</v>
      </c>
      <c r="E4010" s="39">
        <f>IF($D4010="","",IFERROR(VLOOKUP($D4010,AcctTbl,2,0),""))</f>
        <v>0</v>
      </c>
      <c r="F4010" s="39">
        <f>IF($D4010="","",IFERROR(VLOOKUP($D4010,AcctTbl,3,0),""))</f>
        <v>0</v>
      </c>
      <c r="G4010" s="39">
        <f>IF(Txn!$B2011="","",Txn!$D2011)</f>
        <v>0</v>
      </c>
      <c r="H4010" s="38">
        <f>IF(Txn!$B2011="","",Txn!$E2011)</f>
        <v>0</v>
      </c>
      <c r="I4010" s="40">
        <f>IF(Txn!$B2011="",0,Txn!$Q2011)</f>
        <v>0</v>
      </c>
      <c r="J4010" s="40">
        <f>IF(Txn!$B2011="",0,Txn!$R2011)</f>
        <v>0</v>
      </c>
      <c r="K4010" s="41">
        <f>IF($A4010="","",IFERROR(VALUE(MID($A4010,6,2)),""))</f>
        <v>0</v>
      </c>
      <c r="L4010" s="39">
        <f>IF(Txn!$K2011="","","طرف مقابل — "&amp;Txn!$K2011)</f>
        <v>0</v>
      </c>
      <c r="N4010" s="42">
        <f>IF($D4010="",0,COUNTIF(BankAccts,$D4010))</f>
        <v>0</v>
      </c>
    </row>
    <row r="4011" spans="1:14">
      <c r="A4011" s="38">
        <f>IF(Txn!$B2012="","",Txn!$B2012)</f>
        <v>0</v>
      </c>
      <c r="B4011" s="38">
        <f>IF(Txn!$B2012="","",Txn!$C2012)</f>
        <v>0</v>
      </c>
      <c r="C4011" s="39">
        <f>IF(Txn!$B2012="","","تراکنش بانکی")</f>
        <v>0</v>
      </c>
      <c r="D4011" s="38">
        <f>IF(Txn!$B2012="","",IF(Txn!$X2012="","",Txn!$X2012))</f>
        <v>0</v>
      </c>
      <c r="E4011" s="39">
        <f>IF($D4011="","",IFERROR(VLOOKUP($D4011,AcctTbl,2,0),""))</f>
        <v>0</v>
      </c>
      <c r="F4011" s="39">
        <f>IF($D4011="","",IFERROR(VLOOKUP($D4011,AcctTbl,3,0),""))</f>
        <v>0</v>
      </c>
      <c r="G4011" s="39">
        <f>IF(Txn!$B2012="","",Txn!$D2012)</f>
        <v>0</v>
      </c>
      <c r="H4011" s="38">
        <f>IF(Txn!$B2012="","",Txn!$E2012)</f>
        <v>0</v>
      </c>
      <c r="I4011" s="40">
        <f>IF(Txn!$B2012="",0,Txn!$O2012)</f>
        <v>0</v>
      </c>
      <c r="J4011" s="40">
        <f>IF(Txn!$B2012="",0,Txn!$P2012)</f>
        <v>0</v>
      </c>
      <c r="K4011" s="41">
        <f>IF($A4011="","",IFERROR(VALUE(MID($A4011,6,2)),""))</f>
        <v>0</v>
      </c>
      <c r="L4011" s="39">
        <f>IF(Txn!$K2012="","",Txn!$K2012)</f>
        <v>0</v>
      </c>
      <c r="N4011" s="42">
        <f>IF($D4011="",0,COUNTIF(BankAccts,$D4011))</f>
        <v>0</v>
      </c>
    </row>
    <row r="4012" spans="1:14">
      <c r="A4012" s="38">
        <f>IF(Txn!$B2012="","",Txn!$B2012)</f>
        <v>0</v>
      </c>
      <c r="B4012" s="38">
        <f>IF(Txn!$B2012="","",Txn!$C2012)</f>
        <v>0</v>
      </c>
      <c r="C4012" s="39">
        <f>IF(Txn!$B2012="","","تراکنش بانکی")</f>
        <v>0</v>
      </c>
      <c r="D4012" s="38">
        <f>IF(Txn!$B2012="","",IF(IF(Txn!$U2012="TRF",Txn!$Y2012,Txn!$Z2012)="","",IF(Txn!$U2012="TRF",Txn!$Y2012,Txn!$Z2012)))</f>
        <v>0</v>
      </c>
      <c r="E4012" s="39">
        <f>IF($D4012="","",IFERROR(VLOOKUP($D4012,AcctTbl,2,0),""))</f>
        <v>0</v>
      </c>
      <c r="F4012" s="39">
        <f>IF($D4012="","",IFERROR(VLOOKUP($D4012,AcctTbl,3,0),""))</f>
        <v>0</v>
      </c>
      <c r="G4012" s="39">
        <f>IF(Txn!$B2012="","",Txn!$D2012)</f>
        <v>0</v>
      </c>
      <c r="H4012" s="38">
        <f>IF(Txn!$B2012="","",Txn!$E2012)</f>
        <v>0</v>
      </c>
      <c r="I4012" s="40">
        <f>IF(Txn!$B2012="",0,Txn!$Q2012)</f>
        <v>0</v>
      </c>
      <c r="J4012" s="40">
        <f>IF(Txn!$B2012="",0,Txn!$R2012)</f>
        <v>0</v>
      </c>
      <c r="K4012" s="41">
        <f>IF($A4012="","",IFERROR(VALUE(MID($A4012,6,2)),""))</f>
        <v>0</v>
      </c>
      <c r="L4012" s="39">
        <f>IF(Txn!$K2012="","","طرف مقابل — "&amp;Txn!$K2012)</f>
        <v>0</v>
      </c>
      <c r="N4012" s="42">
        <f>IF($D4012="",0,COUNTIF(BankAccts,$D4012))</f>
        <v>0</v>
      </c>
    </row>
    <row r="4013" spans="1:14">
      <c r="A4013" s="38">
        <f>IF(Txn!$B2013="","",Txn!$B2013)</f>
        <v>0</v>
      </c>
      <c r="B4013" s="38">
        <f>IF(Txn!$B2013="","",Txn!$C2013)</f>
        <v>0</v>
      </c>
      <c r="C4013" s="39">
        <f>IF(Txn!$B2013="","","تراکنش بانکی")</f>
        <v>0</v>
      </c>
      <c r="D4013" s="38">
        <f>IF(Txn!$B2013="","",IF(Txn!$X2013="","",Txn!$X2013))</f>
        <v>0</v>
      </c>
      <c r="E4013" s="39">
        <f>IF($D4013="","",IFERROR(VLOOKUP($D4013,AcctTbl,2,0),""))</f>
        <v>0</v>
      </c>
      <c r="F4013" s="39">
        <f>IF($D4013="","",IFERROR(VLOOKUP($D4013,AcctTbl,3,0),""))</f>
        <v>0</v>
      </c>
      <c r="G4013" s="39">
        <f>IF(Txn!$B2013="","",Txn!$D2013)</f>
        <v>0</v>
      </c>
      <c r="H4013" s="38">
        <f>IF(Txn!$B2013="","",Txn!$E2013)</f>
        <v>0</v>
      </c>
      <c r="I4013" s="40">
        <f>IF(Txn!$B2013="",0,Txn!$O2013)</f>
        <v>0</v>
      </c>
      <c r="J4013" s="40">
        <f>IF(Txn!$B2013="",0,Txn!$P2013)</f>
        <v>0</v>
      </c>
      <c r="K4013" s="41">
        <f>IF($A4013="","",IFERROR(VALUE(MID($A4013,6,2)),""))</f>
        <v>0</v>
      </c>
      <c r="L4013" s="39">
        <f>IF(Txn!$K2013="","",Txn!$K2013)</f>
        <v>0</v>
      </c>
      <c r="N4013" s="42">
        <f>IF($D4013="",0,COUNTIF(BankAccts,$D4013))</f>
        <v>0</v>
      </c>
    </row>
    <row r="4014" spans="1:14">
      <c r="A4014" s="38">
        <f>IF(Txn!$B2013="","",Txn!$B2013)</f>
        <v>0</v>
      </c>
      <c r="B4014" s="38">
        <f>IF(Txn!$B2013="","",Txn!$C2013)</f>
        <v>0</v>
      </c>
      <c r="C4014" s="39">
        <f>IF(Txn!$B2013="","","تراکنش بانکی")</f>
        <v>0</v>
      </c>
      <c r="D4014" s="38">
        <f>IF(Txn!$B2013="","",IF(IF(Txn!$U2013="TRF",Txn!$Y2013,Txn!$Z2013)="","",IF(Txn!$U2013="TRF",Txn!$Y2013,Txn!$Z2013)))</f>
        <v>0</v>
      </c>
      <c r="E4014" s="39">
        <f>IF($D4014="","",IFERROR(VLOOKUP($D4014,AcctTbl,2,0),""))</f>
        <v>0</v>
      </c>
      <c r="F4014" s="39">
        <f>IF($D4014="","",IFERROR(VLOOKUP($D4014,AcctTbl,3,0),""))</f>
        <v>0</v>
      </c>
      <c r="G4014" s="39">
        <f>IF(Txn!$B2013="","",Txn!$D2013)</f>
        <v>0</v>
      </c>
      <c r="H4014" s="38">
        <f>IF(Txn!$B2013="","",Txn!$E2013)</f>
        <v>0</v>
      </c>
      <c r="I4014" s="40">
        <f>IF(Txn!$B2013="",0,Txn!$Q2013)</f>
        <v>0</v>
      </c>
      <c r="J4014" s="40">
        <f>IF(Txn!$B2013="",0,Txn!$R2013)</f>
        <v>0</v>
      </c>
      <c r="K4014" s="41">
        <f>IF($A4014="","",IFERROR(VALUE(MID($A4014,6,2)),""))</f>
        <v>0</v>
      </c>
      <c r="L4014" s="39">
        <f>IF(Txn!$K2013="","","طرف مقابل — "&amp;Txn!$K2013)</f>
        <v>0</v>
      </c>
      <c r="N4014" s="42">
        <f>IF($D4014="",0,COUNTIF(BankAccts,$D4014))</f>
        <v>0</v>
      </c>
    </row>
    <row r="4015" spans="1:14">
      <c r="A4015" s="38">
        <f>IF(Txn!$B2014="","",Txn!$B2014)</f>
        <v>0</v>
      </c>
      <c r="B4015" s="38">
        <f>IF(Txn!$B2014="","",Txn!$C2014)</f>
        <v>0</v>
      </c>
      <c r="C4015" s="39">
        <f>IF(Txn!$B2014="","","تراکنش بانکی")</f>
        <v>0</v>
      </c>
      <c r="D4015" s="38">
        <f>IF(Txn!$B2014="","",IF(Txn!$X2014="","",Txn!$X2014))</f>
        <v>0</v>
      </c>
      <c r="E4015" s="39">
        <f>IF($D4015="","",IFERROR(VLOOKUP($D4015,AcctTbl,2,0),""))</f>
        <v>0</v>
      </c>
      <c r="F4015" s="39">
        <f>IF($D4015="","",IFERROR(VLOOKUP($D4015,AcctTbl,3,0),""))</f>
        <v>0</v>
      </c>
      <c r="G4015" s="39">
        <f>IF(Txn!$B2014="","",Txn!$D2014)</f>
        <v>0</v>
      </c>
      <c r="H4015" s="38">
        <f>IF(Txn!$B2014="","",Txn!$E2014)</f>
        <v>0</v>
      </c>
      <c r="I4015" s="40">
        <f>IF(Txn!$B2014="",0,Txn!$O2014)</f>
        <v>0</v>
      </c>
      <c r="J4015" s="40">
        <f>IF(Txn!$B2014="",0,Txn!$P2014)</f>
        <v>0</v>
      </c>
      <c r="K4015" s="41">
        <f>IF($A4015="","",IFERROR(VALUE(MID($A4015,6,2)),""))</f>
        <v>0</v>
      </c>
      <c r="L4015" s="39">
        <f>IF(Txn!$K2014="","",Txn!$K2014)</f>
        <v>0</v>
      </c>
      <c r="N4015" s="42">
        <f>IF($D4015="",0,COUNTIF(BankAccts,$D4015))</f>
        <v>0</v>
      </c>
    </row>
    <row r="4016" spans="1:14">
      <c r="A4016" s="38">
        <f>IF(Txn!$B2014="","",Txn!$B2014)</f>
        <v>0</v>
      </c>
      <c r="B4016" s="38">
        <f>IF(Txn!$B2014="","",Txn!$C2014)</f>
        <v>0</v>
      </c>
      <c r="C4016" s="39">
        <f>IF(Txn!$B2014="","","تراکنش بانکی")</f>
        <v>0</v>
      </c>
      <c r="D4016" s="38">
        <f>IF(Txn!$B2014="","",IF(IF(Txn!$U2014="TRF",Txn!$Y2014,Txn!$Z2014)="","",IF(Txn!$U2014="TRF",Txn!$Y2014,Txn!$Z2014)))</f>
        <v>0</v>
      </c>
      <c r="E4016" s="39">
        <f>IF($D4016="","",IFERROR(VLOOKUP($D4016,AcctTbl,2,0),""))</f>
        <v>0</v>
      </c>
      <c r="F4016" s="39">
        <f>IF($D4016="","",IFERROR(VLOOKUP($D4016,AcctTbl,3,0),""))</f>
        <v>0</v>
      </c>
      <c r="G4016" s="39">
        <f>IF(Txn!$B2014="","",Txn!$D2014)</f>
        <v>0</v>
      </c>
      <c r="H4016" s="38">
        <f>IF(Txn!$B2014="","",Txn!$E2014)</f>
        <v>0</v>
      </c>
      <c r="I4016" s="40">
        <f>IF(Txn!$B2014="",0,Txn!$Q2014)</f>
        <v>0</v>
      </c>
      <c r="J4016" s="40">
        <f>IF(Txn!$B2014="",0,Txn!$R2014)</f>
        <v>0</v>
      </c>
      <c r="K4016" s="41">
        <f>IF($A4016="","",IFERROR(VALUE(MID($A4016,6,2)),""))</f>
        <v>0</v>
      </c>
      <c r="L4016" s="39">
        <f>IF(Txn!$K2014="","","طرف مقابل — "&amp;Txn!$K2014)</f>
        <v>0</v>
      </c>
      <c r="N4016" s="42">
        <f>IF($D4016="",0,COUNTIF(BankAccts,$D4016))</f>
        <v>0</v>
      </c>
    </row>
    <row r="4017" spans="1:14">
      <c r="A4017" s="38">
        <f>IF(Txn!$B2015="","",Txn!$B2015)</f>
        <v>0</v>
      </c>
      <c r="B4017" s="38">
        <f>IF(Txn!$B2015="","",Txn!$C2015)</f>
        <v>0</v>
      </c>
      <c r="C4017" s="39">
        <f>IF(Txn!$B2015="","","تراکنش بانکی")</f>
        <v>0</v>
      </c>
      <c r="D4017" s="38">
        <f>IF(Txn!$B2015="","",IF(Txn!$X2015="","",Txn!$X2015))</f>
        <v>0</v>
      </c>
      <c r="E4017" s="39">
        <f>IF($D4017="","",IFERROR(VLOOKUP($D4017,AcctTbl,2,0),""))</f>
        <v>0</v>
      </c>
      <c r="F4017" s="39">
        <f>IF($D4017="","",IFERROR(VLOOKUP($D4017,AcctTbl,3,0),""))</f>
        <v>0</v>
      </c>
      <c r="G4017" s="39">
        <f>IF(Txn!$B2015="","",Txn!$D2015)</f>
        <v>0</v>
      </c>
      <c r="H4017" s="38">
        <f>IF(Txn!$B2015="","",Txn!$E2015)</f>
        <v>0</v>
      </c>
      <c r="I4017" s="40">
        <f>IF(Txn!$B2015="",0,Txn!$O2015)</f>
        <v>0</v>
      </c>
      <c r="J4017" s="40">
        <f>IF(Txn!$B2015="",0,Txn!$P2015)</f>
        <v>0</v>
      </c>
      <c r="K4017" s="41">
        <f>IF($A4017="","",IFERROR(VALUE(MID($A4017,6,2)),""))</f>
        <v>0</v>
      </c>
      <c r="L4017" s="39">
        <f>IF(Txn!$K2015="","",Txn!$K2015)</f>
        <v>0</v>
      </c>
      <c r="N4017" s="42">
        <f>IF($D4017="",0,COUNTIF(BankAccts,$D4017))</f>
        <v>0</v>
      </c>
    </row>
    <row r="4018" spans="1:14">
      <c r="A4018" s="38">
        <f>IF(Txn!$B2015="","",Txn!$B2015)</f>
        <v>0</v>
      </c>
      <c r="B4018" s="38">
        <f>IF(Txn!$B2015="","",Txn!$C2015)</f>
        <v>0</v>
      </c>
      <c r="C4018" s="39">
        <f>IF(Txn!$B2015="","","تراکنش بانکی")</f>
        <v>0</v>
      </c>
      <c r="D4018" s="38">
        <f>IF(Txn!$B2015="","",IF(IF(Txn!$U2015="TRF",Txn!$Y2015,Txn!$Z2015)="","",IF(Txn!$U2015="TRF",Txn!$Y2015,Txn!$Z2015)))</f>
        <v>0</v>
      </c>
      <c r="E4018" s="39">
        <f>IF($D4018="","",IFERROR(VLOOKUP($D4018,AcctTbl,2,0),""))</f>
        <v>0</v>
      </c>
      <c r="F4018" s="39">
        <f>IF($D4018="","",IFERROR(VLOOKUP($D4018,AcctTbl,3,0),""))</f>
        <v>0</v>
      </c>
      <c r="G4018" s="39">
        <f>IF(Txn!$B2015="","",Txn!$D2015)</f>
        <v>0</v>
      </c>
      <c r="H4018" s="38">
        <f>IF(Txn!$B2015="","",Txn!$E2015)</f>
        <v>0</v>
      </c>
      <c r="I4018" s="40">
        <f>IF(Txn!$B2015="",0,Txn!$Q2015)</f>
        <v>0</v>
      </c>
      <c r="J4018" s="40">
        <f>IF(Txn!$B2015="",0,Txn!$R2015)</f>
        <v>0</v>
      </c>
      <c r="K4018" s="41">
        <f>IF($A4018="","",IFERROR(VALUE(MID($A4018,6,2)),""))</f>
        <v>0</v>
      </c>
      <c r="L4018" s="39">
        <f>IF(Txn!$K2015="","","طرف مقابل — "&amp;Txn!$K2015)</f>
        <v>0</v>
      </c>
      <c r="N4018" s="42">
        <f>IF($D4018="",0,COUNTIF(BankAccts,$D4018))</f>
        <v>0</v>
      </c>
    </row>
    <row r="4019" spans="1:14">
      <c r="A4019" s="38">
        <f>IF(Txn!$B2016="","",Txn!$B2016)</f>
        <v>0</v>
      </c>
      <c r="B4019" s="38">
        <f>IF(Txn!$B2016="","",Txn!$C2016)</f>
        <v>0</v>
      </c>
      <c r="C4019" s="39">
        <f>IF(Txn!$B2016="","","تراکنش بانکی")</f>
        <v>0</v>
      </c>
      <c r="D4019" s="38">
        <f>IF(Txn!$B2016="","",IF(Txn!$X2016="","",Txn!$X2016))</f>
        <v>0</v>
      </c>
      <c r="E4019" s="39">
        <f>IF($D4019="","",IFERROR(VLOOKUP($D4019,AcctTbl,2,0),""))</f>
        <v>0</v>
      </c>
      <c r="F4019" s="39">
        <f>IF($D4019="","",IFERROR(VLOOKUP($D4019,AcctTbl,3,0),""))</f>
        <v>0</v>
      </c>
      <c r="G4019" s="39">
        <f>IF(Txn!$B2016="","",Txn!$D2016)</f>
        <v>0</v>
      </c>
      <c r="H4019" s="38">
        <f>IF(Txn!$B2016="","",Txn!$E2016)</f>
        <v>0</v>
      </c>
      <c r="I4019" s="40">
        <f>IF(Txn!$B2016="",0,Txn!$O2016)</f>
        <v>0</v>
      </c>
      <c r="J4019" s="40">
        <f>IF(Txn!$B2016="",0,Txn!$P2016)</f>
        <v>0</v>
      </c>
      <c r="K4019" s="41">
        <f>IF($A4019="","",IFERROR(VALUE(MID($A4019,6,2)),""))</f>
        <v>0</v>
      </c>
      <c r="L4019" s="39">
        <f>IF(Txn!$K2016="","",Txn!$K2016)</f>
        <v>0</v>
      </c>
      <c r="N4019" s="42">
        <f>IF($D4019="",0,COUNTIF(BankAccts,$D4019))</f>
        <v>0</v>
      </c>
    </row>
    <row r="4020" spans="1:14">
      <c r="A4020" s="38">
        <f>IF(Txn!$B2016="","",Txn!$B2016)</f>
        <v>0</v>
      </c>
      <c r="B4020" s="38">
        <f>IF(Txn!$B2016="","",Txn!$C2016)</f>
        <v>0</v>
      </c>
      <c r="C4020" s="39">
        <f>IF(Txn!$B2016="","","تراکنش بانکی")</f>
        <v>0</v>
      </c>
      <c r="D4020" s="38">
        <f>IF(Txn!$B2016="","",IF(IF(Txn!$U2016="TRF",Txn!$Y2016,Txn!$Z2016)="","",IF(Txn!$U2016="TRF",Txn!$Y2016,Txn!$Z2016)))</f>
        <v>0</v>
      </c>
      <c r="E4020" s="39">
        <f>IF($D4020="","",IFERROR(VLOOKUP($D4020,AcctTbl,2,0),""))</f>
        <v>0</v>
      </c>
      <c r="F4020" s="39">
        <f>IF($D4020="","",IFERROR(VLOOKUP($D4020,AcctTbl,3,0),""))</f>
        <v>0</v>
      </c>
      <c r="G4020" s="39">
        <f>IF(Txn!$B2016="","",Txn!$D2016)</f>
        <v>0</v>
      </c>
      <c r="H4020" s="38">
        <f>IF(Txn!$B2016="","",Txn!$E2016)</f>
        <v>0</v>
      </c>
      <c r="I4020" s="40">
        <f>IF(Txn!$B2016="",0,Txn!$Q2016)</f>
        <v>0</v>
      </c>
      <c r="J4020" s="40">
        <f>IF(Txn!$B2016="",0,Txn!$R2016)</f>
        <v>0</v>
      </c>
      <c r="K4020" s="41">
        <f>IF($A4020="","",IFERROR(VALUE(MID($A4020,6,2)),""))</f>
        <v>0</v>
      </c>
      <c r="L4020" s="39">
        <f>IF(Txn!$K2016="","","طرف مقابل — "&amp;Txn!$K2016)</f>
        <v>0</v>
      </c>
      <c r="N4020" s="42">
        <f>IF($D4020="",0,COUNTIF(BankAccts,$D4020))</f>
        <v>0</v>
      </c>
    </row>
    <row r="4021" spans="1:14">
      <c r="A4021" s="38">
        <f>IF(Txn!$B2017="","",Txn!$B2017)</f>
        <v>0</v>
      </c>
      <c r="B4021" s="38">
        <f>IF(Txn!$B2017="","",Txn!$C2017)</f>
        <v>0</v>
      </c>
      <c r="C4021" s="39">
        <f>IF(Txn!$B2017="","","تراکنش بانکی")</f>
        <v>0</v>
      </c>
      <c r="D4021" s="38">
        <f>IF(Txn!$B2017="","",IF(Txn!$X2017="","",Txn!$X2017))</f>
        <v>0</v>
      </c>
      <c r="E4021" s="39">
        <f>IF($D4021="","",IFERROR(VLOOKUP($D4021,AcctTbl,2,0),""))</f>
        <v>0</v>
      </c>
      <c r="F4021" s="39">
        <f>IF($D4021="","",IFERROR(VLOOKUP($D4021,AcctTbl,3,0),""))</f>
        <v>0</v>
      </c>
      <c r="G4021" s="39">
        <f>IF(Txn!$B2017="","",Txn!$D2017)</f>
        <v>0</v>
      </c>
      <c r="H4021" s="38">
        <f>IF(Txn!$B2017="","",Txn!$E2017)</f>
        <v>0</v>
      </c>
      <c r="I4021" s="40">
        <f>IF(Txn!$B2017="",0,Txn!$O2017)</f>
        <v>0</v>
      </c>
      <c r="J4021" s="40">
        <f>IF(Txn!$B2017="",0,Txn!$P2017)</f>
        <v>0</v>
      </c>
      <c r="K4021" s="41">
        <f>IF($A4021="","",IFERROR(VALUE(MID($A4021,6,2)),""))</f>
        <v>0</v>
      </c>
      <c r="L4021" s="39">
        <f>IF(Txn!$K2017="","",Txn!$K2017)</f>
        <v>0</v>
      </c>
      <c r="N4021" s="42">
        <f>IF($D4021="",0,COUNTIF(BankAccts,$D4021))</f>
        <v>0</v>
      </c>
    </row>
    <row r="4022" spans="1:14">
      <c r="A4022" s="38">
        <f>IF(Txn!$B2017="","",Txn!$B2017)</f>
        <v>0</v>
      </c>
      <c r="B4022" s="38">
        <f>IF(Txn!$B2017="","",Txn!$C2017)</f>
        <v>0</v>
      </c>
      <c r="C4022" s="39">
        <f>IF(Txn!$B2017="","","تراکنش بانکی")</f>
        <v>0</v>
      </c>
      <c r="D4022" s="38">
        <f>IF(Txn!$B2017="","",IF(IF(Txn!$U2017="TRF",Txn!$Y2017,Txn!$Z2017)="","",IF(Txn!$U2017="TRF",Txn!$Y2017,Txn!$Z2017)))</f>
        <v>0</v>
      </c>
      <c r="E4022" s="39">
        <f>IF($D4022="","",IFERROR(VLOOKUP($D4022,AcctTbl,2,0),""))</f>
        <v>0</v>
      </c>
      <c r="F4022" s="39">
        <f>IF($D4022="","",IFERROR(VLOOKUP($D4022,AcctTbl,3,0),""))</f>
        <v>0</v>
      </c>
      <c r="G4022" s="39">
        <f>IF(Txn!$B2017="","",Txn!$D2017)</f>
        <v>0</v>
      </c>
      <c r="H4022" s="38">
        <f>IF(Txn!$B2017="","",Txn!$E2017)</f>
        <v>0</v>
      </c>
      <c r="I4022" s="40">
        <f>IF(Txn!$B2017="",0,Txn!$Q2017)</f>
        <v>0</v>
      </c>
      <c r="J4022" s="40">
        <f>IF(Txn!$B2017="",0,Txn!$R2017)</f>
        <v>0</v>
      </c>
      <c r="K4022" s="41">
        <f>IF($A4022="","",IFERROR(VALUE(MID($A4022,6,2)),""))</f>
        <v>0</v>
      </c>
      <c r="L4022" s="39">
        <f>IF(Txn!$K2017="","","طرف مقابل — "&amp;Txn!$K2017)</f>
        <v>0</v>
      </c>
      <c r="N4022" s="42">
        <f>IF($D4022="",0,COUNTIF(BankAccts,$D4022))</f>
        <v>0</v>
      </c>
    </row>
    <row r="4023" spans="1:14">
      <c r="A4023" s="38">
        <f>IF(Txn!$B2018="","",Txn!$B2018)</f>
        <v>0</v>
      </c>
      <c r="B4023" s="38">
        <f>IF(Txn!$B2018="","",Txn!$C2018)</f>
        <v>0</v>
      </c>
      <c r="C4023" s="39">
        <f>IF(Txn!$B2018="","","تراکنش بانکی")</f>
        <v>0</v>
      </c>
      <c r="D4023" s="38">
        <f>IF(Txn!$B2018="","",IF(Txn!$X2018="","",Txn!$X2018))</f>
        <v>0</v>
      </c>
      <c r="E4023" s="39">
        <f>IF($D4023="","",IFERROR(VLOOKUP($D4023,AcctTbl,2,0),""))</f>
        <v>0</v>
      </c>
      <c r="F4023" s="39">
        <f>IF($D4023="","",IFERROR(VLOOKUP($D4023,AcctTbl,3,0),""))</f>
        <v>0</v>
      </c>
      <c r="G4023" s="39">
        <f>IF(Txn!$B2018="","",Txn!$D2018)</f>
        <v>0</v>
      </c>
      <c r="H4023" s="38">
        <f>IF(Txn!$B2018="","",Txn!$E2018)</f>
        <v>0</v>
      </c>
      <c r="I4023" s="40">
        <f>IF(Txn!$B2018="",0,Txn!$O2018)</f>
        <v>0</v>
      </c>
      <c r="J4023" s="40">
        <f>IF(Txn!$B2018="",0,Txn!$P2018)</f>
        <v>0</v>
      </c>
      <c r="K4023" s="41">
        <f>IF($A4023="","",IFERROR(VALUE(MID($A4023,6,2)),""))</f>
        <v>0</v>
      </c>
      <c r="L4023" s="39">
        <f>IF(Txn!$K2018="","",Txn!$K2018)</f>
        <v>0</v>
      </c>
      <c r="N4023" s="42">
        <f>IF($D4023="",0,COUNTIF(BankAccts,$D4023))</f>
        <v>0</v>
      </c>
    </row>
    <row r="4024" spans="1:14">
      <c r="A4024" s="38">
        <f>IF(Txn!$B2018="","",Txn!$B2018)</f>
        <v>0</v>
      </c>
      <c r="B4024" s="38">
        <f>IF(Txn!$B2018="","",Txn!$C2018)</f>
        <v>0</v>
      </c>
      <c r="C4024" s="39">
        <f>IF(Txn!$B2018="","","تراکنش بانکی")</f>
        <v>0</v>
      </c>
      <c r="D4024" s="38">
        <f>IF(Txn!$B2018="","",IF(IF(Txn!$U2018="TRF",Txn!$Y2018,Txn!$Z2018)="","",IF(Txn!$U2018="TRF",Txn!$Y2018,Txn!$Z2018)))</f>
        <v>0</v>
      </c>
      <c r="E4024" s="39">
        <f>IF($D4024="","",IFERROR(VLOOKUP($D4024,AcctTbl,2,0),""))</f>
        <v>0</v>
      </c>
      <c r="F4024" s="39">
        <f>IF($D4024="","",IFERROR(VLOOKUP($D4024,AcctTbl,3,0),""))</f>
        <v>0</v>
      </c>
      <c r="G4024" s="39">
        <f>IF(Txn!$B2018="","",Txn!$D2018)</f>
        <v>0</v>
      </c>
      <c r="H4024" s="38">
        <f>IF(Txn!$B2018="","",Txn!$E2018)</f>
        <v>0</v>
      </c>
      <c r="I4024" s="40">
        <f>IF(Txn!$B2018="",0,Txn!$Q2018)</f>
        <v>0</v>
      </c>
      <c r="J4024" s="40">
        <f>IF(Txn!$B2018="",0,Txn!$R2018)</f>
        <v>0</v>
      </c>
      <c r="K4024" s="41">
        <f>IF($A4024="","",IFERROR(VALUE(MID($A4024,6,2)),""))</f>
        <v>0</v>
      </c>
      <c r="L4024" s="39">
        <f>IF(Txn!$K2018="","","طرف مقابل — "&amp;Txn!$K2018)</f>
        <v>0</v>
      </c>
      <c r="N4024" s="42">
        <f>IF($D4024="",0,COUNTIF(BankAccts,$D4024))</f>
        <v>0</v>
      </c>
    </row>
    <row r="4025" spans="1:14">
      <c r="A4025" s="38">
        <f>IF(Txn!$B2019="","",Txn!$B2019)</f>
        <v>0</v>
      </c>
      <c r="B4025" s="38">
        <f>IF(Txn!$B2019="","",Txn!$C2019)</f>
        <v>0</v>
      </c>
      <c r="C4025" s="39">
        <f>IF(Txn!$B2019="","","تراکنش بانکی")</f>
        <v>0</v>
      </c>
      <c r="D4025" s="38">
        <f>IF(Txn!$B2019="","",IF(Txn!$X2019="","",Txn!$X2019))</f>
        <v>0</v>
      </c>
      <c r="E4025" s="39">
        <f>IF($D4025="","",IFERROR(VLOOKUP($D4025,AcctTbl,2,0),""))</f>
        <v>0</v>
      </c>
      <c r="F4025" s="39">
        <f>IF($D4025="","",IFERROR(VLOOKUP($D4025,AcctTbl,3,0),""))</f>
        <v>0</v>
      </c>
      <c r="G4025" s="39">
        <f>IF(Txn!$B2019="","",Txn!$D2019)</f>
        <v>0</v>
      </c>
      <c r="H4025" s="38">
        <f>IF(Txn!$B2019="","",Txn!$E2019)</f>
        <v>0</v>
      </c>
      <c r="I4025" s="40">
        <f>IF(Txn!$B2019="",0,Txn!$O2019)</f>
        <v>0</v>
      </c>
      <c r="J4025" s="40">
        <f>IF(Txn!$B2019="",0,Txn!$P2019)</f>
        <v>0</v>
      </c>
      <c r="K4025" s="41">
        <f>IF($A4025="","",IFERROR(VALUE(MID($A4025,6,2)),""))</f>
        <v>0</v>
      </c>
      <c r="L4025" s="39">
        <f>IF(Txn!$K2019="","",Txn!$K2019)</f>
        <v>0</v>
      </c>
      <c r="N4025" s="42">
        <f>IF($D4025="",0,COUNTIF(BankAccts,$D4025))</f>
        <v>0</v>
      </c>
    </row>
    <row r="4026" spans="1:14">
      <c r="A4026" s="38">
        <f>IF(Txn!$B2019="","",Txn!$B2019)</f>
        <v>0</v>
      </c>
      <c r="B4026" s="38">
        <f>IF(Txn!$B2019="","",Txn!$C2019)</f>
        <v>0</v>
      </c>
      <c r="C4026" s="39">
        <f>IF(Txn!$B2019="","","تراکنش بانکی")</f>
        <v>0</v>
      </c>
      <c r="D4026" s="38">
        <f>IF(Txn!$B2019="","",IF(IF(Txn!$U2019="TRF",Txn!$Y2019,Txn!$Z2019)="","",IF(Txn!$U2019="TRF",Txn!$Y2019,Txn!$Z2019)))</f>
        <v>0</v>
      </c>
      <c r="E4026" s="39">
        <f>IF($D4026="","",IFERROR(VLOOKUP($D4026,AcctTbl,2,0),""))</f>
        <v>0</v>
      </c>
      <c r="F4026" s="39">
        <f>IF($D4026="","",IFERROR(VLOOKUP($D4026,AcctTbl,3,0),""))</f>
        <v>0</v>
      </c>
      <c r="G4026" s="39">
        <f>IF(Txn!$B2019="","",Txn!$D2019)</f>
        <v>0</v>
      </c>
      <c r="H4026" s="38">
        <f>IF(Txn!$B2019="","",Txn!$E2019)</f>
        <v>0</v>
      </c>
      <c r="I4026" s="40">
        <f>IF(Txn!$B2019="",0,Txn!$Q2019)</f>
        <v>0</v>
      </c>
      <c r="J4026" s="40">
        <f>IF(Txn!$B2019="",0,Txn!$R2019)</f>
        <v>0</v>
      </c>
      <c r="K4026" s="41">
        <f>IF($A4026="","",IFERROR(VALUE(MID($A4026,6,2)),""))</f>
        <v>0</v>
      </c>
      <c r="L4026" s="39">
        <f>IF(Txn!$K2019="","","طرف مقابل — "&amp;Txn!$K2019)</f>
        <v>0</v>
      </c>
      <c r="N4026" s="42">
        <f>IF($D4026="",0,COUNTIF(BankAccts,$D4026))</f>
        <v>0</v>
      </c>
    </row>
    <row r="4027" spans="1:14">
      <c r="A4027" s="38">
        <f>IF(Txn!$B2020="","",Txn!$B2020)</f>
        <v>0</v>
      </c>
      <c r="B4027" s="38">
        <f>IF(Txn!$B2020="","",Txn!$C2020)</f>
        <v>0</v>
      </c>
      <c r="C4027" s="39">
        <f>IF(Txn!$B2020="","","تراکنش بانکی")</f>
        <v>0</v>
      </c>
      <c r="D4027" s="38">
        <f>IF(Txn!$B2020="","",IF(Txn!$X2020="","",Txn!$X2020))</f>
        <v>0</v>
      </c>
      <c r="E4027" s="39">
        <f>IF($D4027="","",IFERROR(VLOOKUP($D4027,AcctTbl,2,0),""))</f>
        <v>0</v>
      </c>
      <c r="F4027" s="39">
        <f>IF($D4027="","",IFERROR(VLOOKUP($D4027,AcctTbl,3,0),""))</f>
        <v>0</v>
      </c>
      <c r="G4027" s="39">
        <f>IF(Txn!$B2020="","",Txn!$D2020)</f>
        <v>0</v>
      </c>
      <c r="H4027" s="38">
        <f>IF(Txn!$B2020="","",Txn!$E2020)</f>
        <v>0</v>
      </c>
      <c r="I4027" s="40">
        <f>IF(Txn!$B2020="",0,Txn!$O2020)</f>
        <v>0</v>
      </c>
      <c r="J4027" s="40">
        <f>IF(Txn!$B2020="",0,Txn!$P2020)</f>
        <v>0</v>
      </c>
      <c r="K4027" s="41">
        <f>IF($A4027="","",IFERROR(VALUE(MID($A4027,6,2)),""))</f>
        <v>0</v>
      </c>
      <c r="L4027" s="39">
        <f>IF(Txn!$K2020="","",Txn!$K2020)</f>
        <v>0</v>
      </c>
      <c r="N4027" s="42">
        <f>IF($D4027="",0,COUNTIF(BankAccts,$D4027))</f>
        <v>0</v>
      </c>
    </row>
    <row r="4028" spans="1:14">
      <c r="A4028" s="38">
        <f>IF(Txn!$B2020="","",Txn!$B2020)</f>
        <v>0</v>
      </c>
      <c r="B4028" s="38">
        <f>IF(Txn!$B2020="","",Txn!$C2020)</f>
        <v>0</v>
      </c>
      <c r="C4028" s="39">
        <f>IF(Txn!$B2020="","","تراکنش بانکی")</f>
        <v>0</v>
      </c>
      <c r="D4028" s="38">
        <f>IF(Txn!$B2020="","",IF(IF(Txn!$U2020="TRF",Txn!$Y2020,Txn!$Z2020)="","",IF(Txn!$U2020="TRF",Txn!$Y2020,Txn!$Z2020)))</f>
        <v>0</v>
      </c>
      <c r="E4028" s="39">
        <f>IF($D4028="","",IFERROR(VLOOKUP($D4028,AcctTbl,2,0),""))</f>
        <v>0</v>
      </c>
      <c r="F4028" s="39">
        <f>IF($D4028="","",IFERROR(VLOOKUP($D4028,AcctTbl,3,0),""))</f>
        <v>0</v>
      </c>
      <c r="G4028" s="39">
        <f>IF(Txn!$B2020="","",Txn!$D2020)</f>
        <v>0</v>
      </c>
      <c r="H4028" s="38">
        <f>IF(Txn!$B2020="","",Txn!$E2020)</f>
        <v>0</v>
      </c>
      <c r="I4028" s="40">
        <f>IF(Txn!$B2020="",0,Txn!$Q2020)</f>
        <v>0</v>
      </c>
      <c r="J4028" s="40">
        <f>IF(Txn!$B2020="",0,Txn!$R2020)</f>
        <v>0</v>
      </c>
      <c r="K4028" s="41">
        <f>IF($A4028="","",IFERROR(VALUE(MID($A4028,6,2)),""))</f>
        <v>0</v>
      </c>
      <c r="L4028" s="39">
        <f>IF(Txn!$K2020="","","طرف مقابل — "&amp;Txn!$K2020)</f>
        <v>0</v>
      </c>
      <c r="N4028" s="42">
        <f>IF($D4028="",0,COUNTIF(BankAccts,$D4028))</f>
        <v>0</v>
      </c>
    </row>
    <row r="4029" spans="1:14">
      <c r="A4029" s="38">
        <f>IF(Txn!$B2021="","",Txn!$B2021)</f>
        <v>0</v>
      </c>
      <c r="B4029" s="38">
        <f>IF(Txn!$B2021="","",Txn!$C2021)</f>
        <v>0</v>
      </c>
      <c r="C4029" s="39">
        <f>IF(Txn!$B2021="","","تراکنش بانکی")</f>
        <v>0</v>
      </c>
      <c r="D4029" s="38">
        <f>IF(Txn!$B2021="","",IF(Txn!$X2021="","",Txn!$X2021))</f>
        <v>0</v>
      </c>
      <c r="E4029" s="39">
        <f>IF($D4029="","",IFERROR(VLOOKUP($D4029,AcctTbl,2,0),""))</f>
        <v>0</v>
      </c>
      <c r="F4029" s="39">
        <f>IF($D4029="","",IFERROR(VLOOKUP($D4029,AcctTbl,3,0),""))</f>
        <v>0</v>
      </c>
      <c r="G4029" s="39">
        <f>IF(Txn!$B2021="","",Txn!$D2021)</f>
        <v>0</v>
      </c>
      <c r="H4029" s="38">
        <f>IF(Txn!$B2021="","",Txn!$E2021)</f>
        <v>0</v>
      </c>
      <c r="I4029" s="40">
        <f>IF(Txn!$B2021="",0,Txn!$O2021)</f>
        <v>0</v>
      </c>
      <c r="J4029" s="40">
        <f>IF(Txn!$B2021="",0,Txn!$P2021)</f>
        <v>0</v>
      </c>
      <c r="K4029" s="41">
        <f>IF($A4029="","",IFERROR(VALUE(MID($A4029,6,2)),""))</f>
        <v>0</v>
      </c>
      <c r="L4029" s="39">
        <f>IF(Txn!$K2021="","",Txn!$K2021)</f>
        <v>0</v>
      </c>
      <c r="N4029" s="42">
        <f>IF($D4029="",0,COUNTIF(BankAccts,$D4029))</f>
        <v>0</v>
      </c>
    </row>
    <row r="4030" spans="1:14">
      <c r="A4030" s="38">
        <f>IF(Txn!$B2021="","",Txn!$B2021)</f>
        <v>0</v>
      </c>
      <c r="B4030" s="38">
        <f>IF(Txn!$B2021="","",Txn!$C2021)</f>
        <v>0</v>
      </c>
      <c r="C4030" s="39">
        <f>IF(Txn!$B2021="","","تراکنش بانکی")</f>
        <v>0</v>
      </c>
      <c r="D4030" s="38">
        <f>IF(Txn!$B2021="","",IF(IF(Txn!$U2021="TRF",Txn!$Y2021,Txn!$Z2021)="","",IF(Txn!$U2021="TRF",Txn!$Y2021,Txn!$Z2021)))</f>
        <v>0</v>
      </c>
      <c r="E4030" s="39">
        <f>IF($D4030="","",IFERROR(VLOOKUP($D4030,AcctTbl,2,0),""))</f>
        <v>0</v>
      </c>
      <c r="F4030" s="39">
        <f>IF($D4030="","",IFERROR(VLOOKUP($D4030,AcctTbl,3,0),""))</f>
        <v>0</v>
      </c>
      <c r="G4030" s="39">
        <f>IF(Txn!$B2021="","",Txn!$D2021)</f>
        <v>0</v>
      </c>
      <c r="H4030" s="38">
        <f>IF(Txn!$B2021="","",Txn!$E2021)</f>
        <v>0</v>
      </c>
      <c r="I4030" s="40">
        <f>IF(Txn!$B2021="",0,Txn!$Q2021)</f>
        <v>0</v>
      </c>
      <c r="J4030" s="40">
        <f>IF(Txn!$B2021="",0,Txn!$R2021)</f>
        <v>0</v>
      </c>
      <c r="K4030" s="41">
        <f>IF($A4030="","",IFERROR(VALUE(MID($A4030,6,2)),""))</f>
        <v>0</v>
      </c>
      <c r="L4030" s="39">
        <f>IF(Txn!$K2021="","","طرف مقابل — "&amp;Txn!$K2021)</f>
        <v>0</v>
      </c>
      <c r="N4030" s="42">
        <f>IF($D4030="",0,COUNTIF(BankAccts,$D4030))</f>
        <v>0</v>
      </c>
    </row>
    <row r="4031" spans="1:14">
      <c r="A4031" s="38">
        <f>IF(Txn!$B2022="","",Txn!$B2022)</f>
        <v>0</v>
      </c>
      <c r="B4031" s="38">
        <f>IF(Txn!$B2022="","",Txn!$C2022)</f>
        <v>0</v>
      </c>
      <c r="C4031" s="39">
        <f>IF(Txn!$B2022="","","تراکنش بانکی")</f>
        <v>0</v>
      </c>
      <c r="D4031" s="38">
        <f>IF(Txn!$B2022="","",IF(Txn!$X2022="","",Txn!$X2022))</f>
        <v>0</v>
      </c>
      <c r="E4031" s="39">
        <f>IF($D4031="","",IFERROR(VLOOKUP($D4031,AcctTbl,2,0),""))</f>
        <v>0</v>
      </c>
      <c r="F4031" s="39">
        <f>IF($D4031="","",IFERROR(VLOOKUP($D4031,AcctTbl,3,0),""))</f>
        <v>0</v>
      </c>
      <c r="G4031" s="39">
        <f>IF(Txn!$B2022="","",Txn!$D2022)</f>
        <v>0</v>
      </c>
      <c r="H4031" s="38">
        <f>IF(Txn!$B2022="","",Txn!$E2022)</f>
        <v>0</v>
      </c>
      <c r="I4031" s="40">
        <f>IF(Txn!$B2022="",0,Txn!$O2022)</f>
        <v>0</v>
      </c>
      <c r="J4031" s="40">
        <f>IF(Txn!$B2022="",0,Txn!$P2022)</f>
        <v>0</v>
      </c>
      <c r="K4031" s="41">
        <f>IF($A4031="","",IFERROR(VALUE(MID($A4031,6,2)),""))</f>
        <v>0</v>
      </c>
      <c r="L4031" s="39">
        <f>IF(Txn!$K2022="","",Txn!$K2022)</f>
        <v>0</v>
      </c>
      <c r="N4031" s="42">
        <f>IF($D4031="",0,COUNTIF(BankAccts,$D4031))</f>
        <v>0</v>
      </c>
    </row>
    <row r="4032" spans="1:14">
      <c r="A4032" s="38">
        <f>IF(Txn!$B2022="","",Txn!$B2022)</f>
        <v>0</v>
      </c>
      <c r="B4032" s="38">
        <f>IF(Txn!$B2022="","",Txn!$C2022)</f>
        <v>0</v>
      </c>
      <c r="C4032" s="39">
        <f>IF(Txn!$B2022="","","تراکنش بانکی")</f>
        <v>0</v>
      </c>
      <c r="D4032" s="38">
        <f>IF(Txn!$B2022="","",IF(IF(Txn!$U2022="TRF",Txn!$Y2022,Txn!$Z2022)="","",IF(Txn!$U2022="TRF",Txn!$Y2022,Txn!$Z2022)))</f>
        <v>0</v>
      </c>
      <c r="E4032" s="39">
        <f>IF($D4032="","",IFERROR(VLOOKUP($D4032,AcctTbl,2,0),""))</f>
        <v>0</v>
      </c>
      <c r="F4032" s="39">
        <f>IF($D4032="","",IFERROR(VLOOKUP($D4032,AcctTbl,3,0),""))</f>
        <v>0</v>
      </c>
      <c r="G4032" s="39">
        <f>IF(Txn!$B2022="","",Txn!$D2022)</f>
        <v>0</v>
      </c>
      <c r="H4032" s="38">
        <f>IF(Txn!$B2022="","",Txn!$E2022)</f>
        <v>0</v>
      </c>
      <c r="I4032" s="40">
        <f>IF(Txn!$B2022="",0,Txn!$Q2022)</f>
        <v>0</v>
      </c>
      <c r="J4032" s="40">
        <f>IF(Txn!$B2022="",0,Txn!$R2022)</f>
        <v>0</v>
      </c>
      <c r="K4032" s="41">
        <f>IF($A4032="","",IFERROR(VALUE(MID($A4032,6,2)),""))</f>
        <v>0</v>
      </c>
      <c r="L4032" s="39">
        <f>IF(Txn!$K2022="","","طرف مقابل — "&amp;Txn!$K2022)</f>
        <v>0</v>
      </c>
      <c r="N4032" s="42">
        <f>IF($D4032="",0,COUNTIF(BankAccts,$D4032))</f>
        <v>0</v>
      </c>
    </row>
    <row r="4033" spans="1:14">
      <c r="A4033" s="38">
        <f>IF(Txn!$B2023="","",Txn!$B2023)</f>
        <v>0</v>
      </c>
      <c r="B4033" s="38">
        <f>IF(Txn!$B2023="","",Txn!$C2023)</f>
        <v>0</v>
      </c>
      <c r="C4033" s="39">
        <f>IF(Txn!$B2023="","","تراکنش بانکی")</f>
        <v>0</v>
      </c>
      <c r="D4033" s="38">
        <f>IF(Txn!$B2023="","",IF(Txn!$X2023="","",Txn!$X2023))</f>
        <v>0</v>
      </c>
      <c r="E4033" s="39">
        <f>IF($D4033="","",IFERROR(VLOOKUP($D4033,AcctTbl,2,0),""))</f>
        <v>0</v>
      </c>
      <c r="F4033" s="39">
        <f>IF($D4033="","",IFERROR(VLOOKUP($D4033,AcctTbl,3,0),""))</f>
        <v>0</v>
      </c>
      <c r="G4033" s="39">
        <f>IF(Txn!$B2023="","",Txn!$D2023)</f>
        <v>0</v>
      </c>
      <c r="H4033" s="38">
        <f>IF(Txn!$B2023="","",Txn!$E2023)</f>
        <v>0</v>
      </c>
      <c r="I4033" s="40">
        <f>IF(Txn!$B2023="",0,Txn!$O2023)</f>
        <v>0</v>
      </c>
      <c r="J4033" s="40">
        <f>IF(Txn!$B2023="",0,Txn!$P2023)</f>
        <v>0</v>
      </c>
      <c r="K4033" s="41">
        <f>IF($A4033="","",IFERROR(VALUE(MID($A4033,6,2)),""))</f>
        <v>0</v>
      </c>
      <c r="L4033" s="39">
        <f>IF(Txn!$K2023="","",Txn!$K2023)</f>
        <v>0</v>
      </c>
      <c r="N4033" s="42">
        <f>IF($D4033="",0,COUNTIF(BankAccts,$D4033))</f>
        <v>0</v>
      </c>
    </row>
    <row r="4034" spans="1:14">
      <c r="A4034" s="38">
        <f>IF(Txn!$B2023="","",Txn!$B2023)</f>
        <v>0</v>
      </c>
      <c r="B4034" s="38">
        <f>IF(Txn!$B2023="","",Txn!$C2023)</f>
        <v>0</v>
      </c>
      <c r="C4034" s="39">
        <f>IF(Txn!$B2023="","","تراکنش بانکی")</f>
        <v>0</v>
      </c>
      <c r="D4034" s="38">
        <f>IF(Txn!$B2023="","",IF(IF(Txn!$U2023="TRF",Txn!$Y2023,Txn!$Z2023)="","",IF(Txn!$U2023="TRF",Txn!$Y2023,Txn!$Z2023)))</f>
        <v>0</v>
      </c>
      <c r="E4034" s="39">
        <f>IF($D4034="","",IFERROR(VLOOKUP($D4034,AcctTbl,2,0),""))</f>
        <v>0</v>
      </c>
      <c r="F4034" s="39">
        <f>IF($D4034="","",IFERROR(VLOOKUP($D4034,AcctTbl,3,0),""))</f>
        <v>0</v>
      </c>
      <c r="G4034" s="39">
        <f>IF(Txn!$B2023="","",Txn!$D2023)</f>
        <v>0</v>
      </c>
      <c r="H4034" s="38">
        <f>IF(Txn!$B2023="","",Txn!$E2023)</f>
        <v>0</v>
      </c>
      <c r="I4034" s="40">
        <f>IF(Txn!$B2023="",0,Txn!$Q2023)</f>
        <v>0</v>
      </c>
      <c r="J4034" s="40">
        <f>IF(Txn!$B2023="",0,Txn!$R2023)</f>
        <v>0</v>
      </c>
      <c r="K4034" s="41">
        <f>IF($A4034="","",IFERROR(VALUE(MID($A4034,6,2)),""))</f>
        <v>0</v>
      </c>
      <c r="L4034" s="39">
        <f>IF(Txn!$K2023="","","طرف مقابل — "&amp;Txn!$K2023)</f>
        <v>0</v>
      </c>
      <c r="N4034" s="42">
        <f>IF($D4034="",0,COUNTIF(BankAccts,$D4034))</f>
        <v>0</v>
      </c>
    </row>
    <row r="4035" spans="1:14">
      <c r="A4035" s="38">
        <f>IF(Txn!$B2024="","",Txn!$B2024)</f>
        <v>0</v>
      </c>
      <c r="B4035" s="38">
        <f>IF(Txn!$B2024="","",Txn!$C2024)</f>
        <v>0</v>
      </c>
      <c r="C4035" s="39">
        <f>IF(Txn!$B2024="","","تراکنش بانکی")</f>
        <v>0</v>
      </c>
      <c r="D4035" s="38">
        <f>IF(Txn!$B2024="","",IF(Txn!$X2024="","",Txn!$X2024))</f>
        <v>0</v>
      </c>
      <c r="E4035" s="39">
        <f>IF($D4035="","",IFERROR(VLOOKUP($D4035,AcctTbl,2,0),""))</f>
        <v>0</v>
      </c>
      <c r="F4035" s="39">
        <f>IF($D4035="","",IFERROR(VLOOKUP($D4035,AcctTbl,3,0),""))</f>
        <v>0</v>
      </c>
      <c r="G4035" s="39">
        <f>IF(Txn!$B2024="","",Txn!$D2024)</f>
        <v>0</v>
      </c>
      <c r="H4035" s="38">
        <f>IF(Txn!$B2024="","",Txn!$E2024)</f>
        <v>0</v>
      </c>
      <c r="I4035" s="40">
        <f>IF(Txn!$B2024="",0,Txn!$O2024)</f>
        <v>0</v>
      </c>
      <c r="J4035" s="40">
        <f>IF(Txn!$B2024="",0,Txn!$P2024)</f>
        <v>0</v>
      </c>
      <c r="K4035" s="41">
        <f>IF($A4035="","",IFERROR(VALUE(MID($A4035,6,2)),""))</f>
        <v>0</v>
      </c>
      <c r="L4035" s="39">
        <f>IF(Txn!$K2024="","",Txn!$K2024)</f>
        <v>0</v>
      </c>
      <c r="N4035" s="42">
        <f>IF($D4035="",0,COUNTIF(BankAccts,$D4035))</f>
        <v>0</v>
      </c>
    </row>
    <row r="4036" spans="1:14">
      <c r="A4036" s="38">
        <f>IF(Txn!$B2024="","",Txn!$B2024)</f>
        <v>0</v>
      </c>
      <c r="B4036" s="38">
        <f>IF(Txn!$B2024="","",Txn!$C2024)</f>
        <v>0</v>
      </c>
      <c r="C4036" s="39">
        <f>IF(Txn!$B2024="","","تراکنش بانکی")</f>
        <v>0</v>
      </c>
      <c r="D4036" s="38">
        <f>IF(Txn!$B2024="","",IF(IF(Txn!$U2024="TRF",Txn!$Y2024,Txn!$Z2024)="","",IF(Txn!$U2024="TRF",Txn!$Y2024,Txn!$Z2024)))</f>
        <v>0</v>
      </c>
      <c r="E4036" s="39">
        <f>IF($D4036="","",IFERROR(VLOOKUP($D4036,AcctTbl,2,0),""))</f>
        <v>0</v>
      </c>
      <c r="F4036" s="39">
        <f>IF($D4036="","",IFERROR(VLOOKUP($D4036,AcctTbl,3,0),""))</f>
        <v>0</v>
      </c>
      <c r="G4036" s="39">
        <f>IF(Txn!$B2024="","",Txn!$D2024)</f>
        <v>0</v>
      </c>
      <c r="H4036" s="38">
        <f>IF(Txn!$B2024="","",Txn!$E2024)</f>
        <v>0</v>
      </c>
      <c r="I4036" s="40">
        <f>IF(Txn!$B2024="",0,Txn!$Q2024)</f>
        <v>0</v>
      </c>
      <c r="J4036" s="40">
        <f>IF(Txn!$B2024="",0,Txn!$R2024)</f>
        <v>0</v>
      </c>
      <c r="K4036" s="41">
        <f>IF($A4036="","",IFERROR(VALUE(MID($A4036,6,2)),""))</f>
        <v>0</v>
      </c>
      <c r="L4036" s="39">
        <f>IF(Txn!$K2024="","","طرف مقابل — "&amp;Txn!$K2024)</f>
        <v>0</v>
      </c>
      <c r="N4036" s="42">
        <f>IF($D4036="",0,COUNTIF(BankAccts,$D4036))</f>
        <v>0</v>
      </c>
    </row>
    <row r="4037" spans="1:14">
      <c r="A4037" s="38">
        <f>IF(Txn!$B2025="","",Txn!$B2025)</f>
        <v>0</v>
      </c>
      <c r="B4037" s="38">
        <f>IF(Txn!$B2025="","",Txn!$C2025)</f>
        <v>0</v>
      </c>
      <c r="C4037" s="39">
        <f>IF(Txn!$B2025="","","تراکنش بانکی")</f>
        <v>0</v>
      </c>
      <c r="D4037" s="38">
        <f>IF(Txn!$B2025="","",IF(Txn!$X2025="","",Txn!$X2025))</f>
        <v>0</v>
      </c>
      <c r="E4037" s="39">
        <f>IF($D4037="","",IFERROR(VLOOKUP($D4037,AcctTbl,2,0),""))</f>
        <v>0</v>
      </c>
      <c r="F4037" s="39">
        <f>IF($D4037="","",IFERROR(VLOOKUP($D4037,AcctTbl,3,0),""))</f>
        <v>0</v>
      </c>
      <c r="G4037" s="39">
        <f>IF(Txn!$B2025="","",Txn!$D2025)</f>
        <v>0</v>
      </c>
      <c r="H4037" s="38">
        <f>IF(Txn!$B2025="","",Txn!$E2025)</f>
        <v>0</v>
      </c>
      <c r="I4037" s="40">
        <f>IF(Txn!$B2025="",0,Txn!$O2025)</f>
        <v>0</v>
      </c>
      <c r="J4037" s="40">
        <f>IF(Txn!$B2025="",0,Txn!$P2025)</f>
        <v>0</v>
      </c>
      <c r="K4037" s="41">
        <f>IF($A4037="","",IFERROR(VALUE(MID($A4037,6,2)),""))</f>
        <v>0</v>
      </c>
      <c r="L4037" s="39">
        <f>IF(Txn!$K2025="","",Txn!$K2025)</f>
        <v>0</v>
      </c>
      <c r="N4037" s="42">
        <f>IF($D4037="",0,COUNTIF(BankAccts,$D4037))</f>
        <v>0</v>
      </c>
    </row>
    <row r="4038" spans="1:14">
      <c r="A4038" s="38">
        <f>IF(Txn!$B2025="","",Txn!$B2025)</f>
        <v>0</v>
      </c>
      <c r="B4038" s="38">
        <f>IF(Txn!$B2025="","",Txn!$C2025)</f>
        <v>0</v>
      </c>
      <c r="C4038" s="39">
        <f>IF(Txn!$B2025="","","تراکنش بانکی")</f>
        <v>0</v>
      </c>
      <c r="D4038" s="38">
        <f>IF(Txn!$B2025="","",IF(IF(Txn!$U2025="TRF",Txn!$Y2025,Txn!$Z2025)="","",IF(Txn!$U2025="TRF",Txn!$Y2025,Txn!$Z2025)))</f>
        <v>0</v>
      </c>
      <c r="E4038" s="39">
        <f>IF($D4038="","",IFERROR(VLOOKUP($D4038,AcctTbl,2,0),""))</f>
        <v>0</v>
      </c>
      <c r="F4038" s="39">
        <f>IF($D4038="","",IFERROR(VLOOKUP($D4038,AcctTbl,3,0),""))</f>
        <v>0</v>
      </c>
      <c r="G4038" s="39">
        <f>IF(Txn!$B2025="","",Txn!$D2025)</f>
        <v>0</v>
      </c>
      <c r="H4038" s="38">
        <f>IF(Txn!$B2025="","",Txn!$E2025)</f>
        <v>0</v>
      </c>
      <c r="I4038" s="40">
        <f>IF(Txn!$B2025="",0,Txn!$Q2025)</f>
        <v>0</v>
      </c>
      <c r="J4038" s="40">
        <f>IF(Txn!$B2025="",0,Txn!$R2025)</f>
        <v>0</v>
      </c>
      <c r="K4038" s="41">
        <f>IF($A4038="","",IFERROR(VALUE(MID($A4038,6,2)),""))</f>
        <v>0</v>
      </c>
      <c r="L4038" s="39">
        <f>IF(Txn!$K2025="","","طرف مقابل — "&amp;Txn!$K2025)</f>
        <v>0</v>
      </c>
      <c r="N4038" s="42">
        <f>IF($D4038="",0,COUNTIF(BankAccts,$D4038))</f>
        <v>0</v>
      </c>
    </row>
    <row r="4039" spans="1:14">
      <c r="A4039" s="38">
        <f>IF(Txn!$B2026="","",Txn!$B2026)</f>
        <v>0</v>
      </c>
      <c r="B4039" s="38">
        <f>IF(Txn!$B2026="","",Txn!$C2026)</f>
        <v>0</v>
      </c>
      <c r="C4039" s="39">
        <f>IF(Txn!$B2026="","","تراکنش بانکی")</f>
        <v>0</v>
      </c>
      <c r="D4039" s="38">
        <f>IF(Txn!$B2026="","",IF(Txn!$X2026="","",Txn!$X2026))</f>
        <v>0</v>
      </c>
      <c r="E4039" s="39">
        <f>IF($D4039="","",IFERROR(VLOOKUP($D4039,AcctTbl,2,0),""))</f>
        <v>0</v>
      </c>
      <c r="F4039" s="39">
        <f>IF($D4039="","",IFERROR(VLOOKUP($D4039,AcctTbl,3,0),""))</f>
        <v>0</v>
      </c>
      <c r="G4039" s="39">
        <f>IF(Txn!$B2026="","",Txn!$D2026)</f>
        <v>0</v>
      </c>
      <c r="H4039" s="38">
        <f>IF(Txn!$B2026="","",Txn!$E2026)</f>
        <v>0</v>
      </c>
      <c r="I4039" s="40">
        <f>IF(Txn!$B2026="",0,Txn!$O2026)</f>
        <v>0</v>
      </c>
      <c r="J4039" s="40">
        <f>IF(Txn!$B2026="",0,Txn!$P2026)</f>
        <v>0</v>
      </c>
      <c r="K4039" s="41">
        <f>IF($A4039="","",IFERROR(VALUE(MID($A4039,6,2)),""))</f>
        <v>0</v>
      </c>
      <c r="L4039" s="39">
        <f>IF(Txn!$K2026="","",Txn!$K2026)</f>
        <v>0</v>
      </c>
      <c r="N4039" s="42">
        <f>IF($D4039="",0,COUNTIF(BankAccts,$D4039))</f>
        <v>0</v>
      </c>
    </row>
    <row r="4040" spans="1:14">
      <c r="A4040" s="38">
        <f>IF(Txn!$B2026="","",Txn!$B2026)</f>
        <v>0</v>
      </c>
      <c r="B4040" s="38">
        <f>IF(Txn!$B2026="","",Txn!$C2026)</f>
        <v>0</v>
      </c>
      <c r="C4040" s="39">
        <f>IF(Txn!$B2026="","","تراکنش بانکی")</f>
        <v>0</v>
      </c>
      <c r="D4040" s="38">
        <f>IF(Txn!$B2026="","",IF(IF(Txn!$U2026="TRF",Txn!$Y2026,Txn!$Z2026)="","",IF(Txn!$U2026="TRF",Txn!$Y2026,Txn!$Z2026)))</f>
        <v>0</v>
      </c>
      <c r="E4040" s="39">
        <f>IF($D4040="","",IFERROR(VLOOKUP($D4040,AcctTbl,2,0),""))</f>
        <v>0</v>
      </c>
      <c r="F4040" s="39">
        <f>IF($D4040="","",IFERROR(VLOOKUP($D4040,AcctTbl,3,0),""))</f>
        <v>0</v>
      </c>
      <c r="G4040" s="39">
        <f>IF(Txn!$B2026="","",Txn!$D2026)</f>
        <v>0</v>
      </c>
      <c r="H4040" s="38">
        <f>IF(Txn!$B2026="","",Txn!$E2026)</f>
        <v>0</v>
      </c>
      <c r="I4040" s="40">
        <f>IF(Txn!$B2026="",0,Txn!$Q2026)</f>
        <v>0</v>
      </c>
      <c r="J4040" s="40">
        <f>IF(Txn!$B2026="",0,Txn!$R2026)</f>
        <v>0</v>
      </c>
      <c r="K4040" s="41">
        <f>IF($A4040="","",IFERROR(VALUE(MID($A4040,6,2)),""))</f>
        <v>0</v>
      </c>
      <c r="L4040" s="39">
        <f>IF(Txn!$K2026="","","طرف مقابل — "&amp;Txn!$K2026)</f>
        <v>0</v>
      </c>
      <c r="N4040" s="42">
        <f>IF($D4040="",0,COUNTIF(BankAccts,$D4040))</f>
        <v>0</v>
      </c>
    </row>
    <row r="4041" spans="1:14">
      <c r="A4041" s="38">
        <f>IF(Txn!$B2027="","",Txn!$B2027)</f>
        <v>0</v>
      </c>
      <c r="B4041" s="38">
        <f>IF(Txn!$B2027="","",Txn!$C2027)</f>
        <v>0</v>
      </c>
      <c r="C4041" s="39">
        <f>IF(Txn!$B2027="","","تراکنش بانکی")</f>
        <v>0</v>
      </c>
      <c r="D4041" s="38">
        <f>IF(Txn!$B2027="","",IF(Txn!$X2027="","",Txn!$X2027))</f>
        <v>0</v>
      </c>
      <c r="E4041" s="39">
        <f>IF($D4041="","",IFERROR(VLOOKUP($D4041,AcctTbl,2,0),""))</f>
        <v>0</v>
      </c>
      <c r="F4041" s="39">
        <f>IF($D4041="","",IFERROR(VLOOKUP($D4041,AcctTbl,3,0),""))</f>
        <v>0</v>
      </c>
      <c r="G4041" s="39">
        <f>IF(Txn!$B2027="","",Txn!$D2027)</f>
        <v>0</v>
      </c>
      <c r="H4041" s="38">
        <f>IF(Txn!$B2027="","",Txn!$E2027)</f>
        <v>0</v>
      </c>
      <c r="I4041" s="40">
        <f>IF(Txn!$B2027="",0,Txn!$O2027)</f>
        <v>0</v>
      </c>
      <c r="J4041" s="40">
        <f>IF(Txn!$B2027="",0,Txn!$P2027)</f>
        <v>0</v>
      </c>
      <c r="K4041" s="41">
        <f>IF($A4041="","",IFERROR(VALUE(MID($A4041,6,2)),""))</f>
        <v>0</v>
      </c>
      <c r="L4041" s="39">
        <f>IF(Txn!$K2027="","",Txn!$K2027)</f>
        <v>0</v>
      </c>
      <c r="N4041" s="42">
        <f>IF($D4041="",0,COUNTIF(BankAccts,$D4041))</f>
        <v>0</v>
      </c>
    </row>
    <row r="4042" spans="1:14">
      <c r="A4042" s="38">
        <f>IF(Txn!$B2027="","",Txn!$B2027)</f>
        <v>0</v>
      </c>
      <c r="B4042" s="38">
        <f>IF(Txn!$B2027="","",Txn!$C2027)</f>
        <v>0</v>
      </c>
      <c r="C4042" s="39">
        <f>IF(Txn!$B2027="","","تراکنش بانکی")</f>
        <v>0</v>
      </c>
      <c r="D4042" s="38">
        <f>IF(Txn!$B2027="","",IF(IF(Txn!$U2027="TRF",Txn!$Y2027,Txn!$Z2027)="","",IF(Txn!$U2027="TRF",Txn!$Y2027,Txn!$Z2027)))</f>
        <v>0</v>
      </c>
      <c r="E4042" s="39">
        <f>IF($D4042="","",IFERROR(VLOOKUP($D4042,AcctTbl,2,0),""))</f>
        <v>0</v>
      </c>
      <c r="F4042" s="39">
        <f>IF($D4042="","",IFERROR(VLOOKUP($D4042,AcctTbl,3,0),""))</f>
        <v>0</v>
      </c>
      <c r="G4042" s="39">
        <f>IF(Txn!$B2027="","",Txn!$D2027)</f>
        <v>0</v>
      </c>
      <c r="H4042" s="38">
        <f>IF(Txn!$B2027="","",Txn!$E2027)</f>
        <v>0</v>
      </c>
      <c r="I4042" s="40">
        <f>IF(Txn!$B2027="",0,Txn!$Q2027)</f>
        <v>0</v>
      </c>
      <c r="J4042" s="40">
        <f>IF(Txn!$B2027="",0,Txn!$R2027)</f>
        <v>0</v>
      </c>
      <c r="K4042" s="41">
        <f>IF($A4042="","",IFERROR(VALUE(MID($A4042,6,2)),""))</f>
        <v>0</v>
      </c>
      <c r="L4042" s="39">
        <f>IF(Txn!$K2027="","","طرف مقابل — "&amp;Txn!$K2027)</f>
        <v>0</v>
      </c>
      <c r="N4042" s="42">
        <f>IF($D4042="",0,COUNTIF(BankAccts,$D4042))</f>
        <v>0</v>
      </c>
    </row>
    <row r="4043" spans="1:14">
      <c r="A4043" s="38">
        <f>IF(Txn!$B2028="","",Txn!$B2028)</f>
        <v>0</v>
      </c>
      <c r="B4043" s="38">
        <f>IF(Txn!$B2028="","",Txn!$C2028)</f>
        <v>0</v>
      </c>
      <c r="C4043" s="39">
        <f>IF(Txn!$B2028="","","تراکنش بانکی")</f>
        <v>0</v>
      </c>
      <c r="D4043" s="38">
        <f>IF(Txn!$B2028="","",IF(Txn!$X2028="","",Txn!$X2028))</f>
        <v>0</v>
      </c>
      <c r="E4043" s="39">
        <f>IF($D4043="","",IFERROR(VLOOKUP($D4043,AcctTbl,2,0),""))</f>
        <v>0</v>
      </c>
      <c r="F4043" s="39">
        <f>IF($D4043="","",IFERROR(VLOOKUP($D4043,AcctTbl,3,0),""))</f>
        <v>0</v>
      </c>
      <c r="G4043" s="39">
        <f>IF(Txn!$B2028="","",Txn!$D2028)</f>
        <v>0</v>
      </c>
      <c r="H4043" s="38">
        <f>IF(Txn!$B2028="","",Txn!$E2028)</f>
        <v>0</v>
      </c>
      <c r="I4043" s="40">
        <f>IF(Txn!$B2028="",0,Txn!$O2028)</f>
        <v>0</v>
      </c>
      <c r="J4043" s="40">
        <f>IF(Txn!$B2028="",0,Txn!$P2028)</f>
        <v>0</v>
      </c>
      <c r="K4043" s="41">
        <f>IF($A4043="","",IFERROR(VALUE(MID($A4043,6,2)),""))</f>
        <v>0</v>
      </c>
      <c r="L4043" s="39">
        <f>IF(Txn!$K2028="","",Txn!$K2028)</f>
        <v>0</v>
      </c>
      <c r="N4043" s="42">
        <f>IF($D4043="",0,COUNTIF(BankAccts,$D4043))</f>
        <v>0</v>
      </c>
    </row>
    <row r="4044" spans="1:14">
      <c r="A4044" s="38">
        <f>IF(Txn!$B2028="","",Txn!$B2028)</f>
        <v>0</v>
      </c>
      <c r="B4044" s="38">
        <f>IF(Txn!$B2028="","",Txn!$C2028)</f>
        <v>0</v>
      </c>
      <c r="C4044" s="39">
        <f>IF(Txn!$B2028="","","تراکنش بانکی")</f>
        <v>0</v>
      </c>
      <c r="D4044" s="38">
        <f>IF(Txn!$B2028="","",IF(IF(Txn!$U2028="TRF",Txn!$Y2028,Txn!$Z2028)="","",IF(Txn!$U2028="TRF",Txn!$Y2028,Txn!$Z2028)))</f>
        <v>0</v>
      </c>
      <c r="E4044" s="39">
        <f>IF($D4044="","",IFERROR(VLOOKUP($D4044,AcctTbl,2,0),""))</f>
        <v>0</v>
      </c>
      <c r="F4044" s="39">
        <f>IF($D4044="","",IFERROR(VLOOKUP($D4044,AcctTbl,3,0),""))</f>
        <v>0</v>
      </c>
      <c r="G4044" s="39">
        <f>IF(Txn!$B2028="","",Txn!$D2028)</f>
        <v>0</v>
      </c>
      <c r="H4044" s="38">
        <f>IF(Txn!$B2028="","",Txn!$E2028)</f>
        <v>0</v>
      </c>
      <c r="I4044" s="40">
        <f>IF(Txn!$B2028="",0,Txn!$Q2028)</f>
        <v>0</v>
      </c>
      <c r="J4044" s="40">
        <f>IF(Txn!$B2028="",0,Txn!$R2028)</f>
        <v>0</v>
      </c>
      <c r="K4044" s="41">
        <f>IF($A4044="","",IFERROR(VALUE(MID($A4044,6,2)),""))</f>
        <v>0</v>
      </c>
      <c r="L4044" s="39">
        <f>IF(Txn!$K2028="","","طرف مقابل — "&amp;Txn!$K2028)</f>
        <v>0</v>
      </c>
      <c r="N4044" s="42">
        <f>IF($D4044="",0,COUNTIF(BankAccts,$D4044))</f>
        <v>0</v>
      </c>
    </row>
    <row r="4045" spans="1:14">
      <c r="A4045" s="38">
        <f>IF(Txn!$B2029="","",Txn!$B2029)</f>
        <v>0</v>
      </c>
      <c r="B4045" s="38">
        <f>IF(Txn!$B2029="","",Txn!$C2029)</f>
        <v>0</v>
      </c>
      <c r="C4045" s="39">
        <f>IF(Txn!$B2029="","","تراکنش بانکی")</f>
        <v>0</v>
      </c>
      <c r="D4045" s="38">
        <f>IF(Txn!$B2029="","",IF(Txn!$X2029="","",Txn!$X2029))</f>
        <v>0</v>
      </c>
      <c r="E4045" s="39">
        <f>IF($D4045="","",IFERROR(VLOOKUP($D4045,AcctTbl,2,0),""))</f>
        <v>0</v>
      </c>
      <c r="F4045" s="39">
        <f>IF($D4045="","",IFERROR(VLOOKUP($D4045,AcctTbl,3,0),""))</f>
        <v>0</v>
      </c>
      <c r="G4045" s="39">
        <f>IF(Txn!$B2029="","",Txn!$D2029)</f>
        <v>0</v>
      </c>
      <c r="H4045" s="38">
        <f>IF(Txn!$B2029="","",Txn!$E2029)</f>
        <v>0</v>
      </c>
      <c r="I4045" s="40">
        <f>IF(Txn!$B2029="",0,Txn!$O2029)</f>
        <v>0</v>
      </c>
      <c r="J4045" s="40">
        <f>IF(Txn!$B2029="",0,Txn!$P2029)</f>
        <v>0</v>
      </c>
      <c r="K4045" s="41">
        <f>IF($A4045="","",IFERROR(VALUE(MID($A4045,6,2)),""))</f>
        <v>0</v>
      </c>
      <c r="L4045" s="39">
        <f>IF(Txn!$K2029="","",Txn!$K2029)</f>
        <v>0</v>
      </c>
      <c r="N4045" s="42">
        <f>IF($D4045="",0,COUNTIF(BankAccts,$D4045))</f>
        <v>0</v>
      </c>
    </row>
    <row r="4046" spans="1:14">
      <c r="A4046" s="38">
        <f>IF(Txn!$B2029="","",Txn!$B2029)</f>
        <v>0</v>
      </c>
      <c r="B4046" s="38">
        <f>IF(Txn!$B2029="","",Txn!$C2029)</f>
        <v>0</v>
      </c>
      <c r="C4046" s="39">
        <f>IF(Txn!$B2029="","","تراکنش بانکی")</f>
        <v>0</v>
      </c>
      <c r="D4046" s="38">
        <f>IF(Txn!$B2029="","",IF(IF(Txn!$U2029="TRF",Txn!$Y2029,Txn!$Z2029)="","",IF(Txn!$U2029="TRF",Txn!$Y2029,Txn!$Z2029)))</f>
        <v>0</v>
      </c>
      <c r="E4046" s="39">
        <f>IF($D4046="","",IFERROR(VLOOKUP($D4046,AcctTbl,2,0),""))</f>
        <v>0</v>
      </c>
      <c r="F4046" s="39">
        <f>IF($D4046="","",IFERROR(VLOOKUP($D4046,AcctTbl,3,0),""))</f>
        <v>0</v>
      </c>
      <c r="G4046" s="39">
        <f>IF(Txn!$B2029="","",Txn!$D2029)</f>
        <v>0</v>
      </c>
      <c r="H4046" s="38">
        <f>IF(Txn!$B2029="","",Txn!$E2029)</f>
        <v>0</v>
      </c>
      <c r="I4046" s="40">
        <f>IF(Txn!$B2029="",0,Txn!$Q2029)</f>
        <v>0</v>
      </c>
      <c r="J4046" s="40">
        <f>IF(Txn!$B2029="",0,Txn!$R2029)</f>
        <v>0</v>
      </c>
      <c r="K4046" s="41">
        <f>IF($A4046="","",IFERROR(VALUE(MID($A4046,6,2)),""))</f>
        <v>0</v>
      </c>
      <c r="L4046" s="39">
        <f>IF(Txn!$K2029="","","طرف مقابل — "&amp;Txn!$K2029)</f>
        <v>0</v>
      </c>
      <c r="N4046" s="42">
        <f>IF($D4046="",0,COUNTIF(BankAccts,$D4046))</f>
        <v>0</v>
      </c>
    </row>
    <row r="4047" spans="1:14">
      <c r="A4047" s="38">
        <f>IF(Txn!$B2030="","",Txn!$B2030)</f>
        <v>0</v>
      </c>
      <c r="B4047" s="38">
        <f>IF(Txn!$B2030="","",Txn!$C2030)</f>
        <v>0</v>
      </c>
      <c r="C4047" s="39">
        <f>IF(Txn!$B2030="","","تراکنش بانکی")</f>
        <v>0</v>
      </c>
      <c r="D4047" s="38">
        <f>IF(Txn!$B2030="","",IF(Txn!$X2030="","",Txn!$X2030))</f>
        <v>0</v>
      </c>
      <c r="E4047" s="39">
        <f>IF($D4047="","",IFERROR(VLOOKUP($D4047,AcctTbl,2,0),""))</f>
        <v>0</v>
      </c>
      <c r="F4047" s="39">
        <f>IF($D4047="","",IFERROR(VLOOKUP($D4047,AcctTbl,3,0),""))</f>
        <v>0</v>
      </c>
      <c r="G4047" s="39">
        <f>IF(Txn!$B2030="","",Txn!$D2030)</f>
        <v>0</v>
      </c>
      <c r="H4047" s="38">
        <f>IF(Txn!$B2030="","",Txn!$E2030)</f>
        <v>0</v>
      </c>
      <c r="I4047" s="40">
        <f>IF(Txn!$B2030="",0,Txn!$O2030)</f>
        <v>0</v>
      </c>
      <c r="J4047" s="40">
        <f>IF(Txn!$B2030="",0,Txn!$P2030)</f>
        <v>0</v>
      </c>
      <c r="K4047" s="41">
        <f>IF($A4047="","",IFERROR(VALUE(MID($A4047,6,2)),""))</f>
        <v>0</v>
      </c>
      <c r="L4047" s="39">
        <f>IF(Txn!$K2030="","",Txn!$K2030)</f>
        <v>0</v>
      </c>
      <c r="N4047" s="42">
        <f>IF($D4047="",0,COUNTIF(BankAccts,$D4047))</f>
        <v>0</v>
      </c>
    </row>
    <row r="4048" spans="1:14">
      <c r="A4048" s="38">
        <f>IF(Txn!$B2030="","",Txn!$B2030)</f>
        <v>0</v>
      </c>
      <c r="B4048" s="38">
        <f>IF(Txn!$B2030="","",Txn!$C2030)</f>
        <v>0</v>
      </c>
      <c r="C4048" s="39">
        <f>IF(Txn!$B2030="","","تراکنش بانکی")</f>
        <v>0</v>
      </c>
      <c r="D4048" s="38">
        <f>IF(Txn!$B2030="","",IF(IF(Txn!$U2030="TRF",Txn!$Y2030,Txn!$Z2030)="","",IF(Txn!$U2030="TRF",Txn!$Y2030,Txn!$Z2030)))</f>
        <v>0</v>
      </c>
      <c r="E4048" s="39">
        <f>IF($D4048="","",IFERROR(VLOOKUP($D4048,AcctTbl,2,0),""))</f>
        <v>0</v>
      </c>
      <c r="F4048" s="39">
        <f>IF($D4048="","",IFERROR(VLOOKUP($D4048,AcctTbl,3,0),""))</f>
        <v>0</v>
      </c>
      <c r="G4048" s="39">
        <f>IF(Txn!$B2030="","",Txn!$D2030)</f>
        <v>0</v>
      </c>
      <c r="H4048" s="38">
        <f>IF(Txn!$B2030="","",Txn!$E2030)</f>
        <v>0</v>
      </c>
      <c r="I4048" s="40">
        <f>IF(Txn!$B2030="",0,Txn!$Q2030)</f>
        <v>0</v>
      </c>
      <c r="J4048" s="40">
        <f>IF(Txn!$B2030="",0,Txn!$R2030)</f>
        <v>0</v>
      </c>
      <c r="K4048" s="41">
        <f>IF($A4048="","",IFERROR(VALUE(MID($A4048,6,2)),""))</f>
        <v>0</v>
      </c>
      <c r="L4048" s="39">
        <f>IF(Txn!$K2030="","","طرف مقابل — "&amp;Txn!$K2030)</f>
        <v>0</v>
      </c>
      <c r="N4048" s="42">
        <f>IF($D4048="",0,COUNTIF(BankAccts,$D4048))</f>
        <v>0</v>
      </c>
    </row>
    <row r="4049" spans="1:14">
      <c r="A4049" s="38">
        <f>IF(Txn!$B2031="","",Txn!$B2031)</f>
        <v>0</v>
      </c>
      <c r="B4049" s="38">
        <f>IF(Txn!$B2031="","",Txn!$C2031)</f>
        <v>0</v>
      </c>
      <c r="C4049" s="39">
        <f>IF(Txn!$B2031="","","تراکنش بانکی")</f>
        <v>0</v>
      </c>
      <c r="D4049" s="38">
        <f>IF(Txn!$B2031="","",IF(Txn!$X2031="","",Txn!$X2031))</f>
        <v>0</v>
      </c>
      <c r="E4049" s="39">
        <f>IF($D4049="","",IFERROR(VLOOKUP($D4049,AcctTbl,2,0),""))</f>
        <v>0</v>
      </c>
      <c r="F4049" s="39">
        <f>IF($D4049="","",IFERROR(VLOOKUP($D4049,AcctTbl,3,0),""))</f>
        <v>0</v>
      </c>
      <c r="G4049" s="39">
        <f>IF(Txn!$B2031="","",Txn!$D2031)</f>
        <v>0</v>
      </c>
      <c r="H4049" s="38">
        <f>IF(Txn!$B2031="","",Txn!$E2031)</f>
        <v>0</v>
      </c>
      <c r="I4049" s="40">
        <f>IF(Txn!$B2031="",0,Txn!$O2031)</f>
        <v>0</v>
      </c>
      <c r="J4049" s="40">
        <f>IF(Txn!$B2031="",0,Txn!$P2031)</f>
        <v>0</v>
      </c>
      <c r="K4049" s="41">
        <f>IF($A4049="","",IFERROR(VALUE(MID($A4049,6,2)),""))</f>
        <v>0</v>
      </c>
      <c r="L4049" s="39">
        <f>IF(Txn!$K2031="","",Txn!$K2031)</f>
        <v>0</v>
      </c>
      <c r="N4049" s="42">
        <f>IF($D4049="",0,COUNTIF(BankAccts,$D4049))</f>
        <v>0</v>
      </c>
    </row>
    <row r="4050" spans="1:14">
      <c r="A4050" s="38">
        <f>IF(Txn!$B2031="","",Txn!$B2031)</f>
        <v>0</v>
      </c>
      <c r="B4050" s="38">
        <f>IF(Txn!$B2031="","",Txn!$C2031)</f>
        <v>0</v>
      </c>
      <c r="C4050" s="39">
        <f>IF(Txn!$B2031="","","تراکنش بانکی")</f>
        <v>0</v>
      </c>
      <c r="D4050" s="38">
        <f>IF(Txn!$B2031="","",IF(IF(Txn!$U2031="TRF",Txn!$Y2031,Txn!$Z2031)="","",IF(Txn!$U2031="TRF",Txn!$Y2031,Txn!$Z2031)))</f>
        <v>0</v>
      </c>
      <c r="E4050" s="39">
        <f>IF($D4050="","",IFERROR(VLOOKUP($D4050,AcctTbl,2,0),""))</f>
        <v>0</v>
      </c>
      <c r="F4050" s="39">
        <f>IF($D4050="","",IFERROR(VLOOKUP($D4050,AcctTbl,3,0),""))</f>
        <v>0</v>
      </c>
      <c r="G4050" s="39">
        <f>IF(Txn!$B2031="","",Txn!$D2031)</f>
        <v>0</v>
      </c>
      <c r="H4050" s="38">
        <f>IF(Txn!$B2031="","",Txn!$E2031)</f>
        <v>0</v>
      </c>
      <c r="I4050" s="40">
        <f>IF(Txn!$B2031="",0,Txn!$Q2031)</f>
        <v>0</v>
      </c>
      <c r="J4050" s="40">
        <f>IF(Txn!$B2031="",0,Txn!$R2031)</f>
        <v>0</v>
      </c>
      <c r="K4050" s="41">
        <f>IF($A4050="","",IFERROR(VALUE(MID($A4050,6,2)),""))</f>
        <v>0</v>
      </c>
      <c r="L4050" s="39">
        <f>IF(Txn!$K2031="","","طرف مقابل — "&amp;Txn!$K2031)</f>
        <v>0</v>
      </c>
      <c r="N4050" s="42">
        <f>IF($D4050="",0,COUNTIF(BankAccts,$D4050))</f>
        <v>0</v>
      </c>
    </row>
    <row r="4051" spans="1:14">
      <c r="A4051" s="38">
        <f>IF(Txn!$B2032="","",Txn!$B2032)</f>
        <v>0</v>
      </c>
      <c r="B4051" s="38">
        <f>IF(Txn!$B2032="","",Txn!$C2032)</f>
        <v>0</v>
      </c>
      <c r="C4051" s="39">
        <f>IF(Txn!$B2032="","","تراکنش بانکی")</f>
        <v>0</v>
      </c>
      <c r="D4051" s="38">
        <f>IF(Txn!$B2032="","",IF(Txn!$X2032="","",Txn!$X2032))</f>
        <v>0</v>
      </c>
      <c r="E4051" s="39">
        <f>IF($D4051="","",IFERROR(VLOOKUP($D4051,AcctTbl,2,0),""))</f>
        <v>0</v>
      </c>
      <c r="F4051" s="39">
        <f>IF($D4051="","",IFERROR(VLOOKUP($D4051,AcctTbl,3,0),""))</f>
        <v>0</v>
      </c>
      <c r="G4051" s="39">
        <f>IF(Txn!$B2032="","",Txn!$D2032)</f>
        <v>0</v>
      </c>
      <c r="H4051" s="38">
        <f>IF(Txn!$B2032="","",Txn!$E2032)</f>
        <v>0</v>
      </c>
      <c r="I4051" s="40">
        <f>IF(Txn!$B2032="",0,Txn!$O2032)</f>
        <v>0</v>
      </c>
      <c r="J4051" s="40">
        <f>IF(Txn!$B2032="",0,Txn!$P2032)</f>
        <v>0</v>
      </c>
      <c r="K4051" s="41">
        <f>IF($A4051="","",IFERROR(VALUE(MID($A4051,6,2)),""))</f>
        <v>0</v>
      </c>
      <c r="L4051" s="39">
        <f>IF(Txn!$K2032="","",Txn!$K2032)</f>
        <v>0</v>
      </c>
      <c r="N4051" s="42">
        <f>IF($D4051="",0,COUNTIF(BankAccts,$D4051))</f>
        <v>0</v>
      </c>
    </row>
    <row r="4052" spans="1:14">
      <c r="A4052" s="38">
        <f>IF(Txn!$B2032="","",Txn!$B2032)</f>
        <v>0</v>
      </c>
      <c r="B4052" s="38">
        <f>IF(Txn!$B2032="","",Txn!$C2032)</f>
        <v>0</v>
      </c>
      <c r="C4052" s="39">
        <f>IF(Txn!$B2032="","","تراکنش بانکی")</f>
        <v>0</v>
      </c>
      <c r="D4052" s="38">
        <f>IF(Txn!$B2032="","",IF(IF(Txn!$U2032="TRF",Txn!$Y2032,Txn!$Z2032)="","",IF(Txn!$U2032="TRF",Txn!$Y2032,Txn!$Z2032)))</f>
        <v>0</v>
      </c>
      <c r="E4052" s="39">
        <f>IF($D4052="","",IFERROR(VLOOKUP($D4052,AcctTbl,2,0),""))</f>
        <v>0</v>
      </c>
      <c r="F4052" s="39">
        <f>IF($D4052="","",IFERROR(VLOOKUP($D4052,AcctTbl,3,0),""))</f>
        <v>0</v>
      </c>
      <c r="G4052" s="39">
        <f>IF(Txn!$B2032="","",Txn!$D2032)</f>
        <v>0</v>
      </c>
      <c r="H4052" s="38">
        <f>IF(Txn!$B2032="","",Txn!$E2032)</f>
        <v>0</v>
      </c>
      <c r="I4052" s="40">
        <f>IF(Txn!$B2032="",0,Txn!$Q2032)</f>
        <v>0</v>
      </c>
      <c r="J4052" s="40">
        <f>IF(Txn!$B2032="",0,Txn!$R2032)</f>
        <v>0</v>
      </c>
      <c r="K4052" s="41">
        <f>IF($A4052="","",IFERROR(VALUE(MID($A4052,6,2)),""))</f>
        <v>0</v>
      </c>
      <c r="L4052" s="39">
        <f>IF(Txn!$K2032="","","طرف مقابل — "&amp;Txn!$K2032)</f>
        <v>0</v>
      </c>
      <c r="N4052" s="42">
        <f>IF($D4052="",0,COUNTIF(BankAccts,$D4052))</f>
        <v>0</v>
      </c>
    </row>
    <row r="4053" spans="1:14">
      <c r="A4053" s="38">
        <f>IF(Txn!$B2033="","",Txn!$B2033)</f>
        <v>0</v>
      </c>
      <c r="B4053" s="38">
        <f>IF(Txn!$B2033="","",Txn!$C2033)</f>
        <v>0</v>
      </c>
      <c r="C4053" s="39">
        <f>IF(Txn!$B2033="","","تراکنش بانکی")</f>
        <v>0</v>
      </c>
      <c r="D4053" s="38">
        <f>IF(Txn!$B2033="","",IF(Txn!$X2033="","",Txn!$X2033))</f>
        <v>0</v>
      </c>
      <c r="E4053" s="39">
        <f>IF($D4053="","",IFERROR(VLOOKUP($D4053,AcctTbl,2,0),""))</f>
        <v>0</v>
      </c>
      <c r="F4053" s="39">
        <f>IF($D4053="","",IFERROR(VLOOKUP($D4053,AcctTbl,3,0),""))</f>
        <v>0</v>
      </c>
      <c r="G4053" s="39">
        <f>IF(Txn!$B2033="","",Txn!$D2033)</f>
        <v>0</v>
      </c>
      <c r="H4053" s="38">
        <f>IF(Txn!$B2033="","",Txn!$E2033)</f>
        <v>0</v>
      </c>
      <c r="I4053" s="40">
        <f>IF(Txn!$B2033="",0,Txn!$O2033)</f>
        <v>0</v>
      </c>
      <c r="J4053" s="40">
        <f>IF(Txn!$B2033="",0,Txn!$P2033)</f>
        <v>0</v>
      </c>
      <c r="K4053" s="41">
        <f>IF($A4053="","",IFERROR(VALUE(MID($A4053,6,2)),""))</f>
        <v>0</v>
      </c>
      <c r="L4053" s="39">
        <f>IF(Txn!$K2033="","",Txn!$K2033)</f>
        <v>0</v>
      </c>
      <c r="N4053" s="42">
        <f>IF($D4053="",0,COUNTIF(BankAccts,$D4053))</f>
        <v>0</v>
      </c>
    </row>
    <row r="4054" spans="1:14">
      <c r="A4054" s="38">
        <f>IF(Txn!$B2033="","",Txn!$B2033)</f>
        <v>0</v>
      </c>
      <c r="B4054" s="38">
        <f>IF(Txn!$B2033="","",Txn!$C2033)</f>
        <v>0</v>
      </c>
      <c r="C4054" s="39">
        <f>IF(Txn!$B2033="","","تراکنش بانکی")</f>
        <v>0</v>
      </c>
      <c r="D4054" s="38">
        <f>IF(Txn!$B2033="","",IF(IF(Txn!$U2033="TRF",Txn!$Y2033,Txn!$Z2033)="","",IF(Txn!$U2033="TRF",Txn!$Y2033,Txn!$Z2033)))</f>
        <v>0</v>
      </c>
      <c r="E4054" s="39">
        <f>IF($D4054="","",IFERROR(VLOOKUP($D4054,AcctTbl,2,0),""))</f>
        <v>0</v>
      </c>
      <c r="F4054" s="39">
        <f>IF($D4054="","",IFERROR(VLOOKUP($D4054,AcctTbl,3,0),""))</f>
        <v>0</v>
      </c>
      <c r="G4054" s="39">
        <f>IF(Txn!$B2033="","",Txn!$D2033)</f>
        <v>0</v>
      </c>
      <c r="H4054" s="38">
        <f>IF(Txn!$B2033="","",Txn!$E2033)</f>
        <v>0</v>
      </c>
      <c r="I4054" s="40">
        <f>IF(Txn!$B2033="",0,Txn!$Q2033)</f>
        <v>0</v>
      </c>
      <c r="J4054" s="40">
        <f>IF(Txn!$B2033="",0,Txn!$R2033)</f>
        <v>0</v>
      </c>
      <c r="K4054" s="41">
        <f>IF($A4054="","",IFERROR(VALUE(MID($A4054,6,2)),""))</f>
        <v>0</v>
      </c>
      <c r="L4054" s="39">
        <f>IF(Txn!$K2033="","","طرف مقابل — "&amp;Txn!$K2033)</f>
        <v>0</v>
      </c>
      <c r="N4054" s="42">
        <f>IF($D4054="",0,COUNTIF(BankAccts,$D4054))</f>
        <v>0</v>
      </c>
    </row>
    <row r="4055" spans="1:14">
      <c r="A4055" s="38">
        <f>IF(Txn!$B2034="","",Txn!$B2034)</f>
        <v>0</v>
      </c>
      <c r="B4055" s="38">
        <f>IF(Txn!$B2034="","",Txn!$C2034)</f>
        <v>0</v>
      </c>
      <c r="C4055" s="39">
        <f>IF(Txn!$B2034="","","تراکنش بانکی")</f>
        <v>0</v>
      </c>
      <c r="D4055" s="38">
        <f>IF(Txn!$B2034="","",IF(Txn!$X2034="","",Txn!$X2034))</f>
        <v>0</v>
      </c>
      <c r="E4055" s="39">
        <f>IF($D4055="","",IFERROR(VLOOKUP($D4055,AcctTbl,2,0),""))</f>
        <v>0</v>
      </c>
      <c r="F4055" s="39">
        <f>IF($D4055="","",IFERROR(VLOOKUP($D4055,AcctTbl,3,0),""))</f>
        <v>0</v>
      </c>
      <c r="G4055" s="39">
        <f>IF(Txn!$B2034="","",Txn!$D2034)</f>
        <v>0</v>
      </c>
      <c r="H4055" s="38">
        <f>IF(Txn!$B2034="","",Txn!$E2034)</f>
        <v>0</v>
      </c>
      <c r="I4055" s="40">
        <f>IF(Txn!$B2034="",0,Txn!$O2034)</f>
        <v>0</v>
      </c>
      <c r="J4055" s="40">
        <f>IF(Txn!$B2034="",0,Txn!$P2034)</f>
        <v>0</v>
      </c>
      <c r="K4055" s="41">
        <f>IF($A4055="","",IFERROR(VALUE(MID($A4055,6,2)),""))</f>
        <v>0</v>
      </c>
      <c r="L4055" s="39">
        <f>IF(Txn!$K2034="","",Txn!$K2034)</f>
        <v>0</v>
      </c>
      <c r="N4055" s="42">
        <f>IF($D4055="",0,COUNTIF(BankAccts,$D4055))</f>
        <v>0</v>
      </c>
    </row>
    <row r="4056" spans="1:14">
      <c r="A4056" s="38">
        <f>IF(Txn!$B2034="","",Txn!$B2034)</f>
        <v>0</v>
      </c>
      <c r="B4056" s="38">
        <f>IF(Txn!$B2034="","",Txn!$C2034)</f>
        <v>0</v>
      </c>
      <c r="C4056" s="39">
        <f>IF(Txn!$B2034="","","تراکنش بانکی")</f>
        <v>0</v>
      </c>
      <c r="D4056" s="38">
        <f>IF(Txn!$B2034="","",IF(IF(Txn!$U2034="TRF",Txn!$Y2034,Txn!$Z2034)="","",IF(Txn!$U2034="TRF",Txn!$Y2034,Txn!$Z2034)))</f>
        <v>0</v>
      </c>
      <c r="E4056" s="39">
        <f>IF($D4056="","",IFERROR(VLOOKUP($D4056,AcctTbl,2,0),""))</f>
        <v>0</v>
      </c>
      <c r="F4056" s="39">
        <f>IF($D4056="","",IFERROR(VLOOKUP($D4056,AcctTbl,3,0),""))</f>
        <v>0</v>
      </c>
      <c r="G4056" s="39">
        <f>IF(Txn!$B2034="","",Txn!$D2034)</f>
        <v>0</v>
      </c>
      <c r="H4056" s="38">
        <f>IF(Txn!$B2034="","",Txn!$E2034)</f>
        <v>0</v>
      </c>
      <c r="I4056" s="40">
        <f>IF(Txn!$B2034="",0,Txn!$Q2034)</f>
        <v>0</v>
      </c>
      <c r="J4056" s="40">
        <f>IF(Txn!$B2034="",0,Txn!$R2034)</f>
        <v>0</v>
      </c>
      <c r="K4056" s="41">
        <f>IF($A4056="","",IFERROR(VALUE(MID($A4056,6,2)),""))</f>
        <v>0</v>
      </c>
      <c r="L4056" s="39">
        <f>IF(Txn!$K2034="","","طرف مقابل — "&amp;Txn!$K2034)</f>
        <v>0</v>
      </c>
      <c r="N4056" s="42">
        <f>IF($D4056="",0,COUNTIF(BankAccts,$D4056))</f>
        <v>0</v>
      </c>
    </row>
    <row r="4057" spans="1:14">
      <c r="A4057" s="38">
        <f>IF(Txn!$B2035="","",Txn!$B2035)</f>
        <v>0</v>
      </c>
      <c r="B4057" s="38">
        <f>IF(Txn!$B2035="","",Txn!$C2035)</f>
        <v>0</v>
      </c>
      <c r="C4057" s="39">
        <f>IF(Txn!$B2035="","","تراکنش بانکی")</f>
        <v>0</v>
      </c>
      <c r="D4057" s="38">
        <f>IF(Txn!$B2035="","",IF(Txn!$X2035="","",Txn!$X2035))</f>
        <v>0</v>
      </c>
      <c r="E4057" s="39">
        <f>IF($D4057="","",IFERROR(VLOOKUP($D4057,AcctTbl,2,0),""))</f>
        <v>0</v>
      </c>
      <c r="F4057" s="39">
        <f>IF($D4057="","",IFERROR(VLOOKUP($D4057,AcctTbl,3,0),""))</f>
        <v>0</v>
      </c>
      <c r="G4057" s="39">
        <f>IF(Txn!$B2035="","",Txn!$D2035)</f>
        <v>0</v>
      </c>
      <c r="H4057" s="38">
        <f>IF(Txn!$B2035="","",Txn!$E2035)</f>
        <v>0</v>
      </c>
      <c r="I4057" s="40">
        <f>IF(Txn!$B2035="",0,Txn!$O2035)</f>
        <v>0</v>
      </c>
      <c r="J4057" s="40">
        <f>IF(Txn!$B2035="",0,Txn!$P2035)</f>
        <v>0</v>
      </c>
      <c r="K4057" s="41">
        <f>IF($A4057="","",IFERROR(VALUE(MID($A4057,6,2)),""))</f>
        <v>0</v>
      </c>
      <c r="L4057" s="39">
        <f>IF(Txn!$K2035="","",Txn!$K2035)</f>
        <v>0</v>
      </c>
      <c r="N4057" s="42">
        <f>IF($D4057="",0,COUNTIF(BankAccts,$D4057))</f>
        <v>0</v>
      </c>
    </row>
    <row r="4058" spans="1:14">
      <c r="A4058" s="38">
        <f>IF(Txn!$B2035="","",Txn!$B2035)</f>
        <v>0</v>
      </c>
      <c r="B4058" s="38">
        <f>IF(Txn!$B2035="","",Txn!$C2035)</f>
        <v>0</v>
      </c>
      <c r="C4058" s="39">
        <f>IF(Txn!$B2035="","","تراکنش بانکی")</f>
        <v>0</v>
      </c>
      <c r="D4058" s="38">
        <f>IF(Txn!$B2035="","",IF(IF(Txn!$U2035="TRF",Txn!$Y2035,Txn!$Z2035)="","",IF(Txn!$U2035="TRF",Txn!$Y2035,Txn!$Z2035)))</f>
        <v>0</v>
      </c>
      <c r="E4058" s="39">
        <f>IF($D4058="","",IFERROR(VLOOKUP($D4058,AcctTbl,2,0),""))</f>
        <v>0</v>
      </c>
      <c r="F4058" s="39">
        <f>IF($D4058="","",IFERROR(VLOOKUP($D4058,AcctTbl,3,0),""))</f>
        <v>0</v>
      </c>
      <c r="G4058" s="39">
        <f>IF(Txn!$B2035="","",Txn!$D2035)</f>
        <v>0</v>
      </c>
      <c r="H4058" s="38">
        <f>IF(Txn!$B2035="","",Txn!$E2035)</f>
        <v>0</v>
      </c>
      <c r="I4058" s="40">
        <f>IF(Txn!$B2035="",0,Txn!$Q2035)</f>
        <v>0</v>
      </c>
      <c r="J4058" s="40">
        <f>IF(Txn!$B2035="",0,Txn!$R2035)</f>
        <v>0</v>
      </c>
      <c r="K4058" s="41">
        <f>IF($A4058="","",IFERROR(VALUE(MID($A4058,6,2)),""))</f>
        <v>0</v>
      </c>
      <c r="L4058" s="39">
        <f>IF(Txn!$K2035="","","طرف مقابل — "&amp;Txn!$K2035)</f>
        <v>0</v>
      </c>
      <c r="N4058" s="42">
        <f>IF($D4058="",0,COUNTIF(BankAccts,$D4058))</f>
        <v>0</v>
      </c>
    </row>
    <row r="4059" spans="1:14">
      <c r="A4059" s="38">
        <f>IF(Txn!$B2036="","",Txn!$B2036)</f>
        <v>0</v>
      </c>
      <c r="B4059" s="38">
        <f>IF(Txn!$B2036="","",Txn!$C2036)</f>
        <v>0</v>
      </c>
      <c r="C4059" s="39">
        <f>IF(Txn!$B2036="","","تراکنش بانکی")</f>
        <v>0</v>
      </c>
      <c r="D4059" s="38">
        <f>IF(Txn!$B2036="","",IF(Txn!$X2036="","",Txn!$X2036))</f>
        <v>0</v>
      </c>
      <c r="E4059" s="39">
        <f>IF($D4059="","",IFERROR(VLOOKUP($D4059,AcctTbl,2,0),""))</f>
        <v>0</v>
      </c>
      <c r="F4059" s="39">
        <f>IF($D4059="","",IFERROR(VLOOKUP($D4059,AcctTbl,3,0),""))</f>
        <v>0</v>
      </c>
      <c r="G4059" s="39">
        <f>IF(Txn!$B2036="","",Txn!$D2036)</f>
        <v>0</v>
      </c>
      <c r="H4059" s="38">
        <f>IF(Txn!$B2036="","",Txn!$E2036)</f>
        <v>0</v>
      </c>
      <c r="I4059" s="40">
        <f>IF(Txn!$B2036="",0,Txn!$O2036)</f>
        <v>0</v>
      </c>
      <c r="J4059" s="40">
        <f>IF(Txn!$B2036="",0,Txn!$P2036)</f>
        <v>0</v>
      </c>
      <c r="K4059" s="41">
        <f>IF($A4059="","",IFERROR(VALUE(MID($A4059,6,2)),""))</f>
        <v>0</v>
      </c>
      <c r="L4059" s="39">
        <f>IF(Txn!$K2036="","",Txn!$K2036)</f>
        <v>0</v>
      </c>
      <c r="N4059" s="42">
        <f>IF($D4059="",0,COUNTIF(BankAccts,$D4059))</f>
        <v>0</v>
      </c>
    </row>
    <row r="4060" spans="1:14">
      <c r="A4060" s="38">
        <f>IF(Txn!$B2036="","",Txn!$B2036)</f>
        <v>0</v>
      </c>
      <c r="B4060" s="38">
        <f>IF(Txn!$B2036="","",Txn!$C2036)</f>
        <v>0</v>
      </c>
      <c r="C4060" s="39">
        <f>IF(Txn!$B2036="","","تراکنش بانکی")</f>
        <v>0</v>
      </c>
      <c r="D4060" s="38">
        <f>IF(Txn!$B2036="","",IF(IF(Txn!$U2036="TRF",Txn!$Y2036,Txn!$Z2036)="","",IF(Txn!$U2036="TRF",Txn!$Y2036,Txn!$Z2036)))</f>
        <v>0</v>
      </c>
      <c r="E4060" s="39">
        <f>IF($D4060="","",IFERROR(VLOOKUP($D4060,AcctTbl,2,0),""))</f>
        <v>0</v>
      </c>
      <c r="F4060" s="39">
        <f>IF($D4060="","",IFERROR(VLOOKUP($D4060,AcctTbl,3,0),""))</f>
        <v>0</v>
      </c>
      <c r="G4060" s="39">
        <f>IF(Txn!$B2036="","",Txn!$D2036)</f>
        <v>0</v>
      </c>
      <c r="H4060" s="38">
        <f>IF(Txn!$B2036="","",Txn!$E2036)</f>
        <v>0</v>
      </c>
      <c r="I4060" s="40">
        <f>IF(Txn!$B2036="",0,Txn!$Q2036)</f>
        <v>0</v>
      </c>
      <c r="J4060" s="40">
        <f>IF(Txn!$B2036="",0,Txn!$R2036)</f>
        <v>0</v>
      </c>
      <c r="K4060" s="41">
        <f>IF($A4060="","",IFERROR(VALUE(MID($A4060,6,2)),""))</f>
        <v>0</v>
      </c>
      <c r="L4060" s="39">
        <f>IF(Txn!$K2036="","","طرف مقابل — "&amp;Txn!$K2036)</f>
        <v>0</v>
      </c>
      <c r="N4060" s="42">
        <f>IF($D4060="",0,COUNTIF(BankAccts,$D4060))</f>
        <v>0</v>
      </c>
    </row>
    <row r="4061" spans="1:14">
      <c r="A4061" s="38">
        <f>IF(Txn!$B2037="","",Txn!$B2037)</f>
        <v>0</v>
      </c>
      <c r="B4061" s="38">
        <f>IF(Txn!$B2037="","",Txn!$C2037)</f>
        <v>0</v>
      </c>
      <c r="C4061" s="39">
        <f>IF(Txn!$B2037="","","تراکنش بانکی")</f>
        <v>0</v>
      </c>
      <c r="D4061" s="38">
        <f>IF(Txn!$B2037="","",IF(Txn!$X2037="","",Txn!$X2037))</f>
        <v>0</v>
      </c>
      <c r="E4061" s="39">
        <f>IF($D4061="","",IFERROR(VLOOKUP($D4061,AcctTbl,2,0),""))</f>
        <v>0</v>
      </c>
      <c r="F4061" s="39">
        <f>IF($D4061="","",IFERROR(VLOOKUP($D4061,AcctTbl,3,0),""))</f>
        <v>0</v>
      </c>
      <c r="G4061" s="39">
        <f>IF(Txn!$B2037="","",Txn!$D2037)</f>
        <v>0</v>
      </c>
      <c r="H4061" s="38">
        <f>IF(Txn!$B2037="","",Txn!$E2037)</f>
        <v>0</v>
      </c>
      <c r="I4061" s="40">
        <f>IF(Txn!$B2037="",0,Txn!$O2037)</f>
        <v>0</v>
      </c>
      <c r="J4061" s="40">
        <f>IF(Txn!$B2037="",0,Txn!$P2037)</f>
        <v>0</v>
      </c>
      <c r="K4061" s="41">
        <f>IF($A4061="","",IFERROR(VALUE(MID($A4061,6,2)),""))</f>
        <v>0</v>
      </c>
      <c r="L4061" s="39">
        <f>IF(Txn!$K2037="","",Txn!$K2037)</f>
        <v>0</v>
      </c>
      <c r="N4061" s="42">
        <f>IF($D4061="",0,COUNTIF(BankAccts,$D4061))</f>
        <v>0</v>
      </c>
    </row>
    <row r="4062" spans="1:14">
      <c r="A4062" s="38">
        <f>IF(Txn!$B2037="","",Txn!$B2037)</f>
        <v>0</v>
      </c>
      <c r="B4062" s="38">
        <f>IF(Txn!$B2037="","",Txn!$C2037)</f>
        <v>0</v>
      </c>
      <c r="C4062" s="39">
        <f>IF(Txn!$B2037="","","تراکنش بانکی")</f>
        <v>0</v>
      </c>
      <c r="D4062" s="38">
        <f>IF(Txn!$B2037="","",IF(IF(Txn!$U2037="TRF",Txn!$Y2037,Txn!$Z2037)="","",IF(Txn!$U2037="TRF",Txn!$Y2037,Txn!$Z2037)))</f>
        <v>0</v>
      </c>
      <c r="E4062" s="39">
        <f>IF($D4062="","",IFERROR(VLOOKUP($D4062,AcctTbl,2,0),""))</f>
        <v>0</v>
      </c>
      <c r="F4062" s="39">
        <f>IF($D4062="","",IFERROR(VLOOKUP($D4062,AcctTbl,3,0),""))</f>
        <v>0</v>
      </c>
      <c r="G4062" s="39">
        <f>IF(Txn!$B2037="","",Txn!$D2037)</f>
        <v>0</v>
      </c>
      <c r="H4062" s="38">
        <f>IF(Txn!$B2037="","",Txn!$E2037)</f>
        <v>0</v>
      </c>
      <c r="I4062" s="40">
        <f>IF(Txn!$B2037="",0,Txn!$Q2037)</f>
        <v>0</v>
      </c>
      <c r="J4062" s="40">
        <f>IF(Txn!$B2037="",0,Txn!$R2037)</f>
        <v>0</v>
      </c>
      <c r="K4062" s="41">
        <f>IF($A4062="","",IFERROR(VALUE(MID($A4062,6,2)),""))</f>
        <v>0</v>
      </c>
      <c r="L4062" s="39">
        <f>IF(Txn!$K2037="","","طرف مقابل — "&amp;Txn!$K2037)</f>
        <v>0</v>
      </c>
      <c r="N4062" s="42">
        <f>IF($D4062="",0,COUNTIF(BankAccts,$D4062))</f>
        <v>0</v>
      </c>
    </row>
    <row r="4063" spans="1:14">
      <c r="A4063" s="38">
        <f>IF(Txn!$B2038="","",Txn!$B2038)</f>
        <v>0</v>
      </c>
      <c r="B4063" s="38">
        <f>IF(Txn!$B2038="","",Txn!$C2038)</f>
        <v>0</v>
      </c>
      <c r="C4063" s="39">
        <f>IF(Txn!$B2038="","","تراکنش بانکی")</f>
        <v>0</v>
      </c>
      <c r="D4063" s="38">
        <f>IF(Txn!$B2038="","",IF(Txn!$X2038="","",Txn!$X2038))</f>
        <v>0</v>
      </c>
      <c r="E4063" s="39">
        <f>IF($D4063="","",IFERROR(VLOOKUP($D4063,AcctTbl,2,0),""))</f>
        <v>0</v>
      </c>
      <c r="F4063" s="39">
        <f>IF($D4063="","",IFERROR(VLOOKUP($D4063,AcctTbl,3,0),""))</f>
        <v>0</v>
      </c>
      <c r="G4063" s="39">
        <f>IF(Txn!$B2038="","",Txn!$D2038)</f>
        <v>0</v>
      </c>
      <c r="H4063" s="38">
        <f>IF(Txn!$B2038="","",Txn!$E2038)</f>
        <v>0</v>
      </c>
      <c r="I4063" s="40">
        <f>IF(Txn!$B2038="",0,Txn!$O2038)</f>
        <v>0</v>
      </c>
      <c r="J4063" s="40">
        <f>IF(Txn!$B2038="",0,Txn!$P2038)</f>
        <v>0</v>
      </c>
      <c r="K4063" s="41">
        <f>IF($A4063="","",IFERROR(VALUE(MID($A4063,6,2)),""))</f>
        <v>0</v>
      </c>
      <c r="L4063" s="39">
        <f>IF(Txn!$K2038="","",Txn!$K2038)</f>
        <v>0</v>
      </c>
      <c r="N4063" s="42">
        <f>IF($D4063="",0,COUNTIF(BankAccts,$D4063))</f>
        <v>0</v>
      </c>
    </row>
    <row r="4064" spans="1:14">
      <c r="A4064" s="38">
        <f>IF(Txn!$B2038="","",Txn!$B2038)</f>
        <v>0</v>
      </c>
      <c r="B4064" s="38">
        <f>IF(Txn!$B2038="","",Txn!$C2038)</f>
        <v>0</v>
      </c>
      <c r="C4064" s="39">
        <f>IF(Txn!$B2038="","","تراکنش بانکی")</f>
        <v>0</v>
      </c>
      <c r="D4064" s="38">
        <f>IF(Txn!$B2038="","",IF(IF(Txn!$U2038="TRF",Txn!$Y2038,Txn!$Z2038)="","",IF(Txn!$U2038="TRF",Txn!$Y2038,Txn!$Z2038)))</f>
        <v>0</v>
      </c>
      <c r="E4064" s="39">
        <f>IF($D4064="","",IFERROR(VLOOKUP($D4064,AcctTbl,2,0),""))</f>
        <v>0</v>
      </c>
      <c r="F4064" s="39">
        <f>IF($D4064="","",IFERROR(VLOOKUP($D4064,AcctTbl,3,0),""))</f>
        <v>0</v>
      </c>
      <c r="G4064" s="39">
        <f>IF(Txn!$B2038="","",Txn!$D2038)</f>
        <v>0</v>
      </c>
      <c r="H4064" s="38">
        <f>IF(Txn!$B2038="","",Txn!$E2038)</f>
        <v>0</v>
      </c>
      <c r="I4064" s="40">
        <f>IF(Txn!$B2038="",0,Txn!$Q2038)</f>
        <v>0</v>
      </c>
      <c r="J4064" s="40">
        <f>IF(Txn!$B2038="",0,Txn!$R2038)</f>
        <v>0</v>
      </c>
      <c r="K4064" s="41">
        <f>IF($A4064="","",IFERROR(VALUE(MID($A4064,6,2)),""))</f>
        <v>0</v>
      </c>
      <c r="L4064" s="39">
        <f>IF(Txn!$K2038="","","طرف مقابل — "&amp;Txn!$K2038)</f>
        <v>0</v>
      </c>
      <c r="N4064" s="42">
        <f>IF($D4064="",0,COUNTIF(BankAccts,$D4064))</f>
        <v>0</v>
      </c>
    </row>
    <row r="4065" spans="1:14">
      <c r="A4065" s="38">
        <f>IF(Txn!$B2039="","",Txn!$B2039)</f>
        <v>0</v>
      </c>
      <c r="B4065" s="38">
        <f>IF(Txn!$B2039="","",Txn!$C2039)</f>
        <v>0</v>
      </c>
      <c r="C4065" s="39">
        <f>IF(Txn!$B2039="","","تراکنش بانکی")</f>
        <v>0</v>
      </c>
      <c r="D4065" s="38">
        <f>IF(Txn!$B2039="","",IF(Txn!$X2039="","",Txn!$X2039))</f>
        <v>0</v>
      </c>
      <c r="E4065" s="39">
        <f>IF($D4065="","",IFERROR(VLOOKUP($D4065,AcctTbl,2,0),""))</f>
        <v>0</v>
      </c>
      <c r="F4065" s="39">
        <f>IF($D4065="","",IFERROR(VLOOKUP($D4065,AcctTbl,3,0),""))</f>
        <v>0</v>
      </c>
      <c r="G4065" s="39">
        <f>IF(Txn!$B2039="","",Txn!$D2039)</f>
        <v>0</v>
      </c>
      <c r="H4065" s="38">
        <f>IF(Txn!$B2039="","",Txn!$E2039)</f>
        <v>0</v>
      </c>
      <c r="I4065" s="40">
        <f>IF(Txn!$B2039="",0,Txn!$O2039)</f>
        <v>0</v>
      </c>
      <c r="J4065" s="40">
        <f>IF(Txn!$B2039="",0,Txn!$P2039)</f>
        <v>0</v>
      </c>
      <c r="K4065" s="41">
        <f>IF($A4065="","",IFERROR(VALUE(MID($A4065,6,2)),""))</f>
        <v>0</v>
      </c>
      <c r="L4065" s="39">
        <f>IF(Txn!$K2039="","",Txn!$K2039)</f>
        <v>0</v>
      </c>
      <c r="N4065" s="42">
        <f>IF($D4065="",0,COUNTIF(BankAccts,$D4065))</f>
        <v>0</v>
      </c>
    </row>
    <row r="4066" spans="1:14">
      <c r="A4066" s="38">
        <f>IF(Txn!$B2039="","",Txn!$B2039)</f>
        <v>0</v>
      </c>
      <c r="B4066" s="38">
        <f>IF(Txn!$B2039="","",Txn!$C2039)</f>
        <v>0</v>
      </c>
      <c r="C4066" s="39">
        <f>IF(Txn!$B2039="","","تراکنش بانکی")</f>
        <v>0</v>
      </c>
      <c r="D4066" s="38">
        <f>IF(Txn!$B2039="","",IF(IF(Txn!$U2039="TRF",Txn!$Y2039,Txn!$Z2039)="","",IF(Txn!$U2039="TRF",Txn!$Y2039,Txn!$Z2039)))</f>
        <v>0</v>
      </c>
      <c r="E4066" s="39">
        <f>IF($D4066="","",IFERROR(VLOOKUP($D4066,AcctTbl,2,0),""))</f>
        <v>0</v>
      </c>
      <c r="F4066" s="39">
        <f>IF($D4066="","",IFERROR(VLOOKUP($D4066,AcctTbl,3,0),""))</f>
        <v>0</v>
      </c>
      <c r="G4066" s="39">
        <f>IF(Txn!$B2039="","",Txn!$D2039)</f>
        <v>0</v>
      </c>
      <c r="H4066" s="38">
        <f>IF(Txn!$B2039="","",Txn!$E2039)</f>
        <v>0</v>
      </c>
      <c r="I4066" s="40">
        <f>IF(Txn!$B2039="",0,Txn!$Q2039)</f>
        <v>0</v>
      </c>
      <c r="J4066" s="40">
        <f>IF(Txn!$B2039="",0,Txn!$R2039)</f>
        <v>0</v>
      </c>
      <c r="K4066" s="41">
        <f>IF($A4066="","",IFERROR(VALUE(MID($A4066,6,2)),""))</f>
        <v>0</v>
      </c>
      <c r="L4066" s="39">
        <f>IF(Txn!$K2039="","","طرف مقابل — "&amp;Txn!$K2039)</f>
        <v>0</v>
      </c>
      <c r="N4066" s="42">
        <f>IF($D4066="",0,COUNTIF(BankAccts,$D4066))</f>
        <v>0</v>
      </c>
    </row>
    <row r="4067" spans="1:14">
      <c r="A4067" s="38">
        <f>IF(Txn!$B2040="","",Txn!$B2040)</f>
        <v>0</v>
      </c>
      <c r="B4067" s="38">
        <f>IF(Txn!$B2040="","",Txn!$C2040)</f>
        <v>0</v>
      </c>
      <c r="C4067" s="39">
        <f>IF(Txn!$B2040="","","تراکنش بانکی")</f>
        <v>0</v>
      </c>
      <c r="D4067" s="38">
        <f>IF(Txn!$B2040="","",IF(Txn!$X2040="","",Txn!$X2040))</f>
        <v>0</v>
      </c>
      <c r="E4067" s="39">
        <f>IF($D4067="","",IFERROR(VLOOKUP($D4067,AcctTbl,2,0),""))</f>
        <v>0</v>
      </c>
      <c r="F4067" s="39">
        <f>IF($D4067="","",IFERROR(VLOOKUP($D4067,AcctTbl,3,0),""))</f>
        <v>0</v>
      </c>
      <c r="G4067" s="39">
        <f>IF(Txn!$B2040="","",Txn!$D2040)</f>
        <v>0</v>
      </c>
      <c r="H4067" s="38">
        <f>IF(Txn!$B2040="","",Txn!$E2040)</f>
        <v>0</v>
      </c>
      <c r="I4067" s="40">
        <f>IF(Txn!$B2040="",0,Txn!$O2040)</f>
        <v>0</v>
      </c>
      <c r="J4067" s="40">
        <f>IF(Txn!$B2040="",0,Txn!$P2040)</f>
        <v>0</v>
      </c>
      <c r="K4067" s="41">
        <f>IF($A4067="","",IFERROR(VALUE(MID($A4067,6,2)),""))</f>
        <v>0</v>
      </c>
      <c r="L4067" s="39">
        <f>IF(Txn!$K2040="","",Txn!$K2040)</f>
        <v>0</v>
      </c>
      <c r="N4067" s="42">
        <f>IF($D4067="",0,COUNTIF(BankAccts,$D4067))</f>
        <v>0</v>
      </c>
    </row>
    <row r="4068" spans="1:14">
      <c r="A4068" s="38">
        <f>IF(Txn!$B2040="","",Txn!$B2040)</f>
        <v>0</v>
      </c>
      <c r="B4068" s="38">
        <f>IF(Txn!$B2040="","",Txn!$C2040)</f>
        <v>0</v>
      </c>
      <c r="C4068" s="39">
        <f>IF(Txn!$B2040="","","تراکنش بانکی")</f>
        <v>0</v>
      </c>
      <c r="D4068" s="38">
        <f>IF(Txn!$B2040="","",IF(IF(Txn!$U2040="TRF",Txn!$Y2040,Txn!$Z2040)="","",IF(Txn!$U2040="TRF",Txn!$Y2040,Txn!$Z2040)))</f>
        <v>0</v>
      </c>
      <c r="E4068" s="39">
        <f>IF($D4068="","",IFERROR(VLOOKUP($D4068,AcctTbl,2,0),""))</f>
        <v>0</v>
      </c>
      <c r="F4068" s="39">
        <f>IF($D4068="","",IFERROR(VLOOKUP($D4068,AcctTbl,3,0),""))</f>
        <v>0</v>
      </c>
      <c r="G4068" s="39">
        <f>IF(Txn!$B2040="","",Txn!$D2040)</f>
        <v>0</v>
      </c>
      <c r="H4068" s="38">
        <f>IF(Txn!$B2040="","",Txn!$E2040)</f>
        <v>0</v>
      </c>
      <c r="I4068" s="40">
        <f>IF(Txn!$B2040="",0,Txn!$Q2040)</f>
        <v>0</v>
      </c>
      <c r="J4068" s="40">
        <f>IF(Txn!$B2040="",0,Txn!$R2040)</f>
        <v>0</v>
      </c>
      <c r="K4068" s="41">
        <f>IF($A4068="","",IFERROR(VALUE(MID($A4068,6,2)),""))</f>
        <v>0</v>
      </c>
      <c r="L4068" s="39">
        <f>IF(Txn!$K2040="","","طرف مقابل — "&amp;Txn!$K2040)</f>
        <v>0</v>
      </c>
      <c r="N4068" s="42">
        <f>IF($D4068="",0,COUNTIF(BankAccts,$D4068))</f>
        <v>0</v>
      </c>
    </row>
    <row r="4069" spans="1:14">
      <c r="A4069" s="38">
        <f>IF(Txn!$B2041="","",Txn!$B2041)</f>
        <v>0</v>
      </c>
      <c r="B4069" s="38">
        <f>IF(Txn!$B2041="","",Txn!$C2041)</f>
        <v>0</v>
      </c>
      <c r="C4069" s="39">
        <f>IF(Txn!$B2041="","","تراکنش بانکی")</f>
        <v>0</v>
      </c>
      <c r="D4069" s="38">
        <f>IF(Txn!$B2041="","",IF(Txn!$X2041="","",Txn!$X2041))</f>
        <v>0</v>
      </c>
      <c r="E4069" s="39">
        <f>IF($D4069="","",IFERROR(VLOOKUP($D4069,AcctTbl,2,0),""))</f>
        <v>0</v>
      </c>
      <c r="F4069" s="39">
        <f>IF($D4069="","",IFERROR(VLOOKUP($D4069,AcctTbl,3,0),""))</f>
        <v>0</v>
      </c>
      <c r="G4069" s="39">
        <f>IF(Txn!$B2041="","",Txn!$D2041)</f>
        <v>0</v>
      </c>
      <c r="H4069" s="38">
        <f>IF(Txn!$B2041="","",Txn!$E2041)</f>
        <v>0</v>
      </c>
      <c r="I4069" s="40">
        <f>IF(Txn!$B2041="",0,Txn!$O2041)</f>
        <v>0</v>
      </c>
      <c r="J4069" s="40">
        <f>IF(Txn!$B2041="",0,Txn!$P2041)</f>
        <v>0</v>
      </c>
      <c r="K4069" s="41">
        <f>IF($A4069="","",IFERROR(VALUE(MID($A4069,6,2)),""))</f>
        <v>0</v>
      </c>
      <c r="L4069" s="39">
        <f>IF(Txn!$K2041="","",Txn!$K2041)</f>
        <v>0</v>
      </c>
      <c r="N4069" s="42">
        <f>IF($D4069="",0,COUNTIF(BankAccts,$D4069))</f>
        <v>0</v>
      </c>
    </row>
    <row r="4070" spans="1:14">
      <c r="A4070" s="38">
        <f>IF(Txn!$B2041="","",Txn!$B2041)</f>
        <v>0</v>
      </c>
      <c r="B4070" s="38">
        <f>IF(Txn!$B2041="","",Txn!$C2041)</f>
        <v>0</v>
      </c>
      <c r="C4070" s="39">
        <f>IF(Txn!$B2041="","","تراکنش بانکی")</f>
        <v>0</v>
      </c>
      <c r="D4070" s="38">
        <f>IF(Txn!$B2041="","",IF(IF(Txn!$U2041="TRF",Txn!$Y2041,Txn!$Z2041)="","",IF(Txn!$U2041="TRF",Txn!$Y2041,Txn!$Z2041)))</f>
        <v>0</v>
      </c>
      <c r="E4070" s="39">
        <f>IF($D4070="","",IFERROR(VLOOKUP($D4070,AcctTbl,2,0),""))</f>
        <v>0</v>
      </c>
      <c r="F4070" s="39">
        <f>IF($D4070="","",IFERROR(VLOOKUP($D4070,AcctTbl,3,0),""))</f>
        <v>0</v>
      </c>
      <c r="G4070" s="39">
        <f>IF(Txn!$B2041="","",Txn!$D2041)</f>
        <v>0</v>
      </c>
      <c r="H4070" s="38">
        <f>IF(Txn!$B2041="","",Txn!$E2041)</f>
        <v>0</v>
      </c>
      <c r="I4070" s="40">
        <f>IF(Txn!$B2041="",0,Txn!$Q2041)</f>
        <v>0</v>
      </c>
      <c r="J4070" s="40">
        <f>IF(Txn!$B2041="",0,Txn!$R2041)</f>
        <v>0</v>
      </c>
      <c r="K4070" s="41">
        <f>IF($A4070="","",IFERROR(VALUE(MID($A4070,6,2)),""))</f>
        <v>0</v>
      </c>
      <c r="L4070" s="39">
        <f>IF(Txn!$K2041="","","طرف مقابل — "&amp;Txn!$K2041)</f>
        <v>0</v>
      </c>
      <c r="N4070" s="42">
        <f>IF($D4070="",0,COUNTIF(BankAccts,$D4070))</f>
        <v>0</v>
      </c>
    </row>
    <row r="4071" spans="1:14">
      <c r="A4071" s="38">
        <f>IF(Txn!$B2042="","",Txn!$B2042)</f>
        <v>0</v>
      </c>
      <c r="B4071" s="38">
        <f>IF(Txn!$B2042="","",Txn!$C2042)</f>
        <v>0</v>
      </c>
      <c r="C4071" s="39">
        <f>IF(Txn!$B2042="","","تراکنش بانکی")</f>
        <v>0</v>
      </c>
      <c r="D4071" s="38">
        <f>IF(Txn!$B2042="","",IF(Txn!$X2042="","",Txn!$X2042))</f>
        <v>0</v>
      </c>
      <c r="E4071" s="39">
        <f>IF($D4071="","",IFERROR(VLOOKUP($D4071,AcctTbl,2,0),""))</f>
        <v>0</v>
      </c>
      <c r="F4071" s="39">
        <f>IF($D4071="","",IFERROR(VLOOKUP($D4071,AcctTbl,3,0),""))</f>
        <v>0</v>
      </c>
      <c r="G4071" s="39">
        <f>IF(Txn!$B2042="","",Txn!$D2042)</f>
        <v>0</v>
      </c>
      <c r="H4071" s="38">
        <f>IF(Txn!$B2042="","",Txn!$E2042)</f>
        <v>0</v>
      </c>
      <c r="I4071" s="40">
        <f>IF(Txn!$B2042="",0,Txn!$O2042)</f>
        <v>0</v>
      </c>
      <c r="J4071" s="40">
        <f>IF(Txn!$B2042="",0,Txn!$P2042)</f>
        <v>0</v>
      </c>
      <c r="K4071" s="41">
        <f>IF($A4071="","",IFERROR(VALUE(MID($A4071,6,2)),""))</f>
        <v>0</v>
      </c>
      <c r="L4071" s="39">
        <f>IF(Txn!$K2042="","",Txn!$K2042)</f>
        <v>0</v>
      </c>
      <c r="N4071" s="42">
        <f>IF($D4071="",0,COUNTIF(BankAccts,$D4071))</f>
        <v>0</v>
      </c>
    </row>
    <row r="4072" spans="1:14">
      <c r="A4072" s="38">
        <f>IF(Txn!$B2042="","",Txn!$B2042)</f>
        <v>0</v>
      </c>
      <c r="B4072" s="38">
        <f>IF(Txn!$B2042="","",Txn!$C2042)</f>
        <v>0</v>
      </c>
      <c r="C4072" s="39">
        <f>IF(Txn!$B2042="","","تراکنش بانکی")</f>
        <v>0</v>
      </c>
      <c r="D4072" s="38">
        <f>IF(Txn!$B2042="","",IF(IF(Txn!$U2042="TRF",Txn!$Y2042,Txn!$Z2042)="","",IF(Txn!$U2042="TRF",Txn!$Y2042,Txn!$Z2042)))</f>
        <v>0</v>
      </c>
      <c r="E4072" s="39">
        <f>IF($D4072="","",IFERROR(VLOOKUP($D4072,AcctTbl,2,0),""))</f>
        <v>0</v>
      </c>
      <c r="F4072" s="39">
        <f>IF($D4072="","",IFERROR(VLOOKUP($D4072,AcctTbl,3,0),""))</f>
        <v>0</v>
      </c>
      <c r="G4072" s="39">
        <f>IF(Txn!$B2042="","",Txn!$D2042)</f>
        <v>0</v>
      </c>
      <c r="H4072" s="38">
        <f>IF(Txn!$B2042="","",Txn!$E2042)</f>
        <v>0</v>
      </c>
      <c r="I4072" s="40">
        <f>IF(Txn!$B2042="",0,Txn!$Q2042)</f>
        <v>0</v>
      </c>
      <c r="J4072" s="40">
        <f>IF(Txn!$B2042="",0,Txn!$R2042)</f>
        <v>0</v>
      </c>
      <c r="K4072" s="41">
        <f>IF($A4072="","",IFERROR(VALUE(MID($A4072,6,2)),""))</f>
        <v>0</v>
      </c>
      <c r="L4072" s="39">
        <f>IF(Txn!$K2042="","","طرف مقابل — "&amp;Txn!$K2042)</f>
        <v>0</v>
      </c>
      <c r="N4072" s="42">
        <f>IF($D4072="",0,COUNTIF(BankAccts,$D4072))</f>
        <v>0</v>
      </c>
    </row>
    <row r="4073" spans="1:14">
      <c r="A4073" s="38">
        <f>IF(Txn!$B2043="","",Txn!$B2043)</f>
        <v>0</v>
      </c>
      <c r="B4073" s="38">
        <f>IF(Txn!$B2043="","",Txn!$C2043)</f>
        <v>0</v>
      </c>
      <c r="C4073" s="39">
        <f>IF(Txn!$B2043="","","تراکنش بانکی")</f>
        <v>0</v>
      </c>
      <c r="D4073" s="38">
        <f>IF(Txn!$B2043="","",IF(Txn!$X2043="","",Txn!$X2043))</f>
        <v>0</v>
      </c>
      <c r="E4073" s="39">
        <f>IF($D4073="","",IFERROR(VLOOKUP($D4073,AcctTbl,2,0),""))</f>
        <v>0</v>
      </c>
      <c r="F4073" s="39">
        <f>IF($D4073="","",IFERROR(VLOOKUP($D4073,AcctTbl,3,0),""))</f>
        <v>0</v>
      </c>
      <c r="G4073" s="39">
        <f>IF(Txn!$B2043="","",Txn!$D2043)</f>
        <v>0</v>
      </c>
      <c r="H4073" s="38">
        <f>IF(Txn!$B2043="","",Txn!$E2043)</f>
        <v>0</v>
      </c>
      <c r="I4073" s="40">
        <f>IF(Txn!$B2043="",0,Txn!$O2043)</f>
        <v>0</v>
      </c>
      <c r="J4073" s="40">
        <f>IF(Txn!$B2043="",0,Txn!$P2043)</f>
        <v>0</v>
      </c>
      <c r="K4073" s="41">
        <f>IF($A4073="","",IFERROR(VALUE(MID($A4073,6,2)),""))</f>
        <v>0</v>
      </c>
      <c r="L4073" s="39">
        <f>IF(Txn!$K2043="","",Txn!$K2043)</f>
        <v>0</v>
      </c>
      <c r="N4073" s="42">
        <f>IF($D4073="",0,COUNTIF(BankAccts,$D4073))</f>
        <v>0</v>
      </c>
    </row>
    <row r="4074" spans="1:14">
      <c r="A4074" s="38">
        <f>IF(Txn!$B2043="","",Txn!$B2043)</f>
        <v>0</v>
      </c>
      <c r="B4074" s="38">
        <f>IF(Txn!$B2043="","",Txn!$C2043)</f>
        <v>0</v>
      </c>
      <c r="C4074" s="39">
        <f>IF(Txn!$B2043="","","تراکنش بانکی")</f>
        <v>0</v>
      </c>
      <c r="D4074" s="38">
        <f>IF(Txn!$B2043="","",IF(IF(Txn!$U2043="TRF",Txn!$Y2043,Txn!$Z2043)="","",IF(Txn!$U2043="TRF",Txn!$Y2043,Txn!$Z2043)))</f>
        <v>0</v>
      </c>
      <c r="E4074" s="39">
        <f>IF($D4074="","",IFERROR(VLOOKUP($D4074,AcctTbl,2,0),""))</f>
        <v>0</v>
      </c>
      <c r="F4074" s="39">
        <f>IF($D4074="","",IFERROR(VLOOKUP($D4074,AcctTbl,3,0),""))</f>
        <v>0</v>
      </c>
      <c r="G4074" s="39">
        <f>IF(Txn!$B2043="","",Txn!$D2043)</f>
        <v>0</v>
      </c>
      <c r="H4074" s="38">
        <f>IF(Txn!$B2043="","",Txn!$E2043)</f>
        <v>0</v>
      </c>
      <c r="I4074" s="40">
        <f>IF(Txn!$B2043="",0,Txn!$Q2043)</f>
        <v>0</v>
      </c>
      <c r="J4074" s="40">
        <f>IF(Txn!$B2043="",0,Txn!$R2043)</f>
        <v>0</v>
      </c>
      <c r="K4074" s="41">
        <f>IF($A4074="","",IFERROR(VALUE(MID($A4074,6,2)),""))</f>
        <v>0</v>
      </c>
      <c r="L4074" s="39">
        <f>IF(Txn!$K2043="","","طرف مقابل — "&amp;Txn!$K2043)</f>
        <v>0</v>
      </c>
      <c r="N4074" s="42">
        <f>IF($D4074="",0,COUNTIF(BankAccts,$D4074))</f>
        <v>0</v>
      </c>
    </row>
    <row r="4075" spans="1:14">
      <c r="A4075" s="38">
        <f>IF(Txn!$B2044="","",Txn!$B2044)</f>
        <v>0</v>
      </c>
      <c r="B4075" s="38">
        <f>IF(Txn!$B2044="","",Txn!$C2044)</f>
        <v>0</v>
      </c>
      <c r="C4075" s="39">
        <f>IF(Txn!$B2044="","","تراکنش بانکی")</f>
        <v>0</v>
      </c>
      <c r="D4075" s="38">
        <f>IF(Txn!$B2044="","",IF(Txn!$X2044="","",Txn!$X2044))</f>
        <v>0</v>
      </c>
      <c r="E4075" s="39">
        <f>IF($D4075="","",IFERROR(VLOOKUP($D4075,AcctTbl,2,0),""))</f>
        <v>0</v>
      </c>
      <c r="F4075" s="39">
        <f>IF($D4075="","",IFERROR(VLOOKUP($D4075,AcctTbl,3,0),""))</f>
        <v>0</v>
      </c>
      <c r="G4075" s="39">
        <f>IF(Txn!$B2044="","",Txn!$D2044)</f>
        <v>0</v>
      </c>
      <c r="H4075" s="38">
        <f>IF(Txn!$B2044="","",Txn!$E2044)</f>
        <v>0</v>
      </c>
      <c r="I4075" s="40">
        <f>IF(Txn!$B2044="",0,Txn!$O2044)</f>
        <v>0</v>
      </c>
      <c r="J4075" s="40">
        <f>IF(Txn!$B2044="",0,Txn!$P2044)</f>
        <v>0</v>
      </c>
      <c r="K4075" s="41">
        <f>IF($A4075="","",IFERROR(VALUE(MID($A4075,6,2)),""))</f>
        <v>0</v>
      </c>
      <c r="L4075" s="39">
        <f>IF(Txn!$K2044="","",Txn!$K2044)</f>
        <v>0</v>
      </c>
      <c r="N4075" s="42">
        <f>IF($D4075="",0,COUNTIF(BankAccts,$D4075))</f>
        <v>0</v>
      </c>
    </row>
    <row r="4076" spans="1:14">
      <c r="A4076" s="38">
        <f>IF(Txn!$B2044="","",Txn!$B2044)</f>
        <v>0</v>
      </c>
      <c r="B4076" s="38">
        <f>IF(Txn!$B2044="","",Txn!$C2044)</f>
        <v>0</v>
      </c>
      <c r="C4076" s="39">
        <f>IF(Txn!$B2044="","","تراکنش بانکی")</f>
        <v>0</v>
      </c>
      <c r="D4076" s="38">
        <f>IF(Txn!$B2044="","",IF(IF(Txn!$U2044="TRF",Txn!$Y2044,Txn!$Z2044)="","",IF(Txn!$U2044="TRF",Txn!$Y2044,Txn!$Z2044)))</f>
        <v>0</v>
      </c>
      <c r="E4076" s="39">
        <f>IF($D4076="","",IFERROR(VLOOKUP($D4076,AcctTbl,2,0),""))</f>
        <v>0</v>
      </c>
      <c r="F4076" s="39">
        <f>IF($D4076="","",IFERROR(VLOOKUP($D4076,AcctTbl,3,0),""))</f>
        <v>0</v>
      </c>
      <c r="G4076" s="39">
        <f>IF(Txn!$B2044="","",Txn!$D2044)</f>
        <v>0</v>
      </c>
      <c r="H4076" s="38">
        <f>IF(Txn!$B2044="","",Txn!$E2044)</f>
        <v>0</v>
      </c>
      <c r="I4076" s="40">
        <f>IF(Txn!$B2044="",0,Txn!$Q2044)</f>
        <v>0</v>
      </c>
      <c r="J4076" s="40">
        <f>IF(Txn!$B2044="",0,Txn!$R2044)</f>
        <v>0</v>
      </c>
      <c r="K4076" s="41">
        <f>IF($A4076="","",IFERROR(VALUE(MID($A4076,6,2)),""))</f>
        <v>0</v>
      </c>
      <c r="L4076" s="39">
        <f>IF(Txn!$K2044="","","طرف مقابل — "&amp;Txn!$K2044)</f>
        <v>0</v>
      </c>
      <c r="N4076" s="42">
        <f>IF($D4076="",0,COUNTIF(BankAccts,$D4076))</f>
        <v>0</v>
      </c>
    </row>
    <row r="4077" spans="1:14">
      <c r="A4077" s="38">
        <f>IF(Txn!$B2045="","",Txn!$B2045)</f>
        <v>0</v>
      </c>
      <c r="B4077" s="38">
        <f>IF(Txn!$B2045="","",Txn!$C2045)</f>
        <v>0</v>
      </c>
      <c r="C4077" s="39">
        <f>IF(Txn!$B2045="","","تراکنش بانکی")</f>
        <v>0</v>
      </c>
      <c r="D4077" s="38">
        <f>IF(Txn!$B2045="","",IF(Txn!$X2045="","",Txn!$X2045))</f>
        <v>0</v>
      </c>
      <c r="E4077" s="39">
        <f>IF($D4077="","",IFERROR(VLOOKUP($D4077,AcctTbl,2,0),""))</f>
        <v>0</v>
      </c>
      <c r="F4077" s="39">
        <f>IF($D4077="","",IFERROR(VLOOKUP($D4077,AcctTbl,3,0),""))</f>
        <v>0</v>
      </c>
      <c r="G4077" s="39">
        <f>IF(Txn!$B2045="","",Txn!$D2045)</f>
        <v>0</v>
      </c>
      <c r="H4077" s="38">
        <f>IF(Txn!$B2045="","",Txn!$E2045)</f>
        <v>0</v>
      </c>
      <c r="I4077" s="40">
        <f>IF(Txn!$B2045="",0,Txn!$O2045)</f>
        <v>0</v>
      </c>
      <c r="J4077" s="40">
        <f>IF(Txn!$B2045="",0,Txn!$P2045)</f>
        <v>0</v>
      </c>
      <c r="K4077" s="41">
        <f>IF($A4077="","",IFERROR(VALUE(MID($A4077,6,2)),""))</f>
        <v>0</v>
      </c>
      <c r="L4077" s="39">
        <f>IF(Txn!$K2045="","",Txn!$K2045)</f>
        <v>0</v>
      </c>
      <c r="N4077" s="42">
        <f>IF($D4077="",0,COUNTIF(BankAccts,$D4077))</f>
        <v>0</v>
      </c>
    </row>
    <row r="4078" spans="1:14">
      <c r="A4078" s="38">
        <f>IF(Txn!$B2045="","",Txn!$B2045)</f>
        <v>0</v>
      </c>
      <c r="B4078" s="38">
        <f>IF(Txn!$B2045="","",Txn!$C2045)</f>
        <v>0</v>
      </c>
      <c r="C4078" s="39">
        <f>IF(Txn!$B2045="","","تراکنش بانکی")</f>
        <v>0</v>
      </c>
      <c r="D4078" s="38">
        <f>IF(Txn!$B2045="","",IF(IF(Txn!$U2045="TRF",Txn!$Y2045,Txn!$Z2045)="","",IF(Txn!$U2045="TRF",Txn!$Y2045,Txn!$Z2045)))</f>
        <v>0</v>
      </c>
      <c r="E4078" s="39">
        <f>IF($D4078="","",IFERROR(VLOOKUP($D4078,AcctTbl,2,0),""))</f>
        <v>0</v>
      </c>
      <c r="F4078" s="39">
        <f>IF($D4078="","",IFERROR(VLOOKUP($D4078,AcctTbl,3,0),""))</f>
        <v>0</v>
      </c>
      <c r="G4078" s="39">
        <f>IF(Txn!$B2045="","",Txn!$D2045)</f>
        <v>0</v>
      </c>
      <c r="H4078" s="38">
        <f>IF(Txn!$B2045="","",Txn!$E2045)</f>
        <v>0</v>
      </c>
      <c r="I4078" s="40">
        <f>IF(Txn!$B2045="",0,Txn!$Q2045)</f>
        <v>0</v>
      </c>
      <c r="J4078" s="40">
        <f>IF(Txn!$B2045="",0,Txn!$R2045)</f>
        <v>0</v>
      </c>
      <c r="K4078" s="41">
        <f>IF($A4078="","",IFERROR(VALUE(MID($A4078,6,2)),""))</f>
        <v>0</v>
      </c>
      <c r="L4078" s="39">
        <f>IF(Txn!$K2045="","","طرف مقابل — "&amp;Txn!$K2045)</f>
        <v>0</v>
      </c>
      <c r="N4078" s="42">
        <f>IF($D4078="",0,COUNTIF(BankAccts,$D4078))</f>
        <v>0</v>
      </c>
    </row>
    <row r="4079" spans="1:14">
      <c r="A4079" s="38">
        <f>IF(Txn!$B2046="","",Txn!$B2046)</f>
        <v>0</v>
      </c>
      <c r="B4079" s="38">
        <f>IF(Txn!$B2046="","",Txn!$C2046)</f>
        <v>0</v>
      </c>
      <c r="C4079" s="39">
        <f>IF(Txn!$B2046="","","تراکنش بانکی")</f>
        <v>0</v>
      </c>
      <c r="D4079" s="38">
        <f>IF(Txn!$B2046="","",IF(Txn!$X2046="","",Txn!$X2046))</f>
        <v>0</v>
      </c>
      <c r="E4079" s="39">
        <f>IF($D4079="","",IFERROR(VLOOKUP($D4079,AcctTbl,2,0),""))</f>
        <v>0</v>
      </c>
      <c r="F4079" s="39">
        <f>IF($D4079="","",IFERROR(VLOOKUP($D4079,AcctTbl,3,0),""))</f>
        <v>0</v>
      </c>
      <c r="G4079" s="39">
        <f>IF(Txn!$B2046="","",Txn!$D2046)</f>
        <v>0</v>
      </c>
      <c r="H4079" s="38">
        <f>IF(Txn!$B2046="","",Txn!$E2046)</f>
        <v>0</v>
      </c>
      <c r="I4079" s="40">
        <f>IF(Txn!$B2046="",0,Txn!$O2046)</f>
        <v>0</v>
      </c>
      <c r="J4079" s="40">
        <f>IF(Txn!$B2046="",0,Txn!$P2046)</f>
        <v>0</v>
      </c>
      <c r="K4079" s="41">
        <f>IF($A4079="","",IFERROR(VALUE(MID($A4079,6,2)),""))</f>
        <v>0</v>
      </c>
      <c r="L4079" s="39">
        <f>IF(Txn!$K2046="","",Txn!$K2046)</f>
        <v>0</v>
      </c>
      <c r="N4079" s="42">
        <f>IF($D4079="",0,COUNTIF(BankAccts,$D4079))</f>
        <v>0</v>
      </c>
    </row>
    <row r="4080" spans="1:14">
      <c r="A4080" s="38">
        <f>IF(Txn!$B2046="","",Txn!$B2046)</f>
        <v>0</v>
      </c>
      <c r="B4080" s="38">
        <f>IF(Txn!$B2046="","",Txn!$C2046)</f>
        <v>0</v>
      </c>
      <c r="C4080" s="39">
        <f>IF(Txn!$B2046="","","تراکنش بانکی")</f>
        <v>0</v>
      </c>
      <c r="D4080" s="38">
        <f>IF(Txn!$B2046="","",IF(IF(Txn!$U2046="TRF",Txn!$Y2046,Txn!$Z2046)="","",IF(Txn!$U2046="TRF",Txn!$Y2046,Txn!$Z2046)))</f>
        <v>0</v>
      </c>
      <c r="E4080" s="39">
        <f>IF($D4080="","",IFERROR(VLOOKUP($D4080,AcctTbl,2,0),""))</f>
        <v>0</v>
      </c>
      <c r="F4080" s="39">
        <f>IF($D4080="","",IFERROR(VLOOKUP($D4080,AcctTbl,3,0),""))</f>
        <v>0</v>
      </c>
      <c r="G4080" s="39">
        <f>IF(Txn!$B2046="","",Txn!$D2046)</f>
        <v>0</v>
      </c>
      <c r="H4080" s="38">
        <f>IF(Txn!$B2046="","",Txn!$E2046)</f>
        <v>0</v>
      </c>
      <c r="I4080" s="40">
        <f>IF(Txn!$B2046="",0,Txn!$Q2046)</f>
        <v>0</v>
      </c>
      <c r="J4080" s="40">
        <f>IF(Txn!$B2046="",0,Txn!$R2046)</f>
        <v>0</v>
      </c>
      <c r="K4080" s="41">
        <f>IF($A4080="","",IFERROR(VALUE(MID($A4080,6,2)),""))</f>
        <v>0</v>
      </c>
      <c r="L4080" s="39">
        <f>IF(Txn!$K2046="","","طرف مقابل — "&amp;Txn!$K2046)</f>
        <v>0</v>
      </c>
      <c r="N4080" s="42">
        <f>IF($D4080="",0,COUNTIF(BankAccts,$D4080))</f>
        <v>0</v>
      </c>
    </row>
    <row r="4081" spans="1:14">
      <c r="A4081" s="38">
        <f>IF(Txn!$B2047="","",Txn!$B2047)</f>
        <v>0</v>
      </c>
      <c r="B4081" s="38">
        <f>IF(Txn!$B2047="","",Txn!$C2047)</f>
        <v>0</v>
      </c>
      <c r="C4081" s="39">
        <f>IF(Txn!$B2047="","","تراکنش بانکی")</f>
        <v>0</v>
      </c>
      <c r="D4081" s="38">
        <f>IF(Txn!$B2047="","",IF(Txn!$X2047="","",Txn!$X2047))</f>
        <v>0</v>
      </c>
      <c r="E4081" s="39">
        <f>IF($D4081="","",IFERROR(VLOOKUP($D4081,AcctTbl,2,0),""))</f>
        <v>0</v>
      </c>
      <c r="F4081" s="39">
        <f>IF($D4081="","",IFERROR(VLOOKUP($D4081,AcctTbl,3,0),""))</f>
        <v>0</v>
      </c>
      <c r="G4081" s="39">
        <f>IF(Txn!$B2047="","",Txn!$D2047)</f>
        <v>0</v>
      </c>
      <c r="H4081" s="38">
        <f>IF(Txn!$B2047="","",Txn!$E2047)</f>
        <v>0</v>
      </c>
      <c r="I4081" s="40">
        <f>IF(Txn!$B2047="",0,Txn!$O2047)</f>
        <v>0</v>
      </c>
      <c r="J4081" s="40">
        <f>IF(Txn!$B2047="",0,Txn!$P2047)</f>
        <v>0</v>
      </c>
      <c r="K4081" s="41">
        <f>IF($A4081="","",IFERROR(VALUE(MID($A4081,6,2)),""))</f>
        <v>0</v>
      </c>
      <c r="L4081" s="39">
        <f>IF(Txn!$K2047="","",Txn!$K2047)</f>
        <v>0</v>
      </c>
      <c r="N4081" s="42">
        <f>IF($D4081="",0,COUNTIF(BankAccts,$D4081))</f>
        <v>0</v>
      </c>
    </row>
    <row r="4082" spans="1:14">
      <c r="A4082" s="38">
        <f>IF(Txn!$B2047="","",Txn!$B2047)</f>
        <v>0</v>
      </c>
      <c r="B4082" s="38">
        <f>IF(Txn!$B2047="","",Txn!$C2047)</f>
        <v>0</v>
      </c>
      <c r="C4082" s="39">
        <f>IF(Txn!$B2047="","","تراکنش بانکی")</f>
        <v>0</v>
      </c>
      <c r="D4082" s="38">
        <f>IF(Txn!$B2047="","",IF(IF(Txn!$U2047="TRF",Txn!$Y2047,Txn!$Z2047)="","",IF(Txn!$U2047="TRF",Txn!$Y2047,Txn!$Z2047)))</f>
        <v>0</v>
      </c>
      <c r="E4082" s="39">
        <f>IF($D4082="","",IFERROR(VLOOKUP($D4082,AcctTbl,2,0),""))</f>
        <v>0</v>
      </c>
      <c r="F4082" s="39">
        <f>IF($D4082="","",IFERROR(VLOOKUP($D4082,AcctTbl,3,0),""))</f>
        <v>0</v>
      </c>
      <c r="G4082" s="39">
        <f>IF(Txn!$B2047="","",Txn!$D2047)</f>
        <v>0</v>
      </c>
      <c r="H4082" s="38">
        <f>IF(Txn!$B2047="","",Txn!$E2047)</f>
        <v>0</v>
      </c>
      <c r="I4082" s="40">
        <f>IF(Txn!$B2047="",0,Txn!$Q2047)</f>
        <v>0</v>
      </c>
      <c r="J4082" s="40">
        <f>IF(Txn!$B2047="",0,Txn!$R2047)</f>
        <v>0</v>
      </c>
      <c r="K4082" s="41">
        <f>IF($A4082="","",IFERROR(VALUE(MID($A4082,6,2)),""))</f>
        <v>0</v>
      </c>
      <c r="L4082" s="39">
        <f>IF(Txn!$K2047="","","طرف مقابل — "&amp;Txn!$K2047)</f>
        <v>0</v>
      </c>
      <c r="N4082" s="42">
        <f>IF($D4082="",0,COUNTIF(BankAccts,$D4082))</f>
        <v>0</v>
      </c>
    </row>
    <row r="4083" spans="1:14">
      <c r="A4083" s="38">
        <f>IF(Txn!$B2048="","",Txn!$B2048)</f>
        <v>0</v>
      </c>
      <c r="B4083" s="38">
        <f>IF(Txn!$B2048="","",Txn!$C2048)</f>
        <v>0</v>
      </c>
      <c r="C4083" s="39">
        <f>IF(Txn!$B2048="","","تراکنش بانکی")</f>
        <v>0</v>
      </c>
      <c r="D4083" s="38">
        <f>IF(Txn!$B2048="","",IF(Txn!$X2048="","",Txn!$X2048))</f>
        <v>0</v>
      </c>
      <c r="E4083" s="39">
        <f>IF($D4083="","",IFERROR(VLOOKUP($D4083,AcctTbl,2,0),""))</f>
        <v>0</v>
      </c>
      <c r="F4083" s="39">
        <f>IF($D4083="","",IFERROR(VLOOKUP($D4083,AcctTbl,3,0),""))</f>
        <v>0</v>
      </c>
      <c r="G4083" s="39">
        <f>IF(Txn!$B2048="","",Txn!$D2048)</f>
        <v>0</v>
      </c>
      <c r="H4083" s="38">
        <f>IF(Txn!$B2048="","",Txn!$E2048)</f>
        <v>0</v>
      </c>
      <c r="I4083" s="40">
        <f>IF(Txn!$B2048="",0,Txn!$O2048)</f>
        <v>0</v>
      </c>
      <c r="J4083" s="40">
        <f>IF(Txn!$B2048="",0,Txn!$P2048)</f>
        <v>0</v>
      </c>
      <c r="K4083" s="41">
        <f>IF($A4083="","",IFERROR(VALUE(MID($A4083,6,2)),""))</f>
        <v>0</v>
      </c>
      <c r="L4083" s="39">
        <f>IF(Txn!$K2048="","",Txn!$K2048)</f>
        <v>0</v>
      </c>
      <c r="N4083" s="42">
        <f>IF($D4083="",0,COUNTIF(BankAccts,$D4083))</f>
        <v>0</v>
      </c>
    </row>
    <row r="4084" spans="1:14">
      <c r="A4084" s="38">
        <f>IF(Txn!$B2048="","",Txn!$B2048)</f>
        <v>0</v>
      </c>
      <c r="B4084" s="38">
        <f>IF(Txn!$B2048="","",Txn!$C2048)</f>
        <v>0</v>
      </c>
      <c r="C4084" s="39">
        <f>IF(Txn!$B2048="","","تراکنش بانکی")</f>
        <v>0</v>
      </c>
      <c r="D4084" s="38">
        <f>IF(Txn!$B2048="","",IF(IF(Txn!$U2048="TRF",Txn!$Y2048,Txn!$Z2048)="","",IF(Txn!$U2048="TRF",Txn!$Y2048,Txn!$Z2048)))</f>
        <v>0</v>
      </c>
      <c r="E4084" s="39">
        <f>IF($D4084="","",IFERROR(VLOOKUP($D4084,AcctTbl,2,0),""))</f>
        <v>0</v>
      </c>
      <c r="F4084" s="39">
        <f>IF($D4084="","",IFERROR(VLOOKUP($D4084,AcctTbl,3,0),""))</f>
        <v>0</v>
      </c>
      <c r="G4084" s="39">
        <f>IF(Txn!$B2048="","",Txn!$D2048)</f>
        <v>0</v>
      </c>
      <c r="H4084" s="38">
        <f>IF(Txn!$B2048="","",Txn!$E2048)</f>
        <v>0</v>
      </c>
      <c r="I4084" s="40">
        <f>IF(Txn!$B2048="",0,Txn!$Q2048)</f>
        <v>0</v>
      </c>
      <c r="J4084" s="40">
        <f>IF(Txn!$B2048="",0,Txn!$R2048)</f>
        <v>0</v>
      </c>
      <c r="K4084" s="41">
        <f>IF($A4084="","",IFERROR(VALUE(MID($A4084,6,2)),""))</f>
        <v>0</v>
      </c>
      <c r="L4084" s="39">
        <f>IF(Txn!$K2048="","","طرف مقابل — "&amp;Txn!$K2048)</f>
        <v>0</v>
      </c>
      <c r="N4084" s="42">
        <f>IF($D4084="",0,COUNTIF(BankAccts,$D4084))</f>
        <v>0</v>
      </c>
    </row>
    <row r="4085" spans="1:14">
      <c r="A4085" s="38">
        <f>IF(Txn!$B2049="","",Txn!$B2049)</f>
        <v>0</v>
      </c>
      <c r="B4085" s="38">
        <f>IF(Txn!$B2049="","",Txn!$C2049)</f>
        <v>0</v>
      </c>
      <c r="C4085" s="39">
        <f>IF(Txn!$B2049="","","تراکنش بانکی")</f>
        <v>0</v>
      </c>
      <c r="D4085" s="38">
        <f>IF(Txn!$B2049="","",IF(Txn!$X2049="","",Txn!$X2049))</f>
        <v>0</v>
      </c>
      <c r="E4085" s="39">
        <f>IF($D4085="","",IFERROR(VLOOKUP($D4085,AcctTbl,2,0),""))</f>
        <v>0</v>
      </c>
      <c r="F4085" s="39">
        <f>IF($D4085="","",IFERROR(VLOOKUP($D4085,AcctTbl,3,0),""))</f>
        <v>0</v>
      </c>
      <c r="G4085" s="39">
        <f>IF(Txn!$B2049="","",Txn!$D2049)</f>
        <v>0</v>
      </c>
      <c r="H4085" s="38">
        <f>IF(Txn!$B2049="","",Txn!$E2049)</f>
        <v>0</v>
      </c>
      <c r="I4085" s="40">
        <f>IF(Txn!$B2049="",0,Txn!$O2049)</f>
        <v>0</v>
      </c>
      <c r="J4085" s="40">
        <f>IF(Txn!$B2049="",0,Txn!$P2049)</f>
        <v>0</v>
      </c>
      <c r="K4085" s="41">
        <f>IF($A4085="","",IFERROR(VALUE(MID($A4085,6,2)),""))</f>
        <v>0</v>
      </c>
      <c r="L4085" s="39">
        <f>IF(Txn!$K2049="","",Txn!$K2049)</f>
        <v>0</v>
      </c>
      <c r="N4085" s="42">
        <f>IF($D4085="",0,COUNTIF(BankAccts,$D4085))</f>
        <v>0</v>
      </c>
    </row>
    <row r="4086" spans="1:14">
      <c r="A4086" s="38">
        <f>IF(Txn!$B2049="","",Txn!$B2049)</f>
        <v>0</v>
      </c>
      <c r="B4086" s="38">
        <f>IF(Txn!$B2049="","",Txn!$C2049)</f>
        <v>0</v>
      </c>
      <c r="C4086" s="39">
        <f>IF(Txn!$B2049="","","تراکنش بانکی")</f>
        <v>0</v>
      </c>
      <c r="D4086" s="38">
        <f>IF(Txn!$B2049="","",IF(IF(Txn!$U2049="TRF",Txn!$Y2049,Txn!$Z2049)="","",IF(Txn!$U2049="TRF",Txn!$Y2049,Txn!$Z2049)))</f>
        <v>0</v>
      </c>
      <c r="E4086" s="39">
        <f>IF($D4086="","",IFERROR(VLOOKUP($D4086,AcctTbl,2,0),""))</f>
        <v>0</v>
      </c>
      <c r="F4086" s="39">
        <f>IF($D4086="","",IFERROR(VLOOKUP($D4086,AcctTbl,3,0),""))</f>
        <v>0</v>
      </c>
      <c r="G4086" s="39">
        <f>IF(Txn!$B2049="","",Txn!$D2049)</f>
        <v>0</v>
      </c>
      <c r="H4086" s="38">
        <f>IF(Txn!$B2049="","",Txn!$E2049)</f>
        <v>0</v>
      </c>
      <c r="I4086" s="40">
        <f>IF(Txn!$B2049="",0,Txn!$Q2049)</f>
        <v>0</v>
      </c>
      <c r="J4086" s="40">
        <f>IF(Txn!$B2049="",0,Txn!$R2049)</f>
        <v>0</v>
      </c>
      <c r="K4086" s="41">
        <f>IF($A4086="","",IFERROR(VALUE(MID($A4086,6,2)),""))</f>
        <v>0</v>
      </c>
      <c r="L4086" s="39">
        <f>IF(Txn!$K2049="","","طرف مقابل — "&amp;Txn!$K2049)</f>
        <v>0</v>
      </c>
      <c r="N4086" s="42">
        <f>IF($D4086="",0,COUNTIF(BankAccts,$D4086))</f>
        <v>0</v>
      </c>
    </row>
    <row r="4087" spans="1:14">
      <c r="A4087" s="38">
        <f>IF(Txn!$B2050="","",Txn!$B2050)</f>
        <v>0</v>
      </c>
      <c r="B4087" s="38">
        <f>IF(Txn!$B2050="","",Txn!$C2050)</f>
        <v>0</v>
      </c>
      <c r="C4087" s="39">
        <f>IF(Txn!$B2050="","","تراکنش بانکی")</f>
        <v>0</v>
      </c>
      <c r="D4087" s="38">
        <f>IF(Txn!$B2050="","",IF(Txn!$X2050="","",Txn!$X2050))</f>
        <v>0</v>
      </c>
      <c r="E4087" s="39">
        <f>IF($D4087="","",IFERROR(VLOOKUP($D4087,AcctTbl,2,0),""))</f>
        <v>0</v>
      </c>
      <c r="F4087" s="39">
        <f>IF($D4087="","",IFERROR(VLOOKUP($D4087,AcctTbl,3,0),""))</f>
        <v>0</v>
      </c>
      <c r="G4087" s="39">
        <f>IF(Txn!$B2050="","",Txn!$D2050)</f>
        <v>0</v>
      </c>
      <c r="H4087" s="38">
        <f>IF(Txn!$B2050="","",Txn!$E2050)</f>
        <v>0</v>
      </c>
      <c r="I4087" s="40">
        <f>IF(Txn!$B2050="",0,Txn!$O2050)</f>
        <v>0</v>
      </c>
      <c r="J4087" s="40">
        <f>IF(Txn!$B2050="",0,Txn!$P2050)</f>
        <v>0</v>
      </c>
      <c r="K4087" s="41">
        <f>IF($A4087="","",IFERROR(VALUE(MID($A4087,6,2)),""))</f>
        <v>0</v>
      </c>
      <c r="L4087" s="39">
        <f>IF(Txn!$K2050="","",Txn!$K2050)</f>
        <v>0</v>
      </c>
      <c r="N4087" s="42">
        <f>IF($D4087="",0,COUNTIF(BankAccts,$D4087))</f>
        <v>0</v>
      </c>
    </row>
    <row r="4088" spans="1:14">
      <c r="A4088" s="38">
        <f>IF(Txn!$B2050="","",Txn!$B2050)</f>
        <v>0</v>
      </c>
      <c r="B4088" s="38">
        <f>IF(Txn!$B2050="","",Txn!$C2050)</f>
        <v>0</v>
      </c>
      <c r="C4088" s="39">
        <f>IF(Txn!$B2050="","","تراکنش بانکی")</f>
        <v>0</v>
      </c>
      <c r="D4088" s="38">
        <f>IF(Txn!$B2050="","",IF(IF(Txn!$U2050="TRF",Txn!$Y2050,Txn!$Z2050)="","",IF(Txn!$U2050="TRF",Txn!$Y2050,Txn!$Z2050)))</f>
        <v>0</v>
      </c>
      <c r="E4088" s="39">
        <f>IF($D4088="","",IFERROR(VLOOKUP($D4088,AcctTbl,2,0),""))</f>
        <v>0</v>
      </c>
      <c r="F4088" s="39">
        <f>IF($D4088="","",IFERROR(VLOOKUP($D4088,AcctTbl,3,0),""))</f>
        <v>0</v>
      </c>
      <c r="G4088" s="39">
        <f>IF(Txn!$B2050="","",Txn!$D2050)</f>
        <v>0</v>
      </c>
      <c r="H4088" s="38">
        <f>IF(Txn!$B2050="","",Txn!$E2050)</f>
        <v>0</v>
      </c>
      <c r="I4088" s="40">
        <f>IF(Txn!$B2050="",0,Txn!$Q2050)</f>
        <v>0</v>
      </c>
      <c r="J4088" s="40">
        <f>IF(Txn!$B2050="",0,Txn!$R2050)</f>
        <v>0</v>
      </c>
      <c r="K4088" s="41">
        <f>IF($A4088="","",IFERROR(VALUE(MID($A4088,6,2)),""))</f>
        <v>0</v>
      </c>
      <c r="L4088" s="39">
        <f>IF(Txn!$K2050="","","طرف مقابل — "&amp;Txn!$K2050)</f>
        <v>0</v>
      </c>
      <c r="N4088" s="42">
        <f>IF($D4088="",0,COUNTIF(BankAccts,$D4088))</f>
        <v>0</v>
      </c>
    </row>
    <row r="4089" spans="1:14">
      <c r="A4089" s="38">
        <f>IF(Txn!$B2051="","",Txn!$B2051)</f>
        <v>0</v>
      </c>
      <c r="B4089" s="38">
        <f>IF(Txn!$B2051="","",Txn!$C2051)</f>
        <v>0</v>
      </c>
      <c r="C4089" s="39">
        <f>IF(Txn!$B2051="","","تراکنش بانکی")</f>
        <v>0</v>
      </c>
      <c r="D4089" s="38">
        <f>IF(Txn!$B2051="","",IF(Txn!$X2051="","",Txn!$X2051))</f>
        <v>0</v>
      </c>
      <c r="E4089" s="39">
        <f>IF($D4089="","",IFERROR(VLOOKUP($D4089,AcctTbl,2,0),""))</f>
        <v>0</v>
      </c>
      <c r="F4089" s="39">
        <f>IF($D4089="","",IFERROR(VLOOKUP($D4089,AcctTbl,3,0),""))</f>
        <v>0</v>
      </c>
      <c r="G4089" s="39">
        <f>IF(Txn!$B2051="","",Txn!$D2051)</f>
        <v>0</v>
      </c>
      <c r="H4089" s="38">
        <f>IF(Txn!$B2051="","",Txn!$E2051)</f>
        <v>0</v>
      </c>
      <c r="I4089" s="40">
        <f>IF(Txn!$B2051="",0,Txn!$O2051)</f>
        <v>0</v>
      </c>
      <c r="J4089" s="40">
        <f>IF(Txn!$B2051="",0,Txn!$P2051)</f>
        <v>0</v>
      </c>
      <c r="K4089" s="41">
        <f>IF($A4089="","",IFERROR(VALUE(MID($A4089,6,2)),""))</f>
        <v>0</v>
      </c>
      <c r="L4089" s="39">
        <f>IF(Txn!$K2051="","",Txn!$K2051)</f>
        <v>0</v>
      </c>
      <c r="N4089" s="42">
        <f>IF($D4089="",0,COUNTIF(BankAccts,$D4089))</f>
        <v>0</v>
      </c>
    </row>
    <row r="4090" spans="1:14">
      <c r="A4090" s="38">
        <f>IF(Txn!$B2051="","",Txn!$B2051)</f>
        <v>0</v>
      </c>
      <c r="B4090" s="38">
        <f>IF(Txn!$B2051="","",Txn!$C2051)</f>
        <v>0</v>
      </c>
      <c r="C4090" s="39">
        <f>IF(Txn!$B2051="","","تراکنش بانکی")</f>
        <v>0</v>
      </c>
      <c r="D4090" s="38">
        <f>IF(Txn!$B2051="","",IF(IF(Txn!$U2051="TRF",Txn!$Y2051,Txn!$Z2051)="","",IF(Txn!$U2051="TRF",Txn!$Y2051,Txn!$Z2051)))</f>
        <v>0</v>
      </c>
      <c r="E4090" s="39">
        <f>IF($D4090="","",IFERROR(VLOOKUP($D4090,AcctTbl,2,0),""))</f>
        <v>0</v>
      </c>
      <c r="F4090" s="39">
        <f>IF($D4090="","",IFERROR(VLOOKUP($D4090,AcctTbl,3,0),""))</f>
        <v>0</v>
      </c>
      <c r="G4090" s="39">
        <f>IF(Txn!$B2051="","",Txn!$D2051)</f>
        <v>0</v>
      </c>
      <c r="H4090" s="38">
        <f>IF(Txn!$B2051="","",Txn!$E2051)</f>
        <v>0</v>
      </c>
      <c r="I4090" s="40">
        <f>IF(Txn!$B2051="",0,Txn!$Q2051)</f>
        <v>0</v>
      </c>
      <c r="J4090" s="40">
        <f>IF(Txn!$B2051="",0,Txn!$R2051)</f>
        <v>0</v>
      </c>
      <c r="K4090" s="41">
        <f>IF($A4090="","",IFERROR(VALUE(MID($A4090,6,2)),""))</f>
        <v>0</v>
      </c>
      <c r="L4090" s="39">
        <f>IF(Txn!$K2051="","","طرف مقابل — "&amp;Txn!$K2051)</f>
        <v>0</v>
      </c>
      <c r="N4090" s="42">
        <f>IF($D4090="",0,COUNTIF(BankAccts,$D4090))</f>
        <v>0</v>
      </c>
    </row>
    <row r="4091" spans="1:14">
      <c r="A4091" s="38">
        <f>IF(Txn!$B2052="","",Txn!$B2052)</f>
        <v>0</v>
      </c>
      <c r="B4091" s="38">
        <f>IF(Txn!$B2052="","",Txn!$C2052)</f>
        <v>0</v>
      </c>
      <c r="C4091" s="39">
        <f>IF(Txn!$B2052="","","تراکنش بانکی")</f>
        <v>0</v>
      </c>
      <c r="D4091" s="38">
        <f>IF(Txn!$B2052="","",IF(Txn!$X2052="","",Txn!$X2052))</f>
        <v>0</v>
      </c>
      <c r="E4091" s="39">
        <f>IF($D4091="","",IFERROR(VLOOKUP($D4091,AcctTbl,2,0),""))</f>
        <v>0</v>
      </c>
      <c r="F4091" s="39">
        <f>IF($D4091="","",IFERROR(VLOOKUP($D4091,AcctTbl,3,0),""))</f>
        <v>0</v>
      </c>
      <c r="G4091" s="39">
        <f>IF(Txn!$B2052="","",Txn!$D2052)</f>
        <v>0</v>
      </c>
      <c r="H4091" s="38">
        <f>IF(Txn!$B2052="","",Txn!$E2052)</f>
        <v>0</v>
      </c>
      <c r="I4091" s="40">
        <f>IF(Txn!$B2052="",0,Txn!$O2052)</f>
        <v>0</v>
      </c>
      <c r="J4091" s="40">
        <f>IF(Txn!$B2052="",0,Txn!$P2052)</f>
        <v>0</v>
      </c>
      <c r="K4091" s="41">
        <f>IF($A4091="","",IFERROR(VALUE(MID($A4091,6,2)),""))</f>
        <v>0</v>
      </c>
      <c r="L4091" s="39">
        <f>IF(Txn!$K2052="","",Txn!$K2052)</f>
        <v>0</v>
      </c>
      <c r="N4091" s="42">
        <f>IF($D4091="",0,COUNTIF(BankAccts,$D4091))</f>
        <v>0</v>
      </c>
    </row>
    <row r="4092" spans="1:14">
      <c r="A4092" s="38">
        <f>IF(Txn!$B2052="","",Txn!$B2052)</f>
        <v>0</v>
      </c>
      <c r="B4092" s="38">
        <f>IF(Txn!$B2052="","",Txn!$C2052)</f>
        <v>0</v>
      </c>
      <c r="C4092" s="39">
        <f>IF(Txn!$B2052="","","تراکنش بانکی")</f>
        <v>0</v>
      </c>
      <c r="D4092" s="38">
        <f>IF(Txn!$B2052="","",IF(IF(Txn!$U2052="TRF",Txn!$Y2052,Txn!$Z2052)="","",IF(Txn!$U2052="TRF",Txn!$Y2052,Txn!$Z2052)))</f>
        <v>0</v>
      </c>
      <c r="E4092" s="39">
        <f>IF($D4092="","",IFERROR(VLOOKUP($D4092,AcctTbl,2,0),""))</f>
        <v>0</v>
      </c>
      <c r="F4092" s="39">
        <f>IF($D4092="","",IFERROR(VLOOKUP($D4092,AcctTbl,3,0),""))</f>
        <v>0</v>
      </c>
      <c r="G4092" s="39">
        <f>IF(Txn!$B2052="","",Txn!$D2052)</f>
        <v>0</v>
      </c>
      <c r="H4092" s="38">
        <f>IF(Txn!$B2052="","",Txn!$E2052)</f>
        <v>0</v>
      </c>
      <c r="I4092" s="40">
        <f>IF(Txn!$B2052="",0,Txn!$Q2052)</f>
        <v>0</v>
      </c>
      <c r="J4092" s="40">
        <f>IF(Txn!$B2052="",0,Txn!$R2052)</f>
        <v>0</v>
      </c>
      <c r="K4092" s="41">
        <f>IF($A4092="","",IFERROR(VALUE(MID($A4092,6,2)),""))</f>
        <v>0</v>
      </c>
      <c r="L4092" s="39">
        <f>IF(Txn!$K2052="","","طرف مقابل — "&amp;Txn!$K2052)</f>
        <v>0</v>
      </c>
      <c r="N4092" s="42">
        <f>IF($D4092="",0,COUNTIF(BankAccts,$D4092))</f>
        <v>0</v>
      </c>
    </row>
    <row r="4093" spans="1:14">
      <c r="A4093" s="38">
        <f>IF(Txn!$B2053="","",Txn!$B2053)</f>
        <v>0</v>
      </c>
      <c r="B4093" s="38">
        <f>IF(Txn!$B2053="","",Txn!$C2053)</f>
        <v>0</v>
      </c>
      <c r="C4093" s="39">
        <f>IF(Txn!$B2053="","","تراکنش بانکی")</f>
        <v>0</v>
      </c>
      <c r="D4093" s="38">
        <f>IF(Txn!$B2053="","",IF(Txn!$X2053="","",Txn!$X2053))</f>
        <v>0</v>
      </c>
      <c r="E4093" s="39">
        <f>IF($D4093="","",IFERROR(VLOOKUP($D4093,AcctTbl,2,0),""))</f>
        <v>0</v>
      </c>
      <c r="F4093" s="39">
        <f>IF($D4093="","",IFERROR(VLOOKUP($D4093,AcctTbl,3,0),""))</f>
        <v>0</v>
      </c>
      <c r="G4093" s="39">
        <f>IF(Txn!$B2053="","",Txn!$D2053)</f>
        <v>0</v>
      </c>
      <c r="H4093" s="38">
        <f>IF(Txn!$B2053="","",Txn!$E2053)</f>
        <v>0</v>
      </c>
      <c r="I4093" s="40">
        <f>IF(Txn!$B2053="",0,Txn!$O2053)</f>
        <v>0</v>
      </c>
      <c r="J4093" s="40">
        <f>IF(Txn!$B2053="",0,Txn!$P2053)</f>
        <v>0</v>
      </c>
      <c r="K4093" s="41">
        <f>IF($A4093="","",IFERROR(VALUE(MID($A4093,6,2)),""))</f>
        <v>0</v>
      </c>
      <c r="L4093" s="39">
        <f>IF(Txn!$K2053="","",Txn!$K2053)</f>
        <v>0</v>
      </c>
      <c r="N4093" s="42">
        <f>IF($D4093="",0,COUNTIF(BankAccts,$D4093))</f>
        <v>0</v>
      </c>
    </row>
    <row r="4094" spans="1:14">
      <c r="A4094" s="38">
        <f>IF(Txn!$B2053="","",Txn!$B2053)</f>
        <v>0</v>
      </c>
      <c r="B4094" s="38">
        <f>IF(Txn!$B2053="","",Txn!$C2053)</f>
        <v>0</v>
      </c>
      <c r="C4094" s="39">
        <f>IF(Txn!$B2053="","","تراکنش بانکی")</f>
        <v>0</v>
      </c>
      <c r="D4094" s="38">
        <f>IF(Txn!$B2053="","",IF(IF(Txn!$U2053="TRF",Txn!$Y2053,Txn!$Z2053)="","",IF(Txn!$U2053="TRF",Txn!$Y2053,Txn!$Z2053)))</f>
        <v>0</v>
      </c>
      <c r="E4094" s="39">
        <f>IF($D4094="","",IFERROR(VLOOKUP($D4094,AcctTbl,2,0),""))</f>
        <v>0</v>
      </c>
      <c r="F4094" s="39">
        <f>IF($D4094="","",IFERROR(VLOOKUP($D4094,AcctTbl,3,0),""))</f>
        <v>0</v>
      </c>
      <c r="G4094" s="39">
        <f>IF(Txn!$B2053="","",Txn!$D2053)</f>
        <v>0</v>
      </c>
      <c r="H4094" s="38">
        <f>IF(Txn!$B2053="","",Txn!$E2053)</f>
        <v>0</v>
      </c>
      <c r="I4094" s="40">
        <f>IF(Txn!$B2053="",0,Txn!$Q2053)</f>
        <v>0</v>
      </c>
      <c r="J4094" s="40">
        <f>IF(Txn!$B2053="",0,Txn!$R2053)</f>
        <v>0</v>
      </c>
      <c r="K4094" s="41">
        <f>IF($A4094="","",IFERROR(VALUE(MID($A4094,6,2)),""))</f>
        <v>0</v>
      </c>
      <c r="L4094" s="39">
        <f>IF(Txn!$K2053="","","طرف مقابل — "&amp;Txn!$K2053)</f>
        <v>0</v>
      </c>
      <c r="N4094" s="42">
        <f>IF($D4094="",0,COUNTIF(BankAccts,$D4094))</f>
        <v>0</v>
      </c>
    </row>
    <row r="4095" spans="1:14">
      <c r="A4095" s="38">
        <f>IF(Txn!$B2054="","",Txn!$B2054)</f>
        <v>0</v>
      </c>
      <c r="B4095" s="38">
        <f>IF(Txn!$B2054="","",Txn!$C2054)</f>
        <v>0</v>
      </c>
      <c r="C4095" s="39">
        <f>IF(Txn!$B2054="","","تراکنش بانکی")</f>
        <v>0</v>
      </c>
      <c r="D4095" s="38">
        <f>IF(Txn!$B2054="","",IF(Txn!$X2054="","",Txn!$X2054))</f>
        <v>0</v>
      </c>
      <c r="E4095" s="39">
        <f>IF($D4095="","",IFERROR(VLOOKUP($D4095,AcctTbl,2,0),""))</f>
        <v>0</v>
      </c>
      <c r="F4095" s="39">
        <f>IF($D4095="","",IFERROR(VLOOKUP($D4095,AcctTbl,3,0),""))</f>
        <v>0</v>
      </c>
      <c r="G4095" s="39">
        <f>IF(Txn!$B2054="","",Txn!$D2054)</f>
        <v>0</v>
      </c>
      <c r="H4095" s="38">
        <f>IF(Txn!$B2054="","",Txn!$E2054)</f>
        <v>0</v>
      </c>
      <c r="I4095" s="40">
        <f>IF(Txn!$B2054="",0,Txn!$O2054)</f>
        <v>0</v>
      </c>
      <c r="J4095" s="40">
        <f>IF(Txn!$B2054="",0,Txn!$P2054)</f>
        <v>0</v>
      </c>
      <c r="K4095" s="41">
        <f>IF($A4095="","",IFERROR(VALUE(MID($A4095,6,2)),""))</f>
        <v>0</v>
      </c>
      <c r="L4095" s="39">
        <f>IF(Txn!$K2054="","",Txn!$K2054)</f>
        <v>0</v>
      </c>
      <c r="N4095" s="42">
        <f>IF($D4095="",0,COUNTIF(BankAccts,$D4095))</f>
        <v>0</v>
      </c>
    </row>
    <row r="4096" spans="1:14">
      <c r="A4096" s="38">
        <f>IF(Txn!$B2054="","",Txn!$B2054)</f>
        <v>0</v>
      </c>
      <c r="B4096" s="38">
        <f>IF(Txn!$B2054="","",Txn!$C2054)</f>
        <v>0</v>
      </c>
      <c r="C4096" s="39">
        <f>IF(Txn!$B2054="","","تراکنش بانکی")</f>
        <v>0</v>
      </c>
      <c r="D4096" s="38">
        <f>IF(Txn!$B2054="","",IF(IF(Txn!$U2054="TRF",Txn!$Y2054,Txn!$Z2054)="","",IF(Txn!$U2054="TRF",Txn!$Y2054,Txn!$Z2054)))</f>
        <v>0</v>
      </c>
      <c r="E4096" s="39">
        <f>IF($D4096="","",IFERROR(VLOOKUP($D4096,AcctTbl,2,0),""))</f>
        <v>0</v>
      </c>
      <c r="F4096" s="39">
        <f>IF($D4096="","",IFERROR(VLOOKUP($D4096,AcctTbl,3,0),""))</f>
        <v>0</v>
      </c>
      <c r="G4096" s="39">
        <f>IF(Txn!$B2054="","",Txn!$D2054)</f>
        <v>0</v>
      </c>
      <c r="H4096" s="38">
        <f>IF(Txn!$B2054="","",Txn!$E2054)</f>
        <v>0</v>
      </c>
      <c r="I4096" s="40">
        <f>IF(Txn!$B2054="",0,Txn!$Q2054)</f>
        <v>0</v>
      </c>
      <c r="J4096" s="40">
        <f>IF(Txn!$B2054="",0,Txn!$R2054)</f>
        <v>0</v>
      </c>
      <c r="K4096" s="41">
        <f>IF($A4096="","",IFERROR(VALUE(MID($A4096,6,2)),""))</f>
        <v>0</v>
      </c>
      <c r="L4096" s="39">
        <f>IF(Txn!$K2054="","","طرف مقابل — "&amp;Txn!$K2054)</f>
        <v>0</v>
      </c>
      <c r="N4096" s="42">
        <f>IF($D4096="",0,COUNTIF(BankAccts,$D4096))</f>
        <v>0</v>
      </c>
    </row>
    <row r="4097" spans="1:14">
      <c r="A4097" s="38">
        <f>IF(Txn!$B2055="","",Txn!$B2055)</f>
        <v>0</v>
      </c>
      <c r="B4097" s="38">
        <f>IF(Txn!$B2055="","",Txn!$C2055)</f>
        <v>0</v>
      </c>
      <c r="C4097" s="39">
        <f>IF(Txn!$B2055="","","تراکنش بانکی")</f>
        <v>0</v>
      </c>
      <c r="D4097" s="38">
        <f>IF(Txn!$B2055="","",IF(Txn!$X2055="","",Txn!$X2055))</f>
        <v>0</v>
      </c>
      <c r="E4097" s="39">
        <f>IF($D4097="","",IFERROR(VLOOKUP($D4097,AcctTbl,2,0),""))</f>
        <v>0</v>
      </c>
      <c r="F4097" s="39">
        <f>IF($D4097="","",IFERROR(VLOOKUP($D4097,AcctTbl,3,0),""))</f>
        <v>0</v>
      </c>
      <c r="G4097" s="39">
        <f>IF(Txn!$B2055="","",Txn!$D2055)</f>
        <v>0</v>
      </c>
      <c r="H4097" s="38">
        <f>IF(Txn!$B2055="","",Txn!$E2055)</f>
        <v>0</v>
      </c>
      <c r="I4097" s="40">
        <f>IF(Txn!$B2055="",0,Txn!$O2055)</f>
        <v>0</v>
      </c>
      <c r="J4097" s="40">
        <f>IF(Txn!$B2055="",0,Txn!$P2055)</f>
        <v>0</v>
      </c>
      <c r="K4097" s="41">
        <f>IF($A4097="","",IFERROR(VALUE(MID($A4097,6,2)),""))</f>
        <v>0</v>
      </c>
      <c r="L4097" s="39">
        <f>IF(Txn!$K2055="","",Txn!$K2055)</f>
        <v>0</v>
      </c>
      <c r="N4097" s="42">
        <f>IF($D4097="",0,COUNTIF(BankAccts,$D4097))</f>
        <v>0</v>
      </c>
    </row>
    <row r="4098" spans="1:14">
      <c r="A4098" s="38">
        <f>IF(Txn!$B2055="","",Txn!$B2055)</f>
        <v>0</v>
      </c>
      <c r="B4098" s="38">
        <f>IF(Txn!$B2055="","",Txn!$C2055)</f>
        <v>0</v>
      </c>
      <c r="C4098" s="39">
        <f>IF(Txn!$B2055="","","تراکنش بانکی")</f>
        <v>0</v>
      </c>
      <c r="D4098" s="38">
        <f>IF(Txn!$B2055="","",IF(IF(Txn!$U2055="TRF",Txn!$Y2055,Txn!$Z2055)="","",IF(Txn!$U2055="TRF",Txn!$Y2055,Txn!$Z2055)))</f>
        <v>0</v>
      </c>
      <c r="E4098" s="39">
        <f>IF($D4098="","",IFERROR(VLOOKUP($D4098,AcctTbl,2,0),""))</f>
        <v>0</v>
      </c>
      <c r="F4098" s="39">
        <f>IF($D4098="","",IFERROR(VLOOKUP($D4098,AcctTbl,3,0),""))</f>
        <v>0</v>
      </c>
      <c r="G4098" s="39">
        <f>IF(Txn!$B2055="","",Txn!$D2055)</f>
        <v>0</v>
      </c>
      <c r="H4098" s="38">
        <f>IF(Txn!$B2055="","",Txn!$E2055)</f>
        <v>0</v>
      </c>
      <c r="I4098" s="40">
        <f>IF(Txn!$B2055="",0,Txn!$Q2055)</f>
        <v>0</v>
      </c>
      <c r="J4098" s="40">
        <f>IF(Txn!$B2055="",0,Txn!$R2055)</f>
        <v>0</v>
      </c>
      <c r="K4098" s="41">
        <f>IF($A4098="","",IFERROR(VALUE(MID($A4098,6,2)),""))</f>
        <v>0</v>
      </c>
      <c r="L4098" s="39">
        <f>IF(Txn!$K2055="","","طرف مقابل — "&amp;Txn!$K2055)</f>
        <v>0</v>
      </c>
      <c r="N4098" s="42">
        <f>IF($D4098="",0,COUNTIF(BankAccts,$D4098))</f>
        <v>0</v>
      </c>
    </row>
    <row r="4099" spans="1:14">
      <c r="A4099" s="38">
        <f>IF(Txn!$B2056="","",Txn!$B2056)</f>
        <v>0</v>
      </c>
      <c r="B4099" s="38">
        <f>IF(Txn!$B2056="","",Txn!$C2056)</f>
        <v>0</v>
      </c>
      <c r="C4099" s="39">
        <f>IF(Txn!$B2056="","","تراکنش بانکی")</f>
        <v>0</v>
      </c>
      <c r="D4099" s="38">
        <f>IF(Txn!$B2056="","",IF(Txn!$X2056="","",Txn!$X2056))</f>
        <v>0</v>
      </c>
      <c r="E4099" s="39">
        <f>IF($D4099="","",IFERROR(VLOOKUP($D4099,AcctTbl,2,0),""))</f>
        <v>0</v>
      </c>
      <c r="F4099" s="39">
        <f>IF($D4099="","",IFERROR(VLOOKUP($D4099,AcctTbl,3,0),""))</f>
        <v>0</v>
      </c>
      <c r="G4099" s="39">
        <f>IF(Txn!$B2056="","",Txn!$D2056)</f>
        <v>0</v>
      </c>
      <c r="H4099" s="38">
        <f>IF(Txn!$B2056="","",Txn!$E2056)</f>
        <v>0</v>
      </c>
      <c r="I4099" s="40">
        <f>IF(Txn!$B2056="",0,Txn!$O2056)</f>
        <v>0</v>
      </c>
      <c r="J4099" s="40">
        <f>IF(Txn!$B2056="",0,Txn!$P2056)</f>
        <v>0</v>
      </c>
      <c r="K4099" s="41">
        <f>IF($A4099="","",IFERROR(VALUE(MID($A4099,6,2)),""))</f>
        <v>0</v>
      </c>
      <c r="L4099" s="39">
        <f>IF(Txn!$K2056="","",Txn!$K2056)</f>
        <v>0</v>
      </c>
      <c r="N4099" s="42">
        <f>IF($D4099="",0,COUNTIF(BankAccts,$D4099))</f>
        <v>0</v>
      </c>
    </row>
    <row r="4100" spans="1:14">
      <c r="A4100" s="38">
        <f>IF(Txn!$B2056="","",Txn!$B2056)</f>
        <v>0</v>
      </c>
      <c r="B4100" s="38">
        <f>IF(Txn!$B2056="","",Txn!$C2056)</f>
        <v>0</v>
      </c>
      <c r="C4100" s="39">
        <f>IF(Txn!$B2056="","","تراکنش بانکی")</f>
        <v>0</v>
      </c>
      <c r="D4100" s="38">
        <f>IF(Txn!$B2056="","",IF(IF(Txn!$U2056="TRF",Txn!$Y2056,Txn!$Z2056)="","",IF(Txn!$U2056="TRF",Txn!$Y2056,Txn!$Z2056)))</f>
        <v>0</v>
      </c>
      <c r="E4100" s="39">
        <f>IF($D4100="","",IFERROR(VLOOKUP($D4100,AcctTbl,2,0),""))</f>
        <v>0</v>
      </c>
      <c r="F4100" s="39">
        <f>IF($D4100="","",IFERROR(VLOOKUP($D4100,AcctTbl,3,0),""))</f>
        <v>0</v>
      </c>
      <c r="G4100" s="39">
        <f>IF(Txn!$B2056="","",Txn!$D2056)</f>
        <v>0</v>
      </c>
      <c r="H4100" s="38">
        <f>IF(Txn!$B2056="","",Txn!$E2056)</f>
        <v>0</v>
      </c>
      <c r="I4100" s="40">
        <f>IF(Txn!$B2056="",0,Txn!$Q2056)</f>
        <v>0</v>
      </c>
      <c r="J4100" s="40">
        <f>IF(Txn!$B2056="",0,Txn!$R2056)</f>
        <v>0</v>
      </c>
      <c r="K4100" s="41">
        <f>IF($A4100="","",IFERROR(VALUE(MID($A4100,6,2)),""))</f>
        <v>0</v>
      </c>
      <c r="L4100" s="39">
        <f>IF(Txn!$K2056="","","طرف مقابل — "&amp;Txn!$K2056)</f>
        <v>0</v>
      </c>
      <c r="N4100" s="42">
        <f>IF($D4100="",0,COUNTIF(BankAccts,$D4100))</f>
        <v>0</v>
      </c>
    </row>
    <row r="4101" spans="1:14">
      <c r="A4101" s="38">
        <f>IF(Txn!$B2057="","",Txn!$B2057)</f>
        <v>0</v>
      </c>
      <c r="B4101" s="38">
        <f>IF(Txn!$B2057="","",Txn!$C2057)</f>
        <v>0</v>
      </c>
      <c r="C4101" s="39">
        <f>IF(Txn!$B2057="","","تراکنش بانکی")</f>
        <v>0</v>
      </c>
      <c r="D4101" s="38">
        <f>IF(Txn!$B2057="","",IF(Txn!$X2057="","",Txn!$X2057))</f>
        <v>0</v>
      </c>
      <c r="E4101" s="39">
        <f>IF($D4101="","",IFERROR(VLOOKUP($D4101,AcctTbl,2,0),""))</f>
        <v>0</v>
      </c>
      <c r="F4101" s="39">
        <f>IF($D4101="","",IFERROR(VLOOKUP($D4101,AcctTbl,3,0),""))</f>
        <v>0</v>
      </c>
      <c r="G4101" s="39">
        <f>IF(Txn!$B2057="","",Txn!$D2057)</f>
        <v>0</v>
      </c>
      <c r="H4101" s="38">
        <f>IF(Txn!$B2057="","",Txn!$E2057)</f>
        <v>0</v>
      </c>
      <c r="I4101" s="40">
        <f>IF(Txn!$B2057="",0,Txn!$O2057)</f>
        <v>0</v>
      </c>
      <c r="J4101" s="40">
        <f>IF(Txn!$B2057="",0,Txn!$P2057)</f>
        <v>0</v>
      </c>
      <c r="K4101" s="41">
        <f>IF($A4101="","",IFERROR(VALUE(MID($A4101,6,2)),""))</f>
        <v>0</v>
      </c>
      <c r="L4101" s="39">
        <f>IF(Txn!$K2057="","",Txn!$K2057)</f>
        <v>0</v>
      </c>
      <c r="N4101" s="42">
        <f>IF($D4101="",0,COUNTIF(BankAccts,$D4101))</f>
        <v>0</v>
      </c>
    </row>
    <row r="4102" spans="1:14">
      <c r="A4102" s="38">
        <f>IF(Txn!$B2057="","",Txn!$B2057)</f>
        <v>0</v>
      </c>
      <c r="B4102" s="38">
        <f>IF(Txn!$B2057="","",Txn!$C2057)</f>
        <v>0</v>
      </c>
      <c r="C4102" s="39">
        <f>IF(Txn!$B2057="","","تراکنش بانکی")</f>
        <v>0</v>
      </c>
      <c r="D4102" s="38">
        <f>IF(Txn!$B2057="","",IF(IF(Txn!$U2057="TRF",Txn!$Y2057,Txn!$Z2057)="","",IF(Txn!$U2057="TRF",Txn!$Y2057,Txn!$Z2057)))</f>
        <v>0</v>
      </c>
      <c r="E4102" s="39">
        <f>IF($D4102="","",IFERROR(VLOOKUP($D4102,AcctTbl,2,0),""))</f>
        <v>0</v>
      </c>
      <c r="F4102" s="39">
        <f>IF($D4102="","",IFERROR(VLOOKUP($D4102,AcctTbl,3,0),""))</f>
        <v>0</v>
      </c>
      <c r="G4102" s="39">
        <f>IF(Txn!$B2057="","",Txn!$D2057)</f>
        <v>0</v>
      </c>
      <c r="H4102" s="38">
        <f>IF(Txn!$B2057="","",Txn!$E2057)</f>
        <v>0</v>
      </c>
      <c r="I4102" s="40">
        <f>IF(Txn!$B2057="",0,Txn!$Q2057)</f>
        <v>0</v>
      </c>
      <c r="J4102" s="40">
        <f>IF(Txn!$B2057="",0,Txn!$R2057)</f>
        <v>0</v>
      </c>
      <c r="K4102" s="41">
        <f>IF($A4102="","",IFERROR(VALUE(MID($A4102,6,2)),""))</f>
        <v>0</v>
      </c>
      <c r="L4102" s="39">
        <f>IF(Txn!$K2057="","","طرف مقابل — "&amp;Txn!$K2057)</f>
        <v>0</v>
      </c>
      <c r="N4102" s="42">
        <f>IF($D4102="",0,COUNTIF(BankAccts,$D4102))</f>
        <v>0</v>
      </c>
    </row>
    <row r="4103" spans="1:14">
      <c r="A4103" s="38">
        <f>IF(Txn!$B2058="","",Txn!$B2058)</f>
        <v>0</v>
      </c>
      <c r="B4103" s="38">
        <f>IF(Txn!$B2058="","",Txn!$C2058)</f>
        <v>0</v>
      </c>
      <c r="C4103" s="39">
        <f>IF(Txn!$B2058="","","تراکنش بانکی")</f>
        <v>0</v>
      </c>
      <c r="D4103" s="38">
        <f>IF(Txn!$B2058="","",IF(Txn!$X2058="","",Txn!$X2058))</f>
        <v>0</v>
      </c>
      <c r="E4103" s="39">
        <f>IF($D4103="","",IFERROR(VLOOKUP($D4103,AcctTbl,2,0),""))</f>
        <v>0</v>
      </c>
      <c r="F4103" s="39">
        <f>IF($D4103="","",IFERROR(VLOOKUP($D4103,AcctTbl,3,0),""))</f>
        <v>0</v>
      </c>
      <c r="G4103" s="39">
        <f>IF(Txn!$B2058="","",Txn!$D2058)</f>
        <v>0</v>
      </c>
      <c r="H4103" s="38">
        <f>IF(Txn!$B2058="","",Txn!$E2058)</f>
        <v>0</v>
      </c>
      <c r="I4103" s="40">
        <f>IF(Txn!$B2058="",0,Txn!$O2058)</f>
        <v>0</v>
      </c>
      <c r="J4103" s="40">
        <f>IF(Txn!$B2058="",0,Txn!$P2058)</f>
        <v>0</v>
      </c>
      <c r="K4103" s="41">
        <f>IF($A4103="","",IFERROR(VALUE(MID($A4103,6,2)),""))</f>
        <v>0</v>
      </c>
      <c r="L4103" s="39">
        <f>IF(Txn!$K2058="","",Txn!$K2058)</f>
        <v>0</v>
      </c>
      <c r="N4103" s="42">
        <f>IF($D4103="",0,COUNTIF(BankAccts,$D4103))</f>
        <v>0</v>
      </c>
    </row>
    <row r="4104" spans="1:14">
      <c r="A4104" s="38">
        <f>IF(Txn!$B2058="","",Txn!$B2058)</f>
        <v>0</v>
      </c>
      <c r="B4104" s="38">
        <f>IF(Txn!$B2058="","",Txn!$C2058)</f>
        <v>0</v>
      </c>
      <c r="C4104" s="39">
        <f>IF(Txn!$B2058="","","تراکنش بانکی")</f>
        <v>0</v>
      </c>
      <c r="D4104" s="38">
        <f>IF(Txn!$B2058="","",IF(IF(Txn!$U2058="TRF",Txn!$Y2058,Txn!$Z2058)="","",IF(Txn!$U2058="TRF",Txn!$Y2058,Txn!$Z2058)))</f>
        <v>0</v>
      </c>
      <c r="E4104" s="39">
        <f>IF($D4104="","",IFERROR(VLOOKUP($D4104,AcctTbl,2,0),""))</f>
        <v>0</v>
      </c>
      <c r="F4104" s="39">
        <f>IF($D4104="","",IFERROR(VLOOKUP($D4104,AcctTbl,3,0),""))</f>
        <v>0</v>
      </c>
      <c r="G4104" s="39">
        <f>IF(Txn!$B2058="","",Txn!$D2058)</f>
        <v>0</v>
      </c>
      <c r="H4104" s="38">
        <f>IF(Txn!$B2058="","",Txn!$E2058)</f>
        <v>0</v>
      </c>
      <c r="I4104" s="40">
        <f>IF(Txn!$B2058="",0,Txn!$Q2058)</f>
        <v>0</v>
      </c>
      <c r="J4104" s="40">
        <f>IF(Txn!$B2058="",0,Txn!$R2058)</f>
        <v>0</v>
      </c>
      <c r="K4104" s="41">
        <f>IF($A4104="","",IFERROR(VALUE(MID($A4104,6,2)),""))</f>
        <v>0</v>
      </c>
      <c r="L4104" s="39">
        <f>IF(Txn!$K2058="","","طرف مقابل — "&amp;Txn!$K2058)</f>
        <v>0</v>
      </c>
      <c r="N4104" s="42">
        <f>IF($D4104="",0,COUNTIF(BankAccts,$D4104))</f>
        <v>0</v>
      </c>
    </row>
    <row r="4105" spans="1:14">
      <c r="A4105" s="38">
        <f>IF(Txn!$B2059="","",Txn!$B2059)</f>
        <v>0</v>
      </c>
      <c r="B4105" s="38">
        <f>IF(Txn!$B2059="","",Txn!$C2059)</f>
        <v>0</v>
      </c>
      <c r="C4105" s="39">
        <f>IF(Txn!$B2059="","","تراکنش بانکی")</f>
        <v>0</v>
      </c>
      <c r="D4105" s="38">
        <f>IF(Txn!$B2059="","",IF(Txn!$X2059="","",Txn!$X2059))</f>
        <v>0</v>
      </c>
      <c r="E4105" s="39">
        <f>IF($D4105="","",IFERROR(VLOOKUP($D4105,AcctTbl,2,0),""))</f>
        <v>0</v>
      </c>
      <c r="F4105" s="39">
        <f>IF($D4105="","",IFERROR(VLOOKUP($D4105,AcctTbl,3,0),""))</f>
        <v>0</v>
      </c>
      <c r="G4105" s="39">
        <f>IF(Txn!$B2059="","",Txn!$D2059)</f>
        <v>0</v>
      </c>
      <c r="H4105" s="38">
        <f>IF(Txn!$B2059="","",Txn!$E2059)</f>
        <v>0</v>
      </c>
      <c r="I4105" s="40">
        <f>IF(Txn!$B2059="",0,Txn!$O2059)</f>
        <v>0</v>
      </c>
      <c r="J4105" s="40">
        <f>IF(Txn!$B2059="",0,Txn!$P2059)</f>
        <v>0</v>
      </c>
      <c r="K4105" s="41">
        <f>IF($A4105="","",IFERROR(VALUE(MID($A4105,6,2)),""))</f>
        <v>0</v>
      </c>
      <c r="L4105" s="39">
        <f>IF(Txn!$K2059="","",Txn!$K2059)</f>
        <v>0</v>
      </c>
      <c r="N4105" s="42">
        <f>IF($D4105="",0,COUNTIF(BankAccts,$D4105))</f>
        <v>0</v>
      </c>
    </row>
    <row r="4106" spans="1:14">
      <c r="A4106" s="38">
        <f>IF(Txn!$B2059="","",Txn!$B2059)</f>
        <v>0</v>
      </c>
      <c r="B4106" s="38">
        <f>IF(Txn!$B2059="","",Txn!$C2059)</f>
        <v>0</v>
      </c>
      <c r="C4106" s="39">
        <f>IF(Txn!$B2059="","","تراکنش بانکی")</f>
        <v>0</v>
      </c>
      <c r="D4106" s="38">
        <f>IF(Txn!$B2059="","",IF(IF(Txn!$U2059="TRF",Txn!$Y2059,Txn!$Z2059)="","",IF(Txn!$U2059="TRF",Txn!$Y2059,Txn!$Z2059)))</f>
        <v>0</v>
      </c>
      <c r="E4106" s="39">
        <f>IF($D4106="","",IFERROR(VLOOKUP($D4106,AcctTbl,2,0),""))</f>
        <v>0</v>
      </c>
      <c r="F4106" s="39">
        <f>IF($D4106="","",IFERROR(VLOOKUP($D4106,AcctTbl,3,0),""))</f>
        <v>0</v>
      </c>
      <c r="G4106" s="39">
        <f>IF(Txn!$B2059="","",Txn!$D2059)</f>
        <v>0</v>
      </c>
      <c r="H4106" s="38">
        <f>IF(Txn!$B2059="","",Txn!$E2059)</f>
        <v>0</v>
      </c>
      <c r="I4106" s="40">
        <f>IF(Txn!$B2059="",0,Txn!$Q2059)</f>
        <v>0</v>
      </c>
      <c r="J4106" s="40">
        <f>IF(Txn!$B2059="",0,Txn!$R2059)</f>
        <v>0</v>
      </c>
      <c r="K4106" s="41">
        <f>IF($A4106="","",IFERROR(VALUE(MID($A4106,6,2)),""))</f>
        <v>0</v>
      </c>
      <c r="L4106" s="39">
        <f>IF(Txn!$K2059="","","طرف مقابل — "&amp;Txn!$K2059)</f>
        <v>0</v>
      </c>
      <c r="N4106" s="42">
        <f>IF($D4106="",0,COUNTIF(BankAccts,$D4106))</f>
        <v>0</v>
      </c>
    </row>
    <row r="4107" spans="1:14">
      <c r="A4107" s="38">
        <f>IF(Txn!$B2060="","",Txn!$B2060)</f>
        <v>0</v>
      </c>
      <c r="B4107" s="38">
        <f>IF(Txn!$B2060="","",Txn!$C2060)</f>
        <v>0</v>
      </c>
      <c r="C4107" s="39">
        <f>IF(Txn!$B2060="","","تراکنش بانکی")</f>
        <v>0</v>
      </c>
      <c r="D4107" s="38">
        <f>IF(Txn!$B2060="","",IF(Txn!$X2060="","",Txn!$X2060))</f>
        <v>0</v>
      </c>
      <c r="E4107" s="39">
        <f>IF($D4107="","",IFERROR(VLOOKUP($D4107,AcctTbl,2,0),""))</f>
        <v>0</v>
      </c>
      <c r="F4107" s="39">
        <f>IF($D4107="","",IFERROR(VLOOKUP($D4107,AcctTbl,3,0),""))</f>
        <v>0</v>
      </c>
      <c r="G4107" s="39">
        <f>IF(Txn!$B2060="","",Txn!$D2060)</f>
        <v>0</v>
      </c>
      <c r="H4107" s="38">
        <f>IF(Txn!$B2060="","",Txn!$E2060)</f>
        <v>0</v>
      </c>
      <c r="I4107" s="40">
        <f>IF(Txn!$B2060="",0,Txn!$O2060)</f>
        <v>0</v>
      </c>
      <c r="J4107" s="40">
        <f>IF(Txn!$B2060="",0,Txn!$P2060)</f>
        <v>0</v>
      </c>
      <c r="K4107" s="41">
        <f>IF($A4107="","",IFERROR(VALUE(MID($A4107,6,2)),""))</f>
        <v>0</v>
      </c>
      <c r="L4107" s="39">
        <f>IF(Txn!$K2060="","",Txn!$K2060)</f>
        <v>0</v>
      </c>
      <c r="N4107" s="42">
        <f>IF($D4107="",0,COUNTIF(BankAccts,$D4107))</f>
        <v>0</v>
      </c>
    </row>
    <row r="4108" spans="1:14">
      <c r="A4108" s="38">
        <f>IF(Txn!$B2060="","",Txn!$B2060)</f>
        <v>0</v>
      </c>
      <c r="B4108" s="38">
        <f>IF(Txn!$B2060="","",Txn!$C2060)</f>
        <v>0</v>
      </c>
      <c r="C4108" s="39">
        <f>IF(Txn!$B2060="","","تراکنش بانکی")</f>
        <v>0</v>
      </c>
      <c r="D4108" s="38">
        <f>IF(Txn!$B2060="","",IF(IF(Txn!$U2060="TRF",Txn!$Y2060,Txn!$Z2060)="","",IF(Txn!$U2060="TRF",Txn!$Y2060,Txn!$Z2060)))</f>
        <v>0</v>
      </c>
      <c r="E4108" s="39">
        <f>IF($D4108="","",IFERROR(VLOOKUP($D4108,AcctTbl,2,0),""))</f>
        <v>0</v>
      </c>
      <c r="F4108" s="39">
        <f>IF($D4108="","",IFERROR(VLOOKUP($D4108,AcctTbl,3,0),""))</f>
        <v>0</v>
      </c>
      <c r="G4108" s="39">
        <f>IF(Txn!$B2060="","",Txn!$D2060)</f>
        <v>0</v>
      </c>
      <c r="H4108" s="38">
        <f>IF(Txn!$B2060="","",Txn!$E2060)</f>
        <v>0</v>
      </c>
      <c r="I4108" s="40">
        <f>IF(Txn!$B2060="",0,Txn!$Q2060)</f>
        <v>0</v>
      </c>
      <c r="J4108" s="40">
        <f>IF(Txn!$B2060="",0,Txn!$R2060)</f>
        <v>0</v>
      </c>
      <c r="K4108" s="41">
        <f>IF($A4108="","",IFERROR(VALUE(MID($A4108,6,2)),""))</f>
        <v>0</v>
      </c>
      <c r="L4108" s="39">
        <f>IF(Txn!$K2060="","","طرف مقابل — "&amp;Txn!$K2060)</f>
        <v>0</v>
      </c>
      <c r="N4108" s="42">
        <f>IF($D4108="",0,COUNTIF(BankAccts,$D4108))</f>
        <v>0</v>
      </c>
    </row>
    <row r="4109" spans="1:14">
      <c r="A4109" s="38">
        <f>IF(Txn!$B2061="","",Txn!$B2061)</f>
        <v>0</v>
      </c>
      <c r="B4109" s="38">
        <f>IF(Txn!$B2061="","",Txn!$C2061)</f>
        <v>0</v>
      </c>
      <c r="C4109" s="39">
        <f>IF(Txn!$B2061="","","تراکنش بانکی")</f>
        <v>0</v>
      </c>
      <c r="D4109" s="38">
        <f>IF(Txn!$B2061="","",IF(Txn!$X2061="","",Txn!$X2061))</f>
        <v>0</v>
      </c>
      <c r="E4109" s="39">
        <f>IF($D4109="","",IFERROR(VLOOKUP($D4109,AcctTbl,2,0),""))</f>
        <v>0</v>
      </c>
      <c r="F4109" s="39">
        <f>IF($D4109="","",IFERROR(VLOOKUP($D4109,AcctTbl,3,0),""))</f>
        <v>0</v>
      </c>
      <c r="G4109" s="39">
        <f>IF(Txn!$B2061="","",Txn!$D2061)</f>
        <v>0</v>
      </c>
      <c r="H4109" s="38">
        <f>IF(Txn!$B2061="","",Txn!$E2061)</f>
        <v>0</v>
      </c>
      <c r="I4109" s="40">
        <f>IF(Txn!$B2061="",0,Txn!$O2061)</f>
        <v>0</v>
      </c>
      <c r="J4109" s="40">
        <f>IF(Txn!$B2061="",0,Txn!$P2061)</f>
        <v>0</v>
      </c>
      <c r="K4109" s="41">
        <f>IF($A4109="","",IFERROR(VALUE(MID($A4109,6,2)),""))</f>
        <v>0</v>
      </c>
      <c r="L4109" s="39">
        <f>IF(Txn!$K2061="","",Txn!$K2061)</f>
        <v>0</v>
      </c>
      <c r="N4109" s="42">
        <f>IF($D4109="",0,COUNTIF(BankAccts,$D4109))</f>
        <v>0</v>
      </c>
    </row>
    <row r="4110" spans="1:14">
      <c r="A4110" s="38">
        <f>IF(Txn!$B2061="","",Txn!$B2061)</f>
        <v>0</v>
      </c>
      <c r="B4110" s="38">
        <f>IF(Txn!$B2061="","",Txn!$C2061)</f>
        <v>0</v>
      </c>
      <c r="C4110" s="39">
        <f>IF(Txn!$B2061="","","تراکنش بانکی")</f>
        <v>0</v>
      </c>
      <c r="D4110" s="38">
        <f>IF(Txn!$B2061="","",IF(IF(Txn!$U2061="TRF",Txn!$Y2061,Txn!$Z2061)="","",IF(Txn!$U2061="TRF",Txn!$Y2061,Txn!$Z2061)))</f>
        <v>0</v>
      </c>
      <c r="E4110" s="39">
        <f>IF($D4110="","",IFERROR(VLOOKUP($D4110,AcctTbl,2,0),""))</f>
        <v>0</v>
      </c>
      <c r="F4110" s="39">
        <f>IF($D4110="","",IFERROR(VLOOKUP($D4110,AcctTbl,3,0),""))</f>
        <v>0</v>
      </c>
      <c r="G4110" s="39">
        <f>IF(Txn!$B2061="","",Txn!$D2061)</f>
        <v>0</v>
      </c>
      <c r="H4110" s="38">
        <f>IF(Txn!$B2061="","",Txn!$E2061)</f>
        <v>0</v>
      </c>
      <c r="I4110" s="40">
        <f>IF(Txn!$B2061="",0,Txn!$Q2061)</f>
        <v>0</v>
      </c>
      <c r="J4110" s="40">
        <f>IF(Txn!$B2061="",0,Txn!$R2061)</f>
        <v>0</v>
      </c>
      <c r="K4110" s="41">
        <f>IF($A4110="","",IFERROR(VALUE(MID($A4110,6,2)),""))</f>
        <v>0</v>
      </c>
      <c r="L4110" s="39">
        <f>IF(Txn!$K2061="","","طرف مقابل — "&amp;Txn!$K2061)</f>
        <v>0</v>
      </c>
      <c r="N4110" s="42">
        <f>IF($D4110="",0,COUNTIF(BankAccts,$D4110))</f>
        <v>0</v>
      </c>
    </row>
    <row r="4111" spans="1:14">
      <c r="A4111" s="38">
        <f>IF(Txn!$B2062="","",Txn!$B2062)</f>
        <v>0</v>
      </c>
      <c r="B4111" s="38">
        <f>IF(Txn!$B2062="","",Txn!$C2062)</f>
        <v>0</v>
      </c>
      <c r="C4111" s="39">
        <f>IF(Txn!$B2062="","","تراکنش بانکی")</f>
        <v>0</v>
      </c>
      <c r="D4111" s="38">
        <f>IF(Txn!$B2062="","",IF(Txn!$X2062="","",Txn!$X2062))</f>
        <v>0</v>
      </c>
      <c r="E4111" s="39">
        <f>IF($D4111="","",IFERROR(VLOOKUP($D4111,AcctTbl,2,0),""))</f>
        <v>0</v>
      </c>
      <c r="F4111" s="39">
        <f>IF($D4111="","",IFERROR(VLOOKUP($D4111,AcctTbl,3,0),""))</f>
        <v>0</v>
      </c>
      <c r="G4111" s="39">
        <f>IF(Txn!$B2062="","",Txn!$D2062)</f>
        <v>0</v>
      </c>
      <c r="H4111" s="38">
        <f>IF(Txn!$B2062="","",Txn!$E2062)</f>
        <v>0</v>
      </c>
      <c r="I4111" s="40">
        <f>IF(Txn!$B2062="",0,Txn!$O2062)</f>
        <v>0</v>
      </c>
      <c r="J4111" s="40">
        <f>IF(Txn!$B2062="",0,Txn!$P2062)</f>
        <v>0</v>
      </c>
      <c r="K4111" s="41">
        <f>IF($A4111="","",IFERROR(VALUE(MID($A4111,6,2)),""))</f>
        <v>0</v>
      </c>
      <c r="L4111" s="39">
        <f>IF(Txn!$K2062="","",Txn!$K2062)</f>
        <v>0</v>
      </c>
      <c r="N4111" s="42">
        <f>IF($D4111="",0,COUNTIF(BankAccts,$D4111))</f>
        <v>0</v>
      </c>
    </row>
    <row r="4112" spans="1:14">
      <c r="A4112" s="38">
        <f>IF(Txn!$B2062="","",Txn!$B2062)</f>
        <v>0</v>
      </c>
      <c r="B4112" s="38">
        <f>IF(Txn!$B2062="","",Txn!$C2062)</f>
        <v>0</v>
      </c>
      <c r="C4112" s="39">
        <f>IF(Txn!$B2062="","","تراکنش بانکی")</f>
        <v>0</v>
      </c>
      <c r="D4112" s="38">
        <f>IF(Txn!$B2062="","",IF(IF(Txn!$U2062="TRF",Txn!$Y2062,Txn!$Z2062)="","",IF(Txn!$U2062="TRF",Txn!$Y2062,Txn!$Z2062)))</f>
        <v>0</v>
      </c>
      <c r="E4112" s="39">
        <f>IF($D4112="","",IFERROR(VLOOKUP($D4112,AcctTbl,2,0),""))</f>
        <v>0</v>
      </c>
      <c r="F4112" s="39">
        <f>IF($D4112="","",IFERROR(VLOOKUP($D4112,AcctTbl,3,0),""))</f>
        <v>0</v>
      </c>
      <c r="G4112" s="39">
        <f>IF(Txn!$B2062="","",Txn!$D2062)</f>
        <v>0</v>
      </c>
      <c r="H4112" s="38">
        <f>IF(Txn!$B2062="","",Txn!$E2062)</f>
        <v>0</v>
      </c>
      <c r="I4112" s="40">
        <f>IF(Txn!$B2062="",0,Txn!$Q2062)</f>
        <v>0</v>
      </c>
      <c r="J4112" s="40">
        <f>IF(Txn!$B2062="",0,Txn!$R2062)</f>
        <v>0</v>
      </c>
      <c r="K4112" s="41">
        <f>IF($A4112="","",IFERROR(VALUE(MID($A4112,6,2)),""))</f>
        <v>0</v>
      </c>
      <c r="L4112" s="39">
        <f>IF(Txn!$K2062="","","طرف مقابل — "&amp;Txn!$K2062)</f>
        <v>0</v>
      </c>
      <c r="N4112" s="42">
        <f>IF($D4112="",0,COUNTIF(BankAccts,$D4112))</f>
        <v>0</v>
      </c>
    </row>
    <row r="4113" spans="1:14">
      <c r="A4113" s="38">
        <f>IF(Txn!$B2063="","",Txn!$B2063)</f>
        <v>0</v>
      </c>
      <c r="B4113" s="38">
        <f>IF(Txn!$B2063="","",Txn!$C2063)</f>
        <v>0</v>
      </c>
      <c r="C4113" s="39">
        <f>IF(Txn!$B2063="","","تراکنش بانکی")</f>
        <v>0</v>
      </c>
      <c r="D4113" s="38">
        <f>IF(Txn!$B2063="","",IF(Txn!$X2063="","",Txn!$X2063))</f>
        <v>0</v>
      </c>
      <c r="E4113" s="39">
        <f>IF($D4113="","",IFERROR(VLOOKUP($D4113,AcctTbl,2,0),""))</f>
        <v>0</v>
      </c>
      <c r="F4113" s="39">
        <f>IF($D4113="","",IFERROR(VLOOKUP($D4113,AcctTbl,3,0),""))</f>
        <v>0</v>
      </c>
      <c r="G4113" s="39">
        <f>IF(Txn!$B2063="","",Txn!$D2063)</f>
        <v>0</v>
      </c>
      <c r="H4113" s="38">
        <f>IF(Txn!$B2063="","",Txn!$E2063)</f>
        <v>0</v>
      </c>
      <c r="I4113" s="40">
        <f>IF(Txn!$B2063="",0,Txn!$O2063)</f>
        <v>0</v>
      </c>
      <c r="J4113" s="40">
        <f>IF(Txn!$B2063="",0,Txn!$P2063)</f>
        <v>0</v>
      </c>
      <c r="K4113" s="41">
        <f>IF($A4113="","",IFERROR(VALUE(MID($A4113,6,2)),""))</f>
        <v>0</v>
      </c>
      <c r="L4113" s="39">
        <f>IF(Txn!$K2063="","",Txn!$K2063)</f>
        <v>0</v>
      </c>
      <c r="N4113" s="42">
        <f>IF($D4113="",0,COUNTIF(BankAccts,$D4113))</f>
        <v>0</v>
      </c>
    </row>
    <row r="4114" spans="1:14">
      <c r="A4114" s="38">
        <f>IF(Txn!$B2063="","",Txn!$B2063)</f>
        <v>0</v>
      </c>
      <c r="B4114" s="38">
        <f>IF(Txn!$B2063="","",Txn!$C2063)</f>
        <v>0</v>
      </c>
      <c r="C4114" s="39">
        <f>IF(Txn!$B2063="","","تراکنش بانکی")</f>
        <v>0</v>
      </c>
      <c r="D4114" s="38">
        <f>IF(Txn!$B2063="","",IF(IF(Txn!$U2063="TRF",Txn!$Y2063,Txn!$Z2063)="","",IF(Txn!$U2063="TRF",Txn!$Y2063,Txn!$Z2063)))</f>
        <v>0</v>
      </c>
      <c r="E4114" s="39">
        <f>IF($D4114="","",IFERROR(VLOOKUP($D4114,AcctTbl,2,0),""))</f>
        <v>0</v>
      </c>
      <c r="F4114" s="39">
        <f>IF($D4114="","",IFERROR(VLOOKUP($D4114,AcctTbl,3,0),""))</f>
        <v>0</v>
      </c>
      <c r="G4114" s="39">
        <f>IF(Txn!$B2063="","",Txn!$D2063)</f>
        <v>0</v>
      </c>
      <c r="H4114" s="38">
        <f>IF(Txn!$B2063="","",Txn!$E2063)</f>
        <v>0</v>
      </c>
      <c r="I4114" s="40">
        <f>IF(Txn!$B2063="",0,Txn!$Q2063)</f>
        <v>0</v>
      </c>
      <c r="J4114" s="40">
        <f>IF(Txn!$B2063="",0,Txn!$R2063)</f>
        <v>0</v>
      </c>
      <c r="K4114" s="41">
        <f>IF($A4114="","",IFERROR(VALUE(MID($A4114,6,2)),""))</f>
        <v>0</v>
      </c>
      <c r="L4114" s="39">
        <f>IF(Txn!$K2063="","","طرف مقابل — "&amp;Txn!$K2063)</f>
        <v>0</v>
      </c>
      <c r="N4114" s="42">
        <f>IF($D4114="",0,COUNTIF(BankAccts,$D4114))</f>
        <v>0</v>
      </c>
    </row>
    <row r="4115" spans="1:14">
      <c r="A4115" s="38">
        <f>IF(Txn!$B2064="","",Txn!$B2064)</f>
        <v>0</v>
      </c>
      <c r="B4115" s="38">
        <f>IF(Txn!$B2064="","",Txn!$C2064)</f>
        <v>0</v>
      </c>
      <c r="C4115" s="39">
        <f>IF(Txn!$B2064="","","تراکنش بانکی")</f>
        <v>0</v>
      </c>
      <c r="D4115" s="38">
        <f>IF(Txn!$B2064="","",IF(Txn!$X2064="","",Txn!$X2064))</f>
        <v>0</v>
      </c>
      <c r="E4115" s="39">
        <f>IF($D4115="","",IFERROR(VLOOKUP($D4115,AcctTbl,2,0),""))</f>
        <v>0</v>
      </c>
      <c r="F4115" s="39">
        <f>IF($D4115="","",IFERROR(VLOOKUP($D4115,AcctTbl,3,0),""))</f>
        <v>0</v>
      </c>
      <c r="G4115" s="39">
        <f>IF(Txn!$B2064="","",Txn!$D2064)</f>
        <v>0</v>
      </c>
      <c r="H4115" s="38">
        <f>IF(Txn!$B2064="","",Txn!$E2064)</f>
        <v>0</v>
      </c>
      <c r="I4115" s="40">
        <f>IF(Txn!$B2064="",0,Txn!$O2064)</f>
        <v>0</v>
      </c>
      <c r="J4115" s="40">
        <f>IF(Txn!$B2064="",0,Txn!$P2064)</f>
        <v>0</v>
      </c>
      <c r="K4115" s="41">
        <f>IF($A4115="","",IFERROR(VALUE(MID($A4115,6,2)),""))</f>
        <v>0</v>
      </c>
      <c r="L4115" s="39">
        <f>IF(Txn!$K2064="","",Txn!$K2064)</f>
        <v>0</v>
      </c>
      <c r="N4115" s="42">
        <f>IF($D4115="",0,COUNTIF(BankAccts,$D4115))</f>
        <v>0</v>
      </c>
    </row>
    <row r="4116" spans="1:14">
      <c r="A4116" s="38">
        <f>IF(Txn!$B2064="","",Txn!$B2064)</f>
        <v>0</v>
      </c>
      <c r="B4116" s="38">
        <f>IF(Txn!$B2064="","",Txn!$C2064)</f>
        <v>0</v>
      </c>
      <c r="C4116" s="39">
        <f>IF(Txn!$B2064="","","تراکنش بانکی")</f>
        <v>0</v>
      </c>
      <c r="D4116" s="38">
        <f>IF(Txn!$B2064="","",IF(IF(Txn!$U2064="TRF",Txn!$Y2064,Txn!$Z2064)="","",IF(Txn!$U2064="TRF",Txn!$Y2064,Txn!$Z2064)))</f>
        <v>0</v>
      </c>
      <c r="E4116" s="39">
        <f>IF($D4116="","",IFERROR(VLOOKUP($D4116,AcctTbl,2,0),""))</f>
        <v>0</v>
      </c>
      <c r="F4116" s="39">
        <f>IF($D4116="","",IFERROR(VLOOKUP($D4116,AcctTbl,3,0),""))</f>
        <v>0</v>
      </c>
      <c r="G4116" s="39">
        <f>IF(Txn!$B2064="","",Txn!$D2064)</f>
        <v>0</v>
      </c>
      <c r="H4116" s="38">
        <f>IF(Txn!$B2064="","",Txn!$E2064)</f>
        <v>0</v>
      </c>
      <c r="I4116" s="40">
        <f>IF(Txn!$B2064="",0,Txn!$Q2064)</f>
        <v>0</v>
      </c>
      <c r="J4116" s="40">
        <f>IF(Txn!$B2064="",0,Txn!$R2064)</f>
        <v>0</v>
      </c>
      <c r="K4116" s="41">
        <f>IF($A4116="","",IFERROR(VALUE(MID($A4116,6,2)),""))</f>
        <v>0</v>
      </c>
      <c r="L4116" s="39">
        <f>IF(Txn!$K2064="","","طرف مقابل — "&amp;Txn!$K2064)</f>
        <v>0</v>
      </c>
      <c r="N4116" s="42">
        <f>IF($D4116="",0,COUNTIF(BankAccts,$D4116))</f>
        <v>0</v>
      </c>
    </row>
    <row r="4117" spans="1:14">
      <c r="A4117" s="38">
        <f>IF(Txn!$B2065="","",Txn!$B2065)</f>
        <v>0</v>
      </c>
      <c r="B4117" s="38">
        <f>IF(Txn!$B2065="","",Txn!$C2065)</f>
        <v>0</v>
      </c>
      <c r="C4117" s="39">
        <f>IF(Txn!$B2065="","","تراکنش بانکی")</f>
        <v>0</v>
      </c>
      <c r="D4117" s="38">
        <f>IF(Txn!$B2065="","",IF(Txn!$X2065="","",Txn!$X2065))</f>
        <v>0</v>
      </c>
      <c r="E4117" s="39">
        <f>IF($D4117="","",IFERROR(VLOOKUP($D4117,AcctTbl,2,0),""))</f>
        <v>0</v>
      </c>
      <c r="F4117" s="39">
        <f>IF($D4117="","",IFERROR(VLOOKUP($D4117,AcctTbl,3,0),""))</f>
        <v>0</v>
      </c>
      <c r="G4117" s="39">
        <f>IF(Txn!$B2065="","",Txn!$D2065)</f>
        <v>0</v>
      </c>
      <c r="H4117" s="38">
        <f>IF(Txn!$B2065="","",Txn!$E2065)</f>
        <v>0</v>
      </c>
      <c r="I4117" s="40">
        <f>IF(Txn!$B2065="",0,Txn!$O2065)</f>
        <v>0</v>
      </c>
      <c r="J4117" s="40">
        <f>IF(Txn!$B2065="",0,Txn!$P2065)</f>
        <v>0</v>
      </c>
      <c r="K4117" s="41">
        <f>IF($A4117="","",IFERROR(VALUE(MID($A4117,6,2)),""))</f>
        <v>0</v>
      </c>
      <c r="L4117" s="39">
        <f>IF(Txn!$K2065="","",Txn!$K2065)</f>
        <v>0</v>
      </c>
      <c r="N4117" s="42">
        <f>IF($D4117="",0,COUNTIF(BankAccts,$D4117))</f>
        <v>0</v>
      </c>
    </row>
    <row r="4118" spans="1:14">
      <c r="A4118" s="38">
        <f>IF(Txn!$B2065="","",Txn!$B2065)</f>
        <v>0</v>
      </c>
      <c r="B4118" s="38">
        <f>IF(Txn!$B2065="","",Txn!$C2065)</f>
        <v>0</v>
      </c>
      <c r="C4118" s="39">
        <f>IF(Txn!$B2065="","","تراکنش بانکی")</f>
        <v>0</v>
      </c>
      <c r="D4118" s="38">
        <f>IF(Txn!$B2065="","",IF(IF(Txn!$U2065="TRF",Txn!$Y2065,Txn!$Z2065)="","",IF(Txn!$U2065="TRF",Txn!$Y2065,Txn!$Z2065)))</f>
        <v>0</v>
      </c>
      <c r="E4118" s="39">
        <f>IF($D4118="","",IFERROR(VLOOKUP($D4118,AcctTbl,2,0),""))</f>
        <v>0</v>
      </c>
      <c r="F4118" s="39">
        <f>IF($D4118="","",IFERROR(VLOOKUP($D4118,AcctTbl,3,0),""))</f>
        <v>0</v>
      </c>
      <c r="G4118" s="39">
        <f>IF(Txn!$B2065="","",Txn!$D2065)</f>
        <v>0</v>
      </c>
      <c r="H4118" s="38">
        <f>IF(Txn!$B2065="","",Txn!$E2065)</f>
        <v>0</v>
      </c>
      <c r="I4118" s="40">
        <f>IF(Txn!$B2065="",0,Txn!$Q2065)</f>
        <v>0</v>
      </c>
      <c r="J4118" s="40">
        <f>IF(Txn!$B2065="",0,Txn!$R2065)</f>
        <v>0</v>
      </c>
      <c r="K4118" s="41">
        <f>IF($A4118="","",IFERROR(VALUE(MID($A4118,6,2)),""))</f>
        <v>0</v>
      </c>
      <c r="L4118" s="39">
        <f>IF(Txn!$K2065="","","طرف مقابل — "&amp;Txn!$K2065)</f>
        <v>0</v>
      </c>
      <c r="N4118" s="42">
        <f>IF($D4118="",0,COUNTIF(BankAccts,$D4118))</f>
        <v>0</v>
      </c>
    </row>
    <row r="4119" spans="1:14">
      <c r="A4119" s="38">
        <f>IF(Txn!$B2066="","",Txn!$B2066)</f>
        <v>0</v>
      </c>
      <c r="B4119" s="38">
        <f>IF(Txn!$B2066="","",Txn!$C2066)</f>
        <v>0</v>
      </c>
      <c r="C4119" s="39">
        <f>IF(Txn!$B2066="","","تراکنش بانکی")</f>
        <v>0</v>
      </c>
      <c r="D4119" s="38">
        <f>IF(Txn!$B2066="","",IF(Txn!$X2066="","",Txn!$X2066))</f>
        <v>0</v>
      </c>
      <c r="E4119" s="39">
        <f>IF($D4119="","",IFERROR(VLOOKUP($D4119,AcctTbl,2,0),""))</f>
        <v>0</v>
      </c>
      <c r="F4119" s="39">
        <f>IF($D4119="","",IFERROR(VLOOKUP($D4119,AcctTbl,3,0),""))</f>
        <v>0</v>
      </c>
      <c r="G4119" s="39">
        <f>IF(Txn!$B2066="","",Txn!$D2066)</f>
        <v>0</v>
      </c>
      <c r="H4119" s="38">
        <f>IF(Txn!$B2066="","",Txn!$E2066)</f>
        <v>0</v>
      </c>
      <c r="I4119" s="40">
        <f>IF(Txn!$B2066="",0,Txn!$O2066)</f>
        <v>0</v>
      </c>
      <c r="J4119" s="40">
        <f>IF(Txn!$B2066="",0,Txn!$P2066)</f>
        <v>0</v>
      </c>
      <c r="K4119" s="41">
        <f>IF($A4119="","",IFERROR(VALUE(MID($A4119,6,2)),""))</f>
        <v>0</v>
      </c>
      <c r="L4119" s="39">
        <f>IF(Txn!$K2066="","",Txn!$K2066)</f>
        <v>0</v>
      </c>
      <c r="N4119" s="42">
        <f>IF($D4119="",0,COUNTIF(BankAccts,$D4119))</f>
        <v>0</v>
      </c>
    </row>
    <row r="4120" spans="1:14">
      <c r="A4120" s="38">
        <f>IF(Txn!$B2066="","",Txn!$B2066)</f>
        <v>0</v>
      </c>
      <c r="B4120" s="38">
        <f>IF(Txn!$B2066="","",Txn!$C2066)</f>
        <v>0</v>
      </c>
      <c r="C4120" s="39">
        <f>IF(Txn!$B2066="","","تراکنش بانکی")</f>
        <v>0</v>
      </c>
      <c r="D4120" s="38">
        <f>IF(Txn!$B2066="","",IF(IF(Txn!$U2066="TRF",Txn!$Y2066,Txn!$Z2066)="","",IF(Txn!$U2066="TRF",Txn!$Y2066,Txn!$Z2066)))</f>
        <v>0</v>
      </c>
      <c r="E4120" s="39">
        <f>IF($D4120="","",IFERROR(VLOOKUP($D4120,AcctTbl,2,0),""))</f>
        <v>0</v>
      </c>
      <c r="F4120" s="39">
        <f>IF($D4120="","",IFERROR(VLOOKUP($D4120,AcctTbl,3,0),""))</f>
        <v>0</v>
      </c>
      <c r="G4120" s="39">
        <f>IF(Txn!$B2066="","",Txn!$D2066)</f>
        <v>0</v>
      </c>
      <c r="H4120" s="38">
        <f>IF(Txn!$B2066="","",Txn!$E2066)</f>
        <v>0</v>
      </c>
      <c r="I4120" s="40">
        <f>IF(Txn!$B2066="",0,Txn!$Q2066)</f>
        <v>0</v>
      </c>
      <c r="J4120" s="40">
        <f>IF(Txn!$B2066="",0,Txn!$R2066)</f>
        <v>0</v>
      </c>
      <c r="K4120" s="41">
        <f>IF($A4120="","",IFERROR(VALUE(MID($A4120,6,2)),""))</f>
        <v>0</v>
      </c>
      <c r="L4120" s="39">
        <f>IF(Txn!$K2066="","","طرف مقابل — "&amp;Txn!$K2066)</f>
        <v>0</v>
      </c>
      <c r="N4120" s="42">
        <f>IF($D4120="",0,COUNTIF(BankAccts,$D4120))</f>
        <v>0</v>
      </c>
    </row>
    <row r="4121" spans="1:14">
      <c r="A4121" s="38">
        <f>IF(Txn!$B2067="","",Txn!$B2067)</f>
        <v>0</v>
      </c>
      <c r="B4121" s="38">
        <f>IF(Txn!$B2067="","",Txn!$C2067)</f>
        <v>0</v>
      </c>
      <c r="C4121" s="39">
        <f>IF(Txn!$B2067="","","تراکنش بانکی")</f>
        <v>0</v>
      </c>
      <c r="D4121" s="38">
        <f>IF(Txn!$B2067="","",IF(Txn!$X2067="","",Txn!$X2067))</f>
        <v>0</v>
      </c>
      <c r="E4121" s="39">
        <f>IF($D4121="","",IFERROR(VLOOKUP($D4121,AcctTbl,2,0),""))</f>
        <v>0</v>
      </c>
      <c r="F4121" s="39">
        <f>IF($D4121="","",IFERROR(VLOOKUP($D4121,AcctTbl,3,0),""))</f>
        <v>0</v>
      </c>
      <c r="G4121" s="39">
        <f>IF(Txn!$B2067="","",Txn!$D2067)</f>
        <v>0</v>
      </c>
      <c r="H4121" s="38">
        <f>IF(Txn!$B2067="","",Txn!$E2067)</f>
        <v>0</v>
      </c>
      <c r="I4121" s="40">
        <f>IF(Txn!$B2067="",0,Txn!$O2067)</f>
        <v>0</v>
      </c>
      <c r="J4121" s="40">
        <f>IF(Txn!$B2067="",0,Txn!$P2067)</f>
        <v>0</v>
      </c>
      <c r="K4121" s="41">
        <f>IF($A4121="","",IFERROR(VALUE(MID($A4121,6,2)),""))</f>
        <v>0</v>
      </c>
      <c r="L4121" s="39">
        <f>IF(Txn!$K2067="","",Txn!$K2067)</f>
        <v>0</v>
      </c>
      <c r="N4121" s="42">
        <f>IF($D4121="",0,COUNTIF(BankAccts,$D4121))</f>
        <v>0</v>
      </c>
    </row>
    <row r="4122" spans="1:14">
      <c r="A4122" s="38">
        <f>IF(Txn!$B2067="","",Txn!$B2067)</f>
        <v>0</v>
      </c>
      <c r="B4122" s="38">
        <f>IF(Txn!$B2067="","",Txn!$C2067)</f>
        <v>0</v>
      </c>
      <c r="C4122" s="39">
        <f>IF(Txn!$B2067="","","تراکنش بانکی")</f>
        <v>0</v>
      </c>
      <c r="D4122" s="38">
        <f>IF(Txn!$B2067="","",IF(IF(Txn!$U2067="TRF",Txn!$Y2067,Txn!$Z2067)="","",IF(Txn!$U2067="TRF",Txn!$Y2067,Txn!$Z2067)))</f>
        <v>0</v>
      </c>
      <c r="E4122" s="39">
        <f>IF($D4122="","",IFERROR(VLOOKUP($D4122,AcctTbl,2,0),""))</f>
        <v>0</v>
      </c>
      <c r="F4122" s="39">
        <f>IF($D4122="","",IFERROR(VLOOKUP($D4122,AcctTbl,3,0),""))</f>
        <v>0</v>
      </c>
      <c r="G4122" s="39">
        <f>IF(Txn!$B2067="","",Txn!$D2067)</f>
        <v>0</v>
      </c>
      <c r="H4122" s="38">
        <f>IF(Txn!$B2067="","",Txn!$E2067)</f>
        <v>0</v>
      </c>
      <c r="I4122" s="40">
        <f>IF(Txn!$B2067="",0,Txn!$Q2067)</f>
        <v>0</v>
      </c>
      <c r="J4122" s="40">
        <f>IF(Txn!$B2067="",0,Txn!$R2067)</f>
        <v>0</v>
      </c>
      <c r="K4122" s="41">
        <f>IF($A4122="","",IFERROR(VALUE(MID($A4122,6,2)),""))</f>
        <v>0</v>
      </c>
      <c r="L4122" s="39">
        <f>IF(Txn!$K2067="","","طرف مقابل — "&amp;Txn!$K2067)</f>
        <v>0</v>
      </c>
      <c r="N4122" s="42">
        <f>IF($D4122="",0,COUNTIF(BankAccts,$D4122))</f>
        <v>0</v>
      </c>
    </row>
    <row r="4123" spans="1:14">
      <c r="A4123" s="38">
        <f>IF(Txn!$B2068="","",Txn!$B2068)</f>
        <v>0</v>
      </c>
      <c r="B4123" s="38">
        <f>IF(Txn!$B2068="","",Txn!$C2068)</f>
        <v>0</v>
      </c>
      <c r="C4123" s="39">
        <f>IF(Txn!$B2068="","","تراکنش بانکی")</f>
        <v>0</v>
      </c>
      <c r="D4123" s="38">
        <f>IF(Txn!$B2068="","",IF(Txn!$X2068="","",Txn!$X2068))</f>
        <v>0</v>
      </c>
      <c r="E4123" s="39">
        <f>IF($D4123="","",IFERROR(VLOOKUP($D4123,AcctTbl,2,0),""))</f>
        <v>0</v>
      </c>
      <c r="F4123" s="39">
        <f>IF($D4123="","",IFERROR(VLOOKUP($D4123,AcctTbl,3,0),""))</f>
        <v>0</v>
      </c>
      <c r="G4123" s="39">
        <f>IF(Txn!$B2068="","",Txn!$D2068)</f>
        <v>0</v>
      </c>
      <c r="H4123" s="38">
        <f>IF(Txn!$B2068="","",Txn!$E2068)</f>
        <v>0</v>
      </c>
      <c r="I4123" s="40">
        <f>IF(Txn!$B2068="",0,Txn!$O2068)</f>
        <v>0</v>
      </c>
      <c r="J4123" s="40">
        <f>IF(Txn!$B2068="",0,Txn!$P2068)</f>
        <v>0</v>
      </c>
      <c r="K4123" s="41">
        <f>IF($A4123="","",IFERROR(VALUE(MID($A4123,6,2)),""))</f>
        <v>0</v>
      </c>
      <c r="L4123" s="39">
        <f>IF(Txn!$K2068="","",Txn!$K2068)</f>
        <v>0</v>
      </c>
      <c r="N4123" s="42">
        <f>IF($D4123="",0,COUNTIF(BankAccts,$D4123))</f>
        <v>0</v>
      </c>
    </row>
    <row r="4124" spans="1:14">
      <c r="A4124" s="38">
        <f>IF(Txn!$B2068="","",Txn!$B2068)</f>
        <v>0</v>
      </c>
      <c r="B4124" s="38">
        <f>IF(Txn!$B2068="","",Txn!$C2068)</f>
        <v>0</v>
      </c>
      <c r="C4124" s="39">
        <f>IF(Txn!$B2068="","","تراکنش بانکی")</f>
        <v>0</v>
      </c>
      <c r="D4124" s="38">
        <f>IF(Txn!$B2068="","",IF(IF(Txn!$U2068="TRF",Txn!$Y2068,Txn!$Z2068)="","",IF(Txn!$U2068="TRF",Txn!$Y2068,Txn!$Z2068)))</f>
        <v>0</v>
      </c>
      <c r="E4124" s="39">
        <f>IF($D4124="","",IFERROR(VLOOKUP($D4124,AcctTbl,2,0),""))</f>
        <v>0</v>
      </c>
      <c r="F4124" s="39">
        <f>IF($D4124="","",IFERROR(VLOOKUP($D4124,AcctTbl,3,0),""))</f>
        <v>0</v>
      </c>
      <c r="G4124" s="39">
        <f>IF(Txn!$B2068="","",Txn!$D2068)</f>
        <v>0</v>
      </c>
      <c r="H4124" s="38">
        <f>IF(Txn!$B2068="","",Txn!$E2068)</f>
        <v>0</v>
      </c>
      <c r="I4124" s="40">
        <f>IF(Txn!$B2068="",0,Txn!$Q2068)</f>
        <v>0</v>
      </c>
      <c r="J4124" s="40">
        <f>IF(Txn!$B2068="",0,Txn!$R2068)</f>
        <v>0</v>
      </c>
      <c r="K4124" s="41">
        <f>IF($A4124="","",IFERROR(VALUE(MID($A4124,6,2)),""))</f>
        <v>0</v>
      </c>
      <c r="L4124" s="39">
        <f>IF(Txn!$K2068="","","طرف مقابل — "&amp;Txn!$K2068)</f>
        <v>0</v>
      </c>
      <c r="N4124" s="42">
        <f>IF($D4124="",0,COUNTIF(BankAccts,$D4124))</f>
        <v>0</v>
      </c>
    </row>
    <row r="4125" spans="1:14">
      <c r="A4125" s="38">
        <f>IF(Txn!$B2069="","",Txn!$B2069)</f>
        <v>0</v>
      </c>
      <c r="B4125" s="38">
        <f>IF(Txn!$B2069="","",Txn!$C2069)</f>
        <v>0</v>
      </c>
      <c r="C4125" s="39">
        <f>IF(Txn!$B2069="","","تراکنش بانکی")</f>
        <v>0</v>
      </c>
      <c r="D4125" s="38">
        <f>IF(Txn!$B2069="","",IF(Txn!$X2069="","",Txn!$X2069))</f>
        <v>0</v>
      </c>
      <c r="E4125" s="39">
        <f>IF($D4125="","",IFERROR(VLOOKUP($D4125,AcctTbl,2,0),""))</f>
        <v>0</v>
      </c>
      <c r="F4125" s="39">
        <f>IF($D4125="","",IFERROR(VLOOKUP($D4125,AcctTbl,3,0),""))</f>
        <v>0</v>
      </c>
      <c r="G4125" s="39">
        <f>IF(Txn!$B2069="","",Txn!$D2069)</f>
        <v>0</v>
      </c>
      <c r="H4125" s="38">
        <f>IF(Txn!$B2069="","",Txn!$E2069)</f>
        <v>0</v>
      </c>
      <c r="I4125" s="40">
        <f>IF(Txn!$B2069="",0,Txn!$O2069)</f>
        <v>0</v>
      </c>
      <c r="J4125" s="40">
        <f>IF(Txn!$B2069="",0,Txn!$P2069)</f>
        <v>0</v>
      </c>
      <c r="K4125" s="41">
        <f>IF($A4125="","",IFERROR(VALUE(MID($A4125,6,2)),""))</f>
        <v>0</v>
      </c>
      <c r="L4125" s="39">
        <f>IF(Txn!$K2069="","",Txn!$K2069)</f>
        <v>0</v>
      </c>
      <c r="N4125" s="42">
        <f>IF($D4125="",0,COUNTIF(BankAccts,$D4125))</f>
        <v>0</v>
      </c>
    </row>
    <row r="4126" spans="1:14">
      <c r="A4126" s="38">
        <f>IF(Txn!$B2069="","",Txn!$B2069)</f>
        <v>0</v>
      </c>
      <c r="B4126" s="38">
        <f>IF(Txn!$B2069="","",Txn!$C2069)</f>
        <v>0</v>
      </c>
      <c r="C4126" s="39">
        <f>IF(Txn!$B2069="","","تراکنش بانکی")</f>
        <v>0</v>
      </c>
      <c r="D4126" s="38">
        <f>IF(Txn!$B2069="","",IF(IF(Txn!$U2069="TRF",Txn!$Y2069,Txn!$Z2069)="","",IF(Txn!$U2069="TRF",Txn!$Y2069,Txn!$Z2069)))</f>
        <v>0</v>
      </c>
      <c r="E4126" s="39">
        <f>IF($D4126="","",IFERROR(VLOOKUP($D4126,AcctTbl,2,0),""))</f>
        <v>0</v>
      </c>
      <c r="F4126" s="39">
        <f>IF($D4126="","",IFERROR(VLOOKUP($D4126,AcctTbl,3,0),""))</f>
        <v>0</v>
      </c>
      <c r="G4126" s="39">
        <f>IF(Txn!$B2069="","",Txn!$D2069)</f>
        <v>0</v>
      </c>
      <c r="H4126" s="38">
        <f>IF(Txn!$B2069="","",Txn!$E2069)</f>
        <v>0</v>
      </c>
      <c r="I4126" s="40">
        <f>IF(Txn!$B2069="",0,Txn!$Q2069)</f>
        <v>0</v>
      </c>
      <c r="J4126" s="40">
        <f>IF(Txn!$B2069="",0,Txn!$R2069)</f>
        <v>0</v>
      </c>
      <c r="K4126" s="41">
        <f>IF($A4126="","",IFERROR(VALUE(MID($A4126,6,2)),""))</f>
        <v>0</v>
      </c>
      <c r="L4126" s="39">
        <f>IF(Txn!$K2069="","","طرف مقابل — "&amp;Txn!$K2069)</f>
        <v>0</v>
      </c>
      <c r="N4126" s="42">
        <f>IF($D4126="",0,COUNTIF(BankAccts,$D4126))</f>
        <v>0</v>
      </c>
    </row>
    <row r="4127" spans="1:14">
      <c r="A4127" s="38">
        <f>IF(Txn!$B2070="","",Txn!$B2070)</f>
        <v>0</v>
      </c>
      <c r="B4127" s="38">
        <f>IF(Txn!$B2070="","",Txn!$C2070)</f>
        <v>0</v>
      </c>
      <c r="C4127" s="39">
        <f>IF(Txn!$B2070="","","تراکنش بانکی")</f>
        <v>0</v>
      </c>
      <c r="D4127" s="38">
        <f>IF(Txn!$B2070="","",IF(Txn!$X2070="","",Txn!$X2070))</f>
        <v>0</v>
      </c>
      <c r="E4127" s="39">
        <f>IF($D4127="","",IFERROR(VLOOKUP($D4127,AcctTbl,2,0),""))</f>
        <v>0</v>
      </c>
      <c r="F4127" s="39">
        <f>IF($D4127="","",IFERROR(VLOOKUP($D4127,AcctTbl,3,0),""))</f>
        <v>0</v>
      </c>
      <c r="G4127" s="39">
        <f>IF(Txn!$B2070="","",Txn!$D2070)</f>
        <v>0</v>
      </c>
      <c r="H4127" s="38">
        <f>IF(Txn!$B2070="","",Txn!$E2070)</f>
        <v>0</v>
      </c>
      <c r="I4127" s="40">
        <f>IF(Txn!$B2070="",0,Txn!$O2070)</f>
        <v>0</v>
      </c>
      <c r="J4127" s="40">
        <f>IF(Txn!$B2070="",0,Txn!$P2070)</f>
        <v>0</v>
      </c>
      <c r="K4127" s="41">
        <f>IF($A4127="","",IFERROR(VALUE(MID($A4127,6,2)),""))</f>
        <v>0</v>
      </c>
      <c r="L4127" s="39">
        <f>IF(Txn!$K2070="","",Txn!$K2070)</f>
        <v>0</v>
      </c>
      <c r="N4127" s="42">
        <f>IF($D4127="",0,COUNTIF(BankAccts,$D4127))</f>
        <v>0</v>
      </c>
    </row>
    <row r="4128" spans="1:14">
      <c r="A4128" s="38">
        <f>IF(Txn!$B2070="","",Txn!$B2070)</f>
        <v>0</v>
      </c>
      <c r="B4128" s="38">
        <f>IF(Txn!$B2070="","",Txn!$C2070)</f>
        <v>0</v>
      </c>
      <c r="C4128" s="39">
        <f>IF(Txn!$B2070="","","تراکنش بانکی")</f>
        <v>0</v>
      </c>
      <c r="D4128" s="38">
        <f>IF(Txn!$B2070="","",IF(IF(Txn!$U2070="TRF",Txn!$Y2070,Txn!$Z2070)="","",IF(Txn!$U2070="TRF",Txn!$Y2070,Txn!$Z2070)))</f>
        <v>0</v>
      </c>
      <c r="E4128" s="39">
        <f>IF($D4128="","",IFERROR(VLOOKUP($D4128,AcctTbl,2,0),""))</f>
        <v>0</v>
      </c>
      <c r="F4128" s="39">
        <f>IF($D4128="","",IFERROR(VLOOKUP($D4128,AcctTbl,3,0),""))</f>
        <v>0</v>
      </c>
      <c r="G4128" s="39">
        <f>IF(Txn!$B2070="","",Txn!$D2070)</f>
        <v>0</v>
      </c>
      <c r="H4128" s="38">
        <f>IF(Txn!$B2070="","",Txn!$E2070)</f>
        <v>0</v>
      </c>
      <c r="I4128" s="40">
        <f>IF(Txn!$B2070="",0,Txn!$Q2070)</f>
        <v>0</v>
      </c>
      <c r="J4128" s="40">
        <f>IF(Txn!$B2070="",0,Txn!$R2070)</f>
        <v>0</v>
      </c>
      <c r="K4128" s="41">
        <f>IF($A4128="","",IFERROR(VALUE(MID($A4128,6,2)),""))</f>
        <v>0</v>
      </c>
      <c r="L4128" s="39">
        <f>IF(Txn!$K2070="","","طرف مقابل — "&amp;Txn!$K2070)</f>
        <v>0</v>
      </c>
      <c r="N4128" s="42">
        <f>IF($D4128="",0,COUNTIF(BankAccts,$D4128))</f>
        <v>0</v>
      </c>
    </row>
    <row r="4129" spans="1:14">
      <c r="A4129" s="38">
        <f>IF(Txn!$B2071="","",Txn!$B2071)</f>
        <v>0</v>
      </c>
      <c r="B4129" s="38">
        <f>IF(Txn!$B2071="","",Txn!$C2071)</f>
        <v>0</v>
      </c>
      <c r="C4129" s="39">
        <f>IF(Txn!$B2071="","","تراکنش بانکی")</f>
        <v>0</v>
      </c>
      <c r="D4129" s="38">
        <f>IF(Txn!$B2071="","",IF(Txn!$X2071="","",Txn!$X2071))</f>
        <v>0</v>
      </c>
      <c r="E4129" s="39">
        <f>IF($D4129="","",IFERROR(VLOOKUP($D4129,AcctTbl,2,0),""))</f>
        <v>0</v>
      </c>
      <c r="F4129" s="39">
        <f>IF($D4129="","",IFERROR(VLOOKUP($D4129,AcctTbl,3,0),""))</f>
        <v>0</v>
      </c>
      <c r="G4129" s="39">
        <f>IF(Txn!$B2071="","",Txn!$D2071)</f>
        <v>0</v>
      </c>
      <c r="H4129" s="38">
        <f>IF(Txn!$B2071="","",Txn!$E2071)</f>
        <v>0</v>
      </c>
      <c r="I4129" s="40">
        <f>IF(Txn!$B2071="",0,Txn!$O2071)</f>
        <v>0</v>
      </c>
      <c r="J4129" s="40">
        <f>IF(Txn!$B2071="",0,Txn!$P2071)</f>
        <v>0</v>
      </c>
      <c r="K4129" s="41">
        <f>IF($A4129="","",IFERROR(VALUE(MID($A4129,6,2)),""))</f>
        <v>0</v>
      </c>
      <c r="L4129" s="39">
        <f>IF(Txn!$K2071="","",Txn!$K2071)</f>
        <v>0</v>
      </c>
      <c r="N4129" s="42">
        <f>IF($D4129="",0,COUNTIF(BankAccts,$D4129))</f>
        <v>0</v>
      </c>
    </row>
    <row r="4130" spans="1:14">
      <c r="A4130" s="38">
        <f>IF(Txn!$B2071="","",Txn!$B2071)</f>
        <v>0</v>
      </c>
      <c r="B4130" s="38">
        <f>IF(Txn!$B2071="","",Txn!$C2071)</f>
        <v>0</v>
      </c>
      <c r="C4130" s="39">
        <f>IF(Txn!$B2071="","","تراکنش بانکی")</f>
        <v>0</v>
      </c>
      <c r="D4130" s="38">
        <f>IF(Txn!$B2071="","",IF(IF(Txn!$U2071="TRF",Txn!$Y2071,Txn!$Z2071)="","",IF(Txn!$U2071="TRF",Txn!$Y2071,Txn!$Z2071)))</f>
        <v>0</v>
      </c>
      <c r="E4130" s="39">
        <f>IF($D4130="","",IFERROR(VLOOKUP($D4130,AcctTbl,2,0),""))</f>
        <v>0</v>
      </c>
      <c r="F4130" s="39">
        <f>IF($D4130="","",IFERROR(VLOOKUP($D4130,AcctTbl,3,0),""))</f>
        <v>0</v>
      </c>
      <c r="G4130" s="39">
        <f>IF(Txn!$B2071="","",Txn!$D2071)</f>
        <v>0</v>
      </c>
      <c r="H4130" s="38">
        <f>IF(Txn!$B2071="","",Txn!$E2071)</f>
        <v>0</v>
      </c>
      <c r="I4130" s="40">
        <f>IF(Txn!$B2071="",0,Txn!$Q2071)</f>
        <v>0</v>
      </c>
      <c r="J4130" s="40">
        <f>IF(Txn!$B2071="",0,Txn!$R2071)</f>
        <v>0</v>
      </c>
      <c r="K4130" s="41">
        <f>IF($A4130="","",IFERROR(VALUE(MID($A4130,6,2)),""))</f>
        <v>0</v>
      </c>
      <c r="L4130" s="39">
        <f>IF(Txn!$K2071="","","طرف مقابل — "&amp;Txn!$K2071)</f>
        <v>0</v>
      </c>
      <c r="N4130" s="42">
        <f>IF($D4130="",0,COUNTIF(BankAccts,$D4130))</f>
        <v>0</v>
      </c>
    </row>
    <row r="4131" spans="1:14">
      <c r="A4131" s="38">
        <f>IF(Txn!$B2072="","",Txn!$B2072)</f>
        <v>0</v>
      </c>
      <c r="B4131" s="38">
        <f>IF(Txn!$B2072="","",Txn!$C2072)</f>
        <v>0</v>
      </c>
      <c r="C4131" s="39">
        <f>IF(Txn!$B2072="","","تراکنش بانکی")</f>
        <v>0</v>
      </c>
      <c r="D4131" s="38">
        <f>IF(Txn!$B2072="","",IF(Txn!$X2072="","",Txn!$X2072))</f>
        <v>0</v>
      </c>
      <c r="E4131" s="39">
        <f>IF($D4131="","",IFERROR(VLOOKUP($D4131,AcctTbl,2,0),""))</f>
        <v>0</v>
      </c>
      <c r="F4131" s="39">
        <f>IF($D4131="","",IFERROR(VLOOKUP($D4131,AcctTbl,3,0),""))</f>
        <v>0</v>
      </c>
      <c r="G4131" s="39">
        <f>IF(Txn!$B2072="","",Txn!$D2072)</f>
        <v>0</v>
      </c>
      <c r="H4131" s="38">
        <f>IF(Txn!$B2072="","",Txn!$E2072)</f>
        <v>0</v>
      </c>
      <c r="I4131" s="40">
        <f>IF(Txn!$B2072="",0,Txn!$O2072)</f>
        <v>0</v>
      </c>
      <c r="J4131" s="40">
        <f>IF(Txn!$B2072="",0,Txn!$P2072)</f>
        <v>0</v>
      </c>
      <c r="K4131" s="41">
        <f>IF($A4131="","",IFERROR(VALUE(MID($A4131,6,2)),""))</f>
        <v>0</v>
      </c>
      <c r="L4131" s="39">
        <f>IF(Txn!$K2072="","",Txn!$K2072)</f>
        <v>0</v>
      </c>
      <c r="N4131" s="42">
        <f>IF($D4131="",0,COUNTIF(BankAccts,$D4131))</f>
        <v>0</v>
      </c>
    </row>
    <row r="4132" spans="1:14">
      <c r="A4132" s="38">
        <f>IF(Txn!$B2072="","",Txn!$B2072)</f>
        <v>0</v>
      </c>
      <c r="B4132" s="38">
        <f>IF(Txn!$B2072="","",Txn!$C2072)</f>
        <v>0</v>
      </c>
      <c r="C4132" s="39">
        <f>IF(Txn!$B2072="","","تراکنش بانکی")</f>
        <v>0</v>
      </c>
      <c r="D4132" s="38">
        <f>IF(Txn!$B2072="","",IF(IF(Txn!$U2072="TRF",Txn!$Y2072,Txn!$Z2072)="","",IF(Txn!$U2072="TRF",Txn!$Y2072,Txn!$Z2072)))</f>
        <v>0</v>
      </c>
      <c r="E4132" s="39">
        <f>IF($D4132="","",IFERROR(VLOOKUP($D4132,AcctTbl,2,0),""))</f>
        <v>0</v>
      </c>
      <c r="F4132" s="39">
        <f>IF($D4132="","",IFERROR(VLOOKUP($D4132,AcctTbl,3,0),""))</f>
        <v>0</v>
      </c>
      <c r="G4132" s="39">
        <f>IF(Txn!$B2072="","",Txn!$D2072)</f>
        <v>0</v>
      </c>
      <c r="H4132" s="38">
        <f>IF(Txn!$B2072="","",Txn!$E2072)</f>
        <v>0</v>
      </c>
      <c r="I4132" s="40">
        <f>IF(Txn!$B2072="",0,Txn!$Q2072)</f>
        <v>0</v>
      </c>
      <c r="J4132" s="40">
        <f>IF(Txn!$B2072="",0,Txn!$R2072)</f>
        <v>0</v>
      </c>
      <c r="K4132" s="41">
        <f>IF($A4132="","",IFERROR(VALUE(MID($A4132,6,2)),""))</f>
        <v>0</v>
      </c>
      <c r="L4132" s="39">
        <f>IF(Txn!$K2072="","","طرف مقابل — "&amp;Txn!$K2072)</f>
        <v>0</v>
      </c>
      <c r="N4132" s="42">
        <f>IF($D4132="",0,COUNTIF(BankAccts,$D4132))</f>
        <v>0</v>
      </c>
    </row>
    <row r="4133" spans="1:14">
      <c r="A4133" s="38">
        <f>IF(Txn!$B2073="","",Txn!$B2073)</f>
        <v>0</v>
      </c>
      <c r="B4133" s="38">
        <f>IF(Txn!$B2073="","",Txn!$C2073)</f>
        <v>0</v>
      </c>
      <c r="C4133" s="39">
        <f>IF(Txn!$B2073="","","تراکنش بانکی")</f>
        <v>0</v>
      </c>
      <c r="D4133" s="38">
        <f>IF(Txn!$B2073="","",IF(Txn!$X2073="","",Txn!$X2073))</f>
        <v>0</v>
      </c>
      <c r="E4133" s="39">
        <f>IF($D4133="","",IFERROR(VLOOKUP($D4133,AcctTbl,2,0),""))</f>
        <v>0</v>
      </c>
      <c r="F4133" s="39">
        <f>IF($D4133="","",IFERROR(VLOOKUP($D4133,AcctTbl,3,0),""))</f>
        <v>0</v>
      </c>
      <c r="G4133" s="39">
        <f>IF(Txn!$B2073="","",Txn!$D2073)</f>
        <v>0</v>
      </c>
      <c r="H4133" s="38">
        <f>IF(Txn!$B2073="","",Txn!$E2073)</f>
        <v>0</v>
      </c>
      <c r="I4133" s="40">
        <f>IF(Txn!$B2073="",0,Txn!$O2073)</f>
        <v>0</v>
      </c>
      <c r="J4133" s="40">
        <f>IF(Txn!$B2073="",0,Txn!$P2073)</f>
        <v>0</v>
      </c>
      <c r="K4133" s="41">
        <f>IF($A4133="","",IFERROR(VALUE(MID($A4133,6,2)),""))</f>
        <v>0</v>
      </c>
      <c r="L4133" s="39">
        <f>IF(Txn!$K2073="","",Txn!$K2073)</f>
        <v>0</v>
      </c>
      <c r="N4133" s="42">
        <f>IF($D4133="",0,COUNTIF(BankAccts,$D4133))</f>
        <v>0</v>
      </c>
    </row>
    <row r="4134" spans="1:14">
      <c r="A4134" s="38">
        <f>IF(Txn!$B2073="","",Txn!$B2073)</f>
        <v>0</v>
      </c>
      <c r="B4134" s="38">
        <f>IF(Txn!$B2073="","",Txn!$C2073)</f>
        <v>0</v>
      </c>
      <c r="C4134" s="39">
        <f>IF(Txn!$B2073="","","تراکنش بانکی")</f>
        <v>0</v>
      </c>
      <c r="D4134" s="38">
        <f>IF(Txn!$B2073="","",IF(IF(Txn!$U2073="TRF",Txn!$Y2073,Txn!$Z2073)="","",IF(Txn!$U2073="TRF",Txn!$Y2073,Txn!$Z2073)))</f>
        <v>0</v>
      </c>
      <c r="E4134" s="39">
        <f>IF($D4134="","",IFERROR(VLOOKUP($D4134,AcctTbl,2,0),""))</f>
        <v>0</v>
      </c>
      <c r="F4134" s="39">
        <f>IF($D4134="","",IFERROR(VLOOKUP($D4134,AcctTbl,3,0),""))</f>
        <v>0</v>
      </c>
      <c r="G4134" s="39">
        <f>IF(Txn!$B2073="","",Txn!$D2073)</f>
        <v>0</v>
      </c>
      <c r="H4134" s="38">
        <f>IF(Txn!$B2073="","",Txn!$E2073)</f>
        <v>0</v>
      </c>
      <c r="I4134" s="40">
        <f>IF(Txn!$B2073="",0,Txn!$Q2073)</f>
        <v>0</v>
      </c>
      <c r="J4134" s="40">
        <f>IF(Txn!$B2073="",0,Txn!$R2073)</f>
        <v>0</v>
      </c>
      <c r="K4134" s="41">
        <f>IF($A4134="","",IFERROR(VALUE(MID($A4134,6,2)),""))</f>
        <v>0</v>
      </c>
      <c r="L4134" s="39">
        <f>IF(Txn!$K2073="","","طرف مقابل — "&amp;Txn!$K2073)</f>
        <v>0</v>
      </c>
      <c r="N4134" s="42">
        <f>IF($D4134="",0,COUNTIF(BankAccts,$D4134))</f>
        <v>0</v>
      </c>
    </row>
    <row r="4135" spans="1:14">
      <c r="A4135" s="38">
        <f>IF(Txn!$B2074="","",Txn!$B2074)</f>
        <v>0</v>
      </c>
      <c r="B4135" s="38">
        <f>IF(Txn!$B2074="","",Txn!$C2074)</f>
        <v>0</v>
      </c>
      <c r="C4135" s="39">
        <f>IF(Txn!$B2074="","","تراکنش بانکی")</f>
        <v>0</v>
      </c>
      <c r="D4135" s="38">
        <f>IF(Txn!$B2074="","",IF(Txn!$X2074="","",Txn!$X2074))</f>
        <v>0</v>
      </c>
      <c r="E4135" s="39">
        <f>IF($D4135="","",IFERROR(VLOOKUP($D4135,AcctTbl,2,0),""))</f>
        <v>0</v>
      </c>
      <c r="F4135" s="39">
        <f>IF($D4135="","",IFERROR(VLOOKUP($D4135,AcctTbl,3,0),""))</f>
        <v>0</v>
      </c>
      <c r="G4135" s="39">
        <f>IF(Txn!$B2074="","",Txn!$D2074)</f>
        <v>0</v>
      </c>
      <c r="H4135" s="38">
        <f>IF(Txn!$B2074="","",Txn!$E2074)</f>
        <v>0</v>
      </c>
      <c r="I4135" s="40">
        <f>IF(Txn!$B2074="",0,Txn!$O2074)</f>
        <v>0</v>
      </c>
      <c r="J4135" s="40">
        <f>IF(Txn!$B2074="",0,Txn!$P2074)</f>
        <v>0</v>
      </c>
      <c r="K4135" s="41">
        <f>IF($A4135="","",IFERROR(VALUE(MID($A4135,6,2)),""))</f>
        <v>0</v>
      </c>
      <c r="L4135" s="39">
        <f>IF(Txn!$K2074="","",Txn!$K2074)</f>
        <v>0</v>
      </c>
      <c r="N4135" s="42">
        <f>IF($D4135="",0,COUNTIF(BankAccts,$D4135))</f>
        <v>0</v>
      </c>
    </row>
    <row r="4136" spans="1:14">
      <c r="A4136" s="38">
        <f>IF(Txn!$B2074="","",Txn!$B2074)</f>
        <v>0</v>
      </c>
      <c r="B4136" s="38">
        <f>IF(Txn!$B2074="","",Txn!$C2074)</f>
        <v>0</v>
      </c>
      <c r="C4136" s="39">
        <f>IF(Txn!$B2074="","","تراکنش بانکی")</f>
        <v>0</v>
      </c>
      <c r="D4136" s="38">
        <f>IF(Txn!$B2074="","",IF(IF(Txn!$U2074="TRF",Txn!$Y2074,Txn!$Z2074)="","",IF(Txn!$U2074="TRF",Txn!$Y2074,Txn!$Z2074)))</f>
        <v>0</v>
      </c>
      <c r="E4136" s="39">
        <f>IF($D4136="","",IFERROR(VLOOKUP($D4136,AcctTbl,2,0),""))</f>
        <v>0</v>
      </c>
      <c r="F4136" s="39">
        <f>IF($D4136="","",IFERROR(VLOOKUP($D4136,AcctTbl,3,0),""))</f>
        <v>0</v>
      </c>
      <c r="G4136" s="39">
        <f>IF(Txn!$B2074="","",Txn!$D2074)</f>
        <v>0</v>
      </c>
      <c r="H4136" s="38">
        <f>IF(Txn!$B2074="","",Txn!$E2074)</f>
        <v>0</v>
      </c>
      <c r="I4136" s="40">
        <f>IF(Txn!$B2074="",0,Txn!$Q2074)</f>
        <v>0</v>
      </c>
      <c r="J4136" s="40">
        <f>IF(Txn!$B2074="",0,Txn!$R2074)</f>
        <v>0</v>
      </c>
      <c r="K4136" s="41">
        <f>IF($A4136="","",IFERROR(VALUE(MID($A4136,6,2)),""))</f>
        <v>0</v>
      </c>
      <c r="L4136" s="39">
        <f>IF(Txn!$K2074="","","طرف مقابل — "&amp;Txn!$K2074)</f>
        <v>0</v>
      </c>
      <c r="N4136" s="42">
        <f>IF($D4136="",0,COUNTIF(BankAccts,$D4136))</f>
        <v>0</v>
      </c>
    </row>
    <row r="4137" spans="1:14">
      <c r="A4137" s="38">
        <f>IF(Txn!$B2075="","",Txn!$B2075)</f>
        <v>0</v>
      </c>
      <c r="B4137" s="38">
        <f>IF(Txn!$B2075="","",Txn!$C2075)</f>
        <v>0</v>
      </c>
      <c r="C4137" s="39">
        <f>IF(Txn!$B2075="","","تراکنش بانکی")</f>
        <v>0</v>
      </c>
      <c r="D4137" s="38">
        <f>IF(Txn!$B2075="","",IF(Txn!$X2075="","",Txn!$X2075))</f>
        <v>0</v>
      </c>
      <c r="E4137" s="39">
        <f>IF($D4137="","",IFERROR(VLOOKUP($D4137,AcctTbl,2,0),""))</f>
        <v>0</v>
      </c>
      <c r="F4137" s="39">
        <f>IF($D4137="","",IFERROR(VLOOKUP($D4137,AcctTbl,3,0),""))</f>
        <v>0</v>
      </c>
      <c r="G4137" s="39">
        <f>IF(Txn!$B2075="","",Txn!$D2075)</f>
        <v>0</v>
      </c>
      <c r="H4137" s="38">
        <f>IF(Txn!$B2075="","",Txn!$E2075)</f>
        <v>0</v>
      </c>
      <c r="I4137" s="40">
        <f>IF(Txn!$B2075="",0,Txn!$O2075)</f>
        <v>0</v>
      </c>
      <c r="J4137" s="40">
        <f>IF(Txn!$B2075="",0,Txn!$P2075)</f>
        <v>0</v>
      </c>
      <c r="K4137" s="41">
        <f>IF($A4137="","",IFERROR(VALUE(MID($A4137,6,2)),""))</f>
        <v>0</v>
      </c>
      <c r="L4137" s="39">
        <f>IF(Txn!$K2075="","",Txn!$K2075)</f>
        <v>0</v>
      </c>
      <c r="N4137" s="42">
        <f>IF($D4137="",0,COUNTIF(BankAccts,$D4137))</f>
        <v>0</v>
      </c>
    </row>
    <row r="4138" spans="1:14">
      <c r="A4138" s="38">
        <f>IF(Txn!$B2075="","",Txn!$B2075)</f>
        <v>0</v>
      </c>
      <c r="B4138" s="38">
        <f>IF(Txn!$B2075="","",Txn!$C2075)</f>
        <v>0</v>
      </c>
      <c r="C4138" s="39">
        <f>IF(Txn!$B2075="","","تراکنش بانکی")</f>
        <v>0</v>
      </c>
      <c r="D4138" s="38">
        <f>IF(Txn!$B2075="","",IF(IF(Txn!$U2075="TRF",Txn!$Y2075,Txn!$Z2075)="","",IF(Txn!$U2075="TRF",Txn!$Y2075,Txn!$Z2075)))</f>
        <v>0</v>
      </c>
      <c r="E4138" s="39">
        <f>IF($D4138="","",IFERROR(VLOOKUP($D4138,AcctTbl,2,0),""))</f>
        <v>0</v>
      </c>
      <c r="F4138" s="39">
        <f>IF($D4138="","",IFERROR(VLOOKUP($D4138,AcctTbl,3,0),""))</f>
        <v>0</v>
      </c>
      <c r="G4138" s="39">
        <f>IF(Txn!$B2075="","",Txn!$D2075)</f>
        <v>0</v>
      </c>
      <c r="H4138" s="38">
        <f>IF(Txn!$B2075="","",Txn!$E2075)</f>
        <v>0</v>
      </c>
      <c r="I4138" s="40">
        <f>IF(Txn!$B2075="",0,Txn!$Q2075)</f>
        <v>0</v>
      </c>
      <c r="J4138" s="40">
        <f>IF(Txn!$B2075="",0,Txn!$R2075)</f>
        <v>0</v>
      </c>
      <c r="K4138" s="41">
        <f>IF($A4138="","",IFERROR(VALUE(MID($A4138,6,2)),""))</f>
        <v>0</v>
      </c>
      <c r="L4138" s="39">
        <f>IF(Txn!$K2075="","","طرف مقابل — "&amp;Txn!$K2075)</f>
        <v>0</v>
      </c>
      <c r="N4138" s="42">
        <f>IF($D4138="",0,COUNTIF(BankAccts,$D4138))</f>
        <v>0</v>
      </c>
    </row>
    <row r="4139" spans="1:14">
      <c r="A4139" s="38">
        <f>IF(Txn!$B2076="","",Txn!$B2076)</f>
        <v>0</v>
      </c>
      <c r="B4139" s="38">
        <f>IF(Txn!$B2076="","",Txn!$C2076)</f>
        <v>0</v>
      </c>
      <c r="C4139" s="39">
        <f>IF(Txn!$B2076="","","تراکنش بانکی")</f>
        <v>0</v>
      </c>
      <c r="D4139" s="38">
        <f>IF(Txn!$B2076="","",IF(Txn!$X2076="","",Txn!$X2076))</f>
        <v>0</v>
      </c>
      <c r="E4139" s="39">
        <f>IF($D4139="","",IFERROR(VLOOKUP($D4139,AcctTbl,2,0),""))</f>
        <v>0</v>
      </c>
      <c r="F4139" s="39">
        <f>IF($D4139="","",IFERROR(VLOOKUP($D4139,AcctTbl,3,0),""))</f>
        <v>0</v>
      </c>
      <c r="G4139" s="39">
        <f>IF(Txn!$B2076="","",Txn!$D2076)</f>
        <v>0</v>
      </c>
      <c r="H4139" s="38">
        <f>IF(Txn!$B2076="","",Txn!$E2076)</f>
        <v>0</v>
      </c>
      <c r="I4139" s="40">
        <f>IF(Txn!$B2076="",0,Txn!$O2076)</f>
        <v>0</v>
      </c>
      <c r="J4139" s="40">
        <f>IF(Txn!$B2076="",0,Txn!$P2076)</f>
        <v>0</v>
      </c>
      <c r="K4139" s="41">
        <f>IF($A4139="","",IFERROR(VALUE(MID($A4139,6,2)),""))</f>
        <v>0</v>
      </c>
      <c r="L4139" s="39">
        <f>IF(Txn!$K2076="","",Txn!$K2076)</f>
        <v>0</v>
      </c>
      <c r="N4139" s="42">
        <f>IF($D4139="",0,COUNTIF(BankAccts,$D4139))</f>
        <v>0</v>
      </c>
    </row>
    <row r="4140" spans="1:14">
      <c r="A4140" s="38">
        <f>IF(Txn!$B2076="","",Txn!$B2076)</f>
        <v>0</v>
      </c>
      <c r="B4140" s="38">
        <f>IF(Txn!$B2076="","",Txn!$C2076)</f>
        <v>0</v>
      </c>
      <c r="C4140" s="39">
        <f>IF(Txn!$B2076="","","تراکنش بانکی")</f>
        <v>0</v>
      </c>
      <c r="D4140" s="38">
        <f>IF(Txn!$B2076="","",IF(IF(Txn!$U2076="TRF",Txn!$Y2076,Txn!$Z2076)="","",IF(Txn!$U2076="TRF",Txn!$Y2076,Txn!$Z2076)))</f>
        <v>0</v>
      </c>
      <c r="E4140" s="39">
        <f>IF($D4140="","",IFERROR(VLOOKUP($D4140,AcctTbl,2,0),""))</f>
        <v>0</v>
      </c>
      <c r="F4140" s="39">
        <f>IF($D4140="","",IFERROR(VLOOKUP($D4140,AcctTbl,3,0),""))</f>
        <v>0</v>
      </c>
      <c r="G4140" s="39">
        <f>IF(Txn!$B2076="","",Txn!$D2076)</f>
        <v>0</v>
      </c>
      <c r="H4140" s="38">
        <f>IF(Txn!$B2076="","",Txn!$E2076)</f>
        <v>0</v>
      </c>
      <c r="I4140" s="40">
        <f>IF(Txn!$B2076="",0,Txn!$Q2076)</f>
        <v>0</v>
      </c>
      <c r="J4140" s="40">
        <f>IF(Txn!$B2076="",0,Txn!$R2076)</f>
        <v>0</v>
      </c>
      <c r="K4140" s="41">
        <f>IF($A4140="","",IFERROR(VALUE(MID($A4140,6,2)),""))</f>
        <v>0</v>
      </c>
      <c r="L4140" s="39">
        <f>IF(Txn!$K2076="","","طرف مقابل — "&amp;Txn!$K2076)</f>
        <v>0</v>
      </c>
      <c r="N4140" s="42">
        <f>IF($D4140="",0,COUNTIF(BankAccts,$D4140))</f>
        <v>0</v>
      </c>
    </row>
    <row r="4141" spans="1:14">
      <c r="A4141" s="38">
        <f>IF(Txn!$B2077="","",Txn!$B2077)</f>
        <v>0</v>
      </c>
      <c r="B4141" s="38">
        <f>IF(Txn!$B2077="","",Txn!$C2077)</f>
        <v>0</v>
      </c>
      <c r="C4141" s="39">
        <f>IF(Txn!$B2077="","","تراکنش بانکی")</f>
        <v>0</v>
      </c>
      <c r="D4141" s="38">
        <f>IF(Txn!$B2077="","",IF(Txn!$X2077="","",Txn!$X2077))</f>
        <v>0</v>
      </c>
      <c r="E4141" s="39">
        <f>IF($D4141="","",IFERROR(VLOOKUP($D4141,AcctTbl,2,0),""))</f>
        <v>0</v>
      </c>
      <c r="F4141" s="39">
        <f>IF($D4141="","",IFERROR(VLOOKUP($D4141,AcctTbl,3,0),""))</f>
        <v>0</v>
      </c>
      <c r="G4141" s="39">
        <f>IF(Txn!$B2077="","",Txn!$D2077)</f>
        <v>0</v>
      </c>
      <c r="H4141" s="38">
        <f>IF(Txn!$B2077="","",Txn!$E2077)</f>
        <v>0</v>
      </c>
      <c r="I4141" s="40">
        <f>IF(Txn!$B2077="",0,Txn!$O2077)</f>
        <v>0</v>
      </c>
      <c r="J4141" s="40">
        <f>IF(Txn!$B2077="",0,Txn!$P2077)</f>
        <v>0</v>
      </c>
      <c r="K4141" s="41">
        <f>IF($A4141="","",IFERROR(VALUE(MID($A4141,6,2)),""))</f>
        <v>0</v>
      </c>
      <c r="L4141" s="39">
        <f>IF(Txn!$K2077="","",Txn!$K2077)</f>
        <v>0</v>
      </c>
      <c r="N4141" s="42">
        <f>IF($D4141="",0,COUNTIF(BankAccts,$D4141))</f>
        <v>0</v>
      </c>
    </row>
    <row r="4142" spans="1:14">
      <c r="A4142" s="38">
        <f>IF(Txn!$B2077="","",Txn!$B2077)</f>
        <v>0</v>
      </c>
      <c r="B4142" s="38">
        <f>IF(Txn!$B2077="","",Txn!$C2077)</f>
        <v>0</v>
      </c>
      <c r="C4142" s="39">
        <f>IF(Txn!$B2077="","","تراکنش بانکی")</f>
        <v>0</v>
      </c>
      <c r="D4142" s="38">
        <f>IF(Txn!$B2077="","",IF(IF(Txn!$U2077="TRF",Txn!$Y2077,Txn!$Z2077)="","",IF(Txn!$U2077="TRF",Txn!$Y2077,Txn!$Z2077)))</f>
        <v>0</v>
      </c>
      <c r="E4142" s="39">
        <f>IF($D4142="","",IFERROR(VLOOKUP($D4142,AcctTbl,2,0),""))</f>
        <v>0</v>
      </c>
      <c r="F4142" s="39">
        <f>IF($D4142="","",IFERROR(VLOOKUP($D4142,AcctTbl,3,0),""))</f>
        <v>0</v>
      </c>
      <c r="G4142" s="39">
        <f>IF(Txn!$B2077="","",Txn!$D2077)</f>
        <v>0</v>
      </c>
      <c r="H4142" s="38">
        <f>IF(Txn!$B2077="","",Txn!$E2077)</f>
        <v>0</v>
      </c>
      <c r="I4142" s="40">
        <f>IF(Txn!$B2077="",0,Txn!$Q2077)</f>
        <v>0</v>
      </c>
      <c r="J4142" s="40">
        <f>IF(Txn!$B2077="",0,Txn!$R2077)</f>
        <v>0</v>
      </c>
      <c r="K4142" s="41">
        <f>IF($A4142="","",IFERROR(VALUE(MID($A4142,6,2)),""))</f>
        <v>0</v>
      </c>
      <c r="L4142" s="39">
        <f>IF(Txn!$K2077="","","طرف مقابل — "&amp;Txn!$K2077)</f>
        <v>0</v>
      </c>
      <c r="N4142" s="42">
        <f>IF($D4142="",0,COUNTIF(BankAccts,$D4142))</f>
        <v>0</v>
      </c>
    </row>
    <row r="4143" spans="1:14">
      <c r="A4143" s="38">
        <f>IF(Txn!$B2078="","",Txn!$B2078)</f>
        <v>0</v>
      </c>
      <c r="B4143" s="38">
        <f>IF(Txn!$B2078="","",Txn!$C2078)</f>
        <v>0</v>
      </c>
      <c r="C4143" s="39">
        <f>IF(Txn!$B2078="","","تراکنش بانکی")</f>
        <v>0</v>
      </c>
      <c r="D4143" s="38">
        <f>IF(Txn!$B2078="","",IF(Txn!$X2078="","",Txn!$X2078))</f>
        <v>0</v>
      </c>
      <c r="E4143" s="39">
        <f>IF($D4143="","",IFERROR(VLOOKUP($D4143,AcctTbl,2,0),""))</f>
        <v>0</v>
      </c>
      <c r="F4143" s="39">
        <f>IF($D4143="","",IFERROR(VLOOKUP($D4143,AcctTbl,3,0),""))</f>
        <v>0</v>
      </c>
      <c r="G4143" s="39">
        <f>IF(Txn!$B2078="","",Txn!$D2078)</f>
        <v>0</v>
      </c>
      <c r="H4143" s="38">
        <f>IF(Txn!$B2078="","",Txn!$E2078)</f>
        <v>0</v>
      </c>
      <c r="I4143" s="40">
        <f>IF(Txn!$B2078="",0,Txn!$O2078)</f>
        <v>0</v>
      </c>
      <c r="J4143" s="40">
        <f>IF(Txn!$B2078="",0,Txn!$P2078)</f>
        <v>0</v>
      </c>
      <c r="K4143" s="41">
        <f>IF($A4143="","",IFERROR(VALUE(MID($A4143,6,2)),""))</f>
        <v>0</v>
      </c>
      <c r="L4143" s="39">
        <f>IF(Txn!$K2078="","",Txn!$K2078)</f>
        <v>0</v>
      </c>
      <c r="N4143" s="42">
        <f>IF($D4143="",0,COUNTIF(BankAccts,$D4143))</f>
        <v>0</v>
      </c>
    </row>
    <row r="4144" spans="1:14">
      <c r="A4144" s="38">
        <f>IF(Txn!$B2078="","",Txn!$B2078)</f>
        <v>0</v>
      </c>
      <c r="B4144" s="38">
        <f>IF(Txn!$B2078="","",Txn!$C2078)</f>
        <v>0</v>
      </c>
      <c r="C4144" s="39">
        <f>IF(Txn!$B2078="","","تراکنش بانکی")</f>
        <v>0</v>
      </c>
      <c r="D4144" s="38">
        <f>IF(Txn!$B2078="","",IF(IF(Txn!$U2078="TRF",Txn!$Y2078,Txn!$Z2078)="","",IF(Txn!$U2078="TRF",Txn!$Y2078,Txn!$Z2078)))</f>
        <v>0</v>
      </c>
      <c r="E4144" s="39">
        <f>IF($D4144="","",IFERROR(VLOOKUP($D4144,AcctTbl,2,0),""))</f>
        <v>0</v>
      </c>
      <c r="F4144" s="39">
        <f>IF($D4144="","",IFERROR(VLOOKUP($D4144,AcctTbl,3,0),""))</f>
        <v>0</v>
      </c>
      <c r="G4144" s="39">
        <f>IF(Txn!$B2078="","",Txn!$D2078)</f>
        <v>0</v>
      </c>
      <c r="H4144" s="38">
        <f>IF(Txn!$B2078="","",Txn!$E2078)</f>
        <v>0</v>
      </c>
      <c r="I4144" s="40">
        <f>IF(Txn!$B2078="",0,Txn!$Q2078)</f>
        <v>0</v>
      </c>
      <c r="J4144" s="40">
        <f>IF(Txn!$B2078="",0,Txn!$R2078)</f>
        <v>0</v>
      </c>
      <c r="K4144" s="41">
        <f>IF($A4144="","",IFERROR(VALUE(MID($A4144,6,2)),""))</f>
        <v>0</v>
      </c>
      <c r="L4144" s="39">
        <f>IF(Txn!$K2078="","","طرف مقابل — "&amp;Txn!$K2078)</f>
        <v>0</v>
      </c>
      <c r="N4144" s="42">
        <f>IF($D4144="",0,COUNTIF(BankAccts,$D4144))</f>
        <v>0</v>
      </c>
    </row>
    <row r="4145" spans="1:14">
      <c r="A4145" s="38">
        <f>IF(Txn!$B2079="","",Txn!$B2079)</f>
        <v>0</v>
      </c>
      <c r="B4145" s="38">
        <f>IF(Txn!$B2079="","",Txn!$C2079)</f>
        <v>0</v>
      </c>
      <c r="C4145" s="39">
        <f>IF(Txn!$B2079="","","تراکنش بانکی")</f>
        <v>0</v>
      </c>
      <c r="D4145" s="38">
        <f>IF(Txn!$B2079="","",IF(Txn!$X2079="","",Txn!$X2079))</f>
        <v>0</v>
      </c>
      <c r="E4145" s="39">
        <f>IF($D4145="","",IFERROR(VLOOKUP($D4145,AcctTbl,2,0),""))</f>
        <v>0</v>
      </c>
      <c r="F4145" s="39">
        <f>IF($D4145="","",IFERROR(VLOOKUP($D4145,AcctTbl,3,0),""))</f>
        <v>0</v>
      </c>
      <c r="G4145" s="39">
        <f>IF(Txn!$B2079="","",Txn!$D2079)</f>
        <v>0</v>
      </c>
      <c r="H4145" s="38">
        <f>IF(Txn!$B2079="","",Txn!$E2079)</f>
        <v>0</v>
      </c>
      <c r="I4145" s="40">
        <f>IF(Txn!$B2079="",0,Txn!$O2079)</f>
        <v>0</v>
      </c>
      <c r="J4145" s="40">
        <f>IF(Txn!$B2079="",0,Txn!$P2079)</f>
        <v>0</v>
      </c>
      <c r="K4145" s="41">
        <f>IF($A4145="","",IFERROR(VALUE(MID($A4145,6,2)),""))</f>
        <v>0</v>
      </c>
      <c r="L4145" s="39">
        <f>IF(Txn!$K2079="","",Txn!$K2079)</f>
        <v>0</v>
      </c>
      <c r="N4145" s="42">
        <f>IF($D4145="",0,COUNTIF(BankAccts,$D4145))</f>
        <v>0</v>
      </c>
    </row>
    <row r="4146" spans="1:14">
      <c r="A4146" s="38">
        <f>IF(Txn!$B2079="","",Txn!$B2079)</f>
        <v>0</v>
      </c>
      <c r="B4146" s="38">
        <f>IF(Txn!$B2079="","",Txn!$C2079)</f>
        <v>0</v>
      </c>
      <c r="C4146" s="39">
        <f>IF(Txn!$B2079="","","تراکنش بانکی")</f>
        <v>0</v>
      </c>
      <c r="D4146" s="38">
        <f>IF(Txn!$B2079="","",IF(IF(Txn!$U2079="TRF",Txn!$Y2079,Txn!$Z2079)="","",IF(Txn!$U2079="TRF",Txn!$Y2079,Txn!$Z2079)))</f>
        <v>0</v>
      </c>
      <c r="E4146" s="39">
        <f>IF($D4146="","",IFERROR(VLOOKUP($D4146,AcctTbl,2,0),""))</f>
        <v>0</v>
      </c>
      <c r="F4146" s="39">
        <f>IF($D4146="","",IFERROR(VLOOKUP($D4146,AcctTbl,3,0),""))</f>
        <v>0</v>
      </c>
      <c r="G4146" s="39">
        <f>IF(Txn!$B2079="","",Txn!$D2079)</f>
        <v>0</v>
      </c>
      <c r="H4146" s="38">
        <f>IF(Txn!$B2079="","",Txn!$E2079)</f>
        <v>0</v>
      </c>
      <c r="I4146" s="40">
        <f>IF(Txn!$B2079="",0,Txn!$Q2079)</f>
        <v>0</v>
      </c>
      <c r="J4146" s="40">
        <f>IF(Txn!$B2079="",0,Txn!$R2079)</f>
        <v>0</v>
      </c>
      <c r="K4146" s="41">
        <f>IF($A4146="","",IFERROR(VALUE(MID($A4146,6,2)),""))</f>
        <v>0</v>
      </c>
      <c r="L4146" s="39">
        <f>IF(Txn!$K2079="","","طرف مقابل — "&amp;Txn!$K2079)</f>
        <v>0</v>
      </c>
      <c r="N4146" s="42">
        <f>IF($D4146="",0,COUNTIF(BankAccts,$D4146))</f>
        <v>0</v>
      </c>
    </row>
    <row r="4147" spans="1:14">
      <c r="A4147" s="38">
        <f>IF(Txn!$B2080="","",Txn!$B2080)</f>
        <v>0</v>
      </c>
      <c r="B4147" s="38">
        <f>IF(Txn!$B2080="","",Txn!$C2080)</f>
        <v>0</v>
      </c>
      <c r="C4147" s="39">
        <f>IF(Txn!$B2080="","","تراکنش بانکی")</f>
        <v>0</v>
      </c>
      <c r="D4147" s="38">
        <f>IF(Txn!$B2080="","",IF(Txn!$X2080="","",Txn!$X2080))</f>
        <v>0</v>
      </c>
      <c r="E4147" s="39">
        <f>IF($D4147="","",IFERROR(VLOOKUP($D4147,AcctTbl,2,0),""))</f>
        <v>0</v>
      </c>
      <c r="F4147" s="39">
        <f>IF($D4147="","",IFERROR(VLOOKUP($D4147,AcctTbl,3,0),""))</f>
        <v>0</v>
      </c>
      <c r="G4147" s="39">
        <f>IF(Txn!$B2080="","",Txn!$D2080)</f>
        <v>0</v>
      </c>
      <c r="H4147" s="38">
        <f>IF(Txn!$B2080="","",Txn!$E2080)</f>
        <v>0</v>
      </c>
      <c r="I4147" s="40">
        <f>IF(Txn!$B2080="",0,Txn!$O2080)</f>
        <v>0</v>
      </c>
      <c r="J4147" s="40">
        <f>IF(Txn!$B2080="",0,Txn!$P2080)</f>
        <v>0</v>
      </c>
      <c r="K4147" s="41">
        <f>IF($A4147="","",IFERROR(VALUE(MID($A4147,6,2)),""))</f>
        <v>0</v>
      </c>
      <c r="L4147" s="39">
        <f>IF(Txn!$K2080="","",Txn!$K2080)</f>
        <v>0</v>
      </c>
      <c r="N4147" s="42">
        <f>IF($D4147="",0,COUNTIF(BankAccts,$D4147))</f>
        <v>0</v>
      </c>
    </row>
    <row r="4148" spans="1:14">
      <c r="A4148" s="38">
        <f>IF(Txn!$B2080="","",Txn!$B2080)</f>
        <v>0</v>
      </c>
      <c r="B4148" s="38">
        <f>IF(Txn!$B2080="","",Txn!$C2080)</f>
        <v>0</v>
      </c>
      <c r="C4148" s="39">
        <f>IF(Txn!$B2080="","","تراکنش بانکی")</f>
        <v>0</v>
      </c>
      <c r="D4148" s="38">
        <f>IF(Txn!$B2080="","",IF(IF(Txn!$U2080="TRF",Txn!$Y2080,Txn!$Z2080)="","",IF(Txn!$U2080="TRF",Txn!$Y2080,Txn!$Z2080)))</f>
        <v>0</v>
      </c>
      <c r="E4148" s="39">
        <f>IF($D4148="","",IFERROR(VLOOKUP($D4148,AcctTbl,2,0),""))</f>
        <v>0</v>
      </c>
      <c r="F4148" s="39">
        <f>IF($D4148="","",IFERROR(VLOOKUP($D4148,AcctTbl,3,0),""))</f>
        <v>0</v>
      </c>
      <c r="G4148" s="39">
        <f>IF(Txn!$B2080="","",Txn!$D2080)</f>
        <v>0</v>
      </c>
      <c r="H4148" s="38">
        <f>IF(Txn!$B2080="","",Txn!$E2080)</f>
        <v>0</v>
      </c>
      <c r="I4148" s="40">
        <f>IF(Txn!$B2080="",0,Txn!$Q2080)</f>
        <v>0</v>
      </c>
      <c r="J4148" s="40">
        <f>IF(Txn!$B2080="",0,Txn!$R2080)</f>
        <v>0</v>
      </c>
      <c r="K4148" s="41">
        <f>IF($A4148="","",IFERROR(VALUE(MID($A4148,6,2)),""))</f>
        <v>0</v>
      </c>
      <c r="L4148" s="39">
        <f>IF(Txn!$K2080="","","طرف مقابل — "&amp;Txn!$K2080)</f>
        <v>0</v>
      </c>
      <c r="N4148" s="42">
        <f>IF($D4148="",0,COUNTIF(BankAccts,$D4148))</f>
        <v>0</v>
      </c>
    </row>
    <row r="4149" spans="1:14">
      <c r="A4149" s="38">
        <f>IF(Txn!$B2081="","",Txn!$B2081)</f>
        <v>0</v>
      </c>
      <c r="B4149" s="38">
        <f>IF(Txn!$B2081="","",Txn!$C2081)</f>
        <v>0</v>
      </c>
      <c r="C4149" s="39">
        <f>IF(Txn!$B2081="","","تراکنش بانکی")</f>
        <v>0</v>
      </c>
      <c r="D4149" s="38">
        <f>IF(Txn!$B2081="","",IF(Txn!$X2081="","",Txn!$X2081))</f>
        <v>0</v>
      </c>
      <c r="E4149" s="39">
        <f>IF($D4149="","",IFERROR(VLOOKUP($D4149,AcctTbl,2,0),""))</f>
        <v>0</v>
      </c>
      <c r="F4149" s="39">
        <f>IF($D4149="","",IFERROR(VLOOKUP($D4149,AcctTbl,3,0),""))</f>
        <v>0</v>
      </c>
      <c r="G4149" s="39">
        <f>IF(Txn!$B2081="","",Txn!$D2081)</f>
        <v>0</v>
      </c>
      <c r="H4149" s="38">
        <f>IF(Txn!$B2081="","",Txn!$E2081)</f>
        <v>0</v>
      </c>
      <c r="I4149" s="40">
        <f>IF(Txn!$B2081="",0,Txn!$O2081)</f>
        <v>0</v>
      </c>
      <c r="J4149" s="40">
        <f>IF(Txn!$B2081="",0,Txn!$P2081)</f>
        <v>0</v>
      </c>
      <c r="K4149" s="41">
        <f>IF($A4149="","",IFERROR(VALUE(MID($A4149,6,2)),""))</f>
        <v>0</v>
      </c>
      <c r="L4149" s="39">
        <f>IF(Txn!$K2081="","",Txn!$K2081)</f>
        <v>0</v>
      </c>
      <c r="N4149" s="42">
        <f>IF($D4149="",0,COUNTIF(BankAccts,$D4149))</f>
        <v>0</v>
      </c>
    </row>
    <row r="4150" spans="1:14">
      <c r="A4150" s="38">
        <f>IF(Txn!$B2081="","",Txn!$B2081)</f>
        <v>0</v>
      </c>
      <c r="B4150" s="38">
        <f>IF(Txn!$B2081="","",Txn!$C2081)</f>
        <v>0</v>
      </c>
      <c r="C4150" s="39">
        <f>IF(Txn!$B2081="","","تراکنش بانکی")</f>
        <v>0</v>
      </c>
      <c r="D4150" s="38">
        <f>IF(Txn!$B2081="","",IF(IF(Txn!$U2081="TRF",Txn!$Y2081,Txn!$Z2081)="","",IF(Txn!$U2081="TRF",Txn!$Y2081,Txn!$Z2081)))</f>
        <v>0</v>
      </c>
      <c r="E4150" s="39">
        <f>IF($D4150="","",IFERROR(VLOOKUP($D4150,AcctTbl,2,0),""))</f>
        <v>0</v>
      </c>
      <c r="F4150" s="39">
        <f>IF($D4150="","",IFERROR(VLOOKUP($D4150,AcctTbl,3,0),""))</f>
        <v>0</v>
      </c>
      <c r="G4150" s="39">
        <f>IF(Txn!$B2081="","",Txn!$D2081)</f>
        <v>0</v>
      </c>
      <c r="H4150" s="38">
        <f>IF(Txn!$B2081="","",Txn!$E2081)</f>
        <v>0</v>
      </c>
      <c r="I4150" s="40">
        <f>IF(Txn!$B2081="",0,Txn!$Q2081)</f>
        <v>0</v>
      </c>
      <c r="J4150" s="40">
        <f>IF(Txn!$B2081="",0,Txn!$R2081)</f>
        <v>0</v>
      </c>
      <c r="K4150" s="41">
        <f>IF($A4150="","",IFERROR(VALUE(MID($A4150,6,2)),""))</f>
        <v>0</v>
      </c>
      <c r="L4150" s="39">
        <f>IF(Txn!$K2081="","","طرف مقابل — "&amp;Txn!$K2081)</f>
        <v>0</v>
      </c>
      <c r="N4150" s="42">
        <f>IF($D4150="",0,COUNTIF(BankAccts,$D4150))</f>
        <v>0</v>
      </c>
    </row>
    <row r="4151" spans="1:14">
      <c r="A4151" s="38">
        <f>IF(Txn!$B2082="","",Txn!$B2082)</f>
        <v>0</v>
      </c>
      <c r="B4151" s="38">
        <f>IF(Txn!$B2082="","",Txn!$C2082)</f>
        <v>0</v>
      </c>
      <c r="C4151" s="39">
        <f>IF(Txn!$B2082="","","تراکنش بانکی")</f>
        <v>0</v>
      </c>
      <c r="D4151" s="38">
        <f>IF(Txn!$B2082="","",IF(Txn!$X2082="","",Txn!$X2082))</f>
        <v>0</v>
      </c>
      <c r="E4151" s="39">
        <f>IF($D4151="","",IFERROR(VLOOKUP($D4151,AcctTbl,2,0),""))</f>
        <v>0</v>
      </c>
      <c r="F4151" s="39">
        <f>IF($D4151="","",IFERROR(VLOOKUP($D4151,AcctTbl,3,0),""))</f>
        <v>0</v>
      </c>
      <c r="G4151" s="39">
        <f>IF(Txn!$B2082="","",Txn!$D2082)</f>
        <v>0</v>
      </c>
      <c r="H4151" s="38">
        <f>IF(Txn!$B2082="","",Txn!$E2082)</f>
        <v>0</v>
      </c>
      <c r="I4151" s="40">
        <f>IF(Txn!$B2082="",0,Txn!$O2082)</f>
        <v>0</v>
      </c>
      <c r="J4151" s="40">
        <f>IF(Txn!$B2082="",0,Txn!$P2082)</f>
        <v>0</v>
      </c>
      <c r="K4151" s="41">
        <f>IF($A4151="","",IFERROR(VALUE(MID($A4151,6,2)),""))</f>
        <v>0</v>
      </c>
      <c r="L4151" s="39">
        <f>IF(Txn!$K2082="","",Txn!$K2082)</f>
        <v>0</v>
      </c>
      <c r="N4151" s="42">
        <f>IF($D4151="",0,COUNTIF(BankAccts,$D4151))</f>
        <v>0</v>
      </c>
    </row>
    <row r="4152" spans="1:14">
      <c r="A4152" s="38">
        <f>IF(Txn!$B2082="","",Txn!$B2082)</f>
        <v>0</v>
      </c>
      <c r="B4152" s="38">
        <f>IF(Txn!$B2082="","",Txn!$C2082)</f>
        <v>0</v>
      </c>
      <c r="C4152" s="39">
        <f>IF(Txn!$B2082="","","تراکنش بانکی")</f>
        <v>0</v>
      </c>
      <c r="D4152" s="38">
        <f>IF(Txn!$B2082="","",IF(IF(Txn!$U2082="TRF",Txn!$Y2082,Txn!$Z2082)="","",IF(Txn!$U2082="TRF",Txn!$Y2082,Txn!$Z2082)))</f>
        <v>0</v>
      </c>
      <c r="E4152" s="39">
        <f>IF($D4152="","",IFERROR(VLOOKUP($D4152,AcctTbl,2,0),""))</f>
        <v>0</v>
      </c>
      <c r="F4152" s="39">
        <f>IF($D4152="","",IFERROR(VLOOKUP($D4152,AcctTbl,3,0),""))</f>
        <v>0</v>
      </c>
      <c r="G4152" s="39">
        <f>IF(Txn!$B2082="","",Txn!$D2082)</f>
        <v>0</v>
      </c>
      <c r="H4152" s="38">
        <f>IF(Txn!$B2082="","",Txn!$E2082)</f>
        <v>0</v>
      </c>
      <c r="I4152" s="40">
        <f>IF(Txn!$B2082="",0,Txn!$Q2082)</f>
        <v>0</v>
      </c>
      <c r="J4152" s="40">
        <f>IF(Txn!$B2082="",0,Txn!$R2082)</f>
        <v>0</v>
      </c>
      <c r="K4152" s="41">
        <f>IF($A4152="","",IFERROR(VALUE(MID($A4152,6,2)),""))</f>
        <v>0</v>
      </c>
      <c r="L4152" s="39">
        <f>IF(Txn!$K2082="","","طرف مقابل — "&amp;Txn!$K2082)</f>
        <v>0</v>
      </c>
      <c r="N4152" s="42">
        <f>IF($D4152="",0,COUNTIF(BankAccts,$D4152))</f>
        <v>0</v>
      </c>
    </row>
    <row r="4153" spans="1:14">
      <c r="A4153" s="38">
        <f>IF(Txn!$B2083="","",Txn!$B2083)</f>
        <v>0</v>
      </c>
      <c r="B4153" s="38">
        <f>IF(Txn!$B2083="","",Txn!$C2083)</f>
        <v>0</v>
      </c>
      <c r="C4153" s="39">
        <f>IF(Txn!$B2083="","","تراکنش بانکی")</f>
        <v>0</v>
      </c>
      <c r="D4153" s="38">
        <f>IF(Txn!$B2083="","",IF(Txn!$X2083="","",Txn!$X2083))</f>
        <v>0</v>
      </c>
      <c r="E4153" s="39">
        <f>IF($D4153="","",IFERROR(VLOOKUP($D4153,AcctTbl,2,0),""))</f>
        <v>0</v>
      </c>
      <c r="F4153" s="39">
        <f>IF($D4153="","",IFERROR(VLOOKUP($D4153,AcctTbl,3,0),""))</f>
        <v>0</v>
      </c>
      <c r="G4153" s="39">
        <f>IF(Txn!$B2083="","",Txn!$D2083)</f>
        <v>0</v>
      </c>
      <c r="H4153" s="38">
        <f>IF(Txn!$B2083="","",Txn!$E2083)</f>
        <v>0</v>
      </c>
      <c r="I4153" s="40">
        <f>IF(Txn!$B2083="",0,Txn!$O2083)</f>
        <v>0</v>
      </c>
      <c r="J4153" s="40">
        <f>IF(Txn!$B2083="",0,Txn!$P2083)</f>
        <v>0</v>
      </c>
      <c r="K4153" s="41">
        <f>IF($A4153="","",IFERROR(VALUE(MID($A4153,6,2)),""))</f>
        <v>0</v>
      </c>
      <c r="L4153" s="39">
        <f>IF(Txn!$K2083="","",Txn!$K2083)</f>
        <v>0</v>
      </c>
      <c r="N4153" s="42">
        <f>IF($D4153="",0,COUNTIF(BankAccts,$D4153))</f>
        <v>0</v>
      </c>
    </row>
    <row r="4154" spans="1:14">
      <c r="A4154" s="38">
        <f>IF(Txn!$B2083="","",Txn!$B2083)</f>
        <v>0</v>
      </c>
      <c r="B4154" s="38">
        <f>IF(Txn!$B2083="","",Txn!$C2083)</f>
        <v>0</v>
      </c>
      <c r="C4154" s="39">
        <f>IF(Txn!$B2083="","","تراکنش بانکی")</f>
        <v>0</v>
      </c>
      <c r="D4154" s="38">
        <f>IF(Txn!$B2083="","",IF(IF(Txn!$U2083="TRF",Txn!$Y2083,Txn!$Z2083)="","",IF(Txn!$U2083="TRF",Txn!$Y2083,Txn!$Z2083)))</f>
        <v>0</v>
      </c>
      <c r="E4154" s="39">
        <f>IF($D4154="","",IFERROR(VLOOKUP($D4154,AcctTbl,2,0),""))</f>
        <v>0</v>
      </c>
      <c r="F4154" s="39">
        <f>IF($D4154="","",IFERROR(VLOOKUP($D4154,AcctTbl,3,0),""))</f>
        <v>0</v>
      </c>
      <c r="G4154" s="39">
        <f>IF(Txn!$B2083="","",Txn!$D2083)</f>
        <v>0</v>
      </c>
      <c r="H4154" s="38">
        <f>IF(Txn!$B2083="","",Txn!$E2083)</f>
        <v>0</v>
      </c>
      <c r="I4154" s="40">
        <f>IF(Txn!$B2083="",0,Txn!$Q2083)</f>
        <v>0</v>
      </c>
      <c r="J4154" s="40">
        <f>IF(Txn!$B2083="",0,Txn!$R2083)</f>
        <v>0</v>
      </c>
      <c r="K4154" s="41">
        <f>IF($A4154="","",IFERROR(VALUE(MID($A4154,6,2)),""))</f>
        <v>0</v>
      </c>
      <c r="L4154" s="39">
        <f>IF(Txn!$K2083="","","طرف مقابل — "&amp;Txn!$K2083)</f>
        <v>0</v>
      </c>
      <c r="N4154" s="42">
        <f>IF($D4154="",0,COUNTIF(BankAccts,$D4154))</f>
        <v>0</v>
      </c>
    </row>
    <row r="4155" spans="1:14">
      <c r="A4155" s="38">
        <f>IF(Txn!$B2084="","",Txn!$B2084)</f>
        <v>0</v>
      </c>
      <c r="B4155" s="38">
        <f>IF(Txn!$B2084="","",Txn!$C2084)</f>
        <v>0</v>
      </c>
      <c r="C4155" s="39">
        <f>IF(Txn!$B2084="","","تراکنش بانکی")</f>
        <v>0</v>
      </c>
      <c r="D4155" s="38">
        <f>IF(Txn!$B2084="","",IF(Txn!$X2084="","",Txn!$X2084))</f>
        <v>0</v>
      </c>
      <c r="E4155" s="39">
        <f>IF($D4155="","",IFERROR(VLOOKUP($D4155,AcctTbl,2,0),""))</f>
        <v>0</v>
      </c>
      <c r="F4155" s="39">
        <f>IF($D4155="","",IFERROR(VLOOKUP($D4155,AcctTbl,3,0),""))</f>
        <v>0</v>
      </c>
      <c r="G4155" s="39">
        <f>IF(Txn!$B2084="","",Txn!$D2084)</f>
        <v>0</v>
      </c>
      <c r="H4155" s="38">
        <f>IF(Txn!$B2084="","",Txn!$E2084)</f>
        <v>0</v>
      </c>
      <c r="I4155" s="40">
        <f>IF(Txn!$B2084="",0,Txn!$O2084)</f>
        <v>0</v>
      </c>
      <c r="J4155" s="40">
        <f>IF(Txn!$B2084="",0,Txn!$P2084)</f>
        <v>0</v>
      </c>
      <c r="K4155" s="41">
        <f>IF($A4155="","",IFERROR(VALUE(MID($A4155,6,2)),""))</f>
        <v>0</v>
      </c>
      <c r="L4155" s="39">
        <f>IF(Txn!$K2084="","",Txn!$K2084)</f>
        <v>0</v>
      </c>
      <c r="N4155" s="42">
        <f>IF($D4155="",0,COUNTIF(BankAccts,$D4155))</f>
        <v>0</v>
      </c>
    </row>
    <row r="4156" spans="1:14">
      <c r="A4156" s="38">
        <f>IF(Txn!$B2084="","",Txn!$B2084)</f>
        <v>0</v>
      </c>
      <c r="B4156" s="38">
        <f>IF(Txn!$B2084="","",Txn!$C2084)</f>
        <v>0</v>
      </c>
      <c r="C4156" s="39">
        <f>IF(Txn!$B2084="","","تراکنش بانکی")</f>
        <v>0</v>
      </c>
      <c r="D4156" s="38">
        <f>IF(Txn!$B2084="","",IF(IF(Txn!$U2084="TRF",Txn!$Y2084,Txn!$Z2084)="","",IF(Txn!$U2084="TRF",Txn!$Y2084,Txn!$Z2084)))</f>
        <v>0</v>
      </c>
      <c r="E4156" s="39">
        <f>IF($D4156="","",IFERROR(VLOOKUP($D4156,AcctTbl,2,0),""))</f>
        <v>0</v>
      </c>
      <c r="F4156" s="39">
        <f>IF($D4156="","",IFERROR(VLOOKUP($D4156,AcctTbl,3,0),""))</f>
        <v>0</v>
      </c>
      <c r="G4156" s="39">
        <f>IF(Txn!$B2084="","",Txn!$D2084)</f>
        <v>0</v>
      </c>
      <c r="H4156" s="38">
        <f>IF(Txn!$B2084="","",Txn!$E2084)</f>
        <v>0</v>
      </c>
      <c r="I4156" s="40">
        <f>IF(Txn!$B2084="",0,Txn!$Q2084)</f>
        <v>0</v>
      </c>
      <c r="J4156" s="40">
        <f>IF(Txn!$B2084="",0,Txn!$R2084)</f>
        <v>0</v>
      </c>
      <c r="K4156" s="41">
        <f>IF($A4156="","",IFERROR(VALUE(MID($A4156,6,2)),""))</f>
        <v>0</v>
      </c>
      <c r="L4156" s="39">
        <f>IF(Txn!$K2084="","","طرف مقابل — "&amp;Txn!$K2084)</f>
        <v>0</v>
      </c>
      <c r="N4156" s="42">
        <f>IF($D4156="",0,COUNTIF(BankAccts,$D4156))</f>
        <v>0</v>
      </c>
    </row>
    <row r="4157" spans="1:14">
      <c r="A4157" s="38">
        <f>IF(Txn!$B2085="","",Txn!$B2085)</f>
        <v>0</v>
      </c>
      <c r="B4157" s="38">
        <f>IF(Txn!$B2085="","",Txn!$C2085)</f>
        <v>0</v>
      </c>
      <c r="C4157" s="39">
        <f>IF(Txn!$B2085="","","تراکنش بانکی")</f>
        <v>0</v>
      </c>
      <c r="D4157" s="38">
        <f>IF(Txn!$B2085="","",IF(Txn!$X2085="","",Txn!$X2085))</f>
        <v>0</v>
      </c>
      <c r="E4157" s="39">
        <f>IF($D4157="","",IFERROR(VLOOKUP($D4157,AcctTbl,2,0),""))</f>
        <v>0</v>
      </c>
      <c r="F4157" s="39">
        <f>IF($D4157="","",IFERROR(VLOOKUP($D4157,AcctTbl,3,0),""))</f>
        <v>0</v>
      </c>
      <c r="G4157" s="39">
        <f>IF(Txn!$B2085="","",Txn!$D2085)</f>
        <v>0</v>
      </c>
      <c r="H4157" s="38">
        <f>IF(Txn!$B2085="","",Txn!$E2085)</f>
        <v>0</v>
      </c>
      <c r="I4157" s="40">
        <f>IF(Txn!$B2085="",0,Txn!$O2085)</f>
        <v>0</v>
      </c>
      <c r="J4157" s="40">
        <f>IF(Txn!$B2085="",0,Txn!$P2085)</f>
        <v>0</v>
      </c>
      <c r="K4157" s="41">
        <f>IF($A4157="","",IFERROR(VALUE(MID($A4157,6,2)),""))</f>
        <v>0</v>
      </c>
      <c r="L4157" s="39">
        <f>IF(Txn!$K2085="","",Txn!$K2085)</f>
        <v>0</v>
      </c>
      <c r="N4157" s="42">
        <f>IF($D4157="",0,COUNTIF(BankAccts,$D4157))</f>
        <v>0</v>
      </c>
    </row>
    <row r="4158" spans="1:14">
      <c r="A4158" s="38">
        <f>IF(Txn!$B2085="","",Txn!$B2085)</f>
        <v>0</v>
      </c>
      <c r="B4158" s="38">
        <f>IF(Txn!$B2085="","",Txn!$C2085)</f>
        <v>0</v>
      </c>
      <c r="C4158" s="39">
        <f>IF(Txn!$B2085="","","تراکنش بانکی")</f>
        <v>0</v>
      </c>
      <c r="D4158" s="38">
        <f>IF(Txn!$B2085="","",IF(IF(Txn!$U2085="TRF",Txn!$Y2085,Txn!$Z2085)="","",IF(Txn!$U2085="TRF",Txn!$Y2085,Txn!$Z2085)))</f>
        <v>0</v>
      </c>
      <c r="E4158" s="39">
        <f>IF($D4158="","",IFERROR(VLOOKUP($D4158,AcctTbl,2,0),""))</f>
        <v>0</v>
      </c>
      <c r="F4158" s="39">
        <f>IF($D4158="","",IFERROR(VLOOKUP($D4158,AcctTbl,3,0),""))</f>
        <v>0</v>
      </c>
      <c r="G4158" s="39">
        <f>IF(Txn!$B2085="","",Txn!$D2085)</f>
        <v>0</v>
      </c>
      <c r="H4158" s="38">
        <f>IF(Txn!$B2085="","",Txn!$E2085)</f>
        <v>0</v>
      </c>
      <c r="I4158" s="40">
        <f>IF(Txn!$B2085="",0,Txn!$Q2085)</f>
        <v>0</v>
      </c>
      <c r="J4158" s="40">
        <f>IF(Txn!$B2085="",0,Txn!$R2085)</f>
        <v>0</v>
      </c>
      <c r="K4158" s="41">
        <f>IF($A4158="","",IFERROR(VALUE(MID($A4158,6,2)),""))</f>
        <v>0</v>
      </c>
      <c r="L4158" s="39">
        <f>IF(Txn!$K2085="","","طرف مقابل — "&amp;Txn!$K2085)</f>
        <v>0</v>
      </c>
      <c r="N4158" s="42">
        <f>IF($D4158="",0,COUNTIF(BankAccts,$D4158))</f>
        <v>0</v>
      </c>
    </row>
    <row r="4159" spans="1:14">
      <c r="A4159" s="38">
        <f>IF(Txn!$B2086="","",Txn!$B2086)</f>
        <v>0</v>
      </c>
      <c r="B4159" s="38">
        <f>IF(Txn!$B2086="","",Txn!$C2086)</f>
        <v>0</v>
      </c>
      <c r="C4159" s="39">
        <f>IF(Txn!$B2086="","","تراکنش بانکی")</f>
        <v>0</v>
      </c>
      <c r="D4159" s="38">
        <f>IF(Txn!$B2086="","",IF(Txn!$X2086="","",Txn!$X2086))</f>
        <v>0</v>
      </c>
      <c r="E4159" s="39">
        <f>IF($D4159="","",IFERROR(VLOOKUP($D4159,AcctTbl,2,0),""))</f>
        <v>0</v>
      </c>
      <c r="F4159" s="39">
        <f>IF($D4159="","",IFERROR(VLOOKUP($D4159,AcctTbl,3,0),""))</f>
        <v>0</v>
      </c>
      <c r="G4159" s="39">
        <f>IF(Txn!$B2086="","",Txn!$D2086)</f>
        <v>0</v>
      </c>
      <c r="H4159" s="38">
        <f>IF(Txn!$B2086="","",Txn!$E2086)</f>
        <v>0</v>
      </c>
      <c r="I4159" s="40">
        <f>IF(Txn!$B2086="",0,Txn!$O2086)</f>
        <v>0</v>
      </c>
      <c r="J4159" s="40">
        <f>IF(Txn!$B2086="",0,Txn!$P2086)</f>
        <v>0</v>
      </c>
      <c r="K4159" s="41">
        <f>IF($A4159="","",IFERROR(VALUE(MID($A4159,6,2)),""))</f>
        <v>0</v>
      </c>
      <c r="L4159" s="39">
        <f>IF(Txn!$K2086="","",Txn!$K2086)</f>
        <v>0</v>
      </c>
      <c r="N4159" s="42">
        <f>IF($D4159="",0,COUNTIF(BankAccts,$D4159))</f>
        <v>0</v>
      </c>
    </row>
    <row r="4160" spans="1:14">
      <c r="A4160" s="38">
        <f>IF(Txn!$B2086="","",Txn!$B2086)</f>
        <v>0</v>
      </c>
      <c r="B4160" s="38">
        <f>IF(Txn!$B2086="","",Txn!$C2086)</f>
        <v>0</v>
      </c>
      <c r="C4160" s="39">
        <f>IF(Txn!$B2086="","","تراکنش بانکی")</f>
        <v>0</v>
      </c>
      <c r="D4160" s="38">
        <f>IF(Txn!$B2086="","",IF(IF(Txn!$U2086="TRF",Txn!$Y2086,Txn!$Z2086)="","",IF(Txn!$U2086="TRF",Txn!$Y2086,Txn!$Z2086)))</f>
        <v>0</v>
      </c>
      <c r="E4160" s="39">
        <f>IF($D4160="","",IFERROR(VLOOKUP($D4160,AcctTbl,2,0),""))</f>
        <v>0</v>
      </c>
      <c r="F4160" s="39">
        <f>IF($D4160="","",IFERROR(VLOOKUP($D4160,AcctTbl,3,0),""))</f>
        <v>0</v>
      </c>
      <c r="G4160" s="39">
        <f>IF(Txn!$B2086="","",Txn!$D2086)</f>
        <v>0</v>
      </c>
      <c r="H4160" s="38">
        <f>IF(Txn!$B2086="","",Txn!$E2086)</f>
        <v>0</v>
      </c>
      <c r="I4160" s="40">
        <f>IF(Txn!$B2086="",0,Txn!$Q2086)</f>
        <v>0</v>
      </c>
      <c r="J4160" s="40">
        <f>IF(Txn!$B2086="",0,Txn!$R2086)</f>
        <v>0</v>
      </c>
      <c r="K4160" s="41">
        <f>IF($A4160="","",IFERROR(VALUE(MID($A4160,6,2)),""))</f>
        <v>0</v>
      </c>
      <c r="L4160" s="39">
        <f>IF(Txn!$K2086="","","طرف مقابل — "&amp;Txn!$K2086)</f>
        <v>0</v>
      </c>
      <c r="N4160" s="42">
        <f>IF($D4160="",0,COUNTIF(BankAccts,$D4160))</f>
        <v>0</v>
      </c>
    </row>
    <row r="4161" spans="1:14">
      <c r="A4161" s="38">
        <f>IF(Txn!$B2087="","",Txn!$B2087)</f>
        <v>0</v>
      </c>
      <c r="B4161" s="38">
        <f>IF(Txn!$B2087="","",Txn!$C2087)</f>
        <v>0</v>
      </c>
      <c r="C4161" s="39">
        <f>IF(Txn!$B2087="","","تراکنش بانکی")</f>
        <v>0</v>
      </c>
      <c r="D4161" s="38">
        <f>IF(Txn!$B2087="","",IF(Txn!$X2087="","",Txn!$X2087))</f>
        <v>0</v>
      </c>
      <c r="E4161" s="39">
        <f>IF($D4161="","",IFERROR(VLOOKUP($D4161,AcctTbl,2,0),""))</f>
        <v>0</v>
      </c>
      <c r="F4161" s="39">
        <f>IF($D4161="","",IFERROR(VLOOKUP($D4161,AcctTbl,3,0),""))</f>
        <v>0</v>
      </c>
      <c r="G4161" s="39">
        <f>IF(Txn!$B2087="","",Txn!$D2087)</f>
        <v>0</v>
      </c>
      <c r="H4161" s="38">
        <f>IF(Txn!$B2087="","",Txn!$E2087)</f>
        <v>0</v>
      </c>
      <c r="I4161" s="40">
        <f>IF(Txn!$B2087="",0,Txn!$O2087)</f>
        <v>0</v>
      </c>
      <c r="J4161" s="40">
        <f>IF(Txn!$B2087="",0,Txn!$P2087)</f>
        <v>0</v>
      </c>
      <c r="K4161" s="41">
        <f>IF($A4161="","",IFERROR(VALUE(MID($A4161,6,2)),""))</f>
        <v>0</v>
      </c>
      <c r="L4161" s="39">
        <f>IF(Txn!$K2087="","",Txn!$K2087)</f>
        <v>0</v>
      </c>
      <c r="N4161" s="42">
        <f>IF($D4161="",0,COUNTIF(BankAccts,$D4161))</f>
        <v>0</v>
      </c>
    </row>
    <row r="4162" spans="1:14">
      <c r="A4162" s="38">
        <f>IF(Txn!$B2087="","",Txn!$B2087)</f>
        <v>0</v>
      </c>
      <c r="B4162" s="38">
        <f>IF(Txn!$B2087="","",Txn!$C2087)</f>
        <v>0</v>
      </c>
      <c r="C4162" s="39">
        <f>IF(Txn!$B2087="","","تراکنش بانکی")</f>
        <v>0</v>
      </c>
      <c r="D4162" s="38">
        <f>IF(Txn!$B2087="","",IF(IF(Txn!$U2087="TRF",Txn!$Y2087,Txn!$Z2087)="","",IF(Txn!$U2087="TRF",Txn!$Y2087,Txn!$Z2087)))</f>
        <v>0</v>
      </c>
      <c r="E4162" s="39">
        <f>IF($D4162="","",IFERROR(VLOOKUP($D4162,AcctTbl,2,0),""))</f>
        <v>0</v>
      </c>
      <c r="F4162" s="39">
        <f>IF($D4162="","",IFERROR(VLOOKUP($D4162,AcctTbl,3,0),""))</f>
        <v>0</v>
      </c>
      <c r="G4162" s="39">
        <f>IF(Txn!$B2087="","",Txn!$D2087)</f>
        <v>0</v>
      </c>
      <c r="H4162" s="38">
        <f>IF(Txn!$B2087="","",Txn!$E2087)</f>
        <v>0</v>
      </c>
      <c r="I4162" s="40">
        <f>IF(Txn!$B2087="",0,Txn!$Q2087)</f>
        <v>0</v>
      </c>
      <c r="J4162" s="40">
        <f>IF(Txn!$B2087="",0,Txn!$R2087)</f>
        <v>0</v>
      </c>
      <c r="K4162" s="41">
        <f>IF($A4162="","",IFERROR(VALUE(MID($A4162,6,2)),""))</f>
        <v>0</v>
      </c>
      <c r="L4162" s="39">
        <f>IF(Txn!$K2087="","","طرف مقابل — "&amp;Txn!$K2087)</f>
        <v>0</v>
      </c>
      <c r="N4162" s="42">
        <f>IF($D4162="",0,COUNTIF(BankAccts,$D4162))</f>
        <v>0</v>
      </c>
    </row>
    <row r="4163" spans="1:14">
      <c r="A4163" s="38">
        <f>IF(Txn!$B2088="","",Txn!$B2088)</f>
        <v>0</v>
      </c>
      <c r="B4163" s="38">
        <f>IF(Txn!$B2088="","",Txn!$C2088)</f>
        <v>0</v>
      </c>
      <c r="C4163" s="39">
        <f>IF(Txn!$B2088="","","تراکنش بانکی")</f>
        <v>0</v>
      </c>
      <c r="D4163" s="38">
        <f>IF(Txn!$B2088="","",IF(Txn!$X2088="","",Txn!$X2088))</f>
        <v>0</v>
      </c>
      <c r="E4163" s="39">
        <f>IF($D4163="","",IFERROR(VLOOKUP($D4163,AcctTbl,2,0),""))</f>
        <v>0</v>
      </c>
      <c r="F4163" s="39">
        <f>IF($D4163="","",IFERROR(VLOOKUP($D4163,AcctTbl,3,0),""))</f>
        <v>0</v>
      </c>
      <c r="G4163" s="39">
        <f>IF(Txn!$B2088="","",Txn!$D2088)</f>
        <v>0</v>
      </c>
      <c r="H4163" s="38">
        <f>IF(Txn!$B2088="","",Txn!$E2088)</f>
        <v>0</v>
      </c>
      <c r="I4163" s="40">
        <f>IF(Txn!$B2088="",0,Txn!$O2088)</f>
        <v>0</v>
      </c>
      <c r="J4163" s="40">
        <f>IF(Txn!$B2088="",0,Txn!$P2088)</f>
        <v>0</v>
      </c>
      <c r="K4163" s="41">
        <f>IF($A4163="","",IFERROR(VALUE(MID($A4163,6,2)),""))</f>
        <v>0</v>
      </c>
      <c r="L4163" s="39">
        <f>IF(Txn!$K2088="","",Txn!$K2088)</f>
        <v>0</v>
      </c>
      <c r="N4163" s="42">
        <f>IF($D4163="",0,COUNTIF(BankAccts,$D4163))</f>
        <v>0</v>
      </c>
    </row>
    <row r="4164" spans="1:14">
      <c r="A4164" s="38">
        <f>IF(Txn!$B2088="","",Txn!$B2088)</f>
        <v>0</v>
      </c>
      <c r="B4164" s="38">
        <f>IF(Txn!$B2088="","",Txn!$C2088)</f>
        <v>0</v>
      </c>
      <c r="C4164" s="39">
        <f>IF(Txn!$B2088="","","تراکنش بانکی")</f>
        <v>0</v>
      </c>
      <c r="D4164" s="38">
        <f>IF(Txn!$B2088="","",IF(IF(Txn!$U2088="TRF",Txn!$Y2088,Txn!$Z2088)="","",IF(Txn!$U2088="TRF",Txn!$Y2088,Txn!$Z2088)))</f>
        <v>0</v>
      </c>
      <c r="E4164" s="39">
        <f>IF($D4164="","",IFERROR(VLOOKUP($D4164,AcctTbl,2,0),""))</f>
        <v>0</v>
      </c>
      <c r="F4164" s="39">
        <f>IF($D4164="","",IFERROR(VLOOKUP($D4164,AcctTbl,3,0),""))</f>
        <v>0</v>
      </c>
      <c r="G4164" s="39">
        <f>IF(Txn!$B2088="","",Txn!$D2088)</f>
        <v>0</v>
      </c>
      <c r="H4164" s="38">
        <f>IF(Txn!$B2088="","",Txn!$E2088)</f>
        <v>0</v>
      </c>
      <c r="I4164" s="40">
        <f>IF(Txn!$B2088="",0,Txn!$Q2088)</f>
        <v>0</v>
      </c>
      <c r="J4164" s="40">
        <f>IF(Txn!$B2088="",0,Txn!$R2088)</f>
        <v>0</v>
      </c>
      <c r="K4164" s="41">
        <f>IF($A4164="","",IFERROR(VALUE(MID($A4164,6,2)),""))</f>
        <v>0</v>
      </c>
      <c r="L4164" s="39">
        <f>IF(Txn!$K2088="","","طرف مقابل — "&amp;Txn!$K2088)</f>
        <v>0</v>
      </c>
      <c r="N4164" s="42">
        <f>IF($D4164="",0,COUNTIF(BankAccts,$D4164))</f>
        <v>0</v>
      </c>
    </row>
    <row r="4165" spans="1:14">
      <c r="A4165" s="38">
        <f>IF(Txn!$B2089="","",Txn!$B2089)</f>
        <v>0</v>
      </c>
      <c r="B4165" s="38">
        <f>IF(Txn!$B2089="","",Txn!$C2089)</f>
        <v>0</v>
      </c>
      <c r="C4165" s="39">
        <f>IF(Txn!$B2089="","","تراکنش بانکی")</f>
        <v>0</v>
      </c>
      <c r="D4165" s="38">
        <f>IF(Txn!$B2089="","",IF(Txn!$X2089="","",Txn!$X2089))</f>
        <v>0</v>
      </c>
      <c r="E4165" s="39">
        <f>IF($D4165="","",IFERROR(VLOOKUP($D4165,AcctTbl,2,0),""))</f>
        <v>0</v>
      </c>
      <c r="F4165" s="39">
        <f>IF($D4165="","",IFERROR(VLOOKUP($D4165,AcctTbl,3,0),""))</f>
        <v>0</v>
      </c>
      <c r="G4165" s="39">
        <f>IF(Txn!$B2089="","",Txn!$D2089)</f>
        <v>0</v>
      </c>
      <c r="H4165" s="38">
        <f>IF(Txn!$B2089="","",Txn!$E2089)</f>
        <v>0</v>
      </c>
      <c r="I4165" s="40">
        <f>IF(Txn!$B2089="",0,Txn!$O2089)</f>
        <v>0</v>
      </c>
      <c r="J4165" s="40">
        <f>IF(Txn!$B2089="",0,Txn!$P2089)</f>
        <v>0</v>
      </c>
      <c r="K4165" s="41">
        <f>IF($A4165="","",IFERROR(VALUE(MID($A4165,6,2)),""))</f>
        <v>0</v>
      </c>
      <c r="L4165" s="39">
        <f>IF(Txn!$K2089="","",Txn!$K2089)</f>
        <v>0</v>
      </c>
      <c r="N4165" s="42">
        <f>IF($D4165="",0,COUNTIF(BankAccts,$D4165))</f>
        <v>0</v>
      </c>
    </row>
    <row r="4166" spans="1:14">
      <c r="A4166" s="38">
        <f>IF(Txn!$B2089="","",Txn!$B2089)</f>
        <v>0</v>
      </c>
      <c r="B4166" s="38">
        <f>IF(Txn!$B2089="","",Txn!$C2089)</f>
        <v>0</v>
      </c>
      <c r="C4166" s="39">
        <f>IF(Txn!$B2089="","","تراکنش بانکی")</f>
        <v>0</v>
      </c>
      <c r="D4166" s="38">
        <f>IF(Txn!$B2089="","",IF(IF(Txn!$U2089="TRF",Txn!$Y2089,Txn!$Z2089)="","",IF(Txn!$U2089="TRF",Txn!$Y2089,Txn!$Z2089)))</f>
        <v>0</v>
      </c>
      <c r="E4166" s="39">
        <f>IF($D4166="","",IFERROR(VLOOKUP($D4166,AcctTbl,2,0),""))</f>
        <v>0</v>
      </c>
      <c r="F4166" s="39">
        <f>IF($D4166="","",IFERROR(VLOOKUP($D4166,AcctTbl,3,0),""))</f>
        <v>0</v>
      </c>
      <c r="G4166" s="39">
        <f>IF(Txn!$B2089="","",Txn!$D2089)</f>
        <v>0</v>
      </c>
      <c r="H4166" s="38">
        <f>IF(Txn!$B2089="","",Txn!$E2089)</f>
        <v>0</v>
      </c>
      <c r="I4166" s="40">
        <f>IF(Txn!$B2089="",0,Txn!$Q2089)</f>
        <v>0</v>
      </c>
      <c r="J4166" s="40">
        <f>IF(Txn!$B2089="",0,Txn!$R2089)</f>
        <v>0</v>
      </c>
      <c r="K4166" s="41">
        <f>IF($A4166="","",IFERROR(VALUE(MID($A4166,6,2)),""))</f>
        <v>0</v>
      </c>
      <c r="L4166" s="39">
        <f>IF(Txn!$K2089="","","طرف مقابل — "&amp;Txn!$K2089)</f>
        <v>0</v>
      </c>
      <c r="N4166" s="42">
        <f>IF($D4166="",0,COUNTIF(BankAccts,$D4166))</f>
        <v>0</v>
      </c>
    </row>
    <row r="4167" spans="1:14">
      <c r="A4167" s="38">
        <f>IF(Txn!$B2090="","",Txn!$B2090)</f>
        <v>0</v>
      </c>
      <c r="B4167" s="38">
        <f>IF(Txn!$B2090="","",Txn!$C2090)</f>
        <v>0</v>
      </c>
      <c r="C4167" s="39">
        <f>IF(Txn!$B2090="","","تراکنش بانکی")</f>
        <v>0</v>
      </c>
      <c r="D4167" s="38">
        <f>IF(Txn!$B2090="","",IF(Txn!$X2090="","",Txn!$X2090))</f>
        <v>0</v>
      </c>
      <c r="E4167" s="39">
        <f>IF($D4167="","",IFERROR(VLOOKUP($D4167,AcctTbl,2,0),""))</f>
        <v>0</v>
      </c>
      <c r="F4167" s="39">
        <f>IF($D4167="","",IFERROR(VLOOKUP($D4167,AcctTbl,3,0),""))</f>
        <v>0</v>
      </c>
      <c r="G4167" s="39">
        <f>IF(Txn!$B2090="","",Txn!$D2090)</f>
        <v>0</v>
      </c>
      <c r="H4167" s="38">
        <f>IF(Txn!$B2090="","",Txn!$E2090)</f>
        <v>0</v>
      </c>
      <c r="I4167" s="40">
        <f>IF(Txn!$B2090="",0,Txn!$O2090)</f>
        <v>0</v>
      </c>
      <c r="J4167" s="40">
        <f>IF(Txn!$B2090="",0,Txn!$P2090)</f>
        <v>0</v>
      </c>
      <c r="K4167" s="41">
        <f>IF($A4167="","",IFERROR(VALUE(MID($A4167,6,2)),""))</f>
        <v>0</v>
      </c>
      <c r="L4167" s="39">
        <f>IF(Txn!$K2090="","",Txn!$K2090)</f>
        <v>0</v>
      </c>
      <c r="N4167" s="42">
        <f>IF($D4167="",0,COUNTIF(BankAccts,$D4167))</f>
        <v>0</v>
      </c>
    </row>
    <row r="4168" spans="1:14">
      <c r="A4168" s="38">
        <f>IF(Txn!$B2090="","",Txn!$B2090)</f>
        <v>0</v>
      </c>
      <c r="B4168" s="38">
        <f>IF(Txn!$B2090="","",Txn!$C2090)</f>
        <v>0</v>
      </c>
      <c r="C4168" s="39">
        <f>IF(Txn!$B2090="","","تراکنش بانکی")</f>
        <v>0</v>
      </c>
      <c r="D4168" s="38">
        <f>IF(Txn!$B2090="","",IF(IF(Txn!$U2090="TRF",Txn!$Y2090,Txn!$Z2090)="","",IF(Txn!$U2090="TRF",Txn!$Y2090,Txn!$Z2090)))</f>
        <v>0</v>
      </c>
      <c r="E4168" s="39">
        <f>IF($D4168="","",IFERROR(VLOOKUP($D4168,AcctTbl,2,0),""))</f>
        <v>0</v>
      </c>
      <c r="F4168" s="39">
        <f>IF($D4168="","",IFERROR(VLOOKUP($D4168,AcctTbl,3,0),""))</f>
        <v>0</v>
      </c>
      <c r="G4168" s="39">
        <f>IF(Txn!$B2090="","",Txn!$D2090)</f>
        <v>0</v>
      </c>
      <c r="H4168" s="38">
        <f>IF(Txn!$B2090="","",Txn!$E2090)</f>
        <v>0</v>
      </c>
      <c r="I4168" s="40">
        <f>IF(Txn!$B2090="",0,Txn!$Q2090)</f>
        <v>0</v>
      </c>
      <c r="J4168" s="40">
        <f>IF(Txn!$B2090="",0,Txn!$R2090)</f>
        <v>0</v>
      </c>
      <c r="K4168" s="41">
        <f>IF($A4168="","",IFERROR(VALUE(MID($A4168,6,2)),""))</f>
        <v>0</v>
      </c>
      <c r="L4168" s="39">
        <f>IF(Txn!$K2090="","","طرف مقابل — "&amp;Txn!$K2090)</f>
        <v>0</v>
      </c>
      <c r="N4168" s="42">
        <f>IF($D4168="",0,COUNTIF(BankAccts,$D4168))</f>
        <v>0</v>
      </c>
    </row>
    <row r="4169" spans="1:14">
      <c r="A4169" s="38">
        <f>IF(Txn!$B2091="","",Txn!$B2091)</f>
        <v>0</v>
      </c>
      <c r="B4169" s="38">
        <f>IF(Txn!$B2091="","",Txn!$C2091)</f>
        <v>0</v>
      </c>
      <c r="C4169" s="39">
        <f>IF(Txn!$B2091="","","تراکنش بانکی")</f>
        <v>0</v>
      </c>
      <c r="D4169" s="38">
        <f>IF(Txn!$B2091="","",IF(Txn!$X2091="","",Txn!$X2091))</f>
        <v>0</v>
      </c>
      <c r="E4169" s="39">
        <f>IF($D4169="","",IFERROR(VLOOKUP($D4169,AcctTbl,2,0),""))</f>
        <v>0</v>
      </c>
      <c r="F4169" s="39">
        <f>IF($D4169="","",IFERROR(VLOOKUP($D4169,AcctTbl,3,0),""))</f>
        <v>0</v>
      </c>
      <c r="G4169" s="39">
        <f>IF(Txn!$B2091="","",Txn!$D2091)</f>
        <v>0</v>
      </c>
      <c r="H4169" s="38">
        <f>IF(Txn!$B2091="","",Txn!$E2091)</f>
        <v>0</v>
      </c>
      <c r="I4169" s="40">
        <f>IF(Txn!$B2091="",0,Txn!$O2091)</f>
        <v>0</v>
      </c>
      <c r="J4169" s="40">
        <f>IF(Txn!$B2091="",0,Txn!$P2091)</f>
        <v>0</v>
      </c>
      <c r="K4169" s="41">
        <f>IF($A4169="","",IFERROR(VALUE(MID($A4169,6,2)),""))</f>
        <v>0</v>
      </c>
      <c r="L4169" s="39">
        <f>IF(Txn!$K2091="","",Txn!$K2091)</f>
        <v>0</v>
      </c>
      <c r="N4169" s="42">
        <f>IF($D4169="",0,COUNTIF(BankAccts,$D4169))</f>
        <v>0</v>
      </c>
    </row>
    <row r="4170" spans="1:14">
      <c r="A4170" s="38">
        <f>IF(Txn!$B2091="","",Txn!$B2091)</f>
        <v>0</v>
      </c>
      <c r="B4170" s="38">
        <f>IF(Txn!$B2091="","",Txn!$C2091)</f>
        <v>0</v>
      </c>
      <c r="C4170" s="39">
        <f>IF(Txn!$B2091="","","تراکنش بانکی")</f>
        <v>0</v>
      </c>
      <c r="D4170" s="38">
        <f>IF(Txn!$B2091="","",IF(IF(Txn!$U2091="TRF",Txn!$Y2091,Txn!$Z2091)="","",IF(Txn!$U2091="TRF",Txn!$Y2091,Txn!$Z2091)))</f>
        <v>0</v>
      </c>
      <c r="E4170" s="39">
        <f>IF($D4170="","",IFERROR(VLOOKUP($D4170,AcctTbl,2,0),""))</f>
        <v>0</v>
      </c>
      <c r="F4170" s="39">
        <f>IF($D4170="","",IFERROR(VLOOKUP($D4170,AcctTbl,3,0),""))</f>
        <v>0</v>
      </c>
      <c r="G4170" s="39">
        <f>IF(Txn!$B2091="","",Txn!$D2091)</f>
        <v>0</v>
      </c>
      <c r="H4170" s="38">
        <f>IF(Txn!$B2091="","",Txn!$E2091)</f>
        <v>0</v>
      </c>
      <c r="I4170" s="40">
        <f>IF(Txn!$B2091="",0,Txn!$Q2091)</f>
        <v>0</v>
      </c>
      <c r="J4170" s="40">
        <f>IF(Txn!$B2091="",0,Txn!$R2091)</f>
        <v>0</v>
      </c>
      <c r="K4170" s="41">
        <f>IF($A4170="","",IFERROR(VALUE(MID($A4170,6,2)),""))</f>
        <v>0</v>
      </c>
      <c r="L4170" s="39">
        <f>IF(Txn!$K2091="","","طرف مقابل — "&amp;Txn!$K2091)</f>
        <v>0</v>
      </c>
      <c r="N4170" s="42">
        <f>IF($D4170="",0,COUNTIF(BankAccts,$D4170))</f>
        <v>0</v>
      </c>
    </row>
    <row r="4171" spans="1:14">
      <c r="A4171" s="38">
        <f>IF(Txn!$B2092="","",Txn!$B2092)</f>
        <v>0</v>
      </c>
      <c r="B4171" s="38">
        <f>IF(Txn!$B2092="","",Txn!$C2092)</f>
        <v>0</v>
      </c>
      <c r="C4171" s="39">
        <f>IF(Txn!$B2092="","","تراکنش بانکی")</f>
        <v>0</v>
      </c>
      <c r="D4171" s="38">
        <f>IF(Txn!$B2092="","",IF(Txn!$X2092="","",Txn!$X2092))</f>
        <v>0</v>
      </c>
      <c r="E4171" s="39">
        <f>IF($D4171="","",IFERROR(VLOOKUP($D4171,AcctTbl,2,0),""))</f>
        <v>0</v>
      </c>
      <c r="F4171" s="39">
        <f>IF($D4171="","",IFERROR(VLOOKUP($D4171,AcctTbl,3,0),""))</f>
        <v>0</v>
      </c>
      <c r="G4171" s="39">
        <f>IF(Txn!$B2092="","",Txn!$D2092)</f>
        <v>0</v>
      </c>
      <c r="H4171" s="38">
        <f>IF(Txn!$B2092="","",Txn!$E2092)</f>
        <v>0</v>
      </c>
      <c r="I4171" s="40">
        <f>IF(Txn!$B2092="",0,Txn!$O2092)</f>
        <v>0</v>
      </c>
      <c r="J4171" s="40">
        <f>IF(Txn!$B2092="",0,Txn!$P2092)</f>
        <v>0</v>
      </c>
      <c r="K4171" s="41">
        <f>IF($A4171="","",IFERROR(VALUE(MID($A4171,6,2)),""))</f>
        <v>0</v>
      </c>
      <c r="L4171" s="39">
        <f>IF(Txn!$K2092="","",Txn!$K2092)</f>
        <v>0</v>
      </c>
      <c r="N4171" s="42">
        <f>IF($D4171="",0,COUNTIF(BankAccts,$D4171))</f>
        <v>0</v>
      </c>
    </row>
    <row r="4172" spans="1:14">
      <c r="A4172" s="38">
        <f>IF(Txn!$B2092="","",Txn!$B2092)</f>
        <v>0</v>
      </c>
      <c r="B4172" s="38">
        <f>IF(Txn!$B2092="","",Txn!$C2092)</f>
        <v>0</v>
      </c>
      <c r="C4172" s="39">
        <f>IF(Txn!$B2092="","","تراکنش بانکی")</f>
        <v>0</v>
      </c>
      <c r="D4172" s="38">
        <f>IF(Txn!$B2092="","",IF(IF(Txn!$U2092="TRF",Txn!$Y2092,Txn!$Z2092)="","",IF(Txn!$U2092="TRF",Txn!$Y2092,Txn!$Z2092)))</f>
        <v>0</v>
      </c>
      <c r="E4172" s="39">
        <f>IF($D4172="","",IFERROR(VLOOKUP($D4172,AcctTbl,2,0),""))</f>
        <v>0</v>
      </c>
      <c r="F4172" s="39">
        <f>IF($D4172="","",IFERROR(VLOOKUP($D4172,AcctTbl,3,0),""))</f>
        <v>0</v>
      </c>
      <c r="G4172" s="39">
        <f>IF(Txn!$B2092="","",Txn!$D2092)</f>
        <v>0</v>
      </c>
      <c r="H4172" s="38">
        <f>IF(Txn!$B2092="","",Txn!$E2092)</f>
        <v>0</v>
      </c>
      <c r="I4172" s="40">
        <f>IF(Txn!$B2092="",0,Txn!$Q2092)</f>
        <v>0</v>
      </c>
      <c r="J4172" s="40">
        <f>IF(Txn!$B2092="",0,Txn!$R2092)</f>
        <v>0</v>
      </c>
      <c r="K4172" s="41">
        <f>IF($A4172="","",IFERROR(VALUE(MID($A4172,6,2)),""))</f>
        <v>0</v>
      </c>
      <c r="L4172" s="39">
        <f>IF(Txn!$K2092="","","طرف مقابل — "&amp;Txn!$K2092)</f>
        <v>0</v>
      </c>
      <c r="N4172" s="42">
        <f>IF($D4172="",0,COUNTIF(BankAccts,$D4172))</f>
        <v>0</v>
      </c>
    </row>
    <row r="4173" spans="1:14">
      <c r="A4173" s="38">
        <f>IF(Txn!$B2093="","",Txn!$B2093)</f>
        <v>0</v>
      </c>
      <c r="B4173" s="38">
        <f>IF(Txn!$B2093="","",Txn!$C2093)</f>
        <v>0</v>
      </c>
      <c r="C4173" s="39">
        <f>IF(Txn!$B2093="","","تراکنش بانکی")</f>
        <v>0</v>
      </c>
      <c r="D4173" s="38">
        <f>IF(Txn!$B2093="","",IF(Txn!$X2093="","",Txn!$X2093))</f>
        <v>0</v>
      </c>
      <c r="E4173" s="39">
        <f>IF($D4173="","",IFERROR(VLOOKUP($D4173,AcctTbl,2,0),""))</f>
        <v>0</v>
      </c>
      <c r="F4173" s="39">
        <f>IF($D4173="","",IFERROR(VLOOKUP($D4173,AcctTbl,3,0),""))</f>
        <v>0</v>
      </c>
      <c r="G4173" s="39">
        <f>IF(Txn!$B2093="","",Txn!$D2093)</f>
        <v>0</v>
      </c>
      <c r="H4173" s="38">
        <f>IF(Txn!$B2093="","",Txn!$E2093)</f>
        <v>0</v>
      </c>
      <c r="I4173" s="40">
        <f>IF(Txn!$B2093="",0,Txn!$O2093)</f>
        <v>0</v>
      </c>
      <c r="J4173" s="40">
        <f>IF(Txn!$B2093="",0,Txn!$P2093)</f>
        <v>0</v>
      </c>
      <c r="K4173" s="41">
        <f>IF($A4173="","",IFERROR(VALUE(MID($A4173,6,2)),""))</f>
        <v>0</v>
      </c>
      <c r="L4173" s="39">
        <f>IF(Txn!$K2093="","",Txn!$K2093)</f>
        <v>0</v>
      </c>
      <c r="N4173" s="42">
        <f>IF($D4173="",0,COUNTIF(BankAccts,$D4173))</f>
        <v>0</v>
      </c>
    </row>
    <row r="4174" spans="1:14">
      <c r="A4174" s="38">
        <f>IF(Txn!$B2093="","",Txn!$B2093)</f>
        <v>0</v>
      </c>
      <c r="B4174" s="38">
        <f>IF(Txn!$B2093="","",Txn!$C2093)</f>
        <v>0</v>
      </c>
      <c r="C4174" s="39">
        <f>IF(Txn!$B2093="","","تراکنش بانکی")</f>
        <v>0</v>
      </c>
      <c r="D4174" s="38">
        <f>IF(Txn!$B2093="","",IF(IF(Txn!$U2093="TRF",Txn!$Y2093,Txn!$Z2093)="","",IF(Txn!$U2093="TRF",Txn!$Y2093,Txn!$Z2093)))</f>
        <v>0</v>
      </c>
      <c r="E4174" s="39">
        <f>IF($D4174="","",IFERROR(VLOOKUP($D4174,AcctTbl,2,0),""))</f>
        <v>0</v>
      </c>
      <c r="F4174" s="39">
        <f>IF($D4174="","",IFERROR(VLOOKUP($D4174,AcctTbl,3,0),""))</f>
        <v>0</v>
      </c>
      <c r="G4174" s="39">
        <f>IF(Txn!$B2093="","",Txn!$D2093)</f>
        <v>0</v>
      </c>
      <c r="H4174" s="38">
        <f>IF(Txn!$B2093="","",Txn!$E2093)</f>
        <v>0</v>
      </c>
      <c r="I4174" s="40">
        <f>IF(Txn!$B2093="",0,Txn!$Q2093)</f>
        <v>0</v>
      </c>
      <c r="J4174" s="40">
        <f>IF(Txn!$B2093="",0,Txn!$R2093)</f>
        <v>0</v>
      </c>
      <c r="K4174" s="41">
        <f>IF($A4174="","",IFERROR(VALUE(MID($A4174,6,2)),""))</f>
        <v>0</v>
      </c>
      <c r="L4174" s="39">
        <f>IF(Txn!$K2093="","","طرف مقابل — "&amp;Txn!$K2093)</f>
        <v>0</v>
      </c>
      <c r="N4174" s="42">
        <f>IF($D4174="",0,COUNTIF(BankAccts,$D4174))</f>
        <v>0</v>
      </c>
    </row>
    <row r="4175" spans="1:14">
      <c r="A4175" s="38">
        <f>IF(Txn!$B2094="","",Txn!$B2094)</f>
        <v>0</v>
      </c>
      <c r="B4175" s="38">
        <f>IF(Txn!$B2094="","",Txn!$C2094)</f>
        <v>0</v>
      </c>
      <c r="C4175" s="39">
        <f>IF(Txn!$B2094="","","تراکنش بانکی")</f>
        <v>0</v>
      </c>
      <c r="D4175" s="38">
        <f>IF(Txn!$B2094="","",IF(Txn!$X2094="","",Txn!$X2094))</f>
        <v>0</v>
      </c>
      <c r="E4175" s="39">
        <f>IF($D4175="","",IFERROR(VLOOKUP($D4175,AcctTbl,2,0),""))</f>
        <v>0</v>
      </c>
      <c r="F4175" s="39">
        <f>IF($D4175="","",IFERROR(VLOOKUP($D4175,AcctTbl,3,0),""))</f>
        <v>0</v>
      </c>
      <c r="G4175" s="39">
        <f>IF(Txn!$B2094="","",Txn!$D2094)</f>
        <v>0</v>
      </c>
      <c r="H4175" s="38">
        <f>IF(Txn!$B2094="","",Txn!$E2094)</f>
        <v>0</v>
      </c>
      <c r="I4175" s="40">
        <f>IF(Txn!$B2094="",0,Txn!$O2094)</f>
        <v>0</v>
      </c>
      <c r="J4175" s="40">
        <f>IF(Txn!$B2094="",0,Txn!$P2094)</f>
        <v>0</v>
      </c>
      <c r="K4175" s="41">
        <f>IF($A4175="","",IFERROR(VALUE(MID($A4175,6,2)),""))</f>
        <v>0</v>
      </c>
      <c r="L4175" s="39">
        <f>IF(Txn!$K2094="","",Txn!$K2094)</f>
        <v>0</v>
      </c>
      <c r="N4175" s="42">
        <f>IF($D4175="",0,COUNTIF(BankAccts,$D4175))</f>
        <v>0</v>
      </c>
    </row>
    <row r="4176" spans="1:14">
      <c r="A4176" s="38">
        <f>IF(Txn!$B2094="","",Txn!$B2094)</f>
        <v>0</v>
      </c>
      <c r="B4176" s="38">
        <f>IF(Txn!$B2094="","",Txn!$C2094)</f>
        <v>0</v>
      </c>
      <c r="C4176" s="39">
        <f>IF(Txn!$B2094="","","تراکنش بانکی")</f>
        <v>0</v>
      </c>
      <c r="D4176" s="38">
        <f>IF(Txn!$B2094="","",IF(IF(Txn!$U2094="TRF",Txn!$Y2094,Txn!$Z2094)="","",IF(Txn!$U2094="TRF",Txn!$Y2094,Txn!$Z2094)))</f>
        <v>0</v>
      </c>
      <c r="E4176" s="39">
        <f>IF($D4176="","",IFERROR(VLOOKUP($D4176,AcctTbl,2,0),""))</f>
        <v>0</v>
      </c>
      <c r="F4176" s="39">
        <f>IF($D4176="","",IFERROR(VLOOKUP($D4176,AcctTbl,3,0),""))</f>
        <v>0</v>
      </c>
      <c r="G4176" s="39">
        <f>IF(Txn!$B2094="","",Txn!$D2094)</f>
        <v>0</v>
      </c>
      <c r="H4176" s="38">
        <f>IF(Txn!$B2094="","",Txn!$E2094)</f>
        <v>0</v>
      </c>
      <c r="I4176" s="40">
        <f>IF(Txn!$B2094="",0,Txn!$Q2094)</f>
        <v>0</v>
      </c>
      <c r="J4176" s="40">
        <f>IF(Txn!$B2094="",0,Txn!$R2094)</f>
        <v>0</v>
      </c>
      <c r="K4176" s="41">
        <f>IF($A4176="","",IFERROR(VALUE(MID($A4176,6,2)),""))</f>
        <v>0</v>
      </c>
      <c r="L4176" s="39">
        <f>IF(Txn!$K2094="","","طرف مقابل — "&amp;Txn!$K2094)</f>
        <v>0</v>
      </c>
      <c r="N4176" s="42">
        <f>IF($D4176="",0,COUNTIF(BankAccts,$D4176))</f>
        <v>0</v>
      </c>
    </row>
    <row r="4177" spans="1:14">
      <c r="A4177" s="38">
        <f>IF(Txn!$B2095="","",Txn!$B2095)</f>
        <v>0</v>
      </c>
      <c r="B4177" s="38">
        <f>IF(Txn!$B2095="","",Txn!$C2095)</f>
        <v>0</v>
      </c>
      <c r="C4177" s="39">
        <f>IF(Txn!$B2095="","","تراکنش بانکی")</f>
        <v>0</v>
      </c>
      <c r="D4177" s="38">
        <f>IF(Txn!$B2095="","",IF(Txn!$X2095="","",Txn!$X2095))</f>
        <v>0</v>
      </c>
      <c r="E4177" s="39">
        <f>IF($D4177="","",IFERROR(VLOOKUP($D4177,AcctTbl,2,0),""))</f>
        <v>0</v>
      </c>
      <c r="F4177" s="39">
        <f>IF($D4177="","",IFERROR(VLOOKUP($D4177,AcctTbl,3,0),""))</f>
        <v>0</v>
      </c>
      <c r="G4177" s="39">
        <f>IF(Txn!$B2095="","",Txn!$D2095)</f>
        <v>0</v>
      </c>
      <c r="H4177" s="38">
        <f>IF(Txn!$B2095="","",Txn!$E2095)</f>
        <v>0</v>
      </c>
      <c r="I4177" s="40">
        <f>IF(Txn!$B2095="",0,Txn!$O2095)</f>
        <v>0</v>
      </c>
      <c r="J4177" s="40">
        <f>IF(Txn!$B2095="",0,Txn!$P2095)</f>
        <v>0</v>
      </c>
      <c r="K4177" s="41">
        <f>IF($A4177="","",IFERROR(VALUE(MID($A4177,6,2)),""))</f>
        <v>0</v>
      </c>
      <c r="L4177" s="39">
        <f>IF(Txn!$K2095="","",Txn!$K2095)</f>
        <v>0</v>
      </c>
      <c r="N4177" s="42">
        <f>IF($D4177="",0,COUNTIF(BankAccts,$D4177))</f>
        <v>0</v>
      </c>
    </row>
    <row r="4178" spans="1:14">
      <c r="A4178" s="38">
        <f>IF(Txn!$B2095="","",Txn!$B2095)</f>
        <v>0</v>
      </c>
      <c r="B4178" s="38">
        <f>IF(Txn!$B2095="","",Txn!$C2095)</f>
        <v>0</v>
      </c>
      <c r="C4178" s="39">
        <f>IF(Txn!$B2095="","","تراکنش بانکی")</f>
        <v>0</v>
      </c>
      <c r="D4178" s="38">
        <f>IF(Txn!$B2095="","",IF(IF(Txn!$U2095="TRF",Txn!$Y2095,Txn!$Z2095)="","",IF(Txn!$U2095="TRF",Txn!$Y2095,Txn!$Z2095)))</f>
        <v>0</v>
      </c>
      <c r="E4178" s="39">
        <f>IF($D4178="","",IFERROR(VLOOKUP($D4178,AcctTbl,2,0),""))</f>
        <v>0</v>
      </c>
      <c r="F4178" s="39">
        <f>IF($D4178="","",IFERROR(VLOOKUP($D4178,AcctTbl,3,0),""))</f>
        <v>0</v>
      </c>
      <c r="G4178" s="39">
        <f>IF(Txn!$B2095="","",Txn!$D2095)</f>
        <v>0</v>
      </c>
      <c r="H4178" s="38">
        <f>IF(Txn!$B2095="","",Txn!$E2095)</f>
        <v>0</v>
      </c>
      <c r="I4178" s="40">
        <f>IF(Txn!$B2095="",0,Txn!$Q2095)</f>
        <v>0</v>
      </c>
      <c r="J4178" s="40">
        <f>IF(Txn!$B2095="",0,Txn!$R2095)</f>
        <v>0</v>
      </c>
      <c r="K4178" s="41">
        <f>IF($A4178="","",IFERROR(VALUE(MID($A4178,6,2)),""))</f>
        <v>0</v>
      </c>
      <c r="L4178" s="39">
        <f>IF(Txn!$K2095="","","طرف مقابل — "&amp;Txn!$K2095)</f>
        <v>0</v>
      </c>
      <c r="N4178" s="42">
        <f>IF($D4178="",0,COUNTIF(BankAccts,$D4178))</f>
        <v>0</v>
      </c>
    </row>
    <row r="4179" spans="1:14">
      <c r="A4179" s="38">
        <f>IF(Txn!$B2096="","",Txn!$B2096)</f>
        <v>0</v>
      </c>
      <c r="B4179" s="38">
        <f>IF(Txn!$B2096="","",Txn!$C2096)</f>
        <v>0</v>
      </c>
      <c r="C4179" s="39">
        <f>IF(Txn!$B2096="","","تراکنش بانکی")</f>
        <v>0</v>
      </c>
      <c r="D4179" s="38">
        <f>IF(Txn!$B2096="","",IF(Txn!$X2096="","",Txn!$X2096))</f>
        <v>0</v>
      </c>
      <c r="E4179" s="39">
        <f>IF($D4179="","",IFERROR(VLOOKUP($D4179,AcctTbl,2,0),""))</f>
        <v>0</v>
      </c>
      <c r="F4179" s="39">
        <f>IF($D4179="","",IFERROR(VLOOKUP($D4179,AcctTbl,3,0),""))</f>
        <v>0</v>
      </c>
      <c r="G4179" s="39">
        <f>IF(Txn!$B2096="","",Txn!$D2096)</f>
        <v>0</v>
      </c>
      <c r="H4179" s="38">
        <f>IF(Txn!$B2096="","",Txn!$E2096)</f>
        <v>0</v>
      </c>
      <c r="I4179" s="40">
        <f>IF(Txn!$B2096="",0,Txn!$O2096)</f>
        <v>0</v>
      </c>
      <c r="J4179" s="40">
        <f>IF(Txn!$B2096="",0,Txn!$P2096)</f>
        <v>0</v>
      </c>
      <c r="K4179" s="41">
        <f>IF($A4179="","",IFERROR(VALUE(MID($A4179,6,2)),""))</f>
        <v>0</v>
      </c>
      <c r="L4179" s="39">
        <f>IF(Txn!$K2096="","",Txn!$K2096)</f>
        <v>0</v>
      </c>
      <c r="N4179" s="42">
        <f>IF($D4179="",0,COUNTIF(BankAccts,$D4179))</f>
        <v>0</v>
      </c>
    </row>
    <row r="4180" spans="1:14">
      <c r="A4180" s="38">
        <f>IF(Txn!$B2096="","",Txn!$B2096)</f>
        <v>0</v>
      </c>
      <c r="B4180" s="38">
        <f>IF(Txn!$B2096="","",Txn!$C2096)</f>
        <v>0</v>
      </c>
      <c r="C4180" s="39">
        <f>IF(Txn!$B2096="","","تراکنش بانکی")</f>
        <v>0</v>
      </c>
      <c r="D4180" s="38">
        <f>IF(Txn!$B2096="","",IF(IF(Txn!$U2096="TRF",Txn!$Y2096,Txn!$Z2096)="","",IF(Txn!$U2096="TRF",Txn!$Y2096,Txn!$Z2096)))</f>
        <v>0</v>
      </c>
      <c r="E4180" s="39">
        <f>IF($D4180="","",IFERROR(VLOOKUP($D4180,AcctTbl,2,0),""))</f>
        <v>0</v>
      </c>
      <c r="F4180" s="39">
        <f>IF($D4180="","",IFERROR(VLOOKUP($D4180,AcctTbl,3,0),""))</f>
        <v>0</v>
      </c>
      <c r="G4180" s="39">
        <f>IF(Txn!$B2096="","",Txn!$D2096)</f>
        <v>0</v>
      </c>
      <c r="H4180" s="38">
        <f>IF(Txn!$B2096="","",Txn!$E2096)</f>
        <v>0</v>
      </c>
      <c r="I4180" s="40">
        <f>IF(Txn!$B2096="",0,Txn!$Q2096)</f>
        <v>0</v>
      </c>
      <c r="J4180" s="40">
        <f>IF(Txn!$B2096="",0,Txn!$R2096)</f>
        <v>0</v>
      </c>
      <c r="K4180" s="41">
        <f>IF($A4180="","",IFERROR(VALUE(MID($A4180,6,2)),""))</f>
        <v>0</v>
      </c>
      <c r="L4180" s="39">
        <f>IF(Txn!$K2096="","","طرف مقابل — "&amp;Txn!$K2096)</f>
        <v>0</v>
      </c>
      <c r="N4180" s="42">
        <f>IF($D4180="",0,COUNTIF(BankAccts,$D4180))</f>
        <v>0</v>
      </c>
    </row>
    <row r="4181" spans="1:14">
      <c r="A4181" s="38">
        <f>IF(Txn!$B2097="","",Txn!$B2097)</f>
        <v>0</v>
      </c>
      <c r="B4181" s="38">
        <f>IF(Txn!$B2097="","",Txn!$C2097)</f>
        <v>0</v>
      </c>
      <c r="C4181" s="39">
        <f>IF(Txn!$B2097="","","تراکنش بانکی")</f>
        <v>0</v>
      </c>
      <c r="D4181" s="38">
        <f>IF(Txn!$B2097="","",IF(Txn!$X2097="","",Txn!$X2097))</f>
        <v>0</v>
      </c>
      <c r="E4181" s="39">
        <f>IF($D4181="","",IFERROR(VLOOKUP($D4181,AcctTbl,2,0),""))</f>
        <v>0</v>
      </c>
      <c r="F4181" s="39">
        <f>IF($D4181="","",IFERROR(VLOOKUP($D4181,AcctTbl,3,0),""))</f>
        <v>0</v>
      </c>
      <c r="G4181" s="39">
        <f>IF(Txn!$B2097="","",Txn!$D2097)</f>
        <v>0</v>
      </c>
      <c r="H4181" s="38">
        <f>IF(Txn!$B2097="","",Txn!$E2097)</f>
        <v>0</v>
      </c>
      <c r="I4181" s="40">
        <f>IF(Txn!$B2097="",0,Txn!$O2097)</f>
        <v>0</v>
      </c>
      <c r="J4181" s="40">
        <f>IF(Txn!$B2097="",0,Txn!$P2097)</f>
        <v>0</v>
      </c>
      <c r="K4181" s="41">
        <f>IF($A4181="","",IFERROR(VALUE(MID($A4181,6,2)),""))</f>
        <v>0</v>
      </c>
      <c r="L4181" s="39">
        <f>IF(Txn!$K2097="","",Txn!$K2097)</f>
        <v>0</v>
      </c>
      <c r="N4181" s="42">
        <f>IF($D4181="",0,COUNTIF(BankAccts,$D4181))</f>
        <v>0</v>
      </c>
    </row>
    <row r="4182" spans="1:14">
      <c r="A4182" s="38">
        <f>IF(Txn!$B2097="","",Txn!$B2097)</f>
        <v>0</v>
      </c>
      <c r="B4182" s="38">
        <f>IF(Txn!$B2097="","",Txn!$C2097)</f>
        <v>0</v>
      </c>
      <c r="C4182" s="39">
        <f>IF(Txn!$B2097="","","تراکنش بانکی")</f>
        <v>0</v>
      </c>
      <c r="D4182" s="38">
        <f>IF(Txn!$B2097="","",IF(IF(Txn!$U2097="TRF",Txn!$Y2097,Txn!$Z2097)="","",IF(Txn!$U2097="TRF",Txn!$Y2097,Txn!$Z2097)))</f>
        <v>0</v>
      </c>
      <c r="E4182" s="39">
        <f>IF($D4182="","",IFERROR(VLOOKUP($D4182,AcctTbl,2,0),""))</f>
        <v>0</v>
      </c>
      <c r="F4182" s="39">
        <f>IF($D4182="","",IFERROR(VLOOKUP($D4182,AcctTbl,3,0),""))</f>
        <v>0</v>
      </c>
      <c r="G4182" s="39">
        <f>IF(Txn!$B2097="","",Txn!$D2097)</f>
        <v>0</v>
      </c>
      <c r="H4182" s="38">
        <f>IF(Txn!$B2097="","",Txn!$E2097)</f>
        <v>0</v>
      </c>
      <c r="I4182" s="40">
        <f>IF(Txn!$B2097="",0,Txn!$Q2097)</f>
        <v>0</v>
      </c>
      <c r="J4182" s="40">
        <f>IF(Txn!$B2097="",0,Txn!$R2097)</f>
        <v>0</v>
      </c>
      <c r="K4182" s="41">
        <f>IF($A4182="","",IFERROR(VALUE(MID($A4182,6,2)),""))</f>
        <v>0</v>
      </c>
      <c r="L4182" s="39">
        <f>IF(Txn!$K2097="","","طرف مقابل — "&amp;Txn!$K2097)</f>
        <v>0</v>
      </c>
      <c r="N4182" s="42">
        <f>IF($D4182="",0,COUNTIF(BankAccts,$D4182))</f>
        <v>0</v>
      </c>
    </row>
    <row r="4183" spans="1:14">
      <c r="A4183" s="38">
        <f>IF(Txn!$B2098="","",Txn!$B2098)</f>
        <v>0</v>
      </c>
      <c r="B4183" s="38">
        <f>IF(Txn!$B2098="","",Txn!$C2098)</f>
        <v>0</v>
      </c>
      <c r="C4183" s="39">
        <f>IF(Txn!$B2098="","","تراکنش بانکی")</f>
        <v>0</v>
      </c>
      <c r="D4183" s="38">
        <f>IF(Txn!$B2098="","",IF(Txn!$X2098="","",Txn!$X2098))</f>
        <v>0</v>
      </c>
      <c r="E4183" s="39">
        <f>IF($D4183="","",IFERROR(VLOOKUP($D4183,AcctTbl,2,0),""))</f>
        <v>0</v>
      </c>
      <c r="F4183" s="39">
        <f>IF($D4183="","",IFERROR(VLOOKUP($D4183,AcctTbl,3,0),""))</f>
        <v>0</v>
      </c>
      <c r="G4183" s="39">
        <f>IF(Txn!$B2098="","",Txn!$D2098)</f>
        <v>0</v>
      </c>
      <c r="H4183" s="38">
        <f>IF(Txn!$B2098="","",Txn!$E2098)</f>
        <v>0</v>
      </c>
      <c r="I4183" s="40">
        <f>IF(Txn!$B2098="",0,Txn!$O2098)</f>
        <v>0</v>
      </c>
      <c r="J4183" s="40">
        <f>IF(Txn!$B2098="",0,Txn!$P2098)</f>
        <v>0</v>
      </c>
      <c r="K4183" s="41">
        <f>IF($A4183="","",IFERROR(VALUE(MID($A4183,6,2)),""))</f>
        <v>0</v>
      </c>
      <c r="L4183" s="39">
        <f>IF(Txn!$K2098="","",Txn!$K2098)</f>
        <v>0</v>
      </c>
      <c r="N4183" s="42">
        <f>IF($D4183="",0,COUNTIF(BankAccts,$D4183))</f>
        <v>0</v>
      </c>
    </row>
    <row r="4184" spans="1:14">
      <c r="A4184" s="38">
        <f>IF(Txn!$B2098="","",Txn!$B2098)</f>
        <v>0</v>
      </c>
      <c r="B4184" s="38">
        <f>IF(Txn!$B2098="","",Txn!$C2098)</f>
        <v>0</v>
      </c>
      <c r="C4184" s="39">
        <f>IF(Txn!$B2098="","","تراکنش بانکی")</f>
        <v>0</v>
      </c>
      <c r="D4184" s="38">
        <f>IF(Txn!$B2098="","",IF(IF(Txn!$U2098="TRF",Txn!$Y2098,Txn!$Z2098)="","",IF(Txn!$U2098="TRF",Txn!$Y2098,Txn!$Z2098)))</f>
        <v>0</v>
      </c>
      <c r="E4184" s="39">
        <f>IF($D4184="","",IFERROR(VLOOKUP($D4184,AcctTbl,2,0),""))</f>
        <v>0</v>
      </c>
      <c r="F4184" s="39">
        <f>IF($D4184="","",IFERROR(VLOOKUP($D4184,AcctTbl,3,0),""))</f>
        <v>0</v>
      </c>
      <c r="G4184" s="39">
        <f>IF(Txn!$B2098="","",Txn!$D2098)</f>
        <v>0</v>
      </c>
      <c r="H4184" s="38">
        <f>IF(Txn!$B2098="","",Txn!$E2098)</f>
        <v>0</v>
      </c>
      <c r="I4184" s="40">
        <f>IF(Txn!$B2098="",0,Txn!$Q2098)</f>
        <v>0</v>
      </c>
      <c r="J4184" s="40">
        <f>IF(Txn!$B2098="",0,Txn!$R2098)</f>
        <v>0</v>
      </c>
      <c r="K4184" s="41">
        <f>IF($A4184="","",IFERROR(VALUE(MID($A4184,6,2)),""))</f>
        <v>0</v>
      </c>
      <c r="L4184" s="39">
        <f>IF(Txn!$K2098="","","طرف مقابل — "&amp;Txn!$K2098)</f>
        <v>0</v>
      </c>
      <c r="N4184" s="42">
        <f>IF($D4184="",0,COUNTIF(BankAccts,$D4184))</f>
        <v>0</v>
      </c>
    </row>
    <row r="4185" spans="1:14">
      <c r="A4185" s="38">
        <f>IF(Txn!$B2099="","",Txn!$B2099)</f>
        <v>0</v>
      </c>
      <c r="B4185" s="38">
        <f>IF(Txn!$B2099="","",Txn!$C2099)</f>
        <v>0</v>
      </c>
      <c r="C4185" s="39">
        <f>IF(Txn!$B2099="","","تراکنش بانکی")</f>
        <v>0</v>
      </c>
      <c r="D4185" s="38">
        <f>IF(Txn!$B2099="","",IF(Txn!$X2099="","",Txn!$X2099))</f>
        <v>0</v>
      </c>
      <c r="E4185" s="39">
        <f>IF($D4185="","",IFERROR(VLOOKUP($D4185,AcctTbl,2,0),""))</f>
        <v>0</v>
      </c>
      <c r="F4185" s="39">
        <f>IF($D4185="","",IFERROR(VLOOKUP($D4185,AcctTbl,3,0),""))</f>
        <v>0</v>
      </c>
      <c r="G4185" s="39">
        <f>IF(Txn!$B2099="","",Txn!$D2099)</f>
        <v>0</v>
      </c>
      <c r="H4185" s="38">
        <f>IF(Txn!$B2099="","",Txn!$E2099)</f>
        <v>0</v>
      </c>
      <c r="I4185" s="40">
        <f>IF(Txn!$B2099="",0,Txn!$O2099)</f>
        <v>0</v>
      </c>
      <c r="J4185" s="40">
        <f>IF(Txn!$B2099="",0,Txn!$P2099)</f>
        <v>0</v>
      </c>
      <c r="K4185" s="41">
        <f>IF($A4185="","",IFERROR(VALUE(MID($A4185,6,2)),""))</f>
        <v>0</v>
      </c>
      <c r="L4185" s="39">
        <f>IF(Txn!$K2099="","",Txn!$K2099)</f>
        <v>0</v>
      </c>
      <c r="N4185" s="42">
        <f>IF($D4185="",0,COUNTIF(BankAccts,$D4185))</f>
        <v>0</v>
      </c>
    </row>
    <row r="4186" spans="1:14">
      <c r="A4186" s="38">
        <f>IF(Txn!$B2099="","",Txn!$B2099)</f>
        <v>0</v>
      </c>
      <c r="B4186" s="38">
        <f>IF(Txn!$B2099="","",Txn!$C2099)</f>
        <v>0</v>
      </c>
      <c r="C4186" s="39">
        <f>IF(Txn!$B2099="","","تراکنش بانکی")</f>
        <v>0</v>
      </c>
      <c r="D4186" s="38">
        <f>IF(Txn!$B2099="","",IF(IF(Txn!$U2099="TRF",Txn!$Y2099,Txn!$Z2099)="","",IF(Txn!$U2099="TRF",Txn!$Y2099,Txn!$Z2099)))</f>
        <v>0</v>
      </c>
      <c r="E4186" s="39">
        <f>IF($D4186="","",IFERROR(VLOOKUP($D4186,AcctTbl,2,0),""))</f>
        <v>0</v>
      </c>
      <c r="F4186" s="39">
        <f>IF($D4186="","",IFERROR(VLOOKUP($D4186,AcctTbl,3,0),""))</f>
        <v>0</v>
      </c>
      <c r="G4186" s="39">
        <f>IF(Txn!$B2099="","",Txn!$D2099)</f>
        <v>0</v>
      </c>
      <c r="H4186" s="38">
        <f>IF(Txn!$B2099="","",Txn!$E2099)</f>
        <v>0</v>
      </c>
      <c r="I4186" s="40">
        <f>IF(Txn!$B2099="",0,Txn!$Q2099)</f>
        <v>0</v>
      </c>
      <c r="J4186" s="40">
        <f>IF(Txn!$B2099="",0,Txn!$R2099)</f>
        <v>0</v>
      </c>
      <c r="K4186" s="41">
        <f>IF($A4186="","",IFERROR(VALUE(MID($A4186,6,2)),""))</f>
        <v>0</v>
      </c>
      <c r="L4186" s="39">
        <f>IF(Txn!$K2099="","","طرف مقابل — "&amp;Txn!$K2099)</f>
        <v>0</v>
      </c>
      <c r="N4186" s="42">
        <f>IF($D4186="",0,COUNTIF(BankAccts,$D4186))</f>
        <v>0</v>
      </c>
    </row>
    <row r="4187" spans="1:14">
      <c r="A4187" s="38">
        <f>IF(Txn!$B2100="","",Txn!$B2100)</f>
        <v>0</v>
      </c>
      <c r="B4187" s="38">
        <f>IF(Txn!$B2100="","",Txn!$C2100)</f>
        <v>0</v>
      </c>
      <c r="C4187" s="39">
        <f>IF(Txn!$B2100="","","تراکنش بانکی")</f>
        <v>0</v>
      </c>
      <c r="D4187" s="38">
        <f>IF(Txn!$B2100="","",IF(Txn!$X2100="","",Txn!$X2100))</f>
        <v>0</v>
      </c>
      <c r="E4187" s="39">
        <f>IF($D4187="","",IFERROR(VLOOKUP($D4187,AcctTbl,2,0),""))</f>
        <v>0</v>
      </c>
      <c r="F4187" s="39">
        <f>IF($D4187="","",IFERROR(VLOOKUP($D4187,AcctTbl,3,0),""))</f>
        <v>0</v>
      </c>
      <c r="G4187" s="39">
        <f>IF(Txn!$B2100="","",Txn!$D2100)</f>
        <v>0</v>
      </c>
      <c r="H4187" s="38">
        <f>IF(Txn!$B2100="","",Txn!$E2100)</f>
        <v>0</v>
      </c>
      <c r="I4187" s="40">
        <f>IF(Txn!$B2100="",0,Txn!$O2100)</f>
        <v>0</v>
      </c>
      <c r="J4187" s="40">
        <f>IF(Txn!$B2100="",0,Txn!$P2100)</f>
        <v>0</v>
      </c>
      <c r="K4187" s="41">
        <f>IF($A4187="","",IFERROR(VALUE(MID($A4187,6,2)),""))</f>
        <v>0</v>
      </c>
      <c r="L4187" s="39">
        <f>IF(Txn!$K2100="","",Txn!$K2100)</f>
        <v>0</v>
      </c>
      <c r="N4187" s="42">
        <f>IF($D4187="",0,COUNTIF(BankAccts,$D4187))</f>
        <v>0</v>
      </c>
    </row>
    <row r="4188" spans="1:14">
      <c r="A4188" s="38">
        <f>IF(Txn!$B2100="","",Txn!$B2100)</f>
        <v>0</v>
      </c>
      <c r="B4188" s="38">
        <f>IF(Txn!$B2100="","",Txn!$C2100)</f>
        <v>0</v>
      </c>
      <c r="C4188" s="39">
        <f>IF(Txn!$B2100="","","تراکنش بانکی")</f>
        <v>0</v>
      </c>
      <c r="D4188" s="38">
        <f>IF(Txn!$B2100="","",IF(IF(Txn!$U2100="TRF",Txn!$Y2100,Txn!$Z2100)="","",IF(Txn!$U2100="TRF",Txn!$Y2100,Txn!$Z2100)))</f>
        <v>0</v>
      </c>
      <c r="E4188" s="39">
        <f>IF($D4188="","",IFERROR(VLOOKUP($D4188,AcctTbl,2,0),""))</f>
        <v>0</v>
      </c>
      <c r="F4188" s="39">
        <f>IF($D4188="","",IFERROR(VLOOKUP($D4188,AcctTbl,3,0),""))</f>
        <v>0</v>
      </c>
      <c r="G4188" s="39">
        <f>IF(Txn!$B2100="","",Txn!$D2100)</f>
        <v>0</v>
      </c>
      <c r="H4188" s="38">
        <f>IF(Txn!$B2100="","",Txn!$E2100)</f>
        <v>0</v>
      </c>
      <c r="I4188" s="40">
        <f>IF(Txn!$B2100="",0,Txn!$Q2100)</f>
        <v>0</v>
      </c>
      <c r="J4188" s="40">
        <f>IF(Txn!$B2100="",0,Txn!$R2100)</f>
        <v>0</v>
      </c>
      <c r="K4188" s="41">
        <f>IF($A4188="","",IFERROR(VALUE(MID($A4188,6,2)),""))</f>
        <v>0</v>
      </c>
      <c r="L4188" s="39">
        <f>IF(Txn!$K2100="","","طرف مقابل — "&amp;Txn!$K2100)</f>
        <v>0</v>
      </c>
      <c r="N4188" s="42">
        <f>IF($D4188="",0,COUNTIF(BankAccts,$D4188))</f>
        <v>0</v>
      </c>
    </row>
    <row r="4189" spans="1:14">
      <c r="A4189" s="38">
        <f>IF(Txn!$B2101="","",Txn!$B2101)</f>
        <v>0</v>
      </c>
      <c r="B4189" s="38">
        <f>IF(Txn!$B2101="","",Txn!$C2101)</f>
        <v>0</v>
      </c>
      <c r="C4189" s="39">
        <f>IF(Txn!$B2101="","","تراکنش بانکی")</f>
        <v>0</v>
      </c>
      <c r="D4189" s="38">
        <f>IF(Txn!$B2101="","",IF(Txn!$X2101="","",Txn!$X2101))</f>
        <v>0</v>
      </c>
      <c r="E4189" s="39">
        <f>IF($D4189="","",IFERROR(VLOOKUP($D4189,AcctTbl,2,0),""))</f>
        <v>0</v>
      </c>
      <c r="F4189" s="39">
        <f>IF($D4189="","",IFERROR(VLOOKUP($D4189,AcctTbl,3,0),""))</f>
        <v>0</v>
      </c>
      <c r="G4189" s="39">
        <f>IF(Txn!$B2101="","",Txn!$D2101)</f>
        <v>0</v>
      </c>
      <c r="H4189" s="38">
        <f>IF(Txn!$B2101="","",Txn!$E2101)</f>
        <v>0</v>
      </c>
      <c r="I4189" s="40">
        <f>IF(Txn!$B2101="",0,Txn!$O2101)</f>
        <v>0</v>
      </c>
      <c r="J4189" s="40">
        <f>IF(Txn!$B2101="",0,Txn!$P2101)</f>
        <v>0</v>
      </c>
      <c r="K4189" s="41">
        <f>IF($A4189="","",IFERROR(VALUE(MID($A4189,6,2)),""))</f>
        <v>0</v>
      </c>
      <c r="L4189" s="39">
        <f>IF(Txn!$K2101="","",Txn!$K2101)</f>
        <v>0</v>
      </c>
      <c r="N4189" s="42">
        <f>IF($D4189="",0,COUNTIF(BankAccts,$D4189))</f>
        <v>0</v>
      </c>
    </row>
    <row r="4190" spans="1:14">
      <c r="A4190" s="38">
        <f>IF(Txn!$B2101="","",Txn!$B2101)</f>
        <v>0</v>
      </c>
      <c r="B4190" s="38">
        <f>IF(Txn!$B2101="","",Txn!$C2101)</f>
        <v>0</v>
      </c>
      <c r="C4190" s="39">
        <f>IF(Txn!$B2101="","","تراکنش بانکی")</f>
        <v>0</v>
      </c>
      <c r="D4190" s="38">
        <f>IF(Txn!$B2101="","",IF(IF(Txn!$U2101="TRF",Txn!$Y2101,Txn!$Z2101)="","",IF(Txn!$U2101="TRF",Txn!$Y2101,Txn!$Z2101)))</f>
        <v>0</v>
      </c>
      <c r="E4190" s="39">
        <f>IF($D4190="","",IFERROR(VLOOKUP($D4190,AcctTbl,2,0),""))</f>
        <v>0</v>
      </c>
      <c r="F4190" s="39">
        <f>IF($D4190="","",IFERROR(VLOOKUP($D4190,AcctTbl,3,0),""))</f>
        <v>0</v>
      </c>
      <c r="G4190" s="39">
        <f>IF(Txn!$B2101="","",Txn!$D2101)</f>
        <v>0</v>
      </c>
      <c r="H4190" s="38">
        <f>IF(Txn!$B2101="","",Txn!$E2101)</f>
        <v>0</v>
      </c>
      <c r="I4190" s="40">
        <f>IF(Txn!$B2101="",0,Txn!$Q2101)</f>
        <v>0</v>
      </c>
      <c r="J4190" s="40">
        <f>IF(Txn!$B2101="",0,Txn!$R2101)</f>
        <v>0</v>
      </c>
      <c r="K4190" s="41">
        <f>IF($A4190="","",IFERROR(VALUE(MID($A4190,6,2)),""))</f>
        <v>0</v>
      </c>
      <c r="L4190" s="39">
        <f>IF(Txn!$K2101="","","طرف مقابل — "&amp;Txn!$K2101)</f>
        <v>0</v>
      </c>
      <c r="N4190" s="42">
        <f>IF($D4190="",0,COUNTIF(BankAccts,$D4190))</f>
        <v>0</v>
      </c>
    </row>
    <row r="4191" spans="1:14">
      <c r="A4191" s="38">
        <f>IF(Txn!$B2102="","",Txn!$B2102)</f>
        <v>0</v>
      </c>
      <c r="B4191" s="38">
        <f>IF(Txn!$B2102="","",Txn!$C2102)</f>
        <v>0</v>
      </c>
      <c r="C4191" s="39">
        <f>IF(Txn!$B2102="","","تراکنش بانکی")</f>
        <v>0</v>
      </c>
      <c r="D4191" s="38">
        <f>IF(Txn!$B2102="","",IF(Txn!$X2102="","",Txn!$X2102))</f>
        <v>0</v>
      </c>
      <c r="E4191" s="39">
        <f>IF($D4191="","",IFERROR(VLOOKUP($D4191,AcctTbl,2,0),""))</f>
        <v>0</v>
      </c>
      <c r="F4191" s="39">
        <f>IF($D4191="","",IFERROR(VLOOKUP($D4191,AcctTbl,3,0),""))</f>
        <v>0</v>
      </c>
      <c r="G4191" s="39">
        <f>IF(Txn!$B2102="","",Txn!$D2102)</f>
        <v>0</v>
      </c>
      <c r="H4191" s="38">
        <f>IF(Txn!$B2102="","",Txn!$E2102)</f>
        <v>0</v>
      </c>
      <c r="I4191" s="40">
        <f>IF(Txn!$B2102="",0,Txn!$O2102)</f>
        <v>0</v>
      </c>
      <c r="J4191" s="40">
        <f>IF(Txn!$B2102="",0,Txn!$P2102)</f>
        <v>0</v>
      </c>
      <c r="K4191" s="41">
        <f>IF($A4191="","",IFERROR(VALUE(MID($A4191,6,2)),""))</f>
        <v>0</v>
      </c>
      <c r="L4191" s="39">
        <f>IF(Txn!$K2102="","",Txn!$K2102)</f>
        <v>0</v>
      </c>
      <c r="N4191" s="42">
        <f>IF($D4191="",0,COUNTIF(BankAccts,$D4191))</f>
        <v>0</v>
      </c>
    </row>
    <row r="4192" spans="1:14">
      <c r="A4192" s="38">
        <f>IF(Txn!$B2102="","",Txn!$B2102)</f>
        <v>0</v>
      </c>
      <c r="B4192" s="38">
        <f>IF(Txn!$B2102="","",Txn!$C2102)</f>
        <v>0</v>
      </c>
      <c r="C4192" s="39">
        <f>IF(Txn!$B2102="","","تراکنش بانکی")</f>
        <v>0</v>
      </c>
      <c r="D4192" s="38">
        <f>IF(Txn!$B2102="","",IF(IF(Txn!$U2102="TRF",Txn!$Y2102,Txn!$Z2102)="","",IF(Txn!$U2102="TRF",Txn!$Y2102,Txn!$Z2102)))</f>
        <v>0</v>
      </c>
      <c r="E4192" s="39">
        <f>IF($D4192="","",IFERROR(VLOOKUP($D4192,AcctTbl,2,0),""))</f>
        <v>0</v>
      </c>
      <c r="F4192" s="39">
        <f>IF($D4192="","",IFERROR(VLOOKUP($D4192,AcctTbl,3,0),""))</f>
        <v>0</v>
      </c>
      <c r="G4192" s="39">
        <f>IF(Txn!$B2102="","",Txn!$D2102)</f>
        <v>0</v>
      </c>
      <c r="H4192" s="38">
        <f>IF(Txn!$B2102="","",Txn!$E2102)</f>
        <v>0</v>
      </c>
      <c r="I4192" s="40">
        <f>IF(Txn!$B2102="",0,Txn!$Q2102)</f>
        <v>0</v>
      </c>
      <c r="J4192" s="40">
        <f>IF(Txn!$B2102="",0,Txn!$R2102)</f>
        <v>0</v>
      </c>
      <c r="K4192" s="41">
        <f>IF($A4192="","",IFERROR(VALUE(MID($A4192,6,2)),""))</f>
        <v>0</v>
      </c>
      <c r="L4192" s="39">
        <f>IF(Txn!$K2102="","","طرف مقابل — "&amp;Txn!$K2102)</f>
        <v>0</v>
      </c>
      <c r="N4192" s="42">
        <f>IF($D4192="",0,COUNTIF(BankAccts,$D4192))</f>
        <v>0</v>
      </c>
    </row>
    <row r="4193" spans="1:14">
      <c r="A4193" s="38">
        <f>IF(Txn!$B2103="","",Txn!$B2103)</f>
        <v>0</v>
      </c>
      <c r="B4193" s="38">
        <f>IF(Txn!$B2103="","",Txn!$C2103)</f>
        <v>0</v>
      </c>
      <c r="C4193" s="39">
        <f>IF(Txn!$B2103="","","تراکنش بانکی")</f>
        <v>0</v>
      </c>
      <c r="D4193" s="38">
        <f>IF(Txn!$B2103="","",IF(Txn!$X2103="","",Txn!$X2103))</f>
        <v>0</v>
      </c>
      <c r="E4193" s="39">
        <f>IF($D4193="","",IFERROR(VLOOKUP($D4193,AcctTbl,2,0),""))</f>
        <v>0</v>
      </c>
      <c r="F4193" s="39">
        <f>IF($D4193="","",IFERROR(VLOOKUP($D4193,AcctTbl,3,0),""))</f>
        <v>0</v>
      </c>
      <c r="G4193" s="39">
        <f>IF(Txn!$B2103="","",Txn!$D2103)</f>
        <v>0</v>
      </c>
      <c r="H4193" s="38">
        <f>IF(Txn!$B2103="","",Txn!$E2103)</f>
        <v>0</v>
      </c>
      <c r="I4193" s="40">
        <f>IF(Txn!$B2103="",0,Txn!$O2103)</f>
        <v>0</v>
      </c>
      <c r="J4193" s="40">
        <f>IF(Txn!$B2103="",0,Txn!$P2103)</f>
        <v>0</v>
      </c>
      <c r="K4193" s="41">
        <f>IF($A4193="","",IFERROR(VALUE(MID($A4193,6,2)),""))</f>
        <v>0</v>
      </c>
      <c r="L4193" s="39">
        <f>IF(Txn!$K2103="","",Txn!$K2103)</f>
        <v>0</v>
      </c>
      <c r="N4193" s="42">
        <f>IF($D4193="",0,COUNTIF(BankAccts,$D4193))</f>
        <v>0</v>
      </c>
    </row>
    <row r="4194" spans="1:14">
      <c r="A4194" s="38">
        <f>IF(Txn!$B2103="","",Txn!$B2103)</f>
        <v>0</v>
      </c>
      <c r="B4194" s="38">
        <f>IF(Txn!$B2103="","",Txn!$C2103)</f>
        <v>0</v>
      </c>
      <c r="C4194" s="39">
        <f>IF(Txn!$B2103="","","تراکنش بانکی")</f>
        <v>0</v>
      </c>
      <c r="D4194" s="38">
        <f>IF(Txn!$B2103="","",IF(IF(Txn!$U2103="TRF",Txn!$Y2103,Txn!$Z2103)="","",IF(Txn!$U2103="TRF",Txn!$Y2103,Txn!$Z2103)))</f>
        <v>0</v>
      </c>
      <c r="E4194" s="39">
        <f>IF($D4194="","",IFERROR(VLOOKUP($D4194,AcctTbl,2,0),""))</f>
        <v>0</v>
      </c>
      <c r="F4194" s="39">
        <f>IF($D4194="","",IFERROR(VLOOKUP($D4194,AcctTbl,3,0),""))</f>
        <v>0</v>
      </c>
      <c r="G4194" s="39">
        <f>IF(Txn!$B2103="","",Txn!$D2103)</f>
        <v>0</v>
      </c>
      <c r="H4194" s="38">
        <f>IF(Txn!$B2103="","",Txn!$E2103)</f>
        <v>0</v>
      </c>
      <c r="I4194" s="40">
        <f>IF(Txn!$B2103="",0,Txn!$Q2103)</f>
        <v>0</v>
      </c>
      <c r="J4194" s="40">
        <f>IF(Txn!$B2103="",0,Txn!$R2103)</f>
        <v>0</v>
      </c>
      <c r="K4194" s="41">
        <f>IF($A4194="","",IFERROR(VALUE(MID($A4194,6,2)),""))</f>
        <v>0</v>
      </c>
      <c r="L4194" s="39">
        <f>IF(Txn!$K2103="","","طرف مقابل — "&amp;Txn!$K2103)</f>
        <v>0</v>
      </c>
      <c r="N4194" s="42">
        <f>IF($D4194="",0,COUNTIF(BankAccts,$D4194))</f>
        <v>0</v>
      </c>
    </row>
    <row r="4195" spans="1:14">
      <c r="A4195" s="38">
        <f>IF(Txn!$B2104="","",Txn!$B2104)</f>
        <v>0</v>
      </c>
      <c r="B4195" s="38">
        <f>IF(Txn!$B2104="","",Txn!$C2104)</f>
        <v>0</v>
      </c>
      <c r="C4195" s="39">
        <f>IF(Txn!$B2104="","","تراکنش بانکی")</f>
        <v>0</v>
      </c>
      <c r="D4195" s="38">
        <f>IF(Txn!$B2104="","",IF(Txn!$X2104="","",Txn!$X2104))</f>
        <v>0</v>
      </c>
      <c r="E4195" s="39">
        <f>IF($D4195="","",IFERROR(VLOOKUP($D4195,AcctTbl,2,0),""))</f>
        <v>0</v>
      </c>
      <c r="F4195" s="39">
        <f>IF($D4195="","",IFERROR(VLOOKUP($D4195,AcctTbl,3,0),""))</f>
        <v>0</v>
      </c>
      <c r="G4195" s="39">
        <f>IF(Txn!$B2104="","",Txn!$D2104)</f>
        <v>0</v>
      </c>
      <c r="H4195" s="38">
        <f>IF(Txn!$B2104="","",Txn!$E2104)</f>
        <v>0</v>
      </c>
      <c r="I4195" s="40">
        <f>IF(Txn!$B2104="",0,Txn!$O2104)</f>
        <v>0</v>
      </c>
      <c r="J4195" s="40">
        <f>IF(Txn!$B2104="",0,Txn!$P2104)</f>
        <v>0</v>
      </c>
      <c r="K4195" s="41">
        <f>IF($A4195="","",IFERROR(VALUE(MID($A4195,6,2)),""))</f>
        <v>0</v>
      </c>
      <c r="L4195" s="39">
        <f>IF(Txn!$K2104="","",Txn!$K2104)</f>
        <v>0</v>
      </c>
      <c r="N4195" s="42">
        <f>IF($D4195="",0,COUNTIF(BankAccts,$D4195))</f>
        <v>0</v>
      </c>
    </row>
    <row r="4196" spans="1:14">
      <c r="A4196" s="38">
        <f>IF(Txn!$B2104="","",Txn!$B2104)</f>
        <v>0</v>
      </c>
      <c r="B4196" s="38">
        <f>IF(Txn!$B2104="","",Txn!$C2104)</f>
        <v>0</v>
      </c>
      <c r="C4196" s="39">
        <f>IF(Txn!$B2104="","","تراکنش بانکی")</f>
        <v>0</v>
      </c>
      <c r="D4196" s="38">
        <f>IF(Txn!$B2104="","",IF(IF(Txn!$U2104="TRF",Txn!$Y2104,Txn!$Z2104)="","",IF(Txn!$U2104="TRF",Txn!$Y2104,Txn!$Z2104)))</f>
        <v>0</v>
      </c>
      <c r="E4196" s="39">
        <f>IF($D4196="","",IFERROR(VLOOKUP($D4196,AcctTbl,2,0),""))</f>
        <v>0</v>
      </c>
      <c r="F4196" s="39">
        <f>IF($D4196="","",IFERROR(VLOOKUP($D4196,AcctTbl,3,0),""))</f>
        <v>0</v>
      </c>
      <c r="G4196" s="39">
        <f>IF(Txn!$B2104="","",Txn!$D2104)</f>
        <v>0</v>
      </c>
      <c r="H4196" s="38">
        <f>IF(Txn!$B2104="","",Txn!$E2104)</f>
        <v>0</v>
      </c>
      <c r="I4196" s="40">
        <f>IF(Txn!$B2104="",0,Txn!$Q2104)</f>
        <v>0</v>
      </c>
      <c r="J4196" s="40">
        <f>IF(Txn!$B2104="",0,Txn!$R2104)</f>
        <v>0</v>
      </c>
      <c r="K4196" s="41">
        <f>IF($A4196="","",IFERROR(VALUE(MID($A4196,6,2)),""))</f>
        <v>0</v>
      </c>
      <c r="L4196" s="39">
        <f>IF(Txn!$K2104="","","طرف مقابل — "&amp;Txn!$K2104)</f>
        <v>0</v>
      </c>
      <c r="N4196" s="42">
        <f>IF($D4196="",0,COUNTIF(BankAccts,$D4196))</f>
        <v>0</v>
      </c>
    </row>
    <row r="4197" spans="1:14">
      <c r="A4197" s="38">
        <f>IF(Txn!$B2105="","",Txn!$B2105)</f>
        <v>0</v>
      </c>
      <c r="B4197" s="38">
        <f>IF(Txn!$B2105="","",Txn!$C2105)</f>
        <v>0</v>
      </c>
      <c r="C4197" s="39">
        <f>IF(Txn!$B2105="","","تراکنش بانکی")</f>
        <v>0</v>
      </c>
      <c r="D4197" s="38">
        <f>IF(Txn!$B2105="","",IF(Txn!$X2105="","",Txn!$X2105))</f>
        <v>0</v>
      </c>
      <c r="E4197" s="39">
        <f>IF($D4197="","",IFERROR(VLOOKUP($D4197,AcctTbl,2,0),""))</f>
        <v>0</v>
      </c>
      <c r="F4197" s="39">
        <f>IF($D4197="","",IFERROR(VLOOKUP($D4197,AcctTbl,3,0),""))</f>
        <v>0</v>
      </c>
      <c r="G4197" s="39">
        <f>IF(Txn!$B2105="","",Txn!$D2105)</f>
        <v>0</v>
      </c>
      <c r="H4197" s="38">
        <f>IF(Txn!$B2105="","",Txn!$E2105)</f>
        <v>0</v>
      </c>
      <c r="I4197" s="40">
        <f>IF(Txn!$B2105="",0,Txn!$O2105)</f>
        <v>0</v>
      </c>
      <c r="J4197" s="40">
        <f>IF(Txn!$B2105="",0,Txn!$P2105)</f>
        <v>0</v>
      </c>
      <c r="K4197" s="41">
        <f>IF($A4197="","",IFERROR(VALUE(MID($A4197,6,2)),""))</f>
        <v>0</v>
      </c>
      <c r="L4197" s="39">
        <f>IF(Txn!$K2105="","",Txn!$K2105)</f>
        <v>0</v>
      </c>
      <c r="N4197" s="42">
        <f>IF($D4197="",0,COUNTIF(BankAccts,$D4197))</f>
        <v>0</v>
      </c>
    </row>
    <row r="4198" spans="1:14">
      <c r="A4198" s="38">
        <f>IF(Txn!$B2105="","",Txn!$B2105)</f>
        <v>0</v>
      </c>
      <c r="B4198" s="38">
        <f>IF(Txn!$B2105="","",Txn!$C2105)</f>
        <v>0</v>
      </c>
      <c r="C4198" s="39">
        <f>IF(Txn!$B2105="","","تراکنش بانکی")</f>
        <v>0</v>
      </c>
      <c r="D4198" s="38">
        <f>IF(Txn!$B2105="","",IF(IF(Txn!$U2105="TRF",Txn!$Y2105,Txn!$Z2105)="","",IF(Txn!$U2105="TRF",Txn!$Y2105,Txn!$Z2105)))</f>
        <v>0</v>
      </c>
      <c r="E4198" s="39">
        <f>IF($D4198="","",IFERROR(VLOOKUP($D4198,AcctTbl,2,0),""))</f>
        <v>0</v>
      </c>
      <c r="F4198" s="39">
        <f>IF($D4198="","",IFERROR(VLOOKUP($D4198,AcctTbl,3,0),""))</f>
        <v>0</v>
      </c>
      <c r="G4198" s="39">
        <f>IF(Txn!$B2105="","",Txn!$D2105)</f>
        <v>0</v>
      </c>
      <c r="H4198" s="38">
        <f>IF(Txn!$B2105="","",Txn!$E2105)</f>
        <v>0</v>
      </c>
      <c r="I4198" s="40">
        <f>IF(Txn!$B2105="",0,Txn!$Q2105)</f>
        <v>0</v>
      </c>
      <c r="J4198" s="40">
        <f>IF(Txn!$B2105="",0,Txn!$R2105)</f>
        <v>0</v>
      </c>
      <c r="K4198" s="41">
        <f>IF($A4198="","",IFERROR(VALUE(MID($A4198,6,2)),""))</f>
        <v>0</v>
      </c>
      <c r="L4198" s="39">
        <f>IF(Txn!$K2105="","","طرف مقابل — "&amp;Txn!$K2105)</f>
        <v>0</v>
      </c>
      <c r="N4198" s="42">
        <f>IF($D4198="",0,COUNTIF(BankAccts,$D4198))</f>
        <v>0</v>
      </c>
    </row>
    <row r="4199" spans="1:14">
      <c r="A4199" s="38">
        <f>IF(Txn!$B2106="","",Txn!$B2106)</f>
        <v>0</v>
      </c>
      <c r="B4199" s="38">
        <f>IF(Txn!$B2106="","",Txn!$C2106)</f>
        <v>0</v>
      </c>
      <c r="C4199" s="39">
        <f>IF(Txn!$B2106="","","تراکنش بانکی")</f>
        <v>0</v>
      </c>
      <c r="D4199" s="38">
        <f>IF(Txn!$B2106="","",IF(Txn!$X2106="","",Txn!$X2106))</f>
        <v>0</v>
      </c>
      <c r="E4199" s="39">
        <f>IF($D4199="","",IFERROR(VLOOKUP($D4199,AcctTbl,2,0),""))</f>
        <v>0</v>
      </c>
      <c r="F4199" s="39">
        <f>IF($D4199="","",IFERROR(VLOOKUP($D4199,AcctTbl,3,0),""))</f>
        <v>0</v>
      </c>
      <c r="G4199" s="39">
        <f>IF(Txn!$B2106="","",Txn!$D2106)</f>
        <v>0</v>
      </c>
      <c r="H4199" s="38">
        <f>IF(Txn!$B2106="","",Txn!$E2106)</f>
        <v>0</v>
      </c>
      <c r="I4199" s="40">
        <f>IF(Txn!$B2106="",0,Txn!$O2106)</f>
        <v>0</v>
      </c>
      <c r="J4199" s="40">
        <f>IF(Txn!$B2106="",0,Txn!$P2106)</f>
        <v>0</v>
      </c>
      <c r="K4199" s="41">
        <f>IF($A4199="","",IFERROR(VALUE(MID($A4199,6,2)),""))</f>
        <v>0</v>
      </c>
      <c r="L4199" s="39">
        <f>IF(Txn!$K2106="","",Txn!$K2106)</f>
        <v>0</v>
      </c>
      <c r="N4199" s="42">
        <f>IF($D4199="",0,COUNTIF(BankAccts,$D4199))</f>
        <v>0</v>
      </c>
    </row>
    <row r="4200" spans="1:14">
      <c r="A4200" s="38">
        <f>IF(Txn!$B2106="","",Txn!$B2106)</f>
        <v>0</v>
      </c>
      <c r="B4200" s="38">
        <f>IF(Txn!$B2106="","",Txn!$C2106)</f>
        <v>0</v>
      </c>
      <c r="C4200" s="39">
        <f>IF(Txn!$B2106="","","تراکنش بانکی")</f>
        <v>0</v>
      </c>
      <c r="D4200" s="38">
        <f>IF(Txn!$B2106="","",IF(IF(Txn!$U2106="TRF",Txn!$Y2106,Txn!$Z2106)="","",IF(Txn!$U2106="TRF",Txn!$Y2106,Txn!$Z2106)))</f>
        <v>0</v>
      </c>
      <c r="E4200" s="39">
        <f>IF($D4200="","",IFERROR(VLOOKUP($D4200,AcctTbl,2,0),""))</f>
        <v>0</v>
      </c>
      <c r="F4200" s="39">
        <f>IF($D4200="","",IFERROR(VLOOKUP($D4200,AcctTbl,3,0),""))</f>
        <v>0</v>
      </c>
      <c r="G4200" s="39">
        <f>IF(Txn!$B2106="","",Txn!$D2106)</f>
        <v>0</v>
      </c>
      <c r="H4200" s="38">
        <f>IF(Txn!$B2106="","",Txn!$E2106)</f>
        <v>0</v>
      </c>
      <c r="I4200" s="40">
        <f>IF(Txn!$B2106="",0,Txn!$Q2106)</f>
        <v>0</v>
      </c>
      <c r="J4200" s="40">
        <f>IF(Txn!$B2106="",0,Txn!$R2106)</f>
        <v>0</v>
      </c>
      <c r="K4200" s="41">
        <f>IF($A4200="","",IFERROR(VALUE(MID($A4200,6,2)),""))</f>
        <v>0</v>
      </c>
      <c r="L4200" s="39">
        <f>IF(Txn!$K2106="","","طرف مقابل — "&amp;Txn!$K2106)</f>
        <v>0</v>
      </c>
      <c r="N4200" s="42">
        <f>IF($D4200="",0,COUNTIF(BankAccts,$D4200))</f>
        <v>0</v>
      </c>
    </row>
    <row r="4201" spans="1:14">
      <c r="A4201" s="38">
        <f>IF(Txn!$B2107="","",Txn!$B2107)</f>
        <v>0</v>
      </c>
      <c r="B4201" s="38">
        <f>IF(Txn!$B2107="","",Txn!$C2107)</f>
        <v>0</v>
      </c>
      <c r="C4201" s="39">
        <f>IF(Txn!$B2107="","","تراکنش بانکی")</f>
        <v>0</v>
      </c>
      <c r="D4201" s="38">
        <f>IF(Txn!$B2107="","",IF(Txn!$X2107="","",Txn!$X2107))</f>
        <v>0</v>
      </c>
      <c r="E4201" s="39">
        <f>IF($D4201="","",IFERROR(VLOOKUP($D4201,AcctTbl,2,0),""))</f>
        <v>0</v>
      </c>
      <c r="F4201" s="39">
        <f>IF($D4201="","",IFERROR(VLOOKUP($D4201,AcctTbl,3,0),""))</f>
        <v>0</v>
      </c>
      <c r="G4201" s="39">
        <f>IF(Txn!$B2107="","",Txn!$D2107)</f>
        <v>0</v>
      </c>
      <c r="H4201" s="38">
        <f>IF(Txn!$B2107="","",Txn!$E2107)</f>
        <v>0</v>
      </c>
      <c r="I4201" s="40">
        <f>IF(Txn!$B2107="",0,Txn!$O2107)</f>
        <v>0</v>
      </c>
      <c r="J4201" s="40">
        <f>IF(Txn!$B2107="",0,Txn!$P2107)</f>
        <v>0</v>
      </c>
      <c r="K4201" s="41">
        <f>IF($A4201="","",IFERROR(VALUE(MID($A4201,6,2)),""))</f>
        <v>0</v>
      </c>
      <c r="L4201" s="39">
        <f>IF(Txn!$K2107="","",Txn!$K2107)</f>
        <v>0</v>
      </c>
      <c r="N4201" s="42">
        <f>IF($D4201="",0,COUNTIF(BankAccts,$D4201))</f>
        <v>0</v>
      </c>
    </row>
    <row r="4202" spans="1:14">
      <c r="A4202" s="38">
        <f>IF(Txn!$B2107="","",Txn!$B2107)</f>
        <v>0</v>
      </c>
      <c r="B4202" s="38">
        <f>IF(Txn!$B2107="","",Txn!$C2107)</f>
        <v>0</v>
      </c>
      <c r="C4202" s="39">
        <f>IF(Txn!$B2107="","","تراکنش بانکی")</f>
        <v>0</v>
      </c>
      <c r="D4202" s="38">
        <f>IF(Txn!$B2107="","",IF(IF(Txn!$U2107="TRF",Txn!$Y2107,Txn!$Z2107)="","",IF(Txn!$U2107="TRF",Txn!$Y2107,Txn!$Z2107)))</f>
        <v>0</v>
      </c>
      <c r="E4202" s="39">
        <f>IF($D4202="","",IFERROR(VLOOKUP($D4202,AcctTbl,2,0),""))</f>
        <v>0</v>
      </c>
      <c r="F4202" s="39">
        <f>IF($D4202="","",IFERROR(VLOOKUP($D4202,AcctTbl,3,0),""))</f>
        <v>0</v>
      </c>
      <c r="G4202" s="39">
        <f>IF(Txn!$B2107="","",Txn!$D2107)</f>
        <v>0</v>
      </c>
      <c r="H4202" s="38">
        <f>IF(Txn!$B2107="","",Txn!$E2107)</f>
        <v>0</v>
      </c>
      <c r="I4202" s="40">
        <f>IF(Txn!$B2107="",0,Txn!$Q2107)</f>
        <v>0</v>
      </c>
      <c r="J4202" s="40">
        <f>IF(Txn!$B2107="",0,Txn!$R2107)</f>
        <v>0</v>
      </c>
      <c r="K4202" s="41">
        <f>IF($A4202="","",IFERROR(VALUE(MID($A4202,6,2)),""))</f>
        <v>0</v>
      </c>
      <c r="L4202" s="39">
        <f>IF(Txn!$K2107="","","طرف مقابل — "&amp;Txn!$K2107)</f>
        <v>0</v>
      </c>
      <c r="N4202" s="42">
        <f>IF($D4202="",0,COUNTIF(BankAccts,$D4202))</f>
        <v>0</v>
      </c>
    </row>
    <row r="4203" spans="1:14">
      <c r="A4203" s="38">
        <f>IF(Txn!$B2108="","",Txn!$B2108)</f>
        <v>0</v>
      </c>
      <c r="B4203" s="38">
        <f>IF(Txn!$B2108="","",Txn!$C2108)</f>
        <v>0</v>
      </c>
      <c r="C4203" s="39">
        <f>IF(Txn!$B2108="","","تراکنش بانکی")</f>
        <v>0</v>
      </c>
      <c r="D4203" s="38">
        <f>IF(Txn!$B2108="","",IF(Txn!$X2108="","",Txn!$X2108))</f>
        <v>0</v>
      </c>
      <c r="E4203" s="39">
        <f>IF($D4203="","",IFERROR(VLOOKUP($D4203,AcctTbl,2,0),""))</f>
        <v>0</v>
      </c>
      <c r="F4203" s="39">
        <f>IF($D4203="","",IFERROR(VLOOKUP($D4203,AcctTbl,3,0),""))</f>
        <v>0</v>
      </c>
      <c r="G4203" s="39">
        <f>IF(Txn!$B2108="","",Txn!$D2108)</f>
        <v>0</v>
      </c>
      <c r="H4203" s="38">
        <f>IF(Txn!$B2108="","",Txn!$E2108)</f>
        <v>0</v>
      </c>
      <c r="I4203" s="40">
        <f>IF(Txn!$B2108="",0,Txn!$O2108)</f>
        <v>0</v>
      </c>
      <c r="J4203" s="40">
        <f>IF(Txn!$B2108="",0,Txn!$P2108)</f>
        <v>0</v>
      </c>
      <c r="K4203" s="41">
        <f>IF($A4203="","",IFERROR(VALUE(MID($A4203,6,2)),""))</f>
        <v>0</v>
      </c>
      <c r="L4203" s="39">
        <f>IF(Txn!$K2108="","",Txn!$K2108)</f>
        <v>0</v>
      </c>
      <c r="N4203" s="42">
        <f>IF($D4203="",0,COUNTIF(BankAccts,$D4203))</f>
        <v>0</v>
      </c>
    </row>
    <row r="4204" spans="1:14">
      <c r="A4204" s="38">
        <f>IF(Txn!$B2108="","",Txn!$B2108)</f>
        <v>0</v>
      </c>
      <c r="B4204" s="38">
        <f>IF(Txn!$B2108="","",Txn!$C2108)</f>
        <v>0</v>
      </c>
      <c r="C4204" s="39">
        <f>IF(Txn!$B2108="","","تراکنش بانکی")</f>
        <v>0</v>
      </c>
      <c r="D4204" s="38">
        <f>IF(Txn!$B2108="","",IF(IF(Txn!$U2108="TRF",Txn!$Y2108,Txn!$Z2108)="","",IF(Txn!$U2108="TRF",Txn!$Y2108,Txn!$Z2108)))</f>
        <v>0</v>
      </c>
      <c r="E4204" s="39">
        <f>IF($D4204="","",IFERROR(VLOOKUP($D4204,AcctTbl,2,0),""))</f>
        <v>0</v>
      </c>
      <c r="F4204" s="39">
        <f>IF($D4204="","",IFERROR(VLOOKUP($D4204,AcctTbl,3,0),""))</f>
        <v>0</v>
      </c>
      <c r="G4204" s="39">
        <f>IF(Txn!$B2108="","",Txn!$D2108)</f>
        <v>0</v>
      </c>
      <c r="H4204" s="38">
        <f>IF(Txn!$B2108="","",Txn!$E2108)</f>
        <v>0</v>
      </c>
      <c r="I4204" s="40">
        <f>IF(Txn!$B2108="",0,Txn!$Q2108)</f>
        <v>0</v>
      </c>
      <c r="J4204" s="40">
        <f>IF(Txn!$B2108="",0,Txn!$R2108)</f>
        <v>0</v>
      </c>
      <c r="K4204" s="41">
        <f>IF($A4204="","",IFERROR(VALUE(MID($A4204,6,2)),""))</f>
        <v>0</v>
      </c>
      <c r="L4204" s="39">
        <f>IF(Txn!$K2108="","","طرف مقابل — "&amp;Txn!$K2108)</f>
        <v>0</v>
      </c>
      <c r="N4204" s="42">
        <f>IF($D4204="",0,COUNTIF(BankAccts,$D4204))</f>
        <v>0</v>
      </c>
    </row>
    <row r="4205" spans="1:14">
      <c r="A4205" s="38">
        <f>IF(Txn!$B2109="","",Txn!$B2109)</f>
        <v>0</v>
      </c>
      <c r="B4205" s="38">
        <f>IF(Txn!$B2109="","",Txn!$C2109)</f>
        <v>0</v>
      </c>
      <c r="C4205" s="39">
        <f>IF(Txn!$B2109="","","تراکنش بانکی")</f>
        <v>0</v>
      </c>
      <c r="D4205" s="38">
        <f>IF(Txn!$B2109="","",IF(Txn!$X2109="","",Txn!$X2109))</f>
        <v>0</v>
      </c>
      <c r="E4205" s="39">
        <f>IF($D4205="","",IFERROR(VLOOKUP($D4205,AcctTbl,2,0),""))</f>
        <v>0</v>
      </c>
      <c r="F4205" s="39">
        <f>IF($D4205="","",IFERROR(VLOOKUP($D4205,AcctTbl,3,0),""))</f>
        <v>0</v>
      </c>
      <c r="G4205" s="39">
        <f>IF(Txn!$B2109="","",Txn!$D2109)</f>
        <v>0</v>
      </c>
      <c r="H4205" s="38">
        <f>IF(Txn!$B2109="","",Txn!$E2109)</f>
        <v>0</v>
      </c>
      <c r="I4205" s="40">
        <f>IF(Txn!$B2109="",0,Txn!$O2109)</f>
        <v>0</v>
      </c>
      <c r="J4205" s="40">
        <f>IF(Txn!$B2109="",0,Txn!$P2109)</f>
        <v>0</v>
      </c>
      <c r="K4205" s="41">
        <f>IF($A4205="","",IFERROR(VALUE(MID($A4205,6,2)),""))</f>
        <v>0</v>
      </c>
      <c r="L4205" s="39">
        <f>IF(Txn!$K2109="","",Txn!$K2109)</f>
        <v>0</v>
      </c>
      <c r="N4205" s="42">
        <f>IF($D4205="",0,COUNTIF(BankAccts,$D4205))</f>
        <v>0</v>
      </c>
    </row>
    <row r="4206" spans="1:14">
      <c r="A4206" s="38">
        <f>IF(Txn!$B2109="","",Txn!$B2109)</f>
        <v>0</v>
      </c>
      <c r="B4206" s="38">
        <f>IF(Txn!$B2109="","",Txn!$C2109)</f>
        <v>0</v>
      </c>
      <c r="C4206" s="39">
        <f>IF(Txn!$B2109="","","تراکنش بانکی")</f>
        <v>0</v>
      </c>
      <c r="D4206" s="38">
        <f>IF(Txn!$B2109="","",IF(IF(Txn!$U2109="TRF",Txn!$Y2109,Txn!$Z2109)="","",IF(Txn!$U2109="TRF",Txn!$Y2109,Txn!$Z2109)))</f>
        <v>0</v>
      </c>
      <c r="E4206" s="39">
        <f>IF($D4206="","",IFERROR(VLOOKUP($D4206,AcctTbl,2,0),""))</f>
        <v>0</v>
      </c>
      <c r="F4206" s="39">
        <f>IF($D4206="","",IFERROR(VLOOKUP($D4206,AcctTbl,3,0),""))</f>
        <v>0</v>
      </c>
      <c r="G4206" s="39">
        <f>IF(Txn!$B2109="","",Txn!$D2109)</f>
        <v>0</v>
      </c>
      <c r="H4206" s="38">
        <f>IF(Txn!$B2109="","",Txn!$E2109)</f>
        <v>0</v>
      </c>
      <c r="I4206" s="40">
        <f>IF(Txn!$B2109="",0,Txn!$Q2109)</f>
        <v>0</v>
      </c>
      <c r="J4206" s="40">
        <f>IF(Txn!$B2109="",0,Txn!$R2109)</f>
        <v>0</v>
      </c>
      <c r="K4206" s="41">
        <f>IF($A4206="","",IFERROR(VALUE(MID($A4206,6,2)),""))</f>
        <v>0</v>
      </c>
      <c r="L4206" s="39">
        <f>IF(Txn!$K2109="","","طرف مقابل — "&amp;Txn!$K2109)</f>
        <v>0</v>
      </c>
      <c r="N4206" s="42">
        <f>IF($D4206="",0,COUNTIF(BankAccts,$D4206))</f>
        <v>0</v>
      </c>
    </row>
    <row r="4207" spans="1:14">
      <c r="A4207" s="38">
        <f>IF(Txn!$B2110="","",Txn!$B2110)</f>
        <v>0</v>
      </c>
      <c r="B4207" s="38">
        <f>IF(Txn!$B2110="","",Txn!$C2110)</f>
        <v>0</v>
      </c>
      <c r="C4207" s="39">
        <f>IF(Txn!$B2110="","","تراکنش بانکی")</f>
        <v>0</v>
      </c>
      <c r="D4207" s="38">
        <f>IF(Txn!$B2110="","",IF(Txn!$X2110="","",Txn!$X2110))</f>
        <v>0</v>
      </c>
      <c r="E4207" s="39">
        <f>IF($D4207="","",IFERROR(VLOOKUP($D4207,AcctTbl,2,0),""))</f>
        <v>0</v>
      </c>
      <c r="F4207" s="39">
        <f>IF($D4207="","",IFERROR(VLOOKUP($D4207,AcctTbl,3,0),""))</f>
        <v>0</v>
      </c>
      <c r="G4207" s="39">
        <f>IF(Txn!$B2110="","",Txn!$D2110)</f>
        <v>0</v>
      </c>
      <c r="H4207" s="38">
        <f>IF(Txn!$B2110="","",Txn!$E2110)</f>
        <v>0</v>
      </c>
      <c r="I4207" s="40">
        <f>IF(Txn!$B2110="",0,Txn!$O2110)</f>
        <v>0</v>
      </c>
      <c r="J4207" s="40">
        <f>IF(Txn!$B2110="",0,Txn!$P2110)</f>
        <v>0</v>
      </c>
      <c r="K4207" s="41">
        <f>IF($A4207="","",IFERROR(VALUE(MID($A4207,6,2)),""))</f>
        <v>0</v>
      </c>
      <c r="L4207" s="39">
        <f>IF(Txn!$K2110="","",Txn!$K2110)</f>
        <v>0</v>
      </c>
      <c r="N4207" s="42">
        <f>IF($D4207="",0,COUNTIF(BankAccts,$D4207))</f>
        <v>0</v>
      </c>
    </row>
    <row r="4208" spans="1:14">
      <c r="A4208" s="38">
        <f>IF(Txn!$B2110="","",Txn!$B2110)</f>
        <v>0</v>
      </c>
      <c r="B4208" s="38">
        <f>IF(Txn!$B2110="","",Txn!$C2110)</f>
        <v>0</v>
      </c>
      <c r="C4208" s="39">
        <f>IF(Txn!$B2110="","","تراکنش بانکی")</f>
        <v>0</v>
      </c>
      <c r="D4208" s="38">
        <f>IF(Txn!$B2110="","",IF(IF(Txn!$U2110="TRF",Txn!$Y2110,Txn!$Z2110)="","",IF(Txn!$U2110="TRF",Txn!$Y2110,Txn!$Z2110)))</f>
        <v>0</v>
      </c>
      <c r="E4208" s="39">
        <f>IF($D4208="","",IFERROR(VLOOKUP($D4208,AcctTbl,2,0),""))</f>
        <v>0</v>
      </c>
      <c r="F4208" s="39">
        <f>IF($D4208="","",IFERROR(VLOOKUP($D4208,AcctTbl,3,0),""))</f>
        <v>0</v>
      </c>
      <c r="G4208" s="39">
        <f>IF(Txn!$B2110="","",Txn!$D2110)</f>
        <v>0</v>
      </c>
      <c r="H4208" s="38">
        <f>IF(Txn!$B2110="","",Txn!$E2110)</f>
        <v>0</v>
      </c>
      <c r="I4208" s="40">
        <f>IF(Txn!$B2110="",0,Txn!$Q2110)</f>
        <v>0</v>
      </c>
      <c r="J4208" s="40">
        <f>IF(Txn!$B2110="",0,Txn!$R2110)</f>
        <v>0</v>
      </c>
      <c r="K4208" s="41">
        <f>IF($A4208="","",IFERROR(VALUE(MID($A4208,6,2)),""))</f>
        <v>0</v>
      </c>
      <c r="L4208" s="39">
        <f>IF(Txn!$K2110="","","طرف مقابل — "&amp;Txn!$K2110)</f>
        <v>0</v>
      </c>
      <c r="N4208" s="42">
        <f>IF($D4208="",0,COUNTIF(BankAccts,$D4208))</f>
        <v>0</v>
      </c>
    </row>
    <row r="4209" spans="1:14">
      <c r="A4209" s="38">
        <f>IF(Txn!$B2111="","",Txn!$B2111)</f>
        <v>0</v>
      </c>
      <c r="B4209" s="38">
        <f>IF(Txn!$B2111="","",Txn!$C2111)</f>
        <v>0</v>
      </c>
      <c r="C4209" s="39">
        <f>IF(Txn!$B2111="","","تراکنش بانکی")</f>
        <v>0</v>
      </c>
      <c r="D4209" s="38">
        <f>IF(Txn!$B2111="","",IF(Txn!$X2111="","",Txn!$X2111))</f>
        <v>0</v>
      </c>
      <c r="E4209" s="39">
        <f>IF($D4209="","",IFERROR(VLOOKUP($D4209,AcctTbl,2,0),""))</f>
        <v>0</v>
      </c>
      <c r="F4209" s="39">
        <f>IF($D4209="","",IFERROR(VLOOKUP($D4209,AcctTbl,3,0),""))</f>
        <v>0</v>
      </c>
      <c r="G4209" s="39">
        <f>IF(Txn!$B2111="","",Txn!$D2111)</f>
        <v>0</v>
      </c>
      <c r="H4209" s="38">
        <f>IF(Txn!$B2111="","",Txn!$E2111)</f>
        <v>0</v>
      </c>
      <c r="I4209" s="40">
        <f>IF(Txn!$B2111="",0,Txn!$O2111)</f>
        <v>0</v>
      </c>
      <c r="J4209" s="40">
        <f>IF(Txn!$B2111="",0,Txn!$P2111)</f>
        <v>0</v>
      </c>
      <c r="K4209" s="41">
        <f>IF($A4209="","",IFERROR(VALUE(MID($A4209,6,2)),""))</f>
        <v>0</v>
      </c>
      <c r="L4209" s="39">
        <f>IF(Txn!$K2111="","",Txn!$K2111)</f>
        <v>0</v>
      </c>
      <c r="N4209" s="42">
        <f>IF($D4209="",0,COUNTIF(BankAccts,$D4209))</f>
        <v>0</v>
      </c>
    </row>
    <row r="4210" spans="1:14">
      <c r="A4210" s="38">
        <f>IF(Txn!$B2111="","",Txn!$B2111)</f>
        <v>0</v>
      </c>
      <c r="B4210" s="38">
        <f>IF(Txn!$B2111="","",Txn!$C2111)</f>
        <v>0</v>
      </c>
      <c r="C4210" s="39">
        <f>IF(Txn!$B2111="","","تراکنش بانکی")</f>
        <v>0</v>
      </c>
      <c r="D4210" s="38">
        <f>IF(Txn!$B2111="","",IF(IF(Txn!$U2111="TRF",Txn!$Y2111,Txn!$Z2111)="","",IF(Txn!$U2111="TRF",Txn!$Y2111,Txn!$Z2111)))</f>
        <v>0</v>
      </c>
      <c r="E4210" s="39">
        <f>IF($D4210="","",IFERROR(VLOOKUP($D4210,AcctTbl,2,0),""))</f>
        <v>0</v>
      </c>
      <c r="F4210" s="39">
        <f>IF($D4210="","",IFERROR(VLOOKUP($D4210,AcctTbl,3,0),""))</f>
        <v>0</v>
      </c>
      <c r="G4210" s="39">
        <f>IF(Txn!$B2111="","",Txn!$D2111)</f>
        <v>0</v>
      </c>
      <c r="H4210" s="38">
        <f>IF(Txn!$B2111="","",Txn!$E2111)</f>
        <v>0</v>
      </c>
      <c r="I4210" s="40">
        <f>IF(Txn!$B2111="",0,Txn!$Q2111)</f>
        <v>0</v>
      </c>
      <c r="J4210" s="40">
        <f>IF(Txn!$B2111="",0,Txn!$R2111)</f>
        <v>0</v>
      </c>
      <c r="K4210" s="41">
        <f>IF($A4210="","",IFERROR(VALUE(MID($A4210,6,2)),""))</f>
        <v>0</v>
      </c>
      <c r="L4210" s="39">
        <f>IF(Txn!$K2111="","","طرف مقابل — "&amp;Txn!$K2111)</f>
        <v>0</v>
      </c>
      <c r="N4210" s="42">
        <f>IF($D4210="",0,COUNTIF(BankAccts,$D4210))</f>
        <v>0</v>
      </c>
    </row>
    <row r="4211" spans="1:14">
      <c r="A4211" s="38">
        <f>IF(Txn!$B2112="","",Txn!$B2112)</f>
        <v>0</v>
      </c>
      <c r="B4211" s="38">
        <f>IF(Txn!$B2112="","",Txn!$C2112)</f>
        <v>0</v>
      </c>
      <c r="C4211" s="39">
        <f>IF(Txn!$B2112="","","تراکنش بانکی")</f>
        <v>0</v>
      </c>
      <c r="D4211" s="38">
        <f>IF(Txn!$B2112="","",IF(Txn!$X2112="","",Txn!$X2112))</f>
        <v>0</v>
      </c>
      <c r="E4211" s="39">
        <f>IF($D4211="","",IFERROR(VLOOKUP($D4211,AcctTbl,2,0),""))</f>
        <v>0</v>
      </c>
      <c r="F4211" s="39">
        <f>IF($D4211="","",IFERROR(VLOOKUP($D4211,AcctTbl,3,0),""))</f>
        <v>0</v>
      </c>
      <c r="G4211" s="39">
        <f>IF(Txn!$B2112="","",Txn!$D2112)</f>
        <v>0</v>
      </c>
      <c r="H4211" s="38">
        <f>IF(Txn!$B2112="","",Txn!$E2112)</f>
        <v>0</v>
      </c>
      <c r="I4211" s="40">
        <f>IF(Txn!$B2112="",0,Txn!$O2112)</f>
        <v>0</v>
      </c>
      <c r="J4211" s="40">
        <f>IF(Txn!$B2112="",0,Txn!$P2112)</f>
        <v>0</v>
      </c>
      <c r="K4211" s="41">
        <f>IF($A4211="","",IFERROR(VALUE(MID($A4211,6,2)),""))</f>
        <v>0</v>
      </c>
      <c r="L4211" s="39">
        <f>IF(Txn!$K2112="","",Txn!$K2112)</f>
        <v>0</v>
      </c>
      <c r="N4211" s="42">
        <f>IF($D4211="",0,COUNTIF(BankAccts,$D4211))</f>
        <v>0</v>
      </c>
    </row>
    <row r="4212" spans="1:14">
      <c r="A4212" s="38">
        <f>IF(Txn!$B2112="","",Txn!$B2112)</f>
        <v>0</v>
      </c>
      <c r="B4212" s="38">
        <f>IF(Txn!$B2112="","",Txn!$C2112)</f>
        <v>0</v>
      </c>
      <c r="C4212" s="39">
        <f>IF(Txn!$B2112="","","تراکنش بانکی")</f>
        <v>0</v>
      </c>
      <c r="D4212" s="38">
        <f>IF(Txn!$B2112="","",IF(IF(Txn!$U2112="TRF",Txn!$Y2112,Txn!$Z2112)="","",IF(Txn!$U2112="TRF",Txn!$Y2112,Txn!$Z2112)))</f>
        <v>0</v>
      </c>
      <c r="E4212" s="39">
        <f>IF($D4212="","",IFERROR(VLOOKUP($D4212,AcctTbl,2,0),""))</f>
        <v>0</v>
      </c>
      <c r="F4212" s="39">
        <f>IF($D4212="","",IFERROR(VLOOKUP($D4212,AcctTbl,3,0),""))</f>
        <v>0</v>
      </c>
      <c r="G4212" s="39">
        <f>IF(Txn!$B2112="","",Txn!$D2112)</f>
        <v>0</v>
      </c>
      <c r="H4212" s="38">
        <f>IF(Txn!$B2112="","",Txn!$E2112)</f>
        <v>0</v>
      </c>
      <c r="I4212" s="40">
        <f>IF(Txn!$B2112="",0,Txn!$Q2112)</f>
        <v>0</v>
      </c>
      <c r="J4212" s="40">
        <f>IF(Txn!$B2112="",0,Txn!$R2112)</f>
        <v>0</v>
      </c>
      <c r="K4212" s="41">
        <f>IF($A4212="","",IFERROR(VALUE(MID($A4212,6,2)),""))</f>
        <v>0</v>
      </c>
      <c r="L4212" s="39">
        <f>IF(Txn!$K2112="","","طرف مقابل — "&amp;Txn!$K2112)</f>
        <v>0</v>
      </c>
      <c r="N4212" s="42">
        <f>IF($D4212="",0,COUNTIF(BankAccts,$D4212))</f>
        <v>0</v>
      </c>
    </row>
    <row r="4213" spans="1:14">
      <c r="A4213" s="38">
        <f>IF(Txn!$B2113="","",Txn!$B2113)</f>
        <v>0</v>
      </c>
      <c r="B4213" s="38">
        <f>IF(Txn!$B2113="","",Txn!$C2113)</f>
        <v>0</v>
      </c>
      <c r="C4213" s="39">
        <f>IF(Txn!$B2113="","","تراکنش بانکی")</f>
        <v>0</v>
      </c>
      <c r="D4213" s="38">
        <f>IF(Txn!$B2113="","",IF(Txn!$X2113="","",Txn!$X2113))</f>
        <v>0</v>
      </c>
      <c r="E4213" s="39">
        <f>IF($D4213="","",IFERROR(VLOOKUP($D4213,AcctTbl,2,0),""))</f>
        <v>0</v>
      </c>
      <c r="F4213" s="39">
        <f>IF($D4213="","",IFERROR(VLOOKUP($D4213,AcctTbl,3,0),""))</f>
        <v>0</v>
      </c>
      <c r="G4213" s="39">
        <f>IF(Txn!$B2113="","",Txn!$D2113)</f>
        <v>0</v>
      </c>
      <c r="H4213" s="38">
        <f>IF(Txn!$B2113="","",Txn!$E2113)</f>
        <v>0</v>
      </c>
      <c r="I4213" s="40">
        <f>IF(Txn!$B2113="",0,Txn!$O2113)</f>
        <v>0</v>
      </c>
      <c r="J4213" s="40">
        <f>IF(Txn!$B2113="",0,Txn!$P2113)</f>
        <v>0</v>
      </c>
      <c r="K4213" s="41">
        <f>IF($A4213="","",IFERROR(VALUE(MID($A4213,6,2)),""))</f>
        <v>0</v>
      </c>
      <c r="L4213" s="39">
        <f>IF(Txn!$K2113="","",Txn!$K2113)</f>
        <v>0</v>
      </c>
      <c r="N4213" s="42">
        <f>IF($D4213="",0,COUNTIF(BankAccts,$D4213))</f>
        <v>0</v>
      </c>
    </row>
    <row r="4214" spans="1:14">
      <c r="A4214" s="38">
        <f>IF(Txn!$B2113="","",Txn!$B2113)</f>
        <v>0</v>
      </c>
      <c r="B4214" s="38">
        <f>IF(Txn!$B2113="","",Txn!$C2113)</f>
        <v>0</v>
      </c>
      <c r="C4214" s="39">
        <f>IF(Txn!$B2113="","","تراکنش بانکی")</f>
        <v>0</v>
      </c>
      <c r="D4214" s="38">
        <f>IF(Txn!$B2113="","",IF(IF(Txn!$U2113="TRF",Txn!$Y2113,Txn!$Z2113)="","",IF(Txn!$U2113="TRF",Txn!$Y2113,Txn!$Z2113)))</f>
        <v>0</v>
      </c>
      <c r="E4214" s="39">
        <f>IF($D4214="","",IFERROR(VLOOKUP($D4214,AcctTbl,2,0),""))</f>
        <v>0</v>
      </c>
      <c r="F4214" s="39">
        <f>IF($D4214="","",IFERROR(VLOOKUP($D4214,AcctTbl,3,0),""))</f>
        <v>0</v>
      </c>
      <c r="G4214" s="39">
        <f>IF(Txn!$B2113="","",Txn!$D2113)</f>
        <v>0</v>
      </c>
      <c r="H4214" s="38">
        <f>IF(Txn!$B2113="","",Txn!$E2113)</f>
        <v>0</v>
      </c>
      <c r="I4214" s="40">
        <f>IF(Txn!$B2113="",0,Txn!$Q2113)</f>
        <v>0</v>
      </c>
      <c r="J4214" s="40">
        <f>IF(Txn!$B2113="",0,Txn!$R2113)</f>
        <v>0</v>
      </c>
      <c r="K4214" s="41">
        <f>IF($A4214="","",IFERROR(VALUE(MID($A4214,6,2)),""))</f>
        <v>0</v>
      </c>
      <c r="L4214" s="39">
        <f>IF(Txn!$K2113="","","طرف مقابل — "&amp;Txn!$K2113)</f>
        <v>0</v>
      </c>
      <c r="N4214" s="42">
        <f>IF($D4214="",0,COUNTIF(BankAccts,$D4214))</f>
        <v>0</v>
      </c>
    </row>
    <row r="4215" spans="1:14">
      <c r="A4215" s="38">
        <f>IF(Txn!$B2114="","",Txn!$B2114)</f>
        <v>0</v>
      </c>
      <c r="B4215" s="38">
        <f>IF(Txn!$B2114="","",Txn!$C2114)</f>
        <v>0</v>
      </c>
      <c r="C4215" s="39">
        <f>IF(Txn!$B2114="","","تراکنش بانکی")</f>
        <v>0</v>
      </c>
      <c r="D4215" s="38">
        <f>IF(Txn!$B2114="","",IF(Txn!$X2114="","",Txn!$X2114))</f>
        <v>0</v>
      </c>
      <c r="E4215" s="39">
        <f>IF($D4215="","",IFERROR(VLOOKUP($D4215,AcctTbl,2,0),""))</f>
        <v>0</v>
      </c>
      <c r="F4215" s="39">
        <f>IF($D4215="","",IFERROR(VLOOKUP($D4215,AcctTbl,3,0),""))</f>
        <v>0</v>
      </c>
      <c r="G4215" s="39">
        <f>IF(Txn!$B2114="","",Txn!$D2114)</f>
        <v>0</v>
      </c>
      <c r="H4215" s="38">
        <f>IF(Txn!$B2114="","",Txn!$E2114)</f>
        <v>0</v>
      </c>
      <c r="I4215" s="40">
        <f>IF(Txn!$B2114="",0,Txn!$O2114)</f>
        <v>0</v>
      </c>
      <c r="J4215" s="40">
        <f>IF(Txn!$B2114="",0,Txn!$P2114)</f>
        <v>0</v>
      </c>
      <c r="K4215" s="41">
        <f>IF($A4215="","",IFERROR(VALUE(MID($A4215,6,2)),""))</f>
        <v>0</v>
      </c>
      <c r="L4215" s="39">
        <f>IF(Txn!$K2114="","",Txn!$K2114)</f>
        <v>0</v>
      </c>
      <c r="N4215" s="42">
        <f>IF($D4215="",0,COUNTIF(BankAccts,$D4215))</f>
        <v>0</v>
      </c>
    </row>
    <row r="4216" spans="1:14">
      <c r="A4216" s="38">
        <f>IF(Txn!$B2114="","",Txn!$B2114)</f>
        <v>0</v>
      </c>
      <c r="B4216" s="38">
        <f>IF(Txn!$B2114="","",Txn!$C2114)</f>
        <v>0</v>
      </c>
      <c r="C4216" s="39">
        <f>IF(Txn!$B2114="","","تراکنش بانکی")</f>
        <v>0</v>
      </c>
      <c r="D4216" s="38">
        <f>IF(Txn!$B2114="","",IF(IF(Txn!$U2114="TRF",Txn!$Y2114,Txn!$Z2114)="","",IF(Txn!$U2114="TRF",Txn!$Y2114,Txn!$Z2114)))</f>
        <v>0</v>
      </c>
      <c r="E4216" s="39">
        <f>IF($D4216="","",IFERROR(VLOOKUP($D4216,AcctTbl,2,0),""))</f>
        <v>0</v>
      </c>
      <c r="F4216" s="39">
        <f>IF($D4216="","",IFERROR(VLOOKUP($D4216,AcctTbl,3,0),""))</f>
        <v>0</v>
      </c>
      <c r="G4216" s="39">
        <f>IF(Txn!$B2114="","",Txn!$D2114)</f>
        <v>0</v>
      </c>
      <c r="H4216" s="38">
        <f>IF(Txn!$B2114="","",Txn!$E2114)</f>
        <v>0</v>
      </c>
      <c r="I4216" s="40">
        <f>IF(Txn!$B2114="",0,Txn!$Q2114)</f>
        <v>0</v>
      </c>
      <c r="J4216" s="40">
        <f>IF(Txn!$B2114="",0,Txn!$R2114)</f>
        <v>0</v>
      </c>
      <c r="K4216" s="41">
        <f>IF($A4216="","",IFERROR(VALUE(MID($A4216,6,2)),""))</f>
        <v>0</v>
      </c>
      <c r="L4216" s="39">
        <f>IF(Txn!$K2114="","","طرف مقابل — "&amp;Txn!$K2114)</f>
        <v>0</v>
      </c>
      <c r="N4216" s="42">
        <f>IF($D4216="",0,COUNTIF(BankAccts,$D4216))</f>
        <v>0</v>
      </c>
    </row>
    <row r="4217" spans="1:14">
      <c r="A4217" s="38">
        <f>IF(Txn!$B2115="","",Txn!$B2115)</f>
        <v>0</v>
      </c>
      <c r="B4217" s="38">
        <f>IF(Txn!$B2115="","",Txn!$C2115)</f>
        <v>0</v>
      </c>
      <c r="C4217" s="39">
        <f>IF(Txn!$B2115="","","تراکنش بانکی")</f>
        <v>0</v>
      </c>
      <c r="D4217" s="38">
        <f>IF(Txn!$B2115="","",IF(Txn!$X2115="","",Txn!$X2115))</f>
        <v>0</v>
      </c>
      <c r="E4217" s="39">
        <f>IF($D4217="","",IFERROR(VLOOKUP($D4217,AcctTbl,2,0),""))</f>
        <v>0</v>
      </c>
      <c r="F4217" s="39">
        <f>IF($D4217="","",IFERROR(VLOOKUP($D4217,AcctTbl,3,0),""))</f>
        <v>0</v>
      </c>
      <c r="G4217" s="39">
        <f>IF(Txn!$B2115="","",Txn!$D2115)</f>
        <v>0</v>
      </c>
      <c r="H4217" s="38">
        <f>IF(Txn!$B2115="","",Txn!$E2115)</f>
        <v>0</v>
      </c>
      <c r="I4217" s="40">
        <f>IF(Txn!$B2115="",0,Txn!$O2115)</f>
        <v>0</v>
      </c>
      <c r="J4217" s="40">
        <f>IF(Txn!$B2115="",0,Txn!$P2115)</f>
        <v>0</v>
      </c>
      <c r="K4217" s="41">
        <f>IF($A4217="","",IFERROR(VALUE(MID($A4217,6,2)),""))</f>
        <v>0</v>
      </c>
      <c r="L4217" s="39">
        <f>IF(Txn!$K2115="","",Txn!$K2115)</f>
        <v>0</v>
      </c>
      <c r="N4217" s="42">
        <f>IF($D4217="",0,COUNTIF(BankAccts,$D4217))</f>
        <v>0</v>
      </c>
    </row>
    <row r="4218" spans="1:14">
      <c r="A4218" s="38">
        <f>IF(Txn!$B2115="","",Txn!$B2115)</f>
        <v>0</v>
      </c>
      <c r="B4218" s="38">
        <f>IF(Txn!$B2115="","",Txn!$C2115)</f>
        <v>0</v>
      </c>
      <c r="C4218" s="39">
        <f>IF(Txn!$B2115="","","تراکنش بانکی")</f>
        <v>0</v>
      </c>
      <c r="D4218" s="38">
        <f>IF(Txn!$B2115="","",IF(IF(Txn!$U2115="TRF",Txn!$Y2115,Txn!$Z2115)="","",IF(Txn!$U2115="TRF",Txn!$Y2115,Txn!$Z2115)))</f>
        <v>0</v>
      </c>
      <c r="E4218" s="39">
        <f>IF($D4218="","",IFERROR(VLOOKUP($D4218,AcctTbl,2,0),""))</f>
        <v>0</v>
      </c>
      <c r="F4218" s="39">
        <f>IF($D4218="","",IFERROR(VLOOKUP($D4218,AcctTbl,3,0),""))</f>
        <v>0</v>
      </c>
      <c r="G4218" s="39">
        <f>IF(Txn!$B2115="","",Txn!$D2115)</f>
        <v>0</v>
      </c>
      <c r="H4218" s="38">
        <f>IF(Txn!$B2115="","",Txn!$E2115)</f>
        <v>0</v>
      </c>
      <c r="I4218" s="40">
        <f>IF(Txn!$B2115="",0,Txn!$Q2115)</f>
        <v>0</v>
      </c>
      <c r="J4218" s="40">
        <f>IF(Txn!$B2115="",0,Txn!$R2115)</f>
        <v>0</v>
      </c>
      <c r="K4218" s="41">
        <f>IF($A4218="","",IFERROR(VALUE(MID($A4218,6,2)),""))</f>
        <v>0</v>
      </c>
      <c r="L4218" s="39">
        <f>IF(Txn!$K2115="","","طرف مقابل — "&amp;Txn!$K2115)</f>
        <v>0</v>
      </c>
      <c r="N4218" s="42">
        <f>IF($D4218="",0,COUNTIF(BankAccts,$D4218))</f>
        <v>0</v>
      </c>
    </row>
    <row r="4219" spans="1:14">
      <c r="A4219" s="38">
        <f>IF(Txn!$B2116="","",Txn!$B2116)</f>
        <v>0</v>
      </c>
      <c r="B4219" s="38">
        <f>IF(Txn!$B2116="","",Txn!$C2116)</f>
        <v>0</v>
      </c>
      <c r="C4219" s="39">
        <f>IF(Txn!$B2116="","","تراکنش بانکی")</f>
        <v>0</v>
      </c>
      <c r="D4219" s="38">
        <f>IF(Txn!$B2116="","",IF(Txn!$X2116="","",Txn!$X2116))</f>
        <v>0</v>
      </c>
      <c r="E4219" s="39">
        <f>IF($D4219="","",IFERROR(VLOOKUP($D4219,AcctTbl,2,0),""))</f>
        <v>0</v>
      </c>
      <c r="F4219" s="39">
        <f>IF($D4219="","",IFERROR(VLOOKUP($D4219,AcctTbl,3,0),""))</f>
        <v>0</v>
      </c>
      <c r="G4219" s="39">
        <f>IF(Txn!$B2116="","",Txn!$D2116)</f>
        <v>0</v>
      </c>
      <c r="H4219" s="38">
        <f>IF(Txn!$B2116="","",Txn!$E2116)</f>
        <v>0</v>
      </c>
      <c r="I4219" s="40">
        <f>IF(Txn!$B2116="",0,Txn!$O2116)</f>
        <v>0</v>
      </c>
      <c r="J4219" s="40">
        <f>IF(Txn!$B2116="",0,Txn!$P2116)</f>
        <v>0</v>
      </c>
      <c r="K4219" s="41">
        <f>IF($A4219="","",IFERROR(VALUE(MID($A4219,6,2)),""))</f>
        <v>0</v>
      </c>
      <c r="L4219" s="39">
        <f>IF(Txn!$K2116="","",Txn!$K2116)</f>
        <v>0</v>
      </c>
      <c r="N4219" s="42">
        <f>IF($D4219="",0,COUNTIF(BankAccts,$D4219))</f>
        <v>0</v>
      </c>
    </row>
    <row r="4220" spans="1:14">
      <c r="A4220" s="38">
        <f>IF(Txn!$B2116="","",Txn!$B2116)</f>
        <v>0</v>
      </c>
      <c r="B4220" s="38">
        <f>IF(Txn!$B2116="","",Txn!$C2116)</f>
        <v>0</v>
      </c>
      <c r="C4220" s="39">
        <f>IF(Txn!$B2116="","","تراکنش بانکی")</f>
        <v>0</v>
      </c>
      <c r="D4220" s="38">
        <f>IF(Txn!$B2116="","",IF(IF(Txn!$U2116="TRF",Txn!$Y2116,Txn!$Z2116)="","",IF(Txn!$U2116="TRF",Txn!$Y2116,Txn!$Z2116)))</f>
        <v>0</v>
      </c>
      <c r="E4220" s="39">
        <f>IF($D4220="","",IFERROR(VLOOKUP($D4220,AcctTbl,2,0),""))</f>
        <v>0</v>
      </c>
      <c r="F4220" s="39">
        <f>IF($D4220="","",IFERROR(VLOOKUP($D4220,AcctTbl,3,0),""))</f>
        <v>0</v>
      </c>
      <c r="G4220" s="39">
        <f>IF(Txn!$B2116="","",Txn!$D2116)</f>
        <v>0</v>
      </c>
      <c r="H4220" s="38">
        <f>IF(Txn!$B2116="","",Txn!$E2116)</f>
        <v>0</v>
      </c>
      <c r="I4220" s="40">
        <f>IF(Txn!$B2116="",0,Txn!$Q2116)</f>
        <v>0</v>
      </c>
      <c r="J4220" s="40">
        <f>IF(Txn!$B2116="",0,Txn!$R2116)</f>
        <v>0</v>
      </c>
      <c r="K4220" s="41">
        <f>IF($A4220="","",IFERROR(VALUE(MID($A4220,6,2)),""))</f>
        <v>0</v>
      </c>
      <c r="L4220" s="39">
        <f>IF(Txn!$K2116="","","طرف مقابل — "&amp;Txn!$K2116)</f>
        <v>0</v>
      </c>
      <c r="N4220" s="42">
        <f>IF($D4220="",0,COUNTIF(BankAccts,$D4220))</f>
        <v>0</v>
      </c>
    </row>
    <row r="4221" spans="1:14">
      <c r="A4221" s="38">
        <f>IF(Txn!$B2117="","",Txn!$B2117)</f>
        <v>0</v>
      </c>
      <c r="B4221" s="38">
        <f>IF(Txn!$B2117="","",Txn!$C2117)</f>
        <v>0</v>
      </c>
      <c r="C4221" s="39">
        <f>IF(Txn!$B2117="","","تراکنش بانکی")</f>
        <v>0</v>
      </c>
      <c r="D4221" s="38">
        <f>IF(Txn!$B2117="","",IF(Txn!$X2117="","",Txn!$X2117))</f>
        <v>0</v>
      </c>
      <c r="E4221" s="39">
        <f>IF($D4221="","",IFERROR(VLOOKUP($D4221,AcctTbl,2,0),""))</f>
        <v>0</v>
      </c>
      <c r="F4221" s="39">
        <f>IF($D4221="","",IFERROR(VLOOKUP($D4221,AcctTbl,3,0),""))</f>
        <v>0</v>
      </c>
      <c r="G4221" s="39">
        <f>IF(Txn!$B2117="","",Txn!$D2117)</f>
        <v>0</v>
      </c>
      <c r="H4221" s="38">
        <f>IF(Txn!$B2117="","",Txn!$E2117)</f>
        <v>0</v>
      </c>
      <c r="I4221" s="40">
        <f>IF(Txn!$B2117="",0,Txn!$O2117)</f>
        <v>0</v>
      </c>
      <c r="J4221" s="40">
        <f>IF(Txn!$B2117="",0,Txn!$P2117)</f>
        <v>0</v>
      </c>
      <c r="K4221" s="41">
        <f>IF($A4221="","",IFERROR(VALUE(MID($A4221,6,2)),""))</f>
        <v>0</v>
      </c>
      <c r="L4221" s="39">
        <f>IF(Txn!$K2117="","",Txn!$K2117)</f>
        <v>0</v>
      </c>
      <c r="N4221" s="42">
        <f>IF($D4221="",0,COUNTIF(BankAccts,$D4221))</f>
        <v>0</v>
      </c>
    </row>
    <row r="4222" spans="1:14">
      <c r="A4222" s="38">
        <f>IF(Txn!$B2117="","",Txn!$B2117)</f>
        <v>0</v>
      </c>
      <c r="B4222" s="38">
        <f>IF(Txn!$B2117="","",Txn!$C2117)</f>
        <v>0</v>
      </c>
      <c r="C4222" s="39">
        <f>IF(Txn!$B2117="","","تراکنش بانکی")</f>
        <v>0</v>
      </c>
      <c r="D4222" s="38">
        <f>IF(Txn!$B2117="","",IF(IF(Txn!$U2117="TRF",Txn!$Y2117,Txn!$Z2117)="","",IF(Txn!$U2117="TRF",Txn!$Y2117,Txn!$Z2117)))</f>
        <v>0</v>
      </c>
      <c r="E4222" s="39">
        <f>IF($D4222="","",IFERROR(VLOOKUP($D4222,AcctTbl,2,0),""))</f>
        <v>0</v>
      </c>
      <c r="F4222" s="39">
        <f>IF($D4222="","",IFERROR(VLOOKUP($D4222,AcctTbl,3,0),""))</f>
        <v>0</v>
      </c>
      <c r="G4222" s="39">
        <f>IF(Txn!$B2117="","",Txn!$D2117)</f>
        <v>0</v>
      </c>
      <c r="H4222" s="38">
        <f>IF(Txn!$B2117="","",Txn!$E2117)</f>
        <v>0</v>
      </c>
      <c r="I4222" s="40">
        <f>IF(Txn!$B2117="",0,Txn!$Q2117)</f>
        <v>0</v>
      </c>
      <c r="J4222" s="40">
        <f>IF(Txn!$B2117="",0,Txn!$R2117)</f>
        <v>0</v>
      </c>
      <c r="K4222" s="41">
        <f>IF($A4222="","",IFERROR(VALUE(MID($A4222,6,2)),""))</f>
        <v>0</v>
      </c>
      <c r="L4222" s="39">
        <f>IF(Txn!$K2117="","","طرف مقابل — "&amp;Txn!$K2117)</f>
        <v>0</v>
      </c>
      <c r="N4222" s="42">
        <f>IF($D4222="",0,COUNTIF(BankAccts,$D4222))</f>
        <v>0</v>
      </c>
    </row>
    <row r="4223" spans="1:14">
      <c r="A4223" s="38">
        <f>IF(Txn!$B2118="","",Txn!$B2118)</f>
        <v>0</v>
      </c>
      <c r="B4223" s="38">
        <f>IF(Txn!$B2118="","",Txn!$C2118)</f>
        <v>0</v>
      </c>
      <c r="C4223" s="39">
        <f>IF(Txn!$B2118="","","تراکنش بانکی")</f>
        <v>0</v>
      </c>
      <c r="D4223" s="38">
        <f>IF(Txn!$B2118="","",IF(Txn!$X2118="","",Txn!$X2118))</f>
        <v>0</v>
      </c>
      <c r="E4223" s="39">
        <f>IF($D4223="","",IFERROR(VLOOKUP($D4223,AcctTbl,2,0),""))</f>
        <v>0</v>
      </c>
      <c r="F4223" s="39">
        <f>IF($D4223="","",IFERROR(VLOOKUP($D4223,AcctTbl,3,0),""))</f>
        <v>0</v>
      </c>
      <c r="G4223" s="39">
        <f>IF(Txn!$B2118="","",Txn!$D2118)</f>
        <v>0</v>
      </c>
      <c r="H4223" s="38">
        <f>IF(Txn!$B2118="","",Txn!$E2118)</f>
        <v>0</v>
      </c>
      <c r="I4223" s="40">
        <f>IF(Txn!$B2118="",0,Txn!$O2118)</f>
        <v>0</v>
      </c>
      <c r="J4223" s="40">
        <f>IF(Txn!$B2118="",0,Txn!$P2118)</f>
        <v>0</v>
      </c>
      <c r="K4223" s="41">
        <f>IF($A4223="","",IFERROR(VALUE(MID($A4223,6,2)),""))</f>
        <v>0</v>
      </c>
      <c r="L4223" s="39">
        <f>IF(Txn!$K2118="","",Txn!$K2118)</f>
        <v>0</v>
      </c>
      <c r="N4223" s="42">
        <f>IF($D4223="",0,COUNTIF(BankAccts,$D4223))</f>
        <v>0</v>
      </c>
    </row>
    <row r="4224" spans="1:14">
      <c r="A4224" s="38">
        <f>IF(Txn!$B2118="","",Txn!$B2118)</f>
        <v>0</v>
      </c>
      <c r="B4224" s="38">
        <f>IF(Txn!$B2118="","",Txn!$C2118)</f>
        <v>0</v>
      </c>
      <c r="C4224" s="39">
        <f>IF(Txn!$B2118="","","تراکنش بانکی")</f>
        <v>0</v>
      </c>
      <c r="D4224" s="38">
        <f>IF(Txn!$B2118="","",IF(IF(Txn!$U2118="TRF",Txn!$Y2118,Txn!$Z2118)="","",IF(Txn!$U2118="TRF",Txn!$Y2118,Txn!$Z2118)))</f>
        <v>0</v>
      </c>
      <c r="E4224" s="39">
        <f>IF($D4224="","",IFERROR(VLOOKUP($D4224,AcctTbl,2,0),""))</f>
        <v>0</v>
      </c>
      <c r="F4224" s="39">
        <f>IF($D4224="","",IFERROR(VLOOKUP($D4224,AcctTbl,3,0),""))</f>
        <v>0</v>
      </c>
      <c r="G4224" s="39">
        <f>IF(Txn!$B2118="","",Txn!$D2118)</f>
        <v>0</v>
      </c>
      <c r="H4224" s="38">
        <f>IF(Txn!$B2118="","",Txn!$E2118)</f>
        <v>0</v>
      </c>
      <c r="I4224" s="40">
        <f>IF(Txn!$B2118="",0,Txn!$Q2118)</f>
        <v>0</v>
      </c>
      <c r="J4224" s="40">
        <f>IF(Txn!$B2118="",0,Txn!$R2118)</f>
        <v>0</v>
      </c>
      <c r="K4224" s="41">
        <f>IF($A4224="","",IFERROR(VALUE(MID($A4224,6,2)),""))</f>
        <v>0</v>
      </c>
      <c r="L4224" s="39">
        <f>IF(Txn!$K2118="","","طرف مقابل — "&amp;Txn!$K2118)</f>
        <v>0</v>
      </c>
      <c r="N4224" s="42">
        <f>IF($D4224="",0,COUNTIF(BankAccts,$D4224))</f>
        <v>0</v>
      </c>
    </row>
    <row r="4225" spans="1:14">
      <c r="A4225" s="38">
        <f>IF(Txn!$B2119="","",Txn!$B2119)</f>
        <v>0</v>
      </c>
      <c r="B4225" s="38">
        <f>IF(Txn!$B2119="","",Txn!$C2119)</f>
        <v>0</v>
      </c>
      <c r="C4225" s="39">
        <f>IF(Txn!$B2119="","","تراکنش بانکی")</f>
        <v>0</v>
      </c>
      <c r="D4225" s="38">
        <f>IF(Txn!$B2119="","",IF(Txn!$X2119="","",Txn!$X2119))</f>
        <v>0</v>
      </c>
      <c r="E4225" s="39">
        <f>IF($D4225="","",IFERROR(VLOOKUP($D4225,AcctTbl,2,0),""))</f>
        <v>0</v>
      </c>
      <c r="F4225" s="39">
        <f>IF($D4225="","",IFERROR(VLOOKUP($D4225,AcctTbl,3,0),""))</f>
        <v>0</v>
      </c>
      <c r="G4225" s="39">
        <f>IF(Txn!$B2119="","",Txn!$D2119)</f>
        <v>0</v>
      </c>
      <c r="H4225" s="38">
        <f>IF(Txn!$B2119="","",Txn!$E2119)</f>
        <v>0</v>
      </c>
      <c r="I4225" s="40">
        <f>IF(Txn!$B2119="",0,Txn!$O2119)</f>
        <v>0</v>
      </c>
      <c r="J4225" s="40">
        <f>IF(Txn!$B2119="",0,Txn!$P2119)</f>
        <v>0</v>
      </c>
      <c r="K4225" s="41">
        <f>IF($A4225="","",IFERROR(VALUE(MID($A4225,6,2)),""))</f>
        <v>0</v>
      </c>
      <c r="L4225" s="39">
        <f>IF(Txn!$K2119="","",Txn!$K2119)</f>
        <v>0</v>
      </c>
      <c r="N4225" s="42">
        <f>IF($D4225="",0,COUNTIF(BankAccts,$D4225))</f>
        <v>0</v>
      </c>
    </row>
    <row r="4226" spans="1:14">
      <c r="A4226" s="38">
        <f>IF(Txn!$B2119="","",Txn!$B2119)</f>
        <v>0</v>
      </c>
      <c r="B4226" s="38">
        <f>IF(Txn!$B2119="","",Txn!$C2119)</f>
        <v>0</v>
      </c>
      <c r="C4226" s="39">
        <f>IF(Txn!$B2119="","","تراکنش بانکی")</f>
        <v>0</v>
      </c>
      <c r="D4226" s="38">
        <f>IF(Txn!$B2119="","",IF(IF(Txn!$U2119="TRF",Txn!$Y2119,Txn!$Z2119)="","",IF(Txn!$U2119="TRF",Txn!$Y2119,Txn!$Z2119)))</f>
        <v>0</v>
      </c>
      <c r="E4226" s="39">
        <f>IF($D4226="","",IFERROR(VLOOKUP($D4226,AcctTbl,2,0),""))</f>
        <v>0</v>
      </c>
      <c r="F4226" s="39">
        <f>IF($D4226="","",IFERROR(VLOOKUP($D4226,AcctTbl,3,0),""))</f>
        <v>0</v>
      </c>
      <c r="G4226" s="39">
        <f>IF(Txn!$B2119="","",Txn!$D2119)</f>
        <v>0</v>
      </c>
      <c r="H4226" s="38">
        <f>IF(Txn!$B2119="","",Txn!$E2119)</f>
        <v>0</v>
      </c>
      <c r="I4226" s="40">
        <f>IF(Txn!$B2119="",0,Txn!$Q2119)</f>
        <v>0</v>
      </c>
      <c r="J4226" s="40">
        <f>IF(Txn!$B2119="",0,Txn!$R2119)</f>
        <v>0</v>
      </c>
      <c r="K4226" s="41">
        <f>IF($A4226="","",IFERROR(VALUE(MID($A4226,6,2)),""))</f>
        <v>0</v>
      </c>
      <c r="L4226" s="39">
        <f>IF(Txn!$K2119="","","طرف مقابل — "&amp;Txn!$K2119)</f>
        <v>0</v>
      </c>
      <c r="N4226" s="42">
        <f>IF($D4226="",0,COUNTIF(BankAccts,$D4226))</f>
        <v>0</v>
      </c>
    </row>
    <row r="4227" spans="1:14">
      <c r="A4227" s="38">
        <f>IF(Txn!$B2120="","",Txn!$B2120)</f>
        <v>0</v>
      </c>
      <c r="B4227" s="38">
        <f>IF(Txn!$B2120="","",Txn!$C2120)</f>
        <v>0</v>
      </c>
      <c r="C4227" s="39">
        <f>IF(Txn!$B2120="","","تراکنش بانکی")</f>
        <v>0</v>
      </c>
      <c r="D4227" s="38">
        <f>IF(Txn!$B2120="","",IF(Txn!$X2120="","",Txn!$X2120))</f>
        <v>0</v>
      </c>
      <c r="E4227" s="39">
        <f>IF($D4227="","",IFERROR(VLOOKUP($D4227,AcctTbl,2,0),""))</f>
        <v>0</v>
      </c>
      <c r="F4227" s="39">
        <f>IF($D4227="","",IFERROR(VLOOKUP($D4227,AcctTbl,3,0),""))</f>
        <v>0</v>
      </c>
      <c r="G4227" s="39">
        <f>IF(Txn!$B2120="","",Txn!$D2120)</f>
        <v>0</v>
      </c>
      <c r="H4227" s="38">
        <f>IF(Txn!$B2120="","",Txn!$E2120)</f>
        <v>0</v>
      </c>
      <c r="I4227" s="40">
        <f>IF(Txn!$B2120="",0,Txn!$O2120)</f>
        <v>0</v>
      </c>
      <c r="J4227" s="40">
        <f>IF(Txn!$B2120="",0,Txn!$P2120)</f>
        <v>0</v>
      </c>
      <c r="K4227" s="41">
        <f>IF($A4227="","",IFERROR(VALUE(MID($A4227,6,2)),""))</f>
        <v>0</v>
      </c>
      <c r="L4227" s="39">
        <f>IF(Txn!$K2120="","",Txn!$K2120)</f>
        <v>0</v>
      </c>
      <c r="N4227" s="42">
        <f>IF($D4227="",0,COUNTIF(BankAccts,$D4227))</f>
        <v>0</v>
      </c>
    </row>
    <row r="4228" spans="1:14">
      <c r="A4228" s="38">
        <f>IF(Txn!$B2120="","",Txn!$B2120)</f>
        <v>0</v>
      </c>
      <c r="B4228" s="38">
        <f>IF(Txn!$B2120="","",Txn!$C2120)</f>
        <v>0</v>
      </c>
      <c r="C4228" s="39">
        <f>IF(Txn!$B2120="","","تراکنش بانکی")</f>
        <v>0</v>
      </c>
      <c r="D4228" s="38">
        <f>IF(Txn!$B2120="","",IF(IF(Txn!$U2120="TRF",Txn!$Y2120,Txn!$Z2120)="","",IF(Txn!$U2120="TRF",Txn!$Y2120,Txn!$Z2120)))</f>
        <v>0</v>
      </c>
      <c r="E4228" s="39">
        <f>IF($D4228="","",IFERROR(VLOOKUP($D4228,AcctTbl,2,0),""))</f>
        <v>0</v>
      </c>
      <c r="F4228" s="39">
        <f>IF($D4228="","",IFERROR(VLOOKUP($D4228,AcctTbl,3,0),""))</f>
        <v>0</v>
      </c>
      <c r="G4228" s="39">
        <f>IF(Txn!$B2120="","",Txn!$D2120)</f>
        <v>0</v>
      </c>
      <c r="H4228" s="38">
        <f>IF(Txn!$B2120="","",Txn!$E2120)</f>
        <v>0</v>
      </c>
      <c r="I4228" s="40">
        <f>IF(Txn!$B2120="",0,Txn!$Q2120)</f>
        <v>0</v>
      </c>
      <c r="J4228" s="40">
        <f>IF(Txn!$B2120="",0,Txn!$R2120)</f>
        <v>0</v>
      </c>
      <c r="K4228" s="41">
        <f>IF($A4228="","",IFERROR(VALUE(MID($A4228,6,2)),""))</f>
        <v>0</v>
      </c>
      <c r="L4228" s="39">
        <f>IF(Txn!$K2120="","","طرف مقابل — "&amp;Txn!$K2120)</f>
        <v>0</v>
      </c>
      <c r="N4228" s="42">
        <f>IF($D4228="",0,COUNTIF(BankAccts,$D4228))</f>
        <v>0</v>
      </c>
    </row>
    <row r="4229" spans="1:14">
      <c r="A4229" s="38">
        <f>IF(Txn!$B2121="","",Txn!$B2121)</f>
        <v>0</v>
      </c>
      <c r="B4229" s="38">
        <f>IF(Txn!$B2121="","",Txn!$C2121)</f>
        <v>0</v>
      </c>
      <c r="C4229" s="39">
        <f>IF(Txn!$B2121="","","تراکنش بانکی")</f>
        <v>0</v>
      </c>
      <c r="D4229" s="38">
        <f>IF(Txn!$B2121="","",IF(Txn!$X2121="","",Txn!$X2121))</f>
        <v>0</v>
      </c>
      <c r="E4229" s="39">
        <f>IF($D4229="","",IFERROR(VLOOKUP($D4229,AcctTbl,2,0),""))</f>
        <v>0</v>
      </c>
      <c r="F4229" s="39">
        <f>IF($D4229="","",IFERROR(VLOOKUP($D4229,AcctTbl,3,0),""))</f>
        <v>0</v>
      </c>
      <c r="G4229" s="39">
        <f>IF(Txn!$B2121="","",Txn!$D2121)</f>
        <v>0</v>
      </c>
      <c r="H4229" s="38">
        <f>IF(Txn!$B2121="","",Txn!$E2121)</f>
        <v>0</v>
      </c>
      <c r="I4229" s="40">
        <f>IF(Txn!$B2121="",0,Txn!$O2121)</f>
        <v>0</v>
      </c>
      <c r="J4229" s="40">
        <f>IF(Txn!$B2121="",0,Txn!$P2121)</f>
        <v>0</v>
      </c>
      <c r="K4229" s="41">
        <f>IF($A4229="","",IFERROR(VALUE(MID($A4229,6,2)),""))</f>
        <v>0</v>
      </c>
      <c r="L4229" s="39">
        <f>IF(Txn!$K2121="","",Txn!$K2121)</f>
        <v>0</v>
      </c>
      <c r="N4229" s="42">
        <f>IF($D4229="",0,COUNTIF(BankAccts,$D4229))</f>
        <v>0</v>
      </c>
    </row>
    <row r="4230" spans="1:14">
      <c r="A4230" s="38">
        <f>IF(Txn!$B2121="","",Txn!$B2121)</f>
        <v>0</v>
      </c>
      <c r="B4230" s="38">
        <f>IF(Txn!$B2121="","",Txn!$C2121)</f>
        <v>0</v>
      </c>
      <c r="C4230" s="39">
        <f>IF(Txn!$B2121="","","تراکنش بانکی")</f>
        <v>0</v>
      </c>
      <c r="D4230" s="38">
        <f>IF(Txn!$B2121="","",IF(IF(Txn!$U2121="TRF",Txn!$Y2121,Txn!$Z2121)="","",IF(Txn!$U2121="TRF",Txn!$Y2121,Txn!$Z2121)))</f>
        <v>0</v>
      </c>
      <c r="E4230" s="39">
        <f>IF($D4230="","",IFERROR(VLOOKUP($D4230,AcctTbl,2,0),""))</f>
        <v>0</v>
      </c>
      <c r="F4230" s="39">
        <f>IF($D4230="","",IFERROR(VLOOKUP($D4230,AcctTbl,3,0),""))</f>
        <v>0</v>
      </c>
      <c r="G4230" s="39">
        <f>IF(Txn!$B2121="","",Txn!$D2121)</f>
        <v>0</v>
      </c>
      <c r="H4230" s="38">
        <f>IF(Txn!$B2121="","",Txn!$E2121)</f>
        <v>0</v>
      </c>
      <c r="I4230" s="40">
        <f>IF(Txn!$B2121="",0,Txn!$Q2121)</f>
        <v>0</v>
      </c>
      <c r="J4230" s="40">
        <f>IF(Txn!$B2121="",0,Txn!$R2121)</f>
        <v>0</v>
      </c>
      <c r="K4230" s="41">
        <f>IF($A4230="","",IFERROR(VALUE(MID($A4230,6,2)),""))</f>
        <v>0</v>
      </c>
      <c r="L4230" s="39">
        <f>IF(Txn!$K2121="","","طرف مقابل — "&amp;Txn!$K2121)</f>
        <v>0</v>
      </c>
      <c r="N4230" s="42">
        <f>IF($D4230="",0,COUNTIF(BankAccts,$D4230))</f>
        <v>0</v>
      </c>
    </row>
    <row r="4231" spans="1:14">
      <c r="A4231" s="38">
        <f>IF(Txn!$B2122="","",Txn!$B2122)</f>
        <v>0</v>
      </c>
      <c r="B4231" s="38">
        <f>IF(Txn!$B2122="","",Txn!$C2122)</f>
        <v>0</v>
      </c>
      <c r="C4231" s="39">
        <f>IF(Txn!$B2122="","","تراکنش بانکی")</f>
        <v>0</v>
      </c>
      <c r="D4231" s="38">
        <f>IF(Txn!$B2122="","",IF(Txn!$X2122="","",Txn!$X2122))</f>
        <v>0</v>
      </c>
      <c r="E4231" s="39">
        <f>IF($D4231="","",IFERROR(VLOOKUP($D4231,AcctTbl,2,0),""))</f>
        <v>0</v>
      </c>
      <c r="F4231" s="39">
        <f>IF($D4231="","",IFERROR(VLOOKUP($D4231,AcctTbl,3,0),""))</f>
        <v>0</v>
      </c>
      <c r="G4231" s="39">
        <f>IF(Txn!$B2122="","",Txn!$D2122)</f>
        <v>0</v>
      </c>
      <c r="H4231" s="38">
        <f>IF(Txn!$B2122="","",Txn!$E2122)</f>
        <v>0</v>
      </c>
      <c r="I4231" s="40">
        <f>IF(Txn!$B2122="",0,Txn!$O2122)</f>
        <v>0</v>
      </c>
      <c r="J4231" s="40">
        <f>IF(Txn!$B2122="",0,Txn!$P2122)</f>
        <v>0</v>
      </c>
      <c r="K4231" s="41">
        <f>IF($A4231="","",IFERROR(VALUE(MID($A4231,6,2)),""))</f>
        <v>0</v>
      </c>
      <c r="L4231" s="39">
        <f>IF(Txn!$K2122="","",Txn!$K2122)</f>
        <v>0</v>
      </c>
      <c r="N4231" s="42">
        <f>IF($D4231="",0,COUNTIF(BankAccts,$D4231))</f>
        <v>0</v>
      </c>
    </row>
    <row r="4232" spans="1:14">
      <c r="A4232" s="38">
        <f>IF(Txn!$B2122="","",Txn!$B2122)</f>
        <v>0</v>
      </c>
      <c r="B4232" s="38">
        <f>IF(Txn!$B2122="","",Txn!$C2122)</f>
        <v>0</v>
      </c>
      <c r="C4232" s="39">
        <f>IF(Txn!$B2122="","","تراکنش بانکی")</f>
        <v>0</v>
      </c>
      <c r="D4232" s="38">
        <f>IF(Txn!$B2122="","",IF(IF(Txn!$U2122="TRF",Txn!$Y2122,Txn!$Z2122)="","",IF(Txn!$U2122="TRF",Txn!$Y2122,Txn!$Z2122)))</f>
        <v>0</v>
      </c>
      <c r="E4232" s="39">
        <f>IF($D4232="","",IFERROR(VLOOKUP($D4232,AcctTbl,2,0),""))</f>
        <v>0</v>
      </c>
      <c r="F4232" s="39">
        <f>IF($D4232="","",IFERROR(VLOOKUP($D4232,AcctTbl,3,0),""))</f>
        <v>0</v>
      </c>
      <c r="G4232" s="39">
        <f>IF(Txn!$B2122="","",Txn!$D2122)</f>
        <v>0</v>
      </c>
      <c r="H4232" s="38">
        <f>IF(Txn!$B2122="","",Txn!$E2122)</f>
        <v>0</v>
      </c>
      <c r="I4232" s="40">
        <f>IF(Txn!$B2122="",0,Txn!$Q2122)</f>
        <v>0</v>
      </c>
      <c r="J4232" s="40">
        <f>IF(Txn!$B2122="",0,Txn!$R2122)</f>
        <v>0</v>
      </c>
      <c r="K4232" s="41">
        <f>IF($A4232="","",IFERROR(VALUE(MID($A4232,6,2)),""))</f>
        <v>0</v>
      </c>
      <c r="L4232" s="39">
        <f>IF(Txn!$K2122="","","طرف مقابل — "&amp;Txn!$K2122)</f>
        <v>0</v>
      </c>
      <c r="N4232" s="42">
        <f>IF($D4232="",0,COUNTIF(BankAccts,$D4232))</f>
        <v>0</v>
      </c>
    </row>
    <row r="4233" spans="1:14">
      <c r="A4233" s="38">
        <f>IF(Txn!$B2123="","",Txn!$B2123)</f>
        <v>0</v>
      </c>
      <c r="B4233" s="38">
        <f>IF(Txn!$B2123="","",Txn!$C2123)</f>
        <v>0</v>
      </c>
      <c r="C4233" s="39">
        <f>IF(Txn!$B2123="","","تراکنش بانکی")</f>
        <v>0</v>
      </c>
      <c r="D4233" s="38">
        <f>IF(Txn!$B2123="","",IF(Txn!$X2123="","",Txn!$X2123))</f>
        <v>0</v>
      </c>
      <c r="E4233" s="39">
        <f>IF($D4233="","",IFERROR(VLOOKUP($D4233,AcctTbl,2,0),""))</f>
        <v>0</v>
      </c>
      <c r="F4233" s="39">
        <f>IF($D4233="","",IFERROR(VLOOKUP($D4233,AcctTbl,3,0),""))</f>
        <v>0</v>
      </c>
      <c r="G4233" s="39">
        <f>IF(Txn!$B2123="","",Txn!$D2123)</f>
        <v>0</v>
      </c>
      <c r="H4233" s="38">
        <f>IF(Txn!$B2123="","",Txn!$E2123)</f>
        <v>0</v>
      </c>
      <c r="I4233" s="40">
        <f>IF(Txn!$B2123="",0,Txn!$O2123)</f>
        <v>0</v>
      </c>
      <c r="J4233" s="40">
        <f>IF(Txn!$B2123="",0,Txn!$P2123)</f>
        <v>0</v>
      </c>
      <c r="K4233" s="41">
        <f>IF($A4233="","",IFERROR(VALUE(MID($A4233,6,2)),""))</f>
        <v>0</v>
      </c>
      <c r="L4233" s="39">
        <f>IF(Txn!$K2123="","",Txn!$K2123)</f>
        <v>0</v>
      </c>
      <c r="N4233" s="42">
        <f>IF($D4233="",0,COUNTIF(BankAccts,$D4233))</f>
        <v>0</v>
      </c>
    </row>
    <row r="4234" spans="1:14">
      <c r="A4234" s="38">
        <f>IF(Txn!$B2123="","",Txn!$B2123)</f>
        <v>0</v>
      </c>
      <c r="B4234" s="38">
        <f>IF(Txn!$B2123="","",Txn!$C2123)</f>
        <v>0</v>
      </c>
      <c r="C4234" s="39">
        <f>IF(Txn!$B2123="","","تراکنش بانکی")</f>
        <v>0</v>
      </c>
      <c r="D4234" s="38">
        <f>IF(Txn!$B2123="","",IF(IF(Txn!$U2123="TRF",Txn!$Y2123,Txn!$Z2123)="","",IF(Txn!$U2123="TRF",Txn!$Y2123,Txn!$Z2123)))</f>
        <v>0</v>
      </c>
      <c r="E4234" s="39">
        <f>IF($D4234="","",IFERROR(VLOOKUP($D4234,AcctTbl,2,0),""))</f>
        <v>0</v>
      </c>
      <c r="F4234" s="39">
        <f>IF($D4234="","",IFERROR(VLOOKUP($D4234,AcctTbl,3,0),""))</f>
        <v>0</v>
      </c>
      <c r="G4234" s="39">
        <f>IF(Txn!$B2123="","",Txn!$D2123)</f>
        <v>0</v>
      </c>
      <c r="H4234" s="38">
        <f>IF(Txn!$B2123="","",Txn!$E2123)</f>
        <v>0</v>
      </c>
      <c r="I4234" s="40">
        <f>IF(Txn!$B2123="",0,Txn!$Q2123)</f>
        <v>0</v>
      </c>
      <c r="J4234" s="40">
        <f>IF(Txn!$B2123="",0,Txn!$R2123)</f>
        <v>0</v>
      </c>
      <c r="K4234" s="41">
        <f>IF($A4234="","",IFERROR(VALUE(MID($A4234,6,2)),""))</f>
        <v>0</v>
      </c>
      <c r="L4234" s="39">
        <f>IF(Txn!$K2123="","","طرف مقابل — "&amp;Txn!$K2123)</f>
        <v>0</v>
      </c>
      <c r="N4234" s="42">
        <f>IF($D4234="",0,COUNTIF(BankAccts,$D4234))</f>
        <v>0</v>
      </c>
    </row>
    <row r="4235" spans="1:14">
      <c r="A4235" s="38">
        <f>IF(Txn!$B2124="","",Txn!$B2124)</f>
        <v>0</v>
      </c>
      <c r="B4235" s="38">
        <f>IF(Txn!$B2124="","",Txn!$C2124)</f>
        <v>0</v>
      </c>
      <c r="C4235" s="39">
        <f>IF(Txn!$B2124="","","تراکنش بانکی")</f>
        <v>0</v>
      </c>
      <c r="D4235" s="38">
        <f>IF(Txn!$B2124="","",IF(Txn!$X2124="","",Txn!$X2124))</f>
        <v>0</v>
      </c>
      <c r="E4235" s="39">
        <f>IF($D4235="","",IFERROR(VLOOKUP($D4235,AcctTbl,2,0),""))</f>
        <v>0</v>
      </c>
      <c r="F4235" s="39">
        <f>IF($D4235="","",IFERROR(VLOOKUP($D4235,AcctTbl,3,0),""))</f>
        <v>0</v>
      </c>
      <c r="G4235" s="39">
        <f>IF(Txn!$B2124="","",Txn!$D2124)</f>
        <v>0</v>
      </c>
      <c r="H4235" s="38">
        <f>IF(Txn!$B2124="","",Txn!$E2124)</f>
        <v>0</v>
      </c>
      <c r="I4235" s="40">
        <f>IF(Txn!$B2124="",0,Txn!$O2124)</f>
        <v>0</v>
      </c>
      <c r="J4235" s="40">
        <f>IF(Txn!$B2124="",0,Txn!$P2124)</f>
        <v>0</v>
      </c>
      <c r="K4235" s="41">
        <f>IF($A4235="","",IFERROR(VALUE(MID($A4235,6,2)),""))</f>
        <v>0</v>
      </c>
      <c r="L4235" s="39">
        <f>IF(Txn!$K2124="","",Txn!$K2124)</f>
        <v>0</v>
      </c>
      <c r="N4235" s="42">
        <f>IF($D4235="",0,COUNTIF(BankAccts,$D4235))</f>
        <v>0</v>
      </c>
    </row>
    <row r="4236" spans="1:14">
      <c r="A4236" s="38">
        <f>IF(Txn!$B2124="","",Txn!$B2124)</f>
        <v>0</v>
      </c>
      <c r="B4236" s="38">
        <f>IF(Txn!$B2124="","",Txn!$C2124)</f>
        <v>0</v>
      </c>
      <c r="C4236" s="39">
        <f>IF(Txn!$B2124="","","تراکنش بانکی")</f>
        <v>0</v>
      </c>
      <c r="D4236" s="38">
        <f>IF(Txn!$B2124="","",IF(IF(Txn!$U2124="TRF",Txn!$Y2124,Txn!$Z2124)="","",IF(Txn!$U2124="TRF",Txn!$Y2124,Txn!$Z2124)))</f>
        <v>0</v>
      </c>
      <c r="E4236" s="39">
        <f>IF($D4236="","",IFERROR(VLOOKUP($D4236,AcctTbl,2,0),""))</f>
        <v>0</v>
      </c>
      <c r="F4236" s="39">
        <f>IF($D4236="","",IFERROR(VLOOKUP($D4236,AcctTbl,3,0),""))</f>
        <v>0</v>
      </c>
      <c r="G4236" s="39">
        <f>IF(Txn!$B2124="","",Txn!$D2124)</f>
        <v>0</v>
      </c>
      <c r="H4236" s="38">
        <f>IF(Txn!$B2124="","",Txn!$E2124)</f>
        <v>0</v>
      </c>
      <c r="I4236" s="40">
        <f>IF(Txn!$B2124="",0,Txn!$Q2124)</f>
        <v>0</v>
      </c>
      <c r="J4236" s="40">
        <f>IF(Txn!$B2124="",0,Txn!$R2124)</f>
        <v>0</v>
      </c>
      <c r="K4236" s="41">
        <f>IF($A4236="","",IFERROR(VALUE(MID($A4236,6,2)),""))</f>
        <v>0</v>
      </c>
      <c r="L4236" s="39">
        <f>IF(Txn!$K2124="","","طرف مقابل — "&amp;Txn!$K2124)</f>
        <v>0</v>
      </c>
      <c r="N4236" s="42">
        <f>IF($D4236="",0,COUNTIF(BankAccts,$D4236))</f>
        <v>0</v>
      </c>
    </row>
    <row r="4237" spans="1:14">
      <c r="A4237" s="38">
        <f>IF(Txn!$B2125="","",Txn!$B2125)</f>
        <v>0</v>
      </c>
      <c r="B4237" s="38">
        <f>IF(Txn!$B2125="","",Txn!$C2125)</f>
        <v>0</v>
      </c>
      <c r="C4237" s="39">
        <f>IF(Txn!$B2125="","","تراکنش بانکی")</f>
        <v>0</v>
      </c>
      <c r="D4237" s="38">
        <f>IF(Txn!$B2125="","",IF(Txn!$X2125="","",Txn!$X2125))</f>
        <v>0</v>
      </c>
      <c r="E4237" s="39">
        <f>IF($D4237="","",IFERROR(VLOOKUP($D4237,AcctTbl,2,0),""))</f>
        <v>0</v>
      </c>
      <c r="F4237" s="39">
        <f>IF($D4237="","",IFERROR(VLOOKUP($D4237,AcctTbl,3,0),""))</f>
        <v>0</v>
      </c>
      <c r="G4237" s="39">
        <f>IF(Txn!$B2125="","",Txn!$D2125)</f>
        <v>0</v>
      </c>
      <c r="H4237" s="38">
        <f>IF(Txn!$B2125="","",Txn!$E2125)</f>
        <v>0</v>
      </c>
      <c r="I4237" s="40">
        <f>IF(Txn!$B2125="",0,Txn!$O2125)</f>
        <v>0</v>
      </c>
      <c r="J4237" s="40">
        <f>IF(Txn!$B2125="",0,Txn!$P2125)</f>
        <v>0</v>
      </c>
      <c r="K4237" s="41">
        <f>IF($A4237="","",IFERROR(VALUE(MID($A4237,6,2)),""))</f>
        <v>0</v>
      </c>
      <c r="L4237" s="39">
        <f>IF(Txn!$K2125="","",Txn!$K2125)</f>
        <v>0</v>
      </c>
      <c r="N4237" s="42">
        <f>IF($D4237="",0,COUNTIF(BankAccts,$D4237))</f>
        <v>0</v>
      </c>
    </row>
    <row r="4238" spans="1:14">
      <c r="A4238" s="38">
        <f>IF(Txn!$B2125="","",Txn!$B2125)</f>
        <v>0</v>
      </c>
      <c r="B4238" s="38">
        <f>IF(Txn!$B2125="","",Txn!$C2125)</f>
        <v>0</v>
      </c>
      <c r="C4238" s="39">
        <f>IF(Txn!$B2125="","","تراکنش بانکی")</f>
        <v>0</v>
      </c>
      <c r="D4238" s="38">
        <f>IF(Txn!$B2125="","",IF(IF(Txn!$U2125="TRF",Txn!$Y2125,Txn!$Z2125)="","",IF(Txn!$U2125="TRF",Txn!$Y2125,Txn!$Z2125)))</f>
        <v>0</v>
      </c>
      <c r="E4238" s="39">
        <f>IF($D4238="","",IFERROR(VLOOKUP($D4238,AcctTbl,2,0),""))</f>
        <v>0</v>
      </c>
      <c r="F4238" s="39">
        <f>IF($D4238="","",IFERROR(VLOOKUP($D4238,AcctTbl,3,0),""))</f>
        <v>0</v>
      </c>
      <c r="G4238" s="39">
        <f>IF(Txn!$B2125="","",Txn!$D2125)</f>
        <v>0</v>
      </c>
      <c r="H4238" s="38">
        <f>IF(Txn!$B2125="","",Txn!$E2125)</f>
        <v>0</v>
      </c>
      <c r="I4238" s="40">
        <f>IF(Txn!$B2125="",0,Txn!$Q2125)</f>
        <v>0</v>
      </c>
      <c r="J4238" s="40">
        <f>IF(Txn!$B2125="",0,Txn!$R2125)</f>
        <v>0</v>
      </c>
      <c r="K4238" s="41">
        <f>IF($A4238="","",IFERROR(VALUE(MID($A4238,6,2)),""))</f>
        <v>0</v>
      </c>
      <c r="L4238" s="39">
        <f>IF(Txn!$K2125="","","طرف مقابل — "&amp;Txn!$K2125)</f>
        <v>0</v>
      </c>
      <c r="N4238" s="42">
        <f>IF($D4238="",0,COUNTIF(BankAccts,$D4238))</f>
        <v>0</v>
      </c>
    </row>
    <row r="4239" spans="1:14">
      <c r="A4239" s="38">
        <f>IF(Txn!$B2126="","",Txn!$B2126)</f>
        <v>0</v>
      </c>
      <c r="B4239" s="38">
        <f>IF(Txn!$B2126="","",Txn!$C2126)</f>
        <v>0</v>
      </c>
      <c r="C4239" s="39">
        <f>IF(Txn!$B2126="","","تراکنش بانکی")</f>
        <v>0</v>
      </c>
      <c r="D4239" s="38">
        <f>IF(Txn!$B2126="","",IF(Txn!$X2126="","",Txn!$X2126))</f>
        <v>0</v>
      </c>
      <c r="E4239" s="39">
        <f>IF($D4239="","",IFERROR(VLOOKUP($D4239,AcctTbl,2,0),""))</f>
        <v>0</v>
      </c>
      <c r="F4239" s="39">
        <f>IF($D4239="","",IFERROR(VLOOKUP($D4239,AcctTbl,3,0),""))</f>
        <v>0</v>
      </c>
      <c r="G4239" s="39">
        <f>IF(Txn!$B2126="","",Txn!$D2126)</f>
        <v>0</v>
      </c>
      <c r="H4239" s="38">
        <f>IF(Txn!$B2126="","",Txn!$E2126)</f>
        <v>0</v>
      </c>
      <c r="I4239" s="40">
        <f>IF(Txn!$B2126="",0,Txn!$O2126)</f>
        <v>0</v>
      </c>
      <c r="J4239" s="40">
        <f>IF(Txn!$B2126="",0,Txn!$P2126)</f>
        <v>0</v>
      </c>
      <c r="K4239" s="41">
        <f>IF($A4239="","",IFERROR(VALUE(MID($A4239,6,2)),""))</f>
        <v>0</v>
      </c>
      <c r="L4239" s="39">
        <f>IF(Txn!$K2126="","",Txn!$K2126)</f>
        <v>0</v>
      </c>
      <c r="N4239" s="42">
        <f>IF($D4239="",0,COUNTIF(BankAccts,$D4239))</f>
        <v>0</v>
      </c>
    </row>
    <row r="4240" spans="1:14">
      <c r="A4240" s="38">
        <f>IF(Txn!$B2126="","",Txn!$B2126)</f>
        <v>0</v>
      </c>
      <c r="B4240" s="38">
        <f>IF(Txn!$B2126="","",Txn!$C2126)</f>
        <v>0</v>
      </c>
      <c r="C4240" s="39">
        <f>IF(Txn!$B2126="","","تراکنش بانکی")</f>
        <v>0</v>
      </c>
      <c r="D4240" s="38">
        <f>IF(Txn!$B2126="","",IF(IF(Txn!$U2126="TRF",Txn!$Y2126,Txn!$Z2126)="","",IF(Txn!$U2126="TRF",Txn!$Y2126,Txn!$Z2126)))</f>
        <v>0</v>
      </c>
      <c r="E4240" s="39">
        <f>IF($D4240="","",IFERROR(VLOOKUP($D4240,AcctTbl,2,0),""))</f>
        <v>0</v>
      </c>
      <c r="F4240" s="39">
        <f>IF($D4240="","",IFERROR(VLOOKUP($D4240,AcctTbl,3,0),""))</f>
        <v>0</v>
      </c>
      <c r="G4240" s="39">
        <f>IF(Txn!$B2126="","",Txn!$D2126)</f>
        <v>0</v>
      </c>
      <c r="H4240" s="38">
        <f>IF(Txn!$B2126="","",Txn!$E2126)</f>
        <v>0</v>
      </c>
      <c r="I4240" s="40">
        <f>IF(Txn!$B2126="",0,Txn!$Q2126)</f>
        <v>0</v>
      </c>
      <c r="J4240" s="40">
        <f>IF(Txn!$B2126="",0,Txn!$R2126)</f>
        <v>0</v>
      </c>
      <c r="K4240" s="41">
        <f>IF($A4240="","",IFERROR(VALUE(MID($A4240,6,2)),""))</f>
        <v>0</v>
      </c>
      <c r="L4240" s="39">
        <f>IF(Txn!$K2126="","","طرف مقابل — "&amp;Txn!$K2126)</f>
        <v>0</v>
      </c>
      <c r="N4240" s="42">
        <f>IF($D4240="",0,COUNTIF(BankAccts,$D4240))</f>
        <v>0</v>
      </c>
    </row>
    <row r="4241" spans="1:14">
      <c r="A4241" s="38">
        <f>IF(Txn!$B2127="","",Txn!$B2127)</f>
        <v>0</v>
      </c>
      <c r="B4241" s="38">
        <f>IF(Txn!$B2127="","",Txn!$C2127)</f>
        <v>0</v>
      </c>
      <c r="C4241" s="39">
        <f>IF(Txn!$B2127="","","تراکنش بانکی")</f>
        <v>0</v>
      </c>
      <c r="D4241" s="38">
        <f>IF(Txn!$B2127="","",IF(Txn!$X2127="","",Txn!$X2127))</f>
        <v>0</v>
      </c>
      <c r="E4241" s="39">
        <f>IF($D4241="","",IFERROR(VLOOKUP($D4241,AcctTbl,2,0),""))</f>
        <v>0</v>
      </c>
      <c r="F4241" s="39">
        <f>IF($D4241="","",IFERROR(VLOOKUP($D4241,AcctTbl,3,0),""))</f>
        <v>0</v>
      </c>
      <c r="G4241" s="39">
        <f>IF(Txn!$B2127="","",Txn!$D2127)</f>
        <v>0</v>
      </c>
      <c r="H4241" s="38">
        <f>IF(Txn!$B2127="","",Txn!$E2127)</f>
        <v>0</v>
      </c>
      <c r="I4241" s="40">
        <f>IF(Txn!$B2127="",0,Txn!$O2127)</f>
        <v>0</v>
      </c>
      <c r="J4241" s="40">
        <f>IF(Txn!$B2127="",0,Txn!$P2127)</f>
        <v>0</v>
      </c>
      <c r="K4241" s="41">
        <f>IF($A4241="","",IFERROR(VALUE(MID($A4241,6,2)),""))</f>
        <v>0</v>
      </c>
      <c r="L4241" s="39">
        <f>IF(Txn!$K2127="","",Txn!$K2127)</f>
        <v>0</v>
      </c>
      <c r="N4241" s="42">
        <f>IF($D4241="",0,COUNTIF(BankAccts,$D4241))</f>
        <v>0</v>
      </c>
    </row>
    <row r="4242" spans="1:14">
      <c r="A4242" s="38">
        <f>IF(Txn!$B2127="","",Txn!$B2127)</f>
        <v>0</v>
      </c>
      <c r="B4242" s="38">
        <f>IF(Txn!$B2127="","",Txn!$C2127)</f>
        <v>0</v>
      </c>
      <c r="C4242" s="39">
        <f>IF(Txn!$B2127="","","تراکنش بانکی")</f>
        <v>0</v>
      </c>
      <c r="D4242" s="38">
        <f>IF(Txn!$B2127="","",IF(IF(Txn!$U2127="TRF",Txn!$Y2127,Txn!$Z2127)="","",IF(Txn!$U2127="TRF",Txn!$Y2127,Txn!$Z2127)))</f>
        <v>0</v>
      </c>
      <c r="E4242" s="39">
        <f>IF($D4242="","",IFERROR(VLOOKUP($D4242,AcctTbl,2,0),""))</f>
        <v>0</v>
      </c>
      <c r="F4242" s="39">
        <f>IF($D4242="","",IFERROR(VLOOKUP($D4242,AcctTbl,3,0),""))</f>
        <v>0</v>
      </c>
      <c r="G4242" s="39">
        <f>IF(Txn!$B2127="","",Txn!$D2127)</f>
        <v>0</v>
      </c>
      <c r="H4242" s="38">
        <f>IF(Txn!$B2127="","",Txn!$E2127)</f>
        <v>0</v>
      </c>
      <c r="I4242" s="40">
        <f>IF(Txn!$B2127="",0,Txn!$Q2127)</f>
        <v>0</v>
      </c>
      <c r="J4242" s="40">
        <f>IF(Txn!$B2127="",0,Txn!$R2127)</f>
        <v>0</v>
      </c>
      <c r="K4242" s="41">
        <f>IF($A4242="","",IFERROR(VALUE(MID($A4242,6,2)),""))</f>
        <v>0</v>
      </c>
      <c r="L4242" s="39">
        <f>IF(Txn!$K2127="","","طرف مقابل — "&amp;Txn!$K2127)</f>
        <v>0</v>
      </c>
      <c r="N4242" s="42">
        <f>IF($D4242="",0,COUNTIF(BankAccts,$D4242))</f>
        <v>0</v>
      </c>
    </row>
    <row r="4243" spans="1:14">
      <c r="A4243" s="38">
        <f>IF(Txn!$B2128="","",Txn!$B2128)</f>
        <v>0</v>
      </c>
      <c r="B4243" s="38">
        <f>IF(Txn!$B2128="","",Txn!$C2128)</f>
        <v>0</v>
      </c>
      <c r="C4243" s="39">
        <f>IF(Txn!$B2128="","","تراکنش بانکی")</f>
        <v>0</v>
      </c>
      <c r="D4243" s="38">
        <f>IF(Txn!$B2128="","",IF(Txn!$X2128="","",Txn!$X2128))</f>
        <v>0</v>
      </c>
      <c r="E4243" s="39">
        <f>IF($D4243="","",IFERROR(VLOOKUP($D4243,AcctTbl,2,0),""))</f>
        <v>0</v>
      </c>
      <c r="F4243" s="39">
        <f>IF($D4243="","",IFERROR(VLOOKUP($D4243,AcctTbl,3,0),""))</f>
        <v>0</v>
      </c>
      <c r="G4243" s="39">
        <f>IF(Txn!$B2128="","",Txn!$D2128)</f>
        <v>0</v>
      </c>
      <c r="H4243" s="38">
        <f>IF(Txn!$B2128="","",Txn!$E2128)</f>
        <v>0</v>
      </c>
      <c r="I4243" s="40">
        <f>IF(Txn!$B2128="",0,Txn!$O2128)</f>
        <v>0</v>
      </c>
      <c r="J4243" s="40">
        <f>IF(Txn!$B2128="",0,Txn!$P2128)</f>
        <v>0</v>
      </c>
      <c r="K4243" s="41">
        <f>IF($A4243="","",IFERROR(VALUE(MID($A4243,6,2)),""))</f>
        <v>0</v>
      </c>
      <c r="L4243" s="39">
        <f>IF(Txn!$K2128="","",Txn!$K2128)</f>
        <v>0</v>
      </c>
      <c r="N4243" s="42">
        <f>IF($D4243="",0,COUNTIF(BankAccts,$D4243))</f>
        <v>0</v>
      </c>
    </row>
    <row r="4244" spans="1:14">
      <c r="A4244" s="38">
        <f>IF(Txn!$B2128="","",Txn!$B2128)</f>
        <v>0</v>
      </c>
      <c r="B4244" s="38">
        <f>IF(Txn!$B2128="","",Txn!$C2128)</f>
        <v>0</v>
      </c>
      <c r="C4244" s="39">
        <f>IF(Txn!$B2128="","","تراکنش بانکی")</f>
        <v>0</v>
      </c>
      <c r="D4244" s="38">
        <f>IF(Txn!$B2128="","",IF(IF(Txn!$U2128="TRF",Txn!$Y2128,Txn!$Z2128)="","",IF(Txn!$U2128="TRF",Txn!$Y2128,Txn!$Z2128)))</f>
        <v>0</v>
      </c>
      <c r="E4244" s="39">
        <f>IF($D4244="","",IFERROR(VLOOKUP($D4244,AcctTbl,2,0),""))</f>
        <v>0</v>
      </c>
      <c r="F4244" s="39">
        <f>IF($D4244="","",IFERROR(VLOOKUP($D4244,AcctTbl,3,0),""))</f>
        <v>0</v>
      </c>
      <c r="G4244" s="39">
        <f>IF(Txn!$B2128="","",Txn!$D2128)</f>
        <v>0</v>
      </c>
      <c r="H4244" s="38">
        <f>IF(Txn!$B2128="","",Txn!$E2128)</f>
        <v>0</v>
      </c>
      <c r="I4244" s="40">
        <f>IF(Txn!$B2128="",0,Txn!$Q2128)</f>
        <v>0</v>
      </c>
      <c r="J4244" s="40">
        <f>IF(Txn!$B2128="",0,Txn!$R2128)</f>
        <v>0</v>
      </c>
      <c r="K4244" s="41">
        <f>IF($A4244="","",IFERROR(VALUE(MID($A4244,6,2)),""))</f>
        <v>0</v>
      </c>
      <c r="L4244" s="39">
        <f>IF(Txn!$K2128="","","طرف مقابل — "&amp;Txn!$K2128)</f>
        <v>0</v>
      </c>
      <c r="N4244" s="42">
        <f>IF($D4244="",0,COUNTIF(BankAccts,$D4244))</f>
        <v>0</v>
      </c>
    </row>
    <row r="4245" spans="1:14">
      <c r="A4245" s="38">
        <f>IF(Txn!$B2129="","",Txn!$B2129)</f>
        <v>0</v>
      </c>
      <c r="B4245" s="38">
        <f>IF(Txn!$B2129="","",Txn!$C2129)</f>
        <v>0</v>
      </c>
      <c r="C4245" s="39">
        <f>IF(Txn!$B2129="","","تراکنش بانکی")</f>
        <v>0</v>
      </c>
      <c r="D4245" s="38">
        <f>IF(Txn!$B2129="","",IF(Txn!$X2129="","",Txn!$X2129))</f>
        <v>0</v>
      </c>
      <c r="E4245" s="39">
        <f>IF($D4245="","",IFERROR(VLOOKUP($D4245,AcctTbl,2,0),""))</f>
        <v>0</v>
      </c>
      <c r="F4245" s="39">
        <f>IF($D4245="","",IFERROR(VLOOKUP($D4245,AcctTbl,3,0),""))</f>
        <v>0</v>
      </c>
      <c r="G4245" s="39">
        <f>IF(Txn!$B2129="","",Txn!$D2129)</f>
        <v>0</v>
      </c>
      <c r="H4245" s="38">
        <f>IF(Txn!$B2129="","",Txn!$E2129)</f>
        <v>0</v>
      </c>
      <c r="I4245" s="40">
        <f>IF(Txn!$B2129="",0,Txn!$O2129)</f>
        <v>0</v>
      </c>
      <c r="J4245" s="40">
        <f>IF(Txn!$B2129="",0,Txn!$P2129)</f>
        <v>0</v>
      </c>
      <c r="K4245" s="41">
        <f>IF($A4245="","",IFERROR(VALUE(MID($A4245,6,2)),""))</f>
        <v>0</v>
      </c>
      <c r="L4245" s="39">
        <f>IF(Txn!$K2129="","",Txn!$K2129)</f>
        <v>0</v>
      </c>
      <c r="N4245" s="42">
        <f>IF($D4245="",0,COUNTIF(BankAccts,$D4245))</f>
        <v>0</v>
      </c>
    </row>
    <row r="4246" spans="1:14">
      <c r="A4246" s="38">
        <f>IF(Txn!$B2129="","",Txn!$B2129)</f>
        <v>0</v>
      </c>
      <c r="B4246" s="38">
        <f>IF(Txn!$B2129="","",Txn!$C2129)</f>
        <v>0</v>
      </c>
      <c r="C4246" s="39">
        <f>IF(Txn!$B2129="","","تراکنش بانکی")</f>
        <v>0</v>
      </c>
      <c r="D4246" s="38">
        <f>IF(Txn!$B2129="","",IF(IF(Txn!$U2129="TRF",Txn!$Y2129,Txn!$Z2129)="","",IF(Txn!$U2129="TRF",Txn!$Y2129,Txn!$Z2129)))</f>
        <v>0</v>
      </c>
      <c r="E4246" s="39">
        <f>IF($D4246="","",IFERROR(VLOOKUP($D4246,AcctTbl,2,0),""))</f>
        <v>0</v>
      </c>
      <c r="F4246" s="39">
        <f>IF($D4246="","",IFERROR(VLOOKUP($D4246,AcctTbl,3,0),""))</f>
        <v>0</v>
      </c>
      <c r="G4246" s="39">
        <f>IF(Txn!$B2129="","",Txn!$D2129)</f>
        <v>0</v>
      </c>
      <c r="H4246" s="38">
        <f>IF(Txn!$B2129="","",Txn!$E2129)</f>
        <v>0</v>
      </c>
      <c r="I4246" s="40">
        <f>IF(Txn!$B2129="",0,Txn!$Q2129)</f>
        <v>0</v>
      </c>
      <c r="J4246" s="40">
        <f>IF(Txn!$B2129="",0,Txn!$R2129)</f>
        <v>0</v>
      </c>
      <c r="K4246" s="41">
        <f>IF($A4246="","",IFERROR(VALUE(MID($A4246,6,2)),""))</f>
        <v>0</v>
      </c>
      <c r="L4246" s="39">
        <f>IF(Txn!$K2129="","","طرف مقابل — "&amp;Txn!$K2129)</f>
        <v>0</v>
      </c>
      <c r="N4246" s="42">
        <f>IF($D4246="",0,COUNTIF(BankAccts,$D4246))</f>
        <v>0</v>
      </c>
    </row>
    <row r="4247" spans="1:14">
      <c r="A4247" s="38">
        <f>IF(Txn!$B2130="","",Txn!$B2130)</f>
        <v>0</v>
      </c>
      <c r="B4247" s="38">
        <f>IF(Txn!$B2130="","",Txn!$C2130)</f>
        <v>0</v>
      </c>
      <c r="C4247" s="39">
        <f>IF(Txn!$B2130="","","تراکنش بانکی")</f>
        <v>0</v>
      </c>
      <c r="D4247" s="38">
        <f>IF(Txn!$B2130="","",IF(Txn!$X2130="","",Txn!$X2130))</f>
        <v>0</v>
      </c>
      <c r="E4247" s="39">
        <f>IF($D4247="","",IFERROR(VLOOKUP($D4247,AcctTbl,2,0),""))</f>
        <v>0</v>
      </c>
      <c r="F4247" s="39">
        <f>IF($D4247="","",IFERROR(VLOOKUP($D4247,AcctTbl,3,0),""))</f>
        <v>0</v>
      </c>
      <c r="G4247" s="39">
        <f>IF(Txn!$B2130="","",Txn!$D2130)</f>
        <v>0</v>
      </c>
      <c r="H4247" s="38">
        <f>IF(Txn!$B2130="","",Txn!$E2130)</f>
        <v>0</v>
      </c>
      <c r="I4247" s="40">
        <f>IF(Txn!$B2130="",0,Txn!$O2130)</f>
        <v>0</v>
      </c>
      <c r="J4247" s="40">
        <f>IF(Txn!$B2130="",0,Txn!$P2130)</f>
        <v>0</v>
      </c>
      <c r="K4247" s="41">
        <f>IF($A4247="","",IFERROR(VALUE(MID($A4247,6,2)),""))</f>
        <v>0</v>
      </c>
      <c r="L4247" s="39">
        <f>IF(Txn!$K2130="","",Txn!$K2130)</f>
        <v>0</v>
      </c>
      <c r="N4247" s="42">
        <f>IF($D4247="",0,COUNTIF(BankAccts,$D4247))</f>
        <v>0</v>
      </c>
    </row>
    <row r="4248" spans="1:14">
      <c r="A4248" s="38">
        <f>IF(Txn!$B2130="","",Txn!$B2130)</f>
        <v>0</v>
      </c>
      <c r="B4248" s="38">
        <f>IF(Txn!$B2130="","",Txn!$C2130)</f>
        <v>0</v>
      </c>
      <c r="C4248" s="39">
        <f>IF(Txn!$B2130="","","تراکنش بانکی")</f>
        <v>0</v>
      </c>
      <c r="D4248" s="38">
        <f>IF(Txn!$B2130="","",IF(IF(Txn!$U2130="TRF",Txn!$Y2130,Txn!$Z2130)="","",IF(Txn!$U2130="TRF",Txn!$Y2130,Txn!$Z2130)))</f>
        <v>0</v>
      </c>
      <c r="E4248" s="39">
        <f>IF($D4248="","",IFERROR(VLOOKUP($D4248,AcctTbl,2,0),""))</f>
        <v>0</v>
      </c>
      <c r="F4248" s="39">
        <f>IF($D4248="","",IFERROR(VLOOKUP($D4248,AcctTbl,3,0),""))</f>
        <v>0</v>
      </c>
      <c r="G4248" s="39">
        <f>IF(Txn!$B2130="","",Txn!$D2130)</f>
        <v>0</v>
      </c>
      <c r="H4248" s="38">
        <f>IF(Txn!$B2130="","",Txn!$E2130)</f>
        <v>0</v>
      </c>
      <c r="I4248" s="40">
        <f>IF(Txn!$B2130="",0,Txn!$Q2130)</f>
        <v>0</v>
      </c>
      <c r="J4248" s="40">
        <f>IF(Txn!$B2130="",0,Txn!$R2130)</f>
        <v>0</v>
      </c>
      <c r="K4248" s="41">
        <f>IF($A4248="","",IFERROR(VALUE(MID($A4248,6,2)),""))</f>
        <v>0</v>
      </c>
      <c r="L4248" s="39">
        <f>IF(Txn!$K2130="","","طرف مقابل — "&amp;Txn!$K2130)</f>
        <v>0</v>
      </c>
      <c r="N4248" s="42">
        <f>IF($D4248="",0,COUNTIF(BankAccts,$D4248))</f>
        <v>0</v>
      </c>
    </row>
    <row r="4249" spans="1:14">
      <c r="A4249" s="38">
        <f>IF(Txn!$B2131="","",Txn!$B2131)</f>
        <v>0</v>
      </c>
      <c r="B4249" s="38">
        <f>IF(Txn!$B2131="","",Txn!$C2131)</f>
        <v>0</v>
      </c>
      <c r="C4249" s="39">
        <f>IF(Txn!$B2131="","","تراکنش بانکی")</f>
        <v>0</v>
      </c>
      <c r="D4249" s="38">
        <f>IF(Txn!$B2131="","",IF(Txn!$X2131="","",Txn!$X2131))</f>
        <v>0</v>
      </c>
      <c r="E4249" s="39">
        <f>IF($D4249="","",IFERROR(VLOOKUP($D4249,AcctTbl,2,0),""))</f>
        <v>0</v>
      </c>
      <c r="F4249" s="39">
        <f>IF($D4249="","",IFERROR(VLOOKUP($D4249,AcctTbl,3,0),""))</f>
        <v>0</v>
      </c>
      <c r="G4249" s="39">
        <f>IF(Txn!$B2131="","",Txn!$D2131)</f>
        <v>0</v>
      </c>
      <c r="H4249" s="38">
        <f>IF(Txn!$B2131="","",Txn!$E2131)</f>
        <v>0</v>
      </c>
      <c r="I4249" s="40">
        <f>IF(Txn!$B2131="",0,Txn!$O2131)</f>
        <v>0</v>
      </c>
      <c r="J4249" s="40">
        <f>IF(Txn!$B2131="",0,Txn!$P2131)</f>
        <v>0</v>
      </c>
      <c r="K4249" s="41">
        <f>IF($A4249="","",IFERROR(VALUE(MID($A4249,6,2)),""))</f>
        <v>0</v>
      </c>
      <c r="L4249" s="39">
        <f>IF(Txn!$K2131="","",Txn!$K2131)</f>
        <v>0</v>
      </c>
      <c r="N4249" s="42">
        <f>IF($D4249="",0,COUNTIF(BankAccts,$D4249))</f>
        <v>0</v>
      </c>
    </row>
    <row r="4250" spans="1:14">
      <c r="A4250" s="38">
        <f>IF(Txn!$B2131="","",Txn!$B2131)</f>
        <v>0</v>
      </c>
      <c r="B4250" s="38">
        <f>IF(Txn!$B2131="","",Txn!$C2131)</f>
        <v>0</v>
      </c>
      <c r="C4250" s="39">
        <f>IF(Txn!$B2131="","","تراکنش بانکی")</f>
        <v>0</v>
      </c>
      <c r="D4250" s="38">
        <f>IF(Txn!$B2131="","",IF(IF(Txn!$U2131="TRF",Txn!$Y2131,Txn!$Z2131)="","",IF(Txn!$U2131="TRF",Txn!$Y2131,Txn!$Z2131)))</f>
        <v>0</v>
      </c>
      <c r="E4250" s="39">
        <f>IF($D4250="","",IFERROR(VLOOKUP($D4250,AcctTbl,2,0),""))</f>
        <v>0</v>
      </c>
      <c r="F4250" s="39">
        <f>IF($D4250="","",IFERROR(VLOOKUP($D4250,AcctTbl,3,0),""))</f>
        <v>0</v>
      </c>
      <c r="G4250" s="39">
        <f>IF(Txn!$B2131="","",Txn!$D2131)</f>
        <v>0</v>
      </c>
      <c r="H4250" s="38">
        <f>IF(Txn!$B2131="","",Txn!$E2131)</f>
        <v>0</v>
      </c>
      <c r="I4250" s="40">
        <f>IF(Txn!$B2131="",0,Txn!$Q2131)</f>
        <v>0</v>
      </c>
      <c r="J4250" s="40">
        <f>IF(Txn!$B2131="",0,Txn!$R2131)</f>
        <v>0</v>
      </c>
      <c r="K4250" s="41">
        <f>IF($A4250="","",IFERROR(VALUE(MID($A4250,6,2)),""))</f>
        <v>0</v>
      </c>
      <c r="L4250" s="39">
        <f>IF(Txn!$K2131="","","طرف مقابل — "&amp;Txn!$K2131)</f>
        <v>0</v>
      </c>
      <c r="N4250" s="42">
        <f>IF($D4250="",0,COUNTIF(BankAccts,$D4250))</f>
        <v>0</v>
      </c>
    </row>
    <row r="4251" spans="1:14">
      <c r="A4251" s="38">
        <f>IF(Txn!$B2132="","",Txn!$B2132)</f>
        <v>0</v>
      </c>
      <c r="B4251" s="38">
        <f>IF(Txn!$B2132="","",Txn!$C2132)</f>
        <v>0</v>
      </c>
      <c r="C4251" s="39">
        <f>IF(Txn!$B2132="","","تراکنش بانکی")</f>
        <v>0</v>
      </c>
      <c r="D4251" s="38">
        <f>IF(Txn!$B2132="","",IF(Txn!$X2132="","",Txn!$X2132))</f>
        <v>0</v>
      </c>
      <c r="E4251" s="39">
        <f>IF($D4251="","",IFERROR(VLOOKUP($D4251,AcctTbl,2,0),""))</f>
        <v>0</v>
      </c>
      <c r="F4251" s="39">
        <f>IF($D4251="","",IFERROR(VLOOKUP($D4251,AcctTbl,3,0),""))</f>
        <v>0</v>
      </c>
      <c r="G4251" s="39">
        <f>IF(Txn!$B2132="","",Txn!$D2132)</f>
        <v>0</v>
      </c>
      <c r="H4251" s="38">
        <f>IF(Txn!$B2132="","",Txn!$E2132)</f>
        <v>0</v>
      </c>
      <c r="I4251" s="40">
        <f>IF(Txn!$B2132="",0,Txn!$O2132)</f>
        <v>0</v>
      </c>
      <c r="J4251" s="40">
        <f>IF(Txn!$B2132="",0,Txn!$P2132)</f>
        <v>0</v>
      </c>
      <c r="K4251" s="41">
        <f>IF($A4251="","",IFERROR(VALUE(MID($A4251,6,2)),""))</f>
        <v>0</v>
      </c>
      <c r="L4251" s="39">
        <f>IF(Txn!$K2132="","",Txn!$K2132)</f>
        <v>0</v>
      </c>
      <c r="N4251" s="42">
        <f>IF($D4251="",0,COUNTIF(BankAccts,$D4251))</f>
        <v>0</v>
      </c>
    </row>
    <row r="4252" spans="1:14">
      <c r="A4252" s="38">
        <f>IF(Txn!$B2132="","",Txn!$B2132)</f>
        <v>0</v>
      </c>
      <c r="B4252" s="38">
        <f>IF(Txn!$B2132="","",Txn!$C2132)</f>
        <v>0</v>
      </c>
      <c r="C4252" s="39">
        <f>IF(Txn!$B2132="","","تراکنش بانکی")</f>
        <v>0</v>
      </c>
      <c r="D4252" s="38">
        <f>IF(Txn!$B2132="","",IF(IF(Txn!$U2132="TRF",Txn!$Y2132,Txn!$Z2132)="","",IF(Txn!$U2132="TRF",Txn!$Y2132,Txn!$Z2132)))</f>
        <v>0</v>
      </c>
      <c r="E4252" s="39">
        <f>IF($D4252="","",IFERROR(VLOOKUP($D4252,AcctTbl,2,0),""))</f>
        <v>0</v>
      </c>
      <c r="F4252" s="39">
        <f>IF($D4252="","",IFERROR(VLOOKUP($D4252,AcctTbl,3,0),""))</f>
        <v>0</v>
      </c>
      <c r="G4252" s="39">
        <f>IF(Txn!$B2132="","",Txn!$D2132)</f>
        <v>0</v>
      </c>
      <c r="H4252" s="38">
        <f>IF(Txn!$B2132="","",Txn!$E2132)</f>
        <v>0</v>
      </c>
      <c r="I4252" s="40">
        <f>IF(Txn!$B2132="",0,Txn!$Q2132)</f>
        <v>0</v>
      </c>
      <c r="J4252" s="40">
        <f>IF(Txn!$B2132="",0,Txn!$R2132)</f>
        <v>0</v>
      </c>
      <c r="K4252" s="41">
        <f>IF($A4252="","",IFERROR(VALUE(MID($A4252,6,2)),""))</f>
        <v>0</v>
      </c>
      <c r="L4252" s="39">
        <f>IF(Txn!$K2132="","","طرف مقابل — "&amp;Txn!$K2132)</f>
        <v>0</v>
      </c>
      <c r="N4252" s="42">
        <f>IF($D4252="",0,COUNTIF(BankAccts,$D4252))</f>
        <v>0</v>
      </c>
    </row>
    <row r="4253" spans="1:14">
      <c r="A4253" s="38">
        <f>IF(Txn!$B2133="","",Txn!$B2133)</f>
        <v>0</v>
      </c>
      <c r="B4253" s="38">
        <f>IF(Txn!$B2133="","",Txn!$C2133)</f>
        <v>0</v>
      </c>
      <c r="C4253" s="39">
        <f>IF(Txn!$B2133="","","تراکنش بانکی")</f>
        <v>0</v>
      </c>
      <c r="D4253" s="38">
        <f>IF(Txn!$B2133="","",IF(Txn!$X2133="","",Txn!$X2133))</f>
        <v>0</v>
      </c>
      <c r="E4253" s="39">
        <f>IF($D4253="","",IFERROR(VLOOKUP($D4253,AcctTbl,2,0),""))</f>
        <v>0</v>
      </c>
      <c r="F4253" s="39">
        <f>IF($D4253="","",IFERROR(VLOOKUP($D4253,AcctTbl,3,0),""))</f>
        <v>0</v>
      </c>
      <c r="G4253" s="39">
        <f>IF(Txn!$B2133="","",Txn!$D2133)</f>
        <v>0</v>
      </c>
      <c r="H4253" s="38">
        <f>IF(Txn!$B2133="","",Txn!$E2133)</f>
        <v>0</v>
      </c>
      <c r="I4253" s="40">
        <f>IF(Txn!$B2133="",0,Txn!$O2133)</f>
        <v>0</v>
      </c>
      <c r="J4253" s="40">
        <f>IF(Txn!$B2133="",0,Txn!$P2133)</f>
        <v>0</v>
      </c>
      <c r="K4253" s="41">
        <f>IF($A4253="","",IFERROR(VALUE(MID($A4253,6,2)),""))</f>
        <v>0</v>
      </c>
      <c r="L4253" s="39">
        <f>IF(Txn!$K2133="","",Txn!$K2133)</f>
        <v>0</v>
      </c>
      <c r="N4253" s="42">
        <f>IF($D4253="",0,COUNTIF(BankAccts,$D4253))</f>
        <v>0</v>
      </c>
    </row>
    <row r="4254" spans="1:14">
      <c r="A4254" s="38">
        <f>IF(Txn!$B2133="","",Txn!$B2133)</f>
        <v>0</v>
      </c>
      <c r="B4254" s="38">
        <f>IF(Txn!$B2133="","",Txn!$C2133)</f>
        <v>0</v>
      </c>
      <c r="C4254" s="39">
        <f>IF(Txn!$B2133="","","تراکنش بانکی")</f>
        <v>0</v>
      </c>
      <c r="D4254" s="38">
        <f>IF(Txn!$B2133="","",IF(IF(Txn!$U2133="TRF",Txn!$Y2133,Txn!$Z2133)="","",IF(Txn!$U2133="TRF",Txn!$Y2133,Txn!$Z2133)))</f>
        <v>0</v>
      </c>
      <c r="E4254" s="39">
        <f>IF($D4254="","",IFERROR(VLOOKUP($D4254,AcctTbl,2,0),""))</f>
        <v>0</v>
      </c>
      <c r="F4254" s="39">
        <f>IF($D4254="","",IFERROR(VLOOKUP($D4254,AcctTbl,3,0),""))</f>
        <v>0</v>
      </c>
      <c r="G4254" s="39">
        <f>IF(Txn!$B2133="","",Txn!$D2133)</f>
        <v>0</v>
      </c>
      <c r="H4254" s="38">
        <f>IF(Txn!$B2133="","",Txn!$E2133)</f>
        <v>0</v>
      </c>
      <c r="I4254" s="40">
        <f>IF(Txn!$B2133="",0,Txn!$Q2133)</f>
        <v>0</v>
      </c>
      <c r="J4254" s="40">
        <f>IF(Txn!$B2133="",0,Txn!$R2133)</f>
        <v>0</v>
      </c>
      <c r="K4254" s="41">
        <f>IF($A4254="","",IFERROR(VALUE(MID($A4254,6,2)),""))</f>
        <v>0</v>
      </c>
      <c r="L4254" s="39">
        <f>IF(Txn!$K2133="","","طرف مقابل — "&amp;Txn!$K2133)</f>
        <v>0</v>
      </c>
      <c r="N4254" s="42">
        <f>IF($D4254="",0,COUNTIF(BankAccts,$D4254))</f>
        <v>0</v>
      </c>
    </row>
    <row r="4255" spans="1:14">
      <c r="A4255" s="38">
        <f>IF(Txn!$B2134="","",Txn!$B2134)</f>
        <v>0</v>
      </c>
      <c r="B4255" s="38">
        <f>IF(Txn!$B2134="","",Txn!$C2134)</f>
        <v>0</v>
      </c>
      <c r="C4255" s="39">
        <f>IF(Txn!$B2134="","","تراکنش بانکی")</f>
        <v>0</v>
      </c>
      <c r="D4255" s="38">
        <f>IF(Txn!$B2134="","",IF(Txn!$X2134="","",Txn!$X2134))</f>
        <v>0</v>
      </c>
      <c r="E4255" s="39">
        <f>IF($D4255="","",IFERROR(VLOOKUP($D4255,AcctTbl,2,0),""))</f>
        <v>0</v>
      </c>
      <c r="F4255" s="39">
        <f>IF($D4255="","",IFERROR(VLOOKUP($D4255,AcctTbl,3,0),""))</f>
        <v>0</v>
      </c>
      <c r="G4255" s="39">
        <f>IF(Txn!$B2134="","",Txn!$D2134)</f>
        <v>0</v>
      </c>
      <c r="H4255" s="38">
        <f>IF(Txn!$B2134="","",Txn!$E2134)</f>
        <v>0</v>
      </c>
      <c r="I4255" s="40">
        <f>IF(Txn!$B2134="",0,Txn!$O2134)</f>
        <v>0</v>
      </c>
      <c r="J4255" s="40">
        <f>IF(Txn!$B2134="",0,Txn!$P2134)</f>
        <v>0</v>
      </c>
      <c r="K4255" s="41">
        <f>IF($A4255="","",IFERROR(VALUE(MID($A4255,6,2)),""))</f>
        <v>0</v>
      </c>
      <c r="L4255" s="39">
        <f>IF(Txn!$K2134="","",Txn!$K2134)</f>
        <v>0</v>
      </c>
      <c r="N4255" s="42">
        <f>IF($D4255="",0,COUNTIF(BankAccts,$D4255))</f>
        <v>0</v>
      </c>
    </row>
    <row r="4256" spans="1:14">
      <c r="A4256" s="38">
        <f>IF(Txn!$B2134="","",Txn!$B2134)</f>
        <v>0</v>
      </c>
      <c r="B4256" s="38">
        <f>IF(Txn!$B2134="","",Txn!$C2134)</f>
        <v>0</v>
      </c>
      <c r="C4256" s="39">
        <f>IF(Txn!$B2134="","","تراکنش بانکی")</f>
        <v>0</v>
      </c>
      <c r="D4256" s="38">
        <f>IF(Txn!$B2134="","",IF(IF(Txn!$U2134="TRF",Txn!$Y2134,Txn!$Z2134)="","",IF(Txn!$U2134="TRF",Txn!$Y2134,Txn!$Z2134)))</f>
        <v>0</v>
      </c>
      <c r="E4256" s="39">
        <f>IF($D4256="","",IFERROR(VLOOKUP($D4256,AcctTbl,2,0),""))</f>
        <v>0</v>
      </c>
      <c r="F4256" s="39">
        <f>IF($D4256="","",IFERROR(VLOOKUP($D4256,AcctTbl,3,0),""))</f>
        <v>0</v>
      </c>
      <c r="G4256" s="39">
        <f>IF(Txn!$B2134="","",Txn!$D2134)</f>
        <v>0</v>
      </c>
      <c r="H4256" s="38">
        <f>IF(Txn!$B2134="","",Txn!$E2134)</f>
        <v>0</v>
      </c>
      <c r="I4256" s="40">
        <f>IF(Txn!$B2134="",0,Txn!$Q2134)</f>
        <v>0</v>
      </c>
      <c r="J4256" s="40">
        <f>IF(Txn!$B2134="",0,Txn!$R2134)</f>
        <v>0</v>
      </c>
      <c r="K4256" s="41">
        <f>IF($A4256="","",IFERROR(VALUE(MID($A4256,6,2)),""))</f>
        <v>0</v>
      </c>
      <c r="L4256" s="39">
        <f>IF(Txn!$K2134="","","طرف مقابل — "&amp;Txn!$K2134)</f>
        <v>0</v>
      </c>
      <c r="N4256" s="42">
        <f>IF($D4256="",0,COUNTIF(BankAccts,$D4256))</f>
        <v>0</v>
      </c>
    </row>
    <row r="4257" spans="1:14">
      <c r="A4257" s="38">
        <f>IF(Txn!$B2135="","",Txn!$B2135)</f>
        <v>0</v>
      </c>
      <c r="B4257" s="38">
        <f>IF(Txn!$B2135="","",Txn!$C2135)</f>
        <v>0</v>
      </c>
      <c r="C4257" s="39">
        <f>IF(Txn!$B2135="","","تراکنش بانکی")</f>
        <v>0</v>
      </c>
      <c r="D4257" s="38">
        <f>IF(Txn!$B2135="","",IF(Txn!$X2135="","",Txn!$X2135))</f>
        <v>0</v>
      </c>
      <c r="E4257" s="39">
        <f>IF($D4257="","",IFERROR(VLOOKUP($D4257,AcctTbl,2,0),""))</f>
        <v>0</v>
      </c>
      <c r="F4257" s="39">
        <f>IF($D4257="","",IFERROR(VLOOKUP($D4257,AcctTbl,3,0),""))</f>
        <v>0</v>
      </c>
      <c r="G4257" s="39">
        <f>IF(Txn!$B2135="","",Txn!$D2135)</f>
        <v>0</v>
      </c>
      <c r="H4257" s="38">
        <f>IF(Txn!$B2135="","",Txn!$E2135)</f>
        <v>0</v>
      </c>
      <c r="I4257" s="40">
        <f>IF(Txn!$B2135="",0,Txn!$O2135)</f>
        <v>0</v>
      </c>
      <c r="J4257" s="40">
        <f>IF(Txn!$B2135="",0,Txn!$P2135)</f>
        <v>0</v>
      </c>
      <c r="K4257" s="41">
        <f>IF($A4257="","",IFERROR(VALUE(MID($A4257,6,2)),""))</f>
        <v>0</v>
      </c>
      <c r="L4257" s="39">
        <f>IF(Txn!$K2135="","",Txn!$K2135)</f>
        <v>0</v>
      </c>
      <c r="N4257" s="42">
        <f>IF($D4257="",0,COUNTIF(BankAccts,$D4257))</f>
        <v>0</v>
      </c>
    </row>
    <row r="4258" spans="1:14">
      <c r="A4258" s="38">
        <f>IF(Txn!$B2135="","",Txn!$B2135)</f>
        <v>0</v>
      </c>
      <c r="B4258" s="38">
        <f>IF(Txn!$B2135="","",Txn!$C2135)</f>
        <v>0</v>
      </c>
      <c r="C4258" s="39">
        <f>IF(Txn!$B2135="","","تراکنش بانکی")</f>
        <v>0</v>
      </c>
      <c r="D4258" s="38">
        <f>IF(Txn!$B2135="","",IF(IF(Txn!$U2135="TRF",Txn!$Y2135,Txn!$Z2135)="","",IF(Txn!$U2135="TRF",Txn!$Y2135,Txn!$Z2135)))</f>
        <v>0</v>
      </c>
      <c r="E4258" s="39">
        <f>IF($D4258="","",IFERROR(VLOOKUP($D4258,AcctTbl,2,0),""))</f>
        <v>0</v>
      </c>
      <c r="F4258" s="39">
        <f>IF($D4258="","",IFERROR(VLOOKUP($D4258,AcctTbl,3,0),""))</f>
        <v>0</v>
      </c>
      <c r="G4258" s="39">
        <f>IF(Txn!$B2135="","",Txn!$D2135)</f>
        <v>0</v>
      </c>
      <c r="H4258" s="38">
        <f>IF(Txn!$B2135="","",Txn!$E2135)</f>
        <v>0</v>
      </c>
      <c r="I4258" s="40">
        <f>IF(Txn!$B2135="",0,Txn!$Q2135)</f>
        <v>0</v>
      </c>
      <c r="J4258" s="40">
        <f>IF(Txn!$B2135="",0,Txn!$R2135)</f>
        <v>0</v>
      </c>
      <c r="K4258" s="41">
        <f>IF($A4258="","",IFERROR(VALUE(MID($A4258,6,2)),""))</f>
        <v>0</v>
      </c>
      <c r="L4258" s="39">
        <f>IF(Txn!$K2135="","","طرف مقابل — "&amp;Txn!$K2135)</f>
        <v>0</v>
      </c>
      <c r="N4258" s="42">
        <f>IF($D4258="",0,COUNTIF(BankAccts,$D4258))</f>
        <v>0</v>
      </c>
    </row>
    <row r="4259" spans="1:14">
      <c r="A4259" s="38">
        <f>IF(Txn!$B2136="","",Txn!$B2136)</f>
        <v>0</v>
      </c>
      <c r="B4259" s="38">
        <f>IF(Txn!$B2136="","",Txn!$C2136)</f>
        <v>0</v>
      </c>
      <c r="C4259" s="39">
        <f>IF(Txn!$B2136="","","تراکنش بانکی")</f>
        <v>0</v>
      </c>
      <c r="D4259" s="38">
        <f>IF(Txn!$B2136="","",IF(Txn!$X2136="","",Txn!$X2136))</f>
        <v>0</v>
      </c>
      <c r="E4259" s="39">
        <f>IF($D4259="","",IFERROR(VLOOKUP($D4259,AcctTbl,2,0),""))</f>
        <v>0</v>
      </c>
      <c r="F4259" s="39">
        <f>IF($D4259="","",IFERROR(VLOOKUP($D4259,AcctTbl,3,0),""))</f>
        <v>0</v>
      </c>
      <c r="G4259" s="39">
        <f>IF(Txn!$B2136="","",Txn!$D2136)</f>
        <v>0</v>
      </c>
      <c r="H4259" s="38">
        <f>IF(Txn!$B2136="","",Txn!$E2136)</f>
        <v>0</v>
      </c>
      <c r="I4259" s="40">
        <f>IF(Txn!$B2136="",0,Txn!$O2136)</f>
        <v>0</v>
      </c>
      <c r="J4259" s="40">
        <f>IF(Txn!$B2136="",0,Txn!$P2136)</f>
        <v>0</v>
      </c>
      <c r="K4259" s="41">
        <f>IF($A4259="","",IFERROR(VALUE(MID($A4259,6,2)),""))</f>
        <v>0</v>
      </c>
      <c r="L4259" s="39">
        <f>IF(Txn!$K2136="","",Txn!$K2136)</f>
        <v>0</v>
      </c>
      <c r="N4259" s="42">
        <f>IF($D4259="",0,COUNTIF(BankAccts,$D4259))</f>
        <v>0</v>
      </c>
    </row>
    <row r="4260" spans="1:14">
      <c r="A4260" s="38">
        <f>IF(Txn!$B2136="","",Txn!$B2136)</f>
        <v>0</v>
      </c>
      <c r="B4260" s="38">
        <f>IF(Txn!$B2136="","",Txn!$C2136)</f>
        <v>0</v>
      </c>
      <c r="C4260" s="39">
        <f>IF(Txn!$B2136="","","تراکنش بانکی")</f>
        <v>0</v>
      </c>
      <c r="D4260" s="38">
        <f>IF(Txn!$B2136="","",IF(IF(Txn!$U2136="TRF",Txn!$Y2136,Txn!$Z2136)="","",IF(Txn!$U2136="TRF",Txn!$Y2136,Txn!$Z2136)))</f>
        <v>0</v>
      </c>
      <c r="E4260" s="39">
        <f>IF($D4260="","",IFERROR(VLOOKUP($D4260,AcctTbl,2,0),""))</f>
        <v>0</v>
      </c>
      <c r="F4260" s="39">
        <f>IF($D4260="","",IFERROR(VLOOKUP($D4260,AcctTbl,3,0),""))</f>
        <v>0</v>
      </c>
      <c r="G4260" s="39">
        <f>IF(Txn!$B2136="","",Txn!$D2136)</f>
        <v>0</v>
      </c>
      <c r="H4260" s="38">
        <f>IF(Txn!$B2136="","",Txn!$E2136)</f>
        <v>0</v>
      </c>
      <c r="I4260" s="40">
        <f>IF(Txn!$B2136="",0,Txn!$Q2136)</f>
        <v>0</v>
      </c>
      <c r="J4260" s="40">
        <f>IF(Txn!$B2136="",0,Txn!$R2136)</f>
        <v>0</v>
      </c>
      <c r="K4260" s="41">
        <f>IF($A4260="","",IFERROR(VALUE(MID($A4260,6,2)),""))</f>
        <v>0</v>
      </c>
      <c r="L4260" s="39">
        <f>IF(Txn!$K2136="","","طرف مقابل — "&amp;Txn!$K2136)</f>
        <v>0</v>
      </c>
      <c r="N4260" s="42">
        <f>IF($D4260="",0,COUNTIF(BankAccts,$D4260))</f>
        <v>0</v>
      </c>
    </row>
    <row r="4261" spans="1:14">
      <c r="A4261" s="38">
        <f>IF(Txn!$B2137="","",Txn!$B2137)</f>
        <v>0</v>
      </c>
      <c r="B4261" s="38">
        <f>IF(Txn!$B2137="","",Txn!$C2137)</f>
        <v>0</v>
      </c>
      <c r="C4261" s="39">
        <f>IF(Txn!$B2137="","","تراکنش بانکی")</f>
        <v>0</v>
      </c>
      <c r="D4261" s="38">
        <f>IF(Txn!$B2137="","",IF(Txn!$X2137="","",Txn!$X2137))</f>
        <v>0</v>
      </c>
      <c r="E4261" s="39">
        <f>IF($D4261="","",IFERROR(VLOOKUP($D4261,AcctTbl,2,0),""))</f>
        <v>0</v>
      </c>
      <c r="F4261" s="39">
        <f>IF($D4261="","",IFERROR(VLOOKUP($D4261,AcctTbl,3,0),""))</f>
        <v>0</v>
      </c>
      <c r="G4261" s="39">
        <f>IF(Txn!$B2137="","",Txn!$D2137)</f>
        <v>0</v>
      </c>
      <c r="H4261" s="38">
        <f>IF(Txn!$B2137="","",Txn!$E2137)</f>
        <v>0</v>
      </c>
      <c r="I4261" s="40">
        <f>IF(Txn!$B2137="",0,Txn!$O2137)</f>
        <v>0</v>
      </c>
      <c r="J4261" s="40">
        <f>IF(Txn!$B2137="",0,Txn!$P2137)</f>
        <v>0</v>
      </c>
      <c r="K4261" s="41">
        <f>IF($A4261="","",IFERROR(VALUE(MID($A4261,6,2)),""))</f>
        <v>0</v>
      </c>
      <c r="L4261" s="39">
        <f>IF(Txn!$K2137="","",Txn!$K2137)</f>
        <v>0</v>
      </c>
      <c r="N4261" s="42">
        <f>IF($D4261="",0,COUNTIF(BankAccts,$D4261))</f>
        <v>0</v>
      </c>
    </row>
    <row r="4262" spans="1:14">
      <c r="A4262" s="38">
        <f>IF(Txn!$B2137="","",Txn!$B2137)</f>
        <v>0</v>
      </c>
      <c r="B4262" s="38">
        <f>IF(Txn!$B2137="","",Txn!$C2137)</f>
        <v>0</v>
      </c>
      <c r="C4262" s="39">
        <f>IF(Txn!$B2137="","","تراکنش بانکی")</f>
        <v>0</v>
      </c>
      <c r="D4262" s="38">
        <f>IF(Txn!$B2137="","",IF(IF(Txn!$U2137="TRF",Txn!$Y2137,Txn!$Z2137)="","",IF(Txn!$U2137="TRF",Txn!$Y2137,Txn!$Z2137)))</f>
        <v>0</v>
      </c>
      <c r="E4262" s="39">
        <f>IF($D4262="","",IFERROR(VLOOKUP($D4262,AcctTbl,2,0),""))</f>
        <v>0</v>
      </c>
      <c r="F4262" s="39">
        <f>IF($D4262="","",IFERROR(VLOOKUP($D4262,AcctTbl,3,0),""))</f>
        <v>0</v>
      </c>
      <c r="G4262" s="39">
        <f>IF(Txn!$B2137="","",Txn!$D2137)</f>
        <v>0</v>
      </c>
      <c r="H4262" s="38">
        <f>IF(Txn!$B2137="","",Txn!$E2137)</f>
        <v>0</v>
      </c>
      <c r="I4262" s="40">
        <f>IF(Txn!$B2137="",0,Txn!$Q2137)</f>
        <v>0</v>
      </c>
      <c r="J4262" s="40">
        <f>IF(Txn!$B2137="",0,Txn!$R2137)</f>
        <v>0</v>
      </c>
      <c r="K4262" s="41">
        <f>IF($A4262="","",IFERROR(VALUE(MID($A4262,6,2)),""))</f>
        <v>0</v>
      </c>
      <c r="L4262" s="39">
        <f>IF(Txn!$K2137="","","طرف مقابل — "&amp;Txn!$K2137)</f>
        <v>0</v>
      </c>
      <c r="N4262" s="42">
        <f>IF($D4262="",0,COUNTIF(BankAccts,$D4262))</f>
        <v>0</v>
      </c>
    </row>
    <row r="4263" spans="1:14">
      <c r="A4263" s="38">
        <f>IF(Txn!$B2138="","",Txn!$B2138)</f>
        <v>0</v>
      </c>
      <c r="B4263" s="38">
        <f>IF(Txn!$B2138="","",Txn!$C2138)</f>
        <v>0</v>
      </c>
      <c r="C4263" s="39">
        <f>IF(Txn!$B2138="","","تراکنش بانکی")</f>
        <v>0</v>
      </c>
      <c r="D4263" s="38">
        <f>IF(Txn!$B2138="","",IF(Txn!$X2138="","",Txn!$X2138))</f>
        <v>0</v>
      </c>
      <c r="E4263" s="39">
        <f>IF($D4263="","",IFERROR(VLOOKUP($D4263,AcctTbl,2,0),""))</f>
        <v>0</v>
      </c>
      <c r="F4263" s="39">
        <f>IF($D4263="","",IFERROR(VLOOKUP($D4263,AcctTbl,3,0),""))</f>
        <v>0</v>
      </c>
      <c r="G4263" s="39">
        <f>IF(Txn!$B2138="","",Txn!$D2138)</f>
        <v>0</v>
      </c>
      <c r="H4263" s="38">
        <f>IF(Txn!$B2138="","",Txn!$E2138)</f>
        <v>0</v>
      </c>
      <c r="I4263" s="40">
        <f>IF(Txn!$B2138="",0,Txn!$O2138)</f>
        <v>0</v>
      </c>
      <c r="J4263" s="40">
        <f>IF(Txn!$B2138="",0,Txn!$P2138)</f>
        <v>0</v>
      </c>
      <c r="K4263" s="41">
        <f>IF($A4263="","",IFERROR(VALUE(MID($A4263,6,2)),""))</f>
        <v>0</v>
      </c>
      <c r="L4263" s="39">
        <f>IF(Txn!$K2138="","",Txn!$K2138)</f>
        <v>0</v>
      </c>
      <c r="N4263" s="42">
        <f>IF($D4263="",0,COUNTIF(BankAccts,$D4263))</f>
        <v>0</v>
      </c>
    </row>
    <row r="4264" spans="1:14">
      <c r="A4264" s="38">
        <f>IF(Txn!$B2138="","",Txn!$B2138)</f>
        <v>0</v>
      </c>
      <c r="B4264" s="38">
        <f>IF(Txn!$B2138="","",Txn!$C2138)</f>
        <v>0</v>
      </c>
      <c r="C4264" s="39">
        <f>IF(Txn!$B2138="","","تراکنش بانکی")</f>
        <v>0</v>
      </c>
      <c r="D4264" s="38">
        <f>IF(Txn!$B2138="","",IF(IF(Txn!$U2138="TRF",Txn!$Y2138,Txn!$Z2138)="","",IF(Txn!$U2138="TRF",Txn!$Y2138,Txn!$Z2138)))</f>
        <v>0</v>
      </c>
      <c r="E4264" s="39">
        <f>IF($D4264="","",IFERROR(VLOOKUP($D4264,AcctTbl,2,0),""))</f>
        <v>0</v>
      </c>
      <c r="F4264" s="39">
        <f>IF($D4264="","",IFERROR(VLOOKUP($D4264,AcctTbl,3,0),""))</f>
        <v>0</v>
      </c>
      <c r="G4264" s="39">
        <f>IF(Txn!$B2138="","",Txn!$D2138)</f>
        <v>0</v>
      </c>
      <c r="H4264" s="38">
        <f>IF(Txn!$B2138="","",Txn!$E2138)</f>
        <v>0</v>
      </c>
      <c r="I4264" s="40">
        <f>IF(Txn!$B2138="",0,Txn!$Q2138)</f>
        <v>0</v>
      </c>
      <c r="J4264" s="40">
        <f>IF(Txn!$B2138="",0,Txn!$R2138)</f>
        <v>0</v>
      </c>
      <c r="K4264" s="41">
        <f>IF($A4264="","",IFERROR(VALUE(MID($A4264,6,2)),""))</f>
        <v>0</v>
      </c>
      <c r="L4264" s="39">
        <f>IF(Txn!$K2138="","","طرف مقابل — "&amp;Txn!$K2138)</f>
        <v>0</v>
      </c>
      <c r="N4264" s="42">
        <f>IF($D4264="",0,COUNTIF(BankAccts,$D4264))</f>
        <v>0</v>
      </c>
    </row>
    <row r="4265" spans="1:14">
      <c r="A4265" s="38">
        <f>IF(Txn!$B2139="","",Txn!$B2139)</f>
        <v>0</v>
      </c>
      <c r="B4265" s="38">
        <f>IF(Txn!$B2139="","",Txn!$C2139)</f>
        <v>0</v>
      </c>
      <c r="C4265" s="39">
        <f>IF(Txn!$B2139="","","تراکنش بانکی")</f>
        <v>0</v>
      </c>
      <c r="D4265" s="38">
        <f>IF(Txn!$B2139="","",IF(Txn!$X2139="","",Txn!$X2139))</f>
        <v>0</v>
      </c>
      <c r="E4265" s="39">
        <f>IF($D4265="","",IFERROR(VLOOKUP($D4265,AcctTbl,2,0),""))</f>
        <v>0</v>
      </c>
      <c r="F4265" s="39">
        <f>IF($D4265="","",IFERROR(VLOOKUP($D4265,AcctTbl,3,0),""))</f>
        <v>0</v>
      </c>
      <c r="G4265" s="39">
        <f>IF(Txn!$B2139="","",Txn!$D2139)</f>
        <v>0</v>
      </c>
      <c r="H4265" s="38">
        <f>IF(Txn!$B2139="","",Txn!$E2139)</f>
        <v>0</v>
      </c>
      <c r="I4265" s="40">
        <f>IF(Txn!$B2139="",0,Txn!$O2139)</f>
        <v>0</v>
      </c>
      <c r="J4265" s="40">
        <f>IF(Txn!$B2139="",0,Txn!$P2139)</f>
        <v>0</v>
      </c>
      <c r="K4265" s="41">
        <f>IF($A4265="","",IFERROR(VALUE(MID($A4265,6,2)),""))</f>
        <v>0</v>
      </c>
      <c r="L4265" s="39">
        <f>IF(Txn!$K2139="","",Txn!$K2139)</f>
        <v>0</v>
      </c>
      <c r="N4265" s="42">
        <f>IF($D4265="",0,COUNTIF(BankAccts,$D4265))</f>
        <v>0</v>
      </c>
    </row>
    <row r="4266" spans="1:14">
      <c r="A4266" s="38">
        <f>IF(Txn!$B2139="","",Txn!$B2139)</f>
        <v>0</v>
      </c>
      <c r="B4266" s="38">
        <f>IF(Txn!$B2139="","",Txn!$C2139)</f>
        <v>0</v>
      </c>
      <c r="C4266" s="39">
        <f>IF(Txn!$B2139="","","تراکنش بانکی")</f>
        <v>0</v>
      </c>
      <c r="D4266" s="38">
        <f>IF(Txn!$B2139="","",IF(IF(Txn!$U2139="TRF",Txn!$Y2139,Txn!$Z2139)="","",IF(Txn!$U2139="TRF",Txn!$Y2139,Txn!$Z2139)))</f>
        <v>0</v>
      </c>
      <c r="E4266" s="39">
        <f>IF($D4266="","",IFERROR(VLOOKUP($D4266,AcctTbl,2,0),""))</f>
        <v>0</v>
      </c>
      <c r="F4266" s="39">
        <f>IF($D4266="","",IFERROR(VLOOKUP($D4266,AcctTbl,3,0),""))</f>
        <v>0</v>
      </c>
      <c r="G4266" s="39">
        <f>IF(Txn!$B2139="","",Txn!$D2139)</f>
        <v>0</v>
      </c>
      <c r="H4266" s="38">
        <f>IF(Txn!$B2139="","",Txn!$E2139)</f>
        <v>0</v>
      </c>
      <c r="I4266" s="40">
        <f>IF(Txn!$B2139="",0,Txn!$Q2139)</f>
        <v>0</v>
      </c>
      <c r="J4266" s="40">
        <f>IF(Txn!$B2139="",0,Txn!$R2139)</f>
        <v>0</v>
      </c>
      <c r="K4266" s="41">
        <f>IF($A4266="","",IFERROR(VALUE(MID($A4266,6,2)),""))</f>
        <v>0</v>
      </c>
      <c r="L4266" s="39">
        <f>IF(Txn!$K2139="","","طرف مقابل — "&amp;Txn!$K2139)</f>
        <v>0</v>
      </c>
      <c r="N4266" s="42">
        <f>IF($D4266="",0,COUNTIF(BankAccts,$D4266))</f>
        <v>0</v>
      </c>
    </row>
    <row r="4267" spans="1:14">
      <c r="A4267" s="38">
        <f>IF(Txn!$B2140="","",Txn!$B2140)</f>
        <v>0</v>
      </c>
      <c r="B4267" s="38">
        <f>IF(Txn!$B2140="","",Txn!$C2140)</f>
        <v>0</v>
      </c>
      <c r="C4267" s="39">
        <f>IF(Txn!$B2140="","","تراکنش بانکی")</f>
        <v>0</v>
      </c>
      <c r="D4267" s="38">
        <f>IF(Txn!$B2140="","",IF(Txn!$X2140="","",Txn!$X2140))</f>
        <v>0</v>
      </c>
      <c r="E4267" s="39">
        <f>IF($D4267="","",IFERROR(VLOOKUP($D4267,AcctTbl,2,0),""))</f>
        <v>0</v>
      </c>
      <c r="F4267" s="39">
        <f>IF($D4267="","",IFERROR(VLOOKUP($D4267,AcctTbl,3,0),""))</f>
        <v>0</v>
      </c>
      <c r="G4267" s="39">
        <f>IF(Txn!$B2140="","",Txn!$D2140)</f>
        <v>0</v>
      </c>
      <c r="H4267" s="38">
        <f>IF(Txn!$B2140="","",Txn!$E2140)</f>
        <v>0</v>
      </c>
      <c r="I4267" s="40">
        <f>IF(Txn!$B2140="",0,Txn!$O2140)</f>
        <v>0</v>
      </c>
      <c r="J4267" s="40">
        <f>IF(Txn!$B2140="",0,Txn!$P2140)</f>
        <v>0</v>
      </c>
      <c r="K4267" s="41">
        <f>IF($A4267="","",IFERROR(VALUE(MID($A4267,6,2)),""))</f>
        <v>0</v>
      </c>
      <c r="L4267" s="39">
        <f>IF(Txn!$K2140="","",Txn!$K2140)</f>
        <v>0</v>
      </c>
      <c r="N4267" s="42">
        <f>IF($D4267="",0,COUNTIF(BankAccts,$D4267))</f>
        <v>0</v>
      </c>
    </row>
    <row r="4268" spans="1:14">
      <c r="A4268" s="38">
        <f>IF(Txn!$B2140="","",Txn!$B2140)</f>
        <v>0</v>
      </c>
      <c r="B4268" s="38">
        <f>IF(Txn!$B2140="","",Txn!$C2140)</f>
        <v>0</v>
      </c>
      <c r="C4268" s="39">
        <f>IF(Txn!$B2140="","","تراکنش بانکی")</f>
        <v>0</v>
      </c>
      <c r="D4268" s="38">
        <f>IF(Txn!$B2140="","",IF(IF(Txn!$U2140="TRF",Txn!$Y2140,Txn!$Z2140)="","",IF(Txn!$U2140="TRF",Txn!$Y2140,Txn!$Z2140)))</f>
        <v>0</v>
      </c>
      <c r="E4268" s="39">
        <f>IF($D4268="","",IFERROR(VLOOKUP($D4268,AcctTbl,2,0),""))</f>
        <v>0</v>
      </c>
      <c r="F4268" s="39">
        <f>IF($D4268="","",IFERROR(VLOOKUP($D4268,AcctTbl,3,0),""))</f>
        <v>0</v>
      </c>
      <c r="G4268" s="39">
        <f>IF(Txn!$B2140="","",Txn!$D2140)</f>
        <v>0</v>
      </c>
      <c r="H4268" s="38">
        <f>IF(Txn!$B2140="","",Txn!$E2140)</f>
        <v>0</v>
      </c>
      <c r="I4268" s="40">
        <f>IF(Txn!$B2140="",0,Txn!$Q2140)</f>
        <v>0</v>
      </c>
      <c r="J4268" s="40">
        <f>IF(Txn!$B2140="",0,Txn!$R2140)</f>
        <v>0</v>
      </c>
      <c r="K4268" s="41">
        <f>IF($A4268="","",IFERROR(VALUE(MID($A4268,6,2)),""))</f>
        <v>0</v>
      </c>
      <c r="L4268" s="39">
        <f>IF(Txn!$K2140="","","طرف مقابل — "&amp;Txn!$K2140)</f>
        <v>0</v>
      </c>
      <c r="N4268" s="42">
        <f>IF($D4268="",0,COUNTIF(BankAccts,$D4268))</f>
        <v>0</v>
      </c>
    </row>
    <row r="4269" spans="1:14">
      <c r="A4269" s="38">
        <f>IF(Txn!$B2141="","",Txn!$B2141)</f>
        <v>0</v>
      </c>
      <c r="B4269" s="38">
        <f>IF(Txn!$B2141="","",Txn!$C2141)</f>
        <v>0</v>
      </c>
      <c r="C4269" s="39">
        <f>IF(Txn!$B2141="","","تراکنش بانکی")</f>
        <v>0</v>
      </c>
      <c r="D4269" s="38">
        <f>IF(Txn!$B2141="","",IF(Txn!$X2141="","",Txn!$X2141))</f>
        <v>0</v>
      </c>
      <c r="E4269" s="39">
        <f>IF($D4269="","",IFERROR(VLOOKUP($D4269,AcctTbl,2,0),""))</f>
        <v>0</v>
      </c>
      <c r="F4269" s="39">
        <f>IF($D4269="","",IFERROR(VLOOKUP($D4269,AcctTbl,3,0),""))</f>
        <v>0</v>
      </c>
      <c r="G4269" s="39">
        <f>IF(Txn!$B2141="","",Txn!$D2141)</f>
        <v>0</v>
      </c>
      <c r="H4269" s="38">
        <f>IF(Txn!$B2141="","",Txn!$E2141)</f>
        <v>0</v>
      </c>
      <c r="I4269" s="40">
        <f>IF(Txn!$B2141="",0,Txn!$O2141)</f>
        <v>0</v>
      </c>
      <c r="J4269" s="40">
        <f>IF(Txn!$B2141="",0,Txn!$P2141)</f>
        <v>0</v>
      </c>
      <c r="K4269" s="41">
        <f>IF($A4269="","",IFERROR(VALUE(MID($A4269,6,2)),""))</f>
        <v>0</v>
      </c>
      <c r="L4269" s="39">
        <f>IF(Txn!$K2141="","",Txn!$K2141)</f>
        <v>0</v>
      </c>
      <c r="N4269" s="42">
        <f>IF($D4269="",0,COUNTIF(BankAccts,$D4269))</f>
        <v>0</v>
      </c>
    </row>
    <row r="4270" spans="1:14">
      <c r="A4270" s="38">
        <f>IF(Txn!$B2141="","",Txn!$B2141)</f>
        <v>0</v>
      </c>
      <c r="B4270" s="38">
        <f>IF(Txn!$B2141="","",Txn!$C2141)</f>
        <v>0</v>
      </c>
      <c r="C4270" s="39">
        <f>IF(Txn!$B2141="","","تراکنش بانکی")</f>
        <v>0</v>
      </c>
      <c r="D4270" s="38">
        <f>IF(Txn!$B2141="","",IF(IF(Txn!$U2141="TRF",Txn!$Y2141,Txn!$Z2141)="","",IF(Txn!$U2141="TRF",Txn!$Y2141,Txn!$Z2141)))</f>
        <v>0</v>
      </c>
      <c r="E4270" s="39">
        <f>IF($D4270="","",IFERROR(VLOOKUP($D4270,AcctTbl,2,0),""))</f>
        <v>0</v>
      </c>
      <c r="F4270" s="39">
        <f>IF($D4270="","",IFERROR(VLOOKUP($D4270,AcctTbl,3,0),""))</f>
        <v>0</v>
      </c>
      <c r="G4270" s="39">
        <f>IF(Txn!$B2141="","",Txn!$D2141)</f>
        <v>0</v>
      </c>
      <c r="H4270" s="38">
        <f>IF(Txn!$B2141="","",Txn!$E2141)</f>
        <v>0</v>
      </c>
      <c r="I4270" s="40">
        <f>IF(Txn!$B2141="",0,Txn!$Q2141)</f>
        <v>0</v>
      </c>
      <c r="J4270" s="40">
        <f>IF(Txn!$B2141="",0,Txn!$R2141)</f>
        <v>0</v>
      </c>
      <c r="K4270" s="41">
        <f>IF($A4270="","",IFERROR(VALUE(MID($A4270,6,2)),""))</f>
        <v>0</v>
      </c>
      <c r="L4270" s="39">
        <f>IF(Txn!$K2141="","","طرف مقابل — "&amp;Txn!$K2141)</f>
        <v>0</v>
      </c>
      <c r="N4270" s="42">
        <f>IF($D4270="",0,COUNTIF(BankAccts,$D4270))</f>
        <v>0</v>
      </c>
    </row>
    <row r="4271" spans="1:14">
      <c r="A4271" s="38">
        <f>IF(Txn!$B2142="","",Txn!$B2142)</f>
        <v>0</v>
      </c>
      <c r="B4271" s="38">
        <f>IF(Txn!$B2142="","",Txn!$C2142)</f>
        <v>0</v>
      </c>
      <c r="C4271" s="39">
        <f>IF(Txn!$B2142="","","تراکنش بانکی")</f>
        <v>0</v>
      </c>
      <c r="D4271" s="38">
        <f>IF(Txn!$B2142="","",IF(Txn!$X2142="","",Txn!$X2142))</f>
        <v>0</v>
      </c>
      <c r="E4271" s="39">
        <f>IF($D4271="","",IFERROR(VLOOKUP($D4271,AcctTbl,2,0),""))</f>
        <v>0</v>
      </c>
      <c r="F4271" s="39">
        <f>IF($D4271="","",IFERROR(VLOOKUP($D4271,AcctTbl,3,0),""))</f>
        <v>0</v>
      </c>
      <c r="G4271" s="39">
        <f>IF(Txn!$B2142="","",Txn!$D2142)</f>
        <v>0</v>
      </c>
      <c r="H4271" s="38">
        <f>IF(Txn!$B2142="","",Txn!$E2142)</f>
        <v>0</v>
      </c>
      <c r="I4271" s="40">
        <f>IF(Txn!$B2142="",0,Txn!$O2142)</f>
        <v>0</v>
      </c>
      <c r="J4271" s="40">
        <f>IF(Txn!$B2142="",0,Txn!$P2142)</f>
        <v>0</v>
      </c>
      <c r="K4271" s="41">
        <f>IF($A4271="","",IFERROR(VALUE(MID($A4271,6,2)),""))</f>
        <v>0</v>
      </c>
      <c r="L4271" s="39">
        <f>IF(Txn!$K2142="","",Txn!$K2142)</f>
        <v>0</v>
      </c>
      <c r="N4271" s="42">
        <f>IF($D4271="",0,COUNTIF(BankAccts,$D4271))</f>
        <v>0</v>
      </c>
    </row>
    <row r="4272" spans="1:14">
      <c r="A4272" s="38">
        <f>IF(Txn!$B2142="","",Txn!$B2142)</f>
        <v>0</v>
      </c>
      <c r="B4272" s="38">
        <f>IF(Txn!$B2142="","",Txn!$C2142)</f>
        <v>0</v>
      </c>
      <c r="C4272" s="39">
        <f>IF(Txn!$B2142="","","تراکنش بانکی")</f>
        <v>0</v>
      </c>
      <c r="D4272" s="38">
        <f>IF(Txn!$B2142="","",IF(IF(Txn!$U2142="TRF",Txn!$Y2142,Txn!$Z2142)="","",IF(Txn!$U2142="TRF",Txn!$Y2142,Txn!$Z2142)))</f>
        <v>0</v>
      </c>
      <c r="E4272" s="39">
        <f>IF($D4272="","",IFERROR(VLOOKUP($D4272,AcctTbl,2,0),""))</f>
        <v>0</v>
      </c>
      <c r="F4272" s="39">
        <f>IF($D4272="","",IFERROR(VLOOKUP($D4272,AcctTbl,3,0),""))</f>
        <v>0</v>
      </c>
      <c r="G4272" s="39">
        <f>IF(Txn!$B2142="","",Txn!$D2142)</f>
        <v>0</v>
      </c>
      <c r="H4272" s="38">
        <f>IF(Txn!$B2142="","",Txn!$E2142)</f>
        <v>0</v>
      </c>
      <c r="I4272" s="40">
        <f>IF(Txn!$B2142="",0,Txn!$Q2142)</f>
        <v>0</v>
      </c>
      <c r="J4272" s="40">
        <f>IF(Txn!$B2142="",0,Txn!$R2142)</f>
        <v>0</v>
      </c>
      <c r="K4272" s="41">
        <f>IF($A4272="","",IFERROR(VALUE(MID($A4272,6,2)),""))</f>
        <v>0</v>
      </c>
      <c r="L4272" s="39">
        <f>IF(Txn!$K2142="","","طرف مقابل — "&amp;Txn!$K2142)</f>
        <v>0</v>
      </c>
      <c r="N4272" s="42">
        <f>IF($D4272="",0,COUNTIF(BankAccts,$D4272))</f>
        <v>0</v>
      </c>
    </row>
    <row r="4273" spans="1:14">
      <c r="A4273" s="38">
        <f>IF(Txn!$B2143="","",Txn!$B2143)</f>
        <v>0</v>
      </c>
      <c r="B4273" s="38">
        <f>IF(Txn!$B2143="","",Txn!$C2143)</f>
        <v>0</v>
      </c>
      <c r="C4273" s="39">
        <f>IF(Txn!$B2143="","","تراکنش بانکی")</f>
        <v>0</v>
      </c>
      <c r="D4273" s="38">
        <f>IF(Txn!$B2143="","",IF(Txn!$X2143="","",Txn!$X2143))</f>
        <v>0</v>
      </c>
      <c r="E4273" s="39">
        <f>IF($D4273="","",IFERROR(VLOOKUP($D4273,AcctTbl,2,0),""))</f>
        <v>0</v>
      </c>
      <c r="F4273" s="39">
        <f>IF($D4273="","",IFERROR(VLOOKUP($D4273,AcctTbl,3,0),""))</f>
        <v>0</v>
      </c>
      <c r="G4273" s="39">
        <f>IF(Txn!$B2143="","",Txn!$D2143)</f>
        <v>0</v>
      </c>
      <c r="H4273" s="38">
        <f>IF(Txn!$B2143="","",Txn!$E2143)</f>
        <v>0</v>
      </c>
      <c r="I4273" s="40">
        <f>IF(Txn!$B2143="",0,Txn!$O2143)</f>
        <v>0</v>
      </c>
      <c r="J4273" s="40">
        <f>IF(Txn!$B2143="",0,Txn!$P2143)</f>
        <v>0</v>
      </c>
      <c r="K4273" s="41">
        <f>IF($A4273="","",IFERROR(VALUE(MID($A4273,6,2)),""))</f>
        <v>0</v>
      </c>
      <c r="L4273" s="39">
        <f>IF(Txn!$K2143="","",Txn!$K2143)</f>
        <v>0</v>
      </c>
      <c r="N4273" s="42">
        <f>IF($D4273="",0,COUNTIF(BankAccts,$D4273))</f>
        <v>0</v>
      </c>
    </row>
    <row r="4274" spans="1:14">
      <c r="A4274" s="38">
        <f>IF(Txn!$B2143="","",Txn!$B2143)</f>
        <v>0</v>
      </c>
      <c r="B4274" s="38">
        <f>IF(Txn!$B2143="","",Txn!$C2143)</f>
        <v>0</v>
      </c>
      <c r="C4274" s="39">
        <f>IF(Txn!$B2143="","","تراکنش بانکی")</f>
        <v>0</v>
      </c>
      <c r="D4274" s="38">
        <f>IF(Txn!$B2143="","",IF(IF(Txn!$U2143="TRF",Txn!$Y2143,Txn!$Z2143)="","",IF(Txn!$U2143="TRF",Txn!$Y2143,Txn!$Z2143)))</f>
        <v>0</v>
      </c>
      <c r="E4274" s="39">
        <f>IF($D4274="","",IFERROR(VLOOKUP($D4274,AcctTbl,2,0),""))</f>
        <v>0</v>
      </c>
      <c r="F4274" s="39">
        <f>IF($D4274="","",IFERROR(VLOOKUP($D4274,AcctTbl,3,0),""))</f>
        <v>0</v>
      </c>
      <c r="G4274" s="39">
        <f>IF(Txn!$B2143="","",Txn!$D2143)</f>
        <v>0</v>
      </c>
      <c r="H4274" s="38">
        <f>IF(Txn!$B2143="","",Txn!$E2143)</f>
        <v>0</v>
      </c>
      <c r="I4274" s="40">
        <f>IF(Txn!$B2143="",0,Txn!$Q2143)</f>
        <v>0</v>
      </c>
      <c r="J4274" s="40">
        <f>IF(Txn!$B2143="",0,Txn!$R2143)</f>
        <v>0</v>
      </c>
      <c r="K4274" s="41">
        <f>IF($A4274="","",IFERROR(VALUE(MID($A4274,6,2)),""))</f>
        <v>0</v>
      </c>
      <c r="L4274" s="39">
        <f>IF(Txn!$K2143="","","طرف مقابل — "&amp;Txn!$K2143)</f>
        <v>0</v>
      </c>
      <c r="N4274" s="42">
        <f>IF($D4274="",0,COUNTIF(BankAccts,$D4274))</f>
        <v>0</v>
      </c>
    </row>
    <row r="4275" spans="1:14">
      <c r="A4275" s="38">
        <f>IF(Txn!$B2144="","",Txn!$B2144)</f>
        <v>0</v>
      </c>
      <c r="B4275" s="38">
        <f>IF(Txn!$B2144="","",Txn!$C2144)</f>
        <v>0</v>
      </c>
      <c r="C4275" s="39">
        <f>IF(Txn!$B2144="","","تراکنش بانکی")</f>
        <v>0</v>
      </c>
      <c r="D4275" s="38">
        <f>IF(Txn!$B2144="","",IF(Txn!$X2144="","",Txn!$X2144))</f>
        <v>0</v>
      </c>
      <c r="E4275" s="39">
        <f>IF($D4275="","",IFERROR(VLOOKUP($D4275,AcctTbl,2,0),""))</f>
        <v>0</v>
      </c>
      <c r="F4275" s="39">
        <f>IF($D4275="","",IFERROR(VLOOKUP($D4275,AcctTbl,3,0),""))</f>
        <v>0</v>
      </c>
      <c r="G4275" s="39">
        <f>IF(Txn!$B2144="","",Txn!$D2144)</f>
        <v>0</v>
      </c>
      <c r="H4275" s="38">
        <f>IF(Txn!$B2144="","",Txn!$E2144)</f>
        <v>0</v>
      </c>
      <c r="I4275" s="40">
        <f>IF(Txn!$B2144="",0,Txn!$O2144)</f>
        <v>0</v>
      </c>
      <c r="J4275" s="40">
        <f>IF(Txn!$B2144="",0,Txn!$P2144)</f>
        <v>0</v>
      </c>
      <c r="K4275" s="41">
        <f>IF($A4275="","",IFERROR(VALUE(MID($A4275,6,2)),""))</f>
        <v>0</v>
      </c>
      <c r="L4275" s="39">
        <f>IF(Txn!$K2144="","",Txn!$K2144)</f>
        <v>0</v>
      </c>
      <c r="N4275" s="42">
        <f>IF($D4275="",0,COUNTIF(BankAccts,$D4275))</f>
        <v>0</v>
      </c>
    </row>
    <row r="4276" spans="1:14">
      <c r="A4276" s="38">
        <f>IF(Txn!$B2144="","",Txn!$B2144)</f>
        <v>0</v>
      </c>
      <c r="B4276" s="38">
        <f>IF(Txn!$B2144="","",Txn!$C2144)</f>
        <v>0</v>
      </c>
      <c r="C4276" s="39">
        <f>IF(Txn!$B2144="","","تراکنش بانکی")</f>
        <v>0</v>
      </c>
      <c r="D4276" s="38">
        <f>IF(Txn!$B2144="","",IF(IF(Txn!$U2144="TRF",Txn!$Y2144,Txn!$Z2144)="","",IF(Txn!$U2144="TRF",Txn!$Y2144,Txn!$Z2144)))</f>
        <v>0</v>
      </c>
      <c r="E4276" s="39">
        <f>IF($D4276="","",IFERROR(VLOOKUP($D4276,AcctTbl,2,0),""))</f>
        <v>0</v>
      </c>
      <c r="F4276" s="39">
        <f>IF($D4276="","",IFERROR(VLOOKUP($D4276,AcctTbl,3,0),""))</f>
        <v>0</v>
      </c>
      <c r="G4276" s="39">
        <f>IF(Txn!$B2144="","",Txn!$D2144)</f>
        <v>0</v>
      </c>
      <c r="H4276" s="38">
        <f>IF(Txn!$B2144="","",Txn!$E2144)</f>
        <v>0</v>
      </c>
      <c r="I4276" s="40">
        <f>IF(Txn!$B2144="",0,Txn!$Q2144)</f>
        <v>0</v>
      </c>
      <c r="J4276" s="40">
        <f>IF(Txn!$B2144="",0,Txn!$R2144)</f>
        <v>0</v>
      </c>
      <c r="K4276" s="41">
        <f>IF($A4276="","",IFERROR(VALUE(MID($A4276,6,2)),""))</f>
        <v>0</v>
      </c>
      <c r="L4276" s="39">
        <f>IF(Txn!$K2144="","","طرف مقابل — "&amp;Txn!$K2144)</f>
        <v>0</v>
      </c>
      <c r="N4276" s="42">
        <f>IF($D4276="",0,COUNTIF(BankAccts,$D4276))</f>
        <v>0</v>
      </c>
    </row>
    <row r="4277" spans="1:14">
      <c r="A4277" s="38">
        <f>IF(Txn!$B2145="","",Txn!$B2145)</f>
        <v>0</v>
      </c>
      <c r="B4277" s="38">
        <f>IF(Txn!$B2145="","",Txn!$C2145)</f>
        <v>0</v>
      </c>
      <c r="C4277" s="39">
        <f>IF(Txn!$B2145="","","تراکنش بانکی")</f>
        <v>0</v>
      </c>
      <c r="D4277" s="38">
        <f>IF(Txn!$B2145="","",IF(Txn!$X2145="","",Txn!$X2145))</f>
        <v>0</v>
      </c>
      <c r="E4277" s="39">
        <f>IF($D4277="","",IFERROR(VLOOKUP($D4277,AcctTbl,2,0),""))</f>
        <v>0</v>
      </c>
      <c r="F4277" s="39">
        <f>IF($D4277="","",IFERROR(VLOOKUP($D4277,AcctTbl,3,0),""))</f>
        <v>0</v>
      </c>
      <c r="G4277" s="39">
        <f>IF(Txn!$B2145="","",Txn!$D2145)</f>
        <v>0</v>
      </c>
      <c r="H4277" s="38">
        <f>IF(Txn!$B2145="","",Txn!$E2145)</f>
        <v>0</v>
      </c>
      <c r="I4277" s="40">
        <f>IF(Txn!$B2145="",0,Txn!$O2145)</f>
        <v>0</v>
      </c>
      <c r="J4277" s="40">
        <f>IF(Txn!$B2145="",0,Txn!$P2145)</f>
        <v>0</v>
      </c>
      <c r="K4277" s="41">
        <f>IF($A4277="","",IFERROR(VALUE(MID($A4277,6,2)),""))</f>
        <v>0</v>
      </c>
      <c r="L4277" s="39">
        <f>IF(Txn!$K2145="","",Txn!$K2145)</f>
        <v>0</v>
      </c>
      <c r="N4277" s="42">
        <f>IF($D4277="",0,COUNTIF(BankAccts,$D4277))</f>
        <v>0</v>
      </c>
    </row>
    <row r="4278" spans="1:14">
      <c r="A4278" s="38">
        <f>IF(Txn!$B2145="","",Txn!$B2145)</f>
        <v>0</v>
      </c>
      <c r="B4278" s="38">
        <f>IF(Txn!$B2145="","",Txn!$C2145)</f>
        <v>0</v>
      </c>
      <c r="C4278" s="39">
        <f>IF(Txn!$B2145="","","تراکنش بانکی")</f>
        <v>0</v>
      </c>
      <c r="D4278" s="38">
        <f>IF(Txn!$B2145="","",IF(IF(Txn!$U2145="TRF",Txn!$Y2145,Txn!$Z2145)="","",IF(Txn!$U2145="TRF",Txn!$Y2145,Txn!$Z2145)))</f>
        <v>0</v>
      </c>
      <c r="E4278" s="39">
        <f>IF($D4278="","",IFERROR(VLOOKUP($D4278,AcctTbl,2,0),""))</f>
        <v>0</v>
      </c>
      <c r="F4278" s="39">
        <f>IF($D4278="","",IFERROR(VLOOKUP($D4278,AcctTbl,3,0),""))</f>
        <v>0</v>
      </c>
      <c r="G4278" s="39">
        <f>IF(Txn!$B2145="","",Txn!$D2145)</f>
        <v>0</v>
      </c>
      <c r="H4278" s="38">
        <f>IF(Txn!$B2145="","",Txn!$E2145)</f>
        <v>0</v>
      </c>
      <c r="I4278" s="40">
        <f>IF(Txn!$B2145="",0,Txn!$Q2145)</f>
        <v>0</v>
      </c>
      <c r="J4278" s="40">
        <f>IF(Txn!$B2145="",0,Txn!$R2145)</f>
        <v>0</v>
      </c>
      <c r="K4278" s="41">
        <f>IF($A4278="","",IFERROR(VALUE(MID($A4278,6,2)),""))</f>
        <v>0</v>
      </c>
      <c r="L4278" s="39">
        <f>IF(Txn!$K2145="","","طرف مقابل — "&amp;Txn!$K2145)</f>
        <v>0</v>
      </c>
      <c r="N4278" s="42">
        <f>IF($D4278="",0,COUNTIF(BankAccts,$D4278))</f>
        <v>0</v>
      </c>
    </row>
    <row r="4279" spans="1:14">
      <c r="A4279" s="38">
        <f>IF(Txn!$B2146="","",Txn!$B2146)</f>
        <v>0</v>
      </c>
      <c r="B4279" s="38">
        <f>IF(Txn!$B2146="","",Txn!$C2146)</f>
        <v>0</v>
      </c>
      <c r="C4279" s="39">
        <f>IF(Txn!$B2146="","","تراکنش بانکی")</f>
        <v>0</v>
      </c>
      <c r="D4279" s="38">
        <f>IF(Txn!$B2146="","",IF(Txn!$X2146="","",Txn!$X2146))</f>
        <v>0</v>
      </c>
      <c r="E4279" s="39">
        <f>IF($D4279="","",IFERROR(VLOOKUP($D4279,AcctTbl,2,0),""))</f>
        <v>0</v>
      </c>
      <c r="F4279" s="39">
        <f>IF($D4279="","",IFERROR(VLOOKUP($D4279,AcctTbl,3,0),""))</f>
        <v>0</v>
      </c>
      <c r="G4279" s="39">
        <f>IF(Txn!$B2146="","",Txn!$D2146)</f>
        <v>0</v>
      </c>
      <c r="H4279" s="38">
        <f>IF(Txn!$B2146="","",Txn!$E2146)</f>
        <v>0</v>
      </c>
      <c r="I4279" s="40">
        <f>IF(Txn!$B2146="",0,Txn!$O2146)</f>
        <v>0</v>
      </c>
      <c r="J4279" s="40">
        <f>IF(Txn!$B2146="",0,Txn!$P2146)</f>
        <v>0</v>
      </c>
      <c r="K4279" s="41">
        <f>IF($A4279="","",IFERROR(VALUE(MID($A4279,6,2)),""))</f>
        <v>0</v>
      </c>
      <c r="L4279" s="39">
        <f>IF(Txn!$K2146="","",Txn!$K2146)</f>
        <v>0</v>
      </c>
      <c r="N4279" s="42">
        <f>IF($D4279="",0,COUNTIF(BankAccts,$D4279))</f>
        <v>0</v>
      </c>
    </row>
    <row r="4280" spans="1:14">
      <c r="A4280" s="38">
        <f>IF(Txn!$B2146="","",Txn!$B2146)</f>
        <v>0</v>
      </c>
      <c r="B4280" s="38">
        <f>IF(Txn!$B2146="","",Txn!$C2146)</f>
        <v>0</v>
      </c>
      <c r="C4280" s="39">
        <f>IF(Txn!$B2146="","","تراکنش بانکی")</f>
        <v>0</v>
      </c>
      <c r="D4280" s="38">
        <f>IF(Txn!$B2146="","",IF(IF(Txn!$U2146="TRF",Txn!$Y2146,Txn!$Z2146)="","",IF(Txn!$U2146="TRF",Txn!$Y2146,Txn!$Z2146)))</f>
        <v>0</v>
      </c>
      <c r="E4280" s="39">
        <f>IF($D4280="","",IFERROR(VLOOKUP($D4280,AcctTbl,2,0),""))</f>
        <v>0</v>
      </c>
      <c r="F4280" s="39">
        <f>IF($D4280="","",IFERROR(VLOOKUP($D4280,AcctTbl,3,0),""))</f>
        <v>0</v>
      </c>
      <c r="G4280" s="39">
        <f>IF(Txn!$B2146="","",Txn!$D2146)</f>
        <v>0</v>
      </c>
      <c r="H4280" s="38">
        <f>IF(Txn!$B2146="","",Txn!$E2146)</f>
        <v>0</v>
      </c>
      <c r="I4280" s="40">
        <f>IF(Txn!$B2146="",0,Txn!$Q2146)</f>
        <v>0</v>
      </c>
      <c r="J4280" s="40">
        <f>IF(Txn!$B2146="",0,Txn!$R2146)</f>
        <v>0</v>
      </c>
      <c r="K4280" s="41">
        <f>IF($A4280="","",IFERROR(VALUE(MID($A4280,6,2)),""))</f>
        <v>0</v>
      </c>
      <c r="L4280" s="39">
        <f>IF(Txn!$K2146="","","طرف مقابل — "&amp;Txn!$K2146)</f>
        <v>0</v>
      </c>
      <c r="N4280" s="42">
        <f>IF($D4280="",0,COUNTIF(BankAccts,$D4280))</f>
        <v>0</v>
      </c>
    </row>
    <row r="4281" spans="1:14">
      <c r="A4281" s="38">
        <f>IF(Txn!$B2147="","",Txn!$B2147)</f>
        <v>0</v>
      </c>
      <c r="B4281" s="38">
        <f>IF(Txn!$B2147="","",Txn!$C2147)</f>
        <v>0</v>
      </c>
      <c r="C4281" s="39">
        <f>IF(Txn!$B2147="","","تراکنش بانکی")</f>
        <v>0</v>
      </c>
      <c r="D4281" s="38">
        <f>IF(Txn!$B2147="","",IF(Txn!$X2147="","",Txn!$X2147))</f>
        <v>0</v>
      </c>
      <c r="E4281" s="39">
        <f>IF($D4281="","",IFERROR(VLOOKUP($D4281,AcctTbl,2,0),""))</f>
        <v>0</v>
      </c>
      <c r="F4281" s="39">
        <f>IF($D4281="","",IFERROR(VLOOKUP($D4281,AcctTbl,3,0),""))</f>
        <v>0</v>
      </c>
      <c r="G4281" s="39">
        <f>IF(Txn!$B2147="","",Txn!$D2147)</f>
        <v>0</v>
      </c>
      <c r="H4281" s="38">
        <f>IF(Txn!$B2147="","",Txn!$E2147)</f>
        <v>0</v>
      </c>
      <c r="I4281" s="40">
        <f>IF(Txn!$B2147="",0,Txn!$O2147)</f>
        <v>0</v>
      </c>
      <c r="J4281" s="40">
        <f>IF(Txn!$B2147="",0,Txn!$P2147)</f>
        <v>0</v>
      </c>
      <c r="K4281" s="41">
        <f>IF($A4281="","",IFERROR(VALUE(MID($A4281,6,2)),""))</f>
        <v>0</v>
      </c>
      <c r="L4281" s="39">
        <f>IF(Txn!$K2147="","",Txn!$K2147)</f>
        <v>0</v>
      </c>
      <c r="N4281" s="42">
        <f>IF($D4281="",0,COUNTIF(BankAccts,$D4281))</f>
        <v>0</v>
      </c>
    </row>
    <row r="4282" spans="1:14">
      <c r="A4282" s="38">
        <f>IF(Txn!$B2147="","",Txn!$B2147)</f>
        <v>0</v>
      </c>
      <c r="B4282" s="38">
        <f>IF(Txn!$B2147="","",Txn!$C2147)</f>
        <v>0</v>
      </c>
      <c r="C4282" s="39">
        <f>IF(Txn!$B2147="","","تراکنش بانکی")</f>
        <v>0</v>
      </c>
      <c r="D4282" s="38">
        <f>IF(Txn!$B2147="","",IF(IF(Txn!$U2147="TRF",Txn!$Y2147,Txn!$Z2147)="","",IF(Txn!$U2147="TRF",Txn!$Y2147,Txn!$Z2147)))</f>
        <v>0</v>
      </c>
      <c r="E4282" s="39">
        <f>IF($D4282="","",IFERROR(VLOOKUP($D4282,AcctTbl,2,0),""))</f>
        <v>0</v>
      </c>
      <c r="F4282" s="39">
        <f>IF($D4282="","",IFERROR(VLOOKUP($D4282,AcctTbl,3,0),""))</f>
        <v>0</v>
      </c>
      <c r="G4282" s="39">
        <f>IF(Txn!$B2147="","",Txn!$D2147)</f>
        <v>0</v>
      </c>
      <c r="H4282" s="38">
        <f>IF(Txn!$B2147="","",Txn!$E2147)</f>
        <v>0</v>
      </c>
      <c r="I4282" s="40">
        <f>IF(Txn!$B2147="",0,Txn!$Q2147)</f>
        <v>0</v>
      </c>
      <c r="J4282" s="40">
        <f>IF(Txn!$B2147="",0,Txn!$R2147)</f>
        <v>0</v>
      </c>
      <c r="K4282" s="41">
        <f>IF($A4282="","",IFERROR(VALUE(MID($A4282,6,2)),""))</f>
        <v>0</v>
      </c>
      <c r="L4282" s="39">
        <f>IF(Txn!$K2147="","","طرف مقابل — "&amp;Txn!$K2147)</f>
        <v>0</v>
      </c>
      <c r="N4282" s="42">
        <f>IF($D4282="",0,COUNTIF(BankAccts,$D4282))</f>
        <v>0</v>
      </c>
    </row>
    <row r="4283" spans="1:14">
      <c r="A4283" s="38">
        <f>IF(Txn!$B2148="","",Txn!$B2148)</f>
        <v>0</v>
      </c>
      <c r="B4283" s="38">
        <f>IF(Txn!$B2148="","",Txn!$C2148)</f>
        <v>0</v>
      </c>
      <c r="C4283" s="39">
        <f>IF(Txn!$B2148="","","تراکنش بانکی")</f>
        <v>0</v>
      </c>
      <c r="D4283" s="38">
        <f>IF(Txn!$B2148="","",IF(Txn!$X2148="","",Txn!$X2148))</f>
        <v>0</v>
      </c>
      <c r="E4283" s="39">
        <f>IF($D4283="","",IFERROR(VLOOKUP($D4283,AcctTbl,2,0),""))</f>
        <v>0</v>
      </c>
      <c r="F4283" s="39">
        <f>IF($D4283="","",IFERROR(VLOOKUP($D4283,AcctTbl,3,0),""))</f>
        <v>0</v>
      </c>
      <c r="G4283" s="39">
        <f>IF(Txn!$B2148="","",Txn!$D2148)</f>
        <v>0</v>
      </c>
      <c r="H4283" s="38">
        <f>IF(Txn!$B2148="","",Txn!$E2148)</f>
        <v>0</v>
      </c>
      <c r="I4283" s="40">
        <f>IF(Txn!$B2148="",0,Txn!$O2148)</f>
        <v>0</v>
      </c>
      <c r="J4283" s="40">
        <f>IF(Txn!$B2148="",0,Txn!$P2148)</f>
        <v>0</v>
      </c>
      <c r="K4283" s="41">
        <f>IF($A4283="","",IFERROR(VALUE(MID($A4283,6,2)),""))</f>
        <v>0</v>
      </c>
      <c r="L4283" s="39">
        <f>IF(Txn!$K2148="","",Txn!$K2148)</f>
        <v>0</v>
      </c>
      <c r="N4283" s="42">
        <f>IF($D4283="",0,COUNTIF(BankAccts,$D4283))</f>
        <v>0</v>
      </c>
    </row>
    <row r="4284" spans="1:14">
      <c r="A4284" s="38">
        <f>IF(Txn!$B2148="","",Txn!$B2148)</f>
        <v>0</v>
      </c>
      <c r="B4284" s="38">
        <f>IF(Txn!$B2148="","",Txn!$C2148)</f>
        <v>0</v>
      </c>
      <c r="C4284" s="39">
        <f>IF(Txn!$B2148="","","تراکنش بانکی")</f>
        <v>0</v>
      </c>
      <c r="D4284" s="38">
        <f>IF(Txn!$B2148="","",IF(IF(Txn!$U2148="TRF",Txn!$Y2148,Txn!$Z2148)="","",IF(Txn!$U2148="TRF",Txn!$Y2148,Txn!$Z2148)))</f>
        <v>0</v>
      </c>
      <c r="E4284" s="39">
        <f>IF($D4284="","",IFERROR(VLOOKUP($D4284,AcctTbl,2,0),""))</f>
        <v>0</v>
      </c>
      <c r="F4284" s="39">
        <f>IF($D4284="","",IFERROR(VLOOKUP($D4284,AcctTbl,3,0),""))</f>
        <v>0</v>
      </c>
      <c r="G4284" s="39">
        <f>IF(Txn!$B2148="","",Txn!$D2148)</f>
        <v>0</v>
      </c>
      <c r="H4284" s="38">
        <f>IF(Txn!$B2148="","",Txn!$E2148)</f>
        <v>0</v>
      </c>
      <c r="I4284" s="40">
        <f>IF(Txn!$B2148="",0,Txn!$Q2148)</f>
        <v>0</v>
      </c>
      <c r="J4284" s="40">
        <f>IF(Txn!$B2148="",0,Txn!$R2148)</f>
        <v>0</v>
      </c>
      <c r="K4284" s="41">
        <f>IF($A4284="","",IFERROR(VALUE(MID($A4284,6,2)),""))</f>
        <v>0</v>
      </c>
      <c r="L4284" s="39">
        <f>IF(Txn!$K2148="","","طرف مقابل — "&amp;Txn!$K2148)</f>
        <v>0</v>
      </c>
      <c r="N4284" s="42">
        <f>IF($D4284="",0,COUNTIF(BankAccts,$D4284))</f>
        <v>0</v>
      </c>
    </row>
    <row r="4285" spans="1:14">
      <c r="A4285" s="38">
        <f>IF(Txn!$B2149="","",Txn!$B2149)</f>
        <v>0</v>
      </c>
      <c r="B4285" s="38">
        <f>IF(Txn!$B2149="","",Txn!$C2149)</f>
        <v>0</v>
      </c>
      <c r="C4285" s="39">
        <f>IF(Txn!$B2149="","","تراکنش بانکی")</f>
        <v>0</v>
      </c>
      <c r="D4285" s="38">
        <f>IF(Txn!$B2149="","",IF(Txn!$X2149="","",Txn!$X2149))</f>
        <v>0</v>
      </c>
      <c r="E4285" s="39">
        <f>IF($D4285="","",IFERROR(VLOOKUP($D4285,AcctTbl,2,0),""))</f>
        <v>0</v>
      </c>
      <c r="F4285" s="39">
        <f>IF($D4285="","",IFERROR(VLOOKUP($D4285,AcctTbl,3,0),""))</f>
        <v>0</v>
      </c>
      <c r="G4285" s="39">
        <f>IF(Txn!$B2149="","",Txn!$D2149)</f>
        <v>0</v>
      </c>
      <c r="H4285" s="38">
        <f>IF(Txn!$B2149="","",Txn!$E2149)</f>
        <v>0</v>
      </c>
      <c r="I4285" s="40">
        <f>IF(Txn!$B2149="",0,Txn!$O2149)</f>
        <v>0</v>
      </c>
      <c r="J4285" s="40">
        <f>IF(Txn!$B2149="",0,Txn!$P2149)</f>
        <v>0</v>
      </c>
      <c r="K4285" s="41">
        <f>IF($A4285="","",IFERROR(VALUE(MID($A4285,6,2)),""))</f>
        <v>0</v>
      </c>
      <c r="L4285" s="39">
        <f>IF(Txn!$K2149="","",Txn!$K2149)</f>
        <v>0</v>
      </c>
      <c r="N4285" s="42">
        <f>IF($D4285="",0,COUNTIF(BankAccts,$D4285))</f>
        <v>0</v>
      </c>
    </row>
    <row r="4286" spans="1:14">
      <c r="A4286" s="38">
        <f>IF(Txn!$B2149="","",Txn!$B2149)</f>
        <v>0</v>
      </c>
      <c r="B4286" s="38">
        <f>IF(Txn!$B2149="","",Txn!$C2149)</f>
        <v>0</v>
      </c>
      <c r="C4286" s="39">
        <f>IF(Txn!$B2149="","","تراکنش بانکی")</f>
        <v>0</v>
      </c>
      <c r="D4286" s="38">
        <f>IF(Txn!$B2149="","",IF(IF(Txn!$U2149="TRF",Txn!$Y2149,Txn!$Z2149)="","",IF(Txn!$U2149="TRF",Txn!$Y2149,Txn!$Z2149)))</f>
        <v>0</v>
      </c>
      <c r="E4286" s="39">
        <f>IF($D4286="","",IFERROR(VLOOKUP($D4286,AcctTbl,2,0),""))</f>
        <v>0</v>
      </c>
      <c r="F4286" s="39">
        <f>IF($D4286="","",IFERROR(VLOOKUP($D4286,AcctTbl,3,0),""))</f>
        <v>0</v>
      </c>
      <c r="G4286" s="39">
        <f>IF(Txn!$B2149="","",Txn!$D2149)</f>
        <v>0</v>
      </c>
      <c r="H4286" s="38">
        <f>IF(Txn!$B2149="","",Txn!$E2149)</f>
        <v>0</v>
      </c>
      <c r="I4286" s="40">
        <f>IF(Txn!$B2149="",0,Txn!$Q2149)</f>
        <v>0</v>
      </c>
      <c r="J4286" s="40">
        <f>IF(Txn!$B2149="",0,Txn!$R2149)</f>
        <v>0</v>
      </c>
      <c r="K4286" s="41">
        <f>IF($A4286="","",IFERROR(VALUE(MID($A4286,6,2)),""))</f>
        <v>0</v>
      </c>
      <c r="L4286" s="39">
        <f>IF(Txn!$K2149="","","طرف مقابل — "&amp;Txn!$K2149)</f>
        <v>0</v>
      </c>
      <c r="N4286" s="42">
        <f>IF($D4286="",0,COUNTIF(BankAccts,$D4286))</f>
        <v>0</v>
      </c>
    </row>
    <row r="4287" spans="1:14">
      <c r="A4287" s="38">
        <f>IF(Txn!$B2150="","",Txn!$B2150)</f>
        <v>0</v>
      </c>
      <c r="B4287" s="38">
        <f>IF(Txn!$B2150="","",Txn!$C2150)</f>
        <v>0</v>
      </c>
      <c r="C4287" s="39">
        <f>IF(Txn!$B2150="","","تراکنش بانکی")</f>
        <v>0</v>
      </c>
      <c r="D4287" s="38">
        <f>IF(Txn!$B2150="","",IF(Txn!$X2150="","",Txn!$X2150))</f>
        <v>0</v>
      </c>
      <c r="E4287" s="39">
        <f>IF($D4287="","",IFERROR(VLOOKUP($D4287,AcctTbl,2,0),""))</f>
        <v>0</v>
      </c>
      <c r="F4287" s="39">
        <f>IF($D4287="","",IFERROR(VLOOKUP($D4287,AcctTbl,3,0),""))</f>
        <v>0</v>
      </c>
      <c r="G4287" s="39">
        <f>IF(Txn!$B2150="","",Txn!$D2150)</f>
        <v>0</v>
      </c>
      <c r="H4287" s="38">
        <f>IF(Txn!$B2150="","",Txn!$E2150)</f>
        <v>0</v>
      </c>
      <c r="I4287" s="40">
        <f>IF(Txn!$B2150="",0,Txn!$O2150)</f>
        <v>0</v>
      </c>
      <c r="J4287" s="40">
        <f>IF(Txn!$B2150="",0,Txn!$P2150)</f>
        <v>0</v>
      </c>
      <c r="K4287" s="41">
        <f>IF($A4287="","",IFERROR(VALUE(MID($A4287,6,2)),""))</f>
        <v>0</v>
      </c>
      <c r="L4287" s="39">
        <f>IF(Txn!$K2150="","",Txn!$K2150)</f>
        <v>0</v>
      </c>
      <c r="N4287" s="42">
        <f>IF($D4287="",0,COUNTIF(BankAccts,$D4287))</f>
        <v>0</v>
      </c>
    </row>
    <row r="4288" spans="1:14">
      <c r="A4288" s="38">
        <f>IF(Txn!$B2150="","",Txn!$B2150)</f>
        <v>0</v>
      </c>
      <c r="B4288" s="38">
        <f>IF(Txn!$B2150="","",Txn!$C2150)</f>
        <v>0</v>
      </c>
      <c r="C4288" s="39">
        <f>IF(Txn!$B2150="","","تراکنش بانکی")</f>
        <v>0</v>
      </c>
      <c r="D4288" s="38">
        <f>IF(Txn!$B2150="","",IF(IF(Txn!$U2150="TRF",Txn!$Y2150,Txn!$Z2150)="","",IF(Txn!$U2150="TRF",Txn!$Y2150,Txn!$Z2150)))</f>
        <v>0</v>
      </c>
      <c r="E4288" s="39">
        <f>IF($D4288="","",IFERROR(VLOOKUP($D4288,AcctTbl,2,0),""))</f>
        <v>0</v>
      </c>
      <c r="F4288" s="39">
        <f>IF($D4288="","",IFERROR(VLOOKUP($D4288,AcctTbl,3,0),""))</f>
        <v>0</v>
      </c>
      <c r="G4288" s="39">
        <f>IF(Txn!$B2150="","",Txn!$D2150)</f>
        <v>0</v>
      </c>
      <c r="H4288" s="38">
        <f>IF(Txn!$B2150="","",Txn!$E2150)</f>
        <v>0</v>
      </c>
      <c r="I4288" s="40">
        <f>IF(Txn!$B2150="",0,Txn!$Q2150)</f>
        <v>0</v>
      </c>
      <c r="J4288" s="40">
        <f>IF(Txn!$B2150="",0,Txn!$R2150)</f>
        <v>0</v>
      </c>
      <c r="K4288" s="41">
        <f>IF($A4288="","",IFERROR(VALUE(MID($A4288,6,2)),""))</f>
        <v>0</v>
      </c>
      <c r="L4288" s="39">
        <f>IF(Txn!$K2150="","","طرف مقابل — "&amp;Txn!$K2150)</f>
        <v>0</v>
      </c>
      <c r="N4288" s="42">
        <f>IF($D4288="",0,COUNTIF(BankAccts,$D4288))</f>
        <v>0</v>
      </c>
    </row>
    <row r="4289" spans="1:14">
      <c r="A4289" s="38">
        <f>IF(Txn!$B2151="","",Txn!$B2151)</f>
        <v>0</v>
      </c>
      <c r="B4289" s="38">
        <f>IF(Txn!$B2151="","",Txn!$C2151)</f>
        <v>0</v>
      </c>
      <c r="C4289" s="39">
        <f>IF(Txn!$B2151="","","تراکنش بانکی")</f>
        <v>0</v>
      </c>
      <c r="D4289" s="38">
        <f>IF(Txn!$B2151="","",IF(Txn!$X2151="","",Txn!$X2151))</f>
        <v>0</v>
      </c>
      <c r="E4289" s="39">
        <f>IF($D4289="","",IFERROR(VLOOKUP($D4289,AcctTbl,2,0),""))</f>
        <v>0</v>
      </c>
      <c r="F4289" s="39">
        <f>IF($D4289="","",IFERROR(VLOOKUP($D4289,AcctTbl,3,0),""))</f>
        <v>0</v>
      </c>
      <c r="G4289" s="39">
        <f>IF(Txn!$B2151="","",Txn!$D2151)</f>
        <v>0</v>
      </c>
      <c r="H4289" s="38">
        <f>IF(Txn!$B2151="","",Txn!$E2151)</f>
        <v>0</v>
      </c>
      <c r="I4289" s="40">
        <f>IF(Txn!$B2151="",0,Txn!$O2151)</f>
        <v>0</v>
      </c>
      <c r="J4289" s="40">
        <f>IF(Txn!$B2151="",0,Txn!$P2151)</f>
        <v>0</v>
      </c>
      <c r="K4289" s="41">
        <f>IF($A4289="","",IFERROR(VALUE(MID($A4289,6,2)),""))</f>
        <v>0</v>
      </c>
      <c r="L4289" s="39">
        <f>IF(Txn!$K2151="","",Txn!$K2151)</f>
        <v>0</v>
      </c>
      <c r="N4289" s="42">
        <f>IF($D4289="",0,COUNTIF(BankAccts,$D4289))</f>
        <v>0</v>
      </c>
    </row>
    <row r="4290" spans="1:14">
      <c r="A4290" s="38">
        <f>IF(Txn!$B2151="","",Txn!$B2151)</f>
        <v>0</v>
      </c>
      <c r="B4290" s="38">
        <f>IF(Txn!$B2151="","",Txn!$C2151)</f>
        <v>0</v>
      </c>
      <c r="C4290" s="39">
        <f>IF(Txn!$B2151="","","تراکنش بانکی")</f>
        <v>0</v>
      </c>
      <c r="D4290" s="38">
        <f>IF(Txn!$B2151="","",IF(IF(Txn!$U2151="TRF",Txn!$Y2151,Txn!$Z2151)="","",IF(Txn!$U2151="TRF",Txn!$Y2151,Txn!$Z2151)))</f>
        <v>0</v>
      </c>
      <c r="E4290" s="39">
        <f>IF($D4290="","",IFERROR(VLOOKUP($D4290,AcctTbl,2,0),""))</f>
        <v>0</v>
      </c>
      <c r="F4290" s="39">
        <f>IF($D4290="","",IFERROR(VLOOKUP($D4290,AcctTbl,3,0),""))</f>
        <v>0</v>
      </c>
      <c r="G4290" s="39">
        <f>IF(Txn!$B2151="","",Txn!$D2151)</f>
        <v>0</v>
      </c>
      <c r="H4290" s="38">
        <f>IF(Txn!$B2151="","",Txn!$E2151)</f>
        <v>0</v>
      </c>
      <c r="I4290" s="40">
        <f>IF(Txn!$B2151="",0,Txn!$Q2151)</f>
        <v>0</v>
      </c>
      <c r="J4290" s="40">
        <f>IF(Txn!$B2151="",0,Txn!$R2151)</f>
        <v>0</v>
      </c>
      <c r="K4290" s="41">
        <f>IF($A4290="","",IFERROR(VALUE(MID($A4290,6,2)),""))</f>
        <v>0</v>
      </c>
      <c r="L4290" s="39">
        <f>IF(Txn!$K2151="","","طرف مقابل — "&amp;Txn!$K2151)</f>
        <v>0</v>
      </c>
      <c r="N4290" s="42">
        <f>IF($D4290="",0,COUNTIF(BankAccts,$D4290))</f>
        <v>0</v>
      </c>
    </row>
    <row r="4291" spans="1:14">
      <c r="A4291" s="38">
        <f>IF(Txn!$B2152="","",Txn!$B2152)</f>
        <v>0</v>
      </c>
      <c r="B4291" s="38">
        <f>IF(Txn!$B2152="","",Txn!$C2152)</f>
        <v>0</v>
      </c>
      <c r="C4291" s="39">
        <f>IF(Txn!$B2152="","","تراکنش بانکی")</f>
        <v>0</v>
      </c>
      <c r="D4291" s="38">
        <f>IF(Txn!$B2152="","",IF(Txn!$X2152="","",Txn!$X2152))</f>
        <v>0</v>
      </c>
      <c r="E4291" s="39">
        <f>IF($D4291="","",IFERROR(VLOOKUP($D4291,AcctTbl,2,0),""))</f>
        <v>0</v>
      </c>
      <c r="F4291" s="39">
        <f>IF($D4291="","",IFERROR(VLOOKUP($D4291,AcctTbl,3,0),""))</f>
        <v>0</v>
      </c>
      <c r="G4291" s="39">
        <f>IF(Txn!$B2152="","",Txn!$D2152)</f>
        <v>0</v>
      </c>
      <c r="H4291" s="38">
        <f>IF(Txn!$B2152="","",Txn!$E2152)</f>
        <v>0</v>
      </c>
      <c r="I4291" s="40">
        <f>IF(Txn!$B2152="",0,Txn!$O2152)</f>
        <v>0</v>
      </c>
      <c r="J4291" s="40">
        <f>IF(Txn!$B2152="",0,Txn!$P2152)</f>
        <v>0</v>
      </c>
      <c r="K4291" s="41">
        <f>IF($A4291="","",IFERROR(VALUE(MID($A4291,6,2)),""))</f>
        <v>0</v>
      </c>
      <c r="L4291" s="39">
        <f>IF(Txn!$K2152="","",Txn!$K2152)</f>
        <v>0</v>
      </c>
      <c r="N4291" s="42">
        <f>IF($D4291="",0,COUNTIF(BankAccts,$D4291))</f>
        <v>0</v>
      </c>
    </row>
    <row r="4292" spans="1:14">
      <c r="A4292" s="38">
        <f>IF(Txn!$B2152="","",Txn!$B2152)</f>
        <v>0</v>
      </c>
      <c r="B4292" s="38">
        <f>IF(Txn!$B2152="","",Txn!$C2152)</f>
        <v>0</v>
      </c>
      <c r="C4292" s="39">
        <f>IF(Txn!$B2152="","","تراکنش بانکی")</f>
        <v>0</v>
      </c>
      <c r="D4292" s="38">
        <f>IF(Txn!$B2152="","",IF(IF(Txn!$U2152="TRF",Txn!$Y2152,Txn!$Z2152)="","",IF(Txn!$U2152="TRF",Txn!$Y2152,Txn!$Z2152)))</f>
        <v>0</v>
      </c>
      <c r="E4292" s="39">
        <f>IF($D4292="","",IFERROR(VLOOKUP($D4292,AcctTbl,2,0),""))</f>
        <v>0</v>
      </c>
      <c r="F4292" s="39">
        <f>IF($D4292="","",IFERROR(VLOOKUP($D4292,AcctTbl,3,0),""))</f>
        <v>0</v>
      </c>
      <c r="G4292" s="39">
        <f>IF(Txn!$B2152="","",Txn!$D2152)</f>
        <v>0</v>
      </c>
      <c r="H4292" s="38">
        <f>IF(Txn!$B2152="","",Txn!$E2152)</f>
        <v>0</v>
      </c>
      <c r="I4292" s="40">
        <f>IF(Txn!$B2152="",0,Txn!$Q2152)</f>
        <v>0</v>
      </c>
      <c r="J4292" s="40">
        <f>IF(Txn!$B2152="",0,Txn!$R2152)</f>
        <v>0</v>
      </c>
      <c r="K4292" s="41">
        <f>IF($A4292="","",IFERROR(VALUE(MID($A4292,6,2)),""))</f>
        <v>0</v>
      </c>
      <c r="L4292" s="39">
        <f>IF(Txn!$K2152="","","طرف مقابل — "&amp;Txn!$K2152)</f>
        <v>0</v>
      </c>
      <c r="N4292" s="42">
        <f>IF($D4292="",0,COUNTIF(BankAccts,$D4292))</f>
        <v>0</v>
      </c>
    </row>
    <row r="4293" spans="1:14">
      <c r="A4293" s="38">
        <f>IF(Txn!$B2153="","",Txn!$B2153)</f>
        <v>0</v>
      </c>
      <c r="B4293" s="38">
        <f>IF(Txn!$B2153="","",Txn!$C2153)</f>
        <v>0</v>
      </c>
      <c r="C4293" s="39">
        <f>IF(Txn!$B2153="","","تراکنش بانکی")</f>
        <v>0</v>
      </c>
      <c r="D4293" s="38">
        <f>IF(Txn!$B2153="","",IF(Txn!$X2153="","",Txn!$X2153))</f>
        <v>0</v>
      </c>
      <c r="E4293" s="39">
        <f>IF($D4293="","",IFERROR(VLOOKUP($D4293,AcctTbl,2,0),""))</f>
        <v>0</v>
      </c>
      <c r="F4293" s="39">
        <f>IF($D4293="","",IFERROR(VLOOKUP($D4293,AcctTbl,3,0),""))</f>
        <v>0</v>
      </c>
      <c r="G4293" s="39">
        <f>IF(Txn!$B2153="","",Txn!$D2153)</f>
        <v>0</v>
      </c>
      <c r="H4293" s="38">
        <f>IF(Txn!$B2153="","",Txn!$E2153)</f>
        <v>0</v>
      </c>
      <c r="I4293" s="40">
        <f>IF(Txn!$B2153="",0,Txn!$O2153)</f>
        <v>0</v>
      </c>
      <c r="J4293" s="40">
        <f>IF(Txn!$B2153="",0,Txn!$P2153)</f>
        <v>0</v>
      </c>
      <c r="K4293" s="41">
        <f>IF($A4293="","",IFERROR(VALUE(MID($A4293,6,2)),""))</f>
        <v>0</v>
      </c>
      <c r="L4293" s="39">
        <f>IF(Txn!$K2153="","",Txn!$K2153)</f>
        <v>0</v>
      </c>
      <c r="N4293" s="42">
        <f>IF($D4293="",0,COUNTIF(BankAccts,$D4293))</f>
        <v>0</v>
      </c>
    </row>
    <row r="4294" spans="1:14">
      <c r="A4294" s="38">
        <f>IF(Txn!$B2153="","",Txn!$B2153)</f>
        <v>0</v>
      </c>
      <c r="B4294" s="38">
        <f>IF(Txn!$B2153="","",Txn!$C2153)</f>
        <v>0</v>
      </c>
      <c r="C4294" s="39">
        <f>IF(Txn!$B2153="","","تراکنش بانکی")</f>
        <v>0</v>
      </c>
      <c r="D4294" s="38">
        <f>IF(Txn!$B2153="","",IF(IF(Txn!$U2153="TRF",Txn!$Y2153,Txn!$Z2153)="","",IF(Txn!$U2153="TRF",Txn!$Y2153,Txn!$Z2153)))</f>
        <v>0</v>
      </c>
      <c r="E4294" s="39">
        <f>IF($D4294="","",IFERROR(VLOOKUP($D4294,AcctTbl,2,0),""))</f>
        <v>0</v>
      </c>
      <c r="F4294" s="39">
        <f>IF($D4294="","",IFERROR(VLOOKUP($D4294,AcctTbl,3,0),""))</f>
        <v>0</v>
      </c>
      <c r="G4294" s="39">
        <f>IF(Txn!$B2153="","",Txn!$D2153)</f>
        <v>0</v>
      </c>
      <c r="H4294" s="38">
        <f>IF(Txn!$B2153="","",Txn!$E2153)</f>
        <v>0</v>
      </c>
      <c r="I4294" s="40">
        <f>IF(Txn!$B2153="",0,Txn!$Q2153)</f>
        <v>0</v>
      </c>
      <c r="J4294" s="40">
        <f>IF(Txn!$B2153="",0,Txn!$R2153)</f>
        <v>0</v>
      </c>
      <c r="K4294" s="41">
        <f>IF($A4294="","",IFERROR(VALUE(MID($A4294,6,2)),""))</f>
        <v>0</v>
      </c>
      <c r="L4294" s="39">
        <f>IF(Txn!$K2153="","","طرف مقابل — "&amp;Txn!$K2153)</f>
        <v>0</v>
      </c>
      <c r="N4294" s="42">
        <f>IF($D4294="",0,COUNTIF(BankAccts,$D4294))</f>
        <v>0</v>
      </c>
    </row>
    <row r="4295" spans="1:14">
      <c r="A4295" s="38">
        <f>IF(Txn!$B2154="","",Txn!$B2154)</f>
        <v>0</v>
      </c>
      <c r="B4295" s="38">
        <f>IF(Txn!$B2154="","",Txn!$C2154)</f>
        <v>0</v>
      </c>
      <c r="C4295" s="39">
        <f>IF(Txn!$B2154="","","تراکنش بانکی")</f>
        <v>0</v>
      </c>
      <c r="D4295" s="38">
        <f>IF(Txn!$B2154="","",IF(Txn!$X2154="","",Txn!$X2154))</f>
        <v>0</v>
      </c>
      <c r="E4295" s="39">
        <f>IF($D4295="","",IFERROR(VLOOKUP($D4295,AcctTbl,2,0),""))</f>
        <v>0</v>
      </c>
      <c r="F4295" s="39">
        <f>IF($D4295="","",IFERROR(VLOOKUP($D4295,AcctTbl,3,0),""))</f>
        <v>0</v>
      </c>
      <c r="G4295" s="39">
        <f>IF(Txn!$B2154="","",Txn!$D2154)</f>
        <v>0</v>
      </c>
      <c r="H4295" s="38">
        <f>IF(Txn!$B2154="","",Txn!$E2154)</f>
        <v>0</v>
      </c>
      <c r="I4295" s="40">
        <f>IF(Txn!$B2154="",0,Txn!$O2154)</f>
        <v>0</v>
      </c>
      <c r="J4295" s="40">
        <f>IF(Txn!$B2154="",0,Txn!$P2154)</f>
        <v>0</v>
      </c>
      <c r="K4295" s="41">
        <f>IF($A4295="","",IFERROR(VALUE(MID($A4295,6,2)),""))</f>
        <v>0</v>
      </c>
      <c r="L4295" s="39">
        <f>IF(Txn!$K2154="","",Txn!$K2154)</f>
        <v>0</v>
      </c>
      <c r="N4295" s="42">
        <f>IF($D4295="",0,COUNTIF(BankAccts,$D4295))</f>
        <v>0</v>
      </c>
    </row>
    <row r="4296" spans="1:14">
      <c r="A4296" s="38">
        <f>IF(Txn!$B2154="","",Txn!$B2154)</f>
        <v>0</v>
      </c>
      <c r="B4296" s="38">
        <f>IF(Txn!$B2154="","",Txn!$C2154)</f>
        <v>0</v>
      </c>
      <c r="C4296" s="39">
        <f>IF(Txn!$B2154="","","تراکنش بانکی")</f>
        <v>0</v>
      </c>
      <c r="D4296" s="38">
        <f>IF(Txn!$B2154="","",IF(IF(Txn!$U2154="TRF",Txn!$Y2154,Txn!$Z2154)="","",IF(Txn!$U2154="TRF",Txn!$Y2154,Txn!$Z2154)))</f>
        <v>0</v>
      </c>
      <c r="E4296" s="39">
        <f>IF($D4296="","",IFERROR(VLOOKUP($D4296,AcctTbl,2,0),""))</f>
        <v>0</v>
      </c>
      <c r="F4296" s="39">
        <f>IF($D4296="","",IFERROR(VLOOKUP($D4296,AcctTbl,3,0),""))</f>
        <v>0</v>
      </c>
      <c r="G4296" s="39">
        <f>IF(Txn!$B2154="","",Txn!$D2154)</f>
        <v>0</v>
      </c>
      <c r="H4296" s="38">
        <f>IF(Txn!$B2154="","",Txn!$E2154)</f>
        <v>0</v>
      </c>
      <c r="I4296" s="40">
        <f>IF(Txn!$B2154="",0,Txn!$Q2154)</f>
        <v>0</v>
      </c>
      <c r="J4296" s="40">
        <f>IF(Txn!$B2154="",0,Txn!$R2154)</f>
        <v>0</v>
      </c>
      <c r="K4296" s="41">
        <f>IF($A4296="","",IFERROR(VALUE(MID($A4296,6,2)),""))</f>
        <v>0</v>
      </c>
      <c r="L4296" s="39">
        <f>IF(Txn!$K2154="","","طرف مقابل — "&amp;Txn!$K2154)</f>
        <v>0</v>
      </c>
      <c r="N4296" s="42">
        <f>IF($D4296="",0,COUNTIF(BankAccts,$D4296))</f>
        <v>0</v>
      </c>
    </row>
    <row r="4297" spans="1:14">
      <c r="A4297" s="38">
        <f>IF(Txn!$B2155="","",Txn!$B2155)</f>
        <v>0</v>
      </c>
      <c r="B4297" s="38">
        <f>IF(Txn!$B2155="","",Txn!$C2155)</f>
        <v>0</v>
      </c>
      <c r="C4297" s="39">
        <f>IF(Txn!$B2155="","","تراکنش بانکی")</f>
        <v>0</v>
      </c>
      <c r="D4297" s="38">
        <f>IF(Txn!$B2155="","",IF(Txn!$X2155="","",Txn!$X2155))</f>
        <v>0</v>
      </c>
      <c r="E4297" s="39">
        <f>IF($D4297="","",IFERROR(VLOOKUP($D4297,AcctTbl,2,0),""))</f>
        <v>0</v>
      </c>
      <c r="F4297" s="39">
        <f>IF($D4297="","",IFERROR(VLOOKUP($D4297,AcctTbl,3,0),""))</f>
        <v>0</v>
      </c>
      <c r="G4297" s="39">
        <f>IF(Txn!$B2155="","",Txn!$D2155)</f>
        <v>0</v>
      </c>
      <c r="H4297" s="38">
        <f>IF(Txn!$B2155="","",Txn!$E2155)</f>
        <v>0</v>
      </c>
      <c r="I4297" s="40">
        <f>IF(Txn!$B2155="",0,Txn!$O2155)</f>
        <v>0</v>
      </c>
      <c r="J4297" s="40">
        <f>IF(Txn!$B2155="",0,Txn!$P2155)</f>
        <v>0</v>
      </c>
      <c r="K4297" s="41">
        <f>IF($A4297="","",IFERROR(VALUE(MID($A4297,6,2)),""))</f>
        <v>0</v>
      </c>
      <c r="L4297" s="39">
        <f>IF(Txn!$K2155="","",Txn!$K2155)</f>
        <v>0</v>
      </c>
      <c r="N4297" s="42">
        <f>IF($D4297="",0,COUNTIF(BankAccts,$D4297))</f>
        <v>0</v>
      </c>
    </row>
    <row r="4298" spans="1:14">
      <c r="A4298" s="38">
        <f>IF(Txn!$B2155="","",Txn!$B2155)</f>
        <v>0</v>
      </c>
      <c r="B4298" s="38">
        <f>IF(Txn!$B2155="","",Txn!$C2155)</f>
        <v>0</v>
      </c>
      <c r="C4298" s="39">
        <f>IF(Txn!$B2155="","","تراکنش بانکی")</f>
        <v>0</v>
      </c>
      <c r="D4298" s="38">
        <f>IF(Txn!$B2155="","",IF(IF(Txn!$U2155="TRF",Txn!$Y2155,Txn!$Z2155)="","",IF(Txn!$U2155="TRF",Txn!$Y2155,Txn!$Z2155)))</f>
        <v>0</v>
      </c>
      <c r="E4298" s="39">
        <f>IF($D4298="","",IFERROR(VLOOKUP($D4298,AcctTbl,2,0),""))</f>
        <v>0</v>
      </c>
      <c r="F4298" s="39">
        <f>IF($D4298="","",IFERROR(VLOOKUP($D4298,AcctTbl,3,0),""))</f>
        <v>0</v>
      </c>
      <c r="G4298" s="39">
        <f>IF(Txn!$B2155="","",Txn!$D2155)</f>
        <v>0</v>
      </c>
      <c r="H4298" s="38">
        <f>IF(Txn!$B2155="","",Txn!$E2155)</f>
        <v>0</v>
      </c>
      <c r="I4298" s="40">
        <f>IF(Txn!$B2155="",0,Txn!$Q2155)</f>
        <v>0</v>
      </c>
      <c r="J4298" s="40">
        <f>IF(Txn!$B2155="",0,Txn!$R2155)</f>
        <v>0</v>
      </c>
      <c r="K4298" s="41">
        <f>IF($A4298="","",IFERROR(VALUE(MID($A4298,6,2)),""))</f>
        <v>0</v>
      </c>
      <c r="L4298" s="39">
        <f>IF(Txn!$K2155="","","طرف مقابل — "&amp;Txn!$K2155)</f>
        <v>0</v>
      </c>
      <c r="N4298" s="42">
        <f>IF($D4298="",0,COUNTIF(BankAccts,$D4298))</f>
        <v>0</v>
      </c>
    </row>
    <row r="4299" spans="1:14">
      <c r="A4299" s="38">
        <f>IF(Txn!$B2156="","",Txn!$B2156)</f>
        <v>0</v>
      </c>
      <c r="B4299" s="38">
        <f>IF(Txn!$B2156="","",Txn!$C2156)</f>
        <v>0</v>
      </c>
      <c r="C4299" s="39">
        <f>IF(Txn!$B2156="","","تراکنش بانکی")</f>
        <v>0</v>
      </c>
      <c r="D4299" s="38">
        <f>IF(Txn!$B2156="","",IF(Txn!$X2156="","",Txn!$X2156))</f>
        <v>0</v>
      </c>
      <c r="E4299" s="39">
        <f>IF($D4299="","",IFERROR(VLOOKUP($D4299,AcctTbl,2,0),""))</f>
        <v>0</v>
      </c>
      <c r="F4299" s="39">
        <f>IF($D4299="","",IFERROR(VLOOKUP($D4299,AcctTbl,3,0),""))</f>
        <v>0</v>
      </c>
      <c r="G4299" s="39">
        <f>IF(Txn!$B2156="","",Txn!$D2156)</f>
        <v>0</v>
      </c>
      <c r="H4299" s="38">
        <f>IF(Txn!$B2156="","",Txn!$E2156)</f>
        <v>0</v>
      </c>
      <c r="I4299" s="40">
        <f>IF(Txn!$B2156="",0,Txn!$O2156)</f>
        <v>0</v>
      </c>
      <c r="J4299" s="40">
        <f>IF(Txn!$B2156="",0,Txn!$P2156)</f>
        <v>0</v>
      </c>
      <c r="K4299" s="41">
        <f>IF($A4299="","",IFERROR(VALUE(MID($A4299,6,2)),""))</f>
        <v>0</v>
      </c>
      <c r="L4299" s="39">
        <f>IF(Txn!$K2156="","",Txn!$K2156)</f>
        <v>0</v>
      </c>
      <c r="N4299" s="42">
        <f>IF($D4299="",0,COUNTIF(BankAccts,$D4299))</f>
        <v>0</v>
      </c>
    </row>
    <row r="4300" spans="1:14">
      <c r="A4300" s="38">
        <f>IF(Txn!$B2156="","",Txn!$B2156)</f>
        <v>0</v>
      </c>
      <c r="B4300" s="38">
        <f>IF(Txn!$B2156="","",Txn!$C2156)</f>
        <v>0</v>
      </c>
      <c r="C4300" s="39">
        <f>IF(Txn!$B2156="","","تراکنش بانکی")</f>
        <v>0</v>
      </c>
      <c r="D4300" s="38">
        <f>IF(Txn!$B2156="","",IF(IF(Txn!$U2156="TRF",Txn!$Y2156,Txn!$Z2156)="","",IF(Txn!$U2156="TRF",Txn!$Y2156,Txn!$Z2156)))</f>
        <v>0</v>
      </c>
      <c r="E4300" s="39">
        <f>IF($D4300="","",IFERROR(VLOOKUP($D4300,AcctTbl,2,0),""))</f>
        <v>0</v>
      </c>
      <c r="F4300" s="39">
        <f>IF($D4300="","",IFERROR(VLOOKUP($D4300,AcctTbl,3,0),""))</f>
        <v>0</v>
      </c>
      <c r="G4300" s="39">
        <f>IF(Txn!$B2156="","",Txn!$D2156)</f>
        <v>0</v>
      </c>
      <c r="H4300" s="38">
        <f>IF(Txn!$B2156="","",Txn!$E2156)</f>
        <v>0</v>
      </c>
      <c r="I4300" s="40">
        <f>IF(Txn!$B2156="",0,Txn!$Q2156)</f>
        <v>0</v>
      </c>
      <c r="J4300" s="40">
        <f>IF(Txn!$B2156="",0,Txn!$R2156)</f>
        <v>0</v>
      </c>
      <c r="K4300" s="41">
        <f>IF($A4300="","",IFERROR(VALUE(MID($A4300,6,2)),""))</f>
        <v>0</v>
      </c>
      <c r="L4300" s="39">
        <f>IF(Txn!$K2156="","","طرف مقابل — "&amp;Txn!$K2156)</f>
        <v>0</v>
      </c>
      <c r="N4300" s="42">
        <f>IF($D4300="",0,COUNTIF(BankAccts,$D4300))</f>
        <v>0</v>
      </c>
    </row>
    <row r="4301" spans="1:14">
      <c r="A4301" s="38">
        <f>IF(Txn!$B2157="","",Txn!$B2157)</f>
        <v>0</v>
      </c>
      <c r="B4301" s="38">
        <f>IF(Txn!$B2157="","",Txn!$C2157)</f>
        <v>0</v>
      </c>
      <c r="C4301" s="39">
        <f>IF(Txn!$B2157="","","تراکنش بانکی")</f>
        <v>0</v>
      </c>
      <c r="D4301" s="38">
        <f>IF(Txn!$B2157="","",IF(Txn!$X2157="","",Txn!$X2157))</f>
        <v>0</v>
      </c>
      <c r="E4301" s="39">
        <f>IF($D4301="","",IFERROR(VLOOKUP($D4301,AcctTbl,2,0),""))</f>
        <v>0</v>
      </c>
      <c r="F4301" s="39">
        <f>IF($D4301="","",IFERROR(VLOOKUP($D4301,AcctTbl,3,0),""))</f>
        <v>0</v>
      </c>
      <c r="G4301" s="39">
        <f>IF(Txn!$B2157="","",Txn!$D2157)</f>
        <v>0</v>
      </c>
      <c r="H4301" s="38">
        <f>IF(Txn!$B2157="","",Txn!$E2157)</f>
        <v>0</v>
      </c>
      <c r="I4301" s="40">
        <f>IF(Txn!$B2157="",0,Txn!$O2157)</f>
        <v>0</v>
      </c>
      <c r="J4301" s="40">
        <f>IF(Txn!$B2157="",0,Txn!$P2157)</f>
        <v>0</v>
      </c>
      <c r="K4301" s="41">
        <f>IF($A4301="","",IFERROR(VALUE(MID($A4301,6,2)),""))</f>
        <v>0</v>
      </c>
      <c r="L4301" s="39">
        <f>IF(Txn!$K2157="","",Txn!$K2157)</f>
        <v>0</v>
      </c>
      <c r="N4301" s="42">
        <f>IF($D4301="",0,COUNTIF(BankAccts,$D4301))</f>
        <v>0</v>
      </c>
    </row>
    <row r="4302" spans="1:14">
      <c r="A4302" s="38">
        <f>IF(Txn!$B2157="","",Txn!$B2157)</f>
        <v>0</v>
      </c>
      <c r="B4302" s="38">
        <f>IF(Txn!$B2157="","",Txn!$C2157)</f>
        <v>0</v>
      </c>
      <c r="C4302" s="39">
        <f>IF(Txn!$B2157="","","تراکنش بانکی")</f>
        <v>0</v>
      </c>
      <c r="D4302" s="38">
        <f>IF(Txn!$B2157="","",IF(IF(Txn!$U2157="TRF",Txn!$Y2157,Txn!$Z2157)="","",IF(Txn!$U2157="TRF",Txn!$Y2157,Txn!$Z2157)))</f>
        <v>0</v>
      </c>
      <c r="E4302" s="39">
        <f>IF($D4302="","",IFERROR(VLOOKUP($D4302,AcctTbl,2,0),""))</f>
        <v>0</v>
      </c>
      <c r="F4302" s="39">
        <f>IF($D4302="","",IFERROR(VLOOKUP($D4302,AcctTbl,3,0),""))</f>
        <v>0</v>
      </c>
      <c r="G4302" s="39">
        <f>IF(Txn!$B2157="","",Txn!$D2157)</f>
        <v>0</v>
      </c>
      <c r="H4302" s="38">
        <f>IF(Txn!$B2157="","",Txn!$E2157)</f>
        <v>0</v>
      </c>
      <c r="I4302" s="40">
        <f>IF(Txn!$B2157="",0,Txn!$Q2157)</f>
        <v>0</v>
      </c>
      <c r="J4302" s="40">
        <f>IF(Txn!$B2157="",0,Txn!$R2157)</f>
        <v>0</v>
      </c>
      <c r="K4302" s="41">
        <f>IF($A4302="","",IFERROR(VALUE(MID($A4302,6,2)),""))</f>
        <v>0</v>
      </c>
      <c r="L4302" s="39">
        <f>IF(Txn!$K2157="","","طرف مقابل — "&amp;Txn!$K2157)</f>
        <v>0</v>
      </c>
      <c r="N4302" s="42">
        <f>IF($D4302="",0,COUNTIF(BankAccts,$D4302))</f>
        <v>0</v>
      </c>
    </row>
    <row r="4303" spans="1:14">
      <c r="A4303" s="38">
        <f>IF(Txn!$B2158="","",Txn!$B2158)</f>
        <v>0</v>
      </c>
      <c r="B4303" s="38">
        <f>IF(Txn!$B2158="","",Txn!$C2158)</f>
        <v>0</v>
      </c>
      <c r="C4303" s="39">
        <f>IF(Txn!$B2158="","","تراکنش بانکی")</f>
        <v>0</v>
      </c>
      <c r="D4303" s="38">
        <f>IF(Txn!$B2158="","",IF(Txn!$X2158="","",Txn!$X2158))</f>
        <v>0</v>
      </c>
      <c r="E4303" s="39">
        <f>IF($D4303="","",IFERROR(VLOOKUP($D4303,AcctTbl,2,0),""))</f>
        <v>0</v>
      </c>
      <c r="F4303" s="39">
        <f>IF($D4303="","",IFERROR(VLOOKUP($D4303,AcctTbl,3,0),""))</f>
        <v>0</v>
      </c>
      <c r="G4303" s="39">
        <f>IF(Txn!$B2158="","",Txn!$D2158)</f>
        <v>0</v>
      </c>
      <c r="H4303" s="38">
        <f>IF(Txn!$B2158="","",Txn!$E2158)</f>
        <v>0</v>
      </c>
      <c r="I4303" s="40">
        <f>IF(Txn!$B2158="",0,Txn!$O2158)</f>
        <v>0</v>
      </c>
      <c r="J4303" s="40">
        <f>IF(Txn!$B2158="",0,Txn!$P2158)</f>
        <v>0</v>
      </c>
      <c r="K4303" s="41">
        <f>IF($A4303="","",IFERROR(VALUE(MID($A4303,6,2)),""))</f>
        <v>0</v>
      </c>
      <c r="L4303" s="39">
        <f>IF(Txn!$K2158="","",Txn!$K2158)</f>
        <v>0</v>
      </c>
      <c r="N4303" s="42">
        <f>IF($D4303="",0,COUNTIF(BankAccts,$D4303))</f>
        <v>0</v>
      </c>
    </row>
    <row r="4304" spans="1:14">
      <c r="A4304" s="38">
        <f>IF(Txn!$B2158="","",Txn!$B2158)</f>
        <v>0</v>
      </c>
      <c r="B4304" s="38">
        <f>IF(Txn!$B2158="","",Txn!$C2158)</f>
        <v>0</v>
      </c>
      <c r="C4304" s="39">
        <f>IF(Txn!$B2158="","","تراکنش بانکی")</f>
        <v>0</v>
      </c>
      <c r="D4304" s="38">
        <f>IF(Txn!$B2158="","",IF(IF(Txn!$U2158="TRF",Txn!$Y2158,Txn!$Z2158)="","",IF(Txn!$U2158="TRF",Txn!$Y2158,Txn!$Z2158)))</f>
        <v>0</v>
      </c>
      <c r="E4304" s="39">
        <f>IF($D4304="","",IFERROR(VLOOKUP($D4304,AcctTbl,2,0),""))</f>
        <v>0</v>
      </c>
      <c r="F4304" s="39">
        <f>IF($D4304="","",IFERROR(VLOOKUP($D4304,AcctTbl,3,0),""))</f>
        <v>0</v>
      </c>
      <c r="G4304" s="39">
        <f>IF(Txn!$B2158="","",Txn!$D2158)</f>
        <v>0</v>
      </c>
      <c r="H4304" s="38">
        <f>IF(Txn!$B2158="","",Txn!$E2158)</f>
        <v>0</v>
      </c>
      <c r="I4304" s="40">
        <f>IF(Txn!$B2158="",0,Txn!$Q2158)</f>
        <v>0</v>
      </c>
      <c r="J4304" s="40">
        <f>IF(Txn!$B2158="",0,Txn!$R2158)</f>
        <v>0</v>
      </c>
      <c r="K4304" s="41">
        <f>IF($A4304="","",IFERROR(VALUE(MID($A4304,6,2)),""))</f>
        <v>0</v>
      </c>
      <c r="L4304" s="39">
        <f>IF(Txn!$K2158="","","طرف مقابل — "&amp;Txn!$K2158)</f>
        <v>0</v>
      </c>
      <c r="N4304" s="42">
        <f>IF($D4304="",0,COUNTIF(BankAccts,$D4304))</f>
        <v>0</v>
      </c>
    </row>
    <row r="4305" spans="1:14">
      <c r="A4305" s="38">
        <f>IF(Txn!$B2159="","",Txn!$B2159)</f>
        <v>0</v>
      </c>
      <c r="B4305" s="38">
        <f>IF(Txn!$B2159="","",Txn!$C2159)</f>
        <v>0</v>
      </c>
      <c r="C4305" s="39">
        <f>IF(Txn!$B2159="","","تراکنش بانکی")</f>
        <v>0</v>
      </c>
      <c r="D4305" s="38">
        <f>IF(Txn!$B2159="","",IF(Txn!$X2159="","",Txn!$X2159))</f>
        <v>0</v>
      </c>
      <c r="E4305" s="39">
        <f>IF($D4305="","",IFERROR(VLOOKUP($D4305,AcctTbl,2,0),""))</f>
        <v>0</v>
      </c>
      <c r="F4305" s="39">
        <f>IF($D4305="","",IFERROR(VLOOKUP($D4305,AcctTbl,3,0),""))</f>
        <v>0</v>
      </c>
      <c r="G4305" s="39">
        <f>IF(Txn!$B2159="","",Txn!$D2159)</f>
        <v>0</v>
      </c>
      <c r="H4305" s="38">
        <f>IF(Txn!$B2159="","",Txn!$E2159)</f>
        <v>0</v>
      </c>
      <c r="I4305" s="40">
        <f>IF(Txn!$B2159="",0,Txn!$O2159)</f>
        <v>0</v>
      </c>
      <c r="J4305" s="40">
        <f>IF(Txn!$B2159="",0,Txn!$P2159)</f>
        <v>0</v>
      </c>
      <c r="K4305" s="41">
        <f>IF($A4305="","",IFERROR(VALUE(MID($A4305,6,2)),""))</f>
        <v>0</v>
      </c>
      <c r="L4305" s="39">
        <f>IF(Txn!$K2159="","",Txn!$K2159)</f>
        <v>0</v>
      </c>
      <c r="N4305" s="42">
        <f>IF($D4305="",0,COUNTIF(BankAccts,$D4305))</f>
        <v>0</v>
      </c>
    </row>
    <row r="4306" spans="1:14">
      <c r="A4306" s="38">
        <f>IF(Txn!$B2159="","",Txn!$B2159)</f>
        <v>0</v>
      </c>
      <c r="B4306" s="38">
        <f>IF(Txn!$B2159="","",Txn!$C2159)</f>
        <v>0</v>
      </c>
      <c r="C4306" s="39">
        <f>IF(Txn!$B2159="","","تراکنش بانکی")</f>
        <v>0</v>
      </c>
      <c r="D4306" s="38">
        <f>IF(Txn!$B2159="","",IF(IF(Txn!$U2159="TRF",Txn!$Y2159,Txn!$Z2159)="","",IF(Txn!$U2159="TRF",Txn!$Y2159,Txn!$Z2159)))</f>
        <v>0</v>
      </c>
      <c r="E4306" s="39">
        <f>IF($D4306="","",IFERROR(VLOOKUP($D4306,AcctTbl,2,0),""))</f>
        <v>0</v>
      </c>
      <c r="F4306" s="39">
        <f>IF($D4306="","",IFERROR(VLOOKUP($D4306,AcctTbl,3,0),""))</f>
        <v>0</v>
      </c>
      <c r="G4306" s="39">
        <f>IF(Txn!$B2159="","",Txn!$D2159)</f>
        <v>0</v>
      </c>
      <c r="H4306" s="38">
        <f>IF(Txn!$B2159="","",Txn!$E2159)</f>
        <v>0</v>
      </c>
      <c r="I4306" s="40">
        <f>IF(Txn!$B2159="",0,Txn!$Q2159)</f>
        <v>0</v>
      </c>
      <c r="J4306" s="40">
        <f>IF(Txn!$B2159="",0,Txn!$R2159)</f>
        <v>0</v>
      </c>
      <c r="K4306" s="41">
        <f>IF($A4306="","",IFERROR(VALUE(MID($A4306,6,2)),""))</f>
        <v>0</v>
      </c>
      <c r="L4306" s="39">
        <f>IF(Txn!$K2159="","","طرف مقابل — "&amp;Txn!$K2159)</f>
        <v>0</v>
      </c>
      <c r="N4306" s="42">
        <f>IF($D4306="",0,COUNTIF(BankAccts,$D4306))</f>
        <v>0</v>
      </c>
    </row>
    <row r="4307" spans="1:14">
      <c r="A4307" s="38">
        <f>IF(Txn!$B2160="","",Txn!$B2160)</f>
        <v>0</v>
      </c>
      <c r="B4307" s="38">
        <f>IF(Txn!$B2160="","",Txn!$C2160)</f>
        <v>0</v>
      </c>
      <c r="C4307" s="39">
        <f>IF(Txn!$B2160="","","تراکنش بانکی")</f>
        <v>0</v>
      </c>
      <c r="D4307" s="38">
        <f>IF(Txn!$B2160="","",IF(Txn!$X2160="","",Txn!$X2160))</f>
        <v>0</v>
      </c>
      <c r="E4307" s="39">
        <f>IF($D4307="","",IFERROR(VLOOKUP($D4307,AcctTbl,2,0),""))</f>
        <v>0</v>
      </c>
      <c r="F4307" s="39">
        <f>IF($D4307="","",IFERROR(VLOOKUP($D4307,AcctTbl,3,0),""))</f>
        <v>0</v>
      </c>
      <c r="G4307" s="39">
        <f>IF(Txn!$B2160="","",Txn!$D2160)</f>
        <v>0</v>
      </c>
      <c r="H4307" s="38">
        <f>IF(Txn!$B2160="","",Txn!$E2160)</f>
        <v>0</v>
      </c>
      <c r="I4307" s="40">
        <f>IF(Txn!$B2160="",0,Txn!$O2160)</f>
        <v>0</v>
      </c>
      <c r="J4307" s="40">
        <f>IF(Txn!$B2160="",0,Txn!$P2160)</f>
        <v>0</v>
      </c>
      <c r="K4307" s="41">
        <f>IF($A4307="","",IFERROR(VALUE(MID($A4307,6,2)),""))</f>
        <v>0</v>
      </c>
      <c r="L4307" s="39">
        <f>IF(Txn!$K2160="","",Txn!$K2160)</f>
        <v>0</v>
      </c>
      <c r="N4307" s="42">
        <f>IF($D4307="",0,COUNTIF(BankAccts,$D4307))</f>
        <v>0</v>
      </c>
    </row>
    <row r="4308" spans="1:14">
      <c r="A4308" s="38">
        <f>IF(Txn!$B2160="","",Txn!$B2160)</f>
        <v>0</v>
      </c>
      <c r="B4308" s="38">
        <f>IF(Txn!$B2160="","",Txn!$C2160)</f>
        <v>0</v>
      </c>
      <c r="C4308" s="39">
        <f>IF(Txn!$B2160="","","تراکنش بانکی")</f>
        <v>0</v>
      </c>
      <c r="D4308" s="38">
        <f>IF(Txn!$B2160="","",IF(IF(Txn!$U2160="TRF",Txn!$Y2160,Txn!$Z2160)="","",IF(Txn!$U2160="TRF",Txn!$Y2160,Txn!$Z2160)))</f>
        <v>0</v>
      </c>
      <c r="E4308" s="39">
        <f>IF($D4308="","",IFERROR(VLOOKUP($D4308,AcctTbl,2,0),""))</f>
        <v>0</v>
      </c>
      <c r="F4308" s="39">
        <f>IF($D4308="","",IFERROR(VLOOKUP($D4308,AcctTbl,3,0),""))</f>
        <v>0</v>
      </c>
      <c r="G4308" s="39">
        <f>IF(Txn!$B2160="","",Txn!$D2160)</f>
        <v>0</v>
      </c>
      <c r="H4308" s="38">
        <f>IF(Txn!$B2160="","",Txn!$E2160)</f>
        <v>0</v>
      </c>
      <c r="I4308" s="40">
        <f>IF(Txn!$B2160="",0,Txn!$Q2160)</f>
        <v>0</v>
      </c>
      <c r="J4308" s="40">
        <f>IF(Txn!$B2160="",0,Txn!$R2160)</f>
        <v>0</v>
      </c>
      <c r="K4308" s="41">
        <f>IF($A4308="","",IFERROR(VALUE(MID($A4308,6,2)),""))</f>
        <v>0</v>
      </c>
      <c r="L4308" s="39">
        <f>IF(Txn!$K2160="","","طرف مقابل — "&amp;Txn!$K2160)</f>
        <v>0</v>
      </c>
      <c r="N4308" s="42">
        <f>IF($D4308="",0,COUNTIF(BankAccts,$D4308))</f>
        <v>0</v>
      </c>
    </row>
    <row r="4309" spans="1:14">
      <c r="A4309" s="38">
        <f>IF(Txn!$B2161="","",Txn!$B2161)</f>
        <v>0</v>
      </c>
      <c r="B4309" s="38">
        <f>IF(Txn!$B2161="","",Txn!$C2161)</f>
        <v>0</v>
      </c>
      <c r="C4309" s="39">
        <f>IF(Txn!$B2161="","","تراکنش بانکی")</f>
        <v>0</v>
      </c>
      <c r="D4309" s="38">
        <f>IF(Txn!$B2161="","",IF(Txn!$X2161="","",Txn!$X2161))</f>
        <v>0</v>
      </c>
      <c r="E4309" s="39">
        <f>IF($D4309="","",IFERROR(VLOOKUP($D4309,AcctTbl,2,0),""))</f>
        <v>0</v>
      </c>
      <c r="F4309" s="39">
        <f>IF($D4309="","",IFERROR(VLOOKUP($D4309,AcctTbl,3,0),""))</f>
        <v>0</v>
      </c>
      <c r="G4309" s="39">
        <f>IF(Txn!$B2161="","",Txn!$D2161)</f>
        <v>0</v>
      </c>
      <c r="H4309" s="38">
        <f>IF(Txn!$B2161="","",Txn!$E2161)</f>
        <v>0</v>
      </c>
      <c r="I4309" s="40">
        <f>IF(Txn!$B2161="",0,Txn!$O2161)</f>
        <v>0</v>
      </c>
      <c r="J4309" s="40">
        <f>IF(Txn!$B2161="",0,Txn!$P2161)</f>
        <v>0</v>
      </c>
      <c r="K4309" s="41">
        <f>IF($A4309="","",IFERROR(VALUE(MID($A4309,6,2)),""))</f>
        <v>0</v>
      </c>
      <c r="L4309" s="39">
        <f>IF(Txn!$K2161="","",Txn!$K2161)</f>
        <v>0</v>
      </c>
      <c r="N4309" s="42">
        <f>IF($D4309="",0,COUNTIF(BankAccts,$D4309))</f>
        <v>0</v>
      </c>
    </row>
    <row r="4310" spans="1:14">
      <c r="A4310" s="38">
        <f>IF(Txn!$B2161="","",Txn!$B2161)</f>
        <v>0</v>
      </c>
      <c r="B4310" s="38">
        <f>IF(Txn!$B2161="","",Txn!$C2161)</f>
        <v>0</v>
      </c>
      <c r="C4310" s="39">
        <f>IF(Txn!$B2161="","","تراکنش بانکی")</f>
        <v>0</v>
      </c>
      <c r="D4310" s="38">
        <f>IF(Txn!$B2161="","",IF(IF(Txn!$U2161="TRF",Txn!$Y2161,Txn!$Z2161)="","",IF(Txn!$U2161="TRF",Txn!$Y2161,Txn!$Z2161)))</f>
        <v>0</v>
      </c>
      <c r="E4310" s="39">
        <f>IF($D4310="","",IFERROR(VLOOKUP($D4310,AcctTbl,2,0),""))</f>
        <v>0</v>
      </c>
      <c r="F4310" s="39">
        <f>IF($D4310="","",IFERROR(VLOOKUP($D4310,AcctTbl,3,0),""))</f>
        <v>0</v>
      </c>
      <c r="G4310" s="39">
        <f>IF(Txn!$B2161="","",Txn!$D2161)</f>
        <v>0</v>
      </c>
      <c r="H4310" s="38">
        <f>IF(Txn!$B2161="","",Txn!$E2161)</f>
        <v>0</v>
      </c>
      <c r="I4310" s="40">
        <f>IF(Txn!$B2161="",0,Txn!$Q2161)</f>
        <v>0</v>
      </c>
      <c r="J4310" s="40">
        <f>IF(Txn!$B2161="",0,Txn!$R2161)</f>
        <v>0</v>
      </c>
      <c r="K4310" s="41">
        <f>IF($A4310="","",IFERROR(VALUE(MID($A4310,6,2)),""))</f>
        <v>0</v>
      </c>
      <c r="L4310" s="39">
        <f>IF(Txn!$K2161="","","طرف مقابل — "&amp;Txn!$K2161)</f>
        <v>0</v>
      </c>
      <c r="N4310" s="42">
        <f>IF($D4310="",0,COUNTIF(BankAccts,$D4310))</f>
        <v>0</v>
      </c>
    </row>
    <row r="4311" spans="1:14">
      <c r="A4311" s="38">
        <f>IF(Txn!$B2162="","",Txn!$B2162)</f>
        <v>0</v>
      </c>
      <c r="B4311" s="38">
        <f>IF(Txn!$B2162="","",Txn!$C2162)</f>
        <v>0</v>
      </c>
      <c r="C4311" s="39">
        <f>IF(Txn!$B2162="","","تراکنش بانکی")</f>
        <v>0</v>
      </c>
      <c r="D4311" s="38">
        <f>IF(Txn!$B2162="","",IF(Txn!$X2162="","",Txn!$X2162))</f>
        <v>0</v>
      </c>
      <c r="E4311" s="39">
        <f>IF($D4311="","",IFERROR(VLOOKUP($D4311,AcctTbl,2,0),""))</f>
        <v>0</v>
      </c>
      <c r="F4311" s="39">
        <f>IF($D4311="","",IFERROR(VLOOKUP($D4311,AcctTbl,3,0),""))</f>
        <v>0</v>
      </c>
      <c r="G4311" s="39">
        <f>IF(Txn!$B2162="","",Txn!$D2162)</f>
        <v>0</v>
      </c>
      <c r="H4311" s="38">
        <f>IF(Txn!$B2162="","",Txn!$E2162)</f>
        <v>0</v>
      </c>
      <c r="I4311" s="40">
        <f>IF(Txn!$B2162="",0,Txn!$O2162)</f>
        <v>0</v>
      </c>
      <c r="J4311" s="40">
        <f>IF(Txn!$B2162="",0,Txn!$P2162)</f>
        <v>0</v>
      </c>
      <c r="K4311" s="41">
        <f>IF($A4311="","",IFERROR(VALUE(MID($A4311,6,2)),""))</f>
        <v>0</v>
      </c>
      <c r="L4311" s="39">
        <f>IF(Txn!$K2162="","",Txn!$K2162)</f>
        <v>0</v>
      </c>
      <c r="N4311" s="42">
        <f>IF($D4311="",0,COUNTIF(BankAccts,$D4311))</f>
        <v>0</v>
      </c>
    </row>
    <row r="4312" spans="1:14">
      <c r="A4312" s="38">
        <f>IF(Txn!$B2162="","",Txn!$B2162)</f>
        <v>0</v>
      </c>
      <c r="B4312" s="38">
        <f>IF(Txn!$B2162="","",Txn!$C2162)</f>
        <v>0</v>
      </c>
      <c r="C4312" s="39">
        <f>IF(Txn!$B2162="","","تراکنش بانکی")</f>
        <v>0</v>
      </c>
      <c r="D4312" s="38">
        <f>IF(Txn!$B2162="","",IF(IF(Txn!$U2162="TRF",Txn!$Y2162,Txn!$Z2162)="","",IF(Txn!$U2162="TRF",Txn!$Y2162,Txn!$Z2162)))</f>
        <v>0</v>
      </c>
      <c r="E4312" s="39">
        <f>IF($D4312="","",IFERROR(VLOOKUP($D4312,AcctTbl,2,0),""))</f>
        <v>0</v>
      </c>
      <c r="F4312" s="39">
        <f>IF($D4312="","",IFERROR(VLOOKUP($D4312,AcctTbl,3,0),""))</f>
        <v>0</v>
      </c>
      <c r="G4312" s="39">
        <f>IF(Txn!$B2162="","",Txn!$D2162)</f>
        <v>0</v>
      </c>
      <c r="H4312" s="38">
        <f>IF(Txn!$B2162="","",Txn!$E2162)</f>
        <v>0</v>
      </c>
      <c r="I4312" s="40">
        <f>IF(Txn!$B2162="",0,Txn!$Q2162)</f>
        <v>0</v>
      </c>
      <c r="J4312" s="40">
        <f>IF(Txn!$B2162="",0,Txn!$R2162)</f>
        <v>0</v>
      </c>
      <c r="K4312" s="41">
        <f>IF($A4312="","",IFERROR(VALUE(MID($A4312,6,2)),""))</f>
        <v>0</v>
      </c>
      <c r="L4312" s="39">
        <f>IF(Txn!$K2162="","","طرف مقابل — "&amp;Txn!$K2162)</f>
        <v>0</v>
      </c>
      <c r="N4312" s="42">
        <f>IF($D4312="",0,COUNTIF(BankAccts,$D4312))</f>
        <v>0</v>
      </c>
    </row>
    <row r="4313" spans="1:14">
      <c r="A4313" s="38">
        <f>IF(Txn!$B2163="","",Txn!$B2163)</f>
        <v>0</v>
      </c>
      <c r="B4313" s="38">
        <f>IF(Txn!$B2163="","",Txn!$C2163)</f>
        <v>0</v>
      </c>
      <c r="C4313" s="39">
        <f>IF(Txn!$B2163="","","تراکنش بانکی")</f>
        <v>0</v>
      </c>
      <c r="D4313" s="38">
        <f>IF(Txn!$B2163="","",IF(Txn!$X2163="","",Txn!$X2163))</f>
        <v>0</v>
      </c>
      <c r="E4313" s="39">
        <f>IF($D4313="","",IFERROR(VLOOKUP($D4313,AcctTbl,2,0),""))</f>
        <v>0</v>
      </c>
      <c r="F4313" s="39">
        <f>IF($D4313="","",IFERROR(VLOOKUP($D4313,AcctTbl,3,0),""))</f>
        <v>0</v>
      </c>
      <c r="G4313" s="39">
        <f>IF(Txn!$B2163="","",Txn!$D2163)</f>
        <v>0</v>
      </c>
      <c r="H4313" s="38">
        <f>IF(Txn!$B2163="","",Txn!$E2163)</f>
        <v>0</v>
      </c>
      <c r="I4313" s="40">
        <f>IF(Txn!$B2163="",0,Txn!$O2163)</f>
        <v>0</v>
      </c>
      <c r="J4313" s="40">
        <f>IF(Txn!$B2163="",0,Txn!$P2163)</f>
        <v>0</v>
      </c>
      <c r="K4313" s="41">
        <f>IF($A4313="","",IFERROR(VALUE(MID($A4313,6,2)),""))</f>
        <v>0</v>
      </c>
      <c r="L4313" s="39">
        <f>IF(Txn!$K2163="","",Txn!$K2163)</f>
        <v>0</v>
      </c>
      <c r="N4313" s="42">
        <f>IF($D4313="",0,COUNTIF(BankAccts,$D4313))</f>
        <v>0</v>
      </c>
    </row>
    <row r="4314" spans="1:14">
      <c r="A4314" s="38">
        <f>IF(Txn!$B2163="","",Txn!$B2163)</f>
        <v>0</v>
      </c>
      <c r="B4314" s="38">
        <f>IF(Txn!$B2163="","",Txn!$C2163)</f>
        <v>0</v>
      </c>
      <c r="C4314" s="39">
        <f>IF(Txn!$B2163="","","تراکنش بانکی")</f>
        <v>0</v>
      </c>
      <c r="D4314" s="38">
        <f>IF(Txn!$B2163="","",IF(IF(Txn!$U2163="TRF",Txn!$Y2163,Txn!$Z2163)="","",IF(Txn!$U2163="TRF",Txn!$Y2163,Txn!$Z2163)))</f>
        <v>0</v>
      </c>
      <c r="E4314" s="39">
        <f>IF($D4314="","",IFERROR(VLOOKUP($D4314,AcctTbl,2,0),""))</f>
        <v>0</v>
      </c>
      <c r="F4314" s="39">
        <f>IF($D4314="","",IFERROR(VLOOKUP($D4314,AcctTbl,3,0),""))</f>
        <v>0</v>
      </c>
      <c r="G4314" s="39">
        <f>IF(Txn!$B2163="","",Txn!$D2163)</f>
        <v>0</v>
      </c>
      <c r="H4314" s="38">
        <f>IF(Txn!$B2163="","",Txn!$E2163)</f>
        <v>0</v>
      </c>
      <c r="I4314" s="40">
        <f>IF(Txn!$B2163="",0,Txn!$Q2163)</f>
        <v>0</v>
      </c>
      <c r="J4314" s="40">
        <f>IF(Txn!$B2163="",0,Txn!$R2163)</f>
        <v>0</v>
      </c>
      <c r="K4314" s="41">
        <f>IF($A4314="","",IFERROR(VALUE(MID($A4314,6,2)),""))</f>
        <v>0</v>
      </c>
      <c r="L4314" s="39">
        <f>IF(Txn!$K2163="","","طرف مقابل — "&amp;Txn!$K2163)</f>
        <v>0</v>
      </c>
      <c r="N4314" s="42">
        <f>IF($D4314="",0,COUNTIF(BankAccts,$D4314))</f>
        <v>0</v>
      </c>
    </row>
    <row r="4315" spans="1:14">
      <c r="A4315" s="38">
        <f>IF(Txn!$B2164="","",Txn!$B2164)</f>
        <v>0</v>
      </c>
      <c r="B4315" s="38">
        <f>IF(Txn!$B2164="","",Txn!$C2164)</f>
        <v>0</v>
      </c>
      <c r="C4315" s="39">
        <f>IF(Txn!$B2164="","","تراکنش بانکی")</f>
        <v>0</v>
      </c>
      <c r="D4315" s="38">
        <f>IF(Txn!$B2164="","",IF(Txn!$X2164="","",Txn!$X2164))</f>
        <v>0</v>
      </c>
      <c r="E4315" s="39">
        <f>IF($D4315="","",IFERROR(VLOOKUP($D4315,AcctTbl,2,0),""))</f>
        <v>0</v>
      </c>
      <c r="F4315" s="39">
        <f>IF($D4315="","",IFERROR(VLOOKUP($D4315,AcctTbl,3,0),""))</f>
        <v>0</v>
      </c>
      <c r="G4315" s="39">
        <f>IF(Txn!$B2164="","",Txn!$D2164)</f>
        <v>0</v>
      </c>
      <c r="H4315" s="38">
        <f>IF(Txn!$B2164="","",Txn!$E2164)</f>
        <v>0</v>
      </c>
      <c r="I4315" s="40">
        <f>IF(Txn!$B2164="",0,Txn!$O2164)</f>
        <v>0</v>
      </c>
      <c r="J4315" s="40">
        <f>IF(Txn!$B2164="",0,Txn!$P2164)</f>
        <v>0</v>
      </c>
      <c r="K4315" s="41">
        <f>IF($A4315="","",IFERROR(VALUE(MID($A4315,6,2)),""))</f>
        <v>0</v>
      </c>
      <c r="L4315" s="39">
        <f>IF(Txn!$K2164="","",Txn!$K2164)</f>
        <v>0</v>
      </c>
      <c r="N4315" s="42">
        <f>IF($D4315="",0,COUNTIF(BankAccts,$D4315))</f>
        <v>0</v>
      </c>
    </row>
    <row r="4316" spans="1:14">
      <c r="A4316" s="38">
        <f>IF(Txn!$B2164="","",Txn!$B2164)</f>
        <v>0</v>
      </c>
      <c r="B4316" s="38">
        <f>IF(Txn!$B2164="","",Txn!$C2164)</f>
        <v>0</v>
      </c>
      <c r="C4316" s="39">
        <f>IF(Txn!$B2164="","","تراکنش بانکی")</f>
        <v>0</v>
      </c>
      <c r="D4316" s="38">
        <f>IF(Txn!$B2164="","",IF(IF(Txn!$U2164="TRF",Txn!$Y2164,Txn!$Z2164)="","",IF(Txn!$U2164="TRF",Txn!$Y2164,Txn!$Z2164)))</f>
        <v>0</v>
      </c>
      <c r="E4316" s="39">
        <f>IF($D4316="","",IFERROR(VLOOKUP($D4316,AcctTbl,2,0),""))</f>
        <v>0</v>
      </c>
      <c r="F4316" s="39">
        <f>IF($D4316="","",IFERROR(VLOOKUP($D4316,AcctTbl,3,0),""))</f>
        <v>0</v>
      </c>
      <c r="G4316" s="39">
        <f>IF(Txn!$B2164="","",Txn!$D2164)</f>
        <v>0</v>
      </c>
      <c r="H4316" s="38">
        <f>IF(Txn!$B2164="","",Txn!$E2164)</f>
        <v>0</v>
      </c>
      <c r="I4316" s="40">
        <f>IF(Txn!$B2164="",0,Txn!$Q2164)</f>
        <v>0</v>
      </c>
      <c r="J4316" s="40">
        <f>IF(Txn!$B2164="",0,Txn!$R2164)</f>
        <v>0</v>
      </c>
      <c r="K4316" s="41">
        <f>IF($A4316="","",IFERROR(VALUE(MID($A4316,6,2)),""))</f>
        <v>0</v>
      </c>
      <c r="L4316" s="39">
        <f>IF(Txn!$K2164="","","طرف مقابل — "&amp;Txn!$K2164)</f>
        <v>0</v>
      </c>
      <c r="N4316" s="42">
        <f>IF($D4316="",0,COUNTIF(BankAccts,$D4316))</f>
        <v>0</v>
      </c>
    </row>
    <row r="4317" spans="1:14">
      <c r="A4317" s="38">
        <f>IF(Txn!$B2165="","",Txn!$B2165)</f>
        <v>0</v>
      </c>
      <c r="B4317" s="38">
        <f>IF(Txn!$B2165="","",Txn!$C2165)</f>
        <v>0</v>
      </c>
      <c r="C4317" s="39">
        <f>IF(Txn!$B2165="","","تراکنش بانکی")</f>
        <v>0</v>
      </c>
      <c r="D4317" s="38">
        <f>IF(Txn!$B2165="","",IF(Txn!$X2165="","",Txn!$X2165))</f>
        <v>0</v>
      </c>
      <c r="E4317" s="39">
        <f>IF($D4317="","",IFERROR(VLOOKUP($D4317,AcctTbl,2,0),""))</f>
        <v>0</v>
      </c>
      <c r="F4317" s="39">
        <f>IF($D4317="","",IFERROR(VLOOKUP($D4317,AcctTbl,3,0),""))</f>
        <v>0</v>
      </c>
      <c r="G4317" s="39">
        <f>IF(Txn!$B2165="","",Txn!$D2165)</f>
        <v>0</v>
      </c>
      <c r="H4317" s="38">
        <f>IF(Txn!$B2165="","",Txn!$E2165)</f>
        <v>0</v>
      </c>
      <c r="I4317" s="40">
        <f>IF(Txn!$B2165="",0,Txn!$O2165)</f>
        <v>0</v>
      </c>
      <c r="J4317" s="40">
        <f>IF(Txn!$B2165="",0,Txn!$P2165)</f>
        <v>0</v>
      </c>
      <c r="K4317" s="41">
        <f>IF($A4317="","",IFERROR(VALUE(MID($A4317,6,2)),""))</f>
        <v>0</v>
      </c>
      <c r="L4317" s="39">
        <f>IF(Txn!$K2165="","",Txn!$K2165)</f>
        <v>0</v>
      </c>
      <c r="N4317" s="42">
        <f>IF($D4317="",0,COUNTIF(BankAccts,$D4317))</f>
        <v>0</v>
      </c>
    </row>
    <row r="4318" spans="1:14">
      <c r="A4318" s="38">
        <f>IF(Txn!$B2165="","",Txn!$B2165)</f>
        <v>0</v>
      </c>
      <c r="B4318" s="38">
        <f>IF(Txn!$B2165="","",Txn!$C2165)</f>
        <v>0</v>
      </c>
      <c r="C4318" s="39">
        <f>IF(Txn!$B2165="","","تراکنش بانکی")</f>
        <v>0</v>
      </c>
      <c r="D4318" s="38">
        <f>IF(Txn!$B2165="","",IF(IF(Txn!$U2165="TRF",Txn!$Y2165,Txn!$Z2165)="","",IF(Txn!$U2165="TRF",Txn!$Y2165,Txn!$Z2165)))</f>
        <v>0</v>
      </c>
      <c r="E4318" s="39">
        <f>IF($D4318="","",IFERROR(VLOOKUP($D4318,AcctTbl,2,0),""))</f>
        <v>0</v>
      </c>
      <c r="F4318" s="39">
        <f>IF($D4318="","",IFERROR(VLOOKUP($D4318,AcctTbl,3,0),""))</f>
        <v>0</v>
      </c>
      <c r="G4318" s="39">
        <f>IF(Txn!$B2165="","",Txn!$D2165)</f>
        <v>0</v>
      </c>
      <c r="H4318" s="38">
        <f>IF(Txn!$B2165="","",Txn!$E2165)</f>
        <v>0</v>
      </c>
      <c r="I4318" s="40">
        <f>IF(Txn!$B2165="",0,Txn!$Q2165)</f>
        <v>0</v>
      </c>
      <c r="J4318" s="40">
        <f>IF(Txn!$B2165="",0,Txn!$R2165)</f>
        <v>0</v>
      </c>
      <c r="K4318" s="41">
        <f>IF($A4318="","",IFERROR(VALUE(MID($A4318,6,2)),""))</f>
        <v>0</v>
      </c>
      <c r="L4318" s="39">
        <f>IF(Txn!$K2165="","","طرف مقابل — "&amp;Txn!$K2165)</f>
        <v>0</v>
      </c>
      <c r="N4318" s="42">
        <f>IF($D4318="",0,COUNTIF(BankAccts,$D4318))</f>
        <v>0</v>
      </c>
    </row>
    <row r="4319" spans="1:14">
      <c r="A4319" s="38">
        <f>IF(Txn!$B2166="","",Txn!$B2166)</f>
        <v>0</v>
      </c>
      <c r="B4319" s="38">
        <f>IF(Txn!$B2166="","",Txn!$C2166)</f>
        <v>0</v>
      </c>
      <c r="C4319" s="39">
        <f>IF(Txn!$B2166="","","تراکنش بانکی")</f>
        <v>0</v>
      </c>
      <c r="D4319" s="38">
        <f>IF(Txn!$B2166="","",IF(Txn!$X2166="","",Txn!$X2166))</f>
        <v>0</v>
      </c>
      <c r="E4319" s="39">
        <f>IF($D4319="","",IFERROR(VLOOKUP($D4319,AcctTbl,2,0),""))</f>
        <v>0</v>
      </c>
      <c r="F4319" s="39">
        <f>IF($D4319="","",IFERROR(VLOOKUP($D4319,AcctTbl,3,0),""))</f>
        <v>0</v>
      </c>
      <c r="G4319" s="39">
        <f>IF(Txn!$B2166="","",Txn!$D2166)</f>
        <v>0</v>
      </c>
      <c r="H4319" s="38">
        <f>IF(Txn!$B2166="","",Txn!$E2166)</f>
        <v>0</v>
      </c>
      <c r="I4319" s="40">
        <f>IF(Txn!$B2166="",0,Txn!$O2166)</f>
        <v>0</v>
      </c>
      <c r="J4319" s="40">
        <f>IF(Txn!$B2166="",0,Txn!$P2166)</f>
        <v>0</v>
      </c>
      <c r="K4319" s="41">
        <f>IF($A4319="","",IFERROR(VALUE(MID($A4319,6,2)),""))</f>
        <v>0</v>
      </c>
      <c r="L4319" s="39">
        <f>IF(Txn!$K2166="","",Txn!$K2166)</f>
        <v>0</v>
      </c>
      <c r="N4319" s="42">
        <f>IF($D4319="",0,COUNTIF(BankAccts,$D4319))</f>
        <v>0</v>
      </c>
    </row>
    <row r="4320" spans="1:14">
      <c r="A4320" s="38">
        <f>IF(Txn!$B2166="","",Txn!$B2166)</f>
        <v>0</v>
      </c>
      <c r="B4320" s="38">
        <f>IF(Txn!$B2166="","",Txn!$C2166)</f>
        <v>0</v>
      </c>
      <c r="C4320" s="39">
        <f>IF(Txn!$B2166="","","تراکنش بانکی")</f>
        <v>0</v>
      </c>
      <c r="D4320" s="38">
        <f>IF(Txn!$B2166="","",IF(IF(Txn!$U2166="TRF",Txn!$Y2166,Txn!$Z2166)="","",IF(Txn!$U2166="TRF",Txn!$Y2166,Txn!$Z2166)))</f>
        <v>0</v>
      </c>
      <c r="E4320" s="39">
        <f>IF($D4320="","",IFERROR(VLOOKUP($D4320,AcctTbl,2,0),""))</f>
        <v>0</v>
      </c>
      <c r="F4320" s="39">
        <f>IF($D4320="","",IFERROR(VLOOKUP($D4320,AcctTbl,3,0),""))</f>
        <v>0</v>
      </c>
      <c r="G4320" s="39">
        <f>IF(Txn!$B2166="","",Txn!$D2166)</f>
        <v>0</v>
      </c>
      <c r="H4320" s="38">
        <f>IF(Txn!$B2166="","",Txn!$E2166)</f>
        <v>0</v>
      </c>
      <c r="I4320" s="40">
        <f>IF(Txn!$B2166="",0,Txn!$Q2166)</f>
        <v>0</v>
      </c>
      <c r="J4320" s="40">
        <f>IF(Txn!$B2166="",0,Txn!$R2166)</f>
        <v>0</v>
      </c>
      <c r="K4320" s="41">
        <f>IF($A4320="","",IFERROR(VALUE(MID($A4320,6,2)),""))</f>
        <v>0</v>
      </c>
      <c r="L4320" s="39">
        <f>IF(Txn!$K2166="","","طرف مقابل — "&amp;Txn!$K2166)</f>
        <v>0</v>
      </c>
      <c r="N4320" s="42">
        <f>IF($D4320="",0,COUNTIF(BankAccts,$D4320))</f>
        <v>0</v>
      </c>
    </row>
    <row r="4321" spans="1:14">
      <c r="A4321" s="38">
        <f>IF(Txn!$B2167="","",Txn!$B2167)</f>
        <v>0</v>
      </c>
      <c r="B4321" s="38">
        <f>IF(Txn!$B2167="","",Txn!$C2167)</f>
        <v>0</v>
      </c>
      <c r="C4321" s="39">
        <f>IF(Txn!$B2167="","","تراکنش بانکی")</f>
        <v>0</v>
      </c>
      <c r="D4321" s="38">
        <f>IF(Txn!$B2167="","",IF(Txn!$X2167="","",Txn!$X2167))</f>
        <v>0</v>
      </c>
      <c r="E4321" s="39">
        <f>IF($D4321="","",IFERROR(VLOOKUP($D4321,AcctTbl,2,0),""))</f>
        <v>0</v>
      </c>
      <c r="F4321" s="39">
        <f>IF($D4321="","",IFERROR(VLOOKUP($D4321,AcctTbl,3,0),""))</f>
        <v>0</v>
      </c>
      <c r="G4321" s="39">
        <f>IF(Txn!$B2167="","",Txn!$D2167)</f>
        <v>0</v>
      </c>
      <c r="H4321" s="38">
        <f>IF(Txn!$B2167="","",Txn!$E2167)</f>
        <v>0</v>
      </c>
      <c r="I4321" s="40">
        <f>IF(Txn!$B2167="",0,Txn!$O2167)</f>
        <v>0</v>
      </c>
      <c r="J4321" s="40">
        <f>IF(Txn!$B2167="",0,Txn!$P2167)</f>
        <v>0</v>
      </c>
      <c r="K4321" s="41">
        <f>IF($A4321="","",IFERROR(VALUE(MID($A4321,6,2)),""))</f>
        <v>0</v>
      </c>
      <c r="L4321" s="39">
        <f>IF(Txn!$K2167="","",Txn!$K2167)</f>
        <v>0</v>
      </c>
      <c r="N4321" s="42">
        <f>IF($D4321="",0,COUNTIF(BankAccts,$D4321))</f>
        <v>0</v>
      </c>
    </row>
    <row r="4322" spans="1:14">
      <c r="A4322" s="38">
        <f>IF(Txn!$B2167="","",Txn!$B2167)</f>
        <v>0</v>
      </c>
      <c r="B4322" s="38">
        <f>IF(Txn!$B2167="","",Txn!$C2167)</f>
        <v>0</v>
      </c>
      <c r="C4322" s="39">
        <f>IF(Txn!$B2167="","","تراکنش بانکی")</f>
        <v>0</v>
      </c>
      <c r="D4322" s="38">
        <f>IF(Txn!$B2167="","",IF(IF(Txn!$U2167="TRF",Txn!$Y2167,Txn!$Z2167)="","",IF(Txn!$U2167="TRF",Txn!$Y2167,Txn!$Z2167)))</f>
        <v>0</v>
      </c>
      <c r="E4322" s="39">
        <f>IF($D4322="","",IFERROR(VLOOKUP($D4322,AcctTbl,2,0),""))</f>
        <v>0</v>
      </c>
      <c r="F4322" s="39">
        <f>IF($D4322="","",IFERROR(VLOOKUP($D4322,AcctTbl,3,0),""))</f>
        <v>0</v>
      </c>
      <c r="G4322" s="39">
        <f>IF(Txn!$B2167="","",Txn!$D2167)</f>
        <v>0</v>
      </c>
      <c r="H4322" s="38">
        <f>IF(Txn!$B2167="","",Txn!$E2167)</f>
        <v>0</v>
      </c>
      <c r="I4322" s="40">
        <f>IF(Txn!$B2167="",0,Txn!$Q2167)</f>
        <v>0</v>
      </c>
      <c r="J4322" s="40">
        <f>IF(Txn!$B2167="",0,Txn!$R2167)</f>
        <v>0</v>
      </c>
      <c r="K4322" s="41">
        <f>IF($A4322="","",IFERROR(VALUE(MID($A4322,6,2)),""))</f>
        <v>0</v>
      </c>
      <c r="L4322" s="39">
        <f>IF(Txn!$K2167="","","طرف مقابل — "&amp;Txn!$K2167)</f>
        <v>0</v>
      </c>
      <c r="N4322" s="42">
        <f>IF($D4322="",0,COUNTIF(BankAccts,$D4322))</f>
        <v>0</v>
      </c>
    </row>
    <row r="4323" spans="1:14">
      <c r="A4323" s="38">
        <f>IF(Txn!$B2168="","",Txn!$B2168)</f>
        <v>0</v>
      </c>
      <c r="B4323" s="38">
        <f>IF(Txn!$B2168="","",Txn!$C2168)</f>
        <v>0</v>
      </c>
      <c r="C4323" s="39">
        <f>IF(Txn!$B2168="","","تراکنش بانکی")</f>
        <v>0</v>
      </c>
      <c r="D4323" s="38">
        <f>IF(Txn!$B2168="","",IF(Txn!$X2168="","",Txn!$X2168))</f>
        <v>0</v>
      </c>
      <c r="E4323" s="39">
        <f>IF($D4323="","",IFERROR(VLOOKUP($D4323,AcctTbl,2,0),""))</f>
        <v>0</v>
      </c>
      <c r="F4323" s="39">
        <f>IF($D4323="","",IFERROR(VLOOKUP($D4323,AcctTbl,3,0),""))</f>
        <v>0</v>
      </c>
      <c r="G4323" s="39">
        <f>IF(Txn!$B2168="","",Txn!$D2168)</f>
        <v>0</v>
      </c>
      <c r="H4323" s="38">
        <f>IF(Txn!$B2168="","",Txn!$E2168)</f>
        <v>0</v>
      </c>
      <c r="I4323" s="40">
        <f>IF(Txn!$B2168="",0,Txn!$O2168)</f>
        <v>0</v>
      </c>
      <c r="J4323" s="40">
        <f>IF(Txn!$B2168="",0,Txn!$P2168)</f>
        <v>0</v>
      </c>
      <c r="K4323" s="41">
        <f>IF($A4323="","",IFERROR(VALUE(MID($A4323,6,2)),""))</f>
        <v>0</v>
      </c>
      <c r="L4323" s="39">
        <f>IF(Txn!$K2168="","",Txn!$K2168)</f>
        <v>0</v>
      </c>
      <c r="N4323" s="42">
        <f>IF($D4323="",0,COUNTIF(BankAccts,$D4323))</f>
        <v>0</v>
      </c>
    </row>
    <row r="4324" spans="1:14">
      <c r="A4324" s="38">
        <f>IF(Txn!$B2168="","",Txn!$B2168)</f>
        <v>0</v>
      </c>
      <c r="B4324" s="38">
        <f>IF(Txn!$B2168="","",Txn!$C2168)</f>
        <v>0</v>
      </c>
      <c r="C4324" s="39">
        <f>IF(Txn!$B2168="","","تراکنش بانکی")</f>
        <v>0</v>
      </c>
      <c r="D4324" s="38">
        <f>IF(Txn!$B2168="","",IF(IF(Txn!$U2168="TRF",Txn!$Y2168,Txn!$Z2168)="","",IF(Txn!$U2168="TRF",Txn!$Y2168,Txn!$Z2168)))</f>
        <v>0</v>
      </c>
      <c r="E4324" s="39">
        <f>IF($D4324="","",IFERROR(VLOOKUP($D4324,AcctTbl,2,0),""))</f>
        <v>0</v>
      </c>
      <c r="F4324" s="39">
        <f>IF($D4324="","",IFERROR(VLOOKUP($D4324,AcctTbl,3,0),""))</f>
        <v>0</v>
      </c>
      <c r="G4324" s="39">
        <f>IF(Txn!$B2168="","",Txn!$D2168)</f>
        <v>0</v>
      </c>
      <c r="H4324" s="38">
        <f>IF(Txn!$B2168="","",Txn!$E2168)</f>
        <v>0</v>
      </c>
      <c r="I4324" s="40">
        <f>IF(Txn!$B2168="",0,Txn!$Q2168)</f>
        <v>0</v>
      </c>
      <c r="J4324" s="40">
        <f>IF(Txn!$B2168="",0,Txn!$R2168)</f>
        <v>0</v>
      </c>
      <c r="K4324" s="41">
        <f>IF($A4324="","",IFERROR(VALUE(MID($A4324,6,2)),""))</f>
        <v>0</v>
      </c>
      <c r="L4324" s="39">
        <f>IF(Txn!$K2168="","","طرف مقابل — "&amp;Txn!$K2168)</f>
        <v>0</v>
      </c>
      <c r="N4324" s="42">
        <f>IF($D4324="",0,COUNTIF(BankAccts,$D4324))</f>
        <v>0</v>
      </c>
    </row>
    <row r="4325" spans="1:14">
      <c r="A4325" s="38">
        <f>IF(Txn!$B2169="","",Txn!$B2169)</f>
        <v>0</v>
      </c>
      <c r="B4325" s="38">
        <f>IF(Txn!$B2169="","",Txn!$C2169)</f>
        <v>0</v>
      </c>
      <c r="C4325" s="39">
        <f>IF(Txn!$B2169="","","تراکنش بانکی")</f>
        <v>0</v>
      </c>
      <c r="D4325" s="38">
        <f>IF(Txn!$B2169="","",IF(Txn!$X2169="","",Txn!$X2169))</f>
        <v>0</v>
      </c>
      <c r="E4325" s="39">
        <f>IF($D4325="","",IFERROR(VLOOKUP($D4325,AcctTbl,2,0),""))</f>
        <v>0</v>
      </c>
      <c r="F4325" s="39">
        <f>IF($D4325="","",IFERROR(VLOOKUP($D4325,AcctTbl,3,0),""))</f>
        <v>0</v>
      </c>
      <c r="G4325" s="39">
        <f>IF(Txn!$B2169="","",Txn!$D2169)</f>
        <v>0</v>
      </c>
      <c r="H4325" s="38">
        <f>IF(Txn!$B2169="","",Txn!$E2169)</f>
        <v>0</v>
      </c>
      <c r="I4325" s="40">
        <f>IF(Txn!$B2169="",0,Txn!$O2169)</f>
        <v>0</v>
      </c>
      <c r="J4325" s="40">
        <f>IF(Txn!$B2169="",0,Txn!$P2169)</f>
        <v>0</v>
      </c>
      <c r="K4325" s="41">
        <f>IF($A4325="","",IFERROR(VALUE(MID($A4325,6,2)),""))</f>
        <v>0</v>
      </c>
      <c r="L4325" s="39">
        <f>IF(Txn!$K2169="","",Txn!$K2169)</f>
        <v>0</v>
      </c>
      <c r="N4325" s="42">
        <f>IF($D4325="",0,COUNTIF(BankAccts,$D4325))</f>
        <v>0</v>
      </c>
    </row>
    <row r="4326" spans="1:14">
      <c r="A4326" s="38">
        <f>IF(Txn!$B2169="","",Txn!$B2169)</f>
        <v>0</v>
      </c>
      <c r="B4326" s="38">
        <f>IF(Txn!$B2169="","",Txn!$C2169)</f>
        <v>0</v>
      </c>
      <c r="C4326" s="39">
        <f>IF(Txn!$B2169="","","تراکنش بانکی")</f>
        <v>0</v>
      </c>
      <c r="D4326" s="38">
        <f>IF(Txn!$B2169="","",IF(IF(Txn!$U2169="TRF",Txn!$Y2169,Txn!$Z2169)="","",IF(Txn!$U2169="TRF",Txn!$Y2169,Txn!$Z2169)))</f>
        <v>0</v>
      </c>
      <c r="E4326" s="39">
        <f>IF($D4326="","",IFERROR(VLOOKUP($D4326,AcctTbl,2,0),""))</f>
        <v>0</v>
      </c>
      <c r="F4326" s="39">
        <f>IF($D4326="","",IFERROR(VLOOKUP($D4326,AcctTbl,3,0),""))</f>
        <v>0</v>
      </c>
      <c r="G4326" s="39">
        <f>IF(Txn!$B2169="","",Txn!$D2169)</f>
        <v>0</v>
      </c>
      <c r="H4326" s="38">
        <f>IF(Txn!$B2169="","",Txn!$E2169)</f>
        <v>0</v>
      </c>
      <c r="I4326" s="40">
        <f>IF(Txn!$B2169="",0,Txn!$Q2169)</f>
        <v>0</v>
      </c>
      <c r="J4326" s="40">
        <f>IF(Txn!$B2169="",0,Txn!$R2169)</f>
        <v>0</v>
      </c>
      <c r="K4326" s="41">
        <f>IF($A4326="","",IFERROR(VALUE(MID($A4326,6,2)),""))</f>
        <v>0</v>
      </c>
      <c r="L4326" s="39">
        <f>IF(Txn!$K2169="","","طرف مقابل — "&amp;Txn!$K2169)</f>
        <v>0</v>
      </c>
      <c r="N4326" s="42">
        <f>IF($D4326="",0,COUNTIF(BankAccts,$D4326))</f>
        <v>0</v>
      </c>
    </row>
    <row r="4327" spans="1:14">
      <c r="A4327" s="38">
        <f>IF(Txn!$B2170="","",Txn!$B2170)</f>
        <v>0</v>
      </c>
      <c r="B4327" s="38">
        <f>IF(Txn!$B2170="","",Txn!$C2170)</f>
        <v>0</v>
      </c>
      <c r="C4327" s="39">
        <f>IF(Txn!$B2170="","","تراکنش بانکی")</f>
        <v>0</v>
      </c>
      <c r="D4327" s="38">
        <f>IF(Txn!$B2170="","",IF(Txn!$X2170="","",Txn!$X2170))</f>
        <v>0</v>
      </c>
      <c r="E4327" s="39">
        <f>IF($D4327="","",IFERROR(VLOOKUP($D4327,AcctTbl,2,0),""))</f>
        <v>0</v>
      </c>
      <c r="F4327" s="39">
        <f>IF($D4327="","",IFERROR(VLOOKUP($D4327,AcctTbl,3,0),""))</f>
        <v>0</v>
      </c>
      <c r="G4327" s="39">
        <f>IF(Txn!$B2170="","",Txn!$D2170)</f>
        <v>0</v>
      </c>
      <c r="H4327" s="38">
        <f>IF(Txn!$B2170="","",Txn!$E2170)</f>
        <v>0</v>
      </c>
      <c r="I4327" s="40">
        <f>IF(Txn!$B2170="",0,Txn!$O2170)</f>
        <v>0</v>
      </c>
      <c r="J4327" s="40">
        <f>IF(Txn!$B2170="",0,Txn!$P2170)</f>
        <v>0</v>
      </c>
      <c r="K4327" s="41">
        <f>IF($A4327="","",IFERROR(VALUE(MID($A4327,6,2)),""))</f>
        <v>0</v>
      </c>
      <c r="L4327" s="39">
        <f>IF(Txn!$K2170="","",Txn!$K2170)</f>
        <v>0</v>
      </c>
      <c r="N4327" s="42">
        <f>IF($D4327="",0,COUNTIF(BankAccts,$D4327))</f>
        <v>0</v>
      </c>
    </row>
    <row r="4328" spans="1:14">
      <c r="A4328" s="38">
        <f>IF(Txn!$B2170="","",Txn!$B2170)</f>
        <v>0</v>
      </c>
      <c r="B4328" s="38">
        <f>IF(Txn!$B2170="","",Txn!$C2170)</f>
        <v>0</v>
      </c>
      <c r="C4328" s="39">
        <f>IF(Txn!$B2170="","","تراکنش بانکی")</f>
        <v>0</v>
      </c>
      <c r="D4328" s="38">
        <f>IF(Txn!$B2170="","",IF(IF(Txn!$U2170="TRF",Txn!$Y2170,Txn!$Z2170)="","",IF(Txn!$U2170="TRF",Txn!$Y2170,Txn!$Z2170)))</f>
        <v>0</v>
      </c>
      <c r="E4328" s="39">
        <f>IF($D4328="","",IFERROR(VLOOKUP($D4328,AcctTbl,2,0),""))</f>
        <v>0</v>
      </c>
      <c r="F4328" s="39">
        <f>IF($D4328="","",IFERROR(VLOOKUP($D4328,AcctTbl,3,0),""))</f>
        <v>0</v>
      </c>
      <c r="G4328" s="39">
        <f>IF(Txn!$B2170="","",Txn!$D2170)</f>
        <v>0</v>
      </c>
      <c r="H4328" s="38">
        <f>IF(Txn!$B2170="","",Txn!$E2170)</f>
        <v>0</v>
      </c>
      <c r="I4328" s="40">
        <f>IF(Txn!$B2170="",0,Txn!$Q2170)</f>
        <v>0</v>
      </c>
      <c r="J4328" s="40">
        <f>IF(Txn!$B2170="",0,Txn!$R2170)</f>
        <v>0</v>
      </c>
      <c r="K4328" s="41">
        <f>IF($A4328="","",IFERROR(VALUE(MID($A4328,6,2)),""))</f>
        <v>0</v>
      </c>
      <c r="L4328" s="39">
        <f>IF(Txn!$K2170="","","طرف مقابل — "&amp;Txn!$K2170)</f>
        <v>0</v>
      </c>
      <c r="N4328" s="42">
        <f>IF($D4328="",0,COUNTIF(BankAccts,$D4328))</f>
        <v>0</v>
      </c>
    </row>
    <row r="4329" spans="1:14">
      <c r="A4329" s="38">
        <f>IF(Txn!$B2171="","",Txn!$B2171)</f>
        <v>0</v>
      </c>
      <c r="B4329" s="38">
        <f>IF(Txn!$B2171="","",Txn!$C2171)</f>
        <v>0</v>
      </c>
      <c r="C4329" s="39">
        <f>IF(Txn!$B2171="","","تراکنش بانکی")</f>
        <v>0</v>
      </c>
      <c r="D4329" s="38">
        <f>IF(Txn!$B2171="","",IF(Txn!$X2171="","",Txn!$X2171))</f>
        <v>0</v>
      </c>
      <c r="E4329" s="39">
        <f>IF($D4329="","",IFERROR(VLOOKUP($D4329,AcctTbl,2,0),""))</f>
        <v>0</v>
      </c>
      <c r="F4329" s="39">
        <f>IF($D4329="","",IFERROR(VLOOKUP($D4329,AcctTbl,3,0),""))</f>
        <v>0</v>
      </c>
      <c r="G4329" s="39">
        <f>IF(Txn!$B2171="","",Txn!$D2171)</f>
        <v>0</v>
      </c>
      <c r="H4329" s="38">
        <f>IF(Txn!$B2171="","",Txn!$E2171)</f>
        <v>0</v>
      </c>
      <c r="I4329" s="40">
        <f>IF(Txn!$B2171="",0,Txn!$O2171)</f>
        <v>0</v>
      </c>
      <c r="J4329" s="40">
        <f>IF(Txn!$B2171="",0,Txn!$P2171)</f>
        <v>0</v>
      </c>
      <c r="K4329" s="41">
        <f>IF($A4329="","",IFERROR(VALUE(MID($A4329,6,2)),""))</f>
        <v>0</v>
      </c>
      <c r="L4329" s="39">
        <f>IF(Txn!$K2171="","",Txn!$K2171)</f>
        <v>0</v>
      </c>
      <c r="N4329" s="42">
        <f>IF($D4329="",0,COUNTIF(BankAccts,$D4329))</f>
        <v>0</v>
      </c>
    </row>
    <row r="4330" spans="1:14">
      <c r="A4330" s="38">
        <f>IF(Txn!$B2171="","",Txn!$B2171)</f>
        <v>0</v>
      </c>
      <c r="B4330" s="38">
        <f>IF(Txn!$B2171="","",Txn!$C2171)</f>
        <v>0</v>
      </c>
      <c r="C4330" s="39">
        <f>IF(Txn!$B2171="","","تراکنش بانکی")</f>
        <v>0</v>
      </c>
      <c r="D4330" s="38">
        <f>IF(Txn!$B2171="","",IF(IF(Txn!$U2171="TRF",Txn!$Y2171,Txn!$Z2171)="","",IF(Txn!$U2171="TRF",Txn!$Y2171,Txn!$Z2171)))</f>
        <v>0</v>
      </c>
      <c r="E4330" s="39">
        <f>IF($D4330="","",IFERROR(VLOOKUP($D4330,AcctTbl,2,0),""))</f>
        <v>0</v>
      </c>
      <c r="F4330" s="39">
        <f>IF($D4330="","",IFERROR(VLOOKUP($D4330,AcctTbl,3,0),""))</f>
        <v>0</v>
      </c>
      <c r="G4330" s="39">
        <f>IF(Txn!$B2171="","",Txn!$D2171)</f>
        <v>0</v>
      </c>
      <c r="H4330" s="38">
        <f>IF(Txn!$B2171="","",Txn!$E2171)</f>
        <v>0</v>
      </c>
      <c r="I4330" s="40">
        <f>IF(Txn!$B2171="",0,Txn!$Q2171)</f>
        <v>0</v>
      </c>
      <c r="J4330" s="40">
        <f>IF(Txn!$B2171="",0,Txn!$R2171)</f>
        <v>0</v>
      </c>
      <c r="K4330" s="41">
        <f>IF($A4330="","",IFERROR(VALUE(MID($A4330,6,2)),""))</f>
        <v>0</v>
      </c>
      <c r="L4330" s="39">
        <f>IF(Txn!$K2171="","","طرف مقابل — "&amp;Txn!$K2171)</f>
        <v>0</v>
      </c>
      <c r="N4330" s="42">
        <f>IF($D4330="",0,COUNTIF(BankAccts,$D4330))</f>
        <v>0</v>
      </c>
    </row>
    <row r="4331" spans="1:14">
      <c r="A4331" s="38">
        <f>IF(Txn!$B2172="","",Txn!$B2172)</f>
        <v>0</v>
      </c>
      <c r="B4331" s="38">
        <f>IF(Txn!$B2172="","",Txn!$C2172)</f>
        <v>0</v>
      </c>
      <c r="C4331" s="39">
        <f>IF(Txn!$B2172="","","تراکنش بانکی")</f>
        <v>0</v>
      </c>
      <c r="D4331" s="38">
        <f>IF(Txn!$B2172="","",IF(Txn!$X2172="","",Txn!$X2172))</f>
        <v>0</v>
      </c>
      <c r="E4331" s="39">
        <f>IF($D4331="","",IFERROR(VLOOKUP($D4331,AcctTbl,2,0),""))</f>
        <v>0</v>
      </c>
      <c r="F4331" s="39">
        <f>IF($D4331="","",IFERROR(VLOOKUP($D4331,AcctTbl,3,0),""))</f>
        <v>0</v>
      </c>
      <c r="G4331" s="39">
        <f>IF(Txn!$B2172="","",Txn!$D2172)</f>
        <v>0</v>
      </c>
      <c r="H4331" s="38">
        <f>IF(Txn!$B2172="","",Txn!$E2172)</f>
        <v>0</v>
      </c>
      <c r="I4331" s="40">
        <f>IF(Txn!$B2172="",0,Txn!$O2172)</f>
        <v>0</v>
      </c>
      <c r="J4331" s="40">
        <f>IF(Txn!$B2172="",0,Txn!$P2172)</f>
        <v>0</v>
      </c>
      <c r="K4331" s="41">
        <f>IF($A4331="","",IFERROR(VALUE(MID($A4331,6,2)),""))</f>
        <v>0</v>
      </c>
      <c r="L4331" s="39">
        <f>IF(Txn!$K2172="","",Txn!$K2172)</f>
        <v>0</v>
      </c>
      <c r="N4331" s="42">
        <f>IF($D4331="",0,COUNTIF(BankAccts,$D4331))</f>
        <v>0</v>
      </c>
    </row>
    <row r="4332" spans="1:14">
      <c r="A4332" s="38">
        <f>IF(Txn!$B2172="","",Txn!$B2172)</f>
        <v>0</v>
      </c>
      <c r="B4332" s="38">
        <f>IF(Txn!$B2172="","",Txn!$C2172)</f>
        <v>0</v>
      </c>
      <c r="C4332" s="39">
        <f>IF(Txn!$B2172="","","تراکنش بانکی")</f>
        <v>0</v>
      </c>
      <c r="D4332" s="38">
        <f>IF(Txn!$B2172="","",IF(IF(Txn!$U2172="TRF",Txn!$Y2172,Txn!$Z2172)="","",IF(Txn!$U2172="TRF",Txn!$Y2172,Txn!$Z2172)))</f>
        <v>0</v>
      </c>
      <c r="E4332" s="39">
        <f>IF($D4332="","",IFERROR(VLOOKUP($D4332,AcctTbl,2,0),""))</f>
        <v>0</v>
      </c>
      <c r="F4332" s="39">
        <f>IF($D4332="","",IFERROR(VLOOKUP($D4332,AcctTbl,3,0),""))</f>
        <v>0</v>
      </c>
      <c r="G4332" s="39">
        <f>IF(Txn!$B2172="","",Txn!$D2172)</f>
        <v>0</v>
      </c>
      <c r="H4332" s="38">
        <f>IF(Txn!$B2172="","",Txn!$E2172)</f>
        <v>0</v>
      </c>
      <c r="I4332" s="40">
        <f>IF(Txn!$B2172="",0,Txn!$Q2172)</f>
        <v>0</v>
      </c>
      <c r="J4332" s="40">
        <f>IF(Txn!$B2172="",0,Txn!$R2172)</f>
        <v>0</v>
      </c>
      <c r="K4332" s="41">
        <f>IF($A4332="","",IFERROR(VALUE(MID($A4332,6,2)),""))</f>
        <v>0</v>
      </c>
      <c r="L4332" s="39">
        <f>IF(Txn!$K2172="","","طرف مقابل — "&amp;Txn!$K2172)</f>
        <v>0</v>
      </c>
      <c r="N4332" s="42">
        <f>IF($D4332="",0,COUNTIF(BankAccts,$D4332))</f>
        <v>0</v>
      </c>
    </row>
    <row r="4333" spans="1:14">
      <c r="A4333" s="38">
        <f>IF(Txn!$B2173="","",Txn!$B2173)</f>
        <v>0</v>
      </c>
      <c r="B4333" s="38">
        <f>IF(Txn!$B2173="","",Txn!$C2173)</f>
        <v>0</v>
      </c>
      <c r="C4333" s="39">
        <f>IF(Txn!$B2173="","","تراکنش بانکی")</f>
        <v>0</v>
      </c>
      <c r="D4333" s="38">
        <f>IF(Txn!$B2173="","",IF(Txn!$X2173="","",Txn!$X2173))</f>
        <v>0</v>
      </c>
      <c r="E4333" s="39">
        <f>IF($D4333="","",IFERROR(VLOOKUP($D4333,AcctTbl,2,0),""))</f>
        <v>0</v>
      </c>
      <c r="F4333" s="39">
        <f>IF($D4333="","",IFERROR(VLOOKUP($D4333,AcctTbl,3,0),""))</f>
        <v>0</v>
      </c>
      <c r="G4333" s="39">
        <f>IF(Txn!$B2173="","",Txn!$D2173)</f>
        <v>0</v>
      </c>
      <c r="H4333" s="38">
        <f>IF(Txn!$B2173="","",Txn!$E2173)</f>
        <v>0</v>
      </c>
      <c r="I4333" s="40">
        <f>IF(Txn!$B2173="",0,Txn!$O2173)</f>
        <v>0</v>
      </c>
      <c r="J4333" s="40">
        <f>IF(Txn!$B2173="",0,Txn!$P2173)</f>
        <v>0</v>
      </c>
      <c r="K4333" s="41">
        <f>IF($A4333="","",IFERROR(VALUE(MID($A4333,6,2)),""))</f>
        <v>0</v>
      </c>
      <c r="L4333" s="39">
        <f>IF(Txn!$K2173="","",Txn!$K2173)</f>
        <v>0</v>
      </c>
      <c r="N4333" s="42">
        <f>IF($D4333="",0,COUNTIF(BankAccts,$D4333))</f>
        <v>0</v>
      </c>
    </row>
    <row r="4334" spans="1:14">
      <c r="A4334" s="38">
        <f>IF(Txn!$B2173="","",Txn!$B2173)</f>
        <v>0</v>
      </c>
      <c r="B4334" s="38">
        <f>IF(Txn!$B2173="","",Txn!$C2173)</f>
        <v>0</v>
      </c>
      <c r="C4334" s="39">
        <f>IF(Txn!$B2173="","","تراکنش بانکی")</f>
        <v>0</v>
      </c>
      <c r="D4334" s="38">
        <f>IF(Txn!$B2173="","",IF(IF(Txn!$U2173="TRF",Txn!$Y2173,Txn!$Z2173)="","",IF(Txn!$U2173="TRF",Txn!$Y2173,Txn!$Z2173)))</f>
        <v>0</v>
      </c>
      <c r="E4334" s="39">
        <f>IF($D4334="","",IFERROR(VLOOKUP($D4334,AcctTbl,2,0),""))</f>
        <v>0</v>
      </c>
      <c r="F4334" s="39">
        <f>IF($D4334="","",IFERROR(VLOOKUP($D4334,AcctTbl,3,0),""))</f>
        <v>0</v>
      </c>
      <c r="G4334" s="39">
        <f>IF(Txn!$B2173="","",Txn!$D2173)</f>
        <v>0</v>
      </c>
      <c r="H4334" s="38">
        <f>IF(Txn!$B2173="","",Txn!$E2173)</f>
        <v>0</v>
      </c>
      <c r="I4334" s="40">
        <f>IF(Txn!$B2173="",0,Txn!$Q2173)</f>
        <v>0</v>
      </c>
      <c r="J4334" s="40">
        <f>IF(Txn!$B2173="",0,Txn!$R2173)</f>
        <v>0</v>
      </c>
      <c r="K4334" s="41">
        <f>IF($A4334="","",IFERROR(VALUE(MID($A4334,6,2)),""))</f>
        <v>0</v>
      </c>
      <c r="L4334" s="39">
        <f>IF(Txn!$K2173="","","طرف مقابل — "&amp;Txn!$K2173)</f>
        <v>0</v>
      </c>
      <c r="N4334" s="42">
        <f>IF($D4334="",0,COUNTIF(BankAccts,$D4334))</f>
        <v>0</v>
      </c>
    </row>
    <row r="4335" spans="1:14">
      <c r="A4335" s="38">
        <f>IF(Txn!$B2174="","",Txn!$B2174)</f>
        <v>0</v>
      </c>
      <c r="B4335" s="38">
        <f>IF(Txn!$B2174="","",Txn!$C2174)</f>
        <v>0</v>
      </c>
      <c r="C4335" s="39">
        <f>IF(Txn!$B2174="","","تراکنش بانکی")</f>
        <v>0</v>
      </c>
      <c r="D4335" s="38">
        <f>IF(Txn!$B2174="","",IF(Txn!$X2174="","",Txn!$X2174))</f>
        <v>0</v>
      </c>
      <c r="E4335" s="39">
        <f>IF($D4335="","",IFERROR(VLOOKUP($D4335,AcctTbl,2,0),""))</f>
        <v>0</v>
      </c>
      <c r="F4335" s="39">
        <f>IF($D4335="","",IFERROR(VLOOKUP($D4335,AcctTbl,3,0),""))</f>
        <v>0</v>
      </c>
      <c r="G4335" s="39">
        <f>IF(Txn!$B2174="","",Txn!$D2174)</f>
        <v>0</v>
      </c>
      <c r="H4335" s="38">
        <f>IF(Txn!$B2174="","",Txn!$E2174)</f>
        <v>0</v>
      </c>
      <c r="I4335" s="40">
        <f>IF(Txn!$B2174="",0,Txn!$O2174)</f>
        <v>0</v>
      </c>
      <c r="J4335" s="40">
        <f>IF(Txn!$B2174="",0,Txn!$P2174)</f>
        <v>0</v>
      </c>
      <c r="K4335" s="41">
        <f>IF($A4335="","",IFERROR(VALUE(MID($A4335,6,2)),""))</f>
        <v>0</v>
      </c>
      <c r="L4335" s="39">
        <f>IF(Txn!$K2174="","",Txn!$K2174)</f>
        <v>0</v>
      </c>
      <c r="N4335" s="42">
        <f>IF($D4335="",0,COUNTIF(BankAccts,$D4335))</f>
        <v>0</v>
      </c>
    </row>
    <row r="4336" spans="1:14">
      <c r="A4336" s="38">
        <f>IF(Txn!$B2174="","",Txn!$B2174)</f>
        <v>0</v>
      </c>
      <c r="B4336" s="38">
        <f>IF(Txn!$B2174="","",Txn!$C2174)</f>
        <v>0</v>
      </c>
      <c r="C4336" s="39">
        <f>IF(Txn!$B2174="","","تراکنش بانکی")</f>
        <v>0</v>
      </c>
      <c r="D4336" s="38">
        <f>IF(Txn!$B2174="","",IF(IF(Txn!$U2174="TRF",Txn!$Y2174,Txn!$Z2174)="","",IF(Txn!$U2174="TRF",Txn!$Y2174,Txn!$Z2174)))</f>
        <v>0</v>
      </c>
      <c r="E4336" s="39">
        <f>IF($D4336="","",IFERROR(VLOOKUP($D4336,AcctTbl,2,0),""))</f>
        <v>0</v>
      </c>
      <c r="F4336" s="39">
        <f>IF($D4336="","",IFERROR(VLOOKUP($D4336,AcctTbl,3,0),""))</f>
        <v>0</v>
      </c>
      <c r="G4336" s="39">
        <f>IF(Txn!$B2174="","",Txn!$D2174)</f>
        <v>0</v>
      </c>
      <c r="H4336" s="38">
        <f>IF(Txn!$B2174="","",Txn!$E2174)</f>
        <v>0</v>
      </c>
      <c r="I4336" s="40">
        <f>IF(Txn!$B2174="",0,Txn!$Q2174)</f>
        <v>0</v>
      </c>
      <c r="J4336" s="40">
        <f>IF(Txn!$B2174="",0,Txn!$R2174)</f>
        <v>0</v>
      </c>
      <c r="K4336" s="41">
        <f>IF($A4336="","",IFERROR(VALUE(MID($A4336,6,2)),""))</f>
        <v>0</v>
      </c>
      <c r="L4336" s="39">
        <f>IF(Txn!$K2174="","","طرف مقابل — "&amp;Txn!$K2174)</f>
        <v>0</v>
      </c>
      <c r="N4336" s="42">
        <f>IF($D4336="",0,COUNTIF(BankAccts,$D4336))</f>
        <v>0</v>
      </c>
    </row>
    <row r="4337" spans="1:14">
      <c r="A4337" s="38">
        <f>IF(Txn!$B2175="","",Txn!$B2175)</f>
        <v>0</v>
      </c>
      <c r="B4337" s="38">
        <f>IF(Txn!$B2175="","",Txn!$C2175)</f>
        <v>0</v>
      </c>
      <c r="C4337" s="39">
        <f>IF(Txn!$B2175="","","تراکنش بانکی")</f>
        <v>0</v>
      </c>
      <c r="D4337" s="38">
        <f>IF(Txn!$B2175="","",IF(Txn!$X2175="","",Txn!$X2175))</f>
        <v>0</v>
      </c>
      <c r="E4337" s="39">
        <f>IF($D4337="","",IFERROR(VLOOKUP($D4337,AcctTbl,2,0),""))</f>
        <v>0</v>
      </c>
      <c r="F4337" s="39">
        <f>IF($D4337="","",IFERROR(VLOOKUP($D4337,AcctTbl,3,0),""))</f>
        <v>0</v>
      </c>
      <c r="G4337" s="39">
        <f>IF(Txn!$B2175="","",Txn!$D2175)</f>
        <v>0</v>
      </c>
      <c r="H4337" s="38">
        <f>IF(Txn!$B2175="","",Txn!$E2175)</f>
        <v>0</v>
      </c>
      <c r="I4337" s="40">
        <f>IF(Txn!$B2175="",0,Txn!$O2175)</f>
        <v>0</v>
      </c>
      <c r="J4337" s="40">
        <f>IF(Txn!$B2175="",0,Txn!$P2175)</f>
        <v>0</v>
      </c>
      <c r="K4337" s="41">
        <f>IF($A4337="","",IFERROR(VALUE(MID($A4337,6,2)),""))</f>
        <v>0</v>
      </c>
      <c r="L4337" s="39">
        <f>IF(Txn!$K2175="","",Txn!$K2175)</f>
        <v>0</v>
      </c>
      <c r="N4337" s="42">
        <f>IF($D4337="",0,COUNTIF(BankAccts,$D4337))</f>
        <v>0</v>
      </c>
    </row>
    <row r="4338" spans="1:14">
      <c r="A4338" s="38">
        <f>IF(Txn!$B2175="","",Txn!$B2175)</f>
        <v>0</v>
      </c>
      <c r="B4338" s="38">
        <f>IF(Txn!$B2175="","",Txn!$C2175)</f>
        <v>0</v>
      </c>
      <c r="C4338" s="39">
        <f>IF(Txn!$B2175="","","تراکنش بانکی")</f>
        <v>0</v>
      </c>
      <c r="D4338" s="38">
        <f>IF(Txn!$B2175="","",IF(IF(Txn!$U2175="TRF",Txn!$Y2175,Txn!$Z2175)="","",IF(Txn!$U2175="TRF",Txn!$Y2175,Txn!$Z2175)))</f>
        <v>0</v>
      </c>
      <c r="E4338" s="39">
        <f>IF($D4338="","",IFERROR(VLOOKUP($D4338,AcctTbl,2,0),""))</f>
        <v>0</v>
      </c>
      <c r="F4338" s="39">
        <f>IF($D4338="","",IFERROR(VLOOKUP($D4338,AcctTbl,3,0),""))</f>
        <v>0</v>
      </c>
      <c r="G4338" s="39">
        <f>IF(Txn!$B2175="","",Txn!$D2175)</f>
        <v>0</v>
      </c>
      <c r="H4338" s="38">
        <f>IF(Txn!$B2175="","",Txn!$E2175)</f>
        <v>0</v>
      </c>
      <c r="I4338" s="40">
        <f>IF(Txn!$B2175="",0,Txn!$Q2175)</f>
        <v>0</v>
      </c>
      <c r="J4338" s="40">
        <f>IF(Txn!$B2175="",0,Txn!$R2175)</f>
        <v>0</v>
      </c>
      <c r="K4338" s="41">
        <f>IF($A4338="","",IFERROR(VALUE(MID($A4338,6,2)),""))</f>
        <v>0</v>
      </c>
      <c r="L4338" s="39">
        <f>IF(Txn!$K2175="","","طرف مقابل — "&amp;Txn!$K2175)</f>
        <v>0</v>
      </c>
      <c r="N4338" s="42">
        <f>IF($D4338="",0,COUNTIF(BankAccts,$D4338))</f>
        <v>0</v>
      </c>
    </row>
    <row r="4339" spans="1:14">
      <c r="A4339" s="38">
        <f>IF(Txn!$B2176="","",Txn!$B2176)</f>
        <v>0</v>
      </c>
      <c r="B4339" s="38">
        <f>IF(Txn!$B2176="","",Txn!$C2176)</f>
        <v>0</v>
      </c>
      <c r="C4339" s="39">
        <f>IF(Txn!$B2176="","","تراکنش بانکی")</f>
        <v>0</v>
      </c>
      <c r="D4339" s="38">
        <f>IF(Txn!$B2176="","",IF(Txn!$X2176="","",Txn!$X2176))</f>
        <v>0</v>
      </c>
      <c r="E4339" s="39">
        <f>IF($D4339="","",IFERROR(VLOOKUP($D4339,AcctTbl,2,0),""))</f>
        <v>0</v>
      </c>
      <c r="F4339" s="39">
        <f>IF($D4339="","",IFERROR(VLOOKUP($D4339,AcctTbl,3,0),""))</f>
        <v>0</v>
      </c>
      <c r="G4339" s="39">
        <f>IF(Txn!$B2176="","",Txn!$D2176)</f>
        <v>0</v>
      </c>
      <c r="H4339" s="38">
        <f>IF(Txn!$B2176="","",Txn!$E2176)</f>
        <v>0</v>
      </c>
      <c r="I4339" s="40">
        <f>IF(Txn!$B2176="",0,Txn!$O2176)</f>
        <v>0</v>
      </c>
      <c r="J4339" s="40">
        <f>IF(Txn!$B2176="",0,Txn!$P2176)</f>
        <v>0</v>
      </c>
      <c r="K4339" s="41">
        <f>IF($A4339="","",IFERROR(VALUE(MID($A4339,6,2)),""))</f>
        <v>0</v>
      </c>
      <c r="L4339" s="39">
        <f>IF(Txn!$K2176="","",Txn!$K2176)</f>
        <v>0</v>
      </c>
      <c r="N4339" s="42">
        <f>IF($D4339="",0,COUNTIF(BankAccts,$D4339))</f>
        <v>0</v>
      </c>
    </row>
    <row r="4340" spans="1:14">
      <c r="A4340" s="38">
        <f>IF(Txn!$B2176="","",Txn!$B2176)</f>
        <v>0</v>
      </c>
      <c r="B4340" s="38">
        <f>IF(Txn!$B2176="","",Txn!$C2176)</f>
        <v>0</v>
      </c>
      <c r="C4340" s="39">
        <f>IF(Txn!$B2176="","","تراکنش بانکی")</f>
        <v>0</v>
      </c>
      <c r="D4340" s="38">
        <f>IF(Txn!$B2176="","",IF(IF(Txn!$U2176="TRF",Txn!$Y2176,Txn!$Z2176)="","",IF(Txn!$U2176="TRF",Txn!$Y2176,Txn!$Z2176)))</f>
        <v>0</v>
      </c>
      <c r="E4340" s="39">
        <f>IF($D4340="","",IFERROR(VLOOKUP($D4340,AcctTbl,2,0),""))</f>
        <v>0</v>
      </c>
      <c r="F4340" s="39">
        <f>IF($D4340="","",IFERROR(VLOOKUP($D4340,AcctTbl,3,0),""))</f>
        <v>0</v>
      </c>
      <c r="G4340" s="39">
        <f>IF(Txn!$B2176="","",Txn!$D2176)</f>
        <v>0</v>
      </c>
      <c r="H4340" s="38">
        <f>IF(Txn!$B2176="","",Txn!$E2176)</f>
        <v>0</v>
      </c>
      <c r="I4340" s="40">
        <f>IF(Txn!$B2176="",0,Txn!$Q2176)</f>
        <v>0</v>
      </c>
      <c r="J4340" s="40">
        <f>IF(Txn!$B2176="",0,Txn!$R2176)</f>
        <v>0</v>
      </c>
      <c r="K4340" s="41">
        <f>IF($A4340="","",IFERROR(VALUE(MID($A4340,6,2)),""))</f>
        <v>0</v>
      </c>
      <c r="L4340" s="39">
        <f>IF(Txn!$K2176="","","طرف مقابل — "&amp;Txn!$K2176)</f>
        <v>0</v>
      </c>
      <c r="N4340" s="42">
        <f>IF($D4340="",0,COUNTIF(BankAccts,$D4340))</f>
        <v>0</v>
      </c>
    </row>
    <row r="4341" spans="1:14">
      <c r="A4341" s="38">
        <f>IF(Txn!$B2177="","",Txn!$B2177)</f>
        <v>0</v>
      </c>
      <c r="B4341" s="38">
        <f>IF(Txn!$B2177="","",Txn!$C2177)</f>
        <v>0</v>
      </c>
      <c r="C4341" s="39">
        <f>IF(Txn!$B2177="","","تراکنش بانکی")</f>
        <v>0</v>
      </c>
      <c r="D4341" s="38">
        <f>IF(Txn!$B2177="","",IF(Txn!$X2177="","",Txn!$X2177))</f>
        <v>0</v>
      </c>
      <c r="E4341" s="39">
        <f>IF($D4341="","",IFERROR(VLOOKUP($D4341,AcctTbl,2,0),""))</f>
        <v>0</v>
      </c>
      <c r="F4341" s="39">
        <f>IF($D4341="","",IFERROR(VLOOKUP($D4341,AcctTbl,3,0),""))</f>
        <v>0</v>
      </c>
      <c r="G4341" s="39">
        <f>IF(Txn!$B2177="","",Txn!$D2177)</f>
        <v>0</v>
      </c>
      <c r="H4341" s="38">
        <f>IF(Txn!$B2177="","",Txn!$E2177)</f>
        <v>0</v>
      </c>
      <c r="I4341" s="40">
        <f>IF(Txn!$B2177="",0,Txn!$O2177)</f>
        <v>0</v>
      </c>
      <c r="J4341" s="40">
        <f>IF(Txn!$B2177="",0,Txn!$P2177)</f>
        <v>0</v>
      </c>
      <c r="K4341" s="41">
        <f>IF($A4341="","",IFERROR(VALUE(MID($A4341,6,2)),""))</f>
        <v>0</v>
      </c>
      <c r="L4341" s="39">
        <f>IF(Txn!$K2177="","",Txn!$K2177)</f>
        <v>0</v>
      </c>
      <c r="N4341" s="42">
        <f>IF($D4341="",0,COUNTIF(BankAccts,$D4341))</f>
        <v>0</v>
      </c>
    </row>
    <row r="4342" spans="1:14">
      <c r="A4342" s="38">
        <f>IF(Txn!$B2177="","",Txn!$B2177)</f>
        <v>0</v>
      </c>
      <c r="B4342" s="38">
        <f>IF(Txn!$B2177="","",Txn!$C2177)</f>
        <v>0</v>
      </c>
      <c r="C4342" s="39">
        <f>IF(Txn!$B2177="","","تراکنش بانکی")</f>
        <v>0</v>
      </c>
      <c r="D4342" s="38">
        <f>IF(Txn!$B2177="","",IF(IF(Txn!$U2177="TRF",Txn!$Y2177,Txn!$Z2177)="","",IF(Txn!$U2177="TRF",Txn!$Y2177,Txn!$Z2177)))</f>
        <v>0</v>
      </c>
      <c r="E4342" s="39">
        <f>IF($D4342="","",IFERROR(VLOOKUP($D4342,AcctTbl,2,0),""))</f>
        <v>0</v>
      </c>
      <c r="F4342" s="39">
        <f>IF($D4342="","",IFERROR(VLOOKUP($D4342,AcctTbl,3,0),""))</f>
        <v>0</v>
      </c>
      <c r="G4342" s="39">
        <f>IF(Txn!$B2177="","",Txn!$D2177)</f>
        <v>0</v>
      </c>
      <c r="H4342" s="38">
        <f>IF(Txn!$B2177="","",Txn!$E2177)</f>
        <v>0</v>
      </c>
      <c r="I4342" s="40">
        <f>IF(Txn!$B2177="",0,Txn!$Q2177)</f>
        <v>0</v>
      </c>
      <c r="J4342" s="40">
        <f>IF(Txn!$B2177="",0,Txn!$R2177)</f>
        <v>0</v>
      </c>
      <c r="K4342" s="41">
        <f>IF($A4342="","",IFERROR(VALUE(MID($A4342,6,2)),""))</f>
        <v>0</v>
      </c>
      <c r="L4342" s="39">
        <f>IF(Txn!$K2177="","","طرف مقابل — "&amp;Txn!$K2177)</f>
        <v>0</v>
      </c>
      <c r="N4342" s="42">
        <f>IF($D4342="",0,COUNTIF(BankAccts,$D4342))</f>
        <v>0</v>
      </c>
    </row>
    <row r="4343" spans="1:14">
      <c r="A4343" s="38">
        <f>IF(Txn!$B2178="","",Txn!$B2178)</f>
        <v>0</v>
      </c>
      <c r="B4343" s="38">
        <f>IF(Txn!$B2178="","",Txn!$C2178)</f>
        <v>0</v>
      </c>
      <c r="C4343" s="39">
        <f>IF(Txn!$B2178="","","تراکنش بانکی")</f>
        <v>0</v>
      </c>
      <c r="D4343" s="38">
        <f>IF(Txn!$B2178="","",IF(Txn!$X2178="","",Txn!$X2178))</f>
        <v>0</v>
      </c>
      <c r="E4343" s="39">
        <f>IF($D4343="","",IFERROR(VLOOKUP($D4343,AcctTbl,2,0),""))</f>
        <v>0</v>
      </c>
      <c r="F4343" s="39">
        <f>IF($D4343="","",IFERROR(VLOOKUP($D4343,AcctTbl,3,0),""))</f>
        <v>0</v>
      </c>
      <c r="G4343" s="39">
        <f>IF(Txn!$B2178="","",Txn!$D2178)</f>
        <v>0</v>
      </c>
      <c r="H4343" s="38">
        <f>IF(Txn!$B2178="","",Txn!$E2178)</f>
        <v>0</v>
      </c>
      <c r="I4343" s="40">
        <f>IF(Txn!$B2178="",0,Txn!$O2178)</f>
        <v>0</v>
      </c>
      <c r="J4343" s="40">
        <f>IF(Txn!$B2178="",0,Txn!$P2178)</f>
        <v>0</v>
      </c>
      <c r="K4343" s="41">
        <f>IF($A4343="","",IFERROR(VALUE(MID($A4343,6,2)),""))</f>
        <v>0</v>
      </c>
      <c r="L4343" s="39">
        <f>IF(Txn!$K2178="","",Txn!$K2178)</f>
        <v>0</v>
      </c>
      <c r="N4343" s="42">
        <f>IF($D4343="",0,COUNTIF(BankAccts,$D4343))</f>
        <v>0</v>
      </c>
    </row>
    <row r="4344" spans="1:14">
      <c r="A4344" s="38">
        <f>IF(Txn!$B2178="","",Txn!$B2178)</f>
        <v>0</v>
      </c>
      <c r="B4344" s="38">
        <f>IF(Txn!$B2178="","",Txn!$C2178)</f>
        <v>0</v>
      </c>
      <c r="C4344" s="39">
        <f>IF(Txn!$B2178="","","تراکنش بانکی")</f>
        <v>0</v>
      </c>
      <c r="D4344" s="38">
        <f>IF(Txn!$B2178="","",IF(IF(Txn!$U2178="TRF",Txn!$Y2178,Txn!$Z2178)="","",IF(Txn!$U2178="TRF",Txn!$Y2178,Txn!$Z2178)))</f>
        <v>0</v>
      </c>
      <c r="E4344" s="39">
        <f>IF($D4344="","",IFERROR(VLOOKUP($D4344,AcctTbl,2,0),""))</f>
        <v>0</v>
      </c>
      <c r="F4344" s="39">
        <f>IF($D4344="","",IFERROR(VLOOKUP($D4344,AcctTbl,3,0),""))</f>
        <v>0</v>
      </c>
      <c r="G4344" s="39">
        <f>IF(Txn!$B2178="","",Txn!$D2178)</f>
        <v>0</v>
      </c>
      <c r="H4344" s="38">
        <f>IF(Txn!$B2178="","",Txn!$E2178)</f>
        <v>0</v>
      </c>
      <c r="I4344" s="40">
        <f>IF(Txn!$B2178="",0,Txn!$Q2178)</f>
        <v>0</v>
      </c>
      <c r="J4344" s="40">
        <f>IF(Txn!$B2178="",0,Txn!$R2178)</f>
        <v>0</v>
      </c>
      <c r="K4344" s="41">
        <f>IF($A4344="","",IFERROR(VALUE(MID($A4344,6,2)),""))</f>
        <v>0</v>
      </c>
      <c r="L4344" s="39">
        <f>IF(Txn!$K2178="","","طرف مقابل — "&amp;Txn!$K2178)</f>
        <v>0</v>
      </c>
      <c r="N4344" s="42">
        <f>IF($D4344="",0,COUNTIF(BankAccts,$D4344))</f>
        <v>0</v>
      </c>
    </row>
    <row r="4345" spans="1:14">
      <c r="A4345" s="38">
        <f>IF(Txn!$B2179="","",Txn!$B2179)</f>
        <v>0</v>
      </c>
      <c r="B4345" s="38">
        <f>IF(Txn!$B2179="","",Txn!$C2179)</f>
        <v>0</v>
      </c>
      <c r="C4345" s="39">
        <f>IF(Txn!$B2179="","","تراکنش بانکی")</f>
        <v>0</v>
      </c>
      <c r="D4345" s="38">
        <f>IF(Txn!$B2179="","",IF(Txn!$X2179="","",Txn!$X2179))</f>
        <v>0</v>
      </c>
      <c r="E4345" s="39">
        <f>IF($D4345="","",IFERROR(VLOOKUP($D4345,AcctTbl,2,0),""))</f>
        <v>0</v>
      </c>
      <c r="F4345" s="39">
        <f>IF($D4345="","",IFERROR(VLOOKUP($D4345,AcctTbl,3,0),""))</f>
        <v>0</v>
      </c>
      <c r="G4345" s="39">
        <f>IF(Txn!$B2179="","",Txn!$D2179)</f>
        <v>0</v>
      </c>
      <c r="H4345" s="38">
        <f>IF(Txn!$B2179="","",Txn!$E2179)</f>
        <v>0</v>
      </c>
      <c r="I4345" s="40">
        <f>IF(Txn!$B2179="",0,Txn!$O2179)</f>
        <v>0</v>
      </c>
      <c r="J4345" s="40">
        <f>IF(Txn!$B2179="",0,Txn!$P2179)</f>
        <v>0</v>
      </c>
      <c r="K4345" s="41">
        <f>IF($A4345="","",IFERROR(VALUE(MID($A4345,6,2)),""))</f>
        <v>0</v>
      </c>
      <c r="L4345" s="39">
        <f>IF(Txn!$K2179="","",Txn!$K2179)</f>
        <v>0</v>
      </c>
      <c r="N4345" s="42">
        <f>IF($D4345="",0,COUNTIF(BankAccts,$D4345))</f>
        <v>0</v>
      </c>
    </row>
    <row r="4346" spans="1:14">
      <c r="A4346" s="38">
        <f>IF(Txn!$B2179="","",Txn!$B2179)</f>
        <v>0</v>
      </c>
      <c r="B4346" s="38">
        <f>IF(Txn!$B2179="","",Txn!$C2179)</f>
        <v>0</v>
      </c>
      <c r="C4346" s="39">
        <f>IF(Txn!$B2179="","","تراکنش بانکی")</f>
        <v>0</v>
      </c>
      <c r="D4346" s="38">
        <f>IF(Txn!$B2179="","",IF(IF(Txn!$U2179="TRF",Txn!$Y2179,Txn!$Z2179)="","",IF(Txn!$U2179="TRF",Txn!$Y2179,Txn!$Z2179)))</f>
        <v>0</v>
      </c>
      <c r="E4346" s="39">
        <f>IF($D4346="","",IFERROR(VLOOKUP($D4346,AcctTbl,2,0),""))</f>
        <v>0</v>
      </c>
      <c r="F4346" s="39">
        <f>IF($D4346="","",IFERROR(VLOOKUP($D4346,AcctTbl,3,0),""))</f>
        <v>0</v>
      </c>
      <c r="G4346" s="39">
        <f>IF(Txn!$B2179="","",Txn!$D2179)</f>
        <v>0</v>
      </c>
      <c r="H4346" s="38">
        <f>IF(Txn!$B2179="","",Txn!$E2179)</f>
        <v>0</v>
      </c>
      <c r="I4346" s="40">
        <f>IF(Txn!$B2179="",0,Txn!$Q2179)</f>
        <v>0</v>
      </c>
      <c r="J4346" s="40">
        <f>IF(Txn!$B2179="",0,Txn!$R2179)</f>
        <v>0</v>
      </c>
      <c r="K4346" s="41">
        <f>IF($A4346="","",IFERROR(VALUE(MID($A4346,6,2)),""))</f>
        <v>0</v>
      </c>
      <c r="L4346" s="39">
        <f>IF(Txn!$K2179="","","طرف مقابل — "&amp;Txn!$K2179)</f>
        <v>0</v>
      </c>
      <c r="N4346" s="42">
        <f>IF($D4346="",0,COUNTIF(BankAccts,$D4346))</f>
        <v>0</v>
      </c>
    </row>
    <row r="4347" spans="1:14">
      <c r="A4347" s="38">
        <f>IF(Txn!$B2180="","",Txn!$B2180)</f>
        <v>0</v>
      </c>
      <c r="B4347" s="38">
        <f>IF(Txn!$B2180="","",Txn!$C2180)</f>
        <v>0</v>
      </c>
      <c r="C4347" s="39">
        <f>IF(Txn!$B2180="","","تراکنش بانکی")</f>
        <v>0</v>
      </c>
      <c r="D4347" s="38">
        <f>IF(Txn!$B2180="","",IF(Txn!$X2180="","",Txn!$X2180))</f>
        <v>0</v>
      </c>
      <c r="E4347" s="39">
        <f>IF($D4347="","",IFERROR(VLOOKUP($D4347,AcctTbl,2,0),""))</f>
        <v>0</v>
      </c>
      <c r="F4347" s="39">
        <f>IF($D4347="","",IFERROR(VLOOKUP($D4347,AcctTbl,3,0),""))</f>
        <v>0</v>
      </c>
      <c r="G4347" s="39">
        <f>IF(Txn!$B2180="","",Txn!$D2180)</f>
        <v>0</v>
      </c>
      <c r="H4347" s="38">
        <f>IF(Txn!$B2180="","",Txn!$E2180)</f>
        <v>0</v>
      </c>
      <c r="I4347" s="40">
        <f>IF(Txn!$B2180="",0,Txn!$O2180)</f>
        <v>0</v>
      </c>
      <c r="J4347" s="40">
        <f>IF(Txn!$B2180="",0,Txn!$P2180)</f>
        <v>0</v>
      </c>
      <c r="K4347" s="41">
        <f>IF($A4347="","",IFERROR(VALUE(MID($A4347,6,2)),""))</f>
        <v>0</v>
      </c>
      <c r="L4347" s="39">
        <f>IF(Txn!$K2180="","",Txn!$K2180)</f>
        <v>0</v>
      </c>
      <c r="N4347" s="42">
        <f>IF($D4347="",0,COUNTIF(BankAccts,$D4347))</f>
        <v>0</v>
      </c>
    </row>
    <row r="4348" spans="1:14">
      <c r="A4348" s="38">
        <f>IF(Txn!$B2180="","",Txn!$B2180)</f>
        <v>0</v>
      </c>
      <c r="B4348" s="38">
        <f>IF(Txn!$B2180="","",Txn!$C2180)</f>
        <v>0</v>
      </c>
      <c r="C4348" s="39">
        <f>IF(Txn!$B2180="","","تراکنش بانکی")</f>
        <v>0</v>
      </c>
      <c r="D4348" s="38">
        <f>IF(Txn!$B2180="","",IF(IF(Txn!$U2180="TRF",Txn!$Y2180,Txn!$Z2180)="","",IF(Txn!$U2180="TRF",Txn!$Y2180,Txn!$Z2180)))</f>
        <v>0</v>
      </c>
      <c r="E4348" s="39">
        <f>IF($D4348="","",IFERROR(VLOOKUP($D4348,AcctTbl,2,0),""))</f>
        <v>0</v>
      </c>
      <c r="F4348" s="39">
        <f>IF($D4348="","",IFERROR(VLOOKUP($D4348,AcctTbl,3,0),""))</f>
        <v>0</v>
      </c>
      <c r="G4348" s="39">
        <f>IF(Txn!$B2180="","",Txn!$D2180)</f>
        <v>0</v>
      </c>
      <c r="H4348" s="38">
        <f>IF(Txn!$B2180="","",Txn!$E2180)</f>
        <v>0</v>
      </c>
      <c r="I4348" s="40">
        <f>IF(Txn!$B2180="",0,Txn!$Q2180)</f>
        <v>0</v>
      </c>
      <c r="J4348" s="40">
        <f>IF(Txn!$B2180="",0,Txn!$R2180)</f>
        <v>0</v>
      </c>
      <c r="K4348" s="41">
        <f>IF($A4348="","",IFERROR(VALUE(MID($A4348,6,2)),""))</f>
        <v>0</v>
      </c>
      <c r="L4348" s="39">
        <f>IF(Txn!$K2180="","","طرف مقابل — "&amp;Txn!$K2180)</f>
        <v>0</v>
      </c>
      <c r="N4348" s="42">
        <f>IF($D4348="",0,COUNTIF(BankAccts,$D4348))</f>
        <v>0</v>
      </c>
    </row>
    <row r="4349" spans="1:14">
      <c r="A4349" s="38">
        <f>IF(Txn!$B2181="","",Txn!$B2181)</f>
        <v>0</v>
      </c>
      <c r="B4349" s="38">
        <f>IF(Txn!$B2181="","",Txn!$C2181)</f>
        <v>0</v>
      </c>
      <c r="C4349" s="39">
        <f>IF(Txn!$B2181="","","تراکنش بانکی")</f>
        <v>0</v>
      </c>
      <c r="D4349" s="38">
        <f>IF(Txn!$B2181="","",IF(Txn!$X2181="","",Txn!$X2181))</f>
        <v>0</v>
      </c>
      <c r="E4349" s="39">
        <f>IF($D4349="","",IFERROR(VLOOKUP($D4349,AcctTbl,2,0),""))</f>
        <v>0</v>
      </c>
      <c r="F4349" s="39">
        <f>IF($D4349="","",IFERROR(VLOOKUP($D4349,AcctTbl,3,0),""))</f>
        <v>0</v>
      </c>
      <c r="G4349" s="39">
        <f>IF(Txn!$B2181="","",Txn!$D2181)</f>
        <v>0</v>
      </c>
      <c r="H4349" s="38">
        <f>IF(Txn!$B2181="","",Txn!$E2181)</f>
        <v>0</v>
      </c>
      <c r="I4349" s="40">
        <f>IF(Txn!$B2181="",0,Txn!$O2181)</f>
        <v>0</v>
      </c>
      <c r="J4349" s="40">
        <f>IF(Txn!$B2181="",0,Txn!$P2181)</f>
        <v>0</v>
      </c>
      <c r="K4349" s="41">
        <f>IF($A4349="","",IFERROR(VALUE(MID($A4349,6,2)),""))</f>
        <v>0</v>
      </c>
      <c r="L4349" s="39">
        <f>IF(Txn!$K2181="","",Txn!$K2181)</f>
        <v>0</v>
      </c>
      <c r="N4349" s="42">
        <f>IF($D4349="",0,COUNTIF(BankAccts,$D4349))</f>
        <v>0</v>
      </c>
    </row>
    <row r="4350" spans="1:14">
      <c r="A4350" s="38">
        <f>IF(Txn!$B2181="","",Txn!$B2181)</f>
        <v>0</v>
      </c>
      <c r="B4350" s="38">
        <f>IF(Txn!$B2181="","",Txn!$C2181)</f>
        <v>0</v>
      </c>
      <c r="C4350" s="39">
        <f>IF(Txn!$B2181="","","تراکنش بانکی")</f>
        <v>0</v>
      </c>
      <c r="D4350" s="38">
        <f>IF(Txn!$B2181="","",IF(IF(Txn!$U2181="TRF",Txn!$Y2181,Txn!$Z2181)="","",IF(Txn!$U2181="TRF",Txn!$Y2181,Txn!$Z2181)))</f>
        <v>0</v>
      </c>
      <c r="E4350" s="39">
        <f>IF($D4350="","",IFERROR(VLOOKUP($D4350,AcctTbl,2,0),""))</f>
        <v>0</v>
      </c>
      <c r="F4350" s="39">
        <f>IF($D4350="","",IFERROR(VLOOKUP($D4350,AcctTbl,3,0),""))</f>
        <v>0</v>
      </c>
      <c r="G4350" s="39">
        <f>IF(Txn!$B2181="","",Txn!$D2181)</f>
        <v>0</v>
      </c>
      <c r="H4350" s="38">
        <f>IF(Txn!$B2181="","",Txn!$E2181)</f>
        <v>0</v>
      </c>
      <c r="I4350" s="40">
        <f>IF(Txn!$B2181="",0,Txn!$Q2181)</f>
        <v>0</v>
      </c>
      <c r="J4350" s="40">
        <f>IF(Txn!$B2181="",0,Txn!$R2181)</f>
        <v>0</v>
      </c>
      <c r="K4350" s="41">
        <f>IF($A4350="","",IFERROR(VALUE(MID($A4350,6,2)),""))</f>
        <v>0</v>
      </c>
      <c r="L4350" s="39">
        <f>IF(Txn!$K2181="","","طرف مقابل — "&amp;Txn!$K2181)</f>
        <v>0</v>
      </c>
      <c r="N4350" s="42">
        <f>IF($D4350="",0,COUNTIF(BankAccts,$D4350))</f>
        <v>0</v>
      </c>
    </row>
    <row r="4351" spans="1:14">
      <c r="A4351" s="38">
        <f>IF(Txn!$B2182="","",Txn!$B2182)</f>
        <v>0</v>
      </c>
      <c r="B4351" s="38">
        <f>IF(Txn!$B2182="","",Txn!$C2182)</f>
        <v>0</v>
      </c>
      <c r="C4351" s="39">
        <f>IF(Txn!$B2182="","","تراکنش بانکی")</f>
        <v>0</v>
      </c>
      <c r="D4351" s="38">
        <f>IF(Txn!$B2182="","",IF(Txn!$X2182="","",Txn!$X2182))</f>
        <v>0</v>
      </c>
      <c r="E4351" s="39">
        <f>IF($D4351="","",IFERROR(VLOOKUP($D4351,AcctTbl,2,0),""))</f>
        <v>0</v>
      </c>
      <c r="F4351" s="39">
        <f>IF($D4351="","",IFERROR(VLOOKUP($D4351,AcctTbl,3,0),""))</f>
        <v>0</v>
      </c>
      <c r="G4351" s="39">
        <f>IF(Txn!$B2182="","",Txn!$D2182)</f>
        <v>0</v>
      </c>
      <c r="H4351" s="38">
        <f>IF(Txn!$B2182="","",Txn!$E2182)</f>
        <v>0</v>
      </c>
      <c r="I4351" s="40">
        <f>IF(Txn!$B2182="",0,Txn!$O2182)</f>
        <v>0</v>
      </c>
      <c r="J4351" s="40">
        <f>IF(Txn!$B2182="",0,Txn!$P2182)</f>
        <v>0</v>
      </c>
      <c r="K4351" s="41">
        <f>IF($A4351="","",IFERROR(VALUE(MID($A4351,6,2)),""))</f>
        <v>0</v>
      </c>
      <c r="L4351" s="39">
        <f>IF(Txn!$K2182="","",Txn!$K2182)</f>
        <v>0</v>
      </c>
      <c r="N4351" s="42">
        <f>IF($D4351="",0,COUNTIF(BankAccts,$D4351))</f>
        <v>0</v>
      </c>
    </row>
    <row r="4352" spans="1:14">
      <c r="A4352" s="38">
        <f>IF(Txn!$B2182="","",Txn!$B2182)</f>
        <v>0</v>
      </c>
      <c r="B4352" s="38">
        <f>IF(Txn!$B2182="","",Txn!$C2182)</f>
        <v>0</v>
      </c>
      <c r="C4352" s="39">
        <f>IF(Txn!$B2182="","","تراکنش بانکی")</f>
        <v>0</v>
      </c>
      <c r="D4352" s="38">
        <f>IF(Txn!$B2182="","",IF(IF(Txn!$U2182="TRF",Txn!$Y2182,Txn!$Z2182)="","",IF(Txn!$U2182="TRF",Txn!$Y2182,Txn!$Z2182)))</f>
        <v>0</v>
      </c>
      <c r="E4352" s="39">
        <f>IF($D4352="","",IFERROR(VLOOKUP($D4352,AcctTbl,2,0),""))</f>
        <v>0</v>
      </c>
      <c r="F4352" s="39">
        <f>IF($D4352="","",IFERROR(VLOOKUP($D4352,AcctTbl,3,0),""))</f>
        <v>0</v>
      </c>
      <c r="G4352" s="39">
        <f>IF(Txn!$B2182="","",Txn!$D2182)</f>
        <v>0</v>
      </c>
      <c r="H4352" s="38">
        <f>IF(Txn!$B2182="","",Txn!$E2182)</f>
        <v>0</v>
      </c>
      <c r="I4352" s="40">
        <f>IF(Txn!$B2182="",0,Txn!$Q2182)</f>
        <v>0</v>
      </c>
      <c r="J4352" s="40">
        <f>IF(Txn!$B2182="",0,Txn!$R2182)</f>
        <v>0</v>
      </c>
      <c r="K4352" s="41">
        <f>IF($A4352="","",IFERROR(VALUE(MID($A4352,6,2)),""))</f>
        <v>0</v>
      </c>
      <c r="L4352" s="39">
        <f>IF(Txn!$K2182="","","طرف مقابل — "&amp;Txn!$K2182)</f>
        <v>0</v>
      </c>
      <c r="N4352" s="42">
        <f>IF($D4352="",0,COUNTIF(BankAccts,$D4352))</f>
        <v>0</v>
      </c>
    </row>
    <row r="4353" spans="1:14">
      <c r="A4353" s="38">
        <f>IF(Txn!$B2183="","",Txn!$B2183)</f>
        <v>0</v>
      </c>
      <c r="B4353" s="38">
        <f>IF(Txn!$B2183="","",Txn!$C2183)</f>
        <v>0</v>
      </c>
      <c r="C4353" s="39">
        <f>IF(Txn!$B2183="","","تراکنش بانکی")</f>
        <v>0</v>
      </c>
      <c r="D4353" s="38">
        <f>IF(Txn!$B2183="","",IF(Txn!$X2183="","",Txn!$X2183))</f>
        <v>0</v>
      </c>
      <c r="E4353" s="39">
        <f>IF($D4353="","",IFERROR(VLOOKUP($D4353,AcctTbl,2,0),""))</f>
        <v>0</v>
      </c>
      <c r="F4353" s="39">
        <f>IF($D4353="","",IFERROR(VLOOKUP($D4353,AcctTbl,3,0),""))</f>
        <v>0</v>
      </c>
      <c r="G4353" s="39">
        <f>IF(Txn!$B2183="","",Txn!$D2183)</f>
        <v>0</v>
      </c>
      <c r="H4353" s="38">
        <f>IF(Txn!$B2183="","",Txn!$E2183)</f>
        <v>0</v>
      </c>
      <c r="I4353" s="40">
        <f>IF(Txn!$B2183="",0,Txn!$O2183)</f>
        <v>0</v>
      </c>
      <c r="J4353" s="40">
        <f>IF(Txn!$B2183="",0,Txn!$P2183)</f>
        <v>0</v>
      </c>
      <c r="K4353" s="41">
        <f>IF($A4353="","",IFERROR(VALUE(MID($A4353,6,2)),""))</f>
        <v>0</v>
      </c>
      <c r="L4353" s="39">
        <f>IF(Txn!$K2183="","",Txn!$K2183)</f>
        <v>0</v>
      </c>
      <c r="N4353" s="42">
        <f>IF($D4353="",0,COUNTIF(BankAccts,$D4353))</f>
        <v>0</v>
      </c>
    </row>
    <row r="4354" spans="1:14">
      <c r="A4354" s="38">
        <f>IF(Txn!$B2183="","",Txn!$B2183)</f>
        <v>0</v>
      </c>
      <c r="B4354" s="38">
        <f>IF(Txn!$B2183="","",Txn!$C2183)</f>
        <v>0</v>
      </c>
      <c r="C4354" s="39">
        <f>IF(Txn!$B2183="","","تراکنش بانکی")</f>
        <v>0</v>
      </c>
      <c r="D4354" s="38">
        <f>IF(Txn!$B2183="","",IF(IF(Txn!$U2183="TRF",Txn!$Y2183,Txn!$Z2183)="","",IF(Txn!$U2183="TRF",Txn!$Y2183,Txn!$Z2183)))</f>
        <v>0</v>
      </c>
      <c r="E4354" s="39">
        <f>IF($D4354="","",IFERROR(VLOOKUP($D4354,AcctTbl,2,0),""))</f>
        <v>0</v>
      </c>
      <c r="F4354" s="39">
        <f>IF($D4354="","",IFERROR(VLOOKUP($D4354,AcctTbl,3,0),""))</f>
        <v>0</v>
      </c>
      <c r="G4354" s="39">
        <f>IF(Txn!$B2183="","",Txn!$D2183)</f>
        <v>0</v>
      </c>
      <c r="H4354" s="38">
        <f>IF(Txn!$B2183="","",Txn!$E2183)</f>
        <v>0</v>
      </c>
      <c r="I4354" s="40">
        <f>IF(Txn!$B2183="",0,Txn!$Q2183)</f>
        <v>0</v>
      </c>
      <c r="J4354" s="40">
        <f>IF(Txn!$B2183="",0,Txn!$R2183)</f>
        <v>0</v>
      </c>
      <c r="K4354" s="41">
        <f>IF($A4354="","",IFERROR(VALUE(MID($A4354,6,2)),""))</f>
        <v>0</v>
      </c>
      <c r="L4354" s="39">
        <f>IF(Txn!$K2183="","","طرف مقابل — "&amp;Txn!$K2183)</f>
        <v>0</v>
      </c>
      <c r="N4354" s="42">
        <f>IF($D4354="",0,COUNTIF(BankAccts,$D4354))</f>
        <v>0</v>
      </c>
    </row>
    <row r="4355" spans="1:14">
      <c r="A4355" s="38">
        <f>IF(Txn!$B2184="","",Txn!$B2184)</f>
        <v>0</v>
      </c>
      <c r="B4355" s="38">
        <f>IF(Txn!$B2184="","",Txn!$C2184)</f>
        <v>0</v>
      </c>
      <c r="C4355" s="39">
        <f>IF(Txn!$B2184="","","تراکنش بانکی")</f>
        <v>0</v>
      </c>
      <c r="D4355" s="38">
        <f>IF(Txn!$B2184="","",IF(Txn!$X2184="","",Txn!$X2184))</f>
        <v>0</v>
      </c>
      <c r="E4355" s="39">
        <f>IF($D4355="","",IFERROR(VLOOKUP($D4355,AcctTbl,2,0),""))</f>
        <v>0</v>
      </c>
      <c r="F4355" s="39">
        <f>IF($D4355="","",IFERROR(VLOOKUP($D4355,AcctTbl,3,0),""))</f>
        <v>0</v>
      </c>
      <c r="G4355" s="39">
        <f>IF(Txn!$B2184="","",Txn!$D2184)</f>
        <v>0</v>
      </c>
      <c r="H4355" s="38">
        <f>IF(Txn!$B2184="","",Txn!$E2184)</f>
        <v>0</v>
      </c>
      <c r="I4355" s="40">
        <f>IF(Txn!$B2184="",0,Txn!$O2184)</f>
        <v>0</v>
      </c>
      <c r="J4355" s="40">
        <f>IF(Txn!$B2184="",0,Txn!$P2184)</f>
        <v>0</v>
      </c>
      <c r="K4355" s="41">
        <f>IF($A4355="","",IFERROR(VALUE(MID($A4355,6,2)),""))</f>
        <v>0</v>
      </c>
      <c r="L4355" s="39">
        <f>IF(Txn!$K2184="","",Txn!$K2184)</f>
        <v>0</v>
      </c>
      <c r="N4355" s="42">
        <f>IF($D4355="",0,COUNTIF(BankAccts,$D4355))</f>
        <v>0</v>
      </c>
    </row>
    <row r="4356" spans="1:14">
      <c r="A4356" s="38">
        <f>IF(Txn!$B2184="","",Txn!$B2184)</f>
        <v>0</v>
      </c>
      <c r="B4356" s="38">
        <f>IF(Txn!$B2184="","",Txn!$C2184)</f>
        <v>0</v>
      </c>
      <c r="C4356" s="39">
        <f>IF(Txn!$B2184="","","تراکنش بانکی")</f>
        <v>0</v>
      </c>
      <c r="D4356" s="38">
        <f>IF(Txn!$B2184="","",IF(IF(Txn!$U2184="TRF",Txn!$Y2184,Txn!$Z2184)="","",IF(Txn!$U2184="TRF",Txn!$Y2184,Txn!$Z2184)))</f>
        <v>0</v>
      </c>
      <c r="E4356" s="39">
        <f>IF($D4356="","",IFERROR(VLOOKUP($D4356,AcctTbl,2,0),""))</f>
        <v>0</v>
      </c>
      <c r="F4356" s="39">
        <f>IF($D4356="","",IFERROR(VLOOKUP($D4356,AcctTbl,3,0),""))</f>
        <v>0</v>
      </c>
      <c r="G4356" s="39">
        <f>IF(Txn!$B2184="","",Txn!$D2184)</f>
        <v>0</v>
      </c>
      <c r="H4356" s="38">
        <f>IF(Txn!$B2184="","",Txn!$E2184)</f>
        <v>0</v>
      </c>
      <c r="I4356" s="40">
        <f>IF(Txn!$B2184="",0,Txn!$Q2184)</f>
        <v>0</v>
      </c>
      <c r="J4356" s="40">
        <f>IF(Txn!$B2184="",0,Txn!$R2184)</f>
        <v>0</v>
      </c>
      <c r="K4356" s="41">
        <f>IF($A4356="","",IFERROR(VALUE(MID($A4356,6,2)),""))</f>
        <v>0</v>
      </c>
      <c r="L4356" s="39">
        <f>IF(Txn!$K2184="","","طرف مقابل — "&amp;Txn!$K2184)</f>
        <v>0</v>
      </c>
      <c r="N4356" s="42">
        <f>IF($D4356="",0,COUNTIF(BankAccts,$D4356))</f>
        <v>0</v>
      </c>
    </row>
    <row r="4357" spans="1:14">
      <c r="A4357" s="38">
        <f>IF(Txn!$B2185="","",Txn!$B2185)</f>
        <v>0</v>
      </c>
      <c r="B4357" s="38">
        <f>IF(Txn!$B2185="","",Txn!$C2185)</f>
        <v>0</v>
      </c>
      <c r="C4357" s="39">
        <f>IF(Txn!$B2185="","","تراکنش بانکی")</f>
        <v>0</v>
      </c>
      <c r="D4357" s="38">
        <f>IF(Txn!$B2185="","",IF(Txn!$X2185="","",Txn!$X2185))</f>
        <v>0</v>
      </c>
      <c r="E4357" s="39">
        <f>IF($D4357="","",IFERROR(VLOOKUP($D4357,AcctTbl,2,0),""))</f>
        <v>0</v>
      </c>
      <c r="F4357" s="39">
        <f>IF($D4357="","",IFERROR(VLOOKUP($D4357,AcctTbl,3,0),""))</f>
        <v>0</v>
      </c>
      <c r="G4357" s="39">
        <f>IF(Txn!$B2185="","",Txn!$D2185)</f>
        <v>0</v>
      </c>
      <c r="H4357" s="38">
        <f>IF(Txn!$B2185="","",Txn!$E2185)</f>
        <v>0</v>
      </c>
      <c r="I4357" s="40">
        <f>IF(Txn!$B2185="",0,Txn!$O2185)</f>
        <v>0</v>
      </c>
      <c r="J4357" s="40">
        <f>IF(Txn!$B2185="",0,Txn!$P2185)</f>
        <v>0</v>
      </c>
      <c r="K4357" s="41">
        <f>IF($A4357="","",IFERROR(VALUE(MID($A4357,6,2)),""))</f>
        <v>0</v>
      </c>
      <c r="L4357" s="39">
        <f>IF(Txn!$K2185="","",Txn!$K2185)</f>
        <v>0</v>
      </c>
      <c r="N4357" s="42">
        <f>IF($D4357="",0,COUNTIF(BankAccts,$D4357))</f>
        <v>0</v>
      </c>
    </row>
    <row r="4358" spans="1:14">
      <c r="A4358" s="38">
        <f>IF(Txn!$B2185="","",Txn!$B2185)</f>
        <v>0</v>
      </c>
      <c r="B4358" s="38">
        <f>IF(Txn!$B2185="","",Txn!$C2185)</f>
        <v>0</v>
      </c>
      <c r="C4358" s="39">
        <f>IF(Txn!$B2185="","","تراکنش بانکی")</f>
        <v>0</v>
      </c>
      <c r="D4358" s="38">
        <f>IF(Txn!$B2185="","",IF(IF(Txn!$U2185="TRF",Txn!$Y2185,Txn!$Z2185)="","",IF(Txn!$U2185="TRF",Txn!$Y2185,Txn!$Z2185)))</f>
        <v>0</v>
      </c>
      <c r="E4358" s="39">
        <f>IF($D4358="","",IFERROR(VLOOKUP($D4358,AcctTbl,2,0),""))</f>
        <v>0</v>
      </c>
      <c r="F4358" s="39">
        <f>IF($D4358="","",IFERROR(VLOOKUP($D4358,AcctTbl,3,0),""))</f>
        <v>0</v>
      </c>
      <c r="G4358" s="39">
        <f>IF(Txn!$B2185="","",Txn!$D2185)</f>
        <v>0</v>
      </c>
      <c r="H4358" s="38">
        <f>IF(Txn!$B2185="","",Txn!$E2185)</f>
        <v>0</v>
      </c>
      <c r="I4358" s="40">
        <f>IF(Txn!$B2185="",0,Txn!$Q2185)</f>
        <v>0</v>
      </c>
      <c r="J4358" s="40">
        <f>IF(Txn!$B2185="",0,Txn!$R2185)</f>
        <v>0</v>
      </c>
      <c r="K4358" s="41">
        <f>IF($A4358="","",IFERROR(VALUE(MID($A4358,6,2)),""))</f>
        <v>0</v>
      </c>
      <c r="L4358" s="39">
        <f>IF(Txn!$K2185="","","طرف مقابل — "&amp;Txn!$K2185)</f>
        <v>0</v>
      </c>
      <c r="N4358" s="42">
        <f>IF($D4358="",0,COUNTIF(BankAccts,$D4358))</f>
        <v>0</v>
      </c>
    </row>
    <row r="4359" spans="1:14">
      <c r="A4359" s="38">
        <f>IF(Txn!$B2186="","",Txn!$B2186)</f>
        <v>0</v>
      </c>
      <c r="B4359" s="38">
        <f>IF(Txn!$B2186="","",Txn!$C2186)</f>
        <v>0</v>
      </c>
      <c r="C4359" s="39">
        <f>IF(Txn!$B2186="","","تراکنش بانکی")</f>
        <v>0</v>
      </c>
      <c r="D4359" s="38">
        <f>IF(Txn!$B2186="","",IF(Txn!$X2186="","",Txn!$X2186))</f>
        <v>0</v>
      </c>
      <c r="E4359" s="39">
        <f>IF($D4359="","",IFERROR(VLOOKUP($D4359,AcctTbl,2,0),""))</f>
        <v>0</v>
      </c>
      <c r="F4359" s="39">
        <f>IF($D4359="","",IFERROR(VLOOKUP($D4359,AcctTbl,3,0),""))</f>
        <v>0</v>
      </c>
      <c r="G4359" s="39">
        <f>IF(Txn!$B2186="","",Txn!$D2186)</f>
        <v>0</v>
      </c>
      <c r="H4359" s="38">
        <f>IF(Txn!$B2186="","",Txn!$E2186)</f>
        <v>0</v>
      </c>
      <c r="I4359" s="40">
        <f>IF(Txn!$B2186="",0,Txn!$O2186)</f>
        <v>0</v>
      </c>
      <c r="J4359" s="40">
        <f>IF(Txn!$B2186="",0,Txn!$P2186)</f>
        <v>0</v>
      </c>
      <c r="K4359" s="41">
        <f>IF($A4359="","",IFERROR(VALUE(MID($A4359,6,2)),""))</f>
        <v>0</v>
      </c>
      <c r="L4359" s="39">
        <f>IF(Txn!$K2186="","",Txn!$K2186)</f>
        <v>0</v>
      </c>
      <c r="N4359" s="42">
        <f>IF($D4359="",0,COUNTIF(BankAccts,$D4359))</f>
        <v>0</v>
      </c>
    </row>
    <row r="4360" spans="1:14">
      <c r="A4360" s="38">
        <f>IF(Txn!$B2186="","",Txn!$B2186)</f>
        <v>0</v>
      </c>
      <c r="B4360" s="38">
        <f>IF(Txn!$B2186="","",Txn!$C2186)</f>
        <v>0</v>
      </c>
      <c r="C4360" s="39">
        <f>IF(Txn!$B2186="","","تراکنش بانکی")</f>
        <v>0</v>
      </c>
      <c r="D4360" s="38">
        <f>IF(Txn!$B2186="","",IF(IF(Txn!$U2186="TRF",Txn!$Y2186,Txn!$Z2186)="","",IF(Txn!$U2186="TRF",Txn!$Y2186,Txn!$Z2186)))</f>
        <v>0</v>
      </c>
      <c r="E4360" s="39">
        <f>IF($D4360="","",IFERROR(VLOOKUP($D4360,AcctTbl,2,0),""))</f>
        <v>0</v>
      </c>
      <c r="F4360" s="39">
        <f>IF($D4360="","",IFERROR(VLOOKUP($D4360,AcctTbl,3,0),""))</f>
        <v>0</v>
      </c>
      <c r="G4360" s="39">
        <f>IF(Txn!$B2186="","",Txn!$D2186)</f>
        <v>0</v>
      </c>
      <c r="H4360" s="38">
        <f>IF(Txn!$B2186="","",Txn!$E2186)</f>
        <v>0</v>
      </c>
      <c r="I4360" s="40">
        <f>IF(Txn!$B2186="",0,Txn!$Q2186)</f>
        <v>0</v>
      </c>
      <c r="J4360" s="40">
        <f>IF(Txn!$B2186="",0,Txn!$R2186)</f>
        <v>0</v>
      </c>
      <c r="K4360" s="41">
        <f>IF($A4360="","",IFERROR(VALUE(MID($A4360,6,2)),""))</f>
        <v>0</v>
      </c>
      <c r="L4360" s="39">
        <f>IF(Txn!$K2186="","","طرف مقابل — "&amp;Txn!$K2186)</f>
        <v>0</v>
      </c>
      <c r="N4360" s="42">
        <f>IF($D4360="",0,COUNTIF(BankAccts,$D4360))</f>
        <v>0</v>
      </c>
    </row>
    <row r="4361" spans="1:14">
      <c r="A4361" s="38">
        <f>IF(Txn!$B2187="","",Txn!$B2187)</f>
        <v>0</v>
      </c>
      <c r="B4361" s="38">
        <f>IF(Txn!$B2187="","",Txn!$C2187)</f>
        <v>0</v>
      </c>
      <c r="C4361" s="39">
        <f>IF(Txn!$B2187="","","تراکنش بانکی")</f>
        <v>0</v>
      </c>
      <c r="D4361" s="38">
        <f>IF(Txn!$B2187="","",IF(Txn!$X2187="","",Txn!$X2187))</f>
        <v>0</v>
      </c>
      <c r="E4361" s="39">
        <f>IF($D4361="","",IFERROR(VLOOKUP($D4361,AcctTbl,2,0),""))</f>
        <v>0</v>
      </c>
      <c r="F4361" s="39">
        <f>IF($D4361="","",IFERROR(VLOOKUP($D4361,AcctTbl,3,0),""))</f>
        <v>0</v>
      </c>
      <c r="G4361" s="39">
        <f>IF(Txn!$B2187="","",Txn!$D2187)</f>
        <v>0</v>
      </c>
      <c r="H4361" s="38">
        <f>IF(Txn!$B2187="","",Txn!$E2187)</f>
        <v>0</v>
      </c>
      <c r="I4361" s="40">
        <f>IF(Txn!$B2187="",0,Txn!$O2187)</f>
        <v>0</v>
      </c>
      <c r="J4361" s="40">
        <f>IF(Txn!$B2187="",0,Txn!$P2187)</f>
        <v>0</v>
      </c>
      <c r="K4361" s="41">
        <f>IF($A4361="","",IFERROR(VALUE(MID($A4361,6,2)),""))</f>
        <v>0</v>
      </c>
      <c r="L4361" s="39">
        <f>IF(Txn!$K2187="","",Txn!$K2187)</f>
        <v>0</v>
      </c>
      <c r="N4361" s="42">
        <f>IF($D4361="",0,COUNTIF(BankAccts,$D4361))</f>
        <v>0</v>
      </c>
    </row>
    <row r="4362" spans="1:14">
      <c r="A4362" s="38">
        <f>IF(Txn!$B2187="","",Txn!$B2187)</f>
        <v>0</v>
      </c>
      <c r="B4362" s="38">
        <f>IF(Txn!$B2187="","",Txn!$C2187)</f>
        <v>0</v>
      </c>
      <c r="C4362" s="39">
        <f>IF(Txn!$B2187="","","تراکنش بانکی")</f>
        <v>0</v>
      </c>
      <c r="D4362" s="38">
        <f>IF(Txn!$B2187="","",IF(IF(Txn!$U2187="TRF",Txn!$Y2187,Txn!$Z2187)="","",IF(Txn!$U2187="TRF",Txn!$Y2187,Txn!$Z2187)))</f>
        <v>0</v>
      </c>
      <c r="E4362" s="39">
        <f>IF($D4362="","",IFERROR(VLOOKUP($D4362,AcctTbl,2,0),""))</f>
        <v>0</v>
      </c>
      <c r="F4362" s="39">
        <f>IF($D4362="","",IFERROR(VLOOKUP($D4362,AcctTbl,3,0),""))</f>
        <v>0</v>
      </c>
      <c r="G4362" s="39">
        <f>IF(Txn!$B2187="","",Txn!$D2187)</f>
        <v>0</v>
      </c>
      <c r="H4362" s="38">
        <f>IF(Txn!$B2187="","",Txn!$E2187)</f>
        <v>0</v>
      </c>
      <c r="I4362" s="40">
        <f>IF(Txn!$B2187="",0,Txn!$Q2187)</f>
        <v>0</v>
      </c>
      <c r="J4362" s="40">
        <f>IF(Txn!$B2187="",0,Txn!$R2187)</f>
        <v>0</v>
      </c>
      <c r="K4362" s="41">
        <f>IF($A4362="","",IFERROR(VALUE(MID($A4362,6,2)),""))</f>
        <v>0</v>
      </c>
      <c r="L4362" s="39">
        <f>IF(Txn!$K2187="","","طرف مقابل — "&amp;Txn!$K2187)</f>
        <v>0</v>
      </c>
      <c r="N4362" s="42">
        <f>IF($D4362="",0,COUNTIF(BankAccts,$D4362))</f>
        <v>0</v>
      </c>
    </row>
    <row r="4363" spans="1:14">
      <c r="A4363" s="38">
        <f>IF(Txn!$B2188="","",Txn!$B2188)</f>
        <v>0</v>
      </c>
      <c r="B4363" s="38">
        <f>IF(Txn!$B2188="","",Txn!$C2188)</f>
        <v>0</v>
      </c>
      <c r="C4363" s="39">
        <f>IF(Txn!$B2188="","","تراکنش بانکی")</f>
        <v>0</v>
      </c>
      <c r="D4363" s="38">
        <f>IF(Txn!$B2188="","",IF(Txn!$X2188="","",Txn!$X2188))</f>
        <v>0</v>
      </c>
      <c r="E4363" s="39">
        <f>IF($D4363="","",IFERROR(VLOOKUP($D4363,AcctTbl,2,0),""))</f>
        <v>0</v>
      </c>
      <c r="F4363" s="39">
        <f>IF($D4363="","",IFERROR(VLOOKUP($D4363,AcctTbl,3,0),""))</f>
        <v>0</v>
      </c>
      <c r="G4363" s="39">
        <f>IF(Txn!$B2188="","",Txn!$D2188)</f>
        <v>0</v>
      </c>
      <c r="H4363" s="38">
        <f>IF(Txn!$B2188="","",Txn!$E2188)</f>
        <v>0</v>
      </c>
      <c r="I4363" s="40">
        <f>IF(Txn!$B2188="",0,Txn!$O2188)</f>
        <v>0</v>
      </c>
      <c r="J4363" s="40">
        <f>IF(Txn!$B2188="",0,Txn!$P2188)</f>
        <v>0</v>
      </c>
      <c r="K4363" s="41">
        <f>IF($A4363="","",IFERROR(VALUE(MID($A4363,6,2)),""))</f>
        <v>0</v>
      </c>
      <c r="L4363" s="39">
        <f>IF(Txn!$K2188="","",Txn!$K2188)</f>
        <v>0</v>
      </c>
      <c r="N4363" s="42">
        <f>IF($D4363="",0,COUNTIF(BankAccts,$D4363))</f>
        <v>0</v>
      </c>
    </row>
    <row r="4364" spans="1:14">
      <c r="A4364" s="38">
        <f>IF(Txn!$B2188="","",Txn!$B2188)</f>
        <v>0</v>
      </c>
      <c r="B4364" s="38">
        <f>IF(Txn!$B2188="","",Txn!$C2188)</f>
        <v>0</v>
      </c>
      <c r="C4364" s="39">
        <f>IF(Txn!$B2188="","","تراکنش بانکی")</f>
        <v>0</v>
      </c>
      <c r="D4364" s="38">
        <f>IF(Txn!$B2188="","",IF(IF(Txn!$U2188="TRF",Txn!$Y2188,Txn!$Z2188)="","",IF(Txn!$U2188="TRF",Txn!$Y2188,Txn!$Z2188)))</f>
        <v>0</v>
      </c>
      <c r="E4364" s="39">
        <f>IF($D4364="","",IFERROR(VLOOKUP($D4364,AcctTbl,2,0),""))</f>
        <v>0</v>
      </c>
      <c r="F4364" s="39">
        <f>IF($D4364="","",IFERROR(VLOOKUP($D4364,AcctTbl,3,0),""))</f>
        <v>0</v>
      </c>
      <c r="G4364" s="39">
        <f>IF(Txn!$B2188="","",Txn!$D2188)</f>
        <v>0</v>
      </c>
      <c r="H4364" s="38">
        <f>IF(Txn!$B2188="","",Txn!$E2188)</f>
        <v>0</v>
      </c>
      <c r="I4364" s="40">
        <f>IF(Txn!$B2188="",0,Txn!$Q2188)</f>
        <v>0</v>
      </c>
      <c r="J4364" s="40">
        <f>IF(Txn!$B2188="",0,Txn!$R2188)</f>
        <v>0</v>
      </c>
      <c r="K4364" s="41">
        <f>IF($A4364="","",IFERROR(VALUE(MID($A4364,6,2)),""))</f>
        <v>0</v>
      </c>
      <c r="L4364" s="39">
        <f>IF(Txn!$K2188="","","طرف مقابل — "&amp;Txn!$K2188)</f>
        <v>0</v>
      </c>
      <c r="N4364" s="42">
        <f>IF($D4364="",0,COUNTIF(BankAccts,$D4364))</f>
        <v>0</v>
      </c>
    </row>
    <row r="4365" spans="1:14">
      <c r="A4365" s="38">
        <f>IF(Txn!$B2189="","",Txn!$B2189)</f>
        <v>0</v>
      </c>
      <c r="B4365" s="38">
        <f>IF(Txn!$B2189="","",Txn!$C2189)</f>
        <v>0</v>
      </c>
      <c r="C4365" s="39">
        <f>IF(Txn!$B2189="","","تراکنش بانکی")</f>
        <v>0</v>
      </c>
      <c r="D4365" s="38">
        <f>IF(Txn!$B2189="","",IF(Txn!$X2189="","",Txn!$X2189))</f>
        <v>0</v>
      </c>
      <c r="E4365" s="39">
        <f>IF($D4365="","",IFERROR(VLOOKUP($D4365,AcctTbl,2,0),""))</f>
        <v>0</v>
      </c>
      <c r="F4365" s="39">
        <f>IF($D4365="","",IFERROR(VLOOKUP($D4365,AcctTbl,3,0),""))</f>
        <v>0</v>
      </c>
      <c r="G4365" s="39">
        <f>IF(Txn!$B2189="","",Txn!$D2189)</f>
        <v>0</v>
      </c>
      <c r="H4365" s="38">
        <f>IF(Txn!$B2189="","",Txn!$E2189)</f>
        <v>0</v>
      </c>
      <c r="I4365" s="40">
        <f>IF(Txn!$B2189="",0,Txn!$O2189)</f>
        <v>0</v>
      </c>
      <c r="J4365" s="40">
        <f>IF(Txn!$B2189="",0,Txn!$P2189)</f>
        <v>0</v>
      </c>
      <c r="K4365" s="41">
        <f>IF($A4365="","",IFERROR(VALUE(MID($A4365,6,2)),""))</f>
        <v>0</v>
      </c>
      <c r="L4365" s="39">
        <f>IF(Txn!$K2189="","",Txn!$K2189)</f>
        <v>0</v>
      </c>
      <c r="N4365" s="42">
        <f>IF($D4365="",0,COUNTIF(BankAccts,$D4365))</f>
        <v>0</v>
      </c>
    </row>
    <row r="4366" spans="1:14">
      <c r="A4366" s="38">
        <f>IF(Txn!$B2189="","",Txn!$B2189)</f>
        <v>0</v>
      </c>
      <c r="B4366" s="38">
        <f>IF(Txn!$B2189="","",Txn!$C2189)</f>
        <v>0</v>
      </c>
      <c r="C4366" s="39">
        <f>IF(Txn!$B2189="","","تراکنش بانکی")</f>
        <v>0</v>
      </c>
      <c r="D4366" s="38">
        <f>IF(Txn!$B2189="","",IF(IF(Txn!$U2189="TRF",Txn!$Y2189,Txn!$Z2189)="","",IF(Txn!$U2189="TRF",Txn!$Y2189,Txn!$Z2189)))</f>
        <v>0</v>
      </c>
      <c r="E4366" s="39">
        <f>IF($D4366="","",IFERROR(VLOOKUP($D4366,AcctTbl,2,0),""))</f>
        <v>0</v>
      </c>
      <c r="F4366" s="39">
        <f>IF($D4366="","",IFERROR(VLOOKUP($D4366,AcctTbl,3,0),""))</f>
        <v>0</v>
      </c>
      <c r="G4366" s="39">
        <f>IF(Txn!$B2189="","",Txn!$D2189)</f>
        <v>0</v>
      </c>
      <c r="H4366" s="38">
        <f>IF(Txn!$B2189="","",Txn!$E2189)</f>
        <v>0</v>
      </c>
      <c r="I4366" s="40">
        <f>IF(Txn!$B2189="",0,Txn!$Q2189)</f>
        <v>0</v>
      </c>
      <c r="J4366" s="40">
        <f>IF(Txn!$B2189="",0,Txn!$R2189)</f>
        <v>0</v>
      </c>
      <c r="K4366" s="41">
        <f>IF($A4366="","",IFERROR(VALUE(MID($A4366,6,2)),""))</f>
        <v>0</v>
      </c>
      <c r="L4366" s="39">
        <f>IF(Txn!$K2189="","","طرف مقابل — "&amp;Txn!$K2189)</f>
        <v>0</v>
      </c>
      <c r="N4366" s="42">
        <f>IF($D4366="",0,COUNTIF(BankAccts,$D4366))</f>
        <v>0</v>
      </c>
    </row>
    <row r="4367" spans="1:14">
      <c r="A4367" s="38">
        <f>IF(Txn!$B2190="","",Txn!$B2190)</f>
        <v>0</v>
      </c>
      <c r="B4367" s="38">
        <f>IF(Txn!$B2190="","",Txn!$C2190)</f>
        <v>0</v>
      </c>
      <c r="C4367" s="39">
        <f>IF(Txn!$B2190="","","تراکنش بانکی")</f>
        <v>0</v>
      </c>
      <c r="D4367" s="38">
        <f>IF(Txn!$B2190="","",IF(Txn!$X2190="","",Txn!$X2190))</f>
        <v>0</v>
      </c>
      <c r="E4367" s="39">
        <f>IF($D4367="","",IFERROR(VLOOKUP($D4367,AcctTbl,2,0),""))</f>
        <v>0</v>
      </c>
      <c r="F4367" s="39">
        <f>IF($D4367="","",IFERROR(VLOOKUP($D4367,AcctTbl,3,0),""))</f>
        <v>0</v>
      </c>
      <c r="G4367" s="39">
        <f>IF(Txn!$B2190="","",Txn!$D2190)</f>
        <v>0</v>
      </c>
      <c r="H4367" s="38">
        <f>IF(Txn!$B2190="","",Txn!$E2190)</f>
        <v>0</v>
      </c>
      <c r="I4367" s="40">
        <f>IF(Txn!$B2190="",0,Txn!$O2190)</f>
        <v>0</v>
      </c>
      <c r="J4367" s="40">
        <f>IF(Txn!$B2190="",0,Txn!$P2190)</f>
        <v>0</v>
      </c>
      <c r="K4367" s="41">
        <f>IF($A4367="","",IFERROR(VALUE(MID($A4367,6,2)),""))</f>
        <v>0</v>
      </c>
      <c r="L4367" s="39">
        <f>IF(Txn!$K2190="","",Txn!$K2190)</f>
        <v>0</v>
      </c>
      <c r="N4367" s="42">
        <f>IF($D4367="",0,COUNTIF(BankAccts,$D4367))</f>
        <v>0</v>
      </c>
    </row>
    <row r="4368" spans="1:14">
      <c r="A4368" s="38">
        <f>IF(Txn!$B2190="","",Txn!$B2190)</f>
        <v>0</v>
      </c>
      <c r="B4368" s="38">
        <f>IF(Txn!$B2190="","",Txn!$C2190)</f>
        <v>0</v>
      </c>
      <c r="C4368" s="39">
        <f>IF(Txn!$B2190="","","تراکنش بانکی")</f>
        <v>0</v>
      </c>
      <c r="D4368" s="38">
        <f>IF(Txn!$B2190="","",IF(IF(Txn!$U2190="TRF",Txn!$Y2190,Txn!$Z2190)="","",IF(Txn!$U2190="TRF",Txn!$Y2190,Txn!$Z2190)))</f>
        <v>0</v>
      </c>
      <c r="E4368" s="39">
        <f>IF($D4368="","",IFERROR(VLOOKUP($D4368,AcctTbl,2,0),""))</f>
        <v>0</v>
      </c>
      <c r="F4368" s="39">
        <f>IF($D4368="","",IFERROR(VLOOKUP($D4368,AcctTbl,3,0),""))</f>
        <v>0</v>
      </c>
      <c r="G4368" s="39">
        <f>IF(Txn!$B2190="","",Txn!$D2190)</f>
        <v>0</v>
      </c>
      <c r="H4368" s="38">
        <f>IF(Txn!$B2190="","",Txn!$E2190)</f>
        <v>0</v>
      </c>
      <c r="I4368" s="40">
        <f>IF(Txn!$B2190="",0,Txn!$Q2190)</f>
        <v>0</v>
      </c>
      <c r="J4368" s="40">
        <f>IF(Txn!$B2190="",0,Txn!$R2190)</f>
        <v>0</v>
      </c>
      <c r="K4368" s="41">
        <f>IF($A4368="","",IFERROR(VALUE(MID($A4368,6,2)),""))</f>
        <v>0</v>
      </c>
      <c r="L4368" s="39">
        <f>IF(Txn!$K2190="","","طرف مقابل — "&amp;Txn!$K2190)</f>
        <v>0</v>
      </c>
      <c r="N4368" s="42">
        <f>IF($D4368="",0,COUNTIF(BankAccts,$D4368))</f>
        <v>0</v>
      </c>
    </row>
    <row r="4369" spans="1:14">
      <c r="A4369" s="38">
        <f>IF(Txn!$B2191="","",Txn!$B2191)</f>
        <v>0</v>
      </c>
      <c r="B4369" s="38">
        <f>IF(Txn!$B2191="","",Txn!$C2191)</f>
        <v>0</v>
      </c>
      <c r="C4369" s="39">
        <f>IF(Txn!$B2191="","","تراکنش بانکی")</f>
        <v>0</v>
      </c>
      <c r="D4369" s="38">
        <f>IF(Txn!$B2191="","",IF(Txn!$X2191="","",Txn!$X2191))</f>
        <v>0</v>
      </c>
      <c r="E4369" s="39">
        <f>IF($D4369="","",IFERROR(VLOOKUP($D4369,AcctTbl,2,0),""))</f>
        <v>0</v>
      </c>
      <c r="F4369" s="39">
        <f>IF($D4369="","",IFERROR(VLOOKUP($D4369,AcctTbl,3,0),""))</f>
        <v>0</v>
      </c>
      <c r="G4369" s="39">
        <f>IF(Txn!$B2191="","",Txn!$D2191)</f>
        <v>0</v>
      </c>
      <c r="H4369" s="38">
        <f>IF(Txn!$B2191="","",Txn!$E2191)</f>
        <v>0</v>
      </c>
      <c r="I4369" s="40">
        <f>IF(Txn!$B2191="",0,Txn!$O2191)</f>
        <v>0</v>
      </c>
      <c r="J4369" s="40">
        <f>IF(Txn!$B2191="",0,Txn!$P2191)</f>
        <v>0</v>
      </c>
      <c r="K4369" s="41">
        <f>IF($A4369="","",IFERROR(VALUE(MID($A4369,6,2)),""))</f>
        <v>0</v>
      </c>
      <c r="L4369" s="39">
        <f>IF(Txn!$K2191="","",Txn!$K2191)</f>
        <v>0</v>
      </c>
      <c r="N4369" s="42">
        <f>IF($D4369="",0,COUNTIF(BankAccts,$D4369))</f>
        <v>0</v>
      </c>
    </row>
    <row r="4370" spans="1:14">
      <c r="A4370" s="38">
        <f>IF(Txn!$B2191="","",Txn!$B2191)</f>
        <v>0</v>
      </c>
      <c r="B4370" s="38">
        <f>IF(Txn!$B2191="","",Txn!$C2191)</f>
        <v>0</v>
      </c>
      <c r="C4370" s="39">
        <f>IF(Txn!$B2191="","","تراکنش بانکی")</f>
        <v>0</v>
      </c>
      <c r="D4370" s="38">
        <f>IF(Txn!$B2191="","",IF(IF(Txn!$U2191="TRF",Txn!$Y2191,Txn!$Z2191)="","",IF(Txn!$U2191="TRF",Txn!$Y2191,Txn!$Z2191)))</f>
        <v>0</v>
      </c>
      <c r="E4370" s="39">
        <f>IF($D4370="","",IFERROR(VLOOKUP($D4370,AcctTbl,2,0),""))</f>
        <v>0</v>
      </c>
      <c r="F4370" s="39">
        <f>IF($D4370="","",IFERROR(VLOOKUP($D4370,AcctTbl,3,0),""))</f>
        <v>0</v>
      </c>
      <c r="G4370" s="39">
        <f>IF(Txn!$B2191="","",Txn!$D2191)</f>
        <v>0</v>
      </c>
      <c r="H4370" s="38">
        <f>IF(Txn!$B2191="","",Txn!$E2191)</f>
        <v>0</v>
      </c>
      <c r="I4370" s="40">
        <f>IF(Txn!$B2191="",0,Txn!$Q2191)</f>
        <v>0</v>
      </c>
      <c r="J4370" s="40">
        <f>IF(Txn!$B2191="",0,Txn!$R2191)</f>
        <v>0</v>
      </c>
      <c r="K4370" s="41">
        <f>IF($A4370="","",IFERROR(VALUE(MID($A4370,6,2)),""))</f>
        <v>0</v>
      </c>
      <c r="L4370" s="39">
        <f>IF(Txn!$K2191="","","طرف مقابل — "&amp;Txn!$K2191)</f>
        <v>0</v>
      </c>
      <c r="N4370" s="42">
        <f>IF($D4370="",0,COUNTIF(BankAccts,$D4370))</f>
        <v>0</v>
      </c>
    </row>
    <row r="4371" spans="1:14">
      <c r="A4371" s="38">
        <f>IF(Txn!$B2192="","",Txn!$B2192)</f>
        <v>0</v>
      </c>
      <c r="B4371" s="38">
        <f>IF(Txn!$B2192="","",Txn!$C2192)</f>
        <v>0</v>
      </c>
      <c r="C4371" s="39">
        <f>IF(Txn!$B2192="","","تراکنش بانکی")</f>
        <v>0</v>
      </c>
      <c r="D4371" s="38">
        <f>IF(Txn!$B2192="","",IF(Txn!$X2192="","",Txn!$X2192))</f>
        <v>0</v>
      </c>
      <c r="E4371" s="39">
        <f>IF($D4371="","",IFERROR(VLOOKUP($D4371,AcctTbl,2,0),""))</f>
        <v>0</v>
      </c>
      <c r="F4371" s="39">
        <f>IF($D4371="","",IFERROR(VLOOKUP($D4371,AcctTbl,3,0),""))</f>
        <v>0</v>
      </c>
      <c r="G4371" s="39">
        <f>IF(Txn!$B2192="","",Txn!$D2192)</f>
        <v>0</v>
      </c>
      <c r="H4371" s="38">
        <f>IF(Txn!$B2192="","",Txn!$E2192)</f>
        <v>0</v>
      </c>
      <c r="I4371" s="40">
        <f>IF(Txn!$B2192="",0,Txn!$O2192)</f>
        <v>0</v>
      </c>
      <c r="J4371" s="40">
        <f>IF(Txn!$B2192="",0,Txn!$P2192)</f>
        <v>0</v>
      </c>
      <c r="K4371" s="41">
        <f>IF($A4371="","",IFERROR(VALUE(MID($A4371,6,2)),""))</f>
        <v>0</v>
      </c>
      <c r="L4371" s="39">
        <f>IF(Txn!$K2192="","",Txn!$K2192)</f>
        <v>0</v>
      </c>
      <c r="N4371" s="42">
        <f>IF($D4371="",0,COUNTIF(BankAccts,$D4371))</f>
        <v>0</v>
      </c>
    </row>
    <row r="4372" spans="1:14">
      <c r="A4372" s="38">
        <f>IF(Txn!$B2192="","",Txn!$B2192)</f>
        <v>0</v>
      </c>
      <c r="B4372" s="38">
        <f>IF(Txn!$B2192="","",Txn!$C2192)</f>
        <v>0</v>
      </c>
      <c r="C4372" s="39">
        <f>IF(Txn!$B2192="","","تراکنش بانکی")</f>
        <v>0</v>
      </c>
      <c r="D4372" s="38">
        <f>IF(Txn!$B2192="","",IF(IF(Txn!$U2192="TRF",Txn!$Y2192,Txn!$Z2192)="","",IF(Txn!$U2192="TRF",Txn!$Y2192,Txn!$Z2192)))</f>
        <v>0</v>
      </c>
      <c r="E4372" s="39">
        <f>IF($D4372="","",IFERROR(VLOOKUP($D4372,AcctTbl,2,0),""))</f>
        <v>0</v>
      </c>
      <c r="F4372" s="39">
        <f>IF($D4372="","",IFERROR(VLOOKUP($D4372,AcctTbl,3,0),""))</f>
        <v>0</v>
      </c>
      <c r="G4372" s="39">
        <f>IF(Txn!$B2192="","",Txn!$D2192)</f>
        <v>0</v>
      </c>
      <c r="H4372" s="38">
        <f>IF(Txn!$B2192="","",Txn!$E2192)</f>
        <v>0</v>
      </c>
      <c r="I4372" s="40">
        <f>IF(Txn!$B2192="",0,Txn!$Q2192)</f>
        <v>0</v>
      </c>
      <c r="J4372" s="40">
        <f>IF(Txn!$B2192="",0,Txn!$R2192)</f>
        <v>0</v>
      </c>
      <c r="K4372" s="41">
        <f>IF($A4372="","",IFERROR(VALUE(MID($A4372,6,2)),""))</f>
        <v>0</v>
      </c>
      <c r="L4372" s="39">
        <f>IF(Txn!$K2192="","","طرف مقابل — "&amp;Txn!$K2192)</f>
        <v>0</v>
      </c>
      <c r="N4372" s="42">
        <f>IF($D4372="",0,COUNTIF(BankAccts,$D4372))</f>
        <v>0</v>
      </c>
    </row>
    <row r="4373" spans="1:14">
      <c r="A4373" s="38">
        <f>IF(Txn!$B2193="","",Txn!$B2193)</f>
        <v>0</v>
      </c>
      <c r="B4373" s="38">
        <f>IF(Txn!$B2193="","",Txn!$C2193)</f>
        <v>0</v>
      </c>
      <c r="C4373" s="39">
        <f>IF(Txn!$B2193="","","تراکنش بانکی")</f>
        <v>0</v>
      </c>
      <c r="D4373" s="38">
        <f>IF(Txn!$B2193="","",IF(Txn!$X2193="","",Txn!$X2193))</f>
        <v>0</v>
      </c>
      <c r="E4373" s="39">
        <f>IF($D4373="","",IFERROR(VLOOKUP($D4373,AcctTbl,2,0),""))</f>
        <v>0</v>
      </c>
      <c r="F4373" s="39">
        <f>IF($D4373="","",IFERROR(VLOOKUP($D4373,AcctTbl,3,0),""))</f>
        <v>0</v>
      </c>
      <c r="G4373" s="39">
        <f>IF(Txn!$B2193="","",Txn!$D2193)</f>
        <v>0</v>
      </c>
      <c r="H4373" s="38">
        <f>IF(Txn!$B2193="","",Txn!$E2193)</f>
        <v>0</v>
      </c>
      <c r="I4373" s="40">
        <f>IF(Txn!$B2193="",0,Txn!$O2193)</f>
        <v>0</v>
      </c>
      <c r="J4373" s="40">
        <f>IF(Txn!$B2193="",0,Txn!$P2193)</f>
        <v>0</v>
      </c>
      <c r="K4373" s="41">
        <f>IF($A4373="","",IFERROR(VALUE(MID($A4373,6,2)),""))</f>
        <v>0</v>
      </c>
      <c r="L4373" s="39">
        <f>IF(Txn!$K2193="","",Txn!$K2193)</f>
        <v>0</v>
      </c>
      <c r="N4373" s="42">
        <f>IF($D4373="",0,COUNTIF(BankAccts,$D4373))</f>
        <v>0</v>
      </c>
    </row>
    <row r="4374" spans="1:14">
      <c r="A4374" s="38">
        <f>IF(Txn!$B2193="","",Txn!$B2193)</f>
        <v>0</v>
      </c>
      <c r="B4374" s="38">
        <f>IF(Txn!$B2193="","",Txn!$C2193)</f>
        <v>0</v>
      </c>
      <c r="C4374" s="39">
        <f>IF(Txn!$B2193="","","تراکنش بانکی")</f>
        <v>0</v>
      </c>
      <c r="D4374" s="38">
        <f>IF(Txn!$B2193="","",IF(IF(Txn!$U2193="TRF",Txn!$Y2193,Txn!$Z2193)="","",IF(Txn!$U2193="TRF",Txn!$Y2193,Txn!$Z2193)))</f>
        <v>0</v>
      </c>
      <c r="E4374" s="39">
        <f>IF($D4374="","",IFERROR(VLOOKUP($D4374,AcctTbl,2,0),""))</f>
        <v>0</v>
      </c>
      <c r="F4374" s="39">
        <f>IF($D4374="","",IFERROR(VLOOKUP($D4374,AcctTbl,3,0),""))</f>
        <v>0</v>
      </c>
      <c r="G4374" s="39">
        <f>IF(Txn!$B2193="","",Txn!$D2193)</f>
        <v>0</v>
      </c>
      <c r="H4374" s="38">
        <f>IF(Txn!$B2193="","",Txn!$E2193)</f>
        <v>0</v>
      </c>
      <c r="I4374" s="40">
        <f>IF(Txn!$B2193="",0,Txn!$Q2193)</f>
        <v>0</v>
      </c>
      <c r="J4374" s="40">
        <f>IF(Txn!$B2193="",0,Txn!$R2193)</f>
        <v>0</v>
      </c>
      <c r="K4374" s="41">
        <f>IF($A4374="","",IFERROR(VALUE(MID($A4374,6,2)),""))</f>
        <v>0</v>
      </c>
      <c r="L4374" s="39">
        <f>IF(Txn!$K2193="","","طرف مقابل — "&amp;Txn!$K2193)</f>
        <v>0</v>
      </c>
      <c r="N4374" s="42">
        <f>IF($D4374="",0,COUNTIF(BankAccts,$D4374))</f>
        <v>0</v>
      </c>
    </row>
    <row r="4375" spans="1:14">
      <c r="A4375" s="38">
        <f>IF(Txn!$B2194="","",Txn!$B2194)</f>
        <v>0</v>
      </c>
      <c r="B4375" s="38">
        <f>IF(Txn!$B2194="","",Txn!$C2194)</f>
        <v>0</v>
      </c>
      <c r="C4375" s="39">
        <f>IF(Txn!$B2194="","","تراکنش بانکی")</f>
        <v>0</v>
      </c>
      <c r="D4375" s="38">
        <f>IF(Txn!$B2194="","",IF(Txn!$X2194="","",Txn!$X2194))</f>
        <v>0</v>
      </c>
      <c r="E4375" s="39">
        <f>IF($D4375="","",IFERROR(VLOOKUP($D4375,AcctTbl,2,0),""))</f>
        <v>0</v>
      </c>
      <c r="F4375" s="39">
        <f>IF($D4375="","",IFERROR(VLOOKUP($D4375,AcctTbl,3,0),""))</f>
        <v>0</v>
      </c>
      <c r="G4375" s="39">
        <f>IF(Txn!$B2194="","",Txn!$D2194)</f>
        <v>0</v>
      </c>
      <c r="H4375" s="38">
        <f>IF(Txn!$B2194="","",Txn!$E2194)</f>
        <v>0</v>
      </c>
      <c r="I4375" s="40">
        <f>IF(Txn!$B2194="",0,Txn!$O2194)</f>
        <v>0</v>
      </c>
      <c r="J4375" s="40">
        <f>IF(Txn!$B2194="",0,Txn!$P2194)</f>
        <v>0</v>
      </c>
      <c r="K4375" s="41">
        <f>IF($A4375="","",IFERROR(VALUE(MID($A4375,6,2)),""))</f>
        <v>0</v>
      </c>
      <c r="L4375" s="39">
        <f>IF(Txn!$K2194="","",Txn!$K2194)</f>
        <v>0</v>
      </c>
      <c r="N4375" s="42">
        <f>IF($D4375="",0,COUNTIF(BankAccts,$D4375))</f>
        <v>0</v>
      </c>
    </row>
    <row r="4376" spans="1:14">
      <c r="A4376" s="38">
        <f>IF(Txn!$B2194="","",Txn!$B2194)</f>
        <v>0</v>
      </c>
      <c r="B4376" s="38">
        <f>IF(Txn!$B2194="","",Txn!$C2194)</f>
        <v>0</v>
      </c>
      <c r="C4376" s="39">
        <f>IF(Txn!$B2194="","","تراکنش بانکی")</f>
        <v>0</v>
      </c>
      <c r="D4376" s="38">
        <f>IF(Txn!$B2194="","",IF(IF(Txn!$U2194="TRF",Txn!$Y2194,Txn!$Z2194)="","",IF(Txn!$U2194="TRF",Txn!$Y2194,Txn!$Z2194)))</f>
        <v>0</v>
      </c>
      <c r="E4376" s="39">
        <f>IF($D4376="","",IFERROR(VLOOKUP($D4376,AcctTbl,2,0),""))</f>
        <v>0</v>
      </c>
      <c r="F4376" s="39">
        <f>IF($D4376="","",IFERROR(VLOOKUP($D4376,AcctTbl,3,0),""))</f>
        <v>0</v>
      </c>
      <c r="G4376" s="39">
        <f>IF(Txn!$B2194="","",Txn!$D2194)</f>
        <v>0</v>
      </c>
      <c r="H4376" s="38">
        <f>IF(Txn!$B2194="","",Txn!$E2194)</f>
        <v>0</v>
      </c>
      <c r="I4376" s="40">
        <f>IF(Txn!$B2194="",0,Txn!$Q2194)</f>
        <v>0</v>
      </c>
      <c r="J4376" s="40">
        <f>IF(Txn!$B2194="",0,Txn!$R2194)</f>
        <v>0</v>
      </c>
      <c r="K4376" s="41">
        <f>IF($A4376="","",IFERROR(VALUE(MID($A4376,6,2)),""))</f>
        <v>0</v>
      </c>
      <c r="L4376" s="39">
        <f>IF(Txn!$K2194="","","طرف مقابل — "&amp;Txn!$K2194)</f>
        <v>0</v>
      </c>
      <c r="N4376" s="42">
        <f>IF($D4376="",0,COUNTIF(BankAccts,$D4376))</f>
        <v>0</v>
      </c>
    </row>
    <row r="4377" spans="1:14">
      <c r="A4377" s="38">
        <f>IF(Txn!$B2195="","",Txn!$B2195)</f>
        <v>0</v>
      </c>
      <c r="B4377" s="38">
        <f>IF(Txn!$B2195="","",Txn!$C2195)</f>
        <v>0</v>
      </c>
      <c r="C4377" s="39">
        <f>IF(Txn!$B2195="","","تراکنش بانکی")</f>
        <v>0</v>
      </c>
      <c r="D4377" s="38">
        <f>IF(Txn!$B2195="","",IF(Txn!$X2195="","",Txn!$X2195))</f>
        <v>0</v>
      </c>
      <c r="E4377" s="39">
        <f>IF($D4377="","",IFERROR(VLOOKUP($D4377,AcctTbl,2,0),""))</f>
        <v>0</v>
      </c>
      <c r="F4377" s="39">
        <f>IF($D4377="","",IFERROR(VLOOKUP($D4377,AcctTbl,3,0),""))</f>
        <v>0</v>
      </c>
      <c r="G4377" s="39">
        <f>IF(Txn!$B2195="","",Txn!$D2195)</f>
        <v>0</v>
      </c>
      <c r="H4377" s="38">
        <f>IF(Txn!$B2195="","",Txn!$E2195)</f>
        <v>0</v>
      </c>
      <c r="I4377" s="40">
        <f>IF(Txn!$B2195="",0,Txn!$O2195)</f>
        <v>0</v>
      </c>
      <c r="J4377" s="40">
        <f>IF(Txn!$B2195="",0,Txn!$P2195)</f>
        <v>0</v>
      </c>
      <c r="K4377" s="41">
        <f>IF($A4377="","",IFERROR(VALUE(MID($A4377,6,2)),""))</f>
        <v>0</v>
      </c>
      <c r="L4377" s="39">
        <f>IF(Txn!$K2195="","",Txn!$K2195)</f>
        <v>0</v>
      </c>
      <c r="N4377" s="42">
        <f>IF($D4377="",0,COUNTIF(BankAccts,$D4377))</f>
        <v>0</v>
      </c>
    </row>
    <row r="4378" spans="1:14">
      <c r="A4378" s="38">
        <f>IF(Txn!$B2195="","",Txn!$B2195)</f>
        <v>0</v>
      </c>
      <c r="B4378" s="38">
        <f>IF(Txn!$B2195="","",Txn!$C2195)</f>
        <v>0</v>
      </c>
      <c r="C4378" s="39">
        <f>IF(Txn!$B2195="","","تراکنش بانکی")</f>
        <v>0</v>
      </c>
      <c r="D4378" s="38">
        <f>IF(Txn!$B2195="","",IF(IF(Txn!$U2195="TRF",Txn!$Y2195,Txn!$Z2195)="","",IF(Txn!$U2195="TRF",Txn!$Y2195,Txn!$Z2195)))</f>
        <v>0</v>
      </c>
      <c r="E4378" s="39">
        <f>IF($D4378="","",IFERROR(VLOOKUP($D4378,AcctTbl,2,0),""))</f>
        <v>0</v>
      </c>
      <c r="F4378" s="39">
        <f>IF($D4378="","",IFERROR(VLOOKUP($D4378,AcctTbl,3,0),""))</f>
        <v>0</v>
      </c>
      <c r="G4378" s="39">
        <f>IF(Txn!$B2195="","",Txn!$D2195)</f>
        <v>0</v>
      </c>
      <c r="H4378" s="38">
        <f>IF(Txn!$B2195="","",Txn!$E2195)</f>
        <v>0</v>
      </c>
      <c r="I4378" s="40">
        <f>IF(Txn!$B2195="",0,Txn!$Q2195)</f>
        <v>0</v>
      </c>
      <c r="J4378" s="40">
        <f>IF(Txn!$B2195="",0,Txn!$R2195)</f>
        <v>0</v>
      </c>
      <c r="K4378" s="41">
        <f>IF($A4378="","",IFERROR(VALUE(MID($A4378,6,2)),""))</f>
        <v>0</v>
      </c>
      <c r="L4378" s="39">
        <f>IF(Txn!$K2195="","","طرف مقابل — "&amp;Txn!$K2195)</f>
        <v>0</v>
      </c>
      <c r="N4378" s="42">
        <f>IF($D4378="",0,COUNTIF(BankAccts,$D4378))</f>
        <v>0</v>
      </c>
    </row>
    <row r="4379" spans="1:14">
      <c r="A4379" s="38">
        <f>IF(Txn!$B2196="","",Txn!$B2196)</f>
        <v>0</v>
      </c>
      <c r="B4379" s="38">
        <f>IF(Txn!$B2196="","",Txn!$C2196)</f>
        <v>0</v>
      </c>
      <c r="C4379" s="39">
        <f>IF(Txn!$B2196="","","تراکنش بانکی")</f>
        <v>0</v>
      </c>
      <c r="D4379" s="38">
        <f>IF(Txn!$B2196="","",IF(Txn!$X2196="","",Txn!$X2196))</f>
        <v>0</v>
      </c>
      <c r="E4379" s="39">
        <f>IF($D4379="","",IFERROR(VLOOKUP($D4379,AcctTbl,2,0),""))</f>
        <v>0</v>
      </c>
      <c r="F4379" s="39">
        <f>IF($D4379="","",IFERROR(VLOOKUP($D4379,AcctTbl,3,0),""))</f>
        <v>0</v>
      </c>
      <c r="G4379" s="39">
        <f>IF(Txn!$B2196="","",Txn!$D2196)</f>
        <v>0</v>
      </c>
      <c r="H4379" s="38">
        <f>IF(Txn!$B2196="","",Txn!$E2196)</f>
        <v>0</v>
      </c>
      <c r="I4379" s="40">
        <f>IF(Txn!$B2196="",0,Txn!$O2196)</f>
        <v>0</v>
      </c>
      <c r="J4379" s="40">
        <f>IF(Txn!$B2196="",0,Txn!$P2196)</f>
        <v>0</v>
      </c>
      <c r="K4379" s="41">
        <f>IF($A4379="","",IFERROR(VALUE(MID($A4379,6,2)),""))</f>
        <v>0</v>
      </c>
      <c r="L4379" s="39">
        <f>IF(Txn!$K2196="","",Txn!$K2196)</f>
        <v>0</v>
      </c>
      <c r="N4379" s="42">
        <f>IF($D4379="",0,COUNTIF(BankAccts,$D4379))</f>
        <v>0</v>
      </c>
    </row>
    <row r="4380" spans="1:14">
      <c r="A4380" s="38">
        <f>IF(Txn!$B2196="","",Txn!$B2196)</f>
        <v>0</v>
      </c>
      <c r="B4380" s="38">
        <f>IF(Txn!$B2196="","",Txn!$C2196)</f>
        <v>0</v>
      </c>
      <c r="C4380" s="39">
        <f>IF(Txn!$B2196="","","تراکنش بانکی")</f>
        <v>0</v>
      </c>
      <c r="D4380" s="38">
        <f>IF(Txn!$B2196="","",IF(IF(Txn!$U2196="TRF",Txn!$Y2196,Txn!$Z2196)="","",IF(Txn!$U2196="TRF",Txn!$Y2196,Txn!$Z2196)))</f>
        <v>0</v>
      </c>
      <c r="E4380" s="39">
        <f>IF($D4380="","",IFERROR(VLOOKUP($D4380,AcctTbl,2,0),""))</f>
        <v>0</v>
      </c>
      <c r="F4380" s="39">
        <f>IF($D4380="","",IFERROR(VLOOKUP($D4380,AcctTbl,3,0),""))</f>
        <v>0</v>
      </c>
      <c r="G4380" s="39">
        <f>IF(Txn!$B2196="","",Txn!$D2196)</f>
        <v>0</v>
      </c>
      <c r="H4380" s="38">
        <f>IF(Txn!$B2196="","",Txn!$E2196)</f>
        <v>0</v>
      </c>
      <c r="I4380" s="40">
        <f>IF(Txn!$B2196="",0,Txn!$Q2196)</f>
        <v>0</v>
      </c>
      <c r="J4380" s="40">
        <f>IF(Txn!$B2196="",0,Txn!$R2196)</f>
        <v>0</v>
      </c>
      <c r="K4380" s="41">
        <f>IF($A4380="","",IFERROR(VALUE(MID($A4380,6,2)),""))</f>
        <v>0</v>
      </c>
      <c r="L4380" s="39">
        <f>IF(Txn!$K2196="","","طرف مقابل — "&amp;Txn!$K2196)</f>
        <v>0</v>
      </c>
      <c r="N4380" s="42">
        <f>IF($D4380="",0,COUNTIF(BankAccts,$D4380))</f>
        <v>0</v>
      </c>
    </row>
    <row r="4381" spans="1:14">
      <c r="A4381" s="38">
        <f>IF(Txn!$B2197="","",Txn!$B2197)</f>
        <v>0</v>
      </c>
      <c r="B4381" s="38">
        <f>IF(Txn!$B2197="","",Txn!$C2197)</f>
        <v>0</v>
      </c>
      <c r="C4381" s="39">
        <f>IF(Txn!$B2197="","","تراکنش بانکی")</f>
        <v>0</v>
      </c>
      <c r="D4381" s="38">
        <f>IF(Txn!$B2197="","",IF(Txn!$X2197="","",Txn!$X2197))</f>
        <v>0</v>
      </c>
      <c r="E4381" s="39">
        <f>IF($D4381="","",IFERROR(VLOOKUP($D4381,AcctTbl,2,0),""))</f>
        <v>0</v>
      </c>
      <c r="F4381" s="39">
        <f>IF($D4381="","",IFERROR(VLOOKUP($D4381,AcctTbl,3,0),""))</f>
        <v>0</v>
      </c>
      <c r="G4381" s="39">
        <f>IF(Txn!$B2197="","",Txn!$D2197)</f>
        <v>0</v>
      </c>
      <c r="H4381" s="38">
        <f>IF(Txn!$B2197="","",Txn!$E2197)</f>
        <v>0</v>
      </c>
      <c r="I4381" s="40">
        <f>IF(Txn!$B2197="",0,Txn!$O2197)</f>
        <v>0</v>
      </c>
      <c r="J4381" s="40">
        <f>IF(Txn!$B2197="",0,Txn!$P2197)</f>
        <v>0</v>
      </c>
      <c r="K4381" s="41">
        <f>IF($A4381="","",IFERROR(VALUE(MID($A4381,6,2)),""))</f>
        <v>0</v>
      </c>
      <c r="L4381" s="39">
        <f>IF(Txn!$K2197="","",Txn!$K2197)</f>
        <v>0</v>
      </c>
      <c r="N4381" s="42">
        <f>IF($D4381="",0,COUNTIF(BankAccts,$D4381))</f>
        <v>0</v>
      </c>
    </row>
    <row r="4382" spans="1:14">
      <c r="A4382" s="38">
        <f>IF(Txn!$B2197="","",Txn!$B2197)</f>
        <v>0</v>
      </c>
      <c r="B4382" s="38">
        <f>IF(Txn!$B2197="","",Txn!$C2197)</f>
        <v>0</v>
      </c>
      <c r="C4382" s="39">
        <f>IF(Txn!$B2197="","","تراکنش بانکی")</f>
        <v>0</v>
      </c>
      <c r="D4382" s="38">
        <f>IF(Txn!$B2197="","",IF(IF(Txn!$U2197="TRF",Txn!$Y2197,Txn!$Z2197)="","",IF(Txn!$U2197="TRF",Txn!$Y2197,Txn!$Z2197)))</f>
        <v>0</v>
      </c>
      <c r="E4382" s="39">
        <f>IF($D4382="","",IFERROR(VLOOKUP($D4382,AcctTbl,2,0),""))</f>
        <v>0</v>
      </c>
      <c r="F4382" s="39">
        <f>IF($D4382="","",IFERROR(VLOOKUP($D4382,AcctTbl,3,0),""))</f>
        <v>0</v>
      </c>
      <c r="G4382" s="39">
        <f>IF(Txn!$B2197="","",Txn!$D2197)</f>
        <v>0</v>
      </c>
      <c r="H4382" s="38">
        <f>IF(Txn!$B2197="","",Txn!$E2197)</f>
        <v>0</v>
      </c>
      <c r="I4382" s="40">
        <f>IF(Txn!$B2197="",0,Txn!$Q2197)</f>
        <v>0</v>
      </c>
      <c r="J4382" s="40">
        <f>IF(Txn!$B2197="",0,Txn!$R2197)</f>
        <v>0</v>
      </c>
      <c r="K4382" s="41">
        <f>IF($A4382="","",IFERROR(VALUE(MID($A4382,6,2)),""))</f>
        <v>0</v>
      </c>
      <c r="L4382" s="39">
        <f>IF(Txn!$K2197="","","طرف مقابل — "&amp;Txn!$K2197)</f>
        <v>0</v>
      </c>
      <c r="N4382" s="42">
        <f>IF($D4382="",0,COUNTIF(BankAccts,$D4382))</f>
        <v>0</v>
      </c>
    </row>
    <row r="4383" spans="1:14">
      <c r="A4383" s="38">
        <f>IF(Txn!$B2198="","",Txn!$B2198)</f>
        <v>0</v>
      </c>
      <c r="B4383" s="38">
        <f>IF(Txn!$B2198="","",Txn!$C2198)</f>
        <v>0</v>
      </c>
      <c r="C4383" s="39">
        <f>IF(Txn!$B2198="","","تراکنش بانکی")</f>
        <v>0</v>
      </c>
      <c r="D4383" s="38">
        <f>IF(Txn!$B2198="","",IF(Txn!$X2198="","",Txn!$X2198))</f>
        <v>0</v>
      </c>
      <c r="E4383" s="39">
        <f>IF($D4383="","",IFERROR(VLOOKUP($D4383,AcctTbl,2,0),""))</f>
        <v>0</v>
      </c>
      <c r="F4383" s="39">
        <f>IF($D4383="","",IFERROR(VLOOKUP($D4383,AcctTbl,3,0),""))</f>
        <v>0</v>
      </c>
      <c r="G4383" s="39">
        <f>IF(Txn!$B2198="","",Txn!$D2198)</f>
        <v>0</v>
      </c>
      <c r="H4383" s="38">
        <f>IF(Txn!$B2198="","",Txn!$E2198)</f>
        <v>0</v>
      </c>
      <c r="I4383" s="40">
        <f>IF(Txn!$B2198="",0,Txn!$O2198)</f>
        <v>0</v>
      </c>
      <c r="J4383" s="40">
        <f>IF(Txn!$B2198="",0,Txn!$P2198)</f>
        <v>0</v>
      </c>
      <c r="K4383" s="41">
        <f>IF($A4383="","",IFERROR(VALUE(MID($A4383,6,2)),""))</f>
        <v>0</v>
      </c>
      <c r="L4383" s="39">
        <f>IF(Txn!$K2198="","",Txn!$K2198)</f>
        <v>0</v>
      </c>
      <c r="N4383" s="42">
        <f>IF($D4383="",0,COUNTIF(BankAccts,$D4383))</f>
        <v>0</v>
      </c>
    </row>
    <row r="4384" spans="1:14">
      <c r="A4384" s="38">
        <f>IF(Txn!$B2198="","",Txn!$B2198)</f>
        <v>0</v>
      </c>
      <c r="B4384" s="38">
        <f>IF(Txn!$B2198="","",Txn!$C2198)</f>
        <v>0</v>
      </c>
      <c r="C4384" s="39">
        <f>IF(Txn!$B2198="","","تراکنش بانکی")</f>
        <v>0</v>
      </c>
      <c r="D4384" s="38">
        <f>IF(Txn!$B2198="","",IF(IF(Txn!$U2198="TRF",Txn!$Y2198,Txn!$Z2198)="","",IF(Txn!$U2198="TRF",Txn!$Y2198,Txn!$Z2198)))</f>
        <v>0</v>
      </c>
      <c r="E4384" s="39">
        <f>IF($D4384="","",IFERROR(VLOOKUP($D4384,AcctTbl,2,0),""))</f>
        <v>0</v>
      </c>
      <c r="F4384" s="39">
        <f>IF($D4384="","",IFERROR(VLOOKUP($D4384,AcctTbl,3,0),""))</f>
        <v>0</v>
      </c>
      <c r="G4384" s="39">
        <f>IF(Txn!$B2198="","",Txn!$D2198)</f>
        <v>0</v>
      </c>
      <c r="H4384" s="38">
        <f>IF(Txn!$B2198="","",Txn!$E2198)</f>
        <v>0</v>
      </c>
      <c r="I4384" s="40">
        <f>IF(Txn!$B2198="",0,Txn!$Q2198)</f>
        <v>0</v>
      </c>
      <c r="J4384" s="40">
        <f>IF(Txn!$B2198="",0,Txn!$R2198)</f>
        <v>0</v>
      </c>
      <c r="K4384" s="41">
        <f>IF($A4384="","",IFERROR(VALUE(MID($A4384,6,2)),""))</f>
        <v>0</v>
      </c>
      <c r="L4384" s="39">
        <f>IF(Txn!$K2198="","","طرف مقابل — "&amp;Txn!$K2198)</f>
        <v>0</v>
      </c>
      <c r="N4384" s="42">
        <f>IF($D4384="",0,COUNTIF(BankAccts,$D4384))</f>
        <v>0</v>
      </c>
    </row>
    <row r="4385" spans="1:14">
      <c r="A4385" s="38">
        <f>IF(Txn!$B2199="","",Txn!$B2199)</f>
        <v>0</v>
      </c>
      <c r="B4385" s="38">
        <f>IF(Txn!$B2199="","",Txn!$C2199)</f>
        <v>0</v>
      </c>
      <c r="C4385" s="39">
        <f>IF(Txn!$B2199="","","تراکنش بانکی")</f>
        <v>0</v>
      </c>
      <c r="D4385" s="38">
        <f>IF(Txn!$B2199="","",IF(Txn!$X2199="","",Txn!$X2199))</f>
        <v>0</v>
      </c>
      <c r="E4385" s="39">
        <f>IF($D4385="","",IFERROR(VLOOKUP($D4385,AcctTbl,2,0),""))</f>
        <v>0</v>
      </c>
      <c r="F4385" s="39">
        <f>IF($D4385="","",IFERROR(VLOOKUP($D4385,AcctTbl,3,0),""))</f>
        <v>0</v>
      </c>
      <c r="G4385" s="39">
        <f>IF(Txn!$B2199="","",Txn!$D2199)</f>
        <v>0</v>
      </c>
      <c r="H4385" s="38">
        <f>IF(Txn!$B2199="","",Txn!$E2199)</f>
        <v>0</v>
      </c>
      <c r="I4385" s="40">
        <f>IF(Txn!$B2199="",0,Txn!$O2199)</f>
        <v>0</v>
      </c>
      <c r="J4385" s="40">
        <f>IF(Txn!$B2199="",0,Txn!$P2199)</f>
        <v>0</v>
      </c>
      <c r="K4385" s="41">
        <f>IF($A4385="","",IFERROR(VALUE(MID($A4385,6,2)),""))</f>
        <v>0</v>
      </c>
      <c r="L4385" s="39">
        <f>IF(Txn!$K2199="","",Txn!$K2199)</f>
        <v>0</v>
      </c>
      <c r="N4385" s="42">
        <f>IF($D4385="",0,COUNTIF(BankAccts,$D4385))</f>
        <v>0</v>
      </c>
    </row>
    <row r="4386" spans="1:14">
      <c r="A4386" s="38">
        <f>IF(Txn!$B2199="","",Txn!$B2199)</f>
        <v>0</v>
      </c>
      <c r="B4386" s="38">
        <f>IF(Txn!$B2199="","",Txn!$C2199)</f>
        <v>0</v>
      </c>
      <c r="C4386" s="39">
        <f>IF(Txn!$B2199="","","تراکنش بانکی")</f>
        <v>0</v>
      </c>
      <c r="D4386" s="38">
        <f>IF(Txn!$B2199="","",IF(IF(Txn!$U2199="TRF",Txn!$Y2199,Txn!$Z2199)="","",IF(Txn!$U2199="TRF",Txn!$Y2199,Txn!$Z2199)))</f>
        <v>0</v>
      </c>
      <c r="E4386" s="39">
        <f>IF($D4386="","",IFERROR(VLOOKUP($D4386,AcctTbl,2,0),""))</f>
        <v>0</v>
      </c>
      <c r="F4386" s="39">
        <f>IF($D4386="","",IFERROR(VLOOKUP($D4386,AcctTbl,3,0),""))</f>
        <v>0</v>
      </c>
      <c r="G4386" s="39">
        <f>IF(Txn!$B2199="","",Txn!$D2199)</f>
        <v>0</v>
      </c>
      <c r="H4386" s="38">
        <f>IF(Txn!$B2199="","",Txn!$E2199)</f>
        <v>0</v>
      </c>
      <c r="I4386" s="40">
        <f>IF(Txn!$B2199="",0,Txn!$Q2199)</f>
        <v>0</v>
      </c>
      <c r="J4386" s="40">
        <f>IF(Txn!$B2199="",0,Txn!$R2199)</f>
        <v>0</v>
      </c>
      <c r="K4386" s="41">
        <f>IF($A4386="","",IFERROR(VALUE(MID($A4386,6,2)),""))</f>
        <v>0</v>
      </c>
      <c r="L4386" s="39">
        <f>IF(Txn!$K2199="","","طرف مقابل — "&amp;Txn!$K2199)</f>
        <v>0</v>
      </c>
      <c r="N4386" s="42">
        <f>IF($D4386="",0,COUNTIF(BankAccts,$D4386))</f>
        <v>0</v>
      </c>
    </row>
    <row r="4387" spans="1:14">
      <c r="A4387" s="38">
        <f>IF(Txn!$B2200="","",Txn!$B2200)</f>
        <v>0</v>
      </c>
      <c r="B4387" s="38">
        <f>IF(Txn!$B2200="","",Txn!$C2200)</f>
        <v>0</v>
      </c>
      <c r="C4387" s="39">
        <f>IF(Txn!$B2200="","","تراکنش بانکی")</f>
        <v>0</v>
      </c>
      <c r="D4387" s="38">
        <f>IF(Txn!$B2200="","",IF(Txn!$X2200="","",Txn!$X2200))</f>
        <v>0</v>
      </c>
      <c r="E4387" s="39">
        <f>IF($D4387="","",IFERROR(VLOOKUP($D4387,AcctTbl,2,0),""))</f>
        <v>0</v>
      </c>
      <c r="F4387" s="39">
        <f>IF($D4387="","",IFERROR(VLOOKUP($D4387,AcctTbl,3,0),""))</f>
        <v>0</v>
      </c>
      <c r="G4387" s="39">
        <f>IF(Txn!$B2200="","",Txn!$D2200)</f>
        <v>0</v>
      </c>
      <c r="H4387" s="38">
        <f>IF(Txn!$B2200="","",Txn!$E2200)</f>
        <v>0</v>
      </c>
      <c r="I4387" s="40">
        <f>IF(Txn!$B2200="",0,Txn!$O2200)</f>
        <v>0</v>
      </c>
      <c r="J4387" s="40">
        <f>IF(Txn!$B2200="",0,Txn!$P2200)</f>
        <v>0</v>
      </c>
      <c r="K4387" s="41">
        <f>IF($A4387="","",IFERROR(VALUE(MID($A4387,6,2)),""))</f>
        <v>0</v>
      </c>
      <c r="L4387" s="39">
        <f>IF(Txn!$K2200="","",Txn!$K2200)</f>
        <v>0</v>
      </c>
      <c r="N4387" s="42">
        <f>IF($D4387="",0,COUNTIF(BankAccts,$D4387))</f>
        <v>0</v>
      </c>
    </row>
    <row r="4388" spans="1:14">
      <c r="A4388" s="38">
        <f>IF(Txn!$B2200="","",Txn!$B2200)</f>
        <v>0</v>
      </c>
      <c r="B4388" s="38">
        <f>IF(Txn!$B2200="","",Txn!$C2200)</f>
        <v>0</v>
      </c>
      <c r="C4388" s="39">
        <f>IF(Txn!$B2200="","","تراکنش بانکی")</f>
        <v>0</v>
      </c>
      <c r="D4388" s="38">
        <f>IF(Txn!$B2200="","",IF(IF(Txn!$U2200="TRF",Txn!$Y2200,Txn!$Z2200)="","",IF(Txn!$U2200="TRF",Txn!$Y2200,Txn!$Z2200)))</f>
        <v>0</v>
      </c>
      <c r="E4388" s="39">
        <f>IF($D4388="","",IFERROR(VLOOKUP($D4388,AcctTbl,2,0),""))</f>
        <v>0</v>
      </c>
      <c r="F4388" s="39">
        <f>IF($D4388="","",IFERROR(VLOOKUP($D4388,AcctTbl,3,0),""))</f>
        <v>0</v>
      </c>
      <c r="G4388" s="39">
        <f>IF(Txn!$B2200="","",Txn!$D2200)</f>
        <v>0</v>
      </c>
      <c r="H4388" s="38">
        <f>IF(Txn!$B2200="","",Txn!$E2200)</f>
        <v>0</v>
      </c>
      <c r="I4388" s="40">
        <f>IF(Txn!$B2200="",0,Txn!$Q2200)</f>
        <v>0</v>
      </c>
      <c r="J4388" s="40">
        <f>IF(Txn!$B2200="",0,Txn!$R2200)</f>
        <v>0</v>
      </c>
      <c r="K4388" s="41">
        <f>IF($A4388="","",IFERROR(VALUE(MID($A4388,6,2)),""))</f>
        <v>0</v>
      </c>
      <c r="L4388" s="39">
        <f>IF(Txn!$K2200="","","طرف مقابل — "&amp;Txn!$K2200)</f>
        <v>0</v>
      </c>
      <c r="N4388" s="42">
        <f>IF($D4388="",0,COUNTIF(BankAccts,$D4388))</f>
        <v>0</v>
      </c>
    </row>
    <row r="4389" spans="1:14">
      <c r="A4389" s="38">
        <f>IF(Txn!$B2201="","",Txn!$B2201)</f>
        <v>0</v>
      </c>
      <c r="B4389" s="38">
        <f>IF(Txn!$B2201="","",Txn!$C2201)</f>
        <v>0</v>
      </c>
      <c r="C4389" s="39">
        <f>IF(Txn!$B2201="","","تراکنش بانکی")</f>
        <v>0</v>
      </c>
      <c r="D4389" s="38">
        <f>IF(Txn!$B2201="","",IF(Txn!$X2201="","",Txn!$X2201))</f>
        <v>0</v>
      </c>
      <c r="E4389" s="39">
        <f>IF($D4389="","",IFERROR(VLOOKUP($D4389,AcctTbl,2,0),""))</f>
        <v>0</v>
      </c>
      <c r="F4389" s="39">
        <f>IF($D4389="","",IFERROR(VLOOKUP($D4389,AcctTbl,3,0),""))</f>
        <v>0</v>
      </c>
      <c r="G4389" s="39">
        <f>IF(Txn!$B2201="","",Txn!$D2201)</f>
        <v>0</v>
      </c>
      <c r="H4389" s="38">
        <f>IF(Txn!$B2201="","",Txn!$E2201)</f>
        <v>0</v>
      </c>
      <c r="I4389" s="40">
        <f>IF(Txn!$B2201="",0,Txn!$O2201)</f>
        <v>0</v>
      </c>
      <c r="J4389" s="40">
        <f>IF(Txn!$B2201="",0,Txn!$P2201)</f>
        <v>0</v>
      </c>
      <c r="K4389" s="41">
        <f>IF($A4389="","",IFERROR(VALUE(MID($A4389,6,2)),""))</f>
        <v>0</v>
      </c>
      <c r="L4389" s="39">
        <f>IF(Txn!$K2201="","",Txn!$K2201)</f>
        <v>0</v>
      </c>
      <c r="N4389" s="42">
        <f>IF($D4389="",0,COUNTIF(BankAccts,$D4389))</f>
        <v>0</v>
      </c>
    </row>
    <row r="4390" spans="1:14">
      <c r="A4390" s="38">
        <f>IF(Txn!$B2201="","",Txn!$B2201)</f>
        <v>0</v>
      </c>
      <c r="B4390" s="38">
        <f>IF(Txn!$B2201="","",Txn!$C2201)</f>
        <v>0</v>
      </c>
      <c r="C4390" s="39">
        <f>IF(Txn!$B2201="","","تراکنش بانکی")</f>
        <v>0</v>
      </c>
      <c r="D4390" s="38">
        <f>IF(Txn!$B2201="","",IF(IF(Txn!$U2201="TRF",Txn!$Y2201,Txn!$Z2201)="","",IF(Txn!$U2201="TRF",Txn!$Y2201,Txn!$Z2201)))</f>
        <v>0</v>
      </c>
      <c r="E4390" s="39">
        <f>IF($D4390="","",IFERROR(VLOOKUP($D4390,AcctTbl,2,0),""))</f>
        <v>0</v>
      </c>
      <c r="F4390" s="39">
        <f>IF($D4390="","",IFERROR(VLOOKUP($D4390,AcctTbl,3,0),""))</f>
        <v>0</v>
      </c>
      <c r="G4390" s="39">
        <f>IF(Txn!$B2201="","",Txn!$D2201)</f>
        <v>0</v>
      </c>
      <c r="H4390" s="38">
        <f>IF(Txn!$B2201="","",Txn!$E2201)</f>
        <v>0</v>
      </c>
      <c r="I4390" s="40">
        <f>IF(Txn!$B2201="",0,Txn!$Q2201)</f>
        <v>0</v>
      </c>
      <c r="J4390" s="40">
        <f>IF(Txn!$B2201="",0,Txn!$R2201)</f>
        <v>0</v>
      </c>
      <c r="K4390" s="41">
        <f>IF($A4390="","",IFERROR(VALUE(MID($A4390,6,2)),""))</f>
        <v>0</v>
      </c>
      <c r="L4390" s="39">
        <f>IF(Txn!$K2201="","","طرف مقابل — "&amp;Txn!$K2201)</f>
        <v>0</v>
      </c>
      <c r="N4390" s="42">
        <f>IF($D4390="",0,COUNTIF(BankAccts,$D4390))</f>
        <v>0</v>
      </c>
    </row>
    <row r="4391" spans="1:14">
      <c r="A4391" s="38">
        <f>IF(Txn!$B2202="","",Txn!$B2202)</f>
        <v>0</v>
      </c>
      <c r="B4391" s="38">
        <f>IF(Txn!$B2202="","",Txn!$C2202)</f>
        <v>0</v>
      </c>
      <c r="C4391" s="39">
        <f>IF(Txn!$B2202="","","تراکنش بانکی")</f>
        <v>0</v>
      </c>
      <c r="D4391" s="38">
        <f>IF(Txn!$B2202="","",IF(Txn!$X2202="","",Txn!$X2202))</f>
        <v>0</v>
      </c>
      <c r="E4391" s="39">
        <f>IF($D4391="","",IFERROR(VLOOKUP($D4391,AcctTbl,2,0),""))</f>
        <v>0</v>
      </c>
      <c r="F4391" s="39">
        <f>IF($D4391="","",IFERROR(VLOOKUP($D4391,AcctTbl,3,0),""))</f>
        <v>0</v>
      </c>
      <c r="G4391" s="39">
        <f>IF(Txn!$B2202="","",Txn!$D2202)</f>
        <v>0</v>
      </c>
      <c r="H4391" s="38">
        <f>IF(Txn!$B2202="","",Txn!$E2202)</f>
        <v>0</v>
      </c>
      <c r="I4391" s="40">
        <f>IF(Txn!$B2202="",0,Txn!$O2202)</f>
        <v>0</v>
      </c>
      <c r="J4391" s="40">
        <f>IF(Txn!$B2202="",0,Txn!$P2202)</f>
        <v>0</v>
      </c>
      <c r="K4391" s="41">
        <f>IF($A4391="","",IFERROR(VALUE(MID($A4391,6,2)),""))</f>
        <v>0</v>
      </c>
      <c r="L4391" s="39">
        <f>IF(Txn!$K2202="","",Txn!$K2202)</f>
        <v>0</v>
      </c>
      <c r="N4391" s="42">
        <f>IF($D4391="",0,COUNTIF(BankAccts,$D4391))</f>
        <v>0</v>
      </c>
    </row>
    <row r="4392" spans="1:14">
      <c r="A4392" s="38">
        <f>IF(Txn!$B2202="","",Txn!$B2202)</f>
        <v>0</v>
      </c>
      <c r="B4392" s="38">
        <f>IF(Txn!$B2202="","",Txn!$C2202)</f>
        <v>0</v>
      </c>
      <c r="C4392" s="39">
        <f>IF(Txn!$B2202="","","تراکنش بانکی")</f>
        <v>0</v>
      </c>
      <c r="D4392" s="38">
        <f>IF(Txn!$B2202="","",IF(IF(Txn!$U2202="TRF",Txn!$Y2202,Txn!$Z2202)="","",IF(Txn!$U2202="TRF",Txn!$Y2202,Txn!$Z2202)))</f>
        <v>0</v>
      </c>
      <c r="E4392" s="39">
        <f>IF($D4392="","",IFERROR(VLOOKUP($D4392,AcctTbl,2,0),""))</f>
        <v>0</v>
      </c>
      <c r="F4392" s="39">
        <f>IF($D4392="","",IFERROR(VLOOKUP($D4392,AcctTbl,3,0),""))</f>
        <v>0</v>
      </c>
      <c r="G4392" s="39">
        <f>IF(Txn!$B2202="","",Txn!$D2202)</f>
        <v>0</v>
      </c>
      <c r="H4392" s="38">
        <f>IF(Txn!$B2202="","",Txn!$E2202)</f>
        <v>0</v>
      </c>
      <c r="I4392" s="40">
        <f>IF(Txn!$B2202="",0,Txn!$Q2202)</f>
        <v>0</v>
      </c>
      <c r="J4392" s="40">
        <f>IF(Txn!$B2202="",0,Txn!$R2202)</f>
        <v>0</v>
      </c>
      <c r="K4392" s="41">
        <f>IF($A4392="","",IFERROR(VALUE(MID($A4392,6,2)),""))</f>
        <v>0</v>
      </c>
      <c r="L4392" s="39">
        <f>IF(Txn!$K2202="","","طرف مقابل — "&amp;Txn!$K2202)</f>
        <v>0</v>
      </c>
      <c r="N4392" s="42">
        <f>IF($D4392="",0,COUNTIF(BankAccts,$D4392))</f>
        <v>0</v>
      </c>
    </row>
    <row r="4393" spans="1:14">
      <c r="A4393" s="38">
        <f>IF(Txn!$B2203="","",Txn!$B2203)</f>
        <v>0</v>
      </c>
      <c r="B4393" s="38">
        <f>IF(Txn!$B2203="","",Txn!$C2203)</f>
        <v>0</v>
      </c>
      <c r="C4393" s="39">
        <f>IF(Txn!$B2203="","","تراکنش بانکی")</f>
        <v>0</v>
      </c>
      <c r="D4393" s="38">
        <f>IF(Txn!$B2203="","",IF(Txn!$X2203="","",Txn!$X2203))</f>
        <v>0</v>
      </c>
      <c r="E4393" s="39">
        <f>IF($D4393="","",IFERROR(VLOOKUP($D4393,AcctTbl,2,0),""))</f>
        <v>0</v>
      </c>
      <c r="F4393" s="39">
        <f>IF($D4393="","",IFERROR(VLOOKUP($D4393,AcctTbl,3,0),""))</f>
        <v>0</v>
      </c>
      <c r="G4393" s="39">
        <f>IF(Txn!$B2203="","",Txn!$D2203)</f>
        <v>0</v>
      </c>
      <c r="H4393" s="38">
        <f>IF(Txn!$B2203="","",Txn!$E2203)</f>
        <v>0</v>
      </c>
      <c r="I4393" s="40">
        <f>IF(Txn!$B2203="",0,Txn!$O2203)</f>
        <v>0</v>
      </c>
      <c r="J4393" s="40">
        <f>IF(Txn!$B2203="",0,Txn!$P2203)</f>
        <v>0</v>
      </c>
      <c r="K4393" s="41">
        <f>IF($A4393="","",IFERROR(VALUE(MID($A4393,6,2)),""))</f>
        <v>0</v>
      </c>
      <c r="L4393" s="39">
        <f>IF(Txn!$K2203="","",Txn!$K2203)</f>
        <v>0</v>
      </c>
      <c r="N4393" s="42">
        <f>IF($D4393="",0,COUNTIF(BankAccts,$D4393))</f>
        <v>0</v>
      </c>
    </row>
    <row r="4394" spans="1:14">
      <c r="A4394" s="38">
        <f>IF(Txn!$B2203="","",Txn!$B2203)</f>
        <v>0</v>
      </c>
      <c r="B4394" s="38">
        <f>IF(Txn!$B2203="","",Txn!$C2203)</f>
        <v>0</v>
      </c>
      <c r="C4394" s="39">
        <f>IF(Txn!$B2203="","","تراکنش بانکی")</f>
        <v>0</v>
      </c>
      <c r="D4394" s="38">
        <f>IF(Txn!$B2203="","",IF(IF(Txn!$U2203="TRF",Txn!$Y2203,Txn!$Z2203)="","",IF(Txn!$U2203="TRF",Txn!$Y2203,Txn!$Z2203)))</f>
        <v>0</v>
      </c>
      <c r="E4394" s="39">
        <f>IF($D4394="","",IFERROR(VLOOKUP($D4394,AcctTbl,2,0),""))</f>
        <v>0</v>
      </c>
      <c r="F4394" s="39">
        <f>IF($D4394="","",IFERROR(VLOOKUP($D4394,AcctTbl,3,0),""))</f>
        <v>0</v>
      </c>
      <c r="G4394" s="39">
        <f>IF(Txn!$B2203="","",Txn!$D2203)</f>
        <v>0</v>
      </c>
      <c r="H4394" s="38">
        <f>IF(Txn!$B2203="","",Txn!$E2203)</f>
        <v>0</v>
      </c>
      <c r="I4394" s="40">
        <f>IF(Txn!$B2203="",0,Txn!$Q2203)</f>
        <v>0</v>
      </c>
      <c r="J4394" s="40">
        <f>IF(Txn!$B2203="",0,Txn!$R2203)</f>
        <v>0</v>
      </c>
      <c r="K4394" s="41">
        <f>IF($A4394="","",IFERROR(VALUE(MID($A4394,6,2)),""))</f>
        <v>0</v>
      </c>
      <c r="L4394" s="39">
        <f>IF(Txn!$K2203="","","طرف مقابل — "&amp;Txn!$K2203)</f>
        <v>0</v>
      </c>
      <c r="N4394" s="42">
        <f>IF($D4394="",0,COUNTIF(BankAccts,$D4394))</f>
        <v>0</v>
      </c>
    </row>
    <row r="4395" spans="1:14">
      <c r="A4395" s="38">
        <f>IF(Txn!$B2204="","",Txn!$B2204)</f>
        <v>0</v>
      </c>
      <c r="B4395" s="38">
        <f>IF(Txn!$B2204="","",Txn!$C2204)</f>
        <v>0</v>
      </c>
      <c r="C4395" s="39">
        <f>IF(Txn!$B2204="","","تراکنش بانکی")</f>
        <v>0</v>
      </c>
      <c r="D4395" s="38">
        <f>IF(Txn!$B2204="","",IF(Txn!$X2204="","",Txn!$X2204))</f>
        <v>0</v>
      </c>
      <c r="E4395" s="39">
        <f>IF($D4395="","",IFERROR(VLOOKUP($D4395,AcctTbl,2,0),""))</f>
        <v>0</v>
      </c>
      <c r="F4395" s="39">
        <f>IF($D4395="","",IFERROR(VLOOKUP($D4395,AcctTbl,3,0),""))</f>
        <v>0</v>
      </c>
      <c r="G4395" s="39">
        <f>IF(Txn!$B2204="","",Txn!$D2204)</f>
        <v>0</v>
      </c>
      <c r="H4395" s="38">
        <f>IF(Txn!$B2204="","",Txn!$E2204)</f>
        <v>0</v>
      </c>
      <c r="I4395" s="40">
        <f>IF(Txn!$B2204="",0,Txn!$O2204)</f>
        <v>0</v>
      </c>
      <c r="J4395" s="40">
        <f>IF(Txn!$B2204="",0,Txn!$P2204)</f>
        <v>0</v>
      </c>
      <c r="K4395" s="41">
        <f>IF($A4395="","",IFERROR(VALUE(MID($A4395,6,2)),""))</f>
        <v>0</v>
      </c>
      <c r="L4395" s="39">
        <f>IF(Txn!$K2204="","",Txn!$K2204)</f>
        <v>0</v>
      </c>
      <c r="N4395" s="42">
        <f>IF($D4395="",0,COUNTIF(BankAccts,$D4395))</f>
        <v>0</v>
      </c>
    </row>
    <row r="4396" spans="1:14">
      <c r="A4396" s="38">
        <f>IF(Txn!$B2204="","",Txn!$B2204)</f>
        <v>0</v>
      </c>
      <c r="B4396" s="38">
        <f>IF(Txn!$B2204="","",Txn!$C2204)</f>
        <v>0</v>
      </c>
      <c r="C4396" s="39">
        <f>IF(Txn!$B2204="","","تراکنش بانکی")</f>
        <v>0</v>
      </c>
      <c r="D4396" s="38">
        <f>IF(Txn!$B2204="","",IF(IF(Txn!$U2204="TRF",Txn!$Y2204,Txn!$Z2204)="","",IF(Txn!$U2204="TRF",Txn!$Y2204,Txn!$Z2204)))</f>
        <v>0</v>
      </c>
      <c r="E4396" s="39">
        <f>IF($D4396="","",IFERROR(VLOOKUP($D4396,AcctTbl,2,0),""))</f>
        <v>0</v>
      </c>
      <c r="F4396" s="39">
        <f>IF($D4396="","",IFERROR(VLOOKUP($D4396,AcctTbl,3,0),""))</f>
        <v>0</v>
      </c>
      <c r="G4396" s="39">
        <f>IF(Txn!$B2204="","",Txn!$D2204)</f>
        <v>0</v>
      </c>
      <c r="H4396" s="38">
        <f>IF(Txn!$B2204="","",Txn!$E2204)</f>
        <v>0</v>
      </c>
      <c r="I4396" s="40">
        <f>IF(Txn!$B2204="",0,Txn!$Q2204)</f>
        <v>0</v>
      </c>
      <c r="J4396" s="40">
        <f>IF(Txn!$B2204="",0,Txn!$R2204)</f>
        <v>0</v>
      </c>
      <c r="K4396" s="41">
        <f>IF($A4396="","",IFERROR(VALUE(MID($A4396,6,2)),""))</f>
        <v>0</v>
      </c>
      <c r="L4396" s="39">
        <f>IF(Txn!$K2204="","","طرف مقابل — "&amp;Txn!$K2204)</f>
        <v>0</v>
      </c>
      <c r="N4396" s="42">
        <f>IF($D4396="",0,COUNTIF(BankAccts,$D4396))</f>
        <v>0</v>
      </c>
    </row>
    <row r="4397" spans="1:14">
      <c r="A4397" s="38">
        <f>IF(Txn!$B2205="","",Txn!$B2205)</f>
        <v>0</v>
      </c>
      <c r="B4397" s="38">
        <f>IF(Txn!$B2205="","",Txn!$C2205)</f>
        <v>0</v>
      </c>
      <c r="C4397" s="39">
        <f>IF(Txn!$B2205="","","تراکنش بانکی")</f>
        <v>0</v>
      </c>
      <c r="D4397" s="38">
        <f>IF(Txn!$B2205="","",IF(Txn!$X2205="","",Txn!$X2205))</f>
        <v>0</v>
      </c>
      <c r="E4397" s="39">
        <f>IF($D4397="","",IFERROR(VLOOKUP($D4397,AcctTbl,2,0),""))</f>
        <v>0</v>
      </c>
      <c r="F4397" s="39">
        <f>IF($D4397="","",IFERROR(VLOOKUP($D4397,AcctTbl,3,0),""))</f>
        <v>0</v>
      </c>
      <c r="G4397" s="39">
        <f>IF(Txn!$B2205="","",Txn!$D2205)</f>
        <v>0</v>
      </c>
      <c r="H4397" s="38">
        <f>IF(Txn!$B2205="","",Txn!$E2205)</f>
        <v>0</v>
      </c>
      <c r="I4397" s="40">
        <f>IF(Txn!$B2205="",0,Txn!$O2205)</f>
        <v>0</v>
      </c>
      <c r="J4397" s="40">
        <f>IF(Txn!$B2205="",0,Txn!$P2205)</f>
        <v>0</v>
      </c>
      <c r="K4397" s="41">
        <f>IF($A4397="","",IFERROR(VALUE(MID($A4397,6,2)),""))</f>
        <v>0</v>
      </c>
      <c r="L4397" s="39">
        <f>IF(Txn!$K2205="","",Txn!$K2205)</f>
        <v>0</v>
      </c>
      <c r="N4397" s="42">
        <f>IF($D4397="",0,COUNTIF(BankAccts,$D4397))</f>
        <v>0</v>
      </c>
    </row>
    <row r="4398" spans="1:14">
      <c r="A4398" s="38">
        <f>IF(Txn!$B2205="","",Txn!$B2205)</f>
        <v>0</v>
      </c>
      <c r="B4398" s="38">
        <f>IF(Txn!$B2205="","",Txn!$C2205)</f>
        <v>0</v>
      </c>
      <c r="C4398" s="39">
        <f>IF(Txn!$B2205="","","تراکنش بانکی")</f>
        <v>0</v>
      </c>
      <c r="D4398" s="38">
        <f>IF(Txn!$B2205="","",IF(IF(Txn!$U2205="TRF",Txn!$Y2205,Txn!$Z2205)="","",IF(Txn!$U2205="TRF",Txn!$Y2205,Txn!$Z2205)))</f>
        <v>0</v>
      </c>
      <c r="E4398" s="39">
        <f>IF($D4398="","",IFERROR(VLOOKUP($D4398,AcctTbl,2,0),""))</f>
        <v>0</v>
      </c>
      <c r="F4398" s="39">
        <f>IF($D4398="","",IFERROR(VLOOKUP($D4398,AcctTbl,3,0),""))</f>
        <v>0</v>
      </c>
      <c r="G4398" s="39">
        <f>IF(Txn!$B2205="","",Txn!$D2205)</f>
        <v>0</v>
      </c>
      <c r="H4398" s="38">
        <f>IF(Txn!$B2205="","",Txn!$E2205)</f>
        <v>0</v>
      </c>
      <c r="I4398" s="40">
        <f>IF(Txn!$B2205="",0,Txn!$Q2205)</f>
        <v>0</v>
      </c>
      <c r="J4398" s="40">
        <f>IF(Txn!$B2205="",0,Txn!$R2205)</f>
        <v>0</v>
      </c>
      <c r="K4398" s="41">
        <f>IF($A4398="","",IFERROR(VALUE(MID($A4398,6,2)),""))</f>
        <v>0</v>
      </c>
      <c r="L4398" s="39">
        <f>IF(Txn!$K2205="","","طرف مقابل — "&amp;Txn!$K2205)</f>
        <v>0</v>
      </c>
      <c r="N4398" s="42">
        <f>IF($D4398="",0,COUNTIF(BankAccts,$D4398))</f>
        <v>0</v>
      </c>
    </row>
    <row r="4399" spans="1:14">
      <c r="A4399" s="38">
        <f>IF(Txn!$B2206="","",Txn!$B2206)</f>
        <v>0</v>
      </c>
      <c r="B4399" s="38">
        <f>IF(Txn!$B2206="","",Txn!$C2206)</f>
        <v>0</v>
      </c>
      <c r="C4399" s="39">
        <f>IF(Txn!$B2206="","","تراکنش بانکی")</f>
        <v>0</v>
      </c>
      <c r="D4399" s="38">
        <f>IF(Txn!$B2206="","",IF(Txn!$X2206="","",Txn!$X2206))</f>
        <v>0</v>
      </c>
      <c r="E4399" s="39">
        <f>IF($D4399="","",IFERROR(VLOOKUP($D4399,AcctTbl,2,0),""))</f>
        <v>0</v>
      </c>
      <c r="F4399" s="39">
        <f>IF($D4399="","",IFERROR(VLOOKUP($D4399,AcctTbl,3,0),""))</f>
        <v>0</v>
      </c>
      <c r="G4399" s="39">
        <f>IF(Txn!$B2206="","",Txn!$D2206)</f>
        <v>0</v>
      </c>
      <c r="H4399" s="38">
        <f>IF(Txn!$B2206="","",Txn!$E2206)</f>
        <v>0</v>
      </c>
      <c r="I4399" s="40">
        <f>IF(Txn!$B2206="",0,Txn!$O2206)</f>
        <v>0</v>
      </c>
      <c r="J4399" s="40">
        <f>IF(Txn!$B2206="",0,Txn!$P2206)</f>
        <v>0</v>
      </c>
      <c r="K4399" s="41">
        <f>IF($A4399="","",IFERROR(VALUE(MID($A4399,6,2)),""))</f>
        <v>0</v>
      </c>
      <c r="L4399" s="39">
        <f>IF(Txn!$K2206="","",Txn!$K2206)</f>
        <v>0</v>
      </c>
      <c r="N4399" s="42">
        <f>IF($D4399="",0,COUNTIF(BankAccts,$D4399))</f>
        <v>0</v>
      </c>
    </row>
    <row r="4400" spans="1:14">
      <c r="A4400" s="38">
        <f>IF(Txn!$B2206="","",Txn!$B2206)</f>
        <v>0</v>
      </c>
      <c r="B4400" s="38">
        <f>IF(Txn!$B2206="","",Txn!$C2206)</f>
        <v>0</v>
      </c>
      <c r="C4400" s="39">
        <f>IF(Txn!$B2206="","","تراکنش بانکی")</f>
        <v>0</v>
      </c>
      <c r="D4400" s="38">
        <f>IF(Txn!$B2206="","",IF(IF(Txn!$U2206="TRF",Txn!$Y2206,Txn!$Z2206)="","",IF(Txn!$U2206="TRF",Txn!$Y2206,Txn!$Z2206)))</f>
        <v>0</v>
      </c>
      <c r="E4400" s="39">
        <f>IF($D4400="","",IFERROR(VLOOKUP($D4400,AcctTbl,2,0),""))</f>
        <v>0</v>
      </c>
      <c r="F4400" s="39">
        <f>IF($D4400="","",IFERROR(VLOOKUP($D4400,AcctTbl,3,0),""))</f>
        <v>0</v>
      </c>
      <c r="G4400" s="39">
        <f>IF(Txn!$B2206="","",Txn!$D2206)</f>
        <v>0</v>
      </c>
      <c r="H4400" s="38">
        <f>IF(Txn!$B2206="","",Txn!$E2206)</f>
        <v>0</v>
      </c>
      <c r="I4400" s="40">
        <f>IF(Txn!$B2206="",0,Txn!$Q2206)</f>
        <v>0</v>
      </c>
      <c r="J4400" s="40">
        <f>IF(Txn!$B2206="",0,Txn!$R2206)</f>
        <v>0</v>
      </c>
      <c r="K4400" s="41">
        <f>IF($A4400="","",IFERROR(VALUE(MID($A4400,6,2)),""))</f>
        <v>0</v>
      </c>
      <c r="L4400" s="39">
        <f>IF(Txn!$K2206="","","طرف مقابل — "&amp;Txn!$K2206)</f>
        <v>0</v>
      </c>
      <c r="N4400" s="42">
        <f>IF($D4400="",0,COUNTIF(BankAccts,$D4400))</f>
        <v>0</v>
      </c>
    </row>
    <row r="4401" spans="1:14">
      <c r="A4401" s="38">
        <f>IF(Txn!$B2207="","",Txn!$B2207)</f>
        <v>0</v>
      </c>
      <c r="B4401" s="38">
        <f>IF(Txn!$B2207="","",Txn!$C2207)</f>
        <v>0</v>
      </c>
      <c r="C4401" s="39">
        <f>IF(Txn!$B2207="","","تراکنش بانکی")</f>
        <v>0</v>
      </c>
      <c r="D4401" s="38">
        <f>IF(Txn!$B2207="","",IF(Txn!$X2207="","",Txn!$X2207))</f>
        <v>0</v>
      </c>
      <c r="E4401" s="39">
        <f>IF($D4401="","",IFERROR(VLOOKUP($D4401,AcctTbl,2,0),""))</f>
        <v>0</v>
      </c>
      <c r="F4401" s="39">
        <f>IF($D4401="","",IFERROR(VLOOKUP($D4401,AcctTbl,3,0),""))</f>
        <v>0</v>
      </c>
      <c r="G4401" s="39">
        <f>IF(Txn!$B2207="","",Txn!$D2207)</f>
        <v>0</v>
      </c>
      <c r="H4401" s="38">
        <f>IF(Txn!$B2207="","",Txn!$E2207)</f>
        <v>0</v>
      </c>
      <c r="I4401" s="40">
        <f>IF(Txn!$B2207="",0,Txn!$O2207)</f>
        <v>0</v>
      </c>
      <c r="J4401" s="40">
        <f>IF(Txn!$B2207="",0,Txn!$P2207)</f>
        <v>0</v>
      </c>
      <c r="K4401" s="41">
        <f>IF($A4401="","",IFERROR(VALUE(MID($A4401,6,2)),""))</f>
        <v>0</v>
      </c>
      <c r="L4401" s="39">
        <f>IF(Txn!$K2207="","",Txn!$K2207)</f>
        <v>0</v>
      </c>
      <c r="N4401" s="42">
        <f>IF($D4401="",0,COUNTIF(BankAccts,$D4401))</f>
        <v>0</v>
      </c>
    </row>
    <row r="4402" spans="1:14">
      <c r="A4402" s="38">
        <f>IF(Txn!$B2207="","",Txn!$B2207)</f>
        <v>0</v>
      </c>
      <c r="B4402" s="38">
        <f>IF(Txn!$B2207="","",Txn!$C2207)</f>
        <v>0</v>
      </c>
      <c r="C4402" s="39">
        <f>IF(Txn!$B2207="","","تراکنش بانکی")</f>
        <v>0</v>
      </c>
      <c r="D4402" s="38">
        <f>IF(Txn!$B2207="","",IF(IF(Txn!$U2207="TRF",Txn!$Y2207,Txn!$Z2207)="","",IF(Txn!$U2207="TRF",Txn!$Y2207,Txn!$Z2207)))</f>
        <v>0</v>
      </c>
      <c r="E4402" s="39">
        <f>IF($D4402="","",IFERROR(VLOOKUP($D4402,AcctTbl,2,0),""))</f>
        <v>0</v>
      </c>
      <c r="F4402" s="39">
        <f>IF($D4402="","",IFERROR(VLOOKUP($D4402,AcctTbl,3,0),""))</f>
        <v>0</v>
      </c>
      <c r="G4402" s="39">
        <f>IF(Txn!$B2207="","",Txn!$D2207)</f>
        <v>0</v>
      </c>
      <c r="H4402" s="38">
        <f>IF(Txn!$B2207="","",Txn!$E2207)</f>
        <v>0</v>
      </c>
      <c r="I4402" s="40">
        <f>IF(Txn!$B2207="",0,Txn!$Q2207)</f>
        <v>0</v>
      </c>
      <c r="J4402" s="40">
        <f>IF(Txn!$B2207="",0,Txn!$R2207)</f>
        <v>0</v>
      </c>
      <c r="K4402" s="41">
        <f>IF($A4402="","",IFERROR(VALUE(MID($A4402,6,2)),""))</f>
        <v>0</v>
      </c>
      <c r="L4402" s="39">
        <f>IF(Txn!$K2207="","","طرف مقابل — "&amp;Txn!$K2207)</f>
        <v>0</v>
      </c>
      <c r="N4402" s="42">
        <f>IF($D4402="",0,COUNTIF(BankAccts,$D4402))</f>
        <v>0</v>
      </c>
    </row>
    <row r="4403" spans="1:14">
      <c r="A4403" s="38">
        <f>IF(Txn!$B2208="","",Txn!$B2208)</f>
        <v>0</v>
      </c>
      <c r="B4403" s="38">
        <f>IF(Txn!$B2208="","",Txn!$C2208)</f>
        <v>0</v>
      </c>
      <c r="C4403" s="39">
        <f>IF(Txn!$B2208="","","تراکنش بانکی")</f>
        <v>0</v>
      </c>
      <c r="D4403" s="38">
        <f>IF(Txn!$B2208="","",IF(Txn!$X2208="","",Txn!$X2208))</f>
        <v>0</v>
      </c>
      <c r="E4403" s="39">
        <f>IF($D4403="","",IFERROR(VLOOKUP($D4403,AcctTbl,2,0),""))</f>
        <v>0</v>
      </c>
      <c r="F4403" s="39">
        <f>IF($D4403="","",IFERROR(VLOOKUP($D4403,AcctTbl,3,0),""))</f>
        <v>0</v>
      </c>
      <c r="G4403" s="39">
        <f>IF(Txn!$B2208="","",Txn!$D2208)</f>
        <v>0</v>
      </c>
      <c r="H4403" s="38">
        <f>IF(Txn!$B2208="","",Txn!$E2208)</f>
        <v>0</v>
      </c>
      <c r="I4403" s="40">
        <f>IF(Txn!$B2208="",0,Txn!$O2208)</f>
        <v>0</v>
      </c>
      <c r="J4403" s="40">
        <f>IF(Txn!$B2208="",0,Txn!$P2208)</f>
        <v>0</v>
      </c>
      <c r="K4403" s="41">
        <f>IF($A4403="","",IFERROR(VALUE(MID($A4403,6,2)),""))</f>
        <v>0</v>
      </c>
      <c r="L4403" s="39">
        <f>IF(Txn!$K2208="","",Txn!$K2208)</f>
        <v>0</v>
      </c>
      <c r="N4403" s="42">
        <f>IF($D4403="",0,COUNTIF(BankAccts,$D4403))</f>
        <v>0</v>
      </c>
    </row>
    <row r="4404" spans="1:14">
      <c r="A4404" s="38">
        <f>IF(Txn!$B2208="","",Txn!$B2208)</f>
        <v>0</v>
      </c>
      <c r="B4404" s="38">
        <f>IF(Txn!$B2208="","",Txn!$C2208)</f>
        <v>0</v>
      </c>
      <c r="C4404" s="39">
        <f>IF(Txn!$B2208="","","تراکنش بانکی")</f>
        <v>0</v>
      </c>
      <c r="D4404" s="38">
        <f>IF(Txn!$B2208="","",IF(IF(Txn!$U2208="TRF",Txn!$Y2208,Txn!$Z2208)="","",IF(Txn!$U2208="TRF",Txn!$Y2208,Txn!$Z2208)))</f>
        <v>0</v>
      </c>
      <c r="E4404" s="39">
        <f>IF($D4404="","",IFERROR(VLOOKUP($D4404,AcctTbl,2,0),""))</f>
        <v>0</v>
      </c>
      <c r="F4404" s="39">
        <f>IF($D4404="","",IFERROR(VLOOKUP($D4404,AcctTbl,3,0),""))</f>
        <v>0</v>
      </c>
      <c r="G4404" s="39">
        <f>IF(Txn!$B2208="","",Txn!$D2208)</f>
        <v>0</v>
      </c>
      <c r="H4404" s="38">
        <f>IF(Txn!$B2208="","",Txn!$E2208)</f>
        <v>0</v>
      </c>
      <c r="I4404" s="40">
        <f>IF(Txn!$B2208="",0,Txn!$Q2208)</f>
        <v>0</v>
      </c>
      <c r="J4404" s="40">
        <f>IF(Txn!$B2208="",0,Txn!$R2208)</f>
        <v>0</v>
      </c>
      <c r="K4404" s="41">
        <f>IF($A4404="","",IFERROR(VALUE(MID($A4404,6,2)),""))</f>
        <v>0</v>
      </c>
      <c r="L4404" s="39">
        <f>IF(Txn!$K2208="","","طرف مقابل — "&amp;Txn!$K2208)</f>
        <v>0</v>
      </c>
      <c r="N4404" s="42">
        <f>IF($D4404="",0,COUNTIF(BankAccts,$D4404))</f>
        <v>0</v>
      </c>
    </row>
    <row r="4405" spans="1:14">
      <c r="A4405" s="38">
        <f>IF(Txn!$B2209="","",Txn!$B2209)</f>
        <v>0</v>
      </c>
      <c r="B4405" s="38">
        <f>IF(Txn!$B2209="","",Txn!$C2209)</f>
        <v>0</v>
      </c>
      <c r="C4405" s="39">
        <f>IF(Txn!$B2209="","","تراکنش بانکی")</f>
        <v>0</v>
      </c>
      <c r="D4405" s="38">
        <f>IF(Txn!$B2209="","",IF(Txn!$X2209="","",Txn!$X2209))</f>
        <v>0</v>
      </c>
      <c r="E4405" s="39">
        <f>IF($D4405="","",IFERROR(VLOOKUP($D4405,AcctTbl,2,0),""))</f>
        <v>0</v>
      </c>
      <c r="F4405" s="39">
        <f>IF($D4405="","",IFERROR(VLOOKUP($D4405,AcctTbl,3,0),""))</f>
        <v>0</v>
      </c>
      <c r="G4405" s="39">
        <f>IF(Txn!$B2209="","",Txn!$D2209)</f>
        <v>0</v>
      </c>
      <c r="H4405" s="38">
        <f>IF(Txn!$B2209="","",Txn!$E2209)</f>
        <v>0</v>
      </c>
      <c r="I4405" s="40">
        <f>IF(Txn!$B2209="",0,Txn!$O2209)</f>
        <v>0</v>
      </c>
      <c r="J4405" s="40">
        <f>IF(Txn!$B2209="",0,Txn!$P2209)</f>
        <v>0</v>
      </c>
      <c r="K4405" s="41">
        <f>IF($A4405="","",IFERROR(VALUE(MID($A4405,6,2)),""))</f>
        <v>0</v>
      </c>
      <c r="L4405" s="39">
        <f>IF(Txn!$K2209="","",Txn!$K2209)</f>
        <v>0</v>
      </c>
      <c r="N4405" s="42">
        <f>IF($D4405="",0,COUNTIF(BankAccts,$D4405))</f>
        <v>0</v>
      </c>
    </row>
    <row r="4406" spans="1:14">
      <c r="A4406" s="38">
        <f>IF(Txn!$B2209="","",Txn!$B2209)</f>
        <v>0</v>
      </c>
      <c r="B4406" s="38">
        <f>IF(Txn!$B2209="","",Txn!$C2209)</f>
        <v>0</v>
      </c>
      <c r="C4406" s="39">
        <f>IF(Txn!$B2209="","","تراکنش بانکی")</f>
        <v>0</v>
      </c>
      <c r="D4406" s="38">
        <f>IF(Txn!$B2209="","",IF(IF(Txn!$U2209="TRF",Txn!$Y2209,Txn!$Z2209)="","",IF(Txn!$U2209="TRF",Txn!$Y2209,Txn!$Z2209)))</f>
        <v>0</v>
      </c>
      <c r="E4406" s="39">
        <f>IF($D4406="","",IFERROR(VLOOKUP($D4406,AcctTbl,2,0),""))</f>
        <v>0</v>
      </c>
      <c r="F4406" s="39">
        <f>IF($D4406="","",IFERROR(VLOOKUP($D4406,AcctTbl,3,0),""))</f>
        <v>0</v>
      </c>
      <c r="G4406" s="39">
        <f>IF(Txn!$B2209="","",Txn!$D2209)</f>
        <v>0</v>
      </c>
      <c r="H4406" s="38">
        <f>IF(Txn!$B2209="","",Txn!$E2209)</f>
        <v>0</v>
      </c>
      <c r="I4406" s="40">
        <f>IF(Txn!$B2209="",0,Txn!$Q2209)</f>
        <v>0</v>
      </c>
      <c r="J4406" s="40">
        <f>IF(Txn!$B2209="",0,Txn!$R2209)</f>
        <v>0</v>
      </c>
      <c r="K4406" s="41">
        <f>IF($A4406="","",IFERROR(VALUE(MID($A4406,6,2)),""))</f>
        <v>0</v>
      </c>
      <c r="L4406" s="39">
        <f>IF(Txn!$K2209="","","طرف مقابل — "&amp;Txn!$K2209)</f>
        <v>0</v>
      </c>
      <c r="N4406" s="42">
        <f>IF($D4406="",0,COUNTIF(BankAccts,$D4406))</f>
        <v>0</v>
      </c>
    </row>
    <row r="4407" spans="1:14">
      <c r="A4407" s="38">
        <f>IF(Txn!$B2210="","",Txn!$B2210)</f>
        <v>0</v>
      </c>
      <c r="B4407" s="38">
        <f>IF(Txn!$B2210="","",Txn!$C2210)</f>
        <v>0</v>
      </c>
      <c r="C4407" s="39">
        <f>IF(Txn!$B2210="","","تراکنش بانکی")</f>
        <v>0</v>
      </c>
      <c r="D4407" s="38">
        <f>IF(Txn!$B2210="","",IF(Txn!$X2210="","",Txn!$X2210))</f>
        <v>0</v>
      </c>
      <c r="E4407" s="39">
        <f>IF($D4407="","",IFERROR(VLOOKUP($D4407,AcctTbl,2,0),""))</f>
        <v>0</v>
      </c>
      <c r="F4407" s="39">
        <f>IF($D4407="","",IFERROR(VLOOKUP($D4407,AcctTbl,3,0),""))</f>
        <v>0</v>
      </c>
      <c r="G4407" s="39">
        <f>IF(Txn!$B2210="","",Txn!$D2210)</f>
        <v>0</v>
      </c>
      <c r="H4407" s="38">
        <f>IF(Txn!$B2210="","",Txn!$E2210)</f>
        <v>0</v>
      </c>
      <c r="I4407" s="40">
        <f>IF(Txn!$B2210="",0,Txn!$O2210)</f>
        <v>0</v>
      </c>
      <c r="J4407" s="40">
        <f>IF(Txn!$B2210="",0,Txn!$P2210)</f>
        <v>0</v>
      </c>
      <c r="K4407" s="41">
        <f>IF($A4407="","",IFERROR(VALUE(MID($A4407,6,2)),""))</f>
        <v>0</v>
      </c>
      <c r="L4407" s="39">
        <f>IF(Txn!$K2210="","",Txn!$K2210)</f>
        <v>0</v>
      </c>
      <c r="N4407" s="42">
        <f>IF($D4407="",0,COUNTIF(BankAccts,$D4407))</f>
        <v>0</v>
      </c>
    </row>
    <row r="4408" spans="1:14">
      <c r="A4408" s="38">
        <f>IF(Txn!$B2210="","",Txn!$B2210)</f>
        <v>0</v>
      </c>
      <c r="B4408" s="38">
        <f>IF(Txn!$B2210="","",Txn!$C2210)</f>
        <v>0</v>
      </c>
      <c r="C4408" s="39">
        <f>IF(Txn!$B2210="","","تراکنش بانکی")</f>
        <v>0</v>
      </c>
      <c r="D4408" s="38">
        <f>IF(Txn!$B2210="","",IF(IF(Txn!$U2210="TRF",Txn!$Y2210,Txn!$Z2210)="","",IF(Txn!$U2210="TRF",Txn!$Y2210,Txn!$Z2210)))</f>
        <v>0</v>
      </c>
      <c r="E4408" s="39">
        <f>IF($D4408="","",IFERROR(VLOOKUP($D4408,AcctTbl,2,0),""))</f>
        <v>0</v>
      </c>
      <c r="F4408" s="39">
        <f>IF($D4408="","",IFERROR(VLOOKUP($D4408,AcctTbl,3,0),""))</f>
        <v>0</v>
      </c>
      <c r="G4408" s="39">
        <f>IF(Txn!$B2210="","",Txn!$D2210)</f>
        <v>0</v>
      </c>
      <c r="H4408" s="38">
        <f>IF(Txn!$B2210="","",Txn!$E2210)</f>
        <v>0</v>
      </c>
      <c r="I4408" s="40">
        <f>IF(Txn!$B2210="",0,Txn!$Q2210)</f>
        <v>0</v>
      </c>
      <c r="J4408" s="40">
        <f>IF(Txn!$B2210="",0,Txn!$R2210)</f>
        <v>0</v>
      </c>
      <c r="K4408" s="41">
        <f>IF($A4408="","",IFERROR(VALUE(MID($A4408,6,2)),""))</f>
        <v>0</v>
      </c>
      <c r="L4408" s="39">
        <f>IF(Txn!$K2210="","","طرف مقابل — "&amp;Txn!$K2210)</f>
        <v>0</v>
      </c>
      <c r="N4408" s="42">
        <f>IF($D4408="",0,COUNTIF(BankAccts,$D4408))</f>
        <v>0</v>
      </c>
    </row>
    <row r="4409" spans="1:14">
      <c r="A4409" s="38">
        <f>IF(Txn!$B2211="","",Txn!$B2211)</f>
        <v>0</v>
      </c>
      <c r="B4409" s="38">
        <f>IF(Txn!$B2211="","",Txn!$C2211)</f>
        <v>0</v>
      </c>
      <c r="C4409" s="39">
        <f>IF(Txn!$B2211="","","تراکنش بانکی")</f>
        <v>0</v>
      </c>
      <c r="D4409" s="38">
        <f>IF(Txn!$B2211="","",IF(Txn!$X2211="","",Txn!$X2211))</f>
        <v>0</v>
      </c>
      <c r="E4409" s="39">
        <f>IF($D4409="","",IFERROR(VLOOKUP($D4409,AcctTbl,2,0),""))</f>
        <v>0</v>
      </c>
      <c r="F4409" s="39">
        <f>IF($D4409="","",IFERROR(VLOOKUP($D4409,AcctTbl,3,0),""))</f>
        <v>0</v>
      </c>
      <c r="G4409" s="39">
        <f>IF(Txn!$B2211="","",Txn!$D2211)</f>
        <v>0</v>
      </c>
      <c r="H4409" s="38">
        <f>IF(Txn!$B2211="","",Txn!$E2211)</f>
        <v>0</v>
      </c>
      <c r="I4409" s="40">
        <f>IF(Txn!$B2211="",0,Txn!$O2211)</f>
        <v>0</v>
      </c>
      <c r="J4409" s="40">
        <f>IF(Txn!$B2211="",0,Txn!$P2211)</f>
        <v>0</v>
      </c>
      <c r="K4409" s="41">
        <f>IF($A4409="","",IFERROR(VALUE(MID($A4409,6,2)),""))</f>
        <v>0</v>
      </c>
      <c r="L4409" s="39">
        <f>IF(Txn!$K2211="","",Txn!$K2211)</f>
        <v>0</v>
      </c>
      <c r="N4409" s="42">
        <f>IF($D4409="",0,COUNTIF(BankAccts,$D4409))</f>
        <v>0</v>
      </c>
    </row>
    <row r="4410" spans="1:14">
      <c r="A4410" s="38">
        <f>IF(Txn!$B2211="","",Txn!$B2211)</f>
        <v>0</v>
      </c>
      <c r="B4410" s="38">
        <f>IF(Txn!$B2211="","",Txn!$C2211)</f>
        <v>0</v>
      </c>
      <c r="C4410" s="39">
        <f>IF(Txn!$B2211="","","تراکنش بانکی")</f>
        <v>0</v>
      </c>
      <c r="D4410" s="38">
        <f>IF(Txn!$B2211="","",IF(IF(Txn!$U2211="TRF",Txn!$Y2211,Txn!$Z2211)="","",IF(Txn!$U2211="TRF",Txn!$Y2211,Txn!$Z2211)))</f>
        <v>0</v>
      </c>
      <c r="E4410" s="39">
        <f>IF($D4410="","",IFERROR(VLOOKUP($D4410,AcctTbl,2,0),""))</f>
        <v>0</v>
      </c>
      <c r="F4410" s="39">
        <f>IF($D4410="","",IFERROR(VLOOKUP($D4410,AcctTbl,3,0),""))</f>
        <v>0</v>
      </c>
      <c r="G4410" s="39">
        <f>IF(Txn!$B2211="","",Txn!$D2211)</f>
        <v>0</v>
      </c>
      <c r="H4410" s="38">
        <f>IF(Txn!$B2211="","",Txn!$E2211)</f>
        <v>0</v>
      </c>
      <c r="I4410" s="40">
        <f>IF(Txn!$B2211="",0,Txn!$Q2211)</f>
        <v>0</v>
      </c>
      <c r="J4410" s="40">
        <f>IF(Txn!$B2211="",0,Txn!$R2211)</f>
        <v>0</v>
      </c>
      <c r="K4410" s="41">
        <f>IF($A4410="","",IFERROR(VALUE(MID($A4410,6,2)),""))</f>
        <v>0</v>
      </c>
      <c r="L4410" s="39">
        <f>IF(Txn!$K2211="","","طرف مقابل — "&amp;Txn!$K2211)</f>
        <v>0</v>
      </c>
      <c r="N4410" s="42">
        <f>IF($D4410="",0,COUNTIF(BankAccts,$D4410))</f>
        <v>0</v>
      </c>
    </row>
    <row r="4411" spans="1:14">
      <c r="A4411" s="38">
        <f>IF(Txn!$B2212="","",Txn!$B2212)</f>
        <v>0</v>
      </c>
      <c r="B4411" s="38">
        <f>IF(Txn!$B2212="","",Txn!$C2212)</f>
        <v>0</v>
      </c>
      <c r="C4411" s="39">
        <f>IF(Txn!$B2212="","","تراکنش بانکی")</f>
        <v>0</v>
      </c>
      <c r="D4411" s="38">
        <f>IF(Txn!$B2212="","",IF(Txn!$X2212="","",Txn!$X2212))</f>
        <v>0</v>
      </c>
      <c r="E4411" s="39">
        <f>IF($D4411="","",IFERROR(VLOOKUP($D4411,AcctTbl,2,0),""))</f>
        <v>0</v>
      </c>
      <c r="F4411" s="39">
        <f>IF($D4411="","",IFERROR(VLOOKUP($D4411,AcctTbl,3,0),""))</f>
        <v>0</v>
      </c>
      <c r="G4411" s="39">
        <f>IF(Txn!$B2212="","",Txn!$D2212)</f>
        <v>0</v>
      </c>
      <c r="H4411" s="38">
        <f>IF(Txn!$B2212="","",Txn!$E2212)</f>
        <v>0</v>
      </c>
      <c r="I4411" s="40">
        <f>IF(Txn!$B2212="",0,Txn!$O2212)</f>
        <v>0</v>
      </c>
      <c r="J4411" s="40">
        <f>IF(Txn!$B2212="",0,Txn!$P2212)</f>
        <v>0</v>
      </c>
      <c r="K4411" s="41">
        <f>IF($A4411="","",IFERROR(VALUE(MID($A4411,6,2)),""))</f>
        <v>0</v>
      </c>
      <c r="L4411" s="39">
        <f>IF(Txn!$K2212="","",Txn!$K2212)</f>
        <v>0</v>
      </c>
      <c r="N4411" s="42">
        <f>IF($D4411="",0,COUNTIF(BankAccts,$D4411))</f>
        <v>0</v>
      </c>
    </row>
    <row r="4412" spans="1:14">
      <c r="A4412" s="38">
        <f>IF(Txn!$B2212="","",Txn!$B2212)</f>
        <v>0</v>
      </c>
      <c r="B4412" s="38">
        <f>IF(Txn!$B2212="","",Txn!$C2212)</f>
        <v>0</v>
      </c>
      <c r="C4412" s="39">
        <f>IF(Txn!$B2212="","","تراکنش بانکی")</f>
        <v>0</v>
      </c>
      <c r="D4412" s="38">
        <f>IF(Txn!$B2212="","",IF(IF(Txn!$U2212="TRF",Txn!$Y2212,Txn!$Z2212)="","",IF(Txn!$U2212="TRF",Txn!$Y2212,Txn!$Z2212)))</f>
        <v>0</v>
      </c>
      <c r="E4412" s="39">
        <f>IF($D4412="","",IFERROR(VLOOKUP($D4412,AcctTbl,2,0),""))</f>
        <v>0</v>
      </c>
      <c r="F4412" s="39">
        <f>IF($D4412="","",IFERROR(VLOOKUP($D4412,AcctTbl,3,0),""))</f>
        <v>0</v>
      </c>
      <c r="G4412" s="39">
        <f>IF(Txn!$B2212="","",Txn!$D2212)</f>
        <v>0</v>
      </c>
      <c r="H4412" s="38">
        <f>IF(Txn!$B2212="","",Txn!$E2212)</f>
        <v>0</v>
      </c>
      <c r="I4412" s="40">
        <f>IF(Txn!$B2212="",0,Txn!$Q2212)</f>
        <v>0</v>
      </c>
      <c r="J4412" s="40">
        <f>IF(Txn!$B2212="",0,Txn!$R2212)</f>
        <v>0</v>
      </c>
      <c r="K4412" s="41">
        <f>IF($A4412="","",IFERROR(VALUE(MID($A4412,6,2)),""))</f>
        <v>0</v>
      </c>
      <c r="L4412" s="39">
        <f>IF(Txn!$K2212="","","طرف مقابل — "&amp;Txn!$K2212)</f>
        <v>0</v>
      </c>
      <c r="N4412" s="42">
        <f>IF($D4412="",0,COUNTIF(BankAccts,$D4412))</f>
        <v>0</v>
      </c>
    </row>
    <row r="4413" spans="1:14">
      <c r="A4413" s="38">
        <f>IF(Txn!$B2213="","",Txn!$B2213)</f>
        <v>0</v>
      </c>
      <c r="B4413" s="38">
        <f>IF(Txn!$B2213="","",Txn!$C2213)</f>
        <v>0</v>
      </c>
      <c r="C4413" s="39">
        <f>IF(Txn!$B2213="","","تراکنش بانکی")</f>
        <v>0</v>
      </c>
      <c r="D4413" s="38">
        <f>IF(Txn!$B2213="","",IF(Txn!$X2213="","",Txn!$X2213))</f>
        <v>0</v>
      </c>
      <c r="E4413" s="39">
        <f>IF($D4413="","",IFERROR(VLOOKUP($D4413,AcctTbl,2,0),""))</f>
        <v>0</v>
      </c>
      <c r="F4413" s="39">
        <f>IF($D4413="","",IFERROR(VLOOKUP($D4413,AcctTbl,3,0),""))</f>
        <v>0</v>
      </c>
      <c r="G4413" s="39">
        <f>IF(Txn!$B2213="","",Txn!$D2213)</f>
        <v>0</v>
      </c>
      <c r="H4413" s="38">
        <f>IF(Txn!$B2213="","",Txn!$E2213)</f>
        <v>0</v>
      </c>
      <c r="I4413" s="40">
        <f>IF(Txn!$B2213="",0,Txn!$O2213)</f>
        <v>0</v>
      </c>
      <c r="J4413" s="40">
        <f>IF(Txn!$B2213="",0,Txn!$P2213)</f>
        <v>0</v>
      </c>
      <c r="K4413" s="41">
        <f>IF($A4413="","",IFERROR(VALUE(MID($A4413,6,2)),""))</f>
        <v>0</v>
      </c>
      <c r="L4413" s="39">
        <f>IF(Txn!$K2213="","",Txn!$K2213)</f>
        <v>0</v>
      </c>
      <c r="N4413" s="42">
        <f>IF($D4413="",0,COUNTIF(BankAccts,$D4413))</f>
        <v>0</v>
      </c>
    </row>
    <row r="4414" spans="1:14">
      <c r="A4414" s="38">
        <f>IF(Txn!$B2213="","",Txn!$B2213)</f>
        <v>0</v>
      </c>
      <c r="B4414" s="38">
        <f>IF(Txn!$B2213="","",Txn!$C2213)</f>
        <v>0</v>
      </c>
      <c r="C4414" s="39">
        <f>IF(Txn!$B2213="","","تراکنش بانکی")</f>
        <v>0</v>
      </c>
      <c r="D4414" s="38">
        <f>IF(Txn!$B2213="","",IF(IF(Txn!$U2213="TRF",Txn!$Y2213,Txn!$Z2213)="","",IF(Txn!$U2213="TRF",Txn!$Y2213,Txn!$Z2213)))</f>
        <v>0</v>
      </c>
      <c r="E4414" s="39">
        <f>IF($D4414="","",IFERROR(VLOOKUP($D4414,AcctTbl,2,0),""))</f>
        <v>0</v>
      </c>
      <c r="F4414" s="39">
        <f>IF($D4414="","",IFERROR(VLOOKUP($D4414,AcctTbl,3,0),""))</f>
        <v>0</v>
      </c>
      <c r="G4414" s="39">
        <f>IF(Txn!$B2213="","",Txn!$D2213)</f>
        <v>0</v>
      </c>
      <c r="H4414" s="38">
        <f>IF(Txn!$B2213="","",Txn!$E2213)</f>
        <v>0</v>
      </c>
      <c r="I4414" s="40">
        <f>IF(Txn!$B2213="",0,Txn!$Q2213)</f>
        <v>0</v>
      </c>
      <c r="J4414" s="40">
        <f>IF(Txn!$B2213="",0,Txn!$R2213)</f>
        <v>0</v>
      </c>
      <c r="K4414" s="41">
        <f>IF($A4414="","",IFERROR(VALUE(MID($A4414,6,2)),""))</f>
        <v>0</v>
      </c>
      <c r="L4414" s="39">
        <f>IF(Txn!$K2213="","","طرف مقابل — "&amp;Txn!$K2213)</f>
        <v>0</v>
      </c>
      <c r="N4414" s="42">
        <f>IF($D4414="",0,COUNTIF(BankAccts,$D4414))</f>
        <v>0</v>
      </c>
    </row>
    <row r="4415" spans="1:14">
      <c r="A4415" s="38">
        <f>IF(Txn!$B2214="","",Txn!$B2214)</f>
        <v>0</v>
      </c>
      <c r="B4415" s="38">
        <f>IF(Txn!$B2214="","",Txn!$C2214)</f>
        <v>0</v>
      </c>
      <c r="C4415" s="39">
        <f>IF(Txn!$B2214="","","تراکنش بانکی")</f>
        <v>0</v>
      </c>
      <c r="D4415" s="38">
        <f>IF(Txn!$B2214="","",IF(Txn!$X2214="","",Txn!$X2214))</f>
        <v>0</v>
      </c>
      <c r="E4415" s="39">
        <f>IF($D4415="","",IFERROR(VLOOKUP($D4415,AcctTbl,2,0),""))</f>
        <v>0</v>
      </c>
      <c r="F4415" s="39">
        <f>IF($D4415="","",IFERROR(VLOOKUP($D4415,AcctTbl,3,0),""))</f>
        <v>0</v>
      </c>
      <c r="G4415" s="39">
        <f>IF(Txn!$B2214="","",Txn!$D2214)</f>
        <v>0</v>
      </c>
      <c r="H4415" s="38">
        <f>IF(Txn!$B2214="","",Txn!$E2214)</f>
        <v>0</v>
      </c>
      <c r="I4415" s="40">
        <f>IF(Txn!$B2214="",0,Txn!$O2214)</f>
        <v>0</v>
      </c>
      <c r="J4415" s="40">
        <f>IF(Txn!$B2214="",0,Txn!$P2214)</f>
        <v>0</v>
      </c>
      <c r="K4415" s="41">
        <f>IF($A4415="","",IFERROR(VALUE(MID($A4415,6,2)),""))</f>
        <v>0</v>
      </c>
      <c r="L4415" s="39">
        <f>IF(Txn!$K2214="","",Txn!$K2214)</f>
        <v>0</v>
      </c>
      <c r="N4415" s="42">
        <f>IF($D4415="",0,COUNTIF(BankAccts,$D4415))</f>
        <v>0</v>
      </c>
    </row>
    <row r="4416" spans="1:14">
      <c r="A4416" s="38">
        <f>IF(Txn!$B2214="","",Txn!$B2214)</f>
        <v>0</v>
      </c>
      <c r="B4416" s="38">
        <f>IF(Txn!$B2214="","",Txn!$C2214)</f>
        <v>0</v>
      </c>
      <c r="C4416" s="39">
        <f>IF(Txn!$B2214="","","تراکنش بانکی")</f>
        <v>0</v>
      </c>
      <c r="D4416" s="38">
        <f>IF(Txn!$B2214="","",IF(IF(Txn!$U2214="TRF",Txn!$Y2214,Txn!$Z2214)="","",IF(Txn!$U2214="TRF",Txn!$Y2214,Txn!$Z2214)))</f>
        <v>0</v>
      </c>
      <c r="E4416" s="39">
        <f>IF($D4416="","",IFERROR(VLOOKUP($D4416,AcctTbl,2,0),""))</f>
        <v>0</v>
      </c>
      <c r="F4416" s="39">
        <f>IF($D4416="","",IFERROR(VLOOKUP($D4416,AcctTbl,3,0),""))</f>
        <v>0</v>
      </c>
      <c r="G4416" s="39">
        <f>IF(Txn!$B2214="","",Txn!$D2214)</f>
        <v>0</v>
      </c>
      <c r="H4416" s="38">
        <f>IF(Txn!$B2214="","",Txn!$E2214)</f>
        <v>0</v>
      </c>
      <c r="I4416" s="40">
        <f>IF(Txn!$B2214="",0,Txn!$Q2214)</f>
        <v>0</v>
      </c>
      <c r="J4416" s="40">
        <f>IF(Txn!$B2214="",0,Txn!$R2214)</f>
        <v>0</v>
      </c>
      <c r="K4416" s="41">
        <f>IF($A4416="","",IFERROR(VALUE(MID($A4416,6,2)),""))</f>
        <v>0</v>
      </c>
      <c r="L4416" s="39">
        <f>IF(Txn!$K2214="","","طرف مقابل — "&amp;Txn!$K2214)</f>
        <v>0</v>
      </c>
      <c r="N4416" s="42">
        <f>IF($D4416="",0,COUNTIF(BankAccts,$D4416))</f>
        <v>0</v>
      </c>
    </row>
    <row r="4417" spans="1:14">
      <c r="A4417" s="38">
        <f>IF(Txn!$B2215="","",Txn!$B2215)</f>
        <v>0</v>
      </c>
      <c r="B4417" s="38">
        <f>IF(Txn!$B2215="","",Txn!$C2215)</f>
        <v>0</v>
      </c>
      <c r="C4417" s="39">
        <f>IF(Txn!$B2215="","","تراکنش بانکی")</f>
        <v>0</v>
      </c>
      <c r="D4417" s="38">
        <f>IF(Txn!$B2215="","",IF(Txn!$X2215="","",Txn!$X2215))</f>
        <v>0</v>
      </c>
      <c r="E4417" s="39">
        <f>IF($D4417="","",IFERROR(VLOOKUP($D4417,AcctTbl,2,0),""))</f>
        <v>0</v>
      </c>
      <c r="F4417" s="39">
        <f>IF($D4417="","",IFERROR(VLOOKUP($D4417,AcctTbl,3,0),""))</f>
        <v>0</v>
      </c>
      <c r="G4417" s="39">
        <f>IF(Txn!$B2215="","",Txn!$D2215)</f>
        <v>0</v>
      </c>
      <c r="H4417" s="38">
        <f>IF(Txn!$B2215="","",Txn!$E2215)</f>
        <v>0</v>
      </c>
      <c r="I4417" s="40">
        <f>IF(Txn!$B2215="",0,Txn!$O2215)</f>
        <v>0</v>
      </c>
      <c r="J4417" s="40">
        <f>IF(Txn!$B2215="",0,Txn!$P2215)</f>
        <v>0</v>
      </c>
      <c r="K4417" s="41">
        <f>IF($A4417="","",IFERROR(VALUE(MID($A4417,6,2)),""))</f>
        <v>0</v>
      </c>
      <c r="L4417" s="39">
        <f>IF(Txn!$K2215="","",Txn!$K2215)</f>
        <v>0</v>
      </c>
      <c r="N4417" s="42">
        <f>IF($D4417="",0,COUNTIF(BankAccts,$D4417))</f>
        <v>0</v>
      </c>
    </row>
    <row r="4418" spans="1:14">
      <c r="A4418" s="38">
        <f>IF(Txn!$B2215="","",Txn!$B2215)</f>
        <v>0</v>
      </c>
      <c r="B4418" s="38">
        <f>IF(Txn!$B2215="","",Txn!$C2215)</f>
        <v>0</v>
      </c>
      <c r="C4418" s="39">
        <f>IF(Txn!$B2215="","","تراکنش بانکی")</f>
        <v>0</v>
      </c>
      <c r="D4418" s="38">
        <f>IF(Txn!$B2215="","",IF(IF(Txn!$U2215="TRF",Txn!$Y2215,Txn!$Z2215)="","",IF(Txn!$U2215="TRF",Txn!$Y2215,Txn!$Z2215)))</f>
        <v>0</v>
      </c>
      <c r="E4418" s="39">
        <f>IF($D4418="","",IFERROR(VLOOKUP($D4418,AcctTbl,2,0),""))</f>
        <v>0</v>
      </c>
      <c r="F4418" s="39">
        <f>IF($D4418="","",IFERROR(VLOOKUP($D4418,AcctTbl,3,0),""))</f>
        <v>0</v>
      </c>
      <c r="G4418" s="39">
        <f>IF(Txn!$B2215="","",Txn!$D2215)</f>
        <v>0</v>
      </c>
      <c r="H4418" s="38">
        <f>IF(Txn!$B2215="","",Txn!$E2215)</f>
        <v>0</v>
      </c>
      <c r="I4418" s="40">
        <f>IF(Txn!$B2215="",0,Txn!$Q2215)</f>
        <v>0</v>
      </c>
      <c r="J4418" s="40">
        <f>IF(Txn!$B2215="",0,Txn!$R2215)</f>
        <v>0</v>
      </c>
      <c r="K4418" s="41">
        <f>IF($A4418="","",IFERROR(VALUE(MID($A4418,6,2)),""))</f>
        <v>0</v>
      </c>
      <c r="L4418" s="39">
        <f>IF(Txn!$K2215="","","طرف مقابل — "&amp;Txn!$K2215)</f>
        <v>0</v>
      </c>
      <c r="N4418" s="42">
        <f>IF($D4418="",0,COUNTIF(BankAccts,$D4418))</f>
        <v>0</v>
      </c>
    </row>
    <row r="4419" spans="1:14">
      <c r="A4419" s="38">
        <f>IF(Txn!$B2216="","",Txn!$B2216)</f>
        <v>0</v>
      </c>
      <c r="B4419" s="38">
        <f>IF(Txn!$B2216="","",Txn!$C2216)</f>
        <v>0</v>
      </c>
      <c r="C4419" s="39">
        <f>IF(Txn!$B2216="","","تراکنش بانکی")</f>
        <v>0</v>
      </c>
      <c r="D4419" s="38">
        <f>IF(Txn!$B2216="","",IF(Txn!$X2216="","",Txn!$X2216))</f>
        <v>0</v>
      </c>
      <c r="E4419" s="39">
        <f>IF($D4419="","",IFERROR(VLOOKUP($D4419,AcctTbl,2,0),""))</f>
        <v>0</v>
      </c>
      <c r="F4419" s="39">
        <f>IF($D4419="","",IFERROR(VLOOKUP($D4419,AcctTbl,3,0),""))</f>
        <v>0</v>
      </c>
      <c r="G4419" s="39">
        <f>IF(Txn!$B2216="","",Txn!$D2216)</f>
        <v>0</v>
      </c>
      <c r="H4419" s="38">
        <f>IF(Txn!$B2216="","",Txn!$E2216)</f>
        <v>0</v>
      </c>
      <c r="I4419" s="40">
        <f>IF(Txn!$B2216="",0,Txn!$O2216)</f>
        <v>0</v>
      </c>
      <c r="J4419" s="40">
        <f>IF(Txn!$B2216="",0,Txn!$P2216)</f>
        <v>0</v>
      </c>
      <c r="K4419" s="41">
        <f>IF($A4419="","",IFERROR(VALUE(MID($A4419,6,2)),""))</f>
        <v>0</v>
      </c>
      <c r="L4419" s="39">
        <f>IF(Txn!$K2216="","",Txn!$K2216)</f>
        <v>0</v>
      </c>
      <c r="N4419" s="42">
        <f>IF($D4419="",0,COUNTIF(BankAccts,$D4419))</f>
        <v>0</v>
      </c>
    </row>
    <row r="4420" spans="1:14">
      <c r="A4420" s="38">
        <f>IF(Txn!$B2216="","",Txn!$B2216)</f>
        <v>0</v>
      </c>
      <c r="B4420" s="38">
        <f>IF(Txn!$B2216="","",Txn!$C2216)</f>
        <v>0</v>
      </c>
      <c r="C4420" s="39">
        <f>IF(Txn!$B2216="","","تراکنش بانکی")</f>
        <v>0</v>
      </c>
      <c r="D4420" s="38">
        <f>IF(Txn!$B2216="","",IF(IF(Txn!$U2216="TRF",Txn!$Y2216,Txn!$Z2216)="","",IF(Txn!$U2216="TRF",Txn!$Y2216,Txn!$Z2216)))</f>
        <v>0</v>
      </c>
      <c r="E4420" s="39">
        <f>IF($D4420="","",IFERROR(VLOOKUP($D4420,AcctTbl,2,0),""))</f>
        <v>0</v>
      </c>
      <c r="F4420" s="39">
        <f>IF($D4420="","",IFERROR(VLOOKUP($D4420,AcctTbl,3,0),""))</f>
        <v>0</v>
      </c>
      <c r="G4420" s="39">
        <f>IF(Txn!$B2216="","",Txn!$D2216)</f>
        <v>0</v>
      </c>
      <c r="H4420" s="38">
        <f>IF(Txn!$B2216="","",Txn!$E2216)</f>
        <v>0</v>
      </c>
      <c r="I4420" s="40">
        <f>IF(Txn!$B2216="",0,Txn!$Q2216)</f>
        <v>0</v>
      </c>
      <c r="J4420" s="40">
        <f>IF(Txn!$B2216="",0,Txn!$R2216)</f>
        <v>0</v>
      </c>
      <c r="K4420" s="41">
        <f>IF($A4420="","",IFERROR(VALUE(MID($A4420,6,2)),""))</f>
        <v>0</v>
      </c>
      <c r="L4420" s="39">
        <f>IF(Txn!$K2216="","","طرف مقابل — "&amp;Txn!$K2216)</f>
        <v>0</v>
      </c>
      <c r="N4420" s="42">
        <f>IF($D4420="",0,COUNTIF(BankAccts,$D4420))</f>
        <v>0</v>
      </c>
    </row>
    <row r="4421" spans="1:14">
      <c r="A4421" s="38">
        <f>IF(Txn!$B2217="","",Txn!$B2217)</f>
        <v>0</v>
      </c>
      <c r="B4421" s="38">
        <f>IF(Txn!$B2217="","",Txn!$C2217)</f>
        <v>0</v>
      </c>
      <c r="C4421" s="39">
        <f>IF(Txn!$B2217="","","تراکنش بانکی")</f>
        <v>0</v>
      </c>
      <c r="D4421" s="38">
        <f>IF(Txn!$B2217="","",IF(Txn!$X2217="","",Txn!$X2217))</f>
        <v>0</v>
      </c>
      <c r="E4421" s="39">
        <f>IF($D4421="","",IFERROR(VLOOKUP($D4421,AcctTbl,2,0),""))</f>
        <v>0</v>
      </c>
      <c r="F4421" s="39">
        <f>IF($D4421="","",IFERROR(VLOOKUP($D4421,AcctTbl,3,0),""))</f>
        <v>0</v>
      </c>
      <c r="G4421" s="39">
        <f>IF(Txn!$B2217="","",Txn!$D2217)</f>
        <v>0</v>
      </c>
      <c r="H4421" s="38">
        <f>IF(Txn!$B2217="","",Txn!$E2217)</f>
        <v>0</v>
      </c>
      <c r="I4421" s="40">
        <f>IF(Txn!$B2217="",0,Txn!$O2217)</f>
        <v>0</v>
      </c>
      <c r="J4421" s="40">
        <f>IF(Txn!$B2217="",0,Txn!$P2217)</f>
        <v>0</v>
      </c>
      <c r="K4421" s="41">
        <f>IF($A4421="","",IFERROR(VALUE(MID($A4421,6,2)),""))</f>
        <v>0</v>
      </c>
      <c r="L4421" s="39">
        <f>IF(Txn!$K2217="","",Txn!$K2217)</f>
        <v>0</v>
      </c>
      <c r="N4421" s="42">
        <f>IF($D4421="",0,COUNTIF(BankAccts,$D4421))</f>
        <v>0</v>
      </c>
    </row>
    <row r="4422" spans="1:14">
      <c r="A4422" s="38">
        <f>IF(Txn!$B2217="","",Txn!$B2217)</f>
        <v>0</v>
      </c>
      <c r="B4422" s="38">
        <f>IF(Txn!$B2217="","",Txn!$C2217)</f>
        <v>0</v>
      </c>
      <c r="C4422" s="39">
        <f>IF(Txn!$B2217="","","تراکنش بانکی")</f>
        <v>0</v>
      </c>
      <c r="D4422" s="38">
        <f>IF(Txn!$B2217="","",IF(IF(Txn!$U2217="TRF",Txn!$Y2217,Txn!$Z2217)="","",IF(Txn!$U2217="TRF",Txn!$Y2217,Txn!$Z2217)))</f>
        <v>0</v>
      </c>
      <c r="E4422" s="39">
        <f>IF($D4422="","",IFERROR(VLOOKUP($D4422,AcctTbl,2,0),""))</f>
        <v>0</v>
      </c>
      <c r="F4422" s="39">
        <f>IF($D4422="","",IFERROR(VLOOKUP($D4422,AcctTbl,3,0),""))</f>
        <v>0</v>
      </c>
      <c r="G4422" s="39">
        <f>IF(Txn!$B2217="","",Txn!$D2217)</f>
        <v>0</v>
      </c>
      <c r="H4422" s="38">
        <f>IF(Txn!$B2217="","",Txn!$E2217)</f>
        <v>0</v>
      </c>
      <c r="I4422" s="40">
        <f>IF(Txn!$B2217="",0,Txn!$Q2217)</f>
        <v>0</v>
      </c>
      <c r="J4422" s="40">
        <f>IF(Txn!$B2217="",0,Txn!$R2217)</f>
        <v>0</v>
      </c>
      <c r="K4422" s="41">
        <f>IF($A4422="","",IFERROR(VALUE(MID($A4422,6,2)),""))</f>
        <v>0</v>
      </c>
      <c r="L4422" s="39">
        <f>IF(Txn!$K2217="","","طرف مقابل — "&amp;Txn!$K2217)</f>
        <v>0</v>
      </c>
      <c r="N4422" s="42">
        <f>IF($D4422="",0,COUNTIF(BankAccts,$D4422))</f>
        <v>0</v>
      </c>
    </row>
    <row r="4423" spans="1:14">
      <c r="A4423" s="38">
        <f>IF(Txn!$B2218="","",Txn!$B2218)</f>
        <v>0</v>
      </c>
      <c r="B4423" s="38">
        <f>IF(Txn!$B2218="","",Txn!$C2218)</f>
        <v>0</v>
      </c>
      <c r="C4423" s="39">
        <f>IF(Txn!$B2218="","","تراکنش بانکی")</f>
        <v>0</v>
      </c>
      <c r="D4423" s="38">
        <f>IF(Txn!$B2218="","",IF(Txn!$X2218="","",Txn!$X2218))</f>
        <v>0</v>
      </c>
      <c r="E4423" s="39">
        <f>IF($D4423="","",IFERROR(VLOOKUP($D4423,AcctTbl,2,0),""))</f>
        <v>0</v>
      </c>
      <c r="F4423" s="39">
        <f>IF($D4423="","",IFERROR(VLOOKUP($D4423,AcctTbl,3,0),""))</f>
        <v>0</v>
      </c>
      <c r="G4423" s="39">
        <f>IF(Txn!$B2218="","",Txn!$D2218)</f>
        <v>0</v>
      </c>
      <c r="H4423" s="38">
        <f>IF(Txn!$B2218="","",Txn!$E2218)</f>
        <v>0</v>
      </c>
      <c r="I4423" s="40">
        <f>IF(Txn!$B2218="",0,Txn!$O2218)</f>
        <v>0</v>
      </c>
      <c r="J4423" s="40">
        <f>IF(Txn!$B2218="",0,Txn!$P2218)</f>
        <v>0</v>
      </c>
      <c r="K4423" s="41">
        <f>IF($A4423="","",IFERROR(VALUE(MID($A4423,6,2)),""))</f>
        <v>0</v>
      </c>
      <c r="L4423" s="39">
        <f>IF(Txn!$K2218="","",Txn!$K2218)</f>
        <v>0</v>
      </c>
      <c r="N4423" s="42">
        <f>IF($D4423="",0,COUNTIF(BankAccts,$D4423))</f>
        <v>0</v>
      </c>
    </row>
    <row r="4424" spans="1:14">
      <c r="A4424" s="38">
        <f>IF(Txn!$B2218="","",Txn!$B2218)</f>
        <v>0</v>
      </c>
      <c r="B4424" s="38">
        <f>IF(Txn!$B2218="","",Txn!$C2218)</f>
        <v>0</v>
      </c>
      <c r="C4424" s="39">
        <f>IF(Txn!$B2218="","","تراکنش بانکی")</f>
        <v>0</v>
      </c>
      <c r="D4424" s="38">
        <f>IF(Txn!$B2218="","",IF(IF(Txn!$U2218="TRF",Txn!$Y2218,Txn!$Z2218)="","",IF(Txn!$U2218="TRF",Txn!$Y2218,Txn!$Z2218)))</f>
        <v>0</v>
      </c>
      <c r="E4424" s="39">
        <f>IF($D4424="","",IFERROR(VLOOKUP($D4424,AcctTbl,2,0),""))</f>
        <v>0</v>
      </c>
      <c r="F4424" s="39">
        <f>IF($D4424="","",IFERROR(VLOOKUP($D4424,AcctTbl,3,0),""))</f>
        <v>0</v>
      </c>
      <c r="G4424" s="39">
        <f>IF(Txn!$B2218="","",Txn!$D2218)</f>
        <v>0</v>
      </c>
      <c r="H4424" s="38">
        <f>IF(Txn!$B2218="","",Txn!$E2218)</f>
        <v>0</v>
      </c>
      <c r="I4424" s="40">
        <f>IF(Txn!$B2218="",0,Txn!$Q2218)</f>
        <v>0</v>
      </c>
      <c r="J4424" s="40">
        <f>IF(Txn!$B2218="",0,Txn!$R2218)</f>
        <v>0</v>
      </c>
      <c r="K4424" s="41">
        <f>IF($A4424="","",IFERROR(VALUE(MID($A4424,6,2)),""))</f>
        <v>0</v>
      </c>
      <c r="L4424" s="39">
        <f>IF(Txn!$K2218="","","طرف مقابل — "&amp;Txn!$K2218)</f>
        <v>0</v>
      </c>
      <c r="N4424" s="42">
        <f>IF($D4424="",0,COUNTIF(BankAccts,$D4424))</f>
        <v>0</v>
      </c>
    </row>
    <row r="4425" spans="1:14">
      <c r="A4425" s="38">
        <f>IF(Txn!$B2219="","",Txn!$B2219)</f>
        <v>0</v>
      </c>
      <c r="B4425" s="38">
        <f>IF(Txn!$B2219="","",Txn!$C2219)</f>
        <v>0</v>
      </c>
      <c r="C4425" s="39">
        <f>IF(Txn!$B2219="","","تراکنش بانکی")</f>
        <v>0</v>
      </c>
      <c r="D4425" s="38">
        <f>IF(Txn!$B2219="","",IF(Txn!$X2219="","",Txn!$X2219))</f>
        <v>0</v>
      </c>
      <c r="E4425" s="39">
        <f>IF($D4425="","",IFERROR(VLOOKUP($D4425,AcctTbl,2,0),""))</f>
        <v>0</v>
      </c>
      <c r="F4425" s="39">
        <f>IF($D4425="","",IFERROR(VLOOKUP($D4425,AcctTbl,3,0),""))</f>
        <v>0</v>
      </c>
      <c r="G4425" s="39">
        <f>IF(Txn!$B2219="","",Txn!$D2219)</f>
        <v>0</v>
      </c>
      <c r="H4425" s="38">
        <f>IF(Txn!$B2219="","",Txn!$E2219)</f>
        <v>0</v>
      </c>
      <c r="I4425" s="40">
        <f>IF(Txn!$B2219="",0,Txn!$O2219)</f>
        <v>0</v>
      </c>
      <c r="J4425" s="40">
        <f>IF(Txn!$B2219="",0,Txn!$P2219)</f>
        <v>0</v>
      </c>
      <c r="K4425" s="41">
        <f>IF($A4425="","",IFERROR(VALUE(MID($A4425,6,2)),""))</f>
        <v>0</v>
      </c>
      <c r="L4425" s="39">
        <f>IF(Txn!$K2219="","",Txn!$K2219)</f>
        <v>0</v>
      </c>
      <c r="N4425" s="42">
        <f>IF($D4425="",0,COUNTIF(BankAccts,$D4425))</f>
        <v>0</v>
      </c>
    </row>
    <row r="4426" spans="1:14">
      <c r="A4426" s="38">
        <f>IF(Txn!$B2219="","",Txn!$B2219)</f>
        <v>0</v>
      </c>
      <c r="B4426" s="38">
        <f>IF(Txn!$B2219="","",Txn!$C2219)</f>
        <v>0</v>
      </c>
      <c r="C4426" s="39">
        <f>IF(Txn!$B2219="","","تراکنش بانکی")</f>
        <v>0</v>
      </c>
      <c r="D4426" s="38">
        <f>IF(Txn!$B2219="","",IF(IF(Txn!$U2219="TRF",Txn!$Y2219,Txn!$Z2219)="","",IF(Txn!$U2219="TRF",Txn!$Y2219,Txn!$Z2219)))</f>
        <v>0</v>
      </c>
      <c r="E4426" s="39">
        <f>IF($D4426="","",IFERROR(VLOOKUP($D4426,AcctTbl,2,0),""))</f>
        <v>0</v>
      </c>
      <c r="F4426" s="39">
        <f>IF($D4426="","",IFERROR(VLOOKUP($D4426,AcctTbl,3,0),""))</f>
        <v>0</v>
      </c>
      <c r="G4426" s="39">
        <f>IF(Txn!$B2219="","",Txn!$D2219)</f>
        <v>0</v>
      </c>
      <c r="H4426" s="38">
        <f>IF(Txn!$B2219="","",Txn!$E2219)</f>
        <v>0</v>
      </c>
      <c r="I4426" s="40">
        <f>IF(Txn!$B2219="",0,Txn!$Q2219)</f>
        <v>0</v>
      </c>
      <c r="J4426" s="40">
        <f>IF(Txn!$B2219="",0,Txn!$R2219)</f>
        <v>0</v>
      </c>
      <c r="K4426" s="41">
        <f>IF($A4426="","",IFERROR(VALUE(MID($A4426,6,2)),""))</f>
        <v>0</v>
      </c>
      <c r="L4426" s="39">
        <f>IF(Txn!$K2219="","","طرف مقابل — "&amp;Txn!$K2219)</f>
        <v>0</v>
      </c>
      <c r="N4426" s="42">
        <f>IF($D4426="",0,COUNTIF(BankAccts,$D4426))</f>
        <v>0</v>
      </c>
    </row>
    <row r="4427" spans="1:14">
      <c r="A4427" s="38">
        <f>IF(Txn!$B2220="","",Txn!$B2220)</f>
        <v>0</v>
      </c>
      <c r="B4427" s="38">
        <f>IF(Txn!$B2220="","",Txn!$C2220)</f>
        <v>0</v>
      </c>
      <c r="C4427" s="39">
        <f>IF(Txn!$B2220="","","تراکنش بانکی")</f>
        <v>0</v>
      </c>
      <c r="D4427" s="38">
        <f>IF(Txn!$B2220="","",IF(Txn!$X2220="","",Txn!$X2220))</f>
        <v>0</v>
      </c>
      <c r="E4427" s="39">
        <f>IF($D4427="","",IFERROR(VLOOKUP($D4427,AcctTbl,2,0),""))</f>
        <v>0</v>
      </c>
      <c r="F4427" s="39">
        <f>IF($D4427="","",IFERROR(VLOOKUP($D4427,AcctTbl,3,0),""))</f>
        <v>0</v>
      </c>
      <c r="G4427" s="39">
        <f>IF(Txn!$B2220="","",Txn!$D2220)</f>
        <v>0</v>
      </c>
      <c r="H4427" s="38">
        <f>IF(Txn!$B2220="","",Txn!$E2220)</f>
        <v>0</v>
      </c>
      <c r="I4427" s="40">
        <f>IF(Txn!$B2220="",0,Txn!$O2220)</f>
        <v>0</v>
      </c>
      <c r="J4427" s="40">
        <f>IF(Txn!$B2220="",0,Txn!$P2220)</f>
        <v>0</v>
      </c>
      <c r="K4427" s="41">
        <f>IF($A4427="","",IFERROR(VALUE(MID($A4427,6,2)),""))</f>
        <v>0</v>
      </c>
      <c r="L4427" s="39">
        <f>IF(Txn!$K2220="","",Txn!$K2220)</f>
        <v>0</v>
      </c>
      <c r="N4427" s="42">
        <f>IF($D4427="",0,COUNTIF(BankAccts,$D4427))</f>
        <v>0</v>
      </c>
    </row>
    <row r="4428" spans="1:14">
      <c r="A4428" s="38">
        <f>IF(Txn!$B2220="","",Txn!$B2220)</f>
        <v>0</v>
      </c>
      <c r="B4428" s="38">
        <f>IF(Txn!$B2220="","",Txn!$C2220)</f>
        <v>0</v>
      </c>
      <c r="C4428" s="39">
        <f>IF(Txn!$B2220="","","تراکنش بانکی")</f>
        <v>0</v>
      </c>
      <c r="D4428" s="38">
        <f>IF(Txn!$B2220="","",IF(IF(Txn!$U2220="TRF",Txn!$Y2220,Txn!$Z2220)="","",IF(Txn!$U2220="TRF",Txn!$Y2220,Txn!$Z2220)))</f>
        <v>0</v>
      </c>
      <c r="E4428" s="39">
        <f>IF($D4428="","",IFERROR(VLOOKUP($D4428,AcctTbl,2,0),""))</f>
        <v>0</v>
      </c>
      <c r="F4428" s="39">
        <f>IF($D4428="","",IFERROR(VLOOKUP($D4428,AcctTbl,3,0),""))</f>
        <v>0</v>
      </c>
      <c r="G4428" s="39">
        <f>IF(Txn!$B2220="","",Txn!$D2220)</f>
        <v>0</v>
      </c>
      <c r="H4428" s="38">
        <f>IF(Txn!$B2220="","",Txn!$E2220)</f>
        <v>0</v>
      </c>
      <c r="I4428" s="40">
        <f>IF(Txn!$B2220="",0,Txn!$Q2220)</f>
        <v>0</v>
      </c>
      <c r="J4428" s="40">
        <f>IF(Txn!$B2220="",0,Txn!$R2220)</f>
        <v>0</v>
      </c>
      <c r="K4428" s="41">
        <f>IF($A4428="","",IFERROR(VALUE(MID($A4428,6,2)),""))</f>
        <v>0</v>
      </c>
      <c r="L4428" s="39">
        <f>IF(Txn!$K2220="","","طرف مقابل — "&amp;Txn!$K2220)</f>
        <v>0</v>
      </c>
      <c r="N4428" s="42">
        <f>IF($D4428="",0,COUNTIF(BankAccts,$D4428))</f>
        <v>0</v>
      </c>
    </row>
    <row r="4429" spans="1:14">
      <c r="A4429" s="38">
        <f>IF(Txn!$B2221="","",Txn!$B2221)</f>
        <v>0</v>
      </c>
      <c r="B4429" s="38">
        <f>IF(Txn!$B2221="","",Txn!$C2221)</f>
        <v>0</v>
      </c>
      <c r="C4429" s="39">
        <f>IF(Txn!$B2221="","","تراکنش بانکی")</f>
        <v>0</v>
      </c>
      <c r="D4429" s="38">
        <f>IF(Txn!$B2221="","",IF(Txn!$X2221="","",Txn!$X2221))</f>
        <v>0</v>
      </c>
      <c r="E4429" s="39">
        <f>IF($D4429="","",IFERROR(VLOOKUP($D4429,AcctTbl,2,0),""))</f>
        <v>0</v>
      </c>
      <c r="F4429" s="39">
        <f>IF($D4429="","",IFERROR(VLOOKUP($D4429,AcctTbl,3,0),""))</f>
        <v>0</v>
      </c>
      <c r="G4429" s="39">
        <f>IF(Txn!$B2221="","",Txn!$D2221)</f>
        <v>0</v>
      </c>
      <c r="H4429" s="38">
        <f>IF(Txn!$B2221="","",Txn!$E2221)</f>
        <v>0</v>
      </c>
      <c r="I4429" s="40">
        <f>IF(Txn!$B2221="",0,Txn!$O2221)</f>
        <v>0</v>
      </c>
      <c r="J4429" s="40">
        <f>IF(Txn!$B2221="",0,Txn!$P2221)</f>
        <v>0</v>
      </c>
      <c r="K4429" s="41">
        <f>IF($A4429="","",IFERROR(VALUE(MID($A4429,6,2)),""))</f>
        <v>0</v>
      </c>
      <c r="L4429" s="39">
        <f>IF(Txn!$K2221="","",Txn!$K2221)</f>
        <v>0</v>
      </c>
      <c r="N4429" s="42">
        <f>IF($D4429="",0,COUNTIF(BankAccts,$D4429))</f>
        <v>0</v>
      </c>
    </row>
    <row r="4430" spans="1:14">
      <c r="A4430" s="38">
        <f>IF(Txn!$B2221="","",Txn!$B2221)</f>
        <v>0</v>
      </c>
      <c r="B4430" s="38">
        <f>IF(Txn!$B2221="","",Txn!$C2221)</f>
        <v>0</v>
      </c>
      <c r="C4430" s="39">
        <f>IF(Txn!$B2221="","","تراکنش بانکی")</f>
        <v>0</v>
      </c>
      <c r="D4430" s="38">
        <f>IF(Txn!$B2221="","",IF(IF(Txn!$U2221="TRF",Txn!$Y2221,Txn!$Z2221)="","",IF(Txn!$U2221="TRF",Txn!$Y2221,Txn!$Z2221)))</f>
        <v>0</v>
      </c>
      <c r="E4430" s="39">
        <f>IF($D4430="","",IFERROR(VLOOKUP($D4430,AcctTbl,2,0),""))</f>
        <v>0</v>
      </c>
      <c r="F4430" s="39">
        <f>IF($D4430="","",IFERROR(VLOOKUP($D4430,AcctTbl,3,0),""))</f>
        <v>0</v>
      </c>
      <c r="G4430" s="39">
        <f>IF(Txn!$B2221="","",Txn!$D2221)</f>
        <v>0</v>
      </c>
      <c r="H4430" s="38">
        <f>IF(Txn!$B2221="","",Txn!$E2221)</f>
        <v>0</v>
      </c>
      <c r="I4430" s="40">
        <f>IF(Txn!$B2221="",0,Txn!$Q2221)</f>
        <v>0</v>
      </c>
      <c r="J4430" s="40">
        <f>IF(Txn!$B2221="",0,Txn!$R2221)</f>
        <v>0</v>
      </c>
      <c r="K4430" s="41">
        <f>IF($A4430="","",IFERROR(VALUE(MID($A4430,6,2)),""))</f>
        <v>0</v>
      </c>
      <c r="L4430" s="39">
        <f>IF(Txn!$K2221="","","طرف مقابل — "&amp;Txn!$K2221)</f>
        <v>0</v>
      </c>
      <c r="N4430" s="42">
        <f>IF($D4430="",0,COUNTIF(BankAccts,$D4430))</f>
        <v>0</v>
      </c>
    </row>
    <row r="4431" spans="1:14">
      <c r="A4431" s="38">
        <f>IF(Txn!$B2222="","",Txn!$B2222)</f>
        <v>0</v>
      </c>
      <c r="B4431" s="38">
        <f>IF(Txn!$B2222="","",Txn!$C2222)</f>
        <v>0</v>
      </c>
      <c r="C4431" s="39">
        <f>IF(Txn!$B2222="","","تراکنش بانکی")</f>
        <v>0</v>
      </c>
      <c r="D4431" s="38">
        <f>IF(Txn!$B2222="","",IF(Txn!$X2222="","",Txn!$X2222))</f>
        <v>0</v>
      </c>
      <c r="E4431" s="39">
        <f>IF($D4431="","",IFERROR(VLOOKUP($D4431,AcctTbl,2,0),""))</f>
        <v>0</v>
      </c>
      <c r="F4431" s="39">
        <f>IF($D4431="","",IFERROR(VLOOKUP($D4431,AcctTbl,3,0),""))</f>
        <v>0</v>
      </c>
      <c r="G4431" s="39">
        <f>IF(Txn!$B2222="","",Txn!$D2222)</f>
        <v>0</v>
      </c>
      <c r="H4431" s="38">
        <f>IF(Txn!$B2222="","",Txn!$E2222)</f>
        <v>0</v>
      </c>
      <c r="I4431" s="40">
        <f>IF(Txn!$B2222="",0,Txn!$O2222)</f>
        <v>0</v>
      </c>
      <c r="J4431" s="40">
        <f>IF(Txn!$B2222="",0,Txn!$P2222)</f>
        <v>0</v>
      </c>
      <c r="K4431" s="41">
        <f>IF($A4431="","",IFERROR(VALUE(MID($A4431,6,2)),""))</f>
        <v>0</v>
      </c>
      <c r="L4431" s="39">
        <f>IF(Txn!$K2222="","",Txn!$K2222)</f>
        <v>0</v>
      </c>
      <c r="N4431" s="42">
        <f>IF($D4431="",0,COUNTIF(BankAccts,$D4431))</f>
        <v>0</v>
      </c>
    </row>
    <row r="4432" spans="1:14">
      <c r="A4432" s="38">
        <f>IF(Txn!$B2222="","",Txn!$B2222)</f>
        <v>0</v>
      </c>
      <c r="B4432" s="38">
        <f>IF(Txn!$B2222="","",Txn!$C2222)</f>
        <v>0</v>
      </c>
      <c r="C4432" s="39">
        <f>IF(Txn!$B2222="","","تراکنش بانکی")</f>
        <v>0</v>
      </c>
      <c r="D4432" s="38">
        <f>IF(Txn!$B2222="","",IF(IF(Txn!$U2222="TRF",Txn!$Y2222,Txn!$Z2222)="","",IF(Txn!$U2222="TRF",Txn!$Y2222,Txn!$Z2222)))</f>
        <v>0</v>
      </c>
      <c r="E4432" s="39">
        <f>IF($D4432="","",IFERROR(VLOOKUP($D4432,AcctTbl,2,0),""))</f>
        <v>0</v>
      </c>
      <c r="F4432" s="39">
        <f>IF($D4432="","",IFERROR(VLOOKUP($D4432,AcctTbl,3,0),""))</f>
        <v>0</v>
      </c>
      <c r="G4432" s="39">
        <f>IF(Txn!$B2222="","",Txn!$D2222)</f>
        <v>0</v>
      </c>
      <c r="H4432" s="38">
        <f>IF(Txn!$B2222="","",Txn!$E2222)</f>
        <v>0</v>
      </c>
      <c r="I4432" s="40">
        <f>IF(Txn!$B2222="",0,Txn!$Q2222)</f>
        <v>0</v>
      </c>
      <c r="J4432" s="40">
        <f>IF(Txn!$B2222="",0,Txn!$R2222)</f>
        <v>0</v>
      </c>
      <c r="K4432" s="41">
        <f>IF($A4432="","",IFERROR(VALUE(MID($A4432,6,2)),""))</f>
        <v>0</v>
      </c>
      <c r="L4432" s="39">
        <f>IF(Txn!$K2222="","","طرف مقابل — "&amp;Txn!$K2222)</f>
        <v>0</v>
      </c>
      <c r="N4432" s="42">
        <f>IF($D4432="",0,COUNTIF(BankAccts,$D4432))</f>
        <v>0</v>
      </c>
    </row>
    <row r="4433" spans="1:14">
      <c r="A4433" s="38">
        <f>IF(Txn!$B2223="","",Txn!$B2223)</f>
        <v>0</v>
      </c>
      <c r="B4433" s="38">
        <f>IF(Txn!$B2223="","",Txn!$C2223)</f>
        <v>0</v>
      </c>
      <c r="C4433" s="39">
        <f>IF(Txn!$B2223="","","تراکنش بانکی")</f>
        <v>0</v>
      </c>
      <c r="D4433" s="38">
        <f>IF(Txn!$B2223="","",IF(Txn!$X2223="","",Txn!$X2223))</f>
        <v>0</v>
      </c>
      <c r="E4433" s="39">
        <f>IF($D4433="","",IFERROR(VLOOKUP($D4433,AcctTbl,2,0),""))</f>
        <v>0</v>
      </c>
      <c r="F4433" s="39">
        <f>IF($D4433="","",IFERROR(VLOOKUP($D4433,AcctTbl,3,0),""))</f>
        <v>0</v>
      </c>
      <c r="G4433" s="39">
        <f>IF(Txn!$B2223="","",Txn!$D2223)</f>
        <v>0</v>
      </c>
      <c r="H4433" s="38">
        <f>IF(Txn!$B2223="","",Txn!$E2223)</f>
        <v>0</v>
      </c>
      <c r="I4433" s="40">
        <f>IF(Txn!$B2223="",0,Txn!$O2223)</f>
        <v>0</v>
      </c>
      <c r="J4433" s="40">
        <f>IF(Txn!$B2223="",0,Txn!$P2223)</f>
        <v>0</v>
      </c>
      <c r="K4433" s="41">
        <f>IF($A4433="","",IFERROR(VALUE(MID($A4433,6,2)),""))</f>
        <v>0</v>
      </c>
      <c r="L4433" s="39">
        <f>IF(Txn!$K2223="","",Txn!$K2223)</f>
        <v>0</v>
      </c>
      <c r="N4433" s="42">
        <f>IF($D4433="",0,COUNTIF(BankAccts,$D4433))</f>
        <v>0</v>
      </c>
    </row>
    <row r="4434" spans="1:14">
      <c r="A4434" s="38">
        <f>IF(Txn!$B2223="","",Txn!$B2223)</f>
        <v>0</v>
      </c>
      <c r="B4434" s="38">
        <f>IF(Txn!$B2223="","",Txn!$C2223)</f>
        <v>0</v>
      </c>
      <c r="C4434" s="39">
        <f>IF(Txn!$B2223="","","تراکنش بانکی")</f>
        <v>0</v>
      </c>
      <c r="D4434" s="38">
        <f>IF(Txn!$B2223="","",IF(IF(Txn!$U2223="TRF",Txn!$Y2223,Txn!$Z2223)="","",IF(Txn!$U2223="TRF",Txn!$Y2223,Txn!$Z2223)))</f>
        <v>0</v>
      </c>
      <c r="E4434" s="39">
        <f>IF($D4434="","",IFERROR(VLOOKUP($D4434,AcctTbl,2,0),""))</f>
        <v>0</v>
      </c>
      <c r="F4434" s="39">
        <f>IF($D4434="","",IFERROR(VLOOKUP($D4434,AcctTbl,3,0),""))</f>
        <v>0</v>
      </c>
      <c r="G4434" s="39">
        <f>IF(Txn!$B2223="","",Txn!$D2223)</f>
        <v>0</v>
      </c>
      <c r="H4434" s="38">
        <f>IF(Txn!$B2223="","",Txn!$E2223)</f>
        <v>0</v>
      </c>
      <c r="I4434" s="40">
        <f>IF(Txn!$B2223="",0,Txn!$Q2223)</f>
        <v>0</v>
      </c>
      <c r="J4434" s="40">
        <f>IF(Txn!$B2223="",0,Txn!$R2223)</f>
        <v>0</v>
      </c>
      <c r="K4434" s="41">
        <f>IF($A4434="","",IFERROR(VALUE(MID($A4434,6,2)),""))</f>
        <v>0</v>
      </c>
      <c r="L4434" s="39">
        <f>IF(Txn!$K2223="","","طرف مقابل — "&amp;Txn!$K2223)</f>
        <v>0</v>
      </c>
      <c r="N4434" s="42">
        <f>IF($D4434="",0,COUNTIF(BankAccts,$D4434))</f>
        <v>0</v>
      </c>
    </row>
    <row r="4435" spans="1:14">
      <c r="A4435" s="38">
        <f>IF(Txn!$B2224="","",Txn!$B2224)</f>
        <v>0</v>
      </c>
      <c r="B4435" s="38">
        <f>IF(Txn!$B2224="","",Txn!$C2224)</f>
        <v>0</v>
      </c>
      <c r="C4435" s="39">
        <f>IF(Txn!$B2224="","","تراکنش بانکی")</f>
        <v>0</v>
      </c>
      <c r="D4435" s="38">
        <f>IF(Txn!$B2224="","",IF(Txn!$X2224="","",Txn!$X2224))</f>
        <v>0</v>
      </c>
      <c r="E4435" s="39">
        <f>IF($D4435="","",IFERROR(VLOOKUP($D4435,AcctTbl,2,0),""))</f>
        <v>0</v>
      </c>
      <c r="F4435" s="39">
        <f>IF($D4435="","",IFERROR(VLOOKUP($D4435,AcctTbl,3,0),""))</f>
        <v>0</v>
      </c>
      <c r="G4435" s="39">
        <f>IF(Txn!$B2224="","",Txn!$D2224)</f>
        <v>0</v>
      </c>
      <c r="H4435" s="38">
        <f>IF(Txn!$B2224="","",Txn!$E2224)</f>
        <v>0</v>
      </c>
      <c r="I4435" s="40">
        <f>IF(Txn!$B2224="",0,Txn!$O2224)</f>
        <v>0</v>
      </c>
      <c r="J4435" s="40">
        <f>IF(Txn!$B2224="",0,Txn!$P2224)</f>
        <v>0</v>
      </c>
      <c r="K4435" s="41">
        <f>IF($A4435="","",IFERROR(VALUE(MID($A4435,6,2)),""))</f>
        <v>0</v>
      </c>
      <c r="L4435" s="39">
        <f>IF(Txn!$K2224="","",Txn!$K2224)</f>
        <v>0</v>
      </c>
      <c r="N4435" s="42">
        <f>IF($D4435="",0,COUNTIF(BankAccts,$D4435))</f>
        <v>0</v>
      </c>
    </row>
    <row r="4436" spans="1:14">
      <c r="A4436" s="38">
        <f>IF(Txn!$B2224="","",Txn!$B2224)</f>
        <v>0</v>
      </c>
      <c r="B4436" s="38">
        <f>IF(Txn!$B2224="","",Txn!$C2224)</f>
        <v>0</v>
      </c>
      <c r="C4436" s="39">
        <f>IF(Txn!$B2224="","","تراکنش بانکی")</f>
        <v>0</v>
      </c>
      <c r="D4436" s="38">
        <f>IF(Txn!$B2224="","",IF(IF(Txn!$U2224="TRF",Txn!$Y2224,Txn!$Z2224)="","",IF(Txn!$U2224="TRF",Txn!$Y2224,Txn!$Z2224)))</f>
        <v>0</v>
      </c>
      <c r="E4436" s="39">
        <f>IF($D4436="","",IFERROR(VLOOKUP($D4436,AcctTbl,2,0),""))</f>
        <v>0</v>
      </c>
      <c r="F4436" s="39">
        <f>IF($D4436="","",IFERROR(VLOOKUP($D4436,AcctTbl,3,0),""))</f>
        <v>0</v>
      </c>
      <c r="G4436" s="39">
        <f>IF(Txn!$B2224="","",Txn!$D2224)</f>
        <v>0</v>
      </c>
      <c r="H4436" s="38">
        <f>IF(Txn!$B2224="","",Txn!$E2224)</f>
        <v>0</v>
      </c>
      <c r="I4436" s="40">
        <f>IF(Txn!$B2224="",0,Txn!$Q2224)</f>
        <v>0</v>
      </c>
      <c r="J4436" s="40">
        <f>IF(Txn!$B2224="",0,Txn!$R2224)</f>
        <v>0</v>
      </c>
      <c r="K4436" s="41">
        <f>IF($A4436="","",IFERROR(VALUE(MID($A4436,6,2)),""))</f>
        <v>0</v>
      </c>
      <c r="L4436" s="39">
        <f>IF(Txn!$K2224="","","طرف مقابل — "&amp;Txn!$K2224)</f>
        <v>0</v>
      </c>
      <c r="N4436" s="42">
        <f>IF($D4436="",0,COUNTIF(BankAccts,$D4436))</f>
        <v>0</v>
      </c>
    </row>
    <row r="4437" spans="1:14">
      <c r="A4437" s="38">
        <f>IF(Txn!$B2225="","",Txn!$B2225)</f>
        <v>0</v>
      </c>
      <c r="B4437" s="38">
        <f>IF(Txn!$B2225="","",Txn!$C2225)</f>
        <v>0</v>
      </c>
      <c r="C4437" s="39">
        <f>IF(Txn!$B2225="","","تراکنش بانکی")</f>
        <v>0</v>
      </c>
      <c r="D4437" s="38">
        <f>IF(Txn!$B2225="","",IF(Txn!$X2225="","",Txn!$X2225))</f>
        <v>0</v>
      </c>
      <c r="E4437" s="39">
        <f>IF($D4437="","",IFERROR(VLOOKUP($D4437,AcctTbl,2,0),""))</f>
        <v>0</v>
      </c>
      <c r="F4437" s="39">
        <f>IF($D4437="","",IFERROR(VLOOKUP($D4437,AcctTbl,3,0),""))</f>
        <v>0</v>
      </c>
      <c r="G4437" s="39">
        <f>IF(Txn!$B2225="","",Txn!$D2225)</f>
        <v>0</v>
      </c>
      <c r="H4437" s="38">
        <f>IF(Txn!$B2225="","",Txn!$E2225)</f>
        <v>0</v>
      </c>
      <c r="I4437" s="40">
        <f>IF(Txn!$B2225="",0,Txn!$O2225)</f>
        <v>0</v>
      </c>
      <c r="J4437" s="40">
        <f>IF(Txn!$B2225="",0,Txn!$P2225)</f>
        <v>0</v>
      </c>
      <c r="K4437" s="41">
        <f>IF($A4437="","",IFERROR(VALUE(MID($A4437,6,2)),""))</f>
        <v>0</v>
      </c>
      <c r="L4437" s="39">
        <f>IF(Txn!$K2225="","",Txn!$K2225)</f>
        <v>0</v>
      </c>
      <c r="N4437" s="42">
        <f>IF($D4437="",0,COUNTIF(BankAccts,$D4437))</f>
        <v>0</v>
      </c>
    </row>
    <row r="4438" spans="1:14">
      <c r="A4438" s="38">
        <f>IF(Txn!$B2225="","",Txn!$B2225)</f>
        <v>0</v>
      </c>
      <c r="B4438" s="38">
        <f>IF(Txn!$B2225="","",Txn!$C2225)</f>
        <v>0</v>
      </c>
      <c r="C4438" s="39">
        <f>IF(Txn!$B2225="","","تراکنش بانکی")</f>
        <v>0</v>
      </c>
      <c r="D4438" s="38">
        <f>IF(Txn!$B2225="","",IF(IF(Txn!$U2225="TRF",Txn!$Y2225,Txn!$Z2225)="","",IF(Txn!$U2225="TRF",Txn!$Y2225,Txn!$Z2225)))</f>
        <v>0</v>
      </c>
      <c r="E4438" s="39">
        <f>IF($D4438="","",IFERROR(VLOOKUP($D4438,AcctTbl,2,0),""))</f>
        <v>0</v>
      </c>
      <c r="F4438" s="39">
        <f>IF($D4438="","",IFERROR(VLOOKUP($D4438,AcctTbl,3,0),""))</f>
        <v>0</v>
      </c>
      <c r="G4438" s="39">
        <f>IF(Txn!$B2225="","",Txn!$D2225)</f>
        <v>0</v>
      </c>
      <c r="H4438" s="38">
        <f>IF(Txn!$B2225="","",Txn!$E2225)</f>
        <v>0</v>
      </c>
      <c r="I4438" s="40">
        <f>IF(Txn!$B2225="",0,Txn!$Q2225)</f>
        <v>0</v>
      </c>
      <c r="J4438" s="40">
        <f>IF(Txn!$B2225="",0,Txn!$R2225)</f>
        <v>0</v>
      </c>
      <c r="K4438" s="41">
        <f>IF($A4438="","",IFERROR(VALUE(MID($A4438,6,2)),""))</f>
        <v>0</v>
      </c>
      <c r="L4438" s="39">
        <f>IF(Txn!$K2225="","","طرف مقابل — "&amp;Txn!$K2225)</f>
        <v>0</v>
      </c>
      <c r="N4438" s="42">
        <f>IF($D4438="",0,COUNTIF(BankAccts,$D4438))</f>
        <v>0</v>
      </c>
    </row>
    <row r="4439" spans="1:14">
      <c r="A4439" s="38">
        <f>IF(Txn!$B2226="","",Txn!$B2226)</f>
        <v>0</v>
      </c>
      <c r="B4439" s="38">
        <f>IF(Txn!$B2226="","",Txn!$C2226)</f>
        <v>0</v>
      </c>
      <c r="C4439" s="39">
        <f>IF(Txn!$B2226="","","تراکنش بانکی")</f>
        <v>0</v>
      </c>
      <c r="D4439" s="38">
        <f>IF(Txn!$B2226="","",IF(Txn!$X2226="","",Txn!$X2226))</f>
        <v>0</v>
      </c>
      <c r="E4439" s="39">
        <f>IF($D4439="","",IFERROR(VLOOKUP($D4439,AcctTbl,2,0),""))</f>
        <v>0</v>
      </c>
      <c r="F4439" s="39">
        <f>IF($D4439="","",IFERROR(VLOOKUP($D4439,AcctTbl,3,0),""))</f>
        <v>0</v>
      </c>
      <c r="G4439" s="39">
        <f>IF(Txn!$B2226="","",Txn!$D2226)</f>
        <v>0</v>
      </c>
      <c r="H4439" s="38">
        <f>IF(Txn!$B2226="","",Txn!$E2226)</f>
        <v>0</v>
      </c>
      <c r="I4439" s="40">
        <f>IF(Txn!$B2226="",0,Txn!$O2226)</f>
        <v>0</v>
      </c>
      <c r="J4439" s="40">
        <f>IF(Txn!$B2226="",0,Txn!$P2226)</f>
        <v>0</v>
      </c>
      <c r="K4439" s="41">
        <f>IF($A4439="","",IFERROR(VALUE(MID($A4439,6,2)),""))</f>
        <v>0</v>
      </c>
      <c r="L4439" s="39">
        <f>IF(Txn!$K2226="","",Txn!$K2226)</f>
        <v>0</v>
      </c>
      <c r="N4439" s="42">
        <f>IF($D4439="",0,COUNTIF(BankAccts,$D4439))</f>
        <v>0</v>
      </c>
    </row>
    <row r="4440" spans="1:14">
      <c r="A4440" s="38">
        <f>IF(Txn!$B2226="","",Txn!$B2226)</f>
        <v>0</v>
      </c>
      <c r="B4440" s="38">
        <f>IF(Txn!$B2226="","",Txn!$C2226)</f>
        <v>0</v>
      </c>
      <c r="C4440" s="39">
        <f>IF(Txn!$B2226="","","تراکنش بانکی")</f>
        <v>0</v>
      </c>
      <c r="D4440" s="38">
        <f>IF(Txn!$B2226="","",IF(IF(Txn!$U2226="TRF",Txn!$Y2226,Txn!$Z2226)="","",IF(Txn!$U2226="TRF",Txn!$Y2226,Txn!$Z2226)))</f>
        <v>0</v>
      </c>
      <c r="E4440" s="39">
        <f>IF($D4440="","",IFERROR(VLOOKUP($D4440,AcctTbl,2,0),""))</f>
        <v>0</v>
      </c>
      <c r="F4440" s="39">
        <f>IF($D4440="","",IFERROR(VLOOKUP($D4440,AcctTbl,3,0),""))</f>
        <v>0</v>
      </c>
      <c r="G4440" s="39">
        <f>IF(Txn!$B2226="","",Txn!$D2226)</f>
        <v>0</v>
      </c>
      <c r="H4440" s="38">
        <f>IF(Txn!$B2226="","",Txn!$E2226)</f>
        <v>0</v>
      </c>
      <c r="I4440" s="40">
        <f>IF(Txn!$B2226="",0,Txn!$Q2226)</f>
        <v>0</v>
      </c>
      <c r="J4440" s="40">
        <f>IF(Txn!$B2226="",0,Txn!$R2226)</f>
        <v>0</v>
      </c>
      <c r="K4440" s="41">
        <f>IF($A4440="","",IFERROR(VALUE(MID($A4440,6,2)),""))</f>
        <v>0</v>
      </c>
      <c r="L4440" s="39">
        <f>IF(Txn!$K2226="","","طرف مقابل — "&amp;Txn!$K2226)</f>
        <v>0</v>
      </c>
      <c r="N4440" s="42">
        <f>IF($D4440="",0,COUNTIF(BankAccts,$D4440))</f>
        <v>0</v>
      </c>
    </row>
    <row r="4441" spans="1:14">
      <c r="A4441" s="38">
        <f>IF(Txn!$B2227="","",Txn!$B2227)</f>
        <v>0</v>
      </c>
      <c r="B4441" s="38">
        <f>IF(Txn!$B2227="","",Txn!$C2227)</f>
        <v>0</v>
      </c>
      <c r="C4441" s="39">
        <f>IF(Txn!$B2227="","","تراکنش بانکی")</f>
        <v>0</v>
      </c>
      <c r="D4441" s="38">
        <f>IF(Txn!$B2227="","",IF(Txn!$X2227="","",Txn!$X2227))</f>
        <v>0</v>
      </c>
      <c r="E4441" s="39">
        <f>IF($D4441="","",IFERROR(VLOOKUP($D4441,AcctTbl,2,0),""))</f>
        <v>0</v>
      </c>
      <c r="F4441" s="39">
        <f>IF($D4441="","",IFERROR(VLOOKUP($D4441,AcctTbl,3,0),""))</f>
        <v>0</v>
      </c>
      <c r="G4441" s="39">
        <f>IF(Txn!$B2227="","",Txn!$D2227)</f>
        <v>0</v>
      </c>
      <c r="H4441" s="38">
        <f>IF(Txn!$B2227="","",Txn!$E2227)</f>
        <v>0</v>
      </c>
      <c r="I4441" s="40">
        <f>IF(Txn!$B2227="",0,Txn!$O2227)</f>
        <v>0</v>
      </c>
      <c r="J4441" s="40">
        <f>IF(Txn!$B2227="",0,Txn!$P2227)</f>
        <v>0</v>
      </c>
      <c r="K4441" s="41">
        <f>IF($A4441="","",IFERROR(VALUE(MID($A4441,6,2)),""))</f>
        <v>0</v>
      </c>
      <c r="L4441" s="39">
        <f>IF(Txn!$K2227="","",Txn!$K2227)</f>
        <v>0</v>
      </c>
      <c r="N4441" s="42">
        <f>IF($D4441="",0,COUNTIF(BankAccts,$D4441))</f>
        <v>0</v>
      </c>
    </row>
    <row r="4442" spans="1:14">
      <c r="A4442" s="38">
        <f>IF(Txn!$B2227="","",Txn!$B2227)</f>
        <v>0</v>
      </c>
      <c r="B4442" s="38">
        <f>IF(Txn!$B2227="","",Txn!$C2227)</f>
        <v>0</v>
      </c>
      <c r="C4442" s="39">
        <f>IF(Txn!$B2227="","","تراکنش بانکی")</f>
        <v>0</v>
      </c>
      <c r="D4442" s="38">
        <f>IF(Txn!$B2227="","",IF(IF(Txn!$U2227="TRF",Txn!$Y2227,Txn!$Z2227)="","",IF(Txn!$U2227="TRF",Txn!$Y2227,Txn!$Z2227)))</f>
        <v>0</v>
      </c>
      <c r="E4442" s="39">
        <f>IF($D4442="","",IFERROR(VLOOKUP($D4442,AcctTbl,2,0),""))</f>
        <v>0</v>
      </c>
      <c r="F4442" s="39">
        <f>IF($D4442="","",IFERROR(VLOOKUP($D4442,AcctTbl,3,0),""))</f>
        <v>0</v>
      </c>
      <c r="G4442" s="39">
        <f>IF(Txn!$B2227="","",Txn!$D2227)</f>
        <v>0</v>
      </c>
      <c r="H4442" s="38">
        <f>IF(Txn!$B2227="","",Txn!$E2227)</f>
        <v>0</v>
      </c>
      <c r="I4442" s="40">
        <f>IF(Txn!$B2227="",0,Txn!$Q2227)</f>
        <v>0</v>
      </c>
      <c r="J4442" s="40">
        <f>IF(Txn!$B2227="",0,Txn!$R2227)</f>
        <v>0</v>
      </c>
      <c r="K4442" s="41">
        <f>IF($A4442="","",IFERROR(VALUE(MID($A4442,6,2)),""))</f>
        <v>0</v>
      </c>
      <c r="L4442" s="39">
        <f>IF(Txn!$K2227="","","طرف مقابل — "&amp;Txn!$K2227)</f>
        <v>0</v>
      </c>
      <c r="N4442" s="42">
        <f>IF($D4442="",0,COUNTIF(BankAccts,$D4442))</f>
        <v>0</v>
      </c>
    </row>
    <row r="4443" spans="1:14">
      <c r="A4443" s="38">
        <f>IF(Txn!$B2228="","",Txn!$B2228)</f>
        <v>0</v>
      </c>
      <c r="B4443" s="38">
        <f>IF(Txn!$B2228="","",Txn!$C2228)</f>
        <v>0</v>
      </c>
      <c r="C4443" s="39">
        <f>IF(Txn!$B2228="","","تراکنش بانکی")</f>
        <v>0</v>
      </c>
      <c r="D4443" s="38">
        <f>IF(Txn!$B2228="","",IF(Txn!$X2228="","",Txn!$X2228))</f>
        <v>0</v>
      </c>
      <c r="E4443" s="39">
        <f>IF($D4443="","",IFERROR(VLOOKUP($D4443,AcctTbl,2,0),""))</f>
        <v>0</v>
      </c>
      <c r="F4443" s="39">
        <f>IF($D4443="","",IFERROR(VLOOKUP($D4443,AcctTbl,3,0),""))</f>
        <v>0</v>
      </c>
      <c r="G4443" s="39">
        <f>IF(Txn!$B2228="","",Txn!$D2228)</f>
        <v>0</v>
      </c>
      <c r="H4443" s="38">
        <f>IF(Txn!$B2228="","",Txn!$E2228)</f>
        <v>0</v>
      </c>
      <c r="I4443" s="40">
        <f>IF(Txn!$B2228="",0,Txn!$O2228)</f>
        <v>0</v>
      </c>
      <c r="J4443" s="40">
        <f>IF(Txn!$B2228="",0,Txn!$P2228)</f>
        <v>0</v>
      </c>
      <c r="K4443" s="41">
        <f>IF($A4443="","",IFERROR(VALUE(MID($A4443,6,2)),""))</f>
        <v>0</v>
      </c>
      <c r="L4443" s="39">
        <f>IF(Txn!$K2228="","",Txn!$K2228)</f>
        <v>0</v>
      </c>
      <c r="N4443" s="42">
        <f>IF($D4443="",0,COUNTIF(BankAccts,$D4443))</f>
        <v>0</v>
      </c>
    </row>
    <row r="4444" spans="1:14">
      <c r="A4444" s="38">
        <f>IF(Txn!$B2228="","",Txn!$B2228)</f>
        <v>0</v>
      </c>
      <c r="B4444" s="38">
        <f>IF(Txn!$B2228="","",Txn!$C2228)</f>
        <v>0</v>
      </c>
      <c r="C4444" s="39">
        <f>IF(Txn!$B2228="","","تراکنش بانکی")</f>
        <v>0</v>
      </c>
      <c r="D4444" s="38">
        <f>IF(Txn!$B2228="","",IF(IF(Txn!$U2228="TRF",Txn!$Y2228,Txn!$Z2228)="","",IF(Txn!$U2228="TRF",Txn!$Y2228,Txn!$Z2228)))</f>
        <v>0</v>
      </c>
      <c r="E4444" s="39">
        <f>IF($D4444="","",IFERROR(VLOOKUP($D4444,AcctTbl,2,0),""))</f>
        <v>0</v>
      </c>
      <c r="F4444" s="39">
        <f>IF($D4444="","",IFERROR(VLOOKUP($D4444,AcctTbl,3,0),""))</f>
        <v>0</v>
      </c>
      <c r="G4444" s="39">
        <f>IF(Txn!$B2228="","",Txn!$D2228)</f>
        <v>0</v>
      </c>
      <c r="H4444" s="38">
        <f>IF(Txn!$B2228="","",Txn!$E2228)</f>
        <v>0</v>
      </c>
      <c r="I4444" s="40">
        <f>IF(Txn!$B2228="",0,Txn!$Q2228)</f>
        <v>0</v>
      </c>
      <c r="J4444" s="40">
        <f>IF(Txn!$B2228="",0,Txn!$R2228)</f>
        <v>0</v>
      </c>
      <c r="K4444" s="41">
        <f>IF($A4444="","",IFERROR(VALUE(MID($A4444,6,2)),""))</f>
        <v>0</v>
      </c>
      <c r="L4444" s="39">
        <f>IF(Txn!$K2228="","","طرف مقابل — "&amp;Txn!$K2228)</f>
        <v>0</v>
      </c>
      <c r="N4444" s="42">
        <f>IF($D4444="",0,COUNTIF(BankAccts,$D4444))</f>
        <v>0</v>
      </c>
    </row>
    <row r="4445" spans="1:14">
      <c r="A4445" s="38">
        <f>IF(Txn!$B2229="","",Txn!$B2229)</f>
        <v>0</v>
      </c>
      <c r="B4445" s="38">
        <f>IF(Txn!$B2229="","",Txn!$C2229)</f>
        <v>0</v>
      </c>
      <c r="C4445" s="39">
        <f>IF(Txn!$B2229="","","تراکنش بانکی")</f>
        <v>0</v>
      </c>
      <c r="D4445" s="38">
        <f>IF(Txn!$B2229="","",IF(Txn!$X2229="","",Txn!$X2229))</f>
        <v>0</v>
      </c>
      <c r="E4445" s="39">
        <f>IF($D4445="","",IFERROR(VLOOKUP($D4445,AcctTbl,2,0),""))</f>
        <v>0</v>
      </c>
      <c r="F4445" s="39">
        <f>IF($D4445="","",IFERROR(VLOOKUP($D4445,AcctTbl,3,0),""))</f>
        <v>0</v>
      </c>
      <c r="G4445" s="39">
        <f>IF(Txn!$B2229="","",Txn!$D2229)</f>
        <v>0</v>
      </c>
      <c r="H4445" s="38">
        <f>IF(Txn!$B2229="","",Txn!$E2229)</f>
        <v>0</v>
      </c>
      <c r="I4445" s="40">
        <f>IF(Txn!$B2229="",0,Txn!$O2229)</f>
        <v>0</v>
      </c>
      <c r="J4445" s="40">
        <f>IF(Txn!$B2229="",0,Txn!$P2229)</f>
        <v>0</v>
      </c>
      <c r="K4445" s="41">
        <f>IF($A4445="","",IFERROR(VALUE(MID($A4445,6,2)),""))</f>
        <v>0</v>
      </c>
      <c r="L4445" s="39">
        <f>IF(Txn!$K2229="","",Txn!$K2229)</f>
        <v>0</v>
      </c>
      <c r="N4445" s="42">
        <f>IF($D4445="",0,COUNTIF(BankAccts,$D4445))</f>
        <v>0</v>
      </c>
    </row>
    <row r="4446" spans="1:14">
      <c r="A4446" s="38">
        <f>IF(Txn!$B2229="","",Txn!$B2229)</f>
        <v>0</v>
      </c>
      <c r="B4446" s="38">
        <f>IF(Txn!$B2229="","",Txn!$C2229)</f>
        <v>0</v>
      </c>
      <c r="C4446" s="39">
        <f>IF(Txn!$B2229="","","تراکنش بانکی")</f>
        <v>0</v>
      </c>
      <c r="D4446" s="38">
        <f>IF(Txn!$B2229="","",IF(IF(Txn!$U2229="TRF",Txn!$Y2229,Txn!$Z2229)="","",IF(Txn!$U2229="TRF",Txn!$Y2229,Txn!$Z2229)))</f>
        <v>0</v>
      </c>
      <c r="E4446" s="39">
        <f>IF($D4446="","",IFERROR(VLOOKUP($D4446,AcctTbl,2,0),""))</f>
        <v>0</v>
      </c>
      <c r="F4446" s="39">
        <f>IF($D4446="","",IFERROR(VLOOKUP($D4446,AcctTbl,3,0),""))</f>
        <v>0</v>
      </c>
      <c r="G4446" s="39">
        <f>IF(Txn!$B2229="","",Txn!$D2229)</f>
        <v>0</v>
      </c>
      <c r="H4446" s="38">
        <f>IF(Txn!$B2229="","",Txn!$E2229)</f>
        <v>0</v>
      </c>
      <c r="I4446" s="40">
        <f>IF(Txn!$B2229="",0,Txn!$Q2229)</f>
        <v>0</v>
      </c>
      <c r="J4446" s="40">
        <f>IF(Txn!$B2229="",0,Txn!$R2229)</f>
        <v>0</v>
      </c>
      <c r="K4446" s="41">
        <f>IF($A4446="","",IFERROR(VALUE(MID($A4446,6,2)),""))</f>
        <v>0</v>
      </c>
      <c r="L4446" s="39">
        <f>IF(Txn!$K2229="","","طرف مقابل — "&amp;Txn!$K2229)</f>
        <v>0</v>
      </c>
      <c r="N4446" s="42">
        <f>IF($D4446="",0,COUNTIF(BankAccts,$D4446))</f>
        <v>0</v>
      </c>
    </row>
    <row r="4447" spans="1:14">
      <c r="A4447" s="38">
        <f>IF(Txn!$B2230="","",Txn!$B2230)</f>
        <v>0</v>
      </c>
      <c r="B4447" s="38">
        <f>IF(Txn!$B2230="","",Txn!$C2230)</f>
        <v>0</v>
      </c>
      <c r="C4447" s="39">
        <f>IF(Txn!$B2230="","","تراکنش بانکی")</f>
        <v>0</v>
      </c>
      <c r="D4447" s="38">
        <f>IF(Txn!$B2230="","",IF(Txn!$X2230="","",Txn!$X2230))</f>
        <v>0</v>
      </c>
      <c r="E4447" s="39">
        <f>IF($D4447="","",IFERROR(VLOOKUP($D4447,AcctTbl,2,0),""))</f>
        <v>0</v>
      </c>
      <c r="F4447" s="39">
        <f>IF($D4447="","",IFERROR(VLOOKUP($D4447,AcctTbl,3,0),""))</f>
        <v>0</v>
      </c>
      <c r="G4447" s="39">
        <f>IF(Txn!$B2230="","",Txn!$D2230)</f>
        <v>0</v>
      </c>
      <c r="H4447" s="38">
        <f>IF(Txn!$B2230="","",Txn!$E2230)</f>
        <v>0</v>
      </c>
      <c r="I4447" s="40">
        <f>IF(Txn!$B2230="",0,Txn!$O2230)</f>
        <v>0</v>
      </c>
      <c r="J4447" s="40">
        <f>IF(Txn!$B2230="",0,Txn!$P2230)</f>
        <v>0</v>
      </c>
      <c r="K4447" s="41">
        <f>IF($A4447="","",IFERROR(VALUE(MID($A4447,6,2)),""))</f>
        <v>0</v>
      </c>
      <c r="L4447" s="39">
        <f>IF(Txn!$K2230="","",Txn!$K2230)</f>
        <v>0</v>
      </c>
      <c r="N4447" s="42">
        <f>IF($D4447="",0,COUNTIF(BankAccts,$D4447))</f>
        <v>0</v>
      </c>
    </row>
    <row r="4448" spans="1:14">
      <c r="A4448" s="38">
        <f>IF(Txn!$B2230="","",Txn!$B2230)</f>
        <v>0</v>
      </c>
      <c r="B4448" s="38">
        <f>IF(Txn!$B2230="","",Txn!$C2230)</f>
        <v>0</v>
      </c>
      <c r="C4448" s="39">
        <f>IF(Txn!$B2230="","","تراکنش بانکی")</f>
        <v>0</v>
      </c>
      <c r="D4448" s="38">
        <f>IF(Txn!$B2230="","",IF(IF(Txn!$U2230="TRF",Txn!$Y2230,Txn!$Z2230)="","",IF(Txn!$U2230="TRF",Txn!$Y2230,Txn!$Z2230)))</f>
        <v>0</v>
      </c>
      <c r="E4448" s="39">
        <f>IF($D4448="","",IFERROR(VLOOKUP($D4448,AcctTbl,2,0),""))</f>
        <v>0</v>
      </c>
      <c r="F4448" s="39">
        <f>IF($D4448="","",IFERROR(VLOOKUP($D4448,AcctTbl,3,0),""))</f>
        <v>0</v>
      </c>
      <c r="G4448" s="39">
        <f>IF(Txn!$B2230="","",Txn!$D2230)</f>
        <v>0</v>
      </c>
      <c r="H4448" s="38">
        <f>IF(Txn!$B2230="","",Txn!$E2230)</f>
        <v>0</v>
      </c>
      <c r="I4448" s="40">
        <f>IF(Txn!$B2230="",0,Txn!$Q2230)</f>
        <v>0</v>
      </c>
      <c r="J4448" s="40">
        <f>IF(Txn!$B2230="",0,Txn!$R2230)</f>
        <v>0</v>
      </c>
      <c r="K4448" s="41">
        <f>IF($A4448="","",IFERROR(VALUE(MID($A4448,6,2)),""))</f>
        <v>0</v>
      </c>
      <c r="L4448" s="39">
        <f>IF(Txn!$K2230="","","طرف مقابل — "&amp;Txn!$K2230)</f>
        <v>0</v>
      </c>
      <c r="N4448" s="42">
        <f>IF($D4448="",0,COUNTIF(BankAccts,$D4448))</f>
        <v>0</v>
      </c>
    </row>
    <row r="4449" spans="1:14">
      <c r="A4449" s="38">
        <f>IF(Txn!$B2231="","",Txn!$B2231)</f>
        <v>0</v>
      </c>
      <c r="B4449" s="38">
        <f>IF(Txn!$B2231="","",Txn!$C2231)</f>
        <v>0</v>
      </c>
      <c r="C4449" s="39">
        <f>IF(Txn!$B2231="","","تراکنش بانکی")</f>
        <v>0</v>
      </c>
      <c r="D4449" s="38">
        <f>IF(Txn!$B2231="","",IF(Txn!$X2231="","",Txn!$X2231))</f>
        <v>0</v>
      </c>
      <c r="E4449" s="39">
        <f>IF($D4449="","",IFERROR(VLOOKUP($D4449,AcctTbl,2,0),""))</f>
        <v>0</v>
      </c>
      <c r="F4449" s="39">
        <f>IF($D4449="","",IFERROR(VLOOKUP($D4449,AcctTbl,3,0),""))</f>
        <v>0</v>
      </c>
      <c r="G4449" s="39">
        <f>IF(Txn!$B2231="","",Txn!$D2231)</f>
        <v>0</v>
      </c>
      <c r="H4449" s="38">
        <f>IF(Txn!$B2231="","",Txn!$E2231)</f>
        <v>0</v>
      </c>
      <c r="I4449" s="40">
        <f>IF(Txn!$B2231="",0,Txn!$O2231)</f>
        <v>0</v>
      </c>
      <c r="J4449" s="40">
        <f>IF(Txn!$B2231="",0,Txn!$P2231)</f>
        <v>0</v>
      </c>
      <c r="K4449" s="41">
        <f>IF($A4449="","",IFERROR(VALUE(MID($A4449,6,2)),""))</f>
        <v>0</v>
      </c>
      <c r="L4449" s="39">
        <f>IF(Txn!$K2231="","",Txn!$K2231)</f>
        <v>0</v>
      </c>
      <c r="N4449" s="42">
        <f>IF($D4449="",0,COUNTIF(BankAccts,$D4449))</f>
        <v>0</v>
      </c>
    </row>
    <row r="4450" spans="1:14">
      <c r="A4450" s="38">
        <f>IF(Txn!$B2231="","",Txn!$B2231)</f>
        <v>0</v>
      </c>
      <c r="B4450" s="38">
        <f>IF(Txn!$B2231="","",Txn!$C2231)</f>
        <v>0</v>
      </c>
      <c r="C4450" s="39">
        <f>IF(Txn!$B2231="","","تراکنش بانکی")</f>
        <v>0</v>
      </c>
      <c r="D4450" s="38">
        <f>IF(Txn!$B2231="","",IF(IF(Txn!$U2231="TRF",Txn!$Y2231,Txn!$Z2231)="","",IF(Txn!$U2231="TRF",Txn!$Y2231,Txn!$Z2231)))</f>
        <v>0</v>
      </c>
      <c r="E4450" s="39">
        <f>IF($D4450="","",IFERROR(VLOOKUP($D4450,AcctTbl,2,0),""))</f>
        <v>0</v>
      </c>
      <c r="F4450" s="39">
        <f>IF($D4450="","",IFERROR(VLOOKUP($D4450,AcctTbl,3,0),""))</f>
        <v>0</v>
      </c>
      <c r="G4450" s="39">
        <f>IF(Txn!$B2231="","",Txn!$D2231)</f>
        <v>0</v>
      </c>
      <c r="H4450" s="38">
        <f>IF(Txn!$B2231="","",Txn!$E2231)</f>
        <v>0</v>
      </c>
      <c r="I4450" s="40">
        <f>IF(Txn!$B2231="",0,Txn!$Q2231)</f>
        <v>0</v>
      </c>
      <c r="J4450" s="40">
        <f>IF(Txn!$B2231="",0,Txn!$R2231)</f>
        <v>0</v>
      </c>
      <c r="K4450" s="41">
        <f>IF($A4450="","",IFERROR(VALUE(MID($A4450,6,2)),""))</f>
        <v>0</v>
      </c>
      <c r="L4450" s="39">
        <f>IF(Txn!$K2231="","","طرف مقابل — "&amp;Txn!$K2231)</f>
        <v>0</v>
      </c>
      <c r="N4450" s="42">
        <f>IF($D4450="",0,COUNTIF(BankAccts,$D4450))</f>
        <v>0</v>
      </c>
    </row>
    <row r="4451" spans="1:14">
      <c r="A4451" s="38">
        <f>IF(Txn!$B2232="","",Txn!$B2232)</f>
        <v>0</v>
      </c>
      <c r="B4451" s="38">
        <f>IF(Txn!$B2232="","",Txn!$C2232)</f>
        <v>0</v>
      </c>
      <c r="C4451" s="39">
        <f>IF(Txn!$B2232="","","تراکنش بانکی")</f>
        <v>0</v>
      </c>
      <c r="D4451" s="38">
        <f>IF(Txn!$B2232="","",IF(Txn!$X2232="","",Txn!$X2232))</f>
        <v>0</v>
      </c>
      <c r="E4451" s="39">
        <f>IF($D4451="","",IFERROR(VLOOKUP($D4451,AcctTbl,2,0),""))</f>
        <v>0</v>
      </c>
      <c r="F4451" s="39">
        <f>IF($D4451="","",IFERROR(VLOOKUP($D4451,AcctTbl,3,0),""))</f>
        <v>0</v>
      </c>
      <c r="G4451" s="39">
        <f>IF(Txn!$B2232="","",Txn!$D2232)</f>
        <v>0</v>
      </c>
      <c r="H4451" s="38">
        <f>IF(Txn!$B2232="","",Txn!$E2232)</f>
        <v>0</v>
      </c>
      <c r="I4451" s="40">
        <f>IF(Txn!$B2232="",0,Txn!$O2232)</f>
        <v>0</v>
      </c>
      <c r="J4451" s="40">
        <f>IF(Txn!$B2232="",0,Txn!$P2232)</f>
        <v>0</v>
      </c>
      <c r="K4451" s="41">
        <f>IF($A4451="","",IFERROR(VALUE(MID($A4451,6,2)),""))</f>
        <v>0</v>
      </c>
      <c r="L4451" s="39">
        <f>IF(Txn!$K2232="","",Txn!$K2232)</f>
        <v>0</v>
      </c>
      <c r="N4451" s="42">
        <f>IF($D4451="",0,COUNTIF(BankAccts,$D4451))</f>
        <v>0</v>
      </c>
    </row>
    <row r="4452" spans="1:14">
      <c r="A4452" s="38">
        <f>IF(Txn!$B2232="","",Txn!$B2232)</f>
        <v>0</v>
      </c>
      <c r="B4452" s="38">
        <f>IF(Txn!$B2232="","",Txn!$C2232)</f>
        <v>0</v>
      </c>
      <c r="C4452" s="39">
        <f>IF(Txn!$B2232="","","تراکنش بانکی")</f>
        <v>0</v>
      </c>
      <c r="D4452" s="38">
        <f>IF(Txn!$B2232="","",IF(IF(Txn!$U2232="TRF",Txn!$Y2232,Txn!$Z2232)="","",IF(Txn!$U2232="TRF",Txn!$Y2232,Txn!$Z2232)))</f>
        <v>0</v>
      </c>
      <c r="E4452" s="39">
        <f>IF($D4452="","",IFERROR(VLOOKUP($D4452,AcctTbl,2,0),""))</f>
        <v>0</v>
      </c>
      <c r="F4452" s="39">
        <f>IF($D4452="","",IFERROR(VLOOKUP($D4452,AcctTbl,3,0),""))</f>
        <v>0</v>
      </c>
      <c r="G4452" s="39">
        <f>IF(Txn!$B2232="","",Txn!$D2232)</f>
        <v>0</v>
      </c>
      <c r="H4452" s="38">
        <f>IF(Txn!$B2232="","",Txn!$E2232)</f>
        <v>0</v>
      </c>
      <c r="I4452" s="40">
        <f>IF(Txn!$B2232="",0,Txn!$Q2232)</f>
        <v>0</v>
      </c>
      <c r="J4452" s="40">
        <f>IF(Txn!$B2232="",0,Txn!$R2232)</f>
        <v>0</v>
      </c>
      <c r="K4452" s="41">
        <f>IF($A4452="","",IFERROR(VALUE(MID($A4452,6,2)),""))</f>
        <v>0</v>
      </c>
      <c r="L4452" s="39">
        <f>IF(Txn!$K2232="","","طرف مقابل — "&amp;Txn!$K2232)</f>
        <v>0</v>
      </c>
      <c r="N4452" s="42">
        <f>IF($D4452="",0,COUNTIF(BankAccts,$D4452))</f>
        <v>0</v>
      </c>
    </row>
    <row r="4453" spans="1:14">
      <c r="A4453" s="38">
        <f>IF(Txn!$B2233="","",Txn!$B2233)</f>
        <v>0</v>
      </c>
      <c r="B4453" s="38">
        <f>IF(Txn!$B2233="","",Txn!$C2233)</f>
        <v>0</v>
      </c>
      <c r="C4453" s="39">
        <f>IF(Txn!$B2233="","","تراکنش بانکی")</f>
        <v>0</v>
      </c>
      <c r="D4453" s="38">
        <f>IF(Txn!$B2233="","",IF(Txn!$X2233="","",Txn!$X2233))</f>
        <v>0</v>
      </c>
      <c r="E4453" s="39">
        <f>IF($D4453="","",IFERROR(VLOOKUP($D4453,AcctTbl,2,0),""))</f>
        <v>0</v>
      </c>
      <c r="F4453" s="39">
        <f>IF($D4453="","",IFERROR(VLOOKUP($D4453,AcctTbl,3,0),""))</f>
        <v>0</v>
      </c>
      <c r="G4453" s="39">
        <f>IF(Txn!$B2233="","",Txn!$D2233)</f>
        <v>0</v>
      </c>
      <c r="H4453" s="38">
        <f>IF(Txn!$B2233="","",Txn!$E2233)</f>
        <v>0</v>
      </c>
      <c r="I4453" s="40">
        <f>IF(Txn!$B2233="",0,Txn!$O2233)</f>
        <v>0</v>
      </c>
      <c r="J4453" s="40">
        <f>IF(Txn!$B2233="",0,Txn!$P2233)</f>
        <v>0</v>
      </c>
      <c r="K4453" s="41">
        <f>IF($A4453="","",IFERROR(VALUE(MID($A4453,6,2)),""))</f>
        <v>0</v>
      </c>
      <c r="L4453" s="39">
        <f>IF(Txn!$K2233="","",Txn!$K2233)</f>
        <v>0</v>
      </c>
      <c r="N4453" s="42">
        <f>IF($D4453="",0,COUNTIF(BankAccts,$D4453))</f>
        <v>0</v>
      </c>
    </row>
    <row r="4454" spans="1:14">
      <c r="A4454" s="38">
        <f>IF(Txn!$B2233="","",Txn!$B2233)</f>
        <v>0</v>
      </c>
      <c r="B4454" s="38">
        <f>IF(Txn!$B2233="","",Txn!$C2233)</f>
        <v>0</v>
      </c>
      <c r="C4454" s="39">
        <f>IF(Txn!$B2233="","","تراکنش بانکی")</f>
        <v>0</v>
      </c>
      <c r="D4454" s="38">
        <f>IF(Txn!$B2233="","",IF(IF(Txn!$U2233="TRF",Txn!$Y2233,Txn!$Z2233)="","",IF(Txn!$U2233="TRF",Txn!$Y2233,Txn!$Z2233)))</f>
        <v>0</v>
      </c>
      <c r="E4454" s="39">
        <f>IF($D4454="","",IFERROR(VLOOKUP($D4454,AcctTbl,2,0),""))</f>
        <v>0</v>
      </c>
      <c r="F4454" s="39">
        <f>IF($D4454="","",IFERROR(VLOOKUP($D4454,AcctTbl,3,0),""))</f>
        <v>0</v>
      </c>
      <c r="G4454" s="39">
        <f>IF(Txn!$B2233="","",Txn!$D2233)</f>
        <v>0</v>
      </c>
      <c r="H4454" s="38">
        <f>IF(Txn!$B2233="","",Txn!$E2233)</f>
        <v>0</v>
      </c>
      <c r="I4454" s="40">
        <f>IF(Txn!$B2233="",0,Txn!$Q2233)</f>
        <v>0</v>
      </c>
      <c r="J4454" s="40">
        <f>IF(Txn!$B2233="",0,Txn!$R2233)</f>
        <v>0</v>
      </c>
      <c r="K4454" s="41">
        <f>IF($A4454="","",IFERROR(VALUE(MID($A4454,6,2)),""))</f>
        <v>0</v>
      </c>
      <c r="L4454" s="39">
        <f>IF(Txn!$K2233="","","طرف مقابل — "&amp;Txn!$K2233)</f>
        <v>0</v>
      </c>
      <c r="N4454" s="42">
        <f>IF($D4454="",0,COUNTIF(BankAccts,$D4454))</f>
        <v>0</v>
      </c>
    </row>
    <row r="4455" spans="1:14">
      <c r="A4455" s="38">
        <f>IF(Txn!$B2234="","",Txn!$B2234)</f>
        <v>0</v>
      </c>
      <c r="B4455" s="38">
        <f>IF(Txn!$B2234="","",Txn!$C2234)</f>
        <v>0</v>
      </c>
      <c r="C4455" s="39">
        <f>IF(Txn!$B2234="","","تراکنش بانکی")</f>
        <v>0</v>
      </c>
      <c r="D4455" s="38">
        <f>IF(Txn!$B2234="","",IF(Txn!$X2234="","",Txn!$X2234))</f>
        <v>0</v>
      </c>
      <c r="E4455" s="39">
        <f>IF($D4455="","",IFERROR(VLOOKUP($D4455,AcctTbl,2,0),""))</f>
        <v>0</v>
      </c>
      <c r="F4455" s="39">
        <f>IF($D4455="","",IFERROR(VLOOKUP($D4455,AcctTbl,3,0),""))</f>
        <v>0</v>
      </c>
      <c r="G4455" s="39">
        <f>IF(Txn!$B2234="","",Txn!$D2234)</f>
        <v>0</v>
      </c>
      <c r="H4455" s="38">
        <f>IF(Txn!$B2234="","",Txn!$E2234)</f>
        <v>0</v>
      </c>
      <c r="I4455" s="40">
        <f>IF(Txn!$B2234="",0,Txn!$O2234)</f>
        <v>0</v>
      </c>
      <c r="J4455" s="40">
        <f>IF(Txn!$B2234="",0,Txn!$P2234)</f>
        <v>0</v>
      </c>
      <c r="K4455" s="41">
        <f>IF($A4455="","",IFERROR(VALUE(MID($A4455,6,2)),""))</f>
        <v>0</v>
      </c>
      <c r="L4455" s="39">
        <f>IF(Txn!$K2234="","",Txn!$K2234)</f>
        <v>0</v>
      </c>
      <c r="N4455" s="42">
        <f>IF($D4455="",0,COUNTIF(BankAccts,$D4455))</f>
        <v>0</v>
      </c>
    </row>
    <row r="4456" spans="1:14">
      <c r="A4456" s="38">
        <f>IF(Txn!$B2234="","",Txn!$B2234)</f>
        <v>0</v>
      </c>
      <c r="B4456" s="38">
        <f>IF(Txn!$B2234="","",Txn!$C2234)</f>
        <v>0</v>
      </c>
      <c r="C4456" s="39">
        <f>IF(Txn!$B2234="","","تراکنش بانکی")</f>
        <v>0</v>
      </c>
      <c r="D4456" s="38">
        <f>IF(Txn!$B2234="","",IF(IF(Txn!$U2234="TRF",Txn!$Y2234,Txn!$Z2234)="","",IF(Txn!$U2234="TRF",Txn!$Y2234,Txn!$Z2234)))</f>
        <v>0</v>
      </c>
      <c r="E4456" s="39">
        <f>IF($D4456="","",IFERROR(VLOOKUP($D4456,AcctTbl,2,0),""))</f>
        <v>0</v>
      </c>
      <c r="F4456" s="39">
        <f>IF($D4456="","",IFERROR(VLOOKUP($D4456,AcctTbl,3,0),""))</f>
        <v>0</v>
      </c>
      <c r="G4456" s="39">
        <f>IF(Txn!$B2234="","",Txn!$D2234)</f>
        <v>0</v>
      </c>
      <c r="H4456" s="38">
        <f>IF(Txn!$B2234="","",Txn!$E2234)</f>
        <v>0</v>
      </c>
      <c r="I4456" s="40">
        <f>IF(Txn!$B2234="",0,Txn!$Q2234)</f>
        <v>0</v>
      </c>
      <c r="J4456" s="40">
        <f>IF(Txn!$B2234="",0,Txn!$R2234)</f>
        <v>0</v>
      </c>
      <c r="K4456" s="41">
        <f>IF($A4456="","",IFERROR(VALUE(MID($A4456,6,2)),""))</f>
        <v>0</v>
      </c>
      <c r="L4456" s="39">
        <f>IF(Txn!$K2234="","","طرف مقابل — "&amp;Txn!$K2234)</f>
        <v>0</v>
      </c>
      <c r="N4456" s="42">
        <f>IF($D4456="",0,COUNTIF(BankAccts,$D4456))</f>
        <v>0</v>
      </c>
    </row>
    <row r="4457" spans="1:14">
      <c r="A4457" s="38">
        <f>IF(Txn!$B2235="","",Txn!$B2235)</f>
        <v>0</v>
      </c>
      <c r="B4457" s="38">
        <f>IF(Txn!$B2235="","",Txn!$C2235)</f>
        <v>0</v>
      </c>
      <c r="C4457" s="39">
        <f>IF(Txn!$B2235="","","تراکنش بانکی")</f>
        <v>0</v>
      </c>
      <c r="D4457" s="38">
        <f>IF(Txn!$B2235="","",IF(Txn!$X2235="","",Txn!$X2235))</f>
        <v>0</v>
      </c>
      <c r="E4457" s="39">
        <f>IF($D4457="","",IFERROR(VLOOKUP($D4457,AcctTbl,2,0),""))</f>
        <v>0</v>
      </c>
      <c r="F4457" s="39">
        <f>IF($D4457="","",IFERROR(VLOOKUP($D4457,AcctTbl,3,0),""))</f>
        <v>0</v>
      </c>
      <c r="G4457" s="39">
        <f>IF(Txn!$B2235="","",Txn!$D2235)</f>
        <v>0</v>
      </c>
      <c r="H4457" s="38">
        <f>IF(Txn!$B2235="","",Txn!$E2235)</f>
        <v>0</v>
      </c>
      <c r="I4457" s="40">
        <f>IF(Txn!$B2235="",0,Txn!$O2235)</f>
        <v>0</v>
      </c>
      <c r="J4457" s="40">
        <f>IF(Txn!$B2235="",0,Txn!$P2235)</f>
        <v>0</v>
      </c>
      <c r="K4457" s="41">
        <f>IF($A4457="","",IFERROR(VALUE(MID($A4457,6,2)),""))</f>
        <v>0</v>
      </c>
      <c r="L4457" s="39">
        <f>IF(Txn!$K2235="","",Txn!$K2235)</f>
        <v>0</v>
      </c>
      <c r="N4457" s="42">
        <f>IF($D4457="",0,COUNTIF(BankAccts,$D4457))</f>
        <v>0</v>
      </c>
    </row>
    <row r="4458" spans="1:14">
      <c r="A4458" s="38">
        <f>IF(Txn!$B2235="","",Txn!$B2235)</f>
        <v>0</v>
      </c>
      <c r="B4458" s="38">
        <f>IF(Txn!$B2235="","",Txn!$C2235)</f>
        <v>0</v>
      </c>
      <c r="C4458" s="39">
        <f>IF(Txn!$B2235="","","تراکنش بانکی")</f>
        <v>0</v>
      </c>
      <c r="D4458" s="38">
        <f>IF(Txn!$B2235="","",IF(IF(Txn!$U2235="TRF",Txn!$Y2235,Txn!$Z2235)="","",IF(Txn!$U2235="TRF",Txn!$Y2235,Txn!$Z2235)))</f>
        <v>0</v>
      </c>
      <c r="E4458" s="39">
        <f>IF($D4458="","",IFERROR(VLOOKUP($D4458,AcctTbl,2,0),""))</f>
        <v>0</v>
      </c>
      <c r="F4458" s="39">
        <f>IF($D4458="","",IFERROR(VLOOKUP($D4458,AcctTbl,3,0),""))</f>
        <v>0</v>
      </c>
      <c r="G4458" s="39">
        <f>IF(Txn!$B2235="","",Txn!$D2235)</f>
        <v>0</v>
      </c>
      <c r="H4458" s="38">
        <f>IF(Txn!$B2235="","",Txn!$E2235)</f>
        <v>0</v>
      </c>
      <c r="I4458" s="40">
        <f>IF(Txn!$B2235="",0,Txn!$Q2235)</f>
        <v>0</v>
      </c>
      <c r="J4458" s="40">
        <f>IF(Txn!$B2235="",0,Txn!$R2235)</f>
        <v>0</v>
      </c>
      <c r="K4458" s="41">
        <f>IF($A4458="","",IFERROR(VALUE(MID($A4458,6,2)),""))</f>
        <v>0</v>
      </c>
      <c r="L4458" s="39">
        <f>IF(Txn!$K2235="","","طرف مقابل — "&amp;Txn!$K2235)</f>
        <v>0</v>
      </c>
      <c r="N4458" s="42">
        <f>IF($D4458="",0,COUNTIF(BankAccts,$D4458))</f>
        <v>0</v>
      </c>
    </row>
    <row r="4459" spans="1:14">
      <c r="A4459" s="38">
        <f>IF(Txn!$B2236="","",Txn!$B2236)</f>
        <v>0</v>
      </c>
      <c r="B4459" s="38">
        <f>IF(Txn!$B2236="","",Txn!$C2236)</f>
        <v>0</v>
      </c>
      <c r="C4459" s="39">
        <f>IF(Txn!$B2236="","","تراکنش بانکی")</f>
        <v>0</v>
      </c>
      <c r="D4459" s="38">
        <f>IF(Txn!$B2236="","",IF(Txn!$X2236="","",Txn!$X2236))</f>
        <v>0</v>
      </c>
      <c r="E4459" s="39">
        <f>IF($D4459="","",IFERROR(VLOOKUP($D4459,AcctTbl,2,0),""))</f>
        <v>0</v>
      </c>
      <c r="F4459" s="39">
        <f>IF($D4459="","",IFERROR(VLOOKUP($D4459,AcctTbl,3,0),""))</f>
        <v>0</v>
      </c>
      <c r="G4459" s="39">
        <f>IF(Txn!$B2236="","",Txn!$D2236)</f>
        <v>0</v>
      </c>
      <c r="H4459" s="38">
        <f>IF(Txn!$B2236="","",Txn!$E2236)</f>
        <v>0</v>
      </c>
      <c r="I4459" s="40">
        <f>IF(Txn!$B2236="",0,Txn!$O2236)</f>
        <v>0</v>
      </c>
      <c r="J4459" s="40">
        <f>IF(Txn!$B2236="",0,Txn!$P2236)</f>
        <v>0</v>
      </c>
      <c r="K4459" s="41">
        <f>IF($A4459="","",IFERROR(VALUE(MID($A4459,6,2)),""))</f>
        <v>0</v>
      </c>
      <c r="L4459" s="39">
        <f>IF(Txn!$K2236="","",Txn!$K2236)</f>
        <v>0</v>
      </c>
      <c r="N4459" s="42">
        <f>IF($D4459="",0,COUNTIF(BankAccts,$D4459))</f>
        <v>0</v>
      </c>
    </row>
    <row r="4460" spans="1:14">
      <c r="A4460" s="38">
        <f>IF(Txn!$B2236="","",Txn!$B2236)</f>
        <v>0</v>
      </c>
      <c r="B4460" s="38">
        <f>IF(Txn!$B2236="","",Txn!$C2236)</f>
        <v>0</v>
      </c>
      <c r="C4460" s="39">
        <f>IF(Txn!$B2236="","","تراکنش بانکی")</f>
        <v>0</v>
      </c>
      <c r="D4460" s="38">
        <f>IF(Txn!$B2236="","",IF(IF(Txn!$U2236="TRF",Txn!$Y2236,Txn!$Z2236)="","",IF(Txn!$U2236="TRF",Txn!$Y2236,Txn!$Z2236)))</f>
        <v>0</v>
      </c>
      <c r="E4460" s="39">
        <f>IF($D4460="","",IFERROR(VLOOKUP($D4460,AcctTbl,2,0),""))</f>
        <v>0</v>
      </c>
      <c r="F4460" s="39">
        <f>IF($D4460="","",IFERROR(VLOOKUP($D4460,AcctTbl,3,0),""))</f>
        <v>0</v>
      </c>
      <c r="G4460" s="39">
        <f>IF(Txn!$B2236="","",Txn!$D2236)</f>
        <v>0</v>
      </c>
      <c r="H4460" s="38">
        <f>IF(Txn!$B2236="","",Txn!$E2236)</f>
        <v>0</v>
      </c>
      <c r="I4460" s="40">
        <f>IF(Txn!$B2236="",0,Txn!$Q2236)</f>
        <v>0</v>
      </c>
      <c r="J4460" s="40">
        <f>IF(Txn!$B2236="",0,Txn!$R2236)</f>
        <v>0</v>
      </c>
      <c r="K4460" s="41">
        <f>IF($A4460="","",IFERROR(VALUE(MID($A4460,6,2)),""))</f>
        <v>0</v>
      </c>
      <c r="L4460" s="39">
        <f>IF(Txn!$K2236="","","طرف مقابل — "&amp;Txn!$K2236)</f>
        <v>0</v>
      </c>
      <c r="N4460" s="42">
        <f>IF($D4460="",0,COUNTIF(BankAccts,$D4460))</f>
        <v>0</v>
      </c>
    </row>
    <row r="4461" spans="1:14">
      <c r="A4461" s="38">
        <f>IF(Txn!$B2237="","",Txn!$B2237)</f>
        <v>0</v>
      </c>
      <c r="B4461" s="38">
        <f>IF(Txn!$B2237="","",Txn!$C2237)</f>
        <v>0</v>
      </c>
      <c r="C4461" s="39">
        <f>IF(Txn!$B2237="","","تراکنش بانکی")</f>
        <v>0</v>
      </c>
      <c r="D4461" s="38">
        <f>IF(Txn!$B2237="","",IF(Txn!$X2237="","",Txn!$X2237))</f>
        <v>0</v>
      </c>
      <c r="E4461" s="39">
        <f>IF($D4461="","",IFERROR(VLOOKUP($D4461,AcctTbl,2,0),""))</f>
        <v>0</v>
      </c>
      <c r="F4461" s="39">
        <f>IF($D4461="","",IFERROR(VLOOKUP($D4461,AcctTbl,3,0),""))</f>
        <v>0</v>
      </c>
      <c r="G4461" s="39">
        <f>IF(Txn!$B2237="","",Txn!$D2237)</f>
        <v>0</v>
      </c>
      <c r="H4461" s="38">
        <f>IF(Txn!$B2237="","",Txn!$E2237)</f>
        <v>0</v>
      </c>
      <c r="I4461" s="40">
        <f>IF(Txn!$B2237="",0,Txn!$O2237)</f>
        <v>0</v>
      </c>
      <c r="J4461" s="40">
        <f>IF(Txn!$B2237="",0,Txn!$P2237)</f>
        <v>0</v>
      </c>
      <c r="K4461" s="41">
        <f>IF($A4461="","",IFERROR(VALUE(MID($A4461,6,2)),""))</f>
        <v>0</v>
      </c>
      <c r="L4461" s="39">
        <f>IF(Txn!$K2237="","",Txn!$K2237)</f>
        <v>0</v>
      </c>
      <c r="N4461" s="42">
        <f>IF($D4461="",0,COUNTIF(BankAccts,$D4461))</f>
        <v>0</v>
      </c>
    </row>
    <row r="4462" spans="1:14">
      <c r="A4462" s="38">
        <f>IF(Txn!$B2237="","",Txn!$B2237)</f>
        <v>0</v>
      </c>
      <c r="B4462" s="38">
        <f>IF(Txn!$B2237="","",Txn!$C2237)</f>
        <v>0</v>
      </c>
      <c r="C4462" s="39">
        <f>IF(Txn!$B2237="","","تراکنش بانکی")</f>
        <v>0</v>
      </c>
      <c r="D4462" s="38">
        <f>IF(Txn!$B2237="","",IF(IF(Txn!$U2237="TRF",Txn!$Y2237,Txn!$Z2237)="","",IF(Txn!$U2237="TRF",Txn!$Y2237,Txn!$Z2237)))</f>
        <v>0</v>
      </c>
      <c r="E4462" s="39">
        <f>IF($D4462="","",IFERROR(VLOOKUP($D4462,AcctTbl,2,0),""))</f>
        <v>0</v>
      </c>
      <c r="F4462" s="39">
        <f>IF($D4462="","",IFERROR(VLOOKUP($D4462,AcctTbl,3,0),""))</f>
        <v>0</v>
      </c>
      <c r="G4462" s="39">
        <f>IF(Txn!$B2237="","",Txn!$D2237)</f>
        <v>0</v>
      </c>
      <c r="H4462" s="38">
        <f>IF(Txn!$B2237="","",Txn!$E2237)</f>
        <v>0</v>
      </c>
      <c r="I4462" s="40">
        <f>IF(Txn!$B2237="",0,Txn!$Q2237)</f>
        <v>0</v>
      </c>
      <c r="J4462" s="40">
        <f>IF(Txn!$B2237="",0,Txn!$R2237)</f>
        <v>0</v>
      </c>
      <c r="K4462" s="41">
        <f>IF($A4462="","",IFERROR(VALUE(MID($A4462,6,2)),""))</f>
        <v>0</v>
      </c>
      <c r="L4462" s="39">
        <f>IF(Txn!$K2237="","","طرف مقابل — "&amp;Txn!$K2237)</f>
        <v>0</v>
      </c>
      <c r="N4462" s="42">
        <f>IF($D4462="",0,COUNTIF(BankAccts,$D4462))</f>
        <v>0</v>
      </c>
    </row>
    <row r="4463" spans="1:14">
      <c r="A4463" s="38">
        <f>IF(Txn!$B2238="","",Txn!$B2238)</f>
        <v>0</v>
      </c>
      <c r="B4463" s="38">
        <f>IF(Txn!$B2238="","",Txn!$C2238)</f>
        <v>0</v>
      </c>
      <c r="C4463" s="39">
        <f>IF(Txn!$B2238="","","تراکنش بانکی")</f>
        <v>0</v>
      </c>
      <c r="D4463" s="38">
        <f>IF(Txn!$B2238="","",IF(Txn!$X2238="","",Txn!$X2238))</f>
        <v>0</v>
      </c>
      <c r="E4463" s="39">
        <f>IF($D4463="","",IFERROR(VLOOKUP($D4463,AcctTbl,2,0),""))</f>
        <v>0</v>
      </c>
      <c r="F4463" s="39">
        <f>IF($D4463="","",IFERROR(VLOOKUP($D4463,AcctTbl,3,0),""))</f>
        <v>0</v>
      </c>
      <c r="G4463" s="39">
        <f>IF(Txn!$B2238="","",Txn!$D2238)</f>
        <v>0</v>
      </c>
      <c r="H4463" s="38">
        <f>IF(Txn!$B2238="","",Txn!$E2238)</f>
        <v>0</v>
      </c>
      <c r="I4463" s="40">
        <f>IF(Txn!$B2238="",0,Txn!$O2238)</f>
        <v>0</v>
      </c>
      <c r="J4463" s="40">
        <f>IF(Txn!$B2238="",0,Txn!$P2238)</f>
        <v>0</v>
      </c>
      <c r="K4463" s="41">
        <f>IF($A4463="","",IFERROR(VALUE(MID($A4463,6,2)),""))</f>
        <v>0</v>
      </c>
      <c r="L4463" s="39">
        <f>IF(Txn!$K2238="","",Txn!$K2238)</f>
        <v>0</v>
      </c>
      <c r="N4463" s="42">
        <f>IF($D4463="",0,COUNTIF(BankAccts,$D4463))</f>
        <v>0</v>
      </c>
    </row>
    <row r="4464" spans="1:14">
      <c r="A4464" s="38">
        <f>IF(Txn!$B2238="","",Txn!$B2238)</f>
        <v>0</v>
      </c>
      <c r="B4464" s="38">
        <f>IF(Txn!$B2238="","",Txn!$C2238)</f>
        <v>0</v>
      </c>
      <c r="C4464" s="39">
        <f>IF(Txn!$B2238="","","تراکنش بانکی")</f>
        <v>0</v>
      </c>
      <c r="D4464" s="38">
        <f>IF(Txn!$B2238="","",IF(IF(Txn!$U2238="TRF",Txn!$Y2238,Txn!$Z2238)="","",IF(Txn!$U2238="TRF",Txn!$Y2238,Txn!$Z2238)))</f>
        <v>0</v>
      </c>
      <c r="E4464" s="39">
        <f>IF($D4464="","",IFERROR(VLOOKUP($D4464,AcctTbl,2,0),""))</f>
        <v>0</v>
      </c>
      <c r="F4464" s="39">
        <f>IF($D4464="","",IFERROR(VLOOKUP($D4464,AcctTbl,3,0),""))</f>
        <v>0</v>
      </c>
      <c r="G4464" s="39">
        <f>IF(Txn!$B2238="","",Txn!$D2238)</f>
        <v>0</v>
      </c>
      <c r="H4464" s="38">
        <f>IF(Txn!$B2238="","",Txn!$E2238)</f>
        <v>0</v>
      </c>
      <c r="I4464" s="40">
        <f>IF(Txn!$B2238="",0,Txn!$Q2238)</f>
        <v>0</v>
      </c>
      <c r="J4464" s="40">
        <f>IF(Txn!$B2238="",0,Txn!$R2238)</f>
        <v>0</v>
      </c>
      <c r="K4464" s="41">
        <f>IF($A4464="","",IFERROR(VALUE(MID($A4464,6,2)),""))</f>
        <v>0</v>
      </c>
      <c r="L4464" s="39">
        <f>IF(Txn!$K2238="","","طرف مقابل — "&amp;Txn!$K2238)</f>
        <v>0</v>
      </c>
      <c r="N4464" s="42">
        <f>IF($D4464="",0,COUNTIF(BankAccts,$D4464))</f>
        <v>0</v>
      </c>
    </row>
    <row r="4465" spans="1:14">
      <c r="A4465" s="38">
        <f>IF(Txn!$B2239="","",Txn!$B2239)</f>
        <v>0</v>
      </c>
      <c r="B4465" s="38">
        <f>IF(Txn!$B2239="","",Txn!$C2239)</f>
        <v>0</v>
      </c>
      <c r="C4465" s="39">
        <f>IF(Txn!$B2239="","","تراکنش بانکی")</f>
        <v>0</v>
      </c>
      <c r="D4465" s="38">
        <f>IF(Txn!$B2239="","",IF(Txn!$X2239="","",Txn!$X2239))</f>
        <v>0</v>
      </c>
      <c r="E4465" s="39">
        <f>IF($D4465="","",IFERROR(VLOOKUP($D4465,AcctTbl,2,0),""))</f>
        <v>0</v>
      </c>
      <c r="F4465" s="39">
        <f>IF($D4465="","",IFERROR(VLOOKUP($D4465,AcctTbl,3,0),""))</f>
        <v>0</v>
      </c>
      <c r="G4465" s="39">
        <f>IF(Txn!$B2239="","",Txn!$D2239)</f>
        <v>0</v>
      </c>
      <c r="H4465" s="38">
        <f>IF(Txn!$B2239="","",Txn!$E2239)</f>
        <v>0</v>
      </c>
      <c r="I4465" s="40">
        <f>IF(Txn!$B2239="",0,Txn!$O2239)</f>
        <v>0</v>
      </c>
      <c r="J4465" s="40">
        <f>IF(Txn!$B2239="",0,Txn!$P2239)</f>
        <v>0</v>
      </c>
      <c r="K4465" s="41">
        <f>IF($A4465="","",IFERROR(VALUE(MID($A4465,6,2)),""))</f>
        <v>0</v>
      </c>
      <c r="L4465" s="39">
        <f>IF(Txn!$K2239="","",Txn!$K2239)</f>
        <v>0</v>
      </c>
      <c r="N4465" s="42">
        <f>IF($D4465="",0,COUNTIF(BankAccts,$D4465))</f>
        <v>0</v>
      </c>
    </row>
    <row r="4466" spans="1:14">
      <c r="A4466" s="38">
        <f>IF(Txn!$B2239="","",Txn!$B2239)</f>
        <v>0</v>
      </c>
      <c r="B4466" s="38">
        <f>IF(Txn!$B2239="","",Txn!$C2239)</f>
        <v>0</v>
      </c>
      <c r="C4466" s="39">
        <f>IF(Txn!$B2239="","","تراکنش بانکی")</f>
        <v>0</v>
      </c>
      <c r="D4466" s="38">
        <f>IF(Txn!$B2239="","",IF(IF(Txn!$U2239="TRF",Txn!$Y2239,Txn!$Z2239)="","",IF(Txn!$U2239="TRF",Txn!$Y2239,Txn!$Z2239)))</f>
        <v>0</v>
      </c>
      <c r="E4466" s="39">
        <f>IF($D4466="","",IFERROR(VLOOKUP($D4466,AcctTbl,2,0),""))</f>
        <v>0</v>
      </c>
      <c r="F4466" s="39">
        <f>IF($D4466="","",IFERROR(VLOOKUP($D4466,AcctTbl,3,0),""))</f>
        <v>0</v>
      </c>
      <c r="G4466" s="39">
        <f>IF(Txn!$B2239="","",Txn!$D2239)</f>
        <v>0</v>
      </c>
      <c r="H4466" s="38">
        <f>IF(Txn!$B2239="","",Txn!$E2239)</f>
        <v>0</v>
      </c>
      <c r="I4466" s="40">
        <f>IF(Txn!$B2239="",0,Txn!$Q2239)</f>
        <v>0</v>
      </c>
      <c r="J4466" s="40">
        <f>IF(Txn!$B2239="",0,Txn!$R2239)</f>
        <v>0</v>
      </c>
      <c r="K4466" s="41">
        <f>IF($A4466="","",IFERROR(VALUE(MID($A4466,6,2)),""))</f>
        <v>0</v>
      </c>
      <c r="L4466" s="39">
        <f>IF(Txn!$K2239="","","طرف مقابل — "&amp;Txn!$K2239)</f>
        <v>0</v>
      </c>
      <c r="N4466" s="42">
        <f>IF($D4466="",0,COUNTIF(BankAccts,$D4466))</f>
        <v>0</v>
      </c>
    </row>
    <row r="4467" spans="1:14">
      <c r="A4467" s="38">
        <f>IF(Txn!$B2240="","",Txn!$B2240)</f>
        <v>0</v>
      </c>
      <c r="B4467" s="38">
        <f>IF(Txn!$B2240="","",Txn!$C2240)</f>
        <v>0</v>
      </c>
      <c r="C4467" s="39">
        <f>IF(Txn!$B2240="","","تراکنش بانکی")</f>
        <v>0</v>
      </c>
      <c r="D4467" s="38">
        <f>IF(Txn!$B2240="","",IF(Txn!$X2240="","",Txn!$X2240))</f>
        <v>0</v>
      </c>
      <c r="E4467" s="39">
        <f>IF($D4467="","",IFERROR(VLOOKUP($D4467,AcctTbl,2,0),""))</f>
        <v>0</v>
      </c>
      <c r="F4467" s="39">
        <f>IF($D4467="","",IFERROR(VLOOKUP($D4467,AcctTbl,3,0),""))</f>
        <v>0</v>
      </c>
      <c r="G4467" s="39">
        <f>IF(Txn!$B2240="","",Txn!$D2240)</f>
        <v>0</v>
      </c>
      <c r="H4467" s="38">
        <f>IF(Txn!$B2240="","",Txn!$E2240)</f>
        <v>0</v>
      </c>
      <c r="I4467" s="40">
        <f>IF(Txn!$B2240="",0,Txn!$O2240)</f>
        <v>0</v>
      </c>
      <c r="J4467" s="40">
        <f>IF(Txn!$B2240="",0,Txn!$P2240)</f>
        <v>0</v>
      </c>
      <c r="K4467" s="41">
        <f>IF($A4467="","",IFERROR(VALUE(MID($A4467,6,2)),""))</f>
        <v>0</v>
      </c>
      <c r="L4467" s="39">
        <f>IF(Txn!$K2240="","",Txn!$K2240)</f>
        <v>0</v>
      </c>
      <c r="N4467" s="42">
        <f>IF($D4467="",0,COUNTIF(BankAccts,$D4467))</f>
        <v>0</v>
      </c>
    </row>
    <row r="4468" spans="1:14">
      <c r="A4468" s="38">
        <f>IF(Txn!$B2240="","",Txn!$B2240)</f>
        <v>0</v>
      </c>
      <c r="B4468" s="38">
        <f>IF(Txn!$B2240="","",Txn!$C2240)</f>
        <v>0</v>
      </c>
      <c r="C4468" s="39">
        <f>IF(Txn!$B2240="","","تراکنش بانکی")</f>
        <v>0</v>
      </c>
      <c r="D4468" s="38">
        <f>IF(Txn!$B2240="","",IF(IF(Txn!$U2240="TRF",Txn!$Y2240,Txn!$Z2240)="","",IF(Txn!$U2240="TRF",Txn!$Y2240,Txn!$Z2240)))</f>
        <v>0</v>
      </c>
      <c r="E4468" s="39">
        <f>IF($D4468="","",IFERROR(VLOOKUP($D4468,AcctTbl,2,0),""))</f>
        <v>0</v>
      </c>
      <c r="F4468" s="39">
        <f>IF($D4468="","",IFERROR(VLOOKUP($D4468,AcctTbl,3,0),""))</f>
        <v>0</v>
      </c>
      <c r="G4468" s="39">
        <f>IF(Txn!$B2240="","",Txn!$D2240)</f>
        <v>0</v>
      </c>
      <c r="H4468" s="38">
        <f>IF(Txn!$B2240="","",Txn!$E2240)</f>
        <v>0</v>
      </c>
      <c r="I4468" s="40">
        <f>IF(Txn!$B2240="",0,Txn!$Q2240)</f>
        <v>0</v>
      </c>
      <c r="J4468" s="40">
        <f>IF(Txn!$B2240="",0,Txn!$R2240)</f>
        <v>0</v>
      </c>
      <c r="K4468" s="41">
        <f>IF($A4468="","",IFERROR(VALUE(MID($A4468,6,2)),""))</f>
        <v>0</v>
      </c>
      <c r="L4468" s="39">
        <f>IF(Txn!$K2240="","","طرف مقابل — "&amp;Txn!$K2240)</f>
        <v>0</v>
      </c>
      <c r="N4468" s="42">
        <f>IF($D4468="",0,COUNTIF(BankAccts,$D4468))</f>
        <v>0</v>
      </c>
    </row>
    <row r="4469" spans="1:14">
      <c r="A4469" s="38">
        <f>IF(Txn!$B2241="","",Txn!$B2241)</f>
        <v>0</v>
      </c>
      <c r="B4469" s="38">
        <f>IF(Txn!$B2241="","",Txn!$C2241)</f>
        <v>0</v>
      </c>
      <c r="C4469" s="39">
        <f>IF(Txn!$B2241="","","تراکنش بانکی")</f>
        <v>0</v>
      </c>
      <c r="D4469" s="38">
        <f>IF(Txn!$B2241="","",IF(Txn!$X2241="","",Txn!$X2241))</f>
        <v>0</v>
      </c>
      <c r="E4469" s="39">
        <f>IF($D4469="","",IFERROR(VLOOKUP($D4469,AcctTbl,2,0),""))</f>
        <v>0</v>
      </c>
      <c r="F4469" s="39">
        <f>IF($D4469="","",IFERROR(VLOOKUP($D4469,AcctTbl,3,0),""))</f>
        <v>0</v>
      </c>
      <c r="G4469" s="39">
        <f>IF(Txn!$B2241="","",Txn!$D2241)</f>
        <v>0</v>
      </c>
      <c r="H4469" s="38">
        <f>IF(Txn!$B2241="","",Txn!$E2241)</f>
        <v>0</v>
      </c>
      <c r="I4469" s="40">
        <f>IF(Txn!$B2241="",0,Txn!$O2241)</f>
        <v>0</v>
      </c>
      <c r="J4469" s="40">
        <f>IF(Txn!$B2241="",0,Txn!$P2241)</f>
        <v>0</v>
      </c>
      <c r="K4469" s="41">
        <f>IF($A4469="","",IFERROR(VALUE(MID($A4469,6,2)),""))</f>
        <v>0</v>
      </c>
      <c r="L4469" s="39">
        <f>IF(Txn!$K2241="","",Txn!$K2241)</f>
        <v>0</v>
      </c>
      <c r="N4469" s="42">
        <f>IF($D4469="",0,COUNTIF(BankAccts,$D4469))</f>
        <v>0</v>
      </c>
    </row>
    <row r="4470" spans="1:14">
      <c r="A4470" s="38">
        <f>IF(Txn!$B2241="","",Txn!$B2241)</f>
        <v>0</v>
      </c>
      <c r="B4470" s="38">
        <f>IF(Txn!$B2241="","",Txn!$C2241)</f>
        <v>0</v>
      </c>
      <c r="C4470" s="39">
        <f>IF(Txn!$B2241="","","تراکنش بانکی")</f>
        <v>0</v>
      </c>
      <c r="D4470" s="38">
        <f>IF(Txn!$B2241="","",IF(IF(Txn!$U2241="TRF",Txn!$Y2241,Txn!$Z2241)="","",IF(Txn!$U2241="TRF",Txn!$Y2241,Txn!$Z2241)))</f>
        <v>0</v>
      </c>
      <c r="E4470" s="39">
        <f>IF($D4470="","",IFERROR(VLOOKUP($D4470,AcctTbl,2,0),""))</f>
        <v>0</v>
      </c>
      <c r="F4470" s="39">
        <f>IF($D4470="","",IFERROR(VLOOKUP($D4470,AcctTbl,3,0),""))</f>
        <v>0</v>
      </c>
      <c r="G4470" s="39">
        <f>IF(Txn!$B2241="","",Txn!$D2241)</f>
        <v>0</v>
      </c>
      <c r="H4470" s="38">
        <f>IF(Txn!$B2241="","",Txn!$E2241)</f>
        <v>0</v>
      </c>
      <c r="I4470" s="40">
        <f>IF(Txn!$B2241="",0,Txn!$Q2241)</f>
        <v>0</v>
      </c>
      <c r="J4470" s="40">
        <f>IF(Txn!$B2241="",0,Txn!$R2241)</f>
        <v>0</v>
      </c>
      <c r="K4470" s="41">
        <f>IF($A4470="","",IFERROR(VALUE(MID($A4470,6,2)),""))</f>
        <v>0</v>
      </c>
      <c r="L4470" s="39">
        <f>IF(Txn!$K2241="","","طرف مقابل — "&amp;Txn!$K2241)</f>
        <v>0</v>
      </c>
      <c r="N4470" s="42">
        <f>IF($D4470="",0,COUNTIF(BankAccts,$D4470))</f>
        <v>0</v>
      </c>
    </row>
    <row r="4471" spans="1:14">
      <c r="A4471" s="38">
        <f>IF(Txn!$B2242="","",Txn!$B2242)</f>
        <v>0</v>
      </c>
      <c r="B4471" s="38">
        <f>IF(Txn!$B2242="","",Txn!$C2242)</f>
        <v>0</v>
      </c>
      <c r="C4471" s="39">
        <f>IF(Txn!$B2242="","","تراکنش بانکی")</f>
        <v>0</v>
      </c>
      <c r="D4471" s="38">
        <f>IF(Txn!$B2242="","",IF(Txn!$X2242="","",Txn!$X2242))</f>
        <v>0</v>
      </c>
      <c r="E4471" s="39">
        <f>IF($D4471="","",IFERROR(VLOOKUP($D4471,AcctTbl,2,0),""))</f>
        <v>0</v>
      </c>
      <c r="F4471" s="39">
        <f>IF($D4471="","",IFERROR(VLOOKUP($D4471,AcctTbl,3,0),""))</f>
        <v>0</v>
      </c>
      <c r="G4471" s="39">
        <f>IF(Txn!$B2242="","",Txn!$D2242)</f>
        <v>0</v>
      </c>
      <c r="H4471" s="38">
        <f>IF(Txn!$B2242="","",Txn!$E2242)</f>
        <v>0</v>
      </c>
      <c r="I4471" s="40">
        <f>IF(Txn!$B2242="",0,Txn!$O2242)</f>
        <v>0</v>
      </c>
      <c r="J4471" s="40">
        <f>IF(Txn!$B2242="",0,Txn!$P2242)</f>
        <v>0</v>
      </c>
      <c r="K4471" s="41">
        <f>IF($A4471="","",IFERROR(VALUE(MID($A4471,6,2)),""))</f>
        <v>0</v>
      </c>
      <c r="L4471" s="39">
        <f>IF(Txn!$K2242="","",Txn!$K2242)</f>
        <v>0</v>
      </c>
      <c r="N4471" s="42">
        <f>IF($D4471="",0,COUNTIF(BankAccts,$D4471))</f>
        <v>0</v>
      </c>
    </row>
    <row r="4472" spans="1:14">
      <c r="A4472" s="38">
        <f>IF(Txn!$B2242="","",Txn!$B2242)</f>
        <v>0</v>
      </c>
      <c r="B4472" s="38">
        <f>IF(Txn!$B2242="","",Txn!$C2242)</f>
        <v>0</v>
      </c>
      <c r="C4472" s="39">
        <f>IF(Txn!$B2242="","","تراکنش بانکی")</f>
        <v>0</v>
      </c>
      <c r="D4472" s="38">
        <f>IF(Txn!$B2242="","",IF(IF(Txn!$U2242="TRF",Txn!$Y2242,Txn!$Z2242)="","",IF(Txn!$U2242="TRF",Txn!$Y2242,Txn!$Z2242)))</f>
        <v>0</v>
      </c>
      <c r="E4472" s="39">
        <f>IF($D4472="","",IFERROR(VLOOKUP($D4472,AcctTbl,2,0),""))</f>
        <v>0</v>
      </c>
      <c r="F4472" s="39">
        <f>IF($D4472="","",IFERROR(VLOOKUP($D4472,AcctTbl,3,0),""))</f>
        <v>0</v>
      </c>
      <c r="G4472" s="39">
        <f>IF(Txn!$B2242="","",Txn!$D2242)</f>
        <v>0</v>
      </c>
      <c r="H4472" s="38">
        <f>IF(Txn!$B2242="","",Txn!$E2242)</f>
        <v>0</v>
      </c>
      <c r="I4472" s="40">
        <f>IF(Txn!$B2242="",0,Txn!$Q2242)</f>
        <v>0</v>
      </c>
      <c r="J4472" s="40">
        <f>IF(Txn!$B2242="",0,Txn!$R2242)</f>
        <v>0</v>
      </c>
      <c r="K4472" s="41">
        <f>IF($A4472="","",IFERROR(VALUE(MID($A4472,6,2)),""))</f>
        <v>0</v>
      </c>
      <c r="L4472" s="39">
        <f>IF(Txn!$K2242="","","طرف مقابل — "&amp;Txn!$K2242)</f>
        <v>0</v>
      </c>
      <c r="N4472" s="42">
        <f>IF($D4472="",0,COUNTIF(BankAccts,$D4472))</f>
        <v>0</v>
      </c>
    </row>
    <row r="4473" spans="1:14">
      <c r="A4473" s="38">
        <f>IF(Txn!$B2243="","",Txn!$B2243)</f>
        <v>0</v>
      </c>
      <c r="B4473" s="38">
        <f>IF(Txn!$B2243="","",Txn!$C2243)</f>
        <v>0</v>
      </c>
      <c r="C4473" s="39">
        <f>IF(Txn!$B2243="","","تراکنش بانکی")</f>
        <v>0</v>
      </c>
      <c r="D4473" s="38">
        <f>IF(Txn!$B2243="","",IF(Txn!$X2243="","",Txn!$X2243))</f>
        <v>0</v>
      </c>
      <c r="E4473" s="39">
        <f>IF($D4473="","",IFERROR(VLOOKUP($D4473,AcctTbl,2,0),""))</f>
        <v>0</v>
      </c>
      <c r="F4473" s="39">
        <f>IF($D4473="","",IFERROR(VLOOKUP($D4473,AcctTbl,3,0),""))</f>
        <v>0</v>
      </c>
      <c r="G4473" s="39">
        <f>IF(Txn!$B2243="","",Txn!$D2243)</f>
        <v>0</v>
      </c>
      <c r="H4473" s="38">
        <f>IF(Txn!$B2243="","",Txn!$E2243)</f>
        <v>0</v>
      </c>
      <c r="I4473" s="40">
        <f>IF(Txn!$B2243="",0,Txn!$O2243)</f>
        <v>0</v>
      </c>
      <c r="J4473" s="40">
        <f>IF(Txn!$B2243="",0,Txn!$P2243)</f>
        <v>0</v>
      </c>
      <c r="K4473" s="41">
        <f>IF($A4473="","",IFERROR(VALUE(MID($A4473,6,2)),""))</f>
        <v>0</v>
      </c>
      <c r="L4473" s="39">
        <f>IF(Txn!$K2243="","",Txn!$K2243)</f>
        <v>0</v>
      </c>
      <c r="N4473" s="42">
        <f>IF($D4473="",0,COUNTIF(BankAccts,$D4473))</f>
        <v>0</v>
      </c>
    </row>
    <row r="4474" spans="1:14">
      <c r="A4474" s="38">
        <f>IF(Txn!$B2243="","",Txn!$B2243)</f>
        <v>0</v>
      </c>
      <c r="B4474" s="38">
        <f>IF(Txn!$B2243="","",Txn!$C2243)</f>
        <v>0</v>
      </c>
      <c r="C4474" s="39">
        <f>IF(Txn!$B2243="","","تراکنش بانکی")</f>
        <v>0</v>
      </c>
      <c r="D4474" s="38">
        <f>IF(Txn!$B2243="","",IF(IF(Txn!$U2243="TRF",Txn!$Y2243,Txn!$Z2243)="","",IF(Txn!$U2243="TRF",Txn!$Y2243,Txn!$Z2243)))</f>
        <v>0</v>
      </c>
      <c r="E4474" s="39">
        <f>IF($D4474="","",IFERROR(VLOOKUP($D4474,AcctTbl,2,0),""))</f>
        <v>0</v>
      </c>
      <c r="F4474" s="39">
        <f>IF($D4474="","",IFERROR(VLOOKUP($D4474,AcctTbl,3,0),""))</f>
        <v>0</v>
      </c>
      <c r="G4474" s="39">
        <f>IF(Txn!$B2243="","",Txn!$D2243)</f>
        <v>0</v>
      </c>
      <c r="H4474" s="38">
        <f>IF(Txn!$B2243="","",Txn!$E2243)</f>
        <v>0</v>
      </c>
      <c r="I4474" s="40">
        <f>IF(Txn!$B2243="",0,Txn!$Q2243)</f>
        <v>0</v>
      </c>
      <c r="J4474" s="40">
        <f>IF(Txn!$B2243="",0,Txn!$R2243)</f>
        <v>0</v>
      </c>
      <c r="K4474" s="41">
        <f>IF($A4474="","",IFERROR(VALUE(MID($A4474,6,2)),""))</f>
        <v>0</v>
      </c>
      <c r="L4474" s="39">
        <f>IF(Txn!$K2243="","","طرف مقابل — "&amp;Txn!$K2243)</f>
        <v>0</v>
      </c>
      <c r="N4474" s="42">
        <f>IF($D4474="",0,COUNTIF(BankAccts,$D4474))</f>
        <v>0</v>
      </c>
    </row>
    <row r="4475" spans="1:14">
      <c r="A4475" s="38">
        <f>IF(Txn!$B2244="","",Txn!$B2244)</f>
        <v>0</v>
      </c>
      <c r="B4475" s="38">
        <f>IF(Txn!$B2244="","",Txn!$C2244)</f>
        <v>0</v>
      </c>
      <c r="C4475" s="39">
        <f>IF(Txn!$B2244="","","تراکنش بانکی")</f>
        <v>0</v>
      </c>
      <c r="D4475" s="38">
        <f>IF(Txn!$B2244="","",IF(Txn!$X2244="","",Txn!$X2244))</f>
        <v>0</v>
      </c>
      <c r="E4475" s="39">
        <f>IF($D4475="","",IFERROR(VLOOKUP($D4475,AcctTbl,2,0),""))</f>
        <v>0</v>
      </c>
      <c r="F4475" s="39">
        <f>IF($D4475="","",IFERROR(VLOOKUP($D4475,AcctTbl,3,0),""))</f>
        <v>0</v>
      </c>
      <c r="G4475" s="39">
        <f>IF(Txn!$B2244="","",Txn!$D2244)</f>
        <v>0</v>
      </c>
      <c r="H4475" s="38">
        <f>IF(Txn!$B2244="","",Txn!$E2244)</f>
        <v>0</v>
      </c>
      <c r="I4475" s="40">
        <f>IF(Txn!$B2244="",0,Txn!$O2244)</f>
        <v>0</v>
      </c>
      <c r="J4475" s="40">
        <f>IF(Txn!$B2244="",0,Txn!$P2244)</f>
        <v>0</v>
      </c>
      <c r="K4475" s="41">
        <f>IF($A4475="","",IFERROR(VALUE(MID($A4475,6,2)),""))</f>
        <v>0</v>
      </c>
      <c r="L4475" s="39">
        <f>IF(Txn!$K2244="","",Txn!$K2244)</f>
        <v>0</v>
      </c>
      <c r="N4475" s="42">
        <f>IF($D4475="",0,COUNTIF(BankAccts,$D4475))</f>
        <v>0</v>
      </c>
    </row>
    <row r="4476" spans="1:14">
      <c r="A4476" s="38">
        <f>IF(Txn!$B2244="","",Txn!$B2244)</f>
        <v>0</v>
      </c>
      <c r="B4476" s="38">
        <f>IF(Txn!$B2244="","",Txn!$C2244)</f>
        <v>0</v>
      </c>
      <c r="C4476" s="39">
        <f>IF(Txn!$B2244="","","تراکنش بانکی")</f>
        <v>0</v>
      </c>
      <c r="D4476" s="38">
        <f>IF(Txn!$B2244="","",IF(IF(Txn!$U2244="TRF",Txn!$Y2244,Txn!$Z2244)="","",IF(Txn!$U2244="TRF",Txn!$Y2244,Txn!$Z2244)))</f>
        <v>0</v>
      </c>
      <c r="E4476" s="39">
        <f>IF($D4476="","",IFERROR(VLOOKUP($D4476,AcctTbl,2,0),""))</f>
        <v>0</v>
      </c>
      <c r="F4476" s="39">
        <f>IF($D4476="","",IFERROR(VLOOKUP($D4476,AcctTbl,3,0),""))</f>
        <v>0</v>
      </c>
      <c r="G4476" s="39">
        <f>IF(Txn!$B2244="","",Txn!$D2244)</f>
        <v>0</v>
      </c>
      <c r="H4476" s="38">
        <f>IF(Txn!$B2244="","",Txn!$E2244)</f>
        <v>0</v>
      </c>
      <c r="I4476" s="40">
        <f>IF(Txn!$B2244="",0,Txn!$Q2244)</f>
        <v>0</v>
      </c>
      <c r="J4476" s="40">
        <f>IF(Txn!$B2244="",0,Txn!$R2244)</f>
        <v>0</v>
      </c>
      <c r="K4476" s="41">
        <f>IF($A4476="","",IFERROR(VALUE(MID($A4476,6,2)),""))</f>
        <v>0</v>
      </c>
      <c r="L4476" s="39">
        <f>IF(Txn!$K2244="","","طرف مقابل — "&amp;Txn!$K2244)</f>
        <v>0</v>
      </c>
      <c r="N4476" s="42">
        <f>IF($D4476="",0,COUNTIF(BankAccts,$D4476))</f>
        <v>0</v>
      </c>
    </row>
    <row r="4477" spans="1:14">
      <c r="A4477" s="38">
        <f>IF(Txn!$B2245="","",Txn!$B2245)</f>
        <v>0</v>
      </c>
      <c r="B4477" s="38">
        <f>IF(Txn!$B2245="","",Txn!$C2245)</f>
        <v>0</v>
      </c>
      <c r="C4477" s="39">
        <f>IF(Txn!$B2245="","","تراکنش بانکی")</f>
        <v>0</v>
      </c>
      <c r="D4477" s="38">
        <f>IF(Txn!$B2245="","",IF(Txn!$X2245="","",Txn!$X2245))</f>
        <v>0</v>
      </c>
      <c r="E4477" s="39">
        <f>IF($D4477="","",IFERROR(VLOOKUP($D4477,AcctTbl,2,0),""))</f>
        <v>0</v>
      </c>
      <c r="F4477" s="39">
        <f>IF($D4477="","",IFERROR(VLOOKUP($D4477,AcctTbl,3,0),""))</f>
        <v>0</v>
      </c>
      <c r="G4477" s="39">
        <f>IF(Txn!$B2245="","",Txn!$D2245)</f>
        <v>0</v>
      </c>
      <c r="H4477" s="38">
        <f>IF(Txn!$B2245="","",Txn!$E2245)</f>
        <v>0</v>
      </c>
      <c r="I4477" s="40">
        <f>IF(Txn!$B2245="",0,Txn!$O2245)</f>
        <v>0</v>
      </c>
      <c r="J4477" s="40">
        <f>IF(Txn!$B2245="",0,Txn!$P2245)</f>
        <v>0</v>
      </c>
      <c r="K4477" s="41">
        <f>IF($A4477="","",IFERROR(VALUE(MID($A4477,6,2)),""))</f>
        <v>0</v>
      </c>
      <c r="L4477" s="39">
        <f>IF(Txn!$K2245="","",Txn!$K2245)</f>
        <v>0</v>
      </c>
      <c r="N4477" s="42">
        <f>IF($D4477="",0,COUNTIF(BankAccts,$D4477))</f>
        <v>0</v>
      </c>
    </row>
    <row r="4478" spans="1:14">
      <c r="A4478" s="38">
        <f>IF(Txn!$B2245="","",Txn!$B2245)</f>
        <v>0</v>
      </c>
      <c r="B4478" s="38">
        <f>IF(Txn!$B2245="","",Txn!$C2245)</f>
        <v>0</v>
      </c>
      <c r="C4478" s="39">
        <f>IF(Txn!$B2245="","","تراکنش بانکی")</f>
        <v>0</v>
      </c>
      <c r="D4478" s="38">
        <f>IF(Txn!$B2245="","",IF(IF(Txn!$U2245="TRF",Txn!$Y2245,Txn!$Z2245)="","",IF(Txn!$U2245="TRF",Txn!$Y2245,Txn!$Z2245)))</f>
        <v>0</v>
      </c>
      <c r="E4478" s="39">
        <f>IF($D4478="","",IFERROR(VLOOKUP($D4478,AcctTbl,2,0),""))</f>
        <v>0</v>
      </c>
      <c r="F4478" s="39">
        <f>IF($D4478="","",IFERROR(VLOOKUP($D4478,AcctTbl,3,0),""))</f>
        <v>0</v>
      </c>
      <c r="G4478" s="39">
        <f>IF(Txn!$B2245="","",Txn!$D2245)</f>
        <v>0</v>
      </c>
      <c r="H4478" s="38">
        <f>IF(Txn!$B2245="","",Txn!$E2245)</f>
        <v>0</v>
      </c>
      <c r="I4478" s="40">
        <f>IF(Txn!$B2245="",0,Txn!$Q2245)</f>
        <v>0</v>
      </c>
      <c r="J4478" s="40">
        <f>IF(Txn!$B2245="",0,Txn!$R2245)</f>
        <v>0</v>
      </c>
      <c r="K4478" s="41">
        <f>IF($A4478="","",IFERROR(VALUE(MID($A4478,6,2)),""))</f>
        <v>0</v>
      </c>
      <c r="L4478" s="39">
        <f>IF(Txn!$K2245="","","طرف مقابل — "&amp;Txn!$K2245)</f>
        <v>0</v>
      </c>
      <c r="N4478" s="42">
        <f>IF($D4478="",0,COUNTIF(BankAccts,$D4478))</f>
        <v>0</v>
      </c>
    </row>
    <row r="4479" spans="1:14">
      <c r="A4479" s="38">
        <f>IF(Txn!$B2246="","",Txn!$B2246)</f>
        <v>0</v>
      </c>
      <c r="B4479" s="38">
        <f>IF(Txn!$B2246="","",Txn!$C2246)</f>
        <v>0</v>
      </c>
      <c r="C4479" s="39">
        <f>IF(Txn!$B2246="","","تراکنش بانکی")</f>
        <v>0</v>
      </c>
      <c r="D4479" s="38">
        <f>IF(Txn!$B2246="","",IF(Txn!$X2246="","",Txn!$X2246))</f>
        <v>0</v>
      </c>
      <c r="E4479" s="39">
        <f>IF($D4479="","",IFERROR(VLOOKUP($D4479,AcctTbl,2,0),""))</f>
        <v>0</v>
      </c>
      <c r="F4479" s="39">
        <f>IF($D4479="","",IFERROR(VLOOKUP($D4479,AcctTbl,3,0),""))</f>
        <v>0</v>
      </c>
      <c r="G4479" s="39">
        <f>IF(Txn!$B2246="","",Txn!$D2246)</f>
        <v>0</v>
      </c>
      <c r="H4479" s="38">
        <f>IF(Txn!$B2246="","",Txn!$E2246)</f>
        <v>0</v>
      </c>
      <c r="I4479" s="40">
        <f>IF(Txn!$B2246="",0,Txn!$O2246)</f>
        <v>0</v>
      </c>
      <c r="J4479" s="40">
        <f>IF(Txn!$B2246="",0,Txn!$P2246)</f>
        <v>0</v>
      </c>
      <c r="K4479" s="41">
        <f>IF($A4479="","",IFERROR(VALUE(MID($A4479,6,2)),""))</f>
        <v>0</v>
      </c>
      <c r="L4479" s="39">
        <f>IF(Txn!$K2246="","",Txn!$K2246)</f>
        <v>0</v>
      </c>
      <c r="N4479" s="42">
        <f>IF($D4479="",0,COUNTIF(BankAccts,$D4479))</f>
        <v>0</v>
      </c>
    </row>
    <row r="4480" spans="1:14">
      <c r="A4480" s="38">
        <f>IF(Txn!$B2246="","",Txn!$B2246)</f>
        <v>0</v>
      </c>
      <c r="B4480" s="38">
        <f>IF(Txn!$B2246="","",Txn!$C2246)</f>
        <v>0</v>
      </c>
      <c r="C4480" s="39">
        <f>IF(Txn!$B2246="","","تراکنش بانکی")</f>
        <v>0</v>
      </c>
      <c r="D4480" s="38">
        <f>IF(Txn!$B2246="","",IF(IF(Txn!$U2246="TRF",Txn!$Y2246,Txn!$Z2246)="","",IF(Txn!$U2246="TRF",Txn!$Y2246,Txn!$Z2246)))</f>
        <v>0</v>
      </c>
      <c r="E4480" s="39">
        <f>IF($D4480="","",IFERROR(VLOOKUP($D4480,AcctTbl,2,0),""))</f>
        <v>0</v>
      </c>
      <c r="F4480" s="39">
        <f>IF($D4480="","",IFERROR(VLOOKUP($D4480,AcctTbl,3,0),""))</f>
        <v>0</v>
      </c>
      <c r="G4480" s="39">
        <f>IF(Txn!$B2246="","",Txn!$D2246)</f>
        <v>0</v>
      </c>
      <c r="H4480" s="38">
        <f>IF(Txn!$B2246="","",Txn!$E2246)</f>
        <v>0</v>
      </c>
      <c r="I4480" s="40">
        <f>IF(Txn!$B2246="",0,Txn!$Q2246)</f>
        <v>0</v>
      </c>
      <c r="J4480" s="40">
        <f>IF(Txn!$B2246="",0,Txn!$R2246)</f>
        <v>0</v>
      </c>
      <c r="K4480" s="41">
        <f>IF($A4480="","",IFERROR(VALUE(MID($A4480,6,2)),""))</f>
        <v>0</v>
      </c>
      <c r="L4480" s="39">
        <f>IF(Txn!$K2246="","","طرف مقابل — "&amp;Txn!$K2246)</f>
        <v>0</v>
      </c>
      <c r="N4480" s="42">
        <f>IF($D4480="",0,COUNTIF(BankAccts,$D4480))</f>
        <v>0</v>
      </c>
    </row>
    <row r="4481" spans="1:14">
      <c r="A4481" s="38">
        <f>IF(Txn!$B2247="","",Txn!$B2247)</f>
        <v>0</v>
      </c>
      <c r="B4481" s="38">
        <f>IF(Txn!$B2247="","",Txn!$C2247)</f>
        <v>0</v>
      </c>
      <c r="C4481" s="39">
        <f>IF(Txn!$B2247="","","تراکنش بانکی")</f>
        <v>0</v>
      </c>
      <c r="D4481" s="38">
        <f>IF(Txn!$B2247="","",IF(Txn!$X2247="","",Txn!$X2247))</f>
        <v>0</v>
      </c>
      <c r="E4481" s="39">
        <f>IF($D4481="","",IFERROR(VLOOKUP($D4481,AcctTbl,2,0),""))</f>
        <v>0</v>
      </c>
      <c r="F4481" s="39">
        <f>IF($D4481="","",IFERROR(VLOOKUP($D4481,AcctTbl,3,0),""))</f>
        <v>0</v>
      </c>
      <c r="G4481" s="39">
        <f>IF(Txn!$B2247="","",Txn!$D2247)</f>
        <v>0</v>
      </c>
      <c r="H4481" s="38">
        <f>IF(Txn!$B2247="","",Txn!$E2247)</f>
        <v>0</v>
      </c>
      <c r="I4481" s="40">
        <f>IF(Txn!$B2247="",0,Txn!$O2247)</f>
        <v>0</v>
      </c>
      <c r="J4481" s="40">
        <f>IF(Txn!$B2247="",0,Txn!$P2247)</f>
        <v>0</v>
      </c>
      <c r="K4481" s="41">
        <f>IF($A4481="","",IFERROR(VALUE(MID($A4481,6,2)),""))</f>
        <v>0</v>
      </c>
      <c r="L4481" s="39">
        <f>IF(Txn!$K2247="","",Txn!$K2247)</f>
        <v>0</v>
      </c>
      <c r="N4481" s="42">
        <f>IF($D4481="",0,COUNTIF(BankAccts,$D4481))</f>
        <v>0</v>
      </c>
    </row>
    <row r="4482" spans="1:14">
      <c r="A4482" s="38">
        <f>IF(Txn!$B2247="","",Txn!$B2247)</f>
        <v>0</v>
      </c>
      <c r="B4482" s="38">
        <f>IF(Txn!$B2247="","",Txn!$C2247)</f>
        <v>0</v>
      </c>
      <c r="C4482" s="39">
        <f>IF(Txn!$B2247="","","تراکنش بانکی")</f>
        <v>0</v>
      </c>
      <c r="D4482" s="38">
        <f>IF(Txn!$B2247="","",IF(IF(Txn!$U2247="TRF",Txn!$Y2247,Txn!$Z2247)="","",IF(Txn!$U2247="TRF",Txn!$Y2247,Txn!$Z2247)))</f>
        <v>0</v>
      </c>
      <c r="E4482" s="39">
        <f>IF($D4482="","",IFERROR(VLOOKUP($D4482,AcctTbl,2,0),""))</f>
        <v>0</v>
      </c>
      <c r="F4482" s="39">
        <f>IF($D4482="","",IFERROR(VLOOKUP($D4482,AcctTbl,3,0),""))</f>
        <v>0</v>
      </c>
      <c r="G4482" s="39">
        <f>IF(Txn!$B2247="","",Txn!$D2247)</f>
        <v>0</v>
      </c>
      <c r="H4482" s="38">
        <f>IF(Txn!$B2247="","",Txn!$E2247)</f>
        <v>0</v>
      </c>
      <c r="I4482" s="40">
        <f>IF(Txn!$B2247="",0,Txn!$Q2247)</f>
        <v>0</v>
      </c>
      <c r="J4482" s="40">
        <f>IF(Txn!$B2247="",0,Txn!$R2247)</f>
        <v>0</v>
      </c>
      <c r="K4482" s="41">
        <f>IF($A4482="","",IFERROR(VALUE(MID($A4482,6,2)),""))</f>
        <v>0</v>
      </c>
      <c r="L4482" s="39">
        <f>IF(Txn!$K2247="","","طرف مقابل — "&amp;Txn!$K2247)</f>
        <v>0</v>
      </c>
      <c r="N4482" s="42">
        <f>IF($D4482="",0,COUNTIF(BankAccts,$D4482))</f>
        <v>0</v>
      </c>
    </row>
    <row r="4483" spans="1:14">
      <c r="A4483" s="38">
        <f>IF(Txn!$B2248="","",Txn!$B2248)</f>
        <v>0</v>
      </c>
      <c r="B4483" s="38">
        <f>IF(Txn!$B2248="","",Txn!$C2248)</f>
        <v>0</v>
      </c>
      <c r="C4483" s="39">
        <f>IF(Txn!$B2248="","","تراکنش بانکی")</f>
        <v>0</v>
      </c>
      <c r="D4483" s="38">
        <f>IF(Txn!$B2248="","",IF(Txn!$X2248="","",Txn!$X2248))</f>
        <v>0</v>
      </c>
      <c r="E4483" s="39">
        <f>IF($D4483="","",IFERROR(VLOOKUP($D4483,AcctTbl,2,0),""))</f>
        <v>0</v>
      </c>
      <c r="F4483" s="39">
        <f>IF($D4483="","",IFERROR(VLOOKUP($D4483,AcctTbl,3,0),""))</f>
        <v>0</v>
      </c>
      <c r="G4483" s="39">
        <f>IF(Txn!$B2248="","",Txn!$D2248)</f>
        <v>0</v>
      </c>
      <c r="H4483" s="38">
        <f>IF(Txn!$B2248="","",Txn!$E2248)</f>
        <v>0</v>
      </c>
      <c r="I4483" s="40">
        <f>IF(Txn!$B2248="",0,Txn!$O2248)</f>
        <v>0</v>
      </c>
      <c r="J4483" s="40">
        <f>IF(Txn!$B2248="",0,Txn!$P2248)</f>
        <v>0</v>
      </c>
      <c r="K4483" s="41">
        <f>IF($A4483="","",IFERROR(VALUE(MID($A4483,6,2)),""))</f>
        <v>0</v>
      </c>
      <c r="L4483" s="39">
        <f>IF(Txn!$K2248="","",Txn!$K2248)</f>
        <v>0</v>
      </c>
      <c r="N4483" s="42">
        <f>IF($D4483="",0,COUNTIF(BankAccts,$D4483))</f>
        <v>0</v>
      </c>
    </row>
    <row r="4484" spans="1:14">
      <c r="A4484" s="38">
        <f>IF(Txn!$B2248="","",Txn!$B2248)</f>
        <v>0</v>
      </c>
      <c r="B4484" s="38">
        <f>IF(Txn!$B2248="","",Txn!$C2248)</f>
        <v>0</v>
      </c>
      <c r="C4484" s="39">
        <f>IF(Txn!$B2248="","","تراکنش بانکی")</f>
        <v>0</v>
      </c>
      <c r="D4484" s="38">
        <f>IF(Txn!$B2248="","",IF(IF(Txn!$U2248="TRF",Txn!$Y2248,Txn!$Z2248)="","",IF(Txn!$U2248="TRF",Txn!$Y2248,Txn!$Z2248)))</f>
        <v>0</v>
      </c>
      <c r="E4484" s="39">
        <f>IF($D4484="","",IFERROR(VLOOKUP($D4484,AcctTbl,2,0),""))</f>
        <v>0</v>
      </c>
      <c r="F4484" s="39">
        <f>IF($D4484="","",IFERROR(VLOOKUP($D4484,AcctTbl,3,0),""))</f>
        <v>0</v>
      </c>
      <c r="G4484" s="39">
        <f>IF(Txn!$B2248="","",Txn!$D2248)</f>
        <v>0</v>
      </c>
      <c r="H4484" s="38">
        <f>IF(Txn!$B2248="","",Txn!$E2248)</f>
        <v>0</v>
      </c>
      <c r="I4484" s="40">
        <f>IF(Txn!$B2248="",0,Txn!$Q2248)</f>
        <v>0</v>
      </c>
      <c r="J4484" s="40">
        <f>IF(Txn!$B2248="",0,Txn!$R2248)</f>
        <v>0</v>
      </c>
      <c r="K4484" s="41">
        <f>IF($A4484="","",IFERROR(VALUE(MID($A4484,6,2)),""))</f>
        <v>0</v>
      </c>
      <c r="L4484" s="39">
        <f>IF(Txn!$K2248="","","طرف مقابل — "&amp;Txn!$K2248)</f>
        <v>0</v>
      </c>
      <c r="N4484" s="42">
        <f>IF($D4484="",0,COUNTIF(BankAccts,$D4484))</f>
        <v>0</v>
      </c>
    </row>
    <row r="4485" spans="1:14">
      <c r="A4485" s="38">
        <f>IF(Txn!$B2249="","",Txn!$B2249)</f>
        <v>0</v>
      </c>
      <c r="B4485" s="38">
        <f>IF(Txn!$B2249="","",Txn!$C2249)</f>
        <v>0</v>
      </c>
      <c r="C4485" s="39">
        <f>IF(Txn!$B2249="","","تراکنش بانکی")</f>
        <v>0</v>
      </c>
      <c r="D4485" s="38">
        <f>IF(Txn!$B2249="","",IF(Txn!$X2249="","",Txn!$X2249))</f>
        <v>0</v>
      </c>
      <c r="E4485" s="39">
        <f>IF($D4485="","",IFERROR(VLOOKUP($D4485,AcctTbl,2,0),""))</f>
        <v>0</v>
      </c>
      <c r="F4485" s="39">
        <f>IF($D4485="","",IFERROR(VLOOKUP($D4485,AcctTbl,3,0),""))</f>
        <v>0</v>
      </c>
      <c r="G4485" s="39">
        <f>IF(Txn!$B2249="","",Txn!$D2249)</f>
        <v>0</v>
      </c>
      <c r="H4485" s="38">
        <f>IF(Txn!$B2249="","",Txn!$E2249)</f>
        <v>0</v>
      </c>
      <c r="I4485" s="40">
        <f>IF(Txn!$B2249="",0,Txn!$O2249)</f>
        <v>0</v>
      </c>
      <c r="J4485" s="40">
        <f>IF(Txn!$B2249="",0,Txn!$P2249)</f>
        <v>0</v>
      </c>
      <c r="K4485" s="41">
        <f>IF($A4485="","",IFERROR(VALUE(MID($A4485,6,2)),""))</f>
        <v>0</v>
      </c>
      <c r="L4485" s="39">
        <f>IF(Txn!$K2249="","",Txn!$K2249)</f>
        <v>0</v>
      </c>
      <c r="N4485" s="42">
        <f>IF($D4485="",0,COUNTIF(BankAccts,$D4485))</f>
        <v>0</v>
      </c>
    </row>
    <row r="4486" spans="1:14">
      <c r="A4486" s="38">
        <f>IF(Txn!$B2249="","",Txn!$B2249)</f>
        <v>0</v>
      </c>
      <c r="B4486" s="38">
        <f>IF(Txn!$B2249="","",Txn!$C2249)</f>
        <v>0</v>
      </c>
      <c r="C4486" s="39">
        <f>IF(Txn!$B2249="","","تراکنش بانکی")</f>
        <v>0</v>
      </c>
      <c r="D4486" s="38">
        <f>IF(Txn!$B2249="","",IF(IF(Txn!$U2249="TRF",Txn!$Y2249,Txn!$Z2249)="","",IF(Txn!$U2249="TRF",Txn!$Y2249,Txn!$Z2249)))</f>
        <v>0</v>
      </c>
      <c r="E4486" s="39">
        <f>IF($D4486="","",IFERROR(VLOOKUP($D4486,AcctTbl,2,0),""))</f>
        <v>0</v>
      </c>
      <c r="F4486" s="39">
        <f>IF($D4486="","",IFERROR(VLOOKUP($D4486,AcctTbl,3,0),""))</f>
        <v>0</v>
      </c>
      <c r="G4486" s="39">
        <f>IF(Txn!$B2249="","",Txn!$D2249)</f>
        <v>0</v>
      </c>
      <c r="H4486" s="38">
        <f>IF(Txn!$B2249="","",Txn!$E2249)</f>
        <v>0</v>
      </c>
      <c r="I4486" s="40">
        <f>IF(Txn!$B2249="",0,Txn!$Q2249)</f>
        <v>0</v>
      </c>
      <c r="J4486" s="40">
        <f>IF(Txn!$B2249="",0,Txn!$R2249)</f>
        <v>0</v>
      </c>
      <c r="K4486" s="41">
        <f>IF($A4486="","",IFERROR(VALUE(MID($A4486,6,2)),""))</f>
        <v>0</v>
      </c>
      <c r="L4486" s="39">
        <f>IF(Txn!$K2249="","","طرف مقابل — "&amp;Txn!$K2249)</f>
        <v>0</v>
      </c>
      <c r="N4486" s="42">
        <f>IF($D4486="",0,COUNTIF(BankAccts,$D4486))</f>
        <v>0</v>
      </c>
    </row>
    <row r="4487" spans="1:14">
      <c r="A4487" s="38">
        <f>IF(Txn!$B2250="","",Txn!$B2250)</f>
        <v>0</v>
      </c>
      <c r="B4487" s="38">
        <f>IF(Txn!$B2250="","",Txn!$C2250)</f>
        <v>0</v>
      </c>
      <c r="C4487" s="39">
        <f>IF(Txn!$B2250="","","تراکنش بانکی")</f>
        <v>0</v>
      </c>
      <c r="D4487" s="38">
        <f>IF(Txn!$B2250="","",IF(Txn!$X2250="","",Txn!$X2250))</f>
        <v>0</v>
      </c>
      <c r="E4487" s="39">
        <f>IF($D4487="","",IFERROR(VLOOKUP($D4487,AcctTbl,2,0),""))</f>
        <v>0</v>
      </c>
      <c r="F4487" s="39">
        <f>IF($D4487="","",IFERROR(VLOOKUP($D4487,AcctTbl,3,0),""))</f>
        <v>0</v>
      </c>
      <c r="G4487" s="39">
        <f>IF(Txn!$B2250="","",Txn!$D2250)</f>
        <v>0</v>
      </c>
      <c r="H4487" s="38">
        <f>IF(Txn!$B2250="","",Txn!$E2250)</f>
        <v>0</v>
      </c>
      <c r="I4487" s="40">
        <f>IF(Txn!$B2250="",0,Txn!$O2250)</f>
        <v>0</v>
      </c>
      <c r="J4487" s="40">
        <f>IF(Txn!$B2250="",0,Txn!$P2250)</f>
        <v>0</v>
      </c>
      <c r="K4487" s="41">
        <f>IF($A4487="","",IFERROR(VALUE(MID($A4487,6,2)),""))</f>
        <v>0</v>
      </c>
      <c r="L4487" s="39">
        <f>IF(Txn!$K2250="","",Txn!$K2250)</f>
        <v>0</v>
      </c>
      <c r="N4487" s="42">
        <f>IF($D4487="",0,COUNTIF(BankAccts,$D4487))</f>
        <v>0</v>
      </c>
    </row>
    <row r="4488" spans="1:14">
      <c r="A4488" s="38">
        <f>IF(Txn!$B2250="","",Txn!$B2250)</f>
        <v>0</v>
      </c>
      <c r="B4488" s="38">
        <f>IF(Txn!$B2250="","",Txn!$C2250)</f>
        <v>0</v>
      </c>
      <c r="C4488" s="39">
        <f>IF(Txn!$B2250="","","تراکنش بانکی")</f>
        <v>0</v>
      </c>
      <c r="D4488" s="38">
        <f>IF(Txn!$B2250="","",IF(IF(Txn!$U2250="TRF",Txn!$Y2250,Txn!$Z2250)="","",IF(Txn!$U2250="TRF",Txn!$Y2250,Txn!$Z2250)))</f>
        <v>0</v>
      </c>
      <c r="E4488" s="39">
        <f>IF($D4488="","",IFERROR(VLOOKUP($D4488,AcctTbl,2,0),""))</f>
        <v>0</v>
      </c>
      <c r="F4488" s="39">
        <f>IF($D4488="","",IFERROR(VLOOKUP($D4488,AcctTbl,3,0),""))</f>
        <v>0</v>
      </c>
      <c r="G4488" s="39">
        <f>IF(Txn!$B2250="","",Txn!$D2250)</f>
        <v>0</v>
      </c>
      <c r="H4488" s="38">
        <f>IF(Txn!$B2250="","",Txn!$E2250)</f>
        <v>0</v>
      </c>
      <c r="I4488" s="40">
        <f>IF(Txn!$B2250="",0,Txn!$Q2250)</f>
        <v>0</v>
      </c>
      <c r="J4488" s="40">
        <f>IF(Txn!$B2250="",0,Txn!$R2250)</f>
        <v>0</v>
      </c>
      <c r="K4488" s="41">
        <f>IF($A4488="","",IFERROR(VALUE(MID($A4488,6,2)),""))</f>
        <v>0</v>
      </c>
      <c r="L4488" s="39">
        <f>IF(Txn!$K2250="","","طرف مقابل — "&amp;Txn!$K2250)</f>
        <v>0</v>
      </c>
      <c r="N4488" s="42">
        <f>IF($D4488="",0,COUNTIF(BankAccts,$D4488))</f>
        <v>0</v>
      </c>
    </row>
    <row r="4489" spans="1:14">
      <c r="A4489" s="38">
        <f>IF(Txn!$B2251="","",Txn!$B2251)</f>
        <v>0</v>
      </c>
      <c r="B4489" s="38">
        <f>IF(Txn!$B2251="","",Txn!$C2251)</f>
        <v>0</v>
      </c>
      <c r="C4489" s="39">
        <f>IF(Txn!$B2251="","","تراکنش بانکی")</f>
        <v>0</v>
      </c>
      <c r="D4489" s="38">
        <f>IF(Txn!$B2251="","",IF(Txn!$X2251="","",Txn!$X2251))</f>
        <v>0</v>
      </c>
      <c r="E4489" s="39">
        <f>IF($D4489="","",IFERROR(VLOOKUP($D4489,AcctTbl,2,0),""))</f>
        <v>0</v>
      </c>
      <c r="F4489" s="39">
        <f>IF($D4489="","",IFERROR(VLOOKUP($D4489,AcctTbl,3,0),""))</f>
        <v>0</v>
      </c>
      <c r="G4489" s="39">
        <f>IF(Txn!$B2251="","",Txn!$D2251)</f>
        <v>0</v>
      </c>
      <c r="H4489" s="38">
        <f>IF(Txn!$B2251="","",Txn!$E2251)</f>
        <v>0</v>
      </c>
      <c r="I4489" s="40">
        <f>IF(Txn!$B2251="",0,Txn!$O2251)</f>
        <v>0</v>
      </c>
      <c r="J4489" s="40">
        <f>IF(Txn!$B2251="",0,Txn!$P2251)</f>
        <v>0</v>
      </c>
      <c r="K4489" s="41">
        <f>IF($A4489="","",IFERROR(VALUE(MID($A4489,6,2)),""))</f>
        <v>0</v>
      </c>
      <c r="L4489" s="39">
        <f>IF(Txn!$K2251="","",Txn!$K2251)</f>
        <v>0</v>
      </c>
      <c r="N4489" s="42">
        <f>IF($D4489="",0,COUNTIF(BankAccts,$D4489))</f>
        <v>0</v>
      </c>
    </row>
    <row r="4490" spans="1:14">
      <c r="A4490" s="38">
        <f>IF(Txn!$B2251="","",Txn!$B2251)</f>
        <v>0</v>
      </c>
      <c r="B4490" s="38">
        <f>IF(Txn!$B2251="","",Txn!$C2251)</f>
        <v>0</v>
      </c>
      <c r="C4490" s="39">
        <f>IF(Txn!$B2251="","","تراکنش بانکی")</f>
        <v>0</v>
      </c>
      <c r="D4490" s="38">
        <f>IF(Txn!$B2251="","",IF(IF(Txn!$U2251="TRF",Txn!$Y2251,Txn!$Z2251)="","",IF(Txn!$U2251="TRF",Txn!$Y2251,Txn!$Z2251)))</f>
        <v>0</v>
      </c>
      <c r="E4490" s="39">
        <f>IF($D4490="","",IFERROR(VLOOKUP($D4490,AcctTbl,2,0),""))</f>
        <v>0</v>
      </c>
      <c r="F4490" s="39">
        <f>IF($D4490="","",IFERROR(VLOOKUP($D4490,AcctTbl,3,0),""))</f>
        <v>0</v>
      </c>
      <c r="G4490" s="39">
        <f>IF(Txn!$B2251="","",Txn!$D2251)</f>
        <v>0</v>
      </c>
      <c r="H4490" s="38">
        <f>IF(Txn!$B2251="","",Txn!$E2251)</f>
        <v>0</v>
      </c>
      <c r="I4490" s="40">
        <f>IF(Txn!$B2251="",0,Txn!$Q2251)</f>
        <v>0</v>
      </c>
      <c r="J4490" s="40">
        <f>IF(Txn!$B2251="",0,Txn!$R2251)</f>
        <v>0</v>
      </c>
      <c r="K4490" s="41">
        <f>IF($A4490="","",IFERROR(VALUE(MID($A4490,6,2)),""))</f>
        <v>0</v>
      </c>
      <c r="L4490" s="39">
        <f>IF(Txn!$K2251="","","طرف مقابل — "&amp;Txn!$K2251)</f>
        <v>0</v>
      </c>
      <c r="N4490" s="42">
        <f>IF($D4490="",0,COUNTIF(BankAccts,$D4490))</f>
        <v>0</v>
      </c>
    </row>
    <row r="4491" spans="1:14">
      <c r="A4491" s="38">
        <f>IF(Txn!$B2252="","",Txn!$B2252)</f>
        <v>0</v>
      </c>
      <c r="B4491" s="38">
        <f>IF(Txn!$B2252="","",Txn!$C2252)</f>
        <v>0</v>
      </c>
      <c r="C4491" s="39">
        <f>IF(Txn!$B2252="","","تراکنش بانکی")</f>
        <v>0</v>
      </c>
      <c r="D4491" s="38">
        <f>IF(Txn!$B2252="","",IF(Txn!$X2252="","",Txn!$X2252))</f>
        <v>0</v>
      </c>
      <c r="E4491" s="39">
        <f>IF($D4491="","",IFERROR(VLOOKUP($D4491,AcctTbl,2,0),""))</f>
        <v>0</v>
      </c>
      <c r="F4491" s="39">
        <f>IF($D4491="","",IFERROR(VLOOKUP($D4491,AcctTbl,3,0),""))</f>
        <v>0</v>
      </c>
      <c r="G4491" s="39">
        <f>IF(Txn!$B2252="","",Txn!$D2252)</f>
        <v>0</v>
      </c>
      <c r="H4491" s="38">
        <f>IF(Txn!$B2252="","",Txn!$E2252)</f>
        <v>0</v>
      </c>
      <c r="I4491" s="40">
        <f>IF(Txn!$B2252="",0,Txn!$O2252)</f>
        <v>0</v>
      </c>
      <c r="J4491" s="40">
        <f>IF(Txn!$B2252="",0,Txn!$P2252)</f>
        <v>0</v>
      </c>
      <c r="K4491" s="41">
        <f>IF($A4491="","",IFERROR(VALUE(MID($A4491,6,2)),""))</f>
        <v>0</v>
      </c>
      <c r="L4491" s="39">
        <f>IF(Txn!$K2252="","",Txn!$K2252)</f>
        <v>0</v>
      </c>
      <c r="N4491" s="42">
        <f>IF($D4491="",0,COUNTIF(BankAccts,$D4491))</f>
        <v>0</v>
      </c>
    </row>
    <row r="4492" spans="1:14">
      <c r="A4492" s="38">
        <f>IF(Txn!$B2252="","",Txn!$B2252)</f>
        <v>0</v>
      </c>
      <c r="B4492" s="38">
        <f>IF(Txn!$B2252="","",Txn!$C2252)</f>
        <v>0</v>
      </c>
      <c r="C4492" s="39">
        <f>IF(Txn!$B2252="","","تراکنش بانکی")</f>
        <v>0</v>
      </c>
      <c r="D4492" s="38">
        <f>IF(Txn!$B2252="","",IF(IF(Txn!$U2252="TRF",Txn!$Y2252,Txn!$Z2252)="","",IF(Txn!$U2252="TRF",Txn!$Y2252,Txn!$Z2252)))</f>
        <v>0</v>
      </c>
      <c r="E4492" s="39">
        <f>IF($D4492="","",IFERROR(VLOOKUP($D4492,AcctTbl,2,0),""))</f>
        <v>0</v>
      </c>
      <c r="F4492" s="39">
        <f>IF($D4492="","",IFERROR(VLOOKUP($D4492,AcctTbl,3,0),""))</f>
        <v>0</v>
      </c>
      <c r="G4492" s="39">
        <f>IF(Txn!$B2252="","",Txn!$D2252)</f>
        <v>0</v>
      </c>
      <c r="H4492" s="38">
        <f>IF(Txn!$B2252="","",Txn!$E2252)</f>
        <v>0</v>
      </c>
      <c r="I4492" s="40">
        <f>IF(Txn!$B2252="",0,Txn!$Q2252)</f>
        <v>0</v>
      </c>
      <c r="J4492" s="40">
        <f>IF(Txn!$B2252="",0,Txn!$R2252)</f>
        <v>0</v>
      </c>
      <c r="K4492" s="41">
        <f>IF($A4492="","",IFERROR(VALUE(MID($A4492,6,2)),""))</f>
        <v>0</v>
      </c>
      <c r="L4492" s="39">
        <f>IF(Txn!$K2252="","","طرف مقابل — "&amp;Txn!$K2252)</f>
        <v>0</v>
      </c>
      <c r="N4492" s="42">
        <f>IF($D4492="",0,COUNTIF(BankAccts,$D4492))</f>
        <v>0</v>
      </c>
    </row>
    <row r="4493" spans="1:14">
      <c r="A4493" s="38">
        <f>IF(Txn!$B2253="","",Txn!$B2253)</f>
        <v>0</v>
      </c>
      <c r="B4493" s="38">
        <f>IF(Txn!$B2253="","",Txn!$C2253)</f>
        <v>0</v>
      </c>
      <c r="C4493" s="39">
        <f>IF(Txn!$B2253="","","تراکنش بانکی")</f>
        <v>0</v>
      </c>
      <c r="D4493" s="38">
        <f>IF(Txn!$B2253="","",IF(Txn!$X2253="","",Txn!$X2253))</f>
        <v>0</v>
      </c>
      <c r="E4493" s="39">
        <f>IF($D4493="","",IFERROR(VLOOKUP($D4493,AcctTbl,2,0),""))</f>
        <v>0</v>
      </c>
      <c r="F4493" s="39">
        <f>IF($D4493="","",IFERROR(VLOOKUP($D4493,AcctTbl,3,0),""))</f>
        <v>0</v>
      </c>
      <c r="G4493" s="39">
        <f>IF(Txn!$B2253="","",Txn!$D2253)</f>
        <v>0</v>
      </c>
      <c r="H4493" s="38">
        <f>IF(Txn!$B2253="","",Txn!$E2253)</f>
        <v>0</v>
      </c>
      <c r="I4493" s="40">
        <f>IF(Txn!$B2253="",0,Txn!$O2253)</f>
        <v>0</v>
      </c>
      <c r="J4493" s="40">
        <f>IF(Txn!$B2253="",0,Txn!$P2253)</f>
        <v>0</v>
      </c>
      <c r="K4493" s="41">
        <f>IF($A4493="","",IFERROR(VALUE(MID($A4493,6,2)),""))</f>
        <v>0</v>
      </c>
      <c r="L4493" s="39">
        <f>IF(Txn!$K2253="","",Txn!$K2253)</f>
        <v>0</v>
      </c>
      <c r="N4493" s="42">
        <f>IF($D4493="",0,COUNTIF(BankAccts,$D4493))</f>
        <v>0</v>
      </c>
    </row>
    <row r="4494" spans="1:14">
      <c r="A4494" s="38">
        <f>IF(Txn!$B2253="","",Txn!$B2253)</f>
        <v>0</v>
      </c>
      <c r="B4494" s="38">
        <f>IF(Txn!$B2253="","",Txn!$C2253)</f>
        <v>0</v>
      </c>
      <c r="C4494" s="39">
        <f>IF(Txn!$B2253="","","تراکنش بانکی")</f>
        <v>0</v>
      </c>
      <c r="D4494" s="38">
        <f>IF(Txn!$B2253="","",IF(IF(Txn!$U2253="TRF",Txn!$Y2253,Txn!$Z2253)="","",IF(Txn!$U2253="TRF",Txn!$Y2253,Txn!$Z2253)))</f>
        <v>0</v>
      </c>
      <c r="E4494" s="39">
        <f>IF($D4494="","",IFERROR(VLOOKUP($D4494,AcctTbl,2,0),""))</f>
        <v>0</v>
      </c>
      <c r="F4494" s="39">
        <f>IF($D4494="","",IFERROR(VLOOKUP($D4494,AcctTbl,3,0),""))</f>
        <v>0</v>
      </c>
      <c r="G4494" s="39">
        <f>IF(Txn!$B2253="","",Txn!$D2253)</f>
        <v>0</v>
      </c>
      <c r="H4494" s="38">
        <f>IF(Txn!$B2253="","",Txn!$E2253)</f>
        <v>0</v>
      </c>
      <c r="I4494" s="40">
        <f>IF(Txn!$B2253="",0,Txn!$Q2253)</f>
        <v>0</v>
      </c>
      <c r="J4494" s="40">
        <f>IF(Txn!$B2253="",0,Txn!$R2253)</f>
        <v>0</v>
      </c>
      <c r="K4494" s="41">
        <f>IF($A4494="","",IFERROR(VALUE(MID($A4494,6,2)),""))</f>
        <v>0</v>
      </c>
      <c r="L4494" s="39">
        <f>IF(Txn!$K2253="","","طرف مقابل — "&amp;Txn!$K2253)</f>
        <v>0</v>
      </c>
      <c r="N4494" s="42">
        <f>IF($D4494="",0,COUNTIF(BankAccts,$D4494))</f>
        <v>0</v>
      </c>
    </row>
    <row r="4495" spans="1:14">
      <c r="A4495" s="38">
        <f>IF(Txn!$B2254="","",Txn!$B2254)</f>
        <v>0</v>
      </c>
      <c r="B4495" s="38">
        <f>IF(Txn!$B2254="","",Txn!$C2254)</f>
        <v>0</v>
      </c>
      <c r="C4495" s="39">
        <f>IF(Txn!$B2254="","","تراکنش بانکی")</f>
        <v>0</v>
      </c>
      <c r="D4495" s="38">
        <f>IF(Txn!$B2254="","",IF(Txn!$X2254="","",Txn!$X2254))</f>
        <v>0</v>
      </c>
      <c r="E4495" s="39">
        <f>IF($D4495="","",IFERROR(VLOOKUP($D4495,AcctTbl,2,0),""))</f>
        <v>0</v>
      </c>
      <c r="F4495" s="39">
        <f>IF($D4495="","",IFERROR(VLOOKUP($D4495,AcctTbl,3,0),""))</f>
        <v>0</v>
      </c>
      <c r="G4495" s="39">
        <f>IF(Txn!$B2254="","",Txn!$D2254)</f>
        <v>0</v>
      </c>
      <c r="H4495" s="38">
        <f>IF(Txn!$B2254="","",Txn!$E2254)</f>
        <v>0</v>
      </c>
      <c r="I4495" s="40">
        <f>IF(Txn!$B2254="",0,Txn!$O2254)</f>
        <v>0</v>
      </c>
      <c r="J4495" s="40">
        <f>IF(Txn!$B2254="",0,Txn!$P2254)</f>
        <v>0</v>
      </c>
      <c r="K4495" s="41">
        <f>IF($A4495="","",IFERROR(VALUE(MID($A4495,6,2)),""))</f>
        <v>0</v>
      </c>
      <c r="L4495" s="39">
        <f>IF(Txn!$K2254="","",Txn!$K2254)</f>
        <v>0</v>
      </c>
      <c r="N4495" s="42">
        <f>IF($D4495="",0,COUNTIF(BankAccts,$D4495))</f>
        <v>0</v>
      </c>
    </row>
    <row r="4496" spans="1:14">
      <c r="A4496" s="38">
        <f>IF(Txn!$B2254="","",Txn!$B2254)</f>
        <v>0</v>
      </c>
      <c r="B4496" s="38">
        <f>IF(Txn!$B2254="","",Txn!$C2254)</f>
        <v>0</v>
      </c>
      <c r="C4496" s="39">
        <f>IF(Txn!$B2254="","","تراکنش بانکی")</f>
        <v>0</v>
      </c>
      <c r="D4496" s="38">
        <f>IF(Txn!$B2254="","",IF(IF(Txn!$U2254="TRF",Txn!$Y2254,Txn!$Z2254)="","",IF(Txn!$U2254="TRF",Txn!$Y2254,Txn!$Z2254)))</f>
        <v>0</v>
      </c>
      <c r="E4496" s="39">
        <f>IF($D4496="","",IFERROR(VLOOKUP($D4496,AcctTbl,2,0),""))</f>
        <v>0</v>
      </c>
      <c r="F4496" s="39">
        <f>IF($D4496="","",IFERROR(VLOOKUP($D4496,AcctTbl,3,0),""))</f>
        <v>0</v>
      </c>
      <c r="G4496" s="39">
        <f>IF(Txn!$B2254="","",Txn!$D2254)</f>
        <v>0</v>
      </c>
      <c r="H4496" s="38">
        <f>IF(Txn!$B2254="","",Txn!$E2254)</f>
        <v>0</v>
      </c>
      <c r="I4496" s="40">
        <f>IF(Txn!$B2254="",0,Txn!$Q2254)</f>
        <v>0</v>
      </c>
      <c r="J4496" s="40">
        <f>IF(Txn!$B2254="",0,Txn!$R2254)</f>
        <v>0</v>
      </c>
      <c r="K4496" s="41">
        <f>IF($A4496="","",IFERROR(VALUE(MID($A4496,6,2)),""))</f>
        <v>0</v>
      </c>
      <c r="L4496" s="39">
        <f>IF(Txn!$K2254="","","طرف مقابل — "&amp;Txn!$K2254)</f>
        <v>0</v>
      </c>
      <c r="N4496" s="42">
        <f>IF($D4496="",0,COUNTIF(BankAccts,$D4496))</f>
        <v>0</v>
      </c>
    </row>
    <row r="4497" spans="1:14">
      <c r="A4497" s="38">
        <f>IF(Txn!$B2255="","",Txn!$B2255)</f>
        <v>0</v>
      </c>
      <c r="B4497" s="38">
        <f>IF(Txn!$B2255="","",Txn!$C2255)</f>
        <v>0</v>
      </c>
      <c r="C4497" s="39">
        <f>IF(Txn!$B2255="","","تراکنش بانکی")</f>
        <v>0</v>
      </c>
      <c r="D4497" s="38">
        <f>IF(Txn!$B2255="","",IF(Txn!$X2255="","",Txn!$X2255))</f>
        <v>0</v>
      </c>
      <c r="E4497" s="39">
        <f>IF($D4497="","",IFERROR(VLOOKUP($D4497,AcctTbl,2,0),""))</f>
        <v>0</v>
      </c>
      <c r="F4497" s="39">
        <f>IF($D4497="","",IFERROR(VLOOKUP($D4497,AcctTbl,3,0),""))</f>
        <v>0</v>
      </c>
      <c r="G4497" s="39">
        <f>IF(Txn!$B2255="","",Txn!$D2255)</f>
        <v>0</v>
      </c>
      <c r="H4497" s="38">
        <f>IF(Txn!$B2255="","",Txn!$E2255)</f>
        <v>0</v>
      </c>
      <c r="I4497" s="40">
        <f>IF(Txn!$B2255="",0,Txn!$O2255)</f>
        <v>0</v>
      </c>
      <c r="J4497" s="40">
        <f>IF(Txn!$B2255="",0,Txn!$P2255)</f>
        <v>0</v>
      </c>
      <c r="K4497" s="41">
        <f>IF($A4497="","",IFERROR(VALUE(MID($A4497,6,2)),""))</f>
        <v>0</v>
      </c>
      <c r="L4497" s="39">
        <f>IF(Txn!$K2255="","",Txn!$K2255)</f>
        <v>0</v>
      </c>
      <c r="N4497" s="42">
        <f>IF($D4497="",0,COUNTIF(BankAccts,$D4497))</f>
        <v>0</v>
      </c>
    </row>
    <row r="4498" spans="1:14">
      <c r="A4498" s="38">
        <f>IF(Txn!$B2255="","",Txn!$B2255)</f>
        <v>0</v>
      </c>
      <c r="B4498" s="38">
        <f>IF(Txn!$B2255="","",Txn!$C2255)</f>
        <v>0</v>
      </c>
      <c r="C4498" s="39">
        <f>IF(Txn!$B2255="","","تراکنش بانکی")</f>
        <v>0</v>
      </c>
      <c r="D4498" s="38">
        <f>IF(Txn!$B2255="","",IF(IF(Txn!$U2255="TRF",Txn!$Y2255,Txn!$Z2255)="","",IF(Txn!$U2255="TRF",Txn!$Y2255,Txn!$Z2255)))</f>
        <v>0</v>
      </c>
      <c r="E4498" s="39">
        <f>IF($D4498="","",IFERROR(VLOOKUP($D4498,AcctTbl,2,0),""))</f>
        <v>0</v>
      </c>
      <c r="F4498" s="39">
        <f>IF($D4498="","",IFERROR(VLOOKUP($D4498,AcctTbl,3,0),""))</f>
        <v>0</v>
      </c>
      <c r="G4498" s="39">
        <f>IF(Txn!$B2255="","",Txn!$D2255)</f>
        <v>0</v>
      </c>
      <c r="H4498" s="38">
        <f>IF(Txn!$B2255="","",Txn!$E2255)</f>
        <v>0</v>
      </c>
      <c r="I4498" s="40">
        <f>IF(Txn!$B2255="",0,Txn!$Q2255)</f>
        <v>0</v>
      </c>
      <c r="J4498" s="40">
        <f>IF(Txn!$B2255="",0,Txn!$R2255)</f>
        <v>0</v>
      </c>
      <c r="K4498" s="41">
        <f>IF($A4498="","",IFERROR(VALUE(MID($A4498,6,2)),""))</f>
        <v>0</v>
      </c>
      <c r="L4498" s="39">
        <f>IF(Txn!$K2255="","","طرف مقابل — "&amp;Txn!$K2255)</f>
        <v>0</v>
      </c>
      <c r="N4498" s="42">
        <f>IF($D4498="",0,COUNTIF(BankAccts,$D4498))</f>
        <v>0</v>
      </c>
    </row>
    <row r="4499" spans="1:14">
      <c r="A4499" s="38">
        <f>IF(Txn!$B2256="","",Txn!$B2256)</f>
        <v>0</v>
      </c>
      <c r="B4499" s="38">
        <f>IF(Txn!$B2256="","",Txn!$C2256)</f>
        <v>0</v>
      </c>
      <c r="C4499" s="39">
        <f>IF(Txn!$B2256="","","تراکنش بانکی")</f>
        <v>0</v>
      </c>
      <c r="D4499" s="38">
        <f>IF(Txn!$B2256="","",IF(Txn!$X2256="","",Txn!$X2256))</f>
        <v>0</v>
      </c>
      <c r="E4499" s="39">
        <f>IF($D4499="","",IFERROR(VLOOKUP($D4499,AcctTbl,2,0),""))</f>
        <v>0</v>
      </c>
      <c r="F4499" s="39">
        <f>IF($D4499="","",IFERROR(VLOOKUP($D4499,AcctTbl,3,0),""))</f>
        <v>0</v>
      </c>
      <c r="G4499" s="39">
        <f>IF(Txn!$B2256="","",Txn!$D2256)</f>
        <v>0</v>
      </c>
      <c r="H4499" s="38">
        <f>IF(Txn!$B2256="","",Txn!$E2256)</f>
        <v>0</v>
      </c>
      <c r="I4499" s="40">
        <f>IF(Txn!$B2256="",0,Txn!$O2256)</f>
        <v>0</v>
      </c>
      <c r="J4499" s="40">
        <f>IF(Txn!$B2256="",0,Txn!$P2256)</f>
        <v>0</v>
      </c>
      <c r="K4499" s="41">
        <f>IF($A4499="","",IFERROR(VALUE(MID($A4499,6,2)),""))</f>
        <v>0</v>
      </c>
      <c r="L4499" s="39">
        <f>IF(Txn!$K2256="","",Txn!$K2256)</f>
        <v>0</v>
      </c>
      <c r="N4499" s="42">
        <f>IF($D4499="",0,COUNTIF(BankAccts,$D4499))</f>
        <v>0</v>
      </c>
    </row>
    <row r="4500" spans="1:14">
      <c r="A4500" s="38">
        <f>IF(Txn!$B2256="","",Txn!$B2256)</f>
        <v>0</v>
      </c>
      <c r="B4500" s="38">
        <f>IF(Txn!$B2256="","",Txn!$C2256)</f>
        <v>0</v>
      </c>
      <c r="C4500" s="39">
        <f>IF(Txn!$B2256="","","تراکنش بانکی")</f>
        <v>0</v>
      </c>
      <c r="D4500" s="38">
        <f>IF(Txn!$B2256="","",IF(IF(Txn!$U2256="TRF",Txn!$Y2256,Txn!$Z2256)="","",IF(Txn!$U2256="TRF",Txn!$Y2256,Txn!$Z2256)))</f>
        <v>0</v>
      </c>
      <c r="E4500" s="39">
        <f>IF($D4500="","",IFERROR(VLOOKUP($D4500,AcctTbl,2,0),""))</f>
        <v>0</v>
      </c>
      <c r="F4500" s="39">
        <f>IF($D4500="","",IFERROR(VLOOKUP($D4500,AcctTbl,3,0),""))</f>
        <v>0</v>
      </c>
      <c r="G4500" s="39">
        <f>IF(Txn!$B2256="","",Txn!$D2256)</f>
        <v>0</v>
      </c>
      <c r="H4500" s="38">
        <f>IF(Txn!$B2256="","",Txn!$E2256)</f>
        <v>0</v>
      </c>
      <c r="I4500" s="40">
        <f>IF(Txn!$B2256="",0,Txn!$Q2256)</f>
        <v>0</v>
      </c>
      <c r="J4500" s="40">
        <f>IF(Txn!$B2256="",0,Txn!$R2256)</f>
        <v>0</v>
      </c>
      <c r="K4500" s="41">
        <f>IF($A4500="","",IFERROR(VALUE(MID($A4500,6,2)),""))</f>
        <v>0</v>
      </c>
      <c r="L4500" s="39">
        <f>IF(Txn!$K2256="","","طرف مقابل — "&amp;Txn!$K2256)</f>
        <v>0</v>
      </c>
      <c r="N4500" s="42">
        <f>IF($D4500="",0,COUNTIF(BankAccts,$D4500))</f>
        <v>0</v>
      </c>
    </row>
    <row r="4501" spans="1:14">
      <c r="A4501" s="38">
        <f>IF(Txn!$B2257="","",Txn!$B2257)</f>
        <v>0</v>
      </c>
      <c r="B4501" s="38">
        <f>IF(Txn!$B2257="","",Txn!$C2257)</f>
        <v>0</v>
      </c>
      <c r="C4501" s="39">
        <f>IF(Txn!$B2257="","","تراکنش بانکی")</f>
        <v>0</v>
      </c>
      <c r="D4501" s="38">
        <f>IF(Txn!$B2257="","",IF(Txn!$X2257="","",Txn!$X2257))</f>
        <v>0</v>
      </c>
      <c r="E4501" s="39">
        <f>IF($D4501="","",IFERROR(VLOOKUP($D4501,AcctTbl,2,0),""))</f>
        <v>0</v>
      </c>
      <c r="F4501" s="39">
        <f>IF($D4501="","",IFERROR(VLOOKUP($D4501,AcctTbl,3,0),""))</f>
        <v>0</v>
      </c>
      <c r="G4501" s="39">
        <f>IF(Txn!$B2257="","",Txn!$D2257)</f>
        <v>0</v>
      </c>
      <c r="H4501" s="38">
        <f>IF(Txn!$B2257="","",Txn!$E2257)</f>
        <v>0</v>
      </c>
      <c r="I4501" s="40">
        <f>IF(Txn!$B2257="",0,Txn!$O2257)</f>
        <v>0</v>
      </c>
      <c r="J4501" s="40">
        <f>IF(Txn!$B2257="",0,Txn!$P2257)</f>
        <v>0</v>
      </c>
      <c r="K4501" s="41">
        <f>IF($A4501="","",IFERROR(VALUE(MID($A4501,6,2)),""))</f>
        <v>0</v>
      </c>
      <c r="L4501" s="39">
        <f>IF(Txn!$K2257="","",Txn!$K2257)</f>
        <v>0</v>
      </c>
      <c r="N4501" s="42">
        <f>IF($D4501="",0,COUNTIF(BankAccts,$D4501))</f>
        <v>0</v>
      </c>
    </row>
    <row r="4502" spans="1:14">
      <c r="A4502" s="38">
        <f>IF(Txn!$B2257="","",Txn!$B2257)</f>
        <v>0</v>
      </c>
      <c r="B4502" s="38">
        <f>IF(Txn!$B2257="","",Txn!$C2257)</f>
        <v>0</v>
      </c>
      <c r="C4502" s="39">
        <f>IF(Txn!$B2257="","","تراکنش بانکی")</f>
        <v>0</v>
      </c>
      <c r="D4502" s="38">
        <f>IF(Txn!$B2257="","",IF(IF(Txn!$U2257="TRF",Txn!$Y2257,Txn!$Z2257)="","",IF(Txn!$U2257="TRF",Txn!$Y2257,Txn!$Z2257)))</f>
        <v>0</v>
      </c>
      <c r="E4502" s="39">
        <f>IF($D4502="","",IFERROR(VLOOKUP($D4502,AcctTbl,2,0),""))</f>
        <v>0</v>
      </c>
      <c r="F4502" s="39">
        <f>IF($D4502="","",IFERROR(VLOOKUP($D4502,AcctTbl,3,0),""))</f>
        <v>0</v>
      </c>
      <c r="G4502" s="39">
        <f>IF(Txn!$B2257="","",Txn!$D2257)</f>
        <v>0</v>
      </c>
      <c r="H4502" s="38">
        <f>IF(Txn!$B2257="","",Txn!$E2257)</f>
        <v>0</v>
      </c>
      <c r="I4502" s="40">
        <f>IF(Txn!$B2257="",0,Txn!$Q2257)</f>
        <v>0</v>
      </c>
      <c r="J4502" s="40">
        <f>IF(Txn!$B2257="",0,Txn!$R2257)</f>
        <v>0</v>
      </c>
      <c r="K4502" s="41">
        <f>IF($A4502="","",IFERROR(VALUE(MID($A4502,6,2)),""))</f>
        <v>0</v>
      </c>
      <c r="L4502" s="39">
        <f>IF(Txn!$K2257="","","طرف مقابل — "&amp;Txn!$K2257)</f>
        <v>0</v>
      </c>
      <c r="N4502" s="42">
        <f>IF($D4502="",0,COUNTIF(BankAccts,$D4502))</f>
        <v>0</v>
      </c>
    </row>
    <row r="4503" spans="1:14">
      <c r="A4503" s="38">
        <f>IF(Txn!$B2258="","",Txn!$B2258)</f>
        <v>0</v>
      </c>
      <c r="B4503" s="38">
        <f>IF(Txn!$B2258="","",Txn!$C2258)</f>
        <v>0</v>
      </c>
      <c r="C4503" s="39">
        <f>IF(Txn!$B2258="","","تراکنش بانکی")</f>
        <v>0</v>
      </c>
      <c r="D4503" s="38">
        <f>IF(Txn!$B2258="","",IF(Txn!$X2258="","",Txn!$X2258))</f>
        <v>0</v>
      </c>
      <c r="E4503" s="39">
        <f>IF($D4503="","",IFERROR(VLOOKUP($D4503,AcctTbl,2,0),""))</f>
        <v>0</v>
      </c>
      <c r="F4503" s="39">
        <f>IF($D4503="","",IFERROR(VLOOKUP($D4503,AcctTbl,3,0),""))</f>
        <v>0</v>
      </c>
      <c r="G4503" s="39">
        <f>IF(Txn!$B2258="","",Txn!$D2258)</f>
        <v>0</v>
      </c>
      <c r="H4503" s="38">
        <f>IF(Txn!$B2258="","",Txn!$E2258)</f>
        <v>0</v>
      </c>
      <c r="I4503" s="40">
        <f>IF(Txn!$B2258="",0,Txn!$O2258)</f>
        <v>0</v>
      </c>
      <c r="J4503" s="40">
        <f>IF(Txn!$B2258="",0,Txn!$P2258)</f>
        <v>0</v>
      </c>
      <c r="K4503" s="41">
        <f>IF($A4503="","",IFERROR(VALUE(MID($A4503,6,2)),""))</f>
        <v>0</v>
      </c>
      <c r="L4503" s="39">
        <f>IF(Txn!$K2258="","",Txn!$K2258)</f>
        <v>0</v>
      </c>
      <c r="N4503" s="42">
        <f>IF($D4503="",0,COUNTIF(BankAccts,$D4503))</f>
        <v>0</v>
      </c>
    </row>
    <row r="4504" spans="1:14">
      <c r="A4504" s="38">
        <f>IF(Txn!$B2258="","",Txn!$B2258)</f>
        <v>0</v>
      </c>
      <c r="B4504" s="38">
        <f>IF(Txn!$B2258="","",Txn!$C2258)</f>
        <v>0</v>
      </c>
      <c r="C4504" s="39">
        <f>IF(Txn!$B2258="","","تراکنش بانکی")</f>
        <v>0</v>
      </c>
      <c r="D4504" s="38">
        <f>IF(Txn!$B2258="","",IF(IF(Txn!$U2258="TRF",Txn!$Y2258,Txn!$Z2258)="","",IF(Txn!$U2258="TRF",Txn!$Y2258,Txn!$Z2258)))</f>
        <v>0</v>
      </c>
      <c r="E4504" s="39">
        <f>IF($D4504="","",IFERROR(VLOOKUP($D4504,AcctTbl,2,0),""))</f>
        <v>0</v>
      </c>
      <c r="F4504" s="39">
        <f>IF($D4504="","",IFERROR(VLOOKUP($D4504,AcctTbl,3,0),""))</f>
        <v>0</v>
      </c>
      <c r="G4504" s="39">
        <f>IF(Txn!$B2258="","",Txn!$D2258)</f>
        <v>0</v>
      </c>
      <c r="H4504" s="38">
        <f>IF(Txn!$B2258="","",Txn!$E2258)</f>
        <v>0</v>
      </c>
      <c r="I4504" s="40">
        <f>IF(Txn!$B2258="",0,Txn!$Q2258)</f>
        <v>0</v>
      </c>
      <c r="J4504" s="40">
        <f>IF(Txn!$B2258="",0,Txn!$R2258)</f>
        <v>0</v>
      </c>
      <c r="K4504" s="41">
        <f>IF($A4504="","",IFERROR(VALUE(MID($A4504,6,2)),""))</f>
        <v>0</v>
      </c>
      <c r="L4504" s="39">
        <f>IF(Txn!$K2258="","","طرف مقابل — "&amp;Txn!$K2258)</f>
        <v>0</v>
      </c>
      <c r="N4504" s="42">
        <f>IF($D4504="",0,COUNTIF(BankAccts,$D4504))</f>
        <v>0</v>
      </c>
    </row>
    <row r="4505" spans="1:14">
      <c r="A4505" s="38">
        <f>IF(Txn!$B2259="","",Txn!$B2259)</f>
        <v>0</v>
      </c>
      <c r="B4505" s="38">
        <f>IF(Txn!$B2259="","",Txn!$C2259)</f>
        <v>0</v>
      </c>
      <c r="C4505" s="39">
        <f>IF(Txn!$B2259="","","تراکنش بانکی")</f>
        <v>0</v>
      </c>
      <c r="D4505" s="38">
        <f>IF(Txn!$B2259="","",IF(Txn!$X2259="","",Txn!$X2259))</f>
        <v>0</v>
      </c>
      <c r="E4505" s="39">
        <f>IF($D4505="","",IFERROR(VLOOKUP($D4505,AcctTbl,2,0),""))</f>
        <v>0</v>
      </c>
      <c r="F4505" s="39">
        <f>IF($D4505="","",IFERROR(VLOOKUP($D4505,AcctTbl,3,0),""))</f>
        <v>0</v>
      </c>
      <c r="G4505" s="39">
        <f>IF(Txn!$B2259="","",Txn!$D2259)</f>
        <v>0</v>
      </c>
      <c r="H4505" s="38">
        <f>IF(Txn!$B2259="","",Txn!$E2259)</f>
        <v>0</v>
      </c>
      <c r="I4505" s="40">
        <f>IF(Txn!$B2259="",0,Txn!$O2259)</f>
        <v>0</v>
      </c>
      <c r="J4505" s="40">
        <f>IF(Txn!$B2259="",0,Txn!$P2259)</f>
        <v>0</v>
      </c>
      <c r="K4505" s="41">
        <f>IF($A4505="","",IFERROR(VALUE(MID($A4505,6,2)),""))</f>
        <v>0</v>
      </c>
      <c r="L4505" s="39">
        <f>IF(Txn!$K2259="","",Txn!$K2259)</f>
        <v>0</v>
      </c>
      <c r="N4505" s="42">
        <f>IF($D4505="",0,COUNTIF(BankAccts,$D4505))</f>
        <v>0</v>
      </c>
    </row>
    <row r="4506" spans="1:14">
      <c r="A4506" s="38">
        <f>IF(Txn!$B2259="","",Txn!$B2259)</f>
        <v>0</v>
      </c>
      <c r="B4506" s="38">
        <f>IF(Txn!$B2259="","",Txn!$C2259)</f>
        <v>0</v>
      </c>
      <c r="C4506" s="39">
        <f>IF(Txn!$B2259="","","تراکنش بانکی")</f>
        <v>0</v>
      </c>
      <c r="D4506" s="38">
        <f>IF(Txn!$B2259="","",IF(IF(Txn!$U2259="TRF",Txn!$Y2259,Txn!$Z2259)="","",IF(Txn!$U2259="TRF",Txn!$Y2259,Txn!$Z2259)))</f>
        <v>0</v>
      </c>
      <c r="E4506" s="39">
        <f>IF($D4506="","",IFERROR(VLOOKUP($D4506,AcctTbl,2,0),""))</f>
        <v>0</v>
      </c>
      <c r="F4506" s="39">
        <f>IF($D4506="","",IFERROR(VLOOKUP($D4506,AcctTbl,3,0),""))</f>
        <v>0</v>
      </c>
      <c r="G4506" s="39">
        <f>IF(Txn!$B2259="","",Txn!$D2259)</f>
        <v>0</v>
      </c>
      <c r="H4506" s="38">
        <f>IF(Txn!$B2259="","",Txn!$E2259)</f>
        <v>0</v>
      </c>
      <c r="I4506" s="40">
        <f>IF(Txn!$B2259="",0,Txn!$Q2259)</f>
        <v>0</v>
      </c>
      <c r="J4506" s="40">
        <f>IF(Txn!$B2259="",0,Txn!$R2259)</f>
        <v>0</v>
      </c>
      <c r="K4506" s="41">
        <f>IF($A4506="","",IFERROR(VALUE(MID($A4506,6,2)),""))</f>
        <v>0</v>
      </c>
      <c r="L4506" s="39">
        <f>IF(Txn!$K2259="","","طرف مقابل — "&amp;Txn!$K2259)</f>
        <v>0</v>
      </c>
      <c r="N4506" s="42">
        <f>IF($D4506="",0,COUNTIF(BankAccts,$D4506))</f>
        <v>0</v>
      </c>
    </row>
    <row r="4507" spans="1:14">
      <c r="A4507" s="38">
        <f>IF(Txn!$B2260="","",Txn!$B2260)</f>
        <v>0</v>
      </c>
      <c r="B4507" s="38">
        <f>IF(Txn!$B2260="","",Txn!$C2260)</f>
        <v>0</v>
      </c>
      <c r="C4507" s="39">
        <f>IF(Txn!$B2260="","","تراکنش بانکی")</f>
        <v>0</v>
      </c>
      <c r="D4507" s="38">
        <f>IF(Txn!$B2260="","",IF(Txn!$X2260="","",Txn!$X2260))</f>
        <v>0</v>
      </c>
      <c r="E4507" s="39">
        <f>IF($D4507="","",IFERROR(VLOOKUP($D4507,AcctTbl,2,0),""))</f>
        <v>0</v>
      </c>
      <c r="F4507" s="39">
        <f>IF($D4507="","",IFERROR(VLOOKUP($D4507,AcctTbl,3,0),""))</f>
        <v>0</v>
      </c>
      <c r="G4507" s="39">
        <f>IF(Txn!$B2260="","",Txn!$D2260)</f>
        <v>0</v>
      </c>
      <c r="H4507" s="38">
        <f>IF(Txn!$B2260="","",Txn!$E2260)</f>
        <v>0</v>
      </c>
      <c r="I4507" s="40">
        <f>IF(Txn!$B2260="",0,Txn!$O2260)</f>
        <v>0</v>
      </c>
      <c r="J4507" s="40">
        <f>IF(Txn!$B2260="",0,Txn!$P2260)</f>
        <v>0</v>
      </c>
      <c r="K4507" s="41">
        <f>IF($A4507="","",IFERROR(VALUE(MID($A4507,6,2)),""))</f>
        <v>0</v>
      </c>
      <c r="L4507" s="39">
        <f>IF(Txn!$K2260="","",Txn!$K2260)</f>
        <v>0</v>
      </c>
      <c r="N4507" s="42">
        <f>IF($D4507="",0,COUNTIF(BankAccts,$D4507))</f>
        <v>0</v>
      </c>
    </row>
    <row r="4508" spans="1:14">
      <c r="A4508" s="38">
        <f>IF(Txn!$B2260="","",Txn!$B2260)</f>
        <v>0</v>
      </c>
      <c r="B4508" s="38">
        <f>IF(Txn!$B2260="","",Txn!$C2260)</f>
        <v>0</v>
      </c>
      <c r="C4508" s="39">
        <f>IF(Txn!$B2260="","","تراکنش بانکی")</f>
        <v>0</v>
      </c>
      <c r="D4508" s="38">
        <f>IF(Txn!$B2260="","",IF(IF(Txn!$U2260="TRF",Txn!$Y2260,Txn!$Z2260)="","",IF(Txn!$U2260="TRF",Txn!$Y2260,Txn!$Z2260)))</f>
        <v>0</v>
      </c>
      <c r="E4508" s="39">
        <f>IF($D4508="","",IFERROR(VLOOKUP($D4508,AcctTbl,2,0),""))</f>
        <v>0</v>
      </c>
      <c r="F4508" s="39">
        <f>IF($D4508="","",IFERROR(VLOOKUP($D4508,AcctTbl,3,0),""))</f>
        <v>0</v>
      </c>
      <c r="G4508" s="39">
        <f>IF(Txn!$B2260="","",Txn!$D2260)</f>
        <v>0</v>
      </c>
      <c r="H4508" s="38">
        <f>IF(Txn!$B2260="","",Txn!$E2260)</f>
        <v>0</v>
      </c>
      <c r="I4508" s="40">
        <f>IF(Txn!$B2260="",0,Txn!$Q2260)</f>
        <v>0</v>
      </c>
      <c r="J4508" s="40">
        <f>IF(Txn!$B2260="",0,Txn!$R2260)</f>
        <v>0</v>
      </c>
      <c r="K4508" s="41">
        <f>IF($A4508="","",IFERROR(VALUE(MID($A4508,6,2)),""))</f>
        <v>0</v>
      </c>
      <c r="L4508" s="39">
        <f>IF(Txn!$K2260="","","طرف مقابل — "&amp;Txn!$K2260)</f>
        <v>0</v>
      </c>
      <c r="N4508" s="42">
        <f>IF($D4508="",0,COUNTIF(BankAccts,$D4508))</f>
        <v>0</v>
      </c>
    </row>
    <row r="4509" spans="1:14">
      <c r="A4509" s="38">
        <f>IF(Txn!$B2261="","",Txn!$B2261)</f>
        <v>0</v>
      </c>
      <c r="B4509" s="38">
        <f>IF(Txn!$B2261="","",Txn!$C2261)</f>
        <v>0</v>
      </c>
      <c r="C4509" s="39">
        <f>IF(Txn!$B2261="","","تراکنش بانکی")</f>
        <v>0</v>
      </c>
      <c r="D4509" s="38">
        <f>IF(Txn!$B2261="","",IF(Txn!$X2261="","",Txn!$X2261))</f>
        <v>0</v>
      </c>
      <c r="E4509" s="39">
        <f>IF($D4509="","",IFERROR(VLOOKUP($D4509,AcctTbl,2,0),""))</f>
        <v>0</v>
      </c>
      <c r="F4509" s="39">
        <f>IF($D4509="","",IFERROR(VLOOKUP($D4509,AcctTbl,3,0),""))</f>
        <v>0</v>
      </c>
      <c r="G4509" s="39">
        <f>IF(Txn!$B2261="","",Txn!$D2261)</f>
        <v>0</v>
      </c>
      <c r="H4509" s="38">
        <f>IF(Txn!$B2261="","",Txn!$E2261)</f>
        <v>0</v>
      </c>
      <c r="I4509" s="40">
        <f>IF(Txn!$B2261="",0,Txn!$O2261)</f>
        <v>0</v>
      </c>
      <c r="J4509" s="40">
        <f>IF(Txn!$B2261="",0,Txn!$P2261)</f>
        <v>0</v>
      </c>
      <c r="K4509" s="41">
        <f>IF($A4509="","",IFERROR(VALUE(MID($A4509,6,2)),""))</f>
        <v>0</v>
      </c>
      <c r="L4509" s="39">
        <f>IF(Txn!$K2261="","",Txn!$K2261)</f>
        <v>0</v>
      </c>
      <c r="N4509" s="42">
        <f>IF($D4509="",0,COUNTIF(BankAccts,$D4509))</f>
        <v>0</v>
      </c>
    </row>
    <row r="4510" spans="1:14">
      <c r="A4510" s="38">
        <f>IF(Txn!$B2261="","",Txn!$B2261)</f>
        <v>0</v>
      </c>
      <c r="B4510" s="38">
        <f>IF(Txn!$B2261="","",Txn!$C2261)</f>
        <v>0</v>
      </c>
      <c r="C4510" s="39">
        <f>IF(Txn!$B2261="","","تراکنش بانکی")</f>
        <v>0</v>
      </c>
      <c r="D4510" s="38">
        <f>IF(Txn!$B2261="","",IF(IF(Txn!$U2261="TRF",Txn!$Y2261,Txn!$Z2261)="","",IF(Txn!$U2261="TRF",Txn!$Y2261,Txn!$Z2261)))</f>
        <v>0</v>
      </c>
      <c r="E4510" s="39">
        <f>IF($D4510="","",IFERROR(VLOOKUP($D4510,AcctTbl,2,0),""))</f>
        <v>0</v>
      </c>
      <c r="F4510" s="39">
        <f>IF($D4510="","",IFERROR(VLOOKUP($D4510,AcctTbl,3,0),""))</f>
        <v>0</v>
      </c>
      <c r="G4510" s="39">
        <f>IF(Txn!$B2261="","",Txn!$D2261)</f>
        <v>0</v>
      </c>
      <c r="H4510" s="38">
        <f>IF(Txn!$B2261="","",Txn!$E2261)</f>
        <v>0</v>
      </c>
      <c r="I4510" s="40">
        <f>IF(Txn!$B2261="",0,Txn!$Q2261)</f>
        <v>0</v>
      </c>
      <c r="J4510" s="40">
        <f>IF(Txn!$B2261="",0,Txn!$R2261)</f>
        <v>0</v>
      </c>
      <c r="K4510" s="41">
        <f>IF($A4510="","",IFERROR(VALUE(MID($A4510,6,2)),""))</f>
        <v>0</v>
      </c>
      <c r="L4510" s="39">
        <f>IF(Txn!$K2261="","","طرف مقابل — "&amp;Txn!$K2261)</f>
        <v>0</v>
      </c>
      <c r="N4510" s="42">
        <f>IF($D4510="",0,COUNTIF(BankAccts,$D4510))</f>
        <v>0</v>
      </c>
    </row>
    <row r="4511" spans="1:14">
      <c r="A4511" s="38">
        <f>IF(Txn!$B2262="","",Txn!$B2262)</f>
        <v>0</v>
      </c>
      <c r="B4511" s="38">
        <f>IF(Txn!$B2262="","",Txn!$C2262)</f>
        <v>0</v>
      </c>
      <c r="C4511" s="39">
        <f>IF(Txn!$B2262="","","تراکنش بانکی")</f>
        <v>0</v>
      </c>
      <c r="D4511" s="38">
        <f>IF(Txn!$B2262="","",IF(Txn!$X2262="","",Txn!$X2262))</f>
        <v>0</v>
      </c>
      <c r="E4511" s="39">
        <f>IF($D4511="","",IFERROR(VLOOKUP($D4511,AcctTbl,2,0),""))</f>
        <v>0</v>
      </c>
      <c r="F4511" s="39">
        <f>IF($D4511="","",IFERROR(VLOOKUP($D4511,AcctTbl,3,0),""))</f>
        <v>0</v>
      </c>
      <c r="G4511" s="39">
        <f>IF(Txn!$B2262="","",Txn!$D2262)</f>
        <v>0</v>
      </c>
      <c r="H4511" s="38">
        <f>IF(Txn!$B2262="","",Txn!$E2262)</f>
        <v>0</v>
      </c>
      <c r="I4511" s="40">
        <f>IF(Txn!$B2262="",0,Txn!$O2262)</f>
        <v>0</v>
      </c>
      <c r="J4511" s="40">
        <f>IF(Txn!$B2262="",0,Txn!$P2262)</f>
        <v>0</v>
      </c>
      <c r="K4511" s="41">
        <f>IF($A4511="","",IFERROR(VALUE(MID($A4511,6,2)),""))</f>
        <v>0</v>
      </c>
      <c r="L4511" s="39">
        <f>IF(Txn!$K2262="","",Txn!$K2262)</f>
        <v>0</v>
      </c>
      <c r="N4511" s="42">
        <f>IF($D4511="",0,COUNTIF(BankAccts,$D4511))</f>
        <v>0</v>
      </c>
    </row>
    <row r="4512" spans="1:14">
      <c r="A4512" s="38">
        <f>IF(Txn!$B2262="","",Txn!$B2262)</f>
        <v>0</v>
      </c>
      <c r="B4512" s="38">
        <f>IF(Txn!$B2262="","",Txn!$C2262)</f>
        <v>0</v>
      </c>
      <c r="C4512" s="39">
        <f>IF(Txn!$B2262="","","تراکنش بانکی")</f>
        <v>0</v>
      </c>
      <c r="D4512" s="38">
        <f>IF(Txn!$B2262="","",IF(IF(Txn!$U2262="TRF",Txn!$Y2262,Txn!$Z2262)="","",IF(Txn!$U2262="TRF",Txn!$Y2262,Txn!$Z2262)))</f>
        <v>0</v>
      </c>
      <c r="E4512" s="39">
        <f>IF($D4512="","",IFERROR(VLOOKUP($D4512,AcctTbl,2,0),""))</f>
        <v>0</v>
      </c>
      <c r="F4512" s="39">
        <f>IF($D4512="","",IFERROR(VLOOKUP($D4512,AcctTbl,3,0),""))</f>
        <v>0</v>
      </c>
      <c r="G4512" s="39">
        <f>IF(Txn!$B2262="","",Txn!$D2262)</f>
        <v>0</v>
      </c>
      <c r="H4512" s="38">
        <f>IF(Txn!$B2262="","",Txn!$E2262)</f>
        <v>0</v>
      </c>
      <c r="I4512" s="40">
        <f>IF(Txn!$B2262="",0,Txn!$Q2262)</f>
        <v>0</v>
      </c>
      <c r="J4512" s="40">
        <f>IF(Txn!$B2262="",0,Txn!$R2262)</f>
        <v>0</v>
      </c>
      <c r="K4512" s="41">
        <f>IF($A4512="","",IFERROR(VALUE(MID($A4512,6,2)),""))</f>
        <v>0</v>
      </c>
      <c r="L4512" s="39">
        <f>IF(Txn!$K2262="","","طرف مقابل — "&amp;Txn!$K2262)</f>
        <v>0</v>
      </c>
      <c r="N4512" s="42">
        <f>IF($D4512="",0,COUNTIF(BankAccts,$D4512))</f>
        <v>0</v>
      </c>
    </row>
    <row r="4513" spans="1:14">
      <c r="A4513" s="38">
        <f>IF(Txn!$B2263="","",Txn!$B2263)</f>
        <v>0</v>
      </c>
      <c r="B4513" s="38">
        <f>IF(Txn!$B2263="","",Txn!$C2263)</f>
        <v>0</v>
      </c>
      <c r="C4513" s="39">
        <f>IF(Txn!$B2263="","","تراکنش بانکی")</f>
        <v>0</v>
      </c>
      <c r="D4513" s="38">
        <f>IF(Txn!$B2263="","",IF(Txn!$X2263="","",Txn!$X2263))</f>
        <v>0</v>
      </c>
      <c r="E4513" s="39">
        <f>IF($D4513="","",IFERROR(VLOOKUP($D4513,AcctTbl,2,0),""))</f>
        <v>0</v>
      </c>
      <c r="F4513" s="39">
        <f>IF($D4513="","",IFERROR(VLOOKUP($D4513,AcctTbl,3,0),""))</f>
        <v>0</v>
      </c>
      <c r="G4513" s="39">
        <f>IF(Txn!$B2263="","",Txn!$D2263)</f>
        <v>0</v>
      </c>
      <c r="H4513" s="38">
        <f>IF(Txn!$B2263="","",Txn!$E2263)</f>
        <v>0</v>
      </c>
      <c r="I4513" s="40">
        <f>IF(Txn!$B2263="",0,Txn!$O2263)</f>
        <v>0</v>
      </c>
      <c r="J4513" s="40">
        <f>IF(Txn!$B2263="",0,Txn!$P2263)</f>
        <v>0</v>
      </c>
      <c r="K4513" s="41">
        <f>IF($A4513="","",IFERROR(VALUE(MID($A4513,6,2)),""))</f>
        <v>0</v>
      </c>
      <c r="L4513" s="39">
        <f>IF(Txn!$K2263="","",Txn!$K2263)</f>
        <v>0</v>
      </c>
      <c r="N4513" s="42">
        <f>IF($D4513="",0,COUNTIF(BankAccts,$D4513))</f>
        <v>0</v>
      </c>
    </row>
    <row r="4514" spans="1:14">
      <c r="A4514" s="38">
        <f>IF(Txn!$B2263="","",Txn!$B2263)</f>
        <v>0</v>
      </c>
      <c r="B4514" s="38">
        <f>IF(Txn!$B2263="","",Txn!$C2263)</f>
        <v>0</v>
      </c>
      <c r="C4514" s="39">
        <f>IF(Txn!$B2263="","","تراکنش بانکی")</f>
        <v>0</v>
      </c>
      <c r="D4514" s="38">
        <f>IF(Txn!$B2263="","",IF(IF(Txn!$U2263="TRF",Txn!$Y2263,Txn!$Z2263)="","",IF(Txn!$U2263="TRF",Txn!$Y2263,Txn!$Z2263)))</f>
        <v>0</v>
      </c>
      <c r="E4514" s="39">
        <f>IF($D4514="","",IFERROR(VLOOKUP($D4514,AcctTbl,2,0),""))</f>
        <v>0</v>
      </c>
      <c r="F4514" s="39">
        <f>IF($D4514="","",IFERROR(VLOOKUP($D4514,AcctTbl,3,0),""))</f>
        <v>0</v>
      </c>
      <c r="G4514" s="39">
        <f>IF(Txn!$B2263="","",Txn!$D2263)</f>
        <v>0</v>
      </c>
      <c r="H4514" s="38">
        <f>IF(Txn!$B2263="","",Txn!$E2263)</f>
        <v>0</v>
      </c>
      <c r="I4514" s="40">
        <f>IF(Txn!$B2263="",0,Txn!$Q2263)</f>
        <v>0</v>
      </c>
      <c r="J4514" s="40">
        <f>IF(Txn!$B2263="",0,Txn!$R2263)</f>
        <v>0</v>
      </c>
      <c r="K4514" s="41">
        <f>IF($A4514="","",IFERROR(VALUE(MID($A4514,6,2)),""))</f>
        <v>0</v>
      </c>
      <c r="L4514" s="39">
        <f>IF(Txn!$K2263="","","طرف مقابل — "&amp;Txn!$K2263)</f>
        <v>0</v>
      </c>
      <c r="N4514" s="42">
        <f>IF($D4514="",0,COUNTIF(BankAccts,$D4514))</f>
        <v>0</v>
      </c>
    </row>
    <row r="4515" spans="1:14">
      <c r="A4515" s="38">
        <f>IF(Txn!$B2264="","",Txn!$B2264)</f>
        <v>0</v>
      </c>
      <c r="B4515" s="38">
        <f>IF(Txn!$B2264="","",Txn!$C2264)</f>
        <v>0</v>
      </c>
      <c r="C4515" s="39">
        <f>IF(Txn!$B2264="","","تراکنش بانکی")</f>
        <v>0</v>
      </c>
      <c r="D4515" s="38">
        <f>IF(Txn!$B2264="","",IF(Txn!$X2264="","",Txn!$X2264))</f>
        <v>0</v>
      </c>
      <c r="E4515" s="39">
        <f>IF($D4515="","",IFERROR(VLOOKUP($D4515,AcctTbl,2,0),""))</f>
        <v>0</v>
      </c>
      <c r="F4515" s="39">
        <f>IF($D4515="","",IFERROR(VLOOKUP($D4515,AcctTbl,3,0),""))</f>
        <v>0</v>
      </c>
      <c r="G4515" s="39">
        <f>IF(Txn!$B2264="","",Txn!$D2264)</f>
        <v>0</v>
      </c>
      <c r="H4515" s="38">
        <f>IF(Txn!$B2264="","",Txn!$E2264)</f>
        <v>0</v>
      </c>
      <c r="I4515" s="40">
        <f>IF(Txn!$B2264="",0,Txn!$O2264)</f>
        <v>0</v>
      </c>
      <c r="J4515" s="40">
        <f>IF(Txn!$B2264="",0,Txn!$P2264)</f>
        <v>0</v>
      </c>
      <c r="K4515" s="41">
        <f>IF($A4515="","",IFERROR(VALUE(MID($A4515,6,2)),""))</f>
        <v>0</v>
      </c>
      <c r="L4515" s="39">
        <f>IF(Txn!$K2264="","",Txn!$K2264)</f>
        <v>0</v>
      </c>
      <c r="N4515" s="42">
        <f>IF($D4515="",0,COUNTIF(BankAccts,$D4515))</f>
        <v>0</v>
      </c>
    </row>
    <row r="4516" spans="1:14">
      <c r="A4516" s="38">
        <f>IF(Txn!$B2264="","",Txn!$B2264)</f>
        <v>0</v>
      </c>
      <c r="B4516" s="38">
        <f>IF(Txn!$B2264="","",Txn!$C2264)</f>
        <v>0</v>
      </c>
      <c r="C4516" s="39">
        <f>IF(Txn!$B2264="","","تراکنش بانکی")</f>
        <v>0</v>
      </c>
      <c r="D4516" s="38">
        <f>IF(Txn!$B2264="","",IF(IF(Txn!$U2264="TRF",Txn!$Y2264,Txn!$Z2264)="","",IF(Txn!$U2264="TRF",Txn!$Y2264,Txn!$Z2264)))</f>
        <v>0</v>
      </c>
      <c r="E4516" s="39">
        <f>IF($D4516="","",IFERROR(VLOOKUP($D4516,AcctTbl,2,0),""))</f>
        <v>0</v>
      </c>
      <c r="F4516" s="39">
        <f>IF($D4516="","",IFERROR(VLOOKUP($D4516,AcctTbl,3,0),""))</f>
        <v>0</v>
      </c>
      <c r="G4516" s="39">
        <f>IF(Txn!$B2264="","",Txn!$D2264)</f>
        <v>0</v>
      </c>
      <c r="H4516" s="38">
        <f>IF(Txn!$B2264="","",Txn!$E2264)</f>
        <v>0</v>
      </c>
      <c r="I4516" s="40">
        <f>IF(Txn!$B2264="",0,Txn!$Q2264)</f>
        <v>0</v>
      </c>
      <c r="J4516" s="40">
        <f>IF(Txn!$B2264="",0,Txn!$R2264)</f>
        <v>0</v>
      </c>
      <c r="K4516" s="41">
        <f>IF($A4516="","",IFERROR(VALUE(MID($A4516,6,2)),""))</f>
        <v>0</v>
      </c>
      <c r="L4516" s="39">
        <f>IF(Txn!$K2264="","","طرف مقابل — "&amp;Txn!$K2264)</f>
        <v>0</v>
      </c>
      <c r="N4516" s="42">
        <f>IF($D4516="",0,COUNTIF(BankAccts,$D4516))</f>
        <v>0</v>
      </c>
    </row>
    <row r="4517" spans="1:14">
      <c r="A4517" s="38">
        <f>IF(Txn!$B2265="","",Txn!$B2265)</f>
        <v>0</v>
      </c>
      <c r="B4517" s="38">
        <f>IF(Txn!$B2265="","",Txn!$C2265)</f>
        <v>0</v>
      </c>
      <c r="C4517" s="39">
        <f>IF(Txn!$B2265="","","تراکنش بانکی")</f>
        <v>0</v>
      </c>
      <c r="D4517" s="38">
        <f>IF(Txn!$B2265="","",IF(Txn!$X2265="","",Txn!$X2265))</f>
        <v>0</v>
      </c>
      <c r="E4517" s="39">
        <f>IF($D4517="","",IFERROR(VLOOKUP($D4517,AcctTbl,2,0),""))</f>
        <v>0</v>
      </c>
      <c r="F4517" s="39">
        <f>IF($D4517="","",IFERROR(VLOOKUP($D4517,AcctTbl,3,0),""))</f>
        <v>0</v>
      </c>
      <c r="G4517" s="39">
        <f>IF(Txn!$B2265="","",Txn!$D2265)</f>
        <v>0</v>
      </c>
      <c r="H4517" s="38">
        <f>IF(Txn!$B2265="","",Txn!$E2265)</f>
        <v>0</v>
      </c>
      <c r="I4517" s="40">
        <f>IF(Txn!$B2265="",0,Txn!$O2265)</f>
        <v>0</v>
      </c>
      <c r="J4517" s="40">
        <f>IF(Txn!$B2265="",0,Txn!$P2265)</f>
        <v>0</v>
      </c>
      <c r="K4517" s="41">
        <f>IF($A4517="","",IFERROR(VALUE(MID($A4517,6,2)),""))</f>
        <v>0</v>
      </c>
      <c r="L4517" s="39">
        <f>IF(Txn!$K2265="","",Txn!$K2265)</f>
        <v>0</v>
      </c>
      <c r="N4517" s="42">
        <f>IF($D4517="",0,COUNTIF(BankAccts,$D4517))</f>
        <v>0</v>
      </c>
    </row>
    <row r="4518" spans="1:14">
      <c r="A4518" s="38">
        <f>IF(Txn!$B2265="","",Txn!$B2265)</f>
        <v>0</v>
      </c>
      <c r="B4518" s="38">
        <f>IF(Txn!$B2265="","",Txn!$C2265)</f>
        <v>0</v>
      </c>
      <c r="C4518" s="39">
        <f>IF(Txn!$B2265="","","تراکنش بانکی")</f>
        <v>0</v>
      </c>
      <c r="D4518" s="38">
        <f>IF(Txn!$B2265="","",IF(IF(Txn!$U2265="TRF",Txn!$Y2265,Txn!$Z2265)="","",IF(Txn!$U2265="TRF",Txn!$Y2265,Txn!$Z2265)))</f>
        <v>0</v>
      </c>
      <c r="E4518" s="39">
        <f>IF($D4518="","",IFERROR(VLOOKUP($D4518,AcctTbl,2,0),""))</f>
        <v>0</v>
      </c>
      <c r="F4518" s="39">
        <f>IF($D4518="","",IFERROR(VLOOKUP($D4518,AcctTbl,3,0),""))</f>
        <v>0</v>
      </c>
      <c r="G4518" s="39">
        <f>IF(Txn!$B2265="","",Txn!$D2265)</f>
        <v>0</v>
      </c>
      <c r="H4518" s="38">
        <f>IF(Txn!$B2265="","",Txn!$E2265)</f>
        <v>0</v>
      </c>
      <c r="I4518" s="40">
        <f>IF(Txn!$B2265="",0,Txn!$Q2265)</f>
        <v>0</v>
      </c>
      <c r="J4518" s="40">
        <f>IF(Txn!$B2265="",0,Txn!$R2265)</f>
        <v>0</v>
      </c>
      <c r="K4518" s="41">
        <f>IF($A4518="","",IFERROR(VALUE(MID($A4518,6,2)),""))</f>
        <v>0</v>
      </c>
      <c r="L4518" s="39">
        <f>IF(Txn!$K2265="","","طرف مقابل — "&amp;Txn!$K2265)</f>
        <v>0</v>
      </c>
      <c r="N4518" s="42">
        <f>IF($D4518="",0,COUNTIF(BankAccts,$D4518))</f>
        <v>0</v>
      </c>
    </row>
    <row r="4519" spans="1:14">
      <c r="A4519" s="38">
        <f>IF(Txn!$B2266="","",Txn!$B2266)</f>
        <v>0</v>
      </c>
      <c r="B4519" s="38">
        <f>IF(Txn!$B2266="","",Txn!$C2266)</f>
        <v>0</v>
      </c>
      <c r="C4519" s="39">
        <f>IF(Txn!$B2266="","","تراکنش بانکی")</f>
        <v>0</v>
      </c>
      <c r="D4519" s="38">
        <f>IF(Txn!$B2266="","",IF(Txn!$X2266="","",Txn!$X2266))</f>
        <v>0</v>
      </c>
      <c r="E4519" s="39">
        <f>IF($D4519="","",IFERROR(VLOOKUP($D4519,AcctTbl,2,0),""))</f>
        <v>0</v>
      </c>
      <c r="F4519" s="39">
        <f>IF($D4519="","",IFERROR(VLOOKUP($D4519,AcctTbl,3,0),""))</f>
        <v>0</v>
      </c>
      <c r="G4519" s="39">
        <f>IF(Txn!$B2266="","",Txn!$D2266)</f>
        <v>0</v>
      </c>
      <c r="H4519" s="38">
        <f>IF(Txn!$B2266="","",Txn!$E2266)</f>
        <v>0</v>
      </c>
      <c r="I4519" s="40">
        <f>IF(Txn!$B2266="",0,Txn!$O2266)</f>
        <v>0</v>
      </c>
      <c r="J4519" s="40">
        <f>IF(Txn!$B2266="",0,Txn!$P2266)</f>
        <v>0</v>
      </c>
      <c r="K4519" s="41">
        <f>IF($A4519="","",IFERROR(VALUE(MID($A4519,6,2)),""))</f>
        <v>0</v>
      </c>
      <c r="L4519" s="39">
        <f>IF(Txn!$K2266="","",Txn!$K2266)</f>
        <v>0</v>
      </c>
      <c r="N4519" s="42">
        <f>IF($D4519="",0,COUNTIF(BankAccts,$D4519))</f>
        <v>0</v>
      </c>
    </row>
    <row r="4520" spans="1:14">
      <c r="A4520" s="38">
        <f>IF(Txn!$B2266="","",Txn!$B2266)</f>
        <v>0</v>
      </c>
      <c r="B4520" s="38">
        <f>IF(Txn!$B2266="","",Txn!$C2266)</f>
        <v>0</v>
      </c>
      <c r="C4520" s="39">
        <f>IF(Txn!$B2266="","","تراکنش بانکی")</f>
        <v>0</v>
      </c>
      <c r="D4520" s="38">
        <f>IF(Txn!$B2266="","",IF(IF(Txn!$U2266="TRF",Txn!$Y2266,Txn!$Z2266)="","",IF(Txn!$U2266="TRF",Txn!$Y2266,Txn!$Z2266)))</f>
        <v>0</v>
      </c>
      <c r="E4520" s="39">
        <f>IF($D4520="","",IFERROR(VLOOKUP($D4520,AcctTbl,2,0),""))</f>
        <v>0</v>
      </c>
      <c r="F4520" s="39">
        <f>IF($D4520="","",IFERROR(VLOOKUP($D4520,AcctTbl,3,0),""))</f>
        <v>0</v>
      </c>
      <c r="G4520" s="39">
        <f>IF(Txn!$B2266="","",Txn!$D2266)</f>
        <v>0</v>
      </c>
      <c r="H4520" s="38">
        <f>IF(Txn!$B2266="","",Txn!$E2266)</f>
        <v>0</v>
      </c>
      <c r="I4520" s="40">
        <f>IF(Txn!$B2266="",0,Txn!$Q2266)</f>
        <v>0</v>
      </c>
      <c r="J4520" s="40">
        <f>IF(Txn!$B2266="",0,Txn!$R2266)</f>
        <v>0</v>
      </c>
      <c r="K4520" s="41">
        <f>IF($A4520="","",IFERROR(VALUE(MID($A4520,6,2)),""))</f>
        <v>0</v>
      </c>
      <c r="L4520" s="39">
        <f>IF(Txn!$K2266="","","طرف مقابل — "&amp;Txn!$K2266)</f>
        <v>0</v>
      </c>
      <c r="N4520" s="42">
        <f>IF($D4520="",0,COUNTIF(BankAccts,$D4520))</f>
        <v>0</v>
      </c>
    </row>
    <row r="4521" spans="1:14">
      <c r="A4521" s="38">
        <f>IF(Txn!$B2267="","",Txn!$B2267)</f>
        <v>0</v>
      </c>
      <c r="B4521" s="38">
        <f>IF(Txn!$B2267="","",Txn!$C2267)</f>
        <v>0</v>
      </c>
      <c r="C4521" s="39">
        <f>IF(Txn!$B2267="","","تراکنش بانکی")</f>
        <v>0</v>
      </c>
      <c r="D4521" s="38">
        <f>IF(Txn!$B2267="","",IF(Txn!$X2267="","",Txn!$X2267))</f>
        <v>0</v>
      </c>
      <c r="E4521" s="39">
        <f>IF($D4521="","",IFERROR(VLOOKUP($D4521,AcctTbl,2,0),""))</f>
        <v>0</v>
      </c>
      <c r="F4521" s="39">
        <f>IF($D4521="","",IFERROR(VLOOKUP($D4521,AcctTbl,3,0),""))</f>
        <v>0</v>
      </c>
      <c r="G4521" s="39">
        <f>IF(Txn!$B2267="","",Txn!$D2267)</f>
        <v>0</v>
      </c>
      <c r="H4521" s="38">
        <f>IF(Txn!$B2267="","",Txn!$E2267)</f>
        <v>0</v>
      </c>
      <c r="I4521" s="40">
        <f>IF(Txn!$B2267="",0,Txn!$O2267)</f>
        <v>0</v>
      </c>
      <c r="J4521" s="40">
        <f>IF(Txn!$B2267="",0,Txn!$P2267)</f>
        <v>0</v>
      </c>
      <c r="K4521" s="41">
        <f>IF($A4521="","",IFERROR(VALUE(MID($A4521,6,2)),""))</f>
        <v>0</v>
      </c>
      <c r="L4521" s="39">
        <f>IF(Txn!$K2267="","",Txn!$K2267)</f>
        <v>0</v>
      </c>
      <c r="N4521" s="42">
        <f>IF($D4521="",0,COUNTIF(BankAccts,$D4521))</f>
        <v>0</v>
      </c>
    </row>
    <row r="4522" spans="1:14">
      <c r="A4522" s="38">
        <f>IF(Txn!$B2267="","",Txn!$B2267)</f>
        <v>0</v>
      </c>
      <c r="B4522" s="38">
        <f>IF(Txn!$B2267="","",Txn!$C2267)</f>
        <v>0</v>
      </c>
      <c r="C4522" s="39">
        <f>IF(Txn!$B2267="","","تراکنش بانکی")</f>
        <v>0</v>
      </c>
      <c r="D4522" s="38">
        <f>IF(Txn!$B2267="","",IF(IF(Txn!$U2267="TRF",Txn!$Y2267,Txn!$Z2267)="","",IF(Txn!$U2267="TRF",Txn!$Y2267,Txn!$Z2267)))</f>
        <v>0</v>
      </c>
      <c r="E4522" s="39">
        <f>IF($D4522="","",IFERROR(VLOOKUP($D4522,AcctTbl,2,0),""))</f>
        <v>0</v>
      </c>
      <c r="F4522" s="39">
        <f>IF($D4522="","",IFERROR(VLOOKUP($D4522,AcctTbl,3,0),""))</f>
        <v>0</v>
      </c>
      <c r="G4522" s="39">
        <f>IF(Txn!$B2267="","",Txn!$D2267)</f>
        <v>0</v>
      </c>
      <c r="H4522" s="38">
        <f>IF(Txn!$B2267="","",Txn!$E2267)</f>
        <v>0</v>
      </c>
      <c r="I4522" s="40">
        <f>IF(Txn!$B2267="",0,Txn!$Q2267)</f>
        <v>0</v>
      </c>
      <c r="J4522" s="40">
        <f>IF(Txn!$B2267="",0,Txn!$R2267)</f>
        <v>0</v>
      </c>
      <c r="K4522" s="41">
        <f>IF($A4522="","",IFERROR(VALUE(MID($A4522,6,2)),""))</f>
        <v>0</v>
      </c>
      <c r="L4522" s="39">
        <f>IF(Txn!$K2267="","","طرف مقابل — "&amp;Txn!$K2267)</f>
        <v>0</v>
      </c>
      <c r="N4522" s="42">
        <f>IF($D4522="",0,COUNTIF(BankAccts,$D4522))</f>
        <v>0</v>
      </c>
    </row>
    <row r="4523" spans="1:14">
      <c r="A4523" s="38">
        <f>IF(Txn!$B2268="","",Txn!$B2268)</f>
        <v>0</v>
      </c>
      <c r="B4523" s="38">
        <f>IF(Txn!$B2268="","",Txn!$C2268)</f>
        <v>0</v>
      </c>
      <c r="C4523" s="39">
        <f>IF(Txn!$B2268="","","تراکنش بانکی")</f>
        <v>0</v>
      </c>
      <c r="D4523" s="38">
        <f>IF(Txn!$B2268="","",IF(Txn!$X2268="","",Txn!$X2268))</f>
        <v>0</v>
      </c>
      <c r="E4523" s="39">
        <f>IF($D4523="","",IFERROR(VLOOKUP($D4523,AcctTbl,2,0),""))</f>
        <v>0</v>
      </c>
      <c r="F4523" s="39">
        <f>IF($D4523="","",IFERROR(VLOOKUP($D4523,AcctTbl,3,0),""))</f>
        <v>0</v>
      </c>
      <c r="G4523" s="39">
        <f>IF(Txn!$B2268="","",Txn!$D2268)</f>
        <v>0</v>
      </c>
      <c r="H4523" s="38">
        <f>IF(Txn!$B2268="","",Txn!$E2268)</f>
        <v>0</v>
      </c>
      <c r="I4523" s="40">
        <f>IF(Txn!$B2268="",0,Txn!$O2268)</f>
        <v>0</v>
      </c>
      <c r="J4523" s="40">
        <f>IF(Txn!$B2268="",0,Txn!$P2268)</f>
        <v>0</v>
      </c>
      <c r="K4523" s="41">
        <f>IF($A4523="","",IFERROR(VALUE(MID($A4523,6,2)),""))</f>
        <v>0</v>
      </c>
      <c r="L4523" s="39">
        <f>IF(Txn!$K2268="","",Txn!$K2268)</f>
        <v>0</v>
      </c>
      <c r="N4523" s="42">
        <f>IF($D4523="",0,COUNTIF(BankAccts,$D4523))</f>
        <v>0</v>
      </c>
    </row>
    <row r="4524" spans="1:14">
      <c r="A4524" s="38">
        <f>IF(Txn!$B2268="","",Txn!$B2268)</f>
        <v>0</v>
      </c>
      <c r="B4524" s="38">
        <f>IF(Txn!$B2268="","",Txn!$C2268)</f>
        <v>0</v>
      </c>
      <c r="C4524" s="39">
        <f>IF(Txn!$B2268="","","تراکنش بانکی")</f>
        <v>0</v>
      </c>
      <c r="D4524" s="38">
        <f>IF(Txn!$B2268="","",IF(IF(Txn!$U2268="TRF",Txn!$Y2268,Txn!$Z2268)="","",IF(Txn!$U2268="TRF",Txn!$Y2268,Txn!$Z2268)))</f>
        <v>0</v>
      </c>
      <c r="E4524" s="39">
        <f>IF($D4524="","",IFERROR(VLOOKUP($D4524,AcctTbl,2,0),""))</f>
        <v>0</v>
      </c>
      <c r="F4524" s="39">
        <f>IF($D4524="","",IFERROR(VLOOKUP($D4524,AcctTbl,3,0),""))</f>
        <v>0</v>
      </c>
      <c r="G4524" s="39">
        <f>IF(Txn!$B2268="","",Txn!$D2268)</f>
        <v>0</v>
      </c>
      <c r="H4524" s="38">
        <f>IF(Txn!$B2268="","",Txn!$E2268)</f>
        <v>0</v>
      </c>
      <c r="I4524" s="40">
        <f>IF(Txn!$B2268="",0,Txn!$Q2268)</f>
        <v>0</v>
      </c>
      <c r="J4524" s="40">
        <f>IF(Txn!$B2268="",0,Txn!$R2268)</f>
        <v>0</v>
      </c>
      <c r="K4524" s="41">
        <f>IF($A4524="","",IFERROR(VALUE(MID($A4524,6,2)),""))</f>
        <v>0</v>
      </c>
      <c r="L4524" s="39">
        <f>IF(Txn!$K2268="","","طرف مقابل — "&amp;Txn!$K2268)</f>
        <v>0</v>
      </c>
      <c r="N4524" s="42">
        <f>IF($D4524="",0,COUNTIF(BankAccts,$D4524))</f>
        <v>0</v>
      </c>
    </row>
    <row r="4525" spans="1:14">
      <c r="A4525" s="38">
        <f>IF(Txn!$B2269="","",Txn!$B2269)</f>
        <v>0</v>
      </c>
      <c r="B4525" s="38">
        <f>IF(Txn!$B2269="","",Txn!$C2269)</f>
        <v>0</v>
      </c>
      <c r="C4525" s="39">
        <f>IF(Txn!$B2269="","","تراکنش بانکی")</f>
        <v>0</v>
      </c>
      <c r="D4525" s="38">
        <f>IF(Txn!$B2269="","",IF(Txn!$X2269="","",Txn!$X2269))</f>
        <v>0</v>
      </c>
      <c r="E4525" s="39">
        <f>IF($D4525="","",IFERROR(VLOOKUP($D4525,AcctTbl,2,0),""))</f>
        <v>0</v>
      </c>
      <c r="F4525" s="39">
        <f>IF($D4525="","",IFERROR(VLOOKUP($D4525,AcctTbl,3,0),""))</f>
        <v>0</v>
      </c>
      <c r="G4525" s="39">
        <f>IF(Txn!$B2269="","",Txn!$D2269)</f>
        <v>0</v>
      </c>
      <c r="H4525" s="38">
        <f>IF(Txn!$B2269="","",Txn!$E2269)</f>
        <v>0</v>
      </c>
      <c r="I4525" s="40">
        <f>IF(Txn!$B2269="",0,Txn!$O2269)</f>
        <v>0</v>
      </c>
      <c r="J4525" s="40">
        <f>IF(Txn!$B2269="",0,Txn!$P2269)</f>
        <v>0</v>
      </c>
      <c r="K4525" s="41">
        <f>IF($A4525="","",IFERROR(VALUE(MID($A4525,6,2)),""))</f>
        <v>0</v>
      </c>
      <c r="L4525" s="39">
        <f>IF(Txn!$K2269="","",Txn!$K2269)</f>
        <v>0</v>
      </c>
      <c r="N4525" s="42">
        <f>IF($D4525="",0,COUNTIF(BankAccts,$D4525))</f>
        <v>0</v>
      </c>
    </row>
    <row r="4526" spans="1:14">
      <c r="A4526" s="38">
        <f>IF(Txn!$B2269="","",Txn!$B2269)</f>
        <v>0</v>
      </c>
      <c r="B4526" s="38">
        <f>IF(Txn!$B2269="","",Txn!$C2269)</f>
        <v>0</v>
      </c>
      <c r="C4526" s="39">
        <f>IF(Txn!$B2269="","","تراکنش بانکی")</f>
        <v>0</v>
      </c>
      <c r="D4526" s="38">
        <f>IF(Txn!$B2269="","",IF(IF(Txn!$U2269="TRF",Txn!$Y2269,Txn!$Z2269)="","",IF(Txn!$U2269="TRF",Txn!$Y2269,Txn!$Z2269)))</f>
        <v>0</v>
      </c>
      <c r="E4526" s="39">
        <f>IF($D4526="","",IFERROR(VLOOKUP($D4526,AcctTbl,2,0),""))</f>
        <v>0</v>
      </c>
      <c r="F4526" s="39">
        <f>IF($D4526="","",IFERROR(VLOOKUP($D4526,AcctTbl,3,0),""))</f>
        <v>0</v>
      </c>
      <c r="G4526" s="39">
        <f>IF(Txn!$B2269="","",Txn!$D2269)</f>
        <v>0</v>
      </c>
      <c r="H4526" s="38">
        <f>IF(Txn!$B2269="","",Txn!$E2269)</f>
        <v>0</v>
      </c>
      <c r="I4526" s="40">
        <f>IF(Txn!$B2269="",0,Txn!$Q2269)</f>
        <v>0</v>
      </c>
      <c r="J4526" s="40">
        <f>IF(Txn!$B2269="",0,Txn!$R2269)</f>
        <v>0</v>
      </c>
      <c r="K4526" s="41">
        <f>IF($A4526="","",IFERROR(VALUE(MID($A4526,6,2)),""))</f>
        <v>0</v>
      </c>
      <c r="L4526" s="39">
        <f>IF(Txn!$K2269="","","طرف مقابل — "&amp;Txn!$K2269)</f>
        <v>0</v>
      </c>
      <c r="N4526" s="42">
        <f>IF($D4526="",0,COUNTIF(BankAccts,$D4526))</f>
        <v>0</v>
      </c>
    </row>
    <row r="4527" spans="1:14">
      <c r="A4527" s="38">
        <f>IF(Txn!$B2270="","",Txn!$B2270)</f>
        <v>0</v>
      </c>
      <c r="B4527" s="38">
        <f>IF(Txn!$B2270="","",Txn!$C2270)</f>
        <v>0</v>
      </c>
      <c r="C4527" s="39">
        <f>IF(Txn!$B2270="","","تراکنش بانکی")</f>
        <v>0</v>
      </c>
      <c r="D4527" s="38">
        <f>IF(Txn!$B2270="","",IF(Txn!$X2270="","",Txn!$X2270))</f>
        <v>0</v>
      </c>
      <c r="E4527" s="39">
        <f>IF($D4527="","",IFERROR(VLOOKUP($D4527,AcctTbl,2,0),""))</f>
        <v>0</v>
      </c>
      <c r="F4527" s="39">
        <f>IF($D4527="","",IFERROR(VLOOKUP($D4527,AcctTbl,3,0),""))</f>
        <v>0</v>
      </c>
      <c r="G4527" s="39">
        <f>IF(Txn!$B2270="","",Txn!$D2270)</f>
        <v>0</v>
      </c>
      <c r="H4527" s="38">
        <f>IF(Txn!$B2270="","",Txn!$E2270)</f>
        <v>0</v>
      </c>
      <c r="I4527" s="40">
        <f>IF(Txn!$B2270="",0,Txn!$O2270)</f>
        <v>0</v>
      </c>
      <c r="J4527" s="40">
        <f>IF(Txn!$B2270="",0,Txn!$P2270)</f>
        <v>0</v>
      </c>
      <c r="K4527" s="41">
        <f>IF($A4527="","",IFERROR(VALUE(MID($A4527,6,2)),""))</f>
        <v>0</v>
      </c>
      <c r="L4527" s="39">
        <f>IF(Txn!$K2270="","",Txn!$K2270)</f>
        <v>0</v>
      </c>
      <c r="N4527" s="42">
        <f>IF($D4527="",0,COUNTIF(BankAccts,$D4527))</f>
        <v>0</v>
      </c>
    </row>
    <row r="4528" spans="1:14">
      <c r="A4528" s="38">
        <f>IF(Txn!$B2270="","",Txn!$B2270)</f>
        <v>0</v>
      </c>
      <c r="B4528" s="38">
        <f>IF(Txn!$B2270="","",Txn!$C2270)</f>
        <v>0</v>
      </c>
      <c r="C4528" s="39">
        <f>IF(Txn!$B2270="","","تراکنش بانکی")</f>
        <v>0</v>
      </c>
      <c r="D4528" s="38">
        <f>IF(Txn!$B2270="","",IF(IF(Txn!$U2270="TRF",Txn!$Y2270,Txn!$Z2270)="","",IF(Txn!$U2270="TRF",Txn!$Y2270,Txn!$Z2270)))</f>
        <v>0</v>
      </c>
      <c r="E4528" s="39">
        <f>IF($D4528="","",IFERROR(VLOOKUP($D4528,AcctTbl,2,0),""))</f>
        <v>0</v>
      </c>
      <c r="F4528" s="39">
        <f>IF($D4528="","",IFERROR(VLOOKUP($D4528,AcctTbl,3,0),""))</f>
        <v>0</v>
      </c>
      <c r="G4528" s="39">
        <f>IF(Txn!$B2270="","",Txn!$D2270)</f>
        <v>0</v>
      </c>
      <c r="H4528" s="38">
        <f>IF(Txn!$B2270="","",Txn!$E2270)</f>
        <v>0</v>
      </c>
      <c r="I4528" s="40">
        <f>IF(Txn!$B2270="",0,Txn!$Q2270)</f>
        <v>0</v>
      </c>
      <c r="J4528" s="40">
        <f>IF(Txn!$B2270="",0,Txn!$R2270)</f>
        <v>0</v>
      </c>
      <c r="K4528" s="41">
        <f>IF($A4528="","",IFERROR(VALUE(MID($A4528,6,2)),""))</f>
        <v>0</v>
      </c>
      <c r="L4528" s="39">
        <f>IF(Txn!$K2270="","","طرف مقابل — "&amp;Txn!$K2270)</f>
        <v>0</v>
      </c>
      <c r="N4528" s="42">
        <f>IF($D4528="",0,COUNTIF(BankAccts,$D4528))</f>
        <v>0</v>
      </c>
    </row>
    <row r="4529" spans="1:14">
      <c r="A4529" s="38">
        <f>IF(Txn!$B2271="","",Txn!$B2271)</f>
        <v>0</v>
      </c>
      <c r="B4529" s="38">
        <f>IF(Txn!$B2271="","",Txn!$C2271)</f>
        <v>0</v>
      </c>
      <c r="C4529" s="39">
        <f>IF(Txn!$B2271="","","تراکنش بانکی")</f>
        <v>0</v>
      </c>
      <c r="D4529" s="38">
        <f>IF(Txn!$B2271="","",IF(Txn!$X2271="","",Txn!$X2271))</f>
        <v>0</v>
      </c>
      <c r="E4529" s="39">
        <f>IF($D4529="","",IFERROR(VLOOKUP($D4529,AcctTbl,2,0),""))</f>
        <v>0</v>
      </c>
      <c r="F4529" s="39">
        <f>IF($D4529="","",IFERROR(VLOOKUP($D4529,AcctTbl,3,0),""))</f>
        <v>0</v>
      </c>
      <c r="G4529" s="39">
        <f>IF(Txn!$B2271="","",Txn!$D2271)</f>
        <v>0</v>
      </c>
      <c r="H4529" s="38">
        <f>IF(Txn!$B2271="","",Txn!$E2271)</f>
        <v>0</v>
      </c>
      <c r="I4529" s="40">
        <f>IF(Txn!$B2271="",0,Txn!$O2271)</f>
        <v>0</v>
      </c>
      <c r="J4529" s="40">
        <f>IF(Txn!$B2271="",0,Txn!$P2271)</f>
        <v>0</v>
      </c>
      <c r="K4529" s="41">
        <f>IF($A4529="","",IFERROR(VALUE(MID($A4529,6,2)),""))</f>
        <v>0</v>
      </c>
      <c r="L4529" s="39">
        <f>IF(Txn!$K2271="","",Txn!$K2271)</f>
        <v>0</v>
      </c>
      <c r="N4529" s="42">
        <f>IF($D4529="",0,COUNTIF(BankAccts,$D4529))</f>
        <v>0</v>
      </c>
    </row>
    <row r="4530" spans="1:14">
      <c r="A4530" s="38">
        <f>IF(Txn!$B2271="","",Txn!$B2271)</f>
        <v>0</v>
      </c>
      <c r="B4530" s="38">
        <f>IF(Txn!$B2271="","",Txn!$C2271)</f>
        <v>0</v>
      </c>
      <c r="C4530" s="39">
        <f>IF(Txn!$B2271="","","تراکنش بانکی")</f>
        <v>0</v>
      </c>
      <c r="D4530" s="38">
        <f>IF(Txn!$B2271="","",IF(IF(Txn!$U2271="TRF",Txn!$Y2271,Txn!$Z2271)="","",IF(Txn!$U2271="TRF",Txn!$Y2271,Txn!$Z2271)))</f>
        <v>0</v>
      </c>
      <c r="E4530" s="39">
        <f>IF($D4530="","",IFERROR(VLOOKUP($D4530,AcctTbl,2,0),""))</f>
        <v>0</v>
      </c>
      <c r="F4530" s="39">
        <f>IF($D4530="","",IFERROR(VLOOKUP($D4530,AcctTbl,3,0),""))</f>
        <v>0</v>
      </c>
      <c r="G4530" s="39">
        <f>IF(Txn!$B2271="","",Txn!$D2271)</f>
        <v>0</v>
      </c>
      <c r="H4530" s="38">
        <f>IF(Txn!$B2271="","",Txn!$E2271)</f>
        <v>0</v>
      </c>
      <c r="I4530" s="40">
        <f>IF(Txn!$B2271="",0,Txn!$Q2271)</f>
        <v>0</v>
      </c>
      <c r="J4530" s="40">
        <f>IF(Txn!$B2271="",0,Txn!$R2271)</f>
        <v>0</v>
      </c>
      <c r="K4530" s="41">
        <f>IF($A4530="","",IFERROR(VALUE(MID($A4530,6,2)),""))</f>
        <v>0</v>
      </c>
      <c r="L4530" s="39">
        <f>IF(Txn!$K2271="","","طرف مقابل — "&amp;Txn!$K2271)</f>
        <v>0</v>
      </c>
      <c r="N4530" s="42">
        <f>IF($D4530="",0,COUNTIF(BankAccts,$D4530))</f>
        <v>0</v>
      </c>
    </row>
    <row r="4531" spans="1:14">
      <c r="A4531" s="38">
        <f>IF(Txn!$B2272="","",Txn!$B2272)</f>
        <v>0</v>
      </c>
      <c r="B4531" s="38">
        <f>IF(Txn!$B2272="","",Txn!$C2272)</f>
        <v>0</v>
      </c>
      <c r="C4531" s="39">
        <f>IF(Txn!$B2272="","","تراکنش بانکی")</f>
        <v>0</v>
      </c>
      <c r="D4531" s="38">
        <f>IF(Txn!$B2272="","",IF(Txn!$X2272="","",Txn!$X2272))</f>
        <v>0</v>
      </c>
      <c r="E4531" s="39">
        <f>IF($D4531="","",IFERROR(VLOOKUP($D4531,AcctTbl,2,0),""))</f>
        <v>0</v>
      </c>
      <c r="F4531" s="39">
        <f>IF($D4531="","",IFERROR(VLOOKUP($D4531,AcctTbl,3,0),""))</f>
        <v>0</v>
      </c>
      <c r="G4531" s="39">
        <f>IF(Txn!$B2272="","",Txn!$D2272)</f>
        <v>0</v>
      </c>
      <c r="H4531" s="38">
        <f>IF(Txn!$B2272="","",Txn!$E2272)</f>
        <v>0</v>
      </c>
      <c r="I4531" s="40">
        <f>IF(Txn!$B2272="",0,Txn!$O2272)</f>
        <v>0</v>
      </c>
      <c r="J4531" s="40">
        <f>IF(Txn!$B2272="",0,Txn!$P2272)</f>
        <v>0</v>
      </c>
      <c r="K4531" s="41">
        <f>IF($A4531="","",IFERROR(VALUE(MID($A4531,6,2)),""))</f>
        <v>0</v>
      </c>
      <c r="L4531" s="39">
        <f>IF(Txn!$K2272="","",Txn!$K2272)</f>
        <v>0</v>
      </c>
      <c r="N4531" s="42">
        <f>IF($D4531="",0,COUNTIF(BankAccts,$D4531))</f>
        <v>0</v>
      </c>
    </row>
    <row r="4532" spans="1:14">
      <c r="A4532" s="38">
        <f>IF(Txn!$B2272="","",Txn!$B2272)</f>
        <v>0</v>
      </c>
      <c r="B4532" s="38">
        <f>IF(Txn!$B2272="","",Txn!$C2272)</f>
        <v>0</v>
      </c>
      <c r="C4532" s="39">
        <f>IF(Txn!$B2272="","","تراکنش بانکی")</f>
        <v>0</v>
      </c>
      <c r="D4532" s="38">
        <f>IF(Txn!$B2272="","",IF(IF(Txn!$U2272="TRF",Txn!$Y2272,Txn!$Z2272)="","",IF(Txn!$U2272="TRF",Txn!$Y2272,Txn!$Z2272)))</f>
        <v>0</v>
      </c>
      <c r="E4532" s="39">
        <f>IF($D4532="","",IFERROR(VLOOKUP($D4532,AcctTbl,2,0),""))</f>
        <v>0</v>
      </c>
      <c r="F4532" s="39">
        <f>IF($D4532="","",IFERROR(VLOOKUP($D4532,AcctTbl,3,0),""))</f>
        <v>0</v>
      </c>
      <c r="G4532" s="39">
        <f>IF(Txn!$B2272="","",Txn!$D2272)</f>
        <v>0</v>
      </c>
      <c r="H4532" s="38">
        <f>IF(Txn!$B2272="","",Txn!$E2272)</f>
        <v>0</v>
      </c>
      <c r="I4532" s="40">
        <f>IF(Txn!$B2272="",0,Txn!$Q2272)</f>
        <v>0</v>
      </c>
      <c r="J4532" s="40">
        <f>IF(Txn!$B2272="",0,Txn!$R2272)</f>
        <v>0</v>
      </c>
      <c r="K4532" s="41">
        <f>IF($A4532="","",IFERROR(VALUE(MID($A4532,6,2)),""))</f>
        <v>0</v>
      </c>
      <c r="L4532" s="39">
        <f>IF(Txn!$K2272="","","طرف مقابل — "&amp;Txn!$K2272)</f>
        <v>0</v>
      </c>
      <c r="N4532" s="42">
        <f>IF($D4532="",0,COUNTIF(BankAccts,$D4532))</f>
        <v>0</v>
      </c>
    </row>
    <row r="4533" spans="1:14">
      <c r="A4533" s="38">
        <f>IF(Txn!$B2273="","",Txn!$B2273)</f>
        <v>0</v>
      </c>
      <c r="B4533" s="38">
        <f>IF(Txn!$B2273="","",Txn!$C2273)</f>
        <v>0</v>
      </c>
      <c r="C4533" s="39">
        <f>IF(Txn!$B2273="","","تراکنش بانکی")</f>
        <v>0</v>
      </c>
      <c r="D4533" s="38">
        <f>IF(Txn!$B2273="","",IF(Txn!$X2273="","",Txn!$X2273))</f>
        <v>0</v>
      </c>
      <c r="E4533" s="39">
        <f>IF($D4533="","",IFERROR(VLOOKUP($D4533,AcctTbl,2,0),""))</f>
        <v>0</v>
      </c>
      <c r="F4533" s="39">
        <f>IF($D4533="","",IFERROR(VLOOKUP($D4533,AcctTbl,3,0),""))</f>
        <v>0</v>
      </c>
      <c r="G4533" s="39">
        <f>IF(Txn!$B2273="","",Txn!$D2273)</f>
        <v>0</v>
      </c>
      <c r="H4533" s="38">
        <f>IF(Txn!$B2273="","",Txn!$E2273)</f>
        <v>0</v>
      </c>
      <c r="I4533" s="40">
        <f>IF(Txn!$B2273="",0,Txn!$O2273)</f>
        <v>0</v>
      </c>
      <c r="J4533" s="40">
        <f>IF(Txn!$B2273="",0,Txn!$P2273)</f>
        <v>0</v>
      </c>
      <c r="K4533" s="41">
        <f>IF($A4533="","",IFERROR(VALUE(MID($A4533,6,2)),""))</f>
        <v>0</v>
      </c>
      <c r="L4533" s="39">
        <f>IF(Txn!$K2273="","",Txn!$K2273)</f>
        <v>0</v>
      </c>
      <c r="N4533" s="42">
        <f>IF($D4533="",0,COUNTIF(BankAccts,$D4533))</f>
        <v>0</v>
      </c>
    </row>
    <row r="4534" spans="1:14">
      <c r="A4534" s="38">
        <f>IF(Txn!$B2273="","",Txn!$B2273)</f>
        <v>0</v>
      </c>
      <c r="B4534" s="38">
        <f>IF(Txn!$B2273="","",Txn!$C2273)</f>
        <v>0</v>
      </c>
      <c r="C4534" s="39">
        <f>IF(Txn!$B2273="","","تراکنش بانکی")</f>
        <v>0</v>
      </c>
      <c r="D4534" s="38">
        <f>IF(Txn!$B2273="","",IF(IF(Txn!$U2273="TRF",Txn!$Y2273,Txn!$Z2273)="","",IF(Txn!$U2273="TRF",Txn!$Y2273,Txn!$Z2273)))</f>
        <v>0</v>
      </c>
      <c r="E4534" s="39">
        <f>IF($D4534="","",IFERROR(VLOOKUP($D4534,AcctTbl,2,0),""))</f>
        <v>0</v>
      </c>
      <c r="F4534" s="39">
        <f>IF($D4534="","",IFERROR(VLOOKUP($D4534,AcctTbl,3,0),""))</f>
        <v>0</v>
      </c>
      <c r="G4534" s="39">
        <f>IF(Txn!$B2273="","",Txn!$D2273)</f>
        <v>0</v>
      </c>
      <c r="H4534" s="38">
        <f>IF(Txn!$B2273="","",Txn!$E2273)</f>
        <v>0</v>
      </c>
      <c r="I4534" s="40">
        <f>IF(Txn!$B2273="",0,Txn!$Q2273)</f>
        <v>0</v>
      </c>
      <c r="J4534" s="40">
        <f>IF(Txn!$B2273="",0,Txn!$R2273)</f>
        <v>0</v>
      </c>
      <c r="K4534" s="41">
        <f>IF($A4534="","",IFERROR(VALUE(MID($A4534,6,2)),""))</f>
        <v>0</v>
      </c>
      <c r="L4534" s="39">
        <f>IF(Txn!$K2273="","","طرف مقابل — "&amp;Txn!$K2273)</f>
        <v>0</v>
      </c>
      <c r="N4534" s="42">
        <f>IF($D4534="",0,COUNTIF(BankAccts,$D4534))</f>
        <v>0</v>
      </c>
    </row>
    <row r="4535" spans="1:14">
      <c r="A4535" s="38">
        <f>IF(Txn!$B2274="","",Txn!$B2274)</f>
        <v>0</v>
      </c>
      <c r="B4535" s="38">
        <f>IF(Txn!$B2274="","",Txn!$C2274)</f>
        <v>0</v>
      </c>
      <c r="C4535" s="39">
        <f>IF(Txn!$B2274="","","تراکنش بانکی")</f>
        <v>0</v>
      </c>
      <c r="D4535" s="38">
        <f>IF(Txn!$B2274="","",IF(Txn!$X2274="","",Txn!$X2274))</f>
        <v>0</v>
      </c>
      <c r="E4535" s="39">
        <f>IF($D4535="","",IFERROR(VLOOKUP($D4535,AcctTbl,2,0),""))</f>
        <v>0</v>
      </c>
      <c r="F4535" s="39">
        <f>IF($D4535="","",IFERROR(VLOOKUP($D4535,AcctTbl,3,0),""))</f>
        <v>0</v>
      </c>
      <c r="G4535" s="39">
        <f>IF(Txn!$B2274="","",Txn!$D2274)</f>
        <v>0</v>
      </c>
      <c r="H4535" s="38">
        <f>IF(Txn!$B2274="","",Txn!$E2274)</f>
        <v>0</v>
      </c>
      <c r="I4535" s="40">
        <f>IF(Txn!$B2274="",0,Txn!$O2274)</f>
        <v>0</v>
      </c>
      <c r="J4535" s="40">
        <f>IF(Txn!$B2274="",0,Txn!$P2274)</f>
        <v>0</v>
      </c>
      <c r="K4535" s="41">
        <f>IF($A4535="","",IFERROR(VALUE(MID($A4535,6,2)),""))</f>
        <v>0</v>
      </c>
      <c r="L4535" s="39">
        <f>IF(Txn!$K2274="","",Txn!$K2274)</f>
        <v>0</v>
      </c>
      <c r="N4535" s="42">
        <f>IF($D4535="",0,COUNTIF(BankAccts,$D4535))</f>
        <v>0</v>
      </c>
    </row>
    <row r="4536" spans="1:14">
      <c r="A4536" s="38">
        <f>IF(Txn!$B2274="","",Txn!$B2274)</f>
        <v>0</v>
      </c>
      <c r="B4536" s="38">
        <f>IF(Txn!$B2274="","",Txn!$C2274)</f>
        <v>0</v>
      </c>
      <c r="C4536" s="39">
        <f>IF(Txn!$B2274="","","تراکنش بانکی")</f>
        <v>0</v>
      </c>
      <c r="D4536" s="38">
        <f>IF(Txn!$B2274="","",IF(IF(Txn!$U2274="TRF",Txn!$Y2274,Txn!$Z2274)="","",IF(Txn!$U2274="TRF",Txn!$Y2274,Txn!$Z2274)))</f>
        <v>0</v>
      </c>
      <c r="E4536" s="39">
        <f>IF($D4536="","",IFERROR(VLOOKUP($D4536,AcctTbl,2,0),""))</f>
        <v>0</v>
      </c>
      <c r="F4536" s="39">
        <f>IF($D4536="","",IFERROR(VLOOKUP($D4536,AcctTbl,3,0),""))</f>
        <v>0</v>
      </c>
      <c r="G4536" s="39">
        <f>IF(Txn!$B2274="","",Txn!$D2274)</f>
        <v>0</v>
      </c>
      <c r="H4536" s="38">
        <f>IF(Txn!$B2274="","",Txn!$E2274)</f>
        <v>0</v>
      </c>
      <c r="I4536" s="40">
        <f>IF(Txn!$B2274="",0,Txn!$Q2274)</f>
        <v>0</v>
      </c>
      <c r="J4536" s="40">
        <f>IF(Txn!$B2274="",0,Txn!$R2274)</f>
        <v>0</v>
      </c>
      <c r="K4536" s="41">
        <f>IF($A4536="","",IFERROR(VALUE(MID($A4536,6,2)),""))</f>
        <v>0</v>
      </c>
      <c r="L4536" s="39">
        <f>IF(Txn!$K2274="","","طرف مقابل — "&amp;Txn!$K2274)</f>
        <v>0</v>
      </c>
      <c r="N4536" s="42">
        <f>IF($D4536="",0,COUNTIF(BankAccts,$D4536))</f>
        <v>0</v>
      </c>
    </row>
    <row r="4537" spans="1:14">
      <c r="A4537" s="38">
        <f>IF(Txn!$B2275="","",Txn!$B2275)</f>
        <v>0</v>
      </c>
      <c r="B4537" s="38">
        <f>IF(Txn!$B2275="","",Txn!$C2275)</f>
        <v>0</v>
      </c>
      <c r="C4537" s="39">
        <f>IF(Txn!$B2275="","","تراکنش بانکی")</f>
        <v>0</v>
      </c>
      <c r="D4537" s="38">
        <f>IF(Txn!$B2275="","",IF(Txn!$X2275="","",Txn!$X2275))</f>
        <v>0</v>
      </c>
      <c r="E4537" s="39">
        <f>IF($D4537="","",IFERROR(VLOOKUP($D4537,AcctTbl,2,0),""))</f>
        <v>0</v>
      </c>
      <c r="F4537" s="39">
        <f>IF($D4537="","",IFERROR(VLOOKUP($D4537,AcctTbl,3,0),""))</f>
        <v>0</v>
      </c>
      <c r="G4537" s="39">
        <f>IF(Txn!$B2275="","",Txn!$D2275)</f>
        <v>0</v>
      </c>
      <c r="H4537" s="38">
        <f>IF(Txn!$B2275="","",Txn!$E2275)</f>
        <v>0</v>
      </c>
      <c r="I4537" s="40">
        <f>IF(Txn!$B2275="",0,Txn!$O2275)</f>
        <v>0</v>
      </c>
      <c r="J4537" s="40">
        <f>IF(Txn!$B2275="",0,Txn!$P2275)</f>
        <v>0</v>
      </c>
      <c r="K4537" s="41">
        <f>IF($A4537="","",IFERROR(VALUE(MID($A4537,6,2)),""))</f>
        <v>0</v>
      </c>
      <c r="L4537" s="39">
        <f>IF(Txn!$K2275="","",Txn!$K2275)</f>
        <v>0</v>
      </c>
      <c r="N4537" s="42">
        <f>IF($D4537="",0,COUNTIF(BankAccts,$D4537))</f>
        <v>0</v>
      </c>
    </row>
    <row r="4538" spans="1:14">
      <c r="A4538" s="38">
        <f>IF(Txn!$B2275="","",Txn!$B2275)</f>
        <v>0</v>
      </c>
      <c r="B4538" s="38">
        <f>IF(Txn!$B2275="","",Txn!$C2275)</f>
        <v>0</v>
      </c>
      <c r="C4538" s="39">
        <f>IF(Txn!$B2275="","","تراکنش بانکی")</f>
        <v>0</v>
      </c>
      <c r="D4538" s="38">
        <f>IF(Txn!$B2275="","",IF(IF(Txn!$U2275="TRF",Txn!$Y2275,Txn!$Z2275)="","",IF(Txn!$U2275="TRF",Txn!$Y2275,Txn!$Z2275)))</f>
        <v>0</v>
      </c>
      <c r="E4538" s="39">
        <f>IF($D4538="","",IFERROR(VLOOKUP($D4538,AcctTbl,2,0),""))</f>
        <v>0</v>
      </c>
      <c r="F4538" s="39">
        <f>IF($D4538="","",IFERROR(VLOOKUP($D4538,AcctTbl,3,0),""))</f>
        <v>0</v>
      </c>
      <c r="G4538" s="39">
        <f>IF(Txn!$B2275="","",Txn!$D2275)</f>
        <v>0</v>
      </c>
      <c r="H4538" s="38">
        <f>IF(Txn!$B2275="","",Txn!$E2275)</f>
        <v>0</v>
      </c>
      <c r="I4538" s="40">
        <f>IF(Txn!$B2275="",0,Txn!$Q2275)</f>
        <v>0</v>
      </c>
      <c r="J4538" s="40">
        <f>IF(Txn!$B2275="",0,Txn!$R2275)</f>
        <v>0</v>
      </c>
      <c r="K4538" s="41">
        <f>IF($A4538="","",IFERROR(VALUE(MID($A4538,6,2)),""))</f>
        <v>0</v>
      </c>
      <c r="L4538" s="39">
        <f>IF(Txn!$K2275="","","طرف مقابل — "&amp;Txn!$K2275)</f>
        <v>0</v>
      </c>
      <c r="N4538" s="42">
        <f>IF($D4538="",0,COUNTIF(BankAccts,$D4538))</f>
        <v>0</v>
      </c>
    </row>
    <row r="4539" spans="1:14">
      <c r="A4539" s="38">
        <f>IF(Txn!$B2276="","",Txn!$B2276)</f>
        <v>0</v>
      </c>
      <c r="B4539" s="38">
        <f>IF(Txn!$B2276="","",Txn!$C2276)</f>
        <v>0</v>
      </c>
      <c r="C4539" s="39">
        <f>IF(Txn!$B2276="","","تراکنش بانکی")</f>
        <v>0</v>
      </c>
      <c r="D4539" s="38">
        <f>IF(Txn!$B2276="","",IF(Txn!$X2276="","",Txn!$X2276))</f>
        <v>0</v>
      </c>
      <c r="E4539" s="39">
        <f>IF($D4539="","",IFERROR(VLOOKUP($D4539,AcctTbl,2,0),""))</f>
        <v>0</v>
      </c>
      <c r="F4539" s="39">
        <f>IF($D4539="","",IFERROR(VLOOKUP($D4539,AcctTbl,3,0),""))</f>
        <v>0</v>
      </c>
      <c r="G4539" s="39">
        <f>IF(Txn!$B2276="","",Txn!$D2276)</f>
        <v>0</v>
      </c>
      <c r="H4539" s="38">
        <f>IF(Txn!$B2276="","",Txn!$E2276)</f>
        <v>0</v>
      </c>
      <c r="I4539" s="40">
        <f>IF(Txn!$B2276="",0,Txn!$O2276)</f>
        <v>0</v>
      </c>
      <c r="J4539" s="40">
        <f>IF(Txn!$B2276="",0,Txn!$P2276)</f>
        <v>0</v>
      </c>
      <c r="K4539" s="41">
        <f>IF($A4539="","",IFERROR(VALUE(MID($A4539,6,2)),""))</f>
        <v>0</v>
      </c>
      <c r="L4539" s="39">
        <f>IF(Txn!$K2276="","",Txn!$K2276)</f>
        <v>0</v>
      </c>
      <c r="N4539" s="42">
        <f>IF($D4539="",0,COUNTIF(BankAccts,$D4539))</f>
        <v>0</v>
      </c>
    </row>
    <row r="4540" spans="1:14">
      <c r="A4540" s="38">
        <f>IF(Txn!$B2276="","",Txn!$B2276)</f>
        <v>0</v>
      </c>
      <c r="B4540" s="38">
        <f>IF(Txn!$B2276="","",Txn!$C2276)</f>
        <v>0</v>
      </c>
      <c r="C4540" s="39">
        <f>IF(Txn!$B2276="","","تراکنش بانکی")</f>
        <v>0</v>
      </c>
      <c r="D4540" s="38">
        <f>IF(Txn!$B2276="","",IF(IF(Txn!$U2276="TRF",Txn!$Y2276,Txn!$Z2276)="","",IF(Txn!$U2276="TRF",Txn!$Y2276,Txn!$Z2276)))</f>
        <v>0</v>
      </c>
      <c r="E4540" s="39">
        <f>IF($D4540="","",IFERROR(VLOOKUP($D4540,AcctTbl,2,0),""))</f>
        <v>0</v>
      </c>
      <c r="F4540" s="39">
        <f>IF($D4540="","",IFERROR(VLOOKUP($D4540,AcctTbl,3,0),""))</f>
        <v>0</v>
      </c>
      <c r="G4540" s="39">
        <f>IF(Txn!$B2276="","",Txn!$D2276)</f>
        <v>0</v>
      </c>
      <c r="H4540" s="38">
        <f>IF(Txn!$B2276="","",Txn!$E2276)</f>
        <v>0</v>
      </c>
      <c r="I4540" s="40">
        <f>IF(Txn!$B2276="",0,Txn!$Q2276)</f>
        <v>0</v>
      </c>
      <c r="J4540" s="40">
        <f>IF(Txn!$B2276="",0,Txn!$R2276)</f>
        <v>0</v>
      </c>
      <c r="K4540" s="41">
        <f>IF($A4540="","",IFERROR(VALUE(MID($A4540,6,2)),""))</f>
        <v>0</v>
      </c>
      <c r="L4540" s="39">
        <f>IF(Txn!$K2276="","","طرف مقابل — "&amp;Txn!$K2276)</f>
        <v>0</v>
      </c>
      <c r="N4540" s="42">
        <f>IF($D4540="",0,COUNTIF(BankAccts,$D4540))</f>
        <v>0</v>
      </c>
    </row>
    <row r="4541" spans="1:14">
      <c r="A4541" s="38">
        <f>IF(Txn!$B2277="","",Txn!$B2277)</f>
        <v>0</v>
      </c>
      <c r="B4541" s="38">
        <f>IF(Txn!$B2277="","",Txn!$C2277)</f>
        <v>0</v>
      </c>
      <c r="C4541" s="39">
        <f>IF(Txn!$B2277="","","تراکنش بانکی")</f>
        <v>0</v>
      </c>
      <c r="D4541" s="38">
        <f>IF(Txn!$B2277="","",IF(Txn!$X2277="","",Txn!$X2277))</f>
        <v>0</v>
      </c>
      <c r="E4541" s="39">
        <f>IF($D4541="","",IFERROR(VLOOKUP($D4541,AcctTbl,2,0),""))</f>
        <v>0</v>
      </c>
      <c r="F4541" s="39">
        <f>IF($D4541="","",IFERROR(VLOOKUP($D4541,AcctTbl,3,0),""))</f>
        <v>0</v>
      </c>
      <c r="G4541" s="39">
        <f>IF(Txn!$B2277="","",Txn!$D2277)</f>
        <v>0</v>
      </c>
      <c r="H4541" s="38">
        <f>IF(Txn!$B2277="","",Txn!$E2277)</f>
        <v>0</v>
      </c>
      <c r="I4541" s="40">
        <f>IF(Txn!$B2277="",0,Txn!$O2277)</f>
        <v>0</v>
      </c>
      <c r="J4541" s="40">
        <f>IF(Txn!$B2277="",0,Txn!$P2277)</f>
        <v>0</v>
      </c>
      <c r="K4541" s="41">
        <f>IF($A4541="","",IFERROR(VALUE(MID($A4541,6,2)),""))</f>
        <v>0</v>
      </c>
      <c r="L4541" s="39">
        <f>IF(Txn!$K2277="","",Txn!$K2277)</f>
        <v>0</v>
      </c>
      <c r="N4541" s="42">
        <f>IF($D4541="",0,COUNTIF(BankAccts,$D4541))</f>
        <v>0</v>
      </c>
    </row>
    <row r="4542" spans="1:14">
      <c r="A4542" s="38">
        <f>IF(Txn!$B2277="","",Txn!$B2277)</f>
        <v>0</v>
      </c>
      <c r="B4542" s="38">
        <f>IF(Txn!$B2277="","",Txn!$C2277)</f>
        <v>0</v>
      </c>
      <c r="C4542" s="39">
        <f>IF(Txn!$B2277="","","تراکنش بانکی")</f>
        <v>0</v>
      </c>
      <c r="D4542" s="38">
        <f>IF(Txn!$B2277="","",IF(IF(Txn!$U2277="TRF",Txn!$Y2277,Txn!$Z2277)="","",IF(Txn!$U2277="TRF",Txn!$Y2277,Txn!$Z2277)))</f>
        <v>0</v>
      </c>
      <c r="E4542" s="39">
        <f>IF($D4542="","",IFERROR(VLOOKUP($D4542,AcctTbl,2,0),""))</f>
        <v>0</v>
      </c>
      <c r="F4542" s="39">
        <f>IF($D4542="","",IFERROR(VLOOKUP($D4542,AcctTbl,3,0),""))</f>
        <v>0</v>
      </c>
      <c r="G4542" s="39">
        <f>IF(Txn!$B2277="","",Txn!$D2277)</f>
        <v>0</v>
      </c>
      <c r="H4542" s="38">
        <f>IF(Txn!$B2277="","",Txn!$E2277)</f>
        <v>0</v>
      </c>
      <c r="I4542" s="40">
        <f>IF(Txn!$B2277="",0,Txn!$Q2277)</f>
        <v>0</v>
      </c>
      <c r="J4542" s="40">
        <f>IF(Txn!$B2277="",0,Txn!$R2277)</f>
        <v>0</v>
      </c>
      <c r="K4542" s="41">
        <f>IF($A4542="","",IFERROR(VALUE(MID($A4542,6,2)),""))</f>
        <v>0</v>
      </c>
      <c r="L4542" s="39">
        <f>IF(Txn!$K2277="","","طرف مقابل — "&amp;Txn!$K2277)</f>
        <v>0</v>
      </c>
      <c r="N4542" s="42">
        <f>IF($D4542="",0,COUNTIF(BankAccts,$D4542))</f>
        <v>0</v>
      </c>
    </row>
    <row r="4543" spans="1:14">
      <c r="A4543" s="38">
        <f>IF(Txn!$B2278="","",Txn!$B2278)</f>
        <v>0</v>
      </c>
      <c r="B4543" s="38">
        <f>IF(Txn!$B2278="","",Txn!$C2278)</f>
        <v>0</v>
      </c>
      <c r="C4543" s="39">
        <f>IF(Txn!$B2278="","","تراکنش بانکی")</f>
        <v>0</v>
      </c>
      <c r="D4543" s="38">
        <f>IF(Txn!$B2278="","",IF(Txn!$X2278="","",Txn!$X2278))</f>
        <v>0</v>
      </c>
      <c r="E4543" s="39">
        <f>IF($D4543="","",IFERROR(VLOOKUP($D4543,AcctTbl,2,0),""))</f>
        <v>0</v>
      </c>
      <c r="F4543" s="39">
        <f>IF($D4543="","",IFERROR(VLOOKUP($D4543,AcctTbl,3,0),""))</f>
        <v>0</v>
      </c>
      <c r="G4543" s="39">
        <f>IF(Txn!$B2278="","",Txn!$D2278)</f>
        <v>0</v>
      </c>
      <c r="H4543" s="38">
        <f>IF(Txn!$B2278="","",Txn!$E2278)</f>
        <v>0</v>
      </c>
      <c r="I4543" s="40">
        <f>IF(Txn!$B2278="",0,Txn!$O2278)</f>
        <v>0</v>
      </c>
      <c r="J4543" s="40">
        <f>IF(Txn!$B2278="",0,Txn!$P2278)</f>
        <v>0</v>
      </c>
      <c r="K4543" s="41">
        <f>IF($A4543="","",IFERROR(VALUE(MID($A4543,6,2)),""))</f>
        <v>0</v>
      </c>
      <c r="L4543" s="39">
        <f>IF(Txn!$K2278="","",Txn!$K2278)</f>
        <v>0</v>
      </c>
      <c r="N4543" s="42">
        <f>IF($D4543="",0,COUNTIF(BankAccts,$D4543))</f>
        <v>0</v>
      </c>
    </row>
    <row r="4544" spans="1:14">
      <c r="A4544" s="38">
        <f>IF(Txn!$B2278="","",Txn!$B2278)</f>
        <v>0</v>
      </c>
      <c r="B4544" s="38">
        <f>IF(Txn!$B2278="","",Txn!$C2278)</f>
        <v>0</v>
      </c>
      <c r="C4544" s="39">
        <f>IF(Txn!$B2278="","","تراکنش بانکی")</f>
        <v>0</v>
      </c>
      <c r="D4544" s="38">
        <f>IF(Txn!$B2278="","",IF(IF(Txn!$U2278="TRF",Txn!$Y2278,Txn!$Z2278)="","",IF(Txn!$U2278="TRF",Txn!$Y2278,Txn!$Z2278)))</f>
        <v>0</v>
      </c>
      <c r="E4544" s="39">
        <f>IF($D4544="","",IFERROR(VLOOKUP($D4544,AcctTbl,2,0),""))</f>
        <v>0</v>
      </c>
      <c r="F4544" s="39">
        <f>IF($D4544="","",IFERROR(VLOOKUP($D4544,AcctTbl,3,0),""))</f>
        <v>0</v>
      </c>
      <c r="G4544" s="39">
        <f>IF(Txn!$B2278="","",Txn!$D2278)</f>
        <v>0</v>
      </c>
      <c r="H4544" s="38">
        <f>IF(Txn!$B2278="","",Txn!$E2278)</f>
        <v>0</v>
      </c>
      <c r="I4544" s="40">
        <f>IF(Txn!$B2278="",0,Txn!$Q2278)</f>
        <v>0</v>
      </c>
      <c r="J4544" s="40">
        <f>IF(Txn!$B2278="",0,Txn!$R2278)</f>
        <v>0</v>
      </c>
      <c r="K4544" s="41">
        <f>IF($A4544="","",IFERROR(VALUE(MID($A4544,6,2)),""))</f>
        <v>0</v>
      </c>
      <c r="L4544" s="39">
        <f>IF(Txn!$K2278="","","طرف مقابل — "&amp;Txn!$K2278)</f>
        <v>0</v>
      </c>
      <c r="N4544" s="42">
        <f>IF($D4544="",0,COUNTIF(BankAccts,$D4544))</f>
        <v>0</v>
      </c>
    </row>
    <row r="4545" spans="1:14">
      <c r="A4545" s="38">
        <f>IF(Txn!$B2279="","",Txn!$B2279)</f>
        <v>0</v>
      </c>
      <c r="B4545" s="38">
        <f>IF(Txn!$B2279="","",Txn!$C2279)</f>
        <v>0</v>
      </c>
      <c r="C4545" s="39">
        <f>IF(Txn!$B2279="","","تراکنش بانکی")</f>
        <v>0</v>
      </c>
      <c r="D4545" s="38">
        <f>IF(Txn!$B2279="","",IF(Txn!$X2279="","",Txn!$X2279))</f>
        <v>0</v>
      </c>
      <c r="E4545" s="39">
        <f>IF($D4545="","",IFERROR(VLOOKUP($D4545,AcctTbl,2,0),""))</f>
        <v>0</v>
      </c>
      <c r="F4545" s="39">
        <f>IF($D4545="","",IFERROR(VLOOKUP($D4545,AcctTbl,3,0),""))</f>
        <v>0</v>
      </c>
      <c r="G4545" s="39">
        <f>IF(Txn!$B2279="","",Txn!$D2279)</f>
        <v>0</v>
      </c>
      <c r="H4545" s="38">
        <f>IF(Txn!$B2279="","",Txn!$E2279)</f>
        <v>0</v>
      </c>
      <c r="I4545" s="40">
        <f>IF(Txn!$B2279="",0,Txn!$O2279)</f>
        <v>0</v>
      </c>
      <c r="J4545" s="40">
        <f>IF(Txn!$B2279="",0,Txn!$P2279)</f>
        <v>0</v>
      </c>
      <c r="K4545" s="41">
        <f>IF($A4545="","",IFERROR(VALUE(MID($A4545,6,2)),""))</f>
        <v>0</v>
      </c>
      <c r="L4545" s="39">
        <f>IF(Txn!$K2279="","",Txn!$K2279)</f>
        <v>0</v>
      </c>
      <c r="N4545" s="42">
        <f>IF($D4545="",0,COUNTIF(BankAccts,$D4545))</f>
        <v>0</v>
      </c>
    </row>
    <row r="4546" spans="1:14">
      <c r="A4546" s="38">
        <f>IF(Txn!$B2279="","",Txn!$B2279)</f>
        <v>0</v>
      </c>
      <c r="B4546" s="38">
        <f>IF(Txn!$B2279="","",Txn!$C2279)</f>
        <v>0</v>
      </c>
      <c r="C4546" s="39">
        <f>IF(Txn!$B2279="","","تراکنش بانکی")</f>
        <v>0</v>
      </c>
      <c r="D4546" s="38">
        <f>IF(Txn!$B2279="","",IF(IF(Txn!$U2279="TRF",Txn!$Y2279,Txn!$Z2279)="","",IF(Txn!$U2279="TRF",Txn!$Y2279,Txn!$Z2279)))</f>
        <v>0</v>
      </c>
      <c r="E4546" s="39">
        <f>IF($D4546="","",IFERROR(VLOOKUP($D4546,AcctTbl,2,0),""))</f>
        <v>0</v>
      </c>
      <c r="F4546" s="39">
        <f>IF($D4546="","",IFERROR(VLOOKUP($D4546,AcctTbl,3,0),""))</f>
        <v>0</v>
      </c>
      <c r="G4546" s="39">
        <f>IF(Txn!$B2279="","",Txn!$D2279)</f>
        <v>0</v>
      </c>
      <c r="H4546" s="38">
        <f>IF(Txn!$B2279="","",Txn!$E2279)</f>
        <v>0</v>
      </c>
      <c r="I4546" s="40">
        <f>IF(Txn!$B2279="",0,Txn!$Q2279)</f>
        <v>0</v>
      </c>
      <c r="J4546" s="40">
        <f>IF(Txn!$B2279="",0,Txn!$R2279)</f>
        <v>0</v>
      </c>
      <c r="K4546" s="41">
        <f>IF($A4546="","",IFERROR(VALUE(MID($A4546,6,2)),""))</f>
        <v>0</v>
      </c>
      <c r="L4546" s="39">
        <f>IF(Txn!$K2279="","","طرف مقابل — "&amp;Txn!$K2279)</f>
        <v>0</v>
      </c>
      <c r="N4546" s="42">
        <f>IF($D4546="",0,COUNTIF(BankAccts,$D4546))</f>
        <v>0</v>
      </c>
    </row>
    <row r="4547" spans="1:14">
      <c r="A4547" s="38">
        <f>IF(Txn!$B2280="","",Txn!$B2280)</f>
        <v>0</v>
      </c>
      <c r="B4547" s="38">
        <f>IF(Txn!$B2280="","",Txn!$C2280)</f>
        <v>0</v>
      </c>
      <c r="C4547" s="39">
        <f>IF(Txn!$B2280="","","تراکنش بانکی")</f>
        <v>0</v>
      </c>
      <c r="D4547" s="38">
        <f>IF(Txn!$B2280="","",IF(Txn!$X2280="","",Txn!$X2280))</f>
        <v>0</v>
      </c>
      <c r="E4547" s="39">
        <f>IF($D4547="","",IFERROR(VLOOKUP($D4547,AcctTbl,2,0),""))</f>
        <v>0</v>
      </c>
      <c r="F4547" s="39">
        <f>IF($D4547="","",IFERROR(VLOOKUP($D4547,AcctTbl,3,0),""))</f>
        <v>0</v>
      </c>
      <c r="G4547" s="39">
        <f>IF(Txn!$B2280="","",Txn!$D2280)</f>
        <v>0</v>
      </c>
      <c r="H4547" s="38">
        <f>IF(Txn!$B2280="","",Txn!$E2280)</f>
        <v>0</v>
      </c>
      <c r="I4547" s="40">
        <f>IF(Txn!$B2280="",0,Txn!$O2280)</f>
        <v>0</v>
      </c>
      <c r="J4547" s="40">
        <f>IF(Txn!$B2280="",0,Txn!$P2280)</f>
        <v>0</v>
      </c>
      <c r="K4547" s="41">
        <f>IF($A4547="","",IFERROR(VALUE(MID($A4547,6,2)),""))</f>
        <v>0</v>
      </c>
      <c r="L4547" s="39">
        <f>IF(Txn!$K2280="","",Txn!$K2280)</f>
        <v>0</v>
      </c>
      <c r="N4547" s="42">
        <f>IF($D4547="",0,COUNTIF(BankAccts,$D4547))</f>
        <v>0</v>
      </c>
    </row>
    <row r="4548" spans="1:14">
      <c r="A4548" s="38">
        <f>IF(Txn!$B2280="","",Txn!$B2280)</f>
        <v>0</v>
      </c>
      <c r="B4548" s="38">
        <f>IF(Txn!$B2280="","",Txn!$C2280)</f>
        <v>0</v>
      </c>
      <c r="C4548" s="39">
        <f>IF(Txn!$B2280="","","تراکنش بانکی")</f>
        <v>0</v>
      </c>
      <c r="D4548" s="38">
        <f>IF(Txn!$B2280="","",IF(IF(Txn!$U2280="TRF",Txn!$Y2280,Txn!$Z2280)="","",IF(Txn!$U2280="TRF",Txn!$Y2280,Txn!$Z2280)))</f>
        <v>0</v>
      </c>
      <c r="E4548" s="39">
        <f>IF($D4548="","",IFERROR(VLOOKUP($D4548,AcctTbl,2,0),""))</f>
        <v>0</v>
      </c>
      <c r="F4548" s="39">
        <f>IF($D4548="","",IFERROR(VLOOKUP($D4548,AcctTbl,3,0),""))</f>
        <v>0</v>
      </c>
      <c r="G4548" s="39">
        <f>IF(Txn!$B2280="","",Txn!$D2280)</f>
        <v>0</v>
      </c>
      <c r="H4548" s="38">
        <f>IF(Txn!$B2280="","",Txn!$E2280)</f>
        <v>0</v>
      </c>
      <c r="I4548" s="40">
        <f>IF(Txn!$B2280="",0,Txn!$Q2280)</f>
        <v>0</v>
      </c>
      <c r="J4548" s="40">
        <f>IF(Txn!$B2280="",0,Txn!$R2280)</f>
        <v>0</v>
      </c>
      <c r="K4548" s="41">
        <f>IF($A4548="","",IFERROR(VALUE(MID($A4548,6,2)),""))</f>
        <v>0</v>
      </c>
      <c r="L4548" s="39">
        <f>IF(Txn!$K2280="","","طرف مقابل — "&amp;Txn!$K2280)</f>
        <v>0</v>
      </c>
      <c r="N4548" s="42">
        <f>IF($D4548="",0,COUNTIF(BankAccts,$D4548))</f>
        <v>0</v>
      </c>
    </row>
    <row r="4549" spans="1:14">
      <c r="A4549" s="38">
        <f>IF(Txn!$B2281="","",Txn!$B2281)</f>
        <v>0</v>
      </c>
      <c r="B4549" s="38">
        <f>IF(Txn!$B2281="","",Txn!$C2281)</f>
        <v>0</v>
      </c>
      <c r="C4549" s="39">
        <f>IF(Txn!$B2281="","","تراکنش بانکی")</f>
        <v>0</v>
      </c>
      <c r="D4549" s="38">
        <f>IF(Txn!$B2281="","",IF(Txn!$X2281="","",Txn!$X2281))</f>
        <v>0</v>
      </c>
      <c r="E4549" s="39">
        <f>IF($D4549="","",IFERROR(VLOOKUP($D4549,AcctTbl,2,0),""))</f>
        <v>0</v>
      </c>
      <c r="F4549" s="39">
        <f>IF($D4549="","",IFERROR(VLOOKUP($D4549,AcctTbl,3,0),""))</f>
        <v>0</v>
      </c>
      <c r="G4549" s="39">
        <f>IF(Txn!$B2281="","",Txn!$D2281)</f>
        <v>0</v>
      </c>
      <c r="H4549" s="38">
        <f>IF(Txn!$B2281="","",Txn!$E2281)</f>
        <v>0</v>
      </c>
      <c r="I4549" s="40">
        <f>IF(Txn!$B2281="",0,Txn!$O2281)</f>
        <v>0</v>
      </c>
      <c r="J4549" s="40">
        <f>IF(Txn!$B2281="",0,Txn!$P2281)</f>
        <v>0</v>
      </c>
      <c r="K4549" s="41">
        <f>IF($A4549="","",IFERROR(VALUE(MID($A4549,6,2)),""))</f>
        <v>0</v>
      </c>
      <c r="L4549" s="39">
        <f>IF(Txn!$K2281="","",Txn!$K2281)</f>
        <v>0</v>
      </c>
      <c r="N4549" s="42">
        <f>IF($D4549="",0,COUNTIF(BankAccts,$D4549))</f>
        <v>0</v>
      </c>
    </row>
    <row r="4550" spans="1:14">
      <c r="A4550" s="38">
        <f>IF(Txn!$B2281="","",Txn!$B2281)</f>
        <v>0</v>
      </c>
      <c r="B4550" s="38">
        <f>IF(Txn!$B2281="","",Txn!$C2281)</f>
        <v>0</v>
      </c>
      <c r="C4550" s="39">
        <f>IF(Txn!$B2281="","","تراکنش بانکی")</f>
        <v>0</v>
      </c>
      <c r="D4550" s="38">
        <f>IF(Txn!$B2281="","",IF(IF(Txn!$U2281="TRF",Txn!$Y2281,Txn!$Z2281)="","",IF(Txn!$U2281="TRF",Txn!$Y2281,Txn!$Z2281)))</f>
        <v>0</v>
      </c>
      <c r="E4550" s="39">
        <f>IF($D4550="","",IFERROR(VLOOKUP($D4550,AcctTbl,2,0),""))</f>
        <v>0</v>
      </c>
      <c r="F4550" s="39">
        <f>IF($D4550="","",IFERROR(VLOOKUP($D4550,AcctTbl,3,0),""))</f>
        <v>0</v>
      </c>
      <c r="G4550" s="39">
        <f>IF(Txn!$B2281="","",Txn!$D2281)</f>
        <v>0</v>
      </c>
      <c r="H4550" s="38">
        <f>IF(Txn!$B2281="","",Txn!$E2281)</f>
        <v>0</v>
      </c>
      <c r="I4550" s="40">
        <f>IF(Txn!$B2281="",0,Txn!$Q2281)</f>
        <v>0</v>
      </c>
      <c r="J4550" s="40">
        <f>IF(Txn!$B2281="",0,Txn!$R2281)</f>
        <v>0</v>
      </c>
      <c r="K4550" s="41">
        <f>IF($A4550="","",IFERROR(VALUE(MID($A4550,6,2)),""))</f>
        <v>0</v>
      </c>
      <c r="L4550" s="39">
        <f>IF(Txn!$K2281="","","طرف مقابل — "&amp;Txn!$K2281)</f>
        <v>0</v>
      </c>
      <c r="N4550" s="42">
        <f>IF($D4550="",0,COUNTIF(BankAccts,$D4550))</f>
        <v>0</v>
      </c>
    </row>
    <row r="4551" spans="1:14">
      <c r="A4551" s="38">
        <f>IF(Txn!$B2282="","",Txn!$B2282)</f>
        <v>0</v>
      </c>
      <c r="B4551" s="38">
        <f>IF(Txn!$B2282="","",Txn!$C2282)</f>
        <v>0</v>
      </c>
      <c r="C4551" s="39">
        <f>IF(Txn!$B2282="","","تراکنش بانکی")</f>
        <v>0</v>
      </c>
      <c r="D4551" s="38">
        <f>IF(Txn!$B2282="","",IF(Txn!$X2282="","",Txn!$X2282))</f>
        <v>0</v>
      </c>
      <c r="E4551" s="39">
        <f>IF($D4551="","",IFERROR(VLOOKUP($D4551,AcctTbl,2,0),""))</f>
        <v>0</v>
      </c>
      <c r="F4551" s="39">
        <f>IF($D4551="","",IFERROR(VLOOKUP($D4551,AcctTbl,3,0),""))</f>
        <v>0</v>
      </c>
      <c r="G4551" s="39">
        <f>IF(Txn!$B2282="","",Txn!$D2282)</f>
        <v>0</v>
      </c>
      <c r="H4551" s="38">
        <f>IF(Txn!$B2282="","",Txn!$E2282)</f>
        <v>0</v>
      </c>
      <c r="I4551" s="40">
        <f>IF(Txn!$B2282="",0,Txn!$O2282)</f>
        <v>0</v>
      </c>
      <c r="J4551" s="40">
        <f>IF(Txn!$B2282="",0,Txn!$P2282)</f>
        <v>0</v>
      </c>
      <c r="K4551" s="41">
        <f>IF($A4551="","",IFERROR(VALUE(MID($A4551,6,2)),""))</f>
        <v>0</v>
      </c>
      <c r="L4551" s="39">
        <f>IF(Txn!$K2282="","",Txn!$K2282)</f>
        <v>0</v>
      </c>
      <c r="N4551" s="42">
        <f>IF($D4551="",0,COUNTIF(BankAccts,$D4551))</f>
        <v>0</v>
      </c>
    </row>
    <row r="4552" spans="1:14">
      <c r="A4552" s="38">
        <f>IF(Txn!$B2282="","",Txn!$B2282)</f>
        <v>0</v>
      </c>
      <c r="B4552" s="38">
        <f>IF(Txn!$B2282="","",Txn!$C2282)</f>
        <v>0</v>
      </c>
      <c r="C4552" s="39">
        <f>IF(Txn!$B2282="","","تراکنش بانکی")</f>
        <v>0</v>
      </c>
      <c r="D4552" s="38">
        <f>IF(Txn!$B2282="","",IF(IF(Txn!$U2282="TRF",Txn!$Y2282,Txn!$Z2282)="","",IF(Txn!$U2282="TRF",Txn!$Y2282,Txn!$Z2282)))</f>
        <v>0</v>
      </c>
      <c r="E4552" s="39">
        <f>IF($D4552="","",IFERROR(VLOOKUP($D4552,AcctTbl,2,0),""))</f>
        <v>0</v>
      </c>
      <c r="F4552" s="39">
        <f>IF($D4552="","",IFERROR(VLOOKUP($D4552,AcctTbl,3,0),""))</f>
        <v>0</v>
      </c>
      <c r="G4552" s="39">
        <f>IF(Txn!$B2282="","",Txn!$D2282)</f>
        <v>0</v>
      </c>
      <c r="H4552" s="38">
        <f>IF(Txn!$B2282="","",Txn!$E2282)</f>
        <v>0</v>
      </c>
      <c r="I4552" s="40">
        <f>IF(Txn!$B2282="",0,Txn!$Q2282)</f>
        <v>0</v>
      </c>
      <c r="J4552" s="40">
        <f>IF(Txn!$B2282="",0,Txn!$R2282)</f>
        <v>0</v>
      </c>
      <c r="K4552" s="41">
        <f>IF($A4552="","",IFERROR(VALUE(MID($A4552,6,2)),""))</f>
        <v>0</v>
      </c>
      <c r="L4552" s="39">
        <f>IF(Txn!$K2282="","","طرف مقابل — "&amp;Txn!$K2282)</f>
        <v>0</v>
      </c>
      <c r="N4552" s="42">
        <f>IF($D4552="",0,COUNTIF(BankAccts,$D4552))</f>
        <v>0</v>
      </c>
    </row>
    <row r="4553" spans="1:14">
      <c r="A4553" s="38">
        <f>IF(Txn!$B2283="","",Txn!$B2283)</f>
        <v>0</v>
      </c>
      <c r="B4553" s="38">
        <f>IF(Txn!$B2283="","",Txn!$C2283)</f>
        <v>0</v>
      </c>
      <c r="C4553" s="39">
        <f>IF(Txn!$B2283="","","تراکنش بانکی")</f>
        <v>0</v>
      </c>
      <c r="D4553" s="38">
        <f>IF(Txn!$B2283="","",IF(Txn!$X2283="","",Txn!$X2283))</f>
        <v>0</v>
      </c>
      <c r="E4553" s="39">
        <f>IF($D4553="","",IFERROR(VLOOKUP($D4553,AcctTbl,2,0),""))</f>
        <v>0</v>
      </c>
      <c r="F4553" s="39">
        <f>IF($D4553="","",IFERROR(VLOOKUP($D4553,AcctTbl,3,0),""))</f>
        <v>0</v>
      </c>
      <c r="G4553" s="39">
        <f>IF(Txn!$B2283="","",Txn!$D2283)</f>
        <v>0</v>
      </c>
      <c r="H4553" s="38">
        <f>IF(Txn!$B2283="","",Txn!$E2283)</f>
        <v>0</v>
      </c>
      <c r="I4553" s="40">
        <f>IF(Txn!$B2283="",0,Txn!$O2283)</f>
        <v>0</v>
      </c>
      <c r="J4553" s="40">
        <f>IF(Txn!$B2283="",0,Txn!$P2283)</f>
        <v>0</v>
      </c>
      <c r="K4553" s="41">
        <f>IF($A4553="","",IFERROR(VALUE(MID($A4553,6,2)),""))</f>
        <v>0</v>
      </c>
      <c r="L4553" s="39">
        <f>IF(Txn!$K2283="","",Txn!$K2283)</f>
        <v>0</v>
      </c>
      <c r="N4553" s="42">
        <f>IF($D4553="",0,COUNTIF(BankAccts,$D4553))</f>
        <v>0</v>
      </c>
    </row>
    <row r="4554" spans="1:14">
      <c r="A4554" s="38">
        <f>IF(Txn!$B2283="","",Txn!$B2283)</f>
        <v>0</v>
      </c>
      <c r="B4554" s="38">
        <f>IF(Txn!$B2283="","",Txn!$C2283)</f>
        <v>0</v>
      </c>
      <c r="C4554" s="39">
        <f>IF(Txn!$B2283="","","تراکنش بانکی")</f>
        <v>0</v>
      </c>
      <c r="D4554" s="38">
        <f>IF(Txn!$B2283="","",IF(IF(Txn!$U2283="TRF",Txn!$Y2283,Txn!$Z2283)="","",IF(Txn!$U2283="TRF",Txn!$Y2283,Txn!$Z2283)))</f>
        <v>0</v>
      </c>
      <c r="E4554" s="39">
        <f>IF($D4554="","",IFERROR(VLOOKUP($D4554,AcctTbl,2,0),""))</f>
        <v>0</v>
      </c>
      <c r="F4554" s="39">
        <f>IF($D4554="","",IFERROR(VLOOKUP($D4554,AcctTbl,3,0),""))</f>
        <v>0</v>
      </c>
      <c r="G4554" s="39">
        <f>IF(Txn!$B2283="","",Txn!$D2283)</f>
        <v>0</v>
      </c>
      <c r="H4554" s="38">
        <f>IF(Txn!$B2283="","",Txn!$E2283)</f>
        <v>0</v>
      </c>
      <c r="I4554" s="40">
        <f>IF(Txn!$B2283="",0,Txn!$Q2283)</f>
        <v>0</v>
      </c>
      <c r="J4554" s="40">
        <f>IF(Txn!$B2283="",0,Txn!$R2283)</f>
        <v>0</v>
      </c>
      <c r="K4554" s="41">
        <f>IF($A4554="","",IFERROR(VALUE(MID($A4554,6,2)),""))</f>
        <v>0</v>
      </c>
      <c r="L4554" s="39">
        <f>IF(Txn!$K2283="","","طرف مقابل — "&amp;Txn!$K2283)</f>
        <v>0</v>
      </c>
      <c r="N4554" s="42">
        <f>IF($D4554="",0,COUNTIF(BankAccts,$D4554))</f>
        <v>0</v>
      </c>
    </row>
    <row r="4555" spans="1:14">
      <c r="A4555" s="38">
        <f>IF(Txn!$B2284="","",Txn!$B2284)</f>
        <v>0</v>
      </c>
      <c r="B4555" s="38">
        <f>IF(Txn!$B2284="","",Txn!$C2284)</f>
        <v>0</v>
      </c>
      <c r="C4555" s="39">
        <f>IF(Txn!$B2284="","","تراکنش بانکی")</f>
        <v>0</v>
      </c>
      <c r="D4555" s="38">
        <f>IF(Txn!$B2284="","",IF(Txn!$X2284="","",Txn!$X2284))</f>
        <v>0</v>
      </c>
      <c r="E4555" s="39">
        <f>IF($D4555="","",IFERROR(VLOOKUP($D4555,AcctTbl,2,0),""))</f>
        <v>0</v>
      </c>
      <c r="F4555" s="39">
        <f>IF($D4555="","",IFERROR(VLOOKUP($D4555,AcctTbl,3,0),""))</f>
        <v>0</v>
      </c>
      <c r="G4555" s="39">
        <f>IF(Txn!$B2284="","",Txn!$D2284)</f>
        <v>0</v>
      </c>
      <c r="H4555" s="38">
        <f>IF(Txn!$B2284="","",Txn!$E2284)</f>
        <v>0</v>
      </c>
      <c r="I4555" s="40">
        <f>IF(Txn!$B2284="",0,Txn!$O2284)</f>
        <v>0</v>
      </c>
      <c r="J4555" s="40">
        <f>IF(Txn!$B2284="",0,Txn!$P2284)</f>
        <v>0</v>
      </c>
      <c r="K4555" s="41">
        <f>IF($A4555="","",IFERROR(VALUE(MID($A4555,6,2)),""))</f>
        <v>0</v>
      </c>
      <c r="L4555" s="39">
        <f>IF(Txn!$K2284="","",Txn!$K2284)</f>
        <v>0</v>
      </c>
      <c r="N4555" s="42">
        <f>IF($D4555="",0,COUNTIF(BankAccts,$D4555))</f>
        <v>0</v>
      </c>
    </row>
    <row r="4556" spans="1:14">
      <c r="A4556" s="38">
        <f>IF(Txn!$B2284="","",Txn!$B2284)</f>
        <v>0</v>
      </c>
      <c r="B4556" s="38">
        <f>IF(Txn!$B2284="","",Txn!$C2284)</f>
        <v>0</v>
      </c>
      <c r="C4556" s="39">
        <f>IF(Txn!$B2284="","","تراکنش بانکی")</f>
        <v>0</v>
      </c>
      <c r="D4556" s="38">
        <f>IF(Txn!$B2284="","",IF(IF(Txn!$U2284="TRF",Txn!$Y2284,Txn!$Z2284)="","",IF(Txn!$U2284="TRF",Txn!$Y2284,Txn!$Z2284)))</f>
        <v>0</v>
      </c>
      <c r="E4556" s="39">
        <f>IF($D4556="","",IFERROR(VLOOKUP($D4556,AcctTbl,2,0),""))</f>
        <v>0</v>
      </c>
      <c r="F4556" s="39">
        <f>IF($D4556="","",IFERROR(VLOOKUP($D4556,AcctTbl,3,0),""))</f>
        <v>0</v>
      </c>
      <c r="G4556" s="39">
        <f>IF(Txn!$B2284="","",Txn!$D2284)</f>
        <v>0</v>
      </c>
      <c r="H4556" s="38">
        <f>IF(Txn!$B2284="","",Txn!$E2284)</f>
        <v>0</v>
      </c>
      <c r="I4556" s="40">
        <f>IF(Txn!$B2284="",0,Txn!$Q2284)</f>
        <v>0</v>
      </c>
      <c r="J4556" s="40">
        <f>IF(Txn!$B2284="",0,Txn!$R2284)</f>
        <v>0</v>
      </c>
      <c r="K4556" s="41">
        <f>IF($A4556="","",IFERROR(VALUE(MID($A4556,6,2)),""))</f>
        <v>0</v>
      </c>
      <c r="L4556" s="39">
        <f>IF(Txn!$K2284="","","طرف مقابل — "&amp;Txn!$K2284)</f>
        <v>0</v>
      </c>
      <c r="N4556" s="42">
        <f>IF($D4556="",0,COUNTIF(BankAccts,$D4556))</f>
        <v>0</v>
      </c>
    </row>
    <row r="4557" spans="1:14">
      <c r="A4557" s="38">
        <f>IF(Txn!$B2285="","",Txn!$B2285)</f>
        <v>0</v>
      </c>
      <c r="B4557" s="38">
        <f>IF(Txn!$B2285="","",Txn!$C2285)</f>
        <v>0</v>
      </c>
      <c r="C4557" s="39">
        <f>IF(Txn!$B2285="","","تراکنش بانکی")</f>
        <v>0</v>
      </c>
      <c r="D4557" s="38">
        <f>IF(Txn!$B2285="","",IF(Txn!$X2285="","",Txn!$X2285))</f>
        <v>0</v>
      </c>
      <c r="E4557" s="39">
        <f>IF($D4557="","",IFERROR(VLOOKUP($D4557,AcctTbl,2,0),""))</f>
        <v>0</v>
      </c>
      <c r="F4557" s="39">
        <f>IF($D4557="","",IFERROR(VLOOKUP($D4557,AcctTbl,3,0),""))</f>
        <v>0</v>
      </c>
      <c r="G4557" s="39">
        <f>IF(Txn!$B2285="","",Txn!$D2285)</f>
        <v>0</v>
      </c>
      <c r="H4557" s="38">
        <f>IF(Txn!$B2285="","",Txn!$E2285)</f>
        <v>0</v>
      </c>
      <c r="I4557" s="40">
        <f>IF(Txn!$B2285="",0,Txn!$O2285)</f>
        <v>0</v>
      </c>
      <c r="J4557" s="40">
        <f>IF(Txn!$B2285="",0,Txn!$P2285)</f>
        <v>0</v>
      </c>
      <c r="K4557" s="41">
        <f>IF($A4557="","",IFERROR(VALUE(MID($A4557,6,2)),""))</f>
        <v>0</v>
      </c>
      <c r="L4557" s="39">
        <f>IF(Txn!$K2285="","",Txn!$K2285)</f>
        <v>0</v>
      </c>
      <c r="N4557" s="42">
        <f>IF($D4557="",0,COUNTIF(BankAccts,$D4557))</f>
        <v>0</v>
      </c>
    </row>
    <row r="4558" spans="1:14">
      <c r="A4558" s="38">
        <f>IF(Txn!$B2285="","",Txn!$B2285)</f>
        <v>0</v>
      </c>
      <c r="B4558" s="38">
        <f>IF(Txn!$B2285="","",Txn!$C2285)</f>
        <v>0</v>
      </c>
      <c r="C4558" s="39">
        <f>IF(Txn!$B2285="","","تراکنش بانکی")</f>
        <v>0</v>
      </c>
      <c r="D4558" s="38">
        <f>IF(Txn!$B2285="","",IF(IF(Txn!$U2285="TRF",Txn!$Y2285,Txn!$Z2285)="","",IF(Txn!$U2285="TRF",Txn!$Y2285,Txn!$Z2285)))</f>
        <v>0</v>
      </c>
      <c r="E4558" s="39">
        <f>IF($D4558="","",IFERROR(VLOOKUP($D4558,AcctTbl,2,0),""))</f>
        <v>0</v>
      </c>
      <c r="F4558" s="39">
        <f>IF($D4558="","",IFERROR(VLOOKUP($D4558,AcctTbl,3,0),""))</f>
        <v>0</v>
      </c>
      <c r="G4558" s="39">
        <f>IF(Txn!$B2285="","",Txn!$D2285)</f>
        <v>0</v>
      </c>
      <c r="H4558" s="38">
        <f>IF(Txn!$B2285="","",Txn!$E2285)</f>
        <v>0</v>
      </c>
      <c r="I4558" s="40">
        <f>IF(Txn!$B2285="",0,Txn!$Q2285)</f>
        <v>0</v>
      </c>
      <c r="J4558" s="40">
        <f>IF(Txn!$B2285="",0,Txn!$R2285)</f>
        <v>0</v>
      </c>
      <c r="K4558" s="41">
        <f>IF($A4558="","",IFERROR(VALUE(MID($A4558,6,2)),""))</f>
        <v>0</v>
      </c>
      <c r="L4558" s="39">
        <f>IF(Txn!$K2285="","","طرف مقابل — "&amp;Txn!$K2285)</f>
        <v>0</v>
      </c>
      <c r="N4558" s="42">
        <f>IF($D4558="",0,COUNTIF(BankAccts,$D4558))</f>
        <v>0</v>
      </c>
    </row>
    <row r="4559" spans="1:14">
      <c r="A4559" s="38">
        <f>IF(Txn!$B2286="","",Txn!$B2286)</f>
        <v>0</v>
      </c>
      <c r="B4559" s="38">
        <f>IF(Txn!$B2286="","",Txn!$C2286)</f>
        <v>0</v>
      </c>
      <c r="C4559" s="39">
        <f>IF(Txn!$B2286="","","تراکنش بانکی")</f>
        <v>0</v>
      </c>
      <c r="D4559" s="38">
        <f>IF(Txn!$B2286="","",IF(Txn!$X2286="","",Txn!$X2286))</f>
        <v>0</v>
      </c>
      <c r="E4559" s="39">
        <f>IF($D4559="","",IFERROR(VLOOKUP($D4559,AcctTbl,2,0),""))</f>
        <v>0</v>
      </c>
      <c r="F4559" s="39">
        <f>IF($D4559="","",IFERROR(VLOOKUP($D4559,AcctTbl,3,0),""))</f>
        <v>0</v>
      </c>
      <c r="G4559" s="39">
        <f>IF(Txn!$B2286="","",Txn!$D2286)</f>
        <v>0</v>
      </c>
      <c r="H4559" s="38">
        <f>IF(Txn!$B2286="","",Txn!$E2286)</f>
        <v>0</v>
      </c>
      <c r="I4559" s="40">
        <f>IF(Txn!$B2286="",0,Txn!$O2286)</f>
        <v>0</v>
      </c>
      <c r="J4559" s="40">
        <f>IF(Txn!$B2286="",0,Txn!$P2286)</f>
        <v>0</v>
      </c>
      <c r="K4559" s="41">
        <f>IF($A4559="","",IFERROR(VALUE(MID($A4559,6,2)),""))</f>
        <v>0</v>
      </c>
      <c r="L4559" s="39">
        <f>IF(Txn!$K2286="","",Txn!$K2286)</f>
        <v>0</v>
      </c>
      <c r="N4559" s="42">
        <f>IF($D4559="",0,COUNTIF(BankAccts,$D4559))</f>
        <v>0</v>
      </c>
    </row>
    <row r="4560" spans="1:14">
      <c r="A4560" s="38">
        <f>IF(Txn!$B2286="","",Txn!$B2286)</f>
        <v>0</v>
      </c>
      <c r="B4560" s="38">
        <f>IF(Txn!$B2286="","",Txn!$C2286)</f>
        <v>0</v>
      </c>
      <c r="C4560" s="39">
        <f>IF(Txn!$B2286="","","تراکنش بانکی")</f>
        <v>0</v>
      </c>
      <c r="D4560" s="38">
        <f>IF(Txn!$B2286="","",IF(IF(Txn!$U2286="TRF",Txn!$Y2286,Txn!$Z2286)="","",IF(Txn!$U2286="TRF",Txn!$Y2286,Txn!$Z2286)))</f>
        <v>0</v>
      </c>
      <c r="E4560" s="39">
        <f>IF($D4560="","",IFERROR(VLOOKUP($D4560,AcctTbl,2,0),""))</f>
        <v>0</v>
      </c>
      <c r="F4560" s="39">
        <f>IF($D4560="","",IFERROR(VLOOKUP($D4560,AcctTbl,3,0),""))</f>
        <v>0</v>
      </c>
      <c r="G4560" s="39">
        <f>IF(Txn!$B2286="","",Txn!$D2286)</f>
        <v>0</v>
      </c>
      <c r="H4560" s="38">
        <f>IF(Txn!$B2286="","",Txn!$E2286)</f>
        <v>0</v>
      </c>
      <c r="I4560" s="40">
        <f>IF(Txn!$B2286="",0,Txn!$Q2286)</f>
        <v>0</v>
      </c>
      <c r="J4560" s="40">
        <f>IF(Txn!$B2286="",0,Txn!$R2286)</f>
        <v>0</v>
      </c>
      <c r="K4560" s="41">
        <f>IF($A4560="","",IFERROR(VALUE(MID($A4560,6,2)),""))</f>
        <v>0</v>
      </c>
      <c r="L4560" s="39">
        <f>IF(Txn!$K2286="","","طرف مقابل — "&amp;Txn!$K2286)</f>
        <v>0</v>
      </c>
      <c r="N4560" s="42">
        <f>IF($D4560="",0,COUNTIF(BankAccts,$D4560))</f>
        <v>0</v>
      </c>
    </row>
    <row r="4561" spans="1:14">
      <c r="A4561" s="38">
        <f>IF(Txn!$B2287="","",Txn!$B2287)</f>
        <v>0</v>
      </c>
      <c r="B4561" s="38">
        <f>IF(Txn!$B2287="","",Txn!$C2287)</f>
        <v>0</v>
      </c>
      <c r="C4561" s="39">
        <f>IF(Txn!$B2287="","","تراکنش بانکی")</f>
        <v>0</v>
      </c>
      <c r="D4561" s="38">
        <f>IF(Txn!$B2287="","",IF(Txn!$X2287="","",Txn!$X2287))</f>
        <v>0</v>
      </c>
      <c r="E4561" s="39">
        <f>IF($D4561="","",IFERROR(VLOOKUP($D4561,AcctTbl,2,0),""))</f>
        <v>0</v>
      </c>
      <c r="F4561" s="39">
        <f>IF($D4561="","",IFERROR(VLOOKUP($D4561,AcctTbl,3,0),""))</f>
        <v>0</v>
      </c>
      <c r="G4561" s="39">
        <f>IF(Txn!$B2287="","",Txn!$D2287)</f>
        <v>0</v>
      </c>
      <c r="H4561" s="38">
        <f>IF(Txn!$B2287="","",Txn!$E2287)</f>
        <v>0</v>
      </c>
      <c r="I4561" s="40">
        <f>IF(Txn!$B2287="",0,Txn!$O2287)</f>
        <v>0</v>
      </c>
      <c r="J4561" s="40">
        <f>IF(Txn!$B2287="",0,Txn!$P2287)</f>
        <v>0</v>
      </c>
      <c r="K4561" s="41">
        <f>IF($A4561="","",IFERROR(VALUE(MID($A4561,6,2)),""))</f>
        <v>0</v>
      </c>
      <c r="L4561" s="39">
        <f>IF(Txn!$K2287="","",Txn!$K2287)</f>
        <v>0</v>
      </c>
      <c r="N4561" s="42">
        <f>IF($D4561="",0,COUNTIF(BankAccts,$D4561))</f>
        <v>0</v>
      </c>
    </row>
    <row r="4562" spans="1:14">
      <c r="A4562" s="38">
        <f>IF(Txn!$B2287="","",Txn!$B2287)</f>
        <v>0</v>
      </c>
      <c r="B4562" s="38">
        <f>IF(Txn!$B2287="","",Txn!$C2287)</f>
        <v>0</v>
      </c>
      <c r="C4562" s="39">
        <f>IF(Txn!$B2287="","","تراکنش بانکی")</f>
        <v>0</v>
      </c>
      <c r="D4562" s="38">
        <f>IF(Txn!$B2287="","",IF(IF(Txn!$U2287="TRF",Txn!$Y2287,Txn!$Z2287)="","",IF(Txn!$U2287="TRF",Txn!$Y2287,Txn!$Z2287)))</f>
        <v>0</v>
      </c>
      <c r="E4562" s="39">
        <f>IF($D4562="","",IFERROR(VLOOKUP($D4562,AcctTbl,2,0),""))</f>
        <v>0</v>
      </c>
      <c r="F4562" s="39">
        <f>IF($D4562="","",IFERROR(VLOOKUP($D4562,AcctTbl,3,0),""))</f>
        <v>0</v>
      </c>
      <c r="G4562" s="39">
        <f>IF(Txn!$B2287="","",Txn!$D2287)</f>
        <v>0</v>
      </c>
      <c r="H4562" s="38">
        <f>IF(Txn!$B2287="","",Txn!$E2287)</f>
        <v>0</v>
      </c>
      <c r="I4562" s="40">
        <f>IF(Txn!$B2287="",0,Txn!$Q2287)</f>
        <v>0</v>
      </c>
      <c r="J4562" s="40">
        <f>IF(Txn!$B2287="",0,Txn!$R2287)</f>
        <v>0</v>
      </c>
      <c r="K4562" s="41">
        <f>IF($A4562="","",IFERROR(VALUE(MID($A4562,6,2)),""))</f>
        <v>0</v>
      </c>
      <c r="L4562" s="39">
        <f>IF(Txn!$K2287="","","طرف مقابل — "&amp;Txn!$K2287)</f>
        <v>0</v>
      </c>
      <c r="N4562" s="42">
        <f>IF($D4562="",0,COUNTIF(BankAccts,$D4562))</f>
        <v>0</v>
      </c>
    </row>
    <row r="4563" spans="1:14">
      <c r="A4563" s="38">
        <f>IF(Txn!$B2288="","",Txn!$B2288)</f>
        <v>0</v>
      </c>
      <c r="B4563" s="38">
        <f>IF(Txn!$B2288="","",Txn!$C2288)</f>
        <v>0</v>
      </c>
      <c r="C4563" s="39">
        <f>IF(Txn!$B2288="","","تراکنش بانکی")</f>
        <v>0</v>
      </c>
      <c r="D4563" s="38">
        <f>IF(Txn!$B2288="","",IF(Txn!$X2288="","",Txn!$X2288))</f>
        <v>0</v>
      </c>
      <c r="E4563" s="39">
        <f>IF($D4563="","",IFERROR(VLOOKUP($D4563,AcctTbl,2,0),""))</f>
        <v>0</v>
      </c>
      <c r="F4563" s="39">
        <f>IF($D4563="","",IFERROR(VLOOKUP($D4563,AcctTbl,3,0),""))</f>
        <v>0</v>
      </c>
      <c r="G4563" s="39">
        <f>IF(Txn!$B2288="","",Txn!$D2288)</f>
        <v>0</v>
      </c>
      <c r="H4563" s="38">
        <f>IF(Txn!$B2288="","",Txn!$E2288)</f>
        <v>0</v>
      </c>
      <c r="I4563" s="40">
        <f>IF(Txn!$B2288="",0,Txn!$O2288)</f>
        <v>0</v>
      </c>
      <c r="J4563" s="40">
        <f>IF(Txn!$B2288="",0,Txn!$P2288)</f>
        <v>0</v>
      </c>
      <c r="K4563" s="41">
        <f>IF($A4563="","",IFERROR(VALUE(MID($A4563,6,2)),""))</f>
        <v>0</v>
      </c>
      <c r="L4563" s="39">
        <f>IF(Txn!$K2288="","",Txn!$K2288)</f>
        <v>0</v>
      </c>
      <c r="N4563" s="42">
        <f>IF($D4563="",0,COUNTIF(BankAccts,$D4563))</f>
        <v>0</v>
      </c>
    </row>
    <row r="4564" spans="1:14">
      <c r="A4564" s="38">
        <f>IF(Txn!$B2288="","",Txn!$B2288)</f>
        <v>0</v>
      </c>
      <c r="B4564" s="38">
        <f>IF(Txn!$B2288="","",Txn!$C2288)</f>
        <v>0</v>
      </c>
      <c r="C4564" s="39">
        <f>IF(Txn!$B2288="","","تراکنش بانکی")</f>
        <v>0</v>
      </c>
      <c r="D4564" s="38">
        <f>IF(Txn!$B2288="","",IF(IF(Txn!$U2288="TRF",Txn!$Y2288,Txn!$Z2288)="","",IF(Txn!$U2288="TRF",Txn!$Y2288,Txn!$Z2288)))</f>
        <v>0</v>
      </c>
      <c r="E4564" s="39">
        <f>IF($D4564="","",IFERROR(VLOOKUP($D4564,AcctTbl,2,0),""))</f>
        <v>0</v>
      </c>
      <c r="F4564" s="39">
        <f>IF($D4564="","",IFERROR(VLOOKUP($D4564,AcctTbl,3,0),""))</f>
        <v>0</v>
      </c>
      <c r="G4564" s="39">
        <f>IF(Txn!$B2288="","",Txn!$D2288)</f>
        <v>0</v>
      </c>
      <c r="H4564" s="38">
        <f>IF(Txn!$B2288="","",Txn!$E2288)</f>
        <v>0</v>
      </c>
      <c r="I4564" s="40">
        <f>IF(Txn!$B2288="",0,Txn!$Q2288)</f>
        <v>0</v>
      </c>
      <c r="J4564" s="40">
        <f>IF(Txn!$B2288="",0,Txn!$R2288)</f>
        <v>0</v>
      </c>
      <c r="K4564" s="41">
        <f>IF($A4564="","",IFERROR(VALUE(MID($A4564,6,2)),""))</f>
        <v>0</v>
      </c>
      <c r="L4564" s="39">
        <f>IF(Txn!$K2288="","","طرف مقابل — "&amp;Txn!$K2288)</f>
        <v>0</v>
      </c>
      <c r="N4564" s="42">
        <f>IF($D4564="",0,COUNTIF(BankAccts,$D4564))</f>
        <v>0</v>
      </c>
    </row>
    <row r="4565" spans="1:14">
      <c r="A4565" s="38">
        <f>IF(Txn!$B2289="","",Txn!$B2289)</f>
        <v>0</v>
      </c>
      <c r="B4565" s="38">
        <f>IF(Txn!$B2289="","",Txn!$C2289)</f>
        <v>0</v>
      </c>
      <c r="C4565" s="39">
        <f>IF(Txn!$B2289="","","تراکنش بانکی")</f>
        <v>0</v>
      </c>
      <c r="D4565" s="38">
        <f>IF(Txn!$B2289="","",IF(Txn!$X2289="","",Txn!$X2289))</f>
        <v>0</v>
      </c>
      <c r="E4565" s="39">
        <f>IF($D4565="","",IFERROR(VLOOKUP($D4565,AcctTbl,2,0),""))</f>
        <v>0</v>
      </c>
      <c r="F4565" s="39">
        <f>IF($D4565="","",IFERROR(VLOOKUP($D4565,AcctTbl,3,0),""))</f>
        <v>0</v>
      </c>
      <c r="G4565" s="39">
        <f>IF(Txn!$B2289="","",Txn!$D2289)</f>
        <v>0</v>
      </c>
      <c r="H4565" s="38">
        <f>IF(Txn!$B2289="","",Txn!$E2289)</f>
        <v>0</v>
      </c>
      <c r="I4565" s="40">
        <f>IF(Txn!$B2289="",0,Txn!$O2289)</f>
        <v>0</v>
      </c>
      <c r="J4565" s="40">
        <f>IF(Txn!$B2289="",0,Txn!$P2289)</f>
        <v>0</v>
      </c>
      <c r="K4565" s="41">
        <f>IF($A4565="","",IFERROR(VALUE(MID($A4565,6,2)),""))</f>
        <v>0</v>
      </c>
      <c r="L4565" s="39">
        <f>IF(Txn!$K2289="","",Txn!$K2289)</f>
        <v>0</v>
      </c>
      <c r="N4565" s="42">
        <f>IF($D4565="",0,COUNTIF(BankAccts,$D4565))</f>
        <v>0</v>
      </c>
    </row>
    <row r="4566" spans="1:14">
      <c r="A4566" s="38">
        <f>IF(Txn!$B2289="","",Txn!$B2289)</f>
        <v>0</v>
      </c>
      <c r="B4566" s="38">
        <f>IF(Txn!$B2289="","",Txn!$C2289)</f>
        <v>0</v>
      </c>
      <c r="C4566" s="39">
        <f>IF(Txn!$B2289="","","تراکنش بانکی")</f>
        <v>0</v>
      </c>
      <c r="D4566" s="38">
        <f>IF(Txn!$B2289="","",IF(IF(Txn!$U2289="TRF",Txn!$Y2289,Txn!$Z2289)="","",IF(Txn!$U2289="TRF",Txn!$Y2289,Txn!$Z2289)))</f>
        <v>0</v>
      </c>
      <c r="E4566" s="39">
        <f>IF($D4566="","",IFERROR(VLOOKUP($D4566,AcctTbl,2,0),""))</f>
        <v>0</v>
      </c>
      <c r="F4566" s="39">
        <f>IF($D4566="","",IFERROR(VLOOKUP($D4566,AcctTbl,3,0),""))</f>
        <v>0</v>
      </c>
      <c r="G4566" s="39">
        <f>IF(Txn!$B2289="","",Txn!$D2289)</f>
        <v>0</v>
      </c>
      <c r="H4566" s="38">
        <f>IF(Txn!$B2289="","",Txn!$E2289)</f>
        <v>0</v>
      </c>
      <c r="I4566" s="40">
        <f>IF(Txn!$B2289="",0,Txn!$Q2289)</f>
        <v>0</v>
      </c>
      <c r="J4566" s="40">
        <f>IF(Txn!$B2289="",0,Txn!$R2289)</f>
        <v>0</v>
      </c>
      <c r="K4566" s="41">
        <f>IF($A4566="","",IFERROR(VALUE(MID($A4566,6,2)),""))</f>
        <v>0</v>
      </c>
      <c r="L4566" s="39">
        <f>IF(Txn!$K2289="","","طرف مقابل — "&amp;Txn!$K2289)</f>
        <v>0</v>
      </c>
      <c r="N4566" s="42">
        <f>IF($D4566="",0,COUNTIF(BankAccts,$D4566))</f>
        <v>0</v>
      </c>
    </row>
    <row r="4567" spans="1:14">
      <c r="A4567" s="38">
        <f>IF(Txn!$B2290="","",Txn!$B2290)</f>
        <v>0</v>
      </c>
      <c r="B4567" s="38">
        <f>IF(Txn!$B2290="","",Txn!$C2290)</f>
        <v>0</v>
      </c>
      <c r="C4567" s="39">
        <f>IF(Txn!$B2290="","","تراکنش بانکی")</f>
        <v>0</v>
      </c>
      <c r="D4567" s="38">
        <f>IF(Txn!$B2290="","",IF(Txn!$X2290="","",Txn!$X2290))</f>
        <v>0</v>
      </c>
      <c r="E4567" s="39">
        <f>IF($D4567="","",IFERROR(VLOOKUP($D4567,AcctTbl,2,0),""))</f>
        <v>0</v>
      </c>
      <c r="F4567" s="39">
        <f>IF($D4567="","",IFERROR(VLOOKUP($D4567,AcctTbl,3,0),""))</f>
        <v>0</v>
      </c>
      <c r="G4567" s="39">
        <f>IF(Txn!$B2290="","",Txn!$D2290)</f>
        <v>0</v>
      </c>
      <c r="H4567" s="38">
        <f>IF(Txn!$B2290="","",Txn!$E2290)</f>
        <v>0</v>
      </c>
      <c r="I4567" s="40">
        <f>IF(Txn!$B2290="",0,Txn!$O2290)</f>
        <v>0</v>
      </c>
      <c r="J4567" s="40">
        <f>IF(Txn!$B2290="",0,Txn!$P2290)</f>
        <v>0</v>
      </c>
      <c r="K4567" s="41">
        <f>IF($A4567="","",IFERROR(VALUE(MID($A4567,6,2)),""))</f>
        <v>0</v>
      </c>
      <c r="L4567" s="39">
        <f>IF(Txn!$K2290="","",Txn!$K2290)</f>
        <v>0</v>
      </c>
      <c r="N4567" s="42">
        <f>IF($D4567="",0,COUNTIF(BankAccts,$D4567))</f>
        <v>0</v>
      </c>
    </row>
    <row r="4568" spans="1:14">
      <c r="A4568" s="38">
        <f>IF(Txn!$B2290="","",Txn!$B2290)</f>
        <v>0</v>
      </c>
      <c r="B4568" s="38">
        <f>IF(Txn!$B2290="","",Txn!$C2290)</f>
        <v>0</v>
      </c>
      <c r="C4568" s="39">
        <f>IF(Txn!$B2290="","","تراکنش بانکی")</f>
        <v>0</v>
      </c>
      <c r="D4568" s="38">
        <f>IF(Txn!$B2290="","",IF(IF(Txn!$U2290="TRF",Txn!$Y2290,Txn!$Z2290)="","",IF(Txn!$U2290="TRF",Txn!$Y2290,Txn!$Z2290)))</f>
        <v>0</v>
      </c>
      <c r="E4568" s="39">
        <f>IF($D4568="","",IFERROR(VLOOKUP($D4568,AcctTbl,2,0),""))</f>
        <v>0</v>
      </c>
      <c r="F4568" s="39">
        <f>IF($D4568="","",IFERROR(VLOOKUP($D4568,AcctTbl,3,0),""))</f>
        <v>0</v>
      </c>
      <c r="G4568" s="39">
        <f>IF(Txn!$B2290="","",Txn!$D2290)</f>
        <v>0</v>
      </c>
      <c r="H4568" s="38">
        <f>IF(Txn!$B2290="","",Txn!$E2290)</f>
        <v>0</v>
      </c>
      <c r="I4568" s="40">
        <f>IF(Txn!$B2290="",0,Txn!$Q2290)</f>
        <v>0</v>
      </c>
      <c r="J4568" s="40">
        <f>IF(Txn!$B2290="",0,Txn!$R2290)</f>
        <v>0</v>
      </c>
      <c r="K4568" s="41">
        <f>IF($A4568="","",IFERROR(VALUE(MID($A4568,6,2)),""))</f>
        <v>0</v>
      </c>
      <c r="L4568" s="39">
        <f>IF(Txn!$K2290="","","طرف مقابل — "&amp;Txn!$K2290)</f>
        <v>0</v>
      </c>
      <c r="N4568" s="42">
        <f>IF($D4568="",0,COUNTIF(BankAccts,$D4568))</f>
        <v>0</v>
      </c>
    </row>
    <row r="4569" spans="1:14">
      <c r="A4569" s="38">
        <f>IF(Txn!$B2291="","",Txn!$B2291)</f>
        <v>0</v>
      </c>
      <c r="B4569" s="38">
        <f>IF(Txn!$B2291="","",Txn!$C2291)</f>
        <v>0</v>
      </c>
      <c r="C4569" s="39">
        <f>IF(Txn!$B2291="","","تراکنش بانکی")</f>
        <v>0</v>
      </c>
      <c r="D4569" s="38">
        <f>IF(Txn!$B2291="","",IF(Txn!$X2291="","",Txn!$X2291))</f>
        <v>0</v>
      </c>
      <c r="E4569" s="39">
        <f>IF($D4569="","",IFERROR(VLOOKUP($D4569,AcctTbl,2,0),""))</f>
        <v>0</v>
      </c>
      <c r="F4569" s="39">
        <f>IF($D4569="","",IFERROR(VLOOKUP($D4569,AcctTbl,3,0),""))</f>
        <v>0</v>
      </c>
      <c r="G4569" s="39">
        <f>IF(Txn!$B2291="","",Txn!$D2291)</f>
        <v>0</v>
      </c>
      <c r="H4569" s="38">
        <f>IF(Txn!$B2291="","",Txn!$E2291)</f>
        <v>0</v>
      </c>
      <c r="I4569" s="40">
        <f>IF(Txn!$B2291="",0,Txn!$O2291)</f>
        <v>0</v>
      </c>
      <c r="J4569" s="40">
        <f>IF(Txn!$B2291="",0,Txn!$P2291)</f>
        <v>0</v>
      </c>
      <c r="K4569" s="41">
        <f>IF($A4569="","",IFERROR(VALUE(MID($A4569,6,2)),""))</f>
        <v>0</v>
      </c>
      <c r="L4569" s="39">
        <f>IF(Txn!$K2291="","",Txn!$K2291)</f>
        <v>0</v>
      </c>
      <c r="N4569" s="42">
        <f>IF($D4569="",0,COUNTIF(BankAccts,$D4569))</f>
        <v>0</v>
      </c>
    </row>
    <row r="4570" spans="1:14">
      <c r="A4570" s="38">
        <f>IF(Txn!$B2291="","",Txn!$B2291)</f>
        <v>0</v>
      </c>
      <c r="B4570" s="38">
        <f>IF(Txn!$B2291="","",Txn!$C2291)</f>
        <v>0</v>
      </c>
      <c r="C4570" s="39">
        <f>IF(Txn!$B2291="","","تراکنش بانکی")</f>
        <v>0</v>
      </c>
      <c r="D4570" s="38">
        <f>IF(Txn!$B2291="","",IF(IF(Txn!$U2291="TRF",Txn!$Y2291,Txn!$Z2291)="","",IF(Txn!$U2291="TRF",Txn!$Y2291,Txn!$Z2291)))</f>
        <v>0</v>
      </c>
      <c r="E4570" s="39">
        <f>IF($D4570="","",IFERROR(VLOOKUP($D4570,AcctTbl,2,0),""))</f>
        <v>0</v>
      </c>
      <c r="F4570" s="39">
        <f>IF($D4570="","",IFERROR(VLOOKUP($D4570,AcctTbl,3,0),""))</f>
        <v>0</v>
      </c>
      <c r="G4570" s="39">
        <f>IF(Txn!$B2291="","",Txn!$D2291)</f>
        <v>0</v>
      </c>
      <c r="H4570" s="38">
        <f>IF(Txn!$B2291="","",Txn!$E2291)</f>
        <v>0</v>
      </c>
      <c r="I4570" s="40">
        <f>IF(Txn!$B2291="",0,Txn!$Q2291)</f>
        <v>0</v>
      </c>
      <c r="J4570" s="40">
        <f>IF(Txn!$B2291="",0,Txn!$R2291)</f>
        <v>0</v>
      </c>
      <c r="K4570" s="41">
        <f>IF($A4570="","",IFERROR(VALUE(MID($A4570,6,2)),""))</f>
        <v>0</v>
      </c>
      <c r="L4570" s="39">
        <f>IF(Txn!$K2291="","","طرف مقابل — "&amp;Txn!$K2291)</f>
        <v>0</v>
      </c>
      <c r="N4570" s="42">
        <f>IF($D4570="",0,COUNTIF(BankAccts,$D4570))</f>
        <v>0</v>
      </c>
    </row>
    <row r="4571" spans="1:14">
      <c r="A4571" s="38">
        <f>IF(Txn!$B2292="","",Txn!$B2292)</f>
        <v>0</v>
      </c>
      <c r="B4571" s="38">
        <f>IF(Txn!$B2292="","",Txn!$C2292)</f>
        <v>0</v>
      </c>
      <c r="C4571" s="39">
        <f>IF(Txn!$B2292="","","تراکنش بانکی")</f>
        <v>0</v>
      </c>
      <c r="D4571" s="38">
        <f>IF(Txn!$B2292="","",IF(Txn!$X2292="","",Txn!$X2292))</f>
        <v>0</v>
      </c>
      <c r="E4571" s="39">
        <f>IF($D4571="","",IFERROR(VLOOKUP($D4571,AcctTbl,2,0),""))</f>
        <v>0</v>
      </c>
      <c r="F4571" s="39">
        <f>IF($D4571="","",IFERROR(VLOOKUP($D4571,AcctTbl,3,0),""))</f>
        <v>0</v>
      </c>
      <c r="G4571" s="39">
        <f>IF(Txn!$B2292="","",Txn!$D2292)</f>
        <v>0</v>
      </c>
      <c r="H4571" s="38">
        <f>IF(Txn!$B2292="","",Txn!$E2292)</f>
        <v>0</v>
      </c>
      <c r="I4571" s="40">
        <f>IF(Txn!$B2292="",0,Txn!$O2292)</f>
        <v>0</v>
      </c>
      <c r="J4571" s="40">
        <f>IF(Txn!$B2292="",0,Txn!$P2292)</f>
        <v>0</v>
      </c>
      <c r="K4571" s="41">
        <f>IF($A4571="","",IFERROR(VALUE(MID($A4571,6,2)),""))</f>
        <v>0</v>
      </c>
      <c r="L4571" s="39">
        <f>IF(Txn!$K2292="","",Txn!$K2292)</f>
        <v>0</v>
      </c>
      <c r="N4571" s="42">
        <f>IF($D4571="",0,COUNTIF(BankAccts,$D4571))</f>
        <v>0</v>
      </c>
    </row>
    <row r="4572" spans="1:14">
      <c r="A4572" s="38">
        <f>IF(Txn!$B2292="","",Txn!$B2292)</f>
        <v>0</v>
      </c>
      <c r="B4572" s="38">
        <f>IF(Txn!$B2292="","",Txn!$C2292)</f>
        <v>0</v>
      </c>
      <c r="C4572" s="39">
        <f>IF(Txn!$B2292="","","تراکنش بانکی")</f>
        <v>0</v>
      </c>
      <c r="D4572" s="38">
        <f>IF(Txn!$B2292="","",IF(IF(Txn!$U2292="TRF",Txn!$Y2292,Txn!$Z2292)="","",IF(Txn!$U2292="TRF",Txn!$Y2292,Txn!$Z2292)))</f>
        <v>0</v>
      </c>
      <c r="E4572" s="39">
        <f>IF($D4572="","",IFERROR(VLOOKUP($D4572,AcctTbl,2,0),""))</f>
        <v>0</v>
      </c>
      <c r="F4572" s="39">
        <f>IF($D4572="","",IFERROR(VLOOKUP($D4572,AcctTbl,3,0),""))</f>
        <v>0</v>
      </c>
      <c r="G4572" s="39">
        <f>IF(Txn!$B2292="","",Txn!$D2292)</f>
        <v>0</v>
      </c>
      <c r="H4572" s="38">
        <f>IF(Txn!$B2292="","",Txn!$E2292)</f>
        <v>0</v>
      </c>
      <c r="I4572" s="40">
        <f>IF(Txn!$B2292="",0,Txn!$Q2292)</f>
        <v>0</v>
      </c>
      <c r="J4572" s="40">
        <f>IF(Txn!$B2292="",0,Txn!$R2292)</f>
        <v>0</v>
      </c>
      <c r="K4572" s="41">
        <f>IF($A4572="","",IFERROR(VALUE(MID($A4572,6,2)),""))</f>
        <v>0</v>
      </c>
      <c r="L4572" s="39">
        <f>IF(Txn!$K2292="","","طرف مقابل — "&amp;Txn!$K2292)</f>
        <v>0</v>
      </c>
      <c r="N4572" s="42">
        <f>IF($D4572="",0,COUNTIF(BankAccts,$D4572))</f>
        <v>0</v>
      </c>
    </row>
    <row r="4573" spans="1:14">
      <c r="A4573" s="38">
        <f>IF(Txn!$B2293="","",Txn!$B2293)</f>
        <v>0</v>
      </c>
      <c r="B4573" s="38">
        <f>IF(Txn!$B2293="","",Txn!$C2293)</f>
        <v>0</v>
      </c>
      <c r="C4573" s="39">
        <f>IF(Txn!$B2293="","","تراکنش بانکی")</f>
        <v>0</v>
      </c>
      <c r="D4573" s="38">
        <f>IF(Txn!$B2293="","",IF(Txn!$X2293="","",Txn!$X2293))</f>
        <v>0</v>
      </c>
      <c r="E4573" s="39">
        <f>IF($D4573="","",IFERROR(VLOOKUP($D4573,AcctTbl,2,0),""))</f>
        <v>0</v>
      </c>
      <c r="F4573" s="39">
        <f>IF($D4573="","",IFERROR(VLOOKUP($D4573,AcctTbl,3,0),""))</f>
        <v>0</v>
      </c>
      <c r="G4573" s="39">
        <f>IF(Txn!$B2293="","",Txn!$D2293)</f>
        <v>0</v>
      </c>
      <c r="H4573" s="38">
        <f>IF(Txn!$B2293="","",Txn!$E2293)</f>
        <v>0</v>
      </c>
      <c r="I4573" s="40">
        <f>IF(Txn!$B2293="",0,Txn!$O2293)</f>
        <v>0</v>
      </c>
      <c r="J4573" s="40">
        <f>IF(Txn!$B2293="",0,Txn!$P2293)</f>
        <v>0</v>
      </c>
      <c r="K4573" s="41">
        <f>IF($A4573="","",IFERROR(VALUE(MID($A4573,6,2)),""))</f>
        <v>0</v>
      </c>
      <c r="L4573" s="39">
        <f>IF(Txn!$K2293="","",Txn!$K2293)</f>
        <v>0</v>
      </c>
      <c r="N4573" s="42">
        <f>IF($D4573="",0,COUNTIF(BankAccts,$D4573))</f>
        <v>0</v>
      </c>
    </row>
    <row r="4574" spans="1:14">
      <c r="A4574" s="38">
        <f>IF(Txn!$B2293="","",Txn!$B2293)</f>
        <v>0</v>
      </c>
      <c r="B4574" s="38">
        <f>IF(Txn!$B2293="","",Txn!$C2293)</f>
        <v>0</v>
      </c>
      <c r="C4574" s="39">
        <f>IF(Txn!$B2293="","","تراکنش بانکی")</f>
        <v>0</v>
      </c>
      <c r="D4574" s="38">
        <f>IF(Txn!$B2293="","",IF(IF(Txn!$U2293="TRF",Txn!$Y2293,Txn!$Z2293)="","",IF(Txn!$U2293="TRF",Txn!$Y2293,Txn!$Z2293)))</f>
        <v>0</v>
      </c>
      <c r="E4574" s="39">
        <f>IF($D4574="","",IFERROR(VLOOKUP($D4574,AcctTbl,2,0),""))</f>
        <v>0</v>
      </c>
      <c r="F4574" s="39">
        <f>IF($D4574="","",IFERROR(VLOOKUP($D4574,AcctTbl,3,0),""))</f>
        <v>0</v>
      </c>
      <c r="G4574" s="39">
        <f>IF(Txn!$B2293="","",Txn!$D2293)</f>
        <v>0</v>
      </c>
      <c r="H4574" s="38">
        <f>IF(Txn!$B2293="","",Txn!$E2293)</f>
        <v>0</v>
      </c>
      <c r="I4574" s="40">
        <f>IF(Txn!$B2293="",0,Txn!$Q2293)</f>
        <v>0</v>
      </c>
      <c r="J4574" s="40">
        <f>IF(Txn!$B2293="",0,Txn!$R2293)</f>
        <v>0</v>
      </c>
      <c r="K4574" s="41">
        <f>IF($A4574="","",IFERROR(VALUE(MID($A4574,6,2)),""))</f>
        <v>0</v>
      </c>
      <c r="L4574" s="39">
        <f>IF(Txn!$K2293="","","طرف مقابل — "&amp;Txn!$K2293)</f>
        <v>0</v>
      </c>
      <c r="N4574" s="42">
        <f>IF($D4574="",0,COUNTIF(BankAccts,$D4574))</f>
        <v>0</v>
      </c>
    </row>
    <row r="4575" spans="1:14">
      <c r="A4575" s="38">
        <f>IF(Txn!$B2294="","",Txn!$B2294)</f>
        <v>0</v>
      </c>
      <c r="B4575" s="38">
        <f>IF(Txn!$B2294="","",Txn!$C2294)</f>
        <v>0</v>
      </c>
      <c r="C4575" s="39">
        <f>IF(Txn!$B2294="","","تراکنش بانکی")</f>
        <v>0</v>
      </c>
      <c r="D4575" s="38">
        <f>IF(Txn!$B2294="","",IF(Txn!$X2294="","",Txn!$X2294))</f>
        <v>0</v>
      </c>
      <c r="E4575" s="39">
        <f>IF($D4575="","",IFERROR(VLOOKUP($D4575,AcctTbl,2,0),""))</f>
        <v>0</v>
      </c>
      <c r="F4575" s="39">
        <f>IF($D4575="","",IFERROR(VLOOKUP($D4575,AcctTbl,3,0),""))</f>
        <v>0</v>
      </c>
      <c r="G4575" s="39">
        <f>IF(Txn!$B2294="","",Txn!$D2294)</f>
        <v>0</v>
      </c>
      <c r="H4575" s="38">
        <f>IF(Txn!$B2294="","",Txn!$E2294)</f>
        <v>0</v>
      </c>
      <c r="I4575" s="40">
        <f>IF(Txn!$B2294="",0,Txn!$O2294)</f>
        <v>0</v>
      </c>
      <c r="J4575" s="40">
        <f>IF(Txn!$B2294="",0,Txn!$P2294)</f>
        <v>0</v>
      </c>
      <c r="K4575" s="41">
        <f>IF($A4575="","",IFERROR(VALUE(MID($A4575,6,2)),""))</f>
        <v>0</v>
      </c>
      <c r="L4575" s="39">
        <f>IF(Txn!$K2294="","",Txn!$K2294)</f>
        <v>0</v>
      </c>
      <c r="N4575" s="42">
        <f>IF($D4575="",0,COUNTIF(BankAccts,$D4575))</f>
        <v>0</v>
      </c>
    </row>
    <row r="4576" spans="1:14">
      <c r="A4576" s="38">
        <f>IF(Txn!$B2294="","",Txn!$B2294)</f>
        <v>0</v>
      </c>
      <c r="B4576" s="38">
        <f>IF(Txn!$B2294="","",Txn!$C2294)</f>
        <v>0</v>
      </c>
      <c r="C4576" s="39">
        <f>IF(Txn!$B2294="","","تراکنش بانکی")</f>
        <v>0</v>
      </c>
      <c r="D4576" s="38">
        <f>IF(Txn!$B2294="","",IF(IF(Txn!$U2294="TRF",Txn!$Y2294,Txn!$Z2294)="","",IF(Txn!$U2294="TRF",Txn!$Y2294,Txn!$Z2294)))</f>
        <v>0</v>
      </c>
      <c r="E4576" s="39">
        <f>IF($D4576="","",IFERROR(VLOOKUP($D4576,AcctTbl,2,0),""))</f>
        <v>0</v>
      </c>
      <c r="F4576" s="39">
        <f>IF($D4576="","",IFERROR(VLOOKUP($D4576,AcctTbl,3,0),""))</f>
        <v>0</v>
      </c>
      <c r="G4576" s="39">
        <f>IF(Txn!$B2294="","",Txn!$D2294)</f>
        <v>0</v>
      </c>
      <c r="H4576" s="38">
        <f>IF(Txn!$B2294="","",Txn!$E2294)</f>
        <v>0</v>
      </c>
      <c r="I4576" s="40">
        <f>IF(Txn!$B2294="",0,Txn!$Q2294)</f>
        <v>0</v>
      </c>
      <c r="J4576" s="40">
        <f>IF(Txn!$B2294="",0,Txn!$R2294)</f>
        <v>0</v>
      </c>
      <c r="K4576" s="41">
        <f>IF($A4576="","",IFERROR(VALUE(MID($A4576,6,2)),""))</f>
        <v>0</v>
      </c>
      <c r="L4576" s="39">
        <f>IF(Txn!$K2294="","","طرف مقابل — "&amp;Txn!$K2294)</f>
        <v>0</v>
      </c>
      <c r="N4576" s="42">
        <f>IF($D4576="",0,COUNTIF(BankAccts,$D4576))</f>
        <v>0</v>
      </c>
    </row>
    <row r="4577" spans="1:14">
      <c r="A4577" s="38">
        <f>IF(Txn!$B2295="","",Txn!$B2295)</f>
        <v>0</v>
      </c>
      <c r="B4577" s="38">
        <f>IF(Txn!$B2295="","",Txn!$C2295)</f>
        <v>0</v>
      </c>
      <c r="C4577" s="39">
        <f>IF(Txn!$B2295="","","تراکنش بانکی")</f>
        <v>0</v>
      </c>
      <c r="D4577" s="38">
        <f>IF(Txn!$B2295="","",IF(Txn!$X2295="","",Txn!$X2295))</f>
        <v>0</v>
      </c>
      <c r="E4577" s="39">
        <f>IF($D4577="","",IFERROR(VLOOKUP($D4577,AcctTbl,2,0),""))</f>
        <v>0</v>
      </c>
      <c r="F4577" s="39">
        <f>IF($D4577="","",IFERROR(VLOOKUP($D4577,AcctTbl,3,0),""))</f>
        <v>0</v>
      </c>
      <c r="G4577" s="39">
        <f>IF(Txn!$B2295="","",Txn!$D2295)</f>
        <v>0</v>
      </c>
      <c r="H4577" s="38">
        <f>IF(Txn!$B2295="","",Txn!$E2295)</f>
        <v>0</v>
      </c>
      <c r="I4577" s="40">
        <f>IF(Txn!$B2295="",0,Txn!$O2295)</f>
        <v>0</v>
      </c>
      <c r="J4577" s="40">
        <f>IF(Txn!$B2295="",0,Txn!$P2295)</f>
        <v>0</v>
      </c>
      <c r="K4577" s="41">
        <f>IF($A4577="","",IFERROR(VALUE(MID($A4577,6,2)),""))</f>
        <v>0</v>
      </c>
      <c r="L4577" s="39">
        <f>IF(Txn!$K2295="","",Txn!$K2295)</f>
        <v>0</v>
      </c>
      <c r="N4577" s="42">
        <f>IF($D4577="",0,COUNTIF(BankAccts,$D4577))</f>
        <v>0</v>
      </c>
    </row>
    <row r="4578" spans="1:14">
      <c r="A4578" s="38">
        <f>IF(Txn!$B2295="","",Txn!$B2295)</f>
        <v>0</v>
      </c>
      <c r="B4578" s="38">
        <f>IF(Txn!$B2295="","",Txn!$C2295)</f>
        <v>0</v>
      </c>
      <c r="C4578" s="39">
        <f>IF(Txn!$B2295="","","تراکنش بانکی")</f>
        <v>0</v>
      </c>
      <c r="D4578" s="38">
        <f>IF(Txn!$B2295="","",IF(IF(Txn!$U2295="TRF",Txn!$Y2295,Txn!$Z2295)="","",IF(Txn!$U2295="TRF",Txn!$Y2295,Txn!$Z2295)))</f>
        <v>0</v>
      </c>
      <c r="E4578" s="39">
        <f>IF($D4578="","",IFERROR(VLOOKUP($D4578,AcctTbl,2,0),""))</f>
        <v>0</v>
      </c>
      <c r="F4578" s="39">
        <f>IF($D4578="","",IFERROR(VLOOKUP($D4578,AcctTbl,3,0),""))</f>
        <v>0</v>
      </c>
      <c r="G4578" s="39">
        <f>IF(Txn!$B2295="","",Txn!$D2295)</f>
        <v>0</v>
      </c>
      <c r="H4578" s="38">
        <f>IF(Txn!$B2295="","",Txn!$E2295)</f>
        <v>0</v>
      </c>
      <c r="I4578" s="40">
        <f>IF(Txn!$B2295="",0,Txn!$Q2295)</f>
        <v>0</v>
      </c>
      <c r="J4578" s="40">
        <f>IF(Txn!$B2295="",0,Txn!$R2295)</f>
        <v>0</v>
      </c>
      <c r="K4578" s="41">
        <f>IF($A4578="","",IFERROR(VALUE(MID($A4578,6,2)),""))</f>
        <v>0</v>
      </c>
      <c r="L4578" s="39">
        <f>IF(Txn!$K2295="","","طرف مقابل — "&amp;Txn!$K2295)</f>
        <v>0</v>
      </c>
      <c r="N4578" s="42">
        <f>IF($D4578="",0,COUNTIF(BankAccts,$D4578))</f>
        <v>0</v>
      </c>
    </row>
    <row r="4579" spans="1:14">
      <c r="A4579" s="38">
        <f>IF(Txn!$B2296="","",Txn!$B2296)</f>
        <v>0</v>
      </c>
      <c r="B4579" s="38">
        <f>IF(Txn!$B2296="","",Txn!$C2296)</f>
        <v>0</v>
      </c>
      <c r="C4579" s="39">
        <f>IF(Txn!$B2296="","","تراکنش بانکی")</f>
        <v>0</v>
      </c>
      <c r="D4579" s="38">
        <f>IF(Txn!$B2296="","",IF(Txn!$X2296="","",Txn!$X2296))</f>
        <v>0</v>
      </c>
      <c r="E4579" s="39">
        <f>IF($D4579="","",IFERROR(VLOOKUP($D4579,AcctTbl,2,0),""))</f>
        <v>0</v>
      </c>
      <c r="F4579" s="39">
        <f>IF($D4579="","",IFERROR(VLOOKUP($D4579,AcctTbl,3,0),""))</f>
        <v>0</v>
      </c>
      <c r="G4579" s="39">
        <f>IF(Txn!$B2296="","",Txn!$D2296)</f>
        <v>0</v>
      </c>
      <c r="H4579" s="38">
        <f>IF(Txn!$B2296="","",Txn!$E2296)</f>
        <v>0</v>
      </c>
      <c r="I4579" s="40">
        <f>IF(Txn!$B2296="",0,Txn!$O2296)</f>
        <v>0</v>
      </c>
      <c r="J4579" s="40">
        <f>IF(Txn!$B2296="",0,Txn!$P2296)</f>
        <v>0</v>
      </c>
      <c r="K4579" s="41">
        <f>IF($A4579="","",IFERROR(VALUE(MID($A4579,6,2)),""))</f>
        <v>0</v>
      </c>
      <c r="L4579" s="39">
        <f>IF(Txn!$K2296="","",Txn!$K2296)</f>
        <v>0</v>
      </c>
      <c r="N4579" s="42">
        <f>IF($D4579="",0,COUNTIF(BankAccts,$D4579))</f>
        <v>0</v>
      </c>
    </row>
    <row r="4580" spans="1:14">
      <c r="A4580" s="38">
        <f>IF(Txn!$B2296="","",Txn!$B2296)</f>
        <v>0</v>
      </c>
      <c r="B4580" s="38">
        <f>IF(Txn!$B2296="","",Txn!$C2296)</f>
        <v>0</v>
      </c>
      <c r="C4580" s="39">
        <f>IF(Txn!$B2296="","","تراکنش بانکی")</f>
        <v>0</v>
      </c>
      <c r="D4580" s="38">
        <f>IF(Txn!$B2296="","",IF(IF(Txn!$U2296="TRF",Txn!$Y2296,Txn!$Z2296)="","",IF(Txn!$U2296="TRF",Txn!$Y2296,Txn!$Z2296)))</f>
        <v>0</v>
      </c>
      <c r="E4580" s="39">
        <f>IF($D4580="","",IFERROR(VLOOKUP($D4580,AcctTbl,2,0),""))</f>
        <v>0</v>
      </c>
      <c r="F4580" s="39">
        <f>IF($D4580="","",IFERROR(VLOOKUP($D4580,AcctTbl,3,0),""))</f>
        <v>0</v>
      </c>
      <c r="G4580" s="39">
        <f>IF(Txn!$B2296="","",Txn!$D2296)</f>
        <v>0</v>
      </c>
      <c r="H4580" s="38">
        <f>IF(Txn!$B2296="","",Txn!$E2296)</f>
        <v>0</v>
      </c>
      <c r="I4580" s="40">
        <f>IF(Txn!$B2296="",0,Txn!$Q2296)</f>
        <v>0</v>
      </c>
      <c r="J4580" s="40">
        <f>IF(Txn!$B2296="",0,Txn!$R2296)</f>
        <v>0</v>
      </c>
      <c r="K4580" s="41">
        <f>IF($A4580="","",IFERROR(VALUE(MID($A4580,6,2)),""))</f>
        <v>0</v>
      </c>
      <c r="L4580" s="39">
        <f>IF(Txn!$K2296="","","طرف مقابل — "&amp;Txn!$K2296)</f>
        <v>0</v>
      </c>
      <c r="N4580" s="42">
        <f>IF($D4580="",0,COUNTIF(BankAccts,$D4580))</f>
        <v>0</v>
      </c>
    </row>
    <row r="4581" spans="1:14">
      <c r="A4581" s="38">
        <f>IF(Txn!$B2297="","",Txn!$B2297)</f>
        <v>0</v>
      </c>
      <c r="B4581" s="38">
        <f>IF(Txn!$B2297="","",Txn!$C2297)</f>
        <v>0</v>
      </c>
      <c r="C4581" s="39">
        <f>IF(Txn!$B2297="","","تراکنش بانکی")</f>
        <v>0</v>
      </c>
      <c r="D4581" s="38">
        <f>IF(Txn!$B2297="","",IF(Txn!$X2297="","",Txn!$X2297))</f>
        <v>0</v>
      </c>
      <c r="E4581" s="39">
        <f>IF($D4581="","",IFERROR(VLOOKUP($D4581,AcctTbl,2,0),""))</f>
        <v>0</v>
      </c>
      <c r="F4581" s="39">
        <f>IF($D4581="","",IFERROR(VLOOKUP($D4581,AcctTbl,3,0),""))</f>
        <v>0</v>
      </c>
      <c r="G4581" s="39">
        <f>IF(Txn!$B2297="","",Txn!$D2297)</f>
        <v>0</v>
      </c>
      <c r="H4581" s="38">
        <f>IF(Txn!$B2297="","",Txn!$E2297)</f>
        <v>0</v>
      </c>
      <c r="I4581" s="40">
        <f>IF(Txn!$B2297="",0,Txn!$O2297)</f>
        <v>0</v>
      </c>
      <c r="J4581" s="40">
        <f>IF(Txn!$B2297="",0,Txn!$P2297)</f>
        <v>0</v>
      </c>
      <c r="K4581" s="41">
        <f>IF($A4581="","",IFERROR(VALUE(MID($A4581,6,2)),""))</f>
        <v>0</v>
      </c>
      <c r="L4581" s="39">
        <f>IF(Txn!$K2297="","",Txn!$K2297)</f>
        <v>0</v>
      </c>
      <c r="N4581" s="42">
        <f>IF($D4581="",0,COUNTIF(BankAccts,$D4581))</f>
        <v>0</v>
      </c>
    </row>
    <row r="4582" spans="1:14">
      <c r="A4582" s="38">
        <f>IF(Txn!$B2297="","",Txn!$B2297)</f>
        <v>0</v>
      </c>
      <c r="B4582" s="38">
        <f>IF(Txn!$B2297="","",Txn!$C2297)</f>
        <v>0</v>
      </c>
      <c r="C4582" s="39">
        <f>IF(Txn!$B2297="","","تراکنش بانکی")</f>
        <v>0</v>
      </c>
      <c r="D4582" s="38">
        <f>IF(Txn!$B2297="","",IF(IF(Txn!$U2297="TRF",Txn!$Y2297,Txn!$Z2297)="","",IF(Txn!$U2297="TRF",Txn!$Y2297,Txn!$Z2297)))</f>
        <v>0</v>
      </c>
      <c r="E4582" s="39">
        <f>IF($D4582="","",IFERROR(VLOOKUP($D4582,AcctTbl,2,0),""))</f>
        <v>0</v>
      </c>
      <c r="F4582" s="39">
        <f>IF($D4582="","",IFERROR(VLOOKUP($D4582,AcctTbl,3,0),""))</f>
        <v>0</v>
      </c>
      <c r="G4582" s="39">
        <f>IF(Txn!$B2297="","",Txn!$D2297)</f>
        <v>0</v>
      </c>
      <c r="H4582" s="38">
        <f>IF(Txn!$B2297="","",Txn!$E2297)</f>
        <v>0</v>
      </c>
      <c r="I4582" s="40">
        <f>IF(Txn!$B2297="",0,Txn!$Q2297)</f>
        <v>0</v>
      </c>
      <c r="J4582" s="40">
        <f>IF(Txn!$B2297="",0,Txn!$R2297)</f>
        <v>0</v>
      </c>
      <c r="K4582" s="41">
        <f>IF($A4582="","",IFERROR(VALUE(MID($A4582,6,2)),""))</f>
        <v>0</v>
      </c>
      <c r="L4582" s="39">
        <f>IF(Txn!$K2297="","","طرف مقابل — "&amp;Txn!$K2297)</f>
        <v>0</v>
      </c>
      <c r="N4582" s="42">
        <f>IF($D4582="",0,COUNTIF(BankAccts,$D4582))</f>
        <v>0</v>
      </c>
    </row>
    <row r="4583" spans="1:14">
      <c r="A4583" s="38">
        <f>IF(Txn!$B2298="","",Txn!$B2298)</f>
        <v>0</v>
      </c>
      <c r="B4583" s="38">
        <f>IF(Txn!$B2298="","",Txn!$C2298)</f>
        <v>0</v>
      </c>
      <c r="C4583" s="39">
        <f>IF(Txn!$B2298="","","تراکنش بانکی")</f>
        <v>0</v>
      </c>
      <c r="D4583" s="38">
        <f>IF(Txn!$B2298="","",IF(Txn!$X2298="","",Txn!$X2298))</f>
        <v>0</v>
      </c>
      <c r="E4583" s="39">
        <f>IF($D4583="","",IFERROR(VLOOKUP($D4583,AcctTbl,2,0),""))</f>
        <v>0</v>
      </c>
      <c r="F4583" s="39">
        <f>IF($D4583="","",IFERROR(VLOOKUP($D4583,AcctTbl,3,0),""))</f>
        <v>0</v>
      </c>
      <c r="G4583" s="39">
        <f>IF(Txn!$B2298="","",Txn!$D2298)</f>
        <v>0</v>
      </c>
      <c r="H4583" s="38">
        <f>IF(Txn!$B2298="","",Txn!$E2298)</f>
        <v>0</v>
      </c>
      <c r="I4583" s="40">
        <f>IF(Txn!$B2298="",0,Txn!$O2298)</f>
        <v>0</v>
      </c>
      <c r="J4583" s="40">
        <f>IF(Txn!$B2298="",0,Txn!$P2298)</f>
        <v>0</v>
      </c>
      <c r="K4583" s="41">
        <f>IF($A4583="","",IFERROR(VALUE(MID($A4583,6,2)),""))</f>
        <v>0</v>
      </c>
      <c r="L4583" s="39">
        <f>IF(Txn!$K2298="","",Txn!$K2298)</f>
        <v>0</v>
      </c>
      <c r="N4583" s="42">
        <f>IF($D4583="",0,COUNTIF(BankAccts,$D4583))</f>
        <v>0</v>
      </c>
    </row>
    <row r="4584" spans="1:14">
      <c r="A4584" s="38">
        <f>IF(Txn!$B2298="","",Txn!$B2298)</f>
        <v>0</v>
      </c>
      <c r="B4584" s="38">
        <f>IF(Txn!$B2298="","",Txn!$C2298)</f>
        <v>0</v>
      </c>
      <c r="C4584" s="39">
        <f>IF(Txn!$B2298="","","تراکنش بانکی")</f>
        <v>0</v>
      </c>
      <c r="D4584" s="38">
        <f>IF(Txn!$B2298="","",IF(IF(Txn!$U2298="TRF",Txn!$Y2298,Txn!$Z2298)="","",IF(Txn!$U2298="TRF",Txn!$Y2298,Txn!$Z2298)))</f>
        <v>0</v>
      </c>
      <c r="E4584" s="39">
        <f>IF($D4584="","",IFERROR(VLOOKUP($D4584,AcctTbl,2,0),""))</f>
        <v>0</v>
      </c>
      <c r="F4584" s="39">
        <f>IF($D4584="","",IFERROR(VLOOKUP($D4584,AcctTbl,3,0),""))</f>
        <v>0</v>
      </c>
      <c r="G4584" s="39">
        <f>IF(Txn!$B2298="","",Txn!$D2298)</f>
        <v>0</v>
      </c>
      <c r="H4584" s="38">
        <f>IF(Txn!$B2298="","",Txn!$E2298)</f>
        <v>0</v>
      </c>
      <c r="I4584" s="40">
        <f>IF(Txn!$B2298="",0,Txn!$Q2298)</f>
        <v>0</v>
      </c>
      <c r="J4584" s="40">
        <f>IF(Txn!$B2298="",0,Txn!$R2298)</f>
        <v>0</v>
      </c>
      <c r="K4584" s="41">
        <f>IF($A4584="","",IFERROR(VALUE(MID($A4584,6,2)),""))</f>
        <v>0</v>
      </c>
      <c r="L4584" s="39">
        <f>IF(Txn!$K2298="","","طرف مقابل — "&amp;Txn!$K2298)</f>
        <v>0</v>
      </c>
      <c r="N4584" s="42">
        <f>IF($D4584="",0,COUNTIF(BankAccts,$D4584))</f>
        <v>0</v>
      </c>
    </row>
    <row r="4585" spans="1:14">
      <c r="A4585" s="38">
        <f>IF(Txn!$B2299="","",Txn!$B2299)</f>
        <v>0</v>
      </c>
      <c r="B4585" s="38">
        <f>IF(Txn!$B2299="","",Txn!$C2299)</f>
        <v>0</v>
      </c>
      <c r="C4585" s="39">
        <f>IF(Txn!$B2299="","","تراکنش بانکی")</f>
        <v>0</v>
      </c>
      <c r="D4585" s="38">
        <f>IF(Txn!$B2299="","",IF(Txn!$X2299="","",Txn!$X2299))</f>
        <v>0</v>
      </c>
      <c r="E4585" s="39">
        <f>IF($D4585="","",IFERROR(VLOOKUP($D4585,AcctTbl,2,0),""))</f>
        <v>0</v>
      </c>
      <c r="F4585" s="39">
        <f>IF($D4585="","",IFERROR(VLOOKUP($D4585,AcctTbl,3,0),""))</f>
        <v>0</v>
      </c>
      <c r="G4585" s="39">
        <f>IF(Txn!$B2299="","",Txn!$D2299)</f>
        <v>0</v>
      </c>
      <c r="H4585" s="38">
        <f>IF(Txn!$B2299="","",Txn!$E2299)</f>
        <v>0</v>
      </c>
      <c r="I4585" s="40">
        <f>IF(Txn!$B2299="",0,Txn!$O2299)</f>
        <v>0</v>
      </c>
      <c r="J4585" s="40">
        <f>IF(Txn!$B2299="",0,Txn!$P2299)</f>
        <v>0</v>
      </c>
      <c r="K4585" s="41">
        <f>IF($A4585="","",IFERROR(VALUE(MID($A4585,6,2)),""))</f>
        <v>0</v>
      </c>
      <c r="L4585" s="39">
        <f>IF(Txn!$K2299="","",Txn!$K2299)</f>
        <v>0</v>
      </c>
      <c r="N4585" s="42">
        <f>IF($D4585="",0,COUNTIF(BankAccts,$D4585))</f>
        <v>0</v>
      </c>
    </row>
    <row r="4586" spans="1:14">
      <c r="A4586" s="38">
        <f>IF(Txn!$B2299="","",Txn!$B2299)</f>
        <v>0</v>
      </c>
      <c r="B4586" s="38">
        <f>IF(Txn!$B2299="","",Txn!$C2299)</f>
        <v>0</v>
      </c>
      <c r="C4586" s="39">
        <f>IF(Txn!$B2299="","","تراکنش بانکی")</f>
        <v>0</v>
      </c>
      <c r="D4586" s="38">
        <f>IF(Txn!$B2299="","",IF(IF(Txn!$U2299="TRF",Txn!$Y2299,Txn!$Z2299)="","",IF(Txn!$U2299="TRF",Txn!$Y2299,Txn!$Z2299)))</f>
        <v>0</v>
      </c>
      <c r="E4586" s="39">
        <f>IF($D4586="","",IFERROR(VLOOKUP($D4586,AcctTbl,2,0),""))</f>
        <v>0</v>
      </c>
      <c r="F4586" s="39">
        <f>IF($D4586="","",IFERROR(VLOOKUP($D4586,AcctTbl,3,0),""))</f>
        <v>0</v>
      </c>
      <c r="G4586" s="39">
        <f>IF(Txn!$B2299="","",Txn!$D2299)</f>
        <v>0</v>
      </c>
      <c r="H4586" s="38">
        <f>IF(Txn!$B2299="","",Txn!$E2299)</f>
        <v>0</v>
      </c>
      <c r="I4586" s="40">
        <f>IF(Txn!$B2299="",0,Txn!$Q2299)</f>
        <v>0</v>
      </c>
      <c r="J4586" s="40">
        <f>IF(Txn!$B2299="",0,Txn!$R2299)</f>
        <v>0</v>
      </c>
      <c r="K4586" s="41">
        <f>IF($A4586="","",IFERROR(VALUE(MID($A4586,6,2)),""))</f>
        <v>0</v>
      </c>
      <c r="L4586" s="39">
        <f>IF(Txn!$K2299="","","طرف مقابل — "&amp;Txn!$K2299)</f>
        <v>0</v>
      </c>
      <c r="N4586" s="42">
        <f>IF($D4586="",0,COUNTIF(BankAccts,$D4586))</f>
        <v>0</v>
      </c>
    </row>
    <row r="4587" spans="1:14">
      <c r="A4587" s="38">
        <f>IF(Txn!$B2300="","",Txn!$B2300)</f>
        <v>0</v>
      </c>
      <c r="B4587" s="38">
        <f>IF(Txn!$B2300="","",Txn!$C2300)</f>
        <v>0</v>
      </c>
      <c r="C4587" s="39">
        <f>IF(Txn!$B2300="","","تراکنش بانکی")</f>
        <v>0</v>
      </c>
      <c r="D4587" s="38">
        <f>IF(Txn!$B2300="","",IF(Txn!$X2300="","",Txn!$X2300))</f>
        <v>0</v>
      </c>
      <c r="E4587" s="39">
        <f>IF($D4587="","",IFERROR(VLOOKUP($D4587,AcctTbl,2,0),""))</f>
        <v>0</v>
      </c>
      <c r="F4587" s="39">
        <f>IF($D4587="","",IFERROR(VLOOKUP($D4587,AcctTbl,3,0),""))</f>
        <v>0</v>
      </c>
      <c r="G4587" s="39">
        <f>IF(Txn!$B2300="","",Txn!$D2300)</f>
        <v>0</v>
      </c>
      <c r="H4587" s="38">
        <f>IF(Txn!$B2300="","",Txn!$E2300)</f>
        <v>0</v>
      </c>
      <c r="I4587" s="40">
        <f>IF(Txn!$B2300="",0,Txn!$O2300)</f>
        <v>0</v>
      </c>
      <c r="J4587" s="40">
        <f>IF(Txn!$B2300="",0,Txn!$P2300)</f>
        <v>0</v>
      </c>
      <c r="K4587" s="41">
        <f>IF($A4587="","",IFERROR(VALUE(MID($A4587,6,2)),""))</f>
        <v>0</v>
      </c>
      <c r="L4587" s="39">
        <f>IF(Txn!$K2300="","",Txn!$K2300)</f>
        <v>0</v>
      </c>
      <c r="N4587" s="42">
        <f>IF($D4587="",0,COUNTIF(BankAccts,$D4587))</f>
        <v>0</v>
      </c>
    </row>
    <row r="4588" spans="1:14">
      <c r="A4588" s="38">
        <f>IF(Txn!$B2300="","",Txn!$B2300)</f>
        <v>0</v>
      </c>
      <c r="B4588" s="38">
        <f>IF(Txn!$B2300="","",Txn!$C2300)</f>
        <v>0</v>
      </c>
      <c r="C4588" s="39">
        <f>IF(Txn!$B2300="","","تراکنش بانکی")</f>
        <v>0</v>
      </c>
      <c r="D4588" s="38">
        <f>IF(Txn!$B2300="","",IF(IF(Txn!$U2300="TRF",Txn!$Y2300,Txn!$Z2300)="","",IF(Txn!$U2300="TRF",Txn!$Y2300,Txn!$Z2300)))</f>
        <v>0</v>
      </c>
      <c r="E4588" s="39">
        <f>IF($D4588="","",IFERROR(VLOOKUP($D4588,AcctTbl,2,0),""))</f>
        <v>0</v>
      </c>
      <c r="F4588" s="39">
        <f>IF($D4588="","",IFERROR(VLOOKUP($D4588,AcctTbl,3,0),""))</f>
        <v>0</v>
      </c>
      <c r="G4588" s="39">
        <f>IF(Txn!$B2300="","",Txn!$D2300)</f>
        <v>0</v>
      </c>
      <c r="H4588" s="38">
        <f>IF(Txn!$B2300="","",Txn!$E2300)</f>
        <v>0</v>
      </c>
      <c r="I4588" s="40">
        <f>IF(Txn!$B2300="",0,Txn!$Q2300)</f>
        <v>0</v>
      </c>
      <c r="J4588" s="40">
        <f>IF(Txn!$B2300="",0,Txn!$R2300)</f>
        <v>0</v>
      </c>
      <c r="K4588" s="41">
        <f>IF($A4588="","",IFERROR(VALUE(MID($A4588,6,2)),""))</f>
        <v>0</v>
      </c>
      <c r="L4588" s="39">
        <f>IF(Txn!$K2300="","","طرف مقابل — "&amp;Txn!$K2300)</f>
        <v>0</v>
      </c>
      <c r="N4588" s="42">
        <f>IF($D4588="",0,COUNTIF(BankAccts,$D4588))</f>
        <v>0</v>
      </c>
    </row>
    <row r="4589" spans="1:14">
      <c r="A4589" s="38">
        <f>IF(Txn!$B2301="","",Txn!$B2301)</f>
        <v>0</v>
      </c>
      <c r="B4589" s="38">
        <f>IF(Txn!$B2301="","",Txn!$C2301)</f>
        <v>0</v>
      </c>
      <c r="C4589" s="39">
        <f>IF(Txn!$B2301="","","تراکنش بانکی")</f>
        <v>0</v>
      </c>
      <c r="D4589" s="38">
        <f>IF(Txn!$B2301="","",IF(Txn!$X2301="","",Txn!$X2301))</f>
        <v>0</v>
      </c>
      <c r="E4589" s="39">
        <f>IF($D4589="","",IFERROR(VLOOKUP($D4589,AcctTbl,2,0),""))</f>
        <v>0</v>
      </c>
      <c r="F4589" s="39">
        <f>IF($D4589="","",IFERROR(VLOOKUP($D4589,AcctTbl,3,0),""))</f>
        <v>0</v>
      </c>
      <c r="G4589" s="39">
        <f>IF(Txn!$B2301="","",Txn!$D2301)</f>
        <v>0</v>
      </c>
      <c r="H4589" s="38">
        <f>IF(Txn!$B2301="","",Txn!$E2301)</f>
        <v>0</v>
      </c>
      <c r="I4589" s="40">
        <f>IF(Txn!$B2301="",0,Txn!$O2301)</f>
        <v>0</v>
      </c>
      <c r="J4589" s="40">
        <f>IF(Txn!$B2301="",0,Txn!$P2301)</f>
        <v>0</v>
      </c>
      <c r="K4589" s="41">
        <f>IF($A4589="","",IFERROR(VALUE(MID($A4589,6,2)),""))</f>
        <v>0</v>
      </c>
      <c r="L4589" s="39">
        <f>IF(Txn!$K2301="","",Txn!$K2301)</f>
        <v>0</v>
      </c>
      <c r="N4589" s="42">
        <f>IF($D4589="",0,COUNTIF(BankAccts,$D4589))</f>
        <v>0</v>
      </c>
    </row>
    <row r="4590" spans="1:14">
      <c r="A4590" s="38">
        <f>IF(Txn!$B2301="","",Txn!$B2301)</f>
        <v>0</v>
      </c>
      <c r="B4590" s="38">
        <f>IF(Txn!$B2301="","",Txn!$C2301)</f>
        <v>0</v>
      </c>
      <c r="C4590" s="39">
        <f>IF(Txn!$B2301="","","تراکنش بانکی")</f>
        <v>0</v>
      </c>
      <c r="D4590" s="38">
        <f>IF(Txn!$B2301="","",IF(IF(Txn!$U2301="TRF",Txn!$Y2301,Txn!$Z2301)="","",IF(Txn!$U2301="TRF",Txn!$Y2301,Txn!$Z2301)))</f>
        <v>0</v>
      </c>
      <c r="E4590" s="39">
        <f>IF($D4590="","",IFERROR(VLOOKUP($D4590,AcctTbl,2,0),""))</f>
        <v>0</v>
      </c>
      <c r="F4590" s="39">
        <f>IF($D4590="","",IFERROR(VLOOKUP($D4590,AcctTbl,3,0),""))</f>
        <v>0</v>
      </c>
      <c r="G4590" s="39">
        <f>IF(Txn!$B2301="","",Txn!$D2301)</f>
        <v>0</v>
      </c>
      <c r="H4590" s="38">
        <f>IF(Txn!$B2301="","",Txn!$E2301)</f>
        <v>0</v>
      </c>
      <c r="I4590" s="40">
        <f>IF(Txn!$B2301="",0,Txn!$Q2301)</f>
        <v>0</v>
      </c>
      <c r="J4590" s="40">
        <f>IF(Txn!$B2301="",0,Txn!$R2301)</f>
        <v>0</v>
      </c>
      <c r="K4590" s="41">
        <f>IF($A4590="","",IFERROR(VALUE(MID($A4590,6,2)),""))</f>
        <v>0</v>
      </c>
      <c r="L4590" s="39">
        <f>IF(Txn!$K2301="","","طرف مقابل — "&amp;Txn!$K2301)</f>
        <v>0</v>
      </c>
      <c r="N4590" s="42">
        <f>IF($D4590="",0,COUNTIF(BankAccts,$D4590))</f>
        <v>0</v>
      </c>
    </row>
    <row r="4591" spans="1:14">
      <c r="A4591" s="38">
        <f>IF(Txn!$B2302="","",Txn!$B2302)</f>
        <v>0</v>
      </c>
      <c r="B4591" s="38">
        <f>IF(Txn!$B2302="","",Txn!$C2302)</f>
        <v>0</v>
      </c>
      <c r="C4591" s="39">
        <f>IF(Txn!$B2302="","","تراکنش بانکی")</f>
        <v>0</v>
      </c>
      <c r="D4591" s="38">
        <f>IF(Txn!$B2302="","",IF(Txn!$X2302="","",Txn!$X2302))</f>
        <v>0</v>
      </c>
      <c r="E4591" s="39">
        <f>IF($D4591="","",IFERROR(VLOOKUP($D4591,AcctTbl,2,0),""))</f>
        <v>0</v>
      </c>
      <c r="F4591" s="39">
        <f>IF($D4591="","",IFERROR(VLOOKUP($D4591,AcctTbl,3,0),""))</f>
        <v>0</v>
      </c>
      <c r="G4591" s="39">
        <f>IF(Txn!$B2302="","",Txn!$D2302)</f>
        <v>0</v>
      </c>
      <c r="H4591" s="38">
        <f>IF(Txn!$B2302="","",Txn!$E2302)</f>
        <v>0</v>
      </c>
      <c r="I4591" s="40">
        <f>IF(Txn!$B2302="",0,Txn!$O2302)</f>
        <v>0</v>
      </c>
      <c r="J4591" s="40">
        <f>IF(Txn!$B2302="",0,Txn!$P2302)</f>
        <v>0</v>
      </c>
      <c r="K4591" s="41">
        <f>IF($A4591="","",IFERROR(VALUE(MID($A4591,6,2)),""))</f>
        <v>0</v>
      </c>
      <c r="L4591" s="39">
        <f>IF(Txn!$K2302="","",Txn!$K2302)</f>
        <v>0</v>
      </c>
      <c r="N4591" s="42">
        <f>IF($D4591="",0,COUNTIF(BankAccts,$D4591))</f>
        <v>0</v>
      </c>
    </row>
    <row r="4592" spans="1:14">
      <c r="A4592" s="38">
        <f>IF(Txn!$B2302="","",Txn!$B2302)</f>
        <v>0</v>
      </c>
      <c r="B4592" s="38">
        <f>IF(Txn!$B2302="","",Txn!$C2302)</f>
        <v>0</v>
      </c>
      <c r="C4592" s="39">
        <f>IF(Txn!$B2302="","","تراکنش بانکی")</f>
        <v>0</v>
      </c>
      <c r="D4592" s="38">
        <f>IF(Txn!$B2302="","",IF(IF(Txn!$U2302="TRF",Txn!$Y2302,Txn!$Z2302)="","",IF(Txn!$U2302="TRF",Txn!$Y2302,Txn!$Z2302)))</f>
        <v>0</v>
      </c>
      <c r="E4592" s="39">
        <f>IF($D4592="","",IFERROR(VLOOKUP($D4592,AcctTbl,2,0),""))</f>
        <v>0</v>
      </c>
      <c r="F4592" s="39">
        <f>IF($D4592="","",IFERROR(VLOOKUP($D4592,AcctTbl,3,0),""))</f>
        <v>0</v>
      </c>
      <c r="G4592" s="39">
        <f>IF(Txn!$B2302="","",Txn!$D2302)</f>
        <v>0</v>
      </c>
      <c r="H4592" s="38">
        <f>IF(Txn!$B2302="","",Txn!$E2302)</f>
        <v>0</v>
      </c>
      <c r="I4592" s="40">
        <f>IF(Txn!$B2302="",0,Txn!$Q2302)</f>
        <v>0</v>
      </c>
      <c r="J4592" s="40">
        <f>IF(Txn!$B2302="",0,Txn!$R2302)</f>
        <v>0</v>
      </c>
      <c r="K4592" s="41">
        <f>IF($A4592="","",IFERROR(VALUE(MID($A4592,6,2)),""))</f>
        <v>0</v>
      </c>
      <c r="L4592" s="39">
        <f>IF(Txn!$K2302="","","طرف مقابل — "&amp;Txn!$K2302)</f>
        <v>0</v>
      </c>
      <c r="N4592" s="42">
        <f>IF($D4592="",0,COUNTIF(BankAccts,$D4592))</f>
        <v>0</v>
      </c>
    </row>
    <row r="4593" spans="1:14">
      <c r="A4593" s="38">
        <f>IF(Txn!$B2303="","",Txn!$B2303)</f>
        <v>0</v>
      </c>
      <c r="B4593" s="38">
        <f>IF(Txn!$B2303="","",Txn!$C2303)</f>
        <v>0</v>
      </c>
      <c r="C4593" s="39">
        <f>IF(Txn!$B2303="","","تراکنش بانکی")</f>
        <v>0</v>
      </c>
      <c r="D4593" s="38">
        <f>IF(Txn!$B2303="","",IF(Txn!$X2303="","",Txn!$X2303))</f>
        <v>0</v>
      </c>
      <c r="E4593" s="39">
        <f>IF($D4593="","",IFERROR(VLOOKUP($D4593,AcctTbl,2,0),""))</f>
        <v>0</v>
      </c>
      <c r="F4593" s="39">
        <f>IF($D4593="","",IFERROR(VLOOKUP($D4593,AcctTbl,3,0),""))</f>
        <v>0</v>
      </c>
      <c r="G4593" s="39">
        <f>IF(Txn!$B2303="","",Txn!$D2303)</f>
        <v>0</v>
      </c>
      <c r="H4593" s="38">
        <f>IF(Txn!$B2303="","",Txn!$E2303)</f>
        <v>0</v>
      </c>
      <c r="I4593" s="40">
        <f>IF(Txn!$B2303="",0,Txn!$O2303)</f>
        <v>0</v>
      </c>
      <c r="J4593" s="40">
        <f>IF(Txn!$B2303="",0,Txn!$P2303)</f>
        <v>0</v>
      </c>
      <c r="K4593" s="41">
        <f>IF($A4593="","",IFERROR(VALUE(MID($A4593,6,2)),""))</f>
        <v>0</v>
      </c>
      <c r="L4593" s="39">
        <f>IF(Txn!$K2303="","",Txn!$K2303)</f>
        <v>0</v>
      </c>
      <c r="N4593" s="42">
        <f>IF($D4593="",0,COUNTIF(BankAccts,$D4593))</f>
        <v>0</v>
      </c>
    </row>
    <row r="4594" spans="1:14">
      <c r="A4594" s="38">
        <f>IF(Txn!$B2303="","",Txn!$B2303)</f>
        <v>0</v>
      </c>
      <c r="B4594" s="38">
        <f>IF(Txn!$B2303="","",Txn!$C2303)</f>
        <v>0</v>
      </c>
      <c r="C4594" s="39">
        <f>IF(Txn!$B2303="","","تراکنش بانکی")</f>
        <v>0</v>
      </c>
      <c r="D4594" s="38">
        <f>IF(Txn!$B2303="","",IF(IF(Txn!$U2303="TRF",Txn!$Y2303,Txn!$Z2303)="","",IF(Txn!$U2303="TRF",Txn!$Y2303,Txn!$Z2303)))</f>
        <v>0</v>
      </c>
      <c r="E4594" s="39">
        <f>IF($D4594="","",IFERROR(VLOOKUP($D4594,AcctTbl,2,0),""))</f>
        <v>0</v>
      </c>
      <c r="F4594" s="39">
        <f>IF($D4594="","",IFERROR(VLOOKUP($D4594,AcctTbl,3,0),""))</f>
        <v>0</v>
      </c>
      <c r="G4594" s="39">
        <f>IF(Txn!$B2303="","",Txn!$D2303)</f>
        <v>0</v>
      </c>
      <c r="H4594" s="38">
        <f>IF(Txn!$B2303="","",Txn!$E2303)</f>
        <v>0</v>
      </c>
      <c r="I4594" s="40">
        <f>IF(Txn!$B2303="",0,Txn!$Q2303)</f>
        <v>0</v>
      </c>
      <c r="J4594" s="40">
        <f>IF(Txn!$B2303="",0,Txn!$R2303)</f>
        <v>0</v>
      </c>
      <c r="K4594" s="41">
        <f>IF($A4594="","",IFERROR(VALUE(MID($A4594,6,2)),""))</f>
        <v>0</v>
      </c>
      <c r="L4594" s="39">
        <f>IF(Txn!$K2303="","","طرف مقابل — "&amp;Txn!$K2303)</f>
        <v>0</v>
      </c>
      <c r="N4594" s="42">
        <f>IF($D4594="",0,COUNTIF(BankAccts,$D4594))</f>
        <v>0</v>
      </c>
    </row>
    <row r="4595" spans="1:14">
      <c r="A4595" s="38">
        <f>IF(Txn!$B2304="","",Txn!$B2304)</f>
        <v>0</v>
      </c>
      <c r="B4595" s="38">
        <f>IF(Txn!$B2304="","",Txn!$C2304)</f>
        <v>0</v>
      </c>
      <c r="C4595" s="39">
        <f>IF(Txn!$B2304="","","تراکنش بانکی")</f>
        <v>0</v>
      </c>
      <c r="D4595" s="38">
        <f>IF(Txn!$B2304="","",IF(Txn!$X2304="","",Txn!$X2304))</f>
        <v>0</v>
      </c>
      <c r="E4595" s="39">
        <f>IF($D4595="","",IFERROR(VLOOKUP($D4595,AcctTbl,2,0),""))</f>
        <v>0</v>
      </c>
      <c r="F4595" s="39">
        <f>IF($D4595="","",IFERROR(VLOOKUP($D4595,AcctTbl,3,0),""))</f>
        <v>0</v>
      </c>
      <c r="G4595" s="39">
        <f>IF(Txn!$B2304="","",Txn!$D2304)</f>
        <v>0</v>
      </c>
      <c r="H4595" s="38">
        <f>IF(Txn!$B2304="","",Txn!$E2304)</f>
        <v>0</v>
      </c>
      <c r="I4595" s="40">
        <f>IF(Txn!$B2304="",0,Txn!$O2304)</f>
        <v>0</v>
      </c>
      <c r="J4595" s="40">
        <f>IF(Txn!$B2304="",0,Txn!$P2304)</f>
        <v>0</v>
      </c>
      <c r="K4595" s="41">
        <f>IF($A4595="","",IFERROR(VALUE(MID($A4595,6,2)),""))</f>
        <v>0</v>
      </c>
      <c r="L4595" s="39">
        <f>IF(Txn!$K2304="","",Txn!$K2304)</f>
        <v>0</v>
      </c>
      <c r="N4595" s="42">
        <f>IF($D4595="",0,COUNTIF(BankAccts,$D4595))</f>
        <v>0</v>
      </c>
    </row>
    <row r="4596" spans="1:14">
      <c r="A4596" s="38">
        <f>IF(Txn!$B2304="","",Txn!$B2304)</f>
        <v>0</v>
      </c>
      <c r="B4596" s="38">
        <f>IF(Txn!$B2304="","",Txn!$C2304)</f>
        <v>0</v>
      </c>
      <c r="C4596" s="39">
        <f>IF(Txn!$B2304="","","تراکنش بانکی")</f>
        <v>0</v>
      </c>
      <c r="D4596" s="38">
        <f>IF(Txn!$B2304="","",IF(IF(Txn!$U2304="TRF",Txn!$Y2304,Txn!$Z2304)="","",IF(Txn!$U2304="TRF",Txn!$Y2304,Txn!$Z2304)))</f>
        <v>0</v>
      </c>
      <c r="E4596" s="39">
        <f>IF($D4596="","",IFERROR(VLOOKUP($D4596,AcctTbl,2,0),""))</f>
        <v>0</v>
      </c>
      <c r="F4596" s="39">
        <f>IF($D4596="","",IFERROR(VLOOKUP($D4596,AcctTbl,3,0),""))</f>
        <v>0</v>
      </c>
      <c r="G4596" s="39">
        <f>IF(Txn!$B2304="","",Txn!$D2304)</f>
        <v>0</v>
      </c>
      <c r="H4596" s="38">
        <f>IF(Txn!$B2304="","",Txn!$E2304)</f>
        <v>0</v>
      </c>
      <c r="I4596" s="40">
        <f>IF(Txn!$B2304="",0,Txn!$Q2304)</f>
        <v>0</v>
      </c>
      <c r="J4596" s="40">
        <f>IF(Txn!$B2304="",0,Txn!$R2304)</f>
        <v>0</v>
      </c>
      <c r="K4596" s="41">
        <f>IF($A4596="","",IFERROR(VALUE(MID($A4596,6,2)),""))</f>
        <v>0</v>
      </c>
      <c r="L4596" s="39">
        <f>IF(Txn!$K2304="","","طرف مقابل — "&amp;Txn!$K2304)</f>
        <v>0</v>
      </c>
      <c r="N4596" s="42">
        <f>IF($D4596="",0,COUNTIF(BankAccts,$D4596))</f>
        <v>0</v>
      </c>
    </row>
    <row r="4597" spans="1:14">
      <c r="A4597" s="38">
        <f>IF(Txn!$B2305="","",Txn!$B2305)</f>
        <v>0</v>
      </c>
      <c r="B4597" s="38">
        <f>IF(Txn!$B2305="","",Txn!$C2305)</f>
        <v>0</v>
      </c>
      <c r="C4597" s="39">
        <f>IF(Txn!$B2305="","","تراکنش بانکی")</f>
        <v>0</v>
      </c>
      <c r="D4597" s="38">
        <f>IF(Txn!$B2305="","",IF(Txn!$X2305="","",Txn!$X2305))</f>
        <v>0</v>
      </c>
      <c r="E4597" s="39">
        <f>IF($D4597="","",IFERROR(VLOOKUP($D4597,AcctTbl,2,0),""))</f>
        <v>0</v>
      </c>
      <c r="F4597" s="39">
        <f>IF($D4597="","",IFERROR(VLOOKUP($D4597,AcctTbl,3,0),""))</f>
        <v>0</v>
      </c>
      <c r="G4597" s="39">
        <f>IF(Txn!$B2305="","",Txn!$D2305)</f>
        <v>0</v>
      </c>
      <c r="H4597" s="38">
        <f>IF(Txn!$B2305="","",Txn!$E2305)</f>
        <v>0</v>
      </c>
      <c r="I4597" s="40">
        <f>IF(Txn!$B2305="",0,Txn!$O2305)</f>
        <v>0</v>
      </c>
      <c r="J4597" s="40">
        <f>IF(Txn!$B2305="",0,Txn!$P2305)</f>
        <v>0</v>
      </c>
      <c r="K4597" s="41">
        <f>IF($A4597="","",IFERROR(VALUE(MID($A4597,6,2)),""))</f>
        <v>0</v>
      </c>
      <c r="L4597" s="39">
        <f>IF(Txn!$K2305="","",Txn!$K2305)</f>
        <v>0</v>
      </c>
      <c r="N4597" s="42">
        <f>IF($D4597="",0,COUNTIF(BankAccts,$D4597))</f>
        <v>0</v>
      </c>
    </row>
    <row r="4598" spans="1:14">
      <c r="A4598" s="38">
        <f>IF(Txn!$B2305="","",Txn!$B2305)</f>
        <v>0</v>
      </c>
      <c r="B4598" s="38">
        <f>IF(Txn!$B2305="","",Txn!$C2305)</f>
        <v>0</v>
      </c>
      <c r="C4598" s="39">
        <f>IF(Txn!$B2305="","","تراکنش بانکی")</f>
        <v>0</v>
      </c>
      <c r="D4598" s="38">
        <f>IF(Txn!$B2305="","",IF(IF(Txn!$U2305="TRF",Txn!$Y2305,Txn!$Z2305)="","",IF(Txn!$U2305="TRF",Txn!$Y2305,Txn!$Z2305)))</f>
        <v>0</v>
      </c>
      <c r="E4598" s="39">
        <f>IF($D4598="","",IFERROR(VLOOKUP($D4598,AcctTbl,2,0),""))</f>
        <v>0</v>
      </c>
      <c r="F4598" s="39">
        <f>IF($D4598="","",IFERROR(VLOOKUP($D4598,AcctTbl,3,0),""))</f>
        <v>0</v>
      </c>
      <c r="G4598" s="39">
        <f>IF(Txn!$B2305="","",Txn!$D2305)</f>
        <v>0</v>
      </c>
      <c r="H4598" s="38">
        <f>IF(Txn!$B2305="","",Txn!$E2305)</f>
        <v>0</v>
      </c>
      <c r="I4598" s="40">
        <f>IF(Txn!$B2305="",0,Txn!$Q2305)</f>
        <v>0</v>
      </c>
      <c r="J4598" s="40">
        <f>IF(Txn!$B2305="",0,Txn!$R2305)</f>
        <v>0</v>
      </c>
      <c r="K4598" s="41">
        <f>IF($A4598="","",IFERROR(VALUE(MID($A4598,6,2)),""))</f>
        <v>0</v>
      </c>
      <c r="L4598" s="39">
        <f>IF(Txn!$K2305="","","طرف مقابل — "&amp;Txn!$K2305)</f>
        <v>0</v>
      </c>
      <c r="N4598" s="42">
        <f>IF($D4598="",0,COUNTIF(BankAccts,$D4598))</f>
        <v>0</v>
      </c>
    </row>
    <row r="4599" spans="1:14">
      <c r="A4599" s="38">
        <f>IF(Txn!$B2306="","",Txn!$B2306)</f>
        <v>0</v>
      </c>
      <c r="B4599" s="38">
        <f>IF(Txn!$B2306="","",Txn!$C2306)</f>
        <v>0</v>
      </c>
      <c r="C4599" s="39">
        <f>IF(Txn!$B2306="","","تراکنش بانکی")</f>
        <v>0</v>
      </c>
      <c r="D4599" s="38">
        <f>IF(Txn!$B2306="","",IF(Txn!$X2306="","",Txn!$X2306))</f>
        <v>0</v>
      </c>
      <c r="E4599" s="39">
        <f>IF($D4599="","",IFERROR(VLOOKUP($D4599,AcctTbl,2,0),""))</f>
        <v>0</v>
      </c>
      <c r="F4599" s="39">
        <f>IF($D4599="","",IFERROR(VLOOKUP($D4599,AcctTbl,3,0),""))</f>
        <v>0</v>
      </c>
      <c r="G4599" s="39">
        <f>IF(Txn!$B2306="","",Txn!$D2306)</f>
        <v>0</v>
      </c>
      <c r="H4599" s="38">
        <f>IF(Txn!$B2306="","",Txn!$E2306)</f>
        <v>0</v>
      </c>
      <c r="I4599" s="40">
        <f>IF(Txn!$B2306="",0,Txn!$O2306)</f>
        <v>0</v>
      </c>
      <c r="J4599" s="40">
        <f>IF(Txn!$B2306="",0,Txn!$P2306)</f>
        <v>0</v>
      </c>
      <c r="K4599" s="41">
        <f>IF($A4599="","",IFERROR(VALUE(MID($A4599,6,2)),""))</f>
        <v>0</v>
      </c>
      <c r="L4599" s="39">
        <f>IF(Txn!$K2306="","",Txn!$K2306)</f>
        <v>0</v>
      </c>
      <c r="N4599" s="42">
        <f>IF($D4599="",0,COUNTIF(BankAccts,$D4599))</f>
        <v>0</v>
      </c>
    </row>
    <row r="4600" spans="1:14">
      <c r="A4600" s="38">
        <f>IF(Txn!$B2306="","",Txn!$B2306)</f>
        <v>0</v>
      </c>
      <c r="B4600" s="38">
        <f>IF(Txn!$B2306="","",Txn!$C2306)</f>
        <v>0</v>
      </c>
      <c r="C4600" s="39">
        <f>IF(Txn!$B2306="","","تراکنش بانکی")</f>
        <v>0</v>
      </c>
      <c r="D4600" s="38">
        <f>IF(Txn!$B2306="","",IF(IF(Txn!$U2306="TRF",Txn!$Y2306,Txn!$Z2306)="","",IF(Txn!$U2306="TRF",Txn!$Y2306,Txn!$Z2306)))</f>
        <v>0</v>
      </c>
      <c r="E4600" s="39">
        <f>IF($D4600="","",IFERROR(VLOOKUP($D4600,AcctTbl,2,0),""))</f>
        <v>0</v>
      </c>
      <c r="F4600" s="39">
        <f>IF($D4600="","",IFERROR(VLOOKUP($D4600,AcctTbl,3,0),""))</f>
        <v>0</v>
      </c>
      <c r="G4600" s="39">
        <f>IF(Txn!$B2306="","",Txn!$D2306)</f>
        <v>0</v>
      </c>
      <c r="H4600" s="38">
        <f>IF(Txn!$B2306="","",Txn!$E2306)</f>
        <v>0</v>
      </c>
      <c r="I4600" s="40">
        <f>IF(Txn!$B2306="",0,Txn!$Q2306)</f>
        <v>0</v>
      </c>
      <c r="J4600" s="40">
        <f>IF(Txn!$B2306="",0,Txn!$R2306)</f>
        <v>0</v>
      </c>
      <c r="K4600" s="41">
        <f>IF($A4600="","",IFERROR(VALUE(MID($A4600,6,2)),""))</f>
        <v>0</v>
      </c>
      <c r="L4600" s="39">
        <f>IF(Txn!$K2306="","","طرف مقابل — "&amp;Txn!$K2306)</f>
        <v>0</v>
      </c>
      <c r="N4600" s="42">
        <f>IF($D4600="",0,COUNTIF(BankAccts,$D4600))</f>
        <v>0</v>
      </c>
    </row>
    <row r="4601" spans="1:14">
      <c r="A4601" s="38">
        <f>IF(Txn!$B2307="","",Txn!$B2307)</f>
        <v>0</v>
      </c>
      <c r="B4601" s="38">
        <f>IF(Txn!$B2307="","",Txn!$C2307)</f>
        <v>0</v>
      </c>
      <c r="C4601" s="39">
        <f>IF(Txn!$B2307="","","تراکنش بانکی")</f>
        <v>0</v>
      </c>
      <c r="D4601" s="38">
        <f>IF(Txn!$B2307="","",IF(Txn!$X2307="","",Txn!$X2307))</f>
        <v>0</v>
      </c>
      <c r="E4601" s="39">
        <f>IF($D4601="","",IFERROR(VLOOKUP($D4601,AcctTbl,2,0),""))</f>
        <v>0</v>
      </c>
      <c r="F4601" s="39">
        <f>IF($D4601="","",IFERROR(VLOOKUP($D4601,AcctTbl,3,0),""))</f>
        <v>0</v>
      </c>
      <c r="G4601" s="39">
        <f>IF(Txn!$B2307="","",Txn!$D2307)</f>
        <v>0</v>
      </c>
      <c r="H4601" s="38">
        <f>IF(Txn!$B2307="","",Txn!$E2307)</f>
        <v>0</v>
      </c>
      <c r="I4601" s="40">
        <f>IF(Txn!$B2307="",0,Txn!$O2307)</f>
        <v>0</v>
      </c>
      <c r="J4601" s="40">
        <f>IF(Txn!$B2307="",0,Txn!$P2307)</f>
        <v>0</v>
      </c>
      <c r="K4601" s="41">
        <f>IF($A4601="","",IFERROR(VALUE(MID($A4601,6,2)),""))</f>
        <v>0</v>
      </c>
      <c r="L4601" s="39">
        <f>IF(Txn!$K2307="","",Txn!$K2307)</f>
        <v>0</v>
      </c>
      <c r="N4601" s="42">
        <f>IF($D4601="",0,COUNTIF(BankAccts,$D4601))</f>
        <v>0</v>
      </c>
    </row>
    <row r="4602" spans="1:14">
      <c r="A4602" s="38">
        <f>IF(Txn!$B2307="","",Txn!$B2307)</f>
        <v>0</v>
      </c>
      <c r="B4602" s="38">
        <f>IF(Txn!$B2307="","",Txn!$C2307)</f>
        <v>0</v>
      </c>
      <c r="C4602" s="39">
        <f>IF(Txn!$B2307="","","تراکنش بانکی")</f>
        <v>0</v>
      </c>
      <c r="D4602" s="38">
        <f>IF(Txn!$B2307="","",IF(IF(Txn!$U2307="TRF",Txn!$Y2307,Txn!$Z2307)="","",IF(Txn!$U2307="TRF",Txn!$Y2307,Txn!$Z2307)))</f>
        <v>0</v>
      </c>
      <c r="E4602" s="39">
        <f>IF($D4602="","",IFERROR(VLOOKUP($D4602,AcctTbl,2,0),""))</f>
        <v>0</v>
      </c>
      <c r="F4602" s="39">
        <f>IF($D4602="","",IFERROR(VLOOKUP($D4602,AcctTbl,3,0),""))</f>
        <v>0</v>
      </c>
      <c r="G4602" s="39">
        <f>IF(Txn!$B2307="","",Txn!$D2307)</f>
        <v>0</v>
      </c>
      <c r="H4602" s="38">
        <f>IF(Txn!$B2307="","",Txn!$E2307)</f>
        <v>0</v>
      </c>
      <c r="I4602" s="40">
        <f>IF(Txn!$B2307="",0,Txn!$Q2307)</f>
        <v>0</v>
      </c>
      <c r="J4602" s="40">
        <f>IF(Txn!$B2307="",0,Txn!$R2307)</f>
        <v>0</v>
      </c>
      <c r="K4602" s="41">
        <f>IF($A4602="","",IFERROR(VALUE(MID($A4602,6,2)),""))</f>
        <v>0</v>
      </c>
      <c r="L4602" s="39">
        <f>IF(Txn!$K2307="","","طرف مقابل — "&amp;Txn!$K2307)</f>
        <v>0</v>
      </c>
      <c r="N4602" s="42">
        <f>IF($D4602="",0,COUNTIF(BankAccts,$D4602))</f>
        <v>0</v>
      </c>
    </row>
    <row r="4603" spans="1:14">
      <c r="A4603" s="38">
        <f>IF(Txn!$B2308="","",Txn!$B2308)</f>
        <v>0</v>
      </c>
      <c r="B4603" s="38">
        <f>IF(Txn!$B2308="","",Txn!$C2308)</f>
        <v>0</v>
      </c>
      <c r="C4603" s="39">
        <f>IF(Txn!$B2308="","","تراکنش بانکی")</f>
        <v>0</v>
      </c>
      <c r="D4603" s="38">
        <f>IF(Txn!$B2308="","",IF(Txn!$X2308="","",Txn!$X2308))</f>
        <v>0</v>
      </c>
      <c r="E4603" s="39">
        <f>IF($D4603="","",IFERROR(VLOOKUP($D4603,AcctTbl,2,0),""))</f>
        <v>0</v>
      </c>
      <c r="F4603" s="39">
        <f>IF($D4603="","",IFERROR(VLOOKUP($D4603,AcctTbl,3,0),""))</f>
        <v>0</v>
      </c>
      <c r="G4603" s="39">
        <f>IF(Txn!$B2308="","",Txn!$D2308)</f>
        <v>0</v>
      </c>
      <c r="H4603" s="38">
        <f>IF(Txn!$B2308="","",Txn!$E2308)</f>
        <v>0</v>
      </c>
      <c r="I4603" s="40">
        <f>IF(Txn!$B2308="",0,Txn!$O2308)</f>
        <v>0</v>
      </c>
      <c r="J4603" s="40">
        <f>IF(Txn!$B2308="",0,Txn!$P2308)</f>
        <v>0</v>
      </c>
      <c r="K4603" s="41">
        <f>IF($A4603="","",IFERROR(VALUE(MID($A4603,6,2)),""))</f>
        <v>0</v>
      </c>
      <c r="L4603" s="39">
        <f>IF(Txn!$K2308="","",Txn!$K2308)</f>
        <v>0</v>
      </c>
      <c r="N4603" s="42">
        <f>IF($D4603="",0,COUNTIF(BankAccts,$D4603))</f>
        <v>0</v>
      </c>
    </row>
    <row r="4604" spans="1:14">
      <c r="A4604" s="38">
        <f>IF(Txn!$B2308="","",Txn!$B2308)</f>
        <v>0</v>
      </c>
      <c r="B4604" s="38">
        <f>IF(Txn!$B2308="","",Txn!$C2308)</f>
        <v>0</v>
      </c>
      <c r="C4604" s="39">
        <f>IF(Txn!$B2308="","","تراکنش بانکی")</f>
        <v>0</v>
      </c>
      <c r="D4604" s="38">
        <f>IF(Txn!$B2308="","",IF(IF(Txn!$U2308="TRF",Txn!$Y2308,Txn!$Z2308)="","",IF(Txn!$U2308="TRF",Txn!$Y2308,Txn!$Z2308)))</f>
        <v>0</v>
      </c>
      <c r="E4604" s="39">
        <f>IF($D4604="","",IFERROR(VLOOKUP($D4604,AcctTbl,2,0),""))</f>
        <v>0</v>
      </c>
      <c r="F4604" s="39">
        <f>IF($D4604="","",IFERROR(VLOOKUP($D4604,AcctTbl,3,0),""))</f>
        <v>0</v>
      </c>
      <c r="G4604" s="39">
        <f>IF(Txn!$B2308="","",Txn!$D2308)</f>
        <v>0</v>
      </c>
      <c r="H4604" s="38">
        <f>IF(Txn!$B2308="","",Txn!$E2308)</f>
        <v>0</v>
      </c>
      <c r="I4604" s="40">
        <f>IF(Txn!$B2308="",0,Txn!$Q2308)</f>
        <v>0</v>
      </c>
      <c r="J4604" s="40">
        <f>IF(Txn!$B2308="",0,Txn!$R2308)</f>
        <v>0</v>
      </c>
      <c r="K4604" s="41">
        <f>IF($A4604="","",IFERROR(VALUE(MID($A4604,6,2)),""))</f>
        <v>0</v>
      </c>
      <c r="L4604" s="39">
        <f>IF(Txn!$K2308="","","طرف مقابل — "&amp;Txn!$K2308)</f>
        <v>0</v>
      </c>
      <c r="N4604" s="42">
        <f>IF($D4604="",0,COUNTIF(BankAccts,$D4604))</f>
        <v>0</v>
      </c>
    </row>
    <row r="4605" spans="1:14">
      <c r="A4605" s="38">
        <f>IF(Txn!$B2309="","",Txn!$B2309)</f>
        <v>0</v>
      </c>
      <c r="B4605" s="38">
        <f>IF(Txn!$B2309="","",Txn!$C2309)</f>
        <v>0</v>
      </c>
      <c r="C4605" s="39">
        <f>IF(Txn!$B2309="","","تراکنش بانکی")</f>
        <v>0</v>
      </c>
      <c r="D4605" s="38">
        <f>IF(Txn!$B2309="","",IF(Txn!$X2309="","",Txn!$X2309))</f>
        <v>0</v>
      </c>
      <c r="E4605" s="39">
        <f>IF($D4605="","",IFERROR(VLOOKUP($D4605,AcctTbl,2,0),""))</f>
        <v>0</v>
      </c>
      <c r="F4605" s="39">
        <f>IF($D4605="","",IFERROR(VLOOKUP($D4605,AcctTbl,3,0),""))</f>
        <v>0</v>
      </c>
      <c r="G4605" s="39">
        <f>IF(Txn!$B2309="","",Txn!$D2309)</f>
        <v>0</v>
      </c>
      <c r="H4605" s="38">
        <f>IF(Txn!$B2309="","",Txn!$E2309)</f>
        <v>0</v>
      </c>
      <c r="I4605" s="40">
        <f>IF(Txn!$B2309="",0,Txn!$O2309)</f>
        <v>0</v>
      </c>
      <c r="J4605" s="40">
        <f>IF(Txn!$B2309="",0,Txn!$P2309)</f>
        <v>0</v>
      </c>
      <c r="K4605" s="41">
        <f>IF($A4605="","",IFERROR(VALUE(MID($A4605,6,2)),""))</f>
        <v>0</v>
      </c>
      <c r="L4605" s="39">
        <f>IF(Txn!$K2309="","",Txn!$K2309)</f>
        <v>0</v>
      </c>
      <c r="N4605" s="42">
        <f>IF($D4605="",0,COUNTIF(BankAccts,$D4605))</f>
        <v>0</v>
      </c>
    </row>
    <row r="4606" spans="1:14">
      <c r="A4606" s="38">
        <f>IF(Txn!$B2309="","",Txn!$B2309)</f>
        <v>0</v>
      </c>
      <c r="B4606" s="38">
        <f>IF(Txn!$B2309="","",Txn!$C2309)</f>
        <v>0</v>
      </c>
      <c r="C4606" s="39">
        <f>IF(Txn!$B2309="","","تراکنش بانکی")</f>
        <v>0</v>
      </c>
      <c r="D4606" s="38">
        <f>IF(Txn!$B2309="","",IF(IF(Txn!$U2309="TRF",Txn!$Y2309,Txn!$Z2309)="","",IF(Txn!$U2309="TRF",Txn!$Y2309,Txn!$Z2309)))</f>
        <v>0</v>
      </c>
      <c r="E4606" s="39">
        <f>IF($D4606="","",IFERROR(VLOOKUP($D4606,AcctTbl,2,0),""))</f>
        <v>0</v>
      </c>
      <c r="F4606" s="39">
        <f>IF($D4606="","",IFERROR(VLOOKUP($D4606,AcctTbl,3,0),""))</f>
        <v>0</v>
      </c>
      <c r="G4606" s="39">
        <f>IF(Txn!$B2309="","",Txn!$D2309)</f>
        <v>0</v>
      </c>
      <c r="H4606" s="38">
        <f>IF(Txn!$B2309="","",Txn!$E2309)</f>
        <v>0</v>
      </c>
      <c r="I4606" s="40">
        <f>IF(Txn!$B2309="",0,Txn!$Q2309)</f>
        <v>0</v>
      </c>
      <c r="J4606" s="40">
        <f>IF(Txn!$B2309="",0,Txn!$R2309)</f>
        <v>0</v>
      </c>
      <c r="K4606" s="41">
        <f>IF($A4606="","",IFERROR(VALUE(MID($A4606,6,2)),""))</f>
        <v>0</v>
      </c>
      <c r="L4606" s="39">
        <f>IF(Txn!$K2309="","","طرف مقابل — "&amp;Txn!$K2309)</f>
        <v>0</v>
      </c>
      <c r="N4606" s="42">
        <f>IF($D4606="",0,COUNTIF(BankAccts,$D4606))</f>
        <v>0</v>
      </c>
    </row>
    <row r="4607" spans="1:14">
      <c r="A4607" s="38">
        <f>IF(Txn!$B2310="","",Txn!$B2310)</f>
        <v>0</v>
      </c>
      <c r="B4607" s="38">
        <f>IF(Txn!$B2310="","",Txn!$C2310)</f>
        <v>0</v>
      </c>
      <c r="C4607" s="39">
        <f>IF(Txn!$B2310="","","تراکنش بانکی")</f>
        <v>0</v>
      </c>
      <c r="D4607" s="38">
        <f>IF(Txn!$B2310="","",IF(Txn!$X2310="","",Txn!$X2310))</f>
        <v>0</v>
      </c>
      <c r="E4607" s="39">
        <f>IF($D4607="","",IFERROR(VLOOKUP($D4607,AcctTbl,2,0),""))</f>
        <v>0</v>
      </c>
      <c r="F4607" s="39">
        <f>IF($D4607="","",IFERROR(VLOOKUP($D4607,AcctTbl,3,0),""))</f>
        <v>0</v>
      </c>
      <c r="G4607" s="39">
        <f>IF(Txn!$B2310="","",Txn!$D2310)</f>
        <v>0</v>
      </c>
      <c r="H4607" s="38">
        <f>IF(Txn!$B2310="","",Txn!$E2310)</f>
        <v>0</v>
      </c>
      <c r="I4607" s="40">
        <f>IF(Txn!$B2310="",0,Txn!$O2310)</f>
        <v>0</v>
      </c>
      <c r="J4607" s="40">
        <f>IF(Txn!$B2310="",0,Txn!$P2310)</f>
        <v>0</v>
      </c>
      <c r="K4607" s="41">
        <f>IF($A4607="","",IFERROR(VALUE(MID($A4607,6,2)),""))</f>
        <v>0</v>
      </c>
      <c r="L4607" s="39">
        <f>IF(Txn!$K2310="","",Txn!$K2310)</f>
        <v>0</v>
      </c>
      <c r="N4607" s="42">
        <f>IF($D4607="",0,COUNTIF(BankAccts,$D4607))</f>
        <v>0</v>
      </c>
    </row>
    <row r="4608" spans="1:14">
      <c r="A4608" s="38">
        <f>IF(Txn!$B2310="","",Txn!$B2310)</f>
        <v>0</v>
      </c>
      <c r="B4608" s="38">
        <f>IF(Txn!$B2310="","",Txn!$C2310)</f>
        <v>0</v>
      </c>
      <c r="C4608" s="39">
        <f>IF(Txn!$B2310="","","تراکنش بانکی")</f>
        <v>0</v>
      </c>
      <c r="D4608" s="38">
        <f>IF(Txn!$B2310="","",IF(IF(Txn!$U2310="TRF",Txn!$Y2310,Txn!$Z2310)="","",IF(Txn!$U2310="TRF",Txn!$Y2310,Txn!$Z2310)))</f>
        <v>0</v>
      </c>
      <c r="E4608" s="39">
        <f>IF($D4608="","",IFERROR(VLOOKUP($D4608,AcctTbl,2,0),""))</f>
        <v>0</v>
      </c>
      <c r="F4608" s="39">
        <f>IF($D4608="","",IFERROR(VLOOKUP($D4608,AcctTbl,3,0),""))</f>
        <v>0</v>
      </c>
      <c r="G4608" s="39">
        <f>IF(Txn!$B2310="","",Txn!$D2310)</f>
        <v>0</v>
      </c>
      <c r="H4608" s="38">
        <f>IF(Txn!$B2310="","",Txn!$E2310)</f>
        <v>0</v>
      </c>
      <c r="I4608" s="40">
        <f>IF(Txn!$B2310="",0,Txn!$Q2310)</f>
        <v>0</v>
      </c>
      <c r="J4608" s="40">
        <f>IF(Txn!$B2310="",0,Txn!$R2310)</f>
        <v>0</v>
      </c>
      <c r="K4608" s="41">
        <f>IF($A4608="","",IFERROR(VALUE(MID($A4608,6,2)),""))</f>
        <v>0</v>
      </c>
      <c r="L4608" s="39">
        <f>IF(Txn!$K2310="","","طرف مقابل — "&amp;Txn!$K2310)</f>
        <v>0</v>
      </c>
      <c r="N4608" s="42">
        <f>IF($D4608="",0,COUNTIF(BankAccts,$D4608))</f>
        <v>0</v>
      </c>
    </row>
    <row r="4609" spans="1:14">
      <c r="A4609" s="38">
        <f>IF(Txn!$B2311="","",Txn!$B2311)</f>
        <v>0</v>
      </c>
      <c r="B4609" s="38">
        <f>IF(Txn!$B2311="","",Txn!$C2311)</f>
        <v>0</v>
      </c>
      <c r="C4609" s="39">
        <f>IF(Txn!$B2311="","","تراکنش بانکی")</f>
        <v>0</v>
      </c>
      <c r="D4609" s="38">
        <f>IF(Txn!$B2311="","",IF(Txn!$X2311="","",Txn!$X2311))</f>
        <v>0</v>
      </c>
      <c r="E4609" s="39">
        <f>IF($D4609="","",IFERROR(VLOOKUP($D4609,AcctTbl,2,0),""))</f>
        <v>0</v>
      </c>
      <c r="F4609" s="39">
        <f>IF($D4609="","",IFERROR(VLOOKUP($D4609,AcctTbl,3,0),""))</f>
        <v>0</v>
      </c>
      <c r="G4609" s="39">
        <f>IF(Txn!$B2311="","",Txn!$D2311)</f>
        <v>0</v>
      </c>
      <c r="H4609" s="38">
        <f>IF(Txn!$B2311="","",Txn!$E2311)</f>
        <v>0</v>
      </c>
      <c r="I4609" s="40">
        <f>IF(Txn!$B2311="",0,Txn!$O2311)</f>
        <v>0</v>
      </c>
      <c r="J4609" s="40">
        <f>IF(Txn!$B2311="",0,Txn!$P2311)</f>
        <v>0</v>
      </c>
      <c r="K4609" s="41">
        <f>IF($A4609="","",IFERROR(VALUE(MID($A4609,6,2)),""))</f>
        <v>0</v>
      </c>
      <c r="L4609" s="39">
        <f>IF(Txn!$K2311="","",Txn!$K2311)</f>
        <v>0</v>
      </c>
      <c r="N4609" s="42">
        <f>IF($D4609="",0,COUNTIF(BankAccts,$D4609))</f>
        <v>0</v>
      </c>
    </row>
    <row r="4610" spans="1:14">
      <c r="A4610" s="38">
        <f>IF(Txn!$B2311="","",Txn!$B2311)</f>
        <v>0</v>
      </c>
      <c r="B4610" s="38">
        <f>IF(Txn!$B2311="","",Txn!$C2311)</f>
        <v>0</v>
      </c>
      <c r="C4610" s="39">
        <f>IF(Txn!$B2311="","","تراکنش بانکی")</f>
        <v>0</v>
      </c>
      <c r="D4610" s="38">
        <f>IF(Txn!$B2311="","",IF(IF(Txn!$U2311="TRF",Txn!$Y2311,Txn!$Z2311)="","",IF(Txn!$U2311="TRF",Txn!$Y2311,Txn!$Z2311)))</f>
        <v>0</v>
      </c>
      <c r="E4610" s="39">
        <f>IF($D4610="","",IFERROR(VLOOKUP($D4610,AcctTbl,2,0),""))</f>
        <v>0</v>
      </c>
      <c r="F4610" s="39">
        <f>IF($D4610="","",IFERROR(VLOOKUP($D4610,AcctTbl,3,0),""))</f>
        <v>0</v>
      </c>
      <c r="G4610" s="39">
        <f>IF(Txn!$B2311="","",Txn!$D2311)</f>
        <v>0</v>
      </c>
      <c r="H4610" s="38">
        <f>IF(Txn!$B2311="","",Txn!$E2311)</f>
        <v>0</v>
      </c>
      <c r="I4610" s="40">
        <f>IF(Txn!$B2311="",0,Txn!$Q2311)</f>
        <v>0</v>
      </c>
      <c r="J4610" s="40">
        <f>IF(Txn!$B2311="",0,Txn!$R2311)</f>
        <v>0</v>
      </c>
      <c r="K4610" s="41">
        <f>IF($A4610="","",IFERROR(VALUE(MID($A4610,6,2)),""))</f>
        <v>0</v>
      </c>
      <c r="L4610" s="39">
        <f>IF(Txn!$K2311="","","طرف مقابل — "&amp;Txn!$K2311)</f>
        <v>0</v>
      </c>
      <c r="N4610" s="42">
        <f>IF($D4610="",0,COUNTIF(BankAccts,$D4610))</f>
        <v>0</v>
      </c>
    </row>
    <row r="4611" spans="1:14">
      <c r="A4611" s="38">
        <f>IF(Txn!$B2312="","",Txn!$B2312)</f>
        <v>0</v>
      </c>
      <c r="B4611" s="38">
        <f>IF(Txn!$B2312="","",Txn!$C2312)</f>
        <v>0</v>
      </c>
      <c r="C4611" s="39">
        <f>IF(Txn!$B2312="","","تراکنش بانکی")</f>
        <v>0</v>
      </c>
      <c r="D4611" s="38">
        <f>IF(Txn!$B2312="","",IF(Txn!$X2312="","",Txn!$X2312))</f>
        <v>0</v>
      </c>
      <c r="E4611" s="39">
        <f>IF($D4611="","",IFERROR(VLOOKUP($D4611,AcctTbl,2,0),""))</f>
        <v>0</v>
      </c>
      <c r="F4611" s="39">
        <f>IF($D4611="","",IFERROR(VLOOKUP($D4611,AcctTbl,3,0),""))</f>
        <v>0</v>
      </c>
      <c r="G4611" s="39">
        <f>IF(Txn!$B2312="","",Txn!$D2312)</f>
        <v>0</v>
      </c>
      <c r="H4611" s="38">
        <f>IF(Txn!$B2312="","",Txn!$E2312)</f>
        <v>0</v>
      </c>
      <c r="I4611" s="40">
        <f>IF(Txn!$B2312="",0,Txn!$O2312)</f>
        <v>0</v>
      </c>
      <c r="J4611" s="40">
        <f>IF(Txn!$B2312="",0,Txn!$P2312)</f>
        <v>0</v>
      </c>
      <c r="K4611" s="41">
        <f>IF($A4611="","",IFERROR(VALUE(MID($A4611,6,2)),""))</f>
        <v>0</v>
      </c>
      <c r="L4611" s="39">
        <f>IF(Txn!$K2312="","",Txn!$K2312)</f>
        <v>0</v>
      </c>
      <c r="N4611" s="42">
        <f>IF($D4611="",0,COUNTIF(BankAccts,$D4611))</f>
        <v>0</v>
      </c>
    </row>
    <row r="4612" spans="1:14">
      <c r="A4612" s="38">
        <f>IF(Txn!$B2312="","",Txn!$B2312)</f>
        <v>0</v>
      </c>
      <c r="B4612" s="38">
        <f>IF(Txn!$B2312="","",Txn!$C2312)</f>
        <v>0</v>
      </c>
      <c r="C4612" s="39">
        <f>IF(Txn!$B2312="","","تراکنش بانکی")</f>
        <v>0</v>
      </c>
      <c r="D4612" s="38">
        <f>IF(Txn!$B2312="","",IF(IF(Txn!$U2312="TRF",Txn!$Y2312,Txn!$Z2312)="","",IF(Txn!$U2312="TRF",Txn!$Y2312,Txn!$Z2312)))</f>
        <v>0</v>
      </c>
      <c r="E4612" s="39">
        <f>IF($D4612="","",IFERROR(VLOOKUP($D4612,AcctTbl,2,0),""))</f>
        <v>0</v>
      </c>
      <c r="F4612" s="39">
        <f>IF($D4612="","",IFERROR(VLOOKUP($D4612,AcctTbl,3,0),""))</f>
        <v>0</v>
      </c>
      <c r="G4612" s="39">
        <f>IF(Txn!$B2312="","",Txn!$D2312)</f>
        <v>0</v>
      </c>
      <c r="H4612" s="38">
        <f>IF(Txn!$B2312="","",Txn!$E2312)</f>
        <v>0</v>
      </c>
      <c r="I4612" s="40">
        <f>IF(Txn!$B2312="",0,Txn!$Q2312)</f>
        <v>0</v>
      </c>
      <c r="J4612" s="40">
        <f>IF(Txn!$B2312="",0,Txn!$R2312)</f>
        <v>0</v>
      </c>
      <c r="K4612" s="41">
        <f>IF($A4612="","",IFERROR(VALUE(MID($A4612,6,2)),""))</f>
        <v>0</v>
      </c>
      <c r="L4612" s="39">
        <f>IF(Txn!$K2312="","","طرف مقابل — "&amp;Txn!$K2312)</f>
        <v>0</v>
      </c>
      <c r="N4612" s="42">
        <f>IF($D4612="",0,COUNTIF(BankAccts,$D4612))</f>
        <v>0</v>
      </c>
    </row>
    <row r="4613" spans="1:14">
      <c r="A4613" s="38">
        <f>IF(Txn!$B2313="","",Txn!$B2313)</f>
        <v>0</v>
      </c>
      <c r="B4613" s="38">
        <f>IF(Txn!$B2313="","",Txn!$C2313)</f>
        <v>0</v>
      </c>
      <c r="C4613" s="39">
        <f>IF(Txn!$B2313="","","تراکنش بانکی")</f>
        <v>0</v>
      </c>
      <c r="D4613" s="38">
        <f>IF(Txn!$B2313="","",IF(Txn!$X2313="","",Txn!$X2313))</f>
        <v>0</v>
      </c>
      <c r="E4613" s="39">
        <f>IF($D4613="","",IFERROR(VLOOKUP($D4613,AcctTbl,2,0),""))</f>
        <v>0</v>
      </c>
      <c r="F4613" s="39">
        <f>IF($D4613="","",IFERROR(VLOOKUP($D4613,AcctTbl,3,0),""))</f>
        <v>0</v>
      </c>
      <c r="G4613" s="39">
        <f>IF(Txn!$B2313="","",Txn!$D2313)</f>
        <v>0</v>
      </c>
      <c r="H4613" s="38">
        <f>IF(Txn!$B2313="","",Txn!$E2313)</f>
        <v>0</v>
      </c>
      <c r="I4613" s="40">
        <f>IF(Txn!$B2313="",0,Txn!$O2313)</f>
        <v>0</v>
      </c>
      <c r="J4613" s="40">
        <f>IF(Txn!$B2313="",0,Txn!$P2313)</f>
        <v>0</v>
      </c>
      <c r="K4613" s="41">
        <f>IF($A4613="","",IFERROR(VALUE(MID($A4613,6,2)),""))</f>
        <v>0</v>
      </c>
      <c r="L4613" s="39">
        <f>IF(Txn!$K2313="","",Txn!$K2313)</f>
        <v>0</v>
      </c>
      <c r="N4613" s="42">
        <f>IF($D4613="",0,COUNTIF(BankAccts,$D4613))</f>
        <v>0</v>
      </c>
    </row>
    <row r="4614" spans="1:14">
      <c r="A4614" s="38">
        <f>IF(Txn!$B2313="","",Txn!$B2313)</f>
        <v>0</v>
      </c>
      <c r="B4614" s="38">
        <f>IF(Txn!$B2313="","",Txn!$C2313)</f>
        <v>0</v>
      </c>
      <c r="C4614" s="39">
        <f>IF(Txn!$B2313="","","تراکنش بانکی")</f>
        <v>0</v>
      </c>
      <c r="D4614" s="38">
        <f>IF(Txn!$B2313="","",IF(IF(Txn!$U2313="TRF",Txn!$Y2313,Txn!$Z2313)="","",IF(Txn!$U2313="TRF",Txn!$Y2313,Txn!$Z2313)))</f>
        <v>0</v>
      </c>
      <c r="E4614" s="39">
        <f>IF($D4614="","",IFERROR(VLOOKUP($D4614,AcctTbl,2,0),""))</f>
        <v>0</v>
      </c>
      <c r="F4614" s="39">
        <f>IF($D4614="","",IFERROR(VLOOKUP($D4614,AcctTbl,3,0),""))</f>
        <v>0</v>
      </c>
      <c r="G4614" s="39">
        <f>IF(Txn!$B2313="","",Txn!$D2313)</f>
        <v>0</v>
      </c>
      <c r="H4614" s="38">
        <f>IF(Txn!$B2313="","",Txn!$E2313)</f>
        <v>0</v>
      </c>
      <c r="I4614" s="40">
        <f>IF(Txn!$B2313="",0,Txn!$Q2313)</f>
        <v>0</v>
      </c>
      <c r="J4614" s="40">
        <f>IF(Txn!$B2313="",0,Txn!$R2313)</f>
        <v>0</v>
      </c>
      <c r="K4614" s="41">
        <f>IF($A4614="","",IFERROR(VALUE(MID($A4614,6,2)),""))</f>
        <v>0</v>
      </c>
      <c r="L4614" s="39">
        <f>IF(Txn!$K2313="","","طرف مقابل — "&amp;Txn!$K2313)</f>
        <v>0</v>
      </c>
      <c r="N4614" s="42">
        <f>IF($D4614="",0,COUNTIF(BankAccts,$D4614))</f>
        <v>0</v>
      </c>
    </row>
    <row r="4615" spans="1:14">
      <c r="A4615" s="38">
        <f>IF(Txn!$B2314="","",Txn!$B2314)</f>
        <v>0</v>
      </c>
      <c r="B4615" s="38">
        <f>IF(Txn!$B2314="","",Txn!$C2314)</f>
        <v>0</v>
      </c>
      <c r="C4615" s="39">
        <f>IF(Txn!$B2314="","","تراکنش بانکی")</f>
        <v>0</v>
      </c>
      <c r="D4615" s="38">
        <f>IF(Txn!$B2314="","",IF(Txn!$X2314="","",Txn!$X2314))</f>
        <v>0</v>
      </c>
      <c r="E4615" s="39">
        <f>IF($D4615="","",IFERROR(VLOOKUP($D4615,AcctTbl,2,0),""))</f>
        <v>0</v>
      </c>
      <c r="F4615" s="39">
        <f>IF($D4615="","",IFERROR(VLOOKUP($D4615,AcctTbl,3,0),""))</f>
        <v>0</v>
      </c>
      <c r="G4615" s="39">
        <f>IF(Txn!$B2314="","",Txn!$D2314)</f>
        <v>0</v>
      </c>
      <c r="H4615" s="38">
        <f>IF(Txn!$B2314="","",Txn!$E2314)</f>
        <v>0</v>
      </c>
      <c r="I4615" s="40">
        <f>IF(Txn!$B2314="",0,Txn!$O2314)</f>
        <v>0</v>
      </c>
      <c r="J4615" s="40">
        <f>IF(Txn!$B2314="",0,Txn!$P2314)</f>
        <v>0</v>
      </c>
      <c r="K4615" s="41">
        <f>IF($A4615="","",IFERROR(VALUE(MID($A4615,6,2)),""))</f>
        <v>0</v>
      </c>
      <c r="L4615" s="39">
        <f>IF(Txn!$K2314="","",Txn!$K2314)</f>
        <v>0</v>
      </c>
      <c r="N4615" s="42">
        <f>IF($D4615="",0,COUNTIF(BankAccts,$D4615))</f>
        <v>0</v>
      </c>
    </row>
    <row r="4616" spans="1:14">
      <c r="A4616" s="38">
        <f>IF(Txn!$B2314="","",Txn!$B2314)</f>
        <v>0</v>
      </c>
      <c r="B4616" s="38">
        <f>IF(Txn!$B2314="","",Txn!$C2314)</f>
        <v>0</v>
      </c>
      <c r="C4616" s="39">
        <f>IF(Txn!$B2314="","","تراکنش بانکی")</f>
        <v>0</v>
      </c>
      <c r="D4616" s="38">
        <f>IF(Txn!$B2314="","",IF(IF(Txn!$U2314="TRF",Txn!$Y2314,Txn!$Z2314)="","",IF(Txn!$U2314="TRF",Txn!$Y2314,Txn!$Z2314)))</f>
        <v>0</v>
      </c>
      <c r="E4616" s="39">
        <f>IF($D4616="","",IFERROR(VLOOKUP($D4616,AcctTbl,2,0),""))</f>
        <v>0</v>
      </c>
      <c r="F4616" s="39">
        <f>IF($D4616="","",IFERROR(VLOOKUP($D4616,AcctTbl,3,0),""))</f>
        <v>0</v>
      </c>
      <c r="G4616" s="39">
        <f>IF(Txn!$B2314="","",Txn!$D2314)</f>
        <v>0</v>
      </c>
      <c r="H4616" s="38">
        <f>IF(Txn!$B2314="","",Txn!$E2314)</f>
        <v>0</v>
      </c>
      <c r="I4616" s="40">
        <f>IF(Txn!$B2314="",0,Txn!$Q2314)</f>
        <v>0</v>
      </c>
      <c r="J4616" s="40">
        <f>IF(Txn!$B2314="",0,Txn!$R2314)</f>
        <v>0</v>
      </c>
      <c r="K4616" s="41">
        <f>IF($A4616="","",IFERROR(VALUE(MID($A4616,6,2)),""))</f>
        <v>0</v>
      </c>
      <c r="L4616" s="39">
        <f>IF(Txn!$K2314="","","طرف مقابل — "&amp;Txn!$K2314)</f>
        <v>0</v>
      </c>
      <c r="N4616" s="42">
        <f>IF($D4616="",0,COUNTIF(BankAccts,$D4616))</f>
        <v>0</v>
      </c>
    </row>
    <row r="4617" spans="1:14">
      <c r="A4617" s="38">
        <f>IF(Txn!$B2315="","",Txn!$B2315)</f>
        <v>0</v>
      </c>
      <c r="B4617" s="38">
        <f>IF(Txn!$B2315="","",Txn!$C2315)</f>
        <v>0</v>
      </c>
      <c r="C4617" s="39">
        <f>IF(Txn!$B2315="","","تراکنش بانکی")</f>
        <v>0</v>
      </c>
      <c r="D4617" s="38">
        <f>IF(Txn!$B2315="","",IF(Txn!$X2315="","",Txn!$X2315))</f>
        <v>0</v>
      </c>
      <c r="E4617" s="39">
        <f>IF($D4617="","",IFERROR(VLOOKUP($D4617,AcctTbl,2,0),""))</f>
        <v>0</v>
      </c>
      <c r="F4617" s="39">
        <f>IF($D4617="","",IFERROR(VLOOKUP($D4617,AcctTbl,3,0),""))</f>
        <v>0</v>
      </c>
      <c r="G4617" s="39">
        <f>IF(Txn!$B2315="","",Txn!$D2315)</f>
        <v>0</v>
      </c>
      <c r="H4617" s="38">
        <f>IF(Txn!$B2315="","",Txn!$E2315)</f>
        <v>0</v>
      </c>
      <c r="I4617" s="40">
        <f>IF(Txn!$B2315="",0,Txn!$O2315)</f>
        <v>0</v>
      </c>
      <c r="J4617" s="40">
        <f>IF(Txn!$B2315="",0,Txn!$P2315)</f>
        <v>0</v>
      </c>
      <c r="K4617" s="41">
        <f>IF($A4617="","",IFERROR(VALUE(MID($A4617,6,2)),""))</f>
        <v>0</v>
      </c>
      <c r="L4617" s="39">
        <f>IF(Txn!$K2315="","",Txn!$K2315)</f>
        <v>0</v>
      </c>
      <c r="N4617" s="42">
        <f>IF($D4617="",0,COUNTIF(BankAccts,$D4617))</f>
        <v>0</v>
      </c>
    </row>
    <row r="4618" spans="1:14">
      <c r="A4618" s="38">
        <f>IF(Txn!$B2315="","",Txn!$B2315)</f>
        <v>0</v>
      </c>
      <c r="B4618" s="38">
        <f>IF(Txn!$B2315="","",Txn!$C2315)</f>
        <v>0</v>
      </c>
      <c r="C4618" s="39">
        <f>IF(Txn!$B2315="","","تراکنش بانکی")</f>
        <v>0</v>
      </c>
      <c r="D4618" s="38">
        <f>IF(Txn!$B2315="","",IF(IF(Txn!$U2315="TRF",Txn!$Y2315,Txn!$Z2315)="","",IF(Txn!$U2315="TRF",Txn!$Y2315,Txn!$Z2315)))</f>
        <v>0</v>
      </c>
      <c r="E4618" s="39">
        <f>IF($D4618="","",IFERROR(VLOOKUP($D4618,AcctTbl,2,0),""))</f>
        <v>0</v>
      </c>
      <c r="F4618" s="39">
        <f>IF($D4618="","",IFERROR(VLOOKUP($D4618,AcctTbl,3,0),""))</f>
        <v>0</v>
      </c>
      <c r="G4618" s="39">
        <f>IF(Txn!$B2315="","",Txn!$D2315)</f>
        <v>0</v>
      </c>
      <c r="H4618" s="38">
        <f>IF(Txn!$B2315="","",Txn!$E2315)</f>
        <v>0</v>
      </c>
      <c r="I4618" s="40">
        <f>IF(Txn!$B2315="",0,Txn!$Q2315)</f>
        <v>0</v>
      </c>
      <c r="J4618" s="40">
        <f>IF(Txn!$B2315="",0,Txn!$R2315)</f>
        <v>0</v>
      </c>
      <c r="K4618" s="41">
        <f>IF($A4618="","",IFERROR(VALUE(MID($A4618,6,2)),""))</f>
        <v>0</v>
      </c>
      <c r="L4618" s="39">
        <f>IF(Txn!$K2315="","","طرف مقابل — "&amp;Txn!$K2315)</f>
        <v>0</v>
      </c>
      <c r="N4618" s="42">
        <f>IF($D4618="",0,COUNTIF(BankAccts,$D4618))</f>
        <v>0</v>
      </c>
    </row>
    <row r="4619" spans="1:14">
      <c r="A4619" s="38">
        <f>IF(Txn!$B2316="","",Txn!$B2316)</f>
        <v>0</v>
      </c>
      <c r="B4619" s="38">
        <f>IF(Txn!$B2316="","",Txn!$C2316)</f>
        <v>0</v>
      </c>
      <c r="C4619" s="39">
        <f>IF(Txn!$B2316="","","تراکنش بانکی")</f>
        <v>0</v>
      </c>
      <c r="D4619" s="38">
        <f>IF(Txn!$B2316="","",IF(Txn!$X2316="","",Txn!$X2316))</f>
        <v>0</v>
      </c>
      <c r="E4619" s="39">
        <f>IF($D4619="","",IFERROR(VLOOKUP($D4619,AcctTbl,2,0),""))</f>
        <v>0</v>
      </c>
      <c r="F4619" s="39">
        <f>IF($D4619="","",IFERROR(VLOOKUP($D4619,AcctTbl,3,0),""))</f>
        <v>0</v>
      </c>
      <c r="G4619" s="39">
        <f>IF(Txn!$B2316="","",Txn!$D2316)</f>
        <v>0</v>
      </c>
      <c r="H4619" s="38">
        <f>IF(Txn!$B2316="","",Txn!$E2316)</f>
        <v>0</v>
      </c>
      <c r="I4619" s="40">
        <f>IF(Txn!$B2316="",0,Txn!$O2316)</f>
        <v>0</v>
      </c>
      <c r="J4619" s="40">
        <f>IF(Txn!$B2316="",0,Txn!$P2316)</f>
        <v>0</v>
      </c>
      <c r="K4619" s="41">
        <f>IF($A4619="","",IFERROR(VALUE(MID($A4619,6,2)),""))</f>
        <v>0</v>
      </c>
      <c r="L4619" s="39">
        <f>IF(Txn!$K2316="","",Txn!$K2316)</f>
        <v>0</v>
      </c>
      <c r="N4619" s="42">
        <f>IF($D4619="",0,COUNTIF(BankAccts,$D4619))</f>
        <v>0</v>
      </c>
    </row>
    <row r="4620" spans="1:14">
      <c r="A4620" s="38">
        <f>IF(Txn!$B2316="","",Txn!$B2316)</f>
        <v>0</v>
      </c>
      <c r="B4620" s="38">
        <f>IF(Txn!$B2316="","",Txn!$C2316)</f>
        <v>0</v>
      </c>
      <c r="C4620" s="39">
        <f>IF(Txn!$B2316="","","تراکنش بانکی")</f>
        <v>0</v>
      </c>
      <c r="D4620" s="38">
        <f>IF(Txn!$B2316="","",IF(IF(Txn!$U2316="TRF",Txn!$Y2316,Txn!$Z2316)="","",IF(Txn!$U2316="TRF",Txn!$Y2316,Txn!$Z2316)))</f>
        <v>0</v>
      </c>
      <c r="E4620" s="39">
        <f>IF($D4620="","",IFERROR(VLOOKUP($D4620,AcctTbl,2,0),""))</f>
        <v>0</v>
      </c>
      <c r="F4620" s="39">
        <f>IF($D4620="","",IFERROR(VLOOKUP($D4620,AcctTbl,3,0),""))</f>
        <v>0</v>
      </c>
      <c r="G4620" s="39">
        <f>IF(Txn!$B2316="","",Txn!$D2316)</f>
        <v>0</v>
      </c>
      <c r="H4620" s="38">
        <f>IF(Txn!$B2316="","",Txn!$E2316)</f>
        <v>0</v>
      </c>
      <c r="I4620" s="40">
        <f>IF(Txn!$B2316="",0,Txn!$Q2316)</f>
        <v>0</v>
      </c>
      <c r="J4620" s="40">
        <f>IF(Txn!$B2316="",0,Txn!$R2316)</f>
        <v>0</v>
      </c>
      <c r="K4620" s="41">
        <f>IF($A4620="","",IFERROR(VALUE(MID($A4620,6,2)),""))</f>
        <v>0</v>
      </c>
      <c r="L4620" s="39">
        <f>IF(Txn!$K2316="","","طرف مقابل — "&amp;Txn!$K2316)</f>
        <v>0</v>
      </c>
      <c r="N4620" s="42">
        <f>IF($D4620="",0,COUNTIF(BankAccts,$D4620))</f>
        <v>0</v>
      </c>
    </row>
    <row r="4621" spans="1:14">
      <c r="A4621" s="38">
        <f>IF(Txn!$B2317="","",Txn!$B2317)</f>
        <v>0</v>
      </c>
      <c r="B4621" s="38">
        <f>IF(Txn!$B2317="","",Txn!$C2317)</f>
        <v>0</v>
      </c>
      <c r="C4621" s="39">
        <f>IF(Txn!$B2317="","","تراکنش بانکی")</f>
        <v>0</v>
      </c>
      <c r="D4621" s="38">
        <f>IF(Txn!$B2317="","",IF(Txn!$X2317="","",Txn!$X2317))</f>
        <v>0</v>
      </c>
      <c r="E4621" s="39">
        <f>IF($D4621="","",IFERROR(VLOOKUP($D4621,AcctTbl,2,0),""))</f>
        <v>0</v>
      </c>
      <c r="F4621" s="39">
        <f>IF($D4621="","",IFERROR(VLOOKUP($D4621,AcctTbl,3,0),""))</f>
        <v>0</v>
      </c>
      <c r="G4621" s="39">
        <f>IF(Txn!$B2317="","",Txn!$D2317)</f>
        <v>0</v>
      </c>
      <c r="H4621" s="38">
        <f>IF(Txn!$B2317="","",Txn!$E2317)</f>
        <v>0</v>
      </c>
      <c r="I4621" s="40">
        <f>IF(Txn!$B2317="",0,Txn!$O2317)</f>
        <v>0</v>
      </c>
      <c r="J4621" s="40">
        <f>IF(Txn!$B2317="",0,Txn!$P2317)</f>
        <v>0</v>
      </c>
      <c r="K4621" s="41">
        <f>IF($A4621="","",IFERROR(VALUE(MID($A4621,6,2)),""))</f>
        <v>0</v>
      </c>
      <c r="L4621" s="39">
        <f>IF(Txn!$K2317="","",Txn!$K2317)</f>
        <v>0</v>
      </c>
      <c r="N4621" s="42">
        <f>IF($D4621="",0,COUNTIF(BankAccts,$D4621))</f>
        <v>0</v>
      </c>
    </row>
    <row r="4622" spans="1:14">
      <c r="A4622" s="38">
        <f>IF(Txn!$B2317="","",Txn!$B2317)</f>
        <v>0</v>
      </c>
      <c r="B4622" s="38">
        <f>IF(Txn!$B2317="","",Txn!$C2317)</f>
        <v>0</v>
      </c>
      <c r="C4622" s="39">
        <f>IF(Txn!$B2317="","","تراکنش بانکی")</f>
        <v>0</v>
      </c>
      <c r="D4622" s="38">
        <f>IF(Txn!$B2317="","",IF(IF(Txn!$U2317="TRF",Txn!$Y2317,Txn!$Z2317)="","",IF(Txn!$U2317="TRF",Txn!$Y2317,Txn!$Z2317)))</f>
        <v>0</v>
      </c>
      <c r="E4622" s="39">
        <f>IF($D4622="","",IFERROR(VLOOKUP($D4622,AcctTbl,2,0),""))</f>
        <v>0</v>
      </c>
      <c r="F4622" s="39">
        <f>IF($D4622="","",IFERROR(VLOOKUP($D4622,AcctTbl,3,0),""))</f>
        <v>0</v>
      </c>
      <c r="G4622" s="39">
        <f>IF(Txn!$B2317="","",Txn!$D2317)</f>
        <v>0</v>
      </c>
      <c r="H4622" s="38">
        <f>IF(Txn!$B2317="","",Txn!$E2317)</f>
        <v>0</v>
      </c>
      <c r="I4622" s="40">
        <f>IF(Txn!$B2317="",0,Txn!$Q2317)</f>
        <v>0</v>
      </c>
      <c r="J4622" s="40">
        <f>IF(Txn!$B2317="",0,Txn!$R2317)</f>
        <v>0</v>
      </c>
      <c r="K4622" s="41">
        <f>IF($A4622="","",IFERROR(VALUE(MID($A4622,6,2)),""))</f>
        <v>0</v>
      </c>
      <c r="L4622" s="39">
        <f>IF(Txn!$K2317="","","طرف مقابل — "&amp;Txn!$K2317)</f>
        <v>0</v>
      </c>
      <c r="N4622" s="42">
        <f>IF($D4622="",0,COUNTIF(BankAccts,$D4622))</f>
        <v>0</v>
      </c>
    </row>
    <row r="4623" spans="1:14">
      <c r="A4623" s="38">
        <f>IF(Txn!$B2318="","",Txn!$B2318)</f>
        <v>0</v>
      </c>
      <c r="B4623" s="38">
        <f>IF(Txn!$B2318="","",Txn!$C2318)</f>
        <v>0</v>
      </c>
      <c r="C4623" s="39">
        <f>IF(Txn!$B2318="","","تراکنش بانکی")</f>
        <v>0</v>
      </c>
      <c r="D4623" s="38">
        <f>IF(Txn!$B2318="","",IF(Txn!$X2318="","",Txn!$X2318))</f>
        <v>0</v>
      </c>
      <c r="E4623" s="39">
        <f>IF($D4623="","",IFERROR(VLOOKUP($D4623,AcctTbl,2,0),""))</f>
        <v>0</v>
      </c>
      <c r="F4623" s="39">
        <f>IF($D4623="","",IFERROR(VLOOKUP($D4623,AcctTbl,3,0),""))</f>
        <v>0</v>
      </c>
      <c r="G4623" s="39">
        <f>IF(Txn!$B2318="","",Txn!$D2318)</f>
        <v>0</v>
      </c>
      <c r="H4623" s="38">
        <f>IF(Txn!$B2318="","",Txn!$E2318)</f>
        <v>0</v>
      </c>
      <c r="I4623" s="40">
        <f>IF(Txn!$B2318="",0,Txn!$O2318)</f>
        <v>0</v>
      </c>
      <c r="J4623" s="40">
        <f>IF(Txn!$B2318="",0,Txn!$P2318)</f>
        <v>0</v>
      </c>
      <c r="K4623" s="41">
        <f>IF($A4623="","",IFERROR(VALUE(MID($A4623,6,2)),""))</f>
        <v>0</v>
      </c>
      <c r="L4623" s="39">
        <f>IF(Txn!$K2318="","",Txn!$K2318)</f>
        <v>0</v>
      </c>
      <c r="N4623" s="42">
        <f>IF($D4623="",0,COUNTIF(BankAccts,$D4623))</f>
        <v>0</v>
      </c>
    </row>
    <row r="4624" spans="1:14">
      <c r="A4624" s="38">
        <f>IF(Txn!$B2318="","",Txn!$B2318)</f>
        <v>0</v>
      </c>
      <c r="B4624" s="38">
        <f>IF(Txn!$B2318="","",Txn!$C2318)</f>
        <v>0</v>
      </c>
      <c r="C4624" s="39">
        <f>IF(Txn!$B2318="","","تراکنش بانکی")</f>
        <v>0</v>
      </c>
      <c r="D4624" s="38">
        <f>IF(Txn!$B2318="","",IF(IF(Txn!$U2318="TRF",Txn!$Y2318,Txn!$Z2318)="","",IF(Txn!$U2318="TRF",Txn!$Y2318,Txn!$Z2318)))</f>
        <v>0</v>
      </c>
      <c r="E4624" s="39">
        <f>IF($D4624="","",IFERROR(VLOOKUP($D4624,AcctTbl,2,0),""))</f>
        <v>0</v>
      </c>
      <c r="F4624" s="39">
        <f>IF($D4624="","",IFERROR(VLOOKUP($D4624,AcctTbl,3,0),""))</f>
        <v>0</v>
      </c>
      <c r="G4624" s="39">
        <f>IF(Txn!$B2318="","",Txn!$D2318)</f>
        <v>0</v>
      </c>
      <c r="H4624" s="38">
        <f>IF(Txn!$B2318="","",Txn!$E2318)</f>
        <v>0</v>
      </c>
      <c r="I4624" s="40">
        <f>IF(Txn!$B2318="",0,Txn!$Q2318)</f>
        <v>0</v>
      </c>
      <c r="J4624" s="40">
        <f>IF(Txn!$B2318="",0,Txn!$R2318)</f>
        <v>0</v>
      </c>
      <c r="K4624" s="41">
        <f>IF($A4624="","",IFERROR(VALUE(MID($A4624,6,2)),""))</f>
        <v>0</v>
      </c>
      <c r="L4624" s="39">
        <f>IF(Txn!$K2318="","","طرف مقابل — "&amp;Txn!$K2318)</f>
        <v>0</v>
      </c>
      <c r="N4624" s="42">
        <f>IF($D4624="",0,COUNTIF(BankAccts,$D4624))</f>
        <v>0</v>
      </c>
    </row>
    <row r="4625" spans="1:14">
      <c r="A4625" s="38">
        <f>IF(Txn!$B2319="","",Txn!$B2319)</f>
        <v>0</v>
      </c>
      <c r="B4625" s="38">
        <f>IF(Txn!$B2319="","",Txn!$C2319)</f>
        <v>0</v>
      </c>
      <c r="C4625" s="39">
        <f>IF(Txn!$B2319="","","تراکنش بانکی")</f>
        <v>0</v>
      </c>
      <c r="D4625" s="38">
        <f>IF(Txn!$B2319="","",IF(Txn!$X2319="","",Txn!$X2319))</f>
        <v>0</v>
      </c>
      <c r="E4625" s="39">
        <f>IF($D4625="","",IFERROR(VLOOKUP($D4625,AcctTbl,2,0),""))</f>
        <v>0</v>
      </c>
      <c r="F4625" s="39">
        <f>IF($D4625="","",IFERROR(VLOOKUP($D4625,AcctTbl,3,0),""))</f>
        <v>0</v>
      </c>
      <c r="G4625" s="39">
        <f>IF(Txn!$B2319="","",Txn!$D2319)</f>
        <v>0</v>
      </c>
      <c r="H4625" s="38">
        <f>IF(Txn!$B2319="","",Txn!$E2319)</f>
        <v>0</v>
      </c>
      <c r="I4625" s="40">
        <f>IF(Txn!$B2319="",0,Txn!$O2319)</f>
        <v>0</v>
      </c>
      <c r="J4625" s="40">
        <f>IF(Txn!$B2319="",0,Txn!$P2319)</f>
        <v>0</v>
      </c>
      <c r="K4625" s="41">
        <f>IF($A4625="","",IFERROR(VALUE(MID($A4625,6,2)),""))</f>
        <v>0</v>
      </c>
      <c r="L4625" s="39">
        <f>IF(Txn!$K2319="","",Txn!$K2319)</f>
        <v>0</v>
      </c>
      <c r="N4625" s="42">
        <f>IF($D4625="",0,COUNTIF(BankAccts,$D4625))</f>
        <v>0</v>
      </c>
    </row>
    <row r="4626" spans="1:14">
      <c r="A4626" s="38">
        <f>IF(Txn!$B2319="","",Txn!$B2319)</f>
        <v>0</v>
      </c>
      <c r="B4626" s="38">
        <f>IF(Txn!$B2319="","",Txn!$C2319)</f>
        <v>0</v>
      </c>
      <c r="C4626" s="39">
        <f>IF(Txn!$B2319="","","تراکنش بانکی")</f>
        <v>0</v>
      </c>
      <c r="D4626" s="38">
        <f>IF(Txn!$B2319="","",IF(IF(Txn!$U2319="TRF",Txn!$Y2319,Txn!$Z2319)="","",IF(Txn!$U2319="TRF",Txn!$Y2319,Txn!$Z2319)))</f>
        <v>0</v>
      </c>
      <c r="E4626" s="39">
        <f>IF($D4626="","",IFERROR(VLOOKUP($D4626,AcctTbl,2,0),""))</f>
        <v>0</v>
      </c>
      <c r="F4626" s="39">
        <f>IF($D4626="","",IFERROR(VLOOKUP($D4626,AcctTbl,3,0),""))</f>
        <v>0</v>
      </c>
      <c r="G4626" s="39">
        <f>IF(Txn!$B2319="","",Txn!$D2319)</f>
        <v>0</v>
      </c>
      <c r="H4626" s="38">
        <f>IF(Txn!$B2319="","",Txn!$E2319)</f>
        <v>0</v>
      </c>
      <c r="I4626" s="40">
        <f>IF(Txn!$B2319="",0,Txn!$Q2319)</f>
        <v>0</v>
      </c>
      <c r="J4626" s="40">
        <f>IF(Txn!$B2319="",0,Txn!$R2319)</f>
        <v>0</v>
      </c>
      <c r="K4626" s="41">
        <f>IF($A4626="","",IFERROR(VALUE(MID($A4626,6,2)),""))</f>
        <v>0</v>
      </c>
      <c r="L4626" s="39">
        <f>IF(Txn!$K2319="","","طرف مقابل — "&amp;Txn!$K2319)</f>
        <v>0</v>
      </c>
      <c r="N4626" s="42">
        <f>IF($D4626="",0,COUNTIF(BankAccts,$D4626))</f>
        <v>0</v>
      </c>
    </row>
    <row r="4627" spans="1:14">
      <c r="A4627" s="38">
        <f>IF(Txn!$B2320="","",Txn!$B2320)</f>
        <v>0</v>
      </c>
      <c r="B4627" s="38">
        <f>IF(Txn!$B2320="","",Txn!$C2320)</f>
        <v>0</v>
      </c>
      <c r="C4627" s="39">
        <f>IF(Txn!$B2320="","","تراکنش بانکی")</f>
        <v>0</v>
      </c>
      <c r="D4627" s="38">
        <f>IF(Txn!$B2320="","",IF(Txn!$X2320="","",Txn!$X2320))</f>
        <v>0</v>
      </c>
      <c r="E4627" s="39">
        <f>IF($D4627="","",IFERROR(VLOOKUP($D4627,AcctTbl,2,0),""))</f>
        <v>0</v>
      </c>
      <c r="F4627" s="39">
        <f>IF($D4627="","",IFERROR(VLOOKUP($D4627,AcctTbl,3,0),""))</f>
        <v>0</v>
      </c>
      <c r="G4627" s="39">
        <f>IF(Txn!$B2320="","",Txn!$D2320)</f>
        <v>0</v>
      </c>
      <c r="H4627" s="38">
        <f>IF(Txn!$B2320="","",Txn!$E2320)</f>
        <v>0</v>
      </c>
      <c r="I4627" s="40">
        <f>IF(Txn!$B2320="",0,Txn!$O2320)</f>
        <v>0</v>
      </c>
      <c r="J4627" s="40">
        <f>IF(Txn!$B2320="",0,Txn!$P2320)</f>
        <v>0</v>
      </c>
      <c r="K4627" s="41">
        <f>IF($A4627="","",IFERROR(VALUE(MID($A4627,6,2)),""))</f>
        <v>0</v>
      </c>
      <c r="L4627" s="39">
        <f>IF(Txn!$K2320="","",Txn!$K2320)</f>
        <v>0</v>
      </c>
      <c r="N4627" s="42">
        <f>IF($D4627="",0,COUNTIF(BankAccts,$D4627))</f>
        <v>0</v>
      </c>
    </row>
    <row r="4628" spans="1:14">
      <c r="A4628" s="38">
        <f>IF(Txn!$B2320="","",Txn!$B2320)</f>
        <v>0</v>
      </c>
      <c r="B4628" s="38">
        <f>IF(Txn!$B2320="","",Txn!$C2320)</f>
        <v>0</v>
      </c>
      <c r="C4628" s="39">
        <f>IF(Txn!$B2320="","","تراکنش بانکی")</f>
        <v>0</v>
      </c>
      <c r="D4628" s="38">
        <f>IF(Txn!$B2320="","",IF(IF(Txn!$U2320="TRF",Txn!$Y2320,Txn!$Z2320)="","",IF(Txn!$U2320="TRF",Txn!$Y2320,Txn!$Z2320)))</f>
        <v>0</v>
      </c>
      <c r="E4628" s="39">
        <f>IF($D4628="","",IFERROR(VLOOKUP($D4628,AcctTbl,2,0),""))</f>
        <v>0</v>
      </c>
      <c r="F4628" s="39">
        <f>IF($D4628="","",IFERROR(VLOOKUP($D4628,AcctTbl,3,0),""))</f>
        <v>0</v>
      </c>
      <c r="G4628" s="39">
        <f>IF(Txn!$B2320="","",Txn!$D2320)</f>
        <v>0</v>
      </c>
      <c r="H4628" s="38">
        <f>IF(Txn!$B2320="","",Txn!$E2320)</f>
        <v>0</v>
      </c>
      <c r="I4628" s="40">
        <f>IF(Txn!$B2320="",0,Txn!$Q2320)</f>
        <v>0</v>
      </c>
      <c r="J4628" s="40">
        <f>IF(Txn!$B2320="",0,Txn!$R2320)</f>
        <v>0</v>
      </c>
      <c r="K4628" s="41">
        <f>IF($A4628="","",IFERROR(VALUE(MID($A4628,6,2)),""))</f>
        <v>0</v>
      </c>
      <c r="L4628" s="39">
        <f>IF(Txn!$K2320="","","طرف مقابل — "&amp;Txn!$K2320)</f>
        <v>0</v>
      </c>
      <c r="N4628" s="42">
        <f>IF($D4628="",0,COUNTIF(BankAccts,$D4628))</f>
        <v>0</v>
      </c>
    </row>
    <row r="4629" spans="1:14">
      <c r="A4629" s="38">
        <f>IF(Txn!$B2321="","",Txn!$B2321)</f>
        <v>0</v>
      </c>
      <c r="B4629" s="38">
        <f>IF(Txn!$B2321="","",Txn!$C2321)</f>
        <v>0</v>
      </c>
      <c r="C4629" s="39">
        <f>IF(Txn!$B2321="","","تراکنش بانکی")</f>
        <v>0</v>
      </c>
      <c r="D4629" s="38">
        <f>IF(Txn!$B2321="","",IF(Txn!$X2321="","",Txn!$X2321))</f>
        <v>0</v>
      </c>
      <c r="E4629" s="39">
        <f>IF($D4629="","",IFERROR(VLOOKUP($D4629,AcctTbl,2,0),""))</f>
        <v>0</v>
      </c>
      <c r="F4629" s="39">
        <f>IF($D4629="","",IFERROR(VLOOKUP($D4629,AcctTbl,3,0),""))</f>
        <v>0</v>
      </c>
      <c r="G4629" s="39">
        <f>IF(Txn!$B2321="","",Txn!$D2321)</f>
        <v>0</v>
      </c>
      <c r="H4629" s="38">
        <f>IF(Txn!$B2321="","",Txn!$E2321)</f>
        <v>0</v>
      </c>
      <c r="I4629" s="40">
        <f>IF(Txn!$B2321="",0,Txn!$O2321)</f>
        <v>0</v>
      </c>
      <c r="J4629" s="40">
        <f>IF(Txn!$B2321="",0,Txn!$P2321)</f>
        <v>0</v>
      </c>
      <c r="K4629" s="41">
        <f>IF($A4629="","",IFERROR(VALUE(MID($A4629,6,2)),""))</f>
        <v>0</v>
      </c>
      <c r="L4629" s="39">
        <f>IF(Txn!$K2321="","",Txn!$K2321)</f>
        <v>0</v>
      </c>
      <c r="N4629" s="42">
        <f>IF($D4629="",0,COUNTIF(BankAccts,$D4629))</f>
        <v>0</v>
      </c>
    </row>
    <row r="4630" spans="1:14">
      <c r="A4630" s="38">
        <f>IF(Txn!$B2321="","",Txn!$B2321)</f>
        <v>0</v>
      </c>
      <c r="B4630" s="38">
        <f>IF(Txn!$B2321="","",Txn!$C2321)</f>
        <v>0</v>
      </c>
      <c r="C4630" s="39">
        <f>IF(Txn!$B2321="","","تراکنش بانکی")</f>
        <v>0</v>
      </c>
      <c r="D4630" s="38">
        <f>IF(Txn!$B2321="","",IF(IF(Txn!$U2321="TRF",Txn!$Y2321,Txn!$Z2321)="","",IF(Txn!$U2321="TRF",Txn!$Y2321,Txn!$Z2321)))</f>
        <v>0</v>
      </c>
      <c r="E4630" s="39">
        <f>IF($D4630="","",IFERROR(VLOOKUP($D4630,AcctTbl,2,0),""))</f>
        <v>0</v>
      </c>
      <c r="F4630" s="39">
        <f>IF($D4630="","",IFERROR(VLOOKUP($D4630,AcctTbl,3,0),""))</f>
        <v>0</v>
      </c>
      <c r="G4630" s="39">
        <f>IF(Txn!$B2321="","",Txn!$D2321)</f>
        <v>0</v>
      </c>
      <c r="H4630" s="38">
        <f>IF(Txn!$B2321="","",Txn!$E2321)</f>
        <v>0</v>
      </c>
      <c r="I4630" s="40">
        <f>IF(Txn!$B2321="",0,Txn!$Q2321)</f>
        <v>0</v>
      </c>
      <c r="J4630" s="40">
        <f>IF(Txn!$B2321="",0,Txn!$R2321)</f>
        <v>0</v>
      </c>
      <c r="K4630" s="41">
        <f>IF($A4630="","",IFERROR(VALUE(MID($A4630,6,2)),""))</f>
        <v>0</v>
      </c>
      <c r="L4630" s="39">
        <f>IF(Txn!$K2321="","","طرف مقابل — "&amp;Txn!$K2321)</f>
        <v>0</v>
      </c>
      <c r="N4630" s="42">
        <f>IF($D4630="",0,COUNTIF(BankAccts,$D4630))</f>
        <v>0</v>
      </c>
    </row>
    <row r="4631" spans="1:14">
      <c r="A4631" s="38">
        <f>IF(Txn!$B2322="","",Txn!$B2322)</f>
        <v>0</v>
      </c>
      <c r="B4631" s="38">
        <f>IF(Txn!$B2322="","",Txn!$C2322)</f>
        <v>0</v>
      </c>
      <c r="C4631" s="39">
        <f>IF(Txn!$B2322="","","تراکنش بانکی")</f>
        <v>0</v>
      </c>
      <c r="D4631" s="38">
        <f>IF(Txn!$B2322="","",IF(Txn!$X2322="","",Txn!$X2322))</f>
        <v>0</v>
      </c>
      <c r="E4631" s="39">
        <f>IF($D4631="","",IFERROR(VLOOKUP($D4631,AcctTbl,2,0),""))</f>
        <v>0</v>
      </c>
      <c r="F4631" s="39">
        <f>IF($D4631="","",IFERROR(VLOOKUP($D4631,AcctTbl,3,0),""))</f>
        <v>0</v>
      </c>
      <c r="G4631" s="39">
        <f>IF(Txn!$B2322="","",Txn!$D2322)</f>
        <v>0</v>
      </c>
      <c r="H4631" s="38">
        <f>IF(Txn!$B2322="","",Txn!$E2322)</f>
        <v>0</v>
      </c>
      <c r="I4631" s="40">
        <f>IF(Txn!$B2322="",0,Txn!$O2322)</f>
        <v>0</v>
      </c>
      <c r="J4631" s="40">
        <f>IF(Txn!$B2322="",0,Txn!$P2322)</f>
        <v>0</v>
      </c>
      <c r="K4631" s="41">
        <f>IF($A4631="","",IFERROR(VALUE(MID($A4631,6,2)),""))</f>
        <v>0</v>
      </c>
      <c r="L4631" s="39">
        <f>IF(Txn!$K2322="","",Txn!$K2322)</f>
        <v>0</v>
      </c>
      <c r="N4631" s="42">
        <f>IF($D4631="",0,COUNTIF(BankAccts,$D4631))</f>
        <v>0</v>
      </c>
    </row>
    <row r="4632" spans="1:14">
      <c r="A4632" s="38">
        <f>IF(Txn!$B2322="","",Txn!$B2322)</f>
        <v>0</v>
      </c>
      <c r="B4632" s="38">
        <f>IF(Txn!$B2322="","",Txn!$C2322)</f>
        <v>0</v>
      </c>
      <c r="C4632" s="39">
        <f>IF(Txn!$B2322="","","تراکنش بانکی")</f>
        <v>0</v>
      </c>
      <c r="D4632" s="38">
        <f>IF(Txn!$B2322="","",IF(IF(Txn!$U2322="TRF",Txn!$Y2322,Txn!$Z2322)="","",IF(Txn!$U2322="TRF",Txn!$Y2322,Txn!$Z2322)))</f>
        <v>0</v>
      </c>
      <c r="E4632" s="39">
        <f>IF($D4632="","",IFERROR(VLOOKUP($D4632,AcctTbl,2,0),""))</f>
        <v>0</v>
      </c>
      <c r="F4632" s="39">
        <f>IF($D4632="","",IFERROR(VLOOKUP($D4632,AcctTbl,3,0),""))</f>
        <v>0</v>
      </c>
      <c r="G4632" s="39">
        <f>IF(Txn!$B2322="","",Txn!$D2322)</f>
        <v>0</v>
      </c>
      <c r="H4632" s="38">
        <f>IF(Txn!$B2322="","",Txn!$E2322)</f>
        <v>0</v>
      </c>
      <c r="I4632" s="40">
        <f>IF(Txn!$B2322="",0,Txn!$Q2322)</f>
        <v>0</v>
      </c>
      <c r="J4632" s="40">
        <f>IF(Txn!$B2322="",0,Txn!$R2322)</f>
        <v>0</v>
      </c>
      <c r="K4632" s="41">
        <f>IF($A4632="","",IFERROR(VALUE(MID($A4632,6,2)),""))</f>
        <v>0</v>
      </c>
      <c r="L4632" s="39">
        <f>IF(Txn!$K2322="","","طرف مقابل — "&amp;Txn!$K2322)</f>
        <v>0</v>
      </c>
      <c r="N4632" s="42">
        <f>IF($D4632="",0,COUNTIF(BankAccts,$D4632))</f>
        <v>0</v>
      </c>
    </row>
    <row r="4633" spans="1:14">
      <c r="A4633" s="38">
        <f>IF(Txn!$B2323="","",Txn!$B2323)</f>
        <v>0</v>
      </c>
      <c r="B4633" s="38">
        <f>IF(Txn!$B2323="","",Txn!$C2323)</f>
        <v>0</v>
      </c>
      <c r="C4633" s="39">
        <f>IF(Txn!$B2323="","","تراکنش بانکی")</f>
        <v>0</v>
      </c>
      <c r="D4633" s="38">
        <f>IF(Txn!$B2323="","",IF(Txn!$X2323="","",Txn!$X2323))</f>
        <v>0</v>
      </c>
      <c r="E4633" s="39">
        <f>IF($D4633="","",IFERROR(VLOOKUP($D4633,AcctTbl,2,0),""))</f>
        <v>0</v>
      </c>
      <c r="F4633" s="39">
        <f>IF($D4633="","",IFERROR(VLOOKUP($D4633,AcctTbl,3,0),""))</f>
        <v>0</v>
      </c>
      <c r="G4633" s="39">
        <f>IF(Txn!$B2323="","",Txn!$D2323)</f>
        <v>0</v>
      </c>
      <c r="H4633" s="38">
        <f>IF(Txn!$B2323="","",Txn!$E2323)</f>
        <v>0</v>
      </c>
      <c r="I4633" s="40">
        <f>IF(Txn!$B2323="",0,Txn!$O2323)</f>
        <v>0</v>
      </c>
      <c r="J4633" s="40">
        <f>IF(Txn!$B2323="",0,Txn!$P2323)</f>
        <v>0</v>
      </c>
      <c r="K4633" s="41">
        <f>IF($A4633="","",IFERROR(VALUE(MID($A4633,6,2)),""))</f>
        <v>0</v>
      </c>
      <c r="L4633" s="39">
        <f>IF(Txn!$K2323="","",Txn!$K2323)</f>
        <v>0</v>
      </c>
      <c r="N4633" s="42">
        <f>IF($D4633="",0,COUNTIF(BankAccts,$D4633))</f>
        <v>0</v>
      </c>
    </row>
    <row r="4634" spans="1:14">
      <c r="A4634" s="38">
        <f>IF(Txn!$B2323="","",Txn!$B2323)</f>
        <v>0</v>
      </c>
      <c r="B4634" s="38">
        <f>IF(Txn!$B2323="","",Txn!$C2323)</f>
        <v>0</v>
      </c>
      <c r="C4634" s="39">
        <f>IF(Txn!$B2323="","","تراکنش بانکی")</f>
        <v>0</v>
      </c>
      <c r="D4634" s="38">
        <f>IF(Txn!$B2323="","",IF(IF(Txn!$U2323="TRF",Txn!$Y2323,Txn!$Z2323)="","",IF(Txn!$U2323="TRF",Txn!$Y2323,Txn!$Z2323)))</f>
        <v>0</v>
      </c>
      <c r="E4634" s="39">
        <f>IF($D4634="","",IFERROR(VLOOKUP($D4634,AcctTbl,2,0),""))</f>
        <v>0</v>
      </c>
      <c r="F4634" s="39">
        <f>IF($D4634="","",IFERROR(VLOOKUP($D4634,AcctTbl,3,0),""))</f>
        <v>0</v>
      </c>
      <c r="G4634" s="39">
        <f>IF(Txn!$B2323="","",Txn!$D2323)</f>
        <v>0</v>
      </c>
      <c r="H4634" s="38">
        <f>IF(Txn!$B2323="","",Txn!$E2323)</f>
        <v>0</v>
      </c>
      <c r="I4634" s="40">
        <f>IF(Txn!$B2323="",0,Txn!$Q2323)</f>
        <v>0</v>
      </c>
      <c r="J4634" s="40">
        <f>IF(Txn!$B2323="",0,Txn!$R2323)</f>
        <v>0</v>
      </c>
      <c r="K4634" s="41">
        <f>IF($A4634="","",IFERROR(VALUE(MID($A4634,6,2)),""))</f>
        <v>0</v>
      </c>
      <c r="L4634" s="39">
        <f>IF(Txn!$K2323="","","طرف مقابل — "&amp;Txn!$K2323)</f>
        <v>0</v>
      </c>
      <c r="N4634" s="42">
        <f>IF($D4634="",0,COUNTIF(BankAccts,$D4634))</f>
        <v>0</v>
      </c>
    </row>
    <row r="4635" spans="1:14">
      <c r="A4635" s="38">
        <f>IF(Txn!$B2324="","",Txn!$B2324)</f>
        <v>0</v>
      </c>
      <c r="B4635" s="38">
        <f>IF(Txn!$B2324="","",Txn!$C2324)</f>
        <v>0</v>
      </c>
      <c r="C4635" s="39">
        <f>IF(Txn!$B2324="","","تراکنش بانکی")</f>
        <v>0</v>
      </c>
      <c r="D4635" s="38">
        <f>IF(Txn!$B2324="","",IF(Txn!$X2324="","",Txn!$X2324))</f>
        <v>0</v>
      </c>
      <c r="E4635" s="39">
        <f>IF($D4635="","",IFERROR(VLOOKUP($D4635,AcctTbl,2,0),""))</f>
        <v>0</v>
      </c>
      <c r="F4635" s="39">
        <f>IF($D4635="","",IFERROR(VLOOKUP($D4635,AcctTbl,3,0),""))</f>
        <v>0</v>
      </c>
      <c r="G4635" s="39">
        <f>IF(Txn!$B2324="","",Txn!$D2324)</f>
        <v>0</v>
      </c>
      <c r="H4635" s="38">
        <f>IF(Txn!$B2324="","",Txn!$E2324)</f>
        <v>0</v>
      </c>
      <c r="I4635" s="40">
        <f>IF(Txn!$B2324="",0,Txn!$O2324)</f>
        <v>0</v>
      </c>
      <c r="J4635" s="40">
        <f>IF(Txn!$B2324="",0,Txn!$P2324)</f>
        <v>0</v>
      </c>
      <c r="K4635" s="41">
        <f>IF($A4635="","",IFERROR(VALUE(MID($A4635,6,2)),""))</f>
        <v>0</v>
      </c>
      <c r="L4635" s="39">
        <f>IF(Txn!$K2324="","",Txn!$K2324)</f>
        <v>0</v>
      </c>
      <c r="N4635" s="42">
        <f>IF($D4635="",0,COUNTIF(BankAccts,$D4635))</f>
        <v>0</v>
      </c>
    </row>
    <row r="4636" spans="1:14">
      <c r="A4636" s="38">
        <f>IF(Txn!$B2324="","",Txn!$B2324)</f>
        <v>0</v>
      </c>
      <c r="B4636" s="38">
        <f>IF(Txn!$B2324="","",Txn!$C2324)</f>
        <v>0</v>
      </c>
      <c r="C4636" s="39">
        <f>IF(Txn!$B2324="","","تراکنش بانکی")</f>
        <v>0</v>
      </c>
      <c r="D4636" s="38">
        <f>IF(Txn!$B2324="","",IF(IF(Txn!$U2324="TRF",Txn!$Y2324,Txn!$Z2324)="","",IF(Txn!$U2324="TRF",Txn!$Y2324,Txn!$Z2324)))</f>
        <v>0</v>
      </c>
      <c r="E4636" s="39">
        <f>IF($D4636="","",IFERROR(VLOOKUP($D4636,AcctTbl,2,0),""))</f>
        <v>0</v>
      </c>
      <c r="F4636" s="39">
        <f>IF($D4636="","",IFERROR(VLOOKUP($D4636,AcctTbl,3,0),""))</f>
        <v>0</v>
      </c>
      <c r="G4636" s="39">
        <f>IF(Txn!$B2324="","",Txn!$D2324)</f>
        <v>0</v>
      </c>
      <c r="H4636" s="38">
        <f>IF(Txn!$B2324="","",Txn!$E2324)</f>
        <v>0</v>
      </c>
      <c r="I4636" s="40">
        <f>IF(Txn!$B2324="",0,Txn!$Q2324)</f>
        <v>0</v>
      </c>
      <c r="J4636" s="40">
        <f>IF(Txn!$B2324="",0,Txn!$R2324)</f>
        <v>0</v>
      </c>
      <c r="K4636" s="41">
        <f>IF($A4636="","",IFERROR(VALUE(MID($A4636,6,2)),""))</f>
        <v>0</v>
      </c>
      <c r="L4636" s="39">
        <f>IF(Txn!$K2324="","","طرف مقابل — "&amp;Txn!$K2324)</f>
        <v>0</v>
      </c>
      <c r="N4636" s="42">
        <f>IF($D4636="",0,COUNTIF(BankAccts,$D4636))</f>
        <v>0</v>
      </c>
    </row>
    <row r="4637" spans="1:14">
      <c r="A4637" s="38">
        <f>IF(Txn!$B2325="","",Txn!$B2325)</f>
        <v>0</v>
      </c>
      <c r="B4637" s="38">
        <f>IF(Txn!$B2325="","",Txn!$C2325)</f>
        <v>0</v>
      </c>
      <c r="C4637" s="39">
        <f>IF(Txn!$B2325="","","تراکنش بانکی")</f>
        <v>0</v>
      </c>
      <c r="D4637" s="38">
        <f>IF(Txn!$B2325="","",IF(Txn!$X2325="","",Txn!$X2325))</f>
        <v>0</v>
      </c>
      <c r="E4637" s="39">
        <f>IF($D4637="","",IFERROR(VLOOKUP($D4637,AcctTbl,2,0),""))</f>
        <v>0</v>
      </c>
      <c r="F4637" s="39">
        <f>IF($D4637="","",IFERROR(VLOOKUP($D4637,AcctTbl,3,0),""))</f>
        <v>0</v>
      </c>
      <c r="G4637" s="39">
        <f>IF(Txn!$B2325="","",Txn!$D2325)</f>
        <v>0</v>
      </c>
      <c r="H4637" s="38">
        <f>IF(Txn!$B2325="","",Txn!$E2325)</f>
        <v>0</v>
      </c>
      <c r="I4637" s="40">
        <f>IF(Txn!$B2325="",0,Txn!$O2325)</f>
        <v>0</v>
      </c>
      <c r="J4637" s="40">
        <f>IF(Txn!$B2325="",0,Txn!$P2325)</f>
        <v>0</v>
      </c>
      <c r="K4637" s="41">
        <f>IF($A4637="","",IFERROR(VALUE(MID($A4637,6,2)),""))</f>
        <v>0</v>
      </c>
      <c r="L4637" s="39">
        <f>IF(Txn!$K2325="","",Txn!$K2325)</f>
        <v>0</v>
      </c>
      <c r="N4637" s="42">
        <f>IF($D4637="",0,COUNTIF(BankAccts,$D4637))</f>
        <v>0</v>
      </c>
    </row>
    <row r="4638" spans="1:14">
      <c r="A4638" s="38">
        <f>IF(Txn!$B2325="","",Txn!$B2325)</f>
        <v>0</v>
      </c>
      <c r="B4638" s="38">
        <f>IF(Txn!$B2325="","",Txn!$C2325)</f>
        <v>0</v>
      </c>
      <c r="C4638" s="39">
        <f>IF(Txn!$B2325="","","تراکنش بانکی")</f>
        <v>0</v>
      </c>
      <c r="D4638" s="38">
        <f>IF(Txn!$B2325="","",IF(IF(Txn!$U2325="TRF",Txn!$Y2325,Txn!$Z2325)="","",IF(Txn!$U2325="TRF",Txn!$Y2325,Txn!$Z2325)))</f>
        <v>0</v>
      </c>
      <c r="E4638" s="39">
        <f>IF($D4638="","",IFERROR(VLOOKUP($D4638,AcctTbl,2,0),""))</f>
        <v>0</v>
      </c>
      <c r="F4638" s="39">
        <f>IF($D4638="","",IFERROR(VLOOKUP($D4638,AcctTbl,3,0),""))</f>
        <v>0</v>
      </c>
      <c r="G4638" s="39">
        <f>IF(Txn!$B2325="","",Txn!$D2325)</f>
        <v>0</v>
      </c>
      <c r="H4638" s="38">
        <f>IF(Txn!$B2325="","",Txn!$E2325)</f>
        <v>0</v>
      </c>
      <c r="I4638" s="40">
        <f>IF(Txn!$B2325="",0,Txn!$Q2325)</f>
        <v>0</v>
      </c>
      <c r="J4638" s="40">
        <f>IF(Txn!$B2325="",0,Txn!$R2325)</f>
        <v>0</v>
      </c>
      <c r="K4638" s="41">
        <f>IF($A4638="","",IFERROR(VALUE(MID($A4638,6,2)),""))</f>
        <v>0</v>
      </c>
      <c r="L4638" s="39">
        <f>IF(Txn!$K2325="","","طرف مقابل — "&amp;Txn!$K2325)</f>
        <v>0</v>
      </c>
      <c r="N4638" s="42">
        <f>IF($D4638="",0,COUNTIF(BankAccts,$D4638))</f>
        <v>0</v>
      </c>
    </row>
    <row r="4639" spans="1:14">
      <c r="A4639" s="38">
        <f>IF(Txn!$B2326="","",Txn!$B2326)</f>
        <v>0</v>
      </c>
      <c r="B4639" s="38">
        <f>IF(Txn!$B2326="","",Txn!$C2326)</f>
        <v>0</v>
      </c>
      <c r="C4639" s="39">
        <f>IF(Txn!$B2326="","","تراکنش بانکی")</f>
        <v>0</v>
      </c>
      <c r="D4639" s="38">
        <f>IF(Txn!$B2326="","",IF(Txn!$X2326="","",Txn!$X2326))</f>
        <v>0</v>
      </c>
      <c r="E4639" s="39">
        <f>IF($D4639="","",IFERROR(VLOOKUP($D4639,AcctTbl,2,0),""))</f>
        <v>0</v>
      </c>
      <c r="F4639" s="39">
        <f>IF($D4639="","",IFERROR(VLOOKUP($D4639,AcctTbl,3,0),""))</f>
        <v>0</v>
      </c>
      <c r="G4639" s="39">
        <f>IF(Txn!$B2326="","",Txn!$D2326)</f>
        <v>0</v>
      </c>
      <c r="H4639" s="38">
        <f>IF(Txn!$B2326="","",Txn!$E2326)</f>
        <v>0</v>
      </c>
      <c r="I4639" s="40">
        <f>IF(Txn!$B2326="",0,Txn!$O2326)</f>
        <v>0</v>
      </c>
      <c r="J4639" s="40">
        <f>IF(Txn!$B2326="",0,Txn!$P2326)</f>
        <v>0</v>
      </c>
      <c r="K4639" s="41">
        <f>IF($A4639="","",IFERROR(VALUE(MID($A4639,6,2)),""))</f>
        <v>0</v>
      </c>
      <c r="L4639" s="39">
        <f>IF(Txn!$K2326="","",Txn!$K2326)</f>
        <v>0</v>
      </c>
      <c r="N4639" s="42">
        <f>IF($D4639="",0,COUNTIF(BankAccts,$D4639))</f>
        <v>0</v>
      </c>
    </row>
    <row r="4640" spans="1:14">
      <c r="A4640" s="38">
        <f>IF(Txn!$B2326="","",Txn!$B2326)</f>
        <v>0</v>
      </c>
      <c r="B4640" s="38">
        <f>IF(Txn!$B2326="","",Txn!$C2326)</f>
        <v>0</v>
      </c>
      <c r="C4640" s="39">
        <f>IF(Txn!$B2326="","","تراکنش بانکی")</f>
        <v>0</v>
      </c>
      <c r="D4640" s="38">
        <f>IF(Txn!$B2326="","",IF(IF(Txn!$U2326="TRF",Txn!$Y2326,Txn!$Z2326)="","",IF(Txn!$U2326="TRF",Txn!$Y2326,Txn!$Z2326)))</f>
        <v>0</v>
      </c>
      <c r="E4640" s="39">
        <f>IF($D4640="","",IFERROR(VLOOKUP($D4640,AcctTbl,2,0),""))</f>
        <v>0</v>
      </c>
      <c r="F4640" s="39">
        <f>IF($D4640="","",IFERROR(VLOOKUP($D4640,AcctTbl,3,0),""))</f>
        <v>0</v>
      </c>
      <c r="G4640" s="39">
        <f>IF(Txn!$B2326="","",Txn!$D2326)</f>
        <v>0</v>
      </c>
      <c r="H4640" s="38">
        <f>IF(Txn!$B2326="","",Txn!$E2326)</f>
        <v>0</v>
      </c>
      <c r="I4640" s="40">
        <f>IF(Txn!$B2326="",0,Txn!$Q2326)</f>
        <v>0</v>
      </c>
      <c r="J4640" s="40">
        <f>IF(Txn!$B2326="",0,Txn!$R2326)</f>
        <v>0</v>
      </c>
      <c r="K4640" s="41">
        <f>IF($A4640="","",IFERROR(VALUE(MID($A4640,6,2)),""))</f>
        <v>0</v>
      </c>
      <c r="L4640" s="39">
        <f>IF(Txn!$K2326="","","طرف مقابل — "&amp;Txn!$K2326)</f>
        <v>0</v>
      </c>
      <c r="N4640" s="42">
        <f>IF($D4640="",0,COUNTIF(BankAccts,$D4640))</f>
        <v>0</v>
      </c>
    </row>
    <row r="4641" spans="1:14">
      <c r="A4641" s="38">
        <f>IF(Txn!$B2327="","",Txn!$B2327)</f>
        <v>0</v>
      </c>
      <c r="B4641" s="38">
        <f>IF(Txn!$B2327="","",Txn!$C2327)</f>
        <v>0</v>
      </c>
      <c r="C4641" s="39">
        <f>IF(Txn!$B2327="","","تراکنش بانکی")</f>
        <v>0</v>
      </c>
      <c r="D4641" s="38">
        <f>IF(Txn!$B2327="","",IF(Txn!$X2327="","",Txn!$X2327))</f>
        <v>0</v>
      </c>
      <c r="E4641" s="39">
        <f>IF($D4641="","",IFERROR(VLOOKUP($D4641,AcctTbl,2,0),""))</f>
        <v>0</v>
      </c>
      <c r="F4641" s="39">
        <f>IF($D4641="","",IFERROR(VLOOKUP($D4641,AcctTbl,3,0),""))</f>
        <v>0</v>
      </c>
      <c r="G4641" s="39">
        <f>IF(Txn!$B2327="","",Txn!$D2327)</f>
        <v>0</v>
      </c>
      <c r="H4641" s="38">
        <f>IF(Txn!$B2327="","",Txn!$E2327)</f>
        <v>0</v>
      </c>
      <c r="I4641" s="40">
        <f>IF(Txn!$B2327="",0,Txn!$O2327)</f>
        <v>0</v>
      </c>
      <c r="J4641" s="40">
        <f>IF(Txn!$B2327="",0,Txn!$P2327)</f>
        <v>0</v>
      </c>
      <c r="K4641" s="41">
        <f>IF($A4641="","",IFERROR(VALUE(MID($A4641,6,2)),""))</f>
        <v>0</v>
      </c>
      <c r="L4641" s="39">
        <f>IF(Txn!$K2327="","",Txn!$K2327)</f>
        <v>0</v>
      </c>
      <c r="N4641" s="42">
        <f>IF($D4641="",0,COUNTIF(BankAccts,$D4641))</f>
        <v>0</v>
      </c>
    </row>
    <row r="4642" spans="1:14">
      <c r="A4642" s="38">
        <f>IF(Txn!$B2327="","",Txn!$B2327)</f>
        <v>0</v>
      </c>
      <c r="B4642" s="38">
        <f>IF(Txn!$B2327="","",Txn!$C2327)</f>
        <v>0</v>
      </c>
      <c r="C4642" s="39">
        <f>IF(Txn!$B2327="","","تراکنش بانکی")</f>
        <v>0</v>
      </c>
      <c r="D4642" s="38">
        <f>IF(Txn!$B2327="","",IF(IF(Txn!$U2327="TRF",Txn!$Y2327,Txn!$Z2327)="","",IF(Txn!$U2327="TRF",Txn!$Y2327,Txn!$Z2327)))</f>
        <v>0</v>
      </c>
      <c r="E4642" s="39">
        <f>IF($D4642="","",IFERROR(VLOOKUP($D4642,AcctTbl,2,0),""))</f>
        <v>0</v>
      </c>
      <c r="F4642" s="39">
        <f>IF($D4642="","",IFERROR(VLOOKUP($D4642,AcctTbl,3,0),""))</f>
        <v>0</v>
      </c>
      <c r="G4642" s="39">
        <f>IF(Txn!$B2327="","",Txn!$D2327)</f>
        <v>0</v>
      </c>
      <c r="H4642" s="38">
        <f>IF(Txn!$B2327="","",Txn!$E2327)</f>
        <v>0</v>
      </c>
      <c r="I4642" s="40">
        <f>IF(Txn!$B2327="",0,Txn!$Q2327)</f>
        <v>0</v>
      </c>
      <c r="J4642" s="40">
        <f>IF(Txn!$B2327="",0,Txn!$R2327)</f>
        <v>0</v>
      </c>
      <c r="K4642" s="41">
        <f>IF($A4642="","",IFERROR(VALUE(MID($A4642,6,2)),""))</f>
        <v>0</v>
      </c>
      <c r="L4642" s="39">
        <f>IF(Txn!$K2327="","","طرف مقابل — "&amp;Txn!$K2327)</f>
        <v>0</v>
      </c>
      <c r="N4642" s="42">
        <f>IF($D4642="",0,COUNTIF(BankAccts,$D4642))</f>
        <v>0</v>
      </c>
    </row>
    <row r="4643" spans="1:14">
      <c r="A4643" s="38">
        <f>IF(Txn!$B2328="","",Txn!$B2328)</f>
        <v>0</v>
      </c>
      <c r="B4643" s="38">
        <f>IF(Txn!$B2328="","",Txn!$C2328)</f>
        <v>0</v>
      </c>
      <c r="C4643" s="39">
        <f>IF(Txn!$B2328="","","تراکنش بانکی")</f>
        <v>0</v>
      </c>
      <c r="D4643" s="38">
        <f>IF(Txn!$B2328="","",IF(Txn!$X2328="","",Txn!$X2328))</f>
        <v>0</v>
      </c>
      <c r="E4643" s="39">
        <f>IF($D4643="","",IFERROR(VLOOKUP($D4643,AcctTbl,2,0),""))</f>
        <v>0</v>
      </c>
      <c r="F4643" s="39">
        <f>IF($D4643="","",IFERROR(VLOOKUP($D4643,AcctTbl,3,0),""))</f>
        <v>0</v>
      </c>
      <c r="G4643" s="39">
        <f>IF(Txn!$B2328="","",Txn!$D2328)</f>
        <v>0</v>
      </c>
      <c r="H4643" s="38">
        <f>IF(Txn!$B2328="","",Txn!$E2328)</f>
        <v>0</v>
      </c>
      <c r="I4643" s="40">
        <f>IF(Txn!$B2328="",0,Txn!$O2328)</f>
        <v>0</v>
      </c>
      <c r="J4643" s="40">
        <f>IF(Txn!$B2328="",0,Txn!$P2328)</f>
        <v>0</v>
      </c>
      <c r="K4643" s="41">
        <f>IF($A4643="","",IFERROR(VALUE(MID($A4643,6,2)),""))</f>
        <v>0</v>
      </c>
      <c r="L4643" s="39">
        <f>IF(Txn!$K2328="","",Txn!$K2328)</f>
        <v>0</v>
      </c>
      <c r="N4643" s="42">
        <f>IF($D4643="",0,COUNTIF(BankAccts,$D4643))</f>
        <v>0</v>
      </c>
    </row>
    <row r="4644" spans="1:14">
      <c r="A4644" s="38">
        <f>IF(Txn!$B2328="","",Txn!$B2328)</f>
        <v>0</v>
      </c>
      <c r="B4644" s="38">
        <f>IF(Txn!$B2328="","",Txn!$C2328)</f>
        <v>0</v>
      </c>
      <c r="C4644" s="39">
        <f>IF(Txn!$B2328="","","تراکنش بانکی")</f>
        <v>0</v>
      </c>
      <c r="D4644" s="38">
        <f>IF(Txn!$B2328="","",IF(IF(Txn!$U2328="TRF",Txn!$Y2328,Txn!$Z2328)="","",IF(Txn!$U2328="TRF",Txn!$Y2328,Txn!$Z2328)))</f>
        <v>0</v>
      </c>
      <c r="E4644" s="39">
        <f>IF($D4644="","",IFERROR(VLOOKUP($D4644,AcctTbl,2,0),""))</f>
        <v>0</v>
      </c>
      <c r="F4644" s="39">
        <f>IF($D4644="","",IFERROR(VLOOKUP($D4644,AcctTbl,3,0),""))</f>
        <v>0</v>
      </c>
      <c r="G4644" s="39">
        <f>IF(Txn!$B2328="","",Txn!$D2328)</f>
        <v>0</v>
      </c>
      <c r="H4644" s="38">
        <f>IF(Txn!$B2328="","",Txn!$E2328)</f>
        <v>0</v>
      </c>
      <c r="I4644" s="40">
        <f>IF(Txn!$B2328="",0,Txn!$Q2328)</f>
        <v>0</v>
      </c>
      <c r="J4644" s="40">
        <f>IF(Txn!$B2328="",0,Txn!$R2328)</f>
        <v>0</v>
      </c>
      <c r="K4644" s="41">
        <f>IF($A4644="","",IFERROR(VALUE(MID($A4644,6,2)),""))</f>
        <v>0</v>
      </c>
      <c r="L4644" s="39">
        <f>IF(Txn!$K2328="","","طرف مقابل — "&amp;Txn!$K2328)</f>
        <v>0</v>
      </c>
      <c r="N4644" s="42">
        <f>IF($D4644="",0,COUNTIF(BankAccts,$D4644))</f>
        <v>0</v>
      </c>
    </row>
    <row r="4645" spans="1:14">
      <c r="A4645" s="38">
        <f>IF(Txn!$B2329="","",Txn!$B2329)</f>
        <v>0</v>
      </c>
      <c r="B4645" s="38">
        <f>IF(Txn!$B2329="","",Txn!$C2329)</f>
        <v>0</v>
      </c>
      <c r="C4645" s="39">
        <f>IF(Txn!$B2329="","","تراکنش بانکی")</f>
        <v>0</v>
      </c>
      <c r="D4645" s="38">
        <f>IF(Txn!$B2329="","",IF(Txn!$X2329="","",Txn!$X2329))</f>
        <v>0</v>
      </c>
      <c r="E4645" s="39">
        <f>IF($D4645="","",IFERROR(VLOOKUP($D4645,AcctTbl,2,0),""))</f>
        <v>0</v>
      </c>
      <c r="F4645" s="39">
        <f>IF($D4645="","",IFERROR(VLOOKUP($D4645,AcctTbl,3,0),""))</f>
        <v>0</v>
      </c>
      <c r="G4645" s="39">
        <f>IF(Txn!$B2329="","",Txn!$D2329)</f>
        <v>0</v>
      </c>
      <c r="H4645" s="38">
        <f>IF(Txn!$B2329="","",Txn!$E2329)</f>
        <v>0</v>
      </c>
      <c r="I4645" s="40">
        <f>IF(Txn!$B2329="",0,Txn!$O2329)</f>
        <v>0</v>
      </c>
      <c r="J4645" s="40">
        <f>IF(Txn!$B2329="",0,Txn!$P2329)</f>
        <v>0</v>
      </c>
      <c r="K4645" s="41">
        <f>IF($A4645="","",IFERROR(VALUE(MID($A4645,6,2)),""))</f>
        <v>0</v>
      </c>
      <c r="L4645" s="39">
        <f>IF(Txn!$K2329="","",Txn!$K2329)</f>
        <v>0</v>
      </c>
      <c r="N4645" s="42">
        <f>IF($D4645="",0,COUNTIF(BankAccts,$D4645))</f>
        <v>0</v>
      </c>
    </row>
    <row r="4646" spans="1:14">
      <c r="A4646" s="38">
        <f>IF(Txn!$B2329="","",Txn!$B2329)</f>
        <v>0</v>
      </c>
      <c r="B4646" s="38">
        <f>IF(Txn!$B2329="","",Txn!$C2329)</f>
        <v>0</v>
      </c>
      <c r="C4646" s="39">
        <f>IF(Txn!$B2329="","","تراکنش بانکی")</f>
        <v>0</v>
      </c>
      <c r="D4646" s="38">
        <f>IF(Txn!$B2329="","",IF(IF(Txn!$U2329="TRF",Txn!$Y2329,Txn!$Z2329)="","",IF(Txn!$U2329="TRF",Txn!$Y2329,Txn!$Z2329)))</f>
        <v>0</v>
      </c>
      <c r="E4646" s="39">
        <f>IF($D4646="","",IFERROR(VLOOKUP($D4646,AcctTbl,2,0),""))</f>
        <v>0</v>
      </c>
      <c r="F4646" s="39">
        <f>IF($D4646="","",IFERROR(VLOOKUP($D4646,AcctTbl,3,0),""))</f>
        <v>0</v>
      </c>
      <c r="G4646" s="39">
        <f>IF(Txn!$B2329="","",Txn!$D2329)</f>
        <v>0</v>
      </c>
      <c r="H4646" s="38">
        <f>IF(Txn!$B2329="","",Txn!$E2329)</f>
        <v>0</v>
      </c>
      <c r="I4646" s="40">
        <f>IF(Txn!$B2329="",0,Txn!$Q2329)</f>
        <v>0</v>
      </c>
      <c r="J4646" s="40">
        <f>IF(Txn!$B2329="",0,Txn!$R2329)</f>
        <v>0</v>
      </c>
      <c r="K4646" s="41">
        <f>IF($A4646="","",IFERROR(VALUE(MID($A4646,6,2)),""))</f>
        <v>0</v>
      </c>
      <c r="L4646" s="39">
        <f>IF(Txn!$K2329="","","طرف مقابل — "&amp;Txn!$K2329)</f>
        <v>0</v>
      </c>
      <c r="N4646" s="42">
        <f>IF($D4646="",0,COUNTIF(BankAccts,$D4646))</f>
        <v>0</v>
      </c>
    </row>
    <row r="4647" spans="1:14">
      <c r="A4647" s="38">
        <f>IF(Txn!$B2330="","",Txn!$B2330)</f>
        <v>0</v>
      </c>
      <c r="B4647" s="38">
        <f>IF(Txn!$B2330="","",Txn!$C2330)</f>
        <v>0</v>
      </c>
      <c r="C4647" s="39">
        <f>IF(Txn!$B2330="","","تراکنش بانکی")</f>
        <v>0</v>
      </c>
      <c r="D4647" s="38">
        <f>IF(Txn!$B2330="","",IF(Txn!$X2330="","",Txn!$X2330))</f>
        <v>0</v>
      </c>
      <c r="E4647" s="39">
        <f>IF($D4647="","",IFERROR(VLOOKUP($D4647,AcctTbl,2,0),""))</f>
        <v>0</v>
      </c>
      <c r="F4647" s="39">
        <f>IF($D4647="","",IFERROR(VLOOKUP($D4647,AcctTbl,3,0),""))</f>
        <v>0</v>
      </c>
      <c r="G4647" s="39">
        <f>IF(Txn!$B2330="","",Txn!$D2330)</f>
        <v>0</v>
      </c>
      <c r="H4647" s="38">
        <f>IF(Txn!$B2330="","",Txn!$E2330)</f>
        <v>0</v>
      </c>
      <c r="I4647" s="40">
        <f>IF(Txn!$B2330="",0,Txn!$O2330)</f>
        <v>0</v>
      </c>
      <c r="J4647" s="40">
        <f>IF(Txn!$B2330="",0,Txn!$P2330)</f>
        <v>0</v>
      </c>
      <c r="K4647" s="41">
        <f>IF($A4647="","",IFERROR(VALUE(MID($A4647,6,2)),""))</f>
        <v>0</v>
      </c>
      <c r="L4647" s="39">
        <f>IF(Txn!$K2330="","",Txn!$K2330)</f>
        <v>0</v>
      </c>
      <c r="N4647" s="42">
        <f>IF($D4647="",0,COUNTIF(BankAccts,$D4647))</f>
        <v>0</v>
      </c>
    </row>
    <row r="4648" spans="1:14">
      <c r="A4648" s="38">
        <f>IF(Txn!$B2330="","",Txn!$B2330)</f>
        <v>0</v>
      </c>
      <c r="B4648" s="38">
        <f>IF(Txn!$B2330="","",Txn!$C2330)</f>
        <v>0</v>
      </c>
      <c r="C4648" s="39">
        <f>IF(Txn!$B2330="","","تراکنش بانکی")</f>
        <v>0</v>
      </c>
      <c r="D4648" s="38">
        <f>IF(Txn!$B2330="","",IF(IF(Txn!$U2330="TRF",Txn!$Y2330,Txn!$Z2330)="","",IF(Txn!$U2330="TRF",Txn!$Y2330,Txn!$Z2330)))</f>
        <v>0</v>
      </c>
      <c r="E4648" s="39">
        <f>IF($D4648="","",IFERROR(VLOOKUP($D4648,AcctTbl,2,0),""))</f>
        <v>0</v>
      </c>
      <c r="F4648" s="39">
        <f>IF($D4648="","",IFERROR(VLOOKUP($D4648,AcctTbl,3,0),""))</f>
        <v>0</v>
      </c>
      <c r="G4648" s="39">
        <f>IF(Txn!$B2330="","",Txn!$D2330)</f>
        <v>0</v>
      </c>
      <c r="H4648" s="38">
        <f>IF(Txn!$B2330="","",Txn!$E2330)</f>
        <v>0</v>
      </c>
      <c r="I4648" s="40">
        <f>IF(Txn!$B2330="",0,Txn!$Q2330)</f>
        <v>0</v>
      </c>
      <c r="J4648" s="40">
        <f>IF(Txn!$B2330="",0,Txn!$R2330)</f>
        <v>0</v>
      </c>
      <c r="K4648" s="41">
        <f>IF($A4648="","",IFERROR(VALUE(MID($A4648,6,2)),""))</f>
        <v>0</v>
      </c>
      <c r="L4648" s="39">
        <f>IF(Txn!$K2330="","","طرف مقابل — "&amp;Txn!$K2330)</f>
        <v>0</v>
      </c>
      <c r="N4648" s="42">
        <f>IF($D4648="",0,COUNTIF(BankAccts,$D4648))</f>
        <v>0</v>
      </c>
    </row>
    <row r="4649" spans="1:14">
      <c r="A4649" s="38">
        <f>IF(Txn!$B2331="","",Txn!$B2331)</f>
        <v>0</v>
      </c>
      <c r="B4649" s="38">
        <f>IF(Txn!$B2331="","",Txn!$C2331)</f>
        <v>0</v>
      </c>
      <c r="C4649" s="39">
        <f>IF(Txn!$B2331="","","تراکنش بانکی")</f>
        <v>0</v>
      </c>
      <c r="D4649" s="38">
        <f>IF(Txn!$B2331="","",IF(Txn!$X2331="","",Txn!$X2331))</f>
        <v>0</v>
      </c>
      <c r="E4649" s="39">
        <f>IF($D4649="","",IFERROR(VLOOKUP($D4649,AcctTbl,2,0),""))</f>
        <v>0</v>
      </c>
      <c r="F4649" s="39">
        <f>IF($D4649="","",IFERROR(VLOOKUP($D4649,AcctTbl,3,0),""))</f>
        <v>0</v>
      </c>
      <c r="G4649" s="39">
        <f>IF(Txn!$B2331="","",Txn!$D2331)</f>
        <v>0</v>
      </c>
      <c r="H4649" s="38">
        <f>IF(Txn!$B2331="","",Txn!$E2331)</f>
        <v>0</v>
      </c>
      <c r="I4649" s="40">
        <f>IF(Txn!$B2331="",0,Txn!$O2331)</f>
        <v>0</v>
      </c>
      <c r="J4649" s="40">
        <f>IF(Txn!$B2331="",0,Txn!$P2331)</f>
        <v>0</v>
      </c>
      <c r="K4649" s="41">
        <f>IF($A4649="","",IFERROR(VALUE(MID($A4649,6,2)),""))</f>
        <v>0</v>
      </c>
      <c r="L4649" s="39">
        <f>IF(Txn!$K2331="","",Txn!$K2331)</f>
        <v>0</v>
      </c>
      <c r="N4649" s="42">
        <f>IF($D4649="",0,COUNTIF(BankAccts,$D4649))</f>
        <v>0</v>
      </c>
    </row>
    <row r="4650" spans="1:14">
      <c r="A4650" s="38">
        <f>IF(Txn!$B2331="","",Txn!$B2331)</f>
        <v>0</v>
      </c>
      <c r="B4650" s="38">
        <f>IF(Txn!$B2331="","",Txn!$C2331)</f>
        <v>0</v>
      </c>
      <c r="C4650" s="39">
        <f>IF(Txn!$B2331="","","تراکنش بانکی")</f>
        <v>0</v>
      </c>
      <c r="D4650" s="38">
        <f>IF(Txn!$B2331="","",IF(IF(Txn!$U2331="TRF",Txn!$Y2331,Txn!$Z2331)="","",IF(Txn!$U2331="TRF",Txn!$Y2331,Txn!$Z2331)))</f>
        <v>0</v>
      </c>
      <c r="E4650" s="39">
        <f>IF($D4650="","",IFERROR(VLOOKUP($D4650,AcctTbl,2,0),""))</f>
        <v>0</v>
      </c>
      <c r="F4650" s="39">
        <f>IF($D4650="","",IFERROR(VLOOKUP($D4650,AcctTbl,3,0),""))</f>
        <v>0</v>
      </c>
      <c r="G4650" s="39">
        <f>IF(Txn!$B2331="","",Txn!$D2331)</f>
        <v>0</v>
      </c>
      <c r="H4650" s="38">
        <f>IF(Txn!$B2331="","",Txn!$E2331)</f>
        <v>0</v>
      </c>
      <c r="I4650" s="40">
        <f>IF(Txn!$B2331="",0,Txn!$Q2331)</f>
        <v>0</v>
      </c>
      <c r="J4650" s="40">
        <f>IF(Txn!$B2331="",0,Txn!$R2331)</f>
        <v>0</v>
      </c>
      <c r="K4650" s="41">
        <f>IF($A4650="","",IFERROR(VALUE(MID($A4650,6,2)),""))</f>
        <v>0</v>
      </c>
      <c r="L4650" s="39">
        <f>IF(Txn!$K2331="","","طرف مقابل — "&amp;Txn!$K2331)</f>
        <v>0</v>
      </c>
      <c r="N4650" s="42">
        <f>IF($D4650="",0,COUNTIF(BankAccts,$D4650))</f>
        <v>0</v>
      </c>
    </row>
    <row r="4651" spans="1:14">
      <c r="A4651" s="38">
        <f>IF(Txn!$B2332="","",Txn!$B2332)</f>
        <v>0</v>
      </c>
      <c r="B4651" s="38">
        <f>IF(Txn!$B2332="","",Txn!$C2332)</f>
        <v>0</v>
      </c>
      <c r="C4651" s="39">
        <f>IF(Txn!$B2332="","","تراکنش بانکی")</f>
        <v>0</v>
      </c>
      <c r="D4651" s="38">
        <f>IF(Txn!$B2332="","",IF(Txn!$X2332="","",Txn!$X2332))</f>
        <v>0</v>
      </c>
      <c r="E4651" s="39">
        <f>IF($D4651="","",IFERROR(VLOOKUP($D4651,AcctTbl,2,0),""))</f>
        <v>0</v>
      </c>
      <c r="F4651" s="39">
        <f>IF($D4651="","",IFERROR(VLOOKUP($D4651,AcctTbl,3,0),""))</f>
        <v>0</v>
      </c>
      <c r="G4651" s="39">
        <f>IF(Txn!$B2332="","",Txn!$D2332)</f>
        <v>0</v>
      </c>
      <c r="H4651" s="38">
        <f>IF(Txn!$B2332="","",Txn!$E2332)</f>
        <v>0</v>
      </c>
      <c r="I4651" s="40">
        <f>IF(Txn!$B2332="",0,Txn!$O2332)</f>
        <v>0</v>
      </c>
      <c r="J4651" s="40">
        <f>IF(Txn!$B2332="",0,Txn!$P2332)</f>
        <v>0</v>
      </c>
      <c r="K4651" s="41">
        <f>IF($A4651="","",IFERROR(VALUE(MID($A4651,6,2)),""))</f>
        <v>0</v>
      </c>
      <c r="L4651" s="39">
        <f>IF(Txn!$K2332="","",Txn!$K2332)</f>
        <v>0</v>
      </c>
      <c r="N4651" s="42">
        <f>IF($D4651="",0,COUNTIF(BankAccts,$D4651))</f>
        <v>0</v>
      </c>
    </row>
    <row r="4652" spans="1:14">
      <c r="A4652" s="38">
        <f>IF(Txn!$B2332="","",Txn!$B2332)</f>
        <v>0</v>
      </c>
      <c r="B4652" s="38">
        <f>IF(Txn!$B2332="","",Txn!$C2332)</f>
        <v>0</v>
      </c>
      <c r="C4652" s="39">
        <f>IF(Txn!$B2332="","","تراکنش بانکی")</f>
        <v>0</v>
      </c>
      <c r="D4652" s="38">
        <f>IF(Txn!$B2332="","",IF(IF(Txn!$U2332="TRF",Txn!$Y2332,Txn!$Z2332)="","",IF(Txn!$U2332="TRF",Txn!$Y2332,Txn!$Z2332)))</f>
        <v>0</v>
      </c>
      <c r="E4652" s="39">
        <f>IF($D4652="","",IFERROR(VLOOKUP($D4652,AcctTbl,2,0),""))</f>
        <v>0</v>
      </c>
      <c r="F4652" s="39">
        <f>IF($D4652="","",IFERROR(VLOOKUP($D4652,AcctTbl,3,0),""))</f>
        <v>0</v>
      </c>
      <c r="G4652" s="39">
        <f>IF(Txn!$B2332="","",Txn!$D2332)</f>
        <v>0</v>
      </c>
      <c r="H4652" s="38">
        <f>IF(Txn!$B2332="","",Txn!$E2332)</f>
        <v>0</v>
      </c>
      <c r="I4652" s="40">
        <f>IF(Txn!$B2332="",0,Txn!$Q2332)</f>
        <v>0</v>
      </c>
      <c r="J4652" s="40">
        <f>IF(Txn!$B2332="",0,Txn!$R2332)</f>
        <v>0</v>
      </c>
      <c r="K4652" s="41">
        <f>IF($A4652="","",IFERROR(VALUE(MID($A4652,6,2)),""))</f>
        <v>0</v>
      </c>
      <c r="L4652" s="39">
        <f>IF(Txn!$K2332="","","طرف مقابل — "&amp;Txn!$K2332)</f>
        <v>0</v>
      </c>
      <c r="N4652" s="42">
        <f>IF($D4652="",0,COUNTIF(BankAccts,$D4652))</f>
        <v>0</v>
      </c>
    </row>
    <row r="4653" spans="1:14">
      <c r="A4653" s="38">
        <f>IF(Txn!$B2333="","",Txn!$B2333)</f>
        <v>0</v>
      </c>
      <c r="B4653" s="38">
        <f>IF(Txn!$B2333="","",Txn!$C2333)</f>
        <v>0</v>
      </c>
      <c r="C4653" s="39">
        <f>IF(Txn!$B2333="","","تراکنش بانکی")</f>
        <v>0</v>
      </c>
      <c r="D4653" s="38">
        <f>IF(Txn!$B2333="","",IF(Txn!$X2333="","",Txn!$X2333))</f>
        <v>0</v>
      </c>
      <c r="E4653" s="39">
        <f>IF($D4653="","",IFERROR(VLOOKUP($D4653,AcctTbl,2,0),""))</f>
        <v>0</v>
      </c>
      <c r="F4653" s="39">
        <f>IF($D4653="","",IFERROR(VLOOKUP($D4653,AcctTbl,3,0),""))</f>
        <v>0</v>
      </c>
      <c r="G4653" s="39">
        <f>IF(Txn!$B2333="","",Txn!$D2333)</f>
        <v>0</v>
      </c>
      <c r="H4653" s="38">
        <f>IF(Txn!$B2333="","",Txn!$E2333)</f>
        <v>0</v>
      </c>
      <c r="I4653" s="40">
        <f>IF(Txn!$B2333="",0,Txn!$O2333)</f>
        <v>0</v>
      </c>
      <c r="J4653" s="40">
        <f>IF(Txn!$B2333="",0,Txn!$P2333)</f>
        <v>0</v>
      </c>
      <c r="K4653" s="41">
        <f>IF($A4653="","",IFERROR(VALUE(MID($A4653,6,2)),""))</f>
        <v>0</v>
      </c>
      <c r="L4653" s="39">
        <f>IF(Txn!$K2333="","",Txn!$K2333)</f>
        <v>0</v>
      </c>
      <c r="N4653" s="42">
        <f>IF($D4653="",0,COUNTIF(BankAccts,$D4653))</f>
        <v>0</v>
      </c>
    </row>
    <row r="4654" spans="1:14">
      <c r="A4654" s="38">
        <f>IF(Txn!$B2333="","",Txn!$B2333)</f>
        <v>0</v>
      </c>
      <c r="B4654" s="38">
        <f>IF(Txn!$B2333="","",Txn!$C2333)</f>
        <v>0</v>
      </c>
      <c r="C4654" s="39">
        <f>IF(Txn!$B2333="","","تراکنش بانکی")</f>
        <v>0</v>
      </c>
      <c r="D4654" s="38">
        <f>IF(Txn!$B2333="","",IF(IF(Txn!$U2333="TRF",Txn!$Y2333,Txn!$Z2333)="","",IF(Txn!$U2333="TRF",Txn!$Y2333,Txn!$Z2333)))</f>
        <v>0</v>
      </c>
      <c r="E4654" s="39">
        <f>IF($D4654="","",IFERROR(VLOOKUP($D4654,AcctTbl,2,0),""))</f>
        <v>0</v>
      </c>
      <c r="F4654" s="39">
        <f>IF($D4654="","",IFERROR(VLOOKUP($D4654,AcctTbl,3,0),""))</f>
        <v>0</v>
      </c>
      <c r="G4654" s="39">
        <f>IF(Txn!$B2333="","",Txn!$D2333)</f>
        <v>0</v>
      </c>
      <c r="H4654" s="38">
        <f>IF(Txn!$B2333="","",Txn!$E2333)</f>
        <v>0</v>
      </c>
      <c r="I4654" s="40">
        <f>IF(Txn!$B2333="",0,Txn!$Q2333)</f>
        <v>0</v>
      </c>
      <c r="J4654" s="40">
        <f>IF(Txn!$B2333="",0,Txn!$R2333)</f>
        <v>0</v>
      </c>
      <c r="K4654" s="41">
        <f>IF($A4654="","",IFERROR(VALUE(MID($A4654,6,2)),""))</f>
        <v>0</v>
      </c>
      <c r="L4654" s="39">
        <f>IF(Txn!$K2333="","","طرف مقابل — "&amp;Txn!$K2333)</f>
        <v>0</v>
      </c>
      <c r="N4654" s="42">
        <f>IF($D4654="",0,COUNTIF(BankAccts,$D4654))</f>
        <v>0</v>
      </c>
    </row>
    <row r="4655" spans="1:14">
      <c r="A4655" s="38">
        <f>IF(Txn!$B2334="","",Txn!$B2334)</f>
        <v>0</v>
      </c>
      <c r="B4655" s="38">
        <f>IF(Txn!$B2334="","",Txn!$C2334)</f>
        <v>0</v>
      </c>
      <c r="C4655" s="39">
        <f>IF(Txn!$B2334="","","تراکنش بانکی")</f>
        <v>0</v>
      </c>
      <c r="D4655" s="38">
        <f>IF(Txn!$B2334="","",IF(Txn!$X2334="","",Txn!$X2334))</f>
        <v>0</v>
      </c>
      <c r="E4655" s="39">
        <f>IF($D4655="","",IFERROR(VLOOKUP($D4655,AcctTbl,2,0),""))</f>
        <v>0</v>
      </c>
      <c r="F4655" s="39">
        <f>IF($D4655="","",IFERROR(VLOOKUP($D4655,AcctTbl,3,0),""))</f>
        <v>0</v>
      </c>
      <c r="G4655" s="39">
        <f>IF(Txn!$B2334="","",Txn!$D2334)</f>
        <v>0</v>
      </c>
      <c r="H4655" s="38">
        <f>IF(Txn!$B2334="","",Txn!$E2334)</f>
        <v>0</v>
      </c>
      <c r="I4655" s="40">
        <f>IF(Txn!$B2334="",0,Txn!$O2334)</f>
        <v>0</v>
      </c>
      <c r="J4655" s="40">
        <f>IF(Txn!$B2334="",0,Txn!$P2334)</f>
        <v>0</v>
      </c>
      <c r="K4655" s="41">
        <f>IF($A4655="","",IFERROR(VALUE(MID($A4655,6,2)),""))</f>
        <v>0</v>
      </c>
      <c r="L4655" s="39">
        <f>IF(Txn!$K2334="","",Txn!$K2334)</f>
        <v>0</v>
      </c>
      <c r="N4655" s="42">
        <f>IF($D4655="",0,COUNTIF(BankAccts,$D4655))</f>
        <v>0</v>
      </c>
    </row>
    <row r="4656" spans="1:14">
      <c r="A4656" s="38">
        <f>IF(Txn!$B2334="","",Txn!$B2334)</f>
        <v>0</v>
      </c>
      <c r="B4656" s="38">
        <f>IF(Txn!$B2334="","",Txn!$C2334)</f>
        <v>0</v>
      </c>
      <c r="C4656" s="39">
        <f>IF(Txn!$B2334="","","تراکنش بانکی")</f>
        <v>0</v>
      </c>
      <c r="D4656" s="38">
        <f>IF(Txn!$B2334="","",IF(IF(Txn!$U2334="TRF",Txn!$Y2334,Txn!$Z2334)="","",IF(Txn!$U2334="TRF",Txn!$Y2334,Txn!$Z2334)))</f>
        <v>0</v>
      </c>
      <c r="E4656" s="39">
        <f>IF($D4656="","",IFERROR(VLOOKUP($D4656,AcctTbl,2,0),""))</f>
        <v>0</v>
      </c>
      <c r="F4656" s="39">
        <f>IF($D4656="","",IFERROR(VLOOKUP($D4656,AcctTbl,3,0),""))</f>
        <v>0</v>
      </c>
      <c r="G4656" s="39">
        <f>IF(Txn!$B2334="","",Txn!$D2334)</f>
        <v>0</v>
      </c>
      <c r="H4656" s="38">
        <f>IF(Txn!$B2334="","",Txn!$E2334)</f>
        <v>0</v>
      </c>
      <c r="I4656" s="40">
        <f>IF(Txn!$B2334="",0,Txn!$Q2334)</f>
        <v>0</v>
      </c>
      <c r="J4656" s="40">
        <f>IF(Txn!$B2334="",0,Txn!$R2334)</f>
        <v>0</v>
      </c>
      <c r="K4656" s="41">
        <f>IF($A4656="","",IFERROR(VALUE(MID($A4656,6,2)),""))</f>
        <v>0</v>
      </c>
      <c r="L4656" s="39">
        <f>IF(Txn!$K2334="","","طرف مقابل — "&amp;Txn!$K2334)</f>
        <v>0</v>
      </c>
      <c r="N4656" s="42">
        <f>IF($D4656="",0,COUNTIF(BankAccts,$D4656))</f>
        <v>0</v>
      </c>
    </row>
    <row r="4657" spans="1:14">
      <c r="A4657" s="38">
        <f>IF(Txn!$B2335="","",Txn!$B2335)</f>
        <v>0</v>
      </c>
      <c r="B4657" s="38">
        <f>IF(Txn!$B2335="","",Txn!$C2335)</f>
        <v>0</v>
      </c>
      <c r="C4657" s="39">
        <f>IF(Txn!$B2335="","","تراکنش بانکی")</f>
        <v>0</v>
      </c>
      <c r="D4657" s="38">
        <f>IF(Txn!$B2335="","",IF(Txn!$X2335="","",Txn!$X2335))</f>
        <v>0</v>
      </c>
      <c r="E4657" s="39">
        <f>IF($D4657="","",IFERROR(VLOOKUP($D4657,AcctTbl,2,0),""))</f>
        <v>0</v>
      </c>
      <c r="F4657" s="39">
        <f>IF($D4657="","",IFERROR(VLOOKUP($D4657,AcctTbl,3,0),""))</f>
        <v>0</v>
      </c>
      <c r="G4657" s="39">
        <f>IF(Txn!$B2335="","",Txn!$D2335)</f>
        <v>0</v>
      </c>
      <c r="H4657" s="38">
        <f>IF(Txn!$B2335="","",Txn!$E2335)</f>
        <v>0</v>
      </c>
      <c r="I4657" s="40">
        <f>IF(Txn!$B2335="",0,Txn!$O2335)</f>
        <v>0</v>
      </c>
      <c r="J4657" s="40">
        <f>IF(Txn!$B2335="",0,Txn!$P2335)</f>
        <v>0</v>
      </c>
      <c r="K4657" s="41">
        <f>IF($A4657="","",IFERROR(VALUE(MID($A4657,6,2)),""))</f>
        <v>0</v>
      </c>
      <c r="L4657" s="39">
        <f>IF(Txn!$K2335="","",Txn!$K2335)</f>
        <v>0</v>
      </c>
      <c r="N4657" s="42">
        <f>IF($D4657="",0,COUNTIF(BankAccts,$D4657))</f>
        <v>0</v>
      </c>
    </row>
    <row r="4658" spans="1:14">
      <c r="A4658" s="38">
        <f>IF(Txn!$B2335="","",Txn!$B2335)</f>
        <v>0</v>
      </c>
      <c r="B4658" s="38">
        <f>IF(Txn!$B2335="","",Txn!$C2335)</f>
        <v>0</v>
      </c>
      <c r="C4658" s="39">
        <f>IF(Txn!$B2335="","","تراکنش بانکی")</f>
        <v>0</v>
      </c>
      <c r="D4658" s="38">
        <f>IF(Txn!$B2335="","",IF(IF(Txn!$U2335="TRF",Txn!$Y2335,Txn!$Z2335)="","",IF(Txn!$U2335="TRF",Txn!$Y2335,Txn!$Z2335)))</f>
        <v>0</v>
      </c>
      <c r="E4658" s="39">
        <f>IF($D4658="","",IFERROR(VLOOKUP($D4658,AcctTbl,2,0),""))</f>
        <v>0</v>
      </c>
      <c r="F4658" s="39">
        <f>IF($D4658="","",IFERROR(VLOOKUP($D4658,AcctTbl,3,0),""))</f>
        <v>0</v>
      </c>
      <c r="G4658" s="39">
        <f>IF(Txn!$B2335="","",Txn!$D2335)</f>
        <v>0</v>
      </c>
      <c r="H4658" s="38">
        <f>IF(Txn!$B2335="","",Txn!$E2335)</f>
        <v>0</v>
      </c>
      <c r="I4658" s="40">
        <f>IF(Txn!$B2335="",0,Txn!$Q2335)</f>
        <v>0</v>
      </c>
      <c r="J4658" s="40">
        <f>IF(Txn!$B2335="",0,Txn!$R2335)</f>
        <v>0</v>
      </c>
      <c r="K4658" s="41">
        <f>IF($A4658="","",IFERROR(VALUE(MID($A4658,6,2)),""))</f>
        <v>0</v>
      </c>
      <c r="L4658" s="39">
        <f>IF(Txn!$K2335="","","طرف مقابل — "&amp;Txn!$K2335)</f>
        <v>0</v>
      </c>
      <c r="N4658" s="42">
        <f>IF($D4658="",0,COUNTIF(BankAccts,$D4658))</f>
        <v>0</v>
      </c>
    </row>
    <row r="4659" spans="1:14">
      <c r="A4659" s="38">
        <f>IF(Txn!$B2336="","",Txn!$B2336)</f>
        <v>0</v>
      </c>
      <c r="B4659" s="38">
        <f>IF(Txn!$B2336="","",Txn!$C2336)</f>
        <v>0</v>
      </c>
      <c r="C4659" s="39">
        <f>IF(Txn!$B2336="","","تراکنش بانکی")</f>
        <v>0</v>
      </c>
      <c r="D4659" s="38">
        <f>IF(Txn!$B2336="","",IF(Txn!$X2336="","",Txn!$X2336))</f>
        <v>0</v>
      </c>
      <c r="E4659" s="39">
        <f>IF($D4659="","",IFERROR(VLOOKUP($D4659,AcctTbl,2,0),""))</f>
        <v>0</v>
      </c>
      <c r="F4659" s="39">
        <f>IF($D4659="","",IFERROR(VLOOKUP($D4659,AcctTbl,3,0),""))</f>
        <v>0</v>
      </c>
      <c r="G4659" s="39">
        <f>IF(Txn!$B2336="","",Txn!$D2336)</f>
        <v>0</v>
      </c>
      <c r="H4659" s="38">
        <f>IF(Txn!$B2336="","",Txn!$E2336)</f>
        <v>0</v>
      </c>
      <c r="I4659" s="40">
        <f>IF(Txn!$B2336="",0,Txn!$O2336)</f>
        <v>0</v>
      </c>
      <c r="J4659" s="40">
        <f>IF(Txn!$B2336="",0,Txn!$P2336)</f>
        <v>0</v>
      </c>
      <c r="K4659" s="41">
        <f>IF($A4659="","",IFERROR(VALUE(MID($A4659,6,2)),""))</f>
        <v>0</v>
      </c>
      <c r="L4659" s="39">
        <f>IF(Txn!$K2336="","",Txn!$K2336)</f>
        <v>0</v>
      </c>
      <c r="N4659" s="42">
        <f>IF($D4659="",0,COUNTIF(BankAccts,$D4659))</f>
        <v>0</v>
      </c>
    </row>
    <row r="4660" spans="1:14">
      <c r="A4660" s="38">
        <f>IF(Txn!$B2336="","",Txn!$B2336)</f>
        <v>0</v>
      </c>
      <c r="B4660" s="38">
        <f>IF(Txn!$B2336="","",Txn!$C2336)</f>
        <v>0</v>
      </c>
      <c r="C4660" s="39">
        <f>IF(Txn!$B2336="","","تراکنش بانکی")</f>
        <v>0</v>
      </c>
      <c r="D4660" s="38">
        <f>IF(Txn!$B2336="","",IF(IF(Txn!$U2336="TRF",Txn!$Y2336,Txn!$Z2336)="","",IF(Txn!$U2336="TRF",Txn!$Y2336,Txn!$Z2336)))</f>
        <v>0</v>
      </c>
      <c r="E4660" s="39">
        <f>IF($D4660="","",IFERROR(VLOOKUP($D4660,AcctTbl,2,0),""))</f>
        <v>0</v>
      </c>
      <c r="F4660" s="39">
        <f>IF($D4660="","",IFERROR(VLOOKUP($D4660,AcctTbl,3,0),""))</f>
        <v>0</v>
      </c>
      <c r="G4660" s="39">
        <f>IF(Txn!$B2336="","",Txn!$D2336)</f>
        <v>0</v>
      </c>
      <c r="H4660" s="38">
        <f>IF(Txn!$B2336="","",Txn!$E2336)</f>
        <v>0</v>
      </c>
      <c r="I4660" s="40">
        <f>IF(Txn!$B2336="",0,Txn!$Q2336)</f>
        <v>0</v>
      </c>
      <c r="J4660" s="40">
        <f>IF(Txn!$B2336="",0,Txn!$R2336)</f>
        <v>0</v>
      </c>
      <c r="K4660" s="41">
        <f>IF($A4660="","",IFERROR(VALUE(MID($A4660,6,2)),""))</f>
        <v>0</v>
      </c>
      <c r="L4660" s="39">
        <f>IF(Txn!$K2336="","","طرف مقابل — "&amp;Txn!$K2336)</f>
        <v>0</v>
      </c>
      <c r="N4660" s="42">
        <f>IF($D4660="",0,COUNTIF(BankAccts,$D4660))</f>
        <v>0</v>
      </c>
    </row>
    <row r="4661" spans="1:14">
      <c r="A4661" s="38">
        <f>IF(Txn!$B2337="","",Txn!$B2337)</f>
        <v>0</v>
      </c>
      <c r="B4661" s="38">
        <f>IF(Txn!$B2337="","",Txn!$C2337)</f>
        <v>0</v>
      </c>
      <c r="C4661" s="39">
        <f>IF(Txn!$B2337="","","تراکنش بانکی")</f>
        <v>0</v>
      </c>
      <c r="D4661" s="38">
        <f>IF(Txn!$B2337="","",IF(Txn!$X2337="","",Txn!$X2337))</f>
        <v>0</v>
      </c>
      <c r="E4661" s="39">
        <f>IF($D4661="","",IFERROR(VLOOKUP($D4661,AcctTbl,2,0),""))</f>
        <v>0</v>
      </c>
      <c r="F4661" s="39">
        <f>IF($D4661="","",IFERROR(VLOOKUP($D4661,AcctTbl,3,0),""))</f>
        <v>0</v>
      </c>
      <c r="G4661" s="39">
        <f>IF(Txn!$B2337="","",Txn!$D2337)</f>
        <v>0</v>
      </c>
      <c r="H4661" s="38">
        <f>IF(Txn!$B2337="","",Txn!$E2337)</f>
        <v>0</v>
      </c>
      <c r="I4661" s="40">
        <f>IF(Txn!$B2337="",0,Txn!$O2337)</f>
        <v>0</v>
      </c>
      <c r="J4661" s="40">
        <f>IF(Txn!$B2337="",0,Txn!$P2337)</f>
        <v>0</v>
      </c>
      <c r="K4661" s="41">
        <f>IF($A4661="","",IFERROR(VALUE(MID($A4661,6,2)),""))</f>
        <v>0</v>
      </c>
      <c r="L4661" s="39">
        <f>IF(Txn!$K2337="","",Txn!$K2337)</f>
        <v>0</v>
      </c>
      <c r="N4661" s="42">
        <f>IF($D4661="",0,COUNTIF(BankAccts,$D4661))</f>
        <v>0</v>
      </c>
    </row>
    <row r="4662" spans="1:14">
      <c r="A4662" s="38">
        <f>IF(Txn!$B2337="","",Txn!$B2337)</f>
        <v>0</v>
      </c>
      <c r="B4662" s="38">
        <f>IF(Txn!$B2337="","",Txn!$C2337)</f>
        <v>0</v>
      </c>
      <c r="C4662" s="39">
        <f>IF(Txn!$B2337="","","تراکنش بانکی")</f>
        <v>0</v>
      </c>
      <c r="D4662" s="38">
        <f>IF(Txn!$B2337="","",IF(IF(Txn!$U2337="TRF",Txn!$Y2337,Txn!$Z2337)="","",IF(Txn!$U2337="TRF",Txn!$Y2337,Txn!$Z2337)))</f>
        <v>0</v>
      </c>
      <c r="E4662" s="39">
        <f>IF($D4662="","",IFERROR(VLOOKUP($D4662,AcctTbl,2,0),""))</f>
        <v>0</v>
      </c>
      <c r="F4662" s="39">
        <f>IF($D4662="","",IFERROR(VLOOKUP($D4662,AcctTbl,3,0),""))</f>
        <v>0</v>
      </c>
      <c r="G4662" s="39">
        <f>IF(Txn!$B2337="","",Txn!$D2337)</f>
        <v>0</v>
      </c>
      <c r="H4662" s="38">
        <f>IF(Txn!$B2337="","",Txn!$E2337)</f>
        <v>0</v>
      </c>
      <c r="I4662" s="40">
        <f>IF(Txn!$B2337="",0,Txn!$Q2337)</f>
        <v>0</v>
      </c>
      <c r="J4662" s="40">
        <f>IF(Txn!$B2337="",0,Txn!$R2337)</f>
        <v>0</v>
      </c>
      <c r="K4662" s="41">
        <f>IF($A4662="","",IFERROR(VALUE(MID($A4662,6,2)),""))</f>
        <v>0</v>
      </c>
      <c r="L4662" s="39">
        <f>IF(Txn!$K2337="","","طرف مقابل — "&amp;Txn!$K2337)</f>
        <v>0</v>
      </c>
      <c r="N4662" s="42">
        <f>IF($D4662="",0,COUNTIF(BankAccts,$D4662))</f>
        <v>0</v>
      </c>
    </row>
    <row r="4663" spans="1:14">
      <c r="A4663" s="38">
        <f>IF(Txn!$B2338="","",Txn!$B2338)</f>
        <v>0</v>
      </c>
      <c r="B4663" s="38">
        <f>IF(Txn!$B2338="","",Txn!$C2338)</f>
        <v>0</v>
      </c>
      <c r="C4663" s="39">
        <f>IF(Txn!$B2338="","","تراکنش بانکی")</f>
        <v>0</v>
      </c>
      <c r="D4663" s="38">
        <f>IF(Txn!$B2338="","",IF(Txn!$X2338="","",Txn!$X2338))</f>
        <v>0</v>
      </c>
      <c r="E4663" s="39">
        <f>IF($D4663="","",IFERROR(VLOOKUP($D4663,AcctTbl,2,0),""))</f>
        <v>0</v>
      </c>
      <c r="F4663" s="39">
        <f>IF($D4663="","",IFERROR(VLOOKUP($D4663,AcctTbl,3,0),""))</f>
        <v>0</v>
      </c>
      <c r="G4663" s="39">
        <f>IF(Txn!$B2338="","",Txn!$D2338)</f>
        <v>0</v>
      </c>
      <c r="H4663" s="38">
        <f>IF(Txn!$B2338="","",Txn!$E2338)</f>
        <v>0</v>
      </c>
      <c r="I4663" s="40">
        <f>IF(Txn!$B2338="",0,Txn!$O2338)</f>
        <v>0</v>
      </c>
      <c r="J4663" s="40">
        <f>IF(Txn!$B2338="",0,Txn!$P2338)</f>
        <v>0</v>
      </c>
      <c r="K4663" s="41">
        <f>IF($A4663="","",IFERROR(VALUE(MID($A4663,6,2)),""))</f>
        <v>0</v>
      </c>
      <c r="L4663" s="39">
        <f>IF(Txn!$K2338="","",Txn!$K2338)</f>
        <v>0</v>
      </c>
      <c r="N4663" s="42">
        <f>IF($D4663="",0,COUNTIF(BankAccts,$D4663))</f>
        <v>0</v>
      </c>
    </row>
    <row r="4664" spans="1:14">
      <c r="A4664" s="38">
        <f>IF(Txn!$B2338="","",Txn!$B2338)</f>
        <v>0</v>
      </c>
      <c r="B4664" s="38">
        <f>IF(Txn!$B2338="","",Txn!$C2338)</f>
        <v>0</v>
      </c>
      <c r="C4664" s="39">
        <f>IF(Txn!$B2338="","","تراکنش بانکی")</f>
        <v>0</v>
      </c>
      <c r="D4664" s="38">
        <f>IF(Txn!$B2338="","",IF(IF(Txn!$U2338="TRF",Txn!$Y2338,Txn!$Z2338)="","",IF(Txn!$U2338="TRF",Txn!$Y2338,Txn!$Z2338)))</f>
        <v>0</v>
      </c>
      <c r="E4664" s="39">
        <f>IF($D4664="","",IFERROR(VLOOKUP($D4664,AcctTbl,2,0),""))</f>
        <v>0</v>
      </c>
      <c r="F4664" s="39">
        <f>IF($D4664="","",IFERROR(VLOOKUP($D4664,AcctTbl,3,0),""))</f>
        <v>0</v>
      </c>
      <c r="G4664" s="39">
        <f>IF(Txn!$B2338="","",Txn!$D2338)</f>
        <v>0</v>
      </c>
      <c r="H4664" s="38">
        <f>IF(Txn!$B2338="","",Txn!$E2338)</f>
        <v>0</v>
      </c>
      <c r="I4664" s="40">
        <f>IF(Txn!$B2338="",0,Txn!$Q2338)</f>
        <v>0</v>
      </c>
      <c r="J4664" s="40">
        <f>IF(Txn!$B2338="",0,Txn!$R2338)</f>
        <v>0</v>
      </c>
      <c r="K4664" s="41">
        <f>IF($A4664="","",IFERROR(VALUE(MID($A4664,6,2)),""))</f>
        <v>0</v>
      </c>
      <c r="L4664" s="39">
        <f>IF(Txn!$K2338="","","طرف مقابل — "&amp;Txn!$K2338)</f>
        <v>0</v>
      </c>
      <c r="N4664" s="42">
        <f>IF($D4664="",0,COUNTIF(BankAccts,$D4664))</f>
        <v>0</v>
      </c>
    </row>
    <row r="4665" spans="1:14">
      <c r="A4665" s="38">
        <f>IF(Txn!$B2339="","",Txn!$B2339)</f>
        <v>0</v>
      </c>
      <c r="B4665" s="38">
        <f>IF(Txn!$B2339="","",Txn!$C2339)</f>
        <v>0</v>
      </c>
      <c r="C4665" s="39">
        <f>IF(Txn!$B2339="","","تراکنش بانکی")</f>
        <v>0</v>
      </c>
      <c r="D4665" s="38">
        <f>IF(Txn!$B2339="","",IF(Txn!$X2339="","",Txn!$X2339))</f>
        <v>0</v>
      </c>
      <c r="E4665" s="39">
        <f>IF($D4665="","",IFERROR(VLOOKUP($D4665,AcctTbl,2,0),""))</f>
        <v>0</v>
      </c>
      <c r="F4665" s="39">
        <f>IF($D4665="","",IFERROR(VLOOKUP($D4665,AcctTbl,3,0),""))</f>
        <v>0</v>
      </c>
      <c r="G4665" s="39">
        <f>IF(Txn!$B2339="","",Txn!$D2339)</f>
        <v>0</v>
      </c>
      <c r="H4665" s="38">
        <f>IF(Txn!$B2339="","",Txn!$E2339)</f>
        <v>0</v>
      </c>
      <c r="I4665" s="40">
        <f>IF(Txn!$B2339="",0,Txn!$O2339)</f>
        <v>0</v>
      </c>
      <c r="J4665" s="40">
        <f>IF(Txn!$B2339="",0,Txn!$P2339)</f>
        <v>0</v>
      </c>
      <c r="K4665" s="41">
        <f>IF($A4665="","",IFERROR(VALUE(MID($A4665,6,2)),""))</f>
        <v>0</v>
      </c>
      <c r="L4665" s="39">
        <f>IF(Txn!$K2339="","",Txn!$K2339)</f>
        <v>0</v>
      </c>
      <c r="N4665" s="42">
        <f>IF($D4665="",0,COUNTIF(BankAccts,$D4665))</f>
        <v>0</v>
      </c>
    </row>
    <row r="4666" spans="1:14">
      <c r="A4666" s="38">
        <f>IF(Txn!$B2339="","",Txn!$B2339)</f>
        <v>0</v>
      </c>
      <c r="B4666" s="38">
        <f>IF(Txn!$B2339="","",Txn!$C2339)</f>
        <v>0</v>
      </c>
      <c r="C4666" s="39">
        <f>IF(Txn!$B2339="","","تراکنش بانکی")</f>
        <v>0</v>
      </c>
      <c r="D4666" s="38">
        <f>IF(Txn!$B2339="","",IF(IF(Txn!$U2339="TRF",Txn!$Y2339,Txn!$Z2339)="","",IF(Txn!$U2339="TRF",Txn!$Y2339,Txn!$Z2339)))</f>
        <v>0</v>
      </c>
      <c r="E4666" s="39">
        <f>IF($D4666="","",IFERROR(VLOOKUP($D4666,AcctTbl,2,0),""))</f>
        <v>0</v>
      </c>
      <c r="F4666" s="39">
        <f>IF($D4666="","",IFERROR(VLOOKUP($D4666,AcctTbl,3,0),""))</f>
        <v>0</v>
      </c>
      <c r="G4666" s="39">
        <f>IF(Txn!$B2339="","",Txn!$D2339)</f>
        <v>0</v>
      </c>
      <c r="H4666" s="38">
        <f>IF(Txn!$B2339="","",Txn!$E2339)</f>
        <v>0</v>
      </c>
      <c r="I4666" s="40">
        <f>IF(Txn!$B2339="",0,Txn!$Q2339)</f>
        <v>0</v>
      </c>
      <c r="J4666" s="40">
        <f>IF(Txn!$B2339="",0,Txn!$R2339)</f>
        <v>0</v>
      </c>
      <c r="K4666" s="41">
        <f>IF($A4666="","",IFERROR(VALUE(MID($A4666,6,2)),""))</f>
        <v>0</v>
      </c>
      <c r="L4666" s="39">
        <f>IF(Txn!$K2339="","","طرف مقابل — "&amp;Txn!$K2339)</f>
        <v>0</v>
      </c>
      <c r="N4666" s="42">
        <f>IF($D4666="",0,COUNTIF(BankAccts,$D4666))</f>
        <v>0</v>
      </c>
    </row>
    <row r="4667" spans="1:14">
      <c r="A4667" s="38">
        <f>IF(Txn!$B2340="","",Txn!$B2340)</f>
        <v>0</v>
      </c>
      <c r="B4667" s="38">
        <f>IF(Txn!$B2340="","",Txn!$C2340)</f>
        <v>0</v>
      </c>
      <c r="C4667" s="39">
        <f>IF(Txn!$B2340="","","تراکنش بانکی")</f>
        <v>0</v>
      </c>
      <c r="D4667" s="38">
        <f>IF(Txn!$B2340="","",IF(Txn!$X2340="","",Txn!$X2340))</f>
        <v>0</v>
      </c>
      <c r="E4667" s="39">
        <f>IF($D4667="","",IFERROR(VLOOKUP($D4667,AcctTbl,2,0),""))</f>
        <v>0</v>
      </c>
      <c r="F4667" s="39">
        <f>IF($D4667="","",IFERROR(VLOOKUP($D4667,AcctTbl,3,0),""))</f>
        <v>0</v>
      </c>
      <c r="G4667" s="39">
        <f>IF(Txn!$B2340="","",Txn!$D2340)</f>
        <v>0</v>
      </c>
      <c r="H4667" s="38">
        <f>IF(Txn!$B2340="","",Txn!$E2340)</f>
        <v>0</v>
      </c>
      <c r="I4667" s="40">
        <f>IF(Txn!$B2340="",0,Txn!$O2340)</f>
        <v>0</v>
      </c>
      <c r="J4667" s="40">
        <f>IF(Txn!$B2340="",0,Txn!$P2340)</f>
        <v>0</v>
      </c>
      <c r="K4667" s="41">
        <f>IF($A4667="","",IFERROR(VALUE(MID($A4667,6,2)),""))</f>
        <v>0</v>
      </c>
      <c r="L4667" s="39">
        <f>IF(Txn!$K2340="","",Txn!$K2340)</f>
        <v>0</v>
      </c>
      <c r="N4667" s="42">
        <f>IF($D4667="",0,COUNTIF(BankAccts,$D4667))</f>
        <v>0</v>
      </c>
    </row>
    <row r="4668" spans="1:14">
      <c r="A4668" s="38">
        <f>IF(Txn!$B2340="","",Txn!$B2340)</f>
        <v>0</v>
      </c>
      <c r="B4668" s="38">
        <f>IF(Txn!$B2340="","",Txn!$C2340)</f>
        <v>0</v>
      </c>
      <c r="C4668" s="39">
        <f>IF(Txn!$B2340="","","تراکنش بانکی")</f>
        <v>0</v>
      </c>
      <c r="D4668" s="38">
        <f>IF(Txn!$B2340="","",IF(IF(Txn!$U2340="TRF",Txn!$Y2340,Txn!$Z2340)="","",IF(Txn!$U2340="TRF",Txn!$Y2340,Txn!$Z2340)))</f>
        <v>0</v>
      </c>
      <c r="E4668" s="39">
        <f>IF($D4668="","",IFERROR(VLOOKUP($D4668,AcctTbl,2,0),""))</f>
        <v>0</v>
      </c>
      <c r="F4668" s="39">
        <f>IF($D4668="","",IFERROR(VLOOKUP($D4668,AcctTbl,3,0),""))</f>
        <v>0</v>
      </c>
      <c r="G4668" s="39">
        <f>IF(Txn!$B2340="","",Txn!$D2340)</f>
        <v>0</v>
      </c>
      <c r="H4668" s="38">
        <f>IF(Txn!$B2340="","",Txn!$E2340)</f>
        <v>0</v>
      </c>
      <c r="I4668" s="40">
        <f>IF(Txn!$B2340="",0,Txn!$Q2340)</f>
        <v>0</v>
      </c>
      <c r="J4668" s="40">
        <f>IF(Txn!$B2340="",0,Txn!$R2340)</f>
        <v>0</v>
      </c>
      <c r="K4668" s="41">
        <f>IF($A4668="","",IFERROR(VALUE(MID($A4668,6,2)),""))</f>
        <v>0</v>
      </c>
      <c r="L4668" s="39">
        <f>IF(Txn!$K2340="","","طرف مقابل — "&amp;Txn!$K2340)</f>
        <v>0</v>
      </c>
      <c r="N4668" s="42">
        <f>IF($D4668="",0,COUNTIF(BankAccts,$D4668))</f>
        <v>0</v>
      </c>
    </row>
    <row r="4669" spans="1:14">
      <c r="A4669" s="38">
        <f>IF(Txn!$B2341="","",Txn!$B2341)</f>
        <v>0</v>
      </c>
      <c r="B4669" s="38">
        <f>IF(Txn!$B2341="","",Txn!$C2341)</f>
        <v>0</v>
      </c>
      <c r="C4669" s="39">
        <f>IF(Txn!$B2341="","","تراکنش بانکی")</f>
        <v>0</v>
      </c>
      <c r="D4669" s="38">
        <f>IF(Txn!$B2341="","",IF(Txn!$X2341="","",Txn!$X2341))</f>
        <v>0</v>
      </c>
      <c r="E4669" s="39">
        <f>IF($D4669="","",IFERROR(VLOOKUP($D4669,AcctTbl,2,0),""))</f>
        <v>0</v>
      </c>
      <c r="F4669" s="39">
        <f>IF($D4669="","",IFERROR(VLOOKUP($D4669,AcctTbl,3,0),""))</f>
        <v>0</v>
      </c>
      <c r="G4669" s="39">
        <f>IF(Txn!$B2341="","",Txn!$D2341)</f>
        <v>0</v>
      </c>
      <c r="H4669" s="38">
        <f>IF(Txn!$B2341="","",Txn!$E2341)</f>
        <v>0</v>
      </c>
      <c r="I4669" s="40">
        <f>IF(Txn!$B2341="",0,Txn!$O2341)</f>
        <v>0</v>
      </c>
      <c r="J4669" s="40">
        <f>IF(Txn!$B2341="",0,Txn!$P2341)</f>
        <v>0</v>
      </c>
      <c r="K4669" s="41">
        <f>IF($A4669="","",IFERROR(VALUE(MID($A4669,6,2)),""))</f>
        <v>0</v>
      </c>
      <c r="L4669" s="39">
        <f>IF(Txn!$K2341="","",Txn!$K2341)</f>
        <v>0</v>
      </c>
      <c r="N4669" s="42">
        <f>IF($D4669="",0,COUNTIF(BankAccts,$D4669))</f>
        <v>0</v>
      </c>
    </row>
    <row r="4670" spans="1:14">
      <c r="A4670" s="38">
        <f>IF(Txn!$B2341="","",Txn!$B2341)</f>
        <v>0</v>
      </c>
      <c r="B4670" s="38">
        <f>IF(Txn!$B2341="","",Txn!$C2341)</f>
        <v>0</v>
      </c>
      <c r="C4670" s="39">
        <f>IF(Txn!$B2341="","","تراکنش بانکی")</f>
        <v>0</v>
      </c>
      <c r="D4670" s="38">
        <f>IF(Txn!$B2341="","",IF(IF(Txn!$U2341="TRF",Txn!$Y2341,Txn!$Z2341)="","",IF(Txn!$U2341="TRF",Txn!$Y2341,Txn!$Z2341)))</f>
        <v>0</v>
      </c>
      <c r="E4670" s="39">
        <f>IF($D4670="","",IFERROR(VLOOKUP($D4670,AcctTbl,2,0),""))</f>
        <v>0</v>
      </c>
      <c r="F4670" s="39">
        <f>IF($D4670="","",IFERROR(VLOOKUP($D4670,AcctTbl,3,0),""))</f>
        <v>0</v>
      </c>
      <c r="G4670" s="39">
        <f>IF(Txn!$B2341="","",Txn!$D2341)</f>
        <v>0</v>
      </c>
      <c r="H4670" s="38">
        <f>IF(Txn!$B2341="","",Txn!$E2341)</f>
        <v>0</v>
      </c>
      <c r="I4670" s="40">
        <f>IF(Txn!$B2341="",0,Txn!$Q2341)</f>
        <v>0</v>
      </c>
      <c r="J4670" s="40">
        <f>IF(Txn!$B2341="",0,Txn!$R2341)</f>
        <v>0</v>
      </c>
      <c r="K4670" s="41">
        <f>IF($A4670="","",IFERROR(VALUE(MID($A4670,6,2)),""))</f>
        <v>0</v>
      </c>
      <c r="L4670" s="39">
        <f>IF(Txn!$K2341="","","طرف مقابل — "&amp;Txn!$K2341)</f>
        <v>0</v>
      </c>
      <c r="N4670" s="42">
        <f>IF($D4670="",0,COUNTIF(BankAccts,$D4670))</f>
        <v>0</v>
      </c>
    </row>
    <row r="4671" spans="1:14">
      <c r="A4671" s="38">
        <f>IF(Txn!$B2342="","",Txn!$B2342)</f>
        <v>0</v>
      </c>
      <c r="B4671" s="38">
        <f>IF(Txn!$B2342="","",Txn!$C2342)</f>
        <v>0</v>
      </c>
      <c r="C4671" s="39">
        <f>IF(Txn!$B2342="","","تراکنش بانکی")</f>
        <v>0</v>
      </c>
      <c r="D4671" s="38">
        <f>IF(Txn!$B2342="","",IF(Txn!$X2342="","",Txn!$X2342))</f>
        <v>0</v>
      </c>
      <c r="E4671" s="39">
        <f>IF($D4671="","",IFERROR(VLOOKUP($D4671,AcctTbl,2,0),""))</f>
        <v>0</v>
      </c>
      <c r="F4671" s="39">
        <f>IF($D4671="","",IFERROR(VLOOKUP($D4671,AcctTbl,3,0),""))</f>
        <v>0</v>
      </c>
      <c r="G4671" s="39">
        <f>IF(Txn!$B2342="","",Txn!$D2342)</f>
        <v>0</v>
      </c>
      <c r="H4671" s="38">
        <f>IF(Txn!$B2342="","",Txn!$E2342)</f>
        <v>0</v>
      </c>
      <c r="I4671" s="40">
        <f>IF(Txn!$B2342="",0,Txn!$O2342)</f>
        <v>0</v>
      </c>
      <c r="J4671" s="40">
        <f>IF(Txn!$B2342="",0,Txn!$P2342)</f>
        <v>0</v>
      </c>
      <c r="K4671" s="41">
        <f>IF($A4671="","",IFERROR(VALUE(MID($A4671,6,2)),""))</f>
        <v>0</v>
      </c>
      <c r="L4671" s="39">
        <f>IF(Txn!$K2342="","",Txn!$K2342)</f>
        <v>0</v>
      </c>
      <c r="N4671" s="42">
        <f>IF($D4671="",0,COUNTIF(BankAccts,$D4671))</f>
        <v>0</v>
      </c>
    </row>
    <row r="4672" spans="1:14">
      <c r="A4672" s="38">
        <f>IF(Txn!$B2342="","",Txn!$B2342)</f>
        <v>0</v>
      </c>
      <c r="B4672" s="38">
        <f>IF(Txn!$B2342="","",Txn!$C2342)</f>
        <v>0</v>
      </c>
      <c r="C4672" s="39">
        <f>IF(Txn!$B2342="","","تراکنش بانکی")</f>
        <v>0</v>
      </c>
      <c r="D4672" s="38">
        <f>IF(Txn!$B2342="","",IF(IF(Txn!$U2342="TRF",Txn!$Y2342,Txn!$Z2342)="","",IF(Txn!$U2342="TRF",Txn!$Y2342,Txn!$Z2342)))</f>
        <v>0</v>
      </c>
      <c r="E4672" s="39">
        <f>IF($D4672="","",IFERROR(VLOOKUP($D4672,AcctTbl,2,0),""))</f>
        <v>0</v>
      </c>
      <c r="F4672" s="39">
        <f>IF($D4672="","",IFERROR(VLOOKUP($D4672,AcctTbl,3,0),""))</f>
        <v>0</v>
      </c>
      <c r="G4672" s="39">
        <f>IF(Txn!$B2342="","",Txn!$D2342)</f>
        <v>0</v>
      </c>
      <c r="H4672" s="38">
        <f>IF(Txn!$B2342="","",Txn!$E2342)</f>
        <v>0</v>
      </c>
      <c r="I4672" s="40">
        <f>IF(Txn!$B2342="",0,Txn!$Q2342)</f>
        <v>0</v>
      </c>
      <c r="J4672" s="40">
        <f>IF(Txn!$B2342="",0,Txn!$R2342)</f>
        <v>0</v>
      </c>
      <c r="K4672" s="41">
        <f>IF($A4672="","",IFERROR(VALUE(MID($A4672,6,2)),""))</f>
        <v>0</v>
      </c>
      <c r="L4672" s="39">
        <f>IF(Txn!$K2342="","","طرف مقابل — "&amp;Txn!$K2342)</f>
        <v>0</v>
      </c>
      <c r="N4672" s="42">
        <f>IF($D4672="",0,COUNTIF(BankAccts,$D4672))</f>
        <v>0</v>
      </c>
    </row>
    <row r="4673" spans="1:14">
      <c r="A4673" s="38">
        <f>IF(Txn!$B2343="","",Txn!$B2343)</f>
        <v>0</v>
      </c>
      <c r="B4673" s="38">
        <f>IF(Txn!$B2343="","",Txn!$C2343)</f>
        <v>0</v>
      </c>
      <c r="C4673" s="39">
        <f>IF(Txn!$B2343="","","تراکنش بانکی")</f>
        <v>0</v>
      </c>
      <c r="D4673" s="38">
        <f>IF(Txn!$B2343="","",IF(Txn!$X2343="","",Txn!$X2343))</f>
        <v>0</v>
      </c>
      <c r="E4673" s="39">
        <f>IF($D4673="","",IFERROR(VLOOKUP($D4673,AcctTbl,2,0),""))</f>
        <v>0</v>
      </c>
      <c r="F4673" s="39">
        <f>IF($D4673="","",IFERROR(VLOOKUP($D4673,AcctTbl,3,0),""))</f>
        <v>0</v>
      </c>
      <c r="G4673" s="39">
        <f>IF(Txn!$B2343="","",Txn!$D2343)</f>
        <v>0</v>
      </c>
      <c r="H4673" s="38">
        <f>IF(Txn!$B2343="","",Txn!$E2343)</f>
        <v>0</v>
      </c>
      <c r="I4673" s="40">
        <f>IF(Txn!$B2343="",0,Txn!$O2343)</f>
        <v>0</v>
      </c>
      <c r="J4673" s="40">
        <f>IF(Txn!$B2343="",0,Txn!$P2343)</f>
        <v>0</v>
      </c>
      <c r="K4673" s="41">
        <f>IF($A4673="","",IFERROR(VALUE(MID($A4673,6,2)),""))</f>
        <v>0</v>
      </c>
      <c r="L4673" s="39">
        <f>IF(Txn!$K2343="","",Txn!$K2343)</f>
        <v>0</v>
      </c>
      <c r="N4673" s="42">
        <f>IF($D4673="",0,COUNTIF(BankAccts,$D4673))</f>
        <v>0</v>
      </c>
    </row>
    <row r="4674" spans="1:14">
      <c r="A4674" s="38">
        <f>IF(Txn!$B2343="","",Txn!$B2343)</f>
        <v>0</v>
      </c>
      <c r="B4674" s="38">
        <f>IF(Txn!$B2343="","",Txn!$C2343)</f>
        <v>0</v>
      </c>
      <c r="C4674" s="39">
        <f>IF(Txn!$B2343="","","تراکنش بانکی")</f>
        <v>0</v>
      </c>
      <c r="D4674" s="38">
        <f>IF(Txn!$B2343="","",IF(IF(Txn!$U2343="TRF",Txn!$Y2343,Txn!$Z2343)="","",IF(Txn!$U2343="TRF",Txn!$Y2343,Txn!$Z2343)))</f>
        <v>0</v>
      </c>
      <c r="E4674" s="39">
        <f>IF($D4674="","",IFERROR(VLOOKUP($D4674,AcctTbl,2,0),""))</f>
        <v>0</v>
      </c>
      <c r="F4674" s="39">
        <f>IF($D4674="","",IFERROR(VLOOKUP($D4674,AcctTbl,3,0),""))</f>
        <v>0</v>
      </c>
      <c r="G4674" s="39">
        <f>IF(Txn!$B2343="","",Txn!$D2343)</f>
        <v>0</v>
      </c>
      <c r="H4674" s="38">
        <f>IF(Txn!$B2343="","",Txn!$E2343)</f>
        <v>0</v>
      </c>
      <c r="I4674" s="40">
        <f>IF(Txn!$B2343="",0,Txn!$Q2343)</f>
        <v>0</v>
      </c>
      <c r="J4674" s="40">
        <f>IF(Txn!$B2343="",0,Txn!$R2343)</f>
        <v>0</v>
      </c>
      <c r="K4674" s="41">
        <f>IF($A4674="","",IFERROR(VALUE(MID($A4674,6,2)),""))</f>
        <v>0</v>
      </c>
      <c r="L4674" s="39">
        <f>IF(Txn!$K2343="","","طرف مقابل — "&amp;Txn!$K2343)</f>
        <v>0</v>
      </c>
      <c r="N4674" s="42">
        <f>IF($D4674="",0,COUNTIF(BankAccts,$D4674))</f>
        <v>0</v>
      </c>
    </row>
    <row r="4675" spans="1:14">
      <c r="A4675" s="38">
        <f>IF(Txn!$B2344="","",Txn!$B2344)</f>
        <v>0</v>
      </c>
      <c r="B4675" s="38">
        <f>IF(Txn!$B2344="","",Txn!$C2344)</f>
        <v>0</v>
      </c>
      <c r="C4675" s="39">
        <f>IF(Txn!$B2344="","","تراکنش بانکی")</f>
        <v>0</v>
      </c>
      <c r="D4675" s="38">
        <f>IF(Txn!$B2344="","",IF(Txn!$X2344="","",Txn!$X2344))</f>
        <v>0</v>
      </c>
      <c r="E4675" s="39">
        <f>IF($D4675="","",IFERROR(VLOOKUP($D4675,AcctTbl,2,0),""))</f>
        <v>0</v>
      </c>
      <c r="F4675" s="39">
        <f>IF($D4675="","",IFERROR(VLOOKUP($D4675,AcctTbl,3,0),""))</f>
        <v>0</v>
      </c>
      <c r="G4675" s="39">
        <f>IF(Txn!$B2344="","",Txn!$D2344)</f>
        <v>0</v>
      </c>
      <c r="H4675" s="38">
        <f>IF(Txn!$B2344="","",Txn!$E2344)</f>
        <v>0</v>
      </c>
      <c r="I4675" s="40">
        <f>IF(Txn!$B2344="",0,Txn!$O2344)</f>
        <v>0</v>
      </c>
      <c r="J4675" s="40">
        <f>IF(Txn!$B2344="",0,Txn!$P2344)</f>
        <v>0</v>
      </c>
      <c r="K4675" s="41">
        <f>IF($A4675="","",IFERROR(VALUE(MID($A4675,6,2)),""))</f>
        <v>0</v>
      </c>
      <c r="L4675" s="39">
        <f>IF(Txn!$K2344="","",Txn!$K2344)</f>
        <v>0</v>
      </c>
      <c r="N4675" s="42">
        <f>IF($D4675="",0,COUNTIF(BankAccts,$D4675))</f>
        <v>0</v>
      </c>
    </row>
    <row r="4676" spans="1:14">
      <c r="A4676" s="38">
        <f>IF(Txn!$B2344="","",Txn!$B2344)</f>
        <v>0</v>
      </c>
      <c r="B4676" s="38">
        <f>IF(Txn!$B2344="","",Txn!$C2344)</f>
        <v>0</v>
      </c>
      <c r="C4676" s="39">
        <f>IF(Txn!$B2344="","","تراکنش بانکی")</f>
        <v>0</v>
      </c>
      <c r="D4676" s="38">
        <f>IF(Txn!$B2344="","",IF(IF(Txn!$U2344="TRF",Txn!$Y2344,Txn!$Z2344)="","",IF(Txn!$U2344="TRF",Txn!$Y2344,Txn!$Z2344)))</f>
        <v>0</v>
      </c>
      <c r="E4676" s="39">
        <f>IF($D4676="","",IFERROR(VLOOKUP($D4676,AcctTbl,2,0),""))</f>
        <v>0</v>
      </c>
      <c r="F4676" s="39">
        <f>IF($D4676="","",IFERROR(VLOOKUP($D4676,AcctTbl,3,0),""))</f>
        <v>0</v>
      </c>
      <c r="G4676" s="39">
        <f>IF(Txn!$B2344="","",Txn!$D2344)</f>
        <v>0</v>
      </c>
      <c r="H4676" s="38">
        <f>IF(Txn!$B2344="","",Txn!$E2344)</f>
        <v>0</v>
      </c>
      <c r="I4676" s="40">
        <f>IF(Txn!$B2344="",0,Txn!$Q2344)</f>
        <v>0</v>
      </c>
      <c r="J4676" s="40">
        <f>IF(Txn!$B2344="",0,Txn!$R2344)</f>
        <v>0</v>
      </c>
      <c r="K4676" s="41">
        <f>IF($A4676="","",IFERROR(VALUE(MID($A4676,6,2)),""))</f>
        <v>0</v>
      </c>
      <c r="L4676" s="39">
        <f>IF(Txn!$K2344="","","طرف مقابل — "&amp;Txn!$K2344)</f>
        <v>0</v>
      </c>
      <c r="N4676" s="42">
        <f>IF($D4676="",0,COUNTIF(BankAccts,$D4676))</f>
        <v>0</v>
      </c>
    </row>
    <row r="4677" spans="1:14">
      <c r="A4677" s="38">
        <f>IF(Txn!$B2345="","",Txn!$B2345)</f>
        <v>0</v>
      </c>
      <c r="B4677" s="38">
        <f>IF(Txn!$B2345="","",Txn!$C2345)</f>
        <v>0</v>
      </c>
      <c r="C4677" s="39">
        <f>IF(Txn!$B2345="","","تراکنش بانکی")</f>
        <v>0</v>
      </c>
      <c r="D4677" s="38">
        <f>IF(Txn!$B2345="","",IF(Txn!$X2345="","",Txn!$X2345))</f>
        <v>0</v>
      </c>
      <c r="E4677" s="39">
        <f>IF($D4677="","",IFERROR(VLOOKUP($D4677,AcctTbl,2,0),""))</f>
        <v>0</v>
      </c>
      <c r="F4677" s="39">
        <f>IF($D4677="","",IFERROR(VLOOKUP($D4677,AcctTbl,3,0),""))</f>
        <v>0</v>
      </c>
      <c r="G4677" s="39">
        <f>IF(Txn!$B2345="","",Txn!$D2345)</f>
        <v>0</v>
      </c>
      <c r="H4677" s="38">
        <f>IF(Txn!$B2345="","",Txn!$E2345)</f>
        <v>0</v>
      </c>
      <c r="I4677" s="40">
        <f>IF(Txn!$B2345="",0,Txn!$O2345)</f>
        <v>0</v>
      </c>
      <c r="J4677" s="40">
        <f>IF(Txn!$B2345="",0,Txn!$P2345)</f>
        <v>0</v>
      </c>
      <c r="K4677" s="41">
        <f>IF($A4677="","",IFERROR(VALUE(MID($A4677,6,2)),""))</f>
        <v>0</v>
      </c>
      <c r="L4677" s="39">
        <f>IF(Txn!$K2345="","",Txn!$K2345)</f>
        <v>0</v>
      </c>
      <c r="N4677" s="42">
        <f>IF($D4677="",0,COUNTIF(BankAccts,$D4677))</f>
        <v>0</v>
      </c>
    </row>
    <row r="4678" spans="1:14">
      <c r="A4678" s="38">
        <f>IF(Txn!$B2345="","",Txn!$B2345)</f>
        <v>0</v>
      </c>
      <c r="B4678" s="38">
        <f>IF(Txn!$B2345="","",Txn!$C2345)</f>
        <v>0</v>
      </c>
      <c r="C4678" s="39">
        <f>IF(Txn!$B2345="","","تراکنش بانکی")</f>
        <v>0</v>
      </c>
      <c r="D4678" s="38">
        <f>IF(Txn!$B2345="","",IF(IF(Txn!$U2345="TRF",Txn!$Y2345,Txn!$Z2345)="","",IF(Txn!$U2345="TRF",Txn!$Y2345,Txn!$Z2345)))</f>
        <v>0</v>
      </c>
      <c r="E4678" s="39">
        <f>IF($D4678="","",IFERROR(VLOOKUP($D4678,AcctTbl,2,0),""))</f>
        <v>0</v>
      </c>
      <c r="F4678" s="39">
        <f>IF($D4678="","",IFERROR(VLOOKUP($D4678,AcctTbl,3,0),""))</f>
        <v>0</v>
      </c>
      <c r="G4678" s="39">
        <f>IF(Txn!$B2345="","",Txn!$D2345)</f>
        <v>0</v>
      </c>
      <c r="H4678" s="38">
        <f>IF(Txn!$B2345="","",Txn!$E2345)</f>
        <v>0</v>
      </c>
      <c r="I4678" s="40">
        <f>IF(Txn!$B2345="",0,Txn!$Q2345)</f>
        <v>0</v>
      </c>
      <c r="J4678" s="40">
        <f>IF(Txn!$B2345="",0,Txn!$R2345)</f>
        <v>0</v>
      </c>
      <c r="K4678" s="41">
        <f>IF($A4678="","",IFERROR(VALUE(MID($A4678,6,2)),""))</f>
        <v>0</v>
      </c>
      <c r="L4678" s="39">
        <f>IF(Txn!$K2345="","","طرف مقابل — "&amp;Txn!$K2345)</f>
        <v>0</v>
      </c>
      <c r="N4678" s="42">
        <f>IF($D4678="",0,COUNTIF(BankAccts,$D4678))</f>
        <v>0</v>
      </c>
    </row>
    <row r="4679" spans="1:14">
      <c r="A4679" s="38">
        <f>IF(Txn!$B2346="","",Txn!$B2346)</f>
        <v>0</v>
      </c>
      <c r="B4679" s="38">
        <f>IF(Txn!$B2346="","",Txn!$C2346)</f>
        <v>0</v>
      </c>
      <c r="C4679" s="39">
        <f>IF(Txn!$B2346="","","تراکنش بانکی")</f>
        <v>0</v>
      </c>
      <c r="D4679" s="38">
        <f>IF(Txn!$B2346="","",IF(Txn!$X2346="","",Txn!$X2346))</f>
        <v>0</v>
      </c>
      <c r="E4679" s="39">
        <f>IF($D4679="","",IFERROR(VLOOKUP($D4679,AcctTbl,2,0),""))</f>
        <v>0</v>
      </c>
      <c r="F4679" s="39">
        <f>IF($D4679="","",IFERROR(VLOOKUP($D4679,AcctTbl,3,0),""))</f>
        <v>0</v>
      </c>
      <c r="G4679" s="39">
        <f>IF(Txn!$B2346="","",Txn!$D2346)</f>
        <v>0</v>
      </c>
      <c r="H4679" s="38">
        <f>IF(Txn!$B2346="","",Txn!$E2346)</f>
        <v>0</v>
      </c>
      <c r="I4679" s="40">
        <f>IF(Txn!$B2346="",0,Txn!$O2346)</f>
        <v>0</v>
      </c>
      <c r="J4679" s="40">
        <f>IF(Txn!$B2346="",0,Txn!$P2346)</f>
        <v>0</v>
      </c>
      <c r="K4679" s="41">
        <f>IF($A4679="","",IFERROR(VALUE(MID($A4679,6,2)),""))</f>
        <v>0</v>
      </c>
      <c r="L4679" s="39">
        <f>IF(Txn!$K2346="","",Txn!$K2346)</f>
        <v>0</v>
      </c>
      <c r="N4679" s="42">
        <f>IF($D4679="",0,COUNTIF(BankAccts,$D4679))</f>
        <v>0</v>
      </c>
    </row>
    <row r="4680" spans="1:14">
      <c r="A4680" s="38">
        <f>IF(Txn!$B2346="","",Txn!$B2346)</f>
        <v>0</v>
      </c>
      <c r="B4680" s="38">
        <f>IF(Txn!$B2346="","",Txn!$C2346)</f>
        <v>0</v>
      </c>
      <c r="C4680" s="39">
        <f>IF(Txn!$B2346="","","تراکنش بانکی")</f>
        <v>0</v>
      </c>
      <c r="D4680" s="38">
        <f>IF(Txn!$B2346="","",IF(IF(Txn!$U2346="TRF",Txn!$Y2346,Txn!$Z2346)="","",IF(Txn!$U2346="TRF",Txn!$Y2346,Txn!$Z2346)))</f>
        <v>0</v>
      </c>
      <c r="E4680" s="39">
        <f>IF($D4680="","",IFERROR(VLOOKUP($D4680,AcctTbl,2,0),""))</f>
        <v>0</v>
      </c>
      <c r="F4680" s="39">
        <f>IF($D4680="","",IFERROR(VLOOKUP($D4680,AcctTbl,3,0),""))</f>
        <v>0</v>
      </c>
      <c r="G4680" s="39">
        <f>IF(Txn!$B2346="","",Txn!$D2346)</f>
        <v>0</v>
      </c>
      <c r="H4680" s="38">
        <f>IF(Txn!$B2346="","",Txn!$E2346)</f>
        <v>0</v>
      </c>
      <c r="I4680" s="40">
        <f>IF(Txn!$B2346="",0,Txn!$Q2346)</f>
        <v>0</v>
      </c>
      <c r="J4680" s="40">
        <f>IF(Txn!$B2346="",0,Txn!$R2346)</f>
        <v>0</v>
      </c>
      <c r="K4680" s="41">
        <f>IF($A4680="","",IFERROR(VALUE(MID($A4680,6,2)),""))</f>
        <v>0</v>
      </c>
      <c r="L4680" s="39">
        <f>IF(Txn!$K2346="","","طرف مقابل — "&amp;Txn!$K2346)</f>
        <v>0</v>
      </c>
      <c r="N4680" s="42">
        <f>IF($D4680="",0,COUNTIF(BankAccts,$D4680))</f>
        <v>0</v>
      </c>
    </row>
    <row r="4681" spans="1:14">
      <c r="A4681" s="38">
        <f>IF(Txn!$B2347="","",Txn!$B2347)</f>
        <v>0</v>
      </c>
      <c r="B4681" s="38">
        <f>IF(Txn!$B2347="","",Txn!$C2347)</f>
        <v>0</v>
      </c>
      <c r="C4681" s="39">
        <f>IF(Txn!$B2347="","","تراکنش بانکی")</f>
        <v>0</v>
      </c>
      <c r="D4681" s="38">
        <f>IF(Txn!$B2347="","",IF(Txn!$X2347="","",Txn!$X2347))</f>
        <v>0</v>
      </c>
      <c r="E4681" s="39">
        <f>IF($D4681="","",IFERROR(VLOOKUP($D4681,AcctTbl,2,0),""))</f>
        <v>0</v>
      </c>
      <c r="F4681" s="39">
        <f>IF($D4681="","",IFERROR(VLOOKUP($D4681,AcctTbl,3,0),""))</f>
        <v>0</v>
      </c>
      <c r="G4681" s="39">
        <f>IF(Txn!$B2347="","",Txn!$D2347)</f>
        <v>0</v>
      </c>
      <c r="H4681" s="38">
        <f>IF(Txn!$B2347="","",Txn!$E2347)</f>
        <v>0</v>
      </c>
      <c r="I4681" s="40">
        <f>IF(Txn!$B2347="",0,Txn!$O2347)</f>
        <v>0</v>
      </c>
      <c r="J4681" s="40">
        <f>IF(Txn!$B2347="",0,Txn!$P2347)</f>
        <v>0</v>
      </c>
      <c r="K4681" s="41">
        <f>IF($A4681="","",IFERROR(VALUE(MID($A4681,6,2)),""))</f>
        <v>0</v>
      </c>
      <c r="L4681" s="39">
        <f>IF(Txn!$K2347="","",Txn!$K2347)</f>
        <v>0</v>
      </c>
      <c r="N4681" s="42">
        <f>IF($D4681="",0,COUNTIF(BankAccts,$D4681))</f>
        <v>0</v>
      </c>
    </row>
    <row r="4682" spans="1:14">
      <c r="A4682" s="38">
        <f>IF(Txn!$B2347="","",Txn!$B2347)</f>
        <v>0</v>
      </c>
      <c r="B4682" s="38">
        <f>IF(Txn!$B2347="","",Txn!$C2347)</f>
        <v>0</v>
      </c>
      <c r="C4682" s="39">
        <f>IF(Txn!$B2347="","","تراکنش بانکی")</f>
        <v>0</v>
      </c>
      <c r="D4682" s="38">
        <f>IF(Txn!$B2347="","",IF(IF(Txn!$U2347="TRF",Txn!$Y2347,Txn!$Z2347)="","",IF(Txn!$U2347="TRF",Txn!$Y2347,Txn!$Z2347)))</f>
        <v>0</v>
      </c>
      <c r="E4682" s="39">
        <f>IF($D4682="","",IFERROR(VLOOKUP($D4682,AcctTbl,2,0),""))</f>
        <v>0</v>
      </c>
      <c r="F4682" s="39">
        <f>IF($D4682="","",IFERROR(VLOOKUP($D4682,AcctTbl,3,0),""))</f>
        <v>0</v>
      </c>
      <c r="G4682" s="39">
        <f>IF(Txn!$B2347="","",Txn!$D2347)</f>
        <v>0</v>
      </c>
      <c r="H4682" s="38">
        <f>IF(Txn!$B2347="","",Txn!$E2347)</f>
        <v>0</v>
      </c>
      <c r="I4682" s="40">
        <f>IF(Txn!$B2347="",0,Txn!$Q2347)</f>
        <v>0</v>
      </c>
      <c r="J4682" s="40">
        <f>IF(Txn!$B2347="",0,Txn!$R2347)</f>
        <v>0</v>
      </c>
      <c r="K4682" s="41">
        <f>IF($A4682="","",IFERROR(VALUE(MID($A4682,6,2)),""))</f>
        <v>0</v>
      </c>
      <c r="L4682" s="39">
        <f>IF(Txn!$K2347="","","طرف مقابل — "&amp;Txn!$K2347)</f>
        <v>0</v>
      </c>
      <c r="N4682" s="42">
        <f>IF($D4682="",0,COUNTIF(BankAccts,$D4682))</f>
        <v>0</v>
      </c>
    </row>
    <row r="4683" spans="1:14">
      <c r="A4683" s="38">
        <f>IF(Txn!$B2348="","",Txn!$B2348)</f>
        <v>0</v>
      </c>
      <c r="B4683" s="38">
        <f>IF(Txn!$B2348="","",Txn!$C2348)</f>
        <v>0</v>
      </c>
      <c r="C4683" s="39">
        <f>IF(Txn!$B2348="","","تراکنش بانکی")</f>
        <v>0</v>
      </c>
      <c r="D4683" s="38">
        <f>IF(Txn!$B2348="","",IF(Txn!$X2348="","",Txn!$X2348))</f>
        <v>0</v>
      </c>
      <c r="E4683" s="39">
        <f>IF($D4683="","",IFERROR(VLOOKUP($D4683,AcctTbl,2,0),""))</f>
        <v>0</v>
      </c>
      <c r="F4683" s="39">
        <f>IF($D4683="","",IFERROR(VLOOKUP($D4683,AcctTbl,3,0),""))</f>
        <v>0</v>
      </c>
      <c r="G4683" s="39">
        <f>IF(Txn!$B2348="","",Txn!$D2348)</f>
        <v>0</v>
      </c>
      <c r="H4683" s="38">
        <f>IF(Txn!$B2348="","",Txn!$E2348)</f>
        <v>0</v>
      </c>
      <c r="I4683" s="40">
        <f>IF(Txn!$B2348="",0,Txn!$O2348)</f>
        <v>0</v>
      </c>
      <c r="J4683" s="40">
        <f>IF(Txn!$B2348="",0,Txn!$P2348)</f>
        <v>0</v>
      </c>
      <c r="K4683" s="41">
        <f>IF($A4683="","",IFERROR(VALUE(MID($A4683,6,2)),""))</f>
        <v>0</v>
      </c>
      <c r="L4683" s="39">
        <f>IF(Txn!$K2348="","",Txn!$K2348)</f>
        <v>0</v>
      </c>
      <c r="N4683" s="42">
        <f>IF($D4683="",0,COUNTIF(BankAccts,$D4683))</f>
        <v>0</v>
      </c>
    </row>
    <row r="4684" spans="1:14">
      <c r="A4684" s="38">
        <f>IF(Txn!$B2348="","",Txn!$B2348)</f>
        <v>0</v>
      </c>
      <c r="B4684" s="38">
        <f>IF(Txn!$B2348="","",Txn!$C2348)</f>
        <v>0</v>
      </c>
      <c r="C4684" s="39">
        <f>IF(Txn!$B2348="","","تراکنش بانکی")</f>
        <v>0</v>
      </c>
      <c r="D4684" s="38">
        <f>IF(Txn!$B2348="","",IF(IF(Txn!$U2348="TRF",Txn!$Y2348,Txn!$Z2348)="","",IF(Txn!$U2348="TRF",Txn!$Y2348,Txn!$Z2348)))</f>
        <v>0</v>
      </c>
      <c r="E4684" s="39">
        <f>IF($D4684="","",IFERROR(VLOOKUP($D4684,AcctTbl,2,0),""))</f>
        <v>0</v>
      </c>
      <c r="F4684" s="39">
        <f>IF($D4684="","",IFERROR(VLOOKUP($D4684,AcctTbl,3,0),""))</f>
        <v>0</v>
      </c>
      <c r="G4684" s="39">
        <f>IF(Txn!$B2348="","",Txn!$D2348)</f>
        <v>0</v>
      </c>
      <c r="H4684" s="38">
        <f>IF(Txn!$B2348="","",Txn!$E2348)</f>
        <v>0</v>
      </c>
      <c r="I4684" s="40">
        <f>IF(Txn!$B2348="",0,Txn!$Q2348)</f>
        <v>0</v>
      </c>
      <c r="J4684" s="40">
        <f>IF(Txn!$B2348="",0,Txn!$R2348)</f>
        <v>0</v>
      </c>
      <c r="K4684" s="41">
        <f>IF($A4684="","",IFERROR(VALUE(MID($A4684,6,2)),""))</f>
        <v>0</v>
      </c>
      <c r="L4684" s="39">
        <f>IF(Txn!$K2348="","","طرف مقابل — "&amp;Txn!$K2348)</f>
        <v>0</v>
      </c>
      <c r="N4684" s="42">
        <f>IF($D4684="",0,COUNTIF(BankAccts,$D4684))</f>
        <v>0</v>
      </c>
    </row>
    <row r="4685" spans="1:14">
      <c r="A4685" s="38">
        <f>IF(Txn!$B2349="","",Txn!$B2349)</f>
        <v>0</v>
      </c>
      <c r="B4685" s="38">
        <f>IF(Txn!$B2349="","",Txn!$C2349)</f>
        <v>0</v>
      </c>
      <c r="C4685" s="39">
        <f>IF(Txn!$B2349="","","تراکنش بانکی")</f>
        <v>0</v>
      </c>
      <c r="D4685" s="38">
        <f>IF(Txn!$B2349="","",IF(Txn!$X2349="","",Txn!$X2349))</f>
        <v>0</v>
      </c>
      <c r="E4685" s="39">
        <f>IF($D4685="","",IFERROR(VLOOKUP($D4685,AcctTbl,2,0),""))</f>
        <v>0</v>
      </c>
      <c r="F4685" s="39">
        <f>IF($D4685="","",IFERROR(VLOOKUP($D4685,AcctTbl,3,0),""))</f>
        <v>0</v>
      </c>
      <c r="G4685" s="39">
        <f>IF(Txn!$B2349="","",Txn!$D2349)</f>
        <v>0</v>
      </c>
      <c r="H4685" s="38">
        <f>IF(Txn!$B2349="","",Txn!$E2349)</f>
        <v>0</v>
      </c>
      <c r="I4685" s="40">
        <f>IF(Txn!$B2349="",0,Txn!$O2349)</f>
        <v>0</v>
      </c>
      <c r="J4685" s="40">
        <f>IF(Txn!$B2349="",0,Txn!$P2349)</f>
        <v>0</v>
      </c>
      <c r="K4685" s="41">
        <f>IF($A4685="","",IFERROR(VALUE(MID($A4685,6,2)),""))</f>
        <v>0</v>
      </c>
      <c r="L4685" s="39">
        <f>IF(Txn!$K2349="","",Txn!$K2349)</f>
        <v>0</v>
      </c>
      <c r="N4685" s="42">
        <f>IF($D4685="",0,COUNTIF(BankAccts,$D4685))</f>
        <v>0</v>
      </c>
    </row>
    <row r="4686" spans="1:14">
      <c r="A4686" s="38">
        <f>IF(Txn!$B2349="","",Txn!$B2349)</f>
        <v>0</v>
      </c>
      <c r="B4686" s="38">
        <f>IF(Txn!$B2349="","",Txn!$C2349)</f>
        <v>0</v>
      </c>
      <c r="C4686" s="39">
        <f>IF(Txn!$B2349="","","تراکنش بانکی")</f>
        <v>0</v>
      </c>
      <c r="D4686" s="38">
        <f>IF(Txn!$B2349="","",IF(IF(Txn!$U2349="TRF",Txn!$Y2349,Txn!$Z2349)="","",IF(Txn!$U2349="TRF",Txn!$Y2349,Txn!$Z2349)))</f>
        <v>0</v>
      </c>
      <c r="E4686" s="39">
        <f>IF($D4686="","",IFERROR(VLOOKUP($D4686,AcctTbl,2,0),""))</f>
        <v>0</v>
      </c>
      <c r="F4686" s="39">
        <f>IF($D4686="","",IFERROR(VLOOKUP($D4686,AcctTbl,3,0),""))</f>
        <v>0</v>
      </c>
      <c r="G4686" s="39">
        <f>IF(Txn!$B2349="","",Txn!$D2349)</f>
        <v>0</v>
      </c>
      <c r="H4686" s="38">
        <f>IF(Txn!$B2349="","",Txn!$E2349)</f>
        <v>0</v>
      </c>
      <c r="I4686" s="40">
        <f>IF(Txn!$B2349="",0,Txn!$Q2349)</f>
        <v>0</v>
      </c>
      <c r="J4686" s="40">
        <f>IF(Txn!$B2349="",0,Txn!$R2349)</f>
        <v>0</v>
      </c>
      <c r="K4686" s="41">
        <f>IF($A4686="","",IFERROR(VALUE(MID($A4686,6,2)),""))</f>
        <v>0</v>
      </c>
      <c r="L4686" s="39">
        <f>IF(Txn!$K2349="","","طرف مقابل — "&amp;Txn!$K2349)</f>
        <v>0</v>
      </c>
      <c r="N4686" s="42">
        <f>IF($D4686="",0,COUNTIF(BankAccts,$D4686))</f>
        <v>0</v>
      </c>
    </row>
    <row r="4687" spans="1:14">
      <c r="A4687" s="38">
        <f>IF(Txn!$B2350="","",Txn!$B2350)</f>
        <v>0</v>
      </c>
      <c r="B4687" s="38">
        <f>IF(Txn!$B2350="","",Txn!$C2350)</f>
        <v>0</v>
      </c>
      <c r="C4687" s="39">
        <f>IF(Txn!$B2350="","","تراکنش بانکی")</f>
        <v>0</v>
      </c>
      <c r="D4687" s="38">
        <f>IF(Txn!$B2350="","",IF(Txn!$X2350="","",Txn!$X2350))</f>
        <v>0</v>
      </c>
      <c r="E4687" s="39">
        <f>IF($D4687="","",IFERROR(VLOOKUP($D4687,AcctTbl,2,0),""))</f>
        <v>0</v>
      </c>
      <c r="F4687" s="39">
        <f>IF($D4687="","",IFERROR(VLOOKUP($D4687,AcctTbl,3,0),""))</f>
        <v>0</v>
      </c>
      <c r="G4687" s="39">
        <f>IF(Txn!$B2350="","",Txn!$D2350)</f>
        <v>0</v>
      </c>
      <c r="H4687" s="38">
        <f>IF(Txn!$B2350="","",Txn!$E2350)</f>
        <v>0</v>
      </c>
      <c r="I4687" s="40">
        <f>IF(Txn!$B2350="",0,Txn!$O2350)</f>
        <v>0</v>
      </c>
      <c r="J4687" s="40">
        <f>IF(Txn!$B2350="",0,Txn!$P2350)</f>
        <v>0</v>
      </c>
      <c r="K4687" s="41">
        <f>IF($A4687="","",IFERROR(VALUE(MID($A4687,6,2)),""))</f>
        <v>0</v>
      </c>
      <c r="L4687" s="39">
        <f>IF(Txn!$K2350="","",Txn!$K2350)</f>
        <v>0</v>
      </c>
      <c r="N4687" s="42">
        <f>IF($D4687="",0,COUNTIF(BankAccts,$D4687))</f>
        <v>0</v>
      </c>
    </row>
    <row r="4688" spans="1:14">
      <c r="A4688" s="38">
        <f>IF(Txn!$B2350="","",Txn!$B2350)</f>
        <v>0</v>
      </c>
      <c r="B4688" s="38">
        <f>IF(Txn!$B2350="","",Txn!$C2350)</f>
        <v>0</v>
      </c>
      <c r="C4688" s="39">
        <f>IF(Txn!$B2350="","","تراکنش بانکی")</f>
        <v>0</v>
      </c>
      <c r="D4688" s="38">
        <f>IF(Txn!$B2350="","",IF(IF(Txn!$U2350="TRF",Txn!$Y2350,Txn!$Z2350)="","",IF(Txn!$U2350="TRF",Txn!$Y2350,Txn!$Z2350)))</f>
        <v>0</v>
      </c>
      <c r="E4688" s="39">
        <f>IF($D4688="","",IFERROR(VLOOKUP($D4688,AcctTbl,2,0),""))</f>
        <v>0</v>
      </c>
      <c r="F4688" s="39">
        <f>IF($D4688="","",IFERROR(VLOOKUP($D4688,AcctTbl,3,0),""))</f>
        <v>0</v>
      </c>
      <c r="G4688" s="39">
        <f>IF(Txn!$B2350="","",Txn!$D2350)</f>
        <v>0</v>
      </c>
      <c r="H4688" s="38">
        <f>IF(Txn!$B2350="","",Txn!$E2350)</f>
        <v>0</v>
      </c>
      <c r="I4688" s="40">
        <f>IF(Txn!$B2350="",0,Txn!$Q2350)</f>
        <v>0</v>
      </c>
      <c r="J4688" s="40">
        <f>IF(Txn!$B2350="",0,Txn!$R2350)</f>
        <v>0</v>
      </c>
      <c r="K4688" s="41">
        <f>IF($A4688="","",IFERROR(VALUE(MID($A4688,6,2)),""))</f>
        <v>0</v>
      </c>
      <c r="L4688" s="39">
        <f>IF(Txn!$K2350="","","طرف مقابل — "&amp;Txn!$K2350)</f>
        <v>0</v>
      </c>
      <c r="N4688" s="42">
        <f>IF($D4688="",0,COUNTIF(BankAccts,$D4688))</f>
        <v>0</v>
      </c>
    </row>
    <row r="4689" spans="1:14">
      <c r="A4689" s="38">
        <f>IF(Txn!$B2351="","",Txn!$B2351)</f>
        <v>0</v>
      </c>
      <c r="B4689" s="38">
        <f>IF(Txn!$B2351="","",Txn!$C2351)</f>
        <v>0</v>
      </c>
      <c r="C4689" s="39">
        <f>IF(Txn!$B2351="","","تراکنش بانکی")</f>
        <v>0</v>
      </c>
      <c r="D4689" s="38">
        <f>IF(Txn!$B2351="","",IF(Txn!$X2351="","",Txn!$X2351))</f>
        <v>0</v>
      </c>
      <c r="E4689" s="39">
        <f>IF($D4689="","",IFERROR(VLOOKUP($D4689,AcctTbl,2,0),""))</f>
        <v>0</v>
      </c>
      <c r="F4689" s="39">
        <f>IF($D4689="","",IFERROR(VLOOKUP($D4689,AcctTbl,3,0),""))</f>
        <v>0</v>
      </c>
      <c r="G4689" s="39">
        <f>IF(Txn!$B2351="","",Txn!$D2351)</f>
        <v>0</v>
      </c>
      <c r="H4689" s="38">
        <f>IF(Txn!$B2351="","",Txn!$E2351)</f>
        <v>0</v>
      </c>
      <c r="I4689" s="40">
        <f>IF(Txn!$B2351="",0,Txn!$O2351)</f>
        <v>0</v>
      </c>
      <c r="J4689" s="40">
        <f>IF(Txn!$B2351="",0,Txn!$P2351)</f>
        <v>0</v>
      </c>
      <c r="K4689" s="41">
        <f>IF($A4689="","",IFERROR(VALUE(MID($A4689,6,2)),""))</f>
        <v>0</v>
      </c>
      <c r="L4689" s="39">
        <f>IF(Txn!$K2351="","",Txn!$K2351)</f>
        <v>0</v>
      </c>
      <c r="N4689" s="42">
        <f>IF($D4689="",0,COUNTIF(BankAccts,$D4689))</f>
        <v>0</v>
      </c>
    </row>
    <row r="4690" spans="1:14">
      <c r="A4690" s="38">
        <f>IF(Txn!$B2351="","",Txn!$B2351)</f>
        <v>0</v>
      </c>
      <c r="B4690" s="38">
        <f>IF(Txn!$B2351="","",Txn!$C2351)</f>
        <v>0</v>
      </c>
      <c r="C4690" s="39">
        <f>IF(Txn!$B2351="","","تراکنش بانکی")</f>
        <v>0</v>
      </c>
      <c r="D4690" s="38">
        <f>IF(Txn!$B2351="","",IF(IF(Txn!$U2351="TRF",Txn!$Y2351,Txn!$Z2351)="","",IF(Txn!$U2351="TRF",Txn!$Y2351,Txn!$Z2351)))</f>
        <v>0</v>
      </c>
      <c r="E4690" s="39">
        <f>IF($D4690="","",IFERROR(VLOOKUP($D4690,AcctTbl,2,0),""))</f>
        <v>0</v>
      </c>
      <c r="F4690" s="39">
        <f>IF($D4690="","",IFERROR(VLOOKUP($D4690,AcctTbl,3,0),""))</f>
        <v>0</v>
      </c>
      <c r="G4690" s="39">
        <f>IF(Txn!$B2351="","",Txn!$D2351)</f>
        <v>0</v>
      </c>
      <c r="H4690" s="38">
        <f>IF(Txn!$B2351="","",Txn!$E2351)</f>
        <v>0</v>
      </c>
      <c r="I4690" s="40">
        <f>IF(Txn!$B2351="",0,Txn!$Q2351)</f>
        <v>0</v>
      </c>
      <c r="J4690" s="40">
        <f>IF(Txn!$B2351="",0,Txn!$R2351)</f>
        <v>0</v>
      </c>
      <c r="K4690" s="41">
        <f>IF($A4690="","",IFERROR(VALUE(MID($A4690,6,2)),""))</f>
        <v>0</v>
      </c>
      <c r="L4690" s="39">
        <f>IF(Txn!$K2351="","","طرف مقابل — "&amp;Txn!$K2351)</f>
        <v>0</v>
      </c>
      <c r="N4690" s="42">
        <f>IF($D4690="",0,COUNTIF(BankAccts,$D4690))</f>
        <v>0</v>
      </c>
    </row>
    <row r="4691" spans="1:14">
      <c r="A4691" s="38">
        <f>IF(Txn!$B2352="","",Txn!$B2352)</f>
        <v>0</v>
      </c>
      <c r="B4691" s="38">
        <f>IF(Txn!$B2352="","",Txn!$C2352)</f>
        <v>0</v>
      </c>
      <c r="C4691" s="39">
        <f>IF(Txn!$B2352="","","تراکنش بانکی")</f>
        <v>0</v>
      </c>
      <c r="D4691" s="38">
        <f>IF(Txn!$B2352="","",IF(Txn!$X2352="","",Txn!$X2352))</f>
        <v>0</v>
      </c>
      <c r="E4691" s="39">
        <f>IF($D4691="","",IFERROR(VLOOKUP($D4691,AcctTbl,2,0),""))</f>
        <v>0</v>
      </c>
      <c r="F4691" s="39">
        <f>IF($D4691="","",IFERROR(VLOOKUP($D4691,AcctTbl,3,0),""))</f>
        <v>0</v>
      </c>
      <c r="G4691" s="39">
        <f>IF(Txn!$B2352="","",Txn!$D2352)</f>
        <v>0</v>
      </c>
      <c r="H4691" s="38">
        <f>IF(Txn!$B2352="","",Txn!$E2352)</f>
        <v>0</v>
      </c>
      <c r="I4691" s="40">
        <f>IF(Txn!$B2352="",0,Txn!$O2352)</f>
        <v>0</v>
      </c>
      <c r="J4691" s="40">
        <f>IF(Txn!$B2352="",0,Txn!$P2352)</f>
        <v>0</v>
      </c>
      <c r="K4691" s="41">
        <f>IF($A4691="","",IFERROR(VALUE(MID($A4691,6,2)),""))</f>
        <v>0</v>
      </c>
      <c r="L4691" s="39">
        <f>IF(Txn!$K2352="","",Txn!$K2352)</f>
        <v>0</v>
      </c>
      <c r="N4691" s="42">
        <f>IF($D4691="",0,COUNTIF(BankAccts,$D4691))</f>
        <v>0</v>
      </c>
    </row>
    <row r="4692" spans="1:14">
      <c r="A4692" s="38">
        <f>IF(Txn!$B2352="","",Txn!$B2352)</f>
        <v>0</v>
      </c>
      <c r="B4692" s="38">
        <f>IF(Txn!$B2352="","",Txn!$C2352)</f>
        <v>0</v>
      </c>
      <c r="C4692" s="39">
        <f>IF(Txn!$B2352="","","تراکنش بانکی")</f>
        <v>0</v>
      </c>
      <c r="D4692" s="38">
        <f>IF(Txn!$B2352="","",IF(IF(Txn!$U2352="TRF",Txn!$Y2352,Txn!$Z2352)="","",IF(Txn!$U2352="TRF",Txn!$Y2352,Txn!$Z2352)))</f>
        <v>0</v>
      </c>
      <c r="E4692" s="39">
        <f>IF($D4692="","",IFERROR(VLOOKUP($D4692,AcctTbl,2,0),""))</f>
        <v>0</v>
      </c>
      <c r="F4692" s="39">
        <f>IF($D4692="","",IFERROR(VLOOKUP($D4692,AcctTbl,3,0),""))</f>
        <v>0</v>
      </c>
      <c r="G4692" s="39">
        <f>IF(Txn!$B2352="","",Txn!$D2352)</f>
        <v>0</v>
      </c>
      <c r="H4692" s="38">
        <f>IF(Txn!$B2352="","",Txn!$E2352)</f>
        <v>0</v>
      </c>
      <c r="I4692" s="40">
        <f>IF(Txn!$B2352="",0,Txn!$Q2352)</f>
        <v>0</v>
      </c>
      <c r="J4692" s="40">
        <f>IF(Txn!$B2352="",0,Txn!$R2352)</f>
        <v>0</v>
      </c>
      <c r="K4692" s="41">
        <f>IF($A4692="","",IFERROR(VALUE(MID($A4692,6,2)),""))</f>
        <v>0</v>
      </c>
      <c r="L4692" s="39">
        <f>IF(Txn!$K2352="","","طرف مقابل — "&amp;Txn!$K2352)</f>
        <v>0</v>
      </c>
      <c r="N4692" s="42">
        <f>IF($D4692="",0,COUNTIF(BankAccts,$D4692))</f>
        <v>0</v>
      </c>
    </row>
    <row r="4693" spans="1:14">
      <c r="A4693" s="38">
        <f>IF(Txn!$B2353="","",Txn!$B2353)</f>
        <v>0</v>
      </c>
      <c r="B4693" s="38">
        <f>IF(Txn!$B2353="","",Txn!$C2353)</f>
        <v>0</v>
      </c>
      <c r="C4693" s="39">
        <f>IF(Txn!$B2353="","","تراکنش بانکی")</f>
        <v>0</v>
      </c>
      <c r="D4693" s="38">
        <f>IF(Txn!$B2353="","",IF(Txn!$X2353="","",Txn!$X2353))</f>
        <v>0</v>
      </c>
      <c r="E4693" s="39">
        <f>IF($D4693="","",IFERROR(VLOOKUP($D4693,AcctTbl,2,0),""))</f>
        <v>0</v>
      </c>
      <c r="F4693" s="39">
        <f>IF($D4693="","",IFERROR(VLOOKUP($D4693,AcctTbl,3,0),""))</f>
        <v>0</v>
      </c>
      <c r="G4693" s="39">
        <f>IF(Txn!$B2353="","",Txn!$D2353)</f>
        <v>0</v>
      </c>
      <c r="H4693" s="38">
        <f>IF(Txn!$B2353="","",Txn!$E2353)</f>
        <v>0</v>
      </c>
      <c r="I4693" s="40">
        <f>IF(Txn!$B2353="",0,Txn!$O2353)</f>
        <v>0</v>
      </c>
      <c r="J4693" s="40">
        <f>IF(Txn!$B2353="",0,Txn!$P2353)</f>
        <v>0</v>
      </c>
      <c r="K4693" s="41">
        <f>IF($A4693="","",IFERROR(VALUE(MID($A4693,6,2)),""))</f>
        <v>0</v>
      </c>
      <c r="L4693" s="39">
        <f>IF(Txn!$K2353="","",Txn!$K2353)</f>
        <v>0</v>
      </c>
      <c r="N4693" s="42">
        <f>IF($D4693="",0,COUNTIF(BankAccts,$D4693))</f>
        <v>0</v>
      </c>
    </row>
    <row r="4694" spans="1:14">
      <c r="A4694" s="38">
        <f>IF(Txn!$B2353="","",Txn!$B2353)</f>
        <v>0</v>
      </c>
      <c r="B4694" s="38">
        <f>IF(Txn!$B2353="","",Txn!$C2353)</f>
        <v>0</v>
      </c>
      <c r="C4694" s="39">
        <f>IF(Txn!$B2353="","","تراکنش بانکی")</f>
        <v>0</v>
      </c>
      <c r="D4694" s="38">
        <f>IF(Txn!$B2353="","",IF(IF(Txn!$U2353="TRF",Txn!$Y2353,Txn!$Z2353)="","",IF(Txn!$U2353="TRF",Txn!$Y2353,Txn!$Z2353)))</f>
        <v>0</v>
      </c>
      <c r="E4694" s="39">
        <f>IF($D4694="","",IFERROR(VLOOKUP($D4694,AcctTbl,2,0),""))</f>
        <v>0</v>
      </c>
      <c r="F4694" s="39">
        <f>IF($D4694="","",IFERROR(VLOOKUP($D4694,AcctTbl,3,0),""))</f>
        <v>0</v>
      </c>
      <c r="G4694" s="39">
        <f>IF(Txn!$B2353="","",Txn!$D2353)</f>
        <v>0</v>
      </c>
      <c r="H4694" s="38">
        <f>IF(Txn!$B2353="","",Txn!$E2353)</f>
        <v>0</v>
      </c>
      <c r="I4694" s="40">
        <f>IF(Txn!$B2353="",0,Txn!$Q2353)</f>
        <v>0</v>
      </c>
      <c r="J4694" s="40">
        <f>IF(Txn!$B2353="",0,Txn!$R2353)</f>
        <v>0</v>
      </c>
      <c r="K4694" s="41">
        <f>IF($A4694="","",IFERROR(VALUE(MID($A4694,6,2)),""))</f>
        <v>0</v>
      </c>
      <c r="L4694" s="39">
        <f>IF(Txn!$K2353="","","طرف مقابل — "&amp;Txn!$K2353)</f>
        <v>0</v>
      </c>
      <c r="N4694" s="42">
        <f>IF($D4694="",0,COUNTIF(BankAccts,$D4694))</f>
        <v>0</v>
      </c>
    </row>
    <row r="4695" spans="1:14">
      <c r="A4695" s="38">
        <f>IF(Txn!$B2354="","",Txn!$B2354)</f>
        <v>0</v>
      </c>
      <c r="B4695" s="38">
        <f>IF(Txn!$B2354="","",Txn!$C2354)</f>
        <v>0</v>
      </c>
      <c r="C4695" s="39">
        <f>IF(Txn!$B2354="","","تراکنش بانکی")</f>
        <v>0</v>
      </c>
      <c r="D4695" s="38">
        <f>IF(Txn!$B2354="","",IF(Txn!$X2354="","",Txn!$X2354))</f>
        <v>0</v>
      </c>
      <c r="E4695" s="39">
        <f>IF($D4695="","",IFERROR(VLOOKUP($D4695,AcctTbl,2,0),""))</f>
        <v>0</v>
      </c>
      <c r="F4695" s="39">
        <f>IF($D4695="","",IFERROR(VLOOKUP($D4695,AcctTbl,3,0),""))</f>
        <v>0</v>
      </c>
      <c r="G4695" s="39">
        <f>IF(Txn!$B2354="","",Txn!$D2354)</f>
        <v>0</v>
      </c>
      <c r="H4695" s="38">
        <f>IF(Txn!$B2354="","",Txn!$E2354)</f>
        <v>0</v>
      </c>
      <c r="I4695" s="40">
        <f>IF(Txn!$B2354="",0,Txn!$O2354)</f>
        <v>0</v>
      </c>
      <c r="J4695" s="40">
        <f>IF(Txn!$B2354="",0,Txn!$P2354)</f>
        <v>0</v>
      </c>
      <c r="K4695" s="41">
        <f>IF($A4695="","",IFERROR(VALUE(MID($A4695,6,2)),""))</f>
        <v>0</v>
      </c>
      <c r="L4695" s="39">
        <f>IF(Txn!$K2354="","",Txn!$K2354)</f>
        <v>0</v>
      </c>
      <c r="N4695" s="42">
        <f>IF($D4695="",0,COUNTIF(BankAccts,$D4695))</f>
        <v>0</v>
      </c>
    </row>
    <row r="4696" spans="1:14">
      <c r="A4696" s="38">
        <f>IF(Txn!$B2354="","",Txn!$B2354)</f>
        <v>0</v>
      </c>
      <c r="B4696" s="38">
        <f>IF(Txn!$B2354="","",Txn!$C2354)</f>
        <v>0</v>
      </c>
      <c r="C4696" s="39">
        <f>IF(Txn!$B2354="","","تراکنش بانکی")</f>
        <v>0</v>
      </c>
      <c r="D4696" s="38">
        <f>IF(Txn!$B2354="","",IF(IF(Txn!$U2354="TRF",Txn!$Y2354,Txn!$Z2354)="","",IF(Txn!$U2354="TRF",Txn!$Y2354,Txn!$Z2354)))</f>
        <v>0</v>
      </c>
      <c r="E4696" s="39">
        <f>IF($D4696="","",IFERROR(VLOOKUP($D4696,AcctTbl,2,0),""))</f>
        <v>0</v>
      </c>
      <c r="F4696" s="39">
        <f>IF($D4696="","",IFERROR(VLOOKUP($D4696,AcctTbl,3,0),""))</f>
        <v>0</v>
      </c>
      <c r="G4696" s="39">
        <f>IF(Txn!$B2354="","",Txn!$D2354)</f>
        <v>0</v>
      </c>
      <c r="H4696" s="38">
        <f>IF(Txn!$B2354="","",Txn!$E2354)</f>
        <v>0</v>
      </c>
      <c r="I4696" s="40">
        <f>IF(Txn!$B2354="",0,Txn!$Q2354)</f>
        <v>0</v>
      </c>
      <c r="J4696" s="40">
        <f>IF(Txn!$B2354="",0,Txn!$R2354)</f>
        <v>0</v>
      </c>
      <c r="K4696" s="41">
        <f>IF($A4696="","",IFERROR(VALUE(MID($A4696,6,2)),""))</f>
        <v>0</v>
      </c>
      <c r="L4696" s="39">
        <f>IF(Txn!$K2354="","","طرف مقابل — "&amp;Txn!$K2354)</f>
        <v>0</v>
      </c>
      <c r="N4696" s="42">
        <f>IF($D4696="",0,COUNTIF(BankAccts,$D4696))</f>
        <v>0</v>
      </c>
    </row>
    <row r="4697" spans="1:14">
      <c r="A4697" s="38">
        <f>IF(Txn!$B2355="","",Txn!$B2355)</f>
        <v>0</v>
      </c>
      <c r="B4697" s="38">
        <f>IF(Txn!$B2355="","",Txn!$C2355)</f>
        <v>0</v>
      </c>
      <c r="C4697" s="39">
        <f>IF(Txn!$B2355="","","تراکنش بانکی")</f>
        <v>0</v>
      </c>
      <c r="D4697" s="38">
        <f>IF(Txn!$B2355="","",IF(Txn!$X2355="","",Txn!$X2355))</f>
        <v>0</v>
      </c>
      <c r="E4697" s="39">
        <f>IF($D4697="","",IFERROR(VLOOKUP($D4697,AcctTbl,2,0),""))</f>
        <v>0</v>
      </c>
      <c r="F4697" s="39">
        <f>IF($D4697="","",IFERROR(VLOOKUP($D4697,AcctTbl,3,0),""))</f>
        <v>0</v>
      </c>
      <c r="G4697" s="39">
        <f>IF(Txn!$B2355="","",Txn!$D2355)</f>
        <v>0</v>
      </c>
      <c r="H4697" s="38">
        <f>IF(Txn!$B2355="","",Txn!$E2355)</f>
        <v>0</v>
      </c>
      <c r="I4697" s="40">
        <f>IF(Txn!$B2355="",0,Txn!$O2355)</f>
        <v>0</v>
      </c>
      <c r="J4697" s="40">
        <f>IF(Txn!$B2355="",0,Txn!$P2355)</f>
        <v>0</v>
      </c>
      <c r="K4697" s="41">
        <f>IF($A4697="","",IFERROR(VALUE(MID($A4697,6,2)),""))</f>
        <v>0</v>
      </c>
      <c r="L4697" s="39">
        <f>IF(Txn!$K2355="","",Txn!$K2355)</f>
        <v>0</v>
      </c>
      <c r="N4697" s="42">
        <f>IF($D4697="",0,COUNTIF(BankAccts,$D4697))</f>
        <v>0</v>
      </c>
    </row>
    <row r="4698" spans="1:14">
      <c r="A4698" s="38">
        <f>IF(Txn!$B2355="","",Txn!$B2355)</f>
        <v>0</v>
      </c>
      <c r="B4698" s="38">
        <f>IF(Txn!$B2355="","",Txn!$C2355)</f>
        <v>0</v>
      </c>
      <c r="C4698" s="39">
        <f>IF(Txn!$B2355="","","تراکنش بانکی")</f>
        <v>0</v>
      </c>
      <c r="D4698" s="38">
        <f>IF(Txn!$B2355="","",IF(IF(Txn!$U2355="TRF",Txn!$Y2355,Txn!$Z2355)="","",IF(Txn!$U2355="TRF",Txn!$Y2355,Txn!$Z2355)))</f>
        <v>0</v>
      </c>
      <c r="E4698" s="39">
        <f>IF($D4698="","",IFERROR(VLOOKUP($D4698,AcctTbl,2,0),""))</f>
        <v>0</v>
      </c>
      <c r="F4698" s="39">
        <f>IF($D4698="","",IFERROR(VLOOKUP($D4698,AcctTbl,3,0),""))</f>
        <v>0</v>
      </c>
      <c r="G4698" s="39">
        <f>IF(Txn!$B2355="","",Txn!$D2355)</f>
        <v>0</v>
      </c>
      <c r="H4698" s="38">
        <f>IF(Txn!$B2355="","",Txn!$E2355)</f>
        <v>0</v>
      </c>
      <c r="I4698" s="40">
        <f>IF(Txn!$B2355="",0,Txn!$Q2355)</f>
        <v>0</v>
      </c>
      <c r="J4698" s="40">
        <f>IF(Txn!$B2355="",0,Txn!$R2355)</f>
        <v>0</v>
      </c>
      <c r="K4698" s="41">
        <f>IF($A4698="","",IFERROR(VALUE(MID($A4698,6,2)),""))</f>
        <v>0</v>
      </c>
      <c r="L4698" s="39">
        <f>IF(Txn!$K2355="","","طرف مقابل — "&amp;Txn!$K2355)</f>
        <v>0</v>
      </c>
      <c r="N4698" s="42">
        <f>IF($D4698="",0,COUNTIF(BankAccts,$D4698))</f>
        <v>0</v>
      </c>
    </row>
    <row r="4699" spans="1:14">
      <c r="A4699" s="38">
        <f>IF(Txn!$B2356="","",Txn!$B2356)</f>
        <v>0</v>
      </c>
      <c r="B4699" s="38">
        <f>IF(Txn!$B2356="","",Txn!$C2356)</f>
        <v>0</v>
      </c>
      <c r="C4699" s="39">
        <f>IF(Txn!$B2356="","","تراکنش بانکی")</f>
        <v>0</v>
      </c>
      <c r="D4699" s="38">
        <f>IF(Txn!$B2356="","",IF(Txn!$X2356="","",Txn!$X2356))</f>
        <v>0</v>
      </c>
      <c r="E4699" s="39">
        <f>IF($D4699="","",IFERROR(VLOOKUP($D4699,AcctTbl,2,0),""))</f>
        <v>0</v>
      </c>
      <c r="F4699" s="39">
        <f>IF($D4699="","",IFERROR(VLOOKUP($D4699,AcctTbl,3,0),""))</f>
        <v>0</v>
      </c>
      <c r="G4699" s="39">
        <f>IF(Txn!$B2356="","",Txn!$D2356)</f>
        <v>0</v>
      </c>
      <c r="H4699" s="38">
        <f>IF(Txn!$B2356="","",Txn!$E2356)</f>
        <v>0</v>
      </c>
      <c r="I4699" s="40">
        <f>IF(Txn!$B2356="",0,Txn!$O2356)</f>
        <v>0</v>
      </c>
      <c r="J4699" s="40">
        <f>IF(Txn!$B2356="",0,Txn!$P2356)</f>
        <v>0</v>
      </c>
      <c r="K4699" s="41">
        <f>IF($A4699="","",IFERROR(VALUE(MID($A4699,6,2)),""))</f>
        <v>0</v>
      </c>
      <c r="L4699" s="39">
        <f>IF(Txn!$K2356="","",Txn!$K2356)</f>
        <v>0</v>
      </c>
      <c r="N4699" s="42">
        <f>IF($D4699="",0,COUNTIF(BankAccts,$D4699))</f>
        <v>0</v>
      </c>
    </row>
    <row r="4700" spans="1:14">
      <c r="A4700" s="38">
        <f>IF(Txn!$B2356="","",Txn!$B2356)</f>
        <v>0</v>
      </c>
      <c r="B4700" s="38">
        <f>IF(Txn!$B2356="","",Txn!$C2356)</f>
        <v>0</v>
      </c>
      <c r="C4700" s="39">
        <f>IF(Txn!$B2356="","","تراکنش بانکی")</f>
        <v>0</v>
      </c>
      <c r="D4700" s="38">
        <f>IF(Txn!$B2356="","",IF(IF(Txn!$U2356="TRF",Txn!$Y2356,Txn!$Z2356)="","",IF(Txn!$U2356="TRF",Txn!$Y2356,Txn!$Z2356)))</f>
        <v>0</v>
      </c>
      <c r="E4700" s="39">
        <f>IF($D4700="","",IFERROR(VLOOKUP($D4700,AcctTbl,2,0),""))</f>
        <v>0</v>
      </c>
      <c r="F4700" s="39">
        <f>IF($D4700="","",IFERROR(VLOOKUP($D4700,AcctTbl,3,0),""))</f>
        <v>0</v>
      </c>
      <c r="G4700" s="39">
        <f>IF(Txn!$B2356="","",Txn!$D2356)</f>
        <v>0</v>
      </c>
      <c r="H4700" s="38">
        <f>IF(Txn!$B2356="","",Txn!$E2356)</f>
        <v>0</v>
      </c>
      <c r="I4700" s="40">
        <f>IF(Txn!$B2356="",0,Txn!$Q2356)</f>
        <v>0</v>
      </c>
      <c r="J4700" s="40">
        <f>IF(Txn!$B2356="",0,Txn!$R2356)</f>
        <v>0</v>
      </c>
      <c r="K4700" s="41">
        <f>IF($A4700="","",IFERROR(VALUE(MID($A4700,6,2)),""))</f>
        <v>0</v>
      </c>
      <c r="L4700" s="39">
        <f>IF(Txn!$K2356="","","طرف مقابل — "&amp;Txn!$K2356)</f>
        <v>0</v>
      </c>
      <c r="N4700" s="42">
        <f>IF($D4700="",0,COUNTIF(BankAccts,$D4700))</f>
        <v>0</v>
      </c>
    </row>
    <row r="4701" spans="1:14">
      <c r="A4701" s="38">
        <f>IF(Txn!$B2357="","",Txn!$B2357)</f>
        <v>0</v>
      </c>
      <c r="B4701" s="38">
        <f>IF(Txn!$B2357="","",Txn!$C2357)</f>
        <v>0</v>
      </c>
      <c r="C4701" s="39">
        <f>IF(Txn!$B2357="","","تراکنش بانکی")</f>
        <v>0</v>
      </c>
      <c r="D4701" s="38">
        <f>IF(Txn!$B2357="","",IF(Txn!$X2357="","",Txn!$X2357))</f>
        <v>0</v>
      </c>
      <c r="E4701" s="39">
        <f>IF($D4701="","",IFERROR(VLOOKUP($D4701,AcctTbl,2,0),""))</f>
        <v>0</v>
      </c>
      <c r="F4701" s="39">
        <f>IF($D4701="","",IFERROR(VLOOKUP($D4701,AcctTbl,3,0),""))</f>
        <v>0</v>
      </c>
      <c r="G4701" s="39">
        <f>IF(Txn!$B2357="","",Txn!$D2357)</f>
        <v>0</v>
      </c>
      <c r="H4701" s="38">
        <f>IF(Txn!$B2357="","",Txn!$E2357)</f>
        <v>0</v>
      </c>
      <c r="I4701" s="40">
        <f>IF(Txn!$B2357="",0,Txn!$O2357)</f>
        <v>0</v>
      </c>
      <c r="J4701" s="40">
        <f>IF(Txn!$B2357="",0,Txn!$P2357)</f>
        <v>0</v>
      </c>
      <c r="K4701" s="41">
        <f>IF($A4701="","",IFERROR(VALUE(MID($A4701,6,2)),""))</f>
        <v>0</v>
      </c>
      <c r="L4701" s="39">
        <f>IF(Txn!$K2357="","",Txn!$K2357)</f>
        <v>0</v>
      </c>
      <c r="N4701" s="42">
        <f>IF($D4701="",0,COUNTIF(BankAccts,$D4701))</f>
        <v>0</v>
      </c>
    </row>
    <row r="4702" spans="1:14">
      <c r="A4702" s="38">
        <f>IF(Txn!$B2357="","",Txn!$B2357)</f>
        <v>0</v>
      </c>
      <c r="B4702" s="38">
        <f>IF(Txn!$B2357="","",Txn!$C2357)</f>
        <v>0</v>
      </c>
      <c r="C4702" s="39">
        <f>IF(Txn!$B2357="","","تراکنش بانکی")</f>
        <v>0</v>
      </c>
      <c r="D4702" s="38">
        <f>IF(Txn!$B2357="","",IF(IF(Txn!$U2357="TRF",Txn!$Y2357,Txn!$Z2357)="","",IF(Txn!$U2357="TRF",Txn!$Y2357,Txn!$Z2357)))</f>
        <v>0</v>
      </c>
      <c r="E4702" s="39">
        <f>IF($D4702="","",IFERROR(VLOOKUP($D4702,AcctTbl,2,0),""))</f>
        <v>0</v>
      </c>
      <c r="F4702" s="39">
        <f>IF($D4702="","",IFERROR(VLOOKUP($D4702,AcctTbl,3,0),""))</f>
        <v>0</v>
      </c>
      <c r="G4702" s="39">
        <f>IF(Txn!$B2357="","",Txn!$D2357)</f>
        <v>0</v>
      </c>
      <c r="H4702" s="38">
        <f>IF(Txn!$B2357="","",Txn!$E2357)</f>
        <v>0</v>
      </c>
      <c r="I4702" s="40">
        <f>IF(Txn!$B2357="",0,Txn!$Q2357)</f>
        <v>0</v>
      </c>
      <c r="J4702" s="40">
        <f>IF(Txn!$B2357="",0,Txn!$R2357)</f>
        <v>0</v>
      </c>
      <c r="K4702" s="41">
        <f>IF($A4702="","",IFERROR(VALUE(MID($A4702,6,2)),""))</f>
        <v>0</v>
      </c>
      <c r="L4702" s="39">
        <f>IF(Txn!$K2357="","","طرف مقابل — "&amp;Txn!$K2357)</f>
        <v>0</v>
      </c>
      <c r="N4702" s="42">
        <f>IF($D4702="",0,COUNTIF(BankAccts,$D4702))</f>
        <v>0</v>
      </c>
    </row>
    <row r="4703" spans="1:14">
      <c r="A4703" s="38">
        <f>IF(Txn!$B2358="","",Txn!$B2358)</f>
        <v>0</v>
      </c>
      <c r="B4703" s="38">
        <f>IF(Txn!$B2358="","",Txn!$C2358)</f>
        <v>0</v>
      </c>
      <c r="C4703" s="39">
        <f>IF(Txn!$B2358="","","تراکنش بانکی")</f>
        <v>0</v>
      </c>
      <c r="D4703" s="38">
        <f>IF(Txn!$B2358="","",IF(Txn!$X2358="","",Txn!$X2358))</f>
        <v>0</v>
      </c>
      <c r="E4703" s="39">
        <f>IF($D4703="","",IFERROR(VLOOKUP($D4703,AcctTbl,2,0),""))</f>
        <v>0</v>
      </c>
      <c r="F4703" s="39">
        <f>IF($D4703="","",IFERROR(VLOOKUP($D4703,AcctTbl,3,0),""))</f>
        <v>0</v>
      </c>
      <c r="G4703" s="39">
        <f>IF(Txn!$B2358="","",Txn!$D2358)</f>
        <v>0</v>
      </c>
      <c r="H4703" s="38">
        <f>IF(Txn!$B2358="","",Txn!$E2358)</f>
        <v>0</v>
      </c>
      <c r="I4703" s="40">
        <f>IF(Txn!$B2358="",0,Txn!$O2358)</f>
        <v>0</v>
      </c>
      <c r="J4703" s="40">
        <f>IF(Txn!$B2358="",0,Txn!$P2358)</f>
        <v>0</v>
      </c>
      <c r="K4703" s="41">
        <f>IF($A4703="","",IFERROR(VALUE(MID($A4703,6,2)),""))</f>
        <v>0</v>
      </c>
      <c r="L4703" s="39">
        <f>IF(Txn!$K2358="","",Txn!$K2358)</f>
        <v>0</v>
      </c>
      <c r="N4703" s="42">
        <f>IF($D4703="",0,COUNTIF(BankAccts,$D4703))</f>
        <v>0</v>
      </c>
    </row>
    <row r="4704" spans="1:14">
      <c r="A4704" s="38">
        <f>IF(Txn!$B2358="","",Txn!$B2358)</f>
        <v>0</v>
      </c>
      <c r="B4704" s="38">
        <f>IF(Txn!$B2358="","",Txn!$C2358)</f>
        <v>0</v>
      </c>
      <c r="C4704" s="39">
        <f>IF(Txn!$B2358="","","تراکنش بانکی")</f>
        <v>0</v>
      </c>
      <c r="D4704" s="38">
        <f>IF(Txn!$B2358="","",IF(IF(Txn!$U2358="TRF",Txn!$Y2358,Txn!$Z2358)="","",IF(Txn!$U2358="TRF",Txn!$Y2358,Txn!$Z2358)))</f>
        <v>0</v>
      </c>
      <c r="E4704" s="39">
        <f>IF($D4704="","",IFERROR(VLOOKUP($D4704,AcctTbl,2,0),""))</f>
        <v>0</v>
      </c>
      <c r="F4704" s="39">
        <f>IF($D4704="","",IFERROR(VLOOKUP($D4704,AcctTbl,3,0),""))</f>
        <v>0</v>
      </c>
      <c r="G4704" s="39">
        <f>IF(Txn!$B2358="","",Txn!$D2358)</f>
        <v>0</v>
      </c>
      <c r="H4704" s="38">
        <f>IF(Txn!$B2358="","",Txn!$E2358)</f>
        <v>0</v>
      </c>
      <c r="I4704" s="40">
        <f>IF(Txn!$B2358="",0,Txn!$Q2358)</f>
        <v>0</v>
      </c>
      <c r="J4704" s="40">
        <f>IF(Txn!$B2358="",0,Txn!$R2358)</f>
        <v>0</v>
      </c>
      <c r="K4704" s="41">
        <f>IF($A4704="","",IFERROR(VALUE(MID($A4704,6,2)),""))</f>
        <v>0</v>
      </c>
      <c r="L4704" s="39">
        <f>IF(Txn!$K2358="","","طرف مقابل — "&amp;Txn!$K2358)</f>
        <v>0</v>
      </c>
      <c r="N4704" s="42">
        <f>IF($D4704="",0,COUNTIF(BankAccts,$D4704))</f>
        <v>0</v>
      </c>
    </row>
    <row r="4705" spans="1:14">
      <c r="A4705" s="38">
        <f>IF(Txn!$B2359="","",Txn!$B2359)</f>
        <v>0</v>
      </c>
      <c r="B4705" s="38">
        <f>IF(Txn!$B2359="","",Txn!$C2359)</f>
        <v>0</v>
      </c>
      <c r="C4705" s="39">
        <f>IF(Txn!$B2359="","","تراکنش بانکی")</f>
        <v>0</v>
      </c>
      <c r="D4705" s="38">
        <f>IF(Txn!$B2359="","",IF(Txn!$X2359="","",Txn!$X2359))</f>
        <v>0</v>
      </c>
      <c r="E4705" s="39">
        <f>IF($D4705="","",IFERROR(VLOOKUP($D4705,AcctTbl,2,0),""))</f>
        <v>0</v>
      </c>
      <c r="F4705" s="39">
        <f>IF($D4705="","",IFERROR(VLOOKUP($D4705,AcctTbl,3,0),""))</f>
        <v>0</v>
      </c>
      <c r="G4705" s="39">
        <f>IF(Txn!$B2359="","",Txn!$D2359)</f>
        <v>0</v>
      </c>
      <c r="H4705" s="38">
        <f>IF(Txn!$B2359="","",Txn!$E2359)</f>
        <v>0</v>
      </c>
      <c r="I4705" s="40">
        <f>IF(Txn!$B2359="",0,Txn!$O2359)</f>
        <v>0</v>
      </c>
      <c r="J4705" s="40">
        <f>IF(Txn!$B2359="",0,Txn!$P2359)</f>
        <v>0</v>
      </c>
      <c r="K4705" s="41">
        <f>IF($A4705="","",IFERROR(VALUE(MID($A4705,6,2)),""))</f>
        <v>0</v>
      </c>
      <c r="L4705" s="39">
        <f>IF(Txn!$K2359="","",Txn!$K2359)</f>
        <v>0</v>
      </c>
      <c r="N4705" s="42">
        <f>IF($D4705="",0,COUNTIF(BankAccts,$D4705))</f>
        <v>0</v>
      </c>
    </row>
    <row r="4706" spans="1:14">
      <c r="A4706" s="38">
        <f>IF(Txn!$B2359="","",Txn!$B2359)</f>
        <v>0</v>
      </c>
      <c r="B4706" s="38">
        <f>IF(Txn!$B2359="","",Txn!$C2359)</f>
        <v>0</v>
      </c>
      <c r="C4706" s="39">
        <f>IF(Txn!$B2359="","","تراکنش بانکی")</f>
        <v>0</v>
      </c>
      <c r="D4706" s="38">
        <f>IF(Txn!$B2359="","",IF(IF(Txn!$U2359="TRF",Txn!$Y2359,Txn!$Z2359)="","",IF(Txn!$U2359="TRF",Txn!$Y2359,Txn!$Z2359)))</f>
        <v>0</v>
      </c>
      <c r="E4706" s="39">
        <f>IF($D4706="","",IFERROR(VLOOKUP($D4706,AcctTbl,2,0),""))</f>
        <v>0</v>
      </c>
      <c r="F4706" s="39">
        <f>IF($D4706="","",IFERROR(VLOOKUP($D4706,AcctTbl,3,0),""))</f>
        <v>0</v>
      </c>
      <c r="G4706" s="39">
        <f>IF(Txn!$B2359="","",Txn!$D2359)</f>
        <v>0</v>
      </c>
      <c r="H4706" s="38">
        <f>IF(Txn!$B2359="","",Txn!$E2359)</f>
        <v>0</v>
      </c>
      <c r="I4706" s="40">
        <f>IF(Txn!$B2359="",0,Txn!$Q2359)</f>
        <v>0</v>
      </c>
      <c r="J4706" s="40">
        <f>IF(Txn!$B2359="",0,Txn!$R2359)</f>
        <v>0</v>
      </c>
      <c r="K4706" s="41">
        <f>IF($A4706="","",IFERROR(VALUE(MID($A4706,6,2)),""))</f>
        <v>0</v>
      </c>
      <c r="L4706" s="39">
        <f>IF(Txn!$K2359="","","طرف مقابل — "&amp;Txn!$K2359)</f>
        <v>0</v>
      </c>
      <c r="N4706" s="42">
        <f>IF($D4706="",0,COUNTIF(BankAccts,$D4706))</f>
        <v>0</v>
      </c>
    </row>
    <row r="4707" spans="1:14">
      <c r="A4707" s="38">
        <f>IF(Txn!$B2360="","",Txn!$B2360)</f>
        <v>0</v>
      </c>
      <c r="B4707" s="38">
        <f>IF(Txn!$B2360="","",Txn!$C2360)</f>
        <v>0</v>
      </c>
      <c r="C4707" s="39">
        <f>IF(Txn!$B2360="","","تراکنش بانکی")</f>
        <v>0</v>
      </c>
      <c r="D4707" s="38">
        <f>IF(Txn!$B2360="","",IF(Txn!$X2360="","",Txn!$X2360))</f>
        <v>0</v>
      </c>
      <c r="E4707" s="39">
        <f>IF($D4707="","",IFERROR(VLOOKUP($D4707,AcctTbl,2,0),""))</f>
        <v>0</v>
      </c>
      <c r="F4707" s="39">
        <f>IF($D4707="","",IFERROR(VLOOKUP($D4707,AcctTbl,3,0),""))</f>
        <v>0</v>
      </c>
      <c r="G4707" s="39">
        <f>IF(Txn!$B2360="","",Txn!$D2360)</f>
        <v>0</v>
      </c>
      <c r="H4707" s="38">
        <f>IF(Txn!$B2360="","",Txn!$E2360)</f>
        <v>0</v>
      </c>
      <c r="I4707" s="40">
        <f>IF(Txn!$B2360="",0,Txn!$O2360)</f>
        <v>0</v>
      </c>
      <c r="J4707" s="40">
        <f>IF(Txn!$B2360="",0,Txn!$P2360)</f>
        <v>0</v>
      </c>
      <c r="K4707" s="41">
        <f>IF($A4707="","",IFERROR(VALUE(MID($A4707,6,2)),""))</f>
        <v>0</v>
      </c>
      <c r="L4707" s="39">
        <f>IF(Txn!$K2360="","",Txn!$K2360)</f>
        <v>0</v>
      </c>
      <c r="N4707" s="42">
        <f>IF($D4707="",0,COUNTIF(BankAccts,$D4707))</f>
        <v>0</v>
      </c>
    </row>
    <row r="4708" spans="1:14">
      <c r="A4708" s="38">
        <f>IF(Txn!$B2360="","",Txn!$B2360)</f>
        <v>0</v>
      </c>
      <c r="B4708" s="38">
        <f>IF(Txn!$B2360="","",Txn!$C2360)</f>
        <v>0</v>
      </c>
      <c r="C4708" s="39">
        <f>IF(Txn!$B2360="","","تراکنش بانکی")</f>
        <v>0</v>
      </c>
      <c r="D4708" s="38">
        <f>IF(Txn!$B2360="","",IF(IF(Txn!$U2360="TRF",Txn!$Y2360,Txn!$Z2360)="","",IF(Txn!$U2360="TRF",Txn!$Y2360,Txn!$Z2360)))</f>
        <v>0</v>
      </c>
      <c r="E4708" s="39">
        <f>IF($D4708="","",IFERROR(VLOOKUP($D4708,AcctTbl,2,0),""))</f>
        <v>0</v>
      </c>
      <c r="F4708" s="39">
        <f>IF($D4708="","",IFERROR(VLOOKUP($D4708,AcctTbl,3,0),""))</f>
        <v>0</v>
      </c>
      <c r="G4708" s="39">
        <f>IF(Txn!$B2360="","",Txn!$D2360)</f>
        <v>0</v>
      </c>
      <c r="H4708" s="38">
        <f>IF(Txn!$B2360="","",Txn!$E2360)</f>
        <v>0</v>
      </c>
      <c r="I4708" s="40">
        <f>IF(Txn!$B2360="",0,Txn!$Q2360)</f>
        <v>0</v>
      </c>
      <c r="J4708" s="40">
        <f>IF(Txn!$B2360="",0,Txn!$R2360)</f>
        <v>0</v>
      </c>
      <c r="K4708" s="41">
        <f>IF($A4708="","",IFERROR(VALUE(MID($A4708,6,2)),""))</f>
        <v>0</v>
      </c>
      <c r="L4708" s="39">
        <f>IF(Txn!$K2360="","","طرف مقابل — "&amp;Txn!$K2360)</f>
        <v>0</v>
      </c>
      <c r="N4708" s="42">
        <f>IF($D4708="",0,COUNTIF(BankAccts,$D4708))</f>
        <v>0</v>
      </c>
    </row>
    <row r="4709" spans="1:14">
      <c r="A4709" s="38">
        <f>IF(Txn!$B2361="","",Txn!$B2361)</f>
        <v>0</v>
      </c>
      <c r="B4709" s="38">
        <f>IF(Txn!$B2361="","",Txn!$C2361)</f>
        <v>0</v>
      </c>
      <c r="C4709" s="39">
        <f>IF(Txn!$B2361="","","تراکنش بانکی")</f>
        <v>0</v>
      </c>
      <c r="D4709" s="38">
        <f>IF(Txn!$B2361="","",IF(Txn!$X2361="","",Txn!$X2361))</f>
        <v>0</v>
      </c>
      <c r="E4709" s="39">
        <f>IF($D4709="","",IFERROR(VLOOKUP($D4709,AcctTbl,2,0),""))</f>
        <v>0</v>
      </c>
      <c r="F4709" s="39">
        <f>IF($D4709="","",IFERROR(VLOOKUP($D4709,AcctTbl,3,0),""))</f>
        <v>0</v>
      </c>
      <c r="G4709" s="39">
        <f>IF(Txn!$B2361="","",Txn!$D2361)</f>
        <v>0</v>
      </c>
      <c r="H4709" s="38">
        <f>IF(Txn!$B2361="","",Txn!$E2361)</f>
        <v>0</v>
      </c>
      <c r="I4709" s="40">
        <f>IF(Txn!$B2361="",0,Txn!$O2361)</f>
        <v>0</v>
      </c>
      <c r="J4709" s="40">
        <f>IF(Txn!$B2361="",0,Txn!$P2361)</f>
        <v>0</v>
      </c>
      <c r="K4709" s="41">
        <f>IF($A4709="","",IFERROR(VALUE(MID($A4709,6,2)),""))</f>
        <v>0</v>
      </c>
      <c r="L4709" s="39">
        <f>IF(Txn!$K2361="","",Txn!$K2361)</f>
        <v>0</v>
      </c>
      <c r="N4709" s="42">
        <f>IF($D4709="",0,COUNTIF(BankAccts,$D4709))</f>
        <v>0</v>
      </c>
    </row>
    <row r="4710" spans="1:14">
      <c r="A4710" s="38">
        <f>IF(Txn!$B2361="","",Txn!$B2361)</f>
        <v>0</v>
      </c>
      <c r="B4710" s="38">
        <f>IF(Txn!$B2361="","",Txn!$C2361)</f>
        <v>0</v>
      </c>
      <c r="C4710" s="39">
        <f>IF(Txn!$B2361="","","تراکنش بانکی")</f>
        <v>0</v>
      </c>
      <c r="D4710" s="38">
        <f>IF(Txn!$B2361="","",IF(IF(Txn!$U2361="TRF",Txn!$Y2361,Txn!$Z2361)="","",IF(Txn!$U2361="TRF",Txn!$Y2361,Txn!$Z2361)))</f>
        <v>0</v>
      </c>
      <c r="E4710" s="39">
        <f>IF($D4710="","",IFERROR(VLOOKUP($D4710,AcctTbl,2,0),""))</f>
        <v>0</v>
      </c>
      <c r="F4710" s="39">
        <f>IF($D4710="","",IFERROR(VLOOKUP($D4710,AcctTbl,3,0),""))</f>
        <v>0</v>
      </c>
      <c r="G4710" s="39">
        <f>IF(Txn!$B2361="","",Txn!$D2361)</f>
        <v>0</v>
      </c>
      <c r="H4710" s="38">
        <f>IF(Txn!$B2361="","",Txn!$E2361)</f>
        <v>0</v>
      </c>
      <c r="I4710" s="40">
        <f>IF(Txn!$B2361="",0,Txn!$Q2361)</f>
        <v>0</v>
      </c>
      <c r="J4710" s="40">
        <f>IF(Txn!$B2361="",0,Txn!$R2361)</f>
        <v>0</v>
      </c>
      <c r="K4710" s="41">
        <f>IF($A4710="","",IFERROR(VALUE(MID($A4710,6,2)),""))</f>
        <v>0</v>
      </c>
      <c r="L4710" s="39">
        <f>IF(Txn!$K2361="","","طرف مقابل — "&amp;Txn!$K2361)</f>
        <v>0</v>
      </c>
      <c r="N4710" s="42">
        <f>IF($D4710="",0,COUNTIF(BankAccts,$D4710))</f>
        <v>0</v>
      </c>
    </row>
    <row r="4711" spans="1:14">
      <c r="A4711" s="38">
        <f>IF(Txn!$B2362="","",Txn!$B2362)</f>
        <v>0</v>
      </c>
      <c r="B4711" s="38">
        <f>IF(Txn!$B2362="","",Txn!$C2362)</f>
        <v>0</v>
      </c>
      <c r="C4711" s="39">
        <f>IF(Txn!$B2362="","","تراکنش بانکی")</f>
        <v>0</v>
      </c>
      <c r="D4711" s="38">
        <f>IF(Txn!$B2362="","",IF(Txn!$X2362="","",Txn!$X2362))</f>
        <v>0</v>
      </c>
      <c r="E4711" s="39">
        <f>IF($D4711="","",IFERROR(VLOOKUP($D4711,AcctTbl,2,0),""))</f>
        <v>0</v>
      </c>
      <c r="F4711" s="39">
        <f>IF($D4711="","",IFERROR(VLOOKUP($D4711,AcctTbl,3,0),""))</f>
        <v>0</v>
      </c>
      <c r="G4711" s="39">
        <f>IF(Txn!$B2362="","",Txn!$D2362)</f>
        <v>0</v>
      </c>
      <c r="H4711" s="38">
        <f>IF(Txn!$B2362="","",Txn!$E2362)</f>
        <v>0</v>
      </c>
      <c r="I4711" s="40">
        <f>IF(Txn!$B2362="",0,Txn!$O2362)</f>
        <v>0</v>
      </c>
      <c r="J4711" s="40">
        <f>IF(Txn!$B2362="",0,Txn!$P2362)</f>
        <v>0</v>
      </c>
      <c r="K4711" s="41">
        <f>IF($A4711="","",IFERROR(VALUE(MID($A4711,6,2)),""))</f>
        <v>0</v>
      </c>
      <c r="L4711" s="39">
        <f>IF(Txn!$K2362="","",Txn!$K2362)</f>
        <v>0</v>
      </c>
      <c r="N4711" s="42">
        <f>IF($D4711="",0,COUNTIF(BankAccts,$D4711))</f>
        <v>0</v>
      </c>
    </row>
    <row r="4712" spans="1:14">
      <c r="A4712" s="38">
        <f>IF(Txn!$B2362="","",Txn!$B2362)</f>
        <v>0</v>
      </c>
      <c r="B4712" s="38">
        <f>IF(Txn!$B2362="","",Txn!$C2362)</f>
        <v>0</v>
      </c>
      <c r="C4712" s="39">
        <f>IF(Txn!$B2362="","","تراکنش بانکی")</f>
        <v>0</v>
      </c>
      <c r="D4712" s="38">
        <f>IF(Txn!$B2362="","",IF(IF(Txn!$U2362="TRF",Txn!$Y2362,Txn!$Z2362)="","",IF(Txn!$U2362="TRF",Txn!$Y2362,Txn!$Z2362)))</f>
        <v>0</v>
      </c>
      <c r="E4712" s="39">
        <f>IF($D4712="","",IFERROR(VLOOKUP($D4712,AcctTbl,2,0),""))</f>
        <v>0</v>
      </c>
      <c r="F4712" s="39">
        <f>IF($D4712="","",IFERROR(VLOOKUP($D4712,AcctTbl,3,0),""))</f>
        <v>0</v>
      </c>
      <c r="G4712" s="39">
        <f>IF(Txn!$B2362="","",Txn!$D2362)</f>
        <v>0</v>
      </c>
      <c r="H4712" s="38">
        <f>IF(Txn!$B2362="","",Txn!$E2362)</f>
        <v>0</v>
      </c>
      <c r="I4712" s="40">
        <f>IF(Txn!$B2362="",0,Txn!$Q2362)</f>
        <v>0</v>
      </c>
      <c r="J4712" s="40">
        <f>IF(Txn!$B2362="",0,Txn!$R2362)</f>
        <v>0</v>
      </c>
      <c r="K4712" s="41">
        <f>IF($A4712="","",IFERROR(VALUE(MID($A4712,6,2)),""))</f>
        <v>0</v>
      </c>
      <c r="L4712" s="39">
        <f>IF(Txn!$K2362="","","طرف مقابل — "&amp;Txn!$K2362)</f>
        <v>0</v>
      </c>
      <c r="N4712" s="42">
        <f>IF($D4712="",0,COUNTIF(BankAccts,$D4712))</f>
        <v>0</v>
      </c>
    </row>
    <row r="4713" spans="1:14">
      <c r="A4713" s="38">
        <f>IF(Txn!$B2363="","",Txn!$B2363)</f>
        <v>0</v>
      </c>
      <c r="B4713" s="38">
        <f>IF(Txn!$B2363="","",Txn!$C2363)</f>
        <v>0</v>
      </c>
      <c r="C4713" s="39">
        <f>IF(Txn!$B2363="","","تراکنش بانکی")</f>
        <v>0</v>
      </c>
      <c r="D4713" s="38">
        <f>IF(Txn!$B2363="","",IF(Txn!$X2363="","",Txn!$X2363))</f>
        <v>0</v>
      </c>
      <c r="E4713" s="39">
        <f>IF($D4713="","",IFERROR(VLOOKUP($D4713,AcctTbl,2,0),""))</f>
        <v>0</v>
      </c>
      <c r="F4713" s="39">
        <f>IF($D4713="","",IFERROR(VLOOKUP($D4713,AcctTbl,3,0),""))</f>
        <v>0</v>
      </c>
      <c r="G4713" s="39">
        <f>IF(Txn!$B2363="","",Txn!$D2363)</f>
        <v>0</v>
      </c>
      <c r="H4713" s="38">
        <f>IF(Txn!$B2363="","",Txn!$E2363)</f>
        <v>0</v>
      </c>
      <c r="I4713" s="40">
        <f>IF(Txn!$B2363="",0,Txn!$O2363)</f>
        <v>0</v>
      </c>
      <c r="J4713" s="40">
        <f>IF(Txn!$B2363="",0,Txn!$P2363)</f>
        <v>0</v>
      </c>
      <c r="K4713" s="41">
        <f>IF($A4713="","",IFERROR(VALUE(MID($A4713,6,2)),""))</f>
        <v>0</v>
      </c>
      <c r="L4713" s="39">
        <f>IF(Txn!$K2363="","",Txn!$K2363)</f>
        <v>0</v>
      </c>
      <c r="N4713" s="42">
        <f>IF($D4713="",0,COUNTIF(BankAccts,$D4713))</f>
        <v>0</v>
      </c>
    </row>
    <row r="4714" spans="1:14">
      <c r="A4714" s="38">
        <f>IF(Txn!$B2363="","",Txn!$B2363)</f>
        <v>0</v>
      </c>
      <c r="B4714" s="38">
        <f>IF(Txn!$B2363="","",Txn!$C2363)</f>
        <v>0</v>
      </c>
      <c r="C4714" s="39">
        <f>IF(Txn!$B2363="","","تراکنش بانکی")</f>
        <v>0</v>
      </c>
      <c r="D4714" s="38">
        <f>IF(Txn!$B2363="","",IF(IF(Txn!$U2363="TRF",Txn!$Y2363,Txn!$Z2363)="","",IF(Txn!$U2363="TRF",Txn!$Y2363,Txn!$Z2363)))</f>
        <v>0</v>
      </c>
      <c r="E4714" s="39">
        <f>IF($D4714="","",IFERROR(VLOOKUP($D4714,AcctTbl,2,0),""))</f>
        <v>0</v>
      </c>
      <c r="F4714" s="39">
        <f>IF($D4714="","",IFERROR(VLOOKUP($D4714,AcctTbl,3,0),""))</f>
        <v>0</v>
      </c>
      <c r="G4714" s="39">
        <f>IF(Txn!$B2363="","",Txn!$D2363)</f>
        <v>0</v>
      </c>
      <c r="H4714" s="38">
        <f>IF(Txn!$B2363="","",Txn!$E2363)</f>
        <v>0</v>
      </c>
      <c r="I4714" s="40">
        <f>IF(Txn!$B2363="",0,Txn!$Q2363)</f>
        <v>0</v>
      </c>
      <c r="J4714" s="40">
        <f>IF(Txn!$B2363="",0,Txn!$R2363)</f>
        <v>0</v>
      </c>
      <c r="K4714" s="41">
        <f>IF($A4714="","",IFERROR(VALUE(MID($A4714,6,2)),""))</f>
        <v>0</v>
      </c>
      <c r="L4714" s="39">
        <f>IF(Txn!$K2363="","","طرف مقابل — "&amp;Txn!$K2363)</f>
        <v>0</v>
      </c>
      <c r="N4714" s="42">
        <f>IF($D4714="",0,COUNTIF(BankAccts,$D4714))</f>
        <v>0</v>
      </c>
    </row>
    <row r="4715" spans="1:14">
      <c r="A4715" s="38">
        <f>IF(Txn!$B2364="","",Txn!$B2364)</f>
        <v>0</v>
      </c>
      <c r="B4715" s="38">
        <f>IF(Txn!$B2364="","",Txn!$C2364)</f>
        <v>0</v>
      </c>
      <c r="C4715" s="39">
        <f>IF(Txn!$B2364="","","تراکنش بانکی")</f>
        <v>0</v>
      </c>
      <c r="D4715" s="38">
        <f>IF(Txn!$B2364="","",IF(Txn!$X2364="","",Txn!$X2364))</f>
        <v>0</v>
      </c>
      <c r="E4715" s="39">
        <f>IF($D4715="","",IFERROR(VLOOKUP($D4715,AcctTbl,2,0),""))</f>
        <v>0</v>
      </c>
      <c r="F4715" s="39">
        <f>IF($D4715="","",IFERROR(VLOOKUP($D4715,AcctTbl,3,0),""))</f>
        <v>0</v>
      </c>
      <c r="G4715" s="39">
        <f>IF(Txn!$B2364="","",Txn!$D2364)</f>
        <v>0</v>
      </c>
      <c r="H4715" s="38">
        <f>IF(Txn!$B2364="","",Txn!$E2364)</f>
        <v>0</v>
      </c>
      <c r="I4715" s="40">
        <f>IF(Txn!$B2364="",0,Txn!$O2364)</f>
        <v>0</v>
      </c>
      <c r="J4715" s="40">
        <f>IF(Txn!$B2364="",0,Txn!$P2364)</f>
        <v>0</v>
      </c>
      <c r="K4715" s="41">
        <f>IF($A4715="","",IFERROR(VALUE(MID($A4715,6,2)),""))</f>
        <v>0</v>
      </c>
      <c r="L4715" s="39">
        <f>IF(Txn!$K2364="","",Txn!$K2364)</f>
        <v>0</v>
      </c>
      <c r="N4715" s="42">
        <f>IF($D4715="",0,COUNTIF(BankAccts,$D4715))</f>
        <v>0</v>
      </c>
    </row>
    <row r="4716" spans="1:14">
      <c r="A4716" s="38">
        <f>IF(Txn!$B2364="","",Txn!$B2364)</f>
        <v>0</v>
      </c>
      <c r="B4716" s="38">
        <f>IF(Txn!$B2364="","",Txn!$C2364)</f>
        <v>0</v>
      </c>
      <c r="C4716" s="39">
        <f>IF(Txn!$B2364="","","تراکنش بانکی")</f>
        <v>0</v>
      </c>
      <c r="D4716" s="38">
        <f>IF(Txn!$B2364="","",IF(IF(Txn!$U2364="TRF",Txn!$Y2364,Txn!$Z2364)="","",IF(Txn!$U2364="TRF",Txn!$Y2364,Txn!$Z2364)))</f>
        <v>0</v>
      </c>
      <c r="E4716" s="39">
        <f>IF($D4716="","",IFERROR(VLOOKUP($D4716,AcctTbl,2,0),""))</f>
        <v>0</v>
      </c>
      <c r="F4716" s="39">
        <f>IF($D4716="","",IFERROR(VLOOKUP($D4716,AcctTbl,3,0),""))</f>
        <v>0</v>
      </c>
      <c r="G4716" s="39">
        <f>IF(Txn!$B2364="","",Txn!$D2364)</f>
        <v>0</v>
      </c>
      <c r="H4716" s="38">
        <f>IF(Txn!$B2364="","",Txn!$E2364)</f>
        <v>0</v>
      </c>
      <c r="I4716" s="40">
        <f>IF(Txn!$B2364="",0,Txn!$Q2364)</f>
        <v>0</v>
      </c>
      <c r="J4716" s="40">
        <f>IF(Txn!$B2364="",0,Txn!$R2364)</f>
        <v>0</v>
      </c>
      <c r="K4716" s="41">
        <f>IF($A4716="","",IFERROR(VALUE(MID($A4716,6,2)),""))</f>
        <v>0</v>
      </c>
      <c r="L4716" s="39">
        <f>IF(Txn!$K2364="","","طرف مقابل — "&amp;Txn!$K2364)</f>
        <v>0</v>
      </c>
      <c r="N4716" s="42">
        <f>IF($D4716="",0,COUNTIF(BankAccts,$D4716))</f>
        <v>0</v>
      </c>
    </row>
    <row r="4717" spans="1:14">
      <c r="A4717" s="38">
        <f>IF(Txn!$B2365="","",Txn!$B2365)</f>
        <v>0</v>
      </c>
      <c r="B4717" s="38">
        <f>IF(Txn!$B2365="","",Txn!$C2365)</f>
        <v>0</v>
      </c>
      <c r="C4717" s="39">
        <f>IF(Txn!$B2365="","","تراکنش بانکی")</f>
        <v>0</v>
      </c>
      <c r="D4717" s="38">
        <f>IF(Txn!$B2365="","",IF(Txn!$X2365="","",Txn!$X2365))</f>
        <v>0</v>
      </c>
      <c r="E4717" s="39">
        <f>IF($D4717="","",IFERROR(VLOOKUP($D4717,AcctTbl,2,0),""))</f>
        <v>0</v>
      </c>
      <c r="F4717" s="39">
        <f>IF($D4717="","",IFERROR(VLOOKUP($D4717,AcctTbl,3,0),""))</f>
        <v>0</v>
      </c>
      <c r="G4717" s="39">
        <f>IF(Txn!$B2365="","",Txn!$D2365)</f>
        <v>0</v>
      </c>
      <c r="H4717" s="38">
        <f>IF(Txn!$B2365="","",Txn!$E2365)</f>
        <v>0</v>
      </c>
      <c r="I4717" s="40">
        <f>IF(Txn!$B2365="",0,Txn!$O2365)</f>
        <v>0</v>
      </c>
      <c r="J4717" s="40">
        <f>IF(Txn!$B2365="",0,Txn!$P2365)</f>
        <v>0</v>
      </c>
      <c r="K4717" s="41">
        <f>IF($A4717="","",IFERROR(VALUE(MID($A4717,6,2)),""))</f>
        <v>0</v>
      </c>
      <c r="L4717" s="39">
        <f>IF(Txn!$K2365="","",Txn!$K2365)</f>
        <v>0</v>
      </c>
      <c r="N4717" s="42">
        <f>IF($D4717="",0,COUNTIF(BankAccts,$D4717))</f>
        <v>0</v>
      </c>
    </row>
    <row r="4718" spans="1:14">
      <c r="A4718" s="38">
        <f>IF(Txn!$B2365="","",Txn!$B2365)</f>
        <v>0</v>
      </c>
      <c r="B4718" s="38">
        <f>IF(Txn!$B2365="","",Txn!$C2365)</f>
        <v>0</v>
      </c>
      <c r="C4718" s="39">
        <f>IF(Txn!$B2365="","","تراکنش بانکی")</f>
        <v>0</v>
      </c>
      <c r="D4718" s="38">
        <f>IF(Txn!$B2365="","",IF(IF(Txn!$U2365="TRF",Txn!$Y2365,Txn!$Z2365)="","",IF(Txn!$U2365="TRF",Txn!$Y2365,Txn!$Z2365)))</f>
        <v>0</v>
      </c>
      <c r="E4718" s="39">
        <f>IF($D4718="","",IFERROR(VLOOKUP($D4718,AcctTbl,2,0),""))</f>
        <v>0</v>
      </c>
      <c r="F4718" s="39">
        <f>IF($D4718="","",IFERROR(VLOOKUP($D4718,AcctTbl,3,0),""))</f>
        <v>0</v>
      </c>
      <c r="G4718" s="39">
        <f>IF(Txn!$B2365="","",Txn!$D2365)</f>
        <v>0</v>
      </c>
      <c r="H4718" s="38">
        <f>IF(Txn!$B2365="","",Txn!$E2365)</f>
        <v>0</v>
      </c>
      <c r="I4718" s="40">
        <f>IF(Txn!$B2365="",0,Txn!$Q2365)</f>
        <v>0</v>
      </c>
      <c r="J4718" s="40">
        <f>IF(Txn!$B2365="",0,Txn!$R2365)</f>
        <v>0</v>
      </c>
      <c r="K4718" s="41">
        <f>IF($A4718="","",IFERROR(VALUE(MID($A4718,6,2)),""))</f>
        <v>0</v>
      </c>
      <c r="L4718" s="39">
        <f>IF(Txn!$K2365="","","طرف مقابل — "&amp;Txn!$K2365)</f>
        <v>0</v>
      </c>
      <c r="N4718" s="42">
        <f>IF($D4718="",0,COUNTIF(BankAccts,$D4718))</f>
        <v>0</v>
      </c>
    </row>
    <row r="4719" spans="1:14">
      <c r="A4719" s="38">
        <f>IF(Txn!$B2366="","",Txn!$B2366)</f>
        <v>0</v>
      </c>
      <c r="B4719" s="38">
        <f>IF(Txn!$B2366="","",Txn!$C2366)</f>
        <v>0</v>
      </c>
      <c r="C4719" s="39">
        <f>IF(Txn!$B2366="","","تراکنش بانکی")</f>
        <v>0</v>
      </c>
      <c r="D4719" s="38">
        <f>IF(Txn!$B2366="","",IF(Txn!$X2366="","",Txn!$X2366))</f>
        <v>0</v>
      </c>
      <c r="E4719" s="39">
        <f>IF($D4719="","",IFERROR(VLOOKUP($D4719,AcctTbl,2,0),""))</f>
        <v>0</v>
      </c>
      <c r="F4719" s="39">
        <f>IF($D4719="","",IFERROR(VLOOKUP($D4719,AcctTbl,3,0),""))</f>
        <v>0</v>
      </c>
      <c r="G4719" s="39">
        <f>IF(Txn!$B2366="","",Txn!$D2366)</f>
        <v>0</v>
      </c>
      <c r="H4719" s="38">
        <f>IF(Txn!$B2366="","",Txn!$E2366)</f>
        <v>0</v>
      </c>
      <c r="I4719" s="40">
        <f>IF(Txn!$B2366="",0,Txn!$O2366)</f>
        <v>0</v>
      </c>
      <c r="J4719" s="40">
        <f>IF(Txn!$B2366="",0,Txn!$P2366)</f>
        <v>0</v>
      </c>
      <c r="K4719" s="41">
        <f>IF($A4719="","",IFERROR(VALUE(MID($A4719,6,2)),""))</f>
        <v>0</v>
      </c>
      <c r="L4719" s="39">
        <f>IF(Txn!$K2366="","",Txn!$K2366)</f>
        <v>0</v>
      </c>
      <c r="N4719" s="42">
        <f>IF($D4719="",0,COUNTIF(BankAccts,$D4719))</f>
        <v>0</v>
      </c>
    </row>
    <row r="4720" spans="1:14">
      <c r="A4720" s="38">
        <f>IF(Txn!$B2366="","",Txn!$B2366)</f>
        <v>0</v>
      </c>
      <c r="B4720" s="38">
        <f>IF(Txn!$B2366="","",Txn!$C2366)</f>
        <v>0</v>
      </c>
      <c r="C4720" s="39">
        <f>IF(Txn!$B2366="","","تراکنش بانکی")</f>
        <v>0</v>
      </c>
      <c r="D4720" s="38">
        <f>IF(Txn!$B2366="","",IF(IF(Txn!$U2366="TRF",Txn!$Y2366,Txn!$Z2366)="","",IF(Txn!$U2366="TRF",Txn!$Y2366,Txn!$Z2366)))</f>
        <v>0</v>
      </c>
      <c r="E4720" s="39">
        <f>IF($D4720="","",IFERROR(VLOOKUP($D4720,AcctTbl,2,0),""))</f>
        <v>0</v>
      </c>
      <c r="F4720" s="39">
        <f>IF($D4720="","",IFERROR(VLOOKUP($D4720,AcctTbl,3,0),""))</f>
        <v>0</v>
      </c>
      <c r="G4720" s="39">
        <f>IF(Txn!$B2366="","",Txn!$D2366)</f>
        <v>0</v>
      </c>
      <c r="H4720" s="38">
        <f>IF(Txn!$B2366="","",Txn!$E2366)</f>
        <v>0</v>
      </c>
      <c r="I4720" s="40">
        <f>IF(Txn!$B2366="",0,Txn!$Q2366)</f>
        <v>0</v>
      </c>
      <c r="J4720" s="40">
        <f>IF(Txn!$B2366="",0,Txn!$R2366)</f>
        <v>0</v>
      </c>
      <c r="K4720" s="41">
        <f>IF($A4720="","",IFERROR(VALUE(MID($A4720,6,2)),""))</f>
        <v>0</v>
      </c>
      <c r="L4720" s="39">
        <f>IF(Txn!$K2366="","","طرف مقابل — "&amp;Txn!$K2366)</f>
        <v>0</v>
      </c>
      <c r="N4720" s="42">
        <f>IF($D4720="",0,COUNTIF(BankAccts,$D4720))</f>
        <v>0</v>
      </c>
    </row>
    <row r="4721" spans="1:14">
      <c r="A4721" s="38">
        <f>IF(Txn!$B2367="","",Txn!$B2367)</f>
        <v>0</v>
      </c>
      <c r="B4721" s="38">
        <f>IF(Txn!$B2367="","",Txn!$C2367)</f>
        <v>0</v>
      </c>
      <c r="C4721" s="39">
        <f>IF(Txn!$B2367="","","تراکنش بانکی")</f>
        <v>0</v>
      </c>
      <c r="D4721" s="38">
        <f>IF(Txn!$B2367="","",IF(Txn!$X2367="","",Txn!$X2367))</f>
        <v>0</v>
      </c>
      <c r="E4721" s="39">
        <f>IF($D4721="","",IFERROR(VLOOKUP($D4721,AcctTbl,2,0),""))</f>
        <v>0</v>
      </c>
      <c r="F4721" s="39">
        <f>IF($D4721="","",IFERROR(VLOOKUP($D4721,AcctTbl,3,0),""))</f>
        <v>0</v>
      </c>
      <c r="G4721" s="39">
        <f>IF(Txn!$B2367="","",Txn!$D2367)</f>
        <v>0</v>
      </c>
      <c r="H4721" s="38">
        <f>IF(Txn!$B2367="","",Txn!$E2367)</f>
        <v>0</v>
      </c>
      <c r="I4721" s="40">
        <f>IF(Txn!$B2367="",0,Txn!$O2367)</f>
        <v>0</v>
      </c>
      <c r="J4721" s="40">
        <f>IF(Txn!$B2367="",0,Txn!$P2367)</f>
        <v>0</v>
      </c>
      <c r="K4721" s="41">
        <f>IF($A4721="","",IFERROR(VALUE(MID($A4721,6,2)),""))</f>
        <v>0</v>
      </c>
      <c r="L4721" s="39">
        <f>IF(Txn!$K2367="","",Txn!$K2367)</f>
        <v>0</v>
      </c>
      <c r="N4721" s="42">
        <f>IF($D4721="",0,COUNTIF(BankAccts,$D4721))</f>
        <v>0</v>
      </c>
    </row>
    <row r="4722" spans="1:14">
      <c r="A4722" s="38">
        <f>IF(Txn!$B2367="","",Txn!$B2367)</f>
        <v>0</v>
      </c>
      <c r="B4722" s="38">
        <f>IF(Txn!$B2367="","",Txn!$C2367)</f>
        <v>0</v>
      </c>
      <c r="C4722" s="39">
        <f>IF(Txn!$B2367="","","تراکنش بانکی")</f>
        <v>0</v>
      </c>
      <c r="D4722" s="38">
        <f>IF(Txn!$B2367="","",IF(IF(Txn!$U2367="TRF",Txn!$Y2367,Txn!$Z2367)="","",IF(Txn!$U2367="TRF",Txn!$Y2367,Txn!$Z2367)))</f>
        <v>0</v>
      </c>
      <c r="E4722" s="39">
        <f>IF($D4722="","",IFERROR(VLOOKUP($D4722,AcctTbl,2,0),""))</f>
        <v>0</v>
      </c>
      <c r="F4722" s="39">
        <f>IF($D4722="","",IFERROR(VLOOKUP($D4722,AcctTbl,3,0),""))</f>
        <v>0</v>
      </c>
      <c r="G4722" s="39">
        <f>IF(Txn!$B2367="","",Txn!$D2367)</f>
        <v>0</v>
      </c>
      <c r="H4722" s="38">
        <f>IF(Txn!$B2367="","",Txn!$E2367)</f>
        <v>0</v>
      </c>
      <c r="I4722" s="40">
        <f>IF(Txn!$B2367="",0,Txn!$Q2367)</f>
        <v>0</v>
      </c>
      <c r="J4722" s="40">
        <f>IF(Txn!$B2367="",0,Txn!$R2367)</f>
        <v>0</v>
      </c>
      <c r="K4722" s="41">
        <f>IF($A4722="","",IFERROR(VALUE(MID($A4722,6,2)),""))</f>
        <v>0</v>
      </c>
      <c r="L4722" s="39">
        <f>IF(Txn!$K2367="","","طرف مقابل — "&amp;Txn!$K2367)</f>
        <v>0</v>
      </c>
      <c r="N4722" s="42">
        <f>IF($D4722="",0,COUNTIF(BankAccts,$D4722))</f>
        <v>0</v>
      </c>
    </row>
    <row r="4723" spans="1:14">
      <c r="A4723" s="38">
        <f>IF(Txn!$B2368="","",Txn!$B2368)</f>
        <v>0</v>
      </c>
      <c r="B4723" s="38">
        <f>IF(Txn!$B2368="","",Txn!$C2368)</f>
        <v>0</v>
      </c>
      <c r="C4723" s="39">
        <f>IF(Txn!$B2368="","","تراکنش بانکی")</f>
        <v>0</v>
      </c>
      <c r="D4723" s="38">
        <f>IF(Txn!$B2368="","",IF(Txn!$X2368="","",Txn!$X2368))</f>
        <v>0</v>
      </c>
      <c r="E4723" s="39">
        <f>IF($D4723="","",IFERROR(VLOOKUP($D4723,AcctTbl,2,0),""))</f>
        <v>0</v>
      </c>
      <c r="F4723" s="39">
        <f>IF($D4723="","",IFERROR(VLOOKUP($D4723,AcctTbl,3,0),""))</f>
        <v>0</v>
      </c>
      <c r="G4723" s="39">
        <f>IF(Txn!$B2368="","",Txn!$D2368)</f>
        <v>0</v>
      </c>
      <c r="H4723" s="38">
        <f>IF(Txn!$B2368="","",Txn!$E2368)</f>
        <v>0</v>
      </c>
      <c r="I4723" s="40">
        <f>IF(Txn!$B2368="",0,Txn!$O2368)</f>
        <v>0</v>
      </c>
      <c r="J4723" s="40">
        <f>IF(Txn!$B2368="",0,Txn!$P2368)</f>
        <v>0</v>
      </c>
      <c r="K4723" s="41">
        <f>IF($A4723="","",IFERROR(VALUE(MID($A4723,6,2)),""))</f>
        <v>0</v>
      </c>
      <c r="L4723" s="39">
        <f>IF(Txn!$K2368="","",Txn!$K2368)</f>
        <v>0</v>
      </c>
      <c r="N4723" s="42">
        <f>IF($D4723="",0,COUNTIF(BankAccts,$D4723))</f>
        <v>0</v>
      </c>
    </row>
    <row r="4724" spans="1:14">
      <c r="A4724" s="38">
        <f>IF(Txn!$B2368="","",Txn!$B2368)</f>
        <v>0</v>
      </c>
      <c r="B4724" s="38">
        <f>IF(Txn!$B2368="","",Txn!$C2368)</f>
        <v>0</v>
      </c>
      <c r="C4724" s="39">
        <f>IF(Txn!$B2368="","","تراکنش بانکی")</f>
        <v>0</v>
      </c>
      <c r="D4724" s="38">
        <f>IF(Txn!$B2368="","",IF(IF(Txn!$U2368="TRF",Txn!$Y2368,Txn!$Z2368)="","",IF(Txn!$U2368="TRF",Txn!$Y2368,Txn!$Z2368)))</f>
        <v>0</v>
      </c>
      <c r="E4724" s="39">
        <f>IF($D4724="","",IFERROR(VLOOKUP($D4724,AcctTbl,2,0),""))</f>
        <v>0</v>
      </c>
      <c r="F4724" s="39">
        <f>IF($D4724="","",IFERROR(VLOOKUP($D4724,AcctTbl,3,0),""))</f>
        <v>0</v>
      </c>
      <c r="G4724" s="39">
        <f>IF(Txn!$B2368="","",Txn!$D2368)</f>
        <v>0</v>
      </c>
      <c r="H4724" s="38">
        <f>IF(Txn!$B2368="","",Txn!$E2368)</f>
        <v>0</v>
      </c>
      <c r="I4724" s="40">
        <f>IF(Txn!$B2368="",0,Txn!$Q2368)</f>
        <v>0</v>
      </c>
      <c r="J4724" s="40">
        <f>IF(Txn!$B2368="",0,Txn!$R2368)</f>
        <v>0</v>
      </c>
      <c r="K4724" s="41">
        <f>IF($A4724="","",IFERROR(VALUE(MID($A4724,6,2)),""))</f>
        <v>0</v>
      </c>
      <c r="L4724" s="39">
        <f>IF(Txn!$K2368="","","طرف مقابل — "&amp;Txn!$K2368)</f>
        <v>0</v>
      </c>
      <c r="N4724" s="42">
        <f>IF($D4724="",0,COUNTIF(BankAccts,$D4724))</f>
        <v>0</v>
      </c>
    </row>
    <row r="4725" spans="1:14">
      <c r="A4725" s="38">
        <f>IF(Txn!$B2369="","",Txn!$B2369)</f>
        <v>0</v>
      </c>
      <c r="B4725" s="38">
        <f>IF(Txn!$B2369="","",Txn!$C2369)</f>
        <v>0</v>
      </c>
      <c r="C4725" s="39">
        <f>IF(Txn!$B2369="","","تراکنش بانکی")</f>
        <v>0</v>
      </c>
      <c r="D4725" s="38">
        <f>IF(Txn!$B2369="","",IF(Txn!$X2369="","",Txn!$X2369))</f>
        <v>0</v>
      </c>
      <c r="E4725" s="39">
        <f>IF($D4725="","",IFERROR(VLOOKUP($D4725,AcctTbl,2,0),""))</f>
        <v>0</v>
      </c>
      <c r="F4725" s="39">
        <f>IF($D4725="","",IFERROR(VLOOKUP($D4725,AcctTbl,3,0),""))</f>
        <v>0</v>
      </c>
      <c r="G4725" s="39">
        <f>IF(Txn!$B2369="","",Txn!$D2369)</f>
        <v>0</v>
      </c>
      <c r="H4725" s="38">
        <f>IF(Txn!$B2369="","",Txn!$E2369)</f>
        <v>0</v>
      </c>
      <c r="I4725" s="40">
        <f>IF(Txn!$B2369="",0,Txn!$O2369)</f>
        <v>0</v>
      </c>
      <c r="J4725" s="40">
        <f>IF(Txn!$B2369="",0,Txn!$P2369)</f>
        <v>0</v>
      </c>
      <c r="K4725" s="41">
        <f>IF($A4725="","",IFERROR(VALUE(MID($A4725,6,2)),""))</f>
        <v>0</v>
      </c>
      <c r="L4725" s="39">
        <f>IF(Txn!$K2369="","",Txn!$K2369)</f>
        <v>0</v>
      </c>
      <c r="N4725" s="42">
        <f>IF($D4725="",0,COUNTIF(BankAccts,$D4725))</f>
        <v>0</v>
      </c>
    </row>
    <row r="4726" spans="1:14">
      <c r="A4726" s="38">
        <f>IF(Txn!$B2369="","",Txn!$B2369)</f>
        <v>0</v>
      </c>
      <c r="B4726" s="38">
        <f>IF(Txn!$B2369="","",Txn!$C2369)</f>
        <v>0</v>
      </c>
      <c r="C4726" s="39">
        <f>IF(Txn!$B2369="","","تراکنش بانکی")</f>
        <v>0</v>
      </c>
      <c r="D4726" s="38">
        <f>IF(Txn!$B2369="","",IF(IF(Txn!$U2369="TRF",Txn!$Y2369,Txn!$Z2369)="","",IF(Txn!$U2369="TRF",Txn!$Y2369,Txn!$Z2369)))</f>
        <v>0</v>
      </c>
      <c r="E4726" s="39">
        <f>IF($D4726="","",IFERROR(VLOOKUP($D4726,AcctTbl,2,0),""))</f>
        <v>0</v>
      </c>
      <c r="F4726" s="39">
        <f>IF($D4726="","",IFERROR(VLOOKUP($D4726,AcctTbl,3,0),""))</f>
        <v>0</v>
      </c>
      <c r="G4726" s="39">
        <f>IF(Txn!$B2369="","",Txn!$D2369)</f>
        <v>0</v>
      </c>
      <c r="H4726" s="38">
        <f>IF(Txn!$B2369="","",Txn!$E2369)</f>
        <v>0</v>
      </c>
      <c r="I4726" s="40">
        <f>IF(Txn!$B2369="",0,Txn!$Q2369)</f>
        <v>0</v>
      </c>
      <c r="J4726" s="40">
        <f>IF(Txn!$B2369="",0,Txn!$R2369)</f>
        <v>0</v>
      </c>
      <c r="K4726" s="41">
        <f>IF($A4726="","",IFERROR(VALUE(MID($A4726,6,2)),""))</f>
        <v>0</v>
      </c>
      <c r="L4726" s="39">
        <f>IF(Txn!$K2369="","","طرف مقابل — "&amp;Txn!$K2369)</f>
        <v>0</v>
      </c>
      <c r="N4726" s="42">
        <f>IF($D4726="",0,COUNTIF(BankAccts,$D4726))</f>
        <v>0</v>
      </c>
    </row>
    <row r="4727" spans="1:14">
      <c r="A4727" s="38">
        <f>IF(Txn!$B2370="","",Txn!$B2370)</f>
        <v>0</v>
      </c>
      <c r="B4727" s="38">
        <f>IF(Txn!$B2370="","",Txn!$C2370)</f>
        <v>0</v>
      </c>
      <c r="C4727" s="39">
        <f>IF(Txn!$B2370="","","تراکنش بانکی")</f>
        <v>0</v>
      </c>
      <c r="D4727" s="38">
        <f>IF(Txn!$B2370="","",IF(Txn!$X2370="","",Txn!$X2370))</f>
        <v>0</v>
      </c>
      <c r="E4727" s="39">
        <f>IF($D4727="","",IFERROR(VLOOKUP($D4727,AcctTbl,2,0),""))</f>
        <v>0</v>
      </c>
      <c r="F4727" s="39">
        <f>IF($D4727="","",IFERROR(VLOOKUP($D4727,AcctTbl,3,0),""))</f>
        <v>0</v>
      </c>
      <c r="G4727" s="39">
        <f>IF(Txn!$B2370="","",Txn!$D2370)</f>
        <v>0</v>
      </c>
      <c r="H4727" s="38">
        <f>IF(Txn!$B2370="","",Txn!$E2370)</f>
        <v>0</v>
      </c>
      <c r="I4727" s="40">
        <f>IF(Txn!$B2370="",0,Txn!$O2370)</f>
        <v>0</v>
      </c>
      <c r="J4727" s="40">
        <f>IF(Txn!$B2370="",0,Txn!$P2370)</f>
        <v>0</v>
      </c>
      <c r="K4727" s="41">
        <f>IF($A4727="","",IFERROR(VALUE(MID($A4727,6,2)),""))</f>
        <v>0</v>
      </c>
      <c r="L4727" s="39">
        <f>IF(Txn!$K2370="","",Txn!$K2370)</f>
        <v>0</v>
      </c>
      <c r="N4727" s="42">
        <f>IF($D4727="",0,COUNTIF(BankAccts,$D4727))</f>
        <v>0</v>
      </c>
    </row>
    <row r="4728" spans="1:14">
      <c r="A4728" s="38">
        <f>IF(Txn!$B2370="","",Txn!$B2370)</f>
        <v>0</v>
      </c>
      <c r="B4728" s="38">
        <f>IF(Txn!$B2370="","",Txn!$C2370)</f>
        <v>0</v>
      </c>
      <c r="C4728" s="39">
        <f>IF(Txn!$B2370="","","تراکنش بانکی")</f>
        <v>0</v>
      </c>
      <c r="D4728" s="38">
        <f>IF(Txn!$B2370="","",IF(IF(Txn!$U2370="TRF",Txn!$Y2370,Txn!$Z2370)="","",IF(Txn!$U2370="TRF",Txn!$Y2370,Txn!$Z2370)))</f>
        <v>0</v>
      </c>
      <c r="E4728" s="39">
        <f>IF($D4728="","",IFERROR(VLOOKUP($D4728,AcctTbl,2,0),""))</f>
        <v>0</v>
      </c>
      <c r="F4728" s="39">
        <f>IF($D4728="","",IFERROR(VLOOKUP($D4728,AcctTbl,3,0),""))</f>
        <v>0</v>
      </c>
      <c r="G4728" s="39">
        <f>IF(Txn!$B2370="","",Txn!$D2370)</f>
        <v>0</v>
      </c>
      <c r="H4728" s="38">
        <f>IF(Txn!$B2370="","",Txn!$E2370)</f>
        <v>0</v>
      </c>
      <c r="I4728" s="40">
        <f>IF(Txn!$B2370="",0,Txn!$Q2370)</f>
        <v>0</v>
      </c>
      <c r="J4728" s="40">
        <f>IF(Txn!$B2370="",0,Txn!$R2370)</f>
        <v>0</v>
      </c>
      <c r="K4728" s="41">
        <f>IF($A4728="","",IFERROR(VALUE(MID($A4728,6,2)),""))</f>
        <v>0</v>
      </c>
      <c r="L4728" s="39">
        <f>IF(Txn!$K2370="","","طرف مقابل — "&amp;Txn!$K2370)</f>
        <v>0</v>
      </c>
      <c r="N4728" s="42">
        <f>IF($D4728="",0,COUNTIF(BankAccts,$D4728))</f>
        <v>0</v>
      </c>
    </row>
    <row r="4729" spans="1:14">
      <c r="A4729" s="38">
        <f>IF(Txn!$B2371="","",Txn!$B2371)</f>
        <v>0</v>
      </c>
      <c r="B4729" s="38">
        <f>IF(Txn!$B2371="","",Txn!$C2371)</f>
        <v>0</v>
      </c>
      <c r="C4729" s="39">
        <f>IF(Txn!$B2371="","","تراکنش بانکی")</f>
        <v>0</v>
      </c>
      <c r="D4729" s="38">
        <f>IF(Txn!$B2371="","",IF(Txn!$X2371="","",Txn!$X2371))</f>
        <v>0</v>
      </c>
      <c r="E4729" s="39">
        <f>IF($D4729="","",IFERROR(VLOOKUP($D4729,AcctTbl,2,0),""))</f>
        <v>0</v>
      </c>
      <c r="F4729" s="39">
        <f>IF($D4729="","",IFERROR(VLOOKUP($D4729,AcctTbl,3,0),""))</f>
        <v>0</v>
      </c>
      <c r="G4729" s="39">
        <f>IF(Txn!$B2371="","",Txn!$D2371)</f>
        <v>0</v>
      </c>
      <c r="H4729" s="38">
        <f>IF(Txn!$B2371="","",Txn!$E2371)</f>
        <v>0</v>
      </c>
      <c r="I4729" s="40">
        <f>IF(Txn!$B2371="",0,Txn!$O2371)</f>
        <v>0</v>
      </c>
      <c r="J4729" s="40">
        <f>IF(Txn!$B2371="",0,Txn!$P2371)</f>
        <v>0</v>
      </c>
      <c r="K4729" s="41">
        <f>IF($A4729="","",IFERROR(VALUE(MID($A4729,6,2)),""))</f>
        <v>0</v>
      </c>
      <c r="L4729" s="39">
        <f>IF(Txn!$K2371="","",Txn!$K2371)</f>
        <v>0</v>
      </c>
      <c r="N4729" s="42">
        <f>IF($D4729="",0,COUNTIF(BankAccts,$D4729))</f>
        <v>0</v>
      </c>
    </row>
    <row r="4730" spans="1:14">
      <c r="A4730" s="38">
        <f>IF(Txn!$B2371="","",Txn!$B2371)</f>
        <v>0</v>
      </c>
      <c r="B4730" s="38">
        <f>IF(Txn!$B2371="","",Txn!$C2371)</f>
        <v>0</v>
      </c>
      <c r="C4730" s="39">
        <f>IF(Txn!$B2371="","","تراکنش بانکی")</f>
        <v>0</v>
      </c>
      <c r="D4730" s="38">
        <f>IF(Txn!$B2371="","",IF(IF(Txn!$U2371="TRF",Txn!$Y2371,Txn!$Z2371)="","",IF(Txn!$U2371="TRF",Txn!$Y2371,Txn!$Z2371)))</f>
        <v>0</v>
      </c>
      <c r="E4730" s="39">
        <f>IF($D4730="","",IFERROR(VLOOKUP($D4730,AcctTbl,2,0),""))</f>
        <v>0</v>
      </c>
      <c r="F4730" s="39">
        <f>IF($D4730="","",IFERROR(VLOOKUP($D4730,AcctTbl,3,0),""))</f>
        <v>0</v>
      </c>
      <c r="G4730" s="39">
        <f>IF(Txn!$B2371="","",Txn!$D2371)</f>
        <v>0</v>
      </c>
      <c r="H4730" s="38">
        <f>IF(Txn!$B2371="","",Txn!$E2371)</f>
        <v>0</v>
      </c>
      <c r="I4730" s="40">
        <f>IF(Txn!$B2371="",0,Txn!$Q2371)</f>
        <v>0</v>
      </c>
      <c r="J4730" s="40">
        <f>IF(Txn!$B2371="",0,Txn!$R2371)</f>
        <v>0</v>
      </c>
      <c r="K4730" s="41">
        <f>IF($A4730="","",IFERROR(VALUE(MID($A4730,6,2)),""))</f>
        <v>0</v>
      </c>
      <c r="L4730" s="39">
        <f>IF(Txn!$K2371="","","طرف مقابل — "&amp;Txn!$K2371)</f>
        <v>0</v>
      </c>
      <c r="N4730" s="42">
        <f>IF($D4730="",0,COUNTIF(BankAccts,$D4730))</f>
        <v>0</v>
      </c>
    </row>
    <row r="4731" spans="1:14">
      <c r="A4731" s="38">
        <f>IF(Txn!$B2372="","",Txn!$B2372)</f>
        <v>0</v>
      </c>
      <c r="B4731" s="38">
        <f>IF(Txn!$B2372="","",Txn!$C2372)</f>
        <v>0</v>
      </c>
      <c r="C4731" s="39">
        <f>IF(Txn!$B2372="","","تراکنش بانکی")</f>
        <v>0</v>
      </c>
      <c r="D4731" s="38">
        <f>IF(Txn!$B2372="","",IF(Txn!$X2372="","",Txn!$X2372))</f>
        <v>0</v>
      </c>
      <c r="E4731" s="39">
        <f>IF($D4731="","",IFERROR(VLOOKUP($D4731,AcctTbl,2,0),""))</f>
        <v>0</v>
      </c>
      <c r="F4731" s="39">
        <f>IF($D4731="","",IFERROR(VLOOKUP($D4731,AcctTbl,3,0),""))</f>
        <v>0</v>
      </c>
      <c r="G4731" s="39">
        <f>IF(Txn!$B2372="","",Txn!$D2372)</f>
        <v>0</v>
      </c>
      <c r="H4731" s="38">
        <f>IF(Txn!$B2372="","",Txn!$E2372)</f>
        <v>0</v>
      </c>
      <c r="I4731" s="40">
        <f>IF(Txn!$B2372="",0,Txn!$O2372)</f>
        <v>0</v>
      </c>
      <c r="J4731" s="40">
        <f>IF(Txn!$B2372="",0,Txn!$P2372)</f>
        <v>0</v>
      </c>
      <c r="K4731" s="41">
        <f>IF($A4731="","",IFERROR(VALUE(MID($A4731,6,2)),""))</f>
        <v>0</v>
      </c>
      <c r="L4731" s="39">
        <f>IF(Txn!$K2372="","",Txn!$K2372)</f>
        <v>0</v>
      </c>
      <c r="N4731" s="42">
        <f>IF($D4731="",0,COUNTIF(BankAccts,$D4731))</f>
        <v>0</v>
      </c>
    </row>
    <row r="4732" spans="1:14">
      <c r="A4732" s="38">
        <f>IF(Txn!$B2372="","",Txn!$B2372)</f>
        <v>0</v>
      </c>
      <c r="B4732" s="38">
        <f>IF(Txn!$B2372="","",Txn!$C2372)</f>
        <v>0</v>
      </c>
      <c r="C4732" s="39">
        <f>IF(Txn!$B2372="","","تراکنش بانکی")</f>
        <v>0</v>
      </c>
      <c r="D4732" s="38">
        <f>IF(Txn!$B2372="","",IF(IF(Txn!$U2372="TRF",Txn!$Y2372,Txn!$Z2372)="","",IF(Txn!$U2372="TRF",Txn!$Y2372,Txn!$Z2372)))</f>
        <v>0</v>
      </c>
      <c r="E4732" s="39">
        <f>IF($D4732="","",IFERROR(VLOOKUP($D4732,AcctTbl,2,0),""))</f>
        <v>0</v>
      </c>
      <c r="F4732" s="39">
        <f>IF($D4732="","",IFERROR(VLOOKUP($D4732,AcctTbl,3,0),""))</f>
        <v>0</v>
      </c>
      <c r="G4732" s="39">
        <f>IF(Txn!$B2372="","",Txn!$D2372)</f>
        <v>0</v>
      </c>
      <c r="H4732" s="38">
        <f>IF(Txn!$B2372="","",Txn!$E2372)</f>
        <v>0</v>
      </c>
      <c r="I4732" s="40">
        <f>IF(Txn!$B2372="",0,Txn!$Q2372)</f>
        <v>0</v>
      </c>
      <c r="J4732" s="40">
        <f>IF(Txn!$B2372="",0,Txn!$R2372)</f>
        <v>0</v>
      </c>
      <c r="K4732" s="41">
        <f>IF($A4732="","",IFERROR(VALUE(MID($A4732,6,2)),""))</f>
        <v>0</v>
      </c>
      <c r="L4732" s="39">
        <f>IF(Txn!$K2372="","","طرف مقابل — "&amp;Txn!$K2372)</f>
        <v>0</v>
      </c>
      <c r="N4732" s="42">
        <f>IF($D4732="",0,COUNTIF(BankAccts,$D4732))</f>
        <v>0</v>
      </c>
    </row>
    <row r="4733" spans="1:14">
      <c r="A4733" s="38">
        <f>IF(Txn!$B2373="","",Txn!$B2373)</f>
        <v>0</v>
      </c>
      <c r="B4733" s="38">
        <f>IF(Txn!$B2373="","",Txn!$C2373)</f>
        <v>0</v>
      </c>
      <c r="C4733" s="39">
        <f>IF(Txn!$B2373="","","تراکنش بانکی")</f>
        <v>0</v>
      </c>
      <c r="D4733" s="38">
        <f>IF(Txn!$B2373="","",IF(Txn!$X2373="","",Txn!$X2373))</f>
        <v>0</v>
      </c>
      <c r="E4733" s="39">
        <f>IF($D4733="","",IFERROR(VLOOKUP($D4733,AcctTbl,2,0),""))</f>
        <v>0</v>
      </c>
      <c r="F4733" s="39">
        <f>IF($D4733="","",IFERROR(VLOOKUP($D4733,AcctTbl,3,0),""))</f>
        <v>0</v>
      </c>
      <c r="G4733" s="39">
        <f>IF(Txn!$B2373="","",Txn!$D2373)</f>
        <v>0</v>
      </c>
      <c r="H4733" s="38">
        <f>IF(Txn!$B2373="","",Txn!$E2373)</f>
        <v>0</v>
      </c>
      <c r="I4733" s="40">
        <f>IF(Txn!$B2373="",0,Txn!$O2373)</f>
        <v>0</v>
      </c>
      <c r="J4733" s="40">
        <f>IF(Txn!$B2373="",0,Txn!$P2373)</f>
        <v>0</v>
      </c>
      <c r="K4733" s="41">
        <f>IF($A4733="","",IFERROR(VALUE(MID($A4733,6,2)),""))</f>
        <v>0</v>
      </c>
      <c r="L4733" s="39">
        <f>IF(Txn!$K2373="","",Txn!$K2373)</f>
        <v>0</v>
      </c>
      <c r="N4733" s="42">
        <f>IF($D4733="",0,COUNTIF(BankAccts,$D4733))</f>
        <v>0</v>
      </c>
    </row>
    <row r="4734" spans="1:14">
      <c r="A4734" s="38">
        <f>IF(Txn!$B2373="","",Txn!$B2373)</f>
        <v>0</v>
      </c>
      <c r="B4734" s="38">
        <f>IF(Txn!$B2373="","",Txn!$C2373)</f>
        <v>0</v>
      </c>
      <c r="C4734" s="39">
        <f>IF(Txn!$B2373="","","تراکنش بانکی")</f>
        <v>0</v>
      </c>
      <c r="D4734" s="38">
        <f>IF(Txn!$B2373="","",IF(IF(Txn!$U2373="TRF",Txn!$Y2373,Txn!$Z2373)="","",IF(Txn!$U2373="TRF",Txn!$Y2373,Txn!$Z2373)))</f>
        <v>0</v>
      </c>
      <c r="E4734" s="39">
        <f>IF($D4734="","",IFERROR(VLOOKUP($D4734,AcctTbl,2,0),""))</f>
        <v>0</v>
      </c>
      <c r="F4734" s="39">
        <f>IF($D4734="","",IFERROR(VLOOKUP($D4734,AcctTbl,3,0),""))</f>
        <v>0</v>
      </c>
      <c r="G4734" s="39">
        <f>IF(Txn!$B2373="","",Txn!$D2373)</f>
        <v>0</v>
      </c>
      <c r="H4734" s="38">
        <f>IF(Txn!$B2373="","",Txn!$E2373)</f>
        <v>0</v>
      </c>
      <c r="I4734" s="40">
        <f>IF(Txn!$B2373="",0,Txn!$Q2373)</f>
        <v>0</v>
      </c>
      <c r="J4734" s="40">
        <f>IF(Txn!$B2373="",0,Txn!$R2373)</f>
        <v>0</v>
      </c>
      <c r="K4734" s="41">
        <f>IF($A4734="","",IFERROR(VALUE(MID($A4734,6,2)),""))</f>
        <v>0</v>
      </c>
      <c r="L4734" s="39">
        <f>IF(Txn!$K2373="","","طرف مقابل — "&amp;Txn!$K2373)</f>
        <v>0</v>
      </c>
      <c r="N4734" s="42">
        <f>IF($D4734="",0,COUNTIF(BankAccts,$D4734))</f>
        <v>0</v>
      </c>
    </row>
    <row r="4735" spans="1:14">
      <c r="A4735" s="38">
        <f>IF(Txn!$B2374="","",Txn!$B2374)</f>
        <v>0</v>
      </c>
      <c r="B4735" s="38">
        <f>IF(Txn!$B2374="","",Txn!$C2374)</f>
        <v>0</v>
      </c>
      <c r="C4735" s="39">
        <f>IF(Txn!$B2374="","","تراکنش بانکی")</f>
        <v>0</v>
      </c>
      <c r="D4735" s="38">
        <f>IF(Txn!$B2374="","",IF(Txn!$X2374="","",Txn!$X2374))</f>
        <v>0</v>
      </c>
      <c r="E4735" s="39">
        <f>IF($D4735="","",IFERROR(VLOOKUP($D4735,AcctTbl,2,0),""))</f>
        <v>0</v>
      </c>
      <c r="F4735" s="39">
        <f>IF($D4735="","",IFERROR(VLOOKUP($D4735,AcctTbl,3,0),""))</f>
        <v>0</v>
      </c>
      <c r="G4735" s="39">
        <f>IF(Txn!$B2374="","",Txn!$D2374)</f>
        <v>0</v>
      </c>
      <c r="H4735" s="38">
        <f>IF(Txn!$B2374="","",Txn!$E2374)</f>
        <v>0</v>
      </c>
      <c r="I4735" s="40">
        <f>IF(Txn!$B2374="",0,Txn!$O2374)</f>
        <v>0</v>
      </c>
      <c r="J4735" s="40">
        <f>IF(Txn!$B2374="",0,Txn!$P2374)</f>
        <v>0</v>
      </c>
      <c r="K4735" s="41">
        <f>IF($A4735="","",IFERROR(VALUE(MID($A4735,6,2)),""))</f>
        <v>0</v>
      </c>
      <c r="L4735" s="39">
        <f>IF(Txn!$K2374="","",Txn!$K2374)</f>
        <v>0</v>
      </c>
      <c r="N4735" s="42">
        <f>IF($D4735="",0,COUNTIF(BankAccts,$D4735))</f>
        <v>0</v>
      </c>
    </row>
    <row r="4736" spans="1:14">
      <c r="A4736" s="38">
        <f>IF(Txn!$B2374="","",Txn!$B2374)</f>
        <v>0</v>
      </c>
      <c r="B4736" s="38">
        <f>IF(Txn!$B2374="","",Txn!$C2374)</f>
        <v>0</v>
      </c>
      <c r="C4736" s="39">
        <f>IF(Txn!$B2374="","","تراکنش بانکی")</f>
        <v>0</v>
      </c>
      <c r="D4736" s="38">
        <f>IF(Txn!$B2374="","",IF(IF(Txn!$U2374="TRF",Txn!$Y2374,Txn!$Z2374)="","",IF(Txn!$U2374="TRF",Txn!$Y2374,Txn!$Z2374)))</f>
        <v>0</v>
      </c>
      <c r="E4736" s="39">
        <f>IF($D4736="","",IFERROR(VLOOKUP($D4736,AcctTbl,2,0),""))</f>
        <v>0</v>
      </c>
      <c r="F4736" s="39">
        <f>IF($D4736="","",IFERROR(VLOOKUP($D4736,AcctTbl,3,0),""))</f>
        <v>0</v>
      </c>
      <c r="G4736" s="39">
        <f>IF(Txn!$B2374="","",Txn!$D2374)</f>
        <v>0</v>
      </c>
      <c r="H4736" s="38">
        <f>IF(Txn!$B2374="","",Txn!$E2374)</f>
        <v>0</v>
      </c>
      <c r="I4736" s="40">
        <f>IF(Txn!$B2374="",0,Txn!$Q2374)</f>
        <v>0</v>
      </c>
      <c r="J4736" s="40">
        <f>IF(Txn!$B2374="",0,Txn!$R2374)</f>
        <v>0</v>
      </c>
      <c r="K4736" s="41">
        <f>IF($A4736="","",IFERROR(VALUE(MID($A4736,6,2)),""))</f>
        <v>0</v>
      </c>
      <c r="L4736" s="39">
        <f>IF(Txn!$K2374="","","طرف مقابل — "&amp;Txn!$K2374)</f>
        <v>0</v>
      </c>
      <c r="N4736" s="42">
        <f>IF($D4736="",0,COUNTIF(BankAccts,$D4736))</f>
        <v>0</v>
      </c>
    </row>
    <row r="4737" spans="1:14">
      <c r="A4737" s="38">
        <f>IF(Txn!$B2375="","",Txn!$B2375)</f>
        <v>0</v>
      </c>
      <c r="B4737" s="38">
        <f>IF(Txn!$B2375="","",Txn!$C2375)</f>
        <v>0</v>
      </c>
      <c r="C4737" s="39">
        <f>IF(Txn!$B2375="","","تراکنش بانکی")</f>
        <v>0</v>
      </c>
      <c r="D4737" s="38">
        <f>IF(Txn!$B2375="","",IF(Txn!$X2375="","",Txn!$X2375))</f>
        <v>0</v>
      </c>
      <c r="E4737" s="39">
        <f>IF($D4737="","",IFERROR(VLOOKUP($D4737,AcctTbl,2,0),""))</f>
        <v>0</v>
      </c>
      <c r="F4737" s="39">
        <f>IF($D4737="","",IFERROR(VLOOKUP($D4737,AcctTbl,3,0),""))</f>
        <v>0</v>
      </c>
      <c r="G4737" s="39">
        <f>IF(Txn!$B2375="","",Txn!$D2375)</f>
        <v>0</v>
      </c>
      <c r="H4737" s="38">
        <f>IF(Txn!$B2375="","",Txn!$E2375)</f>
        <v>0</v>
      </c>
      <c r="I4737" s="40">
        <f>IF(Txn!$B2375="",0,Txn!$O2375)</f>
        <v>0</v>
      </c>
      <c r="J4737" s="40">
        <f>IF(Txn!$B2375="",0,Txn!$P2375)</f>
        <v>0</v>
      </c>
      <c r="K4737" s="41">
        <f>IF($A4737="","",IFERROR(VALUE(MID($A4737,6,2)),""))</f>
        <v>0</v>
      </c>
      <c r="L4737" s="39">
        <f>IF(Txn!$K2375="","",Txn!$K2375)</f>
        <v>0</v>
      </c>
      <c r="N4737" s="42">
        <f>IF($D4737="",0,COUNTIF(BankAccts,$D4737))</f>
        <v>0</v>
      </c>
    </row>
    <row r="4738" spans="1:14">
      <c r="A4738" s="38">
        <f>IF(Txn!$B2375="","",Txn!$B2375)</f>
        <v>0</v>
      </c>
      <c r="B4738" s="38">
        <f>IF(Txn!$B2375="","",Txn!$C2375)</f>
        <v>0</v>
      </c>
      <c r="C4738" s="39">
        <f>IF(Txn!$B2375="","","تراکنش بانکی")</f>
        <v>0</v>
      </c>
      <c r="D4738" s="38">
        <f>IF(Txn!$B2375="","",IF(IF(Txn!$U2375="TRF",Txn!$Y2375,Txn!$Z2375)="","",IF(Txn!$U2375="TRF",Txn!$Y2375,Txn!$Z2375)))</f>
        <v>0</v>
      </c>
      <c r="E4738" s="39">
        <f>IF($D4738="","",IFERROR(VLOOKUP($D4738,AcctTbl,2,0),""))</f>
        <v>0</v>
      </c>
      <c r="F4738" s="39">
        <f>IF($D4738="","",IFERROR(VLOOKUP($D4738,AcctTbl,3,0),""))</f>
        <v>0</v>
      </c>
      <c r="G4738" s="39">
        <f>IF(Txn!$B2375="","",Txn!$D2375)</f>
        <v>0</v>
      </c>
      <c r="H4738" s="38">
        <f>IF(Txn!$B2375="","",Txn!$E2375)</f>
        <v>0</v>
      </c>
      <c r="I4738" s="40">
        <f>IF(Txn!$B2375="",0,Txn!$Q2375)</f>
        <v>0</v>
      </c>
      <c r="J4738" s="40">
        <f>IF(Txn!$B2375="",0,Txn!$R2375)</f>
        <v>0</v>
      </c>
      <c r="K4738" s="41">
        <f>IF($A4738="","",IFERROR(VALUE(MID($A4738,6,2)),""))</f>
        <v>0</v>
      </c>
      <c r="L4738" s="39">
        <f>IF(Txn!$K2375="","","طرف مقابل — "&amp;Txn!$K2375)</f>
        <v>0</v>
      </c>
      <c r="N4738" s="42">
        <f>IF($D4738="",0,COUNTIF(BankAccts,$D4738))</f>
        <v>0</v>
      </c>
    </row>
    <row r="4739" spans="1:14">
      <c r="A4739" s="38">
        <f>IF(Txn!$B2376="","",Txn!$B2376)</f>
        <v>0</v>
      </c>
      <c r="B4739" s="38">
        <f>IF(Txn!$B2376="","",Txn!$C2376)</f>
        <v>0</v>
      </c>
      <c r="C4739" s="39">
        <f>IF(Txn!$B2376="","","تراکنش بانکی")</f>
        <v>0</v>
      </c>
      <c r="D4739" s="38">
        <f>IF(Txn!$B2376="","",IF(Txn!$X2376="","",Txn!$X2376))</f>
        <v>0</v>
      </c>
      <c r="E4739" s="39">
        <f>IF($D4739="","",IFERROR(VLOOKUP($D4739,AcctTbl,2,0),""))</f>
        <v>0</v>
      </c>
      <c r="F4739" s="39">
        <f>IF($D4739="","",IFERROR(VLOOKUP($D4739,AcctTbl,3,0),""))</f>
        <v>0</v>
      </c>
      <c r="G4739" s="39">
        <f>IF(Txn!$B2376="","",Txn!$D2376)</f>
        <v>0</v>
      </c>
      <c r="H4739" s="38">
        <f>IF(Txn!$B2376="","",Txn!$E2376)</f>
        <v>0</v>
      </c>
      <c r="I4739" s="40">
        <f>IF(Txn!$B2376="",0,Txn!$O2376)</f>
        <v>0</v>
      </c>
      <c r="J4739" s="40">
        <f>IF(Txn!$B2376="",0,Txn!$P2376)</f>
        <v>0</v>
      </c>
      <c r="K4739" s="41">
        <f>IF($A4739="","",IFERROR(VALUE(MID($A4739,6,2)),""))</f>
        <v>0</v>
      </c>
      <c r="L4739" s="39">
        <f>IF(Txn!$K2376="","",Txn!$K2376)</f>
        <v>0</v>
      </c>
      <c r="N4739" s="42">
        <f>IF($D4739="",0,COUNTIF(BankAccts,$D4739))</f>
        <v>0</v>
      </c>
    </row>
    <row r="4740" spans="1:14">
      <c r="A4740" s="38">
        <f>IF(Txn!$B2376="","",Txn!$B2376)</f>
        <v>0</v>
      </c>
      <c r="B4740" s="38">
        <f>IF(Txn!$B2376="","",Txn!$C2376)</f>
        <v>0</v>
      </c>
      <c r="C4740" s="39">
        <f>IF(Txn!$B2376="","","تراکنش بانکی")</f>
        <v>0</v>
      </c>
      <c r="D4740" s="38">
        <f>IF(Txn!$B2376="","",IF(IF(Txn!$U2376="TRF",Txn!$Y2376,Txn!$Z2376)="","",IF(Txn!$U2376="TRF",Txn!$Y2376,Txn!$Z2376)))</f>
        <v>0</v>
      </c>
      <c r="E4740" s="39">
        <f>IF($D4740="","",IFERROR(VLOOKUP($D4740,AcctTbl,2,0),""))</f>
        <v>0</v>
      </c>
      <c r="F4740" s="39">
        <f>IF($D4740="","",IFERROR(VLOOKUP($D4740,AcctTbl,3,0),""))</f>
        <v>0</v>
      </c>
      <c r="G4740" s="39">
        <f>IF(Txn!$B2376="","",Txn!$D2376)</f>
        <v>0</v>
      </c>
      <c r="H4740" s="38">
        <f>IF(Txn!$B2376="","",Txn!$E2376)</f>
        <v>0</v>
      </c>
      <c r="I4740" s="40">
        <f>IF(Txn!$B2376="",0,Txn!$Q2376)</f>
        <v>0</v>
      </c>
      <c r="J4740" s="40">
        <f>IF(Txn!$B2376="",0,Txn!$R2376)</f>
        <v>0</v>
      </c>
      <c r="K4740" s="41">
        <f>IF($A4740="","",IFERROR(VALUE(MID($A4740,6,2)),""))</f>
        <v>0</v>
      </c>
      <c r="L4740" s="39">
        <f>IF(Txn!$K2376="","","طرف مقابل — "&amp;Txn!$K2376)</f>
        <v>0</v>
      </c>
      <c r="N4740" s="42">
        <f>IF($D4740="",0,COUNTIF(BankAccts,$D4740))</f>
        <v>0</v>
      </c>
    </row>
    <row r="4741" spans="1:14">
      <c r="A4741" s="38">
        <f>IF(Txn!$B2377="","",Txn!$B2377)</f>
        <v>0</v>
      </c>
      <c r="B4741" s="38">
        <f>IF(Txn!$B2377="","",Txn!$C2377)</f>
        <v>0</v>
      </c>
      <c r="C4741" s="39">
        <f>IF(Txn!$B2377="","","تراکنش بانکی")</f>
        <v>0</v>
      </c>
      <c r="D4741" s="38">
        <f>IF(Txn!$B2377="","",IF(Txn!$X2377="","",Txn!$X2377))</f>
        <v>0</v>
      </c>
      <c r="E4741" s="39">
        <f>IF($D4741="","",IFERROR(VLOOKUP($D4741,AcctTbl,2,0),""))</f>
        <v>0</v>
      </c>
      <c r="F4741" s="39">
        <f>IF($D4741="","",IFERROR(VLOOKUP($D4741,AcctTbl,3,0),""))</f>
        <v>0</v>
      </c>
      <c r="G4741" s="39">
        <f>IF(Txn!$B2377="","",Txn!$D2377)</f>
        <v>0</v>
      </c>
      <c r="H4741" s="38">
        <f>IF(Txn!$B2377="","",Txn!$E2377)</f>
        <v>0</v>
      </c>
      <c r="I4741" s="40">
        <f>IF(Txn!$B2377="",0,Txn!$O2377)</f>
        <v>0</v>
      </c>
      <c r="J4741" s="40">
        <f>IF(Txn!$B2377="",0,Txn!$P2377)</f>
        <v>0</v>
      </c>
      <c r="K4741" s="41">
        <f>IF($A4741="","",IFERROR(VALUE(MID($A4741,6,2)),""))</f>
        <v>0</v>
      </c>
      <c r="L4741" s="39">
        <f>IF(Txn!$K2377="","",Txn!$K2377)</f>
        <v>0</v>
      </c>
      <c r="N4741" s="42">
        <f>IF($D4741="",0,COUNTIF(BankAccts,$D4741))</f>
        <v>0</v>
      </c>
    </row>
    <row r="4742" spans="1:14">
      <c r="A4742" s="38">
        <f>IF(Txn!$B2377="","",Txn!$B2377)</f>
        <v>0</v>
      </c>
      <c r="B4742" s="38">
        <f>IF(Txn!$B2377="","",Txn!$C2377)</f>
        <v>0</v>
      </c>
      <c r="C4742" s="39">
        <f>IF(Txn!$B2377="","","تراکنش بانکی")</f>
        <v>0</v>
      </c>
      <c r="D4742" s="38">
        <f>IF(Txn!$B2377="","",IF(IF(Txn!$U2377="TRF",Txn!$Y2377,Txn!$Z2377)="","",IF(Txn!$U2377="TRF",Txn!$Y2377,Txn!$Z2377)))</f>
        <v>0</v>
      </c>
      <c r="E4742" s="39">
        <f>IF($D4742="","",IFERROR(VLOOKUP($D4742,AcctTbl,2,0),""))</f>
        <v>0</v>
      </c>
      <c r="F4742" s="39">
        <f>IF($D4742="","",IFERROR(VLOOKUP($D4742,AcctTbl,3,0),""))</f>
        <v>0</v>
      </c>
      <c r="G4742" s="39">
        <f>IF(Txn!$B2377="","",Txn!$D2377)</f>
        <v>0</v>
      </c>
      <c r="H4742" s="38">
        <f>IF(Txn!$B2377="","",Txn!$E2377)</f>
        <v>0</v>
      </c>
      <c r="I4742" s="40">
        <f>IF(Txn!$B2377="",0,Txn!$Q2377)</f>
        <v>0</v>
      </c>
      <c r="J4742" s="40">
        <f>IF(Txn!$B2377="",0,Txn!$R2377)</f>
        <v>0</v>
      </c>
      <c r="K4742" s="41">
        <f>IF($A4742="","",IFERROR(VALUE(MID($A4742,6,2)),""))</f>
        <v>0</v>
      </c>
      <c r="L4742" s="39">
        <f>IF(Txn!$K2377="","","طرف مقابل — "&amp;Txn!$K2377)</f>
        <v>0</v>
      </c>
      <c r="N4742" s="42">
        <f>IF($D4742="",0,COUNTIF(BankAccts,$D4742))</f>
        <v>0</v>
      </c>
    </row>
    <row r="4743" spans="1:14">
      <c r="A4743" s="38">
        <f>IF(Txn!$B2378="","",Txn!$B2378)</f>
        <v>0</v>
      </c>
      <c r="B4743" s="38">
        <f>IF(Txn!$B2378="","",Txn!$C2378)</f>
        <v>0</v>
      </c>
      <c r="C4743" s="39">
        <f>IF(Txn!$B2378="","","تراکنش بانکی")</f>
        <v>0</v>
      </c>
      <c r="D4743" s="38">
        <f>IF(Txn!$B2378="","",IF(Txn!$X2378="","",Txn!$X2378))</f>
        <v>0</v>
      </c>
      <c r="E4743" s="39">
        <f>IF($D4743="","",IFERROR(VLOOKUP($D4743,AcctTbl,2,0),""))</f>
        <v>0</v>
      </c>
      <c r="F4743" s="39">
        <f>IF($D4743="","",IFERROR(VLOOKUP($D4743,AcctTbl,3,0),""))</f>
        <v>0</v>
      </c>
      <c r="G4743" s="39">
        <f>IF(Txn!$B2378="","",Txn!$D2378)</f>
        <v>0</v>
      </c>
      <c r="H4743" s="38">
        <f>IF(Txn!$B2378="","",Txn!$E2378)</f>
        <v>0</v>
      </c>
      <c r="I4743" s="40">
        <f>IF(Txn!$B2378="",0,Txn!$O2378)</f>
        <v>0</v>
      </c>
      <c r="J4743" s="40">
        <f>IF(Txn!$B2378="",0,Txn!$P2378)</f>
        <v>0</v>
      </c>
      <c r="K4743" s="41">
        <f>IF($A4743="","",IFERROR(VALUE(MID($A4743,6,2)),""))</f>
        <v>0</v>
      </c>
      <c r="L4743" s="39">
        <f>IF(Txn!$K2378="","",Txn!$K2378)</f>
        <v>0</v>
      </c>
      <c r="N4743" s="42">
        <f>IF($D4743="",0,COUNTIF(BankAccts,$D4743))</f>
        <v>0</v>
      </c>
    </row>
    <row r="4744" spans="1:14">
      <c r="A4744" s="38">
        <f>IF(Txn!$B2378="","",Txn!$B2378)</f>
        <v>0</v>
      </c>
      <c r="B4744" s="38">
        <f>IF(Txn!$B2378="","",Txn!$C2378)</f>
        <v>0</v>
      </c>
      <c r="C4744" s="39">
        <f>IF(Txn!$B2378="","","تراکنش بانکی")</f>
        <v>0</v>
      </c>
      <c r="D4744" s="38">
        <f>IF(Txn!$B2378="","",IF(IF(Txn!$U2378="TRF",Txn!$Y2378,Txn!$Z2378)="","",IF(Txn!$U2378="TRF",Txn!$Y2378,Txn!$Z2378)))</f>
        <v>0</v>
      </c>
      <c r="E4744" s="39">
        <f>IF($D4744="","",IFERROR(VLOOKUP($D4744,AcctTbl,2,0),""))</f>
        <v>0</v>
      </c>
      <c r="F4744" s="39">
        <f>IF($D4744="","",IFERROR(VLOOKUP($D4744,AcctTbl,3,0),""))</f>
        <v>0</v>
      </c>
      <c r="G4744" s="39">
        <f>IF(Txn!$B2378="","",Txn!$D2378)</f>
        <v>0</v>
      </c>
      <c r="H4744" s="38">
        <f>IF(Txn!$B2378="","",Txn!$E2378)</f>
        <v>0</v>
      </c>
      <c r="I4744" s="40">
        <f>IF(Txn!$B2378="",0,Txn!$Q2378)</f>
        <v>0</v>
      </c>
      <c r="J4744" s="40">
        <f>IF(Txn!$B2378="",0,Txn!$R2378)</f>
        <v>0</v>
      </c>
      <c r="K4744" s="41">
        <f>IF($A4744="","",IFERROR(VALUE(MID($A4744,6,2)),""))</f>
        <v>0</v>
      </c>
      <c r="L4744" s="39">
        <f>IF(Txn!$K2378="","","طرف مقابل — "&amp;Txn!$K2378)</f>
        <v>0</v>
      </c>
      <c r="N4744" s="42">
        <f>IF($D4744="",0,COUNTIF(BankAccts,$D4744))</f>
        <v>0</v>
      </c>
    </row>
    <row r="4745" spans="1:14">
      <c r="A4745" s="38">
        <f>IF(Txn!$B2379="","",Txn!$B2379)</f>
        <v>0</v>
      </c>
      <c r="B4745" s="38">
        <f>IF(Txn!$B2379="","",Txn!$C2379)</f>
        <v>0</v>
      </c>
      <c r="C4745" s="39">
        <f>IF(Txn!$B2379="","","تراکنش بانکی")</f>
        <v>0</v>
      </c>
      <c r="D4745" s="38">
        <f>IF(Txn!$B2379="","",IF(Txn!$X2379="","",Txn!$X2379))</f>
        <v>0</v>
      </c>
      <c r="E4745" s="39">
        <f>IF($D4745="","",IFERROR(VLOOKUP($D4745,AcctTbl,2,0),""))</f>
        <v>0</v>
      </c>
      <c r="F4745" s="39">
        <f>IF($D4745="","",IFERROR(VLOOKUP($D4745,AcctTbl,3,0),""))</f>
        <v>0</v>
      </c>
      <c r="G4745" s="39">
        <f>IF(Txn!$B2379="","",Txn!$D2379)</f>
        <v>0</v>
      </c>
      <c r="H4745" s="38">
        <f>IF(Txn!$B2379="","",Txn!$E2379)</f>
        <v>0</v>
      </c>
      <c r="I4745" s="40">
        <f>IF(Txn!$B2379="",0,Txn!$O2379)</f>
        <v>0</v>
      </c>
      <c r="J4745" s="40">
        <f>IF(Txn!$B2379="",0,Txn!$P2379)</f>
        <v>0</v>
      </c>
      <c r="K4745" s="41">
        <f>IF($A4745="","",IFERROR(VALUE(MID($A4745,6,2)),""))</f>
        <v>0</v>
      </c>
      <c r="L4745" s="39">
        <f>IF(Txn!$K2379="","",Txn!$K2379)</f>
        <v>0</v>
      </c>
      <c r="N4745" s="42">
        <f>IF($D4745="",0,COUNTIF(BankAccts,$D4745))</f>
        <v>0</v>
      </c>
    </row>
    <row r="4746" spans="1:14">
      <c r="A4746" s="38">
        <f>IF(Txn!$B2379="","",Txn!$B2379)</f>
        <v>0</v>
      </c>
      <c r="B4746" s="38">
        <f>IF(Txn!$B2379="","",Txn!$C2379)</f>
        <v>0</v>
      </c>
      <c r="C4746" s="39">
        <f>IF(Txn!$B2379="","","تراکنش بانکی")</f>
        <v>0</v>
      </c>
      <c r="D4746" s="38">
        <f>IF(Txn!$B2379="","",IF(IF(Txn!$U2379="TRF",Txn!$Y2379,Txn!$Z2379)="","",IF(Txn!$U2379="TRF",Txn!$Y2379,Txn!$Z2379)))</f>
        <v>0</v>
      </c>
      <c r="E4746" s="39">
        <f>IF($D4746="","",IFERROR(VLOOKUP($D4746,AcctTbl,2,0),""))</f>
        <v>0</v>
      </c>
      <c r="F4746" s="39">
        <f>IF($D4746="","",IFERROR(VLOOKUP($D4746,AcctTbl,3,0),""))</f>
        <v>0</v>
      </c>
      <c r="G4746" s="39">
        <f>IF(Txn!$B2379="","",Txn!$D2379)</f>
        <v>0</v>
      </c>
      <c r="H4746" s="38">
        <f>IF(Txn!$B2379="","",Txn!$E2379)</f>
        <v>0</v>
      </c>
      <c r="I4746" s="40">
        <f>IF(Txn!$B2379="",0,Txn!$Q2379)</f>
        <v>0</v>
      </c>
      <c r="J4746" s="40">
        <f>IF(Txn!$B2379="",0,Txn!$R2379)</f>
        <v>0</v>
      </c>
      <c r="K4746" s="41">
        <f>IF($A4746="","",IFERROR(VALUE(MID($A4746,6,2)),""))</f>
        <v>0</v>
      </c>
      <c r="L4746" s="39">
        <f>IF(Txn!$K2379="","","طرف مقابل — "&amp;Txn!$K2379)</f>
        <v>0</v>
      </c>
      <c r="N4746" s="42">
        <f>IF($D4746="",0,COUNTIF(BankAccts,$D4746))</f>
        <v>0</v>
      </c>
    </row>
    <row r="4747" spans="1:14">
      <c r="A4747" s="38">
        <f>IF(Txn!$B2380="","",Txn!$B2380)</f>
        <v>0</v>
      </c>
      <c r="B4747" s="38">
        <f>IF(Txn!$B2380="","",Txn!$C2380)</f>
        <v>0</v>
      </c>
      <c r="C4747" s="39">
        <f>IF(Txn!$B2380="","","تراکنش بانکی")</f>
        <v>0</v>
      </c>
      <c r="D4747" s="38">
        <f>IF(Txn!$B2380="","",IF(Txn!$X2380="","",Txn!$X2380))</f>
        <v>0</v>
      </c>
      <c r="E4747" s="39">
        <f>IF($D4747="","",IFERROR(VLOOKUP($D4747,AcctTbl,2,0),""))</f>
        <v>0</v>
      </c>
      <c r="F4747" s="39">
        <f>IF($D4747="","",IFERROR(VLOOKUP($D4747,AcctTbl,3,0),""))</f>
        <v>0</v>
      </c>
      <c r="G4747" s="39">
        <f>IF(Txn!$B2380="","",Txn!$D2380)</f>
        <v>0</v>
      </c>
      <c r="H4747" s="38">
        <f>IF(Txn!$B2380="","",Txn!$E2380)</f>
        <v>0</v>
      </c>
      <c r="I4747" s="40">
        <f>IF(Txn!$B2380="",0,Txn!$O2380)</f>
        <v>0</v>
      </c>
      <c r="J4747" s="40">
        <f>IF(Txn!$B2380="",0,Txn!$P2380)</f>
        <v>0</v>
      </c>
      <c r="K4747" s="41">
        <f>IF($A4747="","",IFERROR(VALUE(MID($A4747,6,2)),""))</f>
        <v>0</v>
      </c>
      <c r="L4747" s="39">
        <f>IF(Txn!$K2380="","",Txn!$K2380)</f>
        <v>0</v>
      </c>
      <c r="N4747" s="42">
        <f>IF($D4747="",0,COUNTIF(BankAccts,$D4747))</f>
        <v>0</v>
      </c>
    </row>
    <row r="4748" spans="1:14">
      <c r="A4748" s="38">
        <f>IF(Txn!$B2380="","",Txn!$B2380)</f>
        <v>0</v>
      </c>
      <c r="B4748" s="38">
        <f>IF(Txn!$B2380="","",Txn!$C2380)</f>
        <v>0</v>
      </c>
      <c r="C4748" s="39">
        <f>IF(Txn!$B2380="","","تراکنش بانکی")</f>
        <v>0</v>
      </c>
      <c r="D4748" s="38">
        <f>IF(Txn!$B2380="","",IF(IF(Txn!$U2380="TRF",Txn!$Y2380,Txn!$Z2380)="","",IF(Txn!$U2380="TRF",Txn!$Y2380,Txn!$Z2380)))</f>
        <v>0</v>
      </c>
      <c r="E4748" s="39">
        <f>IF($D4748="","",IFERROR(VLOOKUP($D4748,AcctTbl,2,0),""))</f>
        <v>0</v>
      </c>
      <c r="F4748" s="39">
        <f>IF($D4748="","",IFERROR(VLOOKUP($D4748,AcctTbl,3,0),""))</f>
        <v>0</v>
      </c>
      <c r="G4748" s="39">
        <f>IF(Txn!$B2380="","",Txn!$D2380)</f>
        <v>0</v>
      </c>
      <c r="H4748" s="38">
        <f>IF(Txn!$B2380="","",Txn!$E2380)</f>
        <v>0</v>
      </c>
      <c r="I4748" s="40">
        <f>IF(Txn!$B2380="",0,Txn!$Q2380)</f>
        <v>0</v>
      </c>
      <c r="J4748" s="40">
        <f>IF(Txn!$B2380="",0,Txn!$R2380)</f>
        <v>0</v>
      </c>
      <c r="K4748" s="41">
        <f>IF($A4748="","",IFERROR(VALUE(MID($A4748,6,2)),""))</f>
        <v>0</v>
      </c>
      <c r="L4748" s="39">
        <f>IF(Txn!$K2380="","","طرف مقابل — "&amp;Txn!$K2380)</f>
        <v>0</v>
      </c>
      <c r="N4748" s="42">
        <f>IF($D4748="",0,COUNTIF(BankAccts,$D4748))</f>
        <v>0</v>
      </c>
    </row>
    <row r="4749" spans="1:14">
      <c r="A4749" s="38">
        <f>IF(Txn!$B2381="","",Txn!$B2381)</f>
        <v>0</v>
      </c>
      <c r="B4749" s="38">
        <f>IF(Txn!$B2381="","",Txn!$C2381)</f>
        <v>0</v>
      </c>
      <c r="C4749" s="39">
        <f>IF(Txn!$B2381="","","تراکنش بانکی")</f>
        <v>0</v>
      </c>
      <c r="D4749" s="38">
        <f>IF(Txn!$B2381="","",IF(Txn!$X2381="","",Txn!$X2381))</f>
        <v>0</v>
      </c>
      <c r="E4749" s="39">
        <f>IF($D4749="","",IFERROR(VLOOKUP($D4749,AcctTbl,2,0),""))</f>
        <v>0</v>
      </c>
      <c r="F4749" s="39">
        <f>IF($D4749="","",IFERROR(VLOOKUP($D4749,AcctTbl,3,0),""))</f>
        <v>0</v>
      </c>
      <c r="G4749" s="39">
        <f>IF(Txn!$B2381="","",Txn!$D2381)</f>
        <v>0</v>
      </c>
      <c r="H4749" s="38">
        <f>IF(Txn!$B2381="","",Txn!$E2381)</f>
        <v>0</v>
      </c>
      <c r="I4749" s="40">
        <f>IF(Txn!$B2381="",0,Txn!$O2381)</f>
        <v>0</v>
      </c>
      <c r="J4749" s="40">
        <f>IF(Txn!$B2381="",0,Txn!$P2381)</f>
        <v>0</v>
      </c>
      <c r="K4749" s="41">
        <f>IF($A4749="","",IFERROR(VALUE(MID($A4749,6,2)),""))</f>
        <v>0</v>
      </c>
      <c r="L4749" s="39">
        <f>IF(Txn!$K2381="","",Txn!$K2381)</f>
        <v>0</v>
      </c>
      <c r="N4749" s="42">
        <f>IF($D4749="",0,COUNTIF(BankAccts,$D4749))</f>
        <v>0</v>
      </c>
    </row>
    <row r="4750" spans="1:14">
      <c r="A4750" s="38">
        <f>IF(Txn!$B2381="","",Txn!$B2381)</f>
        <v>0</v>
      </c>
      <c r="B4750" s="38">
        <f>IF(Txn!$B2381="","",Txn!$C2381)</f>
        <v>0</v>
      </c>
      <c r="C4750" s="39">
        <f>IF(Txn!$B2381="","","تراکنش بانکی")</f>
        <v>0</v>
      </c>
      <c r="D4750" s="38">
        <f>IF(Txn!$B2381="","",IF(IF(Txn!$U2381="TRF",Txn!$Y2381,Txn!$Z2381)="","",IF(Txn!$U2381="TRF",Txn!$Y2381,Txn!$Z2381)))</f>
        <v>0</v>
      </c>
      <c r="E4750" s="39">
        <f>IF($D4750="","",IFERROR(VLOOKUP($D4750,AcctTbl,2,0),""))</f>
        <v>0</v>
      </c>
      <c r="F4750" s="39">
        <f>IF($D4750="","",IFERROR(VLOOKUP($D4750,AcctTbl,3,0),""))</f>
        <v>0</v>
      </c>
      <c r="G4750" s="39">
        <f>IF(Txn!$B2381="","",Txn!$D2381)</f>
        <v>0</v>
      </c>
      <c r="H4750" s="38">
        <f>IF(Txn!$B2381="","",Txn!$E2381)</f>
        <v>0</v>
      </c>
      <c r="I4750" s="40">
        <f>IF(Txn!$B2381="",0,Txn!$Q2381)</f>
        <v>0</v>
      </c>
      <c r="J4750" s="40">
        <f>IF(Txn!$B2381="",0,Txn!$R2381)</f>
        <v>0</v>
      </c>
      <c r="K4750" s="41">
        <f>IF($A4750="","",IFERROR(VALUE(MID($A4750,6,2)),""))</f>
        <v>0</v>
      </c>
      <c r="L4750" s="39">
        <f>IF(Txn!$K2381="","","طرف مقابل — "&amp;Txn!$K2381)</f>
        <v>0</v>
      </c>
      <c r="N4750" s="42">
        <f>IF($D4750="",0,COUNTIF(BankAccts,$D4750))</f>
        <v>0</v>
      </c>
    </row>
    <row r="4751" spans="1:14">
      <c r="A4751" s="38">
        <f>IF(Txn!$B2382="","",Txn!$B2382)</f>
        <v>0</v>
      </c>
      <c r="B4751" s="38">
        <f>IF(Txn!$B2382="","",Txn!$C2382)</f>
        <v>0</v>
      </c>
      <c r="C4751" s="39">
        <f>IF(Txn!$B2382="","","تراکنش بانکی")</f>
        <v>0</v>
      </c>
      <c r="D4751" s="38">
        <f>IF(Txn!$B2382="","",IF(Txn!$X2382="","",Txn!$X2382))</f>
        <v>0</v>
      </c>
      <c r="E4751" s="39">
        <f>IF($D4751="","",IFERROR(VLOOKUP($D4751,AcctTbl,2,0),""))</f>
        <v>0</v>
      </c>
      <c r="F4751" s="39">
        <f>IF($D4751="","",IFERROR(VLOOKUP($D4751,AcctTbl,3,0),""))</f>
        <v>0</v>
      </c>
      <c r="G4751" s="39">
        <f>IF(Txn!$B2382="","",Txn!$D2382)</f>
        <v>0</v>
      </c>
      <c r="H4751" s="38">
        <f>IF(Txn!$B2382="","",Txn!$E2382)</f>
        <v>0</v>
      </c>
      <c r="I4751" s="40">
        <f>IF(Txn!$B2382="",0,Txn!$O2382)</f>
        <v>0</v>
      </c>
      <c r="J4751" s="40">
        <f>IF(Txn!$B2382="",0,Txn!$P2382)</f>
        <v>0</v>
      </c>
      <c r="K4751" s="41">
        <f>IF($A4751="","",IFERROR(VALUE(MID($A4751,6,2)),""))</f>
        <v>0</v>
      </c>
      <c r="L4751" s="39">
        <f>IF(Txn!$K2382="","",Txn!$K2382)</f>
        <v>0</v>
      </c>
      <c r="N4751" s="42">
        <f>IF($D4751="",0,COUNTIF(BankAccts,$D4751))</f>
        <v>0</v>
      </c>
    </row>
    <row r="4752" spans="1:14">
      <c r="A4752" s="38">
        <f>IF(Txn!$B2382="","",Txn!$B2382)</f>
        <v>0</v>
      </c>
      <c r="B4752" s="38">
        <f>IF(Txn!$B2382="","",Txn!$C2382)</f>
        <v>0</v>
      </c>
      <c r="C4752" s="39">
        <f>IF(Txn!$B2382="","","تراکنش بانکی")</f>
        <v>0</v>
      </c>
      <c r="D4752" s="38">
        <f>IF(Txn!$B2382="","",IF(IF(Txn!$U2382="TRF",Txn!$Y2382,Txn!$Z2382)="","",IF(Txn!$U2382="TRF",Txn!$Y2382,Txn!$Z2382)))</f>
        <v>0</v>
      </c>
      <c r="E4752" s="39">
        <f>IF($D4752="","",IFERROR(VLOOKUP($D4752,AcctTbl,2,0),""))</f>
        <v>0</v>
      </c>
      <c r="F4752" s="39">
        <f>IF($D4752="","",IFERROR(VLOOKUP($D4752,AcctTbl,3,0),""))</f>
        <v>0</v>
      </c>
      <c r="G4752" s="39">
        <f>IF(Txn!$B2382="","",Txn!$D2382)</f>
        <v>0</v>
      </c>
      <c r="H4752" s="38">
        <f>IF(Txn!$B2382="","",Txn!$E2382)</f>
        <v>0</v>
      </c>
      <c r="I4752" s="40">
        <f>IF(Txn!$B2382="",0,Txn!$Q2382)</f>
        <v>0</v>
      </c>
      <c r="J4752" s="40">
        <f>IF(Txn!$B2382="",0,Txn!$R2382)</f>
        <v>0</v>
      </c>
      <c r="K4752" s="41">
        <f>IF($A4752="","",IFERROR(VALUE(MID($A4752,6,2)),""))</f>
        <v>0</v>
      </c>
      <c r="L4752" s="39">
        <f>IF(Txn!$K2382="","","طرف مقابل — "&amp;Txn!$K2382)</f>
        <v>0</v>
      </c>
      <c r="N4752" s="42">
        <f>IF($D4752="",0,COUNTIF(BankAccts,$D4752))</f>
        <v>0</v>
      </c>
    </row>
    <row r="4753" spans="1:14">
      <c r="A4753" s="38">
        <f>IF(Txn!$B2383="","",Txn!$B2383)</f>
        <v>0</v>
      </c>
      <c r="B4753" s="38">
        <f>IF(Txn!$B2383="","",Txn!$C2383)</f>
        <v>0</v>
      </c>
      <c r="C4753" s="39">
        <f>IF(Txn!$B2383="","","تراکنش بانکی")</f>
        <v>0</v>
      </c>
      <c r="D4753" s="38">
        <f>IF(Txn!$B2383="","",IF(Txn!$X2383="","",Txn!$X2383))</f>
        <v>0</v>
      </c>
      <c r="E4753" s="39">
        <f>IF($D4753="","",IFERROR(VLOOKUP($D4753,AcctTbl,2,0),""))</f>
        <v>0</v>
      </c>
      <c r="F4753" s="39">
        <f>IF($D4753="","",IFERROR(VLOOKUP($D4753,AcctTbl,3,0),""))</f>
        <v>0</v>
      </c>
      <c r="G4753" s="39">
        <f>IF(Txn!$B2383="","",Txn!$D2383)</f>
        <v>0</v>
      </c>
      <c r="H4753" s="38">
        <f>IF(Txn!$B2383="","",Txn!$E2383)</f>
        <v>0</v>
      </c>
      <c r="I4753" s="40">
        <f>IF(Txn!$B2383="",0,Txn!$O2383)</f>
        <v>0</v>
      </c>
      <c r="J4753" s="40">
        <f>IF(Txn!$B2383="",0,Txn!$P2383)</f>
        <v>0</v>
      </c>
      <c r="K4753" s="41">
        <f>IF($A4753="","",IFERROR(VALUE(MID($A4753,6,2)),""))</f>
        <v>0</v>
      </c>
      <c r="L4753" s="39">
        <f>IF(Txn!$K2383="","",Txn!$K2383)</f>
        <v>0</v>
      </c>
      <c r="N4753" s="42">
        <f>IF($D4753="",0,COUNTIF(BankAccts,$D4753))</f>
        <v>0</v>
      </c>
    </row>
    <row r="4754" spans="1:14">
      <c r="A4754" s="38">
        <f>IF(Txn!$B2383="","",Txn!$B2383)</f>
        <v>0</v>
      </c>
      <c r="B4754" s="38">
        <f>IF(Txn!$B2383="","",Txn!$C2383)</f>
        <v>0</v>
      </c>
      <c r="C4754" s="39">
        <f>IF(Txn!$B2383="","","تراکنش بانکی")</f>
        <v>0</v>
      </c>
      <c r="D4754" s="38">
        <f>IF(Txn!$B2383="","",IF(IF(Txn!$U2383="TRF",Txn!$Y2383,Txn!$Z2383)="","",IF(Txn!$U2383="TRF",Txn!$Y2383,Txn!$Z2383)))</f>
        <v>0</v>
      </c>
      <c r="E4754" s="39">
        <f>IF($D4754="","",IFERROR(VLOOKUP($D4754,AcctTbl,2,0),""))</f>
        <v>0</v>
      </c>
      <c r="F4754" s="39">
        <f>IF($D4754="","",IFERROR(VLOOKUP($D4754,AcctTbl,3,0),""))</f>
        <v>0</v>
      </c>
      <c r="G4754" s="39">
        <f>IF(Txn!$B2383="","",Txn!$D2383)</f>
        <v>0</v>
      </c>
      <c r="H4754" s="38">
        <f>IF(Txn!$B2383="","",Txn!$E2383)</f>
        <v>0</v>
      </c>
      <c r="I4754" s="40">
        <f>IF(Txn!$B2383="",0,Txn!$Q2383)</f>
        <v>0</v>
      </c>
      <c r="J4754" s="40">
        <f>IF(Txn!$B2383="",0,Txn!$R2383)</f>
        <v>0</v>
      </c>
      <c r="K4754" s="41">
        <f>IF($A4754="","",IFERROR(VALUE(MID($A4754,6,2)),""))</f>
        <v>0</v>
      </c>
      <c r="L4754" s="39">
        <f>IF(Txn!$K2383="","","طرف مقابل — "&amp;Txn!$K2383)</f>
        <v>0</v>
      </c>
      <c r="N4754" s="42">
        <f>IF($D4754="",0,COUNTIF(BankAccts,$D4754))</f>
        <v>0</v>
      </c>
    </row>
    <row r="4755" spans="1:14">
      <c r="A4755" s="38">
        <f>IF(Txn!$B2384="","",Txn!$B2384)</f>
        <v>0</v>
      </c>
      <c r="B4755" s="38">
        <f>IF(Txn!$B2384="","",Txn!$C2384)</f>
        <v>0</v>
      </c>
      <c r="C4755" s="39">
        <f>IF(Txn!$B2384="","","تراکنش بانکی")</f>
        <v>0</v>
      </c>
      <c r="D4755" s="38">
        <f>IF(Txn!$B2384="","",IF(Txn!$X2384="","",Txn!$X2384))</f>
        <v>0</v>
      </c>
      <c r="E4755" s="39">
        <f>IF($D4755="","",IFERROR(VLOOKUP($D4755,AcctTbl,2,0),""))</f>
        <v>0</v>
      </c>
      <c r="F4755" s="39">
        <f>IF($D4755="","",IFERROR(VLOOKUP($D4755,AcctTbl,3,0),""))</f>
        <v>0</v>
      </c>
      <c r="G4755" s="39">
        <f>IF(Txn!$B2384="","",Txn!$D2384)</f>
        <v>0</v>
      </c>
      <c r="H4755" s="38">
        <f>IF(Txn!$B2384="","",Txn!$E2384)</f>
        <v>0</v>
      </c>
      <c r="I4755" s="40">
        <f>IF(Txn!$B2384="",0,Txn!$O2384)</f>
        <v>0</v>
      </c>
      <c r="J4755" s="40">
        <f>IF(Txn!$B2384="",0,Txn!$P2384)</f>
        <v>0</v>
      </c>
      <c r="K4755" s="41">
        <f>IF($A4755="","",IFERROR(VALUE(MID($A4755,6,2)),""))</f>
        <v>0</v>
      </c>
      <c r="L4755" s="39">
        <f>IF(Txn!$K2384="","",Txn!$K2384)</f>
        <v>0</v>
      </c>
      <c r="N4755" s="42">
        <f>IF($D4755="",0,COUNTIF(BankAccts,$D4755))</f>
        <v>0</v>
      </c>
    </row>
    <row r="4756" spans="1:14">
      <c r="A4756" s="38">
        <f>IF(Txn!$B2384="","",Txn!$B2384)</f>
        <v>0</v>
      </c>
      <c r="B4756" s="38">
        <f>IF(Txn!$B2384="","",Txn!$C2384)</f>
        <v>0</v>
      </c>
      <c r="C4756" s="39">
        <f>IF(Txn!$B2384="","","تراکنش بانکی")</f>
        <v>0</v>
      </c>
      <c r="D4756" s="38">
        <f>IF(Txn!$B2384="","",IF(IF(Txn!$U2384="TRF",Txn!$Y2384,Txn!$Z2384)="","",IF(Txn!$U2384="TRF",Txn!$Y2384,Txn!$Z2384)))</f>
        <v>0</v>
      </c>
      <c r="E4756" s="39">
        <f>IF($D4756="","",IFERROR(VLOOKUP($D4756,AcctTbl,2,0),""))</f>
        <v>0</v>
      </c>
      <c r="F4756" s="39">
        <f>IF($D4756="","",IFERROR(VLOOKUP($D4756,AcctTbl,3,0),""))</f>
        <v>0</v>
      </c>
      <c r="G4756" s="39">
        <f>IF(Txn!$B2384="","",Txn!$D2384)</f>
        <v>0</v>
      </c>
      <c r="H4756" s="38">
        <f>IF(Txn!$B2384="","",Txn!$E2384)</f>
        <v>0</v>
      </c>
      <c r="I4756" s="40">
        <f>IF(Txn!$B2384="",0,Txn!$Q2384)</f>
        <v>0</v>
      </c>
      <c r="J4756" s="40">
        <f>IF(Txn!$B2384="",0,Txn!$R2384)</f>
        <v>0</v>
      </c>
      <c r="K4756" s="41">
        <f>IF($A4756="","",IFERROR(VALUE(MID($A4756,6,2)),""))</f>
        <v>0</v>
      </c>
      <c r="L4756" s="39">
        <f>IF(Txn!$K2384="","","طرف مقابل — "&amp;Txn!$K2384)</f>
        <v>0</v>
      </c>
      <c r="N4756" s="42">
        <f>IF($D4756="",0,COUNTIF(BankAccts,$D4756))</f>
        <v>0</v>
      </c>
    </row>
    <row r="4757" spans="1:14">
      <c r="A4757" s="38">
        <f>IF(Txn!$B2385="","",Txn!$B2385)</f>
        <v>0</v>
      </c>
      <c r="B4757" s="38">
        <f>IF(Txn!$B2385="","",Txn!$C2385)</f>
        <v>0</v>
      </c>
      <c r="C4757" s="39">
        <f>IF(Txn!$B2385="","","تراکنش بانکی")</f>
        <v>0</v>
      </c>
      <c r="D4757" s="38">
        <f>IF(Txn!$B2385="","",IF(Txn!$X2385="","",Txn!$X2385))</f>
        <v>0</v>
      </c>
      <c r="E4757" s="39">
        <f>IF($D4757="","",IFERROR(VLOOKUP($D4757,AcctTbl,2,0),""))</f>
        <v>0</v>
      </c>
      <c r="F4757" s="39">
        <f>IF($D4757="","",IFERROR(VLOOKUP($D4757,AcctTbl,3,0),""))</f>
        <v>0</v>
      </c>
      <c r="G4757" s="39">
        <f>IF(Txn!$B2385="","",Txn!$D2385)</f>
        <v>0</v>
      </c>
      <c r="H4757" s="38">
        <f>IF(Txn!$B2385="","",Txn!$E2385)</f>
        <v>0</v>
      </c>
      <c r="I4757" s="40">
        <f>IF(Txn!$B2385="",0,Txn!$O2385)</f>
        <v>0</v>
      </c>
      <c r="J4757" s="40">
        <f>IF(Txn!$B2385="",0,Txn!$P2385)</f>
        <v>0</v>
      </c>
      <c r="K4757" s="41">
        <f>IF($A4757="","",IFERROR(VALUE(MID($A4757,6,2)),""))</f>
        <v>0</v>
      </c>
      <c r="L4757" s="39">
        <f>IF(Txn!$K2385="","",Txn!$K2385)</f>
        <v>0</v>
      </c>
      <c r="N4757" s="42">
        <f>IF($D4757="",0,COUNTIF(BankAccts,$D4757))</f>
        <v>0</v>
      </c>
    </row>
    <row r="4758" spans="1:14">
      <c r="A4758" s="38">
        <f>IF(Txn!$B2385="","",Txn!$B2385)</f>
        <v>0</v>
      </c>
      <c r="B4758" s="38">
        <f>IF(Txn!$B2385="","",Txn!$C2385)</f>
        <v>0</v>
      </c>
      <c r="C4758" s="39">
        <f>IF(Txn!$B2385="","","تراکنش بانکی")</f>
        <v>0</v>
      </c>
      <c r="D4758" s="38">
        <f>IF(Txn!$B2385="","",IF(IF(Txn!$U2385="TRF",Txn!$Y2385,Txn!$Z2385)="","",IF(Txn!$U2385="TRF",Txn!$Y2385,Txn!$Z2385)))</f>
        <v>0</v>
      </c>
      <c r="E4758" s="39">
        <f>IF($D4758="","",IFERROR(VLOOKUP($D4758,AcctTbl,2,0),""))</f>
        <v>0</v>
      </c>
      <c r="F4758" s="39">
        <f>IF($D4758="","",IFERROR(VLOOKUP($D4758,AcctTbl,3,0),""))</f>
        <v>0</v>
      </c>
      <c r="G4758" s="39">
        <f>IF(Txn!$B2385="","",Txn!$D2385)</f>
        <v>0</v>
      </c>
      <c r="H4758" s="38">
        <f>IF(Txn!$B2385="","",Txn!$E2385)</f>
        <v>0</v>
      </c>
      <c r="I4758" s="40">
        <f>IF(Txn!$B2385="",0,Txn!$Q2385)</f>
        <v>0</v>
      </c>
      <c r="J4758" s="40">
        <f>IF(Txn!$B2385="",0,Txn!$R2385)</f>
        <v>0</v>
      </c>
      <c r="K4758" s="41">
        <f>IF($A4758="","",IFERROR(VALUE(MID($A4758,6,2)),""))</f>
        <v>0</v>
      </c>
      <c r="L4758" s="39">
        <f>IF(Txn!$K2385="","","طرف مقابل — "&amp;Txn!$K2385)</f>
        <v>0</v>
      </c>
      <c r="N4758" s="42">
        <f>IF($D4758="",0,COUNTIF(BankAccts,$D4758))</f>
        <v>0</v>
      </c>
    </row>
    <row r="4759" spans="1:14">
      <c r="A4759" s="38">
        <f>IF(Txn!$B2386="","",Txn!$B2386)</f>
        <v>0</v>
      </c>
      <c r="B4759" s="38">
        <f>IF(Txn!$B2386="","",Txn!$C2386)</f>
        <v>0</v>
      </c>
      <c r="C4759" s="39">
        <f>IF(Txn!$B2386="","","تراکنش بانکی")</f>
        <v>0</v>
      </c>
      <c r="D4759" s="38">
        <f>IF(Txn!$B2386="","",IF(Txn!$X2386="","",Txn!$X2386))</f>
        <v>0</v>
      </c>
      <c r="E4759" s="39">
        <f>IF($D4759="","",IFERROR(VLOOKUP($D4759,AcctTbl,2,0),""))</f>
        <v>0</v>
      </c>
      <c r="F4759" s="39">
        <f>IF($D4759="","",IFERROR(VLOOKUP($D4759,AcctTbl,3,0),""))</f>
        <v>0</v>
      </c>
      <c r="G4759" s="39">
        <f>IF(Txn!$B2386="","",Txn!$D2386)</f>
        <v>0</v>
      </c>
      <c r="H4759" s="38">
        <f>IF(Txn!$B2386="","",Txn!$E2386)</f>
        <v>0</v>
      </c>
      <c r="I4759" s="40">
        <f>IF(Txn!$B2386="",0,Txn!$O2386)</f>
        <v>0</v>
      </c>
      <c r="J4759" s="40">
        <f>IF(Txn!$B2386="",0,Txn!$P2386)</f>
        <v>0</v>
      </c>
      <c r="K4759" s="41">
        <f>IF($A4759="","",IFERROR(VALUE(MID($A4759,6,2)),""))</f>
        <v>0</v>
      </c>
      <c r="L4759" s="39">
        <f>IF(Txn!$K2386="","",Txn!$K2386)</f>
        <v>0</v>
      </c>
      <c r="N4759" s="42">
        <f>IF($D4759="",0,COUNTIF(BankAccts,$D4759))</f>
        <v>0</v>
      </c>
    </row>
    <row r="4760" spans="1:14">
      <c r="A4760" s="38">
        <f>IF(Txn!$B2386="","",Txn!$B2386)</f>
        <v>0</v>
      </c>
      <c r="B4760" s="38">
        <f>IF(Txn!$B2386="","",Txn!$C2386)</f>
        <v>0</v>
      </c>
      <c r="C4760" s="39">
        <f>IF(Txn!$B2386="","","تراکنش بانکی")</f>
        <v>0</v>
      </c>
      <c r="D4760" s="38">
        <f>IF(Txn!$B2386="","",IF(IF(Txn!$U2386="TRF",Txn!$Y2386,Txn!$Z2386)="","",IF(Txn!$U2386="TRF",Txn!$Y2386,Txn!$Z2386)))</f>
        <v>0</v>
      </c>
      <c r="E4760" s="39">
        <f>IF($D4760="","",IFERROR(VLOOKUP($D4760,AcctTbl,2,0),""))</f>
        <v>0</v>
      </c>
      <c r="F4760" s="39">
        <f>IF($D4760="","",IFERROR(VLOOKUP($D4760,AcctTbl,3,0),""))</f>
        <v>0</v>
      </c>
      <c r="G4760" s="39">
        <f>IF(Txn!$B2386="","",Txn!$D2386)</f>
        <v>0</v>
      </c>
      <c r="H4760" s="38">
        <f>IF(Txn!$B2386="","",Txn!$E2386)</f>
        <v>0</v>
      </c>
      <c r="I4760" s="40">
        <f>IF(Txn!$B2386="",0,Txn!$Q2386)</f>
        <v>0</v>
      </c>
      <c r="J4760" s="40">
        <f>IF(Txn!$B2386="",0,Txn!$R2386)</f>
        <v>0</v>
      </c>
      <c r="K4760" s="41">
        <f>IF($A4760="","",IFERROR(VALUE(MID($A4760,6,2)),""))</f>
        <v>0</v>
      </c>
      <c r="L4760" s="39">
        <f>IF(Txn!$K2386="","","طرف مقابل — "&amp;Txn!$K2386)</f>
        <v>0</v>
      </c>
      <c r="N4760" s="42">
        <f>IF($D4760="",0,COUNTIF(BankAccts,$D4760))</f>
        <v>0</v>
      </c>
    </row>
    <row r="4761" spans="1:14">
      <c r="A4761" s="38">
        <f>IF(Txn!$B2387="","",Txn!$B2387)</f>
        <v>0</v>
      </c>
      <c r="B4761" s="38">
        <f>IF(Txn!$B2387="","",Txn!$C2387)</f>
        <v>0</v>
      </c>
      <c r="C4761" s="39">
        <f>IF(Txn!$B2387="","","تراکنش بانکی")</f>
        <v>0</v>
      </c>
      <c r="D4761" s="38">
        <f>IF(Txn!$B2387="","",IF(Txn!$X2387="","",Txn!$X2387))</f>
        <v>0</v>
      </c>
      <c r="E4761" s="39">
        <f>IF($D4761="","",IFERROR(VLOOKUP($D4761,AcctTbl,2,0),""))</f>
        <v>0</v>
      </c>
      <c r="F4761" s="39">
        <f>IF($D4761="","",IFERROR(VLOOKUP($D4761,AcctTbl,3,0),""))</f>
        <v>0</v>
      </c>
      <c r="G4761" s="39">
        <f>IF(Txn!$B2387="","",Txn!$D2387)</f>
        <v>0</v>
      </c>
      <c r="H4761" s="38">
        <f>IF(Txn!$B2387="","",Txn!$E2387)</f>
        <v>0</v>
      </c>
      <c r="I4761" s="40">
        <f>IF(Txn!$B2387="",0,Txn!$O2387)</f>
        <v>0</v>
      </c>
      <c r="J4761" s="40">
        <f>IF(Txn!$B2387="",0,Txn!$P2387)</f>
        <v>0</v>
      </c>
      <c r="K4761" s="41">
        <f>IF($A4761="","",IFERROR(VALUE(MID($A4761,6,2)),""))</f>
        <v>0</v>
      </c>
      <c r="L4761" s="39">
        <f>IF(Txn!$K2387="","",Txn!$K2387)</f>
        <v>0</v>
      </c>
      <c r="N4761" s="42">
        <f>IF($D4761="",0,COUNTIF(BankAccts,$D4761))</f>
        <v>0</v>
      </c>
    </row>
    <row r="4762" spans="1:14">
      <c r="A4762" s="38">
        <f>IF(Txn!$B2387="","",Txn!$B2387)</f>
        <v>0</v>
      </c>
      <c r="B4762" s="38">
        <f>IF(Txn!$B2387="","",Txn!$C2387)</f>
        <v>0</v>
      </c>
      <c r="C4762" s="39">
        <f>IF(Txn!$B2387="","","تراکنش بانکی")</f>
        <v>0</v>
      </c>
      <c r="D4762" s="38">
        <f>IF(Txn!$B2387="","",IF(IF(Txn!$U2387="TRF",Txn!$Y2387,Txn!$Z2387)="","",IF(Txn!$U2387="TRF",Txn!$Y2387,Txn!$Z2387)))</f>
        <v>0</v>
      </c>
      <c r="E4762" s="39">
        <f>IF($D4762="","",IFERROR(VLOOKUP($D4762,AcctTbl,2,0),""))</f>
        <v>0</v>
      </c>
      <c r="F4762" s="39">
        <f>IF($D4762="","",IFERROR(VLOOKUP($D4762,AcctTbl,3,0),""))</f>
        <v>0</v>
      </c>
      <c r="G4762" s="39">
        <f>IF(Txn!$B2387="","",Txn!$D2387)</f>
        <v>0</v>
      </c>
      <c r="H4762" s="38">
        <f>IF(Txn!$B2387="","",Txn!$E2387)</f>
        <v>0</v>
      </c>
      <c r="I4762" s="40">
        <f>IF(Txn!$B2387="",0,Txn!$Q2387)</f>
        <v>0</v>
      </c>
      <c r="J4762" s="40">
        <f>IF(Txn!$B2387="",0,Txn!$R2387)</f>
        <v>0</v>
      </c>
      <c r="K4762" s="41">
        <f>IF($A4762="","",IFERROR(VALUE(MID($A4762,6,2)),""))</f>
        <v>0</v>
      </c>
      <c r="L4762" s="39">
        <f>IF(Txn!$K2387="","","طرف مقابل — "&amp;Txn!$K2387)</f>
        <v>0</v>
      </c>
      <c r="N4762" s="42">
        <f>IF($D4762="",0,COUNTIF(BankAccts,$D4762))</f>
        <v>0</v>
      </c>
    </row>
    <row r="4763" spans="1:14">
      <c r="A4763" s="38">
        <f>IF(Txn!$B2388="","",Txn!$B2388)</f>
        <v>0</v>
      </c>
      <c r="B4763" s="38">
        <f>IF(Txn!$B2388="","",Txn!$C2388)</f>
        <v>0</v>
      </c>
      <c r="C4763" s="39">
        <f>IF(Txn!$B2388="","","تراکنش بانکی")</f>
        <v>0</v>
      </c>
      <c r="D4763" s="38">
        <f>IF(Txn!$B2388="","",IF(Txn!$X2388="","",Txn!$X2388))</f>
        <v>0</v>
      </c>
      <c r="E4763" s="39">
        <f>IF($D4763="","",IFERROR(VLOOKUP($D4763,AcctTbl,2,0),""))</f>
        <v>0</v>
      </c>
      <c r="F4763" s="39">
        <f>IF($D4763="","",IFERROR(VLOOKUP($D4763,AcctTbl,3,0),""))</f>
        <v>0</v>
      </c>
      <c r="G4763" s="39">
        <f>IF(Txn!$B2388="","",Txn!$D2388)</f>
        <v>0</v>
      </c>
      <c r="H4763" s="38">
        <f>IF(Txn!$B2388="","",Txn!$E2388)</f>
        <v>0</v>
      </c>
      <c r="I4763" s="40">
        <f>IF(Txn!$B2388="",0,Txn!$O2388)</f>
        <v>0</v>
      </c>
      <c r="J4763" s="40">
        <f>IF(Txn!$B2388="",0,Txn!$P2388)</f>
        <v>0</v>
      </c>
      <c r="K4763" s="41">
        <f>IF($A4763="","",IFERROR(VALUE(MID($A4763,6,2)),""))</f>
        <v>0</v>
      </c>
      <c r="L4763" s="39">
        <f>IF(Txn!$K2388="","",Txn!$K2388)</f>
        <v>0</v>
      </c>
      <c r="N4763" s="42">
        <f>IF($D4763="",0,COUNTIF(BankAccts,$D4763))</f>
        <v>0</v>
      </c>
    </row>
    <row r="4764" spans="1:14">
      <c r="A4764" s="38">
        <f>IF(Txn!$B2388="","",Txn!$B2388)</f>
        <v>0</v>
      </c>
      <c r="B4764" s="38">
        <f>IF(Txn!$B2388="","",Txn!$C2388)</f>
        <v>0</v>
      </c>
      <c r="C4764" s="39">
        <f>IF(Txn!$B2388="","","تراکنش بانکی")</f>
        <v>0</v>
      </c>
      <c r="D4764" s="38">
        <f>IF(Txn!$B2388="","",IF(IF(Txn!$U2388="TRF",Txn!$Y2388,Txn!$Z2388)="","",IF(Txn!$U2388="TRF",Txn!$Y2388,Txn!$Z2388)))</f>
        <v>0</v>
      </c>
      <c r="E4764" s="39">
        <f>IF($D4764="","",IFERROR(VLOOKUP($D4764,AcctTbl,2,0),""))</f>
        <v>0</v>
      </c>
      <c r="F4764" s="39">
        <f>IF($D4764="","",IFERROR(VLOOKUP($D4764,AcctTbl,3,0),""))</f>
        <v>0</v>
      </c>
      <c r="G4764" s="39">
        <f>IF(Txn!$B2388="","",Txn!$D2388)</f>
        <v>0</v>
      </c>
      <c r="H4764" s="38">
        <f>IF(Txn!$B2388="","",Txn!$E2388)</f>
        <v>0</v>
      </c>
      <c r="I4764" s="40">
        <f>IF(Txn!$B2388="",0,Txn!$Q2388)</f>
        <v>0</v>
      </c>
      <c r="J4764" s="40">
        <f>IF(Txn!$B2388="",0,Txn!$R2388)</f>
        <v>0</v>
      </c>
      <c r="K4764" s="41">
        <f>IF($A4764="","",IFERROR(VALUE(MID($A4764,6,2)),""))</f>
        <v>0</v>
      </c>
      <c r="L4764" s="39">
        <f>IF(Txn!$K2388="","","طرف مقابل — "&amp;Txn!$K2388)</f>
        <v>0</v>
      </c>
      <c r="N4764" s="42">
        <f>IF($D4764="",0,COUNTIF(BankAccts,$D4764))</f>
        <v>0</v>
      </c>
    </row>
    <row r="4765" spans="1:14">
      <c r="A4765" s="38">
        <f>IF(Txn!$B2389="","",Txn!$B2389)</f>
        <v>0</v>
      </c>
      <c r="B4765" s="38">
        <f>IF(Txn!$B2389="","",Txn!$C2389)</f>
        <v>0</v>
      </c>
      <c r="C4765" s="39">
        <f>IF(Txn!$B2389="","","تراکنش بانکی")</f>
        <v>0</v>
      </c>
      <c r="D4765" s="38">
        <f>IF(Txn!$B2389="","",IF(Txn!$X2389="","",Txn!$X2389))</f>
        <v>0</v>
      </c>
      <c r="E4765" s="39">
        <f>IF($D4765="","",IFERROR(VLOOKUP($D4765,AcctTbl,2,0),""))</f>
        <v>0</v>
      </c>
      <c r="F4765" s="39">
        <f>IF($D4765="","",IFERROR(VLOOKUP($D4765,AcctTbl,3,0),""))</f>
        <v>0</v>
      </c>
      <c r="G4765" s="39">
        <f>IF(Txn!$B2389="","",Txn!$D2389)</f>
        <v>0</v>
      </c>
      <c r="H4765" s="38">
        <f>IF(Txn!$B2389="","",Txn!$E2389)</f>
        <v>0</v>
      </c>
      <c r="I4765" s="40">
        <f>IF(Txn!$B2389="",0,Txn!$O2389)</f>
        <v>0</v>
      </c>
      <c r="J4765" s="40">
        <f>IF(Txn!$B2389="",0,Txn!$P2389)</f>
        <v>0</v>
      </c>
      <c r="K4765" s="41">
        <f>IF($A4765="","",IFERROR(VALUE(MID($A4765,6,2)),""))</f>
        <v>0</v>
      </c>
      <c r="L4765" s="39">
        <f>IF(Txn!$K2389="","",Txn!$K2389)</f>
        <v>0</v>
      </c>
      <c r="N4765" s="42">
        <f>IF($D4765="",0,COUNTIF(BankAccts,$D4765))</f>
        <v>0</v>
      </c>
    </row>
    <row r="4766" spans="1:14">
      <c r="A4766" s="38">
        <f>IF(Txn!$B2389="","",Txn!$B2389)</f>
        <v>0</v>
      </c>
      <c r="B4766" s="38">
        <f>IF(Txn!$B2389="","",Txn!$C2389)</f>
        <v>0</v>
      </c>
      <c r="C4766" s="39">
        <f>IF(Txn!$B2389="","","تراکنش بانکی")</f>
        <v>0</v>
      </c>
      <c r="D4766" s="38">
        <f>IF(Txn!$B2389="","",IF(IF(Txn!$U2389="TRF",Txn!$Y2389,Txn!$Z2389)="","",IF(Txn!$U2389="TRF",Txn!$Y2389,Txn!$Z2389)))</f>
        <v>0</v>
      </c>
      <c r="E4766" s="39">
        <f>IF($D4766="","",IFERROR(VLOOKUP($D4766,AcctTbl,2,0),""))</f>
        <v>0</v>
      </c>
      <c r="F4766" s="39">
        <f>IF($D4766="","",IFERROR(VLOOKUP($D4766,AcctTbl,3,0),""))</f>
        <v>0</v>
      </c>
      <c r="G4766" s="39">
        <f>IF(Txn!$B2389="","",Txn!$D2389)</f>
        <v>0</v>
      </c>
      <c r="H4766" s="38">
        <f>IF(Txn!$B2389="","",Txn!$E2389)</f>
        <v>0</v>
      </c>
      <c r="I4766" s="40">
        <f>IF(Txn!$B2389="",0,Txn!$Q2389)</f>
        <v>0</v>
      </c>
      <c r="J4766" s="40">
        <f>IF(Txn!$B2389="",0,Txn!$R2389)</f>
        <v>0</v>
      </c>
      <c r="K4766" s="41">
        <f>IF($A4766="","",IFERROR(VALUE(MID($A4766,6,2)),""))</f>
        <v>0</v>
      </c>
      <c r="L4766" s="39">
        <f>IF(Txn!$K2389="","","طرف مقابل — "&amp;Txn!$K2389)</f>
        <v>0</v>
      </c>
      <c r="N4766" s="42">
        <f>IF($D4766="",0,COUNTIF(BankAccts,$D4766))</f>
        <v>0</v>
      </c>
    </row>
    <row r="4767" spans="1:14">
      <c r="A4767" s="38">
        <f>IF(Txn!$B2390="","",Txn!$B2390)</f>
        <v>0</v>
      </c>
      <c r="B4767" s="38">
        <f>IF(Txn!$B2390="","",Txn!$C2390)</f>
        <v>0</v>
      </c>
      <c r="C4767" s="39">
        <f>IF(Txn!$B2390="","","تراکنش بانکی")</f>
        <v>0</v>
      </c>
      <c r="D4767" s="38">
        <f>IF(Txn!$B2390="","",IF(Txn!$X2390="","",Txn!$X2390))</f>
        <v>0</v>
      </c>
      <c r="E4767" s="39">
        <f>IF($D4767="","",IFERROR(VLOOKUP($D4767,AcctTbl,2,0),""))</f>
        <v>0</v>
      </c>
      <c r="F4767" s="39">
        <f>IF($D4767="","",IFERROR(VLOOKUP($D4767,AcctTbl,3,0),""))</f>
        <v>0</v>
      </c>
      <c r="G4767" s="39">
        <f>IF(Txn!$B2390="","",Txn!$D2390)</f>
        <v>0</v>
      </c>
      <c r="H4767" s="38">
        <f>IF(Txn!$B2390="","",Txn!$E2390)</f>
        <v>0</v>
      </c>
      <c r="I4767" s="40">
        <f>IF(Txn!$B2390="",0,Txn!$O2390)</f>
        <v>0</v>
      </c>
      <c r="J4767" s="40">
        <f>IF(Txn!$B2390="",0,Txn!$P2390)</f>
        <v>0</v>
      </c>
      <c r="K4767" s="41">
        <f>IF($A4767="","",IFERROR(VALUE(MID($A4767,6,2)),""))</f>
        <v>0</v>
      </c>
      <c r="L4767" s="39">
        <f>IF(Txn!$K2390="","",Txn!$K2390)</f>
        <v>0</v>
      </c>
      <c r="N4767" s="42">
        <f>IF($D4767="",0,COUNTIF(BankAccts,$D4767))</f>
        <v>0</v>
      </c>
    </row>
    <row r="4768" spans="1:14">
      <c r="A4768" s="38">
        <f>IF(Txn!$B2390="","",Txn!$B2390)</f>
        <v>0</v>
      </c>
      <c r="B4768" s="38">
        <f>IF(Txn!$B2390="","",Txn!$C2390)</f>
        <v>0</v>
      </c>
      <c r="C4768" s="39">
        <f>IF(Txn!$B2390="","","تراکنش بانکی")</f>
        <v>0</v>
      </c>
      <c r="D4768" s="38">
        <f>IF(Txn!$B2390="","",IF(IF(Txn!$U2390="TRF",Txn!$Y2390,Txn!$Z2390)="","",IF(Txn!$U2390="TRF",Txn!$Y2390,Txn!$Z2390)))</f>
        <v>0</v>
      </c>
      <c r="E4768" s="39">
        <f>IF($D4768="","",IFERROR(VLOOKUP($D4768,AcctTbl,2,0),""))</f>
        <v>0</v>
      </c>
      <c r="F4768" s="39">
        <f>IF($D4768="","",IFERROR(VLOOKUP($D4768,AcctTbl,3,0),""))</f>
        <v>0</v>
      </c>
      <c r="G4768" s="39">
        <f>IF(Txn!$B2390="","",Txn!$D2390)</f>
        <v>0</v>
      </c>
      <c r="H4768" s="38">
        <f>IF(Txn!$B2390="","",Txn!$E2390)</f>
        <v>0</v>
      </c>
      <c r="I4768" s="40">
        <f>IF(Txn!$B2390="",0,Txn!$Q2390)</f>
        <v>0</v>
      </c>
      <c r="J4768" s="40">
        <f>IF(Txn!$B2390="",0,Txn!$R2390)</f>
        <v>0</v>
      </c>
      <c r="K4768" s="41">
        <f>IF($A4768="","",IFERROR(VALUE(MID($A4768,6,2)),""))</f>
        <v>0</v>
      </c>
      <c r="L4768" s="39">
        <f>IF(Txn!$K2390="","","طرف مقابل — "&amp;Txn!$K2390)</f>
        <v>0</v>
      </c>
      <c r="N4768" s="42">
        <f>IF($D4768="",0,COUNTIF(BankAccts,$D4768))</f>
        <v>0</v>
      </c>
    </row>
    <row r="4769" spans="1:14">
      <c r="A4769" s="38">
        <f>IF(Txn!$B2391="","",Txn!$B2391)</f>
        <v>0</v>
      </c>
      <c r="B4769" s="38">
        <f>IF(Txn!$B2391="","",Txn!$C2391)</f>
        <v>0</v>
      </c>
      <c r="C4769" s="39">
        <f>IF(Txn!$B2391="","","تراکنش بانکی")</f>
        <v>0</v>
      </c>
      <c r="D4769" s="38">
        <f>IF(Txn!$B2391="","",IF(Txn!$X2391="","",Txn!$X2391))</f>
        <v>0</v>
      </c>
      <c r="E4769" s="39">
        <f>IF($D4769="","",IFERROR(VLOOKUP($D4769,AcctTbl,2,0),""))</f>
        <v>0</v>
      </c>
      <c r="F4769" s="39">
        <f>IF($D4769="","",IFERROR(VLOOKUP($D4769,AcctTbl,3,0),""))</f>
        <v>0</v>
      </c>
      <c r="G4769" s="39">
        <f>IF(Txn!$B2391="","",Txn!$D2391)</f>
        <v>0</v>
      </c>
      <c r="H4769" s="38">
        <f>IF(Txn!$B2391="","",Txn!$E2391)</f>
        <v>0</v>
      </c>
      <c r="I4769" s="40">
        <f>IF(Txn!$B2391="",0,Txn!$O2391)</f>
        <v>0</v>
      </c>
      <c r="J4769" s="40">
        <f>IF(Txn!$B2391="",0,Txn!$P2391)</f>
        <v>0</v>
      </c>
      <c r="K4769" s="41">
        <f>IF($A4769="","",IFERROR(VALUE(MID($A4769,6,2)),""))</f>
        <v>0</v>
      </c>
      <c r="L4769" s="39">
        <f>IF(Txn!$K2391="","",Txn!$K2391)</f>
        <v>0</v>
      </c>
      <c r="N4769" s="42">
        <f>IF($D4769="",0,COUNTIF(BankAccts,$D4769))</f>
        <v>0</v>
      </c>
    </row>
    <row r="4770" spans="1:14">
      <c r="A4770" s="38">
        <f>IF(Txn!$B2391="","",Txn!$B2391)</f>
        <v>0</v>
      </c>
      <c r="B4770" s="38">
        <f>IF(Txn!$B2391="","",Txn!$C2391)</f>
        <v>0</v>
      </c>
      <c r="C4770" s="39">
        <f>IF(Txn!$B2391="","","تراکنش بانکی")</f>
        <v>0</v>
      </c>
      <c r="D4770" s="38">
        <f>IF(Txn!$B2391="","",IF(IF(Txn!$U2391="TRF",Txn!$Y2391,Txn!$Z2391)="","",IF(Txn!$U2391="TRF",Txn!$Y2391,Txn!$Z2391)))</f>
        <v>0</v>
      </c>
      <c r="E4770" s="39">
        <f>IF($D4770="","",IFERROR(VLOOKUP($D4770,AcctTbl,2,0),""))</f>
        <v>0</v>
      </c>
      <c r="F4770" s="39">
        <f>IF($D4770="","",IFERROR(VLOOKUP($D4770,AcctTbl,3,0),""))</f>
        <v>0</v>
      </c>
      <c r="G4770" s="39">
        <f>IF(Txn!$B2391="","",Txn!$D2391)</f>
        <v>0</v>
      </c>
      <c r="H4770" s="38">
        <f>IF(Txn!$B2391="","",Txn!$E2391)</f>
        <v>0</v>
      </c>
      <c r="I4770" s="40">
        <f>IF(Txn!$B2391="",0,Txn!$Q2391)</f>
        <v>0</v>
      </c>
      <c r="J4770" s="40">
        <f>IF(Txn!$B2391="",0,Txn!$R2391)</f>
        <v>0</v>
      </c>
      <c r="K4770" s="41">
        <f>IF($A4770="","",IFERROR(VALUE(MID($A4770,6,2)),""))</f>
        <v>0</v>
      </c>
      <c r="L4770" s="39">
        <f>IF(Txn!$K2391="","","طرف مقابل — "&amp;Txn!$K2391)</f>
        <v>0</v>
      </c>
      <c r="N4770" s="42">
        <f>IF($D4770="",0,COUNTIF(BankAccts,$D4770))</f>
        <v>0</v>
      </c>
    </row>
    <row r="4771" spans="1:14">
      <c r="A4771" s="38">
        <f>IF(Txn!$B2392="","",Txn!$B2392)</f>
        <v>0</v>
      </c>
      <c r="B4771" s="38">
        <f>IF(Txn!$B2392="","",Txn!$C2392)</f>
        <v>0</v>
      </c>
      <c r="C4771" s="39">
        <f>IF(Txn!$B2392="","","تراکنش بانکی")</f>
        <v>0</v>
      </c>
      <c r="D4771" s="38">
        <f>IF(Txn!$B2392="","",IF(Txn!$X2392="","",Txn!$X2392))</f>
        <v>0</v>
      </c>
      <c r="E4771" s="39">
        <f>IF($D4771="","",IFERROR(VLOOKUP($D4771,AcctTbl,2,0),""))</f>
        <v>0</v>
      </c>
      <c r="F4771" s="39">
        <f>IF($D4771="","",IFERROR(VLOOKUP($D4771,AcctTbl,3,0),""))</f>
        <v>0</v>
      </c>
      <c r="G4771" s="39">
        <f>IF(Txn!$B2392="","",Txn!$D2392)</f>
        <v>0</v>
      </c>
      <c r="H4771" s="38">
        <f>IF(Txn!$B2392="","",Txn!$E2392)</f>
        <v>0</v>
      </c>
      <c r="I4771" s="40">
        <f>IF(Txn!$B2392="",0,Txn!$O2392)</f>
        <v>0</v>
      </c>
      <c r="J4771" s="40">
        <f>IF(Txn!$B2392="",0,Txn!$P2392)</f>
        <v>0</v>
      </c>
      <c r="K4771" s="41">
        <f>IF($A4771="","",IFERROR(VALUE(MID($A4771,6,2)),""))</f>
        <v>0</v>
      </c>
      <c r="L4771" s="39">
        <f>IF(Txn!$K2392="","",Txn!$K2392)</f>
        <v>0</v>
      </c>
      <c r="N4771" s="42">
        <f>IF($D4771="",0,COUNTIF(BankAccts,$D4771))</f>
        <v>0</v>
      </c>
    </row>
    <row r="4772" spans="1:14">
      <c r="A4772" s="38">
        <f>IF(Txn!$B2392="","",Txn!$B2392)</f>
        <v>0</v>
      </c>
      <c r="B4772" s="38">
        <f>IF(Txn!$B2392="","",Txn!$C2392)</f>
        <v>0</v>
      </c>
      <c r="C4772" s="39">
        <f>IF(Txn!$B2392="","","تراکنش بانکی")</f>
        <v>0</v>
      </c>
      <c r="D4772" s="38">
        <f>IF(Txn!$B2392="","",IF(IF(Txn!$U2392="TRF",Txn!$Y2392,Txn!$Z2392)="","",IF(Txn!$U2392="TRF",Txn!$Y2392,Txn!$Z2392)))</f>
        <v>0</v>
      </c>
      <c r="E4772" s="39">
        <f>IF($D4772="","",IFERROR(VLOOKUP($D4772,AcctTbl,2,0),""))</f>
        <v>0</v>
      </c>
      <c r="F4772" s="39">
        <f>IF($D4772="","",IFERROR(VLOOKUP($D4772,AcctTbl,3,0),""))</f>
        <v>0</v>
      </c>
      <c r="G4772" s="39">
        <f>IF(Txn!$B2392="","",Txn!$D2392)</f>
        <v>0</v>
      </c>
      <c r="H4772" s="38">
        <f>IF(Txn!$B2392="","",Txn!$E2392)</f>
        <v>0</v>
      </c>
      <c r="I4772" s="40">
        <f>IF(Txn!$B2392="",0,Txn!$Q2392)</f>
        <v>0</v>
      </c>
      <c r="J4772" s="40">
        <f>IF(Txn!$B2392="",0,Txn!$R2392)</f>
        <v>0</v>
      </c>
      <c r="K4772" s="41">
        <f>IF($A4772="","",IFERROR(VALUE(MID($A4772,6,2)),""))</f>
        <v>0</v>
      </c>
      <c r="L4772" s="39">
        <f>IF(Txn!$K2392="","","طرف مقابل — "&amp;Txn!$K2392)</f>
        <v>0</v>
      </c>
      <c r="N4772" s="42">
        <f>IF($D4772="",0,COUNTIF(BankAccts,$D4772))</f>
        <v>0</v>
      </c>
    </row>
    <row r="4773" spans="1:14">
      <c r="A4773" s="38">
        <f>IF(Txn!$B2393="","",Txn!$B2393)</f>
        <v>0</v>
      </c>
      <c r="B4773" s="38">
        <f>IF(Txn!$B2393="","",Txn!$C2393)</f>
        <v>0</v>
      </c>
      <c r="C4773" s="39">
        <f>IF(Txn!$B2393="","","تراکنش بانکی")</f>
        <v>0</v>
      </c>
      <c r="D4773" s="38">
        <f>IF(Txn!$B2393="","",IF(Txn!$X2393="","",Txn!$X2393))</f>
        <v>0</v>
      </c>
      <c r="E4773" s="39">
        <f>IF($D4773="","",IFERROR(VLOOKUP($D4773,AcctTbl,2,0),""))</f>
        <v>0</v>
      </c>
      <c r="F4773" s="39">
        <f>IF($D4773="","",IFERROR(VLOOKUP($D4773,AcctTbl,3,0),""))</f>
        <v>0</v>
      </c>
      <c r="G4773" s="39">
        <f>IF(Txn!$B2393="","",Txn!$D2393)</f>
        <v>0</v>
      </c>
      <c r="H4773" s="38">
        <f>IF(Txn!$B2393="","",Txn!$E2393)</f>
        <v>0</v>
      </c>
      <c r="I4773" s="40">
        <f>IF(Txn!$B2393="",0,Txn!$O2393)</f>
        <v>0</v>
      </c>
      <c r="J4773" s="40">
        <f>IF(Txn!$B2393="",0,Txn!$P2393)</f>
        <v>0</v>
      </c>
      <c r="K4773" s="41">
        <f>IF($A4773="","",IFERROR(VALUE(MID($A4773,6,2)),""))</f>
        <v>0</v>
      </c>
      <c r="L4773" s="39">
        <f>IF(Txn!$K2393="","",Txn!$K2393)</f>
        <v>0</v>
      </c>
      <c r="N4773" s="42">
        <f>IF($D4773="",0,COUNTIF(BankAccts,$D4773))</f>
        <v>0</v>
      </c>
    </row>
    <row r="4774" spans="1:14">
      <c r="A4774" s="38">
        <f>IF(Txn!$B2393="","",Txn!$B2393)</f>
        <v>0</v>
      </c>
      <c r="B4774" s="38">
        <f>IF(Txn!$B2393="","",Txn!$C2393)</f>
        <v>0</v>
      </c>
      <c r="C4774" s="39">
        <f>IF(Txn!$B2393="","","تراکنش بانکی")</f>
        <v>0</v>
      </c>
      <c r="D4774" s="38">
        <f>IF(Txn!$B2393="","",IF(IF(Txn!$U2393="TRF",Txn!$Y2393,Txn!$Z2393)="","",IF(Txn!$U2393="TRF",Txn!$Y2393,Txn!$Z2393)))</f>
        <v>0</v>
      </c>
      <c r="E4774" s="39">
        <f>IF($D4774="","",IFERROR(VLOOKUP($D4774,AcctTbl,2,0),""))</f>
        <v>0</v>
      </c>
      <c r="F4774" s="39">
        <f>IF($D4774="","",IFERROR(VLOOKUP($D4774,AcctTbl,3,0),""))</f>
        <v>0</v>
      </c>
      <c r="G4774" s="39">
        <f>IF(Txn!$B2393="","",Txn!$D2393)</f>
        <v>0</v>
      </c>
      <c r="H4774" s="38">
        <f>IF(Txn!$B2393="","",Txn!$E2393)</f>
        <v>0</v>
      </c>
      <c r="I4774" s="40">
        <f>IF(Txn!$B2393="",0,Txn!$Q2393)</f>
        <v>0</v>
      </c>
      <c r="J4774" s="40">
        <f>IF(Txn!$B2393="",0,Txn!$R2393)</f>
        <v>0</v>
      </c>
      <c r="K4774" s="41">
        <f>IF($A4774="","",IFERROR(VALUE(MID($A4774,6,2)),""))</f>
        <v>0</v>
      </c>
      <c r="L4774" s="39">
        <f>IF(Txn!$K2393="","","طرف مقابل — "&amp;Txn!$K2393)</f>
        <v>0</v>
      </c>
      <c r="N4774" s="42">
        <f>IF($D4774="",0,COUNTIF(BankAccts,$D4774))</f>
        <v>0</v>
      </c>
    </row>
    <row r="4775" spans="1:14">
      <c r="A4775" s="38">
        <f>IF(Txn!$B2394="","",Txn!$B2394)</f>
        <v>0</v>
      </c>
      <c r="B4775" s="38">
        <f>IF(Txn!$B2394="","",Txn!$C2394)</f>
        <v>0</v>
      </c>
      <c r="C4775" s="39">
        <f>IF(Txn!$B2394="","","تراکنش بانکی")</f>
        <v>0</v>
      </c>
      <c r="D4775" s="38">
        <f>IF(Txn!$B2394="","",IF(Txn!$X2394="","",Txn!$X2394))</f>
        <v>0</v>
      </c>
      <c r="E4775" s="39">
        <f>IF($D4775="","",IFERROR(VLOOKUP($D4775,AcctTbl,2,0),""))</f>
        <v>0</v>
      </c>
      <c r="F4775" s="39">
        <f>IF($D4775="","",IFERROR(VLOOKUP($D4775,AcctTbl,3,0),""))</f>
        <v>0</v>
      </c>
      <c r="G4775" s="39">
        <f>IF(Txn!$B2394="","",Txn!$D2394)</f>
        <v>0</v>
      </c>
      <c r="H4775" s="38">
        <f>IF(Txn!$B2394="","",Txn!$E2394)</f>
        <v>0</v>
      </c>
      <c r="I4775" s="40">
        <f>IF(Txn!$B2394="",0,Txn!$O2394)</f>
        <v>0</v>
      </c>
      <c r="J4775" s="40">
        <f>IF(Txn!$B2394="",0,Txn!$P2394)</f>
        <v>0</v>
      </c>
      <c r="K4775" s="41">
        <f>IF($A4775="","",IFERROR(VALUE(MID($A4775,6,2)),""))</f>
        <v>0</v>
      </c>
      <c r="L4775" s="39">
        <f>IF(Txn!$K2394="","",Txn!$K2394)</f>
        <v>0</v>
      </c>
      <c r="N4775" s="42">
        <f>IF($D4775="",0,COUNTIF(BankAccts,$D4775))</f>
        <v>0</v>
      </c>
    </row>
    <row r="4776" spans="1:14">
      <c r="A4776" s="38">
        <f>IF(Txn!$B2394="","",Txn!$B2394)</f>
        <v>0</v>
      </c>
      <c r="B4776" s="38">
        <f>IF(Txn!$B2394="","",Txn!$C2394)</f>
        <v>0</v>
      </c>
      <c r="C4776" s="39">
        <f>IF(Txn!$B2394="","","تراکنش بانکی")</f>
        <v>0</v>
      </c>
      <c r="D4776" s="38">
        <f>IF(Txn!$B2394="","",IF(IF(Txn!$U2394="TRF",Txn!$Y2394,Txn!$Z2394)="","",IF(Txn!$U2394="TRF",Txn!$Y2394,Txn!$Z2394)))</f>
        <v>0</v>
      </c>
      <c r="E4776" s="39">
        <f>IF($D4776="","",IFERROR(VLOOKUP($D4776,AcctTbl,2,0),""))</f>
        <v>0</v>
      </c>
      <c r="F4776" s="39">
        <f>IF($D4776="","",IFERROR(VLOOKUP($D4776,AcctTbl,3,0),""))</f>
        <v>0</v>
      </c>
      <c r="G4776" s="39">
        <f>IF(Txn!$B2394="","",Txn!$D2394)</f>
        <v>0</v>
      </c>
      <c r="H4776" s="38">
        <f>IF(Txn!$B2394="","",Txn!$E2394)</f>
        <v>0</v>
      </c>
      <c r="I4776" s="40">
        <f>IF(Txn!$B2394="",0,Txn!$Q2394)</f>
        <v>0</v>
      </c>
      <c r="J4776" s="40">
        <f>IF(Txn!$B2394="",0,Txn!$R2394)</f>
        <v>0</v>
      </c>
      <c r="K4776" s="41">
        <f>IF($A4776="","",IFERROR(VALUE(MID($A4776,6,2)),""))</f>
        <v>0</v>
      </c>
      <c r="L4776" s="39">
        <f>IF(Txn!$K2394="","","طرف مقابل — "&amp;Txn!$K2394)</f>
        <v>0</v>
      </c>
      <c r="N4776" s="42">
        <f>IF($D4776="",0,COUNTIF(BankAccts,$D4776))</f>
        <v>0</v>
      </c>
    </row>
    <row r="4777" spans="1:14">
      <c r="A4777" s="38">
        <f>IF(Txn!$B2395="","",Txn!$B2395)</f>
        <v>0</v>
      </c>
      <c r="B4777" s="38">
        <f>IF(Txn!$B2395="","",Txn!$C2395)</f>
        <v>0</v>
      </c>
      <c r="C4777" s="39">
        <f>IF(Txn!$B2395="","","تراکنش بانکی")</f>
        <v>0</v>
      </c>
      <c r="D4777" s="38">
        <f>IF(Txn!$B2395="","",IF(Txn!$X2395="","",Txn!$X2395))</f>
        <v>0</v>
      </c>
      <c r="E4777" s="39">
        <f>IF($D4777="","",IFERROR(VLOOKUP($D4777,AcctTbl,2,0),""))</f>
        <v>0</v>
      </c>
      <c r="F4777" s="39">
        <f>IF($D4777="","",IFERROR(VLOOKUP($D4777,AcctTbl,3,0),""))</f>
        <v>0</v>
      </c>
      <c r="G4777" s="39">
        <f>IF(Txn!$B2395="","",Txn!$D2395)</f>
        <v>0</v>
      </c>
      <c r="H4777" s="38">
        <f>IF(Txn!$B2395="","",Txn!$E2395)</f>
        <v>0</v>
      </c>
      <c r="I4777" s="40">
        <f>IF(Txn!$B2395="",0,Txn!$O2395)</f>
        <v>0</v>
      </c>
      <c r="J4777" s="40">
        <f>IF(Txn!$B2395="",0,Txn!$P2395)</f>
        <v>0</v>
      </c>
      <c r="K4777" s="41">
        <f>IF($A4777="","",IFERROR(VALUE(MID($A4777,6,2)),""))</f>
        <v>0</v>
      </c>
      <c r="L4777" s="39">
        <f>IF(Txn!$K2395="","",Txn!$K2395)</f>
        <v>0</v>
      </c>
      <c r="N4777" s="42">
        <f>IF($D4777="",0,COUNTIF(BankAccts,$D4777))</f>
        <v>0</v>
      </c>
    </row>
    <row r="4778" spans="1:14">
      <c r="A4778" s="38">
        <f>IF(Txn!$B2395="","",Txn!$B2395)</f>
        <v>0</v>
      </c>
      <c r="B4778" s="38">
        <f>IF(Txn!$B2395="","",Txn!$C2395)</f>
        <v>0</v>
      </c>
      <c r="C4778" s="39">
        <f>IF(Txn!$B2395="","","تراکنش بانکی")</f>
        <v>0</v>
      </c>
      <c r="D4778" s="38">
        <f>IF(Txn!$B2395="","",IF(IF(Txn!$U2395="TRF",Txn!$Y2395,Txn!$Z2395)="","",IF(Txn!$U2395="TRF",Txn!$Y2395,Txn!$Z2395)))</f>
        <v>0</v>
      </c>
      <c r="E4778" s="39">
        <f>IF($D4778="","",IFERROR(VLOOKUP($D4778,AcctTbl,2,0),""))</f>
        <v>0</v>
      </c>
      <c r="F4778" s="39">
        <f>IF($D4778="","",IFERROR(VLOOKUP($D4778,AcctTbl,3,0),""))</f>
        <v>0</v>
      </c>
      <c r="G4778" s="39">
        <f>IF(Txn!$B2395="","",Txn!$D2395)</f>
        <v>0</v>
      </c>
      <c r="H4778" s="38">
        <f>IF(Txn!$B2395="","",Txn!$E2395)</f>
        <v>0</v>
      </c>
      <c r="I4778" s="40">
        <f>IF(Txn!$B2395="",0,Txn!$Q2395)</f>
        <v>0</v>
      </c>
      <c r="J4778" s="40">
        <f>IF(Txn!$B2395="",0,Txn!$R2395)</f>
        <v>0</v>
      </c>
      <c r="K4778" s="41">
        <f>IF($A4778="","",IFERROR(VALUE(MID($A4778,6,2)),""))</f>
        <v>0</v>
      </c>
      <c r="L4778" s="39">
        <f>IF(Txn!$K2395="","","طرف مقابل — "&amp;Txn!$K2395)</f>
        <v>0</v>
      </c>
      <c r="N4778" s="42">
        <f>IF($D4778="",0,COUNTIF(BankAccts,$D4778))</f>
        <v>0</v>
      </c>
    </row>
    <row r="4779" spans="1:14">
      <c r="A4779" s="38">
        <f>IF(Txn!$B2396="","",Txn!$B2396)</f>
        <v>0</v>
      </c>
      <c r="B4779" s="38">
        <f>IF(Txn!$B2396="","",Txn!$C2396)</f>
        <v>0</v>
      </c>
      <c r="C4779" s="39">
        <f>IF(Txn!$B2396="","","تراکنش بانکی")</f>
        <v>0</v>
      </c>
      <c r="D4779" s="38">
        <f>IF(Txn!$B2396="","",IF(Txn!$X2396="","",Txn!$X2396))</f>
        <v>0</v>
      </c>
      <c r="E4779" s="39">
        <f>IF($D4779="","",IFERROR(VLOOKUP($D4779,AcctTbl,2,0),""))</f>
        <v>0</v>
      </c>
      <c r="F4779" s="39">
        <f>IF($D4779="","",IFERROR(VLOOKUP($D4779,AcctTbl,3,0),""))</f>
        <v>0</v>
      </c>
      <c r="G4779" s="39">
        <f>IF(Txn!$B2396="","",Txn!$D2396)</f>
        <v>0</v>
      </c>
      <c r="H4779" s="38">
        <f>IF(Txn!$B2396="","",Txn!$E2396)</f>
        <v>0</v>
      </c>
      <c r="I4779" s="40">
        <f>IF(Txn!$B2396="",0,Txn!$O2396)</f>
        <v>0</v>
      </c>
      <c r="J4779" s="40">
        <f>IF(Txn!$B2396="",0,Txn!$P2396)</f>
        <v>0</v>
      </c>
      <c r="K4779" s="41">
        <f>IF($A4779="","",IFERROR(VALUE(MID($A4779,6,2)),""))</f>
        <v>0</v>
      </c>
      <c r="L4779" s="39">
        <f>IF(Txn!$K2396="","",Txn!$K2396)</f>
        <v>0</v>
      </c>
      <c r="N4779" s="42">
        <f>IF($D4779="",0,COUNTIF(BankAccts,$D4779))</f>
        <v>0</v>
      </c>
    </row>
    <row r="4780" spans="1:14">
      <c r="A4780" s="38">
        <f>IF(Txn!$B2396="","",Txn!$B2396)</f>
        <v>0</v>
      </c>
      <c r="B4780" s="38">
        <f>IF(Txn!$B2396="","",Txn!$C2396)</f>
        <v>0</v>
      </c>
      <c r="C4780" s="39">
        <f>IF(Txn!$B2396="","","تراکنش بانکی")</f>
        <v>0</v>
      </c>
      <c r="D4780" s="38">
        <f>IF(Txn!$B2396="","",IF(IF(Txn!$U2396="TRF",Txn!$Y2396,Txn!$Z2396)="","",IF(Txn!$U2396="TRF",Txn!$Y2396,Txn!$Z2396)))</f>
        <v>0</v>
      </c>
      <c r="E4780" s="39">
        <f>IF($D4780="","",IFERROR(VLOOKUP($D4780,AcctTbl,2,0),""))</f>
        <v>0</v>
      </c>
      <c r="F4780" s="39">
        <f>IF($D4780="","",IFERROR(VLOOKUP($D4780,AcctTbl,3,0),""))</f>
        <v>0</v>
      </c>
      <c r="G4780" s="39">
        <f>IF(Txn!$B2396="","",Txn!$D2396)</f>
        <v>0</v>
      </c>
      <c r="H4780" s="38">
        <f>IF(Txn!$B2396="","",Txn!$E2396)</f>
        <v>0</v>
      </c>
      <c r="I4780" s="40">
        <f>IF(Txn!$B2396="",0,Txn!$Q2396)</f>
        <v>0</v>
      </c>
      <c r="J4780" s="40">
        <f>IF(Txn!$B2396="",0,Txn!$R2396)</f>
        <v>0</v>
      </c>
      <c r="K4780" s="41">
        <f>IF($A4780="","",IFERROR(VALUE(MID($A4780,6,2)),""))</f>
        <v>0</v>
      </c>
      <c r="L4780" s="39">
        <f>IF(Txn!$K2396="","","طرف مقابل — "&amp;Txn!$K2396)</f>
        <v>0</v>
      </c>
      <c r="N4780" s="42">
        <f>IF($D4780="",0,COUNTIF(BankAccts,$D4780))</f>
        <v>0</v>
      </c>
    </row>
    <row r="4781" spans="1:14">
      <c r="A4781" s="38">
        <f>IF(Txn!$B2397="","",Txn!$B2397)</f>
        <v>0</v>
      </c>
      <c r="B4781" s="38">
        <f>IF(Txn!$B2397="","",Txn!$C2397)</f>
        <v>0</v>
      </c>
      <c r="C4781" s="39">
        <f>IF(Txn!$B2397="","","تراکنش بانکی")</f>
        <v>0</v>
      </c>
      <c r="D4781" s="38">
        <f>IF(Txn!$B2397="","",IF(Txn!$X2397="","",Txn!$X2397))</f>
        <v>0</v>
      </c>
      <c r="E4781" s="39">
        <f>IF($D4781="","",IFERROR(VLOOKUP($D4781,AcctTbl,2,0),""))</f>
        <v>0</v>
      </c>
      <c r="F4781" s="39">
        <f>IF($D4781="","",IFERROR(VLOOKUP($D4781,AcctTbl,3,0),""))</f>
        <v>0</v>
      </c>
      <c r="G4781" s="39">
        <f>IF(Txn!$B2397="","",Txn!$D2397)</f>
        <v>0</v>
      </c>
      <c r="H4781" s="38">
        <f>IF(Txn!$B2397="","",Txn!$E2397)</f>
        <v>0</v>
      </c>
      <c r="I4781" s="40">
        <f>IF(Txn!$B2397="",0,Txn!$O2397)</f>
        <v>0</v>
      </c>
      <c r="J4781" s="40">
        <f>IF(Txn!$B2397="",0,Txn!$P2397)</f>
        <v>0</v>
      </c>
      <c r="K4781" s="41">
        <f>IF($A4781="","",IFERROR(VALUE(MID($A4781,6,2)),""))</f>
        <v>0</v>
      </c>
      <c r="L4781" s="39">
        <f>IF(Txn!$K2397="","",Txn!$K2397)</f>
        <v>0</v>
      </c>
      <c r="N4781" s="42">
        <f>IF($D4781="",0,COUNTIF(BankAccts,$D4781))</f>
        <v>0</v>
      </c>
    </row>
    <row r="4782" spans="1:14">
      <c r="A4782" s="38">
        <f>IF(Txn!$B2397="","",Txn!$B2397)</f>
        <v>0</v>
      </c>
      <c r="B4782" s="38">
        <f>IF(Txn!$B2397="","",Txn!$C2397)</f>
        <v>0</v>
      </c>
      <c r="C4782" s="39">
        <f>IF(Txn!$B2397="","","تراکنش بانکی")</f>
        <v>0</v>
      </c>
      <c r="D4782" s="38">
        <f>IF(Txn!$B2397="","",IF(IF(Txn!$U2397="TRF",Txn!$Y2397,Txn!$Z2397)="","",IF(Txn!$U2397="TRF",Txn!$Y2397,Txn!$Z2397)))</f>
        <v>0</v>
      </c>
      <c r="E4782" s="39">
        <f>IF($D4782="","",IFERROR(VLOOKUP($D4782,AcctTbl,2,0),""))</f>
        <v>0</v>
      </c>
      <c r="F4782" s="39">
        <f>IF($D4782="","",IFERROR(VLOOKUP($D4782,AcctTbl,3,0),""))</f>
        <v>0</v>
      </c>
      <c r="G4782" s="39">
        <f>IF(Txn!$B2397="","",Txn!$D2397)</f>
        <v>0</v>
      </c>
      <c r="H4782" s="38">
        <f>IF(Txn!$B2397="","",Txn!$E2397)</f>
        <v>0</v>
      </c>
      <c r="I4782" s="40">
        <f>IF(Txn!$B2397="",0,Txn!$Q2397)</f>
        <v>0</v>
      </c>
      <c r="J4782" s="40">
        <f>IF(Txn!$B2397="",0,Txn!$R2397)</f>
        <v>0</v>
      </c>
      <c r="K4782" s="41">
        <f>IF($A4782="","",IFERROR(VALUE(MID($A4782,6,2)),""))</f>
        <v>0</v>
      </c>
      <c r="L4782" s="39">
        <f>IF(Txn!$K2397="","","طرف مقابل — "&amp;Txn!$K2397)</f>
        <v>0</v>
      </c>
      <c r="N4782" s="42">
        <f>IF($D4782="",0,COUNTIF(BankAccts,$D4782))</f>
        <v>0</v>
      </c>
    </row>
    <row r="4783" spans="1:14">
      <c r="A4783" s="38">
        <f>IF(Txn!$B2398="","",Txn!$B2398)</f>
        <v>0</v>
      </c>
      <c r="B4783" s="38">
        <f>IF(Txn!$B2398="","",Txn!$C2398)</f>
        <v>0</v>
      </c>
      <c r="C4783" s="39">
        <f>IF(Txn!$B2398="","","تراکنش بانکی")</f>
        <v>0</v>
      </c>
      <c r="D4783" s="38">
        <f>IF(Txn!$B2398="","",IF(Txn!$X2398="","",Txn!$X2398))</f>
        <v>0</v>
      </c>
      <c r="E4783" s="39">
        <f>IF($D4783="","",IFERROR(VLOOKUP($D4783,AcctTbl,2,0),""))</f>
        <v>0</v>
      </c>
      <c r="F4783" s="39">
        <f>IF($D4783="","",IFERROR(VLOOKUP($D4783,AcctTbl,3,0),""))</f>
        <v>0</v>
      </c>
      <c r="G4783" s="39">
        <f>IF(Txn!$B2398="","",Txn!$D2398)</f>
        <v>0</v>
      </c>
      <c r="H4783" s="38">
        <f>IF(Txn!$B2398="","",Txn!$E2398)</f>
        <v>0</v>
      </c>
      <c r="I4783" s="40">
        <f>IF(Txn!$B2398="",0,Txn!$O2398)</f>
        <v>0</v>
      </c>
      <c r="J4783" s="40">
        <f>IF(Txn!$B2398="",0,Txn!$P2398)</f>
        <v>0</v>
      </c>
      <c r="K4783" s="41">
        <f>IF($A4783="","",IFERROR(VALUE(MID($A4783,6,2)),""))</f>
        <v>0</v>
      </c>
      <c r="L4783" s="39">
        <f>IF(Txn!$K2398="","",Txn!$K2398)</f>
        <v>0</v>
      </c>
      <c r="N4783" s="42">
        <f>IF($D4783="",0,COUNTIF(BankAccts,$D4783))</f>
        <v>0</v>
      </c>
    </row>
    <row r="4784" spans="1:14">
      <c r="A4784" s="38">
        <f>IF(Txn!$B2398="","",Txn!$B2398)</f>
        <v>0</v>
      </c>
      <c r="B4784" s="38">
        <f>IF(Txn!$B2398="","",Txn!$C2398)</f>
        <v>0</v>
      </c>
      <c r="C4784" s="39">
        <f>IF(Txn!$B2398="","","تراکنش بانکی")</f>
        <v>0</v>
      </c>
      <c r="D4784" s="38">
        <f>IF(Txn!$B2398="","",IF(IF(Txn!$U2398="TRF",Txn!$Y2398,Txn!$Z2398)="","",IF(Txn!$U2398="TRF",Txn!$Y2398,Txn!$Z2398)))</f>
        <v>0</v>
      </c>
      <c r="E4784" s="39">
        <f>IF($D4784="","",IFERROR(VLOOKUP($D4784,AcctTbl,2,0),""))</f>
        <v>0</v>
      </c>
      <c r="F4784" s="39">
        <f>IF($D4784="","",IFERROR(VLOOKUP($D4784,AcctTbl,3,0),""))</f>
        <v>0</v>
      </c>
      <c r="G4784" s="39">
        <f>IF(Txn!$B2398="","",Txn!$D2398)</f>
        <v>0</v>
      </c>
      <c r="H4784" s="38">
        <f>IF(Txn!$B2398="","",Txn!$E2398)</f>
        <v>0</v>
      </c>
      <c r="I4784" s="40">
        <f>IF(Txn!$B2398="",0,Txn!$Q2398)</f>
        <v>0</v>
      </c>
      <c r="J4784" s="40">
        <f>IF(Txn!$B2398="",0,Txn!$R2398)</f>
        <v>0</v>
      </c>
      <c r="K4784" s="41">
        <f>IF($A4784="","",IFERROR(VALUE(MID($A4784,6,2)),""))</f>
        <v>0</v>
      </c>
      <c r="L4784" s="39">
        <f>IF(Txn!$K2398="","","طرف مقابل — "&amp;Txn!$K2398)</f>
        <v>0</v>
      </c>
      <c r="N4784" s="42">
        <f>IF($D4784="",0,COUNTIF(BankAccts,$D4784))</f>
        <v>0</v>
      </c>
    </row>
    <row r="4785" spans="1:14">
      <c r="A4785" s="38">
        <f>IF(Txn!$B2399="","",Txn!$B2399)</f>
        <v>0</v>
      </c>
      <c r="B4785" s="38">
        <f>IF(Txn!$B2399="","",Txn!$C2399)</f>
        <v>0</v>
      </c>
      <c r="C4785" s="39">
        <f>IF(Txn!$B2399="","","تراکنش بانکی")</f>
        <v>0</v>
      </c>
      <c r="D4785" s="38">
        <f>IF(Txn!$B2399="","",IF(Txn!$X2399="","",Txn!$X2399))</f>
        <v>0</v>
      </c>
      <c r="E4785" s="39">
        <f>IF($D4785="","",IFERROR(VLOOKUP($D4785,AcctTbl,2,0),""))</f>
        <v>0</v>
      </c>
      <c r="F4785" s="39">
        <f>IF($D4785="","",IFERROR(VLOOKUP($D4785,AcctTbl,3,0),""))</f>
        <v>0</v>
      </c>
      <c r="G4785" s="39">
        <f>IF(Txn!$B2399="","",Txn!$D2399)</f>
        <v>0</v>
      </c>
      <c r="H4785" s="38">
        <f>IF(Txn!$B2399="","",Txn!$E2399)</f>
        <v>0</v>
      </c>
      <c r="I4785" s="40">
        <f>IF(Txn!$B2399="",0,Txn!$O2399)</f>
        <v>0</v>
      </c>
      <c r="J4785" s="40">
        <f>IF(Txn!$B2399="",0,Txn!$P2399)</f>
        <v>0</v>
      </c>
      <c r="K4785" s="41">
        <f>IF($A4785="","",IFERROR(VALUE(MID($A4785,6,2)),""))</f>
        <v>0</v>
      </c>
      <c r="L4785" s="39">
        <f>IF(Txn!$K2399="","",Txn!$K2399)</f>
        <v>0</v>
      </c>
      <c r="N4785" s="42">
        <f>IF($D4785="",0,COUNTIF(BankAccts,$D4785))</f>
        <v>0</v>
      </c>
    </row>
    <row r="4786" spans="1:14">
      <c r="A4786" s="38">
        <f>IF(Txn!$B2399="","",Txn!$B2399)</f>
        <v>0</v>
      </c>
      <c r="B4786" s="38">
        <f>IF(Txn!$B2399="","",Txn!$C2399)</f>
        <v>0</v>
      </c>
      <c r="C4786" s="39">
        <f>IF(Txn!$B2399="","","تراکنش بانکی")</f>
        <v>0</v>
      </c>
      <c r="D4786" s="38">
        <f>IF(Txn!$B2399="","",IF(IF(Txn!$U2399="TRF",Txn!$Y2399,Txn!$Z2399)="","",IF(Txn!$U2399="TRF",Txn!$Y2399,Txn!$Z2399)))</f>
        <v>0</v>
      </c>
      <c r="E4786" s="39">
        <f>IF($D4786="","",IFERROR(VLOOKUP($D4786,AcctTbl,2,0),""))</f>
        <v>0</v>
      </c>
      <c r="F4786" s="39">
        <f>IF($D4786="","",IFERROR(VLOOKUP($D4786,AcctTbl,3,0),""))</f>
        <v>0</v>
      </c>
      <c r="G4786" s="39">
        <f>IF(Txn!$B2399="","",Txn!$D2399)</f>
        <v>0</v>
      </c>
      <c r="H4786" s="38">
        <f>IF(Txn!$B2399="","",Txn!$E2399)</f>
        <v>0</v>
      </c>
      <c r="I4786" s="40">
        <f>IF(Txn!$B2399="",0,Txn!$Q2399)</f>
        <v>0</v>
      </c>
      <c r="J4786" s="40">
        <f>IF(Txn!$B2399="",0,Txn!$R2399)</f>
        <v>0</v>
      </c>
      <c r="K4786" s="41">
        <f>IF($A4786="","",IFERROR(VALUE(MID($A4786,6,2)),""))</f>
        <v>0</v>
      </c>
      <c r="L4786" s="39">
        <f>IF(Txn!$K2399="","","طرف مقابل — "&amp;Txn!$K2399)</f>
        <v>0</v>
      </c>
      <c r="N4786" s="42">
        <f>IF($D4786="",0,COUNTIF(BankAccts,$D4786))</f>
        <v>0</v>
      </c>
    </row>
    <row r="4787" spans="1:14">
      <c r="A4787" s="38">
        <f>IF(Txn!$B2400="","",Txn!$B2400)</f>
        <v>0</v>
      </c>
      <c r="B4787" s="38">
        <f>IF(Txn!$B2400="","",Txn!$C2400)</f>
        <v>0</v>
      </c>
      <c r="C4787" s="39">
        <f>IF(Txn!$B2400="","","تراکنش بانکی")</f>
        <v>0</v>
      </c>
      <c r="D4787" s="38">
        <f>IF(Txn!$B2400="","",IF(Txn!$X2400="","",Txn!$X2400))</f>
        <v>0</v>
      </c>
      <c r="E4787" s="39">
        <f>IF($D4787="","",IFERROR(VLOOKUP($D4787,AcctTbl,2,0),""))</f>
        <v>0</v>
      </c>
      <c r="F4787" s="39">
        <f>IF($D4787="","",IFERROR(VLOOKUP($D4787,AcctTbl,3,0),""))</f>
        <v>0</v>
      </c>
      <c r="G4787" s="39">
        <f>IF(Txn!$B2400="","",Txn!$D2400)</f>
        <v>0</v>
      </c>
      <c r="H4787" s="38">
        <f>IF(Txn!$B2400="","",Txn!$E2400)</f>
        <v>0</v>
      </c>
      <c r="I4787" s="40">
        <f>IF(Txn!$B2400="",0,Txn!$O2400)</f>
        <v>0</v>
      </c>
      <c r="J4787" s="40">
        <f>IF(Txn!$B2400="",0,Txn!$P2400)</f>
        <v>0</v>
      </c>
      <c r="K4787" s="41">
        <f>IF($A4787="","",IFERROR(VALUE(MID($A4787,6,2)),""))</f>
        <v>0</v>
      </c>
      <c r="L4787" s="39">
        <f>IF(Txn!$K2400="","",Txn!$K2400)</f>
        <v>0</v>
      </c>
      <c r="N4787" s="42">
        <f>IF($D4787="",0,COUNTIF(BankAccts,$D4787))</f>
        <v>0</v>
      </c>
    </row>
    <row r="4788" spans="1:14">
      <c r="A4788" s="38">
        <f>IF(Txn!$B2400="","",Txn!$B2400)</f>
        <v>0</v>
      </c>
      <c r="B4788" s="38">
        <f>IF(Txn!$B2400="","",Txn!$C2400)</f>
        <v>0</v>
      </c>
      <c r="C4788" s="39">
        <f>IF(Txn!$B2400="","","تراکنش بانکی")</f>
        <v>0</v>
      </c>
      <c r="D4788" s="38">
        <f>IF(Txn!$B2400="","",IF(IF(Txn!$U2400="TRF",Txn!$Y2400,Txn!$Z2400)="","",IF(Txn!$U2400="TRF",Txn!$Y2400,Txn!$Z2400)))</f>
        <v>0</v>
      </c>
      <c r="E4788" s="39">
        <f>IF($D4788="","",IFERROR(VLOOKUP($D4788,AcctTbl,2,0),""))</f>
        <v>0</v>
      </c>
      <c r="F4788" s="39">
        <f>IF($D4788="","",IFERROR(VLOOKUP($D4788,AcctTbl,3,0),""))</f>
        <v>0</v>
      </c>
      <c r="G4788" s="39">
        <f>IF(Txn!$B2400="","",Txn!$D2400)</f>
        <v>0</v>
      </c>
      <c r="H4788" s="38">
        <f>IF(Txn!$B2400="","",Txn!$E2400)</f>
        <v>0</v>
      </c>
      <c r="I4788" s="40">
        <f>IF(Txn!$B2400="",0,Txn!$Q2400)</f>
        <v>0</v>
      </c>
      <c r="J4788" s="40">
        <f>IF(Txn!$B2400="",0,Txn!$R2400)</f>
        <v>0</v>
      </c>
      <c r="K4788" s="41">
        <f>IF($A4788="","",IFERROR(VALUE(MID($A4788,6,2)),""))</f>
        <v>0</v>
      </c>
      <c r="L4788" s="39">
        <f>IF(Txn!$K2400="","","طرف مقابل — "&amp;Txn!$K2400)</f>
        <v>0</v>
      </c>
      <c r="N4788" s="42">
        <f>IF($D4788="",0,COUNTIF(BankAccts,$D4788))</f>
        <v>0</v>
      </c>
    </row>
    <row r="4789" spans="1:14">
      <c r="A4789" s="38">
        <f>IF(Txn!$B2401="","",Txn!$B2401)</f>
        <v>0</v>
      </c>
      <c r="B4789" s="38">
        <f>IF(Txn!$B2401="","",Txn!$C2401)</f>
        <v>0</v>
      </c>
      <c r="C4789" s="39">
        <f>IF(Txn!$B2401="","","تراکنش بانکی")</f>
        <v>0</v>
      </c>
      <c r="D4789" s="38">
        <f>IF(Txn!$B2401="","",IF(Txn!$X2401="","",Txn!$X2401))</f>
        <v>0</v>
      </c>
      <c r="E4789" s="39">
        <f>IF($D4789="","",IFERROR(VLOOKUP($D4789,AcctTbl,2,0),""))</f>
        <v>0</v>
      </c>
      <c r="F4789" s="39">
        <f>IF($D4789="","",IFERROR(VLOOKUP($D4789,AcctTbl,3,0),""))</f>
        <v>0</v>
      </c>
      <c r="G4789" s="39">
        <f>IF(Txn!$B2401="","",Txn!$D2401)</f>
        <v>0</v>
      </c>
      <c r="H4789" s="38">
        <f>IF(Txn!$B2401="","",Txn!$E2401)</f>
        <v>0</v>
      </c>
      <c r="I4789" s="40">
        <f>IF(Txn!$B2401="",0,Txn!$O2401)</f>
        <v>0</v>
      </c>
      <c r="J4789" s="40">
        <f>IF(Txn!$B2401="",0,Txn!$P2401)</f>
        <v>0</v>
      </c>
      <c r="K4789" s="41">
        <f>IF($A4789="","",IFERROR(VALUE(MID($A4789,6,2)),""))</f>
        <v>0</v>
      </c>
      <c r="L4789" s="39">
        <f>IF(Txn!$K2401="","",Txn!$K2401)</f>
        <v>0</v>
      </c>
      <c r="N4789" s="42">
        <f>IF($D4789="",0,COUNTIF(BankAccts,$D4789))</f>
        <v>0</v>
      </c>
    </row>
    <row r="4790" spans="1:14">
      <c r="A4790" s="38">
        <f>IF(Txn!$B2401="","",Txn!$B2401)</f>
        <v>0</v>
      </c>
      <c r="B4790" s="38">
        <f>IF(Txn!$B2401="","",Txn!$C2401)</f>
        <v>0</v>
      </c>
      <c r="C4790" s="39">
        <f>IF(Txn!$B2401="","","تراکنش بانکی")</f>
        <v>0</v>
      </c>
      <c r="D4790" s="38">
        <f>IF(Txn!$B2401="","",IF(IF(Txn!$U2401="TRF",Txn!$Y2401,Txn!$Z2401)="","",IF(Txn!$U2401="TRF",Txn!$Y2401,Txn!$Z2401)))</f>
        <v>0</v>
      </c>
      <c r="E4790" s="39">
        <f>IF($D4790="","",IFERROR(VLOOKUP($D4790,AcctTbl,2,0),""))</f>
        <v>0</v>
      </c>
      <c r="F4790" s="39">
        <f>IF($D4790="","",IFERROR(VLOOKUP($D4790,AcctTbl,3,0),""))</f>
        <v>0</v>
      </c>
      <c r="G4790" s="39">
        <f>IF(Txn!$B2401="","",Txn!$D2401)</f>
        <v>0</v>
      </c>
      <c r="H4790" s="38">
        <f>IF(Txn!$B2401="","",Txn!$E2401)</f>
        <v>0</v>
      </c>
      <c r="I4790" s="40">
        <f>IF(Txn!$B2401="",0,Txn!$Q2401)</f>
        <v>0</v>
      </c>
      <c r="J4790" s="40">
        <f>IF(Txn!$B2401="",0,Txn!$R2401)</f>
        <v>0</v>
      </c>
      <c r="K4790" s="41">
        <f>IF($A4790="","",IFERROR(VALUE(MID($A4790,6,2)),""))</f>
        <v>0</v>
      </c>
      <c r="L4790" s="39">
        <f>IF(Txn!$K2401="","","طرف مقابل — "&amp;Txn!$K2401)</f>
        <v>0</v>
      </c>
      <c r="N4790" s="42">
        <f>IF($D4790="",0,COUNTIF(BankAccts,$D4790))</f>
        <v>0</v>
      </c>
    </row>
    <row r="4791" spans="1:14">
      <c r="A4791" s="38">
        <f>IF(Txn!$B2402="","",Txn!$B2402)</f>
        <v>0</v>
      </c>
      <c r="B4791" s="38">
        <f>IF(Txn!$B2402="","",Txn!$C2402)</f>
        <v>0</v>
      </c>
      <c r="C4791" s="39">
        <f>IF(Txn!$B2402="","","تراکنش بانکی")</f>
        <v>0</v>
      </c>
      <c r="D4791" s="38">
        <f>IF(Txn!$B2402="","",IF(Txn!$X2402="","",Txn!$X2402))</f>
        <v>0</v>
      </c>
      <c r="E4791" s="39">
        <f>IF($D4791="","",IFERROR(VLOOKUP($D4791,AcctTbl,2,0),""))</f>
        <v>0</v>
      </c>
      <c r="F4791" s="39">
        <f>IF($D4791="","",IFERROR(VLOOKUP($D4791,AcctTbl,3,0),""))</f>
        <v>0</v>
      </c>
      <c r="G4791" s="39">
        <f>IF(Txn!$B2402="","",Txn!$D2402)</f>
        <v>0</v>
      </c>
      <c r="H4791" s="38">
        <f>IF(Txn!$B2402="","",Txn!$E2402)</f>
        <v>0</v>
      </c>
      <c r="I4791" s="40">
        <f>IF(Txn!$B2402="",0,Txn!$O2402)</f>
        <v>0</v>
      </c>
      <c r="J4791" s="40">
        <f>IF(Txn!$B2402="",0,Txn!$P2402)</f>
        <v>0</v>
      </c>
      <c r="K4791" s="41">
        <f>IF($A4791="","",IFERROR(VALUE(MID($A4791,6,2)),""))</f>
        <v>0</v>
      </c>
      <c r="L4791" s="39">
        <f>IF(Txn!$K2402="","",Txn!$K2402)</f>
        <v>0</v>
      </c>
      <c r="N4791" s="42">
        <f>IF($D4791="",0,COUNTIF(BankAccts,$D4791))</f>
        <v>0</v>
      </c>
    </row>
    <row r="4792" spans="1:14">
      <c r="A4792" s="38">
        <f>IF(Txn!$B2402="","",Txn!$B2402)</f>
        <v>0</v>
      </c>
      <c r="B4792" s="38">
        <f>IF(Txn!$B2402="","",Txn!$C2402)</f>
        <v>0</v>
      </c>
      <c r="C4792" s="39">
        <f>IF(Txn!$B2402="","","تراکنش بانکی")</f>
        <v>0</v>
      </c>
      <c r="D4792" s="38">
        <f>IF(Txn!$B2402="","",IF(IF(Txn!$U2402="TRF",Txn!$Y2402,Txn!$Z2402)="","",IF(Txn!$U2402="TRF",Txn!$Y2402,Txn!$Z2402)))</f>
        <v>0</v>
      </c>
      <c r="E4792" s="39">
        <f>IF($D4792="","",IFERROR(VLOOKUP($D4792,AcctTbl,2,0),""))</f>
        <v>0</v>
      </c>
      <c r="F4792" s="39">
        <f>IF($D4792="","",IFERROR(VLOOKUP($D4792,AcctTbl,3,0),""))</f>
        <v>0</v>
      </c>
      <c r="G4792" s="39">
        <f>IF(Txn!$B2402="","",Txn!$D2402)</f>
        <v>0</v>
      </c>
      <c r="H4792" s="38">
        <f>IF(Txn!$B2402="","",Txn!$E2402)</f>
        <v>0</v>
      </c>
      <c r="I4792" s="40">
        <f>IF(Txn!$B2402="",0,Txn!$Q2402)</f>
        <v>0</v>
      </c>
      <c r="J4792" s="40">
        <f>IF(Txn!$B2402="",0,Txn!$R2402)</f>
        <v>0</v>
      </c>
      <c r="K4792" s="41">
        <f>IF($A4792="","",IFERROR(VALUE(MID($A4792,6,2)),""))</f>
        <v>0</v>
      </c>
      <c r="L4792" s="39">
        <f>IF(Txn!$K2402="","","طرف مقابل — "&amp;Txn!$K2402)</f>
        <v>0</v>
      </c>
      <c r="N4792" s="42">
        <f>IF($D4792="",0,COUNTIF(BankAccts,$D4792))</f>
        <v>0</v>
      </c>
    </row>
    <row r="4793" spans="1:14">
      <c r="A4793" s="38">
        <f>IF(Txn!$B2403="","",Txn!$B2403)</f>
        <v>0</v>
      </c>
      <c r="B4793" s="38">
        <f>IF(Txn!$B2403="","",Txn!$C2403)</f>
        <v>0</v>
      </c>
      <c r="C4793" s="39">
        <f>IF(Txn!$B2403="","","تراکنش بانکی")</f>
        <v>0</v>
      </c>
      <c r="D4793" s="38">
        <f>IF(Txn!$B2403="","",IF(Txn!$X2403="","",Txn!$X2403))</f>
        <v>0</v>
      </c>
      <c r="E4793" s="39">
        <f>IF($D4793="","",IFERROR(VLOOKUP($D4793,AcctTbl,2,0),""))</f>
        <v>0</v>
      </c>
      <c r="F4793" s="39">
        <f>IF($D4793="","",IFERROR(VLOOKUP($D4793,AcctTbl,3,0),""))</f>
        <v>0</v>
      </c>
      <c r="G4793" s="39">
        <f>IF(Txn!$B2403="","",Txn!$D2403)</f>
        <v>0</v>
      </c>
      <c r="H4793" s="38">
        <f>IF(Txn!$B2403="","",Txn!$E2403)</f>
        <v>0</v>
      </c>
      <c r="I4793" s="40">
        <f>IF(Txn!$B2403="",0,Txn!$O2403)</f>
        <v>0</v>
      </c>
      <c r="J4793" s="40">
        <f>IF(Txn!$B2403="",0,Txn!$P2403)</f>
        <v>0</v>
      </c>
      <c r="K4793" s="41">
        <f>IF($A4793="","",IFERROR(VALUE(MID($A4793,6,2)),""))</f>
        <v>0</v>
      </c>
      <c r="L4793" s="39">
        <f>IF(Txn!$K2403="","",Txn!$K2403)</f>
        <v>0</v>
      </c>
      <c r="N4793" s="42">
        <f>IF($D4793="",0,COUNTIF(BankAccts,$D4793))</f>
        <v>0</v>
      </c>
    </row>
    <row r="4794" spans="1:14">
      <c r="A4794" s="38">
        <f>IF(Txn!$B2403="","",Txn!$B2403)</f>
        <v>0</v>
      </c>
      <c r="B4794" s="38">
        <f>IF(Txn!$B2403="","",Txn!$C2403)</f>
        <v>0</v>
      </c>
      <c r="C4794" s="39">
        <f>IF(Txn!$B2403="","","تراکنش بانکی")</f>
        <v>0</v>
      </c>
      <c r="D4794" s="38">
        <f>IF(Txn!$B2403="","",IF(IF(Txn!$U2403="TRF",Txn!$Y2403,Txn!$Z2403)="","",IF(Txn!$U2403="TRF",Txn!$Y2403,Txn!$Z2403)))</f>
        <v>0</v>
      </c>
      <c r="E4794" s="39">
        <f>IF($D4794="","",IFERROR(VLOOKUP($D4794,AcctTbl,2,0),""))</f>
        <v>0</v>
      </c>
      <c r="F4794" s="39">
        <f>IF($D4794="","",IFERROR(VLOOKUP($D4794,AcctTbl,3,0),""))</f>
        <v>0</v>
      </c>
      <c r="G4794" s="39">
        <f>IF(Txn!$B2403="","",Txn!$D2403)</f>
        <v>0</v>
      </c>
      <c r="H4794" s="38">
        <f>IF(Txn!$B2403="","",Txn!$E2403)</f>
        <v>0</v>
      </c>
      <c r="I4794" s="40">
        <f>IF(Txn!$B2403="",0,Txn!$Q2403)</f>
        <v>0</v>
      </c>
      <c r="J4794" s="40">
        <f>IF(Txn!$B2403="",0,Txn!$R2403)</f>
        <v>0</v>
      </c>
      <c r="K4794" s="41">
        <f>IF($A4794="","",IFERROR(VALUE(MID($A4794,6,2)),""))</f>
        <v>0</v>
      </c>
      <c r="L4794" s="39">
        <f>IF(Txn!$K2403="","","طرف مقابل — "&amp;Txn!$K2403)</f>
        <v>0</v>
      </c>
      <c r="N4794" s="42">
        <f>IF($D4794="",0,COUNTIF(BankAccts,$D4794))</f>
        <v>0</v>
      </c>
    </row>
    <row r="4795" spans="1:14">
      <c r="A4795" s="38">
        <f>IF(Txn!$B2404="","",Txn!$B2404)</f>
        <v>0</v>
      </c>
      <c r="B4795" s="38">
        <f>IF(Txn!$B2404="","",Txn!$C2404)</f>
        <v>0</v>
      </c>
      <c r="C4795" s="39">
        <f>IF(Txn!$B2404="","","تراکنش بانکی")</f>
        <v>0</v>
      </c>
      <c r="D4795" s="38">
        <f>IF(Txn!$B2404="","",IF(Txn!$X2404="","",Txn!$X2404))</f>
        <v>0</v>
      </c>
      <c r="E4795" s="39">
        <f>IF($D4795="","",IFERROR(VLOOKUP($D4795,AcctTbl,2,0),""))</f>
        <v>0</v>
      </c>
      <c r="F4795" s="39">
        <f>IF($D4795="","",IFERROR(VLOOKUP($D4795,AcctTbl,3,0),""))</f>
        <v>0</v>
      </c>
      <c r="G4795" s="39">
        <f>IF(Txn!$B2404="","",Txn!$D2404)</f>
        <v>0</v>
      </c>
      <c r="H4795" s="38">
        <f>IF(Txn!$B2404="","",Txn!$E2404)</f>
        <v>0</v>
      </c>
      <c r="I4795" s="40">
        <f>IF(Txn!$B2404="",0,Txn!$O2404)</f>
        <v>0</v>
      </c>
      <c r="J4795" s="40">
        <f>IF(Txn!$B2404="",0,Txn!$P2404)</f>
        <v>0</v>
      </c>
      <c r="K4795" s="41">
        <f>IF($A4795="","",IFERROR(VALUE(MID($A4795,6,2)),""))</f>
        <v>0</v>
      </c>
      <c r="L4795" s="39">
        <f>IF(Txn!$K2404="","",Txn!$K2404)</f>
        <v>0</v>
      </c>
      <c r="N4795" s="42">
        <f>IF($D4795="",0,COUNTIF(BankAccts,$D4795))</f>
        <v>0</v>
      </c>
    </row>
    <row r="4796" spans="1:14">
      <c r="A4796" s="38">
        <f>IF(Txn!$B2404="","",Txn!$B2404)</f>
        <v>0</v>
      </c>
      <c r="B4796" s="38">
        <f>IF(Txn!$B2404="","",Txn!$C2404)</f>
        <v>0</v>
      </c>
      <c r="C4796" s="39">
        <f>IF(Txn!$B2404="","","تراکنش بانکی")</f>
        <v>0</v>
      </c>
      <c r="D4796" s="38">
        <f>IF(Txn!$B2404="","",IF(IF(Txn!$U2404="TRF",Txn!$Y2404,Txn!$Z2404)="","",IF(Txn!$U2404="TRF",Txn!$Y2404,Txn!$Z2404)))</f>
        <v>0</v>
      </c>
      <c r="E4796" s="39">
        <f>IF($D4796="","",IFERROR(VLOOKUP($D4796,AcctTbl,2,0),""))</f>
        <v>0</v>
      </c>
      <c r="F4796" s="39">
        <f>IF($D4796="","",IFERROR(VLOOKUP($D4796,AcctTbl,3,0),""))</f>
        <v>0</v>
      </c>
      <c r="G4796" s="39">
        <f>IF(Txn!$B2404="","",Txn!$D2404)</f>
        <v>0</v>
      </c>
      <c r="H4796" s="38">
        <f>IF(Txn!$B2404="","",Txn!$E2404)</f>
        <v>0</v>
      </c>
      <c r="I4796" s="40">
        <f>IF(Txn!$B2404="",0,Txn!$Q2404)</f>
        <v>0</v>
      </c>
      <c r="J4796" s="40">
        <f>IF(Txn!$B2404="",0,Txn!$R2404)</f>
        <v>0</v>
      </c>
      <c r="K4796" s="41">
        <f>IF($A4796="","",IFERROR(VALUE(MID($A4796,6,2)),""))</f>
        <v>0</v>
      </c>
      <c r="L4796" s="39">
        <f>IF(Txn!$K2404="","","طرف مقابل — "&amp;Txn!$K2404)</f>
        <v>0</v>
      </c>
      <c r="N4796" s="42">
        <f>IF($D4796="",0,COUNTIF(BankAccts,$D4796))</f>
        <v>0</v>
      </c>
    </row>
    <row r="4797" spans="1:14">
      <c r="A4797" s="38">
        <f>IF(Txn!$B2405="","",Txn!$B2405)</f>
        <v>0</v>
      </c>
      <c r="B4797" s="38">
        <f>IF(Txn!$B2405="","",Txn!$C2405)</f>
        <v>0</v>
      </c>
      <c r="C4797" s="39">
        <f>IF(Txn!$B2405="","","تراکنش بانکی")</f>
        <v>0</v>
      </c>
      <c r="D4797" s="38">
        <f>IF(Txn!$B2405="","",IF(Txn!$X2405="","",Txn!$X2405))</f>
        <v>0</v>
      </c>
      <c r="E4797" s="39">
        <f>IF($D4797="","",IFERROR(VLOOKUP($D4797,AcctTbl,2,0),""))</f>
        <v>0</v>
      </c>
      <c r="F4797" s="39">
        <f>IF($D4797="","",IFERROR(VLOOKUP($D4797,AcctTbl,3,0),""))</f>
        <v>0</v>
      </c>
      <c r="G4797" s="39">
        <f>IF(Txn!$B2405="","",Txn!$D2405)</f>
        <v>0</v>
      </c>
      <c r="H4797" s="38">
        <f>IF(Txn!$B2405="","",Txn!$E2405)</f>
        <v>0</v>
      </c>
      <c r="I4797" s="40">
        <f>IF(Txn!$B2405="",0,Txn!$O2405)</f>
        <v>0</v>
      </c>
      <c r="J4797" s="40">
        <f>IF(Txn!$B2405="",0,Txn!$P2405)</f>
        <v>0</v>
      </c>
      <c r="K4797" s="41">
        <f>IF($A4797="","",IFERROR(VALUE(MID($A4797,6,2)),""))</f>
        <v>0</v>
      </c>
      <c r="L4797" s="39">
        <f>IF(Txn!$K2405="","",Txn!$K2405)</f>
        <v>0</v>
      </c>
      <c r="N4797" s="42">
        <f>IF($D4797="",0,COUNTIF(BankAccts,$D4797))</f>
        <v>0</v>
      </c>
    </row>
    <row r="4798" spans="1:14">
      <c r="A4798" s="38">
        <f>IF(Txn!$B2405="","",Txn!$B2405)</f>
        <v>0</v>
      </c>
      <c r="B4798" s="38">
        <f>IF(Txn!$B2405="","",Txn!$C2405)</f>
        <v>0</v>
      </c>
      <c r="C4798" s="39">
        <f>IF(Txn!$B2405="","","تراکنش بانکی")</f>
        <v>0</v>
      </c>
      <c r="D4798" s="38">
        <f>IF(Txn!$B2405="","",IF(IF(Txn!$U2405="TRF",Txn!$Y2405,Txn!$Z2405)="","",IF(Txn!$U2405="TRF",Txn!$Y2405,Txn!$Z2405)))</f>
        <v>0</v>
      </c>
      <c r="E4798" s="39">
        <f>IF($D4798="","",IFERROR(VLOOKUP($D4798,AcctTbl,2,0),""))</f>
        <v>0</v>
      </c>
      <c r="F4798" s="39">
        <f>IF($D4798="","",IFERROR(VLOOKUP($D4798,AcctTbl,3,0),""))</f>
        <v>0</v>
      </c>
      <c r="G4798" s="39">
        <f>IF(Txn!$B2405="","",Txn!$D2405)</f>
        <v>0</v>
      </c>
      <c r="H4798" s="38">
        <f>IF(Txn!$B2405="","",Txn!$E2405)</f>
        <v>0</v>
      </c>
      <c r="I4798" s="40">
        <f>IF(Txn!$B2405="",0,Txn!$Q2405)</f>
        <v>0</v>
      </c>
      <c r="J4798" s="40">
        <f>IF(Txn!$B2405="",0,Txn!$R2405)</f>
        <v>0</v>
      </c>
      <c r="K4798" s="41">
        <f>IF($A4798="","",IFERROR(VALUE(MID($A4798,6,2)),""))</f>
        <v>0</v>
      </c>
      <c r="L4798" s="39">
        <f>IF(Txn!$K2405="","","طرف مقابل — "&amp;Txn!$K2405)</f>
        <v>0</v>
      </c>
      <c r="N4798" s="42">
        <f>IF($D4798="",0,COUNTIF(BankAccts,$D4798))</f>
        <v>0</v>
      </c>
    </row>
    <row r="4799" spans="1:14">
      <c r="A4799" s="38">
        <f>IF(Txn!$B2406="","",Txn!$B2406)</f>
        <v>0</v>
      </c>
      <c r="B4799" s="38">
        <f>IF(Txn!$B2406="","",Txn!$C2406)</f>
        <v>0</v>
      </c>
      <c r="C4799" s="39">
        <f>IF(Txn!$B2406="","","تراکنش بانکی")</f>
        <v>0</v>
      </c>
      <c r="D4799" s="38">
        <f>IF(Txn!$B2406="","",IF(Txn!$X2406="","",Txn!$X2406))</f>
        <v>0</v>
      </c>
      <c r="E4799" s="39">
        <f>IF($D4799="","",IFERROR(VLOOKUP($D4799,AcctTbl,2,0),""))</f>
        <v>0</v>
      </c>
      <c r="F4799" s="39">
        <f>IF($D4799="","",IFERROR(VLOOKUP($D4799,AcctTbl,3,0),""))</f>
        <v>0</v>
      </c>
      <c r="G4799" s="39">
        <f>IF(Txn!$B2406="","",Txn!$D2406)</f>
        <v>0</v>
      </c>
      <c r="H4799" s="38">
        <f>IF(Txn!$B2406="","",Txn!$E2406)</f>
        <v>0</v>
      </c>
      <c r="I4799" s="40">
        <f>IF(Txn!$B2406="",0,Txn!$O2406)</f>
        <v>0</v>
      </c>
      <c r="J4799" s="40">
        <f>IF(Txn!$B2406="",0,Txn!$P2406)</f>
        <v>0</v>
      </c>
      <c r="K4799" s="41">
        <f>IF($A4799="","",IFERROR(VALUE(MID($A4799,6,2)),""))</f>
        <v>0</v>
      </c>
      <c r="L4799" s="39">
        <f>IF(Txn!$K2406="","",Txn!$K2406)</f>
        <v>0</v>
      </c>
      <c r="N4799" s="42">
        <f>IF($D4799="",0,COUNTIF(BankAccts,$D4799))</f>
        <v>0</v>
      </c>
    </row>
    <row r="4800" spans="1:14">
      <c r="A4800" s="38">
        <f>IF(Txn!$B2406="","",Txn!$B2406)</f>
        <v>0</v>
      </c>
      <c r="B4800" s="38">
        <f>IF(Txn!$B2406="","",Txn!$C2406)</f>
        <v>0</v>
      </c>
      <c r="C4800" s="39">
        <f>IF(Txn!$B2406="","","تراکنش بانکی")</f>
        <v>0</v>
      </c>
      <c r="D4800" s="38">
        <f>IF(Txn!$B2406="","",IF(IF(Txn!$U2406="TRF",Txn!$Y2406,Txn!$Z2406)="","",IF(Txn!$U2406="TRF",Txn!$Y2406,Txn!$Z2406)))</f>
        <v>0</v>
      </c>
      <c r="E4800" s="39">
        <f>IF($D4800="","",IFERROR(VLOOKUP($D4800,AcctTbl,2,0),""))</f>
        <v>0</v>
      </c>
      <c r="F4800" s="39">
        <f>IF($D4800="","",IFERROR(VLOOKUP($D4800,AcctTbl,3,0),""))</f>
        <v>0</v>
      </c>
      <c r="G4800" s="39">
        <f>IF(Txn!$B2406="","",Txn!$D2406)</f>
        <v>0</v>
      </c>
      <c r="H4800" s="38">
        <f>IF(Txn!$B2406="","",Txn!$E2406)</f>
        <v>0</v>
      </c>
      <c r="I4800" s="40">
        <f>IF(Txn!$B2406="",0,Txn!$Q2406)</f>
        <v>0</v>
      </c>
      <c r="J4800" s="40">
        <f>IF(Txn!$B2406="",0,Txn!$R2406)</f>
        <v>0</v>
      </c>
      <c r="K4800" s="41">
        <f>IF($A4800="","",IFERROR(VALUE(MID($A4800,6,2)),""))</f>
        <v>0</v>
      </c>
      <c r="L4800" s="39">
        <f>IF(Txn!$K2406="","","طرف مقابل — "&amp;Txn!$K2406)</f>
        <v>0</v>
      </c>
      <c r="N4800" s="42">
        <f>IF($D4800="",0,COUNTIF(BankAccts,$D4800))</f>
        <v>0</v>
      </c>
    </row>
    <row r="4801" spans="1:14">
      <c r="A4801" s="38">
        <f>IF(Txn!$B2407="","",Txn!$B2407)</f>
        <v>0</v>
      </c>
      <c r="B4801" s="38">
        <f>IF(Txn!$B2407="","",Txn!$C2407)</f>
        <v>0</v>
      </c>
      <c r="C4801" s="39">
        <f>IF(Txn!$B2407="","","تراکنش بانکی")</f>
        <v>0</v>
      </c>
      <c r="D4801" s="38">
        <f>IF(Txn!$B2407="","",IF(Txn!$X2407="","",Txn!$X2407))</f>
        <v>0</v>
      </c>
      <c r="E4801" s="39">
        <f>IF($D4801="","",IFERROR(VLOOKUP($D4801,AcctTbl,2,0),""))</f>
        <v>0</v>
      </c>
      <c r="F4801" s="39">
        <f>IF($D4801="","",IFERROR(VLOOKUP($D4801,AcctTbl,3,0),""))</f>
        <v>0</v>
      </c>
      <c r="G4801" s="39">
        <f>IF(Txn!$B2407="","",Txn!$D2407)</f>
        <v>0</v>
      </c>
      <c r="H4801" s="38">
        <f>IF(Txn!$B2407="","",Txn!$E2407)</f>
        <v>0</v>
      </c>
      <c r="I4801" s="40">
        <f>IF(Txn!$B2407="",0,Txn!$O2407)</f>
        <v>0</v>
      </c>
      <c r="J4801" s="40">
        <f>IF(Txn!$B2407="",0,Txn!$P2407)</f>
        <v>0</v>
      </c>
      <c r="K4801" s="41">
        <f>IF($A4801="","",IFERROR(VALUE(MID($A4801,6,2)),""))</f>
        <v>0</v>
      </c>
      <c r="L4801" s="39">
        <f>IF(Txn!$K2407="","",Txn!$K2407)</f>
        <v>0</v>
      </c>
      <c r="N4801" s="42">
        <f>IF($D4801="",0,COUNTIF(BankAccts,$D4801))</f>
        <v>0</v>
      </c>
    </row>
    <row r="4802" spans="1:14">
      <c r="A4802" s="38">
        <f>IF(Txn!$B2407="","",Txn!$B2407)</f>
        <v>0</v>
      </c>
      <c r="B4802" s="38">
        <f>IF(Txn!$B2407="","",Txn!$C2407)</f>
        <v>0</v>
      </c>
      <c r="C4802" s="39">
        <f>IF(Txn!$B2407="","","تراکنش بانکی")</f>
        <v>0</v>
      </c>
      <c r="D4802" s="38">
        <f>IF(Txn!$B2407="","",IF(IF(Txn!$U2407="TRF",Txn!$Y2407,Txn!$Z2407)="","",IF(Txn!$U2407="TRF",Txn!$Y2407,Txn!$Z2407)))</f>
        <v>0</v>
      </c>
      <c r="E4802" s="39">
        <f>IF($D4802="","",IFERROR(VLOOKUP($D4802,AcctTbl,2,0),""))</f>
        <v>0</v>
      </c>
      <c r="F4802" s="39">
        <f>IF($D4802="","",IFERROR(VLOOKUP($D4802,AcctTbl,3,0),""))</f>
        <v>0</v>
      </c>
      <c r="G4802" s="39">
        <f>IF(Txn!$B2407="","",Txn!$D2407)</f>
        <v>0</v>
      </c>
      <c r="H4802" s="38">
        <f>IF(Txn!$B2407="","",Txn!$E2407)</f>
        <v>0</v>
      </c>
      <c r="I4802" s="40">
        <f>IF(Txn!$B2407="",0,Txn!$Q2407)</f>
        <v>0</v>
      </c>
      <c r="J4802" s="40">
        <f>IF(Txn!$B2407="",0,Txn!$R2407)</f>
        <v>0</v>
      </c>
      <c r="K4802" s="41">
        <f>IF($A4802="","",IFERROR(VALUE(MID($A4802,6,2)),""))</f>
        <v>0</v>
      </c>
      <c r="L4802" s="39">
        <f>IF(Txn!$K2407="","","طرف مقابل — "&amp;Txn!$K2407)</f>
        <v>0</v>
      </c>
      <c r="N4802" s="42">
        <f>IF($D4802="",0,COUNTIF(BankAccts,$D4802))</f>
        <v>0</v>
      </c>
    </row>
    <row r="4803" spans="1:14">
      <c r="A4803" s="38">
        <f>IF(Txn!$B2408="","",Txn!$B2408)</f>
        <v>0</v>
      </c>
      <c r="B4803" s="38">
        <f>IF(Txn!$B2408="","",Txn!$C2408)</f>
        <v>0</v>
      </c>
      <c r="C4803" s="39">
        <f>IF(Txn!$B2408="","","تراکنش بانکی")</f>
        <v>0</v>
      </c>
      <c r="D4803" s="38">
        <f>IF(Txn!$B2408="","",IF(Txn!$X2408="","",Txn!$X2408))</f>
        <v>0</v>
      </c>
      <c r="E4803" s="39">
        <f>IF($D4803="","",IFERROR(VLOOKUP($D4803,AcctTbl,2,0),""))</f>
        <v>0</v>
      </c>
      <c r="F4803" s="39">
        <f>IF($D4803="","",IFERROR(VLOOKUP($D4803,AcctTbl,3,0),""))</f>
        <v>0</v>
      </c>
      <c r="G4803" s="39">
        <f>IF(Txn!$B2408="","",Txn!$D2408)</f>
        <v>0</v>
      </c>
      <c r="H4803" s="38">
        <f>IF(Txn!$B2408="","",Txn!$E2408)</f>
        <v>0</v>
      </c>
      <c r="I4803" s="40">
        <f>IF(Txn!$B2408="",0,Txn!$O2408)</f>
        <v>0</v>
      </c>
      <c r="J4803" s="40">
        <f>IF(Txn!$B2408="",0,Txn!$P2408)</f>
        <v>0</v>
      </c>
      <c r="K4803" s="41">
        <f>IF($A4803="","",IFERROR(VALUE(MID($A4803,6,2)),""))</f>
        <v>0</v>
      </c>
      <c r="L4803" s="39">
        <f>IF(Txn!$K2408="","",Txn!$K2408)</f>
        <v>0</v>
      </c>
      <c r="N4803" s="42">
        <f>IF($D4803="",0,COUNTIF(BankAccts,$D4803))</f>
        <v>0</v>
      </c>
    </row>
    <row r="4804" spans="1:14">
      <c r="A4804" s="38">
        <f>IF(Txn!$B2408="","",Txn!$B2408)</f>
        <v>0</v>
      </c>
      <c r="B4804" s="38">
        <f>IF(Txn!$B2408="","",Txn!$C2408)</f>
        <v>0</v>
      </c>
      <c r="C4804" s="39">
        <f>IF(Txn!$B2408="","","تراکنش بانکی")</f>
        <v>0</v>
      </c>
      <c r="D4804" s="38">
        <f>IF(Txn!$B2408="","",IF(IF(Txn!$U2408="TRF",Txn!$Y2408,Txn!$Z2408)="","",IF(Txn!$U2408="TRF",Txn!$Y2408,Txn!$Z2408)))</f>
        <v>0</v>
      </c>
      <c r="E4804" s="39">
        <f>IF($D4804="","",IFERROR(VLOOKUP($D4804,AcctTbl,2,0),""))</f>
        <v>0</v>
      </c>
      <c r="F4804" s="39">
        <f>IF($D4804="","",IFERROR(VLOOKUP($D4804,AcctTbl,3,0),""))</f>
        <v>0</v>
      </c>
      <c r="G4804" s="39">
        <f>IF(Txn!$B2408="","",Txn!$D2408)</f>
        <v>0</v>
      </c>
      <c r="H4804" s="38">
        <f>IF(Txn!$B2408="","",Txn!$E2408)</f>
        <v>0</v>
      </c>
      <c r="I4804" s="40">
        <f>IF(Txn!$B2408="",0,Txn!$Q2408)</f>
        <v>0</v>
      </c>
      <c r="J4804" s="40">
        <f>IF(Txn!$B2408="",0,Txn!$R2408)</f>
        <v>0</v>
      </c>
      <c r="K4804" s="41">
        <f>IF($A4804="","",IFERROR(VALUE(MID($A4804,6,2)),""))</f>
        <v>0</v>
      </c>
      <c r="L4804" s="39">
        <f>IF(Txn!$K2408="","","طرف مقابل — "&amp;Txn!$K2408)</f>
        <v>0</v>
      </c>
      <c r="N4804" s="42">
        <f>IF($D4804="",0,COUNTIF(BankAccts,$D4804))</f>
        <v>0</v>
      </c>
    </row>
    <row r="4805" spans="1:14">
      <c r="A4805" s="38">
        <f>IF(Txn!$B2409="","",Txn!$B2409)</f>
        <v>0</v>
      </c>
      <c r="B4805" s="38">
        <f>IF(Txn!$B2409="","",Txn!$C2409)</f>
        <v>0</v>
      </c>
      <c r="C4805" s="39">
        <f>IF(Txn!$B2409="","","تراکنش بانکی")</f>
        <v>0</v>
      </c>
      <c r="D4805" s="38">
        <f>IF(Txn!$B2409="","",IF(Txn!$X2409="","",Txn!$X2409))</f>
        <v>0</v>
      </c>
      <c r="E4805" s="39">
        <f>IF($D4805="","",IFERROR(VLOOKUP($D4805,AcctTbl,2,0),""))</f>
        <v>0</v>
      </c>
      <c r="F4805" s="39">
        <f>IF($D4805="","",IFERROR(VLOOKUP($D4805,AcctTbl,3,0),""))</f>
        <v>0</v>
      </c>
      <c r="G4805" s="39">
        <f>IF(Txn!$B2409="","",Txn!$D2409)</f>
        <v>0</v>
      </c>
      <c r="H4805" s="38">
        <f>IF(Txn!$B2409="","",Txn!$E2409)</f>
        <v>0</v>
      </c>
      <c r="I4805" s="40">
        <f>IF(Txn!$B2409="",0,Txn!$O2409)</f>
        <v>0</v>
      </c>
      <c r="J4805" s="40">
        <f>IF(Txn!$B2409="",0,Txn!$P2409)</f>
        <v>0</v>
      </c>
      <c r="K4805" s="41">
        <f>IF($A4805="","",IFERROR(VALUE(MID($A4805,6,2)),""))</f>
        <v>0</v>
      </c>
      <c r="L4805" s="39">
        <f>IF(Txn!$K2409="","",Txn!$K2409)</f>
        <v>0</v>
      </c>
      <c r="N4805" s="42">
        <f>IF($D4805="",0,COUNTIF(BankAccts,$D4805))</f>
        <v>0</v>
      </c>
    </row>
    <row r="4806" spans="1:14">
      <c r="A4806" s="38">
        <f>IF(Txn!$B2409="","",Txn!$B2409)</f>
        <v>0</v>
      </c>
      <c r="B4806" s="38">
        <f>IF(Txn!$B2409="","",Txn!$C2409)</f>
        <v>0</v>
      </c>
      <c r="C4806" s="39">
        <f>IF(Txn!$B2409="","","تراکنش بانکی")</f>
        <v>0</v>
      </c>
      <c r="D4806" s="38">
        <f>IF(Txn!$B2409="","",IF(IF(Txn!$U2409="TRF",Txn!$Y2409,Txn!$Z2409)="","",IF(Txn!$U2409="TRF",Txn!$Y2409,Txn!$Z2409)))</f>
        <v>0</v>
      </c>
      <c r="E4806" s="39">
        <f>IF($D4806="","",IFERROR(VLOOKUP($D4806,AcctTbl,2,0),""))</f>
        <v>0</v>
      </c>
      <c r="F4806" s="39">
        <f>IF($D4806="","",IFERROR(VLOOKUP($D4806,AcctTbl,3,0),""))</f>
        <v>0</v>
      </c>
      <c r="G4806" s="39">
        <f>IF(Txn!$B2409="","",Txn!$D2409)</f>
        <v>0</v>
      </c>
      <c r="H4806" s="38">
        <f>IF(Txn!$B2409="","",Txn!$E2409)</f>
        <v>0</v>
      </c>
      <c r="I4806" s="40">
        <f>IF(Txn!$B2409="",0,Txn!$Q2409)</f>
        <v>0</v>
      </c>
      <c r="J4806" s="40">
        <f>IF(Txn!$B2409="",0,Txn!$R2409)</f>
        <v>0</v>
      </c>
      <c r="K4806" s="41">
        <f>IF($A4806="","",IFERROR(VALUE(MID($A4806,6,2)),""))</f>
        <v>0</v>
      </c>
      <c r="L4806" s="39">
        <f>IF(Txn!$K2409="","","طرف مقابل — "&amp;Txn!$K2409)</f>
        <v>0</v>
      </c>
      <c r="N4806" s="42">
        <f>IF($D4806="",0,COUNTIF(BankAccts,$D4806))</f>
        <v>0</v>
      </c>
    </row>
    <row r="4807" spans="1:14">
      <c r="A4807" s="38">
        <f>IF(Txn!$B2410="","",Txn!$B2410)</f>
        <v>0</v>
      </c>
      <c r="B4807" s="38">
        <f>IF(Txn!$B2410="","",Txn!$C2410)</f>
        <v>0</v>
      </c>
      <c r="C4807" s="39">
        <f>IF(Txn!$B2410="","","تراکنش بانکی")</f>
        <v>0</v>
      </c>
      <c r="D4807" s="38">
        <f>IF(Txn!$B2410="","",IF(Txn!$X2410="","",Txn!$X2410))</f>
        <v>0</v>
      </c>
      <c r="E4807" s="39">
        <f>IF($D4807="","",IFERROR(VLOOKUP($D4807,AcctTbl,2,0),""))</f>
        <v>0</v>
      </c>
      <c r="F4807" s="39">
        <f>IF($D4807="","",IFERROR(VLOOKUP($D4807,AcctTbl,3,0),""))</f>
        <v>0</v>
      </c>
      <c r="G4807" s="39">
        <f>IF(Txn!$B2410="","",Txn!$D2410)</f>
        <v>0</v>
      </c>
      <c r="H4807" s="38">
        <f>IF(Txn!$B2410="","",Txn!$E2410)</f>
        <v>0</v>
      </c>
      <c r="I4807" s="40">
        <f>IF(Txn!$B2410="",0,Txn!$O2410)</f>
        <v>0</v>
      </c>
      <c r="J4807" s="40">
        <f>IF(Txn!$B2410="",0,Txn!$P2410)</f>
        <v>0</v>
      </c>
      <c r="K4807" s="41">
        <f>IF($A4807="","",IFERROR(VALUE(MID($A4807,6,2)),""))</f>
        <v>0</v>
      </c>
      <c r="L4807" s="39">
        <f>IF(Txn!$K2410="","",Txn!$K2410)</f>
        <v>0</v>
      </c>
      <c r="N4807" s="42">
        <f>IF($D4807="",0,COUNTIF(BankAccts,$D4807))</f>
        <v>0</v>
      </c>
    </row>
    <row r="4808" spans="1:14">
      <c r="A4808" s="38">
        <f>IF(Txn!$B2410="","",Txn!$B2410)</f>
        <v>0</v>
      </c>
      <c r="B4808" s="38">
        <f>IF(Txn!$B2410="","",Txn!$C2410)</f>
        <v>0</v>
      </c>
      <c r="C4808" s="39">
        <f>IF(Txn!$B2410="","","تراکنش بانکی")</f>
        <v>0</v>
      </c>
      <c r="D4808" s="38">
        <f>IF(Txn!$B2410="","",IF(IF(Txn!$U2410="TRF",Txn!$Y2410,Txn!$Z2410)="","",IF(Txn!$U2410="TRF",Txn!$Y2410,Txn!$Z2410)))</f>
        <v>0</v>
      </c>
      <c r="E4808" s="39">
        <f>IF($D4808="","",IFERROR(VLOOKUP($D4808,AcctTbl,2,0),""))</f>
        <v>0</v>
      </c>
      <c r="F4808" s="39">
        <f>IF($D4808="","",IFERROR(VLOOKUP($D4808,AcctTbl,3,0),""))</f>
        <v>0</v>
      </c>
      <c r="G4808" s="39">
        <f>IF(Txn!$B2410="","",Txn!$D2410)</f>
        <v>0</v>
      </c>
      <c r="H4808" s="38">
        <f>IF(Txn!$B2410="","",Txn!$E2410)</f>
        <v>0</v>
      </c>
      <c r="I4808" s="40">
        <f>IF(Txn!$B2410="",0,Txn!$Q2410)</f>
        <v>0</v>
      </c>
      <c r="J4808" s="40">
        <f>IF(Txn!$B2410="",0,Txn!$R2410)</f>
        <v>0</v>
      </c>
      <c r="K4808" s="41">
        <f>IF($A4808="","",IFERROR(VALUE(MID($A4808,6,2)),""))</f>
        <v>0</v>
      </c>
      <c r="L4808" s="39">
        <f>IF(Txn!$K2410="","","طرف مقابل — "&amp;Txn!$K2410)</f>
        <v>0</v>
      </c>
      <c r="N4808" s="42">
        <f>IF($D4808="",0,COUNTIF(BankAccts,$D4808))</f>
        <v>0</v>
      </c>
    </row>
    <row r="4809" spans="1:14">
      <c r="A4809" s="38">
        <f>IF(Txn!$B2411="","",Txn!$B2411)</f>
        <v>0</v>
      </c>
      <c r="B4809" s="38">
        <f>IF(Txn!$B2411="","",Txn!$C2411)</f>
        <v>0</v>
      </c>
      <c r="C4809" s="39">
        <f>IF(Txn!$B2411="","","تراکنش بانکی")</f>
        <v>0</v>
      </c>
      <c r="D4809" s="38">
        <f>IF(Txn!$B2411="","",IF(Txn!$X2411="","",Txn!$X2411))</f>
        <v>0</v>
      </c>
      <c r="E4809" s="39">
        <f>IF($D4809="","",IFERROR(VLOOKUP($D4809,AcctTbl,2,0),""))</f>
        <v>0</v>
      </c>
      <c r="F4809" s="39">
        <f>IF($D4809="","",IFERROR(VLOOKUP($D4809,AcctTbl,3,0),""))</f>
        <v>0</v>
      </c>
      <c r="G4809" s="39">
        <f>IF(Txn!$B2411="","",Txn!$D2411)</f>
        <v>0</v>
      </c>
      <c r="H4809" s="38">
        <f>IF(Txn!$B2411="","",Txn!$E2411)</f>
        <v>0</v>
      </c>
      <c r="I4809" s="40">
        <f>IF(Txn!$B2411="",0,Txn!$O2411)</f>
        <v>0</v>
      </c>
      <c r="J4809" s="40">
        <f>IF(Txn!$B2411="",0,Txn!$P2411)</f>
        <v>0</v>
      </c>
      <c r="K4809" s="41">
        <f>IF($A4809="","",IFERROR(VALUE(MID($A4809,6,2)),""))</f>
        <v>0</v>
      </c>
      <c r="L4809" s="39">
        <f>IF(Txn!$K2411="","",Txn!$K2411)</f>
        <v>0</v>
      </c>
      <c r="N4809" s="42">
        <f>IF($D4809="",0,COUNTIF(BankAccts,$D4809))</f>
        <v>0</v>
      </c>
    </row>
    <row r="4810" spans="1:14">
      <c r="A4810" s="38">
        <f>IF(Txn!$B2411="","",Txn!$B2411)</f>
        <v>0</v>
      </c>
      <c r="B4810" s="38">
        <f>IF(Txn!$B2411="","",Txn!$C2411)</f>
        <v>0</v>
      </c>
      <c r="C4810" s="39">
        <f>IF(Txn!$B2411="","","تراکنش بانکی")</f>
        <v>0</v>
      </c>
      <c r="D4810" s="38">
        <f>IF(Txn!$B2411="","",IF(IF(Txn!$U2411="TRF",Txn!$Y2411,Txn!$Z2411)="","",IF(Txn!$U2411="TRF",Txn!$Y2411,Txn!$Z2411)))</f>
        <v>0</v>
      </c>
      <c r="E4810" s="39">
        <f>IF($D4810="","",IFERROR(VLOOKUP($D4810,AcctTbl,2,0),""))</f>
        <v>0</v>
      </c>
      <c r="F4810" s="39">
        <f>IF($D4810="","",IFERROR(VLOOKUP($D4810,AcctTbl,3,0),""))</f>
        <v>0</v>
      </c>
      <c r="G4810" s="39">
        <f>IF(Txn!$B2411="","",Txn!$D2411)</f>
        <v>0</v>
      </c>
      <c r="H4810" s="38">
        <f>IF(Txn!$B2411="","",Txn!$E2411)</f>
        <v>0</v>
      </c>
      <c r="I4810" s="40">
        <f>IF(Txn!$B2411="",0,Txn!$Q2411)</f>
        <v>0</v>
      </c>
      <c r="J4810" s="40">
        <f>IF(Txn!$B2411="",0,Txn!$R2411)</f>
        <v>0</v>
      </c>
      <c r="K4810" s="41">
        <f>IF($A4810="","",IFERROR(VALUE(MID($A4810,6,2)),""))</f>
        <v>0</v>
      </c>
      <c r="L4810" s="39">
        <f>IF(Txn!$K2411="","","طرف مقابل — "&amp;Txn!$K2411)</f>
        <v>0</v>
      </c>
      <c r="N4810" s="42">
        <f>IF($D4810="",0,COUNTIF(BankAccts,$D4810))</f>
        <v>0</v>
      </c>
    </row>
    <row r="4811" spans="1:14">
      <c r="A4811" s="38">
        <f>IF(Txn!$B2412="","",Txn!$B2412)</f>
        <v>0</v>
      </c>
      <c r="B4811" s="38">
        <f>IF(Txn!$B2412="","",Txn!$C2412)</f>
        <v>0</v>
      </c>
      <c r="C4811" s="39">
        <f>IF(Txn!$B2412="","","تراکنش بانکی")</f>
        <v>0</v>
      </c>
      <c r="D4811" s="38">
        <f>IF(Txn!$B2412="","",IF(Txn!$X2412="","",Txn!$X2412))</f>
        <v>0</v>
      </c>
      <c r="E4811" s="39">
        <f>IF($D4811="","",IFERROR(VLOOKUP($D4811,AcctTbl,2,0),""))</f>
        <v>0</v>
      </c>
      <c r="F4811" s="39">
        <f>IF($D4811="","",IFERROR(VLOOKUP($D4811,AcctTbl,3,0),""))</f>
        <v>0</v>
      </c>
      <c r="G4811" s="39">
        <f>IF(Txn!$B2412="","",Txn!$D2412)</f>
        <v>0</v>
      </c>
      <c r="H4811" s="38">
        <f>IF(Txn!$B2412="","",Txn!$E2412)</f>
        <v>0</v>
      </c>
      <c r="I4811" s="40">
        <f>IF(Txn!$B2412="",0,Txn!$O2412)</f>
        <v>0</v>
      </c>
      <c r="J4811" s="40">
        <f>IF(Txn!$B2412="",0,Txn!$P2412)</f>
        <v>0</v>
      </c>
      <c r="K4811" s="41">
        <f>IF($A4811="","",IFERROR(VALUE(MID($A4811,6,2)),""))</f>
        <v>0</v>
      </c>
      <c r="L4811" s="39">
        <f>IF(Txn!$K2412="","",Txn!$K2412)</f>
        <v>0</v>
      </c>
      <c r="N4811" s="42">
        <f>IF($D4811="",0,COUNTIF(BankAccts,$D4811))</f>
        <v>0</v>
      </c>
    </row>
    <row r="4812" spans="1:14">
      <c r="A4812" s="38">
        <f>IF(Txn!$B2412="","",Txn!$B2412)</f>
        <v>0</v>
      </c>
      <c r="B4812" s="38">
        <f>IF(Txn!$B2412="","",Txn!$C2412)</f>
        <v>0</v>
      </c>
      <c r="C4812" s="39">
        <f>IF(Txn!$B2412="","","تراکنش بانکی")</f>
        <v>0</v>
      </c>
      <c r="D4812" s="38">
        <f>IF(Txn!$B2412="","",IF(IF(Txn!$U2412="TRF",Txn!$Y2412,Txn!$Z2412)="","",IF(Txn!$U2412="TRF",Txn!$Y2412,Txn!$Z2412)))</f>
        <v>0</v>
      </c>
      <c r="E4812" s="39">
        <f>IF($D4812="","",IFERROR(VLOOKUP($D4812,AcctTbl,2,0),""))</f>
        <v>0</v>
      </c>
      <c r="F4812" s="39">
        <f>IF($D4812="","",IFERROR(VLOOKUP($D4812,AcctTbl,3,0),""))</f>
        <v>0</v>
      </c>
      <c r="G4812" s="39">
        <f>IF(Txn!$B2412="","",Txn!$D2412)</f>
        <v>0</v>
      </c>
      <c r="H4812" s="38">
        <f>IF(Txn!$B2412="","",Txn!$E2412)</f>
        <v>0</v>
      </c>
      <c r="I4812" s="40">
        <f>IF(Txn!$B2412="",0,Txn!$Q2412)</f>
        <v>0</v>
      </c>
      <c r="J4812" s="40">
        <f>IF(Txn!$B2412="",0,Txn!$R2412)</f>
        <v>0</v>
      </c>
      <c r="K4812" s="41">
        <f>IF($A4812="","",IFERROR(VALUE(MID($A4812,6,2)),""))</f>
        <v>0</v>
      </c>
      <c r="L4812" s="39">
        <f>IF(Txn!$K2412="","","طرف مقابل — "&amp;Txn!$K2412)</f>
        <v>0</v>
      </c>
      <c r="N4812" s="42">
        <f>IF($D4812="",0,COUNTIF(BankAccts,$D4812))</f>
        <v>0</v>
      </c>
    </row>
    <row r="4813" spans="1:14">
      <c r="A4813" s="38">
        <f>IF(Txn!$B2413="","",Txn!$B2413)</f>
        <v>0</v>
      </c>
      <c r="B4813" s="38">
        <f>IF(Txn!$B2413="","",Txn!$C2413)</f>
        <v>0</v>
      </c>
      <c r="C4813" s="39">
        <f>IF(Txn!$B2413="","","تراکنش بانکی")</f>
        <v>0</v>
      </c>
      <c r="D4813" s="38">
        <f>IF(Txn!$B2413="","",IF(Txn!$X2413="","",Txn!$X2413))</f>
        <v>0</v>
      </c>
      <c r="E4813" s="39">
        <f>IF($D4813="","",IFERROR(VLOOKUP($D4813,AcctTbl,2,0),""))</f>
        <v>0</v>
      </c>
      <c r="F4813" s="39">
        <f>IF($D4813="","",IFERROR(VLOOKUP($D4813,AcctTbl,3,0),""))</f>
        <v>0</v>
      </c>
      <c r="G4813" s="39">
        <f>IF(Txn!$B2413="","",Txn!$D2413)</f>
        <v>0</v>
      </c>
      <c r="H4813" s="38">
        <f>IF(Txn!$B2413="","",Txn!$E2413)</f>
        <v>0</v>
      </c>
      <c r="I4813" s="40">
        <f>IF(Txn!$B2413="",0,Txn!$O2413)</f>
        <v>0</v>
      </c>
      <c r="J4813" s="40">
        <f>IF(Txn!$B2413="",0,Txn!$P2413)</f>
        <v>0</v>
      </c>
      <c r="K4813" s="41">
        <f>IF($A4813="","",IFERROR(VALUE(MID($A4813,6,2)),""))</f>
        <v>0</v>
      </c>
      <c r="L4813" s="39">
        <f>IF(Txn!$K2413="","",Txn!$K2413)</f>
        <v>0</v>
      </c>
      <c r="N4813" s="42">
        <f>IF($D4813="",0,COUNTIF(BankAccts,$D4813))</f>
        <v>0</v>
      </c>
    </row>
    <row r="4814" spans="1:14">
      <c r="A4814" s="38">
        <f>IF(Txn!$B2413="","",Txn!$B2413)</f>
        <v>0</v>
      </c>
      <c r="B4814" s="38">
        <f>IF(Txn!$B2413="","",Txn!$C2413)</f>
        <v>0</v>
      </c>
      <c r="C4814" s="39">
        <f>IF(Txn!$B2413="","","تراکنش بانکی")</f>
        <v>0</v>
      </c>
      <c r="D4814" s="38">
        <f>IF(Txn!$B2413="","",IF(IF(Txn!$U2413="TRF",Txn!$Y2413,Txn!$Z2413)="","",IF(Txn!$U2413="TRF",Txn!$Y2413,Txn!$Z2413)))</f>
        <v>0</v>
      </c>
      <c r="E4814" s="39">
        <f>IF($D4814="","",IFERROR(VLOOKUP($D4814,AcctTbl,2,0),""))</f>
        <v>0</v>
      </c>
      <c r="F4814" s="39">
        <f>IF($D4814="","",IFERROR(VLOOKUP($D4814,AcctTbl,3,0),""))</f>
        <v>0</v>
      </c>
      <c r="G4814" s="39">
        <f>IF(Txn!$B2413="","",Txn!$D2413)</f>
        <v>0</v>
      </c>
      <c r="H4814" s="38">
        <f>IF(Txn!$B2413="","",Txn!$E2413)</f>
        <v>0</v>
      </c>
      <c r="I4814" s="40">
        <f>IF(Txn!$B2413="",0,Txn!$Q2413)</f>
        <v>0</v>
      </c>
      <c r="J4814" s="40">
        <f>IF(Txn!$B2413="",0,Txn!$R2413)</f>
        <v>0</v>
      </c>
      <c r="K4814" s="41">
        <f>IF($A4814="","",IFERROR(VALUE(MID($A4814,6,2)),""))</f>
        <v>0</v>
      </c>
      <c r="L4814" s="39">
        <f>IF(Txn!$K2413="","","طرف مقابل — "&amp;Txn!$K2413)</f>
        <v>0</v>
      </c>
      <c r="N4814" s="42">
        <f>IF($D4814="",0,COUNTIF(BankAccts,$D4814))</f>
        <v>0</v>
      </c>
    </row>
    <row r="4815" spans="1:14">
      <c r="A4815" s="38">
        <f>IF(Txn!$B2414="","",Txn!$B2414)</f>
        <v>0</v>
      </c>
      <c r="B4815" s="38">
        <f>IF(Txn!$B2414="","",Txn!$C2414)</f>
        <v>0</v>
      </c>
      <c r="C4815" s="39">
        <f>IF(Txn!$B2414="","","تراکنش بانکی")</f>
        <v>0</v>
      </c>
      <c r="D4815" s="38">
        <f>IF(Txn!$B2414="","",IF(Txn!$X2414="","",Txn!$X2414))</f>
        <v>0</v>
      </c>
      <c r="E4815" s="39">
        <f>IF($D4815="","",IFERROR(VLOOKUP($D4815,AcctTbl,2,0),""))</f>
        <v>0</v>
      </c>
      <c r="F4815" s="39">
        <f>IF($D4815="","",IFERROR(VLOOKUP($D4815,AcctTbl,3,0),""))</f>
        <v>0</v>
      </c>
      <c r="G4815" s="39">
        <f>IF(Txn!$B2414="","",Txn!$D2414)</f>
        <v>0</v>
      </c>
      <c r="H4815" s="38">
        <f>IF(Txn!$B2414="","",Txn!$E2414)</f>
        <v>0</v>
      </c>
      <c r="I4815" s="40">
        <f>IF(Txn!$B2414="",0,Txn!$O2414)</f>
        <v>0</v>
      </c>
      <c r="J4815" s="40">
        <f>IF(Txn!$B2414="",0,Txn!$P2414)</f>
        <v>0</v>
      </c>
      <c r="K4815" s="41">
        <f>IF($A4815="","",IFERROR(VALUE(MID($A4815,6,2)),""))</f>
        <v>0</v>
      </c>
      <c r="L4815" s="39">
        <f>IF(Txn!$K2414="","",Txn!$K2414)</f>
        <v>0</v>
      </c>
      <c r="N4815" s="42">
        <f>IF($D4815="",0,COUNTIF(BankAccts,$D4815))</f>
        <v>0</v>
      </c>
    </row>
    <row r="4816" spans="1:14">
      <c r="A4816" s="38">
        <f>IF(Txn!$B2414="","",Txn!$B2414)</f>
        <v>0</v>
      </c>
      <c r="B4816" s="38">
        <f>IF(Txn!$B2414="","",Txn!$C2414)</f>
        <v>0</v>
      </c>
      <c r="C4816" s="39">
        <f>IF(Txn!$B2414="","","تراکنش بانکی")</f>
        <v>0</v>
      </c>
      <c r="D4816" s="38">
        <f>IF(Txn!$B2414="","",IF(IF(Txn!$U2414="TRF",Txn!$Y2414,Txn!$Z2414)="","",IF(Txn!$U2414="TRF",Txn!$Y2414,Txn!$Z2414)))</f>
        <v>0</v>
      </c>
      <c r="E4816" s="39">
        <f>IF($D4816="","",IFERROR(VLOOKUP($D4816,AcctTbl,2,0),""))</f>
        <v>0</v>
      </c>
      <c r="F4816" s="39">
        <f>IF($D4816="","",IFERROR(VLOOKUP($D4816,AcctTbl,3,0),""))</f>
        <v>0</v>
      </c>
      <c r="G4816" s="39">
        <f>IF(Txn!$B2414="","",Txn!$D2414)</f>
        <v>0</v>
      </c>
      <c r="H4816" s="38">
        <f>IF(Txn!$B2414="","",Txn!$E2414)</f>
        <v>0</v>
      </c>
      <c r="I4816" s="40">
        <f>IF(Txn!$B2414="",0,Txn!$Q2414)</f>
        <v>0</v>
      </c>
      <c r="J4816" s="40">
        <f>IF(Txn!$B2414="",0,Txn!$R2414)</f>
        <v>0</v>
      </c>
      <c r="K4816" s="41">
        <f>IF($A4816="","",IFERROR(VALUE(MID($A4816,6,2)),""))</f>
        <v>0</v>
      </c>
      <c r="L4816" s="39">
        <f>IF(Txn!$K2414="","","طرف مقابل — "&amp;Txn!$K2414)</f>
        <v>0</v>
      </c>
      <c r="N4816" s="42">
        <f>IF($D4816="",0,COUNTIF(BankAccts,$D4816))</f>
        <v>0</v>
      </c>
    </row>
    <row r="4817" spans="1:14">
      <c r="A4817" s="38">
        <f>IF(Txn!$B2415="","",Txn!$B2415)</f>
        <v>0</v>
      </c>
      <c r="B4817" s="38">
        <f>IF(Txn!$B2415="","",Txn!$C2415)</f>
        <v>0</v>
      </c>
      <c r="C4817" s="39">
        <f>IF(Txn!$B2415="","","تراکنش بانکی")</f>
        <v>0</v>
      </c>
      <c r="D4817" s="38">
        <f>IF(Txn!$B2415="","",IF(Txn!$X2415="","",Txn!$X2415))</f>
        <v>0</v>
      </c>
      <c r="E4817" s="39">
        <f>IF($D4817="","",IFERROR(VLOOKUP($D4817,AcctTbl,2,0),""))</f>
        <v>0</v>
      </c>
      <c r="F4817" s="39">
        <f>IF($D4817="","",IFERROR(VLOOKUP($D4817,AcctTbl,3,0),""))</f>
        <v>0</v>
      </c>
      <c r="G4817" s="39">
        <f>IF(Txn!$B2415="","",Txn!$D2415)</f>
        <v>0</v>
      </c>
      <c r="H4817" s="38">
        <f>IF(Txn!$B2415="","",Txn!$E2415)</f>
        <v>0</v>
      </c>
      <c r="I4817" s="40">
        <f>IF(Txn!$B2415="",0,Txn!$O2415)</f>
        <v>0</v>
      </c>
      <c r="J4817" s="40">
        <f>IF(Txn!$B2415="",0,Txn!$P2415)</f>
        <v>0</v>
      </c>
      <c r="K4817" s="41">
        <f>IF($A4817="","",IFERROR(VALUE(MID($A4817,6,2)),""))</f>
        <v>0</v>
      </c>
      <c r="L4817" s="39">
        <f>IF(Txn!$K2415="","",Txn!$K2415)</f>
        <v>0</v>
      </c>
      <c r="N4817" s="42">
        <f>IF($D4817="",0,COUNTIF(BankAccts,$D4817))</f>
        <v>0</v>
      </c>
    </row>
    <row r="4818" spans="1:14">
      <c r="A4818" s="38">
        <f>IF(Txn!$B2415="","",Txn!$B2415)</f>
        <v>0</v>
      </c>
      <c r="B4818" s="38">
        <f>IF(Txn!$B2415="","",Txn!$C2415)</f>
        <v>0</v>
      </c>
      <c r="C4818" s="39">
        <f>IF(Txn!$B2415="","","تراکنش بانکی")</f>
        <v>0</v>
      </c>
      <c r="D4818" s="38">
        <f>IF(Txn!$B2415="","",IF(IF(Txn!$U2415="TRF",Txn!$Y2415,Txn!$Z2415)="","",IF(Txn!$U2415="TRF",Txn!$Y2415,Txn!$Z2415)))</f>
        <v>0</v>
      </c>
      <c r="E4818" s="39">
        <f>IF($D4818="","",IFERROR(VLOOKUP($D4818,AcctTbl,2,0),""))</f>
        <v>0</v>
      </c>
      <c r="F4818" s="39">
        <f>IF($D4818="","",IFERROR(VLOOKUP($D4818,AcctTbl,3,0),""))</f>
        <v>0</v>
      </c>
      <c r="G4818" s="39">
        <f>IF(Txn!$B2415="","",Txn!$D2415)</f>
        <v>0</v>
      </c>
      <c r="H4818" s="38">
        <f>IF(Txn!$B2415="","",Txn!$E2415)</f>
        <v>0</v>
      </c>
      <c r="I4818" s="40">
        <f>IF(Txn!$B2415="",0,Txn!$Q2415)</f>
        <v>0</v>
      </c>
      <c r="J4818" s="40">
        <f>IF(Txn!$B2415="",0,Txn!$R2415)</f>
        <v>0</v>
      </c>
      <c r="K4818" s="41">
        <f>IF($A4818="","",IFERROR(VALUE(MID($A4818,6,2)),""))</f>
        <v>0</v>
      </c>
      <c r="L4818" s="39">
        <f>IF(Txn!$K2415="","","طرف مقابل — "&amp;Txn!$K2415)</f>
        <v>0</v>
      </c>
      <c r="N4818" s="42">
        <f>IF($D4818="",0,COUNTIF(BankAccts,$D4818))</f>
        <v>0</v>
      </c>
    </row>
    <row r="4819" spans="1:14">
      <c r="A4819" s="38">
        <f>IF(Txn!$B2416="","",Txn!$B2416)</f>
        <v>0</v>
      </c>
      <c r="B4819" s="38">
        <f>IF(Txn!$B2416="","",Txn!$C2416)</f>
        <v>0</v>
      </c>
      <c r="C4819" s="39">
        <f>IF(Txn!$B2416="","","تراکنش بانکی")</f>
        <v>0</v>
      </c>
      <c r="D4819" s="38">
        <f>IF(Txn!$B2416="","",IF(Txn!$X2416="","",Txn!$X2416))</f>
        <v>0</v>
      </c>
      <c r="E4819" s="39">
        <f>IF($D4819="","",IFERROR(VLOOKUP($D4819,AcctTbl,2,0),""))</f>
        <v>0</v>
      </c>
      <c r="F4819" s="39">
        <f>IF($D4819="","",IFERROR(VLOOKUP($D4819,AcctTbl,3,0),""))</f>
        <v>0</v>
      </c>
      <c r="G4819" s="39">
        <f>IF(Txn!$B2416="","",Txn!$D2416)</f>
        <v>0</v>
      </c>
      <c r="H4819" s="38">
        <f>IF(Txn!$B2416="","",Txn!$E2416)</f>
        <v>0</v>
      </c>
      <c r="I4819" s="40">
        <f>IF(Txn!$B2416="",0,Txn!$O2416)</f>
        <v>0</v>
      </c>
      <c r="J4819" s="40">
        <f>IF(Txn!$B2416="",0,Txn!$P2416)</f>
        <v>0</v>
      </c>
      <c r="K4819" s="41">
        <f>IF($A4819="","",IFERROR(VALUE(MID($A4819,6,2)),""))</f>
        <v>0</v>
      </c>
      <c r="L4819" s="39">
        <f>IF(Txn!$K2416="","",Txn!$K2416)</f>
        <v>0</v>
      </c>
      <c r="N4819" s="42">
        <f>IF($D4819="",0,COUNTIF(BankAccts,$D4819))</f>
        <v>0</v>
      </c>
    </row>
    <row r="4820" spans="1:14">
      <c r="A4820" s="38">
        <f>IF(Txn!$B2416="","",Txn!$B2416)</f>
        <v>0</v>
      </c>
      <c r="B4820" s="38">
        <f>IF(Txn!$B2416="","",Txn!$C2416)</f>
        <v>0</v>
      </c>
      <c r="C4820" s="39">
        <f>IF(Txn!$B2416="","","تراکنش بانکی")</f>
        <v>0</v>
      </c>
      <c r="D4820" s="38">
        <f>IF(Txn!$B2416="","",IF(IF(Txn!$U2416="TRF",Txn!$Y2416,Txn!$Z2416)="","",IF(Txn!$U2416="TRF",Txn!$Y2416,Txn!$Z2416)))</f>
        <v>0</v>
      </c>
      <c r="E4820" s="39">
        <f>IF($D4820="","",IFERROR(VLOOKUP($D4820,AcctTbl,2,0),""))</f>
        <v>0</v>
      </c>
      <c r="F4820" s="39">
        <f>IF($D4820="","",IFERROR(VLOOKUP($D4820,AcctTbl,3,0),""))</f>
        <v>0</v>
      </c>
      <c r="G4820" s="39">
        <f>IF(Txn!$B2416="","",Txn!$D2416)</f>
        <v>0</v>
      </c>
      <c r="H4820" s="38">
        <f>IF(Txn!$B2416="","",Txn!$E2416)</f>
        <v>0</v>
      </c>
      <c r="I4820" s="40">
        <f>IF(Txn!$B2416="",0,Txn!$Q2416)</f>
        <v>0</v>
      </c>
      <c r="J4820" s="40">
        <f>IF(Txn!$B2416="",0,Txn!$R2416)</f>
        <v>0</v>
      </c>
      <c r="K4820" s="41">
        <f>IF($A4820="","",IFERROR(VALUE(MID($A4820,6,2)),""))</f>
        <v>0</v>
      </c>
      <c r="L4820" s="39">
        <f>IF(Txn!$K2416="","","طرف مقابل — "&amp;Txn!$K2416)</f>
        <v>0</v>
      </c>
      <c r="N4820" s="42">
        <f>IF($D4820="",0,COUNTIF(BankAccts,$D4820))</f>
        <v>0</v>
      </c>
    </row>
    <row r="4821" spans="1:14">
      <c r="A4821" s="38">
        <f>IF(Txn!$B2417="","",Txn!$B2417)</f>
        <v>0</v>
      </c>
      <c r="B4821" s="38">
        <f>IF(Txn!$B2417="","",Txn!$C2417)</f>
        <v>0</v>
      </c>
      <c r="C4821" s="39">
        <f>IF(Txn!$B2417="","","تراکنش بانکی")</f>
        <v>0</v>
      </c>
      <c r="D4821" s="38">
        <f>IF(Txn!$B2417="","",IF(Txn!$X2417="","",Txn!$X2417))</f>
        <v>0</v>
      </c>
      <c r="E4821" s="39">
        <f>IF($D4821="","",IFERROR(VLOOKUP($D4821,AcctTbl,2,0),""))</f>
        <v>0</v>
      </c>
      <c r="F4821" s="39">
        <f>IF($D4821="","",IFERROR(VLOOKUP($D4821,AcctTbl,3,0),""))</f>
        <v>0</v>
      </c>
      <c r="G4821" s="39">
        <f>IF(Txn!$B2417="","",Txn!$D2417)</f>
        <v>0</v>
      </c>
      <c r="H4821" s="38">
        <f>IF(Txn!$B2417="","",Txn!$E2417)</f>
        <v>0</v>
      </c>
      <c r="I4821" s="40">
        <f>IF(Txn!$B2417="",0,Txn!$O2417)</f>
        <v>0</v>
      </c>
      <c r="J4821" s="40">
        <f>IF(Txn!$B2417="",0,Txn!$P2417)</f>
        <v>0</v>
      </c>
      <c r="K4821" s="41">
        <f>IF($A4821="","",IFERROR(VALUE(MID($A4821,6,2)),""))</f>
        <v>0</v>
      </c>
      <c r="L4821" s="39">
        <f>IF(Txn!$K2417="","",Txn!$K2417)</f>
        <v>0</v>
      </c>
      <c r="N4821" s="42">
        <f>IF($D4821="",0,COUNTIF(BankAccts,$D4821))</f>
        <v>0</v>
      </c>
    </row>
    <row r="4822" spans="1:14">
      <c r="A4822" s="38">
        <f>IF(Txn!$B2417="","",Txn!$B2417)</f>
        <v>0</v>
      </c>
      <c r="B4822" s="38">
        <f>IF(Txn!$B2417="","",Txn!$C2417)</f>
        <v>0</v>
      </c>
      <c r="C4822" s="39">
        <f>IF(Txn!$B2417="","","تراکنش بانکی")</f>
        <v>0</v>
      </c>
      <c r="D4822" s="38">
        <f>IF(Txn!$B2417="","",IF(IF(Txn!$U2417="TRF",Txn!$Y2417,Txn!$Z2417)="","",IF(Txn!$U2417="TRF",Txn!$Y2417,Txn!$Z2417)))</f>
        <v>0</v>
      </c>
      <c r="E4822" s="39">
        <f>IF($D4822="","",IFERROR(VLOOKUP($D4822,AcctTbl,2,0),""))</f>
        <v>0</v>
      </c>
      <c r="F4822" s="39">
        <f>IF($D4822="","",IFERROR(VLOOKUP($D4822,AcctTbl,3,0),""))</f>
        <v>0</v>
      </c>
      <c r="G4822" s="39">
        <f>IF(Txn!$B2417="","",Txn!$D2417)</f>
        <v>0</v>
      </c>
      <c r="H4822" s="38">
        <f>IF(Txn!$B2417="","",Txn!$E2417)</f>
        <v>0</v>
      </c>
      <c r="I4822" s="40">
        <f>IF(Txn!$B2417="",0,Txn!$Q2417)</f>
        <v>0</v>
      </c>
      <c r="J4822" s="40">
        <f>IF(Txn!$B2417="",0,Txn!$R2417)</f>
        <v>0</v>
      </c>
      <c r="K4822" s="41">
        <f>IF($A4822="","",IFERROR(VALUE(MID($A4822,6,2)),""))</f>
        <v>0</v>
      </c>
      <c r="L4822" s="39">
        <f>IF(Txn!$K2417="","","طرف مقابل — "&amp;Txn!$K2417)</f>
        <v>0</v>
      </c>
      <c r="N4822" s="42">
        <f>IF($D4822="",0,COUNTIF(BankAccts,$D4822))</f>
        <v>0</v>
      </c>
    </row>
    <row r="4823" spans="1:14">
      <c r="A4823" s="38">
        <f>IF(Txn!$B2418="","",Txn!$B2418)</f>
        <v>0</v>
      </c>
      <c r="B4823" s="38">
        <f>IF(Txn!$B2418="","",Txn!$C2418)</f>
        <v>0</v>
      </c>
      <c r="C4823" s="39">
        <f>IF(Txn!$B2418="","","تراکنش بانکی")</f>
        <v>0</v>
      </c>
      <c r="D4823" s="38">
        <f>IF(Txn!$B2418="","",IF(Txn!$X2418="","",Txn!$X2418))</f>
        <v>0</v>
      </c>
      <c r="E4823" s="39">
        <f>IF($D4823="","",IFERROR(VLOOKUP($D4823,AcctTbl,2,0),""))</f>
        <v>0</v>
      </c>
      <c r="F4823" s="39">
        <f>IF($D4823="","",IFERROR(VLOOKUP($D4823,AcctTbl,3,0),""))</f>
        <v>0</v>
      </c>
      <c r="G4823" s="39">
        <f>IF(Txn!$B2418="","",Txn!$D2418)</f>
        <v>0</v>
      </c>
      <c r="H4823" s="38">
        <f>IF(Txn!$B2418="","",Txn!$E2418)</f>
        <v>0</v>
      </c>
      <c r="I4823" s="40">
        <f>IF(Txn!$B2418="",0,Txn!$O2418)</f>
        <v>0</v>
      </c>
      <c r="J4823" s="40">
        <f>IF(Txn!$B2418="",0,Txn!$P2418)</f>
        <v>0</v>
      </c>
      <c r="K4823" s="41">
        <f>IF($A4823="","",IFERROR(VALUE(MID($A4823,6,2)),""))</f>
        <v>0</v>
      </c>
      <c r="L4823" s="39">
        <f>IF(Txn!$K2418="","",Txn!$K2418)</f>
        <v>0</v>
      </c>
      <c r="N4823" s="42">
        <f>IF($D4823="",0,COUNTIF(BankAccts,$D4823))</f>
        <v>0</v>
      </c>
    </row>
    <row r="4824" spans="1:14">
      <c r="A4824" s="38">
        <f>IF(Txn!$B2418="","",Txn!$B2418)</f>
        <v>0</v>
      </c>
      <c r="B4824" s="38">
        <f>IF(Txn!$B2418="","",Txn!$C2418)</f>
        <v>0</v>
      </c>
      <c r="C4824" s="39">
        <f>IF(Txn!$B2418="","","تراکنش بانکی")</f>
        <v>0</v>
      </c>
      <c r="D4824" s="38">
        <f>IF(Txn!$B2418="","",IF(IF(Txn!$U2418="TRF",Txn!$Y2418,Txn!$Z2418)="","",IF(Txn!$U2418="TRF",Txn!$Y2418,Txn!$Z2418)))</f>
        <v>0</v>
      </c>
      <c r="E4824" s="39">
        <f>IF($D4824="","",IFERROR(VLOOKUP($D4824,AcctTbl,2,0),""))</f>
        <v>0</v>
      </c>
      <c r="F4824" s="39">
        <f>IF($D4824="","",IFERROR(VLOOKUP($D4824,AcctTbl,3,0),""))</f>
        <v>0</v>
      </c>
      <c r="G4824" s="39">
        <f>IF(Txn!$B2418="","",Txn!$D2418)</f>
        <v>0</v>
      </c>
      <c r="H4824" s="38">
        <f>IF(Txn!$B2418="","",Txn!$E2418)</f>
        <v>0</v>
      </c>
      <c r="I4824" s="40">
        <f>IF(Txn!$B2418="",0,Txn!$Q2418)</f>
        <v>0</v>
      </c>
      <c r="J4824" s="40">
        <f>IF(Txn!$B2418="",0,Txn!$R2418)</f>
        <v>0</v>
      </c>
      <c r="K4824" s="41">
        <f>IF($A4824="","",IFERROR(VALUE(MID($A4824,6,2)),""))</f>
        <v>0</v>
      </c>
      <c r="L4824" s="39">
        <f>IF(Txn!$K2418="","","طرف مقابل — "&amp;Txn!$K2418)</f>
        <v>0</v>
      </c>
      <c r="N4824" s="42">
        <f>IF($D4824="",0,COUNTIF(BankAccts,$D4824))</f>
        <v>0</v>
      </c>
    </row>
    <row r="4825" spans="1:14">
      <c r="A4825" s="38">
        <f>IF(Txn!$B2419="","",Txn!$B2419)</f>
        <v>0</v>
      </c>
      <c r="B4825" s="38">
        <f>IF(Txn!$B2419="","",Txn!$C2419)</f>
        <v>0</v>
      </c>
      <c r="C4825" s="39">
        <f>IF(Txn!$B2419="","","تراکنش بانکی")</f>
        <v>0</v>
      </c>
      <c r="D4825" s="38">
        <f>IF(Txn!$B2419="","",IF(Txn!$X2419="","",Txn!$X2419))</f>
        <v>0</v>
      </c>
      <c r="E4825" s="39">
        <f>IF($D4825="","",IFERROR(VLOOKUP($D4825,AcctTbl,2,0),""))</f>
        <v>0</v>
      </c>
      <c r="F4825" s="39">
        <f>IF($D4825="","",IFERROR(VLOOKUP($D4825,AcctTbl,3,0),""))</f>
        <v>0</v>
      </c>
      <c r="G4825" s="39">
        <f>IF(Txn!$B2419="","",Txn!$D2419)</f>
        <v>0</v>
      </c>
      <c r="H4825" s="38">
        <f>IF(Txn!$B2419="","",Txn!$E2419)</f>
        <v>0</v>
      </c>
      <c r="I4825" s="40">
        <f>IF(Txn!$B2419="",0,Txn!$O2419)</f>
        <v>0</v>
      </c>
      <c r="J4825" s="40">
        <f>IF(Txn!$B2419="",0,Txn!$P2419)</f>
        <v>0</v>
      </c>
      <c r="K4825" s="41">
        <f>IF($A4825="","",IFERROR(VALUE(MID($A4825,6,2)),""))</f>
        <v>0</v>
      </c>
      <c r="L4825" s="39">
        <f>IF(Txn!$K2419="","",Txn!$K2419)</f>
        <v>0</v>
      </c>
      <c r="N4825" s="42">
        <f>IF($D4825="",0,COUNTIF(BankAccts,$D4825))</f>
        <v>0</v>
      </c>
    </row>
    <row r="4826" spans="1:14">
      <c r="A4826" s="38">
        <f>IF(Txn!$B2419="","",Txn!$B2419)</f>
        <v>0</v>
      </c>
      <c r="B4826" s="38">
        <f>IF(Txn!$B2419="","",Txn!$C2419)</f>
        <v>0</v>
      </c>
      <c r="C4826" s="39">
        <f>IF(Txn!$B2419="","","تراکنش بانکی")</f>
        <v>0</v>
      </c>
      <c r="D4826" s="38">
        <f>IF(Txn!$B2419="","",IF(IF(Txn!$U2419="TRF",Txn!$Y2419,Txn!$Z2419)="","",IF(Txn!$U2419="TRF",Txn!$Y2419,Txn!$Z2419)))</f>
        <v>0</v>
      </c>
      <c r="E4826" s="39">
        <f>IF($D4826="","",IFERROR(VLOOKUP($D4826,AcctTbl,2,0),""))</f>
        <v>0</v>
      </c>
      <c r="F4826" s="39">
        <f>IF($D4826="","",IFERROR(VLOOKUP($D4826,AcctTbl,3,0),""))</f>
        <v>0</v>
      </c>
      <c r="G4826" s="39">
        <f>IF(Txn!$B2419="","",Txn!$D2419)</f>
        <v>0</v>
      </c>
      <c r="H4826" s="38">
        <f>IF(Txn!$B2419="","",Txn!$E2419)</f>
        <v>0</v>
      </c>
      <c r="I4826" s="40">
        <f>IF(Txn!$B2419="",0,Txn!$Q2419)</f>
        <v>0</v>
      </c>
      <c r="J4826" s="40">
        <f>IF(Txn!$B2419="",0,Txn!$R2419)</f>
        <v>0</v>
      </c>
      <c r="K4826" s="41">
        <f>IF($A4826="","",IFERROR(VALUE(MID($A4826,6,2)),""))</f>
        <v>0</v>
      </c>
      <c r="L4826" s="39">
        <f>IF(Txn!$K2419="","","طرف مقابل — "&amp;Txn!$K2419)</f>
        <v>0</v>
      </c>
      <c r="N4826" s="42">
        <f>IF($D4826="",0,COUNTIF(BankAccts,$D4826))</f>
        <v>0</v>
      </c>
    </row>
    <row r="4827" spans="1:14">
      <c r="A4827" s="38">
        <f>IF(Txn!$B2420="","",Txn!$B2420)</f>
        <v>0</v>
      </c>
      <c r="B4827" s="38">
        <f>IF(Txn!$B2420="","",Txn!$C2420)</f>
        <v>0</v>
      </c>
      <c r="C4827" s="39">
        <f>IF(Txn!$B2420="","","تراکنش بانکی")</f>
        <v>0</v>
      </c>
      <c r="D4827" s="38">
        <f>IF(Txn!$B2420="","",IF(Txn!$X2420="","",Txn!$X2420))</f>
        <v>0</v>
      </c>
      <c r="E4827" s="39">
        <f>IF($D4827="","",IFERROR(VLOOKUP($D4827,AcctTbl,2,0),""))</f>
        <v>0</v>
      </c>
      <c r="F4827" s="39">
        <f>IF($D4827="","",IFERROR(VLOOKUP($D4827,AcctTbl,3,0),""))</f>
        <v>0</v>
      </c>
      <c r="G4827" s="39">
        <f>IF(Txn!$B2420="","",Txn!$D2420)</f>
        <v>0</v>
      </c>
      <c r="H4827" s="38">
        <f>IF(Txn!$B2420="","",Txn!$E2420)</f>
        <v>0</v>
      </c>
      <c r="I4827" s="40">
        <f>IF(Txn!$B2420="",0,Txn!$O2420)</f>
        <v>0</v>
      </c>
      <c r="J4827" s="40">
        <f>IF(Txn!$B2420="",0,Txn!$P2420)</f>
        <v>0</v>
      </c>
      <c r="K4827" s="41">
        <f>IF($A4827="","",IFERROR(VALUE(MID($A4827,6,2)),""))</f>
        <v>0</v>
      </c>
      <c r="L4827" s="39">
        <f>IF(Txn!$K2420="","",Txn!$K2420)</f>
        <v>0</v>
      </c>
      <c r="N4827" s="42">
        <f>IF($D4827="",0,COUNTIF(BankAccts,$D4827))</f>
        <v>0</v>
      </c>
    </row>
    <row r="4828" spans="1:14">
      <c r="A4828" s="38">
        <f>IF(Txn!$B2420="","",Txn!$B2420)</f>
        <v>0</v>
      </c>
      <c r="B4828" s="38">
        <f>IF(Txn!$B2420="","",Txn!$C2420)</f>
        <v>0</v>
      </c>
      <c r="C4828" s="39">
        <f>IF(Txn!$B2420="","","تراکنش بانکی")</f>
        <v>0</v>
      </c>
      <c r="D4828" s="38">
        <f>IF(Txn!$B2420="","",IF(IF(Txn!$U2420="TRF",Txn!$Y2420,Txn!$Z2420)="","",IF(Txn!$U2420="TRF",Txn!$Y2420,Txn!$Z2420)))</f>
        <v>0</v>
      </c>
      <c r="E4828" s="39">
        <f>IF($D4828="","",IFERROR(VLOOKUP($D4828,AcctTbl,2,0),""))</f>
        <v>0</v>
      </c>
      <c r="F4828" s="39">
        <f>IF($D4828="","",IFERROR(VLOOKUP($D4828,AcctTbl,3,0),""))</f>
        <v>0</v>
      </c>
      <c r="G4828" s="39">
        <f>IF(Txn!$B2420="","",Txn!$D2420)</f>
        <v>0</v>
      </c>
      <c r="H4828" s="38">
        <f>IF(Txn!$B2420="","",Txn!$E2420)</f>
        <v>0</v>
      </c>
      <c r="I4828" s="40">
        <f>IF(Txn!$B2420="",0,Txn!$Q2420)</f>
        <v>0</v>
      </c>
      <c r="J4828" s="40">
        <f>IF(Txn!$B2420="",0,Txn!$R2420)</f>
        <v>0</v>
      </c>
      <c r="K4828" s="41">
        <f>IF($A4828="","",IFERROR(VALUE(MID($A4828,6,2)),""))</f>
        <v>0</v>
      </c>
      <c r="L4828" s="39">
        <f>IF(Txn!$K2420="","","طرف مقابل — "&amp;Txn!$K2420)</f>
        <v>0</v>
      </c>
      <c r="N4828" s="42">
        <f>IF($D4828="",0,COUNTIF(BankAccts,$D4828))</f>
        <v>0</v>
      </c>
    </row>
    <row r="4829" spans="1:14">
      <c r="A4829" s="38">
        <f>IF(Txn!$B2421="","",Txn!$B2421)</f>
        <v>0</v>
      </c>
      <c r="B4829" s="38">
        <f>IF(Txn!$B2421="","",Txn!$C2421)</f>
        <v>0</v>
      </c>
      <c r="C4829" s="39">
        <f>IF(Txn!$B2421="","","تراکنش بانکی")</f>
        <v>0</v>
      </c>
      <c r="D4829" s="38">
        <f>IF(Txn!$B2421="","",IF(Txn!$X2421="","",Txn!$X2421))</f>
        <v>0</v>
      </c>
      <c r="E4829" s="39">
        <f>IF($D4829="","",IFERROR(VLOOKUP($D4829,AcctTbl,2,0),""))</f>
        <v>0</v>
      </c>
      <c r="F4829" s="39">
        <f>IF($D4829="","",IFERROR(VLOOKUP($D4829,AcctTbl,3,0),""))</f>
        <v>0</v>
      </c>
      <c r="G4829" s="39">
        <f>IF(Txn!$B2421="","",Txn!$D2421)</f>
        <v>0</v>
      </c>
      <c r="H4829" s="38">
        <f>IF(Txn!$B2421="","",Txn!$E2421)</f>
        <v>0</v>
      </c>
      <c r="I4829" s="40">
        <f>IF(Txn!$B2421="",0,Txn!$O2421)</f>
        <v>0</v>
      </c>
      <c r="J4829" s="40">
        <f>IF(Txn!$B2421="",0,Txn!$P2421)</f>
        <v>0</v>
      </c>
      <c r="K4829" s="41">
        <f>IF($A4829="","",IFERROR(VALUE(MID($A4829,6,2)),""))</f>
        <v>0</v>
      </c>
      <c r="L4829" s="39">
        <f>IF(Txn!$K2421="","",Txn!$K2421)</f>
        <v>0</v>
      </c>
      <c r="N4829" s="42">
        <f>IF($D4829="",0,COUNTIF(BankAccts,$D4829))</f>
        <v>0</v>
      </c>
    </row>
    <row r="4830" spans="1:14">
      <c r="A4830" s="38">
        <f>IF(Txn!$B2421="","",Txn!$B2421)</f>
        <v>0</v>
      </c>
      <c r="B4830" s="38">
        <f>IF(Txn!$B2421="","",Txn!$C2421)</f>
        <v>0</v>
      </c>
      <c r="C4830" s="39">
        <f>IF(Txn!$B2421="","","تراکنش بانکی")</f>
        <v>0</v>
      </c>
      <c r="D4830" s="38">
        <f>IF(Txn!$B2421="","",IF(IF(Txn!$U2421="TRF",Txn!$Y2421,Txn!$Z2421)="","",IF(Txn!$U2421="TRF",Txn!$Y2421,Txn!$Z2421)))</f>
        <v>0</v>
      </c>
      <c r="E4830" s="39">
        <f>IF($D4830="","",IFERROR(VLOOKUP($D4830,AcctTbl,2,0),""))</f>
        <v>0</v>
      </c>
      <c r="F4830" s="39">
        <f>IF($D4830="","",IFERROR(VLOOKUP($D4830,AcctTbl,3,0),""))</f>
        <v>0</v>
      </c>
      <c r="G4830" s="39">
        <f>IF(Txn!$B2421="","",Txn!$D2421)</f>
        <v>0</v>
      </c>
      <c r="H4830" s="38">
        <f>IF(Txn!$B2421="","",Txn!$E2421)</f>
        <v>0</v>
      </c>
      <c r="I4830" s="40">
        <f>IF(Txn!$B2421="",0,Txn!$Q2421)</f>
        <v>0</v>
      </c>
      <c r="J4830" s="40">
        <f>IF(Txn!$B2421="",0,Txn!$R2421)</f>
        <v>0</v>
      </c>
      <c r="K4830" s="41">
        <f>IF($A4830="","",IFERROR(VALUE(MID($A4830,6,2)),""))</f>
        <v>0</v>
      </c>
      <c r="L4830" s="39">
        <f>IF(Txn!$K2421="","","طرف مقابل — "&amp;Txn!$K2421)</f>
        <v>0</v>
      </c>
      <c r="N4830" s="42">
        <f>IF($D4830="",0,COUNTIF(BankAccts,$D4830))</f>
        <v>0</v>
      </c>
    </row>
    <row r="4831" spans="1:14">
      <c r="A4831" s="38">
        <f>IF(Txn!$B2422="","",Txn!$B2422)</f>
        <v>0</v>
      </c>
      <c r="B4831" s="38">
        <f>IF(Txn!$B2422="","",Txn!$C2422)</f>
        <v>0</v>
      </c>
      <c r="C4831" s="39">
        <f>IF(Txn!$B2422="","","تراکنش بانکی")</f>
        <v>0</v>
      </c>
      <c r="D4831" s="38">
        <f>IF(Txn!$B2422="","",IF(Txn!$X2422="","",Txn!$X2422))</f>
        <v>0</v>
      </c>
      <c r="E4831" s="39">
        <f>IF($D4831="","",IFERROR(VLOOKUP($D4831,AcctTbl,2,0),""))</f>
        <v>0</v>
      </c>
      <c r="F4831" s="39">
        <f>IF($D4831="","",IFERROR(VLOOKUP($D4831,AcctTbl,3,0),""))</f>
        <v>0</v>
      </c>
      <c r="G4831" s="39">
        <f>IF(Txn!$B2422="","",Txn!$D2422)</f>
        <v>0</v>
      </c>
      <c r="H4831" s="38">
        <f>IF(Txn!$B2422="","",Txn!$E2422)</f>
        <v>0</v>
      </c>
      <c r="I4831" s="40">
        <f>IF(Txn!$B2422="",0,Txn!$O2422)</f>
        <v>0</v>
      </c>
      <c r="J4831" s="40">
        <f>IF(Txn!$B2422="",0,Txn!$P2422)</f>
        <v>0</v>
      </c>
      <c r="K4831" s="41">
        <f>IF($A4831="","",IFERROR(VALUE(MID($A4831,6,2)),""))</f>
        <v>0</v>
      </c>
      <c r="L4831" s="39">
        <f>IF(Txn!$K2422="","",Txn!$K2422)</f>
        <v>0</v>
      </c>
      <c r="N4831" s="42">
        <f>IF($D4831="",0,COUNTIF(BankAccts,$D4831))</f>
        <v>0</v>
      </c>
    </row>
    <row r="4832" spans="1:14">
      <c r="A4832" s="38">
        <f>IF(Txn!$B2422="","",Txn!$B2422)</f>
        <v>0</v>
      </c>
      <c r="B4832" s="38">
        <f>IF(Txn!$B2422="","",Txn!$C2422)</f>
        <v>0</v>
      </c>
      <c r="C4832" s="39">
        <f>IF(Txn!$B2422="","","تراکنش بانکی")</f>
        <v>0</v>
      </c>
      <c r="D4832" s="38">
        <f>IF(Txn!$B2422="","",IF(IF(Txn!$U2422="TRF",Txn!$Y2422,Txn!$Z2422)="","",IF(Txn!$U2422="TRF",Txn!$Y2422,Txn!$Z2422)))</f>
        <v>0</v>
      </c>
      <c r="E4832" s="39">
        <f>IF($D4832="","",IFERROR(VLOOKUP($D4832,AcctTbl,2,0),""))</f>
        <v>0</v>
      </c>
      <c r="F4832" s="39">
        <f>IF($D4832="","",IFERROR(VLOOKUP($D4832,AcctTbl,3,0),""))</f>
        <v>0</v>
      </c>
      <c r="G4832" s="39">
        <f>IF(Txn!$B2422="","",Txn!$D2422)</f>
        <v>0</v>
      </c>
      <c r="H4832" s="38">
        <f>IF(Txn!$B2422="","",Txn!$E2422)</f>
        <v>0</v>
      </c>
      <c r="I4832" s="40">
        <f>IF(Txn!$B2422="",0,Txn!$Q2422)</f>
        <v>0</v>
      </c>
      <c r="J4832" s="40">
        <f>IF(Txn!$B2422="",0,Txn!$R2422)</f>
        <v>0</v>
      </c>
      <c r="K4832" s="41">
        <f>IF($A4832="","",IFERROR(VALUE(MID($A4832,6,2)),""))</f>
        <v>0</v>
      </c>
      <c r="L4832" s="39">
        <f>IF(Txn!$K2422="","","طرف مقابل — "&amp;Txn!$K2422)</f>
        <v>0</v>
      </c>
      <c r="N4832" s="42">
        <f>IF($D4832="",0,COUNTIF(BankAccts,$D4832))</f>
        <v>0</v>
      </c>
    </row>
    <row r="4833" spans="1:14">
      <c r="A4833" s="38">
        <f>IF(Txn!$B2423="","",Txn!$B2423)</f>
        <v>0</v>
      </c>
      <c r="B4833" s="38">
        <f>IF(Txn!$B2423="","",Txn!$C2423)</f>
        <v>0</v>
      </c>
      <c r="C4833" s="39">
        <f>IF(Txn!$B2423="","","تراکنش بانکی")</f>
        <v>0</v>
      </c>
      <c r="D4833" s="38">
        <f>IF(Txn!$B2423="","",IF(Txn!$X2423="","",Txn!$X2423))</f>
        <v>0</v>
      </c>
      <c r="E4833" s="39">
        <f>IF($D4833="","",IFERROR(VLOOKUP($D4833,AcctTbl,2,0),""))</f>
        <v>0</v>
      </c>
      <c r="F4833" s="39">
        <f>IF($D4833="","",IFERROR(VLOOKUP($D4833,AcctTbl,3,0),""))</f>
        <v>0</v>
      </c>
      <c r="G4833" s="39">
        <f>IF(Txn!$B2423="","",Txn!$D2423)</f>
        <v>0</v>
      </c>
      <c r="H4833" s="38">
        <f>IF(Txn!$B2423="","",Txn!$E2423)</f>
        <v>0</v>
      </c>
      <c r="I4833" s="40">
        <f>IF(Txn!$B2423="",0,Txn!$O2423)</f>
        <v>0</v>
      </c>
      <c r="J4833" s="40">
        <f>IF(Txn!$B2423="",0,Txn!$P2423)</f>
        <v>0</v>
      </c>
      <c r="K4833" s="41">
        <f>IF($A4833="","",IFERROR(VALUE(MID($A4833,6,2)),""))</f>
        <v>0</v>
      </c>
      <c r="L4833" s="39">
        <f>IF(Txn!$K2423="","",Txn!$K2423)</f>
        <v>0</v>
      </c>
      <c r="N4833" s="42">
        <f>IF($D4833="",0,COUNTIF(BankAccts,$D4833))</f>
        <v>0</v>
      </c>
    </row>
    <row r="4834" spans="1:14">
      <c r="A4834" s="38">
        <f>IF(Txn!$B2423="","",Txn!$B2423)</f>
        <v>0</v>
      </c>
      <c r="B4834" s="38">
        <f>IF(Txn!$B2423="","",Txn!$C2423)</f>
        <v>0</v>
      </c>
      <c r="C4834" s="39">
        <f>IF(Txn!$B2423="","","تراکنش بانکی")</f>
        <v>0</v>
      </c>
      <c r="D4834" s="38">
        <f>IF(Txn!$B2423="","",IF(IF(Txn!$U2423="TRF",Txn!$Y2423,Txn!$Z2423)="","",IF(Txn!$U2423="TRF",Txn!$Y2423,Txn!$Z2423)))</f>
        <v>0</v>
      </c>
      <c r="E4834" s="39">
        <f>IF($D4834="","",IFERROR(VLOOKUP($D4834,AcctTbl,2,0),""))</f>
        <v>0</v>
      </c>
      <c r="F4834" s="39">
        <f>IF($D4834="","",IFERROR(VLOOKUP($D4834,AcctTbl,3,0),""))</f>
        <v>0</v>
      </c>
      <c r="G4834" s="39">
        <f>IF(Txn!$B2423="","",Txn!$D2423)</f>
        <v>0</v>
      </c>
      <c r="H4834" s="38">
        <f>IF(Txn!$B2423="","",Txn!$E2423)</f>
        <v>0</v>
      </c>
      <c r="I4834" s="40">
        <f>IF(Txn!$B2423="",0,Txn!$Q2423)</f>
        <v>0</v>
      </c>
      <c r="J4834" s="40">
        <f>IF(Txn!$B2423="",0,Txn!$R2423)</f>
        <v>0</v>
      </c>
      <c r="K4834" s="41">
        <f>IF($A4834="","",IFERROR(VALUE(MID($A4834,6,2)),""))</f>
        <v>0</v>
      </c>
      <c r="L4834" s="39">
        <f>IF(Txn!$K2423="","","طرف مقابل — "&amp;Txn!$K2423)</f>
        <v>0</v>
      </c>
      <c r="N4834" s="42">
        <f>IF($D4834="",0,COUNTIF(BankAccts,$D4834))</f>
        <v>0</v>
      </c>
    </row>
    <row r="4835" spans="1:14">
      <c r="A4835" s="38">
        <f>IF(Txn!$B2424="","",Txn!$B2424)</f>
        <v>0</v>
      </c>
      <c r="B4835" s="38">
        <f>IF(Txn!$B2424="","",Txn!$C2424)</f>
        <v>0</v>
      </c>
      <c r="C4835" s="39">
        <f>IF(Txn!$B2424="","","تراکنش بانکی")</f>
        <v>0</v>
      </c>
      <c r="D4835" s="38">
        <f>IF(Txn!$B2424="","",IF(Txn!$X2424="","",Txn!$X2424))</f>
        <v>0</v>
      </c>
      <c r="E4835" s="39">
        <f>IF($D4835="","",IFERROR(VLOOKUP($D4835,AcctTbl,2,0),""))</f>
        <v>0</v>
      </c>
      <c r="F4835" s="39">
        <f>IF($D4835="","",IFERROR(VLOOKUP($D4835,AcctTbl,3,0),""))</f>
        <v>0</v>
      </c>
      <c r="G4835" s="39">
        <f>IF(Txn!$B2424="","",Txn!$D2424)</f>
        <v>0</v>
      </c>
      <c r="H4835" s="38">
        <f>IF(Txn!$B2424="","",Txn!$E2424)</f>
        <v>0</v>
      </c>
      <c r="I4835" s="40">
        <f>IF(Txn!$B2424="",0,Txn!$O2424)</f>
        <v>0</v>
      </c>
      <c r="J4835" s="40">
        <f>IF(Txn!$B2424="",0,Txn!$P2424)</f>
        <v>0</v>
      </c>
      <c r="K4835" s="41">
        <f>IF($A4835="","",IFERROR(VALUE(MID($A4835,6,2)),""))</f>
        <v>0</v>
      </c>
      <c r="L4835" s="39">
        <f>IF(Txn!$K2424="","",Txn!$K2424)</f>
        <v>0</v>
      </c>
      <c r="N4835" s="42">
        <f>IF($D4835="",0,COUNTIF(BankAccts,$D4835))</f>
        <v>0</v>
      </c>
    </row>
    <row r="4836" spans="1:14">
      <c r="A4836" s="38">
        <f>IF(Txn!$B2424="","",Txn!$B2424)</f>
        <v>0</v>
      </c>
      <c r="B4836" s="38">
        <f>IF(Txn!$B2424="","",Txn!$C2424)</f>
        <v>0</v>
      </c>
      <c r="C4836" s="39">
        <f>IF(Txn!$B2424="","","تراکنش بانکی")</f>
        <v>0</v>
      </c>
      <c r="D4836" s="38">
        <f>IF(Txn!$B2424="","",IF(IF(Txn!$U2424="TRF",Txn!$Y2424,Txn!$Z2424)="","",IF(Txn!$U2424="TRF",Txn!$Y2424,Txn!$Z2424)))</f>
        <v>0</v>
      </c>
      <c r="E4836" s="39">
        <f>IF($D4836="","",IFERROR(VLOOKUP($D4836,AcctTbl,2,0),""))</f>
        <v>0</v>
      </c>
      <c r="F4836" s="39">
        <f>IF($D4836="","",IFERROR(VLOOKUP($D4836,AcctTbl,3,0),""))</f>
        <v>0</v>
      </c>
      <c r="G4836" s="39">
        <f>IF(Txn!$B2424="","",Txn!$D2424)</f>
        <v>0</v>
      </c>
      <c r="H4836" s="38">
        <f>IF(Txn!$B2424="","",Txn!$E2424)</f>
        <v>0</v>
      </c>
      <c r="I4836" s="40">
        <f>IF(Txn!$B2424="",0,Txn!$Q2424)</f>
        <v>0</v>
      </c>
      <c r="J4836" s="40">
        <f>IF(Txn!$B2424="",0,Txn!$R2424)</f>
        <v>0</v>
      </c>
      <c r="K4836" s="41">
        <f>IF($A4836="","",IFERROR(VALUE(MID($A4836,6,2)),""))</f>
        <v>0</v>
      </c>
      <c r="L4836" s="39">
        <f>IF(Txn!$K2424="","","طرف مقابل — "&amp;Txn!$K2424)</f>
        <v>0</v>
      </c>
      <c r="N4836" s="42">
        <f>IF($D4836="",0,COUNTIF(BankAccts,$D4836))</f>
        <v>0</v>
      </c>
    </row>
    <row r="4837" spans="1:14">
      <c r="A4837" s="38">
        <f>IF(Txn!$B2425="","",Txn!$B2425)</f>
        <v>0</v>
      </c>
      <c r="B4837" s="38">
        <f>IF(Txn!$B2425="","",Txn!$C2425)</f>
        <v>0</v>
      </c>
      <c r="C4837" s="39">
        <f>IF(Txn!$B2425="","","تراکنش بانکی")</f>
        <v>0</v>
      </c>
      <c r="D4837" s="38">
        <f>IF(Txn!$B2425="","",IF(Txn!$X2425="","",Txn!$X2425))</f>
        <v>0</v>
      </c>
      <c r="E4837" s="39">
        <f>IF($D4837="","",IFERROR(VLOOKUP($D4837,AcctTbl,2,0),""))</f>
        <v>0</v>
      </c>
      <c r="F4837" s="39">
        <f>IF($D4837="","",IFERROR(VLOOKUP($D4837,AcctTbl,3,0),""))</f>
        <v>0</v>
      </c>
      <c r="G4837" s="39">
        <f>IF(Txn!$B2425="","",Txn!$D2425)</f>
        <v>0</v>
      </c>
      <c r="H4837" s="38">
        <f>IF(Txn!$B2425="","",Txn!$E2425)</f>
        <v>0</v>
      </c>
      <c r="I4837" s="40">
        <f>IF(Txn!$B2425="",0,Txn!$O2425)</f>
        <v>0</v>
      </c>
      <c r="J4837" s="40">
        <f>IF(Txn!$B2425="",0,Txn!$P2425)</f>
        <v>0</v>
      </c>
      <c r="K4837" s="41">
        <f>IF($A4837="","",IFERROR(VALUE(MID($A4837,6,2)),""))</f>
        <v>0</v>
      </c>
      <c r="L4837" s="39">
        <f>IF(Txn!$K2425="","",Txn!$K2425)</f>
        <v>0</v>
      </c>
      <c r="N4837" s="42">
        <f>IF($D4837="",0,COUNTIF(BankAccts,$D4837))</f>
        <v>0</v>
      </c>
    </row>
    <row r="4838" spans="1:14">
      <c r="A4838" s="38">
        <f>IF(Txn!$B2425="","",Txn!$B2425)</f>
        <v>0</v>
      </c>
      <c r="B4838" s="38">
        <f>IF(Txn!$B2425="","",Txn!$C2425)</f>
        <v>0</v>
      </c>
      <c r="C4838" s="39">
        <f>IF(Txn!$B2425="","","تراکنش بانکی")</f>
        <v>0</v>
      </c>
      <c r="D4838" s="38">
        <f>IF(Txn!$B2425="","",IF(IF(Txn!$U2425="TRF",Txn!$Y2425,Txn!$Z2425)="","",IF(Txn!$U2425="TRF",Txn!$Y2425,Txn!$Z2425)))</f>
        <v>0</v>
      </c>
      <c r="E4838" s="39">
        <f>IF($D4838="","",IFERROR(VLOOKUP($D4838,AcctTbl,2,0),""))</f>
        <v>0</v>
      </c>
      <c r="F4838" s="39">
        <f>IF($D4838="","",IFERROR(VLOOKUP($D4838,AcctTbl,3,0),""))</f>
        <v>0</v>
      </c>
      <c r="G4838" s="39">
        <f>IF(Txn!$B2425="","",Txn!$D2425)</f>
        <v>0</v>
      </c>
      <c r="H4838" s="38">
        <f>IF(Txn!$B2425="","",Txn!$E2425)</f>
        <v>0</v>
      </c>
      <c r="I4838" s="40">
        <f>IF(Txn!$B2425="",0,Txn!$Q2425)</f>
        <v>0</v>
      </c>
      <c r="J4838" s="40">
        <f>IF(Txn!$B2425="",0,Txn!$R2425)</f>
        <v>0</v>
      </c>
      <c r="K4838" s="41">
        <f>IF($A4838="","",IFERROR(VALUE(MID($A4838,6,2)),""))</f>
        <v>0</v>
      </c>
      <c r="L4838" s="39">
        <f>IF(Txn!$K2425="","","طرف مقابل — "&amp;Txn!$K2425)</f>
        <v>0</v>
      </c>
      <c r="N4838" s="42">
        <f>IF($D4838="",0,COUNTIF(BankAccts,$D4838))</f>
        <v>0</v>
      </c>
    </row>
    <row r="4839" spans="1:14">
      <c r="A4839" s="38">
        <f>IF(Txn!$B2426="","",Txn!$B2426)</f>
        <v>0</v>
      </c>
      <c r="B4839" s="38">
        <f>IF(Txn!$B2426="","",Txn!$C2426)</f>
        <v>0</v>
      </c>
      <c r="C4839" s="39">
        <f>IF(Txn!$B2426="","","تراکنش بانکی")</f>
        <v>0</v>
      </c>
      <c r="D4839" s="38">
        <f>IF(Txn!$B2426="","",IF(Txn!$X2426="","",Txn!$X2426))</f>
        <v>0</v>
      </c>
      <c r="E4839" s="39">
        <f>IF($D4839="","",IFERROR(VLOOKUP($D4839,AcctTbl,2,0),""))</f>
        <v>0</v>
      </c>
      <c r="F4839" s="39">
        <f>IF($D4839="","",IFERROR(VLOOKUP($D4839,AcctTbl,3,0),""))</f>
        <v>0</v>
      </c>
      <c r="G4839" s="39">
        <f>IF(Txn!$B2426="","",Txn!$D2426)</f>
        <v>0</v>
      </c>
      <c r="H4839" s="38">
        <f>IF(Txn!$B2426="","",Txn!$E2426)</f>
        <v>0</v>
      </c>
      <c r="I4839" s="40">
        <f>IF(Txn!$B2426="",0,Txn!$O2426)</f>
        <v>0</v>
      </c>
      <c r="J4839" s="40">
        <f>IF(Txn!$B2426="",0,Txn!$P2426)</f>
        <v>0</v>
      </c>
      <c r="K4839" s="41">
        <f>IF($A4839="","",IFERROR(VALUE(MID($A4839,6,2)),""))</f>
        <v>0</v>
      </c>
      <c r="L4839" s="39">
        <f>IF(Txn!$K2426="","",Txn!$K2426)</f>
        <v>0</v>
      </c>
      <c r="N4839" s="42">
        <f>IF($D4839="",0,COUNTIF(BankAccts,$D4839))</f>
        <v>0</v>
      </c>
    </row>
    <row r="4840" spans="1:14">
      <c r="A4840" s="38">
        <f>IF(Txn!$B2426="","",Txn!$B2426)</f>
        <v>0</v>
      </c>
      <c r="B4840" s="38">
        <f>IF(Txn!$B2426="","",Txn!$C2426)</f>
        <v>0</v>
      </c>
      <c r="C4840" s="39">
        <f>IF(Txn!$B2426="","","تراکنش بانکی")</f>
        <v>0</v>
      </c>
      <c r="D4840" s="38">
        <f>IF(Txn!$B2426="","",IF(IF(Txn!$U2426="TRF",Txn!$Y2426,Txn!$Z2426)="","",IF(Txn!$U2426="TRF",Txn!$Y2426,Txn!$Z2426)))</f>
        <v>0</v>
      </c>
      <c r="E4840" s="39">
        <f>IF($D4840="","",IFERROR(VLOOKUP($D4840,AcctTbl,2,0),""))</f>
        <v>0</v>
      </c>
      <c r="F4840" s="39">
        <f>IF($D4840="","",IFERROR(VLOOKUP($D4840,AcctTbl,3,0),""))</f>
        <v>0</v>
      </c>
      <c r="G4840" s="39">
        <f>IF(Txn!$B2426="","",Txn!$D2426)</f>
        <v>0</v>
      </c>
      <c r="H4840" s="38">
        <f>IF(Txn!$B2426="","",Txn!$E2426)</f>
        <v>0</v>
      </c>
      <c r="I4840" s="40">
        <f>IF(Txn!$B2426="",0,Txn!$Q2426)</f>
        <v>0</v>
      </c>
      <c r="J4840" s="40">
        <f>IF(Txn!$B2426="",0,Txn!$R2426)</f>
        <v>0</v>
      </c>
      <c r="K4840" s="41">
        <f>IF($A4840="","",IFERROR(VALUE(MID($A4840,6,2)),""))</f>
        <v>0</v>
      </c>
      <c r="L4840" s="39">
        <f>IF(Txn!$K2426="","","طرف مقابل — "&amp;Txn!$K2426)</f>
        <v>0</v>
      </c>
      <c r="N4840" s="42">
        <f>IF($D4840="",0,COUNTIF(BankAccts,$D4840))</f>
        <v>0</v>
      </c>
    </row>
    <row r="4841" spans="1:14">
      <c r="A4841" s="38">
        <f>IF(Txn!$B2427="","",Txn!$B2427)</f>
        <v>0</v>
      </c>
      <c r="B4841" s="38">
        <f>IF(Txn!$B2427="","",Txn!$C2427)</f>
        <v>0</v>
      </c>
      <c r="C4841" s="39">
        <f>IF(Txn!$B2427="","","تراکنش بانکی")</f>
        <v>0</v>
      </c>
      <c r="D4841" s="38">
        <f>IF(Txn!$B2427="","",IF(Txn!$X2427="","",Txn!$X2427))</f>
        <v>0</v>
      </c>
      <c r="E4841" s="39">
        <f>IF($D4841="","",IFERROR(VLOOKUP($D4841,AcctTbl,2,0),""))</f>
        <v>0</v>
      </c>
      <c r="F4841" s="39">
        <f>IF($D4841="","",IFERROR(VLOOKUP($D4841,AcctTbl,3,0),""))</f>
        <v>0</v>
      </c>
      <c r="G4841" s="39">
        <f>IF(Txn!$B2427="","",Txn!$D2427)</f>
        <v>0</v>
      </c>
      <c r="H4841" s="38">
        <f>IF(Txn!$B2427="","",Txn!$E2427)</f>
        <v>0</v>
      </c>
      <c r="I4841" s="40">
        <f>IF(Txn!$B2427="",0,Txn!$O2427)</f>
        <v>0</v>
      </c>
      <c r="J4841" s="40">
        <f>IF(Txn!$B2427="",0,Txn!$P2427)</f>
        <v>0</v>
      </c>
      <c r="K4841" s="41">
        <f>IF($A4841="","",IFERROR(VALUE(MID($A4841,6,2)),""))</f>
        <v>0</v>
      </c>
      <c r="L4841" s="39">
        <f>IF(Txn!$K2427="","",Txn!$K2427)</f>
        <v>0</v>
      </c>
      <c r="N4841" s="42">
        <f>IF($D4841="",0,COUNTIF(BankAccts,$D4841))</f>
        <v>0</v>
      </c>
    </row>
    <row r="4842" spans="1:14">
      <c r="A4842" s="38">
        <f>IF(Txn!$B2427="","",Txn!$B2427)</f>
        <v>0</v>
      </c>
      <c r="B4842" s="38">
        <f>IF(Txn!$B2427="","",Txn!$C2427)</f>
        <v>0</v>
      </c>
      <c r="C4842" s="39">
        <f>IF(Txn!$B2427="","","تراکنش بانکی")</f>
        <v>0</v>
      </c>
      <c r="D4842" s="38">
        <f>IF(Txn!$B2427="","",IF(IF(Txn!$U2427="TRF",Txn!$Y2427,Txn!$Z2427)="","",IF(Txn!$U2427="TRF",Txn!$Y2427,Txn!$Z2427)))</f>
        <v>0</v>
      </c>
      <c r="E4842" s="39">
        <f>IF($D4842="","",IFERROR(VLOOKUP($D4842,AcctTbl,2,0),""))</f>
        <v>0</v>
      </c>
      <c r="F4842" s="39">
        <f>IF($D4842="","",IFERROR(VLOOKUP($D4842,AcctTbl,3,0),""))</f>
        <v>0</v>
      </c>
      <c r="G4842" s="39">
        <f>IF(Txn!$B2427="","",Txn!$D2427)</f>
        <v>0</v>
      </c>
      <c r="H4842" s="38">
        <f>IF(Txn!$B2427="","",Txn!$E2427)</f>
        <v>0</v>
      </c>
      <c r="I4842" s="40">
        <f>IF(Txn!$B2427="",0,Txn!$Q2427)</f>
        <v>0</v>
      </c>
      <c r="J4842" s="40">
        <f>IF(Txn!$B2427="",0,Txn!$R2427)</f>
        <v>0</v>
      </c>
      <c r="K4842" s="41">
        <f>IF($A4842="","",IFERROR(VALUE(MID($A4842,6,2)),""))</f>
        <v>0</v>
      </c>
      <c r="L4842" s="39">
        <f>IF(Txn!$K2427="","","طرف مقابل — "&amp;Txn!$K2427)</f>
        <v>0</v>
      </c>
      <c r="N4842" s="42">
        <f>IF($D4842="",0,COUNTIF(BankAccts,$D4842))</f>
        <v>0</v>
      </c>
    </row>
    <row r="4843" spans="1:14">
      <c r="A4843" s="38">
        <f>IF(Txn!$B2428="","",Txn!$B2428)</f>
        <v>0</v>
      </c>
      <c r="B4843" s="38">
        <f>IF(Txn!$B2428="","",Txn!$C2428)</f>
        <v>0</v>
      </c>
      <c r="C4843" s="39">
        <f>IF(Txn!$B2428="","","تراکنش بانکی")</f>
        <v>0</v>
      </c>
      <c r="D4843" s="38">
        <f>IF(Txn!$B2428="","",IF(Txn!$X2428="","",Txn!$X2428))</f>
        <v>0</v>
      </c>
      <c r="E4843" s="39">
        <f>IF($D4843="","",IFERROR(VLOOKUP($D4843,AcctTbl,2,0),""))</f>
        <v>0</v>
      </c>
      <c r="F4843" s="39">
        <f>IF($D4843="","",IFERROR(VLOOKUP($D4843,AcctTbl,3,0),""))</f>
        <v>0</v>
      </c>
      <c r="G4843" s="39">
        <f>IF(Txn!$B2428="","",Txn!$D2428)</f>
        <v>0</v>
      </c>
      <c r="H4843" s="38">
        <f>IF(Txn!$B2428="","",Txn!$E2428)</f>
        <v>0</v>
      </c>
      <c r="I4843" s="40">
        <f>IF(Txn!$B2428="",0,Txn!$O2428)</f>
        <v>0</v>
      </c>
      <c r="J4843" s="40">
        <f>IF(Txn!$B2428="",0,Txn!$P2428)</f>
        <v>0</v>
      </c>
      <c r="K4843" s="41">
        <f>IF($A4843="","",IFERROR(VALUE(MID($A4843,6,2)),""))</f>
        <v>0</v>
      </c>
      <c r="L4843" s="39">
        <f>IF(Txn!$K2428="","",Txn!$K2428)</f>
        <v>0</v>
      </c>
      <c r="N4843" s="42">
        <f>IF($D4843="",0,COUNTIF(BankAccts,$D4843))</f>
        <v>0</v>
      </c>
    </row>
    <row r="4844" spans="1:14">
      <c r="A4844" s="38">
        <f>IF(Txn!$B2428="","",Txn!$B2428)</f>
        <v>0</v>
      </c>
      <c r="B4844" s="38">
        <f>IF(Txn!$B2428="","",Txn!$C2428)</f>
        <v>0</v>
      </c>
      <c r="C4844" s="39">
        <f>IF(Txn!$B2428="","","تراکنش بانکی")</f>
        <v>0</v>
      </c>
      <c r="D4844" s="38">
        <f>IF(Txn!$B2428="","",IF(IF(Txn!$U2428="TRF",Txn!$Y2428,Txn!$Z2428)="","",IF(Txn!$U2428="TRF",Txn!$Y2428,Txn!$Z2428)))</f>
        <v>0</v>
      </c>
      <c r="E4844" s="39">
        <f>IF($D4844="","",IFERROR(VLOOKUP($D4844,AcctTbl,2,0),""))</f>
        <v>0</v>
      </c>
      <c r="F4844" s="39">
        <f>IF($D4844="","",IFERROR(VLOOKUP($D4844,AcctTbl,3,0),""))</f>
        <v>0</v>
      </c>
      <c r="G4844" s="39">
        <f>IF(Txn!$B2428="","",Txn!$D2428)</f>
        <v>0</v>
      </c>
      <c r="H4844" s="38">
        <f>IF(Txn!$B2428="","",Txn!$E2428)</f>
        <v>0</v>
      </c>
      <c r="I4844" s="40">
        <f>IF(Txn!$B2428="",0,Txn!$Q2428)</f>
        <v>0</v>
      </c>
      <c r="J4844" s="40">
        <f>IF(Txn!$B2428="",0,Txn!$R2428)</f>
        <v>0</v>
      </c>
      <c r="K4844" s="41">
        <f>IF($A4844="","",IFERROR(VALUE(MID($A4844,6,2)),""))</f>
        <v>0</v>
      </c>
      <c r="L4844" s="39">
        <f>IF(Txn!$K2428="","","طرف مقابل — "&amp;Txn!$K2428)</f>
        <v>0</v>
      </c>
      <c r="N4844" s="42">
        <f>IF($D4844="",0,COUNTIF(BankAccts,$D4844))</f>
        <v>0</v>
      </c>
    </row>
    <row r="4845" spans="1:14">
      <c r="A4845" s="38">
        <f>IF(Txn!$B2429="","",Txn!$B2429)</f>
        <v>0</v>
      </c>
      <c r="B4845" s="38">
        <f>IF(Txn!$B2429="","",Txn!$C2429)</f>
        <v>0</v>
      </c>
      <c r="C4845" s="39">
        <f>IF(Txn!$B2429="","","تراکنش بانکی")</f>
        <v>0</v>
      </c>
      <c r="D4845" s="38">
        <f>IF(Txn!$B2429="","",IF(Txn!$X2429="","",Txn!$X2429))</f>
        <v>0</v>
      </c>
      <c r="E4845" s="39">
        <f>IF($D4845="","",IFERROR(VLOOKUP($D4845,AcctTbl,2,0),""))</f>
        <v>0</v>
      </c>
      <c r="F4845" s="39">
        <f>IF($D4845="","",IFERROR(VLOOKUP($D4845,AcctTbl,3,0),""))</f>
        <v>0</v>
      </c>
      <c r="G4845" s="39">
        <f>IF(Txn!$B2429="","",Txn!$D2429)</f>
        <v>0</v>
      </c>
      <c r="H4845" s="38">
        <f>IF(Txn!$B2429="","",Txn!$E2429)</f>
        <v>0</v>
      </c>
      <c r="I4845" s="40">
        <f>IF(Txn!$B2429="",0,Txn!$O2429)</f>
        <v>0</v>
      </c>
      <c r="J4845" s="40">
        <f>IF(Txn!$B2429="",0,Txn!$P2429)</f>
        <v>0</v>
      </c>
      <c r="K4845" s="41">
        <f>IF($A4845="","",IFERROR(VALUE(MID($A4845,6,2)),""))</f>
        <v>0</v>
      </c>
      <c r="L4845" s="39">
        <f>IF(Txn!$K2429="","",Txn!$K2429)</f>
        <v>0</v>
      </c>
      <c r="N4845" s="42">
        <f>IF($D4845="",0,COUNTIF(BankAccts,$D4845))</f>
        <v>0</v>
      </c>
    </row>
    <row r="4846" spans="1:14">
      <c r="A4846" s="38">
        <f>IF(Txn!$B2429="","",Txn!$B2429)</f>
        <v>0</v>
      </c>
      <c r="B4846" s="38">
        <f>IF(Txn!$B2429="","",Txn!$C2429)</f>
        <v>0</v>
      </c>
      <c r="C4846" s="39">
        <f>IF(Txn!$B2429="","","تراکنش بانکی")</f>
        <v>0</v>
      </c>
      <c r="D4846" s="38">
        <f>IF(Txn!$B2429="","",IF(IF(Txn!$U2429="TRF",Txn!$Y2429,Txn!$Z2429)="","",IF(Txn!$U2429="TRF",Txn!$Y2429,Txn!$Z2429)))</f>
        <v>0</v>
      </c>
      <c r="E4846" s="39">
        <f>IF($D4846="","",IFERROR(VLOOKUP($D4846,AcctTbl,2,0),""))</f>
        <v>0</v>
      </c>
      <c r="F4846" s="39">
        <f>IF($D4846="","",IFERROR(VLOOKUP($D4846,AcctTbl,3,0),""))</f>
        <v>0</v>
      </c>
      <c r="G4846" s="39">
        <f>IF(Txn!$B2429="","",Txn!$D2429)</f>
        <v>0</v>
      </c>
      <c r="H4846" s="38">
        <f>IF(Txn!$B2429="","",Txn!$E2429)</f>
        <v>0</v>
      </c>
      <c r="I4846" s="40">
        <f>IF(Txn!$B2429="",0,Txn!$Q2429)</f>
        <v>0</v>
      </c>
      <c r="J4846" s="40">
        <f>IF(Txn!$B2429="",0,Txn!$R2429)</f>
        <v>0</v>
      </c>
      <c r="K4846" s="41">
        <f>IF($A4846="","",IFERROR(VALUE(MID($A4846,6,2)),""))</f>
        <v>0</v>
      </c>
      <c r="L4846" s="39">
        <f>IF(Txn!$K2429="","","طرف مقابل — "&amp;Txn!$K2429)</f>
        <v>0</v>
      </c>
      <c r="N4846" s="42">
        <f>IF($D4846="",0,COUNTIF(BankAccts,$D4846))</f>
        <v>0</v>
      </c>
    </row>
    <row r="4847" spans="1:14">
      <c r="A4847" s="38">
        <f>IF(Txn!$B2430="","",Txn!$B2430)</f>
        <v>0</v>
      </c>
      <c r="B4847" s="38">
        <f>IF(Txn!$B2430="","",Txn!$C2430)</f>
        <v>0</v>
      </c>
      <c r="C4847" s="39">
        <f>IF(Txn!$B2430="","","تراکنش بانکی")</f>
        <v>0</v>
      </c>
      <c r="D4847" s="38">
        <f>IF(Txn!$B2430="","",IF(Txn!$X2430="","",Txn!$X2430))</f>
        <v>0</v>
      </c>
      <c r="E4847" s="39">
        <f>IF($D4847="","",IFERROR(VLOOKUP($D4847,AcctTbl,2,0),""))</f>
        <v>0</v>
      </c>
      <c r="F4847" s="39">
        <f>IF($D4847="","",IFERROR(VLOOKUP($D4847,AcctTbl,3,0),""))</f>
        <v>0</v>
      </c>
      <c r="G4847" s="39">
        <f>IF(Txn!$B2430="","",Txn!$D2430)</f>
        <v>0</v>
      </c>
      <c r="H4847" s="38">
        <f>IF(Txn!$B2430="","",Txn!$E2430)</f>
        <v>0</v>
      </c>
      <c r="I4847" s="40">
        <f>IF(Txn!$B2430="",0,Txn!$O2430)</f>
        <v>0</v>
      </c>
      <c r="J4847" s="40">
        <f>IF(Txn!$B2430="",0,Txn!$P2430)</f>
        <v>0</v>
      </c>
      <c r="K4847" s="41">
        <f>IF($A4847="","",IFERROR(VALUE(MID($A4847,6,2)),""))</f>
        <v>0</v>
      </c>
      <c r="L4847" s="39">
        <f>IF(Txn!$K2430="","",Txn!$K2430)</f>
        <v>0</v>
      </c>
      <c r="N4847" s="42">
        <f>IF($D4847="",0,COUNTIF(BankAccts,$D4847))</f>
        <v>0</v>
      </c>
    </row>
    <row r="4848" spans="1:14">
      <c r="A4848" s="38">
        <f>IF(Txn!$B2430="","",Txn!$B2430)</f>
        <v>0</v>
      </c>
      <c r="B4848" s="38">
        <f>IF(Txn!$B2430="","",Txn!$C2430)</f>
        <v>0</v>
      </c>
      <c r="C4848" s="39">
        <f>IF(Txn!$B2430="","","تراکنش بانکی")</f>
        <v>0</v>
      </c>
      <c r="D4848" s="38">
        <f>IF(Txn!$B2430="","",IF(IF(Txn!$U2430="TRF",Txn!$Y2430,Txn!$Z2430)="","",IF(Txn!$U2430="TRF",Txn!$Y2430,Txn!$Z2430)))</f>
        <v>0</v>
      </c>
      <c r="E4848" s="39">
        <f>IF($D4848="","",IFERROR(VLOOKUP($D4848,AcctTbl,2,0),""))</f>
        <v>0</v>
      </c>
      <c r="F4848" s="39">
        <f>IF($D4848="","",IFERROR(VLOOKUP($D4848,AcctTbl,3,0),""))</f>
        <v>0</v>
      </c>
      <c r="G4848" s="39">
        <f>IF(Txn!$B2430="","",Txn!$D2430)</f>
        <v>0</v>
      </c>
      <c r="H4848" s="38">
        <f>IF(Txn!$B2430="","",Txn!$E2430)</f>
        <v>0</v>
      </c>
      <c r="I4848" s="40">
        <f>IF(Txn!$B2430="",0,Txn!$Q2430)</f>
        <v>0</v>
      </c>
      <c r="J4848" s="40">
        <f>IF(Txn!$B2430="",0,Txn!$R2430)</f>
        <v>0</v>
      </c>
      <c r="K4848" s="41">
        <f>IF($A4848="","",IFERROR(VALUE(MID($A4848,6,2)),""))</f>
        <v>0</v>
      </c>
      <c r="L4848" s="39">
        <f>IF(Txn!$K2430="","","طرف مقابل — "&amp;Txn!$K2430)</f>
        <v>0</v>
      </c>
      <c r="N4848" s="42">
        <f>IF($D4848="",0,COUNTIF(BankAccts,$D4848))</f>
        <v>0</v>
      </c>
    </row>
    <row r="4849" spans="1:14">
      <c r="A4849" s="38">
        <f>IF(Txn!$B2431="","",Txn!$B2431)</f>
        <v>0</v>
      </c>
      <c r="B4849" s="38">
        <f>IF(Txn!$B2431="","",Txn!$C2431)</f>
        <v>0</v>
      </c>
      <c r="C4849" s="39">
        <f>IF(Txn!$B2431="","","تراکنش بانکی")</f>
        <v>0</v>
      </c>
      <c r="D4849" s="38">
        <f>IF(Txn!$B2431="","",IF(Txn!$X2431="","",Txn!$X2431))</f>
        <v>0</v>
      </c>
      <c r="E4849" s="39">
        <f>IF($D4849="","",IFERROR(VLOOKUP($D4849,AcctTbl,2,0),""))</f>
        <v>0</v>
      </c>
      <c r="F4849" s="39">
        <f>IF($D4849="","",IFERROR(VLOOKUP($D4849,AcctTbl,3,0),""))</f>
        <v>0</v>
      </c>
      <c r="G4849" s="39">
        <f>IF(Txn!$B2431="","",Txn!$D2431)</f>
        <v>0</v>
      </c>
      <c r="H4849" s="38">
        <f>IF(Txn!$B2431="","",Txn!$E2431)</f>
        <v>0</v>
      </c>
      <c r="I4849" s="40">
        <f>IF(Txn!$B2431="",0,Txn!$O2431)</f>
        <v>0</v>
      </c>
      <c r="J4849" s="40">
        <f>IF(Txn!$B2431="",0,Txn!$P2431)</f>
        <v>0</v>
      </c>
      <c r="K4849" s="41">
        <f>IF($A4849="","",IFERROR(VALUE(MID($A4849,6,2)),""))</f>
        <v>0</v>
      </c>
      <c r="L4849" s="39">
        <f>IF(Txn!$K2431="","",Txn!$K2431)</f>
        <v>0</v>
      </c>
      <c r="N4849" s="42">
        <f>IF($D4849="",0,COUNTIF(BankAccts,$D4849))</f>
        <v>0</v>
      </c>
    </row>
    <row r="4850" spans="1:14">
      <c r="A4850" s="38">
        <f>IF(Txn!$B2431="","",Txn!$B2431)</f>
        <v>0</v>
      </c>
      <c r="B4850" s="38">
        <f>IF(Txn!$B2431="","",Txn!$C2431)</f>
        <v>0</v>
      </c>
      <c r="C4850" s="39">
        <f>IF(Txn!$B2431="","","تراکنش بانکی")</f>
        <v>0</v>
      </c>
      <c r="D4850" s="38">
        <f>IF(Txn!$B2431="","",IF(IF(Txn!$U2431="TRF",Txn!$Y2431,Txn!$Z2431)="","",IF(Txn!$U2431="TRF",Txn!$Y2431,Txn!$Z2431)))</f>
        <v>0</v>
      </c>
      <c r="E4850" s="39">
        <f>IF($D4850="","",IFERROR(VLOOKUP($D4850,AcctTbl,2,0),""))</f>
        <v>0</v>
      </c>
      <c r="F4850" s="39">
        <f>IF($D4850="","",IFERROR(VLOOKUP($D4850,AcctTbl,3,0),""))</f>
        <v>0</v>
      </c>
      <c r="G4850" s="39">
        <f>IF(Txn!$B2431="","",Txn!$D2431)</f>
        <v>0</v>
      </c>
      <c r="H4850" s="38">
        <f>IF(Txn!$B2431="","",Txn!$E2431)</f>
        <v>0</v>
      </c>
      <c r="I4850" s="40">
        <f>IF(Txn!$B2431="",0,Txn!$Q2431)</f>
        <v>0</v>
      </c>
      <c r="J4850" s="40">
        <f>IF(Txn!$B2431="",0,Txn!$R2431)</f>
        <v>0</v>
      </c>
      <c r="K4850" s="41">
        <f>IF($A4850="","",IFERROR(VALUE(MID($A4850,6,2)),""))</f>
        <v>0</v>
      </c>
      <c r="L4850" s="39">
        <f>IF(Txn!$K2431="","","طرف مقابل — "&amp;Txn!$K2431)</f>
        <v>0</v>
      </c>
      <c r="N4850" s="42">
        <f>IF($D4850="",0,COUNTIF(BankAccts,$D4850))</f>
        <v>0</v>
      </c>
    </row>
    <row r="4851" spans="1:14">
      <c r="A4851" s="38">
        <f>IF(Txn!$B2432="","",Txn!$B2432)</f>
        <v>0</v>
      </c>
      <c r="B4851" s="38">
        <f>IF(Txn!$B2432="","",Txn!$C2432)</f>
        <v>0</v>
      </c>
      <c r="C4851" s="39">
        <f>IF(Txn!$B2432="","","تراکنش بانکی")</f>
        <v>0</v>
      </c>
      <c r="D4851" s="38">
        <f>IF(Txn!$B2432="","",IF(Txn!$X2432="","",Txn!$X2432))</f>
        <v>0</v>
      </c>
      <c r="E4851" s="39">
        <f>IF($D4851="","",IFERROR(VLOOKUP($D4851,AcctTbl,2,0),""))</f>
        <v>0</v>
      </c>
      <c r="F4851" s="39">
        <f>IF($D4851="","",IFERROR(VLOOKUP($D4851,AcctTbl,3,0),""))</f>
        <v>0</v>
      </c>
      <c r="G4851" s="39">
        <f>IF(Txn!$B2432="","",Txn!$D2432)</f>
        <v>0</v>
      </c>
      <c r="H4851" s="38">
        <f>IF(Txn!$B2432="","",Txn!$E2432)</f>
        <v>0</v>
      </c>
      <c r="I4851" s="40">
        <f>IF(Txn!$B2432="",0,Txn!$O2432)</f>
        <v>0</v>
      </c>
      <c r="J4851" s="40">
        <f>IF(Txn!$B2432="",0,Txn!$P2432)</f>
        <v>0</v>
      </c>
      <c r="K4851" s="41">
        <f>IF($A4851="","",IFERROR(VALUE(MID($A4851,6,2)),""))</f>
        <v>0</v>
      </c>
      <c r="L4851" s="39">
        <f>IF(Txn!$K2432="","",Txn!$K2432)</f>
        <v>0</v>
      </c>
      <c r="N4851" s="42">
        <f>IF($D4851="",0,COUNTIF(BankAccts,$D4851))</f>
        <v>0</v>
      </c>
    </row>
    <row r="4852" spans="1:14">
      <c r="A4852" s="38">
        <f>IF(Txn!$B2432="","",Txn!$B2432)</f>
        <v>0</v>
      </c>
      <c r="B4852" s="38">
        <f>IF(Txn!$B2432="","",Txn!$C2432)</f>
        <v>0</v>
      </c>
      <c r="C4852" s="39">
        <f>IF(Txn!$B2432="","","تراکنش بانکی")</f>
        <v>0</v>
      </c>
      <c r="D4852" s="38">
        <f>IF(Txn!$B2432="","",IF(IF(Txn!$U2432="TRF",Txn!$Y2432,Txn!$Z2432)="","",IF(Txn!$U2432="TRF",Txn!$Y2432,Txn!$Z2432)))</f>
        <v>0</v>
      </c>
      <c r="E4852" s="39">
        <f>IF($D4852="","",IFERROR(VLOOKUP($D4852,AcctTbl,2,0),""))</f>
        <v>0</v>
      </c>
      <c r="F4852" s="39">
        <f>IF($D4852="","",IFERROR(VLOOKUP($D4852,AcctTbl,3,0),""))</f>
        <v>0</v>
      </c>
      <c r="G4852" s="39">
        <f>IF(Txn!$B2432="","",Txn!$D2432)</f>
        <v>0</v>
      </c>
      <c r="H4852" s="38">
        <f>IF(Txn!$B2432="","",Txn!$E2432)</f>
        <v>0</v>
      </c>
      <c r="I4852" s="40">
        <f>IF(Txn!$B2432="",0,Txn!$Q2432)</f>
        <v>0</v>
      </c>
      <c r="J4852" s="40">
        <f>IF(Txn!$B2432="",0,Txn!$R2432)</f>
        <v>0</v>
      </c>
      <c r="K4852" s="41">
        <f>IF($A4852="","",IFERROR(VALUE(MID($A4852,6,2)),""))</f>
        <v>0</v>
      </c>
      <c r="L4852" s="39">
        <f>IF(Txn!$K2432="","","طرف مقابل — "&amp;Txn!$K2432)</f>
        <v>0</v>
      </c>
      <c r="N4852" s="42">
        <f>IF($D4852="",0,COUNTIF(BankAccts,$D4852))</f>
        <v>0</v>
      </c>
    </row>
    <row r="4853" spans="1:14">
      <c r="A4853" s="38">
        <f>IF(Txn!$B2433="","",Txn!$B2433)</f>
        <v>0</v>
      </c>
      <c r="B4853" s="38">
        <f>IF(Txn!$B2433="","",Txn!$C2433)</f>
        <v>0</v>
      </c>
      <c r="C4853" s="39">
        <f>IF(Txn!$B2433="","","تراکنش بانکی")</f>
        <v>0</v>
      </c>
      <c r="D4853" s="38">
        <f>IF(Txn!$B2433="","",IF(Txn!$X2433="","",Txn!$X2433))</f>
        <v>0</v>
      </c>
      <c r="E4853" s="39">
        <f>IF($D4853="","",IFERROR(VLOOKUP($D4853,AcctTbl,2,0),""))</f>
        <v>0</v>
      </c>
      <c r="F4853" s="39">
        <f>IF($D4853="","",IFERROR(VLOOKUP($D4853,AcctTbl,3,0),""))</f>
        <v>0</v>
      </c>
      <c r="G4853" s="39">
        <f>IF(Txn!$B2433="","",Txn!$D2433)</f>
        <v>0</v>
      </c>
      <c r="H4853" s="38">
        <f>IF(Txn!$B2433="","",Txn!$E2433)</f>
        <v>0</v>
      </c>
      <c r="I4853" s="40">
        <f>IF(Txn!$B2433="",0,Txn!$O2433)</f>
        <v>0</v>
      </c>
      <c r="J4853" s="40">
        <f>IF(Txn!$B2433="",0,Txn!$P2433)</f>
        <v>0</v>
      </c>
      <c r="K4853" s="41">
        <f>IF($A4853="","",IFERROR(VALUE(MID($A4853,6,2)),""))</f>
        <v>0</v>
      </c>
      <c r="L4853" s="39">
        <f>IF(Txn!$K2433="","",Txn!$K2433)</f>
        <v>0</v>
      </c>
      <c r="N4853" s="42">
        <f>IF($D4853="",0,COUNTIF(BankAccts,$D4853))</f>
        <v>0</v>
      </c>
    </row>
    <row r="4854" spans="1:14">
      <c r="A4854" s="38">
        <f>IF(Txn!$B2433="","",Txn!$B2433)</f>
        <v>0</v>
      </c>
      <c r="B4854" s="38">
        <f>IF(Txn!$B2433="","",Txn!$C2433)</f>
        <v>0</v>
      </c>
      <c r="C4854" s="39">
        <f>IF(Txn!$B2433="","","تراکنش بانکی")</f>
        <v>0</v>
      </c>
      <c r="D4854" s="38">
        <f>IF(Txn!$B2433="","",IF(IF(Txn!$U2433="TRF",Txn!$Y2433,Txn!$Z2433)="","",IF(Txn!$U2433="TRF",Txn!$Y2433,Txn!$Z2433)))</f>
        <v>0</v>
      </c>
      <c r="E4854" s="39">
        <f>IF($D4854="","",IFERROR(VLOOKUP($D4854,AcctTbl,2,0),""))</f>
        <v>0</v>
      </c>
      <c r="F4854" s="39">
        <f>IF($D4854="","",IFERROR(VLOOKUP($D4854,AcctTbl,3,0),""))</f>
        <v>0</v>
      </c>
      <c r="G4854" s="39">
        <f>IF(Txn!$B2433="","",Txn!$D2433)</f>
        <v>0</v>
      </c>
      <c r="H4854" s="38">
        <f>IF(Txn!$B2433="","",Txn!$E2433)</f>
        <v>0</v>
      </c>
      <c r="I4854" s="40">
        <f>IF(Txn!$B2433="",0,Txn!$Q2433)</f>
        <v>0</v>
      </c>
      <c r="J4854" s="40">
        <f>IF(Txn!$B2433="",0,Txn!$R2433)</f>
        <v>0</v>
      </c>
      <c r="K4854" s="41">
        <f>IF($A4854="","",IFERROR(VALUE(MID($A4854,6,2)),""))</f>
        <v>0</v>
      </c>
      <c r="L4854" s="39">
        <f>IF(Txn!$K2433="","","طرف مقابل — "&amp;Txn!$K2433)</f>
        <v>0</v>
      </c>
      <c r="N4854" s="42">
        <f>IF($D4854="",0,COUNTIF(BankAccts,$D4854))</f>
        <v>0</v>
      </c>
    </row>
    <row r="4855" spans="1:14">
      <c r="A4855" s="38">
        <f>IF(Txn!$B2434="","",Txn!$B2434)</f>
        <v>0</v>
      </c>
      <c r="B4855" s="38">
        <f>IF(Txn!$B2434="","",Txn!$C2434)</f>
        <v>0</v>
      </c>
      <c r="C4855" s="39">
        <f>IF(Txn!$B2434="","","تراکنش بانکی")</f>
        <v>0</v>
      </c>
      <c r="D4855" s="38">
        <f>IF(Txn!$B2434="","",IF(Txn!$X2434="","",Txn!$X2434))</f>
        <v>0</v>
      </c>
      <c r="E4855" s="39">
        <f>IF($D4855="","",IFERROR(VLOOKUP($D4855,AcctTbl,2,0),""))</f>
        <v>0</v>
      </c>
      <c r="F4855" s="39">
        <f>IF($D4855="","",IFERROR(VLOOKUP($D4855,AcctTbl,3,0),""))</f>
        <v>0</v>
      </c>
      <c r="G4855" s="39">
        <f>IF(Txn!$B2434="","",Txn!$D2434)</f>
        <v>0</v>
      </c>
      <c r="H4855" s="38">
        <f>IF(Txn!$B2434="","",Txn!$E2434)</f>
        <v>0</v>
      </c>
      <c r="I4855" s="40">
        <f>IF(Txn!$B2434="",0,Txn!$O2434)</f>
        <v>0</v>
      </c>
      <c r="J4855" s="40">
        <f>IF(Txn!$B2434="",0,Txn!$P2434)</f>
        <v>0</v>
      </c>
      <c r="K4855" s="41">
        <f>IF($A4855="","",IFERROR(VALUE(MID($A4855,6,2)),""))</f>
        <v>0</v>
      </c>
      <c r="L4855" s="39">
        <f>IF(Txn!$K2434="","",Txn!$K2434)</f>
        <v>0</v>
      </c>
      <c r="N4855" s="42">
        <f>IF($D4855="",0,COUNTIF(BankAccts,$D4855))</f>
        <v>0</v>
      </c>
    </row>
    <row r="4856" spans="1:14">
      <c r="A4856" s="38">
        <f>IF(Txn!$B2434="","",Txn!$B2434)</f>
        <v>0</v>
      </c>
      <c r="B4856" s="38">
        <f>IF(Txn!$B2434="","",Txn!$C2434)</f>
        <v>0</v>
      </c>
      <c r="C4856" s="39">
        <f>IF(Txn!$B2434="","","تراکنش بانکی")</f>
        <v>0</v>
      </c>
      <c r="D4856" s="38">
        <f>IF(Txn!$B2434="","",IF(IF(Txn!$U2434="TRF",Txn!$Y2434,Txn!$Z2434)="","",IF(Txn!$U2434="TRF",Txn!$Y2434,Txn!$Z2434)))</f>
        <v>0</v>
      </c>
      <c r="E4856" s="39">
        <f>IF($D4856="","",IFERROR(VLOOKUP($D4856,AcctTbl,2,0),""))</f>
        <v>0</v>
      </c>
      <c r="F4856" s="39">
        <f>IF($D4856="","",IFERROR(VLOOKUP($D4856,AcctTbl,3,0),""))</f>
        <v>0</v>
      </c>
      <c r="G4856" s="39">
        <f>IF(Txn!$B2434="","",Txn!$D2434)</f>
        <v>0</v>
      </c>
      <c r="H4856" s="38">
        <f>IF(Txn!$B2434="","",Txn!$E2434)</f>
        <v>0</v>
      </c>
      <c r="I4856" s="40">
        <f>IF(Txn!$B2434="",0,Txn!$Q2434)</f>
        <v>0</v>
      </c>
      <c r="J4856" s="40">
        <f>IF(Txn!$B2434="",0,Txn!$R2434)</f>
        <v>0</v>
      </c>
      <c r="K4856" s="41">
        <f>IF($A4856="","",IFERROR(VALUE(MID($A4856,6,2)),""))</f>
        <v>0</v>
      </c>
      <c r="L4856" s="39">
        <f>IF(Txn!$K2434="","","طرف مقابل — "&amp;Txn!$K2434)</f>
        <v>0</v>
      </c>
      <c r="N4856" s="42">
        <f>IF($D4856="",0,COUNTIF(BankAccts,$D4856))</f>
        <v>0</v>
      </c>
    </row>
    <row r="4857" spans="1:14">
      <c r="A4857" s="38">
        <f>IF(Txn!$B2435="","",Txn!$B2435)</f>
        <v>0</v>
      </c>
      <c r="B4857" s="38">
        <f>IF(Txn!$B2435="","",Txn!$C2435)</f>
        <v>0</v>
      </c>
      <c r="C4857" s="39">
        <f>IF(Txn!$B2435="","","تراکنش بانکی")</f>
        <v>0</v>
      </c>
      <c r="D4857" s="38">
        <f>IF(Txn!$B2435="","",IF(Txn!$X2435="","",Txn!$X2435))</f>
        <v>0</v>
      </c>
      <c r="E4857" s="39">
        <f>IF($D4857="","",IFERROR(VLOOKUP($D4857,AcctTbl,2,0),""))</f>
        <v>0</v>
      </c>
      <c r="F4857" s="39">
        <f>IF($D4857="","",IFERROR(VLOOKUP($D4857,AcctTbl,3,0),""))</f>
        <v>0</v>
      </c>
      <c r="G4857" s="39">
        <f>IF(Txn!$B2435="","",Txn!$D2435)</f>
        <v>0</v>
      </c>
      <c r="H4857" s="38">
        <f>IF(Txn!$B2435="","",Txn!$E2435)</f>
        <v>0</v>
      </c>
      <c r="I4857" s="40">
        <f>IF(Txn!$B2435="",0,Txn!$O2435)</f>
        <v>0</v>
      </c>
      <c r="J4857" s="40">
        <f>IF(Txn!$B2435="",0,Txn!$P2435)</f>
        <v>0</v>
      </c>
      <c r="K4857" s="41">
        <f>IF($A4857="","",IFERROR(VALUE(MID($A4857,6,2)),""))</f>
        <v>0</v>
      </c>
      <c r="L4857" s="39">
        <f>IF(Txn!$K2435="","",Txn!$K2435)</f>
        <v>0</v>
      </c>
      <c r="N4857" s="42">
        <f>IF($D4857="",0,COUNTIF(BankAccts,$D4857))</f>
        <v>0</v>
      </c>
    </row>
    <row r="4858" spans="1:14">
      <c r="A4858" s="38">
        <f>IF(Txn!$B2435="","",Txn!$B2435)</f>
        <v>0</v>
      </c>
      <c r="B4858" s="38">
        <f>IF(Txn!$B2435="","",Txn!$C2435)</f>
        <v>0</v>
      </c>
      <c r="C4858" s="39">
        <f>IF(Txn!$B2435="","","تراکنش بانکی")</f>
        <v>0</v>
      </c>
      <c r="D4858" s="38">
        <f>IF(Txn!$B2435="","",IF(IF(Txn!$U2435="TRF",Txn!$Y2435,Txn!$Z2435)="","",IF(Txn!$U2435="TRF",Txn!$Y2435,Txn!$Z2435)))</f>
        <v>0</v>
      </c>
      <c r="E4858" s="39">
        <f>IF($D4858="","",IFERROR(VLOOKUP($D4858,AcctTbl,2,0),""))</f>
        <v>0</v>
      </c>
      <c r="F4858" s="39">
        <f>IF($D4858="","",IFERROR(VLOOKUP($D4858,AcctTbl,3,0),""))</f>
        <v>0</v>
      </c>
      <c r="G4858" s="39">
        <f>IF(Txn!$B2435="","",Txn!$D2435)</f>
        <v>0</v>
      </c>
      <c r="H4858" s="38">
        <f>IF(Txn!$B2435="","",Txn!$E2435)</f>
        <v>0</v>
      </c>
      <c r="I4858" s="40">
        <f>IF(Txn!$B2435="",0,Txn!$Q2435)</f>
        <v>0</v>
      </c>
      <c r="J4858" s="40">
        <f>IF(Txn!$B2435="",0,Txn!$R2435)</f>
        <v>0</v>
      </c>
      <c r="K4858" s="41">
        <f>IF($A4858="","",IFERROR(VALUE(MID($A4858,6,2)),""))</f>
        <v>0</v>
      </c>
      <c r="L4858" s="39">
        <f>IF(Txn!$K2435="","","طرف مقابل — "&amp;Txn!$K2435)</f>
        <v>0</v>
      </c>
      <c r="N4858" s="42">
        <f>IF($D4858="",0,COUNTIF(BankAccts,$D4858))</f>
        <v>0</v>
      </c>
    </row>
    <row r="4859" spans="1:14">
      <c r="A4859" s="38">
        <f>IF(Txn!$B2436="","",Txn!$B2436)</f>
        <v>0</v>
      </c>
      <c r="B4859" s="38">
        <f>IF(Txn!$B2436="","",Txn!$C2436)</f>
        <v>0</v>
      </c>
      <c r="C4859" s="39">
        <f>IF(Txn!$B2436="","","تراکنش بانکی")</f>
        <v>0</v>
      </c>
      <c r="D4859" s="38">
        <f>IF(Txn!$B2436="","",IF(Txn!$X2436="","",Txn!$X2436))</f>
        <v>0</v>
      </c>
      <c r="E4859" s="39">
        <f>IF($D4859="","",IFERROR(VLOOKUP($D4859,AcctTbl,2,0),""))</f>
        <v>0</v>
      </c>
      <c r="F4859" s="39">
        <f>IF($D4859="","",IFERROR(VLOOKUP($D4859,AcctTbl,3,0),""))</f>
        <v>0</v>
      </c>
      <c r="G4859" s="39">
        <f>IF(Txn!$B2436="","",Txn!$D2436)</f>
        <v>0</v>
      </c>
      <c r="H4859" s="38">
        <f>IF(Txn!$B2436="","",Txn!$E2436)</f>
        <v>0</v>
      </c>
      <c r="I4859" s="40">
        <f>IF(Txn!$B2436="",0,Txn!$O2436)</f>
        <v>0</v>
      </c>
      <c r="J4859" s="40">
        <f>IF(Txn!$B2436="",0,Txn!$P2436)</f>
        <v>0</v>
      </c>
      <c r="K4859" s="41">
        <f>IF($A4859="","",IFERROR(VALUE(MID($A4859,6,2)),""))</f>
        <v>0</v>
      </c>
      <c r="L4859" s="39">
        <f>IF(Txn!$K2436="","",Txn!$K2436)</f>
        <v>0</v>
      </c>
      <c r="N4859" s="42">
        <f>IF($D4859="",0,COUNTIF(BankAccts,$D4859))</f>
        <v>0</v>
      </c>
    </row>
    <row r="4860" spans="1:14">
      <c r="A4860" s="38">
        <f>IF(Txn!$B2436="","",Txn!$B2436)</f>
        <v>0</v>
      </c>
      <c r="B4860" s="38">
        <f>IF(Txn!$B2436="","",Txn!$C2436)</f>
        <v>0</v>
      </c>
      <c r="C4860" s="39">
        <f>IF(Txn!$B2436="","","تراکنش بانکی")</f>
        <v>0</v>
      </c>
      <c r="D4860" s="38">
        <f>IF(Txn!$B2436="","",IF(IF(Txn!$U2436="TRF",Txn!$Y2436,Txn!$Z2436)="","",IF(Txn!$U2436="TRF",Txn!$Y2436,Txn!$Z2436)))</f>
        <v>0</v>
      </c>
      <c r="E4860" s="39">
        <f>IF($D4860="","",IFERROR(VLOOKUP($D4860,AcctTbl,2,0),""))</f>
        <v>0</v>
      </c>
      <c r="F4860" s="39">
        <f>IF($D4860="","",IFERROR(VLOOKUP($D4860,AcctTbl,3,0),""))</f>
        <v>0</v>
      </c>
      <c r="G4860" s="39">
        <f>IF(Txn!$B2436="","",Txn!$D2436)</f>
        <v>0</v>
      </c>
      <c r="H4860" s="38">
        <f>IF(Txn!$B2436="","",Txn!$E2436)</f>
        <v>0</v>
      </c>
      <c r="I4860" s="40">
        <f>IF(Txn!$B2436="",0,Txn!$Q2436)</f>
        <v>0</v>
      </c>
      <c r="J4860" s="40">
        <f>IF(Txn!$B2436="",0,Txn!$R2436)</f>
        <v>0</v>
      </c>
      <c r="K4860" s="41">
        <f>IF($A4860="","",IFERROR(VALUE(MID($A4860,6,2)),""))</f>
        <v>0</v>
      </c>
      <c r="L4860" s="39">
        <f>IF(Txn!$K2436="","","طرف مقابل — "&amp;Txn!$K2436)</f>
        <v>0</v>
      </c>
      <c r="N4860" s="42">
        <f>IF($D4860="",0,COUNTIF(BankAccts,$D4860))</f>
        <v>0</v>
      </c>
    </row>
    <row r="4861" spans="1:14">
      <c r="A4861" s="38">
        <f>IF(Txn!$B2437="","",Txn!$B2437)</f>
        <v>0</v>
      </c>
      <c r="B4861" s="38">
        <f>IF(Txn!$B2437="","",Txn!$C2437)</f>
        <v>0</v>
      </c>
      <c r="C4861" s="39">
        <f>IF(Txn!$B2437="","","تراکنش بانکی")</f>
        <v>0</v>
      </c>
      <c r="D4861" s="38">
        <f>IF(Txn!$B2437="","",IF(Txn!$X2437="","",Txn!$X2437))</f>
        <v>0</v>
      </c>
      <c r="E4861" s="39">
        <f>IF($D4861="","",IFERROR(VLOOKUP($D4861,AcctTbl,2,0),""))</f>
        <v>0</v>
      </c>
      <c r="F4861" s="39">
        <f>IF($D4861="","",IFERROR(VLOOKUP($D4861,AcctTbl,3,0),""))</f>
        <v>0</v>
      </c>
      <c r="G4861" s="39">
        <f>IF(Txn!$B2437="","",Txn!$D2437)</f>
        <v>0</v>
      </c>
      <c r="H4861" s="38">
        <f>IF(Txn!$B2437="","",Txn!$E2437)</f>
        <v>0</v>
      </c>
      <c r="I4861" s="40">
        <f>IF(Txn!$B2437="",0,Txn!$O2437)</f>
        <v>0</v>
      </c>
      <c r="J4861" s="40">
        <f>IF(Txn!$B2437="",0,Txn!$P2437)</f>
        <v>0</v>
      </c>
      <c r="K4861" s="41">
        <f>IF($A4861="","",IFERROR(VALUE(MID($A4861,6,2)),""))</f>
        <v>0</v>
      </c>
      <c r="L4861" s="39">
        <f>IF(Txn!$K2437="","",Txn!$K2437)</f>
        <v>0</v>
      </c>
      <c r="N4861" s="42">
        <f>IF($D4861="",0,COUNTIF(BankAccts,$D4861))</f>
        <v>0</v>
      </c>
    </row>
    <row r="4862" spans="1:14">
      <c r="A4862" s="38">
        <f>IF(Txn!$B2437="","",Txn!$B2437)</f>
        <v>0</v>
      </c>
      <c r="B4862" s="38">
        <f>IF(Txn!$B2437="","",Txn!$C2437)</f>
        <v>0</v>
      </c>
      <c r="C4862" s="39">
        <f>IF(Txn!$B2437="","","تراکنش بانکی")</f>
        <v>0</v>
      </c>
      <c r="D4862" s="38">
        <f>IF(Txn!$B2437="","",IF(IF(Txn!$U2437="TRF",Txn!$Y2437,Txn!$Z2437)="","",IF(Txn!$U2437="TRF",Txn!$Y2437,Txn!$Z2437)))</f>
        <v>0</v>
      </c>
      <c r="E4862" s="39">
        <f>IF($D4862="","",IFERROR(VLOOKUP($D4862,AcctTbl,2,0),""))</f>
        <v>0</v>
      </c>
      <c r="F4862" s="39">
        <f>IF($D4862="","",IFERROR(VLOOKUP($D4862,AcctTbl,3,0),""))</f>
        <v>0</v>
      </c>
      <c r="G4862" s="39">
        <f>IF(Txn!$B2437="","",Txn!$D2437)</f>
        <v>0</v>
      </c>
      <c r="H4862" s="38">
        <f>IF(Txn!$B2437="","",Txn!$E2437)</f>
        <v>0</v>
      </c>
      <c r="I4862" s="40">
        <f>IF(Txn!$B2437="",0,Txn!$Q2437)</f>
        <v>0</v>
      </c>
      <c r="J4862" s="40">
        <f>IF(Txn!$B2437="",0,Txn!$R2437)</f>
        <v>0</v>
      </c>
      <c r="K4862" s="41">
        <f>IF($A4862="","",IFERROR(VALUE(MID($A4862,6,2)),""))</f>
        <v>0</v>
      </c>
      <c r="L4862" s="39">
        <f>IF(Txn!$K2437="","","طرف مقابل — "&amp;Txn!$K2437)</f>
        <v>0</v>
      </c>
      <c r="N4862" s="42">
        <f>IF($D4862="",0,COUNTIF(BankAccts,$D4862))</f>
        <v>0</v>
      </c>
    </row>
    <row r="4863" spans="1:14">
      <c r="A4863" s="38">
        <f>IF(Txn!$B2438="","",Txn!$B2438)</f>
        <v>0</v>
      </c>
      <c r="B4863" s="38">
        <f>IF(Txn!$B2438="","",Txn!$C2438)</f>
        <v>0</v>
      </c>
      <c r="C4863" s="39">
        <f>IF(Txn!$B2438="","","تراکنش بانکی")</f>
        <v>0</v>
      </c>
      <c r="D4863" s="38">
        <f>IF(Txn!$B2438="","",IF(Txn!$X2438="","",Txn!$X2438))</f>
        <v>0</v>
      </c>
      <c r="E4863" s="39">
        <f>IF($D4863="","",IFERROR(VLOOKUP($D4863,AcctTbl,2,0),""))</f>
        <v>0</v>
      </c>
      <c r="F4863" s="39">
        <f>IF($D4863="","",IFERROR(VLOOKUP($D4863,AcctTbl,3,0),""))</f>
        <v>0</v>
      </c>
      <c r="G4863" s="39">
        <f>IF(Txn!$B2438="","",Txn!$D2438)</f>
        <v>0</v>
      </c>
      <c r="H4863" s="38">
        <f>IF(Txn!$B2438="","",Txn!$E2438)</f>
        <v>0</v>
      </c>
      <c r="I4863" s="40">
        <f>IF(Txn!$B2438="",0,Txn!$O2438)</f>
        <v>0</v>
      </c>
      <c r="J4863" s="40">
        <f>IF(Txn!$B2438="",0,Txn!$P2438)</f>
        <v>0</v>
      </c>
      <c r="K4863" s="41">
        <f>IF($A4863="","",IFERROR(VALUE(MID($A4863,6,2)),""))</f>
        <v>0</v>
      </c>
      <c r="L4863" s="39">
        <f>IF(Txn!$K2438="","",Txn!$K2438)</f>
        <v>0</v>
      </c>
      <c r="N4863" s="42">
        <f>IF($D4863="",0,COUNTIF(BankAccts,$D4863))</f>
        <v>0</v>
      </c>
    </row>
    <row r="4864" spans="1:14">
      <c r="A4864" s="38">
        <f>IF(Txn!$B2438="","",Txn!$B2438)</f>
        <v>0</v>
      </c>
      <c r="B4864" s="38">
        <f>IF(Txn!$B2438="","",Txn!$C2438)</f>
        <v>0</v>
      </c>
      <c r="C4864" s="39">
        <f>IF(Txn!$B2438="","","تراکنش بانکی")</f>
        <v>0</v>
      </c>
      <c r="D4864" s="38">
        <f>IF(Txn!$B2438="","",IF(IF(Txn!$U2438="TRF",Txn!$Y2438,Txn!$Z2438)="","",IF(Txn!$U2438="TRF",Txn!$Y2438,Txn!$Z2438)))</f>
        <v>0</v>
      </c>
      <c r="E4864" s="39">
        <f>IF($D4864="","",IFERROR(VLOOKUP($D4864,AcctTbl,2,0),""))</f>
        <v>0</v>
      </c>
      <c r="F4864" s="39">
        <f>IF($D4864="","",IFERROR(VLOOKUP($D4864,AcctTbl,3,0),""))</f>
        <v>0</v>
      </c>
      <c r="G4864" s="39">
        <f>IF(Txn!$B2438="","",Txn!$D2438)</f>
        <v>0</v>
      </c>
      <c r="H4864" s="38">
        <f>IF(Txn!$B2438="","",Txn!$E2438)</f>
        <v>0</v>
      </c>
      <c r="I4864" s="40">
        <f>IF(Txn!$B2438="",0,Txn!$Q2438)</f>
        <v>0</v>
      </c>
      <c r="J4864" s="40">
        <f>IF(Txn!$B2438="",0,Txn!$R2438)</f>
        <v>0</v>
      </c>
      <c r="K4864" s="41">
        <f>IF($A4864="","",IFERROR(VALUE(MID($A4864,6,2)),""))</f>
        <v>0</v>
      </c>
      <c r="L4864" s="39">
        <f>IF(Txn!$K2438="","","طرف مقابل — "&amp;Txn!$K2438)</f>
        <v>0</v>
      </c>
      <c r="N4864" s="42">
        <f>IF($D4864="",0,COUNTIF(BankAccts,$D4864))</f>
        <v>0</v>
      </c>
    </row>
    <row r="4865" spans="1:14">
      <c r="A4865" s="38">
        <f>IF(Txn!$B2439="","",Txn!$B2439)</f>
        <v>0</v>
      </c>
      <c r="B4865" s="38">
        <f>IF(Txn!$B2439="","",Txn!$C2439)</f>
        <v>0</v>
      </c>
      <c r="C4865" s="39">
        <f>IF(Txn!$B2439="","","تراکنش بانکی")</f>
        <v>0</v>
      </c>
      <c r="D4865" s="38">
        <f>IF(Txn!$B2439="","",IF(Txn!$X2439="","",Txn!$X2439))</f>
        <v>0</v>
      </c>
      <c r="E4865" s="39">
        <f>IF($D4865="","",IFERROR(VLOOKUP($D4865,AcctTbl,2,0),""))</f>
        <v>0</v>
      </c>
      <c r="F4865" s="39">
        <f>IF($D4865="","",IFERROR(VLOOKUP($D4865,AcctTbl,3,0),""))</f>
        <v>0</v>
      </c>
      <c r="G4865" s="39">
        <f>IF(Txn!$B2439="","",Txn!$D2439)</f>
        <v>0</v>
      </c>
      <c r="H4865" s="38">
        <f>IF(Txn!$B2439="","",Txn!$E2439)</f>
        <v>0</v>
      </c>
      <c r="I4865" s="40">
        <f>IF(Txn!$B2439="",0,Txn!$O2439)</f>
        <v>0</v>
      </c>
      <c r="J4865" s="40">
        <f>IF(Txn!$B2439="",0,Txn!$P2439)</f>
        <v>0</v>
      </c>
      <c r="K4865" s="41">
        <f>IF($A4865="","",IFERROR(VALUE(MID($A4865,6,2)),""))</f>
        <v>0</v>
      </c>
      <c r="L4865" s="39">
        <f>IF(Txn!$K2439="","",Txn!$K2439)</f>
        <v>0</v>
      </c>
      <c r="N4865" s="42">
        <f>IF($D4865="",0,COUNTIF(BankAccts,$D4865))</f>
        <v>0</v>
      </c>
    </row>
    <row r="4866" spans="1:14">
      <c r="A4866" s="38">
        <f>IF(Txn!$B2439="","",Txn!$B2439)</f>
        <v>0</v>
      </c>
      <c r="B4866" s="38">
        <f>IF(Txn!$B2439="","",Txn!$C2439)</f>
        <v>0</v>
      </c>
      <c r="C4866" s="39">
        <f>IF(Txn!$B2439="","","تراکنش بانکی")</f>
        <v>0</v>
      </c>
      <c r="D4866" s="38">
        <f>IF(Txn!$B2439="","",IF(IF(Txn!$U2439="TRF",Txn!$Y2439,Txn!$Z2439)="","",IF(Txn!$U2439="TRF",Txn!$Y2439,Txn!$Z2439)))</f>
        <v>0</v>
      </c>
      <c r="E4866" s="39">
        <f>IF($D4866="","",IFERROR(VLOOKUP($D4866,AcctTbl,2,0),""))</f>
        <v>0</v>
      </c>
      <c r="F4866" s="39">
        <f>IF($D4866="","",IFERROR(VLOOKUP($D4866,AcctTbl,3,0),""))</f>
        <v>0</v>
      </c>
      <c r="G4866" s="39">
        <f>IF(Txn!$B2439="","",Txn!$D2439)</f>
        <v>0</v>
      </c>
      <c r="H4866" s="38">
        <f>IF(Txn!$B2439="","",Txn!$E2439)</f>
        <v>0</v>
      </c>
      <c r="I4866" s="40">
        <f>IF(Txn!$B2439="",0,Txn!$Q2439)</f>
        <v>0</v>
      </c>
      <c r="J4866" s="40">
        <f>IF(Txn!$B2439="",0,Txn!$R2439)</f>
        <v>0</v>
      </c>
      <c r="K4866" s="41">
        <f>IF($A4866="","",IFERROR(VALUE(MID($A4866,6,2)),""))</f>
        <v>0</v>
      </c>
      <c r="L4866" s="39">
        <f>IF(Txn!$K2439="","","طرف مقابل — "&amp;Txn!$K2439)</f>
        <v>0</v>
      </c>
      <c r="N4866" s="42">
        <f>IF($D4866="",0,COUNTIF(BankAccts,$D4866))</f>
        <v>0</v>
      </c>
    </row>
    <row r="4867" spans="1:14">
      <c r="A4867" s="38">
        <f>IF(Txn!$B2440="","",Txn!$B2440)</f>
        <v>0</v>
      </c>
      <c r="B4867" s="38">
        <f>IF(Txn!$B2440="","",Txn!$C2440)</f>
        <v>0</v>
      </c>
      <c r="C4867" s="39">
        <f>IF(Txn!$B2440="","","تراکنش بانکی")</f>
        <v>0</v>
      </c>
      <c r="D4867" s="38">
        <f>IF(Txn!$B2440="","",IF(Txn!$X2440="","",Txn!$X2440))</f>
        <v>0</v>
      </c>
      <c r="E4867" s="39">
        <f>IF($D4867="","",IFERROR(VLOOKUP($D4867,AcctTbl,2,0),""))</f>
        <v>0</v>
      </c>
      <c r="F4867" s="39">
        <f>IF($D4867="","",IFERROR(VLOOKUP($D4867,AcctTbl,3,0),""))</f>
        <v>0</v>
      </c>
      <c r="G4867" s="39">
        <f>IF(Txn!$B2440="","",Txn!$D2440)</f>
        <v>0</v>
      </c>
      <c r="H4867" s="38">
        <f>IF(Txn!$B2440="","",Txn!$E2440)</f>
        <v>0</v>
      </c>
      <c r="I4867" s="40">
        <f>IF(Txn!$B2440="",0,Txn!$O2440)</f>
        <v>0</v>
      </c>
      <c r="J4867" s="40">
        <f>IF(Txn!$B2440="",0,Txn!$P2440)</f>
        <v>0</v>
      </c>
      <c r="K4867" s="41">
        <f>IF($A4867="","",IFERROR(VALUE(MID($A4867,6,2)),""))</f>
        <v>0</v>
      </c>
      <c r="L4867" s="39">
        <f>IF(Txn!$K2440="","",Txn!$K2440)</f>
        <v>0</v>
      </c>
      <c r="N4867" s="42">
        <f>IF($D4867="",0,COUNTIF(BankAccts,$D4867))</f>
        <v>0</v>
      </c>
    </row>
    <row r="4868" spans="1:14">
      <c r="A4868" s="38">
        <f>IF(Txn!$B2440="","",Txn!$B2440)</f>
        <v>0</v>
      </c>
      <c r="B4868" s="38">
        <f>IF(Txn!$B2440="","",Txn!$C2440)</f>
        <v>0</v>
      </c>
      <c r="C4868" s="39">
        <f>IF(Txn!$B2440="","","تراکنش بانکی")</f>
        <v>0</v>
      </c>
      <c r="D4868" s="38">
        <f>IF(Txn!$B2440="","",IF(IF(Txn!$U2440="TRF",Txn!$Y2440,Txn!$Z2440)="","",IF(Txn!$U2440="TRF",Txn!$Y2440,Txn!$Z2440)))</f>
        <v>0</v>
      </c>
      <c r="E4868" s="39">
        <f>IF($D4868="","",IFERROR(VLOOKUP($D4868,AcctTbl,2,0),""))</f>
        <v>0</v>
      </c>
      <c r="F4868" s="39">
        <f>IF($D4868="","",IFERROR(VLOOKUP($D4868,AcctTbl,3,0),""))</f>
        <v>0</v>
      </c>
      <c r="G4868" s="39">
        <f>IF(Txn!$B2440="","",Txn!$D2440)</f>
        <v>0</v>
      </c>
      <c r="H4868" s="38">
        <f>IF(Txn!$B2440="","",Txn!$E2440)</f>
        <v>0</v>
      </c>
      <c r="I4868" s="40">
        <f>IF(Txn!$B2440="",0,Txn!$Q2440)</f>
        <v>0</v>
      </c>
      <c r="J4868" s="40">
        <f>IF(Txn!$B2440="",0,Txn!$R2440)</f>
        <v>0</v>
      </c>
      <c r="K4868" s="41">
        <f>IF($A4868="","",IFERROR(VALUE(MID($A4868,6,2)),""))</f>
        <v>0</v>
      </c>
      <c r="L4868" s="39">
        <f>IF(Txn!$K2440="","","طرف مقابل — "&amp;Txn!$K2440)</f>
        <v>0</v>
      </c>
      <c r="N4868" s="42">
        <f>IF($D4868="",0,COUNTIF(BankAccts,$D4868))</f>
        <v>0</v>
      </c>
    </row>
    <row r="4869" spans="1:14">
      <c r="A4869" s="38">
        <f>IF(Txn!$B2441="","",Txn!$B2441)</f>
        <v>0</v>
      </c>
      <c r="B4869" s="38">
        <f>IF(Txn!$B2441="","",Txn!$C2441)</f>
        <v>0</v>
      </c>
      <c r="C4869" s="39">
        <f>IF(Txn!$B2441="","","تراکنش بانکی")</f>
        <v>0</v>
      </c>
      <c r="D4869" s="38">
        <f>IF(Txn!$B2441="","",IF(Txn!$X2441="","",Txn!$X2441))</f>
        <v>0</v>
      </c>
      <c r="E4869" s="39">
        <f>IF($D4869="","",IFERROR(VLOOKUP($D4869,AcctTbl,2,0),""))</f>
        <v>0</v>
      </c>
      <c r="F4869" s="39">
        <f>IF($D4869="","",IFERROR(VLOOKUP($D4869,AcctTbl,3,0),""))</f>
        <v>0</v>
      </c>
      <c r="G4869" s="39">
        <f>IF(Txn!$B2441="","",Txn!$D2441)</f>
        <v>0</v>
      </c>
      <c r="H4869" s="38">
        <f>IF(Txn!$B2441="","",Txn!$E2441)</f>
        <v>0</v>
      </c>
      <c r="I4869" s="40">
        <f>IF(Txn!$B2441="",0,Txn!$O2441)</f>
        <v>0</v>
      </c>
      <c r="J4869" s="40">
        <f>IF(Txn!$B2441="",0,Txn!$P2441)</f>
        <v>0</v>
      </c>
      <c r="K4869" s="41">
        <f>IF($A4869="","",IFERROR(VALUE(MID($A4869,6,2)),""))</f>
        <v>0</v>
      </c>
      <c r="L4869" s="39">
        <f>IF(Txn!$K2441="","",Txn!$K2441)</f>
        <v>0</v>
      </c>
      <c r="N4869" s="42">
        <f>IF($D4869="",0,COUNTIF(BankAccts,$D4869))</f>
        <v>0</v>
      </c>
    </row>
    <row r="4870" spans="1:14">
      <c r="A4870" s="38">
        <f>IF(Txn!$B2441="","",Txn!$B2441)</f>
        <v>0</v>
      </c>
      <c r="B4870" s="38">
        <f>IF(Txn!$B2441="","",Txn!$C2441)</f>
        <v>0</v>
      </c>
      <c r="C4870" s="39">
        <f>IF(Txn!$B2441="","","تراکنش بانکی")</f>
        <v>0</v>
      </c>
      <c r="D4870" s="38">
        <f>IF(Txn!$B2441="","",IF(IF(Txn!$U2441="TRF",Txn!$Y2441,Txn!$Z2441)="","",IF(Txn!$U2441="TRF",Txn!$Y2441,Txn!$Z2441)))</f>
        <v>0</v>
      </c>
      <c r="E4870" s="39">
        <f>IF($D4870="","",IFERROR(VLOOKUP($D4870,AcctTbl,2,0),""))</f>
        <v>0</v>
      </c>
      <c r="F4870" s="39">
        <f>IF($D4870="","",IFERROR(VLOOKUP($D4870,AcctTbl,3,0),""))</f>
        <v>0</v>
      </c>
      <c r="G4870" s="39">
        <f>IF(Txn!$B2441="","",Txn!$D2441)</f>
        <v>0</v>
      </c>
      <c r="H4870" s="38">
        <f>IF(Txn!$B2441="","",Txn!$E2441)</f>
        <v>0</v>
      </c>
      <c r="I4870" s="40">
        <f>IF(Txn!$B2441="",0,Txn!$Q2441)</f>
        <v>0</v>
      </c>
      <c r="J4870" s="40">
        <f>IF(Txn!$B2441="",0,Txn!$R2441)</f>
        <v>0</v>
      </c>
      <c r="K4870" s="41">
        <f>IF($A4870="","",IFERROR(VALUE(MID($A4870,6,2)),""))</f>
        <v>0</v>
      </c>
      <c r="L4870" s="39">
        <f>IF(Txn!$K2441="","","طرف مقابل — "&amp;Txn!$K2441)</f>
        <v>0</v>
      </c>
      <c r="N4870" s="42">
        <f>IF($D4870="",0,COUNTIF(BankAccts,$D4870))</f>
        <v>0</v>
      </c>
    </row>
    <row r="4871" spans="1:14">
      <c r="A4871" s="38">
        <f>IF(Txn!$B2442="","",Txn!$B2442)</f>
        <v>0</v>
      </c>
      <c r="B4871" s="38">
        <f>IF(Txn!$B2442="","",Txn!$C2442)</f>
        <v>0</v>
      </c>
      <c r="C4871" s="39">
        <f>IF(Txn!$B2442="","","تراکنش بانکی")</f>
        <v>0</v>
      </c>
      <c r="D4871" s="38">
        <f>IF(Txn!$B2442="","",IF(Txn!$X2442="","",Txn!$X2442))</f>
        <v>0</v>
      </c>
      <c r="E4871" s="39">
        <f>IF($D4871="","",IFERROR(VLOOKUP($D4871,AcctTbl,2,0),""))</f>
        <v>0</v>
      </c>
      <c r="F4871" s="39">
        <f>IF($D4871="","",IFERROR(VLOOKUP($D4871,AcctTbl,3,0),""))</f>
        <v>0</v>
      </c>
      <c r="G4871" s="39">
        <f>IF(Txn!$B2442="","",Txn!$D2442)</f>
        <v>0</v>
      </c>
      <c r="H4871" s="38">
        <f>IF(Txn!$B2442="","",Txn!$E2442)</f>
        <v>0</v>
      </c>
      <c r="I4871" s="40">
        <f>IF(Txn!$B2442="",0,Txn!$O2442)</f>
        <v>0</v>
      </c>
      <c r="J4871" s="40">
        <f>IF(Txn!$B2442="",0,Txn!$P2442)</f>
        <v>0</v>
      </c>
      <c r="K4871" s="41">
        <f>IF($A4871="","",IFERROR(VALUE(MID($A4871,6,2)),""))</f>
        <v>0</v>
      </c>
      <c r="L4871" s="39">
        <f>IF(Txn!$K2442="","",Txn!$K2442)</f>
        <v>0</v>
      </c>
      <c r="N4871" s="42">
        <f>IF($D4871="",0,COUNTIF(BankAccts,$D4871))</f>
        <v>0</v>
      </c>
    </row>
    <row r="4872" spans="1:14">
      <c r="A4872" s="38">
        <f>IF(Txn!$B2442="","",Txn!$B2442)</f>
        <v>0</v>
      </c>
      <c r="B4872" s="38">
        <f>IF(Txn!$B2442="","",Txn!$C2442)</f>
        <v>0</v>
      </c>
      <c r="C4872" s="39">
        <f>IF(Txn!$B2442="","","تراکنش بانکی")</f>
        <v>0</v>
      </c>
      <c r="D4872" s="38">
        <f>IF(Txn!$B2442="","",IF(IF(Txn!$U2442="TRF",Txn!$Y2442,Txn!$Z2442)="","",IF(Txn!$U2442="TRF",Txn!$Y2442,Txn!$Z2442)))</f>
        <v>0</v>
      </c>
      <c r="E4872" s="39">
        <f>IF($D4872="","",IFERROR(VLOOKUP($D4872,AcctTbl,2,0),""))</f>
        <v>0</v>
      </c>
      <c r="F4872" s="39">
        <f>IF($D4872="","",IFERROR(VLOOKUP($D4872,AcctTbl,3,0),""))</f>
        <v>0</v>
      </c>
      <c r="G4872" s="39">
        <f>IF(Txn!$B2442="","",Txn!$D2442)</f>
        <v>0</v>
      </c>
      <c r="H4872" s="38">
        <f>IF(Txn!$B2442="","",Txn!$E2442)</f>
        <v>0</v>
      </c>
      <c r="I4872" s="40">
        <f>IF(Txn!$B2442="",0,Txn!$Q2442)</f>
        <v>0</v>
      </c>
      <c r="J4872" s="40">
        <f>IF(Txn!$B2442="",0,Txn!$R2442)</f>
        <v>0</v>
      </c>
      <c r="K4872" s="41">
        <f>IF($A4872="","",IFERROR(VALUE(MID($A4872,6,2)),""))</f>
        <v>0</v>
      </c>
      <c r="L4872" s="39">
        <f>IF(Txn!$K2442="","","طرف مقابل — "&amp;Txn!$K2442)</f>
        <v>0</v>
      </c>
      <c r="N4872" s="42">
        <f>IF($D4872="",0,COUNTIF(BankAccts,$D4872))</f>
        <v>0</v>
      </c>
    </row>
    <row r="4873" spans="1:14">
      <c r="A4873" s="38">
        <f>IF(Txn!$B2443="","",Txn!$B2443)</f>
        <v>0</v>
      </c>
      <c r="B4873" s="38">
        <f>IF(Txn!$B2443="","",Txn!$C2443)</f>
        <v>0</v>
      </c>
      <c r="C4873" s="39">
        <f>IF(Txn!$B2443="","","تراکنش بانکی")</f>
        <v>0</v>
      </c>
      <c r="D4873" s="38">
        <f>IF(Txn!$B2443="","",IF(Txn!$X2443="","",Txn!$X2443))</f>
        <v>0</v>
      </c>
      <c r="E4873" s="39">
        <f>IF($D4873="","",IFERROR(VLOOKUP($D4873,AcctTbl,2,0),""))</f>
        <v>0</v>
      </c>
      <c r="F4873" s="39">
        <f>IF($D4873="","",IFERROR(VLOOKUP($D4873,AcctTbl,3,0),""))</f>
        <v>0</v>
      </c>
      <c r="G4873" s="39">
        <f>IF(Txn!$B2443="","",Txn!$D2443)</f>
        <v>0</v>
      </c>
      <c r="H4873" s="38">
        <f>IF(Txn!$B2443="","",Txn!$E2443)</f>
        <v>0</v>
      </c>
      <c r="I4873" s="40">
        <f>IF(Txn!$B2443="",0,Txn!$O2443)</f>
        <v>0</v>
      </c>
      <c r="J4873" s="40">
        <f>IF(Txn!$B2443="",0,Txn!$P2443)</f>
        <v>0</v>
      </c>
      <c r="K4873" s="41">
        <f>IF($A4873="","",IFERROR(VALUE(MID($A4873,6,2)),""))</f>
        <v>0</v>
      </c>
      <c r="L4873" s="39">
        <f>IF(Txn!$K2443="","",Txn!$K2443)</f>
        <v>0</v>
      </c>
      <c r="N4873" s="42">
        <f>IF($D4873="",0,COUNTIF(BankAccts,$D4873))</f>
        <v>0</v>
      </c>
    </row>
    <row r="4874" spans="1:14">
      <c r="A4874" s="38">
        <f>IF(Txn!$B2443="","",Txn!$B2443)</f>
        <v>0</v>
      </c>
      <c r="B4874" s="38">
        <f>IF(Txn!$B2443="","",Txn!$C2443)</f>
        <v>0</v>
      </c>
      <c r="C4874" s="39">
        <f>IF(Txn!$B2443="","","تراکنش بانکی")</f>
        <v>0</v>
      </c>
      <c r="D4874" s="38">
        <f>IF(Txn!$B2443="","",IF(IF(Txn!$U2443="TRF",Txn!$Y2443,Txn!$Z2443)="","",IF(Txn!$U2443="TRF",Txn!$Y2443,Txn!$Z2443)))</f>
        <v>0</v>
      </c>
      <c r="E4874" s="39">
        <f>IF($D4874="","",IFERROR(VLOOKUP($D4874,AcctTbl,2,0),""))</f>
        <v>0</v>
      </c>
      <c r="F4874" s="39">
        <f>IF($D4874="","",IFERROR(VLOOKUP($D4874,AcctTbl,3,0),""))</f>
        <v>0</v>
      </c>
      <c r="G4874" s="39">
        <f>IF(Txn!$B2443="","",Txn!$D2443)</f>
        <v>0</v>
      </c>
      <c r="H4874" s="38">
        <f>IF(Txn!$B2443="","",Txn!$E2443)</f>
        <v>0</v>
      </c>
      <c r="I4874" s="40">
        <f>IF(Txn!$B2443="",0,Txn!$Q2443)</f>
        <v>0</v>
      </c>
      <c r="J4874" s="40">
        <f>IF(Txn!$B2443="",0,Txn!$R2443)</f>
        <v>0</v>
      </c>
      <c r="K4874" s="41">
        <f>IF($A4874="","",IFERROR(VALUE(MID($A4874,6,2)),""))</f>
        <v>0</v>
      </c>
      <c r="L4874" s="39">
        <f>IF(Txn!$K2443="","","طرف مقابل — "&amp;Txn!$K2443)</f>
        <v>0</v>
      </c>
      <c r="N4874" s="42">
        <f>IF($D4874="",0,COUNTIF(BankAccts,$D4874))</f>
        <v>0</v>
      </c>
    </row>
    <row r="4875" spans="1:14">
      <c r="A4875" s="38">
        <f>IF(Txn!$B2444="","",Txn!$B2444)</f>
        <v>0</v>
      </c>
      <c r="B4875" s="38">
        <f>IF(Txn!$B2444="","",Txn!$C2444)</f>
        <v>0</v>
      </c>
      <c r="C4875" s="39">
        <f>IF(Txn!$B2444="","","تراکنش بانکی")</f>
        <v>0</v>
      </c>
      <c r="D4875" s="38">
        <f>IF(Txn!$B2444="","",IF(Txn!$X2444="","",Txn!$X2444))</f>
        <v>0</v>
      </c>
      <c r="E4875" s="39">
        <f>IF($D4875="","",IFERROR(VLOOKUP($D4875,AcctTbl,2,0),""))</f>
        <v>0</v>
      </c>
      <c r="F4875" s="39">
        <f>IF($D4875="","",IFERROR(VLOOKUP($D4875,AcctTbl,3,0),""))</f>
        <v>0</v>
      </c>
      <c r="G4875" s="39">
        <f>IF(Txn!$B2444="","",Txn!$D2444)</f>
        <v>0</v>
      </c>
      <c r="H4875" s="38">
        <f>IF(Txn!$B2444="","",Txn!$E2444)</f>
        <v>0</v>
      </c>
      <c r="I4875" s="40">
        <f>IF(Txn!$B2444="",0,Txn!$O2444)</f>
        <v>0</v>
      </c>
      <c r="J4875" s="40">
        <f>IF(Txn!$B2444="",0,Txn!$P2444)</f>
        <v>0</v>
      </c>
      <c r="K4875" s="41">
        <f>IF($A4875="","",IFERROR(VALUE(MID($A4875,6,2)),""))</f>
        <v>0</v>
      </c>
      <c r="L4875" s="39">
        <f>IF(Txn!$K2444="","",Txn!$K2444)</f>
        <v>0</v>
      </c>
      <c r="N4875" s="42">
        <f>IF($D4875="",0,COUNTIF(BankAccts,$D4875))</f>
        <v>0</v>
      </c>
    </row>
    <row r="4876" spans="1:14">
      <c r="A4876" s="38">
        <f>IF(Txn!$B2444="","",Txn!$B2444)</f>
        <v>0</v>
      </c>
      <c r="B4876" s="38">
        <f>IF(Txn!$B2444="","",Txn!$C2444)</f>
        <v>0</v>
      </c>
      <c r="C4876" s="39">
        <f>IF(Txn!$B2444="","","تراکنش بانکی")</f>
        <v>0</v>
      </c>
      <c r="D4876" s="38">
        <f>IF(Txn!$B2444="","",IF(IF(Txn!$U2444="TRF",Txn!$Y2444,Txn!$Z2444)="","",IF(Txn!$U2444="TRF",Txn!$Y2444,Txn!$Z2444)))</f>
        <v>0</v>
      </c>
      <c r="E4876" s="39">
        <f>IF($D4876="","",IFERROR(VLOOKUP($D4876,AcctTbl,2,0),""))</f>
        <v>0</v>
      </c>
      <c r="F4876" s="39">
        <f>IF($D4876="","",IFERROR(VLOOKUP($D4876,AcctTbl,3,0),""))</f>
        <v>0</v>
      </c>
      <c r="G4876" s="39">
        <f>IF(Txn!$B2444="","",Txn!$D2444)</f>
        <v>0</v>
      </c>
      <c r="H4876" s="38">
        <f>IF(Txn!$B2444="","",Txn!$E2444)</f>
        <v>0</v>
      </c>
      <c r="I4876" s="40">
        <f>IF(Txn!$B2444="",0,Txn!$Q2444)</f>
        <v>0</v>
      </c>
      <c r="J4876" s="40">
        <f>IF(Txn!$B2444="",0,Txn!$R2444)</f>
        <v>0</v>
      </c>
      <c r="K4876" s="41">
        <f>IF($A4876="","",IFERROR(VALUE(MID($A4876,6,2)),""))</f>
        <v>0</v>
      </c>
      <c r="L4876" s="39">
        <f>IF(Txn!$K2444="","","طرف مقابل — "&amp;Txn!$K2444)</f>
        <v>0</v>
      </c>
      <c r="N4876" s="42">
        <f>IF($D4876="",0,COUNTIF(BankAccts,$D4876))</f>
        <v>0</v>
      </c>
    </row>
    <row r="4877" spans="1:14">
      <c r="A4877" s="38">
        <f>IF(Txn!$B2445="","",Txn!$B2445)</f>
        <v>0</v>
      </c>
      <c r="B4877" s="38">
        <f>IF(Txn!$B2445="","",Txn!$C2445)</f>
        <v>0</v>
      </c>
      <c r="C4877" s="39">
        <f>IF(Txn!$B2445="","","تراکنش بانکی")</f>
        <v>0</v>
      </c>
      <c r="D4877" s="38">
        <f>IF(Txn!$B2445="","",IF(Txn!$X2445="","",Txn!$X2445))</f>
        <v>0</v>
      </c>
      <c r="E4877" s="39">
        <f>IF($D4877="","",IFERROR(VLOOKUP($D4877,AcctTbl,2,0),""))</f>
        <v>0</v>
      </c>
      <c r="F4877" s="39">
        <f>IF($D4877="","",IFERROR(VLOOKUP($D4877,AcctTbl,3,0),""))</f>
        <v>0</v>
      </c>
      <c r="G4877" s="39">
        <f>IF(Txn!$B2445="","",Txn!$D2445)</f>
        <v>0</v>
      </c>
      <c r="H4877" s="38">
        <f>IF(Txn!$B2445="","",Txn!$E2445)</f>
        <v>0</v>
      </c>
      <c r="I4877" s="40">
        <f>IF(Txn!$B2445="",0,Txn!$O2445)</f>
        <v>0</v>
      </c>
      <c r="J4877" s="40">
        <f>IF(Txn!$B2445="",0,Txn!$P2445)</f>
        <v>0</v>
      </c>
      <c r="K4877" s="41">
        <f>IF($A4877="","",IFERROR(VALUE(MID($A4877,6,2)),""))</f>
        <v>0</v>
      </c>
      <c r="L4877" s="39">
        <f>IF(Txn!$K2445="","",Txn!$K2445)</f>
        <v>0</v>
      </c>
      <c r="N4877" s="42">
        <f>IF($D4877="",0,COUNTIF(BankAccts,$D4877))</f>
        <v>0</v>
      </c>
    </row>
    <row r="4878" spans="1:14">
      <c r="A4878" s="38">
        <f>IF(Txn!$B2445="","",Txn!$B2445)</f>
        <v>0</v>
      </c>
      <c r="B4878" s="38">
        <f>IF(Txn!$B2445="","",Txn!$C2445)</f>
        <v>0</v>
      </c>
      <c r="C4878" s="39">
        <f>IF(Txn!$B2445="","","تراکنش بانکی")</f>
        <v>0</v>
      </c>
      <c r="D4878" s="38">
        <f>IF(Txn!$B2445="","",IF(IF(Txn!$U2445="TRF",Txn!$Y2445,Txn!$Z2445)="","",IF(Txn!$U2445="TRF",Txn!$Y2445,Txn!$Z2445)))</f>
        <v>0</v>
      </c>
      <c r="E4878" s="39">
        <f>IF($D4878="","",IFERROR(VLOOKUP($D4878,AcctTbl,2,0),""))</f>
        <v>0</v>
      </c>
      <c r="F4878" s="39">
        <f>IF($D4878="","",IFERROR(VLOOKUP($D4878,AcctTbl,3,0),""))</f>
        <v>0</v>
      </c>
      <c r="G4878" s="39">
        <f>IF(Txn!$B2445="","",Txn!$D2445)</f>
        <v>0</v>
      </c>
      <c r="H4878" s="38">
        <f>IF(Txn!$B2445="","",Txn!$E2445)</f>
        <v>0</v>
      </c>
      <c r="I4878" s="40">
        <f>IF(Txn!$B2445="",0,Txn!$Q2445)</f>
        <v>0</v>
      </c>
      <c r="J4878" s="40">
        <f>IF(Txn!$B2445="",0,Txn!$R2445)</f>
        <v>0</v>
      </c>
      <c r="K4878" s="41">
        <f>IF($A4878="","",IFERROR(VALUE(MID($A4878,6,2)),""))</f>
        <v>0</v>
      </c>
      <c r="L4878" s="39">
        <f>IF(Txn!$K2445="","","طرف مقابل — "&amp;Txn!$K2445)</f>
        <v>0</v>
      </c>
      <c r="N4878" s="42">
        <f>IF($D4878="",0,COUNTIF(BankAccts,$D4878))</f>
        <v>0</v>
      </c>
    </row>
    <row r="4879" spans="1:14">
      <c r="A4879" s="38">
        <f>IF(Txn!$B2446="","",Txn!$B2446)</f>
        <v>0</v>
      </c>
      <c r="B4879" s="38">
        <f>IF(Txn!$B2446="","",Txn!$C2446)</f>
        <v>0</v>
      </c>
      <c r="C4879" s="39">
        <f>IF(Txn!$B2446="","","تراکنش بانکی")</f>
        <v>0</v>
      </c>
      <c r="D4879" s="38">
        <f>IF(Txn!$B2446="","",IF(Txn!$X2446="","",Txn!$X2446))</f>
        <v>0</v>
      </c>
      <c r="E4879" s="39">
        <f>IF($D4879="","",IFERROR(VLOOKUP($D4879,AcctTbl,2,0),""))</f>
        <v>0</v>
      </c>
      <c r="F4879" s="39">
        <f>IF($D4879="","",IFERROR(VLOOKUP($D4879,AcctTbl,3,0),""))</f>
        <v>0</v>
      </c>
      <c r="G4879" s="39">
        <f>IF(Txn!$B2446="","",Txn!$D2446)</f>
        <v>0</v>
      </c>
      <c r="H4879" s="38">
        <f>IF(Txn!$B2446="","",Txn!$E2446)</f>
        <v>0</v>
      </c>
      <c r="I4879" s="40">
        <f>IF(Txn!$B2446="",0,Txn!$O2446)</f>
        <v>0</v>
      </c>
      <c r="J4879" s="40">
        <f>IF(Txn!$B2446="",0,Txn!$P2446)</f>
        <v>0</v>
      </c>
      <c r="K4879" s="41">
        <f>IF($A4879="","",IFERROR(VALUE(MID($A4879,6,2)),""))</f>
        <v>0</v>
      </c>
      <c r="L4879" s="39">
        <f>IF(Txn!$K2446="","",Txn!$K2446)</f>
        <v>0</v>
      </c>
      <c r="N4879" s="42">
        <f>IF($D4879="",0,COUNTIF(BankAccts,$D4879))</f>
        <v>0</v>
      </c>
    </row>
    <row r="4880" spans="1:14">
      <c r="A4880" s="38">
        <f>IF(Txn!$B2446="","",Txn!$B2446)</f>
        <v>0</v>
      </c>
      <c r="B4880" s="38">
        <f>IF(Txn!$B2446="","",Txn!$C2446)</f>
        <v>0</v>
      </c>
      <c r="C4880" s="39">
        <f>IF(Txn!$B2446="","","تراکنش بانکی")</f>
        <v>0</v>
      </c>
      <c r="D4880" s="38">
        <f>IF(Txn!$B2446="","",IF(IF(Txn!$U2446="TRF",Txn!$Y2446,Txn!$Z2446)="","",IF(Txn!$U2446="TRF",Txn!$Y2446,Txn!$Z2446)))</f>
        <v>0</v>
      </c>
      <c r="E4880" s="39">
        <f>IF($D4880="","",IFERROR(VLOOKUP($D4880,AcctTbl,2,0),""))</f>
        <v>0</v>
      </c>
      <c r="F4880" s="39">
        <f>IF($D4880="","",IFERROR(VLOOKUP($D4880,AcctTbl,3,0),""))</f>
        <v>0</v>
      </c>
      <c r="G4880" s="39">
        <f>IF(Txn!$B2446="","",Txn!$D2446)</f>
        <v>0</v>
      </c>
      <c r="H4880" s="38">
        <f>IF(Txn!$B2446="","",Txn!$E2446)</f>
        <v>0</v>
      </c>
      <c r="I4880" s="40">
        <f>IF(Txn!$B2446="",0,Txn!$Q2446)</f>
        <v>0</v>
      </c>
      <c r="J4880" s="40">
        <f>IF(Txn!$B2446="",0,Txn!$R2446)</f>
        <v>0</v>
      </c>
      <c r="K4880" s="41">
        <f>IF($A4880="","",IFERROR(VALUE(MID($A4880,6,2)),""))</f>
        <v>0</v>
      </c>
      <c r="L4880" s="39">
        <f>IF(Txn!$K2446="","","طرف مقابل — "&amp;Txn!$K2446)</f>
        <v>0</v>
      </c>
      <c r="N4880" s="42">
        <f>IF($D4880="",0,COUNTIF(BankAccts,$D4880))</f>
        <v>0</v>
      </c>
    </row>
    <row r="4881" spans="1:14">
      <c r="A4881" s="38">
        <f>IF(Txn!$B2447="","",Txn!$B2447)</f>
        <v>0</v>
      </c>
      <c r="B4881" s="38">
        <f>IF(Txn!$B2447="","",Txn!$C2447)</f>
        <v>0</v>
      </c>
      <c r="C4881" s="39">
        <f>IF(Txn!$B2447="","","تراکنش بانکی")</f>
        <v>0</v>
      </c>
      <c r="D4881" s="38">
        <f>IF(Txn!$B2447="","",IF(Txn!$X2447="","",Txn!$X2447))</f>
        <v>0</v>
      </c>
      <c r="E4881" s="39">
        <f>IF($D4881="","",IFERROR(VLOOKUP($D4881,AcctTbl,2,0),""))</f>
        <v>0</v>
      </c>
      <c r="F4881" s="39">
        <f>IF($D4881="","",IFERROR(VLOOKUP($D4881,AcctTbl,3,0),""))</f>
        <v>0</v>
      </c>
      <c r="G4881" s="39">
        <f>IF(Txn!$B2447="","",Txn!$D2447)</f>
        <v>0</v>
      </c>
      <c r="H4881" s="38">
        <f>IF(Txn!$B2447="","",Txn!$E2447)</f>
        <v>0</v>
      </c>
      <c r="I4881" s="40">
        <f>IF(Txn!$B2447="",0,Txn!$O2447)</f>
        <v>0</v>
      </c>
      <c r="J4881" s="40">
        <f>IF(Txn!$B2447="",0,Txn!$P2447)</f>
        <v>0</v>
      </c>
      <c r="K4881" s="41">
        <f>IF($A4881="","",IFERROR(VALUE(MID($A4881,6,2)),""))</f>
        <v>0</v>
      </c>
      <c r="L4881" s="39">
        <f>IF(Txn!$K2447="","",Txn!$K2447)</f>
        <v>0</v>
      </c>
      <c r="N4881" s="42">
        <f>IF($D4881="",0,COUNTIF(BankAccts,$D4881))</f>
        <v>0</v>
      </c>
    </row>
    <row r="4882" spans="1:14">
      <c r="A4882" s="38">
        <f>IF(Txn!$B2447="","",Txn!$B2447)</f>
        <v>0</v>
      </c>
      <c r="B4882" s="38">
        <f>IF(Txn!$B2447="","",Txn!$C2447)</f>
        <v>0</v>
      </c>
      <c r="C4882" s="39">
        <f>IF(Txn!$B2447="","","تراکنش بانکی")</f>
        <v>0</v>
      </c>
      <c r="D4882" s="38">
        <f>IF(Txn!$B2447="","",IF(IF(Txn!$U2447="TRF",Txn!$Y2447,Txn!$Z2447)="","",IF(Txn!$U2447="TRF",Txn!$Y2447,Txn!$Z2447)))</f>
        <v>0</v>
      </c>
      <c r="E4882" s="39">
        <f>IF($D4882="","",IFERROR(VLOOKUP($D4882,AcctTbl,2,0),""))</f>
        <v>0</v>
      </c>
      <c r="F4882" s="39">
        <f>IF($D4882="","",IFERROR(VLOOKUP($D4882,AcctTbl,3,0),""))</f>
        <v>0</v>
      </c>
      <c r="G4882" s="39">
        <f>IF(Txn!$B2447="","",Txn!$D2447)</f>
        <v>0</v>
      </c>
      <c r="H4882" s="38">
        <f>IF(Txn!$B2447="","",Txn!$E2447)</f>
        <v>0</v>
      </c>
      <c r="I4882" s="40">
        <f>IF(Txn!$B2447="",0,Txn!$Q2447)</f>
        <v>0</v>
      </c>
      <c r="J4882" s="40">
        <f>IF(Txn!$B2447="",0,Txn!$R2447)</f>
        <v>0</v>
      </c>
      <c r="K4882" s="41">
        <f>IF($A4882="","",IFERROR(VALUE(MID($A4882,6,2)),""))</f>
        <v>0</v>
      </c>
      <c r="L4882" s="39">
        <f>IF(Txn!$K2447="","","طرف مقابل — "&amp;Txn!$K2447)</f>
        <v>0</v>
      </c>
      <c r="N4882" s="42">
        <f>IF($D4882="",0,COUNTIF(BankAccts,$D4882))</f>
        <v>0</v>
      </c>
    </row>
    <row r="4883" spans="1:14">
      <c r="A4883" s="38">
        <f>IF(Txn!$B2448="","",Txn!$B2448)</f>
        <v>0</v>
      </c>
      <c r="B4883" s="38">
        <f>IF(Txn!$B2448="","",Txn!$C2448)</f>
        <v>0</v>
      </c>
      <c r="C4883" s="39">
        <f>IF(Txn!$B2448="","","تراکنش بانکی")</f>
        <v>0</v>
      </c>
      <c r="D4883" s="38">
        <f>IF(Txn!$B2448="","",IF(Txn!$X2448="","",Txn!$X2448))</f>
        <v>0</v>
      </c>
      <c r="E4883" s="39">
        <f>IF($D4883="","",IFERROR(VLOOKUP($D4883,AcctTbl,2,0),""))</f>
        <v>0</v>
      </c>
      <c r="F4883" s="39">
        <f>IF($D4883="","",IFERROR(VLOOKUP($D4883,AcctTbl,3,0),""))</f>
        <v>0</v>
      </c>
      <c r="G4883" s="39">
        <f>IF(Txn!$B2448="","",Txn!$D2448)</f>
        <v>0</v>
      </c>
      <c r="H4883" s="38">
        <f>IF(Txn!$B2448="","",Txn!$E2448)</f>
        <v>0</v>
      </c>
      <c r="I4883" s="40">
        <f>IF(Txn!$B2448="",0,Txn!$O2448)</f>
        <v>0</v>
      </c>
      <c r="J4883" s="40">
        <f>IF(Txn!$B2448="",0,Txn!$P2448)</f>
        <v>0</v>
      </c>
      <c r="K4883" s="41">
        <f>IF($A4883="","",IFERROR(VALUE(MID($A4883,6,2)),""))</f>
        <v>0</v>
      </c>
      <c r="L4883" s="39">
        <f>IF(Txn!$K2448="","",Txn!$K2448)</f>
        <v>0</v>
      </c>
      <c r="N4883" s="42">
        <f>IF($D4883="",0,COUNTIF(BankAccts,$D4883))</f>
        <v>0</v>
      </c>
    </row>
    <row r="4884" spans="1:14">
      <c r="A4884" s="38">
        <f>IF(Txn!$B2448="","",Txn!$B2448)</f>
        <v>0</v>
      </c>
      <c r="B4884" s="38">
        <f>IF(Txn!$B2448="","",Txn!$C2448)</f>
        <v>0</v>
      </c>
      <c r="C4884" s="39">
        <f>IF(Txn!$B2448="","","تراکنش بانکی")</f>
        <v>0</v>
      </c>
      <c r="D4884" s="38">
        <f>IF(Txn!$B2448="","",IF(IF(Txn!$U2448="TRF",Txn!$Y2448,Txn!$Z2448)="","",IF(Txn!$U2448="TRF",Txn!$Y2448,Txn!$Z2448)))</f>
        <v>0</v>
      </c>
      <c r="E4884" s="39">
        <f>IF($D4884="","",IFERROR(VLOOKUP($D4884,AcctTbl,2,0),""))</f>
        <v>0</v>
      </c>
      <c r="F4884" s="39">
        <f>IF($D4884="","",IFERROR(VLOOKUP($D4884,AcctTbl,3,0),""))</f>
        <v>0</v>
      </c>
      <c r="G4884" s="39">
        <f>IF(Txn!$B2448="","",Txn!$D2448)</f>
        <v>0</v>
      </c>
      <c r="H4884" s="38">
        <f>IF(Txn!$B2448="","",Txn!$E2448)</f>
        <v>0</v>
      </c>
      <c r="I4884" s="40">
        <f>IF(Txn!$B2448="",0,Txn!$Q2448)</f>
        <v>0</v>
      </c>
      <c r="J4884" s="40">
        <f>IF(Txn!$B2448="",0,Txn!$R2448)</f>
        <v>0</v>
      </c>
      <c r="K4884" s="41">
        <f>IF($A4884="","",IFERROR(VALUE(MID($A4884,6,2)),""))</f>
        <v>0</v>
      </c>
      <c r="L4884" s="39">
        <f>IF(Txn!$K2448="","","طرف مقابل — "&amp;Txn!$K2448)</f>
        <v>0</v>
      </c>
      <c r="N4884" s="42">
        <f>IF($D4884="",0,COUNTIF(BankAccts,$D4884))</f>
        <v>0</v>
      </c>
    </row>
    <row r="4885" spans="1:14">
      <c r="A4885" s="38">
        <f>IF(Txn!$B2449="","",Txn!$B2449)</f>
        <v>0</v>
      </c>
      <c r="B4885" s="38">
        <f>IF(Txn!$B2449="","",Txn!$C2449)</f>
        <v>0</v>
      </c>
      <c r="C4885" s="39">
        <f>IF(Txn!$B2449="","","تراکنش بانکی")</f>
        <v>0</v>
      </c>
      <c r="D4885" s="38">
        <f>IF(Txn!$B2449="","",IF(Txn!$X2449="","",Txn!$X2449))</f>
        <v>0</v>
      </c>
      <c r="E4885" s="39">
        <f>IF($D4885="","",IFERROR(VLOOKUP($D4885,AcctTbl,2,0),""))</f>
        <v>0</v>
      </c>
      <c r="F4885" s="39">
        <f>IF($D4885="","",IFERROR(VLOOKUP($D4885,AcctTbl,3,0),""))</f>
        <v>0</v>
      </c>
      <c r="G4885" s="39">
        <f>IF(Txn!$B2449="","",Txn!$D2449)</f>
        <v>0</v>
      </c>
      <c r="H4885" s="38">
        <f>IF(Txn!$B2449="","",Txn!$E2449)</f>
        <v>0</v>
      </c>
      <c r="I4885" s="40">
        <f>IF(Txn!$B2449="",0,Txn!$O2449)</f>
        <v>0</v>
      </c>
      <c r="J4885" s="40">
        <f>IF(Txn!$B2449="",0,Txn!$P2449)</f>
        <v>0</v>
      </c>
      <c r="K4885" s="41">
        <f>IF($A4885="","",IFERROR(VALUE(MID($A4885,6,2)),""))</f>
        <v>0</v>
      </c>
      <c r="L4885" s="39">
        <f>IF(Txn!$K2449="","",Txn!$K2449)</f>
        <v>0</v>
      </c>
      <c r="N4885" s="42">
        <f>IF($D4885="",0,COUNTIF(BankAccts,$D4885))</f>
        <v>0</v>
      </c>
    </row>
    <row r="4886" spans="1:14">
      <c r="A4886" s="38">
        <f>IF(Txn!$B2449="","",Txn!$B2449)</f>
        <v>0</v>
      </c>
      <c r="B4886" s="38">
        <f>IF(Txn!$B2449="","",Txn!$C2449)</f>
        <v>0</v>
      </c>
      <c r="C4886" s="39">
        <f>IF(Txn!$B2449="","","تراکنش بانکی")</f>
        <v>0</v>
      </c>
      <c r="D4886" s="38">
        <f>IF(Txn!$B2449="","",IF(IF(Txn!$U2449="TRF",Txn!$Y2449,Txn!$Z2449)="","",IF(Txn!$U2449="TRF",Txn!$Y2449,Txn!$Z2449)))</f>
        <v>0</v>
      </c>
      <c r="E4886" s="39">
        <f>IF($D4886="","",IFERROR(VLOOKUP($D4886,AcctTbl,2,0),""))</f>
        <v>0</v>
      </c>
      <c r="F4886" s="39">
        <f>IF($D4886="","",IFERROR(VLOOKUP($D4886,AcctTbl,3,0),""))</f>
        <v>0</v>
      </c>
      <c r="G4886" s="39">
        <f>IF(Txn!$B2449="","",Txn!$D2449)</f>
        <v>0</v>
      </c>
      <c r="H4886" s="38">
        <f>IF(Txn!$B2449="","",Txn!$E2449)</f>
        <v>0</v>
      </c>
      <c r="I4886" s="40">
        <f>IF(Txn!$B2449="",0,Txn!$Q2449)</f>
        <v>0</v>
      </c>
      <c r="J4886" s="40">
        <f>IF(Txn!$B2449="",0,Txn!$R2449)</f>
        <v>0</v>
      </c>
      <c r="K4886" s="41">
        <f>IF($A4886="","",IFERROR(VALUE(MID($A4886,6,2)),""))</f>
        <v>0</v>
      </c>
      <c r="L4886" s="39">
        <f>IF(Txn!$K2449="","","طرف مقابل — "&amp;Txn!$K2449)</f>
        <v>0</v>
      </c>
      <c r="N4886" s="42">
        <f>IF($D4886="",0,COUNTIF(BankAccts,$D4886))</f>
        <v>0</v>
      </c>
    </row>
    <row r="4887" spans="1:14">
      <c r="A4887" s="38">
        <f>IF(Txn!$B2450="","",Txn!$B2450)</f>
        <v>0</v>
      </c>
      <c r="B4887" s="38">
        <f>IF(Txn!$B2450="","",Txn!$C2450)</f>
        <v>0</v>
      </c>
      <c r="C4887" s="39">
        <f>IF(Txn!$B2450="","","تراکنش بانکی")</f>
        <v>0</v>
      </c>
      <c r="D4887" s="38">
        <f>IF(Txn!$B2450="","",IF(Txn!$X2450="","",Txn!$X2450))</f>
        <v>0</v>
      </c>
      <c r="E4887" s="39">
        <f>IF($D4887="","",IFERROR(VLOOKUP($D4887,AcctTbl,2,0),""))</f>
        <v>0</v>
      </c>
      <c r="F4887" s="39">
        <f>IF($D4887="","",IFERROR(VLOOKUP($D4887,AcctTbl,3,0),""))</f>
        <v>0</v>
      </c>
      <c r="G4887" s="39">
        <f>IF(Txn!$B2450="","",Txn!$D2450)</f>
        <v>0</v>
      </c>
      <c r="H4887" s="38">
        <f>IF(Txn!$B2450="","",Txn!$E2450)</f>
        <v>0</v>
      </c>
      <c r="I4887" s="40">
        <f>IF(Txn!$B2450="",0,Txn!$O2450)</f>
        <v>0</v>
      </c>
      <c r="J4887" s="40">
        <f>IF(Txn!$B2450="",0,Txn!$P2450)</f>
        <v>0</v>
      </c>
      <c r="K4887" s="41">
        <f>IF($A4887="","",IFERROR(VALUE(MID($A4887,6,2)),""))</f>
        <v>0</v>
      </c>
      <c r="L4887" s="39">
        <f>IF(Txn!$K2450="","",Txn!$K2450)</f>
        <v>0</v>
      </c>
      <c r="N4887" s="42">
        <f>IF($D4887="",0,COUNTIF(BankAccts,$D4887))</f>
        <v>0</v>
      </c>
    </row>
    <row r="4888" spans="1:14">
      <c r="A4888" s="38">
        <f>IF(Txn!$B2450="","",Txn!$B2450)</f>
        <v>0</v>
      </c>
      <c r="B4888" s="38">
        <f>IF(Txn!$B2450="","",Txn!$C2450)</f>
        <v>0</v>
      </c>
      <c r="C4888" s="39">
        <f>IF(Txn!$B2450="","","تراکنش بانکی")</f>
        <v>0</v>
      </c>
      <c r="D4888" s="38">
        <f>IF(Txn!$B2450="","",IF(IF(Txn!$U2450="TRF",Txn!$Y2450,Txn!$Z2450)="","",IF(Txn!$U2450="TRF",Txn!$Y2450,Txn!$Z2450)))</f>
        <v>0</v>
      </c>
      <c r="E4888" s="39">
        <f>IF($D4888="","",IFERROR(VLOOKUP($D4888,AcctTbl,2,0),""))</f>
        <v>0</v>
      </c>
      <c r="F4888" s="39">
        <f>IF($D4888="","",IFERROR(VLOOKUP($D4888,AcctTbl,3,0),""))</f>
        <v>0</v>
      </c>
      <c r="G4888" s="39">
        <f>IF(Txn!$B2450="","",Txn!$D2450)</f>
        <v>0</v>
      </c>
      <c r="H4888" s="38">
        <f>IF(Txn!$B2450="","",Txn!$E2450)</f>
        <v>0</v>
      </c>
      <c r="I4888" s="40">
        <f>IF(Txn!$B2450="",0,Txn!$Q2450)</f>
        <v>0</v>
      </c>
      <c r="J4888" s="40">
        <f>IF(Txn!$B2450="",0,Txn!$R2450)</f>
        <v>0</v>
      </c>
      <c r="K4888" s="41">
        <f>IF($A4888="","",IFERROR(VALUE(MID($A4888,6,2)),""))</f>
        <v>0</v>
      </c>
      <c r="L4888" s="39">
        <f>IF(Txn!$K2450="","","طرف مقابل — "&amp;Txn!$K2450)</f>
        <v>0</v>
      </c>
      <c r="N4888" s="42">
        <f>IF($D4888="",0,COUNTIF(BankAccts,$D4888))</f>
        <v>0</v>
      </c>
    </row>
    <row r="4889" spans="1:14">
      <c r="A4889" s="38">
        <f>IF(Txn!$B2451="","",Txn!$B2451)</f>
        <v>0</v>
      </c>
      <c r="B4889" s="38">
        <f>IF(Txn!$B2451="","",Txn!$C2451)</f>
        <v>0</v>
      </c>
      <c r="C4889" s="39">
        <f>IF(Txn!$B2451="","","تراکنش بانکی")</f>
        <v>0</v>
      </c>
      <c r="D4889" s="38">
        <f>IF(Txn!$B2451="","",IF(Txn!$X2451="","",Txn!$X2451))</f>
        <v>0</v>
      </c>
      <c r="E4889" s="39">
        <f>IF($D4889="","",IFERROR(VLOOKUP($D4889,AcctTbl,2,0),""))</f>
        <v>0</v>
      </c>
      <c r="F4889" s="39">
        <f>IF($D4889="","",IFERROR(VLOOKUP($D4889,AcctTbl,3,0),""))</f>
        <v>0</v>
      </c>
      <c r="G4889" s="39">
        <f>IF(Txn!$B2451="","",Txn!$D2451)</f>
        <v>0</v>
      </c>
      <c r="H4889" s="38">
        <f>IF(Txn!$B2451="","",Txn!$E2451)</f>
        <v>0</v>
      </c>
      <c r="I4889" s="40">
        <f>IF(Txn!$B2451="",0,Txn!$O2451)</f>
        <v>0</v>
      </c>
      <c r="J4889" s="40">
        <f>IF(Txn!$B2451="",0,Txn!$P2451)</f>
        <v>0</v>
      </c>
      <c r="K4889" s="41">
        <f>IF($A4889="","",IFERROR(VALUE(MID($A4889,6,2)),""))</f>
        <v>0</v>
      </c>
      <c r="L4889" s="39">
        <f>IF(Txn!$K2451="","",Txn!$K2451)</f>
        <v>0</v>
      </c>
      <c r="N4889" s="42">
        <f>IF($D4889="",0,COUNTIF(BankAccts,$D4889))</f>
        <v>0</v>
      </c>
    </row>
    <row r="4890" spans="1:14">
      <c r="A4890" s="38">
        <f>IF(Txn!$B2451="","",Txn!$B2451)</f>
        <v>0</v>
      </c>
      <c r="B4890" s="38">
        <f>IF(Txn!$B2451="","",Txn!$C2451)</f>
        <v>0</v>
      </c>
      <c r="C4890" s="39">
        <f>IF(Txn!$B2451="","","تراکنش بانکی")</f>
        <v>0</v>
      </c>
      <c r="D4890" s="38">
        <f>IF(Txn!$B2451="","",IF(IF(Txn!$U2451="TRF",Txn!$Y2451,Txn!$Z2451)="","",IF(Txn!$U2451="TRF",Txn!$Y2451,Txn!$Z2451)))</f>
        <v>0</v>
      </c>
      <c r="E4890" s="39">
        <f>IF($D4890="","",IFERROR(VLOOKUP($D4890,AcctTbl,2,0),""))</f>
        <v>0</v>
      </c>
      <c r="F4890" s="39">
        <f>IF($D4890="","",IFERROR(VLOOKUP($D4890,AcctTbl,3,0),""))</f>
        <v>0</v>
      </c>
      <c r="G4890" s="39">
        <f>IF(Txn!$B2451="","",Txn!$D2451)</f>
        <v>0</v>
      </c>
      <c r="H4890" s="38">
        <f>IF(Txn!$B2451="","",Txn!$E2451)</f>
        <v>0</v>
      </c>
      <c r="I4890" s="40">
        <f>IF(Txn!$B2451="",0,Txn!$Q2451)</f>
        <v>0</v>
      </c>
      <c r="J4890" s="40">
        <f>IF(Txn!$B2451="",0,Txn!$R2451)</f>
        <v>0</v>
      </c>
      <c r="K4890" s="41">
        <f>IF($A4890="","",IFERROR(VALUE(MID($A4890,6,2)),""))</f>
        <v>0</v>
      </c>
      <c r="L4890" s="39">
        <f>IF(Txn!$K2451="","","طرف مقابل — "&amp;Txn!$K2451)</f>
        <v>0</v>
      </c>
      <c r="N4890" s="42">
        <f>IF($D4890="",0,COUNTIF(BankAccts,$D4890))</f>
        <v>0</v>
      </c>
    </row>
    <row r="4891" spans="1:14">
      <c r="A4891" s="38">
        <f>IF(Txn!$B2452="","",Txn!$B2452)</f>
        <v>0</v>
      </c>
      <c r="B4891" s="38">
        <f>IF(Txn!$B2452="","",Txn!$C2452)</f>
        <v>0</v>
      </c>
      <c r="C4891" s="39">
        <f>IF(Txn!$B2452="","","تراکنش بانکی")</f>
        <v>0</v>
      </c>
      <c r="D4891" s="38">
        <f>IF(Txn!$B2452="","",IF(Txn!$X2452="","",Txn!$X2452))</f>
        <v>0</v>
      </c>
      <c r="E4891" s="39">
        <f>IF($D4891="","",IFERROR(VLOOKUP($D4891,AcctTbl,2,0),""))</f>
        <v>0</v>
      </c>
      <c r="F4891" s="39">
        <f>IF($D4891="","",IFERROR(VLOOKUP($D4891,AcctTbl,3,0),""))</f>
        <v>0</v>
      </c>
      <c r="G4891" s="39">
        <f>IF(Txn!$B2452="","",Txn!$D2452)</f>
        <v>0</v>
      </c>
      <c r="H4891" s="38">
        <f>IF(Txn!$B2452="","",Txn!$E2452)</f>
        <v>0</v>
      </c>
      <c r="I4891" s="40">
        <f>IF(Txn!$B2452="",0,Txn!$O2452)</f>
        <v>0</v>
      </c>
      <c r="J4891" s="40">
        <f>IF(Txn!$B2452="",0,Txn!$P2452)</f>
        <v>0</v>
      </c>
      <c r="K4891" s="41">
        <f>IF($A4891="","",IFERROR(VALUE(MID($A4891,6,2)),""))</f>
        <v>0</v>
      </c>
      <c r="L4891" s="39">
        <f>IF(Txn!$K2452="","",Txn!$K2452)</f>
        <v>0</v>
      </c>
      <c r="N4891" s="42">
        <f>IF($D4891="",0,COUNTIF(BankAccts,$D4891))</f>
        <v>0</v>
      </c>
    </row>
    <row r="4892" spans="1:14">
      <c r="A4892" s="38">
        <f>IF(Txn!$B2452="","",Txn!$B2452)</f>
        <v>0</v>
      </c>
      <c r="B4892" s="38">
        <f>IF(Txn!$B2452="","",Txn!$C2452)</f>
        <v>0</v>
      </c>
      <c r="C4892" s="39">
        <f>IF(Txn!$B2452="","","تراکنش بانکی")</f>
        <v>0</v>
      </c>
      <c r="D4892" s="38">
        <f>IF(Txn!$B2452="","",IF(IF(Txn!$U2452="TRF",Txn!$Y2452,Txn!$Z2452)="","",IF(Txn!$U2452="TRF",Txn!$Y2452,Txn!$Z2452)))</f>
        <v>0</v>
      </c>
      <c r="E4892" s="39">
        <f>IF($D4892="","",IFERROR(VLOOKUP($D4892,AcctTbl,2,0),""))</f>
        <v>0</v>
      </c>
      <c r="F4892" s="39">
        <f>IF($D4892="","",IFERROR(VLOOKUP($D4892,AcctTbl,3,0),""))</f>
        <v>0</v>
      </c>
      <c r="G4892" s="39">
        <f>IF(Txn!$B2452="","",Txn!$D2452)</f>
        <v>0</v>
      </c>
      <c r="H4892" s="38">
        <f>IF(Txn!$B2452="","",Txn!$E2452)</f>
        <v>0</v>
      </c>
      <c r="I4892" s="40">
        <f>IF(Txn!$B2452="",0,Txn!$Q2452)</f>
        <v>0</v>
      </c>
      <c r="J4892" s="40">
        <f>IF(Txn!$B2452="",0,Txn!$R2452)</f>
        <v>0</v>
      </c>
      <c r="K4892" s="41">
        <f>IF($A4892="","",IFERROR(VALUE(MID($A4892,6,2)),""))</f>
        <v>0</v>
      </c>
      <c r="L4892" s="39">
        <f>IF(Txn!$K2452="","","طرف مقابل — "&amp;Txn!$K2452)</f>
        <v>0</v>
      </c>
      <c r="N4892" s="42">
        <f>IF($D4892="",0,COUNTIF(BankAccts,$D4892))</f>
        <v>0</v>
      </c>
    </row>
    <row r="4893" spans="1:14">
      <c r="A4893" s="38">
        <f>IF(Txn!$B2453="","",Txn!$B2453)</f>
        <v>0</v>
      </c>
      <c r="B4893" s="38">
        <f>IF(Txn!$B2453="","",Txn!$C2453)</f>
        <v>0</v>
      </c>
      <c r="C4893" s="39">
        <f>IF(Txn!$B2453="","","تراکنش بانکی")</f>
        <v>0</v>
      </c>
      <c r="D4893" s="38">
        <f>IF(Txn!$B2453="","",IF(Txn!$X2453="","",Txn!$X2453))</f>
        <v>0</v>
      </c>
      <c r="E4893" s="39">
        <f>IF($D4893="","",IFERROR(VLOOKUP($D4893,AcctTbl,2,0),""))</f>
        <v>0</v>
      </c>
      <c r="F4893" s="39">
        <f>IF($D4893="","",IFERROR(VLOOKUP($D4893,AcctTbl,3,0),""))</f>
        <v>0</v>
      </c>
      <c r="G4893" s="39">
        <f>IF(Txn!$B2453="","",Txn!$D2453)</f>
        <v>0</v>
      </c>
      <c r="H4893" s="38">
        <f>IF(Txn!$B2453="","",Txn!$E2453)</f>
        <v>0</v>
      </c>
      <c r="I4893" s="40">
        <f>IF(Txn!$B2453="",0,Txn!$O2453)</f>
        <v>0</v>
      </c>
      <c r="J4893" s="40">
        <f>IF(Txn!$B2453="",0,Txn!$P2453)</f>
        <v>0</v>
      </c>
      <c r="K4893" s="41">
        <f>IF($A4893="","",IFERROR(VALUE(MID($A4893,6,2)),""))</f>
        <v>0</v>
      </c>
      <c r="L4893" s="39">
        <f>IF(Txn!$K2453="","",Txn!$K2453)</f>
        <v>0</v>
      </c>
      <c r="N4893" s="42">
        <f>IF($D4893="",0,COUNTIF(BankAccts,$D4893))</f>
        <v>0</v>
      </c>
    </row>
    <row r="4894" spans="1:14">
      <c r="A4894" s="38">
        <f>IF(Txn!$B2453="","",Txn!$B2453)</f>
        <v>0</v>
      </c>
      <c r="B4894" s="38">
        <f>IF(Txn!$B2453="","",Txn!$C2453)</f>
        <v>0</v>
      </c>
      <c r="C4894" s="39">
        <f>IF(Txn!$B2453="","","تراکنش بانکی")</f>
        <v>0</v>
      </c>
      <c r="D4894" s="38">
        <f>IF(Txn!$B2453="","",IF(IF(Txn!$U2453="TRF",Txn!$Y2453,Txn!$Z2453)="","",IF(Txn!$U2453="TRF",Txn!$Y2453,Txn!$Z2453)))</f>
        <v>0</v>
      </c>
      <c r="E4894" s="39">
        <f>IF($D4894="","",IFERROR(VLOOKUP($D4894,AcctTbl,2,0),""))</f>
        <v>0</v>
      </c>
      <c r="F4894" s="39">
        <f>IF($D4894="","",IFERROR(VLOOKUP($D4894,AcctTbl,3,0),""))</f>
        <v>0</v>
      </c>
      <c r="G4894" s="39">
        <f>IF(Txn!$B2453="","",Txn!$D2453)</f>
        <v>0</v>
      </c>
      <c r="H4894" s="38">
        <f>IF(Txn!$B2453="","",Txn!$E2453)</f>
        <v>0</v>
      </c>
      <c r="I4894" s="40">
        <f>IF(Txn!$B2453="",0,Txn!$Q2453)</f>
        <v>0</v>
      </c>
      <c r="J4894" s="40">
        <f>IF(Txn!$B2453="",0,Txn!$R2453)</f>
        <v>0</v>
      </c>
      <c r="K4894" s="41">
        <f>IF($A4894="","",IFERROR(VALUE(MID($A4894,6,2)),""))</f>
        <v>0</v>
      </c>
      <c r="L4894" s="39">
        <f>IF(Txn!$K2453="","","طرف مقابل — "&amp;Txn!$K2453)</f>
        <v>0</v>
      </c>
      <c r="N4894" s="42">
        <f>IF($D4894="",0,COUNTIF(BankAccts,$D4894))</f>
        <v>0</v>
      </c>
    </row>
    <row r="4895" spans="1:14">
      <c r="A4895" s="38">
        <f>IF(Txn!$B2454="","",Txn!$B2454)</f>
        <v>0</v>
      </c>
      <c r="B4895" s="38">
        <f>IF(Txn!$B2454="","",Txn!$C2454)</f>
        <v>0</v>
      </c>
      <c r="C4895" s="39">
        <f>IF(Txn!$B2454="","","تراکنش بانکی")</f>
        <v>0</v>
      </c>
      <c r="D4895" s="38">
        <f>IF(Txn!$B2454="","",IF(Txn!$X2454="","",Txn!$X2454))</f>
        <v>0</v>
      </c>
      <c r="E4895" s="39">
        <f>IF($D4895="","",IFERROR(VLOOKUP($D4895,AcctTbl,2,0),""))</f>
        <v>0</v>
      </c>
      <c r="F4895" s="39">
        <f>IF($D4895="","",IFERROR(VLOOKUP($D4895,AcctTbl,3,0),""))</f>
        <v>0</v>
      </c>
      <c r="G4895" s="39">
        <f>IF(Txn!$B2454="","",Txn!$D2454)</f>
        <v>0</v>
      </c>
      <c r="H4895" s="38">
        <f>IF(Txn!$B2454="","",Txn!$E2454)</f>
        <v>0</v>
      </c>
      <c r="I4895" s="40">
        <f>IF(Txn!$B2454="",0,Txn!$O2454)</f>
        <v>0</v>
      </c>
      <c r="J4895" s="40">
        <f>IF(Txn!$B2454="",0,Txn!$P2454)</f>
        <v>0</v>
      </c>
      <c r="K4895" s="41">
        <f>IF($A4895="","",IFERROR(VALUE(MID($A4895,6,2)),""))</f>
        <v>0</v>
      </c>
      <c r="L4895" s="39">
        <f>IF(Txn!$K2454="","",Txn!$K2454)</f>
        <v>0</v>
      </c>
      <c r="N4895" s="42">
        <f>IF($D4895="",0,COUNTIF(BankAccts,$D4895))</f>
        <v>0</v>
      </c>
    </row>
    <row r="4896" spans="1:14">
      <c r="A4896" s="38">
        <f>IF(Txn!$B2454="","",Txn!$B2454)</f>
        <v>0</v>
      </c>
      <c r="B4896" s="38">
        <f>IF(Txn!$B2454="","",Txn!$C2454)</f>
        <v>0</v>
      </c>
      <c r="C4896" s="39">
        <f>IF(Txn!$B2454="","","تراکنش بانکی")</f>
        <v>0</v>
      </c>
      <c r="D4896" s="38">
        <f>IF(Txn!$B2454="","",IF(IF(Txn!$U2454="TRF",Txn!$Y2454,Txn!$Z2454)="","",IF(Txn!$U2454="TRF",Txn!$Y2454,Txn!$Z2454)))</f>
        <v>0</v>
      </c>
      <c r="E4896" s="39">
        <f>IF($D4896="","",IFERROR(VLOOKUP($D4896,AcctTbl,2,0),""))</f>
        <v>0</v>
      </c>
      <c r="F4896" s="39">
        <f>IF($D4896="","",IFERROR(VLOOKUP($D4896,AcctTbl,3,0),""))</f>
        <v>0</v>
      </c>
      <c r="G4896" s="39">
        <f>IF(Txn!$B2454="","",Txn!$D2454)</f>
        <v>0</v>
      </c>
      <c r="H4896" s="38">
        <f>IF(Txn!$B2454="","",Txn!$E2454)</f>
        <v>0</v>
      </c>
      <c r="I4896" s="40">
        <f>IF(Txn!$B2454="",0,Txn!$Q2454)</f>
        <v>0</v>
      </c>
      <c r="J4896" s="40">
        <f>IF(Txn!$B2454="",0,Txn!$R2454)</f>
        <v>0</v>
      </c>
      <c r="K4896" s="41">
        <f>IF($A4896="","",IFERROR(VALUE(MID($A4896,6,2)),""))</f>
        <v>0</v>
      </c>
      <c r="L4896" s="39">
        <f>IF(Txn!$K2454="","","طرف مقابل — "&amp;Txn!$K2454)</f>
        <v>0</v>
      </c>
      <c r="N4896" s="42">
        <f>IF($D4896="",0,COUNTIF(BankAccts,$D4896))</f>
        <v>0</v>
      </c>
    </row>
    <row r="4897" spans="1:14">
      <c r="A4897" s="38">
        <f>IF(Txn!$B2455="","",Txn!$B2455)</f>
        <v>0</v>
      </c>
      <c r="B4897" s="38">
        <f>IF(Txn!$B2455="","",Txn!$C2455)</f>
        <v>0</v>
      </c>
      <c r="C4897" s="39">
        <f>IF(Txn!$B2455="","","تراکنش بانکی")</f>
        <v>0</v>
      </c>
      <c r="D4897" s="38">
        <f>IF(Txn!$B2455="","",IF(Txn!$X2455="","",Txn!$X2455))</f>
        <v>0</v>
      </c>
      <c r="E4897" s="39">
        <f>IF($D4897="","",IFERROR(VLOOKUP($D4897,AcctTbl,2,0),""))</f>
        <v>0</v>
      </c>
      <c r="F4897" s="39">
        <f>IF($D4897="","",IFERROR(VLOOKUP($D4897,AcctTbl,3,0),""))</f>
        <v>0</v>
      </c>
      <c r="G4897" s="39">
        <f>IF(Txn!$B2455="","",Txn!$D2455)</f>
        <v>0</v>
      </c>
      <c r="H4897" s="38">
        <f>IF(Txn!$B2455="","",Txn!$E2455)</f>
        <v>0</v>
      </c>
      <c r="I4897" s="40">
        <f>IF(Txn!$B2455="",0,Txn!$O2455)</f>
        <v>0</v>
      </c>
      <c r="J4897" s="40">
        <f>IF(Txn!$B2455="",0,Txn!$P2455)</f>
        <v>0</v>
      </c>
      <c r="K4897" s="41">
        <f>IF($A4897="","",IFERROR(VALUE(MID($A4897,6,2)),""))</f>
        <v>0</v>
      </c>
      <c r="L4897" s="39">
        <f>IF(Txn!$K2455="","",Txn!$K2455)</f>
        <v>0</v>
      </c>
      <c r="N4897" s="42">
        <f>IF($D4897="",0,COUNTIF(BankAccts,$D4897))</f>
        <v>0</v>
      </c>
    </row>
    <row r="4898" spans="1:14">
      <c r="A4898" s="38">
        <f>IF(Txn!$B2455="","",Txn!$B2455)</f>
        <v>0</v>
      </c>
      <c r="B4898" s="38">
        <f>IF(Txn!$B2455="","",Txn!$C2455)</f>
        <v>0</v>
      </c>
      <c r="C4898" s="39">
        <f>IF(Txn!$B2455="","","تراکنش بانکی")</f>
        <v>0</v>
      </c>
      <c r="D4898" s="38">
        <f>IF(Txn!$B2455="","",IF(IF(Txn!$U2455="TRF",Txn!$Y2455,Txn!$Z2455)="","",IF(Txn!$U2455="TRF",Txn!$Y2455,Txn!$Z2455)))</f>
        <v>0</v>
      </c>
      <c r="E4898" s="39">
        <f>IF($D4898="","",IFERROR(VLOOKUP($D4898,AcctTbl,2,0),""))</f>
        <v>0</v>
      </c>
      <c r="F4898" s="39">
        <f>IF($D4898="","",IFERROR(VLOOKUP($D4898,AcctTbl,3,0),""))</f>
        <v>0</v>
      </c>
      <c r="G4898" s="39">
        <f>IF(Txn!$B2455="","",Txn!$D2455)</f>
        <v>0</v>
      </c>
      <c r="H4898" s="38">
        <f>IF(Txn!$B2455="","",Txn!$E2455)</f>
        <v>0</v>
      </c>
      <c r="I4898" s="40">
        <f>IF(Txn!$B2455="",0,Txn!$Q2455)</f>
        <v>0</v>
      </c>
      <c r="J4898" s="40">
        <f>IF(Txn!$B2455="",0,Txn!$R2455)</f>
        <v>0</v>
      </c>
      <c r="K4898" s="41">
        <f>IF($A4898="","",IFERROR(VALUE(MID($A4898,6,2)),""))</f>
        <v>0</v>
      </c>
      <c r="L4898" s="39">
        <f>IF(Txn!$K2455="","","طرف مقابل — "&amp;Txn!$K2455)</f>
        <v>0</v>
      </c>
      <c r="N4898" s="42">
        <f>IF($D4898="",0,COUNTIF(BankAccts,$D4898))</f>
        <v>0</v>
      </c>
    </row>
    <row r="4899" spans="1:14">
      <c r="A4899" s="38">
        <f>IF(Txn!$B2456="","",Txn!$B2456)</f>
        <v>0</v>
      </c>
      <c r="B4899" s="38">
        <f>IF(Txn!$B2456="","",Txn!$C2456)</f>
        <v>0</v>
      </c>
      <c r="C4899" s="39">
        <f>IF(Txn!$B2456="","","تراکنش بانکی")</f>
        <v>0</v>
      </c>
      <c r="D4899" s="38">
        <f>IF(Txn!$B2456="","",IF(Txn!$X2456="","",Txn!$X2456))</f>
        <v>0</v>
      </c>
      <c r="E4899" s="39">
        <f>IF($D4899="","",IFERROR(VLOOKUP($D4899,AcctTbl,2,0),""))</f>
        <v>0</v>
      </c>
      <c r="F4899" s="39">
        <f>IF($D4899="","",IFERROR(VLOOKUP($D4899,AcctTbl,3,0),""))</f>
        <v>0</v>
      </c>
      <c r="G4899" s="39">
        <f>IF(Txn!$B2456="","",Txn!$D2456)</f>
        <v>0</v>
      </c>
      <c r="H4899" s="38">
        <f>IF(Txn!$B2456="","",Txn!$E2456)</f>
        <v>0</v>
      </c>
      <c r="I4899" s="40">
        <f>IF(Txn!$B2456="",0,Txn!$O2456)</f>
        <v>0</v>
      </c>
      <c r="J4899" s="40">
        <f>IF(Txn!$B2456="",0,Txn!$P2456)</f>
        <v>0</v>
      </c>
      <c r="K4899" s="41">
        <f>IF($A4899="","",IFERROR(VALUE(MID($A4899,6,2)),""))</f>
        <v>0</v>
      </c>
      <c r="L4899" s="39">
        <f>IF(Txn!$K2456="","",Txn!$K2456)</f>
        <v>0</v>
      </c>
      <c r="N4899" s="42">
        <f>IF($D4899="",0,COUNTIF(BankAccts,$D4899))</f>
        <v>0</v>
      </c>
    </row>
    <row r="4900" spans="1:14">
      <c r="A4900" s="38">
        <f>IF(Txn!$B2456="","",Txn!$B2456)</f>
        <v>0</v>
      </c>
      <c r="B4900" s="38">
        <f>IF(Txn!$B2456="","",Txn!$C2456)</f>
        <v>0</v>
      </c>
      <c r="C4900" s="39">
        <f>IF(Txn!$B2456="","","تراکنش بانکی")</f>
        <v>0</v>
      </c>
      <c r="D4900" s="38">
        <f>IF(Txn!$B2456="","",IF(IF(Txn!$U2456="TRF",Txn!$Y2456,Txn!$Z2456)="","",IF(Txn!$U2456="TRF",Txn!$Y2456,Txn!$Z2456)))</f>
        <v>0</v>
      </c>
      <c r="E4900" s="39">
        <f>IF($D4900="","",IFERROR(VLOOKUP($D4900,AcctTbl,2,0),""))</f>
        <v>0</v>
      </c>
      <c r="F4900" s="39">
        <f>IF($D4900="","",IFERROR(VLOOKUP($D4900,AcctTbl,3,0),""))</f>
        <v>0</v>
      </c>
      <c r="G4900" s="39">
        <f>IF(Txn!$B2456="","",Txn!$D2456)</f>
        <v>0</v>
      </c>
      <c r="H4900" s="38">
        <f>IF(Txn!$B2456="","",Txn!$E2456)</f>
        <v>0</v>
      </c>
      <c r="I4900" s="40">
        <f>IF(Txn!$B2456="",0,Txn!$Q2456)</f>
        <v>0</v>
      </c>
      <c r="J4900" s="40">
        <f>IF(Txn!$B2456="",0,Txn!$R2456)</f>
        <v>0</v>
      </c>
      <c r="K4900" s="41">
        <f>IF($A4900="","",IFERROR(VALUE(MID($A4900,6,2)),""))</f>
        <v>0</v>
      </c>
      <c r="L4900" s="39">
        <f>IF(Txn!$K2456="","","طرف مقابل — "&amp;Txn!$K2456)</f>
        <v>0</v>
      </c>
      <c r="N4900" s="42">
        <f>IF($D4900="",0,COUNTIF(BankAccts,$D4900))</f>
        <v>0</v>
      </c>
    </row>
    <row r="4901" spans="1:14">
      <c r="A4901" s="38">
        <f>IF(Txn!$B2457="","",Txn!$B2457)</f>
        <v>0</v>
      </c>
      <c r="B4901" s="38">
        <f>IF(Txn!$B2457="","",Txn!$C2457)</f>
        <v>0</v>
      </c>
      <c r="C4901" s="39">
        <f>IF(Txn!$B2457="","","تراکنش بانکی")</f>
        <v>0</v>
      </c>
      <c r="D4901" s="38">
        <f>IF(Txn!$B2457="","",IF(Txn!$X2457="","",Txn!$X2457))</f>
        <v>0</v>
      </c>
      <c r="E4901" s="39">
        <f>IF($D4901="","",IFERROR(VLOOKUP($D4901,AcctTbl,2,0),""))</f>
        <v>0</v>
      </c>
      <c r="F4901" s="39">
        <f>IF($D4901="","",IFERROR(VLOOKUP($D4901,AcctTbl,3,0),""))</f>
        <v>0</v>
      </c>
      <c r="G4901" s="39">
        <f>IF(Txn!$B2457="","",Txn!$D2457)</f>
        <v>0</v>
      </c>
      <c r="H4901" s="38">
        <f>IF(Txn!$B2457="","",Txn!$E2457)</f>
        <v>0</v>
      </c>
      <c r="I4901" s="40">
        <f>IF(Txn!$B2457="",0,Txn!$O2457)</f>
        <v>0</v>
      </c>
      <c r="J4901" s="40">
        <f>IF(Txn!$B2457="",0,Txn!$P2457)</f>
        <v>0</v>
      </c>
      <c r="K4901" s="41">
        <f>IF($A4901="","",IFERROR(VALUE(MID($A4901,6,2)),""))</f>
        <v>0</v>
      </c>
      <c r="L4901" s="39">
        <f>IF(Txn!$K2457="","",Txn!$K2457)</f>
        <v>0</v>
      </c>
      <c r="N4901" s="42">
        <f>IF($D4901="",0,COUNTIF(BankAccts,$D4901))</f>
        <v>0</v>
      </c>
    </row>
    <row r="4902" spans="1:14">
      <c r="A4902" s="38">
        <f>IF(Txn!$B2457="","",Txn!$B2457)</f>
        <v>0</v>
      </c>
      <c r="B4902" s="38">
        <f>IF(Txn!$B2457="","",Txn!$C2457)</f>
        <v>0</v>
      </c>
      <c r="C4902" s="39">
        <f>IF(Txn!$B2457="","","تراکنش بانکی")</f>
        <v>0</v>
      </c>
      <c r="D4902" s="38">
        <f>IF(Txn!$B2457="","",IF(IF(Txn!$U2457="TRF",Txn!$Y2457,Txn!$Z2457)="","",IF(Txn!$U2457="TRF",Txn!$Y2457,Txn!$Z2457)))</f>
        <v>0</v>
      </c>
      <c r="E4902" s="39">
        <f>IF($D4902="","",IFERROR(VLOOKUP($D4902,AcctTbl,2,0),""))</f>
        <v>0</v>
      </c>
      <c r="F4902" s="39">
        <f>IF($D4902="","",IFERROR(VLOOKUP($D4902,AcctTbl,3,0),""))</f>
        <v>0</v>
      </c>
      <c r="G4902" s="39">
        <f>IF(Txn!$B2457="","",Txn!$D2457)</f>
        <v>0</v>
      </c>
      <c r="H4902" s="38">
        <f>IF(Txn!$B2457="","",Txn!$E2457)</f>
        <v>0</v>
      </c>
      <c r="I4902" s="40">
        <f>IF(Txn!$B2457="",0,Txn!$Q2457)</f>
        <v>0</v>
      </c>
      <c r="J4902" s="40">
        <f>IF(Txn!$B2457="",0,Txn!$R2457)</f>
        <v>0</v>
      </c>
      <c r="K4902" s="41">
        <f>IF($A4902="","",IFERROR(VALUE(MID($A4902,6,2)),""))</f>
        <v>0</v>
      </c>
      <c r="L4902" s="39">
        <f>IF(Txn!$K2457="","","طرف مقابل — "&amp;Txn!$K2457)</f>
        <v>0</v>
      </c>
      <c r="N4902" s="42">
        <f>IF($D4902="",0,COUNTIF(BankAccts,$D4902))</f>
        <v>0</v>
      </c>
    </row>
    <row r="4903" spans="1:14">
      <c r="A4903" s="38">
        <f>IF(Txn!$B2458="","",Txn!$B2458)</f>
        <v>0</v>
      </c>
      <c r="B4903" s="38">
        <f>IF(Txn!$B2458="","",Txn!$C2458)</f>
        <v>0</v>
      </c>
      <c r="C4903" s="39">
        <f>IF(Txn!$B2458="","","تراکنش بانکی")</f>
        <v>0</v>
      </c>
      <c r="D4903" s="38">
        <f>IF(Txn!$B2458="","",IF(Txn!$X2458="","",Txn!$X2458))</f>
        <v>0</v>
      </c>
      <c r="E4903" s="39">
        <f>IF($D4903="","",IFERROR(VLOOKUP($D4903,AcctTbl,2,0),""))</f>
        <v>0</v>
      </c>
      <c r="F4903" s="39">
        <f>IF($D4903="","",IFERROR(VLOOKUP($D4903,AcctTbl,3,0),""))</f>
        <v>0</v>
      </c>
      <c r="G4903" s="39">
        <f>IF(Txn!$B2458="","",Txn!$D2458)</f>
        <v>0</v>
      </c>
      <c r="H4903" s="38">
        <f>IF(Txn!$B2458="","",Txn!$E2458)</f>
        <v>0</v>
      </c>
      <c r="I4903" s="40">
        <f>IF(Txn!$B2458="",0,Txn!$O2458)</f>
        <v>0</v>
      </c>
      <c r="J4903" s="40">
        <f>IF(Txn!$B2458="",0,Txn!$P2458)</f>
        <v>0</v>
      </c>
      <c r="K4903" s="41">
        <f>IF($A4903="","",IFERROR(VALUE(MID($A4903,6,2)),""))</f>
        <v>0</v>
      </c>
      <c r="L4903" s="39">
        <f>IF(Txn!$K2458="","",Txn!$K2458)</f>
        <v>0</v>
      </c>
      <c r="N4903" s="42">
        <f>IF($D4903="",0,COUNTIF(BankAccts,$D4903))</f>
        <v>0</v>
      </c>
    </row>
    <row r="4904" spans="1:14">
      <c r="A4904" s="38">
        <f>IF(Txn!$B2458="","",Txn!$B2458)</f>
        <v>0</v>
      </c>
      <c r="B4904" s="38">
        <f>IF(Txn!$B2458="","",Txn!$C2458)</f>
        <v>0</v>
      </c>
      <c r="C4904" s="39">
        <f>IF(Txn!$B2458="","","تراکنش بانکی")</f>
        <v>0</v>
      </c>
      <c r="D4904" s="38">
        <f>IF(Txn!$B2458="","",IF(IF(Txn!$U2458="TRF",Txn!$Y2458,Txn!$Z2458)="","",IF(Txn!$U2458="TRF",Txn!$Y2458,Txn!$Z2458)))</f>
        <v>0</v>
      </c>
      <c r="E4904" s="39">
        <f>IF($D4904="","",IFERROR(VLOOKUP($D4904,AcctTbl,2,0),""))</f>
        <v>0</v>
      </c>
      <c r="F4904" s="39">
        <f>IF($D4904="","",IFERROR(VLOOKUP($D4904,AcctTbl,3,0),""))</f>
        <v>0</v>
      </c>
      <c r="G4904" s="39">
        <f>IF(Txn!$B2458="","",Txn!$D2458)</f>
        <v>0</v>
      </c>
      <c r="H4904" s="38">
        <f>IF(Txn!$B2458="","",Txn!$E2458)</f>
        <v>0</v>
      </c>
      <c r="I4904" s="40">
        <f>IF(Txn!$B2458="",0,Txn!$Q2458)</f>
        <v>0</v>
      </c>
      <c r="J4904" s="40">
        <f>IF(Txn!$B2458="",0,Txn!$R2458)</f>
        <v>0</v>
      </c>
      <c r="K4904" s="41">
        <f>IF($A4904="","",IFERROR(VALUE(MID($A4904,6,2)),""))</f>
        <v>0</v>
      </c>
      <c r="L4904" s="39">
        <f>IF(Txn!$K2458="","","طرف مقابل — "&amp;Txn!$K2458)</f>
        <v>0</v>
      </c>
      <c r="N4904" s="42">
        <f>IF($D4904="",0,COUNTIF(BankAccts,$D4904))</f>
        <v>0</v>
      </c>
    </row>
    <row r="4905" spans="1:14">
      <c r="A4905" s="38">
        <f>IF(Txn!$B2459="","",Txn!$B2459)</f>
        <v>0</v>
      </c>
      <c r="B4905" s="38">
        <f>IF(Txn!$B2459="","",Txn!$C2459)</f>
        <v>0</v>
      </c>
      <c r="C4905" s="39">
        <f>IF(Txn!$B2459="","","تراکنش بانکی")</f>
        <v>0</v>
      </c>
      <c r="D4905" s="38">
        <f>IF(Txn!$B2459="","",IF(Txn!$X2459="","",Txn!$X2459))</f>
        <v>0</v>
      </c>
      <c r="E4905" s="39">
        <f>IF($D4905="","",IFERROR(VLOOKUP($D4905,AcctTbl,2,0),""))</f>
        <v>0</v>
      </c>
      <c r="F4905" s="39">
        <f>IF($D4905="","",IFERROR(VLOOKUP($D4905,AcctTbl,3,0),""))</f>
        <v>0</v>
      </c>
      <c r="G4905" s="39">
        <f>IF(Txn!$B2459="","",Txn!$D2459)</f>
        <v>0</v>
      </c>
      <c r="H4905" s="38">
        <f>IF(Txn!$B2459="","",Txn!$E2459)</f>
        <v>0</v>
      </c>
      <c r="I4905" s="40">
        <f>IF(Txn!$B2459="",0,Txn!$O2459)</f>
        <v>0</v>
      </c>
      <c r="J4905" s="40">
        <f>IF(Txn!$B2459="",0,Txn!$P2459)</f>
        <v>0</v>
      </c>
      <c r="K4905" s="41">
        <f>IF($A4905="","",IFERROR(VALUE(MID($A4905,6,2)),""))</f>
        <v>0</v>
      </c>
      <c r="L4905" s="39">
        <f>IF(Txn!$K2459="","",Txn!$K2459)</f>
        <v>0</v>
      </c>
      <c r="N4905" s="42">
        <f>IF($D4905="",0,COUNTIF(BankAccts,$D4905))</f>
        <v>0</v>
      </c>
    </row>
    <row r="4906" spans="1:14">
      <c r="A4906" s="38">
        <f>IF(Txn!$B2459="","",Txn!$B2459)</f>
        <v>0</v>
      </c>
      <c r="B4906" s="38">
        <f>IF(Txn!$B2459="","",Txn!$C2459)</f>
        <v>0</v>
      </c>
      <c r="C4906" s="39">
        <f>IF(Txn!$B2459="","","تراکنش بانکی")</f>
        <v>0</v>
      </c>
      <c r="D4906" s="38">
        <f>IF(Txn!$B2459="","",IF(IF(Txn!$U2459="TRF",Txn!$Y2459,Txn!$Z2459)="","",IF(Txn!$U2459="TRF",Txn!$Y2459,Txn!$Z2459)))</f>
        <v>0</v>
      </c>
      <c r="E4906" s="39">
        <f>IF($D4906="","",IFERROR(VLOOKUP($D4906,AcctTbl,2,0),""))</f>
        <v>0</v>
      </c>
      <c r="F4906" s="39">
        <f>IF($D4906="","",IFERROR(VLOOKUP($D4906,AcctTbl,3,0),""))</f>
        <v>0</v>
      </c>
      <c r="G4906" s="39">
        <f>IF(Txn!$B2459="","",Txn!$D2459)</f>
        <v>0</v>
      </c>
      <c r="H4906" s="38">
        <f>IF(Txn!$B2459="","",Txn!$E2459)</f>
        <v>0</v>
      </c>
      <c r="I4906" s="40">
        <f>IF(Txn!$B2459="",0,Txn!$Q2459)</f>
        <v>0</v>
      </c>
      <c r="J4906" s="40">
        <f>IF(Txn!$B2459="",0,Txn!$R2459)</f>
        <v>0</v>
      </c>
      <c r="K4906" s="41">
        <f>IF($A4906="","",IFERROR(VALUE(MID($A4906,6,2)),""))</f>
        <v>0</v>
      </c>
      <c r="L4906" s="39">
        <f>IF(Txn!$K2459="","","طرف مقابل — "&amp;Txn!$K2459)</f>
        <v>0</v>
      </c>
      <c r="N4906" s="42">
        <f>IF($D4906="",0,COUNTIF(BankAccts,$D4906))</f>
        <v>0</v>
      </c>
    </row>
    <row r="4907" spans="1:14">
      <c r="A4907" s="38">
        <f>IF(Txn!$B2460="","",Txn!$B2460)</f>
        <v>0</v>
      </c>
      <c r="B4907" s="38">
        <f>IF(Txn!$B2460="","",Txn!$C2460)</f>
        <v>0</v>
      </c>
      <c r="C4907" s="39">
        <f>IF(Txn!$B2460="","","تراکنش بانکی")</f>
        <v>0</v>
      </c>
      <c r="D4907" s="38">
        <f>IF(Txn!$B2460="","",IF(Txn!$X2460="","",Txn!$X2460))</f>
        <v>0</v>
      </c>
      <c r="E4907" s="39">
        <f>IF($D4907="","",IFERROR(VLOOKUP($D4907,AcctTbl,2,0),""))</f>
        <v>0</v>
      </c>
      <c r="F4907" s="39">
        <f>IF($D4907="","",IFERROR(VLOOKUP($D4907,AcctTbl,3,0),""))</f>
        <v>0</v>
      </c>
      <c r="G4907" s="39">
        <f>IF(Txn!$B2460="","",Txn!$D2460)</f>
        <v>0</v>
      </c>
      <c r="H4907" s="38">
        <f>IF(Txn!$B2460="","",Txn!$E2460)</f>
        <v>0</v>
      </c>
      <c r="I4907" s="40">
        <f>IF(Txn!$B2460="",0,Txn!$O2460)</f>
        <v>0</v>
      </c>
      <c r="J4907" s="40">
        <f>IF(Txn!$B2460="",0,Txn!$P2460)</f>
        <v>0</v>
      </c>
      <c r="K4907" s="41">
        <f>IF($A4907="","",IFERROR(VALUE(MID($A4907,6,2)),""))</f>
        <v>0</v>
      </c>
      <c r="L4907" s="39">
        <f>IF(Txn!$K2460="","",Txn!$K2460)</f>
        <v>0</v>
      </c>
      <c r="N4907" s="42">
        <f>IF($D4907="",0,COUNTIF(BankAccts,$D4907))</f>
        <v>0</v>
      </c>
    </row>
    <row r="4908" spans="1:14">
      <c r="A4908" s="38">
        <f>IF(Txn!$B2460="","",Txn!$B2460)</f>
        <v>0</v>
      </c>
      <c r="B4908" s="38">
        <f>IF(Txn!$B2460="","",Txn!$C2460)</f>
        <v>0</v>
      </c>
      <c r="C4908" s="39">
        <f>IF(Txn!$B2460="","","تراکنش بانکی")</f>
        <v>0</v>
      </c>
      <c r="D4908" s="38">
        <f>IF(Txn!$B2460="","",IF(IF(Txn!$U2460="TRF",Txn!$Y2460,Txn!$Z2460)="","",IF(Txn!$U2460="TRF",Txn!$Y2460,Txn!$Z2460)))</f>
        <v>0</v>
      </c>
      <c r="E4908" s="39">
        <f>IF($D4908="","",IFERROR(VLOOKUP($D4908,AcctTbl,2,0),""))</f>
        <v>0</v>
      </c>
      <c r="F4908" s="39">
        <f>IF($D4908="","",IFERROR(VLOOKUP($D4908,AcctTbl,3,0),""))</f>
        <v>0</v>
      </c>
      <c r="G4908" s="39">
        <f>IF(Txn!$B2460="","",Txn!$D2460)</f>
        <v>0</v>
      </c>
      <c r="H4908" s="38">
        <f>IF(Txn!$B2460="","",Txn!$E2460)</f>
        <v>0</v>
      </c>
      <c r="I4908" s="40">
        <f>IF(Txn!$B2460="",0,Txn!$Q2460)</f>
        <v>0</v>
      </c>
      <c r="J4908" s="40">
        <f>IF(Txn!$B2460="",0,Txn!$R2460)</f>
        <v>0</v>
      </c>
      <c r="K4908" s="41">
        <f>IF($A4908="","",IFERROR(VALUE(MID($A4908,6,2)),""))</f>
        <v>0</v>
      </c>
      <c r="L4908" s="39">
        <f>IF(Txn!$K2460="","","طرف مقابل — "&amp;Txn!$K2460)</f>
        <v>0</v>
      </c>
      <c r="N4908" s="42">
        <f>IF($D4908="",0,COUNTIF(BankAccts,$D4908))</f>
        <v>0</v>
      </c>
    </row>
    <row r="4909" spans="1:14">
      <c r="A4909" s="38">
        <f>IF(Txn!$B2461="","",Txn!$B2461)</f>
        <v>0</v>
      </c>
      <c r="B4909" s="38">
        <f>IF(Txn!$B2461="","",Txn!$C2461)</f>
        <v>0</v>
      </c>
      <c r="C4909" s="39">
        <f>IF(Txn!$B2461="","","تراکنش بانکی")</f>
        <v>0</v>
      </c>
      <c r="D4909" s="38">
        <f>IF(Txn!$B2461="","",IF(Txn!$X2461="","",Txn!$X2461))</f>
        <v>0</v>
      </c>
      <c r="E4909" s="39">
        <f>IF($D4909="","",IFERROR(VLOOKUP($D4909,AcctTbl,2,0),""))</f>
        <v>0</v>
      </c>
      <c r="F4909" s="39">
        <f>IF($D4909="","",IFERROR(VLOOKUP($D4909,AcctTbl,3,0),""))</f>
        <v>0</v>
      </c>
      <c r="G4909" s="39">
        <f>IF(Txn!$B2461="","",Txn!$D2461)</f>
        <v>0</v>
      </c>
      <c r="H4909" s="38">
        <f>IF(Txn!$B2461="","",Txn!$E2461)</f>
        <v>0</v>
      </c>
      <c r="I4909" s="40">
        <f>IF(Txn!$B2461="",0,Txn!$O2461)</f>
        <v>0</v>
      </c>
      <c r="J4909" s="40">
        <f>IF(Txn!$B2461="",0,Txn!$P2461)</f>
        <v>0</v>
      </c>
      <c r="K4909" s="41">
        <f>IF($A4909="","",IFERROR(VALUE(MID($A4909,6,2)),""))</f>
        <v>0</v>
      </c>
      <c r="L4909" s="39">
        <f>IF(Txn!$K2461="","",Txn!$K2461)</f>
        <v>0</v>
      </c>
      <c r="N4909" s="42">
        <f>IF($D4909="",0,COUNTIF(BankAccts,$D4909))</f>
        <v>0</v>
      </c>
    </row>
    <row r="4910" spans="1:14">
      <c r="A4910" s="38">
        <f>IF(Txn!$B2461="","",Txn!$B2461)</f>
        <v>0</v>
      </c>
      <c r="B4910" s="38">
        <f>IF(Txn!$B2461="","",Txn!$C2461)</f>
        <v>0</v>
      </c>
      <c r="C4910" s="39">
        <f>IF(Txn!$B2461="","","تراکنش بانکی")</f>
        <v>0</v>
      </c>
      <c r="D4910" s="38">
        <f>IF(Txn!$B2461="","",IF(IF(Txn!$U2461="TRF",Txn!$Y2461,Txn!$Z2461)="","",IF(Txn!$U2461="TRF",Txn!$Y2461,Txn!$Z2461)))</f>
        <v>0</v>
      </c>
      <c r="E4910" s="39">
        <f>IF($D4910="","",IFERROR(VLOOKUP($D4910,AcctTbl,2,0),""))</f>
        <v>0</v>
      </c>
      <c r="F4910" s="39">
        <f>IF($D4910="","",IFERROR(VLOOKUP($D4910,AcctTbl,3,0),""))</f>
        <v>0</v>
      </c>
      <c r="G4910" s="39">
        <f>IF(Txn!$B2461="","",Txn!$D2461)</f>
        <v>0</v>
      </c>
      <c r="H4910" s="38">
        <f>IF(Txn!$B2461="","",Txn!$E2461)</f>
        <v>0</v>
      </c>
      <c r="I4910" s="40">
        <f>IF(Txn!$B2461="",0,Txn!$Q2461)</f>
        <v>0</v>
      </c>
      <c r="J4910" s="40">
        <f>IF(Txn!$B2461="",0,Txn!$R2461)</f>
        <v>0</v>
      </c>
      <c r="K4910" s="41">
        <f>IF($A4910="","",IFERROR(VALUE(MID($A4910,6,2)),""))</f>
        <v>0</v>
      </c>
      <c r="L4910" s="39">
        <f>IF(Txn!$K2461="","","طرف مقابل — "&amp;Txn!$K2461)</f>
        <v>0</v>
      </c>
      <c r="N4910" s="42">
        <f>IF($D4910="",0,COUNTIF(BankAccts,$D4910))</f>
        <v>0</v>
      </c>
    </row>
    <row r="4911" spans="1:14">
      <c r="A4911" s="38">
        <f>IF(Txn!$B2462="","",Txn!$B2462)</f>
        <v>0</v>
      </c>
      <c r="B4911" s="38">
        <f>IF(Txn!$B2462="","",Txn!$C2462)</f>
        <v>0</v>
      </c>
      <c r="C4911" s="39">
        <f>IF(Txn!$B2462="","","تراکنش بانکی")</f>
        <v>0</v>
      </c>
      <c r="D4911" s="38">
        <f>IF(Txn!$B2462="","",IF(Txn!$X2462="","",Txn!$X2462))</f>
        <v>0</v>
      </c>
      <c r="E4911" s="39">
        <f>IF($D4911="","",IFERROR(VLOOKUP($D4911,AcctTbl,2,0),""))</f>
        <v>0</v>
      </c>
      <c r="F4911" s="39">
        <f>IF($D4911="","",IFERROR(VLOOKUP($D4911,AcctTbl,3,0),""))</f>
        <v>0</v>
      </c>
      <c r="G4911" s="39">
        <f>IF(Txn!$B2462="","",Txn!$D2462)</f>
        <v>0</v>
      </c>
      <c r="H4911" s="38">
        <f>IF(Txn!$B2462="","",Txn!$E2462)</f>
        <v>0</v>
      </c>
      <c r="I4911" s="40">
        <f>IF(Txn!$B2462="",0,Txn!$O2462)</f>
        <v>0</v>
      </c>
      <c r="J4911" s="40">
        <f>IF(Txn!$B2462="",0,Txn!$P2462)</f>
        <v>0</v>
      </c>
      <c r="K4911" s="41">
        <f>IF($A4911="","",IFERROR(VALUE(MID($A4911,6,2)),""))</f>
        <v>0</v>
      </c>
      <c r="L4911" s="39">
        <f>IF(Txn!$K2462="","",Txn!$K2462)</f>
        <v>0</v>
      </c>
      <c r="N4911" s="42">
        <f>IF($D4911="",0,COUNTIF(BankAccts,$D4911))</f>
        <v>0</v>
      </c>
    </row>
    <row r="4912" spans="1:14">
      <c r="A4912" s="38">
        <f>IF(Txn!$B2462="","",Txn!$B2462)</f>
        <v>0</v>
      </c>
      <c r="B4912" s="38">
        <f>IF(Txn!$B2462="","",Txn!$C2462)</f>
        <v>0</v>
      </c>
      <c r="C4912" s="39">
        <f>IF(Txn!$B2462="","","تراکنش بانکی")</f>
        <v>0</v>
      </c>
      <c r="D4912" s="38">
        <f>IF(Txn!$B2462="","",IF(IF(Txn!$U2462="TRF",Txn!$Y2462,Txn!$Z2462)="","",IF(Txn!$U2462="TRF",Txn!$Y2462,Txn!$Z2462)))</f>
        <v>0</v>
      </c>
      <c r="E4912" s="39">
        <f>IF($D4912="","",IFERROR(VLOOKUP($D4912,AcctTbl,2,0),""))</f>
        <v>0</v>
      </c>
      <c r="F4912" s="39">
        <f>IF($D4912="","",IFERROR(VLOOKUP($D4912,AcctTbl,3,0),""))</f>
        <v>0</v>
      </c>
      <c r="G4912" s="39">
        <f>IF(Txn!$B2462="","",Txn!$D2462)</f>
        <v>0</v>
      </c>
      <c r="H4912" s="38">
        <f>IF(Txn!$B2462="","",Txn!$E2462)</f>
        <v>0</v>
      </c>
      <c r="I4912" s="40">
        <f>IF(Txn!$B2462="",0,Txn!$Q2462)</f>
        <v>0</v>
      </c>
      <c r="J4912" s="40">
        <f>IF(Txn!$B2462="",0,Txn!$R2462)</f>
        <v>0</v>
      </c>
      <c r="K4912" s="41">
        <f>IF($A4912="","",IFERROR(VALUE(MID($A4912,6,2)),""))</f>
        <v>0</v>
      </c>
      <c r="L4912" s="39">
        <f>IF(Txn!$K2462="","","طرف مقابل — "&amp;Txn!$K2462)</f>
        <v>0</v>
      </c>
      <c r="N4912" s="42">
        <f>IF($D4912="",0,COUNTIF(BankAccts,$D4912))</f>
        <v>0</v>
      </c>
    </row>
    <row r="4913" spans="1:14">
      <c r="A4913" s="38">
        <f>IF(Txn!$B2463="","",Txn!$B2463)</f>
        <v>0</v>
      </c>
      <c r="B4913" s="38">
        <f>IF(Txn!$B2463="","",Txn!$C2463)</f>
        <v>0</v>
      </c>
      <c r="C4913" s="39">
        <f>IF(Txn!$B2463="","","تراکنش بانکی")</f>
        <v>0</v>
      </c>
      <c r="D4913" s="38">
        <f>IF(Txn!$B2463="","",IF(Txn!$X2463="","",Txn!$X2463))</f>
        <v>0</v>
      </c>
      <c r="E4913" s="39">
        <f>IF($D4913="","",IFERROR(VLOOKUP($D4913,AcctTbl,2,0),""))</f>
        <v>0</v>
      </c>
      <c r="F4913" s="39">
        <f>IF($D4913="","",IFERROR(VLOOKUP($D4913,AcctTbl,3,0),""))</f>
        <v>0</v>
      </c>
      <c r="G4913" s="39">
        <f>IF(Txn!$B2463="","",Txn!$D2463)</f>
        <v>0</v>
      </c>
      <c r="H4913" s="38">
        <f>IF(Txn!$B2463="","",Txn!$E2463)</f>
        <v>0</v>
      </c>
      <c r="I4913" s="40">
        <f>IF(Txn!$B2463="",0,Txn!$O2463)</f>
        <v>0</v>
      </c>
      <c r="J4913" s="40">
        <f>IF(Txn!$B2463="",0,Txn!$P2463)</f>
        <v>0</v>
      </c>
      <c r="K4913" s="41">
        <f>IF($A4913="","",IFERROR(VALUE(MID($A4913,6,2)),""))</f>
        <v>0</v>
      </c>
      <c r="L4913" s="39">
        <f>IF(Txn!$K2463="","",Txn!$K2463)</f>
        <v>0</v>
      </c>
      <c r="N4913" s="42">
        <f>IF($D4913="",0,COUNTIF(BankAccts,$D4913))</f>
        <v>0</v>
      </c>
    </row>
    <row r="4914" spans="1:14">
      <c r="A4914" s="38">
        <f>IF(Txn!$B2463="","",Txn!$B2463)</f>
        <v>0</v>
      </c>
      <c r="B4914" s="38">
        <f>IF(Txn!$B2463="","",Txn!$C2463)</f>
        <v>0</v>
      </c>
      <c r="C4914" s="39">
        <f>IF(Txn!$B2463="","","تراکنش بانکی")</f>
        <v>0</v>
      </c>
      <c r="D4914" s="38">
        <f>IF(Txn!$B2463="","",IF(IF(Txn!$U2463="TRF",Txn!$Y2463,Txn!$Z2463)="","",IF(Txn!$U2463="TRF",Txn!$Y2463,Txn!$Z2463)))</f>
        <v>0</v>
      </c>
      <c r="E4914" s="39">
        <f>IF($D4914="","",IFERROR(VLOOKUP($D4914,AcctTbl,2,0),""))</f>
        <v>0</v>
      </c>
      <c r="F4914" s="39">
        <f>IF($D4914="","",IFERROR(VLOOKUP($D4914,AcctTbl,3,0),""))</f>
        <v>0</v>
      </c>
      <c r="G4914" s="39">
        <f>IF(Txn!$B2463="","",Txn!$D2463)</f>
        <v>0</v>
      </c>
      <c r="H4914" s="38">
        <f>IF(Txn!$B2463="","",Txn!$E2463)</f>
        <v>0</v>
      </c>
      <c r="I4914" s="40">
        <f>IF(Txn!$B2463="",0,Txn!$Q2463)</f>
        <v>0</v>
      </c>
      <c r="J4914" s="40">
        <f>IF(Txn!$B2463="",0,Txn!$R2463)</f>
        <v>0</v>
      </c>
      <c r="K4914" s="41">
        <f>IF($A4914="","",IFERROR(VALUE(MID($A4914,6,2)),""))</f>
        <v>0</v>
      </c>
      <c r="L4914" s="39">
        <f>IF(Txn!$K2463="","","طرف مقابل — "&amp;Txn!$K2463)</f>
        <v>0</v>
      </c>
      <c r="N4914" s="42">
        <f>IF($D4914="",0,COUNTIF(BankAccts,$D4914))</f>
        <v>0</v>
      </c>
    </row>
    <row r="4915" spans="1:14">
      <c r="A4915" s="38">
        <f>IF(Txn!$B2464="","",Txn!$B2464)</f>
        <v>0</v>
      </c>
      <c r="B4915" s="38">
        <f>IF(Txn!$B2464="","",Txn!$C2464)</f>
        <v>0</v>
      </c>
      <c r="C4915" s="39">
        <f>IF(Txn!$B2464="","","تراکنش بانکی")</f>
        <v>0</v>
      </c>
      <c r="D4915" s="38">
        <f>IF(Txn!$B2464="","",IF(Txn!$X2464="","",Txn!$X2464))</f>
        <v>0</v>
      </c>
      <c r="E4915" s="39">
        <f>IF($D4915="","",IFERROR(VLOOKUP($D4915,AcctTbl,2,0),""))</f>
        <v>0</v>
      </c>
      <c r="F4915" s="39">
        <f>IF($D4915="","",IFERROR(VLOOKUP($D4915,AcctTbl,3,0),""))</f>
        <v>0</v>
      </c>
      <c r="G4915" s="39">
        <f>IF(Txn!$B2464="","",Txn!$D2464)</f>
        <v>0</v>
      </c>
      <c r="H4915" s="38">
        <f>IF(Txn!$B2464="","",Txn!$E2464)</f>
        <v>0</v>
      </c>
      <c r="I4915" s="40">
        <f>IF(Txn!$B2464="",0,Txn!$O2464)</f>
        <v>0</v>
      </c>
      <c r="J4915" s="40">
        <f>IF(Txn!$B2464="",0,Txn!$P2464)</f>
        <v>0</v>
      </c>
      <c r="K4915" s="41">
        <f>IF($A4915="","",IFERROR(VALUE(MID($A4915,6,2)),""))</f>
        <v>0</v>
      </c>
      <c r="L4915" s="39">
        <f>IF(Txn!$K2464="","",Txn!$K2464)</f>
        <v>0</v>
      </c>
      <c r="N4915" s="42">
        <f>IF($D4915="",0,COUNTIF(BankAccts,$D4915))</f>
        <v>0</v>
      </c>
    </row>
    <row r="4916" spans="1:14">
      <c r="A4916" s="38">
        <f>IF(Txn!$B2464="","",Txn!$B2464)</f>
        <v>0</v>
      </c>
      <c r="B4916" s="38">
        <f>IF(Txn!$B2464="","",Txn!$C2464)</f>
        <v>0</v>
      </c>
      <c r="C4916" s="39">
        <f>IF(Txn!$B2464="","","تراکنش بانکی")</f>
        <v>0</v>
      </c>
      <c r="D4916" s="38">
        <f>IF(Txn!$B2464="","",IF(IF(Txn!$U2464="TRF",Txn!$Y2464,Txn!$Z2464)="","",IF(Txn!$U2464="TRF",Txn!$Y2464,Txn!$Z2464)))</f>
        <v>0</v>
      </c>
      <c r="E4916" s="39">
        <f>IF($D4916="","",IFERROR(VLOOKUP($D4916,AcctTbl,2,0),""))</f>
        <v>0</v>
      </c>
      <c r="F4916" s="39">
        <f>IF($D4916="","",IFERROR(VLOOKUP($D4916,AcctTbl,3,0),""))</f>
        <v>0</v>
      </c>
      <c r="G4916" s="39">
        <f>IF(Txn!$B2464="","",Txn!$D2464)</f>
        <v>0</v>
      </c>
      <c r="H4916" s="38">
        <f>IF(Txn!$B2464="","",Txn!$E2464)</f>
        <v>0</v>
      </c>
      <c r="I4916" s="40">
        <f>IF(Txn!$B2464="",0,Txn!$Q2464)</f>
        <v>0</v>
      </c>
      <c r="J4916" s="40">
        <f>IF(Txn!$B2464="",0,Txn!$R2464)</f>
        <v>0</v>
      </c>
      <c r="K4916" s="41">
        <f>IF($A4916="","",IFERROR(VALUE(MID($A4916,6,2)),""))</f>
        <v>0</v>
      </c>
      <c r="L4916" s="39">
        <f>IF(Txn!$K2464="","","طرف مقابل — "&amp;Txn!$K2464)</f>
        <v>0</v>
      </c>
      <c r="N4916" s="42">
        <f>IF($D4916="",0,COUNTIF(BankAccts,$D4916))</f>
        <v>0</v>
      </c>
    </row>
    <row r="4917" spans="1:14">
      <c r="A4917" s="38">
        <f>IF(Txn!$B2465="","",Txn!$B2465)</f>
        <v>0</v>
      </c>
      <c r="B4917" s="38">
        <f>IF(Txn!$B2465="","",Txn!$C2465)</f>
        <v>0</v>
      </c>
      <c r="C4917" s="39">
        <f>IF(Txn!$B2465="","","تراکنش بانکی")</f>
        <v>0</v>
      </c>
      <c r="D4917" s="38">
        <f>IF(Txn!$B2465="","",IF(Txn!$X2465="","",Txn!$X2465))</f>
        <v>0</v>
      </c>
      <c r="E4917" s="39">
        <f>IF($D4917="","",IFERROR(VLOOKUP($D4917,AcctTbl,2,0),""))</f>
        <v>0</v>
      </c>
      <c r="F4917" s="39">
        <f>IF($D4917="","",IFERROR(VLOOKUP($D4917,AcctTbl,3,0),""))</f>
        <v>0</v>
      </c>
      <c r="G4917" s="39">
        <f>IF(Txn!$B2465="","",Txn!$D2465)</f>
        <v>0</v>
      </c>
      <c r="H4917" s="38">
        <f>IF(Txn!$B2465="","",Txn!$E2465)</f>
        <v>0</v>
      </c>
      <c r="I4917" s="40">
        <f>IF(Txn!$B2465="",0,Txn!$O2465)</f>
        <v>0</v>
      </c>
      <c r="J4917" s="40">
        <f>IF(Txn!$B2465="",0,Txn!$P2465)</f>
        <v>0</v>
      </c>
      <c r="K4917" s="41">
        <f>IF($A4917="","",IFERROR(VALUE(MID($A4917,6,2)),""))</f>
        <v>0</v>
      </c>
      <c r="L4917" s="39">
        <f>IF(Txn!$K2465="","",Txn!$K2465)</f>
        <v>0</v>
      </c>
      <c r="N4917" s="42">
        <f>IF($D4917="",0,COUNTIF(BankAccts,$D4917))</f>
        <v>0</v>
      </c>
    </row>
    <row r="4918" spans="1:14">
      <c r="A4918" s="38">
        <f>IF(Txn!$B2465="","",Txn!$B2465)</f>
        <v>0</v>
      </c>
      <c r="B4918" s="38">
        <f>IF(Txn!$B2465="","",Txn!$C2465)</f>
        <v>0</v>
      </c>
      <c r="C4918" s="39">
        <f>IF(Txn!$B2465="","","تراکنش بانکی")</f>
        <v>0</v>
      </c>
      <c r="D4918" s="38">
        <f>IF(Txn!$B2465="","",IF(IF(Txn!$U2465="TRF",Txn!$Y2465,Txn!$Z2465)="","",IF(Txn!$U2465="TRF",Txn!$Y2465,Txn!$Z2465)))</f>
        <v>0</v>
      </c>
      <c r="E4918" s="39">
        <f>IF($D4918="","",IFERROR(VLOOKUP($D4918,AcctTbl,2,0),""))</f>
        <v>0</v>
      </c>
      <c r="F4918" s="39">
        <f>IF($D4918="","",IFERROR(VLOOKUP($D4918,AcctTbl,3,0),""))</f>
        <v>0</v>
      </c>
      <c r="G4918" s="39">
        <f>IF(Txn!$B2465="","",Txn!$D2465)</f>
        <v>0</v>
      </c>
      <c r="H4918" s="38">
        <f>IF(Txn!$B2465="","",Txn!$E2465)</f>
        <v>0</v>
      </c>
      <c r="I4918" s="40">
        <f>IF(Txn!$B2465="",0,Txn!$Q2465)</f>
        <v>0</v>
      </c>
      <c r="J4918" s="40">
        <f>IF(Txn!$B2465="",0,Txn!$R2465)</f>
        <v>0</v>
      </c>
      <c r="K4918" s="41">
        <f>IF($A4918="","",IFERROR(VALUE(MID($A4918,6,2)),""))</f>
        <v>0</v>
      </c>
      <c r="L4918" s="39">
        <f>IF(Txn!$K2465="","","طرف مقابل — "&amp;Txn!$K2465)</f>
        <v>0</v>
      </c>
      <c r="N4918" s="42">
        <f>IF($D4918="",0,COUNTIF(BankAccts,$D4918))</f>
        <v>0</v>
      </c>
    </row>
    <row r="4919" spans="1:14">
      <c r="A4919" s="38">
        <f>IF(Txn!$B2466="","",Txn!$B2466)</f>
        <v>0</v>
      </c>
      <c r="B4919" s="38">
        <f>IF(Txn!$B2466="","",Txn!$C2466)</f>
        <v>0</v>
      </c>
      <c r="C4919" s="39">
        <f>IF(Txn!$B2466="","","تراکنش بانکی")</f>
        <v>0</v>
      </c>
      <c r="D4919" s="38">
        <f>IF(Txn!$B2466="","",IF(Txn!$X2466="","",Txn!$X2466))</f>
        <v>0</v>
      </c>
      <c r="E4919" s="39">
        <f>IF($D4919="","",IFERROR(VLOOKUP($D4919,AcctTbl,2,0),""))</f>
        <v>0</v>
      </c>
      <c r="F4919" s="39">
        <f>IF($D4919="","",IFERROR(VLOOKUP($D4919,AcctTbl,3,0),""))</f>
        <v>0</v>
      </c>
      <c r="G4919" s="39">
        <f>IF(Txn!$B2466="","",Txn!$D2466)</f>
        <v>0</v>
      </c>
      <c r="H4919" s="38">
        <f>IF(Txn!$B2466="","",Txn!$E2466)</f>
        <v>0</v>
      </c>
      <c r="I4919" s="40">
        <f>IF(Txn!$B2466="",0,Txn!$O2466)</f>
        <v>0</v>
      </c>
      <c r="J4919" s="40">
        <f>IF(Txn!$B2466="",0,Txn!$P2466)</f>
        <v>0</v>
      </c>
      <c r="K4919" s="41">
        <f>IF($A4919="","",IFERROR(VALUE(MID($A4919,6,2)),""))</f>
        <v>0</v>
      </c>
      <c r="L4919" s="39">
        <f>IF(Txn!$K2466="","",Txn!$K2466)</f>
        <v>0</v>
      </c>
      <c r="N4919" s="42">
        <f>IF($D4919="",0,COUNTIF(BankAccts,$D4919))</f>
        <v>0</v>
      </c>
    </row>
    <row r="4920" spans="1:14">
      <c r="A4920" s="38">
        <f>IF(Txn!$B2466="","",Txn!$B2466)</f>
        <v>0</v>
      </c>
      <c r="B4920" s="38">
        <f>IF(Txn!$B2466="","",Txn!$C2466)</f>
        <v>0</v>
      </c>
      <c r="C4920" s="39">
        <f>IF(Txn!$B2466="","","تراکنش بانکی")</f>
        <v>0</v>
      </c>
      <c r="D4920" s="38">
        <f>IF(Txn!$B2466="","",IF(IF(Txn!$U2466="TRF",Txn!$Y2466,Txn!$Z2466)="","",IF(Txn!$U2466="TRF",Txn!$Y2466,Txn!$Z2466)))</f>
        <v>0</v>
      </c>
      <c r="E4920" s="39">
        <f>IF($D4920="","",IFERROR(VLOOKUP($D4920,AcctTbl,2,0),""))</f>
        <v>0</v>
      </c>
      <c r="F4920" s="39">
        <f>IF($D4920="","",IFERROR(VLOOKUP($D4920,AcctTbl,3,0),""))</f>
        <v>0</v>
      </c>
      <c r="G4920" s="39">
        <f>IF(Txn!$B2466="","",Txn!$D2466)</f>
        <v>0</v>
      </c>
      <c r="H4920" s="38">
        <f>IF(Txn!$B2466="","",Txn!$E2466)</f>
        <v>0</v>
      </c>
      <c r="I4920" s="40">
        <f>IF(Txn!$B2466="",0,Txn!$Q2466)</f>
        <v>0</v>
      </c>
      <c r="J4920" s="40">
        <f>IF(Txn!$B2466="",0,Txn!$R2466)</f>
        <v>0</v>
      </c>
      <c r="K4920" s="41">
        <f>IF($A4920="","",IFERROR(VALUE(MID($A4920,6,2)),""))</f>
        <v>0</v>
      </c>
      <c r="L4920" s="39">
        <f>IF(Txn!$K2466="","","طرف مقابل — "&amp;Txn!$K2466)</f>
        <v>0</v>
      </c>
      <c r="N4920" s="42">
        <f>IF($D4920="",0,COUNTIF(BankAccts,$D4920))</f>
        <v>0</v>
      </c>
    </row>
    <row r="4921" spans="1:14">
      <c r="A4921" s="38">
        <f>IF(Txn!$B2467="","",Txn!$B2467)</f>
        <v>0</v>
      </c>
      <c r="B4921" s="38">
        <f>IF(Txn!$B2467="","",Txn!$C2467)</f>
        <v>0</v>
      </c>
      <c r="C4921" s="39">
        <f>IF(Txn!$B2467="","","تراکنش بانکی")</f>
        <v>0</v>
      </c>
      <c r="D4921" s="38">
        <f>IF(Txn!$B2467="","",IF(Txn!$X2467="","",Txn!$X2467))</f>
        <v>0</v>
      </c>
      <c r="E4921" s="39">
        <f>IF($D4921="","",IFERROR(VLOOKUP($D4921,AcctTbl,2,0),""))</f>
        <v>0</v>
      </c>
      <c r="F4921" s="39">
        <f>IF($D4921="","",IFERROR(VLOOKUP($D4921,AcctTbl,3,0),""))</f>
        <v>0</v>
      </c>
      <c r="G4921" s="39">
        <f>IF(Txn!$B2467="","",Txn!$D2467)</f>
        <v>0</v>
      </c>
      <c r="H4921" s="38">
        <f>IF(Txn!$B2467="","",Txn!$E2467)</f>
        <v>0</v>
      </c>
      <c r="I4921" s="40">
        <f>IF(Txn!$B2467="",0,Txn!$O2467)</f>
        <v>0</v>
      </c>
      <c r="J4921" s="40">
        <f>IF(Txn!$B2467="",0,Txn!$P2467)</f>
        <v>0</v>
      </c>
      <c r="K4921" s="41">
        <f>IF($A4921="","",IFERROR(VALUE(MID($A4921,6,2)),""))</f>
        <v>0</v>
      </c>
      <c r="L4921" s="39">
        <f>IF(Txn!$K2467="","",Txn!$K2467)</f>
        <v>0</v>
      </c>
      <c r="N4921" s="42">
        <f>IF($D4921="",0,COUNTIF(BankAccts,$D4921))</f>
        <v>0</v>
      </c>
    </row>
    <row r="4922" spans="1:14">
      <c r="A4922" s="38">
        <f>IF(Txn!$B2467="","",Txn!$B2467)</f>
        <v>0</v>
      </c>
      <c r="B4922" s="38">
        <f>IF(Txn!$B2467="","",Txn!$C2467)</f>
        <v>0</v>
      </c>
      <c r="C4922" s="39">
        <f>IF(Txn!$B2467="","","تراکنش بانکی")</f>
        <v>0</v>
      </c>
      <c r="D4922" s="38">
        <f>IF(Txn!$B2467="","",IF(IF(Txn!$U2467="TRF",Txn!$Y2467,Txn!$Z2467)="","",IF(Txn!$U2467="TRF",Txn!$Y2467,Txn!$Z2467)))</f>
        <v>0</v>
      </c>
      <c r="E4922" s="39">
        <f>IF($D4922="","",IFERROR(VLOOKUP($D4922,AcctTbl,2,0),""))</f>
        <v>0</v>
      </c>
      <c r="F4922" s="39">
        <f>IF($D4922="","",IFERROR(VLOOKUP($D4922,AcctTbl,3,0),""))</f>
        <v>0</v>
      </c>
      <c r="G4922" s="39">
        <f>IF(Txn!$B2467="","",Txn!$D2467)</f>
        <v>0</v>
      </c>
      <c r="H4922" s="38">
        <f>IF(Txn!$B2467="","",Txn!$E2467)</f>
        <v>0</v>
      </c>
      <c r="I4922" s="40">
        <f>IF(Txn!$B2467="",0,Txn!$Q2467)</f>
        <v>0</v>
      </c>
      <c r="J4922" s="40">
        <f>IF(Txn!$B2467="",0,Txn!$R2467)</f>
        <v>0</v>
      </c>
      <c r="K4922" s="41">
        <f>IF($A4922="","",IFERROR(VALUE(MID($A4922,6,2)),""))</f>
        <v>0</v>
      </c>
      <c r="L4922" s="39">
        <f>IF(Txn!$K2467="","","طرف مقابل — "&amp;Txn!$K2467)</f>
        <v>0</v>
      </c>
      <c r="N4922" s="42">
        <f>IF($D4922="",0,COUNTIF(BankAccts,$D4922))</f>
        <v>0</v>
      </c>
    </row>
    <row r="4923" spans="1:14">
      <c r="A4923" s="38">
        <f>IF(Txn!$B2468="","",Txn!$B2468)</f>
        <v>0</v>
      </c>
      <c r="B4923" s="38">
        <f>IF(Txn!$B2468="","",Txn!$C2468)</f>
        <v>0</v>
      </c>
      <c r="C4923" s="39">
        <f>IF(Txn!$B2468="","","تراکنش بانکی")</f>
        <v>0</v>
      </c>
      <c r="D4923" s="38">
        <f>IF(Txn!$B2468="","",IF(Txn!$X2468="","",Txn!$X2468))</f>
        <v>0</v>
      </c>
      <c r="E4923" s="39">
        <f>IF($D4923="","",IFERROR(VLOOKUP($D4923,AcctTbl,2,0),""))</f>
        <v>0</v>
      </c>
      <c r="F4923" s="39">
        <f>IF($D4923="","",IFERROR(VLOOKUP($D4923,AcctTbl,3,0),""))</f>
        <v>0</v>
      </c>
      <c r="G4923" s="39">
        <f>IF(Txn!$B2468="","",Txn!$D2468)</f>
        <v>0</v>
      </c>
      <c r="H4923" s="38">
        <f>IF(Txn!$B2468="","",Txn!$E2468)</f>
        <v>0</v>
      </c>
      <c r="I4923" s="40">
        <f>IF(Txn!$B2468="",0,Txn!$O2468)</f>
        <v>0</v>
      </c>
      <c r="J4923" s="40">
        <f>IF(Txn!$B2468="",0,Txn!$P2468)</f>
        <v>0</v>
      </c>
      <c r="K4923" s="41">
        <f>IF($A4923="","",IFERROR(VALUE(MID($A4923,6,2)),""))</f>
        <v>0</v>
      </c>
      <c r="L4923" s="39">
        <f>IF(Txn!$K2468="","",Txn!$K2468)</f>
        <v>0</v>
      </c>
      <c r="N4923" s="42">
        <f>IF($D4923="",0,COUNTIF(BankAccts,$D4923))</f>
        <v>0</v>
      </c>
    </row>
    <row r="4924" spans="1:14">
      <c r="A4924" s="38">
        <f>IF(Txn!$B2468="","",Txn!$B2468)</f>
        <v>0</v>
      </c>
      <c r="B4924" s="38">
        <f>IF(Txn!$B2468="","",Txn!$C2468)</f>
        <v>0</v>
      </c>
      <c r="C4924" s="39">
        <f>IF(Txn!$B2468="","","تراکنش بانکی")</f>
        <v>0</v>
      </c>
      <c r="D4924" s="38">
        <f>IF(Txn!$B2468="","",IF(IF(Txn!$U2468="TRF",Txn!$Y2468,Txn!$Z2468)="","",IF(Txn!$U2468="TRF",Txn!$Y2468,Txn!$Z2468)))</f>
        <v>0</v>
      </c>
      <c r="E4924" s="39">
        <f>IF($D4924="","",IFERROR(VLOOKUP($D4924,AcctTbl,2,0),""))</f>
        <v>0</v>
      </c>
      <c r="F4924" s="39">
        <f>IF($D4924="","",IFERROR(VLOOKUP($D4924,AcctTbl,3,0),""))</f>
        <v>0</v>
      </c>
      <c r="G4924" s="39">
        <f>IF(Txn!$B2468="","",Txn!$D2468)</f>
        <v>0</v>
      </c>
      <c r="H4924" s="38">
        <f>IF(Txn!$B2468="","",Txn!$E2468)</f>
        <v>0</v>
      </c>
      <c r="I4924" s="40">
        <f>IF(Txn!$B2468="",0,Txn!$Q2468)</f>
        <v>0</v>
      </c>
      <c r="J4924" s="40">
        <f>IF(Txn!$B2468="",0,Txn!$R2468)</f>
        <v>0</v>
      </c>
      <c r="K4924" s="41">
        <f>IF($A4924="","",IFERROR(VALUE(MID($A4924,6,2)),""))</f>
        <v>0</v>
      </c>
      <c r="L4924" s="39">
        <f>IF(Txn!$K2468="","","طرف مقابل — "&amp;Txn!$K2468)</f>
        <v>0</v>
      </c>
      <c r="N4924" s="42">
        <f>IF($D4924="",0,COUNTIF(BankAccts,$D4924))</f>
        <v>0</v>
      </c>
    </row>
    <row r="4925" spans="1:14">
      <c r="A4925" s="38">
        <f>IF(Txn!$B2469="","",Txn!$B2469)</f>
        <v>0</v>
      </c>
      <c r="B4925" s="38">
        <f>IF(Txn!$B2469="","",Txn!$C2469)</f>
        <v>0</v>
      </c>
      <c r="C4925" s="39">
        <f>IF(Txn!$B2469="","","تراکنش بانکی")</f>
        <v>0</v>
      </c>
      <c r="D4925" s="38">
        <f>IF(Txn!$B2469="","",IF(Txn!$X2469="","",Txn!$X2469))</f>
        <v>0</v>
      </c>
      <c r="E4925" s="39">
        <f>IF($D4925="","",IFERROR(VLOOKUP($D4925,AcctTbl,2,0),""))</f>
        <v>0</v>
      </c>
      <c r="F4925" s="39">
        <f>IF($D4925="","",IFERROR(VLOOKUP($D4925,AcctTbl,3,0),""))</f>
        <v>0</v>
      </c>
      <c r="G4925" s="39">
        <f>IF(Txn!$B2469="","",Txn!$D2469)</f>
        <v>0</v>
      </c>
      <c r="H4925" s="38">
        <f>IF(Txn!$B2469="","",Txn!$E2469)</f>
        <v>0</v>
      </c>
      <c r="I4925" s="40">
        <f>IF(Txn!$B2469="",0,Txn!$O2469)</f>
        <v>0</v>
      </c>
      <c r="J4925" s="40">
        <f>IF(Txn!$B2469="",0,Txn!$P2469)</f>
        <v>0</v>
      </c>
      <c r="K4925" s="41">
        <f>IF($A4925="","",IFERROR(VALUE(MID($A4925,6,2)),""))</f>
        <v>0</v>
      </c>
      <c r="L4925" s="39">
        <f>IF(Txn!$K2469="","",Txn!$K2469)</f>
        <v>0</v>
      </c>
      <c r="N4925" s="42">
        <f>IF($D4925="",0,COUNTIF(BankAccts,$D4925))</f>
        <v>0</v>
      </c>
    </row>
    <row r="4926" spans="1:14">
      <c r="A4926" s="38">
        <f>IF(Txn!$B2469="","",Txn!$B2469)</f>
        <v>0</v>
      </c>
      <c r="B4926" s="38">
        <f>IF(Txn!$B2469="","",Txn!$C2469)</f>
        <v>0</v>
      </c>
      <c r="C4926" s="39">
        <f>IF(Txn!$B2469="","","تراکنش بانکی")</f>
        <v>0</v>
      </c>
      <c r="D4926" s="38">
        <f>IF(Txn!$B2469="","",IF(IF(Txn!$U2469="TRF",Txn!$Y2469,Txn!$Z2469)="","",IF(Txn!$U2469="TRF",Txn!$Y2469,Txn!$Z2469)))</f>
        <v>0</v>
      </c>
      <c r="E4926" s="39">
        <f>IF($D4926="","",IFERROR(VLOOKUP($D4926,AcctTbl,2,0),""))</f>
        <v>0</v>
      </c>
      <c r="F4926" s="39">
        <f>IF($D4926="","",IFERROR(VLOOKUP($D4926,AcctTbl,3,0),""))</f>
        <v>0</v>
      </c>
      <c r="G4926" s="39">
        <f>IF(Txn!$B2469="","",Txn!$D2469)</f>
        <v>0</v>
      </c>
      <c r="H4926" s="38">
        <f>IF(Txn!$B2469="","",Txn!$E2469)</f>
        <v>0</v>
      </c>
      <c r="I4926" s="40">
        <f>IF(Txn!$B2469="",0,Txn!$Q2469)</f>
        <v>0</v>
      </c>
      <c r="J4926" s="40">
        <f>IF(Txn!$B2469="",0,Txn!$R2469)</f>
        <v>0</v>
      </c>
      <c r="K4926" s="41">
        <f>IF($A4926="","",IFERROR(VALUE(MID($A4926,6,2)),""))</f>
        <v>0</v>
      </c>
      <c r="L4926" s="39">
        <f>IF(Txn!$K2469="","","طرف مقابل — "&amp;Txn!$K2469)</f>
        <v>0</v>
      </c>
      <c r="N4926" s="42">
        <f>IF($D4926="",0,COUNTIF(BankAccts,$D4926))</f>
        <v>0</v>
      </c>
    </row>
    <row r="4927" spans="1:14">
      <c r="A4927" s="38">
        <f>IF(Txn!$B2470="","",Txn!$B2470)</f>
        <v>0</v>
      </c>
      <c r="B4927" s="38">
        <f>IF(Txn!$B2470="","",Txn!$C2470)</f>
        <v>0</v>
      </c>
      <c r="C4927" s="39">
        <f>IF(Txn!$B2470="","","تراکنش بانکی")</f>
        <v>0</v>
      </c>
      <c r="D4927" s="38">
        <f>IF(Txn!$B2470="","",IF(Txn!$X2470="","",Txn!$X2470))</f>
        <v>0</v>
      </c>
      <c r="E4927" s="39">
        <f>IF($D4927="","",IFERROR(VLOOKUP($D4927,AcctTbl,2,0),""))</f>
        <v>0</v>
      </c>
      <c r="F4927" s="39">
        <f>IF($D4927="","",IFERROR(VLOOKUP($D4927,AcctTbl,3,0),""))</f>
        <v>0</v>
      </c>
      <c r="G4927" s="39">
        <f>IF(Txn!$B2470="","",Txn!$D2470)</f>
        <v>0</v>
      </c>
      <c r="H4927" s="38">
        <f>IF(Txn!$B2470="","",Txn!$E2470)</f>
        <v>0</v>
      </c>
      <c r="I4927" s="40">
        <f>IF(Txn!$B2470="",0,Txn!$O2470)</f>
        <v>0</v>
      </c>
      <c r="J4927" s="40">
        <f>IF(Txn!$B2470="",0,Txn!$P2470)</f>
        <v>0</v>
      </c>
      <c r="K4927" s="41">
        <f>IF($A4927="","",IFERROR(VALUE(MID($A4927,6,2)),""))</f>
        <v>0</v>
      </c>
      <c r="L4927" s="39">
        <f>IF(Txn!$K2470="","",Txn!$K2470)</f>
        <v>0</v>
      </c>
      <c r="N4927" s="42">
        <f>IF($D4927="",0,COUNTIF(BankAccts,$D4927))</f>
        <v>0</v>
      </c>
    </row>
    <row r="4928" spans="1:14">
      <c r="A4928" s="38">
        <f>IF(Txn!$B2470="","",Txn!$B2470)</f>
        <v>0</v>
      </c>
      <c r="B4928" s="38">
        <f>IF(Txn!$B2470="","",Txn!$C2470)</f>
        <v>0</v>
      </c>
      <c r="C4928" s="39">
        <f>IF(Txn!$B2470="","","تراکنش بانکی")</f>
        <v>0</v>
      </c>
      <c r="D4928" s="38">
        <f>IF(Txn!$B2470="","",IF(IF(Txn!$U2470="TRF",Txn!$Y2470,Txn!$Z2470)="","",IF(Txn!$U2470="TRF",Txn!$Y2470,Txn!$Z2470)))</f>
        <v>0</v>
      </c>
      <c r="E4928" s="39">
        <f>IF($D4928="","",IFERROR(VLOOKUP($D4928,AcctTbl,2,0),""))</f>
        <v>0</v>
      </c>
      <c r="F4928" s="39">
        <f>IF($D4928="","",IFERROR(VLOOKUP($D4928,AcctTbl,3,0),""))</f>
        <v>0</v>
      </c>
      <c r="G4928" s="39">
        <f>IF(Txn!$B2470="","",Txn!$D2470)</f>
        <v>0</v>
      </c>
      <c r="H4928" s="38">
        <f>IF(Txn!$B2470="","",Txn!$E2470)</f>
        <v>0</v>
      </c>
      <c r="I4928" s="40">
        <f>IF(Txn!$B2470="",0,Txn!$Q2470)</f>
        <v>0</v>
      </c>
      <c r="J4928" s="40">
        <f>IF(Txn!$B2470="",0,Txn!$R2470)</f>
        <v>0</v>
      </c>
      <c r="K4928" s="41">
        <f>IF($A4928="","",IFERROR(VALUE(MID($A4928,6,2)),""))</f>
        <v>0</v>
      </c>
      <c r="L4928" s="39">
        <f>IF(Txn!$K2470="","","طرف مقابل — "&amp;Txn!$K2470)</f>
        <v>0</v>
      </c>
      <c r="N4928" s="42">
        <f>IF($D4928="",0,COUNTIF(BankAccts,$D4928))</f>
        <v>0</v>
      </c>
    </row>
    <row r="4929" spans="1:14">
      <c r="A4929" s="38">
        <f>IF(Txn!$B2471="","",Txn!$B2471)</f>
        <v>0</v>
      </c>
      <c r="B4929" s="38">
        <f>IF(Txn!$B2471="","",Txn!$C2471)</f>
        <v>0</v>
      </c>
      <c r="C4929" s="39">
        <f>IF(Txn!$B2471="","","تراکنش بانکی")</f>
        <v>0</v>
      </c>
      <c r="D4929" s="38">
        <f>IF(Txn!$B2471="","",IF(Txn!$X2471="","",Txn!$X2471))</f>
        <v>0</v>
      </c>
      <c r="E4929" s="39">
        <f>IF($D4929="","",IFERROR(VLOOKUP($D4929,AcctTbl,2,0),""))</f>
        <v>0</v>
      </c>
      <c r="F4929" s="39">
        <f>IF($D4929="","",IFERROR(VLOOKUP($D4929,AcctTbl,3,0),""))</f>
        <v>0</v>
      </c>
      <c r="G4929" s="39">
        <f>IF(Txn!$B2471="","",Txn!$D2471)</f>
        <v>0</v>
      </c>
      <c r="H4929" s="38">
        <f>IF(Txn!$B2471="","",Txn!$E2471)</f>
        <v>0</v>
      </c>
      <c r="I4929" s="40">
        <f>IF(Txn!$B2471="",0,Txn!$O2471)</f>
        <v>0</v>
      </c>
      <c r="J4929" s="40">
        <f>IF(Txn!$B2471="",0,Txn!$P2471)</f>
        <v>0</v>
      </c>
      <c r="K4929" s="41">
        <f>IF($A4929="","",IFERROR(VALUE(MID($A4929,6,2)),""))</f>
        <v>0</v>
      </c>
      <c r="L4929" s="39">
        <f>IF(Txn!$K2471="","",Txn!$K2471)</f>
        <v>0</v>
      </c>
      <c r="N4929" s="42">
        <f>IF($D4929="",0,COUNTIF(BankAccts,$D4929))</f>
        <v>0</v>
      </c>
    </row>
    <row r="4930" spans="1:14">
      <c r="A4930" s="38">
        <f>IF(Txn!$B2471="","",Txn!$B2471)</f>
        <v>0</v>
      </c>
      <c r="B4930" s="38">
        <f>IF(Txn!$B2471="","",Txn!$C2471)</f>
        <v>0</v>
      </c>
      <c r="C4930" s="39">
        <f>IF(Txn!$B2471="","","تراکنش بانکی")</f>
        <v>0</v>
      </c>
      <c r="D4930" s="38">
        <f>IF(Txn!$B2471="","",IF(IF(Txn!$U2471="TRF",Txn!$Y2471,Txn!$Z2471)="","",IF(Txn!$U2471="TRF",Txn!$Y2471,Txn!$Z2471)))</f>
        <v>0</v>
      </c>
      <c r="E4930" s="39">
        <f>IF($D4930="","",IFERROR(VLOOKUP($D4930,AcctTbl,2,0),""))</f>
        <v>0</v>
      </c>
      <c r="F4930" s="39">
        <f>IF($D4930="","",IFERROR(VLOOKUP($D4930,AcctTbl,3,0),""))</f>
        <v>0</v>
      </c>
      <c r="G4930" s="39">
        <f>IF(Txn!$B2471="","",Txn!$D2471)</f>
        <v>0</v>
      </c>
      <c r="H4930" s="38">
        <f>IF(Txn!$B2471="","",Txn!$E2471)</f>
        <v>0</v>
      </c>
      <c r="I4930" s="40">
        <f>IF(Txn!$B2471="",0,Txn!$Q2471)</f>
        <v>0</v>
      </c>
      <c r="J4930" s="40">
        <f>IF(Txn!$B2471="",0,Txn!$R2471)</f>
        <v>0</v>
      </c>
      <c r="K4930" s="41">
        <f>IF($A4930="","",IFERROR(VALUE(MID($A4930,6,2)),""))</f>
        <v>0</v>
      </c>
      <c r="L4930" s="39">
        <f>IF(Txn!$K2471="","","طرف مقابل — "&amp;Txn!$K2471)</f>
        <v>0</v>
      </c>
      <c r="N4930" s="42">
        <f>IF($D4930="",0,COUNTIF(BankAccts,$D4930))</f>
        <v>0</v>
      </c>
    </row>
    <row r="4931" spans="1:14">
      <c r="A4931" s="38">
        <f>IF(Txn!$B2472="","",Txn!$B2472)</f>
        <v>0</v>
      </c>
      <c r="B4931" s="38">
        <f>IF(Txn!$B2472="","",Txn!$C2472)</f>
        <v>0</v>
      </c>
      <c r="C4931" s="39">
        <f>IF(Txn!$B2472="","","تراکنش بانکی")</f>
        <v>0</v>
      </c>
      <c r="D4931" s="38">
        <f>IF(Txn!$B2472="","",IF(Txn!$X2472="","",Txn!$X2472))</f>
        <v>0</v>
      </c>
      <c r="E4931" s="39">
        <f>IF($D4931="","",IFERROR(VLOOKUP($D4931,AcctTbl,2,0),""))</f>
        <v>0</v>
      </c>
      <c r="F4931" s="39">
        <f>IF($D4931="","",IFERROR(VLOOKUP($D4931,AcctTbl,3,0),""))</f>
        <v>0</v>
      </c>
      <c r="G4931" s="39">
        <f>IF(Txn!$B2472="","",Txn!$D2472)</f>
        <v>0</v>
      </c>
      <c r="H4931" s="38">
        <f>IF(Txn!$B2472="","",Txn!$E2472)</f>
        <v>0</v>
      </c>
      <c r="I4931" s="40">
        <f>IF(Txn!$B2472="",0,Txn!$O2472)</f>
        <v>0</v>
      </c>
      <c r="J4931" s="40">
        <f>IF(Txn!$B2472="",0,Txn!$P2472)</f>
        <v>0</v>
      </c>
      <c r="K4931" s="41">
        <f>IF($A4931="","",IFERROR(VALUE(MID($A4931,6,2)),""))</f>
        <v>0</v>
      </c>
      <c r="L4931" s="39">
        <f>IF(Txn!$K2472="","",Txn!$K2472)</f>
        <v>0</v>
      </c>
      <c r="N4931" s="42">
        <f>IF($D4931="",0,COUNTIF(BankAccts,$D4931))</f>
        <v>0</v>
      </c>
    </row>
    <row r="4932" spans="1:14">
      <c r="A4932" s="38">
        <f>IF(Txn!$B2472="","",Txn!$B2472)</f>
        <v>0</v>
      </c>
      <c r="B4932" s="38">
        <f>IF(Txn!$B2472="","",Txn!$C2472)</f>
        <v>0</v>
      </c>
      <c r="C4932" s="39">
        <f>IF(Txn!$B2472="","","تراکنش بانکی")</f>
        <v>0</v>
      </c>
      <c r="D4932" s="38">
        <f>IF(Txn!$B2472="","",IF(IF(Txn!$U2472="TRF",Txn!$Y2472,Txn!$Z2472)="","",IF(Txn!$U2472="TRF",Txn!$Y2472,Txn!$Z2472)))</f>
        <v>0</v>
      </c>
      <c r="E4932" s="39">
        <f>IF($D4932="","",IFERROR(VLOOKUP($D4932,AcctTbl,2,0),""))</f>
        <v>0</v>
      </c>
      <c r="F4932" s="39">
        <f>IF($D4932="","",IFERROR(VLOOKUP($D4932,AcctTbl,3,0),""))</f>
        <v>0</v>
      </c>
      <c r="G4932" s="39">
        <f>IF(Txn!$B2472="","",Txn!$D2472)</f>
        <v>0</v>
      </c>
      <c r="H4932" s="38">
        <f>IF(Txn!$B2472="","",Txn!$E2472)</f>
        <v>0</v>
      </c>
      <c r="I4932" s="40">
        <f>IF(Txn!$B2472="",0,Txn!$Q2472)</f>
        <v>0</v>
      </c>
      <c r="J4932" s="40">
        <f>IF(Txn!$B2472="",0,Txn!$R2472)</f>
        <v>0</v>
      </c>
      <c r="K4932" s="41">
        <f>IF($A4932="","",IFERROR(VALUE(MID($A4932,6,2)),""))</f>
        <v>0</v>
      </c>
      <c r="L4932" s="39">
        <f>IF(Txn!$K2472="","","طرف مقابل — "&amp;Txn!$K2472)</f>
        <v>0</v>
      </c>
      <c r="N4932" s="42">
        <f>IF($D4932="",0,COUNTIF(BankAccts,$D4932))</f>
        <v>0</v>
      </c>
    </row>
    <row r="4933" spans="1:14">
      <c r="A4933" s="38">
        <f>IF(Txn!$B2473="","",Txn!$B2473)</f>
        <v>0</v>
      </c>
      <c r="B4933" s="38">
        <f>IF(Txn!$B2473="","",Txn!$C2473)</f>
        <v>0</v>
      </c>
      <c r="C4933" s="39">
        <f>IF(Txn!$B2473="","","تراکنش بانکی")</f>
        <v>0</v>
      </c>
      <c r="D4933" s="38">
        <f>IF(Txn!$B2473="","",IF(Txn!$X2473="","",Txn!$X2473))</f>
        <v>0</v>
      </c>
      <c r="E4933" s="39">
        <f>IF($D4933="","",IFERROR(VLOOKUP($D4933,AcctTbl,2,0),""))</f>
        <v>0</v>
      </c>
      <c r="F4933" s="39">
        <f>IF($D4933="","",IFERROR(VLOOKUP($D4933,AcctTbl,3,0),""))</f>
        <v>0</v>
      </c>
      <c r="G4933" s="39">
        <f>IF(Txn!$B2473="","",Txn!$D2473)</f>
        <v>0</v>
      </c>
      <c r="H4933" s="38">
        <f>IF(Txn!$B2473="","",Txn!$E2473)</f>
        <v>0</v>
      </c>
      <c r="I4933" s="40">
        <f>IF(Txn!$B2473="",0,Txn!$O2473)</f>
        <v>0</v>
      </c>
      <c r="J4933" s="40">
        <f>IF(Txn!$B2473="",0,Txn!$P2473)</f>
        <v>0</v>
      </c>
      <c r="K4933" s="41">
        <f>IF($A4933="","",IFERROR(VALUE(MID($A4933,6,2)),""))</f>
        <v>0</v>
      </c>
      <c r="L4933" s="39">
        <f>IF(Txn!$K2473="","",Txn!$K2473)</f>
        <v>0</v>
      </c>
      <c r="N4933" s="42">
        <f>IF($D4933="",0,COUNTIF(BankAccts,$D4933))</f>
        <v>0</v>
      </c>
    </row>
    <row r="4934" spans="1:14">
      <c r="A4934" s="38">
        <f>IF(Txn!$B2473="","",Txn!$B2473)</f>
        <v>0</v>
      </c>
      <c r="B4934" s="38">
        <f>IF(Txn!$B2473="","",Txn!$C2473)</f>
        <v>0</v>
      </c>
      <c r="C4934" s="39">
        <f>IF(Txn!$B2473="","","تراکنش بانکی")</f>
        <v>0</v>
      </c>
      <c r="D4934" s="38">
        <f>IF(Txn!$B2473="","",IF(IF(Txn!$U2473="TRF",Txn!$Y2473,Txn!$Z2473)="","",IF(Txn!$U2473="TRF",Txn!$Y2473,Txn!$Z2473)))</f>
        <v>0</v>
      </c>
      <c r="E4934" s="39">
        <f>IF($D4934="","",IFERROR(VLOOKUP($D4934,AcctTbl,2,0),""))</f>
        <v>0</v>
      </c>
      <c r="F4934" s="39">
        <f>IF($D4934="","",IFERROR(VLOOKUP($D4934,AcctTbl,3,0),""))</f>
        <v>0</v>
      </c>
      <c r="G4934" s="39">
        <f>IF(Txn!$B2473="","",Txn!$D2473)</f>
        <v>0</v>
      </c>
      <c r="H4934" s="38">
        <f>IF(Txn!$B2473="","",Txn!$E2473)</f>
        <v>0</v>
      </c>
      <c r="I4934" s="40">
        <f>IF(Txn!$B2473="",0,Txn!$Q2473)</f>
        <v>0</v>
      </c>
      <c r="J4934" s="40">
        <f>IF(Txn!$B2473="",0,Txn!$R2473)</f>
        <v>0</v>
      </c>
      <c r="K4934" s="41">
        <f>IF($A4934="","",IFERROR(VALUE(MID($A4934,6,2)),""))</f>
        <v>0</v>
      </c>
      <c r="L4934" s="39">
        <f>IF(Txn!$K2473="","","طرف مقابل — "&amp;Txn!$K2473)</f>
        <v>0</v>
      </c>
      <c r="N4934" s="42">
        <f>IF($D4934="",0,COUNTIF(BankAccts,$D4934))</f>
        <v>0</v>
      </c>
    </row>
    <row r="4935" spans="1:14">
      <c r="A4935" s="38">
        <f>IF(Txn!$B2474="","",Txn!$B2474)</f>
        <v>0</v>
      </c>
      <c r="B4935" s="38">
        <f>IF(Txn!$B2474="","",Txn!$C2474)</f>
        <v>0</v>
      </c>
      <c r="C4935" s="39">
        <f>IF(Txn!$B2474="","","تراکنش بانکی")</f>
        <v>0</v>
      </c>
      <c r="D4935" s="38">
        <f>IF(Txn!$B2474="","",IF(Txn!$X2474="","",Txn!$X2474))</f>
        <v>0</v>
      </c>
      <c r="E4935" s="39">
        <f>IF($D4935="","",IFERROR(VLOOKUP($D4935,AcctTbl,2,0),""))</f>
        <v>0</v>
      </c>
      <c r="F4935" s="39">
        <f>IF($D4935="","",IFERROR(VLOOKUP($D4935,AcctTbl,3,0),""))</f>
        <v>0</v>
      </c>
      <c r="G4935" s="39">
        <f>IF(Txn!$B2474="","",Txn!$D2474)</f>
        <v>0</v>
      </c>
      <c r="H4935" s="38">
        <f>IF(Txn!$B2474="","",Txn!$E2474)</f>
        <v>0</v>
      </c>
      <c r="I4935" s="40">
        <f>IF(Txn!$B2474="",0,Txn!$O2474)</f>
        <v>0</v>
      </c>
      <c r="J4935" s="40">
        <f>IF(Txn!$B2474="",0,Txn!$P2474)</f>
        <v>0</v>
      </c>
      <c r="K4935" s="41">
        <f>IF($A4935="","",IFERROR(VALUE(MID($A4935,6,2)),""))</f>
        <v>0</v>
      </c>
      <c r="L4935" s="39">
        <f>IF(Txn!$K2474="","",Txn!$K2474)</f>
        <v>0</v>
      </c>
      <c r="N4935" s="42">
        <f>IF($D4935="",0,COUNTIF(BankAccts,$D4935))</f>
        <v>0</v>
      </c>
    </row>
    <row r="4936" spans="1:14">
      <c r="A4936" s="38">
        <f>IF(Txn!$B2474="","",Txn!$B2474)</f>
        <v>0</v>
      </c>
      <c r="B4936" s="38">
        <f>IF(Txn!$B2474="","",Txn!$C2474)</f>
        <v>0</v>
      </c>
      <c r="C4936" s="39">
        <f>IF(Txn!$B2474="","","تراکنش بانکی")</f>
        <v>0</v>
      </c>
      <c r="D4936" s="38">
        <f>IF(Txn!$B2474="","",IF(IF(Txn!$U2474="TRF",Txn!$Y2474,Txn!$Z2474)="","",IF(Txn!$U2474="TRF",Txn!$Y2474,Txn!$Z2474)))</f>
        <v>0</v>
      </c>
      <c r="E4936" s="39">
        <f>IF($D4936="","",IFERROR(VLOOKUP($D4936,AcctTbl,2,0),""))</f>
        <v>0</v>
      </c>
      <c r="F4936" s="39">
        <f>IF($D4936="","",IFERROR(VLOOKUP($D4936,AcctTbl,3,0),""))</f>
        <v>0</v>
      </c>
      <c r="G4936" s="39">
        <f>IF(Txn!$B2474="","",Txn!$D2474)</f>
        <v>0</v>
      </c>
      <c r="H4936" s="38">
        <f>IF(Txn!$B2474="","",Txn!$E2474)</f>
        <v>0</v>
      </c>
      <c r="I4936" s="40">
        <f>IF(Txn!$B2474="",0,Txn!$Q2474)</f>
        <v>0</v>
      </c>
      <c r="J4936" s="40">
        <f>IF(Txn!$B2474="",0,Txn!$R2474)</f>
        <v>0</v>
      </c>
      <c r="K4936" s="41">
        <f>IF($A4936="","",IFERROR(VALUE(MID($A4936,6,2)),""))</f>
        <v>0</v>
      </c>
      <c r="L4936" s="39">
        <f>IF(Txn!$K2474="","","طرف مقابل — "&amp;Txn!$K2474)</f>
        <v>0</v>
      </c>
      <c r="N4936" s="42">
        <f>IF($D4936="",0,COUNTIF(BankAccts,$D4936))</f>
        <v>0</v>
      </c>
    </row>
    <row r="4937" spans="1:14">
      <c r="A4937" s="38">
        <f>IF(Txn!$B2475="","",Txn!$B2475)</f>
        <v>0</v>
      </c>
      <c r="B4937" s="38">
        <f>IF(Txn!$B2475="","",Txn!$C2475)</f>
        <v>0</v>
      </c>
      <c r="C4937" s="39">
        <f>IF(Txn!$B2475="","","تراکنش بانکی")</f>
        <v>0</v>
      </c>
      <c r="D4937" s="38">
        <f>IF(Txn!$B2475="","",IF(Txn!$X2475="","",Txn!$X2475))</f>
        <v>0</v>
      </c>
      <c r="E4937" s="39">
        <f>IF($D4937="","",IFERROR(VLOOKUP($D4937,AcctTbl,2,0),""))</f>
        <v>0</v>
      </c>
      <c r="F4937" s="39">
        <f>IF($D4937="","",IFERROR(VLOOKUP($D4937,AcctTbl,3,0),""))</f>
        <v>0</v>
      </c>
      <c r="G4937" s="39">
        <f>IF(Txn!$B2475="","",Txn!$D2475)</f>
        <v>0</v>
      </c>
      <c r="H4937" s="38">
        <f>IF(Txn!$B2475="","",Txn!$E2475)</f>
        <v>0</v>
      </c>
      <c r="I4937" s="40">
        <f>IF(Txn!$B2475="",0,Txn!$O2475)</f>
        <v>0</v>
      </c>
      <c r="J4937" s="40">
        <f>IF(Txn!$B2475="",0,Txn!$P2475)</f>
        <v>0</v>
      </c>
      <c r="K4937" s="41">
        <f>IF($A4937="","",IFERROR(VALUE(MID($A4937,6,2)),""))</f>
        <v>0</v>
      </c>
      <c r="L4937" s="39">
        <f>IF(Txn!$K2475="","",Txn!$K2475)</f>
        <v>0</v>
      </c>
      <c r="N4937" s="42">
        <f>IF($D4937="",0,COUNTIF(BankAccts,$D4937))</f>
        <v>0</v>
      </c>
    </row>
    <row r="4938" spans="1:14">
      <c r="A4938" s="38">
        <f>IF(Txn!$B2475="","",Txn!$B2475)</f>
        <v>0</v>
      </c>
      <c r="B4938" s="38">
        <f>IF(Txn!$B2475="","",Txn!$C2475)</f>
        <v>0</v>
      </c>
      <c r="C4938" s="39">
        <f>IF(Txn!$B2475="","","تراکنش بانکی")</f>
        <v>0</v>
      </c>
      <c r="D4938" s="38">
        <f>IF(Txn!$B2475="","",IF(IF(Txn!$U2475="TRF",Txn!$Y2475,Txn!$Z2475)="","",IF(Txn!$U2475="TRF",Txn!$Y2475,Txn!$Z2475)))</f>
        <v>0</v>
      </c>
      <c r="E4938" s="39">
        <f>IF($D4938="","",IFERROR(VLOOKUP($D4938,AcctTbl,2,0),""))</f>
        <v>0</v>
      </c>
      <c r="F4938" s="39">
        <f>IF($D4938="","",IFERROR(VLOOKUP($D4938,AcctTbl,3,0),""))</f>
        <v>0</v>
      </c>
      <c r="G4938" s="39">
        <f>IF(Txn!$B2475="","",Txn!$D2475)</f>
        <v>0</v>
      </c>
      <c r="H4938" s="38">
        <f>IF(Txn!$B2475="","",Txn!$E2475)</f>
        <v>0</v>
      </c>
      <c r="I4938" s="40">
        <f>IF(Txn!$B2475="",0,Txn!$Q2475)</f>
        <v>0</v>
      </c>
      <c r="J4938" s="40">
        <f>IF(Txn!$B2475="",0,Txn!$R2475)</f>
        <v>0</v>
      </c>
      <c r="K4938" s="41">
        <f>IF($A4938="","",IFERROR(VALUE(MID($A4938,6,2)),""))</f>
        <v>0</v>
      </c>
      <c r="L4938" s="39">
        <f>IF(Txn!$K2475="","","طرف مقابل — "&amp;Txn!$K2475)</f>
        <v>0</v>
      </c>
      <c r="N4938" s="42">
        <f>IF($D4938="",0,COUNTIF(BankAccts,$D4938))</f>
        <v>0</v>
      </c>
    </row>
    <row r="4939" spans="1:14">
      <c r="A4939" s="38">
        <f>IF(Txn!$B2476="","",Txn!$B2476)</f>
        <v>0</v>
      </c>
      <c r="B4939" s="38">
        <f>IF(Txn!$B2476="","",Txn!$C2476)</f>
        <v>0</v>
      </c>
      <c r="C4939" s="39">
        <f>IF(Txn!$B2476="","","تراکنش بانکی")</f>
        <v>0</v>
      </c>
      <c r="D4939" s="38">
        <f>IF(Txn!$B2476="","",IF(Txn!$X2476="","",Txn!$X2476))</f>
        <v>0</v>
      </c>
      <c r="E4939" s="39">
        <f>IF($D4939="","",IFERROR(VLOOKUP($D4939,AcctTbl,2,0),""))</f>
        <v>0</v>
      </c>
      <c r="F4939" s="39">
        <f>IF($D4939="","",IFERROR(VLOOKUP($D4939,AcctTbl,3,0),""))</f>
        <v>0</v>
      </c>
      <c r="G4939" s="39">
        <f>IF(Txn!$B2476="","",Txn!$D2476)</f>
        <v>0</v>
      </c>
      <c r="H4939" s="38">
        <f>IF(Txn!$B2476="","",Txn!$E2476)</f>
        <v>0</v>
      </c>
      <c r="I4939" s="40">
        <f>IF(Txn!$B2476="",0,Txn!$O2476)</f>
        <v>0</v>
      </c>
      <c r="J4939" s="40">
        <f>IF(Txn!$B2476="",0,Txn!$P2476)</f>
        <v>0</v>
      </c>
      <c r="K4939" s="41">
        <f>IF($A4939="","",IFERROR(VALUE(MID($A4939,6,2)),""))</f>
        <v>0</v>
      </c>
      <c r="L4939" s="39">
        <f>IF(Txn!$K2476="","",Txn!$K2476)</f>
        <v>0</v>
      </c>
      <c r="N4939" s="42">
        <f>IF($D4939="",0,COUNTIF(BankAccts,$D4939))</f>
        <v>0</v>
      </c>
    </row>
    <row r="4940" spans="1:14">
      <c r="A4940" s="38">
        <f>IF(Txn!$B2476="","",Txn!$B2476)</f>
        <v>0</v>
      </c>
      <c r="B4940" s="38">
        <f>IF(Txn!$B2476="","",Txn!$C2476)</f>
        <v>0</v>
      </c>
      <c r="C4940" s="39">
        <f>IF(Txn!$B2476="","","تراکنش بانکی")</f>
        <v>0</v>
      </c>
      <c r="D4940" s="38">
        <f>IF(Txn!$B2476="","",IF(IF(Txn!$U2476="TRF",Txn!$Y2476,Txn!$Z2476)="","",IF(Txn!$U2476="TRF",Txn!$Y2476,Txn!$Z2476)))</f>
        <v>0</v>
      </c>
      <c r="E4940" s="39">
        <f>IF($D4940="","",IFERROR(VLOOKUP($D4940,AcctTbl,2,0),""))</f>
        <v>0</v>
      </c>
      <c r="F4940" s="39">
        <f>IF($D4940="","",IFERROR(VLOOKUP($D4940,AcctTbl,3,0),""))</f>
        <v>0</v>
      </c>
      <c r="G4940" s="39">
        <f>IF(Txn!$B2476="","",Txn!$D2476)</f>
        <v>0</v>
      </c>
      <c r="H4940" s="38">
        <f>IF(Txn!$B2476="","",Txn!$E2476)</f>
        <v>0</v>
      </c>
      <c r="I4940" s="40">
        <f>IF(Txn!$B2476="",0,Txn!$Q2476)</f>
        <v>0</v>
      </c>
      <c r="J4940" s="40">
        <f>IF(Txn!$B2476="",0,Txn!$R2476)</f>
        <v>0</v>
      </c>
      <c r="K4940" s="41">
        <f>IF($A4940="","",IFERROR(VALUE(MID($A4940,6,2)),""))</f>
        <v>0</v>
      </c>
      <c r="L4940" s="39">
        <f>IF(Txn!$K2476="","","طرف مقابل — "&amp;Txn!$K2476)</f>
        <v>0</v>
      </c>
      <c r="N4940" s="42">
        <f>IF($D4940="",0,COUNTIF(BankAccts,$D4940))</f>
        <v>0</v>
      </c>
    </row>
    <row r="4941" spans="1:14">
      <c r="A4941" s="38">
        <f>IF(Txn!$B2477="","",Txn!$B2477)</f>
        <v>0</v>
      </c>
      <c r="B4941" s="38">
        <f>IF(Txn!$B2477="","",Txn!$C2477)</f>
        <v>0</v>
      </c>
      <c r="C4941" s="39">
        <f>IF(Txn!$B2477="","","تراکنش بانکی")</f>
        <v>0</v>
      </c>
      <c r="D4941" s="38">
        <f>IF(Txn!$B2477="","",IF(Txn!$X2477="","",Txn!$X2477))</f>
        <v>0</v>
      </c>
      <c r="E4941" s="39">
        <f>IF($D4941="","",IFERROR(VLOOKUP($D4941,AcctTbl,2,0),""))</f>
        <v>0</v>
      </c>
      <c r="F4941" s="39">
        <f>IF($D4941="","",IFERROR(VLOOKUP($D4941,AcctTbl,3,0),""))</f>
        <v>0</v>
      </c>
      <c r="G4941" s="39">
        <f>IF(Txn!$B2477="","",Txn!$D2477)</f>
        <v>0</v>
      </c>
      <c r="H4941" s="38">
        <f>IF(Txn!$B2477="","",Txn!$E2477)</f>
        <v>0</v>
      </c>
      <c r="I4941" s="40">
        <f>IF(Txn!$B2477="",0,Txn!$O2477)</f>
        <v>0</v>
      </c>
      <c r="J4941" s="40">
        <f>IF(Txn!$B2477="",0,Txn!$P2477)</f>
        <v>0</v>
      </c>
      <c r="K4941" s="41">
        <f>IF($A4941="","",IFERROR(VALUE(MID($A4941,6,2)),""))</f>
        <v>0</v>
      </c>
      <c r="L4941" s="39">
        <f>IF(Txn!$K2477="","",Txn!$K2477)</f>
        <v>0</v>
      </c>
      <c r="N4941" s="42">
        <f>IF($D4941="",0,COUNTIF(BankAccts,$D4941))</f>
        <v>0</v>
      </c>
    </row>
    <row r="4942" spans="1:14">
      <c r="A4942" s="38">
        <f>IF(Txn!$B2477="","",Txn!$B2477)</f>
        <v>0</v>
      </c>
      <c r="B4942" s="38">
        <f>IF(Txn!$B2477="","",Txn!$C2477)</f>
        <v>0</v>
      </c>
      <c r="C4942" s="39">
        <f>IF(Txn!$B2477="","","تراکنش بانکی")</f>
        <v>0</v>
      </c>
      <c r="D4942" s="38">
        <f>IF(Txn!$B2477="","",IF(IF(Txn!$U2477="TRF",Txn!$Y2477,Txn!$Z2477)="","",IF(Txn!$U2477="TRF",Txn!$Y2477,Txn!$Z2477)))</f>
        <v>0</v>
      </c>
      <c r="E4942" s="39">
        <f>IF($D4942="","",IFERROR(VLOOKUP($D4942,AcctTbl,2,0),""))</f>
        <v>0</v>
      </c>
      <c r="F4942" s="39">
        <f>IF($D4942="","",IFERROR(VLOOKUP($D4942,AcctTbl,3,0),""))</f>
        <v>0</v>
      </c>
      <c r="G4942" s="39">
        <f>IF(Txn!$B2477="","",Txn!$D2477)</f>
        <v>0</v>
      </c>
      <c r="H4942" s="38">
        <f>IF(Txn!$B2477="","",Txn!$E2477)</f>
        <v>0</v>
      </c>
      <c r="I4942" s="40">
        <f>IF(Txn!$B2477="",0,Txn!$Q2477)</f>
        <v>0</v>
      </c>
      <c r="J4942" s="40">
        <f>IF(Txn!$B2477="",0,Txn!$R2477)</f>
        <v>0</v>
      </c>
      <c r="K4942" s="41">
        <f>IF($A4942="","",IFERROR(VALUE(MID($A4942,6,2)),""))</f>
        <v>0</v>
      </c>
      <c r="L4942" s="39">
        <f>IF(Txn!$K2477="","","طرف مقابل — "&amp;Txn!$K2477)</f>
        <v>0</v>
      </c>
      <c r="N4942" s="42">
        <f>IF($D4942="",0,COUNTIF(BankAccts,$D4942))</f>
        <v>0</v>
      </c>
    </row>
    <row r="4943" spans="1:14">
      <c r="A4943" s="38">
        <f>IF(Txn!$B2478="","",Txn!$B2478)</f>
        <v>0</v>
      </c>
      <c r="B4943" s="38">
        <f>IF(Txn!$B2478="","",Txn!$C2478)</f>
        <v>0</v>
      </c>
      <c r="C4943" s="39">
        <f>IF(Txn!$B2478="","","تراکنش بانکی")</f>
        <v>0</v>
      </c>
      <c r="D4943" s="38">
        <f>IF(Txn!$B2478="","",IF(Txn!$X2478="","",Txn!$X2478))</f>
        <v>0</v>
      </c>
      <c r="E4943" s="39">
        <f>IF($D4943="","",IFERROR(VLOOKUP($D4943,AcctTbl,2,0),""))</f>
        <v>0</v>
      </c>
      <c r="F4943" s="39">
        <f>IF($D4943="","",IFERROR(VLOOKUP($D4943,AcctTbl,3,0),""))</f>
        <v>0</v>
      </c>
      <c r="G4943" s="39">
        <f>IF(Txn!$B2478="","",Txn!$D2478)</f>
        <v>0</v>
      </c>
      <c r="H4943" s="38">
        <f>IF(Txn!$B2478="","",Txn!$E2478)</f>
        <v>0</v>
      </c>
      <c r="I4943" s="40">
        <f>IF(Txn!$B2478="",0,Txn!$O2478)</f>
        <v>0</v>
      </c>
      <c r="J4943" s="40">
        <f>IF(Txn!$B2478="",0,Txn!$P2478)</f>
        <v>0</v>
      </c>
      <c r="K4943" s="41">
        <f>IF($A4943="","",IFERROR(VALUE(MID($A4943,6,2)),""))</f>
        <v>0</v>
      </c>
      <c r="L4943" s="39">
        <f>IF(Txn!$K2478="","",Txn!$K2478)</f>
        <v>0</v>
      </c>
      <c r="N4943" s="42">
        <f>IF($D4943="",0,COUNTIF(BankAccts,$D4943))</f>
        <v>0</v>
      </c>
    </row>
    <row r="4944" spans="1:14">
      <c r="A4944" s="38">
        <f>IF(Txn!$B2478="","",Txn!$B2478)</f>
        <v>0</v>
      </c>
      <c r="B4944" s="38">
        <f>IF(Txn!$B2478="","",Txn!$C2478)</f>
        <v>0</v>
      </c>
      <c r="C4944" s="39">
        <f>IF(Txn!$B2478="","","تراکنش بانکی")</f>
        <v>0</v>
      </c>
      <c r="D4944" s="38">
        <f>IF(Txn!$B2478="","",IF(IF(Txn!$U2478="TRF",Txn!$Y2478,Txn!$Z2478)="","",IF(Txn!$U2478="TRF",Txn!$Y2478,Txn!$Z2478)))</f>
        <v>0</v>
      </c>
      <c r="E4944" s="39">
        <f>IF($D4944="","",IFERROR(VLOOKUP($D4944,AcctTbl,2,0),""))</f>
        <v>0</v>
      </c>
      <c r="F4944" s="39">
        <f>IF($D4944="","",IFERROR(VLOOKUP($D4944,AcctTbl,3,0),""))</f>
        <v>0</v>
      </c>
      <c r="G4944" s="39">
        <f>IF(Txn!$B2478="","",Txn!$D2478)</f>
        <v>0</v>
      </c>
      <c r="H4944" s="38">
        <f>IF(Txn!$B2478="","",Txn!$E2478)</f>
        <v>0</v>
      </c>
      <c r="I4944" s="40">
        <f>IF(Txn!$B2478="",0,Txn!$Q2478)</f>
        <v>0</v>
      </c>
      <c r="J4944" s="40">
        <f>IF(Txn!$B2478="",0,Txn!$R2478)</f>
        <v>0</v>
      </c>
      <c r="K4944" s="41">
        <f>IF($A4944="","",IFERROR(VALUE(MID($A4944,6,2)),""))</f>
        <v>0</v>
      </c>
      <c r="L4944" s="39">
        <f>IF(Txn!$K2478="","","طرف مقابل — "&amp;Txn!$K2478)</f>
        <v>0</v>
      </c>
      <c r="N4944" s="42">
        <f>IF($D4944="",0,COUNTIF(BankAccts,$D4944))</f>
        <v>0</v>
      </c>
    </row>
    <row r="4945" spans="1:14">
      <c r="A4945" s="38">
        <f>IF(Txn!$B2479="","",Txn!$B2479)</f>
        <v>0</v>
      </c>
      <c r="B4945" s="38">
        <f>IF(Txn!$B2479="","",Txn!$C2479)</f>
        <v>0</v>
      </c>
      <c r="C4945" s="39">
        <f>IF(Txn!$B2479="","","تراکنش بانکی")</f>
        <v>0</v>
      </c>
      <c r="D4945" s="38">
        <f>IF(Txn!$B2479="","",IF(Txn!$X2479="","",Txn!$X2479))</f>
        <v>0</v>
      </c>
      <c r="E4945" s="39">
        <f>IF($D4945="","",IFERROR(VLOOKUP($D4945,AcctTbl,2,0),""))</f>
        <v>0</v>
      </c>
      <c r="F4945" s="39">
        <f>IF($D4945="","",IFERROR(VLOOKUP($D4945,AcctTbl,3,0),""))</f>
        <v>0</v>
      </c>
      <c r="G4945" s="39">
        <f>IF(Txn!$B2479="","",Txn!$D2479)</f>
        <v>0</v>
      </c>
      <c r="H4945" s="38">
        <f>IF(Txn!$B2479="","",Txn!$E2479)</f>
        <v>0</v>
      </c>
      <c r="I4945" s="40">
        <f>IF(Txn!$B2479="",0,Txn!$O2479)</f>
        <v>0</v>
      </c>
      <c r="J4945" s="40">
        <f>IF(Txn!$B2479="",0,Txn!$P2479)</f>
        <v>0</v>
      </c>
      <c r="K4945" s="41">
        <f>IF($A4945="","",IFERROR(VALUE(MID($A4945,6,2)),""))</f>
        <v>0</v>
      </c>
      <c r="L4945" s="39">
        <f>IF(Txn!$K2479="","",Txn!$K2479)</f>
        <v>0</v>
      </c>
      <c r="N4945" s="42">
        <f>IF($D4945="",0,COUNTIF(BankAccts,$D4945))</f>
        <v>0</v>
      </c>
    </row>
    <row r="4946" spans="1:14">
      <c r="A4946" s="38">
        <f>IF(Txn!$B2479="","",Txn!$B2479)</f>
        <v>0</v>
      </c>
      <c r="B4946" s="38">
        <f>IF(Txn!$B2479="","",Txn!$C2479)</f>
        <v>0</v>
      </c>
      <c r="C4946" s="39">
        <f>IF(Txn!$B2479="","","تراکنش بانکی")</f>
        <v>0</v>
      </c>
      <c r="D4946" s="38">
        <f>IF(Txn!$B2479="","",IF(IF(Txn!$U2479="TRF",Txn!$Y2479,Txn!$Z2479)="","",IF(Txn!$U2479="TRF",Txn!$Y2479,Txn!$Z2479)))</f>
        <v>0</v>
      </c>
      <c r="E4946" s="39">
        <f>IF($D4946="","",IFERROR(VLOOKUP($D4946,AcctTbl,2,0),""))</f>
        <v>0</v>
      </c>
      <c r="F4946" s="39">
        <f>IF($D4946="","",IFERROR(VLOOKUP($D4946,AcctTbl,3,0),""))</f>
        <v>0</v>
      </c>
      <c r="G4946" s="39">
        <f>IF(Txn!$B2479="","",Txn!$D2479)</f>
        <v>0</v>
      </c>
      <c r="H4946" s="38">
        <f>IF(Txn!$B2479="","",Txn!$E2479)</f>
        <v>0</v>
      </c>
      <c r="I4946" s="40">
        <f>IF(Txn!$B2479="",0,Txn!$Q2479)</f>
        <v>0</v>
      </c>
      <c r="J4946" s="40">
        <f>IF(Txn!$B2479="",0,Txn!$R2479)</f>
        <v>0</v>
      </c>
      <c r="K4946" s="41">
        <f>IF($A4946="","",IFERROR(VALUE(MID($A4946,6,2)),""))</f>
        <v>0</v>
      </c>
      <c r="L4946" s="39">
        <f>IF(Txn!$K2479="","","طرف مقابل — "&amp;Txn!$K2479)</f>
        <v>0</v>
      </c>
      <c r="N4946" s="42">
        <f>IF($D4946="",0,COUNTIF(BankAccts,$D4946))</f>
        <v>0</v>
      </c>
    </row>
    <row r="4947" spans="1:14">
      <c r="A4947" s="38">
        <f>IF(Txn!$B2480="","",Txn!$B2480)</f>
        <v>0</v>
      </c>
      <c r="B4947" s="38">
        <f>IF(Txn!$B2480="","",Txn!$C2480)</f>
        <v>0</v>
      </c>
      <c r="C4947" s="39">
        <f>IF(Txn!$B2480="","","تراکنش بانکی")</f>
        <v>0</v>
      </c>
      <c r="D4947" s="38">
        <f>IF(Txn!$B2480="","",IF(Txn!$X2480="","",Txn!$X2480))</f>
        <v>0</v>
      </c>
      <c r="E4947" s="39">
        <f>IF($D4947="","",IFERROR(VLOOKUP($D4947,AcctTbl,2,0),""))</f>
        <v>0</v>
      </c>
      <c r="F4947" s="39">
        <f>IF($D4947="","",IFERROR(VLOOKUP($D4947,AcctTbl,3,0),""))</f>
        <v>0</v>
      </c>
      <c r="G4947" s="39">
        <f>IF(Txn!$B2480="","",Txn!$D2480)</f>
        <v>0</v>
      </c>
      <c r="H4947" s="38">
        <f>IF(Txn!$B2480="","",Txn!$E2480)</f>
        <v>0</v>
      </c>
      <c r="I4947" s="40">
        <f>IF(Txn!$B2480="",0,Txn!$O2480)</f>
        <v>0</v>
      </c>
      <c r="J4947" s="40">
        <f>IF(Txn!$B2480="",0,Txn!$P2480)</f>
        <v>0</v>
      </c>
      <c r="K4947" s="41">
        <f>IF($A4947="","",IFERROR(VALUE(MID($A4947,6,2)),""))</f>
        <v>0</v>
      </c>
      <c r="L4947" s="39">
        <f>IF(Txn!$K2480="","",Txn!$K2480)</f>
        <v>0</v>
      </c>
      <c r="N4947" s="42">
        <f>IF($D4947="",0,COUNTIF(BankAccts,$D4947))</f>
        <v>0</v>
      </c>
    </row>
    <row r="4948" spans="1:14">
      <c r="A4948" s="38">
        <f>IF(Txn!$B2480="","",Txn!$B2480)</f>
        <v>0</v>
      </c>
      <c r="B4948" s="38">
        <f>IF(Txn!$B2480="","",Txn!$C2480)</f>
        <v>0</v>
      </c>
      <c r="C4948" s="39">
        <f>IF(Txn!$B2480="","","تراکنش بانکی")</f>
        <v>0</v>
      </c>
      <c r="D4948" s="38">
        <f>IF(Txn!$B2480="","",IF(IF(Txn!$U2480="TRF",Txn!$Y2480,Txn!$Z2480)="","",IF(Txn!$U2480="TRF",Txn!$Y2480,Txn!$Z2480)))</f>
        <v>0</v>
      </c>
      <c r="E4948" s="39">
        <f>IF($D4948="","",IFERROR(VLOOKUP($D4948,AcctTbl,2,0),""))</f>
        <v>0</v>
      </c>
      <c r="F4948" s="39">
        <f>IF($D4948="","",IFERROR(VLOOKUP($D4948,AcctTbl,3,0),""))</f>
        <v>0</v>
      </c>
      <c r="G4948" s="39">
        <f>IF(Txn!$B2480="","",Txn!$D2480)</f>
        <v>0</v>
      </c>
      <c r="H4948" s="38">
        <f>IF(Txn!$B2480="","",Txn!$E2480)</f>
        <v>0</v>
      </c>
      <c r="I4948" s="40">
        <f>IF(Txn!$B2480="",0,Txn!$Q2480)</f>
        <v>0</v>
      </c>
      <c r="J4948" s="40">
        <f>IF(Txn!$B2480="",0,Txn!$R2480)</f>
        <v>0</v>
      </c>
      <c r="K4948" s="41">
        <f>IF($A4948="","",IFERROR(VALUE(MID($A4948,6,2)),""))</f>
        <v>0</v>
      </c>
      <c r="L4948" s="39">
        <f>IF(Txn!$K2480="","","طرف مقابل — "&amp;Txn!$K2480)</f>
        <v>0</v>
      </c>
      <c r="N4948" s="42">
        <f>IF($D4948="",0,COUNTIF(BankAccts,$D4948))</f>
        <v>0</v>
      </c>
    </row>
    <row r="4949" spans="1:14">
      <c r="A4949" s="38">
        <f>IF(Txn!$B2481="","",Txn!$B2481)</f>
        <v>0</v>
      </c>
      <c r="B4949" s="38">
        <f>IF(Txn!$B2481="","",Txn!$C2481)</f>
        <v>0</v>
      </c>
      <c r="C4949" s="39">
        <f>IF(Txn!$B2481="","","تراکنش بانکی")</f>
        <v>0</v>
      </c>
      <c r="D4949" s="38">
        <f>IF(Txn!$B2481="","",IF(Txn!$X2481="","",Txn!$X2481))</f>
        <v>0</v>
      </c>
      <c r="E4949" s="39">
        <f>IF($D4949="","",IFERROR(VLOOKUP($D4949,AcctTbl,2,0),""))</f>
        <v>0</v>
      </c>
      <c r="F4949" s="39">
        <f>IF($D4949="","",IFERROR(VLOOKUP($D4949,AcctTbl,3,0),""))</f>
        <v>0</v>
      </c>
      <c r="G4949" s="39">
        <f>IF(Txn!$B2481="","",Txn!$D2481)</f>
        <v>0</v>
      </c>
      <c r="H4949" s="38">
        <f>IF(Txn!$B2481="","",Txn!$E2481)</f>
        <v>0</v>
      </c>
      <c r="I4949" s="40">
        <f>IF(Txn!$B2481="",0,Txn!$O2481)</f>
        <v>0</v>
      </c>
      <c r="J4949" s="40">
        <f>IF(Txn!$B2481="",0,Txn!$P2481)</f>
        <v>0</v>
      </c>
      <c r="K4949" s="41">
        <f>IF($A4949="","",IFERROR(VALUE(MID($A4949,6,2)),""))</f>
        <v>0</v>
      </c>
      <c r="L4949" s="39">
        <f>IF(Txn!$K2481="","",Txn!$K2481)</f>
        <v>0</v>
      </c>
      <c r="N4949" s="42">
        <f>IF($D4949="",0,COUNTIF(BankAccts,$D4949))</f>
        <v>0</v>
      </c>
    </row>
    <row r="4950" spans="1:14">
      <c r="A4950" s="38">
        <f>IF(Txn!$B2481="","",Txn!$B2481)</f>
        <v>0</v>
      </c>
      <c r="B4950" s="38">
        <f>IF(Txn!$B2481="","",Txn!$C2481)</f>
        <v>0</v>
      </c>
      <c r="C4950" s="39">
        <f>IF(Txn!$B2481="","","تراکنش بانکی")</f>
        <v>0</v>
      </c>
      <c r="D4950" s="38">
        <f>IF(Txn!$B2481="","",IF(IF(Txn!$U2481="TRF",Txn!$Y2481,Txn!$Z2481)="","",IF(Txn!$U2481="TRF",Txn!$Y2481,Txn!$Z2481)))</f>
        <v>0</v>
      </c>
      <c r="E4950" s="39">
        <f>IF($D4950="","",IFERROR(VLOOKUP($D4950,AcctTbl,2,0),""))</f>
        <v>0</v>
      </c>
      <c r="F4950" s="39">
        <f>IF($D4950="","",IFERROR(VLOOKUP($D4950,AcctTbl,3,0),""))</f>
        <v>0</v>
      </c>
      <c r="G4950" s="39">
        <f>IF(Txn!$B2481="","",Txn!$D2481)</f>
        <v>0</v>
      </c>
      <c r="H4950" s="38">
        <f>IF(Txn!$B2481="","",Txn!$E2481)</f>
        <v>0</v>
      </c>
      <c r="I4950" s="40">
        <f>IF(Txn!$B2481="",0,Txn!$Q2481)</f>
        <v>0</v>
      </c>
      <c r="J4950" s="40">
        <f>IF(Txn!$B2481="",0,Txn!$R2481)</f>
        <v>0</v>
      </c>
      <c r="K4950" s="41">
        <f>IF($A4950="","",IFERROR(VALUE(MID($A4950,6,2)),""))</f>
        <v>0</v>
      </c>
      <c r="L4950" s="39">
        <f>IF(Txn!$K2481="","","طرف مقابل — "&amp;Txn!$K2481)</f>
        <v>0</v>
      </c>
      <c r="N4950" s="42">
        <f>IF($D4950="",0,COUNTIF(BankAccts,$D4950))</f>
        <v>0</v>
      </c>
    </row>
    <row r="4951" spans="1:14">
      <c r="A4951" s="38">
        <f>IF(Txn!$B2482="","",Txn!$B2482)</f>
        <v>0</v>
      </c>
      <c r="B4951" s="38">
        <f>IF(Txn!$B2482="","",Txn!$C2482)</f>
        <v>0</v>
      </c>
      <c r="C4951" s="39">
        <f>IF(Txn!$B2482="","","تراکنش بانکی")</f>
        <v>0</v>
      </c>
      <c r="D4951" s="38">
        <f>IF(Txn!$B2482="","",IF(Txn!$X2482="","",Txn!$X2482))</f>
        <v>0</v>
      </c>
      <c r="E4951" s="39">
        <f>IF($D4951="","",IFERROR(VLOOKUP($D4951,AcctTbl,2,0),""))</f>
        <v>0</v>
      </c>
      <c r="F4951" s="39">
        <f>IF($D4951="","",IFERROR(VLOOKUP($D4951,AcctTbl,3,0),""))</f>
        <v>0</v>
      </c>
      <c r="G4951" s="39">
        <f>IF(Txn!$B2482="","",Txn!$D2482)</f>
        <v>0</v>
      </c>
      <c r="H4951" s="38">
        <f>IF(Txn!$B2482="","",Txn!$E2482)</f>
        <v>0</v>
      </c>
      <c r="I4951" s="40">
        <f>IF(Txn!$B2482="",0,Txn!$O2482)</f>
        <v>0</v>
      </c>
      <c r="J4951" s="40">
        <f>IF(Txn!$B2482="",0,Txn!$P2482)</f>
        <v>0</v>
      </c>
      <c r="K4951" s="41">
        <f>IF($A4951="","",IFERROR(VALUE(MID($A4951,6,2)),""))</f>
        <v>0</v>
      </c>
      <c r="L4951" s="39">
        <f>IF(Txn!$K2482="","",Txn!$K2482)</f>
        <v>0</v>
      </c>
      <c r="N4951" s="42">
        <f>IF($D4951="",0,COUNTIF(BankAccts,$D4951))</f>
        <v>0</v>
      </c>
    </row>
    <row r="4952" spans="1:14">
      <c r="A4952" s="38">
        <f>IF(Txn!$B2482="","",Txn!$B2482)</f>
        <v>0</v>
      </c>
      <c r="B4952" s="38">
        <f>IF(Txn!$B2482="","",Txn!$C2482)</f>
        <v>0</v>
      </c>
      <c r="C4952" s="39">
        <f>IF(Txn!$B2482="","","تراکنش بانکی")</f>
        <v>0</v>
      </c>
      <c r="D4952" s="38">
        <f>IF(Txn!$B2482="","",IF(IF(Txn!$U2482="TRF",Txn!$Y2482,Txn!$Z2482)="","",IF(Txn!$U2482="TRF",Txn!$Y2482,Txn!$Z2482)))</f>
        <v>0</v>
      </c>
      <c r="E4952" s="39">
        <f>IF($D4952="","",IFERROR(VLOOKUP($D4952,AcctTbl,2,0),""))</f>
        <v>0</v>
      </c>
      <c r="F4952" s="39">
        <f>IF($D4952="","",IFERROR(VLOOKUP($D4952,AcctTbl,3,0),""))</f>
        <v>0</v>
      </c>
      <c r="G4952" s="39">
        <f>IF(Txn!$B2482="","",Txn!$D2482)</f>
        <v>0</v>
      </c>
      <c r="H4952" s="38">
        <f>IF(Txn!$B2482="","",Txn!$E2482)</f>
        <v>0</v>
      </c>
      <c r="I4952" s="40">
        <f>IF(Txn!$B2482="",0,Txn!$Q2482)</f>
        <v>0</v>
      </c>
      <c r="J4952" s="40">
        <f>IF(Txn!$B2482="",0,Txn!$R2482)</f>
        <v>0</v>
      </c>
      <c r="K4952" s="41">
        <f>IF($A4952="","",IFERROR(VALUE(MID($A4952,6,2)),""))</f>
        <v>0</v>
      </c>
      <c r="L4952" s="39">
        <f>IF(Txn!$K2482="","","طرف مقابل — "&amp;Txn!$K2482)</f>
        <v>0</v>
      </c>
      <c r="N4952" s="42">
        <f>IF($D4952="",0,COUNTIF(BankAccts,$D4952))</f>
        <v>0</v>
      </c>
    </row>
    <row r="4953" spans="1:14">
      <c r="A4953" s="38">
        <f>IF(Txn!$B2483="","",Txn!$B2483)</f>
        <v>0</v>
      </c>
      <c r="B4953" s="38">
        <f>IF(Txn!$B2483="","",Txn!$C2483)</f>
        <v>0</v>
      </c>
      <c r="C4953" s="39">
        <f>IF(Txn!$B2483="","","تراکنش بانکی")</f>
        <v>0</v>
      </c>
      <c r="D4953" s="38">
        <f>IF(Txn!$B2483="","",IF(Txn!$X2483="","",Txn!$X2483))</f>
        <v>0</v>
      </c>
      <c r="E4953" s="39">
        <f>IF($D4953="","",IFERROR(VLOOKUP($D4953,AcctTbl,2,0),""))</f>
        <v>0</v>
      </c>
      <c r="F4953" s="39">
        <f>IF($D4953="","",IFERROR(VLOOKUP($D4953,AcctTbl,3,0),""))</f>
        <v>0</v>
      </c>
      <c r="G4953" s="39">
        <f>IF(Txn!$B2483="","",Txn!$D2483)</f>
        <v>0</v>
      </c>
      <c r="H4953" s="38">
        <f>IF(Txn!$B2483="","",Txn!$E2483)</f>
        <v>0</v>
      </c>
      <c r="I4953" s="40">
        <f>IF(Txn!$B2483="",0,Txn!$O2483)</f>
        <v>0</v>
      </c>
      <c r="J4953" s="40">
        <f>IF(Txn!$B2483="",0,Txn!$P2483)</f>
        <v>0</v>
      </c>
      <c r="K4953" s="41">
        <f>IF($A4953="","",IFERROR(VALUE(MID($A4953,6,2)),""))</f>
        <v>0</v>
      </c>
      <c r="L4953" s="39">
        <f>IF(Txn!$K2483="","",Txn!$K2483)</f>
        <v>0</v>
      </c>
      <c r="N4953" s="42">
        <f>IF($D4953="",0,COUNTIF(BankAccts,$D4953))</f>
        <v>0</v>
      </c>
    </row>
    <row r="4954" spans="1:14">
      <c r="A4954" s="38">
        <f>IF(Txn!$B2483="","",Txn!$B2483)</f>
        <v>0</v>
      </c>
      <c r="B4954" s="38">
        <f>IF(Txn!$B2483="","",Txn!$C2483)</f>
        <v>0</v>
      </c>
      <c r="C4954" s="39">
        <f>IF(Txn!$B2483="","","تراکنش بانکی")</f>
        <v>0</v>
      </c>
      <c r="D4954" s="38">
        <f>IF(Txn!$B2483="","",IF(IF(Txn!$U2483="TRF",Txn!$Y2483,Txn!$Z2483)="","",IF(Txn!$U2483="TRF",Txn!$Y2483,Txn!$Z2483)))</f>
        <v>0</v>
      </c>
      <c r="E4954" s="39">
        <f>IF($D4954="","",IFERROR(VLOOKUP($D4954,AcctTbl,2,0),""))</f>
        <v>0</v>
      </c>
      <c r="F4954" s="39">
        <f>IF($D4954="","",IFERROR(VLOOKUP($D4954,AcctTbl,3,0),""))</f>
        <v>0</v>
      </c>
      <c r="G4954" s="39">
        <f>IF(Txn!$B2483="","",Txn!$D2483)</f>
        <v>0</v>
      </c>
      <c r="H4954" s="38">
        <f>IF(Txn!$B2483="","",Txn!$E2483)</f>
        <v>0</v>
      </c>
      <c r="I4954" s="40">
        <f>IF(Txn!$B2483="",0,Txn!$Q2483)</f>
        <v>0</v>
      </c>
      <c r="J4954" s="40">
        <f>IF(Txn!$B2483="",0,Txn!$R2483)</f>
        <v>0</v>
      </c>
      <c r="K4954" s="41">
        <f>IF($A4954="","",IFERROR(VALUE(MID($A4954,6,2)),""))</f>
        <v>0</v>
      </c>
      <c r="L4954" s="39">
        <f>IF(Txn!$K2483="","","طرف مقابل — "&amp;Txn!$K2483)</f>
        <v>0</v>
      </c>
      <c r="N4954" s="42">
        <f>IF($D4954="",0,COUNTIF(BankAccts,$D4954))</f>
        <v>0</v>
      </c>
    </row>
    <row r="4955" spans="1:14">
      <c r="A4955" s="38">
        <f>IF(Txn!$B2484="","",Txn!$B2484)</f>
        <v>0</v>
      </c>
      <c r="B4955" s="38">
        <f>IF(Txn!$B2484="","",Txn!$C2484)</f>
        <v>0</v>
      </c>
      <c r="C4955" s="39">
        <f>IF(Txn!$B2484="","","تراکنش بانکی")</f>
        <v>0</v>
      </c>
      <c r="D4955" s="38">
        <f>IF(Txn!$B2484="","",IF(Txn!$X2484="","",Txn!$X2484))</f>
        <v>0</v>
      </c>
      <c r="E4955" s="39">
        <f>IF($D4955="","",IFERROR(VLOOKUP($D4955,AcctTbl,2,0),""))</f>
        <v>0</v>
      </c>
      <c r="F4955" s="39">
        <f>IF($D4955="","",IFERROR(VLOOKUP($D4955,AcctTbl,3,0),""))</f>
        <v>0</v>
      </c>
      <c r="G4955" s="39">
        <f>IF(Txn!$B2484="","",Txn!$D2484)</f>
        <v>0</v>
      </c>
      <c r="H4955" s="38">
        <f>IF(Txn!$B2484="","",Txn!$E2484)</f>
        <v>0</v>
      </c>
      <c r="I4955" s="40">
        <f>IF(Txn!$B2484="",0,Txn!$O2484)</f>
        <v>0</v>
      </c>
      <c r="J4955" s="40">
        <f>IF(Txn!$B2484="",0,Txn!$P2484)</f>
        <v>0</v>
      </c>
      <c r="K4955" s="41">
        <f>IF($A4955="","",IFERROR(VALUE(MID($A4955,6,2)),""))</f>
        <v>0</v>
      </c>
      <c r="L4955" s="39">
        <f>IF(Txn!$K2484="","",Txn!$K2484)</f>
        <v>0</v>
      </c>
      <c r="N4955" s="42">
        <f>IF($D4955="",0,COUNTIF(BankAccts,$D4955))</f>
        <v>0</v>
      </c>
    </row>
    <row r="4956" spans="1:14">
      <c r="A4956" s="38">
        <f>IF(Txn!$B2484="","",Txn!$B2484)</f>
        <v>0</v>
      </c>
      <c r="B4956" s="38">
        <f>IF(Txn!$B2484="","",Txn!$C2484)</f>
        <v>0</v>
      </c>
      <c r="C4956" s="39">
        <f>IF(Txn!$B2484="","","تراکنش بانکی")</f>
        <v>0</v>
      </c>
      <c r="D4956" s="38">
        <f>IF(Txn!$B2484="","",IF(IF(Txn!$U2484="TRF",Txn!$Y2484,Txn!$Z2484)="","",IF(Txn!$U2484="TRF",Txn!$Y2484,Txn!$Z2484)))</f>
        <v>0</v>
      </c>
      <c r="E4956" s="39">
        <f>IF($D4956="","",IFERROR(VLOOKUP($D4956,AcctTbl,2,0),""))</f>
        <v>0</v>
      </c>
      <c r="F4956" s="39">
        <f>IF($D4956="","",IFERROR(VLOOKUP($D4956,AcctTbl,3,0),""))</f>
        <v>0</v>
      </c>
      <c r="G4956" s="39">
        <f>IF(Txn!$B2484="","",Txn!$D2484)</f>
        <v>0</v>
      </c>
      <c r="H4956" s="38">
        <f>IF(Txn!$B2484="","",Txn!$E2484)</f>
        <v>0</v>
      </c>
      <c r="I4956" s="40">
        <f>IF(Txn!$B2484="",0,Txn!$Q2484)</f>
        <v>0</v>
      </c>
      <c r="J4956" s="40">
        <f>IF(Txn!$B2484="",0,Txn!$R2484)</f>
        <v>0</v>
      </c>
      <c r="K4956" s="41">
        <f>IF($A4956="","",IFERROR(VALUE(MID($A4956,6,2)),""))</f>
        <v>0</v>
      </c>
      <c r="L4956" s="39">
        <f>IF(Txn!$K2484="","","طرف مقابل — "&amp;Txn!$K2484)</f>
        <v>0</v>
      </c>
      <c r="N4956" s="42">
        <f>IF($D4956="",0,COUNTIF(BankAccts,$D4956))</f>
        <v>0</v>
      </c>
    </row>
    <row r="4957" spans="1:14">
      <c r="A4957" s="38">
        <f>IF(Txn!$B2485="","",Txn!$B2485)</f>
        <v>0</v>
      </c>
      <c r="B4957" s="38">
        <f>IF(Txn!$B2485="","",Txn!$C2485)</f>
        <v>0</v>
      </c>
      <c r="C4957" s="39">
        <f>IF(Txn!$B2485="","","تراکنش بانکی")</f>
        <v>0</v>
      </c>
      <c r="D4957" s="38">
        <f>IF(Txn!$B2485="","",IF(Txn!$X2485="","",Txn!$X2485))</f>
        <v>0</v>
      </c>
      <c r="E4957" s="39">
        <f>IF($D4957="","",IFERROR(VLOOKUP($D4957,AcctTbl,2,0),""))</f>
        <v>0</v>
      </c>
      <c r="F4957" s="39">
        <f>IF($D4957="","",IFERROR(VLOOKUP($D4957,AcctTbl,3,0),""))</f>
        <v>0</v>
      </c>
      <c r="G4957" s="39">
        <f>IF(Txn!$B2485="","",Txn!$D2485)</f>
        <v>0</v>
      </c>
      <c r="H4957" s="38">
        <f>IF(Txn!$B2485="","",Txn!$E2485)</f>
        <v>0</v>
      </c>
      <c r="I4957" s="40">
        <f>IF(Txn!$B2485="",0,Txn!$O2485)</f>
        <v>0</v>
      </c>
      <c r="J4957" s="40">
        <f>IF(Txn!$B2485="",0,Txn!$P2485)</f>
        <v>0</v>
      </c>
      <c r="K4957" s="41">
        <f>IF($A4957="","",IFERROR(VALUE(MID($A4957,6,2)),""))</f>
        <v>0</v>
      </c>
      <c r="L4957" s="39">
        <f>IF(Txn!$K2485="","",Txn!$K2485)</f>
        <v>0</v>
      </c>
      <c r="N4957" s="42">
        <f>IF($D4957="",0,COUNTIF(BankAccts,$D4957))</f>
        <v>0</v>
      </c>
    </row>
    <row r="4958" spans="1:14">
      <c r="A4958" s="38">
        <f>IF(Txn!$B2485="","",Txn!$B2485)</f>
        <v>0</v>
      </c>
      <c r="B4958" s="38">
        <f>IF(Txn!$B2485="","",Txn!$C2485)</f>
        <v>0</v>
      </c>
      <c r="C4958" s="39">
        <f>IF(Txn!$B2485="","","تراکنش بانکی")</f>
        <v>0</v>
      </c>
      <c r="D4958" s="38">
        <f>IF(Txn!$B2485="","",IF(IF(Txn!$U2485="TRF",Txn!$Y2485,Txn!$Z2485)="","",IF(Txn!$U2485="TRF",Txn!$Y2485,Txn!$Z2485)))</f>
        <v>0</v>
      </c>
      <c r="E4958" s="39">
        <f>IF($D4958="","",IFERROR(VLOOKUP($D4958,AcctTbl,2,0),""))</f>
        <v>0</v>
      </c>
      <c r="F4958" s="39">
        <f>IF($D4958="","",IFERROR(VLOOKUP($D4958,AcctTbl,3,0),""))</f>
        <v>0</v>
      </c>
      <c r="G4958" s="39">
        <f>IF(Txn!$B2485="","",Txn!$D2485)</f>
        <v>0</v>
      </c>
      <c r="H4958" s="38">
        <f>IF(Txn!$B2485="","",Txn!$E2485)</f>
        <v>0</v>
      </c>
      <c r="I4958" s="40">
        <f>IF(Txn!$B2485="",0,Txn!$Q2485)</f>
        <v>0</v>
      </c>
      <c r="J4958" s="40">
        <f>IF(Txn!$B2485="",0,Txn!$R2485)</f>
        <v>0</v>
      </c>
      <c r="K4958" s="41">
        <f>IF($A4958="","",IFERROR(VALUE(MID($A4958,6,2)),""))</f>
        <v>0</v>
      </c>
      <c r="L4958" s="39">
        <f>IF(Txn!$K2485="","","طرف مقابل — "&amp;Txn!$K2485)</f>
        <v>0</v>
      </c>
      <c r="N4958" s="42">
        <f>IF($D4958="",0,COUNTIF(BankAccts,$D4958))</f>
        <v>0</v>
      </c>
    </row>
    <row r="4959" spans="1:14">
      <c r="A4959" s="38">
        <f>IF(Txn!$B2486="","",Txn!$B2486)</f>
        <v>0</v>
      </c>
      <c r="B4959" s="38">
        <f>IF(Txn!$B2486="","",Txn!$C2486)</f>
        <v>0</v>
      </c>
      <c r="C4959" s="39">
        <f>IF(Txn!$B2486="","","تراکنش بانکی")</f>
        <v>0</v>
      </c>
      <c r="D4959" s="38">
        <f>IF(Txn!$B2486="","",IF(Txn!$X2486="","",Txn!$X2486))</f>
        <v>0</v>
      </c>
      <c r="E4959" s="39">
        <f>IF($D4959="","",IFERROR(VLOOKUP($D4959,AcctTbl,2,0),""))</f>
        <v>0</v>
      </c>
      <c r="F4959" s="39">
        <f>IF($D4959="","",IFERROR(VLOOKUP($D4959,AcctTbl,3,0),""))</f>
        <v>0</v>
      </c>
      <c r="G4959" s="39">
        <f>IF(Txn!$B2486="","",Txn!$D2486)</f>
        <v>0</v>
      </c>
      <c r="H4959" s="38">
        <f>IF(Txn!$B2486="","",Txn!$E2486)</f>
        <v>0</v>
      </c>
      <c r="I4959" s="40">
        <f>IF(Txn!$B2486="",0,Txn!$O2486)</f>
        <v>0</v>
      </c>
      <c r="J4959" s="40">
        <f>IF(Txn!$B2486="",0,Txn!$P2486)</f>
        <v>0</v>
      </c>
      <c r="K4959" s="41">
        <f>IF($A4959="","",IFERROR(VALUE(MID($A4959,6,2)),""))</f>
        <v>0</v>
      </c>
      <c r="L4959" s="39">
        <f>IF(Txn!$K2486="","",Txn!$K2486)</f>
        <v>0</v>
      </c>
      <c r="N4959" s="42">
        <f>IF($D4959="",0,COUNTIF(BankAccts,$D4959))</f>
        <v>0</v>
      </c>
    </row>
    <row r="4960" spans="1:14">
      <c r="A4960" s="38">
        <f>IF(Txn!$B2486="","",Txn!$B2486)</f>
        <v>0</v>
      </c>
      <c r="B4960" s="38">
        <f>IF(Txn!$B2486="","",Txn!$C2486)</f>
        <v>0</v>
      </c>
      <c r="C4960" s="39">
        <f>IF(Txn!$B2486="","","تراکنش بانکی")</f>
        <v>0</v>
      </c>
      <c r="D4960" s="38">
        <f>IF(Txn!$B2486="","",IF(IF(Txn!$U2486="TRF",Txn!$Y2486,Txn!$Z2486)="","",IF(Txn!$U2486="TRF",Txn!$Y2486,Txn!$Z2486)))</f>
        <v>0</v>
      </c>
      <c r="E4960" s="39">
        <f>IF($D4960="","",IFERROR(VLOOKUP($D4960,AcctTbl,2,0),""))</f>
        <v>0</v>
      </c>
      <c r="F4960" s="39">
        <f>IF($D4960="","",IFERROR(VLOOKUP($D4960,AcctTbl,3,0),""))</f>
        <v>0</v>
      </c>
      <c r="G4960" s="39">
        <f>IF(Txn!$B2486="","",Txn!$D2486)</f>
        <v>0</v>
      </c>
      <c r="H4960" s="38">
        <f>IF(Txn!$B2486="","",Txn!$E2486)</f>
        <v>0</v>
      </c>
      <c r="I4960" s="40">
        <f>IF(Txn!$B2486="",0,Txn!$Q2486)</f>
        <v>0</v>
      </c>
      <c r="J4960" s="40">
        <f>IF(Txn!$B2486="",0,Txn!$R2486)</f>
        <v>0</v>
      </c>
      <c r="K4960" s="41">
        <f>IF($A4960="","",IFERROR(VALUE(MID($A4960,6,2)),""))</f>
        <v>0</v>
      </c>
      <c r="L4960" s="39">
        <f>IF(Txn!$K2486="","","طرف مقابل — "&amp;Txn!$K2486)</f>
        <v>0</v>
      </c>
      <c r="N4960" s="42">
        <f>IF($D4960="",0,COUNTIF(BankAccts,$D4960))</f>
        <v>0</v>
      </c>
    </row>
    <row r="4961" spans="1:14">
      <c r="A4961" s="38">
        <f>IF(Txn!$B2487="","",Txn!$B2487)</f>
        <v>0</v>
      </c>
      <c r="B4961" s="38">
        <f>IF(Txn!$B2487="","",Txn!$C2487)</f>
        <v>0</v>
      </c>
      <c r="C4961" s="39">
        <f>IF(Txn!$B2487="","","تراکنش بانکی")</f>
        <v>0</v>
      </c>
      <c r="D4961" s="38">
        <f>IF(Txn!$B2487="","",IF(Txn!$X2487="","",Txn!$X2487))</f>
        <v>0</v>
      </c>
      <c r="E4961" s="39">
        <f>IF($D4961="","",IFERROR(VLOOKUP($D4961,AcctTbl,2,0),""))</f>
        <v>0</v>
      </c>
      <c r="F4961" s="39">
        <f>IF($D4961="","",IFERROR(VLOOKUP($D4961,AcctTbl,3,0),""))</f>
        <v>0</v>
      </c>
      <c r="G4961" s="39">
        <f>IF(Txn!$B2487="","",Txn!$D2487)</f>
        <v>0</v>
      </c>
      <c r="H4961" s="38">
        <f>IF(Txn!$B2487="","",Txn!$E2487)</f>
        <v>0</v>
      </c>
      <c r="I4961" s="40">
        <f>IF(Txn!$B2487="",0,Txn!$O2487)</f>
        <v>0</v>
      </c>
      <c r="J4961" s="40">
        <f>IF(Txn!$B2487="",0,Txn!$P2487)</f>
        <v>0</v>
      </c>
      <c r="K4961" s="41">
        <f>IF($A4961="","",IFERROR(VALUE(MID($A4961,6,2)),""))</f>
        <v>0</v>
      </c>
      <c r="L4961" s="39">
        <f>IF(Txn!$K2487="","",Txn!$K2487)</f>
        <v>0</v>
      </c>
      <c r="N4961" s="42">
        <f>IF($D4961="",0,COUNTIF(BankAccts,$D4961))</f>
        <v>0</v>
      </c>
    </row>
    <row r="4962" spans="1:14">
      <c r="A4962" s="38">
        <f>IF(Txn!$B2487="","",Txn!$B2487)</f>
        <v>0</v>
      </c>
      <c r="B4962" s="38">
        <f>IF(Txn!$B2487="","",Txn!$C2487)</f>
        <v>0</v>
      </c>
      <c r="C4962" s="39">
        <f>IF(Txn!$B2487="","","تراکنش بانکی")</f>
        <v>0</v>
      </c>
      <c r="D4962" s="38">
        <f>IF(Txn!$B2487="","",IF(IF(Txn!$U2487="TRF",Txn!$Y2487,Txn!$Z2487)="","",IF(Txn!$U2487="TRF",Txn!$Y2487,Txn!$Z2487)))</f>
        <v>0</v>
      </c>
      <c r="E4962" s="39">
        <f>IF($D4962="","",IFERROR(VLOOKUP($D4962,AcctTbl,2,0),""))</f>
        <v>0</v>
      </c>
      <c r="F4962" s="39">
        <f>IF($D4962="","",IFERROR(VLOOKUP($D4962,AcctTbl,3,0),""))</f>
        <v>0</v>
      </c>
      <c r="G4962" s="39">
        <f>IF(Txn!$B2487="","",Txn!$D2487)</f>
        <v>0</v>
      </c>
      <c r="H4962" s="38">
        <f>IF(Txn!$B2487="","",Txn!$E2487)</f>
        <v>0</v>
      </c>
      <c r="I4962" s="40">
        <f>IF(Txn!$B2487="",0,Txn!$Q2487)</f>
        <v>0</v>
      </c>
      <c r="J4962" s="40">
        <f>IF(Txn!$B2487="",0,Txn!$R2487)</f>
        <v>0</v>
      </c>
      <c r="K4962" s="41">
        <f>IF($A4962="","",IFERROR(VALUE(MID($A4962,6,2)),""))</f>
        <v>0</v>
      </c>
      <c r="L4962" s="39">
        <f>IF(Txn!$K2487="","","طرف مقابل — "&amp;Txn!$K2487)</f>
        <v>0</v>
      </c>
      <c r="N4962" s="42">
        <f>IF($D4962="",0,COUNTIF(BankAccts,$D4962))</f>
        <v>0</v>
      </c>
    </row>
    <row r="4963" spans="1:14">
      <c r="A4963" s="38">
        <f>IF(Txn!$B2488="","",Txn!$B2488)</f>
        <v>0</v>
      </c>
      <c r="B4963" s="38">
        <f>IF(Txn!$B2488="","",Txn!$C2488)</f>
        <v>0</v>
      </c>
      <c r="C4963" s="39">
        <f>IF(Txn!$B2488="","","تراکنش بانکی")</f>
        <v>0</v>
      </c>
      <c r="D4963" s="38">
        <f>IF(Txn!$B2488="","",IF(Txn!$X2488="","",Txn!$X2488))</f>
        <v>0</v>
      </c>
      <c r="E4963" s="39">
        <f>IF($D4963="","",IFERROR(VLOOKUP($D4963,AcctTbl,2,0),""))</f>
        <v>0</v>
      </c>
      <c r="F4963" s="39">
        <f>IF($D4963="","",IFERROR(VLOOKUP($D4963,AcctTbl,3,0),""))</f>
        <v>0</v>
      </c>
      <c r="G4963" s="39">
        <f>IF(Txn!$B2488="","",Txn!$D2488)</f>
        <v>0</v>
      </c>
      <c r="H4963" s="38">
        <f>IF(Txn!$B2488="","",Txn!$E2488)</f>
        <v>0</v>
      </c>
      <c r="I4963" s="40">
        <f>IF(Txn!$B2488="",0,Txn!$O2488)</f>
        <v>0</v>
      </c>
      <c r="J4963" s="40">
        <f>IF(Txn!$B2488="",0,Txn!$P2488)</f>
        <v>0</v>
      </c>
      <c r="K4963" s="41">
        <f>IF($A4963="","",IFERROR(VALUE(MID($A4963,6,2)),""))</f>
        <v>0</v>
      </c>
      <c r="L4963" s="39">
        <f>IF(Txn!$K2488="","",Txn!$K2488)</f>
        <v>0</v>
      </c>
      <c r="N4963" s="42">
        <f>IF($D4963="",0,COUNTIF(BankAccts,$D4963))</f>
        <v>0</v>
      </c>
    </row>
    <row r="4964" spans="1:14">
      <c r="A4964" s="38">
        <f>IF(Txn!$B2488="","",Txn!$B2488)</f>
        <v>0</v>
      </c>
      <c r="B4964" s="38">
        <f>IF(Txn!$B2488="","",Txn!$C2488)</f>
        <v>0</v>
      </c>
      <c r="C4964" s="39">
        <f>IF(Txn!$B2488="","","تراکنش بانکی")</f>
        <v>0</v>
      </c>
      <c r="D4964" s="38">
        <f>IF(Txn!$B2488="","",IF(IF(Txn!$U2488="TRF",Txn!$Y2488,Txn!$Z2488)="","",IF(Txn!$U2488="TRF",Txn!$Y2488,Txn!$Z2488)))</f>
        <v>0</v>
      </c>
      <c r="E4964" s="39">
        <f>IF($D4964="","",IFERROR(VLOOKUP($D4964,AcctTbl,2,0),""))</f>
        <v>0</v>
      </c>
      <c r="F4964" s="39">
        <f>IF($D4964="","",IFERROR(VLOOKUP($D4964,AcctTbl,3,0),""))</f>
        <v>0</v>
      </c>
      <c r="G4964" s="39">
        <f>IF(Txn!$B2488="","",Txn!$D2488)</f>
        <v>0</v>
      </c>
      <c r="H4964" s="38">
        <f>IF(Txn!$B2488="","",Txn!$E2488)</f>
        <v>0</v>
      </c>
      <c r="I4964" s="40">
        <f>IF(Txn!$B2488="",0,Txn!$Q2488)</f>
        <v>0</v>
      </c>
      <c r="J4964" s="40">
        <f>IF(Txn!$B2488="",0,Txn!$R2488)</f>
        <v>0</v>
      </c>
      <c r="K4964" s="41">
        <f>IF($A4964="","",IFERROR(VALUE(MID($A4964,6,2)),""))</f>
        <v>0</v>
      </c>
      <c r="L4964" s="39">
        <f>IF(Txn!$K2488="","","طرف مقابل — "&amp;Txn!$K2488)</f>
        <v>0</v>
      </c>
      <c r="N4964" s="42">
        <f>IF($D4964="",0,COUNTIF(BankAccts,$D4964))</f>
        <v>0</v>
      </c>
    </row>
    <row r="4965" spans="1:14">
      <c r="A4965" s="38">
        <f>IF(Txn!$B2489="","",Txn!$B2489)</f>
        <v>0</v>
      </c>
      <c r="B4965" s="38">
        <f>IF(Txn!$B2489="","",Txn!$C2489)</f>
        <v>0</v>
      </c>
      <c r="C4965" s="39">
        <f>IF(Txn!$B2489="","","تراکنش بانکی")</f>
        <v>0</v>
      </c>
      <c r="D4965" s="38">
        <f>IF(Txn!$B2489="","",IF(Txn!$X2489="","",Txn!$X2489))</f>
        <v>0</v>
      </c>
      <c r="E4965" s="39">
        <f>IF($D4965="","",IFERROR(VLOOKUP($D4965,AcctTbl,2,0),""))</f>
        <v>0</v>
      </c>
      <c r="F4965" s="39">
        <f>IF($D4965="","",IFERROR(VLOOKUP($D4965,AcctTbl,3,0),""))</f>
        <v>0</v>
      </c>
      <c r="G4965" s="39">
        <f>IF(Txn!$B2489="","",Txn!$D2489)</f>
        <v>0</v>
      </c>
      <c r="H4965" s="38">
        <f>IF(Txn!$B2489="","",Txn!$E2489)</f>
        <v>0</v>
      </c>
      <c r="I4965" s="40">
        <f>IF(Txn!$B2489="",0,Txn!$O2489)</f>
        <v>0</v>
      </c>
      <c r="J4965" s="40">
        <f>IF(Txn!$B2489="",0,Txn!$P2489)</f>
        <v>0</v>
      </c>
      <c r="K4965" s="41">
        <f>IF($A4965="","",IFERROR(VALUE(MID($A4965,6,2)),""))</f>
        <v>0</v>
      </c>
      <c r="L4965" s="39">
        <f>IF(Txn!$K2489="","",Txn!$K2489)</f>
        <v>0</v>
      </c>
      <c r="N4965" s="42">
        <f>IF($D4965="",0,COUNTIF(BankAccts,$D4965))</f>
        <v>0</v>
      </c>
    </row>
    <row r="4966" spans="1:14">
      <c r="A4966" s="38">
        <f>IF(Txn!$B2489="","",Txn!$B2489)</f>
        <v>0</v>
      </c>
      <c r="B4966" s="38">
        <f>IF(Txn!$B2489="","",Txn!$C2489)</f>
        <v>0</v>
      </c>
      <c r="C4966" s="39">
        <f>IF(Txn!$B2489="","","تراکنش بانکی")</f>
        <v>0</v>
      </c>
      <c r="D4966" s="38">
        <f>IF(Txn!$B2489="","",IF(IF(Txn!$U2489="TRF",Txn!$Y2489,Txn!$Z2489)="","",IF(Txn!$U2489="TRF",Txn!$Y2489,Txn!$Z2489)))</f>
        <v>0</v>
      </c>
      <c r="E4966" s="39">
        <f>IF($D4966="","",IFERROR(VLOOKUP($D4966,AcctTbl,2,0),""))</f>
        <v>0</v>
      </c>
      <c r="F4966" s="39">
        <f>IF($D4966="","",IFERROR(VLOOKUP($D4966,AcctTbl,3,0),""))</f>
        <v>0</v>
      </c>
      <c r="G4966" s="39">
        <f>IF(Txn!$B2489="","",Txn!$D2489)</f>
        <v>0</v>
      </c>
      <c r="H4966" s="38">
        <f>IF(Txn!$B2489="","",Txn!$E2489)</f>
        <v>0</v>
      </c>
      <c r="I4966" s="40">
        <f>IF(Txn!$B2489="",0,Txn!$Q2489)</f>
        <v>0</v>
      </c>
      <c r="J4966" s="40">
        <f>IF(Txn!$B2489="",0,Txn!$R2489)</f>
        <v>0</v>
      </c>
      <c r="K4966" s="41">
        <f>IF($A4966="","",IFERROR(VALUE(MID($A4966,6,2)),""))</f>
        <v>0</v>
      </c>
      <c r="L4966" s="39">
        <f>IF(Txn!$K2489="","","طرف مقابل — "&amp;Txn!$K2489)</f>
        <v>0</v>
      </c>
      <c r="N4966" s="42">
        <f>IF($D4966="",0,COUNTIF(BankAccts,$D4966))</f>
        <v>0</v>
      </c>
    </row>
    <row r="4967" spans="1:14">
      <c r="A4967" s="38">
        <f>IF(Txn!$B2490="","",Txn!$B2490)</f>
        <v>0</v>
      </c>
      <c r="B4967" s="38">
        <f>IF(Txn!$B2490="","",Txn!$C2490)</f>
        <v>0</v>
      </c>
      <c r="C4967" s="39">
        <f>IF(Txn!$B2490="","","تراکنش بانکی")</f>
        <v>0</v>
      </c>
      <c r="D4967" s="38">
        <f>IF(Txn!$B2490="","",IF(Txn!$X2490="","",Txn!$X2490))</f>
        <v>0</v>
      </c>
      <c r="E4967" s="39">
        <f>IF($D4967="","",IFERROR(VLOOKUP($D4967,AcctTbl,2,0),""))</f>
        <v>0</v>
      </c>
      <c r="F4967" s="39">
        <f>IF($D4967="","",IFERROR(VLOOKUP($D4967,AcctTbl,3,0),""))</f>
        <v>0</v>
      </c>
      <c r="G4967" s="39">
        <f>IF(Txn!$B2490="","",Txn!$D2490)</f>
        <v>0</v>
      </c>
      <c r="H4967" s="38">
        <f>IF(Txn!$B2490="","",Txn!$E2490)</f>
        <v>0</v>
      </c>
      <c r="I4967" s="40">
        <f>IF(Txn!$B2490="",0,Txn!$O2490)</f>
        <v>0</v>
      </c>
      <c r="J4967" s="40">
        <f>IF(Txn!$B2490="",0,Txn!$P2490)</f>
        <v>0</v>
      </c>
      <c r="K4967" s="41">
        <f>IF($A4967="","",IFERROR(VALUE(MID($A4967,6,2)),""))</f>
        <v>0</v>
      </c>
      <c r="L4967" s="39">
        <f>IF(Txn!$K2490="","",Txn!$K2490)</f>
        <v>0</v>
      </c>
      <c r="N4967" s="42">
        <f>IF($D4967="",0,COUNTIF(BankAccts,$D4967))</f>
        <v>0</v>
      </c>
    </row>
    <row r="4968" spans="1:14">
      <c r="A4968" s="38">
        <f>IF(Txn!$B2490="","",Txn!$B2490)</f>
        <v>0</v>
      </c>
      <c r="B4968" s="38">
        <f>IF(Txn!$B2490="","",Txn!$C2490)</f>
        <v>0</v>
      </c>
      <c r="C4968" s="39">
        <f>IF(Txn!$B2490="","","تراکنش بانکی")</f>
        <v>0</v>
      </c>
      <c r="D4968" s="38">
        <f>IF(Txn!$B2490="","",IF(IF(Txn!$U2490="TRF",Txn!$Y2490,Txn!$Z2490)="","",IF(Txn!$U2490="TRF",Txn!$Y2490,Txn!$Z2490)))</f>
        <v>0</v>
      </c>
      <c r="E4968" s="39">
        <f>IF($D4968="","",IFERROR(VLOOKUP($D4968,AcctTbl,2,0),""))</f>
        <v>0</v>
      </c>
      <c r="F4968" s="39">
        <f>IF($D4968="","",IFERROR(VLOOKUP($D4968,AcctTbl,3,0),""))</f>
        <v>0</v>
      </c>
      <c r="G4968" s="39">
        <f>IF(Txn!$B2490="","",Txn!$D2490)</f>
        <v>0</v>
      </c>
      <c r="H4968" s="38">
        <f>IF(Txn!$B2490="","",Txn!$E2490)</f>
        <v>0</v>
      </c>
      <c r="I4968" s="40">
        <f>IF(Txn!$B2490="",0,Txn!$Q2490)</f>
        <v>0</v>
      </c>
      <c r="J4968" s="40">
        <f>IF(Txn!$B2490="",0,Txn!$R2490)</f>
        <v>0</v>
      </c>
      <c r="K4968" s="41">
        <f>IF($A4968="","",IFERROR(VALUE(MID($A4968,6,2)),""))</f>
        <v>0</v>
      </c>
      <c r="L4968" s="39">
        <f>IF(Txn!$K2490="","","طرف مقابل — "&amp;Txn!$K2490)</f>
        <v>0</v>
      </c>
      <c r="N4968" s="42">
        <f>IF($D4968="",0,COUNTIF(BankAccts,$D4968))</f>
        <v>0</v>
      </c>
    </row>
    <row r="4969" spans="1:14">
      <c r="A4969" s="38">
        <f>IF(Txn!$B2491="","",Txn!$B2491)</f>
        <v>0</v>
      </c>
      <c r="B4969" s="38">
        <f>IF(Txn!$B2491="","",Txn!$C2491)</f>
        <v>0</v>
      </c>
      <c r="C4969" s="39">
        <f>IF(Txn!$B2491="","","تراکنش بانکی")</f>
        <v>0</v>
      </c>
      <c r="D4969" s="38">
        <f>IF(Txn!$B2491="","",IF(Txn!$X2491="","",Txn!$X2491))</f>
        <v>0</v>
      </c>
      <c r="E4969" s="39">
        <f>IF($D4969="","",IFERROR(VLOOKUP($D4969,AcctTbl,2,0),""))</f>
        <v>0</v>
      </c>
      <c r="F4969" s="39">
        <f>IF($D4969="","",IFERROR(VLOOKUP($D4969,AcctTbl,3,0),""))</f>
        <v>0</v>
      </c>
      <c r="G4969" s="39">
        <f>IF(Txn!$B2491="","",Txn!$D2491)</f>
        <v>0</v>
      </c>
      <c r="H4969" s="38">
        <f>IF(Txn!$B2491="","",Txn!$E2491)</f>
        <v>0</v>
      </c>
      <c r="I4969" s="40">
        <f>IF(Txn!$B2491="",0,Txn!$O2491)</f>
        <v>0</v>
      </c>
      <c r="J4969" s="40">
        <f>IF(Txn!$B2491="",0,Txn!$P2491)</f>
        <v>0</v>
      </c>
      <c r="K4969" s="41">
        <f>IF($A4969="","",IFERROR(VALUE(MID($A4969,6,2)),""))</f>
        <v>0</v>
      </c>
      <c r="L4969" s="39">
        <f>IF(Txn!$K2491="","",Txn!$K2491)</f>
        <v>0</v>
      </c>
      <c r="N4969" s="42">
        <f>IF($D4969="",0,COUNTIF(BankAccts,$D4969))</f>
        <v>0</v>
      </c>
    </row>
    <row r="4970" spans="1:14">
      <c r="A4970" s="38">
        <f>IF(Txn!$B2491="","",Txn!$B2491)</f>
        <v>0</v>
      </c>
      <c r="B4970" s="38">
        <f>IF(Txn!$B2491="","",Txn!$C2491)</f>
        <v>0</v>
      </c>
      <c r="C4970" s="39">
        <f>IF(Txn!$B2491="","","تراکنش بانکی")</f>
        <v>0</v>
      </c>
      <c r="D4970" s="38">
        <f>IF(Txn!$B2491="","",IF(IF(Txn!$U2491="TRF",Txn!$Y2491,Txn!$Z2491)="","",IF(Txn!$U2491="TRF",Txn!$Y2491,Txn!$Z2491)))</f>
        <v>0</v>
      </c>
      <c r="E4970" s="39">
        <f>IF($D4970="","",IFERROR(VLOOKUP($D4970,AcctTbl,2,0),""))</f>
        <v>0</v>
      </c>
      <c r="F4970" s="39">
        <f>IF($D4970="","",IFERROR(VLOOKUP($D4970,AcctTbl,3,0),""))</f>
        <v>0</v>
      </c>
      <c r="G4970" s="39">
        <f>IF(Txn!$B2491="","",Txn!$D2491)</f>
        <v>0</v>
      </c>
      <c r="H4970" s="38">
        <f>IF(Txn!$B2491="","",Txn!$E2491)</f>
        <v>0</v>
      </c>
      <c r="I4970" s="40">
        <f>IF(Txn!$B2491="",0,Txn!$Q2491)</f>
        <v>0</v>
      </c>
      <c r="J4970" s="40">
        <f>IF(Txn!$B2491="",0,Txn!$R2491)</f>
        <v>0</v>
      </c>
      <c r="K4970" s="41">
        <f>IF($A4970="","",IFERROR(VALUE(MID($A4970,6,2)),""))</f>
        <v>0</v>
      </c>
      <c r="L4970" s="39">
        <f>IF(Txn!$K2491="","","طرف مقابل — "&amp;Txn!$K2491)</f>
        <v>0</v>
      </c>
      <c r="N4970" s="42">
        <f>IF($D4970="",0,COUNTIF(BankAccts,$D4970))</f>
        <v>0</v>
      </c>
    </row>
    <row r="4971" spans="1:14">
      <c r="A4971" s="38">
        <f>IF(Txn!$B2492="","",Txn!$B2492)</f>
        <v>0</v>
      </c>
      <c r="B4971" s="38">
        <f>IF(Txn!$B2492="","",Txn!$C2492)</f>
        <v>0</v>
      </c>
      <c r="C4971" s="39">
        <f>IF(Txn!$B2492="","","تراکنش بانکی")</f>
        <v>0</v>
      </c>
      <c r="D4971" s="38">
        <f>IF(Txn!$B2492="","",IF(Txn!$X2492="","",Txn!$X2492))</f>
        <v>0</v>
      </c>
      <c r="E4971" s="39">
        <f>IF($D4971="","",IFERROR(VLOOKUP($D4971,AcctTbl,2,0),""))</f>
        <v>0</v>
      </c>
      <c r="F4971" s="39">
        <f>IF($D4971="","",IFERROR(VLOOKUP($D4971,AcctTbl,3,0),""))</f>
        <v>0</v>
      </c>
      <c r="G4971" s="39">
        <f>IF(Txn!$B2492="","",Txn!$D2492)</f>
        <v>0</v>
      </c>
      <c r="H4971" s="38">
        <f>IF(Txn!$B2492="","",Txn!$E2492)</f>
        <v>0</v>
      </c>
      <c r="I4971" s="40">
        <f>IF(Txn!$B2492="",0,Txn!$O2492)</f>
        <v>0</v>
      </c>
      <c r="J4971" s="40">
        <f>IF(Txn!$B2492="",0,Txn!$P2492)</f>
        <v>0</v>
      </c>
      <c r="K4971" s="41">
        <f>IF($A4971="","",IFERROR(VALUE(MID($A4971,6,2)),""))</f>
        <v>0</v>
      </c>
      <c r="L4971" s="39">
        <f>IF(Txn!$K2492="","",Txn!$K2492)</f>
        <v>0</v>
      </c>
      <c r="N4971" s="42">
        <f>IF($D4971="",0,COUNTIF(BankAccts,$D4971))</f>
        <v>0</v>
      </c>
    </row>
    <row r="4972" spans="1:14">
      <c r="A4972" s="38">
        <f>IF(Txn!$B2492="","",Txn!$B2492)</f>
        <v>0</v>
      </c>
      <c r="B4972" s="38">
        <f>IF(Txn!$B2492="","",Txn!$C2492)</f>
        <v>0</v>
      </c>
      <c r="C4972" s="39">
        <f>IF(Txn!$B2492="","","تراکنش بانکی")</f>
        <v>0</v>
      </c>
      <c r="D4972" s="38">
        <f>IF(Txn!$B2492="","",IF(IF(Txn!$U2492="TRF",Txn!$Y2492,Txn!$Z2492)="","",IF(Txn!$U2492="TRF",Txn!$Y2492,Txn!$Z2492)))</f>
        <v>0</v>
      </c>
      <c r="E4972" s="39">
        <f>IF($D4972="","",IFERROR(VLOOKUP($D4972,AcctTbl,2,0),""))</f>
        <v>0</v>
      </c>
      <c r="F4972" s="39">
        <f>IF($D4972="","",IFERROR(VLOOKUP($D4972,AcctTbl,3,0),""))</f>
        <v>0</v>
      </c>
      <c r="G4972" s="39">
        <f>IF(Txn!$B2492="","",Txn!$D2492)</f>
        <v>0</v>
      </c>
      <c r="H4972" s="38">
        <f>IF(Txn!$B2492="","",Txn!$E2492)</f>
        <v>0</v>
      </c>
      <c r="I4972" s="40">
        <f>IF(Txn!$B2492="",0,Txn!$Q2492)</f>
        <v>0</v>
      </c>
      <c r="J4972" s="40">
        <f>IF(Txn!$B2492="",0,Txn!$R2492)</f>
        <v>0</v>
      </c>
      <c r="K4972" s="41">
        <f>IF($A4972="","",IFERROR(VALUE(MID($A4972,6,2)),""))</f>
        <v>0</v>
      </c>
      <c r="L4972" s="39">
        <f>IF(Txn!$K2492="","","طرف مقابل — "&amp;Txn!$K2492)</f>
        <v>0</v>
      </c>
      <c r="N4972" s="42">
        <f>IF($D4972="",0,COUNTIF(BankAccts,$D4972))</f>
        <v>0</v>
      </c>
    </row>
    <row r="4973" spans="1:14">
      <c r="A4973" s="38">
        <f>IF(Txn!$B2493="","",Txn!$B2493)</f>
        <v>0</v>
      </c>
      <c r="B4973" s="38">
        <f>IF(Txn!$B2493="","",Txn!$C2493)</f>
        <v>0</v>
      </c>
      <c r="C4973" s="39">
        <f>IF(Txn!$B2493="","","تراکنش بانکی")</f>
        <v>0</v>
      </c>
      <c r="D4973" s="38">
        <f>IF(Txn!$B2493="","",IF(Txn!$X2493="","",Txn!$X2493))</f>
        <v>0</v>
      </c>
      <c r="E4973" s="39">
        <f>IF($D4973="","",IFERROR(VLOOKUP($D4973,AcctTbl,2,0),""))</f>
        <v>0</v>
      </c>
      <c r="F4973" s="39">
        <f>IF($D4973="","",IFERROR(VLOOKUP($D4973,AcctTbl,3,0),""))</f>
        <v>0</v>
      </c>
      <c r="G4973" s="39">
        <f>IF(Txn!$B2493="","",Txn!$D2493)</f>
        <v>0</v>
      </c>
      <c r="H4973" s="38">
        <f>IF(Txn!$B2493="","",Txn!$E2493)</f>
        <v>0</v>
      </c>
      <c r="I4973" s="40">
        <f>IF(Txn!$B2493="",0,Txn!$O2493)</f>
        <v>0</v>
      </c>
      <c r="J4973" s="40">
        <f>IF(Txn!$B2493="",0,Txn!$P2493)</f>
        <v>0</v>
      </c>
      <c r="K4973" s="41">
        <f>IF($A4973="","",IFERROR(VALUE(MID($A4973,6,2)),""))</f>
        <v>0</v>
      </c>
      <c r="L4973" s="39">
        <f>IF(Txn!$K2493="","",Txn!$K2493)</f>
        <v>0</v>
      </c>
      <c r="N4973" s="42">
        <f>IF($D4973="",0,COUNTIF(BankAccts,$D4973))</f>
        <v>0</v>
      </c>
    </row>
    <row r="4974" spans="1:14">
      <c r="A4974" s="38">
        <f>IF(Txn!$B2493="","",Txn!$B2493)</f>
        <v>0</v>
      </c>
      <c r="B4974" s="38">
        <f>IF(Txn!$B2493="","",Txn!$C2493)</f>
        <v>0</v>
      </c>
      <c r="C4974" s="39">
        <f>IF(Txn!$B2493="","","تراکنش بانکی")</f>
        <v>0</v>
      </c>
      <c r="D4974" s="38">
        <f>IF(Txn!$B2493="","",IF(IF(Txn!$U2493="TRF",Txn!$Y2493,Txn!$Z2493)="","",IF(Txn!$U2493="TRF",Txn!$Y2493,Txn!$Z2493)))</f>
        <v>0</v>
      </c>
      <c r="E4974" s="39">
        <f>IF($D4974="","",IFERROR(VLOOKUP($D4974,AcctTbl,2,0),""))</f>
        <v>0</v>
      </c>
      <c r="F4974" s="39">
        <f>IF($D4974="","",IFERROR(VLOOKUP($D4974,AcctTbl,3,0),""))</f>
        <v>0</v>
      </c>
      <c r="G4974" s="39">
        <f>IF(Txn!$B2493="","",Txn!$D2493)</f>
        <v>0</v>
      </c>
      <c r="H4974" s="38">
        <f>IF(Txn!$B2493="","",Txn!$E2493)</f>
        <v>0</v>
      </c>
      <c r="I4974" s="40">
        <f>IF(Txn!$B2493="",0,Txn!$Q2493)</f>
        <v>0</v>
      </c>
      <c r="J4974" s="40">
        <f>IF(Txn!$B2493="",0,Txn!$R2493)</f>
        <v>0</v>
      </c>
      <c r="K4974" s="41">
        <f>IF($A4974="","",IFERROR(VALUE(MID($A4974,6,2)),""))</f>
        <v>0</v>
      </c>
      <c r="L4974" s="39">
        <f>IF(Txn!$K2493="","","طرف مقابل — "&amp;Txn!$K2493)</f>
        <v>0</v>
      </c>
      <c r="N4974" s="42">
        <f>IF($D4974="",0,COUNTIF(BankAccts,$D4974))</f>
        <v>0</v>
      </c>
    </row>
    <row r="4975" spans="1:14">
      <c r="A4975" s="38">
        <f>IF(Txn!$B2494="","",Txn!$B2494)</f>
        <v>0</v>
      </c>
      <c r="B4975" s="38">
        <f>IF(Txn!$B2494="","",Txn!$C2494)</f>
        <v>0</v>
      </c>
      <c r="C4975" s="39">
        <f>IF(Txn!$B2494="","","تراکنش بانکی")</f>
        <v>0</v>
      </c>
      <c r="D4975" s="38">
        <f>IF(Txn!$B2494="","",IF(Txn!$X2494="","",Txn!$X2494))</f>
        <v>0</v>
      </c>
      <c r="E4975" s="39">
        <f>IF($D4975="","",IFERROR(VLOOKUP($D4975,AcctTbl,2,0),""))</f>
        <v>0</v>
      </c>
      <c r="F4975" s="39">
        <f>IF($D4975="","",IFERROR(VLOOKUP($D4975,AcctTbl,3,0),""))</f>
        <v>0</v>
      </c>
      <c r="G4975" s="39">
        <f>IF(Txn!$B2494="","",Txn!$D2494)</f>
        <v>0</v>
      </c>
      <c r="H4975" s="38">
        <f>IF(Txn!$B2494="","",Txn!$E2494)</f>
        <v>0</v>
      </c>
      <c r="I4975" s="40">
        <f>IF(Txn!$B2494="",0,Txn!$O2494)</f>
        <v>0</v>
      </c>
      <c r="J4975" s="40">
        <f>IF(Txn!$B2494="",0,Txn!$P2494)</f>
        <v>0</v>
      </c>
      <c r="K4975" s="41">
        <f>IF($A4975="","",IFERROR(VALUE(MID($A4975,6,2)),""))</f>
        <v>0</v>
      </c>
      <c r="L4975" s="39">
        <f>IF(Txn!$K2494="","",Txn!$K2494)</f>
        <v>0</v>
      </c>
      <c r="N4975" s="42">
        <f>IF($D4975="",0,COUNTIF(BankAccts,$D4975))</f>
        <v>0</v>
      </c>
    </row>
    <row r="4976" spans="1:14">
      <c r="A4976" s="38">
        <f>IF(Txn!$B2494="","",Txn!$B2494)</f>
        <v>0</v>
      </c>
      <c r="B4976" s="38">
        <f>IF(Txn!$B2494="","",Txn!$C2494)</f>
        <v>0</v>
      </c>
      <c r="C4976" s="39">
        <f>IF(Txn!$B2494="","","تراکنش بانکی")</f>
        <v>0</v>
      </c>
      <c r="D4976" s="38">
        <f>IF(Txn!$B2494="","",IF(IF(Txn!$U2494="TRF",Txn!$Y2494,Txn!$Z2494)="","",IF(Txn!$U2494="TRF",Txn!$Y2494,Txn!$Z2494)))</f>
        <v>0</v>
      </c>
      <c r="E4976" s="39">
        <f>IF($D4976="","",IFERROR(VLOOKUP($D4976,AcctTbl,2,0),""))</f>
        <v>0</v>
      </c>
      <c r="F4976" s="39">
        <f>IF($D4976="","",IFERROR(VLOOKUP($D4976,AcctTbl,3,0),""))</f>
        <v>0</v>
      </c>
      <c r="G4976" s="39">
        <f>IF(Txn!$B2494="","",Txn!$D2494)</f>
        <v>0</v>
      </c>
      <c r="H4976" s="38">
        <f>IF(Txn!$B2494="","",Txn!$E2494)</f>
        <v>0</v>
      </c>
      <c r="I4976" s="40">
        <f>IF(Txn!$B2494="",0,Txn!$Q2494)</f>
        <v>0</v>
      </c>
      <c r="J4976" s="40">
        <f>IF(Txn!$B2494="",0,Txn!$R2494)</f>
        <v>0</v>
      </c>
      <c r="K4976" s="41">
        <f>IF($A4976="","",IFERROR(VALUE(MID($A4976,6,2)),""))</f>
        <v>0</v>
      </c>
      <c r="L4976" s="39">
        <f>IF(Txn!$K2494="","","طرف مقابل — "&amp;Txn!$K2494)</f>
        <v>0</v>
      </c>
      <c r="N4976" s="42">
        <f>IF($D4976="",0,COUNTIF(BankAccts,$D4976))</f>
        <v>0</v>
      </c>
    </row>
    <row r="4977" spans="1:14">
      <c r="A4977" s="38">
        <f>IF(Txn!$B2495="","",Txn!$B2495)</f>
        <v>0</v>
      </c>
      <c r="B4977" s="38">
        <f>IF(Txn!$B2495="","",Txn!$C2495)</f>
        <v>0</v>
      </c>
      <c r="C4977" s="39">
        <f>IF(Txn!$B2495="","","تراکنش بانکی")</f>
        <v>0</v>
      </c>
      <c r="D4977" s="38">
        <f>IF(Txn!$B2495="","",IF(Txn!$X2495="","",Txn!$X2495))</f>
        <v>0</v>
      </c>
      <c r="E4977" s="39">
        <f>IF($D4977="","",IFERROR(VLOOKUP($D4977,AcctTbl,2,0),""))</f>
        <v>0</v>
      </c>
      <c r="F4977" s="39">
        <f>IF($D4977="","",IFERROR(VLOOKUP($D4977,AcctTbl,3,0),""))</f>
        <v>0</v>
      </c>
      <c r="G4977" s="39">
        <f>IF(Txn!$B2495="","",Txn!$D2495)</f>
        <v>0</v>
      </c>
      <c r="H4977" s="38">
        <f>IF(Txn!$B2495="","",Txn!$E2495)</f>
        <v>0</v>
      </c>
      <c r="I4977" s="40">
        <f>IF(Txn!$B2495="",0,Txn!$O2495)</f>
        <v>0</v>
      </c>
      <c r="J4977" s="40">
        <f>IF(Txn!$B2495="",0,Txn!$P2495)</f>
        <v>0</v>
      </c>
      <c r="K4977" s="41">
        <f>IF($A4977="","",IFERROR(VALUE(MID($A4977,6,2)),""))</f>
        <v>0</v>
      </c>
      <c r="L4977" s="39">
        <f>IF(Txn!$K2495="","",Txn!$K2495)</f>
        <v>0</v>
      </c>
      <c r="N4977" s="42">
        <f>IF($D4977="",0,COUNTIF(BankAccts,$D4977))</f>
        <v>0</v>
      </c>
    </row>
    <row r="4978" spans="1:14">
      <c r="A4978" s="38">
        <f>IF(Txn!$B2495="","",Txn!$B2495)</f>
        <v>0</v>
      </c>
      <c r="B4978" s="38">
        <f>IF(Txn!$B2495="","",Txn!$C2495)</f>
        <v>0</v>
      </c>
      <c r="C4978" s="39">
        <f>IF(Txn!$B2495="","","تراکنش بانکی")</f>
        <v>0</v>
      </c>
      <c r="D4978" s="38">
        <f>IF(Txn!$B2495="","",IF(IF(Txn!$U2495="TRF",Txn!$Y2495,Txn!$Z2495)="","",IF(Txn!$U2495="TRF",Txn!$Y2495,Txn!$Z2495)))</f>
        <v>0</v>
      </c>
      <c r="E4978" s="39">
        <f>IF($D4978="","",IFERROR(VLOOKUP($D4978,AcctTbl,2,0),""))</f>
        <v>0</v>
      </c>
      <c r="F4978" s="39">
        <f>IF($D4978="","",IFERROR(VLOOKUP($D4978,AcctTbl,3,0),""))</f>
        <v>0</v>
      </c>
      <c r="G4978" s="39">
        <f>IF(Txn!$B2495="","",Txn!$D2495)</f>
        <v>0</v>
      </c>
      <c r="H4978" s="38">
        <f>IF(Txn!$B2495="","",Txn!$E2495)</f>
        <v>0</v>
      </c>
      <c r="I4978" s="40">
        <f>IF(Txn!$B2495="",0,Txn!$Q2495)</f>
        <v>0</v>
      </c>
      <c r="J4978" s="40">
        <f>IF(Txn!$B2495="",0,Txn!$R2495)</f>
        <v>0</v>
      </c>
      <c r="K4978" s="41">
        <f>IF($A4978="","",IFERROR(VALUE(MID($A4978,6,2)),""))</f>
        <v>0</v>
      </c>
      <c r="L4978" s="39">
        <f>IF(Txn!$K2495="","","طرف مقابل — "&amp;Txn!$K2495)</f>
        <v>0</v>
      </c>
      <c r="N4978" s="42">
        <f>IF($D4978="",0,COUNTIF(BankAccts,$D4978))</f>
        <v>0</v>
      </c>
    </row>
    <row r="4979" spans="1:14">
      <c r="A4979" s="38">
        <f>IF(Txn!$B2496="","",Txn!$B2496)</f>
        <v>0</v>
      </c>
      <c r="B4979" s="38">
        <f>IF(Txn!$B2496="","",Txn!$C2496)</f>
        <v>0</v>
      </c>
      <c r="C4979" s="39">
        <f>IF(Txn!$B2496="","","تراکنش بانکی")</f>
        <v>0</v>
      </c>
      <c r="D4979" s="38">
        <f>IF(Txn!$B2496="","",IF(Txn!$X2496="","",Txn!$X2496))</f>
        <v>0</v>
      </c>
      <c r="E4979" s="39">
        <f>IF($D4979="","",IFERROR(VLOOKUP($D4979,AcctTbl,2,0),""))</f>
        <v>0</v>
      </c>
      <c r="F4979" s="39">
        <f>IF($D4979="","",IFERROR(VLOOKUP($D4979,AcctTbl,3,0),""))</f>
        <v>0</v>
      </c>
      <c r="G4979" s="39">
        <f>IF(Txn!$B2496="","",Txn!$D2496)</f>
        <v>0</v>
      </c>
      <c r="H4979" s="38">
        <f>IF(Txn!$B2496="","",Txn!$E2496)</f>
        <v>0</v>
      </c>
      <c r="I4979" s="40">
        <f>IF(Txn!$B2496="",0,Txn!$O2496)</f>
        <v>0</v>
      </c>
      <c r="J4979" s="40">
        <f>IF(Txn!$B2496="",0,Txn!$P2496)</f>
        <v>0</v>
      </c>
      <c r="K4979" s="41">
        <f>IF($A4979="","",IFERROR(VALUE(MID($A4979,6,2)),""))</f>
        <v>0</v>
      </c>
      <c r="L4979" s="39">
        <f>IF(Txn!$K2496="","",Txn!$K2496)</f>
        <v>0</v>
      </c>
      <c r="N4979" s="42">
        <f>IF($D4979="",0,COUNTIF(BankAccts,$D4979))</f>
        <v>0</v>
      </c>
    </row>
    <row r="4980" spans="1:14">
      <c r="A4980" s="38">
        <f>IF(Txn!$B2496="","",Txn!$B2496)</f>
        <v>0</v>
      </c>
      <c r="B4980" s="38">
        <f>IF(Txn!$B2496="","",Txn!$C2496)</f>
        <v>0</v>
      </c>
      <c r="C4980" s="39">
        <f>IF(Txn!$B2496="","","تراکنش بانکی")</f>
        <v>0</v>
      </c>
      <c r="D4980" s="38">
        <f>IF(Txn!$B2496="","",IF(IF(Txn!$U2496="TRF",Txn!$Y2496,Txn!$Z2496)="","",IF(Txn!$U2496="TRF",Txn!$Y2496,Txn!$Z2496)))</f>
        <v>0</v>
      </c>
      <c r="E4980" s="39">
        <f>IF($D4980="","",IFERROR(VLOOKUP($D4980,AcctTbl,2,0),""))</f>
        <v>0</v>
      </c>
      <c r="F4980" s="39">
        <f>IF($D4980="","",IFERROR(VLOOKUP($D4980,AcctTbl,3,0),""))</f>
        <v>0</v>
      </c>
      <c r="G4980" s="39">
        <f>IF(Txn!$B2496="","",Txn!$D2496)</f>
        <v>0</v>
      </c>
      <c r="H4980" s="38">
        <f>IF(Txn!$B2496="","",Txn!$E2496)</f>
        <v>0</v>
      </c>
      <c r="I4980" s="40">
        <f>IF(Txn!$B2496="",0,Txn!$Q2496)</f>
        <v>0</v>
      </c>
      <c r="J4980" s="40">
        <f>IF(Txn!$B2496="",0,Txn!$R2496)</f>
        <v>0</v>
      </c>
      <c r="K4980" s="41">
        <f>IF($A4980="","",IFERROR(VALUE(MID($A4980,6,2)),""))</f>
        <v>0</v>
      </c>
      <c r="L4980" s="39">
        <f>IF(Txn!$K2496="","","طرف مقابل — "&amp;Txn!$K2496)</f>
        <v>0</v>
      </c>
      <c r="N4980" s="42">
        <f>IF($D4980="",0,COUNTIF(BankAccts,$D4980))</f>
        <v>0</v>
      </c>
    </row>
    <row r="4981" spans="1:14">
      <c r="A4981" s="38">
        <f>IF(Txn!$B2497="","",Txn!$B2497)</f>
        <v>0</v>
      </c>
      <c r="B4981" s="38">
        <f>IF(Txn!$B2497="","",Txn!$C2497)</f>
        <v>0</v>
      </c>
      <c r="C4981" s="39">
        <f>IF(Txn!$B2497="","","تراکنش بانکی")</f>
        <v>0</v>
      </c>
      <c r="D4981" s="38">
        <f>IF(Txn!$B2497="","",IF(Txn!$X2497="","",Txn!$X2497))</f>
        <v>0</v>
      </c>
      <c r="E4981" s="39">
        <f>IF($D4981="","",IFERROR(VLOOKUP($D4981,AcctTbl,2,0),""))</f>
        <v>0</v>
      </c>
      <c r="F4981" s="39">
        <f>IF($D4981="","",IFERROR(VLOOKUP($D4981,AcctTbl,3,0),""))</f>
        <v>0</v>
      </c>
      <c r="G4981" s="39">
        <f>IF(Txn!$B2497="","",Txn!$D2497)</f>
        <v>0</v>
      </c>
      <c r="H4981" s="38">
        <f>IF(Txn!$B2497="","",Txn!$E2497)</f>
        <v>0</v>
      </c>
      <c r="I4981" s="40">
        <f>IF(Txn!$B2497="",0,Txn!$O2497)</f>
        <v>0</v>
      </c>
      <c r="J4981" s="40">
        <f>IF(Txn!$B2497="",0,Txn!$P2497)</f>
        <v>0</v>
      </c>
      <c r="K4981" s="41">
        <f>IF($A4981="","",IFERROR(VALUE(MID($A4981,6,2)),""))</f>
        <v>0</v>
      </c>
      <c r="L4981" s="39">
        <f>IF(Txn!$K2497="","",Txn!$K2497)</f>
        <v>0</v>
      </c>
      <c r="N4981" s="42">
        <f>IF($D4981="",0,COUNTIF(BankAccts,$D4981))</f>
        <v>0</v>
      </c>
    </row>
    <row r="4982" spans="1:14">
      <c r="A4982" s="38">
        <f>IF(Txn!$B2497="","",Txn!$B2497)</f>
        <v>0</v>
      </c>
      <c r="B4982" s="38">
        <f>IF(Txn!$B2497="","",Txn!$C2497)</f>
        <v>0</v>
      </c>
      <c r="C4982" s="39">
        <f>IF(Txn!$B2497="","","تراکنش بانکی")</f>
        <v>0</v>
      </c>
      <c r="D4982" s="38">
        <f>IF(Txn!$B2497="","",IF(IF(Txn!$U2497="TRF",Txn!$Y2497,Txn!$Z2497)="","",IF(Txn!$U2497="TRF",Txn!$Y2497,Txn!$Z2497)))</f>
        <v>0</v>
      </c>
      <c r="E4982" s="39">
        <f>IF($D4982="","",IFERROR(VLOOKUP($D4982,AcctTbl,2,0),""))</f>
        <v>0</v>
      </c>
      <c r="F4982" s="39">
        <f>IF($D4982="","",IFERROR(VLOOKUP($D4982,AcctTbl,3,0),""))</f>
        <v>0</v>
      </c>
      <c r="G4982" s="39">
        <f>IF(Txn!$B2497="","",Txn!$D2497)</f>
        <v>0</v>
      </c>
      <c r="H4982" s="38">
        <f>IF(Txn!$B2497="","",Txn!$E2497)</f>
        <v>0</v>
      </c>
      <c r="I4982" s="40">
        <f>IF(Txn!$B2497="",0,Txn!$Q2497)</f>
        <v>0</v>
      </c>
      <c r="J4982" s="40">
        <f>IF(Txn!$B2497="",0,Txn!$R2497)</f>
        <v>0</v>
      </c>
      <c r="K4982" s="41">
        <f>IF($A4982="","",IFERROR(VALUE(MID($A4982,6,2)),""))</f>
        <v>0</v>
      </c>
      <c r="L4982" s="39">
        <f>IF(Txn!$K2497="","","طرف مقابل — "&amp;Txn!$K2497)</f>
        <v>0</v>
      </c>
      <c r="N4982" s="42">
        <f>IF($D4982="",0,COUNTIF(BankAccts,$D4982))</f>
        <v>0</v>
      </c>
    </row>
    <row r="4983" spans="1:14">
      <c r="A4983" s="38">
        <f>IF(Txn!$B2498="","",Txn!$B2498)</f>
        <v>0</v>
      </c>
      <c r="B4983" s="38">
        <f>IF(Txn!$B2498="","",Txn!$C2498)</f>
        <v>0</v>
      </c>
      <c r="C4983" s="39">
        <f>IF(Txn!$B2498="","","تراکنش بانکی")</f>
        <v>0</v>
      </c>
      <c r="D4983" s="38">
        <f>IF(Txn!$B2498="","",IF(Txn!$X2498="","",Txn!$X2498))</f>
        <v>0</v>
      </c>
      <c r="E4983" s="39">
        <f>IF($D4983="","",IFERROR(VLOOKUP($D4983,AcctTbl,2,0),""))</f>
        <v>0</v>
      </c>
      <c r="F4983" s="39">
        <f>IF($D4983="","",IFERROR(VLOOKUP($D4983,AcctTbl,3,0),""))</f>
        <v>0</v>
      </c>
      <c r="G4983" s="39">
        <f>IF(Txn!$B2498="","",Txn!$D2498)</f>
        <v>0</v>
      </c>
      <c r="H4983" s="38">
        <f>IF(Txn!$B2498="","",Txn!$E2498)</f>
        <v>0</v>
      </c>
      <c r="I4983" s="40">
        <f>IF(Txn!$B2498="",0,Txn!$O2498)</f>
        <v>0</v>
      </c>
      <c r="J4983" s="40">
        <f>IF(Txn!$B2498="",0,Txn!$P2498)</f>
        <v>0</v>
      </c>
      <c r="K4983" s="41">
        <f>IF($A4983="","",IFERROR(VALUE(MID($A4983,6,2)),""))</f>
        <v>0</v>
      </c>
      <c r="L4983" s="39">
        <f>IF(Txn!$K2498="","",Txn!$K2498)</f>
        <v>0</v>
      </c>
      <c r="N4983" s="42">
        <f>IF($D4983="",0,COUNTIF(BankAccts,$D4983))</f>
        <v>0</v>
      </c>
    </row>
    <row r="4984" spans="1:14">
      <c r="A4984" s="38">
        <f>IF(Txn!$B2498="","",Txn!$B2498)</f>
        <v>0</v>
      </c>
      <c r="B4984" s="38">
        <f>IF(Txn!$B2498="","",Txn!$C2498)</f>
        <v>0</v>
      </c>
      <c r="C4984" s="39">
        <f>IF(Txn!$B2498="","","تراکنش بانکی")</f>
        <v>0</v>
      </c>
      <c r="D4984" s="38">
        <f>IF(Txn!$B2498="","",IF(IF(Txn!$U2498="TRF",Txn!$Y2498,Txn!$Z2498)="","",IF(Txn!$U2498="TRF",Txn!$Y2498,Txn!$Z2498)))</f>
        <v>0</v>
      </c>
      <c r="E4984" s="39">
        <f>IF($D4984="","",IFERROR(VLOOKUP($D4984,AcctTbl,2,0),""))</f>
        <v>0</v>
      </c>
      <c r="F4984" s="39">
        <f>IF($D4984="","",IFERROR(VLOOKUP($D4984,AcctTbl,3,0),""))</f>
        <v>0</v>
      </c>
      <c r="G4984" s="39">
        <f>IF(Txn!$B2498="","",Txn!$D2498)</f>
        <v>0</v>
      </c>
      <c r="H4984" s="38">
        <f>IF(Txn!$B2498="","",Txn!$E2498)</f>
        <v>0</v>
      </c>
      <c r="I4984" s="40">
        <f>IF(Txn!$B2498="",0,Txn!$Q2498)</f>
        <v>0</v>
      </c>
      <c r="J4984" s="40">
        <f>IF(Txn!$B2498="",0,Txn!$R2498)</f>
        <v>0</v>
      </c>
      <c r="K4984" s="41">
        <f>IF($A4984="","",IFERROR(VALUE(MID($A4984,6,2)),""))</f>
        <v>0</v>
      </c>
      <c r="L4984" s="39">
        <f>IF(Txn!$K2498="","","طرف مقابل — "&amp;Txn!$K2498)</f>
        <v>0</v>
      </c>
      <c r="N4984" s="42">
        <f>IF($D4984="",0,COUNTIF(BankAccts,$D4984))</f>
        <v>0</v>
      </c>
    </row>
    <row r="4985" spans="1:14">
      <c r="A4985" s="38">
        <f>IF(Txn!$B2499="","",Txn!$B2499)</f>
        <v>0</v>
      </c>
      <c r="B4985" s="38">
        <f>IF(Txn!$B2499="","",Txn!$C2499)</f>
        <v>0</v>
      </c>
      <c r="C4985" s="39">
        <f>IF(Txn!$B2499="","","تراکنش بانکی")</f>
        <v>0</v>
      </c>
      <c r="D4985" s="38">
        <f>IF(Txn!$B2499="","",IF(Txn!$X2499="","",Txn!$X2499))</f>
        <v>0</v>
      </c>
      <c r="E4985" s="39">
        <f>IF($D4985="","",IFERROR(VLOOKUP($D4985,AcctTbl,2,0),""))</f>
        <v>0</v>
      </c>
      <c r="F4985" s="39">
        <f>IF($D4985="","",IFERROR(VLOOKUP($D4985,AcctTbl,3,0),""))</f>
        <v>0</v>
      </c>
      <c r="G4985" s="39">
        <f>IF(Txn!$B2499="","",Txn!$D2499)</f>
        <v>0</v>
      </c>
      <c r="H4985" s="38">
        <f>IF(Txn!$B2499="","",Txn!$E2499)</f>
        <v>0</v>
      </c>
      <c r="I4985" s="40">
        <f>IF(Txn!$B2499="",0,Txn!$O2499)</f>
        <v>0</v>
      </c>
      <c r="J4985" s="40">
        <f>IF(Txn!$B2499="",0,Txn!$P2499)</f>
        <v>0</v>
      </c>
      <c r="K4985" s="41">
        <f>IF($A4985="","",IFERROR(VALUE(MID($A4985,6,2)),""))</f>
        <v>0</v>
      </c>
      <c r="L4985" s="39">
        <f>IF(Txn!$K2499="","",Txn!$K2499)</f>
        <v>0</v>
      </c>
      <c r="N4985" s="42">
        <f>IF($D4985="",0,COUNTIF(BankAccts,$D4985))</f>
        <v>0</v>
      </c>
    </row>
    <row r="4986" spans="1:14">
      <c r="A4986" s="38">
        <f>IF(Txn!$B2499="","",Txn!$B2499)</f>
        <v>0</v>
      </c>
      <c r="B4986" s="38">
        <f>IF(Txn!$B2499="","",Txn!$C2499)</f>
        <v>0</v>
      </c>
      <c r="C4986" s="39">
        <f>IF(Txn!$B2499="","","تراکنش بانکی")</f>
        <v>0</v>
      </c>
      <c r="D4986" s="38">
        <f>IF(Txn!$B2499="","",IF(IF(Txn!$U2499="TRF",Txn!$Y2499,Txn!$Z2499)="","",IF(Txn!$U2499="TRF",Txn!$Y2499,Txn!$Z2499)))</f>
        <v>0</v>
      </c>
      <c r="E4986" s="39">
        <f>IF($D4986="","",IFERROR(VLOOKUP($D4986,AcctTbl,2,0),""))</f>
        <v>0</v>
      </c>
      <c r="F4986" s="39">
        <f>IF($D4986="","",IFERROR(VLOOKUP($D4986,AcctTbl,3,0),""))</f>
        <v>0</v>
      </c>
      <c r="G4986" s="39">
        <f>IF(Txn!$B2499="","",Txn!$D2499)</f>
        <v>0</v>
      </c>
      <c r="H4986" s="38">
        <f>IF(Txn!$B2499="","",Txn!$E2499)</f>
        <v>0</v>
      </c>
      <c r="I4986" s="40">
        <f>IF(Txn!$B2499="",0,Txn!$Q2499)</f>
        <v>0</v>
      </c>
      <c r="J4986" s="40">
        <f>IF(Txn!$B2499="",0,Txn!$R2499)</f>
        <v>0</v>
      </c>
      <c r="K4986" s="41">
        <f>IF($A4986="","",IFERROR(VALUE(MID($A4986,6,2)),""))</f>
        <v>0</v>
      </c>
      <c r="L4986" s="39">
        <f>IF(Txn!$K2499="","","طرف مقابل — "&amp;Txn!$K2499)</f>
        <v>0</v>
      </c>
      <c r="N4986" s="42">
        <f>IF($D4986="",0,COUNTIF(BankAccts,$D4986))</f>
        <v>0</v>
      </c>
    </row>
    <row r="4987" spans="1:14">
      <c r="A4987" s="38">
        <f>IF(Txn!$B2500="","",Txn!$B2500)</f>
        <v>0</v>
      </c>
      <c r="B4987" s="38">
        <f>IF(Txn!$B2500="","",Txn!$C2500)</f>
        <v>0</v>
      </c>
      <c r="C4987" s="39">
        <f>IF(Txn!$B2500="","","تراکنش بانکی")</f>
        <v>0</v>
      </c>
      <c r="D4987" s="38">
        <f>IF(Txn!$B2500="","",IF(Txn!$X2500="","",Txn!$X2500))</f>
        <v>0</v>
      </c>
      <c r="E4987" s="39">
        <f>IF($D4987="","",IFERROR(VLOOKUP($D4987,AcctTbl,2,0),""))</f>
        <v>0</v>
      </c>
      <c r="F4987" s="39">
        <f>IF($D4987="","",IFERROR(VLOOKUP($D4987,AcctTbl,3,0),""))</f>
        <v>0</v>
      </c>
      <c r="G4987" s="39">
        <f>IF(Txn!$B2500="","",Txn!$D2500)</f>
        <v>0</v>
      </c>
      <c r="H4987" s="38">
        <f>IF(Txn!$B2500="","",Txn!$E2500)</f>
        <v>0</v>
      </c>
      <c r="I4987" s="40">
        <f>IF(Txn!$B2500="",0,Txn!$O2500)</f>
        <v>0</v>
      </c>
      <c r="J4987" s="40">
        <f>IF(Txn!$B2500="",0,Txn!$P2500)</f>
        <v>0</v>
      </c>
      <c r="K4987" s="41">
        <f>IF($A4987="","",IFERROR(VALUE(MID($A4987,6,2)),""))</f>
        <v>0</v>
      </c>
      <c r="L4987" s="39">
        <f>IF(Txn!$K2500="","",Txn!$K2500)</f>
        <v>0</v>
      </c>
      <c r="N4987" s="42">
        <f>IF($D4987="",0,COUNTIF(BankAccts,$D4987))</f>
        <v>0</v>
      </c>
    </row>
    <row r="4988" spans="1:14">
      <c r="A4988" s="38">
        <f>IF(Txn!$B2500="","",Txn!$B2500)</f>
        <v>0</v>
      </c>
      <c r="B4988" s="38">
        <f>IF(Txn!$B2500="","",Txn!$C2500)</f>
        <v>0</v>
      </c>
      <c r="C4988" s="39">
        <f>IF(Txn!$B2500="","","تراکنش بانکی")</f>
        <v>0</v>
      </c>
      <c r="D4988" s="38">
        <f>IF(Txn!$B2500="","",IF(IF(Txn!$U2500="TRF",Txn!$Y2500,Txn!$Z2500)="","",IF(Txn!$U2500="TRF",Txn!$Y2500,Txn!$Z2500)))</f>
        <v>0</v>
      </c>
      <c r="E4988" s="39">
        <f>IF($D4988="","",IFERROR(VLOOKUP($D4988,AcctTbl,2,0),""))</f>
        <v>0</v>
      </c>
      <c r="F4988" s="39">
        <f>IF($D4988="","",IFERROR(VLOOKUP($D4988,AcctTbl,3,0),""))</f>
        <v>0</v>
      </c>
      <c r="G4988" s="39">
        <f>IF(Txn!$B2500="","",Txn!$D2500)</f>
        <v>0</v>
      </c>
      <c r="H4988" s="38">
        <f>IF(Txn!$B2500="","",Txn!$E2500)</f>
        <v>0</v>
      </c>
      <c r="I4988" s="40">
        <f>IF(Txn!$B2500="",0,Txn!$Q2500)</f>
        <v>0</v>
      </c>
      <c r="J4988" s="40">
        <f>IF(Txn!$B2500="",0,Txn!$R2500)</f>
        <v>0</v>
      </c>
      <c r="K4988" s="41">
        <f>IF($A4988="","",IFERROR(VALUE(MID($A4988,6,2)),""))</f>
        <v>0</v>
      </c>
      <c r="L4988" s="39">
        <f>IF(Txn!$K2500="","","طرف مقابل — "&amp;Txn!$K2500)</f>
        <v>0</v>
      </c>
      <c r="N4988" s="42">
        <f>IF($D4988="",0,COUNTIF(BankAccts,$D4988))</f>
        <v>0</v>
      </c>
    </row>
    <row r="4989" spans="1:14">
      <c r="A4989" s="38">
        <f>IF(Txn!$B2501="","",Txn!$B2501)</f>
        <v>0</v>
      </c>
      <c r="B4989" s="38">
        <f>IF(Txn!$B2501="","",Txn!$C2501)</f>
        <v>0</v>
      </c>
      <c r="C4989" s="39">
        <f>IF(Txn!$B2501="","","تراکنش بانکی")</f>
        <v>0</v>
      </c>
      <c r="D4989" s="38">
        <f>IF(Txn!$B2501="","",IF(Txn!$X2501="","",Txn!$X2501))</f>
        <v>0</v>
      </c>
      <c r="E4989" s="39">
        <f>IF($D4989="","",IFERROR(VLOOKUP($D4989,AcctTbl,2,0),""))</f>
        <v>0</v>
      </c>
      <c r="F4989" s="39">
        <f>IF($D4989="","",IFERROR(VLOOKUP($D4989,AcctTbl,3,0),""))</f>
        <v>0</v>
      </c>
      <c r="G4989" s="39">
        <f>IF(Txn!$B2501="","",Txn!$D2501)</f>
        <v>0</v>
      </c>
      <c r="H4989" s="38">
        <f>IF(Txn!$B2501="","",Txn!$E2501)</f>
        <v>0</v>
      </c>
      <c r="I4989" s="40">
        <f>IF(Txn!$B2501="",0,Txn!$O2501)</f>
        <v>0</v>
      </c>
      <c r="J4989" s="40">
        <f>IF(Txn!$B2501="",0,Txn!$P2501)</f>
        <v>0</v>
      </c>
      <c r="K4989" s="41">
        <f>IF($A4989="","",IFERROR(VALUE(MID($A4989,6,2)),""))</f>
        <v>0</v>
      </c>
      <c r="L4989" s="39">
        <f>IF(Txn!$K2501="","",Txn!$K2501)</f>
        <v>0</v>
      </c>
      <c r="N4989" s="42">
        <f>IF($D4989="",0,COUNTIF(BankAccts,$D4989))</f>
        <v>0</v>
      </c>
    </row>
    <row r="4990" spans="1:14">
      <c r="A4990" s="38">
        <f>IF(Txn!$B2501="","",Txn!$B2501)</f>
        <v>0</v>
      </c>
      <c r="B4990" s="38">
        <f>IF(Txn!$B2501="","",Txn!$C2501)</f>
        <v>0</v>
      </c>
      <c r="C4990" s="39">
        <f>IF(Txn!$B2501="","","تراکنش بانکی")</f>
        <v>0</v>
      </c>
      <c r="D4990" s="38">
        <f>IF(Txn!$B2501="","",IF(IF(Txn!$U2501="TRF",Txn!$Y2501,Txn!$Z2501)="","",IF(Txn!$U2501="TRF",Txn!$Y2501,Txn!$Z2501)))</f>
        <v>0</v>
      </c>
      <c r="E4990" s="39">
        <f>IF($D4990="","",IFERROR(VLOOKUP($D4990,AcctTbl,2,0),""))</f>
        <v>0</v>
      </c>
      <c r="F4990" s="39">
        <f>IF($D4990="","",IFERROR(VLOOKUP($D4990,AcctTbl,3,0),""))</f>
        <v>0</v>
      </c>
      <c r="G4990" s="39">
        <f>IF(Txn!$B2501="","",Txn!$D2501)</f>
        <v>0</v>
      </c>
      <c r="H4990" s="38">
        <f>IF(Txn!$B2501="","",Txn!$E2501)</f>
        <v>0</v>
      </c>
      <c r="I4990" s="40">
        <f>IF(Txn!$B2501="",0,Txn!$Q2501)</f>
        <v>0</v>
      </c>
      <c r="J4990" s="40">
        <f>IF(Txn!$B2501="",0,Txn!$R2501)</f>
        <v>0</v>
      </c>
      <c r="K4990" s="41">
        <f>IF($A4990="","",IFERROR(VALUE(MID($A4990,6,2)),""))</f>
        <v>0</v>
      </c>
      <c r="L4990" s="39">
        <f>IF(Txn!$K2501="","","طرف مقابل — "&amp;Txn!$K2501)</f>
        <v>0</v>
      </c>
      <c r="N4990" s="42">
        <f>IF($D4990="",0,COUNTIF(BankAccts,$D4990))</f>
        <v>0</v>
      </c>
    </row>
    <row r="4991" spans="1:14">
      <c r="A4991" s="38">
        <f>IF(Txn!$B2502="","",Txn!$B2502)</f>
        <v>0</v>
      </c>
      <c r="B4991" s="38">
        <f>IF(Txn!$B2502="","",Txn!$C2502)</f>
        <v>0</v>
      </c>
      <c r="C4991" s="39">
        <f>IF(Txn!$B2502="","","تراکنش بانکی")</f>
        <v>0</v>
      </c>
      <c r="D4991" s="38">
        <f>IF(Txn!$B2502="","",IF(Txn!$X2502="","",Txn!$X2502))</f>
        <v>0</v>
      </c>
      <c r="E4991" s="39">
        <f>IF($D4991="","",IFERROR(VLOOKUP($D4991,AcctTbl,2,0),""))</f>
        <v>0</v>
      </c>
      <c r="F4991" s="39">
        <f>IF($D4991="","",IFERROR(VLOOKUP($D4991,AcctTbl,3,0),""))</f>
        <v>0</v>
      </c>
      <c r="G4991" s="39">
        <f>IF(Txn!$B2502="","",Txn!$D2502)</f>
        <v>0</v>
      </c>
      <c r="H4991" s="38">
        <f>IF(Txn!$B2502="","",Txn!$E2502)</f>
        <v>0</v>
      </c>
      <c r="I4991" s="40">
        <f>IF(Txn!$B2502="",0,Txn!$O2502)</f>
        <v>0</v>
      </c>
      <c r="J4991" s="40">
        <f>IF(Txn!$B2502="",0,Txn!$P2502)</f>
        <v>0</v>
      </c>
      <c r="K4991" s="41">
        <f>IF($A4991="","",IFERROR(VALUE(MID($A4991,6,2)),""))</f>
        <v>0</v>
      </c>
      <c r="L4991" s="39">
        <f>IF(Txn!$K2502="","",Txn!$K2502)</f>
        <v>0</v>
      </c>
      <c r="N4991" s="42">
        <f>IF($D4991="",0,COUNTIF(BankAccts,$D4991))</f>
        <v>0</v>
      </c>
    </row>
    <row r="4992" spans="1:14">
      <c r="A4992" s="38">
        <f>IF(Txn!$B2502="","",Txn!$B2502)</f>
        <v>0</v>
      </c>
      <c r="B4992" s="38">
        <f>IF(Txn!$B2502="","",Txn!$C2502)</f>
        <v>0</v>
      </c>
      <c r="C4992" s="39">
        <f>IF(Txn!$B2502="","","تراکنش بانکی")</f>
        <v>0</v>
      </c>
      <c r="D4992" s="38">
        <f>IF(Txn!$B2502="","",IF(IF(Txn!$U2502="TRF",Txn!$Y2502,Txn!$Z2502)="","",IF(Txn!$U2502="TRF",Txn!$Y2502,Txn!$Z2502)))</f>
        <v>0</v>
      </c>
      <c r="E4992" s="39">
        <f>IF($D4992="","",IFERROR(VLOOKUP($D4992,AcctTbl,2,0),""))</f>
        <v>0</v>
      </c>
      <c r="F4992" s="39">
        <f>IF($D4992="","",IFERROR(VLOOKUP($D4992,AcctTbl,3,0),""))</f>
        <v>0</v>
      </c>
      <c r="G4992" s="39">
        <f>IF(Txn!$B2502="","",Txn!$D2502)</f>
        <v>0</v>
      </c>
      <c r="H4992" s="38">
        <f>IF(Txn!$B2502="","",Txn!$E2502)</f>
        <v>0</v>
      </c>
      <c r="I4992" s="40">
        <f>IF(Txn!$B2502="",0,Txn!$Q2502)</f>
        <v>0</v>
      </c>
      <c r="J4992" s="40">
        <f>IF(Txn!$B2502="",0,Txn!$R2502)</f>
        <v>0</v>
      </c>
      <c r="K4992" s="41">
        <f>IF($A4992="","",IFERROR(VALUE(MID($A4992,6,2)),""))</f>
        <v>0</v>
      </c>
      <c r="L4992" s="39">
        <f>IF(Txn!$K2502="","","طرف مقابل — "&amp;Txn!$K2502)</f>
        <v>0</v>
      </c>
      <c r="N4992" s="42">
        <f>IF($D4992="",0,COUNTIF(BankAccts,$D4992))</f>
        <v>0</v>
      </c>
    </row>
    <row r="4993" spans="1:14">
      <c r="A4993" s="38">
        <f>IF(Txn!$B2503="","",Txn!$B2503)</f>
        <v>0</v>
      </c>
      <c r="B4993" s="38">
        <f>IF(Txn!$B2503="","",Txn!$C2503)</f>
        <v>0</v>
      </c>
      <c r="C4993" s="39">
        <f>IF(Txn!$B2503="","","تراکنش بانکی")</f>
        <v>0</v>
      </c>
      <c r="D4993" s="38">
        <f>IF(Txn!$B2503="","",IF(Txn!$X2503="","",Txn!$X2503))</f>
        <v>0</v>
      </c>
      <c r="E4993" s="39">
        <f>IF($D4993="","",IFERROR(VLOOKUP($D4993,AcctTbl,2,0),""))</f>
        <v>0</v>
      </c>
      <c r="F4993" s="39">
        <f>IF($D4993="","",IFERROR(VLOOKUP($D4993,AcctTbl,3,0),""))</f>
        <v>0</v>
      </c>
      <c r="G4993" s="39">
        <f>IF(Txn!$B2503="","",Txn!$D2503)</f>
        <v>0</v>
      </c>
      <c r="H4993" s="38">
        <f>IF(Txn!$B2503="","",Txn!$E2503)</f>
        <v>0</v>
      </c>
      <c r="I4993" s="40">
        <f>IF(Txn!$B2503="",0,Txn!$O2503)</f>
        <v>0</v>
      </c>
      <c r="J4993" s="40">
        <f>IF(Txn!$B2503="",0,Txn!$P2503)</f>
        <v>0</v>
      </c>
      <c r="K4993" s="41">
        <f>IF($A4993="","",IFERROR(VALUE(MID($A4993,6,2)),""))</f>
        <v>0</v>
      </c>
      <c r="L4993" s="39">
        <f>IF(Txn!$K2503="","",Txn!$K2503)</f>
        <v>0</v>
      </c>
      <c r="N4993" s="42">
        <f>IF($D4993="",0,COUNTIF(BankAccts,$D4993))</f>
        <v>0</v>
      </c>
    </row>
    <row r="4994" spans="1:14">
      <c r="A4994" s="38">
        <f>IF(Txn!$B2503="","",Txn!$B2503)</f>
        <v>0</v>
      </c>
      <c r="B4994" s="38">
        <f>IF(Txn!$B2503="","",Txn!$C2503)</f>
        <v>0</v>
      </c>
      <c r="C4994" s="39">
        <f>IF(Txn!$B2503="","","تراکنش بانکی")</f>
        <v>0</v>
      </c>
      <c r="D4994" s="38">
        <f>IF(Txn!$B2503="","",IF(IF(Txn!$U2503="TRF",Txn!$Y2503,Txn!$Z2503)="","",IF(Txn!$U2503="TRF",Txn!$Y2503,Txn!$Z2503)))</f>
        <v>0</v>
      </c>
      <c r="E4994" s="39">
        <f>IF($D4994="","",IFERROR(VLOOKUP($D4994,AcctTbl,2,0),""))</f>
        <v>0</v>
      </c>
      <c r="F4994" s="39">
        <f>IF($D4994="","",IFERROR(VLOOKUP($D4994,AcctTbl,3,0),""))</f>
        <v>0</v>
      </c>
      <c r="G4994" s="39">
        <f>IF(Txn!$B2503="","",Txn!$D2503)</f>
        <v>0</v>
      </c>
      <c r="H4994" s="38">
        <f>IF(Txn!$B2503="","",Txn!$E2503)</f>
        <v>0</v>
      </c>
      <c r="I4994" s="40">
        <f>IF(Txn!$B2503="",0,Txn!$Q2503)</f>
        <v>0</v>
      </c>
      <c r="J4994" s="40">
        <f>IF(Txn!$B2503="",0,Txn!$R2503)</f>
        <v>0</v>
      </c>
      <c r="K4994" s="41">
        <f>IF($A4994="","",IFERROR(VALUE(MID($A4994,6,2)),""))</f>
        <v>0</v>
      </c>
      <c r="L4994" s="39">
        <f>IF(Txn!$K2503="","","طرف مقابل — "&amp;Txn!$K2503)</f>
        <v>0</v>
      </c>
      <c r="N4994" s="42">
        <f>IF($D4994="",0,COUNTIF(BankAccts,$D4994))</f>
        <v>0</v>
      </c>
    </row>
    <row r="4995" spans="1:14">
      <c r="A4995" s="38">
        <f>IF(Txn!$B2504="","",Txn!$B2504)</f>
        <v>0</v>
      </c>
      <c r="B4995" s="38">
        <f>IF(Txn!$B2504="","",Txn!$C2504)</f>
        <v>0</v>
      </c>
      <c r="C4995" s="39">
        <f>IF(Txn!$B2504="","","تراکنش بانکی")</f>
        <v>0</v>
      </c>
      <c r="D4995" s="38">
        <f>IF(Txn!$B2504="","",IF(Txn!$X2504="","",Txn!$X2504))</f>
        <v>0</v>
      </c>
      <c r="E4995" s="39">
        <f>IF($D4995="","",IFERROR(VLOOKUP($D4995,AcctTbl,2,0),""))</f>
        <v>0</v>
      </c>
      <c r="F4995" s="39">
        <f>IF($D4995="","",IFERROR(VLOOKUP($D4995,AcctTbl,3,0),""))</f>
        <v>0</v>
      </c>
      <c r="G4995" s="39">
        <f>IF(Txn!$B2504="","",Txn!$D2504)</f>
        <v>0</v>
      </c>
      <c r="H4995" s="38">
        <f>IF(Txn!$B2504="","",Txn!$E2504)</f>
        <v>0</v>
      </c>
      <c r="I4995" s="40">
        <f>IF(Txn!$B2504="",0,Txn!$O2504)</f>
        <v>0</v>
      </c>
      <c r="J4995" s="40">
        <f>IF(Txn!$B2504="",0,Txn!$P2504)</f>
        <v>0</v>
      </c>
      <c r="K4995" s="41">
        <f>IF($A4995="","",IFERROR(VALUE(MID($A4995,6,2)),""))</f>
        <v>0</v>
      </c>
      <c r="L4995" s="39">
        <f>IF(Txn!$K2504="","",Txn!$K2504)</f>
        <v>0</v>
      </c>
      <c r="N4995" s="42">
        <f>IF($D4995="",0,COUNTIF(BankAccts,$D4995))</f>
        <v>0</v>
      </c>
    </row>
    <row r="4996" spans="1:14">
      <c r="A4996" s="38">
        <f>IF(Txn!$B2504="","",Txn!$B2504)</f>
        <v>0</v>
      </c>
      <c r="B4996" s="38">
        <f>IF(Txn!$B2504="","",Txn!$C2504)</f>
        <v>0</v>
      </c>
      <c r="C4996" s="39">
        <f>IF(Txn!$B2504="","","تراکنش بانکی")</f>
        <v>0</v>
      </c>
      <c r="D4996" s="38">
        <f>IF(Txn!$B2504="","",IF(IF(Txn!$U2504="TRF",Txn!$Y2504,Txn!$Z2504)="","",IF(Txn!$U2504="TRF",Txn!$Y2504,Txn!$Z2504)))</f>
        <v>0</v>
      </c>
      <c r="E4996" s="39">
        <f>IF($D4996="","",IFERROR(VLOOKUP($D4996,AcctTbl,2,0),""))</f>
        <v>0</v>
      </c>
      <c r="F4996" s="39">
        <f>IF($D4996="","",IFERROR(VLOOKUP($D4996,AcctTbl,3,0),""))</f>
        <v>0</v>
      </c>
      <c r="G4996" s="39">
        <f>IF(Txn!$B2504="","",Txn!$D2504)</f>
        <v>0</v>
      </c>
      <c r="H4996" s="38">
        <f>IF(Txn!$B2504="","",Txn!$E2504)</f>
        <v>0</v>
      </c>
      <c r="I4996" s="40">
        <f>IF(Txn!$B2504="",0,Txn!$Q2504)</f>
        <v>0</v>
      </c>
      <c r="J4996" s="40">
        <f>IF(Txn!$B2504="",0,Txn!$R2504)</f>
        <v>0</v>
      </c>
      <c r="K4996" s="41">
        <f>IF($A4996="","",IFERROR(VALUE(MID($A4996,6,2)),""))</f>
        <v>0</v>
      </c>
      <c r="L4996" s="39">
        <f>IF(Txn!$K2504="","","طرف مقابل — "&amp;Txn!$K2504)</f>
        <v>0</v>
      </c>
      <c r="N4996" s="42">
        <f>IF($D4996="",0,COUNTIF(BankAccts,$D4996))</f>
        <v>0</v>
      </c>
    </row>
    <row r="4997" spans="1:14">
      <c r="A4997" s="38">
        <f>IF(Txn!$B2505="","",Txn!$B2505)</f>
        <v>0</v>
      </c>
      <c r="B4997" s="38">
        <f>IF(Txn!$B2505="","",Txn!$C2505)</f>
        <v>0</v>
      </c>
      <c r="C4997" s="39">
        <f>IF(Txn!$B2505="","","تراکنش بانکی")</f>
        <v>0</v>
      </c>
      <c r="D4997" s="38">
        <f>IF(Txn!$B2505="","",IF(Txn!$X2505="","",Txn!$X2505))</f>
        <v>0</v>
      </c>
      <c r="E4997" s="39">
        <f>IF($D4997="","",IFERROR(VLOOKUP($D4997,AcctTbl,2,0),""))</f>
        <v>0</v>
      </c>
      <c r="F4997" s="39">
        <f>IF($D4997="","",IFERROR(VLOOKUP($D4997,AcctTbl,3,0),""))</f>
        <v>0</v>
      </c>
      <c r="G4997" s="39">
        <f>IF(Txn!$B2505="","",Txn!$D2505)</f>
        <v>0</v>
      </c>
      <c r="H4997" s="38">
        <f>IF(Txn!$B2505="","",Txn!$E2505)</f>
        <v>0</v>
      </c>
      <c r="I4997" s="40">
        <f>IF(Txn!$B2505="",0,Txn!$O2505)</f>
        <v>0</v>
      </c>
      <c r="J4997" s="40">
        <f>IF(Txn!$B2505="",0,Txn!$P2505)</f>
        <v>0</v>
      </c>
      <c r="K4997" s="41">
        <f>IF($A4997="","",IFERROR(VALUE(MID($A4997,6,2)),""))</f>
        <v>0</v>
      </c>
      <c r="L4997" s="39">
        <f>IF(Txn!$K2505="","",Txn!$K2505)</f>
        <v>0</v>
      </c>
      <c r="N4997" s="42">
        <f>IF($D4997="",0,COUNTIF(BankAccts,$D4997))</f>
        <v>0</v>
      </c>
    </row>
    <row r="4998" spans="1:14">
      <c r="A4998" s="38">
        <f>IF(Txn!$B2505="","",Txn!$B2505)</f>
        <v>0</v>
      </c>
      <c r="B4998" s="38">
        <f>IF(Txn!$B2505="","",Txn!$C2505)</f>
        <v>0</v>
      </c>
      <c r="C4998" s="39">
        <f>IF(Txn!$B2505="","","تراکنش بانکی")</f>
        <v>0</v>
      </c>
      <c r="D4998" s="38">
        <f>IF(Txn!$B2505="","",IF(IF(Txn!$U2505="TRF",Txn!$Y2505,Txn!$Z2505)="","",IF(Txn!$U2505="TRF",Txn!$Y2505,Txn!$Z2505)))</f>
        <v>0</v>
      </c>
      <c r="E4998" s="39">
        <f>IF($D4998="","",IFERROR(VLOOKUP($D4998,AcctTbl,2,0),""))</f>
        <v>0</v>
      </c>
      <c r="F4998" s="39">
        <f>IF($D4998="","",IFERROR(VLOOKUP($D4998,AcctTbl,3,0),""))</f>
        <v>0</v>
      </c>
      <c r="G4998" s="39">
        <f>IF(Txn!$B2505="","",Txn!$D2505)</f>
        <v>0</v>
      </c>
      <c r="H4998" s="38">
        <f>IF(Txn!$B2505="","",Txn!$E2505)</f>
        <v>0</v>
      </c>
      <c r="I4998" s="40">
        <f>IF(Txn!$B2505="",0,Txn!$Q2505)</f>
        <v>0</v>
      </c>
      <c r="J4998" s="40">
        <f>IF(Txn!$B2505="",0,Txn!$R2505)</f>
        <v>0</v>
      </c>
      <c r="K4998" s="41">
        <f>IF($A4998="","",IFERROR(VALUE(MID($A4998,6,2)),""))</f>
        <v>0</v>
      </c>
      <c r="L4998" s="39">
        <f>IF(Txn!$K2505="","","طرف مقابل — "&amp;Txn!$K2505)</f>
        <v>0</v>
      </c>
      <c r="N4998" s="42">
        <f>IF($D4998="",0,COUNTIF(BankAccts,$D4998))</f>
        <v>0</v>
      </c>
    </row>
    <row r="4999" spans="1:14">
      <c r="A4999" s="38">
        <f>IF(Txn!$B2506="","",Txn!$B2506)</f>
        <v>0</v>
      </c>
      <c r="B4999" s="38">
        <f>IF(Txn!$B2506="","",Txn!$C2506)</f>
        <v>0</v>
      </c>
      <c r="C4999" s="39">
        <f>IF(Txn!$B2506="","","تراکنش بانکی")</f>
        <v>0</v>
      </c>
      <c r="D4999" s="38">
        <f>IF(Txn!$B2506="","",IF(Txn!$X2506="","",Txn!$X2506))</f>
        <v>0</v>
      </c>
      <c r="E4999" s="39">
        <f>IF($D4999="","",IFERROR(VLOOKUP($D4999,AcctTbl,2,0),""))</f>
        <v>0</v>
      </c>
      <c r="F4999" s="39">
        <f>IF($D4999="","",IFERROR(VLOOKUP($D4999,AcctTbl,3,0),""))</f>
        <v>0</v>
      </c>
      <c r="G4999" s="39">
        <f>IF(Txn!$B2506="","",Txn!$D2506)</f>
        <v>0</v>
      </c>
      <c r="H4999" s="38">
        <f>IF(Txn!$B2506="","",Txn!$E2506)</f>
        <v>0</v>
      </c>
      <c r="I4999" s="40">
        <f>IF(Txn!$B2506="",0,Txn!$O2506)</f>
        <v>0</v>
      </c>
      <c r="J4999" s="40">
        <f>IF(Txn!$B2506="",0,Txn!$P2506)</f>
        <v>0</v>
      </c>
      <c r="K4999" s="41">
        <f>IF($A4999="","",IFERROR(VALUE(MID($A4999,6,2)),""))</f>
        <v>0</v>
      </c>
      <c r="L4999" s="39">
        <f>IF(Txn!$K2506="","",Txn!$K2506)</f>
        <v>0</v>
      </c>
      <c r="N4999" s="42">
        <f>IF($D4999="",0,COUNTIF(BankAccts,$D4999))</f>
        <v>0</v>
      </c>
    </row>
    <row r="5000" spans="1:14">
      <c r="A5000" s="38">
        <f>IF(Txn!$B2506="","",Txn!$B2506)</f>
        <v>0</v>
      </c>
      <c r="B5000" s="38">
        <f>IF(Txn!$B2506="","",Txn!$C2506)</f>
        <v>0</v>
      </c>
      <c r="C5000" s="39">
        <f>IF(Txn!$B2506="","","تراکنش بانکی")</f>
        <v>0</v>
      </c>
      <c r="D5000" s="38">
        <f>IF(Txn!$B2506="","",IF(IF(Txn!$U2506="TRF",Txn!$Y2506,Txn!$Z2506)="","",IF(Txn!$U2506="TRF",Txn!$Y2506,Txn!$Z2506)))</f>
        <v>0</v>
      </c>
      <c r="E5000" s="39">
        <f>IF($D5000="","",IFERROR(VLOOKUP($D5000,AcctTbl,2,0),""))</f>
        <v>0</v>
      </c>
      <c r="F5000" s="39">
        <f>IF($D5000="","",IFERROR(VLOOKUP($D5000,AcctTbl,3,0),""))</f>
        <v>0</v>
      </c>
      <c r="G5000" s="39">
        <f>IF(Txn!$B2506="","",Txn!$D2506)</f>
        <v>0</v>
      </c>
      <c r="H5000" s="38">
        <f>IF(Txn!$B2506="","",Txn!$E2506)</f>
        <v>0</v>
      </c>
      <c r="I5000" s="40">
        <f>IF(Txn!$B2506="",0,Txn!$Q2506)</f>
        <v>0</v>
      </c>
      <c r="J5000" s="40">
        <f>IF(Txn!$B2506="",0,Txn!$R2506)</f>
        <v>0</v>
      </c>
      <c r="K5000" s="41">
        <f>IF($A5000="","",IFERROR(VALUE(MID($A5000,6,2)),""))</f>
        <v>0</v>
      </c>
      <c r="L5000" s="39">
        <f>IF(Txn!$K2506="","","طرف مقابل — "&amp;Txn!$K2506)</f>
        <v>0</v>
      </c>
      <c r="N5000" s="42">
        <f>IF($D5000="",0,COUNTIF(BankAccts,$D5000))</f>
        <v>0</v>
      </c>
    </row>
    <row r="5001" spans="1:14">
      <c r="A5001" s="38">
        <f>IF(Txn!$B2507="","",Txn!$B2507)</f>
        <v>0</v>
      </c>
      <c r="B5001" s="38">
        <f>IF(Txn!$B2507="","",Txn!$C2507)</f>
        <v>0</v>
      </c>
      <c r="C5001" s="39">
        <f>IF(Txn!$B2507="","","تراکنش بانکی")</f>
        <v>0</v>
      </c>
      <c r="D5001" s="38">
        <f>IF(Txn!$B2507="","",IF(Txn!$X2507="","",Txn!$X2507))</f>
        <v>0</v>
      </c>
      <c r="E5001" s="39">
        <f>IF($D5001="","",IFERROR(VLOOKUP($D5001,AcctTbl,2,0),""))</f>
        <v>0</v>
      </c>
      <c r="F5001" s="39">
        <f>IF($D5001="","",IFERROR(VLOOKUP($D5001,AcctTbl,3,0),""))</f>
        <v>0</v>
      </c>
      <c r="G5001" s="39">
        <f>IF(Txn!$B2507="","",Txn!$D2507)</f>
        <v>0</v>
      </c>
      <c r="H5001" s="38">
        <f>IF(Txn!$B2507="","",Txn!$E2507)</f>
        <v>0</v>
      </c>
      <c r="I5001" s="40">
        <f>IF(Txn!$B2507="",0,Txn!$O2507)</f>
        <v>0</v>
      </c>
      <c r="J5001" s="40">
        <f>IF(Txn!$B2507="",0,Txn!$P2507)</f>
        <v>0</v>
      </c>
      <c r="K5001" s="41">
        <f>IF($A5001="","",IFERROR(VALUE(MID($A5001,6,2)),""))</f>
        <v>0</v>
      </c>
      <c r="L5001" s="39">
        <f>IF(Txn!$K2507="","",Txn!$K2507)</f>
        <v>0</v>
      </c>
      <c r="N5001" s="42">
        <f>IF($D5001="",0,COUNTIF(BankAccts,$D5001))</f>
        <v>0</v>
      </c>
    </row>
    <row r="5002" spans="1:14">
      <c r="A5002" s="38">
        <f>IF(Txn!$B2507="","",Txn!$B2507)</f>
        <v>0</v>
      </c>
      <c r="B5002" s="38">
        <f>IF(Txn!$B2507="","",Txn!$C2507)</f>
        <v>0</v>
      </c>
      <c r="C5002" s="39">
        <f>IF(Txn!$B2507="","","تراکنش بانکی")</f>
        <v>0</v>
      </c>
      <c r="D5002" s="38">
        <f>IF(Txn!$B2507="","",IF(IF(Txn!$U2507="TRF",Txn!$Y2507,Txn!$Z2507)="","",IF(Txn!$U2507="TRF",Txn!$Y2507,Txn!$Z2507)))</f>
        <v>0</v>
      </c>
      <c r="E5002" s="39">
        <f>IF($D5002="","",IFERROR(VLOOKUP($D5002,AcctTbl,2,0),""))</f>
        <v>0</v>
      </c>
      <c r="F5002" s="39">
        <f>IF($D5002="","",IFERROR(VLOOKUP($D5002,AcctTbl,3,0),""))</f>
        <v>0</v>
      </c>
      <c r="G5002" s="39">
        <f>IF(Txn!$B2507="","",Txn!$D2507)</f>
        <v>0</v>
      </c>
      <c r="H5002" s="38">
        <f>IF(Txn!$B2507="","",Txn!$E2507)</f>
        <v>0</v>
      </c>
      <c r="I5002" s="40">
        <f>IF(Txn!$B2507="",0,Txn!$Q2507)</f>
        <v>0</v>
      </c>
      <c r="J5002" s="40">
        <f>IF(Txn!$B2507="",0,Txn!$R2507)</f>
        <v>0</v>
      </c>
      <c r="K5002" s="41">
        <f>IF($A5002="","",IFERROR(VALUE(MID($A5002,6,2)),""))</f>
        <v>0</v>
      </c>
      <c r="L5002" s="39">
        <f>IF(Txn!$K2507="","","طرف مقابل — "&amp;Txn!$K2507)</f>
        <v>0</v>
      </c>
      <c r="N5002" s="42">
        <f>IF($D5002="",0,COUNTIF(BankAccts,$D5002))</f>
        <v>0</v>
      </c>
    </row>
    <row r="5003" spans="1:14">
      <c r="A5003" s="38">
        <f>IF(Txn!$B2508="","",Txn!$B2508)</f>
        <v>0</v>
      </c>
      <c r="B5003" s="38">
        <f>IF(Txn!$B2508="","",Txn!$C2508)</f>
        <v>0</v>
      </c>
      <c r="C5003" s="39">
        <f>IF(Txn!$B2508="","","تراکنش بانکی")</f>
        <v>0</v>
      </c>
      <c r="D5003" s="38">
        <f>IF(Txn!$B2508="","",IF(Txn!$X2508="","",Txn!$X2508))</f>
        <v>0</v>
      </c>
      <c r="E5003" s="39">
        <f>IF($D5003="","",IFERROR(VLOOKUP($D5003,AcctTbl,2,0),""))</f>
        <v>0</v>
      </c>
      <c r="F5003" s="39">
        <f>IF($D5003="","",IFERROR(VLOOKUP($D5003,AcctTbl,3,0),""))</f>
        <v>0</v>
      </c>
      <c r="G5003" s="39">
        <f>IF(Txn!$B2508="","",Txn!$D2508)</f>
        <v>0</v>
      </c>
      <c r="H5003" s="38">
        <f>IF(Txn!$B2508="","",Txn!$E2508)</f>
        <v>0</v>
      </c>
      <c r="I5003" s="40">
        <f>IF(Txn!$B2508="",0,Txn!$O2508)</f>
        <v>0</v>
      </c>
      <c r="J5003" s="40">
        <f>IF(Txn!$B2508="",0,Txn!$P2508)</f>
        <v>0</v>
      </c>
      <c r="K5003" s="41">
        <f>IF($A5003="","",IFERROR(VALUE(MID($A5003,6,2)),""))</f>
        <v>0</v>
      </c>
      <c r="L5003" s="39">
        <f>IF(Txn!$K2508="","",Txn!$K2508)</f>
        <v>0</v>
      </c>
      <c r="N5003" s="42">
        <f>IF($D5003="",0,COUNTIF(BankAccts,$D5003))</f>
        <v>0</v>
      </c>
    </row>
    <row r="5004" spans="1:14">
      <c r="A5004" s="38">
        <f>IF(Txn!$B2508="","",Txn!$B2508)</f>
        <v>0</v>
      </c>
      <c r="B5004" s="38">
        <f>IF(Txn!$B2508="","",Txn!$C2508)</f>
        <v>0</v>
      </c>
      <c r="C5004" s="39">
        <f>IF(Txn!$B2508="","","تراکنش بانکی")</f>
        <v>0</v>
      </c>
      <c r="D5004" s="38">
        <f>IF(Txn!$B2508="","",IF(IF(Txn!$U2508="TRF",Txn!$Y2508,Txn!$Z2508)="","",IF(Txn!$U2508="TRF",Txn!$Y2508,Txn!$Z2508)))</f>
        <v>0</v>
      </c>
      <c r="E5004" s="39">
        <f>IF($D5004="","",IFERROR(VLOOKUP($D5004,AcctTbl,2,0),""))</f>
        <v>0</v>
      </c>
      <c r="F5004" s="39">
        <f>IF($D5004="","",IFERROR(VLOOKUP($D5004,AcctTbl,3,0),""))</f>
        <v>0</v>
      </c>
      <c r="G5004" s="39">
        <f>IF(Txn!$B2508="","",Txn!$D2508)</f>
        <v>0</v>
      </c>
      <c r="H5004" s="38">
        <f>IF(Txn!$B2508="","",Txn!$E2508)</f>
        <v>0</v>
      </c>
      <c r="I5004" s="40">
        <f>IF(Txn!$B2508="",0,Txn!$Q2508)</f>
        <v>0</v>
      </c>
      <c r="J5004" s="40">
        <f>IF(Txn!$B2508="",0,Txn!$R2508)</f>
        <v>0</v>
      </c>
      <c r="K5004" s="41">
        <f>IF($A5004="","",IFERROR(VALUE(MID($A5004,6,2)),""))</f>
        <v>0</v>
      </c>
      <c r="L5004" s="39">
        <f>IF(Txn!$K2508="","","طرف مقابل — "&amp;Txn!$K2508)</f>
        <v>0</v>
      </c>
      <c r="N5004" s="42">
        <f>IF($D5004="",0,COUNTIF(BankAccts,$D5004))</f>
        <v>0</v>
      </c>
    </row>
    <row r="5005" spans="1:14">
      <c r="A5005" s="38">
        <f>IF(Txn!$B2509="","",Txn!$B2509)</f>
        <v>0</v>
      </c>
      <c r="B5005" s="38">
        <f>IF(Txn!$B2509="","",Txn!$C2509)</f>
        <v>0</v>
      </c>
      <c r="C5005" s="39">
        <f>IF(Txn!$B2509="","","تراکنش بانکی")</f>
        <v>0</v>
      </c>
      <c r="D5005" s="38">
        <f>IF(Txn!$B2509="","",IF(Txn!$X2509="","",Txn!$X2509))</f>
        <v>0</v>
      </c>
      <c r="E5005" s="39">
        <f>IF($D5005="","",IFERROR(VLOOKUP($D5005,AcctTbl,2,0),""))</f>
        <v>0</v>
      </c>
      <c r="F5005" s="39">
        <f>IF($D5005="","",IFERROR(VLOOKUP($D5005,AcctTbl,3,0),""))</f>
        <v>0</v>
      </c>
      <c r="G5005" s="39">
        <f>IF(Txn!$B2509="","",Txn!$D2509)</f>
        <v>0</v>
      </c>
      <c r="H5005" s="38">
        <f>IF(Txn!$B2509="","",Txn!$E2509)</f>
        <v>0</v>
      </c>
      <c r="I5005" s="40">
        <f>IF(Txn!$B2509="",0,Txn!$O2509)</f>
        <v>0</v>
      </c>
      <c r="J5005" s="40">
        <f>IF(Txn!$B2509="",0,Txn!$P2509)</f>
        <v>0</v>
      </c>
      <c r="K5005" s="41">
        <f>IF($A5005="","",IFERROR(VALUE(MID($A5005,6,2)),""))</f>
        <v>0</v>
      </c>
      <c r="L5005" s="39">
        <f>IF(Txn!$K2509="","",Txn!$K2509)</f>
        <v>0</v>
      </c>
      <c r="N5005" s="42">
        <f>IF($D5005="",0,COUNTIF(BankAccts,$D5005))</f>
        <v>0</v>
      </c>
    </row>
    <row r="5006" spans="1:14">
      <c r="A5006" s="38">
        <f>IF(Txn!$B2509="","",Txn!$B2509)</f>
        <v>0</v>
      </c>
      <c r="B5006" s="38">
        <f>IF(Txn!$B2509="","",Txn!$C2509)</f>
        <v>0</v>
      </c>
      <c r="C5006" s="39">
        <f>IF(Txn!$B2509="","","تراکنش بانکی")</f>
        <v>0</v>
      </c>
      <c r="D5006" s="38">
        <f>IF(Txn!$B2509="","",IF(IF(Txn!$U2509="TRF",Txn!$Y2509,Txn!$Z2509)="","",IF(Txn!$U2509="TRF",Txn!$Y2509,Txn!$Z2509)))</f>
        <v>0</v>
      </c>
      <c r="E5006" s="39">
        <f>IF($D5006="","",IFERROR(VLOOKUP($D5006,AcctTbl,2,0),""))</f>
        <v>0</v>
      </c>
      <c r="F5006" s="39">
        <f>IF($D5006="","",IFERROR(VLOOKUP($D5006,AcctTbl,3,0),""))</f>
        <v>0</v>
      </c>
      <c r="G5006" s="39">
        <f>IF(Txn!$B2509="","",Txn!$D2509)</f>
        <v>0</v>
      </c>
      <c r="H5006" s="38">
        <f>IF(Txn!$B2509="","",Txn!$E2509)</f>
        <v>0</v>
      </c>
      <c r="I5006" s="40">
        <f>IF(Txn!$B2509="",0,Txn!$Q2509)</f>
        <v>0</v>
      </c>
      <c r="J5006" s="40">
        <f>IF(Txn!$B2509="",0,Txn!$R2509)</f>
        <v>0</v>
      </c>
      <c r="K5006" s="41">
        <f>IF($A5006="","",IFERROR(VALUE(MID($A5006,6,2)),""))</f>
        <v>0</v>
      </c>
      <c r="L5006" s="39">
        <f>IF(Txn!$K2509="","","طرف مقابل — "&amp;Txn!$K2509)</f>
        <v>0</v>
      </c>
      <c r="N5006" s="42">
        <f>IF($D5006="",0,COUNTIF(BankAccts,$D5006))</f>
        <v>0</v>
      </c>
    </row>
    <row r="5007" spans="1:14">
      <c r="A5007" s="38">
        <f>IF(Txn!$B2510="","",Txn!$B2510)</f>
        <v>0</v>
      </c>
      <c r="B5007" s="38">
        <f>IF(Txn!$B2510="","",Txn!$C2510)</f>
        <v>0</v>
      </c>
      <c r="C5007" s="39">
        <f>IF(Txn!$B2510="","","تراکنش بانکی")</f>
        <v>0</v>
      </c>
      <c r="D5007" s="38">
        <f>IF(Txn!$B2510="","",IF(Txn!$X2510="","",Txn!$X2510))</f>
        <v>0</v>
      </c>
      <c r="E5007" s="39">
        <f>IF($D5007="","",IFERROR(VLOOKUP($D5007,AcctTbl,2,0),""))</f>
        <v>0</v>
      </c>
      <c r="F5007" s="39">
        <f>IF($D5007="","",IFERROR(VLOOKUP($D5007,AcctTbl,3,0),""))</f>
        <v>0</v>
      </c>
      <c r="G5007" s="39">
        <f>IF(Txn!$B2510="","",Txn!$D2510)</f>
        <v>0</v>
      </c>
      <c r="H5007" s="38">
        <f>IF(Txn!$B2510="","",Txn!$E2510)</f>
        <v>0</v>
      </c>
      <c r="I5007" s="40">
        <f>IF(Txn!$B2510="",0,Txn!$O2510)</f>
        <v>0</v>
      </c>
      <c r="J5007" s="40">
        <f>IF(Txn!$B2510="",0,Txn!$P2510)</f>
        <v>0</v>
      </c>
      <c r="K5007" s="41">
        <f>IF($A5007="","",IFERROR(VALUE(MID($A5007,6,2)),""))</f>
        <v>0</v>
      </c>
      <c r="L5007" s="39">
        <f>IF(Txn!$K2510="","",Txn!$K2510)</f>
        <v>0</v>
      </c>
      <c r="N5007" s="42">
        <f>IF($D5007="",0,COUNTIF(BankAccts,$D5007))</f>
        <v>0</v>
      </c>
    </row>
    <row r="5008" spans="1:14">
      <c r="A5008" s="38">
        <f>IF(Txn!$B2510="","",Txn!$B2510)</f>
        <v>0</v>
      </c>
      <c r="B5008" s="38">
        <f>IF(Txn!$B2510="","",Txn!$C2510)</f>
        <v>0</v>
      </c>
      <c r="C5008" s="39">
        <f>IF(Txn!$B2510="","","تراکنش بانکی")</f>
        <v>0</v>
      </c>
      <c r="D5008" s="38">
        <f>IF(Txn!$B2510="","",IF(IF(Txn!$U2510="TRF",Txn!$Y2510,Txn!$Z2510)="","",IF(Txn!$U2510="TRF",Txn!$Y2510,Txn!$Z2510)))</f>
        <v>0</v>
      </c>
      <c r="E5008" s="39">
        <f>IF($D5008="","",IFERROR(VLOOKUP($D5008,AcctTbl,2,0),""))</f>
        <v>0</v>
      </c>
      <c r="F5008" s="39">
        <f>IF($D5008="","",IFERROR(VLOOKUP($D5008,AcctTbl,3,0),""))</f>
        <v>0</v>
      </c>
      <c r="G5008" s="39">
        <f>IF(Txn!$B2510="","",Txn!$D2510)</f>
        <v>0</v>
      </c>
      <c r="H5008" s="38">
        <f>IF(Txn!$B2510="","",Txn!$E2510)</f>
        <v>0</v>
      </c>
      <c r="I5008" s="40">
        <f>IF(Txn!$B2510="",0,Txn!$Q2510)</f>
        <v>0</v>
      </c>
      <c r="J5008" s="40">
        <f>IF(Txn!$B2510="",0,Txn!$R2510)</f>
        <v>0</v>
      </c>
      <c r="K5008" s="41">
        <f>IF($A5008="","",IFERROR(VALUE(MID($A5008,6,2)),""))</f>
        <v>0</v>
      </c>
      <c r="L5008" s="39">
        <f>IF(Txn!$K2510="","","طرف مقابل — "&amp;Txn!$K2510)</f>
        <v>0</v>
      </c>
      <c r="N5008" s="42">
        <f>IF($D5008="",0,COUNTIF(BankAccts,$D5008))</f>
        <v>0</v>
      </c>
    </row>
    <row r="5009" spans="1:14">
      <c r="A5009" s="38">
        <f>IF(Txn!$B2511="","",Txn!$B2511)</f>
        <v>0</v>
      </c>
      <c r="B5009" s="38">
        <f>IF(Txn!$B2511="","",Txn!$C2511)</f>
        <v>0</v>
      </c>
      <c r="C5009" s="39">
        <f>IF(Txn!$B2511="","","تراکنش بانکی")</f>
        <v>0</v>
      </c>
      <c r="D5009" s="38">
        <f>IF(Txn!$B2511="","",IF(Txn!$X2511="","",Txn!$X2511))</f>
        <v>0</v>
      </c>
      <c r="E5009" s="39">
        <f>IF($D5009="","",IFERROR(VLOOKUP($D5009,AcctTbl,2,0),""))</f>
        <v>0</v>
      </c>
      <c r="F5009" s="39">
        <f>IF($D5009="","",IFERROR(VLOOKUP($D5009,AcctTbl,3,0),""))</f>
        <v>0</v>
      </c>
      <c r="G5009" s="39">
        <f>IF(Txn!$B2511="","",Txn!$D2511)</f>
        <v>0</v>
      </c>
      <c r="H5009" s="38">
        <f>IF(Txn!$B2511="","",Txn!$E2511)</f>
        <v>0</v>
      </c>
      <c r="I5009" s="40">
        <f>IF(Txn!$B2511="",0,Txn!$O2511)</f>
        <v>0</v>
      </c>
      <c r="J5009" s="40">
        <f>IF(Txn!$B2511="",0,Txn!$P2511)</f>
        <v>0</v>
      </c>
      <c r="K5009" s="41">
        <f>IF($A5009="","",IFERROR(VALUE(MID($A5009,6,2)),""))</f>
        <v>0</v>
      </c>
      <c r="L5009" s="39">
        <f>IF(Txn!$K2511="","",Txn!$K2511)</f>
        <v>0</v>
      </c>
      <c r="N5009" s="42">
        <f>IF($D5009="",0,COUNTIF(BankAccts,$D5009))</f>
        <v>0</v>
      </c>
    </row>
    <row r="5010" spans="1:14">
      <c r="A5010" s="38">
        <f>IF(Txn!$B2511="","",Txn!$B2511)</f>
        <v>0</v>
      </c>
      <c r="B5010" s="38">
        <f>IF(Txn!$B2511="","",Txn!$C2511)</f>
        <v>0</v>
      </c>
      <c r="C5010" s="39">
        <f>IF(Txn!$B2511="","","تراکنش بانکی")</f>
        <v>0</v>
      </c>
      <c r="D5010" s="38">
        <f>IF(Txn!$B2511="","",IF(IF(Txn!$U2511="TRF",Txn!$Y2511,Txn!$Z2511)="","",IF(Txn!$U2511="TRF",Txn!$Y2511,Txn!$Z2511)))</f>
        <v>0</v>
      </c>
      <c r="E5010" s="39">
        <f>IF($D5010="","",IFERROR(VLOOKUP($D5010,AcctTbl,2,0),""))</f>
        <v>0</v>
      </c>
      <c r="F5010" s="39">
        <f>IF($D5010="","",IFERROR(VLOOKUP($D5010,AcctTbl,3,0),""))</f>
        <v>0</v>
      </c>
      <c r="G5010" s="39">
        <f>IF(Txn!$B2511="","",Txn!$D2511)</f>
        <v>0</v>
      </c>
      <c r="H5010" s="38">
        <f>IF(Txn!$B2511="","",Txn!$E2511)</f>
        <v>0</v>
      </c>
      <c r="I5010" s="40">
        <f>IF(Txn!$B2511="",0,Txn!$Q2511)</f>
        <v>0</v>
      </c>
      <c r="J5010" s="40">
        <f>IF(Txn!$B2511="",0,Txn!$R2511)</f>
        <v>0</v>
      </c>
      <c r="K5010" s="41">
        <f>IF($A5010="","",IFERROR(VALUE(MID($A5010,6,2)),""))</f>
        <v>0</v>
      </c>
      <c r="L5010" s="39">
        <f>IF(Txn!$K2511="","","طرف مقابل — "&amp;Txn!$K2511)</f>
        <v>0</v>
      </c>
      <c r="N5010" s="42">
        <f>IF($D5010="",0,COUNTIF(BankAccts,$D5010))</f>
        <v>0</v>
      </c>
    </row>
    <row r="5011" spans="1:14">
      <c r="A5011" s="38">
        <f>IF(Txn!$B2512="","",Txn!$B2512)</f>
        <v>0</v>
      </c>
      <c r="B5011" s="38">
        <f>IF(Txn!$B2512="","",Txn!$C2512)</f>
        <v>0</v>
      </c>
      <c r="C5011" s="39">
        <f>IF(Txn!$B2512="","","تراکنش بانکی")</f>
        <v>0</v>
      </c>
      <c r="D5011" s="38">
        <f>IF(Txn!$B2512="","",IF(Txn!$X2512="","",Txn!$X2512))</f>
        <v>0</v>
      </c>
      <c r="E5011" s="39">
        <f>IF($D5011="","",IFERROR(VLOOKUP($D5011,AcctTbl,2,0),""))</f>
        <v>0</v>
      </c>
      <c r="F5011" s="39">
        <f>IF($D5011="","",IFERROR(VLOOKUP($D5011,AcctTbl,3,0),""))</f>
        <v>0</v>
      </c>
      <c r="G5011" s="39">
        <f>IF(Txn!$B2512="","",Txn!$D2512)</f>
        <v>0</v>
      </c>
      <c r="H5011" s="38">
        <f>IF(Txn!$B2512="","",Txn!$E2512)</f>
        <v>0</v>
      </c>
      <c r="I5011" s="40">
        <f>IF(Txn!$B2512="",0,Txn!$O2512)</f>
        <v>0</v>
      </c>
      <c r="J5011" s="40">
        <f>IF(Txn!$B2512="",0,Txn!$P2512)</f>
        <v>0</v>
      </c>
      <c r="K5011" s="41">
        <f>IF($A5011="","",IFERROR(VALUE(MID($A5011,6,2)),""))</f>
        <v>0</v>
      </c>
      <c r="L5011" s="39">
        <f>IF(Txn!$K2512="","",Txn!$K2512)</f>
        <v>0</v>
      </c>
      <c r="N5011" s="42">
        <f>IF($D5011="",0,COUNTIF(BankAccts,$D5011))</f>
        <v>0</v>
      </c>
    </row>
    <row r="5012" spans="1:14">
      <c r="A5012" s="38">
        <f>IF(Txn!$B2512="","",Txn!$B2512)</f>
        <v>0</v>
      </c>
      <c r="B5012" s="38">
        <f>IF(Txn!$B2512="","",Txn!$C2512)</f>
        <v>0</v>
      </c>
      <c r="C5012" s="39">
        <f>IF(Txn!$B2512="","","تراکنش بانکی")</f>
        <v>0</v>
      </c>
      <c r="D5012" s="38">
        <f>IF(Txn!$B2512="","",IF(IF(Txn!$U2512="TRF",Txn!$Y2512,Txn!$Z2512)="","",IF(Txn!$U2512="TRF",Txn!$Y2512,Txn!$Z2512)))</f>
        <v>0</v>
      </c>
      <c r="E5012" s="39">
        <f>IF($D5012="","",IFERROR(VLOOKUP($D5012,AcctTbl,2,0),""))</f>
        <v>0</v>
      </c>
      <c r="F5012" s="39">
        <f>IF($D5012="","",IFERROR(VLOOKUP($D5012,AcctTbl,3,0),""))</f>
        <v>0</v>
      </c>
      <c r="G5012" s="39">
        <f>IF(Txn!$B2512="","",Txn!$D2512)</f>
        <v>0</v>
      </c>
      <c r="H5012" s="38">
        <f>IF(Txn!$B2512="","",Txn!$E2512)</f>
        <v>0</v>
      </c>
      <c r="I5012" s="40">
        <f>IF(Txn!$B2512="",0,Txn!$Q2512)</f>
        <v>0</v>
      </c>
      <c r="J5012" s="40">
        <f>IF(Txn!$B2512="",0,Txn!$R2512)</f>
        <v>0</v>
      </c>
      <c r="K5012" s="41">
        <f>IF($A5012="","",IFERROR(VALUE(MID($A5012,6,2)),""))</f>
        <v>0</v>
      </c>
      <c r="L5012" s="39">
        <f>IF(Txn!$K2512="","","طرف مقابل — "&amp;Txn!$K2512)</f>
        <v>0</v>
      </c>
      <c r="N5012" s="42">
        <f>IF($D5012="",0,COUNTIF(BankAccts,$D5012))</f>
        <v>0</v>
      </c>
    </row>
    <row r="5013" spans="1:14">
      <c r="A5013" s="38">
        <f>IF(Txn!$B2513="","",Txn!$B2513)</f>
        <v>0</v>
      </c>
      <c r="B5013" s="38">
        <f>IF(Txn!$B2513="","",Txn!$C2513)</f>
        <v>0</v>
      </c>
      <c r="C5013" s="39">
        <f>IF(Txn!$B2513="","","تراکنش بانکی")</f>
        <v>0</v>
      </c>
      <c r="D5013" s="38">
        <f>IF(Txn!$B2513="","",IF(Txn!$X2513="","",Txn!$X2513))</f>
        <v>0</v>
      </c>
      <c r="E5013" s="39">
        <f>IF($D5013="","",IFERROR(VLOOKUP($D5013,AcctTbl,2,0),""))</f>
        <v>0</v>
      </c>
      <c r="F5013" s="39">
        <f>IF($D5013="","",IFERROR(VLOOKUP($D5013,AcctTbl,3,0),""))</f>
        <v>0</v>
      </c>
      <c r="G5013" s="39">
        <f>IF(Txn!$B2513="","",Txn!$D2513)</f>
        <v>0</v>
      </c>
      <c r="H5013" s="38">
        <f>IF(Txn!$B2513="","",Txn!$E2513)</f>
        <v>0</v>
      </c>
      <c r="I5013" s="40">
        <f>IF(Txn!$B2513="",0,Txn!$O2513)</f>
        <v>0</v>
      </c>
      <c r="J5013" s="40">
        <f>IF(Txn!$B2513="",0,Txn!$P2513)</f>
        <v>0</v>
      </c>
      <c r="K5013" s="41">
        <f>IF($A5013="","",IFERROR(VALUE(MID($A5013,6,2)),""))</f>
        <v>0</v>
      </c>
      <c r="L5013" s="39">
        <f>IF(Txn!$K2513="","",Txn!$K2513)</f>
        <v>0</v>
      </c>
      <c r="N5013" s="42">
        <f>IF($D5013="",0,COUNTIF(BankAccts,$D5013))</f>
        <v>0</v>
      </c>
    </row>
    <row r="5014" spans="1:14">
      <c r="A5014" s="38">
        <f>IF(Txn!$B2513="","",Txn!$B2513)</f>
        <v>0</v>
      </c>
      <c r="B5014" s="38">
        <f>IF(Txn!$B2513="","",Txn!$C2513)</f>
        <v>0</v>
      </c>
      <c r="C5014" s="39">
        <f>IF(Txn!$B2513="","","تراکنش بانکی")</f>
        <v>0</v>
      </c>
      <c r="D5014" s="38">
        <f>IF(Txn!$B2513="","",IF(IF(Txn!$U2513="TRF",Txn!$Y2513,Txn!$Z2513)="","",IF(Txn!$U2513="TRF",Txn!$Y2513,Txn!$Z2513)))</f>
        <v>0</v>
      </c>
      <c r="E5014" s="39">
        <f>IF($D5014="","",IFERROR(VLOOKUP($D5014,AcctTbl,2,0),""))</f>
        <v>0</v>
      </c>
      <c r="F5014" s="39">
        <f>IF($D5014="","",IFERROR(VLOOKUP($D5014,AcctTbl,3,0),""))</f>
        <v>0</v>
      </c>
      <c r="G5014" s="39">
        <f>IF(Txn!$B2513="","",Txn!$D2513)</f>
        <v>0</v>
      </c>
      <c r="H5014" s="38">
        <f>IF(Txn!$B2513="","",Txn!$E2513)</f>
        <v>0</v>
      </c>
      <c r="I5014" s="40">
        <f>IF(Txn!$B2513="",0,Txn!$Q2513)</f>
        <v>0</v>
      </c>
      <c r="J5014" s="40">
        <f>IF(Txn!$B2513="",0,Txn!$R2513)</f>
        <v>0</v>
      </c>
      <c r="K5014" s="41">
        <f>IF($A5014="","",IFERROR(VALUE(MID($A5014,6,2)),""))</f>
        <v>0</v>
      </c>
      <c r="L5014" s="39">
        <f>IF(Txn!$K2513="","","طرف مقابل — "&amp;Txn!$K2513)</f>
        <v>0</v>
      </c>
      <c r="N5014" s="42">
        <f>IF($D5014="",0,COUNTIF(BankAccts,$D5014))</f>
        <v>0</v>
      </c>
    </row>
    <row r="5015" spans="1:14">
      <c r="A5015" s="38">
        <f>IF(Txn!$B2514="","",Txn!$B2514)</f>
        <v>0</v>
      </c>
      <c r="B5015" s="38">
        <f>IF(Txn!$B2514="","",Txn!$C2514)</f>
        <v>0</v>
      </c>
      <c r="C5015" s="39">
        <f>IF(Txn!$B2514="","","تراکنش بانکی")</f>
        <v>0</v>
      </c>
      <c r="D5015" s="38">
        <f>IF(Txn!$B2514="","",IF(Txn!$X2514="","",Txn!$X2514))</f>
        <v>0</v>
      </c>
      <c r="E5015" s="39">
        <f>IF($D5015="","",IFERROR(VLOOKUP($D5015,AcctTbl,2,0),""))</f>
        <v>0</v>
      </c>
      <c r="F5015" s="39">
        <f>IF($D5015="","",IFERROR(VLOOKUP($D5015,AcctTbl,3,0),""))</f>
        <v>0</v>
      </c>
      <c r="G5015" s="39">
        <f>IF(Txn!$B2514="","",Txn!$D2514)</f>
        <v>0</v>
      </c>
      <c r="H5015" s="38">
        <f>IF(Txn!$B2514="","",Txn!$E2514)</f>
        <v>0</v>
      </c>
      <c r="I5015" s="40">
        <f>IF(Txn!$B2514="",0,Txn!$O2514)</f>
        <v>0</v>
      </c>
      <c r="J5015" s="40">
        <f>IF(Txn!$B2514="",0,Txn!$P2514)</f>
        <v>0</v>
      </c>
      <c r="K5015" s="41">
        <f>IF($A5015="","",IFERROR(VALUE(MID($A5015,6,2)),""))</f>
        <v>0</v>
      </c>
      <c r="L5015" s="39">
        <f>IF(Txn!$K2514="","",Txn!$K2514)</f>
        <v>0</v>
      </c>
      <c r="N5015" s="42">
        <f>IF($D5015="",0,COUNTIF(BankAccts,$D5015))</f>
        <v>0</v>
      </c>
    </row>
    <row r="5016" spans="1:14">
      <c r="A5016" s="38">
        <f>IF(Txn!$B2514="","",Txn!$B2514)</f>
        <v>0</v>
      </c>
      <c r="B5016" s="38">
        <f>IF(Txn!$B2514="","",Txn!$C2514)</f>
        <v>0</v>
      </c>
      <c r="C5016" s="39">
        <f>IF(Txn!$B2514="","","تراکنش بانکی")</f>
        <v>0</v>
      </c>
      <c r="D5016" s="38">
        <f>IF(Txn!$B2514="","",IF(IF(Txn!$U2514="TRF",Txn!$Y2514,Txn!$Z2514)="","",IF(Txn!$U2514="TRF",Txn!$Y2514,Txn!$Z2514)))</f>
        <v>0</v>
      </c>
      <c r="E5016" s="39">
        <f>IF($D5016="","",IFERROR(VLOOKUP($D5016,AcctTbl,2,0),""))</f>
        <v>0</v>
      </c>
      <c r="F5016" s="39">
        <f>IF($D5016="","",IFERROR(VLOOKUP($D5016,AcctTbl,3,0),""))</f>
        <v>0</v>
      </c>
      <c r="G5016" s="39">
        <f>IF(Txn!$B2514="","",Txn!$D2514)</f>
        <v>0</v>
      </c>
      <c r="H5016" s="38">
        <f>IF(Txn!$B2514="","",Txn!$E2514)</f>
        <v>0</v>
      </c>
      <c r="I5016" s="40">
        <f>IF(Txn!$B2514="",0,Txn!$Q2514)</f>
        <v>0</v>
      </c>
      <c r="J5016" s="40">
        <f>IF(Txn!$B2514="",0,Txn!$R2514)</f>
        <v>0</v>
      </c>
      <c r="K5016" s="41">
        <f>IF($A5016="","",IFERROR(VALUE(MID($A5016,6,2)),""))</f>
        <v>0</v>
      </c>
      <c r="L5016" s="39">
        <f>IF(Txn!$K2514="","","طرف مقابل — "&amp;Txn!$K2514)</f>
        <v>0</v>
      </c>
      <c r="N5016" s="42">
        <f>IF($D5016="",0,COUNTIF(BankAccts,$D5016))</f>
        <v>0</v>
      </c>
    </row>
    <row r="5017" spans="1:14">
      <c r="A5017" s="38">
        <f>IF(Txn!$B2515="","",Txn!$B2515)</f>
        <v>0</v>
      </c>
      <c r="B5017" s="38">
        <f>IF(Txn!$B2515="","",Txn!$C2515)</f>
        <v>0</v>
      </c>
      <c r="C5017" s="39">
        <f>IF(Txn!$B2515="","","تراکنش بانکی")</f>
        <v>0</v>
      </c>
      <c r="D5017" s="38">
        <f>IF(Txn!$B2515="","",IF(Txn!$X2515="","",Txn!$X2515))</f>
        <v>0</v>
      </c>
      <c r="E5017" s="39">
        <f>IF($D5017="","",IFERROR(VLOOKUP($D5017,AcctTbl,2,0),""))</f>
        <v>0</v>
      </c>
      <c r="F5017" s="39">
        <f>IF($D5017="","",IFERROR(VLOOKUP($D5017,AcctTbl,3,0),""))</f>
        <v>0</v>
      </c>
      <c r="G5017" s="39">
        <f>IF(Txn!$B2515="","",Txn!$D2515)</f>
        <v>0</v>
      </c>
      <c r="H5017" s="38">
        <f>IF(Txn!$B2515="","",Txn!$E2515)</f>
        <v>0</v>
      </c>
      <c r="I5017" s="40">
        <f>IF(Txn!$B2515="",0,Txn!$O2515)</f>
        <v>0</v>
      </c>
      <c r="J5017" s="40">
        <f>IF(Txn!$B2515="",0,Txn!$P2515)</f>
        <v>0</v>
      </c>
      <c r="K5017" s="41">
        <f>IF($A5017="","",IFERROR(VALUE(MID($A5017,6,2)),""))</f>
        <v>0</v>
      </c>
      <c r="L5017" s="39">
        <f>IF(Txn!$K2515="","",Txn!$K2515)</f>
        <v>0</v>
      </c>
      <c r="N5017" s="42">
        <f>IF($D5017="",0,COUNTIF(BankAccts,$D5017))</f>
        <v>0</v>
      </c>
    </row>
    <row r="5018" spans="1:14">
      <c r="A5018" s="38">
        <f>IF(Txn!$B2515="","",Txn!$B2515)</f>
        <v>0</v>
      </c>
      <c r="B5018" s="38">
        <f>IF(Txn!$B2515="","",Txn!$C2515)</f>
        <v>0</v>
      </c>
      <c r="C5018" s="39">
        <f>IF(Txn!$B2515="","","تراکنش بانکی")</f>
        <v>0</v>
      </c>
      <c r="D5018" s="38">
        <f>IF(Txn!$B2515="","",IF(IF(Txn!$U2515="TRF",Txn!$Y2515,Txn!$Z2515)="","",IF(Txn!$U2515="TRF",Txn!$Y2515,Txn!$Z2515)))</f>
        <v>0</v>
      </c>
      <c r="E5018" s="39">
        <f>IF($D5018="","",IFERROR(VLOOKUP($D5018,AcctTbl,2,0),""))</f>
        <v>0</v>
      </c>
      <c r="F5018" s="39">
        <f>IF($D5018="","",IFERROR(VLOOKUP($D5018,AcctTbl,3,0),""))</f>
        <v>0</v>
      </c>
      <c r="G5018" s="39">
        <f>IF(Txn!$B2515="","",Txn!$D2515)</f>
        <v>0</v>
      </c>
      <c r="H5018" s="38">
        <f>IF(Txn!$B2515="","",Txn!$E2515)</f>
        <v>0</v>
      </c>
      <c r="I5018" s="40">
        <f>IF(Txn!$B2515="",0,Txn!$Q2515)</f>
        <v>0</v>
      </c>
      <c r="J5018" s="40">
        <f>IF(Txn!$B2515="",0,Txn!$R2515)</f>
        <v>0</v>
      </c>
      <c r="K5018" s="41">
        <f>IF($A5018="","",IFERROR(VALUE(MID($A5018,6,2)),""))</f>
        <v>0</v>
      </c>
      <c r="L5018" s="39">
        <f>IF(Txn!$K2515="","","طرف مقابل — "&amp;Txn!$K2515)</f>
        <v>0</v>
      </c>
      <c r="N5018" s="42">
        <f>IF($D5018="",0,COUNTIF(BankAccts,$D5018))</f>
        <v>0</v>
      </c>
    </row>
    <row r="5019" spans="1:14">
      <c r="A5019" s="38">
        <f>IF(Txn!$B2516="","",Txn!$B2516)</f>
        <v>0</v>
      </c>
      <c r="B5019" s="38">
        <f>IF(Txn!$B2516="","",Txn!$C2516)</f>
        <v>0</v>
      </c>
      <c r="C5019" s="39">
        <f>IF(Txn!$B2516="","","تراکنش بانکی")</f>
        <v>0</v>
      </c>
      <c r="D5019" s="38">
        <f>IF(Txn!$B2516="","",IF(Txn!$X2516="","",Txn!$X2516))</f>
        <v>0</v>
      </c>
      <c r="E5019" s="39">
        <f>IF($D5019="","",IFERROR(VLOOKUP($D5019,AcctTbl,2,0),""))</f>
        <v>0</v>
      </c>
      <c r="F5019" s="39">
        <f>IF($D5019="","",IFERROR(VLOOKUP($D5019,AcctTbl,3,0),""))</f>
        <v>0</v>
      </c>
      <c r="G5019" s="39">
        <f>IF(Txn!$B2516="","",Txn!$D2516)</f>
        <v>0</v>
      </c>
      <c r="H5019" s="38">
        <f>IF(Txn!$B2516="","",Txn!$E2516)</f>
        <v>0</v>
      </c>
      <c r="I5019" s="40">
        <f>IF(Txn!$B2516="",0,Txn!$O2516)</f>
        <v>0</v>
      </c>
      <c r="J5019" s="40">
        <f>IF(Txn!$B2516="",0,Txn!$P2516)</f>
        <v>0</v>
      </c>
      <c r="K5019" s="41">
        <f>IF($A5019="","",IFERROR(VALUE(MID($A5019,6,2)),""))</f>
        <v>0</v>
      </c>
      <c r="L5019" s="39">
        <f>IF(Txn!$K2516="","",Txn!$K2516)</f>
        <v>0</v>
      </c>
      <c r="N5019" s="42">
        <f>IF($D5019="",0,COUNTIF(BankAccts,$D5019))</f>
        <v>0</v>
      </c>
    </row>
    <row r="5020" spans="1:14">
      <c r="A5020" s="38">
        <f>IF(Txn!$B2516="","",Txn!$B2516)</f>
        <v>0</v>
      </c>
      <c r="B5020" s="38">
        <f>IF(Txn!$B2516="","",Txn!$C2516)</f>
        <v>0</v>
      </c>
      <c r="C5020" s="39">
        <f>IF(Txn!$B2516="","","تراکنش بانکی")</f>
        <v>0</v>
      </c>
      <c r="D5020" s="38">
        <f>IF(Txn!$B2516="","",IF(IF(Txn!$U2516="TRF",Txn!$Y2516,Txn!$Z2516)="","",IF(Txn!$U2516="TRF",Txn!$Y2516,Txn!$Z2516)))</f>
        <v>0</v>
      </c>
      <c r="E5020" s="39">
        <f>IF($D5020="","",IFERROR(VLOOKUP($D5020,AcctTbl,2,0),""))</f>
        <v>0</v>
      </c>
      <c r="F5020" s="39">
        <f>IF($D5020="","",IFERROR(VLOOKUP($D5020,AcctTbl,3,0),""))</f>
        <v>0</v>
      </c>
      <c r="G5020" s="39">
        <f>IF(Txn!$B2516="","",Txn!$D2516)</f>
        <v>0</v>
      </c>
      <c r="H5020" s="38">
        <f>IF(Txn!$B2516="","",Txn!$E2516)</f>
        <v>0</v>
      </c>
      <c r="I5020" s="40">
        <f>IF(Txn!$B2516="",0,Txn!$Q2516)</f>
        <v>0</v>
      </c>
      <c r="J5020" s="40">
        <f>IF(Txn!$B2516="",0,Txn!$R2516)</f>
        <v>0</v>
      </c>
      <c r="K5020" s="41">
        <f>IF($A5020="","",IFERROR(VALUE(MID($A5020,6,2)),""))</f>
        <v>0</v>
      </c>
      <c r="L5020" s="39">
        <f>IF(Txn!$K2516="","","طرف مقابل — "&amp;Txn!$K2516)</f>
        <v>0</v>
      </c>
      <c r="N5020" s="42">
        <f>IF($D5020="",0,COUNTIF(BankAccts,$D5020))</f>
        <v>0</v>
      </c>
    </row>
    <row r="5021" spans="1:14">
      <c r="A5021" s="38">
        <f>IF(Txn!$B2517="","",Txn!$B2517)</f>
        <v>0</v>
      </c>
      <c r="B5021" s="38">
        <f>IF(Txn!$B2517="","",Txn!$C2517)</f>
        <v>0</v>
      </c>
      <c r="C5021" s="39">
        <f>IF(Txn!$B2517="","","تراکنش بانکی")</f>
        <v>0</v>
      </c>
      <c r="D5021" s="38">
        <f>IF(Txn!$B2517="","",IF(Txn!$X2517="","",Txn!$X2517))</f>
        <v>0</v>
      </c>
      <c r="E5021" s="39">
        <f>IF($D5021="","",IFERROR(VLOOKUP($D5021,AcctTbl,2,0),""))</f>
        <v>0</v>
      </c>
      <c r="F5021" s="39">
        <f>IF($D5021="","",IFERROR(VLOOKUP($D5021,AcctTbl,3,0),""))</f>
        <v>0</v>
      </c>
      <c r="G5021" s="39">
        <f>IF(Txn!$B2517="","",Txn!$D2517)</f>
        <v>0</v>
      </c>
      <c r="H5021" s="38">
        <f>IF(Txn!$B2517="","",Txn!$E2517)</f>
        <v>0</v>
      </c>
      <c r="I5021" s="40">
        <f>IF(Txn!$B2517="",0,Txn!$O2517)</f>
        <v>0</v>
      </c>
      <c r="J5021" s="40">
        <f>IF(Txn!$B2517="",0,Txn!$P2517)</f>
        <v>0</v>
      </c>
      <c r="K5021" s="41">
        <f>IF($A5021="","",IFERROR(VALUE(MID($A5021,6,2)),""))</f>
        <v>0</v>
      </c>
      <c r="L5021" s="39">
        <f>IF(Txn!$K2517="","",Txn!$K2517)</f>
        <v>0</v>
      </c>
      <c r="N5021" s="42">
        <f>IF($D5021="",0,COUNTIF(BankAccts,$D5021))</f>
        <v>0</v>
      </c>
    </row>
    <row r="5022" spans="1:14">
      <c r="A5022" s="38">
        <f>IF(Txn!$B2517="","",Txn!$B2517)</f>
        <v>0</v>
      </c>
      <c r="B5022" s="38">
        <f>IF(Txn!$B2517="","",Txn!$C2517)</f>
        <v>0</v>
      </c>
      <c r="C5022" s="39">
        <f>IF(Txn!$B2517="","","تراکنش بانکی")</f>
        <v>0</v>
      </c>
      <c r="D5022" s="38">
        <f>IF(Txn!$B2517="","",IF(IF(Txn!$U2517="TRF",Txn!$Y2517,Txn!$Z2517)="","",IF(Txn!$U2517="TRF",Txn!$Y2517,Txn!$Z2517)))</f>
        <v>0</v>
      </c>
      <c r="E5022" s="39">
        <f>IF($D5022="","",IFERROR(VLOOKUP($D5022,AcctTbl,2,0),""))</f>
        <v>0</v>
      </c>
      <c r="F5022" s="39">
        <f>IF($D5022="","",IFERROR(VLOOKUP($D5022,AcctTbl,3,0),""))</f>
        <v>0</v>
      </c>
      <c r="G5022" s="39">
        <f>IF(Txn!$B2517="","",Txn!$D2517)</f>
        <v>0</v>
      </c>
      <c r="H5022" s="38">
        <f>IF(Txn!$B2517="","",Txn!$E2517)</f>
        <v>0</v>
      </c>
      <c r="I5022" s="40">
        <f>IF(Txn!$B2517="",0,Txn!$Q2517)</f>
        <v>0</v>
      </c>
      <c r="J5022" s="40">
        <f>IF(Txn!$B2517="",0,Txn!$R2517)</f>
        <v>0</v>
      </c>
      <c r="K5022" s="41">
        <f>IF($A5022="","",IFERROR(VALUE(MID($A5022,6,2)),""))</f>
        <v>0</v>
      </c>
      <c r="L5022" s="39">
        <f>IF(Txn!$K2517="","","طرف مقابل — "&amp;Txn!$K2517)</f>
        <v>0</v>
      </c>
      <c r="N5022" s="42">
        <f>IF($D5022="",0,COUNTIF(BankAccts,$D5022))</f>
        <v>0</v>
      </c>
    </row>
    <row r="5023" spans="1:14">
      <c r="A5023" s="38">
        <f>IF(Txn!$B2518="","",Txn!$B2518)</f>
        <v>0</v>
      </c>
      <c r="B5023" s="38">
        <f>IF(Txn!$B2518="","",Txn!$C2518)</f>
        <v>0</v>
      </c>
      <c r="C5023" s="39">
        <f>IF(Txn!$B2518="","","تراکنش بانکی")</f>
        <v>0</v>
      </c>
      <c r="D5023" s="38">
        <f>IF(Txn!$B2518="","",IF(Txn!$X2518="","",Txn!$X2518))</f>
        <v>0</v>
      </c>
      <c r="E5023" s="39">
        <f>IF($D5023="","",IFERROR(VLOOKUP($D5023,AcctTbl,2,0),""))</f>
        <v>0</v>
      </c>
      <c r="F5023" s="39">
        <f>IF($D5023="","",IFERROR(VLOOKUP($D5023,AcctTbl,3,0),""))</f>
        <v>0</v>
      </c>
      <c r="G5023" s="39">
        <f>IF(Txn!$B2518="","",Txn!$D2518)</f>
        <v>0</v>
      </c>
      <c r="H5023" s="38">
        <f>IF(Txn!$B2518="","",Txn!$E2518)</f>
        <v>0</v>
      </c>
      <c r="I5023" s="40">
        <f>IF(Txn!$B2518="",0,Txn!$O2518)</f>
        <v>0</v>
      </c>
      <c r="J5023" s="40">
        <f>IF(Txn!$B2518="",0,Txn!$P2518)</f>
        <v>0</v>
      </c>
      <c r="K5023" s="41">
        <f>IF($A5023="","",IFERROR(VALUE(MID($A5023,6,2)),""))</f>
        <v>0</v>
      </c>
      <c r="L5023" s="39">
        <f>IF(Txn!$K2518="","",Txn!$K2518)</f>
        <v>0</v>
      </c>
      <c r="N5023" s="42">
        <f>IF($D5023="",0,COUNTIF(BankAccts,$D5023))</f>
        <v>0</v>
      </c>
    </row>
    <row r="5024" spans="1:14">
      <c r="A5024" s="38">
        <f>IF(Txn!$B2518="","",Txn!$B2518)</f>
        <v>0</v>
      </c>
      <c r="B5024" s="38">
        <f>IF(Txn!$B2518="","",Txn!$C2518)</f>
        <v>0</v>
      </c>
      <c r="C5024" s="39">
        <f>IF(Txn!$B2518="","","تراکنش بانکی")</f>
        <v>0</v>
      </c>
      <c r="D5024" s="38">
        <f>IF(Txn!$B2518="","",IF(IF(Txn!$U2518="TRF",Txn!$Y2518,Txn!$Z2518)="","",IF(Txn!$U2518="TRF",Txn!$Y2518,Txn!$Z2518)))</f>
        <v>0</v>
      </c>
      <c r="E5024" s="39">
        <f>IF($D5024="","",IFERROR(VLOOKUP($D5024,AcctTbl,2,0),""))</f>
        <v>0</v>
      </c>
      <c r="F5024" s="39">
        <f>IF($D5024="","",IFERROR(VLOOKUP($D5024,AcctTbl,3,0),""))</f>
        <v>0</v>
      </c>
      <c r="G5024" s="39">
        <f>IF(Txn!$B2518="","",Txn!$D2518)</f>
        <v>0</v>
      </c>
      <c r="H5024" s="38">
        <f>IF(Txn!$B2518="","",Txn!$E2518)</f>
        <v>0</v>
      </c>
      <c r="I5024" s="40">
        <f>IF(Txn!$B2518="",0,Txn!$Q2518)</f>
        <v>0</v>
      </c>
      <c r="J5024" s="40">
        <f>IF(Txn!$B2518="",0,Txn!$R2518)</f>
        <v>0</v>
      </c>
      <c r="K5024" s="41">
        <f>IF($A5024="","",IFERROR(VALUE(MID($A5024,6,2)),""))</f>
        <v>0</v>
      </c>
      <c r="L5024" s="39">
        <f>IF(Txn!$K2518="","","طرف مقابل — "&amp;Txn!$K2518)</f>
        <v>0</v>
      </c>
      <c r="N5024" s="42">
        <f>IF($D5024="",0,COUNTIF(BankAccts,$D5024))</f>
        <v>0</v>
      </c>
    </row>
    <row r="5025" spans="1:14">
      <c r="A5025" s="38">
        <f>IF(Txn!$B2519="","",Txn!$B2519)</f>
        <v>0</v>
      </c>
      <c r="B5025" s="38">
        <f>IF(Txn!$B2519="","",Txn!$C2519)</f>
        <v>0</v>
      </c>
      <c r="C5025" s="39">
        <f>IF(Txn!$B2519="","","تراکنش بانکی")</f>
        <v>0</v>
      </c>
      <c r="D5025" s="38">
        <f>IF(Txn!$B2519="","",IF(Txn!$X2519="","",Txn!$X2519))</f>
        <v>0</v>
      </c>
      <c r="E5025" s="39">
        <f>IF($D5025="","",IFERROR(VLOOKUP($D5025,AcctTbl,2,0),""))</f>
        <v>0</v>
      </c>
      <c r="F5025" s="39">
        <f>IF($D5025="","",IFERROR(VLOOKUP($D5025,AcctTbl,3,0),""))</f>
        <v>0</v>
      </c>
      <c r="G5025" s="39">
        <f>IF(Txn!$B2519="","",Txn!$D2519)</f>
        <v>0</v>
      </c>
      <c r="H5025" s="38">
        <f>IF(Txn!$B2519="","",Txn!$E2519)</f>
        <v>0</v>
      </c>
      <c r="I5025" s="40">
        <f>IF(Txn!$B2519="",0,Txn!$O2519)</f>
        <v>0</v>
      </c>
      <c r="J5025" s="40">
        <f>IF(Txn!$B2519="",0,Txn!$P2519)</f>
        <v>0</v>
      </c>
      <c r="K5025" s="41">
        <f>IF($A5025="","",IFERROR(VALUE(MID($A5025,6,2)),""))</f>
        <v>0</v>
      </c>
      <c r="L5025" s="39">
        <f>IF(Txn!$K2519="","",Txn!$K2519)</f>
        <v>0</v>
      </c>
      <c r="N5025" s="42">
        <f>IF($D5025="",0,COUNTIF(BankAccts,$D5025))</f>
        <v>0</v>
      </c>
    </row>
    <row r="5026" spans="1:14">
      <c r="A5026" s="38">
        <f>IF(Txn!$B2519="","",Txn!$B2519)</f>
        <v>0</v>
      </c>
      <c r="B5026" s="38">
        <f>IF(Txn!$B2519="","",Txn!$C2519)</f>
        <v>0</v>
      </c>
      <c r="C5026" s="39">
        <f>IF(Txn!$B2519="","","تراکنش بانکی")</f>
        <v>0</v>
      </c>
      <c r="D5026" s="38">
        <f>IF(Txn!$B2519="","",IF(IF(Txn!$U2519="TRF",Txn!$Y2519,Txn!$Z2519)="","",IF(Txn!$U2519="TRF",Txn!$Y2519,Txn!$Z2519)))</f>
        <v>0</v>
      </c>
      <c r="E5026" s="39">
        <f>IF($D5026="","",IFERROR(VLOOKUP($D5026,AcctTbl,2,0),""))</f>
        <v>0</v>
      </c>
      <c r="F5026" s="39">
        <f>IF($D5026="","",IFERROR(VLOOKUP($D5026,AcctTbl,3,0),""))</f>
        <v>0</v>
      </c>
      <c r="G5026" s="39">
        <f>IF(Txn!$B2519="","",Txn!$D2519)</f>
        <v>0</v>
      </c>
      <c r="H5026" s="38">
        <f>IF(Txn!$B2519="","",Txn!$E2519)</f>
        <v>0</v>
      </c>
      <c r="I5026" s="40">
        <f>IF(Txn!$B2519="",0,Txn!$Q2519)</f>
        <v>0</v>
      </c>
      <c r="J5026" s="40">
        <f>IF(Txn!$B2519="",0,Txn!$R2519)</f>
        <v>0</v>
      </c>
      <c r="K5026" s="41">
        <f>IF($A5026="","",IFERROR(VALUE(MID($A5026,6,2)),""))</f>
        <v>0</v>
      </c>
      <c r="L5026" s="39">
        <f>IF(Txn!$K2519="","","طرف مقابل — "&amp;Txn!$K2519)</f>
        <v>0</v>
      </c>
      <c r="N5026" s="42">
        <f>IF($D5026="",0,COUNTIF(BankAccts,$D5026))</f>
        <v>0</v>
      </c>
    </row>
    <row r="5027" spans="1:14">
      <c r="A5027" s="38">
        <f>IF(Txn!$B2520="","",Txn!$B2520)</f>
        <v>0</v>
      </c>
      <c r="B5027" s="38">
        <f>IF(Txn!$B2520="","",Txn!$C2520)</f>
        <v>0</v>
      </c>
      <c r="C5027" s="39">
        <f>IF(Txn!$B2520="","","تراکنش بانکی")</f>
        <v>0</v>
      </c>
      <c r="D5027" s="38">
        <f>IF(Txn!$B2520="","",IF(Txn!$X2520="","",Txn!$X2520))</f>
        <v>0</v>
      </c>
      <c r="E5027" s="39">
        <f>IF($D5027="","",IFERROR(VLOOKUP($D5027,AcctTbl,2,0),""))</f>
        <v>0</v>
      </c>
      <c r="F5027" s="39">
        <f>IF($D5027="","",IFERROR(VLOOKUP($D5027,AcctTbl,3,0),""))</f>
        <v>0</v>
      </c>
      <c r="G5027" s="39">
        <f>IF(Txn!$B2520="","",Txn!$D2520)</f>
        <v>0</v>
      </c>
      <c r="H5027" s="38">
        <f>IF(Txn!$B2520="","",Txn!$E2520)</f>
        <v>0</v>
      </c>
      <c r="I5027" s="40">
        <f>IF(Txn!$B2520="",0,Txn!$O2520)</f>
        <v>0</v>
      </c>
      <c r="J5027" s="40">
        <f>IF(Txn!$B2520="",0,Txn!$P2520)</f>
        <v>0</v>
      </c>
      <c r="K5027" s="41">
        <f>IF($A5027="","",IFERROR(VALUE(MID($A5027,6,2)),""))</f>
        <v>0</v>
      </c>
      <c r="L5027" s="39">
        <f>IF(Txn!$K2520="","",Txn!$K2520)</f>
        <v>0</v>
      </c>
      <c r="N5027" s="42">
        <f>IF($D5027="",0,COUNTIF(BankAccts,$D5027))</f>
        <v>0</v>
      </c>
    </row>
    <row r="5028" spans="1:14">
      <c r="A5028" s="38">
        <f>IF(Txn!$B2520="","",Txn!$B2520)</f>
        <v>0</v>
      </c>
      <c r="B5028" s="38">
        <f>IF(Txn!$B2520="","",Txn!$C2520)</f>
        <v>0</v>
      </c>
      <c r="C5028" s="39">
        <f>IF(Txn!$B2520="","","تراکنش بانکی")</f>
        <v>0</v>
      </c>
      <c r="D5028" s="38">
        <f>IF(Txn!$B2520="","",IF(IF(Txn!$U2520="TRF",Txn!$Y2520,Txn!$Z2520)="","",IF(Txn!$U2520="TRF",Txn!$Y2520,Txn!$Z2520)))</f>
        <v>0</v>
      </c>
      <c r="E5028" s="39">
        <f>IF($D5028="","",IFERROR(VLOOKUP($D5028,AcctTbl,2,0),""))</f>
        <v>0</v>
      </c>
      <c r="F5028" s="39">
        <f>IF($D5028="","",IFERROR(VLOOKUP($D5028,AcctTbl,3,0),""))</f>
        <v>0</v>
      </c>
      <c r="G5028" s="39">
        <f>IF(Txn!$B2520="","",Txn!$D2520)</f>
        <v>0</v>
      </c>
      <c r="H5028" s="38">
        <f>IF(Txn!$B2520="","",Txn!$E2520)</f>
        <v>0</v>
      </c>
      <c r="I5028" s="40">
        <f>IF(Txn!$B2520="",0,Txn!$Q2520)</f>
        <v>0</v>
      </c>
      <c r="J5028" s="40">
        <f>IF(Txn!$B2520="",0,Txn!$R2520)</f>
        <v>0</v>
      </c>
      <c r="K5028" s="41">
        <f>IF($A5028="","",IFERROR(VALUE(MID($A5028,6,2)),""))</f>
        <v>0</v>
      </c>
      <c r="L5028" s="39">
        <f>IF(Txn!$K2520="","","طرف مقابل — "&amp;Txn!$K2520)</f>
        <v>0</v>
      </c>
      <c r="N5028" s="42">
        <f>IF($D5028="",0,COUNTIF(BankAccts,$D5028))</f>
        <v>0</v>
      </c>
    </row>
    <row r="5029" spans="1:14">
      <c r="A5029" s="38">
        <f>IF(Txn!$B2521="","",Txn!$B2521)</f>
        <v>0</v>
      </c>
      <c r="B5029" s="38">
        <f>IF(Txn!$B2521="","",Txn!$C2521)</f>
        <v>0</v>
      </c>
      <c r="C5029" s="39">
        <f>IF(Txn!$B2521="","","تراکنش بانکی")</f>
        <v>0</v>
      </c>
      <c r="D5029" s="38">
        <f>IF(Txn!$B2521="","",IF(Txn!$X2521="","",Txn!$X2521))</f>
        <v>0</v>
      </c>
      <c r="E5029" s="39">
        <f>IF($D5029="","",IFERROR(VLOOKUP($D5029,AcctTbl,2,0),""))</f>
        <v>0</v>
      </c>
      <c r="F5029" s="39">
        <f>IF($D5029="","",IFERROR(VLOOKUP($D5029,AcctTbl,3,0),""))</f>
        <v>0</v>
      </c>
      <c r="G5029" s="39">
        <f>IF(Txn!$B2521="","",Txn!$D2521)</f>
        <v>0</v>
      </c>
      <c r="H5029" s="38">
        <f>IF(Txn!$B2521="","",Txn!$E2521)</f>
        <v>0</v>
      </c>
      <c r="I5029" s="40">
        <f>IF(Txn!$B2521="",0,Txn!$O2521)</f>
        <v>0</v>
      </c>
      <c r="J5029" s="40">
        <f>IF(Txn!$B2521="",0,Txn!$P2521)</f>
        <v>0</v>
      </c>
      <c r="K5029" s="41">
        <f>IF($A5029="","",IFERROR(VALUE(MID($A5029,6,2)),""))</f>
        <v>0</v>
      </c>
      <c r="L5029" s="39">
        <f>IF(Txn!$K2521="","",Txn!$K2521)</f>
        <v>0</v>
      </c>
      <c r="N5029" s="42">
        <f>IF($D5029="",0,COUNTIF(BankAccts,$D5029))</f>
        <v>0</v>
      </c>
    </row>
    <row r="5030" spans="1:14">
      <c r="A5030" s="38">
        <f>IF(Txn!$B2521="","",Txn!$B2521)</f>
        <v>0</v>
      </c>
      <c r="B5030" s="38">
        <f>IF(Txn!$B2521="","",Txn!$C2521)</f>
        <v>0</v>
      </c>
      <c r="C5030" s="39">
        <f>IF(Txn!$B2521="","","تراکنش بانکی")</f>
        <v>0</v>
      </c>
      <c r="D5030" s="38">
        <f>IF(Txn!$B2521="","",IF(IF(Txn!$U2521="TRF",Txn!$Y2521,Txn!$Z2521)="","",IF(Txn!$U2521="TRF",Txn!$Y2521,Txn!$Z2521)))</f>
        <v>0</v>
      </c>
      <c r="E5030" s="39">
        <f>IF($D5030="","",IFERROR(VLOOKUP($D5030,AcctTbl,2,0),""))</f>
        <v>0</v>
      </c>
      <c r="F5030" s="39">
        <f>IF($D5030="","",IFERROR(VLOOKUP($D5030,AcctTbl,3,0),""))</f>
        <v>0</v>
      </c>
      <c r="G5030" s="39">
        <f>IF(Txn!$B2521="","",Txn!$D2521)</f>
        <v>0</v>
      </c>
      <c r="H5030" s="38">
        <f>IF(Txn!$B2521="","",Txn!$E2521)</f>
        <v>0</v>
      </c>
      <c r="I5030" s="40">
        <f>IF(Txn!$B2521="",0,Txn!$Q2521)</f>
        <v>0</v>
      </c>
      <c r="J5030" s="40">
        <f>IF(Txn!$B2521="",0,Txn!$R2521)</f>
        <v>0</v>
      </c>
      <c r="K5030" s="41">
        <f>IF($A5030="","",IFERROR(VALUE(MID($A5030,6,2)),""))</f>
        <v>0</v>
      </c>
      <c r="L5030" s="39">
        <f>IF(Txn!$K2521="","","طرف مقابل — "&amp;Txn!$K2521)</f>
        <v>0</v>
      </c>
      <c r="N5030" s="42">
        <f>IF($D5030="",0,COUNTIF(BankAccts,$D5030))</f>
        <v>0</v>
      </c>
    </row>
    <row r="5031" spans="1:14">
      <c r="A5031" s="38">
        <f>IF(Txn!$B2522="","",Txn!$B2522)</f>
        <v>0</v>
      </c>
      <c r="B5031" s="38">
        <f>IF(Txn!$B2522="","",Txn!$C2522)</f>
        <v>0</v>
      </c>
      <c r="C5031" s="39">
        <f>IF(Txn!$B2522="","","تراکنش بانکی")</f>
        <v>0</v>
      </c>
      <c r="D5031" s="38">
        <f>IF(Txn!$B2522="","",IF(Txn!$X2522="","",Txn!$X2522))</f>
        <v>0</v>
      </c>
      <c r="E5031" s="39">
        <f>IF($D5031="","",IFERROR(VLOOKUP($D5031,AcctTbl,2,0),""))</f>
        <v>0</v>
      </c>
      <c r="F5031" s="39">
        <f>IF($D5031="","",IFERROR(VLOOKUP($D5031,AcctTbl,3,0),""))</f>
        <v>0</v>
      </c>
      <c r="G5031" s="39">
        <f>IF(Txn!$B2522="","",Txn!$D2522)</f>
        <v>0</v>
      </c>
      <c r="H5031" s="38">
        <f>IF(Txn!$B2522="","",Txn!$E2522)</f>
        <v>0</v>
      </c>
      <c r="I5031" s="40">
        <f>IF(Txn!$B2522="",0,Txn!$O2522)</f>
        <v>0</v>
      </c>
      <c r="J5031" s="40">
        <f>IF(Txn!$B2522="",0,Txn!$P2522)</f>
        <v>0</v>
      </c>
      <c r="K5031" s="41">
        <f>IF($A5031="","",IFERROR(VALUE(MID($A5031,6,2)),""))</f>
        <v>0</v>
      </c>
      <c r="L5031" s="39">
        <f>IF(Txn!$K2522="","",Txn!$K2522)</f>
        <v>0</v>
      </c>
      <c r="N5031" s="42">
        <f>IF($D5031="",0,COUNTIF(BankAccts,$D5031))</f>
        <v>0</v>
      </c>
    </row>
    <row r="5032" spans="1:14">
      <c r="A5032" s="38">
        <f>IF(Txn!$B2522="","",Txn!$B2522)</f>
        <v>0</v>
      </c>
      <c r="B5032" s="38">
        <f>IF(Txn!$B2522="","",Txn!$C2522)</f>
        <v>0</v>
      </c>
      <c r="C5032" s="39">
        <f>IF(Txn!$B2522="","","تراکنش بانکی")</f>
        <v>0</v>
      </c>
      <c r="D5032" s="38">
        <f>IF(Txn!$B2522="","",IF(IF(Txn!$U2522="TRF",Txn!$Y2522,Txn!$Z2522)="","",IF(Txn!$U2522="TRF",Txn!$Y2522,Txn!$Z2522)))</f>
        <v>0</v>
      </c>
      <c r="E5032" s="39">
        <f>IF($D5032="","",IFERROR(VLOOKUP($D5032,AcctTbl,2,0),""))</f>
        <v>0</v>
      </c>
      <c r="F5032" s="39">
        <f>IF($D5032="","",IFERROR(VLOOKUP($D5032,AcctTbl,3,0),""))</f>
        <v>0</v>
      </c>
      <c r="G5032" s="39">
        <f>IF(Txn!$B2522="","",Txn!$D2522)</f>
        <v>0</v>
      </c>
      <c r="H5032" s="38">
        <f>IF(Txn!$B2522="","",Txn!$E2522)</f>
        <v>0</v>
      </c>
      <c r="I5032" s="40">
        <f>IF(Txn!$B2522="",0,Txn!$Q2522)</f>
        <v>0</v>
      </c>
      <c r="J5032" s="40">
        <f>IF(Txn!$B2522="",0,Txn!$R2522)</f>
        <v>0</v>
      </c>
      <c r="K5032" s="41">
        <f>IF($A5032="","",IFERROR(VALUE(MID($A5032,6,2)),""))</f>
        <v>0</v>
      </c>
      <c r="L5032" s="39">
        <f>IF(Txn!$K2522="","","طرف مقابل — "&amp;Txn!$K2522)</f>
        <v>0</v>
      </c>
      <c r="N5032" s="42">
        <f>IF($D5032="",0,COUNTIF(BankAccts,$D5032))</f>
        <v>0</v>
      </c>
    </row>
    <row r="5033" spans="1:14">
      <c r="A5033" s="38">
        <f>IF(Txn!$B2523="","",Txn!$B2523)</f>
        <v>0</v>
      </c>
      <c r="B5033" s="38">
        <f>IF(Txn!$B2523="","",Txn!$C2523)</f>
        <v>0</v>
      </c>
      <c r="C5033" s="39">
        <f>IF(Txn!$B2523="","","تراکنش بانکی")</f>
        <v>0</v>
      </c>
      <c r="D5033" s="38">
        <f>IF(Txn!$B2523="","",IF(Txn!$X2523="","",Txn!$X2523))</f>
        <v>0</v>
      </c>
      <c r="E5033" s="39">
        <f>IF($D5033="","",IFERROR(VLOOKUP($D5033,AcctTbl,2,0),""))</f>
        <v>0</v>
      </c>
      <c r="F5033" s="39">
        <f>IF($D5033="","",IFERROR(VLOOKUP($D5033,AcctTbl,3,0),""))</f>
        <v>0</v>
      </c>
      <c r="G5033" s="39">
        <f>IF(Txn!$B2523="","",Txn!$D2523)</f>
        <v>0</v>
      </c>
      <c r="H5033" s="38">
        <f>IF(Txn!$B2523="","",Txn!$E2523)</f>
        <v>0</v>
      </c>
      <c r="I5033" s="40">
        <f>IF(Txn!$B2523="",0,Txn!$O2523)</f>
        <v>0</v>
      </c>
      <c r="J5033" s="40">
        <f>IF(Txn!$B2523="",0,Txn!$P2523)</f>
        <v>0</v>
      </c>
      <c r="K5033" s="41">
        <f>IF($A5033="","",IFERROR(VALUE(MID($A5033,6,2)),""))</f>
        <v>0</v>
      </c>
      <c r="L5033" s="39">
        <f>IF(Txn!$K2523="","",Txn!$K2523)</f>
        <v>0</v>
      </c>
      <c r="N5033" s="42">
        <f>IF($D5033="",0,COUNTIF(BankAccts,$D5033))</f>
        <v>0</v>
      </c>
    </row>
    <row r="5034" spans="1:14">
      <c r="A5034" s="38">
        <f>IF(Txn!$B2523="","",Txn!$B2523)</f>
        <v>0</v>
      </c>
      <c r="B5034" s="38">
        <f>IF(Txn!$B2523="","",Txn!$C2523)</f>
        <v>0</v>
      </c>
      <c r="C5034" s="39">
        <f>IF(Txn!$B2523="","","تراکنش بانکی")</f>
        <v>0</v>
      </c>
      <c r="D5034" s="38">
        <f>IF(Txn!$B2523="","",IF(IF(Txn!$U2523="TRF",Txn!$Y2523,Txn!$Z2523)="","",IF(Txn!$U2523="TRF",Txn!$Y2523,Txn!$Z2523)))</f>
        <v>0</v>
      </c>
      <c r="E5034" s="39">
        <f>IF($D5034="","",IFERROR(VLOOKUP($D5034,AcctTbl,2,0),""))</f>
        <v>0</v>
      </c>
      <c r="F5034" s="39">
        <f>IF($D5034="","",IFERROR(VLOOKUP($D5034,AcctTbl,3,0),""))</f>
        <v>0</v>
      </c>
      <c r="G5034" s="39">
        <f>IF(Txn!$B2523="","",Txn!$D2523)</f>
        <v>0</v>
      </c>
      <c r="H5034" s="38">
        <f>IF(Txn!$B2523="","",Txn!$E2523)</f>
        <v>0</v>
      </c>
      <c r="I5034" s="40">
        <f>IF(Txn!$B2523="",0,Txn!$Q2523)</f>
        <v>0</v>
      </c>
      <c r="J5034" s="40">
        <f>IF(Txn!$B2523="",0,Txn!$R2523)</f>
        <v>0</v>
      </c>
      <c r="K5034" s="41">
        <f>IF($A5034="","",IFERROR(VALUE(MID($A5034,6,2)),""))</f>
        <v>0</v>
      </c>
      <c r="L5034" s="39">
        <f>IF(Txn!$K2523="","","طرف مقابل — "&amp;Txn!$K2523)</f>
        <v>0</v>
      </c>
      <c r="N5034" s="42">
        <f>IF($D5034="",0,COUNTIF(BankAccts,$D5034))</f>
        <v>0</v>
      </c>
    </row>
    <row r="5035" spans="1:14">
      <c r="A5035" s="38">
        <f>IF(Txn!$B2524="","",Txn!$B2524)</f>
        <v>0</v>
      </c>
      <c r="B5035" s="38">
        <f>IF(Txn!$B2524="","",Txn!$C2524)</f>
        <v>0</v>
      </c>
      <c r="C5035" s="39">
        <f>IF(Txn!$B2524="","","تراکنش بانکی")</f>
        <v>0</v>
      </c>
      <c r="D5035" s="38">
        <f>IF(Txn!$B2524="","",IF(Txn!$X2524="","",Txn!$X2524))</f>
        <v>0</v>
      </c>
      <c r="E5035" s="39">
        <f>IF($D5035="","",IFERROR(VLOOKUP($D5035,AcctTbl,2,0),""))</f>
        <v>0</v>
      </c>
      <c r="F5035" s="39">
        <f>IF($D5035="","",IFERROR(VLOOKUP($D5035,AcctTbl,3,0),""))</f>
        <v>0</v>
      </c>
      <c r="G5035" s="39">
        <f>IF(Txn!$B2524="","",Txn!$D2524)</f>
        <v>0</v>
      </c>
      <c r="H5035" s="38">
        <f>IF(Txn!$B2524="","",Txn!$E2524)</f>
        <v>0</v>
      </c>
      <c r="I5035" s="40">
        <f>IF(Txn!$B2524="",0,Txn!$O2524)</f>
        <v>0</v>
      </c>
      <c r="J5035" s="40">
        <f>IF(Txn!$B2524="",0,Txn!$P2524)</f>
        <v>0</v>
      </c>
      <c r="K5035" s="41">
        <f>IF($A5035="","",IFERROR(VALUE(MID($A5035,6,2)),""))</f>
        <v>0</v>
      </c>
      <c r="L5035" s="39">
        <f>IF(Txn!$K2524="","",Txn!$K2524)</f>
        <v>0</v>
      </c>
      <c r="N5035" s="42">
        <f>IF($D5035="",0,COUNTIF(BankAccts,$D5035))</f>
        <v>0</v>
      </c>
    </row>
    <row r="5036" spans="1:14">
      <c r="A5036" s="38">
        <f>IF(Txn!$B2524="","",Txn!$B2524)</f>
        <v>0</v>
      </c>
      <c r="B5036" s="38">
        <f>IF(Txn!$B2524="","",Txn!$C2524)</f>
        <v>0</v>
      </c>
      <c r="C5036" s="39">
        <f>IF(Txn!$B2524="","","تراکنش بانکی")</f>
        <v>0</v>
      </c>
      <c r="D5036" s="38">
        <f>IF(Txn!$B2524="","",IF(IF(Txn!$U2524="TRF",Txn!$Y2524,Txn!$Z2524)="","",IF(Txn!$U2524="TRF",Txn!$Y2524,Txn!$Z2524)))</f>
        <v>0</v>
      </c>
      <c r="E5036" s="39">
        <f>IF($D5036="","",IFERROR(VLOOKUP($D5036,AcctTbl,2,0),""))</f>
        <v>0</v>
      </c>
      <c r="F5036" s="39">
        <f>IF($D5036="","",IFERROR(VLOOKUP($D5036,AcctTbl,3,0),""))</f>
        <v>0</v>
      </c>
      <c r="G5036" s="39">
        <f>IF(Txn!$B2524="","",Txn!$D2524)</f>
        <v>0</v>
      </c>
      <c r="H5036" s="38">
        <f>IF(Txn!$B2524="","",Txn!$E2524)</f>
        <v>0</v>
      </c>
      <c r="I5036" s="40">
        <f>IF(Txn!$B2524="",0,Txn!$Q2524)</f>
        <v>0</v>
      </c>
      <c r="J5036" s="40">
        <f>IF(Txn!$B2524="",0,Txn!$R2524)</f>
        <v>0</v>
      </c>
      <c r="K5036" s="41">
        <f>IF($A5036="","",IFERROR(VALUE(MID($A5036,6,2)),""))</f>
        <v>0</v>
      </c>
      <c r="L5036" s="39">
        <f>IF(Txn!$K2524="","","طرف مقابل — "&amp;Txn!$K2524)</f>
        <v>0</v>
      </c>
      <c r="N5036" s="42">
        <f>IF($D5036="",0,COUNTIF(BankAccts,$D5036))</f>
        <v>0</v>
      </c>
    </row>
    <row r="5037" spans="1:14">
      <c r="A5037" s="38">
        <f>IF(Txn!$B2525="","",Txn!$B2525)</f>
        <v>0</v>
      </c>
      <c r="B5037" s="38">
        <f>IF(Txn!$B2525="","",Txn!$C2525)</f>
        <v>0</v>
      </c>
      <c r="C5037" s="39">
        <f>IF(Txn!$B2525="","","تراکنش بانکی")</f>
        <v>0</v>
      </c>
      <c r="D5037" s="38">
        <f>IF(Txn!$B2525="","",IF(Txn!$X2525="","",Txn!$X2525))</f>
        <v>0</v>
      </c>
      <c r="E5037" s="39">
        <f>IF($D5037="","",IFERROR(VLOOKUP($D5037,AcctTbl,2,0),""))</f>
        <v>0</v>
      </c>
      <c r="F5037" s="39">
        <f>IF($D5037="","",IFERROR(VLOOKUP($D5037,AcctTbl,3,0),""))</f>
        <v>0</v>
      </c>
      <c r="G5037" s="39">
        <f>IF(Txn!$B2525="","",Txn!$D2525)</f>
        <v>0</v>
      </c>
      <c r="H5037" s="38">
        <f>IF(Txn!$B2525="","",Txn!$E2525)</f>
        <v>0</v>
      </c>
      <c r="I5037" s="40">
        <f>IF(Txn!$B2525="",0,Txn!$O2525)</f>
        <v>0</v>
      </c>
      <c r="J5037" s="40">
        <f>IF(Txn!$B2525="",0,Txn!$P2525)</f>
        <v>0</v>
      </c>
      <c r="K5037" s="41">
        <f>IF($A5037="","",IFERROR(VALUE(MID($A5037,6,2)),""))</f>
        <v>0</v>
      </c>
      <c r="L5037" s="39">
        <f>IF(Txn!$K2525="","",Txn!$K2525)</f>
        <v>0</v>
      </c>
      <c r="N5037" s="42">
        <f>IF($D5037="",0,COUNTIF(BankAccts,$D5037))</f>
        <v>0</v>
      </c>
    </row>
    <row r="5038" spans="1:14">
      <c r="A5038" s="38">
        <f>IF(Txn!$B2525="","",Txn!$B2525)</f>
        <v>0</v>
      </c>
      <c r="B5038" s="38">
        <f>IF(Txn!$B2525="","",Txn!$C2525)</f>
        <v>0</v>
      </c>
      <c r="C5038" s="39">
        <f>IF(Txn!$B2525="","","تراکنش بانکی")</f>
        <v>0</v>
      </c>
      <c r="D5038" s="38">
        <f>IF(Txn!$B2525="","",IF(IF(Txn!$U2525="TRF",Txn!$Y2525,Txn!$Z2525)="","",IF(Txn!$U2525="TRF",Txn!$Y2525,Txn!$Z2525)))</f>
        <v>0</v>
      </c>
      <c r="E5038" s="39">
        <f>IF($D5038="","",IFERROR(VLOOKUP($D5038,AcctTbl,2,0),""))</f>
        <v>0</v>
      </c>
      <c r="F5038" s="39">
        <f>IF($D5038="","",IFERROR(VLOOKUP($D5038,AcctTbl,3,0),""))</f>
        <v>0</v>
      </c>
      <c r="G5038" s="39">
        <f>IF(Txn!$B2525="","",Txn!$D2525)</f>
        <v>0</v>
      </c>
      <c r="H5038" s="38">
        <f>IF(Txn!$B2525="","",Txn!$E2525)</f>
        <v>0</v>
      </c>
      <c r="I5038" s="40">
        <f>IF(Txn!$B2525="",0,Txn!$Q2525)</f>
        <v>0</v>
      </c>
      <c r="J5038" s="40">
        <f>IF(Txn!$B2525="",0,Txn!$R2525)</f>
        <v>0</v>
      </c>
      <c r="K5038" s="41">
        <f>IF($A5038="","",IFERROR(VALUE(MID($A5038,6,2)),""))</f>
        <v>0</v>
      </c>
      <c r="L5038" s="39">
        <f>IF(Txn!$K2525="","","طرف مقابل — "&amp;Txn!$K2525)</f>
        <v>0</v>
      </c>
      <c r="N5038" s="42">
        <f>IF($D5038="",0,COUNTIF(BankAccts,$D5038))</f>
        <v>0</v>
      </c>
    </row>
    <row r="5039" spans="1:14">
      <c r="A5039" s="38">
        <f>IF(Txn!$B2526="","",Txn!$B2526)</f>
        <v>0</v>
      </c>
      <c r="B5039" s="38">
        <f>IF(Txn!$B2526="","",Txn!$C2526)</f>
        <v>0</v>
      </c>
      <c r="C5039" s="39">
        <f>IF(Txn!$B2526="","","تراکنش بانکی")</f>
        <v>0</v>
      </c>
      <c r="D5039" s="38">
        <f>IF(Txn!$B2526="","",IF(Txn!$X2526="","",Txn!$X2526))</f>
        <v>0</v>
      </c>
      <c r="E5039" s="39">
        <f>IF($D5039="","",IFERROR(VLOOKUP($D5039,AcctTbl,2,0),""))</f>
        <v>0</v>
      </c>
      <c r="F5039" s="39">
        <f>IF($D5039="","",IFERROR(VLOOKUP($D5039,AcctTbl,3,0),""))</f>
        <v>0</v>
      </c>
      <c r="G5039" s="39">
        <f>IF(Txn!$B2526="","",Txn!$D2526)</f>
        <v>0</v>
      </c>
      <c r="H5039" s="38">
        <f>IF(Txn!$B2526="","",Txn!$E2526)</f>
        <v>0</v>
      </c>
      <c r="I5039" s="40">
        <f>IF(Txn!$B2526="",0,Txn!$O2526)</f>
        <v>0</v>
      </c>
      <c r="J5039" s="40">
        <f>IF(Txn!$B2526="",0,Txn!$P2526)</f>
        <v>0</v>
      </c>
      <c r="K5039" s="41">
        <f>IF($A5039="","",IFERROR(VALUE(MID($A5039,6,2)),""))</f>
        <v>0</v>
      </c>
      <c r="L5039" s="39">
        <f>IF(Txn!$K2526="","",Txn!$K2526)</f>
        <v>0</v>
      </c>
      <c r="N5039" s="42">
        <f>IF($D5039="",0,COUNTIF(BankAccts,$D5039))</f>
        <v>0</v>
      </c>
    </row>
    <row r="5040" spans="1:14">
      <c r="A5040" s="38">
        <f>IF(Txn!$B2526="","",Txn!$B2526)</f>
        <v>0</v>
      </c>
      <c r="B5040" s="38">
        <f>IF(Txn!$B2526="","",Txn!$C2526)</f>
        <v>0</v>
      </c>
      <c r="C5040" s="39">
        <f>IF(Txn!$B2526="","","تراکنش بانکی")</f>
        <v>0</v>
      </c>
      <c r="D5040" s="38">
        <f>IF(Txn!$B2526="","",IF(IF(Txn!$U2526="TRF",Txn!$Y2526,Txn!$Z2526)="","",IF(Txn!$U2526="TRF",Txn!$Y2526,Txn!$Z2526)))</f>
        <v>0</v>
      </c>
      <c r="E5040" s="39">
        <f>IF($D5040="","",IFERROR(VLOOKUP($D5040,AcctTbl,2,0),""))</f>
        <v>0</v>
      </c>
      <c r="F5040" s="39">
        <f>IF($D5040="","",IFERROR(VLOOKUP($D5040,AcctTbl,3,0),""))</f>
        <v>0</v>
      </c>
      <c r="G5040" s="39">
        <f>IF(Txn!$B2526="","",Txn!$D2526)</f>
        <v>0</v>
      </c>
      <c r="H5040" s="38">
        <f>IF(Txn!$B2526="","",Txn!$E2526)</f>
        <v>0</v>
      </c>
      <c r="I5040" s="40">
        <f>IF(Txn!$B2526="",0,Txn!$Q2526)</f>
        <v>0</v>
      </c>
      <c r="J5040" s="40">
        <f>IF(Txn!$B2526="",0,Txn!$R2526)</f>
        <v>0</v>
      </c>
      <c r="K5040" s="41">
        <f>IF($A5040="","",IFERROR(VALUE(MID($A5040,6,2)),""))</f>
        <v>0</v>
      </c>
      <c r="L5040" s="39">
        <f>IF(Txn!$K2526="","","طرف مقابل — "&amp;Txn!$K2526)</f>
        <v>0</v>
      </c>
      <c r="N5040" s="42">
        <f>IF($D5040="",0,COUNTIF(BankAccts,$D5040))</f>
        <v>0</v>
      </c>
    </row>
    <row r="5041" spans="1:14">
      <c r="A5041" s="38">
        <f>IF(Txn!$B2527="","",Txn!$B2527)</f>
        <v>0</v>
      </c>
      <c r="B5041" s="38">
        <f>IF(Txn!$B2527="","",Txn!$C2527)</f>
        <v>0</v>
      </c>
      <c r="C5041" s="39">
        <f>IF(Txn!$B2527="","","تراکنش بانکی")</f>
        <v>0</v>
      </c>
      <c r="D5041" s="38">
        <f>IF(Txn!$B2527="","",IF(Txn!$X2527="","",Txn!$X2527))</f>
        <v>0</v>
      </c>
      <c r="E5041" s="39">
        <f>IF($D5041="","",IFERROR(VLOOKUP($D5041,AcctTbl,2,0),""))</f>
        <v>0</v>
      </c>
      <c r="F5041" s="39">
        <f>IF($D5041="","",IFERROR(VLOOKUP($D5041,AcctTbl,3,0),""))</f>
        <v>0</v>
      </c>
      <c r="G5041" s="39">
        <f>IF(Txn!$B2527="","",Txn!$D2527)</f>
        <v>0</v>
      </c>
      <c r="H5041" s="38">
        <f>IF(Txn!$B2527="","",Txn!$E2527)</f>
        <v>0</v>
      </c>
      <c r="I5041" s="40">
        <f>IF(Txn!$B2527="",0,Txn!$O2527)</f>
        <v>0</v>
      </c>
      <c r="J5041" s="40">
        <f>IF(Txn!$B2527="",0,Txn!$P2527)</f>
        <v>0</v>
      </c>
      <c r="K5041" s="41">
        <f>IF($A5041="","",IFERROR(VALUE(MID($A5041,6,2)),""))</f>
        <v>0</v>
      </c>
      <c r="L5041" s="39">
        <f>IF(Txn!$K2527="","",Txn!$K2527)</f>
        <v>0</v>
      </c>
      <c r="N5041" s="42">
        <f>IF($D5041="",0,COUNTIF(BankAccts,$D5041))</f>
        <v>0</v>
      </c>
    </row>
    <row r="5042" spans="1:14">
      <c r="A5042" s="38">
        <f>IF(Txn!$B2527="","",Txn!$B2527)</f>
        <v>0</v>
      </c>
      <c r="B5042" s="38">
        <f>IF(Txn!$B2527="","",Txn!$C2527)</f>
        <v>0</v>
      </c>
      <c r="C5042" s="39">
        <f>IF(Txn!$B2527="","","تراکنش بانکی")</f>
        <v>0</v>
      </c>
      <c r="D5042" s="38">
        <f>IF(Txn!$B2527="","",IF(IF(Txn!$U2527="TRF",Txn!$Y2527,Txn!$Z2527)="","",IF(Txn!$U2527="TRF",Txn!$Y2527,Txn!$Z2527)))</f>
        <v>0</v>
      </c>
      <c r="E5042" s="39">
        <f>IF($D5042="","",IFERROR(VLOOKUP($D5042,AcctTbl,2,0),""))</f>
        <v>0</v>
      </c>
      <c r="F5042" s="39">
        <f>IF($D5042="","",IFERROR(VLOOKUP($D5042,AcctTbl,3,0),""))</f>
        <v>0</v>
      </c>
      <c r="G5042" s="39">
        <f>IF(Txn!$B2527="","",Txn!$D2527)</f>
        <v>0</v>
      </c>
      <c r="H5042" s="38">
        <f>IF(Txn!$B2527="","",Txn!$E2527)</f>
        <v>0</v>
      </c>
      <c r="I5042" s="40">
        <f>IF(Txn!$B2527="",0,Txn!$Q2527)</f>
        <v>0</v>
      </c>
      <c r="J5042" s="40">
        <f>IF(Txn!$B2527="",0,Txn!$R2527)</f>
        <v>0</v>
      </c>
      <c r="K5042" s="41">
        <f>IF($A5042="","",IFERROR(VALUE(MID($A5042,6,2)),""))</f>
        <v>0</v>
      </c>
      <c r="L5042" s="39">
        <f>IF(Txn!$K2527="","","طرف مقابل — "&amp;Txn!$K2527)</f>
        <v>0</v>
      </c>
      <c r="N5042" s="42">
        <f>IF($D5042="",0,COUNTIF(BankAccts,$D5042))</f>
        <v>0</v>
      </c>
    </row>
    <row r="5043" spans="1:14">
      <c r="A5043" s="38">
        <f>IF(Txn!$B2528="","",Txn!$B2528)</f>
        <v>0</v>
      </c>
      <c r="B5043" s="38">
        <f>IF(Txn!$B2528="","",Txn!$C2528)</f>
        <v>0</v>
      </c>
      <c r="C5043" s="39">
        <f>IF(Txn!$B2528="","","تراکنش بانکی")</f>
        <v>0</v>
      </c>
      <c r="D5043" s="38">
        <f>IF(Txn!$B2528="","",IF(Txn!$X2528="","",Txn!$X2528))</f>
        <v>0</v>
      </c>
      <c r="E5043" s="39">
        <f>IF($D5043="","",IFERROR(VLOOKUP($D5043,AcctTbl,2,0),""))</f>
        <v>0</v>
      </c>
      <c r="F5043" s="39">
        <f>IF($D5043="","",IFERROR(VLOOKUP($D5043,AcctTbl,3,0),""))</f>
        <v>0</v>
      </c>
      <c r="G5043" s="39">
        <f>IF(Txn!$B2528="","",Txn!$D2528)</f>
        <v>0</v>
      </c>
      <c r="H5043" s="38">
        <f>IF(Txn!$B2528="","",Txn!$E2528)</f>
        <v>0</v>
      </c>
      <c r="I5043" s="40">
        <f>IF(Txn!$B2528="",0,Txn!$O2528)</f>
        <v>0</v>
      </c>
      <c r="J5043" s="40">
        <f>IF(Txn!$B2528="",0,Txn!$P2528)</f>
        <v>0</v>
      </c>
      <c r="K5043" s="41">
        <f>IF($A5043="","",IFERROR(VALUE(MID($A5043,6,2)),""))</f>
        <v>0</v>
      </c>
      <c r="L5043" s="39">
        <f>IF(Txn!$K2528="","",Txn!$K2528)</f>
        <v>0</v>
      </c>
      <c r="N5043" s="42">
        <f>IF($D5043="",0,COUNTIF(BankAccts,$D5043))</f>
        <v>0</v>
      </c>
    </row>
    <row r="5044" spans="1:14">
      <c r="A5044" s="38">
        <f>IF(Txn!$B2528="","",Txn!$B2528)</f>
        <v>0</v>
      </c>
      <c r="B5044" s="38">
        <f>IF(Txn!$B2528="","",Txn!$C2528)</f>
        <v>0</v>
      </c>
      <c r="C5044" s="39">
        <f>IF(Txn!$B2528="","","تراکنش بانکی")</f>
        <v>0</v>
      </c>
      <c r="D5044" s="38">
        <f>IF(Txn!$B2528="","",IF(IF(Txn!$U2528="TRF",Txn!$Y2528,Txn!$Z2528)="","",IF(Txn!$U2528="TRF",Txn!$Y2528,Txn!$Z2528)))</f>
        <v>0</v>
      </c>
      <c r="E5044" s="39">
        <f>IF($D5044="","",IFERROR(VLOOKUP($D5044,AcctTbl,2,0),""))</f>
        <v>0</v>
      </c>
      <c r="F5044" s="39">
        <f>IF($D5044="","",IFERROR(VLOOKUP($D5044,AcctTbl,3,0),""))</f>
        <v>0</v>
      </c>
      <c r="G5044" s="39">
        <f>IF(Txn!$B2528="","",Txn!$D2528)</f>
        <v>0</v>
      </c>
      <c r="H5044" s="38">
        <f>IF(Txn!$B2528="","",Txn!$E2528)</f>
        <v>0</v>
      </c>
      <c r="I5044" s="40">
        <f>IF(Txn!$B2528="",0,Txn!$Q2528)</f>
        <v>0</v>
      </c>
      <c r="J5044" s="40">
        <f>IF(Txn!$B2528="",0,Txn!$R2528)</f>
        <v>0</v>
      </c>
      <c r="K5044" s="41">
        <f>IF($A5044="","",IFERROR(VALUE(MID($A5044,6,2)),""))</f>
        <v>0</v>
      </c>
      <c r="L5044" s="39">
        <f>IF(Txn!$K2528="","","طرف مقابل — "&amp;Txn!$K2528)</f>
        <v>0</v>
      </c>
      <c r="N5044" s="42">
        <f>IF($D5044="",0,COUNTIF(BankAccts,$D5044))</f>
        <v>0</v>
      </c>
    </row>
    <row r="5045" spans="1:14">
      <c r="A5045" s="38">
        <f>IF(Txn!$B2529="","",Txn!$B2529)</f>
        <v>0</v>
      </c>
      <c r="B5045" s="38">
        <f>IF(Txn!$B2529="","",Txn!$C2529)</f>
        <v>0</v>
      </c>
      <c r="C5045" s="39">
        <f>IF(Txn!$B2529="","","تراکنش بانکی")</f>
        <v>0</v>
      </c>
      <c r="D5045" s="38">
        <f>IF(Txn!$B2529="","",IF(Txn!$X2529="","",Txn!$X2529))</f>
        <v>0</v>
      </c>
      <c r="E5045" s="39">
        <f>IF($D5045="","",IFERROR(VLOOKUP($D5045,AcctTbl,2,0),""))</f>
        <v>0</v>
      </c>
      <c r="F5045" s="39">
        <f>IF($D5045="","",IFERROR(VLOOKUP($D5045,AcctTbl,3,0),""))</f>
        <v>0</v>
      </c>
      <c r="G5045" s="39">
        <f>IF(Txn!$B2529="","",Txn!$D2529)</f>
        <v>0</v>
      </c>
      <c r="H5045" s="38">
        <f>IF(Txn!$B2529="","",Txn!$E2529)</f>
        <v>0</v>
      </c>
      <c r="I5045" s="40">
        <f>IF(Txn!$B2529="",0,Txn!$O2529)</f>
        <v>0</v>
      </c>
      <c r="J5045" s="40">
        <f>IF(Txn!$B2529="",0,Txn!$P2529)</f>
        <v>0</v>
      </c>
      <c r="K5045" s="41">
        <f>IF($A5045="","",IFERROR(VALUE(MID($A5045,6,2)),""))</f>
        <v>0</v>
      </c>
      <c r="L5045" s="39">
        <f>IF(Txn!$K2529="","",Txn!$K2529)</f>
        <v>0</v>
      </c>
      <c r="N5045" s="42">
        <f>IF($D5045="",0,COUNTIF(BankAccts,$D5045))</f>
        <v>0</v>
      </c>
    </row>
    <row r="5046" spans="1:14">
      <c r="A5046" s="38">
        <f>IF(Txn!$B2529="","",Txn!$B2529)</f>
        <v>0</v>
      </c>
      <c r="B5046" s="38">
        <f>IF(Txn!$B2529="","",Txn!$C2529)</f>
        <v>0</v>
      </c>
      <c r="C5046" s="39">
        <f>IF(Txn!$B2529="","","تراکنش بانکی")</f>
        <v>0</v>
      </c>
      <c r="D5046" s="38">
        <f>IF(Txn!$B2529="","",IF(IF(Txn!$U2529="TRF",Txn!$Y2529,Txn!$Z2529)="","",IF(Txn!$U2529="TRF",Txn!$Y2529,Txn!$Z2529)))</f>
        <v>0</v>
      </c>
      <c r="E5046" s="39">
        <f>IF($D5046="","",IFERROR(VLOOKUP($D5046,AcctTbl,2,0),""))</f>
        <v>0</v>
      </c>
      <c r="F5046" s="39">
        <f>IF($D5046="","",IFERROR(VLOOKUP($D5046,AcctTbl,3,0),""))</f>
        <v>0</v>
      </c>
      <c r="G5046" s="39">
        <f>IF(Txn!$B2529="","",Txn!$D2529)</f>
        <v>0</v>
      </c>
      <c r="H5046" s="38">
        <f>IF(Txn!$B2529="","",Txn!$E2529)</f>
        <v>0</v>
      </c>
      <c r="I5046" s="40">
        <f>IF(Txn!$B2529="",0,Txn!$Q2529)</f>
        <v>0</v>
      </c>
      <c r="J5046" s="40">
        <f>IF(Txn!$B2529="",0,Txn!$R2529)</f>
        <v>0</v>
      </c>
      <c r="K5046" s="41">
        <f>IF($A5046="","",IFERROR(VALUE(MID($A5046,6,2)),""))</f>
        <v>0</v>
      </c>
      <c r="L5046" s="39">
        <f>IF(Txn!$K2529="","","طرف مقابل — "&amp;Txn!$K2529)</f>
        <v>0</v>
      </c>
      <c r="N5046" s="42">
        <f>IF($D5046="",0,COUNTIF(BankAccts,$D5046))</f>
        <v>0</v>
      </c>
    </row>
    <row r="5047" spans="1:14">
      <c r="A5047" s="38">
        <f>IF(Txn!$B2530="","",Txn!$B2530)</f>
        <v>0</v>
      </c>
      <c r="B5047" s="38">
        <f>IF(Txn!$B2530="","",Txn!$C2530)</f>
        <v>0</v>
      </c>
      <c r="C5047" s="39">
        <f>IF(Txn!$B2530="","","تراکنش بانکی")</f>
        <v>0</v>
      </c>
      <c r="D5047" s="38">
        <f>IF(Txn!$B2530="","",IF(Txn!$X2530="","",Txn!$X2530))</f>
        <v>0</v>
      </c>
      <c r="E5047" s="39">
        <f>IF($D5047="","",IFERROR(VLOOKUP($D5047,AcctTbl,2,0),""))</f>
        <v>0</v>
      </c>
      <c r="F5047" s="39">
        <f>IF($D5047="","",IFERROR(VLOOKUP($D5047,AcctTbl,3,0),""))</f>
        <v>0</v>
      </c>
      <c r="G5047" s="39">
        <f>IF(Txn!$B2530="","",Txn!$D2530)</f>
        <v>0</v>
      </c>
      <c r="H5047" s="38">
        <f>IF(Txn!$B2530="","",Txn!$E2530)</f>
        <v>0</v>
      </c>
      <c r="I5047" s="40">
        <f>IF(Txn!$B2530="",0,Txn!$O2530)</f>
        <v>0</v>
      </c>
      <c r="J5047" s="40">
        <f>IF(Txn!$B2530="",0,Txn!$P2530)</f>
        <v>0</v>
      </c>
      <c r="K5047" s="41">
        <f>IF($A5047="","",IFERROR(VALUE(MID($A5047,6,2)),""))</f>
        <v>0</v>
      </c>
      <c r="L5047" s="39">
        <f>IF(Txn!$K2530="","",Txn!$K2530)</f>
        <v>0</v>
      </c>
      <c r="N5047" s="42">
        <f>IF($D5047="",0,COUNTIF(BankAccts,$D5047))</f>
        <v>0</v>
      </c>
    </row>
    <row r="5048" spans="1:14">
      <c r="A5048" s="38">
        <f>IF(Txn!$B2530="","",Txn!$B2530)</f>
        <v>0</v>
      </c>
      <c r="B5048" s="38">
        <f>IF(Txn!$B2530="","",Txn!$C2530)</f>
        <v>0</v>
      </c>
      <c r="C5048" s="39">
        <f>IF(Txn!$B2530="","","تراکنش بانکی")</f>
        <v>0</v>
      </c>
      <c r="D5048" s="38">
        <f>IF(Txn!$B2530="","",IF(IF(Txn!$U2530="TRF",Txn!$Y2530,Txn!$Z2530)="","",IF(Txn!$U2530="TRF",Txn!$Y2530,Txn!$Z2530)))</f>
        <v>0</v>
      </c>
      <c r="E5048" s="39">
        <f>IF($D5048="","",IFERROR(VLOOKUP($D5048,AcctTbl,2,0),""))</f>
        <v>0</v>
      </c>
      <c r="F5048" s="39">
        <f>IF($D5048="","",IFERROR(VLOOKUP($D5048,AcctTbl,3,0),""))</f>
        <v>0</v>
      </c>
      <c r="G5048" s="39">
        <f>IF(Txn!$B2530="","",Txn!$D2530)</f>
        <v>0</v>
      </c>
      <c r="H5048" s="38">
        <f>IF(Txn!$B2530="","",Txn!$E2530)</f>
        <v>0</v>
      </c>
      <c r="I5048" s="40">
        <f>IF(Txn!$B2530="",0,Txn!$Q2530)</f>
        <v>0</v>
      </c>
      <c r="J5048" s="40">
        <f>IF(Txn!$B2530="",0,Txn!$R2530)</f>
        <v>0</v>
      </c>
      <c r="K5048" s="41">
        <f>IF($A5048="","",IFERROR(VALUE(MID($A5048,6,2)),""))</f>
        <v>0</v>
      </c>
      <c r="L5048" s="39">
        <f>IF(Txn!$K2530="","","طرف مقابل — "&amp;Txn!$K2530)</f>
        <v>0</v>
      </c>
      <c r="N5048" s="42">
        <f>IF($D5048="",0,COUNTIF(BankAccts,$D5048))</f>
        <v>0</v>
      </c>
    </row>
    <row r="5049" spans="1:14">
      <c r="A5049" s="38">
        <f>IF(Txn!$B2531="","",Txn!$B2531)</f>
        <v>0</v>
      </c>
      <c r="B5049" s="38">
        <f>IF(Txn!$B2531="","",Txn!$C2531)</f>
        <v>0</v>
      </c>
      <c r="C5049" s="39">
        <f>IF(Txn!$B2531="","","تراکنش بانکی")</f>
        <v>0</v>
      </c>
      <c r="D5049" s="38">
        <f>IF(Txn!$B2531="","",IF(Txn!$X2531="","",Txn!$X2531))</f>
        <v>0</v>
      </c>
      <c r="E5049" s="39">
        <f>IF($D5049="","",IFERROR(VLOOKUP($D5049,AcctTbl,2,0),""))</f>
        <v>0</v>
      </c>
      <c r="F5049" s="39">
        <f>IF($D5049="","",IFERROR(VLOOKUP($D5049,AcctTbl,3,0),""))</f>
        <v>0</v>
      </c>
      <c r="G5049" s="39">
        <f>IF(Txn!$B2531="","",Txn!$D2531)</f>
        <v>0</v>
      </c>
      <c r="H5049" s="38">
        <f>IF(Txn!$B2531="","",Txn!$E2531)</f>
        <v>0</v>
      </c>
      <c r="I5049" s="40">
        <f>IF(Txn!$B2531="",0,Txn!$O2531)</f>
        <v>0</v>
      </c>
      <c r="J5049" s="40">
        <f>IF(Txn!$B2531="",0,Txn!$P2531)</f>
        <v>0</v>
      </c>
      <c r="K5049" s="41">
        <f>IF($A5049="","",IFERROR(VALUE(MID($A5049,6,2)),""))</f>
        <v>0</v>
      </c>
      <c r="L5049" s="39">
        <f>IF(Txn!$K2531="","",Txn!$K2531)</f>
        <v>0</v>
      </c>
      <c r="N5049" s="42">
        <f>IF($D5049="",0,COUNTIF(BankAccts,$D5049))</f>
        <v>0</v>
      </c>
    </row>
    <row r="5050" spans="1:14">
      <c r="A5050" s="38">
        <f>IF(Txn!$B2531="","",Txn!$B2531)</f>
        <v>0</v>
      </c>
      <c r="B5050" s="38">
        <f>IF(Txn!$B2531="","",Txn!$C2531)</f>
        <v>0</v>
      </c>
      <c r="C5050" s="39">
        <f>IF(Txn!$B2531="","","تراکنش بانکی")</f>
        <v>0</v>
      </c>
      <c r="D5050" s="38">
        <f>IF(Txn!$B2531="","",IF(IF(Txn!$U2531="TRF",Txn!$Y2531,Txn!$Z2531)="","",IF(Txn!$U2531="TRF",Txn!$Y2531,Txn!$Z2531)))</f>
        <v>0</v>
      </c>
      <c r="E5050" s="39">
        <f>IF($D5050="","",IFERROR(VLOOKUP($D5050,AcctTbl,2,0),""))</f>
        <v>0</v>
      </c>
      <c r="F5050" s="39">
        <f>IF($D5050="","",IFERROR(VLOOKUP($D5050,AcctTbl,3,0),""))</f>
        <v>0</v>
      </c>
      <c r="G5050" s="39">
        <f>IF(Txn!$B2531="","",Txn!$D2531)</f>
        <v>0</v>
      </c>
      <c r="H5050" s="38">
        <f>IF(Txn!$B2531="","",Txn!$E2531)</f>
        <v>0</v>
      </c>
      <c r="I5050" s="40">
        <f>IF(Txn!$B2531="",0,Txn!$Q2531)</f>
        <v>0</v>
      </c>
      <c r="J5050" s="40">
        <f>IF(Txn!$B2531="",0,Txn!$R2531)</f>
        <v>0</v>
      </c>
      <c r="K5050" s="41">
        <f>IF($A5050="","",IFERROR(VALUE(MID($A5050,6,2)),""))</f>
        <v>0</v>
      </c>
      <c r="L5050" s="39">
        <f>IF(Txn!$K2531="","","طرف مقابل — "&amp;Txn!$K2531)</f>
        <v>0</v>
      </c>
      <c r="N5050" s="42">
        <f>IF($D5050="",0,COUNTIF(BankAccts,$D5050))</f>
        <v>0</v>
      </c>
    </row>
    <row r="5051" spans="1:14">
      <c r="A5051" s="38">
        <f>IF(Txn!$B2532="","",Txn!$B2532)</f>
        <v>0</v>
      </c>
      <c r="B5051" s="38">
        <f>IF(Txn!$B2532="","",Txn!$C2532)</f>
        <v>0</v>
      </c>
      <c r="C5051" s="39">
        <f>IF(Txn!$B2532="","","تراکنش بانکی")</f>
        <v>0</v>
      </c>
      <c r="D5051" s="38">
        <f>IF(Txn!$B2532="","",IF(Txn!$X2532="","",Txn!$X2532))</f>
        <v>0</v>
      </c>
      <c r="E5051" s="39">
        <f>IF($D5051="","",IFERROR(VLOOKUP($D5051,AcctTbl,2,0),""))</f>
        <v>0</v>
      </c>
      <c r="F5051" s="39">
        <f>IF($D5051="","",IFERROR(VLOOKUP($D5051,AcctTbl,3,0),""))</f>
        <v>0</v>
      </c>
      <c r="G5051" s="39">
        <f>IF(Txn!$B2532="","",Txn!$D2532)</f>
        <v>0</v>
      </c>
      <c r="H5051" s="38">
        <f>IF(Txn!$B2532="","",Txn!$E2532)</f>
        <v>0</v>
      </c>
      <c r="I5051" s="40">
        <f>IF(Txn!$B2532="",0,Txn!$O2532)</f>
        <v>0</v>
      </c>
      <c r="J5051" s="40">
        <f>IF(Txn!$B2532="",0,Txn!$P2532)</f>
        <v>0</v>
      </c>
      <c r="K5051" s="41">
        <f>IF($A5051="","",IFERROR(VALUE(MID($A5051,6,2)),""))</f>
        <v>0</v>
      </c>
      <c r="L5051" s="39">
        <f>IF(Txn!$K2532="","",Txn!$K2532)</f>
        <v>0</v>
      </c>
      <c r="N5051" s="42">
        <f>IF($D5051="",0,COUNTIF(BankAccts,$D5051))</f>
        <v>0</v>
      </c>
    </row>
    <row r="5052" spans="1:14">
      <c r="A5052" s="38">
        <f>IF(Txn!$B2532="","",Txn!$B2532)</f>
        <v>0</v>
      </c>
      <c r="B5052" s="38">
        <f>IF(Txn!$B2532="","",Txn!$C2532)</f>
        <v>0</v>
      </c>
      <c r="C5052" s="39">
        <f>IF(Txn!$B2532="","","تراکنش بانکی")</f>
        <v>0</v>
      </c>
      <c r="D5052" s="38">
        <f>IF(Txn!$B2532="","",IF(IF(Txn!$U2532="TRF",Txn!$Y2532,Txn!$Z2532)="","",IF(Txn!$U2532="TRF",Txn!$Y2532,Txn!$Z2532)))</f>
        <v>0</v>
      </c>
      <c r="E5052" s="39">
        <f>IF($D5052="","",IFERROR(VLOOKUP($D5052,AcctTbl,2,0),""))</f>
        <v>0</v>
      </c>
      <c r="F5052" s="39">
        <f>IF($D5052="","",IFERROR(VLOOKUP($D5052,AcctTbl,3,0),""))</f>
        <v>0</v>
      </c>
      <c r="G5052" s="39">
        <f>IF(Txn!$B2532="","",Txn!$D2532)</f>
        <v>0</v>
      </c>
      <c r="H5052" s="38">
        <f>IF(Txn!$B2532="","",Txn!$E2532)</f>
        <v>0</v>
      </c>
      <c r="I5052" s="40">
        <f>IF(Txn!$B2532="",0,Txn!$Q2532)</f>
        <v>0</v>
      </c>
      <c r="J5052" s="40">
        <f>IF(Txn!$B2532="",0,Txn!$R2532)</f>
        <v>0</v>
      </c>
      <c r="K5052" s="41">
        <f>IF($A5052="","",IFERROR(VALUE(MID($A5052,6,2)),""))</f>
        <v>0</v>
      </c>
      <c r="L5052" s="39">
        <f>IF(Txn!$K2532="","","طرف مقابل — "&amp;Txn!$K2532)</f>
        <v>0</v>
      </c>
      <c r="N5052" s="42">
        <f>IF($D5052="",0,COUNTIF(BankAccts,$D5052))</f>
        <v>0</v>
      </c>
    </row>
    <row r="5053" spans="1:14">
      <c r="A5053" s="38">
        <f>IF(Txn!$B2533="","",Txn!$B2533)</f>
        <v>0</v>
      </c>
      <c r="B5053" s="38">
        <f>IF(Txn!$B2533="","",Txn!$C2533)</f>
        <v>0</v>
      </c>
      <c r="C5053" s="39">
        <f>IF(Txn!$B2533="","","تراکنش بانکی")</f>
        <v>0</v>
      </c>
      <c r="D5053" s="38">
        <f>IF(Txn!$B2533="","",IF(Txn!$X2533="","",Txn!$X2533))</f>
        <v>0</v>
      </c>
      <c r="E5053" s="39">
        <f>IF($D5053="","",IFERROR(VLOOKUP($D5053,AcctTbl,2,0),""))</f>
        <v>0</v>
      </c>
      <c r="F5053" s="39">
        <f>IF($D5053="","",IFERROR(VLOOKUP($D5053,AcctTbl,3,0),""))</f>
        <v>0</v>
      </c>
      <c r="G5053" s="39">
        <f>IF(Txn!$B2533="","",Txn!$D2533)</f>
        <v>0</v>
      </c>
      <c r="H5053" s="38">
        <f>IF(Txn!$B2533="","",Txn!$E2533)</f>
        <v>0</v>
      </c>
      <c r="I5053" s="40">
        <f>IF(Txn!$B2533="",0,Txn!$O2533)</f>
        <v>0</v>
      </c>
      <c r="J5053" s="40">
        <f>IF(Txn!$B2533="",0,Txn!$P2533)</f>
        <v>0</v>
      </c>
      <c r="K5053" s="41">
        <f>IF($A5053="","",IFERROR(VALUE(MID($A5053,6,2)),""))</f>
        <v>0</v>
      </c>
      <c r="L5053" s="39">
        <f>IF(Txn!$K2533="","",Txn!$K2533)</f>
        <v>0</v>
      </c>
      <c r="N5053" s="42">
        <f>IF($D5053="",0,COUNTIF(BankAccts,$D5053))</f>
        <v>0</v>
      </c>
    </row>
    <row r="5054" spans="1:14">
      <c r="A5054" s="38">
        <f>IF(Txn!$B2533="","",Txn!$B2533)</f>
        <v>0</v>
      </c>
      <c r="B5054" s="38">
        <f>IF(Txn!$B2533="","",Txn!$C2533)</f>
        <v>0</v>
      </c>
      <c r="C5054" s="39">
        <f>IF(Txn!$B2533="","","تراکنش بانکی")</f>
        <v>0</v>
      </c>
      <c r="D5054" s="38">
        <f>IF(Txn!$B2533="","",IF(IF(Txn!$U2533="TRF",Txn!$Y2533,Txn!$Z2533)="","",IF(Txn!$U2533="TRF",Txn!$Y2533,Txn!$Z2533)))</f>
        <v>0</v>
      </c>
      <c r="E5054" s="39">
        <f>IF($D5054="","",IFERROR(VLOOKUP($D5054,AcctTbl,2,0),""))</f>
        <v>0</v>
      </c>
      <c r="F5054" s="39">
        <f>IF($D5054="","",IFERROR(VLOOKUP($D5054,AcctTbl,3,0),""))</f>
        <v>0</v>
      </c>
      <c r="G5054" s="39">
        <f>IF(Txn!$B2533="","",Txn!$D2533)</f>
        <v>0</v>
      </c>
      <c r="H5054" s="38">
        <f>IF(Txn!$B2533="","",Txn!$E2533)</f>
        <v>0</v>
      </c>
      <c r="I5054" s="40">
        <f>IF(Txn!$B2533="",0,Txn!$Q2533)</f>
        <v>0</v>
      </c>
      <c r="J5054" s="40">
        <f>IF(Txn!$B2533="",0,Txn!$R2533)</f>
        <v>0</v>
      </c>
      <c r="K5054" s="41">
        <f>IF($A5054="","",IFERROR(VALUE(MID($A5054,6,2)),""))</f>
        <v>0</v>
      </c>
      <c r="L5054" s="39">
        <f>IF(Txn!$K2533="","","طرف مقابل — "&amp;Txn!$K2533)</f>
        <v>0</v>
      </c>
      <c r="N5054" s="42">
        <f>IF($D5054="",0,COUNTIF(BankAccts,$D5054))</f>
        <v>0</v>
      </c>
    </row>
    <row r="5055" spans="1:14">
      <c r="A5055" s="38">
        <f>IF(Txn!$B2534="","",Txn!$B2534)</f>
        <v>0</v>
      </c>
      <c r="B5055" s="38">
        <f>IF(Txn!$B2534="","",Txn!$C2534)</f>
        <v>0</v>
      </c>
      <c r="C5055" s="39">
        <f>IF(Txn!$B2534="","","تراکنش بانکی")</f>
        <v>0</v>
      </c>
      <c r="D5055" s="38">
        <f>IF(Txn!$B2534="","",IF(Txn!$X2534="","",Txn!$X2534))</f>
        <v>0</v>
      </c>
      <c r="E5055" s="39">
        <f>IF($D5055="","",IFERROR(VLOOKUP($D5055,AcctTbl,2,0),""))</f>
        <v>0</v>
      </c>
      <c r="F5055" s="39">
        <f>IF($D5055="","",IFERROR(VLOOKUP($D5055,AcctTbl,3,0),""))</f>
        <v>0</v>
      </c>
      <c r="G5055" s="39">
        <f>IF(Txn!$B2534="","",Txn!$D2534)</f>
        <v>0</v>
      </c>
      <c r="H5055" s="38">
        <f>IF(Txn!$B2534="","",Txn!$E2534)</f>
        <v>0</v>
      </c>
      <c r="I5055" s="40">
        <f>IF(Txn!$B2534="",0,Txn!$O2534)</f>
        <v>0</v>
      </c>
      <c r="J5055" s="40">
        <f>IF(Txn!$B2534="",0,Txn!$P2534)</f>
        <v>0</v>
      </c>
      <c r="K5055" s="41">
        <f>IF($A5055="","",IFERROR(VALUE(MID($A5055,6,2)),""))</f>
        <v>0</v>
      </c>
      <c r="L5055" s="39">
        <f>IF(Txn!$K2534="","",Txn!$K2534)</f>
        <v>0</v>
      </c>
      <c r="N5055" s="42">
        <f>IF($D5055="",0,COUNTIF(BankAccts,$D5055))</f>
        <v>0</v>
      </c>
    </row>
    <row r="5056" spans="1:14">
      <c r="A5056" s="38">
        <f>IF(Txn!$B2534="","",Txn!$B2534)</f>
        <v>0</v>
      </c>
      <c r="B5056" s="38">
        <f>IF(Txn!$B2534="","",Txn!$C2534)</f>
        <v>0</v>
      </c>
      <c r="C5056" s="39">
        <f>IF(Txn!$B2534="","","تراکنش بانکی")</f>
        <v>0</v>
      </c>
      <c r="D5056" s="38">
        <f>IF(Txn!$B2534="","",IF(IF(Txn!$U2534="TRF",Txn!$Y2534,Txn!$Z2534)="","",IF(Txn!$U2534="TRF",Txn!$Y2534,Txn!$Z2534)))</f>
        <v>0</v>
      </c>
      <c r="E5056" s="39">
        <f>IF($D5056="","",IFERROR(VLOOKUP($D5056,AcctTbl,2,0),""))</f>
        <v>0</v>
      </c>
      <c r="F5056" s="39">
        <f>IF($D5056="","",IFERROR(VLOOKUP($D5056,AcctTbl,3,0),""))</f>
        <v>0</v>
      </c>
      <c r="G5056" s="39">
        <f>IF(Txn!$B2534="","",Txn!$D2534)</f>
        <v>0</v>
      </c>
      <c r="H5056" s="38">
        <f>IF(Txn!$B2534="","",Txn!$E2534)</f>
        <v>0</v>
      </c>
      <c r="I5056" s="40">
        <f>IF(Txn!$B2534="",0,Txn!$Q2534)</f>
        <v>0</v>
      </c>
      <c r="J5056" s="40">
        <f>IF(Txn!$B2534="",0,Txn!$R2534)</f>
        <v>0</v>
      </c>
      <c r="K5056" s="41">
        <f>IF($A5056="","",IFERROR(VALUE(MID($A5056,6,2)),""))</f>
        <v>0</v>
      </c>
      <c r="L5056" s="39">
        <f>IF(Txn!$K2534="","","طرف مقابل — "&amp;Txn!$K2534)</f>
        <v>0</v>
      </c>
      <c r="N5056" s="42">
        <f>IF($D5056="",0,COUNTIF(BankAccts,$D5056))</f>
        <v>0</v>
      </c>
    </row>
    <row r="5057" spans="1:14">
      <c r="A5057" s="38">
        <f>IF(Txn!$B2535="","",Txn!$B2535)</f>
        <v>0</v>
      </c>
      <c r="B5057" s="38">
        <f>IF(Txn!$B2535="","",Txn!$C2535)</f>
        <v>0</v>
      </c>
      <c r="C5057" s="39">
        <f>IF(Txn!$B2535="","","تراکنش بانکی")</f>
        <v>0</v>
      </c>
      <c r="D5057" s="38">
        <f>IF(Txn!$B2535="","",IF(Txn!$X2535="","",Txn!$X2535))</f>
        <v>0</v>
      </c>
      <c r="E5057" s="39">
        <f>IF($D5057="","",IFERROR(VLOOKUP($D5057,AcctTbl,2,0),""))</f>
        <v>0</v>
      </c>
      <c r="F5057" s="39">
        <f>IF($D5057="","",IFERROR(VLOOKUP($D5057,AcctTbl,3,0),""))</f>
        <v>0</v>
      </c>
      <c r="G5057" s="39">
        <f>IF(Txn!$B2535="","",Txn!$D2535)</f>
        <v>0</v>
      </c>
      <c r="H5057" s="38">
        <f>IF(Txn!$B2535="","",Txn!$E2535)</f>
        <v>0</v>
      </c>
      <c r="I5057" s="40">
        <f>IF(Txn!$B2535="",0,Txn!$O2535)</f>
        <v>0</v>
      </c>
      <c r="J5057" s="40">
        <f>IF(Txn!$B2535="",0,Txn!$P2535)</f>
        <v>0</v>
      </c>
      <c r="K5057" s="41">
        <f>IF($A5057="","",IFERROR(VALUE(MID($A5057,6,2)),""))</f>
        <v>0</v>
      </c>
      <c r="L5057" s="39">
        <f>IF(Txn!$K2535="","",Txn!$K2535)</f>
        <v>0</v>
      </c>
      <c r="N5057" s="42">
        <f>IF($D5057="",0,COUNTIF(BankAccts,$D5057))</f>
        <v>0</v>
      </c>
    </row>
    <row r="5058" spans="1:14">
      <c r="A5058" s="38">
        <f>IF(Txn!$B2535="","",Txn!$B2535)</f>
        <v>0</v>
      </c>
      <c r="B5058" s="38">
        <f>IF(Txn!$B2535="","",Txn!$C2535)</f>
        <v>0</v>
      </c>
      <c r="C5058" s="39">
        <f>IF(Txn!$B2535="","","تراکنش بانکی")</f>
        <v>0</v>
      </c>
      <c r="D5058" s="38">
        <f>IF(Txn!$B2535="","",IF(IF(Txn!$U2535="TRF",Txn!$Y2535,Txn!$Z2535)="","",IF(Txn!$U2535="TRF",Txn!$Y2535,Txn!$Z2535)))</f>
        <v>0</v>
      </c>
      <c r="E5058" s="39">
        <f>IF($D5058="","",IFERROR(VLOOKUP($D5058,AcctTbl,2,0),""))</f>
        <v>0</v>
      </c>
      <c r="F5058" s="39">
        <f>IF($D5058="","",IFERROR(VLOOKUP($D5058,AcctTbl,3,0),""))</f>
        <v>0</v>
      </c>
      <c r="G5058" s="39">
        <f>IF(Txn!$B2535="","",Txn!$D2535)</f>
        <v>0</v>
      </c>
      <c r="H5058" s="38">
        <f>IF(Txn!$B2535="","",Txn!$E2535)</f>
        <v>0</v>
      </c>
      <c r="I5058" s="40">
        <f>IF(Txn!$B2535="",0,Txn!$Q2535)</f>
        <v>0</v>
      </c>
      <c r="J5058" s="40">
        <f>IF(Txn!$B2535="",0,Txn!$R2535)</f>
        <v>0</v>
      </c>
      <c r="K5058" s="41">
        <f>IF($A5058="","",IFERROR(VALUE(MID($A5058,6,2)),""))</f>
        <v>0</v>
      </c>
      <c r="L5058" s="39">
        <f>IF(Txn!$K2535="","","طرف مقابل — "&amp;Txn!$K2535)</f>
        <v>0</v>
      </c>
      <c r="N5058" s="42">
        <f>IF($D5058="",0,COUNTIF(BankAccts,$D5058))</f>
        <v>0</v>
      </c>
    </row>
    <row r="5059" spans="1:14">
      <c r="A5059" s="38">
        <f>IF(Txn!$B2536="","",Txn!$B2536)</f>
        <v>0</v>
      </c>
      <c r="B5059" s="38">
        <f>IF(Txn!$B2536="","",Txn!$C2536)</f>
        <v>0</v>
      </c>
      <c r="C5059" s="39">
        <f>IF(Txn!$B2536="","","تراکنش بانکی")</f>
        <v>0</v>
      </c>
      <c r="D5059" s="38">
        <f>IF(Txn!$B2536="","",IF(Txn!$X2536="","",Txn!$X2536))</f>
        <v>0</v>
      </c>
      <c r="E5059" s="39">
        <f>IF($D5059="","",IFERROR(VLOOKUP($D5059,AcctTbl,2,0),""))</f>
        <v>0</v>
      </c>
      <c r="F5059" s="39">
        <f>IF($D5059="","",IFERROR(VLOOKUP($D5059,AcctTbl,3,0),""))</f>
        <v>0</v>
      </c>
      <c r="G5059" s="39">
        <f>IF(Txn!$B2536="","",Txn!$D2536)</f>
        <v>0</v>
      </c>
      <c r="H5059" s="38">
        <f>IF(Txn!$B2536="","",Txn!$E2536)</f>
        <v>0</v>
      </c>
      <c r="I5059" s="40">
        <f>IF(Txn!$B2536="",0,Txn!$O2536)</f>
        <v>0</v>
      </c>
      <c r="J5059" s="40">
        <f>IF(Txn!$B2536="",0,Txn!$P2536)</f>
        <v>0</v>
      </c>
      <c r="K5059" s="41">
        <f>IF($A5059="","",IFERROR(VALUE(MID($A5059,6,2)),""))</f>
        <v>0</v>
      </c>
      <c r="L5059" s="39">
        <f>IF(Txn!$K2536="","",Txn!$K2536)</f>
        <v>0</v>
      </c>
      <c r="N5059" s="42">
        <f>IF($D5059="",0,COUNTIF(BankAccts,$D5059))</f>
        <v>0</v>
      </c>
    </row>
    <row r="5060" spans="1:14">
      <c r="A5060" s="38">
        <f>IF(Txn!$B2536="","",Txn!$B2536)</f>
        <v>0</v>
      </c>
      <c r="B5060" s="38">
        <f>IF(Txn!$B2536="","",Txn!$C2536)</f>
        <v>0</v>
      </c>
      <c r="C5060" s="39">
        <f>IF(Txn!$B2536="","","تراکنش بانکی")</f>
        <v>0</v>
      </c>
      <c r="D5060" s="38">
        <f>IF(Txn!$B2536="","",IF(IF(Txn!$U2536="TRF",Txn!$Y2536,Txn!$Z2536)="","",IF(Txn!$U2536="TRF",Txn!$Y2536,Txn!$Z2536)))</f>
        <v>0</v>
      </c>
      <c r="E5060" s="39">
        <f>IF($D5060="","",IFERROR(VLOOKUP($D5060,AcctTbl,2,0),""))</f>
        <v>0</v>
      </c>
      <c r="F5060" s="39">
        <f>IF($D5060="","",IFERROR(VLOOKUP($D5060,AcctTbl,3,0),""))</f>
        <v>0</v>
      </c>
      <c r="G5060" s="39">
        <f>IF(Txn!$B2536="","",Txn!$D2536)</f>
        <v>0</v>
      </c>
      <c r="H5060" s="38">
        <f>IF(Txn!$B2536="","",Txn!$E2536)</f>
        <v>0</v>
      </c>
      <c r="I5060" s="40">
        <f>IF(Txn!$B2536="",0,Txn!$Q2536)</f>
        <v>0</v>
      </c>
      <c r="J5060" s="40">
        <f>IF(Txn!$B2536="",0,Txn!$R2536)</f>
        <v>0</v>
      </c>
      <c r="K5060" s="41">
        <f>IF($A5060="","",IFERROR(VALUE(MID($A5060,6,2)),""))</f>
        <v>0</v>
      </c>
      <c r="L5060" s="39">
        <f>IF(Txn!$K2536="","","طرف مقابل — "&amp;Txn!$K2536)</f>
        <v>0</v>
      </c>
      <c r="N5060" s="42">
        <f>IF($D5060="",0,COUNTIF(BankAccts,$D5060))</f>
        <v>0</v>
      </c>
    </row>
    <row r="5061" spans="1:14">
      <c r="A5061" s="38">
        <f>IF(Txn!$B2537="","",Txn!$B2537)</f>
        <v>0</v>
      </c>
      <c r="B5061" s="38">
        <f>IF(Txn!$B2537="","",Txn!$C2537)</f>
        <v>0</v>
      </c>
      <c r="C5061" s="39">
        <f>IF(Txn!$B2537="","","تراکنش بانکی")</f>
        <v>0</v>
      </c>
      <c r="D5061" s="38">
        <f>IF(Txn!$B2537="","",IF(Txn!$X2537="","",Txn!$X2537))</f>
        <v>0</v>
      </c>
      <c r="E5061" s="39">
        <f>IF($D5061="","",IFERROR(VLOOKUP($D5061,AcctTbl,2,0),""))</f>
        <v>0</v>
      </c>
      <c r="F5061" s="39">
        <f>IF($D5061="","",IFERROR(VLOOKUP($D5061,AcctTbl,3,0),""))</f>
        <v>0</v>
      </c>
      <c r="G5061" s="39">
        <f>IF(Txn!$B2537="","",Txn!$D2537)</f>
        <v>0</v>
      </c>
      <c r="H5061" s="38">
        <f>IF(Txn!$B2537="","",Txn!$E2537)</f>
        <v>0</v>
      </c>
      <c r="I5061" s="40">
        <f>IF(Txn!$B2537="",0,Txn!$O2537)</f>
        <v>0</v>
      </c>
      <c r="J5061" s="40">
        <f>IF(Txn!$B2537="",0,Txn!$P2537)</f>
        <v>0</v>
      </c>
      <c r="K5061" s="41">
        <f>IF($A5061="","",IFERROR(VALUE(MID($A5061,6,2)),""))</f>
        <v>0</v>
      </c>
      <c r="L5061" s="39">
        <f>IF(Txn!$K2537="","",Txn!$K2537)</f>
        <v>0</v>
      </c>
      <c r="N5061" s="42">
        <f>IF($D5061="",0,COUNTIF(BankAccts,$D5061))</f>
        <v>0</v>
      </c>
    </row>
    <row r="5062" spans="1:14">
      <c r="A5062" s="38">
        <f>IF(Txn!$B2537="","",Txn!$B2537)</f>
        <v>0</v>
      </c>
      <c r="B5062" s="38">
        <f>IF(Txn!$B2537="","",Txn!$C2537)</f>
        <v>0</v>
      </c>
      <c r="C5062" s="39">
        <f>IF(Txn!$B2537="","","تراکنش بانکی")</f>
        <v>0</v>
      </c>
      <c r="D5062" s="38">
        <f>IF(Txn!$B2537="","",IF(IF(Txn!$U2537="TRF",Txn!$Y2537,Txn!$Z2537)="","",IF(Txn!$U2537="TRF",Txn!$Y2537,Txn!$Z2537)))</f>
        <v>0</v>
      </c>
      <c r="E5062" s="39">
        <f>IF($D5062="","",IFERROR(VLOOKUP($D5062,AcctTbl,2,0),""))</f>
        <v>0</v>
      </c>
      <c r="F5062" s="39">
        <f>IF($D5062="","",IFERROR(VLOOKUP($D5062,AcctTbl,3,0),""))</f>
        <v>0</v>
      </c>
      <c r="G5062" s="39">
        <f>IF(Txn!$B2537="","",Txn!$D2537)</f>
        <v>0</v>
      </c>
      <c r="H5062" s="38">
        <f>IF(Txn!$B2537="","",Txn!$E2537)</f>
        <v>0</v>
      </c>
      <c r="I5062" s="40">
        <f>IF(Txn!$B2537="",0,Txn!$Q2537)</f>
        <v>0</v>
      </c>
      <c r="J5062" s="40">
        <f>IF(Txn!$B2537="",0,Txn!$R2537)</f>
        <v>0</v>
      </c>
      <c r="K5062" s="41">
        <f>IF($A5062="","",IFERROR(VALUE(MID($A5062,6,2)),""))</f>
        <v>0</v>
      </c>
      <c r="L5062" s="39">
        <f>IF(Txn!$K2537="","","طرف مقابل — "&amp;Txn!$K2537)</f>
        <v>0</v>
      </c>
      <c r="N5062" s="42">
        <f>IF($D5062="",0,COUNTIF(BankAccts,$D5062))</f>
        <v>0</v>
      </c>
    </row>
    <row r="5063" spans="1:14">
      <c r="A5063" s="38">
        <f>IF(Txn!$B2538="","",Txn!$B2538)</f>
        <v>0</v>
      </c>
      <c r="B5063" s="38">
        <f>IF(Txn!$B2538="","",Txn!$C2538)</f>
        <v>0</v>
      </c>
      <c r="C5063" s="39">
        <f>IF(Txn!$B2538="","","تراکنش بانکی")</f>
        <v>0</v>
      </c>
      <c r="D5063" s="38">
        <f>IF(Txn!$B2538="","",IF(Txn!$X2538="","",Txn!$X2538))</f>
        <v>0</v>
      </c>
      <c r="E5063" s="39">
        <f>IF($D5063="","",IFERROR(VLOOKUP($D5063,AcctTbl,2,0),""))</f>
        <v>0</v>
      </c>
      <c r="F5063" s="39">
        <f>IF($D5063="","",IFERROR(VLOOKUP($D5063,AcctTbl,3,0),""))</f>
        <v>0</v>
      </c>
      <c r="G5063" s="39">
        <f>IF(Txn!$B2538="","",Txn!$D2538)</f>
        <v>0</v>
      </c>
      <c r="H5063" s="38">
        <f>IF(Txn!$B2538="","",Txn!$E2538)</f>
        <v>0</v>
      </c>
      <c r="I5063" s="40">
        <f>IF(Txn!$B2538="",0,Txn!$O2538)</f>
        <v>0</v>
      </c>
      <c r="J5063" s="40">
        <f>IF(Txn!$B2538="",0,Txn!$P2538)</f>
        <v>0</v>
      </c>
      <c r="K5063" s="41">
        <f>IF($A5063="","",IFERROR(VALUE(MID($A5063,6,2)),""))</f>
        <v>0</v>
      </c>
      <c r="L5063" s="39">
        <f>IF(Txn!$K2538="","",Txn!$K2538)</f>
        <v>0</v>
      </c>
      <c r="N5063" s="42">
        <f>IF($D5063="",0,COUNTIF(BankAccts,$D5063))</f>
        <v>0</v>
      </c>
    </row>
    <row r="5064" spans="1:14">
      <c r="A5064" s="38">
        <f>IF(Txn!$B2538="","",Txn!$B2538)</f>
        <v>0</v>
      </c>
      <c r="B5064" s="38">
        <f>IF(Txn!$B2538="","",Txn!$C2538)</f>
        <v>0</v>
      </c>
      <c r="C5064" s="39">
        <f>IF(Txn!$B2538="","","تراکنش بانکی")</f>
        <v>0</v>
      </c>
      <c r="D5064" s="38">
        <f>IF(Txn!$B2538="","",IF(IF(Txn!$U2538="TRF",Txn!$Y2538,Txn!$Z2538)="","",IF(Txn!$U2538="TRF",Txn!$Y2538,Txn!$Z2538)))</f>
        <v>0</v>
      </c>
      <c r="E5064" s="39">
        <f>IF($D5064="","",IFERROR(VLOOKUP($D5064,AcctTbl,2,0),""))</f>
        <v>0</v>
      </c>
      <c r="F5064" s="39">
        <f>IF($D5064="","",IFERROR(VLOOKUP($D5064,AcctTbl,3,0),""))</f>
        <v>0</v>
      </c>
      <c r="G5064" s="39">
        <f>IF(Txn!$B2538="","",Txn!$D2538)</f>
        <v>0</v>
      </c>
      <c r="H5064" s="38">
        <f>IF(Txn!$B2538="","",Txn!$E2538)</f>
        <v>0</v>
      </c>
      <c r="I5064" s="40">
        <f>IF(Txn!$B2538="",0,Txn!$Q2538)</f>
        <v>0</v>
      </c>
      <c r="J5064" s="40">
        <f>IF(Txn!$B2538="",0,Txn!$R2538)</f>
        <v>0</v>
      </c>
      <c r="K5064" s="41">
        <f>IF($A5064="","",IFERROR(VALUE(MID($A5064,6,2)),""))</f>
        <v>0</v>
      </c>
      <c r="L5064" s="39">
        <f>IF(Txn!$K2538="","","طرف مقابل — "&amp;Txn!$K2538)</f>
        <v>0</v>
      </c>
      <c r="N5064" s="42">
        <f>IF($D5064="",0,COUNTIF(BankAccts,$D5064))</f>
        <v>0</v>
      </c>
    </row>
    <row r="5065" spans="1:14">
      <c r="A5065" s="38">
        <f>IF(Txn!$B2539="","",Txn!$B2539)</f>
        <v>0</v>
      </c>
      <c r="B5065" s="38">
        <f>IF(Txn!$B2539="","",Txn!$C2539)</f>
        <v>0</v>
      </c>
      <c r="C5065" s="39">
        <f>IF(Txn!$B2539="","","تراکنش بانکی")</f>
        <v>0</v>
      </c>
      <c r="D5065" s="38">
        <f>IF(Txn!$B2539="","",IF(Txn!$X2539="","",Txn!$X2539))</f>
        <v>0</v>
      </c>
      <c r="E5065" s="39">
        <f>IF($D5065="","",IFERROR(VLOOKUP($D5065,AcctTbl,2,0),""))</f>
        <v>0</v>
      </c>
      <c r="F5065" s="39">
        <f>IF($D5065="","",IFERROR(VLOOKUP($D5065,AcctTbl,3,0),""))</f>
        <v>0</v>
      </c>
      <c r="G5065" s="39">
        <f>IF(Txn!$B2539="","",Txn!$D2539)</f>
        <v>0</v>
      </c>
      <c r="H5065" s="38">
        <f>IF(Txn!$B2539="","",Txn!$E2539)</f>
        <v>0</v>
      </c>
      <c r="I5065" s="40">
        <f>IF(Txn!$B2539="",0,Txn!$O2539)</f>
        <v>0</v>
      </c>
      <c r="J5065" s="40">
        <f>IF(Txn!$B2539="",0,Txn!$P2539)</f>
        <v>0</v>
      </c>
      <c r="K5065" s="41">
        <f>IF($A5065="","",IFERROR(VALUE(MID($A5065,6,2)),""))</f>
        <v>0</v>
      </c>
      <c r="L5065" s="39">
        <f>IF(Txn!$K2539="","",Txn!$K2539)</f>
        <v>0</v>
      </c>
      <c r="N5065" s="42">
        <f>IF($D5065="",0,COUNTIF(BankAccts,$D5065))</f>
        <v>0</v>
      </c>
    </row>
    <row r="5066" spans="1:14">
      <c r="A5066" s="38">
        <f>IF(Txn!$B2539="","",Txn!$B2539)</f>
        <v>0</v>
      </c>
      <c r="B5066" s="38">
        <f>IF(Txn!$B2539="","",Txn!$C2539)</f>
        <v>0</v>
      </c>
      <c r="C5066" s="39">
        <f>IF(Txn!$B2539="","","تراکنش بانکی")</f>
        <v>0</v>
      </c>
      <c r="D5066" s="38">
        <f>IF(Txn!$B2539="","",IF(IF(Txn!$U2539="TRF",Txn!$Y2539,Txn!$Z2539)="","",IF(Txn!$U2539="TRF",Txn!$Y2539,Txn!$Z2539)))</f>
        <v>0</v>
      </c>
      <c r="E5066" s="39">
        <f>IF($D5066="","",IFERROR(VLOOKUP($D5066,AcctTbl,2,0),""))</f>
        <v>0</v>
      </c>
      <c r="F5066" s="39">
        <f>IF($D5066="","",IFERROR(VLOOKUP($D5066,AcctTbl,3,0),""))</f>
        <v>0</v>
      </c>
      <c r="G5066" s="39">
        <f>IF(Txn!$B2539="","",Txn!$D2539)</f>
        <v>0</v>
      </c>
      <c r="H5066" s="38">
        <f>IF(Txn!$B2539="","",Txn!$E2539)</f>
        <v>0</v>
      </c>
      <c r="I5066" s="40">
        <f>IF(Txn!$B2539="",0,Txn!$Q2539)</f>
        <v>0</v>
      </c>
      <c r="J5066" s="40">
        <f>IF(Txn!$B2539="",0,Txn!$R2539)</f>
        <v>0</v>
      </c>
      <c r="K5066" s="41">
        <f>IF($A5066="","",IFERROR(VALUE(MID($A5066,6,2)),""))</f>
        <v>0</v>
      </c>
      <c r="L5066" s="39">
        <f>IF(Txn!$K2539="","","طرف مقابل — "&amp;Txn!$K2539)</f>
        <v>0</v>
      </c>
      <c r="N5066" s="42">
        <f>IF($D5066="",0,COUNTIF(BankAccts,$D5066))</f>
        <v>0</v>
      </c>
    </row>
    <row r="5067" spans="1:14">
      <c r="A5067" s="38">
        <f>IF(Txn!$B2540="","",Txn!$B2540)</f>
        <v>0</v>
      </c>
      <c r="B5067" s="38">
        <f>IF(Txn!$B2540="","",Txn!$C2540)</f>
        <v>0</v>
      </c>
      <c r="C5067" s="39">
        <f>IF(Txn!$B2540="","","تراکنش بانکی")</f>
        <v>0</v>
      </c>
      <c r="D5067" s="38">
        <f>IF(Txn!$B2540="","",IF(Txn!$X2540="","",Txn!$X2540))</f>
        <v>0</v>
      </c>
      <c r="E5067" s="39">
        <f>IF($D5067="","",IFERROR(VLOOKUP($D5067,AcctTbl,2,0),""))</f>
        <v>0</v>
      </c>
      <c r="F5067" s="39">
        <f>IF($D5067="","",IFERROR(VLOOKUP($D5067,AcctTbl,3,0),""))</f>
        <v>0</v>
      </c>
      <c r="G5067" s="39">
        <f>IF(Txn!$B2540="","",Txn!$D2540)</f>
        <v>0</v>
      </c>
      <c r="H5067" s="38">
        <f>IF(Txn!$B2540="","",Txn!$E2540)</f>
        <v>0</v>
      </c>
      <c r="I5067" s="40">
        <f>IF(Txn!$B2540="",0,Txn!$O2540)</f>
        <v>0</v>
      </c>
      <c r="J5067" s="40">
        <f>IF(Txn!$B2540="",0,Txn!$P2540)</f>
        <v>0</v>
      </c>
      <c r="K5067" s="41">
        <f>IF($A5067="","",IFERROR(VALUE(MID($A5067,6,2)),""))</f>
        <v>0</v>
      </c>
      <c r="L5067" s="39">
        <f>IF(Txn!$K2540="","",Txn!$K2540)</f>
        <v>0</v>
      </c>
      <c r="N5067" s="42">
        <f>IF($D5067="",0,COUNTIF(BankAccts,$D5067))</f>
        <v>0</v>
      </c>
    </row>
    <row r="5068" spans="1:14">
      <c r="A5068" s="38">
        <f>IF(Txn!$B2540="","",Txn!$B2540)</f>
        <v>0</v>
      </c>
      <c r="B5068" s="38">
        <f>IF(Txn!$B2540="","",Txn!$C2540)</f>
        <v>0</v>
      </c>
      <c r="C5068" s="39">
        <f>IF(Txn!$B2540="","","تراکنش بانکی")</f>
        <v>0</v>
      </c>
      <c r="D5068" s="38">
        <f>IF(Txn!$B2540="","",IF(IF(Txn!$U2540="TRF",Txn!$Y2540,Txn!$Z2540)="","",IF(Txn!$U2540="TRF",Txn!$Y2540,Txn!$Z2540)))</f>
        <v>0</v>
      </c>
      <c r="E5068" s="39">
        <f>IF($D5068="","",IFERROR(VLOOKUP($D5068,AcctTbl,2,0),""))</f>
        <v>0</v>
      </c>
      <c r="F5068" s="39">
        <f>IF($D5068="","",IFERROR(VLOOKUP($D5068,AcctTbl,3,0),""))</f>
        <v>0</v>
      </c>
      <c r="G5068" s="39">
        <f>IF(Txn!$B2540="","",Txn!$D2540)</f>
        <v>0</v>
      </c>
      <c r="H5068" s="38">
        <f>IF(Txn!$B2540="","",Txn!$E2540)</f>
        <v>0</v>
      </c>
      <c r="I5068" s="40">
        <f>IF(Txn!$B2540="",0,Txn!$Q2540)</f>
        <v>0</v>
      </c>
      <c r="J5068" s="40">
        <f>IF(Txn!$B2540="",0,Txn!$R2540)</f>
        <v>0</v>
      </c>
      <c r="K5068" s="41">
        <f>IF($A5068="","",IFERROR(VALUE(MID($A5068,6,2)),""))</f>
        <v>0</v>
      </c>
      <c r="L5068" s="39">
        <f>IF(Txn!$K2540="","","طرف مقابل — "&amp;Txn!$K2540)</f>
        <v>0</v>
      </c>
      <c r="N5068" s="42">
        <f>IF($D5068="",0,COUNTIF(BankAccts,$D5068))</f>
        <v>0</v>
      </c>
    </row>
    <row r="5069" spans="1:14">
      <c r="A5069" s="38">
        <f>IF(Txn!$B2541="","",Txn!$B2541)</f>
        <v>0</v>
      </c>
      <c r="B5069" s="38">
        <f>IF(Txn!$B2541="","",Txn!$C2541)</f>
        <v>0</v>
      </c>
      <c r="C5069" s="39">
        <f>IF(Txn!$B2541="","","تراکنش بانکی")</f>
        <v>0</v>
      </c>
      <c r="D5069" s="38">
        <f>IF(Txn!$B2541="","",IF(Txn!$X2541="","",Txn!$X2541))</f>
        <v>0</v>
      </c>
      <c r="E5069" s="39">
        <f>IF($D5069="","",IFERROR(VLOOKUP($D5069,AcctTbl,2,0),""))</f>
        <v>0</v>
      </c>
      <c r="F5069" s="39">
        <f>IF($D5069="","",IFERROR(VLOOKUP($D5069,AcctTbl,3,0),""))</f>
        <v>0</v>
      </c>
      <c r="G5069" s="39">
        <f>IF(Txn!$B2541="","",Txn!$D2541)</f>
        <v>0</v>
      </c>
      <c r="H5069" s="38">
        <f>IF(Txn!$B2541="","",Txn!$E2541)</f>
        <v>0</v>
      </c>
      <c r="I5069" s="40">
        <f>IF(Txn!$B2541="",0,Txn!$O2541)</f>
        <v>0</v>
      </c>
      <c r="J5069" s="40">
        <f>IF(Txn!$B2541="",0,Txn!$P2541)</f>
        <v>0</v>
      </c>
      <c r="K5069" s="41">
        <f>IF($A5069="","",IFERROR(VALUE(MID($A5069,6,2)),""))</f>
        <v>0</v>
      </c>
      <c r="L5069" s="39">
        <f>IF(Txn!$K2541="","",Txn!$K2541)</f>
        <v>0</v>
      </c>
      <c r="N5069" s="42">
        <f>IF($D5069="",0,COUNTIF(BankAccts,$D5069))</f>
        <v>0</v>
      </c>
    </row>
    <row r="5070" spans="1:14">
      <c r="A5070" s="38">
        <f>IF(Txn!$B2541="","",Txn!$B2541)</f>
        <v>0</v>
      </c>
      <c r="B5070" s="38">
        <f>IF(Txn!$B2541="","",Txn!$C2541)</f>
        <v>0</v>
      </c>
      <c r="C5070" s="39">
        <f>IF(Txn!$B2541="","","تراکنش بانکی")</f>
        <v>0</v>
      </c>
      <c r="D5070" s="38">
        <f>IF(Txn!$B2541="","",IF(IF(Txn!$U2541="TRF",Txn!$Y2541,Txn!$Z2541)="","",IF(Txn!$U2541="TRF",Txn!$Y2541,Txn!$Z2541)))</f>
        <v>0</v>
      </c>
      <c r="E5070" s="39">
        <f>IF($D5070="","",IFERROR(VLOOKUP($D5070,AcctTbl,2,0),""))</f>
        <v>0</v>
      </c>
      <c r="F5070" s="39">
        <f>IF($D5070="","",IFERROR(VLOOKUP($D5070,AcctTbl,3,0),""))</f>
        <v>0</v>
      </c>
      <c r="G5070" s="39">
        <f>IF(Txn!$B2541="","",Txn!$D2541)</f>
        <v>0</v>
      </c>
      <c r="H5070" s="38">
        <f>IF(Txn!$B2541="","",Txn!$E2541)</f>
        <v>0</v>
      </c>
      <c r="I5070" s="40">
        <f>IF(Txn!$B2541="",0,Txn!$Q2541)</f>
        <v>0</v>
      </c>
      <c r="J5070" s="40">
        <f>IF(Txn!$B2541="",0,Txn!$R2541)</f>
        <v>0</v>
      </c>
      <c r="K5070" s="41">
        <f>IF($A5070="","",IFERROR(VALUE(MID($A5070,6,2)),""))</f>
        <v>0</v>
      </c>
      <c r="L5070" s="39">
        <f>IF(Txn!$K2541="","","طرف مقابل — "&amp;Txn!$K2541)</f>
        <v>0</v>
      </c>
      <c r="N5070" s="42">
        <f>IF($D5070="",0,COUNTIF(BankAccts,$D5070))</f>
        <v>0</v>
      </c>
    </row>
    <row r="5071" spans="1:14">
      <c r="A5071" s="38">
        <f>IF(Txn!$B2542="","",Txn!$B2542)</f>
        <v>0</v>
      </c>
      <c r="B5071" s="38">
        <f>IF(Txn!$B2542="","",Txn!$C2542)</f>
        <v>0</v>
      </c>
      <c r="C5071" s="39">
        <f>IF(Txn!$B2542="","","تراکنش بانکی")</f>
        <v>0</v>
      </c>
      <c r="D5071" s="38">
        <f>IF(Txn!$B2542="","",IF(Txn!$X2542="","",Txn!$X2542))</f>
        <v>0</v>
      </c>
      <c r="E5071" s="39">
        <f>IF($D5071="","",IFERROR(VLOOKUP($D5071,AcctTbl,2,0),""))</f>
        <v>0</v>
      </c>
      <c r="F5071" s="39">
        <f>IF($D5071="","",IFERROR(VLOOKUP($D5071,AcctTbl,3,0),""))</f>
        <v>0</v>
      </c>
      <c r="G5071" s="39">
        <f>IF(Txn!$B2542="","",Txn!$D2542)</f>
        <v>0</v>
      </c>
      <c r="H5071" s="38">
        <f>IF(Txn!$B2542="","",Txn!$E2542)</f>
        <v>0</v>
      </c>
      <c r="I5071" s="40">
        <f>IF(Txn!$B2542="",0,Txn!$O2542)</f>
        <v>0</v>
      </c>
      <c r="J5071" s="40">
        <f>IF(Txn!$B2542="",0,Txn!$P2542)</f>
        <v>0</v>
      </c>
      <c r="K5071" s="41">
        <f>IF($A5071="","",IFERROR(VALUE(MID($A5071,6,2)),""))</f>
        <v>0</v>
      </c>
      <c r="L5071" s="39">
        <f>IF(Txn!$K2542="","",Txn!$K2542)</f>
        <v>0</v>
      </c>
      <c r="N5071" s="42">
        <f>IF($D5071="",0,COUNTIF(BankAccts,$D5071))</f>
        <v>0</v>
      </c>
    </row>
    <row r="5072" spans="1:14">
      <c r="A5072" s="38">
        <f>IF(Txn!$B2542="","",Txn!$B2542)</f>
        <v>0</v>
      </c>
      <c r="B5072" s="38">
        <f>IF(Txn!$B2542="","",Txn!$C2542)</f>
        <v>0</v>
      </c>
      <c r="C5072" s="39">
        <f>IF(Txn!$B2542="","","تراکنش بانکی")</f>
        <v>0</v>
      </c>
      <c r="D5072" s="38">
        <f>IF(Txn!$B2542="","",IF(IF(Txn!$U2542="TRF",Txn!$Y2542,Txn!$Z2542)="","",IF(Txn!$U2542="TRF",Txn!$Y2542,Txn!$Z2542)))</f>
        <v>0</v>
      </c>
      <c r="E5072" s="39">
        <f>IF($D5072="","",IFERROR(VLOOKUP($D5072,AcctTbl,2,0),""))</f>
        <v>0</v>
      </c>
      <c r="F5072" s="39">
        <f>IF($D5072="","",IFERROR(VLOOKUP($D5072,AcctTbl,3,0),""))</f>
        <v>0</v>
      </c>
      <c r="G5072" s="39">
        <f>IF(Txn!$B2542="","",Txn!$D2542)</f>
        <v>0</v>
      </c>
      <c r="H5072" s="38">
        <f>IF(Txn!$B2542="","",Txn!$E2542)</f>
        <v>0</v>
      </c>
      <c r="I5072" s="40">
        <f>IF(Txn!$B2542="",0,Txn!$Q2542)</f>
        <v>0</v>
      </c>
      <c r="J5072" s="40">
        <f>IF(Txn!$B2542="",0,Txn!$R2542)</f>
        <v>0</v>
      </c>
      <c r="K5072" s="41">
        <f>IF($A5072="","",IFERROR(VALUE(MID($A5072,6,2)),""))</f>
        <v>0</v>
      </c>
      <c r="L5072" s="39">
        <f>IF(Txn!$K2542="","","طرف مقابل — "&amp;Txn!$K2542)</f>
        <v>0</v>
      </c>
      <c r="N5072" s="42">
        <f>IF($D5072="",0,COUNTIF(BankAccts,$D5072))</f>
        <v>0</v>
      </c>
    </row>
    <row r="5073" spans="1:14">
      <c r="A5073" s="38">
        <f>IF(Txn!$B2543="","",Txn!$B2543)</f>
        <v>0</v>
      </c>
      <c r="B5073" s="38">
        <f>IF(Txn!$B2543="","",Txn!$C2543)</f>
        <v>0</v>
      </c>
      <c r="C5073" s="39">
        <f>IF(Txn!$B2543="","","تراکنش بانکی")</f>
        <v>0</v>
      </c>
      <c r="D5073" s="38">
        <f>IF(Txn!$B2543="","",IF(Txn!$X2543="","",Txn!$X2543))</f>
        <v>0</v>
      </c>
      <c r="E5073" s="39">
        <f>IF($D5073="","",IFERROR(VLOOKUP($D5073,AcctTbl,2,0),""))</f>
        <v>0</v>
      </c>
      <c r="F5073" s="39">
        <f>IF($D5073="","",IFERROR(VLOOKUP($D5073,AcctTbl,3,0),""))</f>
        <v>0</v>
      </c>
      <c r="G5073" s="39">
        <f>IF(Txn!$B2543="","",Txn!$D2543)</f>
        <v>0</v>
      </c>
      <c r="H5073" s="38">
        <f>IF(Txn!$B2543="","",Txn!$E2543)</f>
        <v>0</v>
      </c>
      <c r="I5073" s="40">
        <f>IF(Txn!$B2543="",0,Txn!$O2543)</f>
        <v>0</v>
      </c>
      <c r="J5073" s="40">
        <f>IF(Txn!$B2543="",0,Txn!$P2543)</f>
        <v>0</v>
      </c>
      <c r="K5073" s="41">
        <f>IF($A5073="","",IFERROR(VALUE(MID($A5073,6,2)),""))</f>
        <v>0</v>
      </c>
      <c r="L5073" s="39">
        <f>IF(Txn!$K2543="","",Txn!$K2543)</f>
        <v>0</v>
      </c>
      <c r="N5073" s="42">
        <f>IF($D5073="",0,COUNTIF(BankAccts,$D5073))</f>
        <v>0</v>
      </c>
    </row>
    <row r="5074" spans="1:14">
      <c r="A5074" s="38">
        <f>IF(Txn!$B2543="","",Txn!$B2543)</f>
        <v>0</v>
      </c>
      <c r="B5074" s="38">
        <f>IF(Txn!$B2543="","",Txn!$C2543)</f>
        <v>0</v>
      </c>
      <c r="C5074" s="39">
        <f>IF(Txn!$B2543="","","تراکنش بانکی")</f>
        <v>0</v>
      </c>
      <c r="D5074" s="38">
        <f>IF(Txn!$B2543="","",IF(IF(Txn!$U2543="TRF",Txn!$Y2543,Txn!$Z2543)="","",IF(Txn!$U2543="TRF",Txn!$Y2543,Txn!$Z2543)))</f>
        <v>0</v>
      </c>
      <c r="E5074" s="39">
        <f>IF($D5074="","",IFERROR(VLOOKUP($D5074,AcctTbl,2,0),""))</f>
        <v>0</v>
      </c>
      <c r="F5074" s="39">
        <f>IF($D5074="","",IFERROR(VLOOKUP($D5074,AcctTbl,3,0),""))</f>
        <v>0</v>
      </c>
      <c r="G5074" s="39">
        <f>IF(Txn!$B2543="","",Txn!$D2543)</f>
        <v>0</v>
      </c>
      <c r="H5074" s="38">
        <f>IF(Txn!$B2543="","",Txn!$E2543)</f>
        <v>0</v>
      </c>
      <c r="I5074" s="40">
        <f>IF(Txn!$B2543="",0,Txn!$Q2543)</f>
        <v>0</v>
      </c>
      <c r="J5074" s="40">
        <f>IF(Txn!$B2543="",0,Txn!$R2543)</f>
        <v>0</v>
      </c>
      <c r="K5074" s="41">
        <f>IF($A5074="","",IFERROR(VALUE(MID($A5074,6,2)),""))</f>
        <v>0</v>
      </c>
      <c r="L5074" s="39">
        <f>IF(Txn!$K2543="","","طرف مقابل — "&amp;Txn!$K2543)</f>
        <v>0</v>
      </c>
      <c r="N5074" s="42">
        <f>IF($D5074="",0,COUNTIF(BankAccts,$D5074))</f>
        <v>0</v>
      </c>
    </row>
    <row r="5075" spans="1:14">
      <c r="A5075" s="38">
        <f>IF(Txn!$B2544="","",Txn!$B2544)</f>
        <v>0</v>
      </c>
      <c r="B5075" s="38">
        <f>IF(Txn!$B2544="","",Txn!$C2544)</f>
        <v>0</v>
      </c>
      <c r="C5075" s="39">
        <f>IF(Txn!$B2544="","","تراکنش بانکی")</f>
        <v>0</v>
      </c>
      <c r="D5075" s="38">
        <f>IF(Txn!$B2544="","",IF(Txn!$X2544="","",Txn!$X2544))</f>
        <v>0</v>
      </c>
      <c r="E5075" s="39">
        <f>IF($D5075="","",IFERROR(VLOOKUP($D5075,AcctTbl,2,0),""))</f>
        <v>0</v>
      </c>
      <c r="F5075" s="39">
        <f>IF($D5075="","",IFERROR(VLOOKUP($D5075,AcctTbl,3,0),""))</f>
        <v>0</v>
      </c>
      <c r="G5075" s="39">
        <f>IF(Txn!$B2544="","",Txn!$D2544)</f>
        <v>0</v>
      </c>
      <c r="H5075" s="38">
        <f>IF(Txn!$B2544="","",Txn!$E2544)</f>
        <v>0</v>
      </c>
      <c r="I5075" s="40">
        <f>IF(Txn!$B2544="",0,Txn!$O2544)</f>
        <v>0</v>
      </c>
      <c r="J5075" s="40">
        <f>IF(Txn!$B2544="",0,Txn!$P2544)</f>
        <v>0</v>
      </c>
      <c r="K5075" s="41">
        <f>IF($A5075="","",IFERROR(VALUE(MID($A5075,6,2)),""))</f>
        <v>0</v>
      </c>
      <c r="L5075" s="39">
        <f>IF(Txn!$K2544="","",Txn!$K2544)</f>
        <v>0</v>
      </c>
      <c r="N5075" s="42">
        <f>IF($D5075="",0,COUNTIF(BankAccts,$D5075))</f>
        <v>0</v>
      </c>
    </row>
    <row r="5076" spans="1:14">
      <c r="A5076" s="38">
        <f>IF(Txn!$B2544="","",Txn!$B2544)</f>
        <v>0</v>
      </c>
      <c r="B5076" s="38">
        <f>IF(Txn!$B2544="","",Txn!$C2544)</f>
        <v>0</v>
      </c>
      <c r="C5076" s="39">
        <f>IF(Txn!$B2544="","","تراکنش بانکی")</f>
        <v>0</v>
      </c>
      <c r="D5076" s="38">
        <f>IF(Txn!$B2544="","",IF(IF(Txn!$U2544="TRF",Txn!$Y2544,Txn!$Z2544)="","",IF(Txn!$U2544="TRF",Txn!$Y2544,Txn!$Z2544)))</f>
        <v>0</v>
      </c>
      <c r="E5076" s="39">
        <f>IF($D5076="","",IFERROR(VLOOKUP($D5076,AcctTbl,2,0),""))</f>
        <v>0</v>
      </c>
      <c r="F5076" s="39">
        <f>IF($D5076="","",IFERROR(VLOOKUP($D5076,AcctTbl,3,0),""))</f>
        <v>0</v>
      </c>
      <c r="G5076" s="39">
        <f>IF(Txn!$B2544="","",Txn!$D2544)</f>
        <v>0</v>
      </c>
      <c r="H5076" s="38">
        <f>IF(Txn!$B2544="","",Txn!$E2544)</f>
        <v>0</v>
      </c>
      <c r="I5076" s="40">
        <f>IF(Txn!$B2544="",0,Txn!$Q2544)</f>
        <v>0</v>
      </c>
      <c r="J5076" s="40">
        <f>IF(Txn!$B2544="",0,Txn!$R2544)</f>
        <v>0</v>
      </c>
      <c r="K5076" s="41">
        <f>IF($A5076="","",IFERROR(VALUE(MID($A5076,6,2)),""))</f>
        <v>0</v>
      </c>
      <c r="L5076" s="39">
        <f>IF(Txn!$K2544="","","طرف مقابل — "&amp;Txn!$K2544)</f>
        <v>0</v>
      </c>
      <c r="N5076" s="42">
        <f>IF($D5076="",0,COUNTIF(BankAccts,$D5076))</f>
        <v>0</v>
      </c>
    </row>
    <row r="5077" spans="1:14">
      <c r="A5077" s="38">
        <f>IF(Txn!$B2545="","",Txn!$B2545)</f>
        <v>0</v>
      </c>
      <c r="B5077" s="38">
        <f>IF(Txn!$B2545="","",Txn!$C2545)</f>
        <v>0</v>
      </c>
      <c r="C5077" s="39">
        <f>IF(Txn!$B2545="","","تراکنش بانکی")</f>
        <v>0</v>
      </c>
      <c r="D5077" s="38">
        <f>IF(Txn!$B2545="","",IF(Txn!$X2545="","",Txn!$X2545))</f>
        <v>0</v>
      </c>
      <c r="E5077" s="39">
        <f>IF($D5077="","",IFERROR(VLOOKUP($D5077,AcctTbl,2,0),""))</f>
        <v>0</v>
      </c>
      <c r="F5077" s="39">
        <f>IF($D5077="","",IFERROR(VLOOKUP($D5077,AcctTbl,3,0),""))</f>
        <v>0</v>
      </c>
      <c r="G5077" s="39">
        <f>IF(Txn!$B2545="","",Txn!$D2545)</f>
        <v>0</v>
      </c>
      <c r="H5077" s="38">
        <f>IF(Txn!$B2545="","",Txn!$E2545)</f>
        <v>0</v>
      </c>
      <c r="I5077" s="40">
        <f>IF(Txn!$B2545="",0,Txn!$O2545)</f>
        <v>0</v>
      </c>
      <c r="J5077" s="40">
        <f>IF(Txn!$B2545="",0,Txn!$P2545)</f>
        <v>0</v>
      </c>
      <c r="K5077" s="41">
        <f>IF($A5077="","",IFERROR(VALUE(MID($A5077,6,2)),""))</f>
        <v>0</v>
      </c>
      <c r="L5077" s="39">
        <f>IF(Txn!$K2545="","",Txn!$K2545)</f>
        <v>0</v>
      </c>
      <c r="N5077" s="42">
        <f>IF($D5077="",0,COUNTIF(BankAccts,$D5077))</f>
        <v>0</v>
      </c>
    </row>
    <row r="5078" spans="1:14">
      <c r="A5078" s="38">
        <f>IF(Txn!$B2545="","",Txn!$B2545)</f>
        <v>0</v>
      </c>
      <c r="B5078" s="38">
        <f>IF(Txn!$B2545="","",Txn!$C2545)</f>
        <v>0</v>
      </c>
      <c r="C5078" s="39">
        <f>IF(Txn!$B2545="","","تراکنش بانکی")</f>
        <v>0</v>
      </c>
      <c r="D5078" s="38">
        <f>IF(Txn!$B2545="","",IF(IF(Txn!$U2545="TRF",Txn!$Y2545,Txn!$Z2545)="","",IF(Txn!$U2545="TRF",Txn!$Y2545,Txn!$Z2545)))</f>
        <v>0</v>
      </c>
      <c r="E5078" s="39">
        <f>IF($D5078="","",IFERROR(VLOOKUP($D5078,AcctTbl,2,0),""))</f>
        <v>0</v>
      </c>
      <c r="F5078" s="39">
        <f>IF($D5078="","",IFERROR(VLOOKUP($D5078,AcctTbl,3,0),""))</f>
        <v>0</v>
      </c>
      <c r="G5078" s="39">
        <f>IF(Txn!$B2545="","",Txn!$D2545)</f>
        <v>0</v>
      </c>
      <c r="H5078" s="38">
        <f>IF(Txn!$B2545="","",Txn!$E2545)</f>
        <v>0</v>
      </c>
      <c r="I5078" s="40">
        <f>IF(Txn!$B2545="",0,Txn!$Q2545)</f>
        <v>0</v>
      </c>
      <c r="J5078" s="40">
        <f>IF(Txn!$B2545="",0,Txn!$R2545)</f>
        <v>0</v>
      </c>
      <c r="K5078" s="41">
        <f>IF($A5078="","",IFERROR(VALUE(MID($A5078,6,2)),""))</f>
        <v>0</v>
      </c>
      <c r="L5078" s="39">
        <f>IF(Txn!$K2545="","","طرف مقابل — "&amp;Txn!$K2545)</f>
        <v>0</v>
      </c>
      <c r="N5078" s="42">
        <f>IF($D5078="",0,COUNTIF(BankAccts,$D5078))</f>
        <v>0</v>
      </c>
    </row>
    <row r="5079" spans="1:14">
      <c r="A5079" s="38">
        <f>IF(Txn!$B2546="","",Txn!$B2546)</f>
        <v>0</v>
      </c>
      <c r="B5079" s="38">
        <f>IF(Txn!$B2546="","",Txn!$C2546)</f>
        <v>0</v>
      </c>
      <c r="C5079" s="39">
        <f>IF(Txn!$B2546="","","تراکنش بانکی")</f>
        <v>0</v>
      </c>
      <c r="D5079" s="38">
        <f>IF(Txn!$B2546="","",IF(Txn!$X2546="","",Txn!$X2546))</f>
        <v>0</v>
      </c>
      <c r="E5079" s="39">
        <f>IF($D5079="","",IFERROR(VLOOKUP($D5079,AcctTbl,2,0),""))</f>
        <v>0</v>
      </c>
      <c r="F5079" s="39">
        <f>IF($D5079="","",IFERROR(VLOOKUP($D5079,AcctTbl,3,0),""))</f>
        <v>0</v>
      </c>
      <c r="G5079" s="39">
        <f>IF(Txn!$B2546="","",Txn!$D2546)</f>
        <v>0</v>
      </c>
      <c r="H5079" s="38">
        <f>IF(Txn!$B2546="","",Txn!$E2546)</f>
        <v>0</v>
      </c>
      <c r="I5079" s="40">
        <f>IF(Txn!$B2546="",0,Txn!$O2546)</f>
        <v>0</v>
      </c>
      <c r="J5079" s="40">
        <f>IF(Txn!$B2546="",0,Txn!$P2546)</f>
        <v>0</v>
      </c>
      <c r="K5079" s="41">
        <f>IF($A5079="","",IFERROR(VALUE(MID($A5079,6,2)),""))</f>
        <v>0</v>
      </c>
      <c r="L5079" s="39">
        <f>IF(Txn!$K2546="","",Txn!$K2546)</f>
        <v>0</v>
      </c>
      <c r="N5079" s="42">
        <f>IF($D5079="",0,COUNTIF(BankAccts,$D5079))</f>
        <v>0</v>
      </c>
    </row>
    <row r="5080" spans="1:14">
      <c r="A5080" s="38">
        <f>IF(Txn!$B2546="","",Txn!$B2546)</f>
        <v>0</v>
      </c>
      <c r="B5080" s="38">
        <f>IF(Txn!$B2546="","",Txn!$C2546)</f>
        <v>0</v>
      </c>
      <c r="C5080" s="39">
        <f>IF(Txn!$B2546="","","تراکنش بانکی")</f>
        <v>0</v>
      </c>
      <c r="D5080" s="38">
        <f>IF(Txn!$B2546="","",IF(IF(Txn!$U2546="TRF",Txn!$Y2546,Txn!$Z2546)="","",IF(Txn!$U2546="TRF",Txn!$Y2546,Txn!$Z2546)))</f>
        <v>0</v>
      </c>
      <c r="E5080" s="39">
        <f>IF($D5080="","",IFERROR(VLOOKUP($D5080,AcctTbl,2,0),""))</f>
        <v>0</v>
      </c>
      <c r="F5080" s="39">
        <f>IF($D5080="","",IFERROR(VLOOKUP($D5080,AcctTbl,3,0),""))</f>
        <v>0</v>
      </c>
      <c r="G5080" s="39">
        <f>IF(Txn!$B2546="","",Txn!$D2546)</f>
        <v>0</v>
      </c>
      <c r="H5080" s="38">
        <f>IF(Txn!$B2546="","",Txn!$E2546)</f>
        <v>0</v>
      </c>
      <c r="I5080" s="40">
        <f>IF(Txn!$B2546="",0,Txn!$Q2546)</f>
        <v>0</v>
      </c>
      <c r="J5080" s="40">
        <f>IF(Txn!$B2546="",0,Txn!$R2546)</f>
        <v>0</v>
      </c>
      <c r="K5080" s="41">
        <f>IF($A5080="","",IFERROR(VALUE(MID($A5080,6,2)),""))</f>
        <v>0</v>
      </c>
      <c r="L5080" s="39">
        <f>IF(Txn!$K2546="","","طرف مقابل — "&amp;Txn!$K2546)</f>
        <v>0</v>
      </c>
      <c r="N5080" s="42">
        <f>IF($D5080="",0,COUNTIF(BankAccts,$D5080))</f>
        <v>0</v>
      </c>
    </row>
    <row r="5081" spans="1:14">
      <c r="A5081" s="38">
        <f>IF(Txn!$B2547="","",Txn!$B2547)</f>
        <v>0</v>
      </c>
      <c r="B5081" s="38">
        <f>IF(Txn!$B2547="","",Txn!$C2547)</f>
        <v>0</v>
      </c>
      <c r="C5081" s="39">
        <f>IF(Txn!$B2547="","","تراکنش بانکی")</f>
        <v>0</v>
      </c>
      <c r="D5081" s="38">
        <f>IF(Txn!$B2547="","",IF(Txn!$X2547="","",Txn!$X2547))</f>
        <v>0</v>
      </c>
      <c r="E5081" s="39">
        <f>IF($D5081="","",IFERROR(VLOOKUP($D5081,AcctTbl,2,0),""))</f>
        <v>0</v>
      </c>
      <c r="F5081" s="39">
        <f>IF($D5081="","",IFERROR(VLOOKUP($D5081,AcctTbl,3,0),""))</f>
        <v>0</v>
      </c>
      <c r="G5081" s="39">
        <f>IF(Txn!$B2547="","",Txn!$D2547)</f>
        <v>0</v>
      </c>
      <c r="H5081" s="38">
        <f>IF(Txn!$B2547="","",Txn!$E2547)</f>
        <v>0</v>
      </c>
      <c r="I5081" s="40">
        <f>IF(Txn!$B2547="",0,Txn!$O2547)</f>
        <v>0</v>
      </c>
      <c r="J5081" s="40">
        <f>IF(Txn!$B2547="",0,Txn!$P2547)</f>
        <v>0</v>
      </c>
      <c r="K5081" s="41">
        <f>IF($A5081="","",IFERROR(VALUE(MID($A5081,6,2)),""))</f>
        <v>0</v>
      </c>
      <c r="L5081" s="39">
        <f>IF(Txn!$K2547="","",Txn!$K2547)</f>
        <v>0</v>
      </c>
      <c r="N5081" s="42">
        <f>IF($D5081="",0,COUNTIF(BankAccts,$D5081))</f>
        <v>0</v>
      </c>
    </row>
    <row r="5082" spans="1:14">
      <c r="A5082" s="38">
        <f>IF(Txn!$B2547="","",Txn!$B2547)</f>
        <v>0</v>
      </c>
      <c r="B5082" s="38">
        <f>IF(Txn!$B2547="","",Txn!$C2547)</f>
        <v>0</v>
      </c>
      <c r="C5082" s="39">
        <f>IF(Txn!$B2547="","","تراکنش بانکی")</f>
        <v>0</v>
      </c>
      <c r="D5082" s="38">
        <f>IF(Txn!$B2547="","",IF(IF(Txn!$U2547="TRF",Txn!$Y2547,Txn!$Z2547)="","",IF(Txn!$U2547="TRF",Txn!$Y2547,Txn!$Z2547)))</f>
        <v>0</v>
      </c>
      <c r="E5082" s="39">
        <f>IF($D5082="","",IFERROR(VLOOKUP($D5082,AcctTbl,2,0),""))</f>
        <v>0</v>
      </c>
      <c r="F5082" s="39">
        <f>IF($D5082="","",IFERROR(VLOOKUP($D5082,AcctTbl,3,0),""))</f>
        <v>0</v>
      </c>
      <c r="G5082" s="39">
        <f>IF(Txn!$B2547="","",Txn!$D2547)</f>
        <v>0</v>
      </c>
      <c r="H5082" s="38">
        <f>IF(Txn!$B2547="","",Txn!$E2547)</f>
        <v>0</v>
      </c>
      <c r="I5082" s="40">
        <f>IF(Txn!$B2547="",0,Txn!$Q2547)</f>
        <v>0</v>
      </c>
      <c r="J5082" s="40">
        <f>IF(Txn!$B2547="",0,Txn!$R2547)</f>
        <v>0</v>
      </c>
      <c r="K5082" s="41">
        <f>IF($A5082="","",IFERROR(VALUE(MID($A5082,6,2)),""))</f>
        <v>0</v>
      </c>
      <c r="L5082" s="39">
        <f>IF(Txn!$K2547="","","طرف مقابل — "&amp;Txn!$K2547)</f>
        <v>0</v>
      </c>
      <c r="N5082" s="42">
        <f>IF($D5082="",0,COUNTIF(BankAccts,$D5082))</f>
        <v>0</v>
      </c>
    </row>
    <row r="5083" spans="1:14">
      <c r="A5083" s="38">
        <f>IF(Txn!$B2548="","",Txn!$B2548)</f>
        <v>0</v>
      </c>
      <c r="B5083" s="38">
        <f>IF(Txn!$B2548="","",Txn!$C2548)</f>
        <v>0</v>
      </c>
      <c r="C5083" s="39">
        <f>IF(Txn!$B2548="","","تراکنش بانکی")</f>
        <v>0</v>
      </c>
      <c r="D5083" s="38">
        <f>IF(Txn!$B2548="","",IF(Txn!$X2548="","",Txn!$X2548))</f>
        <v>0</v>
      </c>
      <c r="E5083" s="39">
        <f>IF($D5083="","",IFERROR(VLOOKUP($D5083,AcctTbl,2,0),""))</f>
        <v>0</v>
      </c>
      <c r="F5083" s="39">
        <f>IF($D5083="","",IFERROR(VLOOKUP($D5083,AcctTbl,3,0),""))</f>
        <v>0</v>
      </c>
      <c r="G5083" s="39">
        <f>IF(Txn!$B2548="","",Txn!$D2548)</f>
        <v>0</v>
      </c>
      <c r="H5083" s="38">
        <f>IF(Txn!$B2548="","",Txn!$E2548)</f>
        <v>0</v>
      </c>
      <c r="I5083" s="40">
        <f>IF(Txn!$B2548="",0,Txn!$O2548)</f>
        <v>0</v>
      </c>
      <c r="J5083" s="40">
        <f>IF(Txn!$B2548="",0,Txn!$P2548)</f>
        <v>0</v>
      </c>
      <c r="K5083" s="41">
        <f>IF($A5083="","",IFERROR(VALUE(MID($A5083,6,2)),""))</f>
        <v>0</v>
      </c>
      <c r="L5083" s="39">
        <f>IF(Txn!$K2548="","",Txn!$K2548)</f>
        <v>0</v>
      </c>
      <c r="N5083" s="42">
        <f>IF($D5083="",0,COUNTIF(BankAccts,$D5083))</f>
        <v>0</v>
      </c>
    </row>
    <row r="5084" spans="1:14">
      <c r="A5084" s="38">
        <f>IF(Txn!$B2548="","",Txn!$B2548)</f>
        <v>0</v>
      </c>
      <c r="B5084" s="38">
        <f>IF(Txn!$B2548="","",Txn!$C2548)</f>
        <v>0</v>
      </c>
      <c r="C5084" s="39">
        <f>IF(Txn!$B2548="","","تراکنش بانکی")</f>
        <v>0</v>
      </c>
      <c r="D5084" s="38">
        <f>IF(Txn!$B2548="","",IF(IF(Txn!$U2548="TRF",Txn!$Y2548,Txn!$Z2548)="","",IF(Txn!$U2548="TRF",Txn!$Y2548,Txn!$Z2548)))</f>
        <v>0</v>
      </c>
      <c r="E5084" s="39">
        <f>IF($D5084="","",IFERROR(VLOOKUP($D5084,AcctTbl,2,0),""))</f>
        <v>0</v>
      </c>
      <c r="F5084" s="39">
        <f>IF($D5084="","",IFERROR(VLOOKUP($D5084,AcctTbl,3,0),""))</f>
        <v>0</v>
      </c>
      <c r="G5084" s="39">
        <f>IF(Txn!$B2548="","",Txn!$D2548)</f>
        <v>0</v>
      </c>
      <c r="H5084" s="38">
        <f>IF(Txn!$B2548="","",Txn!$E2548)</f>
        <v>0</v>
      </c>
      <c r="I5084" s="40">
        <f>IF(Txn!$B2548="",0,Txn!$Q2548)</f>
        <v>0</v>
      </c>
      <c r="J5084" s="40">
        <f>IF(Txn!$B2548="",0,Txn!$R2548)</f>
        <v>0</v>
      </c>
      <c r="K5084" s="41">
        <f>IF($A5084="","",IFERROR(VALUE(MID($A5084,6,2)),""))</f>
        <v>0</v>
      </c>
      <c r="L5084" s="39">
        <f>IF(Txn!$K2548="","","طرف مقابل — "&amp;Txn!$K2548)</f>
        <v>0</v>
      </c>
      <c r="N5084" s="42">
        <f>IF($D5084="",0,COUNTIF(BankAccts,$D5084))</f>
        <v>0</v>
      </c>
    </row>
    <row r="5085" spans="1:14">
      <c r="A5085" s="38">
        <f>IF(Txn!$B2549="","",Txn!$B2549)</f>
        <v>0</v>
      </c>
      <c r="B5085" s="38">
        <f>IF(Txn!$B2549="","",Txn!$C2549)</f>
        <v>0</v>
      </c>
      <c r="C5085" s="39">
        <f>IF(Txn!$B2549="","","تراکنش بانکی")</f>
        <v>0</v>
      </c>
      <c r="D5085" s="38">
        <f>IF(Txn!$B2549="","",IF(Txn!$X2549="","",Txn!$X2549))</f>
        <v>0</v>
      </c>
      <c r="E5085" s="39">
        <f>IF($D5085="","",IFERROR(VLOOKUP($D5085,AcctTbl,2,0),""))</f>
        <v>0</v>
      </c>
      <c r="F5085" s="39">
        <f>IF($D5085="","",IFERROR(VLOOKUP($D5085,AcctTbl,3,0),""))</f>
        <v>0</v>
      </c>
      <c r="G5085" s="39">
        <f>IF(Txn!$B2549="","",Txn!$D2549)</f>
        <v>0</v>
      </c>
      <c r="H5085" s="38">
        <f>IF(Txn!$B2549="","",Txn!$E2549)</f>
        <v>0</v>
      </c>
      <c r="I5085" s="40">
        <f>IF(Txn!$B2549="",0,Txn!$O2549)</f>
        <v>0</v>
      </c>
      <c r="J5085" s="40">
        <f>IF(Txn!$B2549="",0,Txn!$P2549)</f>
        <v>0</v>
      </c>
      <c r="K5085" s="41">
        <f>IF($A5085="","",IFERROR(VALUE(MID($A5085,6,2)),""))</f>
        <v>0</v>
      </c>
      <c r="L5085" s="39">
        <f>IF(Txn!$K2549="","",Txn!$K2549)</f>
        <v>0</v>
      </c>
      <c r="N5085" s="42">
        <f>IF($D5085="",0,COUNTIF(BankAccts,$D5085))</f>
        <v>0</v>
      </c>
    </row>
    <row r="5086" spans="1:14">
      <c r="A5086" s="38">
        <f>IF(Txn!$B2549="","",Txn!$B2549)</f>
        <v>0</v>
      </c>
      <c r="B5086" s="38">
        <f>IF(Txn!$B2549="","",Txn!$C2549)</f>
        <v>0</v>
      </c>
      <c r="C5086" s="39">
        <f>IF(Txn!$B2549="","","تراکنش بانکی")</f>
        <v>0</v>
      </c>
      <c r="D5086" s="38">
        <f>IF(Txn!$B2549="","",IF(IF(Txn!$U2549="TRF",Txn!$Y2549,Txn!$Z2549)="","",IF(Txn!$U2549="TRF",Txn!$Y2549,Txn!$Z2549)))</f>
        <v>0</v>
      </c>
      <c r="E5086" s="39">
        <f>IF($D5086="","",IFERROR(VLOOKUP($D5086,AcctTbl,2,0),""))</f>
        <v>0</v>
      </c>
      <c r="F5086" s="39">
        <f>IF($D5086="","",IFERROR(VLOOKUP($D5086,AcctTbl,3,0),""))</f>
        <v>0</v>
      </c>
      <c r="G5086" s="39">
        <f>IF(Txn!$B2549="","",Txn!$D2549)</f>
        <v>0</v>
      </c>
      <c r="H5086" s="38">
        <f>IF(Txn!$B2549="","",Txn!$E2549)</f>
        <v>0</v>
      </c>
      <c r="I5086" s="40">
        <f>IF(Txn!$B2549="",0,Txn!$Q2549)</f>
        <v>0</v>
      </c>
      <c r="J5086" s="40">
        <f>IF(Txn!$B2549="",0,Txn!$R2549)</f>
        <v>0</v>
      </c>
      <c r="K5086" s="41">
        <f>IF($A5086="","",IFERROR(VALUE(MID($A5086,6,2)),""))</f>
        <v>0</v>
      </c>
      <c r="L5086" s="39">
        <f>IF(Txn!$K2549="","","طرف مقابل — "&amp;Txn!$K2549)</f>
        <v>0</v>
      </c>
      <c r="N5086" s="42">
        <f>IF($D5086="",0,COUNTIF(BankAccts,$D5086))</f>
        <v>0</v>
      </c>
    </row>
    <row r="5087" spans="1:14">
      <c r="A5087" s="38">
        <f>IF(Txn!$B2550="","",Txn!$B2550)</f>
        <v>0</v>
      </c>
      <c r="B5087" s="38">
        <f>IF(Txn!$B2550="","",Txn!$C2550)</f>
        <v>0</v>
      </c>
      <c r="C5087" s="39">
        <f>IF(Txn!$B2550="","","تراکنش بانکی")</f>
        <v>0</v>
      </c>
      <c r="D5087" s="38">
        <f>IF(Txn!$B2550="","",IF(Txn!$X2550="","",Txn!$X2550))</f>
        <v>0</v>
      </c>
      <c r="E5087" s="39">
        <f>IF($D5087="","",IFERROR(VLOOKUP($D5087,AcctTbl,2,0),""))</f>
        <v>0</v>
      </c>
      <c r="F5087" s="39">
        <f>IF($D5087="","",IFERROR(VLOOKUP($D5087,AcctTbl,3,0),""))</f>
        <v>0</v>
      </c>
      <c r="G5087" s="39">
        <f>IF(Txn!$B2550="","",Txn!$D2550)</f>
        <v>0</v>
      </c>
      <c r="H5087" s="38">
        <f>IF(Txn!$B2550="","",Txn!$E2550)</f>
        <v>0</v>
      </c>
      <c r="I5087" s="40">
        <f>IF(Txn!$B2550="",0,Txn!$O2550)</f>
        <v>0</v>
      </c>
      <c r="J5087" s="40">
        <f>IF(Txn!$B2550="",0,Txn!$P2550)</f>
        <v>0</v>
      </c>
      <c r="K5087" s="41">
        <f>IF($A5087="","",IFERROR(VALUE(MID($A5087,6,2)),""))</f>
        <v>0</v>
      </c>
      <c r="L5087" s="39">
        <f>IF(Txn!$K2550="","",Txn!$K2550)</f>
        <v>0</v>
      </c>
      <c r="N5087" s="42">
        <f>IF($D5087="",0,COUNTIF(BankAccts,$D5087))</f>
        <v>0</v>
      </c>
    </row>
    <row r="5088" spans="1:14">
      <c r="A5088" s="38">
        <f>IF(Txn!$B2550="","",Txn!$B2550)</f>
        <v>0</v>
      </c>
      <c r="B5088" s="38">
        <f>IF(Txn!$B2550="","",Txn!$C2550)</f>
        <v>0</v>
      </c>
      <c r="C5088" s="39">
        <f>IF(Txn!$B2550="","","تراکنش بانکی")</f>
        <v>0</v>
      </c>
      <c r="D5088" s="38">
        <f>IF(Txn!$B2550="","",IF(IF(Txn!$U2550="TRF",Txn!$Y2550,Txn!$Z2550)="","",IF(Txn!$U2550="TRF",Txn!$Y2550,Txn!$Z2550)))</f>
        <v>0</v>
      </c>
      <c r="E5088" s="39">
        <f>IF($D5088="","",IFERROR(VLOOKUP($D5088,AcctTbl,2,0),""))</f>
        <v>0</v>
      </c>
      <c r="F5088" s="39">
        <f>IF($D5088="","",IFERROR(VLOOKUP($D5088,AcctTbl,3,0),""))</f>
        <v>0</v>
      </c>
      <c r="G5088" s="39">
        <f>IF(Txn!$B2550="","",Txn!$D2550)</f>
        <v>0</v>
      </c>
      <c r="H5088" s="38">
        <f>IF(Txn!$B2550="","",Txn!$E2550)</f>
        <v>0</v>
      </c>
      <c r="I5088" s="40">
        <f>IF(Txn!$B2550="",0,Txn!$Q2550)</f>
        <v>0</v>
      </c>
      <c r="J5088" s="40">
        <f>IF(Txn!$B2550="",0,Txn!$R2550)</f>
        <v>0</v>
      </c>
      <c r="K5088" s="41">
        <f>IF($A5088="","",IFERROR(VALUE(MID($A5088,6,2)),""))</f>
        <v>0</v>
      </c>
      <c r="L5088" s="39">
        <f>IF(Txn!$K2550="","","طرف مقابل — "&amp;Txn!$K2550)</f>
        <v>0</v>
      </c>
      <c r="N5088" s="42">
        <f>IF($D5088="",0,COUNTIF(BankAccts,$D5088))</f>
        <v>0</v>
      </c>
    </row>
    <row r="5089" spans="1:14">
      <c r="A5089" s="38">
        <f>IF(Txn!$B2551="","",Txn!$B2551)</f>
        <v>0</v>
      </c>
      <c r="B5089" s="38">
        <f>IF(Txn!$B2551="","",Txn!$C2551)</f>
        <v>0</v>
      </c>
      <c r="C5089" s="39">
        <f>IF(Txn!$B2551="","","تراکنش بانکی")</f>
        <v>0</v>
      </c>
      <c r="D5089" s="38">
        <f>IF(Txn!$B2551="","",IF(Txn!$X2551="","",Txn!$X2551))</f>
        <v>0</v>
      </c>
      <c r="E5089" s="39">
        <f>IF($D5089="","",IFERROR(VLOOKUP($D5089,AcctTbl,2,0),""))</f>
        <v>0</v>
      </c>
      <c r="F5089" s="39">
        <f>IF($D5089="","",IFERROR(VLOOKUP($D5089,AcctTbl,3,0),""))</f>
        <v>0</v>
      </c>
      <c r="G5089" s="39">
        <f>IF(Txn!$B2551="","",Txn!$D2551)</f>
        <v>0</v>
      </c>
      <c r="H5089" s="38">
        <f>IF(Txn!$B2551="","",Txn!$E2551)</f>
        <v>0</v>
      </c>
      <c r="I5089" s="40">
        <f>IF(Txn!$B2551="",0,Txn!$O2551)</f>
        <v>0</v>
      </c>
      <c r="J5089" s="40">
        <f>IF(Txn!$B2551="",0,Txn!$P2551)</f>
        <v>0</v>
      </c>
      <c r="K5089" s="41">
        <f>IF($A5089="","",IFERROR(VALUE(MID($A5089,6,2)),""))</f>
        <v>0</v>
      </c>
      <c r="L5089" s="39">
        <f>IF(Txn!$K2551="","",Txn!$K2551)</f>
        <v>0</v>
      </c>
      <c r="N5089" s="42">
        <f>IF($D5089="",0,COUNTIF(BankAccts,$D5089))</f>
        <v>0</v>
      </c>
    </row>
    <row r="5090" spans="1:14">
      <c r="A5090" s="38">
        <f>IF(Txn!$B2551="","",Txn!$B2551)</f>
        <v>0</v>
      </c>
      <c r="B5090" s="38">
        <f>IF(Txn!$B2551="","",Txn!$C2551)</f>
        <v>0</v>
      </c>
      <c r="C5090" s="39">
        <f>IF(Txn!$B2551="","","تراکنش بانکی")</f>
        <v>0</v>
      </c>
      <c r="D5090" s="38">
        <f>IF(Txn!$B2551="","",IF(IF(Txn!$U2551="TRF",Txn!$Y2551,Txn!$Z2551)="","",IF(Txn!$U2551="TRF",Txn!$Y2551,Txn!$Z2551)))</f>
        <v>0</v>
      </c>
      <c r="E5090" s="39">
        <f>IF($D5090="","",IFERROR(VLOOKUP($D5090,AcctTbl,2,0),""))</f>
        <v>0</v>
      </c>
      <c r="F5090" s="39">
        <f>IF($D5090="","",IFERROR(VLOOKUP($D5090,AcctTbl,3,0),""))</f>
        <v>0</v>
      </c>
      <c r="G5090" s="39">
        <f>IF(Txn!$B2551="","",Txn!$D2551)</f>
        <v>0</v>
      </c>
      <c r="H5090" s="38">
        <f>IF(Txn!$B2551="","",Txn!$E2551)</f>
        <v>0</v>
      </c>
      <c r="I5090" s="40">
        <f>IF(Txn!$B2551="",0,Txn!$Q2551)</f>
        <v>0</v>
      </c>
      <c r="J5090" s="40">
        <f>IF(Txn!$B2551="",0,Txn!$R2551)</f>
        <v>0</v>
      </c>
      <c r="K5090" s="41">
        <f>IF($A5090="","",IFERROR(VALUE(MID($A5090,6,2)),""))</f>
        <v>0</v>
      </c>
      <c r="L5090" s="39">
        <f>IF(Txn!$K2551="","","طرف مقابل — "&amp;Txn!$K2551)</f>
        <v>0</v>
      </c>
      <c r="N5090" s="42">
        <f>IF($D5090="",0,COUNTIF(BankAccts,$D5090))</f>
        <v>0</v>
      </c>
    </row>
    <row r="5091" spans="1:14">
      <c r="A5091" s="38">
        <f>IF(Txn!$B2552="","",Txn!$B2552)</f>
        <v>0</v>
      </c>
      <c r="B5091" s="38">
        <f>IF(Txn!$B2552="","",Txn!$C2552)</f>
        <v>0</v>
      </c>
      <c r="C5091" s="39">
        <f>IF(Txn!$B2552="","","تراکنش بانکی")</f>
        <v>0</v>
      </c>
      <c r="D5091" s="38">
        <f>IF(Txn!$B2552="","",IF(Txn!$X2552="","",Txn!$X2552))</f>
        <v>0</v>
      </c>
      <c r="E5091" s="39">
        <f>IF($D5091="","",IFERROR(VLOOKUP($D5091,AcctTbl,2,0),""))</f>
        <v>0</v>
      </c>
      <c r="F5091" s="39">
        <f>IF($D5091="","",IFERROR(VLOOKUP($D5091,AcctTbl,3,0),""))</f>
        <v>0</v>
      </c>
      <c r="G5091" s="39">
        <f>IF(Txn!$B2552="","",Txn!$D2552)</f>
        <v>0</v>
      </c>
      <c r="H5091" s="38">
        <f>IF(Txn!$B2552="","",Txn!$E2552)</f>
        <v>0</v>
      </c>
      <c r="I5091" s="40">
        <f>IF(Txn!$B2552="",0,Txn!$O2552)</f>
        <v>0</v>
      </c>
      <c r="J5091" s="40">
        <f>IF(Txn!$B2552="",0,Txn!$P2552)</f>
        <v>0</v>
      </c>
      <c r="K5091" s="41">
        <f>IF($A5091="","",IFERROR(VALUE(MID($A5091,6,2)),""))</f>
        <v>0</v>
      </c>
      <c r="L5091" s="39">
        <f>IF(Txn!$K2552="","",Txn!$K2552)</f>
        <v>0</v>
      </c>
      <c r="N5091" s="42">
        <f>IF($D5091="",0,COUNTIF(BankAccts,$D5091))</f>
        <v>0</v>
      </c>
    </row>
    <row r="5092" spans="1:14">
      <c r="A5092" s="38">
        <f>IF(Txn!$B2552="","",Txn!$B2552)</f>
        <v>0</v>
      </c>
      <c r="B5092" s="38">
        <f>IF(Txn!$B2552="","",Txn!$C2552)</f>
        <v>0</v>
      </c>
      <c r="C5092" s="39">
        <f>IF(Txn!$B2552="","","تراکنش بانکی")</f>
        <v>0</v>
      </c>
      <c r="D5092" s="38">
        <f>IF(Txn!$B2552="","",IF(IF(Txn!$U2552="TRF",Txn!$Y2552,Txn!$Z2552)="","",IF(Txn!$U2552="TRF",Txn!$Y2552,Txn!$Z2552)))</f>
        <v>0</v>
      </c>
      <c r="E5092" s="39">
        <f>IF($D5092="","",IFERROR(VLOOKUP($D5092,AcctTbl,2,0),""))</f>
        <v>0</v>
      </c>
      <c r="F5092" s="39">
        <f>IF($D5092="","",IFERROR(VLOOKUP($D5092,AcctTbl,3,0),""))</f>
        <v>0</v>
      </c>
      <c r="G5092" s="39">
        <f>IF(Txn!$B2552="","",Txn!$D2552)</f>
        <v>0</v>
      </c>
      <c r="H5092" s="38">
        <f>IF(Txn!$B2552="","",Txn!$E2552)</f>
        <v>0</v>
      </c>
      <c r="I5092" s="40">
        <f>IF(Txn!$B2552="",0,Txn!$Q2552)</f>
        <v>0</v>
      </c>
      <c r="J5092" s="40">
        <f>IF(Txn!$B2552="",0,Txn!$R2552)</f>
        <v>0</v>
      </c>
      <c r="K5092" s="41">
        <f>IF($A5092="","",IFERROR(VALUE(MID($A5092,6,2)),""))</f>
        <v>0</v>
      </c>
      <c r="L5092" s="39">
        <f>IF(Txn!$K2552="","","طرف مقابل — "&amp;Txn!$K2552)</f>
        <v>0</v>
      </c>
      <c r="N5092" s="42">
        <f>IF($D5092="",0,COUNTIF(BankAccts,$D5092))</f>
        <v>0</v>
      </c>
    </row>
    <row r="5093" spans="1:14">
      <c r="A5093" s="38">
        <f>IF(Txn!$B2553="","",Txn!$B2553)</f>
        <v>0</v>
      </c>
      <c r="B5093" s="38">
        <f>IF(Txn!$B2553="","",Txn!$C2553)</f>
        <v>0</v>
      </c>
      <c r="C5093" s="39">
        <f>IF(Txn!$B2553="","","تراکنش بانکی")</f>
        <v>0</v>
      </c>
      <c r="D5093" s="38">
        <f>IF(Txn!$B2553="","",IF(Txn!$X2553="","",Txn!$X2553))</f>
        <v>0</v>
      </c>
      <c r="E5093" s="39">
        <f>IF($D5093="","",IFERROR(VLOOKUP($D5093,AcctTbl,2,0),""))</f>
        <v>0</v>
      </c>
      <c r="F5093" s="39">
        <f>IF($D5093="","",IFERROR(VLOOKUP($D5093,AcctTbl,3,0),""))</f>
        <v>0</v>
      </c>
      <c r="G5093" s="39">
        <f>IF(Txn!$B2553="","",Txn!$D2553)</f>
        <v>0</v>
      </c>
      <c r="H5093" s="38">
        <f>IF(Txn!$B2553="","",Txn!$E2553)</f>
        <v>0</v>
      </c>
      <c r="I5093" s="40">
        <f>IF(Txn!$B2553="",0,Txn!$O2553)</f>
        <v>0</v>
      </c>
      <c r="J5093" s="40">
        <f>IF(Txn!$B2553="",0,Txn!$P2553)</f>
        <v>0</v>
      </c>
      <c r="K5093" s="41">
        <f>IF($A5093="","",IFERROR(VALUE(MID($A5093,6,2)),""))</f>
        <v>0</v>
      </c>
      <c r="L5093" s="39">
        <f>IF(Txn!$K2553="","",Txn!$K2553)</f>
        <v>0</v>
      </c>
      <c r="N5093" s="42">
        <f>IF($D5093="",0,COUNTIF(BankAccts,$D5093))</f>
        <v>0</v>
      </c>
    </row>
    <row r="5094" spans="1:14">
      <c r="A5094" s="38">
        <f>IF(Txn!$B2553="","",Txn!$B2553)</f>
        <v>0</v>
      </c>
      <c r="B5094" s="38">
        <f>IF(Txn!$B2553="","",Txn!$C2553)</f>
        <v>0</v>
      </c>
      <c r="C5094" s="39">
        <f>IF(Txn!$B2553="","","تراکنش بانکی")</f>
        <v>0</v>
      </c>
      <c r="D5094" s="38">
        <f>IF(Txn!$B2553="","",IF(IF(Txn!$U2553="TRF",Txn!$Y2553,Txn!$Z2553)="","",IF(Txn!$U2553="TRF",Txn!$Y2553,Txn!$Z2553)))</f>
        <v>0</v>
      </c>
      <c r="E5094" s="39">
        <f>IF($D5094="","",IFERROR(VLOOKUP($D5094,AcctTbl,2,0),""))</f>
        <v>0</v>
      </c>
      <c r="F5094" s="39">
        <f>IF($D5094="","",IFERROR(VLOOKUP($D5094,AcctTbl,3,0),""))</f>
        <v>0</v>
      </c>
      <c r="G5094" s="39">
        <f>IF(Txn!$B2553="","",Txn!$D2553)</f>
        <v>0</v>
      </c>
      <c r="H5094" s="38">
        <f>IF(Txn!$B2553="","",Txn!$E2553)</f>
        <v>0</v>
      </c>
      <c r="I5094" s="40">
        <f>IF(Txn!$B2553="",0,Txn!$Q2553)</f>
        <v>0</v>
      </c>
      <c r="J5094" s="40">
        <f>IF(Txn!$B2553="",0,Txn!$R2553)</f>
        <v>0</v>
      </c>
      <c r="K5094" s="41">
        <f>IF($A5094="","",IFERROR(VALUE(MID($A5094,6,2)),""))</f>
        <v>0</v>
      </c>
      <c r="L5094" s="39">
        <f>IF(Txn!$K2553="","","طرف مقابل — "&amp;Txn!$K2553)</f>
        <v>0</v>
      </c>
      <c r="N5094" s="42">
        <f>IF($D5094="",0,COUNTIF(BankAccts,$D5094))</f>
        <v>0</v>
      </c>
    </row>
    <row r="5095" spans="1:14">
      <c r="A5095" s="38">
        <f>IF(Txn!$B2554="","",Txn!$B2554)</f>
        <v>0</v>
      </c>
      <c r="B5095" s="38">
        <f>IF(Txn!$B2554="","",Txn!$C2554)</f>
        <v>0</v>
      </c>
      <c r="C5095" s="39">
        <f>IF(Txn!$B2554="","","تراکنش بانکی")</f>
        <v>0</v>
      </c>
      <c r="D5095" s="38">
        <f>IF(Txn!$B2554="","",IF(Txn!$X2554="","",Txn!$X2554))</f>
        <v>0</v>
      </c>
      <c r="E5095" s="39">
        <f>IF($D5095="","",IFERROR(VLOOKUP($D5095,AcctTbl,2,0),""))</f>
        <v>0</v>
      </c>
      <c r="F5095" s="39">
        <f>IF($D5095="","",IFERROR(VLOOKUP($D5095,AcctTbl,3,0),""))</f>
        <v>0</v>
      </c>
      <c r="G5095" s="39">
        <f>IF(Txn!$B2554="","",Txn!$D2554)</f>
        <v>0</v>
      </c>
      <c r="H5095" s="38">
        <f>IF(Txn!$B2554="","",Txn!$E2554)</f>
        <v>0</v>
      </c>
      <c r="I5095" s="40">
        <f>IF(Txn!$B2554="",0,Txn!$O2554)</f>
        <v>0</v>
      </c>
      <c r="J5095" s="40">
        <f>IF(Txn!$B2554="",0,Txn!$P2554)</f>
        <v>0</v>
      </c>
      <c r="K5095" s="41">
        <f>IF($A5095="","",IFERROR(VALUE(MID($A5095,6,2)),""))</f>
        <v>0</v>
      </c>
      <c r="L5095" s="39">
        <f>IF(Txn!$K2554="","",Txn!$K2554)</f>
        <v>0</v>
      </c>
      <c r="N5095" s="42">
        <f>IF($D5095="",0,COUNTIF(BankAccts,$D5095))</f>
        <v>0</v>
      </c>
    </row>
    <row r="5096" spans="1:14">
      <c r="A5096" s="38">
        <f>IF(Txn!$B2554="","",Txn!$B2554)</f>
        <v>0</v>
      </c>
      <c r="B5096" s="38">
        <f>IF(Txn!$B2554="","",Txn!$C2554)</f>
        <v>0</v>
      </c>
      <c r="C5096" s="39">
        <f>IF(Txn!$B2554="","","تراکنش بانکی")</f>
        <v>0</v>
      </c>
      <c r="D5096" s="38">
        <f>IF(Txn!$B2554="","",IF(IF(Txn!$U2554="TRF",Txn!$Y2554,Txn!$Z2554)="","",IF(Txn!$U2554="TRF",Txn!$Y2554,Txn!$Z2554)))</f>
        <v>0</v>
      </c>
      <c r="E5096" s="39">
        <f>IF($D5096="","",IFERROR(VLOOKUP($D5096,AcctTbl,2,0),""))</f>
        <v>0</v>
      </c>
      <c r="F5096" s="39">
        <f>IF($D5096="","",IFERROR(VLOOKUP($D5096,AcctTbl,3,0),""))</f>
        <v>0</v>
      </c>
      <c r="G5096" s="39">
        <f>IF(Txn!$B2554="","",Txn!$D2554)</f>
        <v>0</v>
      </c>
      <c r="H5096" s="38">
        <f>IF(Txn!$B2554="","",Txn!$E2554)</f>
        <v>0</v>
      </c>
      <c r="I5096" s="40">
        <f>IF(Txn!$B2554="",0,Txn!$Q2554)</f>
        <v>0</v>
      </c>
      <c r="J5096" s="40">
        <f>IF(Txn!$B2554="",0,Txn!$R2554)</f>
        <v>0</v>
      </c>
      <c r="K5096" s="41">
        <f>IF($A5096="","",IFERROR(VALUE(MID($A5096,6,2)),""))</f>
        <v>0</v>
      </c>
      <c r="L5096" s="39">
        <f>IF(Txn!$K2554="","","طرف مقابل — "&amp;Txn!$K2554)</f>
        <v>0</v>
      </c>
      <c r="N5096" s="42">
        <f>IF($D5096="",0,COUNTIF(BankAccts,$D5096))</f>
        <v>0</v>
      </c>
    </row>
    <row r="5097" spans="1:14">
      <c r="A5097" s="38">
        <f>IF(Txn!$B2555="","",Txn!$B2555)</f>
        <v>0</v>
      </c>
      <c r="B5097" s="38">
        <f>IF(Txn!$B2555="","",Txn!$C2555)</f>
        <v>0</v>
      </c>
      <c r="C5097" s="39">
        <f>IF(Txn!$B2555="","","تراکنش بانکی")</f>
        <v>0</v>
      </c>
      <c r="D5097" s="38">
        <f>IF(Txn!$B2555="","",IF(Txn!$X2555="","",Txn!$X2555))</f>
        <v>0</v>
      </c>
      <c r="E5097" s="39">
        <f>IF($D5097="","",IFERROR(VLOOKUP($D5097,AcctTbl,2,0),""))</f>
        <v>0</v>
      </c>
      <c r="F5097" s="39">
        <f>IF($D5097="","",IFERROR(VLOOKUP($D5097,AcctTbl,3,0),""))</f>
        <v>0</v>
      </c>
      <c r="G5097" s="39">
        <f>IF(Txn!$B2555="","",Txn!$D2555)</f>
        <v>0</v>
      </c>
      <c r="H5097" s="38">
        <f>IF(Txn!$B2555="","",Txn!$E2555)</f>
        <v>0</v>
      </c>
      <c r="I5097" s="40">
        <f>IF(Txn!$B2555="",0,Txn!$O2555)</f>
        <v>0</v>
      </c>
      <c r="J5097" s="40">
        <f>IF(Txn!$B2555="",0,Txn!$P2555)</f>
        <v>0</v>
      </c>
      <c r="K5097" s="41">
        <f>IF($A5097="","",IFERROR(VALUE(MID($A5097,6,2)),""))</f>
        <v>0</v>
      </c>
      <c r="L5097" s="39">
        <f>IF(Txn!$K2555="","",Txn!$K2555)</f>
        <v>0</v>
      </c>
      <c r="N5097" s="42">
        <f>IF($D5097="",0,COUNTIF(BankAccts,$D5097))</f>
        <v>0</v>
      </c>
    </row>
    <row r="5098" spans="1:14">
      <c r="A5098" s="38">
        <f>IF(Txn!$B2555="","",Txn!$B2555)</f>
        <v>0</v>
      </c>
      <c r="B5098" s="38">
        <f>IF(Txn!$B2555="","",Txn!$C2555)</f>
        <v>0</v>
      </c>
      <c r="C5098" s="39">
        <f>IF(Txn!$B2555="","","تراکنش بانکی")</f>
        <v>0</v>
      </c>
      <c r="D5098" s="38">
        <f>IF(Txn!$B2555="","",IF(IF(Txn!$U2555="TRF",Txn!$Y2555,Txn!$Z2555)="","",IF(Txn!$U2555="TRF",Txn!$Y2555,Txn!$Z2555)))</f>
        <v>0</v>
      </c>
      <c r="E5098" s="39">
        <f>IF($D5098="","",IFERROR(VLOOKUP($D5098,AcctTbl,2,0),""))</f>
        <v>0</v>
      </c>
      <c r="F5098" s="39">
        <f>IF($D5098="","",IFERROR(VLOOKUP($D5098,AcctTbl,3,0),""))</f>
        <v>0</v>
      </c>
      <c r="G5098" s="39">
        <f>IF(Txn!$B2555="","",Txn!$D2555)</f>
        <v>0</v>
      </c>
      <c r="H5098" s="38">
        <f>IF(Txn!$B2555="","",Txn!$E2555)</f>
        <v>0</v>
      </c>
      <c r="I5098" s="40">
        <f>IF(Txn!$B2555="",0,Txn!$Q2555)</f>
        <v>0</v>
      </c>
      <c r="J5098" s="40">
        <f>IF(Txn!$B2555="",0,Txn!$R2555)</f>
        <v>0</v>
      </c>
      <c r="K5098" s="41">
        <f>IF($A5098="","",IFERROR(VALUE(MID($A5098,6,2)),""))</f>
        <v>0</v>
      </c>
      <c r="L5098" s="39">
        <f>IF(Txn!$K2555="","","طرف مقابل — "&amp;Txn!$K2555)</f>
        <v>0</v>
      </c>
      <c r="N5098" s="42">
        <f>IF($D5098="",0,COUNTIF(BankAccts,$D5098))</f>
        <v>0</v>
      </c>
    </row>
    <row r="5099" spans="1:14">
      <c r="A5099" s="38">
        <f>IF(Txn!$B2556="","",Txn!$B2556)</f>
        <v>0</v>
      </c>
      <c r="B5099" s="38">
        <f>IF(Txn!$B2556="","",Txn!$C2556)</f>
        <v>0</v>
      </c>
      <c r="C5099" s="39">
        <f>IF(Txn!$B2556="","","تراکنش بانکی")</f>
        <v>0</v>
      </c>
      <c r="D5099" s="38">
        <f>IF(Txn!$B2556="","",IF(Txn!$X2556="","",Txn!$X2556))</f>
        <v>0</v>
      </c>
      <c r="E5099" s="39">
        <f>IF($D5099="","",IFERROR(VLOOKUP($D5099,AcctTbl,2,0),""))</f>
        <v>0</v>
      </c>
      <c r="F5099" s="39">
        <f>IF($D5099="","",IFERROR(VLOOKUP($D5099,AcctTbl,3,0),""))</f>
        <v>0</v>
      </c>
      <c r="G5099" s="39">
        <f>IF(Txn!$B2556="","",Txn!$D2556)</f>
        <v>0</v>
      </c>
      <c r="H5099" s="38">
        <f>IF(Txn!$B2556="","",Txn!$E2556)</f>
        <v>0</v>
      </c>
      <c r="I5099" s="40">
        <f>IF(Txn!$B2556="",0,Txn!$O2556)</f>
        <v>0</v>
      </c>
      <c r="J5099" s="40">
        <f>IF(Txn!$B2556="",0,Txn!$P2556)</f>
        <v>0</v>
      </c>
      <c r="K5099" s="41">
        <f>IF($A5099="","",IFERROR(VALUE(MID($A5099,6,2)),""))</f>
        <v>0</v>
      </c>
      <c r="L5099" s="39">
        <f>IF(Txn!$K2556="","",Txn!$K2556)</f>
        <v>0</v>
      </c>
      <c r="N5099" s="42">
        <f>IF($D5099="",0,COUNTIF(BankAccts,$D5099))</f>
        <v>0</v>
      </c>
    </row>
    <row r="5100" spans="1:14">
      <c r="A5100" s="38">
        <f>IF(Txn!$B2556="","",Txn!$B2556)</f>
        <v>0</v>
      </c>
      <c r="B5100" s="38">
        <f>IF(Txn!$B2556="","",Txn!$C2556)</f>
        <v>0</v>
      </c>
      <c r="C5100" s="39">
        <f>IF(Txn!$B2556="","","تراکنش بانکی")</f>
        <v>0</v>
      </c>
      <c r="D5100" s="38">
        <f>IF(Txn!$B2556="","",IF(IF(Txn!$U2556="TRF",Txn!$Y2556,Txn!$Z2556)="","",IF(Txn!$U2556="TRF",Txn!$Y2556,Txn!$Z2556)))</f>
        <v>0</v>
      </c>
      <c r="E5100" s="39">
        <f>IF($D5100="","",IFERROR(VLOOKUP($D5100,AcctTbl,2,0),""))</f>
        <v>0</v>
      </c>
      <c r="F5100" s="39">
        <f>IF($D5100="","",IFERROR(VLOOKUP($D5100,AcctTbl,3,0),""))</f>
        <v>0</v>
      </c>
      <c r="G5100" s="39">
        <f>IF(Txn!$B2556="","",Txn!$D2556)</f>
        <v>0</v>
      </c>
      <c r="H5100" s="38">
        <f>IF(Txn!$B2556="","",Txn!$E2556)</f>
        <v>0</v>
      </c>
      <c r="I5100" s="40">
        <f>IF(Txn!$B2556="",0,Txn!$Q2556)</f>
        <v>0</v>
      </c>
      <c r="J5100" s="40">
        <f>IF(Txn!$B2556="",0,Txn!$R2556)</f>
        <v>0</v>
      </c>
      <c r="K5100" s="41">
        <f>IF($A5100="","",IFERROR(VALUE(MID($A5100,6,2)),""))</f>
        <v>0</v>
      </c>
      <c r="L5100" s="39">
        <f>IF(Txn!$K2556="","","طرف مقابل — "&amp;Txn!$K2556)</f>
        <v>0</v>
      </c>
      <c r="N5100" s="42">
        <f>IF($D5100="",0,COUNTIF(BankAccts,$D5100))</f>
        <v>0</v>
      </c>
    </row>
    <row r="5101" spans="1:14">
      <c r="A5101" s="38">
        <f>IF(Txn!$B2557="","",Txn!$B2557)</f>
        <v>0</v>
      </c>
      <c r="B5101" s="38">
        <f>IF(Txn!$B2557="","",Txn!$C2557)</f>
        <v>0</v>
      </c>
      <c r="C5101" s="39">
        <f>IF(Txn!$B2557="","","تراکنش بانکی")</f>
        <v>0</v>
      </c>
      <c r="D5101" s="38">
        <f>IF(Txn!$B2557="","",IF(Txn!$X2557="","",Txn!$X2557))</f>
        <v>0</v>
      </c>
      <c r="E5101" s="39">
        <f>IF($D5101="","",IFERROR(VLOOKUP($D5101,AcctTbl,2,0),""))</f>
        <v>0</v>
      </c>
      <c r="F5101" s="39">
        <f>IF($D5101="","",IFERROR(VLOOKUP($D5101,AcctTbl,3,0),""))</f>
        <v>0</v>
      </c>
      <c r="G5101" s="39">
        <f>IF(Txn!$B2557="","",Txn!$D2557)</f>
        <v>0</v>
      </c>
      <c r="H5101" s="38">
        <f>IF(Txn!$B2557="","",Txn!$E2557)</f>
        <v>0</v>
      </c>
      <c r="I5101" s="40">
        <f>IF(Txn!$B2557="",0,Txn!$O2557)</f>
        <v>0</v>
      </c>
      <c r="J5101" s="40">
        <f>IF(Txn!$B2557="",0,Txn!$P2557)</f>
        <v>0</v>
      </c>
      <c r="K5101" s="41">
        <f>IF($A5101="","",IFERROR(VALUE(MID($A5101,6,2)),""))</f>
        <v>0</v>
      </c>
      <c r="L5101" s="39">
        <f>IF(Txn!$K2557="","",Txn!$K2557)</f>
        <v>0</v>
      </c>
      <c r="N5101" s="42">
        <f>IF($D5101="",0,COUNTIF(BankAccts,$D5101))</f>
        <v>0</v>
      </c>
    </row>
    <row r="5102" spans="1:14">
      <c r="A5102" s="38">
        <f>IF(Txn!$B2557="","",Txn!$B2557)</f>
        <v>0</v>
      </c>
      <c r="B5102" s="38">
        <f>IF(Txn!$B2557="","",Txn!$C2557)</f>
        <v>0</v>
      </c>
      <c r="C5102" s="39">
        <f>IF(Txn!$B2557="","","تراکنش بانکی")</f>
        <v>0</v>
      </c>
      <c r="D5102" s="38">
        <f>IF(Txn!$B2557="","",IF(IF(Txn!$U2557="TRF",Txn!$Y2557,Txn!$Z2557)="","",IF(Txn!$U2557="TRF",Txn!$Y2557,Txn!$Z2557)))</f>
        <v>0</v>
      </c>
      <c r="E5102" s="39">
        <f>IF($D5102="","",IFERROR(VLOOKUP($D5102,AcctTbl,2,0),""))</f>
        <v>0</v>
      </c>
      <c r="F5102" s="39">
        <f>IF($D5102="","",IFERROR(VLOOKUP($D5102,AcctTbl,3,0),""))</f>
        <v>0</v>
      </c>
      <c r="G5102" s="39">
        <f>IF(Txn!$B2557="","",Txn!$D2557)</f>
        <v>0</v>
      </c>
      <c r="H5102" s="38">
        <f>IF(Txn!$B2557="","",Txn!$E2557)</f>
        <v>0</v>
      </c>
      <c r="I5102" s="40">
        <f>IF(Txn!$B2557="",0,Txn!$Q2557)</f>
        <v>0</v>
      </c>
      <c r="J5102" s="40">
        <f>IF(Txn!$B2557="",0,Txn!$R2557)</f>
        <v>0</v>
      </c>
      <c r="K5102" s="41">
        <f>IF($A5102="","",IFERROR(VALUE(MID($A5102,6,2)),""))</f>
        <v>0</v>
      </c>
      <c r="L5102" s="39">
        <f>IF(Txn!$K2557="","","طرف مقابل — "&amp;Txn!$K2557)</f>
        <v>0</v>
      </c>
      <c r="N5102" s="42">
        <f>IF($D5102="",0,COUNTIF(BankAccts,$D5102))</f>
        <v>0</v>
      </c>
    </row>
    <row r="5103" spans="1:14">
      <c r="A5103" s="38">
        <f>IF(Txn!$B2558="","",Txn!$B2558)</f>
        <v>0</v>
      </c>
      <c r="B5103" s="38">
        <f>IF(Txn!$B2558="","",Txn!$C2558)</f>
        <v>0</v>
      </c>
      <c r="C5103" s="39">
        <f>IF(Txn!$B2558="","","تراکنش بانکی")</f>
        <v>0</v>
      </c>
      <c r="D5103" s="38">
        <f>IF(Txn!$B2558="","",IF(Txn!$X2558="","",Txn!$X2558))</f>
        <v>0</v>
      </c>
      <c r="E5103" s="39">
        <f>IF($D5103="","",IFERROR(VLOOKUP($D5103,AcctTbl,2,0),""))</f>
        <v>0</v>
      </c>
      <c r="F5103" s="39">
        <f>IF($D5103="","",IFERROR(VLOOKUP($D5103,AcctTbl,3,0),""))</f>
        <v>0</v>
      </c>
      <c r="G5103" s="39">
        <f>IF(Txn!$B2558="","",Txn!$D2558)</f>
        <v>0</v>
      </c>
      <c r="H5103" s="38">
        <f>IF(Txn!$B2558="","",Txn!$E2558)</f>
        <v>0</v>
      </c>
      <c r="I5103" s="40">
        <f>IF(Txn!$B2558="",0,Txn!$O2558)</f>
        <v>0</v>
      </c>
      <c r="J5103" s="40">
        <f>IF(Txn!$B2558="",0,Txn!$P2558)</f>
        <v>0</v>
      </c>
      <c r="K5103" s="41">
        <f>IF($A5103="","",IFERROR(VALUE(MID($A5103,6,2)),""))</f>
        <v>0</v>
      </c>
      <c r="L5103" s="39">
        <f>IF(Txn!$K2558="","",Txn!$K2558)</f>
        <v>0</v>
      </c>
      <c r="N5103" s="42">
        <f>IF($D5103="",0,COUNTIF(BankAccts,$D5103))</f>
        <v>0</v>
      </c>
    </row>
    <row r="5104" spans="1:14">
      <c r="A5104" s="38">
        <f>IF(Txn!$B2558="","",Txn!$B2558)</f>
        <v>0</v>
      </c>
      <c r="B5104" s="38">
        <f>IF(Txn!$B2558="","",Txn!$C2558)</f>
        <v>0</v>
      </c>
      <c r="C5104" s="39">
        <f>IF(Txn!$B2558="","","تراکنش بانکی")</f>
        <v>0</v>
      </c>
      <c r="D5104" s="38">
        <f>IF(Txn!$B2558="","",IF(IF(Txn!$U2558="TRF",Txn!$Y2558,Txn!$Z2558)="","",IF(Txn!$U2558="TRF",Txn!$Y2558,Txn!$Z2558)))</f>
        <v>0</v>
      </c>
      <c r="E5104" s="39">
        <f>IF($D5104="","",IFERROR(VLOOKUP($D5104,AcctTbl,2,0),""))</f>
        <v>0</v>
      </c>
      <c r="F5104" s="39">
        <f>IF($D5104="","",IFERROR(VLOOKUP($D5104,AcctTbl,3,0),""))</f>
        <v>0</v>
      </c>
      <c r="G5104" s="39">
        <f>IF(Txn!$B2558="","",Txn!$D2558)</f>
        <v>0</v>
      </c>
      <c r="H5104" s="38">
        <f>IF(Txn!$B2558="","",Txn!$E2558)</f>
        <v>0</v>
      </c>
      <c r="I5104" s="40">
        <f>IF(Txn!$B2558="",0,Txn!$Q2558)</f>
        <v>0</v>
      </c>
      <c r="J5104" s="40">
        <f>IF(Txn!$B2558="",0,Txn!$R2558)</f>
        <v>0</v>
      </c>
      <c r="K5104" s="41">
        <f>IF($A5104="","",IFERROR(VALUE(MID($A5104,6,2)),""))</f>
        <v>0</v>
      </c>
      <c r="L5104" s="39">
        <f>IF(Txn!$K2558="","","طرف مقابل — "&amp;Txn!$K2558)</f>
        <v>0</v>
      </c>
      <c r="N5104" s="42">
        <f>IF($D5104="",0,COUNTIF(BankAccts,$D5104))</f>
        <v>0</v>
      </c>
    </row>
    <row r="5105" spans="1:14">
      <c r="A5105" s="38">
        <f>IF(Txn!$B2559="","",Txn!$B2559)</f>
        <v>0</v>
      </c>
      <c r="B5105" s="38">
        <f>IF(Txn!$B2559="","",Txn!$C2559)</f>
        <v>0</v>
      </c>
      <c r="C5105" s="39">
        <f>IF(Txn!$B2559="","","تراکنش بانکی")</f>
        <v>0</v>
      </c>
      <c r="D5105" s="38">
        <f>IF(Txn!$B2559="","",IF(Txn!$X2559="","",Txn!$X2559))</f>
        <v>0</v>
      </c>
      <c r="E5105" s="39">
        <f>IF($D5105="","",IFERROR(VLOOKUP($D5105,AcctTbl,2,0),""))</f>
        <v>0</v>
      </c>
      <c r="F5105" s="39">
        <f>IF($D5105="","",IFERROR(VLOOKUP($D5105,AcctTbl,3,0),""))</f>
        <v>0</v>
      </c>
      <c r="G5105" s="39">
        <f>IF(Txn!$B2559="","",Txn!$D2559)</f>
        <v>0</v>
      </c>
      <c r="H5105" s="38">
        <f>IF(Txn!$B2559="","",Txn!$E2559)</f>
        <v>0</v>
      </c>
      <c r="I5105" s="40">
        <f>IF(Txn!$B2559="",0,Txn!$O2559)</f>
        <v>0</v>
      </c>
      <c r="J5105" s="40">
        <f>IF(Txn!$B2559="",0,Txn!$P2559)</f>
        <v>0</v>
      </c>
      <c r="K5105" s="41">
        <f>IF($A5105="","",IFERROR(VALUE(MID($A5105,6,2)),""))</f>
        <v>0</v>
      </c>
      <c r="L5105" s="39">
        <f>IF(Txn!$K2559="","",Txn!$K2559)</f>
        <v>0</v>
      </c>
      <c r="N5105" s="42">
        <f>IF($D5105="",0,COUNTIF(BankAccts,$D5105))</f>
        <v>0</v>
      </c>
    </row>
    <row r="5106" spans="1:14">
      <c r="A5106" s="38">
        <f>IF(Txn!$B2559="","",Txn!$B2559)</f>
        <v>0</v>
      </c>
      <c r="B5106" s="38">
        <f>IF(Txn!$B2559="","",Txn!$C2559)</f>
        <v>0</v>
      </c>
      <c r="C5106" s="39">
        <f>IF(Txn!$B2559="","","تراکنش بانکی")</f>
        <v>0</v>
      </c>
      <c r="D5106" s="38">
        <f>IF(Txn!$B2559="","",IF(IF(Txn!$U2559="TRF",Txn!$Y2559,Txn!$Z2559)="","",IF(Txn!$U2559="TRF",Txn!$Y2559,Txn!$Z2559)))</f>
        <v>0</v>
      </c>
      <c r="E5106" s="39">
        <f>IF($D5106="","",IFERROR(VLOOKUP($D5106,AcctTbl,2,0),""))</f>
        <v>0</v>
      </c>
      <c r="F5106" s="39">
        <f>IF($D5106="","",IFERROR(VLOOKUP($D5106,AcctTbl,3,0),""))</f>
        <v>0</v>
      </c>
      <c r="G5106" s="39">
        <f>IF(Txn!$B2559="","",Txn!$D2559)</f>
        <v>0</v>
      </c>
      <c r="H5106" s="38">
        <f>IF(Txn!$B2559="","",Txn!$E2559)</f>
        <v>0</v>
      </c>
      <c r="I5106" s="40">
        <f>IF(Txn!$B2559="",0,Txn!$Q2559)</f>
        <v>0</v>
      </c>
      <c r="J5106" s="40">
        <f>IF(Txn!$B2559="",0,Txn!$R2559)</f>
        <v>0</v>
      </c>
      <c r="K5106" s="41">
        <f>IF($A5106="","",IFERROR(VALUE(MID($A5106,6,2)),""))</f>
        <v>0</v>
      </c>
      <c r="L5106" s="39">
        <f>IF(Txn!$K2559="","","طرف مقابل — "&amp;Txn!$K2559)</f>
        <v>0</v>
      </c>
      <c r="N5106" s="42">
        <f>IF($D5106="",0,COUNTIF(BankAccts,$D5106))</f>
        <v>0</v>
      </c>
    </row>
    <row r="5107" spans="1:14">
      <c r="A5107" s="38">
        <f>IF(Txn!$B2560="","",Txn!$B2560)</f>
        <v>0</v>
      </c>
      <c r="B5107" s="38">
        <f>IF(Txn!$B2560="","",Txn!$C2560)</f>
        <v>0</v>
      </c>
      <c r="C5107" s="39">
        <f>IF(Txn!$B2560="","","تراکنش بانکی")</f>
        <v>0</v>
      </c>
      <c r="D5107" s="38">
        <f>IF(Txn!$B2560="","",IF(Txn!$X2560="","",Txn!$X2560))</f>
        <v>0</v>
      </c>
      <c r="E5107" s="39">
        <f>IF($D5107="","",IFERROR(VLOOKUP($D5107,AcctTbl,2,0),""))</f>
        <v>0</v>
      </c>
      <c r="F5107" s="39">
        <f>IF($D5107="","",IFERROR(VLOOKUP($D5107,AcctTbl,3,0),""))</f>
        <v>0</v>
      </c>
      <c r="G5107" s="39">
        <f>IF(Txn!$B2560="","",Txn!$D2560)</f>
        <v>0</v>
      </c>
      <c r="H5107" s="38">
        <f>IF(Txn!$B2560="","",Txn!$E2560)</f>
        <v>0</v>
      </c>
      <c r="I5107" s="40">
        <f>IF(Txn!$B2560="",0,Txn!$O2560)</f>
        <v>0</v>
      </c>
      <c r="J5107" s="40">
        <f>IF(Txn!$B2560="",0,Txn!$P2560)</f>
        <v>0</v>
      </c>
      <c r="K5107" s="41">
        <f>IF($A5107="","",IFERROR(VALUE(MID($A5107,6,2)),""))</f>
        <v>0</v>
      </c>
      <c r="L5107" s="39">
        <f>IF(Txn!$K2560="","",Txn!$K2560)</f>
        <v>0</v>
      </c>
      <c r="N5107" s="42">
        <f>IF($D5107="",0,COUNTIF(BankAccts,$D5107))</f>
        <v>0</v>
      </c>
    </row>
    <row r="5108" spans="1:14">
      <c r="A5108" s="38">
        <f>IF(Txn!$B2560="","",Txn!$B2560)</f>
        <v>0</v>
      </c>
      <c r="B5108" s="38">
        <f>IF(Txn!$B2560="","",Txn!$C2560)</f>
        <v>0</v>
      </c>
      <c r="C5108" s="39">
        <f>IF(Txn!$B2560="","","تراکنش بانکی")</f>
        <v>0</v>
      </c>
      <c r="D5108" s="38">
        <f>IF(Txn!$B2560="","",IF(IF(Txn!$U2560="TRF",Txn!$Y2560,Txn!$Z2560)="","",IF(Txn!$U2560="TRF",Txn!$Y2560,Txn!$Z2560)))</f>
        <v>0</v>
      </c>
      <c r="E5108" s="39">
        <f>IF($D5108="","",IFERROR(VLOOKUP($D5108,AcctTbl,2,0),""))</f>
        <v>0</v>
      </c>
      <c r="F5108" s="39">
        <f>IF($D5108="","",IFERROR(VLOOKUP($D5108,AcctTbl,3,0),""))</f>
        <v>0</v>
      </c>
      <c r="G5108" s="39">
        <f>IF(Txn!$B2560="","",Txn!$D2560)</f>
        <v>0</v>
      </c>
      <c r="H5108" s="38">
        <f>IF(Txn!$B2560="","",Txn!$E2560)</f>
        <v>0</v>
      </c>
      <c r="I5108" s="40">
        <f>IF(Txn!$B2560="",0,Txn!$Q2560)</f>
        <v>0</v>
      </c>
      <c r="J5108" s="40">
        <f>IF(Txn!$B2560="",0,Txn!$R2560)</f>
        <v>0</v>
      </c>
      <c r="K5108" s="41">
        <f>IF($A5108="","",IFERROR(VALUE(MID($A5108,6,2)),""))</f>
        <v>0</v>
      </c>
      <c r="L5108" s="39">
        <f>IF(Txn!$K2560="","","طرف مقابل — "&amp;Txn!$K2560)</f>
        <v>0</v>
      </c>
      <c r="N5108" s="42">
        <f>IF($D5108="",0,COUNTIF(BankAccts,$D5108))</f>
        <v>0</v>
      </c>
    </row>
    <row r="5109" spans="1:14">
      <c r="A5109" s="38">
        <f>IF(Txn!$B2561="","",Txn!$B2561)</f>
        <v>0</v>
      </c>
      <c r="B5109" s="38">
        <f>IF(Txn!$B2561="","",Txn!$C2561)</f>
        <v>0</v>
      </c>
      <c r="C5109" s="39">
        <f>IF(Txn!$B2561="","","تراکنش بانکی")</f>
        <v>0</v>
      </c>
      <c r="D5109" s="38">
        <f>IF(Txn!$B2561="","",IF(Txn!$X2561="","",Txn!$X2561))</f>
        <v>0</v>
      </c>
      <c r="E5109" s="39">
        <f>IF($D5109="","",IFERROR(VLOOKUP($D5109,AcctTbl,2,0),""))</f>
        <v>0</v>
      </c>
      <c r="F5109" s="39">
        <f>IF($D5109="","",IFERROR(VLOOKUP($D5109,AcctTbl,3,0),""))</f>
        <v>0</v>
      </c>
      <c r="G5109" s="39">
        <f>IF(Txn!$B2561="","",Txn!$D2561)</f>
        <v>0</v>
      </c>
      <c r="H5109" s="38">
        <f>IF(Txn!$B2561="","",Txn!$E2561)</f>
        <v>0</v>
      </c>
      <c r="I5109" s="40">
        <f>IF(Txn!$B2561="",0,Txn!$O2561)</f>
        <v>0</v>
      </c>
      <c r="J5109" s="40">
        <f>IF(Txn!$B2561="",0,Txn!$P2561)</f>
        <v>0</v>
      </c>
      <c r="K5109" s="41">
        <f>IF($A5109="","",IFERROR(VALUE(MID($A5109,6,2)),""))</f>
        <v>0</v>
      </c>
      <c r="L5109" s="39">
        <f>IF(Txn!$K2561="","",Txn!$K2561)</f>
        <v>0</v>
      </c>
      <c r="N5109" s="42">
        <f>IF($D5109="",0,COUNTIF(BankAccts,$D5109))</f>
        <v>0</v>
      </c>
    </row>
    <row r="5110" spans="1:14">
      <c r="A5110" s="38">
        <f>IF(Txn!$B2561="","",Txn!$B2561)</f>
        <v>0</v>
      </c>
      <c r="B5110" s="38">
        <f>IF(Txn!$B2561="","",Txn!$C2561)</f>
        <v>0</v>
      </c>
      <c r="C5110" s="39">
        <f>IF(Txn!$B2561="","","تراکنش بانکی")</f>
        <v>0</v>
      </c>
      <c r="D5110" s="38">
        <f>IF(Txn!$B2561="","",IF(IF(Txn!$U2561="TRF",Txn!$Y2561,Txn!$Z2561)="","",IF(Txn!$U2561="TRF",Txn!$Y2561,Txn!$Z2561)))</f>
        <v>0</v>
      </c>
      <c r="E5110" s="39">
        <f>IF($D5110="","",IFERROR(VLOOKUP($D5110,AcctTbl,2,0),""))</f>
        <v>0</v>
      </c>
      <c r="F5110" s="39">
        <f>IF($D5110="","",IFERROR(VLOOKUP($D5110,AcctTbl,3,0),""))</f>
        <v>0</v>
      </c>
      <c r="G5110" s="39">
        <f>IF(Txn!$B2561="","",Txn!$D2561)</f>
        <v>0</v>
      </c>
      <c r="H5110" s="38">
        <f>IF(Txn!$B2561="","",Txn!$E2561)</f>
        <v>0</v>
      </c>
      <c r="I5110" s="40">
        <f>IF(Txn!$B2561="",0,Txn!$Q2561)</f>
        <v>0</v>
      </c>
      <c r="J5110" s="40">
        <f>IF(Txn!$B2561="",0,Txn!$R2561)</f>
        <v>0</v>
      </c>
      <c r="K5110" s="41">
        <f>IF($A5110="","",IFERROR(VALUE(MID($A5110,6,2)),""))</f>
        <v>0</v>
      </c>
      <c r="L5110" s="39">
        <f>IF(Txn!$K2561="","","طرف مقابل — "&amp;Txn!$K2561)</f>
        <v>0</v>
      </c>
      <c r="N5110" s="42">
        <f>IF($D5110="",0,COUNTIF(BankAccts,$D5110))</f>
        <v>0</v>
      </c>
    </row>
    <row r="5111" spans="1:14">
      <c r="A5111" s="38">
        <f>IF(Txn!$B2562="","",Txn!$B2562)</f>
        <v>0</v>
      </c>
      <c r="B5111" s="38">
        <f>IF(Txn!$B2562="","",Txn!$C2562)</f>
        <v>0</v>
      </c>
      <c r="C5111" s="39">
        <f>IF(Txn!$B2562="","","تراکنش بانکی")</f>
        <v>0</v>
      </c>
      <c r="D5111" s="38">
        <f>IF(Txn!$B2562="","",IF(Txn!$X2562="","",Txn!$X2562))</f>
        <v>0</v>
      </c>
      <c r="E5111" s="39">
        <f>IF($D5111="","",IFERROR(VLOOKUP($D5111,AcctTbl,2,0),""))</f>
        <v>0</v>
      </c>
      <c r="F5111" s="39">
        <f>IF($D5111="","",IFERROR(VLOOKUP($D5111,AcctTbl,3,0),""))</f>
        <v>0</v>
      </c>
      <c r="G5111" s="39">
        <f>IF(Txn!$B2562="","",Txn!$D2562)</f>
        <v>0</v>
      </c>
      <c r="H5111" s="38">
        <f>IF(Txn!$B2562="","",Txn!$E2562)</f>
        <v>0</v>
      </c>
      <c r="I5111" s="40">
        <f>IF(Txn!$B2562="",0,Txn!$O2562)</f>
        <v>0</v>
      </c>
      <c r="J5111" s="40">
        <f>IF(Txn!$B2562="",0,Txn!$P2562)</f>
        <v>0</v>
      </c>
      <c r="K5111" s="41">
        <f>IF($A5111="","",IFERROR(VALUE(MID($A5111,6,2)),""))</f>
        <v>0</v>
      </c>
      <c r="L5111" s="39">
        <f>IF(Txn!$K2562="","",Txn!$K2562)</f>
        <v>0</v>
      </c>
      <c r="N5111" s="42">
        <f>IF($D5111="",0,COUNTIF(BankAccts,$D5111))</f>
        <v>0</v>
      </c>
    </row>
    <row r="5112" spans="1:14">
      <c r="A5112" s="38">
        <f>IF(Txn!$B2562="","",Txn!$B2562)</f>
        <v>0</v>
      </c>
      <c r="B5112" s="38">
        <f>IF(Txn!$B2562="","",Txn!$C2562)</f>
        <v>0</v>
      </c>
      <c r="C5112" s="39">
        <f>IF(Txn!$B2562="","","تراکنش بانکی")</f>
        <v>0</v>
      </c>
      <c r="D5112" s="38">
        <f>IF(Txn!$B2562="","",IF(IF(Txn!$U2562="TRF",Txn!$Y2562,Txn!$Z2562)="","",IF(Txn!$U2562="TRF",Txn!$Y2562,Txn!$Z2562)))</f>
        <v>0</v>
      </c>
      <c r="E5112" s="39">
        <f>IF($D5112="","",IFERROR(VLOOKUP($D5112,AcctTbl,2,0),""))</f>
        <v>0</v>
      </c>
      <c r="F5112" s="39">
        <f>IF($D5112="","",IFERROR(VLOOKUP($D5112,AcctTbl,3,0),""))</f>
        <v>0</v>
      </c>
      <c r="G5112" s="39">
        <f>IF(Txn!$B2562="","",Txn!$D2562)</f>
        <v>0</v>
      </c>
      <c r="H5112" s="38">
        <f>IF(Txn!$B2562="","",Txn!$E2562)</f>
        <v>0</v>
      </c>
      <c r="I5112" s="40">
        <f>IF(Txn!$B2562="",0,Txn!$Q2562)</f>
        <v>0</v>
      </c>
      <c r="J5112" s="40">
        <f>IF(Txn!$B2562="",0,Txn!$R2562)</f>
        <v>0</v>
      </c>
      <c r="K5112" s="41">
        <f>IF($A5112="","",IFERROR(VALUE(MID($A5112,6,2)),""))</f>
        <v>0</v>
      </c>
      <c r="L5112" s="39">
        <f>IF(Txn!$K2562="","","طرف مقابل — "&amp;Txn!$K2562)</f>
        <v>0</v>
      </c>
      <c r="N5112" s="42">
        <f>IF($D5112="",0,COUNTIF(BankAccts,$D5112))</f>
        <v>0</v>
      </c>
    </row>
    <row r="5113" spans="1:14">
      <c r="A5113" s="38">
        <f>IF(Txn!$B2563="","",Txn!$B2563)</f>
        <v>0</v>
      </c>
      <c r="B5113" s="38">
        <f>IF(Txn!$B2563="","",Txn!$C2563)</f>
        <v>0</v>
      </c>
      <c r="C5113" s="39">
        <f>IF(Txn!$B2563="","","تراکنش بانکی")</f>
        <v>0</v>
      </c>
      <c r="D5113" s="38">
        <f>IF(Txn!$B2563="","",IF(Txn!$X2563="","",Txn!$X2563))</f>
        <v>0</v>
      </c>
      <c r="E5113" s="39">
        <f>IF($D5113="","",IFERROR(VLOOKUP($D5113,AcctTbl,2,0),""))</f>
        <v>0</v>
      </c>
      <c r="F5113" s="39">
        <f>IF($D5113="","",IFERROR(VLOOKUP($D5113,AcctTbl,3,0),""))</f>
        <v>0</v>
      </c>
      <c r="G5113" s="39">
        <f>IF(Txn!$B2563="","",Txn!$D2563)</f>
        <v>0</v>
      </c>
      <c r="H5113" s="38">
        <f>IF(Txn!$B2563="","",Txn!$E2563)</f>
        <v>0</v>
      </c>
      <c r="I5113" s="40">
        <f>IF(Txn!$B2563="",0,Txn!$O2563)</f>
        <v>0</v>
      </c>
      <c r="J5113" s="40">
        <f>IF(Txn!$B2563="",0,Txn!$P2563)</f>
        <v>0</v>
      </c>
      <c r="K5113" s="41">
        <f>IF($A5113="","",IFERROR(VALUE(MID($A5113,6,2)),""))</f>
        <v>0</v>
      </c>
      <c r="L5113" s="39">
        <f>IF(Txn!$K2563="","",Txn!$K2563)</f>
        <v>0</v>
      </c>
      <c r="N5113" s="42">
        <f>IF($D5113="",0,COUNTIF(BankAccts,$D5113))</f>
        <v>0</v>
      </c>
    </row>
    <row r="5114" spans="1:14">
      <c r="A5114" s="38">
        <f>IF(Txn!$B2563="","",Txn!$B2563)</f>
        <v>0</v>
      </c>
      <c r="B5114" s="38">
        <f>IF(Txn!$B2563="","",Txn!$C2563)</f>
        <v>0</v>
      </c>
      <c r="C5114" s="39">
        <f>IF(Txn!$B2563="","","تراکنش بانکی")</f>
        <v>0</v>
      </c>
      <c r="D5114" s="38">
        <f>IF(Txn!$B2563="","",IF(IF(Txn!$U2563="TRF",Txn!$Y2563,Txn!$Z2563)="","",IF(Txn!$U2563="TRF",Txn!$Y2563,Txn!$Z2563)))</f>
        <v>0</v>
      </c>
      <c r="E5114" s="39">
        <f>IF($D5114="","",IFERROR(VLOOKUP($D5114,AcctTbl,2,0),""))</f>
        <v>0</v>
      </c>
      <c r="F5114" s="39">
        <f>IF($D5114="","",IFERROR(VLOOKUP($D5114,AcctTbl,3,0),""))</f>
        <v>0</v>
      </c>
      <c r="G5114" s="39">
        <f>IF(Txn!$B2563="","",Txn!$D2563)</f>
        <v>0</v>
      </c>
      <c r="H5114" s="38">
        <f>IF(Txn!$B2563="","",Txn!$E2563)</f>
        <v>0</v>
      </c>
      <c r="I5114" s="40">
        <f>IF(Txn!$B2563="",0,Txn!$Q2563)</f>
        <v>0</v>
      </c>
      <c r="J5114" s="40">
        <f>IF(Txn!$B2563="",0,Txn!$R2563)</f>
        <v>0</v>
      </c>
      <c r="K5114" s="41">
        <f>IF($A5114="","",IFERROR(VALUE(MID($A5114,6,2)),""))</f>
        <v>0</v>
      </c>
      <c r="L5114" s="39">
        <f>IF(Txn!$K2563="","","طرف مقابل — "&amp;Txn!$K2563)</f>
        <v>0</v>
      </c>
      <c r="N5114" s="42">
        <f>IF($D5114="",0,COUNTIF(BankAccts,$D5114))</f>
        <v>0</v>
      </c>
    </row>
    <row r="5115" spans="1:14">
      <c r="A5115" s="38">
        <f>IF(Txn!$B2564="","",Txn!$B2564)</f>
        <v>0</v>
      </c>
      <c r="B5115" s="38">
        <f>IF(Txn!$B2564="","",Txn!$C2564)</f>
        <v>0</v>
      </c>
      <c r="C5115" s="39">
        <f>IF(Txn!$B2564="","","تراکنش بانکی")</f>
        <v>0</v>
      </c>
      <c r="D5115" s="38">
        <f>IF(Txn!$B2564="","",IF(Txn!$X2564="","",Txn!$X2564))</f>
        <v>0</v>
      </c>
      <c r="E5115" s="39">
        <f>IF($D5115="","",IFERROR(VLOOKUP($D5115,AcctTbl,2,0),""))</f>
        <v>0</v>
      </c>
      <c r="F5115" s="39">
        <f>IF($D5115="","",IFERROR(VLOOKUP($D5115,AcctTbl,3,0),""))</f>
        <v>0</v>
      </c>
      <c r="G5115" s="39">
        <f>IF(Txn!$B2564="","",Txn!$D2564)</f>
        <v>0</v>
      </c>
      <c r="H5115" s="38">
        <f>IF(Txn!$B2564="","",Txn!$E2564)</f>
        <v>0</v>
      </c>
      <c r="I5115" s="40">
        <f>IF(Txn!$B2564="",0,Txn!$O2564)</f>
        <v>0</v>
      </c>
      <c r="J5115" s="40">
        <f>IF(Txn!$B2564="",0,Txn!$P2564)</f>
        <v>0</v>
      </c>
      <c r="K5115" s="41">
        <f>IF($A5115="","",IFERROR(VALUE(MID($A5115,6,2)),""))</f>
        <v>0</v>
      </c>
      <c r="L5115" s="39">
        <f>IF(Txn!$K2564="","",Txn!$K2564)</f>
        <v>0</v>
      </c>
      <c r="N5115" s="42">
        <f>IF($D5115="",0,COUNTIF(BankAccts,$D5115))</f>
        <v>0</v>
      </c>
    </row>
    <row r="5116" spans="1:14">
      <c r="A5116" s="38">
        <f>IF(Txn!$B2564="","",Txn!$B2564)</f>
        <v>0</v>
      </c>
      <c r="B5116" s="38">
        <f>IF(Txn!$B2564="","",Txn!$C2564)</f>
        <v>0</v>
      </c>
      <c r="C5116" s="39">
        <f>IF(Txn!$B2564="","","تراکنش بانکی")</f>
        <v>0</v>
      </c>
      <c r="D5116" s="38">
        <f>IF(Txn!$B2564="","",IF(IF(Txn!$U2564="TRF",Txn!$Y2564,Txn!$Z2564)="","",IF(Txn!$U2564="TRF",Txn!$Y2564,Txn!$Z2564)))</f>
        <v>0</v>
      </c>
      <c r="E5116" s="39">
        <f>IF($D5116="","",IFERROR(VLOOKUP($D5116,AcctTbl,2,0),""))</f>
        <v>0</v>
      </c>
      <c r="F5116" s="39">
        <f>IF($D5116="","",IFERROR(VLOOKUP($D5116,AcctTbl,3,0),""))</f>
        <v>0</v>
      </c>
      <c r="G5116" s="39">
        <f>IF(Txn!$B2564="","",Txn!$D2564)</f>
        <v>0</v>
      </c>
      <c r="H5116" s="38">
        <f>IF(Txn!$B2564="","",Txn!$E2564)</f>
        <v>0</v>
      </c>
      <c r="I5116" s="40">
        <f>IF(Txn!$B2564="",0,Txn!$Q2564)</f>
        <v>0</v>
      </c>
      <c r="J5116" s="40">
        <f>IF(Txn!$B2564="",0,Txn!$R2564)</f>
        <v>0</v>
      </c>
      <c r="K5116" s="41">
        <f>IF($A5116="","",IFERROR(VALUE(MID($A5116,6,2)),""))</f>
        <v>0</v>
      </c>
      <c r="L5116" s="39">
        <f>IF(Txn!$K2564="","","طرف مقابل — "&amp;Txn!$K2564)</f>
        <v>0</v>
      </c>
      <c r="N5116" s="42">
        <f>IF($D5116="",0,COUNTIF(BankAccts,$D5116))</f>
        <v>0</v>
      </c>
    </row>
    <row r="5117" spans="1:14">
      <c r="A5117" s="38">
        <f>IF(Txn!$B2565="","",Txn!$B2565)</f>
        <v>0</v>
      </c>
      <c r="B5117" s="38">
        <f>IF(Txn!$B2565="","",Txn!$C2565)</f>
        <v>0</v>
      </c>
      <c r="C5117" s="39">
        <f>IF(Txn!$B2565="","","تراکنش بانکی")</f>
        <v>0</v>
      </c>
      <c r="D5117" s="38">
        <f>IF(Txn!$B2565="","",IF(Txn!$X2565="","",Txn!$X2565))</f>
        <v>0</v>
      </c>
      <c r="E5117" s="39">
        <f>IF($D5117="","",IFERROR(VLOOKUP($D5117,AcctTbl,2,0),""))</f>
        <v>0</v>
      </c>
      <c r="F5117" s="39">
        <f>IF($D5117="","",IFERROR(VLOOKUP($D5117,AcctTbl,3,0),""))</f>
        <v>0</v>
      </c>
      <c r="G5117" s="39">
        <f>IF(Txn!$B2565="","",Txn!$D2565)</f>
        <v>0</v>
      </c>
      <c r="H5117" s="38">
        <f>IF(Txn!$B2565="","",Txn!$E2565)</f>
        <v>0</v>
      </c>
      <c r="I5117" s="40">
        <f>IF(Txn!$B2565="",0,Txn!$O2565)</f>
        <v>0</v>
      </c>
      <c r="J5117" s="40">
        <f>IF(Txn!$B2565="",0,Txn!$P2565)</f>
        <v>0</v>
      </c>
      <c r="K5117" s="41">
        <f>IF($A5117="","",IFERROR(VALUE(MID($A5117,6,2)),""))</f>
        <v>0</v>
      </c>
      <c r="L5117" s="39">
        <f>IF(Txn!$K2565="","",Txn!$K2565)</f>
        <v>0</v>
      </c>
      <c r="N5117" s="42">
        <f>IF($D5117="",0,COUNTIF(BankAccts,$D5117))</f>
        <v>0</v>
      </c>
    </row>
    <row r="5118" spans="1:14">
      <c r="A5118" s="38">
        <f>IF(Txn!$B2565="","",Txn!$B2565)</f>
        <v>0</v>
      </c>
      <c r="B5118" s="38">
        <f>IF(Txn!$B2565="","",Txn!$C2565)</f>
        <v>0</v>
      </c>
      <c r="C5118" s="39">
        <f>IF(Txn!$B2565="","","تراکنش بانکی")</f>
        <v>0</v>
      </c>
      <c r="D5118" s="38">
        <f>IF(Txn!$B2565="","",IF(IF(Txn!$U2565="TRF",Txn!$Y2565,Txn!$Z2565)="","",IF(Txn!$U2565="TRF",Txn!$Y2565,Txn!$Z2565)))</f>
        <v>0</v>
      </c>
      <c r="E5118" s="39">
        <f>IF($D5118="","",IFERROR(VLOOKUP($D5118,AcctTbl,2,0),""))</f>
        <v>0</v>
      </c>
      <c r="F5118" s="39">
        <f>IF($D5118="","",IFERROR(VLOOKUP($D5118,AcctTbl,3,0),""))</f>
        <v>0</v>
      </c>
      <c r="G5118" s="39">
        <f>IF(Txn!$B2565="","",Txn!$D2565)</f>
        <v>0</v>
      </c>
      <c r="H5118" s="38">
        <f>IF(Txn!$B2565="","",Txn!$E2565)</f>
        <v>0</v>
      </c>
      <c r="I5118" s="40">
        <f>IF(Txn!$B2565="",0,Txn!$Q2565)</f>
        <v>0</v>
      </c>
      <c r="J5118" s="40">
        <f>IF(Txn!$B2565="",0,Txn!$R2565)</f>
        <v>0</v>
      </c>
      <c r="K5118" s="41">
        <f>IF($A5118="","",IFERROR(VALUE(MID($A5118,6,2)),""))</f>
        <v>0</v>
      </c>
      <c r="L5118" s="39">
        <f>IF(Txn!$K2565="","","طرف مقابل — "&amp;Txn!$K2565)</f>
        <v>0</v>
      </c>
      <c r="N5118" s="42">
        <f>IF($D5118="",0,COUNTIF(BankAccts,$D5118))</f>
        <v>0</v>
      </c>
    </row>
    <row r="5119" spans="1:14">
      <c r="A5119" s="38">
        <f>IF(Txn!$B2566="","",Txn!$B2566)</f>
        <v>0</v>
      </c>
      <c r="B5119" s="38">
        <f>IF(Txn!$B2566="","",Txn!$C2566)</f>
        <v>0</v>
      </c>
      <c r="C5119" s="39">
        <f>IF(Txn!$B2566="","","تراکنش بانکی")</f>
        <v>0</v>
      </c>
      <c r="D5119" s="38">
        <f>IF(Txn!$B2566="","",IF(Txn!$X2566="","",Txn!$X2566))</f>
        <v>0</v>
      </c>
      <c r="E5119" s="39">
        <f>IF($D5119="","",IFERROR(VLOOKUP($D5119,AcctTbl,2,0),""))</f>
        <v>0</v>
      </c>
      <c r="F5119" s="39">
        <f>IF($D5119="","",IFERROR(VLOOKUP($D5119,AcctTbl,3,0),""))</f>
        <v>0</v>
      </c>
      <c r="G5119" s="39">
        <f>IF(Txn!$B2566="","",Txn!$D2566)</f>
        <v>0</v>
      </c>
      <c r="H5119" s="38">
        <f>IF(Txn!$B2566="","",Txn!$E2566)</f>
        <v>0</v>
      </c>
      <c r="I5119" s="40">
        <f>IF(Txn!$B2566="",0,Txn!$O2566)</f>
        <v>0</v>
      </c>
      <c r="J5119" s="40">
        <f>IF(Txn!$B2566="",0,Txn!$P2566)</f>
        <v>0</v>
      </c>
      <c r="K5119" s="41">
        <f>IF($A5119="","",IFERROR(VALUE(MID($A5119,6,2)),""))</f>
        <v>0</v>
      </c>
      <c r="L5119" s="39">
        <f>IF(Txn!$K2566="","",Txn!$K2566)</f>
        <v>0</v>
      </c>
      <c r="N5119" s="42">
        <f>IF($D5119="",0,COUNTIF(BankAccts,$D5119))</f>
        <v>0</v>
      </c>
    </row>
    <row r="5120" spans="1:14">
      <c r="A5120" s="38">
        <f>IF(Txn!$B2566="","",Txn!$B2566)</f>
        <v>0</v>
      </c>
      <c r="B5120" s="38">
        <f>IF(Txn!$B2566="","",Txn!$C2566)</f>
        <v>0</v>
      </c>
      <c r="C5120" s="39">
        <f>IF(Txn!$B2566="","","تراکنش بانکی")</f>
        <v>0</v>
      </c>
      <c r="D5120" s="38">
        <f>IF(Txn!$B2566="","",IF(IF(Txn!$U2566="TRF",Txn!$Y2566,Txn!$Z2566)="","",IF(Txn!$U2566="TRF",Txn!$Y2566,Txn!$Z2566)))</f>
        <v>0</v>
      </c>
      <c r="E5120" s="39">
        <f>IF($D5120="","",IFERROR(VLOOKUP($D5120,AcctTbl,2,0),""))</f>
        <v>0</v>
      </c>
      <c r="F5120" s="39">
        <f>IF($D5120="","",IFERROR(VLOOKUP($D5120,AcctTbl,3,0),""))</f>
        <v>0</v>
      </c>
      <c r="G5120" s="39">
        <f>IF(Txn!$B2566="","",Txn!$D2566)</f>
        <v>0</v>
      </c>
      <c r="H5120" s="38">
        <f>IF(Txn!$B2566="","",Txn!$E2566)</f>
        <v>0</v>
      </c>
      <c r="I5120" s="40">
        <f>IF(Txn!$B2566="",0,Txn!$Q2566)</f>
        <v>0</v>
      </c>
      <c r="J5120" s="40">
        <f>IF(Txn!$B2566="",0,Txn!$R2566)</f>
        <v>0</v>
      </c>
      <c r="K5120" s="41">
        <f>IF($A5120="","",IFERROR(VALUE(MID($A5120,6,2)),""))</f>
        <v>0</v>
      </c>
      <c r="L5120" s="39">
        <f>IF(Txn!$K2566="","","طرف مقابل — "&amp;Txn!$K2566)</f>
        <v>0</v>
      </c>
      <c r="N5120" s="42">
        <f>IF($D5120="",0,COUNTIF(BankAccts,$D5120))</f>
        <v>0</v>
      </c>
    </row>
    <row r="5121" spans="1:14">
      <c r="A5121" s="38">
        <f>IF(Txn!$B2567="","",Txn!$B2567)</f>
        <v>0</v>
      </c>
      <c r="B5121" s="38">
        <f>IF(Txn!$B2567="","",Txn!$C2567)</f>
        <v>0</v>
      </c>
      <c r="C5121" s="39">
        <f>IF(Txn!$B2567="","","تراکنش بانکی")</f>
        <v>0</v>
      </c>
      <c r="D5121" s="38">
        <f>IF(Txn!$B2567="","",IF(Txn!$X2567="","",Txn!$X2567))</f>
        <v>0</v>
      </c>
      <c r="E5121" s="39">
        <f>IF($D5121="","",IFERROR(VLOOKUP($D5121,AcctTbl,2,0),""))</f>
        <v>0</v>
      </c>
      <c r="F5121" s="39">
        <f>IF($D5121="","",IFERROR(VLOOKUP($D5121,AcctTbl,3,0),""))</f>
        <v>0</v>
      </c>
      <c r="G5121" s="39">
        <f>IF(Txn!$B2567="","",Txn!$D2567)</f>
        <v>0</v>
      </c>
      <c r="H5121" s="38">
        <f>IF(Txn!$B2567="","",Txn!$E2567)</f>
        <v>0</v>
      </c>
      <c r="I5121" s="40">
        <f>IF(Txn!$B2567="",0,Txn!$O2567)</f>
        <v>0</v>
      </c>
      <c r="J5121" s="40">
        <f>IF(Txn!$B2567="",0,Txn!$P2567)</f>
        <v>0</v>
      </c>
      <c r="K5121" s="41">
        <f>IF($A5121="","",IFERROR(VALUE(MID($A5121,6,2)),""))</f>
        <v>0</v>
      </c>
      <c r="L5121" s="39">
        <f>IF(Txn!$K2567="","",Txn!$K2567)</f>
        <v>0</v>
      </c>
      <c r="N5121" s="42">
        <f>IF($D5121="",0,COUNTIF(BankAccts,$D5121))</f>
        <v>0</v>
      </c>
    </row>
    <row r="5122" spans="1:14">
      <c r="A5122" s="38">
        <f>IF(Txn!$B2567="","",Txn!$B2567)</f>
        <v>0</v>
      </c>
      <c r="B5122" s="38">
        <f>IF(Txn!$B2567="","",Txn!$C2567)</f>
        <v>0</v>
      </c>
      <c r="C5122" s="39">
        <f>IF(Txn!$B2567="","","تراکنش بانکی")</f>
        <v>0</v>
      </c>
      <c r="D5122" s="38">
        <f>IF(Txn!$B2567="","",IF(IF(Txn!$U2567="TRF",Txn!$Y2567,Txn!$Z2567)="","",IF(Txn!$U2567="TRF",Txn!$Y2567,Txn!$Z2567)))</f>
        <v>0</v>
      </c>
      <c r="E5122" s="39">
        <f>IF($D5122="","",IFERROR(VLOOKUP($D5122,AcctTbl,2,0),""))</f>
        <v>0</v>
      </c>
      <c r="F5122" s="39">
        <f>IF($D5122="","",IFERROR(VLOOKUP($D5122,AcctTbl,3,0),""))</f>
        <v>0</v>
      </c>
      <c r="G5122" s="39">
        <f>IF(Txn!$B2567="","",Txn!$D2567)</f>
        <v>0</v>
      </c>
      <c r="H5122" s="38">
        <f>IF(Txn!$B2567="","",Txn!$E2567)</f>
        <v>0</v>
      </c>
      <c r="I5122" s="40">
        <f>IF(Txn!$B2567="",0,Txn!$Q2567)</f>
        <v>0</v>
      </c>
      <c r="J5122" s="40">
        <f>IF(Txn!$B2567="",0,Txn!$R2567)</f>
        <v>0</v>
      </c>
      <c r="K5122" s="41">
        <f>IF($A5122="","",IFERROR(VALUE(MID($A5122,6,2)),""))</f>
        <v>0</v>
      </c>
      <c r="L5122" s="39">
        <f>IF(Txn!$K2567="","","طرف مقابل — "&amp;Txn!$K2567)</f>
        <v>0</v>
      </c>
      <c r="N5122" s="42">
        <f>IF($D5122="",0,COUNTIF(BankAccts,$D5122))</f>
        <v>0</v>
      </c>
    </row>
    <row r="5123" spans="1:14">
      <c r="A5123" s="38">
        <f>IF(Txn!$B2568="","",Txn!$B2568)</f>
        <v>0</v>
      </c>
      <c r="B5123" s="38">
        <f>IF(Txn!$B2568="","",Txn!$C2568)</f>
        <v>0</v>
      </c>
      <c r="C5123" s="39">
        <f>IF(Txn!$B2568="","","تراکنش بانکی")</f>
        <v>0</v>
      </c>
      <c r="D5123" s="38">
        <f>IF(Txn!$B2568="","",IF(Txn!$X2568="","",Txn!$X2568))</f>
        <v>0</v>
      </c>
      <c r="E5123" s="39">
        <f>IF($D5123="","",IFERROR(VLOOKUP($D5123,AcctTbl,2,0),""))</f>
        <v>0</v>
      </c>
      <c r="F5123" s="39">
        <f>IF($D5123="","",IFERROR(VLOOKUP($D5123,AcctTbl,3,0),""))</f>
        <v>0</v>
      </c>
      <c r="G5123" s="39">
        <f>IF(Txn!$B2568="","",Txn!$D2568)</f>
        <v>0</v>
      </c>
      <c r="H5123" s="38">
        <f>IF(Txn!$B2568="","",Txn!$E2568)</f>
        <v>0</v>
      </c>
      <c r="I5123" s="40">
        <f>IF(Txn!$B2568="",0,Txn!$O2568)</f>
        <v>0</v>
      </c>
      <c r="J5123" s="40">
        <f>IF(Txn!$B2568="",0,Txn!$P2568)</f>
        <v>0</v>
      </c>
      <c r="K5123" s="41">
        <f>IF($A5123="","",IFERROR(VALUE(MID($A5123,6,2)),""))</f>
        <v>0</v>
      </c>
      <c r="L5123" s="39">
        <f>IF(Txn!$K2568="","",Txn!$K2568)</f>
        <v>0</v>
      </c>
      <c r="N5123" s="42">
        <f>IF($D5123="",0,COUNTIF(BankAccts,$D5123))</f>
        <v>0</v>
      </c>
    </row>
    <row r="5124" spans="1:14">
      <c r="A5124" s="38">
        <f>IF(Txn!$B2568="","",Txn!$B2568)</f>
        <v>0</v>
      </c>
      <c r="B5124" s="38">
        <f>IF(Txn!$B2568="","",Txn!$C2568)</f>
        <v>0</v>
      </c>
      <c r="C5124" s="39">
        <f>IF(Txn!$B2568="","","تراکنش بانکی")</f>
        <v>0</v>
      </c>
      <c r="D5124" s="38">
        <f>IF(Txn!$B2568="","",IF(IF(Txn!$U2568="TRF",Txn!$Y2568,Txn!$Z2568)="","",IF(Txn!$U2568="TRF",Txn!$Y2568,Txn!$Z2568)))</f>
        <v>0</v>
      </c>
      <c r="E5124" s="39">
        <f>IF($D5124="","",IFERROR(VLOOKUP($D5124,AcctTbl,2,0),""))</f>
        <v>0</v>
      </c>
      <c r="F5124" s="39">
        <f>IF($D5124="","",IFERROR(VLOOKUP($D5124,AcctTbl,3,0),""))</f>
        <v>0</v>
      </c>
      <c r="G5124" s="39">
        <f>IF(Txn!$B2568="","",Txn!$D2568)</f>
        <v>0</v>
      </c>
      <c r="H5124" s="38">
        <f>IF(Txn!$B2568="","",Txn!$E2568)</f>
        <v>0</v>
      </c>
      <c r="I5124" s="40">
        <f>IF(Txn!$B2568="",0,Txn!$Q2568)</f>
        <v>0</v>
      </c>
      <c r="J5124" s="40">
        <f>IF(Txn!$B2568="",0,Txn!$R2568)</f>
        <v>0</v>
      </c>
      <c r="K5124" s="41">
        <f>IF($A5124="","",IFERROR(VALUE(MID($A5124,6,2)),""))</f>
        <v>0</v>
      </c>
      <c r="L5124" s="39">
        <f>IF(Txn!$K2568="","","طرف مقابل — "&amp;Txn!$K2568)</f>
        <v>0</v>
      </c>
      <c r="N5124" s="42">
        <f>IF($D5124="",0,COUNTIF(BankAccts,$D5124))</f>
        <v>0</v>
      </c>
    </row>
    <row r="5125" spans="1:14">
      <c r="A5125" s="38">
        <f>IF(Txn!$B2569="","",Txn!$B2569)</f>
        <v>0</v>
      </c>
      <c r="B5125" s="38">
        <f>IF(Txn!$B2569="","",Txn!$C2569)</f>
        <v>0</v>
      </c>
      <c r="C5125" s="39">
        <f>IF(Txn!$B2569="","","تراکنش بانکی")</f>
        <v>0</v>
      </c>
      <c r="D5125" s="38">
        <f>IF(Txn!$B2569="","",IF(Txn!$X2569="","",Txn!$X2569))</f>
        <v>0</v>
      </c>
      <c r="E5125" s="39">
        <f>IF($D5125="","",IFERROR(VLOOKUP($D5125,AcctTbl,2,0),""))</f>
        <v>0</v>
      </c>
      <c r="F5125" s="39">
        <f>IF($D5125="","",IFERROR(VLOOKUP($D5125,AcctTbl,3,0),""))</f>
        <v>0</v>
      </c>
      <c r="G5125" s="39">
        <f>IF(Txn!$B2569="","",Txn!$D2569)</f>
        <v>0</v>
      </c>
      <c r="H5125" s="38">
        <f>IF(Txn!$B2569="","",Txn!$E2569)</f>
        <v>0</v>
      </c>
      <c r="I5125" s="40">
        <f>IF(Txn!$B2569="",0,Txn!$O2569)</f>
        <v>0</v>
      </c>
      <c r="J5125" s="40">
        <f>IF(Txn!$B2569="",0,Txn!$P2569)</f>
        <v>0</v>
      </c>
      <c r="K5125" s="41">
        <f>IF($A5125="","",IFERROR(VALUE(MID($A5125,6,2)),""))</f>
        <v>0</v>
      </c>
      <c r="L5125" s="39">
        <f>IF(Txn!$K2569="","",Txn!$K2569)</f>
        <v>0</v>
      </c>
      <c r="N5125" s="42">
        <f>IF($D5125="",0,COUNTIF(BankAccts,$D5125))</f>
        <v>0</v>
      </c>
    </row>
    <row r="5126" spans="1:14">
      <c r="A5126" s="38">
        <f>IF(Txn!$B2569="","",Txn!$B2569)</f>
        <v>0</v>
      </c>
      <c r="B5126" s="38">
        <f>IF(Txn!$B2569="","",Txn!$C2569)</f>
        <v>0</v>
      </c>
      <c r="C5126" s="39">
        <f>IF(Txn!$B2569="","","تراکنش بانکی")</f>
        <v>0</v>
      </c>
      <c r="D5126" s="38">
        <f>IF(Txn!$B2569="","",IF(IF(Txn!$U2569="TRF",Txn!$Y2569,Txn!$Z2569)="","",IF(Txn!$U2569="TRF",Txn!$Y2569,Txn!$Z2569)))</f>
        <v>0</v>
      </c>
      <c r="E5126" s="39">
        <f>IF($D5126="","",IFERROR(VLOOKUP($D5126,AcctTbl,2,0),""))</f>
        <v>0</v>
      </c>
      <c r="F5126" s="39">
        <f>IF($D5126="","",IFERROR(VLOOKUP($D5126,AcctTbl,3,0),""))</f>
        <v>0</v>
      </c>
      <c r="G5126" s="39">
        <f>IF(Txn!$B2569="","",Txn!$D2569)</f>
        <v>0</v>
      </c>
      <c r="H5126" s="38">
        <f>IF(Txn!$B2569="","",Txn!$E2569)</f>
        <v>0</v>
      </c>
      <c r="I5126" s="40">
        <f>IF(Txn!$B2569="",0,Txn!$Q2569)</f>
        <v>0</v>
      </c>
      <c r="J5126" s="40">
        <f>IF(Txn!$B2569="",0,Txn!$R2569)</f>
        <v>0</v>
      </c>
      <c r="K5126" s="41">
        <f>IF($A5126="","",IFERROR(VALUE(MID($A5126,6,2)),""))</f>
        <v>0</v>
      </c>
      <c r="L5126" s="39">
        <f>IF(Txn!$K2569="","","طرف مقابل — "&amp;Txn!$K2569)</f>
        <v>0</v>
      </c>
      <c r="N5126" s="42">
        <f>IF($D5126="",0,COUNTIF(BankAccts,$D5126))</f>
        <v>0</v>
      </c>
    </row>
    <row r="5127" spans="1:14">
      <c r="A5127" s="38">
        <f>IF(Txn!$B2570="","",Txn!$B2570)</f>
        <v>0</v>
      </c>
      <c r="B5127" s="38">
        <f>IF(Txn!$B2570="","",Txn!$C2570)</f>
        <v>0</v>
      </c>
      <c r="C5127" s="39">
        <f>IF(Txn!$B2570="","","تراکنش بانکی")</f>
        <v>0</v>
      </c>
      <c r="D5127" s="38">
        <f>IF(Txn!$B2570="","",IF(Txn!$X2570="","",Txn!$X2570))</f>
        <v>0</v>
      </c>
      <c r="E5127" s="39">
        <f>IF($D5127="","",IFERROR(VLOOKUP($D5127,AcctTbl,2,0),""))</f>
        <v>0</v>
      </c>
      <c r="F5127" s="39">
        <f>IF($D5127="","",IFERROR(VLOOKUP($D5127,AcctTbl,3,0),""))</f>
        <v>0</v>
      </c>
      <c r="G5127" s="39">
        <f>IF(Txn!$B2570="","",Txn!$D2570)</f>
        <v>0</v>
      </c>
      <c r="H5127" s="38">
        <f>IF(Txn!$B2570="","",Txn!$E2570)</f>
        <v>0</v>
      </c>
      <c r="I5127" s="40">
        <f>IF(Txn!$B2570="",0,Txn!$O2570)</f>
        <v>0</v>
      </c>
      <c r="J5127" s="40">
        <f>IF(Txn!$B2570="",0,Txn!$P2570)</f>
        <v>0</v>
      </c>
      <c r="K5127" s="41">
        <f>IF($A5127="","",IFERROR(VALUE(MID($A5127,6,2)),""))</f>
        <v>0</v>
      </c>
      <c r="L5127" s="39">
        <f>IF(Txn!$K2570="","",Txn!$K2570)</f>
        <v>0</v>
      </c>
      <c r="N5127" s="42">
        <f>IF($D5127="",0,COUNTIF(BankAccts,$D5127))</f>
        <v>0</v>
      </c>
    </row>
    <row r="5128" spans="1:14">
      <c r="A5128" s="38">
        <f>IF(Txn!$B2570="","",Txn!$B2570)</f>
        <v>0</v>
      </c>
      <c r="B5128" s="38">
        <f>IF(Txn!$B2570="","",Txn!$C2570)</f>
        <v>0</v>
      </c>
      <c r="C5128" s="39">
        <f>IF(Txn!$B2570="","","تراکنش بانکی")</f>
        <v>0</v>
      </c>
      <c r="D5128" s="38">
        <f>IF(Txn!$B2570="","",IF(IF(Txn!$U2570="TRF",Txn!$Y2570,Txn!$Z2570)="","",IF(Txn!$U2570="TRF",Txn!$Y2570,Txn!$Z2570)))</f>
        <v>0</v>
      </c>
      <c r="E5128" s="39">
        <f>IF($D5128="","",IFERROR(VLOOKUP($D5128,AcctTbl,2,0),""))</f>
        <v>0</v>
      </c>
      <c r="F5128" s="39">
        <f>IF($D5128="","",IFERROR(VLOOKUP($D5128,AcctTbl,3,0),""))</f>
        <v>0</v>
      </c>
      <c r="G5128" s="39">
        <f>IF(Txn!$B2570="","",Txn!$D2570)</f>
        <v>0</v>
      </c>
      <c r="H5128" s="38">
        <f>IF(Txn!$B2570="","",Txn!$E2570)</f>
        <v>0</v>
      </c>
      <c r="I5128" s="40">
        <f>IF(Txn!$B2570="",0,Txn!$Q2570)</f>
        <v>0</v>
      </c>
      <c r="J5128" s="40">
        <f>IF(Txn!$B2570="",0,Txn!$R2570)</f>
        <v>0</v>
      </c>
      <c r="K5128" s="41">
        <f>IF($A5128="","",IFERROR(VALUE(MID($A5128,6,2)),""))</f>
        <v>0</v>
      </c>
      <c r="L5128" s="39">
        <f>IF(Txn!$K2570="","","طرف مقابل — "&amp;Txn!$K2570)</f>
        <v>0</v>
      </c>
      <c r="N5128" s="42">
        <f>IF($D5128="",0,COUNTIF(BankAccts,$D5128))</f>
        <v>0</v>
      </c>
    </row>
    <row r="5129" spans="1:14">
      <c r="A5129" s="38">
        <f>IF(Txn!$B2571="","",Txn!$B2571)</f>
        <v>0</v>
      </c>
      <c r="B5129" s="38">
        <f>IF(Txn!$B2571="","",Txn!$C2571)</f>
        <v>0</v>
      </c>
      <c r="C5129" s="39">
        <f>IF(Txn!$B2571="","","تراکنش بانکی")</f>
        <v>0</v>
      </c>
      <c r="D5129" s="38">
        <f>IF(Txn!$B2571="","",IF(Txn!$X2571="","",Txn!$X2571))</f>
        <v>0</v>
      </c>
      <c r="E5129" s="39">
        <f>IF($D5129="","",IFERROR(VLOOKUP($D5129,AcctTbl,2,0),""))</f>
        <v>0</v>
      </c>
      <c r="F5129" s="39">
        <f>IF($D5129="","",IFERROR(VLOOKUP($D5129,AcctTbl,3,0),""))</f>
        <v>0</v>
      </c>
      <c r="G5129" s="39">
        <f>IF(Txn!$B2571="","",Txn!$D2571)</f>
        <v>0</v>
      </c>
      <c r="H5129" s="38">
        <f>IF(Txn!$B2571="","",Txn!$E2571)</f>
        <v>0</v>
      </c>
      <c r="I5129" s="40">
        <f>IF(Txn!$B2571="",0,Txn!$O2571)</f>
        <v>0</v>
      </c>
      <c r="J5129" s="40">
        <f>IF(Txn!$B2571="",0,Txn!$P2571)</f>
        <v>0</v>
      </c>
      <c r="K5129" s="41">
        <f>IF($A5129="","",IFERROR(VALUE(MID($A5129,6,2)),""))</f>
        <v>0</v>
      </c>
      <c r="L5129" s="39">
        <f>IF(Txn!$K2571="","",Txn!$K2571)</f>
        <v>0</v>
      </c>
      <c r="N5129" s="42">
        <f>IF($D5129="",0,COUNTIF(BankAccts,$D5129))</f>
        <v>0</v>
      </c>
    </row>
    <row r="5130" spans="1:14">
      <c r="A5130" s="38">
        <f>IF(Txn!$B2571="","",Txn!$B2571)</f>
        <v>0</v>
      </c>
      <c r="B5130" s="38">
        <f>IF(Txn!$B2571="","",Txn!$C2571)</f>
        <v>0</v>
      </c>
      <c r="C5130" s="39">
        <f>IF(Txn!$B2571="","","تراکنش بانکی")</f>
        <v>0</v>
      </c>
      <c r="D5130" s="38">
        <f>IF(Txn!$B2571="","",IF(IF(Txn!$U2571="TRF",Txn!$Y2571,Txn!$Z2571)="","",IF(Txn!$U2571="TRF",Txn!$Y2571,Txn!$Z2571)))</f>
        <v>0</v>
      </c>
      <c r="E5130" s="39">
        <f>IF($D5130="","",IFERROR(VLOOKUP($D5130,AcctTbl,2,0),""))</f>
        <v>0</v>
      </c>
      <c r="F5130" s="39">
        <f>IF($D5130="","",IFERROR(VLOOKUP($D5130,AcctTbl,3,0),""))</f>
        <v>0</v>
      </c>
      <c r="G5130" s="39">
        <f>IF(Txn!$B2571="","",Txn!$D2571)</f>
        <v>0</v>
      </c>
      <c r="H5130" s="38">
        <f>IF(Txn!$B2571="","",Txn!$E2571)</f>
        <v>0</v>
      </c>
      <c r="I5130" s="40">
        <f>IF(Txn!$B2571="",0,Txn!$Q2571)</f>
        <v>0</v>
      </c>
      <c r="J5130" s="40">
        <f>IF(Txn!$B2571="",0,Txn!$R2571)</f>
        <v>0</v>
      </c>
      <c r="K5130" s="41">
        <f>IF($A5130="","",IFERROR(VALUE(MID($A5130,6,2)),""))</f>
        <v>0</v>
      </c>
      <c r="L5130" s="39">
        <f>IF(Txn!$K2571="","","طرف مقابل — "&amp;Txn!$K2571)</f>
        <v>0</v>
      </c>
      <c r="N5130" s="42">
        <f>IF($D5130="",0,COUNTIF(BankAccts,$D5130))</f>
        <v>0</v>
      </c>
    </row>
    <row r="5131" spans="1:14">
      <c r="A5131" s="38">
        <f>IF(Txn!$B2572="","",Txn!$B2572)</f>
        <v>0</v>
      </c>
      <c r="B5131" s="38">
        <f>IF(Txn!$B2572="","",Txn!$C2572)</f>
        <v>0</v>
      </c>
      <c r="C5131" s="39">
        <f>IF(Txn!$B2572="","","تراکنش بانکی")</f>
        <v>0</v>
      </c>
      <c r="D5131" s="38">
        <f>IF(Txn!$B2572="","",IF(Txn!$X2572="","",Txn!$X2572))</f>
        <v>0</v>
      </c>
      <c r="E5131" s="39">
        <f>IF($D5131="","",IFERROR(VLOOKUP($D5131,AcctTbl,2,0),""))</f>
        <v>0</v>
      </c>
      <c r="F5131" s="39">
        <f>IF($D5131="","",IFERROR(VLOOKUP($D5131,AcctTbl,3,0),""))</f>
        <v>0</v>
      </c>
      <c r="G5131" s="39">
        <f>IF(Txn!$B2572="","",Txn!$D2572)</f>
        <v>0</v>
      </c>
      <c r="H5131" s="38">
        <f>IF(Txn!$B2572="","",Txn!$E2572)</f>
        <v>0</v>
      </c>
      <c r="I5131" s="40">
        <f>IF(Txn!$B2572="",0,Txn!$O2572)</f>
        <v>0</v>
      </c>
      <c r="J5131" s="40">
        <f>IF(Txn!$B2572="",0,Txn!$P2572)</f>
        <v>0</v>
      </c>
      <c r="K5131" s="41">
        <f>IF($A5131="","",IFERROR(VALUE(MID($A5131,6,2)),""))</f>
        <v>0</v>
      </c>
      <c r="L5131" s="39">
        <f>IF(Txn!$K2572="","",Txn!$K2572)</f>
        <v>0</v>
      </c>
      <c r="N5131" s="42">
        <f>IF($D5131="",0,COUNTIF(BankAccts,$D5131))</f>
        <v>0</v>
      </c>
    </row>
    <row r="5132" spans="1:14">
      <c r="A5132" s="38">
        <f>IF(Txn!$B2572="","",Txn!$B2572)</f>
        <v>0</v>
      </c>
      <c r="B5132" s="38">
        <f>IF(Txn!$B2572="","",Txn!$C2572)</f>
        <v>0</v>
      </c>
      <c r="C5132" s="39">
        <f>IF(Txn!$B2572="","","تراکنش بانکی")</f>
        <v>0</v>
      </c>
      <c r="D5132" s="38">
        <f>IF(Txn!$B2572="","",IF(IF(Txn!$U2572="TRF",Txn!$Y2572,Txn!$Z2572)="","",IF(Txn!$U2572="TRF",Txn!$Y2572,Txn!$Z2572)))</f>
        <v>0</v>
      </c>
      <c r="E5132" s="39">
        <f>IF($D5132="","",IFERROR(VLOOKUP($D5132,AcctTbl,2,0),""))</f>
        <v>0</v>
      </c>
      <c r="F5132" s="39">
        <f>IF($D5132="","",IFERROR(VLOOKUP($D5132,AcctTbl,3,0),""))</f>
        <v>0</v>
      </c>
      <c r="G5132" s="39">
        <f>IF(Txn!$B2572="","",Txn!$D2572)</f>
        <v>0</v>
      </c>
      <c r="H5132" s="38">
        <f>IF(Txn!$B2572="","",Txn!$E2572)</f>
        <v>0</v>
      </c>
      <c r="I5132" s="40">
        <f>IF(Txn!$B2572="",0,Txn!$Q2572)</f>
        <v>0</v>
      </c>
      <c r="J5132" s="40">
        <f>IF(Txn!$B2572="",0,Txn!$R2572)</f>
        <v>0</v>
      </c>
      <c r="K5132" s="41">
        <f>IF($A5132="","",IFERROR(VALUE(MID($A5132,6,2)),""))</f>
        <v>0</v>
      </c>
      <c r="L5132" s="39">
        <f>IF(Txn!$K2572="","","طرف مقابل — "&amp;Txn!$K2572)</f>
        <v>0</v>
      </c>
      <c r="N5132" s="42">
        <f>IF($D5132="",0,COUNTIF(BankAccts,$D5132))</f>
        <v>0</v>
      </c>
    </row>
    <row r="5133" spans="1:14">
      <c r="A5133" s="38">
        <f>IF(Txn!$B2573="","",Txn!$B2573)</f>
        <v>0</v>
      </c>
      <c r="B5133" s="38">
        <f>IF(Txn!$B2573="","",Txn!$C2573)</f>
        <v>0</v>
      </c>
      <c r="C5133" s="39">
        <f>IF(Txn!$B2573="","","تراکنش بانکی")</f>
        <v>0</v>
      </c>
      <c r="D5133" s="38">
        <f>IF(Txn!$B2573="","",IF(Txn!$X2573="","",Txn!$X2573))</f>
        <v>0</v>
      </c>
      <c r="E5133" s="39">
        <f>IF($D5133="","",IFERROR(VLOOKUP($D5133,AcctTbl,2,0),""))</f>
        <v>0</v>
      </c>
      <c r="F5133" s="39">
        <f>IF($D5133="","",IFERROR(VLOOKUP($D5133,AcctTbl,3,0),""))</f>
        <v>0</v>
      </c>
      <c r="G5133" s="39">
        <f>IF(Txn!$B2573="","",Txn!$D2573)</f>
        <v>0</v>
      </c>
      <c r="H5133" s="38">
        <f>IF(Txn!$B2573="","",Txn!$E2573)</f>
        <v>0</v>
      </c>
      <c r="I5133" s="40">
        <f>IF(Txn!$B2573="",0,Txn!$O2573)</f>
        <v>0</v>
      </c>
      <c r="J5133" s="40">
        <f>IF(Txn!$B2573="",0,Txn!$P2573)</f>
        <v>0</v>
      </c>
      <c r="K5133" s="41">
        <f>IF($A5133="","",IFERROR(VALUE(MID($A5133,6,2)),""))</f>
        <v>0</v>
      </c>
      <c r="L5133" s="39">
        <f>IF(Txn!$K2573="","",Txn!$K2573)</f>
        <v>0</v>
      </c>
      <c r="N5133" s="42">
        <f>IF($D5133="",0,COUNTIF(BankAccts,$D5133))</f>
        <v>0</v>
      </c>
    </row>
    <row r="5134" spans="1:14">
      <c r="A5134" s="38">
        <f>IF(Txn!$B2573="","",Txn!$B2573)</f>
        <v>0</v>
      </c>
      <c r="B5134" s="38">
        <f>IF(Txn!$B2573="","",Txn!$C2573)</f>
        <v>0</v>
      </c>
      <c r="C5134" s="39">
        <f>IF(Txn!$B2573="","","تراکنش بانکی")</f>
        <v>0</v>
      </c>
      <c r="D5134" s="38">
        <f>IF(Txn!$B2573="","",IF(IF(Txn!$U2573="TRF",Txn!$Y2573,Txn!$Z2573)="","",IF(Txn!$U2573="TRF",Txn!$Y2573,Txn!$Z2573)))</f>
        <v>0</v>
      </c>
      <c r="E5134" s="39">
        <f>IF($D5134="","",IFERROR(VLOOKUP($D5134,AcctTbl,2,0),""))</f>
        <v>0</v>
      </c>
      <c r="F5134" s="39">
        <f>IF($D5134="","",IFERROR(VLOOKUP($D5134,AcctTbl,3,0),""))</f>
        <v>0</v>
      </c>
      <c r="G5134" s="39">
        <f>IF(Txn!$B2573="","",Txn!$D2573)</f>
        <v>0</v>
      </c>
      <c r="H5134" s="38">
        <f>IF(Txn!$B2573="","",Txn!$E2573)</f>
        <v>0</v>
      </c>
      <c r="I5134" s="40">
        <f>IF(Txn!$B2573="",0,Txn!$Q2573)</f>
        <v>0</v>
      </c>
      <c r="J5134" s="40">
        <f>IF(Txn!$B2573="",0,Txn!$R2573)</f>
        <v>0</v>
      </c>
      <c r="K5134" s="41">
        <f>IF($A5134="","",IFERROR(VALUE(MID($A5134,6,2)),""))</f>
        <v>0</v>
      </c>
      <c r="L5134" s="39">
        <f>IF(Txn!$K2573="","","طرف مقابل — "&amp;Txn!$K2573)</f>
        <v>0</v>
      </c>
      <c r="N5134" s="42">
        <f>IF($D5134="",0,COUNTIF(BankAccts,$D5134))</f>
        <v>0</v>
      </c>
    </row>
    <row r="5135" spans="1:14">
      <c r="A5135" s="38">
        <f>IF(Txn!$B2574="","",Txn!$B2574)</f>
        <v>0</v>
      </c>
      <c r="B5135" s="38">
        <f>IF(Txn!$B2574="","",Txn!$C2574)</f>
        <v>0</v>
      </c>
      <c r="C5135" s="39">
        <f>IF(Txn!$B2574="","","تراکنش بانکی")</f>
        <v>0</v>
      </c>
      <c r="D5135" s="38">
        <f>IF(Txn!$B2574="","",IF(Txn!$X2574="","",Txn!$X2574))</f>
        <v>0</v>
      </c>
      <c r="E5135" s="39">
        <f>IF($D5135="","",IFERROR(VLOOKUP($D5135,AcctTbl,2,0),""))</f>
        <v>0</v>
      </c>
      <c r="F5135" s="39">
        <f>IF($D5135="","",IFERROR(VLOOKUP($D5135,AcctTbl,3,0),""))</f>
        <v>0</v>
      </c>
      <c r="G5135" s="39">
        <f>IF(Txn!$B2574="","",Txn!$D2574)</f>
        <v>0</v>
      </c>
      <c r="H5135" s="38">
        <f>IF(Txn!$B2574="","",Txn!$E2574)</f>
        <v>0</v>
      </c>
      <c r="I5135" s="40">
        <f>IF(Txn!$B2574="",0,Txn!$O2574)</f>
        <v>0</v>
      </c>
      <c r="J5135" s="40">
        <f>IF(Txn!$B2574="",0,Txn!$P2574)</f>
        <v>0</v>
      </c>
      <c r="K5135" s="41">
        <f>IF($A5135="","",IFERROR(VALUE(MID($A5135,6,2)),""))</f>
        <v>0</v>
      </c>
      <c r="L5135" s="39">
        <f>IF(Txn!$K2574="","",Txn!$K2574)</f>
        <v>0</v>
      </c>
      <c r="N5135" s="42">
        <f>IF($D5135="",0,COUNTIF(BankAccts,$D5135))</f>
        <v>0</v>
      </c>
    </row>
    <row r="5136" spans="1:14">
      <c r="A5136" s="38">
        <f>IF(Txn!$B2574="","",Txn!$B2574)</f>
        <v>0</v>
      </c>
      <c r="B5136" s="38">
        <f>IF(Txn!$B2574="","",Txn!$C2574)</f>
        <v>0</v>
      </c>
      <c r="C5136" s="39">
        <f>IF(Txn!$B2574="","","تراکنش بانکی")</f>
        <v>0</v>
      </c>
      <c r="D5136" s="38">
        <f>IF(Txn!$B2574="","",IF(IF(Txn!$U2574="TRF",Txn!$Y2574,Txn!$Z2574)="","",IF(Txn!$U2574="TRF",Txn!$Y2574,Txn!$Z2574)))</f>
        <v>0</v>
      </c>
      <c r="E5136" s="39">
        <f>IF($D5136="","",IFERROR(VLOOKUP($D5136,AcctTbl,2,0),""))</f>
        <v>0</v>
      </c>
      <c r="F5136" s="39">
        <f>IF($D5136="","",IFERROR(VLOOKUP($D5136,AcctTbl,3,0),""))</f>
        <v>0</v>
      </c>
      <c r="G5136" s="39">
        <f>IF(Txn!$B2574="","",Txn!$D2574)</f>
        <v>0</v>
      </c>
      <c r="H5136" s="38">
        <f>IF(Txn!$B2574="","",Txn!$E2574)</f>
        <v>0</v>
      </c>
      <c r="I5136" s="40">
        <f>IF(Txn!$B2574="",0,Txn!$Q2574)</f>
        <v>0</v>
      </c>
      <c r="J5136" s="40">
        <f>IF(Txn!$B2574="",0,Txn!$R2574)</f>
        <v>0</v>
      </c>
      <c r="K5136" s="41">
        <f>IF($A5136="","",IFERROR(VALUE(MID($A5136,6,2)),""))</f>
        <v>0</v>
      </c>
      <c r="L5136" s="39">
        <f>IF(Txn!$K2574="","","طرف مقابل — "&amp;Txn!$K2574)</f>
        <v>0</v>
      </c>
      <c r="N5136" s="42">
        <f>IF($D5136="",0,COUNTIF(BankAccts,$D5136))</f>
        <v>0</v>
      </c>
    </row>
    <row r="5137" spans="1:14">
      <c r="A5137" s="38">
        <f>IF(Txn!$B2575="","",Txn!$B2575)</f>
        <v>0</v>
      </c>
      <c r="B5137" s="38">
        <f>IF(Txn!$B2575="","",Txn!$C2575)</f>
        <v>0</v>
      </c>
      <c r="C5137" s="39">
        <f>IF(Txn!$B2575="","","تراکنش بانکی")</f>
        <v>0</v>
      </c>
      <c r="D5137" s="38">
        <f>IF(Txn!$B2575="","",IF(Txn!$X2575="","",Txn!$X2575))</f>
        <v>0</v>
      </c>
      <c r="E5137" s="39">
        <f>IF($D5137="","",IFERROR(VLOOKUP($D5137,AcctTbl,2,0),""))</f>
        <v>0</v>
      </c>
      <c r="F5137" s="39">
        <f>IF($D5137="","",IFERROR(VLOOKUP($D5137,AcctTbl,3,0),""))</f>
        <v>0</v>
      </c>
      <c r="G5137" s="39">
        <f>IF(Txn!$B2575="","",Txn!$D2575)</f>
        <v>0</v>
      </c>
      <c r="H5137" s="38">
        <f>IF(Txn!$B2575="","",Txn!$E2575)</f>
        <v>0</v>
      </c>
      <c r="I5137" s="40">
        <f>IF(Txn!$B2575="",0,Txn!$O2575)</f>
        <v>0</v>
      </c>
      <c r="J5137" s="40">
        <f>IF(Txn!$B2575="",0,Txn!$P2575)</f>
        <v>0</v>
      </c>
      <c r="K5137" s="41">
        <f>IF($A5137="","",IFERROR(VALUE(MID($A5137,6,2)),""))</f>
        <v>0</v>
      </c>
      <c r="L5137" s="39">
        <f>IF(Txn!$K2575="","",Txn!$K2575)</f>
        <v>0</v>
      </c>
      <c r="N5137" s="42">
        <f>IF($D5137="",0,COUNTIF(BankAccts,$D5137))</f>
        <v>0</v>
      </c>
    </row>
    <row r="5138" spans="1:14">
      <c r="A5138" s="38">
        <f>IF(Txn!$B2575="","",Txn!$B2575)</f>
        <v>0</v>
      </c>
      <c r="B5138" s="38">
        <f>IF(Txn!$B2575="","",Txn!$C2575)</f>
        <v>0</v>
      </c>
      <c r="C5138" s="39">
        <f>IF(Txn!$B2575="","","تراکنش بانکی")</f>
        <v>0</v>
      </c>
      <c r="D5138" s="38">
        <f>IF(Txn!$B2575="","",IF(IF(Txn!$U2575="TRF",Txn!$Y2575,Txn!$Z2575)="","",IF(Txn!$U2575="TRF",Txn!$Y2575,Txn!$Z2575)))</f>
        <v>0</v>
      </c>
      <c r="E5138" s="39">
        <f>IF($D5138="","",IFERROR(VLOOKUP($D5138,AcctTbl,2,0),""))</f>
        <v>0</v>
      </c>
      <c r="F5138" s="39">
        <f>IF($D5138="","",IFERROR(VLOOKUP($D5138,AcctTbl,3,0),""))</f>
        <v>0</v>
      </c>
      <c r="G5138" s="39">
        <f>IF(Txn!$B2575="","",Txn!$D2575)</f>
        <v>0</v>
      </c>
      <c r="H5138" s="38">
        <f>IF(Txn!$B2575="","",Txn!$E2575)</f>
        <v>0</v>
      </c>
      <c r="I5138" s="40">
        <f>IF(Txn!$B2575="",0,Txn!$Q2575)</f>
        <v>0</v>
      </c>
      <c r="J5138" s="40">
        <f>IF(Txn!$B2575="",0,Txn!$R2575)</f>
        <v>0</v>
      </c>
      <c r="K5138" s="41">
        <f>IF($A5138="","",IFERROR(VALUE(MID($A5138,6,2)),""))</f>
        <v>0</v>
      </c>
      <c r="L5138" s="39">
        <f>IF(Txn!$K2575="","","طرف مقابل — "&amp;Txn!$K2575)</f>
        <v>0</v>
      </c>
      <c r="N5138" s="42">
        <f>IF($D5138="",0,COUNTIF(BankAccts,$D5138))</f>
        <v>0</v>
      </c>
    </row>
    <row r="5139" spans="1:14">
      <c r="A5139" s="38">
        <f>IF(Txn!$B2576="","",Txn!$B2576)</f>
        <v>0</v>
      </c>
      <c r="B5139" s="38">
        <f>IF(Txn!$B2576="","",Txn!$C2576)</f>
        <v>0</v>
      </c>
      <c r="C5139" s="39">
        <f>IF(Txn!$B2576="","","تراکنش بانکی")</f>
        <v>0</v>
      </c>
      <c r="D5139" s="38">
        <f>IF(Txn!$B2576="","",IF(Txn!$X2576="","",Txn!$X2576))</f>
        <v>0</v>
      </c>
      <c r="E5139" s="39">
        <f>IF($D5139="","",IFERROR(VLOOKUP($D5139,AcctTbl,2,0),""))</f>
        <v>0</v>
      </c>
      <c r="F5139" s="39">
        <f>IF($D5139="","",IFERROR(VLOOKUP($D5139,AcctTbl,3,0),""))</f>
        <v>0</v>
      </c>
      <c r="G5139" s="39">
        <f>IF(Txn!$B2576="","",Txn!$D2576)</f>
        <v>0</v>
      </c>
      <c r="H5139" s="38">
        <f>IF(Txn!$B2576="","",Txn!$E2576)</f>
        <v>0</v>
      </c>
      <c r="I5139" s="40">
        <f>IF(Txn!$B2576="",0,Txn!$O2576)</f>
        <v>0</v>
      </c>
      <c r="J5139" s="40">
        <f>IF(Txn!$B2576="",0,Txn!$P2576)</f>
        <v>0</v>
      </c>
      <c r="K5139" s="41">
        <f>IF($A5139="","",IFERROR(VALUE(MID($A5139,6,2)),""))</f>
        <v>0</v>
      </c>
      <c r="L5139" s="39">
        <f>IF(Txn!$K2576="","",Txn!$K2576)</f>
        <v>0</v>
      </c>
      <c r="N5139" s="42">
        <f>IF($D5139="",0,COUNTIF(BankAccts,$D5139))</f>
        <v>0</v>
      </c>
    </row>
    <row r="5140" spans="1:14">
      <c r="A5140" s="38">
        <f>IF(Txn!$B2576="","",Txn!$B2576)</f>
        <v>0</v>
      </c>
      <c r="B5140" s="38">
        <f>IF(Txn!$B2576="","",Txn!$C2576)</f>
        <v>0</v>
      </c>
      <c r="C5140" s="39">
        <f>IF(Txn!$B2576="","","تراکنش بانکی")</f>
        <v>0</v>
      </c>
      <c r="D5140" s="38">
        <f>IF(Txn!$B2576="","",IF(IF(Txn!$U2576="TRF",Txn!$Y2576,Txn!$Z2576)="","",IF(Txn!$U2576="TRF",Txn!$Y2576,Txn!$Z2576)))</f>
        <v>0</v>
      </c>
      <c r="E5140" s="39">
        <f>IF($D5140="","",IFERROR(VLOOKUP($D5140,AcctTbl,2,0),""))</f>
        <v>0</v>
      </c>
      <c r="F5140" s="39">
        <f>IF($D5140="","",IFERROR(VLOOKUP($D5140,AcctTbl,3,0),""))</f>
        <v>0</v>
      </c>
      <c r="G5140" s="39">
        <f>IF(Txn!$B2576="","",Txn!$D2576)</f>
        <v>0</v>
      </c>
      <c r="H5140" s="38">
        <f>IF(Txn!$B2576="","",Txn!$E2576)</f>
        <v>0</v>
      </c>
      <c r="I5140" s="40">
        <f>IF(Txn!$B2576="",0,Txn!$Q2576)</f>
        <v>0</v>
      </c>
      <c r="J5140" s="40">
        <f>IF(Txn!$B2576="",0,Txn!$R2576)</f>
        <v>0</v>
      </c>
      <c r="K5140" s="41">
        <f>IF($A5140="","",IFERROR(VALUE(MID($A5140,6,2)),""))</f>
        <v>0</v>
      </c>
      <c r="L5140" s="39">
        <f>IF(Txn!$K2576="","","طرف مقابل — "&amp;Txn!$K2576)</f>
        <v>0</v>
      </c>
      <c r="N5140" s="42">
        <f>IF($D5140="",0,COUNTIF(BankAccts,$D5140))</f>
        <v>0</v>
      </c>
    </row>
    <row r="5141" spans="1:14">
      <c r="A5141" s="38">
        <f>IF(Txn!$B2577="","",Txn!$B2577)</f>
        <v>0</v>
      </c>
      <c r="B5141" s="38">
        <f>IF(Txn!$B2577="","",Txn!$C2577)</f>
        <v>0</v>
      </c>
      <c r="C5141" s="39">
        <f>IF(Txn!$B2577="","","تراکنش بانکی")</f>
        <v>0</v>
      </c>
      <c r="D5141" s="38">
        <f>IF(Txn!$B2577="","",IF(Txn!$X2577="","",Txn!$X2577))</f>
        <v>0</v>
      </c>
      <c r="E5141" s="39">
        <f>IF($D5141="","",IFERROR(VLOOKUP($D5141,AcctTbl,2,0),""))</f>
        <v>0</v>
      </c>
      <c r="F5141" s="39">
        <f>IF($D5141="","",IFERROR(VLOOKUP($D5141,AcctTbl,3,0),""))</f>
        <v>0</v>
      </c>
      <c r="G5141" s="39">
        <f>IF(Txn!$B2577="","",Txn!$D2577)</f>
        <v>0</v>
      </c>
      <c r="H5141" s="38">
        <f>IF(Txn!$B2577="","",Txn!$E2577)</f>
        <v>0</v>
      </c>
      <c r="I5141" s="40">
        <f>IF(Txn!$B2577="",0,Txn!$O2577)</f>
        <v>0</v>
      </c>
      <c r="J5141" s="40">
        <f>IF(Txn!$B2577="",0,Txn!$P2577)</f>
        <v>0</v>
      </c>
      <c r="K5141" s="41">
        <f>IF($A5141="","",IFERROR(VALUE(MID($A5141,6,2)),""))</f>
        <v>0</v>
      </c>
      <c r="L5141" s="39">
        <f>IF(Txn!$K2577="","",Txn!$K2577)</f>
        <v>0</v>
      </c>
      <c r="N5141" s="42">
        <f>IF($D5141="",0,COUNTIF(BankAccts,$D5141))</f>
        <v>0</v>
      </c>
    </row>
    <row r="5142" spans="1:14">
      <c r="A5142" s="38">
        <f>IF(Txn!$B2577="","",Txn!$B2577)</f>
        <v>0</v>
      </c>
      <c r="B5142" s="38">
        <f>IF(Txn!$B2577="","",Txn!$C2577)</f>
        <v>0</v>
      </c>
      <c r="C5142" s="39">
        <f>IF(Txn!$B2577="","","تراکنش بانکی")</f>
        <v>0</v>
      </c>
      <c r="D5142" s="38">
        <f>IF(Txn!$B2577="","",IF(IF(Txn!$U2577="TRF",Txn!$Y2577,Txn!$Z2577)="","",IF(Txn!$U2577="TRF",Txn!$Y2577,Txn!$Z2577)))</f>
        <v>0</v>
      </c>
      <c r="E5142" s="39">
        <f>IF($D5142="","",IFERROR(VLOOKUP($D5142,AcctTbl,2,0),""))</f>
        <v>0</v>
      </c>
      <c r="F5142" s="39">
        <f>IF($D5142="","",IFERROR(VLOOKUP($D5142,AcctTbl,3,0),""))</f>
        <v>0</v>
      </c>
      <c r="G5142" s="39">
        <f>IF(Txn!$B2577="","",Txn!$D2577)</f>
        <v>0</v>
      </c>
      <c r="H5142" s="38">
        <f>IF(Txn!$B2577="","",Txn!$E2577)</f>
        <v>0</v>
      </c>
      <c r="I5142" s="40">
        <f>IF(Txn!$B2577="",0,Txn!$Q2577)</f>
        <v>0</v>
      </c>
      <c r="J5142" s="40">
        <f>IF(Txn!$B2577="",0,Txn!$R2577)</f>
        <v>0</v>
      </c>
      <c r="K5142" s="41">
        <f>IF($A5142="","",IFERROR(VALUE(MID($A5142,6,2)),""))</f>
        <v>0</v>
      </c>
      <c r="L5142" s="39">
        <f>IF(Txn!$K2577="","","طرف مقابل — "&amp;Txn!$K2577)</f>
        <v>0</v>
      </c>
      <c r="N5142" s="42">
        <f>IF($D5142="",0,COUNTIF(BankAccts,$D5142))</f>
        <v>0</v>
      </c>
    </row>
    <row r="5143" spans="1:14">
      <c r="A5143" s="38">
        <f>IF(Txn!$B2578="","",Txn!$B2578)</f>
        <v>0</v>
      </c>
      <c r="B5143" s="38">
        <f>IF(Txn!$B2578="","",Txn!$C2578)</f>
        <v>0</v>
      </c>
      <c r="C5143" s="39">
        <f>IF(Txn!$B2578="","","تراکنش بانکی")</f>
        <v>0</v>
      </c>
      <c r="D5143" s="38">
        <f>IF(Txn!$B2578="","",IF(Txn!$X2578="","",Txn!$X2578))</f>
        <v>0</v>
      </c>
      <c r="E5143" s="39">
        <f>IF($D5143="","",IFERROR(VLOOKUP($D5143,AcctTbl,2,0),""))</f>
        <v>0</v>
      </c>
      <c r="F5143" s="39">
        <f>IF($D5143="","",IFERROR(VLOOKUP($D5143,AcctTbl,3,0),""))</f>
        <v>0</v>
      </c>
      <c r="G5143" s="39">
        <f>IF(Txn!$B2578="","",Txn!$D2578)</f>
        <v>0</v>
      </c>
      <c r="H5143" s="38">
        <f>IF(Txn!$B2578="","",Txn!$E2578)</f>
        <v>0</v>
      </c>
      <c r="I5143" s="40">
        <f>IF(Txn!$B2578="",0,Txn!$O2578)</f>
        <v>0</v>
      </c>
      <c r="J5143" s="40">
        <f>IF(Txn!$B2578="",0,Txn!$P2578)</f>
        <v>0</v>
      </c>
      <c r="K5143" s="41">
        <f>IF($A5143="","",IFERROR(VALUE(MID($A5143,6,2)),""))</f>
        <v>0</v>
      </c>
      <c r="L5143" s="39">
        <f>IF(Txn!$K2578="","",Txn!$K2578)</f>
        <v>0</v>
      </c>
      <c r="N5143" s="42">
        <f>IF($D5143="",0,COUNTIF(BankAccts,$D5143))</f>
        <v>0</v>
      </c>
    </row>
    <row r="5144" spans="1:14">
      <c r="A5144" s="38">
        <f>IF(Txn!$B2578="","",Txn!$B2578)</f>
        <v>0</v>
      </c>
      <c r="B5144" s="38">
        <f>IF(Txn!$B2578="","",Txn!$C2578)</f>
        <v>0</v>
      </c>
      <c r="C5144" s="39">
        <f>IF(Txn!$B2578="","","تراکنش بانکی")</f>
        <v>0</v>
      </c>
      <c r="D5144" s="38">
        <f>IF(Txn!$B2578="","",IF(IF(Txn!$U2578="TRF",Txn!$Y2578,Txn!$Z2578)="","",IF(Txn!$U2578="TRF",Txn!$Y2578,Txn!$Z2578)))</f>
        <v>0</v>
      </c>
      <c r="E5144" s="39">
        <f>IF($D5144="","",IFERROR(VLOOKUP($D5144,AcctTbl,2,0),""))</f>
        <v>0</v>
      </c>
      <c r="F5144" s="39">
        <f>IF($D5144="","",IFERROR(VLOOKUP($D5144,AcctTbl,3,0),""))</f>
        <v>0</v>
      </c>
      <c r="G5144" s="39">
        <f>IF(Txn!$B2578="","",Txn!$D2578)</f>
        <v>0</v>
      </c>
      <c r="H5144" s="38">
        <f>IF(Txn!$B2578="","",Txn!$E2578)</f>
        <v>0</v>
      </c>
      <c r="I5144" s="40">
        <f>IF(Txn!$B2578="",0,Txn!$Q2578)</f>
        <v>0</v>
      </c>
      <c r="J5144" s="40">
        <f>IF(Txn!$B2578="",0,Txn!$R2578)</f>
        <v>0</v>
      </c>
      <c r="K5144" s="41">
        <f>IF($A5144="","",IFERROR(VALUE(MID($A5144,6,2)),""))</f>
        <v>0</v>
      </c>
      <c r="L5144" s="39">
        <f>IF(Txn!$K2578="","","طرف مقابل — "&amp;Txn!$K2578)</f>
        <v>0</v>
      </c>
      <c r="N5144" s="42">
        <f>IF($D5144="",0,COUNTIF(BankAccts,$D5144))</f>
        <v>0</v>
      </c>
    </row>
    <row r="5145" spans="1:14">
      <c r="A5145" s="38">
        <f>IF(Txn!$B2579="","",Txn!$B2579)</f>
        <v>0</v>
      </c>
      <c r="B5145" s="38">
        <f>IF(Txn!$B2579="","",Txn!$C2579)</f>
        <v>0</v>
      </c>
      <c r="C5145" s="39">
        <f>IF(Txn!$B2579="","","تراکنش بانکی")</f>
        <v>0</v>
      </c>
      <c r="D5145" s="38">
        <f>IF(Txn!$B2579="","",IF(Txn!$X2579="","",Txn!$X2579))</f>
        <v>0</v>
      </c>
      <c r="E5145" s="39">
        <f>IF($D5145="","",IFERROR(VLOOKUP($D5145,AcctTbl,2,0),""))</f>
        <v>0</v>
      </c>
      <c r="F5145" s="39">
        <f>IF($D5145="","",IFERROR(VLOOKUP($D5145,AcctTbl,3,0),""))</f>
        <v>0</v>
      </c>
      <c r="G5145" s="39">
        <f>IF(Txn!$B2579="","",Txn!$D2579)</f>
        <v>0</v>
      </c>
      <c r="H5145" s="38">
        <f>IF(Txn!$B2579="","",Txn!$E2579)</f>
        <v>0</v>
      </c>
      <c r="I5145" s="40">
        <f>IF(Txn!$B2579="",0,Txn!$O2579)</f>
        <v>0</v>
      </c>
      <c r="J5145" s="40">
        <f>IF(Txn!$B2579="",0,Txn!$P2579)</f>
        <v>0</v>
      </c>
      <c r="K5145" s="41">
        <f>IF($A5145="","",IFERROR(VALUE(MID($A5145,6,2)),""))</f>
        <v>0</v>
      </c>
      <c r="L5145" s="39">
        <f>IF(Txn!$K2579="","",Txn!$K2579)</f>
        <v>0</v>
      </c>
      <c r="N5145" s="42">
        <f>IF($D5145="",0,COUNTIF(BankAccts,$D5145))</f>
        <v>0</v>
      </c>
    </row>
    <row r="5146" spans="1:14">
      <c r="A5146" s="38">
        <f>IF(Txn!$B2579="","",Txn!$B2579)</f>
        <v>0</v>
      </c>
      <c r="B5146" s="38">
        <f>IF(Txn!$B2579="","",Txn!$C2579)</f>
        <v>0</v>
      </c>
      <c r="C5146" s="39">
        <f>IF(Txn!$B2579="","","تراکنش بانکی")</f>
        <v>0</v>
      </c>
      <c r="D5146" s="38">
        <f>IF(Txn!$B2579="","",IF(IF(Txn!$U2579="TRF",Txn!$Y2579,Txn!$Z2579)="","",IF(Txn!$U2579="TRF",Txn!$Y2579,Txn!$Z2579)))</f>
        <v>0</v>
      </c>
      <c r="E5146" s="39">
        <f>IF($D5146="","",IFERROR(VLOOKUP($D5146,AcctTbl,2,0),""))</f>
        <v>0</v>
      </c>
      <c r="F5146" s="39">
        <f>IF($D5146="","",IFERROR(VLOOKUP($D5146,AcctTbl,3,0),""))</f>
        <v>0</v>
      </c>
      <c r="G5146" s="39">
        <f>IF(Txn!$B2579="","",Txn!$D2579)</f>
        <v>0</v>
      </c>
      <c r="H5146" s="38">
        <f>IF(Txn!$B2579="","",Txn!$E2579)</f>
        <v>0</v>
      </c>
      <c r="I5146" s="40">
        <f>IF(Txn!$B2579="",0,Txn!$Q2579)</f>
        <v>0</v>
      </c>
      <c r="J5146" s="40">
        <f>IF(Txn!$B2579="",0,Txn!$R2579)</f>
        <v>0</v>
      </c>
      <c r="K5146" s="41">
        <f>IF($A5146="","",IFERROR(VALUE(MID($A5146,6,2)),""))</f>
        <v>0</v>
      </c>
      <c r="L5146" s="39">
        <f>IF(Txn!$K2579="","","طرف مقابل — "&amp;Txn!$K2579)</f>
        <v>0</v>
      </c>
      <c r="N5146" s="42">
        <f>IF($D5146="",0,COUNTIF(BankAccts,$D5146))</f>
        <v>0</v>
      </c>
    </row>
    <row r="5147" spans="1:14">
      <c r="A5147" s="38">
        <f>IF(Txn!$B2580="","",Txn!$B2580)</f>
        <v>0</v>
      </c>
      <c r="B5147" s="38">
        <f>IF(Txn!$B2580="","",Txn!$C2580)</f>
        <v>0</v>
      </c>
      <c r="C5147" s="39">
        <f>IF(Txn!$B2580="","","تراکنش بانکی")</f>
        <v>0</v>
      </c>
      <c r="D5147" s="38">
        <f>IF(Txn!$B2580="","",IF(Txn!$X2580="","",Txn!$X2580))</f>
        <v>0</v>
      </c>
      <c r="E5147" s="39">
        <f>IF($D5147="","",IFERROR(VLOOKUP($D5147,AcctTbl,2,0),""))</f>
        <v>0</v>
      </c>
      <c r="F5147" s="39">
        <f>IF($D5147="","",IFERROR(VLOOKUP($D5147,AcctTbl,3,0),""))</f>
        <v>0</v>
      </c>
      <c r="G5147" s="39">
        <f>IF(Txn!$B2580="","",Txn!$D2580)</f>
        <v>0</v>
      </c>
      <c r="H5147" s="38">
        <f>IF(Txn!$B2580="","",Txn!$E2580)</f>
        <v>0</v>
      </c>
      <c r="I5147" s="40">
        <f>IF(Txn!$B2580="",0,Txn!$O2580)</f>
        <v>0</v>
      </c>
      <c r="J5147" s="40">
        <f>IF(Txn!$B2580="",0,Txn!$P2580)</f>
        <v>0</v>
      </c>
      <c r="K5147" s="41">
        <f>IF($A5147="","",IFERROR(VALUE(MID($A5147,6,2)),""))</f>
        <v>0</v>
      </c>
      <c r="L5147" s="39">
        <f>IF(Txn!$K2580="","",Txn!$K2580)</f>
        <v>0</v>
      </c>
      <c r="N5147" s="42">
        <f>IF($D5147="",0,COUNTIF(BankAccts,$D5147))</f>
        <v>0</v>
      </c>
    </row>
    <row r="5148" spans="1:14">
      <c r="A5148" s="38">
        <f>IF(Txn!$B2580="","",Txn!$B2580)</f>
        <v>0</v>
      </c>
      <c r="B5148" s="38">
        <f>IF(Txn!$B2580="","",Txn!$C2580)</f>
        <v>0</v>
      </c>
      <c r="C5148" s="39">
        <f>IF(Txn!$B2580="","","تراکنش بانکی")</f>
        <v>0</v>
      </c>
      <c r="D5148" s="38">
        <f>IF(Txn!$B2580="","",IF(IF(Txn!$U2580="TRF",Txn!$Y2580,Txn!$Z2580)="","",IF(Txn!$U2580="TRF",Txn!$Y2580,Txn!$Z2580)))</f>
        <v>0</v>
      </c>
      <c r="E5148" s="39">
        <f>IF($D5148="","",IFERROR(VLOOKUP($D5148,AcctTbl,2,0),""))</f>
        <v>0</v>
      </c>
      <c r="F5148" s="39">
        <f>IF($D5148="","",IFERROR(VLOOKUP($D5148,AcctTbl,3,0),""))</f>
        <v>0</v>
      </c>
      <c r="G5148" s="39">
        <f>IF(Txn!$B2580="","",Txn!$D2580)</f>
        <v>0</v>
      </c>
      <c r="H5148" s="38">
        <f>IF(Txn!$B2580="","",Txn!$E2580)</f>
        <v>0</v>
      </c>
      <c r="I5148" s="40">
        <f>IF(Txn!$B2580="",0,Txn!$Q2580)</f>
        <v>0</v>
      </c>
      <c r="J5148" s="40">
        <f>IF(Txn!$B2580="",0,Txn!$R2580)</f>
        <v>0</v>
      </c>
      <c r="K5148" s="41">
        <f>IF($A5148="","",IFERROR(VALUE(MID($A5148,6,2)),""))</f>
        <v>0</v>
      </c>
      <c r="L5148" s="39">
        <f>IF(Txn!$K2580="","","طرف مقابل — "&amp;Txn!$K2580)</f>
        <v>0</v>
      </c>
      <c r="N5148" s="42">
        <f>IF($D5148="",0,COUNTIF(BankAccts,$D5148))</f>
        <v>0</v>
      </c>
    </row>
    <row r="5149" spans="1:14">
      <c r="A5149" s="38">
        <f>IF(Txn!$B2581="","",Txn!$B2581)</f>
        <v>0</v>
      </c>
      <c r="B5149" s="38">
        <f>IF(Txn!$B2581="","",Txn!$C2581)</f>
        <v>0</v>
      </c>
      <c r="C5149" s="39">
        <f>IF(Txn!$B2581="","","تراکنش بانکی")</f>
        <v>0</v>
      </c>
      <c r="D5149" s="38">
        <f>IF(Txn!$B2581="","",IF(Txn!$X2581="","",Txn!$X2581))</f>
        <v>0</v>
      </c>
      <c r="E5149" s="39">
        <f>IF($D5149="","",IFERROR(VLOOKUP($D5149,AcctTbl,2,0),""))</f>
        <v>0</v>
      </c>
      <c r="F5149" s="39">
        <f>IF($D5149="","",IFERROR(VLOOKUP($D5149,AcctTbl,3,0),""))</f>
        <v>0</v>
      </c>
      <c r="G5149" s="39">
        <f>IF(Txn!$B2581="","",Txn!$D2581)</f>
        <v>0</v>
      </c>
      <c r="H5149" s="38">
        <f>IF(Txn!$B2581="","",Txn!$E2581)</f>
        <v>0</v>
      </c>
      <c r="I5149" s="40">
        <f>IF(Txn!$B2581="",0,Txn!$O2581)</f>
        <v>0</v>
      </c>
      <c r="J5149" s="40">
        <f>IF(Txn!$B2581="",0,Txn!$P2581)</f>
        <v>0</v>
      </c>
      <c r="K5149" s="41">
        <f>IF($A5149="","",IFERROR(VALUE(MID($A5149,6,2)),""))</f>
        <v>0</v>
      </c>
      <c r="L5149" s="39">
        <f>IF(Txn!$K2581="","",Txn!$K2581)</f>
        <v>0</v>
      </c>
      <c r="N5149" s="42">
        <f>IF($D5149="",0,COUNTIF(BankAccts,$D5149))</f>
        <v>0</v>
      </c>
    </row>
    <row r="5150" spans="1:14">
      <c r="A5150" s="38">
        <f>IF(Txn!$B2581="","",Txn!$B2581)</f>
        <v>0</v>
      </c>
      <c r="B5150" s="38">
        <f>IF(Txn!$B2581="","",Txn!$C2581)</f>
        <v>0</v>
      </c>
      <c r="C5150" s="39">
        <f>IF(Txn!$B2581="","","تراکنش بانکی")</f>
        <v>0</v>
      </c>
      <c r="D5150" s="38">
        <f>IF(Txn!$B2581="","",IF(IF(Txn!$U2581="TRF",Txn!$Y2581,Txn!$Z2581)="","",IF(Txn!$U2581="TRF",Txn!$Y2581,Txn!$Z2581)))</f>
        <v>0</v>
      </c>
      <c r="E5150" s="39">
        <f>IF($D5150="","",IFERROR(VLOOKUP($D5150,AcctTbl,2,0),""))</f>
        <v>0</v>
      </c>
      <c r="F5150" s="39">
        <f>IF($D5150="","",IFERROR(VLOOKUP($D5150,AcctTbl,3,0),""))</f>
        <v>0</v>
      </c>
      <c r="G5150" s="39">
        <f>IF(Txn!$B2581="","",Txn!$D2581)</f>
        <v>0</v>
      </c>
      <c r="H5150" s="38">
        <f>IF(Txn!$B2581="","",Txn!$E2581)</f>
        <v>0</v>
      </c>
      <c r="I5150" s="40">
        <f>IF(Txn!$B2581="",0,Txn!$Q2581)</f>
        <v>0</v>
      </c>
      <c r="J5150" s="40">
        <f>IF(Txn!$B2581="",0,Txn!$R2581)</f>
        <v>0</v>
      </c>
      <c r="K5150" s="41">
        <f>IF($A5150="","",IFERROR(VALUE(MID($A5150,6,2)),""))</f>
        <v>0</v>
      </c>
      <c r="L5150" s="39">
        <f>IF(Txn!$K2581="","","طرف مقابل — "&amp;Txn!$K2581)</f>
        <v>0</v>
      </c>
      <c r="N5150" s="42">
        <f>IF($D5150="",0,COUNTIF(BankAccts,$D5150))</f>
        <v>0</v>
      </c>
    </row>
    <row r="5151" spans="1:14">
      <c r="A5151" s="38">
        <f>IF(Txn!$B2582="","",Txn!$B2582)</f>
        <v>0</v>
      </c>
      <c r="B5151" s="38">
        <f>IF(Txn!$B2582="","",Txn!$C2582)</f>
        <v>0</v>
      </c>
      <c r="C5151" s="39">
        <f>IF(Txn!$B2582="","","تراکنش بانکی")</f>
        <v>0</v>
      </c>
      <c r="D5151" s="38">
        <f>IF(Txn!$B2582="","",IF(Txn!$X2582="","",Txn!$X2582))</f>
        <v>0</v>
      </c>
      <c r="E5151" s="39">
        <f>IF($D5151="","",IFERROR(VLOOKUP($D5151,AcctTbl,2,0),""))</f>
        <v>0</v>
      </c>
      <c r="F5151" s="39">
        <f>IF($D5151="","",IFERROR(VLOOKUP($D5151,AcctTbl,3,0),""))</f>
        <v>0</v>
      </c>
      <c r="G5151" s="39">
        <f>IF(Txn!$B2582="","",Txn!$D2582)</f>
        <v>0</v>
      </c>
      <c r="H5151" s="38">
        <f>IF(Txn!$B2582="","",Txn!$E2582)</f>
        <v>0</v>
      </c>
      <c r="I5151" s="40">
        <f>IF(Txn!$B2582="",0,Txn!$O2582)</f>
        <v>0</v>
      </c>
      <c r="J5151" s="40">
        <f>IF(Txn!$B2582="",0,Txn!$P2582)</f>
        <v>0</v>
      </c>
      <c r="K5151" s="41">
        <f>IF($A5151="","",IFERROR(VALUE(MID($A5151,6,2)),""))</f>
        <v>0</v>
      </c>
      <c r="L5151" s="39">
        <f>IF(Txn!$K2582="","",Txn!$K2582)</f>
        <v>0</v>
      </c>
      <c r="N5151" s="42">
        <f>IF($D5151="",0,COUNTIF(BankAccts,$D5151))</f>
        <v>0</v>
      </c>
    </row>
    <row r="5152" spans="1:14">
      <c r="A5152" s="38">
        <f>IF(Txn!$B2582="","",Txn!$B2582)</f>
        <v>0</v>
      </c>
      <c r="B5152" s="38">
        <f>IF(Txn!$B2582="","",Txn!$C2582)</f>
        <v>0</v>
      </c>
      <c r="C5152" s="39">
        <f>IF(Txn!$B2582="","","تراکنش بانکی")</f>
        <v>0</v>
      </c>
      <c r="D5152" s="38">
        <f>IF(Txn!$B2582="","",IF(IF(Txn!$U2582="TRF",Txn!$Y2582,Txn!$Z2582)="","",IF(Txn!$U2582="TRF",Txn!$Y2582,Txn!$Z2582)))</f>
        <v>0</v>
      </c>
      <c r="E5152" s="39">
        <f>IF($D5152="","",IFERROR(VLOOKUP($D5152,AcctTbl,2,0),""))</f>
        <v>0</v>
      </c>
      <c r="F5152" s="39">
        <f>IF($D5152="","",IFERROR(VLOOKUP($D5152,AcctTbl,3,0),""))</f>
        <v>0</v>
      </c>
      <c r="G5152" s="39">
        <f>IF(Txn!$B2582="","",Txn!$D2582)</f>
        <v>0</v>
      </c>
      <c r="H5152" s="38">
        <f>IF(Txn!$B2582="","",Txn!$E2582)</f>
        <v>0</v>
      </c>
      <c r="I5152" s="40">
        <f>IF(Txn!$B2582="",0,Txn!$Q2582)</f>
        <v>0</v>
      </c>
      <c r="J5152" s="40">
        <f>IF(Txn!$B2582="",0,Txn!$R2582)</f>
        <v>0</v>
      </c>
      <c r="K5152" s="41">
        <f>IF($A5152="","",IFERROR(VALUE(MID($A5152,6,2)),""))</f>
        <v>0</v>
      </c>
      <c r="L5152" s="39">
        <f>IF(Txn!$K2582="","","طرف مقابل — "&amp;Txn!$K2582)</f>
        <v>0</v>
      </c>
      <c r="N5152" s="42">
        <f>IF($D5152="",0,COUNTIF(BankAccts,$D5152))</f>
        <v>0</v>
      </c>
    </row>
    <row r="5153" spans="1:14">
      <c r="A5153" s="38">
        <f>IF(Txn!$B2583="","",Txn!$B2583)</f>
        <v>0</v>
      </c>
      <c r="B5153" s="38">
        <f>IF(Txn!$B2583="","",Txn!$C2583)</f>
        <v>0</v>
      </c>
      <c r="C5153" s="39">
        <f>IF(Txn!$B2583="","","تراکنش بانکی")</f>
        <v>0</v>
      </c>
      <c r="D5153" s="38">
        <f>IF(Txn!$B2583="","",IF(Txn!$X2583="","",Txn!$X2583))</f>
        <v>0</v>
      </c>
      <c r="E5153" s="39">
        <f>IF($D5153="","",IFERROR(VLOOKUP($D5153,AcctTbl,2,0),""))</f>
        <v>0</v>
      </c>
      <c r="F5153" s="39">
        <f>IF($D5153="","",IFERROR(VLOOKUP($D5153,AcctTbl,3,0),""))</f>
        <v>0</v>
      </c>
      <c r="G5153" s="39">
        <f>IF(Txn!$B2583="","",Txn!$D2583)</f>
        <v>0</v>
      </c>
      <c r="H5153" s="38">
        <f>IF(Txn!$B2583="","",Txn!$E2583)</f>
        <v>0</v>
      </c>
      <c r="I5153" s="40">
        <f>IF(Txn!$B2583="",0,Txn!$O2583)</f>
        <v>0</v>
      </c>
      <c r="J5153" s="40">
        <f>IF(Txn!$B2583="",0,Txn!$P2583)</f>
        <v>0</v>
      </c>
      <c r="K5153" s="41">
        <f>IF($A5153="","",IFERROR(VALUE(MID($A5153,6,2)),""))</f>
        <v>0</v>
      </c>
      <c r="L5153" s="39">
        <f>IF(Txn!$K2583="","",Txn!$K2583)</f>
        <v>0</v>
      </c>
      <c r="N5153" s="42">
        <f>IF($D5153="",0,COUNTIF(BankAccts,$D5153))</f>
        <v>0</v>
      </c>
    </row>
    <row r="5154" spans="1:14">
      <c r="A5154" s="38">
        <f>IF(Txn!$B2583="","",Txn!$B2583)</f>
        <v>0</v>
      </c>
      <c r="B5154" s="38">
        <f>IF(Txn!$B2583="","",Txn!$C2583)</f>
        <v>0</v>
      </c>
      <c r="C5154" s="39">
        <f>IF(Txn!$B2583="","","تراکنش بانکی")</f>
        <v>0</v>
      </c>
      <c r="D5154" s="38">
        <f>IF(Txn!$B2583="","",IF(IF(Txn!$U2583="TRF",Txn!$Y2583,Txn!$Z2583)="","",IF(Txn!$U2583="TRF",Txn!$Y2583,Txn!$Z2583)))</f>
        <v>0</v>
      </c>
      <c r="E5154" s="39">
        <f>IF($D5154="","",IFERROR(VLOOKUP($D5154,AcctTbl,2,0),""))</f>
        <v>0</v>
      </c>
      <c r="F5154" s="39">
        <f>IF($D5154="","",IFERROR(VLOOKUP($D5154,AcctTbl,3,0),""))</f>
        <v>0</v>
      </c>
      <c r="G5154" s="39">
        <f>IF(Txn!$B2583="","",Txn!$D2583)</f>
        <v>0</v>
      </c>
      <c r="H5154" s="38">
        <f>IF(Txn!$B2583="","",Txn!$E2583)</f>
        <v>0</v>
      </c>
      <c r="I5154" s="40">
        <f>IF(Txn!$B2583="",0,Txn!$Q2583)</f>
        <v>0</v>
      </c>
      <c r="J5154" s="40">
        <f>IF(Txn!$B2583="",0,Txn!$R2583)</f>
        <v>0</v>
      </c>
      <c r="K5154" s="41">
        <f>IF($A5154="","",IFERROR(VALUE(MID($A5154,6,2)),""))</f>
        <v>0</v>
      </c>
      <c r="L5154" s="39">
        <f>IF(Txn!$K2583="","","طرف مقابل — "&amp;Txn!$K2583)</f>
        <v>0</v>
      </c>
      <c r="N5154" s="42">
        <f>IF($D5154="",0,COUNTIF(BankAccts,$D5154))</f>
        <v>0</v>
      </c>
    </row>
    <row r="5155" spans="1:14">
      <c r="A5155" s="38">
        <f>IF(Txn!$B2584="","",Txn!$B2584)</f>
        <v>0</v>
      </c>
      <c r="B5155" s="38">
        <f>IF(Txn!$B2584="","",Txn!$C2584)</f>
        <v>0</v>
      </c>
      <c r="C5155" s="39">
        <f>IF(Txn!$B2584="","","تراکنش بانکی")</f>
        <v>0</v>
      </c>
      <c r="D5155" s="38">
        <f>IF(Txn!$B2584="","",IF(Txn!$X2584="","",Txn!$X2584))</f>
        <v>0</v>
      </c>
      <c r="E5155" s="39">
        <f>IF($D5155="","",IFERROR(VLOOKUP($D5155,AcctTbl,2,0),""))</f>
        <v>0</v>
      </c>
      <c r="F5155" s="39">
        <f>IF($D5155="","",IFERROR(VLOOKUP($D5155,AcctTbl,3,0),""))</f>
        <v>0</v>
      </c>
      <c r="G5155" s="39">
        <f>IF(Txn!$B2584="","",Txn!$D2584)</f>
        <v>0</v>
      </c>
      <c r="H5155" s="38">
        <f>IF(Txn!$B2584="","",Txn!$E2584)</f>
        <v>0</v>
      </c>
      <c r="I5155" s="40">
        <f>IF(Txn!$B2584="",0,Txn!$O2584)</f>
        <v>0</v>
      </c>
      <c r="J5155" s="40">
        <f>IF(Txn!$B2584="",0,Txn!$P2584)</f>
        <v>0</v>
      </c>
      <c r="K5155" s="41">
        <f>IF($A5155="","",IFERROR(VALUE(MID($A5155,6,2)),""))</f>
        <v>0</v>
      </c>
      <c r="L5155" s="39">
        <f>IF(Txn!$K2584="","",Txn!$K2584)</f>
        <v>0</v>
      </c>
      <c r="N5155" s="42">
        <f>IF($D5155="",0,COUNTIF(BankAccts,$D5155))</f>
        <v>0</v>
      </c>
    </row>
    <row r="5156" spans="1:14">
      <c r="A5156" s="38">
        <f>IF(Txn!$B2584="","",Txn!$B2584)</f>
        <v>0</v>
      </c>
      <c r="B5156" s="38">
        <f>IF(Txn!$B2584="","",Txn!$C2584)</f>
        <v>0</v>
      </c>
      <c r="C5156" s="39">
        <f>IF(Txn!$B2584="","","تراکنش بانکی")</f>
        <v>0</v>
      </c>
      <c r="D5156" s="38">
        <f>IF(Txn!$B2584="","",IF(IF(Txn!$U2584="TRF",Txn!$Y2584,Txn!$Z2584)="","",IF(Txn!$U2584="TRF",Txn!$Y2584,Txn!$Z2584)))</f>
        <v>0</v>
      </c>
      <c r="E5156" s="39">
        <f>IF($D5156="","",IFERROR(VLOOKUP($D5156,AcctTbl,2,0),""))</f>
        <v>0</v>
      </c>
      <c r="F5156" s="39">
        <f>IF($D5156="","",IFERROR(VLOOKUP($D5156,AcctTbl,3,0),""))</f>
        <v>0</v>
      </c>
      <c r="G5156" s="39">
        <f>IF(Txn!$B2584="","",Txn!$D2584)</f>
        <v>0</v>
      </c>
      <c r="H5156" s="38">
        <f>IF(Txn!$B2584="","",Txn!$E2584)</f>
        <v>0</v>
      </c>
      <c r="I5156" s="40">
        <f>IF(Txn!$B2584="",0,Txn!$Q2584)</f>
        <v>0</v>
      </c>
      <c r="J5156" s="40">
        <f>IF(Txn!$B2584="",0,Txn!$R2584)</f>
        <v>0</v>
      </c>
      <c r="K5156" s="41">
        <f>IF($A5156="","",IFERROR(VALUE(MID($A5156,6,2)),""))</f>
        <v>0</v>
      </c>
      <c r="L5156" s="39">
        <f>IF(Txn!$K2584="","","طرف مقابل — "&amp;Txn!$K2584)</f>
        <v>0</v>
      </c>
      <c r="N5156" s="42">
        <f>IF($D5156="",0,COUNTIF(BankAccts,$D5156))</f>
        <v>0</v>
      </c>
    </row>
    <row r="5157" spans="1:14">
      <c r="A5157" s="38">
        <f>IF(Txn!$B2585="","",Txn!$B2585)</f>
        <v>0</v>
      </c>
      <c r="B5157" s="38">
        <f>IF(Txn!$B2585="","",Txn!$C2585)</f>
        <v>0</v>
      </c>
      <c r="C5157" s="39">
        <f>IF(Txn!$B2585="","","تراکنش بانکی")</f>
        <v>0</v>
      </c>
      <c r="D5157" s="38">
        <f>IF(Txn!$B2585="","",IF(Txn!$X2585="","",Txn!$X2585))</f>
        <v>0</v>
      </c>
      <c r="E5157" s="39">
        <f>IF($D5157="","",IFERROR(VLOOKUP($D5157,AcctTbl,2,0),""))</f>
        <v>0</v>
      </c>
      <c r="F5157" s="39">
        <f>IF($D5157="","",IFERROR(VLOOKUP($D5157,AcctTbl,3,0),""))</f>
        <v>0</v>
      </c>
      <c r="G5157" s="39">
        <f>IF(Txn!$B2585="","",Txn!$D2585)</f>
        <v>0</v>
      </c>
      <c r="H5157" s="38">
        <f>IF(Txn!$B2585="","",Txn!$E2585)</f>
        <v>0</v>
      </c>
      <c r="I5157" s="40">
        <f>IF(Txn!$B2585="",0,Txn!$O2585)</f>
        <v>0</v>
      </c>
      <c r="J5157" s="40">
        <f>IF(Txn!$B2585="",0,Txn!$P2585)</f>
        <v>0</v>
      </c>
      <c r="K5157" s="41">
        <f>IF($A5157="","",IFERROR(VALUE(MID($A5157,6,2)),""))</f>
        <v>0</v>
      </c>
      <c r="L5157" s="39">
        <f>IF(Txn!$K2585="","",Txn!$K2585)</f>
        <v>0</v>
      </c>
      <c r="N5157" s="42">
        <f>IF($D5157="",0,COUNTIF(BankAccts,$D5157))</f>
        <v>0</v>
      </c>
    </row>
    <row r="5158" spans="1:14">
      <c r="A5158" s="38">
        <f>IF(Txn!$B2585="","",Txn!$B2585)</f>
        <v>0</v>
      </c>
      <c r="B5158" s="38">
        <f>IF(Txn!$B2585="","",Txn!$C2585)</f>
        <v>0</v>
      </c>
      <c r="C5158" s="39">
        <f>IF(Txn!$B2585="","","تراکنش بانکی")</f>
        <v>0</v>
      </c>
      <c r="D5158" s="38">
        <f>IF(Txn!$B2585="","",IF(IF(Txn!$U2585="TRF",Txn!$Y2585,Txn!$Z2585)="","",IF(Txn!$U2585="TRF",Txn!$Y2585,Txn!$Z2585)))</f>
        <v>0</v>
      </c>
      <c r="E5158" s="39">
        <f>IF($D5158="","",IFERROR(VLOOKUP($D5158,AcctTbl,2,0),""))</f>
        <v>0</v>
      </c>
      <c r="F5158" s="39">
        <f>IF($D5158="","",IFERROR(VLOOKUP($D5158,AcctTbl,3,0),""))</f>
        <v>0</v>
      </c>
      <c r="G5158" s="39">
        <f>IF(Txn!$B2585="","",Txn!$D2585)</f>
        <v>0</v>
      </c>
      <c r="H5158" s="38">
        <f>IF(Txn!$B2585="","",Txn!$E2585)</f>
        <v>0</v>
      </c>
      <c r="I5158" s="40">
        <f>IF(Txn!$B2585="",0,Txn!$Q2585)</f>
        <v>0</v>
      </c>
      <c r="J5158" s="40">
        <f>IF(Txn!$B2585="",0,Txn!$R2585)</f>
        <v>0</v>
      </c>
      <c r="K5158" s="41">
        <f>IF($A5158="","",IFERROR(VALUE(MID($A5158,6,2)),""))</f>
        <v>0</v>
      </c>
      <c r="L5158" s="39">
        <f>IF(Txn!$K2585="","","طرف مقابل — "&amp;Txn!$K2585)</f>
        <v>0</v>
      </c>
      <c r="N5158" s="42">
        <f>IF($D5158="",0,COUNTIF(BankAccts,$D5158))</f>
        <v>0</v>
      </c>
    </row>
    <row r="5159" spans="1:14">
      <c r="A5159" s="38">
        <f>IF(Txn!$B2586="","",Txn!$B2586)</f>
        <v>0</v>
      </c>
      <c r="B5159" s="38">
        <f>IF(Txn!$B2586="","",Txn!$C2586)</f>
        <v>0</v>
      </c>
      <c r="C5159" s="39">
        <f>IF(Txn!$B2586="","","تراکنش بانکی")</f>
        <v>0</v>
      </c>
      <c r="D5159" s="38">
        <f>IF(Txn!$B2586="","",IF(Txn!$X2586="","",Txn!$X2586))</f>
        <v>0</v>
      </c>
      <c r="E5159" s="39">
        <f>IF($D5159="","",IFERROR(VLOOKUP($D5159,AcctTbl,2,0),""))</f>
        <v>0</v>
      </c>
      <c r="F5159" s="39">
        <f>IF($D5159="","",IFERROR(VLOOKUP($D5159,AcctTbl,3,0),""))</f>
        <v>0</v>
      </c>
      <c r="G5159" s="39">
        <f>IF(Txn!$B2586="","",Txn!$D2586)</f>
        <v>0</v>
      </c>
      <c r="H5159" s="38">
        <f>IF(Txn!$B2586="","",Txn!$E2586)</f>
        <v>0</v>
      </c>
      <c r="I5159" s="40">
        <f>IF(Txn!$B2586="",0,Txn!$O2586)</f>
        <v>0</v>
      </c>
      <c r="J5159" s="40">
        <f>IF(Txn!$B2586="",0,Txn!$P2586)</f>
        <v>0</v>
      </c>
      <c r="K5159" s="41">
        <f>IF($A5159="","",IFERROR(VALUE(MID($A5159,6,2)),""))</f>
        <v>0</v>
      </c>
      <c r="L5159" s="39">
        <f>IF(Txn!$K2586="","",Txn!$K2586)</f>
        <v>0</v>
      </c>
      <c r="N5159" s="42">
        <f>IF($D5159="",0,COUNTIF(BankAccts,$D5159))</f>
        <v>0</v>
      </c>
    </row>
    <row r="5160" spans="1:14">
      <c r="A5160" s="38">
        <f>IF(Txn!$B2586="","",Txn!$B2586)</f>
        <v>0</v>
      </c>
      <c r="B5160" s="38">
        <f>IF(Txn!$B2586="","",Txn!$C2586)</f>
        <v>0</v>
      </c>
      <c r="C5160" s="39">
        <f>IF(Txn!$B2586="","","تراکنش بانکی")</f>
        <v>0</v>
      </c>
      <c r="D5160" s="38">
        <f>IF(Txn!$B2586="","",IF(IF(Txn!$U2586="TRF",Txn!$Y2586,Txn!$Z2586)="","",IF(Txn!$U2586="TRF",Txn!$Y2586,Txn!$Z2586)))</f>
        <v>0</v>
      </c>
      <c r="E5160" s="39">
        <f>IF($D5160="","",IFERROR(VLOOKUP($D5160,AcctTbl,2,0),""))</f>
        <v>0</v>
      </c>
      <c r="F5160" s="39">
        <f>IF($D5160="","",IFERROR(VLOOKUP($D5160,AcctTbl,3,0),""))</f>
        <v>0</v>
      </c>
      <c r="G5160" s="39">
        <f>IF(Txn!$B2586="","",Txn!$D2586)</f>
        <v>0</v>
      </c>
      <c r="H5160" s="38">
        <f>IF(Txn!$B2586="","",Txn!$E2586)</f>
        <v>0</v>
      </c>
      <c r="I5160" s="40">
        <f>IF(Txn!$B2586="",0,Txn!$Q2586)</f>
        <v>0</v>
      </c>
      <c r="J5160" s="40">
        <f>IF(Txn!$B2586="",0,Txn!$R2586)</f>
        <v>0</v>
      </c>
      <c r="K5160" s="41">
        <f>IF($A5160="","",IFERROR(VALUE(MID($A5160,6,2)),""))</f>
        <v>0</v>
      </c>
      <c r="L5160" s="39">
        <f>IF(Txn!$K2586="","","طرف مقابل — "&amp;Txn!$K2586)</f>
        <v>0</v>
      </c>
      <c r="N5160" s="42">
        <f>IF($D5160="",0,COUNTIF(BankAccts,$D5160))</f>
        <v>0</v>
      </c>
    </row>
    <row r="5161" spans="1:14">
      <c r="A5161" s="38">
        <f>IF(Txn!$B2587="","",Txn!$B2587)</f>
        <v>0</v>
      </c>
      <c r="B5161" s="38">
        <f>IF(Txn!$B2587="","",Txn!$C2587)</f>
        <v>0</v>
      </c>
      <c r="C5161" s="39">
        <f>IF(Txn!$B2587="","","تراکنش بانکی")</f>
        <v>0</v>
      </c>
      <c r="D5161" s="38">
        <f>IF(Txn!$B2587="","",IF(Txn!$X2587="","",Txn!$X2587))</f>
        <v>0</v>
      </c>
      <c r="E5161" s="39">
        <f>IF($D5161="","",IFERROR(VLOOKUP($D5161,AcctTbl,2,0),""))</f>
        <v>0</v>
      </c>
      <c r="F5161" s="39">
        <f>IF($D5161="","",IFERROR(VLOOKUP($D5161,AcctTbl,3,0),""))</f>
        <v>0</v>
      </c>
      <c r="G5161" s="39">
        <f>IF(Txn!$B2587="","",Txn!$D2587)</f>
        <v>0</v>
      </c>
      <c r="H5161" s="38">
        <f>IF(Txn!$B2587="","",Txn!$E2587)</f>
        <v>0</v>
      </c>
      <c r="I5161" s="40">
        <f>IF(Txn!$B2587="",0,Txn!$O2587)</f>
        <v>0</v>
      </c>
      <c r="J5161" s="40">
        <f>IF(Txn!$B2587="",0,Txn!$P2587)</f>
        <v>0</v>
      </c>
      <c r="K5161" s="41">
        <f>IF($A5161="","",IFERROR(VALUE(MID($A5161,6,2)),""))</f>
        <v>0</v>
      </c>
      <c r="L5161" s="39">
        <f>IF(Txn!$K2587="","",Txn!$K2587)</f>
        <v>0</v>
      </c>
      <c r="N5161" s="42">
        <f>IF($D5161="",0,COUNTIF(BankAccts,$D5161))</f>
        <v>0</v>
      </c>
    </row>
    <row r="5162" spans="1:14">
      <c r="A5162" s="38">
        <f>IF(Txn!$B2587="","",Txn!$B2587)</f>
        <v>0</v>
      </c>
      <c r="B5162" s="38">
        <f>IF(Txn!$B2587="","",Txn!$C2587)</f>
        <v>0</v>
      </c>
      <c r="C5162" s="39">
        <f>IF(Txn!$B2587="","","تراکنش بانکی")</f>
        <v>0</v>
      </c>
      <c r="D5162" s="38">
        <f>IF(Txn!$B2587="","",IF(IF(Txn!$U2587="TRF",Txn!$Y2587,Txn!$Z2587)="","",IF(Txn!$U2587="TRF",Txn!$Y2587,Txn!$Z2587)))</f>
        <v>0</v>
      </c>
      <c r="E5162" s="39">
        <f>IF($D5162="","",IFERROR(VLOOKUP($D5162,AcctTbl,2,0),""))</f>
        <v>0</v>
      </c>
      <c r="F5162" s="39">
        <f>IF($D5162="","",IFERROR(VLOOKUP($D5162,AcctTbl,3,0),""))</f>
        <v>0</v>
      </c>
      <c r="G5162" s="39">
        <f>IF(Txn!$B2587="","",Txn!$D2587)</f>
        <v>0</v>
      </c>
      <c r="H5162" s="38">
        <f>IF(Txn!$B2587="","",Txn!$E2587)</f>
        <v>0</v>
      </c>
      <c r="I5162" s="40">
        <f>IF(Txn!$B2587="",0,Txn!$Q2587)</f>
        <v>0</v>
      </c>
      <c r="J5162" s="40">
        <f>IF(Txn!$B2587="",0,Txn!$R2587)</f>
        <v>0</v>
      </c>
      <c r="K5162" s="41">
        <f>IF($A5162="","",IFERROR(VALUE(MID($A5162,6,2)),""))</f>
        <v>0</v>
      </c>
      <c r="L5162" s="39">
        <f>IF(Txn!$K2587="","","طرف مقابل — "&amp;Txn!$K2587)</f>
        <v>0</v>
      </c>
      <c r="N5162" s="42">
        <f>IF($D5162="",0,COUNTIF(BankAccts,$D5162))</f>
        <v>0</v>
      </c>
    </row>
    <row r="5163" spans="1:14">
      <c r="A5163" s="38">
        <f>IF(Txn!$B2588="","",Txn!$B2588)</f>
        <v>0</v>
      </c>
      <c r="B5163" s="38">
        <f>IF(Txn!$B2588="","",Txn!$C2588)</f>
        <v>0</v>
      </c>
      <c r="C5163" s="39">
        <f>IF(Txn!$B2588="","","تراکنش بانکی")</f>
        <v>0</v>
      </c>
      <c r="D5163" s="38">
        <f>IF(Txn!$B2588="","",IF(Txn!$X2588="","",Txn!$X2588))</f>
        <v>0</v>
      </c>
      <c r="E5163" s="39">
        <f>IF($D5163="","",IFERROR(VLOOKUP($D5163,AcctTbl,2,0),""))</f>
        <v>0</v>
      </c>
      <c r="F5163" s="39">
        <f>IF($D5163="","",IFERROR(VLOOKUP($D5163,AcctTbl,3,0),""))</f>
        <v>0</v>
      </c>
      <c r="G5163" s="39">
        <f>IF(Txn!$B2588="","",Txn!$D2588)</f>
        <v>0</v>
      </c>
      <c r="H5163" s="38">
        <f>IF(Txn!$B2588="","",Txn!$E2588)</f>
        <v>0</v>
      </c>
      <c r="I5163" s="40">
        <f>IF(Txn!$B2588="",0,Txn!$O2588)</f>
        <v>0</v>
      </c>
      <c r="J5163" s="40">
        <f>IF(Txn!$B2588="",0,Txn!$P2588)</f>
        <v>0</v>
      </c>
      <c r="K5163" s="41">
        <f>IF($A5163="","",IFERROR(VALUE(MID($A5163,6,2)),""))</f>
        <v>0</v>
      </c>
      <c r="L5163" s="39">
        <f>IF(Txn!$K2588="","",Txn!$K2588)</f>
        <v>0</v>
      </c>
      <c r="N5163" s="42">
        <f>IF($D5163="",0,COUNTIF(BankAccts,$D5163))</f>
        <v>0</v>
      </c>
    </row>
    <row r="5164" spans="1:14">
      <c r="A5164" s="38">
        <f>IF(Txn!$B2588="","",Txn!$B2588)</f>
        <v>0</v>
      </c>
      <c r="B5164" s="38">
        <f>IF(Txn!$B2588="","",Txn!$C2588)</f>
        <v>0</v>
      </c>
      <c r="C5164" s="39">
        <f>IF(Txn!$B2588="","","تراکنش بانکی")</f>
        <v>0</v>
      </c>
      <c r="D5164" s="38">
        <f>IF(Txn!$B2588="","",IF(IF(Txn!$U2588="TRF",Txn!$Y2588,Txn!$Z2588)="","",IF(Txn!$U2588="TRF",Txn!$Y2588,Txn!$Z2588)))</f>
        <v>0</v>
      </c>
      <c r="E5164" s="39">
        <f>IF($D5164="","",IFERROR(VLOOKUP($D5164,AcctTbl,2,0),""))</f>
        <v>0</v>
      </c>
      <c r="F5164" s="39">
        <f>IF($D5164="","",IFERROR(VLOOKUP($D5164,AcctTbl,3,0),""))</f>
        <v>0</v>
      </c>
      <c r="G5164" s="39">
        <f>IF(Txn!$B2588="","",Txn!$D2588)</f>
        <v>0</v>
      </c>
      <c r="H5164" s="38">
        <f>IF(Txn!$B2588="","",Txn!$E2588)</f>
        <v>0</v>
      </c>
      <c r="I5164" s="40">
        <f>IF(Txn!$B2588="",0,Txn!$Q2588)</f>
        <v>0</v>
      </c>
      <c r="J5164" s="40">
        <f>IF(Txn!$B2588="",0,Txn!$R2588)</f>
        <v>0</v>
      </c>
      <c r="K5164" s="41">
        <f>IF($A5164="","",IFERROR(VALUE(MID($A5164,6,2)),""))</f>
        <v>0</v>
      </c>
      <c r="L5164" s="39">
        <f>IF(Txn!$K2588="","","طرف مقابل — "&amp;Txn!$K2588)</f>
        <v>0</v>
      </c>
      <c r="N5164" s="42">
        <f>IF($D5164="",0,COUNTIF(BankAccts,$D5164))</f>
        <v>0</v>
      </c>
    </row>
    <row r="5165" spans="1:14">
      <c r="A5165" s="38">
        <f>IF(Txn!$B2589="","",Txn!$B2589)</f>
        <v>0</v>
      </c>
      <c r="B5165" s="38">
        <f>IF(Txn!$B2589="","",Txn!$C2589)</f>
        <v>0</v>
      </c>
      <c r="C5165" s="39">
        <f>IF(Txn!$B2589="","","تراکنش بانکی")</f>
        <v>0</v>
      </c>
      <c r="D5165" s="38">
        <f>IF(Txn!$B2589="","",IF(Txn!$X2589="","",Txn!$X2589))</f>
        <v>0</v>
      </c>
      <c r="E5165" s="39">
        <f>IF($D5165="","",IFERROR(VLOOKUP($D5165,AcctTbl,2,0),""))</f>
        <v>0</v>
      </c>
      <c r="F5165" s="39">
        <f>IF($D5165="","",IFERROR(VLOOKUP($D5165,AcctTbl,3,0),""))</f>
        <v>0</v>
      </c>
      <c r="G5165" s="39">
        <f>IF(Txn!$B2589="","",Txn!$D2589)</f>
        <v>0</v>
      </c>
      <c r="H5165" s="38">
        <f>IF(Txn!$B2589="","",Txn!$E2589)</f>
        <v>0</v>
      </c>
      <c r="I5165" s="40">
        <f>IF(Txn!$B2589="",0,Txn!$O2589)</f>
        <v>0</v>
      </c>
      <c r="J5165" s="40">
        <f>IF(Txn!$B2589="",0,Txn!$P2589)</f>
        <v>0</v>
      </c>
      <c r="K5165" s="41">
        <f>IF($A5165="","",IFERROR(VALUE(MID($A5165,6,2)),""))</f>
        <v>0</v>
      </c>
      <c r="L5165" s="39">
        <f>IF(Txn!$K2589="","",Txn!$K2589)</f>
        <v>0</v>
      </c>
      <c r="N5165" s="42">
        <f>IF($D5165="",0,COUNTIF(BankAccts,$D5165))</f>
        <v>0</v>
      </c>
    </row>
    <row r="5166" spans="1:14">
      <c r="A5166" s="38">
        <f>IF(Txn!$B2589="","",Txn!$B2589)</f>
        <v>0</v>
      </c>
      <c r="B5166" s="38">
        <f>IF(Txn!$B2589="","",Txn!$C2589)</f>
        <v>0</v>
      </c>
      <c r="C5166" s="39">
        <f>IF(Txn!$B2589="","","تراکنش بانکی")</f>
        <v>0</v>
      </c>
      <c r="D5166" s="38">
        <f>IF(Txn!$B2589="","",IF(IF(Txn!$U2589="TRF",Txn!$Y2589,Txn!$Z2589)="","",IF(Txn!$U2589="TRF",Txn!$Y2589,Txn!$Z2589)))</f>
        <v>0</v>
      </c>
      <c r="E5166" s="39">
        <f>IF($D5166="","",IFERROR(VLOOKUP($D5166,AcctTbl,2,0),""))</f>
        <v>0</v>
      </c>
      <c r="F5166" s="39">
        <f>IF($D5166="","",IFERROR(VLOOKUP($D5166,AcctTbl,3,0),""))</f>
        <v>0</v>
      </c>
      <c r="G5166" s="39">
        <f>IF(Txn!$B2589="","",Txn!$D2589)</f>
        <v>0</v>
      </c>
      <c r="H5166" s="38">
        <f>IF(Txn!$B2589="","",Txn!$E2589)</f>
        <v>0</v>
      </c>
      <c r="I5166" s="40">
        <f>IF(Txn!$B2589="",0,Txn!$Q2589)</f>
        <v>0</v>
      </c>
      <c r="J5166" s="40">
        <f>IF(Txn!$B2589="",0,Txn!$R2589)</f>
        <v>0</v>
      </c>
      <c r="K5166" s="41">
        <f>IF($A5166="","",IFERROR(VALUE(MID($A5166,6,2)),""))</f>
        <v>0</v>
      </c>
      <c r="L5166" s="39">
        <f>IF(Txn!$K2589="","","طرف مقابل — "&amp;Txn!$K2589)</f>
        <v>0</v>
      </c>
      <c r="N5166" s="42">
        <f>IF($D5166="",0,COUNTIF(BankAccts,$D5166))</f>
        <v>0</v>
      </c>
    </row>
    <row r="5167" spans="1:14">
      <c r="A5167" s="38">
        <f>IF(Txn!$B2590="","",Txn!$B2590)</f>
        <v>0</v>
      </c>
      <c r="B5167" s="38">
        <f>IF(Txn!$B2590="","",Txn!$C2590)</f>
        <v>0</v>
      </c>
      <c r="C5167" s="39">
        <f>IF(Txn!$B2590="","","تراکنش بانکی")</f>
        <v>0</v>
      </c>
      <c r="D5167" s="38">
        <f>IF(Txn!$B2590="","",IF(Txn!$X2590="","",Txn!$X2590))</f>
        <v>0</v>
      </c>
      <c r="E5167" s="39">
        <f>IF($D5167="","",IFERROR(VLOOKUP($D5167,AcctTbl,2,0),""))</f>
        <v>0</v>
      </c>
      <c r="F5167" s="39">
        <f>IF($D5167="","",IFERROR(VLOOKUP($D5167,AcctTbl,3,0),""))</f>
        <v>0</v>
      </c>
      <c r="G5167" s="39">
        <f>IF(Txn!$B2590="","",Txn!$D2590)</f>
        <v>0</v>
      </c>
      <c r="H5167" s="38">
        <f>IF(Txn!$B2590="","",Txn!$E2590)</f>
        <v>0</v>
      </c>
      <c r="I5167" s="40">
        <f>IF(Txn!$B2590="",0,Txn!$O2590)</f>
        <v>0</v>
      </c>
      <c r="J5167" s="40">
        <f>IF(Txn!$B2590="",0,Txn!$P2590)</f>
        <v>0</v>
      </c>
      <c r="K5167" s="41">
        <f>IF($A5167="","",IFERROR(VALUE(MID($A5167,6,2)),""))</f>
        <v>0</v>
      </c>
      <c r="L5167" s="39">
        <f>IF(Txn!$K2590="","",Txn!$K2590)</f>
        <v>0</v>
      </c>
      <c r="N5167" s="42">
        <f>IF($D5167="",0,COUNTIF(BankAccts,$D5167))</f>
        <v>0</v>
      </c>
    </row>
    <row r="5168" spans="1:14">
      <c r="A5168" s="38">
        <f>IF(Txn!$B2590="","",Txn!$B2590)</f>
        <v>0</v>
      </c>
      <c r="B5168" s="38">
        <f>IF(Txn!$B2590="","",Txn!$C2590)</f>
        <v>0</v>
      </c>
      <c r="C5168" s="39">
        <f>IF(Txn!$B2590="","","تراکنش بانکی")</f>
        <v>0</v>
      </c>
      <c r="D5168" s="38">
        <f>IF(Txn!$B2590="","",IF(IF(Txn!$U2590="TRF",Txn!$Y2590,Txn!$Z2590)="","",IF(Txn!$U2590="TRF",Txn!$Y2590,Txn!$Z2590)))</f>
        <v>0</v>
      </c>
      <c r="E5168" s="39">
        <f>IF($D5168="","",IFERROR(VLOOKUP($D5168,AcctTbl,2,0),""))</f>
        <v>0</v>
      </c>
      <c r="F5168" s="39">
        <f>IF($D5168="","",IFERROR(VLOOKUP($D5168,AcctTbl,3,0),""))</f>
        <v>0</v>
      </c>
      <c r="G5168" s="39">
        <f>IF(Txn!$B2590="","",Txn!$D2590)</f>
        <v>0</v>
      </c>
      <c r="H5168" s="38">
        <f>IF(Txn!$B2590="","",Txn!$E2590)</f>
        <v>0</v>
      </c>
      <c r="I5168" s="40">
        <f>IF(Txn!$B2590="",0,Txn!$Q2590)</f>
        <v>0</v>
      </c>
      <c r="J5168" s="40">
        <f>IF(Txn!$B2590="",0,Txn!$R2590)</f>
        <v>0</v>
      </c>
      <c r="K5168" s="41">
        <f>IF($A5168="","",IFERROR(VALUE(MID($A5168,6,2)),""))</f>
        <v>0</v>
      </c>
      <c r="L5168" s="39">
        <f>IF(Txn!$K2590="","","طرف مقابل — "&amp;Txn!$K2590)</f>
        <v>0</v>
      </c>
      <c r="N5168" s="42">
        <f>IF($D5168="",0,COUNTIF(BankAccts,$D5168))</f>
        <v>0</v>
      </c>
    </row>
    <row r="5169" spans="1:14">
      <c r="A5169" s="38">
        <f>IF(Txn!$B2591="","",Txn!$B2591)</f>
        <v>0</v>
      </c>
      <c r="B5169" s="38">
        <f>IF(Txn!$B2591="","",Txn!$C2591)</f>
        <v>0</v>
      </c>
      <c r="C5169" s="39">
        <f>IF(Txn!$B2591="","","تراکنش بانکی")</f>
        <v>0</v>
      </c>
      <c r="D5169" s="38">
        <f>IF(Txn!$B2591="","",IF(Txn!$X2591="","",Txn!$X2591))</f>
        <v>0</v>
      </c>
      <c r="E5169" s="39">
        <f>IF($D5169="","",IFERROR(VLOOKUP($D5169,AcctTbl,2,0),""))</f>
        <v>0</v>
      </c>
      <c r="F5169" s="39">
        <f>IF($D5169="","",IFERROR(VLOOKUP($D5169,AcctTbl,3,0),""))</f>
        <v>0</v>
      </c>
      <c r="G5169" s="39">
        <f>IF(Txn!$B2591="","",Txn!$D2591)</f>
        <v>0</v>
      </c>
      <c r="H5169" s="38">
        <f>IF(Txn!$B2591="","",Txn!$E2591)</f>
        <v>0</v>
      </c>
      <c r="I5169" s="40">
        <f>IF(Txn!$B2591="",0,Txn!$O2591)</f>
        <v>0</v>
      </c>
      <c r="J5169" s="40">
        <f>IF(Txn!$B2591="",0,Txn!$P2591)</f>
        <v>0</v>
      </c>
      <c r="K5169" s="41">
        <f>IF($A5169="","",IFERROR(VALUE(MID($A5169,6,2)),""))</f>
        <v>0</v>
      </c>
      <c r="L5169" s="39">
        <f>IF(Txn!$K2591="","",Txn!$K2591)</f>
        <v>0</v>
      </c>
      <c r="N5169" s="42">
        <f>IF($D5169="",0,COUNTIF(BankAccts,$D5169))</f>
        <v>0</v>
      </c>
    </row>
    <row r="5170" spans="1:14">
      <c r="A5170" s="38">
        <f>IF(Txn!$B2591="","",Txn!$B2591)</f>
        <v>0</v>
      </c>
      <c r="B5170" s="38">
        <f>IF(Txn!$B2591="","",Txn!$C2591)</f>
        <v>0</v>
      </c>
      <c r="C5170" s="39">
        <f>IF(Txn!$B2591="","","تراکنش بانکی")</f>
        <v>0</v>
      </c>
      <c r="D5170" s="38">
        <f>IF(Txn!$B2591="","",IF(IF(Txn!$U2591="TRF",Txn!$Y2591,Txn!$Z2591)="","",IF(Txn!$U2591="TRF",Txn!$Y2591,Txn!$Z2591)))</f>
        <v>0</v>
      </c>
      <c r="E5170" s="39">
        <f>IF($D5170="","",IFERROR(VLOOKUP($D5170,AcctTbl,2,0),""))</f>
        <v>0</v>
      </c>
      <c r="F5170" s="39">
        <f>IF($D5170="","",IFERROR(VLOOKUP($D5170,AcctTbl,3,0),""))</f>
        <v>0</v>
      </c>
      <c r="G5170" s="39">
        <f>IF(Txn!$B2591="","",Txn!$D2591)</f>
        <v>0</v>
      </c>
      <c r="H5170" s="38">
        <f>IF(Txn!$B2591="","",Txn!$E2591)</f>
        <v>0</v>
      </c>
      <c r="I5170" s="40">
        <f>IF(Txn!$B2591="",0,Txn!$Q2591)</f>
        <v>0</v>
      </c>
      <c r="J5170" s="40">
        <f>IF(Txn!$B2591="",0,Txn!$R2591)</f>
        <v>0</v>
      </c>
      <c r="K5170" s="41">
        <f>IF($A5170="","",IFERROR(VALUE(MID($A5170,6,2)),""))</f>
        <v>0</v>
      </c>
      <c r="L5170" s="39">
        <f>IF(Txn!$K2591="","","طرف مقابل — "&amp;Txn!$K2591)</f>
        <v>0</v>
      </c>
      <c r="N5170" s="42">
        <f>IF($D5170="",0,COUNTIF(BankAccts,$D5170))</f>
        <v>0</v>
      </c>
    </row>
    <row r="5171" spans="1:14">
      <c r="A5171" s="38">
        <f>IF(Txn!$B2592="","",Txn!$B2592)</f>
        <v>0</v>
      </c>
      <c r="B5171" s="38">
        <f>IF(Txn!$B2592="","",Txn!$C2592)</f>
        <v>0</v>
      </c>
      <c r="C5171" s="39">
        <f>IF(Txn!$B2592="","","تراکنش بانکی")</f>
        <v>0</v>
      </c>
      <c r="D5171" s="38">
        <f>IF(Txn!$B2592="","",IF(Txn!$X2592="","",Txn!$X2592))</f>
        <v>0</v>
      </c>
      <c r="E5171" s="39">
        <f>IF($D5171="","",IFERROR(VLOOKUP($D5171,AcctTbl,2,0),""))</f>
        <v>0</v>
      </c>
      <c r="F5171" s="39">
        <f>IF($D5171="","",IFERROR(VLOOKUP($D5171,AcctTbl,3,0),""))</f>
        <v>0</v>
      </c>
      <c r="G5171" s="39">
        <f>IF(Txn!$B2592="","",Txn!$D2592)</f>
        <v>0</v>
      </c>
      <c r="H5171" s="38">
        <f>IF(Txn!$B2592="","",Txn!$E2592)</f>
        <v>0</v>
      </c>
      <c r="I5171" s="40">
        <f>IF(Txn!$B2592="",0,Txn!$O2592)</f>
        <v>0</v>
      </c>
      <c r="J5171" s="40">
        <f>IF(Txn!$B2592="",0,Txn!$P2592)</f>
        <v>0</v>
      </c>
      <c r="K5171" s="41">
        <f>IF($A5171="","",IFERROR(VALUE(MID($A5171,6,2)),""))</f>
        <v>0</v>
      </c>
      <c r="L5171" s="39">
        <f>IF(Txn!$K2592="","",Txn!$K2592)</f>
        <v>0</v>
      </c>
      <c r="N5171" s="42">
        <f>IF($D5171="",0,COUNTIF(BankAccts,$D5171))</f>
        <v>0</v>
      </c>
    </row>
    <row r="5172" spans="1:14">
      <c r="A5172" s="38">
        <f>IF(Txn!$B2592="","",Txn!$B2592)</f>
        <v>0</v>
      </c>
      <c r="B5172" s="38">
        <f>IF(Txn!$B2592="","",Txn!$C2592)</f>
        <v>0</v>
      </c>
      <c r="C5172" s="39">
        <f>IF(Txn!$B2592="","","تراکنش بانکی")</f>
        <v>0</v>
      </c>
      <c r="D5172" s="38">
        <f>IF(Txn!$B2592="","",IF(IF(Txn!$U2592="TRF",Txn!$Y2592,Txn!$Z2592)="","",IF(Txn!$U2592="TRF",Txn!$Y2592,Txn!$Z2592)))</f>
        <v>0</v>
      </c>
      <c r="E5172" s="39">
        <f>IF($D5172="","",IFERROR(VLOOKUP($D5172,AcctTbl,2,0),""))</f>
        <v>0</v>
      </c>
      <c r="F5172" s="39">
        <f>IF($D5172="","",IFERROR(VLOOKUP($D5172,AcctTbl,3,0),""))</f>
        <v>0</v>
      </c>
      <c r="G5172" s="39">
        <f>IF(Txn!$B2592="","",Txn!$D2592)</f>
        <v>0</v>
      </c>
      <c r="H5172" s="38">
        <f>IF(Txn!$B2592="","",Txn!$E2592)</f>
        <v>0</v>
      </c>
      <c r="I5172" s="40">
        <f>IF(Txn!$B2592="",0,Txn!$Q2592)</f>
        <v>0</v>
      </c>
      <c r="J5172" s="40">
        <f>IF(Txn!$B2592="",0,Txn!$R2592)</f>
        <v>0</v>
      </c>
      <c r="K5172" s="41">
        <f>IF($A5172="","",IFERROR(VALUE(MID($A5172,6,2)),""))</f>
        <v>0</v>
      </c>
      <c r="L5172" s="39">
        <f>IF(Txn!$K2592="","","طرف مقابل — "&amp;Txn!$K2592)</f>
        <v>0</v>
      </c>
      <c r="N5172" s="42">
        <f>IF($D5172="",0,COUNTIF(BankAccts,$D5172))</f>
        <v>0</v>
      </c>
    </row>
    <row r="5173" spans="1:14">
      <c r="A5173" s="38">
        <f>IF(Txn!$B2593="","",Txn!$B2593)</f>
        <v>0</v>
      </c>
      <c r="B5173" s="38">
        <f>IF(Txn!$B2593="","",Txn!$C2593)</f>
        <v>0</v>
      </c>
      <c r="C5173" s="39">
        <f>IF(Txn!$B2593="","","تراکنش بانکی")</f>
        <v>0</v>
      </c>
      <c r="D5173" s="38">
        <f>IF(Txn!$B2593="","",IF(Txn!$X2593="","",Txn!$X2593))</f>
        <v>0</v>
      </c>
      <c r="E5173" s="39">
        <f>IF($D5173="","",IFERROR(VLOOKUP($D5173,AcctTbl,2,0),""))</f>
        <v>0</v>
      </c>
      <c r="F5173" s="39">
        <f>IF($D5173="","",IFERROR(VLOOKUP($D5173,AcctTbl,3,0),""))</f>
        <v>0</v>
      </c>
      <c r="G5173" s="39">
        <f>IF(Txn!$B2593="","",Txn!$D2593)</f>
        <v>0</v>
      </c>
      <c r="H5173" s="38">
        <f>IF(Txn!$B2593="","",Txn!$E2593)</f>
        <v>0</v>
      </c>
      <c r="I5173" s="40">
        <f>IF(Txn!$B2593="",0,Txn!$O2593)</f>
        <v>0</v>
      </c>
      <c r="J5173" s="40">
        <f>IF(Txn!$B2593="",0,Txn!$P2593)</f>
        <v>0</v>
      </c>
      <c r="K5173" s="41">
        <f>IF($A5173="","",IFERROR(VALUE(MID($A5173,6,2)),""))</f>
        <v>0</v>
      </c>
      <c r="L5173" s="39">
        <f>IF(Txn!$K2593="","",Txn!$K2593)</f>
        <v>0</v>
      </c>
      <c r="N5173" s="42">
        <f>IF($D5173="",0,COUNTIF(BankAccts,$D5173))</f>
        <v>0</v>
      </c>
    </row>
    <row r="5174" spans="1:14">
      <c r="A5174" s="38">
        <f>IF(Txn!$B2593="","",Txn!$B2593)</f>
        <v>0</v>
      </c>
      <c r="B5174" s="38">
        <f>IF(Txn!$B2593="","",Txn!$C2593)</f>
        <v>0</v>
      </c>
      <c r="C5174" s="39">
        <f>IF(Txn!$B2593="","","تراکنش بانکی")</f>
        <v>0</v>
      </c>
      <c r="D5174" s="38">
        <f>IF(Txn!$B2593="","",IF(IF(Txn!$U2593="TRF",Txn!$Y2593,Txn!$Z2593)="","",IF(Txn!$U2593="TRF",Txn!$Y2593,Txn!$Z2593)))</f>
        <v>0</v>
      </c>
      <c r="E5174" s="39">
        <f>IF($D5174="","",IFERROR(VLOOKUP($D5174,AcctTbl,2,0),""))</f>
        <v>0</v>
      </c>
      <c r="F5174" s="39">
        <f>IF($D5174="","",IFERROR(VLOOKUP($D5174,AcctTbl,3,0),""))</f>
        <v>0</v>
      </c>
      <c r="G5174" s="39">
        <f>IF(Txn!$B2593="","",Txn!$D2593)</f>
        <v>0</v>
      </c>
      <c r="H5174" s="38">
        <f>IF(Txn!$B2593="","",Txn!$E2593)</f>
        <v>0</v>
      </c>
      <c r="I5174" s="40">
        <f>IF(Txn!$B2593="",0,Txn!$Q2593)</f>
        <v>0</v>
      </c>
      <c r="J5174" s="40">
        <f>IF(Txn!$B2593="",0,Txn!$R2593)</f>
        <v>0</v>
      </c>
      <c r="K5174" s="41">
        <f>IF($A5174="","",IFERROR(VALUE(MID($A5174,6,2)),""))</f>
        <v>0</v>
      </c>
      <c r="L5174" s="39">
        <f>IF(Txn!$K2593="","","طرف مقابل — "&amp;Txn!$K2593)</f>
        <v>0</v>
      </c>
      <c r="N5174" s="42">
        <f>IF($D5174="",0,COUNTIF(BankAccts,$D5174))</f>
        <v>0</v>
      </c>
    </row>
    <row r="5175" spans="1:14">
      <c r="A5175" s="38">
        <f>IF(Txn!$B2594="","",Txn!$B2594)</f>
        <v>0</v>
      </c>
      <c r="B5175" s="38">
        <f>IF(Txn!$B2594="","",Txn!$C2594)</f>
        <v>0</v>
      </c>
      <c r="C5175" s="39">
        <f>IF(Txn!$B2594="","","تراکنش بانکی")</f>
        <v>0</v>
      </c>
      <c r="D5175" s="38">
        <f>IF(Txn!$B2594="","",IF(Txn!$X2594="","",Txn!$X2594))</f>
        <v>0</v>
      </c>
      <c r="E5175" s="39">
        <f>IF($D5175="","",IFERROR(VLOOKUP($D5175,AcctTbl,2,0),""))</f>
        <v>0</v>
      </c>
      <c r="F5175" s="39">
        <f>IF($D5175="","",IFERROR(VLOOKUP($D5175,AcctTbl,3,0),""))</f>
        <v>0</v>
      </c>
      <c r="G5175" s="39">
        <f>IF(Txn!$B2594="","",Txn!$D2594)</f>
        <v>0</v>
      </c>
      <c r="H5175" s="38">
        <f>IF(Txn!$B2594="","",Txn!$E2594)</f>
        <v>0</v>
      </c>
      <c r="I5175" s="40">
        <f>IF(Txn!$B2594="",0,Txn!$O2594)</f>
        <v>0</v>
      </c>
      <c r="J5175" s="40">
        <f>IF(Txn!$B2594="",0,Txn!$P2594)</f>
        <v>0</v>
      </c>
      <c r="K5175" s="41">
        <f>IF($A5175="","",IFERROR(VALUE(MID($A5175,6,2)),""))</f>
        <v>0</v>
      </c>
      <c r="L5175" s="39">
        <f>IF(Txn!$K2594="","",Txn!$K2594)</f>
        <v>0</v>
      </c>
      <c r="N5175" s="42">
        <f>IF($D5175="",0,COUNTIF(BankAccts,$D5175))</f>
        <v>0</v>
      </c>
    </row>
    <row r="5176" spans="1:14">
      <c r="A5176" s="38">
        <f>IF(Txn!$B2594="","",Txn!$B2594)</f>
        <v>0</v>
      </c>
      <c r="B5176" s="38">
        <f>IF(Txn!$B2594="","",Txn!$C2594)</f>
        <v>0</v>
      </c>
      <c r="C5176" s="39">
        <f>IF(Txn!$B2594="","","تراکنش بانکی")</f>
        <v>0</v>
      </c>
      <c r="D5176" s="38">
        <f>IF(Txn!$B2594="","",IF(IF(Txn!$U2594="TRF",Txn!$Y2594,Txn!$Z2594)="","",IF(Txn!$U2594="TRF",Txn!$Y2594,Txn!$Z2594)))</f>
        <v>0</v>
      </c>
      <c r="E5176" s="39">
        <f>IF($D5176="","",IFERROR(VLOOKUP($D5176,AcctTbl,2,0),""))</f>
        <v>0</v>
      </c>
      <c r="F5176" s="39">
        <f>IF($D5176="","",IFERROR(VLOOKUP($D5176,AcctTbl,3,0),""))</f>
        <v>0</v>
      </c>
      <c r="G5176" s="39">
        <f>IF(Txn!$B2594="","",Txn!$D2594)</f>
        <v>0</v>
      </c>
      <c r="H5176" s="38">
        <f>IF(Txn!$B2594="","",Txn!$E2594)</f>
        <v>0</v>
      </c>
      <c r="I5176" s="40">
        <f>IF(Txn!$B2594="",0,Txn!$Q2594)</f>
        <v>0</v>
      </c>
      <c r="J5176" s="40">
        <f>IF(Txn!$B2594="",0,Txn!$R2594)</f>
        <v>0</v>
      </c>
      <c r="K5176" s="41">
        <f>IF($A5176="","",IFERROR(VALUE(MID($A5176,6,2)),""))</f>
        <v>0</v>
      </c>
      <c r="L5176" s="39">
        <f>IF(Txn!$K2594="","","طرف مقابل — "&amp;Txn!$K2594)</f>
        <v>0</v>
      </c>
      <c r="N5176" s="42">
        <f>IF($D5176="",0,COUNTIF(BankAccts,$D5176))</f>
        <v>0</v>
      </c>
    </row>
    <row r="5177" spans="1:14">
      <c r="A5177" s="38">
        <f>IF(Txn!$B2595="","",Txn!$B2595)</f>
        <v>0</v>
      </c>
      <c r="B5177" s="38">
        <f>IF(Txn!$B2595="","",Txn!$C2595)</f>
        <v>0</v>
      </c>
      <c r="C5177" s="39">
        <f>IF(Txn!$B2595="","","تراکنش بانکی")</f>
        <v>0</v>
      </c>
      <c r="D5177" s="38">
        <f>IF(Txn!$B2595="","",IF(Txn!$X2595="","",Txn!$X2595))</f>
        <v>0</v>
      </c>
      <c r="E5177" s="39">
        <f>IF($D5177="","",IFERROR(VLOOKUP($D5177,AcctTbl,2,0),""))</f>
        <v>0</v>
      </c>
      <c r="F5177" s="39">
        <f>IF($D5177="","",IFERROR(VLOOKUP($D5177,AcctTbl,3,0),""))</f>
        <v>0</v>
      </c>
      <c r="G5177" s="39">
        <f>IF(Txn!$B2595="","",Txn!$D2595)</f>
        <v>0</v>
      </c>
      <c r="H5177" s="38">
        <f>IF(Txn!$B2595="","",Txn!$E2595)</f>
        <v>0</v>
      </c>
      <c r="I5177" s="40">
        <f>IF(Txn!$B2595="",0,Txn!$O2595)</f>
        <v>0</v>
      </c>
      <c r="J5177" s="40">
        <f>IF(Txn!$B2595="",0,Txn!$P2595)</f>
        <v>0</v>
      </c>
      <c r="K5177" s="41">
        <f>IF($A5177="","",IFERROR(VALUE(MID($A5177,6,2)),""))</f>
        <v>0</v>
      </c>
      <c r="L5177" s="39">
        <f>IF(Txn!$K2595="","",Txn!$K2595)</f>
        <v>0</v>
      </c>
      <c r="N5177" s="42">
        <f>IF($D5177="",0,COUNTIF(BankAccts,$D5177))</f>
        <v>0</v>
      </c>
    </row>
    <row r="5178" spans="1:14">
      <c r="A5178" s="38">
        <f>IF(Txn!$B2595="","",Txn!$B2595)</f>
        <v>0</v>
      </c>
      <c r="B5178" s="38">
        <f>IF(Txn!$B2595="","",Txn!$C2595)</f>
        <v>0</v>
      </c>
      <c r="C5178" s="39">
        <f>IF(Txn!$B2595="","","تراکنش بانکی")</f>
        <v>0</v>
      </c>
      <c r="D5178" s="38">
        <f>IF(Txn!$B2595="","",IF(IF(Txn!$U2595="TRF",Txn!$Y2595,Txn!$Z2595)="","",IF(Txn!$U2595="TRF",Txn!$Y2595,Txn!$Z2595)))</f>
        <v>0</v>
      </c>
      <c r="E5178" s="39">
        <f>IF($D5178="","",IFERROR(VLOOKUP($D5178,AcctTbl,2,0),""))</f>
        <v>0</v>
      </c>
      <c r="F5178" s="39">
        <f>IF($D5178="","",IFERROR(VLOOKUP($D5178,AcctTbl,3,0),""))</f>
        <v>0</v>
      </c>
      <c r="G5178" s="39">
        <f>IF(Txn!$B2595="","",Txn!$D2595)</f>
        <v>0</v>
      </c>
      <c r="H5178" s="38">
        <f>IF(Txn!$B2595="","",Txn!$E2595)</f>
        <v>0</v>
      </c>
      <c r="I5178" s="40">
        <f>IF(Txn!$B2595="",0,Txn!$Q2595)</f>
        <v>0</v>
      </c>
      <c r="J5178" s="40">
        <f>IF(Txn!$B2595="",0,Txn!$R2595)</f>
        <v>0</v>
      </c>
      <c r="K5178" s="41">
        <f>IF($A5178="","",IFERROR(VALUE(MID($A5178,6,2)),""))</f>
        <v>0</v>
      </c>
      <c r="L5178" s="39">
        <f>IF(Txn!$K2595="","","طرف مقابل — "&amp;Txn!$K2595)</f>
        <v>0</v>
      </c>
      <c r="N5178" s="42">
        <f>IF($D5178="",0,COUNTIF(BankAccts,$D5178))</f>
        <v>0</v>
      </c>
    </row>
    <row r="5179" spans="1:14">
      <c r="A5179" s="38">
        <f>IF(Txn!$B2596="","",Txn!$B2596)</f>
        <v>0</v>
      </c>
      <c r="B5179" s="38">
        <f>IF(Txn!$B2596="","",Txn!$C2596)</f>
        <v>0</v>
      </c>
      <c r="C5179" s="39">
        <f>IF(Txn!$B2596="","","تراکنش بانکی")</f>
        <v>0</v>
      </c>
      <c r="D5179" s="38">
        <f>IF(Txn!$B2596="","",IF(Txn!$X2596="","",Txn!$X2596))</f>
        <v>0</v>
      </c>
      <c r="E5179" s="39">
        <f>IF($D5179="","",IFERROR(VLOOKUP($D5179,AcctTbl,2,0),""))</f>
        <v>0</v>
      </c>
      <c r="F5179" s="39">
        <f>IF($D5179="","",IFERROR(VLOOKUP($D5179,AcctTbl,3,0),""))</f>
        <v>0</v>
      </c>
      <c r="G5179" s="39">
        <f>IF(Txn!$B2596="","",Txn!$D2596)</f>
        <v>0</v>
      </c>
      <c r="H5179" s="38">
        <f>IF(Txn!$B2596="","",Txn!$E2596)</f>
        <v>0</v>
      </c>
      <c r="I5179" s="40">
        <f>IF(Txn!$B2596="",0,Txn!$O2596)</f>
        <v>0</v>
      </c>
      <c r="J5179" s="40">
        <f>IF(Txn!$B2596="",0,Txn!$P2596)</f>
        <v>0</v>
      </c>
      <c r="K5179" s="41">
        <f>IF($A5179="","",IFERROR(VALUE(MID($A5179,6,2)),""))</f>
        <v>0</v>
      </c>
      <c r="L5179" s="39">
        <f>IF(Txn!$K2596="","",Txn!$K2596)</f>
        <v>0</v>
      </c>
      <c r="N5179" s="42">
        <f>IF($D5179="",0,COUNTIF(BankAccts,$D5179))</f>
        <v>0</v>
      </c>
    </row>
    <row r="5180" spans="1:14">
      <c r="A5180" s="38">
        <f>IF(Txn!$B2596="","",Txn!$B2596)</f>
        <v>0</v>
      </c>
      <c r="B5180" s="38">
        <f>IF(Txn!$B2596="","",Txn!$C2596)</f>
        <v>0</v>
      </c>
      <c r="C5180" s="39">
        <f>IF(Txn!$B2596="","","تراکنش بانکی")</f>
        <v>0</v>
      </c>
      <c r="D5180" s="38">
        <f>IF(Txn!$B2596="","",IF(IF(Txn!$U2596="TRF",Txn!$Y2596,Txn!$Z2596)="","",IF(Txn!$U2596="TRF",Txn!$Y2596,Txn!$Z2596)))</f>
        <v>0</v>
      </c>
      <c r="E5180" s="39">
        <f>IF($D5180="","",IFERROR(VLOOKUP($D5180,AcctTbl,2,0),""))</f>
        <v>0</v>
      </c>
      <c r="F5180" s="39">
        <f>IF($D5180="","",IFERROR(VLOOKUP($D5180,AcctTbl,3,0),""))</f>
        <v>0</v>
      </c>
      <c r="G5180" s="39">
        <f>IF(Txn!$B2596="","",Txn!$D2596)</f>
        <v>0</v>
      </c>
      <c r="H5180" s="38">
        <f>IF(Txn!$B2596="","",Txn!$E2596)</f>
        <v>0</v>
      </c>
      <c r="I5180" s="40">
        <f>IF(Txn!$B2596="",0,Txn!$Q2596)</f>
        <v>0</v>
      </c>
      <c r="J5180" s="40">
        <f>IF(Txn!$B2596="",0,Txn!$R2596)</f>
        <v>0</v>
      </c>
      <c r="K5180" s="41">
        <f>IF($A5180="","",IFERROR(VALUE(MID($A5180,6,2)),""))</f>
        <v>0</v>
      </c>
      <c r="L5180" s="39">
        <f>IF(Txn!$K2596="","","طرف مقابل — "&amp;Txn!$K2596)</f>
        <v>0</v>
      </c>
      <c r="N5180" s="42">
        <f>IF($D5180="",0,COUNTIF(BankAccts,$D5180))</f>
        <v>0</v>
      </c>
    </row>
    <row r="5181" spans="1:14">
      <c r="A5181" s="38">
        <f>IF(Txn!$B2597="","",Txn!$B2597)</f>
        <v>0</v>
      </c>
      <c r="B5181" s="38">
        <f>IF(Txn!$B2597="","",Txn!$C2597)</f>
        <v>0</v>
      </c>
      <c r="C5181" s="39">
        <f>IF(Txn!$B2597="","","تراکنش بانکی")</f>
        <v>0</v>
      </c>
      <c r="D5181" s="38">
        <f>IF(Txn!$B2597="","",IF(Txn!$X2597="","",Txn!$X2597))</f>
        <v>0</v>
      </c>
      <c r="E5181" s="39">
        <f>IF($D5181="","",IFERROR(VLOOKUP($D5181,AcctTbl,2,0),""))</f>
        <v>0</v>
      </c>
      <c r="F5181" s="39">
        <f>IF($D5181="","",IFERROR(VLOOKUP($D5181,AcctTbl,3,0),""))</f>
        <v>0</v>
      </c>
      <c r="G5181" s="39">
        <f>IF(Txn!$B2597="","",Txn!$D2597)</f>
        <v>0</v>
      </c>
      <c r="H5181" s="38">
        <f>IF(Txn!$B2597="","",Txn!$E2597)</f>
        <v>0</v>
      </c>
      <c r="I5181" s="40">
        <f>IF(Txn!$B2597="",0,Txn!$O2597)</f>
        <v>0</v>
      </c>
      <c r="J5181" s="40">
        <f>IF(Txn!$B2597="",0,Txn!$P2597)</f>
        <v>0</v>
      </c>
      <c r="K5181" s="41">
        <f>IF($A5181="","",IFERROR(VALUE(MID($A5181,6,2)),""))</f>
        <v>0</v>
      </c>
      <c r="L5181" s="39">
        <f>IF(Txn!$K2597="","",Txn!$K2597)</f>
        <v>0</v>
      </c>
      <c r="N5181" s="42">
        <f>IF($D5181="",0,COUNTIF(BankAccts,$D5181))</f>
        <v>0</v>
      </c>
    </row>
    <row r="5182" spans="1:14">
      <c r="A5182" s="38">
        <f>IF(Txn!$B2597="","",Txn!$B2597)</f>
        <v>0</v>
      </c>
      <c r="B5182" s="38">
        <f>IF(Txn!$B2597="","",Txn!$C2597)</f>
        <v>0</v>
      </c>
      <c r="C5182" s="39">
        <f>IF(Txn!$B2597="","","تراکنش بانکی")</f>
        <v>0</v>
      </c>
      <c r="D5182" s="38">
        <f>IF(Txn!$B2597="","",IF(IF(Txn!$U2597="TRF",Txn!$Y2597,Txn!$Z2597)="","",IF(Txn!$U2597="TRF",Txn!$Y2597,Txn!$Z2597)))</f>
        <v>0</v>
      </c>
      <c r="E5182" s="39">
        <f>IF($D5182="","",IFERROR(VLOOKUP($D5182,AcctTbl,2,0),""))</f>
        <v>0</v>
      </c>
      <c r="F5182" s="39">
        <f>IF($D5182="","",IFERROR(VLOOKUP($D5182,AcctTbl,3,0),""))</f>
        <v>0</v>
      </c>
      <c r="G5182" s="39">
        <f>IF(Txn!$B2597="","",Txn!$D2597)</f>
        <v>0</v>
      </c>
      <c r="H5182" s="38">
        <f>IF(Txn!$B2597="","",Txn!$E2597)</f>
        <v>0</v>
      </c>
      <c r="I5182" s="40">
        <f>IF(Txn!$B2597="",0,Txn!$Q2597)</f>
        <v>0</v>
      </c>
      <c r="J5182" s="40">
        <f>IF(Txn!$B2597="",0,Txn!$R2597)</f>
        <v>0</v>
      </c>
      <c r="K5182" s="41">
        <f>IF($A5182="","",IFERROR(VALUE(MID($A5182,6,2)),""))</f>
        <v>0</v>
      </c>
      <c r="L5182" s="39">
        <f>IF(Txn!$K2597="","","طرف مقابل — "&amp;Txn!$K2597)</f>
        <v>0</v>
      </c>
      <c r="N5182" s="42">
        <f>IF($D5182="",0,COUNTIF(BankAccts,$D5182))</f>
        <v>0</v>
      </c>
    </row>
    <row r="5183" spans="1:14">
      <c r="A5183" s="38">
        <f>IF(Txn!$B2598="","",Txn!$B2598)</f>
        <v>0</v>
      </c>
      <c r="B5183" s="38">
        <f>IF(Txn!$B2598="","",Txn!$C2598)</f>
        <v>0</v>
      </c>
      <c r="C5183" s="39">
        <f>IF(Txn!$B2598="","","تراکنش بانکی")</f>
        <v>0</v>
      </c>
      <c r="D5183" s="38">
        <f>IF(Txn!$B2598="","",IF(Txn!$X2598="","",Txn!$X2598))</f>
        <v>0</v>
      </c>
      <c r="E5183" s="39">
        <f>IF($D5183="","",IFERROR(VLOOKUP($D5183,AcctTbl,2,0),""))</f>
        <v>0</v>
      </c>
      <c r="F5183" s="39">
        <f>IF($D5183="","",IFERROR(VLOOKUP($D5183,AcctTbl,3,0),""))</f>
        <v>0</v>
      </c>
      <c r="G5183" s="39">
        <f>IF(Txn!$B2598="","",Txn!$D2598)</f>
        <v>0</v>
      </c>
      <c r="H5183" s="38">
        <f>IF(Txn!$B2598="","",Txn!$E2598)</f>
        <v>0</v>
      </c>
      <c r="I5183" s="40">
        <f>IF(Txn!$B2598="",0,Txn!$O2598)</f>
        <v>0</v>
      </c>
      <c r="J5183" s="40">
        <f>IF(Txn!$B2598="",0,Txn!$P2598)</f>
        <v>0</v>
      </c>
      <c r="K5183" s="41">
        <f>IF($A5183="","",IFERROR(VALUE(MID($A5183,6,2)),""))</f>
        <v>0</v>
      </c>
      <c r="L5183" s="39">
        <f>IF(Txn!$K2598="","",Txn!$K2598)</f>
        <v>0</v>
      </c>
      <c r="N5183" s="42">
        <f>IF($D5183="",0,COUNTIF(BankAccts,$D5183))</f>
        <v>0</v>
      </c>
    </row>
    <row r="5184" spans="1:14">
      <c r="A5184" s="38">
        <f>IF(Txn!$B2598="","",Txn!$B2598)</f>
        <v>0</v>
      </c>
      <c r="B5184" s="38">
        <f>IF(Txn!$B2598="","",Txn!$C2598)</f>
        <v>0</v>
      </c>
      <c r="C5184" s="39">
        <f>IF(Txn!$B2598="","","تراکنش بانکی")</f>
        <v>0</v>
      </c>
      <c r="D5184" s="38">
        <f>IF(Txn!$B2598="","",IF(IF(Txn!$U2598="TRF",Txn!$Y2598,Txn!$Z2598)="","",IF(Txn!$U2598="TRF",Txn!$Y2598,Txn!$Z2598)))</f>
        <v>0</v>
      </c>
      <c r="E5184" s="39">
        <f>IF($D5184="","",IFERROR(VLOOKUP($D5184,AcctTbl,2,0),""))</f>
        <v>0</v>
      </c>
      <c r="F5184" s="39">
        <f>IF($D5184="","",IFERROR(VLOOKUP($D5184,AcctTbl,3,0),""))</f>
        <v>0</v>
      </c>
      <c r="G5184" s="39">
        <f>IF(Txn!$B2598="","",Txn!$D2598)</f>
        <v>0</v>
      </c>
      <c r="H5184" s="38">
        <f>IF(Txn!$B2598="","",Txn!$E2598)</f>
        <v>0</v>
      </c>
      <c r="I5184" s="40">
        <f>IF(Txn!$B2598="",0,Txn!$Q2598)</f>
        <v>0</v>
      </c>
      <c r="J5184" s="40">
        <f>IF(Txn!$B2598="",0,Txn!$R2598)</f>
        <v>0</v>
      </c>
      <c r="K5184" s="41">
        <f>IF($A5184="","",IFERROR(VALUE(MID($A5184,6,2)),""))</f>
        <v>0</v>
      </c>
      <c r="L5184" s="39">
        <f>IF(Txn!$K2598="","","طرف مقابل — "&amp;Txn!$K2598)</f>
        <v>0</v>
      </c>
      <c r="N5184" s="42">
        <f>IF($D5184="",0,COUNTIF(BankAccts,$D5184))</f>
        <v>0</v>
      </c>
    </row>
    <row r="5185" spans="1:14">
      <c r="A5185" s="38">
        <f>IF(Txn!$B2599="","",Txn!$B2599)</f>
        <v>0</v>
      </c>
      <c r="B5185" s="38">
        <f>IF(Txn!$B2599="","",Txn!$C2599)</f>
        <v>0</v>
      </c>
      <c r="C5185" s="39">
        <f>IF(Txn!$B2599="","","تراکنش بانکی")</f>
        <v>0</v>
      </c>
      <c r="D5185" s="38">
        <f>IF(Txn!$B2599="","",IF(Txn!$X2599="","",Txn!$X2599))</f>
        <v>0</v>
      </c>
      <c r="E5185" s="39">
        <f>IF($D5185="","",IFERROR(VLOOKUP($D5185,AcctTbl,2,0),""))</f>
        <v>0</v>
      </c>
      <c r="F5185" s="39">
        <f>IF($D5185="","",IFERROR(VLOOKUP($D5185,AcctTbl,3,0),""))</f>
        <v>0</v>
      </c>
      <c r="G5185" s="39">
        <f>IF(Txn!$B2599="","",Txn!$D2599)</f>
        <v>0</v>
      </c>
      <c r="H5185" s="38">
        <f>IF(Txn!$B2599="","",Txn!$E2599)</f>
        <v>0</v>
      </c>
      <c r="I5185" s="40">
        <f>IF(Txn!$B2599="",0,Txn!$O2599)</f>
        <v>0</v>
      </c>
      <c r="J5185" s="40">
        <f>IF(Txn!$B2599="",0,Txn!$P2599)</f>
        <v>0</v>
      </c>
      <c r="K5185" s="41">
        <f>IF($A5185="","",IFERROR(VALUE(MID($A5185,6,2)),""))</f>
        <v>0</v>
      </c>
      <c r="L5185" s="39">
        <f>IF(Txn!$K2599="","",Txn!$K2599)</f>
        <v>0</v>
      </c>
      <c r="N5185" s="42">
        <f>IF($D5185="",0,COUNTIF(BankAccts,$D5185))</f>
        <v>0</v>
      </c>
    </row>
    <row r="5186" spans="1:14">
      <c r="A5186" s="38">
        <f>IF(Txn!$B2599="","",Txn!$B2599)</f>
        <v>0</v>
      </c>
      <c r="B5186" s="38">
        <f>IF(Txn!$B2599="","",Txn!$C2599)</f>
        <v>0</v>
      </c>
      <c r="C5186" s="39">
        <f>IF(Txn!$B2599="","","تراکنش بانکی")</f>
        <v>0</v>
      </c>
      <c r="D5186" s="38">
        <f>IF(Txn!$B2599="","",IF(IF(Txn!$U2599="TRF",Txn!$Y2599,Txn!$Z2599)="","",IF(Txn!$U2599="TRF",Txn!$Y2599,Txn!$Z2599)))</f>
        <v>0</v>
      </c>
      <c r="E5186" s="39">
        <f>IF($D5186="","",IFERROR(VLOOKUP($D5186,AcctTbl,2,0),""))</f>
        <v>0</v>
      </c>
      <c r="F5186" s="39">
        <f>IF($D5186="","",IFERROR(VLOOKUP($D5186,AcctTbl,3,0),""))</f>
        <v>0</v>
      </c>
      <c r="G5186" s="39">
        <f>IF(Txn!$B2599="","",Txn!$D2599)</f>
        <v>0</v>
      </c>
      <c r="H5186" s="38">
        <f>IF(Txn!$B2599="","",Txn!$E2599)</f>
        <v>0</v>
      </c>
      <c r="I5186" s="40">
        <f>IF(Txn!$B2599="",0,Txn!$Q2599)</f>
        <v>0</v>
      </c>
      <c r="J5186" s="40">
        <f>IF(Txn!$B2599="",0,Txn!$R2599)</f>
        <v>0</v>
      </c>
      <c r="K5186" s="41">
        <f>IF($A5186="","",IFERROR(VALUE(MID($A5186,6,2)),""))</f>
        <v>0</v>
      </c>
      <c r="L5186" s="39">
        <f>IF(Txn!$K2599="","","طرف مقابل — "&amp;Txn!$K2599)</f>
        <v>0</v>
      </c>
      <c r="N5186" s="42">
        <f>IF($D5186="",0,COUNTIF(BankAccts,$D5186))</f>
        <v>0</v>
      </c>
    </row>
    <row r="5187" spans="1:14">
      <c r="A5187" s="38">
        <f>IF(Txn!$B2600="","",Txn!$B2600)</f>
        <v>0</v>
      </c>
      <c r="B5187" s="38">
        <f>IF(Txn!$B2600="","",Txn!$C2600)</f>
        <v>0</v>
      </c>
      <c r="C5187" s="39">
        <f>IF(Txn!$B2600="","","تراکنش بانکی")</f>
        <v>0</v>
      </c>
      <c r="D5187" s="38">
        <f>IF(Txn!$B2600="","",IF(Txn!$X2600="","",Txn!$X2600))</f>
        <v>0</v>
      </c>
      <c r="E5187" s="39">
        <f>IF($D5187="","",IFERROR(VLOOKUP($D5187,AcctTbl,2,0),""))</f>
        <v>0</v>
      </c>
      <c r="F5187" s="39">
        <f>IF($D5187="","",IFERROR(VLOOKUP($D5187,AcctTbl,3,0),""))</f>
        <v>0</v>
      </c>
      <c r="G5187" s="39">
        <f>IF(Txn!$B2600="","",Txn!$D2600)</f>
        <v>0</v>
      </c>
      <c r="H5187" s="38">
        <f>IF(Txn!$B2600="","",Txn!$E2600)</f>
        <v>0</v>
      </c>
      <c r="I5187" s="40">
        <f>IF(Txn!$B2600="",0,Txn!$O2600)</f>
        <v>0</v>
      </c>
      <c r="J5187" s="40">
        <f>IF(Txn!$B2600="",0,Txn!$P2600)</f>
        <v>0</v>
      </c>
      <c r="K5187" s="41">
        <f>IF($A5187="","",IFERROR(VALUE(MID($A5187,6,2)),""))</f>
        <v>0</v>
      </c>
      <c r="L5187" s="39">
        <f>IF(Txn!$K2600="","",Txn!$K2600)</f>
        <v>0</v>
      </c>
      <c r="N5187" s="42">
        <f>IF($D5187="",0,COUNTIF(BankAccts,$D5187))</f>
        <v>0</v>
      </c>
    </row>
    <row r="5188" spans="1:14">
      <c r="A5188" s="38">
        <f>IF(Txn!$B2600="","",Txn!$B2600)</f>
        <v>0</v>
      </c>
      <c r="B5188" s="38">
        <f>IF(Txn!$B2600="","",Txn!$C2600)</f>
        <v>0</v>
      </c>
      <c r="C5188" s="39">
        <f>IF(Txn!$B2600="","","تراکنش بانکی")</f>
        <v>0</v>
      </c>
      <c r="D5188" s="38">
        <f>IF(Txn!$B2600="","",IF(IF(Txn!$U2600="TRF",Txn!$Y2600,Txn!$Z2600)="","",IF(Txn!$U2600="TRF",Txn!$Y2600,Txn!$Z2600)))</f>
        <v>0</v>
      </c>
      <c r="E5188" s="39">
        <f>IF($D5188="","",IFERROR(VLOOKUP($D5188,AcctTbl,2,0),""))</f>
        <v>0</v>
      </c>
      <c r="F5188" s="39">
        <f>IF($D5188="","",IFERROR(VLOOKUP($D5188,AcctTbl,3,0),""))</f>
        <v>0</v>
      </c>
      <c r="G5188" s="39">
        <f>IF(Txn!$B2600="","",Txn!$D2600)</f>
        <v>0</v>
      </c>
      <c r="H5188" s="38">
        <f>IF(Txn!$B2600="","",Txn!$E2600)</f>
        <v>0</v>
      </c>
      <c r="I5188" s="40">
        <f>IF(Txn!$B2600="",0,Txn!$Q2600)</f>
        <v>0</v>
      </c>
      <c r="J5188" s="40">
        <f>IF(Txn!$B2600="",0,Txn!$R2600)</f>
        <v>0</v>
      </c>
      <c r="K5188" s="41">
        <f>IF($A5188="","",IFERROR(VALUE(MID($A5188,6,2)),""))</f>
        <v>0</v>
      </c>
      <c r="L5188" s="39">
        <f>IF(Txn!$K2600="","","طرف مقابل — "&amp;Txn!$K2600)</f>
        <v>0</v>
      </c>
      <c r="N5188" s="42">
        <f>IF($D5188="",0,COUNTIF(BankAccts,$D5188))</f>
        <v>0</v>
      </c>
    </row>
    <row r="5189" spans="1:14">
      <c r="A5189" s="38">
        <f>IF(Txn!$B2601="","",Txn!$B2601)</f>
        <v>0</v>
      </c>
      <c r="B5189" s="38">
        <f>IF(Txn!$B2601="","",Txn!$C2601)</f>
        <v>0</v>
      </c>
      <c r="C5189" s="39">
        <f>IF(Txn!$B2601="","","تراکنش بانکی")</f>
        <v>0</v>
      </c>
      <c r="D5189" s="38">
        <f>IF(Txn!$B2601="","",IF(Txn!$X2601="","",Txn!$X2601))</f>
        <v>0</v>
      </c>
      <c r="E5189" s="39">
        <f>IF($D5189="","",IFERROR(VLOOKUP($D5189,AcctTbl,2,0),""))</f>
        <v>0</v>
      </c>
      <c r="F5189" s="39">
        <f>IF($D5189="","",IFERROR(VLOOKUP($D5189,AcctTbl,3,0),""))</f>
        <v>0</v>
      </c>
      <c r="G5189" s="39">
        <f>IF(Txn!$B2601="","",Txn!$D2601)</f>
        <v>0</v>
      </c>
      <c r="H5189" s="38">
        <f>IF(Txn!$B2601="","",Txn!$E2601)</f>
        <v>0</v>
      </c>
      <c r="I5189" s="40">
        <f>IF(Txn!$B2601="",0,Txn!$O2601)</f>
        <v>0</v>
      </c>
      <c r="J5189" s="40">
        <f>IF(Txn!$B2601="",0,Txn!$P2601)</f>
        <v>0</v>
      </c>
      <c r="K5189" s="41">
        <f>IF($A5189="","",IFERROR(VALUE(MID($A5189,6,2)),""))</f>
        <v>0</v>
      </c>
      <c r="L5189" s="39">
        <f>IF(Txn!$K2601="","",Txn!$K2601)</f>
        <v>0</v>
      </c>
      <c r="N5189" s="42">
        <f>IF($D5189="",0,COUNTIF(BankAccts,$D5189))</f>
        <v>0</v>
      </c>
    </row>
    <row r="5190" spans="1:14">
      <c r="A5190" s="38">
        <f>IF(Txn!$B2601="","",Txn!$B2601)</f>
        <v>0</v>
      </c>
      <c r="B5190" s="38">
        <f>IF(Txn!$B2601="","",Txn!$C2601)</f>
        <v>0</v>
      </c>
      <c r="C5190" s="39">
        <f>IF(Txn!$B2601="","","تراکنش بانکی")</f>
        <v>0</v>
      </c>
      <c r="D5190" s="38">
        <f>IF(Txn!$B2601="","",IF(IF(Txn!$U2601="TRF",Txn!$Y2601,Txn!$Z2601)="","",IF(Txn!$U2601="TRF",Txn!$Y2601,Txn!$Z2601)))</f>
        <v>0</v>
      </c>
      <c r="E5190" s="39">
        <f>IF($D5190="","",IFERROR(VLOOKUP($D5190,AcctTbl,2,0),""))</f>
        <v>0</v>
      </c>
      <c r="F5190" s="39">
        <f>IF($D5190="","",IFERROR(VLOOKUP($D5190,AcctTbl,3,0),""))</f>
        <v>0</v>
      </c>
      <c r="G5190" s="39">
        <f>IF(Txn!$B2601="","",Txn!$D2601)</f>
        <v>0</v>
      </c>
      <c r="H5190" s="38">
        <f>IF(Txn!$B2601="","",Txn!$E2601)</f>
        <v>0</v>
      </c>
      <c r="I5190" s="40">
        <f>IF(Txn!$B2601="",0,Txn!$Q2601)</f>
        <v>0</v>
      </c>
      <c r="J5190" s="40">
        <f>IF(Txn!$B2601="",0,Txn!$R2601)</f>
        <v>0</v>
      </c>
      <c r="K5190" s="41">
        <f>IF($A5190="","",IFERROR(VALUE(MID($A5190,6,2)),""))</f>
        <v>0</v>
      </c>
      <c r="L5190" s="39">
        <f>IF(Txn!$K2601="","","طرف مقابل — "&amp;Txn!$K2601)</f>
        <v>0</v>
      </c>
      <c r="N5190" s="42">
        <f>IF($D5190="",0,COUNTIF(BankAccts,$D5190))</f>
        <v>0</v>
      </c>
    </row>
    <row r="5191" spans="1:14">
      <c r="A5191" s="38">
        <f>IF(Txn!$B2602="","",Txn!$B2602)</f>
        <v>0</v>
      </c>
      <c r="B5191" s="38">
        <f>IF(Txn!$B2602="","",Txn!$C2602)</f>
        <v>0</v>
      </c>
      <c r="C5191" s="39">
        <f>IF(Txn!$B2602="","","تراکنش بانکی")</f>
        <v>0</v>
      </c>
      <c r="D5191" s="38">
        <f>IF(Txn!$B2602="","",IF(Txn!$X2602="","",Txn!$X2602))</f>
        <v>0</v>
      </c>
      <c r="E5191" s="39">
        <f>IF($D5191="","",IFERROR(VLOOKUP($D5191,AcctTbl,2,0),""))</f>
        <v>0</v>
      </c>
      <c r="F5191" s="39">
        <f>IF($D5191="","",IFERROR(VLOOKUP($D5191,AcctTbl,3,0),""))</f>
        <v>0</v>
      </c>
      <c r="G5191" s="39">
        <f>IF(Txn!$B2602="","",Txn!$D2602)</f>
        <v>0</v>
      </c>
      <c r="H5191" s="38">
        <f>IF(Txn!$B2602="","",Txn!$E2602)</f>
        <v>0</v>
      </c>
      <c r="I5191" s="40">
        <f>IF(Txn!$B2602="",0,Txn!$O2602)</f>
        <v>0</v>
      </c>
      <c r="J5191" s="40">
        <f>IF(Txn!$B2602="",0,Txn!$P2602)</f>
        <v>0</v>
      </c>
      <c r="K5191" s="41">
        <f>IF($A5191="","",IFERROR(VALUE(MID($A5191,6,2)),""))</f>
        <v>0</v>
      </c>
      <c r="L5191" s="39">
        <f>IF(Txn!$K2602="","",Txn!$K2602)</f>
        <v>0</v>
      </c>
      <c r="N5191" s="42">
        <f>IF($D5191="",0,COUNTIF(BankAccts,$D5191))</f>
        <v>0</v>
      </c>
    </row>
    <row r="5192" spans="1:14">
      <c r="A5192" s="38">
        <f>IF(Txn!$B2602="","",Txn!$B2602)</f>
        <v>0</v>
      </c>
      <c r="B5192" s="38">
        <f>IF(Txn!$B2602="","",Txn!$C2602)</f>
        <v>0</v>
      </c>
      <c r="C5192" s="39">
        <f>IF(Txn!$B2602="","","تراکنش بانکی")</f>
        <v>0</v>
      </c>
      <c r="D5192" s="38">
        <f>IF(Txn!$B2602="","",IF(IF(Txn!$U2602="TRF",Txn!$Y2602,Txn!$Z2602)="","",IF(Txn!$U2602="TRF",Txn!$Y2602,Txn!$Z2602)))</f>
        <v>0</v>
      </c>
      <c r="E5192" s="39">
        <f>IF($D5192="","",IFERROR(VLOOKUP($D5192,AcctTbl,2,0),""))</f>
        <v>0</v>
      </c>
      <c r="F5192" s="39">
        <f>IF($D5192="","",IFERROR(VLOOKUP($D5192,AcctTbl,3,0),""))</f>
        <v>0</v>
      </c>
      <c r="G5192" s="39">
        <f>IF(Txn!$B2602="","",Txn!$D2602)</f>
        <v>0</v>
      </c>
      <c r="H5192" s="38">
        <f>IF(Txn!$B2602="","",Txn!$E2602)</f>
        <v>0</v>
      </c>
      <c r="I5192" s="40">
        <f>IF(Txn!$B2602="",0,Txn!$Q2602)</f>
        <v>0</v>
      </c>
      <c r="J5192" s="40">
        <f>IF(Txn!$B2602="",0,Txn!$R2602)</f>
        <v>0</v>
      </c>
      <c r="K5192" s="41">
        <f>IF($A5192="","",IFERROR(VALUE(MID($A5192,6,2)),""))</f>
        <v>0</v>
      </c>
      <c r="L5192" s="39">
        <f>IF(Txn!$K2602="","","طرف مقابل — "&amp;Txn!$K2602)</f>
        <v>0</v>
      </c>
      <c r="N5192" s="42">
        <f>IF($D5192="",0,COUNTIF(BankAccts,$D5192))</f>
        <v>0</v>
      </c>
    </row>
    <row r="5193" spans="1:14">
      <c r="A5193" s="38">
        <f>IF(Txn!$B2603="","",Txn!$B2603)</f>
        <v>0</v>
      </c>
      <c r="B5193" s="38">
        <f>IF(Txn!$B2603="","",Txn!$C2603)</f>
        <v>0</v>
      </c>
      <c r="C5193" s="39">
        <f>IF(Txn!$B2603="","","تراکنش بانکی")</f>
        <v>0</v>
      </c>
      <c r="D5193" s="38">
        <f>IF(Txn!$B2603="","",IF(Txn!$X2603="","",Txn!$X2603))</f>
        <v>0</v>
      </c>
      <c r="E5193" s="39">
        <f>IF($D5193="","",IFERROR(VLOOKUP($D5193,AcctTbl,2,0),""))</f>
        <v>0</v>
      </c>
      <c r="F5193" s="39">
        <f>IF($D5193="","",IFERROR(VLOOKUP($D5193,AcctTbl,3,0),""))</f>
        <v>0</v>
      </c>
      <c r="G5193" s="39">
        <f>IF(Txn!$B2603="","",Txn!$D2603)</f>
        <v>0</v>
      </c>
      <c r="H5193" s="38">
        <f>IF(Txn!$B2603="","",Txn!$E2603)</f>
        <v>0</v>
      </c>
      <c r="I5193" s="40">
        <f>IF(Txn!$B2603="",0,Txn!$O2603)</f>
        <v>0</v>
      </c>
      <c r="J5193" s="40">
        <f>IF(Txn!$B2603="",0,Txn!$P2603)</f>
        <v>0</v>
      </c>
      <c r="K5193" s="41">
        <f>IF($A5193="","",IFERROR(VALUE(MID($A5193,6,2)),""))</f>
        <v>0</v>
      </c>
      <c r="L5193" s="39">
        <f>IF(Txn!$K2603="","",Txn!$K2603)</f>
        <v>0</v>
      </c>
      <c r="N5193" s="42">
        <f>IF($D5193="",0,COUNTIF(BankAccts,$D5193))</f>
        <v>0</v>
      </c>
    </row>
    <row r="5194" spans="1:14">
      <c r="A5194" s="38">
        <f>IF(Txn!$B2603="","",Txn!$B2603)</f>
        <v>0</v>
      </c>
      <c r="B5194" s="38">
        <f>IF(Txn!$B2603="","",Txn!$C2603)</f>
        <v>0</v>
      </c>
      <c r="C5194" s="39">
        <f>IF(Txn!$B2603="","","تراکنش بانکی")</f>
        <v>0</v>
      </c>
      <c r="D5194" s="38">
        <f>IF(Txn!$B2603="","",IF(IF(Txn!$U2603="TRF",Txn!$Y2603,Txn!$Z2603)="","",IF(Txn!$U2603="TRF",Txn!$Y2603,Txn!$Z2603)))</f>
        <v>0</v>
      </c>
      <c r="E5194" s="39">
        <f>IF($D5194="","",IFERROR(VLOOKUP($D5194,AcctTbl,2,0),""))</f>
        <v>0</v>
      </c>
      <c r="F5194" s="39">
        <f>IF($D5194="","",IFERROR(VLOOKUP($D5194,AcctTbl,3,0),""))</f>
        <v>0</v>
      </c>
      <c r="G5194" s="39">
        <f>IF(Txn!$B2603="","",Txn!$D2603)</f>
        <v>0</v>
      </c>
      <c r="H5194" s="38">
        <f>IF(Txn!$B2603="","",Txn!$E2603)</f>
        <v>0</v>
      </c>
      <c r="I5194" s="40">
        <f>IF(Txn!$B2603="",0,Txn!$Q2603)</f>
        <v>0</v>
      </c>
      <c r="J5194" s="40">
        <f>IF(Txn!$B2603="",0,Txn!$R2603)</f>
        <v>0</v>
      </c>
      <c r="K5194" s="41">
        <f>IF($A5194="","",IFERROR(VALUE(MID($A5194,6,2)),""))</f>
        <v>0</v>
      </c>
      <c r="L5194" s="39">
        <f>IF(Txn!$K2603="","","طرف مقابل — "&amp;Txn!$K2603)</f>
        <v>0</v>
      </c>
      <c r="N5194" s="42">
        <f>IF($D5194="",0,COUNTIF(BankAccts,$D5194))</f>
        <v>0</v>
      </c>
    </row>
    <row r="5195" spans="1:14">
      <c r="A5195" s="38">
        <f>IF(Txn!$B2604="","",Txn!$B2604)</f>
        <v>0</v>
      </c>
      <c r="B5195" s="38">
        <f>IF(Txn!$B2604="","",Txn!$C2604)</f>
        <v>0</v>
      </c>
      <c r="C5195" s="39">
        <f>IF(Txn!$B2604="","","تراکنش بانکی")</f>
        <v>0</v>
      </c>
      <c r="D5195" s="38">
        <f>IF(Txn!$B2604="","",IF(Txn!$X2604="","",Txn!$X2604))</f>
        <v>0</v>
      </c>
      <c r="E5195" s="39">
        <f>IF($D5195="","",IFERROR(VLOOKUP($D5195,AcctTbl,2,0),""))</f>
        <v>0</v>
      </c>
      <c r="F5195" s="39">
        <f>IF($D5195="","",IFERROR(VLOOKUP($D5195,AcctTbl,3,0),""))</f>
        <v>0</v>
      </c>
      <c r="G5195" s="39">
        <f>IF(Txn!$B2604="","",Txn!$D2604)</f>
        <v>0</v>
      </c>
      <c r="H5195" s="38">
        <f>IF(Txn!$B2604="","",Txn!$E2604)</f>
        <v>0</v>
      </c>
      <c r="I5195" s="40">
        <f>IF(Txn!$B2604="",0,Txn!$O2604)</f>
        <v>0</v>
      </c>
      <c r="J5195" s="40">
        <f>IF(Txn!$B2604="",0,Txn!$P2604)</f>
        <v>0</v>
      </c>
      <c r="K5195" s="41">
        <f>IF($A5195="","",IFERROR(VALUE(MID($A5195,6,2)),""))</f>
        <v>0</v>
      </c>
      <c r="L5195" s="39">
        <f>IF(Txn!$K2604="","",Txn!$K2604)</f>
        <v>0</v>
      </c>
      <c r="N5195" s="42">
        <f>IF($D5195="",0,COUNTIF(BankAccts,$D5195))</f>
        <v>0</v>
      </c>
    </row>
    <row r="5196" spans="1:14">
      <c r="A5196" s="38">
        <f>IF(Txn!$B2604="","",Txn!$B2604)</f>
        <v>0</v>
      </c>
      <c r="B5196" s="38">
        <f>IF(Txn!$B2604="","",Txn!$C2604)</f>
        <v>0</v>
      </c>
      <c r="C5196" s="39">
        <f>IF(Txn!$B2604="","","تراکنش بانکی")</f>
        <v>0</v>
      </c>
      <c r="D5196" s="38">
        <f>IF(Txn!$B2604="","",IF(IF(Txn!$U2604="TRF",Txn!$Y2604,Txn!$Z2604)="","",IF(Txn!$U2604="TRF",Txn!$Y2604,Txn!$Z2604)))</f>
        <v>0</v>
      </c>
      <c r="E5196" s="39">
        <f>IF($D5196="","",IFERROR(VLOOKUP($D5196,AcctTbl,2,0),""))</f>
        <v>0</v>
      </c>
      <c r="F5196" s="39">
        <f>IF($D5196="","",IFERROR(VLOOKUP($D5196,AcctTbl,3,0),""))</f>
        <v>0</v>
      </c>
      <c r="G5196" s="39">
        <f>IF(Txn!$B2604="","",Txn!$D2604)</f>
        <v>0</v>
      </c>
      <c r="H5196" s="38">
        <f>IF(Txn!$B2604="","",Txn!$E2604)</f>
        <v>0</v>
      </c>
      <c r="I5196" s="40">
        <f>IF(Txn!$B2604="",0,Txn!$Q2604)</f>
        <v>0</v>
      </c>
      <c r="J5196" s="40">
        <f>IF(Txn!$B2604="",0,Txn!$R2604)</f>
        <v>0</v>
      </c>
      <c r="K5196" s="41">
        <f>IF($A5196="","",IFERROR(VALUE(MID($A5196,6,2)),""))</f>
        <v>0</v>
      </c>
      <c r="L5196" s="39">
        <f>IF(Txn!$K2604="","","طرف مقابل — "&amp;Txn!$K2604)</f>
        <v>0</v>
      </c>
      <c r="N5196" s="42">
        <f>IF($D5196="",0,COUNTIF(BankAccts,$D5196))</f>
        <v>0</v>
      </c>
    </row>
    <row r="5197" spans="1:14">
      <c r="A5197" s="38">
        <f>IF(Txn!$B2605="","",Txn!$B2605)</f>
        <v>0</v>
      </c>
      <c r="B5197" s="38">
        <f>IF(Txn!$B2605="","",Txn!$C2605)</f>
        <v>0</v>
      </c>
      <c r="C5197" s="39">
        <f>IF(Txn!$B2605="","","تراکنش بانکی")</f>
        <v>0</v>
      </c>
      <c r="D5197" s="38">
        <f>IF(Txn!$B2605="","",IF(Txn!$X2605="","",Txn!$X2605))</f>
        <v>0</v>
      </c>
      <c r="E5197" s="39">
        <f>IF($D5197="","",IFERROR(VLOOKUP($D5197,AcctTbl,2,0),""))</f>
        <v>0</v>
      </c>
      <c r="F5197" s="39">
        <f>IF($D5197="","",IFERROR(VLOOKUP($D5197,AcctTbl,3,0),""))</f>
        <v>0</v>
      </c>
      <c r="G5197" s="39">
        <f>IF(Txn!$B2605="","",Txn!$D2605)</f>
        <v>0</v>
      </c>
      <c r="H5197" s="38">
        <f>IF(Txn!$B2605="","",Txn!$E2605)</f>
        <v>0</v>
      </c>
      <c r="I5197" s="40">
        <f>IF(Txn!$B2605="",0,Txn!$O2605)</f>
        <v>0</v>
      </c>
      <c r="J5197" s="40">
        <f>IF(Txn!$B2605="",0,Txn!$P2605)</f>
        <v>0</v>
      </c>
      <c r="K5197" s="41">
        <f>IF($A5197="","",IFERROR(VALUE(MID($A5197,6,2)),""))</f>
        <v>0</v>
      </c>
      <c r="L5197" s="39">
        <f>IF(Txn!$K2605="","",Txn!$K2605)</f>
        <v>0</v>
      </c>
      <c r="N5197" s="42">
        <f>IF($D5197="",0,COUNTIF(BankAccts,$D5197))</f>
        <v>0</v>
      </c>
    </row>
    <row r="5198" spans="1:14">
      <c r="A5198" s="38">
        <f>IF(Txn!$B2605="","",Txn!$B2605)</f>
        <v>0</v>
      </c>
      <c r="B5198" s="38">
        <f>IF(Txn!$B2605="","",Txn!$C2605)</f>
        <v>0</v>
      </c>
      <c r="C5198" s="39">
        <f>IF(Txn!$B2605="","","تراکنش بانکی")</f>
        <v>0</v>
      </c>
      <c r="D5198" s="38">
        <f>IF(Txn!$B2605="","",IF(IF(Txn!$U2605="TRF",Txn!$Y2605,Txn!$Z2605)="","",IF(Txn!$U2605="TRF",Txn!$Y2605,Txn!$Z2605)))</f>
        <v>0</v>
      </c>
      <c r="E5198" s="39">
        <f>IF($D5198="","",IFERROR(VLOOKUP($D5198,AcctTbl,2,0),""))</f>
        <v>0</v>
      </c>
      <c r="F5198" s="39">
        <f>IF($D5198="","",IFERROR(VLOOKUP($D5198,AcctTbl,3,0),""))</f>
        <v>0</v>
      </c>
      <c r="G5198" s="39">
        <f>IF(Txn!$B2605="","",Txn!$D2605)</f>
        <v>0</v>
      </c>
      <c r="H5198" s="38">
        <f>IF(Txn!$B2605="","",Txn!$E2605)</f>
        <v>0</v>
      </c>
      <c r="I5198" s="40">
        <f>IF(Txn!$B2605="",0,Txn!$Q2605)</f>
        <v>0</v>
      </c>
      <c r="J5198" s="40">
        <f>IF(Txn!$B2605="",0,Txn!$R2605)</f>
        <v>0</v>
      </c>
      <c r="K5198" s="41">
        <f>IF($A5198="","",IFERROR(VALUE(MID($A5198,6,2)),""))</f>
        <v>0</v>
      </c>
      <c r="L5198" s="39">
        <f>IF(Txn!$K2605="","","طرف مقابل — "&amp;Txn!$K2605)</f>
        <v>0</v>
      </c>
      <c r="N5198" s="42">
        <f>IF($D5198="",0,COUNTIF(BankAccts,$D5198))</f>
        <v>0</v>
      </c>
    </row>
    <row r="5199" spans="1:14">
      <c r="A5199" s="38">
        <f>IF(Txn!$B2606="","",Txn!$B2606)</f>
        <v>0</v>
      </c>
      <c r="B5199" s="38">
        <f>IF(Txn!$B2606="","",Txn!$C2606)</f>
        <v>0</v>
      </c>
      <c r="C5199" s="39">
        <f>IF(Txn!$B2606="","","تراکنش بانکی")</f>
        <v>0</v>
      </c>
      <c r="D5199" s="38">
        <f>IF(Txn!$B2606="","",IF(Txn!$X2606="","",Txn!$X2606))</f>
        <v>0</v>
      </c>
      <c r="E5199" s="39">
        <f>IF($D5199="","",IFERROR(VLOOKUP($D5199,AcctTbl,2,0),""))</f>
        <v>0</v>
      </c>
      <c r="F5199" s="39">
        <f>IF($D5199="","",IFERROR(VLOOKUP($D5199,AcctTbl,3,0),""))</f>
        <v>0</v>
      </c>
      <c r="G5199" s="39">
        <f>IF(Txn!$B2606="","",Txn!$D2606)</f>
        <v>0</v>
      </c>
      <c r="H5199" s="38">
        <f>IF(Txn!$B2606="","",Txn!$E2606)</f>
        <v>0</v>
      </c>
      <c r="I5199" s="40">
        <f>IF(Txn!$B2606="",0,Txn!$O2606)</f>
        <v>0</v>
      </c>
      <c r="J5199" s="40">
        <f>IF(Txn!$B2606="",0,Txn!$P2606)</f>
        <v>0</v>
      </c>
      <c r="K5199" s="41">
        <f>IF($A5199="","",IFERROR(VALUE(MID($A5199,6,2)),""))</f>
        <v>0</v>
      </c>
      <c r="L5199" s="39">
        <f>IF(Txn!$K2606="","",Txn!$K2606)</f>
        <v>0</v>
      </c>
      <c r="N5199" s="42">
        <f>IF($D5199="",0,COUNTIF(BankAccts,$D5199))</f>
        <v>0</v>
      </c>
    </row>
    <row r="5200" spans="1:14">
      <c r="A5200" s="38">
        <f>IF(Txn!$B2606="","",Txn!$B2606)</f>
        <v>0</v>
      </c>
      <c r="B5200" s="38">
        <f>IF(Txn!$B2606="","",Txn!$C2606)</f>
        <v>0</v>
      </c>
      <c r="C5200" s="39">
        <f>IF(Txn!$B2606="","","تراکنش بانکی")</f>
        <v>0</v>
      </c>
      <c r="D5200" s="38">
        <f>IF(Txn!$B2606="","",IF(IF(Txn!$U2606="TRF",Txn!$Y2606,Txn!$Z2606)="","",IF(Txn!$U2606="TRF",Txn!$Y2606,Txn!$Z2606)))</f>
        <v>0</v>
      </c>
      <c r="E5200" s="39">
        <f>IF($D5200="","",IFERROR(VLOOKUP($D5200,AcctTbl,2,0),""))</f>
        <v>0</v>
      </c>
      <c r="F5200" s="39">
        <f>IF($D5200="","",IFERROR(VLOOKUP($D5200,AcctTbl,3,0),""))</f>
        <v>0</v>
      </c>
      <c r="G5200" s="39">
        <f>IF(Txn!$B2606="","",Txn!$D2606)</f>
        <v>0</v>
      </c>
      <c r="H5200" s="38">
        <f>IF(Txn!$B2606="","",Txn!$E2606)</f>
        <v>0</v>
      </c>
      <c r="I5200" s="40">
        <f>IF(Txn!$B2606="",0,Txn!$Q2606)</f>
        <v>0</v>
      </c>
      <c r="J5200" s="40">
        <f>IF(Txn!$B2606="",0,Txn!$R2606)</f>
        <v>0</v>
      </c>
      <c r="K5200" s="41">
        <f>IF($A5200="","",IFERROR(VALUE(MID($A5200,6,2)),""))</f>
        <v>0</v>
      </c>
      <c r="L5200" s="39">
        <f>IF(Txn!$K2606="","","طرف مقابل — "&amp;Txn!$K2606)</f>
        <v>0</v>
      </c>
      <c r="N5200" s="42">
        <f>IF($D5200="",0,COUNTIF(BankAccts,$D5200))</f>
        <v>0</v>
      </c>
    </row>
    <row r="5201" spans="1:14">
      <c r="A5201" s="38">
        <f>IF(Txn!$B2607="","",Txn!$B2607)</f>
        <v>0</v>
      </c>
      <c r="B5201" s="38">
        <f>IF(Txn!$B2607="","",Txn!$C2607)</f>
        <v>0</v>
      </c>
      <c r="C5201" s="39">
        <f>IF(Txn!$B2607="","","تراکنش بانکی")</f>
        <v>0</v>
      </c>
      <c r="D5201" s="38">
        <f>IF(Txn!$B2607="","",IF(Txn!$X2607="","",Txn!$X2607))</f>
        <v>0</v>
      </c>
      <c r="E5201" s="39">
        <f>IF($D5201="","",IFERROR(VLOOKUP($D5201,AcctTbl,2,0),""))</f>
        <v>0</v>
      </c>
      <c r="F5201" s="39">
        <f>IF($D5201="","",IFERROR(VLOOKUP($D5201,AcctTbl,3,0),""))</f>
        <v>0</v>
      </c>
      <c r="G5201" s="39">
        <f>IF(Txn!$B2607="","",Txn!$D2607)</f>
        <v>0</v>
      </c>
      <c r="H5201" s="38">
        <f>IF(Txn!$B2607="","",Txn!$E2607)</f>
        <v>0</v>
      </c>
      <c r="I5201" s="40">
        <f>IF(Txn!$B2607="",0,Txn!$O2607)</f>
        <v>0</v>
      </c>
      <c r="J5201" s="40">
        <f>IF(Txn!$B2607="",0,Txn!$P2607)</f>
        <v>0</v>
      </c>
      <c r="K5201" s="41">
        <f>IF($A5201="","",IFERROR(VALUE(MID($A5201,6,2)),""))</f>
        <v>0</v>
      </c>
      <c r="L5201" s="39">
        <f>IF(Txn!$K2607="","",Txn!$K2607)</f>
        <v>0</v>
      </c>
      <c r="N5201" s="42">
        <f>IF($D5201="",0,COUNTIF(BankAccts,$D5201))</f>
        <v>0</v>
      </c>
    </row>
    <row r="5202" spans="1:14">
      <c r="A5202" s="38">
        <f>IF(Txn!$B2607="","",Txn!$B2607)</f>
        <v>0</v>
      </c>
      <c r="B5202" s="38">
        <f>IF(Txn!$B2607="","",Txn!$C2607)</f>
        <v>0</v>
      </c>
      <c r="C5202" s="39">
        <f>IF(Txn!$B2607="","","تراکنش بانکی")</f>
        <v>0</v>
      </c>
      <c r="D5202" s="38">
        <f>IF(Txn!$B2607="","",IF(IF(Txn!$U2607="TRF",Txn!$Y2607,Txn!$Z2607)="","",IF(Txn!$U2607="TRF",Txn!$Y2607,Txn!$Z2607)))</f>
        <v>0</v>
      </c>
      <c r="E5202" s="39">
        <f>IF($D5202="","",IFERROR(VLOOKUP($D5202,AcctTbl,2,0),""))</f>
        <v>0</v>
      </c>
      <c r="F5202" s="39">
        <f>IF($D5202="","",IFERROR(VLOOKUP($D5202,AcctTbl,3,0),""))</f>
        <v>0</v>
      </c>
      <c r="G5202" s="39">
        <f>IF(Txn!$B2607="","",Txn!$D2607)</f>
        <v>0</v>
      </c>
      <c r="H5202" s="38">
        <f>IF(Txn!$B2607="","",Txn!$E2607)</f>
        <v>0</v>
      </c>
      <c r="I5202" s="40">
        <f>IF(Txn!$B2607="",0,Txn!$Q2607)</f>
        <v>0</v>
      </c>
      <c r="J5202" s="40">
        <f>IF(Txn!$B2607="",0,Txn!$R2607)</f>
        <v>0</v>
      </c>
      <c r="K5202" s="41">
        <f>IF($A5202="","",IFERROR(VALUE(MID($A5202,6,2)),""))</f>
        <v>0</v>
      </c>
      <c r="L5202" s="39">
        <f>IF(Txn!$K2607="","","طرف مقابل — "&amp;Txn!$K2607)</f>
        <v>0</v>
      </c>
      <c r="N5202" s="42">
        <f>IF($D5202="",0,COUNTIF(BankAccts,$D5202))</f>
        <v>0</v>
      </c>
    </row>
    <row r="5203" spans="1:14">
      <c r="A5203" s="38">
        <f>IF(Txn!$B2608="","",Txn!$B2608)</f>
        <v>0</v>
      </c>
      <c r="B5203" s="38">
        <f>IF(Txn!$B2608="","",Txn!$C2608)</f>
        <v>0</v>
      </c>
      <c r="C5203" s="39">
        <f>IF(Txn!$B2608="","","تراکنش بانکی")</f>
        <v>0</v>
      </c>
      <c r="D5203" s="38">
        <f>IF(Txn!$B2608="","",IF(Txn!$X2608="","",Txn!$X2608))</f>
        <v>0</v>
      </c>
      <c r="E5203" s="39">
        <f>IF($D5203="","",IFERROR(VLOOKUP($D5203,AcctTbl,2,0),""))</f>
        <v>0</v>
      </c>
      <c r="F5203" s="39">
        <f>IF($D5203="","",IFERROR(VLOOKUP($D5203,AcctTbl,3,0),""))</f>
        <v>0</v>
      </c>
      <c r="G5203" s="39">
        <f>IF(Txn!$B2608="","",Txn!$D2608)</f>
        <v>0</v>
      </c>
      <c r="H5203" s="38">
        <f>IF(Txn!$B2608="","",Txn!$E2608)</f>
        <v>0</v>
      </c>
      <c r="I5203" s="40">
        <f>IF(Txn!$B2608="",0,Txn!$O2608)</f>
        <v>0</v>
      </c>
      <c r="J5203" s="40">
        <f>IF(Txn!$B2608="",0,Txn!$P2608)</f>
        <v>0</v>
      </c>
      <c r="K5203" s="41">
        <f>IF($A5203="","",IFERROR(VALUE(MID($A5203,6,2)),""))</f>
        <v>0</v>
      </c>
      <c r="L5203" s="39">
        <f>IF(Txn!$K2608="","",Txn!$K2608)</f>
        <v>0</v>
      </c>
      <c r="N5203" s="42">
        <f>IF($D5203="",0,COUNTIF(BankAccts,$D5203))</f>
        <v>0</v>
      </c>
    </row>
    <row r="5204" spans="1:14">
      <c r="A5204" s="38">
        <f>IF(Txn!$B2608="","",Txn!$B2608)</f>
        <v>0</v>
      </c>
      <c r="B5204" s="38">
        <f>IF(Txn!$B2608="","",Txn!$C2608)</f>
        <v>0</v>
      </c>
      <c r="C5204" s="39">
        <f>IF(Txn!$B2608="","","تراکنش بانکی")</f>
        <v>0</v>
      </c>
      <c r="D5204" s="38">
        <f>IF(Txn!$B2608="","",IF(IF(Txn!$U2608="TRF",Txn!$Y2608,Txn!$Z2608)="","",IF(Txn!$U2608="TRF",Txn!$Y2608,Txn!$Z2608)))</f>
        <v>0</v>
      </c>
      <c r="E5204" s="39">
        <f>IF($D5204="","",IFERROR(VLOOKUP($D5204,AcctTbl,2,0),""))</f>
        <v>0</v>
      </c>
      <c r="F5204" s="39">
        <f>IF($D5204="","",IFERROR(VLOOKUP($D5204,AcctTbl,3,0),""))</f>
        <v>0</v>
      </c>
      <c r="G5204" s="39">
        <f>IF(Txn!$B2608="","",Txn!$D2608)</f>
        <v>0</v>
      </c>
      <c r="H5204" s="38">
        <f>IF(Txn!$B2608="","",Txn!$E2608)</f>
        <v>0</v>
      </c>
      <c r="I5204" s="40">
        <f>IF(Txn!$B2608="",0,Txn!$Q2608)</f>
        <v>0</v>
      </c>
      <c r="J5204" s="40">
        <f>IF(Txn!$B2608="",0,Txn!$R2608)</f>
        <v>0</v>
      </c>
      <c r="K5204" s="41">
        <f>IF($A5204="","",IFERROR(VALUE(MID($A5204,6,2)),""))</f>
        <v>0</v>
      </c>
      <c r="L5204" s="39">
        <f>IF(Txn!$K2608="","","طرف مقابل — "&amp;Txn!$K2608)</f>
        <v>0</v>
      </c>
      <c r="N5204" s="42">
        <f>IF($D5204="",0,COUNTIF(BankAccts,$D5204))</f>
        <v>0</v>
      </c>
    </row>
    <row r="5205" spans="1:14">
      <c r="A5205" s="38">
        <f>IF(Txn!$B2609="","",Txn!$B2609)</f>
        <v>0</v>
      </c>
      <c r="B5205" s="38">
        <f>IF(Txn!$B2609="","",Txn!$C2609)</f>
        <v>0</v>
      </c>
      <c r="C5205" s="39">
        <f>IF(Txn!$B2609="","","تراکنش بانکی")</f>
        <v>0</v>
      </c>
      <c r="D5205" s="38">
        <f>IF(Txn!$B2609="","",IF(Txn!$X2609="","",Txn!$X2609))</f>
        <v>0</v>
      </c>
      <c r="E5205" s="39">
        <f>IF($D5205="","",IFERROR(VLOOKUP($D5205,AcctTbl,2,0),""))</f>
        <v>0</v>
      </c>
      <c r="F5205" s="39">
        <f>IF($D5205="","",IFERROR(VLOOKUP($D5205,AcctTbl,3,0),""))</f>
        <v>0</v>
      </c>
      <c r="G5205" s="39">
        <f>IF(Txn!$B2609="","",Txn!$D2609)</f>
        <v>0</v>
      </c>
      <c r="H5205" s="38">
        <f>IF(Txn!$B2609="","",Txn!$E2609)</f>
        <v>0</v>
      </c>
      <c r="I5205" s="40">
        <f>IF(Txn!$B2609="",0,Txn!$O2609)</f>
        <v>0</v>
      </c>
      <c r="J5205" s="40">
        <f>IF(Txn!$B2609="",0,Txn!$P2609)</f>
        <v>0</v>
      </c>
      <c r="K5205" s="41">
        <f>IF($A5205="","",IFERROR(VALUE(MID($A5205,6,2)),""))</f>
        <v>0</v>
      </c>
      <c r="L5205" s="39">
        <f>IF(Txn!$K2609="","",Txn!$K2609)</f>
        <v>0</v>
      </c>
      <c r="N5205" s="42">
        <f>IF($D5205="",0,COUNTIF(BankAccts,$D5205))</f>
        <v>0</v>
      </c>
    </row>
    <row r="5206" spans="1:14">
      <c r="A5206" s="38">
        <f>IF(Txn!$B2609="","",Txn!$B2609)</f>
        <v>0</v>
      </c>
      <c r="B5206" s="38">
        <f>IF(Txn!$B2609="","",Txn!$C2609)</f>
        <v>0</v>
      </c>
      <c r="C5206" s="39">
        <f>IF(Txn!$B2609="","","تراکنش بانکی")</f>
        <v>0</v>
      </c>
      <c r="D5206" s="38">
        <f>IF(Txn!$B2609="","",IF(IF(Txn!$U2609="TRF",Txn!$Y2609,Txn!$Z2609)="","",IF(Txn!$U2609="TRF",Txn!$Y2609,Txn!$Z2609)))</f>
        <v>0</v>
      </c>
      <c r="E5206" s="39">
        <f>IF($D5206="","",IFERROR(VLOOKUP($D5206,AcctTbl,2,0),""))</f>
        <v>0</v>
      </c>
      <c r="F5206" s="39">
        <f>IF($D5206="","",IFERROR(VLOOKUP($D5206,AcctTbl,3,0),""))</f>
        <v>0</v>
      </c>
      <c r="G5206" s="39">
        <f>IF(Txn!$B2609="","",Txn!$D2609)</f>
        <v>0</v>
      </c>
      <c r="H5206" s="38">
        <f>IF(Txn!$B2609="","",Txn!$E2609)</f>
        <v>0</v>
      </c>
      <c r="I5206" s="40">
        <f>IF(Txn!$B2609="",0,Txn!$Q2609)</f>
        <v>0</v>
      </c>
      <c r="J5206" s="40">
        <f>IF(Txn!$B2609="",0,Txn!$R2609)</f>
        <v>0</v>
      </c>
      <c r="K5206" s="41">
        <f>IF($A5206="","",IFERROR(VALUE(MID($A5206,6,2)),""))</f>
        <v>0</v>
      </c>
      <c r="L5206" s="39">
        <f>IF(Txn!$K2609="","","طرف مقابل — "&amp;Txn!$K2609)</f>
        <v>0</v>
      </c>
      <c r="N5206" s="42">
        <f>IF($D5206="",0,COUNTIF(BankAccts,$D5206))</f>
        <v>0</v>
      </c>
    </row>
    <row r="5207" spans="1:14">
      <c r="A5207" s="38">
        <f>IF(Txn!$B2610="","",Txn!$B2610)</f>
        <v>0</v>
      </c>
      <c r="B5207" s="38">
        <f>IF(Txn!$B2610="","",Txn!$C2610)</f>
        <v>0</v>
      </c>
      <c r="C5207" s="39">
        <f>IF(Txn!$B2610="","","تراکنش بانکی")</f>
        <v>0</v>
      </c>
      <c r="D5207" s="38">
        <f>IF(Txn!$B2610="","",IF(Txn!$X2610="","",Txn!$X2610))</f>
        <v>0</v>
      </c>
      <c r="E5207" s="39">
        <f>IF($D5207="","",IFERROR(VLOOKUP($D5207,AcctTbl,2,0),""))</f>
        <v>0</v>
      </c>
      <c r="F5207" s="39">
        <f>IF($D5207="","",IFERROR(VLOOKUP($D5207,AcctTbl,3,0),""))</f>
        <v>0</v>
      </c>
      <c r="G5207" s="39">
        <f>IF(Txn!$B2610="","",Txn!$D2610)</f>
        <v>0</v>
      </c>
      <c r="H5207" s="38">
        <f>IF(Txn!$B2610="","",Txn!$E2610)</f>
        <v>0</v>
      </c>
      <c r="I5207" s="40">
        <f>IF(Txn!$B2610="",0,Txn!$O2610)</f>
        <v>0</v>
      </c>
      <c r="J5207" s="40">
        <f>IF(Txn!$B2610="",0,Txn!$P2610)</f>
        <v>0</v>
      </c>
      <c r="K5207" s="41">
        <f>IF($A5207="","",IFERROR(VALUE(MID($A5207,6,2)),""))</f>
        <v>0</v>
      </c>
      <c r="L5207" s="39">
        <f>IF(Txn!$K2610="","",Txn!$K2610)</f>
        <v>0</v>
      </c>
      <c r="N5207" s="42">
        <f>IF($D5207="",0,COUNTIF(BankAccts,$D5207))</f>
        <v>0</v>
      </c>
    </row>
    <row r="5208" spans="1:14">
      <c r="A5208" s="38">
        <f>IF(Txn!$B2610="","",Txn!$B2610)</f>
        <v>0</v>
      </c>
      <c r="B5208" s="38">
        <f>IF(Txn!$B2610="","",Txn!$C2610)</f>
        <v>0</v>
      </c>
      <c r="C5208" s="39">
        <f>IF(Txn!$B2610="","","تراکنش بانکی")</f>
        <v>0</v>
      </c>
      <c r="D5208" s="38">
        <f>IF(Txn!$B2610="","",IF(IF(Txn!$U2610="TRF",Txn!$Y2610,Txn!$Z2610)="","",IF(Txn!$U2610="TRF",Txn!$Y2610,Txn!$Z2610)))</f>
        <v>0</v>
      </c>
      <c r="E5208" s="39">
        <f>IF($D5208="","",IFERROR(VLOOKUP($D5208,AcctTbl,2,0),""))</f>
        <v>0</v>
      </c>
      <c r="F5208" s="39">
        <f>IF($D5208="","",IFERROR(VLOOKUP($D5208,AcctTbl,3,0),""))</f>
        <v>0</v>
      </c>
      <c r="G5208" s="39">
        <f>IF(Txn!$B2610="","",Txn!$D2610)</f>
        <v>0</v>
      </c>
      <c r="H5208" s="38">
        <f>IF(Txn!$B2610="","",Txn!$E2610)</f>
        <v>0</v>
      </c>
      <c r="I5208" s="40">
        <f>IF(Txn!$B2610="",0,Txn!$Q2610)</f>
        <v>0</v>
      </c>
      <c r="J5208" s="40">
        <f>IF(Txn!$B2610="",0,Txn!$R2610)</f>
        <v>0</v>
      </c>
      <c r="K5208" s="41">
        <f>IF($A5208="","",IFERROR(VALUE(MID($A5208,6,2)),""))</f>
        <v>0</v>
      </c>
      <c r="L5208" s="39">
        <f>IF(Txn!$K2610="","","طرف مقابل — "&amp;Txn!$K2610)</f>
        <v>0</v>
      </c>
      <c r="N5208" s="42">
        <f>IF($D5208="",0,COUNTIF(BankAccts,$D5208))</f>
        <v>0</v>
      </c>
    </row>
    <row r="5209" spans="1:14">
      <c r="A5209" s="38">
        <f>IF(Txn!$B2611="","",Txn!$B2611)</f>
        <v>0</v>
      </c>
      <c r="B5209" s="38">
        <f>IF(Txn!$B2611="","",Txn!$C2611)</f>
        <v>0</v>
      </c>
      <c r="C5209" s="39">
        <f>IF(Txn!$B2611="","","تراکنش بانکی")</f>
        <v>0</v>
      </c>
      <c r="D5209" s="38">
        <f>IF(Txn!$B2611="","",IF(Txn!$X2611="","",Txn!$X2611))</f>
        <v>0</v>
      </c>
      <c r="E5209" s="39">
        <f>IF($D5209="","",IFERROR(VLOOKUP($D5209,AcctTbl,2,0),""))</f>
        <v>0</v>
      </c>
      <c r="F5209" s="39">
        <f>IF($D5209="","",IFERROR(VLOOKUP($D5209,AcctTbl,3,0),""))</f>
        <v>0</v>
      </c>
      <c r="G5209" s="39">
        <f>IF(Txn!$B2611="","",Txn!$D2611)</f>
        <v>0</v>
      </c>
      <c r="H5209" s="38">
        <f>IF(Txn!$B2611="","",Txn!$E2611)</f>
        <v>0</v>
      </c>
      <c r="I5209" s="40">
        <f>IF(Txn!$B2611="",0,Txn!$O2611)</f>
        <v>0</v>
      </c>
      <c r="J5209" s="40">
        <f>IF(Txn!$B2611="",0,Txn!$P2611)</f>
        <v>0</v>
      </c>
      <c r="K5209" s="41">
        <f>IF($A5209="","",IFERROR(VALUE(MID($A5209,6,2)),""))</f>
        <v>0</v>
      </c>
      <c r="L5209" s="39">
        <f>IF(Txn!$K2611="","",Txn!$K2611)</f>
        <v>0</v>
      </c>
      <c r="N5209" s="42">
        <f>IF($D5209="",0,COUNTIF(BankAccts,$D5209))</f>
        <v>0</v>
      </c>
    </row>
    <row r="5210" spans="1:14">
      <c r="A5210" s="38">
        <f>IF(Txn!$B2611="","",Txn!$B2611)</f>
        <v>0</v>
      </c>
      <c r="B5210" s="38">
        <f>IF(Txn!$B2611="","",Txn!$C2611)</f>
        <v>0</v>
      </c>
      <c r="C5210" s="39">
        <f>IF(Txn!$B2611="","","تراکنش بانکی")</f>
        <v>0</v>
      </c>
      <c r="D5210" s="38">
        <f>IF(Txn!$B2611="","",IF(IF(Txn!$U2611="TRF",Txn!$Y2611,Txn!$Z2611)="","",IF(Txn!$U2611="TRF",Txn!$Y2611,Txn!$Z2611)))</f>
        <v>0</v>
      </c>
      <c r="E5210" s="39">
        <f>IF($D5210="","",IFERROR(VLOOKUP($D5210,AcctTbl,2,0),""))</f>
        <v>0</v>
      </c>
      <c r="F5210" s="39">
        <f>IF($D5210="","",IFERROR(VLOOKUP($D5210,AcctTbl,3,0),""))</f>
        <v>0</v>
      </c>
      <c r="G5210" s="39">
        <f>IF(Txn!$B2611="","",Txn!$D2611)</f>
        <v>0</v>
      </c>
      <c r="H5210" s="38">
        <f>IF(Txn!$B2611="","",Txn!$E2611)</f>
        <v>0</v>
      </c>
      <c r="I5210" s="40">
        <f>IF(Txn!$B2611="",0,Txn!$Q2611)</f>
        <v>0</v>
      </c>
      <c r="J5210" s="40">
        <f>IF(Txn!$B2611="",0,Txn!$R2611)</f>
        <v>0</v>
      </c>
      <c r="K5210" s="41">
        <f>IF($A5210="","",IFERROR(VALUE(MID($A5210,6,2)),""))</f>
        <v>0</v>
      </c>
      <c r="L5210" s="39">
        <f>IF(Txn!$K2611="","","طرف مقابل — "&amp;Txn!$K2611)</f>
        <v>0</v>
      </c>
      <c r="N5210" s="42">
        <f>IF($D5210="",0,COUNTIF(BankAccts,$D5210))</f>
        <v>0</v>
      </c>
    </row>
    <row r="5211" spans="1:14">
      <c r="A5211" s="38">
        <f>IF(Txn!$B2612="","",Txn!$B2612)</f>
        <v>0</v>
      </c>
      <c r="B5211" s="38">
        <f>IF(Txn!$B2612="","",Txn!$C2612)</f>
        <v>0</v>
      </c>
      <c r="C5211" s="39">
        <f>IF(Txn!$B2612="","","تراکنش بانکی")</f>
        <v>0</v>
      </c>
      <c r="D5211" s="38">
        <f>IF(Txn!$B2612="","",IF(Txn!$X2612="","",Txn!$X2612))</f>
        <v>0</v>
      </c>
      <c r="E5211" s="39">
        <f>IF($D5211="","",IFERROR(VLOOKUP($D5211,AcctTbl,2,0),""))</f>
        <v>0</v>
      </c>
      <c r="F5211" s="39">
        <f>IF($D5211="","",IFERROR(VLOOKUP($D5211,AcctTbl,3,0),""))</f>
        <v>0</v>
      </c>
      <c r="G5211" s="39">
        <f>IF(Txn!$B2612="","",Txn!$D2612)</f>
        <v>0</v>
      </c>
      <c r="H5211" s="38">
        <f>IF(Txn!$B2612="","",Txn!$E2612)</f>
        <v>0</v>
      </c>
      <c r="I5211" s="40">
        <f>IF(Txn!$B2612="",0,Txn!$O2612)</f>
        <v>0</v>
      </c>
      <c r="J5211" s="40">
        <f>IF(Txn!$B2612="",0,Txn!$P2612)</f>
        <v>0</v>
      </c>
      <c r="K5211" s="41">
        <f>IF($A5211="","",IFERROR(VALUE(MID($A5211,6,2)),""))</f>
        <v>0</v>
      </c>
      <c r="L5211" s="39">
        <f>IF(Txn!$K2612="","",Txn!$K2612)</f>
        <v>0</v>
      </c>
      <c r="N5211" s="42">
        <f>IF($D5211="",0,COUNTIF(BankAccts,$D5211))</f>
        <v>0</v>
      </c>
    </row>
    <row r="5212" spans="1:14">
      <c r="A5212" s="38">
        <f>IF(Txn!$B2612="","",Txn!$B2612)</f>
        <v>0</v>
      </c>
      <c r="B5212" s="38">
        <f>IF(Txn!$B2612="","",Txn!$C2612)</f>
        <v>0</v>
      </c>
      <c r="C5212" s="39">
        <f>IF(Txn!$B2612="","","تراکنش بانکی")</f>
        <v>0</v>
      </c>
      <c r="D5212" s="38">
        <f>IF(Txn!$B2612="","",IF(IF(Txn!$U2612="TRF",Txn!$Y2612,Txn!$Z2612)="","",IF(Txn!$U2612="TRF",Txn!$Y2612,Txn!$Z2612)))</f>
        <v>0</v>
      </c>
      <c r="E5212" s="39">
        <f>IF($D5212="","",IFERROR(VLOOKUP($D5212,AcctTbl,2,0),""))</f>
        <v>0</v>
      </c>
      <c r="F5212" s="39">
        <f>IF($D5212="","",IFERROR(VLOOKUP($D5212,AcctTbl,3,0),""))</f>
        <v>0</v>
      </c>
      <c r="G5212" s="39">
        <f>IF(Txn!$B2612="","",Txn!$D2612)</f>
        <v>0</v>
      </c>
      <c r="H5212" s="38">
        <f>IF(Txn!$B2612="","",Txn!$E2612)</f>
        <v>0</v>
      </c>
      <c r="I5212" s="40">
        <f>IF(Txn!$B2612="",0,Txn!$Q2612)</f>
        <v>0</v>
      </c>
      <c r="J5212" s="40">
        <f>IF(Txn!$B2612="",0,Txn!$R2612)</f>
        <v>0</v>
      </c>
      <c r="K5212" s="41">
        <f>IF($A5212="","",IFERROR(VALUE(MID($A5212,6,2)),""))</f>
        <v>0</v>
      </c>
      <c r="L5212" s="39">
        <f>IF(Txn!$K2612="","","طرف مقابل — "&amp;Txn!$K2612)</f>
        <v>0</v>
      </c>
      <c r="N5212" s="42">
        <f>IF($D5212="",0,COUNTIF(BankAccts,$D5212))</f>
        <v>0</v>
      </c>
    </row>
    <row r="5213" spans="1:14">
      <c r="A5213" s="38">
        <f>IF(Txn!$B2613="","",Txn!$B2613)</f>
        <v>0</v>
      </c>
      <c r="B5213" s="38">
        <f>IF(Txn!$B2613="","",Txn!$C2613)</f>
        <v>0</v>
      </c>
      <c r="C5213" s="39">
        <f>IF(Txn!$B2613="","","تراکنش بانکی")</f>
        <v>0</v>
      </c>
      <c r="D5213" s="38">
        <f>IF(Txn!$B2613="","",IF(Txn!$X2613="","",Txn!$X2613))</f>
        <v>0</v>
      </c>
      <c r="E5213" s="39">
        <f>IF($D5213="","",IFERROR(VLOOKUP($D5213,AcctTbl,2,0),""))</f>
        <v>0</v>
      </c>
      <c r="F5213" s="39">
        <f>IF($D5213="","",IFERROR(VLOOKUP($D5213,AcctTbl,3,0),""))</f>
        <v>0</v>
      </c>
      <c r="G5213" s="39">
        <f>IF(Txn!$B2613="","",Txn!$D2613)</f>
        <v>0</v>
      </c>
      <c r="H5213" s="38">
        <f>IF(Txn!$B2613="","",Txn!$E2613)</f>
        <v>0</v>
      </c>
      <c r="I5213" s="40">
        <f>IF(Txn!$B2613="",0,Txn!$O2613)</f>
        <v>0</v>
      </c>
      <c r="J5213" s="40">
        <f>IF(Txn!$B2613="",0,Txn!$P2613)</f>
        <v>0</v>
      </c>
      <c r="K5213" s="41">
        <f>IF($A5213="","",IFERROR(VALUE(MID($A5213,6,2)),""))</f>
        <v>0</v>
      </c>
      <c r="L5213" s="39">
        <f>IF(Txn!$K2613="","",Txn!$K2613)</f>
        <v>0</v>
      </c>
      <c r="N5213" s="42">
        <f>IF($D5213="",0,COUNTIF(BankAccts,$D5213))</f>
        <v>0</v>
      </c>
    </row>
    <row r="5214" spans="1:14">
      <c r="A5214" s="38">
        <f>IF(Txn!$B2613="","",Txn!$B2613)</f>
        <v>0</v>
      </c>
      <c r="B5214" s="38">
        <f>IF(Txn!$B2613="","",Txn!$C2613)</f>
        <v>0</v>
      </c>
      <c r="C5214" s="39">
        <f>IF(Txn!$B2613="","","تراکنش بانکی")</f>
        <v>0</v>
      </c>
      <c r="D5214" s="38">
        <f>IF(Txn!$B2613="","",IF(IF(Txn!$U2613="TRF",Txn!$Y2613,Txn!$Z2613)="","",IF(Txn!$U2613="TRF",Txn!$Y2613,Txn!$Z2613)))</f>
        <v>0</v>
      </c>
      <c r="E5214" s="39">
        <f>IF($D5214="","",IFERROR(VLOOKUP($D5214,AcctTbl,2,0),""))</f>
        <v>0</v>
      </c>
      <c r="F5214" s="39">
        <f>IF($D5214="","",IFERROR(VLOOKUP($D5214,AcctTbl,3,0),""))</f>
        <v>0</v>
      </c>
      <c r="G5214" s="39">
        <f>IF(Txn!$B2613="","",Txn!$D2613)</f>
        <v>0</v>
      </c>
      <c r="H5214" s="38">
        <f>IF(Txn!$B2613="","",Txn!$E2613)</f>
        <v>0</v>
      </c>
      <c r="I5214" s="40">
        <f>IF(Txn!$B2613="",0,Txn!$Q2613)</f>
        <v>0</v>
      </c>
      <c r="J5214" s="40">
        <f>IF(Txn!$B2613="",0,Txn!$R2613)</f>
        <v>0</v>
      </c>
      <c r="K5214" s="41">
        <f>IF($A5214="","",IFERROR(VALUE(MID($A5214,6,2)),""))</f>
        <v>0</v>
      </c>
      <c r="L5214" s="39">
        <f>IF(Txn!$K2613="","","طرف مقابل — "&amp;Txn!$K2613)</f>
        <v>0</v>
      </c>
      <c r="N5214" s="42">
        <f>IF($D5214="",0,COUNTIF(BankAccts,$D5214))</f>
        <v>0</v>
      </c>
    </row>
    <row r="5215" spans="1:14">
      <c r="A5215" s="38">
        <f>IF(Txn!$B2614="","",Txn!$B2614)</f>
        <v>0</v>
      </c>
      <c r="B5215" s="38">
        <f>IF(Txn!$B2614="","",Txn!$C2614)</f>
        <v>0</v>
      </c>
      <c r="C5215" s="39">
        <f>IF(Txn!$B2614="","","تراکنش بانکی")</f>
        <v>0</v>
      </c>
      <c r="D5215" s="38">
        <f>IF(Txn!$B2614="","",IF(Txn!$X2614="","",Txn!$X2614))</f>
        <v>0</v>
      </c>
      <c r="E5215" s="39">
        <f>IF($D5215="","",IFERROR(VLOOKUP($D5215,AcctTbl,2,0),""))</f>
        <v>0</v>
      </c>
      <c r="F5215" s="39">
        <f>IF($D5215="","",IFERROR(VLOOKUP($D5215,AcctTbl,3,0),""))</f>
        <v>0</v>
      </c>
      <c r="G5215" s="39">
        <f>IF(Txn!$B2614="","",Txn!$D2614)</f>
        <v>0</v>
      </c>
      <c r="H5215" s="38">
        <f>IF(Txn!$B2614="","",Txn!$E2614)</f>
        <v>0</v>
      </c>
      <c r="I5215" s="40">
        <f>IF(Txn!$B2614="",0,Txn!$O2614)</f>
        <v>0</v>
      </c>
      <c r="J5215" s="40">
        <f>IF(Txn!$B2614="",0,Txn!$P2614)</f>
        <v>0</v>
      </c>
      <c r="K5215" s="41">
        <f>IF($A5215="","",IFERROR(VALUE(MID($A5215,6,2)),""))</f>
        <v>0</v>
      </c>
      <c r="L5215" s="39">
        <f>IF(Txn!$K2614="","",Txn!$K2614)</f>
        <v>0</v>
      </c>
      <c r="N5215" s="42">
        <f>IF($D5215="",0,COUNTIF(BankAccts,$D5215))</f>
        <v>0</v>
      </c>
    </row>
    <row r="5216" spans="1:14">
      <c r="A5216" s="38">
        <f>IF(Txn!$B2614="","",Txn!$B2614)</f>
        <v>0</v>
      </c>
      <c r="B5216" s="38">
        <f>IF(Txn!$B2614="","",Txn!$C2614)</f>
        <v>0</v>
      </c>
      <c r="C5216" s="39">
        <f>IF(Txn!$B2614="","","تراکنش بانکی")</f>
        <v>0</v>
      </c>
      <c r="D5216" s="38">
        <f>IF(Txn!$B2614="","",IF(IF(Txn!$U2614="TRF",Txn!$Y2614,Txn!$Z2614)="","",IF(Txn!$U2614="TRF",Txn!$Y2614,Txn!$Z2614)))</f>
        <v>0</v>
      </c>
      <c r="E5216" s="39">
        <f>IF($D5216="","",IFERROR(VLOOKUP($D5216,AcctTbl,2,0),""))</f>
        <v>0</v>
      </c>
      <c r="F5216" s="39">
        <f>IF($D5216="","",IFERROR(VLOOKUP($D5216,AcctTbl,3,0),""))</f>
        <v>0</v>
      </c>
      <c r="G5216" s="39">
        <f>IF(Txn!$B2614="","",Txn!$D2614)</f>
        <v>0</v>
      </c>
      <c r="H5216" s="38">
        <f>IF(Txn!$B2614="","",Txn!$E2614)</f>
        <v>0</v>
      </c>
      <c r="I5216" s="40">
        <f>IF(Txn!$B2614="",0,Txn!$Q2614)</f>
        <v>0</v>
      </c>
      <c r="J5216" s="40">
        <f>IF(Txn!$B2614="",0,Txn!$R2614)</f>
        <v>0</v>
      </c>
      <c r="K5216" s="41">
        <f>IF($A5216="","",IFERROR(VALUE(MID($A5216,6,2)),""))</f>
        <v>0</v>
      </c>
      <c r="L5216" s="39">
        <f>IF(Txn!$K2614="","","طرف مقابل — "&amp;Txn!$K2614)</f>
        <v>0</v>
      </c>
      <c r="N5216" s="42">
        <f>IF($D5216="",0,COUNTIF(BankAccts,$D5216))</f>
        <v>0</v>
      </c>
    </row>
    <row r="5217" spans="1:14">
      <c r="A5217" s="38">
        <f>IF(Txn!$B2615="","",Txn!$B2615)</f>
        <v>0</v>
      </c>
      <c r="B5217" s="38">
        <f>IF(Txn!$B2615="","",Txn!$C2615)</f>
        <v>0</v>
      </c>
      <c r="C5217" s="39">
        <f>IF(Txn!$B2615="","","تراکنش بانکی")</f>
        <v>0</v>
      </c>
      <c r="D5217" s="38">
        <f>IF(Txn!$B2615="","",IF(Txn!$X2615="","",Txn!$X2615))</f>
        <v>0</v>
      </c>
      <c r="E5217" s="39">
        <f>IF($D5217="","",IFERROR(VLOOKUP($D5217,AcctTbl,2,0),""))</f>
        <v>0</v>
      </c>
      <c r="F5217" s="39">
        <f>IF($D5217="","",IFERROR(VLOOKUP($D5217,AcctTbl,3,0),""))</f>
        <v>0</v>
      </c>
      <c r="G5217" s="39">
        <f>IF(Txn!$B2615="","",Txn!$D2615)</f>
        <v>0</v>
      </c>
      <c r="H5217" s="38">
        <f>IF(Txn!$B2615="","",Txn!$E2615)</f>
        <v>0</v>
      </c>
      <c r="I5217" s="40">
        <f>IF(Txn!$B2615="",0,Txn!$O2615)</f>
        <v>0</v>
      </c>
      <c r="J5217" s="40">
        <f>IF(Txn!$B2615="",0,Txn!$P2615)</f>
        <v>0</v>
      </c>
      <c r="K5217" s="41">
        <f>IF($A5217="","",IFERROR(VALUE(MID($A5217,6,2)),""))</f>
        <v>0</v>
      </c>
      <c r="L5217" s="39">
        <f>IF(Txn!$K2615="","",Txn!$K2615)</f>
        <v>0</v>
      </c>
      <c r="N5217" s="42">
        <f>IF($D5217="",0,COUNTIF(BankAccts,$D5217))</f>
        <v>0</v>
      </c>
    </row>
    <row r="5218" spans="1:14">
      <c r="A5218" s="38">
        <f>IF(Txn!$B2615="","",Txn!$B2615)</f>
        <v>0</v>
      </c>
      <c r="B5218" s="38">
        <f>IF(Txn!$B2615="","",Txn!$C2615)</f>
        <v>0</v>
      </c>
      <c r="C5218" s="39">
        <f>IF(Txn!$B2615="","","تراکنش بانکی")</f>
        <v>0</v>
      </c>
      <c r="D5218" s="38">
        <f>IF(Txn!$B2615="","",IF(IF(Txn!$U2615="TRF",Txn!$Y2615,Txn!$Z2615)="","",IF(Txn!$U2615="TRF",Txn!$Y2615,Txn!$Z2615)))</f>
        <v>0</v>
      </c>
      <c r="E5218" s="39">
        <f>IF($D5218="","",IFERROR(VLOOKUP($D5218,AcctTbl,2,0),""))</f>
        <v>0</v>
      </c>
      <c r="F5218" s="39">
        <f>IF($D5218="","",IFERROR(VLOOKUP($D5218,AcctTbl,3,0),""))</f>
        <v>0</v>
      </c>
      <c r="G5218" s="39">
        <f>IF(Txn!$B2615="","",Txn!$D2615)</f>
        <v>0</v>
      </c>
      <c r="H5218" s="38">
        <f>IF(Txn!$B2615="","",Txn!$E2615)</f>
        <v>0</v>
      </c>
      <c r="I5218" s="40">
        <f>IF(Txn!$B2615="",0,Txn!$Q2615)</f>
        <v>0</v>
      </c>
      <c r="J5218" s="40">
        <f>IF(Txn!$B2615="",0,Txn!$R2615)</f>
        <v>0</v>
      </c>
      <c r="K5218" s="41">
        <f>IF($A5218="","",IFERROR(VALUE(MID($A5218,6,2)),""))</f>
        <v>0</v>
      </c>
      <c r="L5218" s="39">
        <f>IF(Txn!$K2615="","","طرف مقابل — "&amp;Txn!$K2615)</f>
        <v>0</v>
      </c>
      <c r="N5218" s="42">
        <f>IF($D5218="",0,COUNTIF(BankAccts,$D5218))</f>
        <v>0</v>
      </c>
    </row>
    <row r="5219" spans="1:14">
      <c r="A5219" s="38">
        <f>IF(Txn!$B2616="","",Txn!$B2616)</f>
        <v>0</v>
      </c>
      <c r="B5219" s="38">
        <f>IF(Txn!$B2616="","",Txn!$C2616)</f>
        <v>0</v>
      </c>
      <c r="C5219" s="39">
        <f>IF(Txn!$B2616="","","تراکنش بانکی")</f>
        <v>0</v>
      </c>
      <c r="D5219" s="38">
        <f>IF(Txn!$B2616="","",IF(Txn!$X2616="","",Txn!$X2616))</f>
        <v>0</v>
      </c>
      <c r="E5219" s="39">
        <f>IF($D5219="","",IFERROR(VLOOKUP($D5219,AcctTbl,2,0),""))</f>
        <v>0</v>
      </c>
      <c r="F5219" s="39">
        <f>IF($D5219="","",IFERROR(VLOOKUP($D5219,AcctTbl,3,0),""))</f>
        <v>0</v>
      </c>
      <c r="G5219" s="39">
        <f>IF(Txn!$B2616="","",Txn!$D2616)</f>
        <v>0</v>
      </c>
      <c r="H5219" s="38">
        <f>IF(Txn!$B2616="","",Txn!$E2616)</f>
        <v>0</v>
      </c>
      <c r="I5219" s="40">
        <f>IF(Txn!$B2616="",0,Txn!$O2616)</f>
        <v>0</v>
      </c>
      <c r="J5219" s="40">
        <f>IF(Txn!$B2616="",0,Txn!$P2616)</f>
        <v>0</v>
      </c>
      <c r="K5219" s="41">
        <f>IF($A5219="","",IFERROR(VALUE(MID($A5219,6,2)),""))</f>
        <v>0</v>
      </c>
      <c r="L5219" s="39">
        <f>IF(Txn!$K2616="","",Txn!$K2616)</f>
        <v>0</v>
      </c>
      <c r="N5219" s="42">
        <f>IF($D5219="",0,COUNTIF(BankAccts,$D5219))</f>
        <v>0</v>
      </c>
    </row>
    <row r="5220" spans="1:14">
      <c r="A5220" s="38">
        <f>IF(Txn!$B2616="","",Txn!$B2616)</f>
        <v>0</v>
      </c>
      <c r="B5220" s="38">
        <f>IF(Txn!$B2616="","",Txn!$C2616)</f>
        <v>0</v>
      </c>
      <c r="C5220" s="39">
        <f>IF(Txn!$B2616="","","تراکنش بانکی")</f>
        <v>0</v>
      </c>
      <c r="D5220" s="38">
        <f>IF(Txn!$B2616="","",IF(IF(Txn!$U2616="TRF",Txn!$Y2616,Txn!$Z2616)="","",IF(Txn!$U2616="TRF",Txn!$Y2616,Txn!$Z2616)))</f>
        <v>0</v>
      </c>
      <c r="E5220" s="39">
        <f>IF($D5220="","",IFERROR(VLOOKUP($D5220,AcctTbl,2,0),""))</f>
        <v>0</v>
      </c>
      <c r="F5220" s="39">
        <f>IF($D5220="","",IFERROR(VLOOKUP($D5220,AcctTbl,3,0),""))</f>
        <v>0</v>
      </c>
      <c r="G5220" s="39">
        <f>IF(Txn!$B2616="","",Txn!$D2616)</f>
        <v>0</v>
      </c>
      <c r="H5220" s="38">
        <f>IF(Txn!$B2616="","",Txn!$E2616)</f>
        <v>0</v>
      </c>
      <c r="I5220" s="40">
        <f>IF(Txn!$B2616="",0,Txn!$Q2616)</f>
        <v>0</v>
      </c>
      <c r="J5220" s="40">
        <f>IF(Txn!$B2616="",0,Txn!$R2616)</f>
        <v>0</v>
      </c>
      <c r="K5220" s="41">
        <f>IF($A5220="","",IFERROR(VALUE(MID($A5220,6,2)),""))</f>
        <v>0</v>
      </c>
      <c r="L5220" s="39">
        <f>IF(Txn!$K2616="","","طرف مقابل — "&amp;Txn!$K2616)</f>
        <v>0</v>
      </c>
      <c r="N5220" s="42">
        <f>IF($D5220="",0,COUNTIF(BankAccts,$D5220))</f>
        <v>0</v>
      </c>
    </row>
    <row r="5221" spans="1:14">
      <c r="A5221" s="38">
        <f>IF(Txn!$B2617="","",Txn!$B2617)</f>
        <v>0</v>
      </c>
      <c r="B5221" s="38">
        <f>IF(Txn!$B2617="","",Txn!$C2617)</f>
        <v>0</v>
      </c>
      <c r="C5221" s="39">
        <f>IF(Txn!$B2617="","","تراکنش بانکی")</f>
        <v>0</v>
      </c>
      <c r="D5221" s="38">
        <f>IF(Txn!$B2617="","",IF(Txn!$X2617="","",Txn!$X2617))</f>
        <v>0</v>
      </c>
      <c r="E5221" s="39">
        <f>IF($D5221="","",IFERROR(VLOOKUP($D5221,AcctTbl,2,0),""))</f>
        <v>0</v>
      </c>
      <c r="F5221" s="39">
        <f>IF($D5221="","",IFERROR(VLOOKUP($D5221,AcctTbl,3,0),""))</f>
        <v>0</v>
      </c>
      <c r="G5221" s="39">
        <f>IF(Txn!$B2617="","",Txn!$D2617)</f>
        <v>0</v>
      </c>
      <c r="H5221" s="38">
        <f>IF(Txn!$B2617="","",Txn!$E2617)</f>
        <v>0</v>
      </c>
      <c r="I5221" s="40">
        <f>IF(Txn!$B2617="",0,Txn!$O2617)</f>
        <v>0</v>
      </c>
      <c r="J5221" s="40">
        <f>IF(Txn!$B2617="",0,Txn!$P2617)</f>
        <v>0</v>
      </c>
      <c r="K5221" s="41">
        <f>IF($A5221="","",IFERROR(VALUE(MID($A5221,6,2)),""))</f>
        <v>0</v>
      </c>
      <c r="L5221" s="39">
        <f>IF(Txn!$K2617="","",Txn!$K2617)</f>
        <v>0</v>
      </c>
      <c r="N5221" s="42">
        <f>IF($D5221="",0,COUNTIF(BankAccts,$D5221))</f>
        <v>0</v>
      </c>
    </row>
    <row r="5222" spans="1:14">
      <c r="A5222" s="38">
        <f>IF(Txn!$B2617="","",Txn!$B2617)</f>
        <v>0</v>
      </c>
      <c r="B5222" s="38">
        <f>IF(Txn!$B2617="","",Txn!$C2617)</f>
        <v>0</v>
      </c>
      <c r="C5222" s="39">
        <f>IF(Txn!$B2617="","","تراکنش بانکی")</f>
        <v>0</v>
      </c>
      <c r="D5222" s="38">
        <f>IF(Txn!$B2617="","",IF(IF(Txn!$U2617="TRF",Txn!$Y2617,Txn!$Z2617)="","",IF(Txn!$U2617="TRF",Txn!$Y2617,Txn!$Z2617)))</f>
        <v>0</v>
      </c>
      <c r="E5222" s="39">
        <f>IF($D5222="","",IFERROR(VLOOKUP($D5222,AcctTbl,2,0),""))</f>
        <v>0</v>
      </c>
      <c r="F5222" s="39">
        <f>IF($D5222="","",IFERROR(VLOOKUP($D5222,AcctTbl,3,0),""))</f>
        <v>0</v>
      </c>
      <c r="G5222" s="39">
        <f>IF(Txn!$B2617="","",Txn!$D2617)</f>
        <v>0</v>
      </c>
      <c r="H5222" s="38">
        <f>IF(Txn!$B2617="","",Txn!$E2617)</f>
        <v>0</v>
      </c>
      <c r="I5222" s="40">
        <f>IF(Txn!$B2617="",0,Txn!$Q2617)</f>
        <v>0</v>
      </c>
      <c r="J5222" s="40">
        <f>IF(Txn!$B2617="",0,Txn!$R2617)</f>
        <v>0</v>
      </c>
      <c r="K5222" s="41">
        <f>IF($A5222="","",IFERROR(VALUE(MID($A5222,6,2)),""))</f>
        <v>0</v>
      </c>
      <c r="L5222" s="39">
        <f>IF(Txn!$K2617="","","طرف مقابل — "&amp;Txn!$K2617)</f>
        <v>0</v>
      </c>
      <c r="N5222" s="42">
        <f>IF($D5222="",0,COUNTIF(BankAccts,$D5222))</f>
        <v>0</v>
      </c>
    </row>
    <row r="5223" spans="1:14">
      <c r="A5223" s="38">
        <f>IF(Txn!$B2618="","",Txn!$B2618)</f>
        <v>0</v>
      </c>
      <c r="B5223" s="38">
        <f>IF(Txn!$B2618="","",Txn!$C2618)</f>
        <v>0</v>
      </c>
      <c r="C5223" s="39">
        <f>IF(Txn!$B2618="","","تراکنش بانکی")</f>
        <v>0</v>
      </c>
      <c r="D5223" s="38">
        <f>IF(Txn!$B2618="","",IF(Txn!$X2618="","",Txn!$X2618))</f>
        <v>0</v>
      </c>
      <c r="E5223" s="39">
        <f>IF($D5223="","",IFERROR(VLOOKUP($D5223,AcctTbl,2,0),""))</f>
        <v>0</v>
      </c>
      <c r="F5223" s="39">
        <f>IF($D5223="","",IFERROR(VLOOKUP($D5223,AcctTbl,3,0),""))</f>
        <v>0</v>
      </c>
      <c r="G5223" s="39">
        <f>IF(Txn!$B2618="","",Txn!$D2618)</f>
        <v>0</v>
      </c>
      <c r="H5223" s="38">
        <f>IF(Txn!$B2618="","",Txn!$E2618)</f>
        <v>0</v>
      </c>
      <c r="I5223" s="40">
        <f>IF(Txn!$B2618="",0,Txn!$O2618)</f>
        <v>0</v>
      </c>
      <c r="J5223" s="40">
        <f>IF(Txn!$B2618="",0,Txn!$P2618)</f>
        <v>0</v>
      </c>
      <c r="K5223" s="41">
        <f>IF($A5223="","",IFERROR(VALUE(MID($A5223,6,2)),""))</f>
        <v>0</v>
      </c>
      <c r="L5223" s="39">
        <f>IF(Txn!$K2618="","",Txn!$K2618)</f>
        <v>0</v>
      </c>
      <c r="N5223" s="42">
        <f>IF($D5223="",0,COUNTIF(BankAccts,$D5223))</f>
        <v>0</v>
      </c>
    </row>
    <row r="5224" spans="1:14">
      <c r="A5224" s="38">
        <f>IF(Txn!$B2618="","",Txn!$B2618)</f>
        <v>0</v>
      </c>
      <c r="B5224" s="38">
        <f>IF(Txn!$B2618="","",Txn!$C2618)</f>
        <v>0</v>
      </c>
      <c r="C5224" s="39">
        <f>IF(Txn!$B2618="","","تراکنش بانکی")</f>
        <v>0</v>
      </c>
      <c r="D5224" s="38">
        <f>IF(Txn!$B2618="","",IF(IF(Txn!$U2618="TRF",Txn!$Y2618,Txn!$Z2618)="","",IF(Txn!$U2618="TRF",Txn!$Y2618,Txn!$Z2618)))</f>
        <v>0</v>
      </c>
      <c r="E5224" s="39">
        <f>IF($D5224="","",IFERROR(VLOOKUP($D5224,AcctTbl,2,0),""))</f>
        <v>0</v>
      </c>
      <c r="F5224" s="39">
        <f>IF($D5224="","",IFERROR(VLOOKUP($D5224,AcctTbl,3,0),""))</f>
        <v>0</v>
      </c>
      <c r="G5224" s="39">
        <f>IF(Txn!$B2618="","",Txn!$D2618)</f>
        <v>0</v>
      </c>
      <c r="H5224" s="38">
        <f>IF(Txn!$B2618="","",Txn!$E2618)</f>
        <v>0</v>
      </c>
      <c r="I5224" s="40">
        <f>IF(Txn!$B2618="",0,Txn!$Q2618)</f>
        <v>0</v>
      </c>
      <c r="J5224" s="40">
        <f>IF(Txn!$B2618="",0,Txn!$R2618)</f>
        <v>0</v>
      </c>
      <c r="K5224" s="41">
        <f>IF($A5224="","",IFERROR(VALUE(MID($A5224,6,2)),""))</f>
        <v>0</v>
      </c>
      <c r="L5224" s="39">
        <f>IF(Txn!$K2618="","","طرف مقابل — "&amp;Txn!$K2618)</f>
        <v>0</v>
      </c>
      <c r="N5224" s="42">
        <f>IF($D5224="",0,COUNTIF(BankAccts,$D5224))</f>
        <v>0</v>
      </c>
    </row>
    <row r="5225" spans="1:14">
      <c r="A5225" s="38">
        <f>IF(Txn!$B2619="","",Txn!$B2619)</f>
        <v>0</v>
      </c>
      <c r="B5225" s="38">
        <f>IF(Txn!$B2619="","",Txn!$C2619)</f>
        <v>0</v>
      </c>
      <c r="C5225" s="39">
        <f>IF(Txn!$B2619="","","تراکنش بانکی")</f>
        <v>0</v>
      </c>
      <c r="D5225" s="38">
        <f>IF(Txn!$B2619="","",IF(Txn!$X2619="","",Txn!$X2619))</f>
        <v>0</v>
      </c>
      <c r="E5225" s="39">
        <f>IF($D5225="","",IFERROR(VLOOKUP($D5225,AcctTbl,2,0),""))</f>
        <v>0</v>
      </c>
      <c r="F5225" s="39">
        <f>IF($D5225="","",IFERROR(VLOOKUP($D5225,AcctTbl,3,0),""))</f>
        <v>0</v>
      </c>
      <c r="G5225" s="39">
        <f>IF(Txn!$B2619="","",Txn!$D2619)</f>
        <v>0</v>
      </c>
      <c r="H5225" s="38">
        <f>IF(Txn!$B2619="","",Txn!$E2619)</f>
        <v>0</v>
      </c>
      <c r="I5225" s="40">
        <f>IF(Txn!$B2619="",0,Txn!$O2619)</f>
        <v>0</v>
      </c>
      <c r="J5225" s="40">
        <f>IF(Txn!$B2619="",0,Txn!$P2619)</f>
        <v>0</v>
      </c>
      <c r="K5225" s="41">
        <f>IF($A5225="","",IFERROR(VALUE(MID($A5225,6,2)),""))</f>
        <v>0</v>
      </c>
      <c r="L5225" s="39">
        <f>IF(Txn!$K2619="","",Txn!$K2619)</f>
        <v>0</v>
      </c>
      <c r="N5225" s="42">
        <f>IF($D5225="",0,COUNTIF(BankAccts,$D5225))</f>
        <v>0</v>
      </c>
    </row>
    <row r="5226" spans="1:14">
      <c r="A5226" s="38">
        <f>IF(Txn!$B2619="","",Txn!$B2619)</f>
        <v>0</v>
      </c>
      <c r="B5226" s="38">
        <f>IF(Txn!$B2619="","",Txn!$C2619)</f>
        <v>0</v>
      </c>
      <c r="C5226" s="39">
        <f>IF(Txn!$B2619="","","تراکنش بانکی")</f>
        <v>0</v>
      </c>
      <c r="D5226" s="38">
        <f>IF(Txn!$B2619="","",IF(IF(Txn!$U2619="TRF",Txn!$Y2619,Txn!$Z2619)="","",IF(Txn!$U2619="TRF",Txn!$Y2619,Txn!$Z2619)))</f>
        <v>0</v>
      </c>
      <c r="E5226" s="39">
        <f>IF($D5226="","",IFERROR(VLOOKUP($D5226,AcctTbl,2,0),""))</f>
        <v>0</v>
      </c>
      <c r="F5226" s="39">
        <f>IF($D5226="","",IFERROR(VLOOKUP($D5226,AcctTbl,3,0),""))</f>
        <v>0</v>
      </c>
      <c r="G5226" s="39">
        <f>IF(Txn!$B2619="","",Txn!$D2619)</f>
        <v>0</v>
      </c>
      <c r="H5226" s="38">
        <f>IF(Txn!$B2619="","",Txn!$E2619)</f>
        <v>0</v>
      </c>
      <c r="I5226" s="40">
        <f>IF(Txn!$B2619="",0,Txn!$Q2619)</f>
        <v>0</v>
      </c>
      <c r="J5226" s="40">
        <f>IF(Txn!$B2619="",0,Txn!$R2619)</f>
        <v>0</v>
      </c>
      <c r="K5226" s="41">
        <f>IF($A5226="","",IFERROR(VALUE(MID($A5226,6,2)),""))</f>
        <v>0</v>
      </c>
      <c r="L5226" s="39">
        <f>IF(Txn!$K2619="","","طرف مقابل — "&amp;Txn!$K2619)</f>
        <v>0</v>
      </c>
      <c r="N5226" s="42">
        <f>IF($D5226="",0,COUNTIF(BankAccts,$D5226))</f>
        <v>0</v>
      </c>
    </row>
    <row r="5227" spans="1:14">
      <c r="A5227" s="38">
        <f>IF(Txn!$B2620="","",Txn!$B2620)</f>
        <v>0</v>
      </c>
      <c r="B5227" s="38">
        <f>IF(Txn!$B2620="","",Txn!$C2620)</f>
        <v>0</v>
      </c>
      <c r="C5227" s="39">
        <f>IF(Txn!$B2620="","","تراکنش بانکی")</f>
        <v>0</v>
      </c>
      <c r="D5227" s="38">
        <f>IF(Txn!$B2620="","",IF(Txn!$X2620="","",Txn!$X2620))</f>
        <v>0</v>
      </c>
      <c r="E5227" s="39">
        <f>IF($D5227="","",IFERROR(VLOOKUP($D5227,AcctTbl,2,0),""))</f>
        <v>0</v>
      </c>
      <c r="F5227" s="39">
        <f>IF($D5227="","",IFERROR(VLOOKUP($D5227,AcctTbl,3,0),""))</f>
        <v>0</v>
      </c>
      <c r="G5227" s="39">
        <f>IF(Txn!$B2620="","",Txn!$D2620)</f>
        <v>0</v>
      </c>
      <c r="H5227" s="38">
        <f>IF(Txn!$B2620="","",Txn!$E2620)</f>
        <v>0</v>
      </c>
      <c r="I5227" s="40">
        <f>IF(Txn!$B2620="",0,Txn!$O2620)</f>
        <v>0</v>
      </c>
      <c r="J5227" s="40">
        <f>IF(Txn!$B2620="",0,Txn!$P2620)</f>
        <v>0</v>
      </c>
      <c r="K5227" s="41">
        <f>IF($A5227="","",IFERROR(VALUE(MID($A5227,6,2)),""))</f>
        <v>0</v>
      </c>
      <c r="L5227" s="39">
        <f>IF(Txn!$K2620="","",Txn!$K2620)</f>
        <v>0</v>
      </c>
      <c r="N5227" s="42">
        <f>IF($D5227="",0,COUNTIF(BankAccts,$D5227))</f>
        <v>0</v>
      </c>
    </row>
    <row r="5228" spans="1:14">
      <c r="A5228" s="38">
        <f>IF(Txn!$B2620="","",Txn!$B2620)</f>
        <v>0</v>
      </c>
      <c r="B5228" s="38">
        <f>IF(Txn!$B2620="","",Txn!$C2620)</f>
        <v>0</v>
      </c>
      <c r="C5228" s="39">
        <f>IF(Txn!$B2620="","","تراکنش بانکی")</f>
        <v>0</v>
      </c>
      <c r="D5228" s="38">
        <f>IF(Txn!$B2620="","",IF(IF(Txn!$U2620="TRF",Txn!$Y2620,Txn!$Z2620)="","",IF(Txn!$U2620="TRF",Txn!$Y2620,Txn!$Z2620)))</f>
        <v>0</v>
      </c>
      <c r="E5228" s="39">
        <f>IF($D5228="","",IFERROR(VLOOKUP($D5228,AcctTbl,2,0),""))</f>
        <v>0</v>
      </c>
      <c r="F5228" s="39">
        <f>IF($D5228="","",IFERROR(VLOOKUP($D5228,AcctTbl,3,0),""))</f>
        <v>0</v>
      </c>
      <c r="G5228" s="39">
        <f>IF(Txn!$B2620="","",Txn!$D2620)</f>
        <v>0</v>
      </c>
      <c r="H5228" s="38">
        <f>IF(Txn!$B2620="","",Txn!$E2620)</f>
        <v>0</v>
      </c>
      <c r="I5228" s="40">
        <f>IF(Txn!$B2620="",0,Txn!$Q2620)</f>
        <v>0</v>
      </c>
      <c r="J5228" s="40">
        <f>IF(Txn!$B2620="",0,Txn!$R2620)</f>
        <v>0</v>
      </c>
      <c r="K5228" s="41">
        <f>IF($A5228="","",IFERROR(VALUE(MID($A5228,6,2)),""))</f>
        <v>0</v>
      </c>
      <c r="L5228" s="39">
        <f>IF(Txn!$K2620="","","طرف مقابل — "&amp;Txn!$K2620)</f>
        <v>0</v>
      </c>
      <c r="N5228" s="42">
        <f>IF($D5228="",0,COUNTIF(BankAccts,$D5228))</f>
        <v>0</v>
      </c>
    </row>
    <row r="5229" spans="1:14">
      <c r="A5229" s="38">
        <f>IF(Txn!$B2621="","",Txn!$B2621)</f>
        <v>0</v>
      </c>
      <c r="B5229" s="38">
        <f>IF(Txn!$B2621="","",Txn!$C2621)</f>
        <v>0</v>
      </c>
      <c r="C5229" s="39">
        <f>IF(Txn!$B2621="","","تراکنش بانکی")</f>
        <v>0</v>
      </c>
      <c r="D5229" s="38">
        <f>IF(Txn!$B2621="","",IF(Txn!$X2621="","",Txn!$X2621))</f>
        <v>0</v>
      </c>
      <c r="E5229" s="39">
        <f>IF($D5229="","",IFERROR(VLOOKUP($D5229,AcctTbl,2,0),""))</f>
        <v>0</v>
      </c>
      <c r="F5229" s="39">
        <f>IF($D5229="","",IFERROR(VLOOKUP($D5229,AcctTbl,3,0),""))</f>
        <v>0</v>
      </c>
      <c r="G5229" s="39">
        <f>IF(Txn!$B2621="","",Txn!$D2621)</f>
        <v>0</v>
      </c>
      <c r="H5229" s="38">
        <f>IF(Txn!$B2621="","",Txn!$E2621)</f>
        <v>0</v>
      </c>
      <c r="I5229" s="40">
        <f>IF(Txn!$B2621="",0,Txn!$O2621)</f>
        <v>0</v>
      </c>
      <c r="J5229" s="40">
        <f>IF(Txn!$B2621="",0,Txn!$P2621)</f>
        <v>0</v>
      </c>
      <c r="K5229" s="41">
        <f>IF($A5229="","",IFERROR(VALUE(MID($A5229,6,2)),""))</f>
        <v>0</v>
      </c>
      <c r="L5229" s="39">
        <f>IF(Txn!$K2621="","",Txn!$K2621)</f>
        <v>0</v>
      </c>
      <c r="N5229" s="42">
        <f>IF($D5229="",0,COUNTIF(BankAccts,$D5229))</f>
        <v>0</v>
      </c>
    </row>
    <row r="5230" spans="1:14">
      <c r="A5230" s="38">
        <f>IF(Txn!$B2621="","",Txn!$B2621)</f>
        <v>0</v>
      </c>
      <c r="B5230" s="38">
        <f>IF(Txn!$B2621="","",Txn!$C2621)</f>
        <v>0</v>
      </c>
      <c r="C5230" s="39">
        <f>IF(Txn!$B2621="","","تراکنش بانکی")</f>
        <v>0</v>
      </c>
      <c r="D5230" s="38">
        <f>IF(Txn!$B2621="","",IF(IF(Txn!$U2621="TRF",Txn!$Y2621,Txn!$Z2621)="","",IF(Txn!$U2621="TRF",Txn!$Y2621,Txn!$Z2621)))</f>
        <v>0</v>
      </c>
      <c r="E5230" s="39">
        <f>IF($D5230="","",IFERROR(VLOOKUP($D5230,AcctTbl,2,0),""))</f>
        <v>0</v>
      </c>
      <c r="F5230" s="39">
        <f>IF($D5230="","",IFERROR(VLOOKUP($D5230,AcctTbl,3,0),""))</f>
        <v>0</v>
      </c>
      <c r="G5230" s="39">
        <f>IF(Txn!$B2621="","",Txn!$D2621)</f>
        <v>0</v>
      </c>
      <c r="H5230" s="38">
        <f>IF(Txn!$B2621="","",Txn!$E2621)</f>
        <v>0</v>
      </c>
      <c r="I5230" s="40">
        <f>IF(Txn!$B2621="",0,Txn!$Q2621)</f>
        <v>0</v>
      </c>
      <c r="J5230" s="40">
        <f>IF(Txn!$B2621="",0,Txn!$R2621)</f>
        <v>0</v>
      </c>
      <c r="K5230" s="41">
        <f>IF($A5230="","",IFERROR(VALUE(MID($A5230,6,2)),""))</f>
        <v>0</v>
      </c>
      <c r="L5230" s="39">
        <f>IF(Txn!$K2621="","","طرف مقابل — "&amp;Txn!$K2621)</f>
        <v>0</v>
      </c>
      <c r="N5230" s="42">
        <f>IF($D5230="",0,COUNTIF(BankAccts,$D5230))</f>
        <v>0</v>
      </c>
    </row>
    <row r="5231" spans="1:14">
      <c r="A5231" s="38">
        <f>IF(Txn!$B2622="","",Txn!$B2622)</f>
        <v>0</v>
      </c>
      <c r="B5231" s="38">
        <f>IF(Txn!$B2622="","",Txn!$C2622)</f>
        <v>0</v>
      </c>
      <c r="C5231" s="39">
        <f>IF(Txn!$B2622="","","تراکنش بانکی")</f>
        <v>0</v>
      </c>
      <c r="D5231" s="38">
        <f>IF(Txn!$B2622="","",IF(Txn!$X2622="","",Txn!$X2622))</f>
        <v>0</v>
      </c>
      <c r="E5231" s="39">
        <f>IF($D5231="","",IFERROR(VLOOKUP($D5231,AcctTbl,2,0),""))</f>
        <v>0</v>
      </c>
      <c r="F5231" s="39">
        <f>IF($D5231="","",IFERROR(VLOOKUP($D5231,AcctTbl,3,0),""))</f>
        <v>0</v>
      </c>
      <c r="G5231" s="39">
        <f>IF(Txn!$B2622="","",Txn!$D2622)</f>
        <v>0</v>
      </c>
      <c r="H5231" s="38">
        <f>IF(Txn!$B2622="","",Txn!$E2622)</f>
        <v>0</v>
      </c>
      <c r="I5231" s="40">
        <f>IF(Txn!$B2622="",0,Txn!$O2622)</f>
        <v>0</v>
      </c>
      <c r="J5231" s="40">
        <f>IF(Txn!$B2622="",0,Txn!$P2622)</f>
        <v>0</v>
      </c>
      <c r="K5231" s="41">
        <f>IF($A5231="","",IFERROR(VALUE(MID($A5231,6,2)),""))</f>
        <v>0</v>
      </c>
      <c r="L5231" s="39">
        <f>IF(Txn!$K2622="","",Txn!$K2622)</f>
        <v>0</v>
      </c>
      <c r="N5231" s="42">
        <f>IF($D5231="",0,COUNTIF(BankAccts,$D5231))</f>
        <v>0</v>
      </c>
    </row>
    <row r="5232" spans="1:14">
      <c r="A5232" s="38">
        <f>IF(Txn!$B2622="","",Txn!$B2622)</f>
        <v>0</v>
      </c>
      <c r="B5232" s="38">
        <f>IF(Txn!$B2622="","",Txn!$C2622)</f>
        <v>0</v>
      </c>
      <c r="C5232" s="39">
        <f>IF(Txn!$B2622="","","تراکنش بانکی")</f>
        <v>0</v>
      </c>
      <c r="D5232" s="38">
        <f>IF(Txn!$B2622="","",IF(IF(Txn!$U2622="TRF",Txn!$Y2622,Txn!$Z2622)="","",IF(Txn!$U2622="TRF",Txn!$Y2622,Txn!$Z2622)))</f>
        <v>0</v>
      </c>
      <c r="E5232" s="39">
        <f>IF($D5232="","",IFERROR(VLOOKUP($D5232,AcctTbl,2,0),""))</f>
        <v>0</v>
      </c>
      <c r="F5232" s="39">
        <f>IF($D5232="","",IFERROR(VLOOKUP($D5232,AcctTbl,3,0),""))</f>
        <v>0</v>
      </c>
      <c r="G5232" s="39">
        <f>IF(Txn!$B2622="","",Txn!$D2622)</f>
        <v>0</v>
      </c>
      <c r="H5232" s="38">
        <f>IF(Txn!$B2622="","",Txn!$E2622)</f>
        <v>0</v>
      </c>
      <c r="I5232" s="40">
        <f>IF(Txn!$B2622="",0,Txn!$Q2622)</f>
        <v>0</v>
      </c>
      <c r="J5232" s="40">
        <f>IF(Txn!$B2622="",0,Txn!$R2622)</f>
        <v>0</v>
      </c>
      <c r="K5232" s="41">
        <f>IF($A5232="","",IFERROR(VALUE(MID($A5232,6,2)),""))</f>
        <v>0</v>
      </c>
      <c r="L5232" s="39">
        <f>IF(Txn!$K2622="","","طرف مقابل — "&amp;Txn!$K2622)</f>
        <v>0</v>
      </c>
      <c r="N5232" s="42">
        <f>IF($D5232="",0,COUNTIF(BankAccts,$D5232))</f>
        <v>0</v>
      </c>
    </row>
    <row r="5233" spans="1:14">
      <c r="A5233" s="38">
        <f>IF(Txn!$B2623="","",Txn!$B2623)</f>
        <v>0</v>
      </c>
      <c r="B5233" s="38">
        <f>IF(Txn!$B2623="","",Txn!$C2623)</f>
        <v>0</v>
      </c>
      <c r="C5233" s="39">
        <f>IF(Txn!$B2623="","","تراکنش بانکی")</f>
        <v>0</v>
      </c>
      <c r="D5233" s="38">
        <f>IF(Txn!$B2623="","",IF(Txn!$X2623="","",Txn!$X2623))</f>
        <v>0</v>
      </c>
      <c r="E5233" s="39">
        <f>IF($D5233="","",IFERROR(VLOOKUP($D5233,AcctTbl,2,0),""))</f>
        <v>0</v>
      </c>
      <c r="F5233" s="39">
        <f>IF($D5233="","",IFERROR(VLOOKUP($D5233,AcctTbl,3,0),""))</f>
        <v>0</v>
      </c>
      <c r="G5233" s="39">
        <f>IF(Txn!$B2623="","",Txn!$D2623)</f>
        <v>0</v>
      </c>
      <c r="H5233" s="38">
        <f>IF(Txn!$B2623="","",Txn!$E2623)</f>
        <v>0</v>
      </c>
      <c r="I5233" s="40">
        <f>IF(Txn!$B2623="",0,Txn!$O2623)</f>
        <v>0</v>
      </c>
      <c r="J5233" s="40">
        <f>IF(Txn!$B2623="",0,Txn!$P2623)</f>
        <v>0</v>
      </c>
      <c r="K5233" s="41">
        <f>IF($A5233="","",IFERROR(VALUE(MID($A5233,6,2)),""))</f>
        <v>0</v>
      </c>
      <c r="L5233" s="39">
        <f>IF(Txn!$K2623="","",Txn!$K2623)</f>
        <v>0</v>
      </c>
      <c r="N5233" s="42">
        <f>IF($D5233="",0,COUNTIF(BankAccts,$D5233))</f>
        <v>0</v>
      </c>
    </row>
    <row r="5234" spans="1:14">
      <c r="A5234" s="38">
        <f>IF(Txn!$B2623="","",Txn!$B2623)</f>
        <v>0</v>
      </c>
      <c r="B5234" s="38">
        <f>IF(Txn!$B2623="","",Txn!$C2623)</f>
        <v>0</v>
      </c>
      <c r="C5234" s="39">
        <f>IF(Txn!$B2623="","","تراکنش بانکی")</f>
        <v>0</v>
      </c>
      <c r="D5234" s="38">
        <f>IF(Txn!$B2623="","",IF(IF(Txn!$U2623="TRF",Txn!$Y2623,Txn!$Z2623)="","",IF(Txn!$U2623="TRF",Txn!$Y2623,Txn!$Z2623)))</f>
        <v>0</v>
      </c>
      <c r="E5234" s="39">
        <f>IF($D5234="","",IFERROR(VLOOKUP($D5234,AcctTbl,2,0),""))</f>
        <v>0</v>
      </c>
      <c r="F5234" s="39">
        <f>IF($D5234="","",IFERROR(VLOOKUP($D5234,AcctTbl,3,0),""))</f>
        <v>0</v>
      </c>
      <c r="G5234" s="39">
        <f>IF(Txn!$B2623="","",Txn!$D2623)</f>
        <v>0</v>
      </c>
      <c r="H5234" s="38">
        <f>IF(Txn!$B2623="","",Txn!$E2623)</f>
        <v>0</v>
      </c>
      <c r="I5234" s="40">
        <f>IF(Txn!$B2623="",0,Txn!$Q2623)</f>
        <v>0</v>
      </c>
      <c r="J5234" s="40">
        <f>IF(Txn!$B2623="",0,Txn!$R2623)</f>
        <v>0</v>
      </c>
      <c r="K5234" s="41">
        <f>IF($A5234="","",IFERROR(VALUE(MID($A5234,6,2)),""))</f>
        <v>0</v>
      </c>
      <c r="L5234" s="39">
        <f>IF(Txn!$K2623="","","طرف مقابل — "&amp;Txn!$K2623)</f>
        <v>0</v>
      </c>
      <c r="N5234" s="42">
        <f>IF($D5234="",0,COUNTIF(BankAccts,$D5234))</f>
        <v>0</v>
      </c>
    </row>
    <row r="5235" spans="1:14">
      <c r="A5235" s="38">
        <f>IF(Txn!$B2624="","",Txn!$B2624)</f>
        <v>0</v>
      </c>
      <c r="B5235" s="38">
        <f>IF(Txn!$B2624="","",Txn!$C2624)</f>
        <v>0</v>
      </c>
      <c r="C5235" s="39">
        <f>IF(Txn!$B2624="","","تراکنش بانکی")</f>
        <v>0</v>
      </c>
      <c r="D5235" s="38">
        <f>IF(Txn!$B2624="","",IF(Txn!$X2624="","",Txn!$X2624))</f>
        <v>0</v>
      </c>
      <c r="E5235" s="39">
        <f>IF($D5235="","",IFERROR(VLOOKUP($D5235,AcctTbl,2,0),""))</f>
        <v>0</v>
      </c>
      <c r="F5235" s="39">
        <f>IF($D5235="","",IFERROR(VLOOKUP($D5235,AcctTbl,3,0),""))</f>
        <v>0</v>
      </c>
      <c r="G5235" s="39">
        <f>IF(Txn!$B2624="","",Txn!$D2624)</f>
        <v>0</v>
      </c>
      <c r="H5235" s="38">
        <f>IF(Txn!$B2624="","",Txn!$E2624)</f>
        <v>0</v>
      </c>
      <c r="I5235" s="40">
        <f>IF(Txn!$B2624="",0,Txn!$O2624)</f>
        <v>0</v>
      </c>
      <c r="J5235" s="40">
        <f>IF(Txn!$B2624="",0,Txn!$P2624)</f>
        <v>0</v>
      </c>
      <c r="K5235" s="41">
        <f>IF($A5235="","",IFERROR(VALUE(MID($A5235,6,2)),""))</f>
        <v>0</v>
      </c>
      <c r="L5235" s="39">
        <f>IF(Txn!$K2624="","",Txn!$K2624)</f>
        <v>0</v>
      </c>
      <c r="N5235" s="42">
        <f>IF($D5235="",0,COUNTIF(BankAccts,$D5235))</f>
        <v>0</v>
      </c>
    </row>
    <row r="5236" spans="1:14">
      <c r="A5236" s="38">
        <f>IF(Txn!$B2624="","",Txn!$B2624)</f>
        <v>0</v>
      </c>
      <c r="B5236" s="38">
        <f>IF(Txn!$B2624="","",Txn!$C2624)</f>
        <v>0</v>
      </c>
      <c r="C5236" s="39">
        <f>IF(Txn!$B2624="","","تراکنش بانکی")</f>
        <v>0</v>
      </c>
      <c r="D5236" s="38">
        <f>IF(Txn!$B2624="","",IF(IF(Txn!$U2624="TRF",Txn!$Y2624,Txn!$Z2624)="","",IF(Txn!$U2624="TRF",Txn!$Y2624,Txn!$Z2624)))</f>
        <v>0</v>
      </c>
      <c r="E5236" s="39">
        <f>IF($D5236="","",IFERROR(VLOOKUP($D5236,AcctTbl,2,0),""))</f>
        <v>0</v>
      </c>
      <c r="F5236" s="39">
        <f>IF($D5236="","",IFERROR(VLOOKUP($D5236,AcctTbl,3,0),""))</f>
        <v>0</v>
      </c>
      <c r="G5236" s="39">
        <f>IF(Txn!$B2624="","",Txn!$D2624)</f>
        <v>0</v>
      </c>
      <c r="H5236" s="38">
        <f>IF(Txn!$B2624="","",Txn!$E2624)</f>
        <v>0</v>
      </c>
      <c r="I5236" s="40">
        <f>IF(Txn!$B2624="",0,Txn!$Q2624)</f>
        <v>0</v>
      </c>
      <c r="J5236" s="40">
        <f>IF(Txn!$B2624="",0,Txn!$R2624)</f>
        <v>0</v>
      </c>
      <c r="K5236" s="41">
        <f>IF($A5236="","",IFERROR(VALUE(MID($A5236,6,2)),""))</f>
        <v>0</v>
      </c>
      <c r="L5236" s="39">
        <f>IF(Txn!$K2624="","","طرف مقابل — "&amp;Txn!$K2624)</f>
        <v>0</v>
      </c>
      <c r="N5236" s="42">
        <f>IF($D5236="",0,COUNTIF(BankAccts,$D5236))</f>
        <v>0</v>
      </c>
    </row>
    <row r="5237" spans="1:14">
      <c r="A5237" s="38">
        <f>IF(Txn!$B2625="","",Txn!$B2625)</f>
        <v>0</v>
      </c>
      <c r="B5237" s="38">
        <f>IF(Txn!$B2625="","",Txn!$C2625)</f>
        <v>0</v>
      </c>
      <c r="C5237" s="39">
        <f>IF(Txn!$B2625="","","تراکنش بانکی")</f>
        <v>0</v>
      </c>
      <c r="D5237" s="38">
        <f>IF(Txn!$B2625="","",IF(Txn!$X2625="","",Txn!$X2625))</f>
        <v>0</v>
      </c>
      <c r="E5237" s="39">
        <f>IF($D5237="","",IFERROR(VLOOKUP($D5237,AcctTbl,2,0),""))</f>
        <v>0</v>
      </c>
      <c r="F5237" s="39">
        <f>IF($D5237="","",IFERROR(VLOOKUP($D5237,AcctTbl,3,0),""))</f>
        <v>0</v>
      </c>
      <c r="G5237" s="39">
        <f>IF(Txn!$B2625="","",Txn!$D2625)</f>
        <v>0</v>
      </c>
      <c r="H5237" s="38">
        <f>IF(Txn!$B2625="","",Txn!$E2625)</f>
        <v>0</v>
      </c>
      <c r="I5237" s="40">
        <f>IF(Txn!$B2625="",0,Txn!$O2625)</f>
        <v>0</v>
      </c>
      <c r="J5237" s="40">
        <f>IF(Txn!$B2625="",0,Txn!$P2625)</f>
        <v>0</v>
      </c>
      <c r="K5237" s="41">
        <f>IF($A5237="","",IFERROR(VALUE(MID($A5237,6,2)),""))</f>
        <v>0</v>
      </c>
      <c r="L5237" s="39">
        <f>IF(Txn!$K2625="","",Txn!$K2625)</f>
        <v>0</v>
      </c>
      <c r="N5237" s="42">
        <f>IF($D5237="",0,COUNTIF(BankAccts,$D5237))</f>
        <v>0</v>
      </c>
    </row>
    <row r="5238" spans="1:14">
      <c r="A5238" s="38">
        <f>IF(Txn!$B2625="","",Txn!$B2625)</f>
        <v>0</v>
      </c>
      <c r="B5238" s="38">
        <f>IF(Txn!$B2625="","",Txn!$C2625)</f>
        <v>0</v>
      </c>
      <c r="C5238" s="39">
        <f>IF(Txn!$B2625="","","تراکنش بانکی")</f>
        <v>0</v>
      </c>
      <c r="D5238" s="38">
        <f>IF(Txn!$B2625="","",IF(IF(Txn!$U2625="TRF",Txn!$Y2625,Txn!$Z2625)="","",IF(Txn!$U2625="TRF",Txn!$Y2625,Txn!$Z2625)))</f>
        <v>0</v>
      </c>
      <c r="E5238" s="39">
        <f>IF($D5238="","",IFERROR(VLOOKUP($D5238,AcctTbl,2,0),""))</f>
        <v>0</v>
      </c>
      <c r="F5238" s="39">
        <f>IF($D5238="","",IFERROR(VLOOKUP($D5238,AcctTbl,3,0),""))</f>
        <v>0</v>
      </c>
      <c r="G5238" s="39">
        <f>IF(Txn!$B2625="","",Txn!$D2625)</f>
        <v>0</v>
      </c>
      <c r="H5238" s="38">
        <f>IF(Txn!$B2625="","",Txn!$E2625)</f>
        <v>0</v>
      </c>
      <c r="I5238" s="40">
        <f>IF(Txn!$B2625="",0,Txn!$Q2625)</f>
        <v>0</v>
      </c>
      <c r="J5238" s="40">
        <f>IF(Txn!$B2625="",0,Txn!$R2625)</f>
        <v>0</v>
      </c>
      <c r="K5238" s="41">
        <f>IF($A5238="","",IFERROR(VALUE(MID($A5238,6,2)),""))</f>
        <v>0</v>
      </c>
      <c r="L5238" s="39">
        <f>IF(Txn!$K2625="","","طرف مقابل — "&amp;Txn!$K2625)</f>
        <v>0</v>
      </c>
      <c r="N5238" s="42">
        <f>IF($D5238="",0,COUNTIF(BankAccts,$D5238))</f>
        <v>0</v>
      </c>
    </row>
    <row r="5239" spans="1:14">
      <c r="A5239" s="38">
        <f>IF(Txn!$B2626="","",Txn!$B2626)</f>
        <v>0</v>
      </c>
      <c r="B5239" s="38">
        <f>IF(Txn!$B2626="","",Txn!$C2626)</f>
        <v>0</v>
      </c>
      <c r="C5239" s="39">
        <f>IF(Txn!$B2626="","","تراکنش بانکی")</f>
        <v>0</v>
      </c>
      <c r="D5239" s="38">
        <f>IF(Txn!$B2626="","",IF(Txn!$X2626="","",Txn!$X2626))</f>
        <v>0</v>
      </c>
      <c r="E5239" s="39">
        <f>IF($D5239="","",IFERROR(VLOOKUP($D5239,AcctTbl,2,0),""))</f>
        <v>0</v>
      </c>
      <c r="F5239" s="39">
        <f>IF($D5239="","",IFERROR(VLOOKUP($D5239,AcctTbl,3,0),""))</f>
        <v>0</v>
      </c>
      <c r="G5239" s="39">
        <f>IF(Txn!$B2626="","",Txn!$D2626)</f>
        <v>0</v>
      </c>
      <c r="H5239" s="38">
        <f>IF(Txn!$B2626="","",Txn!$E2626)</f>
        <v>0</v>
      </c>
      <c r="I5239" s="40">
        <f>IF(Txn!$B2626="",0,Txn!$O2626)</f>
        <v>0</v>
      </c>
      <c r="J5239" s="40">
        <f>IF(Txn!$B2626="",0,Txn!$P2626)</f>
        <v>0</v>
      </c>
      <c r="K5239" s="41">
        <f>IF($A5239="","",IFERROR(VALUE(MID($A5239,6,2)),""))</f>
        <v>0</v>
      </c>
      <c r="L5239" s="39">
        <f>IF(Txn!$K2626="","",Txn!$K2626)</f>
        <v>0</v>
      </c>
      <c r="N5239" s="42">
        <f>IF($D5239="",0,COUNTIF(BankAccts,$D5239))</f>
        <v>0</v>
      </c>
    </row>
    <row r="5240" spans="1:14">
      <c r="A5240" s="38">
        <f>IF(Txn!$B2626="","",Txn!$B2626)</f>
        <v>0</v>
      </c>
      <c r="B5240" s="38">
        <f>IF(Txn!$B2626="","",Txn!$C2626)</f>
        <v>0</v>
      </c>
      <c r="C5240" s="39">
        <f>IF(Txn!$B2626="","","تراکنش بانکی")</f>
        <v>0</v>
      </c>
      <c r="D5240" s="38">
        <f>IF(Txn!$B2626="","",IF(IF(Txn!$U2626="TRF",Txn!$Y2626,Txn!$Z2626)="","",IF(Txn!$U2626="TRF",Txn!$Y2626,Txn!$Z2626)))</f>
        <v>0</v>
      </c>
      <c r="E5240" s="39">
        <f>IF($D5240="","",IFERROR(VLOOKUP($D5240,AcctTbl,2,0),""))</f>
        <v>0</v>
      </c>
      <c r="F5240" s="39">
        <f>IF($D5240="","",IFERROR(VLOOKUP($D5240,AcctTbl,3,0),""))</f>
        <v>0</v>
      </c>
      <c r="G5240" s="39">
        <f>IF(Txn!$B2626="","",Txn!$D2626)</f>
        <v>0</v>
      </c>
      <c r="H5240" s="38">
        <f>IF(Txn!$B2626="","",Txn!$E2626)</f>
        <v>0</v>
      </c>
      <c r="I5240" s="40">
        <f>IF(Txn!$B2626="",0,Txn!$Q2626)</f>
        <v>0</v>
      </c>
      <c r="J5240" s="40">
        <f>IF(Txn!$B2626="",0,Txn!$R2626)</f>
        <v>0</v>
      </c>
      <c r="K5240" s="41">
        <f>IF($A5240="","",IFERROR(VALUE(MID($A5240,6,2)),""))</f>
        <v>0</v>
      </c>
      <c r="L5240" s="39">
        <f>IF(Txn!$K2626="","","طرف مقابل — "&amp;Txn!$K2626)</f>
        <v>0</v>
      </c>
      <c r="N5240" s="42">
        <f>IF($D5240="",0,COUNTIF(BankAccts,$D5240))</f>
        <v>0</v>
      </c>
    </row>
    <row r="5241" spans="1:14">
      <c r="A5241" s="38">
        <f>IF(Txn!$B2627="","",Txn!$B2627)</f>
        <v>0</v>
      </c>
      <c r="B5241" s="38">
        <f>IF(Txn!$B2627="","",Txn!$C2627)</f>
        <v>0</v>
      </c>
      <c r="C5241" s="39">
        <f>IF(Txn!$B2627="","","تراکنش بانکی")</f>
        <v>0</v>
      </c>
      <c r="D5241" s="38">
        <f>IF(Txn!$B2627="","",IF(Txn!$X2627="","",Txn!$X2627))</f>
        <v>0</v>
      </c>
      <c r="E5241" s="39">
        <f>IF($D5241="","",IFERROR(VLOOKUP($D5241,AcctTbl,2,0),""))</f>
        <v>0</v>
      </c>
      <c r="F5241" s="39">
        <f>IF($D5241="","",IFERROR(VLOOKUP($D5241,AcctTbl,3,0),""))</f>
        <v>0</v>
      </c>
      <c r="G5241" s="39">
        <f>IF(Txn!$B2627="","",Txn!$D2627)</f>
        <v>0</v>
      </c>
      <c r="H5241" s="38">
        <f>IF(Txn!$B2627="","",Txn!$E2627)</f>
        <v>0</v>
      </c>
      <c r="I5241" s="40">
        <f>IF(Txn!$B2627="",0,Txn!$O2627)</f>
        <v>0</v>
      </c>
      <c r="J5241" s="40">
        <f>IF(Txn!$B2627="",0,Txn!$P2627)</f>
        <v>0</v>
      </c>
      <c r="K5241" s="41">
        <f>IF($A5241="","",IFERROR(VALUE(MID($A5241,6,2)),""))</f>
        <v>0</v>
      </c>
      <c r="L5241" s="39">
        <f>IF(Txn!$K2627="","",Txn!$K2627)</f>
        <v>0</v>
      </c>
      <c r="N5241" s="42">
        <f>IF($D5241="",0,COUNTIF(BankAccts,$D5241))</f>
        <v>0</v>
      </c>
    </row>
    <row r="5242" spans="1:14">
      <c r="A5242" s="38">
        <f>IF(Txn!$B2627="","",Txn!$B2627)</f>
        <v>0</v>
      </c>
      <c r="B5242" s="38">
        <f>IF(Txn!$B2627="","",Txn!$C2627)</f>
        <v>0</v>
      </c>
      <c r="C5242" s="39">
        <f>IF(Txn!$B2627="","","تراکنش بانکی")</f>
        <v>0</v>
      </c>
      <c r="D5242" s="38">
        <f>IF(Txn!$B2627="","",IF(IF(Txn!$U2627="TRF",Txn!$Y2627,Txn!$Z2627)="","",IF(Txn!$U2627="TRF",Txn!$Y2627,Txn!$Z2627)))</f>
        <v>0</v>
      </c>
      <c r="E5242" s="39">
        <f>IF($D5242="","",IFERROR(VLOOKUP($D5242,AcctTbl,2,0),""))</f>
        <v>0</v>
      </c>
      <c r="F5242" s="39">
        <f>IF($D5242="","",IFERROR(VLOOKUP($D5242,AcctTbl,3,0),""))</f>
        <v>0</v>
      </c>
      <c r="G5242" s="39">
        <f>IF(Txn!$B2627="","",Txn!$D2627)</f>
        <v>0</v>
      </c>
      <c r="H5242" s="38">
        <f>IF(Txn!$B2627="","",Txn!$E2627)</f>
        <v>0</v>
      </c>
      <c r="I5242" s="40">
        <f>IF(Txn!$B2627="",0,Txn!$Q2627)</f>
        <v>0</v>
      </c>
      <c r="J5242" s="40">
        <f>IF(Txn!$B2627="",0,Txn!$R2627)</f>
        <v>0</v>
      </c>
      <c r="K5242" s="41">
        <f>IF($A5242="","",IFERROR(VALUE(MID($A5242,6,2)),""))</f>
        <v>0</v>
      </c>
      <c r="L5242" s="39">
        <f>IF(Txn!$K2627="","","طرف مقابل — "&amp;Txn!$K2627)</f>
        <v>0</v>
      </c>
      <c r="N5242" s="42">
        <f>IF($D5242="",0,COUNTIF(BankAccts,$D5242))</f>
        <v>0</v>
      </c>
    </row>
    <row r="5243" spans="1:14">
      <c r="A5243" s="38">
        <f>IF(Txn!$B2628="","",Txn!$B2628)</f>
        <v>0</v>
      </c>
      <c r="B5243" s="38">
        <f>IF(Txn!$B2628="","",Txn!$C2628)</f>
        <v>0</v>
      </c>
      <c r="C5243" s="39">
        <f>IF(Txn!$B2628="","","تراکنش بانکی")</f>
        <v>0</v>
      </c>
      <c r="D5243" s="38">
        <f>IF(Txn!$B2628="","",IF(Txn!$X2628="","",Txn!$X2628))</f>
        <v>0</v>
      </c>
      <c r="E5243" s="39">
        <f>IF($D5243="","",IFERROR(VLOOKUP($D5243,AcctTbl,2,0),""))</f>
        <v>0</v>
      </c>
      <c r="F5243" s="39">
        <f>IF($D5243="","",IFERROR(VLOOKUP($D5243,AcctTbl,3,0),""))</f>
        <v>0</v>
      </c>
      <c r="G5243" s="39">
        <f>IF(Txn!$B2628="","",Txn!$D2628)</f>
        <v>0</v>
      </c>
      <c r="H5243" s="38">
        <f>IF(Txn!$B2628="","",Txn!$E2628)</f>
        <v>0</v>
      </c>
      <c r="I5243" s="40">
        <f>IF(Txn!$B2628="",0,Txn!$O2628)</f>
        <v>0</v>
      </c>
      <c r="J5243" s="40">
        <f>IF(Txn!$B2628="",0,Txn!$P2628)</f>
        <v>0</v>
      </c>
      <c r="K5243" s="41">
        <f>IF($A5243="","",IFERROR(VALUE(MID($A5243,6,2)),""))</f>
        <v>0</v>
      </c>
      <c r="L5243" s="39">
        <f>IF(Txn!$K2628="","",Txn!$K2628)</f>
        <v>0</v>
      </c>
      <c r="N5243" s="42">
        <f>IF($D5243="",0,COUNTIF(BankAccts,$D5243))</f>
        <v>0</v>
      </c>
    </row>
    <row r="5244" spans="1:14">
      <c r="A5244" s="38">
        <f>IF(Txn!$B2628="","",Txn!$B2628)</f>
        <v>0</v>
      </c>
      <c r="B5244" s="38">
        <f>IF(Txn!$B2628="","",Txn!$C2628)</f>
        <v>0</v>
      </c>
      <c r="C5244" s="39">
        <f>IF(Txn!$B2628="","","تراکنش بانکی")</f>
        <v>0</v>
      </c>
      <c r="D5244" s="38">
        <f>IF(Txn!$B2628="","",IF(IF(Txn!$U2628="TRF",Txn!$Y2628,Txn!$Z2628)="","",IF(Txn!$U2628="TRF",Txn!$Y2628,Txn!$Z2628)))</f>
        <v>0</v>
      </c>
      <c r="E5244" s="39">
        <f>IF($D5244="","",IFERROR(VLOOKUP($D5244,AcctTbl,2,0),""))</f>
        <v>0</v>
      </c>
      <c r="F5244" s="39">
        <f>IF($D5244="","",IFERROR(VLOOKUP($D5244,AcctTbl,3,0),""))</f>
        <v>0</v>
      </c>
      <c r="G5244" s="39">
        <f>IF(Txn!$B2628="","",Txn!$D2628)</f>
        <v>0</v>
      </c>
      <c r="H5244" s="38">
        <f>IF(Txn!$B2628="","",Txn!$E2628)</f>
        <v>0</v>
      </c>
      <c r="I5244" s="40">
        <f>IF(Txn!$B2628="",0,Txn!$Q2628)</f>
        <v>0</v>
      </c>
      <c r="J5244" s="40">
        <f>IF(Txn!$B2628="",0,Txn!$R2628)</f>
        <v>0</v>
      </c>
      <c r="K5244" s="41">
        <f>IF($A5244="","",IFERROR(VALUE(MID($A5244,6,2)),""))</f>
        <v>0</v>
      </c>
      <c r="L5244" s="39">
        <f>IF(Txn!$K2628="","","طرف مقابل — "&amp;Txn!$K2628)</f>
        <v>0</v>
      </c>
      <c r="N5244" s="42">
        <f>IF($D5244="",0,COUNTIF(BankAccts,$D5244))</f>
        <v>0</v>
      </c>
    </row>
    <row r="5245" spans="1:14">
      <c r="A5245" s="38">
        <f>IF(Txn!$B2629="","",Txn!$B2629)</f>
        <v>0</v>
      </c>
      <c r="B5245" s="38">
        <f>IF(Txn!$B2629="","",Txn!$C2629)</f>
        <v>0</v>
      </c>
      <c r="C5245" s="39">
        <f>IF(Txn!$B2629="","","تراکنش بانکی")</f>
        <v>0</v>
      </c>
      <c r="D5245" s="38">
        <f>IF(Txn!$B2629="","",IF(Txn!$X2629="","",Txn!$X2629))</f>
        <v>0</v>
      </c>
      <c r="E5245" s="39">
        <f>IF($D5245="","",IFERROR(VLOOKUP($D5245,AcctTbl,2,0),""))</f>
        <v>0</v>
      </c>
      <c r="F5245" s="39">
        <f>IF($D5245="","",IFERROR(VLOOKUP($D5245,AcctTbl,3,0),""))</f>
        <v>0</v>
      </c>
      <c r="G5245" s="39">
        <f>IF(Txn!$B2629="","",Txn!$D2629)</f>
        <v>0</v>
      </c>
      <c r="H5245" s="38">
        <f>IF(Txn!$B2629="","",Txn!$E2629)</f>
        <v>0</v>
      </c>
      <c r="I5245" s="40">
        <f>IF(Txn!$B2629="",0,Txn!$O2629)</f>
        <v>0</v>
      </c>
      <c r="J5245" s="40">
        <f>IF(Txn!$B2629="",0,Txn!$P2629)</f>
        <v>0</v>
      </c>
      <c r="K5245" s="41">
        <f>IF($A5245="","",IFERROR(VALUE(MID($A5245,6,2)),""))</f>
        <v>0</v>
      </c>
      <c r="L5245" s="39">
        <f>IF(Txn!$K2629="","",Txn!$K2629)</f>
        <v>0</v>
      </c>
      <c r="N5245" s="42">
        <f>IF($D5245="",0,COUNTIF(BankAccts,$D5245))</f>
        <v>0</v>
      </c>
    </row>
    <row r="5246" spans="1:14">
      <c r="A5246" s="38">
        <f>IF(Txn!$B2629="","",Txn!$B2629)</f>
        <v>0</v>
      </c>
      <c r="B5246" s="38">
        <f>IF(Txn!$B2629="","",Txn!$C2629)</f>
        <v>0</v>
      </c>
      <c r="C5246" s="39">
        <f>IF(Txn!$B2629="","","تراکنش بانکی")</f>
        <v>0</v>
      </c>
      <c r="D5246" s="38">
        <f>IF(Txn!$B2629="","",IF(IF(Txn!$U2629="TRF",Txn!$Y2629,Txn!$Z2629)="","",IF(Txn!$U2629="TRF",Txn!$Y2629,Txn!$Z2629)))</f>
        <v>0</v>
      </c>
      <c r="E5246" s="39">
        <f>IF($D5246="","",IFERROR(VLOOKUP($D5246,AcctTbl,2,0),""))</f>
        <v>0</v>
      </c>
      <c r="F5246" s="39">
        <f>IF($D5246="","",IFERROR(VLOOKUP($D5246,AcctTbl,3,0),""))</f>
        <v>0</v>
      </c>
      <c r="G5246" s="39">
        <f>IF(Txn!$B2629="","",Txn!$D2629)</f>
        <v>0</v>
      </c>
      <c r="H5246" s="38">
        <f>IF(Txn!$B2629="","",Txn!$E2629)</f>
        <v>0</v>
      </c>
      <c r="I5246" s="40">
        <f>IF(Txn!$B2629="",0,Txn!$Q2629)</f>
        <v>0</v>
      </c>
      <c r="J5246" s="40">
        <f>IF(Txn!$B2629="",0,Txn!$R2629)</f>
        <v>0</v>
      </c>
      <c r="K5246" s="41">
        <f>IF($A5246="","",IFERROR(VALUE(MID($A5246,6,2)),""))</f>
        <v>0</v>
      </c>
      <c r="L5246" s="39">
        <f>IF(Txn!$K2629="","","طرف مقابل — "&amp;Txn!$K2629)</f>
        <v>0</v>
      </c>
      <c r="N5246" s="42">
        <f>IF($D5246="",0,COUNTIF(BankAccts,$D5246))</f>
        <v>0</v>
      </c>
    </row>
    <row r="5247" spans="1:14">
      <c r="A5247" s="38">
        <f>IF(Txn!$B2630="","",Txn!$B2630)</f>
        <v>0</v>
      </c>
      <c r="B5247" s="38">
        <f>IF(Txn!$B2630="","",Txn!$C2630)</f>
        <v>0</v>
      </c>
      <c r="C5247" s="39">
        <f>IF(Txn!$B2630="","","تراکنش بانکی")</f>
        <v>0</v>
      </c>
      <c r="D5247" s="38">
        <f>IF(Txn!$B2630="","",IF(Txn!$X2630="","",Txn!$X2630))</f>
        <v>0</v>
      </c>
      <c r="E5247" s="39">
        <f>IF($D5247="","",IFERROR(VLOOKUP($D5247,AcctTbl,2,0),""))</f>
        <v>0</v>
      </c>
      <c r="F5247" s="39">
        <f>IF($D5247="","",IFERROR(VLOOKUP($D5247,AcctTbl,3,0),""))</f>
        <v>0</v>
      </c>
      <c r="G5247" s="39">
        <f>IF(Txn!$B2630="","",Txn!$D2630)</f>
        <v>0</v>
      </c>
      <c r="H5247" s="38">
        <f>IF(Txn!$B2630="","",Txn!$E2630)</f>
        <v>0</v>
      </c>
      <c r="I5247" s="40">
        <f>IF(Txn!$B2630="",0,Txn!$O2630)</f>
        <v>0</v>
      </c>
      <c r="J5247" s="40">
        <f>IF(Txn!$B2630="",0,Txn!$P2630)</f>
        <v>0</v>
      </c>
      <c r="K5247" s="41">
        <f>IF($A5247="","",IFERROR(VALUE(MID($A5247,6,2)),""))</f>
        <v>0</v>
      </c>
      <c r="L5247" s="39">
        <f>IF(Txn!$K2630="","",Txn!$K2630)</f>
        <v>0</v>
      </c>
      <c r="N5247" s="42">
        <f>IF($D5247="",0,COUNTIF(BankAccts,$D5247))</f>
        <v>0</v>
      </c>
    </row>
    <row r="5248" spans="1:14">
      <c r="A5248" s="38">
        <f>IF(Txn!$B2630="","",Txn!$B2630)</f>
        <v>0</v>
      </c>
      <c r="B5248" s="38">
        <f>IF(Txn!$B2630="","",Txn!$C2630)</f>
        <v>0</v>
      </c>
      <c r="C5248" s="39">
        <f>IF(Txn!$B2630="","","تراکنش بانکی")</f>
        <v>0</v>
      </c>
      <c r="D5248" s="38">
        <f>IF(Txn!$B2630="","",IF(IF(Txn!$U2630="TRF",Txn!$Y2630,Txn!$Z2630)="","",IF(Txn!$U2630="TRF",Txn!$Y2630,Txn!$Z2630)))</f>
        <v>0</v>
      </c>
      <c r="E5248" s="39">
        <f>IF($D5248="","",IFERROR(VLOOKUP($D5248,AcctTbl,2,0),""))</f>
        <v>0</v>
      </c>
      <c r="F5248" s="39">
        <f>IF($D5248="","",IFERROR(VLOOKUP($D5248,AcctTbl,3,0),""))</f>
        <v>0</v>
      </c>
      <c r="G5248" s="39">
        <f>IF(Txn!$B2630="","",Txn!$D2630)</f>
        <v>0</v>
      </c>
      <c r="H5248" s="38">
        <f>IF(Txn!$B2630="","",Txn!$E2630)</f>
        <v>0</v>
      </c>
      <c r="I5248" s="40">
        <f>IF(Txn!$B2630="",0,Txn!$Q2630)</f>
        <v>0</v>
      </c>
      <c r="J5248" s="40">
        <f>IF(Txn!$B2630="",0,Txn!$R2630)</f>
        <v>0</v>
      </c>
      <c r="K5248" s="41">
        <f>IF($A5248="","",IFERROR(VALUE(MID($A5248,6,2)),""))</f>
        <v>0</v>
      </c>
      <c r="L5248" s="39">
        <f>IF(Txn!$K2630="","","طرف مقابل — "&amp;Txn!$K2630)</f>
        <v>0</v>
      </c>
      <c r="N5248" s="42">
        <f>IF($D5248="",0,COUNTIF(BankAccts,$D5248))</f>
        <v>0</v>
      </c>
    </row>
    <row r="5249" spans="1:14">
      <c r="A5249" s="38">
        <f>IF(Txn!$B2631="","",Txn!$B2631)</f>
        <v>0</v>
      </c>
      <c r="B5249" s="38">
        <f>IF(Txn!$B2631="","",Txn!$C2631)</f>
        <v>0</v>
      </c>
      <c r="C5249" s="39">
        <f>IF(Txn!$B2631="","","تراکنش بانکی")</f>
        <v>0</v>
      </c>
      <c r="D5249" s="38">
        <f>IF(Txn!$B2631="","",IF(Txn!$X2631="","",Txn!$X2631))</f>
        <v>0</v>
      </c>
      <c r="E5249" s="39">
        <f>IF($D5249="","",IFERROR(VLOOKUP($D5249,AcctTbl,2,0),""))</f>
        <v>0</v>
      </c>
      <c r="F5249" s="39">
        <f>IF($D5249="","",IFERROR(VLOOKUP($D5249,AcctTbl,3,0),""))</f>
        <v>0</v>
      </c>
      <c r="G5249" s="39">
        <f>IF(Txn!$B2631="","",Txn!$D2631)</f>
        <v>0</v>
      </c>
      <c r="H5249" s="38">
        <f>IF(Txn!$B2631="","",Txn!$E2631)</f>
        <v>0</v>
      </c>
      <c r="I5249" s="40">
        <f>IF(Txn!$B2631="",0,Txn!$O2631)</f>
        <v>0</v>
      </c>
      <c r="J5249" s="40">
        <f>IF(Txn!$B2631="",0,Txn!$P2631)</f>
        <v>0</v>
      </c>
      <c r="K5249" s="41">
        <f>IF($A5249="","",IFERROR(VALUE(MID($A5249,6,2)),""))</f>
        <v>0</v>
      </c>
      <c r="L5249" s="39">
        <f>IF(Txn!$K2631="","",Txn!$K2631)</f>
        <v>0</v>
      </c>
      <c r="N5249" s="42">
        <f>IF($D5249="",0,COUNTIF(BankAccts,$D5249))</f>
        <v>0</v>
      </c>
    </row>
    <row r="5250" spans="1:14">
      <c r="A5250" s="38">
        <f>IF(Txn!$B2631="","",Txn!$B2631)</f>
        <v>0</v>
      </c>
      <c r="B5250" s="38">
        <f>IF(Txn!$B2631="","",Txn!$C2631)</f>
        <v>0</v>
      </c>
      <c r="C5250" s="39">
        <f>IF(Txn!$B2631="","","تراکنش بانکی")</f>
        <v>0</v>
      </c>
      <c r="D5250" s="38">
        <f>IF(Txn!$B2631="","",IF(IF(Txn!$U2631="TRF",Txn!$Y2631,Txn!$Z2631)="","",IF(Txn!$U2631="TRF",Txn!$Y2631,Txn!$Z2631)))</f>
        <v>0</v>
      </c>
      <c r="E5250" s="39">
        <f>IF($D5250="","",IFERROR(VLOOKUP($D5250,AcctTbl,2,0),""))</f>
        <v>0</v>
      </c>
      <c r="F5250" s="39">
        <f>IF($D5250="","",IFERROR(VLOOKUP($D5250,AcctTbl,3,0),""))</f>
        <v>0</v>
      </c>
      <c r="G5250" s="39">
        <f>IF(Txn!$B2631="","",Txn!$D2631)</f>
        <v>0</v>
      </c>
      <c r="H5250" s="38">
        <f>IF(Txn!$B2631="","",Txn!$E2631)</f>
        <v>0</v>
      </c>
      <c r="I5250" s="40">
        <f>IF(Txn!$B2631="",0,Txn!$Q2631)</f>
        <v>0</v>
      </c>
      <c r="J5250" s="40">
        <f>IF(Txn!$B2631="",0,Txn!$R2631)</f>
        <v>0</v>
      </c>
      <c r="K5250" s="41">
        <f>IF($A5250="","",IFERROR(VALUE(MID($A5250,6,2)),""))</f>
        <v>0</v>
      </c>
      <c r="L5250" s="39">
        <f>IF(Txn!$K2631="","","طرف مقابل — "&amp;Txn!$K2631)</f>
        <v>0</v>
      </c>
      <c r="N5250" s="42">
        <f>IF($D5250="",0,COUNTIF(BankAccts,$D5250))</f>
        <v>0</v>
      </c>
    </row>
    <row r="5251" spans="1:14">
      <c r="A5251" s="38">
        <f>IF(Txn!$B2632="","",Txn!$B2632)</f>
        <v>0</v>
      </c>
      <c r="B5251" s="38">
        <f>IF(Txn!$B2632="","",Txn!$C2632)</f>
        <v>0</v>
      </c>
      <c r="C5251" s="39">
        <f>IF(Txn!$B2632="","","تراکنش بانکی")</f>
        <v>0</v>
      </c>
      <c r="D5251" s="38">
        <f>IF(Txn!$B2632="","",IF(Txn!$X2632="","",Txn!$X2632))</f>
        <v>0</v>
      </c>
      <c r="E5251" s="39">
        <f>IF($D5251="","",IFERROR(VLOOKUP($D5251,AcctTbl,2,0),""))</f>
        <v>0</v>
      </c>
      <c r="F5251" s="39">
        <f>IF($D5251="","",IFERROR(VLOOKUP($D5251,AcctTbl,3,0),""))</f>
        <v>0</v>
      </c>
      <c r="G5251" s="39">
        <f>IF(Txn!$B2632="","",Txn!$D2632)</f>
        <v>0</v>
      </c>
      <c r="H5251" s="38">
        <f>IF(Txn!$B2632="","",Txn!$E2632)</f>
        <v>0</v>
      </c>
      <c r="I5251" s="40">
        <f>IF(Txn!$B2632="",0,Txn!$O2632)</f>
        <v>0</v>
      </c>
      <c r="J5251" s="40">
        <f>IF(Txn!$B2632="",0,Txn!$P2632)</f>
        <v>0</v>
      </c>
      <c r="K5251" s="41">
        <f>IF($A5251="","",IFERROR(VALUE(MID($A5251,6,2)),""))</f>
        <v>0</v>
      </c>
      <c r="L5251" s="39">
        <f>IF(Txn!$K2632="","",Txn!$K2632)</f>
        <v>0</v>
      </c>
      <c r="N5251" s="42">
        <f>IF($D5251="",0,COUNTIF(BankAccts,$D5251))</f>
        <v>0</v>
      </c>
    </row>
    <row r="5252" spans="1:14">
      <c r="A5252" s="38">
        <f>IF(Txn!$B2632="","",Txn!$B2632)</f>
        <v>0</v>
      </c>
      <c r="B5252" s="38">
        <f>IF(Txn!$B2632="","",Txn!$C2632)</f>
        <v>0</v>
      </c>
      <c r="C5252" s="39">
        <f>IF(Txn!$B2632="","","تراکنش بانکی")</f>
        <v>0</v>
      </c>
      <c r="D5252" s="38">
        <f>IF(Txn!$B2632="","",IF(IF(Txn!$U2632="TRF",Txn!$Y2632,Txn!$Z2632)="","",IF(Txn!$U2632="TRF",Txn!$Y2632,Txn!$Z2632)))</f>
        <v>0</v>
      </c>
      <c r="E5252" s="39">
        <f>IF($D5252="","",IFERROR(VLOOKUP($D5252,AcctTbl,2,0),""))</f>
        <v>0</v>
      </c>
      <c r="F5252" s="39">
        <f>IF($D5252="","",IFERROR(VLOOKUP($D5252,AcctTbl,3,0),""))</f>
        <v>0</v>
      </c>
      <c r="G5252" s="39">
        <f>IF(Txn!$B2632="","",Txn!$D2632)</f>
        <v>0</v>
      </c>
      <c r="H5252" s="38">
        <f>IF(Txn!$B2632="","",Txn!$E2632)</f>
        <v>0</v>
      </c>
      <c r="I5252" s="40">
        <f>IF(Txn!$B2632="",0,Txn!$Q2632)</f>
        <v>0</v>
      </c>
      <c r="J5252" s="40">
        <f>IF(Txn!$B2632="",0,Txn!$R2632)</f>
        <v>0</v>
      </c>
      <c r="K5252" s="41">
        <f>IF($A5252="","",IFERROR(VALUE(MID($A5252,6,2)),""))</f>
        <v>0</v>
      </c>
      <c r="L5252" s="39">
        <f>IF(Txn!$K2632="","","طرف مقابل — "&amp;Txn!$K2632)</f>
        <v>0</v>
      </c>
      <c r="N5252" s="42">
        <f>IF($D5252="",0,COUNTIF(BankAccts,$D5252))</f>
        <v>0</v>
      </c>
    </row>
    <row r="5253" spans="1:14">
      <c r="A5253" s="38">
        <f>IF(Txn!$B2633="","",Txn!$B2633)</f>
        <v>0</v>
      </c>
      <c r="B5253" s="38">
        <f>IF(Txn!$B2633="","",Txn!$C2633)</f>
        <v>0</v>
      </c>
      <c r="C5253" s="39">
        <f>IF(Txn!$B2633="","","تراکنش بانکی")</f>
        <v>0</v>
      </c>
      <c r="D5253" s="38">
        <f>IF(Txn!$B2633="","",IF(Txn!$X2633="","",Txn!$X2633))</f>
        <v>0</v>
      </c>
      <c r="E5253" s="39">
        <f>IF($D5253="","",IFERROR(VLOOKUP($D5253,AcctTbl,2,0),""))</f>
        <v>0</v>
      </c>
      <c r="F5253" s="39">
        <f>IF($D5253="","",IFERROR(VLOOKUP($D5253,AcctTbl,3,0),""))</f>
        <v>0</v>
      </c>
      <c r="G5253" s="39">
        <f>IF(Txn!$B2633="","",Txn!$D2633)</f>
        <v>0</v>
      </c>
      <c r="H5253" s="38">
        <f>IF(Txn!$B2633="","",Txn!$E2633)</f>
        <v>0</v>
      </c>
      <c r="I5253" s="40">
        <f>IF(Txn!$B2633="",0,Txn!$O2633)</f>
        <v>0</v>
      </c>
      <c r="J5253" s="40">
        <f>IF(Txn!$B2633="",0,Txn!$P2633)</f>
        <v>0</v>
      </c>
      <c r="K5253" s="41">
        <f>IF($A5253="","",IFERROR(VALUE(MID($A5253,6,2)),""))</f>
        <v>0</v>
      </c>
      <c r="L5253" s="39">
        <f>IF(Txn!$K2633="","",Txn!$K2633)</f>
        <v>0</v>
      </c>
      <c r="N5253" s="42">
        <f>IF($D5253="",0,COUNTIF(BankAccts,$D5253))</f>
        <v>0</v>
      </c>
    </row>
    <row r="5254" spans="1:14">
      <c r="A5254" s="38">
        <f>IF(Txn!$B2633="","",Txn!$B2633)</f>
        <v>0</v>
      </c>
      <c r="B5254" s="38">
        <f>IF(Txn!$B2633="","",Txn!$C2633)</f>
        <v>0</v>
      </c>
      <c r="C5254" s="39">
        <f>IF(Txn!$B2633="","","تراکنش بانکی")</f>
        <v>0</v>
      </c>
      <c r="D5254" s="38">
        <f>IF(Txn!$B2633="","",IF(IF(Txn!$U2633="TRF",Txn!$Y2633,Txn!$Z2633)="","",IF(Txn!$U2633="TRF",Txn!$Y2633,Txn!$Z2633)))</f>
        <v>0</v>
      </c>
      <c r="E5254" s="39">
        <f>IF($D5254="","",IFERROR(VLOOKUP($D5254,AcctTbl,2,0),""))</f>
        <v>0</v>
      </c>
      <c r="F5254" s="39">
        <f>IF($D5254="","",IFERROR(VLOOKUP($D5254,AcctTbl,3,0),""))</f>
        <v>0</v>
      </c>
      <c r="G5254" s="39">
        <f>IF(Txn!$B2633="","",Txn!$D2633)</f>
        <v>0</v>
      </c>
      <c r="H5254" s="38">
        <f>IF(Txn!$B2633="","",Txn!$E2633)</f>
        <v>0</v>
      </c>
      <c r="I5254" s="40">
        <f>IF(Txn!$B2633="",0,Txn!$Q2633)</f>
        <v>0</v>
      </c>
      <c r="J5254" s="40">
        <f>IF(Txn!$B2633="",0,Txn!$R2633)</f>
        <v>0</v>
      </c>
      <c r="K5254" s="41">
        <f>IF($A5254="","",IFERROR(VALUE(MID($A5254,6,2)),""))</f>
        <v>0</v>
      </c>
      <c r="L5254" s="39">
        <f>IF(Txn!$K2633="","","طرف مقابل — "&amp;Txn!$K2633)</f>
        <v>0</v>
      </c>
      <c r="N5254" s="42">
        <f>IF($D5254="",0,COUNTIF(BankAccts,$D5254))</f>
        <v>0</v>
      </c>
    </row>
    <row r="5255" spans="1:14">
      <c r="A5255" s="38">
        <f>IF(Txn!$B2634="","",Txn!$B2634)</f>
        <v>0</v>
      </c>
      <c r="B5255" s="38">
        <f>IF(Txn!$B2634="","",Txn!$C2634)</f>
        <v>0</v>
      </c>
      <c r="C5255" s="39">
        <f>IF(Txn!$B2634="","","تراکنش بانکی")</f>
        <v>0</v>
      </c>
      <c r="D5255" s="38">
        <f>IF(Txn!$B2634="","",IF(Txn!$X2634="","",Txn!$X2634))</f>
        <v>0</v>
      </c>
      <c r="E5255" s="39">
        <f>IF($D5255="","",IFERROR(VLOOKUP($D5255,AcctTbl,2,0),""))</f>
        <v>0</v>
      </c>
      <c r="F5255" s="39">
        <f>IF($D5255="","",IFERROR(VLOOKUP($D5255,AcctTbl,3,0),""))</f>
        <v>0</v>
      </c>
      <c r="G5255" s="39">
        <f>IF(Txn!$B2634="","",Txn!$D2634)</f>
        <v>0</v>
      </c>
      <c r="H5255" s="38">
        <f>IF(Txn!$B2634="","",Txn!$E2634)</f>
        <v>0</v>
      </c>
      <c r="I5255" s="40">
        <f>IF(Txn!$B2634="",0,Txn!$O2634)</f>
        <v>0</v>
      </c>
      <c r="J5255" s="40">
        <f>IF(Txn!$B2634="",0,Txn!$P2634)</f>
        <v>0</v>
      </c>
      <c r="K5255" s="41">
        <f>IF($A5255="","",IFERROR(VALUE(MID($A5255,6,2)),""))</f>
        <v>0</v>
      </c>
      <c r="L5255" s="39">
        <f>IF(Txn!$K2634="","",Txn!$K2634)</f>
        <v>0</v>
      </c>
      <c r="N5255" s="42">
        <f>IF($D5255="",0,COUNTIF(BankAccts,$D5255))</f>
        <v>0</v>
      </c>
    </row>
    <row r="5256" spans="1:14">
      <c r="A5256" s="38">
        <f>IF(Txn!$B2634="","",Txn!$B2634)</f>
        <v>0</v>
      </c>
      <c r="B5256" s="38">
        <f>IF(Txn!$B2634="","",Txn!$C2634)</f>
        <v>0</v>
      </c>
      <c r="C5256" s="39">
        <f>IF(Txn!$B2634="","","تراکنش بانکی")</f>
        <v>0</v>
      </c>
      <c r="D5256" s="38">
        <f>IF(Txn!$B2634="","",IF(IF(Txn!$U2634="TRF",Txn!$Y2634,Txn!$Z2634)="","",IF(Txn!$U2634="TRF",Txn!$Y2634,Txn!$Z2634)))</f>
        <v>0</v>
      </c>
      <c r="E5256" s="39">
        <f>IF($D5256="","",IFERROR(VLOOKUP($D5256,AcctTbl,2,0),""))</f>
        <v>0</v>
      </c>
      <c r="F5256" s="39">
        <f>IF($D5256="","",IFERROR(VLOOKUP($D5256,AcctTbl,3,0),""))</f>
        <v>0</v>
      </c>
      <c r="G5256" s="39">
        <f>IF(Txn!$B2634="","",Txn!$D2634)</f>
        <v>0</v>
      </c>
      <c r="H5256" s="38">
        <f>IF(Txn!$B2634="","",Txn!$E2634)</f>
        <v>0</v>
      </c>
      <c r="I5256" s="40">
        <f>IF(Txn!$B2634="",0,Txn!$Q2634)</f>
        <v>0</v>
      </c>
      <c r="J5256" s="40">
        <f>IF(Txn!$B2634="",0,Txn!$R2634)</f>
        <v>0</v>
      </c>
      <c r="K5256" s="41">
        <f>IF($A5256="","",IFERROR(VALUE(MID($A5256,6,2)),""))</f>
        <v>0</v>
      </c>
      <c r="L5256" s="39">
        <f>IF(Txn!$K2634="","","طرف مقابل — "&amp;Txn!$K2634)</f>
        <v>0</v>
      </c>
      <c r="N5256" s="42">
        <f>IF($D5256="",0,COUNTIF(BankAccts,$D5256))</f>
        <v>0</v>
      </c>
    </row>
    <row r="5257" spans="1:14">
      <c r="A5257" s="38">
        <f>IF(Txn!$B2635="","",Txn!$B2635)</f>
        <v>0</v>
      </c>
      <c r="B5257" s="38">
        <f>IF(Txn!$B2635="","",Txn!$C2635)</f>
        <v>0</v>
      </c>
      <c r="C5257" s="39">
        <f>IF(Txn!$B2635="","","تراکنش بانکی")</f>
        <v>0</v>
      </c>
      <c r="D5257" s="38">
        <f>IF(Txn!$B2635="","",IF(Txn!$X2635="","",Txn!$X2635))</f>
        <v>0</v>
      </c>
      <c r="E5257" s="39">
        <f>IF($D5257="","",IFERROR(VLOOKUP($D5257,AcctTbl,2,0),""))</f>
        <v>0</v>
      </c>
      <c r="F5257" s="39">
        <f>IF($D5257="","",IFERROR(VLOOKUP($D5257,AcctTbl,3,0),""))</f>
        <v>0</v>
      </c>
      <c r="G5257" s="39">
        <f>IF(Txn!$B2635="","",Txn!$D2635)</f>
        <v>0</v>
      </c>
      <c r="H5257" s="38">
        <f>IF(Txn!$B2635="","",Txn!$E2635)</f>
        <v>0</v>
      </c>
      <c r="I5257" s="40">
        <f>IF(Txn!$B2635="",0,Txn!$O2635)</f>
        <v>0</v>
      </c>
      <c r="J5257" s="40">
        <f>IF(Txn!$B2635="",0,Txn!$P2635)</f>
        <v>0</v>
      </c>
      <c r="K5257" s="41">
        <f>IF($A5257="","",IFERROR(VALUE(MID($A5257,6,2)),""))</f>
        <v>0</v>
      </c>
      <c r="L5257" s="39">
        <f>IF(Txn!$K2635="","",Txn!$K2635)</f>
        <v>0</v>
      </c>
      <c r="N5257" s="42">
        <f>IF($D5257="",0,COUNTIF(BankAccts,$D5257))</f>
        <v>0</v>
      </c>
    </row>
    <row r="5258" spans="1:14">
      <c r="A5258" s="38">
        <f>IF(Txn!$B2635="","",Txn!$B2635)</f>
        <v>0</v>
      </c>
      <c r="B5258" s="38">
        <f>IF(Txn!$B2635="","",Txn!$C2635)</f>
        <v>0</v>
      </c>
      <c r="C5258" s="39">
        <f>IF(Txn!$B2635="","","تراکنش بانکی")</f>
        <v>0</v>
      </c>
      <c r="D5258" s="38">
        <f>IF(Txn!$B2635="","",IF(IF(Txn!$U2635="TRF",Txn!$Y2635,Txn!$Z2635)="","",IF(Txn!$U2635="TRF",Txn!$Y2635,Txn!$Z2635)))</f>
        <v>0</v>
      </c>
      <c r="E5258" s="39">
        <f>IF($D5258="","",IFERROR(VLOOKUP($D5258,AcctTbl,2,0),""))</f>
        <v>0</v>
      </c>
      <c r="F5258" s="39">
        <f>IF($D5258="","",IFERROR(VLOOKUP($D5258,AcctTbl,3,0),""))</f>
        <v>0</v>
      </c>
      <c r="G5258" s="39">
        <f>IF(Txn!$B2635="","",Txn!$D2635)</f>
        <v>0</v>
      </c>
      <c r="H5258" s="38">
        <f>IF(Txn!$B2635="","",Txn!$E2635)</f>
        <v>0</v>
      </c>
      <c r="I5258" s="40">
        <f>IF(Txn!$B2635="",0,Txn!$Q2635)</f>
        <v>0</v>
      </c>
      <c r="J5258" s="40">
        <f>IF(Txn!$B2635="",0,Txn!$R2635)</f>
        <v>0</v>
      </c>
      <c r="K5258" s="41">
        <f>IF($A5258="","",IFERROR(VALUE(MID($A5258,6,2)),""))</f>
        <v>0</v>
      </c>
      <c r="L5258" s="39">
        <f>IF(Txn!$K2635="","","طرف مقابل — "&amp;Txn!$K2635)</f>
        <v>0</v>
      </c>
      <c r="N5258" s="42">
        <f>IF($D5258="",0,COUNTIF(BankAccts,$D5258))</f>
        <v>0</v>
      </c>
    </row>
    <row r="5259" spans="1:14">
      <c r="A5259" s="38">
        <f>IF(Txn!$B2636="","",Txn!$B2636)</f>
        <v>0</v>
      </c>
      <c r="B5259" s="38">
        <f>IF(Txn!$B2636="","",Txn!$C2636)</f>
        <v>0</v>
      </c>
      <c r="C5259" s="39">
        <f>IF(Txn!$B2636="","","تراکنش بانکی")</f>
        <v>0</v>
      </c>
      <c r="D5259" s="38">
        <f>IF(Txn!$B2636="","",IF(Txn!$X2636="","",Txn!$X2636))</f>
        <v>0</v>
      </c>
      <c r="E5259" s="39">
        <f>IF($D5259="","",IFERROR(VLOOKUP($D5259,AcctTbl,2,0),""))</f>
        <v>0</v>
      </c>
      <c r="F5259" s="39">
        <f>IF($D5259="","",IFERROR(VLOOKUP($D5259,AcctTbl,3,0),""))</f>
        <v>0</v>
      </c>
      <c r="G5259" s="39">
        <f>IF(Txn!$B2636="","",Txn!$D2636)</f>
        <v>0</v>
      </c>
      <c r="H5259" s="38">
        <f>IF(Txn!$B2636="","",Txn!$E2636)</f>
        <v>0</v>
      </c>
      <c r="I5259" s="40">
        <f>IF(Txn!$B2636="",0,Txn!$O2636)</f>
        <v>0</v>
      </c>
      <c r="J5259" s="40">
        <f>IF(Txn!$B2636="",0,Txn!$P2636)</f>
        <v>0</v>
      </c>
      <c r="K5259" s="41">
        <f>IF($A5259="","",IFERROR(VALUE(MID($A5259,6,2)),""))</f>
        <v>0</v>
      </c>
      <c r="L5259" s="39">
        <f>IF(Txn!$K2636="","",Txn!$K2636)</f>
        <v>0</v>
      </c>
      <c r="N5259" s="42">
        <f>IF($D5259="",0,COUNTIF(BankAccts,$D5259))</f>
        <v>0</v>
      </c>
    </row>
    <row r="5260" spans="1:14">
      <c r="A5260" s="38">
        <f>IF(Txn!$B2636="","",Txn!$B2636)</f>
        <v>0</v>
      </c>
      <c r="B5260" s="38">
        <f>IF(Txn!$B2636="","",Txn!$C2636)</f>
        <v>0</v>
      </c>
      <c r="C5260" s="39">
        <f>IF(Txn!$B2636="","","تراکنش بانکی")</f>
        <v>0</v>
      </c>
      <c r="D5260" s="38">
        <f>IF(Txn!$B2636="","",IF(IF(Txn!$U2636="TRF",Txn!$Y2636,Txn!$Z2636)="","",IF(Txn!$U2636="TRF",Txn!$Y2636,Txn!$Z2636)))</f>
        <v>0</v>
      </c>
      <c r="E5260" s="39">
        <f>IF($D5260="","",IFERROR(VLOOKUP($D5260,AcctTbl,2,0),""))</f>
        <v>0</v>
      </c>
      <c r="F5260" s="39">
        <f>IF($D5260="","",IFERROR(VLOOKUP($D5260,AcctTbl,3,0),""))</f>
        <v>0</v>
      </c>
      <c r="G5260" s="39">
        <f>IF(Txn!$B2636="","",Txn!$D2636)</f>
        <v>0</v>
      </c>
      <c r="H5260" s="38">
        <f>IF(Txn!$B2636="","",Txn!$E2636)</f>
        <v>0</v>
      </c>
      <c r="I5260" s="40">
        <f>IF(Txn!$B2636="",0,Txn!$Q2636)</f>
        <v>0</v>
      </c>
      <c r="J5260" s="40">
        <f>IF(Txn!$B2636="",0,Txn!$R2636)</f>
        <v>0</v>
      </c>
      <c r="K5260" s="41">
        <f>IF($A5260="","",IFERROR(VALUE(MID($A5260,6,2)),""))</f>
        <v>0</v>
      </c>
      <c r="L5260" s="39">
        <f>IF(Txn!$K2636="","","طرف مقابل — "&amp;Txn!$K2636)</f>
        <v>0</v>
      </c>
      <c r="N5260" s="42">
        <f>IF($D5260="",0,COUNTIF(BankAccts,$D5260))</f>
        <v>0</v>
      </c>
    </row>
    <row r="5261" spans="1:14">
      <c r="A5261" s="38">
        <f>IF(Txn!$B2637="","",Txn!$B2637)</f>
        <v>0</v>
      </c>
      <c r="B5261" s="38">
        <f>IF(Txn!$B2637="","",Txn!$C2637)</f>
        <v>0</v>
      </c>
      <c r="C5261" s="39">
        <f>IF(Txn!$B2637="","","تراکنش بانکی")</f>
        <v>0</v>
      </c>
      <c r="D5261" s="38">
        <f>IF(Txn!$B2637="","",IF(Txn!$X2637="","",Txn!$X2637))</f>
        <v>0</v>
      </c>
      <c r="E5261" s="39">
        <f>IF($D5261="","",IFERROR(VLOOKUP($D5261,AcctTbl,2,0),""))</f>
        <v>0</v>
      </c>
      <c r="F5261" s="39">
        <f>IF($D5261="","",IFERROR(VLOOKUP($D5261,AcctTbl,3,0),""))</f>
        <v>0</v>
      </c>
      <c r="G5261" s="39">
        <f>IF(Txn!$B2637="","",Txn!$D2637)</f>
        <v>0</v>
      </c>
      <c r="H5261" s="38">
        <f>IF(Txn!$B2637="","",Txn!$E2637)</f>
        <v>0</v>
      </c>
      <c r="I5261" s="40">
        <f>IF(Txn!$B2637="",0,Txn!$O2637)</f>
        <v>0</v>
      </c>
      <c r="J5261" s="40">
        <f>IF(Txn!$B2637="",0,Txn!$P2637)</f>
        <v>0</v>
      </c>
      <c r="K5261" s="41">
        <f>IF($A5261="","",IFERROR(VALUE(MID($A5261,6,2)),""))</f>
        <v>0</v>
      </c>
      <c r="L5261" s="39">
        <f>IF(Txn!$K2637="","",Txn!$K2637)</f>
        <v>0</v>
      </c>
      <c r="N5261" s="42">
        <f>IF($D5261="",0,COUNTIF(BankAccts,$D5261))</f>
        <v>0</v>
      </c>
    </row>
    <row r="5262" spans="1:14">
      <c r="A5262" s="38">
        <f>IF(Txn!$B2637="","",Txn!$B2637)</f>
        <v>0</v>
      </c>
      <c r="B5262" s="38">
        <f>IF(Txn!$B2637="","",Txn!$C2637)</f>
        <v>0</v>
      </c>
      <c r="C5262" s="39">
        <f>IF(Txn!$B2637="","","تراکنش بانکی")</f>
        <v>0</v>
      </c>
      <c r="D5262" s="38">
        <f>IF(Txn!$B2637="","",IF(IF(Txn!$U2637="TRF",Txn!$Y2637,Txn!$Z2637)="","",IF(Txn!$U2637="TRF",Txn!$Y2637,Txn!$Z2637)))</f>
        <v>0</v>
      </c>
      <c r="E5262" s="39">
        <f>IF($D5262="","",IFERROR(VLOOKUP($D5262,AcctTbl,2,0),""))</f>
        <v>0</v>
      </c>
      <c r="F5262" s="39">
        <f>IF($D5262="","",IFERROR(VLOOKUP($D5262,AcctTbl,3,0),""))</f>
        <v>0</v>
      </c>
      <c r="G5262" s="39">
        <f>IF(Txn!$B2637="","",Txn!$D2637)</f>
        <v>0</v>
      </c>
      <c r="H5262" s="38">
        <f>IF(Txn!$B2637="","",Txn!$E2637)</f>
        <v>0</v>
      </c>
      <c r="I5262" s="40">
        <f>IF(Txn!$B2637="",0,Txn!$Q2637)</f>
        <v>0</v>
      </c>
      <c r="J5262" s="40">
        <f>IF(Txn!$B2637="",0,Txn!$R2637)</f>
        <v>0</v>
      </c>
      <c r="K5262" s="41">
        <f>IF($A5262="","",IFERROR(VALUE(MID($A5262,6,2)),""))</f>
        <v>0</v>
      </c>
      <c r="L5262" s="39">
        <f>IF(Txn!$K2637="","","طرف مقابل — "&amp;Txn!$K2637)</f>
        <v>0</v>
      </c>
      <c r="N5262" s="42">
        <f>IF($D5262="",0,COUNTIF(BankAccts,$D5262))</f>
        <v>0</v>
      </c>
    </row>
    <row r="5263" spans="1:14">
      <c r="A5263" s="38">
        <f>IF(Txn!$B2638="","",Txn!$B2638)</f>
        <v>0</v>
      </c>
      <c r="B5263" s="38">
        <f>IF(Txn!$B2638="","",Txn!$C2638)</f>
        <v>0</v>
      </c>
      <c r="C5263" s="39">
        <f>IF(Txn!$B2638="","","تراکنش بانکی")</f>
        <v>0</v>
      </c>
      <c r="D5263" s="38">
        <f>IF(Txn!$B2638="","",IF(Txn!$X2638="","",Txn!$X2638))</f>
        <v>0</v>
      </c>
      <c r="E5263" s="39">
        <f>IF($D5263="","",IFERROR(VLOOKUP($D5263,AcctTbl,2,0),""))</f>
        <v>0</v>
      </c>
      <c r="F5263" s="39">
        <f>IF($D5263="","",IFERROR(VLOOKUP($D5263,AcctTbl,3,0),""))</f>
        <v>0</v>
      </c>
      <c r="G5263" s="39">
        <f>IF(Txn!$B2638="","",Txn!$D2638)</f>
        <v>0</v>
      </c>
      <c r="H5263" s="38">
        <f>IF(Txn!$B2638="","",Txn!$E2638)</f>
        <v>0</v>
      </c>
      <c r="I5263" s="40">
        <f>IF(Txn!$B2638="",0,Txn!$O2638)</f>
        <v>0</v>
      </c>
      <c r="J5263" s="40">
        <f>IF(Txn!$B2638="",0,Txn!$P2638)</f>
        <v>0</v>
      </c>
      <c r="K5263" s="41">
        <f>IF($A5263="","",IFERROR(VALUE(MID($A5263,6,2)),""))</f>
        <v>0</v>
      </c>
      <c r="L5263" s="39">
        <f>IF(Txn!$K2638="","",Txn!$K2638)</f>
        <v>0</v>
      </c>
      <c r="N5263" s="42">
        <f>IF($D5263="",0,COUNTIF(BankAccts,$D5263))</f>
        <v>0</v>
      </c>
    </row>
    <row r="5264" spans="1:14">
      <c r="A5264" s="38">
        <f>IF(Txn!$B2638="","",Txn!$B2638)</f>
        <v>0</v>
      </c>
      <c r="B5264" s="38">
        <f>IF(Txn!$B2638="","",Txn!$C2638)</f>
        <v>0</v>
      </c>
      <c r="C5264" s="39">
        <f>IF(Txn!$B2638="","","تراکنش بانکی")</f>
        <v>0</v>
      </c>
      <c r="D5264" s="38">
        <f>IF(Txn!$B2638="","",IF(IF(Txn!$U2638="TRF",Txn!$Y2638,Txn!$Z2638)="","",IF(Txn!$U2638="TRF",Txn!$Y2638,Txn!$Z2638)))</f>
        <v>0</v>
      </c>
      <c r="E5264" s="39">
        <f>IF($D5264="","",IFERROR(VLOOKUP($D5264,AcctTbl,2,0),""))</f>
        <v>0</v>
      </c>
      <c r="F5264" s="39">
        <f>IF($D5264="","",IFERROR(VLOOKUP($D5264,AcctTbl,3,0),""))</f>
        <v>0</v>
      </c>
      <c r="G5264" s="39">
        <f>IF(Txn!$B2638="","",Txn!$D2638)</f>
        <v>0</v>
      </c>
      <c r="H5264" s="38">
        <f>IF(Txn!$B2638="","",Txn!$E2638)</f>
        <v>0</v>
      </c>
      <c r="I5264" s="40">
        <f>IF(Txn!$B2638="",0,Txn!$Q2638)</f>
        <v>0</v>
      </c>
      <c r="J5264" s="40">
        <f>IF(Txn!$B2638="",0,Txn!$R2638)</f>
        <v>0</v>
      </c>
      <c r="K5264" s="41">
        <f>IF($A5264="","",IFERROR(VALUE(MID($A5264,6,2)),""))</f>
        <v>0</v>
      </c>
      <c r="L5264" s="39">
        <f>IF(Txn!$K2638="","","طرف مقابل — "&amp;Txn!$K2638)</f>
        <v>0</v>
      </c>
      <c r="N5264" s="42">
        <f>IF($D5264="",0,COUNTIF(BankAccts,$D5264))</f>
        <v>0</v>
      </c>
    </row>
    <row r="5265" spans="1:14">
      <c r="A5265" s="38">
        <f>IF(Txn!$B2639="","",Txn!$B2639)</f>
        <v>0</v>
      </c>
      <c r="B5265" s="38">
        <f>IF(Txn!$B2639="","",Txn!$C2639)</f>
        <v>0</v>
      </c>
      <c r="C5265" s="39">
        <f>IF(Txn!$B2639="","","تراکنش بانکی")</f>
        <v>0</v>
      </c>
      <c r="D5265" s="38">
        <f>IF(Txn!$B2639="","",IF(Txn!$X2639="","",Txn!$X2639))</f>
        <v>0</v>
      </c>
      <c r="E5265" s="39">
        <f>IF($D5265="","",IFERROR(VLOOKUP($D5265,AcctTbl,2,0),""))</f>
        <v>0</v>
      </c>
      <c r="F5265" s="39">
        <f>IF($D5265="","",IFERROR(VLOOKUP($D5265,AcctTbl,3,0),""))</f>
        <v>0</v>
      </c>
      <c r="G5265" s="39">
        <f>IF(Txn!$B2639="","",Txn!$D2639)</f>
        <v>0</v>
      </c>
      <c r="H5265" s="38">
        <f>IF(Txn!$B2639="","",Txn!$E2639)</f>
        <v>0</v>
      </c>
      <c r="I5265" s="40">
        <f>IF(Txn!$B2639="",0,Txn!$O2639)</f>
        <v>0</v>
      </c>
      <c r="J5265" s="40">
        <f>IF(Txn!$B2639="",0,Txn!$P2639)</f>
        <v>0</v>
      </c>
      <c r="K5265" s="41">
        <f>IF($A5265="","",IFERROR(VALUE(MID($A5265,6,2)),""))</f>
        <v>0</v>
      </c>
      <c r="L5265" s="39">
        <f>IF(Txn!$K2639="","",Txn!$K2639)</f>
        <v>0</v>
      </c>
      <c r="N5265" s="42">
        <f>IF($D5265="",0,COUNTIF(BankAccts,$D5265))</f>
        <v>0</v>
      </c>
    </row>
    <row r="5266" spans="1:14">
      <c r="A5266" s="38">
        <f>IF(Txn!$B2639="","",Txn!$B2639)</f>
        <v>0</v>
      </c>
      <c r="B5266" s="38">
        <f>IF(Txn!$B2639="","",Txn!$C2639)</f>
        <v>0</v>
      </c>
      <c r="C5266" s="39">
        <f>IF(Txn!$B2639="","","تراکنش بانکی")</f>
        <v>0</v>
      </c>
      <c r="D5266" s="38">
        <f>IF(Txn!$B2639="","",IF(IF(Txn!$U2639="TRF",Txn!$Y2639,Txn!$Z2639)="","",IF(Txn!$U2639="TRF",Txn!$Y2639,Txn!$Z2639)))</f>
        <v>0</v>
      </c>
      <c r="E5266" s="39">
        <f>IF($D5266="","",IFERROR(VLOOKUP($D5266,AcctTbl,2,0),""))</f>
        <v>0</v>
      </c>
      <c r="F5266" s="39">
        <f>IF($D5266="","",IFERROR(VLOOKUP($D5266,AcctTbl,3,0),""))</f>
        <v>0</v>
      </c>
      <c r="G5266" s="39">
        <f>IF(Txn!$B2639="","",Txn!$D2639)</f>
        <v>0</v>
      </c>
      <c r="H5266" s="38">
        <f>IF(Txn!$B2639="","",Txn!$E2639)</f>
        <v>0</v>
      </c>
      <c r="I5266" s="40">
        <f>IF(Txn!$B2639="",0,Txn!$Q2639)</f>
        <v>0</v>
      </c>
      <c r="J5266" s="40">
        <f>IF(Txn!$B2639="",0,Txn!$R2639)</f>
        <v>0</v>
      </c>
      <c r="K5266" s="41">
        <f>IF($A5266="","",IFERROR(VALUE(MID($A5266,6,2)),""))</f>
        <v>0</v>
      </c>
      <c r="L5266" s="39">
        <f>IF(Txn!$K2639="","","طرف مقابل — "&amp;Txn!$K2639)</f>
        <v>0</v>
      </c>
      <c r="N5266" s="42">
        <f>IF($D5266="",0,COUNTIF(BankAccts,$D5266))</f>
        <v>0</v>
      </c>
    </row>
    <row r="5267" spans="1:14">
      <c r="A5267" s="38">
        <f>IF(Txn!$B2640="","",Txn!$B2640)</f>
        <v>0</v>
      </c>
      <c r="B5267" s="38">
        <f>IF(Txn!$B2640="","",Txn!$C2640)</f>
        <v>0</v>
      </c>
      <c r="C5267" s="39">
        <f>IF(Txn!$B2640="","","تراکنش بانکی")</f>
        <v>0</v>
      </c>
      <c r="D5267" s="38">
        <f>IF(Txn!$B2640="","",IF(Txn!$X2640="","",Txn!$X2640))</f>
        <v>0</v>
      </c>
      <c r="E5267" s="39">
        <f>IF($D5267="","",IFERROR(VLOOKUP($D5267,AcctTbl,2,0),""))</f>
        <v>0</v>
      </c>
      <c r="F5267" s="39">
        <f>IF($D5267="","",IFERROR(VLOOKUP($D5267,AcctTbl,3,0),""))</f>
        <v>0</v>
      </c>
      <c r="G5267" s="39">
        <f>IF(Txn!$B2640="","",Txn!$D2640)</f>
        <v>0</v>
      </c>
      <c r="H5267" s="38">
        <f>IF(Txn!$B2640="","",Txn!$E2640)</f>
        <v>0</v>
      </c>
      <c r="I5267" s="40">
        <f>IF(Txn!$B2640="",0,Txn!$O2640)</f>
        <v>0</v>
      </c>
      <c r="J5267" s="40">
        <f>IF(Txn!$B2640="",0,Txn!$P2640)</f>
        <v>0</v>
      </c>
      <c r="K5267" s="41">
        <f>IF($A5267="","",IFERROR(VALUE(MID($A5267,6,2)),""))</f>
        <v>0</v>
      </c>
      <c r="L5267" s="39">
        <f>IF(Txn!$K2640="","",Txn!$K2640)</f>
        <v>0</v>
      </c>
      <c r="N5267" s="42">
        <f>IF($D5267="",0,COUNTIF(BankAccts,$D5267))</f>
        <v>0</v>
      </c>
    </row>
    <row r="5268" spans="1:14">
      <c r="A5268" s="38">
        <f>IF(Txn!$B2640="","",Txn!$B2640)</f>
        <v>0</v>
      </c>
      <c r="B5268" s="38">
        <f>IF(Txn!$B2640="","",Txn!$C2640)</f>
        <v>0</v>
      </c>
      <c r="C5268" s="39">
        <f>IF(Txn!$B2640="","","تراکنش بانکی")</f>
        <v>0</v>
      </c>
      <c r="D5268" s="38">
        <f>IF(Txn!$B2640="","",IF(IF(Txn!$U2640="TRF",Txn!$Y2640,Txn!$Z2640)="","",IF(Txn!$U2640="TRF",Txn!$Y2640,Txn!$Z2640)))</f>
        <v>0</v>
      </c>
      <c r="E5268" s="39">
        <f>IF($D5268="","",IFERROR(VLOOKUP($D5268,AcctTbl,2,0),""))</f>
        <v>0</v>
      </c>
      <c r="F5268" s="39">
        <f>IF($D5268="","",IFERROR(VLOOKUP($D5268,AcctTbl,3,0),""))</f>
        <v>0</v>
      </c>
      <c r="G5268" s="39">
        <f>IF(Txn!$B2640="","",Txn!$D2640)</f>
        <v>0</v>
      </c>
      <c r="H5268" s="38">
        <f>IF(Txn!$B2640="","",Txn!$E2640)</f>
        <v>0</v>
      </c>
      <c r="I5268" s="40">
        <f>IF(Txn!$B2640="",0,Txn!$Q2640)</f>
        <v>0</v>
      </c>
      <c r="J5268" s="40">
        <f>IF(Txn!$B2640="",0,Txn!$R2640)</f>
        <v>0</v>
      </c>
      <c r="K5268" s="41">
        <f>IF($A5268="","",IFERROR(VALUE(MID($A5268,6,2)),""))</f>
        <v>0</v>
      </c>
      <c r="L5268" s="39">
        <f>IF(Txn!$K2640="","","طرف مقابل — "&amp;Txn!$K2640)</f>
        <v>0</v>
      </c>
      <c r="N5268" s="42">
        <f>IF($D5268="",0,COUNTIF(BankAccts,$D5268))</f>
        <v>0</v>
      </c>
    </row>
    <row r="5269" spans="1:14">
      <c r="A5269" s="38">
        <f>IF(Txn!$B2641="","",Txn!$B2641)</f>
        <v>0</v>
      </c>
      <c r="B5269" s="38">
        <f>IF(Txn!$B2641="","",Txn!$C2641)</f>
        <v>0</v>
      </c>
      <c r="C5269" s="39">
        <f>IF(Txn!$B2641="","","تراکنش بانکی")</f>
        <v>0</v>
      </c>
      <c r="D5269" s="38">
        <f>IF(Txn!$B2641="","",IF(Txn!$X2641="","",Txn!$X2641))</f>
        <v>0</v>
      </c>
      <c r="E5269" s="39">
        <f>IF($D5269="","",IFERROR(VLOOKUP($D5269,AcctTbl,2,0),""))</f>
        <v>0</v>
      </c>
      <c r="F5269" s="39">
        <f>IF($D5269="","",IFERROR(VLOOKUP($D5269,AcctTbl,3,0),""))</f>
        <v>0</v>
      </c>
      <c r="G5269" s="39">
        <f>IF(Txn!$B2641="","",Txn!$D2641)</f>
        <v>0</v>
      </c>
      <c r="H5269" s="38">
        <f>IF(Txn!$B2641="","",Txn!$E2641)</f>
        <v>0</v>
      </c>
      <c r="I5269" s="40">
        <f>IF(Txn!$B2641="",0,Txn!$O2641)</f>
        <v>0</v>
      </c>
      <c r="J5269" s="40">
        <f>IF(Txn!$B2641="",0,Txn!$P2641)</f>
        <v>0</v>
      </c>
      <c r="K5269" s="41">
        <f>IF($A5269="","",IFERROR(VALUE(MID($A5269,6,2)),""))</f>
        <v>0</v>
      </c>
      <c r="L5269" s="39">
        <f>IF(Txn!$K2641="","",Txn!$K2641)</f>
        <v>0</v>
      </c>
      <c r="N5269" s="42">
        <f>IF($D5269="",0,COUNTIF(BankAccts,$D5269))</f>
        <v>0</v>
      </c>
    </row>
    <row r="5270" spans="1:14">
      <c r="A5270" s="38">
        <f>IF(Txn!$B2641="","",Txn!$B2641)</f>
        <v>0</v>
      </c>
      <c r="B5270" s="38">
        <f>IF(Txn!$B2641="","",Txn!$C2641)</f>
        <v>0</v>
      </c>
      <c r="C5270" s="39">
        <f>IF(Txn!$B2641="","","تراکنش بانکی")</f>
        <v>0</v>
      </c>
      <c r="D5270" s="38">
        <f>IF(Txn!$B2641="","",IF(IF(Txn!$U2641="TRF",Txn!$Y2641,Txn!$Z2641)="","",IF(Txn!$U2641="TRF",Txn!$Y2641,Txn!$Z2641)))</f>
        <v>0</v>
      </c>
      <c r="E5270" s="39">
        <f>IF($D5270="","",IFERROR(VLOOKUP($D5270,AcctTbl,2,0),""))</f>
        <v>0</v>
      </c>
      <c r="F5270" s="39">
        <f>IF($D5270="","",IFERROR(VLOOKUP($D5270,AcctTbl,3,0),""))</f>
        <v>0</v>
      </c>
      <c r="G5270" s="39">
        <f>IF(Txn!$B2641="","",Txn!$D2641)</f>
        <v>0</v>
      </c>
      <c r="H5270" s="38">
        <f>IF(Txn!$B2641="","",Txn!$E2641)</f>
        <v>0</v>
      </c>
      <c r="I5270" s="40">
        <f>IF(Txn!$B2641="",0,Txn!$Q2641)</f>
        <v>0</v>
      </c>
      <c r="J5270" s="40">
        <f>IF(Txn!$B2641="",0,Txn!$R2641)</f>
        <v>0</v>
      </c>
      <c r="K5270" s="41">
        <f>IF($A5270="","",IFERROR(VALUE(MID($A5270,6,2)),""))</f>
        <v>0</v>
      </c>
      <c r="L5270" s="39">
        <f>IF(Txn!$K2641="","","طرف مقابل — "&amp;Txn!$K2641)</f>
        <v>0</v>
      </c>
      <c r="N5270" s="42">
        <f>IF($D5270="",0,COUNTIF(BankAccts,$D5270))</f>
        <v>0</v>
      </c>
    </row>
    <row r="5271" spans="1:14">
      <c r="A5271" s="38">
        <f>IF(Txn!$B2642="","",Txn!$B2642)</f>
        <v>0</v>
      </c>
      <c r="B5271" s="38">
        <f>IF(Txn!$B2642="","",Txn!$C2642)</f>
        <v>0</v>
      </c>
      <c r="C5271" s="39">
        <f>IF(Txn!$B2642="","","تراکنش بانکی")</f>
        <v>0</v>
      </c>
      <c r="D5271" s="38">
        <f>IF(Txn!$B2642="","",IF(Txn!$X2642="","",Txn!$X2642))</f>
        <v>0</v>
      </c>
      <c r="E5271" s="39">
        <f>IF($D5271="","",IFERROR(VLOOKUP($D5271,AcctTbl,2,0),""))</f>
        <v>0</v>
      </c>
      <c r="F5271" s="39">
        <f>IF($D5271="","",IFERROR(VLOOKUP($D5271,AcctTbl,3,0),""))</f>
        <v>0</v>
      </c>
      <c r="G5271" s="39">
        <f>IF(Txn!$B2642="","",Txn!$D2642)</f>
        <v>0</v>
      </c>
      <c r="H5271" s="38">
        <f>IF(Txn!$B2642="","",Txn!$E2642)</f>
        <v>0</v>
      </c>
      <c r="I5271" s="40">
        <f>IF(Txn!$B2642="",0,Txn!$O2642)</f>
        <v>0</v>
      </c>
      <c r="J5271" s="40">
        <f>IF(Txn!$B2642="",0,Txn!$P2642)</f>
        <v>0</v>
      </c>
      <c r="K5271" s="41">
        <f>IF($A5271="","",IFERROR(VALUE(MID($A5271,6,2)),""))</f>
        <v>0</v>
      </c>
      <c r="L5271" s="39">
        <f>IF(Txn!$K2642="","",Txn!$K2642)</f>
        <v>0</v>
      </c>
      <c r="N5271" s="42">
        <f>IF($D5271="",0,COUNTIF(BankAccts,$D5271))</f>
        <v>0</v>
      </c>
    </row>
    <row r="5272" spans="1:14">
      <c r="A5272" s="38">
        <f>IF(Txn!$B2642="","",Txn!$B2642)</f>
        <v>0</v>
      </c>
      <c r="B5272" s="38">
        <f>IF(Txn!$B2642="","",Txn!$C2642)</f>
        <v>0</v>
      </c>
      <c r="C5272" s="39">
        <f>IF(Txn!$B2642="","","تراکنش بانکی")</f>
        <v>0</v>
      </c>
      <c r="D5272" s="38">
        <f>IF(Txn!$B2642="","",IF(IF(Txn!$U2642="TRF",Txn!$Y2642,Txn!$Z2642)="","",IF(Txn!$U2642="TRF",Txn!$Y2642,Txn!$Z2642)))</f>
        <v>0</v>
      </c>
      <c r="E5272" s="39">
        <f>IF($D5272="","",IFERROR(VLOOKUP($D5272,AcctTbl,2,0),""))</f>
        <v>0</v>
      </c>
      <c r="F5272" s="39">
        <f>IF($D5272="","",IFERROR(VLOOKUP($D5272,AcctTbl,3,0),""))</f>
        <v>0</v>
      </c>
      <c r="G5272" s="39">
        <f>IF(Txn!$B2642="","",Txn!$D2642)</f>
        <v>0</v>
      </c>
      <c r="H5272" s="38">
        <f>IF(Txn!$B2642="","",Txn!$E2642)</f>
        <v>0</v>
      </c>
      <c r="I5272" s="40">
        <f>IF(Txn!$B2642="",0,Txn!$Q2642)</f>
        <v>0</v>
      </c>
      <c r="J5272" s="40">
        <f>IF(Txn!$B2642="",0,Txn!$R2642)</f>
        <v>0</v>
      </c>
      <c r="K5272" s="41">
        <f>IF($A5272="","",IFERROR(VALUE(MID($A5272,6,2)),""))</f>
        <v>0</v>
      </c>
      <c r="L5272" s="39">
        <f>IF(Txn!$K2642="","","طرف مقابل — "&amp;Txn!$K2642)</f>
        <v>0</v>
      </c>
      <c r="N5272" s="42">
        <f>IF($D5272="",0,COUNTIF(BankAccts,$D5272))</f>
        <v>0</v>
      </c>
    </row>
    <row r="5273" spans="1:14">
      <c r="A5273" s="38">
        <f>IF(Txn!$B2643="","",Txn!$B2643)</f>
        <v>0</v>
      </c>
      <c r="B5273" s="38">
        <f>IF(Txn!$B2643="","",Txn!$C2643)</f>
        <v>0</v>
      </c>
      <c r="C5273" s="39">
        <f>IF(Txn!$B2643="","","تراکنش بانکی")</f>
        <v>0</v>
      </c>
      <c r="D5273" s="38">
        <f>IF(Txn!$B2643="","",IF(Txn!$X2643="","",Txn!$X2643))</f>
        <v>0</v>
      </c>
      <c r="E5273" s="39">
        <f>IF($D5273="","",IFERROR(VLOOKUP($D5273,AcctTbl,2,0),""))</f>
        <v>0</v>
      </c>
      <c r="F5273" s="39">
        <f>IF($D5273="","",IFERROR(VLOOKUP($D5273,AcctTbl,3,0),""))</f>
        <v>0</v>
      </c>
      <c r="G5273" s="39">
        <f>IF(Txn!$B2643="","",Txn!$D2643)</f>
        <v>0</v>
      </c>
      <c r="H5273" s="38">
        <f>IF(Txn!$B2643="","",Txn!$E2643)</f>
        <v>0</v>
      </c>
      <c r="I5273" s="40">
        <f>IF(Txn!$B2643="",0,Txn!$O2643)</f>
        <v>0</v>
      </c>
      <c r="J5273" s="40">
        <f>IF(Txn!$B2643="",0,Txn!$P2643)</f>
        <v>0</v>
      </c>
      <c r="K5273" s="41">
        <f>IF($A5273="","",IFERROR(VALUE(MID($A5273,6,2)),""))</f>
        <v>0</v>
      </c>
      <c r="L5273" s="39">
        <f>IF(Txn!$K2643="","",Txn!$K2643)</f>
        <v>0</v>
      </c>
      <c r="N5273" s="42">
        <f>IF($D5273="",0,COUNTIF(BankAccts,$D5273))</f>
        <v>0</v>
      </c>
    </row>
    <row r="5274" spans="1:14">
      <c r="A5274" s="38">
        <f>IF(Txn!$B2643="","",Txn!$B2643)</f>
        <v>0</v>
      </c>
      <c r="B5274" s="38">
        <f>IF(Txn!$B2643="","",Txn!$C2643)</f>
        <v>0</v>
      </c>
      <c r="C5274" s="39">
        <f>IF(Txn!$B2643="","","تراکنش بانکی")</f>
        <v>0</v>
      </c>
      <c r="D5274" s="38">
        <f>IF(Txn!$B2643="","",IF(IF(Txn!$U2643="TRF",Txn!$Y2643,Txn!$Z2643)="","",IF(Txn!$U2643="TRF",Txn!$Y2643,Txn!$Z2643)))</f>
        <v>0</v>
      </c>
      <c r="E5274" s="39">
        <f>IF($D5274="","",IFERROR(VLOOKUP($D5274,AcctTbl,2,0),""))</f>
        <v>0</v>
      </c>
      <c r="F5274" s="39">
        <f>IF($D5274="","",IFERROR(VLOOKUP($D5274,AcctTbl,3,0),""))</f>
        <v>0</v>
      </c>
      <c r="G5274" s="39">
        <f>IF(Txn!$B2643="","",Txn!$D2643)</f>
        <v>0</v>
      </c>
      <c r="H5274" s="38">
        <f>IF(Txn!$B2643="","",Txn!$E2643)</f>
        <v>0</v>
      </c>
      <c r="I5274" s="40">
        <f>IF(Txn!$B2643="",0,Txn!$Q2643)</f>
        <v>0</v>
      </c>
      <c r="J5274" s="40">
        <f>IF(Txn!$B2643="",0,Txn!$R2643)</f>
        <v>0</v>
      </c>
      <c r="K5274" s="41">
        <f>IF($A5274="","",IFERROR(VALUE(MID($A5274,6,2)),""))</f>
        <v>0</v>
      </c>
      <c r="L5274" s="39">
        <f>IF(Txn!$K2643="","","طرف مقابل — "&amp;Txn!$K2643)</f>
        <v>0</v>
      </c>
      <c r="N5274" s="42">
        <f>IF($D5274="",0,COUNTIF(BankAccts,$D5274))</f>
        <v>0</v>
      </c>
    </row>
    <row r="5275" spans="1:14">
      <c r="A5275" s="38">
        <f>IF(Txn!$B2644="","",Txn!$B2644)</f>
        <v>0</v>
      </c>
      <c r="B5275" s="38">
        <f>IF(Txn!$B2644="","",Txn!$C2644)</f>
        <v>0</v>
      </c>
      <c r="C5275" s="39">
        <f>IF(Txn!$B2644="","","تراکنش بانکی")</f>
        <v>0</v>
      </c>
      <c r="D5275" s="38">
        <f>IF(Txn!$B2644="","",IF(Txn!$X2644="","",Txn!$X2644))</f>
        <v>0</v>
      </c>
      <c r="E5275" s="39">
        <f>IF($D5275="","",IFERROR(VLOOKUP($D5275,AcctTbl,2,0),""))</f>
        <v>0</v>
      </c>
      <c r="F5275" s="39">
        <f>IF($D5275="","",IFERROR(VLOOKUP($D5275,AcctTbl,3,0),""))</f>
        <v>0</v>
      </c>
      <c r="G5275" s="39">
        <f>IF(Txn!$B2644="","",Txn!$D2644)</f>
        <v>0</v>
      </c>
      <c r="H5275" s="38">
        <f>IF(Txn!$B2644="","",Txn!$E2644)</f>
        <v>0</v>
      </c>
      <c r="I5275" s="40">
        <f>IF(Txn!$B2644="",0,Txn!$O2644)</f>
        <v>0</v>
      </c>
      <c r="J5275" s="40">
        <f>IF(Txn!$B2644="",0,Txn!$P2644)</f>
        <v>0</v>
      </c>
      <c r="K5275" s="41">
        <f>IF($A5275="","",IFERROR(VALUE(MID($A5275,6,2)),""))</f>
        <v>0</v>
      </c>
      <c r="L5275" s="39">
        <f>IF(Txn!$K2644="","",Txn!$K2644)</f>
        <v>0</v>
      </c>
      <c r="N5275" s="42">
        <f>IF($D5275="",0,COUNTIF(BankAccts,$D5275))</f>
        <v>0</v>
      </c>
    </row>
    <row r="5276" spans="1:14">
      <c r="A5276" s="38">
        <f>IF(Txn!$B2644="","",Txn!$B2644)</f>
        <v>0</v>
      </c>
      <c r="B5276" s="38">
        <f>IF(Txn!$B2644="","",Txn!$C2644)</f>
        <v>0</v>
      </c>
      <c r="C5276" s="39">
        <f>IF(Txn!$B2644="","","تراکنش بانکی")</f>
        <v>0</v>
      </c>
      <c r="D5276" s="38">
        <f>IF(Txn!$B2644="","",IF(IF(Txn!$U2644="TRF",Txn!$Y2644,Txn!$Z2644)="","",IF(Txn!$U2644="TRF",Txn!$Y2644,Txn!$Z2644)))</f>
        <v>0</v>
      </c>
      <c r="E5276" s="39">
        <f>IF($D5276="","",IFERROR(VLOOKUP($D5276,AcctTbl,2,0),""))</f>
        <v>0</v>
      </c>
      <c r="F5276" s="39">
        <f>IF($D5276="","",IFERROR(VLOOKUP($D5276,AcctTbl,3,0),""))</f>
        <v>0</v>
      </c>
      <c r="G5276" s="39">
        <f>IF(Txn!$B2644="","",Txn!$D2644)</f>
        <v>0</v>
      </c>
      <c r="H5276" s="38">
        <f>IF(Txn!$B2644="","",Txn!$E2644)</f>
        <v>0</v>
      </c>
      <c r="I5276" s="40">
        <f>IF(Txn!$B2644="",0,Txn!$Q2644)</f>
        <v>0</v>
      </c>
      <c r="J5276" s="40">
        <f>IF(Txn!$B2644="",0,Txn!$R2644)</f>
        <v>0</v>
      </c>
      <c r="K5276" s="41">
        <f>IF($A5276="","",IFERROR(VALUE(MID($A5276,6,2)),""))</f>
        <v>0</v>
      </c>
      <c r="L5276" s="39">
        <f>IF(Txn!$K2644="","","طرف مقابل — "&amp;Txn!$K2644)</f>
        <v>0</v>
      </c>
      <c r="N5276" s="42">
        <f>IF($D5276="",0,COUNTIF(BankAccts,$D5276))</f>
        <v>0</v>
      </c>
    </row>
    <row r="5277" spans="1:14">
      <c r="A5277" s="38">
        <f>IF(Txn!$B2645="","",Txn!$B2645)</f>
        <v>0</v>
      </c>
      <c r="B5277" s="38">
        <f>IF(Txn!$B2645="","",Txn!$C2645)</f>
        <v>0</v>
      </c>
      <c r="C5277" s="39">
        <f>IF(Txn!$B2645="","","تراکنش بانکی")</f>
        <v>0</v>
      </c>
      <c r="D5277" s="38">
        <f>IF(Txn!$B2645="","",IF(Txn!$X2645="","",Txn!$X2645))</f>
        <v>0</v>
      </c>
      <c r="E5277" s="39">
        <f>IF($D5277="","",IFERROR(VLOOKUP($D5277,AcctTbl,2,0),""))</f>
        <v>0</v>
      </c>
      <c r="F5277" s="39">
        <f>IF($D5277="","",IFERROR(VLOOKUP($D5277,AcctTbl,3,0),""))</f>
        <v>0</v>
      </c>
      <c r="G5277" s="39">
        <f>IF(Txn!$B2645="","",Txn!$D2645)</f>
        <v>0</v>
      </c>
      <c r="H5277" s="38">
        <f>IF(Txn!$B2645="","",Txn!$E2645)</f>
        <v>0</v>
      </c>
      <c r="I5277" s="40">
        <f>IF(Txn!$B2645="",0,Txn!$O2645)</f>
        <v>0</v>
      </c>
      <c r="J5277" s="40">
        <f>IF(Txn!$B2645="",0,Txn!$P2645)</f>
        <v>0</v>
      </c>
      <c r="K5277" s="41">
        <f>IF($A5277="","",IFERROR(VALUE(MID($A5277,6,2)),""))</f>
        <v>0</v>
      </c>
      <c r="L5277" s="39">
        <f>IF(Txn!$K2645="","",Txn!$K2645)</f>
        <v>0</v>
      </c>
      <c r="N5277" s="42">
        <f>IF($D5277="",0,COUNTIF(BankAccts,$D5277))</f>
        <v>0</v>
      </c>
    </row>
    <row r="5278" spans="1:14">
      <c r="A5278" s="38">
        <f>IF(Txn!$B2645="","",Txn!$B2645)</f>
        <v>0</v>
      </c>
      <c r="B5278" s="38">
        <f>IF(Txn!$B2645="","",Txn!$C2645)</f>
        <v>0</v>
      </c>
      <c r="C5278" s="39">
        <f>IF(Txn!$B2645="","","تراکنش بانکی")</f>
        <v>0</v>
      </c>
      <c r="D5278" s="38">
        <f>IF(Txn!$B2645="","",IF(IF(Txn!$U2645="TRF",Txn!$Y2645,Txn!$Z2645)="","",IF(Txn!$U2645="TRF",Txn!$Y2645,Txn!$Z2645)))</f>
        <v>0</v>
      </c>
      <c r="E5278" s="39">
        <f>IF($D5278="","",IFERROR(VLOOKUP($D5278,AcctTbl,2,0),""))</f>
        <v>0</v>
      </c>
      <c r="F5278" s="39">
        <f>IF($D5278="","",IFERROR(VLOOKUP($D5278,AcctTbl,3,0),""))</f>
        <v>0</v>
      </c>
      <c r="G5278" s="39">
        <f>IF(Txn!$B2645="","",Txn!$D2645)</f>
        <v>0</v>
      </c>
      <c r="H5278" s="38">
        <f>IF(Txn!$B2645="","",Txn!$E2645)</f>
        <v>0</v>
      </c>
      <c r="I5278" s="40">
        <f>IF(Txn!$B2645="",0,Txn!$Q2645)</f>
        <v>0</v>
      </c>
      <c r="J5278" s="40">
        <f>IF(Txn!$B2645="",0,Txn!$R2645)</f>
        <v>0</v>
      </c>
      <c r="K5278" s="41">
        <f>IF($A5278="","",IFERROR(VALUE(MID($A5278,6,2)),""))</f>
        <v>0</v>
      </c>
      <c r="L5278" s="39">
        <f>IF(Txn!$K2645="","","طرف مقابل — "&amp;Txn!$K2645)</f>
        <v>0</v>
      </c>
      <c r="N5278" s="42">
        <f>IF($D5278="",0,COUNTIF(BankAccts,$D5278))</f>
        <v>0</v>
      </c>
    </row>
    <row r="5279" spans="1:14">
      <c r="A5279" s="38">
        <f>IF(Txn!$B2646="","",Txn!$B2646)</f>
        <v>0</v>
      </c>
      <c r="B5279" s="38">
        <f>IF(Txn!$B2646="","",Txn!$C2646)</f>
        <v>0</v>
      </c>
      <c r="C5279" s="39">
        <f>IF(Txn!$B2646="","","تراکنش بانکی")</f>
        <v>0</v>
      </c>
      <c r="D5279" s="38">
        <f>IF(Txn!$B2646="","",IF(Txn!$X2646="","",Txn!$X2646))</f>
        <v>0</v>
      </c>
      <c r="E5279" s="39">
        <f>IF($D5279="","",IFERROR(VLOOKUP($D5279,AcctTbl,2,0),""))</f>
        <v>0</v>
      </c>
      <c r="F5279" s="39">
        <f>IF($D5279="","",IFERROR(VLOOKUP($D5279,AcctTbl,3,0),""))</f>
        <v>0</v>
      </c>
      <c r="G5279" s="39">
        <f>IF(Txn!$B2646="","",Txn!$D2646)</f>
        <v>0</v>
      </c>
      <c r="H5279" s="38">
        <f>IF(Txn!$B2646="","",Txn!$E2646)</f>
        <v>0</v>
      </c>
      <c r="I5279" s="40">
        <f>IF(Txn!$B2646="",0,Txn!$O2646)</f>
        <v>0</v>
      </c>
      <c r="J5279" s="40">
        <f>IF(Txn!$B2646="",0,Txn!$P2646)</f>
        <v>0</v>
      </c>
      <c r="K5279" s="41">
        <f>IF($A5279="","",IFERROR(VALUE(MID($A5279,6,2)),""))</f>
        <v>0</v>
      </c>
      <c r="L5279" s="39">
        <f>IF(Txn!$K2646="","",Txn!$K2646)</f>
        <v>0</v>
      </c>
      <c r="N5279" s="42">
        <f>IF($D5279="",0,COUNTIF(BankAccts,$D5279))</f>
        <v>0</v>
      </c>
    </row>
    <row r="5280" spans="1:14">
      <c r="A5280" s="38">
        <f>IF(Txn!$B2646="","",Txn!$B2646)</f>
        <v>0</v>
      </c>
      <c r="B5280" s="38">
        <f>IF(Txn!$B2646="","",Txn!$C2646)</f>
        <v>0</v>
      </c>
      <c r="C5280" s="39">
        <f>IF(Txn!$B2646="","","تراکنش بانکی")</f>
        <v>0</v>
      </c>
      <c r="D5280" s="38">
        <f>IF(Txn!$B2646="","",IF(IF(Txn!$U2646="TRF",Txn!$Y2646,Txn!$Z2646)="","",IF(Txn!$U2646="TRF",Txn!$Y2646,Txn!$Z2646)))</f>
        <v>0</v>
      </c>
      <c r="E5280" s="39">
        <f>IF($D5280="","",IFERROR(VLOOKUP($D5280,AcctTbl,2,0),""))</f>
        <v>0</v>
      </c>
      <c r="F5280" s="39">
        <f>IF($D5280="","",IFERROR(VLOOKUP($D5280,AcctTbl,3,0),""))</f>
        <v>0</v>
      </c>
      <c r="G5280" s="39">
        <f>IF(Txn!$B2646="","",Txn!$D2646)</f>
        <v>0</v>
      </c>
      <c r="H5280" s="38">
        <f>IF(Txn!$B2646="","",Txn!$E2646)</f>
        <v>0</v>
      </c>
      <c r="I5280" s="40">
        <f>IF(Txn!$B2646="",0,Txn!$Q2646)</f>
        <v>0</v>
      </c>
      <c r="J5280" s="40">
        <f>IF(Txn!$B2646="",0,Txn!$R2646)</f>
        <v>0</v>
      </c>
      <c r="K5280" s="41">
        <f>IF($A5280="","",IFERROR(VALUE(MID($A5280,6,2)),""))</f>
        <v>0</v>
      </c>
      <c r="L5280" s="39">
        <f>IF(Txn!$K2646="","","طرف مقابل — "&amp;Txn!$K2646)</f>
        <v>0</v>
      </c>
      <c r="N5280" s="42">
        <f>IF($D5280="",0,COUNTIF(BankAccts,$D5280))</f>
        <v>0</v>
      </c>
    </row>
    <row r="5281" spans="1:14">
      <c r="A5281" s="38">
        <f>IF(Txn!$B2647="","",Txn!$B2647)</f>
        <v>0</v>
      </c>
      <c r="B5281" s="38">
        <f>IF(Txn!$B2647="","",Txn!$C2647)</f>
        <v>0</v>
      </c>
      <c r="C5281" s="39">
        <f>IF(Txn!$B2647="","","تراکنش بانکی")</f>
        <v>0</v>
      </c>
      <c r="D5281" s="38">
        <f>IF(Txn!$B2647="","",IF(Txn!$X2647="","",Txn!$X2647))</f>
        <v>0</v>
      </c>
      <c r="E5281" s="39">
        <f>IF($D5281="","",IFERROR(VLOOKUP($D5281,AcctTbl,2,0),""))</f>
        <v>0</v>
      </c>
      <c r="F5281" s="39">
        <f>IF($D5281="","",IFERROR(VLOOKUP($D5281,AcctTbl,3,0),""))</f>
        <v>0</v>
      </c>
      <c r="G5281" s="39">
        <f>IF(Txn!$B2647="","",Txn!$D2647)</f>
        <v>0</v>
      </c>
      <c r="H5281" s="38">
        <f>IF(Txn!$B2647="","",Txn!$E2647)</f>
        <v>0</v>
      </c>
      <c r="I5281" s="40">
        <f>IF(Txn!$B2647="",0,Txn!$O2647)</f>
        <v>0</v>
      </c>
      <c r="J5281" s="40">
        <f>IF(Txn!$B2647="",0,Txn!$P2647)</f>
        <v>0</v>
      </c>
      <c r="K5281" s="41">
        <f>IF($A5281="","",IFERROR(VALUE(MID($A5281,6,2)),""))</f>
        <v>0</v>
      </c>
      <c r="L5281" s="39">
        <f>IF(Txn!$K2647="","",Txn!$K2647)</f>
        <v>0</v>
      </c>
      <c r="N5281" s="42">
        <f>IF($D5281="",0,COUNTIF(BankAccts,$D5281))</f>
        <v>0</v>
      </c>
    </row>
    <row r="5282" spans="1:14">
      <c r="A5282" s="38">
        <f>IF(Txn!$B2647="","",Txn!$B2647)</f>
        <v>0</v>
      </c>
      <c r="B5282" s="38">
        <f>IF(Txn!$B2647="","",Txn!$C2647)</f>
        <v>0</v>
      </c>
      <c r="C5282" s="39">
        <f>IF(Txn!$B2647="","","تراکنش بانکی")</f>
        <v>0</v>
      </c>
      <c r="D5282" s="38">
        <f>IF(Txn!$B2647="","",IF(IF(Txn!$U2647="TRF",Txn!$Y2647,Txn!$Z2647)="","",IF(Txn!$U2647="TRF",Txn!$Y2647,Txn!$Z2647)))</f>
        <v>0</v>
      </c>
      <c r="E5282" s="39">
        <f>IF($D5282="","",IFERROR(VLOOKUP($D5282,AcctTbl,2,0),""))</f>
        <v>0</v>
      </c>
      <c r="F5282" s="39">
        <f>IF($D5282="","",IFERROR(VLOOKUP($D5282,AcctTbl,3,0),""))</f>
        <v>0</v>
      </c>
      <c r="G5282" s="39">
        <f>IF(Txn!$B2647="","",Txn!$D2647)</f>
        <v>0</v>
      </c>
      <c r="H5282" s="38">
        <f>IF(Txn!$B2647="","",Txn!$E2647)</f>
        <v>0</v>
      </c>
      <c r="I5282" s="40">
        <f>IF(Txn!$B2647="",0,Txn!$Q2647)</f>
        <v>0</v>
      </c>
      <c r="J5282" s="40">
        <f>IF(Txn!$B2647="",0,Txn!$R2647)</f>
        <v>0</v>
      </c>
      <c r="K5282" s="41">
        <f>IF($A5282="","",IFERROR(VALUE(MID($A5282,6,2)),""))</f>
        <v>0</v>
      </c>
      <c r="L5282" s="39">
        <f>IF(Txn!$K2647="","","طرف مقابل — "&amp;Txn!$K2647)</f>
        <v>0</v>
      </c>
      <c r="N5282" s="42">
        <f>IF($D5282="",0,COUNTIF(BankAccts,$D5282))</f>
        <v>0</v>
      </c>
    </row>
    <row r="5283" spans="1:14">
      <c r="A5283" s="38">
        <f>IF(Txn!$B2648="","",Txn!$B2648)</f>
        <v>0</v>
      </c>
      <c r="B5283" s="38">
        <f>IF(Txn!$B2648="","",Txn!$C2648)</f>
        <v>0</v>
      </c>
      <c r="C5283" s="39">
        <f>IF(Txn!$B2648="","","تراکنش بانکی")</f>
        <v>0</v>
      </c>
      <c r="D5283" s="38">
        <f>IF(Txn!$B2648="","",IF(Txn!$X2648="","",Txn!$X2648))</f>
        <v>0</v>
      </c>
      <c r="E5283" s="39">
        <f>IF($D5283="","",IFERROR(VLOOKUP($D5283,AcctTbl,2,0),""))</f>
        <v>0</v>
      </c>
      <c r="F5283" s="39">
        <f>IF($D5283="","",IFERROR(VLOOKUP($D5283,AcctTbl,3,0),""))</f>
        <v>0</v>
      </c>
      <c r="G5283" s="39">
        <f>IF(Txn!$B2648="","",Txn!$D2648)</f>
        <v>0</v>
      </c>
      <c r="H5283" s="38">
        <f>IF(Txn!$B2648="","",Txn!$E2648)</f>
        <v>0</v>
      </c>
      <c r="I5283" s="40">
        <f>IF(Txn!$B2648="",0,Txn!$O2648)</f>
        <v>0</v>
      </c>
      <c r="J5283" s="40">
        <f>IF(Txn!$B2648="",0,Txn!$P2648)</f>
        <v>0</v>
      </c>
      <c r="K5283" s="41">
        <f>IF($A5283="","",IFERROR(VALUE(MID($A5283,6,2)),""))</f>
        <v>0</v>
      </c>
      <c r="L5283" s="39">
        <f>IF(Txn!$K2648="","",Txn!$K2648)</f>
        <v>0</v>
      </c>
      <c r="N5283" s="42">
        <f>IF($D5283="",0,COUNTIF(BankAccts,$D5283))</f>
        <v>0</v>
      </c>
    </row>
    <row r="5284" spans="1:14">
      <c r="A5284" s="38">
        <f>IF(Txn!$B2648="","",Txn!$B2648)</f>
        <v>0</v>
      </c>
      <c r="B5284" s="38">
        <f>IF(Txn!$B2648="","",Txn!$C2648)</f>
        <v>0</v>
      </c>
      <c r="C5284" s="39">
        <f>IF(Txn!$B2648="","","تراکنش بانکی")</f>
        <v>0</v>
      </c>
      <c r="D5284" s="38">
        <f>IF(Txn!$B2648="","",IF(IF(Txn!$U2648="TRF",Txn!$Y2648,Txn!$Z2648)="","",IF(Txn!$U2648="TRF",Txn!$Y2648,Txn!$Z2648)))</f>
        <v>0</v>
      </c>
      <c r="E5284" s="39">
        <f>IF($D5284="","",IFERROR(VLOOKUP($D5284,AcctTbl,2,0),""))</f>
        <v>0</v>
      </c>
      <c r="F5284" s="39">
        <f>IF($D5284="","",IFERROR(VLOOKUP($D5284,AcctTbl,3,0),""))</f>
        <v>0</v>
      </c>
      <c r="G5284" s="39">
        <f>IF(Txn!$B2648="","",Txn!$D2648)</f>
        <v>0</v>
      </c>
      <c r="H5284" s="38">
        <f>IF(Txn!$B2648="","",Txn!$E2648)</f>
        <v>0</v>
      </c>
      <c r="I5284" s="40">
        <f>IF(Txn!$B2648="",0,Txn!$Q2648)</f>
        <v>0</v>
      </c>
      <c r="J5284" s="40">
        <f>IF(Txn!$B2648="",0,Txn!$R2648)</f>
        <v>0</v>
      </c>
      <c r="K5284" s="41">
        <f>IF($A5284="","",IFERROR(VALUE(MID($A5284,6,2)),""))</f>
        <v>0</v>
      </c>
      <c r="L5284" s="39">
        <f>IF(Txn!$K2648="","","طرف مقابل — "&amp;Txn!$K2648)</f>
        <v>0</v>
      </c>
      <c r="N5284" s="42">
        <f>IF($D5284="",0,COUNTIF(BankAccts,$D5284))</f>
        <v>0</v>
      </c>
    </row>
    <row r="5285" spans="1:14">
      <c r="A5285" s="38">
        <f>IF(Txn!$B2649="","",Txn!$B2649)</f>
        <v>0</v>
      </c>
      <c r="B5285" s="38">
        <f>IF(Txn!$B2649="","",Txn!$C2649)</f>
        <v>0</v>
      </c>
      <c r="C5285" s="39">
        <f>IF(Txn!$B2649="","","تراکنش بانکی")</f>
        <v>0</v>
      </c>
      <c r="D5285" s="38">
        <f>IF(Txn!$B2649="","",IF(Txn!$X2649="","",Txn!$X2649))</f>
        <v>0</v>
      </c>
      <c r="E5285" s="39">
        <f>IF($D5285="","",IFERROR(VLOOKUP($D5285,AcctTbl,2,0),""))</f>
        <v>0</v>
      </c>
      <c r="F5285" s="39">
        <f>IF($D5285="","",IFERROR(VLOOKUP($D5285,AcctTbl,3,0),""))</f>
        <v>0</v>
      </c>
      <c r="G5285" s="39">
        <f>IF(Txn!$B2649="","",Txn!$D2649)</f>
        <v>0</v>
      </c>
      <c r="H5285" s="38">
        <f>IF(Txn!$B2649="","",Txn!$E2649)</f>
        <v>0</v>
      </c>
      <c r="I5285" s="40">
        <f>IF(Txn!$B2649="",0,Txn!$O2649)</f>
        <v>0</v>
      </c>
      <c r="J5285" s="40">
        <f>IF(Txn!$B2649="",0,Txn!$P2649)</f>
        <v>0</v>
      </c>
      <c r="K5285" s="41">
        <f>IF($A5285="","",IFERROR(VALUE(MID($A5285,6,2)),""))</f>
        <v>0</v>
      </c>
      <c r="L5285" s="39">
        <f>IF(Txn!$K2649="","",Txn!$K2649)</f>
        <v>0</v>
      </c>
      <c r="N5285" s="42">
        <f>IF($D5285="",0,COUNTIF(BankAccts,$D5285))</f>
        <v>0</v>
      </c>
    </row>
    <row r="5286" spans="1:14">
      <c r="A5286" s="38">
        <f>IF(Txn!$B2649="","",Txn!$B2649)</f>
        <v>0</v>
      </c>
      <c r="B5286" s="38">
        <f>IF(Txn!$B2649="","",Txn!$C2649)</f>
        <v>0</v>
      </c>
      <c r="C5286" s="39">
        <f>IF(Txn!$B2649="","","تراکنش بانکی")</f>
        <v>0</v>
      </c>
      <c r="D5286" s="38">
        <f>IF(Txn!$B2649="","",IF(IF(Txn!$U2649="TRF",Txn!$Y2649,Txn!$Z2649)="","",IF(Txn!$U2649="TRF",Txn!$Y2649,Txn!$Z2649)))</f>
        <v>0</v>
      </c>
      <c r="E5286" s="39">
        <f>IF($D5286="","",IFERROR(VLOOKUP($D5286,AcctTbl,2,0),""))</f>
        <v>0</v>
      </c>
      <c r="F5286" s="39">
        <f>IF($D5286="","",IFERROR(VLOOKUP($D5286,AcctTbl,3,0),""))</f>
        <v>0</v>
      </c>
      <c r="G5286" s="39">
        <f>IF(Txn!$B2649="","",Txn!$D2649)</f>
        <v>0</v>
      </c>
      <c r="H5286" s="38">
        <f>IF(Txn!$B2649="","",Txn!$E2649)</f>
        <v>0</v>
      </c>
      <c r="I5286" s="40">
        <f>IF(Txn!$B2649="",0,Txn!$Q2649)</f>
        <v>0</v>
      </c>
      <c r="J5286" s="40">
        <f>IF(Txn!$B2649="",0,Txn!$R2649)</f>
        <v>0</v>
      </c>
      <c r="K5286" s="41">
        <f>IF($A5286="","",IFERROR(VALUE(MID($A5286,6,2)),""))</f>
        <v>0</v>
      </c>
      <c r="L5286" s="39">
        <f>IF(Txn!$K2649="","","طرف مقابل — "&amp;Txn!$K2649)</f>
        <v>0</v>
      </c>
      <c r="N5286" s="42">
        <f>IF($D5286="",0,COUNTIF(BankAccts,$D5286))</f>
        <v>0</v>
      </c>
    </row>
    <row r="5287" spans="1:14">
      <c r="A5287" s="38">
        <f>IF(Txn!$B2650="","",Txn!$B2650)</f>
        <v>0</v>
      </c>
      <c r="B5287" s="38">
        <f>IF(Txn!$B2650="","",Txn!$C2650)</f>
        <v>0</v>
      </c>
      <c r="C5287" s="39">
        <f>IF(Txn!$B2650="","","تراکنش بانکی")</f>
        <v>0</v>
      </c>
      <c r="D5287" s="38">
        <f>IF(Txn!$B2650="","",IF(Txn!$X2650="","",Txn!$X2650))</f>
        <v>0</v>
      </c>
      <c r="E5287" s="39">
        <f>IF($D5287="","",IFERROR(VLOOKUP($D5287,AcctTbl,2,0),""))</f>
        <v>0</v>
      </c>
      <c r="F5287" s="39">
        <f>IF($D5287="","",IFERROR(VLOOKUP($D5287,AcctTbl,3,0),""))</f>
        <v>0</v>
      </c>
      <c r="G5287" s="39">
        <f>IF(Txn!$B2650="","",Txn!$D2650)</f>
        <v>0</v>
      </c>
      <c r="H5287" s="38">
        <f>IF(Txn!$B2650="","",Txn!$E2650)</f>
        <v>0</v>
      </c>
      <c r="I5287" s="40">
        <f>IF(Txn!$B2650="",0,Txn!$O2650)</f>
        <v>0</v>
      </c>
      <c r="J5287" s="40">
        <f>IF(Txn!$B2650="",0,Txn!$P2650)</f>
        <v>0</v>
      </c>
      <c r="K5287" s="41">
        <f>IF($A5287="","",IFERROR(VALUE(MID($A5287,6,2)),""))</f>
        <v>0</v>
      </c>
      <c r="L5287" s="39">
        <f>IF(Txn!$K2650="","",Txn!$K2650)</f>
        <v>0</v>
      </c>
      <c r="N5287" s="42">
        <f>IF($D5287="",0,COUNTIF(BankAccts,$D5287))</f>
        <v>0</v>
      </c>
    </row>
    <row r="5288" spans="1:14">
      <c r="A5288" s="38">
        <f>IF(Txn!$B2650="","",Txn!$B2650)</f>
        <v>0</v>
      </c>
      <c r="B5288" s="38">
        <f>IF(Txn!$B2650="","",Txn!$C2650)</f>
        <v>0</v>
      </c>
      <c r="C5288" s="39">
        <f>IF(Txn!$B2650="","","تراکنش بانکی")</f>
        <v>0</v>
      </c>
      <c r="D5288" s="38">
        <f>IF(Txn!$B2650="","",IF(IF(Txn!$U2650="TRF",Txn!$Y2650,Txn!$Z2650)="","",IF(Txn!$U2650="TRF",Txn!$Y2650,Txn!$Z2650)))</f>
        <v>0</v>
      </c>
      <c r="E5288" s="39">
        <f>IF($D5288="","",IFERROR(VLOOKUP($D5288,AcctTbl,2,0),""))</f>
        <v>0</v>
      </c>
      <c r="F5288" s="39">
        <f>IF($D5288="","",IFERROR(VLOOKUP($D5288,AcctTbl,3,0),""))</f>
        <v>0</v>
      </c>
      <c r="G5288" s="39">
        <f>IF(Txn!$B2650="","",Txn!$D2650)</f>
        <v>0</v>
      </c>
      <c r="H5288" s="38">
        <f>IF(Txn!$B2650="","",Txn!$E2650)</f>
        <v>0</v>
      </c>
      <c r="I5288" s="40">
        <f>IF(Txn!$B2650="",0,Txn!$Q2650)</f>
        <v>0</v>
      </c>
      <c r="J5288" s="40">
        <f>IF(Txn!$B2650="",0,Txn!$R2650)</f>
        <v>0</v>
      </c>
      <c r="K5288" s="41">
        <f>IF($A5288="","",IFERROR(VALUE(MID($A5288,6,2)),""))</f>
        <v>0</v>
      </c>
      <c r="L5288" s="39">
        <f>IF(Txn!$K2650="","","طرف مقابل — "&amp;Txn!$K2650)</f>
        <v>0</v>
      </c>
      <c r="N5288" s="42">
        <f>IF($D5288="",0,COUNTIF(BankAccts,$D5288))</f>
        <v>0</v>
      </c>
    </row>
    <row r="5289" spans="1:14">
      <c r="A5289" s="38">
        <f>IF(Txn!$B2651="","",Txn!$B2651)</f>
        <v>0</v>
      </c>
      <c r="B5289" s="38">
        <f>IF(Txn!$B2651="","",Txn!$C2651)</f>
        <v>0</v>
      </c>
      <c r="C5289" s="39">
        <f>IF(Txn!$B2651="","","تراکنش بانکی")</f>
        <v>0</v>
      </c>
      <c r="D5289" s="38">
        <f>IF(Txn!$B2651="","",IF(Txn!$X2651="","",Txn!$X2651))</f>
        <v>0</v>
      </c>
      <c r="E5289" s="39">
        <f>IF($D5289="","",IFERROR(VLOOKUP($D5289,AcctTbl,2,0),""))</f>
        <v>0</v>
      </c>
      <c r="F5289" s="39">
        <f>IF($D5289="","",IFERROR(VLOOKUP($D5289,AcctTbl,3,0),""))</f>
        <v>0</v>
      </c>
      <c r="G5289" s="39">
        <f>IF(Txn!$B2651="","",Txn!$D2651)</f>
        <v>0</v>
      </c>
      <c r="H5289" s="38">
        <f>IF(Txn!$B2651="","",Txn!$E2651)</f>
        <v>0</v>
      </c>
      <c r="I5289" s="40">
        <f>IF(Txn!$B2651="",0,Txn!$O2651)</f>
        <v>0</v>
      </c>
      <c r="J5289" s="40">
        <f>IF(Txn!$B2651="",0,Txn!$P2651)</f>
        <v>0</v>
      </c>
      <c r="K5289" s="41">
        <f>IF($A5289="","",IFERROR(VALUE(MID($A5289,6,2)),""))</f>
        <v>0</v>
      </c>
      <c r="L5289" s="39">
        <f>IF(Txn!$K2651="","",Txn!$K2651)</f>
        <v>0</v>
      </c>
      <c r="N5289" s="42">
        <f>IF($D5289="",0,COUNTIF(BankAccts,$D5289))</f>
        <v>0</v>
      </c>
    </row>
    <row r="5290" spans="1:14">
      <c r="A5290" s="38">
        <f>IF(Txn!$B2651="","",Txn!$B2651)</f>
        <v>0</v>
      </c>
      <c r="B5290" s="38">
        <f>IF(Txn!$B2651="","",Txn!$C2651)</f>
        <v>0</v>
      </c>
      <c r="C5290" s="39">
        <f>IF(Txn!$B2651="","","تراکنش بانکی")</f>
        <v>0</v>
      </c>
      <c r="D5290" s="38">
        <f>IF(Txn!$B2651="","",IF(IF(Txn!$U2651="TRF",Txn!$Y2651,Txn!$Z2651)="","",IF(Txn!$U2651="TRF",Txn!$Y2651,Txn!$Z2651)))</f>
        <v>0</v>
      </c>
      <c r="E5290" s="39">
        <f>IF($D5290="","",IFERROR(VLOOKUP($D5290,AcctTbl,2,0),""))</f>
        <v>0</v>
      </c>
      <c r="F5290" s="39">
        <f>IF($D5290="","",IFERROR(VLOOKUP($D5290,AcctTbl,3,0),""))</f>
        <v>0</v>
      </c>
      <c r="G5290" s="39">
        <f>IF(Txn!$B2651="","",Txn!$D2651)</f>
        <v>0</v>
      </c>
      <c r="H5290" s="38">
        <f>IF(Txn!$B2651="","",Txn!$E2651)</f>
        <v>0</v>
      </c>
      <c r="I5290" s="40">
        <f>IF(Txn!$B2651="",0,Txn!$Q2651)</f>
        <v>0</v>
      </c>
      <c r="J5290" s="40">
        <f>IF(Txn!$B2651="",0,Txn!$R2651)</f>
        <v>0</v>
      </c>
      <c r="K5290" s="41">
        <f>IF($A5290="","",IFERROR(VALUE(MID($A5290,6,2)),""))</f>
        <v>0</v>
      </c>
      <c r="L5290" s="39">
        <f>IF(Txn!$K2651="","","طرف مقابل — "&amp;Txn!$K2651)</f>
        <v>0</v>
      </c>
      <c r="N5290" s="42">
        <f>IF($D5290="",0,COUNTIF(BankAccts,$D5290))</f>
        <v>0</v>
      </c>
    </row>
    <row r="5291" spans="1:14">
      <c r="A5291" s="38">
        <f>IF(Txn!$B2652="","",Txn!$B2652)</f>
        <v>0</v>
      </c>
      <c r="B5291" s="38">
        <f>IF(Txn!$B2652="","",Txn!$C2652)</f>
        <v>0</v>
      </c>
      <c r="C5291" s="39">
        <f>IF(Txn!$B2652="","","تراکنش بانکی")</f>
        <v>0</v>
      </c>
      <c r="D5291" s="38">
        <f>IF(Txn!$B2652="","",IF(Txn!$X2652="","",Txn!$X2652))</f>
        <v>0</v>
      </c>
      <c r="E5291" s="39">
        <f>IF($D5291="","",IFERROR(VLOOKUP($D5291,AcctTbl,2,0),""))</f>
        <v>0</v>
      </c>
      <c r="F5291" s="39">
        <f>IF($D5291="","",IFERROR(VLOOKUP($D5291,AcctTbl,3,0),""))</f>
        <v>0</v>
      </c>
      <c r="G5291" s="39">
        <f>IF(Txn!$B2652="","",Txn!$D2652)</f>
        <v>0</v>
      </c>
      <c r="H5291" s="38">
        <f>IF(Txn!$B2652="","",Txn!$E2652)</f>
        <v>0</v>
      </c>
      <c r="I5291" s="40">
        <f>IF(Txn!$B2652="",0,Txn!$O2652)</f>
        <v>0</v>
      </c>
      <c r="J5291" s="40">
        <f>IF(Txn!$B2652="",0,Txn!$P2652)</f>
        <v>0</v>
      </c>
      <c r="K5291" s="41">
        <f>IF($A5291="","",IFERROR(VALUE(MID($A5291,6,2)),""))</f>
        <v>0</v>
      </c>
      <c r="L5291" s="39">
        <f>IF(Txn!$K2652="","",Txn!$K2652)</f>
        <v>0</v>
      </c>
      <c r="N5291" s="42">
        <f>IF($D5291="",0,COUNTIF(BankAccts,$D5291))</f>
        <v>0</v>
      </c>
    </row>
    <row r="5292" spans="1:14">
      <c r="A5292" s="38">
        <f>IF(Txn!$B2652="","",Txn!$B2652)</f>
        <v>0</v>
      </c>
      <c r="B5292" s="38">
        <f>IF(Txn!$B2652="","",Txn!$C2652)</f>
        <v>0</v>
      </c>
      <c r="C5292" s="39">
        <f>IF(Txn!$B2652="","","تراکنش بانکی")</f>
        <v>0</v>
      </c>
      <c r="D5292" s="38">
        <f>IF(Txn!$B2652="","",IF(IF(Txn!$U2652="TRF",Txn!$Y2652,Txn!$Z2652)="","",IF(Txn!$U2652="TRF",Txn!$Y2652,Txn!$Z2652)))</f>
        <v>0</v>
      </c>
      <c r="E5292" s="39">
        <f>IF($D5292="","",IFERROR(VLOOKUP($D5292,AcctTbl,2,0),""))</f>
        <v>0</v>
      </c>
      <c r="F5292" s="39">
        <f>IF($D5292="","",IFERROR(VLOOKUP($D5292,AcctTbl,3,0),""))</f>
        <v>0</v>
      </c>
      <c r="G5292" s="39">
        <f>IF(Txn!$B2652="","",Txn!$D2652)</f>
        <v>0</v>
      </c>
      <c r="H5292" s="38">
        <f>IF(Txn!$B2652="","",Txn!$E2652)</f>
        <v>0</v>
      </c>
      <c r="I5292" s="40">
        <f>IF(Txn!$B2652="",0,Txn!$Q2652)</f>
        <v>0</v>
      </c>
      <c r="J5292" s="40">
        <f>IF(Txn!$B2652="",0,Txn!$R2652)</f>
        <v>0</v>
      </c>
      <c r="K5292" s="41">
        <f>IF($A5292="","",IFERROR(VALUE(MID($A5292,6,2)),""))</f>
        <v>0</v>
      </c>
      <c r="L5292" s="39">
        <f>IF(Txn!$K2652="","","طرف مقابل — "&amp;Txn!$K2652)</f>
        <v>0</v>
      </c>
      <c r="N5292" s="42">
        <f>IF($D5292="",0,COUNTIF(BankAccts,$D5292))</f>
        <v>0</v>
      </c>
    </row>
    <row r="5293" spans="1:14">
      <c r="A5293" s="38">
        <f>IF(Txn!$B2653="","",Txn!$B2653)</f>
        <v>0</v>
      </c>
      <c r="B5293" s="38">
        <f>IF(Txn!$B2653="","",Txn!$C2653)</f>
        <v>0</v>
      </c>
      <c r="C5293" s="39">
        <f>IF(Txn!$B2653="","","تراکنش بانکی")</f>
        <v>0</v>
      </c>
      <c r="D5293" s="38">
        <f>IF(Txn!$B2653="","",IF(Txn!$X2653="","",Txn!$X2653))</f>
        <v>0</v>
      </c>
      <c r="E5293" s="39">
        <f>IF($D5293="","",IFERROR(VLOOKUP($D5293,AcctTbl,2,0),""))</f>
        <v>0</v>
      </c>
      <c r="F5293" s="39">
        <f>IF($D5293="","",IFERROR(VLOOKUP($D5293,AcctTbl,3,0),""))</f>
        <v>0</v>
      </c>
      <c r="G5293" s="39">
        <f>IF(Txn!$B2653="","",Txn!$D2653)</f>
        <v>0</v>
      </c>
      <c r="H5293" s="38">
        <f>IF(Txn!$B2653="","",Txn!$E2653)</f>
        <v>0</v>
      </c>
      <c r="I5293" s="40">
        <f>IF(Txn!$B2653="",0,Txn!$O2653)</f>
        <v>0</v>
      </c>
      <c r="J5293" s="40">
        <f>IF(Txn!$B2653="",0,Txn!$P2653)</f>
        <v>0</v>
      </c>
      <c r="K5293" s="41">
        <f>IF($A5293="","",IFERROR(VALUE(MID($A5293,6,2)),""))</f>
        <v>0</v>
      </c>
      <c r="L5293" s="39">
        <f>IF(Txn!$K2653="","",Txn!$K2653)</f>
        <v>0</v>
      </c>
      <c r="N5293" s="42">
        <f>IF($D5293="",0,COUNTIF(BankAccts,$D5293))</f>
        <v>0</v>
      </c>
    </row>
    <row r="5294" spans="1:14">
      <c r="A5294" s="38">
        <f>IF(Txn!$B2653="","",Txn!$B2653)</f>
        <v>0</v>
      </c>
      <c r="B5294" s="38">
        <f>IF(Txn!$B2653="","",Txn!$C2653)</f>
        <v>0</v>
      </c>
      <c r="C5294" s="39">
        <f>IF(Txn!$B2653="","","تراکنش بانکی")</f>
        <v>0</v>
      </c>
      <c r="D5294" s="38">
        <f>IF(Txn!$B2653="","",IF(IF(Txn!$U2653="TRF",Txn!$Y2653,Txn!$Z2653)="","",IF(Txn!$U2653="TRF",Txn!$Y2653,Txn!$Z2653)))</f>
        <v>0</v>
      </c>
      <c r="E5294" s="39">
        <f>IF($D5294="","",IFERROR(VLOOKUP($D5294,AcctTbl,2,0),""))</f>
        <v>0</v>
      </c>
      <c r="F5294" s="39">
        <f>IF($D5294="","",IFERROR(VLOOKUP($D5294,AcctTbl,3,0),""))</f>
        <v>0</v>
      </c>
      <c r="G5294" s="39">
        <f>IF(Txn!$B2653="","",Txn!$D2653)</f>
        <v>0</v>
      </c>
      <c r="H5294" s="38">
        <f>IF(Txn!$B2653="","",Txn!$E2653)</f>
        <v>0</v>
      </c>
      <c r="I5294" s="40">
        <f>IF(Txn!$B2653="",0,Txn!$Q2653)</f>
        <v>0</v>
      </c>
      <c r="J5294" s="40">
        <f>IF(Txn!$B2653="",0,Txn!$R2653)</f>
        <v>0</v>
      </c>
      <c r="K5294" s="41">
        <f>IF($A5294="","",IFERROR(VALUE(MID($A5294,6,2)),""))</f>
        <v>0</v>
      </c>
      <c r="L5294" s="39">
        <f>IF(Txn!$K2653="","","طرف مقابل — "&amp;Txn!$K2653)</f>
        <v>0</v>
      </c>
      <c r="N5294" s="42">
        <f>IF($D5294="",0,COUNTIF(BankAccts,$D5294))</f>
        <v>0</v>
      </c>
    </row>
    <row r="5295" spans="1:14">
      <c r="A5295" s="38">
        <f>IF(Txn!$B2654="","",Txn!$B2654)</f>
        <v>0</v>
      </c>
      <c r="B5295" s="38">
        <f>IF(Txn!$B2654="","",Txn!$C2654)</f>
        <v>0</v>
      </c>
      <c r="C5295" s="39">
        <f>IF(Txn!$B2654="","","تراکنش بانکی")</f>
        <v>0</v>
      </c>
      <c r="D5295" s="38">
        <f>IF(Txn!$B2654="","",IF(Txn!$X2654="","",Txn!$X2654))</f>
        <v>0</v>
      </c>
      <c r="E5295" s="39">
        <f>IF($D5295="","",IFERROR(VLOOKUP($D5295,AcctTbl,2,0),""))</f>
        <v>0</v>
      </c>
      <c r="F5295" s="39">
        <f>IF($D5295="","",IFERROR(VLOOKUP($D5295,AcctTbl,3,0),""))</f>
        <v>0</v>
      </c>
      <c r="G5295" s="39">
        <f>IF(Txn!$B2654="","",Txn!$D2654)</f>
        <v>0</v>
      </c>
      <c r="H5295" s="38">
        <f>IF(Txn!$B2654="","",Txn!$E2654)</f>
        <v>0</v>
      </c>
      <c r="I5295" s="40">
        <f>IF(Txn!$B2654="",0,Txn!$O2654)</f>
        <v>0</v>
      </c>
      <c r="J5295" s="40">
        <f>IF(Txn!$B2654="",0,Txn!$P2654)</f>
        <v>0</v>
      </c>
      <c r="K5295" s="41">
        <f>IF($A5295="","",IFERROR(VALUE(MID($A5295,6,2)),""))</f>
        <v>0</v>
      </c>
      <c r="L5295" s="39">
        <f>IF(Txn!$K2654="","",Txn!$K2654)</f>
        <v>0</v>
      </c>
      <c r="N5295" s="42">
        <f>IF($D5295="",0,COUNTIF(BankAccts,$D5295))</f>
        <v>0</v>
      </c>
    </row>
    <row r="5296" spans="1:14">
      <c r="A5296" s="38">
        <f>IF(Txn!$B2654="","",Txn!$B2654)</f>
        <v>0</v>
      </c>
      <c r="B5296" s="38">
        <f>IF(Txn!$B2654="","",Txn!$C2654)</f>
        <v>0</v>
      </c>
      <c r="C5296" s="39">
        <f>IF(Txn!$B2654="","","تراکنش بانکی")</f>
        <v>0</v>
      </c>
      <c r="D5296" s="38">
        <f>IF(Txn!$B2654="","",IF(IF(Txn!$U2654="TRF",Txn!$Y2654,Txn!$Z2654)="","",IF(Txn!$U2654="TRF",Txn!$Y2654,Txn!$Z2654)))</f>
        <v>0</v>
      </c>
      <c r="E5296" s="39">
        <f>IF($D5296="","",IFERROR(VLOOKUP($D5296,AcctTbl,2,0),""))</f>
        <v>0</v>
      </c>
      <c r="F5296" s="39">
        <f>IF($D5296="","",IFERROR(VLOOKUP($D5296,AcctTbl,3,0),""))</f>
        <v>0</v>
      </c>
      <c r="G5296" s="39">
        <f>IF(Txn!$B2654="","",Txn!$D2654)</f>
        <v>0</v>
      </c>
      <c r="H5296" s="38">
        <f>IF(Txn!$B2654="","",Txn!$E2654)</f>
        <v>0</v>
      </c>
      <c r="I5296" s="40">
        <f>IF(Txn!$B2654="",0,Txn!$Q2654)</f>
        <v>0</v>
      </c>
      <c r="J5296" s="40">
        <f>IF(Txn!$B2654="",0,Txn!$R2654)</f>
        <v>0</v>
      </c>
      <c r="K5296" s="41">
        <f>IF($A5296="","",IFERROR(VALUE(MID($A5296,6,2)),""))</f>
        <v>0</v>
      </c>
      <c r="L5296" s="39">
        <f>IF(Txn!$K2654="","","طرف مقابل — "&amp;Txn!$K2654)</f>
        <v>0</v>
      </c>
      <c r="N5296" s="42">
        <f>IF($D5296="",0,COUNTIF(BankAccts,$D5296))</f>
        <v>0</v>
      </c>
    </row>
    <row r="5297" spans="1:14">
      <c r="A5297" s="38">
        <f>IF(Txn!$B2655="","",Txn!$B2655)</f>
        <v>0</v>
      </c>
      <c r="B5297" s="38">
        <f>IF(Txn!$B2655="","",Txn!$C2655)</f>
        <v>0</v>
      </c>
      <c r="C5297" s="39">
        <f>IF(Txn!$B2655="","","تراکنش بانکی")</f>
        <v>0</v>
      </c>
      <c r="D5297" s="38">
        <f>IF(Txn!$B2655="","",IF(Txn!$X2655="","",Txn!$X2655))</f>
        <v>0</v>
      </c>
      <c r="E5297" s="39">
        <f>IF($D5297="","",IFERROR(VLOOKUP($D5297,AcctTbl,2,0),""))</f>
        <v>0</v>
      </c>
      <c r="F5297" s="39">
        <f>IF($D5297="","",IFERROR(VLOOKUP($D5297,AcctTbl,3,0),""))</f>
        <v>0</v>
      </c>
      <c r="G5297" s="39">
        <f>IF(Txn!$B2655="","",Txn!$D2655)</f>
        <v>0</v>
      </c>
      <c r="H5297" s="38">
        <f>IF(Txn!$B2655="","",Txn!$E2655)</f>
        <v>0</v>
      </c>
      <c r="I5297" s="40">
        <f>IF(Txn!$B2655="",0,Txn!$O2655)</f>
        <v>0</v>
      </c>
      <c r="J5297" s="40">
        <f>IF(Txn!$B2655="",0,Txn!$P2655)</f>
        <v>0</v>
      </c>
      <c r="K5297" s="41">
        <f>IF($A5297="","",IFERROR(VALUE(MID($A5297,6,2)),""))</f>
        <v>0</v>
      </c>
      <c r="L5297" s="39">
        <f>IF(Txn!$K2655="","",Txn!$K2655)</f>
        <v>0</v>
      </c>
      <c r="N5297" s="42">
        <f>IF($D5297="",0,COUNTIF(BankAccts,$D5297))</f>
        <v>0</v>
      </c>
    </row>
    <row r="5298" spans="1:14">
      <c r="A5298" s="38">
        <f>IF(Txn!$B2655="","",Txn!$B2655)</f>
        <v>0</v>
      </c>
      <c r="B5298" s="38">
        <f>IF(Txn!$B2655="","",Txn!$C2655)</f>
        <v>0</v>
      </c>
      <c r="C5298" s="39">
        <f>IF(Txn!$B2655="","","تراکنش بانکی")</f>
        <v>0</v>
      </c>
      <c r="D5298" s="38">
        <f>IF(Txn!$B2655="","",IF(IF(Txn!$U2655="TRF",Txn!$Y2655,Txn!$Z2655)="","",IF(Txn!$U2655="TRF",Txn!$Y2655,Txn!$Z2655)))</f>
        <v>0</v>
      </c>
      <c r="E5298" s="39">
        <f>IF($D5298="","",IFERROR(VLOOKUP($D5298,AcctTbl,2,0),""))</f>
        <v>0</v>
      </c>
      <c r="F5298" s="39">
        <f>IF($D5298="","",IFERROR(VLOOKUP($D5298,AcctTbl,3,0),""))</f>
        <v>0</v>
      </c>
      <c r="G5298" s="39">
        <f>IF(Txn!$B2655="","",Txn!$D2655)</f>
        <v>0</v>
      </c>
      <c r="H5298" s="38">
        <f>IF(Txn!$B2655="","",Txn!$E2655)</f>
        <v>0</v>
      </c>
      <c r="I5298" s="40">
        <f>IF(Txn!$B2655="",0,Txn!$Q2655)</f>
        <v>0</v>
      </c>
      <c r="J5298" s="40">
        <f>IF(Txn!$B2655="",0,Txn!$R2655)</f>
        <v>0</v>
      </c>
      <c r="K5298" s="41">
        <f>IF($A5298="","",IFERROR(VALUE(MID($A5298,6,2)),""))</f>
        <v>0</v>
      </c>
      <c r="L5298" s="39">
        <f>IF(Txn!$K2655="","","طرف مقابل — "&amp;Txn!$K2655)</f>
        <v>0</v>
      </c>
      <c r="N5298" s="42">
        <f>IF($D5298="",0,COUNTIF(BankAccts,$D5298))</f>
        <v>0</v>
      </c>
    </row>
    <row r="5299" spans="1:14">
      <c r="A5299" s="38">
        <f>IF(Txn!$B2656="","",Txn!$B2656)</f>
        <v>0</v>
      </c>
      <c r="B5299" s="38">
        <f>IF(Txn!$B2656="","",Txn!$C2656)</f>
        <v>0</v>
      </c>
      <c r="C5299" s="39">
        <f>IF(Txn!$B2656="","","تراکنش بانکی")</f>
        <v>0</v>
      </c>
      <c r="D5299" s="38">
        <f>IF(Txn!$B2656="","",IF(Txn!$X2656="","",Txn!$X2656))</f>
        <v>0</v>
      </c>
      <c r="E5299" s="39">
        <f>IF($D5299="","",IFERROR(VLOOKUP($D5299,AcctTbl,2,0),""))</f>
        <v>0</v>
      </c>
      <c r="F5299" s="39">
        <f>IF($D5299="","",IFERROR(VLOOKUP($D5299,AcctTbl,3,0),""))</f>
        <v>0</v>
      </c>
      <c r="G5299" s="39">
        <f>IF(Txn!$B2656="","",Txn!$D2656)</f>
        <v>0</v>
      </c>
      <c r="H5299" s="38">
        <f>IF(Txn!$B2656="","",Txn!$E2656)</f>
        <v>0</v>
      </c>
      <c r="I5299" s="40">
        <f>IF(Txn!$B2656="",0,Txn!$O2656)</f>
        <v>0</v>
      </c>
      <c r="J5299" s="40">
        <f>IF(Txn!$B2656="",0,Txn!$P2656)</f>
        <v>0</v>
      </c>
      <c r="K5299" s="41">
        <f>IF($A5299="","",IFERROR(VALUE(MID($A5299,6,2)),""))</f>
        <v>0</v>
      </c>
      <c r="L5299" s="39">
        <f>IF(Txn!$K2656="","",Txn!$K2656)</f>
        <v>0</v>
      </c>
      <c r="N5299" s="42">
        <f>IF($D5299="",0,COUNTIF(BankAccts,$D5299))</f>
        <v>0</v>
      </c>
    </row>
    <row r="5300" spans="1:14">
      <c r="A5300" s="38">
        <f>IF(Txn!$B2656="","",Txn!$B2656)</f>
        <v>0</v>
      </c>
      <c r="B5300" s="38">
        <f>IF(Txn!$B2656="","",Txn!$C2656)</f>
        <v>0</v>
      </c>
      <c r="C5300" s="39">
        <f>IF(Txn!$B2656="","","تراکنش بانکی")</f>
        <v>0</v>
      </c>
      <c r="D5300" s="38">
        <f>IF(Txn!$B2656="","",IF(IF(Txn!$U2656="TRF",Txn!$Y2656,Txn!$Z2656)="","",IF(Txn!$U2656="TRF",Txn!$Y2656,Txn!$Z2656)))</f>
        <v>0</v>
      </c>
      <c r="E5300" s="39">
        <f>IF($D5300="","",IFERROR(VLOOKUP($D5300,AcctTbl,2,0),""))</f>
        <v>0</v>
      </c>
      <c r="F5300" s="39">
        <f>IF($D5300="","",IFERROR(VLOOKUP($D5300,AcctTbl,3,0),""))</f>
        <v>0</v>
      </c>
      <c r="G5300" s="39">
        <f>IF(Txn!$B2656="","",Txn!$D2656)</f>
        <v>0</v>
      </c>
      <c r="H5300" s="38">
        <f>IF(Txn!$B2656="","",Txn!$E2656)</f>
        <v>0</v>
      </c>
      <c r="I5300" s="40">
        <f>IF(Txn!$B2656="",0,Txn!$Q2656)</f>
        <v>0</v>
      </c>
      <c r="J5300" s="40">
        <f>IF(Txn!$B2656="",0,Txn!$R2656)</f>
        <v>0</v>
      </c>
      <c r="K5300" s="41">
        <f>IF($A5300="","",IFERROR(VALUE(MID($A5300,6,2)),""))</f>
        <v>0</v>
      </c>
      <c r="L5300" s="39">
        <f>IF(Txn!$K2656="","","طرف مقابل — "&amp;Txn!$K2656)</f>
        <v>0</v>
      </c>
      <c r="N5300" s="42">
        <f>IF($D5300="",0,COUNTIF(BankAccts,$D5300))</f>
        <v>0</v>
      </c>
    </row>
    <row r="5301" spans="1:14">
      <c r="A5301" s="38">
        <f>IF(Txn!$B2657="","",Txn!$B2657)</f>
        <v>0</v>
      </c>
      <c r="B5301" s="38">
        <f>IF(Txn!$B2657="","",Txn!$C2657)</f>
        <v>0</v>
      </c>
      <c r="C5301" s="39">
        <f>IF(Txn!$B2657="","","تراکنش بانکی")</f>
        <v>0</v>
      </c>
      <c r="D5301" s="38">
        <f>IF(Txn!$B2657="","",IF(Txn!$X2657="","",Txn!$X2657))</f>
        <v>0</v>
      </c>
      <c r="E5301" s="39">
        <f>IF($D5301="","",IFERROR(VLOOKUP($D5301,AcctTbl,2,0),""))</f>
        <v>0</v>
      </c>
      <c r="F5301" s="39">
        <f>IF($D5301="","",IFERROR(VLOOKUP($D5301,AcctTbl,3,0),""))</f>
        <v>0</v>
      </c>
      <c r="G5301" s="39">
        <f>IF(Txn!$B2657="","",Txn!$D2657)</f>
        <v>0</v>
      </c>
      <c r="H5301" s="38">
        <f>IF(Txn!$B2657="","",Txn!$E2657)</f>
        <v>0</v>
      </c>
      <c r="I5301" s="40">
        <f>IF(Txn!$B2657="",0,Txn!$O2657)</f>
        <v>0</v>
      </c>
      <c r="J5301" s="40">
        <f>IF(Txn!$B2657="",0,Txn!$P2657)</f>
        <v>0</v>
      </c>
      <c r="K5301" s="41">
        <f>IF($A5301="","",IFERROR(VALUE(MID($A5301,6,2)),""))</f>
        <v>0</v>
      </c>
      <c r="L5301" s="39">
        <f>IF(Txn!$K2657="","",Txn!$K2657)</f>
        <v>0</v>
      </c>
      <c r="N5301" s="42">
        <f>IF($D5301="",0,COUNTIF(BankAccts,$D5301))</f>
        <v>0</v>
      </c>
    </row>
    <row r="5302" spans="1:14">
      <c r="A5302" s="38">
        <f>IF(Txn!$B2657="","",Txn!$B2657)</f>
        <v>0</v>
      </c>
      <c r="B5302" s="38">
        <f>IF(Txn!$B2657="","",Txn!$C2657)</f>
        <v>0</v>
      </c>
      <c r="C5302" s="39">
        <f>IF(Txn!$B2657="","","تراکنش بانکی")</f>
        <v>0</v>
      </c>
      <c r="D5302" s="38">
        <f>IF(Txn!$B2657="","",IF(IF(Txn!$U2657="TRF",Txn!$Y2657,Txn!$Z2657)="","",IF(Txn!$U2657="TRF",Txn!$Y2657,Txn!$Z2657)))</f>
        <v>0</v>
      </c>
      <c r="E5302" s="39">
        <f>IF($D5302="","",IFERROR(VLOOKUP($D5302,AcctTbl,2,0),""))</f>
        <v>0</v>
      </c>
      <c r="F5302" s="39">
        <f>IF($D5302="","",IFERROR(VLOOKUP($D5302,AcctTbl,3,0),""))</f>
        <v>0</v>
      </c>
      <c r="G5302" s="39">
        <f>IF(Txn!$B2657="","",Txn!$D2657)</f>
        <v>0</v>
      </c>
      <c r="H5302" s="38">
        <f>IF(Txn!$B2657="","",Txn!$E2657)</f>
        <v>0</v>
      </c>
      <c r="I5302" s="40">
        <f>IF(Txn!$B2657="",0,Txn!$Q2657)</f>
        <v>0</v>
      </c>
      <c r="J5302" s="40">
        <f>IF(Txn!$B2657="",0,Txn!$R2657)</f>
        <v>0</v>
      </c>
      <c r="K5302" s="41">
        <f>IF($A5302="","",IFERROR(VALUE(MID($A5302,6,2)),""))</f>
        <v>0</v>
      </c>
      <c r="L5302" s="39">
        <f>IF(Txn!$K2657="","","طرف مقابل — "&amp;Txn!$K2657)</f>
        <v>0</v>
      </c>
      <c r="N5302" s="42">
        <f>IF($D5302="",0,COUNTIF(BankAccts,$D5302))</f>
        <v>0</v>
      </c>
    </row>
    <row r="5303" spans="1:14">
      <c r="A5303" s="38">
        <f>IF(Txn!$B2658="","",Txn!$B2658)</f>
        <v>0</v>
      </c>
      <c r="B5303" s="38">
        <f>IF(Txn!$B2658="","",Txn!$C2658)</f>
        <v>0</v>
      </c>
      <c r="C5303" s="39">
        <f>IF(Txn!$B2658="","","تراکنش بانکی")</f>
        <v>0</v>
      </c>
      <c r="D5303" s="38">
        <f>IF(Txn!$B2658="","",IF(Txn!$X2658="","",Txn!$X2658))</f>
        <v>0</v>
      </c>
      <c r="E5303" s="39">
        <f>IF($D5303="","",IFERROR(VLOOKUP($D5303,AcctTbl,2,0),""))</f>
        <v>0</v>
      </c>
      <c r="F5303" s="39">
        <f>IF($D5303="","",IFERROR(VLOOKUP($D5303,AcctTbl,3,0),""))</f>
        <v>0</v>
      </c>
      <c r="G5303" s="39">
        <f>IF(Txn!$B2658="","",Txn!$D2658)</f>
        <v>0</v>
      </c>
      <c r="H5303" s="38">
        <f>IF(Txn!$B2658="","",Txn!$E2658)</f>
        <v>0</v>
      </c>
      <c r="I5303" s="40">
        <f>IF(Txn!$B2658="",0,Txn!$O2658)</f>
        <v>0</v>
      </c>
      <c r="J5303" s="40">
        <f>IF(Txn!$B2658="",0,Txn!$P2658)</f>
        <v>0</v>
      </c>
      <c r="K5303" s="41">
        <f>IF($A5303="","",IFERROR(VALUE(MID($A5303,6,2)),""))</f>
        <v>0</v>
      </c>
      <c r="L5303" s="39">
        <f>IF(Txn!$K2658="","",Txn!$K2658)</f>
        <v>0</v>
      </c>
      <c r="N5303" s="42">
        <f>IF($D5303="",0,COUNTIF(BankAccts,$D5303))</f>
        <v>0</v>
      </c>
    </row>
    <row r="5304" spans="1:14">
      <c r="A5304" s="38">
        <f>IF(Txn!$B2658="","",Txn!$B2658)</f>
        <v>0</v>
      </c>
      <c r="B5304" s="38">
        <f>IF(Txn!$B2658="","",Txn!$C2658)</f>
        <v>0</v>
      </c>
      <c r="C5304" s="39">
        <f>IF(Txn!$B2658="","","تراکنش بانکی")</f>
        <v>0</v>
      </c>
      <c r="D5304" s="38">
        <f>IF(Txn!$B2658="","",IF(IF(Txn!$U2658="TRF",Txn!$Y2658,Txn!$Z2658)="","",IF(Txn!$U2658="TRF",Txn!$Y2658,Txn!$Z2658)))</f>
        <v>0</v>
      </c>
      <c r="E5304" s="39">
        <f>IF($D5304="","",IFERROR(VLOOKUP($D5304,AcctTbl,2,0),""))</f>
        <v>0</v>
      </c>
      <c r="F5304" s="39">
        <f>IF($D5304="","",IFERROR(VLOOKUP($D5304,AcctTbl,3,0),""))</f>
        <v>0</v>
      </c>
      <c r="G5304" s="39">
        <f>IF(Txn!$B2658="","",Txn!$D2658)</f>
        <v>0</v>
      </c>
      <c r="H5304" s="38">
        <f>IF(Txn!$B2658="","",Txn!$E2658)</f>
        <v>0</v>
      </c>
      <c r="I5304" s="40">
        <f>IF(Txn!$B2658="",0,Txn!$Q2658)</f>
        <v>0</v>
      </c>
      <c r="J5304" s="40">
        <f>IF(Txn!$B2658="",0,Txn!$R2658)</f>
        <v>0</v>
      </c>
      <c r="K5304" s="41">
        <f>IF($A5304="","",IFERROR(VALUE(MID($A5304,6,2)),""))</f>
        <v>0</v>
      </c>
      <c r="L5304" s="39">
        <f>IF(Txn!$K2658="","","طرف مقابل — "&amp;Txn!$K2658)</f>
        <v>0</v>
      </c>
      <c r="N5304" s="42">
        <f>IF($D5304="",0,COUNTIF(BankAccts,$D5304))</f>
        <v>0</v>
      </c>
    </row>
    <row r="5305" spans="1:14">
      <c r="A5305" s="38">
        <f>IF(Txn!$B2659="","",Txn!$B2659)</f>
        <v>0</v>
      </c>
      <c r="B5305" s="38">
        <f>IF(Txn!$B2659="","",Txn!$C2659)</f>
        <v>0</v>
      </c>
      <c r="C5305" s="39">
        <f>IF(Txn!$B2659="","","تراکنش بانکی")</f>
        <v>0</v>
      </c>
      <c r="D5305" s="38">
        <f>IF(Txn!$B2659="","",IF(Txn!$X2659="","",Txn!$X2659))</f>
        <v>0</v>
      </c>
      <c r="E5305" s="39">
        <f>IF($D5305="","",IFERROR(VLOOKUP($D5305,AcctTbl,2,0),""))</f>
        <v>0</v>
      </c>
      <c r="F5305" s="39">
        <f>IF($D5305="","",IFERROR(VLOOKUP($D5305,AcctTbl,3,0),""))</f>
        <v>0</v>
      </c>
      <c r="G5305" s="39">
        <f>IF(Txn!$B2659="","",Txn!$D2659)</f>
        <v>0</v>
      </c>
      <c r="H5305" s="38">
        <f>IF(Txn!$B2659="","",Txn!$E2659)</f>
        <v>0</v>
      </c>
      <c r="I5305" s="40">
        <f>IF(Txn!$B2659="",0,Txn!$O2659)</f>
        <v>0</v>
      </c>
      <c r="J5305" s="40">
        <f>IF(Txn!$B2659="",0,Txn!$P2659)</f>
        <v>0</v>
      </c>
      <c r="K5305" s="41">
        <f>IF($A5305="","",IFERROR(VALUE(MID($A5305,6,2)),""))</f>
        <v>0</v>
      </c>
      <c r="L5305" s="39">
        <f>IF(Txn!$K2659="","",Txn!$K2659)</f>
        <v>0</v>
      </c>
      <c r="N5305" s="42">
        <f>IF($D5305="",0,COUNTIF(BankAccts,$D5305))</f>
        <v>0</v>
      </c>
    </row>
    <row r="5306" spans="1:14">
      <c r="A5306" s="38">
        <f>IF(Txn!$B2659="","",Txn!$B2659)</f>
        <v>0</v>
      </c>
      <c r="B5306" s="38">
        <f>IF(Txn!$B2659="","",Txn!$C2659)</f>
        <v>0</v>
      </c>
      <c r="C5306" s="39">
        <f>IF(Txn!$B2659="","","تراکنش بانکی")</f>
        <v>0</v>
      </c>
      <c r="D5306" s="38">
        <f>IF(Txn!$B2659="","",IF(IF(Txn!$U2659="TRF",Txn!$Y2659,Txn!$Z2659)="","",IF(Txn!$U2659="TRF",Txn!$Y2659,Txn!$Z2659)))</f>
        <v>0</v>
      </c>
      <c r="E5306" s="39">
        <f>IF($D5306="","",IFERROR(VLOOKUP($D5306,AcctTbl,2,0),""))</f>
        <v>0</v>
      </c>
      <c r="F5306" s="39">
        <f>IF($D5306="","",IFERROR(VLOOKUP($D5306,AcctTbl,3,0),""))</f>
        <v>0</v>
      </c>
      <c r="G5306" s="39">
        <f>IF(Txn!$B2659="","",Txn!$D2659)</f>
        <v>0</v>
      </c>
      <c r="H5306" s="38">
        <f>IF(Txn!$B2659="","",Txn!$E2659)</f>
        <v>0</v>
      </c>
      <c r="I5306" s="40">
        <f>IF(Txn!$B2659="",0,Txn!$Q2659)</f>
        <v>0</v>
      </c>
      <c r="J5306" s="40">
        <f>IF(Txn!$B2659="",0,Txn!$R2659)</f>
        <v>0</v>
      </c>
      <c r="K5306" s="41">
        <f>IF($A5306="","",IFERROR(VALUE(MID($A5306,6,2)),""))</f>
        <v>0</v>
      </c>
      <c r="L5306" s="39">
        <f>IF(Txn!$K2659="","","طرف مقابل — "&amp;Txn!$K2659)</f>
        <v>0</v>
      </c>
      <c r="N5306" s="42">
        <f>IF($D5306="",0,COUNTIF(BankAccts,$D5306))</f>
        <v>0</v>
      </c>
    </row>
    <row r="5307" spans="1:14">
      <c r="A5307" s="38">
        <f>IF(Txn!$B2660="","",Txn!$B2660)</f>
        <v>0</v>
      </c>
      <c r="B5307" s="38">
        <f>IF(Txn!$B2660="","",Txn!$C2660)</f>
        <v>0</v>
      </c>
      <c r="C5307" s="39">
        <f>IF(Txn!$B2660="","","تراکنش بانکی")</f>
        <v>0</v>
      </c>
      <c r="D5307" s="38">
        <f>IF(Txn!$B2660="","",IF(Txn!$X2660="","",Txn!$X2660))</f>
        <v>0</v>
      </c>
      <c r="E5307" s="39">
        <f>IF($D5307="","",IFERROR(VLOOKUP($D5307,AcctTbl,2,0),""))</f>
        <v>0</v>
      </c>
      <c r="F5307" s="39">
        <f>IF($D5307="","",IFERROR(VLOOKUP($D5307,AcctTbl,3,0),""))</f>
        <v>0</v>
      </c>
      <c r="G5307" s="39">
        <f>IF(Txn!$B2660="","",Txn!$D2660)</f>
        <v>0</v>
      </c>
      <c r="H5307" s="38">
        <f>IF(Txn!$B2660="","",Txn!$E2660)</f>
        <v>0</v>
      </c>
      <c r="I5307" s="40">
        <f>IF(Txn!$B2660="",0,Txn!$O2660)</f>
        <v>0</v>
      </c>
      <c r="J5307" s="40">
        <f>IF(Txn!$B2660="",0,Txn!$P2660)</f>
        <v>0</v>
      </c>
      <c r="K5307" s="41">
        <f>IF($A5307="","",IFERROR(VALUE(MID($A5307,6,2)),""))</f>
        <v>0</v>
      </c>
      <c r="L5307" s="39">
        <f>IF(Txn!$K2660="","",Txn!$K2660)</f>
        <v>0</v>
      </c>
      <c r="N5307" s="42">
        <f>IF($D5307="",0,COUNTIF(BankAccts,$D5307))</f>
        <v>0</v>
      </c>
    </row>
    <row r="5308" spans="1:14">
      <c r="A5308" s="38">
        <f>IF(Txn!$B2660="","",Txn!$B2660)</f>
        <v>0</v>
      </c>
      <c r="B5308" s="38">
        <f>IF(Txn!$B2660="","",Txn!$C2660)</f>
        <v>0</v>
      </c>
      <c r="C5308" s="39">
        <f>IF(Txn!$B2660="","","تراکنش بانکی")</f>
        <v>0</v>
      </c>
      <c r="D5308" s="38">
        <f>IF(Txn!$B2660="","",IF(IF(Txn!$U2660="TRF",Txn!$Y2660,Txn!$Z2660)="","",IF(Txn!$U2660="TRF",Txn!$Y2660,Txn!$Z2660)))</f>
        <v>0</v>
      </c>
      <c r="E5308" s="39">
        <f>IF($D5308="","",IFERROR(VLOOKUP($D5308,AcctTbl,2,0),""))</f>
        <v>0</v>
      </c>
      <c r="F5308" s="39">
        <f>IF($D5308="","",IFERROR(VLOOKUP($D5308,AcctTbl,3,0),""))</f>
        <v>0</v>
      </c>
      <c r="G5308" s="39">
        <f>IF(Txn!$B2660="","",Txn!$D2660)</f>
        <v>0</v>
      </c>
      <c r="H5308" s="38">
        <f>IF(Txn!$B2660="","",Txn!$E2660)</f>
        <v>0</v>
      </c>
      <c r="I5308" s="40">
        <f>IF(Txn!$B2660="",0,Txn!$Q2660)</f>
        <v>0</v>
      </c>
      <c r="J5308" s="40">
        <f>IF(Txn!$B2660="",0,Txn!$R2660)</f>
        <v>0</v>
      </c>
      <c r="K5308" s="41">
        <f>IF($A5308="","",IFERROR(VALUE(MID($A5308,6,2)),""))</f>
        <v>0</v>
      </c>
      <c r="L5308" s="39">
        <f>IF(Txn!$K2660="","","طرف مقابل — "&amp;Txn!$K2660)</f>
        <v>0</v>
      </c>
      <c r="N5308" s="42">
        <f>IF($D5308="",0,COUNTIF(BankAccts,$D5308))</f>
        <v>0</v>
      </c>
    </row>
    <row r="5309" spans="1:14">
      <c r="A5309" s="38">
        <f>IF(Txn!$B2661="","",Txn!$B2661)</f>
        <v>0</v>
      </c>
      <c r="B5309" s="38">
        <f>IF(Txn!$B2661="","",Txn!$C2661)</f>
        <v>0</v>
      </c>
      <c r="C5309" s="39">
        <f>IF(Txn!$B2661="","","تراکنش بانکی")</f>
        <v>0</v>
      </c>
      <c r="D5309" s="38">
        <f>IF(Txn!$B2661="","",IF(Txn!$X2661="","",Txn!$X2661))</f>
        <v>0</v>
      </c>
      <c r="E5309" s="39">
        <f>IF($D5309="","",IFERROR(VLOOKUP($D5309,AcctTbl,2,0),""))</f>
        <v>0</v>
      </c>
      <c r="F5309" s="39">
        <f>IF($D5309="","",IFERROR(VLOOKUP($D5309,AcctTbl,3,0),""))</f>
        <v>0</v>
      </c>
      <c r="G5309" s="39">
        <f>IF(Txn!$B2661="","",Txn!$D2661)</f>
        <v>0</v>
      </c>
      <c r="H5309" s="38">
        <f>IF(Txn!$B2661="","",Txn!$E2661)</f>
        <v>0</v>
      </c>
      <c r="I5309" s="40">
        <f>IF(Txn!$B2661="",0,Txn!$O2661)</f>
        <v>0</v>
      </c>
      <c r="J5309" s="40">
        <f>IF(Txn!$B2661="",0,Txn!$P2661)</f>
        <v>0</v>
      </c>
      <c r="K5309" s="41">
        <f>IF($A5309="","",IFERROR(VALUE(MID($A5309,6,2)),""))</f>
        <v>0</v>
      </c>
      <c r="L5309" s="39">
        <f>IF(Txn!$K2661="","",Txn!$K2661)</f>
        <v>0</v>
      </c>
      <c r="N5309" s="42">
        <f>IF($D5309="",0,COUNTIF(BankAccts,$D5309))</f>
        <v>0</v>
      </c>
    </row>
    <row r="5310" spans="1:14">
      <c r="A5310" s="38">
        <f>IF(Txn!$B2661="","",Txn!$B2661)</f>
        <v>0</v>
      </c>
      <c r="B5310" s="38">
        <f>IF(Txn!$B2661="","",Txn!$C2661)</f>
        <v>0</v>
      </c>
      <c r="C5310" s="39">
        <f>IF(Txn!$B2661="","","تراکنش بانکی")</f>
        <v>0</v>
      </c>
      <c r="D5310" s="38">
        <f>IF(Txn!$B2661="","",IF(IF(Txn!$U2661="TRF",Txn!$Y2661,Txn!$Z2661)="","",IF(Txn!$U2661="TRF",Txn!$Y2661,Txn!$Z2661)))</f>
        <v>0</v>
      </c>
      <c r="E5310" s="39">
        <f>IF($D5310="","",IFERROR(VLOOKUP($D5310,AcctTbl,2,0),""))</f>
        <v>0</v>
      </c>
      <c r="F5310" s="39">
        <f>IF($D5310="","",IFERROR(VLOOKUP($D5310,AcctTbl,3,0),""))</f>
        <v>0</v>
      </c>
      <c r="G5310" s="39">
        <f>IF(Txn!$B2661="","",Txn!$D2661)</f>
        <v>0</v>
      </c>
      <c r="H5310" s="38">
        <f>IF(Txn!$B2661="","",Txn!$E2661)</f>
        <v>0</v>
      </c>
      <c r="I5310" s="40">
        <f>IF(Txn!$B2661="",0,Txn!$Q2661)</f>
        <v>0</v>
      </c>
      <c r="J5310" s="40">
        <f>IF(Txn!$B2661="",0,Txn!$R2661)</f>
        <v>0</v>
      </c>
      <c r="K5310" s="41">
        <f>IF($A5310="","",IFERROR(VALUE(MID($A5310,6,2)),""))</f>
        <v>0</v>
      </c>
      <c r="L5310" s="39">
        <f>IF(Txn!$K2661="","","طرف مقابل — "&amp;Txn!$K2661)</f>
        <v>0</v>
      </c>
      <c r="N5310" s="42">
        <f>IF($D5310="",0,COUNTIF(BankAccts,$D5310))</f>
        <v>0</v>
      </c>
    </row>
    <row r="5311" spans="1:14">
      <c r="A5311" s="38">
        <f>IF(Txn!$B2662="","",Txn!$B2662)</f>
        <v>0</v>
      </c>
      <c r="B5311" s="38">
        <f>IF(Txn!$B2662="","",Txn!$C2662)</f>
        <v>0</v>
      </c>
      <c r="C5311" s="39">
        <f>IF(Txn!$B2662="","","تراکنش بانکی")</f>
        <v>0</v>
      </c>
      <c r="D5311" s="38">
        <f>IF(Txn!$B2662="","",IF(Txn!$X2662="","",Txn!$X2662))</f>
        <v>0</v>
      </c>
      <c r="E5311" s="39">
        <f>IF($D5311="","",IFERROR(VLOOKUP($D5311,AcctTbl,2,0),""))</f>
        <v>0</v>
      </c>
      <c r="F5311" s="39">
        <f>IF($D5311="","",IFERROR(VLOOKUP($D5311,AcctTbl,3,0),""))</f>
        <v>0</v>
      </c>
      <c r="G5311" s="39">
        <f>IF(Txn!$B2662="","",Txn!$D2662)</f>
        <v>0</v>
      </c>
      <c r="H5311" s="38">
        <f>IF(Txn!$B2662="","",Txn!$E2662)</f>
        <v>0</v>
      </c>
      <c r="I5311" s="40">
        <f>IF(Txn!$B2662="",0,Txn!$O2662)</f>
        <v>0</v>
      </c>
      <c r="J5311" s="40">
        <f>IF(Txn!$B2662="",0,Txn!$P2662)</f>
        <v>0</v>
      </c>
      <c r="K5311" s="41">
        <f>IF($A5311="","",IFERROR(VALUE(MID($A5311,6,2)),""))</f>
        <v>0</v>
      </c>
      <c r="L5311" s="39">
        <f>IF(Txn!$K2662="","",Txn!$K2662)</f>
        <v>0</v>
      </c>
      <c r="N5311" s="42">
        <f>IF($D5311="",0,COUNTIF(BankAccts,$D5311))</f>
        <v>0</v>
      </c>
    </row>
    <row r="5312" spans="1:14">
      <c r="A5312" s="38">
        <f>IF(Txn!$B2662="","",Txn!$B2662)</f>
        <v>0</v>
      </c>
      <c r="B5312" s="38">
        <f>IF(Txn!$B2662="","",Txn!$C2662)</f>
        <v>0</v>
      </c>
      <c r="C5312" s="39">
        <f>IF(Txn!$B2662="","","تراکنش بانکی")</f>
        <v>0</v>
      </c>
      <c r="D5312" s="38">
        <f>IF(Txn!$B2662="","",IF(IF(Txn!$U2662="TRF",Txn!$Y2662,Txn!$Z2662)="","",IF(Txn!$U2662="TRF",Txn!$Y2662,Txn!$Z2662)))</f>
        <v>0</v>
      </c>
      <c r="E5312" s="39">
        <f>IF($D5312="","",IFERROR(VLOOKUP($D5312,AcctTbl,2,0),""))</f>
        <v>0</v>
      </c>
      <c r="F5312" s="39">
        <f>IF($D5312="","",IFERROR(VLOOKUP($D5312,AcctTbl,3,0),""))</f>
        <v>0</v>
      </c>
      <c r="G5312" s="39">
        <f>IF(Txn!$B2662="","",Txn!$D2662)</f>
        <v>0</v>
      </c>
      <c r="H5312" s="38">
        <f>IF(Txn!$B2662="","",Txn!$E2662)</f>
        <v>0</v>
      </c>
      <c r="I5312" s="40">
        <f>IF(Txn!$B2662="",0,Txn!$Q2662)</f>
        <v>0</v>
      </c>
      <c r="J5312" s="40">
        <f>IF(Txn!$B2662="",0,Txn!$R2662)</f>
        <v>0</v>
      </c>
      <c r="K5312" s="41">
        <f>IF($A5312="","",IFERROR(VALUE(MID($A5312,6,2)),""))</f>
        <v>0</v>
      </c>
      <c r="L5312" s="39">
        <f>IF(Txn!$K2662="","","طرف مقابل — "&amp;Txn!$K2662)</f>
        <v>0</v>
      </c>
      <c r="N5312" s="42">
        <f>IF($D5312="",0,COUNTIF(BankAccts,$D5312))</f>
        <v>0</v>
      </c>
    </row>
    <row r="5313" spans="1:14">
      <c r="A5313" s="38">
        <f>IF(Txn!$B2663="","",Txn!$B2663)</f>
        <v>0</v>
      </c>
      <c r="B5313" s="38">
        <f>IF(Txn!$B2663="","",Txn!$C2663)</f>
        <v>0</v>
      </c>
      <c r="C5313" s="39">
        <f>IF(Txn!$B2663="","","تراکنش بانکی")</f>
        <v>0</v>
      </c>
      <c r="D5313" s="38">
        <f>IF(Txn!$B2663="","",IF(Txn!$X2663="","",Txn!$X2663))</f>
        <v>0</v>
      </c>
      <c r="E5313" s="39">
        <f>IF($D5313="","",IFERROR(VLOOKUP($D5313,AcctTbl,2,0),""))</f>
        <v>0</v>
      </c>
      <c r="F5313" s="39">
        <f>IF($D5313="","",IFERROR(VLOOKUP($D5313,AcctTbl,3,0),""))</f>
        <v>0</v>
      </c>
      <c r="G5313" s="39">
        <f>IF(Txn!$B2663="","",Txn!$D2663)</f>
        <v>0</v>
      </c>
      <c r="H5313" s="38">
        <f>IF(Txn!$B2663="","",Txn!$E2663)</f>
        <v>0</v>
      </c>
      <c r="I5313" s="40">
        <f>IF(Txn!$B2663="",0,Txn!$O2663)</f>
        <v>0</v>
      </c>
      <c r="J5313" s="40">
        <f>IF(Txn!$B2663="",0,Txn!$P2663)</f>
        <v>0</v>
      </c>
      <c r="K5313" s="41">
        <f>IF($A5313="","",IFERROR(VALUE(MID($A5313,6,2)),""))</f>
        <v>0</v>
      </c>
      <c r="L5313" s="39">
        <f>IF(Txn!$K2663="","",Txn!$K2663)</f>
        <v>0</v>
      </c>
      <c r="N5313" s="42">
        <f>IF($D5313="",0,COUNTIF(BankAccts,$D5313))</f>
        <v>0</v>
      </c>
    </row>
    <row r="5314" spans="1:14">
      <c r="A5314" s="38">
        <f>IF(Txn!$B2663="","",Txn!$B2663)</f>
        <v>0</v>
      </c>
      <c r="B5314" s="38">
        <f>IF(Txn!$B2663="","",Txn!$C2663)</f>
        <v>0</v>
      </c>
      <c r="C5314" s="39">
        <f>IF(Txn!$B2663="","","تراکنش بانکی")</f>
        <v>0</v>
      </c>
      <c r="D5314" s="38">
        <f>IF(Txn!$B2663="","",IF(IF(Txn!$U2663="TRF",Txn!$Y2663,Txn!$Z2663)="","",IF(Txn!$U2663="TRF",Txn!$Y2663,Txn!$Z2663)))</f>
        <v>0</v>
      </c>
      <c r="E5314" s="39">
        <f>IF($D5314="","",IFERROR(VLOOKUP($D5314,AcctTbl,2,0),""))</f>
        <v>0</v>
      </c>
      <c r="F5314" s="39">
        <f>IF($D5314="","",IFERROR(VLOOKUP($D5314,AcctTbl,3,0),""))</f>
        <v>0</v>
      </c>
      <c r="G5314" s="39">
        <f>IF(Txn!$B2663="","",Txn!$D2663)</f>
        <v>0</v>
      </c>
      <c r="H5314" s="38">
        <f>IF(Txn!$B2663="","",Txn!$E2663)</f>
        <v>0</v>
      </c>
      <c r="I5314" s="40">
        <f>IF(Txn!$B2663="",0,Txn!$Q2663)</f>
        <v>0</v>
      </c>
      <c r="J5314" s="40">
        <f>IF(Txn!$B2663="",0,Txn!$R2663)</f>
        <v>0</v>
      </c>
      <c r="K5314" s="41">
        <f>IF($A5314="","",IFERROR(VALUE(MID($A5314,6,2)),""))</f>
        <v>0</v>
      </c>
      <c r="L5314" s="39">
        <f>IF(Txn!$K2663="","","طرف مقابل — "&amp;Txn!$K2663)</f>
        <v>0</v>
      </c>
      <c r="N5314" s="42">
        <f>IF($D5314="",0,COUNTIF(BankAccts,$D5314))</f>
        <v>0</v>
      </c>
    </row>
    <row r="5315" spans="1:14">
      <c r="A5315" s="38">
        <f>IF(Txn!$B2664="","",Txn!$B2664)</f>
        <v>0</v>
      </c>
      <c r="B5315" s="38">
        <f>IF(Txn!$B2664="","",Txn!$C2664)</f>
        <v>0</v>
      </c>
      <c r="C5315" s="39">
        <f>IF(Txn!$B2664="","","تراکنش بانکی")</f>
        <v>0</v>
      </c>
      <c r="D5315" s="38">
        <f>IF(Txn!$B2664="","",IF(Txn!$X2664="","",Txn!$X2664))</f>
        <v>0</v>
      </c>
      <c r="E5315" s="39">
        <f>IF($D5315="","",IFERROR(VLOOKUP($D5315,AcctTbl,2,0),""))</f>
        <v>0</v>
      </c>
      <c r="F5315" s="39">
        <f>IF($D5315="","",IFERROR(VLOOKUP($D5315,AcctTbl,3,0),""))</f>
        <v>0</v>
      </c>
      <c r="G5315" s="39">
        <f>IF(Txn!$B2664="","",Txn!$D2664)</f>
        <v>0</v>
      </c>
      <c r="H5315" s="38">
        <f>IF(Txn!$B2664="","",Txn!$E2664)</f>
        <v>0</v>
      </c>
      <c r="I5315" s="40">
        <f>IF(Txn!$B2664="",0,Txn!$O2664)</f>
        <v>0</v>
      </c>
      <c r="J5315" s="40">
        <f>IF(Txn!$B2664="",0,Txn!$P2664)</f>
        <v>0</v>
      </c>
      <c r="K5315" s="41">
        <f>IF($A5315="","",IFERROR(VALUE(MID($A5315,6,2)),""))</f>
        <v>0</v>
      </c>
      <c r="L5315" s="39">
        <f>IF(Txn!$K2664="","",Txn!$K2664)</f>
        <v>0</v>
      </c>
      <c r="N5315" s="42">
        <f>IF($D5315="",0,COUNTIF(BankAccts,$D5315))</f>
        <v>0</v>
      </c>
    </row>
    <row r="5316" spans="1:14">
      <c r="A5316" s="38">
        <f>IF(Txn!$B2664="","",Txn!$B2664)</f>
        <v>0</v>
      </c>
      <c r="B5316" s="38">
        <f>IF(Txn!$B2664="","",Txn!$C2664)</f>
        <v>0</v>
      </c>
      <c r="C5316" s="39">
        <f>IF(Txn!$B2664="","","تراکنش بانکی")</f>
        <v>0</v>
      </c>
      <c r="D5316" s="38">
        <f>IF(Txn!$B2664="","",IF(IF(Txn!$U2664="TRF",Txn!$Y2664,Txn!$Z2664)="","",IF(Txn!$U2664="TRF",Txn!$Y2664,Txn!$Z2664)))</f>
        <v>0</v>
      </c>
      <c r="E5316" s="39">
        <f>IF($D5316="","",IFERROR(VLOOKUP($D5316,AcctTbl,2,0),""))</f>
        <v>0</v>
      </c>
      <c r="F5316" s="39">
        <f>IF($D5316="","",IFERROR(VLOOKUP($D5316,AcctTbl,3,0),""))</f>
        <v>0</v>
      </c>
      <c r="G5316" s="39">
        <f>IF(Txn!$B2664="","",Txn!$D2664)</f>
        <v>0</v>
      </c>
      <c r="H5316" s="38">
        <f>IF(Txn!$B2664="","",Txn!$E2664)</f>
        <v>0</v>
      </c>
      <c r="I5316" s="40">
        <f>IF(Txn!$B2664="",0,Txn!$Q2664)</f>
        <v>0</v>
      </c>
      <c r="J5316" s="40">
        <f>IF(Txn!$B2664="",0,Txn!$R2664)</f>
        <v>0</v>
      </c>
      <c r="K5316" s="41">
        <f>IF($A5316="","",IFERROR(VALUE(MID($A5316,6,2)),""))</f>
        <v>0</v>
      </c>
      <c r="L5316" s="39">
        <f>IF(Txn!$K2664="","","طرف مقابل — "&amp;Txn!$K2664)</f>
        <v>0</v>
      </c>
      <c r="N5316" s="42">
        <f>IF($D5316="",0,COUNTIF(BankAccts,$D5316))</f>
        <v>0</v>
      </c>
    </row>
    <row r="5317" spans="1:14">
      <c r="A5317" s="38">
        <f>IF(Txn!$B2665="","",Txn!$B2665)</f>
        <v>0</v>
      </c>
      <c r="B5317" s="38">
        <f>IF(Txn!$B2665="","",Txn!$C2665)</f>
        <v>0</v>
      </c>
      <c r="C5317" s="39">
        <f>IF(Txn!$B2665="","","تراکنش بانکی")</f>
        <v>0</v>
      </c>
      <c r="D5317" s="38">
        <f>IF(Txn!$B2665="","",IF(Txn!$X2665="","",Txn!$X2665))</f>
        <v>0</v>
      </c>
      <c r="E5317" s="39">
        <f>IF($D5317="","",IFERROR(VLOOKUP($D5317,AcctTbl,2,0),""))</f>
        <v>0</v>
      </c>
      <c r="F5317" s="39">
        <f>IF($D5317="","",IFERROR(VLOOKUP($D5317,AcctTbl,3,0),""))</f>
        <v>0</v>
      </c>
      <c r="G5317" s="39">
        <f>IF(Txn!$B2665="","",Txn!$D2665)</f>
        <v>0</v>
      </c>
      <c r="H5317" s="38">
        <f>IF(Txn!$B2665="","",Txn!$E2665)</f>
        <v>0</v>
      </c>
      <c r="I5317" s="40">
        <f>IF(Txn!$B2665="",0,Txn!$O2665)</f>
        <v>0</v>
      </c>
      <c r="J5317" s="40">
        <f>IF(Txn!$B2665="",0,Txn!$P2665)</f>
        <v>0</v>
      </c>
      <c r="K5317" s="41">
        <f>IF($A5317="","",IFERROR(VALUE(MID($A5317,6,2)),""))</f>
        <v>0</v>
      </c>
      <c r="L5317" s="39">
        <f>IF(Txn!$K2665="","",Txn!$K2665)</f>
        <v>0</v>
      </c>
      <c r="N5317" s="42">
        <f>IF($D5317="",0,COUNTIF(BankAccts,$D5317))</f>
        <v>0</v>
      </c>
    </row>
    <row r="5318" spans="1:14">
      <c r="A5318" s="38">
        <f>IF(Txn!$B2665="","",Txn!$B2665)</f>
        <v>0</v>
      </c>
      <c r="B5318" s="38">
        <f>IF(Txn!$B2665="","",Txn!$C2665)</f>
        <v>0</v>
      </c>
      <c r="C5318" s="39">
        <f>IF(Txn!$B2665="","","تراکنش بانکی")</f>
        <v>0</v>
      </c>
      <c r="D5318" s="38">
        <f>IF(Txn!$B2665="","",IF(IF(Txn!$U2665="TRF",Txn!$Y2665,Txn!$Z2665)="","",IF(Txn!$U2665="TRF",Txn!$Y2665,Txn!$Z2665)))</f>
        <v>0</v>
      </c>
      <c r="E5318" s="39">
        <f>IF($D5318="","",IFERROR(VLOOKUP($D5318,AcctTbl,2,0),""))</f>
        <v>0</v>
      </c>
      <c r="F5318" s="39">
        <f>IF($D5318="","",IFERROR(VLOOKUP($D5318,AcctTbl,3,0),""))</f>
        <v>0</v>
      </c>
      <c r="G5318" s="39">
        <f>IF(Txn!$B2665="","",Txn!$D2665)</f>
        <v>0</v>
      </c>
      <c r="H5318" s="38">
        <f>IF(Txn!$B2665="","",Txn!$E2665)</f>
        <v>0</v>
      </c>
      <c r="I5318" s="40">
        <f>IF(Txn!$B2665="",0,Txn!$Q2665)</f>
        <v>0</v>
      </c>
      <c r="J5318" s="40">
        <f>IF(Txn!$B2665="",0,Txn!$R2665)</f>
        <v>0</v>
      </c>
      <c r="K5318" s="41">
        <f>IF($A5318="","",IFERROR(VALUE(MID($A5318,6,2)),""))</f>
        <v>0</v>
      </c>
      <c r="L5318" s="39">
        <f>IF(Txn!$K2665="","","طرف مقابل — "&amp;Txn!$K2665)</f>
        <v>0</v>
      </c>
      <c r="N5318" s="42">
        <f>IF($D5318="",0,COUNTIF(BankAccts,$D5318))</f>
        <v>0</v>
      </c>
    </row>
    <row r="5319" spans="1:14">
      <c r="A5319" s="38">
        <f>IF(Txn!$B2666="","",Txn!$B2666)</f>
        <v>0</v>
      </c>
      <c r="B5319" s="38">
        <f>IF(Txn!$B2666="","",Txn!$C2666)</f>
        <v>0</v>
      </c>
      <c r="C5319" s="39">
        <f>IF(Txn!$B2666="","","تراکنش بانکی")</f>
        <v>0</v>
      </c>
      <c r="D5319" s="38">
        <f>IF(Txn!$B2666="","",IF(Txn!$X2666="","",Txn!$X2666))</f>
        <v>0</v>
      </c>
      <c r="E5319" s="39">
        <f>IF($D5319="","",IFERROR(VLOOKUP($D5319,AcctTbl,2,0),""))</f>
        <v>0</v>
      </c>
      <c r="F5319" s="39">
        <f>IF($D5319="","",IFERROR(VLOOKUP($D5319,AcctTbl,3,0),""))</f>
        <v>0</v>
      </c>
      <c r="G5319" s="39">
        <f>IF(Txn!$B2666="","",Txn!$D2666)</f>
        <v>0</v>
      </c>
      <c r="H5319" s="38">
        <f>IF(Txn!$B2666="","",Txn!$E2666)</f>
        <v>0</v>
      </c>
      <c r="I5319" s="40">
        <f>IF(Txn!$B2666="",0,Txn!$O2666)</f>
        <v>0</v>
      </c>
      <c r="J5319" s="40">
        <f>IF(Txn!$B2666="",0,Txn!$P2666)</f>
        <v>0</v>
      </c>
      <c r="K5319" s="41">
        <f>IF($A5319="","",IFERROR(VALUE(MID($A5319,6,2)),""))</f>
        <v>0</v>
      </c>
      <c r="L5319" s="39">
        <f>IF(Txn!$K2666="","",Txn!$K2666)</f>
        <v>0</v>
      </c>
      <c r="N5319" s="42">
        <f>IF($D5319="",0,COUNTIF(BankAccts,$D5319))</f>
        <v>0</v>
      </c>
    </row>
    <row r="5320" spans="1:14">
      <c r="A5320" s="38">
        <f>IF(Txn!$B2666="","",Txn!$B2666)</f>
        <v>0</v>
      </c>
      <c r="B5320" s="38">
        <f>IF(Txn!$B2666="","",Txn!$C2666)</f>
        <v>0</v>
      </c>
      <c r="C5320" s="39">
        <f>IF(Txn!$B2666="","","تراکنش بانکی")</f>
        <v>0</v>
      </c>
      <c r="D5320" s="38">
        <f>IF(Txn!$B2666="","",IF(IF(Txn!$U2666="TRF",Txn!$Y2666,Txn!$Z2666)="","",IF(Txn!$U2666="TRF",Txn!$Y2666,Txn!$Z2666)))</f>
        <v>0</v>
      </c>
      <c r="E5320" s="39">
        <f>IF($D5320="","",IFERROR(VLOOKUP($D5320,AcctTbl,2,0),""))</f>
        <v>0</v>
      </c>
      <c r="F5320" s="39">
        <f>IF($D5320="","",IFERROR(VLOOKUP($D5320,AcctTbl,3,0),""))</f>
        <v>0</v>
      </c>
      <c r="G5320" s="39">
        <f>IF(Txn!$B2666="","",Txn!$D2666)</f>
        <v>0</v>
      </c>
      <c r="H5320" s="38">
        <f>IF(Txn!$B2666="","",Txn!$E2666)</f>
        <v>0</v>
      </c>
      <c r="I5320" s="40">
        <f>IF(Txn!$B2666="",0,Txn!$Q2666)</f>
        <v>0</v>
      </c>
      <c r="J5320" s="40">
        <f>IF(Txn!$B2666="",0,Txn!$R2666)</f>
        <v>0</v>
      </c>
      <c r="K5320" s="41">
        <f>IF($A5320="","",IFERROR(VALUE(MID($A5320,6,2)),""))</f>
        <v>0</v>
      </c>
      <c r="L5320" s="39">
        <f>IF(Txn!$K2666="","","طرف مقابل — "&amp;Txn!$K2666)</f>
        <v>0</v>
      </c>
      <c r="N5320" s="42">
        <f>IF($D5320="",0,COUNTIF(BankAccts,$D5320))</f>
        <v>0</v>
      </c>
    </row>
    <row r="5321" spans="1:14">
      <c r="A5321" s="38">
        <f>IF(Txn!$B2667="","",Txn!$B2667)</f>
        <v>0</v>
      </c>
      <c r="B5321" s="38">
        <f>IF(Txn!$B2667="","",Txn!$C2667)</f>
        <v>0</v>
      </c>
      <c r="C5321" s="39">
        <f>IF(Txn!$B2667="","","تراکنش بانکی")</f>
        <v>0</v>
      </c>
      <c r="D5321" s="38">
        <f>IF(Txn!$B2667="","",IF(Txn!$X2667="","",Txn!$X2667))</f>
        <v>0</v>
      </c>
      <c r="E5321" s="39">
        <f>IF($D5321="","",IFERROR(VLOOKUP($D5321,AcctTbl,2,0),""))</f>
        <v>0</v>
      </c>
      <c r="F5321" s="39">
        <f>IF($D5321="","",IFERROR(VLOOKUP($D5321,AcctTbl,3,0),""))</f>
        <v>0</v>
      </c>
      <c r="G5321" s="39">
        <f>IF(Txn!$B2667="","",Txn!$D2667)</f>
        <v>0</v>
      </c>
      <c r="H5321" s="38">
        <f>IF(Txn!$B2667="","",Txn!$E2667)</f>
        <v>0</v>
      </c>
      <c r="I5321" s="40">
        <f>IF(Txn!$B2667="",0,Txn!$O2667)</f>
        <v>0</v>
      </c>
      <c r="J5321" s="40">
        <f>IF(Txn!$B2667="",0,Txn!$P2667)</f>
        <v>0</v>
      </c>
      <c r="K5321" s="41">
        <f>IF($A5321="","",IFERROR(VALUE(MID($A5321,6,2)),""))</f>
        <v>0</v>
      </c>
      <c r="L5321" s="39">
        <f>IF(Txn!$K2667="","",Txn!$K2667)</f>
        <v>0</v>
      </c>
      <c r="N5321" s="42">
        <f>IF($D5321="",0,COUNTIF(BankAccts,$D5321))</f>
        <v>0</v>
      </c>
    </row>
    <row r="5322" spans="1:14">
      <c r="A5322" s="38">
        <f>IF(Txn!$B2667="","",Txn!$B2667)</f>
        <v>0</v>
      </c>
      <c r="B5322" s="38">
        <f>IF(Txn!$B2667="","",Txn!$C2667)</f>
        <v>0</v>
      </c>
      <c r="C5322" s="39">
        <f>IF(Txn!$B2667="","","تراکنش بانکی")</f>
        <v>0</v>
      </c>
      <c r="D5322" s="38">
        <f>IF(Txn!$B2667="","",IF(IF(Txn!$U2667="TRF",Txn!$Y2667,Txn!$Z2667)="","",IF(Txn!$U2667="TRF",Txn!$Y2667,Txn!$Z2667)))</f>
        <v>0</v>
      </c>
      <c r="E5322" s="39">
        <f>IF($D5322="","",IFERROR(VLOOKUP($D5322,AcctTbl,2,0),""))</f>
        <v>0</v>
      </c>
      <c r="F5322" s="39">
        <f>IF($D5322="","",IFERROR(VLOOKUP($D5322,AcctTbl,3,0),""))</f>
        <v>0</v>
      </c>
      <c r="G5322" s="39">
        <f>IF(Txn!$B2667="","",Txn!$D2667)</f>
        <v>0</v>
      </c>
      <c r="H5322" s="38">
        <f>IF(Txn!$B2667="","",Txn!$E2667)</f>
        <v>0</v>
      </c>
      <c r="I5322" s="40">
        <f>IF(Txn!$B2667="",0,Txn!$Q2667)</f>
        <v>0</v>
      </c>
      <c r="J5322" s="40">
        <f>IF(Txn!$B2667="",0,Txn!$R2667)</f>
        <v>0</v>
      </c>
      <c r="K5322" s="41">
        <f>IF($A5322="","",IFERROR(VALUE(MID($A5322,6,2)),""))</f>
        <v>0</v>
      </c>
      <c r="L5322" s="39">
        <f>IF(Txn!$K2667="","","طرف مقابل — "&amp;Txn!$K2667)</f>
        <v>0</v>
      </c>
      <c r="N5322" s="42">
        <f>IF($D5322="",0,COUNTIF(BankAccts,$D5322))</f>
        <v>0</v>
      </c>
    </row>
    <row r="5323" spans="1:14">
      <c r="A5323" s="38">
        <f>IF(Txn!$B2668="","",Txn!$B2668)</f>
        <v>0</v>
      </c>
      <c r="B5323" s="38">
        <f>IF(Txn!$B2668="","",Txn!$C2668)</f>
        <v>0</v>
      </c>
      <c r="C5323" s="39">
        <f>IF(Txn!$B2668="","","تراکنش بانکی")</f>
        <v>0</v>
      </c>
      <c r="D5323" s="38">
        <f>IF(Txn!$B2668="","",IF(Txn!$X2668="","",Txn!$X2668))</f>
        <v>0</v>
      </c>
      <c r="E5323" s="39">
        <f>IF($D5323="","",IFERROR(VLOOKUP($D5323,AcctTbl,2,0),""))</f>
        <v>0</v>
      </c>
      <c r="F5323" s="39">
        <f>IF($D5323="","",IFERROR(VLOOKUP($D5323,AcctTbl,3,0),""))</f>
        <v>0</v>
      </c>
      <c r="G5323" s="39">
        <f>IF(Txn!$B2668="","",Txn!$D2668)</f>
        <v>0</v>
      </c>
      <c r="H5323" s="38">
        <f>IF(Txn!$B2668="","",Txn!$E2668)</f>
        <v>0</v>
      </c>
      <c r="I5323" s="40">
        <f>IF(Txn!$B2668="",0,Txn!$O2668)</f>
        <v>0</v>
      </c>
      <c r="J5323" s="40">
        <f>IF(Txn!$B2668="",0,Txn!$P2668)</f>
        <v>0</v>
      </c>
      <c r="K5323" s="41">
        <f>IF($A5323="","",IFERROR(VALUE(MID($A5323,6,2)),""))</f>
        <v>0</v>
      </c>
      <c r="L5323" s="39">
        <f>IF(Txn!$K2668="","",Txn!$K2668)</f>
        <v>0</v>
      </c>
      <c r="N5323" s="42">
        <f>IF($D5323="",0,COUNTIF(BankAccts,$D5323))</f>
        <v>0</v>
      </c>
    </row>
    <row r="5324" spans="1:14">
      <c r="A5324" s="38">
        <f>IF(Txn!$B2668="","",Txn!$B2668)</f>
        <v>0</v>
      </c>
      <c r="B5324" s="38">
        <f>IF(Txn!$B2668="","",Txn!$C2668)</f>
        <v>0</v>
      </c>
      <c r="C5324" s="39">
        <f>IF(Txn!$B2668="","","تراکنش بانکی")</f>
        <v>0</v>
      </c>
      <c r="D5324" s="38">
        <f>IF(Txn!$B2668="","",IF(IF(Txn!$U2668="TRF",Txn!$Y2668,Txn!$Z2668)="","",IF(Txn!$U2668="TRF",Txn!$Y2668,Txn!$Z2668)))</f>
        <v>0</v>
      </c>
      <c r="E5324" s="39">
        <f>IF($D5324="","",IFERROR(VLOOKUP($D5324,AcctTbl,2,0),""))</f>
        <v>0</v>
      </c>
      <c r="F5324" s="39">
        <f>IF($D5324="","",IFERROR(VLOOKUP($D5324,AcctTbl,3,0),""))</f>
        <v>0</v>
      </c>
      <c r="G5324" s="39">
        <f>IF(Txn!$B2668="","",Txn!$D2668)</f>
        <v>0</v>
      </c>
      <c r="H5324" s="38">
        <f>IF(Txn!$B2668="","",Txn!$E2668)</f>
        <v>0</v>
      </c>
      <c r="I5324" s="40">
        <f>IF(Txn!$B2668="",0,Txn!$Q2668)</f>
        <v>0</v>
      </c>
      <c r="J5324" s="40">
        <f>IF(Txn!$B2668="",0,Txn!$R2668)</f>
        <v>0</v>
      </c>
      <c r="K5324" s="41">
        <f>IF($A5324="","",IFERROR(VALUE(MID($A5324,6,2)),""))</f>
        <v>0</v>
      </c>
      <c r="L5324" s="39">
        <f>IF(Txn!$K2668="","","طرف مقابل — "&amp;Txn!$K2668)</f>
        <v>0</v>
      </c>
      <c r="N5324" s="42">
        <f>IF($D5324="",0,COUNTIF(BankAccts,$D5324))</f>
        <v>0</v>
      </c>
    </row>
    <row r="5325" spans="1:14">
      <c r="A5325" s="38">
        <f>IF(Txn!$B2669="","",Txn!$B2669)</f>
        <v>0</v>
      </c>
      <c r="B5325" s="38">
        <f>IF(Txn!$B2669="","",Txn!$C2669)</f>
        <v>0</v>
      </c>
      <c r="C5325" s="39">
        <f>IF(Txn!$B2669="","","تراکنش بانکی")</f>
        <v>0</v>
      </c>
      <c r="D5325" s="38">
        <f>IF(Txn!$B2669="","",IF(Txn!$X2669="","",Txn!$X2669))</f>
        <v>0</v>
      </c>
      <c r="E5325" s="39">
        <f>IF($D5325="","",IFERROR(VLOOKUP($D5325,AcctTbl,2,0),""))</f>
        <v>0</v>
      </c>
      <c r="F5325" s="39">
        <f>IF($D5325="","",IFERROR(VLOOKUP($D5325,AcctTbl,3,0),""))</f>
        <v>0</v>
      </c>
      <c r="G5325" s="39">
        <f>IF(Txn!$B2669="","",Txn!$D2669)</f>
        <v>0</v>
      </c>
      <c r="H5325" s="38">
        <f>IF(Txn!$B2669="","",Txn!$E2669)</f>
        <v>0</v>
      </c>
      <c r="I5325" s="40">
        <f>IF(Txn!$B2669="",0,Txn!$O2669)</f>
        <v>0</v>
      </c>
      <c r="J5325" s="40">
        <f>IF(Txn!$B2669="",0,Txn!$P2669)</f>
        <v>0</v>
      </c>
      <c r="K5325" s="41">
        <f>IF($A5325="","",IFERROR(VALUE(MID($A5325,6,2)),""))</f>
        <v>0</v>
      </c>
      <c r="L5325" s="39">
        <f>IF(Txn!$K2669="","",Txn!$K2669)</f>
        <v>0</v>
      </c>
      <c r="N5325" s="42">
        <f>IF($D5325="",0,COUNTIF(BankAccts,$D5325))</f>
        <v>0</v>
      </c>
    </row>
    <row r="5326" spans="1:14">
      <c r="A5326" s="38">
        <f>IF(Txn!$B2669="","",Txn!$B2669)</f>
        <v>0</v>
      </c>
      <c r="B5326" s="38">
        <f>IF(Txn!$B2669="","",Txn!$C2669)</f>
        <v>0</v>
      </c>
      <c r="C5326" s="39">
        <f>IF(Txn!$B2669="","","تراکنش بانکی")</f>
        <v>0</v>
      </c>
      <c r="D5326" s="38">
        <f>IF(Txn!$B2669="","",IF(IF(Txn!$U2669="TRF",Txn!$Y2669,Txn!$Z2669)="","",IF(Txn!$U2669="TRF",Txn!$Y2669,Txn!$Z2669)))</f>
        <v>0</v>
      </c>
      <c r="E5326" s="39">
        <f>IF($D5326="","",IFERROR(VLOOKUP($D5326,AcctTbl,2,0),""))</f>
        <v>0</v>
      </c>
      <c r="F5326" s="39">
        <f>IF($D5326="","",IFERROR(VLOOKUP($D5326,AcctTbl,3,0),""))</f>
        <v>0</v>
      </c>
      <c r="G5326" s="39">
        <f>IF(Txn!$B2669="","",Txn!$D2669)</f>
        <v>0</v>
      </c>
      <c r="H5326" s="38">
        <f>IF(Txn!$B2669="","",Txn!$E2669)</f>
        <v>0</v>
      </c>
      <c r="I5326" s="40">
        <f>IF(Txn!$B2669="",0,Txn!$Q2669)</f>
        <v>0</v>
      </c>
      <c r="J5326" s="40">
        <f>IF(Txn!$B2669="",0,Txn!$R2669)</f>
        <v>0</v>
      </c>
      <c r="K5326" s="41">
        <f>IF($A5326="","",IFERROR(VALUE(MID($A5326,6,2)),""))</f>
        <v>0</v>
      </c>
      <c r="L5326" s="39">
        <f>IF(Txn!$K2669="","","طرف مقابل — "&amp;Txn!$K2669)</f>
        <v>0</v>
      </c>
      <c r="N5326" s="42">
        <f>IF($D5326="",0,COUNTIF(BankAccts,$D5326))</f>
        <v>0</v>
      </c>
    </row>
    <row r="5327" spans="1:14">
      <c r="A5327" s="38">
        <f>IF(Txn!$B2670="","",Txn!$B2670)</f>
        <v>0</v>
      </c>
      <c r="B5327" s="38">
        <f>IF(Txn!$B2670="","",Txn!$C2670)</f>
        <v>0</v>
      </c>
      <c r="C5327" s="39">
        <f>IF(Txn!$B2670="","","تراکنش بانکی")</f>
        <v>0</v>
      </c>
      <c r="D5327" s="38">
        <f>IF(Txn!$B2670="","",IF(Txn!$X2670="","",Txn!$X2670))</f>
        <v>0</v>
      </c>
      <c r="E5327" s="39">
        <f>IF($D5327="","",IFERROR(VLOOKUP($D5327,AcctTbl,2,0),""))</f>
        <v>0</v>
      </c>
      <c r="F5327" s="39">
        <f>IF($D5327="","",IFERROR(VLOOKUP($D5327,AcctTbl,3,0),""))</f>
        <v>0</v>
      </c>
      <c r="G5327" s="39">
        <f>IF(Txn!$B2670="","",Txn!$D2670)</f>
        <v>0</v>
      </c>
      <c r="H5327" s="38">
        <f>IF(Txn!$B2670="","",Txn!$E2670)</f>
        <v>0</v>
      </c>
      <c r="I5327" s="40">
        <f>IF(Txn!$B2670="",0,Txn!$O2670)</f>
        <v>0</v>
      </c>
      <c r="J5327" s="40">
        <f>IF(Txn!$B2670="",0,Txn!$P2670)</f>
        <v>0</v>
      </c>
      <c r="K5327" s="41">
        <f>IF($A5327="","",IFERROR(VALUE(MID($A5327,6,2)),""))</f>
        <v>0</v>
      </c>
      <c r="L5327" s="39">
        <f>IF(Txn!$K2670="","",Txn!$K2670)</f>
        <v>0</v>
      </c>
      <c r="N5327" s="42">
        <f>IF($D5327="",0,COUNTIF(BankAccts,$D5327))</f>
        <v>0</v>
      </c>
    </row>
    <row r="5328" spans="1:14">
      <c r="A5328" s="38">
        <f>IF(Txn!$B2670="","",Txn!$B2670)</f>
        <v>0</v>
      </c>
      <c r="B5328" s="38">
        <f>IF(Txn!$B2670="","",Txn!$C2670)</f>
        <v>0</v>
      </c>
      <c r="C5328" s="39">
        <f>IF(Txn!$B2670="","","تراکنش بانکی")</f>
        <v>0</v>
      </c>
      <c r="D5328" s="38">
        <f>IF(Txn!$B2670="","",IF(IF(Txn!$U2670="TRF",Txn!$Y2670,Txn!$Z2670)="","",IF(Txn!$U2670="TRF",Txn!$Y2670,Txn!$Z2670)))</f>
        <v>0</v>
      </c>
      <c r="E5328" s="39">
        <f>IF($D5328="","",IFERROR(VLOOKUP($D5328,AcctTbl,2,0),""))</f>
        <v>0</v>
      </c>
      <c r="F5328" s="39">
        <f>IF($D5328="","",IFERROR(VLOOKUP($D5328,AcctTbl,3,0),""))</f>
        <v>0</v>
      </c>
      <c r="G5328" s="39">
        <f>IF(Txn!$B2670="","",Txn!$D2670)</f>
        <v>0</v>
      </c>
      <c r="H5328" s="38">
        <f>IF(Txn!$B2670="","",Txn!$E2670)</f>
        <v>0</v>
      </c>
      <c r="I5328" s="40">
        <f>IF(Txn!$B2670="",0,Txn!$Q2670)</f>
        <v>0</v>
      </c>
      <c r="J5328" s="40">
        <f>IF(Txn!$B2670="",0,Txn!$R2670)</f>
        <v>0</v>
      </c>
      <c r="K5328" s="41">
        <f>IF($A5328="","",IFERROR(VALUE(MID($A5328,6,2)),""))</f>
        <v>0</v>
      </c>
      <c r="L5328" s="39">
        <f>IF(Txn!$K2670="","","طرف مقابل — "&amp;Txn!$K2670)</f>
        <v>0</v>
      </c>
      <c r="N5328" s="42">
        <f>IF($D5328="",0,COUNTIF(BankAccts,$D5328))</f>
        <v>0</v>
      </c>
    </row>
    <row r="5329" spans="1:14">
      <c r="A5329" s="38">
        <f>IF(Txn!$B2671="","",Txn!$B2671)</f>
        <v>0</v>
      </c>
      <c r="B5329" s="38">
        <f>IF(Txn!$B2671="","",Txn!$C2671)</f>
        <v>0</v>
      </c>
      <c r="C5329" s="39">
        <f>IF(Txn!$B2671="","","تراکنش بانکی")</f>
        <v>0</v>
      </c>
      <c r="D5329" s="38">
        <f>IF(Txn!$B2671="","",IF(Txn!$X2671="","",Txn!$X2671))</f>
        <v>0</v>
      </c>
      <c r="E5329" s="39">
        <f>IF($D5329="","",IFERROR(VLOOKUP($D5329,AcctTbl,2,0),""))</f>
        <v>0</v>
      </c>
      <c r="F5329" s="39">
        <f>IF($D5329="","",IFERROR(VLOOKUP($D5329,AcctTbl,3,0),""))</f>
        <v>0</v>
      </c>
      <c r="G5329" s="39">
        <f>IF(Txn!$B2671="","",Txn!$D2671)</f>
        <v>0</v>
      </c>
      <c r="H5329" s="38">
        <f>IF(Txn!$B2671="","",Txn!$E2671)</f>
        <v>0</v>
      </c>
      <c r="I5329" s="40">
        <f>IF(Txn!$B2671="",0,Txn!$O2671)</f>
        <v>0</v>
      </c>
      <c r="J5329" s="40">
        <f>IF(Txn!$B2671="",0,Txn!$P2671)</f>
        <v>0</v>
      </c>
      <c r="K5329" s="41">
        <f>IF($A5329="","",IFERROR(VALUE(MID($A5329,6,2)),""))</f>
        <v>0</v>
      </c>
      <c r="L5329" s="39">
        <f>IF(Txn!$K2671="","",Txn!$K2671)</f>
        <v>0</v>
      </c>
      <c r="N5329" s="42">
        <f>IF($D5329="",0,COUNTIF(BankAccts,$D5329))</f>
        <v>0</v>
      </c>
    </row>
    <row r="5330" spans="1:14">
      <c r="A5330" s="38">
        <f>IF(Txn!$B2671="","",Txn!$B2671)</f>
        <v>0</v>
      </c>
      <c r="B5330" s="38">
        <f>IF(Txn!$B2671="","",Txn!$C2671)</f>
        <v>0</v>
      </c>
      <c r="C5330" s="39">
        <f>IF(Txn!$B2671="","","تراکنش بانکی")</f>
        <v>0</v>
      </c>
      <c r="D5330" s="38">
        <f>IF(Txn!$B2671="","",IF(IF(Txn!$U2671="TRF",Txn!$Y2671,Txn!$Z2671)="","",IF(Txn!$U2671="TRF",Txn!$Y2671,Txn!$Z2671)))</f>
        <v>0</v>
      </c>
      <c r="E5330" s="39">
        <f>IF($D5330="","",IFERROR(VLOOKUP($D5330,AcctTbl,2,0),""))</f>
        <v>0</v>
      </c>
      <c r="F5330" s="39">
        <f>IF($D5330="","",IFERROR(VLOOKUP($D5330,AcctTbl,3,0),""))</f>
        <v>0</v>
      </c>
      <c r="G5330" s="39">
        <f>IF(Txn!$B2671="","",Txn!$D2671)</f>
        <v>0</v>
      </c>
      <c r="H5330" s="38">
        <f>IF(Txn!$B2671="","",Txn!$E2671)</f>
        <v>0</v>
      </c>
      <c r="I5330" s="40">
        <f>IF(Txn!$B2671="",0,Txn!$Q2671)</f>
        <v>0</v>
      </c>
      <c r="J5330" s="40">
        <f>IF(Txn!$B2671="",0,Txn!$R2671)</f>
        <v>0</v>
      </c>
      <c r="K5330" s="41">
        <f>IF($A5330="","",IFERROR(VALUE(MID($A5330,6,2)),""))</f>
        <v>0</v>
      </c>
      <c r="L5330" s="39">
        <f>IF(Txn!$K2671="","","طرف مقابل — "&amp;Txn!$K2671)</f>
        <v>0</v>
      </c>
      <c r="N5330" s="42">
        <f>IF($D5330="",0,COUNTIF(BankAccts,$D5330))</f>
        <v>0</v>
      </c>
    </row>
    <row r="5331" spans="1:14">
      <c r="A5331" s="38">
        <f>IF(Txn!$B2672="","",Txn!$B2672)</f>
        <v>0</v>
      </c>
      <c r="B5331" s="38">
        <f>IF(Txn!$B2672="","",Txn!$C2672)</f>
        <v>0</v>
      </c>
      <c r="C5331" s="39">
        <f>IF(Txn!$B2672="","","تراکنش بانکی")</f>
        <v>0</v>
      </c>
      <c r="D5331" s="38">
        <f>IF(Txn!$B2672="","",IF(Txn!$X2672="","",Txn!$X2672))</f>
        <v>0</v>
      </c>
      <c r="E5331" s="39">
        <f>IF($D5331="","",IFERROR(VLOOKUP($D5331,AcctTbl,2,0),""))</f>
        <v>0</v>
      </c>
      <c r="F5331" s="39">
        <f>IF($D5331="","",IFERROR(VLOOKUP($D5331,AcctTbl,3,0),""))</f>
        <v>0</v>
      </c>
      <c r="G5331" s="39">
        <f>IF(Txn!$B2672="","",Txn!$D2672)</f>
        <v>0</v>
      </c>
      <c r="H5331" s="38">
        <f>IF(Txn!$B2672="","",Txn!$E2672)</f>
        <v>0</v>
      </c>
      <c r="I5331" s="40">
        <f>IF(Txn!$B2672="",0,Txn!$O2672)</f>
        <v>0</v>
      </c>
      <c r="J5331" s="40">
        <f>IF(Txn!$B2672="",0,Txn!$P2672)</f>
        <v>0</v>
      </c>
      <c r="K5331" s="41">
        <f>IF($A5331="","",IFERROR(VALUE(MID($A5331,6,2)),""))</f>
        <v>0</v>
      </c>
      <c r="L5331" s="39">
        <f>IF(Txn!$K2672="","",Txn!$K2672)</f>
        <v>0</v>
      </c>
      <c r="N5331" s="42">
        <f>IF($D5331="",0,COUNTIF(BankAccts,$D5331))</f>
        <v>0</v>
      </c>
    </row>
    <row r="5332" spans="1:14">
      <c r="A5332" s="38">
        <f>IF(Txn!$B2672="","",Txn!$B2672)</f>
        <v>0</v>
      </c>
      <c r="B5332" s="38">
        <f>IF(Txn!$B2672="","",Txn!$C2672)</f>
        <v>0</v>
      </c>
      <c r="C5332" s="39">
        <f>IF(Txn!$B2672="","","تراکنش بانکی")</f>
        <v>0</v>
      </c>
      <c r="D5332" s="38">
        <f>IF(Txn!$B2672="","",IF(IF(Txn!$U2672="TRF",Txn!$Y2672,Txn!$Z2672)="","",IF(Txn!$U2672="TRF",Txn!$Y2672,Txn!$Z2672)))</f>
        <v>0</v>
      </c>
      <c r="E5332" s="39">
        <f>IF($D5332="","",IFERROR(VLOOKUP($D5332,AcctTbl,2,0),""))</f>
        <v>0</v>
      </c>
      <c r="F5332" s="39">
        <f>IF($D5332="","",IFERROR(VLOOKUP($D5332,AcctTbl,3,0),""))</f>
        <v>0</v>
      </c>
      <c r="G5332" s="39">
        <f>IF(Txn!$B2672="","",Txn!$D2672)</f>
        <v>0</v>
      </c>
      <c r="H5332" s="38">
        <f>IF(Txn!$B2672="","",Txn!$E2672)</f>
        <v>0</v>
      </c>
      <c r="I5332" s="40">
        <f>IF(Txn!$B2672="",0,Txn!$Q2672)</f>
        <v>0</v>
      </c>
      <c r="J5332" s="40">
        <f>IF(Txn!$B2672="",0,Txn!$R2672)</f>
        <v>0</v>
      </c>
      <c r="K5332" s="41">
        <f>IF($A5332="","",IFERROR(VALUE(MID($A5332,6,2)),""))</f>
        <v>0</v>
      </c>
      <c r="L5332" s="39">
        <f>IF(Txn!$K2672="","","طرف مقابل — "&amp;Txn!$K2672)</f>
        <v>0</v>
      </c>
      <c r="N5332" s="42">
        <f>IF($D5332="",0,COUNTIF(BankAccts,$D5332))</f>
        <v>0</v>
      </c>
    </row>
    <row r="5333" spans="1:14">
      <c r="A5333" s="38">
        <f>IF(Txn!$B2673="","",Txn!$B2673)</f>
        <v>0</v>
      </c>
      <c r="B5333" s="38">
        <f>IF(Txn!$B2673="","",Txn!$C2673)</f>
        <v>0</v>
      </c>
      <c r="C5333" s="39">
        <f>IF(Txn!$B2673="","","تراکنش بانکی")</f>
        <v>0</v>
      </c>
      <c r="D5333" s="38">
        <f>IF(Txn!$B2673="","",IF(Txn!$X2673="","",Txn!$X2673))</f>
        <v>0</v>
      </c>
      <c r="E5333" s="39">
        <f>IF($D5333="","",IFERROR(VLOOKUP($D5333,AcctTbl,2,0),""))</f>
        <v>0</v>
      </c>
      <c r="F5333" s="39">
        <f>IF($D5333="","",IFERROR(VLOOKUP($D5333,AcctTbl,3,0),""))</f>
        <v>0</v>
      </c>
      <c r="G5333" s="39">
        <f>IF(Txn!$B2673="","",Txn!$D2673)</f>
        <v>0</v>
      </c>
      <c r="H5333" s="38">
        <f>IF(Txn!$B2673="","",Txn!$E2673)</f>
        <v>0</v>
      </c>
      <c r="I5333" s="40">
        <f>IF(Txn!$B2673="",0,Txn!$O2673)</f>
        <v>0</v>
      </c>
      <c r="J5333" s="40">
        <f>IF(Txn!$B2673="",0,Txn!$P2673)</f>
        <v>0</v>
      </c>
      <c r="K5333" s="41">
        <f>IF($A5333="","",IFERROR(VALUE(MID($A5333,6,2)),""))</f>
        <v>0</v>
      </c>
      <c r="L5333" s="39">
        <f>IF(Txn!$K2673="","",Txn!$K2673)</f>
        <v>0</v>
      </c>
      <c r="N5333" s="42">
        <f>IF($D5333="",0,COUNTIF(BankAccts,$D5333))</f>
        <v>0</v>
      </c>
    </row>
    <row r="5334" spans="1:14">
      <c r="A5334" s="38">
        <f>IF(Txn!$B2673="","",Txn!$B2673)</f>
        <v>0</v>
      </c>
      <c r="B5334" s="38">
        <f>IF(Txn!$B2673="","",Txn!$C2673)</f>
        <v>0</v>
      </c>
      <c r="C5334" s="39">
        <f>IF(Txn!$B2673="","","تراکنش بانکی")</f>
        <v>0</v>
      </c>
      <c r="D5334" s="38">
        <f>IF(Txn!$B2673="","",IF(IF(Txn!$U2673="TRF",Txn!$Y2673,Txn!$Z2673)="","",IF(Txn!$U2673="TRF",Txn!$Y2673,Txn!$Z2673)))</f>
        <v>0</v>
      </c>
      <c r="E5334" s="39">
        <f>IF($D5334="","",IFERROR(VLOOKUP($D5334,AcctTbl,2,0),""))</f>
        <v>0</v>
      </c>
      <c r="F5334" s="39">
        <f>IF($D5334="","",IFERROR(VLOOKUP($D5334,AcctTbl,3,0),""))</f>
        <v>0</v>
      </c>
      <c r="G5334" s="39">
        <f>IF(Txn!$B2673="","",Txn!$D2673)</f>
        <v>0</v>
      </c>
      <c r="H5334" s="38">
        <f>IF(Txn!$B2673="","",Txn!$E2673)</f>
        <v>0</v>
      </c>
      <c r="I5334" s="40">
        <f>IF(Txn!$B2673="",0,Txn!$Q2673)</f>
        <v>0</v>
      </c>
      <c r="J5334" s="40">
        <f>IF(Txn!$B2673="",0,Txn!$R2673)</f>
        <v>0</v>
      </c>
      <c r="K5334" s="41">
        <f>IF($A5334="","",IFERROR(VALUE(MID($A5334,6,2)),""))</f>
        <v>0</v>
      </c>
      <c r="L5334" s="39">
        <f>IF(Txn!$K2673="","","طرف مقابل — "&amp;Txn!$K2673)</f>
        <v>0</v>
      </c>
      <c r="N5334" s="42">
        <f>IF($D5334="",0,COUNTIF(BankAccts,$D5334))</f>
        <v>0</v>
      </c>
    </row>
    <row r="5335" spans="1:14">
      <c r="A5335" s="38">
        <f>IF(Txn!$B2674="","",Txn!$B2674)</f>
        <v>0</v>
      </c>
      <c r="B5335" s="38">
        <f>IF(Txn!$B2674="","",Txn!$C2674)</f>
        <v>0</v>
      </c>
      <c r="C5335" s="39">
        <f>IF(Txn!$B2674="","","تراکنش بانکی")</f>
        <v>0</v>
      </c>
      <c r="D5335" s="38">
        <f>IF(Txn!$B2674="","",IF(Txn!$X2674="","",Txn!$X2674))</f>
        <v>0</v>
      </c>
      <c r="E5335" s="39">
        <f>IF($D5335="","",IFERROR(VLOOKUP($D5335,AcctTbl,2,0),""))</f>
        <v>0</v>
      </c>
      <c r="F5335" s="39">
        <f>IF($D5335="","",IFERROR(VLOOKUP($D5335,AcctTbl,3,0),""))</f>
        <v>0</v>
      </c>
      <c r="G5335" s="39">
        <f>IF(Txn!$B2674="","",Txn!$D2674)</f>
        <v>0</v>
      </c>
      <c r="H5335" s="38">
        <f>IF(Txn!$B2674="","",Txn!$E2674)</f>
        <v>0</v>
      </c>
      <c r="I5335" s="40">
        <f>IF(Txn!$B2674="",0,Txn!$O2674)</f>
        <v>0</v>
      </c>
      <c r="J5335" s="40">
        <f>IF(Txn!$B2674="",0,Txn!$P2674)</f>
        <v>0</v>
      </c>
      <c r="K5335" s="41">
        <f>IF($A5335="","",IFERROR(VALUE(MID($A5335,6,2)),""))</f>
        <v>0</v>
      </c>
      <c r="L5335" s="39">
        <f>IF(Txn!$K2674="","",Txn!$K2674)</f>
        <v>0</v>
      </c>
      <c r="N5335" s="42">
        <f>IF($D5335="",0,COUNTIF(BankAccts,$D5335))</f>
        <v>0</v>
      </c>
    </row>
    <row r="5336" spans="1:14">
      <c r="A5336" s="38">
        <f>IF(Txn!$B2674="","",Txn!$B2674)</f>
        <v>0</v>
      </c>
      <c r="B5336" s="38">
        <f>IF(Txn!$B2674="","",Txn!$C2674)</f>
        <v>0</v>
      </c>
      <c r="C5336" s="39">
        <f>IF(Txn!$B2674="","","تراکنش بانکی")</f>
        <v>0</v>
      </c>
      <c r="D5336" s="38">
        <f>IF(Txn!$B2674="","",IF(IF(Txn!$U2674="TRF",Txn!$Y2674,Txn!$Z2674)="","",IF(Txn!$U2674="TRF",Txn!$Y2674,Txn!$Z2674)))</f>
        <v>0</v>
      </c>
      <c r="E5336" s="39">
        <f>IF($D5336="","",IFERROR(VLOOKUP($D5336,AcctTbl,2,0),""))</f>
        <v>0</v>
      </c>
      <c r="F5336" s="39">
        <f>IF($D5336="","",IFERROR(VLOOKUP($D5336,AcctTbl,3,0),""))</f>
        <v>0</v>
      </c>
      <c r="G5336" s="39">
        <f>IF(Txn!$B2674="","",Txn!$D2674)</f>
        <v>0</v>
      </c>
      <c r="H5336" s="38">
        <f>IF(Txn!$B2674="","",Txn!$E2674)</f>
        <v>0</v>
      </c>
      <c r="I5336" s="40">
        <f>IF(Txn!$B2674="",0,Txn!$Q2674)</f>
        <v>0</v>
      </c>
      <c r="J5336" s="40">
        <f>IF(Txn!$B2674="",0,Txn!$R2674)</f>
        <v>0</v>
      </c>
      <c r="K5336" s="41">
        <f>IF($A5336="","",IFERROR(VALUE(MID($A5336,6,2)),""))</f>
        <v>0</v>
      </c>
      <c r="L5336" s="39">
        <f>IF(Txn!$K2674="","","طرف مقابل — "&amp;Txn!$K2674)</f>
        <v>0</v>
      </c>
      <c r="N5336" s="42">
        <f>IF($D5336="",0,COUNTIF(BankAccts,$D5336))</f>
        <v>0</v>
      </c>
    </row>
    <row r="5337" spans="1:14">
      <c r="A5337" s="38">
        <f>IF(Txn!$B2675="","",Txn!$B2675)</f>
        <v>0</v>
      </c>
      <c r="B5337" s="38">
        <f>IF(Txn!$B2675="","",Txn!$C2675)</f>
        <v>0</v>
      </c>
      <c r="C5337" s="39">
        <f>IF(Txn!$B2675="","","تراکنش بانکی")</f>
        <v>0</v>
      </c>
      <c r="D5337" s="38">
        <f>IF(Txn!$B2675="","",IF(Txn!$X2675="","",Txn!$X2675))</f>
        <v>0</v>
      </c>
      <c r="E5337" s="39">
        <f>IF($D5337="","",IFERROR(VLOOKUP($D5337,AcctTbl,2,0),""))</f>
        <v>0</v>
      </c>
      <c r="F5337" s="39">
        <f>IF($D5337="","",IFERROR(VLOOKUP($D5337,AcctTbl,3,0),""))</f>
        <v>0</v>
      </c>
      <c r="G5337" s="39">
        <f>IF(Txn!$B2675="","",Txn!$D2675)</f>
        <v>0</v>
      </c>
      <c r="H5337" s="38">
        <f>IF(Txn!$B2675="","",Txn!$E2675)</f>
        <v>0</v>
      </c>
      <c r="I5337" s="40">
        <f>IF(Txn!$B2675="",0,Txn!$O2675)</f>
        <v>0</v>
      </c>
      <c r="J5337" s="40">
        <f>IF(Txn!$B2675="",0,Txn!$P2675)</f>
        <v>0</v>
      </c>
      <c r="K5337" s="41">
        <f>IF($A5337="","",IFERROR(VALUE(MID($A5337,6,2)),""))</f>
        <v>0</v>
      </c>
      <c r="L5337" s="39">
        <f>IF(Txn!$K2675="","",Txn!$K2675)</f>
        <v>0</v>
      </c>
      <c r="N5337" s="42">
        <f>IF($D5337="",0,COUNTIF(BankAccts,$D5337))</f>
        <v>0</v>
      </c>
    </row>
    <row r="5338" spans="1:14">
      <c r="A5338" s="38">
        <f>IF(Txn!$B2675="","",Txn!$B2675)</f>
        <v>0</v>
      </c>
      <c r="B5338" s="38">
        <f>IF(Txn!$B2675="","",Txn!$C2675)</f>
        <v>0</v>
      </c>
      <c r="C5338" s="39">
        <f>IF(Txn!$B2675="","","تراکنش بانکی")</f>
        <v>0</v>
      </c>
      <c r="D5338" s="38">
        <f>IF(Txn!$B2675="","",IF(IF(Txn!$U2675="TRF",Txn!$Y2675,Txn!$Z2675)="","",IF(Txn!$U2675="TRF",Txn!$Y2675,Txn!$Z2675)))</f>
        <v>0</v>
      </c>
      <c r="E5338" s="39">
        <f>IF($D5338="","",IFERROR(VLOOKUP($D5338,AcctTbl,2,0),""))</f>
        <v>0</v>
      </c>
      <c r="F5338" s="39">
        <f>IF($D5338="","",IFERROR(VLOOKUP($D5338,AcctTbl,3,0),""))</f>
        <v>0</v>
      </c>
      <c r="G5338" s="39">
        <f>IF(Txn!$B2675="","",Txn!$D2675)</f>
        <v>0</v>
      </c>
      <c r="H5338" s="38">
        <f>IF(Txn!$B2675="","",Txn!$E2675)</f>
        <v>0</v>
      </c>
      <c r="I5338" s="40">
        <f>IF(Txn!$B2675="",0,Txn!$Q2675)</f>
        <v>0</v>
      </c>
      <c r="J5338" s="40">
        <f>IF(Txn!$B2675="",0,Txn!$R2675)</f>
        <v>0</v>
      </c>
      <c r="K5338" s="41">
        <f>IF($A5338="","",IFERROR(VALUE(MID($A5338,6,2)),""))</f>
        <v>0</v>
      </c>
      <c r="L5338" s="39">
        <f>IF(Txn!$K2675="","","طرف مقابل — "&amp;Txn!$K2675)</f>
        <v>0</v>
      </c>
      <c r="N5338" s="42">
        <f>IF($D5338="",0,COUNTIF(BankAccts,$D5338))</f>
        <v>0</v>
      </c>
    </row>
    <row r="5339" spans="1:14">
      <c r="A5339" s="38">
        <f>IF(Txn!$B2676="","",Txn!$B2676)</f>
        <v>0</v>
      </c>
      <c r="B5339" s="38">
        <f>IF(Txn!$B2676="","",Txn!$C2676)</f>
        <v>0</v>
      </c>
      <c r="C5339" s="39">
        <f>IF(Txn!$B2676="","","تراکنش بانکی")</f>
        <v>0</v>
      </c>
      <c r="D5339" s="38">
        <f>IF(Txn!$B2676="","",IF(Txn!$X2676="","",Txn!$X2676))</f>
        <v>0</v>
      </c>
      <c r="E5339" s="39">
        <f>IF($D5339="","",IFERROR(VLOOKUP($D5339,AcctTbl,2,0),""))</f>
        <v>0</v>
      </c>
      <c r="F5339" s="39">
        <f>IF($D5339="","",IFERROR(VLOOKUP($D5339,AcctTbl,3,0),""))</f>
        <v>0</v>
      </c>
      <c r="G5339" s="39">
        <f>IF(Txn!$B2676="","",Txn!$D2676)</f>
        <v>0</v>
      </c>
      <c r="H5339" s="38">
        <f>IF(Txn!$B2676="","",Txn!$E2676)</f>
        <v>0</v>
      </c>
      <c r="I5339" s="40">
        <f>IF(Txn!$B2676="",0,Txn!$O2676)</f>
        <v>0</v>
      </c>
      <c r="J5339" s="40">
        <f>IF(Txn!$B2676="",0,Txn!$P2676)</f>
        <v>0</v>
      </c>
      <c r="K5339" s="41">
        <f>IF($A5339="","",IFERROR(VALUE(MID($A5339,6,2)),""))</f>
        <v>0</v>
      </c>
      <c r="L5339" s="39">
        <f>IF(Txn!$K2676="","",Txn!$K2676)</f>
        <v>0</v>
      </c>
      <c r="N5339" s="42">
        <f>IF($D5339="",0,COUNTIF(BankAccts,$D5339))</f>
        <v>0</v>
      </c>
    </row>
    <row r="5340" spans="1:14">
      <c r="A5340" s="38">
        <f>IF(Txn!$B2676="","",Txn!$B2676)</f>
        <v>0</v>
      </c>
      <c r="B5340" s="38">
        <f>IF(Txn!$B2676="","",Txn!$C2676)</f>
        <v>0</v>
      </c>
      <c r="C5340" s="39">
        <f>IF(Txn!$B2676="","","تراکنش بانکی")</f>
        <v>0</v>
      </c>
      <c r="D5340" s="38">
        <f>IF(Txn!$B2676="","",IF(IF(Txn!$U2676="TRF",Txn!$Y2676,Txn!$Z2676)="","",IF(Txn!$U2676="TRF",Txn!$Y2676,Txn!$Z2676)))</f>
        <v>0</v>
      </c>
      <c r="E5340" s="39">
        <f>IF($D5340="","",IFERROR(VLOOKUP($D5340,AcctTbl,2,0),""))</f>
        <v>0</v>
      </c>
      <c r="F5340" s="39">
        <f>IF($D5340="","",IFERROR(VLOOKUP($D5340,AcctTbl,3,0),""))</f>
        <v>0</v>
      </c>
      <c r="G5340" s="39">
        <f>IF(Txn!$B2676="","",Txn!$D2676)</f>
        <v>0</v>
      </c>
      <c r="H5340" s="38">
        <f>IF(Txn!$B2676="","",Txn!$E2676)</f>
        <v>0</v>
      </c>
      <c r="I5340" s="40">
        <f>IF(Txn!$B2676="",0,Txn!$Q2676)</f>
        <v>0</v>
      </c>
      <c r="J5340" s="40">
        <f>IF(Txn!$B2676="",0,Txn!$R2676)</f>
        <v>0</v>
      </c>
      <c r="K5340" s="41">
        <f>IF($A5340="","",IFERROR(VALUE(MID($A5340,6,2)),""))</f>
        <v>0</v>
      </c>
      <c r="L5340" s="39">
        <f>IF(Txn!$K2676="","","طرف مقابل — "&amp;Txn!$K2676)</f>
        <v>0</v>
      </c>
      <c r="N5340" s="42">
        <f>IF($D5340="",0,COUNTIF(BankAccts,$D5340))</f>
        <v>0</v>
      </c>
    </row>
    <row r="5341" spans="1:14">
      <c r="A5341" s="38">
        <f>IF(Txn!$B2677="","",Txn!$B2677)</f>
        <v>0</v>
      </c>
      <c r="B5341" s="38">
        <f>IF(Txn!$B2677="","",Txn!$C2677)</f>
        <v>0</v>
      </c>
      <c r="C5341" s="39">
        <f>IF(Txn!$B2677="","","تراکنش بانکی")</f>
        <v>0</v>
      </c>
      <c r="D5341" s="38">
        <f>IF(Txn!$B2677="","",IF(Txn!$X2677="","",Txn!$X2677))</f>
        <v>0</v>
      </c>
      <c r="E5341" s="39">
        <f>IF($D5341="","",IFERROR(VLOOKUP($D5341,AcctTbl,2,0),""))</f>
        <v>0</v>
      </c>
      <c r="F5341" s="39">
        <f>IF($D5341="","",IFERROR(VLOOKUP($D5341,AcctTbl,3,0),""))</f>
        <v>0</v>
      </c>
      <c r="G5341" s="39">
        <f>IF(Txn!$B2677="","",Txn!$D2677)</f>
        <v>0</v>
      </c>
      <c r="H5341" s="38">
        <f>IF(Txn!$B2677="","",Txn!$E2677)</f>
        <v>0</v>
      </c>
      <c r="I5341" s="40">
        <f>IF(Txn!$B2677="",0,Txn!$O2677)</f>
        <v>0</v>
      </c>
      <c r="J5341" s="40">
        <f>IF(Txn!$B2677="",0,Txn!$P2677)</f>
        <v>0</v>
      </c>
      <c r="K5341" s="41">
        <f>IF($A5341="","",IFERROR(VALUE(MID($A5341,6,2)),""))</f>
        <v>0</v>
      </c>
      <c r="L5341" s="39">
        <f>IF(Txn!$K2677="","",Txn!$K2677)</f>
        <v>0</v>
      </c>
      <c r="N5341" s="42">
        <f>IF($D5341="",0,COUNTIF(BankAccts,$D5341))</f>
        <v>0</v>
      </c>
    </row>
    <row r="5342" spans="1:14">
      <c r="A5342" s="38">
        <f>IF(Txn!$B2677="","",Txn!$B2677)</f>
        <v>0</v>
      </c>
      <c r="B5342" s="38">
        <f>IF(Txn!$B2677="","",Txn!$C2677)</f>
        <v>0</v>
      </c>
      <c r="C5342" s="39">
        <f>IF(Txn!$B2677="","","تراکنش بانکی")</f>
        <v>0</v>
      </c>
      <c r="D5342" s="38">
        <f>IF(Txn!$B2677="","",IF(IF(Txn!$U2677="TRF",Txn!$Y2677,Txn!$Z2677)="","",IF(Txn!$U2677="TRF",Txn!$Y2677,Txn!$Z2677)))</f>
        <v>0</v>
      </c>
      <c r="E5342" s="39">
        <f>IF($D5342="","",IFERROR(VLOOKUP($D5342,AcctTbl,2,0),""))</f>
        <v>0</v>
      </c>
      <c r="F5342" s="39">
        <f>IF($D5342="","",IFERROR(VLOOKUP($D5342,AcctTbl,3,0),""))</f>
        <v>0</v>
      </c>
      <c r="G5342" s="39">
        <f>IF(Txn!$B2677="","",Txn!$D2677)</f>
        <v>0</v>
      </c>
      <c r="H5342" s="38">
        <f>IF(Txn!$B2677="","",Txn!$E2677)</f>
        <v>0</v>
      </c>
      <c r="I5342" s="40">
        <f>IF(Txn!$B2677="",0,Txn!$Q2677)</f>
        <v>0</v>
      </c>
      <c r="J5342" s="40">
        <f>IF(Txn!$B2677="",0,Txn!$R2677)</f>
        <v>0</v>
      </c>
      <c r="K5342" s="41">
        <f>IF($A5342="","",IFERROR(VALUE(MID($A5342,6,2)),""))</f>
        <v>0</v>
      </c>
      <c r="L5342" s="39">
        <f>IF(Txn!$K2677="","","طرف مقابل — "&amp;Txn!$K2677)</f>
        <v>0</v>
      </c>
      <c r="N5342" s="42">
        <f>IF($D5342="",0,COUNTIF(BankAccts,$D5342))</f>
        <v>0</v>
      </c>
    </row>
    <row r="5343" spans="1:14">
      <c r="A5343" s="38">
        <f>IF(Txn!$B2678="","",Txn!$B2678)</f>
        <v>0</v>
      </c>
      <c r="B5343" s="38">
        <f>IF(Txn!$B2678="","",Txn!$C2678)</f>
        <v>0</v>
      </c>
      <c r="C5343" s="39">
        <f>IF(Txn!$B2678="","","تراکنش بانکی")</f>
        <v>0</v>
      </c>
      <c r="D5343" s="38">
        <f>IF(Txn!$B2678="","",IF(Txn!$X2678="","",Txn!$X2678))</f>
        <v>0</v>
      </c>
      <c r="E5343" s="39">
        <f>IF($D5343="","",IFERROR(VLOOKUP($D5343,AcctTbl,2,0),""))</f>
        <v>0</v>
      </c>
      <c r="F5343" s="39">
        <f>IF($D5343="","",IFERROR(VLOOKUP($D5343,AcctTbl,3,0),""))</f>
        <v>0</v>
      </c>
      <c r="G5343" s="39">
        <f>IF(Txn!$B2678="","",Txn!$D2678)</f>
        <v>0</v>
      </c>
      <c r="H5343" s="38">
        <f>IF(Txn!$B2678="","",Txn!$E2678)</f>
        <v>0</v>
      </c>
      <c r="I5343" s="40">
        <f>IF(Txn!$B2678="",0,Txn!$O2678)</f>
        <v>0</v>
      </c>
      <c r="J5343" s="40">
        <f>IF(Txn!$B2678="",0,Txn!$P2678)</f>
        <v>0</v>
      </c>
      <c r="K5343" s="41">
        <f>IF($A5343="","",IFERROR(VALUE(MID($A5343,6,2)),""))</f>
        <v>0</v>
      </c>
      <c r="L5343" s="39">
        <f>IF(Txn!$K2678="","",Txn!$K2678)</f>
        <v>0</v>
      </c>
      <c r="N5343" s="42">
        <f>IF($D5343="",0,COUNTIF(BankAccts,$D5343))</f>
        <v>0</v>
      </c>
    </row>
    <row r="5344" spans="1:14">
      <c r="A5344" s="38">
        <f>IF(Txn!$B2678="","",Txn!$B2678)</f>
        <v>0</v>
      </c>
      <c r="B5344" s="38">
        <f>IF(Txn!$B2678="","",Txn!$C2678)</f>
        <v>0</v>
      </c>
      <c r="C5344" s="39">
        <f>IF(Txn!$B2678="","","تراکنش بانکی")</f>
        <v>0</v>
      </c>
      <c r="D5344" s="38">
        <f>IF(Txn!$B2678="","",IF(IF(Txn!$U2678="TRF",Txn!$Y2678,Txn!$Z2678)="","",IF(Txn!$U2678="TRF",Txn!$Y2678,Txn!$Z2678)))</f>
        <v>0</v>
      </c>
      <c r="E5344" s="39">
        <f>IF($D5344="","",IFERROR(VLOOKUP($D5344,AcctTbl,2,0),""))</f>
        <v>0</v>
      </c>
      <c r="F5344" s="39">
        <f>IF($D5344="","",IFERROR(VLOOKUP($D5344,AcctTbl,3,0),""))</f>
        <v>0</v>
      </c>
      <c r="G5344" s="39">
        <f>IF(Txn!$B2678="","",Txn!$D2678)</f>
        <v>0</v>
      </c>
      <c r="H5344" s="38">
        <f>IF(Txn!$B2678="","",Txn!$E2678)</f>
        <v>0</v>
      </c>
      <c r="I5344" s="40">
        <f>IF(Txn!$B2678="",0,Txn!$Q2678)</f>
        <v>0</v>
      </c>
      <c r="J5344" s="40">
        <f>IF(Txn!$B2678="",0,Txn!$R2678)</f>
        <v>0</v>
      </c>
      <c r="K5344" s="41">
        <f>IF($A5344="","",IFERROR(VALUE(MID($A5344,6,2)),""))</f>
        <v>0</v>
      </c>
      <c r="L5344" s="39">
        <f>IF(Txn!$K2678="","","طرف مقابل — "&amp;Txn!$K2678)</f>
        <v>0</v>
      </c>
      <c r="N5344" s="42">
        <f>IF($D5344="",0,COUNTIF(BankAccts,$D5344))</f>
        <v>0</v>
      </c>
    </row>
    <row r="5345" spans="1:14">
      <c r="A5345" s="38">
        <f>IF(Txn!$B2679="","",Txn!$B2679)</f>
        <v>0</v>
      </c>
      <c r="B5345" s="38">
        <f>IF(Txn!$B2679="","",Txn!$C2679)</f>
        <v>0</v>
      </c>
      <c r="C5345" s="39">
        <f>IF(Txn!$B2679="","","تراکنش بانکی")</f>
        <v>0</v>
      </c>
      <c r="D5345" s="38">
        <f>IF(Txn!$B2679="","",IF(Txn!$X2679="","",Txn!$X2679))</f>
        <v>0</v>
      </c>
      <c r="E5345" s="39">
        <f>IF($D5345="","",IFERROR(VLOOKUP($D5345,AcctTbl,2,0),""))</f>
        <v>0</v>
      </c>
      <c r="F5345" s="39">
        <f>IF($D5345="","",IFERROR(VLOOKUP($D5345,AcctTbl,3,0),""))</f>
        <v>0</v>
      </c>
      <c r="G5345" s="39">
        <f>IF(Txn!$B2679="","",Txn!$D2679)</f>
        <v>0</v>
      </c>
      <c r="H5345" s="38">
        <f>IF(Txn!$B2679="","",Txn!$E2679)</f>
        <v>0</v>
      </c>
      <c r="I5345" s="40">
        <f>IF(Txn!$B2679="",0,Txn!$O2679)</f>
        <v>0</v>
      </c>
      <c r="J5345" s="40">
        <f>IF(Txn!$B2679="",0,Txn!$P2679)</f>
        <v>0</v>
      </c>
      <c r="K5345" s="41">
        <f>IF($A5345="","",IFERROR(VALUE(MID($A5345,6,2)),""))</f>
        <v>0</v>
      </c>
      <c r="L5345" s="39">
        <f>IF(Txn!$K2679="","",Txn!$K2679)</f>
        <v>0</v>
      </c>
      <c r="N5345" s="42">
        <f>IF($D5345="",0,COUNTIF(BankAccts,$D5345))</f>
        <v>0</v>
      </c>
    </row>
    <row r="5346" spans="1:14">
      <c r="A5346" s="38">
        <f>IF(Txn!$B2679="","",Txn!$B2679)</f>
        <v>0</v>
      </c>
      <c r="B5346" s="38">
        <f>IF(Txn!$B2679="","",Txn!$C2679)</f>
        <v>0</v>
      </c>
      <c r="C5346" s="39">
        <f>IF(Txn!$B2679="","","تراکنش بانکی")</f>
        <v>0</v>
      </c>
      <c r="D5346" s="38">
        <f>IF(Txn!$B2679="","",IF(IF(Txn!$U2679="TRF",Txn!$Y2679,Txn!$Z2679)="","",IF(Txn!$U2679="TRF",Txn!$Y2679,Txn!$Z2679)))</f>
        <v>0</v>
      </c>
      <c r="E5346" s="39">
        <f>IF($D5346="","",IFERROR(VLOOKUP($D5346,AcctTbl,2,0),""))</f>
        <v>0</v>
      </c>
      <c r="F5346" s="39">
        <f>IF($D5346="","",IFERROR(VLOOKUP($D5346,AcctTbl,3,0),""))</f>
        <v>0</v>
      </c>
      <c r="G5346" s="39">
        <f>IF(Txn!$B2679="","",Txn!$D2679)</f>
        <v>0</v>
      </c>
      <c r="H5346" s="38">
        <f>IF(Txn!$B2679="","",Txn!$E2679)</f>
        <v>0</v>
      </c>
      <c r="I5346" s="40">
        <f>IF(Txn!$B2679="",0,Txn!$Q2679)</f>
        <v>0</v>
      </c>
      <c r="J5346" s="40">
        <f>IF(Txn!$B2679="",0,Txn!$R2679)</f>
        <v>0</v>
      </c>
      <c r="K5346" s="41">
        <f>IF($A5346="","",IFERROR(VALUE(MID($A5346,6,2)),""))</f>
        <v>0</v>
      </c>
      <c r="L5346" s="39">
        <f>IF(Txn!$K2679="","","طرف مقابل — "&amp;Txn!$K2679)</f>
        <v>0</v>
      </c>
      <c r="N5346" s="42">
        <f>IF($D5346="",0,COUNTIF(BankAccts,$D5346))</f>
        <v>0</v>
      </c>
    </row>
    <row r="5347" spans="1:14">
      <c r="A5347" s="38">
        <f>IF(Txn!$B2680="","",Txn!$B2680)</f>
        <v>0</v>
      </c>
      <c r="B5347" s="38">
        <f>IF(Txn!$B2680="","",Txn!$C2680)</f>
        <v>0</v>
      </c>
      <c r="C5347" s="39">
        <f>IF(Txn!$B2680="","","تراکنش بانکی")</f>
        <v>0</v>
      </c>
      <c r="D5347" s="38">
        <f>IF(Txn!$B2680="","",IF(Txn!$X2680="","",Txn!$X2680))</f>
        <v>0</v>
      </c>
      <c r="E5347" s="39">
        <f>IF($D5347="","",IFERROR(VLOOKUP($D5347,AcctTbl,2,0),""))</f>
        <v>0</v>
      </c>
      <c r="F5347" s="39">
        <f>IF($D5347="","",IFERROR(VLOOKUP($D5347,AcctTbl,3,0),""))</f>
        <v>0</v>
      </c>
      <c r="G5347" s="39">
        <f>IF(Txn!$B2680="","",Txn!$D2680)</f>
        <v>0</v>
      </c>
      <c r="H5347" s="38">
        <f>IF(Txn!$B2680="","",Txn!$E2680)</f>
        <v>0</v>
      </c>
      <c r="I5347" s="40">
        <f>IF(Txn!$B2680="",0,Txn!$O2680)</f>
        <v>0</v>
      </c>
      <c r="J5347" s="40">
        <f>IF(Txn!$B2680="",0,Txn!$P2680)</f>
        <v>0</v>
      </c>
      <c r="K5347" s="41">
        <f>IF($A5347="","",IFERROR(VALUE(MID($A5347,6,2)),""))</f>
        <v>0</v>
      </c>
      <c r="L5347" s="39">
        <f>IF(Txn!$K2680="","",Txn!$K2680)</f>
        <v>0</v>
      </c>
      <c r="N5347" s="42">
        <f>IF($D5347="",0,COUNTIF(BankAccts,$D5347))</f>
        <v>0</v>
      </c>
    </row>
    <row r="5348" spans="1:14">
      <c r="A5348" s="38">
        <f>IF(Txn!$B2680="","",Txn!$B2680)</f>
        <v>0</v>
      </c>
      <c r="B5348" s="38">
        <f>IF(Txn!$B2680="","",Txn!$C2680)</f>
        <v>0</v>
      </c>
      <c r="C5348" s="39">
        <f>IF(Txn!$B2680="","","تراکنش بانکی")</f>
        <v>0</v>
      </c>
      <c r="D5348" s="38">
        <f>IF(Txn!$B2680="","",IF(IF(Txn!$U2680="TRF",Txn!$Y2680,Txn!$Z2680)="","",IF(Txn!$U2680="TRF",Txn!$Y2680,Txn!$Z2680)))</f>
        <v>0</v>
      </c>
      <c r="E5348" s="39">
        <f>IF($D5348="","",IFERROR(VLOOKUP($D5348,AcctTbl,2,0),""))</f>
        <v>0</v>
      </c>
      <c r="F5348" s="39">
        <f>IF($D5348="","",IFERROR(VLOOKUP($D5348,AcctTbl,3,0),""))</f>
        <v>0</v>
      </c>
      <c r="G5348" s="39">
        <f>IF(Txn!$B2680="","",Txn!$D2680)</f>
        <v>0</v>
      </c>
      <c r="H5348" s="38">
        <f>IF(Txn!$B2680="","",Txn!$E2680)</f>
        <v>0</v>
      </c>
      <c r="I5348" s="40">
        <f>IF(Txn!$B2680="",0,Txn!$Q2680)</f>
        <v>0</v>
      </c>
      <c r="J5348" s="40">
        <f>IF(Txn!$B2680="",0,Txn!$R2680)</f>
        <v>0</v>
      </c>
      <c r="K5348" s="41">
        <f>IF($A5348="","",IFERROR(VALUE(MID($A5348,6,2)),""))</f>
        <v>0</v>
      </c>
      <c r="L5348" s="39">
        <f>IF(Txn!$K2680="","","طرف مقابل — "&amp;Txn!$K2680)</f>
        <v>0</v>
      </c>
      <c r="N5348" s="42">
        <f>IF($D5348="",0,COUNTIF(BankAccts,$D5348))</f>
        <v>0</v>
      </c>
    </row>
    <row r="5349" spans="1:14">
      <c r="A5349" s="38">
        <f>IF(Txn!$B2681="","",Txn!$B2681)</f>
        <v>0</v>
      </c>
      <c r="B5349" s="38">
        <f>IF(Txn!$B2681="","",Txn!$C2681)</f>
        <v>0</v>
      </c>
      <c r="C5349" s="39">
        <f>IF(Txn!$B2681="","","تراکنش بانکی")</f>
        <v>0</v>
      </c>
      <c r="D5349" s="38">
        <f>IF(Txn!$B2681="","",IF(Txn!$X2681="","",Txn!$X2681))</f>
        <v>0</v>
      </c>
      <c r="E5349" s="39">
        <f>IF($D5349="","",IFERROR(VLOOKUP($D5349,AcctTbl,2,0),""))</f>
        <v>0</v>
      </c>
      <c r="F5349" s="39">
        <f>IF($D5349="","",IFERROR(VLOOKUP($D5349,AcctTbl,3,0),""))</f>
        <v>0</v>
      </c>
      <c r="G5349" s="39">
        <f>IF(Txn!$B2681="","",Txn!$D2681)</f>
        <v>0</v>
      </c>
      <c r="H5349" s="38">
        <f>IF(Txn!$B2681="","",Txn!$E2681)</f>
        <v>0</v>
      </c>
      <c r="I5349" s="40">
        <f>IF(Txn!$B2681="",0,Txn!$O2681)</f>
        <v>0</v>
      </c>
      <c r="J5349" s="40">
        <f>IF(Txn!$B2681="",0,Txn!$P2681)</f>
        <v>0</v>
      </c>
      <c r="K5349" s="41">
        <f>IF($A5349="","",IFERROR(VALUE(MID($A5349,6,2)),""))</f>
        <v>0</v>
      </c>
      <c r="L5349" s="39">
        <f>IF(Txn!$K2681="","",Txn!$K2681)</f>
        <v>0</v>
      </c>
      <c r="N5349" s="42">
        <f>IF($D5349="",0,COUNTIF(BankAccts,$D5349))</f>
        <v>0</v>
      </c>
    </row>
    <row r="5350" spans="1:14">
      <c r="A5350" s="38">
        <f>IF(Txn!$B2681="","",Txn!$B2681)</f>
        <v>0</v>
      </c>
      <c r="B5350" s="38">
        <f>IF(Txn!$B2681="","",Txn!$C2681)</f>
        <v>0</v>
      </c>
      <c r="C5350" s="39">
        <f>IF(Txn!$B2681="","","تراکنش بانکی")</f>
        <v>0</v>
      </c>
      <c r="D5350" s="38">
        <f>IF(Txn!$B2681="","",IF(IF(Txn!$U2681="TRF",Txn!$Y2681,Txn!$Z2681)="","",IF(Txn!$U2681="TRF",Txn!$Y2681,Txn!$Z2681)))</f>
        <v>0</v>
      </c>
      <c r="E5350" s="39">
        <f>IF($D5350="","",IFERROR(VLOOKUP($D5350,AcctTbl,2,0),""))</f>
        <v>0</v>
      </c>
      <c r="F5350" s="39">
        <f>IF($D5350="","",IFERROR(VLOOKUP($D5350,AcctTbl,3,0),""))</f>
        <v>0</v>
      </c>
      <c r="G5350" s="39">
        <f>IF(Txn!$B2681="","",Txn!$D2681)</f>
        <v>0</v>
      </c>
      <c r="H5350" s="38">
        <f>IF(Txn!$B2681="","",Txn!$E2681)</f>
        <v>0</v>
      </c>
      <c r="I5350" s="40">
        <f>IF(Txn!$B2681="",0,Txn!$Q2681)</f>
        <v>0</v>
      </c>
      <c r="J5350" s="40">
        <f>IF(Txn!$B2681="",0,Txn!$R2681)</f>
        <v>0</v>
      </c>
      <c r="K5350" s="41">
        <f>IF($A5350="","",IFERROR(VALUE(MID($A5350,6,2)),""))</f>
        <v>0</v>
      </c>
      <c r="L5350" s="39">
        <f>IF(Txn!$K2681="","","طرف مقابل — "&amp;Txn!$K2681)</f>
        <v>0</v>
      </c>
      <c r="N5350" s="42">
        <f>IF($D5350="",0,COUNTIF(BankAccts,$D5350))</f>
        <v>0</v>
      </c>
    </row>
    <row r="5351" spans="1:14">
      <c r="A5351" s="38">
        <f>IF(Txn!$B2682="","",Txn!$B2682)</f>
        <v>0</v>
      </c>
      <c r="B5351" s="38">
        <f>IF(Txn!$B2682="","",Txn!$C2682)</f>
        <v>0</v>
      </c>
      <c r="C5351" s="39">
        <f>IF(Txn!$B2682="","","تراکنش بانکی")</f>
        <v>0</v>
      </c>
      <c r="D5351" s="38">
        <f>IF(Txn!$B2682="","",IF(Txn!$X2682="","",Txn!$X2682))</f>
        <v>0</v>
      </c>
      <c r="E5351" s="39">
        <f>IF($D5351="","",IFERROR(VLOOKUP($D5351,AcctTbl,2,0),""))</f>
        <v>0</v>
      </c>
      <c r="F5351" s="39">
        <f>IF($D5351="","",IFERROR(VLOOKUP($D5351,AcctTbl,3,0),""))</f>
        <v>0</v>
      </c>
      <c r="G5351" s="39">
        <f>IF(Txn!$B2682="","",Txn!$D2682)</f>
        <v>0</v>
      </c>
      <c r="H5351" s="38">
        <f>IF(Txn!$B2682="","",Txn!$E2682)</f>
        <v>0</v>
      </c>
      <c r="I5351" s="40">
        <f>IF(Txn!$B2682="",0,Txn!$O2682)</f>
        <v>0</v>
      </c>
      <c r="J5351" s="40">
        <f>IF(Txn!$B2682="",0,Txn!$P2682)</f>
        <v>0</v>
      </c>
      <c r="K5351" s="41">
        <f>IF($A5351="","",IFERROR(VALUE(MID($A5351,6,2)),""))</f>
        <v>0</v>
      </c>
      <c r="L5351" s="39">
        <f>IF(Txn!$K2682="","",Txn!$K2682)</f>
        <v>0</v>
      </c>
      <c r="N5351" s="42">
        <f>IF($D5351="",0,COUNTIF(BankAccts,$D5351))</f>
        <v>0</v>
      </c>
    </row>
    <row r="5352" spans="1:14">
      <c r="A5352" s="38">
        <f>IF(Txn!$B2682="","",Txn!$B2682)</f>
        <v>0</v>
      </c>
      <c r="B5352" s="38">
        <f>IF(Txn!$B2682="","",Txn!$C2682)</f>
        <v>0</v>
      </c>
      <c r="C5352" s="39">
        <f>IF(Txn!$B2682="","","تراکنش بانکی")</f>
        <v>0</v>
      </c>
      <c r="D5352" s="38">
        <f>IF(Txn!$B2682="","",IF(IF(Txn!$U2682="TRF",Txn!$Y2682,Txn!$Z2682)="","",IF(Txn!$U2682="TRF",Txn!$Y2682,Txn!$Z2682)))</f>
        <v>0</v>
      </c>
      <c r="E5352" s="39">
        <f>IF($D5352="","",IFERROR(VLOOKUP($D5352,AcctTbl,2,0),""))</f>
        <v>0</v>
      </c>
      <c r="F5352" s="39">
        <f>IF($D5352="","",IFERROR(VLOOKUP($D5352,AcctTbl,3,0),""))</f>
        <v>0</v>
      </c>
      <c r="G5352" s="39">
        <f>IF(Txn!$B2682="","",Txn!$D2682)</f>
        <v>0</v>
      </c>
      <c r="H5352" s="38">
        <f>IF(Txn!$B2682="","",Txn!$E2682)</f>
        <v>0</v>
      </c>
      <c r="I5352" s="40">
        <f>IF(Txn!$B2682="",0,Txn!$Q2682)</f>
        <v>0</v>
      </c>
      <c r="J5352" s="40">
        <f>IF(Txn!$B2682="",0,Txn!$R2682)</f>
        <v>0</v>
      </c>
      <c r="K5352" s="41">
        <f>IF($A5352="","",IFERROR(VALUE(MID($A5352,6,2)),""))</f>
        <v>0</v>
      </c>
      <c r="L5352" s="39">
        <f>IF(Txn!$K2682="","","طرف مقابل — "&amp;Txn!$K2682)</f>
        <v>0</v>
      </c>
      <c r="N5352" s="42">
        <f>IF($D5352="",0,COUNTIF(BankAccts,$D5352))</f>
        <v>0</v>
      </c>
    </row>
    <row r="5353" spans="1:14">
      <c r="A5353" s="38">
        <f>IF(Txn!$B2683="","",Txn!$B2683)</f>
        <v>0</v>
      </c>
      <c r="B5353" s="38">
        <f>IF(Txn!$B2683="","",Txn!$C2683)</f>
        <v>0</v>
      </c>
      <c r="C5353" s="39">
        <f>IF(Txn!$B2683="","","تراکنش بانکی")</f>
        <v>0</v>
      </c>
      <c r="D5353" s="38">
        <f>IF(Txn!$B2683="","",IF(Txn!$X2683="","",Txn!$X2683))</f>
        <v>0</v>
      </c>
      <c r="E5353" s="39">
        <f>IF($D5353="","",IFERROR(VLOOKUP($D5353,AcctTbl,2,0),""))</f>
        <v>0</v>
      </c>
      <c r="F5353" s="39">
        <f>IF($D5353="","",IFERROR(VLOOKUP($D5353,AcctTbl,3,0),""))</f>
        <v>0</v>
      </c>
      <c r="G5353" s="39">
        <f>IF(Txn!$B2683="","",Txn!$D2683)</f>
        <v>0</v>
      </c>
      <c r="H5353" s="38">
        <f>IF(Txn!$B2683="","",Txn!$E2683)</f>
        <v>0</v>
      </c>
      <c r="I5353" s="40">
        <f>IF(Txn!$B2683="",0,Txn!$O2683)</f>
        <v>0</v>
      </c>
      <c r="J5353" s="40">
        <f>IF(Txn!$B2683="",0,Txn!$P2683)</f>
        <v>0</v>
      </c>
      <c r="K5353" s="41">
        <f>IF($A5353="","",IFERROR(VALUE(MID($A5353,6,2)),""))</f>
        <v>0</v>
      </c>
      <c r="L5353" s="39">
        <f>IF(Txn!$K2683="","",Txn!$K2683)</f>
        <v>0</v>
      </c>
      <c r="N5353" s="42">
        <f>IF($D5353="",0,COUNTIF(BankAccts,$D5353))</f>
        <v>0</v>
      </c>
    </row>
    <row r="5354" spans="1:14">
      <c r="A5354" s="38">
        <f>IF(Txn!$B2683="","",Txn!$B2683)</f>
        <v>0</v>
      </c>
      <c r="B5354" s="38">
        <f>IF(Txn!$B2683="","",Txn!$C2683)</f>
        <v>0</v>
      </c>
      <c r="C5354" s="39">
        <f>IF(Txn!$B2683="","","تراکنش بانکی")</f>
        <v>0</v>
      </c>
      <c r="D5354" s="38">
        <f>IF(Txn!$B2683="","",IF(IF(Txn!$U2683="TRF",Txn!$Y2683,Txn!$Z2683)="","",IF(Txn!$U2683="TRF",Txn!$Y2683,Txn!$Z2683)))</f>
        <v>0</v>
      </c>
      <c r="E5354" s="39">
        <f>IF($D5354="","",IFERROR(VLOOKUP($D5354,AcctTbl,2,0),""))</f>
        <v>0</v>
      </c>
      <c r="F5354" s="39">
        <f>IF($D5354="","",IFERROR(VLOOKUP($D5354,AcctTbl,3,0),""))</f>
        <v>0</v>
      </c>
      <c r="G5354" s="39">
        <f>IF(Txn!$B2683="","",Txn!$D2683)</f>
        <v>0</v>
      </c>
      <c r="H5354" s="38">
        <f>IF(Txn!$B2683="","",Txn!$E2683)</f>
        <v>0</v>
      </c>
      <c r="I5354" s="40">
        <f>IF(Txn!$B2683="",0,Txn!$Q2683)</f>
        <v>0</v>
      </c>
      <c r="J5354" s="40">
        <f>IF(Txn!$B2683="",0,Txn!$R2683)</f>
        <v>0</v>
      </c>
      <c r="K5354" s="41">
        <f>IF($A5354="","",IFERROR(VALUE(MID($A5354,6,2)),""))</f>
        <v>0</v>
      </c>
      <c r="L5354" s="39">
        <f>IF(Txn!$K2683="","","طرف مقابل — "&amp;Txn!$K2683)</f>
        <v>0</v>
      </c>
      <c r="N5354" s="42">
        <f>IF($D5354="",0,COUNTIF(BankAccts,$D5354))</f>
        <v>0</v>
      </c>
    </row>
    <row r="5355" spans="1:14">
      <c r="A5355" s="38">
        <f>IF(Txn!$B2684="","",Txn!$B2684)</f>
        <v>0</v>
      </c>
      <c r="B5355" s="38">
        <f>IF(Txn!$B2684="","",Txn!$C2684)</f>
        <v>0</v>
      </c>
      <c r="C5355" s="39">
        <f>IF(Txn!$B2684="","","تراکنش بانکی")</f>
        <v>0</v>
      </c>
      <c r="D5355" s="38">
        <f>IF(Txn!$B2684="","",IF(Txn!$X2684="","",Txn!$X2684))</f>
        <v>0</v>
      </c>
      <c r="E5355" s="39">
        <f>IF($D5355="","",IFERROR(VLOOKUP($D5355,AcctTbl,2,0),""))</f>
        <v>0</v>
      </c>
      <c r="F5355" s="39">
        <f>IF($D5355="","",IFERROR(VLOOKUP($D5355,AcctTbl,3,0),""))</f>
        <v>0</v>
      </c>
      <c r="G5355" s="39">
        <f>IF(Txn!$B2684="","",Txn!$D2684)</f>
        <v>0</v>
      </c>
      <c r="H5355" s="38">
        <f>IF(Txn!$B2684="","",Txn!$E2684)</f>
        <v>0</v>
      </c>
      <c r="I5355" s="40">
        <f>IF(Txn!$B2684="",0,Txn!$O2684)</f>
        <v>0</v>
      </c>
      <c r="J5355" s="40">
        <f>IF(Txn!$B2684="",0,Txn!$P2684)</f>
        <v>0</v>
      </c>
      <c r="K5355" s="41">
        <f>IF($A5355="","",IFERROR(VALUE(MID($A5355,6,2)),""))</f>
        <v>0</v>
      </c>
      <c r="L5355" s="39">
        <f>IF(Txn!$K2684="","",Txn!$K2684)</f>
        <v>0</v>
      </c>
      <c r="N5355" s="42">
        <f>IF($D5355="",0,COUNTIF(BankAccts,$D5355))</f>
        <v>0</v>
      </c>
    </row>
    <row r="5356" spans="1:14">
      <c r="A5356" s="38">
        <f>IF(Txn!$B2684="","",Txn!$B2684)</f>
        <v>0</v>
      </c>
      <c r="B5356" s="38">
        <f>IF(Txn!$B2684="","",Txn!$C2684)</f>
        <v>0</v>
      </c>
      <c r="C5356" s="39">
        <f>IF(Txn!$B2684="","","تراکنش بانکی")</f>
        <v>0</v>
      </c>
      <c r="D5356" s="38">
        <f>IF(Txn!$B2684="","",IF(IF(Txn!$U2684="TRF",Txn!$Y2684,Txn!$Z2684)="","",IF(Txn!$U2684="TRF",Txn!$Y2684,Txn!$Z2684)))</f>
        <v>0</v>
      </c>
      <c r="E5356" s="39">
        <f>IF($D5356="","",IFERROR(VLOOKUP($D5356,AcctTbl,2,0),""))</f>
        <v>0</v>
      </c>
      <c r="F5356" s="39">
        <f>IF($D5356="","",IFERROR(VLOOKUP($D5356,AcctTbl,3,0),""))</f>
        <v>0</v>
      </c>
      <c r="G5356" s="39">
        <f>IF(Txn!$B2684="","",Txn!$D2684)</f>
        <v>0</v>
      </c>
      <c r="H5356" s="38">
        <f>IF(Txn!$B2684="","",Txn!$E2684)</f>
        <v>0</v>
      </c>
      <c r="I5356" s="40">
        <f>IF(Txn!$B2684="",0,Txn!$Q2684)</f>
        <v>0</v>
      </c>
      <c r="J5356" s="40">
        <f>IF(Txn!$B2684="",0,Txn!$R2684)</f>
        <v>0</v>
      </c>
      <c r="K5356" s="41">
        <f>IF($A5356="","",IFERROR(VALUE(MID($A5356,6,2)),""))</f>
        <v>0</v>
      </c>
      <c r="L5356" s="39">
        <f>IF(Txn!$K2684="","","طرف مقابل — "&amp;Txn!$K2684)</f>
        <v>0</v>
      </c>
      <c r="N5356" s="42">
        <f>IF($D5356="",0,COUNTIF(BankAccts,$D5356))</f>
        <v>0</v>
      </c>
    </row>
    <row r="5357" spans="1:14">
      <c r="A5357" s="38">
        <f>IF(Txn!$B2685="","",Txn!$B2685)</f>
        <v>0</v>
      </c>
      <c r="B5357" s="38">
        <f>IF(Txn!$B2685="","",Txn!$C2685)</f>
        <v>0</v>
      </c>
      <c r="C5357" s="39">
        <f>IF(Txn!$B2685="","","تراکنش بانکی")</f>
        <v>0</v>
      </c>
      <c r="D5357" s="38">
        <f>IF(Txn!$B2685="","",IF(Txn!$X2685="","",Txn!$X2685))</f>
        <v>0</v>
      </c>
      <c r="E5357" s="39">
        <f>IF($D5357="","",IFERROR(VLOOKUP($D5357,AcctTbl,2,0),""))</f>
        <v>0</v>
      </c>
      <c r="F5357" s="39">
        <f>IF($D5357="","",IFERROR(VLOOKUP($D5357,AcctTbl,3,0),""))</f>
        <v>0</v>
      </c>
      <c r="G5357" s="39">
        <f>IF(Txn!$B2685="","",Txn!$D2685)</f>
        <v>0</v>
      </c>
      <c r="H5357" s="38">
        <f>IF(Txn!$B2685="","",Txn!$E2685)</f>
        <v>0</v>
      </c>
      <c r="I5357" s="40">
        <f>IF(Txn!$B2685="",0,Txn!$O2685)</f>
        <v>0</v>
      </c>
      <c r="J5357" s="40">
        <f>IF(Txn!$B2685="",0,Txn!$P2685)</f>
        <v>0</v>
      </c>
      <c r="K5357" s="41">
        <f>IF($A5357="","",IFERROR(VALUE(MID($A5357,6,2)),""))</f>
        <v>0</v>
      </c>
      <c r="L5357" s="39">
        <f>IF(Txn!$K2685="","",Txn!$K2685)</f>
        <v>0</v>
      </c>
      <c r="N5357" s="42">
        <f>IF($D5357="",0,COUNTIF(BankAccts,$D5357))</f>
        <v>0</v>
      </c>
    </row>
    <row r="5358" spans="1:14">
      <c r="A5358" s="38">
        <f>IF(Txn!$B2685="","",Txn!$B2685)</f>
        <v>0</v>
      </c>
      <c r="B5358" s="38">
        <f>IF(Txn!$B2685="","",Txn!$C2685)</f>
        <v>0</v>
      </c>
      <c r="C5358" s="39">
        <f>IF(Txn!$B2685="","","تراکنش بانکی")</f>
        <v>0</v>
      </c>
      <c r="D5358" s="38">
        <f>IF(Txn!$B2685="","",IF(IF(Txn!$U2685="TRF",Txn!$Y2685,Txn!$Z2685)="","",IF(Txn!$U2685="TRF",Txn!$Y2685,Txn!$Z2685)))</f>
        <v>0</v>
      </c>
      <c r="E5358" s="39">
        <f>IF($D5358="","",IFERROR(VLOOKUP($D5358,AcctTbl,2,0),""))</f>
        <v>0</v>
      </c>
      <c r="F5358" s="39">
        <f>IF($D5358="","",IFERROR(VLOOKUP($D5358,AcctTbl,3,0),""))</f>
        <v>0</v>
      </c>
      <c r="G5358" s="39">
        <f>IF(Txn!$B2685="","",Txn!$D2685)</f>
        <v>0</v>
      </c>
      <c r="H5358" s="38">
        <f>IF(Txn!$B2685="","",Txn!$E2685)</f>
        <v>0</v>
      </c>
      <c r="I5358" s="40">
        <f>IF(Txn!$B2685="",0,Txn!$Q2685)</f>
        <v>0</v>
      </c>
      <c r="J5358" s="40">
        <f>IF(Txn!$B2685="",0,Txn!$R2685)</f>
        <v>0</v>
      </c>
      <c r="K5358" s="41">
        <f>IF($A5358="","",IFERROR(VALUE(MID($A5358,6,2)),""))</f>
        <v>0</v>
      </c>
      <c r="L5358" s="39">
        <f>IF(Txn!$K2685="","","طرف مقابل — "&amp;Txn!$K2685)</f>
        <v>0</v>
      </c>
      <c r="N5358" s="42">
        <f>IF($D5358="",0,COUNTIF(BankAccts,$D5358))</f>
        <v>0</v>
      </c>
    </row>
    <row r="5359" spans="1:14">
      <c r="A5359" s="38">
        <f>IF(Txn!$B2686="","",Txn!$B2686)</f>
        <v>0</v>
      </c>
      <c r="B5359" s="38">
        <f>IF(Txn!$B2686="","",Txn!$C2686)</f>
        <v>0</v>
      </c>
      <c r="C5359" s="39">
        <f>IF(Txn!$B2686="","","تراکنش بانکی")</f>
        <v>0</v>
      </c>
      <c r="D5359" s="38">
        <f>IF(Txn!$B2686="","",IF(Txn!$X2686="","",Txn!$X2686))</f>
        <v>0</v>
      </c>
      <c r="E5359" s="39">
        <f>IF($D5359="","",IFERROR(VLOOKUP($D5359,AcctTbl,2,0),""))</f>
        <v>0</v>
      </c>
      <c r="F5359" s="39">
        <f>IF($D5359="","",IFERROR(VLOOKUP($D5359,AcctTbl,3,0),""))</f>
        <v>0</v>
      </c>
      <c r="G5359" s="39">
        <f>IF(Txn!$B2686="","",Txn!$D2686)</f>
        <v>0</v>
      </c>
      <c r="H5359" s="38">
        <f>IF(Txn!$B2686="","",Txn!$E2686)</f>
        <v>0</v>
      </c>
      <c r="I5359" s="40">
        <f>IF(Txn!$B2686="",0,Txn!$O2686)</f>
        <v>0</v>
      </c>
      <c r="J5359" s="40">
        <f>IF(Txn!$B2686="",0,Txn!$P2686)</f>
        <v>0</v>
      </c>
      <c r="K5359" s="41">
        <f>IF($A5359="","",IFERROR(VALUE(MID($A5359,6,2)),""))</f>
        <v>0</v>
      </c>
      <c r="L5359" s="39">
        <f>IF(Txn!$K2686="","",Txn!$K2686)</f>
        <v>0</v>
      </c>
      <c r="N5359" s="42">
        <f>IF($D5359="",0,COUNTIF(BankAccts,$D5359))</f>
        <v>0</v>
      </c>
    </row>
    <row r="5360" spans="1:14">
      <c r="A5360" s="38">
        <f>IF(Txn!$B2686="","",Txn!$B2686)</f>
        <v>0</v>
      </c>
      <c r="B5360" s="38">
        <f>IF(Txn!$B2686="","",Txn!$C2686)</f>
        <v>0</v>
      </c>
      <c r="C5360" s="39">
        <f>IF(Txn!$B2686="","","تراکنش بانکی")</f>
        <v>0</v>
      </c>
      <c r="D5360" s="38">
        <f>IF(Txn!$B2686="","",IF(IF(Txn!$U2686="TRF",Txn!$Y2686,Txn!$Z2686)="","",IF(Txn!$U2686="TRF",Txn!$Y2686,Txn!$Z2686)))</f>
        <v>0</v>
      </c>
      <c r="E5360" s="39">
        <f>IF($D5360="","",IFERROR(VLOOKUP($D5360,AcctTbl,2,0),""))</f>
        <v>0</v>
      </c>
      <c r="F5360" s="39">
        <f>IF($D5360="","",IFERROR(VLOOKUP($D5360,AcctTbl,3,0),""))</f>
        <v>0</v>
      </c>
      <c r="G5360" s="39">
        <f>IF(Txn!$B2686="","",Txn!$D2686)</f>
        <v>0</v>
      </c>
      <c r="H5360" s="38">
        <f>IF(Txn!$B2686="","",Txn!$E2686)</f>
        <v>0</v>
      </c>
      <c r="I5360" s="40">
        <f>IF(Txn!$B2686="",0,Txn!$Q2686)</f>
        <v>0</v>
      </c>
      <c r="J5360" s="40">
        <f>IF(Txn!$B2686="",0,Txn!$R2686)</f>
        <v>0</v>
      </c>
      <c r="K5360" s="41">
        <f>IF($A5360="","",IFERROR(VALUE(MID($A5360,6,2)),""))</f>
        <v>0</v>
      </c>
      <c r="L5360" s="39">
        <f>IF(Txn!$K2686="","","طرف مقابل — "&amp;Txn!$K2686)</f>
        <v>0</v>
      </c>
      <c r="N5360" s="42">
        <f>IF($D5360="",0,COUNTIF(BankAccts,$D5360))</f>
        <v>0</v>
      </c>
    </row>
    <row r="5361" spans="1:14">
      <c r="A5361" s="38">
        <f>IF(Txn!$B2687="","",Txn!$B2687)</f>
        <v>0</v>
      </c>
      <c r="B5361" s="38">
        <f>IF(Txn!$B2687="","",Txn!$C2687)</f>
        <v>0</v>
      </c>
      <c r="C5361" s="39">
        <f>IF(Txn!$B2687="","","تراکنش بانکی")</f>
        <v>0</v>
      </c>
      <c r="D5361" s="38">
        <f>IF(Txn!$B2687="","",IF(Txn!$X2687="","",Txn!$X2687))</f>
        <v>0</v>
      </c>
      <c r="E5361" s="39">
        <f>IF($D5361="","",IFERROR(VLOOKUP($D5361,AcctTbl,2,0),""))</f>
        <v>0</v>
      </c>
      <c r="F5361" s="39">
        <f>IF($D5361="","",IFERROR(VLOOKUP($D5361,AcctTbl,3,0),""))</f>
        <v>0</v>
      </c>
      <c r="G5361" s="39">
        <f>IF(Txn!$B2687="","",Txn!$D2687)</f>
        <v>0</v>
      </c>
      <c r="H5361" s="38">
        <f>IF(Txn!$B2687="","",Txn!$E2687)</f>
        <v>0</v>
      </c>
      <c r="I5361" s="40">
        <f>IF(Txn!$B2687="",0,Txn!$O2687)</f>
        <v>0</v>
      </c>
      <c r="J5361" s="40">
        <f>IF(Txn!$B2687="",0,Txn!$P2687)</f>
        <v>0</v>
      </c>
      <c r="K5361" s="41">
        <f>IF($A5361="","",IFERROR(VALUE(MID($A5361,6,2)),""))</f>
        <v>0</v>
      </c>
      <c r="L5361" s="39">
        <f>IF(Txn!$K2687="","",Txn!$K2687)</f>
        <v>0</v>
      </c>
      <c r="N5361" s="42">
        <f>IF($D5361="",0,COUNTIF(BankAccts,$D5361))</f>
        <v>0</v>
      </c>
    </row>
    <row r="5362" spans="1:14">
      <c r="A5362" s="38">
        <f>IF(Txn!$B2687="","",Txn!$B2687)</f>
        <v>0</v>
      </c>
      <c r="B5362" s="38">
        <f>IF(Txn!$B2687="","",Txn!$C2687)</f>
        <v>0</v>
      </c>
      <c r="C5362" s="39">
        <f>IF(Txn!$B2687="","","تراکنش بانکی")</f>
        <v>0</v>
      </c>
      <c r="D5362" s="38">
        <f>IF(Txn!$B2687="","",IF(IF(Txn!$U2687="TRF",Txn!$Y2687,Txn!$Z2687)="","",IF(Txn!$U2687="TRF",Txn!$Y2687,Txn!$Z2687)))</f>
        <v>0</v>
      </c>
      <c r="E5362" s="39">
        <f>IF($D5362="","",IFERROR(VLOOKUP($D5362,AcctTbl,2,0),""))</f>
        <v>0</v>
      </c>
      <c r="F5362" s="39">
        <f>IF($D5362="","",IFERROR(VLOOKUP($D5362,AcctTbl,3,0),""))</f>
        <v>0</v>
      </c>
      <c r="G5362" s="39">
        <f>IF(Txn!$B2687="","",Txn!$D2687)</f>
        <v>0</v>
      </c>
      <c r="H5362" s="38">
        <f>IF(Txn!$B2687="","",Txn!$E2687)</f>
        <v>0</v>
      </c>
      <c r="I5362" s="40">
        <f>IF(Txn!$B2687="",0,Txn!$Q2687)</f>
        <v>0</v>
      </c>
      <c r="J5362" s="40">
        <f>IF(Txn!$B2687="",0,Txn!$R2687)</f>
        <v>0</v>
      </c>
      <c r="K5362" s="41">
        <f>IF($A5362="","",IFERROR(VALUE(MID($A5362,6,2)),""))</f>
        <v>0</v>
      </c>
      <c r="L5362" s="39">
        <f>IF(Txn!$K2687="","","طرف مقابل — "&amp;Txn!$K2687)</f>
        <v>0</v>
      </c>
      <c r="N5362" s="42">
        <f>IF($D5362="",0,COUNTIF(BankAccts,$D5362))</f>
        <v>0</v>
      </c>
    </row>
    <row r="5363" spans="1:14">
      <c r="A5363" s="38">
        <f>IF(Txn!$B2688="","",Txn!$B2688)</f>
        <v>0</v>
      </c>
      <c r="B5363" s="38">
        <f>IF(Txn!$B2688="","",Txn!$C2688)</f>
        <v>0</v>
      </c>
      <c r="C5363" s="39">
        <f>IF(Txn!$B2688="","","تراکنش بانکی")</f>
        <v>0</v>
      </c>
      <c r="D5363" s="38">
        <f>IF(Txn!$B2688="","",IF(Txn!$X2688="","",Txn!$X2688))</f>
        <v>0</v>
      </c>
      <c r="E5363" s="39">
        <f>IF($D5363="","",IFERROR(VLOOKUP($D5363,AcctTbl,2,0),""))</f>
        <v>0</v>
      </c>
      <c r="F5363" s="39">
        <f>IF($D5363="","",IFERROR(VLOOKUP($D5363,AcctTbl,3,0),""))</f>
        <v>0</v>
      </c>
      <c r="G5363" s="39">
        <f>IF(Txn!$B2688="","",Txn!$D2688)</f>
        <v>0</v>
      </c>
      <c r="H5363" s="38">
        <f>IF(Txn!$B2688="","",Txn!$E2688)</f>
        <v>0</v>
      </c>
      <c r="I5363" s="40">
        <f>IF(Txn!$B2688="",0,Txn!$O2688)</f>
        <v>0</v>
      </c>
      <c r="J5363" s="40">
        <f>IF(Txn!$B2688="",0,Txn!$P2688)</f>
        <v>0</v>
      </c>
      <c r="K5363" s="41">
        <f>IF($A5363="","",IFERROR(VALUE(MID($A5363,6,2)),""))</f>
        <v>0</v>
      </c>
      <c r="L5363" s="39">
        <f>IF(Txn!$K2688="","",Txn!$K2688)</f>
        <v>0</v>
      </c>
      <c r="N5363" s="42">
        <f>IF($D5363="",0,COUNTIF(BankAccts,$D5363))</f>
        <v>0</v>
      </c>
    </row>
    <row r="5364" spans="1:14">
      <c r="A5364" s="38">
        <f>IF(Txn!$B2688="","",Txn!$B2688)</f>
        <v>0</v>
      </c>
      <c r="B5364" s="38">
        <f>IF(Txn!$B2688="","",Txn!$C2688)</f>
        <v>0</v>
      </c>
      <c r="C5364" s="39">
        <f>IF(Txn!$B2688="","","تراکنش بانکی")</f>
        <v>0</v>
      </c>
      <c r="D5364" s="38">
        <f>IF(Txn!$B2688="","",IF(IF(Txn!$U2688="TRF",Txn!$Y2688,Txn!$Z2688)="","",IF(Txn!$U2688="TRF",Txn!$Y2688,Txn!$Z2688)))</f>
        <v>0</v>
      </c>
      <c r="E5364" s="39">
        <f>IF($D5364="","",IFERROR(VLOOKUP($D5364,AcctTbl,2,0),""))</f>
        <v>0</v>
      </c>
      <c r="F5364" s="39">
        <f>IF($D5364="","",IFERROR(VLOOKUP($D5364,AcctTbl,3,0),""))</f>
        <v>0</v>
      </c>
      <c r="G5364" s="39">
        <f>IF(Txn!$B2688="","",Txn!$D2688)</f>
        <v>0</v>
      </c>
      <c r="H5364" s="38">
        <f>IF(Txn!$B2688="","",Txn!$E2688)</f>
        <v>0</v>
      </c>
      <c r="I5364" s="40">
        <f>IF(Txn!$B2688="",0,Txn!$Q2688)</f>
        <v>0</v>
      </c>
      <c r="J5364" s="40">
        <f>IF(Txn!$B2688="",0,Txn!$R2688)</f>
        <v>0</v>
      </c>
      <c r="K5364" s="41">
        <f>IF($A5364="","",IFERROR(VALUE(MID($A5364,6,2)),""))</f>
        <v>0</v>
      </c>
      <c r="L5364" s="39">
        <f>IF(Txn!$K2688="","","طرف مقابل — "&amp;Txn!$K2688)</f>
        <v>0</v>
      </c>
      <c r="N5364" s="42">
        <f>IF($D5364="",0,COUNTIF(BankAccts,$D5364))</f>
        <v>0</v>
      </c>
    </row>
    <row r="5365" spans="1:14">
      <c r="A5365" s="38">
        <f>IF(Txn!$B2689="","",Txn!$B2689)</f>
        <v>0</v>
      </c>
      <c r="B5365" s="38">
        <f>IF(Txn!$B2689="","",Txn!$C2689)</f>
        <v>0</v>
      </c>
      <c r="C5365" s="39">
        <f>IF(Txn!$B2689="","","تراکنش بانکی")</f>
        <v>0</v>
      </c>
      <c r="D5365" s="38">
        <f>IF(Txn!$B2689="","",IF(Txn!$X2689="","",Txn!$X2689))</f>
        <v>0</v>
      </c>
      <c r="E5365" s="39">
        <f>IF($D5365="","",IFERROR(VLOOKUP($D5365,AcctTbl,2,0),""))</f>
        <v>0</v>
      </c>
      <c r="F5365" s="39">
        <f>IF($D5365="","",IFERROR(VLOOKUP($D5365,AcctTbl,3,0),""))</f>
        <v>0</v>
      </c>
      <c r="G5365" s="39">
        <f>IF(Txn!$B2689="","",Txn!$D2689)</f>
        <v>0</v>
      </c>
      <c r="H5365" s="38">
        <f>IF(Txn!$B2689="","",Txn!$E2689)</f>
        <v>0</v>
      </c>
      <c r="I5365" s="40">
        <f>IF(Txn!$B2689="",0,Txn!$O2689)</f>
        <v>0</v>
      </c>
      <c r="J5365" s="40">
        <f>IF(Txn!$B2689="",0,Txn!$P2689)</f>
        <v>0</v>
      </c>
      <c r="K5365" s="41">
        <f>IF($A5365="","",IFERROR(VALUE(MID($A5365,6,2)),""))</f>
        <v>0</v>
      </c>
      <c r="L5365" s="39">
        <f>IF(Txn!$K2689="","",Txn!$K2689)</f>
        <v>0</v>
      </c>
      <c r="N5365" s="42">
        <f>IF($D5365="",0,COUNTIF(BankAccts,$D5365))</f>
        <v>0</v>
      </c>
    </row>
    <row r="5366" spans="1:14">
      <c r="A5366" s="38">
        <f>IF(Txn!$B2689="","",Txn!$B2689)</f>
        <v>0</v>
      </c>
      <c r="B5366" s="38">
        <f>IF(Txn!$B2689="","",Txn!$C2689)</f>
        <v>0</v>
      </c>
      <c r="C5366" s="39">
        <f>IF(Txn!$B2689="","","تراکنش بانکی")</f>
        <v>0</v>
      </c>
      <c r="D5366" s="38">
        <f>IF(Txn!$B2689="","",IF(IF(Txn!$U2689="TRF",Txn!$Y2689,Txn!$Z2689)="","",IF(Txn!$U2689="TRF",Txn!$Y2689,Txn!$Z2689)))</f>
        <v>0</v>
      </c>
      <c r="E5366" s="39">
        <f>IF($D5366="","",IFERROR(VLOOKUP($D5366,AcctTbl,2,0),""))</f>
        <v>0</v>
      </c>
      <c r="F5366" s="39">
        <f>IF($D5366="","",IFERROR(VLOOKUP($D5366,AcctTbl,3,0),""))</f>
        <v>0</v>
      </c>
      <c r="G5366" s="39">
        <f>IF(Txn!$B2689="","",Txn!$D2689)</f>
        <v>0</v>
      </c>
      <c r="H5366" s="38">
        <f>IF(Txn!$B2689="","",Txn!$E2689)</f>
        <v>0</v>
      </c>
      <c r="I5366" s="40">
        <f>IF(Txn!$B2689="",0,Txn!$Q2689)</f>
        <v>0</v>
      </c>
      <c r="J5366" s="40">
        <f>IF(Txn!$B2689="",0,Txn!$R2689)</f>
        <v>0</v>
      </c>
      <c r="K5366" s="41">
        <f>IF($A5366="","",IFERROR(VALUE(MID($A5366,6,2)),""))</f>
        <v>0</v>
      </c>
      <c r="L5366" s="39">
        <f>IF(Txn!$K2689="","","طرف مقابل — "&amp;Txn!$K2689)</f>
        <v>0</v>
      </c>
      <c r="N5366" s="42">
        <f>IF($D5366="",0,COUNTIF(BankAccts,$D5366))</f>
        <v>0</v>
      </c>
    </row>
    <row r="5367" spans="1:14">
      <c r="A5367" s="38">
        <f>IF(Txn!$B2690="","",Txn!$B2690)</f>
        <v>0</v>
      </c>
      <c r="B5367" s="38">
        <f>IF(Txn!$B2690="","",Txn!$C2690)</f>
        <v>0</v>
      </c>
      <c r="C5367" s="39">
        <f>IF(Txn!$B2690="","","تراکنش بانکی")</f>
        <v>0</v>
      </c>
      <c r="D5367" s="38">
        <f>IF(Txn!$B2690="","",IF(Txn!$X2690="","",Txn!$X2690))</f>
        <v>0</v>
      </c>
      <c r="E5367" s="39">
        <f>IF($D5367="","",IFERROR(VLOOKUP($D5367,AcctTbl,2,0),""))</f>
        <v>0</v>
      </c>
      <c r="F5367" s="39">
        <f>IF($D5367="","",IFERROR(VLOOKUP($D5367,AcctTbl,3,0),""))</f>
        <v>0</v>
      </c>
      <c r="G5367" s="39">
        <f>IF(Txn!$B2690="","",Txn!$D2690)</f>
        <v>0</v>
      </c>
      <c r="H5367" s="38">
        <f>IF(Txn!$B2690="","",Txn!$E2690)</f>
        <v>0</v>
      </c>
      <c r="I5367" s="40">
        <f>IF(Txn!$B2690="",0,Txn!$O2690)</f>
        <v>0</v>
      </c>
      <c r="J5367" s="40">
        <f>IF(Txn!$B2690="",0,Txn!$P2690)</f>
        <v>0</v>
      </c>
      <c r="K5367" s="41">
        <f>IF($A5367="","",IFERROR(VALUE(MID($A5367,6,2)),""))</f>
        <v>0</v>
      </c>
      <c r="L5367" s="39">
        <f>IF(Txn!$K2690="","",Txn!$K2690)</f>
        <v>0</v>
      </c>
      <c r="N5367" s="42">
        <f>IF($D5367="",0,COUNTIF(BankAccts,$D5367))</f>
        <v>0</v>
      </c>
    </row>
    <row r="5368" spans="1:14">
      <c r="A5368" s="38">
        <f>IF(Txn!$B2690="","",Txn!$B2690)</f>
        <v>0</v>
      </c>
      <c r="B5368" s="38">
        <f>IF(Txn!$B2690="","",Txn!$C2690)</f>
        <v>0</v>
      </c>
      <c r="C5368" s="39">
        <f>IF(Txn!$B2690="","","تراکنش بانکی")</f>
        <v>0</v>
      </c>
      <c r="D5368" s="38">
        <f>IF(Txn!$B2690="","",IF(IF(Txn!$U2690="TRF",Txn!$Y2690,Txn!$Z2690)="","",IF(Txn!$U2690="TRF",Txn!$Y2690,Txn!$Z2690)))</f>
        <v>0</v>
      </c>
      <c r="E5368" s="39">
        <f>IF($D5368="","",IFERROR(VLOOKUP($D5368,AcctTbl,2,0),""))</f>
        <v>0</v>
      </c>
      <c r="F5368" s="39">
        <f>IF($D5368="","",IFERROR(VLOOKUP($D5368,AcctTbl,3,0),""))</f>
        <v>0</v>
      </c>
      <c r="G5368" s="39">
        <f>IF(Txn!$B2690="","",Txn!$D2690)</f>
        <v>0</v>
      </c>
      <c r="H5368" s="38">
        <f>IF(Txn!$B2690="","",Txn!$E2690)</f>
        <v>0</v>
      </c>
      <c r="I5368" s="40">
        <f>IF(Txn!$B2690="",0,Txn!$Q2690)</f>
        <v>0</v>
      </c>
      <c r="J5368" s="40">
        <f>IF(Txn!$B2690="",0,Txn!$R2690)</f>
        <v>0</v>
      </c>
      <c r="K5368" s="41">
        <f>IF($A5368="","",IFERROR(VALUE(MID($A5368,6,2)),""))</f>
        <v>0</v>
      </c>
      <c r="L5368" s="39">
        <f>IF(Txn!$K2690="","","طرف مقابل — "&amp;Txn!$K2690)</f>
        <v>0</v>
      </c>
      <c r="N5368" s="42">
        <f>IF($D5368="",0,COUNTIF(BankAccts,$D5368))</f>
        <v>0</v>
      </c>
    </row>
    <row r="5369" spans="1:14">
      <c r="A5369" s="38">
        <f>IF(Txn!$B2691="","",Txn!$B2691)</f>
        <v>0</v>
      </c>
      <c r="B5369" s="38">
        <f>IF(Txn!$B2691="","",Txn!$C2691)</f>
        <v>0</v>
      </c>
      <c r="C5369" s="39">
        <f>IF(Txn!$B2691="","","تراکنش بانکی")</f>
        <v>0</v>
      </c>
      <c r="D5369" s="38">
        <f>IF(Txn!$B2691="","",IF(Txn!$X2691="","",Txn!$X2691))</f>
        <v>0</v>
      </c>
      <c r="E5369" s="39">
        <f>IF($D5369="","",IFERROR(VLOOKUP($D5369,AcctTbl,2,0),""))</f>
        <v>0</v>
      </c>
      <c r="F5369" s="39">
        <f>IF($D5369="","",IFERROR(VLOOKUP($D5369,AcctTbl,3,0),""))</f>
        <v>0</v>
      </c>
      <c r="G5369" s="39">
        <f>IF(Txn!$B2691="","",Txn!$D2691)</f>
        <v>0</v>
      </c>
      <c r="H5369" s="38">
        <f>IF(Txn!$B2691="","",Txn!$E2691)</f>
        <v>0</v>
      </c>
      <c r="I5369" s="40">
        <f>IF(Txn!$B2691="",0,Txn!$O2691)</f>
        <v>0</v>
      </c>
      <c r="J5369" s="40">
        <f>IF(Txn!$B2691="",0,Txn!$P2691)</f>
        <v>0</v>
      </c>
      <c r="K5369" s="41">
        <f>IF($A5369="","",IFERROR(VALUE(MID($A5369,6,2)),""))</f>
        <v>0</v>
      </c>
      <c r="L5369" s="39">
        <f>IF(Txn!$K2691="","",Txn!$K2691)</f>
        <v>0</v>
      </c>
      <c r="N5369" s="42">
        <f>IF($D5369="",0,COUNTIF(BankAccts,$D5369))</f>
        <v>0</v>
      </c>
    </row>
    <row r="5370" spans="1:14">
      <c r="A5370" s="38">
        <f>IF(Txn!$B2691="","",Txn!$B2691)</f>
        <v>0</v>
      </c>
      <c r="B5370" s="38">
        <f>IF(Txn!$B2691="","",Txn!$C2691)</f>
        <v>0</v>
      </c>
      <c r="C5370" s="39">
        <f>IF(Txn!$B2691="","","تراکنش بانکی")</f>
        <v>0</v>
      </c>
      <c r="D5370" s="38">
        <f>IF(Txn!$B2691="","",IF(IF(Txn!$U2691="TRF",Txn!$Y2691,Txn!$Z2691)="","",IF(Txn!$U2691="TRF",Txn!$Y2691,Txn!$Z2691)))</f>
        <v>0</v>
      </c>
      <c r="E5370" s="39">
        <f>IF($D5370="","",IFERROR(VLOOKUP($D5370,AcctTbl,2,0),""))</f>
        <v>0</v>
      </c>
      <c r="F5370" s="39">
        <f>IF($D5370="","",IFERROR(VLOOKUP($D5370,AcctTbl,3,0),""))</f>
        <v>0</v>
      </c>
      <c r="G5370" s="39">
        <f>IF(Txn!$B2691="","",Txn!$D2691)</f>
        <v>0</v>
      </c>
      <c r="H5370" s="38">
        <f>IF(Txn!$B2691="","",Txn!$E2691)</f>
        <v>0</v>
      </c>
      <c r="I5370" s="40">
        <f>IF(Txn!$B2691="",0,Txn!$Q2691)</f>
        <v>0</v>
      </c>
      <c r="J5370" s="40">
        <f>IF(Txn!$B2691="",0,Txn!$R2691)</f>
        <v>0</v>
      </c>
      <c r="K5370" s="41">
        <f>IF($A5370="","",IFERROR(VALUE(MID($A5370,6,2)),""))</f>
        <v>0</v>
      </c>
      <c r="L5370" s="39">
        <f>IF(Txn!$K2691="","","طرف مقابل — "&amp;Txn!$K2691)</f>
        <v>0</v>
      </c>
      <c r="N5370" s="42">
        <f>IF($D5370="",0,COUNTIF(BankAccts,$D5370))</f>
        <v>0</v>
      </c>
    </row>
    <row r="5371" spans="1:14">
      <c r="A5371" s="38">
        <f>IF(Txn!$B2692="","",Txn!$B2692)</f>
        <v>0</v>
      </c>
      <c r="B5371" s="38">
        <f>IF(Txn!$B2692="","",Txn!$C2692)</f>
        <v>0</v>
      </c>
      <c r="C5371" s="39">
        <f>IF(Txn!$B2692="","","تراکنش بانکی")</f>
        <v>0</v>
      </c>
      <c r="D5371" s="38">
        <f>IF(Txn!$B2692="","",IF(Txn!$X2692="","",Txn!$X2692))</f>
        <v>0</v>
      </c>
      <c r="E5371" s="39">
        <f>IF($D5371="","",IFERROR(VLOOKUP($D5371,AcctTbl,2,0),""))</f>
        <v>0</v>
      </c>
      <c r="F5371" s="39">
        <f>IF($D5371="","",IFERROR(VLOOKUP($D5371,AcctTbl,3,0),""))</f>
        <v>0</v>
      </c>
      <c r="G5371" s="39">
        <f>IF(Txn!$B2692="","",Txn!$D2692)</f>
        <v>0</v>
      </c>
      <c r="H5371" s="38">
        <f>IF(Txn!$B2692="","",Txn!$E2692)</f>
        <v>0</v>
      </c>
      <c r="I5371" s="40">
        <f>IF(Txn!$B2692="",0,Txn!$O2692)</f>
        <v>0</v>
      </c>
      <c r="J5371" s="40">
        <f>IF(Txn!$B2692="",0,Txn!$P2692)</f>
        <v>0</v>
      </c>
      <c r="K5371" s="41">
        <f>IF($A5371="","",IFERROR(VALUE(MID($A5371,6,2)),""))</f>
        <v>0</v>
      </c>
      <c r="L5371" s="39">
        <f>IF(Txn!$K2692="","",Txn!$K2692)</f>
        <v>0</v>
      </c>
      <c r="N5371" s="42">
        <f>IF($D5371="",0,COUNTIF(BankAccts,$D5371))</f>
        <v>0</v>
      </c>
    </row>
    <row r="5372" spans="1:14">
      <c r="A5372" s="38">
        <f>IF(Txn!$B2692="","",Txn!$B2692)</f>
        <v>0</v>
      </c>
      <c r="B5372" s="38">
        <f>IF(Txn!$B2692="","",Txn!$C2692)</f>
        <v>0</v>
      </c>
      <c r="C5372" s="39">
        <f>IF(Txn!$B2692="","","تراکنش بانکی")</f>
        <v>0</v>
      </c>
      <c r="D5372" s="38">
        <f>IF(Txn!$B2692="","",IF(IF(Txn!$U2692="TRF",Txn!$Y2692,Txn!$Z2692)="","",IF(Txn!$U2692="TRF",Txn!$Y2692,Txn!$Z2692)))</f>
        <v>0</v>
      </c>
      <c r="E5372" s="39">
        <f>IF($D5372="","",IFERROR(VLOOKUP($D5372,AcctTbl,2,0),""))</f>
        <v>0</v>
      </c>
      <c r="F5372" s="39">
        <f>IF($D5372="","",IFERROR(VLOOKUP($D5372,AcctTbl,3,0),""))</f>
        <v>0</v>
      </c>
      <c r="G5372" s="39">
        <f>IF(Txn!$B2692="","",Txn!$D2692)</f>
        <v>0</v>
      </c>
      <c r="H5372" s="38">
        <f>IF(Txn!$B2692="","",Txn!$E2692)</f>
        <v>0</v>
      </c>
      <c r="I5372" s="40">
        <f>IF(Txn!$B2692="",0,Txn!$Q2692)</f>
        <v>0</v>
      </c>
      <c r="J5372" s="40">
        <f>IF(Txn!$B2692="",0,Txn!$R2692)</f>
        <v>0</v>
      </c>
      <c r="K5372" s="41">
        <f>IF($A5372="","",IFERROR(VALUE(MID($A5372,6,2)),""))</f>
        <v>0</v>
      </c>
      <c r="L5372" s="39">
        <f>IF(Txn!$K2692="","","طرف مقابل — "&amp;Txn!$K2692)</f>
        <v>0</v>
      </c>
      <c r="N5372" s="42">
        <f>IF($D5372="",0,COUNTIF(BankAccts,$D5372))</f>
        <v>0</v>
      </c>
    </row>
    <row r="5373" spans="1:14">
      <c r="A5373" s="38">
        <f>IF(Txn!$B2693="","",Txn!$B2693)</f>
        <v>0</v>
      </c>
      <c r="B5373" s="38">
        <f>IF(Txn!$B2693="","",Txn!$C2693)</f>
        <v>0</v>
      </c>
      <c r="C5373" s="39">
        <f>IF(Txn!$B2693="","","تراکنش بانکی")</f>
        <v>0</v>
      </c>
      <c r="D5373" s="38">
        <f>IF(Txn!$B2693="","",IF(Txn!$X2693="","",Txn!$X2693))</f>
        <v>0</v>
      </c>
      <c r="E5373" s="39">
        <f>IF($D5373="","",IFERROR(VLOOKUP($D5373,AcctTbl,2,0),""))</f>
        <v>0</v>
      </c>
      <c r="F5373" s="39">
        <f>IF($D5373="","",IFERROR(VLOOKUP($D5373,AcctTbl,3,0),""))</f>
        <v>0</v>
      </c>
      <c r="G5373" s="39">
        <f>IF(Txn!$B2693="","",Txn!$D2693)</f>
        <v>0</v>
      </c>
      <c r="H5373" s="38">
        <f>IF(Txn!$B2693="","",Txn!$E2693)</f>
        <v>0</v>
      </c>
      <c r="I5373" s="40">
        <f>IF(Txn!$B2693="",0,Txn!$O2693)</f>
        <v>0</v>
      </c>
      <c r="J5373" s="40">
        <f>IF(Txn!$B2693="",0,Txn!$P2693)</f>
        <v>0</v>
      </c>
      <c r="K5373" s="41">
        <f>IF($A5373="","",IFERROR(VALUE(MID($A5373,6,2)),""))</f>
        <v>0</v>
      </c>
      <c r="L5373" s="39">
        <f>IF(Txn!$K2693="","",Txn!$K2693)</f>
        <v>0</v>
      </c>
      <c r="N5373" s="42">
        <f>IF($D5373="",0,COUNTIF(BankAccts,$D5373))</f>
        <v>0</v>
      </c>
    </row>
    <row r="5374" spans="1:14">
      <c r="A5374" s="38">
        <f>IF(Txn!$B2693="","",Txn!$B2693)</f>
        <v>0</v>
      </c>
      <c r="B5374" s="38">
        <f>IF(Txn!$B2693="","",Txn!$C2693)</f>
        <v>0</v>
      </c>
      <c r="C5374" s="39">
        <f>IF(Txn!$B2693="","","تراکنش بانکی")</f>
        <v>0</v>
      </c>
      <c r="D5374" s="38">
        <f>IF(Txn!$B2693="","",IF(IF(Txn!$U2693="TRF",Txn!$Y2693,Txn!$Z2693)="","",IF(Txn!$U2693="TRF",Txn!$Y2693,Txn!$Z2693)))</f>
        <v>0</v>
      </c>
      <c r="E5374" s="39">
        <f>IF($D5374="","",IFERROR(VLOOKUP($D5374,AcctTbl,2,0),""))</f>
        <v>0</v>
      </c>
      <c r="F5374" s="39">
        <f>IF($D5374="","",IFERROR(VLOOKUP($D5374,AcctTbl,3,0),""))</f>
        <v>0</v>
      </c>
      <c r="G5374" s="39">
        <f>IF(Txn!$B2693="","",Txn!$D2693)</f>
        <v>0</v>
      </c>
      <c r="H5374" s="38">
        <f>IF(Txn!$B2693="","",Txn!$E2693)</f>
        <v>0</v>
      </c>
      <c r="I5374" s="40">
        <f>IF(Txn!$B2693="",0,Txn!$Q2693)</f>
        <v>0</v>
      </c>
      <c r="J5374" s="40">
        <f>IF(Txn!$B2693="",0,Txn!$R2693)</f>
        <v>0</v>
      </c>
      <c r="K5374" s="41">
        <f>IF($A5374="","",IFERROR(VALUE(MID($A5374,6,2)),""))</f>
        <v>0</v>
      </c>
      <c r="L5374" s="39">
        <f>IF(Txn!$K2693="","","طرف مقابل — "&amp;Txn!$K2693)</f>
        <v>0</v>
      </c>
      <c r="N5374" s="42">
        <f>IF($D5374="",0,COUNTIF(BankAccts,$D5374))</f>
        <v>0</v>
      </c>
    </row>
    <row r="5375" spans="1:14">
      <c r="A5375" s="38">
        <f>IF(Txn!$B2694="","",Txn!$B2694)</f>
        <v>0</v>
      </c>
      <c r="B5375" s="38">
        <f>IF(Txn!$B2694="","",Txn!$C2694)</f>
        <v>0</v>
      </c>
      <c r="C5375" s="39">
        <f>IF(Txn!$B2694="","","تراکنش بانکی")</f>
        <v>0</v>
      </c>
      <c r="D5375" s="38">
        <f>IF(Txn!$B2694="","",IF(Txn!$X2694="","",Txn!$X2694))</f>
        <v>0</v>
      </c>
      <c r="E5375" s="39">
        <f>IF($D5375="","",IFERROR(VLOOKUP($D5375,AcctTbl,2,0),""))</f>
        <v>0</v>
      </c>
      <c r="F5375" s="39">
        <f>IF($D5375="","",IFERROR(VLOOKUP($D5375,AcctTbl,3,0),""))</f>
        <v>0</v>
      </c>
      <c r="G5375" s="39">
        <f>IF(Txn!$B2694="","",Txn!$D2694)</f>
        <v>0</v>
      </c>
      <c r="H5375" s="38">
        <f>IF(Txn!$B2694="","",Txn!$E2694)</f>
        <v>0</v>
      </c>
      <c r="I5375" s="40">
        <f>IF(Txn!$B2694="",0,Txn!$O2694)</f>
        <v>0</v>
      </c>
      <c r="J5375" s="40">
        <f>IF(Txn!$B2694="",0,Txn!$P2694)</f>
        <v>0</v>
      </c>
      <c r="K5375" s="41">
        <f>IF($A5375="","",IFERROR(VALUE(MID($A5375,6,2)),""))</f>
        <v>0</v>
      </c>
      <c r="L5375" s="39">
        <f>IF(Txn!$K2694="","",Txn!$K2694)</f>
        <v>0</v>
      </c>
      <c r="N5375" s="42">
        <f>IF($D5375="",0,COUNTIF(BankAccts,$D5375))</f>
        <v>0</v>
      </c>
    </row>
    <row r="5376" spans="1:14">
      <c r="A5376" s="38">
        <f>IF(Txn!$B2694="","",Txn!$B2694)</f>
        <v>0</v>
      </c>
      <c r="B5376" s="38">
        <f>IF(Txn!$B2694="","",Txn!$C2694)</f>
        <v>0</v>
      </c>
      <c r="C5376" s="39">
        <f>IF(Txn!$B2694="","","تراکنش بانکی")</f>
        <v>0</v>
      </c>
      <c r="D5376" s="38">
        <f>IF(Txn!$B2694="","",IF(IF(Txn!$U2694="TRF",Txn!$Y2694,Txn!$Z2694)="","",IF(Txn!$U2694="TRF",Txn!$Y2694,Txn!$Z2694)))</f>
        <v>0</v>
      </c>
      <c r="E5376" s="39">
        <f>IF($D5376="","",IFERROR(VLOOKUP($D5376,AcctTbl,2,0),""))</f>
        <v>0</v>
      </c>
      <c r="F5376" s="39">
        <f>IF($D5376="","",IFERROR(VLOOKUP($D5376,AcctTbl,3,0),""))</f>
        <v>0</v>
      </c>
      <c r="G5376" s="39">
        <f>IF(Txn!$B2694="","",Txn!$D2694)</f>
        <v>0</v>
      </c>
      <c r="H5376" s="38">
        <f>IF(Txn!$B2694="","",Txn!$E2694)</f>
        <v>0</v>
      </c>
      <c r="I5376" s="40">
        <f>IF(Txn!$B2694="",0,Txn!$Q2694)</f>
        <v>0</v>
      </c>
      <c r="J5376" s="40">
        <f>IF(Txn!$B2694="",0,Txn!$R2694)</f>
        <v>0</v>
      </c>
      <c r="K5376" s="41">
        <f>IF($A5376="","",IFERROR(VALUE(MID($A5376,6,2)),""))</f>
        <v>0</v>
      </c>
      <c r="L5376" s="39">
        <f>IF(Txn!$K2694="","","طرف مقابل — "&amp;Txn!$K2694)</f>
        <v>0</v>
      </c>
      <c r="N5376" s="42">
        <f>IF($D5376="",0,COUNTIF(BankAccts,$D5376))</f>
        <v>0</v>
      </c>
    </row>
    <row r="5377" spans="1:14">
      <c r="A5377" s="38">
        <f>IF(Txn!$B2695="","",Txn!$B2695)</f>
        <v>0</v>
      </c>
      <c r="B5377" s="38">
        <f>IF(Txn!$B2695="","",Txn!$C2695)</f>
        <v>0</v>
      </c>
      <c r="C5377" s="39">
        <f>IF(Txn!$B2695="","","تراکنش بانکی")</f>
        <v>0</v>
      </c>
      <c r="D5377" s="38">
        <f>IF(Txn!$B2695="","",IF(Txn!$X2695="","",Txn!$X2695))</f>
        <v>0</v>
      </c>
      <c r="E5377" s="39">
        <f>IF($D5377="","",IFERROR(VLOOKUP($D5377,AcctTbl,2,0),""))</f>
        <v>0</v>
      </c>
      <c r="F5377" s="39">
        <f>IF($D5377="","",IFERROR(VLOOKUP($D5377,AcctTbl,3,0),""))</f>
        <v>0</v>
      </c>
      <c r="G5377" s="39">
        <f>IF(Txn!$B2695="","",Txn!$D2695)</f>
        <v>0</v>
      </c>
      <c r="H5377" s="38">
        <f>IF(Txn!$B2695="","",Txn!$E2695)</f>
        <v>0</v>
      </c>
      <c r="I5377" s="40">
        <f>IF(Txn!$B2695="",0,Txn!$O2695)</f>
        <v>0</v>
      </c>
      <c r="J5377" s="40">
        <f>IF(Txn!$B2695="",0,Txn!$P2695)</f>
        <v>0</v>
      </c>
      <c r="K5377" s="41">
        <f>IF($A5377="","",IFERROR(VALUE(MID($A5377,6,2)),""))</f>
        <v>0</v>
      </c>
      <c r="L5377" s="39">
        <f>IF(Txn!$K2695="","",Txn!$K2695)</f>
        <v>0</v>
      </c>
      <c r="N5377" s="42">
        <f>IF($D5377="",0,COUNTIF(BankAccts,$D5377))</f>
        <v>0</v>
      </c>
    </row>
    <row r="5378" spans="1:14">
      <c r="A5378" s="38">
        <f>IF(Txn!$B2695="","",Txn!$B2695)</f>
        <v>0</v>
      </c>
      <c r="B5378" s="38">
        <f>IF(Txn!$B2695="","",Txn!$C2695)</f>
        <v>0</v>
      </c>
      <c r="C5378" s="39">
        <f>IF(Txn!$B2695="","","تراکنش بانکی")</f>
        <v>0</v>
      </c>
      <c r="D5378" s="38">
        <f>IF(Txn!$B2695="","",IF(IF(Txn!$U2695="TRF",Txn!$Y2695,Txn!$Z2695)="","",IF(Txn!$U2695="TRF",Txn!$Y2695,Txn!$Z2695)))</f>
        <v>0</v>
      </c>
      <c r="E5378" s="39">
        <f>IF($D5378="","",IFERROR(VLOOKUP($D5378,AcctTbl,2,0),""))</f>
        <v>0</v>
      </c>
      <c r="F5378" s="39">
        <f>IF($D5378="","",IFERROR(VLOOKUP($D5378,AcctTbl,3,0),""))</f>
        <v>0</v>
      </c>
      <c r="G5378" s="39">
        <f>IF(Txn!$B2695="","",Txn!$D2695)</f>
        <v>0</v>
      </c>
      <c r="H5378" s="38">
        <f>IF(Txn!$B2695="","",Txn!$E2695)</f>
        <v>0</v>
      </c>
      <c r="I5378" s="40">
        <f>IF(Txn!$B2695="",0,Txn!$Q2695)</f>
        <v>0</v>
      </c>
      <c r="J5378" s="40">
        <f>IF(Txn!$B2695="",0,Txn!$R2695)</f>
        <v>0</v>
      </c>
      <c r="K5378" s="41">
        <f>IF($A5378="","",IFERROR(VALUE(MID($A5378,6,2)),""))</f>
        <v>0</v>
      </c>
      <c r="L5378" s="39">
        <f>IF(Txn!$K2695="","","طرف مقابل — "&amp;Txn!$K2695)</f>
        <v>0</v>
      </c>
      <c r="N5378" s="42">
        <f>IF($D5378="",0,COUNTIF(BankAccts,$D5378))</f>
        <v>0</v>
      </c>
    </row>
    <row r="5379" spans="1:14">
      <c r="A5379" s="38">
        <f>IF(Txn!$B2696="","",Txn!$B2696)</f>
        <v>0</v>
      </c>
      <c r="B5379" s="38">
        <f>IF(Txn!$B2696="","",Txn!$C2696)</f>
        <v>0</v>
      </c>
      <c r="C5379" s="39">
        <f>IF(Txn!$B2696="","","تراکنش بانکی")</f>
        <v>0</v>
      </c>
      <c r="D5379" s="38">
        <f>IF(Txn!$B2696="","",IF(Txn!$X2696="","",Txn!$X2696))</f>
        <v>0</v>
      </c>
      <c r="E5379" s="39">
        <f>IF($D5379="","",IFERROR(VLOOKUP($D5379,AcctTbl,2,0),""))</f>
        <v>0</v>
      </c>
      <c r="F5379" s="39">
        <f>IF($D5379="","",IFERROR(VLOOKUP($D5379,AcctTbl,3,0),""))</f>
        <v>0</v>
      </c>
      <c r="G5379" s="39">
        <f>IF(Txn!$B2696="","",Txn!$D2696)</f>
        <v>0</v>
      </c>
      <c r="H5379" s="38">
        <f>IF(Txn!$B2696="","",Txn!$E2696)</f>
        <v>0</v>
      </c>
      <c r="I5379" s="40">
        <f>IF(Txn!$B2696="",0,Txn!$O2696)</f>
        <v>0</v>
      </c>
      <c r="J5379" s="40">
        <f>IF(Txn!$B2696="",0,Txn!$P2696)</f>
        <v>0</v>
      </c>
      <c r="K5379" s="41">
        <f>IF($A5379="","",IFERROR(VALUE(MID($A5379,6,2)),""))</f>
        <v>0</v>
      </c>
      <c r="L5379" s="39">
        <f>IF(Txn!$K2696="","",Txn!$K2696)</f>
        <v>0</v>
      </c>
      <c r="N5379" s="42">
        <f>IF($D5379="",0,COUNTIF(BankAccts,$D5379))</f>
        <v>0</v>
      </c>
    </row>
    <row r="5380" spans="1:14">
      <c r="A5380" s="38">
        <f>IF(Txn!$B2696="","",Txn!$B2696)</f>
        <v>0</v>
      </c>
      <c r="B5380" s="38">
        <f>IF(Txn!$B2696="","",Txn!$C2696)</f>
        <v>0</v>
      </c>
      <c r="C5380" s="39">
        <f>IF(Txn!$B2696="","","تراکنش بانکی")</f>
        <v>0</v>
      </c>
      <c r="D5380" s="38">
        <f>IF(Txn!$B2696="","",IF(IF(Txn!$U2696="TRF",Txn!$Y2696,Txn!$Z2696)="","",IF(Txn!$U2696="TRF",Txn!$Y2696,Txn!$Z2696)))</f>
        <v>0</v>
      </c>
      <c r="E5380" s="39">
        <f>IF($D5380="","",IFERROR(VLOOKUP($D5380,AcctTbl,2,0),""))</f>
        <v>0</v>
      </c>
      <c r="F5380" s="39">
        <f>IF($D5380="","",IFERROR(VLOOKUP($D5380,AcctTbl,3,0),""))</f>
        <v>0</v>
      </c>
      <c r="G5380" s="39">
        <f>IF(Txn!$B2696="","",Txn!$D2696)</f>
        <v>0</v>
      </c>
      <c r="H5380" s="38">
        <f>IF(Txn!$B2696="","",Txn!$E2696)</f>
        <v>0</v>
      </c>
      <c r="I5380" s="40">
        <f>IF(Txn!$B2696="",0,Txn!$Q2696)</f>
        <v>0</v>
      </c>
      <c r="J5380" s="40">
        <f>IF(Txn!$B2696="",0,Txn!$R2696)</f>
        <v>0</v>
      </c>
      <c r="K5380" s="41">
        <f>IF($A5380="","",IFERROR(VALUE(MID($A5380,6,2)),""))</f>
        <v>0</v>
      </c>
      <c r="L5380" s="39">
        <f>IF(Txn!$K2696="","","طرف مقابل — "&amp;Txn!$K2696)</f>
        <v>0</v>
      </c>
      <c r="N5380" s="42">
        <f>IF($D5380="",0,COUNTIF(BankAccts,$D5380))</f>
        <v>0</v>
      </c>
    </row>
    <row r="5381" spans="1:14">
      <c r="A5381" s="38">
        <f>IF(Txn!$B2697="","",Txn!$B2697)</f>
        <v>0</v>
      </c>
      <c r="B5381" s="38">
        <f>IF(Txn!$B2697="","",Txn!$C2697)</f>
        <v>0</v>
      </c>
      <c r="C5381" s="39">
        <f>IF(Txn!$B2697="","","تراکنش بانکی")</f>
        <v>0</v>
      </c>
      <c r="D5381" s="38">
        <f>IF(Txn!$B2697="","",IF(Txn!$X2697="","",Txn!$X2697))</f>
        <v>0</v>
      </c>
      <c r="E5381" s="39">
        <f>IF($D5381="","",IFERROR(VLOOKUP($D5381,AcctTbl,2,0),""))</f>
        <v>0</v>
      </c>
      <c r="F5381" s="39">
        <f>IF($D5381="","",IFERROR(VLOOKUP($D5381,AcctTbl,3,0),""))</f>
        <v>0</v>
      </c>
      <c r="G5381" s="39">
        <f>IF(Txn!$B2697="","",Txn!$D2697)</f>
        <v>0</v>
      </c>
      <c r="H5381" s="38">
        <f>IF(Txn!$B2697="","",Txn!$E2697)</f>
        <v>0</v>
      </c>
      <c r="I5381" s="40">
        <f>IF(Txn!$B2697="",0,Txn!$O2697)</f>
        <v>0</v>
      </c>
      <c r="J5381" s="40">
        <f>IF(Txn!$B2697="",0,Txn!$P2697)</f>
        <v>0</v>
      </c>
      <c r="K5381" s="41">
        <f>IF($A5381="","",IFERROR(VALUE(MID($A5381,6,2)),""))</f>
        <v>0</v>
      </c>
      <c r="L5381" s="39">
        <f>IF(Txn!$K2697="","",Txn!$K2697)</f>
        <v>0</v>
      </c>
      <c r="N5381" s="42">
        <f>IF($D5381="",0,COUNTIF(BankAccts,$D5381))</f>
        <v>0</v>
      </c>
    </row>
    <row r="5382" spans="1:14">
      <c r="A5382" s="38">
        <f>IF(Txn!$B2697="","",Txn!$B2697)</f>
        <v>0</v>
      </c>
      <c r="B5382" s="38">
        <f>IF(Txn!$B2697="","",Txn!$C2697)</f>
        <v>0</v>
      </c>
      <c r="C5382" s="39">
        <f>IF(Txn!$B2697="","","تراکنش بانکی")</f>
        <v>0</v>
      </c>
      <c r="D5382" s="38">
        <f>IF(Txn!$B2697="","",IF(IF(Txn!$U2697="TRF",Txn!$Y2697,Txn!$Z2697)="","",IF(Txn!$U2697="TRF",Txn!$Y2697,Txn!$Z2697)))</f>
        <v>0</v>
      </c>
      <c r="E5382" s="39">
        <f>IF($D5382="","",IFERROR(VLOOKUP($D5382,AcctTbl,2,0),""))</f>
        <v>0</v>
      </c>
      <c r="F5382" s="39">
        <f>IF($D5382="","",IFERROR(VLOOKUP($D5382,AcctTbl,3,0),""))</f>
        <v>0</v>
      </c>
      <c r="G5382" s="39">
        <f>IF(Txn!$B2697="","",Txn!$D2697)</f>
        <v>0</v>
      </c>
      <c r="H5382" s="38">
        <f>IF(Txn!$B2697="","",Txn!$E2697)</f>
        <v>0</v>
      </c>
      <c r="I5382" s="40">
        <f>IF(Txn!$B2697="",0,Txn!$Q2697)</f>
        <v>0</v>
      </c>
      <c r="J5382" s="40">
        <f>IF(Txn!$B2697="",0,Txn!$R2697)</f>
        <v>0</v>
      </c>
      <c r="K5382" s="41">
        <f>IF($A5382="","",IFERROR(VALUE(MID($A5382,6,2)),""))</f>
        <v>0</v>
      </c>
      <c r="L5382" s="39">
        <f>IF(Txn!$K2697="","","طرف مقابل — "&amp;Txn!$K2697)</f>
        <v>0</v>
      </c>
      <c r="N5382" s="42">
        <f>IF($D5382="",0,COUNTIF(BankAccts,$D5382))</f>
        <v>0</v>
      </c>
    </row>
    <row r="5383" spans="1:14">
      <c r="A5383" s="38">
        <f>IF(Txn!$B2698="","",Txn!$B2698)</f>
        <v>0</v>
      </c>
      <c r="B5383" s="38">
        <f>IF(Txn!$B2698="","",Txn!$C2698)</f>
        <v>0</v>
      </c>
      <c r="C5383" s="39">
        <f>IF(Txn!$B2698="","","تراکنش بانکی")</f>
        <v>0</v>
      </c>
      <c r="D5383" s="38">
        <f>IF(Txn!$B2698="","",IF(Txn!$X2698="","",Txn!$X2698))</f>
        <v>0</v>
      </c>
      <c r="E5383" s="39">
        <f>IF($D5383="","",IFERROR(VLOOKUP($D5383,AcctTbl,2,0),""))</f>
        <v>0</v>
      </c>
      <c r="F5383" s="39">
        <f>IF($D5383="","",IFERROR(VLOOKUP($D5383,AcctTbl,3,0),""))</f>
        <v>0</v>
      </c>
      <c r="G5383" s="39">
        <f>IF(Txn!$B2698="","",Txn!$D2698)</f>
        <v>0</v>
      </c>
      <c r="H5383" s="38">
        <f>IF(Txn!$B2698="","",Txn!$E2698)</f>
        <v>0</v>
      </c>
      <c r="I5383" s="40">
        <f>IF(Txn!$B2698="",0,Txn!$O2698)</f>
        <v>0</v>
      </c>
      <c r="J5383" s="40">
        <f>IF(Txn!$B2698="",0,Txn!$P2698)</f>
        <v>0</v>
      </c>
      <c r="K5383" s="41">
        <f>IF($A5383="","",IFERROR(VALUE(MID($A5383,6,2)),""))</f>
        <v>0</v>
      </c>
      <c r="L5383" s="39">
        <f>IF(Txn!$K2698="","",Txn!$K2698)</f>
        <v>0</v>
      </c>
      <c r="N5383" s="42">
        <f>IF($D5383="",0,COUNTIF(BankAccts,$D5383))</f>
        <v>0</v>
      </c>
    </row>
    <row r="5384" spans="1:14">
      <c r="A5384" s="38">
        <f>IF(Txn!$B2698="","",Txn!$B2698)</f>
        <v>0</v>
      </c>
      <c r="B5384" s="38">
        <f>IF(Txn!$B2698="","",Txn!$C2698)</f>
        <v>0</v>
      </c>
      <c r="C5384" s="39">
        <f>IF(Txn!$B2698="","","تراکنش بانکی")</f>
        <v>0</v>
      </c>
      <c r="D5384" s="38">
        <f>IF(Txn!$B2698="","",IF(IF(Txn!$U2698="TRF",Txn!$Y2698,Txn!$Z2698)="","",IF(Txn!$U2698="TRF",Txn!$Y2698,Txn!$Z2698)))</f>
        <v>0</v>
      </c>
      <c r="E5384" s="39">
        <f>IF($D5384="","",IFERROR(VLOOKUP($D5384,AcctTbl,2,0),""))</f>
        <v>0</v>
      </c>
      <c r="F5384" s="39">
        <f>IF($D5384="","",IFERROR(VLOOKUP($D5384,AcctTbl,3,0),""))</f>
        <v>0</v>
      </c>
      <c r="G5384" s="39">
        <f>IF(Txn!$B2698="","",Txn!$D2698)</f>
        <v>0</v>
      </c>
      <c r="H5384" s="38">
        <f>IF(Txn!$B2698="","",Txn!$E2698)</f>
        <v>0</v>
      </c>
      <c r="I5384" s="40">
        <f>IF(Txn!$B2698="",0,Txn!$Q2698)</f>
        <v>0</v>
      </c>
      <c r="J5384" s="40">
        <f>IF(Txn!$B2698="",0,Txn!$R2698)</f>
        <v>0</v>
      </c>
      <c r="K5384" s="41">
        <f>IF($A5384="","",IFERROR(VALUE(MID($A5384,6,2)),""))</f>
        <v>0</v>
      </c>
      <c r="L5384" s="39">
        <f>IF(Txn!$K2698="","","طرف مقابل — "&amp;Txn!$K2698)</f>
        <v>0</v>
      </c>
      <c r="N5384" s="42">
        <f>IF($D5384="",0,COUNTIF(BankAccts,$D5384))</f>
        <v>0</v>
      </c>
    </row>
    <row r="5385" spans="1:14">
      <c r="A5385" s="38">
        <f>IF(Txn!$B2699="","",Txn!$B2699)</f>
        <v>0</v>
      </c>
      <c r="B5385" s="38">
        <f>IF(Txn!$B2699="","",Txn!$C2699)</f>
        <v>0</v>
      </c>
      <c r="C5385" s="39">
        <f>IF(Txn!$B2699="","","تراکنش بانکی")</f>
        <v>0</v>
      </c>
      <c r="D5385" s="38">
        <f>IF(Txn!$B2699="","",IF(Txn!$X2699="","",Txn!$X2699))</f>
        <v>0</v>
      </c>
      <c r="E5385" s="39">
        <f>IF($D5385="","",IFERROR(VLOOKUP($D5385,AcctTbl,2,0),""))</f>
        <v>0</v>
      </c>
      <c r="F5385" s="39">
        <f>IF($D5385="","",IFERROR(VLOOKUP($D5385,AcctTbl,3,0),""))</f>
        <v>0</v>
      </c>
      <c r="G5385" s="39">
        <f>IF(Txn!$B2699="","",Txn!$D2699)</f>
        <v>0</v>
      </c>
      <c r="H5385" s="38">
        <f>IF(Txn!$B2699="","",Txn!$E2699)</f>
        <v>0</v>
      </c>
      <c r="I5385" s="40">
        <f>IF(Txn!$B2699="",0,Txn!$O2699)</f>
        <v>0</v>
      </c>
      <c r="J5385" s="40">
        <f>IF(Txn!$B2699="",0,Txn!$P2699)</f>
        <v>0</v>
      </c>
      <c r="K5385" s="41">
        <f>IF($A5385="","",IFERROR(VALUE(MID($A5385,6,2)),""))</f>
        <v>0</v>
      </c>
      <c r="L5385" s="39">
        <f>IF(Txn!$K2699="","",Txn!$K2699)</f>
        <v>0</v>
      </c>
      <c r="N5385" s="42">
        <f>IF($D5385="",0,COUNTIF(BankAccts,$D5385))</f>
        <v>0</v>
      </c>
    </row>
    <row r="5386" spans="1:14">
      <c r="A5386" s="38">
        <f>IF(Txn!$B2699="","",Txn!$B2699)</f>
        <v>0</v>
      </c>
      <c r="B5386" s="38">
        <f>IF(Txn!$B2699="","",Txn!$C2699)</f>
        <v>0</v>
      </c>
      <c r="C5386" s="39">
        <f>IF(Txn!$B2699="","","تراکنش بانکی")</f>
        <v>0</v>
      </c>
      <c r="D5386" s="38">
        <f>IF(Txn!$B2699="","",IF(IF(Txn!$U2699="TRF",Txn!$Y2699,Txn!$Z2699)="","",IF(Txn!$U2699="TRF",Txn!$Y2699,Txn!$Z2699)))</f>
        <v>0</v>
      </c>
      <c r="E5386" s="39">
        <f>IF($D5386="","",IFERROR(VLOOKUP($D5386,AcctTbl,2,0),""))</f>
        <v>0</v>
      </c>
      <c r="F5386" s="39">
        <f>IF($D5386="","",IFERROR(VLOOKUP($D5386,AcctTbl,3,0),""))</f>
        <v>0</v>
      </c>
      <c r="G5386" s="39">
        <f>IF(Txn!$B2699="","",Txn!$D2699)</f>
        <v>0</v>
      </c>
      <c r="H5386" s="38">
        <f>IF(Txn!$B2699="","",Txn!$E2699)</f>
        <v>0</v>
      </c>
      <c r="I5386" s="40">
        <f>IF(Txn!$B2699="",0,Txn!$Q2699)</f>
        <v>0</v>
      </c>
      <c r="J5386" s="40">
        <f>IF(Txn!$B2699="",0,Txn!$R2699)</f>
        <v>0</v>
      </c>
      <c r="K5386" s="41">
        <f>IF($A5386="","",IFERROR(VALUE(MID($A5386,6,2)),""))</f>
        <v>0</v>
      </c>
      <c r="L5386" s="39">
        <f>IF(Txn!$K2699="","","طرف مقابل — "&amp;Txn!$K2699)</f>
        <v>0</v>
      </c>
      <c r="N5386" s="42">
        <f>IF($D5386="",0,COUNTIF(BankAccts,$D5386))</f>
        <v>0</v>
      </c>
    </row>
    <row r="5387" spans="1:14">
      <c r="A5387" s="38">
        <f>IF(Txn!$B2700="","",Txn!$B2700)</f>
        <v>0</v>
      </c>
      <c r="B5387" s="38">
        <f>IF(Txn!$B2700="","",Txn!$C2700)</f>
        <v>0</v>
      </c>
      <c r="C5387" s="39">
        <f>IF(Txn!$B2700="","","تراکنش بانکی")</f>
        <v>0</v>
      </c>
      <c r="D5387" s="38">
        <f>IF(Txn!$B2700="","",IF(Txn!$X2700="","",Txn!$X2700))</f>
        <v>0</v>
      </c>
      <c r="E5387" s="39">
        <f>IF($D5387="","",IFERROR(VLOOKUP($D5387,AcctTbl,2,0),""))</f>
        <v>0</v>
      </c>
      <c r="F5387" s="39">
        <f>IF($D5387="","",IFERROR(VLOOKUP($D5387,AcctTbl,3,0),""))</f>
        <v>0</v>
      </c>
      <c r="G5387" s="39">
        <f>IF(Txn!$B2700="","",Txn!$D2700)</f>
        <v>0</v>
      </c>
      <c r="H5387" s="38">
        <f>IF(Txn!$B2700="","",Txn!$E2700)</f>
        <v>0</v>
      </c>
      <c r="I5387" s="40">
        <f>IF(Txn!$B2700="",0,Txn!$O2700)</f>
        <v>0</v>
      </c>
      <c r="J5387" s="40">
        <f>IF(Txn!$B2700="",0,Txn!$P2700)</f>
        <v>0</v>
      </c>
      <c r="K5387" s="41">
        <f>IF($A5387="","",IFERROR(VALUE(MID($A5387,6,2)),""))</f>
        <v>0</v>
      </c>
      <c r="L5387" s="39">
        <f>IF(Txn!$K2700="","",Txn!$K2700)</f>
        <v>0</v>
      </c>
      <c r="N5387" s="42">
        <f>IF($D5387="",0,COUNTIF(BankAccts,$D5387))</f>
        <v>0</v>
      </c>
    </row>
    <row r="5388" spans="1:14">
      <c r="A5388" s="38">
        <f>IF(Txn!$B2700="","",Txn!$B2700)</f>
        <v>0</v>
      </c>
      <c r="B5388" s="38">
        <f>IF(Txn!$B2700="","",Txn!$C2700)</f>
        <v>0</v>
      </c>
      <c r="C5388" s="39">
        <f>IF(Txn!$B2700="","","تراکنش بانکی")</f>
        <v>0</v>
      </c>
      <c r="D5388" s="38">
        <f>IF(Txn!$B2700="","",IF(IF(Txn!$U2700="TRF",Txn!$Y2700,Txn!$Z2700)="","",IF(Txn!$U2700="TRF",Txn!$Y2700,Txn!$Z2700)))</f>
        <v>0</v>
      </c>
      <c r="E5388" s="39">
        <f>IF($D5388="","",IFERROR(VLOOKUP($D5388,AcctTbl,2,0),""))</f>
        <v>0</v>
      </c>
      <c r="F5388" s="39">
        <f>IF($D5388="","",IFERROR(VLOOKUP($D5388,AcctTbl,3,0),""))</f>
        <v>0</v>
      </c>
      <c r="G5388" s="39">
        <f>IF(Txn!$B2700="","",Txn!$D2700)</f>
        <v>0</v>
      </c>
      <c r="H5388" s="38">
        <f>IF(Txn!$B2700="","",Txn!$E2700)</f>
        <v>0</v>
      </c>
      <c r="I5388" s="40">
        <f>IF(Txn!$B2700="",0,Txn!$Q2700)</f>
        <v>0</v>
      </c>
      <c r="J5388" s="40">
        <f>IF(Txn!$B2700="",0,Txn!$R2700)</f>
        <v>0</v>
      </c>
      <c r="K5388" s="41">
        <f>IF($A5388="","",IFERROR(VALUE(MID($A5388,6,2)),""))</f>
        <v>0</v>
      </c>
      <c r="L5388" s="39">
        <f>IF(Txn!$K2700="","","طرف مقابل — "&amp;Txn!$K2700)</f>
        <v>0</v>
      </c>
      <c r="N5388" s="42">
        <f>IF($D5388="",0,COUNTIF(BankAccts,$D5388))</f>
        <v>0</v>
      </c>
    </row>
    <row r="5389" spans="1:14">
      <c r="A5389" s="38">
        <f>IF(Txn!$B2701="","",Txn!$B2701)</f>
        <v>0</v>
      </c>
      <c r="B5389" s="38">
        <f>IF(Txn!$B2701="","",Txn!$C2701)</f>
        <v>0</v>
      </c>
      <c r="C5389" s="39">
        <f>IF(Txn!$B2701="","","تراکنش بانکی")</f>
        <v>0</v>
      </c>
      <c r="D5389" s="38">
        <f>IF(Txn!$B2701="","",IF(Txn!$X2701="","",Txn!$X2701))</f>
        <v>0</v>
      </c>
      <c r="E5389" s="39">
        <f>IF($D5389="","",IFERROR(VLOOKUP($D5389,AcctTbl,2,0),""))</f>
        <v>0</v>
      </c>
      <c r="F5389" s="39">
        <f>IF($D5389="","",IFERROR(VLOOKUP($D5389,AcctTbl,3,0),""))</f>
        <v>0</v>
      </c>
      <c r="G5389" s="39">
        <f>IF(Txn!$B2701="","",Txn!$D2701)</f>
        <v>0</v>
      </c>
      <c r="H5389" s="38">
        <f>IF(Txn!$B2701="","",Txn!$E2701)</f>
        <v>0</v>
      </c>
      <c r="I5389" s="40">
        <f>IF(Txn!$B2701="",0,Txn!$O2701)</f>
        <v>0</v>
      </c>
      <c r="J5389" s="40">
        <f>IF(Txn!$B2701="",0,Txn!$P2701)</f>
        <v>0</v>
      </c>
      <c r="K5389" s="41">
        <f>IF($A5389="","",IFERROR(VALUE(MID($A5389,6,2)),""))</f>
        <v>0</v>
      </c>
      <c r="L5389" s="39">
        <f>IF(Txn!$K2701="","",Txn!$K2701)</f>
        <v>0</v>
      </c>
      <c r="N5389" s="42">
        <f>IF($D5389="",0,COUNTIF(BankAccts,$D5389))</f>
        <v>0</v>
      </c>
    </row>
    <row r="5390" spans="1:14">
      <c r="A5390" s="38">
        <f>IF(Txn!$B2701="","",Txn!$B2701)</f>
        <v>0</v>
      </c>
      <c r="B5390" s="38">
        <f>IF(Txn!$B2701="","",Txn!$C2701)</f>
        <v>0</v>
      </c>
      <c r="C5390" s="39">
        <f>IF(Txn!$B2701="","","تراکنش بانکی")</f>
        <v>0</v>
      </c>
      <c r="D5390" s="38">
        <f>IF(Txn!$B2701="","",IF(IF(Txn!$U2701="TRF",Txn!$Y2701,Txn!$Z2701)="","",IF(Txn!$U2701="TRF",Txn!$Y2701,Txn!$Z2701)))</f>
        <v>0</v>
      </c>
      <c r="E5390" s="39">
        <f>IF($D5390="","",IFERROR(VLOOKUP($D5390,AcctTbl,2,0),""))</f>
        <v>0</v>
      </c>
      <c r="F5390" s="39">
        <f>IF($D5390="","",IFERROR(VLOOKUP($D5390,AcctTbl,3,0),""))</f>
        <v>0</v>
      </c>
      <c r="G5390" s="39">
        <f>IF(Txn!$B2701="","",Txn!$D2701)</f>
        <v>0</v>
      </c>
      <c r="H5390" s="38">
        <f>IF(Txn!$B2701="","",Txn!$E2701)</f>
        <v>0</v>
      </c>
      <c r="I5390" s="40">
        <f>IF(Txn!$B2701="",0,Txn!$Q2701)</f>
        <v>0</v>
      </c>
      <c r="J5390" s="40">
        <f>IF(Txn!$B2701="",0,Txn!$R2701)</f>
        <v>0</v>
      </c>
      <c r="K5390" s="41">
        <f>IF($A5390="","",IFERROR(VALUE(MID($A5390,6,2)),""))</f>
        <v>0</v>
      </c>
      <c r="L5390" s="39">
        <f>IF(Txn!$K2701="","","طرف مقابل — "&amp;Txn!$K2701)</f>
        <v>0</v>
      </c>
      <c r="N5390" s="42">
        <f>IF($D5390="",0,COUNTIF(BankAccts,$D5390))</f>
        <v>0</v>
      </c>
    </row>
    <row r="5391" spans="1:14">
      <c r="A5391" s="38">
        <f>IF(Txn!$B2702="","",Txn!$B2702)</f>
        <v>0</v>
      </c>
      <c r="B5391" s="38">
        <f>IF(Txn!$B2702="","",Txn!$C2702)</f>
        <v>0</v>
      </c>
      <c r="C5391" s="39">
        <f>IF(Txn!$B2702="","","تراکنش بانکی")</f>
        <v>0</v>
      </c>
      <c r="D5391" s="38">
        <f>IF(Txn!$B2702="","",IF(Txn!$X2702="","",Txn!$X2702))</f>
        <v>0</v>
      </c>
      <c r="E5391" s="39">
        <f>IF($D5391="","",IFERROR(VLOOKUP($D5391,AcctTbl,2,0),""))</f>
        <v>0</v>
      </c>
      <c r="F5391" s="39">
        <f>IF($D5391="","",IFERROR(VLOOKUP($D5391,AcctTbl,3,0),""))</f>
        <v>0</v>
      </c>
      <c r="G5391" s="39">
        <f>IF(Txn!$B2702="","",Txn!$D2702)</f>
        <v>0</v>
      </c>
      <c r="H5391" s="38">
        <f>IF(Txn!$B2702="","",Txn!$E2702)</f>
        <v>0</v>
      </c>
      <c r="I5391" s="40">
        <f>IF(Txn!$B2702="",0,Txn!$O2702)</f>
        <v>0</v>
      </c>
      <c r="J5391" s="40">
        <f>IF(Txn!$B2702="",0,Txn!$P2702)</f>
        <v>0</v>
      </c>
      <c r="K5391" s="41">
        <f>IF($A5391="","",IFERROR(VALUE(MID($A5391,6,2)),""))</f>
        <v>0</v>
      </c>
      <c r="L5391" s="39">
        <f>IF(Txn!$K2702="","",Txn!$K2702)</f>
        <v>0</v>
      </c>
      <c r="N5391" s="42">
        <f>IF($D5391="",0,COUNTIF(BankAccts,$D5391))</f>
        <v>0</v>
      </c>
    </row>
    <row r="5392" spans="1:14">
      <c r="A5392" s="38">
        <f>IF(Txn!$B2702="","",Txn!$B2702)</f>
        <v>0</v>
      </c>
      <c r="B5392" s="38">
        <f>IF(Txn!$B2702="","",Txn!$C2702)</f>
        <v>0</v>
      </c>
      <c r="C5392" s="39">
        <f>IF(Txn!$B2702="","","تراکنش بانکی")</f>
        <v>0</v>
      </c>
      <c r="D5392" s="38">
        <f>IF(Txn!$B2702="","",IF(IF(Txn!$U2702="TRF",Txn!$Y2702,Txn!$Z2702)="","",IF(Txn!$U2702="TRF",Txn!$Y2702,Txn!$Z2702)))</f>
        <v>0</v>
      </c>
      <c r="E5392" s="39">
        <f>IF($D5392="","",IFERROR(VLOOKUP($D5392,AcctTbl,2,0),""))</f>
        <v>0</v>
      </c>
      <c r="F5392" s="39">
        <f>IF($D5392="","",IFERROR(VLOOKUP($D5392,AcctTbl,3,0),""))</f>
        <v>0</v>
      </c>
      <c r="G5392" s="39">
        <f>IF(Txn!$B2702="","",Txn!$D2702)</f>
        <v>0</v>
      </c>
      <c r="H5392" s="38">
        <f>IF(Txn!$B2702="","",Txn!$E2702)</f>
        <v>0</v>
      </c>
      <c r="I5392" s="40">
        <f>IF(Txn!$B2702="",0,Txn!$Q2702)</f>
        <v>0</v>
      </c>
      <c r="J5392" s="40">
        <f>IF(Txn!$B2702="",0,Txn!$R2702)</f>
        <v>0</v>
      </c>
      <c r="K5392" s="41">
        <f>IF($A5392="","",IFERROR(VALUE(MID($A5392,6,2)),""))</f>
        <v>0</v>
      </c>
      <c r="L5392" s="39">
        <f>IF(Txn!$K2702="","","طرف مقابل — "&amp;Txn!$K2702)</f>
        <v>0</v>
      </c>
      <c r="N5392" s="42">
        <f>IF($D5392="",0,COUNTIF(BankAccts,$D5392))</f>
        <v>0</v>
      </c>
    </row>
    <row r="5393" spans="1:14">
      <c r="A5393" s="38">
        <f>IF(Txn!$B2703="","",Txn!$B2703)</f>
        <v>0</v>
      </c>
      <c r="B5393" s="38">
        <f>IF(Txn!$B2703="","",Txn!$C2703)</f>
        <v>0</v>
      </c>
      <c r="C5393" s="39">
        <f>IF(Txn!$B2703="","","تراکنش بانکی")</f>
        <v>0</v>
      </c>
      <c r="D5393" s="38">
        <f>IF(Txn!$B2703="","",IF(Txn!$X2703="","",Txn!$X2703))</f>
        <v>0</v>
      </c>
      <c r="E5393" s="39">
        <f>IF($D5393="","",IFERROR(VLOOKUP($D5393,AcctTbl,2,0),""))</f>
        <v>0</v>
      </c>
      <c r="F5393" s="39">
        <f>IF($D5393="","",IFERROR(VLOOKUP($D5393,AcctTbl,3,0),""))</f>
        <v>0</v>
      </c>
      <c r="G5393" s="39">
        <f>IF(Txn!$B2703="","",Txn!$D2703)</f>
        <v>0</v>
      </c>
      <c r="H5393" s="38">
        <f>IF(Txn!$B2703="","",Txn!$E2703)</f>
        <v>0</v>
      </c>
      <c r="I5393" s="40">
        <f>IF(Txn!$B2703="",0,Txn!$O2703)</f>
        <v>0</v>
      </c>
      <c r="J5393" s="40">
        <f>IF(Txn!$B2703="",0,Txn!$P2703)</f>
        <v>0</v>
      </c>
      <c r="K5393" s="41">
        <f>IF($A5393="","",IFERROR(VALUE(MID($A5393,6,2)),""))</f>
        <v>0</v>
      </c>
      <c r="L5393" s="39">
        <f>IF(Txn!$K2703="","",Txn!$K2703)</f>
        <v>0</v>
      </c>
      <c r="N5393" s="42">
        <f>IF($D5393="",0,COUNTIF(BankAccts,$D5393))</f>
        <v>0</v>
      </c>
    </row>
    <row r="5394" spans="1:14">
      <c r="A5394" s="38">
        <f>IF(Txn!$B2703="","",Txn!$B2703)</f>
        <v>0</v>
      </c>
      <c r="B5394" s="38">
        <f>IF(Txn!$B2703="","",Txn!$C2703)</f>
        <v>0</v>
      </c>
      <c r="C5394" s="39">
        <f>IF(Txn!$B2703="","","تراکنش بانکی")</f>
        <v>0</v>
      </c>
      <c r="D5394" s="38">
        <f>IF(Txn!$B2703="","",IF(IF(Txn!$U2703="TRF",Txn!$Y2703,Txn!$Z2703)="","",IF(Txn!$U2703="TRF",Txn!$Y2703,Txn!$Z2703)))</f>
        <v>0</v>
      </c>
      <c r="E5394" s="39">
        <f>IF($D5394="","",IFERROR(VLOOKUP($D5394,AcctTbl,2,0),""))</f>
        <v>0</v>
      </c>
      <c r="F5394" s="39">
        <f>IF($D5394="","",IFERROR(VLOOKUP($D5394,AcctTbl,3,0),""))</f>
        <v>0</v>
      </c>
      <c r="G5394" s="39">
        <f>IF(Txn!$B2703="","",Txn!$D2703)</f>
        <v>0</v>
      </c>
      <c r="H5394" s="38">
        <f>IF(Txn!$B2703="","",Txn!$E2703)</f>
        <v>0</v>
      </c>
      <c r="I5394" s="40">
        <f>IF(Txn!$B2703="",0,Txn!$Q2703)</f>
        <v>0</v>
      </c>
      <c r="J5394" s="40">
        <f>IF(Txn!$B2703="",0,Txn!$R2703)</f>
        <v>0</v>
      </c>
      <c r="K5394" s="41">
        <f>IF($A5394="","",IFERROR(VALUE(MID($A5394,6,2)),""))</f>
        <v>0</v>
      </c>
      <c r="L5394" s="39">
        <f>IF(Txn!$K2703="","","طرف مقابل — "&amp;Txn!$K2703)</f>
        <v>0</v>
      </c>
      <c r="N5394" s="42">
        <f>IF($D5394="",0,COUNTIF(BankAccts,$D5394))</f>
        <v>0</v>
      </c>
    </row>
    <row r="5395" spans="1:14">
      <c r="A5395" s="38">
        <f>IF(Txn!$B2704="","",Txn!$B2704)</f>
        <v>0</v>
      </c>
      <c r="B5395" s="38">
        <f>IF(Txn!$B2704="","",Txn!$C2704)</f>
        <v>0</v>
      </c>
      <c r="C5395" s="39">
        <f>IF(Txn!$B2704="","","تراکنش بانکی")</f>
        <v>0</v>
      </c>
      <c r="D5395" s="38">
        <f>IF(Txn!$B2704="","",IF(Txn!$X2704="","",Txn!$X2704))</f>
        <v>0</v>
      </c>
      <c r="E5395" s="39">
        <f>IF($D5395="","",IFERROR(VLOOKUP($D5395,AcctTbl,2,0),""))</f>
        <v>0</v>
      </c>
      <c r="F5395" s="39">
        <f>IF($D5395="","",IFERROR(VLOOKUP($D5395,AcctTbl,3,0),""))</f>
        <v>0</v>
      </c>
      <c r="G5395" s="39">
        <f>IF(Txn!$B2704="","",Txn!$D2704)</f>
        <v>0</v>
      </c>
      <c r="H5395" s="38">
        <f>IF(Txn!$B2704="","",Txn!$E2704)</f>
        <v>0</v>
      </c>
      <c r="I5395" s="40">
        <f>IF(Txn!$B2704="",0,Txn!$O2704)</f>
        <v>0</v>
      </c>
      <c r="J5395" s="40">
        <f>IF(Txn!$B2704="",0,Txn!$P2704)</f>
        <v>0</v>
      </c>
      <c r="K5395" s="41">
        <f>IF($A5395="","",IFERROR(VALUE(MID($A5395,6,2)),""))</f>
        <v>0</v>
      </c>
      <c r="L5395" s="39">
        <f>IF(Txn!$K2704="","",Txn!$K2704)</f>
        <v>0</v>
      </c>
      <c r="N5395" s="42">
        <f>IF($D5395="",0,COUNTIF(BankAccts,$D5395))</f>
        <v>0</v>
      </c>
    </row>
    <row r="5396" spans="1:14">
      <c r="A5396" s="38">
        <f>IF(Txn!$B2704="","",Txn!$B2704)</f>
        <v>0</v>
      </c>
      <c r="B5396" s="38">
        <f>IF(Txn!$B2704="","",Txn!$C2704)</f>
        <v>0</v>
      </c>
      <c r="C5396" s="39">
        <f>IF(Txn!$B2704="","","تراکنش بانکی")</f>
        <v>0</v>
      </c>
      <c r="D5396" s="38">
        <f>IF(Txn!$B2704="","",IF(IF(Txn!$U2704="TRF",Txn!$Y2704,Txn!$Z2704)="","",IF(Txn!$U2704="TRF",Txn!$Y2704,Txn!$Z2704)))</f>
        <v>0</v>
      </c>
      <c r="E5396" s="39">
        <f>IF($D5396="","",IFERROR(VLOOKUP($D5396,AcctTbl,2,0),""))</f>
        <v>0</v>
      </c>
      <c r="F5396" s="39">
        <f>IF($D5396="","",IFERROR(VLOOKUP($D5396,AcctTbl,3,0),""))</f>
        <v>0</v>
      </c>
      <c r="G5396" s="39">
        <f>IF(Txn!$B2704="","",Txn!$D2704)</f>
        <v>0</v>
      </c>
      <c r="H5396" s="38">
        <f>IF(Txn!$B2704="","",Txn!$E2704)</f>
        <v>0</v>
      </c>
      <c r="I5396" s="40">
        <f>IF(Txn!$B2704="",0,Txn!$Q2704)</f>
        <v>0</v>
      </c>
      <c r="J5396" s="40">
        <f>IF(Txn!$B2704="",0,Txn!$R2704)</f>
        <v>0</v>
      </c>
      <c r="K5396" s="41">
        <f>IF($A5396="","",IFERROR(VALUE(MID($A5396,6,2)),""))</f>
        <v>0</v>
      </c>
      <c r="L5396" s="39">
        <f>IF(Txn!$K2704="","","طرف مقابل — "&amp;Txn!$K2704)</f>
        <v>0</v>
      </c>
      <c r="N5396" s="42">
        <f>IF($D5396="",0,COUNTIF(BankAccts,$D5396))</f>
        <v>0</v>
      </c>
    </row>
    <row r="5397" spans="1:14">
      <c r="A5397" s="38">
        <f>IF(Txn!$B2705="","",Txn!$B2705)</f>
        <v>0</v>
      </c>
      <c r="B5397" s="38">
        <f>IF(Txn!$B2705="","",Txn!$C2705)</f>
        <v>0</v>
      </c>
      <c r="C5397" s="39">
        <f>IF(Txn!$B2705="","","تراکنش بانکی")</f>
        <v>0</v>
      </c>
      <c r="D5397" s="38">
        <f>IF(Txn!$B2705="","",IF(Txn!$X2705="","",Txn!$X2705))</f>
        <v>0</v>
      </c>
      <c r="E5397" s="39">
        <f>IF($D5397="","",IFERROR(VLOOKUP($D5397,AcctTbl,2,0),""))</f>
        <v>0</v>
      </c>
      <c r="F5397" s="39">
        <f>IF($D5397="","",IFERROR(VLOOKUP($D5397,AcctTbl,3,0),""))</f>
        <v>0</v>
      </c>
      <c r="G5397" s="39">
        <f>IF(Txn!$B2705="","",Txn!$D2705)</f>
        <v>0</v>
      </c>
      <c r="H5397" s="38">
        <f>IF(Txn!$B2705="","",Txn!$E2705)</f>
        <v>0</v>
      </c>
      <c r="I5397" s="40">
        <f>IF(Txn!$B2705="",0,Txn!$O2705)</f>
        <v>0</v>
      </c>
      <c r="J5397" s="40">
        <f>IF(Txn!$B2705="",0,Txn!$P2705)</f>
        <v>0</v>
      </c>
      <c r="K5397" s="41">
        <f>IF($A5397="","",IFERROR(VALUE(MID($A5397,6,2)),""))</f>
        <v>0</v>
      </c>
      <c r="L5397" s="39">
        <f>IF(Txn!$K2705="","",Txn!$K2705)</f>
        <v>0</v>
      </c>
      <c r="N5397" s="42">
        <f>IF($D5397="",0,COUNTIF(BankAccts,$D5397))</f>
        <v>0</v>
      </c>
    </row>
    <row r="5398" spans="1:14">
      <c r="A5398" s="38">
        <f>IF(Txn!$B2705="","",Txn!$B2705)</f>
        <v>0</v>
      </c>
      <c r="B5398" s="38">
        <f>IF(Txn!$B2705="","",Txn!$C2705)</f>
        <v>0</v>
      </c>
      <c r="C5398" s="39">
        <f>IF(Txn!$B2705="","","تراکنش بانکی")</f>
        <v>0</v>
      </c>
      <c r="D5398" s="38">
        <f>IF(Txn!$B2705="","",IF(IF(Txn!$U2705="TRF",Txn!$Y2705,Txn!$Z2705)="","",IF(Txn!$U2705="TRF",Txn!$Y2705,Txn!$Z2705)))</f>
        <v>0</v>
      </c>
      <c r="E5398" s="39">
        <f>IF($D5398="","",IFERROR(VLOOKUP($D5398,AcctTbl,2,0),""))</f>
        <v>0</v>
      </c>
      <c r="F5398" s="39">
        <f>IF($D5398="","",IFERROR(VLOOKUP($D5398,AcctTbl,3,0),""))</f>
        <v>0</v>
      </c>
      <c r="G5398" s="39">
        <f>IF(Txn!$B2705="","",Txn!$D2705)</f>
        <v>0</v>
      </c>
      <c r="H5398" s="38">
        <f>IF(Txn!$B2705="","",Txn!$E2705)</f>
        <v>0</v>
      </c>
      <c r="I5398" s="40">
        <f>IF(Txn!$B2705="",0,Txn!$Q2705)</f>
        <v>0</v>
      </c>
      <c r="J5398" s="40">
        <f>IF(Txn!$B2705="",0,Txn!$R2705)</f>
        <v>0</v>
      </c>
      <c r="K5398" s="41">
        <f>IF($A5398="","",IFERROR(VALUE(MID($A5398,6,2)),""))</f>
        <v>0</v>
      </c>
      <c r="L5398" s="39">
        <f>IF(Txn!$K2705="","","طرف مقابل — "&amp;Txn!$K2705)</f>
        <v>0</v>
      </c>
      <c r="N5398" s="42">
        <f>IF($D5398="",0,COUNTIF(BankAccts,$D5398))</f>
        <v>0</v>
      </c>
    </row>
    <row r="5399" spans="1:14">
      <c r="A5399" s="38">
        <f>IF(Txn!$B2706="","",Txn!$B2706)</f>
        <v>0</v>
      </c>
      <c r="B5399" s="38">
        <f>IF(Txn!$B2706="","",Txn!$C2706)</f>
        <v>0</v>
      </c>
      <c r="C5399" s="39">
        <f>IF(Txn!$B2706="","","تراکنش بانکی")</f>
        <v>0</v>
      </c>
      <c r="D5399" s="38">
        <f>IF(Txn!$B2706="","",IF(Txn!$X2706="","",Txn!$X2706))</f>
        <v>0</v>
      </c>
      <c r="E5399" s="39">
        <f>IF($D5399="","",IFERROR(VLOOKUP($D5399,AcctTbl,2,0),""))</f>
        <v>0</v>
      </c>
      <c r="F5399" s="39">
        <f>IF($D5399="","",IFERROR(VLOOKUP($D5399,AcctTbl,3,0),""))</f>
        <v>0</v>
      </c>
      <c r="G5399" s="39">
        <f>IF(Txn!$B2706="","",Txn!$D2706)</f>
        <v>0</v>
      </c>
      <c r="H5399" s="38">
        <f>IF(Txn!$B2706="","",Txn!$E2706)</f>
        <v>0</v>
      </c>
      <c r="I5399" s="40">
        <f>IF(Txn!$B2706="",0,Txn!$O2706)</f>
        <v>0</v>
      </c>
      <c r="J5399" s="40">
        <f>IF(Txn!$B2706="",0,Txn!$P2706)</f>
        <v>0</v>
      </c>
      <c r="K5399" s="41">
        <f>IF($A5399="","",IFERROR(VALUE(MID($A5399,6,2)),""))</f>
        <v>0</v>
      </c>
      <c r="L5399" s="39">
        <f>IF(Txn!$K2706="","",Txn!$K2706)</f>
        <v>0</v>
      </c>
      <c r="N5399" s="42">
        <f>IF($D5399="",0,COUNTIF(BankAccts,$D5399))</f>
        <v>0</v>
      </c>
    </row>
    <row r="5400" spans="1:14">
      <c r="A5400" s="38">
        <f>IF(Txn!$B2706="","",Txn!$B2706)</f>
        <v>0</v>
      </c>
      <c r="B5400" s="38">
        <f>IF(Txn!$B2706="","",Txn!$C2706)</f>
        <v>0</v>
      </c>
      <c r="C5400" s="39">
        <f>IF(Txn!$B2706="","","تراکنش بانکی")</f>
        <v>0</v>
      </c>
      <c r="D5400" s="38">
        <f>IF(Txn!$B2706="","",IF(IF(Txn!$U2706="TRF",Txn!$Y2706,Txn!$Z2706)="","",IF(Txn!$U2706="TRF",Txn!$Y2706,Txn!$Z2706)))</f>
        <v>0</v>
      </c>
      <c r="E5400" s="39">
        <f>IF($D5400="","",IFERROR(VLOOKUP($D5400,AcctTbl,2,0),""))</f>
        <v>0</v>
      </c>
      <c r="F5400" s="39">
        <f>IF($D5400="","",IFERROR(VLOOKUP($D5400,AcctTbl,3,0),""))</f>
        <v>0</v>
      </c>
      <c r="G5400" s="39">
        <f>IF(Txn!$B2706="","",Txn!$D2706)</f>
        <v>0</v>
      </c>
      <c r="H5400" s="38">
        <f>IF(Txn!$B2706="","",Txn!$E2706)</f>
        <v>0</v>
      </c>
      <c r="I5400" s="40">
        <f>IF(Txn!$B2706="",0,Txn!$Q2706)</f>
        <v>0</v>
      </c>
      <c r="J5400" s="40">
        <f>IF(Txn!$B2706="",0,Txn!$R2706)</f>
        <v>0</v>
      </c>
      <c r="K5400" s="41">
        <f>IF($A5400="","",IFERROR(VALUE(MID($A5400,6,2)),""))</f>
        <v>0</v>
      </c>
      <c r="L5400" s="39">
        <f>IF(Txn!$K2706="","","طرف مقابل — "&amp;Txn!$K2706)</f>
        <v>0</v>
      </c>
      <c r="N5400" s="42">
        <f>IF($D5400="",0,COUNTIF(BankAccts,$D5400))</f>
        <v>0</v>
      </c>
    </row>
    <row r="5401" spans="1:14">
      <c r="A5401" s="38">
        <f>IF(Txn!$B2707="","",Txn!$B2707)</f>
        <v>0</v>
      </c>
      <c r="B5401" s="38">
        <f>IF(Txn!$B2707="","",Txn!$C2707)</f>
        <v>0</v>
      </c>
      <c r="C5401" s="39">
        <f>IF(Txn!$B2707="","","تراکنش بانکی")</f>
        <v>0</v>
      </c>
      <c r="D5401" s="38">
        <f>IF(Txn!$B2707="","",IF(Txn!$X2707="","",Txn!$X2707))</f>
        <v>0</v>
      </c>
      <c r="E5401" s="39">
        <f>IF($D5401="","",IFERROR(VLOOKUP($D5401,AcctTbl,2,0),""))</f>
        <v>0</v>
      </c>
      <c r="F5401" s="39">
        <f>IF($D5401="","",IFERROR(VLOOKUP($D5401,AcctTbl,3,0),""))</f>
        <v>0</v>
      </c>
      <c r="G5401" s="39">
        <f>IF(Txn!$B2707="","",Txn!$D2707)</f>
        <v>0</v>
      </c>
      <c r="H5401" s="38">
        <f>IF(Txn!$B2707="","",Txn!$E2707)</f>
        <v>0</v>
      </c>
      <c r="I5401" s="40">
        <f>IF(Txn!$B2707="",0,Txn!$O2707)</f>
        <v>0</v>
      </c>
      <c r="J5401" s="40">
        <f>IF(Txn!$B2707="",0,Txn!$P2707)</f>
        <v>0</v>
      </c>
      <c r="K5401" s="41">
        <f>IF($A5401="","",IFERROR(VALUE(MID($A5401,6,2)),""))</f>
        <v>0</v>
      </c>
      <c r="L5401" s="39">
        <f>IF(Txn!$K2707="","",Txn!$K2707)</f>
        <v>0</v>
      </c>
      <c r="N5401" s="42">
        <f>IF($D5401="",0,COUNTIF(BankAccts,$D5401))</f>
        <v>0</v>
      </c>
    </row>
    <row r="5402" spans="1:14">
      <c r="A5402" s="38">
        <f>IF(Txn!$B2707="","",Txn!$B2707)</f>
        <v>0</v>
      </c>
      <c r="B5402" s="38">
        <f>IF(Txn!$B2707="","",Txn!$C2707)</f>
        <v>0</v>
      </c>
      <c r="C5402" s="39">
        <f>IF(Txn!$B2707="","","تراکنش بانکی")</f>
        <v>0</v>
      </c>
      <c r="D5402" s="38">
        <f>IF(Txn!$B2707="","",IF(IF(Txn!$U2707="TRF",Txn!$Y2707,Txn!$Z2707)="","",IF(Txn!$U2707="TRF",Txn!$Y2707,Txn!$Z2707)))</f>
        <v>0</v>
      </c>
      <c r="E5402" s="39">
        <f>IF($D5402="","",IFERROR(VLOOKUP($D5402,AcctTbl,2,0),""))</f>
        <v>0</v>
      </c>
      <c r="F5402" s="39">
        <f>IF($D5402="","",IFERROR(VLOOKUP($D5402,AcctTbl,3,0),""))</f>
        <v>0</v>
      </c>
      <c r="G5402" s="39">
        <f>IF(Txn!$B2707="","",Txn!$D2707)</f>
        <v>0</v>
      </c>
      <c r="H5402" s="38">
        <f>IF(Txn!$B2707="","",Txn!$E2707)</f>
        <v>0</v>
      </c>
      <c r="I5402" s="40">
        <f>IF(Txn!$B2707="",0,Txn!$Q2707)</f>
        <v>0</v>
      </c>
      <c r="J5402" s="40">
        <f>IF(Txn!$B2707="",0,Txn!$R2707)</f>
        <v>0</v>
      </c>
      <c r="K5402" s="41">
        <f>IF($A5402="","",IFERROR(VALUE(MID($A5402,6,2)),""))</f>
        <v>0</v>
      </c>
      <c r="L5402" s="39">
        <f>IF(Txn!$K2707="","","طرف مقابل — "&amp;Txn!$K2707)</f>
        <v>0</v>
      </c>
      <c r="N5402" s="42">
        <f>IF($D5402="",0,COUNTIF(BankAccts,$D5402))</f>
        <v>0</v>
      </c>
    </row>
    <row r="5403" spans="1:14">
      <c r="A5403" s="38">
        <f>IF(Txn!$B2708="","",Txn!$B2708)</f>
        <v>0</v>
      </c>
      <c r="B5403" s="38">
        <f>IF(Txn!$B2708="","",Txn!$C2708)</f>
        <v>0</v>
      </c>
      <c r="C5403" s="39">
        <f>IF(Txn!$B2708="","","تراکنش بانکی")</f>
        <v>0</v>
      </c>
      <c r="D5403" s="38">
        <f>IF(Txn!$B2708="","",IF(Txn!$X2708="","",Txn!$X2708))</f>
        <v>0</v>
      </c>
      <c r="E5403" s="39">
        <f>IF($D5403="","",IFERROR(VLOOKUP($D5403,AcctTbl,2,0),""))</f>
        <v>0</v>
      </c>
      <c r="F5403" s="39">
        <f>IF($D5403="","",IFERROR(VLOOKUP($D5403,AcctTbl,3,0),""))</f>
        <v>0</v>
      </c>
      <c r="G5403" s="39">
        <f>IF(Txn!$B2708="","",Txn!$D2708)</f>
        <v>0</v>
      </c>
      <c r="H5403" s="38">
        <f>IF(Txn!$B2708="","",Txn!$E2708)</f>
        <v>0</v>
      </c>
      <c r="I5403" s="40">
        <f>IF(Txn!$B2708="",0,Txn!$O2708)</f>
        <v>0</v>
      </c>
      <c r="J5403" s="40">
        <f>IF(Txn!$B2708="",0,Txn!$P2708)</f>
        <v>0</v>
      </c>
      <c r="K5403" s="41">
        <f>IF($A5403="","",IFERROR(VALUE(MID($A5403,6,2)),""))</f>
        <v>0</v>
      </c>
      <c r="L5403" s="39">
        <f>IF(Txn!$K2708="","",Txn!$K2708)</f>
        <v>0</v>
      </c>
      <c r="N5403" s="42">
        <f>IF($D5403="",0,COUNTIF(BankAccts,$D5403))</f>
        <v>0</v>
      </c>
    </row>
    <row r="5404" spans="1:14">
      <c r="A5404" s="38">
        <f>IF(Txn!$B2708="","",Txn!$B2708)</f>
        <v>0</v>
      </c>
      <c r="B5404" s="38">
        <f>IF(Txn!$B2708="","",Txn!$C2708)</f>
        <v>0</v>
      </c>
      <c r="C5404" s="39">
        <f>IF(Txn!$B2708="","","تراکنش بانکی")</f>
        <v>0</v>
      </c>
      <c r="D5404" s="38">
        <f>IF(Txn!$B2708="","",IF(IF(Txn!$U2708="TRF",Txn!$Y2708,Txn!$Z2708)="","",IF(Txn!$U2708="TRF",Txn!$Y2708,Txn!$Z2708)))</f>
        <v>0</v>
      </c>
      <c r="E5404" s="39">
        <f>IF($D5404="","",IFERROR(VLOOKUP($D5404,AcctTbl,2,0),""))</f>
        <v>0</v>
      </c>
      <c r="F5404" s="39">
        <f>IF($D5404="","",IFERROR(VLOOKUP($D5404,AcctTbl,3,0),""))</f>
        <v>0</v>
      </c>
      <c r="G5404" s="39">
        <f>IF(Txn!$B2708="","",Txn!$D2708)</f>
        <v>0</v>
      </c>
      <c r="H5404" s="38">
        <f>IF(Txn!$B2708="","",Txn!$E2708)</f>
        <v>0</v>
      </c>
      <c r="I5404" s="40">
        <f>IF(Txn!$B2708="",0,Txn!$Q2708)</f>
        <v>0</v>
      </c>
      <c r="J5404" s="40">
        <f>IF(Txn!$B2708="",0,Txn!$R2708)</f>
        <v>0</v>
      </c>
      <c r="K5404" s="41">
        <f>IF($A5404="","",IFERROR(VALUE(MID($A5404,6,2)),""))</f>
        <v>0</v>
      </c>
      <c r="L5404" s="39">
        <f>IF(Txn!$K2708="","","طرف مقابل — "&amp;Txn!$K2708)</f>
        <v>0</v>
      </c>
      <c r="N5404" s="42">
        <f>IF($D5404="",0,COUNTIF(BankAccts,$D5404))</f>
        <v>0</v>
      </c>
    </row>
    <row r="5405" spans="1:14">
      <c r="A5405" s="38">
        <f>IF(Txn!$B2709="","",Txn!$B2709)</f>
        <v>0</v>
      </c>
      <c r="B5405" s="38">
        <f>IF(Txn!$B2709="","",Txn!$C2709)</f>
        <v>0</v>
      </c>
      <c r="C5405" s="39">
        <f>IF(Txn!$B2709="","","تراکنش بانکی")</f>
        <v>0</v>
      </c>
      <c r="D5405" s="38">
        <f>IF(Txn!$B2709="","",IF(Txn!$X2709="","",Txn!$X2709))</f>
        <v>0</v>
      </c>
      <c r="E5405" s="39">
        <f>IF($D5405="","",IFERROR(VLOOKUP($D5405,AcctTbl,2,0),""))</f>
        <v>0</v>
      </c>
      <c r="F5405" s="39">
        <f>IF($D5405="","",IFERROR(VLOOKUP($D5405,AcctTbl,3,0),""))</f>
        <v>0</v>
      </c>
      <c r="G5405" s="39">
        <f>IF(Txn!$B2709="","",Txn!$D2709)</f>
        <v>0</v>
      </c>
      <c r="H5405" s="38">
        <f>IF(Txn!$B2709="","",Txn!$E2709)</f>
        <v>0</v>
      </c>
      <c r="I5405" s="40">
        <f>IF(Txn!$B2709="",0,Txn!$O2709)</f>
        <v>0</v>
      </c>
      <c r="J5405" s="40">
        <f>IF(Txn!$B2709="",0,Txn!$P2709)</f>
        <v>0</v>
      </c>
      <c r="K5405" s="41">
        <f>IF($A5405="","",IFERROR(VALUE(MID($A5405,6,2)),""))</f>
        <v>0</v>
      </c>
      <c r="L5405" s="39">
        <f>IF(Txn!$K2709="","",Txn!$K2709)</f>
        <v>0</v>
      </c>
      <c r="N5405" s="42">
        <f>IF($D5405="",0,COUNTIF(BankAccts,$D5405))</f>
        <v>0</v>
      </c>
    </row>
    <row r="5406" spans="1:14">
      <c r="A5406" s="38">
        <f>IF(Txn!$B2709="","",Txn!$B2709)</f>
        <v>0</v>
      </c>
      <c r="B5406" s="38">
        <f>IF(Txn!$B2709="","",Txn!$C2709)</f>
        <v>0</v>
      </c>
      <c r="C5406" s="39">
        <f>IF(Txn!$B2709="","","تراکنش بانکی")</f>
        <v>0</v>
      </c>
      <c r="D5406" s="38">
        <f>IF(Txn!$B2709="","",IF(IF(Txn!$U2709="TRF",Txn!$Y2709,Txn!$Z2709)="","",IF(Txn!$U2709="TRF",Txn!$Y2709,Txn!$Z2709)))</f>
        <v>0</v>
      </c>
      <c r="E5406" s="39">
        <f>IF($D5406="","",IFERROR(VLOOKUP($D5406,AcctTbl,2,0),""))</f>
        <v>0</v>
      </c>
      <c r="F5406" s="39">
        <f>IF($D5406="","",IFERROR(VLOOKUP($D5406,AcctTbl,3,0),""))</f>
        <v>0</v>
      </c>
      <c r="G5406" s="39">
        <f>IF(Txn!$B2709="","",Txn!$D2709)</f>
        <v>0</v>
      </c>
      <c r="H5406" s="38">
        <f>IF(Txn!$B2709="","",Txn!$E2709)</f>
        <v>0</v>
      </c>
      <c r="I5406" s="40">
        <f>IF(Txn!$B2709="",0,Txn!$Q2709)</f>
        <v>0</v>
      </c>
      <c r="J5406" s="40">
        <f>IF(Txn!$B2709="",0,Txn!$R2709)</f>
        <v>0</v>
      </c>
      <c r="K5406" s="41">
        <f>IF($A5406="","",IFERROR(VALUE(MID($A5406,6,2)),""))</f>
        <v>0</v>
      </c>
      <c r="L5406" s="39">
        <f>IF(Txn!$K2709="","","طرف مقابل — "&amp;Txn!$K2709)</f>
        <v>0</v>
      </c>
      <c r="N5406" s="42">
        <f>IF($D5406="",0,COUNTIF(BankAccts,$D5406))</f>
        <v>0</v>
      </c>
    </row>
    <row r="5407" spans="1:14">
      <c r="A5407" s="38">
        <f>IF(Txn!$B2710="","",Txn!$B2710)</f>
        <v>0</v>
      </c>
      <c r="B5407" s="38">
        <f>IF(Txn!$B2710="","",Txn!$C2710)</f>
        <v>0</v>
      </c>
      <c r="C5407" s="39">
        <f>IF(Txn!$B2710="","","تراکنش بانکی")</f>
        <v>0</v>
      </c>
      <c r="D5407" s="38">
        <f>IF(Txn!$B2710="","",IF(Txn!$X2710="","",Txn!$X2710))</f>
        <v>0</v>
      </c>
      <c r="E5407" s="39">
        <f>IF($D5407="","",IFERROR(VLOOKUP($D5407,AcctTbl,2,0),""))</f>
        <v>0</v>
      </c>
      <c r="F5407" s="39">
        <f>IF($D5407="","",IFERROR(VLOOKUP($D5407,AcctTbl,3,0),""))</f>
        <v>0</v>
      </c>
      <c r="G5407" s="39">
        <f>IF(Txn!$B2710="","",Txn!$D2710)</f>
        <v>0</v>
      </c>
      <c r="H5407" s="38">
        <f>IF(Txn!$B2710="","",Txn!$E2710)</f>
        <v>0</v>
      </c>
      <c r="I5407" s="40">
        <f>IF(Txn!$B2710="",0,Txn!$O2710)</f>
        <v>0</v>
      </c>
      <c r="J5407" s="40">
        <f>IF(Txn!$B2710="",0,Txn!$P2710)</f>
        <v>0</v>
      </c>
      <c r="K5407" s="41">
        <f>IF($A5407="","",IFERROR(VALUE(MID($A5407,6,2)),""))</f>
        <v>0</v>
      </c>
      <c r="L5407" s="39">
        <f>IF(Txn!$K2710="","",Txn!$K2710)</f>
        <v>0</v>
      </c>
      <c r="N5407" s="42">
        <f>IF($D5407="",0,COUNTIF(BankAccts,$D5407))</f>
        <v>0</v>
      </c>
    </row>
    <row r="5408" spans="1:14">
      <c r="A5408" s="38">
        <f>IF(Txn!$B2710="","",Txn!$B2710)</f>
        <v>0</v>
      </c>
      <c r="B5408" s="38">
        <f>IF(Txn!$B2710="","",Txn!$C2710)</f>
        <v>0</v>
      </c>
      <c r="C5408" s="39">
        <f>IF(Txn!$B2710="","","تراکنش بانکی")</f>
        <v>0</v>
      </c>
      <c r="D5408" s="38">
        <f>IF(Txn!$B2710="","",IF(IF(Txn!$U2710="TRF",Txn!$Y2710,Txn!$Z2710)="","",IF(Txn!$U2710="TRF",Txn!$Y2710,Txn!$Z2710)))</f>
        <v>0</v>
      </c>
      <c r="E5408" s="39">
        <f>IF($D5408="","",IFERROR(VLOOKUP($D5408,AcctTbl,2,0),""))</f>
        <v>0</v>
      </c>
      <c r="F5408" s="39">
        <f>IF($D5408="","",IFERROR(VLOOKUP($D5408,AcctTbl,3,0),""))</f>
        <v>0</v>
      </c>
      <c r="G5408" s="39">
        <f>IF(Txn!$B2710="","",Txn!$D2710)</f>
        <v>0</v>
      </c>
      <c r="H5408" s="38">
        <f>IF(Txn!$B2710="","",Txn!$E2710)</f>
        <v>0</v>
      </c>
      <c r="I5408" s="40">
        <f>IF(Txn!$B2710="",0,Txn!$Q2710)</f>
        <v>0</v>
      </c>
      <c r="J5408" s="40">
        <f>IF(Txn!$B2710="",0,Txn!$R2710)</f>
        <v>0</v>
      </c>
      <c r="K5408" s="41">
        <f>IF($A5408="","",IFERROR(VALUE(MID($A5408,6,2)),""))</f>
        <v>0</v>
      </c>
      <c r="L5408" s="39">
        <f>IF(Txn!$K2710="","","طرف مقابل — "&amp;Txn!$K2710)</f>
        <v>0</v>
      </c>
      <c r="N5408" s="42">
        <f>IF($D5408="",0,COUNTIF(BankAccts,$D5408))</f>
        <v>0</v>
      </c>
    </row>
    <row r="5409" spans="1:14">
      <c r="A5409" s="38">
        <f>IF(Txn!$B2711="","",Txn!$B2711)</f>
        <v>0</v>
      </c>
      <c r="B5409" s="38">
        <f>IF(Txn!$B2711="","",Txn!$C2711)</f>
        <v>0</v>
      </c>
      <c r="C5409" s="39">
        <f>IF(Txn!$B2711="","","تراکنش بانکی")</f>
        <v>0</v>
      </c>
      <c r="D5409" s="38">
        <f>IF(Txn!$B2711="","",IF(Txn!$X2711="","",Txn!$X2711))</f>
        <v>0</v>
      </c>
      <c r="E5409" s="39">
        <f>IF($D5409="","",IFERROR(VLOOKUP($D5409,AcctTbl,2,0),""))</f>
        <v>0</v>
      </c>
      <c r="F5409" s="39">
        <f>IF($D5409="","",IFERROR(VLOOKUP($D5409,AcctTbl,3,0),""))</f>
        <v>0</v>
      </c>
      <c r="G5409" s="39">
        <f>IF(Txn!$B2711="","",Txn!$D2711)</f>
        <v>0</v>
      </c>
      <c r="H5409" s="38">
        <f>IF(Txn!$B2711="","",Txn!$E2711)</f>
        <v>0</v>
      </c>
      <c r="I5409" s="40">
        <f>IF(Txn!$B2711="",0,Txn!$O2711)</f>
        <v>0</v>
      </c>
      <c r="J5409" s="40">
        <f>IF(Txn!$B2711="",0,Txn!$P2711)</f>
        <v>0</v>
      </c>
      <c r="K5409" s="41">
        <f>IF($A5409="","",IFERROR(VALUE(MID($A5409,6,2)),""))</f>
        <v>0</v>
      </c>
      <c r="L5409" s="39">
        <f>IF(Txn!$K2711="","",Txn!$K2711)</f>
        <v>0</v>
      </c>
      <c r="N5409" s="42">
        <f>IF($D5409="",0,COUNTIF(BankAccts,$D5409))</f>
        <v>0</v>
      </c>
    </row>
    <row r="5410" spans="1:14">
      <c r="A5410" s="38">
        <f>IF(Txn!$B2711="","",Txn!$B2711)</f>
        <v>0</v>
      </c>
      <c r="B5410" s="38">
        <f>IF(Txn!$B2711="","",Txn!$C2711)</f>
        <v>0</v>
      </c>
      <c r="C5410" s="39">
        <f>IF(Txn!$B2711="","","تراکنش بانکی")</f>
        <v>0</v>
      </c>
      <c r="D5410" s="38">
        <f>IF(Txn!$B2711="","",IF(IF(Txn!$U2711="TRF",Txn!$Y2711,Txn!$Z2711)="","",IF(Txn!$U2711="TRF",Txn!$Y2711,Txn!$Z2711)))</f>
        <v>0</v>
      </c>
      <c r="E5410" s="39">
        <f>IF($D5410="","",IFERROR(VLOOKUP($D5410,AcctTbl,2,0),""))</f>
        <v>0</v>
      </c>
      <c r="F5410" s="39">
        <f>IF($D5410="","",IFERROR(VLOOKUP($D5410,AcctTbl,3,0),""))</f>
        <v>0</v>
      </c>
      <c r="G5410" s="39">
        <f>IF(Txn!$B2711="","",Txn!$D2711)</f>
        <v>0</v>
      </c>
      <c r="H5410" s="38">
        <f>IF(Txn!$B2711="","",Txn!$E2711)</f>
        <v>0</v>
      </c>
      <c r="I5410" s="40">
        <f>IF(Txn!$B2711="",0,Txn!$Q2711)</f>
        <v>0</v>
      </c>
      <c r="J5410" s="40">
        <f>IF(Txn!$B2711="",0,Txn!$R2711)</f>
        <v>0</v>
      </c>
      <c r="K5410" s="41">
        <f>IF($A5410="","",IFERROR(VALUE(MID($A5410,6,2)),""))</f>
        <v>0</v>
      </c>
      <c r="L5410" s="39">
        <f>IF(Txn!$K2711="","","طرف مقابل — "&amp;Txn!$K2711)</f>
        <v>0</v>
      </c>
      <c r="N5410" s="42">
        <f>IF($D5410="",0,COUNTIF(BankAccts,$D5410))</f>
        <v>0</v>
      </c>
    </row>
    <row r="5411" spans="1:14">
      <c r="A5411" s="38">
        <f>IF(Txn!$B2712="","",Txn!$B2712)</f>
        <v>0</v>
      </c>
      <c r="B5411" s="38">
        <f>IF(Txn!$B2712="","",Txn!$C2712)</f>
        <v>0</v>
      </c>
      <c r="C5411" s="39">
        <f>IF(Txn!$B2712="","","تراکنش بانکی")</f>
        <v>0</v>
      </c>
      <c r="D5411" s="38">
        <f>IF(Txn!$B2712="","",IF(Txn!$X2712="","",Txn!$X2712))</f>
        <v>0</v>
      </c>
      <c r="E5411" s="39">
        <f>IF($D5411="","",IFERROR(VLOOKUP($D5411,AcctTbl,2,0),""))</f>
        <v>0</v>
      </c>
      <c r="F5411" s="39">
        <f>IF($D5411="","",IFERROR(VLOOKUP($D5411,AcctTbl,3,0),""))</f>
        <v>0</v>
      </c>
      <c r="G5411" s="39">
        <f>IF(Txn!$B2712="","",Txn!$D2712)</f>
        <v>0</v>
      </c>
      <c r="H5411" s="38">
        <f>IF(Txn!$B2712="","",Txn!$E2712)</f>
        <v>0</v>
      </c>
      <c r="I5411" s="40">
        <f>IF(Txn!$B2712="",0,Txn!$O2712)</f>
        <v>0</v>
      </c>
      <c r="J5411" s="40">
        <f>IF(Txn!$B2712="",0,Txn!$P2712)</f>
        <v>0</v>
      </c>
      <c r="K5411" s="41">
        <f>IF($A5411="","",IFERROR(VALUE(MID($A5411,6,2)),""))</f>
        <v>0</v>
      </c>
      <c r="L5411" s="39">
        <f>IF(Txn!$K2712="","",Txn!$K2712)</f>
        <v>0</v>
      </c>
      <c r="N5411" s="42">
        <f>IF($D5411="",0,COUNTIF(BankAccts,$D5411))</f>
        <v>0</v>
      </c>
    </row>
    <row r="5412" spans="1:14">
      <c r="A5412" s="38">
        <f>IF(Txn!$B2712="","",Txn!$B2712)</f>
        <v>0</v>
      </c>
      <c r="B5412" s="38">
        <f>IF(Txn!$B2712="","",Txn!$C2712)</f>
        <v>0</v>
      </c>
      <c r="C5412" s="39">
        <f>IF(Txn!$B2712="","","تراکنش بانکی")</f>
        <v>0</v>
      </c>
      <c r="D5412" s="38">
        <f>IF(Txn!$B2712="","",IF(IF(Txn!$U2712="TRF",Txn!$Y2712,Txn!$Z2712)="","",IF(Txn!$U2712="TRF",Txn!$Y2712,Txn!$Z2712)))</f>
        <v>0</v>
      </c>
      <c r="E5412" s="39">
        <f>IF($D5412="","",IFERROR(VLOOKUP($D5412,AcctTbl,2,0),""))</f>
        <v>0</v>
      </c>
      <c r="F5412" s="39">
        <f>IF($D5412="","",IFERROR(VLOOKUP($D5412,AcctTbl,3,0),""))</f>
        <v>0</v>
      </c>
      <c r="G5412" s="39">
        <f>IF(Txn!$B2712="","",Txn!$D2712)</f>
        <v>0</v>
      </c>
      <c r="H5412" s="38">
        <f>IF(Txn!$B2712="","",Txn!$E2712)</f>
        <v>0</v>
      </c>
      <c r="I5412" s="40">
        <f>IF(Txn!$B2712="",0,Txn!$Q2712)</f>
        <v>0</v>
      </c>
      <c r="J5412" s="40">
        <f>IF(Txn!$B2712="",0,Txn!$R2712)</f>
        <v>0</v>
      </c>
      <c r="K5412" s="41">
        <f>IF($A5412="","",IFERROR(VALUE(MID($A5412,6,2)),""))</f>
        <v>0</v>
      </c>
      <c r="L5412" s="39">
        <f>IF(Txn!$K2712="","","طرف مقابل — "&amp;Txn!$K2712)</f>
        <v>0</v>
      </c>
      <c r="N5412" s="42">
        <f>IF($D5412="",0,COUNTIF(BankAccts,$D5412))</f>
        <v>0</v>
      </c>
    </row>
    <row r="5413" spans="1:14">
      <c r="A5413" s="38">
        <f>IF(Txn!$B2713="","",Txn!$B2713)</f>
        <v>0</v>
      </c>
      <c r="B5413" s="38">
        <f>IF(Txn!$B2713="","",Txn!$C2713)</f>
        <v>0</v>
      </c>
      <c r="C5413" s="39">
        <f>IF(Txn!$B2713="","","تراکنش بانکی")</f>
        <v>0</v>
      </c>
      <c r="D5413" s="38">
        <f>IF(Txn!$B2713="","",IF(Txn!$X2713="","",Txn!$X2713))</f>
        <v>0</v>
      </c>
      <c r="E5413" s="39">
        <f>IF($D5413="","",IFERROR(VLOOKUP($D5413,AcctTbl,2,0),""))</f>
        <v>0</v>
      </c>
      <c r="F5413" s="39">
        <f>IF($D5413="","",IFERROR(VLOOKUP($D5413,AcctTbl,3,0),""))</f>
        <v>0</v>
      </c>
      <c r="G5413" s="39">
        <f>IF(Txn!$B2713="","",Txn!$D2713)</f>
        <v>0</v>
      </c>
      <c r="H5413" s="38">
        <f>IF(Txn!$B2713="","",Txn!$E2713)</f>
        <v>0</v>
      </c>
      <c r="I5413" s="40">
        <f>IF(Txn!$B2713="",0,Txn!$O2713)</f>
        <v>0</v>
      </c>
      <c r="J5413" s="40">
        <f>IF(Txn!$B2713="",0,Txn!$P2713)</f>
        <v>0</v>
      </c>
      <c r="K5413" s="41">
        <f>IF($A5413="","",IFERROR(VALUE(MID($A5413,6,2)),""))</f>
        <v>0</v>
      </c>
      <c r="L5413" s="39">
        <f>IF(Txn!$K2713="","",Txn!$K2713)</f>
        <v>0</v>
      </c>
      <c r="N5413" s="42">
        <f>IF($D5413="",0,COUNTIF(BankAccts,$D5413))</f>
        <v>0</v>
      </c>
    </row>
    <row r="5414" spans="1:14">
      <c r="A5414" s="38">
        <f>IF(Txn!$B2713="","",Txn!$B2713)</f>
        <v>0</v>
      </c>
      <c r="B5414" s="38">
        <f>IF(Txn!$B2713="","",Txn!$C2713)</f>
        <v>0</v>
      </c>
      <c r="C5414" s="39">
        <f>IF(Txn!$B2713="","","تراکنش بانکی")</f>
        <v>0</v>
      </c>
      <c r="D5414" s="38">
        <f>IF(Txn!$B2713="","",IF(IF(Txn!$U2713="TRF",Txn!$Y2713,Txn!$Z2713)="","",IF(Txn!$U2713="TRF",Txn!$Y2713,Txn!$Z2713)))</f>
        <v>0</v>
      </c>
      <c r="E5414" s="39">
        <f>IF($D5414="","",IFERROR(VLOOKUP($D5414,AcctTbl,2,0),""))</f>
        <v>0</v>
      </c>
      <c r="F5414" s="39">
        <f>IF($D5414="","",IFERROR(VLOOKUP($D5414,AcctTbl,3,0),""))</f>
        <v>0</v>
      </c>
      <c r="G5414" s="39">
        <f>IF(Txn!$B2713="","",Txn!$D2713)</f>
        <v>0</v>
      </c>
      <c r="H5414" s="38">
        <f>IF(Txn!$B2713="","",Txn!$E2713)</f>
        <v>0</v>
      </c>
      <c r="I5414" s="40">
        <f>IF(Txn!$B2713="",0,Txn!$Q2713)</f>
        <v>0</v>
      </c>
      <c r="J5414" s="40">
        <f>IF(Txn!$B2713="",0,Txn!$R2713)</f>
        <v>0</v>
      </c>
      <c r="K5414" s="41">
        <f>IF($A5414="","",IFERROR(VALUE(MID($A5414,6,2)),""))</f>
        <v>0</v>
      </c>
      <c r="L5414" s="39">
        <f>IF(Txn!$K2713="","","طرف مقابل — "&amp;Txn!$K2713)</f>
        <v>0</v>
      </c>
      <c r="N5414" s="42">
        <f>IF($D5414="",0,COUNTIF(BankAccts,$D5414))</f>
        <v>0</v>
      </c>
    </row>
    <row r="5415" spans="1:14">
      <c r="A5415" s="38">
        <f>IF(Txn!$B2714="","",Txn!$B2714)</f>
        <v>0</v>
      </c>
      <c r="B5415" s="38">
        <f>IF(Txn!$B2714="","",Txn!$C2714)</f>
        <v>0</v>
      </c>
      <c r="C5415" s="39">
        <f>IF(Txn!$B2714="","","تراکنش بانکی")</f>
        <v>0</v>
      </c>
      <c r="D5415" s="38">
        <f>IF(Txn!$B2714="","",IF(Txn!$X2714="","",Txn!$X2714))</f>
        <v>0</v>
      </c>
      <c r="E5415" s="39">
        <f>IF($D5415="","",IFERROR(VLOOKUP($D5415,AcctTbl,2,0),""))</f>
        <v>0</v>
      </c>
      <c r="F5415" s="39">
        <f>IF($D5415="","",IFERROR(VLOOKUP($D5415,AcctTbl,3,0),""))</f>
        <v>0</v>
      </c>
      <c r="G5415" s="39">
        <f>IF(Txn!$B2714="","",Txn!$D2714)</f>
        <v>0</v>
      </c>
      <c r="H5415" s="38">
        <f>IF(Txn!$B2714="","",Txn!$E2714)</f>
        <v>0</v>
      </c>
      <c r="I5415" s="40">
        <f>IF(Txn!$B2714="",0,Txn!$O2714)</f>
        <v>0</v>
      </c>
      <c r="J5415" s="40">
        <f>IF(Txn!$B2714="",0,Txn!$P2714)</f>
        <v>0</v>
      </c>
      <c r="K5415" s="41">
        <f>IF($A5415="","",IFERROR(VALUE(MID($A5415,6,2)),""))</f>
        <v>0</v>
      </c>
      <c r="L5415" s="39">
        <f>IF(Txn!$K2714="","",Txn!$K2714)</f>
        <v>0</v>
      </c>
      <c r="N5415" s="42">
        <f>IF($D5415="",0,COUNTIF(BankAccts,$D5415))</f>
        <v>0</v>
      </c>
    </row>
    <row r="5416" spans="1:14">
      <c r="A5416" s="38">
        <f>IF(Txn!$B2714="","",Txn!$B2714)</f>
        <v>0</v>
      </c>
      <c r="B5416" s="38">
        <f>IF(Txn!$B2714="","",Txn!$C2714)</f>
        <v>0</v>
      </c>
      <c r="C5416" s="39">
        <f>IF(Txn!$B2714="","","تراکنش بانکی")</f>
        <v>0</v>
      </c>
      <c r="D5416" s="38">
        <f>IF(Txn!$B2714="","",IF(IF(Txn!$U2714="TRF",Txn!$Y2714,Txn!$Z2714)="","",IF(Txn!$U2714="TRF",Txn!$Y2714,Txn!$Z2714)))</f>
        <v>0</v>
      </c>
      <c r="E5416" s="39">
        <f>IF($D5416="","",IFERROR(VLOOKUP($D5416,AcctTbl,2,0),""))</f>
        <v>0</v>
      </c>
      <c r="F5416" s="39">
        <f>IF($D5416="","",IFERROR(VLOOKUP($D5416,AcctTbl,3,0),""))</f>
        <v>0</v>
      </c>
      <c r="G5416" s="39">
        <f>IF(Txn!$B2714="","",Txn!$D2714)</f>
        <v>0</v>
      </c>
      <c r="H5416" s="38">
        <f>IF(Txn!$B2714="","",Txn!$E2714)</f>
        <v>0</v>
      </c>
      <c r="I5416" s="40">
        <f>IF(Txn!$B2714="",0,Txn!$Q2714)</f>
        <v>0</v>
      </c>
      <c r="J5416" s="40">
        <f>IF(Txn!$B2714="",0,Txn!$R2714)</f>
        <v>0</v>
      </c>
      <c r="K5416" s="41">
        <f>IF($A5416="","",IFERROR(VALUE(MID($A5416,6,2)),""))</f>
        <v>0</v>
      </c>
      <c r="L5416" s="39">
        <f>IF(Txn!$K2714="","","طرف مقابل — "&amp;Txn!$K2714)</f>
        <v>0</v>
      </c>
      <c r="N5416" s="42">
        <f>IF($D5416="",0,COUNTIF(BankAccts,$D5416))</f>
        <v>0</v>
      </c>
    </row>
    <row r="5417" spans="1:14">
      <c r="A5417" s="38">
        <f>IF(Txn!$B2715="","",Txn!$B2715)</f>
        <v>0</v>
      </c>
      <c r="B5417" s="38">
        <f>IF(Txn!$B2715="","",Txn!$C2715)</f>
        <v>0</v>
      </c>
      <c r="C5417" s="39">
        <f>IF(Txn!$B2715="","","تراکنش بانکی")</f>
        <v>0</v>
      </c>
      <c r="D5417" s="38">
        <f>IF(Txn!$B2715="","",IF(Txn!$X2715="","",Txn!$X2715))</f>
        <v>0</v>
      </c>
      <c r="E5417" s="39">
        <f>IF($D5417="","",IFERROR(VLOOKUP($D5417,AcctTbl,2,0),""))</f>
        <v>0</v>
      </c>
      <c r="F5417" s="39">
        <f>IF($D5417="","",IFERROR(VLOOKUP($D5417,AcctTbl,3,0),""))</f>
        <v>0</v>
      </c>
      <c r="G5417" s="39">
        <f>IF(Txn!$B2715="","",Txn!$D2715)</f>
        <v>0</v>
      </c>
      <c r="H5417" s="38">
        <f>IF(Txn!$B2715="","",Txn!$E2715)</f>
        <v>0</v>
      </c>
      <c r="I5417" s="40">
        <f>IF(Txn!$B2715="",0,Txn!$O2715)</f>
        <v>0</v>
      </c>
      <c r="J5417" s="40">
        <f>IF(Txn!$B2715="",0,Txn!$P2715)</f>
        <v>0</v>
      </c>
      <c r="K5417" s="41">
        <f>IF($A5417="","",IFERROR(VALUE(MID($A5417,6,2)),""))</f>
        <v>0</v>
      </c>
      <c r="L5417" s="39">
        <f>IF(Txn!$K2715="","",Txn!$K2715)</f>
        <v>0</v>
      </c>
      <c r="N5417" s="42">
        <f>IF($D5417="",0,COUNTIF(BankAccts,$D5417))</f>
        <v>0</v>
      </c>
    </row>
    <row r="5418" spans="1:14">
      <c r="A5418" s="38">
        <f>IF(Txn!$B2715="","",Txn!$B2715)</f>
        <v>0</v>
      </c>
      <c r="B5418" s="38">
        <f>IF(Txn!$B2715="","",Txn!$C2715)</f>
        <v>0</v>
      </c>
      <c r="C5418" s="39">
        <f>IF(Txn!$B2715="","","تراکنش بانکی")</f>
        <v>0</v>
      </c>
      <c r="D5418" s="38">
        <f>IF(Txn!$B2715="","",IF(IF(Txn!$U2715="TRF",Txn!$Y2715,Txn!$Z2715)="","",IF(Txn!$U2715="TRF",Txn!$Y2715,Txn!$Z2715)))</f>
        <v>0</v>
      </c>
      <c r="E5418" s="39">
        <f>IF($D5418="","",IFERROR(VLOOKUP($D5418,AcctTbl,2,0),""))</f>
        <v>0</v>
      </c>
      <c r="F5418" s="39">
        <f>IF($D5418="","",IFERROR(VLOOKUP($D5418,AcctTbl,3,0),""))</f>
        <v>0</v>
      </c>
      <c r="G5418" s="39">
        <f>IF(Txn!$B2715="","",Txn!$D2715)</f>
        <v>0</v>
      </c>
      <c r="H5418" s="38">
        <f>IF(Txn!$B2715="","",Txn!$E2715)</f>
        <v>0</v>
      </c>
      <c r="I5418" s="40">
        <f>IF(Txn!$B2715="",0,Txn!$Q2715)</f>
        <v>0</v>
      </c>
      <c r="J5418" s="40">
        <f>IF(Txn!$B2715="",0,Txn!$R2715)</f>
        <v>0</v>
      </c>
      <c r="K5418" s="41">
        <f>IF($A5418="","",IFERROR(VALUE(MID($A5418,6,2)),""))</f>
        <v>0</v>
      </c>
      <c r="L5418" s="39">
        <f>IF(Txn!$K2715="","","طرف مقابل — "&amp;Txn!$K2715)</f>
        <v>0</v>
      </c>
      <c r="N5418" s="42">
        <f>IF($D5418="",0,COUNTIF(BankAccts,$D5418))</f>
        <v>0</v>
      </c>
    </row>
    <row r="5419" spans="1:14">
      <c r="A5419" s="38">
        <f>IF(Txn!$B2716="","",Txn!$B2716)</f>
        <v>0</v>
      </c>
      <c r="B5419" s="38">
        <f>IF(Txn!$B2716="","",Txn!$C2716)</f>
        <v>0</v>
      </c>
      <c r="C5419" s="39">
        <f>IF(Txn!$B2716="","","تراکنش بانکی")</f>
        <v>0</v>
      </c>
      <c r="D5419" s="38">
        <f>IF(Txn!$B2716="","",IF(Txn!$X2716="","",Txn!$X2716))</f>
        <v>0</v>
      </c>
      <c r="E5419" s="39">
        <f>IF($D5419="","",IFERROR(VLOOKUP($D5419,AcctTbl,2,0),""))</f>
        <v>0</v>
      </c>
      <c r="F5419" s="39">
        <f>IF($D5419="","",IFERROR(VLOOKUP($D5419,AcctTbl,3,0),""))</f>
        <v>0</v>
      </c>
      <c r="G5419" s="39">
        <f>IF(Txn!$B2716="","",Txn!$D2716)</f>
        <v>0</v>
      </c>
      <c r="H5419" s="38">
        <f>IF(Txn!$B2716="","",Txn!$E2716)</f>
        <v>0</v>
      </c>
      <c r="I5419" s="40">
        <f>IF(Txn!$B2716="",0,Txn!$O2716)</f>
        <v>0</v>
      </c>
      <c r="J5419" s="40">
        <f>IF(Txn!$B2716="",0,Txn!$P2716)</f>
        <v>0</v>
      </c>
      <c r="K5419" s="41">
        <f>IF($A5419="","",IFERROR(VALUE(MID($A5419,6,2)),""))</f>
        <v>0</v>
      </c>
      <c r="L5419" s="39">
        <f>IF(Txn!$K2716="","",Txn!$K2716)</f>
        <v>0</v>
      </c>
      <c r="N5419" s="42">
        <f>IF($D5419="",0,COUNTIF(BankAccts,$D5419))</f>
        <v>0</v>
      </c>
    </row>
    <row r="5420" spans="1:14">
      <c r="A5420" s="38">
        <f>IF(Txn!$B2716="","",Txn!$B2716)</f>
        <v>0</v>
      </c>
      <c r="B5420" s="38">
        <f>IF(Txn!$B2716="","",Txn!$C2716)</f>
        <v>0</v>
      </c>
      <c r="C5420" s="39">
        <f>IF(Txn!$B2716="","","تراکنش بانکی")</f>
        <v>0</v>
      </c>
      <c r="D5420" s="38">
        <f>IF(Txn!$B2716="","",IF(IF(Txn!$U2716="TRF",Txn!$Y2716,Txn!$Z2716)="","",IF(Txn!$U2716="TRF",Txn!$Y2716,Txn!$Z2716)))</f>
        <v>0</v>
      </c>
      <c r="E5420" s="39">
        <f>IF($D5420="","",IFERROR(VLOOKUP($D5420,AcctTbl,2,0),""))</f>
        <v>0</v>
      </c>
      <c r="F5420" s="39">
        <f>IF($D5420="","",IFERROR(VLOOKUP($D5420,AcctTbl,3,0),""))</f>
        <v>0</v>
      </c>
      <c r="G5420" s="39">
        <f>IF(Txn!$B2716="","",Txn!$D2716)</f>
        <v>0</v>
      </c>
      <c r="H5420" s="38">
        <f>IF(Txn!$B2716="","",Txn!$E2716)</f>
        <v>0</v>
      </c>
      <c r="I5420" s="40">
        <f>IF(Txn!$B2716="",0,Txn!$Q2716)</f>
        <v>0</v>
      </c>
      <c r="J5420" s="40">
        <f>IF(Txn!$B2716="",0,Txn!$R2716)</f>
        <v>0</v>
      </c>
      <c r="K5420" s="41">
        <f>IF($A5420="","",IFERROR(VALUE(MID($A5420,6,2)),""))</f>
        <v>0</v>
      </c>
      <c r="L5420" s="39">
        <f>IF(Txn!$K2716="","","طرف مقابل — "&amp;Txn!$K2716)</f>
        <v>0</v>
      </c>
      <c r="N5420" s="42">
        <f>IF($D5420="",0,COUNTIF(BankAccts,$D5420))</f>
        <v>0</v>
      </c>
    </row>
    <row r="5421" spans="1:14">
      <c r="A5421" s="38">
        <f>IF(Txn!$B2717="","",Txn!$B2717)</f>
        <v>0</v>
      </c>
      <c r="B5421" s="38">
        <f>IF(Txn!$B2717="","",Txn!$C2717)</f>
        <v>0</v>
      </c>
      <c r="C5421" s="39">
        <f>IF(Txn!$B2717="","","تراکنش بانکی")</f>
        <v>0</v>
      </c>
      <c r="D5421" s="38">
        <f>IF(Txn!$B2717="","",IF(Txn!$X2717="","",Txn!$X2717))</f>
        <v>0</v>
      </c>
      <c r="E5421" s="39">
        <f>IF($D5421="","",IFERROR(VLOOKUP($D5421,AcctTbl,2,0),""))</f>
        <v>0</v>
      </c>
      <c r="F5421" s="39">
        <f>IF($D5421="","",IFERROR(VLOOKUP($D5421,AcctTbl,3,0),""))</f>
        <v>0</v>
      </c>
      <c r="G5421" s="39">
        <f>IF(Txn!$B2717="","",Txn!$D2717)</f>
        <v>0</v>
      </c>
      <c r="H5421" s="38">
        <f>IF(Txn!$B2717="","",Txn!$E2717)</f>
        <v>0</v>
      </c>
      <c r="I5421" s="40">
        <f>IF(Txn!$B2717="",0,Txn!$O2717)</f>
        <v>0</v>
      </c>
      <c r="J5421" s="40">
        <f>IF(Txn!$B2717="",0,Txn!$P2717)</f>
        <v>0</v>
      </c>
      <c r="K5421" s="41">
        <f>IF($A5421="","",IFERROR(VALUE(MID($A5421,6,2)),""))</f>
        <v>0</v>
      </c>
      <c r="L5421" s="39">
        <f>IF(Txn!$K2717="","",Txn!$K2717)</f>
        <v>0</v>
      </c>
      <c r="N5421" s="42">
        <f>IF($D5421="",0,COUNTIF(BankAccts,$D5421))</f>
        <v>0</v>
      </c>
    </row>
    <row r="5422" spans="1:14">
      <c r="A5422" s="38">
        <f>IF(Txn!$B2717="","",Txn!$B2717)</f>
        <v>0</v>
      </c>
      <c r="B5422" s="38">
        <f>IF(Txn!$B2717="","",Txn!$C2717)</f>
        <v>0</v>
      </c>
      <c r="C5422" s="39">
        <f>IF(Txn!$B2717="","","تراکنش بانکی")</f>
        <v>0</v>
      </c>
      <c r="D5422" s="38">
        <f>IF(Txn!$B2717="","",IF(IF(Txn!$U2717="TRF",Txn!$Y2717,Txn!$Z2717)="","",IF(Txn!$U2717="TRF",Txn!$Y2717,Txn!$Z2717)))</f>
        <v>0</v>
      </c>
      <c r="E5422" s="39">
        <f>IF($D5422="","",IFERROR(VLOOKUP($D5422,AcctTbl,2,0),""))</f>
        <v>0</v>
      </c>
      <c r="F5422" s="39">
        <f>IF($D5422="","",IFERROR(VLOOKUP($D5422,AcctTbl,3,0),""))</f>
        <v>0</v>
      </c>
      <c r="G5422" s="39">
        <f>IF(Txn!$B2717="","",Txn!$D2717)</f>
        <v>0</v>
      </c>
      <c r="H5422" s="38">
        <f>IF(Txn!$B2717="","",Txn!$E2717)</f>
        <v>0</v>
      </c>
      <c r="I5422" s="40">
        <f>IF(Txn!$B2717="",0,Txn!$Q2717)</f>
        <v>0</v>
      </c>
      <c r="J5422" s="40">
        <f>IF(Txn!$B2717="",0,Txn!$R2717)</f>
        <v>0</v>
      </c>
      <c r="K5422" s="41">
        <f>IF($A5422="","",IFERROR(VALUE(MID($A5422,6,2)),""))</f>
        <v>0</v>
      </c>
      <c r="L5422" s="39">
        <f>IF(Txn!$K2717="","","طرف مقابل — "&amp;Txn!$K2717)</f>
        <v>0</v>
      </c>
      <c r="N5422" s="42">
        <f>IF($D5422="",0,COUNTIF(BankAccts,$D5422))</f>
        <v>0</v>
      </c>
    </row>
    <row r="5423" spans="1:14">
      <c r="A5423" s="38">
        <f>IF(Txn!$B2718="","",Txn!$B2718)</f>
        <v>0</v>
      </c>
      <c r="B5423" s="38">
        <f>IF(Txn!$B2718="","",Txn!$C2718)</f>
        <v>0</v>
      </c>
      <c r="C5423" s="39">
        <f>IF(Txn!$B2718="","","تراکنش بانکی")</f>
        <v>0</v>
      </c>
      <c r="D5423" s="38">
        <f>IF(Txn!$B2718="","",IF(Txn!$X2718="","",Txn!$X2718))</f>
        <v>0</v>
      </c>
      <c r="E5423" s="39">
        <f>IF($D5423="","",IFERROR(VLOOKUP($D5423,AcctTbl,2,0),""))</f>
        <v>0</v>
      </c>
      <c r="F5423" s="39">
        <f>IF($D5423="","",IFERROR(VLOOKUP($D5423,AcctTbl,3,0),""))</f>
        <v>0</v>
      </c>
      <c r="G5423" s="39">
        <f>IF(Txn!$B2718="","",Txn!$D2718)</f>
        <v>0</v>
      </c>
      <c r="H5423" s="38">
        <f>IF(Txn!$B2718="","",Txn!$E2718)</f>
        <v>0</v>
      </c>
      <c r="I5423" s="40">
        <f>IF(Txn!$B2718="",0,Txn!$O2718)</f>
        <v>0</v>
      </c>
      <c r="J5423" s="40">
        <f>IF(Txn!$B2718="",0,Txn!$P2718)</f>
        <v>0</v>
      </c>
      <c r="K5423" s="41">
        <f>IF($A5423="","",IFERROR(VALUE(MID($A5423,6,2)),""))</f>
        <v>0</v>
      </c>
      <c r="L5423" s="39">
        <f>IF(Txn!$K2718="","",Txn!$K2718)</f>
        <v>0</v>
      </c>
      <c r="N5423" s="42">
        <f>IF($D5423="",0,COUNTIF(BankAccts,$D5423))</f>
        <v>0</v>
      </c>
    </row>
    <row r="5424" spans="1:14">
      <c r="A5424" s="38">
        <f>IF(Txn!$B2718="","",Txn!$B2718)</f>
        <v>0</v>
      </c>
      <c r="B5424" s="38">
        <f>IF(Txn!$B2718="","",Txn!$C2718)</f>
        <v>0</v>
      </c>
      <c r="C5424" s="39">
        <f>IF(Txn!$B2718="","","تراکنش بانکی")</f>
        <v>0</v>
      </c>
      <c r="D5424" s="38">
        <f>IF(Txn!$B2718="","",IF(IF(Txn!$U2718="TRF",Txn!$Y2718,Txn!$Z2718)="","",IF(Txn!$U2718="TRF",Txn!$Y2718,Txn!$Z2718)))</f>
        <v>0</v>
      </c>
      <c r="E5424" s="39">
        <f>IF($D5424="","",IFERROR(VLOOKUP($D5424,AcctTbl,2,0),""))</f>
        <v>0</v>
      </c>
      <c r="F5424" s="39">
        <f>IF($D5424="","",IFERROR(VLOOKUP($D5424,AcctTbl,3,0),""))</f>
        <v>0</v>
      </c>
      <c r="G5424" s="39">
        <f>IF(Txn!$B2718="","",Txn!$D2718)</f>
        <v>0</v>
      </c>
      <c r="H5424" s="38">
        <f>IF(Txn!$B2718="","",Txn!$E2718)</f>
        <v>0</v>
      </c>
      <c r="I5424" s="40">
        <f>IF(Txn!$B2718="",0,Txn!$Q2718)</f>
        <v>0</v>
      </c>
      <c r="J5424" s="40">
        <f>IF(Txn!$B2718="",0,Txn!$R2718)</f>
        <v>0</v>
      </c>
      <c r="K5424" s="41">
        <f>IF($A5424="","",IFERROR(VALUE(MID($A5424,6,2)),""))</f>
        <v>0</v>
      </c>
      <c r="L5424" s="39">
        <f>IF(Txn!$K2718="","","طرف مقابل — "&amp;Txn!$K2718)</f>
        <v>0</v>
      </c>
      <c r="N5424" s="42">
        <f>IF($D5424="",0,COUNTIF(BankAccts,$D5424))</f>
        <v>0</v>
      </c>
    </row>
    <row r="5425" spans="1:14">
      <c r="A5425" s="38">
        <f>IF(Txn!$B2719="","",Txn!$B2719)</f>
        <v>0</v>
      </c>
      <c r="B5425" s="38">
        <f>IF(Txn!$B2719="","",Txn!$C2719)</f>
        <v>0</v>
      </c>
      <c r="C5425" s="39">
        <f>IF(Txn!$B2719="","","تراکنش بانکی")</f>
        <v>0</v>
      </c>
      <c r="D5425" s="38">
        <f>IF(Txn!$B2719="","",IF(Txn!$X2719="","",Txn!$X2719))</f>
        <v>0</v>
      </c>
      <c r="E5425" s="39">
        <f>IF($D5425="","",IFERROR(VLOOKUP($D5425,AcctTbl,2,0),""))</f>
        <v>0</v>
      </c>
      <c r="F5425" s="39">
        <f>IF($D5425="","",IFERROR(VLOOKUP($D5425,AcctTbl,3,0),""))</f>
        <v>0</v>
      </c>
      <c r="G5425" s="39">
        <f>IF(Txn!$B2719="","",Txn!$D2719)</f>
        <v>0</v>
      </c>
      <c r="H5425" s="38">
        <f>IF(Txn!$B2719="","",Txn!$E2719)</f>
        <v>0</v>
      </c>
      <c r="I5425" s="40">
        <f>IF(Txn!$B2719="",0,Txn!$O2719)</f>
        <v>0</v>
      </c>
      <c r="J5425" s="40">
        <f>IF(Txn!$B2719="",0,Txn!$P2719)</f>
        <v>0</v>
      </c>
      <c r="K5425" s="41">
        <f>IF($A5425="","",IFERROR(VALUE(MID($A5425,6,2)),""))</f>
        <v>0</v>
      </c>
      <c r="L5425" s="39">
        <f>IF(Txn!$K2719="","",Txn!$K2719)</f>
        <v>0</v>
      </c>
      <c r="N5425" s="42">
        <f>IF($D5425="",0,COUNTIF(BankAccts,$D5425))</f>
        <v>0</v>
      </c>
    </row>
    <row r="5426" spans="1:14">
      <c r="A5426" s="38">
        <f>IF(Txn!$B2719="","",Txn!$B2719)</f>
        <v>0</v>
      </c>
      <c r="B5426" s="38">
        <f>IF(Txn!$B2719="","",Txn!$C2719)</f>
        <v>0</v>
      </c>
      <c r="C5426" s="39">
        <f>IF(Txn!$B2719="","","تراکنش بانکی")</f>
        <v>0</v>
      </c>
      <c r="D5426" s="38">
        <f>IF(Txn!$B2719="","",IF(IF(Txn!$U2719="TRF",Txn!$Y2719,Txn!$Z2719)="","",IF(Txn!$U2719="TRF",Txn!$Y2719,Txn!$Z2719)))</f>
        <v>0</v>
      </c>
      <c r="E5426" s="39">
        <f>IF($D5426="","",IFERROR(VLOOKUP($D5426,AcctTbl,2,0),""))</f>
        <v>0</v>
      </c>
      <c r="F5426" s="39">
        <f>IF($D5426="","",IFERROR(VLOOKUP($D5426,AcctTbl,3,0),""))</f>
        <v>0</v>
      </c>
      <c r="G5426" s="39">
        <f>IF(Txn!$B2719="","",Txn!$D2719)</f>
        <v>0</v>
      </c>
      <c r="H5426" s="38">
        <f>IF(Txn!$B2719="","",Txn!$E2719)</f>
        <v>0</v>
      </c>
      <c r="I5426" s="40">
        <f>IF(Txn!$B2719="",0,Txn!$Q2719)</f>
        <v>0</v>
      </c>
      <c r="J5426" s="40">
        <f>IF(Txn!$B2719="",0,Txn!$R2719)</f>
        <v>0</v>
      </c>
      <c r="K5426" s="41">
        <f>IF($A5426="","",IFERROR(VALUE(MID($A5426,6,2)),""))</f>
        <v>0</v>
      </c>
      <c r="L5426" s="39">
        <f>IF(Txn!$K2719="","","طرف مقابل — "&amp;Txn!$K2719)</f>
        <v>0</v>
      </c>
      <c r="N5426" s="42">
        <f>IF($D5426="",0,COUNTIF(BankAccts,$D5426))</f>
        <v>0</v>
      </c>
    </row>
    <row r="5427" spans="1:14">
      <c r="A5427" s="38">
        <f>IF(Txn!$B2720="","",Txn!$B2720)</f>
        <v>0</v>
      </c>
      <c r="B5427" s="38">
        <f>IF(Txn!$B2720="","",Txn!$C2720)</f>
        <v>0</v>
      </c>
      <c r="C5427" s="39">
        <f>IF(Txn!$B2720="","","تراکنش بانکی")</f>
        <v>0</v>
      </c>
      <c r="D5427" s="38">
        <f>IF(Txn!$B2720="","",IF(Txn!$X2720="","",Txn!$X2720))</f>
        <v>0</v>
      </c>
      <c r="E5427" s="39">
        <f>IF($D5427="","",IFERROR(VLOOKUP($D5427,AcctTbl,2,0),""))</f>
        <v>0</v>
      </c>
      <c r="F5427" s="39">
        <f>IF($D5427="","",IFERROR(VLOOKUP($D5427,AcctTbl,3,0),""))</f>
        <v>0</v>
      </c>
      <c r="G5427" s="39">
        <f>IF(Txn!$B2720="","",Txn!$D2720)</f>
        <v>0</v>
      </c>
      <c r="H5427" s="38">
        <f>IF(Txn!$B2720="","",Txn!$E2720)</f>
        <v>0</v>
      </c>
      <c r="I5427" s="40">
        <f>IF(Txn!$B2720="",0,Txn!$O2720)</f>
        <v>0</v>
      </c>
      <c r="J5427" s="40">
        <f>IF(Txn!$B2720="",0,Txn!$P2720)</f>
        <v>0</v>
      </c>
      <c r="K5427" s="41">
        <f>IF($A5427="","",IFERROR(VALUE(MID($A5427,6,2)),""))</f>
        <v>0</v>
      </c>
      <c r="L5427" s="39">
        <f>IF(Txn!$K2720="","",Txn!$K2720)</f>
        <v>0</v>
      </c>
      <c r="N5427" s="42">
        <f>IF($D5427="",0,COUNTIF(BankAccts,$D5427))</f>
        <v>0</v>
      </c>
    </row>
    <row r="5428" spans="1:14">
      <c r="A5428" s="38">
        <f>IF(Txn!$B2720="","",Txn!$B2720)</f>
        <v>0</v>
      </c>
      <c r="B5428" s="38">
        <f>IF(Txn!$B2720="","",Txn!$C2720)</f>
        <v>0</v>
      </c>
      <c r="C5428" s="39">
        <f>IF(Txn!$B2720="","","تراکنش بانکی")</f>
        <v>0</v>
      </c>
      <c r="D5428" s="38">
        <f>IF(Txn!$B2720="","",IF(IF(Txn!$U2720="TRF",Txn!$Y2720,Txn!$Z2720)="","",IF(Txn!$U2720="TRF",Txn!$Y2720,Txn!$Z2720)))</f>
        <v>0</v>
      </c>
      <c r="E5428" s="39">
        <f>IF($D5428="","",IFERROR(VLOOKUP($D5428,AcctTbl,2,0),""))</f>
        <v>0</v>
      </c>
      <c r="F5428" s="39">
        <f>IF($D5428="","",IFERROR(VLOOKUP($D5428,AcctTbl,3,0),""))</f>
        <v>0</v>
      </c>
      <c r="G5428" s="39">
        <f>IF(Txn!$B2720="","",Txn!$D2720)</f>
        <v>0</v>
      </c>
      <c r="H5428" s="38">
        <f>IF(Txn!$B2720="","",Txn!$E2720)</f>
        <v>0</v>
      </c>
      <c r="I5428" s="40">
        <f>IF(Txn!$B2720="",0,Txn!$Q2720)</f>
        <v>0</v>
      </c>
      <c r="J5428" s="40">
        <f>IF(Txn!$B2720="",0,Txn!$R2720)</f>
        <v>0</v>
      </c>
      <c r="K5428" s="41">
        <f>IF($A5428="","",IFERROR(VALUE(MID($A5428,6,2)),""))</f>
        <v>0</v>
      </c>
      <c r="L5428" s="39">
        <f>IF(Txn!$K2720="","","طرف مقابل — "&amp;Txn!$K2720)</f>
        <v>0</v>
      </c>
      <c r="N5428" s="42">
        <f>IF($D5428="",0,COUNTIF(BankAccts,$D5428))</f>
        <v>0</v>
      </c>
    </row>
    <row r="5429" spans="1:14">
      <c r="A5429" s="38">
        <f>IF(Txn!$B2721="","",Txn!$B2721)</f>
        <v>0</v>
      </c>
      <c r="B5429" s="38">
        <f>IF(Txn!$B2721="","",Txn!$C2721)</f>
        <v>0</v>
      </c>
      <c r="C5429" s="39">
        <f>IF(Txn!$B2721="","","تراکنش بانکی")</f>
        <v>0</v>
      </c>
      <c r="D5429" s="38">
        <f>IF(Txn!$B2721="","",IF(Txn!$X2721="","",Txn!$X2721))</f>
        <v>0</v>
      </c>
      <c r="E5429" s="39">
        <f>IF($D5429="","",IFERROR(VLOOKUP($D5429,AcctTbl,2,0),""))</f>
        <v>0</v>
      </c>
      <c r="F5429" s="39">
        <f>IF($D5429="","",IFERROR(VLOOKUP($D5429,AcctTbl,3,0),""))</f>
        <v>0</v>
      </c>
      <c r="G5429" s="39">
        <f>IF(Txn!$B2721="","",Txn!$D2721)</f>
        <v>0</v>
      </c>
      <c r="H5429" s="38">
        <f>IF(Txn!$B2721="","",Txn!$E2721)</f>
        <v>0</v>
      </c>
      <c r="I5429" s="40">
        <f>IF(Txn!$B2721="",0,Txn!$O2721)</f>
        <v>0</v>
      </c>
      <c r="J5429" s="40">
        <f>IF(Txn!$B2721="",0,Txn!$P2721)</f>
        <v>0</v>
      </c>
      <c r="K5429" s="41">
        <f>IF($A5429="","",IFERROR(VALUE(MID($A5429,6,2)),""))</f>
        <v>0</v>
      </c>
      <c r="L5429" s="39">
        <f>IF(Txn!$K2721="","",Txn!$K2721)</f>
        <v>0</v>
      </c>
      <c r="N5429" s="42">
        <f>IF($D5429="",0,COUNTIF(BankAccts,$D5429))</f>
        <v>0</v>
      </c>
    </row>
    <row r="5430" spans="1:14">
      <c r="A5430" s="38">
        <f>IF(Txn!$B2721="","",Txn!$B2721)</f>
        <v>0</v>
      </c>
      <c r="B5430" s="38">
        <f>IF(Txn!$B2721="","",Txn!$C2721)</f>
        <v>0</v>
      </c>
      <c r="C5430" s="39">
        <f>IF(Txn!$B2721="","","تراکنش بانکی")</f>
        <v>0</v>
      </c>
      <c r="D5430" s="38">
        <f>IF(Txn!$B2721="","",IF(IF(Txn!$U2721="TRF",Txn!$Y2721,Txn!$Z2721)="","",IF(Txn!$U2721="TRF",Txn!$Y2721,Txn!$Z2721)))</f>
        <v>0</v>
      </c>
      <c r="E5430" s="39">
        <f>IF($D5430="","",IFERROR(VLOOKUP($D5430,AcctTbl,2,0),""))</f>
        <v>0</v>
      </c>
      <c r="F5430" s="39">
        <f>IF($D5430="","",IFERROR(VLOOKUP($D5430,AcctTbl,3,0),""))</f>
        <v>0</v>
      </c>
      <c r="G5430" s="39">
        <f>IF(Txn!$B2721="","",Txn!$D2721)</f>
        <v>0</v>
      </c>
      <c r="H5430" s="38">
        <f>IF(Txn!$B2721="","",Txn!$E2721)</f>
        <v>0</v>
      </c>
      <c r="I5430" s="40">
        <f>IF(Txn!$B2721="",0,Txn!$Q2721)</f>
        <v>0</v>
      </c>
      <c r="J5430" s="40">
        <f>IF(Txn!$B2721="",0,Txn!$R2721)</f>
        <v>0</v>
      </c>
      <c r="K5430" s="41">
        <f>IF($A5430="","",IFERROR(VALUE(MID($A5430,6,2)),""))</f>
        <v>0</v>
      </c>
      <c r="L5430" s="39">
        <f>IF(Txn!$K2721="","","طرف مقابل — "&amp;Txn!$K2721)</f>
        <v>0</v>
      </c>
      <c r="N5430" s="42">
        <f>IF($D5430="",0,COUNTIF(BankAccts,$D5430))</f>
        <v>0</v>
      </c>
    </row>
    <row r="5431" spans="1:14">
      <c r="A5431" s="38">
        <f>IF(Txn!$B2722="","",Txn!$B2722)</f>
        <v>0</v>
      </c>
      <c r="B5431" s="38">
        <f>IF(Txn!$B2722="","",Txn!$C2722)</f>
        <v>0</v>
      </c>
      <c r="C5431" s="39">
        <f>IF(Txn!$B2722="","","تراکنش بانکی")</f>
        <v>0</v>
      </c>
      <c r="D5431" s="38">
        <f>IF(Txn!$B2722="","",IF(Txn!$X2722="","",Txn!$X2722))</f>
        <v>0</v>
      </c>
      <c r="E5431" s="39">
        <f>IF($D5431="","",IFERROR(VLOOKUP($D5431,AcctTbl,2,0),""))</f>
        <v>0</v>
      </c>
      <c r="F5431" s="39">
        <f>IF($D5431="","",IFERROR(VLOOKUP($D5431,AcctTbl,3,0),""))</f>
        <v>0</v>
      </c>
      <c r="G5431" s="39">
        <f>IF(Txn!$B2722="","",Txn!$D2722)</f>
        <v>0</v>
      </c>
      <c r="H5431" s="38">
        <f>IF(Txn!$B2722="","",Txn!$E2722)</f>
        <v>0</v>
      </c>
      <c r="I5431" s="40">
        <f>IF(Txn!$B2722="",0,Txn!$O2722)</f>
        <v>0</v>
      </c>
      <c r="J5431" s="40">
        <f>IF(Txn!$B2722="",0,Txn!$P2722)</f>
        <v>0</v>
      </c>
      <c r="K5431" s="41">
        <f>IF($A5431="","",IFERROR(VALUE(MID($A5431,6,2)),""))</f>
        <v>0</v>
      </c>
      <c r="L5431" s="39">
        <f>IF(Txn!$K2722="","",Txn!$K2722)</f>
        <v>0</v>
      </c>
      <c r="N5431" s="42">
        <f>IF($D5431="",0,COUNTIF(BankAccts,$D5431))</f>
        <v>0</v>
      </c>
    </row>
    <row r="5432" spans="1:14">
      <c r="A5432" s="38">
        <f>IF(Txn!$B2722="","",Txn!$B2722)</f>
        <v>0</v>
      </c>
      <c r="B5432" s="38">
        <f>IF(Txn!$B2722="","",Txn!$C2722)</f>
        <v>0</v>
      </c>
      <c r="C5432" s="39">
        <f>IF(Txn!$B2722="","","تراکنش بانکی")</f>
        <v>0</v>
      </c>
      <c r="D5432" s="38">
        <f>IF(Txn!$B2722="","",IF(IF(Txn!$U2722="TRF",Txn!$Y2722,Txn!$Z2722)="","",IF(Txn!$U2722="TRF",Txn!$Y2722,Txn!$Z2722)))</f>
        <v>0</v>
      </c>
      <c r="E5432" s="39">
        <f>IF($D5432="","",IFERROR(VLOOKUP($D5432,AcctTbl,2,0),""))</f>
        <v>0</v>
      </c>
      <c r="F5432" s="39">
        <f>IF($D5432="","",IFERROR(VLOOKUP($D5432,AcctTbl,3,0),""))</f>
        <v>0</v>
      </c>
      <c r="G5432" s="39">
        <f>IF(Txn!$B2722="","",Txn!$D2722)</f>
        <v>0</v>
      </c>
      <c r="H5432" s="38">
        <f>IF(Txn!$B2722="","",Txn!$E2722)</f>
        <v>0</v>
      </c>
      <c r="I5432" s="40">
        <f>IF(Txn!$B2722="",0,Txn!$Q2722)</f>
        <v>0</v>
      </c>
      <c r="J5432" s="40">
        <f>IF(Txn!$B2722="",0,Txn!$R2722)</f>
        <v>0</v>
      </c>
      <c r="K5432" s="41">
        <f>IF($A5432="","",IFERROR(VALUE(MID($A5432,6,2)),""))</f>
        <v>0</v>
      </c>
      <c r="L5432" s="39">
        <f>IF(Txn!$K2722="","","طرف مقابل — "&amp;Txn!$K2722)</f>
        <v>0</v>
      </c>
      <c r="N5432" s="42">
        <f>IF($D5432="",0,COUNTIF(BankAccts,$D5432))</f>
        <v>0</v>
      </c>
    </row>
    <row r="5433" spans="1:14">
      <c r="A5433" s="38">
        <f>IF(Txn!$B2723="","",Txn!$B2723)</f>
        <v>0</v>
      </c>
      <c r="B5433" s="38">
        <f>IF(Txn!$B2723="","",Txn!$C2723)</f>
        <v>0</v>
      </c>
      <c r="C5433" s="39">
        <f>IF(Txn!$B2723="","","تراکنش بانکی")</f>
        <v>0</v>
      </c>
      <c r="D5433" s="38">
        <f>IF(Txn!$B2723="","",IF(Txn!$X2723="","",Txn!$X2723))</f>
        <v>0</v>
      </c>
      <c r="E5433" s="39">
        <f>IF($D5433="","",IFERROR(VLOOKUP($D5433,AcctTbl,2,0),""))</f>
        <v>0</v>
      </c>
      <c r="F5433" s="39">
        <f>IF($D5433="","",IFERROR(VLOOKUP($D5433,AcctTbl,3,0),""))</f>
        <v>0</v>
      </c>
      <c r="G5433" s="39">
        <f>IF(Txn!$B2723="","",Txn!$D2723)</f>
        <v>0</v>
      </c>
      <c r="H5433" s="38">
        <f>IF(Txn!$B2723="","",Txn!$E2723)</f>
        <v>0</v>
      </c>
      <c r="I5433" s="40">
        <f>IF(Txn!$B2723="",0,Txn!$O2723)</f>
        <v>0</v>
      </c>
      <c r="J5433" s="40">
        <f>IF(Txn!$B2723="",0,Txn!$P2723)</f>
        <v>0</v>
      </c>
      <c r="K5433" s="41">
        <f>IF($A5433="","",IFERROR(VALUE(MID($A5433,6,2)),""))</f>
        <v>0</v>
      </c>
      <c r="L5433" s="39">
        <f>IF(Txn!$K2723="","",Txn!$K2723)</f>
        <v>0</v>
      </c>
      <c r="N5433" s="42">
        <f>IF($D5433="",0,COUNTIF(BankAccts,$D5433))</f>
        <v>0</v>
      </c>
    </row>
    <row r="5434" spans="1:14">
      <c r="A5434" s="38">
        <f>IF(Txn!$B2723="","",Txn!$B2723)</f>
        <v>0</v>
      </c>
      <c r="B5434" s="38">
        <f>IF(Txn!$B2723="","",Txn!$C2723)</f>
        <v>0</v>
      </c>
      <c r="C5434" s="39">
        <f>IF(Txn!$B2723="","","تراکنش بانکی")</f>
        <v>0</v>
      </c>
      <c r="D5434" s="38">
        <f>IF(Txn!$B2723="","",IF(IF(Txn!$U2723="TRF",Txn!$Y2723,Txn!$Z2723)="","",IF(Txn!$U2723="TRF",Txn!$Y2723,Txn!$Z2723)))</f>
        <v>0</v>
      </c>
      <c r="E5434" s="39">
        <f>IF($D5434="","",IFERROR(VLOOKUP($D5434,AcctTbl,2,0),""))</f>
        <v>0</v>
      </c>
      <c r="F5434" s="39">
        <f>IF($D5434="","",IFERROR(VLOOKUP($D5434,AcctTbl,3,0),""))</f>
        <v>0</v>
      </c>
      <c r="G5434" s="39">
        <f>IF(Txn!$B2723="","",Txn!$D2723)</f>
        <v>0</v>
      </c>
      <c r="H5434" s="38">
        <f>IF(Txn!$B2723="","",Txn!$E2723)</f>
        <v>0</v>
      </c>
      <c r="I5434" s="40">
        <f>IF(Txn!$B2723="",0,Txn!$Q2723)</f>
        <v>0</v>
      </c>
      <c r="J5434" s="40">
        <f>IF(Txn!$B2723="",0,Txn!$R2723)</f>
        <v>0</v>
      </c>
      <c r="K5434" s="41">
        <f>IF($A5434="","",IFERROR(VALUE(MID($A5434,6,2)),""))</f>
        <v>0</v>
      </c>
      <c r="L5434" s="39">
        <f>IF(Txn!$K2723="","","طرف مقابل — "&amp;Txn!$K2723)</f>
        <v>0</v>
      </c>
      <c r="N5434" s="42">
        <f>IF($D5434="",0,COUNTIF(BankAccts,$D5434))</f>
        <v>0</v>
      </c>
    </row>
    <row r="5435" spans="1:14">
      <c r="A5435" s="38">
        <f>IF(Txn!$B2724="","",Txn!$B2724)</f>
        <v>0</v>
      </c>
      <c r="B5435" s="38">
        <f>IF(Txn!$B2724="","",Txn!$C2724)</f>
        <v>0</v>
      </c>
      <c r="C5435" s="39">
        <f>IF(Txn!$B2724="","","تراکنش بانکی")</f>
        <v>0</v>
      </c>
      <c r="D5435" s="38">
        <f>IF(Txn!$B2724="","",IF(Txn!$X2724="","",Txn!$X2724))</f>
        <v>0</v>
      </c>
      <c r="E5435" s="39">
        <f>IF($D5435="","",IFERROR(VLOOKUP($D5435,AcctTbl,2,0),""))</f>
        <v>0</v>
      </c>
      <c r="F5435" s="39">
        <f>IF($D5435="","",IFERROR(VLOOKUP($D5435,AcctTbl,3,0),""))</f>
        <v>0</v>
      </c>
      <c r="G5435" s="39">
        <f>IF(Txn!$B2724="","",Txn!$D2724)</f>
        <v>0</v>
      </c>
      <c r="H5435" s="38">
        <f>IF(Txn!$B2724="","",Txn!$E2724)</f>
        <v>0</v>
      </c>
      <c r="I5435" s="40">
        <f>IF(Txn!$B2724="",0,Txn!$O2724)</f>
        <v>0</v>
      </c>
      <c r="J5435" s="40">
        <f>IF(Txn!$B2724="",0,Txn!$P2724)</f>
        <v>0</v>
      </c>
      <c r="K5435" s="41">
        <f>IF($A5435="","",IFERROR(VALUE(MID($A5435,6,2)),""))</f>
        <v>0</v>
      </c>
      <c r="L5435" s="39">
        <f>IF(Txn!$K2724="","",Txn!$K2724)</f>
        <v>0</v>
      </c>
      <c r="N5435" s="42">
        <f>IF($D5435="",0,COUNTIF(BankAccts,$D5435))</f>
        <v>0</v>
      </c>
    </row>
    <row r="5436" spans="1:14">
      <c r="A5436" s="38">
        <f>IF(Txn!$B2724="","",Txn!$B2724)</f>
        <v>0</v>
      </c>
      <c r="B5436" s="38">
        <f>IF(Txn!$B2724="","",Txn!$C2724)</f>
        <v>0</v>
      </c>
      <c r="C5436" s="39">
        <f>IF(Txn!$B2724="","","تراکنش بانکی")</f>
        <v>0</v>
      </c>
      <c r="D5436" s="38">
        <f>IF(Txn!$B2724="","",IF(IF(Txn!$U2724="TRF",Txn!$Y2724,Txn!$Z2724)="","",IF(Txn!$U2724="TRF",Txn!$Y2724,Txn!$Z2724)))</f>
        <v>0</v>
      </c>
      <c r="E5436" s="39">
        <f>IF($D5436="","",IFERROR(VLOOKUP($D5436,AcctTbl,2,0),""))</f>
        <v>0</v>
      </c>
      <c r="F5436" s="39">
        <f>IF($D5436="","",IFERROR(VLOOKUP($D5436,AcctTbl,3,0),""))</f>
        <v>0</v>
      </c>
      <c r="G5436" s="39">
        <f>IF(Txn!$B2724="","",Txn!$D2724)</f>
        <v>0</v>
      </c>
      <c r="H5436" s="38">
        <f>IF(Txn!$B2724="","",Txn!$E2724)</f>
        <v>0</v>
      </c>
      <c r="I5436" s="40">
        <f>IF(Txn!$B2724="",0,Txn!$Q2724)</f>
        <v>0</v>
      </c>
      <c r="J5436" s="40">
        <f>IF(Txn!$B2724="",0,Txn!$R2724)</f>
        <v>0</v>
      </c>
      <c r="K5436" s="41">
        <f>IF($A5436="","",IFERROR(VALUE(MID($A5436,6,2)),""))</f>
        <v>0</v>
      </c>
      <c r="L5436" s="39">
        <f>IF(Txn!$K2724="","","طرف مقابل — "&amp;Txn!$K2724)</f>
        <v>0</v>
      </c>
      <c r="N5436" s="42">
        <f>IF($D5436="",0,COUNTIF(BankAccts,$D5436))</f>
        <v>0</v>
      </c>
    </row>
    <row r="5437" spans="1:14">
      <c r="A5437" s="38">
        <f>IF(Txn!$B2725="","",Txn!$B2725)</f>
        <v>0</v>
      </c>
      <c r="B5437" s="38">
        <f>IF(Txn!$B2725="","",Txn!$C2725)</f>
        <v>0</v>
      </c>
      <c r="C5437" s="39">
        <f>IF(Txn!$B2725="","","تراکنش بانکی")</f>
        <v>0</v>
      </c>
      <c r="D5437" s="38">
        <f>IF(Txn!$B2725="","",IF(Txn!$X2725="","",Txn!$X2725))</f>
        <v>0</v>
      </c>
      <c r="E5437" s="39">
        <f>IF($D5437="","",IFERROR(VLOOKUP($D5437,AcctTbl,2,0),""))</f>
        <v>0</v>
      </c>
      <c r="F5437" s="39">
        <f>IF($D5437="","",IFERROR(VLOOKUP($D5437,AcctTbl,3,0),""))</f>
        <v>0</v>
      </c>
      <c r="G5437" s="39">
        <f>IF(Txn!$B2725="","",Txn!$D2725)</f>
        <v>0</v>
      </c>
      <c r="H5437" s="38">
        <f>IF(Txn!$B2725="","",Txn!$E2725)</f>
        <v>0</v>
      </c>
      <c r="I5437" s="40">
        <f>IF(Txn!$B2725="",0,Txn!$O2725)</f>
        <v>0</v>
      </c>
      <c r="J5437" s="40">
        <f>IF(Txn!$B2725="",0,Txn!$P2725)</f>
        <v>0</v>
      </c>
      <c r="K5437" s="41">
        <f>IF($A5437="","",IFERROR(VALUE(MID($A5437,6,2)),""))</f>
        <v>0</v>
      </c>
      <c r="L5437" s="39">
        <f>IF(Txn!$K2725="","",Txn!$K2725)</f>
        <v>0</v>
      </c>
      <c r="N5437" s="42">
        <f>IF($D5437="",0,COUNTIF(BankAccts,$D5437))</f>
        <v>0</v>
      </c>
    </row>
    <row r="5438" spans="1:14">
      <c r="A5438" s="38">
        <f>IF(Txn!$B2725="","",Txn!$B2725)</f>
        <v>0</v>
      </c>
      <c r="B5438" s="38">
        <f>IF(Txn!$B2725="","",Txn!$C2725)</f>
        <v>0</v>
      </c>
      <c r="C5438" s="39">
        <f>IF(Txn!$B2725="","","تراکنش بانکی")</f>
        <v>0</v>
      </c>
      <c r="D5438" s="38">
        <f>IF(Txn!$B2725="","",IF(IF(Txn!$U2725="TRF",Txn!$Y2725,Txn!$Z2725)="","",IF(Txn!$U2725="TRF",Txn!$Y2725,Txn!$Z2725)))</f>
        <v>0</v>
      </c>
      <c r="E5438" s="39">
        <f>IF($D5438="","",IFERROR(VLOOKUP($D5438,AcctTbl,2,0),""))</f>
        <v>0</v>
      </c>
      <c r="F5438" s="39">
        <f>IF($D5438="","",IFERROR(VLOOKUP($D5438,AcctTbl,3,0),""))</f>
        <v>0</v>
      </c>
      <c r="G5438" s="39">
        <f>IF(Txn!$B2725="","",Txn!$D2725)</f>
        <v>0</v>
      </c>
      <c r="H5438" s="38">
        <f>IF(Txn!$B2725="","",Txn!$E2725)</f>
        <v>0</v>
      </c>
      <c r="I5438" s="40">
        <f>IF(Txn!$B2725="",0,Txn!$Q2725)</f>
        <v>0</v>
      </c>
      <c r="J5438" s="40">
        <f>IF(Txn!$B2725="",0,Txn!$R2725)</f>
        <v>0</v>
      </c>
      <c r="K5438" s="41">
        <f>IF($A5438="","",IFERROR(VALUE(MID($A5438,6,2)),""))</f>
        <v>0</v>
      </c>
      <c r="L5438" s="39">
        <f>IF(Txn!$K2725="","","طرف مقابل — "&amp;Txn!$K2725)</f>
        <v>0</v>
      </c>
      <c r="N5438" s="42">
        <f>IF($D5438="",0,COUNTIF(BankAccts,$D5438))</f>
        <v>0</v>
      </c>
    </row>
    <row r="5439" spans="1:14">
      <c r="A5439" s="38">
        <f>IF(Txn!$B2726="","",Txn!$B2726)</f>
        <v>0</v>
      </c>
      <c r="B5439" s="38">
        <f>IF(Txn!$B2726="","",Txn!$C2726)</f>
        <v>0</v>
      </c>
      <c r="C5439" s="39">
        <f>IF(Txn!$B2726="","","تراکنش بانکی")</f>
        <v>0</v>
      </c>
      <c r="D5439" s="38">
        <f>IF(Txn!$B2726="","",IF(Txn!$X2726="","",Txn!$X2726))</f>
        <v>0</v>
      </c>
      <c r="E5439" s="39">
        <f>IF($D5439="","",IFERROR(VLOOKUP($D5439,AcctTbl,2,0),""))</f>
        <v>0</v>
      </c>
      <c r="F5439" s="39">
        <f>IF($D5439="","",IFERROR(VLOOKUP($D5439,AcctTbl,3,0),""))</f>
        <v>0</v>
      </c>
      <c r="G5439" s="39">
        <f>IF(Txn!$B2726="","",Txn!$D2726)</f>
        <v>0</v>
      </c>
      <c r="H5439" s="38">
        <f>IF(Txn!$B2726="","",Txn!$E2726)</f>
        <v>0</v>
      </c>
      <c r="I5439" s="40">
        <f>IF(Txn!$B2726="",0,Txn!$O2726)</f>
        <v>0</v>
      </c>
      <c r="J5439" s="40">
        <f>IF(Txn!$B2726="",0,Txn!$P2726)</f>
        <v>0</v>
      </c>
      <c r="K5439" s="41">
        <f>IF($A5439="","",IFERROR(VALUE(MID($A5439,6,2)),""))</f>
        <v>0</v>
      </c>
      <c r="L5439" s="39">
        <f>IF(Txn!$K2726="","",Txn!$K2726)</f>
        <v>0</v>
      </c>
      <c r="N5439" s="42">
        <f>IF($D5439="",0,COUNTIF(BankAccts,$D5439))</f>
        <v>0</v>
      </c>
    </row>
    <row r="5440" spans="1:14">
      <c r="A5440" s="38">
        <f>IF(Txn!$B2726="","",Txn!$B2726)</f>
        <v>0</v>
      </c>
      <c r="B5440" s="38">
        <f>IF(Txn!$B2726="","",Txn!$C2726)</f>
        <v>0</v>
      </c>
      <c r="C5440" s="39">
        <f>IF(Txn!$B2726="","","تراکنش بانکی")</f>
        <v>0</v>
      </c>
      <c r="D5440" s="38">
        <f>IF(Txn!$B2726="","",IF(IF(Txn!$U2726="TRF",Txn!$Y2726,Txn!$Z2726)="","",IF(Txn!$U2726="TRF",Txn!$Y2726,Txn!$Z2726)))</f>
        <v>0</v>
      </c>
      <c r="E5440" s="39">
        <f>IF($D5440="","",IFERROR(VLOOKUP($D5440,AcctTbl,2,0),""))</f>
        <v>0</v>
      </c>
      <c r="F5440" s="39">
        <f>IF($D5440="","",IFERROR(VLOOKUP($D5440,AcctTbl,3,0),""))</f>
        <v>0</v>
      </c>
      <c r="G5440" s="39">
        <f>IF(Txn!$B2726="","",Txn!$D2726)</f>
        <v>0</v>
      </c>
      <c r="H5440" s="38">
        <f>IF(Txn!$B2726="","",Txn!$E2726)</f>
        <v>0</v>
      </c>
      <c r="I5440" s="40">
        <f>IF(Txn!$B2726="",0,Txn!$Q2726)</f>
        <v>0</v>
      </c>
      <c r="J5440" s="40">
        <f>IF(Txn!$B2726="",0,Txn!$R2726)</f>
        <v>0</v>
      </c>
      <c r="K5440" s="41">
        <f>IF($A5440="","",IFERROR(VALUE(MID($A5440,6,2)),""))</f>
        <v>0</v>
      </c>
      <c r="L5440" s="39">
        <f>IF(Txn!$K2726="","","طرف مقابل — "&amp;Txn!$K2726)</f>
        <v>0</v>
      </c>
      <c r="N5440" s="42">
        <f>IF($D5440="",0,COUNTIF(BankAccts,$D5440))</f>
        <v>0</v>
      </c>
    </row>
    <row r="5441" spans="1:14">
      <c r="A5441" s="38">
        <f>IF(Txn!$B2727="","",Txn!$B2727)</f>
        <v>0</v>
      </c>
      <c r="B5441" s="38">
        <f>IF(Txn!$B2727="","",Txn!$C2727)</f>
        <v>0</v>
      </c>
      <c r="C5441" s="39">
        <f>IF(Txn!$B2727="","","تراکنش بانکی")</f>
        <v>0</v>
      </c>
      <c r="D5441" s="38">
        <f>IF(Txn!$B2727="","",IF(Txn!$X2727="","",Txn!$X2727))</f>
        <v>0</v>
      </c>
      <c r="E5441" s="39">
        <f>IF($D5441="","",IFERROR(VLOOKUP($D5441,AcctTbl,2,0),""))</f>
        <v>0</v>
      </c>
      <c r="F5441" s="39">
        <f>IF($D5441="","",IFERROR(VLOOKUP($D5441,AcctTbl,3,0),""))</f>
        <v>0</v>
      </c>
      <c r="G5441" s="39">
        <f>IF(Txn!$B2727="","",Txn!$D2727)</f>
        <v>0</v>
      </c>
      <c r="H5441" s="38">
        <f>IF(Txn!$B2727="","",Txn!$E2727)</f>
        <v>0</v>
      </c>
      <c r="I5441" s="40">
        <f>IF(Txn!$B2727="",0,Txn!$O2727)</f>
        <v>0</v>
      </c>
      <c r="J5441" s="40">
        <f>IF(Txn!$B2727="",0,Txn!$P2727)</f>
        <v>0</v>
      </c>
      <c r="K5441" s="41">
        <f>IF($A5441="","",IFERROR(VALUE(MID($A5441,6,2)),""))</f>
        <v>0</v>
      </c>
      <c r="L5441" s="39">
        <f>IF(Txn!$K2727="","",Txn!$K2727)</f>
        <v>0</v>
      </c>
      <c r="N5441" s="42">
        <f>IF($D5441="",0,COUNTIF(BankAccts,$D5441))</f>
        <v>0</v>
      </c>
    </row>
    <row r="5442" spans="1:14">
      <c r="A5442" s="38">
        <f>IF(Txn!$B2727="","",Txn!$B2727)</f>
        <v>0</v>
      </c>
      <c r="B5442" s="38">
        <f>IF(Txn!$B2727="","",Txn!$C2727)</f>
        <v>0</v>
      </c>
      <c r="C5442" s="39">
        <f>IF(Txn!$B2727="","","تراکنش بانکی")</f>
        <v>0</v>
      </c>
      <c r="D5442" s="38">
        <f>IF(Txn!$B2727="","",IF(IF(Txn!$U2727="TRF",Txn!$Y2727,Txn!$Z2727)="","",IF(Txn!$U2727="TRF",Txn!$Y2727,Txn!$Z2727)))</f>
        <v>0</v>
      </c>
      <c r="E5442" s="39">
        <f>IF($D5442="","",IFERROR(VLOOKUP($D5442,AcctTbl,2,0),""))</f>
        <v>0</v>
      </c>
      <c r="F5442" s="39">
        <f>IF($D5442="","",IFERROR(VLOOKUP($D5442,AcctTbl,3,0),""))</f>
        <v>0</v>
      </c>
      <c r="G5442" s="39">
        <f>IF(Txn!$B2727="","",Txn!$D2727)</f>
        <v>0</v>
      </c>
      <c r="H5442" s="38">
        <f>IF(Txn!$B2727="","",Txn!$E2727)</f>
        <v>0</v>
      </c>
      <c r="I5442" s="40">
        <f>IF(Txn!$B2727="",0,Txn!$Q2727)</f>
        <v>0</v>
      </c>
      <c r="J5442" s="40">
        <f>IF(Txn!$B2727="",0,Txn!$R2727)</f>
        <v>0</v>
      </c>
      <c r="K5442" s="41">
        <f>IF($A5442="","",IFERROR(VALUE(MID($A5442,6,2)),""))</f>
        <v>0</v>
      </c>
      <c r="L5442" s="39">
        <f>IF(Txn!$K2727="","","طرف مقابل — "&amp;Txn!$K2727)</f>
        <v>0</v>
      </c>
      <c r="N5442" s="42">
        <f>IF($D5442="",0,COUNTIF(BankAccts,$D5442))</f>
        <v>0</v>
      </c>
    </row>
    <row r="5443" spans="1:14">
      <c r="A5443" s="38">
        <f>IF(Txn!$B2728="","",Txn!$B2728)</f>
        <v>0</v>
      </c>
      <c r="B5443" s="38">
        <f>IF(Txn!$B2728="","",Txn!$C2728)</f>
        <v>0</v>
      </c>
      <c r="C5443" s="39">
        <f>IF(Txn!$B2728="","","تراکنش بانکی")</f>
        <v>0</v>
      </c>
      <c r="D5443" s="38">
        <f>IF(Txn!$B2728="","",IF(Txn!$X2728="","",Txn!$X2728))</f>
        <v>0</v>
      </c>
      <c r="E5443" s="39">
        <f>IF($D5443="","",IFERROR(VLOOKUP($D5443,AcctTbl,2,0),""))</f>
        <v>0</v>
      </c>
      <c r="F5443" s="39">
        <f>IF($D5443="","",IFERROR(VLOOKUP($D5443,AcctTbl,3,0),""))</f>
        <v>0</v>
      </c>
      <c r="G5443" s="39">
        <f>IF(Txn!$B2728="","",Txn!$D2728)</f>
        <v>0</v>
      </c>
      <c r="H5443" s="38">
        <f>IF(Txn!$B2728="","",Txn!$E2728)</f>
        <v>0</v>
      </c>
      <c r="I5443" s="40">
        <f>IF(Txn!$B2728="",0,Txn!$O2728)</f>
        <v>0</v>
      </c>
      <c r="J5443" s="40">
        <f>IF(Txn!$B2728="",0,Txn!$P2728)</f>
        <v>0</v>
      </c>
      <c r="K5443" s="41">
        <f>IF($A5443="","",IFERROR(VALUE(MID($A5443,6,2)),""))</f>
        <v>0</v>
      </c>
      <c r="L5443" s="39">
        <f>IF(Txn!$K2728="","",Txn!$K2728)</f>
        <v>0</v>
      </c>
      <c r="N5443" s="42">
        <f>IF($D5443="",0,COUNTIF(BankAccts,$D5443))</f>
        <v>0</v>
      </c>
    </row>
    <row r="5444" spans="1:14">
      <c r="A5444" s="38">
        <f>IF(Txn!$B2728="","",Txn!$B2728)</f>
        <v>0</v>
      </c>
      <c r="B5444" s="38">
        <f>IF(Txn!$B2728="","",Txn!$C2728)</f>
        <v>0</v>
      </c>
      <c r="C5444" s="39">
        <f>IF(Txn!$B2728="","","تراکنش بانکی")</f>
        <v>0</v>
      </c>
      <c r="D5444" s="38">
        <f>IF(Txn!$B2728="","",IF(IF(Txn!$U2728="TRF",Txn!$Y2728,Txn!$Z2728)="","",IF(Txn!$U2728="TRF",Txn!$Y2728,Txn!$Z2728)))</f>
        <v>0</v>
      </c>
      <c r="E5444" s="39">
        <f>IF($D5444="","",IFERROR(VLOOKUP($D5444,AcctTbl,2,0),""))</f>
        <v>0</v>
      </c>
      <c r="F5444" s="39">
        <f>IF($D5444="","",IFERROR(VLOOKUP($D5444,AcctTbl,3,0),""))</f>
        <v>0</v>
      </c>
      <c r="G5444" s="39">
        <f>IF(Txn!$B2728="","",Txn!$D2728)</f>
        <v>0</v>
      </c>
      <c r="H5444" s="38">
        <f>IF(Txn!$B2728="","",Txn!$E2728)</f>
        <v>0</v>
      </c>
      <c r="I5444" s="40">
        <f>IF(Txn!$B2728="",0,Txn!$Q2728)</f>
        <v>0</v>
      </c>
      <c r="J5444" s="40">
        <f>IF(Txn!$B2728="",0,Txn!$R2728)</f>
        <v>0</v>
      </c>
      <c r="K5444" s="41">
        <f>IF($A5444="","",IFERROR(VALUE(MID($A5444,6,2)),""))</f>
        <v>0</v>
      </c>
      <c r="L5444" s="39">
        <f>IF(Txn!$K2728="","","طرف مقابل — "&amp;Txn!$K2728)</f>
        <v>0</v>
      </c>
      <c r="N5444" s="42">
        <f>IF($D5444="",0,COUNTIF(BankAccts,$D5444))</f>
        <v>0</v>
      </c>
    </row>
    <row r="5445" spans="1:14">
      <c r="A5445" s="38">
        <f>IF(Txn!$B2729="","",Txn!$B2729)</f>
        <v>0</v>
      </c>
      <c r="B5445" s="38">
        <f>IF(Txn!$B2729="","",Txn!$C2729)</f>
        <v>0</v>
      </c>
      <c r="C5445" s="39">
        <f>IF(Txn!$B2729="","","تراکنش بانکی")</f>
        <v>0</v>
      </c>
      <c r="D5445" s="38">
        <f>IF(Txn!$B2729="","",IF(Txn!$X2729="","",Txn!$X2729))</f>
        <v>0</v>
      </c>
      <c r="E5445" s="39">
        <f>IF($D5445="","",IFERROR(VLOOKUP($D5445,AcctTbl,2,0),""))</f>
        <v>0</v>
      </c>
      <c r="F5445" s="39">
        <f>IF($D5445="","",IFERROR(VLOOKUP($D5445,AcctTbl,3,0),""))</f>
        <v>0</v>
      </c>
      <c r="G5445" s="39">
        <f>IF(Txn!$B2729="","",Txn!$D2729)</f>
        <v>0</v>
      </c>
      <c r="H5445" s="38">
        <f>IF(Txn!$B2729="","",Txn!$E2729)</f>
        <v>0</v>
      </c>
      <c r="I5445" s="40">
        <f>IF(Txn!$B2729="",0,Txn!$O2729)</f>
        <v>0</v>
      </c>
      <c r="J5445" s="40">
        <f>IF(Txn!$B2729="",0,Txn!$P2729)</f>
        <v>0</v>
      </c>
      <c r="K5445" s="41">
        <f>IF($A5445="","",IFERROR(VALUE(MID($A5445,6,2)),""))</f>
        <v>0</v>
      </c>
      <c r="L5445" s="39">
        <f>IF(Txn!$K2729="","",Txn!$K2729)</f>
        <v>0</v>
      </c>
      <c r="N5445" s="42">
        <f>IF($D5445="",0,COUNTIF(BankAccts,$D5445))</f>
        <v>0</v>
      </c>
    </row>
    <row r="5446" spans="1:14">
      <c r="A5446" s="38">
        <f>IF(Txn!$B2729="","",Txn!$B2729)</f>
        <v>0</v>
      </c>
      <c r="B5446" s="38">
        <f>IF(Txn!$B2729="","",Txn!$C2729)</f>
        <v>0</v>
      </c>
      <c r="C5446" s="39">
        <f>IF(Txn!$B2729="","","تراکنش بانکی")</f>
        <v>0</v>
      </c>
      <c r="D5446" s="38">
        <f>IF(Txn!$B2729="","",IF(IF(Txn!$U2729="TRF",Txn!$Y2729,Txn!$Z2729)="","",IF(Txn!$U2729="TRF",Txn!$Y2729,Txn!$Z2729)))</f>
        <v>0</v>
      </c>
      <c r="E5446" s="39">
        <f>IF($D5446="","",IFERROR(VLOOKUP($D5446,AcctTbl,2,0),""))</f>
        <v>0</v>
      </c>
      <c r="F5446" s="39">
        <f>IF($D5446="","",IFERROR(VLOOKUP($D5446,AcctTbl,3,0),""))</f>
        <v>0</v>
      </c>
      <c r="G5446" s="39">
        <f>IF(Txn!$B2729="","",Txn!$D2729)</f>
        <v>0</v>
      </c>
      <c r="H5446" s="38">
        <f>IF(Txn!$B2729="","",Txn!$E2729)</f>
        <v>0</v>
      </c>
      <c r="I5446" s="40">
        <f>IF(Txn!$B2729="",0,Txn!$Q2729)</f>
        <v>0</v>
      </c>
      <c r="J5446" s="40">
        <f>IF(Txn!$B2729="",0,Txn!$R2729)</f>
        <v>0</v>
      </c>
      <c r="K5446" s="41">
        <f>IF($A5446="","",IFERROR(VALUE(MID($A5446,6,2)),""))</f>
        <v>0</v>
      </c>
      <c r="L5446" s="39">
        <f>IF(Txn!$K2729="","","طرف مقابل — "&amp;Txn!$K2729)</f>
        <v>0</v>
      </c>
      <c r="N5446" s="42">
        <f>IF($D5446="",0,COUNTIF(BankAccts,$D5446))</f>
        <v>0</v>
      </c>
    </row>
    <row r="5447" spans="1:14">
      <c r="A5447" s="38">
        <f>IF(Txn!$B2730="","",Txn!$B2730)</f>
        <v>0</v>
      </c>
      <c r="B5447" s="38">
        <f>IF(Txn!$B2730="","",Txn!$C2730)</f>
        <v>0</v>
      </c>
      <c r="C5447" s="39">
        <f>IF(Txn!$B2730="","","تراکنش بانکی")</f>
        <v>0</v>
      </c>
      <c r="D5447" s="38">
        <f>IF(Txn!$B2730="","",IF(Txn!$X2730="","",Txn!$X2730))</f>
        <v>0</v>
      </c>
      <c r="E5447" s="39">
        <f>IF($D5447="","",IFERROR(VLOOKUP($D5447,AcctTbl,2,0),""))</f>
        <v>0</v>
      </c>
      <c r="F5447" s="39">
        <f>IF($D5447="","",IFERROR(VLOOKUP($D5447,AcctTbl,3,0),""))</f>
        <v>0</v>
      </c>
      <c r="G5447" s="39">
        <f>IF(Txn!$B2730="","",Txn!$D2730)</f>
        <v>0</v>
      </c>
      <c r="H5447" s="38">
        <f>IF(Txn!$B2730="","",Txn!$E2730)</f>
        <v>0</v>
      </c>
      <c r="I5447" s="40">
        <f>IF(Txn!$B2730="",0,Txn!$O2730)</f>
        <v>0</v>
      </c>
      <c r="J5447" s="40">
        <f>IF(Txn!$B2730="",0,Txn!$P2730)</f>
        <v>0</v>
      </c>
      <c r="K5447" s="41">
        <f>IF($A5447="","",IFERROR(VALUE(MID($A5447,6,2)),""))</f>
        <v>0</v>
      </c>
      <c r="L5447" s="39">
        <f>IF(Txn!$K2730="","",Txn!$K2730)</f>
        <v>0</v>
      </c>
      <c r="N5447" s="42">
        <f>IF($D5447="",0,COUNTIF(BankAccts,$D5447))</f>
        <v>0</v>
      </c>
    </row>
    <row r="5448" spans="1:14">
      <c r="A5448" s="38">
        <f>IF(Txn!$B2730="","",Txn!$B2730)</f>
        <v>0</v>
      </c>
      <c r="B5448" s="38">
        <f>IF(Txn!$B2730="","",Txn!$C2730)</f>
        <v>0</v>
      </c>
      <c r="C5448" s="39">
        <f>IF(Txn!$B2730="","","تراکنش بانکی")</f>
        <v>0</v>
      </c>
      <c r="D5448" s="38">
        <f>IF(Txn!$B2730="","",IF(IF(Txn!$U2730="TRF",Txn!$Y2730,Txn!$Z2730)="","",IF(Txn!$U2730="TRF",Txn!$Y2730,Txn!$Z2730)))</f>
        <v>0</v>
      </c>
      <c r="E5448" s="39">
        <f>IF($D5448="","",IFERROR(VLOOKUP($D5448,AcctTbl,2,0),""))</f>
        <v>0</v>
      </c>
      <c r="F5448" s="39">
        <f>IF($D5448="","",IFERROR(VLOOKUP($D5448,AcctTbl,3,0),""))</f>
        <v>0</v>
      </c>
      <c r="G5448" s="39">
        <f>IF(Txn!$B2730="","",Txn!$D2730)</f>
        <v>0</v>
      </c>
      <c r="H5448" s="38">
        <f>IF(Txn!$B2730="","",Txn!$E2730)</f>
        <v>0</v>
      </c>
      <c r="I5448" s="40">
        <f>IF(Txn!$B2730="",0,Txn!$Q2730)</f>
        <v>0</v>
      </c>
      <c r="J5448" s="40">
        <f>IF(Txn!$B2730="",0,Txn!$R2730)</f>
        <v>0</v>
      </c>
      <c r="K5448" s="41">
        <f>IF($A5448="","",IFERROR(VALUE(MID($A5448,6,2)),""))</f>
        <v>0</v>
      </c>
      <c r="L5448" s="39">
        <f>IF(Txn!$K2730="","","طرف مقابل — "&amp;Txn!$K2730)</f>
        <v>0</v>
      </c>
      <c r="N5448" s="42">
        <f>IF($D5448="",0,COUNTIF(BankAccts,$D5448))</f>
        <v>0</v>
      </c>
    </row>
    <row r="5449" spans="1:14">
      <c r="A5449" s="38">
        <f>IF(Txn!$B2731="","",Txn!$B2731)</f>
        <v>0</v>
      </c>
      <c r="B5449" s="38">
        <f>IF(Txn!$B2731="","",Txn!$C2731)</f>
        <v>0</v>
      </c>
      <c r="C5449" s="39">
        <f>IF(Txn!$B2731="","","تراکنش بانکی")</f>
        <v>0</v>
      </c>
      <c r="D5449" s="38">
        <f>IF(Txn!$B2731="","",IF(Txn!$X2731="","",Txn!$X2731))</f>
        <v>0</v>
      </c>
      <c r="E5449" s="39">
        <f>IF($D5449="","",IFERROR(VLOOKUP($D5449,AcctTbl,2,0),""))</f>
        <v>0</v>
      </c>
      <c r="F5449" s="39">
        <f>IF($D5449="","",IFERROR(VLOOKUP($D5449,AcctTbl,3,0),""))</f>
        <v>0</v>
      </c>
      <c r="G5449" s="39">
        <f>IF(Txn!$B2731="","",Txn!$D2731)</f>
        <v>0</v>
      </c>
      <c r="H5449" s="38">
        <f>IF(Txn!$B2731="","",Txn!$E2731)</f>
        <v>0</v>
      </c>
      <c r="I5449" s="40">
        <f>IF(Txn!$B2731="",0,Txn!$O2731)</f>
        <v>0</v>
      </c>
      <c r="J5449" s="40">
        <f>IF(Txn!$B2731="",0,Txn!$P2731)</f>
        <v>0</v>
      </c>
      <c r="K5449" s="41">
        <f>IF($A5449="","",IFERROR(VALUE(MID($A5449,6,2)),""))</f>
        <v>0</v>
      </c>
      <c r="L5449" s="39">
        <f>IF(Txn!$K2731="","",Txn!$K2731)</f>
        <v>0</v>
      </c>
      <c r="N5449" s="42">
        <f>IF($D5449="",0,COUNTIF(BankAccts,$D5449))</f>
        <v>0</v>
      </c>
    </row>
    <row r="5450" spans="1:14">
      <c r="A5450" s="38">
        <f>IF(Txn!$B2731="","",Txn!$B2731)</f>
        <v>0</v>
      </c>
      <c r="B5450" s="38">
        <f>IF(Txn!$B2731="","",Txn!$C2731)</f>
        <v>0</v>
      </c>
      <c r="C5450" s="39">
        <f>IF(Txn!$B2731="","","تراکنش بانکی")</f>
        <v>0</v>
      </c>
      <c r="D5450" s="38">
        <f>IF(Txn!$B2731="","",IF(IF(Txn!$U2731="TRF",Txn!$Y2731,Txn!$Z2731)="","",IF(Txn!$U2731="TRF",Txn!$Y2731,Txn!$Z2731)))</f>
        <v>0</v>
      </c>
      <c r="E5450" s="39">
        <f>IF($D5450="","",IFERROR(VLOOKUP($D5450,AcctTbl,2,0),""))</f>
        <v>0</v>
      </c>
      <c r="F5450" s="39">
        <f>IF($D5450="","",IFERROR(VLOOKUP($D5450,AcctTbl,3,0),""))</f>
        <v>0</v>
      </c>
      <c r="G5450" s="39">
        <f>IF(Txn!$B2731="","",Txn!$D2731)</f>
        <v>0</v>
      </c>
      <c r="H5450" s="38">
        <f>IF(Txn!$B2731="","",Txn!$E2731)</f>
        <v>0</v>
      </c>
      <c r="I5450" s="40">
        <f>IF(Txn!$B2731="",0,Txn!$Q2731)</f>
        <v>0</v>
      </c>
      <c r="J5450" s="40">
        <f>IF(Txn!$B2731="",0,Txn!$R2731)</f>
        <v>0</v>
      </c>
      <c r="K5450" s="41">
        <f>IF($A5450="","",IFERROR(VALUE(MID($A5450,6,2)),""))</f>
        <v>0</v>
      </c>
      <c r="L5450" s="39">
        <f>IF(Txn!$K2731="","","طرف مقابل — "&amp;Txn!$K2731)</f>
        <v>0</v>
      </c>
      <c r="N5450" s="42">
        <f>IF($D5450="",0,COUNTIF(BankAccts,$D5450))</f>
        <v>0</v>
      </c>
    </row>
    <row r="5451" spans="1:14">
      <c r="A5451" s="38">
        <f>IF(Txn!$B2732="","",Txn!$B2732)</f>
        <v>0</v>
      </c>
      <c r="B5451" s="38">
        <f>IF(Txn!$B2732="","",Txn!$C2732)</f>
        <v>0</v>
      </c>
      <c r="C5451" s="39">
        <f>IF(Txn!$B2732="","","تراکنش بانکی")</f>
        <v>0</v>
      </c>
      <c r="D5451" s="38">
        <f>IF(Txn!$B2732="","",IF(Txn!$X2732="","",Txn!$X2732))</f>
        <v>0</v>
      </c>
      <c r="E5451" s="39">
        <f>IF($D5451="","",IFERROR(VLOOKUP($D5451,AcctTbl,2,0),""))</f>
        <v>0</v>
      </c>
      <c r="F5451" s="39">
        <f>IF($D5451="","",IFERROR(VLOOKUP($D5451,AcctTbl,3,0),""))</f>
        <v>0</v>
      </c>
      <c r="G5451" s="39">
        <f>IF(Txn!$B2732="","",Txn!$D2732)</f>
        <v>0</v>
      </c>
      <c r="H5451" s="38">
        <f>IF(Txn!$B2732="","",Txn!$E2732)</f>
        <v>0</v>
      </c>
      <c r="I5451" s="40">
        <f>IF(Txn!$B2732="",0,Txn!$O2732)</f>
        <v>0</v>
      </c>
      <c r="J5451" s="40">
        <f>IF(Txn!$B2732="",0,Txn!$P2732)</f>
        <v>0</v>
      </c>
      <c r="K5451" s="41">
        <f>IF($A5451="","",IFERROR(VALUE(MID($A5451,6,2)),""))</f>
        <v>0</v>
      </c>
      <c r="L5451" s="39">
        <f>IF(Txn!$K2732="","",Txn!$K2732)</f>
        <v>0</v>
      </c>
      <c r="N5451" s="42">
        <f>IF($D5451="",0,COUNTIF(BankAccts,$D5451))</f>
        <v>0</v>
      </c>
    </row>
    <row r="5452" spans="1:14">
      <c r="A5452" s="38">
        <f>IF(Txn!$B2732="","",Txn!$B2732)</f>
        <v>0</v>
      </c>
      <c r="B5452" s="38">
        <f>IF(Txn!$B2732="","",Txn!$C2732)</f>
        <v>0</v>
      </c>
      <c r="C5452" s="39">
        <f>IF(Txn!$B2732="","","تراکنش بانکی")</f>
        <v>0</v>
      </c>
      <c r="D5452" s="38">
        <f>IF(Txn!$B2732="","",IF(IF(Txn!$U2732="TRF",Txn!$Y2732,Txn!$Z2732)="","",IF(Txn!$U2732="TRF",Txn!$Y2732,Txn!$Z2732)))</f>
        <v>0</v>
      </c>
      <c r="E5452" s="39">
        <f>IF($D5452="","",IFERROR(VLOOKUP($D5452,AcctTbl,2,0),""))</f>
        <v>0</v>
      </c>
      <c r="F5452" s="39">
        <f>IF($D5452="","",IFERROR(VLOOKUP($D5452,AcctTbl,3,0),""))</f>
        <v>0</v>
      </c>
      <c r="G5452" s="39">
        <f>IF(Txn!$B2732="","",Txn!$D2732)</f>
        <v>0</v>
      </c>
      <c r="H5452" s="38">
        <f>IF(Txn!$B2732="","",Txn!$E2732)</f>
        <v>0</v>
      </c>
      <c r="I5452" s="40">
        <f>IF(Txn!$B2732="",0,Txn!$Q2732)</f>
        <v>0</v>
      </c>
      <c r="J5452" s="40">
        <f>IF(Txn!$B2732="",0,Txn!$R2732)</f>
        <v>0</v>
      </c>
      <c r="K5452" s="41">
        <f>IF($A5452="","",IFERROR(VALUE(MID($A5452,6,2)),""))</f>
        <v>0</v>
      </c>
      <c r="L5452" s="39">
        <f>IF(Txn!$K2732="","","طرف مقابل — "&amp;Txn!$K2732)</f>
        <v>0</v>
      </c>
      <c r="N5452" s="42">
        <f>IF($D5452="",0,COUNTIF(BankAccts,$D5452))</f>
        <v>0</v>
      </c>
    </row>
    <row r="5453" spans="1:14">
      <c r="A5453" s="38">
        <f>IF(Txn!$B2733="","",Txn!$B2733)</f>
        <v>0</v>
      </c>
      <c r="B5453" s="38">
        <f>IF(Txn!$B2733="","",Txn!$C2733)</f>
        <v>0</v>
      </c>
      <c r="C5453" s="39">
        <f>IF(Txn!$B2733="","","تراکنش بانکی")</f>
        <v>0</v>
      </c>
      <c r="D5453" s="38">
        <f>IF(Txn!$B2733="","",IF(Txn!$X2733="","",Txn!$X2733))</f>
        <v>0</v>
      </c>
      <c r="E5453" s="39">
        <f>IF($D5453="","",IFERROR(VLOOKUP($D5453,AcctTbl,2,0),""))</f>
        <v>0</v>
      </c>
      <c r="F5453" s="39">
        <f>IF($D5453="","",IFERROR(VLOOKUP($D5453,AcctTbl,3,0),""))</f>
        <v>0</v>
      </c>
      <c r="G5453" s="39">
        <f>IF(Txn!$B2733="","",Txn!$D2733)</f>
        <v>0</v>
      </c>
      <c r="H5453" s="38">
        <f>IF(Txn!$B2733="","",Txn!$E2733)</f>
        <v>0</v>
      </c>
      <c r="I5453" s="40">
        <f>IF(Txn!$B2733="",0,Txn!$O2733)</f>
        <v>0</v>
      </c>
      <c r="J5453" s="40">
        <f>IF(Txn!$B2733="",0,Txn!$P2733)</f>
        <v>0</v>
      </c>
      <c r="K5453" s="41">
        <f>IF($A5453="","",IFERROR(VALUE(MID($A5453,6,2)),""))</f>
        <v>0</v>
      </c>
      <c r="L5453" s="39">
        <f>IF(Txn!$K2733="","",Txn!$K2733)</f>
        <v>0</v>
      </c>
      <c r="N5453" s="42">
        <f>IF($D5453="",0,COUNTIF(BankAccts,$D5453))</f>
        <v>0</v>
      </c>
    </row>
    <row r="5454" spans="1:14">
      <c r="A5454" s="38">
        <f>IF(Txn!$B2733="","",Txn!$B2733)</f>
        <v>0</v>
      </c>
      <c r="B5454" s="38">
        <f>IF(Txn!$B2733="","",Txn!$C2733)</f>
        <v>0</v>
      </c>
      <c r="C5454" s="39">
        <f>IF(Txn!$B2733="","","تراکنش بانکی")</f>
        <v>0</v>
      </c>
      <c r="D5454" s="38">
        <f>IF(Txn!$B2733="","",IF(IF(Txn!$U2733="TRF",Txn!$Y2733,Txn!$Z2733)="","",IF(Txn!$U2733="TRF",Txn!$Y2733,Txn!$Z2733)))</f>
        <v>0</v>
      </c>
      <c r="E5454" s="39">
        <f>IF($D5454="","",IFERROR(VLOOKUP($D5454,AcctTbl,2,0),""))</f>
        <v>0</v>
      </c>
      <c r="F5454" s="39">
        <f>IF($D5454="","",IFERROR(VLOOKUP($D5454,AcctTbl,3,0),""))</f>
        <v>0</v>
      </c>
      <c r="G5454" s="39">
        <f>IF(Txn!$B2733="","",Txn!$D2733)</f>
        <v>0</v>
      </c>
      <c r="H5454" s="38">
        <f>IF(Txn!$B2733="","",Txn!$E2733)</f>
        <v>0</v>
      </c>
      <c r="I5454" s="40">
        <f>IF(Txn!$B2733="",0,Txn!$Q2733)</f>
        <v>0</v>
      </c>
      <c r="J5454" s="40">
        <f>IF(Txn!$B2733="",0,Txn!$R2733)</f>
        <v>0</v>
      </c>
      <c r="K5454" s="41">
        <f>IF($A5454="","",IFERROR(VALUE(MID($A5454,6,2)),""))</f>
        <v>0</v>
      </c>
      <c r="L5454" s="39">
        <f>IF(Txn!$K2733="","","طرف مقابل — "&amp;Txn!$K2733)</f>
        <v>0</v>
      </c>
      <c r="N5454" s="42">
        <f>IF($D5454="",0,COUNTIF(BankAccts,$D5454))</f>
        <v>0</v>
      </c>
    </row>
    <row r="5455" spans="1:14">
      <c r="A5455" s="38">
        <f>IF(Txn!$B2734="","",Txn!$B2734)</f>
        <v>0</v>
      </c>
      <c r="B5455" s="38">
        <f>IF(Txn!$B2734="","",Txn!$C2734)</f>
        <v>0</v>
      </c>
      <c r="C5455" s="39">
        <f>IF(Txn!$B2734="","","تراکنش بانکی")</f>
        <v>0</v>
      </c>
      <c r="D5455" s="38">
        <f>IF(Txn!$B2734="","",IF(Txn!$X2734="","",Txn!$X2734))</f>
        <v>0</v>
      </c>
      <c r="E5455" s="39">
        <f>IF($D5455="","",IFERROR(VLOOKUP($D5455,AcctTbl,2,0),""))</f>
        <v>0</v>
      </c>
      <c r="F5455" s="39">
        <f>IF($D5455="","",IFERROR(VLOOKUP($D5455,AcctTbl,3,0),""))</f>
        <v>0</v>
      </c>
      <c r="G5455" s="39">
        <f>IF(Txn!$B2734="","",Txn!$D2734)</f>
        <v>0</v>
      </c>
      <c r="H5455" s="38">
        <f>IF(Txn!$B2734="","",Txn!$E2734)</f>
        <v>0</v>
      </c>
      <c r="I5455" s="40">
        <f>IF(Txn!$B2734="",0,Txn!$O2734)</f>
        <v>0</v>
      </c>
      <c r="J5455" s="40">
        <f>IF(Txn!$B2734="",0,Txn!$P2734)</f>
        <v>0</v>
      </c>
      <c r="K5455" s="41">
        <f>IF($A5455="","",IFERROR(VALUE(MID($A5455,6,2)),""))</f>
        <v>0</v>
      </c>
      <c r="L5455" s="39">
        <f>IF(Txn!$K2734="","",Txn!$K2734)</f>
        <v>0</v>
      </c>
      <c r="N5455" s="42">
        <f>IF($D5455="",0,COUNTIF(BankAccts,$D5455))</f>
        <v>0</v>
      </c>
    </row>
    <row r="5456" spans="1:14">
      <c r="A5456" s="38">
        <f>IF(Txn!$B2734="","",Txn!$B2734)</f>
        <v>0</v>
      </c>
      <c r="B5456" s="38">
        <f>IF(Txn!$B2734="","",Txn!$C2734)</f>
        <v>0</v>
      </c>
      <c r="C5456" s="39">
        <f>IF(Txn!$B2734="","","تراکنش بانکی")</f>
        <v>0</v>
      </c>
      <c r="D5456" s="38">
        <f>IF(Txn!$B2734="","",IF(IF(Txn!$U2734="TRF",Txn!$Y2734,Txn!$Z2734)="","",IF(Txn!$U2734="TRF",Txn!$Y2734,Txn!$Z2734)))</f>
        <v>0</v>
      </c>
      <c r="E5456" s="39">
        <f>IF($D5456="","",IFERROR(VLOOKUP($D5456,AcctTbl,2,0),""))</f>
        <v>0</v>
      </c>
      <c r="F5456" s="39">
        <f>IF($D5456="","",IFERROR(VLOOKUP($D5456,AcctTbl,3,0),""))</f>
        <v>0</v>
      </c>
      <c r="G5456" s="39">
        <f>IF(Txn!$B2734="","",Txn!$D2734)</f>
        <v>0</v>
      </c>
      <c r="H5456" s="38">
        <f>IF(Txn!$B2734="","",Txn!$E2734)</f>
        <v>0</v>
      </c>
      <c r="I5456" s="40">
        <f>IF(Txn!$B2734="",0,Txn!$Q2734)</f>
        <v>0</v>
      </c>
      <c r="J5456" s="40">
        <f>IF(Txn!$B2734="",0,Txn!$R2734)</f>
        <v>0</v>
      </c>
      <c r="K5456" s="41">
        <f>IF($A5456="","",IFERROR(VALUE(MID($A5456,6,2)),""))</f>
        <v>0</v>
      </c>
      <c r="L5456" s="39">
        <f>IF(Txn!$K2734="","","طرف مقابل — "&amp;Txn!$K2734)</f>
        <v>0</v>
      </c>
      <c r="N5456" s="42">
        <f>IF($D5456="",0,COUNTIF(BankAccts,$D5456))</f>
        <v>0</v>
      </c>
    </row>
    <row r="5457" spans="1:14">
      <c r="A5457" s="38">
        <f>IF(Txn!$B2735="","",Txn!$B2735)</f>
        <v>0</v>
      </c>
      <c r="B5457" s="38">
        <f>IF(Txn!$B2735="","",Txn!$C2735)</f>
        <v>0</v>
      </c>
      <c r="C5457" s="39">
        <f>IF(Txn!$B2735="","","تراکنش بانکی")</f>
        <v>0</v>
      </c>
      <c r="D5457" s="38">
        <f>IF(Txn!$B2735="","",IF(Txn!$X2735="","",Txn!$X2735))</f>
        <v>0</v>
      </c>
      <c r="E5457" s="39">
        <f>IF($D5457="","",IFERROR(VLOOKUP($D5457,AcctTbl,2,0),""))</f>
        <v>0</v>
      </c>
      <c r="F5457" s="39">
        <f>IF($D5457="","",IFERROR(VLOOKUP($D5457,AcctTbl,3,0),""))</f>
        <v>0</v>
      </c>
      <c r="G5457" s="39">
        <f>IF(Txn!$B2735="","",Txn!$D2735)</f>
        <v>0</v>
      </c>
      <c r="H5457" s="38">
        <f>IF(Txn!$B2735="","",Txn!$E2735)</f>
        <v>0</v>
      </c>
      <c r="I5457" s="40">
        <f>IF(Txn!$B2735="",0,Txn!$O2735)</f>
        <v>0</v>
      </c>
      <c r="J5457" s="40">
        <f>IF(Txn!$B2735="",0,Txn!$P2735)</f>
        <v>0</v>
      </c>
      <c r="K5457" s="41">
        <f>IF($A5457="","",IFERROR(VALUE(MID($A5457,6,2)),""))</f>
        <v>0</v>
      </c>
      <c r="L5457" s="39">
        <f>IF(Txn!$K2735="","",Txn!$K2735)</f>
        <v>0</v>
      </c>
      <c r="N5457" s="42">
        <f>IF($D5457="",0,COUNTIF(BankAccts,$D5457))</f>
        <v>0</v>
      </c>
    </row>
    <row r="5458" spans="1:14">
      <c r="A5458" s="38">
        <f>IF(Txn!$B2735="","",Txn!$B2735)</f>
        <v>0</v>
      </c>
      <c r="B5458" s="38">
        <f>IF(Txn!$B2735="","",Txn!$C2735)</f>
        <v>0</v>
      </c>
      <c r="C5458" s="39">
        <f>IF(Txn!$B2735="","","تراکنش بانکی")</f>
        <v>0</v>
      </c>
      <c r="D5458" s="38">
        <f>IF(Txn!$B2735="","",IF(IF(Txn!$U2735="TRF",Txn!$Y2735,Txn!$Z2735)="","",IF(Txn!$U2735="TRF",Txn!$Y2735,Txn!$Z2735)))</f>
        <v>0</v>
      </c>
      <c r="E5458" s="39">
        <f>IF($D5458="","",IFERROR(VLOOKUP($D5458,AcctTbl,2,0),""))</f>
        <v>0</v>
      </c>
      <c r="F5458" s="39">
        <f>IF($D5458="","",IFERROR(VLOOKUP($D5458,AcctTbl,3,0),""))</f>
        <v>0</v>
      </c>
      <c r="G5458" s="39">
        <f>IF(Txn!$B2735="","",Txn!$D2735)</f>
        <v>0</v>
      </c>
      <c r="H5458" s="38">
        <f>IF(Txn!$B2735="","",Txn!$E2735)</f>
        <v>0</v>
      </c>
      <c r="I5458" s="40">
        <f>IF(Txn!$B2735="",0,Txn!$Q2735)</f>
        <v>0</v>
      </c>
      <c r="J5458" s="40">
        <f>IF(Txn!$B2735="",0,Txn!$R2735)</f>
        <v>0</v>
      </c>
      <c r="K5458" s="41">
        <f>IF($A5458="","",IFERROR(VALUE(MID($A5458,6,2)),""))</f>
        <v>0</v>
      </c>
      <c r="L5458" s="39">
        <f>IF(Txn!$K2735="","","طرف مقابل — "&amp;Txn!$K2735)</f>
        <v>0</v>
      </c>
      <c r="N5458" s="42">
        <f>IF($D5458="",0,COUNTIF(BankAccts,$D5458))</f>
        <v>0</v>
      </c>
    </row>
    <row r="5459" spans="1:14">
      <c r="A5459" s="38">
        <f>IF(Txn!$B2736="","",Txn!$B2736)</f>
        <v>0</v>
      </c>
      <c r="B5459" s="38">
        <f>IF(Txn!$B2736="","",Txn!$C2736)</f>
        <v>0</v>
      </c>
      <c r="C5459" s="39">
        <f>IF(Txn!$B2736="","","تراکنش بانکی")</f>
        <v>0</v>
      </c>
      <c r="D5459" s="38">
        <f>IF(Txn!$B2736="","",IF(Txn!$X2736="","",Txn!$X2736))</f>
        <v>0</v>
      </c>
      <c r="E5459" s="39">
        <f>IF($D5459="","",IFERROR(VLOOKUP($D5459,AcctTbl,2,0),""))</f>
        <v>0</v>
      </c>
      <c r="F5459" s="39">
        <f>IF($D5459="","",IFERROR(VLOOKUP($D5459,AcctTbl,3,0),""))</f>
        <v>0</v>
      </c>
      <c r="G5459" s="39">
        <f>IF(Txn!$B2736="","",Txn!$D2736)</f>
        <v>0</v>
      </c>
      <c r="H5459" s="38">
        <f>IF(Txn!$B2736="","",Txn!$E2736)</f>
        <v>0</v>
      </c>
      <c r="I5459" s="40">
        <f>IF(Txn!$B2736="",0,Txn!$O2736)</f>
        <v>0</v>
      </c>
      <c r="J5459" s="40">
        <f>IF(Txn!$B2736="",0,Txn!$P2736)</f>
        <v>0</v>
      </c>
      <c r="K5459" s="41">
        <f>IF($A5459="","",IFERROR(VALUE(MID($A5459,6,2)),""))</f>
        <v>0</v>
      </c>
      <c r="L5459" s="39">
        <f>IF(Txn!$K2736="","",Txn!$K2736)</f>
        <v>0</v>
      </c>
      <c r="N5459" s="42">
        <f>IF($D5459="",0,COUNTIF(BankAccts,$D5459))</f>
        <v>0</v>
      </c>
    </row>
    <row r="5460" spans="1:14">
      <c r="A5460" s="38">
        <f>IF(Txn!$B2736="","",Txn!$B2736)</f>
        <v>0</v>
      </c>
      <c r="B5460" s="38">
        <f>IF(Txn!$B2736="","",Txn!$C2736)</f>
        <v>0</v>
      </c>
      <c r="C5460" s="39">
        <f>IF(Txn!$B2736="","","تراکنش بانکی")</f>
        <v>0</v>
      </c>
      <c r="D5460" s="38">
        <f>IF(Txn!$B2736="","",IF(IF(Txn!$U2736="TRF",Txn!$Y2736,Txn!$Z2736)="","",IF(Txn!$U2736="TRF",Txn!$Y2736,Txn!$Z2736)))</f>
        <v>0</v>
      </c>
      <c r="E5460" s="39">
        <f>IF($D5460="","",IFERROR(VLOOKUP($D5460,AcctTbl,2,0),""))</f>
        <v>0</v>
      </c>
      <c r="F5460" s="39">
        <f>IF($D5460="","",IFERROR(VLOOKUP($D5460,AcctTbl,3,0),""))</f>
        <v>0</v>
      </c>
      <c r="G5460" s="39">
        <f>IF(Txn!$B2736="","",Txn!$D2736)</f>
        <v>0</v>
      </c>
      <c r="H5460" s="38">
        <f>IF(Txn!$B2736="","",Txn!$E2736)</f>
        <v>0</v>
      </c>
      <c r="I5460" s="40">
        <f>IF(Txn!$B2736="",0,Txn!$Q2736)</f>
        <v>0</v>
      </c>
      <c r="J5460" s="40">
        <f>IF(Txn!$B2736="",0,Txn!$R2736)</f>
        <v>0</v>
      </c>
      <c r="K5460" s="41">
        <f>IF($A5460="","",IFERROR(VALUE(MID($A5460,6,2)),""))</f>
        <v>0</v>
      </c>
      <c r="L5460" s="39">
        <f>IF(Txn!$K2736="","","طرف مقابل — "&amp;Txn!$K2736)</f>
        <v>0</v>
      </c>
      <c r="N5460" s="42">
        <f>IF($D5460="",0,COUNTIF(BankAccts,$D5460))</f>
        <v>0</v>
      </c>
    </row>
    <row r="5461" spans="1:14">
      <c r="A5461" s="38">
        <f>IF(Txn!$B2737="","",Txn!$B2737)</f>
        <v>0</v>
      </c>
      <c r="B5461" s="38">
        <f>IF(Txn!$B2737="","",Txn!$C2737)</f>
        <v>0</v>
      </c>
      <c r="C5461" s="39">
        <f>IF(Txn!$B2737="","","تراکنش بانکی")</f>
        <v>0</v>
      </c>
      <c r="D5461" s="38">
        <f>IF(Txn!$B2737="","",IF(Txn!$X2737="","",Txn!$X2737))</f>
        <v>0</v>
      </c>
      <c r="E5461" s="39">
        <f>IF($D5461="","",IFERROR(VLOOKUP($D5461,AcctTbl,2,0),""))</f>
        <v>0</v>
      </c>
      <c r="F5461" s="39">
        <f>IF($D5461="","",IFERROR(VLOOKUP($D5461,AcctTbl,3,0),""))</f>
        <v>0</v>
      </c>
      <c r="G5461" s="39">
        <f>IF(Txn!$B2737="","",Txn!$D2737)</f>
        <v>0</v>
      </c>
      <c r="H5461" s="38">
        <f>IF(Txn!$B2737="","",Txn!$E2737)</f>
        <v>0</v>
      </c>
      <c r="I5461" s="40">
        <f>IF(Txn!$B2737="",0,Txn!$O2737)</f>
        <v>0</v>
      </c>
      <c r="J5461" s="40">
        <f>IF(Txn!$B2737="",0,Txn!$P2737)</f>
        <v>0</v>
      </c>
      <c r="K5461" s="41">
        <f>IF($A5461="","",IFERROR(VALUE(MID($A5461,6,2)),""))</f>
        <v>0</v>
      </c>
      <c r="L5461" s="39">
        <f>IF(Txn!$K2737="","",Txn!$K2737)</f>
        <v>0</v>
      </c>
      <c r="N5461" s="42">
        <f>IF($D5461="",0,COUNTIF(BankAccts,$D5461))</f>
        <v>0</v>
      </c>
    </row>
    <row r="5462" spans="1:14">
      <c r="A5462" s="38">
        <f>IF(Txn!$B2737="","",Txn!$B2737)</f>
        <v>0</v>
      </c>
      <c r="B5462" s="38">
        <f>IF(Txn!$B2737="","",Txn!$C2737)</f>
        <v>0</v>
      </c>
      <c r="C5462" s="39">
        <f>IF(Txn!$B2737="","","تراکنش بانکی")</f>
        <v>0</v>
      </c>
      <c r="D5462" s="38">
        <f>IF(Txn!$B2737="","",IF(IF(Txn!$U2737="TRF",Txn!$Y2737,Txn!$Z2737)="","",IF(Txn!$U2737="TRF",Txn!$Y2737,Txn!$Z2737)))</f>
        <v>0</v>
      </c>
      <c r="E5462" s="39">
        <f>IF($D5462="","",IFERROR(VLOOKUP($D5462,AcctTbl,2,0),""))</f>
        <v>0</v>
      </c>
      <c r="F5462" s="39">
        <f>IF($D5462="","",IFERROR(VLOOKUP($D5462,AcctTbl,3,0),""))</f>
        <v>0</v>
      </c>
      <c r="G5462" s="39">
        <f>IF(Txn!$B2737="","",Txn!$D2737)</f>
        <v>0</v>
      </c>
      <c r="H5462" s="38">
        <f>IF(Txn!$B2737="","",Txn!$E2737)</f>
        <v>0</v>
      </c>
      <c r="I5462" s="40">
        <f>IF(Txn!$B2737="",0,Txn!$Q2737)</f>
        <v>0</v>
      </c>
      <c r="J5462" s="40">
        <f>IF(Txn!$B2737="",0,Txn!$R2737)</f>
        <v>0</v>
      </c>
      <c r="K5462" s="41">
        <f>IF($A5462="","",IFERROR(VALUE(MID($A5462,6,2)),""))</f>
        <v>0</v>
      </c>
      <c r="L5462" s="39">
        <f>IF(Txn!$K2737="","","طرف مقابل — "&amp;Txn!$K2737)</f>
        <v>0</v>
      </c>
      <c r="N5462" s="42">
        <f>IF($D5462="",0,COUNTIF(BankAccts,$D5462))</f>
        <v>0</v>
      </c>
    </row>
    <row r="5463" spans="1:14">
      <c r="A5463" s="38">
        <f>IF(Txn!$B2738="","",Txn!$B2738)</f>
        <v>0</v>
      </c>
      <c r="B5463" s="38">
        <f>IF(Txn!$B2738="","",Txn!$C2738)</f>
        <v>0</v>
      </c>
      <c r="C5463" s="39">
        <f>IF(Txn!$B2738="","","تراکنش بانکی")</f>
        <v>0</v>
      </c>
      <c r="D5463" s="38">
        <f>IF(Txn!$B2738="","",IF(Txn!$X2738="","",Txn!$X2738))</f>
        <v>0</v>
      </c>
      <c r="E5463" s="39">
        <f>IF($D5463="","",IFERROR(VLOOKUP($D5463,AcctTbl,2,0),""))</f>
        <v>0</v>
      </c>
      <c r="F5463" s="39">
        <f>IF($D5463="","",IFERROR(VLOOKUP($D5463,AcctTbl,3,0),""))</f>
        <v>0</v>
      </c>
      <c r="G5463" s="39">
        <f>IF(Txn!$B2738="","",Txn!$D2738)</f>
        <v>0</v>
      </c>
      <c r="H5463" s="38">
        <f>IF(Txn!$B2738="","",Txn!$E2738)</f>
        <v>0</v>
      </c>
      <c r="I5463" s="40">
        <f>IF(Txn!$B2738="",0,Txn!$O2738)</f>
        <v>0</v>
      </c>
      <c r="J5463" s="40">
        <f>IF(Txn!$B2738="",0,Txn!$P2738)</f>
        <v>0</v>
      </c>
      <c r="K5463" s="41">
        <f>IF($A5463="","",IFERROR(VALUE(MID($A5463,6,2)),""))</f>
        <v>0</v>
      </c>
      <c r="L5463" s="39">
        <f>IF(Txn!$K2738="","",Txn!$K2738)</f>
        <v>0</v>
      </c>
      <c r="N5463" s="42">
        <f>IF($D5463="",0,COUNTIF(BankAccts,$D5463))</f>
        <v>0</v>
      </c>
    </row>
    <row r="5464" spans="1:14">
      <c r="A5464" s="38">
        <f>IF(Txn!$B2738="","",Txn!$B2738)</f>
        <v>0</v>
      </c>
      <c r="B5464" s="38">
        <f>IF(Txn!$B2738="","",Txn!$C2738)</f>
        <v>0</v>
      </c>
      <c r="C5464" s="39">
        <f>IF(Txn!$B2738="","","تراکنش بانکی")</f>
        <v>0</v>
      </c>
      <c r="D5464" s="38">
        <f>IF(Txn!$B2738="","",IF(IF(Txn!$U2738="TRF",Txn!$Y2738,Txn!$Z2738)="","",IF(Txn!$U2738="TRF",Txn!$Y2738,Txn!$Z2738)))</f>
        <v>0</v>
      </c>
      <c r="E5464" s="39">
        <f>IF($D5464="","",IFERROR(VLOOKUP($D5464,AcctTbl,2,0),""))</f>
        <v>0</v>
      </c>
      <c r="F5464" s="39">
        <f>IF($D5464="","",IFERROR(VLOOKUP($D5464,AcctTbl,3,0),""))</f>
        <v>0</v>
      </c>
      <c r="G5464" s="39">
        <f>IF(Txn!$B2738="","",Txn!$D2738)</f>
        <v>0</v>
      </c>
      <c r="H5464" s="38">
        <f>IF(Txn!$B2738="","",Txn!$E2738)</f>
        <v>0</v>
      </c>
      <c r="I5464" s="40">
        <f>IF(Txn!$B2738="",0,Txn!$Q2738)</f>
        <v>0</v>
      </c>
      <c r="J5464" s="40">
        <f>IF(Txn!$B2738="",0,Txn!$R2738)</f>
        <v>0</v>
      </c>
      <c r="K5464" s="41">
        <f>IF($A5464="","",IFERROR(VALUE(MID($A5464,6,2)),""))</f>
        <v>0</v>
      </c>
      <c r="L5464" s="39">
        <f>IF(Txn!$K2738="","","طرف مقابل — "&amp;Txn!$K2738)</f>
        <v>0</v>
      </c>
      <c r="N5464" s="42">
        <f>IF($D5464="",0,COUNTIF(BankAccts,$D5464))</f>
        <v>0</v>
      </c>
    </row>
    <row r="5465" spans="1:14">
      <c r="A5465" s="38">
        <f>IF(Txn!$B2739="","",Txn!$B2739)</f>
        <v>0</v>
      </c>
      <c r="B5465" s="38">
        <f>IF(Txn!$B2739="","",Txn!$C2739)</f>
        <v>0</v>
      </c>
      <c r="C5465" s="39">
        <f>IF(Txn!$B2739="","","تراکنش بانکی")</f>
        <v>0</v>
      </c>
      <c r="D5465" s="38">
        <f>IF(Txn!$B2739="","",IF(Txn!$X2739="","",Txn!$X2739))</f>
        <v>0</v>
      </c>
      <c r="E5465" s="39">
        <f>IF($D5465="","",IFERROR(VLOOKUP($D5465,AcctTbl,2,0),""))</f>
        <v>0</v>
      </c>
      <c r="F5465" s="39">
        <f>IF($D5465="","",IFERROR(VLOOKUP($D5465,AcctTbl,3,0),""))</f>
        <v>0</v>
      </c>
      <c r="G5465" s="39">
        <f>IF(Txn!$B2739="","",Txn!$D2739)</f>
        <v>0</v>
      </c>
      <c r="H5465" s="38">
        <f>IF(Txn!$B2739="","",Txn!$E2739)</f>
        <v>0</v>
      </c>
      <c r="I5465" s="40">
        <f>IF(Txn!$B2739="",0,Txn!$O2739)</f>
        <v>0</v>
      </c>
      <c r="J5465" s="40">
        <f>IF(Txn!$B2739="",0,Txn!$P2739)</f>
        <v>0</v>
      </c>
      <c r="K5465" s="41">
        <f>IF($A5465="","",IFERROR(VALUE(MID($A5465,6,2)),""))</f>
        <v>0</v>
      </c>
      <c r="L5465" s="39">
        <f>IF(Txn!$K2739="","",Txn!$K2739)</f>
        <v>0</v>
      </c>
      <c r="N5465" s="42">
        <f>IF($D5465="",0,COUNTIF(BankAccts,$D5465))</f>
        <v>0</v>
      </c>
    </row>
    <row r="5466" spans="1:14">
      <c r="A5466" s="38">
        <f>IF(Txn!$B2739="","",Txn!$B2739)</f>
        <v>0</v>
      </c>
      <c r="B5466" s="38">
        <f>IF(Txn!$B2739="","",Txn!$C2739)</f>
        <v>0</v>
      </c>
      <c r="C5466" s="39">
        <f>IF(Txn!$B2739="","","تراکنش بانکی")</f>
        <v>0</v>
      </c>
      <c r="D5466" s="38">
        <f>IF(Txn!$B2739="","",IF(IF(Txn!$U2739="TRF",Txn!$Y2739,Txn!$Z2739)="","",IF(Txn!$U2739="TRF",Txn!$Y2739,Txn!$Z2739)))</f>
        <v>0</v>
      </c>
      <c r="E5466" s="39">
        <f>IF($D5466="","",IFERROR(VLOOKUP($D5466,AcctTbl,2,0),""))</f>
        <v>0</v>
      </c>
      <c r="F5466" s="39">
        <f>IF($D5466="","",IFERROR(VLOOKUP($D5466,AcctTbl,3,0),""))</f>
        <v>0</v>
      </c>
      <c r="G5466" s="39">
        <f>IF(Txn!$B2739="","",Txn!$D2739)</f>
        <v>0</v>
      </c>
      <c r="H5466" s="38">
        <f>IF(Txn!$B2739="","",Txn!$E2739)</f>
        <v>0</v>
      </c>
      <c r="I5466" s="40">
        <f>IF(Txn!$B2739="",0,Txn!$Q2739)</f>
        <v>0</v>
      </c>
      <c r="J5466" s="40">
        <f>IF(Txn!$B2739="",0,Txn!$R2739)</f>
        <v>0</v>
      </c>
      <c r="K5466" s="41">
        <f>IF($A5466="","",IFERROR(VALUE(MID($A5466,6,2)),""))</f>
        <v>0</v>
      </c>
      <c r="L5466" s="39">
        <f>IF(Txn!$K2739="","","طرف مقابل — "&amp;Txn!$K2739)</f>
        <v>0</v>
      </c>
      <c r="N5466" s="42">
        <f>IF($D5466="",0,COUNTIF(BankAccts,$D5466))</f>
        <v>0</v>
      </c>
    </row>
    <row r="5467" spans="1:14">
      <c r="A5467" s="38">
        <f>IF(Txn!$B2740="","",Txn!$B2740)</f>
        <v>0</v>
      </c>
      <c r="B5467" s="38">
        <f>IF(Txn!$B2740="","",Txn!$C2740)</f>
        <v>0</v>
      </c>
      <c r="C5467" s="39">
        <f>IF(Txn!$B2740="","","تراکنش بانکی")</f>
        <v>0</v>
      </c>
      <c r="D5467" s="38">
        <f>IF(Txn!$B2740="","",IF(Txn!$X2740="","",Txn!$X2740))</f>
        <v>0</v>
      </c>
      <c r="E5467" s="39">
        <f>IF($D5467="","",IFERROR(VLOOKUP($D5467,AcctTbl,2,0),""))</f>
        <v>0</v>
      </c>
      <c r="F5467" s="39">
        <f>IF($D5467="","",IFERROR(VLOOKUP($D5467,AcctTbl,3,0),""))</f>
        <v>0</v>
      </c>
      <c r="G5467" s="39">
        <f>IF(Txn!$B2740="","",Txn!$D2740)</f>
        <v>0</v>
      </c>
      <c r="H5467" s="38">
        <f>IF(Txn!$B2740="","",Txn!$E2740)</f>
        <v>0</v>
      </c>
      <c r="I5467" s="40">
        <f>IF(Txn!$B2740="",0,Txn!$O2740)</f>
        <v>0</v>
      </c>
      <c r="J5467" s="40">
        <f>IF(Txn!$B2740="",0,Txn!$P2740)</f>
        <v>0</v>
      </c>
      <c r="K5467" s="41">
        <f>IF($A5467="","",IFERROR(VALUE(MID($A5467,6,2)),""))</f>
        <v>0</v>
      </c>
      <c r="L5467" s="39">
        <f>IF(Txn!$K2740="","",Txn!$K2740)</f>
        <v>0</v>
      </c>
      <c r="N5467" s="42">
        <f>IF($D5467="",0,COUNTIF(BankAccts,$D5467))</f>
        <v>0</v>
      </c>
    </row>
    <row r="5468" spans="1:14">
      <c r="A5468" s="38">
        <f>IF(Txn!$B2740="","",Txn!$B2740)</f>
        <v>0</v>
      </c>
      <c r="B5468" s="38">
        <f>IF(Txn!$B2740="","",Txn!$C2740)</f>
        <v>0</v>
      </c>
      <c r="C5468" s="39">
        <f>IF(Txn!$B2740="","","تراکنش بانکی")</f>
        <v>0</v>
      </c>
      <c r="D5468" s="38">
        <f>IF(Txn!$B2740="","",IF(IF(Txn!$U2740="TRF",Txn!$Y2740,Txn!$Z2740)="","",IF(Txn!$U2740="TRF",Txn!$Y2740,Txn!$Z2740)))</f>
        <v>0</v>
      </c>
      <c r="E5468" s="39">
        <f>IF($D5468="","",IFERROR(VLOOKUP($D5468,AcctTbl,2,0),""))</f>
        <v>0</v>
      </c>
      <c r="F5468" s="39">
        <f>IF($D5468="","",IFERROR(VLOOKUP($D5468,AcctTbl,3,0),""))</f>
        <v>0</v>
      </c>
      <c r="G5468" s="39">
        <f>IF(Txn!$B2740="","",Txn!$D2740)</f>
        <v>0</v>
      </c>
      <c r="H5468" s="38">
        <f>IF(Txn!$B2740="","",Txn!$E2740)</f>
        <v>0</v>
      </c>
      <c r="I5468" s="40">
        <f>IF(Txn!$B2740="",0,Txn!$Q2740)</f>
        <v>0</v>
      </c>
      <c r="J5468" s="40">
        <f>IF(Txn!$B2740="",0,Txn!$R2740)</f>
        <v>0</v>
      </c>
      <c r="K5468" s="41">
        <f>IF($A5468="","",IFERROR(VALUE(MID($A5468,6,2)),""))</f>
        <v>0</v>
      </c>
      <c r="L5468" s="39">
        <f>IF(Txn!$K2740="","","طرف مقابل — "&amp;Txn!$K2740)</f>
        <v>0</v>
      </c>
      <c r="N5468" s="42">
        <f>IF($D5468="",0,COUNTIF(BankAccts,$D5468))</f>
        <v>0</v>
      </c>
    </row>
    <row r="5469" spans="1:14">
      <c r="A5469" s="38">
        <f>IF(Txn!$B2741="","",Txn!$B2741)</f>
        <v>0</v>
      </c>
      <c r="B5469" s="38">
        <f>IF(Txn!$B2741="","",Txn!$C2741)</f>
        <v>0</v>
      </c>
      <c r="C5469" s="39">
        <f>IF(Txn!$B2741="","","تراکنش بانکی")</f>
        <v>0</v>
      </c>
      <c r="D5469" s="38">
        <f>IF(Txn!$B2741="","",IF(Txn!$X2741="","",Txn!$X2741))</f>
        <v>0</v>
      </c>
      <c r="E5469" s="39">
        <f>IF($D5469="","",IFERROR(VLOOKUP($D5469,AcctTbl,2,0),""))</f>
        <v>0</v>
      </c>
      <c r="F5469" s="39">
        <f>IF($D5469="","",IFERROR(VLOOKUP($D5469,AcctTbl,3,0),""))</f>
        <v>0</v>
      </c>
      <c r="G5469" s="39">
        <f>IF(Txn!$B2741="","",Txn!$D2741)</f>
        <v>0</v>
      </c>
      <c r="H5469" s="38">
        <f>IF(Txn!$B2741="","",Txn!$E2741)</f>
        <v>0</v>
      </c>
      <c r="I5469" s="40">
        <f>IF(Txn!$B2741="",0,Txn!$O2741)</f>
        <v>0</v>
      </c>
      <c r="J5469" s="40">
        <f>IF(Txn!$B2741="",0,Txn!$P2741)</f>
        <v>0</v>
      </c>
      <c r="K5469" s="41">
        <f>IF($A5469="","",IFERROR(VALUE(MID($A5469,6,2)),""))</f>
        <v>0</v>
      </c>
      <c r="L5469" s="39">
        <f>IF(Txn!$K2741="","",Txn!$K2741)</f>
        <v>0</v>
      </c>
      <c r="N5469" s="42">
        <f>IF($D5469="",0,COUNTIF(BankAccts,$D5469))</f>
        <v>0</v>
      </c>
    </row>
    <row r="5470" spans="1:14">
      <c r="A5470" s="38">
        <f>IF(Txn!$B2741="","",Txn!$B2741)</f>
        <v>0</v>
      </c>
      <c r="B5470" s="38">
        <f>IF(Txn!$B2741="","",Txn!$C2741)</f>
        <v>0</v>
      </c>
      <c r="C5470" s="39">
        <f>IF(Txn!$B2741="","","تراکنش بانکی")</f>
        <v>0</v>
      </c>
      <c r="D5470" s="38">
        <f>IF(Txn!$B2741="","",IF(IF(Txn!$U2741="TRF",Txn!$Y2741,Txn!$Z2741)="","",IF(Txn!$U2741="TRF",Txn!$Y2741,Txn!$Z2741)))</f>
        <v>0</v>
      </c>
      <c r="E5470" s="39">
        <f>IF($D5470="","",IFERROR(VLOOKUP($D5470,AcctTbl,2,0),""))</f>
        <v>0</v>
      </c>
      <c r="F5470" s="39">
        <f>IF($D5470="","",IFERROR(VLOOKUP($D5470,AcctTbl,3,0),""))</f>
        <v>0</v>
      </c>
      <c r="G5470" s="39">
        <f>IF(Txn!$B2741="","",Txn!$D2741)</f>
        <v>0</v>
      </c>
      <c r="H5470" s="38">
        <f>IF(Txn!$B2741="","",Txn!$E2741)</f>
        <v>0</v>
      </c>
      <c r="I5470" s="40">
        <f>IF(Txn!$B2741="",0,Txn!$Q2741)</f>
        <v>0</v>
      </c>
      <c r="J5470" s="40">
        <f>IF(Txn!$B2741="",0,Txn!$R2741)</f>
        <v>0</v>
      </c>
      <c r="K5470" s="41">
        <f>IF($A5470="","",IFERROR(VALUE(MID($A5470,6,2)),""))</f>
        <v>0</v>
      </c>
      <c r="L5470" s="39">
        <f>IF(Txn!$K2741="","","طرف مقابل — "&amp;Txn!$K2741)</f>
        <v>0</v>
      </c>
      <c r="N5470" s="42">
        <f>IF($D5470="",0,COUNTIF(BankAccts,$D5470))</f>
        <v>0</v>
      </c>
    </row>
    <row r="5471" spans="1:14">
      <c r="A5471" s="38">
        <f>IF(Txn!$B2742="","",Txn!$B2742)</f>
        <v>0</v>
      </c>
      <c r="B5471" s="38">
        <f>IF(Txn!$B2742="","",Txn!$C2742)</f>
        <v>0</v>
      </c>
      <c r="C5471" s="39">
        <f>IF(Txn!$B2742="","","تراکنش بانکی")</f>
        <v>0</v>
      </c>
      <c r="D5471" s="38">
        <f>IF(Txn!$B2742="","",IF(Txn!$X2742="","",Txn!$X2742))</f>
        <v>0</v>
      </c>
      <c r="E5471" s="39">
        <f>IF($D5471="","",IFERROR(VLOOKUP($D5471,AcctTbl,2,0),""))</f>
        <v>0</v>
      </c>
      <c r="F5471" s="39">
        <f>IF($D5471="","",IFERROR(VLOOKUP($D5471,AcctTbl,3,0),""))</f>
        <v>0</v>
      </c>
      <c r="G5471" s="39">
        <f>IF(Txn!$B2742="","",Txn!$D2742)</f>
        <v>0</v>
      </c>
      <c r="H5471" s="38">
        <f>IF(Txn!$B2742="","",Txn!$E2742)</f>
        <v>0</v>
      </c>
      <c r="I5471" s="40">
        <f>IF(Txn!$B2742="",0,Txn!$O2742)</f>
        <v>0</v>
      </c>
      <c r="J5471" s="40">
        <f>IF(Txn!$B2742="",0,Txn!$P2742)</f>
        <v>0</v>
      </c>
      <c r="K5471" s="41">
        <f>IF($A5471="","",IFERROR(VALUE(MID($A5471,6,2)),""))</f>
        <v>0</v>
      </c>
      <c r="L5471" s="39">
        <f>IF(Txn!$K2742="","",Txn!$K2742)</f>
        <v>0</v>
      </c>
      <c r="N5471" s="42">
        <f>IF($D5471="",0,COUNTIF(BankAccts,$D5471))</f>
        <v>0</v>
      </c>
    </row>
    <row r="5472" spans="1:14">
      <c r="A5472" s="38">
        <f>IF(Txn!$B2742="","",Txn!$B2742)</f>
        <v>0</v>
      </c>
      <c r="B5472" s="38">
        <f>IF(Txn!$B2742="","",Txn!$C2742)</f>
        <v>0</v>
      </c>
      <c r="C5472" s="39">
        <f>IF(Txn!$B2742="","","تراکنش بانکی")</f>
        <v>0</v>
      </c>
      <c r="D5472" s="38">
        <f>IF(Txn!$B2742="","",IF(IF(Txn!$U2742="TRF",Txn!$Y2742,Txn!$Z2742)="","",IF(Txn!$U2742="TRF",Txn!$Y2742,Txn!$Z2742)))</f>
        <v>0</v>
      </c>
      <c r="E5472" s="39">
        <f>IF($D5472="","",IFERROR(VLOOKUP($D5472,AcctTbl,2,0),""))</f>
        <v>0</v>
      </c>
      <c r="F5472" s="39">
        <f>IF($D5472="","",IFERROR(VLOOKUP($D5472,AcctTbl,3,0),""))</f>
        <v>0</v>
      </c>
      <c r="G5472" s="39">
        <f>IF(Txn!$B2742="","",Txn!$D2742)</f>
        <v>0</v>
      </c>
      <c r="H5472" s="38">
        <f>IF(Txn!$B2742="","",Txn!$E2742)</f>
        <v>0</v>
      </c>
      <c r="I5472" s="40">
        <f>IF(Txn!$B2742="",0,Txn!$Q2742)</f>
        <v>0</v>
      </c>
      <c r="J5472" s="40">
        <f>IF(Txn!$B2742="",0,Txn!$R2742)</f>
        <v>0</v>
      </c>
      <c r="K5472" s="41">
        <f>IF($A5472="","",IFERROR(VALUE(MID($A5472,6,2)),""))</f>
        <v>0</v>
      </c>
      <c r="L5472" s="39">
        <f>IF(Txn!$K2742="","","طرف مقابل — "&amp;Txn!$K2742)</f>
        <v>0</v>
      </c>
      <c r="N5472" s="42">
        <f>IF($D5472="",0,COUNTIF(BankAccts,$D5472))</f>
        <v>0</v>
      </c>
    </row>
    <row r="5473" spans="1:14">
      <c r="A5473" s="38">
        <f>IF(Txn!$B2743="","",Txn!$B2743)</f>
        <v>0</v>
      </c>
      <c r="B5473" s="38">
        <f>IF(Txn!$B2743="","",Txn!$C2743)</f>
        <v>0</v>
      </c>
      <c r="C5473" s="39">
        <f>IF(Txn!$B2743="","","تراکنش بانکی")</f>
        <v>0</v>
      </c>
      <c r="D5473" s="38">
        <f>IF(Txn!$B2743="","",IF(Txn!$X2743="","",Txn!$X2743))</f>
        <v>0</v>
      </c>
      <c r="E5473" s="39">
        <f>IF($D5473="","",IFERROR(VLOOKUP($D5473,AcctTbl,2,0),""))</f>
        <v>0</v>
      </c>
      <c r="F5473" s="39">
        <f>IF($D5473="","",IFERROR(VLOOKUP($D5473,AcctTbl,3,0),""))</f>
        <v>0</v>
      </c>
      <c r="G5473" s="39">
        <f>IF(Txn!$B2743="","",Txn!$D2743)</f>
        <v>0</v>
      </c>
      <c r="H5473" s="38">
        <f>IF(Txn!$B2743="","",Txn!$E2743)</f>
        <v>0</v>
      </c>
      <c r="I5473" s="40">
        <f>IF(Txn!$B2743="",0,Txn!$O2743)</f>
        <v>0</v>
      </c>
      <c r="J5473" s="40">
        <f>IF(Txn!$B2743="",0,Txn!$P2743)</f>
        <v>0</v>
      </c>
      <c r="K5473" s="41">
        <f>IF($A5473="","",IFERROR(VALUE(MID($A5473,6,2)),""))</f>
        <v>0</v>
      </c>
      <c r="L5473" s="39">
        <f>IF(Txn!$K2743="","",Txn!$K2743)</f>
        <v>0</v>
      </c>
      <c r="N5473" s="42">
        <f>IF($D5473="",0,COUNTIF(BankAccts,$D5473))</f>
        <v>0</v>
      </c>
    </row>
    <row r="5474" spans="1:14">
      <c r="A5474" s="38">
        <f>IF(Txn!$B2743="","",Txn!$B2743)</f>
        <v>0</v>
      </c>
      <c r="B5474" s="38">
        <f>IF(Txn!$B2743="","",Txn!$C2743)</f>
        <v>0</v>
      </c>
      <c r="C5474" s="39">
        <f>IF(Txn!$B2743="","","تراکنش بانکی")</f>
        <v>0</v>
      </c>
      <c r="D5474" s="38">
        <f>IF(Txn!$B2743="","",IF(IF(Txn!$U2743="TRF",Txn!$Y2743,Txn!$Z2743)="","",IF(Txn!$U2743="TRF",Txn!$Y2743,Txn!$Z2743)))</f>
        <v>0</v>
      </c>
      <c r="E5474" s="39">
        <f>IF($D5474="","",IFERROR(VLOOKUP($D5474,AcctTbl,2,0),""))</f>
        <v>0</v>
      </c>
      <c r="F5474" s="39">
        <f>IF($D5474="","",IFERROR(VLOOKUP($D5474,AcctTbl,3,0),""))</f>
        <v>0</v>
      </c>
      <c r="G5474" s="39">
        <f>IF(Txn!$B2743="","",Txn!$D2743)</f>
        <v>0</v>
      </c>
      <c r="H5474" s="38">
        <f>IF(Txn!$B2743="","",Txn!$E2743)</f>
        <v>0</v>
      </c>
      <c r="I5474" s="40">
        <f>IF(Txn!$B2743="",0,Txn!$Q2743)</f>
        <v>0</v>
      </c>
      <c r="J5474" s="40">
        <f>IF(Txn!$B2743="",0,Txn!$R2743)</f>
        <v>0</v>
      </c>
      <c r="K5474" s="41">
        <f>IF($A5474="","",IFERROR(VALUE(MID($A5474,6,2)),""))</f>
        <v>0</v>
      </c>
      <c r="L5474" s="39">
        <f>IF(Txn!$K2743="","","طرف مقابل — "&amp;Txn!$K2743)</f>
        <v>0</v>
      </c>
      <c r="N5474" s="42">
        <f>IF($D5474="",0,COUNTIF(BankAccts,$D5474))</f>
        <v>0</v>
      </c>
    </row>
    <row r="5475" spans="1:14">
      <c r="A5475" s="38">
        <f>IF(Txn!$B2744="","",Txn!$B2744)</f>
        <v>0</v>
      </c>
      <c r="B5475" s="38">
        <f>IF(Txn!$B2744="","",Txn!$C2744)</f>
        <v>0</v>
      </c>
      <c r="C5475" s="39">
        <f>IF(Txn!$B2744="","","تراکنش بانکی")</f>
        <v>0</v>
      </c>
      <c r="D5475" s="38">
        <f>IF(Txn!$B2744="","",IF(Txn!$X2744="","",Txn!$X2744))</f>
        <v>0</v>
      </c>
      <c r="E5475" s="39">
        <f>IF($D5475="","",IFERROR(VLOOKUP($D5475,AcctTbl,2,0),""))</f>
        <v>0</v>
      </c>
      <c r="F5475" s="39">
        <f>IF($D5475="","",IFERROR(VLOOKUP($D5475,AcctTbl,3,0),""))</f>
        <v>0</v>
      </c>
      <c r="G5475" s="39">
        <f>IF(Txn!$B2744="","",Txn!$D2744)</f>
        <v>0</v>
      </c>
      <c r="H5475" s="38">
        <f>IF(Txn!$B2744="","",Txn!$E2744)</f>
        <v>0</v>
      </c>
      <c r="I5475" s="40">
        <f>IF(Txn!$B2744="",0,Txn!$O2744)</f>
        <v>0</v>
      </c>
      <c r="J5475" s="40">
        <f>IF(Txn!$B2744="",0,Txn!$P2744)</f>
        <v>0</v>
      </c>
      <c r="K5475" s="41">
        <f>IF($A5475="","",IFERROR(VALUE(MID($A5475,6,2)),""))</f>
        <v>0</v>
      </c>
      <c r="L5475" s="39">
        <f>IF(Txn!$K2744="","",Txn!$K2744)</f>
        <v>0</v>
      </c>
      <c r="N5475" s="42">
        <f>IF($D5475="",0,COUNTIF(BankAccts,$D5475))</f>
        <v>0</v>
      </c>
    </row>
    <row r="5476" spans="1:14">
      <c r="A5476" s="38">
        <f>IF(Txn!$B2744="","",Txn!$B2744)</f>
        <v>0</v>
      </c>
      <c r="B5476" s="38">
        <f>IF(Txn!$B2744="","",Txn!$C2744)</f>
        <v>0</v>
      </c>
      <c r="C5476" s="39">
        <f>IF(Txn!$B2744="","","تراکنش بانکی")</f>
        <v>0</v>
      </c>
      <c r="D5476" s="38">
        <f>IF(Txn!$B2744="","",IF(IF(Txn!$U2744="TRF",Txn!$Y2744,Txn!$Z2744)="","",IF(Txn!$U2744="TRF",Txn!$Y2744,Txn!$Z2744)))</f>
        <v>0</v>
      </c>
      <c r="E5476" s="39">
        <f>IF($D5476="","",IFERROR(VLOOKUP($D5476,AcctTbl,2,0),""))</f>
        <v>0</v>
      </c>
      <c r="F5476" s="39">
        <f>IF($D5476="","",IFERROR(VLOOKUP($D5476,AcctTbl,3,0),""))</f>
        <v>0</v>
      </c>
      <c r="G5476" s="39">
        <f>IF(Txn!$B2744="","",Txn!$D2744)</f>
        <v>0</v>
      </c>
      <c r="H5476" s="38">
        <f>IF(Txn!$B2744="","",Txn!$E2744)</f>
        <v>0</v>
      </c>
      <c r="I5476" s="40">
        <f>IF(Txn!$B2744="",0,Txn!$Q2744)</f>
        <v>0</v>
      </c>
      <c r="J5476" s="40">
        <f>IF(Txn!$B2744="",0,Txn!$R2744)</f>
        <v>0</v>
      </c>
      <c r="K5476" s="41">
        <f>IF($A5476="","",IFERROR(VALUE(MID($A5476,6,2)),""))</f>
        <v>0</v>
      </c>
      <c r="L5476" s="39">
        <f>IF(Txn!$K2744="","","طرف مقابل — "&amp;Txn!$K2744)</f>
        <v>0</v>
      </c>
      <c r="N5476" s="42">
        <f>IF($D5476="",0,COUNTIF(BankAccts,$D5476))</f>
        <v>0</v>
      </c>
    </row>
    <row r="5477" spans="1:14">
      <c r="A5477" s="38">
        <f>IF(Txn!$B2745="","",Txn!$B2745)</f>
        <v>0</v>
      </c>
      <c r="B5477" s="38">
        <f>IF(Txn!$B2745="","",Txn!$C2745)</f>
        <v>0</v>
      </c>
      <c r="C5477" s="39">
        <f>IF(Txn!$B2745="","","تراکنش بانکی")</f>
        <v>0</v>
      </c>
      <c r="D5477" s="38">
        <f>IF(Txn!$B2745="","",IF(Txn!$X2745="","",Txn!$X2745))</f>
        <v>0</v>
      </c>
      <c r="E5477" s="39">
        <f>IF($D5477="","",IFERROR(VLOOKUP($D5477,AcctTbl,2,0),""))</f>
        <v>0</v>
      </c>
      <c r="F5477" s="39">
        <f>IF($D5477="","",IFERROR(VLOOKUP($D5477,AcctTbl,3,0),""))</f>
        <v>0</v>
      </c>
      <c r="G5477" s="39">
        <f>IF(Txn!$B2745="","",Txn!$D2745)</f>
        <v>0</v>
      </c>
      <c r="H5477" s="38">
        <f>IF(Txn!$B2745="","",Txn!$E2745)</f>
        <v>0</v>
      </c>
      <c r="I5477" s="40">
        <f>IF(Txn!$B2745="",0,Txn!$O2745)</f>
        <v>0</v>
      </c>
      <c r="J5477" s="40">
        <f>IF(Txn!$B2745="",0,Txn!$P2745)</f>
        <v>0</v>
      </c>
      <c r="K5477" s="41">
        <f>IF($A5477="","",IFERROR(VALUE(MID($A5477,6,2)),""))</f>
        <v>0</v>
      </c>
      <c r="L5477" s="39">
        <f>IF(Txn!$K2745="","",Txn!$K2745)</f>
        <v>0</v>
      </c>
      <c r="N5477" s="42">
        <f>IF($D5477="",0,COUNTIF(BankAccts,$D5477))</f>
        <v>0</v>
      </c>
    </row>
    <row r="5478" spans="1:14">
      <c r="A5478" s="38">
        <f>IF(Txn!$B2745="","",Txn!$B2745)</f>
        <v>0</v>
      </c>
      <c r="B5478" s="38">
        <f>IF(Txn!$B2745="","",Txn!$C2745)</f>
        <v>0</v>
      </c>
      <c r="C5478" s="39">
        <f>IF(Txn!$B2745="","","تراکنش بانکی")</f>
        <v>0</v>
      </c>
      <c r="D5478" s="38">
        <f>IF(Txn!$B2745="","",IF(IF(Txn!$U2745="TRF",Txn!$Y2745,Txn!$Z2745)="","",IF(Txn!$U2745="TRF",Txn!$Y2745,Txn!$Z2745)))</f>
        <v>0</v>
      </c>
      <c r="E5478" s="39">
        <f>IF($D5478="","",IFERROR(VLOOKUP($D5478,AcctTbl,2,0),""))</f>
        <v>0</v>
      </c>
      <c r="F5478" s="39">
        <f>IF($D5478="","",IFERROR(VLOOKUP($D5478,AcctTbl,3,0),""))</f>
        <v>0</v>
      </c>
      <c r="G5478" s="39">
        <f>IF(Txn!$B2745="","",Txn!$D2745)</f>
        <v>0</v>
      </c>
      <c r="H5478" s="38">
        <f>IF(Txn!$B2745="","",Txn!$E2745)</f>
        <v>0</v>
      </c>
      <c r="I5478" s="40">
        <f>IF(Txn!$B2745="",0,Txn!$Q2745)</f>
        <v>0</v>
      </c>
      <c r="J5478" s="40">
        <f>IF(Txn!$B2745="",0,Txn!$R2745)</f>
        <v>0</v>
      </c>
      <c r="K5478" s="41">
        <f>IF($A5478="","",IFERROR(VALUE(MID($A5478,6,2)),""))</f>
        <v>0</v>
      </c>
      <c r="L5478" s="39">
        <f>IF(Txn!$K2745="","","طرف مقابل — "&amp;Txn!$K2745)</f>
        <v>0</v>
      </c>
      <c r="N5478" s="42">
        <f>IF($D5478="",0,COUNTIF(BankAccts,$D5478))</f>
        <v>0</v>
      </c>
    </row>
    <row r="5479" spans="1:14">
      <c r="A5479" s="38">
        <f>IF(Txn!$B2746="","",Txn!$B2746)</f>
        <v>0</v>
      </c>
      <c r="B5479" s="38">
        <f>IF(Txn!$B2746="","",Txn!$C2746)</f>
        <v>0</v>
      </c>
      <c r="C5479" s="39">
        <f>IF(Txn!$B2746="","","تراکنش بانکی")</f>
        <v>0</v>
      </c>
      <c r="D5479" s="38">
        <f>IF(Txn!$B2746="","",IF(Txn!$X2746="","",Txn!$X2746))</f>
        <v>0</v>
      </c>
      <c r="E5479" s="39">
        <f>IF($D5479="","",IFERROR(VLOOKUP($D5479,AcctTbl,2,0),""))</f>
        <v>0</v>
      </c>
      <c r="F5479" s="39">
        <f>IF($D5479="","",IFERROR(VLOOKUP($D5479,AcctTbl,3,0),""))</f>
        <v>0</v>
      </c>
      <c r="G5479" s="39">
        <f>IF(Txn!$B2746="","",Txn!$D2746)</f>
        <v>0</v>
      </c>
      <c r="H5479" s="38">
        <f>IF(Txn!$B2746="","",Txn!$E2746)</f>
        <v>0</v>
      </c>
      <c r="I5479" s="40">
        <f>IF(Txn!$B2746="",0,Txn!$O2746)</f>
        <v>0</v>
      </c>
      <c r="J5479" s="40">
        <f>IF(Txn!$B2746="",0,Txn!$P2746)</f>
        <v>0</v>
      </c>
      <c r="K5479" s="41">
        <f>IF($A5479="","",IFERROR(VALUE(MID($A5479,6,2)),""))</f>
        <v>0</v>
      </c>
      <c r="L5479" s="39">
        <f>IF(Txn!$K2746="","",Txn!$K2746)</f>
        <v>0</v>
      </c>
      <c r="N5479" s="42">
        <f>IF($D5479="",0,COUNTIF(BankAccts,$D5479))</f>
        <v>0</v>
      </c>
    </row>
    <row r="5480" spans="1:14">
      <c r="A5480" s="38">
        <f>IF(Txn!$B2746="","",Txn!$B2746)</f>
        <v>0</v>
      </c>
      <c r="B5480" s="38">
        <f>IF(Txn!$B2746="","",Txn!$C2746)</f>
        <v>0</v>
      </c>
      <c r="C5480" s="39">
        <f>IF(Txn!$B2746="","","تراکنش بانکی")</f>
        <v>0</v>
      </c>
      <c r="D5480" s="38">
        <f>IF(Txn!$B2746="","",IF(IF(Txn!$U2746="TRF",Txn!$Y2746,Txn!$Z2746)="","",IF(Txn!$U2746="TRF",Txn!$Y2746,Txn!$Z2746)))</f>
        <v>0</v>
      </c>
      <c r="E5480" s="39">
        <f>IF($D5480="","",IFERROR(VLOOKUP($D5480,AcctTbl,2,0),""))</f>
        <v>0</v>
      </c>
      <c r="F5480" s="39">
        <f>IF($D5480="","",IFERROR(VLOOKUP($D5480,AcctTbl,3,0),""))</f>
        <v>0</v>
      </c>
      <c r="G5480" s="39">
        <f>IF(Txn!$B2746="","",Txn!$D2746)</f>
        <v>0</v>
      </c>
      <c r="H5480" s="38">
        <f>IF(Txn!$B2746="","",Txn!$E2746)</f>
        <v>0</v>
      </c>
      <c r="I5480" s="40">
        <f>IF(Txn!$B2746="",0,Txn!$Q2746)</f>
        <v>0</v>
      </c>
      <c r="J5480" s="40">
        <f>IF(Txn!$B2746="",0,Txn!$R2746)</f>
        <v>0</v>
      </c>
      <c r="K5480" s="41">
        <f>IF($A5480="","",IFERROR(VALUE(MID($A5480,6,2)),""))</f>
        <v>0</v>
      </c>
      <c r="L5480" s="39">
        <f>IF(Txn!$K2746="","","طرف مقابل — "&amp;Txn!$K2746)</f>
        <v>0</v>
      </c>
      <c r="N5480" s="42">
        <f>IF($D5480="",0,COUNTIF(BankAccts,$D5480))</f>
        <v>0</v>
      </c>
    </row>
    <row r="5481" spans="1:14">
      <c r="A5481" s="38">
        <f>IF(Txn!$B2747="","",Txn!$B2747)</f>
        <v>0</v>
      </c>
      <c r="B5481" s="38">
        <f>IF(Txn!$B2747="","",Txn!$C2747)</f>
        <v>0</v>
      </c>
      <c r="C5481" s="39">
        <f>IF(Txn!$B2747="","","تراکنش بانکی")</f>
        <v>0</v>
      </c>
      <c r="D5481" s="38">
        <f>IF(Txn!$B2747="","",IF(Txn!$X2747="","",Txn!$X2747))</f>
        <v>0</v>
      </c>
      <c r="E5481" s="39">
        <f>IF($D5481="","",IFERROR(VLOOKUP($D5481,AcctTbl,2,0),""))</f>
        <v>0</v>
      </c>
      <c r="F5481" s="39">
        <f>IF($D5481="","",IFERROR(VLOOKUP($D5481,AcctTbl,3,0),""))</f>
        <v>0</v>
      </c>
      <c r="G5481" s="39">
        <f>IF(Txn!$B2747="","",Txn!$D2747)</f>
        <v>0</v>
      </c>
      <c r="H5481" s="38">
        <f>IF(Txn!$B2747="","",Txn!$E2747)</f>
        <v>0</v>
      </c>
      <c r="I5481" s="40">
        <f>IF(Txn!$B2747="",0,Txn!$O2747)</f>
        <v>0</v>
      </c>
      <c r="J5481" s="40">
        <f>IF(Txn!$B2747="",0,Txn!$P2747)</f>
        <v>0</v>
      </c>
      <c r="K5481" s="41">
        <f>IF($A5481="","",IFERROR(VALUE(MID($A5481,6,2)),""))</f>
        <v>0</v>
      </c>
      <c r="L5481" s="39">
        <f>IF(Txn!$K2747="","",Txn!$K2747)</f>
        <v>0</v>
      </c>
      <c r="N5481" s="42">
        <f>IF($D5481="",0,COUNTIF(BankAccts,$D5481))</f>
        <v>0</v>
      </c>
    </row>
    <row r="5482" spans="1:14">
      <c r="A5482" s="38">
        <f>IF(Txn!$B2747="","",Txn!$B2747)</f>
        <v>0</v>
      </c>
      <c r="B5482" s="38">
        <f>IF(Txn!$B2747="","",Txn!$C2747)</f>
        <v>0</v>
      </c>
      <c r="C5482" s="39">
        <f>IF(Txn!$B2747="","","تراکنش بانکی")</f>
        <v>0</v>
      </c>
      <c r="D5482" s="38">
        <f>IF(Txn!$B2747="","",IF(IF(Txn!$U2747="TRF",Txn!$Y2747,Txn!$Z2747)="","",IF(Txn!$U2747="TRF",Txn!$Y2747,Txn!$Z2747)))</f>
        <v>0</v>
      </c>
      <c r="E5482" s="39">
        <f>IF($D5482="","",IFERROR(VLOOKUP($D5482,AcctTbl,2,0),""))</f>
        <v>0</v>
      </c>
      <c r="F5482" s="39">
        <f>IF($D5482="","",IFERROR(VLOOKUP($D5482,AcctTbl,3,0),""))</f>
        <v>0</v>
      </c>
      <c r="G5482" s="39">
        <f>IF(Txn!$B2747="","",Txn!$D2747)</f>
        <v>0</v>
      </c>
      <c r="H5482" s="38">
        <f>IF(Txn!$B2747="","",Txn!$E2747)</f>
        <v>0</v>
      </c>
      <c r="I5482" s="40">
        <f>IF(Txn!$B2747="",0,Txn!$Q2747)</f>
        <v>0</v>
      </c>
      <c r="J5482" s="40">
        <f>IF(Txn!$B2747="",0,Txn!$R2747)</f>
        <v>0</v>
      </c>
      <c r="K5482" s="41">
        <f>IF($A5482="","",IFERROR(VALUE(MID($A5482,6,2)),""))</f>
        <v>0</v>
      </c>
      <c r="L5482" s="39">
        <f>IF(Txn!$K2747="","","طرف مقابل — "&amp;Txn!$K2747)</f>
        <v>0</v>
      </c>
      <c r="N5482" s="42">
        <f>IF($D5482="",0,COUNTIF(BankAccts,$D5482))</f>
        <v>0</v>
      </c>
    </row>
    <row r="5483" spans="1:14">
      <c r="A5483" s="38">
        <f>IF(Txn!$B2748="","",Txn!$B2748)</f>
        <v>0</v>
      </c>
      <c r="B5483" s="38">
        <f>IF(Txn!$B2748="","",Txn!$C2748)</f>
        <v>0</v>
      </c>
      <c r="C5483" s="39">
        <f>IF(Txn!$B2748="","","تراکنش بانکی")</f>
        <v>0</v>
      </c>
      <c r="D5483" s="38">
        <f>IF(Txn!$B2748="","",IF(Txn!$X2748="","",Txn!$X2748))</f>
        <v>0</v>
      </c>
      <c r="E5483" s="39">
        <f>IF($D5483="","",IFERROR(VLOOKUP($D5483,AcctTbl,2,0),""))</f>
        <v>0</v>
      </c>
      <c r="F5483" s="39">
        <f>IF($D5483="","",IFERROR(VLOOKUP($D5483,AcctTbl,3,0),""))</f>
        <v>0</v>
      </c>
      <c r="G5483" s="39">
        <f>IF(Txn!$B2748="","",Txn!$D2748)</f>
        <v>0</v>
      </c>
      <c r="H5483" s="38">
        <f>IF(Txn!$B2748="","",Txn!$E2748)</f>
        <v>0</v>
      </c>
      <c r="I5483" s="40">
        <f>IF(Txn!$B2748="",0,Txn!$O2748)</f>
        <v>0</v>
      </c>
      <c r="J5483" s="40">
        <f>IF(Txn!$B2748="",0,Txn!$P2748)</f>
        <v>0</v>
      </c>
      <c r="K5483" s="41">
        <f>IF($A5483="","",IFERROR(VALUE(MID($A5483,6,2)),""))</f>
        <v>0</v>
      </c>
      <c r="L5483" s="39">
        <f>IF(Txn!$K2748="","",Txn!$K2748)</f>
        <v>0</v>
      </c>
      <c r="N5483" s="42">
        <f>IF($D5483="",0,COUNTIF(BankAccts,$D5483))</f>
        <v>0</v>
      </c>
    </row>
    <row r="5484" spans="1:14">
      <c r="A5484" s="38">
        <f>IF(Txn!$B2748="","",Txn!$B2748)</f>
        <v>0</v>
      </c>
      <c r="B5484" s="38">
        <f>IF(Txn!$B2748="","",Txn!$C2748)</f>
        <v>0</v>
      </c>
      <c r="C5484" s="39">
        <f>IF(Txn!$B2748="","","تراکنش بانکی")</f>
        <v>0</v>
      </c>
      <c r="D5484" s="38">
        <f>IF(Txn!$B2748="","",IF(IF(Txn!$U2748="TRF",Txn!$Y2748,Txn!$Z2748)="","",IF(Txn!$U2748="TRF",Txn!$Y2748,Txn!$Z2748)))</f>
        <v>0</v>
      </c>
      <c r="E5484" s="39">
        <f>IF($D5484="","",IFERROR(VLOOKUP($D5484,AcctTbl,2,0),""))</f>
        <v>0</v>
      </c>
      <c r="F5484" s="39">
        <f>IF($D5484="","",IFERROR(VLOOKUP($D5484,AcctTbl,3,0),""))</f>
        <v>0</v>
      </c>
      <c r="G5484" s="39">
        <f>IF(Txn!$B2748="","",Txn!$D2748)</f>
        <v>0</v>
      </c>
      <c r="H5484" s="38">
        <f>IF(Txn!$B2748="","",Txn!$E2748)</f>
        <v>0</v>
      </c>
      <c r="I5484" s="40">
        <f>IF(Txn!$B2748="",0,Txn!$Q2748)</f>
        <v>0</v>
      </c>
      <c r="J5484" s="40">
        <f>IF(Txn!$B2748="",0,Txn!$R2748)</f>
        <v>0</v>
      </c>
      <c r="K5484" s="41">
        <f>IF($A5484="","",IFERROR(VALUE(MID($A5484,6,2)),""))</f>
        <v>0</v>
      </c>
      <c r="L5484" s="39">
        <f>IF(Txn!$K2748="","","طرف مقابل — "&amp;Txn!$K2748)</f>
        <v>0</v>
      </c>
      <c r="N5484" s="42">
        <f>IF($D5484="",0,COUNTIF(BankAccts,$D5484))</f>
        <v>0</v>
      </c>
    </row>
    <row r="5485" spans="1:14">
      <c r="A5485" s="38">
        <f>IF(Txn!$B2749="","",Txn!$B2749)</f>
        <v>0</v>
      </c>
      <c r="B5485" s="38">
        <f>IF(Txn!$B2749="","",Txn!$C2749)</f>
        <v>0</v>
      </c>
      <c r="C5485" s="39">
        <f>IF(Txn!$B2749="","","تراکنش بانکی")</f>
        <v>0</v>
      </c>
      <c r="D5485" s="38">
        <f>IF(Txn!$B2749="","",IF(Txn!$X2749="","",Txn!$X2749))</f>
        <v>0</v>
      </c>
      <c r="E5485" s="39">
        <f>IF($D5485="","",IFERROR(VLOOKUP($D5485,AcctTbl,2,0),""))</f>
        <v>0</v>
      </c>
      <c r="F5485" s="39">
        <f>IF($D5485="","",IFERROR(VLOOKUP($D5485,AcctTbl,3,0),""))</f>
        <v>0</v>
      </c>
      <c r="G5485" s="39">
        <f>IF(Txn!$B2749="","",Txn!$D2749)</f>
        <v>0</v>
      </c>
      <c r="H5485" s="38">
        <f>IF(Txn!$B2749="","",Txn!$E2749)</f>
        <v>0</v>
      </c>
      <c r="I5485" s="40">
        <f>IF(Txn!$B2749="",0,Txn!$O2749)</f>
        <v>0</v>
      </c>
      <c r="J5485" s="40">
        <f>IF(Txn!$B2749="",0,Txn!$P2749)</f>
        <v>0</v>
      </c>
      <c r="K5485" s="41">
        <f>IF($A5485="","",IFERROR(VALUE(MID($A5485,6,2)),""))</f>
        <v>0</v>
      </c>
      <c r="L5485" s="39">
        <f>IF(Txn!$K2749="","",Txn!$K2749)</f>
        <v>0</v>
      </c>
      <c r="N5485" s="42">
        <f>IF($D5485="",0,COUNTIF(BankAccts,$D5485))</f>
        <v>0</v>
      </c>
    </row>
    <row r="5486" spans="1:14">
      <c r="A5486" s="38">
        <f>IF(Txn!$B2749="","",Txn!$B2749)</f>
        <v>0</v>
      </c>
      <c r="B5486" s="38">
        <f>IF(Txn!$B2749="","",Txn!$C2749)</f>
        <v>0</v>
      </c>
      <c r="C5486" s="39">
        <f>IF(Txn!$B2749="","","تراکنش بانکی")</f>
        <v>0</v>
      </c>
      <c r="D5486" s="38">
        <f>IF(Txn!$B2749="","",IF(IF(Txn!$U2749="TRF",Txn!$Y2749,Txn!$Z2749)="","",IF(Txn!$U2749="TRF",Txn!$Y2749,Txn!$Z2749)))</f>
        <v>0</v>
      </c>
      <c r="E5486" s="39">
        <f>IF($D5486="","",IFERROR(VLOOKUP($D5486,AcctTbl,2,0),""))</f>
        <v>0</v>
      </c>
      <c r="F5486" s="39">
        <f>IF($D5486="","",IFERROR(VLOOKUP($D5486,AcctTbl,3,0),""))</f>
        <v>0</v>
      </c>
      <c r="G5486" s="39">
        <f>IF(Txn!$B2749="","",Txn!$D2749)</f>
        <v>0</v>
      </c>
      <c r="H5486" s="38">
        <f>IF(Txn!$B2749="","",Txn!$E2749)</f>
        <v>0</v>
      </c>
      <c r="I5486" s="40">
        <f>IF(Txn!$B2749="",0,Txn!$Q2749)</f>
        <v>0</v>
      </c>
      <c r="J5486" s="40">
        <f>IF(Txn!$B2749="",0,Txn!$R2749)</f>
        <v>0</v>
      </c>
      <c r="K5486" s="41">
        <f>IF($A5486="","",IFERROR(VALUE(MID($A5486,6,2)),""))</f>
        <v>0</v>
      </c>
      <c r="L5486" s="39">
        <f>IF(Txn!$K2749="","","طرف مقابل — "&amp;Txn!$K2749)</f>
        <v>0</v>
      </c>
      <c r="N5486" s="42">
        <f>IF($D5486="",0,COUNTIF(BankAccts,$D5486))</f>
        <v>0</v>
      </c>
    </row>
    <row r="5487" spans="1:14">
      <c r="A5487" s="38">
        <f>IF(Txn!$B2750="","",Txn!$B2750)</f>
        <v>0</v>
      </c>
      <c r="B5487" s="38">
        <f>IF(Txn!$B2750="","",Txn!$C2750)</f>
        <v>0</v>
      </c>
      <c r="C5487" s="39">
        <f>IF(Txn!$B2750="","","تراکنش بانکی")</f>
        <v>0</v>
      </c>
      <c r="D5487" s="38">
        <f>IF(Txn!$B2750="","",IF(Txn!$X2750="","",Txn!$X2750))</f>
        <v>0</v>
      </c>
      <c r="E5487" s="39">
        <f>IF($D5487="","",IFERROR(VLOOKUP($D5487,AcctTbl,2,0),""))</f>
        <v>0</v>
      </c>
      <c r="F5487" s="39">
        <f>IF($D5487="","",IFERROR(VLOOKUP($D5487,AcctTbl,3,0),""))</f>
        <v>0</v>
      </c>
      <c r="G5487" s="39">
        <f>IF(Txn!$B2750="","",Txn!$D2750)</f>
        <v>0</v>
      </c>
      <c r="H5487" s="38">
        <f>IF(Txn!$B2750="","",Txn!$E2750)</f>
        <v>0</v>
      </c>
      <c r="I5487" s="40">
        <f>IF(Txn!$B2750="",0,Txn!$O2750)</f>
        <v>0</v>
      </c>
      <c r="J5487" s="40">
        <f>IF(Txn!$B2750="",0,Txn!$P2750)</f>
        <v>0</v>
      </c>
      <c r="K5487" s="41">
        <f>IF($A5487="","",IFERROR(VALUE(MID($A5487,6,2)),""))</f>
        <v>0</v>
      </c>
      <c r="L5487" s="39">
        <f>IF(Txn!$K2750="","",Txn!$K2750)</f>
        <v>0</v>
      </c>
      <c r="N5487" s="42">
        <f>IF($D5487="",0,COUNTIF(BankAccts,$D5487))</f>
        <v>0</v>
      </c>
    </row>
    <row r="5488" spans="1:14">
      <c r="A5488" s="38">
        <f>IF(Txn!$B2750="","",Txn!$B2750)</f>
        <v>0</v>
      </c>
      <c r="B5488" s="38">
        <f>IF(Txn!$B2750="","",Txn!$C2750)</f>
        <v>0</v>
      </c>
      <c r="C5488" s="39">
        <f>IF(Txn!$B2750="","","تراکنش بانکی")</f>
        <v>0</v>
      </c>
      <c r="D5488" s="38">
        <f>IF(Txn!$B2750="","",IF(IF(Txn!$U2750="TRF",Txn!$Y2750,Txn!$Z2750)="","",IF(Txn!$U2750="TRF",Txn!$Y2750,Txn!$Z2750)))</f>
        <v>0</v>
      </c>
      <c r="E5488" s="39">
        <f>IF($D5488="","",IFERROR(VLOOKUP($D5488,AcctTbl,2,0),""))</f>
        <v>0</v>
      </c>
      <c r="F5488" s="39">
        <f>IF($D5488="","",IFERROR(VLOOKUP($D5488,AcctTbl,3,0),""))</f>
        <v>0</v>
      </c>
      <c r="G5488" s="39">
        <f>IF(Txn!$B2750="","",Txn!$D2750)</f>
        <v>0</v>
      </c>
      <c r="H5488" s="38">
        <f>IF(Txn!$B2750="","",Txn!$E2750)</f>
        <v>0</v>
      </c>
      <c r="I5488" s="40">
        <f>IF(Txn!$B2750="",0,Txn!$Q2750)</f>
        <v>0</v>
      </c>
      <c r="J5488" s="40">
        <f>IF(Txn!$B2750="",0,Txn!$R2750)</f>
        <v>0</v>
      </c>
      <c r="K5488" s="41">
        <f>IF($A5488="","",IFERROR(VALUE(MID($A5488,6,2)),""))</f>
        <v>0</v>
      </c>
      <c r="L5488" s="39">
        <f>IF(Txn!$K2750="","","طرف مقابل — "&amp;Txn!$K2750)</f>
        <v>0</v>
      </c>
      <c r="N5488" s="42">
        <f>IF($D5488="",0,COUNTIF(BankAccts,$D5488))</f>
        <v>0</v>
      </c>
    </row>
    <row r="5489" spans="1:14">
      <c r="A5489" s="38">
        <f>IF(Txn!$B2751="","",Txn!$B2751)</f>
        <v>0</v>
      </c>
      <c r="B5489" s="38">
        <f>IF(Txn!$B2751="","",Txn!$C2751)</f>
        <v>0</v>
      </c>
      <c r="C5489" s="39">
        <f>IF(Txn!$B2751="","","تراکنش بانکی")</f>
        <v>0</v>
      </c>
      <c r="D5489" s="38">
        <f>IF(Txn!$B2751="","",IF(Txn!$X2751="","",Txn!$X2751))</f>
        <v>0</v>
      </c>
      <c r="E5489" s="39">
        <f>IF($D5489="","",IFERROR(VLOOKUP($D5489,AcctTbl,2,0),""))</f>
        <v>0</v>
      </c>
      <c r="F5489" s="39">
        <f>IF($D5489="","",IFERROR(VLOOKUP($D5489,AcctTbl,3,0),""))</f>
        <v>0</v>
      </c>
      <c r="G5489" s="39">
        <f>IF(Txn!$B2751="","",Txn!$D2751)</f>
        <v>0</v>
      </c>
      <c r="H5489" s="38">
        <f>IF(Txn!$B2751="","",Txn!$E2751)</f>
        <v>0</v>
      </c>
      <c r="I5489" s="40">
        <f>IF(Txn!$B2751="",0,Txn!$O2751)</f>
        <v>0</v>
      </c>
      <c r="J5489" s="40">
        <f>IF(Txn!$B2751="",0,Txn!$P2751)</f>
        <v>0</v>
      </c>
      <c r="K5489" s="41">
        <f>IF($A5489="","",IFERROR(VALUE(MID($A5489,6,2)),""))</f>
        <v>0</v>
      </c>
      <c r="L5489" s="39">
        <f>IF(Txn!$K2751="","",Txn!$K2751)</f>
        <v>0</v>
      </c>
      <c r="N5489" s="42">
        <f>IF($D5489="",0,COUNTIF(BankAccts,$D5489))</f>
        <v>0</v>
      </c>
    </row>
    <row r="5490" spans="1:14">
      <c r="A5490" s="38">
        <f>IF(Txn!$B2751="","",Txn!$B2751)</f>
        <v>0</v>
      </c>
      <c r="B5490" s="38">
        <f>IF(Txn!$B2751="","",Txn!$C2751)</f>
        <v>0</v>
      </c>
      <c r="C5490" s="39">
        <f>IF(Txn!$B2751="","","تراکنش بانکی")</f>
        <v>0</v>
      </c>
      <c r="D5490" s="38">
        <f>IF(Txn!$B2751="","",IF(IF(Txn!$U2751="TRF",Txn!$Y2751,Txn!$Z2751)="","",IF(Txn!$U2751="TRF",Txn!$Y2751,Txn!$Z2751)))</f>
        <v>0</v>
      </c>
      <c r="E5490" s="39">
        <f>IF($D5490="","",IFERROR(VLOOKUP($D5490,AcctTbl,2,0),""))</f>
        <v>0</v>
      </c>
      <c r="F5490" s="39">
        <f>IF($D5490="","",IFERROR(VLOOKUP($D5490,AcctTbl,3,0),""))</f>
        <v>0</v>
      </c>
      <c r="G5490" s="39">
        <f>IF(Txn!$B2751="","",Txn!$D2751)</f>
        <v>0</v>
      </c>
      <c r="H5490" s="38">
        <f>IF(Txn!$B2751="","",Txn!$E2751)</f>
        <v>0</v>
      </c>
      <c r="I5490" s="40">
        <f>IF(Txn!$B2751="",0,Txn!$Q2751)</f>
        <v>0</v>
      </c>
      <c r="J5490" s="40">
        <f>IF(Txn!$B2751="",0,Txn!$R2751)</f>
        <v>0</v>
      </c>
      <c r="K5490" s="41">
        <f>IF($A5490="","",IFERROR(VALUE(MID($A5490,6,2)),""))</f>
        <v>0</v>
      </c>
      <c r="L5490" s="39">
        <f>IF(Txn!$K2751="","","طرف مقابل — "&amp;Txn!$K2751)</f>
        <v>0</v>
      </c>
      <c r="N5490" s="42">
        <f>IF($D5490="",0,COUNTIF(BankAccts,$D5490))</f>
        <v>0</v>
      </c>
    </row>
    <row r="5491" spans="1:14">
      <c r="A5491" s="38">
        <f>IF(Txn!$B2752="","",Txn!$B2752)</f>
        <v>0</v>
      </c>
      <c r="B5491" s="38">
        <f>IF(Txn!$B2752="","",Txn!$C2752)</f>
        <v>0</v>
      </c>
      <c r="C5491" s="39">
        <f>IF(Txn!$B2752="","","تراکنش بانکی")</f>
        <v>0</v>
      </c>
      <c r="D5491" s="38">
        <f>IF(Txn!$B2752="","",IF(Txn!$X2752="","",Txn!$X2752))</f>
        <v>0</v>
      </c>
      <c r="E5491" s="39">
        <f>IF($D5491="","",IFERROR(VLOOKUP($D5491,AcctTbl,2,0),""))</f>
        <v>0</v>
      </c>
      <c r="F5491" s="39">
        <f>IF($D5491="","",IFERROR(VLOOKUP($D5491,AcctTbl,3,0),""))</f>
        <v>0</v>
      </c>
      <c r="G5491" s="39">
        <f>IF(Txn!$B2752="","",Txn!$D2752)</f>
        <v>0</v>
      </c>
      <c r="H5491" s="38">
        <f>IF(Txn!$B2752="","",Txn!$E2752)</f>
        <v>0</v>
      </c>
      <c r="I5491" s="40">
        <f>IF(Txn!$B2752="",0,Txn!$O2752)</f>
        <v>0</v>
      </c>
      <c r="J5491" s="40">
        <f>IF(Txn!$B2752="",0,Txn!$P2752)</f>
        <v>0</v>
      </c>
      <c r="K5491" s="41">
        <f>IF($A5491="","",IFERROR(VALUE(MID($A5491,6,2)),""))</f>
        <v>0</v>
      </c>
      <c r="L5491" s="39">
        <f>IF(Txn!$K2752="","",Txn!$K2752)</f>
        <v>0</v>
      </c>
      <c r="N5491" s="42">
        <f>IF($D5491="",0,COUNTIF(BankAccts,$D5491))</f>
        <v>0</v>
      </c>
    </row>
    <row r="5492" spans="1:14">
      <c r="A5492" s="38">
        <f>IF(Txn!$B2752="","",Txn!$B2752)</f>
        <v>0</v>
      </c>
      <c r="B5492" s="38">
        <f>IF(Txn!$B2752="","",Txn!$C2752)</f>
        <v>0</v>
      </c>
      <c r="C5492" s="39">
        <f>IF(Txn!$B2752="","","تراکنش بانکی")</f>
        <v>0</v>
      </c>
      <c r="D5492" s="38">
        <f>IF(Txn!$B2752="","",IF(IF(Txn!$U2752="TRF",Txn!$Y2752,Txn!$Z2752)="","",IF(Txn!$U2752="TRF",Txn!$Y2752,Txn!$Z2752)))</f>
        <v>0</v>
      </c>
      <c r="E5492" s="39">
        <f>IF($D5492="","",IFERROR(VLOOKUP($D5492,AcctTbl,2,0),""))</f>
        <v>0</v>
      </c>
      <c r="F5492" s="39">
        <f>IF($D5492="","",IFERROR(VLOOKUP($D5492,AcctTbl,3,0),""))</f>
        <v>0</v>
      </c>
      <c r="G5492" s="39">
        <f>IF(Txn!$B2752="","",Txn!$D2752)</f>
        <v>0</v>
      </c>
      <c r="H5492" s="38">
        <f>IF(Txn!$B2752="","",Txn!$E2752)</f>
        <v>0</v>
      </c>
      <c r="I5492" s="40">
        <f>IF(Txn!$B2752="",0,Txn!$Q2752)</f>
        <v>0</v>
      </c>
      <c r="J5492" s="40">
        <f>IF(Txn!$B2752="",0,Txn!$R2752)</f>
        <v>0</v>
      </c>
      <c r="K5492" s="41">
        <f>IF($A5492="","",IFERROR(VALUE(MID($A5492,6,2)),""))</f>
        <v>0</v>
      </c>
      <c r="L5492" s="39">
        <f>IF(Txn!$K2752="","","طرف مقابل — "&amp;Txn!$K2752)</f>
        <v>0</v>
      </c>
      <c r="N5492" s="42">
        <f>IF($D5492="",0,COUNTIF(BankAccts,$D5492))</f>
        <v>0</v>
      </c>
    </row>
    <row r="5493" spans="1:14">
      <c r="A5493" s="38">
        <f>IF(Txn!$B2753="","",Txn!$B2753)</f>
        <v>0</v>
      </c>
      <c r="B5493" s="38">
        <f>IF(Txn!$B2753="","",Txn!$C2753)</f>
        <v>0</v>
      </c>
      <c r="C5493" s="39">
        <f>IF(Txn!$B2753="","","تراکنش بانکی")</f>
        <v>0</v>
      </c>
      <c r="D5493" s="38">
        <f>IF(Txn!$B2753="","",IF(Txn!$X2753="","",Txn!$X2753))</f>
        <v>0</v>
      </c>
      <c r="E5493" s="39">
        <f>IF($D5493="","",IFERROR(VLOOKUP($D5493,AcctTbl,2,0),""))</f>
        <v>0</v>
      </c>
      <c r="F5493" s="39">
        <f>IF($D5493="","",IFERROR(VLOOKUP($D5493,AcctTbl,3,0),""))</f>
        <v>0</v>
      </c>
      <c r="G5493" s="39">
        <f>IF(Txn!$B2753="","",Txn!$D2753)</f>
        <v>0</v>
      </c>
      <c r="H5493" s="38">
        <f>IF(Txn!$B2753="","",Txn!$E2753)</f>
        <v>0</v>
      </c>
      <c r="I5493" s="40">
        <f>IF(Txn!$B2753="",0,Txn!$O2753)</f>
        <v>0</v>
      </c>
      <c r="J5493" s="40">
        <f>IF(Txn!$B2753="",0,Txn!$P2753)</f>
        <v>0</v>
      </c>
      <c r="K5493" s="41">
        <f>IF($A5493="","",IFERROR(VALUE(MID($A5493,6,2)),""))</f>
        <v>0</v>
      </c>
      <c r="L5493" s="39">
        <f>IF(Txn!$K2753="","",Txn!$K2753)</f>
        <v>0</v>
      </c>
      <c r="N5493" s="42">
        <f>IF($D5493="",0,COUNTIF(BankAccts,$D5493))</f>
        <v>0</v>
      </c>
    </row>
    <row r="5494" spans="1:14">
      <c r="A5494" s="38">
        <f>IF(Txn!$B2753="","",Txn!$B2753)</f>
        <v>0</v>
      </c>
      <c r="B5494" s="38">
        <f>IF(Txn!$B2753="","",Txn!$C2753)</f>
        <v>0</v>
      </c>
      <c r="C5494" s="39">
        <f>IF(Txn!$B2753="","","تراکنش بانکی")</f>
        <v>0</v>
      </c>
      <c r="D5494" s="38">
        <f>IF(Txn!$B2753="","",IF(IF(Txn!$U2753="TRF",Txn!$Y2753,Txn!$Z2753)="","",IF(Txn!$U2753="TRF",Txn!$Y2753,Txn!$Z2753)))</f>
        <v>0</v>
      </c>
      <c r="E5494" s="39">
        <f>IF($D5494="","",IFERROR(VLOOKUP($D5494,AcctTbl,2,0),""))</f>
        <v>0</v>
      </c>
      <c r="F5494" s="39">
        <f>IF($D5494="","",IFERROR(VLOOKUP($D5494,AcctTbl,3,0),""))</f>
        <v>0</v>
      </c>
      <c r="G5494" s="39">
        <f>IF(Txn!$B2753="","",Txn!$D2753)</f>
        <v>0</v>
      </c>
      <c r="H5494" s="38">
        <f>IF(Txn!$B2753="","",Txn!$E2753)</f>
        <v>0</v>
      </c>
      <c r="I5494" s="40">
        <f>IF(Txn!$B2753="",0,Txn!$Q2753)</f>
        <v>0</v>
      </c>
      <c r="J5494" s="40">
        <f>IF(Txn!$B2753="",0,Txn!$R2753)</f>
        <v>0</v>
      </c>
      <c r="K5494" s="41">
        <f>IF($A5494="","",IFERROR(VALUE(MID($A5494,6,2)),""))</f>
        <v>0</v>
      </c>
      <c r="L5494" s="39">
        <f>IF(Txn!$K2753="","","طرف مقابل — "&amp;Txn!$K2753)</f>
        <v>0</v>
      </c>
      <c r="N5494" s="42">
        <f>IF($D5494="",0,COUNTIF(BankAccts,$D5494))</f>
        <v>0</v>
      </c>
    </row>
    <row r="5495" spans="1:14">
      <c r="A5495" s="38">
        <f>IF(Txn!$B2754="","",Txn!$B2754)</f>
        <v>0</v>
      </c>
      <c r="B5495" s="38">
        <f>IF(Txn!$B2754="","",Txn!$C2754)</f>
        <v>0</v>
      </c>
      <c r="C5495" s="39">
        <f>IF(Txn!$B2754="","","تراکنش بانکی")</f>
        <v>0</v>
      </c>
      <c r="D5495" s="38">
        <f>IF(Txn!$B2754="","",IF(Txn!$X2754="","",Txn!$X2754))</f>
        <v>0</v>
      </c>
      <c r="E5495" s="39">
        <f>IF($D5495="","",IFERROR(VLOOKUP($D5495,AcctTbl,2,0),""))</f>
        <v>0</v>
      </c>
      <c r="F5495" s="39">
        <f>IF($D5495="","",IFERROR(VLOOKUP($D5495,AcctTbl,3,0),""))</f>
        <v>0</v>
      </c>
      <c r="G5495" s="39">
        <f>IF(Txn!$B2754="","",Txn!$D2754)</f>
        <v>0</v>
      </c>
      <c r="H5495" s="38">
        <f>IF(Txn!$B2754="","",Txn!$E2754)</f>
        <v>0</v>
      </c>
      <c r="I5495" s="40">
        <f>IF(Txn!$B2754="",0,Txn!$O2754)</f>
        <v>0</v>
      </c>
      <c r="J5495" s="40">
        <f>IF(Txn!$B2754="",0,Txn!$P2754)</f>
        <v>0</v>
      </c>
      <c r="K5495" s="41">
        <f>IF($A5495="","",IFERROR(VALUE(MID($A5495,6,2)),""))</f>
        <v>0</v>
      </c>
      <c r="L5495" s="39">
        <f>IF(Txn!$K2754="","",Txn!$K2754)</f>
        <v>0</v>
      </c>
      <c r="N5495" s="42">
        <f>IF($D5495="",0,COUNTIF(BankAccts,$D5495))</f>
        <v>0</v>
      </c>
    </row>
    <row r="5496" spans="1:14">
      <c r="A5496" s="38">
        <f>IF(Txn!$B2754="","",Txn!$B2754)</f>
        <v>0</v>
      </c>
      <c r="B5496" s="38">
        <f>IF(Txn!$B2754="","",Txn!$C2754)</f>
        <v>0</v>
      </c>
      <c r="C5496" s="39">
        <f>IF(Txn!$B2754="","","تراکنش بانکی")</f>
        <v>0</v>
      </c>
      <c r="D5496" s="38">
        <f>IF(Txn!$B2754="","",IF(IF(Txn!$U2754="TRF",Txn!$Y2754,Txn!$Z2754)="","",IF(Txn!$U2754="TRF",Txn!$Y2754,Txn!$Z2754)))</f>
        <v>0</v>
      </c>
      <c r="E5496" s="39">
        <f>IF($D5496="","",IFERROR(VLOOKUP($D5496,AcctTbl,2,0),""))</f>
        <v>0</v>
      </c>
      <c r="F5496" s="39">
        <f>IF($D5496="","",IFERROR(VLOOKUP($D5496,AcctTbl,3,0),""))</f>
        <v>0</v>
      </c>
      <c r="G5496" s="39">
        <f>IF(Txn!$B2754="","",Txn!$D2754)</f>
        <v>0</v>
      </c>
      <c r="H5496" s="38">
        <f>IF(Txn!$B2754="","",Txn!$E2754)</f>
        <v>0</v>
      </c>
      <c r="I5496" s="40">
        <f>IF(Txn!$B2754="",0,Txn!$Q2754)</f>
        <v>0</v>
      </c>
      <c r="J5496" s="40">
        <f>IF(Txn!$B2754="",0,Txn!$R2754)</f>
        <v>0</v>
      </c>
      <c r="K5496" s="41">
        <f>IF($A5496="","",IFERROR(VALUE(MID($A5496,6,2)),""))</f>
        <v>0</v>
      </c>
      <c r="L5496" s="39">
        <f>IF(Txn!$K2754="","","طرف مقابل — "&amp;Txn!$K2754)</f>
        <v>0</v>
      </c>
      <c r="N5496" s="42">
        <f>IF($D5496="",0,COUNTIF(BankAccts,$D5496))</f>
        <v>0</v>
      </c>
    </row>
    <row r="5497" spans="1:14">
      <c r="A5497" s="38">
        <f>IF(Txn!$B2755="","",Txn!$B2755)</f>
        <v>0</v>
      </c>
      <c r="B5497" s="38">
        <f>IF(Txn!$B2755="","",Txn!$C2755)</f>
        <v>0</v>
      </c>
      <c r="C5497" s="39">
        <f>IF(Txn!$B2755="","","تراکنش بانکی")</f>
        <v>0</v>
      </c>
      <c r="D5497" s="38">
        <f>IF(Txn!$B2755="","",IF(Txn!$X2755="","",Txn!$X2755))</f>
        <v>0</v>
      </c>
      <c r="E5497" s="39">
        <f>IF($D5497="","",IFERROR(VLOOKUP($D5497,AcctTbl,2,0),""))</f>
        <v>0</v>
      </c>
      <c r="F5497" s="39">
        <f>IF($D5497="","",IFERROR(VLOOKUP($D5497,AcctTbl,3,0),""))</f>
        <v>0</v>
      </c>
      <c r="G5497" s="39">
        <f>IF(Txn!$B2755="","",Txn!$D2755)</f>
        <v>0</v>
      </c>
      <c r="H5497" s="38">
        <f>IF(Txn!$B2755="","",Txn!$E2755)</f>
        <v>0</v>
      </c>
      <c r="I5497" s="40">
        <f>IF(Txn!$B2755="",0,Txn!$O2755)</f>
        <v>0</v>
      </c>
      <c r="J5497" s="40">
        <f>IF(Txn!$B2755="",0,Txn!$P2755)</f>
        <v>0</v>
      </c>
      <c r="K5497" s="41">
        <f>IF($A5497="","",IFERROR(VALUE(MID($A5497,6,2)),""))</f>
        <v>0</v>
      </c>
      <c r="L5497" s="39">
        <f>IF(Txn!$K2755="","",Txn!$K2755)</f>
        <v>0</v>
      </c>
      <c r="N5497" s="42">
        <f>IF($D5497="",0,COUNTIF(BankAccts,$D5497))</f>
        <v>0</v>
      </c>
    </row>
    <row r="5498" spans="1:14">
      <c r="A5498" s="38">
        <f>IF(Txn!$B2755="","",Txn!$B2755)</f>
        <v>0</v>
      </c>
      <c r="B5498" s="38">
        <f>IF(Txn!$B2755="","",Txn!$C2755)</f>
        <v>0</v>
      </c>
      <c r="C5498" s="39">
        <f>IF(Txn!$B2755="","","تراکنش بانکی")</f>
        <v>0</v>
      </c>
      <c r="D5498" s="38">
        <f>IF(Txn!$B2755="","",IF(IF(Txn!$U2755="TRF",Txn!$Y2755,Txn!$Z2755)="","",IF(Txn!$U2755="TRF",Txn!$Y2755,Txn!$Z2755)))</f>
        <v>0</v>
      </c>
      <c r="E5498" s="39">
        <f>IF($D5498="","",IFERROR(VLOOKUP($D5498,AcctTbl,2,0),""))</f>
        <v>0</v>
      </c>
      <c r="F5498" s="39">
        <f>IF($D5498="","",IFERROR(VLOOKUP($D5498,AcctTbl,3,0),""))</f>
        <v>0</v>
      </c>
      <c r="G5498" s="39">
        <f>IF(Txn!$B2755="","",Txn!$D2755)</f>
        <v>0</v>
      </c>
      <c r="H5498" s="38">
        <f>IF(Txn!$B2755="","",Txn!$E2755)</f>
        <v>0</v>
      </c>
      <c r="I5498" s="40">
        <f>IF(Txn!$B2755="",0,Txn!$Q2755)</f>
        <v>0</v>
      </c>
      <c r="J5498" s="40">
        <f>IF(Txn!$B2755="",0,Txn!$R2755)</f>
        <v>0</v>
      </c>
      <c r="K5498" s="41">
        <f>IF($A5498="","",IFERROR(VALUE(MID($A5498,6,2)),""))</f>
        <v>0</v>
      </c>
      <c r="L5498" s="39">
        <f>IF(Txn!$K2755="","","طرف مقابل — "&amp;Txn!$K2755)</f>
        <v>0</v>
      </c>
      <c r="N5498" s="42">
        <f>IF($D5498="",0,COUNTIF(BankAccts,$D5498))</f>
        <v>0</v>
      </c>
    </row>
    <row r="5499" spans="1:14">
      <c r="A5499" s="38">
        <f>IF(Txn!$B2756="","",Txn!$B2756)</f>
        <v>0</v>
      </c>
      <c r="B5499" s="38">
        <f>IF(Txn!$B2756="","",Txn!$C2756)</f>
        <v>0</v>
      </c>
      <c r="C5499" s="39">
        <f>IF(Txn!$B2756="","","تراکنش بانکی")</f>
        <v>0</v>
      </c>
      <c r="D5499" s="38">
        <f>IF(Txn!$B2756="","",IF(Txn!$X2756="","",Txn!$X2756))</f>
        <v>0</v>
      </c>
      <c r="E5499" s="39">
        <f>IF($D5499="","",IFERROR(VLOOKUP($D5499,AcctTbl,2,0),""))</f>
        <v>0</v>
      </c>
      <c r="F5499" s="39">
        <f>IF($D5499="","",IFERROR(VLOOKUP($D5499,AcctTbl,3,0),""))</f>
        <v>0</v>
      </c>
      <c r="G5499" s="39">
        <f>IF(Txn!$B2756="","",Txn!$D2756)</f>
        <v>0</v>
      </c>
      <c r="H5499" s="38">
        <f>IF(Txn!$B2756="","",Txn!$E2756)</f>
        <v>0</v>
      </c>
      <c r="I5499" s="40">
        <f>IF(Txn!$B2756="",0,Txn!$O2756)</f>
        <v>0</v>
      </c>
      <c r="J5499" s="40">
        <f>IF(Txn!$B2756="",0,Txn!$P2756)</f>
        <v>0</v>
      </c>
      <c r="K5499" s="41">
        <f>IF($A5499="","",IFERROR(VALUE(MID($A5499,6,2)),""))</f>
        <v>0</v>
      </c>
      <c r="L5499" s="39">
        <f>IF(Txn!$K2756="","",Txn!$K2756)</f>
        <v>0</v>
      </c>
      <c r="N5499" s="42">
        <f>IF($D5499="",0,COUNTIF(BankAccts,$D5499))</f>
        <v>0</v>
      </c>
    </row>
    <row r="5500" spans="1:14">
      <c r="A5500" s="38">
        <f>IF(Txn!$B2756="","",Txn!$B2756)</f>
        <v>0</v>
      </c>
      <c r="B5500" s="38">
        <f>IF(Txn!$B2756="","",Txn!$C2756)</f>
        <v>0</v>
      </c>
      <c r="C5500" s="39">
        <f>IF(Txn!$B2756="","","تراکنش بانکی")</f>
        <v>0</v>
      </c>
      <c r="D5500" s="38">
        <f>IF(Txn!$B2756="","",IF(IF(Txn!$U2756="TRF",Txn!$Y2756,Txn!$Z2756)="","",IF(Txn!$U2756="TRF",Txn!$Y2756,Txn!$Z2756)))</f>
        <v>0</v>
      </c>
      <c r="E5500" s="39">
        <f>IF($D5500="","",IFERROR(VLOOKUP($D5500,AcctTbl,2,0),""))</f>
        <v>0</v>
      </c>
      <c r="F5500" s="39">
        <f>IF($D5500="","",IFERROR(VLOOKUP($D5500,AcctTbl,3,0),""))</f>
        <v>0</v>
      </c>
      <c r="G5500" s="39">
        <f>IF(Txn!$B2756="","",Txn!$D2756)</f>
        <v>0</v>
      </c>
      <c r="H5500" s="38">
        <f>IF(Txn!$B2756="","",Txn!$E2756)</f>
        <v>0</v>
      </c>
      <c r="I5500" s="40">
        <f>IF(Txn!$B2756="",0,Txn!$Q2756)</f>
        <v>0</v>
      </c>
      <c r="J5500" s="40">
        <f>IF(Txn!$B2756="",0,Txn!$R2756)</f>
        <v>0</v>
      </c>
      <c r="K5500" s="41">
        <f>IF($A5500="","",IFERROR(VALUE(MID($A5500,6,2)),""))</f>
        <v>0</v>
      </c>
      <c r="L5500" s="39">
        <f>IF(Txn!$K2756="","","طرف مقابل — "&amp;Txn!$K2756)</f>
        <v>0</v>
      </c>
      <c r="N5500" s="42">
        <f>IF($D5500="",0,COUNTIF(BankAccts,$D5500))</f>
        <v>0</v>
      </c>
    </row>
    <row r="5501" spans="1:14">
      <c r="A5501" s="38">
        <f>IF(Txn!$B2757="","",Txn!$B2757)</f>
        <v>0</v>
      </c>
      <c r="B5501" s="38">
        <f>IF(Txn!$B2757="","",Txn!$C2757)</f>
        <v>0</v>
      </c>
      <c r="C5501" s="39">
        <f>IF(Txn!$B2757="","","تراکنش بانکی")</f>
        <v>0</v>
      </c>
      <c r="D5501" s="38">
        <f>IF(Txn!$B2757="","",IF(Txn!$X2757="","",Txn!$X2757))</f>
        <v>0</v>
      </c>
      <c r="E5501" s="39">
        <f>IF($D5501="","",IFERROR(VLOOKUP($D5501,AcctTbl,2,0),""))</f>
        <v>0</v>
      </c>
      <c r="F5501" s="39">
        <f>IF($D5501="","",IFERROR(VLOOKUP($D5501,AcctTbl,3,0),""))</f>
        <v>0</v>
      </c>
      <c r="G5501" s="39">
        <f>IF(Txn!$B2757="","",Txn!$D2757)</f>
        <v>0</v>
      </c>
      <c r="H5501" s="38">
        <f>IF(Txn!$B2757="","",Txn!$E2757)</f>
        <v>0</v>
      </c>
      <c r="I5501" s="40">
        <f>IF(Txn!$B2757="",0,Txn!$O2757)</f>
        <v>0</v>
      </c>
      <c r="J5501" s="40">
        <f>IF(Txn!$B2757="",0,Txn!$P2757)</f>
        <v>0</v>
      </c>
      <c r="K5501" s="41">
        <f>IF($A5501="","",IFERROR(VALUE(MID($A5501,6,2)),""))</f>
        <v>0</v>
      </c>
      <c r="L5501" s="39">
        <f>IF(Txn!$K2757="","",Txn!$K2757)</f>
        <v>0</v>
      </c>
      <c r="N5501" s="42">
        <f>IF($D5501="",0,COUNTIF(BankAccts,$D5501))</f>
        <v>0</v>
      </c>
    </row>
    <row r="5502" spans="1:14">
      <c r="A5502" s="38">
        <f>IF(Txn!$B2757="","",Txn!$B2757)</f>
        <v>0</v>
      </c>
      <c r="B5502" s="38">
        <f>IF(Txn!$B2757="","",Txn!$C2757)</f>
        <v>0</v>
      </c>
      <c r="C5502" s="39">
        <f>IF(Txn!$B2757="","","تراکنش بانکی")</f>
        <v>0</v>
      </c>
      <c r="D5502" s="38">
        <f>IF(Txn!$B2757="","",IF(IF(Txn!$U2757="TRF",Txn!$Y2757,Txn!$Z2757)="","",IF(Txn!$U2757="TRF",Txn!$Y2757,Txn!$Z2757)))</f>
        <v>0</v>
      </c>
      <c r="E5502" s="39">
        <f>IF($D5502="","",IFERROR(VLOOKUP($D5502,AcctTbl,2,0),""))</f>
        <v>0</v>
      </c>
      <c r="F5502" s="39">
        <f>IF($D5502="","",IFERROR(VLOOKUP($D5502,AcctTbl,3,0),""))</f>
        <v>0</v>
      </c>
      <c r="G5502" s="39">
        <f>IF(Txn!$B2757="","",Txn!$D2757)</f>
        <v>0</v>
      </c>
      <c r="H5502" s="38">
        <f>IF(Txn!$B2757="","",Txn!$E2757)</f>
        <v>0</v>
      </c>
      <c r="I5502" s="40">
        <f>IF(Txn!$B2757="",0,Txn!$Q2757)</f>
        <v>0</v>
      </c>
      <c r="J5502" s="40">
        <f>IF(Txn!$B2757="",0,Txn!$R2757)</f>
        <v>0</v>
      </c>
      <c r="K5502" s="41">
        <f>IF($A5502="","",IFERROR(VALUE(MID($A5502,6,2)),""))</f>
        <v>0</v>
      </c>
      <c r="L5502" s="39">
        <f>IF(Txn!$K2757="","","طرف مقابل — "&amp;Txn!$K2757)</f>
        <v>0</v>
      </c>
      <c r="N5502" s="42">
        <f>IF($D5502="",0,COUNTIF(BankAccts,$D5502))</f>
        <v>0</v>
      </c>
    </row>
    <row r="5503" spans="1:14">
      <c r="A5503" s="38">
        <f>IF(Txn!$B2758="","",Txn!$B2758)</f>
        <v>0</v>
      </c>
      <c r="B5503" s="38">
        <f>IF(Txn!$B2758="","",Txn!$C2758)</f>
        <v>0</v>
      </c>
      <c r="C5503" s="39">
        <f>IF(Txn!$B2758="","","تراکنش بانکی")</f>
        <v>0</v>
      </c>
      <c r="D5503" s="38">
        <f>IF(Txn!$B2758="","",IF(Txn!$X2758="","",Txn!$X2758))</f>
        <v>0</v>
      </c>
      <c r="E5503" s="39">
        <f>IF($D5503="","",IFERROR(VLOOKUP($D5503,AcctTbl,2,0),""))</f>
        <v>0</v>
      </c>
      <c r="F5503" s="39">
        <f>IF($D5503="","",IFERROR(VLOOKUP($D5503,AcctTbl,3,0),""))</f>
        <v>0</v>
      </c>
      <c r="G5503" s="39">
        <f>IF(Txn!$B2758="","",Txn!$D2758)</f>
        <v>0</v>
      </c>
      <c r="H5503" s="38">
        <f>IF(Txn!$B2758="","",Txn!$E2758)</f>
        <v>0</v>
      </c>
      <c r="I5503" s="40">
        <f>IF(Txn!$B2758="",0,Txn!$O2758)</f>
        <v>0</v>
      </c>
      <c r="J5503" s="40">
        <f>IF(Txn!$B2758="",0,Txn!$P2758)</f>
        <v>0</v>
      </c>
      <c r="K5503" s="41">
        <f>IF($A5503="","",IFERROR(VALUE(MID($A5503,6,2)),""))</f>
        <v>0</v>
      </c>
      <c r="L5503" s="39">
        <f>IF(Txn!$K2758="","",Txn!$K2758)</f>
        <v>0</v>
      </c>
      <c r="N5503" s="42">
        <f>IF($D5503="",0,COUNTIF(BankAccts,$D5503))</f>
        <v>0</v>
      </c>
    </row>
    <row r="5504" spans="1:14">
      <c r="A5504" s="38">
        <f>IF(Txn!$B2758="","",Txn!$B2758)</f>
        <v>0</v>
      </c>
      <c r="B5504" s="38">
        <f>IF(Txn!$B2758="","",Txn!$C2758)</f>
        <v>0</v>
      </c>
      <c r="C5504" s="39">
        <f>IF(Txn!$B2758="","","تراکنش بانکی")</f>
        <v>0</v>
      </c>
      <c r="D5504" s="38">
        <f>IF(Txn!$B2758="","",IF(IF(Txn!$U2758="TRF",Txn!$Y2758,Txn!$Z2758)="","",IF(Txn!$U2758="TRF",Txn!$Y2758,Txn!$Z2758)))</f>
        <v>0</v>
      </c>
      <c r="E5504" s="39">
        <f>IF($D5504="","",IFERROR(VLOOKUP($D5504,AcctTbl,2,0),""))</f>
        <v>0</v>
      </c>
      <c r="F5504" s="39">
        <f>IF($D5504="","",IFERROR(VLOOKUP($D5504,AcctTbl,3,0),""))</f>
        <v>0</v>
      </c>
      <c r="G5504" s="39">
        <f>IF(Txn!$B2758="","",Txn!$D2758)</f>
        <v>0</v>
      </c>
      <c r="H5504" s="38">
        <f>IF(Txn!$B2758="","",Txn!$E2758)</f>
        <v>0</v>
      </c>
      <c r="I5504" s="40">
        <f>IF(Txn!$B2758="",0,Txn!$Q2758)</f>
        <v>0</v>
      </c>
      <c r="J5504" s="40">
        <f>IF(Txn!$B2758="",0,Txn!$R2758)</f>
        <v>0</v>
      </c>
      <c r="K5504" s="41">
        <f>IF($A5504="","",IFERROR(VALUE(MID($A5504,6,2)),""))</f>
        <v>0</v>
      </c>
      <c r="L5504" s="39">
        <f>IF(Txn!$K2758="","","طرف مقابل — "&amp;Txn!$K2758)</f>
        <v>0</v>
      </c>
      <c r="N5504" s="42">
        <f>IF($D5504="",0,COUNTIF(BankAccts,$D5504))</f>
        <v>0</v>
      </c>
    </row>
    <row r="5505" spans="1:14">
      <c r="A5505" s="38">
        <f>IF(Txn!$B2759="","",Txn!$B2759)</f>
        <v>0</v>
      </c>
      <c r="B5505" s="38">
        <f>IF(Txn!$B2759="","",Txn!$C2759)</f>
        <v>0</v>
      </c>
      <c r="C5505" s="39">
        <f>IF(Txn!$B2759="","","تراکنش بانکی")</f>
        <v>0</v>
      </c>
      <c r="D5505" s="38">
        <f>IF(Txn!$B2759="","",IF(Txn!$X2759="","",Txn!$X2759))</f>
        <v>0</v>
      </c>
      <c r="E5505" s="39">
        <f>IF($D5505="","",IFERROR(VLOOKUP($D5505,AcctTbl,2,0),""))</f>
        <v>0</v>
      </c>
      <c r="F5505" s="39">
        <f>IF($D5505="","",IFERROR(VLOOKUP($D5505,AcctTbl,3,0),""))</f>
        <v>0</v>
      </c>
      <c r="G5505" s="39">
        <f>IF(Txn!$B2759="","",Txn!$D2759)</f>
        <v>0</v>
      </c>
      <c r="H5505" s="38">
        <f>IF(Txn!$B2759="","",Txn!$E2759)</f>
        <v>0</v>
      </c>
      <c r="I5505" s="40">
        <f>IF(Txn!$B2759="",0,Txn!$O2759)</f>
        <v>0</v>
      </c>
      <c r="J5505" s="40">
        <f>IF(Txn!$B2759="",0,Txn!$P2759)</f>
        <v>0</v>
      </c>
      <c r="K5505" s="41">
        <f>IF($A5505="","",IFERROR(VALUE(MID($A5505,6,2)),""))</f>
        <v>0</v>
      </c>
      <c r="L5505" s="39">
        <f>IF(Txn!$K2759="","",Txn!$K2759)</f>
        <v>0</v>
      </c>
      <c r="N5505" s="42">
        <f>IF($D5505="",0,COUNTIF(BankAccts,$D5505))</f>
        <v>0</v>
      </c>
    </row>
    <row r="5506" spans="1:14">
      <c r="A5506" s="38">
        <f>IF(Txn!$B2759="","",Txn!$B2759)</f>
        <v>0</v>
      </c>
      <c r="B5506" s="38">
        <f>IF(Txn!$B2759="","",Txn!$C2759)</f>
        <v>0</v>
      </c>
      <c r="C5506" s="39">
        <f>IF(Txn!$B2759="","","تراکنش بانکی")</f>
        <v>0</v>
      </c>
      <c r="D5506" s="38">
        <f>IF(Txn!$B2759="","",IF(IF(Txn!$U2759="TRF",Txn!$Y2759,Txn!$Z2759)="","",IF(Txn!$U2759="TRF",Txn!$Y2759,Txn!$Z2759)))</f>
        <v>0</v>
      </c>
      <c r="E5506" s="39">
        <f>IF($D5506="","",IFERROR(VLOOKUP($D5506,AcctTbl,2,0),""))</f>
        <v>0</v>
      </c>
      <c r="F5506" s="39">
        <f>IF($D5506="","",IFERROR(VLOOKUP($D5506,AcctTbl,3,0),""))</f>
        <v>0</v>
      </c>
      <c r="G5506" s="39">
        <f>IF(Txn!$B2759="","",Txn!$D2759)</f>
        <v>0</v>
      </c>
      <c r="H5506" s="38">
        <f>IF(Txn!$B2759="","",Txn!$E2759)</f>
        <v>0</v>
      </c>
      <c r="I5506" s="40">
        <f>IF(Txn!$B2759="",0,Txn!$Q2759)</f>
        <v>0</v>
      </c>
      <c r="J5506" s="40">
        <f>IF(Txn!$B2759="",0,Txn!$R2759)</f>
        <v>0</v>
      </c>
      <c r="K5506" s="41">
        <f>IF($A5506="","",IFERROR(VALUE(MID($A5506,6,2)),""))</f>
        <v>0</v>
      </c>
      <c r="L5506" s="39">
        <f>IF(Txn!$K2759="","","طرف مقابل — "&amp;Txn!$K2759)</f>
        <v>0</v>
      </c>
      <c r="N5506" s="42">
        <f>IF($D5506="",0,COUNTIF(BankAccts,$D5506))</f>
        <v>0</v>
      </c>
    </row>
    <row r="5507" spans="1:14">
      <c r="A5507" s="38">
        <f>IF(Txn!$B2760="","",Txn!$B2760)</f>
        <v>0</v>
      </c>
      <c r="B5507" s="38">
        <f>IF(Txn!$B2760="","",Txn!$C2760)</f>
        <v>0</v>
      </c>
      <c r="C5507" s="39">
        <f>IF(Txn!$B2760="","","تراکنش بانکی")</f>
        <v>0</v>
      </c>
      <c r="D5507" s="38">
        <f>IF(Txn!$B2760="","",IF(Txn!$X2760="","",Txn!$X2760))</f>
        <v>0</v>
      </c>
      <c r="E5507" s="39">
        <f>IF($D5507="","",IFERROR(VLOOKUP($D5507,AcctTbl,2,0),""))</f>
        <v>0</v>
      </c>
      <c r="F5507" s="39">
        <f>IF($D5507="","",IFERROR(VLOOKUP($D5507,AcctTbl,3,0),""))</f>
        <v>0</v>
      </c>
      <c r="G5507" s="39">
        <f>IF(Txn!$B2760="","",Txn!$D2760)</f>
        <v>0</v>
      </c>
      <c r="H5507" s="38">
        <f>IF(Txn!$B2760="","",Txn!$E2760)</f>
        <v>0</v>
      </c>
      <c r="I5507" s="40">
        <f>IF(Txn!$B2760="",0,Txn!$O2760)</f>
        <v>0</v>
      </c>
      <c r="J5507" s="40">
        <f>IF(Txn!$B2760="",0,Txn!$P2760)</f>
        <v>0</v>
      </c>
      <c r="K5507" s="41">
        <f>IF($A5507="","",IFERROR(VALUE(MID($A5507,6,2)),""))</f>
        <v>0</v>
      </c>
      <c r="L5507" s="39">
        <f>IF(Txn!$K2760="","",Txn!$K2760)</f>
        <v>0</v>
      </c>
      <c r="N5507" s="42">
        <f>IF($D5507="",0,COUNTIF(BankAccts,$D5507))</f>
        <v>0</v>
      </c>
    </row>
    <row r="5508" spans="1:14">
      <c r="A5508" s="38">
        <f>IF(Txn!$B2760="","",Txn!$B2760)</f>
        <v>0</v>
      </c>
      <c r="B5508" s="38">
        <f>IF(Txn!$B2760="","",Txn!$C2760)</f>
        <v>0</v>
      </c>
      <c r="C5508" s="39">
        <f>IF(Txn!$B2760="","","تراکنش بانکی")</f>
        <v>0</v>
      </c>
      <c r="D5508" s="38">
        <f>IF(Txn!$B2760="","",IF(IF(Txn!$U2760="TRF",Txn!$Y2760,Txn!$Z2760)="","",IF(Txn!$U2760="TRF",Txn!$Y2760,Txn!$Z2760)))</f>
        <v>0</v>
      </c>
      <c r="E5508" s="39">
        <f>IF($D5508="","",IFERROR(VLOOKUP($D5508,AcctTbl,2,0),""))</f>
        <v>0</v>
      </c>
      <c r="F5508" s="39">
        <f>IF($D5508="","",IFERROR(VLOOKUP($D5508,AcctTbl,3,0),""))</f>
        <v>0</v>
      </c>
      <c r="G5508" s="39">
        <f>IF(Txn!$B2760="","",Txn!$D2760)</f>
        <v>0</v>
      </c>
      <c r="H5508" s="38">
        <f>IF(Txn!$B2760="","",Txn!$E2760)</f>
        <v>0</v>
      </c>
      <c r="I5508" s="40">
        <f>IF(Txn!$B2760="",0,Txn!$Q2760)</f>
        <v>0</v>
      </c>
      <c r="J5508" s="40">
        <f>IF(Txn!$B2760="",0,Txn!$R2760)</f>
        <v>0</v>
      </c>
      <c r="K5508" s="41">
        <f>IF($A5508="","",IFERROR(VALUE(MID($A5508,6,2)),""))</f>
        <v>0</v>
      </c>
      <c r="L5508" s="39">
        <f>IF(Txn!$K2760="","","طرف مقابل — "&amp;Txn!$K2760)</f>
        <v>0</v>
      </c>
      <c r="N5508" s="42">
        <f>IF($D5508="",0,COUNTIF(BankAccts,$D5508))</f>
        <v>0</v>
      </c>
    </row>
    <row r="5509" spans="1:14">
      <c r="A5509" s="38">
        <f>IF(Txn!$B2761="","",Txn!$B2761)</f>
        <v>0</v>
      </c>
      <c r="B5509" s="38">
        <f>IF(Txn!$B2761="","",Txn!$C2761)</f>
        <v>0</v>
      </c>
      <c r="C5509" s="39">
        <f>IF(Txn!$B2761="","","تراکنش بانکی")</f>
        <v>0</v>
      </c>
      <c r="D5509" s="38">
        <f>IF(Txn!$B2761="","",IF(Txn!$X2761="","",Txn!$X2761))</f>
        <v>0</v>
      </c>
      <c r="E5509" s="39">
        <f>IF($D5509="","",IFERROR(VLOOKUP($D5509,AcctTbl,2,0),""))</f>
        <v>0</v>
      </c>
      <c r="F5509" s="39">
        <f>IF($D5509="","",IFERROR(VLOOKUP($D5509,AcctTbl,3,0),""))</f>
        <v>0</v>
      </c>
      <c r="G5509" s="39">
        <f>IF(Txn!$B2761="","",Txn!$D2761)</f>
        <v>0</v>
      </c>
      <c r="H5509" s="38">
        <f>IF(Txn!$B2761="","",Txn!$E2761)</f>
        <v>0</v>
      </c>
      <c r="I5509" s="40">
        <f>IF(Txn!$B2761="",0,Txn!$O2761)</f>
        <v>0</v>
      </c>
      <c r="J5509" s="40">
        <f>IF(Txn!$B2761="",0,Txn!$P2761)</f>
        <v>0</v>
      </c>
      <c r="K5509" s="41">
        <f>IF($A5509="","",IFERROR(VALUE(MID($A5509,6,2)),""))</f>
        <v>0</v>
      </c>
      <c r="L5509" s="39">
        <f>IF(Txn!$K2761="","",Txn!$K2761)</f>
        <v>0</v>
      </c>
      <c r="N5509" s="42">
        <f>IF($D5509="",0,COUNTIF(BankAccts,$D5509))</f>
        <v>0</v>
      </c>
    </row>
    <row r="5510" spans="1:14">
      <c r="A5510" s="38">
        <f>IF(Txn!$B2761="","",Txn!$B2761)</f>
        <v>0</v>
      </c>
      <c r="B5510" s="38">
        <f>IF(Txn!$B2761="","",Txn!$C2761)</f>
        <v>0</v>
      </c>
      <c r="C5510" s="39">
        <f>IF(Txn!$B2761="","","تراکنش بانکی")</f>
        <v>0</v>
      </c>
      <c r="D5510" s="38">
        <f>IF(Txn!$B2761="","",IF(IF(Txn!$U2761="TRF",Txn!$Y2761,Txn!$Z2761)="","",IF(Txn!$U2761="TRF",Txn!$Y2761,Txn!$Z2761)))</f>
        <v>0</v>
      </c>
      <c r="E5510" s="39">
        <f>IF($D5510="","",IFERROR(VLOOKUP($D5510,AcctTbl,2,0),""))</f>
        <v>0</v>
      </c>
      <c r="F5510" s="39">
        <f>IF($D5510="","",IFERROR(VLOOKUP($D5510,AcctTbl,3,0),""))</f>
        <v>0</v>
      </c>
      <c r="G5510" s="39">
        <f>IF(Txn!$B2761="","",Txn!$D2761)</f>
        <v>0</v>
      </c>
      <c r="H5510" s="38">
        <f>IF(Txn!$B2761="","",Txn!$E2761)</f>
        <v>0</v>
      </c>
      <c r="I5510" s="40">
        <f>IF(Txn!$B2761="",0,Txn!$Q2761)</f>
        <v>0</v>
      </c>
      <c r="J5510" s="40">
        <f>IF(Txn!$B2761="",0,Txn!$R2761)</f>
        <v>0</v>
      </c>
      <c r="K5510" s="41">
        <f>IF($A5510="","",IFERROR(VALUE(MID($A5510,6,2)),""))</f>
        <v>0</v>
      </c>
      <c r="L5510" s="39">
        <f>IF(Txn!$K2761="","","طرف مقابل — "&amp;Txn!$K2761)</f>
        <v>0</v>
      </c>
      <c r="N5510" s="42">
        <f>IF($D5510="",0,COUNTIF(BankAccts,$D5510))</f>
        <v>0</v>
      </c>
    </row>
    <row r="5511" spans="1:14">
      <c r="A5511" s="38">
        <f>IF(Txn!$B2762="","",Txn!$B2762)</f>
        <v>0</v>
      </c>
      <c r="B5511" s="38">
        <f>IF(Txn!$B2762="","",Txn!$C2762)</f>
        <v>0</v>
      </c>
      <c r="C5511" s="39">
        <f>IF(Txn!$B2762="","","تراکنش بانکی")</f>
        <v>0</v>
      </c>
      <c r="D5511" s="38">
        <f>IF(Txn!$B2762="","",IF(Txn!$X2762="","",Txn!$X2762))</f>
        <v>0</v>
      </c>
      <c r="E5511" s="39">
        <f>IF($D5511="","",IFERROR(VLOOKUP($D5511,AcctTbl,2,0),""))</f>
        <v>0</v>
      </c>
      <c r="F5511" s="39">
        <f>IF($D5511="","",IFERROR(VLOOKUP($D5511,AcctTbl,3,0),""))</f>
        <v>0</v>
      </c>
      <c r="G5511" s="39">
        <f>IF(Txn!$B2762="","",Txn!$D2762)</f>
        <v>0</v>
      </c>
      <c r="H5511" s="38">
        <f>IF(Txn!$B2762="","",Txn!$E2762)</f>
        <v>0</v>
      </c>
      <c r="I5511" s="40">
        <f>IF(Txn!$B2762="",0,Txn!$O2762)</f>
        <v>0</v>
      </c>
      <c r="J5511" s="40">
        <f>IF(Txn!$B2762="",0,Txn!$P2762)</f>
        <v>0</v>
      </c>
      <c r="K5511" s="41">
        <f>IF($A5511="","",IFERROR(VALUE(MID($A5511,6,2)),""))</f>
        <v>0</v>
      </c>
      <c r="L5511" s="39">
        <f>IF(Txn!$K2762="","",Txn!$K2762)</f>
        <v>0</v>
      </c>
      <c r="N5511" s="42">
        <f>IF($D5511="",0,COUNTIF(BankAccts,$D5511))</f>
        <v>0</v>
      </c>
    </row>
    <row r="5512" spans="1:14">
      <c r="A5512" s="38">
        <f>IF(Txn!$B2762="","",Txn!$B2762)</f>
        <v>0</v>
      </c>
      <c r="B5512" s="38">
        <f>IF(Txn!$B2762="","",Txn!$C2762)</f>
        <v>0</v>
      </c>
      <c r="C5512" s="39">
        <f>IF(Txn!$B2762="","","تراکنش بانکی")</f>
        <v>0</v>
      </c>
      <c r="D5512" s="38">
        <f>IF(Txn!$B2762="","",IF(IF(Txn!$U2762="TRF",Txn!$Y2762,Txn!$Z2762)="","",IF(Txn!$U2762="TRF",Txn!$Y2762,Txn!$Z2762)))</f>
        <v>0</v>
      </c>
      <c r="E5512" s="39">
        <f>IF($D5512="","",IFERROR(VLOOKUP($D5512,AcctTbl,2,0),""))</f>
        <v>0</v>
      </c>
      <c r="F5512" s="39">
        <f>IF($D5512="","",IFERROR(VLOOKUP($D5512,AcctTbl,3,0),""))</f>
        <v>0</v>
      </c>
      <c r="G5512" s="39">
        <f>IF(Txn!$B2762="","",Txn!$D2762)</f>
        <v>0</v>
      </c>
      <c r="H5512" s="38">
        <f>IF(Txn!$B2762="","",Txn!$E2762)</f>
        <v>0</v>
      </c>
      <c r="I5512" s="40">
        <f>IF(Txn!$B2762="",0,Txn!$Q2762)</f>
        <v>0</v>
      </c>
      <c r="J5512" s="40">
        <f>IF(Txn!$B2762="",0,Txn!$R2762)</f>
        <v>0</v>
      </c>
      <c r="K5512" s="41">
        <f>IF($A5512="","",IFERROR(VALUE(MID($A5512,6,2)),""))</f>
        <v>0</v>
      </c>
      <c r="L5512" s="39">
        <f>IF(Txn!$K2762="","","طرف مقابل — "&amp;Txn!$K2762)</f>
        <v>0</v>
      </c>
      <c r="N5512" s="42">
        <f>IF($D5512="",0,COUNTIF(BankAccts,$D5512))</f>
        <v>0</v>
      </c>
    </row>
    <row r="5513" spans="1:14">
      <c r="A5513" s="38">
        <f>IF(Txn!$B2763="","",Txn!$B2763)</f>
        <v>0</v>
      </c>
      <c r="B5513" s="38">
        <f>IF(Txn!$B2763="","",Txn!$C2763)</f>
        <v>0</v>
      </c>
      <c r="C5513" s="39">
        <f>IF(Txn!$B2763="","","تراکنش بانکی")</f>
        <v>0</v>
      </c>
      <c r="D5513" s="38">
        <f>IF(Txn!$B2763="","",IF(Txn!$X2763="","",Txn!$X2763))</f>
        <v>0</v>
      </c>
      <c r="E5513" s="39">
        <f>IF($D5513="","",IFERROR(VLOOKUP($D5513,AcctTbl,2,0),""))</f>
        <v>0</v>
      </c>
      <c r="F5513" s="39">
        <f>IF($D5513="","",IFERROR(VLOOKUP($D5513,AcctTbl,3,0),""))</f>
        <v>0</v>
      </c>
      <c r="G5513" s="39">
        <f>IF(Txn!$B2763="","",Txn!$D2763)</f>
        <v>0</v>
      </c>
      <c r="H5513" s="38">
        <f>IF(Txn!$B2763="","",Txn!$E2763)</f>
        <v>0</v>
      </c>
      <c r="I5513" s="40">
        <f>IF(Txn!$B2763="",0,Txn!$O2763)</f>
        <v>0</v>
      </c>
      <c r="J5513" s="40">
        <f>IF(Txn!$B2763="",0,Txn!$P2763)</f>
        <v>0</v>
      </c>
      <c r="K5513" s="41">
        <f>IF($A5513="","",IFERROR(VALUE(MID($A5513,6,2)),""))</f>
        <v>0</v>
      </c>
      <c r="L5513" s="39">
        <f>IF(Txn!$K2763="","",Txn!$K2763)</f>
        <v>0</v>
      </c>
      <c r="N5513" s="42">
        <f>IF($D5513="",0,COUNTIF(BankAccts,$D5513))</f>
        <v>0</v>
      </c>
    </row>
    <row r="5514" spans="1:14">
      <c r="A5514" s="38">
        <f>IF(Txn!$B2763="","",Txn!$B2763)</f>
        <v>0</v>
      </c>
      <c r="B5514" s="38">
        <f>IF(Txn!$B2763="","",Txn!$C2763)</f>
        <v>0</v>
      </c>
      <c r="C5514" s="39">
        <f>IF(Txn!$B2763="","","تراکنش بانکی")</f>
        <v>0</v>
      </c>
      <c r="D5514" s="38">
        <f>IF(Txn!$B2763="","",IF(IF(Txn!$U2763="TRF",Txn!$Y2763,Txn!$Z2763)="","",IF(Txn!$U2763="TRF",Txn!$Y2763,Txn!$Z2763)))</f>
        <v>0</v>
      </c>
      <c r="E5514" s="39">
        <f>IF($D5514="","",IFERROR(VLOOKUP($D5514,AcctTbl,2,0),""))</f>
        <v>0</v>
      </c>
      <c r="F5514" s="39">
        <f>IF($D5514="","",IFERROR(VLOOKUP($D5514,AcctTbl,3,0),""))</f>
        <v>0</v>
      </c>
      <c r="G5514" s="39">
        <f>IF(Txn!$B2763="","",Txn!$D2763)</f>
        <v>0</v>
      </c>
      <c r="H5514" s="38">
        <f>IF(Txn!$B2763="","",Txn!$E2763)</f>
        <v>0</v>
      </c>
      <c r="I5514" s="40">
        <f>IF(Txn!$B2763="",0,Txn!$Q2763)</f>
        <v>0</v>
      </c>
      <c r="J5514" s="40">
        <f>IF(Txn!$B2763="",0,Txn!$R2763)</f>
        <v>0</v>
      </c>
      <c r="K5514" s="41">
        <f>IF($A5514="","",IFERROR(VALUE(MID($A5514,6,2)),""))</f>
        <v>0</v>
      </c>
      <c r="L5514" s="39">
        <f>IF(Txn!$K2763="","","طرف مقابل — "&amp;Txn!$K2763)</f>
        <v>0</v>
      </c>
      <c r="N5514" s="42">
        <f>IF($D5514="",0,COUNTIF(BankAccts,$D5514))</f>
        <v>0</v>
      </c>
    </row>
    <row r="5515" spans="1:14">
      <c r="A5515" s="38">
        <f>IF(Txn!$B2764="","",Txn!$B2764)</f>
        <v>0</v>
      </c>
      <c r="B5515" s="38">
        <f>IF(Txn!$B2764="","",Txn!$C2764)</f>
        <v>0</v>
      </c>
      <c r="C5515" s="39">
        <f>IF(Txn!$B2764="","","تراکنش بانکی")</f>
        <v>0</v>
      </c>
      <c r="D5515" s="38">
        <f>IF(Txn!$B2764="","",IF(Txn!$X2764="","",Txn!$X2764))</f>
        <v>0</v>
      </c>
      <c r="E5515" s="39">
        <f>IF($D5515="","",IFERROR(VLOOKUP($D5515,AcctTbl,2,0),""))</f>
        <v>0</v>
      </c>
      <c r="F5515" s="39">
        <f>IF($D5515="","",IFERROR(VLOOKUP($D5515,AcctTbl,3,0),""))</f>
        <v>0</v>
      </c>
      <c r="G5515" s="39">
        <f>IF(Txn!$B2764="","",Txn!$D2764)</f>
        <v>0</v>
      </c>
      <c r="H5515" s="38">
        <f>IF(Txn!$B2764="","",Txn!$E2764)</f>
        <v>0</v>
      </c>
      <c r="I5515" s="40">
        <f>IF(Txn!$B2764="",0,Txn!$O2764)</f>
        <v>0</v>
      </c>
      <c r="J5515" s="40">
        <f>IF(Txn!$B2764="",0,Txn!$P2764)</f>
        <v>0</v>
      </c>
      <c r="K5515" s="41">
        <f>IF($A5515="","",IFERROR(VALUE(MID($A5515,6,2)),""))</f>
        <v>0</v>
      </c>
      <c r="L5515" s="39">
        <f>IF(Txn!$K2764="","",Txn!$K2764)</f>
        <v>0</v>
      </c>
      <c r="N5515" s="42">
        <f>IF($D5515="",0,COUNTIF(BankAccts,$D5515))</f>
        <v>0</v>
      </c>
    </row>
    <row r="5516" spans="1:14">
      <c r="A5516" s="38">
        <f>IF(Txn!$B2764="","",Txn!$B2764)</f>
        <v>0</v>
      </c>
      <c r="B5516" s="38">
        <f>IF(Txn!$B2764="","",Txn!$C2764)</f>
        <v>0</v>
      </c>
      <c r="C5516" s="39">
        <f>IF(Txn!$B2764="","","تراکنش بانکی")</f>
        <v>0</v>
      </c>
      <c r="D5516" s="38">
        <f>IF(Txn!$B2764="","",IF(IF(Txn!$U2764="TRF",Txn!$Y2764,Txn!$Z2764)="","",IF(Txn!$U2764="TRF",Txn!$Y2764,Txn!$Z2764)))</f>
        <v>0</v>
      </c>
      <c r="E5516" s="39">
        <f>IF($D5516="","",IFERROR(VLOOKUP($D5516,AcctTbl,2,0),""))</f>
        <v>0</v>
      </c>
      <c r="F5516" s="39">
        <f>IF($D5516="","",IFERROR(VLOOKUP($D5516,AcctTbl,3,0),""))</f>
        <v>0</v>
      </c>
      <c r="G5516" s="39">
        <f>IF(Txn!$B2764="","",Txn!$D2764)</f>
        <v>0</v>
      </c>
      <c r="H5516" s="38">
        <f>IF(Txn!$B2764="","",Txn!$E2764)</f>
        <v>0</v>
      </c>
      <c r="I5516" s="40">
        <f>IF(Txn!$B2764="",0,Txn!$Q2764)</f>
        <v>0</v>
      </c>
      <c r="J5516" s="40">
        <f>IF(Txn!$B2764="",0,Txn!$R2764)</f>
        <v>0</v>
      </c>
      <c r="K5516" s="41">
        <f>IF($A5516="","",IFERROR(VALUE(MID($A5516,6,2)),""))</f>
        <v>0</v>
      </c>
      <c r="L5516" s="39">
        <f>IF(Txn!$K2764="","","طرف مقابل — "&amp;Txn!$K2764)</f>
        <v>0</v>
      </c>
      <c r="N5516" s="42">
        <f>IF($D5516="",0,COUNTIF(BankAccts,$D5516))</f>
        <v>0</v>
      </c>
    </row>
    <row r="5517" spans="1:14">
      <c r="A5517" s="38">
        <f>IF(Txn!$B2765="","",Txn!$B2765)</f>
        <v>0</v>
      </c>
      <c r="B5517" s="38">
        <f>IF(Txn!$B2765="","",Txn!$C2765)</f>
        <v>0</v>
      </c>
      <c r="C5517" s="39">
        <f>IF(Txn!$B2765="","","تراکنش بانکی")</f>
        <v>0</v>
      </c>
      <c r="D5517" s="38">
        <f>IF(Txn!$B2765="","",IF(Txn!$X2765="","",Txn!$X2765))</f>
        <v>0</v>
      </c>
      <c r="E5517" s="39">
        <f>IF($D5517="","",IFERROR(VLOOKUP($D5517,AcctTbl,2,0),""))</f>
        <v>0</v>
      </c>
      <c r="F5517" s="39">
        <f>IF($D5517="","",IFERROR(VLOOKUP($D5517,AcctTbl,3,0),""))</f>
        <v>0</v>
      </c>
      <c r="G5517" s="39">
        <f>IF(Txn!$B2765="","",Txn!$D2765)</f>
        <v>0</v>
      </c>
      <c r="H5517" s="38">
        <f>IF(Txn!$B2765="","",Txn!$E2765)</f>
        <v>0</v>
      </c>
      <c r="I5517" s="40">
        <f>IF(Txn!$B2765="",0,Txn!$O2765)</f>
        <v>0</v>
      </c>
      <c r="J5517" s="40">
        <f>IF(Txn!$B2765="",0,Txn!$P2765)</f>
        <v>0</v>
      </c>
      <c r="K5517" s="41">
        <f>IF($A5517="","",IFERROR(VALUE(MID($A5517,6,2)),""))</f>
        <v>0</v>
      </c>
      <c r="L5517" s="39">
        <f>IF(Txn!$K2765="","",Txn!$K2765)</f>
        <v>0</v>
      </c>
      <c r="N5517" s="42">
        <f>IF($D5517="",0,COUNTIF(BankAccts,$D5517))</f>
        <v>0</v>
      </c>
    </row>
    <row r="5518" spans="1:14">
      <c r="A5518" s="38">
        <f>IF(Txn!$B2765="","",Txn!$B2765)</f>
        <v>0</v>
      </c>
      <c r="B5518" s="38">
        <f>IF(Txn!$B2765="","",Txn!$C2765)</f>
        <v>0</v>
      </c>
      <c r="C5518" s="39">
        <f>IF(Txn!$B2765="","","تراکنش بانکی")</f>
        <v>0</v>
      </c>
      <c r="D5518" s="38">
        <f>IF(Txn!$B2765="","",IF(IF(Txn!$U2765="TRF",Txn!$Y2765,Txn!$Z2765)="","",IF(Txn!$U2765="TRF",Txn!$Y2765,Txn!$Z2765)))</f>
        <v>0</v>
      </c>
      <c r="E5518" s="39">
        <f>IF($D5518="","",IFERROR(VLOOKUP($D5518,AcctTbl,2,0),""))</f>
        <v>0</v>
      </c>
      <c r="F5518" s="39">
        <f>IF($D5518="","",IFERROR(VLOOKUP($D5518,AcctTbl,3,0),""))</f>
        <v>0</v>
      </c>
      <c r="G5518" s="39">
        <f>IF(Txn!$B2765="","",Txn!$D2765)</f>
        <v>0</v>
      </c>
      <c r="H5518" s="38">
        <f>IF(Txn!$B2765="","",Txn!$E2765)</f>
        <v>0</v>
      </c>
      <c r="I5518" s="40">
        <f>IF(Txn!$B2765="",0,Txn!$Q2765)</f>
        <v>0</v>
      </c>
      <c r="J5518" s="40">
        <f>IF(Txn!$B2765="",0,Txn!$R2765)</f>
        <v>0</v>
      </c>
      <c r="K5518" s="41">
        <f>IF($A5518="","",IFERROR(VALUE(MID($A5518,6,2)),""))</f>
        <v>0</v>
      </c>
      <c r="L5518" s="39">
        <f>IF(Txn!$K2765="","","طرف مقابل — "&amp;Txn!$K2765)</f>
        <v>0</v>
      </c>
      <c r="N5518" s="42">
        <f>IF($D5518="",0,COUNTIF(BankAccts,$D5518))</f>
        <v>0</v>
      </c>
    </row>
    <row r="5519" spans="1:14">
      <c r="A5519" s="38">
        <f>IF(Txn!$B2766="","",Txn!$B2766)</f>
        <v>0</v>
      </c>
      <c r="B5519" s="38">
        <f>IF(Txn!$B2766="","",Txn!$C2766)</f>
        <v>0</v>
      </c>
      <c r="C5519" s="39">
        <f>IF(Txn!$B2766="","","تراکنش بانکی")</f>
        <v>0</v>
      </c>
      <c r="D5519" s="38">
        <f>IF(Txn!$B2766="","",IF(Txn!$X2766="","",Txn!$X2766))</f>
        <v>0</v>
      </c>
      <c r="E5519" s="39">
        <f>IF($D5519="","",IFERROR(VLOOKUP($D5519,AcctTbl,2,0),""))</f>
        <v>0</v>
      </c>
      <c r="F5519" s="39">
        <f>IF($D5519="","",IFERROR(VLOOKUP($D5519,AcctTbl,3,0),""))</f>
        <v>0</v>
      </c>
      <c r="G5519" s="39">
        <f>IF(Txn!$B2766="","",Txn!$D2766)</f>
        <v>0</v>
      </c>
      <c r="H5519" s="38">
        <f>IF(Txn!$B2766="","",Txn!$E2766)</f>
        <v>0</v>
      </c>
      <c r="I5519" s="40">
        <f>IF(Txn!$B2766="",0,Txn!$O2766)</f>
        <v>0</v>
      </c>
      <c r="J5519" s="40">
        <f>IF(Txn!$B2766="",0,Txn!$P2766)</f>
        <v>0</v>
      </c>
      <c r="K5519" s="41">
        <f>IF($A5519="","",IFERROR(VALUE(MID($A5519,6,2)),""))</f>
        <v>0</v>
      </c>
      <c r="L5519" s="39">
        <f>IF(Txn!$K2766="","",Txn!$K2766)</f>
        <v>0</v>
      </c>
      <c r="N5519" s="42">
        <f>IF($D5519="",0,COUNTIF(BankAccts,$D5519))</f>
        <v>0</v>
      </c>
    </row>
    <row r="5520" spans="1:14">
      <c r="A5520" s="38">
        <f>IF(Txn!$B2766="","",Txn!$B2766)</f>
        <v>0</v>
      </c>
      <c r="B5520" s="38">
        <f>IF(Txn!$B2766="","",Txn!$C2766)</f>
        <v>0</v>
      </c>
      <c r="C5520" s="39">
        <f>IF(Txn!$B2766="","","تراکنش بانکی")</f>
        <v>0</v>
      </c>
      <c r="D5520" s="38">
        <f>IF(Txn!$B2766="","",IF(IF(Txn!$U2766="TRF",Txn!$Y2766,Txn!$Z2766)="","",IF(Txn!$U2766="TRF",Txn!$Y2766,Txn!$Z2766)))</f>
        <v>0</v>
      </c>
      <c r="E5520" s="39">
        <f>IF($D5520="","",IFERROR(VLOOKUP($D5520,AcctTbl,2,0),""))</f>
        <v>0</v>
      </c>
      <c r="F5520" s="39">
        <f>IF($D5520="","",IFERROR(VLOOKUP($D5520,AcctTbl,3,0),""))</f>
        <v>0</v>
      </c>
      <c r="G5520" s="39">
        <f>IF(Txn!$B2766="","",Txn!$D2766)</f>
        <v>0</v>
      </c>
      <c r="H5520" s="38">
        <f>IF(Txn!$B2766="","",Txn!$E2766)</f>
        <v>0</v>
      </c>
      <c r="I5520" s="40">
        <f>IF(Txn!$B2766="",0,Txn!$Q2766)</f>
        <v>0</v>
      </c>
      <c r="J5520" s="40">
        <f>IF(Txn!$B2766="",0,Txn!$R2766)</f>
        <v>0</v>
      </c>
      <c r="K5520" s="41">
        <f>IF($A5520="","",IFERROR(VALUE(MID($A5520,6,2)),""))</f>
        <v>0</v>
      </c>
      <c r="L5520" s="39">
        <f>IF(Txn!$K2766="","","طرف مقابل — "&amp;Txn!$K2766)</f>
        <v>0</v>
      </c>
      <c r="N5520" s="42">
        <f>IF($D5520="",0,COUNTIF(BankAccts,$D5520))</f>
        <v>0</v>
      </c>
    </row>
    <row r="5521" spans="1:14">
      <c r="A5521" s="38">
        <f>IF(Txn!$B2767="","",Txn!$B2767)</f>
        <v>0</v>
      </c>
      <c r="B5521" s="38">
        <f>IF(Txn!$B2767="","",Txn!$C2767)</f>
        <v>0</v>
      </c>
      <c r="C5521" s="39">
        <f>IF(Txn!$B2767="","","تراکنش بانکی")</f>
        <v>0</v>
      </c>
      <c r="D5521" s="38">
        <f>IF(Txn!$B2767="","",IF(Txn!$X2767="","",Txn!$X2767))</f>
        <v>0</v>
      </c>
      <c r="E5521" s="39">
        <f>IF($D5521="","",IFERROR(VLOOKUP($D5521,AcctTbl,2,0),""))</f>
        <v>0</v>
      </c>
      <c r="F5521" s="39">
        <f>IF($D5521="","",IFERROR(VLOOKUP($D5521,AcctTbl,3,0),""))</f>
        <v>0</v>
      </c>
      <c r="G5521" s="39">
        <f>IF(Txn!$B2767="","",Txn!$D2767)</f>
        <v>0</v>
      </c>
      <c r="H5521" s="38">
        <f>IF(Txn!$B2767="","",Txn!$E2767)</f>
        <v>0</v>
      </c>
      <c r="I5521" s="40">
        <f>IF(Txn!$B2767="",0,Txn!$O2767)</f>
        <v>0</v>
      </c>
      <c r="J5521" s="40">
        <f>IF(Txn!$B2767="",0,Txn!$P2767)</f>
        <v>0</v>
      </c>
      <c r="K5521" s="41">
        <f>IF($A5521="","",IFERROR(VALUE(MID($A5521,6,2)),""))</f>
        <v>0</v>
      </c>
      <c r="L5521" s="39">
        <f>IF(Txn!$K2767="","",Txn!$K2767)</f>
        <v>0</v>
      </c>
      <c r="N5521" s="42">
        <f>IF($D5521="",0,COUNTIF(BankAccts,$D5521))</f>
        <v>0</v>
      </c>
    </row>
    <row r="5522" spans="1:14">
      <c r="A5522" s="38">
        <f>IF(Txn!$B2767="","",Txn!$B2767)</f>
        <v>0</v>
      </c>
      <c r="B5522" s="38">
        <f>IF(Txn!$B2767="","",Txn!$C2767)</f>
        <v>0</v>
      </c>
      <c r="C5522" s="39">
        <f>IF(Txn!$B2767="","","تراکنش بانکی")</f>
        <v>0</v>
      </c>
      <c r="D5522" s="38">
        <f>IF(Txn!$B2767="","",IF(IF(Txn!$U2767="TRF",Txn!$Y2767,Txn!$Z2767)="","",IF(Txn!$U2767="TRF",Txn!$Y2767,Txn!$Z2767)))</f>
        <v>0</v>
      </c>
      <c r="E5522" s="39">
        <f>IF($D5522="","",IFERROR(VLOOKUP($D5522,AcctTbl,2,0),""))</f>
        <v>0</v>
      </c>
      <c r="F5522" s="39">
        <f>IF($D5522="","",IFERROR(VLOOKUP($D5522,AcctTbl,3,0),""))</f>
        <v>0</v>
      </c>
      <c r="G5522" s="39">
        <f>IF(Txn!$B2767="","",Txn!$D2767)</f>
        <v>0</v>
      </c>
      <c r="H5522" s="38">
        <f>IF(Txn!$B2767="","",Txn!$E2767)</f>
        <v>0</v>
      </c>
      <c r="I5522" s="40">
        <f>IF(Txn!$B2767="",0,Txn!$Q2767)</f>
        <v>0</v>
      </c>
      <c r="J5522" s="40">
        <f>IF(Txn!$B2767="",0,Txn!$R2767)</f>
        <v>0</v>
      </c>
      <c r="K5522" s="41">
        <f>IF($A5522="","",IFERROR(VALUE(MID($A5522,6,2)),""))</f>
        <v>0</v>
      </c>
      <c r="L5522" s="39">
        <f>IF(Txn!$K2767="","","طرف مقابل — "&amp;Txn!$K2767)</f>
        <v>0</v>
      </c>
      <c r="N5522" s="42">
        <f>IF($D5522="",0,COUNTIF(BankAccts,$D5522))</f>
        <v>0</v>
      </c>
    </row>
    <row r="5523" spans="1:14">
      <c r="A5523" s="38">
        <f>IF(Txn!$B2768="","",Txn!$B2768)</f>
        <v>0</v>
      </c>
      <c r="B5523" s="38">
        <f>IF(Txn!$B2768="","",Txn!$C2768)</f>
        <v>0</v>
      </c>
      <c r="C5523" s="39">
        <f>IF(Txn!$B2768="","","تراکنش بانکی")</f>
        <v>0</v>
      </c>
      <c r="D5523" s="38">
        <f>IF(Txn!$B2768="","",IF(Txn!$X2768="","",Txn!$X2768))</f>
        <v>0</v>
      </c>
      <c r="E5523" s="39">
        <f>IF($D5523="","",IFERROR(VLOOKUP($D5523,AcctTbl,2,0),""))</f>
        <v>0</v>
      </c>
      <c r="F5523" s="39">
        <f>IF($D5523="","",IFERROR(VLOOKUP($D5523,AcctTbl,3,0),""))</f>
        <v>0</v>
      </c>
      <c r="G5523" s="39">
        <f>IF(Txn!$B2768="","",Txn!$D2768)</f>
        <v>0</v>
      </c>
      <c r="H5523" s="38">
        <f>IF(Txn!$B2768="","",Txn!$E2768)</f>
        <v>0</v>
      </c>
      <c r="I5523" s="40">
        <f>IF(Txn!$B2768="",0,Txn!$O2768)</f>
        <v>0</v>
      </c>
      <c r="J5523" s="40">
        <f>IF(Txn!$B2768="",0,Txn!$P2768)</f>
        <v>0</v>
      </c>
      <c r="K5523" s="41">
        <f>IF($A5523="","",IFERROR(VALUE(MID($A5523,6,2)),""))</f>
        <v>0</v>
      </c>
      <c r="L5523" s="39">
        <f>IF(Txn!$K2768="","",Txn!$K2768)</f>
        <v>0</v>
      </c>
      <c r="N5523" s="42">
        <f>IF($D5523="",0,COUNTIF(BankAccts,$D5523))</f>
        <v>0</v>
      </c>
    </row>
    <row r="5524" spans="1:14">
      <c r="A5524" s="38">
        <f>IF(Txn!$B2768="","",Txn!$B2768)</f>
        <v>0</v>
      </c>
      <c r="B5524" s="38">
        <f>IF(Txn!$B2768="","",Txn!$C2768)</f>
        <v>0</v>
      </c>
      <c r="C5524" s="39">
        <f>IF(Txn!$B2768="","","تراکنش بانکی")</f>
        <v>0</v>
      </c>
      <c r="D5524" s="38">
        <f>IF(Txn!$B2768="","",IF(IF(Txn!$U2768="TRF",Txn!$Y2768,Txn!$Z2768)="","",IF(Txn!$U2768="TRF",Txn!$Y2768,Txn!$Z2768)))</f>
        <v>0</v>
      </c>
      <c r="E5524" s="39">
        <f>IF($D5524="","",IFERROR(VLOOKUP($D5524,AcctTbl,2,0),""))</f>
        <v>0</v>
      </c>
      <c r="F5524" s="39">
        <f>IF($D5524="","",IFERROR(VLOOKUP($D5524,AcctTbl,3,0),""))</f>
        <v>0</v>
      </c>
      <c r="G5524" s="39">
        <f>IF(Txn!$B2768="","",Txn!$D2768)</f>
        <v>0</v>
      </c>
      <c r="H5524" s="38">
        <f>IF(Txn!$B2768="","",Txn!$E2768)</f>
        <v>0</v>
      </c>
      <c r="I5524" s="40">
        <f>IF(Txn!$B2768="",0,Txn!$Q2768)</f>
        <v>0</v>
      </c>
      <c r="J5524" s="40">
        <f>IF(Txn!$B2768="",0,Txn!$R2768)</f>
        <v>0</v>
      </c>
      <c r="K5524" s="41">
        <f>IF($A5524="","",IFERROR(VALUE(MID($A5524,6,2)),""))</f>
        <v>0</v>
      </c>
      <c r="L5524" s="39">
        <f>IF(Txn!$K2768="","","طرف مقابل — "&amp;Txn!$K2768)</f>
        <v>0</v>
      </c>
      <c r="N5524" s="42">
        <f>IF($D5524="",0,COUNTIF(BankAccts,$D5524))</f>
        <v>0</v>
      </c>
    </row>
    <row r="5525" spans="1:14">
      <c r="A5525" s="38">
        <f>IF(Txn!$B2769="","",Txn!$B2769)</f>
        <v>0</v>
      </c>
      <c r="B5525" s="38">
        <f>IF(Txn!$B2769="","",Txn!$C2769)</f>
        <v>0</v>
      </c>
      <c r="C5525" s="39">
        <f>IF(Txn!$B2769="","","تراکنش بانکی")</f>
        <v>0</v>
      </c>
      <c r="D5525" s="38">
        <f>IF(Txn!$B2769="","",IF(Txn!$X2769="","",Txn!$X2769))</f>
        <v>0</v>
      </c>
      <c r="E5525" s="39">
        <f>IF($D5525="","",IFERROR(VLOOKUP($D5525,AcctTbl,2,0),""))</f>
        <v>0</v>
      </c>
      <c r="F5525" s="39">
        <f>IF($D5525="","",IFERROR(VLOOKUP($D5525,AcctTbl,3,0),""))</f>
        <v>0</v>
      </c>
      <c r="G5525" s="39">
        <f>IF(Txn!$B2769="","",Txn!$D2769)</f>
        <v>0</v>
      </c>
      <c r="H5525" s="38">
        <f>IF(Txn!$B2769="","",Txn!$E2769)</f>
        <v>0</v>
      </c>
      <c r="I5525" s="40">
        <f>IF(Txn!$B2769="",0,Txn!$O2769)</f>
        <v>0</v>
      </c>
      <c r="J5525" s="40">
        <f>IF(Txn!$B2769="",0,Txn!$P2769)</f>
        <v>0</v>
      </c>
      <c r="K5525" s="41">
        <f>IF($A5525="","",IFERROR(VALUE(MID($A5525,6,2)),""))</f>
        <v>0</v>
      </c>
      <c r="L5525" s="39">
        <f>IF(Txn!$K2769="","",Txn!$K2769)</f>
        <v>0</v>
      </c>
      <c r="N5525" s="42">
        <f>IF($D5525="",0,COUNTIF(BankAccts,$D5525))</f>
        <v>0</v>
      </c>
    </row>
    <row r="5526" spans="1:14">
      <c r="A5526" s="38">
        <f>IF(Txn!$B2769="","",Txn!$B2769)</f>
        <v>0</v>
      </c>
      <c r="B5526" s="38">
        <f>IF(Txn!$B2769="","",Txn!$C2769)</f>
        <v>0</v>
      </c>
      <c r="C5526" s="39">
        <f>IF(Txn!$B2769="","","تراکنش بانکی")</f>
        <v>0</v>
      </c>
      <c r="D5526" s="38">
        <f>IF(Txn!$B2769="","",IF(IF(Txn!$U2769="TRF",Txn!$Y2769,Txn!$Z2769)="","",IF(Txn!$U2769="TRF",Txn!$Y2769,Txn!$Z2769)))</f>
        <v>0</v>
      </c>
      <c r="E5526" s="39">
        <f>IF($D5526="","",IFERROR(VLOOKUP($D5526,AcctTbl,2,0),""))</f>
        <v>0</v>
      </c>
      <c r="F5526" s="39">
        <f>IF($D5526="","",IFERROR(VLOOKUP($D5526,AcctTbl,3,0),""))</f>
        <v>0</v>
      </c>
      <c r="G5526" s="39">
        <f>IF(Txn!$B2769="","",Txn!$D2769)</f>
        <v>0</v>
      </c>
      <c r="H5526" s="38">
        <f>IF(Txn!$B2769="","",Txn!$E2769)</f>
        <v>0</v>
      </c>
      <c r="I5526" s="40">
        <f>IF(Txn!$B2769="",0,Txn!$Q2769)</f>
        <v>0</v>
      </c>
      <c r="J5526" s="40">
        <f>IF(Txn!$B2769="",0,Txn!$R2769)</f>
        <v>0</v>
      </c>
      <c r="K5526" s="41">
        <f>IF($A5526="","",IFERROR(VALUE(MID($A5526,6,2)),""))</f>
        <v>0</v>
      </c>
      <c r="L5526" s="39">
        <f>IF(Txn!$K2769="","","طرف مقابل — "&amp;Txn!$K2769)</f>
        <v>0</v>
      </c>
      <c r="N5526" s="42">
        <f>IF($D5526="",0,COUNTIF(BankAccts,$D5526))</f>
        <v>0</v>
      </c>
    </row>
    <row r="5527" spans="1:14">
      <c r="A5527" s="38">
        <f>IF(Txn!$B2770="","",Txn!$B2770)</f>
        <v>0</v>
      </c>
      <c r="B5527" s="38">
        <f>IF(Txn!$B2770="","",Txn!$C2770)</f>
        <v>0</v>
      </c>
      <c r="C5527" s="39">
        <f>IF(Txn!$B2770="","","تراکنش بانکی")</f>
        <v>0</v>
      </c>
      <c r="D5527" s="38">
        <f>IF(Txn!$B2770="","",IF(Txn!$X2770="","",Txn!$X2770))</f>
        <v>0</v>
      </c>
      <c r="E5527" s="39">
        <f>IF($D5527="","",IFERROR(VLOOKUP($D5527,AcctTbl,2,0),""))</f>
        <v>0</v>
      </c>
      <c r="F5527" s="39">
        <f>IF($D5527="","",IFERROR(VLOOKUP($D5527,AcctTbl,3,0),""))</f>
        <v>0</v>
      </c>
      <c r="G5527" s="39">
        <f>IF(Txn!$B2770="","",Txn!$D2770)</f>
        <v>0</v>
      </c>
      <c r="H5527" s="38">
        <f>IF(Txn!$B2770="","",Txn!$E2770)</f>
        <v>0</v>
      </c>
      <c r="I5527" s="40">
        <f>IF(Txn!$B2770="",0,Txn!$O2770)</f>
        <v>0</v>
      </c>
      <c r="J5527" s="40">
        <f>IF(Txn!$B2770="",0,Txn!$P2770)</f>
        <v>0</v>
      </c>
      <c r="K5527" s="41">
        <f>IF($A5527="","",IFERROR(VALUE(MID($A5527,6,2)),""))</f>
        <v>0</v>
      </c>
      <c r="L5527" s="39">
        <f>IF(Txn!$K2770="","",Txn!$K2770)</f>
        <v>0</v>
      </c>
      <c r="N5527" s="42">
        <f>IF($D5527="",0,COUNTIF(BankAccts,$D5527))</f>
        <v>0</v>
      </c>
    </row>
    <row r="5528" spans="1:14">
      <c r="A5528" s="38">
        <f>IF(Txn!$B2770="","",Txn!$B2770)</f>
        <v>0</v>
      </c>
      <c r="B5528" s="38">
        <f>IF(Txn!$B2770="","",Txn!$C2770)</f>
        <v>0</v>
      </c>
      <c r="C5528" s="39">
        <f>IF(Txn!$B2770="","","تراکنش بانکی")</f>
        <v>0</v>
      </c>
      <c r="D5528" s="38">
        <f>IF(Txn!$B2770="","",IF(IF(Txn!$U2770="TRF",Txn!$Y2770,Txn!$Z2770)="","",IF(Txn!$U2770="TRF",Txn!$Y2770,Txn!$Z2770)))</f>
        <v>0</v>
      </c>
      <c r="E5528" s="39">
        <f>IF($D5528="","",IFERROR(VLOOKUP($D5528,AcctTbl,2,0),""))</f>
        <v>0</v>
      </c>
      <c r="F5528" s="39">
        <f>IF($D5528="","",IFERROR(VLOOKUP($D5528,AcctTbl,3,0),""))</f>
        <v>0</v>
      </c>
      <c r="G5528" s="39">
        <f>IF(Txn!$B2770="","",Txn!$D2770)</f>
        <v>0</v>
      </c>
      <c r="H5528" s="38">
        <f>IF(Txn!$B2770="","",Txn!$E2770)</f>
        <v>0</v>
      </c>
      <c r="I5528" s="40">
        <f>IF(Txn!$B2770="",0,Txn!$Q2770)</f>
        <v>0</v>
      </c>
      <c r="J5528" s="40">
        <f>IF(Txn!$B2770="",0,Txn!$R2770)</f>
        <v>0</v>
      </c>
      <c r="K5528" s="41">
        <f>IF($A5528="","",IFERROR(VALUE(MID($A5528,6,2)),""))</f>
        <v>0</v>
      </c>
      <c r="L5528" s="39">
        <f>IF(Txn!$K2770="","","طرف مقابل — "&amp;Txn!$K2770)</f>
        <v>0</v>
      </c>
      <c r="N5528" s="42">
        <f>IF($D5528="",0,COUNTIF(BankAccts,$D5528))</f>
        <v>0</v>
      </c>
    </row>
    <row r="5529" spans="1:14">
      <c r="A5529" s="38">
        <f>IF(Txn!$B2771="","",Txn!$B2771)</f>
        <v>0</v>
      </c>
      <c r="B5529" s="38">
        <f>IF(Txn!$B2771="","",Txn!$C2771)</f>
        <v>0</v>
      </c>
      <c r="C5529" s="39">
        <f>IF(Txn!$B2771="","","تراکنش بانکی")</f>
        <v>0</v>
      </c>
      <c r="D5529" s="38">
        <f>IF(Txn!$B2771="","",IF(Txn!$X2771="","",Txn!$X2771))</f>
        <v>0</v>
      </c>
      <c r="E5529" s="39">
        <f>IF($D5529="","",IFERROR(VLOOKUP($D5529,AcctTbl,2,0),""))</f>
        <v>0</v>
      </c>
      <c r="F5529" s="39">
        <f>IF($D5529="","",IFERROR(VLOOKUP($D5529,AcctTbl,3,0),""))</f>
        <v>0</v>
      </c>
      <c r="G5529" s="39">
        <f>IF(Txn!$B2771="","",Txn!$D2771)</f>
        <v>0</v>
      </c>
      <c r="H5529" s="38">
        <f>IF(Txn!$B2771="","",Txn!$E2771)</f>
        <v>0</v>
      </c>
      <c r="I5529" s="40">
        <f>IF(Txn!$B2771="",0,Txn!$O2771)</f>
        <v>0</v>
      </c>
      <c r="J5529" s="40">
        <f>IF(Txn!$B2771="",0,Txn!$P2771)</f>
        <v>0</v>
      </c>
      <c r="K5529" s="41">
        <f>IF($A5529="","",IFERROR(VALUE(MID($A5529,6,2)),""))</f>
        <v>0</v>
      </c>
      <c r="L5529" s="39">
        <f>IF(Txn!$K2771="","",Txn!$K2771)</f>
        <v>0</v>
      </c>
      <c r="N5529" s="42">
        <f>IF($D5529="",0,COUNTIF(BankAccts,$D5529))</f>
        <v>0</v>
      </c>
    </row>
    <row r="5530" spans="1:14">
      <c r="A5530" s="38">
        <f>IF(Txn!$B2771="","",Txn!$B2771)</f>
        <v>0</v>
      </c>
      <c r="B5530" s="38">
        <f>IF(Txn!$B2771="","",Txn!$C2771)</f>
        <v>0</v>
      </c>
      <c r="C5530" s="39">
        <f>IF(Txn!$B2771="","","تراکنش بانکی")</f>
        <v>0</v>
      </c>
      <c r="D5530" s="38">
        <f>IF(Txn!$B2771="","",IF(IF(Txn!$U2771="TRF",Txn!$Y2771,Txn!$Z2771)="","",IF(Txn!$U2771="TRF",Txn!$Y2771,Txn!$Z2771)))</f>
        <v>0</v>
      </c>
      <c r="E5530" s="39">
        <f>IF($D5530="","",IFERROR(VLOOKUP($D5530,AcctTbl,2,0),""))</f>
        <v>0</v>
      </c>
      <c r="F5530" s="39">
        <f>IF($D5530="","",IFERROR(VLOOKUP($D5530,AcctTbl,3,0),""))</f>
        <v>0</v>
      </c>
      <c r="G5530" s="39">
        <f>IF(Txn!$B2771="","",Txn!$D2771)</f>
        <v>0</v>
      </c>
      <c r="H5530" s="38">
        <f>IF(Txn!$B2771="","",Txn!$E2771)</f>
        <v>0</v>
      </c>
      <c r="I5530" s="40">
        <f>IF(Txn!$B2771="",0,Txn!$Q2771)</f>
        <v>0</v>
      </c>
      <c r="J5530" s="40">
        <f>IF(Txn!$B2771="",0,Txn!$R2771)</f>
        <v>0</v>
      </c>
      <c r="K5530" s="41">
        <f>IF($A5530="","",IFERROR(VALUE(MID($A5530,6,2)),""))</f>
        <v>0</v>
      </c>
      <c r="L5530" s="39">
        <f>IF(Txn!$K2771="","","طرف مقابل — "&amp;Txn!$K2771)</f>
        <v>0</v>
      </c>
      <c r="N5530" s="42">
        <f>IF($D5530="",0,COUNTIF(BankAccts,$D5530))</f>
        <v>0</v>
      </c>
    </row>
    <row r="5531" spans="1:14">
      <c r="A5531" s="38">
        <f>IF(Txn!$B2772="","",Txn!$B2772)</f>
        <v>0</v>
      </c>
      <c r="B5531" s="38">
        <f>IF(Txn!$B2772="","",Txn!$C2772)</f>
        <v>0</v>
      </c>
      <c r="C5531" s="39">
        <f>IF(Txn!$B2772="","","تراکنش بانکی")</f>
        <v>0</v>
      </c>
      <c r="D5531" s="38">
        <f>IF(Txn!$B2772="","",IF(Txn!$X2772="","",Txn!$X2772))</f>
        <v>0</v>
      </c>
      <c r="E5531" s="39">
        <f>IF($D5531="","",IFERROR(VLOOKUP($D5531,AcctTbl,2,0),""))</f>
        <v>0</v>
      </c>
      <c r="F5531" s="39">
        <f>IF($D5531="","",IFERROR(VLOOKUP($D5531,AcctTbl,3,0),""))</f>
        <v>0</v>
      </c>
      <c r="G5531" s="39">
        <f>IF(Txn!$B2772="","",Txn!$D2772)</f>
        <v>0</v>
      </c>
      <c r="H5531" s="38">
        <f>IF(Txn!$B2772="","",Txn!$E2772)</f>
        <v>0</v>
      </c>
      <c r="I5531" s="40">
        <f>IF(Txn!$B2772="",0,Txn!$O2772)</f>
        <v>0</v>
      </c>
      <c r="J5531" s="40">
        <f>IF(Txn!$B2772="",0,Txn!$P2772)</f>
        <v>0</v>
      </c>
      <c r="K5531" s="41">
        <f>IF($A5531="","",IFERROR(VALUE(MID($A5531,6,2)),""))</f>
        <v>0</v>
      </c>
      <c r="L5531" s="39">
        <f>IF(Txn!$K2772="","",Txn!$K2772)</f>
        <v>0</v>
      </c>
      <c r="N5531" s="42">
        <f>IF($D5531="",0,COUNTIF(BankAccts,$D5531))</f>
        <v>0</v>
      </c>
    </row>
    <row r="5532" spans="1:14">
      <c r="A5532" s="38">
        <f>IF(Txn!$B2772="","",Txn!$B2772)</f>
        <v>0</v>
      </c>
      <c r="B5532" s="38">
        <f>IF(Txn!$B2772="","",Txn!$C2772)</f>
        <v>0</v>
      </c>
      <c r="C5532" s="39">
        <f>IF(Txn!$B2772="","","تراکنش بانکی")</f>
        <v>0</v>
      </c>
      <c r="D5532" s="38">
        <f>IF(Txn!$B2772="","",IF(IF(Txn!$U2772="TRF",Txn!$Y2772,Txn!$Z2772)="","",IF(Txn!$U2772="TRF",Txn!$Y2772,Txn!$Z2772)))</f>
        <v>0</v>
      </c>
      <c r="E5532" s="39">
        <f>IF($D5532="","",IFERROR(VLOOKUP($D5532,AcctTbl,2,0),""))</f>
        <v>0</v>
      </c>
      <c r="F5532" s="39">
        <f>IF($D5532="","",IFERROR(VLOOKUP($D5532,AcctTbl,3,0),""))</f>
        <v>0</v>
      </c>
      <c r="G5532" s="39">
        <f>IF(Txn!$B2772="","",Txn!$D2772)</f>
        <v>0</v>
      </c>
      <c r="H5532" s="38">
        <f>IF(Txn!$B2772="","",Txn!$E2772)</f>
        <v>0</v>
      </c>
      <c r="I5532" s="40">
        <f>IF(Txn!$B2772="",0,Txn!$Q2772)</f>
        <v>0</v>
      </c>
      <c r="J5532" s="40">
        <f>IF(Txn!$B2772="",0,Txn!$R2772)</f>
        <v>0</v>
      </c>
      <c r="K5532" s="41">
        <f>IF($A5532="","",IFERROR(VALUE(MID($A5532,6,2)),""))</f>
        <v>0</v>
      </c>
      <c r="L5532" s="39">
        <f>IF(Txn!$K2772="","","طرف مقابل — "&amp;Txn!$K2772)</f>
        <v>0</v>
      </c>
      <c r="N5532" s="42">
        <f>IF($D5532="",0,COUNTIF(BankAccts,$D5532))</f>
        <v>0</v>
      </c>
    </row>
    <row r="5533" spans="1:14">
      <c r="A5533" s="38">
        <f>IF(Txn!$B2773="","",Txn!$B2773)</f>
        <v>0</v>
      </c>
      <c r="B5533" s="38">
        <f>IF(Txn!$B2773="","",Txn!$C2773)</f>
        <v>0</v>
      </c>
      <c r="C5533" s="39">
        <f>IF(Txn!$B2773="","","تراکنش بانکی")</f>
        <v>0</v>
      </c>
      <c r="D5533" s="38">
        <f>IF(Txn!$B2773="","",IF(Txn!$X2773="","",Txn!$X2773))</f>
        <v>0</v>
      </c>
      <c r="E5533" s="39">
        <f>IF($D5533="","",IFERROR(VLOOKUP($D5533,AcctTbl,2,0),""))</f>
        <v>0</v>
      </c>
      <c r="F5533" s="39">
        <f>IF($D5533="","",IFERROR(VLOOKUP($D5533,AcctTbl,3,0),""))</f>
        <v>0</v>
      </c>
      <c r="G5533" s="39">
        <f>IF(Txn!$B2773="","",Txn!$D2773)</f>
        <v>0</v>
      </c>
      <c r="H5533" s="38">
        <f>IF(Txn!$B2773="","",Txn!$E2773)</f>
        <v>0</v>
      </c>
      <c r="I5533" s="40">
        <f>IF(Txn!$B2773="",0,Txn!$O2773)</f>
        <v>0</v>
      </c>
      <c r="J5533" s="40">
        <f>IF(Txn!$B2773="",0,Txn!$P2773)</f>
        <v>0</v>
      </c>
      <c r="K5533" s="41">
        <f>IF($A5533="","",IFERROR(VALUE(MID($A5533,6,2)),""))</f>
        <v>0</v>
      </c>
      <c r="L5533" s="39">
        <f>IF(Txn!$K2773="","",Txn!$K2773)</f>
        <v>0</v>
      </c>
      <c r="N5533" s="42">
        <f>IF($D5533="",0,COUNTIF(BankAccts,$D5533))</f>
        <v>0</v>
      </c>
    </row>
    <row r="5534" spans="1:14">
      <c r="A5534" s="38">
        <f>IF(Txn!$B2773="","",Txn!$B2773)</f>
        <v>0</v>
      </c>
      <c r="B5534" s="38">
        <f>IF(Txn!$B2773="","",Txn!$C2773)</f>
        <v>0</v>
      </c>
      <c r="C5534" s="39">
        <f>IF(Txn!$B2773="","","تراکنش بانکی")</f>
        <v>0</v>
      </c>
      <c r="D5534" s="38">
        <f>IF(Txn!$B2773="","",IF(IF(Txn!$U2773="TRF",Txn!$Y2773,Txn!$Z2773)="","",IF(Txn!$U2773="TRF",Txn!$Y2773,Txn!$Z2773)))</f>
        <v>0</v>
      </c>
      <c r="E5534" s="39">
        <f>IF($D5534="","",IFERROR(VLOOKUP($D5534,AcctTbl,2,0),""))</f>
        <v>0</v>
      </c>
      <c r="F5534" s="39">
        <f>IF($D5534="","",IFERROR(VLOOKUP($D5534,AcctTbl,3,0),""))</f>
        <v>0</v>
      </c>
      <c r="G5534" s="39">
        <f>IF(Txn!$B2773="","",Txn!$D2773)</f>
        <v>0</v>
      </c>
      <c r="H5534" s="38">
        <f>IF(Txn!$B2773="","",Txn!$E2773)</f>
        <v>0</v>
      </c>
      <c r="I5534" s="40">
        <f>IF(Txn!$B2773="",0,Txn!$Q2773)</f>
        <v>0</v>
      </c>
      <c r="J5534" s="40">
        <f>IF(Txn!$B2773="",0,Txn!$R2773)</f>
        <v>0</v>
      </c>
      <c r="K5534" s="41">
        <f>IF($A5534="","",IFERROR(VALUE(MID($A5534,6,2)),""))</f>
        <v>0</v>
      </c>
      <c r="L5534" s="39">
        <f>IF(Txn!$K2773="","","طرف مقابل — "&amp;Txn!$K2773)</f>
        <v>0</v>
      </c>
      <c r="N5534" s="42">
        <f>IF($D5534="",0,COUNTIF(BankAccts,$D5534))</f>
        <v>0</v>
      </c>
    </row>
    <row r="5535" spans="1:14">
      <c r="A5535" s="38">
        <f>IF(Txn!$B2774="","",Txn!$B2774)</f>
        <v>0</v>
      </c>
      <c r="B5535" s="38">
        <f>IF(Txn!$B2774="","",Txn!$C2774)</f>
        <v>0</v>
      </c>
      <c r="C5535" s="39">
        <f>IF(Txn!$B2774="","","تراکنش بانکی")</f>
        <v>0</v>
      </c>
      <c r="D5535" s="38">
        <f>IF(Txn!$B2774="","",IF(Txn!$X2774="","",Txn!$X2774))</f>
        <v>0</v>
      </c>
      <c r="E5535" s="39">
        <f>IF($D5535="","",IFERROR(VLOOKUP($D5535,AcctTbl,2,0),""))</f>
        <v>0</v>
      </c>
      <c r="F5535" s="39">
        <f>IF($D5535="","",IFERROR(VLOOKUP($D5535,AcctTbl,3,0),""))</f>
        <v>0</v>
      </c>
      <c r="G5535" s="39">
        <f>IF(Txn!$B2774="","",Txn!$D2774)</f>
        <v>0</v>
      </c>
      <c r="H5535" s="38">
        <f>IF(Txn!$B2774="","",Txn!$E2774)</f>
        <v>0</v>
      </c>
      <c r="I5535" s="40">
        <f>IF(Txn!$B2774="",0,Txn!$O2774)</f>
        <v>0</v>
      </c>
      <c r="J5535" s="40">
        <f>IF(Txn!$B2774="",0,Txn!$P2774)</f>
        <v>0</v>
      </c>
      <c r="K5535" s="41">
        <f>IF($A5535="","",IFERROR(VALUE(MID($A5535,6,2)),""))</f>
        <v>0</v>
      </c>
      <c r="L5535" s="39">
        <f>IF(Txn!$K2774="","",Txn!$K2774)</f>
        <v>0</v>
      </c>
      <c r="N5535" s="42">
        <f>IF($D5535="",0,COUNTIF(BankAccts,$D5535))</f>
        <v>0</v>
      </c>
    </row>
    <row r="5536" spans="1:14">
      <c r="A5536" s="38">
        <f>IF(Txn!$B2774="","",Txn!$B2774)</f>
        <v>0</v>
      </c>
      <c r="B5536" s="38">
        <f>IF(Txn!$B2774="","",Txn!$C2774)</f>
        <v>0</v>
      </c>
      <c r="C5536" s="39">
        <f>IF(Txn!$B2774="","","تراکنش بانکی")</f>
        <v>0</v>
      </c>
      <c r="D5536" s="38">
        <f>IF(Txn!$B2774="","",IF(IF(Txn!$U2774="TRF",Txn!$Y2774,Txn!$Z2774)="","",IF(Txn!$U2774="TRF",Txn!$Y2774,Txn!$Z2774)))</f>
        <v>0</v>
      </c>
      <c r="E5536" s="39">
        <f>IF($D5536="","",IFERROR(VLOOKUP($D5536,AcctTbl,2,0),""))</f>
        <v>0</v>
      </c>
      <c r="F5536" s="39">
        <f>IF($D5536="","",IFERROR(VLOOKUP($D5536,AcctTbl,3,0),""))</f>
        <v>0</v>
      </c>
      <c r="G5536" s="39">
        <f>IF(Txn!$B2774="","",Txn!$D2774)</f>
        <v>0</v>
      </c>
      <c r="H5536" s="38">
        <f>IF(Txn!$B2774="","",Txn!$E2774)</f>
        <v>0</v>
      </c>
      <c r="I5536" s="40">
        <f>IF(Txn!$B2774="",0,Txn!$Q2774)</f>
        <v>0</v>
      </c>
      <c r="J5536" s="40">
        <f>IF(Txn!$B2774="",0,Txn!$R2774)</f>
        <v>0</v>
      </c>
      <c r="K5536" s="41">
        <f>IF($A5536="","",IFERROR(VALUE(MID($A5536,6,2)),""))</f>
        <v>0</v>
      </c>
      <c r="L5536" s="39">
        <f>IF(Txn!$K2774="","","طرف مقابل — "&amp;Txn!$K2774)</f>
        <v>0</v>
      </c>
      <c r="N5536" s="42">
        <f>IF($D5536="",0,COUNTIF(BankAccts,$D5536))</f>
        <v>0</v>
      </c>
    </row>
    <row r="5537" spans="1:14">
      <c r="A5537" s="38">
        <f>IF(Txn!$B2775="","",Txn!$B2775)</f>
        <v>0</v>
      </c>
      <c r="B5537" s="38">
        <f>IF(Txn!$B2775="","",Txn!$C2775)</f>
        <v>0</v>
      </c>
      <c r="C5537" s="39">
        <f>IF(Txn!$B2775="","","تراکنش بانکی")</f>
        <v>0</v>
      </c>
      <c r="D5537" s="38">
        <f>IF(Txn!$B2775="","",IF(Txn!$X2775="","",Txn!$X2775))</f>
        <v>0</v>
      </c>
      <c r="E5537" s="39">
        <f>IF($D5537="","",IFERROR(VLOOKUP($D5537,AcctTbl,2,0),""))</f>
        <v>0</v>
      </c>
      <c r="F5537" s="39">
        <f>IF($D5537="","",IFERROR(VLOOKUP($D5537,AcctTbl,3,0),""))</f>
        <v>0</v>
      </c>
      <c r="G5537" s="39">
        <f>IF(Txn!$B2775="","",Txn!$D2775)</f>
        <v>0</v>
      </c>
      <c r="H5537" s="38">
        <f>IF(Txn!$B2775="","",Txn!$E2775)</f>
        <v>0</v>
      </c>
      <c r="I5537" s="40">
        <f>IF(Txn!$B2775="",0,Txn!$O2775)</f>
        <v>0</v>
      </c>
      <c r="J5537" s="40">
        <f>IF(Txn!$B2775="",0,Txn!$P2775)</f>
        <v>0</v>
      </c>
      <c r="K5537" s="41">
        <f>IF($A5537="","",IFERROR(VALUE(MID($A5537,6,2)),""))</f>
        <v>0</v>
      </c>
      <c r="L5537" s="39">
        <f>IF(Txn!$K2775="","",Txn!$K2775)</f>
        <v>0</v>
      </c>
      <c r="N5537" s="42">
        <f>IF($D5537="",0,COUNTIF(BankAccts,$D5537))</f>
        <v>0</v>
      </c>
    </row>
    <row r="5538" spans="1:14">
      <c r="A5538" s="38">
        <f>IF(Txn!$B2775="","",Txn!$B2775)</f>
        <v>0</v>
      </c>
      <c r="B5538" s="38">
        <f>IF(Txn!$B2775="","",Txn!$C2775)</f>
        <v>0</v>
      </c>
      <c r="C5538" s="39">
        <f>IF(Txn!$B2775="","","تراکنش بانکی")</f>
        <v>0</v>
      </c>
      <c r="D5538" s="38">
        <f>IF(Txn!$B2775="","",IF(IF(Txn!$U2775="TRF",Txn!$Y2775,Txn!$Z2775)="","",IF(Txn!$U2775="TRF",Txn!$Y2775,Txn!$Z2775)))</f>
        <v>0</v>
      </c>
      <c r="E5538" s="39">
        <f>IF($D5538="","",IFERROR(VLOOKUP($D5538,AcctTbl,2,0),""))</f>
        <v>0</v>
      </c>
      <c r="F5538" s="39">
        <f>IF($D5538="","",IFERROR(VLOOKUP($D5538,AcctTbl,3,0),""))</f>
        <v>0</v>
      </c>
      <c r="G5538" s="39">
        <f>IF(Txn!$B2775="","",Txn!$D2775)</f>
        <v>0</v>
      </c>
      <c r="H5538" s="38">
        <f>IF(Txn!$B2775="","",Txn!$E2775)</f>
        <v>0</v>
      </c>
      <c r="I5538" s="40">
        <f>IF(Txn!$B2775="",0,Txn!$Q2775)</f>
        <v>0</v>
      </c>
      <c r="J5538" s="40">
        <f>IF(Txn!$B2775="",0,Txn!$R2775)</f>
        <v>0</v>
      </c>
      <c r="K5538" s="41">
        <f>IF($A5538="","",IFERROR(VALUE(MID($A5538,6,2)),""))</f>
        <v>0</v>
      </c>
      <c r="L5538" s="39">
        <f>IF(Txn!$K2775="","","طرف مقابل — "&amp;Txn!$K2775)</f>
        <v>0</v>
      </c>
      <c r="N5538" s="42">
        <f>IF($D5538="",0,COUNTIF(BankAccts,$D5538))</f>
        <v>0</v>
      </c>
    </row>
    <row r="5539" spans="1:14">
      <c r="A5539" s="38">
        <f>IF(Txn!$B2776="","",Txn!$B2776)</f>
        <v>0</v>
      </c>
      <c r="B5539" s="38">
        <f>IF(Txn!$B2776="","",Txn!$C2776)</f>
        <v>0</v>
      </c>
      <c r="C5539" s="39">
        <f>IF(Txn!$B2776="","","تراکنش بانکی")</f>
        <v>0</v>
      </c>
      <c r="D5539" s="38">
        <f>IF(Txn!$B2776="","",IF(Txn!$X2776="","",Txn!$X2776))</f>
        <v>0</v>
      </c>
      <c r="E5539" s="39">
        <f>IF($D5539="","",IFERROR(VLOOKUP($D5539,AcctTbl,2,0),""))</f>
        <v>0</v>
      </c>
      <c r="F5539" s="39">
        <f>IF($D5539="","",IFERROR(VLOOKUP($D5539,AcctTbl,3,0),""))</f>
        <v>0</v>
      </c>
      <c r="G5539" s="39">
        <f>IF(Txn!$B2776="","",Txn!$D2776)</f>
        <v>0</v>
      </c>
      <c r="H5539" s="38">
        <f>IF(Txn!$B2776="","",Txn!$E2776)</f>
        <v>0</v>
      </c>
      <c r="I5539" s="40">
        <f>IF(Txn!$B2776="",0,Txn!$O2776)</f>
        <v>0</v>
      </c>
      <c r="J5539" s="40">
        <f>IF(Txn!$B2776="",0,Txn!$P2776)</f>
        <v>0</v>
      </c>
      <c r="K5539" s="41">
        <f>IF($A5539="","",IFERROR(VALUE(MID($A5539,6,2)),""))</f>
        <v>0</v>
      </c>
      <c r="L5539" s="39">
        <f>IF(Txn!$K2776="","",Txn!$K2776)</f>
        <v>0</v>
      </c>
      <c r="N5539" s="42">
        <f>IF($D5539="",0,COUNTIF(BankAccts,$D5539))</f>
        <v>0</v>
      </c>
    </row>
    <row r="5540" spans="1:14">
      <c r="A5540" s="38">
        <f>IF(Txn!$B2776="","",Txn!$B2776)</f>
        <v>0</v>
      </c>
      <c r="B5540" s="38">
        <f>IF(Txn!$B2776="","",Txn!$C2776)</f>
        <v>0</v>
      </c>
      <c r="C5540" s="39">
        <f>IF(Txn!$B2776="","","تراکنش بانکی")</f>
        <v>0</v>
      </c>
      <c r="D5540" s="38">
        <f>IF(Txn!$B2776="","",IF(IF(Txn!$U2776="TRF",Txn!$Y2776,Txn!$Z2776)="","",IF(Txn!$U2776="TRF",Txn!$Y2776,Txn!$Z2776)))</f>
        <v>0</v>
      </c>
      <c r="E5540" s="39">
        <f>IF($D5540="","",IFERROR(VLOOKUP($D5540,AcctTbl,2,0),""))</f>
        <v>0</v>
      </c>
      <c r="F5540" s="39">
        <f>IF($D5540="","",IFERROR(VLOOKUP($D5540,AcctTbl,3,0),""))</f>
        <v>0</v>
      </c>
      <c r="G5540" s="39">
        <f>IF(Txn!$B2776="","",Txn!$D2776)</f>
        <v>0</v>
      </c>
      <c r="H5540" s="38">
        <f>IF(Txn!$B2776="","",Txn!$E2776)</f>
        <v>0</v>
      </c>
      <c r="I5540" s="40">
        <f>IF(Txn!$B2776="",0,Txn!$Q2776)</f>
        <v>0</v>
      </c>
      <c r="J5540" s="40">
        <f>IF(Txn!$B2776="",0,Txn!$R2776)</f>
        <v>0</v>
      </c>
      <c r="K5540" s="41">
        <f>IF($A5540="","",IFERROR(VALUE(MID($A5540,6,2)),""))</f>
        <v>0</v>
      </c>
      <c r="L5540" s="39">
        <f>IF(Txn!$K2776="","","طرف مقابل — "&amp;Txn!$K2776)</f>
        <v>0</v>
      </c>
      <c r="N5540" s="42">
        <f>IF($D5540="",0,COUNTIF(BankAccts,$D5540))</f>
        <v>0</v>
      </c>
    </row>
    <row r="5541" spans="1:14">
      <c r="A5541" s="38">
        <f>IF(Txn!$B2777="","",Txn!$B2777)</f>
        <v>0</v>
      </c>
      <c r="B5541" s="38">
        <f>IF(Txn!$B2777="","",Txn!$C2777)</f>
        <v>0</v>
      </c>
      <c r="C5541" s="39">
        <f>IF(Txn!$B2777="","","تراکنش بانکی")</f>
        <v>0</v>
      </c>
      <c r="D5541" s="38">
        <f>IF(Txn!$B2777="","",IF(Txn!$X2777="","",Txn!$X2777))</f>
        <v>0</v>
      </c>
      <c r="E5541" s="39">
        <f>IF($D5541="","",IFERROR(VLOOKUP($D5541,AcctTbl,2,0),""))</f>
        <v>0</v>
      </c>
      <c r="F5541" s="39">
        <f>IF($D5541="","",IFERROR(VLOOKUP($D5541,AcctTbl,3,0),""))</f>
        <v>0</v>
      </c>
      <c r="G5541" s="39">
        <f>IF(Txn!$B2777="","",Txn!$D2777)</f>
        <v>0</v>
      </c>
      <c r="H5541" s="38">
        <f>IF(Txn!$B2777="","",Txn!$E2777)</f>
        <v>0</v>
      </c>
      <c r="I5541" s="40">
        <f>IF(Txn!$B2777="",0,Txn!$O2777)</f>
        <v>0</v>
      </c>
      <c r="J5541" s="40">
        <f>IF(Txn!$B2777="",0,Txn!$P2777)</f>
        <v>0</v>
      </c>
      <c r="K5541" s="41">
        <f>IF($A5541="","",IFERROR(VALUE(MID($A5541,6,2)),""))</f>
        <v>0</v>
      </c>
      <c r="L5541" s="39">
        <f>IF(Txn!$K2777="","",Txn!$K2777)</f>
        <v>0</v>
      </c>
      <c r="N5541" s="42">
        <f>IF($D5541="",0,COUNTIF(BankAccts,$D5541))</f>
        <v>0</v>
      </c>
    </row>
    <row r="5542" spans="1:14">
      <c r="A5542" s="38">
        <f>IF(Txn!$B2777="","",Txn!$B2777)</f>
        <v>0</v>
      </c>
      <c r="B5542" s="38">
        <f>IF(Txn!$B2777="","",Txn!$C2777)</f>
        <v>0</v>
      </c>
      <c r="C5542" s="39">
        <f>IF(Txn!$B2777="","","تراکنش بانکی")</f>
        <v>0</v>
      </c>
      <c r="D5542" s="38">
        <f>IF(Txn!$B2777="","",IF(IF(Txn!$U2777="TRF",Txn!$Y2777,Txn!$Z2777)="","",IF(Txn!$U2777="TRF",Txn!$Y2777,Txn!$Z2777)))</f>
        <v>0</v>
      </c>
      <c r="E5542" s="39">
        <f>IF($D5542="","",IFERROR(VLOOKUP($D5542,AcctTbl,2,0),""))</f>
        <v>0</v>
      </c>
      <c r="F5542" s="39">
        <f>IF($D5542="","",IFERROR(VLOOKUP($D5542,AcctTbl,3,0),""))</f>
        <v>0</v>
      </c>
      <c r="G5542" s="39">
        <f>IF(Txn!$B2777="","",Txn!$D2777)</f>
        <v>0</v>
      </c>
      <c r="H5542" s="38">
        <f>IF(Txn!$B2777="","",Txn!$E2777)</f>
        <v>0</v>
      </c>
      <c r="I5542" s="40">
        <f>IF(Txn!$B2777="",0,Txn!$Q2777)</f>
        <v>0</v>
      </c>
      <c r="J5542" s="40">
        <f>IF(Txn!$B2777="",0,Txn!$R2777)</f>
        <v>0</v>
      </c>
      <c r="K5542" s="41">
        <f>IF($A5542="","",IFERROR(VALUE(MID($A5542,6,2)),""))</f>
        <v>0</v>
      </c>
      <c r="L5542" s="39">
        <f>IF(Txn!$K2777="","","طرف مقابل — "&amp;Txn!$K2777)</f>
        <v>0</v>
      </c>
      <c r="N5542" s="42">
        <f>IF($D5542="",0,COUNTIF(BankAccts,$D5542))</f>
        <v>0</v>
      </c>
    </row>
    <row r="5543" spans="1:14">
      <c r="A5543" s="38">
        <f>IF(Txn!$B2778="","",Txn!$B2778)</f>
        <v>0</v>
      </c>
      <c r="B5543" s="38">
        <f>IF(Txn!$B2778="","",Txn!$C2778)</f>
        <v>0</v>
      </c>
      <c r="C5543" s="39">
        <f>IF(Txn!$B2778="","","تراکنش بانکی")</f>
        <v>0</v>
      </c>
      <c r="D5543" s="38">
        <f>IF(Txn!$B2778="","",IF(Txn!$X2778="","",Txn!$X2778))</f>
        <v>0</v>
      </c>
      <c r="E5543" s="39">
        <f>IF($D5543="","",IFERROR(VLOOKUP($D5543,AcctTbl,2,0),""))</f>
        <v>0</v>
      </c>
      <c r="F5543" s="39">
        <f>IF($D5543="","",IFERROR(VLOOKUP($D5543,AcctTbl,3,0),""))</f>
        <v>0</v>
      </c>
      <c r="G5543" s="39">
        <f>IF(Txn!$B2778="","",Txn!$D2778)</f>
        <v>0</v>
      </c>
      <c r="H5543" s="38">
        <f>IF(Txn!$B2778="","",Txn!$E2778)</f>
        <v>0</v>
      </c>
      <c r="I5543" s="40">
        <f>IF(Txn!$B2778="",0,Txn!$O2778)</f>
        <v>0</v>
      </c>
      <c r="J5543" s="40">
        <f>IF(Txn!$B2778="",0,Txn!$P2778)</f>
        <v>0</v>
      </c>
      <c r="K5543" s="41">
        <f>IF($A5543="","",IFERROR(VALUE(MID($A5543,6,2)),""))</f>
        <v>0</v>
      </c>
      <c r="L5543" s="39">
        <f>IF(Txn!$K2778="","",Txn!$K2778)</f>
        <v>0</v>
      </c>
      <c r="N5543" s="42">
        <f>IF($D5543="",0,COUNTIF(BankAccts,$D5543))</f>
        <v>0</v>
      </c>
    </row>
    <row r="5544" spans="1:14">
      <c r="A5544" s="38">
        <f>IF(Txn!$B2778="","",Txn!$B2778)</f>
        <v>0</v>
      </c>
      <c r="B5544" s="38">
        <f>IF(Txn!$B2778="","",Txn!$C2778)</f>
        <v>0</v>
      </c>
      <c r="C5544" s="39">
        <f>IF(Txn!$B2778="","","تراکنش بانکی")</f>
        <v>0</v>
      </c>
      <c r="D5544" s="38">
        <f>IF(Txn!$B2778="","",IF(IF(Txn!$U2778="TRF",Txn!$Y2778,Txn!$Z2778)="","",IF(Txn!$U2778="TRF",Txn!$Y2778,Txn!$Z2778)))</f>
        <v>0</v>
      </c>
      <c r="E5544" s="39">
        <f>IF($D5544="","",IFERROR(VLOOKUP($D5544,AcctTbl,2,0),""))</f>
        <v>0</v>
      </c>
      <c r="F5544" s="39">
        <f>IF($D5544="","",IFERROR(VLOOKUP($D5544,AcctTbl,3,0),""))</f>
        <v>0</v>
      </c>
      <c r="G5544" s="39">
        <f>IF(Txn!$B2778="","",Txn!$D2778)</f>
        <v>0</v>
      </c>
      <c r="H5544" s="38">
        <f>IF(Txn!$B2778="","",Txn!$E2778)</f>
        <v>0</v>
      </c>
      <c r="I5544" s="40">
        <f>IF(Txn!$B2778="",0,Txn!$Q2778)</f>
        <v>0</v>
      </c>
      <c r="J5544" s="40">
        <f>IF(Txn!$B2778="",0,Txn!$R2778)</f>
        <v>0</v>
      </c>
      <c r="K5544" s="41">
        <f>IF($A5544="","",IFERROR(VALUE(MID($A5544,6,2)),""))</f>
        <v>0</v>
      </c>
      <c r="L5544" s="39">
        <f>IF(Txn!$K2778="","","طرف مقابل — "&amp;Txn!$K2778)</f>
        <v>0</v>
      </c>
      <c r="N5544" s="42">
        <f>IF($D5544="",0,COUNTIF(BankAccts,$D5544))</f>
        <v>0</v>
      </c>
    </row>
    <row r="5545" spans="1:14">
      <c r="A5545" s="38">
        <f>IF(Txn!$B2779="","",Txn!$B2779)</f>
        <v>0</v>
      </c>
      <c r="B5545" s="38">
        <f>IF(Txn!$B2779="","",Txn!$C2779)</f>
        <v>0</v>
      </c>
      <c r="C5545" s="39">
        <f>IF(Txn!$B2779="","","تراکنش بانکی")</f>
        <v>0</v>
      </c>
      <c r="D5545" s="38">
        <f>IF(Txn!$B2779="","",IF(Txn!$X2779="","",Txn!$X2779))</f>
        <v>0</v>
      </c>
      <c r="E5545" s="39">
        <f>IF($D5545="","",IFERROR(VLOOKUP($D5545,AcctTbl,2,0),""))</f>
        <v>0</v>
      </c>
      <c r="F5545" s="39">
        <f>IF($D5545="","",IFERROR(VLOOKUP($D5545,AcctTbl,3,0),""))</f>
        <v>0</v>
      </c>
      <c r="G5545" s="39">
        <f>IF(Txn!$B2779="","",Txn!$D2779)</f>
        <v>0</v>
      </c>
      <c r="H5545" s="38">
        <f>IF(Txn!$B2779="","",Txn!$E2779)</f>
        <v>0</v>
      </c>
      <c r="I5545" s="40">
        <f>IF(Txn!$B2779="",0,Txn!$O2779)</f>
        <v>0</v>
      </c>
      <c r="J5545" s="40">
        <f>IF(Txn!$B2779="",0,Txn!$P2779)</f>
        <v>0</v>
      </c>
      <c r="K5545" s="41">
        <f>IF($A5545="","",IFERROR(VALUE(MID($A5545,6,2)),""))</f>
        <v>0</v>
      </c>
      <c r="L5545" s="39">
        <f>IF(Txn!$K2779="","",Txn!$K2779)</f>
        <v>0</v>
      </c>
      <c r="N5545" s="42">
        <f>IF($D5545="",0,COUNTIF(BankAccts,$D5545))</f>
        <v>0</v>
      </c>
    </row>
    <row r="5546" spans="1:14">
      <c r="A5546" s="38">
        <f>IF(Txn!$B2779="","",Txn!$B2779)</f>
        <v>0</v>
      </c>
      <c r="B5546" s="38">
        <f>IF(Txn!$B2779="","",Txn!$C2779)</f>
        <v>0</v>
      </c>
      <c r="C5546" s="39">
        <f>IF(Txn!$B2779="","","تراکنش بانکی")</f>
        <v>0</v>
      </c>
      <c r="D5546" s="38">
        <f>IF(Txn!$B2779="","",IF(IF(Txn!$U2779="TRF",Txn!$Y2779,Txn!$Z2779)="","",IF(Txn!$U2779="TRF",Txn!$Y2779,Txn!$Z2779)))</f>
        <v>0</v>
      </c>
      <c r="E5546" s="39">
        <f>IF($D5546="","",IFERROR(VLOOKUP($D5546,AcctTbl,2,0),""))</f>
        <v>0</v>
      </c>
      <c r="F5546" s="39">
        <f>IF($D5546="","",IFERROR(VLOOKUP($D5546,AcctTbl,3,0),""))</f>
        <v>0</v>
      </c>
      <c r="G5546" s="39">
        <f>IF(Txn!$B2779="","",Txn!$D2779)</f>
        <v>0</v>
      </c>
      <c r="H5546" s="38">
        <f>IF(Txn!$B2779="","",Txn!$E2779)</f>
        <v>0</v>
      </c>
      <c r="I5546" s="40">
        <f>IF(Txn!$B2779="",0,Txn!$Q2779)</f>
        <v>0</v>
      </c>
      <c r="J5546" s="40">
        <f>IF(Txn!$B2779="",0,Txn!$R2779)</f>
        <v>0</v>
      </c>
      <c r="K5546" s="41">
        <f>IF($A5546="","",IFERROR(VALUE(MID($A5546,6,2)),""))</f>
        <v>0</v>
      </c>
      <c r="L5546" s="39">
        <f>IF(Txn!$K2779="","","طرف مقابل — "&amp;Txn!$K2779)</f>
        <v>0</v>
      </c>
      <c r="N5546" s="42">
        <f>IF($D5546="",0,COUNTIF(BankAccts,$D5546))</f>
        <v>0</v>
      </c>
    </row>
    <row r="5547" spans="1:14">
      <c r="A5547" s="38">
        <f>IF(Txn!$B2780="","",Txn!$B2780)</f>
        <v>0</v>
      </c>
      <c r="B5547" s="38">
        <f>IF(Txn!$B2780="","",Txn!$C2780)</f>
        <v>0</v>
      </c>
      <c r="C5547" s="39">
        <f>IF(Txn!$B2780="","","تراکنش بانکی")</f>
        <v>0</v>
      </c>
      <c r="D5547" s="38">
        <f>IF(Txn!$B2780="","",IF(Txn!$X2780="","",Txn!$X2780))</f>
        <v>0</v>
      </c>
      <c r="E5547" s="39">
        <f>IF($D5547="","",IFERROR(VLOOKUP($D5547,AcctTbl,2,0),""))</f>
        <v>0</v>
      </c>
      <c r="F5547" s="39">
        <f>IF($D5547="","",IFERROR(VLOOKUP($D5547,AcctTbl,3,0),""))</f>
        <v>0</v>
      </c>
      <c r="G5547" s="39">
        <f>IF(Txn!$B2780="","",Txn!$D2780)</f>
        <v>0</v>
      </c>
      <c r="H5547" s="38">
        <f>IF(Txn!$B2780="","",Txn!$E2780)</f>
        <v>0</v>
      </c>
      <c r="I5547" s="40">
        <f>IF(Txn!$B2780="",0,Txn!$O2780)</f>
        <v>0</v>
      </c>
      <c r="J5547" s="40">
        <f>IF(Txn!$B2780="",0,Txn!$P2780)</f>
        <v>0</v>
      </c>
      <c r="K5547" s="41">
        <f>IF($A5547="","",IFERROR(VALUE(MID($A5547,6,2)),""))</f>
        <v>0</v>
      </c>
      <c r="L5547" s="39">
        <f>IF(Txn!$K2780="","",Txn!$K2780)</f>
        <v>0</v>
      </c>
      <c r="N5547" s="42">
        <f>IF($D5547="",0,COUNTIF(BankAccts,$D5547))</f>
        <v>0</v>
      </c>
    </row>
    <row r="5548" spans="1:14">
      <c r="A5548" s="38">
        <f>IF(Txn!$B2780="","",Txn!$B2780)</f>
        <v>0</v>
      </c>
      <c r="B5548" s="38">
        <f>IF(Txn!$B2780="","",Txn!$C2780)</f>
        <v>0</v>
      </c>
      <c r="C5548" s="39">
        <f>IF(Txn!$B2780="","","تراکنش بانکی")</f>
        <v>0</v>
      </c>
      <c r="D5548" s="38">
        <f>IF(Txn!$B2780="","",IF(IF(Txn!$U2780="TRF",Txn!$Y2780,Txn!$Z2780)="","",IF(Txn!$U2780="TRF",Txn!$Y2780,Txn!$Z2780)))</f>
        <v>0</v>
      </c>
      <c r="E5548" s="39">
        <f>IF($D5548="","",IFERROR(VLOOKUP($D5548,AcctTbl,2,0),""))</f>
        <v>0</v>
      </c>
      <c r="F5548" s="39">
        <f>IF($D5548="","",IFERROR(VLOOKUP($D5548,AcctTbl,3,0),""))</f>
        <v>0</v>
      </c>
      <c r="G5548" s="39">
        <f>IF(Txn!$B2780="","",Txn!$D2780)</f>
        <v>0</v>
      </c>
      <c r="H5548" s="38">
        <f>IF(Txn!$B2780="","",Txn!$E2780)</f>
        <v>0</v>
      </c>
      <c r="I5548" s="40">
        <f>IF(Txn!$B2780="",0,Txn!$Q2780)</f>
        <v>0</v>
      </c>
      <c r="J5548" s="40">
        <f>IF(Txn!$B2780="",0,Txn!$R2780)</f>
        <v>0</v>
      </c>
      <c r="K5548" s="41">
        <f>IF($A5548="","",IFERROR(VALUE(MID($A5548,6,2)),""))</f>
        <v>0</v>
      </c>
      <c r="L5548" s="39">
        <f>IF(Txn!$K2780="","","طرف مقابل — "&amp;Txn!$K2780)</f>
        <v>0</v>
      </c>
      <c r="N5548" s="42">
        <f>IF($D5548="",0,COUNTIF(BankAccts,$D5548))</f>
        <v>0</v>
      </c>
    </row>
    <row r="5549" spans="1:14">
      <c r="A5549" s="38">
        <f>IF(Txn!$B2781="","",Txn!$B2781)</f>
        <v>0</v>
      </c>
      <c r="B5549" s="38">
        <f>IF(Txn!$B2781="","",Txn!$C2781)</f>
        <v>0</v>
      </c>
      <c r="C5549" s="39">
        <f>IF(Txn!$B2781="","","تراکنش بانکی")</f>
        <v>0</v>
      </c>
      <c r="D5549" s="38">
        <f>IF(Txn!$B2781="","",IF(Txn!$X2781="","",Txn!$X2781))</f>
        <v>0</v>
      </c>
      <c r="E5549" s="39">
        <f>IF($D5549="","",IFERROR(VLOOKUP($D5549,AcctTbl,2,0),""))</f>
        <v>0</v>
      </c>
      <c r="F5549" s="39">
        <f>IF($D5549="","",IFERROR(VLOOKUP($D5549,AcctTbl,3,0),""))</f>
        <v>0</v>
      </c>
      <c r="G5549" s="39">
        <f>IF(Txn!$B2781="","",Txn!$D2781)</f>
        <v>0</v>
      </c>
      <c r="H5549" s="38">
        <f>IF(Txn!$B2781="","",Txn!$E2781)</f>
        <v>0</v>
      </c>
      <c r="I5549" s="40">
        <f>IF(Txn!$B2781="",0,Txn!$O2781)</f>
        <v>0</v>
      </c>
      <c r="J5549" s="40">
        <f>IF(Txn!$B2781="",0,Txn!$P2781)</f>
        <v>0</v>
      </c>
      <c r="K5549" s="41">
        <f>IF($A5549="","",IFERROR(VALUE(MID($A5549,6,2)),""))</f>
        <v>0</v>
      </c>
      <c r="L5549" s="39">
        <f>IF(Txn!$K2781="","",Txn!$K2781)</f>
        <v>0</v>
      </c>
      <c r="N5549" s="42">
        <f>IF($D5549="",0,COUNTIF(BankAccts,$D5549))</f>
        <v>0</v>
      </c>
    </row>
    <row r="5550" spans="1:14">
      <c r="A5550" s="38">
        <f>IF(Txn!$B2781="","",Txn!$B2781)</f>
        <v>0</v>
      </c>
      <c r="B5550" s="38">
        <f>IF(Txn!$B2781="","",Txn!$C2781)</f>
        <v>0</v>
      </c>
      <c r="C5550" s="39">
        <f>IF(Txn!$B2781="","","تراکنش بانکی")</f>
        <v>0</v>
      </c>
      <c r="D5550" s="38">
        <f>IF(Txn!$B2781="","",IF(IF(Txn!$U2781="TRF",Txn!$Y2781,Txn!$Z2781)="","",IF(Txn!$U2781="TRF",Txn!$Y2781,Txn!$Z2781)))</f>
        <v>0</v>
      </c>
      <c r="E5550" s="39">
        <f>IF($D5550="","",IFERROR(VLOOKUP($D5550,AcctTbl,2,0),""))</f>
        <v>0</v>
      </c>
      <c r="F5550" s="39">
        <f>IF($D5550="","",IFERROR(VLOOKUP($D5550,AcctTbl,3,0),""))</f>
        <v>0</v>
      </c>
      <c r="G5550" s="39">
        <f>IF(Txn!$B2781="","",Txn!$D2781)</f>
        <v>0</v>
      </c>
      <c r="H5550" s="38">
        <f>IF(Txn!$B2781="","",Txn!$E2781)</f>
        <v>0</v>
      </c>
      <c r="I5550" s="40">
        <f>IF(Txn!$B2781="",0,Txn!$Q2781)</f>
        <v>0</v>
      </c>
      <c r="J5550" s="40">
        <f>IF(Txn!$B2781="",0,Txn!$R2781)</f>
        <v>0</v>
      </c>
      <c r="K5550" s="41">
        <f>IF($A5550="","",IFERROR(VALUE(MID($A5550,6,2)),""))</f>
        <v>0</v>
      </c>
      <c r="L5550" s="39">
        <f>IF(Txn!$K2781="","","طرف مقابل — "&amp;Txn!$K2781)</f>
        <v>0</v>
      </c>
      <c r="N5550" s="42">
        <f>IF($D5550="",0,COUNTIF(BankAccts,$D5550))</f>
        <v>0</v>
      </c>
    </row>
    <row r="5551" spans="1:14">
      <c r="A5551" s="38">
        <f>IF(Txn!$B2782="","",Txn!$B2782)</f>
        <v>0</v>
      </c>
      <c r="B5551" s="38">
        <f>IF(Txn!$B2782="","",Txn!$C2782)</f>
        <v>0</v>
      </c>
      <c r="C5551" s="39">
        <f>IF(Txn!$B2782="","","تراکنش بانکی")</f>
        <v>0</v>
      </c>
      <c r="D5551" s="38">
        <f>IF(Txn!$B2782="","",IF(Txn!$X2782="","",Txn!$X2782))</f>
        <v>0</v>
      </c>
      <c r="E5551" s="39">
        <f>IF($D5551="","",IFERROR(VLOOKUP($D5551,AcctTbl,2,0),""))</f>
        <v>0</v>
      </c>
      <c r="F5551" s="39">
        <f>IF($D5551="","",IFERROR(VLOOKUP($D5551,AcctTbl,3,0),""))</f>
        <v>0</v>
      </c>
      <c r="G5551" s="39">
        <f>IF(Txn!$B2782="","",Txn!$D2782)</f>
        <v>0</v>
      </c>
      <c r="H5551" s="38">
        <f>IF(Txn!$B2782="","",Txn!$E2782)</f>
        <v>0</v>
      </c>
      <c r="I5551" s="40">
        <f>IF(Txn!$B2782="",0,Txn!$O2782)</f>
        <v>0</v>
      </c>
      <c r="J5551" s="40">
        <f>IF(Txn!$B2782="",0,Txn!$P2782)</f>
        <v>0</v>
      </c>
      <c r="K5551" s="41">
        <f>IF($A5551="","",IFERROR(VALUE(MID($A5551,6,2)),""))</f>
        <v>0</v>
      </c>
      <c r="L5551" s="39">
        <f>IF(Txn!$K2782="","",Txn!$K2782)</f>
        <v>0</v>
      </c>
      <c r="N5551" s="42">
        <f>IF($D5551="",0,COUNTIF(BankAccts,$D5551))</f>
        <v>0</v>
      </c>
    </row>
    <row r="5552" spans="1:14">
      <c r="A5552" s="38">
        <f>IF(Txn!$B2782="","",Txn!$B2782)</f>
        <v>0</v>
      </c>
      <c r="B5552" s="38">
        <f>IF(Txn!$B2782="","",Txn!$C2782)</f>
        <v>0</v>
      </c>
      <c r="C5552" s="39">
        <f>IF(Txn!$B2782="","","تراکنش بانکی")</f>
        <v>0</v>
      </c>
      <c r="D5552" s="38">
        <f>IF(Txn!$B2782="","",IF(IF(Txn!$U2782="TRF",Txn!$Y2782,Txn!$Z2782)="","",IF(Txn!$U2782="TRF",Txn!$Y2782,Txn!$Z2782)))</f>
        <v>0</v>
      </c>
      <c r="E5552" s="39">
        <f>IF($D5552="","",IFERROR(VLOOKUP($D5552,AcctTbl,2,0),""))</f>
        <v>0</v>
      </c>
      <c r="F5552" s="39">
        <f>IF($D5552="","",IFERROR(VLOOKUP($D5552,AcctTbl,3,0),""))</f>
        <v>0</v>
      </c>
      <c r="G5552" s="39">
        <f>IF(Txn!$B2782="","",Txn!$D2782)</f>
        <v>0</v>
      </c>
      <c r="H5552" s="38">
        <f>IF(Txn!$B2782="","",Txn!$E2782)</f>
        <v>0</v>
      </c>
      <c r="I5552" s="40">
        <f>IF(Txn!$B2782="",0,Txn!$Q2782)</f>
        <v>0</v>
      </c>
      <c r="J5552" s="40">
        <f>IF(Txn!$B2782="",0,Txn!$R2782)</f>
        <v>0</v>
      </c>
      <c r="K5552" s="41">
        <f>IF($A5552="","",IFERROR(VALUE(MID($A5552,6,2)),""))</f>
        <v>0</v>
      </c>
      <c r="L5552" s="39">
        <f>IF(Txn!$K2782="","","طرف مقابل — "&amp;Txn!$K2782)</f>
        <v>0</v>
      </c>
      <c r="N5552" s="42">
        <f>IF($D5552="",0,COUNTIF(BankAccts,$D5552))</f>
        <v>0</v>
      </c>
    </row>
    <row r="5553" spans="1:14">
      <c r="A5553" s="38">
        <f>IF(Txn!$B2783="","",Txn!$B2783)</f>
        <v>0</v>
      </c>
      <c r="B5553" s="38">
        <f>IF(Txn!$B2783="","",Txn!$C2783)</f>
        <v>0</v>
      </c>
      <c r="C5553" s="39">
        <f>IF(Txn!$B2783="","","تراکنش بانکی")</f>
        <v>0</v>
      </c>
      <c r="D5553" s="38">
        <f>IF(Txn!$B2783="","",IF(Txn!$X2783="","",Txn!$X2783))</f>
        <v>0</v>
      </c>
      <c r="E5553" s="39">
        <f>IF($D5553="","",IFERROR(VLOOKUP($D5553,AcctTbl,2,0),""))</f>
        <v>0</v>
      </c>
      <c r="F5553" s="39">
        <f>IF($D5553="","",IFERROR(VLOOKUP($D5553,AcctTbl,3,0),""))</f>
        <v>0</v>
      </c>
      <c r="G5553" s="39">
        <f>IF(Txn!$B2783="","",Txn!$D2783)</f>
        <v>0</v>
      </c>
      <c r="H5553" s="38">
        <f>IF(Txn!$B2783="","",Txn!$E2783)</f>
        <v>0</v>
      </c>
      <c r="I5553" s="40">
        <f>IF(Txn!$B2783="",0,Txn!$O2783)</f>
        <v>0</v>
      </c>
      <c r="J5553" s="40">
        <f>IF(Txn!$B2783="",0,Txn!$P2783)</f>
        <v>0</v>
      </c>
      <c r="K5553" s="41">
        <f>IF($A5553="","",IFERROR(VALUE(MID($A5553,6,2)),""))</f>
        <v>0</v>
      </c>
      <c r="L5553" s="39">
        <f>IF(Txn!$K2783="","",Txn!$K2783)</f>
        <v>0</v>
      </c>
      <c r="N5553" s="42">
        <f>IF($D5553="",0,COUNTIF(BankAccts,$D5553))</f>
        <v>0</v>
      </c>
    </row>
    <row r="5554" spans="1:14">
      <c r="A5554" s="38">
        <f>IF(Txn!$B2783="","",Txn!$B2783)</f>
        <v>0</v>
      </c>
      <c r="B5554" s="38">
        <f>IF(Txn!$B2783="","",Txn!$C2783)</f>
        <v>0</v>
      </c>
      <c r="C5554" s="39">
        <f>IF(Txn!$B2783="","","تراکنش بانکی")</f>
        <v>0</v>
      </c>
      <c r="D5554" s="38">
        <f>IF(Txn!$B2783="","",IF(IF(Txn!$U2783="TRF",Txn!$Y2783,Txn!$Z2783)="","",IF(Txn!$U2783="TRF",Txn!$Y2783,Txn!$Z2783)))</f>
        <v>0</v>
      </c>
      <c r="E5554" s="39">
        <f>IF($D5554="","",IFERROR(VLOOKUP($D5554,AcctTbl,2,0),""))</f>
        <v>0</v>
      </c>
      <c r="F5554" s="39">
        <f>IF($D5554="","",IFERROR(VLOOKUP($D5554,AcctTbl,3,0),""))</f>
        <v>0</v>
      </c>
      <c r="G5554" s="39">
        <f>IF(Txn!$B2783="","",Txn!$D2783)</f>
        <v>0</v>
      </c>
      <c r="H5554" s="38">
        <f>IF(Txn!$B2783="","",Txn!$E2783)</f>
        <v>0</v>
      </c>
      <c r="I5554" s="40">
        <f>IF(Txn!$B2783="",0,Txn!$Q2783)</f>
        <v>0</v>
      </c>
      <c r="J5554" s="40">
        <f>IF(Txn!$B2783="",0,Txn!$R2783)</f>
        <v>0</v>
      </c>
      <c r="K5554" s="41">
        <f>IF($A5554="","",IFERROR(VALUE(MID($A5554,6,2)),""))</f>
        <v>0</v>
      </c>
      <c r="L5554" s="39">
        <f>IF(Txn!$K2783="","","طرف مقابل — "&amp;Txn!$K2783)</f>
        <v>0</v>
      </c>
      <c r="N5554" s="42">
        <f>IF($D5554="",0,COUNTIF(BankAccts,$D5554))</f>
        <v>0</v>
      </c>
    </row>
    <row r="5555" spans="1:14">
      <c r="A5555" s="38">
        <f>IF(Txn!$B2784="","",Txn!$B2784)</f>
        <v>0</v>
      </c>
      <c r="B5555" s="38">
        <f>IF(Txn!$B2784="","",Txn!$C2784)</f>
        <v>0</v>
      </c>
      <c r="C5555" s="39">
        <f>IF(Txn!$B2784="","","تراکنش بانکی")</f>
        <v>0</v>
      </c>
      <c r="D5555" s="38">
        <f>IF(Txn!$B2784="","",IF(Txn!$X2784="","",Txn!$X2784))</f>
        <v>0</v>
      </c>
      <c r="E5555" s="39">
        <f>IF($D5555="","",IFERROR(VLOOKUP($D5555,AcctTbl,2,0),""))</f>
        <v>0</v>
      </c>
      <c r="F5555" s="39">
        <f>IF($D5555="","",IFERROR(VLOOKUP($D5555,AcctTbl,3,0),""))</f>
        <v>0</v>
      </c>
      <c r="G5555" s="39">
        <f>IF(Txn!$B2784="","",Txn!$D2784)</f>
        <v>0</v>
      </c>
      <c r="H5555" s="38">
        <f>IF(Txn!$B2784="","",Txn!$E2784)</f>
        <v>0</v>
      </c>
      <c r="I5555" s="40">
        <f>IF(Txn!$B2784="",0,Txn!$O2784)</f>
        <v>0</v>
      </c>
      <c r="J5555" s="40">
        <f>IF(Txn!$B2784="",0,Txn!$P2784)</f>
        <v>0</v>
      </c>
      <c r="K5555" s="41">
        <f>IF($A5555="","",IFERROR(VALUE(MID($A5555,6,2)),""))</f>
        <v>0</v>
      </c>
      <c r="L5555" s="39">
        <f>IF(Txn!$K2784="","",Txn!$K2784)</f>
        <v>0</v>
      </c>
      <c r="N5555" s="42">
        <f>IF($D5555="",0,COUNTIF(BankAccts,$D5555))</f>
        <v>0</v>
      </c>
    </row>
    <row r="5556" spans="1:14">
      <c r="A5556" s="38">
        <f>IF(Txn!$B2784="","",Txn!$B2784)</f>
        <v>0</v>
      </c>
      <c r="B5556" s="38">
        <f>IF(Txn!$B2784="","",Txn!$C2784)</f>
        <v>0</v>
      </c>
      <c r="C5556" s="39">
        <f>IF(Txn!$B2784="","","تراکنش بانکی")</f>
        <v>0</v>
      </c>
      <c r="D5556" s="38">
        <f>IF(Txn!$B2784="","",IF(IF(Txn!$U2784="TRF",Txn!$Y2784,Txn!$Z2784)="","",IF(Txn!$U2784="TRF",Txn!$Y2784,Txn!$Z2784)))</f>
        <v>0</v>
      </c>
      <c r="E5556" s="39">
        <f>IF($D5556="","",IFERROR(VLOOKUP($D5556,AcctTbl,2,0),""))</f>
        <v>0</v>
      </c>
      <c r="F5556" s="39">
        <f>IF($D5556="","",IFERROR(VLOOKUP($D5556,AcctTbl,3,0),""))</f>
        <v>0</v>
      </c>
      <c r="G5556" s="39">
        <f>IF(Txn!$B2784="","",Txn!$D2784)</f>
        <v>0</v>
      </c>
      <c r="H5556" s="38">
        <f>IF(Txn!$B2784="","",Txn!$E2784)</f>
        <v>0</v>
      </c>
      <c r="I5556" s="40">
        <f>IF(Txn!$B2784="",0,Txn!$Q2784)</f>
        <v>0</v>
      </c>
      <c r="J5556" s="40">
        <f>IF(Txn!$B2784="",0,Txn!$R2784)</f>
        <v>0</v>
      </c>
      <c r="K5556" s="41">
        <f>IF($A5556="","",IFERROR(VALUE(MID($A5556,6,2)),""))</f>
        <v>0</v>
      </c>
      <c r="L5556" s="39">
        <f>IF(Txn!$K2784="","","طرف مقابل — "&amp;Txn!$K2784)</f>
        <v>0</v>
      </c>
      <c r="N5556" s="42">
        <f>IF($D5556="",0,COUNTIF(BankAccts,$D5556))</f>
        <v>0</v>
      </c>
    </row>
    <row r="5557" spans="1:14">
      <c r="A5557" s="38">
        <f>IF(Txn!$B2785="","",Txn!$B2785)</f>
        <v>0</v>
      </c>
      <c r="B5557" s="38">
        <f>IF(Txn!$B2785="","",Txn!$C2785)</f>
        <v>0</v>
      </c>
      <c r="C5557" s="39">
        <f>IF(Txn!$B2785="","","تراکنش بانکی")</f>
        <v>0</v>
      </c>
      <c r="D5557" s="38">
        <f>IF(Txn!$B2785="","",IF(Txn!$X2785="","",Txn!$X2785))</f>
        <v>0</v>
      </c>
      <c r="E5557" s="39">
        <f>IF($D5557="","",IFERROR(VLOOKUP($D5557,AcctTbl,2,0),""))</f>
        <v>0</v>
      </c>
      <c r="F5557" s="39">
        <f>IF($D5557="","",IFERROR(VLOOKUP($D5557,AcctTbl,3,0),""))</f>
        <v>0</v>
      </c>
      <c r="G5557" s="39">
        <f>IF(Txn!$B2785="","",Txn!$D2785)</f>
        <v>0</v>
      </c>
      <c r="H5557" s="38">
        <f>IF(Txn!$B2785="","",Txn!$E2785)</f>
        <v>0</v>
      </c>
      <c r="I5557" s="40">
        <f>IF(Txn!$B2785="",0,Txn!$O2785)</f>
        <v>0</v>
      </c>
      <c r="J5557" s="40">
        <f>IF(Txn!$B2785="",0,Txn!$P2785)</f>
        <v>0</v>
      </c>
      <c r="K5557" s="41">
        <f>IF($A5557="","",IFERROR(VALUE(MID($A5557,6,2)),""))</f>
        <v>0</v>
      </c>
      <c r="L5557" s="39">
        <f>IF(Txn!$K2785="","",Txn!$K2785)</f>
        <v>0</v>
      </c>
      <c r="N5557" s="42">
        <f>IF($D5557="",0,COUNTIF(BankAccts,$D5557))</f>
        <v>0</v>
      </c>
    </row>
    <row r="5558" spans="1:14">
      <c r="A5558" s="38">
        <f>IF(Txn!$B2785="","",Txn!$B2785)</f>
        <v>0</v>
      </c>
      <c r="B5558" s="38">
        <f>IF(Txn!$B2785="","",Txn!$C2785)</f>
        <v>0</v>
      </c>
      <c r="C5558" s="39">
        <f>IF(Txn!$B2785="","","تراکنش بانکی")</f>
        <v>0</v>
      </c>
      <c r="D5558" s="38">
        <f>IF(Txn!$B2785="","",IF(IF(Txn!$U2785="TRF",Txn!$Y2785,Txn!$Z2785)="","",IF(Txn!$U2785="TRF",Txn!$Y2785,Txn!$Z2785)))</f>
        <v>0</v>
      </c>
      <c r="E5558" s="39">
        <f>IF($D5558="","",IFERROR(VLOOKUP($D5558,AcctTbl,2,0),""))</f>
        <v>0</v>
      </c>
      <c r="F5558" s="39">
        <f>IF($D5558="","",IFERROR(VLOOKUP($D5558,AcctTbl,3,0),""))</f>
        <v>0</v>
      </c>
      <c r="G5558" s="39">
        <f>IF(Txn!$B2785="","",Txn!$D2785)</f>
        <v>0</v>
      </c>
      <c r="H5558" s="38">
        <f>IF(Txn!$B2785="","",Txn!$E2785)</f>
        <v>0</v>
      </c>
      <c r="I5558" s="40">
        <f>IF(Txn!$B2785="",0,Txn!$Q2785)</f>
        <v>0</v>
      </c>
      <c r="J5558" s="40">
        <f>IF(Txn!$B2785="",0,Txn!$R2785)</f>
        <v>0</v>
      </c>
      <c r="K5558" s="41">
        <f>IF($A5558="","",IFERROR(VALUE(MID($A5558,6,2)),""))</f>
        <v>0</v>
      </c>
      <c r="L5558" s="39">
        <f>IF(Txn!$K2785="","","طرف مقابل — "&amp;Txn!$K2785)</f>
        <v>0</v>
      </c>
      <c r="N5558" s="42">
        <f>IF($D5558="",0,COUNTIF(BankAccts,$D5558))</f>
        <v>0</v>
      </c>
    </row>
    <row r="5559" spans="1:14">
      <c r="A5559" s="38">
        <f>IF(Txn!$B2786="","",Txn!$B2786)</f>
        <v>0</v>
      </c>
      <c r="B5559" s="38">
        <f>IF(Txn!$B2786="","",Txn!$C2786)</f>
        <v>0</v>
      </c>
      <c r="C5559" s="39">
        <f>IF(Txn!$B2786="","","تراکنش بانکی")</f>
        <v>0</v>
      </c>
      <c r="D5559" s="38">
        <f>IF(Txn!$B2786="","",IF(Txn!$X2786="","",Txn!$X2786))</f>
        <v>0</v>
      </c>
      <c r="E5559" s="39">
        <f>IF($D5559="","",IFERROR(VLOOKUP($D5559,AcctTbl,2,0),""))</f>
        <v>0</v>
      </c>
      <c r="F5559" s="39">
        <f>IF($D5559="","",IFERROR(VLOOKUP($D5559,AcctTbl,3,0),""))</f>
        <v>0</v>
      </c>
      <c r="G5559" s="39">
        <f>IF(Txn!$B2786="","",Txn!$D2786)</f>
        <v>0</v>
      </c>
      <c r="H5559" s="38">
        <f>IF(Txn!$B2786="","",Txn!$E2786)</f>
        <v>0</v>
      </c>
      <c r="I5559" s="40">
        <f>IF(Txn!$B2786="",0,Txn!$O2786)</f>
        <v>0</v>
      </c>
      <c r="J5559" s="40">
        <f>IF(Txn!$B2786="",0,Txn!$P2786)</f>
        <v>0</v>
      </c>
      <c r="K5559" s="41">
        <f>IF($A5559="","",IFERROR(VALUE(MID($A5559,6,2)),""))</f>
        <v>0</v>
      </c>
      <c r="L5559" s="39">
        <f>IF(Txn!$K2786="","",Txn!$K2786)</f>
        <v>0</v>
      </c>
      <c r="N5559" s="42">
        <f>IF($D5559="",0,COUNTIF(BankAccts,$D5559))</f>
        <v>0</v>
      </c>
    </row>
    <row r="5560" spans="1:14">
      <c r="A5560" s="38">
        <f>IF(Txn!$B2786="","",Txn!$B2786)</f>
        <v>0</v>
      </c>
      <c r="B5560" s="38">
        <f>IF(Txn!$B2786="","",Txn!$C2786)</f>
        <v>0</v>
      </c>
      <c r="C5560" s="39">
        <f>IF(Txn!$B2786="","","تراکنش بانکی")</f>
        <v>0</v>
      </c>
      <c r="D5560" s="38">
        <f>IF(Txn!$B2786="","",IF(IF(Txn!$U2786="TRF",Txn!$Y2786,Txn!$Z2786)="","",IF(Txn!$U2786="TRF",Txn!$Y2786,Txn!$Z2786)))</f>
        <v>0</v>
      </c>
      <c r="E5560" s="39">
        <f>IF($D5560="","",IFERROR(VLOOKUP($D5560,AcctTbl,2,0),""))</f>
        <v>0</v>
      </c>
      <c r="F5560" s="39">
        <f>IF($D5560="","",IFERROR(VLOOKUP($D5560,AcctTbl,3,0),""))</f>
        <v>0</v>
      </c>
      <c r="G5560" s="39">
        <f>IF(Txn!$B2786="","",Txn!$D2786)</f>
        <v>0</v>
      </c>
      <c r="H5560" s="38">
        <f>IF(Txn!$B2786="","",Txn!$E2786)</f>
        <v>0</v>
      </c>
      <c r="I5560" s="40">
        <f>IF(Txn!$B2786="",0,Txn!$Q2786)</f>
        <v>0</v>
      </c>
      <c r="J5560" s="40">
        <f>IF(Txn!$B2786="",0,Txn!$R2786)</f>
        <v>0</v>
      </c>
      <c r="K5560" s="41">
        <f>IF($A5560="","",IFERROR(VALUE(MID($A5560,6,2)),""))</f>
        <v>0</v>
      </c>
      <c r="L5560" s="39">
        <f>IF(Txn!$K2786="","","طرف مقابل — "&amp;Txn!$K2786)</f>
        <v>0</v>
      </c>
      <c r="N5560" s="42">
        <f>IF($D5560="",0,COUNTIF(BankAccts,$D5560))</f>
        <v>0</v>
      </c>
    </row>
    <row r="5561" spans="1:14">
      <c r="A5561" s="38">
        <f>IF(Txn!$B2787="","",Txn!$B2787)</f>
        <v>0</v>
      </c>
      <c r="B5561" s="38">
        <f>IF(Txn!$B2787="","",Txn!$C2787)</f>
        <v>0</v>
      </c>
      <c r="C5561" s="39">
        <f>IF(Txn!$B2787="","","تراکنش بانکی")</f>
        <v>0</v>
      </c>
      <c r="D5561" s="38">
        <f>IF(Txn!$B2787="","",IF(Txn!$X2787="","",Txn!$X2787))</f>
        <v>0</v>
      </c>
      <c r="E5561" s="39">
        <f>IF($D5561="","",IFERROR(VLOOKUP($D5561,AcctTbl,2,0),""))</f>
        <v>0</v>
      </c>
      <c r="F5561" s="39">
        <f>IF($D5561="","",IFERROR(VLOOKUP($D5561,AcctTbl,3,0),""))</f>
        <v>0</v>
      </c>
      <c r="G5561" s="39">
        <f>IF(Txn!$B2787="","",Txn!$D2787)</f>
        <v>0</v>
      </c>
      <c r="H5561" s="38">
        <f>IF(Txn!$B2787="","",Txn!$E2787)</f>
        <v>0</v>
      </c>
      <c r="I5561" s="40">
        <f>IF(Txn!$B2787="",0,Txn!$O2787)</f>
        <v>0</v>
      </c>
      <c r="J5561" s="40">
        <f>IF(Txn!$B2787="",0,Txn!$P2787)</f>
        <v>0</v>
      </c>
      <c r="K5561" s="41">
        <f>IF($A5561="","",IFERROR(VALUE(MID($A5561,6,2)),""))</f>
        <v>0</v>
      </c>
      <c r="L5561" s="39">
        <f>IF(Txn!$K2787="","",Txn!$K2787)</f>
        <v>0</v>
      </c>
      <c r="N5561" s="42">
        <f>IF($D5561="",0,COUNTIF(BankAccts,$D5561))</f>
        <v>0</v>
      </c>
    </row>
    <row r="5562" spans="1:14">
      <c r="A5562" s="38">
        <f>IF(Txn!$B2787="","",Txn!$B2787)</f>
        <v>0</v>
      </c>
      <c r="B5562" s="38">
        <f>IF(Txn!$B2787="","",Txn!$C2787)</f>
        <v>0</v>
      </c>
      <c r="C5562" s="39">
        <f>IF(Txn!$B2787="","","تراکنش بانکی")</f>
        <v>0</v>
      </c>
      <c r="D5562" s="38">
        <f>IF(Txn!$B2787="","",IF(IF(Txn!$U2787="TRF",Txn!$Y2787,Txn!$Z2787)="","",IF(Txn!$U2787="TRF",Txn!$Y2787,Txn!$Z2787)))</f>
        <v>0</v>
      </c>
      <c r="E5562" s="39">
        <f>IF($D5562="","",IFERROR(VLOOKUP($D5562,AcctTbl,2,0),""))</f>
        <v>0</v>
      </c>
      <c r="F5562" s="39">
        <f>IF($D5562="","",IFERROR(VLOOKUP($D5562,AcctTbl,3,0),""))</f>
        <v>0</v>
      </c>
      <c r="G5562" s="39">
        <f>IF(Txn!$B2787="","",Txn!$D2787)</f>
        <v>0</v>
      </c>
      <c r="H5562" s="38">
        <f>IF(Txn!$B2787="","",Txn!$E2787)</f>
        <v>0</v>
      </c>
      <c r="I5562" s="40">
        <f>IF(Txn!$B2787="",0,Txn!$Q2787)</f>
        <v>0</v>
      </c>
      <c r="J5562" s="40">
        <f>IF(Txn!$B2787="",0,Txn!$R2787)</f>
        <v>0</v>
      </c>
      <c r="K5562" s="41">
        <f>IF($A5562="","",IFERROR(VALUE(MID($A5562,6,2)),""))</f>
        <v>0</v>
      </c>
      <c r="L5562" s="39">
        <f>IF(Txn!$K2787="","","طرف مقابل — "&amp;Txn!$K2787)</f>
        <v>0</v>
      </c>
      <c r="N5562" s="42">
        <f>IF($D5562="",0,COUNTIF(BankAccts,$D5562))</f>
        <v>0</v>
      </c>
    </row>
    <row r="5563" spans="1:14">
      <c r="A5563" s="38">
        <f>IF(Txn!$B2788="","",Txn!$B2788)</f>
        <v>0</v>
      </c>
      <c r="B5563" s="38">
        <f>IF(Txn!$B2788="","",Txn!$C2788)</f>
        <v>0</v>
      </c>
      <c r="C5563" s="39">
        <f>IF(Txn!$B2788="","","تراکنش بانکی")</f>
        <v>0</v>
      </c>
      <c r="D5563" s="38">
        <f>IF(Txn!$B2788="","",IF(Txn!$X2788="","",Txn!$X2788))</f>
        <v>0</v>
      </c>
      <c r="E5563" s="39">
        <f>IF($D5563="","",IFERROR(VLOOKUP($D5563,AcctTbl,2,0),""))</f>
        <v>0</v>
      </c>
      <c r="F5563" s="39">
        <f>IF($D5563="","",IFERROR(VLOOKUP($D5563,AcctTbl,3,0),""))</f>
        <v>0</v>
      </c>
      <c r="G5563" s="39">
        <f>IF(Txn!$B2788="","",Txn!$D2788)</f>
        <v>0</v>
      </c>
      <c r="H5563" s="38">
        <f>IF(Txn!$B2788="","",Txn!$E2788)</f>
        <v>0</v>
      </c>
      <c r="I5563" s="40">
        <f>IF(Txn!$B2788="",0,Txn!$O2788)</f>
        <v>0</v>
      </c>
      <c r="J5563" s="40">
        <f>IF(Txn!$B2788="",0,Txn!$P2788)</f>
        <v>0</v>
      </c>
      <c r="K5563" s="41">
        <f>IF($A5563="","",IFERROR(VALUE(MID($A5563,6,2)),""))</f>
        <v>0</v>
      </c>
      <c r="L5563" s="39">
        <f>IF(Txn!$K2788="","",Txn!$K2788)</f>
        <v>0</v>
      </c>
      <c r="N5563" s="42">
        <f>IF($D5563="",0,COUNTIF(BankAccts,$D5563))</f>
        <v>0</v>
      </c>
    </row>
    <row r="5564" spans="1:14">
      <c r="A5564" s="38">
        <f>IF(Txn!$B2788="","",Txn!$B2788)</f>
        <v>0</v>
      </c>
      <c r="B5564" s="38">
        <f>IF(Txn!$B2788="","",Txn!$C2788)</f>
        <v>0</v>
      </c>
      <c r="C5564" s="39">
        <f>IF(Txn!$B2788="","","تراکنش بانکی")</f>
        <v>0</v>
      </c>
      <c r="D5564" s="38">
        <f>IF(Txn!$B2788="","",IF(IF(Txn!$U2788="TRF",Txn!$Y2788,Txn!$Z2788)="","",IF(Txn!$U2788="TRF",Txn!$Y2788,Txn!$Z2788)))</f>
        <v>0</v>
      </c>
      <c r="E5564" s="39">
        <f>IF($D5564="","",IFERROR(VLOOKUP($D5564,AcctTbl,2,0),""))</f>
        <v>0</v>
      </c>
      <c r="F5564" s="39">
        <f>IF($D5564="","",IFERROR(VLOOKUP($D5564,AcctTbl,3,0),""))</f>
        <v>0</v>
      </c>
      <c r="G5564" s="39">
        <f>IF(Txn!$B2788="","",Txn!$D2788)</f>
        <v>0</v>
      </c>
      <c r="H5564" s="38">
        <f>IF(Txn!$B2788="","",Txn!$E2788)</f>
        <v>0</v>
      </c>
      <c r="I5564" s="40">
        <f>IF(Txn!$B2788="",0,Txn!$Q2788)</f>
        <v>0</v>
      </c>
      <c r="J5564" s="40">
        <f>IF(Txn!$B2788="",0,Txn!$R2788)</f>
        <v>0</v>
      </c>
      <c r="K5564" s="41">
        <f>IF($A5564="","",IFERROR(VALUE(MID($A5564,6,2)),""))</f>
        <v>0</v>
      </c>
      <c r="L5564" s="39">
        <f>IF(Txn!$K2788="","","طرف مقابل — "&amp;Txn!$K2788)</f>
        <v>0</v>
      </c>
      <c r="N5564" s="42">
        <f>IF($D5564="",0,COUNTIF(BankAccts,$D5564))</f>
        <v>0</v>
      </c>
    </row>
    <row r="5565" spans="1:14">
      <c r="A5565" s="38">
        <f>IF(Txn!$B2789="","",Txn!$B2789)</f>
        <v>0</v>
      </c>
      <c r="B5565" s="38">
        <f>IF(Txn!$B2789="","",Txn!$C2789)</f>
        <v>0</v>
      </c>
      <c r="C5565" s="39">
        <f>IF(Txn!$B2789="","","تراکنش بانکی")</f>
        <v>0</v>
      </c>
      <c r="D5565" s="38">
        <f>IF(Txn!$B2789="","",IF(Txn!$X2789="","",Txn!$X2789))</f>
        <v>0</v>
      </c>
      <c r="E5565" s="39">
        <f>IF($D5565="","",IFERROR(VLOOKUP($D5565,AcctTbl,2,0),""))</f>
        <v>0</v>
      </c>
      <c r="F5565" s="39">
        <f>IF($D5565="","",IFERROR(VLOOKUP($D5565,AcctTbl,3,0),""))</f>
        <v>0</v>
      </c>
      <c r="G5565" s="39">
        <f>IF(Txn!$B2789="","",Txn!$D2789)</f>
        <v>0</v>
      </c>
      <c r="H5565" s="38">
        <f>IF(Txn!$B2789="","",Txn!$E2789)</f>
        <v>0</v>
      </c>
      <c r="I5565" s="40">
        <f>IF(Txn!$B2789="",0,Txn!$O2789)</f>
        <v>0</v>
      </c>
      <c r="J5565" s="40">
        <f>IF(Txn!$B2789="",0,Txn!$P2789)</f>
        <v>0</v>
      </c>
      <c r="K5565" s="41">
        <f>IF($A5565="","",IFERROR(VALUE(MID($A5565,6,2)),""))</f>
        <v>0</v>
      </c>
      <c r="L5565" s="39">
        <f>IF(Txn!$K2789="","",Txn!$K2789)</f>
        <v>0</v>
      </c>
      <c r="N5565" s="42">
        <f>IF($D5565="",0,COUNTIF(BankAccts,$D5565))</f>
        <v>0</v>
      </c>
    </row>
    <row r="5566" spans="1:14">
      <c r="A5566" s="38">
        <f>IF(Txn!$B2789="","",Txn!$B2789)</f>
        <v>0</v>
      </c>
      <c r="B5566" s="38">
        <f>IF(Txn!$B2789="","",Txn!$C2789)</f>
        <v>0</v>
      </c>
      <c r="C5566" s="39">
        <f>IF(Txn!$B2789="","","تراکنش بانکی")</f>
        <v>0</v>
      </c>
      <c r="D5566" s="38">
        <f>IF(Txn!$B2789="","",IF(IF(Txn!$U2789="TRF",Txn!$Y2789,Txn!$Z2789)="","",IF(Txn!$U2789="TRF",Txn!$Y2789,Txn!$Z2789)))</f>
        <v>0</v>
      </c>
      <c r="E5566" s="39">
        <f>IF($D5566="","",IFERROR(VLOOKUP($D5566,AcctTbl,2,0),""))</f>
        <v>0</v>
      </c>
      <c r="F5566" s="39">
        <f>IF($D5566="","",IFERROR(VLOOKUP($D5566,AcctTbl,3,0),""))</f>
        <v>0</v>
      </c>
      <c r="G5566" s="39">
        <f>IF(Txn!$B2789="","",Txn!$D2789)</f>
        <v>0</v>
      </c>
      <c r="H5566" s="38">
        <f>IF(Txn!$B2789="","",Txn!$E2789)</f>
        <v>0</v>
      </c>
      <c r="I5566" s="40">
        <f>IF(Txn!$B2789="",0,Txn!$Q2789)</f>
        <v>0</v>
      </c>
      <c r="J5566" s="40">
        <f>IF(Txn!$B2789="",0,Txn!$R2789)</f>
        <v>0</v>
      </c>
      <c r="K5566" s="41">
        <f>IF($A5566="","",IFERROR(VALUE(MID($A5566,6,2)),""))</f>
        <v>0</v>
      </c>
      <c r="L5566" s="39">
        <f>IF(Txn!$K2789="","","طرف مقابل — "&amp;Txn!$K2789)</f>
        <v>0</v>
      </c>
      <c r="N5566" s="42">
        <f>IF($D5566="",0,COUNTIF(BankAccts,$D5566))</f>
        <v>0</v>
      </c>
    </row>
    <row r="5567" spans="1:14">
      <c r="A5567" s="38">
        <f>IF(Txn!$B2790="","",Txn!$B2790)</f>
        <v>0</v>
      </c>
      <c r="B5567" s="38">
        <f>IF(Txn!$B2790="","",Txn!$C2790)</f>
        <v>0</v>
      </c>
      <c r="C5567" s="39">
        <f>IF(Txn!$B2790="","","تراکنش بانکی")</f>
        <v>0</v>
      </c>
      <c r="D5567" s="38">
        <f>IF(Txn!$B2790="","",IF(Txn!$X2790="","",Txn!$X2790))</f>
        <v>0</v>
      </c>
      <c r="E5567" s="39">
        <f>IF($D5567="","",IFERROR(VLOOKUP($D5567,AcctTbl,2,0),""))</f>
        <v>0</v>
      </c>
      <c r="F5567" s="39">
        <f>IF($D5567="","",IFERROR(VLOOKUP($D5567,AcctTbl,3,0),""))</f>
        <v>0</v>
      </c>
      <c r="G5567" s="39">
        <f>IF(Txn!$B2790="","",Txn!$D2790)</f>
        <v>0</v>
      </c>
      <c r="H5567" s="38">
        <f>IF(Txn!$B2790="","",Txn!$E2790)</f>
        <v>0</v>
      </c>
      <c r="I5567" s="40">
        <f>IF(Txn!$B2790="",0,Txn!$O2790)</f>
        <v>0</v>
      </c>
      <c r="J5567" s="40">
        <f>IF(Txn!$B2790="",0,Txn!$P2790)</f>
        <v>0</v>
      </c>
      <c r="K5567" s="41">
        <f>IF($A5567="","",IFERROR(VALUE(MID($A5567,6,2)),""))</f>
        <v>0</v>
      </c>
      <c r="L5567" s="39">
        <f>IF(Txn!$K2790="","",Txn!$K2790)</f>
        <v>0</v>
      </c>
      <c r="N5567" s="42">
        <f>IF($D5567="",0,COUNTIF(BankAccts,$D5567))</f>
        <v>0</v>
      </c>
    </row>
    <row r="5568" spans="1:14">
      <c r="A5568" s="38">
        <f>IF(Txn!$B2790="","",Txn!$B2790)</f>
        <v>0</v>
      </c>
      <c r="B5568" s="38">
        <f>IF(Txn!$B2790="","",Txn!$C2790)</f>
        <v>0</v>
      </c>
      <c r="C5568" s="39">
        <f>IF(Txn!$B2790="","","تراکنش بانکی")</f>
        <v>0</v>
      </c>
      <c r="D5568" s="38">
        <f>IF(Txn!$B2790="","",IF(IF(Txn!$U2790="TRF",Txn!$Y2790,Txn!$Z2790)="","",IF(Txn!$U2790="TRF",Txn!$Y2790,Txn!$Z2790)))</f>
        <v>0</v>
      </c>
      <c r="E5568" s="39">
        <f>IF($D5568="","",IFERROR(VLOOKUP($D5568,AcctTbl,2,0),""))</f>
        <v>0</v>
      </c>
      <c r="F5568" s="39">
        <f>IF($D5568="","",IFERROR(VLOOKUP($D5568,AcctTbl,3,0),""))</f>
        <v>0</v>
      </c>
      <c r="G5568" s="39">
        <f>IF(Txn!$B2790="","",Txn!$D2790)</f>
        <v>0</v>
      </c>
      <c r="H5568" s="38">
        <f>IF(Txn!$B2790="","",Txn!$E2790)</f>
        <v>0</v>
      </c>
      <c r="I5568" s="40">
        <f>IF(Txn!$B2790="",0,Txn!$Q2790)</f>
        <v>0</v>
      </c>
      <c r="J5568" s="40">
        <f>IF(Txn!$B2790="",0,Txn!$R2790)</f>
        <v>0</v>
      </c>
      <c r="K5568" s="41">
        <f>IF($A5568="","",IFERROR(VALUE(MID($A5568,6,2)),""))</f>
        <v>0</v>
      </c>
      <c r="L5568" s="39">
        <f>IF(Txn!$K2790="","","طرف مقابل — "&amp;Txn!$K2790)</f>
        <v>0</v>
      </c>
      <c r="N5568" s="42">
        <f>IF($D5568="",0,COUNTIF(BankAccts,$D5568))</f>
        <v>0</v>
      </c>
    </row>
    <row r="5569" spans="1:14">
      <c r="A5569" s="38">
        <f>IF(Txn!$B2791="","",Txn!$B2791)</f>
        <v>0</v>
      </c>
      <c r="B5569" s="38">
        <f>IF(Txn!$B2791="","",Txn!$C2791)</f>
        <v>0</v>
      </c>
      <c r="C5569" s="39">
        <f>IF(Txn!$B2791="","","تراکنش بانکی")</f>
        <v>0</v>
      </c>
      <c r="D5569" s="38">
        <f>IF(Txn!$B2791="","",IF(Txn!$X2791="","",Txn!$X2791))</f>
        <v>0</v>
      </c>
      <c r="E5569" s="39">
        <f>IF($D5569="","",IFERROR(VLOOKUP($D5569,AcctTbl,2,0),""))</f>
        <v>0</v>
      </c>
      <c r="F5569" s="39">
        <f>IF($D5569="","",IFERROR(VLOOKUP($D5569,AcctTbl,3,0),""))</f>
        <v>0</v>
      </c>
      <c r="G5569" s="39">
        <f>IF(Txn!$B2791="","",Txn!$D2791)</f>
        <v>0</v>
      </c>
      <c r="H5569" s="38">
        <f>IF(Txn!$B2791="","",Txn!$E2791)</f>
        <v>0</v>
      </c>
      <c r="I5569" s="40">
        <f>IF(Txn!$B2791="",0,Txn!$O2791)</f>
        <v>0</v>
      </c>
      <c r="J5569" s="40">
        <f>IF(Txn!$B2791="",0,Txn!$P2791)</f>
        <v>0</v>
      </c>
      <c r="K5569" s="41">
        <f>IF($A5569="","",IFERROR(VALUE(MID($A5569,6,2)),""))</f>
        <v>0</v>
      </c>
      <c r="L5569" s="39">
        <f>IF(Txn!$K2791="","",Txn!$K2791)</f>
        <v>0</v>
      </c>
      <c r="N5569" s="42">
        <f>IF($D5569="",0,COUNTIF(BankAccts,$D5569))</f>
        <v>0</v>
      </c>
    </row>
    <row r="5570" spans="1:14">
      <c r="A5570" s="38">
        <f>IF(Txn!$B2791="","",Txn!$B2791)</f>
        <v>0</v>
      </c>
      <c r="B5570" s="38">
        <f>IF(Txn!$B2791="","",Txn!$C2791)</f>
        <v>0</v>
      </c>
      <c r="C5570" s="39">
        <f>IF(Txn!$B2791="","","تراکنش بانکی")</f>
        <v>0</v>
      </c>
      <c r="D5570" s="38">
        <f>IF(Txn!$B2791="","",IF(IF(Txn!$U2791="TRF",Txn!$Y2791,Txn!$Z2791)="","",IF(Txn!$U2791="TRF",Txn!$Y2791,Txn!$Z2791)))</f>
        <v>0</v>
      </c>
      <c r="E5570" s="39">
        <f>IF($D5570="","",IFERROR(VLOOKUP($D5570,AcctTbl,2,0),""))</f>
        <v>0</v>
      </c>
      <c r="F5570" s="39">
        <f>IF($D5570="","",IFERROR(VLOOKUP($D5570,AcctTbl,3,0),""))</f>
        <v>0</v>
      </c>
      <c r="G5570" s="39">
        <f>IF(Txn!$B2791="","",Txn!$D2791)</f>
        <v>0</v>
      </c>
      <c r="H5570" s="38">
        <f>IF(Txn!$B2791="","",Txn!$E2791)</f>
        <v>0</v>
      </c>
      <c r="I5570" s="40">
        <f>IF(Txn!$B2791="",0,Txn!$Q2791)</f>
        <v>0</v>
      </c>
      <c r="J5570" s="40">
        <f>IF(Txn!$B2791="",0,Txn!$R2791)</f>
        <v>0</v>
      </c>
      <c r="K5570" s="41">
        <f>IF($A5570="","",IFERROR(VALUE(MID($A5570,6,2)),""))</f>
        <v>0</v>
      </c>
      <c r="L5570" s="39">
        <f>IF(Txn!$K2791="","","طرف مقابل — "&amp;Txn!$K2791)</f>
        <v>0</v>
      </c>
      <c r="N5570" s="42">
        <f>IF($D5570="",0,COUNTIF(BankAccts,$D5570))</f>
        <v>0</v>
      </c>
    </row>
    <row r="5571" spans="1:14">
      <c r="A5571" s="38">
        <f>IF(Txn!$B2792="","",Txn!$B2792)</f>
        <v>0</v>
      </c>
      <c r="B5571" s="38">
        <f>IF(Txn!$B2792="","",Txn!$C2792)</f>
        <v>0</v>
      </c>
      <c r="C5571" s="39">
        <f>IF(Txn!$B2792="","","تراکنش بانکی")</f>
        <v>0</v>
      </c>
      <c r="D5571" s="38">
        <f>IF(Txn!$B2792="","",IF(Txn!$X2792="","",Txn!$X2792))</f>
        <v>0</v>
      </c>
      <c r="E5571" s="39">
        <f>IF($D5571="","",IFERROR(VLOOKUP($D5571,AcctTbl,2,0),""))</f>
        <v>0</v>
      </c>
      <c r="F5571" s="39">
        <f>IF($D5571="","",IFERROR(VLOOKUP($D5571,AcctTbl,3,0),""))</f>
        <v>0</v>
      </c>
      <c r="G5571" s="39">
        <f>IF(Txn!$B2792="","",Txn!$D2792)</f>
        <v>0</v>
      </c>
      <c r="H5571" s="38">
        <f>IF(Txn!$B2792="","",Txn!$E2792)</f>
        <v>0</v>
      </c>
      <c r="I5571" s="40">
        <f>IF(Txn!$B2792="",0,Txn!$O2792)</f>
        <v>0</v>
      </c>
      <c r="J5571" s="40">
        <f>IF(Txn!$B2792="",0,Txn!$P2792)</f>
        <v>0</v>
      </c>
      <c r="K5571" s="41">
        <f>IF($A5571="","",IFERROR(VALUE(MID($A5571,6,2)),""))</f>
        <v>0</v>
      </c>
      <c r="L5571" s="39">
        <f>IF(Txn!$K2792="","",Txn!$K2792)</f>
        <v>0</v>
      </c>
      <c r="N5571" s="42">
        <f>IF($D5571="",0,COUNTIF(BankAccts,$D5571))</f>
        <v>0</v>
      </c>
    </row>
    <row r="5572" spans="1:14">
      <c r="A5572" s="38">
        <f>IF(Txn!$B2792="","",Txn!$B2792)</f>
        <v>0</v>
      </c>
      <c r="B5572" s="38">
        <f>IF(Txn!$B2792="","",Txn!$C2792)</f>
        <v>0</v>
      </c>
      <c r="C5572" s="39">
        <f>IF(Txn!$B2792="","","تراکنش بانکی")</f>
        <v>0</v>
      </c>
      <c r="D5572" s="38">
        <f>IF(Txn!$B2792="","",IF(IF(Txn!$U2792="TRF",Txn!$Y2792,Txn!$Z2792)="","",IF(Txn!$U2792="TRF",Txn!$Y2792,Txn!$Z2792)))</f>
        <v>0</v>
      </c>
      <c r="E5572" s="39">
        <f>IF($D5572="","",IFERROR(VLOOKUP($D5572,AcctTbl,2,0),""))</f>
        <v>0</v>
      </c>
      <c r="F5572" s="39">
        <f>IF($D5572="","",IFERROR(VLOOKUP($D5572,AcctTbl,3,0),""))</f>
        <v>0</v>
      </c>
      <c r="G5572" s="39">
        <f>IF(Txn!$B2792="","",Txn!$D2792)</f>
        <v>0</v>
      </c>
      <c r="H5572" s="38">
        <f>IF(Txn!$B2792="","",Txn!$E2792)</f>
        <v>0</v>
      </c>
      <c r="I5572" s="40">
        <f>IF(Txn!$B2792="",0,Txn!$Q2792)</f>
        <v>0</v>
      </c>
      <c r="J5572" s="40">
        <f>IF(Txn!$B2792="",0,Txn!$R2792)</f>
        <v>0</v>
      </c>
      <c r="K5572" s="41">
        <f>IF($A5572="","",IFERROR(VALUE(MID($A5572,6,2)),""))</f>
        <v>0</v>
      </c>
      <c r="L5572" s="39">
        <f>IF(Txn!$K2792="","","طرف مقابل — "&amp;Txn!$K2792)</f>
        <v>0</v>
      </c>
      <c r="N5572" s="42">
        <f>IF($D5572="",0,COUNTIF(BankAccts,$D5572))</f>
        <v>0</v>
      </c>
    </row>
    <row r="5573" spans="1:14">
      <c r="A5573" s="38">
        <f>IF(Txn!$B2793="","",Txn!$B2793)</f>
        <v>0</v>
      </c>
      <c r="B5573" s="38">
        <f>IF(Txn!$B2793="","",Txn!$C2793)</f>
        <v>0</v>
      </c>
      <c r="C5573" s="39">
        <f>IF(Txn!$B2793="","","تراکنش بانکی")</f>
        <v>0</v>
      </c>
      <c r="D5573" s="38">
        <f>IF(Txn!$B2793="","",IF(Txn!$X2793="","",Txn!$X2793))</f>
        <v>0</v>
      </c>
      <c r="E5573" s="39">
        <f>IF($D5573="","",IFERROR(VLOOKUP($D5573,AcctTbl,2,0),""))</f>
        <v>0</v>
      </c>
      <c r="F5573" s="39">
        <f>IF($D5573="","",IFERROR(VLOOKUP($D5573,AcctTbl,3,0),""))</f>
        <v>0</v>
      </c>
      <c r="G5573" s="39">
        <f>IF(Txn!$B2793="","",Txn!$D2793)</f>
        <v>0</v>
      </c>
      <c r="H5573" s="38">
        <f>IF(Txn!$B2793="","",Txn!$E2793)</f>
        <v>0</v>
      </c>
      <c r="I5573" s="40">
        <f>IF(Txn!$B2793="",0,Txn!$O2793)</f>
        <v>0</v>
      </c>
      <c r="J5573" s="40">
        <f>IF(Txn!$B2793="",0,Txn!$P2793)</f>
        <v>0</v>
      </c>
      <c r="K5573" s="41">
        <f>IF($A5573="","",IFERROR(VALUE(MID($A5573,6,2)),""))</f>
        <v>0</v>
      </c>
      <c r="L5573" s="39">
        <f>IF(Txn!$K2793="","",Txn!$K2793)</f>
        <v>0</v>
      </c>
      <c r="N5573" s="42">
        <f>IF($D5573="",0,COUNTIF(BankAccts,$D5573))</f>
        <v>0</v>
      </c>
    </row>
    <row r="5574" spans="1:14">
      <c r="A5574" s="38">
        <f>IF(Txn!$B2793="","",Txn!$B2793)</f>
        <v>0</v>
      </c>
      <c r="B5574" s="38">
        <f>IF(Txn!$B2793="","",Txn!$C2793)</f>
        <v>0</v>
      </c>
      <c r="C5574" s="39">
        <f>IF(Txn!$B2793="","","تراکنش بانکی")</f>
        <v>0</v>
      </c>
      <c r="D5574" s="38">
        <f>IF(Txn!$B2793="","",IF(IF(Txn!$U2793="TRF",Txn!$Y2793,Txn!$Z2793)="","",IF(Txn!$U2793="TRF",Txn!$Y2793,Txn!$Z2793)))</f>
        <v>0</v>
      </c>
      <c r="E5574" s="39">
        <f>IF($D5574="","",IFERROR(VLOOKUP($D5574,AcctTbl,2,0),""))</f>
        <v>0</v>
      </c>
      <c r="F5574" s="39">
        <f>IF($D5574="","",IFERROR(VLOOKUP($D5574,AcctTbl,3,0),""))</f>
        <v>0</v>
      </c>
      <c r="G5574" s="39">
        <f>IF(Txn!$B2793="","",Txn!$D2793)</f>
        <v>0</v>
      </c>
      <c r="H5574" s="38">
        <f>IF(Txn!$B2793="","",Txn!$E2793)</f>
        <v>0</v>
      </c>
      <c r="I5574" s="40">
        <f>IF(Txn!$B2793="",0,Txn!$Q2793)</f>
        <v>0</v>
      </c>
      <c r="J5574" s="40">
        <f>IF(Txn!$B2793="",0,Txn!$R2793)</f>
        <v>0</v>
      </c>
      <c r="K5574" s="41">
        <f>IF($A5574="","",IFERROR(VALUE(MID($A5574,6,2)),""))</f>
        <v>0</v>
      </c>
      <c r="L5574" s="39">
        <f>IF(Txn!$K2793="","","طرف مقابل — "&amp;Txn!$K2793)</f>
        <v>0</v>
      </c>
      <c r="N5574" s="42">
        <f>IF($D5574="",0,COUNTIF(BankAccts,$D5574))</f>
        <v>0</v>
      </c>
    </row>
    <row r="5575" spans="1:14">
      <c r="A5575" s="38">
        <f>IF(Txn!$B2794="","",Txn!$B2794)</f>
        <v>0</v>
      </c>
      <c r="B5575" s="38">
        <f>IF(Txn!$B2794="","",Txn!$C2794)</f>
        <v>0</v>
      </c>
      <c r="C5575" s="39">
        <f>IF(Txn!$B2794="","","تراکنش بانکی")</f>
        <v>0</v>
      </c>
      <c r="D5575" s="38">
        <f>IF(Txn!$B2794="","",IF(Txn!$X2794="","",Txn!$X2794))</f>
        <v>0</v>
      </c>
      <c r="E5575" s="39">
        <f>IF($D5575="","",IFERROR(VLOOKUP($D5575,AcctTbl,2,0),""))</f>
        <v>0</v>
      </c>
      <c r="F5575" s="39">
        <f>IF($D5575="","",IFERROR(VLOOKUP($D5575,AcctTbl,3,0),""))</f>
        <v>0</v>
      </c>
      <c r="G5575" s="39">
        <f>IF(Txn!$B2794="","",Txn!$D2794)</f>
        <v>0</v>
      </c>
      <c r="H5575" s="38">
        <f>IF(Txn!$B2794="","",Txn!$E2794)</f>
        <v>0</v>
      </c>
      <c r="I5575" s="40">
        <f>IF(Txn!$B2794="",0,Txn!$O2794)</f>
        <v>0</v>
      </c>
      <c r="J5575" s="40">
        <f>IF(Txn!$B2794="",0,Txn!$P2794)</f>
        <v>0</v>
      </c>
      <c r="K5575" s="41">
        <f>IF($A5575="","",IFERROR(VALUE(MID($A5575,6,2)),""))</f>
        <v>0</v>
      </c>
      <c r="L5575" s="39">
        <f>IF(Txn!$K2794="","",Txn!$K2794)</f>
        <v>0</v>
      </c>
      <c r="N5575" s="42">
        <f>IF($D5575="",0,COUNTIF(BankAccts,$D5575))</f>
        <v>0</v>
      </c>
    </row>
    <row r="5576" spans="1:14">
      <c r="A5576" s="38">
        <f>IF(Txn!$B2794="","",Txn!$B2794)</f>
        <v>0</v>
      </c>
      <c r="B5576" s="38">
        <f>IF(Txn!$B2794="","",Txn!$C2794)</f>
        <v>0</v>
      </c>
      <c r="C5576" s="39">
        <f>IF(Txn!$B2794="","","تراکنش بانکی")</f>
        <v>0</v>
      </c>
      <c r="D5576" s="38">
        <f>IF(Txn!$B2794="","",IF(IF(Txn!$U2794="TRF",Txn!$Y2794,Txn!$Z2794)="","",IF(Txn!$U2794="TRF",Txn!$Y2794,Txn!$Z2794)))</f>
        <v>0</v>
      </c>
      <c r="E5576" s="39">
        <f>IF($D5576="","",IFERROR(VLOOKUP($D5576,AcctTbl,2,0),""))</f>
        <v>0</v>
      </c>
      <c r="F5576" s="39">
        <f>IF($D5576="","",IFERROR(VLOOKUP($D5576,AcctTbl,3,0),""))</f>
        <v>0</v>
      </c>
      <c r="G5576" s="39">
        <f>IF(Txn!$B2794="","",Txn!$D2794)</f>
        <v>0</v>
      </c>
      <c r="H5576" s="38">
        <f>IF(Txn!$B2794="","",Txn!$E2794)</f>
        <v>0</v>
      </c>
      <c r="I5576" s="40">
        <f>IF(Txn!$B2794="",0,Txn!$Q2794)</f>
        <v>0</v>
      </c>
      <c r="J5576" s="40">
        <f>IF(Txn!$B2794="",0,Txn!$R2794)</f>
        <v>0</v>
      </c>
      <c r="K5576" s="41">
        <f>IF($A5576="","",IFERROR(VALUE(MID($A5576,6,2)),""))</f>
        <v>0</v>
      </c>
      <c r="L5576" s="39">
        <f>IF(Txn!$K2794="","","طرف مقابل — "&amp;Txn!$K2794)</f>
        <v>0</v>
      </c>
      <c r="N5576" s="42">
        <f>IF($D5576="",0,COUNTIF(BankAccts,$D5576))</f>
        <v>0</v>
      </c>
    </row>
    <row r="5577" spans="1:14">
      <c r="A5577" s="38">
        <f>IF(Txn!$B2795="","",Txn!$B2795)</f>
        <v>0</v>
      </c>
      <c r="B5577" s="38">
        <f>IF(Txn!$B2795="","",Txn!$C2795)</f>
        <v>0</v>
      </c>
      <c r="C5577" s="39">
        <f>IF(Txn!$B2795="","","تراکنش بانکی")</f>
        <v>0</v>
      </c>
      <c r="D5577" s="38">
        <f>IF(Txn!$B2795="","",IF(Txn!$X2795="","",Txn!$X2795))</f>
        <v>0</v>
      </c>
      <c r="E5577" s="39">
        <f>IF($D5577="","",IFERROR(VLOOKUP($D5577,AcctTbl,2,0),""))</f>
        <v>0</v>
      </c>
      <c r="F5577" s="39">
        <f>IF($D5577="","",IFERROR(VLOOKUP($D5577,AcctTbl,3,0),""))</f>
        <v>0</v>
      </c>
      <c r="G5577" s="39">
        <f>IF(Txn!$B2795="","",Txn!$D2795)</f>
        <v>0</v>
      </c>
      <c r="H5577" s="38">
        <f>IF(Txn!$B2795="","",Txn!$E2795)</f>
        <v>0</v>
      </c>
      <c r="I5577" s="40">
        <f>IF(Txn!$B2795="",0,Txn!$O2795)</f>
        <v>0</v>
      </c>
      <c r="J5577" s="40">
        <f>IF(Txn!$B2795="",0,Txn!$P2795)</f>
        <v>0</v>
      </c>
      <c r="K5577" s="41">
        <f>IF($A5577="","",IFERROR(VALUE(MID($A5577,6,2)),""))</f>
        <v>0</v>
      </c>
      <c r="L5577" s="39">
        <f>IF(Txn!$K2795="","",Txn!$K2795)</f>
        <v>0</v>
      </c>
      <c r="N5577" s="42">
        <f>IF($D5577="",0,COUNTIF(BankAccts,$D5577))</f>
        <v>0</v>
      </c>
    </row>
    <row r="5578" spans="1:14">
      <c r="A5578" s="38">
        <f>IF(Txn!$B2795="","",Txn!$B2795)</f>
        <v>0</v>
      </c>
      <c r="B5578" s="38">
        <f>IF(Txn!$B2795="","",Txn!$C2795)</f>
        <v>0</v>
      </c>
      <c r="C5578" s="39">
        <f>IF(Txn!$B2795="","","تراکنش بانکی")</f>
        <v>0</v>
      </c>
      <c r="D5578" s="38">
        <f>IF(Txn!$B2795="","",IF(IF(Txn!$U2795="TRF",Txn!$Y2795,Txn!$Z2795)="","",IF(Txn!$U2795="TRF",Txn!$Y2795,Txn!$Z2795)))</f>
        <v>0</v>
      </c>
      <c r="E5578" s="39">
        <f>IF($D5578="","",IFERROR(VLOOKUP($D5578,AcctTbl,2,0),""))</f>
        <v>0</v>
      </c>
      <c r="F5578" s="39">
        <f>IF($D5578="","",IFERROR(VLOOKUP($D5578,AcctTbl,3,0),""))</f>
        <v>0</v>
      </c>
      <c r="G5578" s="39">
        <f>IF(Txn!$B2795="","",Txn!$D2795)</f>
        <v>0</v>
      </c>
      <c r="H5578" s="38">
        <f>IF(Txn!$B2795="","",Txn!$E2795)</f>
        <v>0</v>
      </c>
      <c r="I5578" s="40">
        <f>IF(Txn!$B2795="",0,Txn!$Q2795)</f>
        <v>0</v>
      </c>
      <c r="J5578" s="40">
        <f>IF(Txn!$B2795="",0,Txn!$R2795)</f>
        <v>0</v>
      </c>
      <c r="K5578" s="41">
        <f>IF($A5578="","",IFERROR(VALUE(MID($A5578,6,2)),""))</f>
        <v>0</v>
      </c>
      <c r="L5578" s="39">
        <f>IF(Txn!$K2795="","","طرف مقابل — "&amp;Txn!$K2795)</f>
        <v>0</v>
      </c>
      <c r="N5578" s="42">
        <f>IF($D5578="",0,COUNTIF(BankAccts,$D5578))</f>
        <v>0</v>
      </c>
    </row>
    <row r="5579" spans="1:14">
      <c r="A5579" s="38">
        <f>IF(Txn!$B2796="","",Txn!$B2796)</f>
        <v>0</v>
      </c>
      <c r="B5579" s="38">
        <f>IF(Txn!$B2796="","",Txn!$C2796)</f>
        <v>0</v>
      </c>
      <c r="C5579" s="39">
        <f>IF(Txn!$B2796="","","تراکنش بانکی")</f>
        <v>0</v>
      </c>
      <c r="D5579" s="38">
        <f>IF(Txn!$B2796="","",IF(Txn!$X2796="","",Txn!$X2796))</f>
        <v>0</v>
      </c>
      <c r="E5579" s="39">
        <f>IF($D5579="","",IFERROR(VLOOKUP($D5579,AcctTbl,2,0),""))</f>
        <v>0</v>
      </c>
      <c r="F5579" s="39">
        <f>IF($D5579="","",IFERROR(VLOOKUP($D5579,AcctTbl,3,0),""))</f>
        <v>0</v>
      </c>
      <c r="G5579" s="39">
        <f>IF(Txn!$B2796="","",Txn!$D2796)</f>
        <v>0</v>
      </c>
      <c r="H5579" s="38">
        <f>IF(Txn!$B2796="","",Txn!$E2796)</f>
        <v>0</v>
      </c>
      <c r="I5579" s="40">
        <f>IF(Txn!$B2796="",0,Txn!$O2796)</f>
        <v>0</v>
      </c>
      <c r="J5579" s="40">
        <f>IF(Txn!$B2796="",0,Txn!$P2796)</f>
        <v>0</v>
      </c>
      <c r="K5579" s="41">
        <f>IF($A5579="","",IFERROR(VALUE(MID($A5579,6,2)),""))</f>
        <v>0</v>
      </c>
      <c r="L5579" s="39">
        <f>IF(Txn!$K2796="","",Txn!$K2796)</f>
        <v>0</v>
      </c>
      <c r="N5579" s="42">
        <f>IF($D5579="",0,COUNTIF(BankAccts,$D5579))</f>
        <v>0</v>
      </c>
    </row>
    <row r="5580" spans="1:14">
      <c r="A5580" s="38">
        <f>IF(Txn!$B2796="","",Txn!$B2796)</f>
        <v>0</v>
      </c>
      <c r="B5580" s="38">
        <f>IF(Txn!$B2796="","",Txn!$C2796)</f>
        <v>0</v>
      </c>
      <c r="C5580" s="39">
        <f>IF(Txn!$B2796="","","تراکنش بانکی")</f>
        <v>0</v>
      </c>
      <c r="D5580" s="38">
        <f>IF(Txn!$B2796="","",IF(IF(Txn!$U2796="TRF",Txn!$Y2796,Txn!$Z2796)="","",IF(Txn!$U2796="TRF",Txn!$Y2796,Txn!$Z2796)))</f>
        <v>0</v>
      </c>
      <c r="E5580" s="39">
        <f>IF($D5580="","",IFERROR(VLOOKUP($D5580,AcctTbl,2,0),""))</f>
        <v>0</v>
      </c>
      <c r="F5580" s="39">
        <f>IF($D5580="","",IFERROR(VLOOKUP($D5580,AcctTbl,3,0),""))</f>
        <v>0</v>
      </c>
      <c r="G5580" s="39">
        <f>IF(Txn!$B2796="","",Txn!$D2796)</f>
        <v>0</v>
      </c>
      <c r="H5580" s="38">
        <f>IF(Txn!$B2796="","",Txn!$E2796)</f>
        <v>0</v>
      </c>
      <c r="I5580" s="40">
        <f>IF(Txn!$B2796="",0,Txn!$Q2796)</f>
        <v>0</v>
      </c>
      <c r="J5580" s="40">
        <f>IF(Txn!$B2796="",0,Txn!$R2796)</f>
        <v>0</v>
      </c>
      <c r="K5580" s="41">
        <f>IF($A5580="","",IFERROR(VALUE(MID($A5580,6,2)),""))</f>
        <v>0</v>
      </c>
      <c r="L5580" s="39">
        <f>IF(Txn!$K2796="","","طرف مقابل — "&amp;Txn!$K2796)</f>
        <v>0</v>
      </c>
      <c r="N5580" s="42">
        <f>IF($D5580="",0,COUNTIF(BankAccts,$D5580))</f>
        <v>0</v>
      </c>
    </row>
    <row r="5581" spans="1:14">
      <c r="A5581" s="38">
        <f>IF(Txn!$B2797="","",Txn!$B2797)</f>
        <v>0</v>
      </c>
      <c r="B5581" s="38">
        <f>IF(Txn!$B2797="","",Txn!$C2797)</f>
        <v>0</v>
      </c>
      <c r="C5581" s="39">
        <f>IF(Txn!$B2797="","","تراکنش بانکی")</f>
        <v>0</v>
      </c>
      <c r="D5581" s="38">
        <f>IF(Txn!$B2797="","",IF(Txn!$X2797="","",Txn!$X2797))</f>
        <v>0</v>
      </c>
      <c r="E5581" s="39">
        <f>IF($D5581="","",IFERROR(VLOOKUP($D5581,AcctTbl,2,0),""))</f>
        <v>0</v>
      </c>
      <c r="F5581" s="39">
        <f>IF($D5581="","",IFERROR(VLOOKUP($D5581,AcctTbl,3,0),""))</f>
        <v>0</v>
      </c>
      <c r="G5581" s="39">
        <f>IF(Txn!$B2797="","",Txn!$D2797)</f>
        <v>0</v>
      </c>
      <c r="H5581" s="38">
        <f>IF(Txn!$B2797="","",Txn!$E2797)</f>
        <v>0</v>
      </c>
      <c r="I5581" s="40">
        <f>IF(Txn!$B2797="",0,Txn!$O2797)</f>
        <v>0</v>
      </c>
      <c r="J5581" s="40">
        <f>IF(Txn!$B2797="",0,Txn!$P2797)</f>
        <v>0</v>
      </c>
      <c r="K5581" s="41">
        <f>IF($A5581="","",IFERROR(VALUE(MID($A5581,6,2)),""))</f>
        <v>0</v>
      </c>
      <c r="L5581" s="39">
        <f>IF(Txn!$K2797="","",Txn!$K2797)</f>
        <v>0</v>
      </c>
      <c r="N5581" s="42">
        <f>IF($D5581="",0,COUNTIF(BankAccts,$D5581))</f>
        <v>0</v>
      </c>
    </row>
    <row r="5582" spans="1:14">
      <c r="A5582" s="38">
        <f>IF(Txn!$B2797="","",Txn!$B2797)</f>
        <v>0</v>
      </c>
      <c r="B5582" s="38">
        <f>IF(Txn!$B2797="","",Txn!$C2797)</f>
        <v>0</v>
      </c>
      <c r="C5582" s="39">
        <f>IF(Txn!$B2797="","","تراکنش بانکی")</f>
        <v>0</v>
      </c>
      <c r="D5582" s="38">
        <f>IF(Txn!$B2797="","",IF(IF(Txn!$U2797="TRF",Txn!$Y2797,Txn!$Z2797)="","",IF(Txn!$U2797="TRF",Txn!$Y2797,Txn!$Z2797)))</f>
        <v>0</v>
      </c>
      <c r="E5582" s="39">
        <f>IF($D5582="","",IFERROR(VLOOKUP($D5582,AcctTbl,2,0),""))</f>
        <v>0</v>
      </c>
      <c r="F5582" s="39">
        <f>IF($D5582="","",IFERROR(VLOOKUP($D5582,AcctTbl,3,0),""))</f>
        <v>0</v>
      </c>
      <c r="G5582" s="39">
        <f>IF(Txn!$B2797="","",Txn!$D2797)</f>
        <v>0</v>
      </c>
      <c r="H5582" s="38">
        <f>IF(Txn!$B2797="","",Txn!$E2797)</f>
        <v>0</v>
      </c>
      <c r="I5582" s="40">
        <f>IF(Txn!$B2797="",0,Txn!$Q2797)</f>
        <v>0</v>
      </c>
      <c r="J5582" s="40">
        <f>IF(Txn!$B2797="",0,Txn!$R2797)</f>
        <v>0</v>
      </c>
      <c r="K5582" s="41">
        <f>IF($A5582="","",IFERROR(VALUE(MID($A5582,6,2)),""))</f>
        <v>0</v>
      </c>
      <c r="L5582" s="39">
        <f>IF(Txn!$K2797="","","طرف مقابل — "&amp;Txn!$K2797)</f>
        <v>0</v>
      </c>
      <c r="N5582" s="42">
        <f>IF($D5582="",0,COUNTIF(BankAccts,$D5582))</f>
        <v>0</v>
      </c>
    </row>
    <row r="5583" spans="1:14">
      <c r="A5583" s="38">
        <f>IF(Txn!$B2798="","",Txn!$B2798)</f>
        <v>0</v>
      </c>
      <c r="B5583" s="38">
        <f>IF(Txn!$B2798="","",Txn!$C2798)</f>
        <v>0</v>
      </c>
      <c r="C5583" s="39">
        <f>IF(Txn!$B2798="","","تراکنش بانکی")</f>
        <v>0</v>
      </c>
      <c r="D5583" s="38">
        <f>IF(Txn!$B2798="","",IF(Txn!$X2798="","",Txn!$X2798))</f>
        <v>0</v>
      </c>
      <c r="E5583" s="39">
        <f>IF($D5583="","",IFERROR(VLOOKUP($D5583,AcctTbl,2,0),""))</f>
        <v>0</v>
      </c>
      <c r="F5583" s="39">
        <f>IF($D5583="","",IFERROR(VLOOKUP($D5583,AcctTbl,3,0),""))</f>
        <v>0</v>
      </c>
      <c r="G5583" s="39">
        <f>IF(Txn!$B2798="","",Txn!$D2798)</f>
        <v>0</v>
      </c>
      <c r="H5583" s="38">
        <f>IF(Txn!$B2798="","",Txn!$E2798)</f>
        <v>0</v>
      </c>
      <c r="I5583" s="40">
        <f>IF(Txn!$B2798="",0,Txn!$O2798)</f>
        <v>0</v>
      </c>
      <c r="J5583" s="40">
        <f>IF(Txn!$B2798="",0,Txn!$P2798)</f>
        <v>0</v>
      </c>
      <c r="K5583" s="41">
        <f>IF($A5583="","",IFERROR(VALUE(MID($A5583,6,2)),""))</f>
        <v>0</v>
      </c>
      <c r="L5583" s="39">
        <f>IF(Txn!$K2798="","",Txn!$K2798)</f>
        <v>0</v>
      </c>
      <c r="N5583" s="42">
        <f>IF($D5583="",0,COUNTIF(BankAccts,$D5583))</f>
        <v>0</v>
      </c>
    </row>
    <row r="5584" spans="1:14">
      <c r="A5584" s="38">
        <f>IF(Txn!$B2798="","",Txn!$B2798)</f>
        <v>0</v>
      </c>
      <c r="B5584" s="38">
        <f>IF(Txn!$B2798="","",Txn!$C2798)</f>
        <v>0</v>
      </c>
      <c r="C5584" s="39">
        <f>IF(Txn!$B2798="","","تراکنش بانکی")</f>
        <v>0</v>
      </c>
      <c r="D5584" s="38">
        <f>IF(Txn!$B2798="","",IF(IF(Txn!$U2798="TRF",Txn!$Y2798,Txn!$Z2798)="","",IF(Txn!$U2798="TRF",Txn!$Y2798,Txn!$Z2798)))</f>
        <v>0</v>
      </c>
      <c r="E5584" s="39">
        <f>IF($D5584="","",IFERROR(VLOOKUP($D5584,AcctTbl,2,0),""))</f>
        <v>0</v>
      </c>
      <c r="F5584" s="39">
        <f>IF($D5584="","",IFERROR(VLOOKUP($D5584,AcctTbl,3,0),""))</f>
        <v>0</v>
      </c>
      <c r="G5584" s="39">
        <f>IF(Txn!$B2798="","",Txn!$D2798)</f>
        <v>0</v>
      </c>
      <c r="H5584" s="38">
        <f>IF(Txn!$B2798="","",Txn!$E2798)</f>
        <v>0</v>
      </c>
      <c r="I5584" s="40">
        <f>IF(Txn!$B2798="",0,Txn!$Q2798)</f>
        <v>0</v>
      </c>
      <c r="J5584" s="40">
        <f>IF(Txn!$B2798="",0,Txn!$R2798)</f>
        <v>0</v>
      </c>
      <c r="K5584" s="41">
        <f>IF($A5584="","",IFERROR(VALUE(MID($A5584,6,2)),""))</f>
        <v>0</v>
      </c>
      <c r="L5584" s="39">
        <f>IF(Txn!$K2798="","","طرف مقابل — "&amp;Txn!$K2798)</f>
        <v>0</v>
      </c>
      <c r="N5584" s="42">
        <f>IF($D5584="",0,COUNTIF(BankAccts,$D5584))</f>
        <v>0</v>
      </c>
    </row>
    <row r="5585" spans="1:14">
      <c r="A5585" s="38">
        <f>IF(Txn!$B2799="","",Txn!$B2799)</f>
        <v>0</v>
      </c>
      <c r="B5585" s="38">
        <f>IF(Txn!$B2799="","",Txn!$C2799)</f>
        <v>0</v>
      </c>
      <c r="C5585" s="39">
        <f>IF(Txn!$B2799="","","تراکنش بانکی")</f>
        <v>0</v>
      </c>
      <c r="D5585" s="38">
        <f>IF(Txn!$B2799="","",IF(Txn!$X2799="","",Txn!$X2799))</f>
        <v>0</v>
      </c>
      <c r="E5585" s="39">
        <f>IF($D5585="","",IFERROR(VLOOKUP($D5585,AcctTbl,2,0),""))</f>
        <v>0</v>
      </c>
      <c r="F5585" s="39">
        <f>IF($D5585="","",IFERROR(VLOOKUP($D5585,AcctTbl,3,0),""))</f>
        <v>0</v>
      </c>
      <c r="G5585" s="39">
        <f>IF(Txn!$B2799="","",Txn!$D2799)</f>
        <v>0</v>
      </c>
      <c r="H5585" s="38">
        <f>IF(Txn!$B2799="","",Txn!$E2799)</f>
        <v>0</v>
      </c>
      <c r="I5585" s="40">
        <f>IF(Txn!$B2799="",0,Txn!$O2799)</f>
        <v>0</v>
      </c>
      <c r="J5585" s="40">
        <f>IF(Txn!$B2799="",0,Txn!$P2799)</f>
        <v>0</v>
      </c>
      <c r="K5585" s="41">
        <f>IF($A5585="","",IFERROR(VALUE(MID($A5585,6,2)),""))</f>
        <v>0</v>
      </c>
      <c r="L5585" s="39">
        <f>IF(Txn!$K2799="","",Txn!$K2799)</f>
        <v>0</v>
      </c>
      <c r="N5585" s="42">
        <f>IF($D5585="",0,COUNTIF(BankAccts,$D5585))</f>
        <v>0</v>
      </c>
    </row>
    <row r="5586" spans="1:14">
      <c r="A5586" s="38">
        <f>IF(Txn!$B2799="","",Txn!$B2799)</f>
        <v>0</v>
      </c>
      <c r="B5586" s="38">
        <f>IF(Txn!$B2799="","",Txn!$C2799)</f>
        <v>0</v>
      </c>
      <c r="C5586" s="39">
        <f>IF(Txn!$B2799="","","تراکنش بانکی")</f>
        <v>0</v>
      </c>
      <c r="D5586" s="38">
        <f>IF(Txn!$B2799="","",IF(IF(Txn!$U2799="TRF",Txn!$Y2799,Txn!$Z2799)="","",IF(Txn!$U2799="TRF",Txn!$Y2799,Txn!$Z2799)))</f>
        <v>0</v>
      </c>
      <c r="E5586" s="39">
        <f>IF($D5586="","",IFERROR(VLOOKUP($D5586,AcctTbl,2,0),""))</f>
        <v>0</v>
      </c>
      <c r="F5586" s="39">
        <f>IF($D5586="","",IFERROR(VLOOKUP($D5586,AcctTbl,3,0),""))</f>
        <v>0</v>
      </c>
      <c r="G5586" s="39">
        <f>IF(Txn!$B2799="","",Txn!$D2799)</f>
        <v>0</v>
      </c>
      <c r="H5586" s="38">
        <f>IF(Txn!$B2799="","",Txn!$E2799)</f>
        <v>0</v>
      </c>
      <c r="I5586" s="40">
        <f>IF(Txn!$B2799="",0,Txn!$Q2799)</f>
        <v>0</v>
      </c>
      <c r="J5586" s="40">
        <f>IF(Txn!$B2799="",0,Txn!$R2799)</f>
        <v>0</v>
      </c>
      <c r="K5586" s="41">
        <f>IF($A5586="","",IFERROR(VALUE(MID($A5586,6,2)),""))</f>
        <v>0</v>
      </c>
      <c r="L5586" s="39">
        <f>IF(Txn!$K2799="","","طرف مقابل — "&amp;Txn!$K2799)</f>
        <v>0</v>
      </c>
      <c r="N5586" s="42">
        <f>IF($D5586="",0,COUNTIF(BankAccts,$D5586))</f>
        <v>0</v>
      </c>
    </row>
    <row r="5587" spans="1:14">
      <c r="A5587" s="38">
        <f>IF(Txn!$B2800="","",Txn!$B2800)</f>
        <v>0</v>
      </c>
      <c r="B5587" s="38">
        <f>IF(Txn!$B2800="","",Txn!$C2800)</f>
        <v>0</v>
      </c>
      <c r="C5587" s="39">
        <f>IF(Txn!$B2800="","","تراکنش بانکی")</f>
        <v>0</v>
      </c>
      <c r="D5587" s="38">
        <f>IF(Txn!$B2800="","",IF(Txn!$X2800="","",Txn!$X2800))</f>
        <v>0</v>
      </c>
      <c r="E5587" s="39">
        <f>IF($D5587="","",IFERROR(VLOOKUP($D5587,AcctTbl,2,0),""))</f>
        <v>0</v>
      </c>
      <c r="F5587" s="39">
        <f>IF($D5587="","",IFERROR(VLOOKUP($D5587,AcctTbl,3,0),""))</f>
        <v>0</v>
      </c>
      <c r="G5587" s="39">
        <f>IF(Txn!$B2800="","",Txn!$D2800)</f>
        <v>0</v>
      </c>
      <c r="H5587" s="38">
        <f>IF(Txn!$B2800="","",Txn!$E2800)</f>
        <v>0</v>
      </c>
      <c r="I5587" s="40">
        <f>IF(Txn!$B2800="",0,Txn!$O2800)</f>
        <v>0</v>
      </c>
      <c r="J5587" s="40">
        <f>IF(Txn!$B2800="",0,Txn!$P2800)</f>
        <v>0</v>
      </c>
      <c r="K5587" s="41">
        <f>IF($A5587="","",IFERROR(VALUE(MID($A5587,6,2)),""))</f>
        <v>0</v>
      </c>
      <c r="L5587" s="39">
        <f>IF(Txn!$K2800="","",Txn!$K2800)</f>
        <v>0</v>
      </c>
      <c r="N5587" s="42">
        <f>IF($D5587="",0,COUNTIF(BankAccts,$D5587))</f>
        <v>0</v>
      </c>
    </row>
    <row r="5588" spans="1:14">
      <c r="A5588" s="38">
        <f>IF(Txn!$B2800="","",Txn!$B2800)</f>
        <v>0</v>
      </c>
      <c r="B5588" s="38">
        <f>IF(Txn!$B2800="","",Txn!$C2800)</f>
        <v>0</v>
      </c>
      <c r="C5588" s="39">
        <f>IF(Txn!$B2800="","","تراکنش بانکی")</f>
        <v>0</v>
      </c>
      <c r="D5588" s="38">
        <f>IF(Txn!$B2800="","",IF(IF(Txn!$U2800="TRF",Txn!$Y2800,Txn!$Z2800)="","",IF(Txn!$U2800="TRF",Txn!$Y2800,Txn!$Z2800)))</f>
        <v>0</v>
      </c>
      <c r="E5588" s="39">
        <f>IF($D5588="","",IFERROR(VLOOKUP($D5588,AcctTbl,2,0),""))</f>
        <v>0</v>
      </c>
      <c r="F5588" s="39">
        <f>IF($D5588="","",IFERROR(VLOOKUP($D5588,AcctTbl,3,0),""))</f>
        <v>0</v>
      </c>
      <c r="G5588" s="39">
        <f>IF(Txn!$B2800="","",Txn!$D2800)</f>
        <v>0</v>
      </c>
      <c r="H5588" s="38">
        <f>IF(Txn!$B2800="","",Txn!$E2800)</f>
        <v>0</v>
      </c>
      <c r="I5588" s="40">
        <f>IF(Txn!$B2800="",0,Txn!$Q2800)</f>
        <v>0</v>
      </c>
      <c r="J5588" s="40">
        <f>IF(Txn!$B2800="",0,Txn!$R2800)</f>
        <v>0</v>
      </c>
      <c r="K5588" s="41">
        <f>IF($A5588="","",IFERROR(VALUE(MID($A5588,6,2)),""))</f>
        <v>0</v>
      </c>
      <c r="L5588" s="39">
        <f>IF(Txn!$K2800="","","طرف مقابل — "&amp;Txn!$K2800)</f>
        <v>0</v>
      </c>
      <c r="N5588" s="42">
        <f>IF($D5588="",0,COUNTIF(BankAccts,$D5588))</f>
        <v>0</v>
      </c>
    </row>
    <row r="5589" spans="1:14">
      <c r="A5589" s="38">
        <f>IF(Txn!$B2801="","",Txn!$B2801)</f>
        <v>0</v>
      </c>
      <c r="B5589" s="38">
        <f>IF(Txn!$B2801="","",Txn!$C2801)</f>
        <v>0</v>
      </c>
      <c r="C5589" s="39">
        <f>IF(Txn!$B2801="","","تراکنش بانکی")</f>
        <v>0</v>
      </c>
      <c r="D5589" s="38">
        <f>IF(Txn!$B2801="","",IF(Txn!$X2801="","",Txn!$X2801))</f>
        <v>0</v>
      </c>
      <c r="E5589" s="39">
        <f>IF($D5589="","",IFERROR(VLOOKUP($D5589,AcctTbl,2,0),""))</f>
        <v>0</v>
      </c>
      <c r="F5589" s="39">
        <f>IF($D5589="","",IFERROR(VLOOKUP($D5589,AcctTbl,3,0),""))</f>
        <v>0</v>
      </c>
      <c r="G5589" s="39">
        <f>IF(Txn!$B2801="","",Txn!$D2801)</f>
        <v>0</v>
      </c>
      <c r="H5589" s="38">
        <f>IF(Txn!$B2801="","",Txn!$E2801)</f>
        <v>0</v>
      </c>
      <c r="I5589" s="40">
        <f>IF(Txn!$B2801="",0,Txn!$O2801)</f>
        <v>0</v>
      </c>
      <c r="J5589" s="40">
        <f>IF(Txn!$B2801="",0,Txn!$P2801)</f>
        <v>0</v>
      </c>
      <c r="K5589" s="41">
        <f>IF($A5589="","",IFERROR(VALUE(MID($A5589,6,2)),""))</f>
        <v>0</v>
      </c>
      <c r="L5589" s="39">
        <f>IF(Txn!$K2801="","",Txn!$K2801)</f>
        <v>0</v>
      </c>
      <c r="N5589" s="42">
        <f>IF($D5589="",0,COUNTIF(BankAccts,$D5589))</f>
        <v>0</v>
      </c>
    </row>
    <row r="5590" spans="1:14">
      <c r="A5590" s="38">
        <f>IF(Txn!$B2801="","",Txn!$B2801)</f>
        <v>0</v>
      </c>
      <c r="B5590" s="38">
        <f>IF(Txn!$B2801="","",Txn!$C2801)</f>
        <v>0</v>
      </c>
      <c r="C5590" s="39">
        <f>IF(Txn!$B2801="","","تراکنش بانکی")</f>
        <v>0</v>
      </c>
      <c r="D5590" s="38">
        <f>IF(Txn!$B2801="","",IF(IF(Txn!$U2801="TRF",Txn!$Y2801,Txn!$Z2801)="","",IF(Txn!$U2801="TRF",Txn!$Y2801,Txn!$Z2801)))</f>
        <v>0</v>
      </c>
      <c r="E5590" s="39">
        <f>IF($D5590="","",IFERROR(VLOOKUP($D5590,AcctTbl,2,0),""))</f>
        <v>0</v>
      </c>
      <c r="F5590" s="39">
        <f>IF($D5590="","",IFERROR(VLOOKUP($D5590,AcctTbl,3,0),""))</f>
        <v>0</v>
      </c>
      <c r="G5590" s="39">
        <f>IF(Txn!$B2801="","",Txn!$D2801)</f>
        <v>0</v>
      </c>
      <c r="H5590" s="38">
        <f>IF(Txn!$B2801="","",Txn!$E2801)</f>
        <v>0</v>
      </c>
      <c r="I5590" s="40">
        <f>IF(Txn!$B2801="",0,Txn!$Q2801)</f>
        <v>0</v>
      </c>
      <c r="J5590" s="40">
        <f>IF(Txn!$B2801="",0,Txn!$R2801)</f>
        <v>0</v>
      </c>
      <c r="K5590" s="41">
        <f>IF($A5590="","",IFERROR(VALUE(MID($A5590,6,2)),""))</f>
        <v>0</v>
      </c>
      <c r="L5590" s="39">
        <f>IF(Txn!$K2801="","","طرف مقابل — "&amp;Txn!$K2801)</f>
        <v>0</v>
      </c>
      <c r="N5590" s="42">
        <f>IF($D5590="",0,COUNTIF(BankAccts,$D5590))</f>
        <v>0</v>
      </c>
    </row>
    <row r="5591" spans="1:14">
      <c r="A5591" s="38">
        <f>IF(Txn!$B2802="","",Txn!$B2802)</f>
        <v>0</v>
      </c>
      <c r="B5591" s="38">
        <f>IF(Txn!$B2802="","",Txn!$C2802)</f>
        <v>0</v>
      </c>
      <c r="C5591" s="39">
        <f>IF(Txn!$B2802="","","تراکنش بانکی")</f>
        <v>0</v>
      </c>
      <c r="D5591" s="38">
        <f>IF(Txn!$B2802="","",IF(Txn!$X2802="","",Txn!$X2802))</f>
        <v>0</v>
      </c>
      <c r="E5591" s="39">
        <f>IF($D5591="","",IFERROR(VLOOKUP($D5591,AcctTbl,2,0),""))</f>
        <v>0</v>
      </c>
      <c r="F5591" s="39">
        <f>IF($D5591="","",IFERROR(VLOOKUP($D5591,AcctTbl,3,0),""))</f>
        <v>0</v>
      </c>
      <c r="G5591" s="39">
        <f>IF(Txn!$B2802="","",Txn!$D2802)</f>
        <v>0</v>
      </c>
      <c r="H5591" s="38">
        <f>IF(Txn!$B2802="","",Txn!$E2802)</f>
        <v>0</v>
      </c>
      <c r="I5591" s="40">
        <f>IF(Txn!$B2802="",0,Txn!$O2802)</f>
        <v>0</v>
      </c>
      <c r="J5591" s="40">
        <f>IF(Txn!$B2802="",0,Txn!$P2802)</f>
        <v>0</v>
      </c>
      <c r="K5591" s="41">
        <f>IF($A5591="","",IFERROR(VALUE(MID($A5591,6,2)),""))</f>
        <v>0</v>
      </c>
      <c r="L5591" s="39">
        <f>IF(Txn!$K2802="","",Txn!$K2802)</f>
        <v>0</v>
      </c>
      <c r="N5591" s="42">
        <f>IF($D5591="",0,COUNTIF(BankAccts,$D5591))</f>
        <v>0</v>
      </c>
    </row>
    <row r="5592" spans="1:14">
      <c r="A5592" s="38">
        <f>IF(Txn!$B2802="","",Txn!$B2802)</f>
        <v>0</v>
      </c>
      <c r="B5592" s="38">
        <f>IF(Txn!$B2802="","",Txn!$C2802)</f>
        <v>0</v>
      </c>
      <c r="C5592" s="39">
        <f>IF(Txn!$B2802="","","تراکنش بانکی")</f>
        <v>0</v>
      </c>
      <c r="D5592" s="38">
        <f>IF(Txn!$B2802="","",IF(IF(Txn!$U2802="TRF",Txn!$Y2802,Txn!$Z2802)="","",IF(Txn!$U2802="TRF",Txn!$Y2802,Txn!$Z2802)))</f>
        <v>0</v>
      </c>
      <c r="E5592" s="39">
        <f>IF($D5592="","",IFERROR(VLOOKUP($D5592,AcctTbl,2,0),""))</f>
        <v>0</v>
      </c>
      <c r="F5592" s="39">
        <f>IF($D5592="","",IFERROR(VLOOKUP($D5592,AcctTbl,3,0),""))</f>
        <v>0</v>
      </c>
      <c r="G5592" s="39">
        <f>IF(Txn!$B2802="","",Txn!$D2802)</f>
        <v>0</v>
      </c>
      <c r="H5592" s="38">
        <f>IF(Txn!$B2802="","",Txn!$E2802)</f>
        <v>0</v>
      </c>
      <c r="I5592" s="40">
        <f>IF(Txn!$B2802="",0,Txn!$Q2802)</f>
        <v>0</v>
      </c>
      <c r="J5592" s="40">
        <f>IF(Txn!$B2802="",0,Txn!$R2802)</f>
        <v>0</v>
      </c>
      <c r="K5592" s="41">
        <f>IF($A5592="","",IFERROR(VALUE(MID($A5592,6,2)),""))</f>
        <v>0</v>
      </c>
      <c r="L5592" s="39">
        <f>IF(Txn!$K2802="","","طرف مقابل — "&amp;Txn!$K2802)</f>
        <v>0</v>
      </c>
      <c r="N5592" s="42">
        <f>IF($D5592="",0,COUNTIF(BankAccts,$D5592))</f>
        <v>0</v>
      </c>
    </row>
    <row r="5593" spans="1:14">
      <c r="A5593" s="38">
        <f>IF(Txn!$B2803="","",Txn!$B2803)</f>
        <v>0</v>
      </c>
      <c r="B5593" s="38">
        <f>IF(Txn!$B2803="","",Txn!$C2803)</f>
        <v>0</v>
      </c>
      <c r="C5593" s="39">
        <f>IF(Txn!$B2803="","","تراکنش بانکی")</f>
        <v>0</v>
      </c>
      <c r="D5593" s="38">
        <f>IF(Txn!$B2803="","",IF(Txn!$X2803="","",Txn!$X2803))</f>
        <v>0</v>
      </c>
      <c r="E5593" s="39">
        <f>IF($D5593="","",IFERROR(VLOOKUP($D5593,AcctTbl,2,0),""))</f>
        <v>0</v>
      </c>
      <c r="F5593" s="39">
        <f>IF($D5593="","",IFERROR(VLOOKUP($D5593,AcctTbl,3,0),""))</f>
        <v>0</v>
      </c>
      <c r="G5593" s="39">
        <f>IF(Txn!$B2803="","",Txn!$D2803)</f>
        <v>0</v>
      </c>
      <c r="H5593" s="38">
        <f>IF(Txn!$B2803="","",Txn!$E2803)</f>
        <v>0</v>
      </c>
      <c r="I5593" s="40">
        <f>IF(Txn!$B2803="",0,Txn!$O2803)</f>
        <v>0</v>
      </c>
      <c r="J5593" s="40">
        <f>IF(Txn!$B2803="",0,Txn!$P2803)</f>
        <v>0</v>
      </c>
      <c r="K5593" s="41">
        <f>IF($A5593="","",IFERROR(VALUE(MID($A5593,6,2)),""))</f>
        <v>0</v>
      </c>
      <c r="L5593" s="39">
        <f>IF(Txn!$K2803="","",Txn!$K2803)</f>
        <v>0</v>
      </c>
      <c r="N5593" s="42">
        <f>IF($D5593="",0,COUNTIF(BankAccts,$D5593))</f>
        <v>0</v>
      </c>
    </row>
    <row r="5594" spans="1:14">
      <c r="A5594" s="38">
        <f>IF(Txn!$B2803="","",Txn!$B2803)</f>
        <v>0</v>
      </c>
      <c r="B5594" s="38">
        <f>IF(Txn!$B2803="","",Txn!$C2803)</f>
        <v>0</v>
      </c>
      <c r="C5594" s="39">
        <f>IF(Txn!$B2803="","","تراکنش بانکی")</f>
        <v>0</v>
      </c>
      <c r="D5594" s="38">
        <f>IF(Txn!$B2803="","",IF(IF(Txn!$U2803="TRF",Txn!$Y2803,Txn!$Z2803)="","",IF(Txn!$U2803="TRF",Txn!$Y2803,Txn!$Z2803)))</f>
        <v>0</v>
      </c>
      <c r="E5594" s="39">
        <f>IF($D5594="","",IFERROR(VLOOKUP($D5594,AcctTbl,2,0),""))</f>
        <v>0</v>
      </c>
      <c r="F5594" s="39">
        <f>IF($D5594="","",IFERROR(VLOOKUP($D5594,AcctTbl,3,0),""))</f>
        <v>0</v>
      </c>
      <c r="G5594" s="39">
        <f>IF(Txn!$B2803="","",Txn!$D2803)</f>
        <v>0</v>
      </c>
      <c r="H5594" s="38">
        <f>IF(Txn!$B2803="","",Txn!$E2803)</f>
        <v>0</v>
      </c>
      <c r="I5594" s="40">
        <f>IF(Txn!$B2803="",0,Txn!$Q2803)</f>
        <v>0</v>
      </c>
      <c r="J5594" s="40">
        <f>IF(Txn!$B2803="",0,Txn!$R2803)</f>
        <v>0</v>
      </c>
      <c r="K5594" s="41">
        <f>IF($A5594="","",IFERROR(VALUE(MID($A5594,6,2)),""))</f>
        <v>0</v>
      </c>
      <c r="L5594" s="39">
        <f>IF(Txn!$K2803="","","طرف مقابل — "&amp;Txn!$K2803)</f>
        <v>0</v>
      </c>
      <c r="N5594" s="42">
        <f>IF($D5594="",0,COUNTIF(BankAccts,$D5594))</f>
        <v>0</v>
      </c>
    </row>
    <row r="5595" spans="1:14">
      <c r="A5595" s="38">
        <f>IF(Txn!$B2804="","",Txn!$B2804)</f>
        <v>0</v>
      </c>
      <c r="B5595" s="38">
        <f>IF(Txn!$B2804="","",Txn!$C2804)</f>
        <v>0</v>
      </c>
      <c r="C5595" s="39">
        <f>IF(Txn!$B2804="","","تراکنش بانکی")</f>
        <v>0</v>
      </c>
      <c r="D5595" s="38">
        <f>IF(Txn!$B2804="","",IF(Txn!$X2804="","",Txn!$X2804))</f>
        <v>0</v>
      </c>
      <c r="E5595" s="39">
        <f>IF($D5595="","",IFERROR(VLOOKUP($D5595,AcctTbl,2,0),""))</f>
        <v>0</v>
      </c>
      <c r="F5595" s="39">
        <f>IF($D5595="","",IFERROR(VLOOKUP($D5595,AcctTbl,3,0),""))</f>
        <v>0</v>
      </c>
      <c r="G5595" s="39">
        <f>IF(Txn!$B2804="","",Txn!$D2804)</f>
        <v>0</v>
      </c>
      <c r="H5595" s="38">
        <f>IF(Txn!$B2804="","",Txn!$E2804)</f>
        <v>0</v>
      </c>
      <c r="I5595" s="40">
        <f>IF(Txn!$B2804="",0,Txn!$O2804)</f>
        <v>0</v>
      </c>
      <c r="J5595" s="40">
        <f>IF(Txn!$B2804="",0,Txn!$P2804)</f>
        <v>0</v>
      </c>
      <c r="K5595" s="41">
        <f>IF($A5595="","",IFERROR(VALUE(MID($A5595,6,2)),""))</f>
        <v>0</v>
      </c>
      <c r="L5595" s="39">
        <f>IF(Txn!$K2804="","",Txn!$K2804)</f>
        <v>0</v>
      </c>
      <c r="N5595" s="42">
        <f>IF($D5595="",0,COUNTIF(BankAccts,$D5595))</f>
        <v>0</v>
      </c>
    </row>
    <row r="5596" spans="1:14">
      <c r="A5596" s="38">
        <f>IF(Txn!$B2804="","",Txn!$B2804)</f>
        <v>0</v>
      </c>
      <c r="B5596" s="38">
        <f>IF(Txn!$B2804="","",Txn!$C2804)</f>
        <v>0</v>
      </c>
      <c r="C5596" s="39">
        <f>IF(Txn!$B2804="","","تراکنش بانکی")</f>
        <v>0</v>
      </c>
      <c r="D5596" s="38">
        <f>IF(Txn!$B2804="","",IF(IF(Txn!$U2804="TRF",Txn!$Y2804,Txn!$Z2804)="","",IF(Txn!$U2804="TRF",Txn!$Y2804,Txn!$Z2804)))</f>
        <v>0</v>
      </c>
      <c r="E5596" s="39">
        <f>IF($D5596="","",IFERROR(VLOOKUP($D5596,AcctTbl,2,0),""))</f>
        <v>0</v>
      </c>
      <c r="F5596" s="39">
        <f>IF($D5596="","",IFERROR(VLOOKUP($D5596,AcctTbl,3,0),""))</f>
        <v>0</v>
      </c>
      <c r="G5596" s="39">
        <f>IF(Txn!$B2804="","",Txn!$D2804)</f>
        <v>0</v>
      </c>
      <c r="H5596" s="38">
        <f>IF(Txn!$B2804="","",Txn!$E2804)</f>
        <v>0</v>
      </c>
      <c r="I5596" s="40">
        <f>IF(Txn!$B2804="",0,Txn!$Q2804)</f>
        <v>0</v>
      </c>
      <c r="J5596" s="40">
        <f>IF(Txn!$B2804="",0,Txn!$R2804)</f>
        <v>0</v>
      </c>
      <c r="K5596" s="41">
        <f>IF($A5596="","",IFERROR(VALUE(MID($A5596,6,2)),""))</f>
        <v>0</v>
      </c>
      <c r="L5596" s="39">
        <f>IF(Txn!$K2804="","","طرف مقابل — "&amp;Txn!$K2804)</f>
        <v>0</v>
      </c>
      <c r="N5596" s="42">
        <f>IF($D5596="",0,COUNTIF(BankAccts,$D5596))</f>
        <v>0</v>
      </c>
    </row>
    <row r="5597" spans="1:14">
      <c r="A5597" s="38">
        <f>IF(Txn!$B2805="","",Txn!$B2805)</f>
        <v>0</v>
      </c>
      <c r="B5597" s="38">
        <f>IF(Txn!$B2805="","",Txn!$C2805)</f>
        <v>0</v>
      </c>
      <c r="C5597" s="39">
        <f>IF(Txn!$B2805="","","تراکنش بانکی")</f>
        <v>0</v>
      </c>
      <c r="D5597" s="38">
        <f>IF(Txn!$B2805="","",IF(Txn!$X2805="","",Txn!$X2805))</f>
        <v>0</v>
      </c>
      <c r="E5597" s="39">
        <f>IF($D5597="","",IFERROR(VLOOKUP($D5597,AcctTbl,2,0),""))</f>
        <v>0</v>
      </c>
      <c r="F5597" s="39">
        <f>IF($D5597="","",IFERROR(VLOOKUP($D5597,AcctTbl,3,0),""))</f>
        <v>0</v>
      </c>
      <c r="G5597" s="39">
        <f>IF(Txn!$B2805="","",Txn!$D2805)</f>
        <v>0</v>
      </c>
      <c r="H5597" s="38">
        <f>IF(Txn!$B2805="","",Txn!$E2805)</f>
        <v>0</v>
      </c>
      <c r="I5597" s="40">
        <f>IF(Txn!$B2805="",0,Txn!$O2805)</f>
        <v>0</v>
      </c>
      <c r="J5597" s="40">
        <f>IF(Txn!$B2805="",0,Txn!$P2805)</f>
        <v>0</v>
      </c>
      <c r="K5597" s="41">
        <f>IF($A5597="","",IFERROR(VALUE(MID($A5597,6,2)),""))</f>
        <v>0</v>
      </c>
      <c r="L5597" s="39">
        <f>IF(Txn!$K2805="","",Txn!$K2805)</f>
        <v>0</v>
      </c>
      <c r="N5597" s="42">
        <f>IF($D5597="",0,COUNTIF(BankAccts,$D5597))</f>
        <v>0</v>
      </c>
    </row>
    <row r="5598" spans="1:14">
      <c r="A5598" s="38">
        <f>IF(Txn!$B2805="","",Txn!$B2805)</f>
        <v>0</v>
      </c>
      <c r="B5598" s="38">
        <f>IF(Txn!$B2805="","",Txn!$C2805)</f>
        <v>0</v>
      </c>
      <c r="C5598" s="39">
        <f>IF(Txn!$B2805="","","تراکنش بانکی")</f>
        <v>0</v>
      </c>
      <c r="D5598" s="38">
        <f>IF(Txn!$B2805="","",IF(IF(Txn!$U2805="TRF",Txn!$Y2805,Txn!$Z2805)="","",IF(Txn!$U2805="TRF",Txn!$Y2805,Txn!$Z2805)))</f>
        <v>0</v>
      </c>
      <c r="E5598" s="39">
        <f>IF($D5598="","",IFERROR(VLOOKUP($D5598,AcctTbl,2,0),""))</f>
        <v>0</v>
      </c>
      <c r="F5598" s="39">
        <f>IF($D5598="","",IFERROR(VLOOKUP($D5598,AcctTbl,3,0),""))</f>
        <v>0</v>
      </c>
      <c r="G5598" s="39">
        <f>IF(Txn!$B2805="","",Txn!$D2805)</f>
        <v>0</v>
      </c>
      <c r="H5598" s="38">
        <f>IF(Txn!$B2805="","",Txn!$E2805)</f>
        <v>0</v>
      </c>
      <c r="I5598" s="40">
        <f>IF(Txn!$B2805="",0,Txn!$Q2805)</f>
        <v>0</v>
      </c>
      <c r="J5598" s="40">
        <f>IF(Txn!$B2805="",0,Txn!$R2805)</f>
        <v>0</v>
      </c>
      <c r="K5598" s="41">
        <f>IF($A5598="","",IFERROR(VALUE(MID($A5598,6,2)),""))</f>
        <v>0</v>
      </c>
      <c r="L5598" s="39">
        <f>IF(Txn!$K2805="","","طرف مقابل — "&amp;Txn!$K2805)</f>
        <v>0</v>
      </c>
      <c r="N5598" s="42">
        <f>IF($D5598="",0,COUNTIF(BankAccts,$D5598))</f>
        <v>0</v>
      </c>
    </row>
    <row r="5599" spans="1:14">
      <c r="A5599" s="38">
        <f>IF(Txn!$B2806="","",Txn!$B2806)</f>
        <v>0</v>
      </c>
      <c r="B5599" s="38">
        <f>IF(Txn!$B2806="","",Txn!$C2806)</f>
        <v>0</v>
      </c>
      <c r="C5599" s="39">
        <f>IF(Txn!$B2806="","","تراکنش بانکی")</f>
        <v>0</v>
      </c>
      <c r="D5599" s="38">
        <f>IF(Txn!$B2806="","",IF(Txn!$X2806="","",Txn!$X2806))</f>
        <v>0</v>
      </c>
      <c r="E5599" s="39">
        <f>IF($D5599="","",IFERROR(VLOOKUP($D5599,AcctTbl,2,0),""))</f>
        <v>0</v>
      </c>
      <c r="F5599" s="39">
        <f>IF($D5599="","",IFERROR(VLOOKUP($D5599,AcctTbl,3,0),""))</f>
        <v>0</v>
      </c>
      <c r="G5599" s="39">
        <f>IF(Txn!$B2806="","",Txn!$D2806)</f>
        <v>0</v>
      </c>
      <c r="H5599" s="38">
        <f>IF(Txn!$B2806="","",Txn!$E2806)</f>
        <v>0</v>
      </c>
      <c r="I5599" s="40">
        <f>IF(Txn!$B2806="",0,Txn!$O2806)</f>
        <v>0</v>
      </c>
      <c r="J5599" s="40">
        <f>IF(Txn!$B2806="",0,Txn!$P2806)</f>
        <v>0</v>
      </c>
      <c r="K5599" s="41">
        <f>IF($A5599="","",IFERROR(VALUE(MID($A5599,6,2)),""))</f>
        <v>0</v>
      </c>
      <c r="L5599" s="39">
        <f>IF(Txn!$K2806="","",Txn!$K2806)</f>
        <v>0</v>
      </c>
      <c r="N5599" s="42">
        <f>IF($D5599="",0,COUNTIF(BankAccts,$D5599))</f>
        <v>0</v>
      </c>
    </row>
    <row r="5600" spans="1:14">
      <c r="A5600" s="38">
        <f>IF(Txn!$B2806="","",Txn!$B2806)</f>
        <v>0</v>
      </c>
      <c r="B5600" s="38">
        <f>IF(Txn!$B2806="","",Txn!$C2806)</f>
        <v>0</v>
      </c>
      <c r="C5600" s="39">
        <f>IF(Txn!$B2806="","","تراکنش بانکی")</f>
        <v>0</v>
      </c>
      <c r="D5600" s="38">
        <f>IF(Txn!$B2806="","",IF(IF(Txn!$U2806="TRF",Txn!$Y2806,Txn!$Z2806)="","",IF(Txn!$U2806="TRF",Txn!$Y2806,Txn!$Z2806)))</f>
        <v>0</v>
      </c>
      <c r="E5600" s="39">
        <f>IF($D5600="","",IFERROR(VLOOKUP($D5600,AcctTbl,2,0),""))</f>
        <v>0</v>
      </c>
      <c r="F5600" s="39">
        <f>IF($D5600="","",IFERROR(VLOOKUP($D5600,AcctTbl,3,0),""))</f>
        <v>0</v>
      </c>
      <c r="G5600" s="39">
        <f>IF(Txn!$B2806="","",Txn!$D2806)</f>
        <v>0</v>
      </c>
      <c r="H5600" s="38">
        <f>IF(Txn!$B2806="","",Txn!$E2806)</f>
        <v>0</v>
      </c>
      <c r="I5600" s="40">
        <f>IF(Txn!$B2806="",0,Txn!$Q2806)</f>
        <v>0</v>
      </c>
      <c r="J5600" s="40">
        <f>IF(Txn!$B2806="",0,Txn!$R2806)</f>
        <v>0</v>
      </c>
      <c r="K5600" s="41">
        <f>IF($A5600="","",IFERROR(VALUE(MID($A5600,6,2)),""))</f>
        <v>0</v>
      </c>
      <c r="L5600" s="39">
        <f>IF(Txn!$K2806="","","طرف مقابل — "&amp;Txn!$K2806)</f>
        <v>0</v>
      </c>
      <c r="N5600" s="42">
        <f>IF($D5600="",0,COUNTIF(BankAccts,$D5600))</f>
        <v>0</v>
      </c>
    </row>
    <row r="5601" spans="1:14">
      <c r="A5601" s="38">
        <f>IF(Txn!$B2807="","",Txn!$B2807)</f>
        <v>0</v>
      </c>
      <c r="B5601" s="38">
        <f>IF(Txn!$B2807="","",Txn!$C2807)</f>
        <v>0</v>
      </c>
      <c r="C5601" s="39">
        <f>IF(Txn!$B2807="","","تراکنش بانکی")</f>
        <v>0</v>
      </c>
      <c r="D5601" s="38">
        <f>IF(Txn!$B2807="","",IF(Txn!$X2807="","",Txn!$X2807))</f>
        <v>0</v>
      </c>
      <c r="E5601" s="39">
        <f>IF($D5601="","",IFERROR(VLOOKUP($D5601,AcctTbl,2,0),""))</f>
        <v>0</v>
      </c>
      <c r="F5601" s="39">
        <f>IF($D5601="","",IFERROR(VLOOKUP($D5601,AcctTbl,3,0),""))</f>
        <v>0</v>
      </c>
      <c r="G5601" s="39">
        <f>IF(Txn!$B2807="","",Txn!$D2807)</f>
        <v>0</v>
      </c>
      <c r="H5601" s="38">
        <f>IF(Txn!$B2807="","",Txn!$E2807)</f>
        <v>0</v>
      </c>
      <c r="I5601" s="40">
        <f>IF(Txn!$B2807="",0,Txn!$O2807)</f>
        <v>0</v>
      </c>
      <c r="J5601" s="40">
        <f>IF(Txn!$B2807="",0,Txn!$P2807)</f>
        <v>0</v>
      </c>
      <c r="K5601" s="41">
        <f>IF($A5601="","",IFERROR(VALUE(MID($A5601,6,2)),""))</f>
        <v>0</v>
      </c>
      <c r="L5601" s="39">
        <f>IF(Txn!$K2807="","",Txn!$K2807)</f>
        <v>0</v>
      </c>
      <c r="N5601" s="42">
        <f>IF($D5601="",0,COUNTIF(BankAccts,$D5601))</f>
        <v>0</v>
      </c>
    </row>
    <row r="5602" spans="1:14">
      <c r="A5602" s="38">
        <f>IF(Txn!$B2807="","",Txn!$B2807)</f>
        <v>0</v>
      </c>
      <c r="B5602" s="38">
        <f>IF(Txn!$B2807="","",Txn!$C2807)</f>
        <v>0</v>
      </c>
      <c r="C5602" s="39">
        <f>IF(Txn!$B2807="","","تراکنش بانکی")</f>
        <v>0</v>
      </c>
      <c r="D5602" s="38">
        <f>IF(Txn!$B2807="","",IF(IF(Txn!$U2807="TRF",Txn!$Y2807,Txn!$Z2807)="","",IF(Txn!$U2807="TRF",Txn!$Y2807,Txn!$Z2807)))</f>
        <v>0</v>
      </c>
      <c r="E5602" s="39">
        <f>IF($D5602="","",IFERROR(VLOOKUP($D5602,AcctTbl,2,0),""))</f>
        <v>0</v>
      </c>
      <c r="F5602" s="39">
        <f>IF($D5602="","",IFERROR(VLOOKUP($D5602,AcctTbl,3,0),""))</f>
        <v>0</v>
      </c>
      <c r="G5602" s="39">
        <f>IF(Txn!$B2807="","",Txn!$D2807)</f>
        <v>0</v>
      </c>
      <c r="H5602" s="38">
        <f>IF(Txn!$B2807="","",Txn!$E2807)</f>
        <v>0</v>
      </c>
      <c r="I5602" s="40">
        <f>IF(Txn!$B2807="",0,Txn!$Q2807)</f>
        <v>0</v>
      </c>
      <c r="J5602" s="40">
        <f>IF(Txn!$B2807="",0,Txn!$R2807)</f>
        <v>0</v>
      </c>
      <c r="K5602" s="41">
        <f>IF($A5602="","",IFERROR(VALUE(MID($A5602,6,2)),""))</f>
        <v>0</v>
      </c>
      <c r="L5602" s="39">
        <f>IF(Txn!$K2807="","","طرف مقابل — "&amp;Txn!$K2807)</f>
        <v>0</v>
      </c>
      <c r="N5602" s="42">
        <f>IF($D5602="",0,COUNTIF(BankAccts,$D5602))</f>
        <v>0</v>
      </c>
    </row>
    <row r="5603" spans="1:14">
      <c r="A5603" s="38">
        <f>IF(Txn!$B2808="","",Txn!$B2808)</f>
        <v>0</v>
      </c>
      <c r="B5603" s="38">
        <f>IF(Txn!$B2808="","",Txn!$C2808)</f>
        <v>0</v>
      </c>
      <c r="C5603" s="39">
        <f>IF(Txn!$B2808="","","تراکنش بانکی")</f>
        <v>0</v>
      </c>
      <c r="D5603" s="38">
        <f>IF(Txn!$B2808="","",IF(Txn!$X2808="","",Txn!$X2808))</f>
        <v>0</v>
      </c>
      <c r="E5603" s="39">
        <f>IF($D5603="","",IFERROR(VLOOKUP($D5603,AcctTbl,2,0),""))</f>
        <v>0</v>
      </c>
      <c r="F5603" s="39">
        <f>IF($D5603="","",IFERROR(VLOOKUP($D5603,AcctTbl,3,0),""))</f>
        <v>0</v>
      </c>
      <c r="G5603" s="39">
        <f>IF(Txn!$B2808="","",Txn!$D2808)</f>
        <v>0</v>
      </c>
      <c r="H5603" s="38">
        <f>IF(Txn!$B2808="","",Txn!$E2808)</f>
        <v>0</v>
      </c>
      <c r="I5603" s="40">
        <f>IF(Txn!$B2808="",0,Txn!$O2808)</f>
        <v>0</v>
      </c>
      <c r="J5603" s="40">
        <f>IF(Txn!$B2808="",0,Txn!$P2808)</f>
        <v>0</v>
      </c>
      <c r="K5603" s="41">
        <f>IF($A5603="","",IFERROR(VALUE(MID($A5603,6,2)),""))</f>
        <v>0</v>
      </c>
      <c r="L5603" s="39">
        <f>IF(Txn!$K2808="","",Txn!$K2808)</f>
        <v>0</v>
      </c>
      <c r="N5603" s="42">
        <f>IF($D5603="",0,COUNTIF(BankAccts,$D5603))</f>
        <v>0</v>
      </c>
    </row>
    <row r="5604" spans="1:14">
      <c r="A5604" s="38">
        <f>IF(Txn!$B2808="","",Txn!$B2808)</f>
        <v>0</v>
      </c>
      <c r="B5604" s="38">
        <f>IF(Txn!$B2808="","",Txn!$C2808)</f>
        <v>0</v>
      </c>
      <c r="C5604" s="39">
        <f>IF(Txn!$B2808="","","تراکنش بانکی")</f>
        <v>0</v>
      </c>
      <c r="D5604" s="38">
        <f>IF(Txn!$B2808="","",IF(IF(Txn!$U2808="TRF",Txn!$Y2808,Txn!$Z2808)="","",IF(Txn!$U2808="TRF",Txn!$Y2808,Txn!$Z2808)))</f>
        <v>0</v>
      </c>
      <c r="E5604" s="39">
        <f>IF($D5604="","",IFERROR(VLOOKUP($D5604,AcctTbl,2,0),""))</f>
        <v>0</v>
      </c>
      <c r="F5604" s="39">
        <f>IF($D5604="","",IFERROR(VLOOKUP($D5604,AcctTbl,3,0),""))</f>
        <v>0</v>
      </c>
      <c r="G5604" s="39">
        <f>IF(Txn!$B2808="","",Txn!$D2808)</f>
        <v>0</v>
      </c>
      <c r="H5604" s="38">
        <f>IF(Txn!$B2808="","",Txn!$E2808)</f>
        <v>0</v>
      </c>
      <c r="I5604" s="40">
        <f>IF(Txn!$B2808="",0,Txn!$Q2808)</f>
        <v>0</v>
      </c>
      <c r="J5604" s="40">
        <f>IF(Txn!$B2808="",0,Txn!$R2808)</f>
        <v>0</v>
      </c>
      <c r="K5604" s="41">
        <f>IF($A5604="","",IFERROR(VALUE(MID($A5604,6,2)),""))</f>
        <v>0</v>
      </c>
      <c r="L5604" s="39">
        <f>IF(Txn!$K2808="","","طرف مقابل — "&amp;Txn!$K2808)</f>
        <v>0</v>
      </c>
      <c r="N5604" s="42">
        <f>IF($D5604="",0,COUNTIF(BankAccts,$D5604))</f>
        <v>0</v>
      </c>
    </row>
    <row r="5605" spans="1:14">
      <c r="A5605" s="38">
        <f>IF(Txn!$B2809="","",Txn!$B2809)</f>
        <v>0</v>
      </c>
      <c r="B5605" s="38">
        <f>IF(Txn!$B2809="","",Txn!$C2809)</f>
        <v>0</v>
      </c>
      <c r="C5605" s="39">
        <f>IF(Txn!$B2809="","","تراکنش بانکی")</f>
        <v>0</v>
      </c>
      <c r="D5605" s="38">
        <f>IF(Txn!$B2809="","",IF(Txn!$X2809="","",Txn!$X2809))</f>
        <v>0</v>
      </c>
      <c r="E5605" s="39">
        <f>IF($D5605="","",IFERROR(VLOOKUP($D5605,AcctTbl,2,0),""))</f>
        <v>0</v>
      </c>
      <c r="F5605" s="39">
        <f>IF($D5605="","",IFERROR(VLOOKUP($D5605,AcctTbl,3,0),""))</f>
        <v>0</v>
      </c>
      <c r="G5605" s="39">
        <f>IF(Txn!$B2809="","",Txn!$D2809)</f>
        <v>0</v>
      </c>
      <c r="H5605" s="38">
        <f>IF(Txn!$B2809="","",Txn!$E2809)</f>
        <v>0</v>
      </c>
      <c r="I5605" s="40">
        <f>IF(Txn!$B2809="",0,Txn!$O2809)</f>
        <v>0</v>
      </c>
      <c r="J5605" s="40">
        <f>IF(Txn!$B2809="",0,Txn!$P2809)</f>
        <v>0</v>
      </c>
      <c r="K5605" s="41">
        <f>IF($A5605="","",IFERROR(VALUE(MID($A5605,6,2)),""))</f>
        <v>0</v>
      </c>
      <c r="L5605" s="39">
        <f>IF(Txn!$K2809="","",Txn!$K2809)</f>
        <v>0</v>
      </c>
      <c r="N5605" s="42">
        <f>IF($D5605="",0,COUNTIF(BankAccts,$D5605))</f>
        <v>0</v>
      </c>
    </row>
    <row r="5606" spans="1:14">
      <c r="A5606" s="38">
        <f>IF(Txn!$B2809="","",Txn!$B2809)</f>
        <v>0</v>
      </c>
      <c r="B5606" s="38">
        <f>IF(Txn!$B2809="","",Txn!$C2809)</f>
        <v>0</v>
      </c>
      <c r="C5606" s="39">
        <f>IF(Txn!$B2809="","","تراکنش بانکی")</f>
        <v>0</v>
      </c>
      <c r="D5606" s="38">
        <f>IF(Txn!$B2809="","",IF(IF(Txn!$U2809="TRF",Txn!$Y2809,Txn!$Z2809)="","",IF(Txn!$U2809="TRF",Txn!$Y2809,Txn!$Z2809)))</f>
        <v>0</v>
      </c>
      <c r="E5606" s="39">
        <f>IF($D5606="","",IFERROR(VLOOKUP($D5606,AcctTbl,2,0),""))</f>
        <v>0</v>
      </c>
      <c r="F5606" s="39">
        <f>IF($D5606="","",IFERROR(VLOOKUP($D5606,AcctTbl,3,0),""))</f>
        <v>0</v>
      </c>
      <c r="G5606" s="39">
        <f>IF(Txn!$B2809="","",Txn!$D2809)</f>
        <v>0</v>
      </c>
      <c r="H5606" s="38">
        <f>IF(Txn!$B2809="","",Txn!$E2809)</f>
        <v>0</v>
      </c>
      <c r="I5606" s="40">
        <f>IF(Txn!$B2809="",0,Txn!$Q2809)</f>
        <v>0</v>
      </c>
      <c r="J5606" s="40">
        <f>IF(Txn!$B2809="",0,Txn!$R2809)</f>
        <v>0</v>
      </c>
      <c r="K5606" s="41">
        <f>IF($A5606="","",IFERROR(VALUE(MID($A5606,6,2)),""))</f>
        <v>0</v>
      </c>
      <c r="L5606" s="39">
        <f>IF(Txn!$K2809="","","طرف مقابل — "&amp;Txn!$K2809)</f>
        <v>0</v>
      </c>
      <c r="N5606" s="42">
        <f>IF($D5606="",0,COUNTIF(BankAccts,$D5606))</f>
        <v>0</v>
      </c>
    </row>
    <row r="5607" spans="1:14">
      <c r="A5607" s="38">
        <f>IF(Txn!$B2810="","",Txn!$B2810)</f>
        <v>0</v>
      </c>
      <c r="B5607" s="38">
        <f>IF(Txn!$B2810="","",Txn!$C2810)</f>
        <v>0</v>
      </c>
      <c r="C5607" s="39">
        <f>IF(Txn!$B2810="","","تراکنش بانکی")</f>
        <v>0</v>
      </c>
      <c r="D5607" s="38">
        <f>IF(Txn!$B2810="","",IF(Txn!$X2810="","",Txn!$X2810))</f>
        <v>0</v>
      </c>
      <c r="E5607" s="39">
        <f>IF($D5607="","",IFERROR(VLOOKUP($D5607,AcctTbl,2,0),""))</f>
        <v>0</v>
      </c>
      <c r="F5607" s="39">
        <f>IF($D5607="","",IFERROR(VLOOKUP($D5607,AcctTbl,3,0),""))</f>
        <v>0</v>
      </c>
      <c r="G5607" s="39">
        <f>IF(Txn!$B2810="","",Txn!$D2810)</f>
        <v>0</v>
      </c>
      <c r="H5607" s="38">
        <f>IF(Txn!$B2810="","",Txn!$E2810)</f>
        <v>0</v>
      </c>
      <c r="I5607" s="40">
        <f>IF(Txn!$B2810="",0,Txn!$O2810)</f>
        <v>0</v>
      </c>
      <c r="J5607" s="40">
        <f>IF(Txn!$B2810="",0,Txn!$P2810)</f>
        <v>0</v>
      </c>
      <c r="K5607" s="41">
        <f>IF($A5607="","",IFERROR(VALUE(MID($A5607,6,2)),""))</f>
        <v>0</v>
      </c>
      <c r="L5607" s="39">
        <f>IF(Txn!$K2810="","",Txn!$K2810)</f>
        <v>0</v>
      </c>
      <c r="N5607" s="42">
        <f>IF($D5607="",0,COUNTIF(BankAccts,$D5607))</f>
        <v>0</v>
      </c>
    </row>
    <row r="5608" spans="1:14">
      <c r="A5608" s="38">
        <f>IF(Txn!$B2810="","",Txn!$B2810)</f>
        <v>0</v>
      </c>
      <c r="B5608" s="38">
        <f>IF(Txn!$B2810="","",Txn!$C2810)</f>
        <v>0</v>
      </c>
      <c r="C5608" s="39">
        <f>IF(Txn!$B2810="","","تراکنش بانکی")</f>
        <v>0</v>
      </c>
      <c r="D5608" s="38">
        <f>IF(Txn!$B2810="","",IF(IF(Txn!$U2810="TRF",Txn!$Y2810,Txn!$Z2810)="","",IF(Txn!$U2810="TRF",Txn!$Y2810,Txn!$Z2810)))</f>
        <v>0</v>
      </c>
      <c r="E5608" s="39">
        <f>IF($D5608="","",IFERROR(VLOOKUP($D5608,AcctTbl,2,0),""))</f>
        <v>0</v>
      </c>
      <c r="F5608" s="39">
        <f>IF($D5608="","",IFERROR(VLOOKUP($D5608,AcctTbl,3,0),""))</f>
        <v>0</v>
      </c>
      <c r="G5608" s="39">
        <f>IF(Txn!$B2810="","",Txn!$D2810)</f>
        <v>0</v>
      </c>
      <c r="H5608" s="38">
        <f>IF(Txn!$B2810="","",Txn!$E2810)</f>
        <v>0</v>
      </c>
      <c r="I5608" s="40">
        <f>IF(Txn!$B2810="",0,Txn!$Q2810)</f>
        <v>0</v>
      </c>
      <c r="J5608" s="40">
        <f>IF(Txn!$B2810="",0,Txn!$R2810)</f>
        <v>0</v>
      </c>
      <c r="K5608" s="41">
        <f>IF($A5608="","",IFERROR(VALUE(MID($A5608,6,2)),""))</f>
        <v>0</v>
      </c>
      <c r="L5608" s="39">
        <f>IF(Txn!$K2810="","","طرف مقابل — "&amp;Txn!$K2810)</f>
        <v>0</v>
      </c>
      <c r="N5608" s="42">
        <f>IF($D5608="",0,COUNTIF(BankAccts,$D5608))</f>
        <v>0</v>
      </c>
    </row>
    <row r="5609" spans="1:14">
      <c r="A5609" s="38">
        <f>IF(Txn!$B2811="","",Txn!$B2811)</f>
        <v>0</v>
      </c>
      <c r="B5609" s="38">
        <f>IF(Txn!$B2811="","",Txn!$C2811)</f>
        <v>0</v>
      </c>
      <c r="C5609" s="39">
        <f>IF(Txn!$B2811="","","تراکنش بانکی")</f>
        <v>0</v>
      </c>
      <c r="D5609" s="38">
        <f>IF(Txn!$B2811="","",IF(Txn!$X2811="","",Txn!$X2811))</f>
        <v>0</v>
      </c>
      <c r="E5609" s="39">
        <f>IF($D5609="","",IFERROR(VLOOKUP($D5609,AcctTbl,2,0),""))</f>
        <v>0</v>
      </c>
      <c r="F5609" s="39">
        <f>IF($D5609="","",IFERROR(VLOOKUP($D5609,AcctTbl,3,0),""))</f>
        <v>0</v>
      </c>
      <c r="G5609" s="39">
        <f>IF(Txn!$B2811="","",Txn!$D2811)</f>
        <v>0</v>
      </c>
      <c r="H5609" s="38">
        <f>IF(Txn!$B2811="","",Txn!$E2811)</f>
        <v>0</v>
      </c>
      <c r="I5609" s="40">
        <f>IF(Txn!$B2811="",0,Txn!$O2811)</f>
        <v>0</v>
      </c>
      <c r="J5609" s="40">
        <f>IF(Txn!$B2811="",0,Txn!$P2811)</f>
        <v>0</v>
      </c>
      <c r="K5609" s="41">
        <f>IF($A5609="","",IFERROR(VALUE(MID($A5609,6,2)),""))</f>
        <v>0</v>
      </c>
      <c r="L5609" s="39">
        <f>IF(Txn!$K2811="","",Txn!$K2811)</f>
        <v>0</v>
      </c>
      <c r="N5609" s="42">
        <f>IF($D5609="",0,COUNTIF(BankAccts,$D5609))</f>
        <v>0</v>
      </c>
    </row>
    <row r="5610" spans="1:14">
      <c r="A5610" s="38">
        <f>IF(Txn!$B2811="","",Txn!$B2811)</f>
        <v>0</v>
      </c>
      <c r="B5610" s="38">
        <f>IF(Txn!$B2811="","",Txn!$C2811)</f>
        <v>0</v>
      </c>
      <c r="C5610" s="39">
        <f>IF(Txn!$B2811="","","تراکنش بانکی")</f>
        <v>0</v>
      </c>
      <c r="D5610" s="38">
        <f>IF(Txn!$B2811="","",IF(IF(Txn!$U2811="TRF",Txn!$Y2811,Txn!$Z2811)="","",IF(Txn!$U2811="TRF",Txn!$Y2811,Txn!$Z2811)))</f>
        <v>0</v>
      </c>
      <c r="E5610" s="39">
        <f>IF($D5610="","",IFERROR(VLOOKUP($D5610,AcctTbl,2,0),""))</f>
        <v>0</v>
      </c>
      <c r="F5610" s="39">
        <f>IF($D5610="","",IFERROR(VLOOKUP($D5610,AcctTbl,3,0),""))</f>
        <v>0</v>
      </c>
      <c r="G5610" s="39">
        <f>IF(Txn!$B2811="","",Txn!$D2811)</f>
        <v>0</v>
      </c>
      <c r="H5610" s="38">
        <f>IF(Txn!$B2811="","",Txn!$E2811)</f>
        <v>0</v>
      </c>
      <c r="I5610" s="40">
        <f>IF(Txn!$B2811="",0,Txn!$Q2811)</f>
        <v>0</v>
      </c>
      <c r="J5610" s="40">
        <f>IF(Txn!$B2811="",0,Txn!$R2811)</f>
        <v>0</v>
      </c>
      <c r="K5610" s="41">
        <f>IF($A5610="","",IFERROR(VALUE(MID($A5610,6,2)),""))</f>
        <v>0</v>
      </c>
      <c r="L5610" s="39">
        <f>IF(Txn!$K2811="","","طرف مقابل — "&amp;Txn!$K2811)</f>
        <v>0</v>
      </c>
      <c r="N5610" s="42">
        <f>IF($D5610="",0,COUNTIF(BankAccts,$D5610))</f>
        <v>0</v>
      </c>
    </row>
    <row r="5611" spans="1:14">
      <c r="A5611" s="38">
        <f>IF(Txn!$B2812="","",Txn!$B2812)</f>
        <v>0</v>
      </c>
      <c r="B5611" s="38">
        <f>IF(Txn!$B2812="","",Txn!$C2812)</f>
        <v>0</v>
      </c>
      <c r="C5611" s="39">
        <f>IF(Txn!$B2812="","","تراکنش بانکی")</f>
        <v>0</v>
      </c>
      <c r="D5611" s="38">
        <f>IF(Txn!$B2812="","",IF(Txn!$X2812="","",Txn!$X2812))</f>
        <v>0</v>
      </c>
      <c r="E5611" s="39">
        <f>IF($D5611="","",IFERROR(VLOOKUP($D5611,AcctTbl,2,0),""))</f>
        <v>0</v>
      </c>
      <c r="F5611" s="39">
        <f>IF($D5611="","",IFERROR(VLOOKUP($D5611,AcctTbl,3,0),""))</f>
        <v>0</v>
      </c>
      <c r="G5611" s="39">
        <f>IF(Txn!$B2812="","",Txn!$D2812)</f>
        <v>0</v>
      </c>
      <c r="H5611" s="38">
        <f>IF(Txn!$B2812="","",Txn!$E2812)</f>
        <v>0</v>
      </c>
      <c r="I5611" s="40">
        <f>IF(Txn!$B2812="",0,Txn!$O2812)</f>
        <v>0</v>
      </c>
      <c r="J5611" s="40">
        <f>IF(Txn!$B2812="",0,Txn!$P2812)</f>
        <v>0</v>
      </c>
      <c r="K5611" s="41">
        <f>IF($A5611="","",IFERROR(VALUE(MID($A5611,6,2)),""))</f>
        <v>0</v>
      </c>
      <c r="L5611" s="39">
        <f>IF(Txn!$K2812="","",Txn!$K2812)</f>
        <v>0</v>
      </c>
      <c r="N5611" s="42">
        <f>IF($D5611="",0,COUNTIF(BankAccts,$D5611))</f>
        <v>0</v>
      </c>
    </row>
    <row r="5612" spans="1:14">
      <c r="A5612" s="38">
        <f>IF(Txn!$B2812="","",Txn!$B2812)</f>
        <v>0</v>
      </c>
      <c r="B5612" s="38">
        <f>IF(Txn!$B2812="","",Txn!$C2812)</f>
        <v>0</v>
      </c>
      <c r="C5612" s="39">
        <f>IF(Txn!$B2812="","","تراکنش بانکی")</f>
        <v>0</v>
      </c>
      <c r="D5612" s="38">
        <f>IF(Txn!$B2812="","",IF(IF(Txn!$U2812="TRF",Txn!$Y2812,Txn!$Z2812)="","",IF(Txn!$U2812="TRF",Txn!$Y2812,Txn!$Z2812)))</f>
        <v>0</v>
      </c>
      <c r="E5612" s="39">
        <f>IF($D5612="","",IFERROR(VLOOKUP($D5612,AcctTbl,2,0),""))</f>
        <v>0</v>
      </c>
      <c r="F5612" s="39">
        <f>IF($D5612="","",IFERROR(VLOOKUP($D5612,AcctTbl,3,0),""))</f>
        <v>0</v>
      </c>
      <c r="G5612" s="39">
        <f>IF(Txn!$B2812="","",Txn!$D2812)</f>
        <v>0</v>
      </c>
      <c r="H5612" s="38">
        <f>IF(Txn!$B2812="","",Txn!$E2812)</f>
        <v>0</v>
      </c>
      <c r="I5612" s="40">
        <f>IF(Txn!$B2812="",0,Txn!$Q2812)</f>
        <v>0</v>
      </c>
      <c r="J5612" s="40">
        <f>IF(Txn!$B2812="",0,Txn!$R2812)</f>
        <v>0</v>
      </c>
      <c r="K5612" s="41">
        <f>IF($A5612="","",IFERROR(VALUE(MID($A5612,6,2)),""))</f>
        <v>0</v>
      </c>
      <c r="L5612" s="39">
        <f>IF(Txn!$K2812="","","طرف مقابل — "&amp;Txn!$K2812)</f>
        <v>0</v>
      </c>
      <c r="N5612" s="42">
        <f>IF($D5612="",0,COUNTIF(BankAccts,$D5612))</f>
        <v>0</v>
      </c>
    </row>
    <row r="5613" spans="1:14">
      <c r="A5613" s="38">
        <f>IF(Txn!$B2813="","",Txn!$B2813)</f>
        <v>0</v>
      </c>
      <c r="B5613" s="38">
        <f>IF(Txn!$B2813="","",Txn!$C2813)</f>
        <v>0</v>
      </c>
      <c r="C5613" s="39">
        <f>IF(Txn!$B2813="","","تراکنش بانکی")</f>
        <v>0</v>
      </c>
      <c r="D5613" s="38">
        <f>IF(Txn!$B2813="","",IF(Txn!$X2813="","",Txn!$X2813))</f>
        <v>0</v>
      </c>
      <c r="E5613" s="39">
        <f>IF($D5613="","",IFERROR(VLOOKUP($D5613,AcctTbl,2,0),""))</f>
        <v>0</v>
      </c>
      <c r="F5613" s="39">
        <f>IF($D5613="","",IFERROR(VLOOKUP($D5613,AcctTbl,3,0),""))</f>
        <v>0</v>
      </c>
      <c r="G5613" s="39">
        <f>IF(Txn!$B2813="","",Txn!$D2813)</f>
        <v>0</v>
      </c>
      <c r="H5613" s="38">
        <f>IF(Txn!$B2813="","",Txn!$E2813)</f>
        <v>0</v>
      </c>
      <c r="I5613" s="40">
        <f>IF(Txn!$B2813="",0,Txn!$O2813)</f>
        <v>0</v>
      </c>
      <c r="J5613" s="40">
        <f>IF(Txn!$B2813="",0,Txn!$P2813)</f>
        <v>0</v>
      </c>
      <c r="K5613" s="41">
        <f>IF($A5613="","",IFERROR(VALUE(MID($A5613,6,2)),""))</f>
        <v>0</v>
      </c>
      <c r="L5613" s="39">
        <f>IF(Txn!$K2813="","",Txn!$K2813)</f>
        <v>0</v>
      </c>
      <c r="N5613" s="42">
        <f>IF($D5613="",0,COUNTIF(BankAccts,$D5613))</f>
        <v>0</v>
      </c>
    </row>
    <row r="5614" spans="1:14">
      <c r="A5614" s="38">
        <f>IF(Txn!$B2813="","",Txn!$B2813)</f>
        <v>0</v>
      </c>
      <c r="B5614" s="38">
        <f>IF(Txn!$B2813="","",Txn!$C2813)</f>
        <v>0</v>
      </c>
      <c r="C5614" s="39">
        <f>IF(Txn!$B2813="","","تراکنش بانکی")</f>
        <v>0</v>
      </c>
      <c r="D5614" s="38">
        <f>IF(Txn!$B2813="","",IF(IF(Txn!$U2813="TRF",Txn!$Y2813,Txn!$Z2813)="","",IF(Txn!$U2813="TRF",Txn!$Y2813,Txn!$Z2813)))</f>
        <v>0</v>
      </c>
      <c r="E5614" s="39">
        <f>IF($D5614="","",IFERROR(VLOOKUP($D5614,AcctTbl,2,0),""))</f>
        <v>0</v>
      </c>
      <c r="F5614" s="39">
        <f>IF($D5614="","",IFERROR(VLOOKUP($D5614,AcctTbl,3,0),""))</f>
        <v>0</v>
      </c>
      <c r="G5614" s="39">
        <f>IF(Txn!$B2813="","",Txn!$D2813)</f>
        <v>0</v>
      </c>
      <c r="H5614" s="38">
        <f>IF(Txn!$B2813="","",Txn!$E2813)</f>
        <v>0</v>
      </c>
      <c r="I5614" s="40">
        <f>IF(Txn!$B2813="",0,Txn!$Q2813)</f>
        <v>0</v>
      </c>
      <c r="J5614" s="40">
        <f>IF(Txn!$B2813="",0,Txn!$R2813)</f>
        <v>0</v>
      </c>
      <c r="K5614" s="41">
        <f>IF($A5614="","",IFERROR(VALUE(MID($A5614,6,2)),""))</f>
        <v>0</v>
      </c>
      <c r="L5614" s="39">
        <f>IF(Txn!$K2813="","","طرف مقابل — "&amp;Txn!$K2813)</f>
        <v>0</v>
      </c>
      <c r="N5614" s="42">
        <f>IF($D5614="",0,COUNTIF(BankAccts,$D5614))</f>
        <v>0</v>
      </c>
    </row>
    <row r="5615" spans="1:14">
      <c r="A5615" s="38">
        <f>IF(Txn!$B2814="","",Txn!$B2814)</f>
        <v>0</v>
      </c>
      <c r="B5615" s="38">
        <f>IF(Txn!$B2814="","",Txn!$C2814)</f>
        <v>0</v>
      </c>
      <c r="C5615" s="39">
        <f>IF(Txn!$B2814="","","تراکنش بانکی")</f>
        <v>0</v>
      </c>
      <c r="D5615" s="38">
        <f>IF(Txn!$B2814="","",IF(Txn!$X2814="","",Txn!$X2814))</f>
        <v>0</v>
      </c>
      <c r="E5615" s="39">
        <f>IF($D5615="","",IFERROR(VLOOKUP($D5615,AcctTbl,2,0),""))</f>
        <v>0</v>
      </c>
      <c r="F5615" s="39">
        <f>IF($D5615="","",IFERROR(VLOOKUP($D5615,AcctTbl,3,0),""))</f>
        <v>0</v>
      </c>
      <c r="G5615" s="39">
        <f>IF(Txn!$B2814="","",Txn!$D2814)</f>
        <v>0</v>
      </c>
      <c r="H5615" s="38">
        <f>IF(Txn!$B2814="","",Txn!$E2814)</f>
        <v>0</v>
      </c>
      <c r="I5615" s="40">
        <f>IF(Txn!$B2814="",0,Txn!$O2814)</f>
        <v>0</v>
      </c>
      <c r="J5615" s="40">
        <f>IF(Txn!$B2814="",0,Txn!$P2814)</f>
        <v>0</v>
      </c>
      <c r="K5615" s="41">
        <f>IF($A5615="","",IFERROR(VALUE(MID($A5615,6,2)),""))</f>
        <v>0</v>
      </c>
      <c r="L5615" s="39">
        <f>IF(Txn!$K2814="","",Txn!$K2814)</f>
        <v>0</v>
      </c>
      <c r="N5615" s="42">
        <f>IF($D5615="",0,COUNTIF(BankAccts,$D5615))</f>
        <v>0</v>
      </c>
    </row>
    <row r="5616" spans="1:14">
      <c r="A5616" s="38">
        <f>IF(Txn!$B2814="","",Txn!$B2814)</f>
        <v>0</v>
      </c>
      <c r="B5616" s="38">
        <f>IF(Txn!$B2814="","",Txn!$C2814)</f>
        <v>0</v>
      </c>
      <c r="C5616" s="39">
        <f>IF(Txn!$B2814="","","تراکنش بانکی")</f>
        <v>0</v>
      </c>
      <c r="D5616" s="38">
        <f>IF(Txn!$B2814="","",IF(IF(Txn!$U2814="TRF",Txn!$Y2814,Txn!$Z2814)="","",IF(Txn!$U2814="TRF",Txn!$Y2814,Txn!$Z2814)))</f>
        <v>0</v>
      </c>
      <c r="E5616" s="39">
        <f>IF($D5616="","",IFERROR(VLOOKUP($D5616,AcctTbl,2,0),""))</f>
        <v>0</v>
      </c>
      <c r="F5616" s="39">
        <f>IF($D5616="","",IFERROR(VLOOKUP($D5616,AcctTbl,3,0),""))</f>
        <v>0</v>
      </c>
      <c r="G5616" s="39">
        <f>IF(Txn!$B2814="","",Txn!$D2814)</f>
        <v>0</v>
      </c>
      <c r="H5616" s="38">
        <f>IF(Txn!$B2814="","",Txn!$E2814)</f>
        <v>0</v>
      </c>
      <c r="I5616" s="40">
        <f>IF(Txn!$B2814="",0,Txn!$Q2814)</f>
        <v>0</v>
      </c>
      <c r="J5616" s="40">
        <f>IF(Txn!$B2814="",0,Txn!$R2814)</f>
        <v>0</v>
      </c>
      <c r="K5616" s="41">
        <f>IF($A5616="","",IFERROR(VALUE(MID($A5616,6,2)),""))</f>
        <v>0</v>
      </c>
      <c r="L5616" s="39">
        <f>IF(Txn!$K2814="","","طرف مقابل — "&amp;Txn!$K2814)</f>
        <v>0</v>
      </c>
      <c r="N5616" s="42">
        <f>IF($D5616="",0,COUNTIF(BankAccts,$D5616))</f>
        <v>0</v>
      </c>
    </row>
    <row r="5617" spans="1:14">
      <c r="A5617" s="38">
        <f>IF(Txn!$B2815="","",Txn!$B2815)</f>
        <v>0</v>
      </c>
      <c r="B5617" s="38">
        <f>IF(Txn!$B2815="","",Txn!$C2815)</f>
        <v>0</v>
      </c>
      <c r="C5617" s="39">
        <f>IF(Txn!$B2815="","","تراکنش بانکی")</f>
        <v>0</v>
      </c>
      <c r="D5617" s="38">
        <f>IF(Txn!$B2815="","",IF(Txn!$X2815="","",Txn!$X2815))</f>
        <v>0</v>
      </c>
      <c r="E5617" s="39">
        <f>IF($D5617="","",IFERROR(VLOOKUP($D5617,AcctTbl,2,0),""))</f>
        <v>0</v>
      </c>
      <c r="F5617" s="39">
        <f>IF($D5617="","",IFERROR(VLOOKUP($D5617,AcctTbl,3,0),""))</f>
        <v>0</v>
      </c>
      <c r="G5617" s="39">
        <f>IF(Txn!$B2815="","",Txn!$D2815)</f>
        <v>0</v>
      </c>
      <c r="H5617" s="38">
        <f>IF(Txn!$B2815="","",Txn!$E2815)</f>
        <v>0</v>
      </c>
      <c r="I5617" s="40">
        <f>IF(Txn!$B2815="",0,Txn!$O2815)</f>
        <v>0</v>
      </c>
      <c r="J5617" s="40">
        <f>IF(Txn!$B2815="",0,Txn!$P2815)</f>
        <v>0</v>
      </c>
      <c r="K5617" s="41">
        <f>IF($A5617="","",IFERROR(VALUE(MID($A5617,6,2)),""))</f>
        <v>0</v>
      </c>
      <c r="L5617" s="39">
        <f>IF(Txn!$K2815="","",Txn!$K2815)</f>
        <v>0</v>
      </c>
      <c r="N5617" s="42">
        <f>IF($D5617="",0,COUNTIF(BankAccts,$D5617))</f>
        <v>0</v>
      </c>
    </row>
    <row r="5618" spans="1:14">
      <c r="A5618" s="38">
        <f>IF(Txn!$B2815="","",Txn!$B2815)</f>
        <v>0</v>
      </c>
      <c r="B5618" s="38">
        <f>IF(Txn!$B2815="","",Txn!$C2815)</f>
        <v>0</v>
      </c>
      <c r="C5618" s="39">
        <f>IF(Txn!$B2815="","","تراکنش بانکی")</f>
        <v>0</v>
      </c>
      <c r="D5618" s="38">
        <f>IF(Txn!$B2815="","",IF(IF(Txn!$U2815="TRF",Txn!$Y2815,Txn!$Z2815)="","",IF(Txn!$U2815="TRF",Txn!$Y2815,Txn!$Z2815)))</f>
        <v>0</v>
      </c>
      <c r="E5618" s="39">
        <f>IF($D5618="","",IFERROR(VLOOKUP($D5618,AcctTbl,2,0),""))</f>
        <v>0</v>
      </c>
      <c r="F5618" s="39">
        <f>IF($D5618="","",IFERROR(VLOOKUP($D5618,AcctTbl,3,0),""))</f>
        <v>0</v>
      </c>
      <c r="G5618" s="39">
        <f>IF(Txn!$B2815="","",Txn!$D2815)</f>
        <v>0</v>
      </c>
      <c r="H5618" s="38">
        <f>IF(Txn!$B2815="","",Txn!$E2815)</f>
        <v>0</v>
      </c>
      <c r="I5618" s="40">
        <f>IF(Txn!$B2815="",0,Txn!$Q2815)</f>
        <v>0</v>
      </c>
      <c r="J5618" s="40">
        <f>IF(Txn!$B2815="",0,Txn!$R2815)</f>
        <v>0</v>
      </c>
      <c r="K5618" s="41">
        <f>IF($A5618="","",IFERROR(VALUE(MID($A5618,6,2)),""))</f>
        <v>0</v>
      </c>
      <c r="L5618" s="39">
        <f>IF(Txn!$K2815="","","طرف مقابل — "&amp;Txn!$K2815)</f>
        <v>0</v>
      </c>
      <c r="N5618" s="42">
        <f>IF($D5618="",0,COUNTIF(BankAccts,$D5618))</f>
        <v>0</v>
      </c>
    </row>
    <row r="5619" spans="1:14">
      <c r="A5619" s="38">
        <f>IF(Txn!$B2816="","",Txn!$B2816)</f>
        <v>0</v>
      </c>
      <c r="B5619" s="38">
        <f>IF(Txn!$B2816="","",Txn!$C2816)</f>
        <v>0</v>
      </c>
      <c r="C5619" s="39">
        <f>IF(Txn!$B2816="","","تراکنش بانکی")</f>
        <v>0</v>
      </c>
      <c r="D5619" s="38">
        <f>IF(Txn!$B2816="","",IF(Txn!$X2816="","",Txn!$X2816))</f>
        <v>0</v>
      </c>
      <c r="E5619" s="39">
        <f>IF($D5619="","",IFERROR(VLOOKUP($D5619,AcctTbl,2,0),""))</f>
        <v>0</v>
      </c>
      <c r="F5619" s="39">
        <f>IF($D5619="","",IFERROR(VLOOKUP($D5619,AcctTbl,3,0),""))</f>
        <v>0</v>
      </c>
      <c r="G5619" s="39">
        <f>IF(Txn!$B2816="","",Txn!$D2816)</f>
        <v>0</v>
      </c>
      <c r="H5619" s="38">
        <f>IF(Txn!$B2816="","",Txn!$E2816)</f>
        <v>0</v>
      </c>
      <c r="I5619" s="40">
        <f>IF(Txn!$B2816="",0,Txn!$O2816)</f>
        <v>0</v>
      </c>
      <c r="J5619" s="40">
        <f>IF(Txn!$B2816="",0,Txn!$P2816)</f>
        <v>0</v>
      </c>
      <c r="K5619" s="41">
        <f>IF($A5619="","",IFERROR(VALUE(MID($A5619,6,2)),""))</f>
        <v>0</v>
      </c>
      <c r="L5619" s="39">
        <f>IF(Txn!$K2816="","",Txn!$K2816)</f>
        <v>0</v>
      </c>
      <c r="N5619" s="42">
        <f>IF($D5619="",0,COUNTIF(BankAccts,$D5619))</f>
        <v>0</v>
      </c>
    </row>
    <row r="5620" spans="1:14">
      <c r="A5620" s="38">
        <f>IF(Txn!$B2816="","",Txn!$B2816)</f>
        <v>0</v>
      </c>
      <c r="B5620" s="38">
        <f>IF(Txn!$B2816="","",Txn!$C2816)</f>
        <v>0</v>
      </c>
      <c r="C5620" s="39">
        <f>IF(Txn!$B2816="","","تراکنش بانکی")</f>
        <v>0</v>
      </c>
      <c r="D5620" s="38">
        <f>IF(Txn!$B2816="","",IF(IF(Txn!$U2816="TRF",Txn!$Y2816,Txn!$Z2816)="","",IF(Txn!$U2816="TRF",Txn!$Y2816,Txn!$Z2816)))</f>
        <v>0</v>
      </c>
      <c r="E5620" s="39">
        <f>IF($D5620="","",IFERROR(VLOOKUP($D5620,AcctTbl,2,0),""))</f>
        <v>0</v>
      </c>
      <c r="F5620" s="39">
        <f>IF($D5620="","",IFERROR(VLOOKUP($D5620,AcctTbl,3,0),""))</f>
        <v>0</v>
      </c>
      <c r="G5620" s="39">
        <f>IF(Txn!$B2816="","",Txn!$D2816)</f>
        <v>0</v>
      </c>
      <c r="H5620" s="38">
        <f>IF(Txn!$B2816="","",Txn!$E2816)</f>
        <v>0</v>
      </c>
      <c r="I5620" s="40">
        <f>IF(Txn!$B2816="",0,Txn!$Q2816)</f>
        <v>0</v>
      </c>
      <c r="J5620" s="40">
        <f>IF(Txn!$B2816="",0,Txn!$R2816)</f>
        <v>0</v>
      </c>
      <c r="K5620" s="41">
        <f>IF($A5620="","",IFERROR(VALUE(MID($A5620,6,2)),""))</f>
        <v>0</v>
      </c>
      <c r="L5620" s="39">
        <f>IF(Txn!$K2816="","","طرف مقابل — "&amp;Txn!$K2816)</f>
        <v>0</v>
      </c>
      <c r="N5620" s="42">
        <f>IF($D5620="",0,COUNTIF(BankAccts,$D5620))</f>
        <v>0</v>
      </c>
    </row>
    <row r="5621" spans="1:14">
      <c r="A5621" s="38">
        <f>IF(Txn!$B2817="","",Txn!$B2817)</f>
        <v>0</v>
      </c>
      <c r="B5621" s="38">
        <f>IF(Txn!$B2817="","",Txn!$C2817)</f>
        <v>0</v>
      </c>
      <c r="C5621" s="39">
        <f>IF(Txn!$B2817="","","تراکنش بانکی")</f>
        <v>0</v>
      </c>
      <c r="D5621" s="38">
        <f>IF(Txn!$B2817="","",IF(Txn!$X2817="","",Txn!$X2817))</f>
        <v>0</v>
      </c>
      <c r="E5621" s="39">
        <f>IF($D5621="","",IFERROR(VLOOKUP($D5621,AcctTbl,2,0),""))</f>
        <v>0</v>
      </c>
      <c r="F5621" s="39">
        <f>IF($D5621="","",IFERROR(VLOOKUP($D5621,AcctTbl,3,0),""))</f>
        <v>0</v>
      </c>
      <c r="G5621" s="39">
        <f>IF(Txn!$B2817="","",Txn!$D2817)</f>
        <v>0</v>
      </c>
      <c r="H5621" s="38">
        <f>IF(Txn!$B2817="","",Txn!$E2817)</f>
        <v>0</v>
      </c>
      <c r="I5621" s="40">
        <f>IF(Txn!$B2817="",0,Txn!$O2817)</f>
        <v>0</v>
      </c>
      <c r="J5621" s="40">
        <f>IF(Txn!$B2817="",0,Txn!$P2817)</f>
        <v>0</v>
      </c>
      <c r="K5621" s="41">
        <f>IF($A5621="","",IFERROR(VALUE(MID($A5621,6,2)),""))</f>
        <v>0</v>
      </c>
      <c r="L5621" s="39">
        <f>IF(Txn!$K2817="","",Txn!$K2817)</f>
        <v>0</v>
      </c>
      <c r="N5621" s="42">
        <f>IF($D5621="",0,COUNTIF(BankAccts,$D5621))</f>
        <v>0</v>
      </c>
    </row>
    <row r="5622" spans="1:14">
      <c r="A5622" s="38">
        <f>IF(Txn!$B2817="","",Txn!$B2817)</f>
        <v>0</v>
      </c>
      <c r="B5622" s="38">
        <f>IF(Txn!$B2817="","",Txn!$C2817)</f>
        <v>0</v>
      </c>
      <c r="C5622" s="39">
        <f>IF(Txn!$B2817="","","تراکنش بانکی")</f>
        <v>0</v>
      </c>
      <c r="D5622" s="38">
        <f>IF(Txn!$B2817="","",IF(IF(Txn!$U2817="TRF",Txn!$Y2817,Txn!$Z2817)="","",IF(Txn!$U2817="TRF",Txn!$Y2817,Txn!$Z2817)))</f>
        <v>0</v>
      </c>
      <c r="E5622" s="39">
        <f>IF($D5622="","",IFERROR(VLOOKUP($D5622,AcctTbl,2,0),""))</f>
        <v>0</v>
      </c>
      <c r="F5622" s="39">
        <f>IF($D5622="","",IFERROR(VLOOKUP($D5622,AcctTbl,3,0),""))</f>
        <v>0</v>
      </c>
      <c r="G5622" s="39">
        <f>IF(Txn!$B2817="","",Txn!$D2817)</f>
        <v>0</v>
      </c>
      <c r="H5622" s="38">
        <f>IF(Txn!$B2817="","",Txn!$E2817)</f>
        <v>0</v>
      </c>
      <c r="I5622" s="40">
        <f>IF(Txn!$B2817="",0,Txn!$Q2817)</f>
        <v>0</v>
      </c>
      <c r="J5622" s="40">
        <f>IF(Txn!$B2817="",0,Txn!$R2817)</f>
        <v>0</v>
      </c>
      <c r="K5622" s="41">
        <f>IF($A5622="","",IFERROR(VALUE(MID($A5622,6,2)),""))</f>
        <v>0</v>
      </c>
      <c r="L5622" s="39">
        <f>IF(Txn!$K2817="","","طرف مقابل — "&amp;Txn!$K2817)</f>
        <v>0</v>
      </c>
      <c r="N5622" s="42">
        <f>IF($D5622="",0,COUNTIF(BankAccts,$D5622))</f>
        <v>0</v>
      </c>
    </row>
    <row r="5623" spans="1:14">
      <c r="A5623" s="38">
        <f>IF(Txn!$B2818="","",Txn!$B2818)</f>
        <v>0</v>
      </c>
      <c r="B5623" s="38">
        <f>IF(Txn!$B2818="","",Txn!$C2818)</f>
        <v>0</v>
      </c>
      <c r="C5623" s="39">
        <f>IF(Txn!$B2818="","","تراکنش بانکی")</f>
        <v>0</v>
      </c>
      <c r="D5623" s="38">
        <f>IF(Txn!$B2818="","",IF(Txn!$X2818="","",Txn!$X2818))</f>
        <v>0</v>
      </c>
      <c r="E5623" s="39">
        <f>IF($D5623="","",IFERROR(VLOOKUP($D5623,AcctTbl,2,0),""))</f>
        <v>0</v>
      </c>
      <c r="F5623" s="39">
        <f>IF($D5623="","",IFERROR(VLOOKUP($D5623,AcctTbl,3,0),""))</f>
        <v>0</v>
      </c>
      <c r="G5623" s="39">
        <f>IF(Txn!$B2818="","",Txn!$D2818)</f>
        <v>0</v>
      </c>
      <c r="H5623" s="38">
        <f>IF(Txn!$B2818="","",Txn!$E2818)</f>
        <v>0</v>
      </c>
      <c r="I5623" s="40">
        <f>IF(Txn!$B2818="",0,Txn!$O2818)</f>
        <v>0</v>
      </c>
      <c r="J5623" s="40">
        <f>IF(Txn!$B2818="",0,Txn!$P2818)</f>
        <v>0</v>
      </c>
      <c r="K5623" s="41">
        <f>IF($A5623="","",IFERROR(VALUE(MID($A5623,6,2)),""))</f>
        <v>0</v>
      </c>
      <c r="L5623" s="39">
        <f>IF(Txn!$K2818="","",Txn!$K2818)</f>
        <v>0</v>
      </c>
      <c r="N5623" s="42">
        <f>IF($D5623="",0,COUNTIF(BankAccts,$D5623))</f>
        <v>0</v>
      </c>
    </row>
    <row r="5624" spans="1:14">
      <c r="A5624" s="38">
        <f>IF(Txn!$B2818="","",Txn!$B2818)</f>
        <v>0</v>
      </c>
      <c r="B5624" s="38">
        <f>IF(Txn!$B2818="","",Txn!$C2818)</f>
        <v>0</v>
      </c>
      <c r="C5624" s="39">
        <f>IF(Txn!$B2818="","","تراکنش بانکی")</f>
        <v>0</v>
      </c>
      <c r="D5624" s="38">
        <f>IF(Txn!$B2818="","",IF(IF(Txn!$U2818="TRF",Txn!$Y2818,Txn!$Z2818)="","",IF(Txn!$U2818="TRF",Txn!$Y2818,Txn!$Z2818)))</f>
        <v>0</v>
      </c>
      <c r="E5624" s="39">
        <f>IF($D5624="","",IFERROR(VLOOKUP($D5624,AcctTbl,2,0),""))</f>
        <v>0</v>
      </c>
      <c r="F5624" s="39">
        <f>IF($D5624="","",IFERROR(VLOOKUP($D5624,AcctTbl,3,0),""))</f>
        <v>0</v>
      </c>
      <c r="G5624" s="39">
        <f>IF(Txn!$B2818="","",Txn!$D2818)</f>
        <v>0</v>
      </c>
      <c r="H5624" s="38">
        <f>IF(Txn!$B2818="","",Txn!$E2818)</f>
        <v>0</v>
      </c>
      <c r="I5624" s="40">
        <f>IF(Txn!$B2818="",0,Txn!$Q2818)</f>
        <v>0</v>
      </c>
      <c r="J5624" s="40">
        <f>IF(Txn!$B2818="",0,Txn!$R2818)</f>
        <v>0</v>
      </c>
      <c r="K5624" s="41">
        <f>IF($A5624="","",IFERROR(VALUE(MID($A5624,6,2)),""))</f>
        <v>0</v>
      </c>
      <c r="L5624" s="39">
        <f>IF(Txn!$K2818="","","طرف مقابل — "&amp;Txn!$K2818)</f>
        <v>0</v>
      </c>
      <c r="N5624" s="42">
        <f>IF($D5624="",0,COUNTIF(BankAccts,$D5624))</f>
        <v>0</v>
      </c>
    </row>
    <row r="5625" spans="1:14">
      <c r="A5625" s="38">
        <f>IF(Txn!$B2819="","",Txn!$B2819)</f>
        <v>0</v>
      </c>
      <c r="B5625" s="38">
        <f>IF(Txn!$B2819="","",Txn!$C2819)</f>
        <v>0</v>
      </c>
      <c r="C5625" s="39">
        <f>IF(Txn!$B2819="","","تراکنش بانکی")</f>
        <v>0</v>
      </c>
      <c r="D5625" s="38">
        <f>IF(Txn!$B2819="","",IF(Txn!$X2819="","",Txn!$X2819))</f>
        <v>0</v>
      </c>
      <c r="E5625" s="39">
        <f>IF($D5625="","",IFERROR(VLOOKUP($D5625,AcctTbl,2,0),""))</f>
        <v>0</v>
      </c>
      <c r="F5625" s="39">
        <f>IF($D5625="","",IFERROR(VLOOKUP($D5625,AcctTbl,3,0),""))</f>
        <v>0</v>
      </c>
      <c r="G5625" s="39">
        <f>IF(Txn!$B2819="","",Txn!$D2819)</f>
        <v>0</v>
      </c>
      <c r="H5625" s="38">
        <f>IF(Txn!$B2819="","",Txn!$E2819)</f>
        <v>0</v>
      </c>
      <c r="I5625" s="40">
        <f>IF(Txn!$B2819="",0,Txn!$O2819)</f>
        <v>0</v>
      </c>
      <c r="J5625" s="40">
        <f>IF(Txn!$B2819="",0,Txn!$P2819)</f>
        <v>0</v>
      </c>
      <c r="K5625" s="41">
        <f>IF($A5625="","",IFERROR(VALUE(MID($A5625,6,2)),""))</f>
        <v>0</v>
      </c>
      <c r="L5625" s="39">
        <f>IF(Txn!$K2819="","",Txn!$K2819)</f>
        <v>0</v>
      </c>
      <c r="N5625" s="42">
        <f>IF($D5625="",0,COUNTIF(BankAccts,$D5625))</f>
        <v>0</v>
      </c>
    </row>
    <row r="5626" spans="1:14">
      <c r="A5626" s="38">
        <f>IF(Txn!$B2819="","",Txn!$B2819)</f>
        <v>0</v>
      </c>
      <c r="B5626" s="38">
        <f>IF(Txn!$B2819="","",Txn!$C2819)</f>
        <v>0</v>
      </c>
      <c r="C5626" s="39">
        <f>IF(Txn!$B2819="","","تراکنش بانکی")</f>
        <v>0</v>
      </c>
      <c r="D5626" s="38">
        <f>IF(Txn!$B2819="","",IF(IF(Txn!$U2819="TRF",Txn!$Y2819,Txn!$Z2819)="","",IF(Txn!$U2819="TRF",Txn!$Y2819,Txn!$Z2819)))</f>
        <v>0</v>
      </c>
      <c r="E5626" s="39">
        <f>IF($D5626="","",IFERROR(VLOOKUP($D5626,AcctTbl,2,0),""))</f>
        <v>0</v>
      </c>
      <c r="F5626" s="39">
        <f>IF($D5626="","",IFERROR(VLOOKUP($D5626,AcctTbl,3,0),""))</f>
        <v>0</v>
      </c>
      <c r="G5626" s="39">
        <f>IF(Txn!$B2819="","",Txn!$D2819)</f>
        <v>0</v>
      </c>
      <c r="H5626" s="38">
        <f>IF(Txn!$B2819="","",Txn!$E2819)</f>
        <v>0</v>
      </c>
      <c r="I5626" s="40">
        <f>IF(Txn!$B2819="",0,Txn!$Q2819)</f>
        <v>0</v>
      </c>
      <c r="J5626" s="40">
        <f>IF(Txn!$B2819="",0,Txn!$R2819)</f>
        <v>0</v>
      </c>
      <c r="K5626" s="41">
        <f>IF($A5626="","",IFERROR(VALUE(MID($A5626,6,2)),""))</f>
        <v>0</v>
      </c>
      <c r="L5626" s="39">
        <f>IF(Txn!$K2819="","","طرف مقابل — "&amp;Txn!$K2819)</f>
        <v>0</v>
      </c>
      <c r="N5626" s="42">
        <f>IF($D5626="",0,COUNTIF(BankAccts,$D5626))</f>
        <v>0</v>
      </c>
    </row>
    <row r="5627" spans="1:14">
      <c r="A5627" s="38">
        <f>IF(Txn!$B2820="","",Txn!$B2820)</f>
        <v>0</v>
      </c>
      <c r="B5627" s="38">
        <f>IF(Txn!$B2820="","",Txn!$C2820)</f>
        <v>0</v>
      </c>
      <c r="C5627" s="39">
        <f>IF(Txn!$B2820="","","تراکنش بانکی")</f>
        <v>0</v>
      </c>
      <c r="D5627" s="38">
        <f>IF(Txn!$B2820="","",IF(Txn!$X2820="","",Txn!$X2820))</f>
        <v>0</v>
      </c>
      <c r="E5627" s="39">
        <f>IF($D5627="","",IFERROR(VLOOKUP($D5627,AcctTbl,2,0),""))</f>
        <v>0</v>
      </c>
      <c r="F5627" s="39">
        <f>IF($D5627="","",IFERROR(VLOOKUP($D5627,AcctTbl,3,0),""))</f>
        <v>0</v>
      </c>
      <c r="G5627" s="39">
        <f>IF(Txn!$B2820="","",Txn!$D2820)</f>
        <v>0</v>
      </c>
      <c r="H5627" s="38">
        <f>IF(Txn!$B2820="","",Txn!$E2820)</f>
        <v>0</v>
      </c>
      <c r="I5627" s="40">
        <f>IF(Txn!$B2820="",0,Txn!$O2820)</f>
        <v>0</v>
      </c>
      <c r="J5627" s="40">
        <f>IF(Txn!$B2820="",0,Txn!$P2820)</f>
        <v>0</v>
      </c>
      <c r="K5627" s="41">
        <f>IF($A5627="","",IFERROR(VALUE(MID($A5627,6,2)),""))</f>
        <v>0</v>
      </c>
      <c r="L5627" s="39">
        <f>IF(Txn!$K2820="","",Txn!$K2820)</f>
        <v>0</v>
      </c>
      <c r="N5627" s="42">
        <f>IF($D5627="",0,COUNTIF(BankAccts,$D5627))</f>
        <v>0</v>
      </c>
    </row>
    <row r="5628" spans="1:14">
      <c r="A5628" s="38">
        <f>IF(Txn!$B2820="","",Txn!$B2820)</f>
        <v>0</v>
      </c>
      <c r="B5628" s="38">
        <f>IF(Txn!$B2820="","",Txn!$C2820)</f>
        <v>0</v>
      </c>
      <c r="C5628" s="39">
        <f>IF(Txn!$B2820="","","تراکنش بانکی")</f>
        <v>0</v>
      </c>
      <c r="D5628" s="38">
        <f>IF(Txn!$B2820="","",IF(IF(Txn!$U2820="TRF",Txn!$Y2820,Txn!$Z2820)="","",IF(Txn!$U2820="TRF",Txn!$Y2820,Txn!$Z2820)))</f>
        <v>0</v>
      </c>
      <c r="E5628" s="39">
        <f>IF($D5628="","",IFERROR(VLOOKUP($D5628,AcctTbl,2,0),""))</f>
        <v>0</v>
      </c>
      <c r="F5628" s="39">
        <f>IF($D5628="","",IFERROR(VLOOKUP($D5628,AcctTbl,3,0),""))</f>
        <v>0</v>
      </c>
      <c r="G5628" s="39">
        <f>IF(Txn!$B2820="","",Txn!$D2820)</f>
        <v>0</v>
      </c>
      <c r="H5628" s="38">
        <f>IF(Txn!$B2820="","",Txn!$E2820)</f>
        <v>0</v>
      </c>
      <c r="I5628" s="40">
        <f>IF(Txn!$B2820="",0,Txn!$Q2820)</f>
        <v>0</v>
      </c>
      <c r="J5628" s="40">
        <f>IF(Txn!$B2820="",0,Txn!$R2820)</f>
        <v>0</v>
      </c>
      <c r="K5628" s="41">
        <f>IF($A5628="","",IFERROR(VALUE(MID($A5628,6,2)),""))</f>
        <v>0</v>
      </c>
      <c r="L5628" s="39">
        <f>IF(Txn!$K2820="","","طرف مقابل — "&amp;Txn!$K2820)</f>
        <v>0</v>
      </c>
      <c r="N5628" s="42">
        <f>IF($D5628="",0,COUNTIF(BankAccts,$D5628))</f>
        <v>0</v>
      </c>
    </row>
    <row r="5629" spans="1:14">
      <c r="A5629" s="38">
        <f>IF(Txn!$B2821="","",Txn!$B2821)</f>
        <v>0</v>
      </c>
      <c r="B5629" s="38">
        <f>IF(Txn!$B2821="","",Txn!$C2821)</f>
        <v>0</v>
      </c>
      <c r="C5629" s="39">
        <f>IF(Txn!$B2821="","","تراکنش بانکی")</f>
        <v>0</v>
      </c>
      <c r="D5629" s="38">
        <f>IF(Txn!$B2821="","",IF(Txn!$X2821="","",Txn!$X2821))</f>
        <v>0</v>
      </c>
      <c r="E5629" s="39">
        <f>IF($D5629="","",IFERROR(VLOOKUP($D5629,AcctTbl,2,0),""))</f>
        <v>0</v>
      </c>
      <c r="F5629" s="39">
        <f>IF($D5629="","",IFERROR(VLOOKUP($D5629,AcctTbl,3,0),""))</f>
        <v>0</v>
      </c>
      <c r="G5629" s="39">
        <f>IF(Txn!$B2821="","",Txn!$D2821)</f>
        <v>0</v>
      </c>
      <c r="H5629" s="38">
        <f>IF(Txn!$B2821="","",Txn!$E2821)</f>
        <v>0</v>
      </c>
      <c r="I5629" s="40">
        <f>IF(Txn!$B2821="",0,Txn!$O2821)</f>
        <v>0</v>
      </c>
      <c r="J5629" s="40">
        <f>IF(Txn!$B2821="",0,Txn!$P2821)</f>
        <v>0</v>
      </c>
      <c r="K5629" s="41">
        <f>IF($A5629="","",IFERROR(VALUE(MID($A5629,6,2)),""))</f>
        <v>0</v>
      </c>
      <c r="L5629" s="39">
        <f>IF(Txn!$K2821="","",Txn!$K2821)</f>
        <v>0</v>
      </c>
      <c r="N5629" s="42">
        <f>IF($D5629="",0,COUNTIF(BankAccts,$D5629))</f>
        <v>0</v>
      </c>
    </row>
    <row r="5630" spans="1:14">
      <c r="A5630" s="38">
        <f>IF(Txn!$B2821="","",Txn!$B2821)</f>
        <v>0</v>
      </c>
      <c r="B5630" s="38">
        <f>IF(Txn!$B2821="","",Txn!$C2821)</f>
        <v>0</v>
      </c>
      <c r="C5630" s="39">
        <f>IF(Txn!$B2821="","","تراکنش بانکی")</f>
        <v>0</v>
      </c>
      <c r="D5630" s="38">
        <f>IF(Txn!$B2821="","",IF(IF(Txn!$U2821="TRF",Txn!$Y2821,Txn!$Z2821)="","",IF(Txn!$U2821="TRF",Txn!$Y2821,Txn!$Z2821)))</f>
        <v>0</v>
      </c>
      <c r="E5630" s="39">
        <f>IF($D5630="","",IFERROR(VLOOKUP($D5630,AcctTbl,2,0),""))</f>
        <v>0</v>
      </c>
      <c r="F5630" s="39">
        <f>IF($D5630="","",IFERROR(VLOOKUP($D5630,AcctTbl,3,0),""))</f>
        <v>0</v>
      </c>
      <c r="G5630" s="39">
        <f>IF(Txn!$B2821="","",Txn!$D2821)</f>
        <v>0</v>
      </c>
      <c r="H5630" s="38">
        <f>IF(Txn!$B2821="","",Txn!$E2821)</f>
        <v>0</v>
      </c>
      <c r="I5630" s="40">
        <f>IF(Txn!$B2821="",0,Txn!$Q2821)</f>
        <v>0</v>
      </c>
      <c r="J5630" s="40">
        <f>IF(Txn!$B2821="",0,Txn!$R2821)</f>
        <v>0</v>
      </c>
      <c r="K5630" s="41">
        <f>IF($A5630="","",IFERROR(VALUE(MID($A5630,6,2)),""))</f>
        <v>0</v>
      </c>
      <c r="L5630" s="39">
        <f>IF(Txn!$K2821="","","طرف مقابل — "&amp;Txn!$K2821)</f>
        <v>0</v>
      </c>
      <c r="N5630" s="42">
        <f>IF($D5630="",0,COUNTIF(BankAccts,$D5630))</f>
        <v>0</v>
      </c>
    </row>
    <row r="5631" spans="1:14">
      <c r="A5631" s="38">
        <f>IF(Txn!$B2822="","",Txn!$B2822)</f>
        <v>0</v>
      </c>
      <c r="B5631" s="38">
        <f>IF(Txn!$B2822="","",Txn!$C2822)</f>
        <v>0</v>
      </c>
      <c r="C5631" s="39">
        <f>IF(Txn!$B2822="","","تراکنش بانکی")</f>
        <v>0</v>
      </c>
      <c r="D5631" s="38">
        <f>IF(Txn!$B2822="","",IF(Txn!$X2822="","",Txn!$X2822))</f>
        <v>0</v>
      </c>
      <c r="E5631" s="39">
        <f>IF($D5631="","",IFERROR(VLOOKUP($D5631,AcctTbl,2,0),""))</f>
        <v>0</v>
      </c>
      <c r="F5631" s="39">
        <f>IF($D5631="","",IFERROR(VLOOKUP($D5631,AcctTbl,3,0),""))</f>
        <v>0</v>
      </c>
      <c r="G5631" s="39">
        <f>IF(Txn!$B2822="","",Txn!$D2822)</f>
        <v>0</v>
      </c>
      <c r="H5631" s="38">
        <f>IF(Txn!$B2822="","",Txn!$E2822)</f>
        <v>0</v>
      </c>
      <c r="I5631" s="40">
        <f>IF(Txn!$B2822="",0,Txn!$O2822)</f>
        <v>0</v>
      </c>
      <c r="J5631" s="40">
        <f>IF(Txn!$B2822="",0,Txn!$P2822)</f>
        <v>0</v>
      </c>
      <c r="K5631" s="41">
        <f>IF($A5631="","",IFERROR(VALUE(MID($A5631,6,2)),""))</f>
        <v>0</v>
      </c>
      <c r="L5631" s="39">
        <f>IF(Txn!$K2822="","",Txn!$K2822)</f>
        <v>0</v>
      </c>
      <c r="N5631" s="42">
        <f>IF($D5631="",0,COUNTIF(BankAccts,$D5631))</f>
        <v>0</v>
      </c>
    </row>
    <row r="5632" spans="1:14">
      <c r="A5632" s="38">
        <f>IF(Txn!$B2822="","",Txn!$B2822)</f>
        <v>0</v>
      </c>
      <c r="B5632" s="38">
        <f>IF(Txn!$B2822="","",Txn!$C2822)</f>
        <v>0</v>
      </c>
      <c r="C5632" s="39">
        <f>IF(Txn!$B2822="","","تراکنش بانکی")</f>
        <v>0</v>
      </c>
      <c r="D5632" s="38">
        <f>IF(Txn!$B2822="","",IF(IF(Txn!$U2822="TRF",Txn!$Y2822,Txn!$Z2822)="","",IF(Txn!$U2822="TRF",Txn!$Y2822,Txn!$Z2822)))</f>
        <v>0</v>
      </c>
      <c r="E5632" s="39">
        <f>IF($D5632="","",IFERROR(VLOOKUP($D5632,AcctTbl,2,0),""))</f>
        <v>0</v>
      </c>
      <c r="F5632" s="39">
        <f>IF($D5632="","",IFERROR(VLOOKUP($D5632,AcctTbl,3,0),""))</f>
        <v>0</v>
      </c>
      <c r="G5632" s="39">
        <f>IF(Txn!$B2822="","",Txn!$D2822)</f>
        <v>0</v>
      </c>
      <c r="H5632" s="38">
        <f>IF(Txn!$B2822="","",Txn!$E2822)</f>
        <v>0</v>
      </c>
      <c r="I5632" s="40">
        <f>IF(Txn!$B2822="",0,Txn!$Q2822)</f>
        <v>0</v>
      </c>
      <c r="J5632" s="40">
        <f>IF(Txn!$B2822="",0,Txn!$R2822)</f>
        <v>0</v>
      </c>
      <c r="K5632" s="41">
        <f>IF($A5632="","",IFERROR(VALUE(MID($A5632,6,2)),""))</f>
        <v>0</v>
      </c>
      <c r="L5632" s="39">
        <f>IF(Txn!$K2822="","","طرف مقابل — "&amp;Txn!$K2822)</f>
        <v>0</v>
      </c>
      <c r="N5632" s="42">
        <f>IF($D5632="",0,COUNTIF(BankAccts,$D5632))</f>
        <v>0</v>
      </c>
    </row>
    <row r="5633" spans="1:14">
      <c r="A5633" s="38">
        <f>IF(Txn!$B2823="","",Txn!$B2823)</f>
        <v>0</v>
      </c>
      <c r="B5633" s="38">
        <f>IF(Txn!$B2823="","",Txn!$C2823)</f>
        <v>0</v>
      </c>
      <c r="C5633" s="39">
        <f>IF(Txn!$B2823="","","تراکنش بانکی")</f>
        <v>0</v>
      </c>
      <c r="D5633" s="38">
        <f>IF(Txn!$B2823="","",IF(Txn!$X2823="","",Txn!$X2823))</f>
        <v>0</v>
      </c>
      <c r="E5633" s="39">
        <f>IF($D5633="","",IFERROR(VLOOKUP($D5633,AcctTbl,2,0),""))</f>
        <v>0</v>
      </c>
      <c r="F5633" s="39">
        <f>IF($D5633="","",IFERROR(VLOOKUP($D5633,AcctTbl,3,0),""))</f>
        <v>0</v>
      </c>
      <c r="G5633" s="39">
        <f>IF(Txn!$B2823="","",Txn!$D2823)</f>
        <v>0</v>
      </c>
      <c r="H5633" s="38">
        <f>IF(Txn!$B2823="","",Txn!$E2823)</f>
        <v>0</v>
      </c>
      <c r="I5633" s="40">
        <f>IF(Txn!$B2823="",0,Txn!$O2823)</f>
        <v>0</v>
      </c>
      <c r="J5633" s="40">
        <f>IF(Txn!$B2823="",0,Txn!$P2823)</f>
        <v>0</v>
      </c>
      <c r="K5633" s="41">
        <f>IF($A5633="","",IFERROR(VALUE(MID($A5633,6,2)),""))</f>
        <v>0</v>
      </c>
      <c r="L5633" s="39">
        <f>IF(Txn!$K2823="","",Txn!$K2823)</f>
        <v>0</v>
      </c>
      <c r="N5633" s="42">
        <f>IF($D5633="",0,COUNTIF(BankAccts,$D5633))</f>
        <v>0</v>
      </c>
    </row>
    <row r="5634" spans="1:14">
      <c r="A5634" s="38">
        <f>IF(Txn!$B2823="","",Txn!$B2823)</f>
        <v>0</v>
      </c>
      <c r="B5634" s="38">
        <f>IF(Txn!$B2823="","",Txn!$C2823)</f>
        <v>0</v>
      </c>
      <c r="C5634" s="39">
        <f>IF(Txn!$B2823="","","تراکنش بانکی")</f>
        <v>0</v>
      </c>
      <c r="D5634" s="38">
        <f>IF(Txn!$B2823="","",IF(IF(Txn!$U2823="TRF",Txn!$Y2823,Txn!$Z2823)="","",IF(Txn!$U2823="TRF",Txn!$Y2823,Txn!$Z2823)))</f>
        <v>0</v>
      </c>
      <c r="E5634" s="39">
        <f>IF($D5634="","",IFERROR(VLOOKUP($D5634,AcctTbl,2,0),""))</f>
        <v>0</v>
      </c>
      <c r="F5634" s="39">
        <f>IF($D5634="","",IFERROR(VLOOKUP($D5634,AcctTbl,3,0),""))</f>
        <v>0</v>
      </c>
      <c r="G5634" s="39">
        <f>IF(Txn!$B2823="","",Txn!$D2823)</f>
        <v>0</v>
      </c>
      <c r="H5634" s="38">
        <f>IF(Txn!$B2823="","",Txn!$E2823)</f>
        <v>0</v>
      </c>
      <c r="I5634" s="40">
        <f>IF(Txn!$B2823="",0,Txn!$Q2823)</f>
        <v>0</v>
      </c>
      <c r="J5634" s="40">
        <f>IF(Txn!$B2823="",0,Txn!$R2823)</f>
        <v>0</v>
      </c>
      <c r="K5634" s="41">
        <f>IF($A5634="","",IFERROR(VALUE(MID($A5634,6,2)),""))</f>
        <v>0</v>
      </c>
      <c r="L5634" s="39">
        <f>IF(Txn!$K2823="","","طرف مقابل — "&amp;Txn!$K2823)</f>
        <v>0</v>
      </c>
      <c r="N5634" s="42">
        <f>IF($D5634="",0,COUNTIF(BankAccts,$D5634))</f>
        <v>0</v>
      </c>
    </row>
    <row r="5635" spans="1:14">
      <c r="A5635" s="38">
        <f>IF(Txn!$B2824="","",Txn!$B2824)</f>
        <v>0</v>
      </c>
      <c r="B5635" s="38">
        <f>IF(Txn!$B2824="","",Txn!$C2824)</f>
        <v>0</v>
      </c>
      <c r="C5635" s="39">
        <f>IF(Txn!$B2824="","","تراکنش بانکی")</f>
        <v>0</v>
      </c>
      <c r="D5635" s="38">
        <f>IF(Txn!$B2824="","",IF(Txn!$X2824="","",Txn!$X2824))</f>
        <v>0</v>
      </c>
      <c r="E5635" s="39">
        <f>IF($D5635="","",IFERROR(VLOOKUP($D5635,AcctTbl,2,0),""))</f>
        <v>0</v>
      </c>
      <c r="F5635" s="39">
        <f>IF($D5635="","",IFERROR(VLOOKUP($D5635,AcctTbl,3,0),""))</f>
        <v>0</v>
      </c>
      <c r="G5635" s="39">
        <f>IF(Txn!$B2824="","",Txn!$D2824)</f>
        <v>0</v>
      </c>
      <c r="H5635" s="38">
        <f>IF(Txn!$B2824="","",Txn!$E2824)</f>
        <v>0</v>
      </c>
      <c r="I5635" s="40">
        <f>IF(Txn!$B2824="",0,Txn!$O2824)</f>
        <v>0</v>
      </c>
      <c r="J5635" s="40">
        <f>IF(Txn!$B2824="",0,Txn!$P2824)</f>
        <v>0</v>
      </c>
      <c r="K5635" s="41">
        <f>IF($A5635="","",IFERROR(VALUE(MID($A5635,6,2)),""))</f>
        <v>0</v>
      </c>
      <c r="L5635" s="39">
        <f>IF(Txn!$K2824="","",Txn!$K2824)</f>
        <v>0</v>
      </c>
      <c r="N5635" s="42">
        <f>IF($D5635="",0,COUNTIF(BankAccts,$D5635))</f>
        <v>0</v>
      </c>
    </row>
    <row r="5636" spans="1:14">
      <c r="A5636" s="38">
        <f>IF(Txn!$B2824="","",Txn!$B2824)</f>
        <v>0</v>
      </c>
      <c r="B5636" s="38">
        <f>IF(Txn!$B2824="","",Txn!$C2824)</f>
        <v>0</v>
      </c>
      <c r="C5636" s="39">
        <f>IF(Txn!$B2824="","","تراکنش بانکی")</f>
        <v>0</v>
      </c>
      <c r="D5636" s="38">
        <f>IF(Txn!$B2824="","",IF(IF(Txn!$U2824="TRF",Txn!$Y2824,Txn!$Z2824)="","",IF(Txn!$U2824="TRF",Txn!$Y2824,Txn!$Z2824)))</f>
        <v>0</v>
      </c>
      <c r="E5636" s="39">
        <f>IF($D5636="","",IFERROR(VLOOKUP($D5636,AcctTbl,2,0),""))</f>
        <v>0</v>
      </c>
      <c r="F5636" s="39">
        <f>IF($D5636="","",IFERROR(VLOOKUP($D5636,AcctTbl,3,0),""))</f>
        <v>0</v>
      </c>
      <c r="G5636" s="39">
        <f>IF(Txn!$B2824="","",Txn!$D2824)</f>
        <v>0</v>
      </c>
      <c r="H5636" s="38">
        <f>IF(Txn!$B2824="","",Txn!$E2824)</f>
        <v>0</v>
      </c>
      <c r="I5636" s="40">
        <f>IF(Txn!$B2824="",0,Txn!$Q2824)</f>
        <v>0</v>
      </c>
      <c r="J5636" s="40">
        <f>IF(Txn!$B2824="",0,Txn!$R2824)</f>
        <v>0</v>
      </c>
      <c r="K5636" s="41">
        <f>IF($A5636="","",IFERROR(VALUE(MID($A5636,6,2)),""))</f>
        <v>0</v>
      </c>
      <c r="L5636" s="39">
        <f>IF(Txn!$K2824="","","طرف مقابل — "&amp;Txn!$K2824)</f>
        <v>0</v>
      </c>
      <c r="N5636" s="42">
        <f>IF($D5636="",0,COUNTIF(BankAccts,$D5636))</f>
        <v>0</v>
      </c>
    </row>
    <row r="5637" spans="1:14">
      <c r="A5637" s="38">
        <f>IF(Txn!$B2825="","",Txn!$B2825)</f>
        <v>0</v>
      </c>
      <c r="B5637" s="38">
        <f>IF(Txn!$B2825="","",Txn!$C2825)</f>
        <v>0</v>
      </c>
      <c r="C5637" s="39">
        <f>IF(Txn!$B2825="","","تراکنش بانکی")</f>
        <v>0</v>
      </c>
      <c r="D5637" s="38">
        <f>IF(Txn!$B2825="","",IF(Txn!$X2825="","",Txn!$X2825))</f>
        <v>0</v>
      </c>
      <c r="E5637" s="39">
        <f>IF($D5637="","",IFERROR(VLOOKUP($D5637,AcctTbl,2,0),""))</f>
        <v>0</v>
      </c>
      <c r="F5637" s="39">
        <f>IF($D5637="","",IFERROR(VLOOKUP($D5637,AcctTbl,3,0),""))</f>
        <v>0</v>
      </c>
      <c r="G5637" s="39">
        <f>IF(Txn!$B2825="","",Txn!$D2825)</f>
        <v>0</v>
      </c>
      <c r="H5637" s="38">
        <f>IF(Txn!$B2825="","",Txn!$E2825)</f>
        <v>0</v>
      </c>
      <c r="I5637" s="40">
        <f>IF(Txn!$B2825="",0,Txn!$O2825)</f>
        <v>0</v>
      </c>
      <c r="J5637" s="40">
        <f>IF(Txn!$B2825="",0,Txn!$P2825)</f>
        <v>0</v>
      </c>
      <c r="K5637" s="41">
        <f>IF($A5637="","",IFERROR(VALUE(MID($A5637,6,2)),""))</f>
        <v>0</v>
      </c>
      <c r="L5637" s="39">
        <f>IF(Txn!$K2825="","",Txn!$K2825)</f>
        <v>0</v>
      </c>
      <c r="N5637" s="42">
        <f>IF($D5637="",0,COUNTIF(BankAccts,$D5637))</f>
        <v>0</v>
      </c>
    </row>
    <row r="5638" spans="1:14">
      <c r="A5638" s="38">
        <f>IF(Txn!$B2825="","",Txn!$B2825)</f>
        <v>0</v>
      </c>
      <c r="B5638" s="38">
        <f>IF(Txn!$B2825="","",Txn!$C2825)</f>
        <v>0</v>
      </c>
      <c r="C5638" s="39">
        <f>IF(Txn!$B2825="","","تراکنش بانکی")</f>
        <v>0</v>
      </c>
      <c r="D5638" s="38">
        <f>IF(Txn!$B2825="","",IF(IF(Txn!$U2825="TRF",Txn!$Y2825,Txn!$Z2825)="","",IF(Txn!$U2825="TRF",Txn!$Y2825,Txn!$Z2825)))</f>
        <v>0</v>
      </c>
      <c r="E5638" s="39">
        <f>IF($D5638="","",IFERROR(VLOOKUP($D5638,AcctTbl,2,0),""))</f>
        <v>0</v>
      </c>
      <c r="F5638" s="39">
        <f>IF($D5638="","",IFERROR(VLOOKUP($D5638,AcctTbl,3,0),""))</f>
        <v>0</v>
      </c>
      <c r="G5638" s="39">
        <f>IF(Txn!$B2825="","",Txn!$D2825)</f>
        <v>0</v>
      </c>
      <c r="H5638" s="38">
        <f>IF(Txn!$B2825="","",Txn!$E2825)</f>
        <v>0</v>
      </c>
      <c r="I5638" s="40">
        <f>IF(Txn!$B2825="",0,Txn!$Q2825)</f>
        <v>0</v>
      </c>
      <c r="J5638" s="40">
        <f>IF(Txn!$B2825="",0,Txn!$R2825)</f>
        <v>0</v>
      </c>
      <c r="K5638" s="41">
        <f>IF($A5638="","",IFERROR(VALUE(MID($A5638,6,2)),""))</f>
        <v>0</v>
      </c>
      <c r="L5638" s="39">
        <f>IF(Txn!$K2825="","","طرف مقابل — "&amp;Txn!$K2825)</f>
        <v>0</v>
      </c>
      <c r="N5638" s="42">
        <f>IF($D5638="",0,COUNTIF(BankAccts,$D5638))</f>
        <v>0</v>
      </c>
    </row>
    <row r="5639" spans="1:14">
      <c r="A5639" s="38">
        <f>IF(Txn!$B2826="","",Txn!$B2826)</f>
        <v>0</v>
      </c>
      <c r="B5639" s="38">
        <f>IF(Txn!$B2826="","",Txn!$C2826)</f>
        <v>0</v>
      </c>
      <c r="C5639" s="39">
        <f>IF(Txn!$B2826="","","تراکنش بانکی")</f>
        <v>0</v>
      </c>
      <c r="D5639" s="38">
        <f>IF(Txn!$B2826="","",IF(Txn!$X2826="","",Txn!$X2826))</f>
        <v>0</v>
      </c>
      <c r="E5639" s="39">
        <f>IF($D5639="","",IFERROR(VLOOKUP($D5639,AcctTbl,2,0),""))</f>
        <v>0</v>
      </c>
      <c r="F5639" s="39">
        <f>IF($D5639="","",IFERROR(VLOOKUP($D5639,AcctTbl,3,0),""))</f>
        <v>0</v>
      </c>
      <c r="G5639" s="39">
        <f>IF(Txn!$B2826="","",Txn!$D2826)</f>
        <v>0</v>
      </c>
      <c r="H5639" s="38">
        <f>IF(Txn!$B2826="","",Txn!$E2826)</f>
        <v>0</v>
      </c>
      <c r="I5639" s="40">
        <f>IF(Txn!$B2826="",0,Txn!$O2826)</f>
        <v>0</v>
      </c>
      <c r="J5639" s="40">
        <f>IF(Txn!$B2826="",0,Txn!$P2826)</f>
        <v>0</v>
      </c>
      <c r="K5639" s="41">
        <f>IF($A5639="","",IFERROR(VALUE(MID($A5639,6,2)),""))</f>
        <v>0</v>
      </c>
      <c r="L5639" s="39">
        <f>IF(Txn!$K2826="","",Txn!$K2826)</f>
        <v>0</v>
      </c>
      <c r="N5639" s="42">
        <f>IF($D5639="",0,COUNTIF(BankAccts,$D5639))</f>
        <v>0</v>
      </c>
    </row>
    <row r="5640" spans="1:14">
      <c r="A5640" s="38">
        <f>IF(Txn!$B2826="","",Txn!$B2826)</f>
        <v>0</v>
      </c>
      <c r="B5640" s="38">
        <f>IF(Txn!$B2826="","",Txn!$C2826)</f>
        <v>0</v>
      </c>
      <c r="C5640" s="39">
        <f>IF(Txn!$B2826="","","تراکنش بانکی")</f>
        <v>0</v>
      </c>
      <c r="D5640" s="38">
        <f>IF(Txn!$B2826="","",IF(IF(Txn!$U2826="TRF",Txn!$Y2826,Txn!$Z2826)="","",IF(Txn!$U2826="TRF",Txn!$Y2826,Txn!$Z2826)))</f>
        <v>0</v>
      </c>
      <c r="E5640" s="39">
        <f>IF($D5640="","",IFERROR(VLOOKUP($D5640,AcctTbl,2,0),""))</f>
        <v>0</v>
      </c>
      <c r="F5640" s="39">
        <f>IF($D5640="","",IFERROR(VLOOKUP($D5640,AcctTbl,3,0),""))</f>
        <v>0</v>
      </c>
      <c r="G5640" s="39">
        <f>IF(Txn!$B2826="","",Txn!$D2826)</f>
        <v>0</v>
      </c>
      <c r="H5640" s="38">
        <f>IF(Txn!$B2826="","",Txn!$E2826)</f>
        <v>0</v>
      </c>
      <c r="I5640" s="40">
        <f>IF(Txn!$B2826="",0,Txn!$Q2826)</f>
        <v>0</v>
      </c>
      <c r="J5640" s="40">
        <f>IF(Txn!$B2826="",0,Txn!$R2826)</f>
        <v>0</v>
      </c>
      <c r="K5640" s="41">
        <f>IF($A5640="","",IFERROR(VALUE(MID($A5640,6,2)),""))</f>
        <v>0</v>
      </c>
      <c r="L5640" s="39">
        <f>IF(Txn!$K2826="","","طرف مقابل — "&amp;Txn!$K2826)</f>
        <v>0</v>
      </c>
      <c r="N5640" s="42">
        <f>IF($D5640="",0,COUNTIF(BankAccts,$D5640))</f>
        <v>0</v>
      </c>
    </row>
    <row r="5641" spans="1:14">
      <c r="A5641" s="38">
        <f>IF(Txn!$B2827="","",Txn!$B2827)</f>
        <v>0</v>
      </c>
      <c r="B5641" s="38">
        <f>IF(Txn!$B2827="","",Txn!$C2827)</f>
        <v>0</v>
      </c>
      <c r="C5641" s="39">
        <f>IF(Txn!$B2827="","","تراکنش بانکی")</f>
        <v>0</v>
      </c>
      <c r="D5641" s="38">
        <f>IF(Txn!$B2827="","",IF(Txn!$X2827="","",Txn!$X2827))</f>
        <v>0</v>
      </c>
      <c r="E5641" s="39">
        <f>IF($D5641="","",IFERROR(VLOOKUP($D5641,AcctTbl,2,0),""))</f>
        <v>0</v>
      </c>
      <c r="F5641" s="39">
        <f>IF($D5641="","",IFERROR(VLOOKUP($D5641,AcctTbl,3,0),""))</f>
        <v>0</v>
      </c>
      <c r="G5641" s="39">
        <f>IF(Txn!$B2827="","",Txn!$D2827)</f>
        <v>0</v>
      </c>
      <c r="H5641" s="38">
        <f>IF(Txn!$B2827="","",Txn!$E2827)</f>
        <v>0</v>
      </c>
      <c r="I5641" s="40">
        <f>IF(Txn!$B2827="",0,Txn!$O2827)</f>
        <v>0</v>
      </c>
      <c r="J5641" s="40">
        <f>IF(Txn!$B2827="",0,Txn!$P2827)</f>
        <v>0</v>
      </c>
      <c r="K5641" s="41">
        <f>IF($A5641="","",IFERROR(VALUE(MID($A5641,6,2)),""))</f>
        <v>0</v>
      </c>
      <c r="L5641" s="39">
        <f>IF(Txn!$K2827="","",Txn!$K2827)</f>
        <v>0</v>
      </c>
      <c r="N5641" s="42">
        <f>IF($D5641="",0,COUNTIF(BankAccts,$D5641))</f>
        <v>0</v>
      </c>
    </row>
    <row r="5642" spans="1:14">
      <c r="A5642" s="38">
        <f>IF(Txn!$B2827="","",Txn!$B2827)</f>
        <v>0</v>
      </c>
      <c r="B5642" s="38">
        <f>IF(Txn!$B2827="","",Txn!$C2827)</f>
        <v>0</v>
      </c>
      <c r="C5642" s="39">
        <f>IF(Txn!$B2827="","","تراکنش بانکی")</f>
        <v>0</v>
      </c>
      <c r="D5642" s="38">
        <f>IF(Txn!$B2827="","",IF(IF(Txn!$U2827="TRF",Txn!$Y2827,Txn!$Z2827)="","",IF(Txn!$U2827="TRF",Txn!$Y2827,Txn!$Z2827)))</f>
        <v>0</v>
      </c>
      <c r="E5642" s="39">
        <f>IF($D5642="","",IFERROR(VLOOKUP($D5642,AcctTbl,2,0),""))</f>
        <v>0</v>
      </c>
      <c r="F5642" s="39">
        <f>IF($D5642="","",IFERROR(VLOOKUP($D5642,AcctTbl,3,0),""))</f>
        <v>0</v>
      </c>
      <c r="G5642" s="39">
        <f>IF(Txn!$B2827="","",Txn!$D2827)</f>
        <v>0</v>
      </c>
      <c r="H5642" s="38">
        <f>IF(Txn!$B2827="","",Txn!$E2827)</f>
        <v>0</v>
      </c>
      <c r="I5642" s="40">
        <f>IF(Txn!$B2827="",0,Txn!$Q2827)</f>
        <v>0</v>
      </c>
      <c r="J5642" s="40">
        <f>IF(Txn!$B2827="",0,Txn!$R2827)</f>
        <v>0</v>
      </c>
      <c r="K5642" s="41">
        <f>IF($A5642="","",IFERROR(VALUE(MID($A5642,6,2)),""))</f>
        <v>0</v>
      </c>
      <c r="L5642" s="39">
        <f>IF(Txn!$K2827="","","طرف مقابل — "&amp;Txn!$K2827)</f>
        <v>0</v>
      </c>
      <c r="N5642" s="42">
        <f>IF($D5642="",0,COUNTIF(BankAccts,$D5642))</f>
        <v>0</v>
      </c>
    </row>
    <row r="5643" spans="1:14">
      <c r="A5643" s="38">
        <f>IF(Txn!$B2828="","",Txn!$B2828)</f>
        <v>0</v>
      </c>
      <c r="B5643" s="38">
        <f>IF(Txn!$B2828="","",Txn!$C2828)</f>
        <v>0</v>
      </c>
      <c r="C5643" s="39">
        <f>IF(Txn!$B2828="","","تراکنش بانکی")</f>
        <v>0</v>
      </c>
      <c r="D5643" s="38">
        <f>IF(Txn!$B2828="","",IF(Txn!$X2828="","",Txn!$X2828))</f>
        <v>0</v>
      </c>
      <c r="E5643" s="39">
        <f>IF($D5643="","",IFERROR(VLOOKUP($D5643,AcctTbl,2,0),""))</f>
        <v>0</v>
      </c>
      <c r="F5643" s="39">
        <f>IF($D5643="","",IFERROR(VLOOKUP($D5643,AcctTbl,3,0),""))</f>
        <v>0</v>
      </c>
      <c r="G5643" s="39">
        <f>IF(Txn!$B2828="","",Txn!$D2828)</f>
        <v>0</v>
      </c>
      <c r="H5643" s="38">
        <f>IF(Txn!$B2828="","",Txn!$E2828)</f>
        <v>0</v>
      </c>
      <c r="I5643" s="40">
        <f>IF(Txn!$B2828="",0,Txn!$O2828)</f>
        <v>0</v>
      </c>
      <c r="J5643" s="40">
        <f>IF(Txn!$B2828="",0,Txn!$P2828)</f>
        <v>0</v>
      </c>
      <c r="K5643" s="41">
        <f>IF($A5643="","",IFERROR(VALUE(MID($A5643,6,2)),""))</f>
        <v>0</v>
      </c>
      <c r="L5643" s="39">
        <f>IF(Txn!$K2828="","",Txn!$K2828)</f>
        <v>0</v>
      </c>
      <c r="N5643" s="42">
        <f>IF($D5643="",0,COUNTIF(BankAccts,$D5643))</f>
        <v>0</v>
      </c>
    </row>
    <row r="5644" spans="1:14">
      <c r="A5644" s="38">
        <f>IF(Txn!$B2828="","",Txn!$B2828)</f>
        <v>0</v>
      </c>
      <c r="B5644" s="38">
        <f>IF(Txn!$B2828="","",Txn!$C2828)</f>
        <v>0</v>
      </c>
      <c r="C5644" s="39">
        <f>IF(Txn!$B2828="","","تراکنش بانکی")</f>
        <v>0</v>
      </c>
      <c r="D5644" s="38">
        <f>IF(Txn!$B2828="","",IF(IF(Txn!$U2828="TRF",Txn!$Y2828,Txn!$Z2828)="","",IF(Txn!$U2828="TRF",Txn!$Y2828,Txn!$Z2828)))</f>
        <v>0</v>
      </c>
      <c r="E5644" s="39">
        <f>IF($D5644="","",IFERROR(VLOOKUP($D5644,AcctTbl,2,0),""))</f>
        <v>0</v>
      </c>
      <c r="F5644" s="39">
        <f>IF($D5644="","",IFERROR(VLOOKUP($D5644,AcctTbl,3,0),""))</f>
        <v>0</v>
      </c>
      <c r="G5644" s="39">
        <f>IF(Txn!$B2828="","",Txn!$D2828)</f>
        <v>0</v>
      </c>
      <c r="H5644" s="38">
        <f>IF(Txn!$B2828="","",Txn!$E2828)</f>
        <v>0</v>
      </c>
      <c r="I5644" s="40">
        <f>IF(Txn!$B2828="",0,Txn!$Q2828)</f>
        <v>0</v>
      </c>
      <c r="J5644" s="40">
        <f>IF(Txn!$B2828="",0,Txn!$R2828)</f>
        <v>0</v>
      </c>
      <c r="K5644" s="41">
        <f>IF($A5644="","",IFERROR(VALUE(MID($A5644,6,2)),""))</f>
        <v>0</v>
      </c>
      <c r="L5644" s="39">
        <f>IF(Txn!$K2828="","","طرف مقابل — "&amp;Txn!$K2828)</f>
        <v>0</v>
      </c>
      <c r="N5644" s="42">
        <f>IF($D5644="",0,COUNTIF(BankAccts,$D5644))</f>
        <v>0</v>
      </c>
    </row>
    <row r="5645" spans="1:14">
      <c r="A5645" s="38">
        <f>IF(Txn!$B2829="","",Txn!$B2829)</f>
        <v>0</v>
      </c>
      <c r="B5645" s="38">
        <f>IF(Txn!$B2829="","",Txn!$C2829)</f>
        <v>0</v>
      </c>
      <c r="C5645" s="39">
        <f>IF(Txn!$B2829="","","تراکنش بانکی")</f>
        <v>0</v>
      </c>
      <c r="D5645" s="38">
        <f>IF(Txn!$B2829="","",IF(Txn!$X2829="","",Txn!$X2829))</f>
        <v>0</v>
      </c>
      <c r="E5645" s="39">
        <f>IF($D5645="","",IFERROR(VLOOKUP($D5645,AcctTbl,2,0),""))</f>
        <v>0</v>
      </c>
      <c r="F5645" s="39">
        <f>IF($D5645="","",IFERROR(VLOOKUP($D5645,AcctTbl,3,0),""))</f>
        <v>0</v>
      </c>
      <c r="G5645" s="39">
        <f>IF(Txn!$B2829="","",Txn!$D2829)</f>
        <v>0</v>
      </c>
      <c r="H5645" s="38">
        <f>IF(Txn!$B2829="","",Txn!$E2829)</f>
        <v>0</v>
      </c>
      <c r="I5645" s="40">
        <f>IF(Txn!$B2829="",0,Txn!$O2829)</f>
        <v>0</v>
      </c>
      <c r="J5645" s="40">
        <f>IF(Txn!$B2829="",0,Txn!$P2829)</f>
        <v>0</v>
      </c>
      <c r="K5645" s="41">
        <f>IF($A5645="","",IFERROR(VALUE(MID($A5645,6,2)),""))</f>
        <v>0</v>
      </c>
      <c r="L5645" s="39">
        <f>IF(Txn!$K2829="","",Txn!$K2829)</f>
        <v>0</v>
      </c>
      <c r="N5645" s="42">
        <f>IF($D5645="",0,COUNTIF(BankAccts,$D5645))</f>
        <v>0</v>
      </c>
    </row>
    <row r="5646" spans="1:14">
      <c r="A5646" s="38">
        <f>IF(Txn!$B2829="","",Txn!$B2829)</f>
        <v>0</v>
      </c>
      <c r="B5646" s="38">
        <f>IF(Txn!$B2829="","",Txn!$C2829)</f>
        <v>0</v>
      </c>
      <c r="C5646" s="39">
        <f>IF(Txn!$B2829="","","تراکنش بانکی")</f>
        <v>0</v>
      </c>
      <c r="D5646" s="38">
        <f>IF(Txn!$B2829="","",IF(IF(Txn!$U2829="TRF",Txn!$Y2829,Txn!$Z2829)="","",IF(Txn!$U2829="TRF",Txn!$Y2829,Txn!$Z2829)))</f>
        <v>0</v>
      </c>
      <c r="E5646" s="39">
        <f>IF($D5646="","",IFERROR(VLOOKUP($D5646,AcctTbl,2,0),""))</f>
        <v>0</v>
      </c>
      <c r="F5646" s="39">
        <f>IF($D5646="","",IFERROR(VLOOKUP($D5646,AcctTbl,3,0),""))</f>
        <v>0</v>
      </c>
      <c r="G5646" s="39">
        <f>IF(Txn!$B2829="","",Txn!$D2829)</f>
        <v>0</v>
      </c>
      <c r="H5646" s="38">
        <f>IF(Txn!$B2829="","",Txn!$E2829)</f>
        <v>0</v>
      </c>
      <c r="I5646" s="40">
        <f>IF(Txn!$B2829="",0,Txn!$Q2829)</f>
        <v>0</v>
      </c>
      <c r="J5646" s="40">
        <f>IF(Txn!$B2829="",0,Txn!$R2829)</f>
        <v>0</v>
      </c>
      <c r="K5646" s="41">
        <f>IF($A5646="","",IFERROR(VALUE(MID($A5646,6,2)),""))</f>
        <v>0</v>
      </c>
      <c r="L5646" s="39">
        <f>IF(Txn!$K2829="","","طرف مقابل — "&amp;Txn!$K2829)</f>
        <v>0</v>
      </c>
      <c r="N5646" s="42">
        <f>IF($D5646="",0,COUNTIF(BankAccts,$D5646))</f>
        <v>0</v>
      </c>
    </row>
    <row r="5647" spans="1:14">
      <c r="A5647" s="38">
        <f>IF(Txn!$B2830="","",Txn!$B2830)</f>
        <v>0</v>
      </c>
      <c r="B5647" s="38">
        <f>IF(Txn!$B2830="","",Txn!$C2830)</f>
        <v>0</v>
      </c>
      <c r="C5647" s="39">
        <f>IF(Txn!$B2830="","","تراکنش بانکی")</f>
        <v>0</v>
      </c>
      <c r="D5647" s="38">
        <f>IF(Txn!$B2830="","",IF(Txn!$X2830="","",Txn!$X2830))</f>
        <v>0</v>
      </c>
      <c r="E5647" s="39">
        <f>IF($D5647="","",IFERROR(VLOOKUP($D5647,AcctTbl,2,0),""))</f>
        <v>0</v>
      </c>
      <c r="F5647" s="39">
        <f>IF($D5647="","",IFERROR(VLOOKUP($D5647,AcctTbl,3,0),""))</f>
        <v>0</v>
      </c>
      <c r="G5647" s="39">
        <f>IF(Txn!$B2830="","",Txn!$D2830)</f>
        <v>0</v>
      </c>
      <c r="H5647" s="38">
        <f>IF(Txn!$B2830="","",Txn!$E2830)</f>
        <v>0</v>
      </c>
      <c r="I5647" s="40">
        <f>IF(Txn!$B2830="",0,Txn!$O2830)</f>
        <v>0</v>
      </c>
      <c r="J5647" s="40">
        <f>IF(Txn!$B2830="",0,Txn!$P2830)</f>
        <v>0</v>
      </c>
      <c r="K5647" s="41">
        <f>IF($A5647="","",IFERROR(VALUE(MID($A5647,6,2)),""))</f>
        <v>0</v>
      </c>
      <c r="L5647" s="39">
        <f>IF(Txn!$K2830="","",Txn!$K2830)</f>
        <v>0</v>
      </c>
      <c r="N5647" s="42">
        <f>IF($D5647="",0,COUNTIF(BankAccts,$D5647))</f>
        <v>0</v>
      </c>
    </row>
    <row r="5648" spans="1:14">
      <c r="A5648" s="38">
        <f>IF(Txn!$B2830="","",Txn!$B2830)</f>
        <v>0</v>
      </c>
      <c r="B5648" s="38">
        <f>IF(Txn!$B2830="","",Txn!$C2830)</f>
        <v>0</v>
      </c>
      <c r="C5648" s="39">
        <f>IF(Txn!$B2830="","","تراکنش بانکی")</f>
        <v>0</v>
      </c>
      <c r="D5648" s="38">
        <f>IF(Txn!$B2830="","",IF(IF(Txn!$U2830="TRF",Txn!$Y2830,Txn!$Z2830)="","",IF(Txn!$U2830="TRF",Txn!$Y2830,Txn!$Z2830)))</f>
        <v>0</v>
      </c>
      <c r="E5648" s="39">
        <f>IF($D5648="","",IFERROR(VLOOKUP($D5648,AcctTbl,2,0),""))</f>
        <v>0</v>
      </c>
      <c r="F5648" s="39">
        <f>IF($D5648="","",IFERROR(VLOOKUP($D5648,AcctTbl,3,0),""))</f>
        <v>0</v>
      </c>
      <c r="G5648" s="39">
        <f>IF(Txn!$B2830="","",Txn!$D2830)</f>
        <v>0</v>
      </c>
      <c r="H5648" s="38">
        <f>IF(Txn!$B2830="","",Txn!$E2830)</f>
        <v>0</v>
      </c>
      <c r="I5648" s="40">
        <f>IF(Txn!$B2830="",0,Txn!$Q2830)</f>
        <v>0</v>
      </c>
      <c r="J5648" s="40">
        <f>IF(Txn!$B2830="",0,Txn!$R2830)</f>
        <v>0</v>
      </c>
      <c r="K5648" s="41">
        <f>IF($A5648="","",IFERROR(VALUE(MID($A5648,6,2)),""))</f>
        <v>0</v>
      </c>
      <c r="L5648" s="39">
        <f>IF(Txn!$K2830="","","طرف مقابل — "&amp;Txn!$K2830)</f>
        <v>0</v>
      </c>
      <c r="N5648" s="42">
        <f>IF($D5648="",0,COUNTIF(BankAccts,$D5648))</f>
        <v>0</v>
      </c>
    </row>
    <row r="5649" spans="1:14">
      <c r="A5649" s="38">
        <f>IF(Txn!$B2831="","",Txn!$B2831)</f>
        <v>0</v>
      </c>
      <c r="B5649" s="38">
        <f>IF(Txn!$B2831="","",Txn!$C2831)</f>
        <v>0</v>
      </c>
      <c r="C5649" s="39">
        <f>IF(Txn!$B2831="","","تراکنش بانکی")</f>
        <v>0</v>
      </c>
      <c r="D5649" s="38">
        <f>IF(Txn!$B2831="","",IF(Txn!$X2831="","",Txn!$X2831))</f>
        <v>0</v>
      </c>
      <c r="E5649" s="39">
        <f>IF($D5649="","",IFERROR(VLOOKUP($D5649,AcctTbl,2,0),""))</f>
        <v>0</v>
      </c>
      <c r="F5649" s="39">
        <f>IF($D5649="","",IFERROR(VLOOKUP($D5649,AcctTbl,3,0),""))</f>
        <v>0</v>
      </c>
      <c r="G5649" s="39">
        <f>IF(Txn!$B2831="","",Txn!$D2831)</f>
        <v>0</v>
      </c>
      <c r="H5649" s="38">
        <f>IF(Txn!$B2831="","",Txn!$E2831)</f>
        <v>0</v>
      </c>
      <c r="I5649" s="40">
        <f>IF(Txn!$B2831="",0,Txn!$O2831)</f>
        <v>0</v>
      </c>
      <c r="J5649" s="40">
        <f>IF(Txn!$B2831="",0,Txn!$P2831)</f>
        <v>0</v>
      </c>
      <c r="K5649" s="41">
        <f>IF($A5649="","",IFERROR(VALUE(MID($A5649,6,2)),""))</f>
        <v>0</v>
      </c>
      <c r="L5649" s="39">
        <f>IF(Txn!$K2831="","",Txn!$K2831)</f>
        <v>0</v>
      </c>
      <c r="N5649" s="42">
        <f>IF($D5649="",0,COUNTIF(BankAccts,$D5649))</f>
        <v>0</v>
      </c>
    </row>
    <row r="5650" spans="1:14">
      <c r="A5650" s="38">
        <f>IF(Txn!$B2831="","",Txn!$B2831)</f>
        <v>0</v>
      </c>
      <c r="B5650" s="38">
        <f>IF(Txn!$B2831="","",Txn!$C2831)</f>
        <v>0</v>
      </c>
      <c r="C5650" s="39">
        <f>IF(Txn!$B2831="","","تراکنش بانکی")</f>
        <v>0</v>
      </c>
      <c r="D5650" s="38">
        <f>IF(Txn!$B2831="","",IF(IF(Txn!$U2831="TRF",Txn!$Y2831,Txn!$Z2831)="","",IF(Txn!$U2831="TRF",Txn!$Y2831,Txn!$Z2831)))</f>
        <v>0</v>
      </c>
      <c r="E5650" s="39">
        <f>IF($D5650="","",IFERROR(VLOOKUP($D5650,AcctTbl,2,0),""))</f>
        <v>0</v>
      </c>
      <c r="F5650" s="39">
        <f>IF($D5650="","",IFERROR(VLOOKUP($D5650,AcctTbl,3,0),""))</f>
        <v>0</v>
      </c>
      <c r="G5650" s="39">
        <f>IF(Txn!$B2831="","",Txn!$D2831)</f>
        <v>0</v>
      </c>
      <c r="H5650" s="38">
        <f>IF(Txn!$B2831="","",Txn!$E2831)</f>
        <v>0</v>
      </c>
      <c r="I5650" s="40">
        <f>IF(Txn!$B2831="",0,Txn!$Q2831)</f>
        <v>0</v>
      </c>
      <c r="J5650" s="40">
        <f>IF(Txn!$B2831="",0,Txn!$R2831)</f>
        <v>0</v>
      </c>
      <c r="K5650" s="41">
        <f>IF($A5650="","",IFERROR(VALUE(MID($A5650,6,2)),""))</f>
        <v>0</v>
      </c>
      <c r="L5650" s="39">
        <f>IF(Txn!$K2831="","","طرف مقابل — "&amp;Txn!$K2831)</f>
        <v>0</v>
      </c>
      <c r="N5650" s="42">
        <f>IF($D5650="",0,COUNTIF(BankAccts,$D5650))</f>
        <v>0</v>
      </c>
    </row>
    <row r="5651" spans="1:14">
      <c r="A5651" s="38">
        <f>IF(Txn!$B2832="","",Txn!$B2832)</f>
        <v>0</v>
      </c>
      <c r="B5651" s="38">
        <f>IF(Txn!$B2832="","",Txn!$C2832)</f>
        <v>0</v>
      </c>
      <c r="C5651" s="39">
        <f>IF(Txn!$B2832="","","تراکنش بانکی")</f>
        <v>0</v>
      </c>
      <c r="D5651" s="38">
        <f>IF(Txn!$B2832="","",IF(Txn!$X2832="","",Txn!$X2832))</f>
        <v>0</v>
      </c>
      <c r="E5651" s="39">
        <f>IF($D5651="","",IFERROR(VLOOKUP($D5651,AcctTbl,2,0),""))</f>
        <v>0</v>
      </c>
      <c r="F5651" s="39">
        <f>IF($D5651="","",IFERROR(VLOOKUP($D5651,AcctTbl,3,0),""))</f>
        <v>0</v>
      </c>
      <c r="G5651" s="39">
        <f>IF(Txn!$B2832="","",Txn!$D2832)</f>
        <v>0</v>
      </c>
      <c r="H5651" s="38">
        <f>IF(Txn!$B2832="","",Txn!$E2832)</f>
        <v>0</v>
      </c>
      <c r="I5651" s="40">
        <f>IF(Txn!$B2832="",0,Txn!$O2832)</f>
        <v>0</v>
      </c>
      <c r="J5651" s="40">
        <f>IF(Txn!$B2832="",0,Txn!$P2832)</f>
        <v>0</v>
      </c>
      <c r="K5651" s="41">
        <f>IF($A5651="","",IFERROR(VALUE(MID($A5651,6,2)),""))</f>
        <v>0</v>
      </c>
      <c r="L5651" s="39">
        <f>IF(Txn!$K2832="","",Txn!$K2832)</f>
        <v>0</v>
      </c>
      <c r="N5651" s="42">
        <f>IF($D5651="",0,COUNTIF(BankAccts,$D5651))</f>
        <v>0</v>
      </c>
    </row>
    <row r="5652" spans="1:14">
      <c r="A5652" s="38">
        <f>IF(Txn!$B2832="","",Txn!$B2832)</f>
        <v>0</v>
      </c>
      <c r="B5652" s="38">
        <f>IF(Txn!$B2832="","",Txn!$C2832)</f>
        <v>0</v>
      </c>
      <c r="C5652" s="39">
        <f>IF(Txn!$B2832="","","تراکنش بانکی")</f>
        <v>0</v>
      </c>
      <c r="D5652" s="38">
        <f>IF(Txn!$B2832="","",IF(IF(Txn!$U2832="TRF",Txn!$Y2832,Txn!$Z2832)="","",IF(Txn!$U2832="TRF",Txn!$Y2832,Txn!$Z2832)))</f>
        <v>0</v>
      </c>
      <c r="E5652" s="39">
        <f>IF($D5652="","",IFERROR(VLOOKUP($D5652,AcctTbl,2,0),""))</f>
        <v>0</v>
      </c>
      <c r="F5652" s="39">
        <f>IF($D5652="","",IFERROR(VLOOKUP($D5652,AcctTbl,3,0),""))</f>
        <v>0</v>
      </c>
      <c r="G5652" s="39">
        <f>IF(Txn!$B2832="","",Txn!$D2832)</f>
        <v>0</v>
      </c>
      <c r="H5652" s="38">
        <f>IF(Txn!$B2832="","",Txn!$E2832)</f>
        <v>0</v>
      </c>
      <c r="I5652" s="40">
        <f>IF(Txn!$B2832="",0,Txn!$Q2832)</f>
        <v>0</v>
      </c>
      <c r="J5652" s="40">
        <f>IF(Txn!$B2832="",0,Txn!$R2832)</f>
        <v>0</v>
      </c>
      <c r="K5652" s="41">
        <f>IF($A5652="","",IFERROR(VALUE(MID($A5652,6,2)),""))</f>
        <v>0</v>
      </c>
      <c r="L5652" s="39">
        <f>IF(Txn!$K2832="","","طرف مقابل — "&amp;Txn!$K2832)</f>
        <v>0</v>
      </c>
      <c r="N5652" s="42">
        <f>IF($D5652="",0,COUNTIF(BankAccts,$D5652))</f>
        <v>0</v>
      </c>
    </row>
    <row r="5653" spans="1:14">
      <c r="A5653" s="38">
        <f>IF(Txn!$B2833="","",Txn!$B2833)</f>
        <v>0</v>
      </c>
      <c r="B5653" s="38">
        <f>IF(Txn!$B2833="","",Txn!$C2833)</f>
        <v>0</v>
      </c>
      <c r="C5653" s="39">
        <f>IF(Txn!$B2833="","","تراکنش بانکی")</f>
        <v>0</v>
      </c>
      <c r="D5653" s="38">
        <f>IF(Txn!$B2833="","",IF(Txn!$X2833="","",Txn!$X2833))</f>
        <v>0</v>
      </c>
      <c r="E5653" s="39">
        <f>IF($D5653="","",IFERROR(VLOOKUP($D5653,AcctTbl,2,0),""))</f>
        <v>0</v>
      </c>
      <c r="F5653" s="39">
        <f>IF($D5653="","",IFERROR(VLOOKUP($D5653,AcctTbl,3,0),""))</f>
        <v>0</v>
      </c>
      <c r="G5653" s="39">
        <f>IF(Txn!$B2833="","",Txn!$D2833)</f>
        <v>0</v>
      </c>
      <c r="H5653" s="38">
        <f>IF(Txn!$B2833="","",Txn!$E2833)</f>
        <v>0</v>
      </c>
      <c r="I5653" s="40">
        <f>IF(Txn!$B2833="",0,Txn!$O2833)</f>
        <v>0</v>
      </c>
      <c r="J5653" s="40">
        <f>IF(Txn!$B2833="",0,Txn!$P2833)</f>
        <v>0</v>
      </c>
      <c r="K5653" s="41">
        <f>IF($A5653="","",IFERROR(VALUE(MID($A5653,6,2)),""))</f>
        <v>0</v>
      </c>
      <c r="L5653" s="39">
        <f>IF(Txn!$K2833="","",Txn!$K2833)</f>
        <v>0</v>
      </c>
      <c r="N5653" s="42">
        <f>IF($D5653="",0,COUNTIF(BankAccts,$D5653))</f>
        <v>0</v>
      </c>
    </row>
    <row r="5654" spans="1:14">
      <c r="A5654" s="38">
        <f>IF(Txn!$B2833="","",Txn!$B2833)</f>
        <v>0</v>
      </c>
      <c r="B5654" s="38">
        <f>IF(Txn!$B2833="","",Txn!$C2833)</f>
        <v>0</v>
      </c>
      <c r="C5654" s="39">
        <f>IF(Txn!$B2833="","","تراکنش بانکی")</f>
        <v>0</v>
      </c>
      <c r="D5654" s="38">
        <f>IF(Txn!$B2833="","",IF(IF(Txn!$U2833="TRF",Txn!$Y2833,Txn!$Z2833)="","",IF(Txn!$U2833="TRF",Txn!$Y2833,Txn!$Z2833)))</f>
        <v>0</v>
      </c>
      <c r="E5654" s="39">
        <f>IF($D5654="","",IFERROR(VLOOKUP($D5654,AcctTbl,2,0),""))</f>
        <v>0</v>
      </c>
      <c r="F5654" s="39">
        <f>IF($D5654="","",IFERROR(VLOOKUP($D5654,AcctTbl,3,0),""))</f>
        <v>0</v>
      </c>
      <c r="G5654" s="39">
        <f>IF(Txn!$B2833="","",Txn!$D2833)</f>
        <v>0</v>
      </c>
      <c r="H5654" s="38">
        <f>IF(Txn!$B2833="","",Txn!$E2833)</f>
        <v>0</v>
      </c>
      <c r="I5654" s="40">
        <f>IF(Txn!$B2833="",0,Txn!$Q2833)</f>
        <v>0</v>
      </c>
      <c r="J5654" s="40">
        <f>IF(Txn!$B2833="",0,Txn!$R2833)</f>
        <v>0</v>
      </c>
      <c r="K5654" s="41">
        <f>IF($A5654="","",IFERROR(VALUE(MID($A5654,6,2)),""))</f>
        <v>0</v>
      </c>
      <c r="L5654" s="39">
        <f>IF(Txn!$K2833="","","طرف مقابل — "&amp;Txn!$K2833)</f>
        <v>0</v>
      </c>
      <c r="N5654" s="42">
        <f>IF($D5654="",0,COUNTIF(BankAccts,$D5654))</f>
        <v>0</v>
      </c>
    </row>
    <row r="5655" spans="1:14">
      <c r="A5655" s="38">
        <f>IF(Txn!$B2834="","",Txn!$B2834)</f>
        <v>0</v>
      </c>
      <c r="B5655" s="38">
        <f>IF(Txn!$B2834="","",Txn!$C2834)</f>
        <v>0</v>
      </c>
      <c r="C5655" s="39">
        <f>IF(Txn!$B2834="","","تراکنش بانکی")</f>
        <v>0</v>
      </c>
      <c r="D5655" s="38">
        <f>IF(Txn!$B2834="","",IF(Txn!$X2834="","",Txn!$X2834))</f>
        <v>0</v>
      </c>
      <c r="E5655" s="39">
        <f>IF($D5655="","",IFERROR(VLOOKUP($D5655,AcctTbl,2,0),""))</f>
        <v>0</v>
      </c>
      <c r="F5655" s="39">
        <f>IF($D5655="","",IFERROR(VLOOKUP($D5655,AcctTbl,3,0),""))</f>
        <v>0</v>
      </c>
      <c r="G5655" s="39">
        <f>IF(Txn!$B2834="","",Txn!$D2834)</f>
        <v>0</v>
      </c>
      <c r="H5655" s="38">
        <f>IF(Txn!$B2834="","",Txn!$E2834)</f>
        <v>0</v>
      </c>
      <c r="I5655" s="40">
        <f>IF(Txn!$B2834="",0,Txn!$O2834)</f>
        <v>0</v>
      </c>
      <c r="J5655" s="40">
        <f>IF(Txn!$B2834="",0,Txn!$P2834)</f>
        <v>0</v>
      </c>
      <c r="K5655" s="41">
        <f>IF($A5655="","",IFERROR(VALUE(MID($A5655,6,2)),""))</f>
        <v>0</v>
      </c>
      <c r="L5655" s="39">
        <f>IF(Txn!$K2834="","",Txn!$K2834)</f>
        <v>0</v>
      </c>
      <c r="N5655" s="42">
        <f>IF($D5655="",0,COUNTIF(BankAccts,$D5655))</f>
        <v>0</v>
      </c>
    </row>
    <row r="5656" spans="1:14">
      <c r="A5656" s="38">
        <f>IF(Txn!$B2834="","",Txn!$B2834)</f>
        <v>0</v>
      </c>
      <c r="B5656" s="38">
        <f>IF(Txn!$B2834="","",Txn!$C2834)</f>
        <v>0</v>
      </c>
      <c r="C5656" s="39">
        <f>IF(Txn!$B2834="","","تراکنش بانکی")</f>
        <v>0</v>
      </c>
      <c r="D5656" s="38">
        <f>IF(Txn!$B2834="","",IF(IF(Txn!$U2834="TRF",Txn!$Y2834,Txn!$Z2834)="","",IF(Txn!$U2834="TRF",Txn!$Y2834,Txn!$Z2834)))</f>
        <v>0</v>
      </c>
      <c r="E5656" s="39">
        <f>IF($D5656="","",IFERROR(VLOOKUP($D5656,AcctTbl,2,0),""))</f>
        <v>0</v>
      </c>
      <c r="F5656" s="39">
        <f>IF($D5656="","",IFERROR(VLOOKUP($D5656,AcctTbl,3,0),""))</f>
        <v>0</v>
      </c>
      <c r="G5656" s="39">
        <f>IF(Txn!$B2834="","",Txn!$D2834)</f>
        <v>0</v>
      </c>
      <c r="H5656" s="38">
        <f>IF(Txn!$B2834="","",Txn!$E2834)</f>
        <v>0</v>
      </c>
      <c r="I5656" s="40">
        <f>IF(Txn!$B2834="",0,Txn!$Q2834)</f>
        <v>0</v>
      </c>
      <c r="J5656" s="40">
        <f>IF(Txn!$B2834="",0,Txn!$R2834)</f>
        <v>0</v>
      </c>
      <c r="K5656" s="41">
        <f>IF($A5656="","",IFERROR(VALUE(MID($A5656,6,2)),""))</f>
        <v>0</v>
      </c>
      <c r="L5656" s="39">
        <f>IF(Txn!$K2834="","","طرف مقابل — "&amp;Txn!$K2834)</f>
        <v>0</v>
      </c>
      <c r="N5656" s="42">
        <f>IF($D5656="",0,COUNTIF(BankAccts,$D5656))</f>
        <v>0</v>
      </c>
    </row>
    <row r="5657" spans="1:14">
      <c r="A5657" s="38">
        <f>IF(Txn!$B2835="","",Txn!$B2835)</f>
        <v>0</v>
      </c>
      <c r="B5657" s="38">
        <f>IF(Txn!$B2835="","",Txn!$C2835)</f>
        <v>0</v>
      </c>
      <c r="C5657" s="39">
        <f>IF(Txn!$B2835="","","تراکنش بانکی")</f>
        <v>0</v>
      </c>
      <c r="D5657" s="38">
        <f>IF(Txn!$B2835="","",IF(Txn!$X2835="","",Txn!$X2835))</f>
        <v>0</v>
      </c>
      <c r="E5657" s="39">
        <f>IF($D5657="","",IFERROR(VLOOKUP($D5657,AcctTbl,2,0),""))</f>
        <v>0</v>
      </c>
      <c r="F5657" s="39">
        <f>IF($D5657="","",IFERROR(VLOOKUP($D5657,AcctTbl,3,0),""))</f>
        <v>0</v>
      </c>
      <c r="G5657" s="39">
        <f>IF(Txn!$B2835="","",Txn!$D2835)</f>
        <v>0</v>
      </c>
      <c r="H5657" s="38">
        <f>IF(Txn!$B2835="","",Txn!$E2835)</f>
        <v>0</v>
      </c>
      <c r="I5657" s="40">
        <f>IF(Txn!$B2835="",0,Txn!$O2835)</f>
        <v>0</v>
      </c>
      <c r="J5657" s="40">
        <f>IF(Txn!$B2835="",0,Txn!$P2835)</f>
        <v>0</v>
      </c>
      <c r="K5657" s="41">
        <f>IF($A5657="","",IFERROR(VALUE(MID($A5657,6,2)),""))</f>
        <v>0</v>
      </c>
      <c r="L5657" s="39">
        <f>IF(Txn!$K2835="","",Txn!$K2835)</f>
        <v>0</v>
      </c>
      <c r="N5657" s="42">
        <f>IF($D5657="",0,COUNTIF(BankAccts,$D5657))</f>
        <v>0</v>
      </c>
    </row>
    <row r="5658" spans="1:14">
      <c r="A5658" s="38">
        <f>IF(Txn!$B2835="","",Txn!$B2835)</f>
        <v>0</v>
      </c>
      <c r="B5658" s="38">
        <f>IF(Txn!$B2835="","",Txn!$C2835)</f>
        <v>0</v>
      </c>
      <c r="C5658" s="39">
        <f>IF(Txn!$B2835="","","تراکنش بانکی")</f>
        <v>0</v>
      </c>
      <c r="D5658" s="38">
        <f>IF(Txn!$B2835="","",IF(IF(Txn!$U2835="TRF",Txn!$Y2835,Txn!$Z2835)="","",IF(Txn!$U2835="TRF",Txn!$Y2835,Txn!$Z2835)))</f>
        <v>0</v>
      </c>
      <c r="E5658" s="39">
        <f>IF($D5658="","",IFERROR(VLOOKUP($D5658,AcctTbl,2,0),""))</f>
        <v>0</v>
      </c>
      <c r="F5658" s="39">
        <f>IF($D5658="","",IFERROR(VLOOKUP($D5658,AcctTbl,3,0),""))</f>
        <v>0</v>
      </c>
      <c r="G5658" s="39">
        <f>IF(Txn!$B2835="","",Txn!$D2835)</f>
        <v>0</v>
      </c>
      <c r="H5658" s="38">
        <f>IF(Txn!$B2835="","",Txn!$E2835)</f>
        <v>0</v>
      </c>
      <c r="I5658" s="40">
        <f>IF(Txn!$B2835="",0,Txn!$Q2835)</f>
        <v>0</v>
      </c>
      <c r="J5658" s="40">
        <f>IF(Txn!$B2835="",0,Txn!$R2835)</f>
        <v>0</v>
      </c>
      <c r="K5658" s="41">
        <f>IF($A5658="","",IFERROR(VALUE(MID($A5658,6,2)),""))</f>
        <v>0</v>
      </c>
      <c r="L5658" s="39">
        <f>IF(Txn!$K2835="","","طرف مقابل — "&amp;Txn!$K2835)</f>
        <v>0</v>
      </c>
      <c r="N5658" s="42">
        <f>IF($D5658="",0,COUNTIF(BankAccts,$D5658))</f>
        <v>0</v>
      </c>
    </row>
    <row r="5659" spans="1:14">
      <c r="A5659" s="38">
        <f>IF(Txn!$B2836="","",Txn!$B2836)</f>
        <v>0</v>
      </c>
      <c r="B5659" s="38">
        <f>IF(Txn!$B2836="","",Txn!$C2836)</f>
        <v>0</v>
      </c>
      <c r="C5659" s="39">
        <f>IF(Txn!$B2836="","","تراکنش بانکی")</f>
        <v>0</v>
      </c>
      <c r="D5659" s="38">
        <f>IF(Txn!$B2836="","",IF(Txn!$X2836="","",Txn!$X2836))</f>
        <v>0</v>
      </c>
      <c r="E5659" s="39">
        <f>IF($D5659="","",IFERROR(VLOOKUP($D5659,AcctTbl,2,0),""))</f>
        <v>0</v>
      </c>
      <c r="F5659" s="39">
        <f>IF($D5659="","",IFERROR(VLOOKUP($D5659,AcctTbl,3,0),""))</f>
        <v>0</v>
      </c>
      <c r="G5659" s="39">
        <f>IF(Txn!$B2836="","",Txn!$D2836)</f>
        <v>0</v>
      </c>
      <c r="H5659" s="38">
        <f>IF(Txn!$B2836="","",Txn!$E2836)</f>
        <v>0</v>
      </c>
      <c r="I5659" s="40">
        <f>IF(Txn!$B2836="",0,Txn!$O2836)</f>
        <v>0</v>
      </c>
      <c r="J5659" s="40">
        <f>IF(Txn!$B2836="",0,Txn!$P2836)</f>
        <v>0</v>
      </c>
      <c r="K5659" s="41">
        <f>IF($A5659="","",IFERROR(VALUE(MID($A5659,6,2)),""))</f>
        <v>0</v>
      </c>
      <c r="L5659" s="39">
        <f>IF(Txn!$K2836="","",Txn!$K2836)</f>
        <v>0</v>
      </c>
      <c r="N5659" s="42">
        <f>IF($D5659="",0,COUNTIF(BankAccts,$D5659))</f>
        <v>0</v>
      </c>
    </row>
    <row r="5660" spans="1:14">
      <c r="A5660" s="38">
        <f>IF(Txn!$B2836="","",Txn!$B2836)</f>
        <v>0</v>
      </c>
      <c r="B5660" s="38">
        <f>IF(Txn!$B2836="","",Txn!$C2836)</f>
        <v>0</v>
      </c>
      <c r="C5660" s="39">
        <f>IF(Txn!$B2836="","","تراکنش بانکی")</f>
        <v>0</v>
      </c>
      <c r="D5660" s="38">
        <f>IF(Txn!$B2836="","",IF(IF(Txn!$U2836="TRF",Txn!$Y2836,Txn!$Z2836)="","",IF(Txn!$U2836="TRF",Txn!$Y2836,Txn!$Z2836)))</f>
        <v>0</v>
      </c>
      <c r="E5660" s="39">
        <f>IF($D5660="","",IFERROR(VLOOKUP($D5660,AcctTbl,2,0),""))</f>
        <v>0</v>
      </c>
      <c r="F5660" s="39">
        <f>IF($D5660="","",IFERROR(VLOOKUP($D5660,AcctTbl,3,0),""))</f>
        <v>0</v>
      </c>
      <c r="G5660" s="39">
        <f>IF(Txn!$B2836="","",Txn!$D2836)</f>
        <v>0</v>
      </c>
      <c r="H5660" s="38">
        <f>IF(Txn!$B2836="","",Txn!$E2836)</f>
        <v>0</v>
      </c>
      <c r="I5660" s="40">
        <f>IF(Txn!$B2836="",0,Txn!$Q2836)</f>
        <v>0</v>
      </c>
      <c r="J5660" s="40">
        <f>IF(Txn!$B2836="",0,Txn!$R2836)</f>
        <v>0</v>
      </c>
      <c r="K5660" s="41">
        <f>IF($A5660="","",IFERROR(VALUE(MID($A5660,6,2)),""))</f>
        <v>0</v>
      </c>
      <c r="L5660" s="39">
        <f>IF(Txn!$K2836="","","طرف مقابل — "&amp;Txn!$K2836)</f>
        <v>0</v>
      </c>
      <c r="N5660" s="42">
        <f>IF($D5660="",0,COUNTIF(BankAccts,$D5660))</f>
        <v>0</v>
      </c>
    </row>
    <row r="5661" spans="1:14">
      <c r="A5661" s="38">
        <f>IF(Txn!$B2837="","",Txn!$B2837)</f>
        <v>0</v>
      </c>
      <c r="B5661" s="38">
        <f>IF(Txn!$B2837="","",Txn!$C2837)</f>
        <v>0</v>
      </c>
      <c r="C5661" s="39">
        <f>IF(Txn!$B2837="","","تراکنش بانکی")</f>
        <v>0</v>
      </c>
      <c r="D5661" s="38">
        <f>IF(Txn!$B2837="","",IF(Txn!$X2837="","",Txn!$X2837))</f>
        <v>0</v>
      </c>
      <c r="E5661" s="39">
        <f>IF($D5661="","",IFERROR(VLOOKUP($D5661,AcctTbl,2,0),""))</f>
        <v>0</v>
      </c>
      <c r="F5661" s="39">
        <f>IF($D5661="","",IFERROR(VLOOKUP($D5661,AcctTbl,3,0),""))</f>
        <v>0</v>
      </c>
      <c r="G5661" s="39">
        <f>IF(Txn!$B2837="","",Txn!$D2837)</f>
        <v>0</v>
      </c>
      <c r="H5661" s="38">
        <f>IF(Txn!$B2837="","",Txn!$E2837)</f>
        <v>0</v>
      </c>
      <c r="I5661" s="40">
        <f>IF(Txn!$B2837="",0,Txn!$O2837)</f>
        <v>0</v>
      </c>
      <c r="J5661" s="40">
        <f>IF(Txn!$B2837="",0,Txn!$P2837)</f>
        <v>0</v>
      </c>
      <c r="K5661" s="41">
        <f>IF($A5661="","",IFERROR(VALUE(MID($A5661,6,2)),""))</f>
        <v>0</v>
      </c>
      <c r="L5661" s="39">
        <f>IF(Txn!$K2837="","",Txn!$K2837)</f>
        <v>0</v>
      </c>
      <c r="N5661" s="42">
        <f>IF($D5661="",0,COUNTIF(BankAccts,$D5661))</f>
        <v>0</v>
      </c>
    </row>
    <row r="5662" spans="1:14">
      <c r="A5662" s="38">
        <f>IF(Txn!$B2837="","",Txn!$B2837)</f>
        <v>0</v>
      </c>
      <c r="B5662" s="38">
        <f>IF(Txn!$B2837="","",Txn!$C2837)</f>
        <v>0</v>
      </c>
      <c r="C5662" s="39">
        <f>IF(Txn!$B2837="","","تراکنش بانکی")</f>
        <v>0</v>
      </c>
      <c r="D5662" s="38">
        <f>IF(Txn!$B2837="","",IF(IF(Txn!$U2837="TRF",Txn!$Y2837,Txn!$Z2837)="","",IF(Txn!$U2837="TRF",Txn!$Y2837,Txn!$Z2837)))</f>
        <v>0</v>
      </c>
      <c r="E5662" s="39">
        <f>IF($D5662="","",IFERROR(VLOOKUP($D5662,AcctTbl,2,0),""))</f>
        <v>0</v>
      </c>
      <c r="F5662" s="39">
        <f>IF($D5662="","",IFERROR(VLOOKUP($D5662,AcctTbl,3,0),""))</f>
        <v>0</v>
      </c>
      <c r="G5662" s="39">
        <f>IF(Txn!$B2837="","",Txn!$D2837)</f>
        <v>0</v>
      </c>
      <c r="H5662" s="38">
        <f>IF(Txn!$B2837="","",Txn!$E2837)</f>
        <v>0</v>
      </c>
      <c r="I5662" s="40">
        <f>IF(Txn!$B2837="",0,Txn!$Q2837)</f>
        <v>0</v>
      </c>
      <c r="J5662" s="40">
        <f>IF(Txn!$B2837="",0,Txn!$R2837)</f>
        <v>0</v>
      </c>
      <c r="K5662" s="41">
        <f>IF($A5662="","",IFERROR(VALUE(MID($A5662,6,2)),""))</f>
        <v>0</v>
      </c>
      <c r="L5662" s="39">
        <f>IF(Txn!$K2837="","","طرف مقابل — "&amp;Txn!$K2837)</f>
        <v>0</v>
      </c>
      <c r="N5662" s="42">
        <f>IF($D5662="",0,COUNTIF(BankAccts,$D5662))</f>
        <v>0</v>
      </c>
    </row>
    <row r="5663" spans="1:14">
      <c r="A5663" s="38">
        <f>IF(Txn!$B2838="","",Txn!$B2838)</f>
        <v>0</v>
      </c>
      <c r="B5663" s="38">
        <f>IF(Txn!$B2838="","",Txn!$C2838)</f>
        <v>0</v>
      </c>
      <c r="C5663" s="39">
        <f>IF(Txn!$B2838="","","تراکنش بانکی")</f>
        <v>0</v>
      </c>
      <c r="D5663" s="38">
        <f>IF(Txn!$B2838="","",IF(Txn!$X2838="","",Txn!$X2838))</f>
        <v>0</v>
      </c>
      <c r="E5663" s="39">
        <f>IF($D5663="","",IFERROR(VLOOKUP($D5663,AcctTbl,2,0),""))</f>
        <v>0</v>
      </c>
      <c r="F5663" s="39">
        <f>IF($D5663="","",IFERROR(VLOOKUP($D5663,AcctTbl,3,0),""))</f>
        <v>0</v>
      </c>
      <c r="G5663" s="39">
        <f>IF(Txn!$B2838="","",Txn!$D2838)</f>
        <v>0</v>
      </c>
      <c r="H5663" s="38">
        <f>IF(Txn!$B2838="","",Txn!$E2838)</f>
        <v>0</v>
      </c>
      <c r="I5663" s="40">
        <f>IF(Txn!$B2838="",0,Txn!$O2838)</f>
        <v>0</v>
      </c>
      <c r="J5663" s="40">
        <f>IF(Txn!$B2838="",0,Txn!$P2838)</f>
        <v>0</v>
      </c>
      <c r="K5663" s="41">
        <f>IF($A5663="","",IFERROR(VALUE(MID($A5663,6,2)),""))</f>
        <v>0</v>
      </c>
      <c r="L5663" s="39">
        <f>IF(Txn!$K2838="","",Txn!$K2838)</f>
        <v>0</v>
      </c>
      <c r="N5663" s="42">
        <f>IF($D5663="",0,COUNTIF(BankAccts,$D5663))</f>
        <v>0</v>
      </c>
    </row>
    <row r="5664" spans="1:14">
      <c r="A5664" s="38">
        <f>IF(Txn!$B2838="","",Txn!$B2838)</f>
        <v>0</v>
      </c>
      <c r="B5664" s="38">
        <f>IF(Txn!$B2838="","",Txn!$C2838)</f>
        <v>0</v>
      </c>
      <c r="C5664" s="39">
        <f>IF(Txn!$B2838="","","تراکنش بانکی")</f>
        <v>0</v>
      </c>
      <c r="D5664" s="38">
        <f>IF(Txn!$B2838="","",IF(IF(Txn!$U2838="TRF",Txn!$Y2838,Txn!$Z2838)="","",IF(Txn!$U2838="TRF",Txn!$Y2838,Txn!$Z2838)))</f>
        <v>0</v>
      </c>
      <c r="E5664" s="39">
        <f>IF($D5664="","",IFERROR(VLOOKUP($D5664,AcctTbl,2,0),""))</f>
        <v>0</v>
      </c>
      <c r="F5664" s="39">
        <f>IF($D5664="","",IFERROR(VLOOKUP($D5664,AcctTbl,3,0),""))</f>
        <v>0</v>
      </c>
      <c r="G5664" s="39">
        <f>IF(Txn!$B2838="","",Txn!$D2838)</f>
        <v>0</v>
      </c>
      <c r="H5664" s="38">
        <f>IF(Txn!$B2838="","",Txn!$E2838)</f>
        <v>0</v>
      </c>
      <c r="I5664" s="40">
        <f>IF(Txn!$B2838="",0,Txn!$Q2838)</f>
        <v>0</v>
      </c>
      <c r="J5664" s="40">
        <f>IF(Txn!$B2838="",0,Txn!$R2838)</f>
        <v>0</v>
      </c>
      <c r="K5664" s="41">
        <f>IF($A5664="","",IFERROR(VALUE(MID($A5664,6,2)),""))</f>
        <v>0</v>
      </c>
      <c r="L5664" s="39">
        <f>IF(Txn!$K2838="","","طرف مقابل — "&amp;Txn!$K2838)</f>
        <v>0</v>
      </c>
      <c r="N5664" s="42">
        <f>IF($D5664="",0,COUNTIF(BankAccts,$D5664))</f>
        <v>0</v>
      </c>
    </row>
    <row r="5665" spans="1:14">
      <c r="A5665" s="38">
        <f>IF(Txn!$B2839="","",Txn!$B2839)</f>
        <v>0</v>
      </c>
      <c r="B5665" s="38">
        <f>IF(Txn!$B2839="","",Txn!$C2839)</f>
        <v>0</v>
      </c>
      <c r="C5665" s="39">
        <f>IF(Txn!$B2839="","","تراکنش بانکی")</f>
        <v>0</v>
      </c>
      <c r="D5665" s="38">
        <f>IF(Txn!$B2839="","",IF(Txn!$X2839="","",Txn!$X2839))</f>
        <v>0</v>
      </c>
      <c r="E5665" s="39">
        <f>IF($D5665="","",IFERROR(VLOOKUP($D5665,AcctTbl,2,0),""))</f>
        <v>0</v>
      </c>
      <c r="F5665" s="39">
        <f>IF($D5665="","",IFERROR(VLOOKUP($D5665,AcctTbl,3,0),""))</f>
        <v>0</v>
      </c>
      <c r="G5665" s="39">
        <f>IF(Txn!$B2839="","",Txn!$D2839)</f>
        <v>0</v>
      </c>
      <c r="H5665" s="38">
        <f>IF(Txn!$B2839="","",Txn!$E2839)</f>
        <v>0</v>
      </c>
      <c r="I5665" s="40">
        <f>IF(Txn!$B2839="",0,Txn!$O2839)</f>
        <v>0</v>
      </c>
      <c r="J5665" s="40">
        <f>IF(Txn!$B2839="",0,Txn!$P2839)</f>
        <v>0</v>
      </c>
      <c r="K5665" s="41">
        <f>IF($A5665="","",IFERROR(VALUE(MID($A5665,6,2)),""))</f>
        <v>0</v>
      </c>
      <c r="L5665" s="39">
        <f>IF(Txn!$K2839="","",Txn!$K2839)</f>
        <v>0</v>
      </c>
      <c r="N5665" s="42">
        <f>IF($D5665="",0,COUNTIF(BankAccts,$D5665))</f>
        <v>0</v>
      </c>
    </row>
    <row r="5666" spans="1:14">
      <c r="A5666" s="38">
        <f>IF(Txn!$B2839="","",Txn!$B2839)</f>
        <v>0</v>
      </c>
      <c r="B5666" s="38">
        <f>IF(Txn!$B2839="","",Txn!$C2839)</f>
        <v>0</v>
      </c>
      <c r="C5666" s="39">
        <f>IF(Txn!$B2839="","","تراکنش بانکی")</f>
        <v>0</v>
      </c>
      <c r="D5666" s="38">
        <f>IF(Txn!$B2839="","",IF(IF(Txn!$U2839="TRF",Txn!$Y2839,Txn!$Z2839)="","",IF(Txn!$U2839="TRF",Txn!$Y2839,Txn!$Z2839)))</f>
        <v>0</v>
      </c>
      <c r="E5666" s="39">
        <f>IF($D5666="","",IFERROR(VLOOKUP($D5666,AcctTbl,2,0),""))</f>
        <v>0</v>
      </c>
      <c r="F5666" s="39">
        <f>IF($D5666="","",IFERROR(VLOOKUP($D5666,AcctTbl,3,0),""))</f>
        <v>0</v>
      </c>
      <c r="G5666" s="39">
        <f>IF(Txn!$B2839="","",Txn!$D2839)</f>
        <v>0</v>
      </c>
      <c r="H5666" s="38">
        <f>IF(Txn!$B2839="","",Txn!$E2839)</f>
        <v>0</v>
      </c>
      <c r="I5666" s="40">
        <f>IF(Txn!$B2839="",0,Txn!$Q2839)</f>
        <v>0</v>
      </c>
      <c r="J5666" s="40">
        <f>IF(Txn!$B2839="",0,Txn!$R2839)</f>
        <v>0</v>
      </c>
      <c r="K5666" s="41">
        <f>IF($A5666="","",IFERROR(VALUE(MID($A5666,6,2)),""))</f>
        <v>0</v>
      </c>
      <c r="L5666" s="39">
        <f>IF(Txn!$K2839="","","طرف مقابل — "&amp;Txn!$K2839)</f>
        <v>0</v>
      </c>
      <c r="N5666" s="42">
        <f>IF($D5666="",0,COUNTIF(BankAccts,$D5666))</f>
        <v>0</v>
      </c>
    </row>
    <row r="5667" spans="1:14">
      <c r="A5667" s="38">
        <f>IF(Txn!$B2840="","",Txn!$B2840)</f>
        <v>0</v>
      </c>
      <c r="B5667" s="38">
        <f>IF(Txn!$B2840="","",Txn!$C2840)</f>
        <v>0</v>
      </c>
      <c r="C5667" s="39">
        <f>IF(Txn!$B2840="","","تراکنش بانکی")</f>
        <v>0</v>
      </c>
      <c r="D5667" s="38">
        <f>IF(Txn!$B2840="","",IF(Txn!$X2840="","",Txn!$X2840))</f>
        <v>0</v>
      </c>
      <c r="E5667" s="39">
        <f>IF($D5667="","",IFERROR(VLOOKUP($D5667,AcctTbl,2,0),""))</f>
        <v>0</v>
      </c>
      <c r="F5667" s="39">
        <f>IF($D5667="","",IFERROR(VLOOKUP($D5667,AcctTbl,3,0),""))</f>
        <v>0</v>
      </c>
      <c r="G5667" s="39">
        <f>IF(Txn!$B2840="","",Txn!$D2840)</f>
        <v>0</v>
      </c>
      <c r="H5667" s="38">
        <f>IF(Txn!$B2840="","",Txn!$E2840)</f>
        <v>0</v>
      </c>
      <c r="I5667" s="40">
        <f>IF(Txn!$B2840="",0,Txn!$O2840)</f>
        <v>0</v>
      </c>
      <c r="J5667" s="40">
        <f>IF(Txn!$B2840="",0,Txn!$P2840)</f>
        <v>0</v>
      </c>
      <c r="K5667" s="41">
        <f>IF($A5667="","",IFERROR(VALUE(MID($A5667,6,2)),""))</f>
        <v>0</v>
      </c>
      <c r="L5667" s="39">
        <f>IF(Txn!$K2840="","",Txn!$K2840)</f>
        <v>0</v>
      </c>
      <c r="N5667" s="42">
        <f>IF($D5667="",0,COUNTIF(BankAccts,$D5667))</f>
        <v>0</v>
      </c>
    </row>
    <row r="5668" spans="1:14">
      <c r="A5668" s="38">
        <f>IF(Txn!$B2840="","",Txn!$B2840)</f>
        <v>0</v>
      </c>
      <c r="B5668" s="38">
        <f>IF(Txn!$B2840="","",Txn!$C2840)</f>
        <v>0</v>
      </c>
      <c r="C5668" s="39">
        <f>IF(Txn!$B2840="","","تراکنش بانکی")</f>
        <v>0</v>
      </c>
      <c r="D5668" s="38">
        <f>IF(Txn!$B2840="","",IF(IF(Txn!$U2840="TRF",Txn!$Y2840,Txn!$Z2840)="","",IF(Txn!$U2840="TRF",Txn!$Y2840,Txn!$Z2840)))</f>
        <v>0</v>
      </c>
      <c r="E5668" s="39">
        <f>IF($D5668="","",IFERROR(VLOOKUP($D5668,AcctTbl,2,0),""))</f>
        <v>0</v>
      </c>
      <c r="F5668" s="39">
        <f>IF($D5668="","",IFERROR(VLOOKUP($D5668,AcctTbl,3,0),""))</f>
        <v>0</v>
      </c>
      <c r="G5668" s="39">
        <f>IF(Txn!$B2840="","",Txn!$D2840)</f>
        <v>0</v>
      </c>
      <c r="H5668" s="38">
        <f>IF(Txn!$B2840="","",Txn!$E2840)</f>
        <v>0</v>
      </c>
      <c r="I5668" s="40">
        <f>IF(Txn!$B2840="",0,Txn!$Q2840)</f>
        <v>0</v>
      </c>
      <c r="J5668" s="40">
        <f>IF(Txn!$B2840="",0,Txn!$R2840)</f>
        <v>0</v>
      </c>
      <c r="K5668" s="41">
        <f>IF($A5668="","",IFERROR(VALUE(MID($A5668,6,2)),""))</f>
        <v>0</v>
      </c>
      <c r="L5668" s="39">
        <f>IF(Txn!$K2840="","","طرف مقابل — "&amp;Txn!$K2840)</f>
        <v>0</v>
      </c>
      <c r="N5668" s="42">
        <f>IF($D5668="",0,COUNTIF(BankAccts,$D5668))</f>
        <v>0</v>
      </c>
    </row>
    <row r="5669" spans="1:14">
      <c r="A5669" s="38">
        <f>IF(Txn!$B2841="","",Txn!$B2841)</f>
        <v>0</v>
      </c>
      <c r="B5669" s="38">
        <f>IF(Txn!$B2841="","",Txn!$C2841)</f>
        <v>0</v>
      </c>
      <c r="C5669" s="39">
        <f>IF(Txn!$B2841="","","تراکنش بانکی")</f>
        <v>0</v>
      </c>
      <c r="D5669" s="38">
        <f>IF(Txn!$B2841="","",IF(Txn!$X2841="","",Txn!$X2841))</f>
        <v>0</v>
      </c>
      <c r="E5669" s="39">
        <f>IF($D5669="","",IFERROR(VLOOKUP($D5669,AcctTbl,2,0),""))</f>
        <v>0</v>
      </c>
      <c r="F5669" s="39">
        <f>IF($D5669="","",IFERROR(VLOOKUP($D5669,AcctTbl,3,0),""))</f>
        <v>0</v>
      </c>
      <c r="G5669" s="39">
        <f>IF(Txn!$B2841="","",Txn!$D2841)</f>
        <v>0</v>
      </c>
      <c r="H5669" s="38">
        <f>IF(Txn!$B2841="","",Txn!$E2841)</f>
        <v>0</v>
      </c>
      <c r="I5669" s="40">
        <f>IF(Txn!$B2841="",0,Txn!$O2841)</f>
        <v>0</v>
      </c>
      <c r="J5669" s="40">
        <f>IF(Txn!$B2841="",0,Txn!$P2841)</f>
        <v>0</v>
      </c>
      <c r="K5669" s="41">
        <f>IF($A5669="","",IFERROR(VALUE(MID($A5669,6,2)),""))</f>
        <v>0</v>
      </c>
      <c r="L5669" s="39">
        <f>IF(Txn!$K2841="","",Txn!$K2841)</f>
        <v>0</v>
      </c>
      <c r="N5669" s="42">
        <f>IF($D5669="",0,COUNTIF(BankAccts,$D5669))</f>
        <v>0</v>
      </c>
    </row>
    <row r="5670" spans="1:14">
      <c r="A5670" s="38">
        <f>IF(Txn!$B2841="","",Txn!$B2841)</f>
        <v>0</v>
      </c>
      <c r="B5670" s="38">
        <f>IF(Txn!$B2841="","",Txn!$C2841)</f>
        <v>0</v>
      </c>
      <c r="C5670" s="39">
        <f>IF(Txn!$B2841="","","تراکنش بانکی")</f>
        <v>0</v>
      </c>
      <c r="D5670" s="38">
        <f>IF(Txn!$B2841="","",IF(IF(Txn!$U2841="TRF",Txn!$Y2841,Txn!$Z2841)="","",IF(Txn!$U2841="TRF",Txn!$Y2841,Txn!$Z2841)))</f>
        <v>0</v>
      </c>
      <c r="E5670" s="39">
        <f>IF($D5670="","",IFERROR(VLOOKUP($D5670,AcctTbl,2,0),""))</f>
        <v>0</v>
      </c>
      <c r="F5670" s="39">
        <f>IF($D5670="","",IFERROR(VLOOKUP($D5670,AcctTbl,3,0),""))</f>
        <v>0</v>
      </c>
      <c r="G5670" s="39">
        <f>IF(Txn!$B2841="","",Txn!$D2841)</f>
        <v>0</v>
      </c>
      <c r="H5670" s="38">
        <f>IF(Txn!$B2841="","",Txn!$E2841)</f>
        <v>0</v>
      </c>
      <c r="I5670" s="40">
        <f>IF(Txn!$B2841="",0,Txn!$Q2841)</f>
        <v>0</v>
      </c>
      <c r="J5670" s="40">
        <f>IF(Txn!$B2841="",0,Txn!$R2841)</f>
        <v>0</v>
      </c>
      <c r="K5670" s="41">
        <f>IF($A5670="","",IFERROR(VALUE(MID($A5670,6,2)),""))</f>
        <v>0</v>
      </c>
      <c r="L5670" s="39">
        <f>IF(Txn!$K2841="","","طرف مقابل — "&amp;Txn!$K2841)</f>
        <v>0</v>
      </c>
      <c r="N5670" s="42">
        <f>IF($D5670="",0,COUNTIF(BankAccts,$D5670))</f>
        <v>0</v>
      </c>
    </row>
    <row r="5671" spans="1:14">
      <c r="A5671" s="38">
        <f>IF(Txn!$B2842="","",Txn!$B2842)</f>
        <v>0</v>
      </c>
      <c r="B5671" s="38">
        <f>IF(Txn!$B2842="","",Txn!$C2842)</f>
        <v>0</v>
      </c>
      <c r="C5671" s="39">
        <f>IF(Txn!$B2842="","","تراکنش بانکی")</f>
        <v>0</v>
      </c>
      <c r="D5671" s="38">
        <f>IF(Txn!$B2842="","",IF(Txn!$X2842="","",Txn!$X2842))</f>
        <v>0</v>
      </c>
      <c r="E5671" s="39">
        <f>IF($D5671="","",IFERROR(VLOOKUP($D5671,AcctTbl,2,0),""))</f>
        <v>0</v>
      </c>
      <c r="F5671" s="39">
        <f>IF($D5671="","",IFERROR(VLOOKUP($D5671,AcctTbl,3,0),""))</f>
        <v>0</v>
      </c>
      <c r="G5671" s="39">
        <f>IF(Txn!$B2842="","",Txn!$D2842)</f>
        <v>0</v>
      </c>
      <c r="H5671" s="38">
        <f>IF(Txn!$B2842="","",Txn!$E2842)</f>
        <v>0</v>
      </c>
      <c r="I5671" s="40">
        <f>IF(Txn!$B2842="",0,Txn!$O2842)</f>
        <v>0</v>
      </c>
      <c r="J5671" s="40">
        <f>IF(Txn!$B2842="",0,Txn!$P2842)</f>
        <v>0</v>
      </c>
      <c r="K5671" s="41">
        <f>IF($A5671="","",IFERROR(VALUE(MID($A5671,6,2)),""))</f>
        <v>0</v>
      </c>
      <c r="L5671" s="39">
        <f>IF(Txn!$K2842="","",Txn!$K2842)</f>
        <v>0</v>
      </c>
      <c r="N5671" s="42">
        <f>IF($D5671="",0,COUNTIF(BankAccts,$D5671))</f>
        <v>0</v>
      </c>
    </row>
    <row r="5672" spans="1:14">
      <c r="A5672" s="38">
        <f>IF(Txn!$B2842="","",Txn!$B2842)</f>
        <v>0</v>
      </c>
      <c r="B5672" s="38">
        <f>IF(Txn!$B2842="","",Txn!$C2842)</f>
        <v>0</v>
      </c>
      <c r="C5672" s="39">
        <f>IF(Txn!$B2842="","","تراکنش بانکی")</f>
        <v>0</v>
      </c>
      <c r="D5672" s="38">
        <f>IF(Txn!$B2842="","",IF(IF(Txn!$U2842="TRF",Txn!$Y2842,Txn!$Z2842)="","",IF(Txn!$U2842="TRF",Txn!$Y2842,Txn!$Z2842)))</f>
        <v>0</v>
      </c>
      <c r="E5672" s="39">
        <f>IF($D5672="","",IFERROR(VLOOKUP($D5672,AcctTbl,2,0),""))</f>
        <v>0</v>
      </c>
      <c r="F5672" s="39">
        <f>IF($D5672="","",IFERROR(VLOOKUP($D5672,AcctTbl,3,0),""))</f>
        <v>0</v>
      </c>
      <c r="G5672" s="39">
        <f>IF(Txn!$B2842="","",Txn!$D2842)</f>
        <v>0</v>
      </c>
      <c r="H5672" s="38">
        <f>IF(Txn!$B2842="","",Txn!$E2842)</f>
        <v>0</v>
      </c>
      <c r="I5672" s="40">
        <f>IF(Txn!$B2842="",0,Txn!$Q2842)</f>
        <v>0</v>
      </c>
      <c r="J5672" s="40">
        <f>IF(Txn!$B2842="",0,Txn!$R2842)</f>
        <v>0</v>
      </c>
      <c r="K5672" s="41">
        <f>IF($A5672="","",IFERROR(VALUE(MID($A5672,6,2)),""))</f>
        <v>0</v>
      </c>
      <c r="L5672" s="39">
        <f>IF(Txn!$K2842="","","طرف مقابل — "&amp;Txn!$K2842)</f>
        <v>0</v>
      </c>
      <c r="N5672" s="42">
        <f>IF($D5672="",0,COUNTIF(BankAccts,$D5672))</f>
        <v>0</v>
      </c>
    </row>
    <row r="5673" spans="1:14">
      <c r="A5673" s="38">
        <f>IF(Txn!$B2843="","",Txn!$B2843)</f>
        <v>0</v>
      </c>
      <c r="B5673" s="38">
        <f>IF(Txn!$B2843="","",Txn!$C2843)</f>
        <v>0</v>
      </c>
      <c r="C5673" s="39">
        <f>IF(Txn!$B2843="","","تراکنش بانکی")</f>
        <v>0</v>
      </c>
      <c r="D5673" s="38">
        <f>IF(Txn!$B2843="","",IF(Txn!$X2843="","",Txn!$X2843))</f>
        <v>0</v>
      </c>
      <c r="E5673" s="39">
        <f>IF($D5673="","",IFERROR(VLOOKUP($D5673,AcctTbl,2,0),""))</f>
        <v>0</v>
      </c>
      <c r="F5673" s="39">
        <f>IF($D5673="","",IFERROR(VLOOKUP($D5673,AcctTbl,3,0),""))</f>
        <v>0</v>
      </c>
      <c r="G5673" s="39">
        <f>IF(Txn!$B2843="","",Txn!$D2843)</f>
        <v>0</v>
      </c>
      <c r="H5673" s="38">
        <f>IF(Txn!$B2843="","",Txn!$E2843)</f>
        <v>0</v>
      </c>
      <c r="I5673" s="40">
        <f>IF(Txn!$B2843="",0,Txn!$O2843)</f>
        <v>0</v>
      </c>
      <c r="J5673" s="40">
        <f>IF(Txn!$B2843="",0,Txn!$P2843)</f>
        <v>0</v>
      </c>
      <c r="K5673" s="41">
        <f>IF($A5673="","",IFERROR(VALUE(MID($A5673,6,2)),""))</f>
        <v>0</v>
      </c>
      <c r="L5673" s="39">
        <f>IF(Txn!$K2843="","",Txn!$K2843)</f>
        <v>0</v>
      </c>
      <c r="N5673" s="42">
        <f>IF($D5673="",0,COUNTIF(BankAccts,$D5673))</f>
        <v>0</v>
      </c>
    </row>
    <row r="5674" spans="1:14">
      <c r="A5674" s="38">
        <f>IF(Txn!$B2843="","",Txn!$B2843)</f>
        <v>0</v>
      </c>
      <c r="B5674" s="38">
        <f>IF(Txn!$B2843="","",Txn!$C2843)</f>
        <v>0</v>
      </c>
      <c r="C5674" s="39">
        <f>IF(Txn!$B2843="","","تراکنش بانکی")</f>
        <v>0</v>
      </c>
      <c r="D5674" s="38">
        <f>IF(Txn!$B2843="","",IF(IF(Txn!$U2843="TRF",Txn!$Y2843,Txn!$Z2843)="","",IF(Txn!$U2843="TRF",Txn!$Y2843,Txn!$Z2843)))</f>
        <v>0</v>
      </c>
      <c r="E5674" s="39">
        <f>IF($D5674="","",IFERROR(VLOOKUP($D5674,AcctTbl,2,0),""))</f>
        <v>0</v>
      </c>
      <c r="F5674" s="39">
        <f>IF($D5674="","",IFERROR(VLOOKUP($D5674,AcctTbl,3,0),""))</f>
        <v>0</v>
      </c>
      <c r="G5674" s="39">
        <f>IF(Txn!$B2843="","",Txn!$D2843)</f>
        <v>0</v>
      </c>
      <c r="H5674" s="38">
        <f>IF(Txn!$B2843="","",Txn!$E2843)</f>
        <v>0</v>
      </c>
      <c r="I5674" s="40">
        <f>IF(Txn!$B2843="",0,Txn!$Q2843)</f>
        <v>0</v>
      </c>
      <c r="J5674" s="40">
        <f>IF(Txn!$B2843="",0,Txn!$R2843)</f>
        <v>0</v>
      </c>
      <c r="K5674" s="41">
        <f>IF($A5674="","",IFERROR(VALUE(MID($A5674,6,2)),""))</f>
        <v>0</v>
      </c>
      <c r="L5674" s="39">
        <f>IF(Txn!$K2843="","","طرف مقابل — "&amp;Txn!$K2843)</f>
        <v>0</v>
      </c>
      <c r="N5674" s="42">
        <f>IF($D5674="",0,COUNTIF(BankAccts,$D5674))</f>
        <v>0</v>
      </c>
    </row>
    <row r="5675" spans="1:14">
      <c r="A5675" s="38">
        <f>IF(Txn!$B2844="","",Txn!$B2844)</f>
        <v>0</v>
      </c>
      <c r="B5675" s="38">
        <f>IF(Txn!$B2844="","",Txn!$C2844)</f>
        <v>0</v>
      </c>
      <c r="C5675" s="39">
        <f>IF(Txn!$B2844="","","تراکنش بانکی")</f>
        <v>0</v>
      </c>
      <c r="D5675" s="38">
        <f>IF(Txn!$B2844="","",IF(Txn!$X2844="","",Txn!$X2844))</f>
        <v>0</v>
      </c>
      <c r="E5675" s="39">
        <f>IF($D5675="","",IFERROR(VLOOKUP($D5675,AcctTbl,2,0),""))</f>
        <v>0</v>
      </c>
      <c r="F5675" s="39">
        <f>IF($D5675="","",IFERROR(VLOOKUP($D5675,AcctTbl,3,0),""))</f>
        <v>0</v>
      </c>
      <c r="G5675" s="39">
        <f>IF(Txn!$B2844="","",Txn!$D2844)</f>
        <v>0</v>
      </c>
      <c r="H5675" s="38">
        <f>IF(Txn!$B2844="","",Txn!$E2844)</f>
        <v>0</v>
      </c>
      <c r="I5675" s="40">
        <f>IF(Txn!$B2844="",0,Txn!$O2844)</f>
        <v>0</v>
      </c>
      <c r="J5675" s="40">
        <f>IF(Txn!$B2844="",0,Txn!$P2844)</f>
        <v>0</v>
      </c>
      <c r="K5675" s="41">
        <f>IF($A5675="","",IFERROR(VALUE(MID($A5675,6,2)),""))</f>
        <v>0</v>
      </c>
      <c r="L5675" s="39">
        <f>IF(Txn!$K2844="","",Txn!$K2844)</f>
        <v>0</v>
      </c>
      <c r="N5675" s="42">
        <f>IF($D5675="",0,COUNTIF(BankAccts,$D5675))</f>
        <v>0</v>
      </c>
    </row>
    <row r="5676" spans="1:14">
      <c r="A5676" s="38">
        <f>IF(Txn!$B2844="","",Txn!$B2844)</f>
        <v>0</v>
      </c>
      <c r="B5676" s="38">
        <f>IF(Txn!$B2844="","",Txn!$C2844)</f>
        <v>0</v>
      </c>
      <c r="C5676" s="39">
        <f>IF(Txn!$B2844="","","تراکنش بانکی")</f>
        <v>0</v>
      </c>
      <c r="D5676" s="38">
        <f>IF(Txn!$B2844="","",IF(IF(Txn!$U2844="TRF",Txn!$Y2844,Txn!$Z2844)="","",IF(Txn!$U2844="TRF",Txn!$Y2844,Txn!$Z2844)))</f>
        <v>0</v>
      </c>
      <c r="E5676" s="39">
        <f>IF($D5676="","",IFERROR(VLOOKUP($D5676,AcctTbl,2,0),""))</f>
        <v>0</v>
      </c>
      <c r="F5676" s="39">
        <f>IF($D5676="","",IFERROR(VLOOKUP($D5676,AcctTbl,3,0),""))</f>
        <v>0</v>
      </c>
      <c r="G5676" s="39">
        <f>IF(Txn!$B2844="","",Txn!$D2844)</f>
        <v>0</v>
      </c>
      <c r="H5676" s="38">
        <f>IF(Txn!$B2844="","",Txn!$E2844)</f>
        <v>0</v>
      </c>
      <c r="I5676" s="40">
        <f>IF(Txn!$B2844="",0,Txn!$Q2844)</f>
        <v>0</v>
      </c>
      <c r="J5676" s="40">
        <f>IF(Txn!$B2844="",0,Txn!$R2844)</f>
        <v>0</v>
      </c>
      <c r="K5676" s="41">
        <f>IF($A5676="","",IFERROR(VALUE(MID($A5676,6,2)),""))</f>
        <v>0</v>
      </c>
      <c r="L5676" s="39">
        <f>IF(Txn!$K2844="","","طرف مقابل — "&amp;Txn!$K2844)</f>
        <v>0</v>
      </c>
      <c r="N5676" s="42">
        <f>IF($D5676="",0,COUNTIF(BankAccts,$D5676))</f>
        <v>0</v>
      </c>
    </row>
    <row r="5677" spans="1:14">
      <c r="A5677" s="38">
        <f>IF(Txn!$B2845="","",Txn!$B2845)</f>
        <v>0</v>
      </c>
      <c r="B5677" s="38">
        <f>IF(Txn!$B2845="","",Txn!$C2845)</f>
        <v>0</v>
      </c>
      <c r="C5677" s="39">
        <f>IF(Txn!$B2845="","","تراکنش بانکی")</f>
        <v>0</v>
      </c>
      <c r="D5677" s="38">
        <f>IF(Txn!$B2845="","",IF(Txn!$X2845="","",Txn!$X2845))</f>
        <v>0</v>
      </c>
      <c r="E5677" s="39">
        <f>IF($D5677="","",IFERROR(VLOOKUP($D5677,AcctTbl,2,0),""))</f>
        <v>0</v>
      </c>
      <c r="F5677" s="39">
        <f>IF($D5677="","",IFERROR(VLOOKUP($D5677,AcctTbl,3,0),""))</f>
        <v>0</v>
      </c>
      <c r="G5677" s="39">
        <f>IF(Txn!$B2845="","",Txn!$D2845)</f>
        <v>0</v>
      </c>
      <c r="H5677" s="38">
        <f>IF(Txn!$B2845="","",Txn!$E2845)</f>
        <v>0</v>
      </c>
      <c r="I5677" s="40">
        <f>IF(Txn!$B2845="",0,Txn!$O2845)</f>
        <v>0</v>
      </c>
      <c r="J5677" s="40">
        <f>IF(Txn!$B2845="",0,Txn!$P2845)</f>
        <v>0</v>
      </c>
      <c r="K5677" s="41">
        <f>IF($A5677="","",IFERROR(VALUE(MID($A5677,6,2)),""))</f>
        <v>0</v>
      </c>
      <c r="L5677" s="39">
        <f>IF(Txn!$K2845="","",Txn!$K2845)</f>
        <v>0</v>
      </c>
      <c r="N5677" s="42">
        <f>IF($D5677="",0,COUNTIF(BankAccts,$D5677))</f>
        <v>0</v>
      </c>
    </row>
    <row r="5678" spans="1:14">
      <c r="A5678" s="38">
        <f>IF(Txn!$B2845="","",Txn!$B2845)</f>
        <v>0</v>
      </c>
      <c r="B5678" s="38">
        <f>IF(Txn!$B2845="","",Txn!$C2845)</f>
        <v>0</v>
      </c>
      <c r="C5678" s="39">
        <f>IF(Txn!$B2845="","","تراکنش بانکی")</f>
        <v>0</v>
      </c>
      <c r="D5678" s="38">
        <f>IF(Txn!$B2845="","",IF(IF(Txn!$U2845="TRF",Txn!$Y2845,Txn!$Z2845)="","",IF(Txn!$U2845="TRF",Txn!$Y2845,Txn!$Z2845)))</f>
        <v>0</v>
      </c>
      <c r="E5678" s="39">
        <f>IF($D5678="","",IFERROR(VLOOKUP($D5678,AcctTbl,2,0),""))</f>
        <v>0</v>
      </c>
      <c r="F5678" s="39">
        <f>IF($D5678="","",IFERROR(VLOOKUP($D5678,AcctTbl,3,0),""))</f>
        <v>0</v>
      </c>
      <c r="G5678" s="39">
        <f>IF(Txn!$B2845="","",Txn!$D2845)</f>
        <v>0</v>
      </c>
      <c r="H5678" s="38">
        <f>IF(Txn!$B2845="","",Txn!$E2845)</f>
        <v>0</v>
      </c>
      <c r="I5678" s="40">
        <f>IF(Txn!$B2845="",0,Txn!$Q2845)</f>
        <v>0</v>
      </c>
      <c r="J5678" s="40">
        <f>IF(Txn!$B2845="",0,Txn!$R2845)</f>
        <v>0</v>
      </c>
      <c r="K5678" s="41">
        <f>IF($A5678="","",IFERROR(VALUE(MID($A5678,6,2)),""))</f>
        <v>0</v>
      </c>
      <c r="L5678" s="39">
        <f>IF(Txn!$K2845="","","طرف مقابل — "&amp;Txn!$K2845)</f>
        <v>0</v>
      </c>
      <c r="N5678" s="42">
        <f>IF($D5678="",0,COUNTIF(BankAccts,$D5678))</f>
        <v>0</v>
      </c>
    </row>
    <row r="5679" spans="1:14">
      <c r="A5679" s="38">
        <f>IF(Txn!$B2846="","",Txn!$B2846)</f>
        <v>0</v>
      </c>
      <c r="B5679" s="38">
        <f>IF(Txn!$B2846="","",Txn!$C2846)</f>
        <v>0</v>
      </c>
      <c r="C5679" s="39">
        <f>IF(Txn!$B2846="","","تراکنش بانکی")</f>
        <v>0</v>
      </c>
      <c r="D5679" s="38">
        <f>IF(Txn!$B2846="","",IF(Txn!$X2846="","",Txn!$X2846))</f>
        <v>0</v>
      </c>
      <c r="E5679" s="39">
        <f>IF($D5679="","",IFERROR(VLOOKUP($D5679,AcctTbl,2,0),""))</f>
        <v>0</v>
      </c>
      <c r="F5679" s="39">
        <f>IF($D5679="","",IFERROR(VLOOKUP($D5679,AcctTbl,3,0),""))</f>
        <v>0</v>
      </c>
      <c r="G5679" s="39">
        <f>IF(Txn!$B2846="","",Txn!$D2846)</f>
        <v>0</v>
      </c>
      <c r="H5679" s="38">
        <f>IF(Txn!$B2846="","",Txn!$E2846)</f>
        <v>0</v>
      </c>
      <c r="I5679" s="40">
        <f>IF(Txn!$B2846="",0,Txn!$O2846)</f>
        <v>0</v>
      </c>
      <c r="J5679" s="40">
        <f>IF(Txn!$B2846="",0,Txn!$P2846)</f>
        <v>0</v>
      </c>
      <c r="K5679" s="41">
        <f>IF($A5679="","",IFERROR(VALUE(MID($A5679,6,2)),""))</f>
        <v>0</v>
      </c>
      <c r="L5679" s="39">
        <f>IF(Txn!$K2846="","",Txn!$K2846)</f>
        <v>0</v>
      </c>
      <c r="N5679" s="42">
        <f>IF($D5679="",0,COUNTIF(BankAccts,$D5679))</f>
        <v>0</v>
      </c>
    </row>
    <row r="5680" spans="1:14">
      <c r="A5680" s="38">
        <f>IF(Txn!$B2846="","",Txn!$B2846)</f>
        <v>0</v>
      </c>
      <c r="B5680" s="38">
        <f>IF(Txn!$B2846="","",Txn!$C2846)</f>
        <v>0</v>
      </c>
      <c r="C5680" s="39">
        <f>IF(Txn!$B2846="","","تراکنش بانکی")</f>
        <v>0</v>
      </c>
      <c r="D5680" s="38">
        <f>IF(Txn!$B2846="","",IF(IF(Txn!$U2846="TRF",Txn!$Y2846,Txn!$Z2846)="","",IF(Txn!$U2846="TRF",Txn!$Y2846,Txn!$Z2846)))</f>
        <v>0</v>
      </c>
      <c r="E5680" s="39">
        <f>IF($D5680="","",IFERROR(VLOOKUP($D5680,AcctTbl,2,0),""))</f>
        <v>0</v>
      </c>
      <c r="F5680" s="39">
        <f>IF($D5680="","",IFERROR(VLOOKUP($D5680,AcctTbl,3,0),""))</f>
        <v>0</v>
      </c>
      <c r="G5680" s="39">
        <f>IF(Txn!$B2846="","",Txn!$D2846)</f>
        <v>0</v>
      </c>
      <c r="H5680" s="38">
        <f>IF(Txn!$B2846="","",Txn!$E2846)</f>
        <v>0</v>
      </c>
      <c r="I5680" s="40">
        <f>IF(Txn!$B2846="",0,Txn!$Q2846)</f>
        <v>0</v>
      </c>
      <c r="J5680" s="40">
        <f>IF(Txn!$B2846="",0,Txn!$R2846)</f>
        <v>0</v>
      </c>
      <c r="K5680" s="41">
        <f>IF($A5680="","",IFERROR(VALUE(MID($A5680,6,2)),""))</f>
        <v>0</v>
      </c>
      <c r="L5680" s="39">
        <f>IF(Txn!$K2846="","","طرف مقابل — "&amp;Txn!$K2846)</f>
        <v>0</v>
      </c>
      <c r="N5680" s="42">
        <f>IF($D5680="",0,COUNTIF(BankAccts,$D5680))</f>
        <v>0</v>
      </c>
    </row>
    <row r="5681" spans="1:14">
      <c r="A5681" s="38">
        <f>IF(Txn!$B2847="","",Txn!$B2847)</f>
        <v>0</v>
      </c>
      <c r="B5681" s="38">
        <f>IF(Txn!$B2847="","",Txn!$C2847)</f>
        <v>0</v>
      </c>
      <c r="C5681" s="39">
        <f>IF(Txn!$B2847="","","تراکنش بانکی")</f>
        <v>0</v>
      </c>
      <c r="D5681" s="38">
        <f>IF(Txn!$B2847="","",IF(Txn!$X2847="","",Txn!$X2847))</f>
        <v>0</v>
      </c>
      <c r="E5681" s="39">
        <f>IF($D5681="","",IFERROR(VLOOKUP($D5681,AcctTbl,2,0),""))</f>
        <v>0</v>
      </c>
      <c r="F5681" s="39">
        <f>IF($D5681="","",IFERROR(VLOOKUP($D5681,AcctTbl,3,0),""))</f>
        <v>0</v>
      </c>
      <c r="G5681" s="39">
        <f>IF(Txn!$B2847="","",Txn!$D2847)</f>
        <v>0</v>
      </c>
      <c r="H5681" s="38">
        <f>IF(Txn!$B2847="","",Txn!$E2847)</f>
        <v>0</v>
      </c>
      <c r="I5681" s="40">
        <f>IF(Txn!$B2847="",0,Txn!$O2847)</f>
        <v>0</v>
      </c>
      <c r="J5681" s="40">
        <f>IF(Txn!$B2847="",0,Txn!$P2847)</f>
        <v>0</v>
      </c>
      <c r="K5681" s="41">
        <f>IF($A5681="","",IFERROR(VALUE(MID($A5681,6,2)),""))</f>
        <v>0</v>
      </c>
      <c r="L5681" s="39">
        <f>IF(Txn!$K2847="","",Txn!$K2847)</f>
        <v>0</v>
      </c>
      <c r="N5681" s="42">
        <f>IF($D5681="",0,COUNTIF(BankAccts,$D5681))</f>
        <v>0</v>
      </c>
    </row>
    <row r="5682" spans="1:14">
      <c r="A5682" s="38">
        <f>IF(Txn!$B2847="","",Txn!$B2847)</f>
        <v>0</v>
      </c>
      <c r="B5682" s="38">
        <f>IF(Txn!$B2847="","",Txn!$C2847)</f>
        <v>0</v>
      </c>
      <c r="C5682" s="39">
        <f>IF(Txn!$B2847="","","تراکنش بانکی")</f>
        <v>0</v>
      </c>
      <c r="D5682" s="38">
        <f>IF(Txn!$B2847="","",IF(IF(Txn!$U2847="TRF",Txn!$Y2847,Txn!$Z2847)="","",IF(Txn!$U2847="TRF",Txn!$Y2847,Txn!$Z2847)))</f>
        <v>0</v>
      </c>
      <c r="E5682" s="39">
        <f>IF($D5682="","",IFERROR(VLOOKUP($D5682,AcctTbl,2,0),""))</f>
        <v>0</v>
      </c>
      <c r="F5682" s="39">
        <f>IF($D5682="","",IFERROR(VLOOKUP($D5682,AcctTbl,3,0),""))</f>
        <v>0</v>
      </c>
      <c r="G5682" s="39">
        <f>IF(Txn!$B2847="","",Txn!$D2847)</f>
        <v>0</v>
      </c>
      <c r="H5682" s="38">
        <f>IF(Txn!$B2847="","",Txn!$E2847)</f>
        <v>0</v>
      </c>
      <c r="I5682" s="40">
        <f>IF(Txn!$B2847="",0,Txn!$Q2847)</f>
        <v>0</v>
      </c>
      <c r="J5682" s="40">
        <f>IF(Txn!$B2847="",0,Txn!$R2847)</f>
        <v>0</v>
      </c>
      <c r="K5682" s="41">
        <f>IF($A5682="","",IFERROR(VALUE(MID($A5682,6,2)),""))</f>
        <v>0</v>
      </c>
      <c r="L5682" s="39">
        <f>IF(Txn!$K2847="","","طرف مقابل — "&amp;Txn!$K2847)</f>
        <v>0</v>
      </c>
      <c r="N5682" s="42">
        <f>IF($D5682="",0,COUNTIF(BankAccts,$D5682))</f>
        <v>0</v>
      </c>
    </row>
    <row r="5683" spans="1:14">
      <c r="A5683" s="38">
        <f>IF(Txn!$B2848="","",Txn!$B2848)</f>
        <v>0</v>
      </c>
      <c r="B5683" s="38">
        <f>IF(Txn!$B2848="","",Txn!$C2848)</f>
        <v>0</v>
      </c>
      <c r="C5683" s="39">
        <f>IF(Txn!$B2848="","","تراکنش بانکی")</f>
        <v>0</v>
      </c>
      <c r="D5683" s="38">
        <f>IF(Txn!$B2848="","",IF(Txn!$X2848="","",Txn!$X2848))</f>
        <v>0</v>
      </c>
      <c r="E5683" s="39">
        <f>IF($D5683="","",IFERROR(VLOOKUP($D5683,AcctTbl,2,0),""))</f>
        <v>0</v>
      </c>
      <c r="F5683" s="39">
        <f>IF($D5683="","",IFERROR(VLOOKUP($D5683,AcctTbl,3,0),""))</f>
        <v>0</v>
      </c>
      <c r="G5683" s="39">
        <f>IF(Txn!$B2848="","",Txn!$D2848)</f>
        <v>0</v>
      </c>
      <c r="H5683" s="38">
        <f>IF(Txn!$B2848="","",Txn!$E2848)</f>
        <v>0</v>
      </c>
      <c r="I5683" s="40">
        <f>IF(Txn!$B2848="",0,Txn!$O2848)</f>
        <v>0</v>
      </c>
      <c r="J5683" s="40">
        <f>IF(Txn!$B2848="",0,Txn!$P2848)</f>
        <v>0</v>
      </c>
      <c r="K5683" s="41">
        <f>IF($A5683="","",IFERROR(VALUE(MID($A5683,6,2)),""))</f>
        <v>0</v>
      </c>
      <c r="L5683" s="39">
        <f>IF(Txn!$K2848="","",Txn!$K2848)</f>
        <v>0</v>
      </c>
      <c r="N5683" s="42">
        <f>IF($D5683="",0,COUNTIF(BankAccts,$D5683))</f>
        <v>0</v>
      </c>
    </row>
    <row r="5684" spans="1:14">
      <c r="A5684" s="38">
        <f>IF(Txn!$B2848="","",Txn!$B2848)</f>
        <v>0</v>
      </c>
      <c r="B5684" s="38">
        <f>IF(Txn!$B2848="","",Txn!$C2848)</f>
        <v>0</v>
      </c>
      <c r="C5684" s="39">
        <f>IF(Txn!$B2848="","","تراکنش بانکی")</f>
        <v>0</v>
      </c>
      <c r="D5684" s="38">
        <f>IF(Txn!$B2848="","",IF(IF(Txn!$U2848="TRF",Txn!$Y2848,Txn!$Z2848)="","",IF(Txn!$U2848="TRF",Txn!$Y2848,Txn!$Z2848)))</f>
        <v>0</v>
      </c>
      <c r="E5684" s="39">
        <f>IF($D5684="","",IFERROR(VLOOKUP($D5684,AcctTbl,2,0),""))</f>
        <v>0</v>
      </c>
      <c r="F5684" s="39">
        <f>IF($D5684="","",IFERROR(VLOOKUP($D5684,AcctTbl,3,0),""))</f>
        <v>0</v>
      </c>
      <c r="G5684" s="39">
        <f>IF(Txn!$B2848="","",Txn!$D2848)</f>
        <v>0</v>
      </c>
      <c r="H5684" s="38">
        <f>IF(Txn!$B2848="","",Txn!$E2848)</f>
        <v>0</v>
      </c>
      <c r="I5684" s="40">
        <f>IF(Txn!$B2848="",0,Txn!$Q2848)</f>
        <v>0</v>
      </c>
      <c r="J5684" s="40">
        <f>IF(Txn!$B2848="",0,Txn!$R2848)</f>
        <v>0</v>
      </c>
      <c r="K5684" s="41">
        <f>IF($A5684="","",IFERROR(VALUE(MID($A5684,6,2)),""))</f>
        <v>0</v>
      </c>
      <c r="L5684" s="39">
        <f>IF(Txn!$K2848="","","طرف مقابل — "&amp;Txn!$K2848)</f>
        <v>0</v>
      </c>
      <c r="N5684" s="42">
        <f>IF($D5684="",0,COUNTIF(BankAccts,$D5684))</f>
        <v>0</v>
      </c>
    </row>
    <row r="5685" spans="1:14">
      <c r="A5685" s="38">
        <f>IF(Txn!$B2849="","",Txn!$B2849)</f>
        <v>0</v>
      </c>
      <c r="B5685" s="38">
        <f>IF(Txn!$B2849="","",Txn!$C2849)</f>
        <v>0</v>
      </c>
      <c r="C5685" s="39">
        <f>IF(Txn!$B2849="","","تراکنش بانکی")</f>
        <v>0</v>
      </c>
      <c r="D5685" s="38">
        <f>IF(Txn!$B2849="","",IF(Txn!$X2849="","",Txn!$X2849))</f>
        <v>0</v>
      </c>
      <c r="E5685" s="39">
        <f>IF($D5685="","",IFERROR(VLOOKUP($D5685,AcctTbl,2,0),""))</f>
        <v>0</v>
      </c>
      <c r="F5685" s="39">
        <f>IF($D5685="","",IFERROR(VLOOKUP($D5685,AcctTbl,3,0),""))</f>
        <v>0</v>
      </c>
      <c r="G5685" s="39">
        <f>IF(Txn!$B2849="","",Txn!$D2849)</f>
        <v>0</v>
      </c>
      <c r="H5685" s="38">
        <f>IF(Txn!$B2849="","",Txn!$E2849)</f>
        <v>0</v>
      </c>
      <c r="I5685" s="40">
        <f>IF(Txn!$B2849="",0,Txn!$O2849)</f>
        <v>0</v>
      </c>
      <c r="J5685" s="40">
        <f>IF(Txn!$B2849="",0,Txn!$P2849)</f>
        <v>0</v>
      </c>
      <c r="K5685" s="41">
        <f>IF($A5685="","",IFERROR(VALUE(MID($A5685,6,2)),""))</f>
        <v>0</v>
      </c>
      <c r="L5685" s="39">
        <f>IF(Txn!$K2849="","",Txn!$K2849)</f>
        <v>0</v>
      </c>
      <c r="N5685" s="42">
        <f>IF($D5685="",0,COUNTIF(BankAccts,$D5685))</f>
        <v>0</v>
      </c>
    </row>
    <row r="5686" spans="1:14">
      <c r="A5686" s="38">
        <f>IF(Txn!$B2849="","",Txn!$B2849)</f>
        <v>0</v>
      </c>
      <c r="B5686" s="38">
        <f>IF(Txn!$B2849="","",Txn!$C2849)</f>
        <v>0</v>
      </c>
      <c r="C5686" s="39">
        <f>IF(Txn!$B2849="","","تراکنش بانکی")</f>
        <v>0</v>
      </c>
      <c r="D5686" s="38">
        <f>IF(Txn!$B2849="","",IF(IF(Txn!$U2849="TRF",Txn!$Y2849,Txn!$Z2849)="","",IF(Txn!$U2849="TRF",Txn!$Y2849,Txn!$Z2849)))</f>
        <v>0</v>
      </c>
      <c r="E5686" s="39">
        <f>IF($D5686="","",IFERROR(VLOOKUP($D5686,AcctTbl,2,0),""))</f>
        <v>0</v>
      </c>
      <c r="F5686" s="39">
        <f>IF($D5686="","",IFERROR(VLOOKUP($D5686,AcctTbl,3,0),""))</f>
        <v>0</v>
      </c>
      <c r="G5686" s="39">
        <f>IF(Txn!$B2849="","",Txn!$D2849)</f>
        <v>0</v>
      </c>
      <c r="H5686" s="38">
        <f>IF(Txn!$B2849="","",Txn!$E2849)</f>
        <v>0</v>
      </c>
      <c r="I5686" s="40">
        <f>IF(Txn!$B2849="",0,Txn!$Q2849)</f>
        <v>0</v>
      </c>
      <c r="J5686" s="40">
        <f>IF(Txn!$B2849="",0,Txn!$R2849)</f>
        <v>0</v>
      </c>
      <c r="K5686" s="41">
        <f>IF($A5686="","",IFERROR(VALUE(MID($A5686,6,2)),""))</f>
        <v>0</v>
      </c>
      <c r="L5686" s="39">
        <f>IF(Txn!$K2849="","","طرف مقابل — "&amp;Txn!$K2849)</f>
        <v>0</v>
      </c>
      <c r="N5686" s="42">
        <f>IF($D5686="",0,COUNTIF(BankAccts,$D5686))</f>
        <v>0</v>
      </c>
    </row>
    <row r="5687" spans="1:14">
      <c r="A5687" s="38">
        <f>IF(Txn!$B2850="","",Txn!$B2850)</f>
        <v>0</v>
      </c>
      <c r="B5687" s="38">
        <f>IF(Txn!$B2850="","",Txn!$C2850)</f>
        <v>0</v>
      </c>
      <c r="C5687" s="39">
        <f>IF(Txn!$B2850="","","تراکنش بانکی")</f>
        <v>0</v>
      </c>
      <c r="D5687" s="38">
        <f>IF(Txn!$B2850="","",IF(Txn!$X2850="","",Txn!$X2850))</f>
        <v>0</v>
      </c>
      <c r="E5687" s="39">
        <f>IF($D5687="","",IFERROR(VLOOKUP($D5687,AcctTbl,2,0),""))</f>
        <v>0</v>
      </c>
      <c r="F5687" s="39">
        <f>IF($D5687="","",IFERROR(VLOOKUP($D5687,AcctTbl,3,0),""))</f>
        <v>0</v>
      </c>
      <c r="G5687" s="39">
        <f>IF(Txn!$B2850="","",Txn!$D2850)</f>
        <v>0</v>
      </c>
      <c r="H5687" s="38">
        <f>IF(Txn!$B2850="","",Txn!$E2850)</f>
        <v>0</v>
      </c>
      <c r="I5687" s="40">
        <f>IF(Txn!$B2850="",0,Txn!$O2850)</f>
        <v>0</v>
      </c>
      <c r="J5687" s="40">
        <f>IF(Txn!$B2850="",0,Txn!$P2850)</f>
        <v>0</v>
      </c>
      <c r="K5687" s="41">
        <f>IF($A5687="","",IFERROR(VALUE(MID($A5687,6,2)),""))</f>
        <v>0</v>
      </c>
      <c r="L5687" s="39">
        <f>IF(Txn!$K2850="","",Txn!$K2850)</f>
        <v>0</v>
      </c>
      <c r="N5687" s="42">
        <f>IF($D5687="",0,COUNTIF(BankAccts,$D5687))</f>
        <v>0</v>
      </c>
    </row>
    <row r="5688" spans="1:14">
      <c r="A5688" s="38">
        <f>IF(Txn!$B2850="","",Txn!$B2850)</f>
        <v>0</v>
      </c>
      <c r="B5688" s="38">
        <f>IF(Txn!$B2850="","",Txn!$C2850)</f>
        <v>0</v>
      </c>
      <c r="C5688" s="39">
        <f>IF(Txn!$B2850="","","تراکنش بانکی")</f>
        <v>0</v>
      </c>
      <c r="D5688" s="38">
        <f>IF(Txn!$B2850="","",IF(IF(Txn!$U2850="TRF",Txn!$Y2850,Txn!$Z2850)="","",IF(Txn!$U2850="TRF",Txn!$Y2850,Txn!$Z2850)))</f>
        <v>0</v>
      </c>
      <c r="E5688" s="39">
        <f>IF($D5688="","",IFERROR(VLOOKUP($D5688,AcctTbl,2,0),""))</f>
        <v>0</v>
      </c>
      <c r="F5688" s="39">
        <f>IF($D5688="","",IFERROR(VLOOKUP($D5688,AcctTbl,3,0),""))</f>
        <v>0</v>
      </c>
      <c r="G5688" s="39">
        <f>IF(Txn!$B2850="","",Txn!$D2850)</f>
        <v>0</v>
      </c>
      <c r="H5688" s="38">
        <f>IF(Txn!$B2850="","",Txn!$E2850)</f>
        <v>0</v>
      </c>
      <c r="I5688" s="40">
        <f>IF(Txn!$B2850="",0,Txn!$Q2850)</f>
        <v>0</v>
      </c>
      <c r="J5688" s="40">
        <f>IF(Txn!$B2850="",0,Txn!$R2850)</f>
        <v>0</v>
      </c>
      <c r="K5688" s="41">
        <f>IF($A5688="","",IFERROR(VALUE(MID($A5688,6,2)),""))</f>
        <v>0</v>
      </c>
      <c r="L5688" s="39">
        <f>IF(Txn!$K2850="","","طرف مقابل — "&amp;Txn!$K2850)</f>
        <v>0</v>
      </c>
      <c r="N5688" s="42">
        <f>IF($D5688="",0,COUNTIF(BankAccts,$D5688))</f>
        <v>0</v>
      </c>
    </row>
    <row r="5689" spans="1:14">
      <c r="A5689" s="38">
        <f>IF(Txn!$B2851="","",Txn!$B2851)</f>
        <v>0</v>
      </c>
      <c r="B5689" s="38">
        <f>IF(Txn!$B2851="","",Txn!$C2851)</f>
        <v>0</v>
      </c>
      <c r="C5689" s="39">
        <f>IF(Txn!$B2851="","","تراکنش بانکی")</f>
        <v>0</v>
      </c>
      <c r="D5689" s="38">
        <f>IF(Txn!$B2851="","",IF(Txn!$X2851="","",Txn!$X2851))</f>
        <v>0</v>
      </c>
      <c r="E5689" s="39">
        <f>IF($D5689="","",IFERROR(VLOOKUP($D5689,AcctTbl,2,0),""))</f>
        <v>0</v>
      </c>
      <c r="F5689" s="39">
        <f>IF($D5689="","",IFERROR(VLOOKUP($D5689,AcctTbl,3,0),""))</f>
        <v>0</v>
      </c>
      <c r="G5689" s="39">
        <f>IF(Txn!$B2851="","",Txn!$D2851)</f>
        <v>0</v>
      </c>
      <c r="H5689" s="38">
        <f>IF(Txn!$B2851="","",Txn!$E2851)</f>
        <v>0</v>
      </c>
      <c r="I5689" s="40">
        <f>IF(Txn!$B2851="",0,Txn!$O2851)</f>
        <v>0</v>
      </c>
      <c r="J5689" s="40">
        <f>IF(Txn!$B2851="",0,Txn!$P2851)</f>
        <v>0</v>
      </c>
      <c r="K5689" s="41">
        <f>IF($A5689="","",IFERROR(VALUE(MID($A5689,6,2)),""))</f>
        <v>0</v>
      </c>
      <c r="L5689" s="39">
        <f>IF(Txn!$K2851="","",Txn!$K2851)</f>
        <v>0</v>
      </c>
      <c r="N5689" s="42">
        <f>IF($D5689="",0,COUNTIF(BankAccts,$D5689))</f>
        <v>0</v>
      </c>
    </row>
    <row r="5690" spans="1:14">
      <c r="A5690" s="38">
        <f>IF(Txn!$B2851="","",Txn!$B2851)</f>
        <v>0</v>
      </c>
      <c r="B5690" s="38">
        <f>IF(Txn!$B2851="","",Txn!$C2851)</f>
        <v>0</v>
      </c>
      <c r="C5690" s="39">
        <f>IF(Txn!$B2851="","","تراکنش بانکی")</f>
        <v>0</v>
      </c>
      <c r="D5690" s="38">
        <f>IF(Txn!$B2851="","",IF(IF(Txn!$U2851="TRF",Txn!$Y2851,Txn!$Z2851)="","",IF(Txn!$U2851="TRF",Txn!$Y2851,Txn!$Z2851)))</f>
        <v>0</v>
      </c>
      <c r="E5690" s="39">
        <f>IF($D5690="","",IFERROR(VLOOKUP($D5690,AcctTbl,2,0),""))</f>
        <v>0</v>
      </c>
      <c r="F5690" s="39">
        <f>IF($D5690="","",IFERROR(VLOOKUP($D5690,AcctTbl,3,0),""))</f>
        <v>0</v>
      </c>
      <c r="G5690" s="39">
        <f>IF(Txn!$B2851="","",Txn!$D2851)</f>
        <v>0</v>
      </c>
      <c r="H5690" s="38">
        <f>IF(Txn!$B2851="","",Txn!$E2851)</f>
        <v>0</v>
      </c>
      <c r="I5690" s="40">
        <f>IF(Txn!$B2851="",0,Txn!$Q2851)</f>
        <v>0</v>
      </c>
      <c r="J5690" s="40">
        <f>IF(Txn!$B2851="",0,Txn!$R2851)</f>
        <v>0</v>
      </c>
      <c r="K5690" s="41">
        <f>IF($A5690="","",IFERROR(VALUE(MID($A5690,6,2)),""))</f>
        <v>0</v>
      </c>
      <c r="L5690" s="39">
        <f>IF(Txn!$K2851="","","طرف مقابل — "&amp;Txn!$K2851)</f>
        <v>0</v>
      </c>
      <c r="N5690" s="42">
        <f>IF($D5690="",0,COUNTIF(BankAccts,$D5690))</f>
        <v>0</v>
      </c>
    </row>
    <row r="5691" spans="1:14">
      <c r="A5691" s="38">
        <f>IF(Txn!$B2852="","",Txn!$B2852)</f>
        <v>0</v>
      </c>
      <c r="B5691" s="38">
        <f>IF(Txn!$B2852="","",Txn!$C2852)</f>
        <v>0</v>
      </c>
      <c r="C5691" s="39">
        <f>IF(Txn!$B2852="","","تراکنش بانکی")</f>
        <v>0</v>
      </c>
      <c r="D5691" s="38">
        <f>IF(Txn!$B2852="","",IF(Txn!$X2852="","",Txn!$X2852))</f>
        <v>0</v>
      </c>
      <c r="E5691" s="39">
        <f>IF($D5691="","",IFERROR(VLOOKUP($D5691,AcctTbl,2,0),""))</f>
        <v>0</v>
      </c>
      <c r="F5691" s="39">
        <f>IF($D5691="","",IFERROR(VLOOKUP($D5691,AcctTbl,3,0),""))</f>
        <v>0</v>
      </c>
      <c r="G5691" s="39">
        <f>IF(Txn!$B2852="","",Txn!$D2852)</f>
        <v>0</v>
      </c>
      <c r="H5691" s="38">
        <f>IF(Txn!$B2852="","",Txn!$E2852)</f>
        <v>0</v>
      </c>
      <c r="I5691" s="40">
        <f>IF(Txn!$B2852="",0,Txn!$O2852)</f>
        <v>0</v>
      </c>
      <c r="J5691" s="40">
        <f>IF(Txn!$B2852="",0,Txn!$P2852)</f>
        <v>0</v>
      </c>
      <c r="K5691" s="41">
        <f>IF($A5691="","",IFERROR(VALUE(MID($A5691,6,2)),""))</f>
        <v>0</v>
      </c>
      <c r="L5691" s="39">
        <f>IF(Txn!$K2852="","",Txn!$K2852)</f>
        <v>0</v>
      </c>
      <c r="N5691" s="42">
        <f>IF($D5691="",0,COUNTIF(BankAccts,$D5691))</f>
        <v>0</v>
      </c>
    </row>
    <row r="5692" spans="1:14">
      <c r="A5692" s="38">
        <f>IF(Txn!$B2852="","",Txn!$B2852)</f>
        <v>0</v>
      </c>
      <c r="B5692" s="38">
        <f>IF(Txn!$B2852="","",Txn!$C2852)</f>
        <v>0</v>
      </c>
      <c r="C5692" s="39">
        <f>IF(Txn!$B2852="","","تراکنش بانکی")</f>
        <v>0</v>
      </c>
      <c r="D5692" s="38">
        <f>IF(Txn!$B2852="","",IF(IF(Txn!$U2852="TRF",Txn!$Y2852,Txn!$Z2852)="","",IF(Txn!$U2852="TRF",Txn!$Y2852,Txn!$Z2852)))</f>
        <v>0</v>
      </c>
      <c r="E5692" s="39">
        <f>IF($D5692="","",IFERROR(VLOOKUP($D5692,AcctTbl,2,0),""))</f>
        <v>0</v>
      </c>
      <c r="F5692" s="39">
        <f>IF($D5692="","",IFERROR(VLOOKUP($D5692,AcctTbl,3,0),""))</f>
        <v>0</v>
      </c>
      <c r="G5692" s="39">
        <f>IF(Txn!$B2852="","",Txn!$D2852)</f>
        <v>0</v>
      </c>
      <c r="H5692" s="38">
        <f>IF(Txn!$B2852="","",Txn!$E2852)</f>
        <v>0</v>
      </c>
      <c r="I5692" s="40">
        <f>IF(Txn!$B2852="",0,Txn!$Q2852)</f>
        <v>0</v>
      </c>
      <c r="J5692" s="40">
        <f>IF(Txn!$B2852="",0,Txn!$R2852)</f>
        <v>0</v>
      </c>
      <c r="K5692" s="41">
        <f>IF($A5692="","",IFERROR(VALUE(MID($A5692,6,2)),""))</f>
        <v>0</v>
      </c>
      <c r="L5692" s="39">
        <f>IF(Txn!$K2852="","","طرف مقابل — "&amp;Txn!$K2852)</f>
        <v>0</v>
      </c>
      <c r="N5692" s="42">
        <f>IF($D5692="",0,COUNTIF(BankAccts,$D5692))</f>
        <v>0</v>
      </c>
    </row>
    <row r="5693" spans="1:14">
      <c r="A5693" s="38">
        <f>IF(Txn!$B2853="","",Txn!$B2853)</f>
        <v>0</v>
      </c>
      <c r="B5693" s="38">
        <f>IF(Txn!$B2853="","",Txn!$C2853)</f>
        <v>0</v>
      </c>
      <c r="C5693" s="39">
        <f>IF(Txn!$B2853="","","تراکنش بانکی")</f>
        <v>0</v>
      </c>
      <c r="D5693" s="38">
        <f>IF(Txn!$B2853="","",IF(Txn!$X2853="","",Txn!$X2853))</f>
        <v>0</v>
      </c>
      <c r="E5693" s="39">
        <f>IF($D5693="","",IFERROR(VLOOKUP($D5693,AcctTbl,2,0),""))</f>
        <v>0</v>
      </c>
      <c r="F5693" s="39">
        <f>IF($D5693="","",IFERROR(VLOOKUP($D5693,AcctTbl,3,0),""))</f>
        <v>0</v>
      </c>
      <c r="G5693" s="39">
        <f>IF(Txn!$B2853="","",Txn!$D2853)</f>
        <v>0</v>
      </c>
      <c r="H5693" s="38">
        <f>IF(Txn!$B2853="","",Txn!$E2853)</f>
        <v>0</v>
      </c>
      <c r="I5693" s="40">
        <f>IF(Txn!$B2853="",0,Txn!$O2853)</f>
        <v>0</v>
      </c>
      <c r="J5693" s="40">
        <f>IF(Txn!$B2853="",0,Txn!$P2853)</f>
        <v>0</v>
      </c>
      <c r="K5693" s="41">
        <f>IF($A5693="","",IFERROR(VALUE(MID($A5693,6,2)),""))</f>
        <v>0</v>
      </c>
      <c r="L5693" s="39">
        <f>IF(Txn!$K2853="","",Txn!$K2853)</f>
        <v>0</v>
      </c>
      <c r="N5693" s="42">
        <f>IF($D5693="",0,COUNTIF(BankAccts,$D5693))</f>
        <v>0</v>
      </c>
    </row>
    <row r="5694" spans="1:14">
      <c r="A5694" s="38">
        <f>IF(Txn!$B2853="","",Txn!$B2853)</f>
        <v>0</v>
      </c>
      <c r="B5694" s="38">
        <f>IF(Txn!$B2853="","",Txn!$C2853)</f>
        <v>0</v>
      </c>
      <c r="C5694" s="39">
        <f>IF(Txn!$B2853="","","تراکنش بانکی")</f>
        <v>0</v>
      </c>
      <c r="D5694" s="38">
        <f>IF(Txn!$B2853="","",IF(IF(Txn!$U2853="TRF",Txn!$Y2853,Txn!$Z2853)="","",IF(Txn!$U2853="TRF",Txn!$Y2853,Txn!$Z2853)))</f>
        <v>0</v>
      </c>
      <c r="E5694" s="39">
        <f>IF($D5694="","",IFERROR(VLOOKUP($D5694,AcctTbl,2,0),""))</f>
        <v>0</v>
      </c>
      <c r="F5694" s="39">
        <f>IF($D5694="","",IFERROR(VLOOKUP($D5694,AcctTbl,3,0),""))</f>
        <v>0</v>
      </c>
      <c r="G5694" s="39">
        <f>IF(Txn!$B2853="","",Txn!$D2853)</f>
        <v>0</v>
      </c>
      <c r="H5694" s="38">
        <f>IF(Txn!$B2853="","",Txn!$E2853)</f>
        <v>0</v>
      </c>
      <c r="I5694" s="40">
        <f>IF(Txn!$B2853="",0,Txn!$Q2853)</f>
        <v>0</v>
      </c>
      <c r="J5694" s="40">
        <f>IF(Txn!$B2853="",0,Txn!$R2853)</f>
        <v>0</v>
      </c>
      <c r="K5694" s="41">
        <f>IF($A5694="","",IFERROR(VALUE(MID($A5694,6,2)),""))</f>
        <v>0</v>
      </c>
      <c r="L5694" s="39">
        <f>IF(Txn!$K2853="","","طرف مقابل — "&amp;Txn!$K2853)</f>
        <v>0</v>
      </c>
      <c r="N5694" s="42">
        <f>IF($D5694="",0,COUNTIF(BankAccts,$D5694))</f>
        <v>0</v>
      </c>
    </row>
    <row r="5695" spans="1:14">
      <c r="A5695" s="38">
        <f>IF(Txn!$B2854="","",Txn!$B2854)</f>
        <v>0</v>
      </c>
      <c r="B5695" s="38">
        <f>IF(Txn!$B2854="","",Txn!$C2854)</f>
        <v>0</v>
      </c>
      <c r="C5695" s="39">
        <f>IF(Txn!$B2854="","","تراکنش بانکی")</f>
        <v>0</v>
      </c>
      <c r="D5695" s="38">
        <f>IF(Txn!$B2854="","",IF(Txn!$X2854="","",Txn!$X2854))</f>
        <v>0</v>
      </c>
      <c r="E5695" s="39">
        <f>IF($D5695="","",IFERROR(VLOOKUP($D5695,AcctTbl,2,0),""))</f>
        <v>0</v>
      </c>
      <c r="F5695" s="39">
        <f>IF($D5695="","",IFERROR(VLOOKUP($D5695,AcctTbl,3,0),""))</f>
        <v>0</v>
      </c>
      <c r="G5695" s="39">
        <f>IF(Txn!$B2854="","",Txn!$D2854)</f>
        <v>0</v>
      </c>
      <c r="H5695" s="38">
        <f>IF(Txn!$B2854="","",Txn!$E2854)</f>
        <v>0</v>
      </c>
      <c r="I5695" s="40">
        <f>IF(Txn!$B2854="",0,Txn!$O2854)</f>
        <v>0</v>
      </c>
      <c r="J5695" s="40">
        <f>IF(Txn!$B2854="",0,Txn!$P2854)</f>
        <v>0</v>
      </c>
      <c r="K5695" s="41">
        <f>IF($A5695="","",IFERROR(VALUE(MID($A5695,6,2)),""))</f>
        <v>0</v>
      </c>
      <c r="L5695" s="39">
        <f>IF(Txn!$K2854="","",Txn!$K2854)</f>
        <v>0</v>
      </c>
      <c r="N5695" s="42">
        <f>IF($D5695="",0,COUNTIF(BankAccts,$D5695))</f>
        <v>0</v>
      </c>
    </row>
    <row r="5696" spans="1:14">
      <c r="A5696" s="38">
        <f>IF(Txn!$B2854="","",Txn!$B2854)</f>
        <v>0</v>
      </c>
      <c r="B5696" s="38">
        <f>IF(Txn!$B2854="","",Txn!$C2854)</f>
        <v>0</v>
      </c>
      <c r="C5696" s="39">
        <f>IF(Txn!$B2854="","","تراکنش بانکی")</f>
        <v>0</v>
      </c>
      <c r="D5696" s="38">
        <f>IF(Txn!$B2854="","",IF(IF(Txn!$U2854="TRF",Txn!$Y2854,Txn!$Z2854)="","",IF(Txn!$U2854="TRF",Txn!$Y2854,Txn!$Z2854)))</f>
        <v>0</v>
      </c>
      <c r="E5696" s="39">
        <f>IF($D5696="","",IFERROR(VLOOKUP($D5696,AcctTbl,2,0),""))</f>
        <v>0</v>
      </c>
      <c r="F5696" s="39">
        <f>IF($D5696="","",IFERROR(VLOOKUP($D5696,AcctTbl,3,0),""))</f>
        <v>0</v>
      </c>
      <c r="G5696" s="39">
        <f>IF(Txn!$B2854="","",Txn!$D2854)</f>
        <v>0</v>
      </c>
      <c r="H5696" s="38">
        <f>IF(Txn!$B2854="","",Txn!$E2854)</f>
        <v>0</v>
      </c>
      <c r="I5696" s="40">
        <f>IF(Txn!$B2854="",0,Txn!$Q2854)</f>
        <v>0</v>
      </c>
      <c r="J5696" s="40">
        <f>IF(Txn!$B2854="",0,Txn!$R2854)</f>
        <v>0</v>
      </c>
      <c r="K5696" s="41">
        <f>IF($A5696="","",IFERROR(VALUE(MID($A5696,6,2)),""))</f>
        <v>0</v>
      </c>
      <c r="L5696" s="39">
        <f>IF(Txn!$K2854="","","طرف مقابل — "&amp;Txn!$K2854)</f>
        <v>0</v>
      </c>
      <c r="N5696" s="42">
        <f>IF($D5696="",0,COUNTIF(BankAccts,$D5696))</f>
        <v>0</v>
      </c>
    </row>
    <row r="5697" spans="1:14">
      <c r="A5697" s="38">
        <f>IF(Txn!$B2855="","",Txn!$B2855)</f>
        <v>0</v>
      </c>
      <c r="B5697" s="38">
        <f>IF(Txn!$B2855="","",Txn!$C2855)</f>
        <v>0</v>
      </c>
      <c r="C5697" s="39">
        <f>IF(Txn!$B2855="","","تراکنش بانکی")</f>
        <v>0</v>
      </c>
      <c r="D5697" s="38">
        <f>IF(Txn!$B2855="","",IF(Txn!$X2855="","",Txn!$X2855))</f>
        <v>0</v>
      </c>
      <c r="E5697" s="39">
        <f>IF($D5697="","",IFERROR(VLOOKUP($D5697,AcctTbl,2,0),""))</f>
        <v>0</v>
      </c>
      <c r="F5697" s="39">
        <f>IF($D5697="","",IFERROR(VLOOKUP($D5697,AcctTbl,3,0),""))</f>
        <v>0</v>
      </c>
      <c r="G5697" s="39">
        <f>IF(Txn!$B2855="","",Txn!$D2855)</f>
        <v>0</v>
      </c>
      <c r="H5697" s="38">
        <f>IF(Txn!$B2855="","",Txn!$E2855)</f>
        <v>0</v>
      </c>
      <c r="I5697" s="40">
        <f>IF(Txn!$B2855="",0,Txn!$O2855)</f>
        <v>0</v>
      </c>
      <c r="J5697" s="40">
        <f>IF(Txn!$B2855="",0,Txn!$P2855)</f>
        <v>0</v>
      </c>
      <c r="K5697" s="41">
        <f>IF($A5697="","",IFERROR(VALUE(MID($A5697,6,2)),""))</f>
        <v>0</v>
      </c>
      <c r="L5697" s="39">
        <f>IF(Txn!$K2855="","",Txn!$K2855)</f>
        <v>0</v>
      </c>
      <c r="N5697" s="42">
        <f>IF($D5697="",0,COUNTIF(BankAccts,$D5697))</f>
        <v>0</v>
      </c>
    </row>
    <row r="5698" spans="1:14">
      <c r="A5698" s="38">
        <f>IF(Txn!$B2855="","",Txn!$B2855)</f>
        <v>0</v>
      </c>
      <c r="B5698" s="38">
        <f>IF(Txn!$B2855="","",Txn!$C2855)</f>
        <v>0</v>
      </c>
      <c r="C5698" s="39">
        <f>IF(Txn!$B2855="","","تراکنش بانکی")</f>
        <v>0</v>
      </c>
      <c r="D5698" s="38">
        <f>IF(Txn!$B2855="","",IF(IF(Txn!$U2855="TRF",Txn!$Y2855,Txn!$Z2855)="","",IF(Txn!$U2855="TRF",Txn!$Y2855,Txn!$Z2855)))</f>
        <v>0</v>
      </c>
      <c r="E5698" s="39">
        <f>IF($D5698="","",IFERROR(VLOOKUP($D5698,AcctTbl,2,0),""))</f>
        <v>0</v>
      </c>
      <c r="F5698" s="39">
        <f>IF($D5698="","",IFERROR(VLOOKUP($D5698,AcctTbl,3,0),""))</f>
        <v>0</v>
      </c>
      <c r="G5698" s="39">
        <f>IF(Txn!$B2855="","",Txn!$D2855)</f>
        <v>0</v>
      </c>
      <c r="H5698" s="38">
        <f>IF(Txn!$B2855="","",Txn!$E2855)</f>
        <v>0</v>
      </c>
      <c r="I5698" s="40">
        <f>IF(Txn!$B2855="",0,Txn!$Q2855)</f>
        <v>0</v>
      </c>
      <c r="J5698" s="40">
        <f>IF(Txn!$B2855="",0,Txn!$R2855)</f>
        <v>0</v>
      </c>
      <c r="K5698" s="41">
        <f>IF($A5698="","",IFERROR(VALUE(MID($A5698,6,2)),""))</f>
        <v>0</v>
      </c>
      <c r="L5698" s="39">
        <f>IF(Txn!$K2855="","","طرف مقابل — "&amp;Txn!$K2855)</f>
        <v>0</v>
      </c>
      <c r="N5698" s="42">
        <f>IF($D5698="",0,COUNTIF(BankAccts,$D5698))</f>
        <v>0</v>
      </c>
    </row>
    <row r="5699" spans="1:14">
      <c r="A5699" s="38">
        <f>IF(Txn!$B2856="","",Txn!$B2856)</f>
        <v>0</v>
      </c>
      <c r="B5699" s="38">
        <f>IF(Txn!$B2856="","",Txn!$C2856)</f>
        <v>0</v>
      </c>
      <c r="C5699" s="39">
        <f>IF(Txn!$B2856="","","تراکنش بانکی")</f>
        <v>0</v>
      </c>
      <c r="D5699" s="38">
        <f>IF(Txn!$B2856="","",IF(Txn!$X2856="","",Txn!$X2856))</f>
        <v>0</v>
      </c>
      <c r="E5699" s="39">
        <f>IF($D5699="","",IFERROR(VLOOKUP($D5699,AcctTbl,2,0),""))</f>
        <v>0</v>
      </c>
      <c r="F5699" s="39">
        <f>IF($D5699="","",IFERROR(VLOOKUP($D5699,AcctTbl,3,0),""))</f>
        <v>0</v>
      </c>
      <c r="G5699" s="39">
        <f>IF(Txn!$B2856="","",Txn!$D2856)</f>
        <v>0</v>
      </c>
      <c r="H5699" s="38">
        <f>IF(Txn!$B2856="","",Txn!$E2856)</f>
        <v>0</v>
      </c>
      <c r="I5699" s="40">
        <f>IF(Txn!$B2856="",0,Txn!$O2856)</f>
        <v>0</v>
      </c>
      <c r="J5699" s="40">
        <f>IF(Txn!$B2856="",0,Txn!$P2856)</f>
        <v>0</v>
      </c>
      <c r="K5699" s="41">
        <f>IF($A5699="","",IFERROR(VALUE(MID($A5699,6,2)),""))</f>
        <v>0</v>
      </c>
      <c r="L5699" s="39">
        <f>IF(Txn!$K2856="","",Txn!$K2856)</f>
        <v>0</v>
      </c>
      <c r="N5699" s="42">
        <f>IF($D5699="",0,COUNTIF(BankAccts,$D5699))</f>
        <v>0</v>
      </c>
    </row>
    <row r="5700" spans="1:14">
      <c r="A5700" s="38">
        <f>IF(Txn!$B2856="","",Txn!$B2856)</f>
        <v>0</v>
      </c>
      <c r="B5700" s="38">
        <f>IF(Txn!$B2856="","",Txn!$C2856)</f>
        <v>0</v>
      </c>
      <c r="C5700" s="39">
        <f>IF(Txn!$B2856="","","تراکنش بانکی")</f>
        <v>0</v>
      </c>
      <c r="D5700" s="38">
        <f>IF(Txn!$B2856="","",IF(IF(Txn!$U2856="TRF",Txn!$Y2856,Txn!$Z2856)="","",IF(Txn!$U2856="TRF",Txn!$Y2856,Txn!$Z2856)))</f>
        <v>0</v>
      </c>
      <c r="E5700" s="39">
        <f>IF($D5700="","",IFERROR(VLOOKUP($D5700,AcctTbl,2,0),""))</f>
        <v>0</v>
      </c>
      <c r="F5700" s="39">
        <f>IF($D5700="","",IFERROR(VLOOKUP($D5700,AcctTbl,3,0),""))</f>
        <v>0</v>
      </c>
      <c r="G5700" s="39">
        <f>IF(Txn!$B2856="","",Txn!$D2856)</f>
        <v>0</v>
      </c>
      <c r="H5700" s="38">
        <f>IF(Txn!$B2856="","",Txn!$E2856)</f>
        <v>0</v>
      </c>
      <c r="I5700" s="40">
        <f>IF(Txn!$B2856="",0,Txn!$Q2856)</f>
        <v>0</v>
      </c>
      <c r="J5700" s="40">
        <f>IF(Txn!$B2856="",0,Txn!$R2856)</f>
        <v>0</v>
      </c>
      <c r="K5700" s="41">
        <f>IF($A5700="","",IFERROR(VALUE(MID($A5700,6,2)),""))</f>
        <v>0</v>
      </c>
      <c r="L5700" s="39">
        <f>IF(Txn!$K2856="","","طرف مقابل — "&amp;Txn!$K2856)</f>
        <v>0</v>
      </c>
      <c r="N5700" s="42">
        <f>IF($D5700="",0,COUNTIF(BankAccts,$D5700))</f>
        <v>0</v>
      </c>
    </row>
    <row r="5701" spans="1:14">
      <c r="A5701" s="38">
        <f>IF(Txn!$B2857="","",Txn!$B2857)</f>
        <v>0</v>
      </c>
      <c r="B5701" s="38">
        <f>IF(Txn!$B2857="","",Txn!$C2857)</f>
        <v>0</v>
      </c>
      <c r="C5701" s="39">
        <f>IF(Txn!$B2857="","","تراکنش بانکی")</f>
        <v>0</v>
      </c>
      <c r="D5701" s="38">
        <f>IF(Txn!$B2857="","",IF(Txn!$X2857="","",Txn!$X2857))</f>
        <v>0</v>
      </c>
      <c r="E5701" s="39">
        <f>IF($D5701="","",IFERROR(VLOOKUP($D5701,AcctTbl,2,0),""))</f>
        <v>0</v>
      </c>
      <c r="F5701" s="39">
        <f>IF($D5701="","",IFERROR(VLOOKUP($D5701,AcctTbl,3,0),""))</f>
        <v>0</v>
      </c>
      <c r="G5701" s="39">
        <f>IF(Txn!$B2857="","",Txn!$D2857)</f>
        <v>0</v>
      </c>
      <c r="H5701" s="38">
        <f>IF(Txn!$B2857="","",Txn!$E2857)</f>
        <v>0</v>
      </c>
      <c r="I5701" s="40">
        <f>IF(Txn!$B2857="",0,Txn!$O2857)</f>
        <v>0</v>
      </c>
      <c r="J5701" s="40">
        <f>IF(Txn!$B2857="",0,Txn!$P2857)</f>
        <v>0</v>
      </c>
      <c r="K5701" s="41">
        <f>IF($A5701="","",IFERROR(VALUE(MID($A5701,6,2)),""))</f>
        <v>0</v>
      </c>
      <c r="L5701" s="39">
        <f>IF(Txn!$K2857="","",Txn!$K2857)</f>
        <v>0</v>
      </c>
      <c r="N5701" s="42">
        <f>IF($D5701="",0,COUNTIF(BankAccts,$D5701))</f>
        <v>0</v>
      </c>
    </row>
    <row r="5702" spans="1:14">
      <c r="A5702" s="38">
        <f>IF(Txn!$B2857="","",Txn!$B2857)</f>
        <v>0</v>
      </c>
      <c r="B5702" s="38">
        <f>IF(Txn!$B2857="","",Txn!$C2857)</f>
        <v>0</v>
      </c>
      <c r="C5702" s="39">
        <f>IF(Txn!$B2857="","","تراکنش بانکی")</f>
        <v>0</v>
      </c>
      <c r="D5702" s="38">
        <f>IF(Txn!$B2857="","",IF(IF(Txn!$U2857="TRF",Txn!$Y2857,Txn!$Z2857)="","",IF(Txn!$U2857="TRF",Txn!$Y2857,Txn!$Z2857)))</f>
        <v>0</v>
      </c>
      <c r="E5702" s="39">
        <f>IF($D5702="","",IFERROR(VLOOKUP($D5702,AcctTbl,2,0),""))</f>
        <v>0</v>
      </c>
      <c r="F5702" s="39">
        <f>IF($D5702="","",IFERROR(VLOOKUP($D5702,AcctTbl,3,0),""))</f>
        <v>0</v>
      </c>
      <c r="G5702" s="39">
        <f>IF(Txn!$B2857="","",Txn!$D2857)</f>
        <v>0</v>
      </c>
      <c r="H5702" s="38">
        <f>IF(Txn!$B2857="","",Txn!$E2857)</f>
        <v>0</v>
      </c>
      <c r="I5702" s="40">
        <f>IF(Txn!$B2857="",0,Txn!$Q2857)</f>
        <v>0</v>
      </c>
      <c r="J5702" s="40">
        <f>IF(Txn!$B2857="",0,Txn!$R2857)</f>
        <v>0</v>
      </c>
      <c r="K5702" s="41">
        <f>IF($A5702="","",IFERROR(VALUE(MID($A5702,6,2)),""))</f>
        <v>0</v>
      </c>
      <c r="L5702" s="39">
        <f>IF(Txn!$K2857="","","طرف مقابل — "&amp;Txn!$K2857)</f>
        <v>0</v>
      </c>
      <c r="N5702" s="42">
        <f>IF($D5702="",0,COUNTIF(BankAccts,$D5702))</f>
        <v>0</v>
      </c>
    </row>
    <row r="5703" spans="1:14">
      <c r="A5703" s="38">
        <f>IF(Txn!$B2858="","",Txn!$B2858)</f>
        <v>0</v>
      </c>
      <c r="B5703" s="38">
        <f>IF(Txn!$B2858="","",Txn!$C2858)</f>
        <v>0</v>
      </c>
      <c r="C5703" s="39">
        <f>IF(Txn!$B2858="","","تراکنش بانکی")</f>
        <v>0</v>
      </c>
      <c r="D5703" s="38">
        <f>IF(Txn!$B2858="","",IF(Txn!$X2858="","",Txn!$X2858))</f>
        <v>0</v>
      </c>
      <c r="E5703" s="39">
        <f>IF($D5703="","",IFERROR(VLOOKUP($D5703,AcctTbl,2,0),""))</f>
        <v>0</v>
      </c>
      <c r="F5703" s="39">
        <f>IF($D5703="","",IFERROR(VLOOKUP($D5703,AcctTbl,3,0),""))</f>
        <v>0</v>
      </c>
      <c r="G5703" s="39">
        <f>IF(Txn!$B2858="","",Txn!$D2858)</f>
        <v>0</v>
      </c>
      <c r="H5703" s="38">
        <f>IF(Txn!$B2858="","",Txn!$E2858)</f>
        <v>0</v>
      </c>
      <c r="I5703" s="40">
        <f>IF(Txn!$B2858="",0,Txn!$O2858)</f>
        <v>0</v>
      </c>
      <c r="J5703" s="40">
        <f>IF(Txn!$B2858="",0,Txn!$P2858)</f>
        <v>0</v>
      </c>
      <c r="K5703" s="41">
        <f>IF($A5703="","",IFERROR(VALUE(MID($A5703,6,2)),""))</f>
        <v>0</v>
      </c>
      <c r="L5703" s="39">
        <f>IF(Txn!$K2858="","",Txn!$K2858)</f>
        <v>0</v>
      </c>
      <c r="N5703" s="42">
        <f>IF($D5703="",0,COUNTIF(BankAccts,$D5703))</f>
        <v>0</v>
      </c>
    </row>
    <row r="5704" spans="1:14">
      <c r="A5704" s="38">
        <f>IF(Txn!$B2858="","",Txn!$B2858)</f>
        <v>0</v>
      </c>
      <c r="B5704" s="38">
        <f>IF(Txn!$B2858="","",Txn!$C2858)</f>
        <v>0</v>
      </c>
      <c r="C5704" s="39">
        <f>IF(Txn!$B2858="","","تراکنش بانکی")</f>
        <v>0</v>
      </c>
      <c r="D5704" s="38">
        <f>IF(Txn!$B2858="","",IF(IF(Txn!$U2858="TRF",Txn!$Y2858,Txn!$Z2858)="","",IF(Txn!$U2858="TRF",Txn!$Y2858,Txn!$Z2858)))</f>
        <v>0</v>
      </c>
      <c r="E5704" s="39">
        <f>IF($D5704="","",IFERROR(VLOOKUP($D5704,AcctTbl,2,0),""))</f>
        <v>0</v>
      </c>
      <c r="F5704" s="39">
        <f>IF($D5704="","",IFERROR(VLOOKUP($D5704,AcctTbl,3,0),""))</f>
        <v>0</v>
      </c>
      <c r="G5704" s="39">
        <f>IF(Txn!$B2858="","",Txn!$D2858)</f>
        <v>0</v>
      </c>
      <c r="H5704" s="38">
        <f>IF(Txn!$B2858="","",Txn!$E2858)</f>
        <v>0</v>
      </c>
      <c r="I5704" s="40">
        <f>IF(Txn!$B2858="",0,Txn!$Q2858)</f>
        <v>0</v>
      </c>
      <c r="J5704" s="40">
        <f>IF(Txn!$B2858="",0,Txn!$R2858)</f>
        <v>0</v>
      </c>
      <c r="K5704" s="41">
        <f>IF($A5704="","",IFERROR(VALUE(MID($A5704,6,2)),""))</f>
        <v>0</v>
      </c>
      <c r="L5704" s="39">
        <f>IF(Txn!$K2858="","","طرف مقابل — "&amp;Txn!$K2858)</f>
        <v>0</v>
      </c>
      <c r="N5704" s="42">
        <f>IF($D5704="",0,COUNTIF(BankAccts,$D5704))</f>
        <v>0</v>
      </c>
    </row>
    <row r="5705" spans="1:14">
      <c r="A5705" s="38">
        <f>IF(Txn!$B2859="","",Txn!$B2859)</f>
        <v>0</v>
      </c>
      <c r="B5705" s="38">
        <f>IF(Txn!$B2859="","",Txn!$C2859)</f>
        <v>0</v>
      </c>
      <c r="C5705" s="39">
        <f>IF(Txn!$B2859="","","تراکنش بانکی")</f>
        <v>0</v>
      </c>
      <c r="D5705" s="38">
        <f>IF(Txn!$B2859="","",IF(Txn!$X2859="","",Txn!$X2859))</f>
        <v>0</v>
      </c>
      <c r="E5705" s="39">
        <f>IF($D5705="","",IFERROR(VLOOKUP($D5705,AcctTbl,2,0),""))</f>
        <v>0</v>
      </c>
      <c r="F5705" s="39">
        <f>IF($D5705="","",IFERROR(VLOOKUP($D5705,AcctTbl,3,0),""))</f>
        <v>0</v>
      </c>
      <c r="G5705" s="39">
        <f>IF(Txn!$B2859="","",Txn!$D2859)</f>
        <v>0</v>
      </c>
      <c r="H5705" s="38">
        <f>IF(Txn!$B2859="","",Txn!$E2859)</f>
        <v>0</v>
      </c>
      <c r="I5705" s="40">
        <f>IF(Txn!$B2859="",0,Txn!$O2859)</f>
        <v>0</v>
      </c>
      <c r="J5705" s="40">
        <f>IF(Txn!$B2859="",0,Txn!$P2859)</f>
        <v>0</v>
      </c>
      <c r="K5705" s="41">
        <f>IF($A5705="","",IFERROR(VALUE(MID($A5705,6,2)),""))</f>
        <v>0</v>
      </c>
      <c r="L5705" s="39">
        <f>IF(Txn!$K2859="","",Txn!$K2859)</f>
        <v>0</v>
      </c>
      <c r="N5705" s="42">
        <f>IF($D5705="",0,COUNTIF(BankAccts,$D5705))</f>
        <v>0</v>
      </c>
    </row>
    <row r="5706" spans="1:14">
      <c r="A5706" s="38">
        <f>IF(Txn!$B2859="","",Txn!$B2859)</f>
        <v>0</v>
      </c>
      <c r="B5706" s="38">
        <f>IF(Txn!$B2859="","",Txn!$C2859)</f>
        <v>0</v>
      </c>
      <c r="C5706" s="39">
        <f>IF(Txn!$B2859="","","تراکنش بانکی")</f>
        <v>0</v>
      </c>
      <c r="D5706" s="38">
        <f>IF(Txn!$B2859="","",IF(IF(Txn!$U2859="TRF",Txn!$Y2859,Txn!$Z2859)="","",IF(Txn!$U2859="TRF",Txn!$Y2859,Txn!$Z2859)))</f>
        <v>0</v>
      </c>
      <c r="E5706" s="39">
        <f>IF($D5706="","",IFERROR(VLOOKUP($D5706,AcctTbl,2,0),""))</f>
        <v>0</v>
      </c>
      <c r="F5706" s="39">
        <f>IF($D5706="","",IFERROR(VLOOKUP($D5706,AcctTbl,3,0),""))</f>
        <v>0</v>
      </c>
      <c r="G5706" s="39">
        <f>IF(Txn!$B2859="","",Txn!$D2859)</f>
        <v>0</v>
      </c>
      <c r="H5706" s="38">
        <f>IF(Txn!$B2859="","",Txn!$E2859)</f>
        <v>0</v>
      </c>
      <c r="I5706" s="40">
        <f>IF(Txn!$B2859="",0,Txn!$Q2859)</f>
        <v>0</v>
      </c>
      <c r="J5706" s="40">
        <f>IF(Txn!$B2859="",0,Txn!$R2859)</f>
        <v>0</v>
      </c>
      <c r="K5706" s="41">
        <f>IF($A5706="","",IFERROR(VALUE(MID($A5706,6,2)),""))</f>
        <v>0</v>
      </c>
      <c r="L5706" s="39">
        <f>IF(Txn!$K2859="","","طرف مقابل — "&amp;Txn!$K2859)</f>
        <v>0</v>
      </c>
      <c r="N5706" s="42">
        <f>IF($D5706="",0,COUNTIF(BankAccts,$D5706))</f>
        <v>0</v>
      </c>
    </row>
    <row r="5707" spans="1:14">
      <c r="A5707" s="38">
        <f>IF(Txn!$B2860="","",Txn!$B2860)</f>
        <v>0</v>
      </c>
      <c r="B5707" s="38">
        <f>IF(Txn!$B2860="","",Txn!$C2860)</f>
        <v>0</v>
      </c>
      <c r="C5707" s="39">
        <f>IF(Txn!$B2860="","","تراکنش بانکی")</f>
        <v>0</v>
      </c>
      <c r="D5707" s="38">
        <f>IF(Txn!$B2860="","",IF(Txn!$X2860="","",Txn!$X2860))</f>
        <v>0</v>
      </c>
      <c r="E5707" s="39">
        <f>IF($D5707="","",IFERROR(VLOOKUP($D5707,AcctTbl,2,0),""))</f>
        <v>0</v>
      </c>
      <c r="F5707" s="39">
        <f>IF($D5707="","",IFERROR(VLOOKUP($D5707,AcctTbl,3,0),""))</f>
        <v>0</v>
      </c>
      <c r="G5707" s="39">
        <f>IF(Txn!$B2860="","",Txn!$D2860)</f>
        <v>0</v>
      </c>
      <c r="H5707" s="38">
        <f>IF(Txn!$B2860="","",Txn!$E2860)</f>
        <v>0</v>
      </c>
      <c r="I5707" s="40">
        <f>IF(Txn!$B2860="",0,Txn!$O2860)</f>
        <v>0</v>
      </c>
      <c r="J5707" s="40">
        <f>IF(Txn!$B2860="",0,Txn!$P2860)</f>
        <v>0</v>
      </c>
      <c r="K5707" s="41">
        <f>IF($A5707="","",IFERROR(VALUE(MID($A5707,6,2)),""))</f>
        <v>0</v>
      </c>
      <c r="L5707" s="39">
        <f>IF(Txn!$K2860="","",Txn!$K2860)</f>
        <v>0</v>
      </c>
      <c r="N5707" s="42">
        <f>IF($D5707="",0,COUNTIF(BankAccts,$D5707))</f>
        <v>0</v>
      </c>
    </row>
    <row r="5708" spans="1:14">
      <c r="A5708" s="38">
        <f>IF(Txn!$B2860="","",Txn!$B2860)</f>
        <v>0</v>
      </c>
      <c r="B5708" s="38">
        <f>IF(Txn!$B2860="","",Txn!$C2860)</f>
        <v>0</v>
      </c>
      <c r="C5708" s="39">
        <f>IF(Txn!$B2860="","","تراکنش بانکی")</f>
        <v>0</v>
      </c>
      <c r="D5708" s="38">
        <f>IF(Txn!$B2860="","",IF(IF(Txn!$U2860="TRF",Txn!$Y2860,Txn!$Z2860)="","",IF(Txn!$U2860="TRF",Txn!$Y2860,Txn!$Z2860)))</f>
        <v>0</v>
      </c>
      <c r="E5708" s="39">
        <f>IF($D5708="","",IFERROR(VLOOKUP($D5708,AcctTbl,2,0),""))</f>
        <v>0</v>
      </c>
      <c r="F5708" s="39">
        <f>IF($D5708="","",IFERROR(VLOOKUP($D5708,AcctTbl,3,0),""))</f>
        <v>0</v>
      </c>
      <c r="G5708" s="39">
        <f>IF(Txn!$B2860="","",Txn!$D2860)</f>
        <v>0</v>
      </c>
      <c r="H5708" s="38">
        <f>IF(Txn!$B2860="","",Txn!$E2860)</f>
        <v>0</v>
      </c>
      <c r="I5708" s="40">
        <f>IF(Txn!$B2860="",0,Txn!$Q2860)</f>
        <v>0</v>
      </c>
      <c r="J5708" s="40">
        <f>IF(Txn!$B2860="",0,Txn!$R2860)</f>
        <v>0</v>
      </c>
      <c r="K5708" s="41">
        <f>IF($A5708="","",IFERROR(VALUE(MID($A5708,6,2)),""))</f>
        <v>0</v>
      </c>
      <c r="L5708" s="39">
        <f>IF(Txn!$K2860="","","طرف مقابل — "&amp;Txn!$K2860)</f>
        <v>0</v>
      </c>
      <c r="N5708" s="42">
        <f>IF($D5708="",0,COUNTIF(BankAccts,$D5708))</f>
        <v>0</v>
      </c>
    </row>
    <row r="5709" spans="1:14">
      <c r="A5709" s="38">
        <f>IF(Txn!$B2861="","",Txn!$B2861)</f>
        <v>0</v>
      </c>
      <c r="B5709" s="38">
        <f>IF(Txn!$B2861="","",Txn!$C2861)</f>
        <v>0</v>
      </c>
      <c r="C5709" s="39">
        <f>IF(Txn!$B2861="","","تراکنش بانکی")</f>
        <v>0</v>
      </c>
      <c r="D5709" s="38">
        <f>IF(Txn!$B2861="","",IF(Txn!$X2861="","",Txn!$X2861))</f>
        <v>0</v>
      </c>
      <c r="E5709" s="39">
        <f>IF($D5709="","",IFERROR(VLOOKUP($D5709,AcctTbl,2,0),""))</f>
        <v>0</v>
      </c>
      <c r="F5709" s="39">
        <f>IF($D5709="","",IFERROR(VLOOKUP($D5709,AcctTbl,3,0),""))</f>
        <v>0</v>
      </c>
      <c r="G5709" s="39">
        <f>IF(Txn!$B2861="","",Txn!$D2861)</f>
        <v>0</v>
      </c>
      <c r="H5709" s="38">
        <f>IF(Txn!$B2861="","",Txn!$E2861)</f>
        <v>0</v>
      </c>
      <c r="I5709" s="40">
        <f>IF(Txn!$B2861="",0,Txn!$O2861)</f>
        <v>0</v>
      </c>
      <c r="J5709" s="40">
        <f>IF(Txn!$B2861="",0,Txn!$P2861)</f>
        <v>0</v>
      </c>
      <c r="K5709" s="41">
        <f>IF($A5709="","",IFERROR(VALUE(MID($A5709,6,2)),""))</f>
        <v>0</v>
      </c>
      <c r="L5709" s="39">
        <f>IF(Txn!$K2861="","",Txn!$K2861)</f>
        <v>0</v>
      </c>
      <c r="N5709" s="42">
        <f>IF($D5709="",0,COUNTIF(BankAccts,$D5709))</f>
        <v>0</v>
      </c>
    </row>
    <row r="5710" spans="1:14">
      <c r="A5710" s="38">
        <f>IF(Txn!$B2861="","",Txn!$B2861)</f>
        <v>0</v>
      </c>
      <c r="B5710" s="38">
        <f>IF(Txn!$B2861="","",Txn!$C2861)</f>
        <v>0</v>
      </c>
      <c r="C5710" s="39">
        <f>IF(Txn!$B2861="","","تراکنش بانکی")</f>
        <v>0</v>
      </c>
      <c r="D5710" s="38">
        <f>IF(Txn!$B2861="","",IF(IF(Txn!$U2861="TRF",Txn!$Y2861,Txn!$Z2861)="","",IF(Txn!$U2861="TRF",Txn!$Y2861,Txn!$Z2861)))</f>
        <v>0</v>
      </c>
      <c r="E5710" s="39">
        <f>IF($D5710="","",IFERROR(VLOOKUP($D5710,AcctTbl,2,0),""))</f>
        <v>0</v>
      </c>
      <c r="F5710" s="39">
        <f>IF($D5710="","",IFERROR(VLOOKUP($D5710,AcctTbl,3,0),""))</f>
        <v>0</v>
      </c>
      <c r="G5710" s="39">
        <f>IF(Txn!$B2861="","",Txn!$D2861)</f>
        <v>0</v>
      </c>
      <c r="H5710" s="38">
        <f>IF(Txn!$B2861="","",Txn!$E2861)</f>
        <v>0</v>
      </c>
      <c r="I5710" s="40">
        <f>IF(Txn!$B2861="",0,Txn!$Q2861)</f>
        <v>0</v>
      </c>
      <c r="J5710" s="40">
        <f>IF(Txn!$B2861="",0,Txn!$R2861)</f>
        <v>0</v>
      </c>
      <c r="K5710" s="41">
        <f>IF($A5710="","",IFERROR(VALUE(MID($A5710,6,2)),""))</f>
        <v>0</v>
      </c>
      <c r="L5710" s="39">
        <f>IF(Txn!$K2861="","","طرف مقابل — "&amp;Txn!$K2861)</f>
        <v>0</v>
      </c>
      <c r="N5710" s="42">
        <f>IF($D5710="",0,COUNTIF(BankAccts,$D5710))</f>
        <v>0</v>
      </c>
    </row>
    <row r="5711" spans="1:14">
      <c r="A5711" s="38">
        <f>IF(Txn!$B2862="","",Txn!$B2862)</f>
        <v>0</v>
      </c>
      <c r="B5711" s="38">
        <f>IF(Txn!$B2862="","",Txn!$C2862)</f>
        <v>0</v>
      </c>
      <c r="C5711" s="39">
        <f>IF(Txn!$B2862="","","تراکنش بانکی")</f>
        <v>0</v>
      </c>
      <c r="D5711" s="38">
        <f>IF(Txn!$B2862="","",IF(Txn!$X2862="","",Txn!$X2862))</f>
        <v>0</v>
      </c>
      <c r="E5711" s="39">
        <f>IF($D5711="","",IFERROR(VLOOKUP($D5711,AcctTbl,2,0),""))</f>
        <v>0</v>
      </c>
      <c r="F5711" s="39">
        <f>IF($D5711="","",IFERROR(VLOOKUP($D5711,AcctTbl,3,0),""))</f>
        <v>0</v>
      </c>
      <c r="G5711" s="39">
        <f>IF(Txn!$B2862="","",Txn!$D2862)</f>
        <v>0</v>
      </c>
      <c r="H5711" s="38">
        <f>IF(Txn!$B2862="","",Txn!$E2862)</f>
        <v>0</v>
      </c>
      <c r="I5711" s="40">
        <f>IF(Txn!$B2862="",0,Txn!$O2862)</f>
        <v>0</v>
      </c>
      <c r="J5711" s="40">
        <f>IF(Txn!$B2862="",0,Txn!$P2862)</f>
        <v>0</v>
      </c>
      <c r="K5711" s="41">
        <f>IF($A5711="","",IFERROR(VALUE(MID($A5711,6,2)),""))</f>
        <v>0</v>
      </c>
      <c r="L5711" s="39">
        <f>IF(Txn!$K2862="","",Txn!$K2862)</f>
        <v>0</v>
      </c>
      <c r="N5711" s="42">
        <f>IF($D5711="",0,COUNTIF(BankAccts,$D5711))</f>
        <v>0</v>
      </c>
    </row>
    <row r="5712" spans="1:14">
      <c r="A5712" s="38">
        <f>IF(Txn!$B2862="","",Txn!$B2862)</f>
        <v>0</v>
      </c>
      <c r="B5712" s="38">
        <f>IF(Txn!$B2862="","",Txn!$C2862)</f>
        <v>0</v>
      </c>
      <c r="C5712" s="39">
        <f>IF(Txn!$B2862="","","تراکنش بانکی")</f>
        <v>0</v>
      </c>
      <c r="D5712" s="38">
        <f>IF(Txn!$B2862="","",IF(IF(Txn!$U2862="TRF",Txn!$Y2862,Txn!$Z2862)="","",IF(Txn!$U2862="TRF",Txn!$Y2862,Txn!$Z2862)))</f>
        <v>0</v>
      </c>
      <c r="E5712" s="39">
        <f>IF($D5712="","",IFERROR(VLOOKUP($D5712,AcctTbl,2,0),""))</f>
        <v>0</v>
      </c>
      <c r="F5712" s="39">
        <f>IF($D5712="","",IFERROR(VLOOKUP($D5712,AcctTbl,3,0),""))</f>
        <v>0</v>
      </c>
      <c r="G5712" s="39">
        <f>IF(Txn!$B2862="","",Txn!$D2862)</f>
        <v>0</v>
      </c>
      <c r="H5712" s="38">
        <f>IF(Txn!$B2862="","",Txn!$E2862)</f>
        <v>0</v>
      </c>
      <c r="I5712" s="40">
        <f>IF(Txn!$B2862="",0,Txn!$Q2862)</f>
        <v>0</v>
      </c>
      <c r="J5712" s="40">
        <f>IF(Txn!$B2862="",0,Txn!$R2862)</f>
        <v>0</v>
      </c>
      <c r="K5712" s="41">
        <f>IF($A5712="","",IFERROR(VALUE(MID($A5712,6,2)),""))</f>
        <v>0</v>
      </c>
      <c r="L5712" s="39">
        <f>IF(Txn!$K2862="","","طرف مقابل — "&amp;Txn!$K2862)</f>
        <v>0</v>
      </c>
      <c r="N5712" s="42">
        <f>IF($D5712="",0,COUNTIF(BankAccts,$D5712))</f>
        <v>0</v>
      </c>
    </row>
    <row r="5713" spans="1:14">
      <c r="A5713" s="38">
        <f>IF(Txn!$B2863="","",Txn!$B2863)</f>
        <v>0</v>
      </c>
      <c r="B5713" s="38">
        <f>IF(Txn!$B2863="","",Txn!$C2863)</f>
        <v>0</v>
      </c>
      <c r="C5713" s="39">
        <f>IF(Txn!$B2863="","","تراکنش بانکی")</f>
        <v>0</v>
      </c>
      <c r="D5713" s="38">
        <f>IF(Txn!$B2863="","",IF(Txn!$X2863="","",Txn!$X2863))</f>
        <v>0</v>
      </c>
      <c r="E5713" s="39">
        <f>IF($D5713="","",IFERROR(VLOOKUP($D5713,AcctTbl,2,0),""))</f>
        <v>0</v>
      </c>
      <c r="F5713" s="39">
        <f>IF($D5713="","",IFERROR(VLOOKUP($D5713,AcctTbl,3,0),""))</f>
        <v>0</v>
      </c>
      <c r="G5713" s="39">
        <f>IF(Txn!$B2863="","",Txn!$D2863)</f>
        <v>0</v>
      </c>
      <c r="H5713" s="38">
        <f>IF(Txn!$B2863="","",Txn!$E2863)</f>
        <v>0</v>
      </c>
      <c r="I5713" s="40">
        <f>IF(Txn!$B2863="",0,Txn!$O2863)</f>
        <v>0</v>
      </c>
      <c r="J5713" s="40">
        <f>IF(Txn!$B2863="",0,Txn!$P2863)</f>
        <v>0</v>
      </c>
      <c r="K5713" s="41">
        <f>IF($A5713="","",IFERROR(VALUE(MID($A5713,6,2)),""))</f>
        <v>0</v>
      </c>
      <c r="L5713" s="39">
        <f>IF(Txn!$K2863="","",Txn!$K2863)</f>
        <v>0</v>
      </c>
      <c r="N5713" s="42">
        <f>IF($D5713="",0,COUNTIF(BankAccts,$D5713))</f>
        <v>0</v>
      </c>
    </row>
    <row r="5714" spans="1:14">
      <c r="A5714" s="38">
        <f>IF(Txn!$B2863="","",Txn!$B2863)</f>
        <v>0</v>
      </c>
      <c r="B5714" s="38">
        <f>IF(Txn!$B2863="","",Txn!$C2863)</f>
        <v>0</v>
      </c>
      <c r="C5714" s="39">
        <f>IF(Txn!$B2863="","","تراکنش بانکی")</f>
        <v>0</v>
      </c>
      <c r="D5714" s="38">
        <f>IF(Txn!$B2863="","",IF(IF(Txn!$U2863="TRF",Txn!$Y2863,Txn!$Z2863)="","",IF(Txn!$U2863="TRF",Txn!$Y2863,Txn!$Z2863)))</f>
        <v>0</v>
      </c>
      <c r="E5714" s="39">
        <f>IF($D5714="","",IFERROR(VLOOKUP($D5714,AcctTbl,2,0),""))</f>
        <v>0</v>
      </c>
      <c r="F5714" s="39">
        <f>IF($D5714="","",IFERROR(VLOOKUP($D5714,AcctTbl,3,0),""))</f>
        <v>0</v>
      </c>
      <c r="G5714" s="39">
        <f>IF(Txn!$B2863="","",Txn!$D2863)</f>
        <v>0</v>
      </c>
      <c r="H5714" s="38">
        <f>IF(Txn!$B2863="","",Txn!$E2863)</f>
        <v>0</v>
      </c>
      <c r="I5714" s="40">
        <f>IF(Txn!$B2863="",0,Txn!$Q2863)</f>
        <v>0</v>
      </c>
      <c r="J5714" s="40">
        <f>IF(Txn!$B2863="",0,Txn!$R2863)</f>
        <v>0</v>
      </c>
      <c r="K5714" s="41">
        <f>IF($A5714="","",IFERROR(VALUE(MID($A5714,6,2)),""))</f>
        <v>0</v>
      </c>
      <c r="L5714" s="39">
        <f>IF(Txn!$K2863="","","طرف مقابل — "&amp;Txn!$K2863)</f>
        <v>0</v>
      </c>
      <c r="N5714" s="42">
        <f>IF($D5714="",0,COUNTIF(BankAccts,$D5714))</f>
        <v>0</v>
      </c>
    </row>
    <row r="5715" spans="1:14">
      <c r="A5715" s="38">
        <f>IF(Txn!$B2864="","",Txn!$B2864)</f>
        <v>0</v>
      </c>
      <c r="B5715" s="38">
        <f>IF(Txn!$B2864="","",Txn!$C2864)</f>
        <v>0</v>
      </c>
      <c r="C5715" s="39">
        <f>IF(Txn!$B2864="","","تراکنش بانکی")</f>
        <v>0</v>
      </c>
      <c r="D5715" s="38">
        <f>IF(Txn!$B2864="","",IF(Txn!$X2864="","",Txn!$X2864))</f>
        <v>0</v>
      </c>
      <c r="E5715" s="39">
        <f>IF($D5715="","",IFERROR(VLOOKUP($D5715,AcctTbl,2,0),""))</f>
        <v>0</v>
      </c>
      <c r="F5715" s="39">
        <f>IF($D5715="","",IFERROR(VLOOKUP($D5715,AcctTbl,3,0),""))</f>
        <v>0</v>
      </c>
      <c r="G5715" s="39">
        <f>IF(Txn!$B2864="","",Txn!$D2864)</f>
        <v>0</v>
      </c>
      <c r="H5715" s="38">
        <f>IF(Txn!$B2864="","",Txn!$E2864)</f>
        <v>0</v>
      </c>
      <c r="I5715" s="40">
        <f>IF(Txn!$B2864="",0,Txn!$O2864)</f>
        <v>0</v>
      </c>
      <c r="J5715" s="40">
        <f>IF(Txn!$B2864="",0,Txn!$P2864)</f>
        <v>0</v>
      </c>
      <c r="K5715" s="41">
        <f>IF($A5715="","",IFERROR(VALUE(MID($A5715,6,2)),""))</f>
        <v>0</v>
      </c>
      <c r="L5715" s="39">
        <f>IF(Txn!$K2864="","",Txn!$K2864)</f>
        <v>0</v>
      </c>
      <c r="N5715" s="42">
        <f>IF($D5715="",0,COUNTIF(BankAccts,$D5715))</f>
        <v>0</v>
      </c>
    </row>
    <row r="5716" spans="1:14">
      <c r="A5716" s="38">
        <f>IF(Txn!$B2864="","",Txn!$B2864)</f>
        <v>0</v>
      </c>
      <c r="B5716" s="38">
        <f>IF(Txn!$B2864="","",Txn!$C2864)</f>
        <v>0</v>
      </c>
      <c r="C5716" s="39">
        <f>IF(Txn!$B2864="","","تراکنش بانکی")</f>
        <v>0</v>
      </c>
      <c r="D5716" s="38">
        <f>IF(Txn!$B2864="","",IF(IF(Txn!$U2864="TRF",Txn!$Y2864,Txn!$Z2864)="","",IF(Txn!$U2864="TRF",Txn!$Y2864,Txn!$Z2864)))</f>
        <v>0</v>
      </c>
      <c r="E5716" s="39">
        <f>IF($D5716="","",IFERROR(VLOOKUP($D5716,AcctTbl,2,0),""))</f>
        <v>0</v>
      </c>
      <c r="F5716" s="39">
        <f>IF($D5716="","",IFERROR(VLOOKUP($D5716,AcctTbl,3,0),""))</f>
        <v>0</v>
      </c>
      <c r="G5716" s="39">
        <f>IF(Txn!$B2864="","",Txn!$D2864)</f>
        <v>0</v>
      </c>
      <c r="H5716" s="38">
        <f>IF(Txn!$B2864="","",Txn!$E2864)</f>
        <v>0</v>
      </c>
      <c r="I5716" s="40">
        <f>IF(Txn!$B2864="",0,Txn!$Q2864)</f>
        <v>0</v>
      </c>
      <c r="J5716" s="40">
        <f>IF(Txn!$B2864="",0,Txn!$R2864)</f>
        <v>0</v>
      </c>
      <c r="K5716" s="41">
        <f>IF($A5716="","",IFERROR(VALUE(MID($A5716,6,2)),""))</f>
        <v>0</v>
      </c>
      <c r="L5716" s="39">
        <f>IF(Txn!$K2864="","","طرف مقابل — "&amp;Txn!$K2864)</f>
        <v>0</v>
      </c>
      <c r="N5716" s="42">
        <f>IF($D5716="",0,COUNTIF(BankAccts,$D5716))</f>
        <v>0</v>
      </c>
    </row>
    <row r="5717" spans="1:14">
      <c r="A5717" s="38">
        <f>IF(Txn!$B2865="","",Txn!$B2865)</f>
        <v>0</v>
      </c>
      <c r="B5717" s="38">
        <f>IF(Txn!$B2865="","",Txn!$C2865)</f>
        <v>0</v>
      </c>
      <c r="C5717" s="39">
        <f>IF(Txn!$B2865="","","تراکنش بانکی")</f>
        <v>0</v>
      </c>
      <c r="D5717" s="38">
        <f>IF(Txn!$B2865="","",IF(Txn!$X2865="","",Txn!$X2865))</f>
        <v>0</v>
      </c>
      <c r="E5717" s="39">
        <f>IF($D5717="","",IFERROR(VLOOKUP($D5717,AcctTbl,2,0),""))</f>
        <v>0</v>
      </c>
      <c r="F5717" s="39">
        <f>IF($D5717="","",IFERROR(VLOOKUP($D5717,AcctTbl,3,0),""))</f>
        <v>0</v>
      </c>
      <c r="G5717" s="39">
        <f>IF(Txn!$B2865="","",Txn!$D2865)</f>
        <v>0</v>
      </c>
      <c r="H5717" s="38">
        <f>IF(Txn!$B2865="","",Txn!$E2865)</f>
        <v>0</v>
      </c>
      <c r="I5717" s="40">
        <f>IF(Txn!$B2865="",0,Txn!$O2865)</f>
        <v>0</v>
      </c>
      <c r="J5717" s="40">
        <f>IF(Txn!$B2865="",0,Txn!$P2865)</f>
        <v>0</v>
      </c>
      <c r="K5717" s="41">
        <f>IF($A5717="","",IFERROR(VALUE(MID($A5717,6,2)),""))</f>
        <v>0</v>
      </c>
      <c r="L5717" s="39">
        <f>IF(Txn!$K2865="","",Txn!$K2865)</f>
        <v>0</v>
      </c>
      <c r="N5717" s="42">
        <f>IF($D5717="",0,COUNTIF(BankAccts,$D5717))</f>
        <v>0</v>
      </c>
    </row>
    <row r="5718" spans="1:14">
      <c r="A5718" s="38">
        <f>IF(Txn!$B2865="","",Txn!$B2865)</f>
        <v>0</v>
      </c>
      <c r="B5718" s="38">
        <f>IF(Txn!$B2865="","",Txn!$C2865)</f>
        <v>0</v>
      </c>
      <c r="C5718" s="39">
        <f>IF(Txn!$B2865="","","تراکنش بانکی")</f>
        <v>0</v>
      </c>
      <c r="D5718" s="38">
        <f>IF(Txn!$B2865="","",IF(IF(Txn!$U2865="TRF",Txn!$Y2865,Txn!$Z2865)="","",IF(Txn!$U2865="TRF",Txn!$Y2865,Txn!$Z2865)))</f>
        <v>0</v>
      </c>
      <c r="E5718" s="39">
        <f>IF($D5718="","",IFERROR(VLOOKUP($D5718,AcctTbl,2,0),""))</f>
        <v>0</v>
      </c>
      <c r="F5718" s="39">
        <f>IF($D5718="","",IFERROR(VLOOKUP($D5718,AcctTbl,3,0),""))</f>
        <v>0</v>
      </c>
      <c r="G5718" s="39">
        <f>IF(Txn!$B2865="","",Txn!$D2865)</f>
        <v>0</v>
      </c>
      <c r="H5718" s="38">
        <f>IF(Txn!$B2865="","",Txn!$E2865)</f>
        <v>0</v>
      </c>
      <c r="I5718" s="40">
        <f>IF(Txn!$B2865="",0,Txn!$Q2865)</f>
        <v>0</v>
      </c>
      <c r="J5718" s="40">
        <f>IF(Txn!$B2865="",0,Txn!$R2865)</f>
        <v>0</v>
      </c>
      <c r="K5718" s="41">
        <f>IF($A5718="","",IFERROR(VALUE(MID($A5718,6,2)),""))</f>
        <v>0</v>
      </c>
      <c r="L5718" s="39">
        <f>IF(Txn!$K2865="","","طرف مقابل — "&amp;Txn!$K2865)</f>
        <v>0</v>
      </c>
      <c r="N5718" s="42">
        <f>IF($D5718="",0,COUNTIF(BankAccts,$D5718))</f>
        <v>0</v>
      </c>
    </row>
    <row r="5719" spans="1:14">
      <c r="A5719" s="38">
        <f>IF(Txn!$B2866="","",Txn!$B2866)</f>
        <v>0</v>
      </c>
      <c r="B5719" s="38">
        <f>IF(Txn!$B2866="","",Txn!$C2866)</f>
        <v>0</v>
      </c>
      <c r="C5719" s="39">
        <f>IF(Txn!$B2866="","","تراکنش بانکی")</f>
        <v>0</v>
      </c>
      <c r="D5719" s="38">
        <f>IF(Txn!$B2866="","",IF(Txn!$X2866="","",Txn!$X2866))</f>
        <v>0</v>
      </c>
      <c r="E5719" s="39">
        <f>IF($D5719="","",IFERROR(VLOOKUP($D5719,AcctTbl,2,0),""))</f>
        <v>0</v>
      </c>
      <c r="F5719" s="39">
        <f>IF($D5719="","",IFERROR(VLOOKUP($D5719,AcctTbl,3,0),""))</f>
        <v>0</v>
      </c>
      <c r="G5719" s="39">
        <f>IF(Txn!$B2866="","",Txn!$D2866)</f>
        <v>0</v>
      </c>
      <c r="H5719" s="38">
        <f>IF(Txn!$B2866="","",Txn!$E2866)</f>
        <v>0</v>
      </c>
      <c r="I5719" s="40">
        <f>IF(Txn!$B2866="",0,Txn!$O2866)</f>
        <v>0</v>
      </c>
      <c r="J5719" s="40">
        <f>IF(Txn!$B2866="",0,Txn!$P2866)</f>
        <v>0</v>
      </c>
      <c r="K5719" s="41">
        <f>IF($A5719="","",IFERROR(VALUE(MID($A5719,6,2)),""))</f>
        <v>0</v>
      </c>
      <c r="L5719" s="39">
        <f>IF(Txn!$K2866="","",Txn!$K2866)</f>
        <v>0</v>
      </c>
      <c r="N5719" s="42">
        <f>IF($D5719="",0,COUNTIF(BankAccts,$D5719))</f>
        <v>0</v>
      </c>
    </row>
    <row r="5720" spans="1:14">
      <c r="A5720" s="38">
        <f>IF(Txn!$B2866="","",Txn!$B2866)</f>
        <v>0</v>
      </c>
      <c r="B5720" s="38">
        <f>IF(Txn!$B2866="","",Txn!$C2866)</f>
        <v>0</v>
      </c>
      <c r="C5720" s="39">
        <f>IF(Txn!$B2866="","","تراکنش بانکی")</f>
        <v>0</v>
      </c>
      <c r="D5720" s="38">
        <f>IF(Txn!$B2866="","",IF(IF(Txn!$U2866="TRF",Txn!$Y2866,Txn!$Z2866)="","",IF(Txn!$U2866="TRF",Txn!$Y2866,Txn!$Z2866)))</f>
        <v>0</v>
      </c>
      <c r="E5720" s="39">
        <f>IF($D5720="","",IFERROR(VLOOKUP($D5720,AcctTbl,2,0),""))</f>
        <v>0</v>
      </c>
      <c r="F5720" s="39">
        <f>IF($D5720="","",IFERROR(VLOOKUP($D5720,AcctTbl,3,0),""))</f>
        <v>0</v>
      </c>
      <c r="G5720" s="39">
        <f>IF(Txn!$B2866="","",Txn!$D2866)</f>
        <v>0</v>
      </c>
      <c r="H5720" s="38">
        <f>IF(Txn!$B2866="","",Txn!$E2866)</f>
        <v>0</v>
      </c>
      <c r="I5720" s="40">
        <f>IF(Txn!$B2866="",0,Txn!$Q2866)</f>
        <v>0</v>
      </c>
      <c r="J5720" s="40">
        <f>IF(Txn!$B2866="",0,Txn!$R2866)</f>
        <v>0</v>
      </c>
      <c r="K5720" s="41">
        <f>IF($A5720="","",IFERROR(VALUE(MID($A5720,6,2)),""))</f>
        <v>0</v>
      </c>
      <c r="L5720" s="39">
        <f>IF(Txn!$K2866="","","طرف مقابل — "&amp;Txn!$K2866)</f>
        <v>0</v>
      </c>
      <c r="N5720" s="42">
        <f>IF($D5720="",0,COUNTIF(BankAccts,$D5720))</f>
        <v>0</v>
      </c>
    </row>
    <row r="5721" spans="1:14">
      <c r="A5721" s="38">
        <f>IF(Txn!$B2867="","",Txn!$B2867)</f>
        <v>0</v>
      </c>
      <c r="B5721" s="38">
        <f>IF(Txn!$B2867="","",Txn!$C2867)</f>
        <v>0</v>
      </c>
      <c r="C5721" s="39">
        <f>IF(Txn!$B2867="","","تراکنش بانکی")</f>
        <v>0</v>
      </c>
      <c r="D5721" s="38">
        <f>IF(Txn!$B2867="","",IF(Txn!$X2867="","",Txn!$X2867))</f>
        <v>0</v>
      </c>
      <c r="E5721" s="39">
        <f>IF($D5721="","",IFERROR(VLOOKUP($D5721,AcctTbl,2,0),""))</f>
        <v>0</v>
      </c>
      <c r="F5721" s="39">
        <f>IF($D5721="","",IFERROR(VLOOKUP($D5721,AcctTbl,3,0),""))</f>
        <v>0</v>
      </c>
      <c r="G5721" s="39">
        <f>IF(Txn!$B2867="","",Txn!$D2867)</f>
        <v>0</v>
      </c>
      <c r="H5721" s="38">
        <f>IF(Txn!$B2867="","",Txn!$E2867)</f>
        <v>0</v>
      </c>
      <c r="I5721" s="40">
        <f>IF(Txn!$B2867="",0,Txn!$O2867)</f>
        <v>0</v>
      </c>
      <c r="J5721" s="40">
        <f>IF(Txn!$B2867="",0,Txn!$P2867)</f>
        <v>0</v>
      </c>
      <c r="K5721" s="41">
        <f>IF($A5721="","",IFERROR(VALUE(MID($A5721,6,2)),""))</f>
        <v>0</v>
      </c>
      <c r="L5721" s="39">
        <f>IF(Txn!$K2867="","",Txn!$K2867)</f>
        <v>0</v>
      </c>
      <c r="N5721" s="42">
        <f>IF($D5721="",0,COUNTIF(BankAccts,$D5721))</f>
        <v>0</v>
      </c>
    </row>
    <row r="5722" spans="1:14">
      <c r="A5722" s="38">
        <f>IF(Txn!$B2867="","",Txn!$B2867)</f>
        <v>0</v>
      </c>
      <c r="B5722" s="38">
        <f>IF(Txn!$B2867="","",Txn!$C2867)</f>
        <v>0</v>
      </c>
      <c r="C5722" s="39">
        <f>IF(Txn!$B2867="","","تراکنش بانکی")</f>
        <v>0</v>
      </c>
      <c r="D5722" s="38">
        <f>IF(Txn!$B2867="","",IF(IF(Txn!$U2867="TRF",Txn!$Y2867,Txn!$Z2867)="","",IF(Txn!$U2867="TRF",Txn!$Y2867,Txn!$Z2867)))</f>
        <v>0</v>
      </c>
      <c r="E5722" s="39">
        <f>IF($D5722="","",IFERROR(VLOOKUP($D5722,AcctTbl,2,0),""))</f>
        <v>0</v>
      </c>
      <c r="F5722" s="39">
        <f>IF($D5722="","",IFERROR(VLOOKUP($D5722,AcctTbl,3,0),""))</f>
        <v>0</v>
      </c>
      <c r="G5722" s="39">
        <f>IF(Txn!$B2867="","",Txn!$D2867)</f>
        <v>0</v>
      </c>
      <c r="H5722" s="38">
        <f>IF(Txn!$B2867="","",Txn!$E2867)</f>
        <v>0</v>
      </c>
      <c r="I5722" s="40">
        <f>IF(Txn!$B2867="",0,Txn!$Q2867)</f>
        <v>0</v>
      </c>
      <c r="J5722" s="40">
        <f>IF(Txn!$B2867="",0,Txn!$R2867)</f>
        <v>0</v>
      </c>
      <c r="K5722" s="41">
        <f>IF($A5722="","",IFERROR(VALUE(MID($A5722,6,2)),""))</f>
        <v>0</v>
      </c>
      <c r="L5722" s="39">
        <f>IF(Txn!$K2867="","","طرف مقابل — "&amp;Txn!$K2867)</f>
        <v>0</v>
      </c>
      <c r="N5722" s="42">
        <f>IF($D5722="",0,COUNTIF(BankAccts,$D5722))</f>
        <v>0</v>
      </c>
    </row>
    <row r="5723" spans="1:14">
      <c r="A5723" s="38">
        <f>IF(Txn!$B2868="","",Txn!$B2868)</f>
        <v>0</v>
      </c>
      <c r="B5723" s="38">
        <f>IF(Txn!$B2868="","",Txn!$C2868)</f>
        <v>0</v>
      </c>
      <c r="C5723" s="39">
        <f>IF(Txn!$B2868="","","تراکنش بانکی")</f>
        <v>0</v>
      </c>
      <c r="D5723" s="38">
        <f>IF(Txn!$B2868="","",IF(Txn!$X2868="","",Txn!$X2868))</f>
        <v>0</v>
      </c>
      <c r="E5723" s="39">
        <f>IF($D5723="","",IFERROR(VLOOKUP($D5723,AcctTbl,2,0),""))</f>
        <v>0</v>
      </c>
      <c r="F5723" s="39">
        <f>IF($D5723="","",IFERROR(VLOOKUP($D5723,AcctTbl,3,0),""))</f>
        <v>0</v>
      </c>
      <c r="G5723" s="39">
        <f>IF(Txn!$B2868="","",Txn!$D2868)</f>
        <v>0</v>
      </c>
      <c r="H5723" s="38">
        <f>IF(Txn!$B2868="","",Txn!$E2868)</f>
        <v>0</v>
      </c>
      <c r="I5723" s="40">
        <f>IF(Txn!$B2868="",0,Txn!$O2868)</f>
        <v>0</v>
      </c>
      <c r="J5723" s="40">
        <f>IF(Txn!$B2868="",0,Txn!$P2868)</f>
        <v>0</v>
      </c>
      <c r="K5723" s="41">
        <f>IF($A5723="","",IFERROR(VALUE(MID($A5723,6,2)),""))</f>
        <v>0</v>
      </c>
      <c r="L5723" s="39">
        <f>IF(Txn!$K2868="","",Txn!$K2868)</f>
        <v>0</v>
      </c>
      <c r="N5723" s="42">
        <f>IF($D5723="",0,COUNTIF(BankAccts,$D5723))</f>
        <v>0</v>
      </c>
    </row>
    <row r="5724" spans="1:14">
      <c r="A5724" s="38">
        <f>IF(Txn!$B2868="","",Txn!$B2868)</f>
        <v>0</v>
      </c>
      <c r="B5724" s="38">
        <f>IF(Txn!$B2868="","",Txn!$C2868)</f>
        <v>0</v>
      </c>
      <c r="C5724" s="39">
        <f>IF(Txn!$B2868="","","تراکنش بانکی")</f>
        <v>0</v>
      </c>
      <c r="D5724" s="38">
        <f>IF(Txn!$B2868="","",IF(IF(Txn!$U2868="TRF",Txn!$Y2868,Txn!$Z2868)="","",IF(Txn!$U2868="TRF",Txn!$Y2868,Txn!$Z2868)))</f>
        <v>0</v>
      </c>
      <c r="E5724" s="39">
        <f>IF($D5724="","",IFERROR(VLOOKUP($D5724,AcctTbl,2,0),""))</f>
        <v>0</v>
      </c>
      <c r="F5724" s="39">
        <f>IF($D5724="","",IFERROR(VLOOKUP($D5724,AcctTbl,3,0),""))</f>
        <v>0</v>
      </c>
      <c r="G5724" s="39">
        <f>IF(Txn!$B2868="","",Txn!$D2868)</f>
        <v>0</v>
      </c>
      <c r="H5724" s="38">
        <f>IF(Txn!$B2868="","",Txn!$E2868)</f>
        <v>0</v>
      </c>
      <c r="I5724" s="40">
        <f>IF(Txn!$B2868="",0,Txn!$Q2868)</f>
        <v>0</v>
      </c>
      <c r="J5724" s="40">
        <f>IF(Txn!$B2868="",0,Txn!$R2868)</f>
        <v>0</v>
      </c>
      <c r="K5724" s="41">
        <f>IF($A5724="","",IFERROR(VALUE(MID($A5724,6,2)),""))</f>
        <v>0</v>
      </c>
      <c r="L5724" s="39">
        <f>IF(Txn!$K2868="","","طرف مقابل — "&amp;Txn!$K2868)</f>
        <v>0</v>
      </c>
      <c r="N5724" s="42">
        <f>IF($D5724="",0,COUNTIF(BankAccts,$D5724))</f>
        <v>0</v>
      </c>
    </row>
    <row r="5725" spans="1:14">
      <c r="A5725" s="38">
        <f>IF(Txn!$B2869="","",Txn!$B2869)</f>
        <v>0</v>
      </c>
      <c r="B5725" s="38">
        <f>IF(Txn!$B2869="","",Txn!$C2869)</f>
        <v>0</v>
      </c>
      <c r="C5725" s="39">
        <f>IF(Txn!$B2869="","","تراکنش بانکی")</f>
        <v>0</v>
      </c>
      <c r="D5725" s="38">
        <f>IF(Txn!$B2869="","",IF(Txn!$X2869="","",Txn!$X2869))</f>
        <v>0</v>
      </c>
      <c r="E5725" s="39">
        <f>IF($D5725="","",IFERROR(VLOOKUP($D5725,AcctTbl,2,0),""))</f>
        <v>0</v>
      </c>
      <c r="F5725" s="39">
        <f>IF($D5725="","",IFERROR(VLOOKUP($D5725,AcctTbl,3,0),""))</f>
        <v>0</v>
      </c>
      <c r="G5725" s="39">
        <f>IF(Txn!$B2869="","",Txn!$D2869)</f>
        <v>0</v>
      </c>
      <c r="H5725" s="38">
        <f>IF(Txn!$B2869="","",Txn!$E2869)</f>
        <v>0</v>
      </c>
      <c r="I5725" s="40">
        <f>IF(Txn!$B2869="",0,Txn!$O2869)</f>
        <v>0</v>
      </c>
      <c r="J5725" s="40">
        <f>IF(Txn!$B2869="",0,Txn!$P2869)</f>
        <v>0</v>
      </c>
      <c r="K5725" s="41">
        <f>IF($A5725="","",IFERROR(VALUE(MID($A5725,6,2)),""))</f>
        <v>0</v>
      </c>
      <c r="L5725" s="39">
        <f>IF(Txn!$K2869="","",Txn!$K2869)</f>
        <v>0</v>
      </c>
      <c r="N5725" s="42">
        <f>IF($D5725="",0,COUNTIF(BankAccts,$D5725))</f>
        <v>0</v>
      </c>
    </row>
    <row r="5726" spans="1:14">
      <c r="A5726" s="38">
        <f>IF(Txn!$B2869="","",Txn!$B2869)</f>
        <v>0</v>
      </c>
      <c r="B5726" s="38">
        <f>IF(Txn!$B2869="","",Txn!$C2869)</f>
        <v>0</v>
      </c>
      <c r="C5726" s="39">
        <f>IF(Txn!$B2869="","","تراکنش بانکی")</f>
        <v>0</v>
      </c>
      <c r="D5726" s="38">
        <f>IF(Txn!$B2869="","",IF(IF(Txn!$U2869="TRF",Txn!$Y2869,Txn!$Z2869)="","",IF(Txn!$U2869="TRF",Txn!$Y2869,Txn!$Z2869)))</f>
        <v>0</v>
      </c>
      <c r="E5726" s="39">
        <f>IF($D5726="","",IFERROR(VLOOKUP($D5726,AcctTbl,2,0),""))</f>
        <v>0</v>
      </c>
      <c r="F5726" s="39">
        <f>IF($D5726="","",IFERROR(VLOOKUP($D5726,AcctTbl,3,0),""))</f>
        <v>0</v>
      </c>
      <c r="G5726" s="39">
        <f>IF(Txn!$B2869="","",Txn!$D2869)</f>
        <v>0</v>
      </c>
      <c r="H5726" s="38">
        <f>IF(Txn!$B2869="","",Txn!$E2869)</f>
        <v>0</v>
      </c>
      <c r="I5726" s="40">
        <f>IF(Txn!$B2869="",0,Txn!$Q2869)</f>
        <v>0</v>
      </c>
      <c r="J5726" s="40">
        <f>IF(Txn!$B2869="",0,Txn!$R2869)</f>
        <v>0</v>
      </c>
      <c r="K5726" s="41">
        <f>IF($A5726="","",IFERROR(VALUE(MID($A5726,6,2)),""))</f>
        <v>0</v>
      </c>
      <c r="L5726" s="39">
        <f>IF(Txn!$K2869="","","طرف مقابل — "&amp;Txn!$K2869)</f>
        <v>0</v>
      </c>
      <c r="N5726" s="42">
        <f>IF($D5726="",0,COUNTIF(BankAccts,$D5726))</f>
        <v>0</v>
      </c>
    </row>
    <row r="5727" spans="1:14">
      <c r="A5727" s="38">
        <f>IF(Txn!$B2870="","",Txn!$B2870)</f>
        <v>0</v>
      </c>
      <c r="B5727" s="38">
        <f>IF(Txn!$B2870="","",Txn!$C2870)</f>
        <v>0</v>
      </c>
      <c r="C5727" s="39">
        <f>IF(Txn!$B2870="","","تراکنش بانکی")</f>
        <v>0</v>
      </c>
      <c r="D5727" s="38">
        <f>IF(Txn!$B2870="","",IF(Txn!$X2870="","",Txn!$X2870))</f>
        <v>0</v>
      </c>
      <c r="E5727" s="39">
        <f>IF($D5727="","",IFERROR(VLOOKUP($D5727,AcctTbl,2,0),""))</f>
        <v>0</v>
      </c>
      <c r="F5727" s="39">
        <f>IF($D5727="","",IFERROR(VLOOKUP($D5727,AcctTbl,3,0),""))</f>
        <v>0</v>
      </c>
      <c r="G5727" s="39">
        <f>IF(Txn!$B2870="","",Txn!$D2870)</f>
        <v>0</v>
      </c>
      <c r="H5727" s="38">
        <f>IF(Txn!$B2870="","",Txn!$E2870)</f>
        <v>0</v>
      </c>
      <c r="I5727" s="40">
        <f>IF(Txn!$B2870="",0,Txn!$O2870)</f>
        <v>0</v>
      </c>
      <c r="J5727" s="40">
        <f>IF(Txn!$B2870="",0,Txn!$P2870)</f>
        <v>0</v>
      </c>
      <c r="K5727" s="41">
        <f>IF($A5727="","",IFERROR(VALUE(MID($A5727,6,2)),""))</f>
        <v>0</v>
      </c>
      <c r="L5727" s="39">
        <f>IF(Txn!$K2870="","",Txn!$K2870)</f>
        <v>0</v>
      </c>
      <c r="N5727" s="42">
        <f>IF($D5727="",0,COUNTIF(BankAccts,$D5727))</f>
        <v>0</v>
      </c>
    </row>
    <row r="5728" spans="1:14">
      <c r="A5728" s="38">
        <f>IF(Txn!$B2870="","",Txn!$B2870)</f>
        <v>0</v>
      </c>
      <c r="B5728" s="38">
        <f>IF(Txn!$B2870="","",Txn!$C2870)</f>
        <v>0</v>
      </c>
      <c r="C5728" s="39">
        <f>IF(Txn!$B2870="","","تراکنش بانکی")</f>
        <v>0</v>
      </c>
      <c r="D5728" s="38">
        <f>IF(Txn!$B2870="","",IF(IF(Txn!$U2870="TRF",Txn!$Y2870,Txn!$Z2870)="","",IF(Txn!$U2870="TRF",Txn!$Y2870,Txn!$Z2870)))</f>
        <v>0</v>
      </c>
      <c r="E5728" s="39">
        <f>IF($D5728="","",IFERROR(VLOOKUP($D5728,AcctTbl,2,0),""))</f>
        <v>0</v>
      </c>
      <c r="F5728" s="39">
        <f>IF($D5728="","",IFERROR(VLOOKUP($D5728,AcctTbl,3,0),""))</f>
        <v>0</v>
      </c>
      <c r="G5728" s="39">
        <f>IF(Txn!$B2870="","",Txn!$D2870)</f>
        <v>0</v>
      </c>
      <c r="H5728" s="38">
        <f>IF(Txn!$B2870="","",Txn!$E2870)</f>
        <v>0</v>
      </c>
      <c r="I5728" s="40">
        <f>IF(Txn!$B2870="",0,Txn!$Q2870)</f>
        <v>0</v>
      </c>
      <c r="J5728" s="40">
        <f>IF(Txn!$B2870="",0,Txn!$R2870)</f>
        <v>0</v>
      </c>
      <c r="K5728" s="41">
        <f>IF($A5728="","",IFERROR(VALUE(MID($A5728,6,2)),""))</f>
        <v>0</v>
      </c>
      <c r="L5728" s="39">
        <f>IF(Txn!$K2870="","","طرف مقابل — "&amp;Txn!$K2870)</f>
        <v>0</v>
      </c>
      <c r="N5728" s="42">
        <f>IF($D5728="",0,COUNTIF(BankAccts,$D5728))</f>
        <v>0</v>
      </c>
    </row>
    <row r="5729" spans="1:14">
      <c r="A5729" s="38">
        <f>IF(Txn!$B2871="","",Txn!$B2871)</f>
        <v>0</v>
      </c>
      <c r="B5729" s="38">
        <f>IF(Txn!$B2871="","",Txn!$C2871)</f>
        <v>0</v>
      </c>
      <c r="C5729" s="39">
        <f>IF(Txn!$B2871="","","تراکنش بانکی")</f>
        <v>0</v>
      </c>
      <c r="D5729" s="38">
        <f>IF(Txn!$B2871="","",IF(Txn!$X2871="","",Txn!$X2871))</f>
        <v>0</v>
      </c>
      <c r="E5729" s="39">
        <f>IF($D5729="","",IFERROR(VLOOKUP($D5729,AcctTbl,2,0),""))</f>
        <v>0</v>
      </c>
      <c r="F5729" s="39">
        <f>IF($D5729="","",IFERROR(VLOOKUP($D5729,AcctTbl,3,0),""))</f>
        <v>0</v>
      </c>
      <c r="G5729" s="39">
        <f>IF(Txn!$B2871="","",Txn!$D2871)</f>
        <v>0</v>
      </c>
      <c r="H5729" s="38">
        <f>IF(Txn!$B2871="","",Txn!$E2871)</f>
        <v>0</v>
      </c>
      <c r="I5729" s="40">
        <f>IF(Txn!$B2871="",0,Txn!$O2871)</f>
        <v>0</v>
      </c>
      <c r="J5729" s="40">
        <f>IF(Txn!$B2871="",0,Txn!$P2871)</f>
        <v>0</v>
      </c>
      <c r="K5729" s="41">
        <f>IF($A5729="","",IFERROR(VALUE(MID($A5729,6,2)),""))</f>
        <v>0</v>
      </c>
      <c r="L5729" s="39">
        <f>IF(Txn!$K2871="","",Txn!$K2871)</f>
        <v>0</v>
      </c>
      <c r="N5729" s="42">
        <f>IF($D5729="",0,COUNTIF(BankAccts,$D5729))</f>
        <v>0</v>
      </c>
    </row>
    <row r="5730" spans="1:14">
      <c r="A5730" s="38">
        <f>IF(Txn!$B2871="","",Txn!$B2871)</f>
        <v>0</v>
      </c>
      <c r="B5730" s="38">
        <f>IF(Txn!$B2871="","",Txn!$C2871)</f>
        <v>0</v>
      </c>
      <c r="C5730" s="39">
        <f>IF(Txn!$B2871="","","تراکنش بانکی")</f>
        <v>0</v>
      </c>
      <c r="D5730" s="38">
        <f>IF(Txn!$B2871="","",IF(IF(Txn!$U2871="TRF",Txn!$Y2871,Txn!$Z2871)="","",IF(Txn!$U2871="TRF",Txn!$Y2871,Txn!$Z2871)))</f>
        <v>0</v>
      </c>
      <c r="E5730" s="39">
        <f>IF($D5730="","",IFERROR(VLOOKUP($D5730,AcctTbl,2,0),""))</f>
        <v>0</v>
      </c>
      <c r="F5730" s="39">
        <f>IF($D5730="","",IFERROR(VLOOKUP($D5730,AcctTbl,3,0),""))</f>
        <v>0</v>
      </c>
      <c r="G5730" s="39">
        <f>IF(Txn!$B2871="","",Txn!$D2871)</f>
        <v>0</v>
      </c>
      <c r="H5730" s="38">
        <f>IF(Txn!$B2871="","",Txn!$E2871)</f>
        <v>0</v>
      </c>
      <c r="I5730" s="40">
        <f>IF(Txn!$B2871="",0,Txn!$Q2871)</f>
        <v>0</v>
      </c>
      <c r="J5730" s="40">
        <f>IF(Txn!$B2871="",0,Txn!$R2871)</f>
        <v>0</v>
      </c>
      <c r="K5730" s="41">
        <f>IF($A5730="","",IFERROR(VALUE(MID($A5730,6,2)),""))</f>
        <v>0</v>
      </c>
      <c r="L5730" s="39">
        <f>IF(Txn!$K2871="","","طرف مقابل — "&amp;Txn!$K2871)</f>
        <v>0</v>
      </c>
      <c r="N5730" s="42">
        <f>IF($D5730="",0,COUNTIF(BankAccts,$D5730))</f>
        <v>0</v>
      </c>
    </row>
    <row r="5731" spans="1:14">
      <c r="A5731" s="38">
        <f>IF(Txn!$B2872="","",Txn!$B2872)</f>
        <v>0</v>
      </c>
      <c r="B5731" s="38">
        <f>IF(Txn!$B2872="","",Txn!$C2872)</f>
        <v>0</v>
      </c>
      <c r="C5731" s="39">
        <f>IF(Txn!$B2872="","","تراکنش بانکی")</f>
        <v>0</v>
      </c>
      <c r="D5731" s="38">
        <f>IF(Txn!$B2872="","",IF(Txn!$X2872="","",Txn!$X2872))</f>
        <v>0</v>
      </c>
      <c r="E5731" s="39">
        <f>IF($D5731="","",IFERROR(VLOOKUP($D5731,AcctTbl,2,0),""))</f>
        <v>0</v>
      </c>
      <c r="F5731" s="39">
        <f>IF($D5731="","",IFERROR(VLOOKUP($D5731,AcctTbl,3,0),""))</f>
        <v>0</v>
      </c>
      <c r="G5731" s="39">
        <f>IF(Txn!$B2872="","",Txn!$D2872)</f>
        <v>0</v>
      </c>
      <c r="H5731" s="38">
        <f>IF(Txn!$B2872="","",Txn!$E2872)</f>
        <v>0</v>
      </c>
      <c r="I5731" s="40">
        <f>IF(Txn!$B2872="",0,Txn!$O2872)</f>
        <v>0</v>
      </c>
      <c r="J5731" s="40">
        <f>IF(Txn!$B2872="",0,Txn!$P2872)</f>
        <v>0</v>
      </c>
      <c r="K5731" s="41">
        <f>IF($A5731="","",IFERROR(VALUE(MID($A5731,6,2)),""))</f>
        <v>0</v>
      </c>
      <c r="L5731" s="39">
        <f>IF(Txn!$K2872="","",Txn!$K2872)</f>
        <v>0</v>
      </c>
      <c r="N5731" s="42">
        <f>IF($D5731="",0,COUNTIF(BankAccts,$D5731))</f>
        <v>0</v>
      </c>
    </row>
    <row r="5732" spans="1:14">
      <c r="A5732" s="38">
        <f>IF(Txn!$B2872="","",Txn!$B2872)</f>
        <v>0</v>
      </c>
      <c r="B5732" s="38">
        <f>IF(Txn!$B2872="","",Txn!$C2872)</f>
        <v>0</v>
      </c>
      <c r="C5732" s="39">
        <f>IF(Txn!$B2872="","","تراکنش بانکی")</f>
        <v>0</v>
      </c>
      <c r="D5732" s="38">
        <f>IF(Txn!$B2872="","",IF(IF(Txn!$U2872="TRF",Txn!$Y2872,Txn!$Z2872)="","",IF(Txn!$U2872="TRF",Txn!$Y2872,Txn!$Z2872)))</f>
        <v>0</v>
      </c>
      <c r="E5732" s="39">
        <f>IF($D5732="","",IFERROR(VLOOKUP($D5732,AcctTbl,2,0),""))</f>
        <v>0</v>
      </c>
      <c r="F5732" s="39">
        <f>IF($D5732="","",IFERROR(VLOOKUP($D5732,AcctTbl,3,0),""))</f>
        <v>0</v>
      </c>
      <c r="G5732" s="39">
        <f>IF(Txn!$B2872="","",Txn!$D2872)</f>
        <v>0</v>
      </c>
      <c r="H5732" s="38">
        <f>IF(Txn!$B2872="","",Txn!$E2872)</f>
        <v>0</v>
      </c>
      <c r="I5732" s="40">
        <f>IF(Txn!$B2872="",0,Txn!$Q2872)</f>
        <v>0</v>
      </c>
      <c r="J5732" s="40">
        <f>IF(Txn!$B2872="",0,Txn!$R2872)</f>
        <v>0</v>
      </c>
      <c r="K5732" s="41">
        <f>IF($A5732="","",IFERROR(VALUE(MID($A5732,6,2)),""))</f>
        <v>0</v>
      </c>
      <c r="L5732" s="39">
        <f>IF(Txn!$K2872="","","طرف مقابل — "&amp;Txn!$K2872)</f>
        <v>0</v>
      </c>
      <c r="N5732" s="42">
        <f>IF($D5732="",0,COUNTIF(BankAccts,$D5732))</f>
        <v>0</v>
      </c>
    </row>
    <row r="5733" spans="1:14">
      <c r="A5733" s="38">
        <f>IF(Txn!$B2873="","",Txn!$B2873)</f>
        <v>0</v>
      </c>
      <c r="B5733" s="38">
        <f>IF(Txn!$B2873="","",Txn!$C2873)</f>
        <v>0</v>
      </c>
      <c r="C5733" s="39">
        <f>IF(Txn!$B2873="","","تراکنش بانکی")</f>
        <v>0</v>
      </c>
      <c r="D5733" s="38">
        <f>IF(Txn!$B2873="","",IF(Txn!$X2873="","",Txn!$X2873))</f>
        <v>0</v>
      </c>
      <c r="E5733" s="39">
        <f>IF($D5733="","",IFERROR(VLOOKUP($D5733,AcctTbl,2,0),""))</f>
        <v>0</v>
      </c>
      <c r="F5733" s="39">
        <f>IF($D5733="","",IFERROR(VLOOKUP($D5733,AcctTbl,3,0),""))</f>
        <v>0</v>
      </c>
      <c r="G5733" s="39">
        <f>IF(Txn!$B2873="","",Txn!$D2873)</f>
        <v>0</v>
      </c>
      <c r="H5733" s="38">
        <f>IF(Txn!$B2873="","",Txn!$E2873)</f>
        <v>0</v>
      </c>
      <c r="I5733" s="40">
        <f>IF(Txn!$B2873="",0,Txn!$O2873)</f>
        <v>0</v>
      </c>
      <c r="J5733" s="40">
        <f>IF(Txn!$B2873="",0,Txn!$P2873)</f>
        <v>0</v>
      </c>
      <c r="K5733" s="41">
        <f>IF($A5733="","",IFERROR(VALUE(MID($A5733,6,2)),""))</f>
        <v>0</v>
      </c>
      <c r="L5733" s="39">
        <f>IF(Txn!$K2873="","",Txn!$K2873)</f>
        <v>0</v>
      </c>
      <c r="N5733" s="42">
        <f>IF($D5733="",0,COUNTIF(BankAccts,$D5733))</f>
        <v>0</v>
      </c>
    </row>
    <row r="5734" spans="1:14">
      <c r="A5734" s="38">
        <f>IF(Txn!$B2873="","",Txn!$B2873)</f>
        <v>0</v>
      </c>
      <c r="B5734" s="38">
        <f>IF(Txn!$B2873="","",Txn!$C2873)</f>
        <v>0</v>
      </c>
      <c r="C5734" s="39">
        <f>IF(Txn!$B2873="","","تراکنش بانکی")</f>
        <v>0</v>
      </c>
      <c r="D5734" s="38">
        <f>IF(Txn!$B2873="","",IF(IF(Txn!$U2873="TRF",Txn!$Y2873,Txn!$Z2873)="","",IF(Txn!$U2873="TRF",Txn!$Y2873,Txn!$Z2873)))</f>
        <v>0</v>
      </c>
      <c r="E5734" s="39">
        <f>IF($D5734="","",IFERROR(VLOOKUP($D5734,AcctTbl,2,0),""))</f>
        <v>0</v>
      </c>
      <c r="F5734" s="39">
        <f>IF($D5734="","",IFERROR(VLOOKUP($D5734,AcctTbl,3,0),""))</f>
        <v>0</v>
      </c>
      <c r="G5734" s="39">
        <f>IF(Txn!$B2873="","",Txn!$D2873)</f>
        <v>0</v>
      </c>
      <c r="H5734" s="38">
        <f>IF(Txn!$B2873="","",Txn!$E2873)</f>
        <v>0</v>
      </c>
      <c r="I5734" s="40">
        <f>IF(Txn!$B2873="",0,Txn!$Q2873)</f>
        <v>0</v>
      </c>
      <c r="J5734" s="40">
        <f>IF(Txn!$B2873="",0,Txn!$R2873)</f>
        <v>0</v>
      </c>
      <c r="K5734" s="41">
        <f>IF($A5734="","",IFERROR(VALUE(MID($A5734,6,2)),""))</f>
        <v>0</v>
      </c>
      <c r="L5734" s="39">
        <f>IF(Txn!$K2873="","","طرف مقابل — "&amp;Txn!$K2873)</f>
        <v>0</v>
      </c>
      <c r="N5734" s="42">
        <f>IF($D5734="",0,COUNTIF(BankAccts,$D5734))</f>
        <v>0</v>
      </c>
    </row>
    <row r="5735" spans="1:14">
      <c r="A5735" s="38">
        <f>IF(Txn!$B2874="","",Txn!$B2874)</f>
        <v>0</v>
      </c>
      <c r="B5735" s="38">
        <f>IF(Txn!$B2874="","",Txn!$C2874)</f>
        <v>0</v>
      </c>
      <c r="C5735" s="39">
        <f>IF(Txn!$B2874="","","تراکنش بانکی")</f>
        <v>0</v>
      </c>
      <c r="D5735" s="38">
        <f>IF(Txn!$B2874="","",IF(Txn!$X2874="","",Txn!$X2874))</f>
        <v>0</v>
      </c>
      <c r="E5735" s="39">
        <f>IF($D5735="","",IFERROR(VLOOKUP($D5735,AcctTbl,2,0),""))</f>
        <v>0</v>
      </c>
      <c r="F5735" s="39">
        <f>IF($D5735="","",IFERROR(VLOOKUP($D5735,AcctTbl,3,0),""))</f>
        <v>0</v>
      </c>
      <c r="G5735" s="39">
        <f>IF(Txn!$B2874="","",Txn!$D2874)</f>
        <v>0</v>
      </c>
      <c r="H5735" s="38">
        <f>IF(Txn!$B2874="","",Txn!$E2874)</f>
        <v>0</v>
      </c>
      <c r="I5735" s="40">
        <f>IF(Txn!$B2874="",0,Txn!$O2874)</f>
        <v>0</v>
      </c>
      <c r="J5735" s="40">
        <f>IF(Txn!$B2874="",0,Txn!$P2874)</f>
        <v>0</v>
      </c>
      <c r="K5735" s="41">
        <f>IF($A5735="","",IFERROR(VALUE(MID($A5735,6,2)),""))</f>
        <v>0</v>
      </c>
      <c r="L5735" s="39">
        <f>IF(Txn!$K2874="","",Txn!$K2874)</f>
        <v>0</v>
      </c>
      <c r="N5735" s="42">
        <f>IF($D5735="",0,COUNTIF(BankAccts,$D5735))</f>
        <v>0</v>
      </c>
    </row>
    <row r="5736" spans="1:14">
      <c r="A5736" s="38">
        <f>IF(Txn!$B2874="","",Txn!$B2874)</f>
        <v>0</v>
      </c>
      <c r="B5736" s="38">
        <f>IF(Txn!$B2874="","",Txn!$C2874)</f>
        <v>0</v>
      </c>
      <c r="C5736" s="39">
        <f>IF(Txn!$B2874="","","تراکنش بانکی")</f>
        <v>0</v>
      </c>
      <c r="D5736" s="38">
        <f>IF(Txn!$B2874="","",IF(IF(Txn!$U2874="TRF",Txn!$Y2874,Txn!$Z2874)="","",IF(Txn!$U2874="TRF",Txn!$Y2874,Txn!$Z2874)))</f>
        <v>0</v>
      </c>
      <c r="E5736" s="39">
        <f>IF($D5736="","",IFERROR(VLOOKUP($D5736,AcctTbl,2,0),""))</f>
        <v>0</v>
      </c>
      <c r="F5736" s="39">
        <f>IF($D5736="","",IFERROR(VLOOKUP($D5736,AcctTbl,3,0),""))</f>
        <v>0</v>
      </c>
      <c r="G5736" s="39">
        <f>IF(Txn!$B2874="","",Txn!$D2874)</f>
        <v>0</v>
      </c>
      <c r="H5736" s="38">
        <f>IF(Txn!$B2874="","",Txn!$E2874)</f>
        <v>0</v>
      </c>
      <c r="I5736" s="40">
        <f>IF(Txn!$B2874="",0,Txn!$Q2874)</f>
        <v>0</v>
      </c>
      <c r="J5736" s="40">
        <f>IF(Txn!$B2874="",0,Txn!$R2874)</f>
        <v>0</v>
      </c>
      <c r="K5736" s="41">
        <f>IF($A5736="","",IFERROR(VALUE(MID($A5736,6,2)),""))</f>
        <v>0</v>
      </c>
      <c r="L5736" s="39">
        <f>IF(Txn!$K2874="","","طرف مقابل — "&amp;Txn!$K2874)</f>
        <v>0</v>
      </c>
      <c r="N5736" s="42">
        <f>IF($D5736="",0,COUNTIF(BankAccts,$D5736))</f>
        <v>0</v>
      </c>
    </row>
    <row r="5737" spans="1:14">
      <c r="A5737" s="38">
        <f>IF(Txn!$B2875="","",Txn!$B2875)</f>
        <v>0</v>
      </c>
      <c r="B5737" s="38">
        <f>IF(Txn!$B2875="","",Txn!$C2875)</f>
        <v>0</v>
      </c>
      <c r="C5737" s="39">
        <f>IF(Txn!$B2875="","","تراکنش بانکی")</f>
        <v>0</v>
      </c>
      <c r="D5737" s="38">
        <f>IF(Txn!$B2875="","",IF(Txn!$X2875="","",Txn!$X2875))</f>
        <v>0</v>
      </c>
      <c r="E5737" s="39">
        <f>IF($D5737="","",IFERROR(VLOOKUP($D5737,AcctTbl,2,0),""))</f>
        <v>0</v>
      </c>
      <c r="F5737" s="39">
        <f>IF($D5737="","",IFERROR(VLOOKUP($D5737,AcctTbl,3,0),""))</f>
        <v>0</v>
      </c>
      <c r="G5737" s="39">
        <f>IF(Txn!$B2875="","",Txn!$D2875)</f>
        <v>0</v>
      </c>
      <c r="H5737" s="38">
        <f>IF(Txn!$B2875="","",Txn!$E2875)</f>
        <v>0</v>
      </c>
      <c r="I5737" s="40">
        <f>IF(Txn!$B2875="",0,Txn!$O2875)</f>
        <v>0</v>
      </c>
      <c r="J5737" s="40">
        <f>IF(Txn!$B2875="",0,Txn!$P2875)</f>
        <v>0</v>
      </c>
      <c r="K5737" s="41">
        <f>IF($A5737="","",IFERROR(VALUE(MID($A5737,6,2)),""))</f>
        <v>0</v>
      </c>
      <c r="L5737" s="39">
        <f>IF(Txn!$K2875="","",Txn!$K2875)</f>
        <v>0</v>
      </c>
      <c r="N5737" s="42">
        <f>IF($D5737="",0,COUNTIF(BankAccts,$D5737))</f>
        <v>0</v>
      </c>
    </row>
    <row r="5738" spans="1:14">
      <c r="A5738" s="38">
        <f>IF(Txn!$B2875="","",Txn!$B2875)</f>
        <v>0</v>
      </c>
      <c r="B5738" s="38">
        <f>IF(Txn!$B2875="","",Txn!$C2875)</f>
        <v>0</v>
      </c>
      <c r="C5738" s="39">
        <f>IF(Txn!$B2875="","","تراکنش بانکی")</f>
        <v>0</v>
      </c>
      <c r="D5738" s="38">
        <f>IF(Txn!$B2875="","",IF(IF(Txn!$U2875="TRF",Txn!$Y2875,Txn!$Z2875)="","",IF(Txn!$U2875="TRF",Txn!$Y2875,Txn!$Z2875)))</f>
        <v>0</v>
      </c>
      <c r="E5738" s="39">
        <f>IF($D5738="","",IFERROR(VLOOKUP($D5738,AcctTbl,2,0),""))</f>
        <v>0</v>
      </c>
      <c r="F5738" s="39">
        <f>IF($D5738="","",IFERROR(VLOOKUP($D5738,AcctTbl,3,0),""))</f>
        <v>0</v>
      </c>
      <c r="G5738" s="39">
        <f>IF(Txn!$B2875="","",Txn!$D2875)</f>
        <v>0</v>
      </c>
      <c r="H5738" s="38">
        <f>IF(Txn!$B2875="","",Txn!$E2875)</f>
        <v>0</v>
      </c>
      <c r="I5738" s="40">
        <f>IF(Txn!$B2875="",0,Txn!$Q2875)</f>
        <v>0</v>
      </c>
      <c r="J5738" s="40">
        <f>IF(Txn!$B2875="",0,Txn!$R2875)</f>
        <v>0</v>
      </c>
      <c r="K5738" s="41">
        <f>IF($A5738="","",IFERROR(VALUE(MID($A5738,6,2)),""))</f>
        <v>0</v>
      </c>
      <c r="L5738" s="39">
        <f>IF(Txn!$K2875="","","طرف مقابل — "&amp;Txn!$K2875)</f>
        <v>0</v>
      </c>
      <c r="N5738" s="42">
        <f>IF($D5738="",0,COUNTIF(BankAccts,$D5738))</f>
        <v>0</v>
      </c>
    </row>
    <row r="5739" spans="1:14">
      <c r="A5739" s="38">
        <f>IF(Txn!$B2876="","",Txn!$B2876)</f>
        <v>0</v>
      </c>
      <c r="B5739" s="38">
        <f>IF(Txn!$B2876="","",Txn!$C2876)</f>
        <v>0</v>
      </c>
      <c r="C5739" s="39">
        <f>IF(Txn!$B2876="","","تراکنش بانکی")</f>
        <v>0</v>
      </c>
      <c r="D5739" s="38">
        <f>IF(Txn!$B2876="","",IF(Txn!$X2876="","",Txn!$X2876))</f>
        <v>0</v>
      </c>
      <c r="E5739" s="39">
        <f>IF($D5739="","",IFERROR(VLOOKUP($D5739,AcctTbl,2,0),""))</f>
        <v>0</v>
      </c>
      <c r="F5739" s="39">
        <f>IF($D5739="","",IFERROR(VLOOKUP($D5739,AcctTbl,3,0),""))</f>
        <v>0</v>
      </c>
      <c r="G5739" s="39">
        <f>IF(Txn!$B2876="","",Txn!$D2876)</f>
        <v>0</v>
      </c>
      <c r="H5739" s="38">
        <f>IF(Txn!$B2876="","",Txn!$E2876)</f>
        <v>0</v>
      </c>
      <c r="I5739" s="40">
        <f>IF(Txn!$B2876="",0,Txn!$O2876)</f>
        <v>0</v>
      </c>
      <c r="J5739" s="40">
        <f>IF(Txn!$B2876="",0,Txn!$P2876)</f>
        <v>0</v>
      </c>
      <c r="K5739" s="41">
        <f>IF($A5739="","",IFERROR(VALUE(MID($A5739,6,2)),""))</f>
        <v>0</v>
      </c>
      <c r="L5739" s="39">
        <f>IF(Txn!$K2876="","",Txn!$K2876)</f>
        <v>0</v>
      </c>
      <c r="N5739" s="42">
        <f>IF($D5739="",0,COUNTIF(BankAccts,$D5739))</f>
        <v>0</v>
      </c>
    </row>
    <row r="5740" spans="1:14">
      <c r="A5740" s="38">
        <f>IF(Txn!$B2876="","",Txn!$B2876)</f>
        <v>0</v>
      </c>
      <c r="B5740" s="38">
        <f>IF(Txn!$B2876="","",Txn!$C2876)</f>
        <v>0</v>
      </c>
      <c r="C5740" s="39">
        <f>IF(Txn!$B2876="","","تراکنش بانکی")</f>
        <v>0</v>
      </c>
      <c r="D5740" s="38">
        <f>IF(Txn!$B2876="","",IF(IF(Txn!$U2876="TRF",Txn!$Y2876,Txn!$Z2876)="","",IF(Txn!$U2876="TRF",Txn!$Y2876,Txn!$Z2876)))</f>
        <v>0</v>
      </c>
      <c r="E5740" s="39">
        <f>IF($D5740="","",IFERROR(VLOOKUP($D5740,AcctTbl,2,0),""))</f>
        <v>0</v>
      </c>
      <c r="F5740" s="39">
        <f>IF($D5740="","",IFERROR(VLOOKUP($D5740,AcctTbl,3,0),""))</f>
        <v>0</v>
      </c>
      <c r="G5740" s="39">
        <f>IF(Txn!$B2876="","",Txn!$D2876)</f>
        <v>0</v>
      </c>
      <c r="H5740" s="38">
        <f>IF(Txn!$B2876="","",Txn!$E2876)</f>
        <v>0</v>
      </c>
      <c r="I5740" s="40">
        <f>IF(Txn!$B2876="",0,Txn!$Q2876)</f>
        <v>0</v>
      </c>
      <c r="J5740" s="40">
        <f>IF(Txn!$B2876="",0,Txn!$R2876)</f>
        <v>0</v>
      </c>
      <c r="K5740" s="41">
        <f>IF($A5740="","",IFERROR(VALUE(MID($A5740,6,2)),""))</f>
        <v>0</v>
      </c>
      <c r="L5740" s="39">
        <f>IF(Txn!$K2876="","","طرف مقابل — "&amp;Txn!$K2876)</f>
        <v>0</v>
      </c>
      <c r="N5740" s="42">
        <f>IF($D5740="",0,COUNTIF(BankAccts,$D5740))</f>
        <v>0</v>
      </c>
    </row>
    <row r="5741" spans="1:14">
      <c r="A5741" s="38">
        <f>IF(Txn!$B2877="","",Txn!$B2877)</f>
        <v>0</v>
      </c>
      <c r="B5741" s="38">
        <f>IF(Txn!$B2877="","",Txn!$C2877)</f>
        <v>0</v>
      </c>
      <c r="C5741" s="39">
        <f>IF(Txn!$B2877="","","تراکنش بانکی")</f>
        <v>0</v>
      </c>
      <c r="D5741" s="38">
        <f>IF(Txn!$B2877="","",IF(Txn!$X2877="","",Txn!$X2877))</f>
        <v>0</v>
      </c>
      <c r="E5741" s="39">
        <f>IF($D5741="","",IFERROR(VLOOKUP($D5741,AcctTbl,2,0),""))</f>
        <v>0</v>
      </c>
      <c r="F5741" s="39">
        <f>IF($D5741="","",IFERROR(VLOOKUP($D5741,AcctTbl,3,0),""))</f>
        <v>0</v>
      </c>
      <c r="G5741" s="39">
        <f>IF(Txn!$B2877="","",Txn!$D2877)</f>
        <v>0</v>
      </c>
      <c r="H5741" s="38">
        <f>IF(Txn!$B2877="","",Txn!$E2877)</f>
        <v>0</v>
      </c>
      <c r="I5741" s="40">
        <f>IF(Txn!$B2877="",0,Txn!$O2877)</f>
        <v>0</v>
      </c>
      <c r="J5741" s="40">
        <f>IF(Txn!$B2877="",0,Txn!$P2877)</f>
        <v>0</v>
      </c>
      <c r="K5741" s="41">
        <f>IF($A5741="","",IFERROR(VALUE(MID($A5741,6,2)),""))</f>
        <v>0</v>
      </c>
      <c r="L5741" s="39">
        <f>IF(Txn!$K2877="","",Txn!$K2877)</f>
        <v>0</v>
      </c>
      <c r="N5741" s="42">
        <f>IF($D5741="",0,COUNTIF(BankAccts,$D5741))</f>
        <v>0</v>
      </c>
    </row>
    <row r="5742" spans="1:14">
      <c r="A5742" s="38">
        <f>IF(Txn!$B2877="","",Txn!$B2877)</f>
        <v>0</v>
      </c>
      <c r="B5742" s="38">
        <f>IF(Txn!$B2877="","",Txn!$C2877)</f>
        <v>0</v>
      </c>
      <c r="C5742" s="39">
        <f>IF(Txn!$B2877="","","تراکنش بانکی")</f>
        <v>0</v>
      </c>
      <c r="D5742" s="38">
        <f>IF(Txn!$B2877="","",IF(IF(Txn!$U2877="TRF",Txn!$Y2877,Txn!$Z2877)="","",IF(Txn!$U2877="TRF",Txn!$Y2877,Txn!$Z2877)))</f>
        <v>0</v>
      </c>
      <c r="E5742" s="39">
        <f>IF($D5742="","",IFERROR(VLOOKUP($D5742,AcctTbl,2,0),""))</f>
        <v>0</v>
      </c>
      <c r="F5742" s="39">
        <f>IF($D5742="","",IFERROR(VLOOKUP($D5742,AcctTbl,3,0),""))</f>
        <v>0</v>
      </c>
      <c r="G5742" s="39">
        <f>IF(Txn!$B2877="","",Txn!$D2877)</f>
        <v>0</v>
      </c>
      <c r="H5742" s="38">
        <f>IF(Txn!$B2877="","",Txn!$E2877)</f>
        <v>0</v>
      </c>
      <c r="I5742" s="40">
        <f>IF(Txn!$B2877="",0,Txn!$Q2877)</f>
        <v>0</v>
      </c>
      <c r="J5742" s="40">
        <f>IF(Txn!$B2877="",0,Txn!$R2877)</f>
        <v>0</v>
      </c>
      <c r="K5742" s="41">
        <f>IF($A5742="","",IFERROR(VALUE(MID($A5742,6,2)),""))</f>
        <v>0</v>
      </c>
      <c r="L5742" s="39">
        <f>IF(Txn!$K2877="","","طرف مقابل — "&amp;Txn!$K2877)</f>
        <v>0</v>
      </c>
      <c r="N5742" s="42">
        <f>IF($D5742="",0,COUNTIF(BankAccts,$D5742))</f>
        <v>0</v>
      </c>
    </row>
    <row r="5743" spans="1:14">
      <c r="A5743" s="38">
        <f>IF(Txn!$B2878="","",Txn!$B2878)</f>
        <v>0</v>
      </c>
      <c r="B5743" s="38">
        <f>IF(Txn!$B2878="","",Txn!$C2878)</f>
        <v>0</v>
      </c>
      <c r="C5743" s="39">
        <f>IF(Txn!$B2878="","","تراکنش بانکی")</f>
        <v>0</v>
      </c>
      <c r="D5743" s="38">
        <f>IF(Txn!$B2878="","",IF(Txn!$X2878="","",Txn!$X2878))</f>
        <v>0</v>
      </c>
      <c r="E5743" s="39">
        <f>IF($D5743="","",IFERROR(VLOOKUP($D5743,AcctTbl,2,0),""))</f>
        <v>0</v>
      </c>
      <c r="F5743" s="39">
        <f>IF($D5743="","",IFERROR(VLOOKUP($D5743,AcctTbl,3,0),""))</f>
        <v>0</v>
      </c>
      <c r="G5743" s="39">
        <f>IF(Txn!$B2878="","",Txn!$D2878)</f>
        <v>0</v>
      </c>
      <c r="H5743" s="38">
        <f>IF(Txn!$B2878="","",Txn!$E2878)</f>
        <v>0</v>
      </c>
      <c r="I5743" s="40">
        <f>IF(Txn!$B2878="",0,Txn!$O2878)</f>
        <v>0</v>
      </c>
      <c r="J5743" s="40">
        <f>IF(Txn!$B2878="",0,Txn!$P2878)</f>
        <v>0</v>
      </c>
      <c r="K5743" s="41">
        <f>IF($A5743="","",IFERROR(VALUE(MID($A5743,6,2)),""))</f>
        <v>0</v>
      </c>
      <c r="L5743" s="39">
        <f>IF(Txn!$K2878="","",Txn!$K2878)</f>
        <v>0</v>
      </c>
      <c r="N5743" s="42">
        <f>IF($D5743="",0,COUNTIF(BankAccts,$D5743))</f>
        <v>0</v>
      </c>
    </row>
    <row r="5744" spans="1:14">
      <c r="A5744" s="38">
        <f>IF(Txn!$B2878="","",Txn!$B2878)</f>
        <v>0</v>
      </c>
      <c r="B5744" s="38">
        <f>IF(Txn!$B2878="","",Txn!$C2878)</f>
        <v>0</v>
      </c>
      <c r="C5744" s="39">
        <f>IF(Txn!$B2878="","","تراکنش بانکی")</f>
        <v>0</v>
      </c>
      <c r="D5744" s="38">
        <f>IF(Txn!$B2878="","",IF(IF(Txn!$U2878="TRF",Txn!$Y2878,Txn!$Z2878)="","",IF(Txn!$U2878="TRF",Txn!$Y2878,Txn!$Z2878)))</f>
        <v>0</v>
      </c>
      <c r="E5744" s="39">
        <f>IF($D5744="","",IFERROR(VLOOKUP($D5744,AcctTbl,2,0),""))</f>
        <v>0</v>
      </c>
      <c r="F5744" s="39">
        <f>IF($D5744="","",IFERROR(VLOOKUP($D5744,AcctTbl,3,0),""))</f>
        <v>0</v>
      </c>
      <c r="G5744" s="39">
        <f>IF(Txn!$B2878="","",Txn!$D2878)</f>
        <v>0</v>
      </c>
      <c r="H5744" s="38">
        <f>IF(Txn!$B2878="","",Txn!$E2878)</f>
        <v>0</v>
      </c>
      <c r="I5744" s="40">
        <f>IF(Txn!$B2878="",0,Txn!$Q2878)</f>
        <v>0</v>
      </c>
      <c r="J5744" s="40">
        <f>IF(Txn!$B2878="",0,Txn!$R2878)</f>
        <v>0</v>
      </c>
      <c r="K5744" s="41">
        <f>IF($A5744="","",IFERROR(VALUE(MID($A5744,6,2)),""))</f>
        <v>0</v>
      </c>
      <c r="L5744" s="39">
        <f>IF(Txn!$K2878="","","طرف مقابل — "&amp;Txn!$K2878)</f>
        <v>0</v>
      </c>
      <c r="N5744" s="42">
        <f>IF($D5744="",0,COUNTIF(BankAccts,$D5744))</f>
        <v>0</v>
      </c>
    </row>
    <row r="5745" spans="1:14">
      <c r="A5745" s="38">
        <f>IF(Txn!$B2879="","",Txn!$B2879)</f>
        <v>0</v>
      </c>
      <c r="B5745" s="38">
        <f>IF(Txn!$B2879="","",Txn!$C2879)</f>
        <v>0</v>
      </c>
      <c r="C5745" s="39">
        <f>IF(Txn!$B2879="","","تراکنش بانکی")</f>
        <v>0</v>
      </c>
      <c r="D5745" s="38">
        <f>IF(Txn!$B2879="","",IF(Txn!$X2879="","",Txn!$X2879))</f>
        <v>0</v>
      </c>
      <c r="E5745" s="39">
        <f>IF($D5745="","",IFERROR(VLOOKUP($D5745,AcctTbl,2,0),""))</f>
        <v>0</v>
      </c>
      <c r="F5745" s="39">
        <f>IF($D5745="","",IFERROR(VLOOKUP($D5745,AcctTbl,3,0),""))</f>
        <v>0</v>
      </c>
      <c r="G5745" s="39">
        <f>IF(Txn!$B2879="","",Txn!$D2879)</f>
        <v>0</v>
      </c>
      <c r="H5745" s="38">
        <f>IF(Txn!$B2879="","",Txn!$E2879)</f>
        <v>0</v>
      </c>
      <c r="I5745" s="40">
        <f>IF(Txn!$B2879="",0,Txn!$O2879)</f>
        <v>0</v>
      </c>
      <c r="J5745" s="40">
        <f>IF(Txn!$B2879="",0,Txn!$P2879)</f>
        <v>0</v>
      </c>
      <c r="K5745" s="41">
        <f>IF($A5745="","",IFERROR(VALUE(MID($A5745,6,2)),""))</f>
        <v>0</v>
      </c>
      <c r="L5745" s="39">
        <f>IF(Txn!$K2879="","",Txn!$K2879)</f>
        <v>0</v>
      </c>
      <c r="N5745" s="42">
        <f>IF($D5745="",0,COUNTIF(BankAccts,$D5745))</f>
        <v>0</v>
      </c>
    </row>
    <row r="5746" spans="1:14">
      <c r="A5746" s="38">
        <f>IF(Txn!$B2879="","",Txn!$B2879)</f>
        <v>0</v>
      </c>
      <c r="B5746" s="38">
        <f>IF(Txn!$B2879="","",Txn!$C2879)</f>
        <v>0</v>
      </c>
      <c r="C5746" s="39">
        <f>IF(Txn!$B2879="","","تراکنش بانکی")</f>
        <v>0</v>
      </c>
      <c r="D5746" s="38">
        <f>IF(Txn!$B2879="","",IF(IF(Txn!$U2879="TRF",Txn!$Y2879,Txn!$Z2879)="","",IF(Txn!$U2879="TRF",Txn!$Y2879,Txn!$Z2879)))</f>
        <v>0</v>
      </c>
      <c r="E5746" s="39">
        <f>IF($D5746="","",IFERROR(VLOOKUP($D5746,AcctTbl,2,0),""))</f>
        <v>0</v>
      </c>
      <c r="F5746" s="39">
        <f>IF($D5746="","",IFERROR(VLOOKUP($D5746,AcctTbl,3,0),""))</f>
        <v>0</v>
      </c>
      <c r="G5746" s="39">
        <f>IF(Txn!$B2879="","",Txn!$D2879)</f>
        <v>0</v>
      </c>
      <c r="H5746" s="38">
        <f>IF(Txn!$B2879="","",Txn!$E2879)</f>
        <v>0</v>
      </c>
      <c r="I5746" s="40">
        <f>IF(Txn!$B2879="",0,Txn!$Q2879)</f>
        <v>0</v>
      </c>
      <c r="J5746" s="40">
        <f>IF(Txn!$B2879="",0,Txn!$R2879)</f>
        <v>0</v>
      </c>
      <c r="K5746" s="41">
        <f>IF($A5746="","",IFERROR(VALUE(MID($A5746,6,2)),""))</f>
        <v>0</v>
      </c>
      <c r="L5746" s="39">
        <f>IF(Txn!$K2879="","","طرف مقابل — "&amp;Txn!$K2879)</f>
        <v>0</v>
      </c>
      <c r="N5746" s="42">
        <f>IF($D5746="",0,COUNTIF(BankAccts,$D5746))</f>
        <v>0</v>
      </c>
    </row>
    <row r="5747" spans="1:14">
      <c r="A5747" s="38">
        <f>IF(Txn!$B2880="","",Txn!$B2880)</f>
        <v>0</v>
      </c>
      <c r="B5747" s="38">
        <f>IF(Txn!$B2880="","",Txn!$C2880)</f>
        <v>0</v>
      </c>
      <c r="C5747" s="39">
        <f>IF(Txn!$B2880="","","تراکنش بانکی")</f>
        <v>0</v>
      </c>
      <c r="D5747" s="38">
        <f>IF(Txn!$B2880="","",IF(Txn!$X2880="","",Txn!$X2880))</f>
        <v>0</v>
      </c>
      <c r="E5747" s="39">
        <f>IF($D5747="","",IFERROR(VLOOKUP($D5747,AcctTbl,2,0),""))</f>
        <v>0</v>
      </c>
      <c r="F5747" s="39">
        <f>IF($D5747="","",IFERROR(VLOOKUP($D5747,AcctTbl,3,0),""))</f>
        <v>0</v>
      </c>
      <c r="G5747" s="39">
        <f>IF(Txn!$B2880="","",Txn!$D2880)</f>
        <v>0</v>
      </c>
      <c r="H5747" s="38">
        <f>IF(Txn!$B2880="","",Txn!$E2880)</f>
        <v>0</v>
      </c>
      <c r="I5747" s="40">
        <f>IF(Txn!$B2880="",0,Txn!$O2880)</f>
        <v>0</v>
      </c>
      <c r="J5747" s="40">
        <f>IF(Txn!$B2880="",0,Txn!$P2880)</f>
        <v>0</v>
      </c>
      <c r="K5747" s="41">
        <f>IF($A5747="","",IFERROR(VALUE(MID($A5747,6,2)),""))</f>
        <v>0</v>
      </c>
      <c r="L5747" s="39">
        <f>IF(Txn!$K2880="","",Txn!$K2880)</f>
        <v>0</v>
      </c>
      <c r="N5747" s="42">
        <f>IF($D5747="",0,COUNTIF(BankAccts,$D5747))</f>
        <v>0</v>
      </c>
    </row>
    <row r="5748" spans="1:14">
      <c r="A5748" s="38">
        <f>IF(Txn!$B2880="","",Txn!$B2880)</f>
        <v>0</v>
      </c>
      <c r="B5748" s="38">
        <f>IF(Txn!$B2880="","",Txn!$C2880)</f>
        <v>0</v>
      </c>
      <c r="C5748" s="39">
        <f>IF(Txn!$B2880="","","تراکنش بانکی")</f>
        <v>0</v>
      </c>
      <c r="D5748" s="38">
        <f>IF(Txn!$B2880="","",IF(IF(Txn!$U2880="TRF",Txn!$Y2880,Txn!$Z2880)="","",IF(Txn!$U2880="TRF",Txn!$Y2880,Txn!$Z2880)))</f>
        <v>0</v>
      </c>
      <c r="E5748" s="39">
        <f>IF($D5748="","",IFERROR(VLOOKUP($D5748,AcctTbl,2,0),""))</f>
        <v>0</v>
      </c>
      <c r="F5748" s="39">
        <f>IF($D5748="","",IFERROR(VLOOKUP($D5748,AcctTbl,3,0),""))</f>
        <v>0</v>
      </c>
      <c r="G5748" s="39">
        <f>IF(Txn!$B2880="","",Txn!$D2880)</f>
        <v>0</v>
      </c>
      <c r="H5748" s="38">
        <f>IF(Txn!$B2880="","",Txn!$E2880)</f>
        <v>0</v>
      </c>
      <c r="I5748" s="40">
        <f>IF(Txn!$B2880="",0,Txn!$Q2880)</f>
        <v>0</v>
      </c>
      <c r="J5748" s="40">
        <f>IF(Txn!$B2880="",0,Txn!$R2880)</f>
        <v>0</v>
      </c>
      <c r="K5748" s="41">
        <f>IF($A5748="","",IFERROR(VALUE(MID($A5748,6,2)),""))</f>
        <v>0</v>
      </c>
      <c r="L5748" s="39">
        <f>IF(Txn!$K2880="","","طرف مقابل — "&amp;Txn!$K2880)</f>
        <v>0</v>
      </c>
      <c r="N5748" s="42">
        <f>IF($D5748="",0,COUNTIF(BankAccts,$D5748))</f>
        <v>0</v>
      </c>
    </row>
    <row r="5749" spans="1:14">
      <c r="A5749" s="38">
        <f>IF(Txn!$B2881="","",Txn!$B2881)</f>
        <v>0</v>
      </c>
      <c r="B5749" s="38">
        <f>IF(Txn!$B2881="","",Txn!$C2881)</f>
        <v>0</v>
      </c>
      <c r="C5749" s="39">
        <f>IF(Txn!$B2881="","","تراکنش بانکی")</f>
        <v>0</v>
      </c>
      <c r="D5749" s="38">
        <f>IF(Txn!$B2881="","",IF(Txn!$X2881="","",Txn!$X2881))</f>
        <v>0</v>
      </c>
      <c r="E5749" s="39">
        <f>IF($D5749="","",IFERROR(VLOOKUP($D5749,AcctTbl,2,0),""))</f>
        <v>0</v>
      </c>
      <c r="F5749" s="39">
        <f>IF($D5749="","",IFERROR(VLOOKUP($D5749,AcctTbl,3,0),""))</f>
        <v>0</v>
      </c>
      <c r="G5749" s="39">
        <f>IF(Txn!$B2881="","",Txn!$D2881)</f>
        <v>0</v>
      </c>
      <c r="H5749" s="38">
        <f>IF(Txn!$B2881="","",Txn!$E2881)</f>
        <v>0</v>
      </c>
      <c r="I5749" s="40">
        <f>IF(Txn!$B2881="",0,Txn!$O2881)</f>
        <v>0</v>
      </c>
      <c r="J5749" s="40">
        <f>IF(Txn!$B2881="",0,Txn!$P2881)</f>
        <v>0</v>
      </c>
      <c r="K5749" s="41">
        <f>IF($A5749="","",IFERROR(VALUE(MID($A5749,6,2)),""))</f>
        <v>0</v>
      </c>
      <c r="L5749" s="39">
        <f>IF(Txn!$K2881="","",Txn!$K2881)</f>
        <v>0</v>
      </c>
      <c r="N5749" s="42">
        <f>IF($D5749="",0,COUNTIF(BankAccts,$D5749))</f>
        <v>0</v>
      </c>
    </row>
    <row r="5750" spans="1:14">
      <c r="A5750" s="38">
        <f>IF(Txn!$B2881="","",Txn!$B2881)</f>
        <v>0</v>
      </c>
      <c r="B5750" s="38">
        <f>IF(Txn!$B2881="","",Txn!$C2881)</f>
        <v>0</v>
      </c>
      <c r="C5750" s="39">
        <f>IF(Txn!$B2881="","","تراکنش بانکی")</f>
        <v>0</v>
      </c>
      <c r="D5750" s="38">
        <f>IF(Txn!$B2881="","",IF(IF(Txn!$U2881="TRF",Txn!$Y2881,Txn!$Z2881)="","",IF(Txn!$U2881="TRF",Txn!$Y2881,Txn!$Z2881)))</f>
        <v>0</v>
      </c>
      <c r="E5750" s="39">
        <f>IF($D5750="","",IFERROR(VLOOKUP($D5750,AcctTbl,2,0),""))</f>
        <v>0</v>
      </c>
      <c r="F5750" s="39">
        <f>IF($D5750="","",IFERROR(VLOOKUP($D5750,AcctTbl,3,0),""))</f>
        <v>0</v>
      </c>
      <c r="G5750" s="39">
        <f>IF(Txn!$B2881="","",Txn!$D2881)</f>
        <v>0</v>
      </c>
      <c r="H5750" s="38">
        <f>IF(Txn!$B2881="","",Txn!$E2881)</f>
        <v>0</v>
      </c>
      <c r="I5750" s="40">
        <f>IF(Txn!$B2881="",0,Txn!$Q2881)</f>
        <v>0</v>
      </c>
      <c r="J5750" s="40">
        <f>IF(Txn!$B2881="",0,Txn!$R2881)</f>
        <v>0</v>
      </c>
      <c r="K5750" s="41">
        <f>IF($A5750="","",IFERROR(VALUE(MID($A5750,6,2)),""))</f>
        <v>0</v>
      </c>
      <c r="L5750" s="39">
        <f>IF(Txn!$K2881="","","طرف مقابل — "&amp;Txn!$K2881)</f>
        <v>0</v>
      </c>
      <c r="N5750" s="42">
        <f>IF($D5750="",0,COUNTIF(BankAccts,$D5750))</f>
        <v>0</v>
      </c>
    </row>
    <row r="5751" spans="1:14">
      <c r="A5751" s="38">
        <f>IF(Txn!$B2882="","",Txn!$B2882)</f>
        <v>0</v>
      </c>
      <c r="B5751" s="38">
        <f>IF(Txn!$B2882="","",Txn!$C2882)</f>
        <v>0</v>
      </c>
      <c r="C5751" s="39">
        <f>IF(Txn!$B2882="","","تراکنش بانکی")</f>
        <v>0</v>
      </c>
      <c r="D5751" s="38">
        <f>IF(Txn!$B2882="","",IF(Txn!$X2882="","",Txn!$X2882))</f>
        <v>0</v>
      </c>
      <c r="E5751" s="39">
        <f>IF($D5751="","",IFERROR(VLOOKUP($D5751,AcctTbl,2,0),""))</f>
        <v>0</v>
      </c>
      <c r="F5751" s="39">
        <f>IF($D5751="","",IFERROR(VLOOKUP($D5751,AcctTbl,3,0),""))</f>
        <v>0</v>
      </c>
      <c r="G5751" s="39">
        <f>IF(Txn!$B2882="","",Txn!$D2882)</f>
        <v>0</v>
      </c>
      <c r="H5751" s="38">
        <f>IF(Txn!$B2882="","",Txn!$E2882)</f>
        <v>0</v>
      </c>
      <c r="I5751" s="40">
        <f>IF(Txn!$B2882="",0,Txn!$O2882)</f>
        <v>0</v>
      </c>
      <c r="J5751" s="40">
        <f>IF(Txn!$B2882="",0,Txn!$P2882)</f>
        <v>0</v>
      </c>
      <c r="K5751" s="41">
        <f>IF($A5751="","",IFERROR(VALUE(MID($A5751,6,2)),""))</f>
        <v>0</v>
      </c>
      <c r="L5751" s="39">
        <f>IF(Txn!$K2882="","",Txn!$K2882)</f>
        <v>0</v>
      </c>
      <c r="N5751" s="42">
        <f>IF($D5751="",0,COUNTIF(BankAccts,$D5751))</f>
        <v>0</v>
      </c>
    </row>
    <row r="5752" spans="1:14">
      <c r="A5752" s="38">
        <f>IF(Txn!$B2882="","",Txn!$B2882)</f>
        <v>0</v>
      </c>
      <c r="B5752" s="38">
        <f>IF(Txn!$B2882="","",Txn!$C2882)</f>
        <v>0</v>
      </c>
      <c r="C5752" s="39">
        <f>IF(Txn!$B2882="","","تراکنش بانکی")</f>
        <v>0</v>
      </c>
      <c r="D5752" s="38">
        <f>IF(Txn!$B2882="","",IF(IF(Txn!$U2882="TRF",Txn!$Y2882,Txn!$Z2882)="","",IF(Txn!$U2882="TRF",Txn!$Y2882,Txn!$Z2882)))</f>
        <v>0</v>
      </c>
      <c r="E5752" s="39">
        <f>IF($D5752="","",IFERROR(VLOOKUP($D5752,AcctTbl,2,0),""))</f>
        <v>0</v>
      </c>
      <c r="F5752" s="39">
        <f>IF($D5752="","",IFERROR(VLOOKUP($D5752,AcctTbl,3,0),""))</f>
        <v>0</v>
      </c>
      <c r="G5752" s="39">
        <f>IF(Txn!$B2882="","",Txn!$D2882)</f>
        <v>0</v>
      </c>
      <c r="H5752" s="38">
        <f>IF(Txn!$B2882="","",Txn!$E2882)</f>
        <v>0</v>
      </c>
      <c r="I5752" s="40">
        <f>IF(Txn!$B2882="",0,Txn!$Q2882)</f>
        <v>0</v>
      </c>
      <c r="J5752" s="40">
        <f>IF(Txn!$B2882="",0,Txn!$R2882)</f>
        <v>0</v>
      </c>
      <c r="K5752" s="41">
        <f>IF($A5752="","",IFERROR(VALUE(MID($A5752,6,2)),""))</f>
        <v>0</v>
      </c>
      <c r="L5752" s="39">
        <f>IF(Txn!$K2882="","","طرف مقابل — "&amp;Txn!$K2882)</f>
        <v>0</v>
      </c>
      <c r="N5752" s="42">
        <f>IF($D5752="",0,COUNTIF(BankAccts,$D5752))</f>
        <v>0</v>
      </c>
    </row>
    <row r="5753" spans="1:14">
      <c r="A5753" s="38">
        <f>IF(Txn!$B2883="","",Txn!$B2883)</f>
        <v>0</v>
      </c>
      <c r="B5753" s="38">
        <f>IF(Txn!$B2883="","",Txn!$C2883)</f>
        <v>0</v>
      </c>
      <c r="C5753" s="39">
        <f>IF(Txn!$B2883="","","تراکنش بانکی")</f>
        <v>0</v>
      </c>
      <c r="D5753" s="38">
        <f>IF(Txn!$B2883="","",IF(Txn!$X2883="","",Txn!$X2883))</f>
        <v>0</v>
      </c>
      <c r="E5753" s="39">
        <f>IF($D5753="","",IFERROR(VLOOKUP($D5753,AcctTbl,2,0),""))</f>
        <v>0</v>
      </c>
      <c r="F5753" s="39">
        <f>IF($D5753="","",IFERROR(VLOOKUP($D5753,AcctTbl,3,0),""))</f>
        <v>0</v>
      </c>
      <c r="G5753" s="39">
        <f>IF(Txn!$B2883="","",Txn!$D2883)</f>
        <v>0</v>
      </c>
      <c r="H5753" s="38">
        <f>IF(Txn!$B2883="","",Txn!$E2883)</f>
        <v>0</v>
      </c>
      <c r="I5753" s="40">
        <f>IF(Txn!$B2883="",0,Txn!$O2883)</f>
        <v>0</v>
      </c>
      <c r="J5753" s="40">
        <f>IF(Txn!$B2883="",0,Txn!$P2883)</f>
        <v>0</v>
      </c>
      <c r="K5753" s="41">
        <f>IF($A5753="","",IFERROR(VALUE(MID($A5753,6,2)),""))</f>
        <v>0</v>
      </c>
      <c r="L5753" s="39">
        <f>IF(Txn!$K2883="","",Txn!$K2883)</f>
        <v>0</v>
      </c>
      <c r="N5753" s="42">
        <f>IF($D5753="",0,COUNTIF(BankAccts,$D5753))</f>
        <v>0</v>
      </c>
    </row>
    <row r="5754" spans="1:14">
      <c r="A5754" s="38">
        <f>IF(Txn!$B2883="","",Txn!$B2883)</f>
        <v>0</v>
      </c>
      <c r="B5754" s="38">
        <f>IF(Txn!$B2883="","",Txn!$C2883)</f>
        <v>0</v>
      </c>
      <c r="C5754" s="39">
        <f>IF(Txn!$B2883="","","تراکنش بانکی")</f>
        <v>0</v>
      </c>
      <c r="D5754" s="38">
        <f>IF(Txn!$B2883="","",IF(IF(Txn!$U2883="TRF",Txn!$Y2883,Txn!$Z2883)="","",IF(Txn!$U2883="TRF",Txn!$Y2883,Txn!$Z2883)))</f>
        <v>0</v>
      </c>
      <c r="E5754" s="39">
        <f>IF($D5754="","",IFERROR(VLOOKUP($D5754,AcctTbl,2,0),""))</f>
        <v>0</v>
      </c>
      <c r="F5754" s="39">
        <f>IF($D5754="","",IFERROR(VLOOKUP($D5754,AcctTbl,3,0),""))</f>
        <v>0</v>
      </c>
      <c r="G5754" s="39">
        <f>IF(Txn!$B2883="","",Txn!$D2883)</f>
        <v>0</v>
      </c>
      <c r="H5754" s="38">
        <f>IF(Txn!$B2883="","",Txn!$E2883)</f>
        <v>0</v>
      </c>
      <c r="I5754" s="40">
        <f>IF(Txn!$B2883="",0,Txn!$Q2883)</f>
        <v>0</v>
      </c>
      <c r="J5754" s="40">
        <f>IF(Txn!$B2883="",0,Txn!$R2883)</f>
        <v>0</v>
      </c>
      <c r="K5754" s="41">
        <f>IF($A5754="","",IFERROR(VALUE(MID($A5754,6,2)),""))</f>
        <v>0</v>
      </c>
      <c r="L5754" s="39">
        <f>IF(Txn!$K2883="","","طرف مقابل — "&amp;Txn!$K2883)</f>
        <v>0</v>
      </c>
      <c r="N5754" s="42">
        <f>IF($D5754="",0,COUNTIF(BankAccts,$D5754))</f>
        <v>0</v>
      </c>
    </row>
    <row r="5755" spans="1:14">
      <c r="A5755" s="38">
        <f>IF(Txn!$B2884="","",Txn!$B2884)</f>
        <v>0</v>
      </c>
      <c r="B5755" s="38">
        <f>IF(Txn!$B2884="","",Txn!$C2884)</f>
        <v>0</v>
      </c>
      <c r="C5755" s="39">
        <f>IF(Txn!$B2884="","","تراکنش بانکی")</f>
        <v>0</v>
      </c>
      <c r="D5755" s="38">
        <f>IF(Txn!$B2884="","",IF(Txn!$X2884="","",Txn!$X2884))</f>
        <v>0</v>
      </c>
      <c r="E5755" s="39">
        <f>IF($D5755="","",IFERROR(VLOOKUP($D5755,AcctTbl,2,0),""))</f>
        <v>0</v>
      </c>
      <c r="F5755" s="39">
        <f>IF($D5755="","",IFERROR(VLOOKUP($D5755,AcctTbl,3,0),""))</f>
        <v>0</v>
      </c>
      <c r="G5755" s="39">
        <f>IF(Txn!$B2884="","",Txn!$D2884)</f>
        <v>0</v>
      </c>
      <c r="H5755" s="38">
        <f>IF(Txn!$B2884="","",Txn!$E2884)</f>
        <v>0</v>
      </c>
      <c r="I5755" s="40">
        <f>IF(Txn!$B2884="",0,Txn!$O2884)</f>
        <v>0</v>
      </c>
      <c r="J5755" s="40">
        <f>IF(Txn!$B2884="",0,Txn!$P2884)</f>
        <v>0</v>
      </c>
      <c r="K5755" s="41">
        <f>IF($A5755="","",IFERROR(VALUE(MID($A5755,6,2)),""))</f>
        <v>0</v>
      </c>
      <c r="L5755" s="39">
        <f>IF(Txn!$K2884="","",Txn!$K2884)</f>
        <v>0</v>
      </c>
      <c r="N5755" s="42">
        <f>IF($D5755="",0,COUNTIF(BankAccts,$D5755))</f>
        <v>0</v>
      </c>
    </row>
    <row r="5756" spans="1:14">
      <c r="A5756" s="38">
        <f>IF(Txn!$B2884="","",Txn!$B2884)</f>
        <v>0</v>
      </c>
      <c r="B5756" s="38">
        <f>IF(Txn!$B2884="","",Txn!$C2884)</f>
        <v>0</v>
      </c>
      <c r="C5756" s="39">
        <f>IF(Txn!$B2884="","","تراکنش بانکی")</f>
        <v>0</v>
      </c>
      <c r="D5756" s="38">
        <f>IF(Txn!$B2884="","",IF(IF(Txn!$U2884="TRF",Txn!$Y2884,Txn!$Z2884)="","",IF(Txn!$U2884="TRF",Txn!$Y2884,Txn!$Z2884)))</f>
        <v>0</v>
      </c>
      <c r="E5756" s="39">
        <f>IF($D5756="","",IFERROR(VLOOKUP($D5756,AcctTbl,2,0),""))</f>
        <v>0</v>
      </c>
      <c r="F5756" s="39">
        <f>IF($D5756="","",IFERROR(VLOOKUP($D5756,AcctTbl,3,0),""))</f>
        <v>0</v>
      </c>
      <c r="G5756" s="39">
        <f>IF(Txn!$B2884="","",Txn!$D2884)</f>
        <v>0</v>
      </c>
      <c r="H5756" s="38">
        <f>IF(Txn!$B2884="","",Txn!$E2884)</f>
        <v>0</v>
      </c>
      <c r="I5756" s="40">
        <f>IF(Txn!$B2884="",0,Txn!$Q2884)</f>
        <v>0</v>
      </c>
      <c r="J5756" s="40">
        <f>IF(Txn!$B2884="",0,Txn!$R2884)</f>
        <v>0</v>
      </c>
      <c r="K5756" s="41">
        <f>IF($A5756="","",IFERROR(VALUE(MID($A5756,6,2)),""))</f>
        <v>0</v>
      </c>
      <c r="L5756" s="39">
        <f>IF(Txn!$K2884="","","طرف مقابل — "&amp;Txn!$K2884)</f>
        <v>0</v>
      </c>
      <c r="N5756" s="42">
        <f>IF($D5756="",0,COUNTIF(BankAccts,$D5756))</f>
        <v>0</v>
      </c>
    </row>
    <row r="5757" spans="1:14">
      <c r="A5757" s="38">
        <f>IF(Txn!$B2885="","",Txn!$B2885)</f>
        <v>0</v>
      </c>
      <c r="B5757" s="38">
        <f>IF(Txn!$B2885="","",Txn!$C2885)</f>
        <v>0</v>
      </c>
      <c r="C5757" s="39">
        <f>IF(Txn!$B2885="","","تراکنش بانکی")</f>
        <v>0</v>
      </c>
      <c r="D5757" s="38">
        <f>IF(Txn!$B2885="","",IF(Txn!$X2885="","",Txn!$X2885))</f>
        <v>0</v>
      </c>
      <c r="E5757" s="39">
        <f>IF($D5757="","",IFERROR(VLOOKUP($D5757,AcctTbl,2,0),""))</f>
        <v>0</v>
      </c>
      <c r="F5757" s="39">
        <f>IF($D5757="","",IFERROR(VLOOKUP($D5757,AcctTbl,3,0),""))</f>
        <v>0</v>
      </c>
      <c r="G5757" s="39">
        <f>IF(Txn!$B2885="","",Txn!$D2885)</f>
        <v>0</v>
      </c>
      <c r="H5757" s="38">
        <f>IF(Txn!$B2885="","",Txn!$E2885)</f>
        <v>0</v>
      </c>
      <c r="I5757" s="40">
        <f>IF(Txn!$B2885="",0,Txn!$O2885)</f>
        <v>0</v>
      </c>
      <c r="J5757" s="40">
        <f>IF(Txn!$B2885="",0,Txn!$P2885)</f>
        <v>0</v>
      </c>
      <c r="K5757" s="41">
        <f>IF($A5757="","",IFERROR(VALUE(MID($A5757,6,2)),""))</f>
        <v>0</v>
      </c>
      <c r="L5757" s="39">
        <f>IF(Txn!$K2885="","",Txn!$K2885)</f>
        <v>0</v>
      </c>
      <c r="N5757" s="42">
        <f>IF($D5757="",0,COUNTIF(BankAccts,$D5757))</f>
        <v>0</v>
      </c>
    </row>
    <row r="5758" spans="1:14">
      <c r="A5758" s="38">
        <f>IF(Txn!$B2885="","",Txn!$B2885)</f>
        <v>0</v>
      </c>
      <c r="B5758" s="38">
        <f>IF(Txn!$B2885="","",Txn!$C2885)</f>
        <v>0</v>
      </c>
      <c r="C5758" s="39">
        <f>IF(Txn!$B2885="","","تراکنش بانکی")</f>
        <v>0</v>
      </c>
      <c r="D5758" s="38">
        <f>IF(Txn!$B2885="","",IF(IF(Txn!$U2885="TRF",Txn!$Y2885,Txn!$Z2885)="","",IF(Txn!$U2885="TRF",Txn!$Y2885,Txn!$Z2885)))</f>
        <v>0</v>
      </c>
      <c r="E5758" s="39">
        <f>IF($D5758="","",IFERROR(VLOOKUP($D5758,AcctTbl,2,0),""))</f>
        <v>0</v>
      </c>
      <c r="F5758" s="39">
        <f>IF($D5758="","",IFERROR(VLOOKUP($D5758,AcctTbl,3,0),""))</f>
        <v>0</v>
      </c>
      <c r="G5758" s="39">
        <f>IF(Txn!$B2885="","",Txn!$D2885)</f>
        <v>0</v>
      </c>
      <c r="H5758" s="38">
        <f>IF(Txn!$B2885="","",Txn!$E2885)</f>
        <v>0</v>
      </c>
      <c r="I5758" s="40">
        <f>IF(Txn!$B2885="",0,Txn!$Q2885)</f>
        <v>0</v>
      </c>
      <c r="J5758" s="40">
        <f>IF(Txn!$B2885="",0,Txn!$R2885)</f>
        <v>0</v>
      </c>
      <c r="K5758" s="41">
        <f>IF($A5758="","",IFERROR(VALUE(MID($A5758,6,2)),""))</f>
        <v>0</v>
      </c>
      <c r="L5758" s="39">
        <f>IF(Txn!$K2885="","","طرف مقابل — "&amp;Txn!$K2885)</f>
        <v>0</v>
      </c>
      <c r="N5758" s="42">
        <f>IF($D5758="",0,COUNTIF(BankAccts,$D5758))</f>
        <v>0</v>
      </c>
    </row>
    <row r="5759" spans="1:14">
      <c r="A5759" s="38">
        <f>IF(Txn!$B2886="","",Txn!$B2886)</f>
        <v>0</v>
      </c>
      <c r="B5759" s="38">
        <f>IF(Txn!$B2886="","",Txn!$C2886)</f>
        <v>0</v>
      </c>
      <c r="C5759" s="39">
        <f>IF(Txn!$B2886="","","تراکنش بانکی")</f>
        <v>0</v>
      </c>
      <c r="D5759" s="38">
        <f>IF(Txn!$B2886="","",IF(Txn!$X2886="","",Txn!$X2886))</f>
        <v>0</v>
      </c>
      <c r="E5759" s="39">
        <f>IF($D5759="","",IFERROR(VLOOKUP($D5759,AcctTbl,2,0),""))</f>
        <v>0</v>
      </c>
      <c r="F5759" s="39">
        <f>IF($D5759="","",IFERROR(VLOOKUP($D5759,AcctTbl,3,0),""))</f>
        <v>0</v>
      </c>
      <c r="G5759" s="39">
        <f>IF(Txn!$B2886="","",Txn!$D2886)</f>
        <v>0</v>
      </c>
      <c r="H5759" s="38">
        <f>IF(Txn!$B2886="","",Txn!$E2886)</f>
        <v>0</v>
      </c>
      <c r="I5759" s="40">
        <f>IF(Txn!$B2886="",0,Txn!$O2886)</f>
        <v>0</v>
      </c>
      <c r="J5759" s="40">
        <f>IF(Txn!$B2886="",0,Txn!$P2886)</f>
        <v>0</v>
      </c>
      <c r="K5759" s="41">
        <f>IF($A5759="","",IFERROR(VALUE(MID($A5759,6,2)),""))</f>
        <v>0</v>
      </c>
      <c r="L5759" s="39">
        <f>IF(Txn!$K2886="","",Txn!$K2886)</f>
        <v>0</v>
      </c>
      <c r="N5759" s="42">
        <f>IF($D5759="",0,COUNTIF(BankAccts,$D5759))</f>
        <v>0</v>
      </c>
    </row>
    <row r="5760" spans="1:14">
      <c r="A5760" s="38">
        <f>IF(Txn!$B2886="","",Txn!$B2886)</f>
        <v>0</v>
      </c>
      <c r="B5760" s="38">
        <f>IF(Txn!$B2886="","",Txn!$C2886)</f>
        <v>0</v>
      </c>
      <c r="C5760" s="39">
        <f>IF(Txn!$B2886="","","تراکنش بانکی")</f>
        <v>0</v>
      </c>
      <c r="D5760" s="38">
        <f>IF(Txn!$B2886="","",IF(IF(Txn!$U2886="TRF",Txn!$Y2886,Txn!$Z2886)="","",IF(Txn!$U2886="TRF",Txn!$Y2886,Txn!$Z2886)))</f>
        <v>0</v>
      </c>
      <c r="E5760" s="39">
        <f>IF($D5760="","",IFERROR(VLOOKUP($D5760,AcctTbl,2,0),""))</f>
        <v>0</v>
      </c>
      <c r="F5760" s="39">
        <f>IF($D5760="","",IFERROR(VLOOKUP($D5760,AcctTbl,3,0),""))</f>
        <v>0</v>
      </c>
      <c r="G5760" s="39">
        <f>IF(Txn!$B2886="","",Txn!$D2886)</f>
        <v>0</v>
      </c>
      <c r="H5760" s="38">
        <f>IF(Txn!$B2886="","",Txn!$E2886)</f>
        <v>0</v>
      </c>
      <c r="I5760" s="40">
        <f>IF(Txn!$B2886="",0,Txn!$Q2886)</f>
        <v>0</v>
      </c>
      <c r="J5760" s="40">
        <f>IF(Txn!$B2886="",0,Txn!$R2886)</f>
        <v>0</v>
      </c>
      <c r="K5760" s="41">
        <f>IF($A5760="","",IFERROR(VALUE(MID($A5760,6,2)),""))</f>
        <v>0</v>
      </c>
      <c r="L5760" s="39">
        <f>IF(Txn!$K2886="","","طرف مقابل — "&amp;Txn!$K2886)</f>
        <v>0</v>
      </c>
      <c r="N5760" s="42">
        <f>IF($D5760="",0,COUNTIF(BankAccts,$D5760))</f>
        <v>0</v>
      </c>
    </row>
    <row r="5761" spans="1:14">
      <c r="A5761" s="38">
        <f>IF(Txn!$B2887="","",Txn!$B2887)</f>
        <v>0</v>
      </c>
      <c r="B5761" s="38">
        <f>IF(Txn!$B2887="","",Txn!$C2887)</f>
        <v>0</v>
      </c>
      <c r="C5761" s="39">
        <f>IF(Txn!$B2887="","","تراکنش بانکی")</f>
        <v>0</v>
      </c>
      <c r="D5761" s="38">
        <f>IF(Txn!$B2887="","",IF(Txn!$X2887="","",Txn!$X2887))</f>
        <v>0</v>
      </c>
      <c r="E5761" s="39">
        <f>IF($D5761="","",IFERROR(VLOOKUP($D5761,AcctTbl,2,0),""))</f>
        <v>0</v>
      </c>
      <c r="F5761" s="39">
        <f>IF($D5761="","",IFERROR(VLOOKUP($D5761,AcctTbl,3,0),""))</f>
        <v>0</v>
      </c>
      <c r="G5761" s="39">
        <f>IF(Txn!$B2887="","",Txn!$D2887)</f>
        <v>0</v>
      </c>
      <c r="H5761" s="38">
        <f>IF(Txn!$B2887="","",Txn!$E2887)</f>
        <v>0</v>
      </c>
      <c r="I5761" s="40">
        <f>IF(Txn!$B2887="",0,Txn!$O2887)</f>
        <v>0</v>
      </c>
      <c r="J5761" s="40">
        <f>IF(Txn!$B2887="",0,Txn!$P2887)</f>
        <v>0</v>
      </c>
      <c r="K5761" s="41">
        <f>IF($A5761="","",IFERROR(VALUE(MID($A5761,6,2)),""))</f>
        <v>0</v>
      </c>
      <c r="L5761" s="39">
        <f>IF(Txn!$K2887="","",Txn!$K2887)</f>
        <v>0</v>
      </c>
      <c r="N5761" s="42">
        <f>IF($D5761="",0,COUNTIF(BankAccts,$D5761))</f>
        <v>0</v>
      </c>
    </row>
    <row r="5762" spans="1:14">
      <c r="A5762" s="38">
        <f>IF(Txn!$B2887="","",Txn!$B2887)</f>
        <v>0</v>
      </c>
      <c r="B5762" s="38">
        <f>IF(Txn!$B2887="","",Txn!$C2887)</f>
        <v>0</v>
      </c>
      <c r="C5762" s="39">
        <f>IF(Txn!$B2887="","","تراکنش بانکی")</f>
        <v>0</v>
      </c>
      <c r="D5762" s="38">
        <f>IF(Txn!$B2887="","",IF(IF(Txn!$U2887="TRF",Txn!$Y2887,Txn!$Z2887)="","",IF(Txn!$U2887="TRF",Txn!$Y2887,Txn!$Z2887)))</f>
        <v>0</v>
      </c>
      <c r="E5762" s="39">
        <f>IF($D5762="","",IFERROR(VLOOKUP($D5762,AcctTbl,2,0),""))</f>
        <v>0</v>
      </c>
      <c r="F5762" s="39">
        <f>IF($D5762="","",IFERROR(VLOOKUP($D5762,AcctTbl,3,0),""))</f>
        <v>0</v>
      </c>
      <c r="G5762" s="39">
        <f>IF(Txn!$B2887="","",Txn!$D2887)</f>
        <v>0</v>
      </c>
      <c r="H5762" s="38">
        <f>IF(Txn!$B2887="","",Txn!$E2887)</f>
        <v>0</v>
      </c>
      <c r="I5762" s="40">
        <f>IF(Txn!$B2887="",0,Txn!$Q2887)</f>
        <v>0</v>
      </c>
      <c r="J5762" s="40">
        <f>IF(Txn!$B2887="",0,Txn!$R2887)</f>
        <v>0</v>
      </c>
      <c r="K5762" s="41">
        <f>IF($A5762="","",IFERROR(VALUE(MID($A5762,6,2)),""))</f>
        <v>0</v>
      </c>
      <c r="L5762" s="39">
        <f>IF(Txn!$K2887="","","طرف مقابل — "&amp;Txn!$K2887)</f>
        <v>0</v>
      </c>
      <c r="N5762" s="42">
        <f>IF($D5762="",0,COUNTIF(BankAccts,$D5762))</f>
        <v>0</v>
      </c>
    </row>
    <row r="5763" spans="1:14">
      <c r="A5763" s="38">
        <f>IF(Txn!$B2888="","",Txn!$B2888)</f>
        <v>0</v>
      </c>
      <c r="B5763" s="38">
        <f>IF(Txn!$B2888="","",Txn!$C2888)</f>
        <v>0</v>
      </c>
      <c r="C5763" s="39">
        <f>IF(Txn!$B2888="","","تراکنش بانکی")</f>
        <v>0</v>
      </c>
      <c r="D5763" s="38">
        <f>IF(Txn!$B2888="","",IF(Txn!$X2888="","",Txn!$X2888))</f>
        <v>0</v>
      </c>
      <c r="E5763" s="39">
        <f>IF($D5763="","",IFERROR(VLOOKUP($D5763,AcctTbl,2,0),""))</f>
        <v>0</v>
      </c>
      <c r="F5763" s="39">
        <f>IF($D5763="","",IFERROR(VLOOKUP($D5763,AcctTbl,3,0),""))</f>
        <v>0</v>
      </c>
      <c r="G5763" s="39">
        <f>IF(Txn!$B2888="","",Txn!$D2888)</f>
        <v>0</v>
      </c>
      <c r="H5763" s="38">
        <f>IF(Txn!$B2888="","",Txn!$E2888)</f>
        <v>0</v>
      </c>
      <c r="I5763" s="40">
        <f>IF(Txn!$B2888="",0,Txn!$O2888)</f>
        <v>0</v>
      </c>
      <c r="J5763" s="40">
        <f>IF(Txn!$B2888="",0,Txn!$P2888)</f>
        <v>0</v>
      </c>
      <c r="K5763" s="41">
        <f>IF($A5763="","",IFERROR(VALUE(MID($A5763,6,2)),""))</f>
        <v>0</v>
      </c>
      <c r="L5763" s="39">
        <f>IF(Txn!$K2888="","",Txn!$K2888)</f>
        <v>0</v>
      </c>
      <c r="N5763" s="42">
        <f>IF($D5763="",0,COUNTIF(BankAccts,$D5763))</f>
        <v>0</v>
      </c>
    </row>
    <row r="5764" spans="1:14">
      <c r="A5764" s="38">
        <f>IF(Txn!$B2888="","",Txn!$B2888)</f>
        <v>0</v>
      </c>
      <c r="B5764" s="38">
        <f>IF(Txn!$B2888="","",Txn!$C2888)</f>
        <v>0</v>
      </c>
      <c r="C5764" s="39">
        <f>IF(Txn!$B2888="","","تراکنش بانکی")</f>
        <v>0</v>
      </c>
      <c r="D5764" s="38">
        <f>IF(Txn!$B2888="","",IF(IF(Txn!$U2888="TRF",Txn!$Y2888,Txn!$Z2888)="","",IF(Txn!$U2888="TRF",Txn!$Y2888,Txn!$Z2888)))</f>
        <v>0</v>
      </c>
      <c r="E5764" s="39">
        <f>IF($D5764="","",IFERROR(VLOOKUP($D5764,AcctTbl,2,0),""))</f>
        <v>0</v>
      </c>
      <c r="F5764" s="39">
        <f>IF($D5764="","",IFERROR(VLOOKUP($D5764,AcctTbl,3,0),""))</f>
        <v>0</v>
      </c>
      <c r="G5764" s="39">
        <f>IF(Txn!$B2888="","",Txn!$D2888)</f>
        <v>0</v>
      </c>
      <c r="H5764" s="38">
        <f>IF(Txn!$B2888="","",Txn!$E2888)</f>
        <v>0</v>
      </c>
      <c r="I5764" s="40">
        <f>IF(Txn!$B2888="",0,Txn!$Q2888)</f>
        <v>0</v>
      </c>
      <c r="J5764" s="40">
        <f>IF(Txn!$B2888="",0,Txn!$R2888)</f>
        <v>0</v>
      </c>
      <c r="K5764" s="41">
        <f>IF($A5764="","",IFERROR(VALUE(MID($A5764,6,2)),""))</f>
        <v>0</v>
      </c>
      <c r="L5764" s="39">
        <f>IF(Txn!$K2888="","","طرف مقابل — "&amp;Txn!$K2888)</f>
        <v>0</v>
      </c>
      <c r="N5764" s="42">
        <f>IF($D5764="",0,COUNTIF(BankAccts,$D5764))</f>
        <v>0</v>
      </c>
    </row>
    <row r="5765" spans="1:14">
      <c r="A5765" s="38">
        <f>IF(Txn!$B2889="","",Txn!$B2889)</f>
        <v>0</v>
      </c>
      <c r="B5765" s="38">
        <f>IF(Txn!$B2889="","",Txn!$C2889)</f>
        <v>0</v>
      </c>
      <c r="C5765" s="39">
        <f>IF(Txn!$B2889="","","تراکنش بانکی")</f>
        <v>0</v>
      </c>
      <c r="D5765" s="38">
        <f>IF(Txn!$B2889="","",IF(Txn!$X2889="","",Txn!$X2889))</f>
        <v>0</v>
      </c>
      <c r="E5765" s="39">
        <f>IF($D5765="","",IFERROR(VLOOKUP($D5765,AcctTbl,2,0),""))</f>
        <v>0</v>
      </c>
      <c r="F5765" s="39">
        <f>IF($D5765="","",IFERROR(VLOOKUP($D5765,AcctTbl,3,0),""))</f>
        <v>0</v>
      </c>
      <c r="G5765" s="39">
        <f>IF(Txn!$B2889="","",Txn!$D2889)</f>
        <v>0</v>
      </c>
      <c r="H5765" s="38">
        <f>IF(Txn!$B2889="","",Txn!$E2889)</f>
        <v>0</v>
      </c>
      <c r="I5765" s="40">
        <f>IF(Txn!$B2889="",0,Txn!$O2889)</f>
        <v>0</v>
      </c>
      <c r="J5765" s="40">
        <f>IF(Txn!$B2889="",0,Txn!$P2889)</f>
        <v>0</v>
      </c>
      <c r="K5765" s="41">
        <f>IF($A5765="","",IFERROR(VALUE(MID($A5765,6,2)),""))</f>
        <v>0</v>
      </c>
      <c r="L5765" s="39">
        <f>IF(Txn!$K2889="","",Txn!$K2889)</f>
        <v>0</v>
      </c>
      <c r="N5765" s="42">
        <f>IF($D5765="",0,COUNTIF(BankAccts,$D5765))</f>
        <v>0</v>
      </c>
    </row>
    <row r="5766" spans="1:14">
      <c r="A5766" s="38">
        <f>IF(Txn!$B2889="","",Txn!$B2889)</f>
        <v>0</v>
      </c>
      <c r="B5766" s="38">
        <f>IF(Txn!$B2889="","",Txn!$C2889)</f>
        <v>0</v>
      </c>
      <c r="C5766" s="39">
        <f>IF(Txn!$B2889="","","تراکنش بانکی")</f>
        <v>0</v>
      </c>
      <c r="D5766" s="38">
        <f>IF(Txn!$B2889="","",IF(IF(Txn!$U2889="TRF",Txn!$Y2889,Txn!$Z2889)="","",IF(Txn!$U2889="TRF",Txn!$Y2889,Txn!$Z2889)))</f>
        <v>0</v>
      </c>
      <c r="E5766" s="39">
        <f>IF($D5766="","",IFERROR(VLOOKUP($D5766,AcctTbl,2,0),""))</f>
        <v>0</v>
      </c>
      <c r="F5766" s="39">
        <f>IF($D5766="","",IFERROR(VLOOKUP($D5766,AcctTbl,3,0),""))</f>
        <v>0</v>
      </c>
      <c r="G5766" s="39">
        <f>IF(Txn!$B2889="","",Txn!$D2889)</f>
        <v>0</v>
      </c>
      <c r="H5766" s="38">
        <f>IF(Txn!$B2889="","",Txn!$E2889)</f>
        <v>0</v>
      </c>
      <c r="I5766" s="40">
        <f>IF(Txn!$B2889="",0,Txn!$Q2889)</f>
        <v>0</v>
      </c>
      <c r="J5766" s="40">
        <f>IF(Txn!$B2889="",0,Txn!$R2889)</f>
        <v>0</v>
      </c>
      <c r="K5766" s="41">
        <f>IF($A5766="","",IFERROR(VALUE(MID($A5766,6,2)),""))</f>
        <v>0</v>
      </c>
      <c r="L5766" s="39">
        <f>IF(Txn!$K2889="","","طرف مقابل — "&amp;Txn!$K2889)</f>
        <v>0</v>
      </c>
      <c r="N5766" s="42">
        <f>IF($D5766="",0,COUNTIF(BankAccts,$D5766))</f>
        <v>0</v>
      </c>
    </row>
    <row r="5767" spans="1:14">
      <c r="A5767" s="38">
        <f>IF(Txn!$B2890="","",Txn!$B2890)</f>
        <v>0</v>
      </c>
      <c r="B5767" s="38">
        <f>IF(Txn!$B2890="","",Txn!$C2890)</f>
        <v>0</v>
      </c>
      <c r="C5767" s="39">
        <f>IF(Txn!$B2890="","","تراکنش بانکی")</f>
        <v>0</v>
      </c>
      <c r="D5767" s="38">
        <f>IF(Txn!$B2890="","",IF(Txn!$X2890="","",Txn!$X2890))</f>
        <v>0</v>
      </c>
      <c r="E5767" s="39">
        <f>IF($D5767="","",IFERROR(VLOOKUP($D5767,AcctTbl,2,0),""))</f>
        <v>0</v>
      </c>
      <c r="F5767" s="39">
        <f>IF($D5767="","",IFERROR(VLOOKUP($D5767,AcctTbl,3,0),""))</f>
        <v>0</v>
      </c>
      <c r="G5767" s="39">
        <f>IF(Txn!$B2890="","",Txn!$D2890)</f>
        <v>0</v>
      </c>
      <c r="H5767" s="38">
        <f>IF(Txn!$B2890="","",Txn!$E2890)</f>
        <v>0</v>
      </c>
      <c r="I5767" s="40">
        <f>IF(Txn!$B2890="",0,Txn!$O2890)</f>
        <v>0</v>
      </c>
      <c r="J5767" s="40">
        <f>IF(Txn!$B2890="",0,Txn!$P2890)</f>
        <v>0</v>
      </c>
      <c r="K5767" s="41">
        <f>IF($A5767="","",IFERROR(VALUE(MID($A5767,6,2)),""))</f>
        <v>0</v>
      </c>
      <c r="L5767" s="39">
        <f>IF(Txn!$K2890="","",Txn!$K2890)</f>
        <v>0</v>
      </c>
      <c r="N5767" s="42">
        <f>IF($D5767="",0,COUNTIF(BankAccts,$D5767))</f>
        <v>0</v>
      </c>
    </row>
    <row r="5768" spans="1:14">
      <c r="A5768" s="38">
        <f>IF(Txn!$B2890="","",Txn!$B2890)</f>
        <v>0</v>
      </c>
      <c r="B5768" s="38">
        <f>IF(Txn!$B2890="","",Txn!$C2890)</f>
        <v>0</v>
      </c>
      <c r="C5768" s="39">
        <f>IF(Txn!$B2890="","","تراکنش بانکی")</f>
        <v>0</v>
      </c>
      <c r="D5768" s="38">
        <f>IF(Txn!$B2890="","",IF(IF(Txn!$U2890="TRF",Txn!$Y2890,Txn!$Z2890)="","",IF(Txn!$U2890="TRF",Txn!$Y2890,Txn!$Z2890)))</f>
        <v>0</v>
      </c>
      <c r="E5768" s="39">
        <f>IF($D5768="","",IFERROR(VLOOKUP($D5768,AcctTbl,2,0),""))</f>
        <v>0</v>
      </c>
      <c r="F5768" s="39">
        <f>IF($D5768="","",IFERROR(VLOOKUP($D5768,AcctTbl,3,0),""))</f>
        <v>0</v>
      </c>
      <c r="G5768" s="39">
        <f>IF(Txn!$B2890="","",Txn!$D2890)</f>
        <v>0</v>
      </c>
      <c r="H5768" s="38">
        <f>IF(Txn!$B2890="","",Txn!$E2890)</f>
        <v>0</v>
      </c>
      <c r="I5768" s="40">
        <f>IF(Txn!$B2890="",0,Txn!$Q2890)</f>
        <v>0</v>
      </c>
      <c r="J5768" s="40">
        <f>IF(Txn!$B2890="",0,Txn!$R2890)</f>
        <v>0</v>
      </c>
      <c r="K5768" s="41">
        <f>IF($A5768="","",IFERROR(VALUE(MID($A5768,6,2)),""))</f>
        <v>0</v>
      </c>
      <c r="L5768" s="39">
        <f>IF(Txn!$K2890="","","طرف مقابل — "&amp;Txn!$K2890)</f>
        <v>0</v>
      </c>
      <c r="N5768" s="42">
        <f>IF($D5768="",0,COUNTIF(BankAccts,$D5768))</f>
        <v>0</v>
      </c>
    </row>
    <row r="5769" spans="1:14">
      <c r="A5769" s="38">
        <f>IF(Txn!$B2891="","",Txn!$B2891)</f>
        <v>0</v>
      </c>
      <c r="B5769" s="38">
        <f>IF(Txn!$B2891="","",Txn!$C2891)</f>
        <v>0</v>
      </c>
      <c r="C5769" s="39">
        <f>IF(Txn!$B2891="","","تراکنش بانکی")</f>
        <v>0</v>
      </c>
      <c r="D5769" s="38">
        <f>IF(Txn!$B2891="","",IF(Txn!$X2891="","",Txn!$X2891))</f>
        <v>0</v>
      </c>
      <c r="E5769" s="39">
        <f>IF($D5769="","",IFERROR(VLOOKUP($D5769,AcctTbl,2,0),""))</f>
        <v>0</v>
      </c>
      <c r="F5769" s="39">
        <f>IF($D5769="","",IFERROR(VLOOKUP($D5769,AcctTbl,3,0),""))</f>
        <v>0</v>
      </c>
      <c r="G5769" s="39">
        <f>IF(Txn!$B2891="","",Txn!$D2891)</f>
        <v>0</v>
      </c>
      <c r="H5769" s="38">
        <f>IF(Txn!$B2891="","",Txn!$E2891)</f>
        <v>0</v>
      </c>
      <c r="I5769" s="40">
        <f>IF(Txn!$B2891="",0,Txn!$O2891)</f>
        <v>0</v>
      </c>
      <c r="J5769" s="40">
        <f>IF(Txn!$B2891="",0,Txn!$P2891)</f>
        <v>0</v>
      </c>
      <c r="K5769" s="41">
        <f>IF($A5769="","",IFERROR(VALUE(MID($A5769,6,2)),""))</f>
        <v>0</v>
      </c>
      <c r="L5769" s="39">
        <f>IF(Txn!$K2891="","",Txn!$K2891)</f>
        <v>0</v>
      </c>
      <c r="N5769" s="42">
        <f>IF($D5769="",0,COUNTIF(BankAccts,$D5769))</f>
        <v>0</v>
      </c>
    </row>
    <row r="5770" spans="1:14">
      <c r="A5770" s="38">
        <f>IF(Txn!$B2891="","",Txn!$B2891)</f>
        <v>0</v>
      </c>
      <c r="B5770" s="38">
        <f>IF(Txn!$B2891="","",Txn!$C2891)</f>
        <v>0</v>
      </c>
      <c r="C5770" s="39">
        <f>IF(Txn!$B2891="","","تراکنش بانکی")</f>
        <v>0</v>
      </c>
      <c r="D5770" s="38">
        <f>IF(Txn!$B2891="","",IF(IF(Txn!$U2891="TRF",Txn!$Y2891,Txn!$Z2891)="","",IF(Txn!$U2891="TRF",Txn!$Y2891,Txn!$Z2891)))</f>
        <v>0</v>
      </c>
      <c r="E5770" s="39">
        <f>IF($D5770="","",IFERROR(VLOOKUP($D5770,AcctTbl,2,0),""))</f>
        <v>0</v>
      </c>
      <c r="F5770" s="39">
        <f>IF($D5770="","",IFERROR(VLOOKUP($D5770,AcctTbl,3,0),""))</f>
        <v>0</v>
      </c>
      <c r="G5770" s="39">
        <f>IF(Txn!$B2891="","",Txn!$D2891)</f>
        <v>0</v>
      </c>
      <c r="H5770" s="38">
        <f>IF(Txn!$B2891="","",Txn!$E2891)</f>
        <v>0</v>
      </c>
      <c r="I5770" s="40">
        <f>IF(Txn!$B2891="",0,Txn!$Q2891)</f>
        <v>0</v>
      </c>
      <c r="J5770" s="40">
        <f>IF(Txn!$B2891="",0,Txn!$R2891)</f>
        <v>0</v>
      </c>
      <c r="K5770" s="41">
        <f>IF($A5770="","",IFERROR(VALUE(MID($A5770,6,2)),""))</f>
        <v>0</v>
      </c>
      <c r="L5770" s="39">
        <f>IF(Txn!$K2891="","","طرف مقابل — "&amp;Txn!$K2891)</f>
        <v>0</v>
      </c>
      <c r="N5770" s="42">
        <f>IF($D5770="",0,COUNTIF(BankAccts,$D5770))</f>
        <v>0</v>
      </c>
    </row>
    <row r="5771" spans="1:14">
      <c r="A5771" s="38">
        <f>IF(Txn!$B2892="","",Txn!$B2892)</f>
        <v>0</v>
      </c>
      <c r="B5771" s="38">
        <f>IF(Txn!$B2892="","",Txn!$C2892)</f>
        <v>0</v>
      </c>
      <c r="C5771" s="39">
        <f>IF(Txn!$B2892="","","تراکنش بانکی")</f>
        <v>0</v>
      </c>
      <c r="D5771" s="38">
        <f>IF(Txn!$B2892="","",IF(Txn!$X2892="","",Txn!$X2892))</f>
        <v>0</v>
      </c>
      <c r="E5771" s="39">
        <f>IF($D5771="","",IFERROR(VLOOKUP($D5771,AcctTbl,2,0),""))</f>
        <v>0</v>
      </c>
      <c r="F5771" s="39">
        <f>IF($D5771="","",IFERROR(VLOOKUP($D5771,AcctTbl,3,0),""))</f>
        <v>0</v>
      </c>
      <c r="G5771" s="39">
        <f>IF(Txn!$B2892="","",Txn!$D2892)</f>
        <v>0</v>
      </c>
      <c r="H5771" s="38">
        <f>IF(Txn!$B2892="","",Txn!$E2892)</f>
        <v>0</v>
      </c>
      <c r="I5771" s="40">
        <f>IF(Txn!$B2892="",0,Txn!$O2892)</f>
        <v>0</v>
      </c>
      <c r="J5771" s="40">
        <f>IF(Txn!$B2892="",0,Txn!$P2892)</f>
        <v>0</v>
      </c>
      <c r="K5771" s="41">
        <f>IF($A5771="","",IFERROR(VALUE(MID($A5771,6,2)),""))</f>
        <v>0</v>
      </c>
      <c r="L5771" s="39">
        <f>IF(Txn!$K2892="","",Txn!$K2892)</f>
        <v>0</v>
      </c>
      <c r="N5771" s="42">
        <f>IF($D5771="",0,COUNTIF(BankAccts,$D5771))</f>
        <v>0</v>
      </c>
    </row>
    <row r="5772" spans="1:14">
      <c r="A5772" s="38">
        <f>IF(Txn!$B2892="","",Txn!$B2892)</f>
        <v>0</v>
      </c>
      <c r="B5772" s="38">
        <f>IF(Txn!$B2892="","",Txn!$C2892)</f>
        <v>0</v>
      </c>
      <c r="C5772" s="39">
        <f>IF(Txn!$B2892="","","تراکنش بانکی")</f>
        <v>0</v>
      </c>
      <c r="D5772" s="38">
        <f>IF(Txn!$B2892="","",IF(IF(Txn!$U2892="TRF",Txn!$Y2892,Txn!$Z2892)="","",IF(Txn!$U2892="TRF",Txn!$Y2892,Txn!$Z2892)))</f>
        <v>0</v>
      </c>
      <c r="E5772" s="39">
        <f>IF($D5772="","",IFERROR(VLOOKUP($D5772,AcctTbl,2,0),""))</f>
        <v>0</v>
      </c>
      <c r="F5772" s="39">
        <f>IF($D5772="","",IFERROR(VLOOKUP($D5772,AcctTbl,3,0),""))</f>
        <v>0</v>
      </c>
      <c r="G5772" s="39">
        <f>IF(Txn!$B2892="","",Txn!$D2892)</f>
        <v>0</v>
      </c>
      <c r="H5772" s="38">
        <f>IF(Txn!$B2892="","",Txn!$E2892)</f>
        <v>0</v>
      </c>
      <c r="I5772" s="40">
        <f>IF(Txn!$B2892="",0,Txn!$Q2892)</f>
        <v>0</v>
      </c>
      <c r="J5772" s="40">
        <f>IF(Txn!$B2892="",0,Txn!$R2892)</f>
        <v>0</v>
      </c>
      <c r="K5772" s="41">
        <f>IF($A5772="","",IFERROR(VALUE(MID($A5772,6,2)),""))</f>
        <v>0</v>
      </c>
      <c r="L5772" s="39">
        <f>IF(Txn!$K2892="","","طرف مقابل — "&amp;Txn!$K2892)</f>
        <v>0</v>
      </c>
      <c r="N5772" s="42">
        <f>IF($D5772="",0,COUNTIF(BankAccts,$D5772))</f>
        <v>0</v>
      </c>
    </row>
    <row r="5773" spans="1:14">
      <c r="A5773" s="38">
        <f>IF(Txn!$B2893="","",Txn!$B2893)</f>
        <v>0</v>
      </c>
      <c r="B5773" s="38">
        <f>IF(Txn!$B2893="","",Txn!$C2893)</f>
        <v>0</v>
      </c>
      <c r="C5773" s="39">
        <f>IF(Txn!$B2893="","","تراکنش بانکی")</f>
        <v>0</v>
      </c>
      <c r="D5773" s="38">
        <f>IF(Txn!$B2893="","",IF(Txn!$X2893="","",Txn!$X2893))</f>
        <v>0</v>
      </c>
      <c r="E5773" s="39">
        <f>IF($D5773="","",IFERROR(VLOOKUP($D5773,AcctTbl,2,0),""))</f>
        <v>0</v>
      </c>
      <c r="F5773" s="39">
        <f>IF($D5773="","",IFERROR(VLOOKUP($D5773,AcctTbl,3,0),""))</f>
        <v>0</v>
      </c>
      <c r="G5773" s="39">
        <f>IF(Txn!$B2893="","",Txn!$D2893)</f>
        <v>0</v>
      </c>
      <c r="H5773" s="38">
        <f>IF(Txn!$B2893="","",Txn!$E2893)</f>
        <v>0</v>
      </c>
      <c r="I5773" s="40">
        <f>IF(Txn!$B2893="",0,Txn!$O2893)</f>
        <v>0</v>
      </c>
      <c r="J5773" s="40">
        <f>IF(Txn!$B2893="",0,Txn!$P2893)</f>
        <v>0</v>
      </c>
      <c r="K5773" s="41">
        <f>IF($A5773="","",IFERROR(VALUE(MID($A5773,6,2)),""))</f>
        <v>0</v>
      </c>
      <c r="L5773" s="39">
        <f>IF(Txn!$K2893="","",Txn!$K2893)</f>
        <v>0</v>
      </c>
      <c r="N5773" s="42">
        <f>IF($D5773="",0,COUNTIF(BankAccts,$D5773))</f>
        <v>0</v>
      </c>
    </row>
    <row r="5774" spans="1:14">
      <c r="A5774" s="38">
        <f>IF(Txn!$B2893="","",Txn!$B2893)</f>
        <v>0</v>
      </c>
      <c r="B5774" s="38">
        <f>IF(Txn!$B2893="","",Txn!$C2893)</f>
        <v>0</v>
      </c>
      <c r="C5774" s="39">
        <f>IF(Txn!$B2893="","","تراکنش بانکی")</f>
        <v>0</v>
      </c>
      <c r="D5774" s="38">
        <f>IF(Txn!$B2893="","",IF(IF(Txn!$U2893="TRF",Txn!$Y2893,Txn!$Z2893)="","",IF(Txn!$U2893="TRF",Txn!$Y2893,Txn!$Z2893)))</f>
        <v>0</v>
      </c>
      <c r="E5774" s="39">
        <f>IF($D5774="","",IFERROR(VLOOKUP($D5774,AcctTbl,2,0),""))</f>
        <v>0</v>
      </c>
      <c r="F5774" s="39">
        <f>IF($D5774="","",IFERROR(VLOOKUP($D5774,AcctTbl,3,0),""))</f>
        <v>0</v>
      </c>
      <c r="G5774" s="39">
        <f>IF(Txn!$B2893="","",Txn!$D2893)</f>
        <v>0</v>
      </c>
      <c r="H5774" s="38">
        <f>IF(Txn!$B2893="","",Txn!$E2893)</f>
        <v>0</v>
      </c>
      <c r="I5774" s="40">
        <f>IF(Txn!$B2893="",0,Txn!$Q2893)</f>
        <v>0</v>
      </c>
      <c r="J5774" s="40">
        <f>IF(Txn!$B2893="",0,Txn!$R2893)</f>
        <v>0</v>
      </c>
      <c r="K5774" s="41">
        <f>IF($A5774="","",IFERROR(VALUE(MID($A5774,6,2)),""))</f>
        <v>0</v>
      </c>
      <c r="L5774" s="39">
        <f>IF(Txn!$K2893="","","طرف مقابل — "&amp;Txn!$K2893)</f>
        <v>0</v>
      </c>
      <c r="N5774" s="42">
        <f>IF($D5774="",0,COUNTIF(BankAccts,$D5774))</f>
        <v>0</v>
      </c>
    </row>
    <row r="5775" spans="1:14">
      <c r="A5775" s="38">
        <f>IF(Txn!$B2894="","",Txn!$B2894)</f>
        <v>0</v>
      </c>
      <c r="B5775" s="38">
        <f>IF(Txn!$B2894="","",Txn!$C2894)</f>
        <v>0</v>
      </c>
      <c r="C5775" s="39">
        <f>IF(Txn!$B2894="","","تراکنش بانکی")</f>
        <v>0</v>
      </c>
      <c r="D5775" s="38">
        <f>IF(Txn!$B2894="","",IF(Txn!$X2894="","",Txn!$X2894))</f>
        <v>0</v>
      </c>
      <c r="E5775" s="39">
        <f>IF($D5775="","",IFERROR(VLOOKUP($D5775,AcctTbl,2,0),""))</f>
        <v>0</v>
      </c>
      <c r="F5775" s="39">
        <f>IF($D5775="","",IFERROR(VLOOKUP($D5775,AcctTbl,3,0),""))</f>
        <v>0</v>
      </c>
      <c r="G5775" s="39">
        <f>IF(Txn!$B2894="","",Txn!$D2894)</f>
        <v>0</v>
      </c>
      <c r="H5775" s="38">
        <f>IF(Txn!$B2894="","",Txn!$E2894)</f>
        <v>0</v>
      </c>
      <c r="I5775" s="40">
        <f>IF(Txn!$B2894="",0,Txn!$O2894)</f>
        <v>0</v>
      </c>
      <c r="J5775" s="40">
        <f>IF(Txn!$B2894="",0,Txn!$P2894)</f>
        <v>0</v>
      </c>
      <c r="K5775" s="41">
        <f>IF($A5775="","",IFERROR(VALUE(MID($A5775,6,2)),""))</f>
        <v>0</v>
      </c>
      <c r="L5775" s="39">
        <f>IF(Txn!$K2894="","",Txn!$K2894)</f>
        <v>0</v>
      </c>
      <c r="N5775" s="42">
        <f>IF($D5775="",0,COUNTIF(BankAccts,$D5775))</f>
        <v>0</v>
      </c>
    </row>
    <row r="5776" spans="1:14">
      <c r="A5776" s="38">
        <f>IF(Txn!$B2894="","",Txn!$B2894)</f>
        <v>0</v>
      </c>
      <c r="B5776" s="38">
        <f>IF(Txn!$B2894="","",Txn!$C2894)</f>
        <v>0</v>
      </c>
      <c r="C5776" s="39">
        <f>IF(Txn!$B2894="","","تراکنش بانکی")</f>
        <v>0</v>
      </c>
      <c r="D5776" s="38">
        <f>IF(Txn!$B2894="","",IF(IF(Txn!$U2894="TRF",Txn!$Y2894,Txn!$Z2894)="","",IF(Txn!$U2894="TRF",Txn!$Y2894,Txn!$Z2894)))</f>
        <v>0</v>
      </c>
      <c r="E5776" s="39">
        <f>IF($D5776="","",IFERROR(VLOOKUP($D5776,AcctTbl,2,0),""))</f>
        <v>0</v>
      </c>
      <c r="F5776" s="39">
        <f>IF($D5776="","",IFERROR(VLOOKUP($D5776,AcctTbl,3,0),""))</f>
        <v>0</v>
      </c>
      <c r="G5776" s="39">
        <f>IF(Txn!$B2894="","",Txn!$D2894)</f>
        <v>0</v>
      </c>
      <c r="H5776" s="38">
        <f>IF(Txn!$B2894="","",Txn!$E2894)</f>
        <v>0</v>
      </c>
      <c r="I5776" s="40">
        <f>IF(Txn!$B2894="",0,Txn!$Q2894)</f>
        <v>0</v>
      </c>
      <c r="J5776" s="40">
        <f>IF(Txn!$B2894="",0,Txn!$R2894)</f>
        <v>0</v>
      </c>
      <c r="K5776" s="41">
        <f>IF($A5776="","",IFERROR(VALUE(MID($A5776,6,2)),""))</f>
        <v>0</v>
      </c>
      <c r="L5776" s="39">
        <f>IF(Txn!$K2894="","","طرف مقابل — "&amp;Txn!$K2894)</f>
        <v>0</v>
      </c>
      <c r="N5776" s="42">
        <f>IF($D5776="",0,COUNTIF(BankAccts,$D5776))</f>
        <v>0</v>
      </c>
    </row>
    <row r="5777" spans="1:14">
      <c r="A5777" s="38">
        <f>IF(Txn!$B2895="","",Txn!$B2895)</f>
        <v>0</v>
      </c>
      <c r="B5777" s="38">
        <f>IF(Txn!$B2895="","",Txn!$C2895)</f>
        <v>0</v>
      </c>
      <c r="C5777" s="39">
        <f>IF(Txn!$B2895="","","تراکنش بانکی")</f>
        <v>0</v>
      </c>
      <c r="D5777" s="38">
        <f>IF(Txn!$B2895="","",IF(Txn!$X2895="","",Txn!$X2895))</f>
        <v>0</v>
      </c>
      <c r="E5777" s="39">
        <f>IF($D5777="","",IFERROR(VLOOKUP($D5777,AcctTbl,2,0),""))</f>
        <v>0</v>
      </c>
      <c r="F5777" s="39">
        <f>IF($D5777="","",IFERROR(VLOOKUP($D5777,AcctTbl,3,0),""))</f>
        <v>0</v>
      </c>
      <c r="G5777" s="39">
        <f>IF(Txn!$B2895="","",Txn!$D2895)</f>
        <v>0</v>
      </c>
      <c r="H5777" s="38">
        <f>IF(Txn!$B2895="","",Txn!$E2895)</f>
        <v>0</v>
      </c>
      <c r="I5777" s="40">
        <f>IF(Txn!$B2895="",0,Txn!$O2895)</f>
        <v>0</v>
      </c>
      <c r="J5777" s="40">
        <f>IF(Txn!$B2895="",0,Txn!$P2895)</f>
        <v>0</v>
      </c>
      <c r="K5777" s="41">
        <f>IF($A5777="","",IFERROR(VALUE(MID($A5777,6,2)),""))</f>
        <v>0</v>
      </c>
      <c r="L5777" s="39">
        <f>IF(Txn!$K2895="","",Txn!$K2895)</f>
        <v>0</v>
      </c>
      <c r="N5777" s="42">
        <f>IF($D5777="",0,COUNTIF(BankAccts,$D5777))</f>
        <v>0</v>
      </c>
    </row>
    <row r="5778" spans="1:14">
      <c r="A5778" s="38">
        <f>IF(Txn!$B2895="","",Txn!$B2895)</f>
        <v>0</v>
      </c>
      <c r="B5778" s="38">
        <f>IF(Txn!$B2895="","",Txn!$C2895)</f>
        <v>0</v>
      </c>
      <c r="C5778" s="39">
        <f>IF(Txn!$B2895="","","تراکنش بانکی")</f>
        <v>0</v>
      </c>
      <c r="D5778" s="38">
        <f>IF(Txn!$B2895="","",IF(IF(Txn!$U2895="TRF",Txn!$Y2895,Txn!$Z2895)="","",IF(Txn!$U2895="TRF",Txn!$Y2895,Txn!$Z2895)))</f>
        <v>0</v>
      </c>
      <c r="E5778" s="39">
        <f>IF($D5778="","",IFERROR(VLOOKUP($D5778,AcctTbl,2,0),""))</f>
        <v>0</v>
      </c>
      <c r="F5778" s="39">
        <f>IF($D5778="","",IFERROR(VLOOKUP($D5778,AcctTbl,3,0),""))</f>
        <v>0</v>
      </c>
      <c r="G5778" s="39">
        <f>IF(Txn!$B2895="","",Txn!$D2895)</f>
        <v>0</v>
      </c>
      <c r="H5778" s="38">
        <f>IF(Txn!$B2895="","",Txn!$E2895)</f>
        <v>0</v>
      </c>
      <c r="I5778" s="40">
        <f>IF(Txn!$B2895="",0,Txn!$Q2895)</f>
        <v>0</v>
      </c>
      <c r="J5778" s="40">
        <f>IF(Txn!$B2895="",0,Txn!$R2895)</f>
        <v>0</v>
      </c>
      <c r="K5778" s="41">
        <f>IF($A5778="","",IFERROR(VALUE(MID($A5778,6,2)),""))</f>
        <v>0</v>
      </c>
      <c r="L5778" s="39">
        <f>IF(Txn!$K2895="","","طرف مقابل — "&amp;Txn!$K2895)</f>
        <v>0</v>
      </c>
      <c r="N5778" s="42">
        <f>IF($D5778="",0,COUNTIF(BankAccts,$D5778))</f>
        <v>0</v>
      </c>
    </row>
    <row r="5779" spans="1:14">
      <c r="A5779" s="38">
        <f>IF(Txn!$B2896="","",Txn!$B2896)</f>
        <v>0</v>
      </c>
      <c r="B5779" s="38">
        <f>IF(Txn!$B2896="","",Txn!$C2896)</f>
        <v>0</v>
      </c>
      <c r="C5779" s="39">
        <f>IF(Txn!$B2896="","","تراکنش بانکی")</f>
        <v>0</v>
      </c>
      <c r="D5779" s="38">
        <f>IF(Txn!$B2896="","",IF(Txn!$X2896="","",Txn!$X2896))</f>
        <v>0</v>
      </c>
      <c r="E5779" s="39">
        <f>IF($D5779="","",IFERROR(VLOOKUP($D5779,AcctTbl,2,0),""))</f>
        <v>0</v>
      </c>
      <c r="F5779" s="39">
        <f>IF($D5779="","",IFERROR(VLOOKUP($D5779,AcctTbl,3,0),""))</f>
        <v>0</v>
      </c>
      <c r="G5779" s="39">
        <f>IF(Txn!$B2896="","",Txn!$D2896)</f>
        <v>0</v>
      </c>
      <c r="H5779" s="38">
        <f>IF(Txn!$B2896="","",Txn!$E2896)</f>
        <v>0</v>
      </c>
      <c r="I5779" s="40">
        <f>IF(Txn!$B2896="",0,Txn!$O2896)</f>
        <v>0</v>
      </c>
      <c r="J5779" s="40">
        <f>IF(Txn!$B2896="",0,Txn!$P2896)</f>
        <v>0</v>
      </c>
      <c r="K5779" s="41">
        <f>IF($A5779="","",IFERROR(VALUE(MID($A5779,6,2)),""))</f>
        <v>0</v>
      </c>
      <c r="L5779" s="39">
        <f>IF(Txn!$K2896="","",Txn!$K2896)</f>
        <v>0</v>
      </c>
      <c r="N5779" s="42">
        <f>IF($D5779="",0,COUNTIF(BankAccts,$D5779))</f>
        <v>0</v>
      </c>
    </row>
    <row r="5780" spans="1:14">
      <c r="A5780" s="38">
        <f>IF(Txn!$B2896="","",Txn!$B2896)</f>
        <v>0</v>
      </c>
      <c r="B5780" s="38">
        <f>IF(Txn!$B2896="","",Txn!$C2896)</f>
        <v>0</v>
      </c>
      <c r="C5780" s="39">
        <f>IF(Txn!$B2896="","","تراکنش بانکی")</f>
        <v>0</v>
      </c>
      <c r="D5780" s="38">
        <f>IF(Txn!$B2896="","",IF(IF(Txn!$U2896="TRF",Txn!$Y2896,Txn!$Z2896)="","",IF(Txn!$U2896="TRF",Txn!$Y2896,Txn!$Z2896)))</f>
        <v>0</v>
      </c>
      <c r="E5780" s="39">
        <f>IF($D5780="","",IFERROR(VLOOKUP($D5780,AcctTbl,2,0),""))</f>
        <v>0</v>
      </c>
      <c r="F5780" s="39">
        <f>IF($D5780="","",IFERROR(VLOOKUP($D5780,AcctTbl,3,0),""))</f>
        <v>0</v>
      </c>
      <c r="G5780" s="39">
        <f>IF(Txn!$B2896="","",Txn!$D2896)</f>
        <v>0</v>
      </c>
      <c r="H5780" s="38">
        <f>IF(Txn!$B2896="","",Txn!$E2896)</f>
        <v>0</v>
      </c>
      <c r="I5780" s="40">
        <f>IF(Txn!$B2896="",0,Txn!$Q2896)</f>
        <v>0</v>
      </c>
      <c r="J5780" s="40">
        <f>IF(Txn!$B2896="",0,Txn!$R2896)</f>
        <v>0</v>
      </c>
      <c r="K5780" s="41">
        <f>IF($A5780="","",IFERROR(VALUE(MID($A5780,6,2)),""))</f>
        <v>0</v>
      </c>
      <c r="L5780" s="39">
        <f>IF(Txn!$K2896="","","طرف مقابل — "&amp;Txn!$K2896)</f>
        <v>0</v>
      </c>
      <c r="N5780" s="42">
        <f>IF($D5780="",0,COUNTIF(BankAccts,$D5780))</f>
        <v>0</v>
      </c>
    </row>
    <row r="5781" spans="1:14">
      <c r="A5781" s="38">
        <f>IF(Txn!$B2897="","",Txn!$B2897)</f>
        <v>0</v>
      </c>
      <c r="B5781" s="38">
        <f>IF(Txn!$B2897="","",Txn!$C2897)</f>
        <v>0</v>
      </c>
      <c r="C5781" s="39">
        <f>IF(Txn!$B2897="","","تراکنش بانکی")</f>
        <v>0</v>
      </c>
      <c r="D5781" s="38">
        <f>IF(Txn!$B2897="","",IF(Txn!$X2897="","",Txn!$X2897))</f>
        <v>0</v>
      </c>
      <c r="E5781" s="39">
        <f>IF($D5781="","",IFERROR(VLOOKUP($D5781,AcctTbl,2,0),""))</f>
        <v>0</v>
      </c>
      <c r="F5781" s="39">
        <f>IF($D5781="","",IFERROR(VLOOKUP($D5781,AcctTbl,3,0),""))</f>
        <v>0</v>
      </c>
      <c r="G5781" s="39">
        <f>IF(Txn!$B2897="","",Txn!$D2897)</f>
        <v>0</v>
      </c>
      <c r="H5781" s="38">
        <f>IF(Txn!$B2897="","",Txn!$E2897)</f>
        <v>0</v>
      </c>
      <c r="I5781" s="40">
        <f>IF(Txn!$B2897="",0,Txn!$O2897)</f>
        <v>0</v>
      </c>
      <c r="J5781" s="40">
        <f>IF(Txn!$B2897="",0,Txn!$P2897)</f>
        <v>0</v>
      </c>
      <c r="K5781" s="41">
        <f>IF($A5781="","",IFERROR(VALUE(MID($A5781,6,2)),""))</f>
        <v>0</v>
      </c>
      <c r="L5781" s="39">
        <f>IF(Txn!$K2897="","",Txn!$K2897)</f>
        <v>0</v>
      </c>
      <c r="N5781" s="42">
        <f>IF($D5781="",0,COUNTIF(BankAccts,$D5781))</f>
        <v>0</v>
      </c>
    </row>
    <row r="5782" spans="1:14">
      <c r="A5782" s="38">
        <f>IF(Txn!$B2897="","",Txn!$B2897)</f>
        <v>0</v>
      </c>
      <c r="B5782" s="38">
        <f>IF(Txn!$B2897="","",Txn!$C2897)</f>
        <v>0</v>
      </c>
      <c r="C5782" s="39">
        <f>IF(Txn!$B2897="","","تراکنش بانکی")</f>
        <v>0</v>
      </c>
      <c r="D5782" s="38">
        <f>IF(Txn!$B2897="","",IF(IF(Txn!$U2897="TRF",Txn!$Y2897,Txn!$Z2897)="","",IF(Txn!$U2897="TRF",Txn!$Y2897,Txn!$Z2897)))</f>
        <v>0</v>
      </c>
      <c r="E5782" s="39">
        <f>IF($D5782="","",IFERROR(VLOOKUP($D5782,AcctTbl,2,0),""))</f>
        <v>0</v>
      </c>
      <c r="F5782" s="39">
        <f>IF($D5782="","",IFERROR(VLOOKUP($D5782,AcctTbl,3,0),""))</f>
        <v>0</v>
      </c>
      <c r="G5782" s="39">
        <f>IF(Txn!$B2897="","",Txn!$D2897)</f>
        <v>0</v>
      </c>
      <c r="H5782" s="38">
        <f>IF(Txn!$B2897="","",Txn!$E2897)</f>
        <v>0</v>
      </c>
      <c r="I5782" s="40">
        <f>IF(Txn!$B2897="",0,Txn!$Q2897)</f>
        <v>0</v>
      </c>
      <c r="J5782" s="40">
        <f>IF(Txn!$B2897="",0,Txn!$R2897)</f>
        <v>0</v>
      </c>
      <c r="K5782" s="41">
        <f>IF($A5782="","",IFERROR(VALUE(MID($A5782,6,2)),""))</f>
        <v>0</v>
      </c>
      <c r="L5782" s="39">
        <f>IF(Txn!$K2897="","","طرف مقابل — "&amp;Txn!$K2897)</f>
        <v>0</v>
      </c>
      <c r="N5782" s="42">
        <f>IF($D5782="",0,COUNTIF(BankAccts,$D5782))</f>
        <v>0</v>
      </c>
    </row>
    <row r="5783" spans="1:14">
      <c r="A5783" s="38">
        <f>IF(Txn!$B2898="","",Txn!$B2898)</f>
        <v>0</v>
      </c>
      <c r="B5783" s="38">
        <f>IF(Txn!$B2898="","",Txn!$C2898)</f>
        <v>0</v>
      </c>
      <c r="C5783" s="39">
        <f>IF(Txn!$B2898="","","تراکنش بانکی")</f>
        <v>0</v>
      </c>
      <c r="D5783" s="38">
        <f>IF(Txn!$B2898="","",IF(Txn!$X2898="","",Txn!$X2898))</f>
        <v>0</v>
      </c>
      <c r="E5783" s="39">
        <f>IF($D5783="","",IFERROR(VLOOKUP($D5783,AcctTbl,2,0),""))</f>
        <v>0</v>
      </c>
      <c r="F5783" s="39">
        <f>IF($D5783="","",IFERROR(VLOOKUP($D5783,AcctTbl,3,0),""))</f>
        <v>0</v>
      </c>
      <c r="G5783" s="39">
        <f>IF(Txn!$B2898="","",Txn!$D2898)</f>
        <v>0</v>
      </c>
      <c r="H5783" s="38">
        <f>IF(Txn!$B2898="","",Txn!$E2898)</f>
        <v>0</v>
      </c>
      <c r="I5783" s="40">
        <f>IF(Txn!$B2898="",0,Txn!$O2898)</f>
        <v>0</v>
      </c>
      <c r="J5783" s="40">
        <f>IF(Txn!$B2898="",0,Txn!$P2898)</f>
        <v>0</v>
      </c>
      <c r="K5783" s="41">
        <f>IF($A5783="","",IFERROR(VALUE(MID($A5783,6,2)),""))</f>
        <v>0</v>
      </c>
      <c r="L5783" s="39">
        <f>IF(Txn!$K2898="","",Txn!$K2898)</f>
        <v>0</v>
      </c>
      <c r="N5783" s="42">
        <f>IF($D5783="",0,COUNTIF(BankAccts,$D5783))</f>
        <v>0</v>
      </c>
    </row>
    <row r="5784" spans="1:14">
      <c r="A5784" s="38">
        <f>IF(Txn!$B2898="","",Txn!$B2898)</f>
        <v>0</v>
      </c>
      <c r="B5784" s="38">
        <f>IF(Txn!$B2898="","",Txn!$C2898)</f>
        <v>0</v>
      </c>
      <c r="C5784" s="39">
        <f>IF(Txn!$B2898="","","تراکنش بانکی")</f>
        <v>0</v>
      </c>
      <c r="D5784" s="38">
        <f>IF(Txn!$B2898="","",IF(IF(Txn!$U2898="TRF",Txn!$Y2898,Txn!$Z2898)="","",IF(Txn!$U2898="TRF",Txn!$Y2898,Txn!$Z2898)))</f>
        <v>0</v>
      </c>
      <c r="E5784" s="39">
        <f>IF($D5784="","",IFERROR(VLOOKUP($D5784,AcctTbl,2,0),""))</f>
        <v>0</v>
      </c>
      <c r="F5784" s="39">
        <f>IF($D5784="","",IFERROR(VLOOKUP($D5784,AcctTbl,3,0),""))</f>
        <v>0</v>
      </c>
      <c r="G5784" s="39">
        <f>IF(Txn!$B2898="","",Txn!$D2898)</f>
        <v>0</v>
      </c>
      <c r="H5784" s="38">
        <f>IF(Txn!$B2898="","",Txn!$E2898)</f>
        <v>0</v>
      </c>
      <c r="I5784" s="40">
        <f>IF(Txn!$B2898="",0,Txn!$Q2898)</f>
        <v>0</v>
      </c>
      <c r="J5784" s="40">
        <f>IF(Txn!$B2898="",0,Txn!$R2898)</f>
        <v>0</v>
      </c>
      <c r="K5784" s="41">
        <f>IF($A5784="","",IFERROR(VALUE(MID($A5784,6,2)),""))</f>
        <v>0</v>
      </c>
      <c r="L5784" s="39">
        <f>IF(Txn!$K2898="","","طرف مقابل — "&amp;Txn!$K2898)</f>
        <v>0</v>
      </c>
      <c r="N5784" s="42">
        <f>IF($D5784="",0,COUNTIF(BankAccts,$D5784))</f>
        <v>0</v>
      </c>
    </row>
    <row r="5785" spans="1:14">
      <c r="A5785" s="38">
        <f>IF(Txn!$B2899="","",Txn!$B2899)</f>
        <v>0</v>
      </c>
      <c r="B5785" s="38">
        <f>IF(Txn!$B2899="","",Txn!$C2899)</f>
        <v>0</v>
      </c>
      <c r="C5785" s="39">
        <f>IF(Txn!$B2899="","","تراکنش بانکی")</f>
        <v>0</v>
      </c>
      <c r="D5785" s="38">
        <f>IF(Txn!$B2899="","",IF(Txn!$X2899="","",Txn!$X2899))</f>
        <v>0</v>
      </c>
      <c r="E5785" s="39">
        <f>IF($D5785="","",IFERROR(VLOOKUP($D5785,AcctTbl,2,0),""))</f>
        <v>0</v>
      </c>
      <c r="F5785" s="39">
        <f>IF($D5785="","",IFERROR(VLOOKUP($D5785,AcctTbl,3,0),""))</f>
        <v>0</v>
      </c>
      <c r="G5785" s="39">
        <f>IF(Txn!$B2899="","",Txn!$D2899)</f>
        <v>0</v>
      </c>
      <c r="H5785" s="38">
        <f>IF(Txn!$B2899="","",Txn!$E2899)</f>
        <v>0</v>
      </c>
      <c r="I5785" s="40">
        <f>IF(Txn!$B2899="",0,Txn!$O2899)</f>
        <v>0</v>
      </c>
      <c r="J5785" s="40">
        <f>IF(Txn!$B2899="",0,Txn!$P2899)</f>
        <v>0</v>
      </c>
      <c r="K5785" s="41">
        <f>IF($A5785="","",IFERROR(VALUE(MID($A5785,6,2)),""))</f>
        <v>0</v>
      </c>
      <c r="L5785" s="39">
        <f>IF(Txn!$K2899="","",Txn!$K2899)</f>
        <v>0</v>
      </c>
      <c r="N5785" s="42">
        <f>IF($D5785="",0,COUNTIF(BankAccts,$D5785))</f>
        <v>0</v>
      </c>
    </row>
    <row r="5786" spans="1:14">
      <c r="A5786" s="38">
        <f>IF(Txn!$B2899="","",Txn!$B2899)</f>
        <v>0</v>
      </c>
      <c r="B5786" s="38">
        <f>IF(Txn!$B2899="","",Txn!$C2899)</f>
        <v>0</v>
      </c>
      <c r="C5786" s="39">
        <f>IF(Txn!$B2899="","","تراکنش بانکی")</f>
        <v>0</v>
      </c>
      <c r="D5786" s="38">
        <f>IF(Txn!$B2899="","",IF(IF(Txn!$U2899="TRF",Txn!$Y2899,Txn!$Z2899)="","",IF(Txn!$U2899="TRF",Txn!$Y2899,Txn!$Z2899)))</f>
        <v>0</v>
      </c>
      <c r="E5786" s="39">
        <f>IF($D5786="","",IFERROR(VLOOKUP($D5786,AcctTbl,2,0),""))</f>
        <v>0</v>
      </c>
      <c r="F5786" s="39">
        <f>IF($D5786="","",IFERROR(VLOOKUP($D5786,AcctTbl,3,0),""))</f>
        <v>0</v>
      </c>
      <c r="G5786" s="39">
        <f>IF(Txn!$B2899="","",Txn!$D2899)</f>
        <v>0</v>
      </c>
      <c r="H5786" s="38">
        <f>IF(Txn!$B2899="","",Txn!$E2899)</f>
        <v>0</v>
      </c>
      <c r="I5786" s="40">
        <f>IF(Txn!$B2899="",0,Txn!$Q2899)</f>
        <v>0</v>
      </c>
      <c r="J5786" s="40">
        <f>IF(Txn!$B2899="",0,Txn!$R2899)</f>
        <v>0</v>
      </c>
      <c r="K5786" s="41">
        <f>IF($A5786="","",IFERROR(VALUE(MID($A5786,6,2)),""))</f>
        <v>0</v>
      </c>
      <c r="L5786" s="39">
        <f>IF(Txn!$K2899="","","طرف مقابل — "&amp;Txn!$K2899)</f>
        <v>0</v>
      </c>
      <c r="N5786" s="42">
        <f>IF($D5786="",0,COUNTIF(BankAccts,$D5786))</f>
        <v>0</v>
      </c>
    </row>
    <row r="5787" spans="1:14">
      <c r="A5787" s="38">
        <f>IF(Txn!$B2900="","",Txn!$B2900)</f>
        <v>0</v>
      </c>
      <c r="B5787" s="38">
        <f>IF(Txn!$B2900="","",Txn!$C2900)</f>
        <v>0</v>
      </c>
      <c r="C5787" s="39">
        <f>IF(Txn!$B2900="","","تراکنش بانکی")</f>
        <v>0</v>
      </c>
      <c r="D5787" s="38">
        <f>IF(Txn!$B2900="","",IF(Txn!$X2900="","",Txn!$X2900))</f>
        <v>0</v>
      </c>
      <c r="E5787" s="39">
        <f>IF($D5787="","",IFERROR(VLOOKUP($D5787,AcctTbl,2,0),""))</f>
        <v>0</v>
      </c>
      <c r="F5787" s="39">
        <f>IF($D5787="","",IFERROR(VLOOKUP($D5787,AcctTbl,3,0),""))</f>
        <v>0</v>
      </c>
      <c r="G5787" s="39">
        <f>IF(Txn!$B2900="","",Txn!$D2900)</f>
        <v>0</v>
      </c>
      <c r="H5787" s="38">
        <f>IF(Txn!$B2900="","",Txn!$E2900)</f>
        <v>0</v>
      </c>
      <c r="I5787" s="40">
        <f>IF(Txn!$B2900="",0,Txn!$O2900)</f>
        <v>0</v>
      </c>
      <c r="J5787" s="40">
        <f>IF(Txn!$B2900="",0,Txn!$P2900)</f>
        <v>0</v>
      </c>
      <c r="K5787" s="41">
        <f>IF($A5787="","",IFERROR(VALUE(MID($A5787,6,2)),""))</f>
        <v>0</v>
      </c>
      <c r="L5787" s="39">
        <f>IF(Txn!$K2900="","",Txn!$K2900)</f>
        <v>0</v>
      </c>
      <c r="N5787" s="42">
        <f>IF($D5787="",0,COUNTIF(BankAccts,$D5787))</f>
        <v>0</v>
      </c>
    </row>
    <row r="5788" spans="1:14">
      <c r="A5788" s="38">
        <f>IF(Txn!$B2900="","",Txn!$B2900)</f>
        <v>0</v>
      </c>
      <c r="B5788" s="38">
        <f>IF(Txn!$B2900="","",Txn!$C2900)</f>
        <v>0</v>
      </c>
      <c r="C5788" s="39">
        <f>IF(Txn!$B2900="","","تراکنش بانکی")</f>
        <v>0</v>
      </c>
      <c r="D5788" s="38">
        <f>IF(Txn!$B2900="","",IF(IF(Txn!$U2900="TRF",Txn!$Y2900,Txn!$Z2900)="","",IF(Txn!$U2900="TRF",Txn!$Y2900,Txn!$Z2900)))</f>
        <v>0</v>
      </c>
      <c r="E5788" s="39">
        <f>IF($D5788="","",IFERROR(VLOOKUP($D5788,AcctTbl,2,0),""))</f>
        <v>0</v>
      </c>
      <c r="F5788" s="39">
        <f>IF($D5788="","",IFERROR(VLOOKUP($D5788,AcctTbl,3,0),""))</f>
        <v>0</v>
      </c>
      <c r="G5788" s="39">
        <f>IF(Txn!$B2900="","",Txn!$D2900)</f>
        <v>0</v>
      </c>
      <c r="H5788" s="38">
        <f>IF(Txn!$B2900="","",Txn!$E2900)</f>
        <v>0</v>
      </c>
      <c r="I5788" s="40">
        <f>IF(Txn!$B2900="",0,Txn!$Q2900)</f>
        <v>0</v>
      </c>
      <c r="J5788" s="40">
        <f>IF(Txn!$B2900="",0,Txn!$R2900)</f>
        <v>0</v>
      </c>
      <c r="K5788" s="41">
        <f>IF($A5788="","",IFERROR(VALUE(MID($A5788,6,2)),""))</f>
        <v>0</v>
      </c>
      <c r="L5788" s="39">
        <f>IF(Txn!$K2900="","","طرف مقابل — "&amp;Txn!$K2900)</f>
        <v>0</v>
      </c>
      <c r="N5788" s="42">
        <f>IF($D5788="",0,COUNTIF(BankAccts,$D5788))</f>
        <v>0</v>
      </c>
    </row>
    <row r="5789" spans="1:14">
      <c r="A5789" s="38">
        <f>IF(Txn!$B2901="","",Txn!$B2901)</f>
        <v>0</v>
      </c>
      <c r="B5789" s="38">
        <f>IF(Txn!$B2901="","",Txn!$C2901)</f>
        <v>0</v>
      </c>
      <c r="C5789" s="39">
        <f>IF(Txn!$B2901="","","تراکنش بانکی")</f>
        <v>0</v>
      </c>
      <c r="D5789" s="38">
        <f>IF(Txn!$B2901="","",IF(Txn!$X2901="","",Txn!$X2901))</f>
        <v>0</v>
      </c>
      <c r="E5789" s="39">
        <f>IF($D5789="","",IFERROR(VLOOKUP($D5789,AcctTbl,2,0),""))</f>
        <v>0</v>
      </c>
      <c r="F5789" s="39">
        <f>IF($D5789="","",IFERROR(VLOOKUP($D5789,AcctTbl,3,0),""))</f>
        <v>0</v>
      </c>
      <c r="G5789" s="39">
        <f>IF(Txn!$B2901="","",Txn!$D2901)</f>
        <v>0</v>
      </c>
      <c r="H5789" s="38">
        <f>IF(Txn!$B2901="","",Txn!$E2901)</f>
        <v>0</v>
      </c>
      <c r="I5789" s="40">
        <f>IF(Txn!$B2901="",0,Txn!$O2901)</f>
        <v>0</v>
      </c>
      <c r="J5789" s="40">
        <f>IF(Txn!$B2901="",0,Txn!$P2901)</f>
        <v>0</v>
      </c>
      <c r="K5789" s="41">
        <f>IF($A5789="","",IFERROR(VALUE(MID($A5789,6,2)),""))</f>
        <v>0</v>
      </c>
      <c r="L5789" s="39">
        <f>IF(Txn!$K2901="","",Txn!$K2901)</f>
        <v>0</v>
      </c>
      <c r="N5789" s="42">
        <f>IF($D5789="",0,COUNTIF(BankAccts,$D5789))</f>
        <v>0</v>
      </c>
    </row>
    <row r="5790" spans="1:14">
      <c r="A5790" s="38">
        <f>IF(Txn!$B2901="","",Txn!$B2901)</f>
        <v>0</v>
      </c>
      <c r="B5790" s="38">
        <f>IF(Txn!$B2901="","",Txn!$C2901)</f>
        <v>0</v>
      </c>
      <c r="C5790" s="39">
        <f>IF(Txn!$B2901="","","تراکنش بانکی")</f>
        <v>0</v>
      </c>
      <c r="D5790" s="38">
        <f>IF(Txn!$B2901="","",IF(IF(Txn!$U2901="TRF",Txn!$Y2901,Txn!$Z2901)="","",IF(Txn!$U2901="TRF",Txn!$Y2901,Txn!$Z2901)))</f>
        <v>0</v>
      </c>
      <c r="E5790" s="39">
        <f>IF($D5790="","",IFERROR(VLOOKUP($D5790,AcctTbl,2,0),""))</f>
        <v>0</v>
      </c>
      <c r="F5790" s="39">
        <f>IF($D5790="","",IFERROR(VLOOKUP($D5790,AcctTbl,3,0),""))</f>
        <v>0</v>
      </c>
      <c r="G5790" s="39">
        <f>IF(Txn!$B2901="","",Txn!$D2901)</f>
        <v>0</v>
      </c>
      <c r="H5790" s="38">
        <f>IF(Txn!$B2901="","",Txn!$E2901)</f>
        <v>0</v>
      </c>
      <c r="I5790" s="40">
        <f>IF(Txn!$B2901="",0,Txn!$Q2901)</f>
        <v>0</v>
      </c>
      <c r="J5790" s="40">
        <f>IF(Txn!$B2901="",0,Txn!$R2901)</f>
        <v>0</v>
      </c>
      <c r="K5790" s="41">
        <f>IF($A5790="","",IFERROR(VALUE(MID($A5790,6,2)),""))</f>
        <v>0</v>
      </c>
      <c r="L5790" s="39">
        <f>IF(Txn!$K2901="","","طرف مقابل — "&amp;Txn!$K2901)</f>
        <v>0</v>
      </c>
      <c r="N5790" s="42">
        <f>IF($D5790="",0,COUNTIF(BankAccts,$D5790))</f>
        <v>0</v>
      </c>
    </row>
    <row r="5791" spans="1:14">
      <c r="A5791" s="38">
        <f>IF(Txn!$B2902="","",Txn!$B2902)</f>
        <v>0</v>
      </c>
      <c r="B5791" s="38">
        <f>IF(Txn!$B2902="","",Txn!$C2902)</f>
        <v>0</v>
      </c>
      <c r="C5791" s="39">
        <f>IF(Txn!$B2902="","","تراکنش بانکی")</f>
        <v>0</v>
      </c>
      <c r="D5791" s="38">
        <f>IF(Txn!$B2902="","",IF(Txn!$X2902="","",Txn!$X2902))</f>
        <v>0</v>
      </c>
      <c r="E5791" s="39">
        <f>IF($D5791="","",IFERROR(VLOOKUP($D5791,AcctTbl,2,0),""))</f>
        <v>0</v>
      </c>
      <c r="F5791" s="39">
        <f>IF($D5791="","",IFERROR(VLOOKUP($D5791,AcctTbl,3,0),""))</f>
        <v>0</v>
      </c>
      <c r="G5791" s="39">
        <f>IF(Txn!$B2902="","",Txn!$D2902)</f>
        <v>0</v>
      </c>
      <c r="H5791" s="38">
        <f>IF(Txn!$B2902="","",Txn!$E2902)</f>
        <v>0</v>
      </c>
      <c r="I5791" s="40">
        <f>IF(Txn!$B2902="",0,Txn!$O2902)</f>
        <v>0</v>
      </c>
      <c r="J5791" s="40">
        <f>IF(Txn!$B2902="",0,Txn!$P2902)</f>
        <v>0</v>
      </c>
      <c r="K5791" s="41">
        <f>IF($A5791="","",IFERROR(VALUE(MID($A5791,6,2)),""))</f>
        <v>0</v>
      </c>
      <c r="L5791" s="39">
        <f>IF(Txn!$K2902="","",Txn!$K2902)</f>
        <v>0</v>
      </c>
      <c r="N5791" s="42">
        <f>IF($D5791="",0,COUNTIF(BankAccts,$D5791))</f>
        <v>0</v>
      </c>
    </row>
    <row r="5792" spans="1:14">
      <c r="A5792" s="38">
        <f>IF(Txn!$B2902="","",Txn!$B2902)</f>
        <v>0</v>
      </c>
      <c r="B5792" s="38">
        <f>IF(Txn!$B2902="","",Txn!$C2902)</f>
        <v>0</v>
      </c>
      <c r="C5792" s="39">
        <f>IF(Txn!$B2902="","","تراکنش بانکی")</f>
        <v>0</v>
      </c>
      <c r="D5792" s="38">
        <f>IF(Txn!$B2902="","",IF(IF(Txn!$U2902="TRF",Txn!$Y2902,Txn!$Z2902)="","",IF(Txn!$U2902="TRF",Txn!$Y2902,Txn!$Z2902)))</f>
        <v>0</v>
      </c>
      <c r="E5792" s="39">
        <f>IF($D5792="","",IFERROR(VLOOKUP($D5792,AcctTbl,2,0),""))</f>
        <v>0</v>
      </c>
      <c r="F5792" s="39">
        <f>IF($D5792="","",IFERROR(VLOOKUP($D5792,AcctTbl,3,0),""))</f>
        <v>0</v>
      </c>
      <c r="G5792" s="39">
        <f>IF(Txn!$B2902="","",Txn!$D2902)</f>
        <v>0</v>
      </c>
      <c r="H5792" s="38">
        <f>IF(Txn!$B2902="","",Txn!$E2902)</f>
        <v>0</v>
      </c>
      <c r="I5792" s="40">
        <f>IF(Txn!$B2902="",0,Txn!$Q2902)</f>
        <v>0</v>
      </c>
      <c r="J5792" s="40">
        <f>IF(Txn!$B2902="",0,Txn!$R2902)</f>
        <v>0</v>
      </c>
      <c r="K5792" s="41">
        <f>IF($A5792="","",IFERROR(VALUE(MID($A5792,6,2)),""))</f>
        <v>0</v>
      </c>
      <c r="L5792" s="39">
        <f>IF(Txn!$K2902="","","طرف مقابل — "&amp;Txn!$K2902)</f>
        <v>0</v>
      </c>
      <c r="N5792" s="42">
        <f>IF($D5792="",0,COUNTIF(BankAccts,$D5792))</f>
        <v>0</v>
      </c>
    </row>
    <row r="5793" spans="1:14">
      <c r="A5793" s="38">
        <f>IF(Txn!$B2903="","",Txn!$B2903)</f>
        <v>0</v>
      </c>
      <c r="B5793" s="38">
        <f>IF(Txn!$B2903="","",Txn!$C2903)</f>
        <v>0</v>
      </c>
      <c r="C5793" s="39">
        <f>IF(Txn!$B2903="","","تراکنش بانکی")</f>
        <v>0</v>
      </c>
      <c r="D5793" s="38">
        <f>IF(Txn!$B2903="","",IF(Txn!$X2903="","",Txn!$X2903))</f>
        <v>0</v>
      </c>
      <c r="E5793" s="39">
        <f>IF($D5793="","",IFERROR(VLOOKUP($D5793,AcctTbl,2,0),""))</f>
        <v>0</v>
      </c>
      <c r="F5793" s="39">
        <f>IF($D5793="","",IFERROR(VLOOKUP($D5793,AcctTbl,3,0),""))</f>
        <v>0</v>
      </c>
      <c r="G5793" s="39">
        <f>IF(Txn!$B2903="","",Txn!$D2903)</f>
        <v>0</v>
      </c>
      <c r="H5793" s="38">
        <f>IF(Txn!$B2903="","",Txn!$E2903)</f>
        <v>0</v>
      </c>
      <c r="I5793" s="40">
        <f>IF(Txn!$B2903="",0,Txn!$O2903)</f>
        <v>0</v>
      </c>
      <c r="J5793" s="40">
        <f>IF(Txn!$B2903="",0,Txn!$P2903)</f>
        <v>0</v>
      </c>
      <c r="K5793" s="41">
        <f>IF($A5793="","",IFERROR(VALUE(MID($A5793,6,2)),""))</f>
        <v>0</v>
      </c>
      <c r="L5793" s="39">
        <f>IF(Txn!$K2903="","",Txn!$K2903)</f>
        <v>0</v>
      </c>
      <c r="N5793" s="42">
        <f>IF($D5793="",0,COUNTIF(BankAccts,$D5793))</f>
        <v>0</v>
      </c>
    </row>
    <row r="5794" spans="1:14">
      <c r="A5794" s="38">
        <f>IF(Txn!$B2903="","",Txn!$B2903)</f>
        <v>0</v>
      </c>
      <c r="B5794" s="38">
        <f>IF(Txn!$B2903="","",Txn!$C2903)</f>
        <v>0</v>
      </c>
      <c r="C5794" s="39">
        <f>IF(Txn!$B2903="","","تراکنش بانکی")</f>
        <v>0</v>
      </c>
      <c r="D5794" s="38">
        <f>IF(Txn!$B2903="","",IF(IF(Txn!$U2903="TRF",Txn!$Y2903,Txn!$Z2903)="","",IF(Txn!$U2903="TRF",Txn!$Y2903,Txn!$Z2903)))</f>
        <v>0</v>
      </c>
      <c r="E5794" s="39">
        <f>IF($D5794="","",IFERROR(VLOOKUP($D5794,AcctTbl,2,0),""))</f>
        <v>0</v>
      </c>
      <c r="F5794" s="39">
        <f>IF($D5794="","",IFERROR(VLOOKUP($D5794,AcctTbl,3,0),""))</f>
        <v>0</v>
      </c>
      <c r="G5794" s="39">
        <f>IF(Txn!$B2903="","",Txn!$D2903)</f>
        <v>0</v>
      </c>
      <c r="H5794" s="38">
        <f>IF(Txn!$B2903="","",Txn!$E2903)</f>
        <v>0</v>
      </c>
      <c r="I5794" s="40">
        <f>IF(Txn!$B2903="",0,Txn!$Q2903)</f>
        <v>0</v>
      </c>
      <c r="J5794" s="40">
        <f>IF(Txn!$B2903="",0,Txn!$R2903)</f>
        <v>0</v>
      </c>
      <c r="K5794" s="41">
        <f>IF($A5794="","",IFERROR(VALUE(MID($A5794,6,2)),""))</f>
        <v>0</v>
      </c>
      <c r="L5794" s="39">
        <f>IF(Txn!$K2903="","","طرف مقابل — "&amp;Txn!$K2903)</f>
        <v>0</v>
      </c>
      <c r="N5794" s="42">
        <f>IF($D5794="",0,COUNTIF(BankAccts,$D5794))</f>
        <v>0</v>
      </c>
    </row>
    <row r="5795" spans="1:14">
      <c r="A5795" s="38">
        <f>IF(Txn!$B2904="","",Txn!$B2904)</f>
        <v>0</v>
      </c>
      <c r="B5795" s="38">
        <f>IF(Txn!$B2904="","",Txn!$C2904)</f>
        <v>0</v>
      </c>
      <c r="C5795" s="39">
        <f>IF(Txn!$B2904="","","تراکنش بانکی")</f>
        <v>0</v>
      </c>
      <c r="D5795" s="38">
        <f>IF(Txn!$B2904="","",IF(Txn!$X2904="","",Txn!$X2904))</f>
        <v>0</v>
      </c>
      <c r="E5795" s="39">
        <f>IF($D5795="","",IFERROR(VLOOKUP($D5795,AcctTbl,2,0),""))</f>
        <v>0</v>
      </c>
      <c r="F5795" s="39">
        <f>IF($D5795="","",IFERROR(VLOOKUP($D5795,AcctTbl,3,0),""))</f>
        <v>0</v>
      </c>
      <c r="G5795" s="39">
        <f>IF(Txn!$B2904="","",Txn!$D2904)</f>
        <v>0</v>
      </c>
      <c r="H5795" s="38">
        <f>IF(Txn!$B2904="","",Txn!$E2904)</f>
        <v>0</v>
      </c>
      <c r="I5795" s="40">
        <f>IF(Txn!$B2904="",0,Txn!$O2904)</f>
        <v>0</v>
      </c>
      <c r="J5795" s="40">
        <f>IF(Txn!$B2904="",0,Txn!$P2904)</f>
        <v>0</v>
      </c>
      <c r="K5795" s="41">
        <f>IF($A5795="","",IFERROR(VALUE(MID($A5795,6,2)),""))</f>
        <v>0</v>
      </c>
      <c r="L5795" s="39">
        <f>IF(Txn!$K2904="","",Txn!$K2904)</f>
        <v>0</v>
      </c>
      <c r="N5795" s="42">
        <f>IF($D5795="",0,COUNTIF(BankAccts,$D5795))</f>
        <v>0</v>
      </c>
    </row>
    <row r="5796" spans="1:14">
      <c r="A5796" s="38">
        <f>IF(Txn!$B2904="","",Txn!$B2904)</f>
        <v>0</v>
      </c>
      <c r="B5796" s="38">
        <f>IF(Txn!$B2904="","",Txn!$C2904)</f>
        <v>0</v>
      </c>
      <c r="C5796" s="39">
        <f>IF(Txn!$B2904="","","تراکنش بانکی")</f>
        <v>0</v>
      </c>
      <c r="D5796" s="38">
        <f>IF(Txn!$B2904="","",IF(IF(Txn!$U2904="TRF",Txn!$Y2904,Txn!$Z2904)="","",IF(Txn!$U2904="TRF",Txn!$Y2904,Txn!$Z2904)))</f>
        <v>0</v>
      </c>
      <c r="E5796" s="39">
        <f>IF($D5796="","",IFERROR(VLOOKUP($D5796,AcctTbl,2,0),""))</f>
        <v>0</v>
      </c>
      <c r="F5796" s="39">
        <f>IF($D5796="","",IFERROR(VLOOKUP($D5796,AcctTbl,3,0),""))</f>
        <v>0</v>
      </c>
      <c r="G5796" s="39">
        <f>IF(Txn!$B2904="","",Txn!$D2904)</f>
        <v>0</v>
      </c>
      <c r="H5796" s="38">
        <f>IF(Txn!$B2904="","",Txn!$E2904)</f>
        <v>0</v>
      </c>
      <c r="I5796" s="40">
        <f>IF(Txn!$B2904="",0,Txn!$Q2904)</f>
        <v>0</v>
      </c>
      <c r="J5796" s="40">
        <f>IF(Txn!$B2904="",0,Txn!$R2904)</f>
        <v>0</v>
      </c>
      <c r="K5796" s="41">
        <f>IF($A5796="","",IFERROR(VALUE(MID($A5796,6,2)),""))</f>
        <v>0</v>
      </c>
      <c r="L5796" s="39">
        <f>IF(Txn!$K2904="","","طرف مقابل — "&amp;Txn!$K2904)</f>
        <v>0</v>
      </c>
      <c r="N5796" s="42">
        <f>IF($D5796="",0,COUNTIF(BankAccts,$D5796))</f>
        <v>0</v>
      </c>
    </row>
    <row r="5797" spans="1:14">
      <c r="A5797" s="38">
        <f>IF(Txn!$B2905="","",Txn!$B2905)</f>
        <v>0</v>
      </c>
      <c r="B5797" s="38">
        <f>IF(Txn!$B2905="","",Txn!$C2905)</f>
        <v>0</v>
      </c>
      <c r="C5797" s="39">
        <f>IF(Txn!$B2905="","","تراکنش بانکی")</f>
        <v>0</v>
      </c>
      <c r="D5797" s="38">
        <f>IF(Txn!$B2905="","",IF(Txn!$X2905="","",Txn!$X2905))</f>
        <v>0</v>
      </c>
      <c r="E5797" s="39">
        <f>IF($D5797="","",IFERROR(VLOOKUP($D5797,AcctTbl,2,0),""))</f>
        <v>0</v>
      </c>
      <c r="F5797" s="39">
        <f>IF($D5797="","",IFERROR(VLOOKUP($D5797,AcctTbl,3,0),""))</f>
        <v>0</v>
      </c>
      <c r="G5797" s="39">
        <f>IF(Txn!$B2905="","",Txn!$D2905)</f>
        <v>0</v>
      </c>
      <c r="H5797" s="38">
        <f>IF(Txn!$B2905="","",Txn!$E2905)</f>
        <v>0</v>
      </c>
      <c r="I5797" s="40">
        <f>IF(Txn!$B2905="",0,Txn!$O2905)</f>
        <v>0</v>
      </c>
      <c r="J5797" s="40">
        <f>IF(Txn!$B2905="",0,Txn!$P2905)</f>
        <v>0</v>
      </c>
      <c r="K5797" s="41">
        <f>IF($A5797="","",IFERROR(VALUE(MID($A5797,6,2)),""))</f>
        <v>0</v>
      </c>
      <c r="L5797" s="39">
        <f>IF(Txn!$K2905="","",Txn!$K2905)</f>
        <v>0</v>
      </c>
      <c r="N5797" s="42">
        <f>IF($D5797="",0,COUNTIF(BankAccts,$D5797))</f>
        <v>0</v>
      </c>
    </row>
    <row r="5798" spans="1:14">
      <c r="A5798" s="38">
        <f>IF(Txn!$B2905="","",Txn!$B2905)</f>
        <v>0</v>
      </c>
      <c r="B5798" s="38">
        <f>IF(Txn!$B2905="","",Txn!$C2905)</f>
        <v>0</v>
      </c>
      <c r="C5798" s="39">
        <f>IF(Txn!$B2905="","","تراکنش بانکی")</f>
        <v>0</v>
      </c>
      <c r="D5798" s="38">
        <f>IF(Txn!$B2905="","",IF(IF(Txn!$U2905="TRF",Txn!$Y2905,Txn!$Z2905)="","",IF(Txn!$U2905="TRF",Txn!$Y2905,Txn!$Z2905)))</f>
        <v>0</v>
      </c>
      <c r="E5798" s="39">
        <f>IF($D5798="","",IFERROR(VLOOKUP($D5798,AcctTbl,2,0),""))</f>
        <v>0</v>
      </c>
      <c r="F5798" s="39">
        <f>IF($D5798="","",IFERROR(VLOOKUP($D5798,AcctTbl,3,0),""))</f>
        <v>0</v>
      </c>
      <c r="G5798" s="39">
        <f>IF(Txn!$B2905="","",Txn!$D2905)</f>
        <v>0</v>
      </c>
      <c r="H5798" s="38">
        <f>IF(Txn!$B2905="","",Txn!$E2905)</f>
        <v>0</v>
      </c>
      <c r="I5798" s="40">
        <f>IF(Txn!$B2905="",0,Txn!$Q2905)</f>
        <v>0</v>
      </c>
      <c r="J5798" s="40">
        <f>IF(Txn!$B2905="",0,Txn!$R2905)</f>
        <v>0</v>
      </c>
      <c r="K5798" s="41">
        <f>IF($A5798="","",IFERROR(VALUE(MID($A5798,6,2)),""))</f>
        <v>0</v>
      </c>
      <c r="L5798" s="39">
        <f>IF(Txn!$K2905="","","طرف مقابل — "&amp;Txn!$K2905)</f>
        <v>0</v>
      </c>
      <c r="N5798" s="42">
        <f>IF($D5798="",0,COUNTIF(BankAccts,$D5798))</f>
        <v>0</v>
      </c>
    </row>
    <row r="5799" spans="1:14">
      <c r="A5799" s="38">
        <f>IF(Txn!$B2906="","",Txn!$B2906)</f>
        <v>0</v>
      </c>
      <c r="B5799" s="38">
        <f>IF(Txn!$B2906="","",Txn!$C2906)</f>
        <v>0</v>
      </c>
      <c r="C5799" s="39">
        <f>IF(Txn!$B2906="","","تراکنش بانکی")</f>
        <v>0</v>
      </c>
      <c r="D5799" s="38">
        <f>IF(Txn!$B2906="","",IF(Txn!$X2906="","",Txn!$X2906))</f>
        <v>0</v>
      </c>
      <c r="E5799" s="39">
        <f>IF($D5799="","",IFERROR(VLOOKUP($D5799,AcctTbl,2,0),""))</f>
        <v>0</v>
      </c>
      <c r="F5799" s="39">
        <f>IF($D5799="","",IFERROR(VLOOKUP($D5799,AcctTbl,3,0),""))</f>
        <v>0</v>
      </c>
      <c r="G5799" s="39">
        <f>IF(Txn!$B2906="","",Txn!$D2906)</f>
        <v>0</v>
      </c>
      <c r="H5799" s="38">
        <f>IF(Txn!$B2906="","",Txn!$E2906)</f>
        <v>0</v>
      </c>
      <c r="I5799" s="40">
        <f>IF(Txn!$B2906="",0,Txn!$O2906)</f>
        <v>0</v>
      </c>
      <c r="J5799" s="40">
        <f>IF(Txn!$B2906="",0,Txn!$P2906)</f>
        <v>0</v>
      </c>
      <c r="K5799" s="41">
        <f>IF($A5799="","",IFERROR(VALUE(MID($A5799,6,2)),""))</f>
        <v>0</v>
      </c>
      <c r="L5799" s="39">
        <f>IF(Txn!$K2906="","",Txn!$K2906)</f>
        <v>0</v>
      </c>
      <c r="N5799" s="42">
        <f>IF($D5799="",0,COUNTIF(BankAccts,$D5799))</f>
        <v>0</v>
      </c>
    </row>
    <row r="5800" spans="1:14">
      <c r="A5800" s="38">
        <f>IF(Txn!$B2906="","",Txn!$B2906)</f>
        <v>0</v>
      </c>
      <c r="B5800" s="38">
        <f>IF(Txn!$B2906="","",Txn!$C2906)</f>
        <v>0</v>
      </c>
      <c r="C5800" s="39">
        <f>IF(Txn!$B2906="","","تراکنش بانکی")</f>
        <v>0</v>
      </c>
      <c r="D5800" s="38">
        <f>IF(Txn!$B2906="","",IF(IF(Txn!$U2906="TRF",Txn!$Y2906,Txn!$Z2906)="","",IF(Txn!$U2906="TRF",Txn!$Y2906,Txn!$Z2906)))</f>
        <v>0</v>
      </c>
      <c r="E5800" s="39">
        <f>IF($D5800="","",IFERROR(VLOOKUP($D5800,AcctTbl,2,0),""))</f>
        <v>0</v>
      </c>
      <c r="F5800" s="39">
        <f>IF($D5800="","",IFERROR(VLOOKUP($D5800,AcctTbl,3,0),""))</f>
        <v>0</v>
      </c>
      <c r="G5800" s="39">
        <f>IF(Txn!$B2906="","",Txn!$D2906)</f>
        <v>0</v>
      </c>
      <c r="H5800" s="38">
        <f>IF(Txn!$B2906="","",Txn!$E2906)</f>
        <v>0</v>
      </c>
      <c r="I5800" s="40">
        <f>IF(Txn!$B2906="",0,Txn!$Q2906)</f>
        <v>0</v>
      </c>
      <c r="J5800" s="40">
        <f>IF(Txn!$B2906="",0,Txn!$R2906)</f>
        <v>0</v>
      </c>
      <c r="K5800" s="41">
        <f>IF($A5800="","",IFERROR(VALUE(MID($A5800,6,2)),""))</f>
        <v>0</v>
      </c>
      <c r="L5800" s="39">
        <f>IF(Txn!$K2906="","","طرف مقابل — "&amp;Txn!$K2906)</f>
        <v>0</v>
      </c>
      <c r="N5800" s="42">
        <f>IF($D5800="",0,COUNTIF(BankAccts,$D5800))</f>
        <v>0</v>
      </c>
    </row>
    <row r="5801" spans="1:14">
      <c r="A5801" s="38">
        <f>IF(Txn!$B2907="","",Txn!$B2907)</f>
        <v>0</v>
      </c>
      <c r="B5801" s="38">
        <f>IF(Txn!$B2907="","",Txn!$C2907)</f>
        <v>0</v>
      </c>
      <c r="C5801" s="39">
        <f>IF(Txn!$B2907="","","تراکنش بانکی")</f>
        <v>0</v>
      </c>
      <c r="D5801" s="38">
        <f>IF(Txn!$B2907="","",IF(Txn!$X2907="","",Txn!$X2907))</f>
        <v>0</v>
      </c>
      <c r="E5801" s="39">
        <f>IF($D5801="","",IFERROR(VLOOKUP($D5801,AcctTbl,2,0),""))</f>
        <v>0</v>
      </c>
      <c r="F5801" s="39">
        <f>IF($D5801="","",IFERROR(VLOOKUP($D5801,AcctTbl,3,0),""))</f>
        <v>0</v>
      </c>
      <c r="G5801" s="39">
        <f>IF(Txn!$B2907="","",Txn!$D2907)</f>
        <v>0</v>
      </c>
      <c r="H5801" s="38">
        <f>IF(Txn!$B2907="","",Txn!$E2907)</f>
        <v>0</v>
      </c>
      <c r="I5801" s="40">
        <f>IF(Txn!$B2907="",0,Txn!$O2907)</f>
        <v>0</v>
      </c>
      <c r="J5801" s="40">
        <f>IF(Txn!$B2907="",0,Txn!$P2907)</f>
        <v>0</v>
      </c>
      <c r="K5801" s="41">
        <f>IF($A5801="","",IFERROR(VALUE(MID($A5801,6,2)),""))</f>
        <v>0</v>
      </c>
      <c r="L5801" s="39">
        <f>IF(Txn!$K2907="","",Txn!$K2907)</f>
        <v>0</v>
      </c>
      <c r="N5801" s="42">
        <f>IF($D5801="",0,COUNTIF(BankAccts,$D5801))</f>
        <v>0</v>
      </c>
    </row>
    <row r="5802" spans="1:14">
      <c r="A5802" s="38">
        <f>IF(Txn!$B2907="","",Txn!$B2907)</f>
        <v>0</v>
      </c>
      <c r="B5802" s="38">
        <f>IF(Txn!$B2907="","",Txn!$C2907)</f>
        <v>0</v>
      </c>
      <c r="C5802" s="39">
        <f>IF(Txn!$B2907="","","تراکنش بانکی")</f>
        <v>0</v>
      </c>
      <c r="D5802" s="38">
        <f>IF(Txn!$B2907="","",IF(IF(Txn!$U2907="TRF",Txn!$Y2907,Txn!$Z2907)="","",IF(Txn!$U2907="TRF",Txn!$Y2907,Txn!$Z2907)))</f>
        <v>0</v>
      </c>
      <c r="E5802" s="39">
        <f>IF($D5802="","",IFERROR(VLOOKUP($D5802,AcctTbl,2,0),""))</f>
        <v>0</v>
      </c>
      <c r="F5802" s="39">
        <f>IF($D5802="","",IFERROR(VLOOKUP($D5802,AcctTbl,3,0),""))</f>
        <v>0</v>
      </c>
      <c r="G5802" s="39">
        <f>IF(Txn!$B2907="","",Txn!$D2907)</f>
        <v>0</v>
      </c>
      <c r="H5802" s="38">
        <f>IF(Txn!$B2907="","",Txn!$E2907)</f>
        <v>0</v>
      </c>
      <c r="I5802" s="40">
        <f>IF(Txn!$B2907="",0,Txn!$Q2907)</f>
        <v>0</v>
      </c>
      <c r="J5802" s="40">
        <f>IF(Txn!$B2907="",0,Txn!$R2907)</f>
        <v>0</v>
      </c>
      <c r="K5802" s="41">
        <f>IF($A5802="","",IFERROR(VALUE(MID($A5802,6,2)),""))</f>
        <v>0</v>
      </c>
      <c r="L5802" s="39">
        <f>IF(Txn!$K2907="","","طرف مقابل — "&amp;Txn!$K2907)</f>
        <v>0</v>
      </c>
      <c r="N5802" s="42">
        <f>IF($D5802="",0,COUNTIF(BankAccts,$D5802))</f>
        <v>0</v>
      </c>
    </row>
    <row r="5803" spans="1:14">
      <c r="A5803" s="38">
        <f>IF(Txn!$B2908="","",Txn!$B2908)</f>
        <v>0</v>
      </c>
      <c r="B5803" s="38">
        <f>IF(Txn!$B2908="","",Txn!$C2908)</f>
        <v>0</v>
      </c>
      <c r="C5803" s="39">
        <f>IF(Txn!$B2908="","","تراکنش بانکی")</f>
        <v>0</v>
      </c>
      <c r="D5803" s="38">
        <f>IF(Txn!$B2908="","",IF(Txn!$X2908="","",Txn!$X2908))</f>
        <v>0</v>
      </c>
      <c r="E5803" s="39">
        <f>IF($D5803="","",IFERROR(VLOOKUP($D5803,AcctTbl,2,0),""))</f>
        <v>0</v>
      </c>
      <c r="F5803" s="39">
        <f>IF($D5803="","",IFERROR(VLOOKUP($D5803,AcctTbl,3,0),""))</f>
        <v>0</v>
      </c>
      <c r="G5803" s="39">
        <f>IF(Txn!$B2908="","",Txn!$D2908)</f>
        <v>0</v>
      </c>
      <c r="H5803" s="38">
        <f>IF(Txn!$B2908="","",Txn!$E2908)</f>
        <v>0</v>
      </c>
      <c r="I5803" s="40">
        <f>IF(Txn!$B2908="",0,Txn!$O2908)</f>
        <v>0</v>
      </c>
      <c r="J5803" s="40">
        <f>IF(Txn!$B2908="",0,Txn!$P2908)</f>
        <v>0</v>
      </c>
      <c r="K5803" s="41">
        <f>IF($A5803="","",IFERROR(VALUE(MID($A5803,6,2)),""))</f>
        <v>0</v>
      </c>
      <c r="L5803" s="39">
        <f>IF(Txn!$K2908="","",Txn!$K2908)</f>
        <v>0</v>
      </c>
      <c r="N5803" s="42">
        <f>IF($D5803="",0,COUNTIF(BankAccts,$D5803))</f>
        <v>0</v>
      </c>
    </row>
    <row r="5804" spans="1:14">
      <c r="A5804" s="38">
        <f>IF(Txn!$B2908="","",Txn!$B2908)</f>
        <v>0</v>
      </c>
      <c r="B5804" s="38">
        <f>IF(Txn!$B2908="","",Txn!$C2908)</f>
        <v>0</v>
      </c>
      <c r="C5804" s="39">
        <f>IF(Txn!$B2908="","","تراکنش بانکی")</f>
        <v>0</v>
      </c>
      <c r="D5804" s="38">
        <f>IF(Txn!$B2908="","",IF(IF(Txn!$U2908="TRF",Txn!$Y2908,Txn!$Z2908)="","",IF(Txn!$U2908="TRF",Txn!$Y2908,Txn!$Z2908)))</f>
        <v>0</v>
      </c>
      <c r="E5804" s="39">
        <f>IF($D5804="","",IFERROR(VLOOKUP($D5804,AcctTbl,2,0),""))</f>
        <v>0</v>
      </c>
      <c r="F5804" s="39">
        <f>IF($D5804="","",IFERROR(VLOOKUP($D5804,AcctTbl,3,0),""))</f>
        <v>0</v>
      </c>
      <c r="G5804" s="39">
        <f>IF(Txn!$B2908="","",Txn!$D2908)</f>
        <v>0</v>
      </c>
      <c r="H5804" s="38">
        <f>IF(Txn!$B2908="","",Txn!$E2908)</f>
        <v>0</v>
      </c>
      <c r="I5804" s="40">
        <f>IF(Txn!$B2908="",0,Txn!$Q2908)</f>
        <v>0</v>
      </c>
      <c r="J5804" s="40">
        <f>IF(Txn!$B2908="",0,Txn!$R2908)</f>
        <v>0</v>
      </c>
      <c r="K5804" s="41">
        <f>IF($A5804="","",IFERROR(VALUE(MID($A5804,6,2)),""))</f>
        <v>0</v>
      </c>
      <c r="L5804" s="39">
        <f>IF(Txn!$K2908="","","طرف مقابل — "&amp;Txn!$K2908)</f>
        <v>0</v>
      </c>
      <c r="N5804" s="42">
        <f>IF($D5804="",0,COUNTIF(BankAccts,$D5804))</f>
        <v>0</v>
      </c>
    </row>
    <row r="5805" spans="1:14">
      <c r="A5805" s="38">
        <f>IF(Txn!$B2909="","",Txn!$B2909)</f>
        <v>0</v>
      </c>
      <c r="B5805" s="38">
        <f>IF(Txn!$B2909="","",Txn!$C2909)</f>
        <v>0</v>
      </c>
      <c r="C5805" s="39">
        <f>IF(Txn!$B2909="","","تراکنش بانکی")</f>
        <v>0</v>
      </c>
      <c r="D5805" s="38">
        <f>IF(Txn!$B2909="","",IF(Txn!$X2909="","",Txn!$X2909))</f>
        <v>0</v>
      </c>
      <c r="E5805" s="39">
        <f>IF($D5805="","",IFERROR(VLOOKUP($D5805,AcctTbl,2,0),""))</f>
        <v>0</v>
      </c>
      <c r="F5805" s="39">
        <f>IF($D5805="","",IFERROR(VLOOKUP($D5805,AcctTbl,3,0),""))</f>
        <v>0</v>
      </c>
      <c r="G5805" s="39">
        <f>IF(Txn!$B2909="","",Txn!$D2909)</f>
        <v>0</v>
      </c>
      <c r="H5805" s="38">
        <f>IF(Txn!$B2909="","",Txn!$E2909)</f>
        <v>0</v>
      </c>
      <c r="I5805" s="40">
        <f>IF(Txn!$B2909="",0,Txn!$O2909)</f>
        <v>0</v>
      </c>
      <c r="J5805" s="40">
        <f>IF(Txn!$B2909="",0,Txn!$P2909)</f>
        <v>0</v>
      </c>
      <c r="K5805" s="41">
        <f>IF($A5805="","",IFERROR(VALUE(MID($A5805,6,2)),""))</f>
        <v>0</v>
      </c>
      <c r="L5805" s="39">
        <f>IF(Txn!$K2909="","",Txn!$K2909)</f>
        <v>0</v>
      </c>
      <c r="N5805" s="42">
        <f>IF($D5805="",0,COUNTIF(BankAccts,$D5805))</f>
        <v>0</v>
      </c>
    </row>
    <row r="5806" spans="1:14">
      <c r="A5806" s="38">
        <f>IF(Txn!$B2909="","",Txn!$B2909)</f>
        <v>0</v>
      </c>
      <c r="B5806" s="38">
        <f>IF(Txn!$B2909="","",Txn!$C2909)</f>
        <v>0</v>
      </c>
      <c r="C5806" s="39">
        <f>IF(Txn!$B2909="","","تراکنش بانکی")</f>
        <v>0</v>
      </c>
      <c r="D5806" s="38">
        <f>IF(Txn!$B2909="","",IF(IF(Txn!$U2909="TRF",Txn!$Y2909,Txn!$Z2909)="","",IF(Txn!$U2909="TRF",Txn!$Y2909,Txn!$Z2909)))</f>
        <v>0</v>
      </c>
      <c r="E5806" s="39">
        <f>IF($D5806="","",IFERROR(VLOOKUP($D5806,AcctTbl,2,0),""))</f>
        <v>0</v>
      </c>
      <c r="F5806" s="39">
        <f>IF($D5806="","",IFERROR(VLOOKUP($D5806,AcctTbl,3,0),""))</f>
        <v>0</v>
      </c>
      <c r="G5806" s="39">
        <f>IF(Txn!$B2909="","",Txn!$D2909)</f>
        <v>0</v>
      </c>
      <c r="H5806" s="38">
        <f>IF(Txn!$B2909="","",Txn!$E2909)</f>
        <v>0</v>
      </c>
      <c r="I5806" s="40">
        <f>IF(Txn!$B2909="",0,Txn!$Q2909)</f>
        <v>0</v>
      </c>
      <c r="J5806" s="40">
        <f>IF(Txn!$B2909="",0,Txn!$R2909)</f>
        <v>0</v>
      </c>
      <c r="K5806" s="41">
        <f>IF($A5806="","",IFERROR(VALUE(MID($A5806,6,2)),""))</f>
        <v>0</v>
      </c>
      <c r="L5806" s="39">
        <f>IF(Txn!$K2909="","","طرف مقابل — "&amp;Txn!$K2909)</f>
        <v>0</v>
      </c>
      <c r="N5806" s="42">
        <f>IF($D5806="",0,COUNTIF(BankAccts,$D5806))</f>
        <v>0</v>
      </c>
    </row>
    <row r="5807" spans="1:14">
      <c r="A5807" s="38">
        <f>IF(Txn!$B2910="","",Txn!$B2910)</f>
        <v>0</v>
      </c>
      <c r="B5807" s="38">
        <f>IF(Txn!$B2910="","",Txn!$C2910)</f>
        <v>0</v>
      </c>
      <c r="C5807" s="39">
        <f>IF(Txn!$B2910="","","تراکنش بانکی")</f>
        <v>0</v>
      </c>
      <c r="D5807" s="38">
        <f>IF(Txn!$B2910="","",IF(Txn!$X2910="","",Txn!$X2910))</f>
        <v>0</v>
      </c>
      <c r="E5807" s="39">
        <f>IF($D5807="","",IFERROR(VLOOKUP($D5807,AcctTbl,2,0),""))</f>
        <v>0</v>
      </c>
      <c r="F5807" s="39">
        <f>IF($D5807="","",IFERROR(VLOOKUP($D5807,AcctTbl,3,0),""))</f>
        <v>0</v>
      </c>
      <c r="G5807" s="39">
        <f>IF(Txn!$B2910="","",Txn!$D2910)</f>
        <v>0</v>
      </c>
      <c r="H5807" s="38">
        <f>IF(Txn!$B2910="","",Txn!$E2910)</f>
        <v>0</v>
      </c>
      <c r="I5807" s="40">
        <f>IF(Txn!$B2910="",0,Txn!$O2910)</f>
        <v>0</v>
      </c>
      <c r="J5807" s="40">
        <f>IF(Txn!$B2910="",0,Txn!$P2910)</f>
        <v>0</v>
      </c>
      <c r="K5807" s="41">
        <f>IF($A5807="","",IFERROR(VALUE(MID($A5807,6,2)),""))</f>
        <v>0</v>
      </c>
      <c r="L5807" s="39">
        <f>IF(Txn!$K2910="","",Txn!$K2910)</f>
        <v>0</v>
      </c>
      <c r="N5807" s="42">
        <f>IF($D5807="",0,COUNTIF(BankAccts,$D5807))</f>
        <v>0</v>
      </c>
    </row>
    <row r="5808" spans="1:14">
      <c r="A5808" s="38">
        <f>IF(Txn!$B2910="","",Txn!$B2910)</f>
        <v>0</v>
      </c>
      <c r="B5808" s="38">
        <f>IF(Txn!$B2910="","",Txn!$C2910)</f>
        <v>0</v>
      </c>
      <c r="C5808" s="39">
        <f>IF(Txn!$B2910="","","تراکنش بانکی")</f>
        <v>0</v>
      </c>
      <c r="D5808" s="38">
        <f>IF(Txn!$B2910="","",IF(IF(Txn!$U2910="TRF",Txn!$Y2910,Txn!$Z2910)="","",IF(Txn!$U2910="TRF",Txn!$Y2910,Txn!$Z2910)))</f>
        <v>0</v>
      </c>
      <c r="E5808" s="39">
        <f>IF($D5808="","",IFERROR(VLOOKUP($D5808,AcctTbl,2,0),""))</f>
        <v>0</v>
      </c>
      <c r="F5808" s="39">
        <f>IF($D5808="","",IFERROR(VLOOKUP($D5808,AcctTbl,3,0),""))</f>
        <v>0</v>
      </c>
      <c r="G5808" s="39">
        <f>IF(Txn!$B2910="","",Txn!$D2910)</f>
        <v>0</v>
      </c>
      <c r="H5808" s="38">
        <f>IF(Txn!$B2910="","",Txn!$E2910)</f>
        <v>0</v>
      </c>
      <c r="I5808" s="40">
        <f>IF(Txn!$B2910="",0,Txn!$Q2910)</f>
        <v>0</v>
      </c>
      <c r="J5808" s="40">
        <f>IF(Txn!$B2910="",0,Txn!$R2910)</f>
        <v>0</v>
      </c>
      <c r="K5808" s="41">
        <f>IF($A5808="","",IFERROR(VALUE(MID($A5808,6,2)),""))</f>
        <v>0</v>
      </c>
      <c r="L5808" s="39">
        <f>IF(Txn!$K2910="","","طرف مقابل — "&amp;Txn!$K2910)</f>
        <v>0</v>
      </c>
      <c r="N5808" s="42">
        <f>IF($D5808="",0,COUNTIF(BankAccts,$D5808))</f>
        <v>0</v>
      </c>
    </row>
    <row r="5809" spans="1:14">
      <c r="A5809" s="38">
        <f>IF(Txn!$B2911="","",Txn!$B2911)</f>
        <v>0</v>
      </c>
      <c r="B5809" s="38">
        <f>IF(Txn!$B2911="","",Txn!$C2911)</f>
        <v>0</v>
      </c>
      <c r="C5809" s="39">
        <f>IF(Txn!$B2911="","","تراکنش بانکی")</f>
        <v>0</v>
      </c>
      <c r="D5809" s="38">
        <f>IF(Txn!$B2911="","",IF(Txn!$X2911="","",Txn!$X2911))</f>
        <v>0</v>
      </c>
      <c r="E5809" s="39">
        <f>IF($D5809="","",IFERROR(VLOOKUP($D5809,AcctTbl,2,0),""))</f>
        <v>0</v>
      </c>
      <c r="F5809" s="39">
        <f>IF($D5809="","",IFERROR(VLOOKUP($D5809,AcctTbl,3,0),""))</f>
        <v>0</v>
      </c>
      <c r="G5809" s="39">
        <f>IF(Txn!$B2911="","",Txn!$D2911)</f>
        <v>0</v>
      </c>
      <c r="H5809" s="38">
        <f>IF(Txn!$B2911="","",Txn!$E2911)</f>
        <v>0</v>
      </c>
      <c r="I5809" s="40">
        <f>IF(Txn!$B2911="",0,Txn!$O2911)</f>
        <v>0</v>
      </c>
      <c r="J5809" s="40">
        <f>IF(Txn!$B2911="",0,Txn!$P2911)</f>
        <v>0</v>
      </c>
      <c r="K5809" s="41">
        <f>IF($A5809="","",IFERROR(VALUE(MID($A5809,6,2)),""))</f>
        <v>0</v>
      </c>
      <c r="L5809" s="39">
        <f>IF(Txn!$K2911="","",Txn!$K2911)</f>
        <v>0</v>
      </c>
      <c r="N5809" s="42">
        <f>IF($D5809="",0,COUNTIF(BankAccts,$D5809))</f>
        <v>0</v>
      </c>
    </row>
    <row r="5810" spans="1:14">
      <c r="A5810" s="38">
        <f>IF(Txn!$B2911="","",Txn!$B2911)</f>
        <v>0</v>
      </c>
      <c r="B5810" s="38">
        <f>IF(Txn!$B2911="","",Txn!$C2911)</f>
        <v>0</v>
      </c>
      <c r="C5810" s="39">
        <f>IF(Txn!$B2911="","","تراکنش بانکی")</f>
        <v>0</v>
      </c>
      <c r="D5810" s="38">
        <f>IF(Txn!$B2911="","",IF(IF(Txn!$U2911="TRF",Txn!$Y2911,Txn!$Z2911)="","",IF(Txn!$U2911="TRF",Txn!$Y2911,Txn!$Z2911)))</f>
        <v>0</v>
      </c>
      <c r="E5810" s="39">
        <f>IF($D5810="","",IFERROR(VLOOKUP($D5810,AcctTbl,2,0),""))</f>
        <v>0</v>
      </c>
      <c r="F5810" s="39">
        <f>IF($D5810="","",IFERROR(VLOOKUP($D5810,AcctTbl,3,0),""))</f>
        <v>0</v>
      </c>
      <c r="G5810" s="39">
        <f>IF(Txn!$B2911="","",Txn!$D2911)</f>
        <v>0</v>
      </c>
      <c r="H5810" s="38">
        <f>IF(Txn!$B2911="","",Txn!$E2911)</f>
        <v>0</v>
      </c>
      <c r="I5810" s="40">
        <f>IF(Txn!$B2911="",0,Txn!$Q2911)</f>
        <v>0</v>
      </c>
      <c r="J5810" s="40">
        <f>IF(Txn!$B2911="",0,Txn!$R2911)</f>
        <v>0</v>
      </c>
      <c r="K5810" s="41">
        <f>IF($A5810="","",IFERROR(VALUE(MID($A5810,6,2)),""))</f>
        <v>0</v>
      </c>
      <c r="L5810" s="39">
        <f>IF(Txn!$K2911="","","طرف مقابل — "&amp;Txn!$K2911)</f>
        <v>0</v>
      </c>
      <c r="N5810" s="42">
        <f>IF($D5810="",0,COUNTIF(BankAccts,$D5810))</f>
        <v>0</v>
      </c>
    </row>
    <row r="5811" spans="1:14">
      <c r="A5811" s="38">
        <f>IF(Txn!$B2912="","",Txn!$B2912)</f>
        <v>0</v>
      </c>
      <c r="B5811" s="38">
        <f>IF(Txn!$B2912="","",Txn!$C2912)</f>
        <v>0</v>
      </c>
      <c r="C5811" s="39">
        <f>IF(Txn!$B2912="","","تراکنش بانکی")</f>
        <v>0</v>
      </c>
      <c r="D5811" s="38">
        <f>IF(Txn!$B2912="","",IF(Txn!$X2912="","",Txn!$X2912))</f>
        <v>0</v>
      </c>
      <c r="E5811" s="39">
        <f>IF($D5811="","",IFERROR(VLOOKUP($D5811,AcctTbl,2,0),""))</f>
        <v>0</v>
      </c>
      <c r="F5811" s="39">
        <f>IF($D5811="","",IFERROR(VLOOKUP($D5811,AcctTbl,3,0),""))</f>
        <v>0</v>
      </c>
      <c r="G5811" s="39">
        <f>IF(Txn!$B2912="","",Txn!$D2912)</f>
        <v>0</v>
      </c>
      <c r="H5811" s="38">
        <f>IF(Txn!$B2912="","",Txn!$E2912)</f>
        <v>0</v>
      </c>
      <c r="I5811" s="40">
        <f>IF(Txn!$B2912="",0,Txn!$O2912)</f>
        <v>0</v>
      </c>
      <c r="J5811" s="40">
        <f>IF(Txn!$B2912="",0,Txn!$P2912)</f>
        <v>0</v>
      </c>
      <c r="K5811" s="41">
        <f>IF($A5811="","",IFERROR(VALUE(MID($A5811,6,2)),""))</f>
        <v>0</v>
      </c>
      <c r="L5811" s="39">
        <f>IF(Txn!$K2912="","",Txn!$K2912)</f>
        <v>0</v>
      </c>
      <c r="N5811" s="42">
        <f>IF($D5811="",0,COUNTIF(BankAccts,$D5811))</f>
        <v>0</v>
      </c>
    </row>
    <row r="5812" spans="1:14">
      <c r="A5812" s="38">
        <f>IF(Txn!$B2912="","",Txn!$B2912)</f>
        <v>0</v>
      </c>
      <c r="B5812" s="38">
        <f>IF(Txn!$B2912="","",Txn!$C2912)</f>
        <v>0</v>
      </c>
      <c r="C5812" s="39">
        <f>IF(Txn!$B2912="","","تراکنش بانکی")</f>
        <v>0</v>
      </c>
      <c r="D5812" s="38">
        <f>IF(Txn!$B2912="","",IF(IF(Txn!$U2912="TRF",Txn!$Y2912,Txn!$Z2912)="","",IF(Txn!$U2912="TRF",Txn!$Y2912,Txn!$Z2912)))</f>
        <v>0</v>
      </c>
      <c r="E5812" s="39">
        <f>IF($D5812="","",IFERROR(VLOOKUP($D5812,AcctTbl,2,0),""))</f>
        <v>0</v>
      </c>
      <c r="F5812" s="39">
        <f>IF($D5812="","",IFERROR(VLOOKUP($D5812,AcctTbl,3,0),""))</f>
        <v>0</v>
      </c>
      <c r="G5812" s="39">
        <f>IF(Txn!$B2912="","",Txn!$D2912)</f>
        <v>0</v>
      </c>
      <c r="H5812" s="38">
        <f>IF(Txn!$B2912="","",Txn!$E2912)</f>
        <v>0</v>
      </c>
      <c r="I5812" s="40">
        <f>IF(Txn!$B2912="",0,Txn!$Q2912)</f>
        <v>0</v>
      </c>
      <c r="J5812" s="40">
        <f>IF(Txn!$B2912="",0,Txn!$R2912)</f>
        <v>0</v>
      </c>
      <c r="K5812" s="41">
        <f>IF($A5812="","",IFERROR(VALUE(MID($A5812,6,2)),""))</f>
        <v>0</v>
      </c>
      <c r="L5812" s="39">
        <f>IF(Txn!$K2912="","","طرف مقابل — "&amp;Txn!$K2912)</f>
        <v>0</v>
      </c>
      <c r="N5812" s="42">
        <f>IF($D5812="",0,COUNTIF(BankAccts,$D5812))</f>
        <v>0</v>
      </c>
    </row>
    <row r="5813" spans="1:14">
      <c r="A5813" s="38">
        <f>IF(Txn!$B2913="","",Txn!$B2913)</f>
        <v>0</v>
      </c>
      <c r="B5813" s="38">
        <f>IF(Txn!$B2913="","",Txn!$C2913)</f>
        <v>0</v>
      </c>
      <c r="C5813" s="39">
        <f>IF(Txn!$B2913="","","تراکنش بانکی")</f>
        <v>0</v>
      </c>
      <c r="D5813" s="38">
        <f>IF(Txn!$B2913="","",IF(Txn!$X2913="","",Txn!$X2913))</f>
        <v>0</v>
      </c>
      <c r="E5813" s="39">
        <f>IF($D5813="","",IFERROR(VLOOKUP($D5813,AcctTbl,2,0),""))</f>
        <v>0</v>
      </c>
      <c r="F5813" s="39">
        <f>IF($D5813="","",IFERROR(VLOOKUP($D5813,AcctTbl,3,0),""))</f>
        <v>0</v>
      </c>
      <c r="G5813" s="39">
        <f>IF(Txn!$B2913="","",Txn!$D2913)</f>
        <v>0</v>
      </c>
      <c r="H5813" s="38">
        <f>IF(Txn!$B2913="","",Txn!$E2913)</f>
        <v>0</v>
      </c>
      <c r="I5813" s="40">
        <f>IF(Txn!$B2913="",0,Txn!$O2913)</f>
        <v>0</v>
      </c>
      <c r="J5813" s="40">
        <f>IF(Txn!$B2913="",0,Txn!$P2913)</f>
        <v>0</v>
      </c>
      <c r="K5813" s="41">
        <f>IF($A5813="","",IFERROR(VALUE(MID($A5813,6,2)),""))</f>
        <v>0</v>
      </c>
      <c r="L5813" s="39">
        <f>IF(Txn!$K2913="","",Txn!$K2913)</f>
        <v>0</v>
      </c>
      <c r="N5813" s="42">
        <f>IF($D5813="",0,COUNTIF(BankAccts,$D5813))</f>
        <v>0</v>
      </c>
    </row>
    <row r="5814" spans="1:14">
      <c r="A5814" s="38">
        <f>IF(Txn!$B2913="","",Txn!$B2913)</f>
        <v>0</v>
      </c>
      <c r="B5814" s="38">
        <f>IF(Txn!$B2913="","",Txn!$C2913)</f>
        <v>0</v>
      </c>
      <c r="C5814" s="39">
        <f>IF(Txn!$B2913="","","تراکنش بانکی")</f>
        <v>0</v>
      </c>
      <c r="D5814" s="38">
        <f>IF(Txn!$B2913="","",IF(IF(Txn!$U2913="TRF",Txn!$Y2913,Txn!$Z2913)="","",IF(Txn!$U2913="TRF",Txn!$Y2913,Txn!$Z2913)))</f>
        <v>0</v>
      </c>
      <c r="E5814" s="39">
        <f>IF($D5814="","",IFERROR(VLOOKUP($D5814,AcctTbl,2,0),""))</f>
        <v>0</v>
      </c>
      <c r="F5814" s="39">
        <f>IF($D5814="","",IFERROR(VLOOKUP($D5814,AcctTbl,3,0),""))</f>
        <v>0</v>
      </c>
      <c r="G5814" s="39">
        <f>IF(Txn!$B2913="","",Txn!$D2913)</f>
        <v>0</v>
      </c>
      <c r="H5814" s="38">
        <f>IF(Txn!$B2913="","",Txn!$E2913)</f>
        <v>0</v>
      </c>
      <c r="I5814" s="40">
        <f>IF(Txn!$B2913="",0,Txn!$Q2913)</f>
        <v>0</v>
      </c>
      <c r="J5814" s="40">
        <f>IF(Txn!$B2913="",0,Txn!$R2913)</f>
        <v>0</v>
      </c>
      <c r="K5814" s="41">
        <f>IF($A5814="","",IFERROR(VALUE(MID($A5814,6,2)),""))</f>
        <v>0</v>
      </c>
      <c r="L5814" s="39">
        <f>IF(Txn!$K2913="","","طرف مقابل — "&amp;Txn!$K2913)</f>
        <v>0</v>
      </c>
      <c r="N5814" s="42">
        <f>IF($D5814="",0,COUNTIF(BankAccts,$D5814))</f>
        <v>0</v>
      </c>
    </row>
    <row r="5815" spans="1:14">
      <c r="A5815" s="38">
        <f>IF(Txn!$B2914="","",Txn!$B2914)</f>
        <v>0</v>
      </c>
      <c r="B5815" s="38">
        <f>IF(Txn!$B2914="","",Txn!$C2914)</f>
        <v>0</v>
      </c>
      <c r="C5815" s="39">
        <f>IF(Txn!$B2914="","","تراکنش بانکی")</f>
        <v>0</v>
      </c>
      <c r="D5815" s="38">
        <f>IF(Txn!$B2914="","",IF(Txn!$X2914="","",Txn!$X2914))</f>
        <v>0</v>
      </c>
      <c r="E5815" s="39">
        <f>IF($D5815="","",IFERROR(VLOOKUP($D5815,AcctTbl,2,0),""))</f>
        <v>0</v>
      </c>
      <c r="F5815" s="39">
        <f>IF($D5815="","",IFERROR(VLOOKUP($D5815,AcctTbl,3,0),""))</f>
        <v>0</v>
      </c>
      <c r="G5815" s="39">
        <f>IF(Txn!$B2914="","",Txn!$D2914)</f>
        <v>0</v>
      </c>
      <c r="H5815" s="38">
        <f>IF(Txn!$B2914="","",Txn!$E2914)</f>
        <v>0</v>
      </c>
      <c r="I5815" s="40">
        <f>IF(Txn!$B2914="",0,Txn!$O2914)</f>
        <v>0</v>
      </c>
      <c r="J5815" s="40">
        <f>IF(Txn!$B2914="",0,Txn!$P2914)</f>
        <v>0</v>
      </c>
      <c r="K5815" s="41">
        <f>IF($A5815="","",IFERROR(VALUE(MID($A5815,6,2)),""))</f>
        <v>0</v>
      </c>
      <c r="L5815" s="39">
        <f>IF(Txn!$K2914="","",Txn!$K2914)</f>
        <v>0</v>
      </c>
      <c r="N5815" s="42">
        <f>IF($D5815="",0,COUNTIF(BankAccts,$D5815))</f>
        <v>0</v>
      </c>
    </row>
    <row r="5816" spans="1:14">
      <c r="A5816" s="38">
        <f>IF(Txn!$B2914="","",Txn!$B2914)</f>
        <v>0</v>
      </c>
      <c r="B5816" s="38">
        <f>IF(Txn!$B2914="","",Txn!$C2914)</f>
        <v>0</v>
      </c>
      <c r="C5816" s="39">
        <f>IF(Txn!$B2914="","","تراکنش بانکی")</f>
        <v>0</v>
      </c>
      <c r="D5816" s="38">
        <f>IF(Txn!$B2914="","",IF(IF(Txn!$U2914="TRF",Txn!$Y2914,Txn!$Z2914)="","",IF(Txn!$U2914="TRF",Txn!$Y2914,Txn!$Z2914)))</f>
        <v>0</v>
      </c>
      <c r="E5816" s="39">
        <f>IF($D5816="","",IFERROR(VLOOKUP($D5816,AcctTbl,2,0),""))</f>
        <v>0</v>
      </c>
      <c r="F5816" s="39">
        <f>IF($D5816="","",IFERROR(VLOOKUP($D5816,AcctTbl,3,0),""))</f>
        <v>0</v>
      </c>
      <c r="G5816" s="39">
        <f>IF(Txn!$B2914="","",Txn!$D2914)</f>
        <v>0</v>
      </c>
      <c r="H5816" s="38">
        <f>IF(Txn!$B2914="","",Txn!$E2914)</f>
        <v>0</v>
      </c>
      <c r="I5816" s="40">
        <f>IF(Txn!$B2914="",0,Txn!$Q2914)</f>
        <v>0</v>
      </c>
      <c r="J5816" s="40">
        <f>IF(Txn!$B2914="",0,Txn!$R2914)</f>
        <v>0</v>
      </c>
      <c r="K5816" s="41">
        <f>IF($A5816="","",IFERROR(VALUE(MID($A5816,6,2)),""))</f>
        <v>0</v>
      </c>
      <c r="L5816" s="39">
        <f>IF(Txn!$K2914="","","طرف مقابل — "&amp;Txn!$K2914)</f>
        <v>0</v>
      </c>
      <c r="N5816" s="42">
        <f>IF($D5816="",0,COUNTIF(BankAccts,$D5816))</f>
        <v>0</v>
      </c>
    </row>
    <row r="5817" spans="1:14">
      <c r="A5817" s="38">
        <f>IF(Txn!$B2915="","",Txn!$B2915)</f>
        <v>0</v>
      </c>
      <c r="B5817" s="38">
        <f>IF(Txn!$B2915="","",Txn!$C2915)</f>
        <v>0</v>
      </c>
      <c r="C5817" s="39">
        <f>IF(Txn!$B2915="","","تراکنش بانکی")</f>
        <v>0</v>
      </c>
      <c r="D5817" s="38">
        <f>IF(Txn!$B2915="","",IF(Txn!$X2915="","",Txn!$X2915))</f>
        <v>0</v>
      </c>
      <c r="E5817" s="39">
        <f>IF($D5817="","",IFERROR(VLOOKUP($D5817,AcctTbl,2,0),""))</f>
        <v>0</v>
      </c>
      <c r="F5817" s="39">
        <f>IF($D5817="","",IFERROR(VLOOKUP($D5817,AcctTbl,3,0),""))</f>
        <v>0</v>
      </c>
      <c r="G5817" s="39">
        <f>IF(Txn!$B2915="","",Txn!$D2915)</f>
        <v>0</v>
      </c>
      <c r="H5817" s="38">
        <f>IF(Txn!$B2915="","",Txn!$E2915)</f>
        <v>0</v>
      </c>
      <c r="I5817" s="40">
        <f>IF(Txn!$B2915="",0,Txn!$O2915)</f>
        <v>0</v>
      </c>
      <c r="J5817" s="40">
        <f>IF(Txn!$B2915="",0,Txn!$P2915)</f>
        <v>0</v>
      </c>
      <c r="K5817" s="41">
        <f>IF($A5817="","",IFERROR(VALUE(MID($A5817,6,2)),""))</f>
        <v>0</v>
      </c>
      <c r="L5817" s="39">
        <f>IF(Txn!$K2915="","",Txn!$K2915)</f>
        <v>0</v>
      </c>
      <c r="N5817" s="42">
        <f>IF($D5817="",0,COUNTIF(BankAccts,$D5817))</f>
        <v>0</v>
      </c>
    </row>
    <row r="5818" spans="1:14">
      <c r="A5818" s="38">
        <f>IF(Txn!$B2915="","",Txn!$B2915)</f>
        <v>0</v>
      </c>
      <c r="B5818" s="38">
        <f>IF(Txn!$B2915="","",Txn!$C2915)</f>
        <v>0</v>
      </c>
      <c r="C5818" s="39">
        <f>IF(Txn!$B2915="","","تراکنش بانکی")</f>
        <v>0</v>
      </c>
      <c r="D5818" s="38">
        <f>IF(Txn!$B2915="","",IF(IF(Txn!$U2915="TRF",Txn!$Y2915,Txn!$Z2915)="","",IF(Txn!$U2915="TRF",Txn!$Y2915,Txn!$Z2915)))</f>
        <v>0</v>
      </c>
      <c r="E5818" s="39">
        <f>IF($D5818="","",IFERROR(VLOOKUP($D5818,AcctTbl,2,0),""))</f>
        <v>0</v>
      </c>
      <c r="F5818" s="39">
        <f>IF($D5818="","",IFERROR(VLOOKUP($D5818,AcctTbl,3,0),""))</f>
        <v>0</v>
      </c>
      <c r="G5818" s="39">
        <f>IF(Txn!$B2915="","",Txn!$D2915)</f>
        <v>0</v>
      </c>
      <c r="H5818" s="38">
        <f>IF(Txn!$B2915="","",Txn!$E2915)</f>
        <v>0</v>
      </c>
      <c r="I5818" s="40">
        <f>IF(Txn!$B2915="",0,Txn!$Q2915)</f>
        <v>0</v>
      </c>
      <c r="J5818" s="40">
        <f>IF(Txn!$B2915="",0,Txn!$R2915)</f>
        <v>0</v>
      </c>
      <c r="K5818" s="41">
        <f>IF($A5818="","",IFERROR(VALUE(MID($A5818,6,2)),""))</f>
        <v>0</v>
      </c>
      <c r="L5818" s="39">
        <f>IF(Txn!$K2915="","","طرف مقابل — "&amp;Txn!$K2915)</f>
        <v>0</v>
      </c>
      <c r="N5818" s="42">
        <f>IF($D5818="",0,COUNTIF(BankAccts,$D5818))</f>
        <v>0</v>
      </c>
    </row>
    <row r="5819" spans="1:14">
      <c r="A5819" s="38">
        <f>IF(Txn!$B2916="","",Txn!$B2916)</f>
        <v>0</v>
      </c>
      <c r="B5819" s="38">
        <f>IF(Txn!$B2916="","",Txn!$C2916)</f>
        <v>0</v>
      </c>
      <c r="C5819" s="39">
        <f>IF(Txn!$B2916="","","تراکنش بانکی")</f>
        <v>0</v>
      </c>
      <c r="D5819" s="38">
        <f>IF(Txn!$B2916="","",IF(Txn!$X2916="","",Txn!$X2916))</f>
        <v>0</v>
      </c>
      <c r="E5819" s="39">
        <f>IF($D5819="","",IFERROR(VLOOKUP($D5819,AcctTbl,2,0),""))</f>
        <v>0</v>
      </c>
      <c r="F5819" s="39">
        <f>IF($D5819="","",IFERROR(VLOOKUP($D5819,AcctTbl,3,0),""))</f>
        <v>0</v>
      </c>
      <c r="G5819" s="39">
        <f>IF(Txn!$B2916="","",Txn!$D2916)</f>
        <v>0</v>
      </c>
      <c r="H5819" s="38">
        <f>IF(Txn!$B2916="","",Txn!$E2916)</f>
        <v>0</v>
      </c>
      <c r="I5819" s="40">
        <f>IF(Txn!$B2916="",0,Txn!$O2916)</f>
        <v>0</v>
      </c>
      <c r="J5819" s="40">
        <f>IF(Txn!$B2916="",0,Txn!$P2916)</f>
        <v>0</v>
      </c>
      <c r="K5819" s="41">
        <f>IF($A5819="","",IFERROR(VALUE(MID($A5819,6,2)),""))</f>
        <v>0</v>
      </c>
      <c r="L5819" s="39">
        <f>IF(Txn!$K2916="","",Txn!$K2916)</f>
        <v>0</v>
      </c>
      <c r="N5819" s="42">
        <f>IF($D5819="",0,COUNTIF(BankAccts,$D5819))</f>
        <v>0</v>
      </c>
    </row>
    <row r="5820" spans="1:14">
      <c r="A5820" s="38">
        <f>IF(Txn!$B2916="","",Txn!$B2916)</f>
        <v>0</v>
      </c>
      <c r="B5820" s="38">
        <f>IF(Txn!$B2916="","",Txn!$C2916)</f>
        <v>0</v>
      </c>
      <c r="C5820" s="39">
        <f>IF(Txn!$B2916="","","تراکنش بانکی")</f>
        <v>0</v>
      </c>
      <c r="D5820" s="38">
        <f>IF(Txn!$B2916="","",IF(IF(Txn!$U2916="TRF",Txn!$Y2916,Txn!$Z2916)="","",IF(Txn!$U2916="TRF",Txn!$Y2916,Txn!$Z2916)))</f>
        <v>0</v>
      </c>
      <c r="E5820" s="39">
        <f>IF($D5820="","",IFERROR(VLOOKUP($D5820,AcctTbl,2,0),""))</f>
        <v>0</v>
      </c>
      <c r="F5820" s="39">
        <f>IF($D5820="","",IFERROR(VLOOKUP($D5820,AcctTbl,3,0),""))</f>
        <v>0</v>
      </c>
      <c r="G5820" s="39">
        <f>IF(Txn!$B2916="","",Txn!$D2916)</f>
        <v>0</v>
      </c>
      <c r="H5820" s="38">
        <f>IF(Txn!$B2916="","",Txn!$E2916)</f>
        <v>0</v>
      </c>
      <c r="I5820" s="40">
        <f>IF(Txn!$B2916="",0,Txn!$Q2916)</f>
        <v>0</v>
      </c>
      <c r="J5820" s="40">
        <f>IF(Txn!$B2916="",0,Txn!$R2916)</f>
        <v>0</v>
      </c>
      <c r="K5820" s="41">
        <f>IF($A5820="","",IFERROR(VALUE(MID($A5820,6,2)),""))</f>
        <v>0</v>
      </c>
      <c r="L5820" s="39">
        <f>IF(Txn!$K2916="","","طرف مقابل — "&amp;Txn!$K2916)</f>
        <v>0</v>
      </c>
      <c r="N5820" s="42">
        <f>IF($D5820="",0,COUNTIF(BankAccts,$D5820))</f>
        <v>0</v>
      </c>
    </row>
    <row r="5821" spans="1:14">
      <c r="A5821" s="38">
        <f>IF(Txn!$B2917="","",Txn!$B2917)</f>
        <v>0</v>
      </c>
      <c r="B5821" s="38">
        <f>IF(Txn!$B2917="","",Txn!$C2917)</f>
        <v>0</v>
      </c>
      <c r="C5821" s="39">
        <f>IF(Txn!$B2917="","","تراکنش بانکی")</f>
        <v>0</v>
      </c>
      <c r="D5821" s="38">
        <f>IF(Txn!$B2917="","",IF(Txn!$X2917="","",Txn!$X2917))</f>
        <v>0</v>
      </c>
      <c r="E5821" s="39">
        <f>IF($D5821="","",IFERROR(VLOOKUP($D5821,AcctTbl,2,0),""))</f>
        <v>0</v>
      </c>
      <c r="F5821" s="39">
        <f>IF($D5821="","",IFERROR(VLOOKUP($D5821,AcctTbl,3,0),""))</f>
        <v>0</v>
      </c>
      <c r="G5821" s="39">
        <f>IF(Txn!$B2917="","",Txn!$D2917)</f>
        <v>0</v>
      </c>
      <c r="H5821" s="38">
        <f>IF(Txn!$B2917="","",Txn!$E2917)</f>
        <v>0</v>
      </c>
      <c r="I5821" s="40">
        <f>IF(Txn!$B2917="",0,Txn!$O2917)</f>
        <v>0</v>
      </c>
      <c r="J5821" s="40">
        <f>IF(Txn!$B2917="",0,Txn!$P2917)</f>
        <v>0</v>
      </c>
      <c r="K5821" s="41">
        <f>IF($A5821="","",IFERROR(VALUE(MID($A5821,6,2)),""))</f>
        <v>0</v>
      </c>
      <c r="L5821" s="39">
        <f>IF(Txn!$K2917="","",Txn!$K2917)</f>
        <v>0</v>
      </c>
      <c r="N5821" s="42">
        <f>IF($D5821="",0,COUNTIF(BankAccts,$D5821))</f>
        <v>0</v>
      </c>
    </row>
    <row r="5822" spans="1:14">
      <c r="A5822" s="38">
        <f>IF(Txn!$B2917="","",Txn!$B2917)</f>
        <v>0</v>
      </c>
      <c r="B5822" s="38">
        <f>IF(Txn!$B2917="","",Txn!$C2917)</f>
        <v>0</v>
      </c>
      <c r="C5822" s="39">
        <f>IF(Txn!$B2917="","","تراکنش بانکی")</f>
        <v>0</v>
      </c>
      <c r="D5822" s="38">
        <f>IF(Txn!$B2917="","",IF(IF(Txn!$U2917="TRF",Txn!$Y2917,Txn!$Z2917)="","",IF(Txn!$U2917="TRF",Txn!$Y2917,Txn!$Z2917)))</f>
        <v>0</v>
      </c>
      <c r="E5822" s="39">
        <f>IF($D5822="","",IFERROR(VLOOKUP($D5822,AcctTbl,2,0),""))</f>
        <v>0</v>
      </c>
      <c r="F5822" s="39">
        <f>IF($D5822="","",IFERROR(VLOOKUP($D5822,AcctTbl,3,0),""))</f>
        <v>0</v>
      </c>
      <c r="G5822" s="39">
        <f>IF(Txn!$B2917="","",Txn!$D2917)</f>
        <v>0</v>
      </c>
      <c r="H5822" s="38">
        <f>IF(Txn!$B2917="","",Txn!$E2917)</f>
        <v>0</v>
      </c>
      <c r="I5822" s="40">
        <f>IF(Txn!$B2917="",0,Txn!$Q2917)</f>
        <v>0</v>
      </c>
      <c r="J5822" s="40">
        <f>IF(Txn!$B2917="",0,Txn!$R2917)</f>
        <v>0</v>
      </c>
      <c r="K5822" s="41">
        <f>IF($A5822="","",IFERROR(VALUE(MID($A5822,6,2)),""))</f>
        <v>0</v>
      </c>
      <c r="L5822" s="39">
        <f>IF(Txn!$K2917="","","طرف مقابل — "&amp;Txn!$K2917)</f>
        <v>0</v>
      </c>
      <c r="N5822" s="42">
        <f>IF($D5822="",0,COUNTIF(BankAccts,$D5822))</f>
        <v>0</v>
      </c>
    </row>
    <row r="5823" spans="1:14">
      <c r="A5823" s="38">
        <f>IF(Txn!$B2918="","",Txn!$B2918)</f>
        <v>0</v>
      </c>
      <c r="B5823" s="38">
        <f>IF(Txn!$B2918="","",Txn!$C2918)</f>
        <v>0</v>
      </c>
      <c r="C5823" s="39">
        <f>IF(Txn!$B2918="","","تراکنش بانکی")</f>
        <v>0</v>
      </c>
      <c r="D5823" s="38">
        <f>IF(Txn!$B2918="","",IF(Txn!$X2918="","",Txn!$X2918))</f>
        <v>0</v>
      </c>
      <c r="E5823" s="39">
        <f>IF($D5823="","",IFERROR(VLOOKUP($D5823,AcctTbl,2,0),""))</f>
        <v>0</v>
      </c>
      <c r="F5823" s="39">
        <f>IF($D5823="","",IFERROR(VLOOKUP($D5823,AcctTbl,3,0),""))</f>
        <v>0</v>
      </c>
      <c r="G5823" s="39">
        <f>IF(Txn!$B2918="","",Txn!$D2918)</f>
        <v>0</v>
      </c>
      <c r="H5823" s="38">
        <f>IF(Txn!$B2918="","",Txn!$E2918)</f>
        <v>0</v>
      </c>
      <c r="I5823" s="40">
        <f>IF(Txn!$B2918="",0,Txn!$O2918)</f>
        <v>0</v>
      </c>
      <c r="J5823" s="40">
        <f>IF(Txn!$B2918="",0,Txn!$P2918)</f>
        <v>0</v>
      </c>
      <c r="K5823" s="41">
        <f>IF($A5823="","",IFERROR(VALUE(MID($A5823,6,2)),""))</f>
        <v>0</v>
      </c>
      <c r="L5823" s="39">
        <f>IF(Txn!$K2918="","",Txn!$K2918)</f>
        <v>0</v>
      </c>
      <c r="N5823" s="42">
        <f>IF($D5823="",0,COUNTIF(BankAccts,$D5823))</f>
        <v>0</v>
      </c>
    </row>
    <row r="5824" spans="1:14">
      <c r="A5824" s="38">
        <f>IF(Txn!$B2918="","",Txn!$B2918)</f>
        <v>0</v>
      </c>
      <c r="B5824" s="38">
        <f>IF(Txn!$B2918="","",Txn!$C2918)</f>
        <v>0</v>
      </c>
      <c r="C5824" s="39">
        <f>IF(Txn!$B2918="","","تراکنش بانکی")</f>
        <v>0</v>
      </c>
      <c r="D5824" s="38">
        <f>IF(Txn!$B2918="","",IF(IF(Txn!$U2918="TRF",Txn!$Y2918,Txn!$Z2918)="","",IF(Txn!$U2918="TRF",Txn!$Y2918,Txn!$Z2918)))</f>
        <v>0</v>
      </c>
      <c r="E5824" s="39">
        <f>IF($D5824="","",IFERROR(VLOOKUP($D5824,AcctTbl,2,0),""))</f>
        <v>0</v>
      </c>
      <c r="F5824" s="39">
        <f>IF($D5824="","",IFERROR(VLOOKUP($D5824,AcctTbl,3,0),""))</f>
        <v>0</v>
      </c>
      <c r="G5824" s="39">
        <f>IF(Txn!$B2918="","",Txn!$D2918)</f>
        <v>0</v>
      </c>
      <c r="H5824" s="38">
        <f>IF(Txn!$B2918="","",Txn!$E2918)</f>
        <v>0</v>
      </c>
      <c r="I5824" s="40">
        <f>IF(Txn!$B2918="",0,Txn!$Q2918)</f>
        <v>0</v>
      </c>
      <c r="J5824" s="40">
        <f>IF(Txn!$B2918="",0,Txn!$R2918)</f>
        <v>0</v>
      </c>
      <c r="K5824" s="41">
        <f>IF($A5824="","",IFERROR(VALUE(MID($A5824,6,2)),""))</f>
        <v>0</v>
      </c>
      <c r="L5824" s="39">
        <f>IF(Txn!$K2918="","","طرف مقابل — "&amp;Txn!$K2918)</f>
        <v>0</v>
      </c>
      <c r="N5824" s="42">
        <f>IF($D5824="",0,COUNTIF(BankAccts,$D5824))</f>
        <v>0</v>
      </c>
    </row>
    <row r="5825" spans="1:14">
      <c r="A5825" s="38">
        <f>IF(Txn!$B2919="","",Txn!$B2919)</f>
        <v>0</v>
      </c>
      <c r="B5825" s="38">
        <f>IF(Txn!$B2919="","",Txn!$C2919)</f>
        <v>0</v>
      </c>
      <c r="C5825" s="39">
        <f>IF(Txn!$B2919="","","تراکنش بانکی")</f>
        <v>0</v>
      </c>
      <c r="D5825" s="38">
        <f>IF(Txn!$B2919="","",IF(Txn!$X2919="","",Txn!$X2919))</f>
        <v>0</v>
      </c>
      <c r="E5825" s="39">
        <f>IF($D5825="","",IFERROR(VLOOKUP($D5825,AcctTbl,2,0),""))</f>
        <v>0</v>
      </c>
      <c r="F5825" s="39">
        <f>IF($D5825="","",IFERROR(VLOOKUP($D5825,AcctTbl,3,0),""))</f>
        <v>0</v>
      </c>
      <c r="G5825" s="39">
        <f>IF(Txn!$B2919="","",Txn!$D2919)</f>
        <v>0</v>
      </c>
      <c r="H5825" s="38">
        <f>IF(Txn!$B2919="","",Txn!$E2919)</f>
        <v>0</v>
      </c>
      <c r="I5825" s="40">
        <f>IF(Txn!$B2919="",0,Txn!$O2919)</f>
        <v>0</v>
      </c>
      <c r="J5825" s="40">
        <f>IF(Txn!$B2919="",0,Txn!$P2919)</f>
        <v>0</v>
      </c>
      <c r="K5825" s="41">
        <f>IF($A5825="","",IFERROR(VALUE(MID($A5825,6,2)),""))</f>
        <v>0</v>
      </c>
      <c r="L5825" s="39">
        <f>IF(Txn!$K2919="","",Txn!$K2919)</f>
        <v>0</v>
      </c>
      <c r="N5825" s="42">
        <f>IF($D5825="",0,COUNTIF(BankAccts,$D5825))</f>
        <v>0</v>
      </c>
    </row>
    <row r="5826" spans="1:14">
      <c r="A5826" s="38">
        <f>IF(Txn!$B2919="","",Txn!$B2919)</f>
        <v>0</v>
      </c>
      <c r="B5826" s="38">
        <f>IF(Txn!$B2919="","",Txn!$C2919)</f>
        <v>0</v>
      </c>
      <c r="C5826" s="39">
        <f>IF(Txn!$B2919="","","تراکنش بانکی")</f>
        <v>0</v>
      </c>
      <c r="D5826" s="38">
        <f>IF(Txn!$B2919="","",IF(IF(Txn!$U2919="TRF",Txn!$Y2919,Txn!$Z2919)="","",IF(Txn!$U2919="TRF",Txn!$Y2919,Txn!$Z2919)))</f>
        <v>0</v>
      </c>
      <c r="E5826" s="39">
        <f>IF($D5826="","",IFERROR(VLOOKUP($D5826,AcctTbl,2,0),""))</f>
        <v>0</v>
      </c>
      <c r="F5826" s="39">
        <f>IF($D5826="","",IFERROR(VLOOKUP($D5826,AcctTbl,3,0),""))</f>
        <v>0</v>
      </c>
      <c r="G5826" s="39">
        <f>IF(Txn!$B2919="","",Txn!$D2919)</f>
        <v>0</v>
      </c>
      <c r="H5826" s="38">
        <f>IF(Txn!$B2919="","",Txn!$E2919)</f>
        <v>0</v>
      </c>
      <c r="I5826" s="40">
        <f>IF(Txn!$B2919="",0,Txn!$Q2919)</f>
        <v>0</v>
      </c>
      <c r="J5826" s="40">
        <f>IF(Txn!$B2919="",0,Txn!$R2919)</f>
        <v>0</v>
      </c>
      <c r="K5826" s="41">
        <f>IF($A5826="","",IFERROR(VALUE(MID($A5826,6,2)),""))</f>
        <v>0</v>
      </c>
      <c r="L5826" s="39">
        <f>IF(Txn!$K2919="","","طرف مقابل — "&amp;Txn!$K2919)</f>
        <v>0</v>
      </c>
      <c r="N5826" s="42">
        <f>IF($D5826="",0,COUNTIF(BankAccts,$D5826))</f>
        <v>0</v>
      </c>
    </row>
    <row r="5827" spans="1:14">
      <c r="A5827" s="38">
        <f>IF(Txn!$B2920="","",Txn!$B2920)</f>
        <v>0</v>
      </c>
      <c r="B5827" s="38">
        <f>IF(Txn!$B2920="","",Txn!$C2920)</f>
        <v>0</v>
      </c>
      <c r="C5827" s="39">
        <f>IF(Txn!$B2920="","","تراکنش بانکی")</f>
        <v>0</v>
      </c>
      <c r="D5827" s="38">
        <f>IF(Txn!$B2920="","",IF(Txn!$X2920="","",Txn!$X2920))</f>
        <v>0</v>
      </c>
      <c r="E5827" s="39">
        <f>IF($D5827="","",IFERROR(VLOOKUP($D5827,AcctTbl,2,0),""))</f>
        <v>0</v>
      </c>
      <c r="F5827" s="39">
        <f>IF($D5827="","",IFERROR(VLOOKUP($D5827,AcctTbl,3,0),""))</f>
        <v>0</v>
      </c>
      <c r="G5827" s="39">
        <f>IF(Txn!$B2920="","",Txn!$D2920)</f>
        <v>0</v>
      </c>
      <c r="H5827" s="38">
        <f>IF(Txn!$B2920="","",Txn!$E2920)</f>
        <v>0</v>
      </c>
      <c r="I5827" s="40">
        <f>IF(Txn!$B2920="",0,Txn!$O2920)</f>
        <v>0</v>
      </c>
      <c r="J5827" s="40">
        <f>IF(Txn!$B2920="",0,Txn!$P2920)</f>
        <v>0</v>
      </c>
      <c r="K5827" s="41">
        <f>IF($A5827="","",IFERROR(VALUE(MID($A5827,6,2)),""))</f>
        <v>0</v>
      </c>
      <c r="L5827" s="39">
        <f>IF(Txn!$K2920="","",Txn!$K2920)</f>
        <v>0</v>
      </c>
      <c r="N5827" s="42">
        <f>IF($D5827="",0,COUNTIF(BankAccts,$D5827))</f>
        <v>0</v>
      </c>
    </row>
    <row r="5828" spans="1:14">
      <c r="A5828" s="38">
        <f>IF(Txn!$B2920="","",Txn!$B2920)</f>
        <v>0</v>
      </c>
      <c r="B5828" s="38">
        <f>IF(Txn!$B2920="","",Txn!$C2920)</f>
        <v>0</v>
      </c>
      <c r="C5828" s="39">
        <f>IF(Txn!$B2920="","","تراکنش بانکی")</f>
        <v>0</v>
      </c>
      <c r="D5828" s="38">
        <f>IF(Txn!$B2920="","",IF(IF(Txn!$U2920="TRF",Txn!$Y2920,Txn!$Z2920)="","",IF(Txn!$U2920="TRF",Txn!$Y2920,Txn!$Z2920)))</f>
        <v>0</v>
      </c>
      <c r="E5828" s="39">
        <f>IF($D5828="","",IFERROR(VLOOKUP($D5828,AcctTbl,2,0),""))</f>
        <v>0</v>
      </c>
      <c r="F5828" s="39">
        <f>IF($D5828="","",IFERROR(VLOOKUP($D5828,AcctTbl,3,0),""))</f>
        <v>0</v>
      </c>
      <c r="G5828" s="39">
        <f>IF(Txn!$B2920="","",Txn!$D2920)</f>
        <v>0</v>
      </c>
      <c r="H5828" s="38">
        <f>IF(Txn!$B2920="","",Txn!$E2920)</f>
        <v>0</v>
      </c>
      <c r="I5828" s="40">
        <f>IF(Txn!$B2920="",0,Txn!$Q2920)</f>
        <v>0</v>
      </c>
      <c r="J5828" s="40">
        <f>IF(Txn!$B2920="",0,Txn!$R2920)</f>
        <v>0</v>
      </c>
      <c r="K5828" s="41">
        <f>IF($A5828="","",IFERROR(VALUE(MID($A5828,6,2)),""))</f>
        <v>0</v>
      </c>
      <c r="L5828" s="39">
        <f>IF(Txn!$K2920="","","طرف مقابل — "&amp;Txn!$K2920)</f>
        <v>0</v>
      </c>
      <c r="N5828" s="42">
        <f>IF($D5828="",0,COUNTIF(BankAccts,$D5828))</f>
        <v>0</v>
      </c>
    </row>
    <row r="5829" spans="1:14">
      <c r="A5829" s="38">
        <f>IF(Txn!$B2921="","",Txn!$B2921)</f>
        <v>0</v>
      </c>
      <c r="B5829" s="38">
        <f>IF(Txn!$B2921="","",Txn!$C2921)</f>
        <v>0</v>
      </c>
      <c r="C5829" s="39">
        <f>IF(Txn!$B2921="","","تراکنش بانکی")</f>
        <v>0</v>
      </c>
      <c r="D5829" s="38">
        <f>IF(Txn!$B2921="","",IF(Txn!$X2921="","",Txn!$X2921))</f>
        <v>0</v>
      </c>
      <c r="E5829" s="39">
        <f>IF($D5829="","",IFERROR(VLOOKUP($D5829,AcctTbl,2,0),""))</f>
        <v>0</v>
      </c>
      <c r="F5829" s="39">
        <f>IF($D5829="","",IFERROR(VLOOKUP($D5829,AcctTbl,3,0),""))</f>
        <v>0</v>
      </c>
      <c r="G5829" s="39">
        <f>IF(Txn!$B2921="","",Txn!$D2921)</f>
        <v>0</v>
      </c>
      <c r="H5829" s="38">
        <f>IF(Txn!$B2921="","",Txn!$E2921)</f>
        <v>0</v>
      </c>
      <c r="I5829" s="40">
        <f>IF(Txn!$B2921="",0,Txn!$O2921)</f>
        <v>0</v>
      </c>
      <c r="J5829" s="40">
        <f>IF(Txn!$B2921="",0,Txn!$P2921)</f>
        <v>0</v>
      </c>
      <c r="K5829" s="41">
        <f>IF($A5829="","",IFERROR(VALUE(MID($A5829,6,2)),""))</f>
        <v>0</v>
      </c>
      <c r="L5829" s="39">
        <f>IF(Txn!$K2921="","",Txn!$K2921)</f>
        <v>0</v>
      </c>
      <c r="N5829" s="42">
        <f>IF($D5829="",0,COUNTIF(BankAccts,$D5829))</f>
        <v>0</v>
      </c>
    </row>
    <row r="5830" spans="1:14">
      <c r="A5830" s="38">
        <f>IF(Txn!$B2921="","",Txn!$B2921)</f>
        <v>0</v>
      </c>
      <c r="B5830" s="38">
        <f>IF(Txn!$B2921="","",Txn!$C2921)</f>
        <v>0</v>
      </c>
      <c r="C5830" s="39">
        <f>IF(Txn!$B2921="","","تراکنش بانکی")</f>
        <v>0</v>
      </c>
      <c r="D5830" s="38">
        <f>IF(Txn!$B2921="","",IF(IF(Txn!$U2921="TRF",Txn!$Y2921,Txn!$Z2921)="","",IF(Txn!$U2921="TRF",Txn!$Y2921,Txn!$Z2921)))</f>
        <v>0</v>
      </c>
      <c r="E5830" s="39">
        <f>IF($D5830="","",IFERROR(VLOOKUP($D5830,AcctTbl,2,0),""))</f>
        <v>0</v>
      </c>
      <c r="F5830" s="39">
        <f>IF($D5830="","",IFERROR(VLOOKUP($D5830,AcctTbl,3,0),""))</f>
        <v>0</v>
      </c>
      <c r="G5830" s="39">
        <f>IF(Txn!$B2921="","",Txn!$D2921)</f>
        <v>0</v>
      </c>
      <c r="H5830" s="38">
        <f>IF(Txn!$B2921="","",Txn!$E2921)</f>
        <v>0</v>
      </c>
      <c r="I5830" s="40">
        <f>IF(Txn!$B2921="",0,Txn!$Q2921)</f>
        <v>0</v>
      </c>
      <c r="J5830" s="40">
        <f>IF(Txn!$B2921="",0,Txn!$R2921)</f>
        <v>0</v>
      </c>
      <c r="K5830" s="41">
        <f>IF($A5830="","",IFERROR(VALUE(MID($A5830,6,2)),""))</f>
        <v>0</v>
      </c>
      <c r="L5830" s="39">
        <f>IF(Txn!$K2921="","","طرف مقابل — "&amp;Txn!$K2921)</f>
        <v>0</v>
      </c>
      <c r="N5830" s="42">
        <f>IF($D5830="",0,COUNTIF(BankAccts,$D5830))</f>
        <v>0</v>
      </c>
    </row>
    <row r="5831" spans="1:14">
      <c r="A5831" s="38">
        <f>IF(Txn!$B2922="","",Txn!$B2922)</f>
        <v>0</v>
      </c>
      <c r="B5831" s="38">
        <f>IF(Txn!$B2922="","",Txn!$C2922)</f>
        <v>0</v>
      </c>
      <c r="C5831" s="39">
        <f>IF(Txn!$B2922="","","تراکنش بانکی")</f>
        <v>0</v>
      </c>
      <c r="D5831" s="38">
        <f>IF(Txn!$B2922="","",IF(Txn!$X2922="","",Txn!$X2922))</f>
        <v>0</v>
      </c>
      <c r="E5831" s="39">
        <f>IF($D5831="","",IFERROR(VLOOKUP($D5831,AcctTbl,2,0),""))</f>
        <v>0</v>
      </c>
      <c r="F5831" s="39">
        <f>IF($D5831="","",IFERROR(VLOOKUP($D5831,AcctTbl,3,0),""))</f>
        <v>0</v>
      </c>
      <c r="G5831" s="39">
        <f>IF(Txn!$B2922="","",Txn!$D2922)</f>
        <v>0</v>
      </c>
      <c r="H5831" s="38">
        <f>IF(Txn!$B2922="","",Txn!$E2922)</f>
        <v>0</v>
      </c>
      <c r="I5831" s="40">
        <f>IF(Txn!$B2922="",0,Txn!$O2922)</f>
        <v>0</v>
      </c>
      <c r="J5831" s="40">
        <f>IF(Txn!$B2922="",0,Txn!$P2922)</f>
        <v>0</v>
      </c>
      <c r="K5831" s="41">
        <f>IF($A5831="","",IFERROR(VALUE(MID($A5831,6,2)),""))</f>
        <v>0</v>
      </c>
      <c r="L5831" s="39">
        <f>IF(Txn!$K2922="","",Txn!$K2922)</f>
        <v>0</v>
      </c>
      <c r="N5831" s="42">
        <f>IF($D5831="",0,COUNTIF(BankAccts,$D5831))</f>
        <v>0</v>
      </c>
    </row>
    <row r="5832" spans="1:14">
      <c r="A5832" s="38">
        <f>IF(Txn!$B2922="","",Txn!$B2922)</f>
        <v>0</v>
      </c>
      <c r="B5832" s="38">
        <f>IF(Txn!$B2922="","",Txn!$C2922)</f>
        <v>0</v>
      </c>
      <c r="C5832" s="39">
        <f>IF(Txn!$B2922="","","تراکنش بانکی")</f>
        <v>0</v>
      </c>
      <c r="D5832" s="38">
        <f>IF(Txn!$B2922="","",IF(IF(Txn!$U2922="TRF",Txn!$Y2922,Txn!$Z2922)="","",IF(Txn!$U2922="TRF",Txn!$Y2922,Txn!$Z2922)))</f>
        <v>0</v>
      </c>
      <c r="E5832" s="39">
        <f>IF($D5832="","",IFERROR(VLOOKUP($D5832,AcctTbl,2,0),""))</f>
        <v>0</v>
      </c>
      <c r="F5832" s="39">
        <f>IF($D5832="","",IFERROR(VLOOKUP($D5832,AcctTbl,3,0),""))</f>
        <v>0</v>
      </c>
      <c r="G5832" s="39">
        <f>IF(Txn!$B2922="","",Txn!$D2922)</f>
        <v>0</v>
      </c>
      <c r="H5832" s="38">
        <f>IF(Txn!$B2922="","",Txn!$E2922)</f>
        <v>0</v>
      </c>
      <c r="I5832" s="40">
        <f>IF(Txn!$B2922="",0,Txn!$Q2922)</f>
        <v>0</v>
      </c>
      <c r="J5832" s="40">
        <f>IF(Txn!$B2922="",0,Txn!$R2922)</f>
        <v>0</v>
      </c>
      <c r="K5832" s="41">
        <f>IF($A5832="","",IFERROR(VALUE(MID($A5832,6,2)),""))</f>
        <v>0</v>
      </c>
      <c r="L5832" s="39">
        <f>IF(Txn!$K2922="","","طرف مقابل — "&amp;Txn!$K2922)</f>
        <v>0</v>
      </c>
      <c r="N5832" s="42">
        <f>IF($D5832="",0,COUNTIF(BankAccts,$D5832))</f>
        <v>0</v>
      </c>
    </row>
    <row r="5833" spans="1:14">
      <c r="A5833" s="38">
        <f>IF(Txn!$B2923="","",Txn!$B2923)</f>
        <v>0</v>
      </c>
      <c r="B5833" s="38">
        <f>IF(Txn!$B2923="","",Txn!$C2923)</f>
        <v>0</v>
      </c>
      <c r="C5833" s="39">
        <f>IF(Txn!$B2923="","","تراکنش بانکی")</f>
        <v>0</v>
      </c>
      <c r="D5833" s="38">
        <f>IF(Txn!$B2923="","",IF(Txn!$X2923="","",Txn!$X2923))</f>
        <v>0</v>
      </c>
      <c r="E5833" s="39">
        <f>IF($D5833="","",IFERROR(VLOOKUP($D5833,AcctTbl,2,0),""))</f>
        <v>0</v>
      </c>
      <c r="F5833" s="39">
        <f>IF($D5833="","",IFERROR(VLOOKUP($D5833,AcctTbl,3,0),""))</f>
        <v>0</v>
      </c>
      <c r="G5833" s="39">
        <f>IF(Txn!$B2923="","",Txn!$D2923)</f>
        <v>0</v>
      </c>
      <c r="H5833" s="38">
        <f>IF(Txn!$B2923="","",Txn!$E2923)</f>
        <v>0</v>
      </c>
      <c r="I5833" s="40">
        <f>IF(Txn!$B2923="",0,Txn!$O2923)</f>
        <v>0</v>
      </c>
      <c r="J5833" s="40">
        <f>IF(Txn!$B2923="",0,Txn!$P2923)</f>
        <v>0</v>
      </c>
      <c r="K5833" s="41">
        <f>IF($A5833="","",IFERROR(VALUE(MID($A5833,6,2)),""))</f>
        <v>0</v>
      </c>
      <c r="L5833" s="39">
        <f>IF(Txn!$K2923="","",Txn!$K2923)</f>
        <v>0</v>
      </c>
      <c r="N5833" s="42">
        <f>IF($D5833="",0,COUNTIF(BankAccts,$D5833))</f>
        <v>0</v>
      </c>
    </row>
    <row r="5834" spans="1:14">
      <c r="A5834" s="38">
        <f>IF(Txn!$B2923="","",Txn!$B2923)</f>
        <v>0</v>
      </c>
      <c r="B5834" s="38">
        <f>IF(Txn!$B2923="","",Txn!$C2923)</f>
        <v>0</v>
      </c>
      <c r="C5834" s="39">
        <f>IF(Txn!$B2923="","","تراکنش بانکی")</f>
        <v>0</v>
      </c>
      <c r="D5834" s="38">
        <f>IF(Txn!$B2923="","",IF(IF(Txn!$U2923="TRF",Txn!$Y2923,Txn!$Z2923)="","",IF(Txn!$U2923="TRF",Txn!$Y2923,Txn!$Z2923)))</f>
        <v>0</v>
      </c>
      <c r="E5834" s="39">
        <f>IF($D5834="","",IFERROR(VLOOKUP($D5834,AcctTbl,2,0),""))</f>
        <v>0</v>
      </c>
      <c r="F5834" s="39">
        <f>IF($D5834="","",IFERROR(VLOOKUP($D5834,AcctTbl,3,0),""))</f>
        <v>0</v>
      </c>
      <c r="G5834" s="39">
        <f>IF(Txn!$B2923="","",Txn!$D2923)</f>
        <v>0</v>
      </c>
      <c r="H5834" s="38">
        <f>IF(Txn!$B2923="","",Txn!$E2923)</f>
        <v>0</v>
      </c>
      <c r="I5834" s="40">
        <f>IF(Txn!$B2923="",0,Txn!$Q2923)</f>
        <v>0</v>
      </c>
      <c r="J5834" s="40">
        <f>IF(Txn!$B2923="",0,Txn!$R2923)</f>
        <v>0</v>
      </c>
      <c r="K5834" s="41">
        <f>IF($A5834="","",IFERROR(VALUE(MID($A5834,6,2)),""))</f>
        <v>0</v>
      </c>
      <c r="L5834" s="39">
        <f>IF(Txn!$K2923="","","طرف مقابل — "&amp;Txn!$K2923)</f>
        <v>0</v>
      </c>
      <c r="N5834" s="42">
        <f>IF($D5834="",0,COUNTIF(BankAccts,$D5834))</f>
        <v>0</v>
      </c>
    </row>
    <row r="5835" spans="1:14">
      <c r="A5835" s="38">
        <f>IF(Txn!$B2924="","",Txn!$B2924)</f>
        <v>0</v>
      </c>
      <c r="B5835" s="38">
        <f>IF(Txn!$B2924="","",Txn!$C2924)</f>
        <v>0</v>
      </c>
      <c r="C5835" s="39">
        <f>IF(Txn!$B2924="","","تراکنش بانکی")</f>
        <v>0</v>
      </c>
      <c r="D5835" s="38">
        <f>IF(Txn!$B2924="","",IF(Txn!$X2924="","",Txn!$X2924))</f>
        <v>0</v>
      </c>
      <c r="E5835" s="39">
        <f>IF($D5835="","",IFERROR(VLOOKUP($D5835,AcctTbl,2,0),""))</f>
        <v>0</v>
      </c>
      <c r="F5835" s="39">
        <f>IF($D5835="","",IFERROR(VLOOKUP($D5835,AcctTbl,3,0),""))</f>
        <v>0</v>
      </c>
      <c r="G5835" s="39">
        <f>IF(Txn!$B2924="","",Txn!$D2924)</f>
        <v>0</v>
      </c>
      <c r="H5835" s="38">
        <f>IF(Txn!$B2924="","",Txn!$E2924)</f>
        <v>0</v>
      </c>
      <c r="I5835" s="40">
        <f>IF(Txn!$B2924="",0,Txn!$O2924)</f>
        <v>0</v>
      </c>
      <c r="J5835" s="40">
        <f>IF(Txn!$B2924="",0,Txn!$P2924)</f>
        <v>0</v>
      </c>
      <c r="K5835" s="41">
        <f>IF($A5835="","",IFERROR(VALUE(MID($A5835,6,2)),""))</f>
        <v>0</v>
      </c>
      <c r="L5835" s="39">
        <f>IF(Txn!$K2924="","",Txn!$K2924)</f>
        <v>0</v>
      </c>
      <c r="N5835" s="42">
        <f>IF($D5835="",0,COUNTIF(BankAccts,$D5835))</f>
        <v>0</v>
      </c>
    </row>
    <row r="5836" spans="1:14">
      <c r="A5836" s="38">
        <f>IF(Txn!$B2924="","",Txn!$B2924)</f>
        <v>0</v>
      </c>
      <c r="B5836" s="38">
        <f>IF(Txn!$B2924="","",Txn!$C2924)</f>
        <v>0</v>
      </c>
      <c r="C5836" s="39">
        <f>IF(Txn!$B2924="","","تراکنش بانکی")</f>
        <v>0</v>
      </c>
      <c r="D5836" s="38">
        <f>IF(Txn!$B2924="","",IF(IF(Txn!$U2924="TRF",Txn!$Y2924,Txn!$Z2924)="","",IF(Txn!$U2924="TRF",Txn!$Y2924,Txn!$Z2924)))</f>
        <v>0</v>
      </c>
      <c r="E5836" s="39">
        <f>IF($D5836="","",IFERROR(VLOOKUP($D5836,AcctTbl,2,0),""))</f>
        <v>0</v>
      </c>
      <c r="F5836" s="39">
        <f>IF($D5836="","",IFERROR(VLOOKUP($D5836,AcctTbl,3,0),""))</f>
        <v>0</v>
      </c>
      <c r="G5836" s="39">
        <f>IF(Txn!$B2924="","",Txn!$D2924)</f>
        <v>0</v>
      </c>
      <c r="H5836" s="38">
        <f>IF(Txn!$B2924="","",Txn!$E2924)</f>
        <v>0</v>
      </c>
      <c r="I5836" s="40">
        <f>IF(Txn!$B2924="",0,Txn!$Q2924)</f>
        <v>0</v>
      </c>
      <c r="J5836" s="40">
        <f>IF(Txn!$B2924="",0,Txn!$R2924)</f>
        <v>0</v>
      </c>
      <c r="K5836" s="41">
        <f>IF($A5836="","",IFERROR(VALUE(MID($A5836,6,2)),""))</f>
        <v>0</v>
      </c>
      <c r="L5836" s="39">
        <f>IF(Txn!$K2924="","","طرف مقابل — "&amp;Txn!$K2924)</f>
        <v>0</v>
      </c>
      <c r="N5836" s="42">
        <f>IF($D5836="",0,COUNTIF(BankAccts,$D5836))</f>
        <v>0</v>
      </c>
    </row>
    <row r="5837" spans="1:14">
      <c r="A5837" s="38">
        <f>IF(Txn!$B2925="","",Txn!$B2925)</f>
        <v>0</v>
      </c>
      <c r="B5837" s="38">
        <f>IF(Txn!$B2925="","",Txn!$C2925)</f>
        <v>0</v>
      </c>
      <c r="C5837" s="39">
        <f>IF(Txn!$B2925="","","تراکنش بانکی")</f>
        <v>0</v>
      </c>
      <c r="D5837" s="38">
        <f>IF(Txn!$B2925="","",IF(Txn!$X2925="","",Txn!$X2925))</f>
        <v>0</v>
      </c>
      <c r="E5837" s="39">
        <f>IF($D5837="","",IFERROR(VLOOKUP($D5837,AcctTbl,2,0),""))</f>
        <v>0</v>
      </c>
      <c r="F5837" s="39">
        <f>IF($D5837="","",IFERROR(VLOOKUP($D5837,AcctTbl,3,0),""))</f>
        <v>0</v>
      </c>
      <c r="G5837" s="39">
        <f>IF(Txn!$B2925="","",Txn!$D2925)</f>
        <v>0</v>
      </c>
      <c r="H5837" s="38">
        <f>IF(Txn!$B2925="","",Txn!$E2925)</f>
        <v>0</v>
      </c>
      <c r="I5837" s="40">
        <f>IF(Txn!$B2925="",0,Txn!$O2925)</f>
        <v>0</v>
      </c>
      <c r="J5837" s="40">
        <f>IF(Txn!$B2925="",0,Txn!$P2925)</f>
        <v>0</v>
      </c>
      <c r="K5837" s="41">
        <f>IF($A5837="","",IFERROR(VALUE(MID($A5837,6,2)),""))</f>
        <v>0</v>
      </c>
      <c r="L5837" s="39">
        <f>IF(Txn!$K2925="","",Txn!$K2925)</f>
        <v>0</v>
      </c>
      <c r="N5837" s="42">
        <f>IF($D5837="",0,COUNTIF(BankAccts,$D5837))</f>
        <v>0</v>
      </c>
    </row>
    <row r="5838" spans="1:14">
      <c r="A5838" s="38">
        <f>IF(Txn!$B2925="","",Txn!$B2925)</f>
        <v>0</v>
      </c>
      <c r="B5838" s="38">
        <f>IF(Txn!$B2925="","",Txn!$C2925)</f>
        <v>0</v>
      </c>
      <c r="C5838" s="39">
        <f>IF(Txn!$B2925="","","تراکنش بانکی")</f>
        <v>0</v>
      </c>
      <c r="D5838" s="38">
        <f>IF(Txn!$B2925="","",IF(IF(Txn!$U2925="TRF",Txn!$Y2925,Txn!$Z2925)="","",IF(Txn!$U2925="TRF",Txn!$Y2925,Txn!$Z2925)))</f>
        <v>0</v>
      </c>
      <c r="E5838" s="39">
        <f>IF($D5838="","",IFERROR(VLOOKUP($D5838,AcctTbl,2,0),""))</f>
        <v>0</v>
      </c>
      <c r="F5838" s="39">
        <f>IF($D5838="","",IFERROR(VLOOKUP($D5838,AcctTbl,3,0),""))</f>
        <v>0</v>
      </c>
      <c r="G5838" s="39">
        <f>IF(Txn!$B2925="","",Txn!$D2925)</f>
        <v>0</v>
      </c>
      <c r="H5838" s="38">
        <f>IF(Txn!$B2925="","",Txn!$E2925)</f>
        <v>0</v>
      </c>
      <c r="I5838" s="40">
        <f>IF(Txn!$B2925="",0,Txn!$Q2925)</f>
        <v>0</v>
      </c>
      <c r="J5838" s="40">
        <f>IF(Txn!$B2925="",0,Txn!$R2925)</f>
        <v>0</v>
      </c>
      <c r="K5838" s="41">
        <f>IF($A5838="","",IFERROR(VALUE(MID($A5838,6,2)),""))</f>
        <v>0</v>
      </c>
      <c r="L5838" s="39">
        <f>IF(Txn!$K2925="","","طرف مقابل — "&amp;Txn!$K2925)</f>
        <v>0</v>
      </c>
      <c r="N5838" s="42">
        <f>IF($D5838="",0,COUNTIF(BankAccts,$D5838))</f>
        <v>0</v>
      </c>
    </row>
    <row r="5839" spans="1:14">
      <c r="A5839" s="38">
        <f>IF(Txn!$B2926="","",Txn!$B2926)</f>
        <v>0</v>
      </c>
      <c r="B5839" s="38">
        <f>IF(Txn!$B2926="","",Txn!$C2926)</f>
        <v>0</v>
      </c>
      <c r="C5839" s="39">
        <f>IF(Txn!$B2926="","","تراکنش بانکی")</f>
        <v>0</v>
      </c>
      <c r="D5839" s="38">
        <f>IF(Txn!$B2926="","",IF(Txn!$X2926="","",Txn!$X2926))</f>
        <v>0</v>
      </c>
      <c r="E5839" s="39">
        <f>IF($D5839="","",IFERROR(VLOOKUP($D5839,AcctTbl,2,0),""))</f>
        <v>0</v>
      </c>
      <c r="F5839" s="39">
        <f>IF($D5839="","",IFERROR(VLOOKUP($D5839,AcctTbl,3,0),""))</f>
        <v>0</v>
      </c>
      <c r="G5839" s="39">
        <f>IF(Txn!$B2926="","",Txn!$D2926)</f>
        <v>0</v>
      </c>
      <c r="H5839" s="38">
        <f>IF(Txn!$B2926="","",Txn!$E2926)</f>
        <v>0</v>
      </c>
      <c r="I5839" s="40">
        <f>IF(Txn!$B2926="",0,Txn!$O2926)</f>
        <v>0</v>
      </c>
      <c r="J5839" s="40">
        <f>IF(Txn!$B2926="",0,Txn!$P2926)</f>
        <v>0</v>
      </c>
      <c r="K5839" s="41">
        <f>IF($A5839="","",IFERROR(VALUE(MID($A5839,6,2)),""))</f>
        <v>0</v>
      </c>
      <c r="L5839" s="39">
        <f>IF(Txn!$K2926="","",Txn!$K2926)</f>
        <v>0</v>
      </c>
      <c r="N5839" s="42">
        <f>IF($D5839="",0,COUNTIF(BankAccts,$D5839))</f>
        <v>0</v>
      </c>
    </row>
    <row r="5840" spans="1:14">
      <c r="A5840" s="38">
        <f>IF(Txn!$B2926="","",Txn!$B2926)</f>
        <v>0</v>
      </c>
      <c r="B5840" s="38">
        <f>IF(Txn!$B2926="","",Txn!$C2926)</f>
        <v>0</v>
      </c>
      <c r="C5840" s="39">
        <f>IF(Txn!$B2926="","","تراکنش بانکی")</f>
        <v>0</v>
      </c>
      <c r="D5840" s="38">
        <f>IF(Txn!$B2926="","",IF(IF(Txn!$U2926="TRF",Txn!$Y2926,Txn!$Z2926)="","",IF(Txn!$U2926="TRF",Txn!$Y2926,Txn!$Z2926)))</f>
        <v>0</v>
      </c>
      <c r="E5840" s="39">
        <f>IF($D5840="","",IFERROR(VLOOKUP($D5840,AcctTbl,2,0),""))</f>
        <v>0</v>
      </c>
      <c r="F5840" s="39">
        <f>IF($D5840="","",IFERROR(VLOOKUP($D5840,AcctTbl,3,0),""))</f>
        <v>0</v>
      </c>
      <c r="G5840" s="39">
        <f>IF(Txn!$B2926="","",Txn!$D2926)</f>
        <v>0</v>
      </c>
      <c r="H5840" s="38">
        <f>IF(Txn!$B2926="","",Txn!$E2926)</f>
        <v>0</v>
      </c>
      <c r="I5840" s="40">
        <f>IF(Txn!$B2926="",0,Txn!$Q2926)</f>
        <v>0</v>
      </c>
      <c r="J5840" s="40">
        <f>IF(Txn!$B2926="",0,Txn!$R2926)</f>
        <v>0</v>
      </c>
      <c r="K5840" s="41">
        <f>IF($A5840="","",IFERROR(VALUE(MID($A5840,6,2)),""))</f>
        <v>0</v>
      </c>
      <c r="L5840" s="39">
        <f>IF(Txn!$K2926="","","طرف مقابل — "&amp;Txn!$K2926)</f>
        <v>0</v>
      </c>
      <c r="N5840" s="42">
        <f>IF($D5840="",0,COUNTIF(BankAccts,$D5840))</f>
        <v>0</v>
      </c>
    </row>
    <row r="5841" spans="1:14">
      <c r="A5841" s="38">
        <f>IF(Txn!$B2927="","",Txn!$B2927)</f>
        <v>0</v>
      </c>
      <c r="B5841" s="38">
        <f>IF(Txn!$B2927="","",Txn!$C2927)</f>
        <v>0</v>
      </c>
      <c r="C5841" s="39">
        <f>IF(Txn!$B2927="","","تراکنش بانکی")</f>
        <v>0</v>
      </c>
      <c r="D5841" s="38">
        <f>IF(Txn!$B2927="","",IF(Txn!$X2927="","",Txn!$X2927))</f>
        <v>0</v>
      </c>
      <c r="E5841" s="39">
        <f>IF($D5841="","",IFERROR(VLOOKUP($D5841,AcctTbl,2,0),""))</f>
        <v>0</v>
      </c>
      <c r="F5841" s="39">
        <f>IF($D5841="","",IFERROR(VLOOKUP($D5841,AcctTbl,3,0),""))</f>
        <v>0</v>
      </c>
      <c r="G5841" s="39">
        <f>IF(Txn!$B2927="","",Txn!$D2927)</f>
        <v>0</v>
      </c>
      <c r="H5841" s="38">
        <f>IF(Txn!$B2927="","",Txn!$E2927)</f>
        <v>0</v>
      </c>
      <c r="I5841" s="40">
        <f>IF(Txn!$B2927="",0,Txn!$O2927)</f>
        <v>0</v>
      </c>
      <c r="J5841" s="40">
        <f>IF(Txn!$B2927="",0,Txn!$P2927)</f>
        <v>0</v>
      </c>
      <c r="K5841" s="41">
        <f>IF($A5841="","",IFERROR(VALUE(MID($A5841,6,2)),""))</f>
        <v>0</v>
      </c>
      <c r="L5841" s="39">
        <f>IF(Txn!$K2927="","",Txn!$K2927)</f>
        <v>0</v>
      </c>
      <c r="N5841" s="42">
        <f>IF($D5841="",0,COUNTIF(BankAccts,$D5841))</f>
        <v>0</v>
      </c>
    </row>
    <row r="5842" spans="1:14">
      <c r="A5842" s="38">
        <f>IF(Txn!$B2927="","",Txn!$B2927)</f>
        <v>0</v>
      </c>
      <c r="B5842" s="38">
        <f>IF(Txn!$B2927="","",Txn!$C2927)</f>
        <v>0</v>
      </c>
      <c r="C5842" s="39">
        <f>IF(Txn!$B2927="","","تراکنش بانکی")</f>
        <v>0</v>
      </c>
      <c r="D5842" s="38">
        <f>IF(Txn!$B2927="","",IF(IF(Txn!$U2927="TRF",Txn!$Y2927,Txn!$Z2927)="","",IF(Txn!$U2927="TRF",Txn!$Y2927,Txn!$Z2927)))</f>
        <v>0</v>
      </c>
      <c r="E5842" s="39">
        <f>IF($D5842="","",IFERROR(VLOOKUP($D5842,AcctTbl,2,0),""))</f>
        <v>0</v>
      </c>
      <c r="F5842" s="39">
        <f>IF($D5842="","",IFERROR(VLOOKUP($D5842,AcctTbl,3,0),""))</f>
        <v>0</v>
      </c>
      <c r="G5842" s="39">
        <f>IF(Txn!$B2927="","",Txn!$D2927)</f>
        <v>0</v>
      </c>
      <c r="H5842" s="38">
        <f>IF(Txn!$B2927="","",Txn!$E2927)</f>
        <v>0</v>
      </c>
      <c r="I5842" s="40">
        <f>IF(Txn!$B2927="",0,Txn!$Q2927)</f>
        <v>0</v>
      </c>
      <c r="J5842" s="40">
        <f>IF(Txn!$B2927="",0,Txn!$R2927)</f>
        <v>0</v>
      </c>
      <c r="K5842" s="41">
        <f>IF($A5842="","",IFERROR(VALUE(MID($A5842,6,2)),""))</f>
        <v>0</v>
      </c>
      <c r="L5842" s="39">
        <f>IF(Txn!$K2927="","","طرف مقابل — "&amp;Txn!$K2927)</f>
        <v>0</v>
      </c>
      <c r="N5842" s="42">
        <f>IF($D5842="",0,COUNTIF(BankAccts,$D5842))</f>
        <v>0</v>
      </c>
    </row>
    <row r="5843" spans="1:14">
      <c r="A5843" s="38">
        <f>IF(Txn!$B2928="","",Txn!$B2928)</f>
        <v>0</v>
      </c>
      <c r="B5843" s="38">
        <f>IF(Txn!$B2928="","",Txn!$C2928)</f>
        <v>0</v>
      </c>
      <c r="C5843" s="39">
        <f>IF(Txn!$B2928="","","تراکنش بانکی")</f>
        <v>0</v>
      </c>
      <c r="D5843" s="38">
        <f>IF(Txn!$B2928="","",IF(Txn!$X2928="","",Txn!$X2928))</f>
        <v>0</v>
      </c>
      <c r="E5843" s="39">
        <f>IF($D5843="","",IFERROR(VLOOKUP($D5843,AcctTbl,2,0),""))</f>
        <v>0</v>
      </c>
      <c r="F5843" s="39">
        <f>IF($D5843="","",IFERROR(VLOOKUP($D5843,AcctTbl,3,0),""))</f>
        <v>0</v>
      </c>
      <c r="G5843" s="39">
        <f>IF(Txn!$B2928="","",Txn!$D2928)</f>
        <v>0</v>
      </c>
      <c r="H5843" s="38">
        <f>IF(Txn!$B2928="","",Txn!$E2928)</f>
        <v>0</v>
      </c>
      <c r="I5843" s="40">
        <f>IF(Txn!$B2928="",0,Txn!$O2928)</f>
        <v>0</v>
      </c>
      <c r="J5843" s="40">
        <f>IF(Txn!$B2928="",0,Txn!$P2928)</f>
        <v>0</v>
      </c>
      <c r="K5843" s="41">
        <f>IF($A5843="","",IFERROR(VALUE(MID($A5843,6,2)),""))</f>
        <v>0</v>
      </c>
      <c r="L5843" s="39">
        <f>IF(Txn!$K2928="","",Txn!$K2928)</f>
        <v>0</v>
      </c>
      <c r="N5843" s="42">
        <f>IF($D5843="",0,COUNTIF(BankAccts,$D5843))</f>
        <v>0</v>
      </c>
    </row>
    <row r="5844" spans="1:14">
      <c r="A5844" s="38">
        <f>IF(Txn!$B2928="","",Txn!$B2928)</f>
        <v>0</v>
      </c>
      <c r="B5844" s="38">
        <f>IF(Txn!$B2928="","",Txn!$C2928)</f>
        <v>0</v>
      </c>
      <c r="C5844" s="39">
        <f>IF(Txn!$B2928="","","تراکنش بانکی")</f>
        <v>0</v>
      </c>
      <c r="D5844" s="38">
        <f>IF(Txn!$B2928="","",IF(IF(Txn!$U2928="TRF",Txn!$Y2928,Txn!$Z2928)="","",IF(Txn!$U2928="TRF",Txn!$Y2928,Txn!$Z2928)))</f>
        <v>0</v>
      </c>
      <c r="E5844" s="39">
        <f>IF($D5844="","",IFERROR(VLOOKUP($D5844,AcctTbl,2,0),""))</f>
        <v>0</v>
      </c>
      <c r="F5844" s="39">
        <f>IF($D5844="","",IFERROR(VLOOKUP($D5844,AcctTbl,3,0),""))</f>
        <v>0</v>
      </c>
      <c r="G5844" s="39">
        <f>IF(Txn!$B2928="","",Txn!$D2928)</f>
        <v>0</v>
      </c>
      <c r="H5844" s="38">
        <f>IF(Txn!$B2928="","",Txn!$E2928)</f>
        <v>0</v>
      </c>
      <c r="I5844" s="40">
        <f>IF(Txn!$B2928="",0,Txn!$Q2928)</f>
        <v>0</v>
      </c>
      <c r="J5844" s="40">
        <f>IF(Txn!$B2928="",0,Txn!$R2928)</f>
        <v>0</v>
      </c>
      <c r="K5844" s="41">
        <f>IF($A5844="","",IFERROR(VALUE(MID($A5844,6,2)),""))</f>
        <v>0</v>
      </c>
      <c r="L5844" s="39">
        <f>IF(Txn!$K2928="","","طرف مقابل — "&amp;Txn!$K2928)</f>
        <v>0</v>
      </c>
      <c r="N5844" s="42">
        <f>IF($D5844="",0,COUNTIF(BankAccts,$D5844))</f>
        <v>0</v>
      </c>
    </row>
    <row r="5845" spans="1:14">
      <c r="A5845" s="38">
        <f>IF(Txn!$B2929="","",Txn!$B2929)</f>
        <v>0</v>
      </c>
      <c r="B5845" s="38">
        <f>IF(Txn!$B2929="","",Txn!$C2929)</f>
        <v>0</v>
      </c>
      <c r="C5845" s="39">
        <f>IF(Txn!$B2929="","","تراکنش بانکی")</f>
        <v>0</v>
      </c>
      <c r="D5845" s="38">
        <f>IF(Txn!$B2929="","",IF(Txn!$X2929="","",Txn!$X2929))</f>
        <v>0</v>
      </c>
      <c r="E5845" s="39">
        <f>IF($D5845="","",IFERROR(VLOOKUP($D5845,AcctTbl,2,0),""))</f>
        <v>0</v>
      </c>
      <c r="F5845" s="39">
        <f>IF($D5845="","",IFERROR(VLOOKUP($D5845,AcctTbl,3,0),""))</f>
        <v>0</v>
      </c>
      <c r="G5845" s="39">
        <f>IF(Txn!$B2929="","",Txn!$D2929)</f>
        <v>0</v>
      </c>
      <c r="H5845" s="38">
        <f>IF(Txn!$B2929="","",Txn!$E2929)</f>
        <v>0</v>
      </c>
      <c r="I5845" s="40">
        <f>IF(Txn!$B2929="",0,Txn!$O2929)</f>
        <v>0</v>
      </c>
      <c r="J5845" s="40">
        <f>IF(Txn!$B2929="",0,Txn!$P2929)</f>
        <v>0</v>
      </c>
      <c r="K5845" s="41">
        <f>IF($A5845="","",IFERROR(VALUE(MID($A5845,6,2)),""))</f>
        <v>0</v>
      </c>
      <c r="L5845" s="39">
        <f>IF(Txn!$K2929="","",Txn!$K2929)</f>
        <v>0</v>
      </c>
      <c r="N5845" s="42">
        <f>IF($D5845="",0,COUNTIF(BankAccts,$D5845))</f>
        <v>0</v>
      </c>
    </row>
    <row r="5846" spans="1:14">
      <c r="A5846" s="38">
        <f>IF(Txn!$B2929="","",Txn!$B2929)</f>
        <v>0</v>
      </c>
      <c r="B5846" s="38">
        <f>IF(Txn!$B2929="","",Txn!$C2929)</f>
        <v>0</v>
      </c>
      <c r="C5846" s="39">
        <f>IF(Txn!$B2929="","","تراکنش بانکی")</f>
        <v>0</v>
      </c>
      <c r="D5846" s="38">
        <f>IF(Txn!$B2929="","",IF(IF(Txn!$U2929="TRF",Txn!$Y2929,Txn!$Z2929)="","",IF(Txn!$U2929="TRF",Txn!$Y2929,Txn!$Z2929)))</f>
        <v>0</v>
      </c>
      <c r="E5846" s="39">
        <f>IF($D5846="","",IFERROR(VLOOKUP($D5846,AcctTbl,2,0),""))</f>
        <v>0</v>
      </c>
      <c r="F5846" s="39">
        <f>IF($D5846="","",IFERROR(VLOOKUP($D5846,AcctTbl,3,0),""))</f>
        <v>0</v>
      </c>
      <c r="G5846" s="39">
        <f>IF(Txn!$B2929="","",Txn!$D2929)</f>
        <v>0</v>
      </c>
      <c r="H5846" s="38">
        <f>IF(Txn!$B2929="","",Txn!$E2929)</f>
        <v>0</v>
      </c>
      <c r="I5846" s="40">
        <f>IF(Txn!$B2929="",0,Txn!$Q2929)</f>
        <v>0</v>
      </c>
      <c r="J5846" s="40">
        <f>IF(Txn!$B2929="",0,Txn!$R2929)</f>
        <v>0</v>
      </c>
      <c r="K5846" s="41">
        <f>IF($A5846="","",IFERROR(VALUE(MID($A5846,6,2)),""))</f>
        <v>0</v>
      </c>
      <c r="L5846" s="39">
        <f>IF(Txn!$K2929="","","طرف مقابل — "&amp;Txn!$K2929)</f>
        <v>0</v>
      </c>
      <c r="N5846" s="42">
        <f>IF($D5846="",0,COUNTIF(BankAccts,$D5846))</f>
        <v>0</v>
      </c>
    </row>
    <row r="5847" spans="1:14">
      <c r="A5847" s="38">
        <f>IF(Txn!$B2930="","",Txn!$B2930)</f>
        <v>0</v>
      </c>
      <c r="B5847" s="38">
        <f>IF(Txn!$B2930="","",Txn!$C2930)</f>
        <v>0</v>
      </c>
      <c r="C5847" s="39">
        <f>IF(Txn!$B2930="","","تراکنش بانکی")</f>
        <v>0</v>
      </c>
      <c r="D5847" s="38">
        <f>IF(Txn!$B2930="","",IF(Txn!$X2930="","",Txn!$X2930))</f>
        <v>0</v>
      </c>
      <c r="E5847" s="39">
        <f>IF($D5847="","",IFERROR(VLOOKUP($D5847,AcctTbl,2,0),""))</f>
        <v>0</v>
      </c>
      <c r="F5847" s="39">
        <f>IF($D5847="","",IFERROR(VLOOKUP($D5847,AcctTbl,3,0),""))</f>
        <v>0</v>
      </c>
      <c r="G5847" s="39">
        <f>IF(Txn!$B2930="","",Txn!$D2930)</f>
        <v>0</v>
      </c>
      <c r="H5847" s="38">
        <f>IF(Txn!$B2930="","",Txn!$E2930)</f>
        <v>0</v>
      </c>
      <c r="I5847" s="40">
        <f>IF(Txn!$B2930="",0,Txn!$O2930)</f>
        <v>0</v>
      </c>
      <c r="J5847" s="40">
        <f>IF(Txn!$B2930="",0,Txn!$P2930)</f>
        <v>0</v>
      </c>
      <c r="K5847" s="41">
        <f>IF($A5847="","",IFERROR(VALUE(MID($A5847,6,2)),""))</f>
        <v>0</v>
      </c>
      <c r="L5847" s="39">
        <f>IF(Txn!$K2930="","",Txn!$K2930)</f>
        <v>0</v>
      </c>
      <c r="N5847" s="42">
        <f>IF($D5847="",0,COUNTIF(BankAccts,$D5847))</f>
        <v>0</v>
      </c>
    </row>
    <row r="5848" spans="1:14">
      <c r="A5848" s="38">
        <f>IF(Txn!$B2930="","",Txn!$B2930)</f>
        <v>0</v>
      </c>
      <c r="B5848" s="38">
        <f>IF(Txn!$B2930="","",Txn!$C2930)</f>
        <v>0</v>
      </c>
      <c r="C5848" s="39">
        <f>IF(Txn!$B2930="","","تراکنش بانکی")</f>
        <v>0</v>
      </c>
      <c r="D5848" s="38">
        <f>IF(Txn!$B2930="","",IF(IF(Txn!$U2930="TRF",Txn!$Y2930,Txn!$Z2930)="","",IF(Txn!$U2930="TRF",Txn!$Y2930,Txn!$Z2930)))</f>
        <v>0</v>
      </c>
      <c r="E5848" s="39">
        <f>IF($D5848="","",IFERROR(VLOOKUP($D5848,AcctTbl,2,0),""))</f>
        <v>0</v>
      </c>
      <c r="F5848" s="39">
        <f>IF($D5848="","",IFERROR(VLOOKUP($D5848,AcctTbl,3,0),""))</f>
        <v>0</v>
      </c>
      <c r="G5848" s="39">
        <f>IF(Txn!$B2930="","",Txn!$D2930)</f>
        <v>0</v>
      </c>
      <c r="H5848" s="38">
        <f>IF(Txn!$B2930="","",Txn!$E2930)</f>
        <v>0</v>
      </c>
      <c r="I5848" s="40">
        <f>IF(Txn!$B2930="",0,Txn!$Q2930)</f>
        <v>0</v>
      </c>
      <c r="J5848" s="40">
        <f>IF(Txn!$B2930="",0,Txn!$R2930)</f>
        <v>0</v>
      </c>
      <c r="K5848" s="41">
        <f>IF($A5848="","",IFERROR(VALUE(MID($A5848,6,2)),""))</f>
        <v>0</v>
      </c>
      <c r="L5848" s="39">
        <f>IF(Txn!$K2930="","","طرف مقابل — "&amp;Txn!$K2930)</f>
        <v>0</v>
      </c>
      <c r="N5848" s="42">
        <f>IF($D5848="",0,COUNTIF(BankAccts,$D5848))</f>
        <v>0</v>
      </c>
    </row>
    <row r="5849" spans="1:14">
      <c r="A5849" s="38">
        <f>IF(Txn!$B2931="","",Txn!$B2931)</f>
        <v>0</v>
      </c>
      <c r="B5849" s="38">
        <f>IF(Txn!$B2931="","",Txn!$C2931)</f>
        <v>0</v>
      </c>
      <c r="C5849" s="39">
        <f>IF(Txn!$B2931="","","تراکنش بانکی")</f>
        <v>0</v>
      </c>
      <c r="D5849" s="38">
        <f>IF(Txn!$B2931="","",IF(Txn!$X2931="","",Txn!$X2931))</f>
        <v>0</v>
      </c>
      <c r="E5849" s="39">
        <f>IF($D5849="","",IFERROR(VLOOKUP($D5849,AcctTbl,2,0),""))</f>
        <v>0</v>
      </c>
      <c r="F5849" s="39">
        <f>IF($D5849="","",IFERROR(VLOOKUP($D5849,AcctTbl,3,0),""))</f>
        <v>0</v>
      </c>
      <c r="G5849" s="39">
        <f>IF(Txn!$B2931="","",Txn!$D2931)</f>
        <v>0</v>
      </c>
      <c r="H5849" s="38">
        <f>IF(Txn!$B2931="","",Txn!$E2931)</f>
        <v>0</v>
      </c>
      <c r="I5849" s="40">
        <f>IF(Txn!$B2931="",0,Txn!$O2931)</f>
        <v>0</v>
      </c>
      <c r="J5849" s="40">
        <f>IF(Txn!$B2931="",0,Txn!$P2931)</f>
        <v>0</v>
      </c>
      <c r="K5849" s="41">
        <f>IF($A5849="","",IFERROR(VALUE(MID($A5849,6,2)),""))</f>
        <v>0</v>
      </c>
      <c r="L5849" s="39">
        <f>IF(Txn!$K2931="","",Txn!$K2931)</f>
        <v>0</v>
      </c>
      <c r="N5849" s="42">
        <f>IF($D5849="",0,COUNTIF(BankAccts,$D5849))</f>
        <v>0</v>
      </c>
    </row>
    <row r="5850" spans="1:14">
      <c r="A5850" s="38">
        <f>IF(Txn!$B2931="","",Txn!$B2931)</f>
        <v>0</v>
      </c>
      <c r="B5850" s="38">
        <f>IF(Txn!$B2931="","",Txn!$C2931)</f>
        <v>0</v>
      </c>
      <c r="C5850" s="39">
        <f>IF(Txn!$B2931="","","تراکنش بانکی")</f>
        <v>0</v>
      </c>
      <c r="D5850" s="38">
        <f>IF(Txn!$B2931="","",IF(IF(Txn!$U2931="TRF",Txn!$Y2931,Txn!$Z2931)="","",IF(Txn!$U2931="TRF",Txn!$Y2931,Txn!$Z2931)))</f>
        <v>0</v>
      </c>
      <c r="E5850" s="39">
        <f>IF($D5850="","",IFERROR(VLOOKUP($D5850,AcctTbl,2,0),""))</f>
        <v>0</v>
      </c>
      <c r="F5850" s="39">
        <f>IF($D5850="","",IFERROR(VLOOKUP($D5850,AcctTbl,3,0),""))</f>
        <v>0</v>
      </c>
      <c r="G5850" s="39">
        <f>IF(Txn!$B2931="","",Txn!$D2931)</f>
        <v>0</v>
      </c>
      <c r="H5850" s="38">
        <f>IF(Txn!$B2931="","",Txn!$E2931)</f>
        <v>0</v>
      </c>
      <c r="I5850" s="40">
        <f>IF(Txn!$B2931="",0,Txn!$Q2931)</f>
        <v>0</v>
      </c>
      <c r="J5850" s="40">
        <f>IF(Txn!$B2931="",0,Txn!$R2931)</f>
        <v>0</v>
      </c>
      <c r="K5850" s="41">
        <f>IF($A5850="","",IFERROR(VALUE(MID($A5850,6,2)),""))</f>
        <v>0</v>
      </c>
      <c r="L5850" s="39">
        <f>IF(Txn!$K2931="","","طرف مقابل — "&amp;Txn!$K2931)</f>
        <v>0</v>
      </c>
      <c r="N5850" s="42">
        <f>IF($D5850="",0,COUNTIF(BankAccts,$D5850))</f>
        <v>0</v>
      </c>
    </row>
    <row r="5851" spans="1:14">
      <c r="A5851" s="38">
        <f>IF(Txn!$B2932="","",Txn!$B2932)</f>
        <v>0</v>
      </c>
      <c r="B5851" s="38">
        <f>IF(Txn!$B2932="","",Txn!$C2932)</f>
        <v>0</v>
      </c>
      <c r="C5851" s="39">
        <f>IF(Txn!$B2932="","","تراکنش بانکی")</f>
        <v>0</v>
      </c>
      <c r="D5851" s="38">
        <f>IF(Txn!$B2932="","",IF(Txn!$X2932="","",Txn!$X2932))</f>
        <v>0</v>
      </c>
      <c r="E5851" s="39">
        <f>IF($D5851="","",IFERROR(VLOOKUP($D5851,AcctTbl,2,0),""))</f>
        <v>0</v>
      </c>
      <c r="F5851" s="39">
        <f>IF($D5851="","",IFERROR(VLOOKUP($D5851,AcctTbl,3,0),""))</f>
        <v>0</v>
      </c>
      <c r="G5851" s="39">
        <f>IF(Txn!$B2932="","",Txn!$D2932)</f>
        <v>0</v>
      </c>
      <c r="H5851" s="38">
        <f>IF(Txn!$B2932="","",Txn!$E2932)</f>
        <v>0</v>
      </c>
      <c r="I5851" s="40">
        <f>IF(Txn!$B2932="",0,Txn!$O2932)</f>
        <v>0</v>
      </c>
      <c r="J5851" s="40">
        <f>IF(Txn!$B2932="",0,Txn!$P2932)</f>
        <v>0</v>
      </c>
      <c r="K5851" s="41">
        <f>IF($A5851="","",IFERROR(VALUE(MID($A5851,6,2)),""))</f>
        <v>0</v>
      </c>
      <c r="L5851" s="39">
        <f>IF(Txn!$K2932="","",Txn!$K2932)</f>
        <v>0</v>
      </c>
      <c r="N5851" s="42">
        <f>IF($D5851="",0,COUNTIF(BankAccts,$D5851))</f>
        <v>0</v>
      </c>
    </row>
    <row r="5852" spans="1:14">
      <c r="A5852" s="38">
        <f>IF(Txn!$B2932="","",Txn!$B2932)</f>
        <v>0</v>
      </c>
      <c r="B5852" s="38">
        <f>IF(Txn!$B2932="","",Txn!$C2932)</f>
        <v>0</v>
      </c>
      <c r="C5852" s="39">
        <f>IF(Txn!$B2932="","","تراکنش بانکی")</f>
        <v>0</v>
      </c>
      <c r="D5852" s="38">
        <f>IF(Txn!$B2932="","",IF(IF(Txn!$U2932="TRF",Txn!$Y2932,Txn!$Z2932)="","",IF(Txn!$U2932="TRF",Txn!$Y2932,Txn!$Z2932)))</f>
        <v>0</v>
      </c>
      <c r="E5852" s="39">
        <f>IF($D5852="","",IFERROR(VLOOKUP($D5852,AcctTbl,2,0),""))</f>
        <v>0</v>
      </c>
      <c r="F5852" s="39">
        <f>IF($D5852="","",IFERROR(VLOOKUP($D5852,AcctTbl,3,0),""))</f>
        <v>0</v>
      </c>
      <c r="G5852" s="39">
        <f>IF(Txn!$B2932="","",Txn!$D2932)</f>
        <v>0</v>
      </c>
      <c r="H5852" s="38">
        <f>IF(Txn!$B2932="","",Txn!$E2932)</f>
        <v>0</v>
      </c>
      <c r="I5852" s="40">
        <f>IF(Txn!$B2932="",0,Txn!$Q2932)</f>
        <v>0</v>
      </c>
      <c r="J5852" s="40">
        <f>IF(Txn!$B2932="",0,Txn!$R2932)</f>
        <v>0</v>
      </c>
      <c r="K5852" s="41">
        <f>IF($A5852="","",IFERROR(VALUE(MID($A5852,6,2)),""))</f>
        <v>0</v>
      </c>
      <c r="L5852" s="39">
        <f>IF(Txn!$K2932="","","طرف مقابل — "&amp;Txn!$K2932)</f>
        <v>0</v>
      </c>
      <c r="N5852" s="42">
        <f>IF($D5852="",0,COUNTIF(BankAccts,$D5852))</f>
        <v>0</v>
      </c>
    </row>
    <row r="5853" spans="1:14">
      <c r="A5853" s="38">
        <f>IF(Txn!$B2933="","",Txn!$B2933)</f>
        <v>0</v>
      </c>
      <c r="B5853" s="38">
        <f>IF(Txn!$B2933="","",Txn!$C2933)</f>
        <v>0</v>
      </c>
      <c r="C5853" s="39">
        <f>IF(Txn!$B2933="","","تراکنش بانکی")</f>
        <v>0</v>
      </c>
      <c r="D5853" s="38">
        <f>IF(Txn!$B2933="","",IF(Txn!$X2933="","",Txn!$X2933))</f>
        <v>0</v>
      </c>
      <c r="E5853" s="39">
        <f>IF($D5853="","",IFERROR(VLOOKUP($D5853,AcctTbl,2,0),""))</f>
        <v>0</v>
      </c>
      <c r="F5853" s="39">
        <f>IF($D5853="","",IFERROR(VLOOKUP($D5853,AcctTbl,3,0),""))</f>
        <v>0</v>
      </c>
      <c r="G5853" s="39">
        <f>IF(Txn!$B2933="","",Txn!$D2933)</f>
        <v>0</v>
      </c>
      <c r="H5853" s="38">
        <f>IF(Txn!$B2933="","",Txn!$E2933)</f>
        <v>0</v>
      </c>
      <c r="I5853" s="40">
        <f>IF(Txn!$B2933="",0,Txn!$O2933)</f>
        <v>0</v>
      </c>
      <c r="J5853" s="40">
        <f>IF(Txn!$B2933="",0,Txn!$P2933)</f>
        <v>0</v>
      </c>
      <c r="K5853" s="41">
        <f>IF($A5853="","",IFERROR(VALUE(MID($A5853,6,2)),""))</f>
        <v>0</v>
      </c>
      <c r="L5853" s="39">
        <f>IF(Txn!$K2933="","",Txn!$K2933)</f>
        <v>0</v>
      </c>
      <c r="N5853" s="42">
        <f>IF($D5853="",0,COUNTIF(BankAccts,$D5853))</f>
        <v>0</v>
      </c>
    </row>
    <row r="5854" spans="1:14">
      <c r="A5854" s="38">
        <f>IF(Txn!$B2933="","",Txn!$B2933)</f>
        <v>0</v>
      </c>
      <c r="B5854" s="38">
        <f>IF(Txn!$B2933="","",Txn!$C2933)</f>
        <v>0</v>
      </c>
      <c r="C5854" s="39">
        <f>IF(Txn!$B2933="","","تراکنش بانکی")</f>
        <v>0</v>
      </c>
      <c r="D5854" s="38">
        <f>IF(Txn!$B2933="","",IF(IF(Txn!$U2933="TRF",Txn!$Y2933,Txn!$Z2933)="","",IF(Txn!$U2933="TRF",Txn!$Y2933,Txn!$Z2933)))</f>
        <v>0</v>
      </c>
      <c r="E5854" s="39">
        <f>IF($D5854="","",IFERROR(VLOOKUP($D5854,AcctTbl,2,0),""))</f>
        <v>0</v>
      </c>
      <c r="F5854" s="39">
        <f>IF($D5854="","",IFERROR(VLOOKUP($D5854,AcctTbl,3,0),""))</f>
        <v>0</v>
      </c>
      <c r="G5854" s="39">
        <f>IF(Txn!$B2933="","",Txn!$D2933)</f>
        <v>0</v>
      </c>
      <c r="H5854" s="38">
        <f>IF(Txn!$B2933="","",Txn!$E2933)</f>
        <v>0</v>
      </c>
      <c r="I5854" s="40">
        <f>IF(Txn!$B2933="",0,Txn!$Q2933)</f>
        <v>0</v>
      </c>
      <c r="J5854" s="40">
        <f>IF(Txn!$B2933="",0,Txn!$R2933)</f>
        <v>0</v>
      </c>
      <c r="K5854" s="41">
        <f>IF($A5854="","",IFERROR(VALUE(MID($A5854,6,2)),""))</f>
        <v>0</v>
      </c>
      <c r="L5854" s="39">
        <f>IF(Txn!$K2933="","","طرف مقابل — "&amp;Txn!$K2933)</f>
        <v>0</v>
      </c>
      <c r="N5854" s="42">
        <f>IF($D5854="",0,COUNTIF(BankAccts,$D5854))</f>
        <v>0</v>
      </c>
    </row>
    <row r="5855" spans="1:14">
      <c r="A5855" s="38">
        <f>IF(Txn!$B2934="","",Txn!$B2934)</f>
        <v>0</v>
      </c>
      <c r="B5855" s="38">
        <f>IF(Txn!$B2934="","",Txn!$C2934)</f>
        <v>0</v>
      </c>
      <c r="C5855" s="39">
        <f>IF(Txn!$B2934="","","تراکنش بانکی")</f>
        <v>0</v>
      </c>
      <c r="D5855" s="38">
        <f>IF(Txn!$B2934="","",IF(Txn!$X2934="","",Txn!$X2934))</f>
        <v>0</v>
      </c>
      <c r="E5855" s="39">
        <f>IF($D5855="","",IFERROR(VLOOKUP($D5855,AcctTbl,2,0),""))</f>
        <v>0</v>
      </c>
      <c r="F5855" s="39">
        <f>IF($D5855="","",IFERROR(VLOOKUP($D5855,AcctTbl,3,0),""))</f>
        <v>0</v>
      </c>
      <c r="G5855" s="39">
        <f>IF(Txn!$B2934="","",Txn!$D2934)</f>
        <v>0</v>
      </c>
      <c r="H5855" s="38">
        <f>IF(Txn!$B2934="","",Txn!$E2934)</f>
        <v>0</v>
      </c>
      <c r="I5855" s="40">
        <f>IF(Txn!$B2934="",0,Txn!$O2934)</f>
        <v>0</v>
      </c>
      <c r="J5855" s="40">
        <f>IF(Txn!$B2934="",0,Txn!$P2934)</f>
        <v>0</v>
      </c>
      <c r="K5855" s="41">
        <f>IF($A5855="","",IFERROR(VALUE(MID($A5855,6,2)),""))</f>
        <v>0</v>
      </c>
      <c r="L5855" s="39">
        <f>IF(Txn!$K2934="","",Txn!$K2934)</f>
        <v>0</v>
      </c>
      <c r="N5855" s="42">
        <f>IF($D5855="",0,COUNTIF(BankAccts,$D5855))</f>
        <v>0</v>
      </c>
    </row>
    <row r="5856" spans="1:14">
      <c r="A5856" s="38">
        <f>IF(Txn!$B2934="","",Txn!$B2934)</f>
        <v>0</v>
      </c>
      <c r="B5856" s="38">
        <f>IF(Txn!$B2934="","",Txn!$C2934)</f>
        <v>0</v>
      </c>
      <c r="C5856" s="39">
        <f>IF(Txn!$B2934="","","تراکنش بانکی")</f>
        <v>0</v>
      </c>
      <c r="D5856" s="38">
        <f>IF(Txn!$B2934="","",IF(IF(Txn!$U2934="TRF",Txn!$Y2934,Txn!$Z2934)="","",IF(Txn!$U2934="TRF",Txn!$Y2934,Txn!$Z2934)))</f>
        <v>0</v>
      </c>
      <c r="E5856" s="39">
        <f>IF($D5856="","",IFERROR(VLOOKUP($D5856,AcctTbl,2,0),""))</f>
        <v>0</v>
      </c>
      <c r="F5856" s="39">
        <f>IF($D5856="","",IFERROR(VLOOKUP($D5856,AcctTbl,3,0),""))</f>
        <v>0</v>
      </c>
      <c r="G5856" s="39">
        <f>IF(Txn!$B2934="","",Txn!$D2934)</f>
        <v>0</v>
      </c>
      <c r="H5856" s="38">
        <f>IF(Txn!$B2934="","",Txn!$E2934)</f>
        <v>0</v>
      </c>
      <c r="I5856" s="40">
        <f>IF(Txn!$B2934="",0,Txn!$Q2934)</f>
        <v>0</v>
      </c>
      <c r="J5856" s="40">
        <f>IF(Txn!$B2934="",0,Txn!$R2934)</f>
        <v>0</v>
      </c>
      <c r="K5856" s="41">
        <f>IF($A5856="","",IFERROR(VALUE(MID($A5856,6,2)),""))</f>
        <v>0</v>
      </c>
      <c r="L5856" s="39">
        <f>IF(Txn!$K2934="","","طرف مقابل — "&amp;Txn!$K2934)</f>
        <v>0</v>
      </c>
      <c r="N5856" s="42">
        <f>IF($D5856="",0,COUNTIF(BankAccts,$D5856))</f>
        <v>0</v>
      </c>
    </row>
    <row r="5857" spans="1:14">
      <c r="A5857" s="38">
        <f>IF(Txn!$B2935="","",Txn!$B2935)</f>
        <v>0</v>
      </c>
      <c r="B5857" s="38">
        <f>IF(Txn!$B2935="","",Txn!$C2935)</f>
        <v>0</v>
      </c>
      <c r="C5857" s="39">
        <f>IF(Txn!$B2935="","","تراکنش بانکی")</f>
        <v>0</v>
      </c>
      <c r="D5857" s="38">
        <f>IF(Txn!$B2935="","",IF(Txn!$X2935="","",Txn!$X2935))</f>
        <v>0</v>
      </c>
      <c r="E5857" s="39">
        <f>IF($D5857="","",IFERROR(VLOOKUP($D5857,AcctTbl,2,0),""))</f>
        <v>0</v>
      </c>
      <c r="F5857" s="39">
        <f>IF($D5857="","",IFERROR(VLOOKUP($D5857,AcctTbl,3,0),""))</f>
        <v>0</v>
      </c>
      <c r="G5857" s="39">
        <f>IF(Txn!$B2935="","",Txn!$D2935)</f>
        <v>0</v>
      </c>
      <c r="H5857" s="38">
        <f>IF(Txn!$B2935="","",Txn!$E2935)</f>
        <v>0</v>
      </c>
      <c r="I5857" s="40">
        <f>IF(Txn!$B2935="",0,Txn!$O2935)</f>
        <v>0</v>
      </c>
      <c r="J5857" s="40">
        <f>IF(Txn!$B2935="",0,Txn!$P2935)</f>
        <v>0</v>
      </c>
      <c r="K5857" s="41">
        <f>IF($A5857="","",IFERROR(VALUE(MID($A5857,6,2)),""))</f>
        <v>0</v>
      </c>
      <c r="L5857" s="39">
        <f>IF(Txn!$K2935="","",Txn!$K2935)</f>
        <v>0</v>
      </c>
      <c r="N5857" s="42">
        <f>IF($D5857="",0,COUNTIF(BankAccts,$D5857))</f>
        <v>0</v>
      </c>
    </row>
    <row r="5858" spans="1:14">
      <c r="A5858" s="38">
        <f>IF(Txn!$B2935="","",Txn!$B2935)</f>
        <v>0</v>
      </c>
      <c r="B5858" s="38">
        <f>IF(Txn!$B2935="","",Txn!$C2935)</f>
        <v>0</v>
      </c>
      <c r="C5858" s="39">
        <f>IF(Txn!$B2935="","","تراکنش بانکی")</f>
        <v>0</v>
      </c>
      <c r="D5858" s="38">
        <f>IF(Txn!$B2935="","",IF(IF(Txn!$U2935="TRF",Txn!$Y2935,Txn!$Z2935)="","",IF(Txn!$U2935="TRF",Txn!$Y2935,Txn!$Z2935)))</f>
        <v>0</v>
      </c>
      <c r="E5858" s="39">
        <f>IF($D5858="","",IFERROR(VLOOKUP($D5858,AcctTbl,2,0),""))</f>
        <v>0</v>
      </c>
      <c r="F5858" s="39">
        <f>IF($D5858="","",IFERROR(VLOOKUP($D5858,AcctTbl,3,0),""))</f>
        <v>0</v>
      </c>
      <c r="G5858" s="39">
        <f>IF(Txn!$B2935="","",Txn!$D2935)</f>
        <v>0</v>
      </c>
      <c r="H5858" s="38">
        <f>IF(Txn!$B2935="","",Txn!$E2935)</f>
        <v>0</v>
      </c>
      <c r="I5858" s="40">
        <f>IF(Txn!$B2935="",0,Txn!$Q2935)</f>
        <v>0</v>
      </c>
      <c r="J5858" s="40">
        <f>IF(Txn!$B2935="",0,Txn!$R2935)</f>
        <v>0</v>
      </c>
      <c r="K5858" s="41">
        <f>IF($A5858="","",IFERROR(VALUE(MID($A5858,6,2)),""))</f>
        <v>0</v>
      </c>
      <c r="L5858" s="39">
        <f>IF(Txn!$K2935="","","طرف مقابل — "&amp;Txn!$K2935)</f>
        <v>0</v>
      </c>
      <c r="N5858" s="42">
        <f>IF($D5858="",0,COUNTIF(BankAccts,$D5858))</f>
        <v>0</v>
      </c>
    </row>
    <row r="5859" spans="1:14">
      <c r="A5859" s="38">
        <f>IF(Txn!$B2936="","",Txn!$B2936)</f>
        <v>0</v>
      </c>
      <c r="B5859" s="38">
        <f>IF(Txn!$B2936="","",Txn!$C2936)</f>
        <v>0</v>
      </c>
      <c r="C5859" s="39">
        <f>IF(Txn!$B2936="","","تراکنش بانکی")</f>
        <v>0</v>
      </c>
      <c r="D5859" s="38">
        <f>IF(Txn!$B2936="","",IF(Txn!$X2936="","",Txn!$X2936))</f>
        <v>0</v>
      </c>
      <c r="E5859" s="39">
        <f>IF($D5859="","",IFERROR(VLOOKUP($D5859,AcctTbl,2,0),""))</f>
        <v>0</v>
      </c>
      <c r="F5859" s="39">
        <f>IF($D5859="","",IFERROR(VLOOKUP($D5859,AcctTbl,3,0),""))</f>
        <v>0</v>
      </c>
      <c r="G5859" s="39">
        <f>IF(Txn!$B2936="","",Txn!$D2936)</f>
        <v>0</v>
      </c>
      <c r="H5859" s="38">
        <f>IF(Txn!$B2936="","",Txn!$E2936)</f>
        <v>0</v>
      </c>
      <c r="I5859" s="40">
        <f>IF(Txn!$B2936="",0,Txn!$O2936)</f>
        <v>0</v>
      </c>
      <c r="J5859" s="40">
        <f>IF(Txn!$B2936="",0,Txn!$P2936)</f>
        <v>0</v>
      </c>
      <c r="K5859" s="41">
        <f>IF($A5859="","",IFERROR(VALUE(MID($A5859,6,2)),""))</f>
        <v>0</v>
      </c>
      <c r="L5859" s="39">
        <f>IF(Txn!$K2936="","",Txn!$K2936)</f>
        <v>0</v>
      </c>
      <c r="N5859" s="42">
        <f>IF($D5859="",0,COUNTIF(BankAccts,$D5859))</f>
        <v>0</v>
      </c>
    </row>
    <row r="5860" spans="1:14">
      <c r="A5860" s="38">
        <f>IF(Txn!$B2936="","",Txn!$B2936)</f>
        <v>0</v>
      </c>
      <c r="B5860" s="38">
        <f>IF(Txn!$B2936="","",Txn!$C2936)</f>
        <v>0</v>
      </c>
      <c r="C5860" s="39">
        <f>IF(Txn!$B2936="","","تراکنش بانکی")</f>
        <v>0</v>
      </c>
      <c r="D5860" s="38">
        <f>IF(Txn!$B2936="","",IF(IF(Txn!$U2936="TRF",Txn!$Y2936,Txn!$Z2936)="","",IF(Txn!$U2936="TRF",Txn!$Y2936,Txn!$Z2936)))</f>
        <v>0</v>
      </c>
      <c r="E5860" s="39">
        <f>IF($D5860="","",IFERROR(VLOOKUP($D5860,AcctTbl,2,0),""))</f>
        <v>0</v>
      </c>
      <c r="F5860" s="39">
        <f>IF($D5860="","",IFERROR(VLOOKUP($D5860,AcctTbl,3,0),""))</f>
        <v>0</v>
      </c>
      <c r="G5860" s="39">
        <f>IF(Txn!$B2936="","",Txn!$D2936)</f>
        <v>0</v>
      </c>
      <c r="H5860" s="38">
        <f>IF(Txn!$B2936="","",Txn!$E2936)</f>
        <v>0</v>
      </c>
      <c r="I5860" s="40">
        <f>IF(Txn!$B2936="",0,Txn!$Q2936)</f>
        <v>0</v>
      </c>
      <c r="J5860" s="40">
        <f>IF(Txn!$B2936="",0,Txn!$R2936)</f>
        <v>0</v>
      </c>
      <c r="K5860" s="41">
        <f>IF($A5860="","",IFERROR(VALUE(MID($A5860,6,2)),""))</f>
        <v>0</v>
      </c>
      <c r="L5860" s="39">
        <f>IF(Txn!$K2936="","","طرف مقابل — "&amp;Txn!$K2936)</f>
        <v>0</v>
      </c>
      <c r="N5860" s="42">
        <f>IF($D5860="",0,COUNTIF(BankAccts,$D5860))</f>
        <v>0</v>
      </c>
    </row>
    <row r="5861" spans="1:14">
      <c r="A5861" s="38">
        <f>IF(Txn!$B2937="","",Txn!$B2937)</f>
        <v>0</v>
      </c>
      <c r="B5861" s="38">
        <f>IF(Txn!$B2937="","",Txn!$C2937)</f>
        <v>0</v>
      </c>
      <c r="C5861" s="39">
        <f>IF(Txn!$B2937="","","تراکنش بانکی")</f>
        <v>0</v>
      </c>
      <c r="D5861" s="38">
        <f>IF(Txn!$B2937="","",IF(Txn!$X2937="","",Txn!$X2937))</f>
        <v>0</v>
      </c>
      <c r="E5861" s="39">
        <f>IF($D5861="","",IFERROR(VLOOKUP($D5861,AcctTbl,2,0),""))</f>
        <v>0</v>
      </c>
      <c r="F5861" s="39">
        <f>IF($D5861="","",IFERROR(VLOOKUP($D5861,AcctTbl,3,0),""))</f>
        <v>0</v>
      </c>
      <c r="G5861" s="39">
        <f>IF(Txn!$B2937="","",Txn!$D2937)</f>
        <v>0</v>
      </c>
      <c r="H5861" s="38">
        <f>IF(Txn!$B2937="","",Txn!$E2937)</f>
        <v>0</v>
      </c>
      <c r="I5861" s="40">
        <f>IF(Txn!$B2937="",0,Txn!$O2937)</f>
        <v>0</v>
      </c>
      <c r="J5861" s="40">
        <f>IF(Txn!$B2937="",0,Txn!$P2937)</f>
        <v>0</v>
      </c>
      <c r="K5861" s="41">
        <f>IF($A5861="","",IFERROR(VALUE(MID($A5861,6,2)),""))</f>
        <v>0</v>
      </c>
      <c r="L5861" s="39">
        <f>IF(Txn!$K2937="","",Txn!$K2937)</f>
        <v>0</v>
      </c>
      <c r="N5861" s="42">
        <f>IF($D5861="",0,COUNTIF(BankAccts,$D5861))</f>
        <v>0</v>
      </c>
    </row>
    <row r="5862" spans="1:14">
      <c r="A5862" s="38">
        <f>IF(Txn!$B2937="","",Txn!$B2937)</f>
        <v>0</v>
      </c>
      <c r="B5862" s="38">
        <f>IF(Txn!$B2937="","",Txn!$C2937)</f>
        <v>0</v>
      </c>
      <c r="C5862" s="39">
        <f>IF(Txn!$B2937="","","تراکنش بانکی")</f>
        <v>0</v>
      </c>
      <c r="D5862" s="38">
        <f>IF(Txn!$B2937="","",IF(IF(Txn!$U2937="TRF",Txn!$Y2937,Txn!$Z2937)="","",IF(Txn!$U2937="TRF",Txn!$Y2937,Txn!$Z2937)))</f>
        <v>0</v>
      </c>
      <c r="E5862" s="39">
        <f>IF($D5862="","",IFERROR(VLOOKUP($D5862,AcctTbl,2,0),""))</f>
        <v>0</v>
      </c>
      <c r="F5862" s="39">
        <f>IF($D5862="","",IFERROR(VLOOKUP($D5862,AcctTbl,3,0),""))</f>
        <v>0</v>
      </c>
      <c r="G5862" s="39">
        <f>IF(Txn!$B2937="","",Txn!$D2937)</f>
        <v>0</v>
      </c>
      <c r="H5862" s="38">
        <f>IF(Txn!$B2937="","",Txn!$E2937)</f>
        <v>0</v>
      </c>
      <c r="I5862" s="40">
        <f>IF(Txn!$B2937="",0,Txn!$Q2937)</f>
        <v>0</v>
      </c>
      <c r="J5862" s="40">
        <f>IF(Txn!$B2937="",0,Txn!$R2937)</f>
        <v>0</v>
      </c>
      <c r="K5862" s="41">
        <f>IF($A5862="","",IFERROR(VALUE(MID($A5862,6,2)),""))</f>
        <v>0</v>
      </c>
      <c r="L5862" s="39">
        <f>IF(Txn!$K2937="","","طرف مقابل — "&amp;Txn!$K2937)</f>
        <v>0</v>
      </c>
      <c r="N5862" s="42">
        <f>IF($D5862="",0,COUNTIF(BankAccts,$D5862))</f>
        <v>0</v>
      </c>
    </row>
    <row r="5863" spans="1:14">
      <c r="A5863" s="38">
        <f>IF(Txn!$B2938="","",Txn!$B2938)</f>
        <v>0</v>
      </c>
      <c r="B5863" s="38">
        <f>IF(Txn!$B2938="","",Txn!$C2938)</f>
        <v>0</v>
      </c>
      <c r="C5863" s="39">
        <f>IF(Txn!$B2938="","","تراکنش بانکی")</f>
        <v>0</v>
      </c>
      <c r="D5863" s="38">
        <f>IF(Txn!$B2938="","",IF(Txn!$X2938="","",Txn!$X2938))</f>
        <v>0</v>
      </c>
      <c r="E5863" s="39">
        <f>IF($D5863="","",IFERROR(VLOOKUP($D5863,AcctTbl,2,0),""))</f>
        <v>0</v>
      </c>
      <c r="F5863" s="39">
        <f>IF($D5863="","",IFERROR(VLOOKUP($D5863,AcctTbl,3,0),""))</f>
        <v>0</v>
      </c>
      <c r="G5863" s="39">
        <f>IF(Txn!$B2938="","",Txn!$D2938)</f>
        <v>0</v>
      </c>
      <c r="H5863" s="38">
        <f>IF(Txn!$B2938="","",Txn!$E2938)</f>
        <v>0</v>
      </c>
      <c r="I5863" s="40">
        <f>IF(Txn!$B2938="",0,Txn!$O2938)</f>
        <v>0</v>
      </c>
      <c r="J5863" s="40">
        <f>IF(Txn!$B2938="",0,Txn!$P2938)</f>
        <v>0</v>
      </c>
      <c r="K5863" s="41">
        <f>IF($A5863="","",IFERROR(VALUE(MID($A5863,6,2)),""))</f>
        <v>0</v>
      </c>
      <c r="L5863" s="39">
        <f>IF(Txn!$K2938="","",Txn!$K2938)</f>
        <v>0</v>
      </c>
      <c r="N5863" s="42">
        <f>IF($D5863="",0,COUNTIF(BankAccts,$D5863))</f>
        <v>0</v>
      </c>
    </row>
    <row r="5864" spans="1:14">
      <c r="A5864" s="38">
        <f>IF(Txn!$B2938="","",Txn!$B2938)</f>
        <v>0</v>
      </c>
      <c r="B5864" s="38">
        <f>IF(Txn!$B2938="","",Txn!$C2938)</f>
        <v>0</v>
      </c>
      <c r="C5864" s="39">
        <f>IF(Txn!$B2938="","","تراکنش بانکی")</f>
        <v>0</v>
      </c>
      <c r="D5864" s="38">
        <f>IF(Txn!$B2938="","",IF(IF(Txn!$U2938="TRF",Txn!$Y2938,Txn!$Z2938)="","",IF(Txn!$U2938="TRF",Txn!$Y2938,Txn!$Z2938)))</f>
        <v>0</v>
      </c>
      <c r="E5864" s="39">
        <f>IF($D5864="","",IFERROR(VLOOKUP($D5864,AcctTbl,2,0),""))</f>
        <v>0</v>
      </c>
      <c r="F5864" s="39">
        <f>IF($D5864="","",IFERROR(VLOOKUP($D5864,AcctTbl,3,0),""))</f>
        <v>0</v>
      </c>
      <c r="G5864" s="39">
        <f>IF(Txn!$B2938="","",Txn!$D2938)</f>
        <v>0</v>
      </c>
      <c r="H5864" s="38">
        <f>IF(Txn!$B2938="","",Txn!$E2938)</f>
        <v>0</v>
      </c>
      <c r="I5864" s="40">
        <f>IF(Txn!$B2938="",0,Txn!$Q2938)</f>
        <v>0</v>
      </c>
      <c r="J5864" s="40">
        <f>IF(Txn!$B2938="",0,Txn!$R2938)</f>
        <v>0</v>
      </c>
      <c r="K5864" s="41">
        <f>IF($A5864="","",IFERROR(VALUE(MID($A5864,6,2)),""))</f>
        <v>0</v>
      </c>
      <c r="L5864" s="39">
        <f>IF(Txn!$K2938="","","طرف مقابل — "&amp;Txn!$K2938)</f>
        <v>0</v>
      </c>
      <c r="N5864" s="42">
        <f>IF($D5864="",0,COUNTIF(BankAccts,$D5864))</f>
        <v>0</v>
      </c>
    </row>
    <row r="5865" spans="1:14">
      <c r="A5865" s="38">
        <f>IF(Txn!$B2939="","",Txn!$B2939)</f>
        <v>0</v>
      </c>
      <c r="B5865" s="38">
        <f>IF(Txn!$B2939="","",Txn!$C2939)</f>
        <v>0</v>
      </c>
      <c r="C5865" s="39">
        <f>IF(Txn!$B2939="","","تراکنش بانکی")</f>
        <v>0</v>
      </c>
      <c r="D5865" s="38">
        <f>IF(Txn!$B2939="","",IF(Txn!$X2939="","",Txn!$X2939))</f>
        <v>0</v>
      </c>
      <c r="E5865" s="39">
        <f>IF($D5865="","",IFERROR(VLOOKUP($D5865,AcctTbl,2,0),""))</f>
        <v>0</v>
      </c>
      <c r="F5865" s="39">
        <f>IF($D5865="","",IFERROR(VLOOKUP($D5865,AcctTbl,3,0),""))</f>
        <v>0</v>
      </c>
      <c r="G5865" s="39">
        <f>IF(Txn!$B2939="","",Txn!$D2939)</f>
        <v>0</v>
      </c>
      <c r="H5865" s="38">
        <f>IF(Txn!$B2939="","",Txn!$E2939)</f>
        <v>0</v>
      </c>
      <c r="I5865" s="40">
        <f>IF(Txn!$B2939="",0,Txn!$O2939)</f>
        <v>0</v>
      </c>
      <c r="J5865" s="40">
        <f>IF(Txn!$B2939="",0,Txn!$P2939)</f>
        <v>0</v>
      </c>
      <c r="K5865" s="41">
        <f>IF($A5865="","",IFERROR(VALUE(MID($A5865,6,2)),""))</f>
        <v>0</v>
      </c>
      <c r="L5865" s="39">
        <f>IF(Txn!$K2939="","",Txn!$K2939)</f>
        <v>0</v>
      </c>
      <c r="N5865" s="42">
        <f>IF($D5865="",0,COUNTIF(BankAccts,$D5865))</f>
        <v>0</v>
      </c>
    </row>
    <row r="5866" spans="1:14">
      <c r="A5866" s="38">
        <f>IF(Txn!$B2939="","",Txn!$B2939)</f>
        <v>0</v>
      </c>
      <c r="B5866" s="38">
        <f>IF(Txn!$B2939="","",Txn!$C2939)</f>
        <v>0</v>
      </c>
      <c r="C5866" s="39">
        <f>IF(Txn!$B2939="","","تراکنش بانکی")</f>
        <v>0</v>
      </c>
      <c r="D5866" s="38">
        <f>IF(Txn!$B2939="","",IF(IF(Txn!$U2939="TRF",Txn!$Y2939,Txn!$Z2939)="","",IF(Txn!$U2939="TRF",Txn!$Y2939,Txn!$Z2939)))</f>
        <v>0</v>
      </c>
      <c r="E5866" s="39">
        <f>IF($D5866="","",IFERROR(VLOOKUP($D5866,AcctTbl,2,0),""))</f>
        <v>0</v>
      </c>
      <c r="F5866" s="39">
        <f>IF($D5866="","",IFERROR(VLOOKUP($D5866,AcctTbl,3,0),""))</f>
        <v>0</v>
      </c>
      <c r="G5866" s="39">
        <f>IF(Txn!$B2939="","",Txn!$D2939)</f>
        <v>0</v>
      </c>
      <c r="H5866" s="38">
        <f>IF(Txn!$B2939="","",Txn!$E2939)</f>
        <v>0</v>
      </c>
      <c r="I5866" s="40">
        <f>IF(Txn!$B2939="",0,Txn!$Q2939)</f>
        <v>0</v>
      </c>
      <c r="J5866" s="40">
        <f>IF(Txn!$B2939="",0,Txn!$R2939)</f>
        <v>0</v>
      </c>
      <c r="K5866" s="41">
        <f>IF($A5866="","",IFERROR(VALUE(MID($A5866,6,2)),""))</f>
        <v>0</v>
      </c>
      <c r="L5866" s="39">
        <f>IF(Txn!$K2939="","","طرف مقابل — "&amp;Txn!$K2939)</f>
        <v>0</v>
      </c>
      <c r="N5866" s="42">
        <f>IF($D5866="",0,COUNTIF(BankAccts,$D5866))</f>
        <v>0</v>
      </c>
    </row>
    <row r="5867" spans="1:14">
      <c r="A5867" s="38">
        <f>IF(Txn!$B2940="","",Txn!$B2940)</f>
        <v>0</v>
      </c>
      <c r="B5867" s="38">
        <f>IF(Txn!$B2940="","",Txn!$C2940)</f>
        <v>0</v>
      </c>
      <c r="C5867" s="39">
        <f>IF(Txn!$B2940="","","تراکنش بانکی")</f>
        <v>0</v>
      </c>
      <c r="D5867" s="38">
        <f>IF(Txn!$B2940="","",IF(Txn!$X2940="","",Txn!$X2940))</f>
        <v>0</v>
      </c>
      <c r="E5867" s="39">
        <f>IF($D5867="","",IFERROR(VLOOKUP($D5867,AcctTbl,2,0),""))</f>
        <v>0</v>
      </c>
      <c r="F5867" s="39">
        <f>IF($D5867="","",IFERROR(VLOOKUP($D5867,AcctTbl,3,0),""))</f>
        <v>0</v>
      </c>
      <c r="G5867" s="39">
        <f>IF(Txn!$B2940="","",Txn!$D2940)</f>
        <v>0</v>
      </c>
      <c r="H5867" s="38">
        <f>IF(Txn!$B2940="","",Txn!$E2940)</f>
        <v>0</v>
      </c>
      <c r="I5867" s="40">
        <f>IF(Txn!$B2940="",0,Txn!$O2940)</f>
        <v>0</v>
      </c>
      <c r="J5867" s="40">
        <f>IF(Txn!$B2940="",0,Txn!$P2940)</f>
        <v>0</v>
      </c>
      <c r="K5867" s="41">
        <f>IF($A5867="","",IFERROR(VALUE(MID($A5867,6,2)),""))</f>
        <v>0</v>
      </c>
      <c r="L5867" s="39">
        <f>IF(Txn!$K2940="","",Txn!$K2940)</f>
        <v>0</v>
      </c>
      <c r="N5867" s="42">
        <f>IF($D5867="",0,COUNTIF(BankAccts,$D5867))</f>
        <v>0</v>
      </c>
    </row>
    <row r="5868" spans="1:14">
      <c r="A5868" s="38">
        <f>IF(Txn!$B2940="","",Txn!$B2940)</f>
        <v>0</v>
      </c>
      <c r="B5868" s="38">
        <f>IF(Txn!$B2940="","",Txn!$C2940)</f>
        <v>0</v>
      </c>
      <c r="C5868" s="39">
        <f>IF(Txn!$B2940="","","تراکنش بانکی")</f>
        <v>0</v>
      </c>
      <c r="D5868" s="38">
        <f>IF(Txn!$B2940="","",IF(IF(Txn!$U2940="TRF",Txn!$Y2940,Txn!$Z2940)="","",IF(Txn!$U2940="TRF",Txn!$Y2940,Txn!$Z2940)))</f>
        <v>0</v>
      </c>
      <c r="E5868" s="39">
        <f>IF($D5868="","",IFERROR(VLOOKUP($D5868,AcctTbl,2,0),""))</f>
        <v>0</v>
      </c>
      <c r="F5868" s="39">
        <f>IF($D5868="","",IFERROR(VLOOKUP($D5868,AcctTbl,3,0),""))</f>
        <v>0</v>
      </c>
      <c r="G5868" s="39">
        <f>IF(Txn!$B2940="","",Txn!$D2940)</f>
        <v>0</v>
      </c>
      <c r="H5868" s="38">
        <f>IF(Txn!$B2940="","",Txn!$E2940)</f>
        <v>0</v>
      </c>
      <c r="I5868" s="40">
        <f>IF(Txn!$B2940="",0,Txn!$Q2940)</f>
        <v>0</v>
      </c>
      <c r="J5868" s="40">
        <f>IF(Txn!$B2940="",0,Txn!$R2940)</f>
        <v>0</v>
      </c>
      <c r="K5868" s="41">
        <f>IF($A5868="","",IFERROR(VALUE(MID($A5868,6,2)),""))</f>
        <v>0</v>
      </c>
      <c r="L5868" s="39">
        <f>IF(Txn!$K2940="","","طرف مقابل — "&amp;Txn!$K2940)</f>
        <v>0</v>
      </c>
      <c r="N5868" s="42">
        <f>IF($D5868="",0,COUNTIF(BankAccts,$D5868))</f>
        <v>0</v>
      </c>
    </row>
    <row r="5869" spans="1:14">
      <c r="A5869" s="38">
        <f>IF(Txn!$B2941="","",Txn!$B2941)</f>
        <v>0</v>
      </c>
      <c r="B5869" s="38">
        <f>IF(Txn!$B2941="","",Txn!$C2941)</f>
        <v>0</v>
      </c>
      <c r="C5869" s="39">
        <f>IF(Txn!$B2941="","","تراکنش بانکی")</f>
        <v>0</v>
      </c>
      <c r="D5869" s="38">
        <f>IF(Txn!$B2941="","",IF(Txn!$X2941="","",Txn!$X2941))</f>
        <v>0</v>
      </c>
      <c r="E5869" s="39">
        <f>IF($D5869="","",IFERROR(VLOOKUP($D5869,AcctTbl,2,0),""))</f>
        <v>0</v>
      </c>
      <c r="F5869" s="39">
        <f>IF($D5869="","",IFERROR(VLOOKUP($D5869,AcctTbl,3,0),""))</f>
        <v>0</v>
      </c>
      <c r="G5869" s="39">
        <f>IF(Txn!$B2941="","",Txn!$D2941)</f>
        <v>0</v>
      </c>
      <c r="H5869" s="38">
        <f>IF(Txn!$B2941="","",Txn!$E2941)</f>
        <v>0</v>
      </c>
      <c r="I5869" s="40">
        <f>IF(Txn!$B2941="",0,Txn!$O2941)</f>
        <v>0</v>
      </c>
      <c r="J5869" s="40">
        <f>IF(Txn!$B2941="",0,Txn!$P2941)</f>
        <v>0</v>
      </c>
      <c r="K5869" s="41">
        <f>IF($A5869="","",IFERROR(VALUE(MID($A5869,6,2)),""))</f>
        <v>0</v>
      </c>
      <c r="L5869" s="39">
        <f>IF(Txn!$K2941="","",Txn!$K2941)</f>
        <v>0</v>
      </c>
      <c r="N5869" s="42">
        <f>IF($D5869="",0,COUNTIF(BankAccts,$D5869))</f>
        <v>0</v>
      </c>
    </row>
    <row r="5870" spans="1:14">
      <c r="A5870" s="38">
        <f>IF(Txn!$B2941="","",Txn!$B2941)</f>
        <v>0</v>
      </c>
      <c r="B5870" s="38">
        <f>IF(Txn!$B2941="","",Txn!$C2941)</f>
        <v>0</v>
      </c>
      <c r="C5870" s="39">
        <f>IF(Txn!$B2941="","","تراکنش بانکی")</f>
        <v>0</v>
      </c>
      <c r="D5870" s="38">
        <f>IF(Txn!$B2941="","",IF(IF(Txn!$U2941="TRF",Txn!$Y2941,Txn!$Z2941)="","",IF(Txn!$U2941="TRF",Txn!$Y2941,Txn!$Z2941)))</f>
        <v>0</v>
      </c>
      <c r="E5870" s="39">
        <f>IF($D5870="","",IFERROR(VLOOKUP($D5870,AcctTbl,2,0),""))</f>
        <v>0</v>
      </c>
      <c r="F5870" s="39">
        <f>IF($D5870="","",IFERROR(VLOOKUP($D5870,AcctTbl,3,0),""))</f>
        <v>0</v>
      </c>
      <c r="G5870" s="39">
        <f>IF(Txn!$B2941="","",Txn!$D2941)</f>
        <v>0</v>
      </c>
      <c r="H5870" s="38">
        <f>IF(Txn!$B2941="","",Txn!$E2941)</f>
        <v>0</v>
      </c>
      <c r="I5870" s="40">
        <f>IF(Txn!$B2941="",0,Txn!$Q2941)</f>
        <v>0</v>
      </c>
      <c r="J5870" s="40">
        <f>IF(Txn!$B2941="",0,Txn!$R2941)</f>
        <v>0</v>
      </c>
      <c r="K5870" s="41">
        <f>IF($A5870="","",IFERROR(VALUE(MID($A5870,6,2)),""))</f>
        <v>0</v>
      </c>
      <c r="L5870" s="39">
        <f>IF(Txn!$K2941="","","طرف مقابل — "&amp;Txn!$K2941)</f>
        <v>0</v>
      </c>
      <c r="N5870" s="42">
        <f>IF($D5870="",0,COUNTIF(BankAccts,$D5870))</f>
        <v>0</v>
      </c>
    </row>
    <row r="5871" spans="1:14">
      <c r="A5871" s="38">
        <f>IF(Txn!$B2942="","",Txn!$B2942)</f>
        <v>0</v>
      </c>
      <c r="B5871" s="38">
        <f>IF(Txn!$B2942="","",Txn!$C2942)</f>
        <v>0</v>
      </c>
      <c r="C5871" s="39">
        <f>IF(Txn!$B2942="","","تراکنش بانکی")</f>
        <v>0</v>
      </c>
      <c r="D5871" s="38">
        <f>IF(Txn!$B2942="","",IF(Txn!$X2942="","",Txn!$X2942))</f>
        <v>0</v>
      </c>
      <c r="E5871" s="39">
        <f>IF($D5871="","",IFERROR(VLOOKUP($D5871,AcctTbl,2,0),""))</f>
        <v>0</v>
      </c>
      <c r="F5871" s="39">
        <f>IF($D5871="","",IFERROR(VLOOKUP($D5871,AcctTbl,3,0),""))</f>
        <v>0</v>
      </c>
      <c r="G5871" s="39">
        <f>IF(Txn!$B2942="","",Txn!$D2942)</f>
        <v>0</v>
      </c>
      <c r="H5871" s="38">
        <f>IF(Txn!$B2942="","",Txn!$E2942)</f>
        <v>0</v>
      </c>
      <c r="I5871" s="40">
        <f>IF(Txn!$B2942="",0,Txn!$O2942)</f>
        <v>0</v>
      </c>
      <c r="J5871" s="40">
        <f>IF(Txn!$B2942="",0,Txn!$P2942)</f>
        <v>0</v>
      </c>
      <c r="K5871" s="41">
        <f>IF($A5871="","",IFERROR(VALUE(MID($A5871,6,2)),""))</f>
        <v>0</v>
      </c>
      <c r="L5871" s="39">
        <f>IF(Txn!$K2942="","",Txn!$K2942)</f>
        <v>0</v>
      </c>
      <c r="N5871" s="42">
        <f>IF($D5871="",0,COUNTIF(BankAccts,$D5871))</f>
        <v>0</v>
      </c>
    </row>
    <row r="5872" spans="1:14">
      <c r="A5872" s="38">
        <f>IF(Txn!$B2942="","",Txn!$B2942)</f>
        <v>0</v>
      </c>
      <c r="B5872" s="38">
        <f>IF(Txn!$B2942="","",Txn!$C2942)</f>
        <v>0</v>
      </c>
      <c r="C5872" s="39">
        <f>IF(Txn!$B2942="","","تراکنش بانکی")</f>
        <v>0</v>
      </c>
      <c r="D5872" s="38">
        <f>IF(Txn!$B2942="","",IF(IF(Txn!$U2942="TRF",Txn!$Y2942,Txn!$Z2942)="","",IF(Txn!$U2942="TRF",Txn!$Y2942,Txn!$Z2942)))</f>
        <v>0</v>
      </c>
      <c r="E5872" s="39">
        <f>IF($D5872="","",IFERROR(VLOOKUP($D5872,AcctTbl,2,0),""))</f>
        <v>0</v>
      </c>
      <c r="F5872" s="39">
        <f>IF($D5872="","",IFERROR(VLOOKUP($D5872,AcctTbl,3,0),""))</f>
        <v>0</v>
      </c>
      <c r="G5872" s="39">
        <f>IF(Txn!$B2942="","",Txn!$D2942)</f>
        <v>0</v>
      </c>
      <c r="H5872" s="38">
        <f>IF(Txn!$B2942="","",Txn!$E2942)</f>
        <v>0</v>
      </c>
      <c r="I5872" s="40">
        <f>IF(Txn!$B2942="",0,Txn!$Q2942)</f>
        <v>0</v>
      </c>
      <c r="J5872" s="40">
        <f>IF(Txn!$B2942="",0,Txn!$R2942)</f>
        <v>0</v>
      </c>
      <c r="K5872" s="41">
        <f>IF($A5872="","",IFERROR(VALUE(MID($A5872,6,2)),""))</f>
        <v>0</v>
      </c>
      <c r="L5872" s="39">
        <f>IF(Txn!$K2942="","","طرف مقابل — "&amp;Txn!$K2942)</f>
        <v>0</v>
      </c>
      <c r="N5872" s="42">
        <f>IF($D5872="",0,COUNTIF(BankAccts,$D5872))</f>
        <v>0</v>
      </c>
    </row>
    <row r="5873" spans="1:14">
      <c r="A5873" s="38">
        <f>IF(Txn!$B2943="","",Txn!$B2943)</f>
        <v>0</v>
      </c>
      <c r="B5873" s="38">
        <f>IF(Txn!$B2943="","",Txn!$C2943)</f>
        <v>0</v>
      </c>
      <c r="C5873" s="39">
        <f>IF(Txn!$B2943="","","تراکنش بانکی")</f>
        <v>0</v>
      </c>
      <c r="D5873" s="38">
        <f>IF(Txn!$B2943="","",IF(Txn!$X2943="","",Txn!$X2943))</f>
        <v>0</v>
      </c>
      <c r="E5873" s="39">
        <f>IF($D5873="","",IFERROR(VLOOKUP($D5873,AcctTbl,2,0),""))</f>
        <v>0</v>
      </c>
      <c r="F5873" s="39">
        <f>IF($D5873="","",IFERROR(VLOOKUP($D5873,AcctTbl,3,0),""))</f>
        <v>0</v>
      </c>
      <c r="G5873" s="39">
        <f>IF(Txn!$B2943="","",Txn!$D2943)</f>
        <v>0</v>
      </c>
      <c r="H5873" s="38">
        <f>IF(Txn!$B2943="","",Txn!$E2943)</f>
        <v>0</v>
      </c>
      <c r="I5873" s="40">
        <f>IF(Txn!$B2943="",0,Txn!$O2943)</f>
        <v>0</v>
      </c>
      <c r="J5873" s="40">
        <f>IF(Txn!$B2943="",0,Txn!$P2943)</f>
        <v>0</v>
      </c>
      <c r="K5873" s="41">
        <f>IF($A5873="","",IFERROR(VALUE(MID($A5873,6,2)),""))</f>
        <v>0</v>
      </c>
      <c r="L5873" s="39">
        <f>IF(Txn!$K2943="","",Txn!$K2943)</f>
        <v>0</v>
      </c>
      <c r="N5873" s="42">
        <f>IF($D5873="",0,COUNTIF(BankAccts,$D5873))</f>
        <v>0</v>
      </c>
    </row>
    <row r="5874" spans="1:14">
      <c r="A5874" s="38">
        <f>IF(Txn!$B2943="","",Txn!$B2943)</f>
        <v>0</v>
      </c>
      <c r="B5874" s="38">
        <f>IF(Txn!$B2943="","",Txn!$C2943)</f>
        <v>0</v>
      </c>
      <c r="C5874" s="39">
        <f>IF(Txn!$B2943="","","تراکنش بانکی")</f>
        <v>0</v>
      </c>
      <c r="D5874" s="38">
        <f>IF(Txn!$B2943="","",IF(IF(Txn!$U2943="TRF",Txn!$Y2943,Txn!$Z2943)="","",IF(Txn!$U2943="TRF",Txn!$Y2943,Txn!$Z2943)))</f>
        <v>0</v>
      </c>
      <c r="E5874" s="39">
        <f>IF($D5874="","",IFERROR(VLOOKUP($D5874,AcctTbl,2,0),""))</f>
        <v>0</v>
      </c>
      <c r="F5874" s="39">
        <f>IF($D5874="","",IFERROR(VLOOKUP($D5874,AcctTbl,3,0),""))</f>
        <v>0</v>
      </c>
      <c r="G5874" s="39">
        <f>IF(Txn!$B2943="","",Txn!$D2943)</f>
        <v>0</v>
      </c>
      <c r="H5874" s="38">
        <f>IF(Txn!$B2943="","",Txn!$E2943)</f>
        <v>0</v>
      </c>
      <c r="I5874" s="40">
        <f>IF(Txn!$B2943="",0,Txn!$Q2943)</f>
        <v>0</v>
      </c>
      <c r="J5874" s="40">
        <f>IF(Txn!$B2943="",0,Txn!$R2943)</f>
        <v>0</v>
      </c>
      <c r="K5874" s="41">
        <f>IF($A5874="","",IFERROR(VALUE(MID($A5874,6,2)),""))</f>
        <v>0</v>
      </c>
      <c r="L5874" s="39">
        <f>IF(Txn!$K2943="","","طرف مقابل — "&amp;Txn!$K2943)</f>
        <v>0</v>
      </c>
      <c r="N5874" s="42">
        <f>IF($D5874="",0,COUNTIF(BankAccts,$D5874))</f>
        <v>0</v>
      </c>
    </row>
    <row r="5875" spans="1:14">
      <c r="A5875" s="38">
        <f>IF(Txn!$B2944="","",Txn!$B2944)</f>
        <v>0</v>
      </c>
      <c r="B5875" s="38">
        <f>IF(Txn!$B2944="","",Txn!$C2944)</f>
        <v>0</v>
      </c>
      <c r="C5875" s="39">
        <f>IF(Txn!$B2944="","","تراکنش بانکی")</f>
        <v>0</v>
      </c>
      <c r="D5875" s="38">
        <f>IF(Txn!$B2944="","",IF(Txn!$X2944="","",Txn!$X2944))</f>
        <v>0</v>
      </c>
      <c r="E5875" s="39">
        <f>IF($D5875="","",IFERROR(VLOOKUP($D5875,AcctTbl,2,0),""))</f>
        <v>0</v>
      </c>
      <c r="F5875" s="39">
        <f>IF($D5875="","",IFERROR(VLOOKUP($D5875,AcctTbl,3,0),""))</f>
        <v>0</v>
      </c>
      <c r="G5875" s="39">
        <f>IF(Txn!$B2944="","",Txn!$D2944)</f>
        <v>0</v>
      </c>
      <c r="H5875" s="38">
        <f>IF(Txn!$B2944="","",Txn!$E2944)</f>
        <v>0</v>
      </c>
      <c r="I5875" s="40">
        <f>IF(Txn!$B2944="",0,Txn!$O2944)</f>
        <v>0</v>
      </c>
      <c r="J5875" s="40">
        <f>IF(Txn!$B2944="",0,Txn!$P2944)</f>
        <v>0</v>
      </c>
      <c r="K5875" s="41">
        <f>IF($A5875="","",IFERROR(VALUE(MID($A5875,6,2)),""))</f>
        <v>0</v>
      </c>
      <c r="L5875" s="39">
        <f>IF(Txn!$K2944="","",Txn!$K2944)</f>
        <v>0</v>
      </c>
      <c r="N5875" s="42">
        <f>IF($D5875="",0,COUNTIF(BankAccts,$D5875))</f>
        <v>0</v>
      </c>
    </row>
    <row r="5876" spans="1:14">
      <c r="A5876" s="38">
        <f>IF(Txn!$B2944="","",Txn!$B2944)</f>
        <v>0</v>
      </c>
      <c r="B5876" s="38">
        <f>IF(Txn!$B2944="","",Txn!$C2944)</f>
        <v>0</v>
      </c>
      <c r="C5876" s="39">
        <f>IF(Txn!$B2944="","","تراکنش بانکی")</f>
        <v>0</v>
      </c>
      <c r="D5876" s="38">
        <f>IF(Txn!$B2944="","",IF(IF(Txn!$U2944="TRF",Txn!$Y2944,Txn!$Z2944)="","",IF(Txn!$U2944="TRF",Txn!$Y2944,Txn!$Z2944)))</f>
        <v>0</v>
      </c>
      <c r="E5876" s="39">
        <f>IF($D5876="","",IFERROR(VLOOKUP($D5876,AcctTbl,2,0),""))</f>
        <v>0</v>
      </c>
      <c r="F5876" s="39">
        <f>IF($D5876="","",IFERROR(VLOOKUP($D5876,AcctTbl,3,0),""))</f>
        <v>0</v>
      </c>
      <c r="G5876" s="39">
        <f>IF(Txn!$B2944="","",Txn!$D2944)</f>
        <v>0</v>
      </c>
      <c r="H5876" s="38">
        <f>IF(Txn!$B2944="","",Txn!$E2944)</f>
        <v>0</v>
      </c>
      <c r="I5876" s="40">
        <f>IF(Txn!$B2944="",0,Txn!$Q2944)</f>
        <v>0</v>
      </c>
      <c r="J5876" s="40">
        <f>IF(Txn!$B2944="",0,Txn!$R2944)</f>
        <v>0</v>
      </c>
      <c r="K5876" s="41">
        <f>IF($A5876="","",IFERROR(VALUE(MID($A5876,6,2)),""))</f>
        <v>0</v>
      </c>
      <c r="L5876" s="39">
        <f>IF(Txn!$K2944="","","طرف مقابل — "&amp;Txn!$K2944)</f>
        <v>0</v>
      </c>
      <c r="N5876" s="42">
        <f>IF($D5876="",0,COUNTIF(BankAccts,$D5876))</f>
        <v>0</v>
      </c>
    </row>
    <row r="5877" spans="1:14">
      <c r="A5877" s="38">
        <f>IF(Txn!$B2945="","",Txn!$B2945)</f>
        <v>0</v>
      </c>
      <c r="B5877" s="38">
        <f>IF(Txn!$B2945="","",Txn!$C2945)</f>
        <v>0</v>
      </c>
      <c r="C5877" s="39">
        <f>IF(Txn!$B2945="","","تراکنش بانکی")</f>
        <v>0</v>
      </c>
      <c r="D5877" s="38">
        <f>IF(Txn!$B2945="","",IF(Txn!$X2945="","",Txn!$X2945))</f>
        <v>0</v>
      </c>
      <c r="E5877" s="39">
        <f>IF($D5877="","",IFERROR(VLOOKUP($D5877,AcctTbl,2,0),""))</f>
        <v>0</v>
      </c>
      <c r="F5877" s="39">
        <f>IF($D5877="","",IFERROR(VLOOKUP($D5877,AcctTbl,3,0),""))</f>
        <v>0</v>
      </c>
      <c r="G5877" s="39">
        <f>IF(Txn!$B2945="","",Txn!$D2945)</f>
        <v>0</v>
      </c>
      <c r="H5877" s="38">
        <f>IF(Txn!$B2945="","",Txn!$E2945)</f>
        <v>0</v>
      </c>
      <c r="I5877" s="40">
        <f>IF(Txn!$B2945="",0,Txn!$O2945)</f>
        <v>0</v>
      </c>
      <c r="J5877" s="40">
        <f>IF(Txn!$B2945="",0,Txn!$P2945)</f>
        <v>0</v>
      </c>
      <c r="K5877" s="41">
        <f>IF($A5877="","",IFERROR(VALUE(MID($A5877,6,2)),""))</f>
        <v>0</v>
      </c>
      <c r="L5877" s="39">
        <f>IF(Txn!$K2945="","",Txn!$K2945)</f>
        <v>0</v>
      </c>
      <c r="N5877" s="42">
        <f>IF($D5877="",0,COUNTIF(BankAccts,$D5877))</f>
        <v>0</v>
      </c>
    </row>
    <row r="5878" spans="1:14">
      <c r="A5878" s="38">
        <f>IF(Txn!$B2945="","",Txn!$B2945)</f>
        <v>0</v>
      </c>
      <c r="B5878" s="38">
        <f>IF(Txn!$B2945="","",Txn!$C2945)</f>
        <v>0</v>
      </c>
      <c r="C5878" s="39">
        <f>IF(Txn!$B2945="","","تراکنش بانکی")</f>
        <v>0</v>
      </c>
      <c r="D5878" s="38">
        <f>IF(Txn!$B2945="","",IF(IF(Txn!$U2945="TRF",Txn!$Y2945,Txn!$Z2945)="","",IF(Txn!$U2945="TRF",Txn!$Y2945,Txn!$Z2945)))</f>
        <v>0</v>
      </c>
      <c r="E5878" s="39">
        <f>IF($D5878="","",IFERROR(VLOOKUP($D5878,AcctTbl,2,0),""))</f>
        <v>0</v>
      </c>
      <c r="F5878" s="39">
        <f>IF($D5878="","",IFERROR(VLOOKUP($D5878,AcctTbl,3,0),""))</f>
        <v>0</v>
      </c>
      <c r="G5878" s="39">
        <f>IF(Txn!$B2945="","",Txn!$D2945)</f>
        <v>0</v>
      </c>
      <c r="H5878" s="38">
        <f>IF(Txn!$B2945="","",Txn!$E2945)</f>
        <v>0</v>
      </c>
      <c r="I5878" s="40">
        <f>IF(Txn!$B2945="",0,Txn!$Q2945)</f>
        <v>0</v>
      </c>
      <c r="J5878" s="40">
        <f>IF(Txn!$B2945="",0,Txn!$R2945)</f>
        <v>0</v>
      </c>
      <c r="K5878" s="41">
        <f>IF($A5878="","",IFERROR(VALUE(MID($A5878,6,2)),""))</f>
        <v>0</v>
      </c>
      <c r="L5878" s="39">
        <f>IF(Txn!$K2945="","","طرف مقابل — "&amp;Txn!$K2945)</f>
        <v>0</v>
      </c>
      <c r="N5878" s="42">
        <f>IF($D5878="",0,COUNTIF(BankAccts,$D5878))</f>
        <v>0</v>
      </c>
    </row>
    <row r="5879" spans="1:14">
      <c r="A5879" s="38">
        <f>IF(Txn!$B2946="","",Txn!$B2946)</f>
        <v>0</v>
      </c>
      <c r="B5879" s="38">
        <f>IF(Txn!$B2946="","",Txn!$C2946)</f>
        <v>0</v>
      </c>
      <c r="C5879" s="39">
        <f>IF(Txn!$B2946="","","تراکنش بانکی")</f>
        <v>0</v>
      </c>
      <c r="D5879" s="38">
        <f>IF(Txn!$B2946="","",IF(Txn!$X2946="","",Txn!$X2946))</f>
        <v>0</v>
      </c>
      <c r="E5879" s="39">
        <f>IF($D5879="","",IFERROR(VLOOKUP($D5879,AcctTbl,2,0),""))</f>
        <v>0</v>
      </c>
      <c r="F5879" s="39">
        <f>IF($D5879="","",IFERROR(VLOOKUP($D5879,AcctTbl,3,0),""))</f>
        <v>0</v>
      </c>
      <c r="G5879" s="39">
        <f>IF(Txn!$B2946="","",Txn!$D2946)</f>
        <v>0</v>
      </c>
      <c r="H5879" s="38">
        <f>IF(Txn!$B2946="","",Txn!$E2946)</f>
        <v>0</v>
      </c>
      <c r="I5879" s="40">
        <f>IF(Txn!$B2946="",0,Txn!$O2946)</f>
        <v>0</v>
      </c>
      <c r="J5879" s="40">
        <f>IF(Txn!$B2946="",0,Txn!$P2946)</f>
        <v>0</v>
      </c>
      <c r="K5879" s="41">
        <f>IF($A5879="","",IFERROR(VALUE(MID($A5879,6,2)),""))</f>
        <v>0</v>
      </c>
      <c r="L5879" s="39">
        <f>IF(Txn!$K2946="","",Txn!$K2946)</f>
        <v>0</v>
      </c>
      <c r="N5879" s="42">
        <f>IF($D5879="",0,COUNTIF(BankAccts,$D5879))</f>
        <v>0</v>
      </c>
    </row>
    <row r="5880" spans="1:14">
      <c r="A5880" s="38">
        <f>IF(Txn!$B2946="","",Txn!$B2946)</f>
        <v>0</v>
      </c>
      <c r="B5880" s="38">
        <f>IF(Txn!$B2946="","",Txn!$C2946)</f>
        <v>0</v>
      </c>
      <c r="C5880" s="39">
        <f>IF(Txn!$B2946="","","تراکنش بانکی")</f>
        <v>0</v>
      </c>
      <c r="D5880" s="38">
        <f>IF(Txn!$B2946="","",IF(IF(Txn!$U2946="TRF",Txn!$Y2946,Txn!$Z2946)="","",IF(Txn!$U2946="TRF",Txn!$Y2946,Txn!$Z2946)))</f>
        <v>0</v>
      </c>
      <c r="E5880" s="39">
        <f>IF($D5880="","",IFERROR(VLOOKUP($D5880,AcctTbl,2,0),""))</f>
        <v>0</v>
      </c>
      <c r="F5880" s="39">
        <f>IF($D5880="","",IFERROR(VLOOKUP($D5880,AcctTbl,3,0),""))</f>
        <v>0</v>
      </c>
      <c r="G5880" s="39">
        <f>IF(Txn!$B2946="","",Txn!$D2946)</f>
        <v>0</v>
      </c>
      <c r="H5880" s="38">
        <f>IF(Txn!$B2946="","",Txn!$E2946)</f>
        <v>0</v>
      </c>
      <c r="I5880" s="40">
        <f>IF(Txn!$B2946="",0,Txn!$Q2946)</f>
        <v>0</v>
      </c>
      <c r="J5880" s="40">
        <f>IF(Txn!$B2946="",0,Txn!$R2946)</f>
        <v>0</v>
      </c>
      <c r="K5880" s="41">
        <f>IF($A5880="","",IFERROR(VALUE(MID($A5880,6,2)),""))</f>
        <v>0</v>
      </c>
      <c r="L5880" s="39">
        <f>IF(Txn!$K2946="","","طرف مقابل — "&amp;Txn!$K2946)</f>
        <v>0</v>
      </c>
      <c r="N5880" s="42">
        <f>IF($D5880="",0,COUNTIF(BankAccts,$D5880))</f>
        <v>0</v>
      </c>
    </row>
    <row r="5881" spans="1:14">
      <c r="A5881" s="38">
        <f>IF(Txn!$B2947="","",Txn!$B2947)</f>
        <v>0</v>
      </c>
      <c r="B5881" s="38">
        <f>IF(Txn!$B2947="","",Txn!$C2947)</f>
        <v>0</v>
      </c>
      <c r="C5881" s="39">
        <f>IF(Txn!$B2947="","","تراکنش بانکی")</f>
        <v>0</v>
      </c>
      <c r="D5881" s="38">
        <f>IF(Txn!$B2947="","",IF(Txn!$X2947="","",Txn!$X2947))</f>
        <v>0</v>
      </c>
      <c r="E5881" s="39">
        <f>IF($D5881="","",IFERROR(VLOOKUP($D5881,AcctTbl,2,0),""))</f>
        <v>0</v>
      </c>
      <c r="F5881" s="39">
        <f>IF($D5881="","",IFERROR(VLOOKUP($D5881,AcctTbl,3,0),""))</f>
        <v>0</v>
      </c>
      <c r="G5881" s="39">
        <f>IF(Txn!$B2947="","",Txn!$D2947)</f>
        <v>0</v>
      </c>
      <c r="H5881" s="38">
        <f>IF(Txn!$B2947="","",Txn!$E2947)</f>
        <v>0</v>
      </c>
      <c r="I5881" s="40">
        <f>IF(Txn!$B2947="",0,Txn!$O2947)</f>
        <v>0</v>
      </c>
      <c r="J5881" s="40">
        <f>IF(Txn!$B2947="",0,Txn!$P2947)</f>
        <v>0</v>
      </c>
      <c r="K5881" s="41">
        <f>IF($A5881="","",IFERROR(VALUE(MID($A5881,6,2)),""))</f>
        <v>0</v>
      </c>
      <c r="L5881" s="39">
        <f>IF(Txn!$K2947="","",Txn!$K2947)</f>
        <v>0</v>
      </c>
      <c r="N5881" s="42">
        <f>IF($D5881="",0,COUNTIF(BankAccts,$D5881))</f>
        <v>0</v>
      </c>
    </row>
    <row r="5882" spans="1:14">
      <c r="A5882" s="38">
        <f>IF(Txn!$B2947="","",Txn!$B2947)</f>
        <v>0</v>
      </c>
      <c r="B5882" s="38">
        <f>IF(Txn!$B2947="","",Txn!$C2947)</f>
        <v>0</v>
      </c>
      <c r="C5882" s="39">
        <f>IF(Txn!$B2947="","","تراکنش بانکی")</f>
        <v>0</v>
      </c>
      <c r="D5882" s="38">
        <f>IF(Txn!$B2947="","",IF(IF(Txn!$U2947="TRF",Txn!$Y2947,Txn!$Z2947)="","",IF(Txn!$U2947="TRF",Txn!$Y2947,Txn!$Z2947)))</f>
        <v>0</v>
      </c>
      <c r="E5882" s="39">
        <f>IF($D5882="","",IFERROR(VLOOKUP($D5882,AcctTbl,2,0),""))</f>
        <v>0</v>
      </c>
      <c r="F5882" s="39">
        <f>IF($D5882="","",IFERROR(VLOOKUP($D5882,AcctTbl,3,0),""))</f>
        <v>0</v>
      </c>
      <c r="G5882" s="39">
        <f>IF(Txn!$B2947="","",Txn!$D2947)</f>
        <v>0</v>
      </c>
      <c r="H5882" s="38">
        <f>IF(Txn!$B2947="","",Txn!$E2947)</f>
        <v>0</v>
      </c>
      <c r="I5882" s="40">
        <f>IF(Txn!$B2947="",0,Txn!$Q2947)</f>
        <v>0</v>
      </c>
      <c r="J5882" s="40">
        <f>IF(Txn!$B2947="",0,Txn!$R2947)</f>
        <v>0</v>
      </c>
      <c r="K5882" s="41">
        <f>IF($A5882="","",IFERROR(VALUE(MID($A5882,6,2)),""))</f>
        <v>0</v>
      </c>
      <c r="L5882" s="39">
        <f>IF(Txn!$K2947="","","طرف مقابل — "&amp;Txn!$K2947)</f>
        <v>0</v>
      </c>
      <c r="N5882" s="42">
        <f>IF($D5882="",0,COUNTIF(BankAccts,$D5882))</f>
        <v>0</v>
      </c>
    </row>
    <row r="5883" spans="1:14">
      <c r="A5883" s="38">
        <f>IF(Txn!$B2948="","",Txn!$B2948)</f>
        <v>0</v>
      </c>
      <c r="B5883" s="38">
        <f>IF(Txn!$B2948="","",Txn!$C2948)</f>
        <v>0</v>
      </c>
      <c r="C5883" s="39">
        <f>IF(Txn!$B2948="","","تراکنش بانکی")</f>
        <v>0</v>
      </c>
      <c r="D5883" s="38">
        <f>IF(Txn!$B2948="","",IF(Txn!$X2948="","",Txn!$X2948))</f>
        <v>0</v>
      </c>
      <c r="E5883" s="39">
        <f>IF($D5883="","",IFERROR(VLOOKUP($D5883,AcctTbl,2,0),""))</f>
        <v>0</v>
      </c>
      <c r="F5883" s="39">
        <f>IF($D5883="","",IFERROR(VLOOKUP($D5883,AcctTbl,3,0),""))</f>
        <v>0</v>
      </c>
      <c r="G5883" s="39">
        <f>IF(Txn!$B2948="","",Txn!$D2948)</f>
        <v>0</v>
      </c>
      <c r="H5883" s="38">
        <f>IF(Txn!$B2948="","",Txn!$E2948)</f>
        <v>0</v>
      </c>
      <c r="I5883" s="40">
        <f>IF(Txn!$B2948="",0,Txn!$O2948)</f>
        <v>0</v>
      </c>
      <c r="J5883" s="40">
        <f>IF(Txn!$B2948="",0,Txn!$P2948)</f>
        <v>0</v>
      </c>
      <c r="K5883" s="41">
        <f>IF($A5883="","",IFERROR(VALUE(MID($A5883,6,2)),""))</f>
        <v>0</v>
      </c>
      <c r="L5883" s="39">
        <f>IF(Txn!$K2948="","",Txn!$K2948)</f>
        <v>0</v>
      </c>
      <c r="N5883" s="42">
        <f>IF($D5883="",0,COUNTIF(BankAccts,$D5883))</f>
        <v>0</v>
      </c>
    </row>
    <row r="5884" spans="1:14">
      <c r="A5884" s="38">
        <f>IF(Txn!$B2948="","",Txn!$B2948)</f>
        <v>0</v>
      </c>
      <c r="B5884" s="38">
        <f>IF(Txn!$B2948="","",Txn!$C2948)</f>
        <v>0</v>
      </c>
      <c r="C5884" s="39">
        <f>IF(Txn!$B2948="","","تراکنش بانکی")</f>
        <v>0</v>
      </c>
      <c r="D5884" s="38">
        <f>IF(Txn!$B2948="","",IF(IF(Txn!$U2948="TRF",Txn!$Y2948,Txn!$Z2948)="","",IF(Txn!$U2948="TRF",Txn!$Y2948,Txn!$Z2948)))</f>
        <v>0</v>
      </c>
      <c r="E5884" s="39">
        <f>IF($D5884="","",IFERROR(VLOOKUP($D5884,AcctTbl,2,0),""))</f>
        <v>0</v>
      </c>
      <c r="F5884" s="39">
        <f>IF($D5884="","",IFERROR(VLOOKUP($D5884,AcctTbl,3,0),""))</f>
        <v>0</v>
      </c>
      <c r="G5884" s="39">
        <f>IF(Txn!$B2948="","",Txn!$D2948)</f>
        <v>0</v>
      </c>
      <c r="H5884" s="38">
        <f>IF(Txn!$B2948="","",Txn!$E2948)</f>
        <v>0</v>
      </c>
      <c r="I5884" s="40">
        <f>IF(Txn!$B2948="",0,Txn!$Q2948)</f>
        <v>0</v>
      </c>
      <c r="J5884" s="40">
        <f>IF(Txn!$B2948="",0,Txn!$R2948)</f>
        <v>0</v>
      </c>
      <c r="K5884" s="41">
        <f>IF($A5884="","",IFERROR(VALUE(MID($A5884,6,2)),""))</f>
        <v>0</v>
      </c>
      <c r="L5884" s="39">
        <f>IF(Txn!$K2948="","","طرف مقابل — "&amp;Txn!$K2948)</f>
        <v>0</v>
      </c>
      <c r="N5884" s="42">
        <f>IF($D5884="",0,COUNTIF(BankAccts,$D5884))</f>
        <v>0</v>
      </c>
    </row>
    <row r="5885" spans="1:14">
      <c r="A5885" s="38">
        <f>IF(Txn!$B2949="","",Txn!$B2949)</f>
        <v>0</v>
      </c>
      <c r="B5885" s="38">
        <f>IF(Txn!$B2949="","",Txn!$C2949)</f>
        <v>0</v>
      </c>
      <c r="C5885" s="39">
        <f>IF(Txn!$B2949="","","تراکنش بانکی")</f>
        <v>0</v>
      </c>
      <c r="D5885" s="38">
        <f>IF(Txn!$B2949="","",IF(Txn!$X2949="","",Txn!$X2949))</f>
        <v>0</v>
      </c>
      <c r="E5885" s="39">
        <f>IF($D5885="","",IFERROR(VLOOKUP($D5885,AcctTbl,2,0),""))</f>
        <v>0</v>
      </c>
      <c r="F5885" s="39">
        <f>IF($D5885="","",IFERROR(VLOOKUP($D5885,AcctTbl,3,0),""))</f>
        <v>0</v>
      </c>
      <c r="G5885" s="39">
        <f>IF(Txn!$B2949="","",Txn!$D2949)</f>
        <v>0</v>
      </c>
      <c r="H5885" s="38">
        <f>IF(Txn!$B2949="","",Txn!$E2949)</f>
        <v>0</v>
      </c>
      <c r="I5885" s="40">
        <f>IF(Txn!$B2949="",0,Txn!$O2949)</f>
        <v>0</v>
      </c>
      <c r="J5885" s="40">
        <f>IF(Txn!$B2949="",0,Txn!$P2949)</f>
        <v>0</v>
      </c>
      <c r="K5885" s="41">
        <f>IF($A5885="","",IFERROR(VALUE(MID($A5885,6,2)),""))</f>
        <v>0</v>
      </c>
      <c r="L5885" s="39">
        <f>IF(Txn!$K2949="","",Txn!$K2949)</f>
        <v>0</v>
      </c>
      <c r="N5885" s="42">
        <f>IF($D5885="",0,COUNTIF(BankAccts,$D5885))</f>
        <v>0</v>
      </c>
    </row>
    <row r="5886" spans="1:14">
      <c r="A5886" s="38">
        <f>IF(Txn!$B2949="","",Txn!$B2949)</f>
        <v>0</v>
      </c>
      <c r="B5886" s="38">
        <f>IF(Txn!$B2949="","",Txn!$C2949)</f>
        <v>0</v>
      </c>
      <c r="C5886" s="39">
        <f>IF(Txn!$B2949="","","تراکنش بانکی")</f>
        <v>0</v>
      </c>
      <c r="D5886" s="38">
        <f>IF(Txn!$B2949="","",IF(IF(Txn!$U2949="TRF",Txn!$Y2949,Txn!$Z2949)="","",IF(Txn!$U2949="TRF",Txn!$Y2949,Txn!$Z2949)))</f>
        <v>0</v>
      </c>
      <c r="E5886" s="39">
        <f>IF($D5886="","",IFERROR(VLOOKUP($D5886,AcctTbl,2,0),""))</f>
        <v>0</v>
      </c>
      <c r="F5886" s="39">
        <f>IF($D5886="","",IFERROR(VLOOKUP($D5886,AcctTbl,3,0),""))</f>
        <v>0</v>
      </c>
      <c r="G5886" s="39">
        <f>IF(Txn!$B2949="","",Txn!$D2949)</f>
        <v>0</v>
      </c>
      <c r="H5886" s="38">
        <f>IF(Txn!$B2949="","",Txn!$E2949)</f>
        <v>0</v>
      </c>
      <c r="I5886" s="40">
        <f>IF(Txn!$B2949="",0,Txn!$Q2949)</f>
        <v>0</v>
      </c>
      <c r="J5886" s="40">
        <f>IF(Txn!$B2949="",0,Txn!$R2949)</f>
        <v>0</v>
      </c>
      <c r="K5886" s="41">
        <f>IF($A5886="","",IFERROR(VALUE(MID($A5886,6,2)),""))</f>
        <v>0</v>
      </c>
      <c r="L5886" s="39">
        <f>IF(Txn!$K2949="","","طرف مقابل — "&amp;Txn!$K2949)</f>
        <v>0</v>
      </c>
      <c r="N5886" s="42">
        <f>IF($D5886="",0,COUNTIF(BankAccts,$D5886))</f>
        <v>0</v>
      </c>
    </row>
    <row r="5887" spans="1:14">
      <c r="A5887" s="38">
        <f>IF(Txn!$B2950="","",Txn!$B2950)</f>
        <v>0</v>
      </c>
      <c r="B5887" s="38">
        <f>IF(Txn!$B2950="","",Txn!$C2950)</f>
        <v>0</v>
      </c>
      <c r="C5887" s="39">
        <f>IF(Txn!$B2950="","","تراکنش بانکی")</f>
        <v>0</v>
      </c>
      <c r="D5887" s="38">
        <f>IF(Txn!$B2950="","",IF(Txn!$X2950="","",Txn!$X2950))</f>
        <v>0</v>
      </c>
      <c r="E5887" s="39">
        <f>IF($D5887="","",IFERROR(VLOOKUP($D5887,AcctTbl,2,0),""))</f>
        <v>0</v>
      </c>
      <c r="F5887" s="39">
        <f>IF($D5887="","",IFERROR(VLOOKUP($D5887,AcctTbl,3,0),""))</f>
        <v>0</v>
      </c>
      <c r="G5887" s="39">
        <f>IF(Txn!$B2950="","",Txn!$D2950)</f>
        <v>0</v>
      </c>
      <c r="H5887" s="38">
        <f>IF(Txn!$B2950="","",Txn!$E2950)</f>
        <v>0</v>
      </c>
      <c r="I5887" s="40">
        <f>IF(Txn!$B2950="",0,Txn!$O2950)</f>
        <v>0</v>
      </c>
      <c r="J5887" s="40">
        <f>IF(Txn!$B2950="",0,Txn!$P2950)</f>
        <v>0</v>
      </c>
      <c r="K5887" s="41">
        <f>IF($A5887="","",IFERROR(VALUE(MID($A5887,6,2)),""))</f>
        <v>0</v>
      </c>
      <c r="L5887" s="39">
        <f>IF(Txn!$K2950="","",Txn!$K2950)</f>
        <v>0</v>
      </c>
      <c r="N5887" s="42">
        <f>IF($D5887="",0,COUNTIF(BankAccts,$D5887))</f>
        <v>0</v>
      </c>
    </row>
    <row r="5888" spans="1:14">
      <c r="A5888" s="38">
        <f>IF(Txn!$B2950="","",Txn!$B2950)</f>
        <v>0</v>
      </c>
      <c r="B5888" s="38">
        <f>IF(Txn!$B2950="","",Txn!$C2950)</f>
        <v>0</v>
      </c>
      <c r="C5888" s="39">
        <f>IF(Txn!$B2950="","","تراکنش بانکی")</f>
        <v>0</v>
      </c>
      <c r="D5888" s="38">
        <f>IF(Txn!$B2950="","",IF(IF(Txn!$U2950="TRF",Txn!$Y2950,Txn!$Z2950)="","",IF(Txn!$U2950="TRF",Txn!$Y2950,Txn!$Z2950)))</f>
        <v>0</v>
      </c>
      <c r="E5888" s="39">
        <f>IF($D5888="","",IFERROR(VLOOKUP($D5888,AcctTbl,2,0),""))</f>
        <v>0</v>
      </c>
      <c r="F5888" s="39">
        <f>IF($D5888="","",IFERROR(VLOOKUP($D5888,AcctTbl,3,0),""))</f>
        <v>0</v>
      </c>
      <c r="G5888" s="39">
        <f>IF(Txn!$B2950="","",Txn!$D2950)</f>
        <v>0</v>
      </c>
      <c r="H5888" s="38">
        <f>IF(Txn!$B2950="","",Txn!$E2950)</f>
        <v>0</v>
      </c>
      <c r="I5888" s="40">
        <f>IF(Txn!$B2950="",0,Txn!$Q2950)</f>
        <v>0</v>
      </c>
      <c r="J5888" s="40">
        <f>IF(Txn!$B2950="",0,Txn!$R2950)</f>
        <v>0</v>
      </c>
      <c r="K5888" s="41">
        <f>IF($A5888="","",IFERROR(VALUE(MID($A5888,6,2)),""))</f>
        <v>0</v>
      </c>
      <c r="L5888" s="39">
        <f>IF(Txn!$K2950="","","طرف مقابل — "&amp;Txn!$K2950)</f>
        <v>0</v>
      </c>
      <c r="N5888" s="42">
        <f>IF($D5888="",0,COUNTIF(BankAccts,$D5888))</f>
        <v>0</v>
      </c>
    </row>
    <row r="5889" spans="1:14">
      <c r="A5889" s="38">
        <f>IF(Txn!$B2951="","",Txn!$B2951)</f>
        <v>0</v>
      </c>
      <c r="B5889" s="38">
        <f>IF(Txn!$B2951="","",Txn!$C2951)</f>
        <v>0</v>
      </c>
      <c r="C5889" s="39">
        <f>IF(Txn!$B2951="","","تراکنش بانکی")</f>
        <v>0</v>
      </c>
      <c r="D5889" s="38">
        <f>IF(Txn!$B2951="","",IF(Txn!$X2951="","",Txn!$X2951))</f>
        <v>0</v>
      </c>
      <c r="E5889" s="39">
        <f>IF($D5889="","",IFERROR(VLOOKUP($D5889,AcctTbl,2,0),""))</f>
        <v>0</v>
      </c>
      <c r="F5889" s="39">
        <f>IF($D5889="","",IFERROR(VLOOKUP($D5889,AcctTbl,3,0),""))</f>
        <v>0</v>
      </c>
      <c r="G5889" s="39">
        <f>IF(Txn!$B2951="","",Txn!$D2951)</f>
        <v>0</v>
      </c>
      <c r="H5889" s="38">
        <f>IF(Txn!$B2951="","",Txn!$E2951)</f>
        <v>0</v>
      </c>
      <c r="I5889" s="40">
        <f>IF(Txn!$B2951="",0,Txn!$O2951)</f>
        <v>0</v>
      </c>
      <c r="J5889" s="40">
        <f>IF(Txn!$B2951="",0,Txn!$P2951)</f>
        <v>0</v>
      </c>
      <c r="K5889" s="41">
        <f>IF($A5889="","",IFERROR(VALUE(MID($A5889,6,2)),""))</f>
        <v>0</v>
      </c>
      <c r="L5889" s="39">
        <f>IF(Txn!$K2951="","",Txn!$K2951)</f>
        <v>0</v>
      </c>
      <c r="N5889" s="42">
        <f>IF($D5889="",0,COUNTIF(BankAccts,$D5889))</f>
        <v>0</v>
      </c>
    </row>
    <row r="5890" spans="1:14">
      <c r="A5890" s="38">
        <f>IF(Txn!$B2951="","",Txn!$B2951)</f>
        <v>0</v>
      </c>
      <c r="B5890" s="38">
        <f>IF(Txn!$B2951="","",Txn!$C2951)</f>
        <v>0</v>
      </c>
      <c r="C5890" s="39">
        <f>IF(Txn!$B2951="","","تراکنش بانکی")</f>
        <v>0</v>
      </c>
      <c r="D5890" s="38">
        <f>IF(Txn!$B2951="","",IF(IF(Txn!$U2951="TRF",Txn!$Y2951,Txn!$Z2951)="","",IF(Txn!$U2951="TRF",Txn!$Y2951,Txn!$Z2951)))</f>
        <v>0</v>
      </c>
      <c r="E5890" s="39">
        <f>IF($D5890="","",IFERROR(VLOOKUP($D5890,AcctTbl,2,0),""))</f>
        <v>0</v>
      </c>
      <c r="F5890" s="39">
        <f>IF($D5890="","",IFERROR(VLOOKUP($D5890,AcctTbl,3,0),""))</f>
        <v>0</v>
      </c>
      <c r="G5890" s="39">
        <f>IF(Txn!$B2951="","",Txn!$D2951)</f>
        <v>0</v>
      </c>
      <c r="H5890" s="38">
        <f>IF(Txn!$B2951="","",Txn!$E2951)</f>
        <v>0</v>
      </c>
      <c r="I5890" s="40">
        <f>IF(Txn!$B2951="",0,Txn!$Q2951)</f>
        <v>0</v>
      </c>
      <c r="J5890" s="40">
        <f>IF(Txn!$B2951="",0,Txn!$R2951)</f>
        <v>0</v>
      </c>
      <c r="K5890" s="41">
        <f>IF($A5890="","",IFERROR(VALUE(MID($A5890,6,2)),""))</f>
        <v>0</v>
      </c>
      <c r="L5890" s="39">
        <f>IF(Txn!$K2951="","","طرف مقابل — "&amp;Txn!$K2951)</f>
        <v>0</v>
      </c>
      <c r="N5890" s="42">
        <f>IF($D5890="",0,COUNTIF(BankAccts,$D5890))</f>
        <v>0</v>
      </c>
    </row>
    <row r="5891" spans="1:14">
      <c r="A5891" s="38">
        <f>IF(Txn!$B2952="","",Txn!$B2952)</f>
        <v>0</v>
      </c>
      <c r="B5891" s="38">
        <f>IF(Txn!$B2952="","",Txn!$C2952)</f>
        <v>0</v>
      </c>
      <c r="C5891" s="39">
        <f>IF(Txn!$B2952="","","تراکنش بانکی")</f>
        <v>0</v>
      </c>
      <c r="D5891" s="38">
        <f>IF(Txn!$B2952="","",IF(Txn!$X2952="","",Txn!$X2952))</f>
        <v>0</v>
      </c>
      <c r="E5891" s="39">
        <f>IF($D5891="","",IFERROR(VLOOKUP($D5891,AcctTbl,2,0),""))</f>
        <v>0</v>
      </c>
      <c r="F5891" s="39">
        <f>IF($D5891="","",IFERROR(VLOOKUP($D5891,AcctTbl,3,0),""))</f>
        <v>0</v>
      </c>
      <c r="G5891" s="39">
        <f>IF(Txn!$B2952="","",Txn!$D2952)</f>
        <v>0</v>
      </c>
      <c r="H5891" s="38">
        <f>IF(Txn!$B2952="","",Txn!$E2952)</f>
        <v>0</v>
      </c>
      <c r="I5891" s="40">
        <f>IF(Txn!$B2952="",0,Txn!$O2952)</f>
        <v>0</v>
      </c>
      <c r="J5891" s="40">
        <f>IF(Txn!$B2952="",0,Txn!$P2952)</f>
        <v>0</v>
      </c>
      <c r="K5891" s="41">
        <f>IF($A5891="","",IFERROR(VALUE(MID($A5891,6,2)),""))</f>
        <v>0</v>
      </c>
      <c r="L5891" s="39">
        <f>IF(Txn!$K2952="","",Txn!$K2952)</f>
        <v>0</v>
      </c>
      <c r="N5891" s="42">
        <f>IF($D5891="",0,COUNTIF(BankAccts,$D5891))</f>
        <v>0</v>
      </c>
    </row>
    <row r="5892" spans="1:14">
      <c r="A5892" s="38">
        <f>IF(Txn!$B2952="","",Txn!$B2952)</f>
        <v>0</v>
      </c>
      <c r="B5892" s="38">
        <f>IF(Txn!$B2952="","",Txn!$C2952)</f>
        <v>0</v>
      </c>
      <c r="C5892" s="39">
        <f>IF(Txn!$B2952="","","تراکنش بانکی")</f>
        <v>0</v>
      </c>
      <c r="D5892" s="38">
        <f>IF(Txn!$B2952="","",IF(IF(Txn!$U2952="TRF",Txn!$Y2952,Txn!$Z2952)="","",IF(Txn!$U2952="TRF",Txn!$Y2952,Txn!$Z2952)))</f>
        <v>0</v>
      </c>
      <c r="E5892" s="39">
        <f>IF($D5892="","",IFERROR(VLOOKUP($D5892,AcctTbl,2,0),""))</f>
        <v>0</v>
      </c>
      <c r="F5892" s="39">
        <f>IF($D5892="","",IFERROR(VLOOKUP($D5892,AcctTbl,3,0),""))</f>
        <v>0</v>
      </c>
      <c r="G5892" s="39">
        <f>IF(Txn!$B2952="","",Txn!$D2952)</f>
        <v>0</v>
      </c>
      <c r="H5892" s="38">
        <f>IF(Txn!$B2952="","",Txn!$E2952)</f>
        <v>0</v>
      </c>
      <c r="I5892" s="40">
        <f>IF(Txn!$B2952="",0,Txn!$Q2952)</f>
        <v>0</v>
      </c>
      <c r="J5892" s="40">
        <f>IF(Txn!$B2952="",0,Txn!$R2952)</f>
        <v>0</v>
      </c>
      <c r="K5892" s="41">
        <f>IF($A5892="","",IFERROR(VALUE(MID($A5892,6,2)),""))</f>
        <v>0</v>
      </c>
      <c r="L5892" s="39">
        <f>IF(Txn!$K2952="","","طرف مقابل — "&amp;Txn!$K2952)</f>
        <v>0</v>
      </c>
      <c r="N5892" s="42">
        <f>IF($D5892="",0,COUNTIF(BankAccts,$D5892))</f>
        <v>0</v>
      </c>
    </row>
    <row r="5893" spans="1:14">
      <c r="A5893" s="38">
        <f>IF(Txn!$B2953="","",Txn!$B2953)</f>
        <v>0</v>
      </c>
      <c r="B5893" s="38">
        <f>IF(Txn!$B2953="","",Txn!$C2953)</f>
        <v>0</v>
      </c>
      <c r="C5893" s="39">
        <f>IF(Txn!$B2953="","","تراکنش بانکی")</f>
        <v>0</v>
      </c>
      <c r="D5893" s="38">
        <f>IF(Txn!$B2953="","",IF(Txn!$X2953="","",Txn!$X2953))</f>
        <v>0</v>
      </c>
      <c r="E5893" s="39">
        <f>IF($D5893="","",IFERROR(VLOOKUP($D5893,AcctTbl,2,0),""))</f>
        <v>0</v>
      </c>
      <c r="F5893" s="39">
        <f>IF($D5893="","",IFERROR(VLOOKUP($D5893,AcctTbl,3,0),""))</f>
        <v>0</v>
      </c>
      <c r="G5893" s="39">
        <f>IF(Txn!$B2953="","",Txn!$D2953)</f>
        <v>0</v>
      </c>
      <c r="H5893" s="38">
        <f>IF(Txn!$B2953="","",Txn!$E2953)</f>
        <v>0</v>
      </c>
      <c r="I5893" s="40">
        <f>IF(Txn!$B2953="",0,Txn!$O2953)</f>
        <v>0</v>
      </c>
      <c r="J5893" s="40">
        <f>IF(Txn!$B2953="",0,Txn!$P2953)</f>
        <v>0</v>
      </c>
      <c r="K5893" s="41">
        <f>IF($A5893="","",IFERROR(VALUE(MID($A5893,6,2)),""))</f>
        <v>0</v>
      </c>
      <c r="L5893" s="39">
        <f>IF(Txn!$K2953="","",Txn!$K2953)</f>
        <v>0</v>
      </c>
      <c r="N5893" s="42">
        <f>IF($D5893="",0,COUNTIF(BankAccts,$D5893))</f>
        <v>0</v>
      </c>
    </row>
    <row r="5894" spans="1:14">
      <c r="A5894" s="38">
        <f>IF(Txn!$B2953="","",Txn!$B2953)</f>
        <v>0</v>
      </c>
      <c r="B5894" s="38">
        <f>IF(Txn!$B2953="","",Txn!$C2953)</f>
        <v>0</v>
      </c>
      <c r="C5894" s="39">
        <f>IF(Txn!$B2953="","","تراکنش بانکی")</f>
        <v>0</v>
      </c>
      <c r="D5894" s="38">
        <f>IF(Txn!$B2953="","",IF(IF(Txn!$U2953="TRF",Txn!$Y2953,Txn!$Z2953)="","",IF(Txn!$U2953="TRF",Txn!$Y2953,Txn!$Z2953)))</f>
        <v>0</v>
      </c>
      <c r="E5894" s="39">
        <f>IF($D5894="","",IFERROR(VLOOKUP($D5894,AcctTbl,2,0),""))</f>
        <v>0</v>
      </c>
      <c r="F5894" s="39">
        <f>IF($D5894="","",IFERROR(VLOOKUP($D5894,AcctTbl,3,0),""))</f>
        <v>0</v>
      </c>
      <c r="G5894" s="39">
        <f>IF(Txn!$B2953="","",Txn!$D2953)</f>
        <v>0</v>
      </c>
      <c r="H5894" s="38">
        <f>IF(Txn!$B2953="","",Txn!$E2953)</f>
        <v>0</v>
      </c>
      <c r="I5894" s="40">
        <f>IF(Txn!$B2953="",0,Txn!$Q2953)</f>
        <v>0</v>
      </c>
      <c r="J5894" s="40">
        <f>IF(Txn!$B2953="",0,Txn!$R2953)</f>
        <v>0</v>
      </c>
      <c r="K5894" s="41">
        <f>IF($A5894="","",IFERROR(VALUE(MID($A5894,6,2)),""))</f>
        <v>0</v>
      </c>
      <c r="L5894" s="39">
        <f>IF(Txn!$K2953="","","طرف مقابل — "&amp;Txn!$K2953)</f>
        <v>0</v>
      </c>
      <c r="N5894" s="42">
        <f>IF($D5894="",0,COUNTIF(BankAccts,$D5894))</f>
        <v>0</v>
      </c>
    </row>
    <row r="5895" spans="1:14">
      <c r="A5895" s="38">
        <f>IF(Txn!$B2954="","",Txn!$B2954)</f>
        <v>0</v>
      </c>
      <c r="B5895" s="38">
        <f>IF(Txn!$B2954="","",Txn!$C2954)</f>
        <v>0</v>
      </c>
      <c r="C5895" s="39">
        <f>IF(Txn!$B2954="","","تراکنش بانکی")</f>
        <v>0</v>
      </c>
      <c r="D5895" s="38">
        <f>IF(Txn!$B2954="","",IF(Txn!$X2954="","",Txn!$X2954))</f>
        <v>0</v>
      </c>
      <c r="E5895" s="39">
        <f>IF($D5895="","",IFERROR(VLOOKUP($D5895,AcctTbl,2,0),""))</f>
        <v>0</v>
      </c>
      <c r="F5895" s="39">
        <f>IF($D5895="","",IFERROR(VLOOKUP($D5895,AcctTbl,3,0),""))</f>
        <v>0</v>
      </c>
      <c r="G5895" s="39">
        <f>IF(Txn!$B2954="","",Txn!$D2954)</f>
        <v>0</v>
      </c>
      <c r="H5895" s="38">
        <f>IF(Txn!$B2954="","",Txn!$E2954)</f>
        <v>0</v>
      </c>
      <c r="I5895" s="40">
        <f>IF(Txn!$B2954="",0,Txn!$O2954)</f>
        <v>0</v>
      </c>
      <c r="J5895" s="40">
        <f>IF(Txn!$B2954="",0,Txn!$P2954)</f>
        <v>0</v>
      </c>
      <c r="K5895" s="41">
        <f>IF($A5895="","",IFERROR(VALUE(MID($A5895,6,2)),""))</f>
        <v>0</v>
      </c>
      <c r="L5895" s="39">
        <f>IF(Txn!$K2954="","",Txn!$K2954)</f>
        <v>0</v>
      </c>
      <c r="N5895" s="42">
        <f>IF($D5895="",0,COUNTIF(BankAccts,$D5895))</f>
        <v>0</v>
      </c>
    </row>
    <row r="5896" spans="1:14">
      <c r="A5896" s="38">
        <f>IF(Txn!$B2954="","",Txn!$B2954)</f>
        <v>0</v>
      </c>
      <c r="B5896" s="38">
        <f>IF(Txn!$B2954="","",Txn!$C2954)</f>
        <v>0</v>
      </c>
      <c r="C5896" s="39">
        <f>IF(Txn!$B2954="","","تراکنش بانکی")</f>
        <v>0</v>
      </c>
      <c r="D5896" s="38">
        <f>IF(Txn!$B2954="","",IF(IF(Txn!$U2954="TRF",Txn!$Y2954,Txn!$Z2954)="","",IF(Txn!$U2954="TRF",Txn!$Y2954,Txn!$Z2954)))</f>
        <v>0</v>
      </c>
      <c r="E5896" s="39">
        <f>IF($D5896="","",IFERROR(VLOOKUP($D5896,AcctTbl,2,0),""))</f>
        <v>0</v>
      </c>
      <c r="F5896" s="39">
        <f>IF($D5896="","",IFERROR(VLOOKUP($D5896,AcctTbl,3,0),""))</f>
        <v>0</v>
      </c>
      <c r="G5896" s="39">
        <f>IF(Txn!$B2954="","",Txn!$D2954)</f>
        <v>0</v>
      </c>
      <c r="H5896" s="38">
        <f>IF(Txn!$B2954="","",Txn!$E2954)</f>
        <v>0</v>
      </c>
      <c r="I5896" s="40">
        <f>IF(Txn!$B2954="",0,Txn!$Q2954)</f>
        <v>0</v>
      </c>
      <c r="J5896" s="40">
        <f>IF(Txn!$B2954="",0,Txn!$R2954)</f>
        <v>0</v>
      </c>
      <c r="K5896" s="41">
        <f>IF($A5896="","",IFERROR(VALUE(MID($A5896,6,2)),""))</f>
        <v>0</v>
      </c>
      <c r="L5896" s="39">
        <f>IF(Txn!$K2954="","","طرف مقابل — "&amp;Txn!$K2954)</f>
        <v>0</v>
      </c>
      <c r="N5896" s="42">
        <f>IF($D5896="",0,COUNTIF(BankAccts,$D5896))</f>
        <v>0</v>
      </c>
    </row>
    <row r="5897" spans="1:14">
      <c r="A5897" s="38">
        <f>IF(Txn!$B2955="","",Txn!$B2955)</f>
        <v>0</v>
      </c>
      <c r="B5897" s="38">
        <f>IF(Txn!$B2955="","",Txn!$C2955)</f>
        <v>0</v>
      </c>
      <c r="C5897" s="39">
        <f>IF(Txn!$B2955="","","تراکنش بانکی")</f>
        <v>0</v>
      </c>
      <c r="D5897" s="38">
        <f>IF(Txn!$B2955="","",IF(Txn!$X2955="","",Txn!$X2955))</f>
        <v>0</v>
      </c>
      <c r="E5897" s="39">
        <f>IF($D5897="","",IFERROR(VLOOKUP($D5897,AcctTbl,2,0),""))</f>
        <v>0</v>
      </c>
      <c r="F5897" s="39">
        <f>IF($D5897="","",IFERROR(VLOOKUP($D5897,AcctTbl,3,0),""))</f>
        <v>0</v>
      </c>
      <c r="G5897" s="39">
        <f>IF(Txn!$B2955="","",Txn!$D2955)</f>
        <v>0</v>
      </c>
      <c r="H5897" s="38">
        <f>IF(Txn!$B2955="","",Txn!$E2955)</f>
        <v>0</v>
      </c>
      <c r="I5897" s="40">
        <f>IF(Txn!$B2955="",0,Txn!$O2955)</f>
        <v>0</v>
      </c>
      <c r="J5897" s="40">
        <f>IF(Txn!$B2955="",0,Txn!$P2955)</f>
        <v>0</v>
      </c>
      <c r="K5897" s="41">
        <f>IF($A5897="","",IFERROR(VALUE(MID($A5897,6,2)),""))</f>
        <v>0</v>
      </c>
      <c r="L5897" s="39">
        <f>IF(Txn!$K2955="","",Txn!$K2955)</f>
        <v>0</v>
      </c>
      <c r="N5897" s="42">
        <f>IF($D5897="",0,COUNTIF(BankAccts,$D5897))</f>
        <v>0</v>
      </c>
    </row>
    <row r="5898" spans="1:14">
      <c r="A5898" s="38">
        <f>IF(Txn!$B2955="","",Txn!$B2955)</f>
        <v>0</v>
      </c>
      <c r="B5898" s="38">
        <f>IF(Txn!$B2955="","",Txn!$C2955)</f>
        <v>0</v>
      </c>
      <c r="C5898" s="39">
        <f>IF(Txn!$B2955="","","تراکنش بانکی")</f>
        <v>0</v>
      </c>
      <c r="D5898" s="38">
        <f>IF(Txn!$B2955="","",IF(IF(Txn!$U2955="TRF",Txn!$Y2955,Txn!$Z2955)="","",IF(Txn!$U2955="TRF",Txn!$Y2955,Txn!$Z2955)))</f>
        <v>0</v>
      </c>
      <c r="E5898" s="39">
        <f>IF($D5898="","",IFERROR(VLOOKUP($D5898,AcctTbl,2,0),""))</f>
        <v>0</v>
      </c>
      <c r="F5898" s="39">
        <f>IF($D5898="","",IFERROR(VLOOKUP($D5898,AcctTbl,3,0),""))</f>
        <v>0</v>
      </c>
      <c r="G5898" s="39">
        <f>IF(Txn!$B2955="","",Txn!$D2955)</f>
        <v>0</v>
      </c>
      <c r="H5898" s="38">
        <f>IF(Txn!$B2955="","",Txn!$E2955)</f>
        <v>0</v>
      </c>
      <c r="I5898" s="40">
        <f>IF(Txn!$B2955="",0,Txn!$Q2955)</f>
        <v>0</v>
      </c>
      <c r="J5898" s="40">
        <f>IF(Txn!$B2955="",0,Txn!$R2955)</f>
        <v>0</v>
      </c>
      <c r="K5898" s="41">
        <f>IF($A5898="","",IFERROR(VALUE(MID($A5898,6,2)),""))</f>
        <v>0</v>
      </c>
      <c r="L5898" s="39">
        <f>IF(Txn!$K2955="","","طرف مقابل — "&amp;Txn!$K2955)</f>
        <v>0</v>
      </c>
      <c r="N5898" s="42">
        <f>IF($D5898="",0,COUNTIF(BankAccts,$D5898))</f>
        <v>0</v>
      </c>
    </row>
    <row r="5899" spans="1:14">
      <c r="A5899" s="38">
        <f>IF(Txn!$B2956="","",Txn!$B2956)</f>
        <v>0</v>
      </c>
      <c r="B5899" s="38">
        <f>IF(Txn!$B2956="","",Txn!$C2956)</f>
        <v>0</v>
      </c>
      <c r="C5899" s="39">
        <f>IF(Txn!$B2956="","","تراکنش بانکی")</f>
        <v>0</v>
      </c>
      <c r="D5899" s="38">
        <f>IF(Txn!$B2956="","",IF(Txn!$X2956="","",Txn!$X2956))</f>
        <v>0</v>
      </c>
      <c r="E5899" s="39">
        <f>IF($D5899="","",IFERROR(VLOOKUP($D5899,AcctTbl,2,0),""))</f>
        <v>0</v>
      </c>
      <c r="F5899" s="39">
        <f>IF($D5899="","",IFERROR(VLOOKUP($D5899,AcctTbl,3,0),""))</f>
        <v>0</v>
      </c>
      <c r="G5899" s="39">
        <f>IF(Txn!$B2956="","",Txn!$D2956)</f>
        <v>0</v>
      </c>
      <c r="H5899" s="38">
        <f>IF(Txn!$B2956="","",Txn!$E2956)</f>
        <v>0</v>
      </c>
      <c r="I5899" s="40">
        <f>IF(Txn!$B2956="",0,Txn!$O2956)</f>
        <v>0</v>
      </c>
      <c r="J5899" s="40">
        <f>IF(Txn!$B2956="",0,Txn!$P2956)</f>
        <v>0</v>
      </c>
      <c r="K5899" s="41">
        <f>IF($A5899="","",IFERROR(VALUE(MID($A5899,6,2)),""))</f>
        <v>0</v>
      </c>
      <c r="L5899" s="39">
        <f>IF(Txn!$K2956="","",Txn!$K2956)</f>
        <v>0</v>
      </c>
      <c r="N5899" s="42">
        <f>IF($D5899="",0,COUNTIF(BankAccts,$D5899))</f>
        <v>0</v>
      </c>
    </row>
    <row r="5900" spans="1:14">
      <c r="A5900" s="38">
        <f>IF(Txn!$B2956="","",Txn!$B2956)</f>
        <v>0</v>
      </c>
      <c r="B5900" s="38">
        <f>IF(Txn!$B2956="","",Txn!$C2956)</f>
        <v>0</v>
      </c>
      <c r="C5900" s="39">
        <f>IF(Txn!$B2956="","","تراکنش بانکی")</f>
        <v>0</v>
      </c>
      <c r="D5900" s="38">
        <f>IF(Txn!$B2956="","",IF(IF(Txn!$U2956="TRF",Txn!$Y2956,Txn!$Z2956)="","",IF(Txn!$U2956="TRF",Txn!$Y2956,Txn!$Z2956)))</f>
        <v>0</v>
      </c>
      <c r="E5900" s="39">
        <f>IF($D5900="","",IFERROR(VLOOKUP($D5900,AcctTbl,2,0),""))</f>
        <v>0</v>
      </c>
      <c r="F5900" s="39">
        <f>IF($D5900="","",IFERROR(VLOOKUP($D5900,AcctTbl,3,0),""))</f>
        <v>0</v>
      </c>
      <c r="G5900" s="39">
        <f>IF(Txn!$B2956="","",Txn!$D2956)</f>
        <v>0</v>
      </c>
      <c r="H5900" s="38">
        <f>IF(Txn!$B2956="","",Txn!$E2956)</f>
        <v>0</v>
      </c>
      <c r="I5900" s="40">
        <f>IF(Txn!$B2956="",0,Txn!$Q2956)</f>
        <v>0</v>
      </c>
      <c r="J5900" s="40">
        <f>IF(Txn!$B2956="",0,Txn!$R2956)</f>
        <v>0</v>
      </c>
      <c r="K5900" s="41">
        <f>IF($A5900="","",IFERROR(VALUE(MID($A5900,6,2)),""))</f>
        <v>0</v>
      </c>
      <c r="L5900" s="39">
        <f>IF(Txn!$K2956="","","طرف مقابل — "&amp;Txn!$K2956)</f>
        <v>0</v>
      </c>
      <c r="N5900" s="42">
        <f>IF($D5900="",0,COUNTIF(BankAccts,$D5900))</f>
        <v>0</v>
      </c>
    </row>
    <row r="5901" spans="1:14">
      <c r="A5901" s="38">
        <f>IF(Txn!$B2957="","",Txn!$B2957)</f>
        <v>0</v>
      </c>
      <c r="B5901" s="38">
        <f>IF(Txn!$B2957="","",Txn!$C2957)</f>
        <v>0</v>
      </c>
      <c r="C5901" s="39">
        <f>IF(Txn!$B2957="","","تراکنش بانکی")</f>
        <v>0</v>
      </c>
      <c r="D5901" s="38">
        <f>IF(Txn!$B2957="","",IF(Txn!$X2957="","",Txn!$X2957))</f>
        <v>0</v>
      </c>
      <c r="E5901" s="39">
        <f>IF($D5901="","",IFERROR(VLOOKUP($D5901,AcctTbl,2,0),""))</f>
        <v>0</v>
      </c>
      <c r="F5901" s="39">
        <f>IF($D5901="","",IFERROR(VLOOKUP($D5901,AcctTbl,3,0),""))</f>
        <v>0</v>
      </c>
      <c r="G5901" s="39">
        <f>IF(Txn!$B2957="","",Txn!$D2957)</f>
        <v>0</v>
      </c>
      <c r="H5901" s="38">
        <f>IF(Txn!$B2957="","",Txn!$E2957)</f>
        <v>0</v>
      </c>
      <c r="I5901" s="40">
        <f>IF(Txn!$B2957="",0,Txn!$O2957)</f>
        <v>0</v>
      </c>
      <c r="J5901" s="40">
        <f>IF(Txn!$B2957="",0,Txn!$P2957)</f>
        <v>0</v>
      </c>
      <c r="K5901" s="41">
        <f>IF($A5901="","",IFERROR(VALUE(MID($A5901,6,2)),""))</f>
        <v>0</v>
      </c>
      <c r="L5901" s="39">
        <f>IF(Txn!$K2957="","",Txn!$K2957)</f>
        <v>0</v>
      </c>
      <c r="N5901" s="42">
        <f>IF($D5901="",0,COUNTIF(BankAccts,$D5901))</f>
        <v>0</v>
      </c>
    </row>
    <row r="5902" spans="1:14">
      <c r="A5902" s="38">
        <f>IF(Txn!$B2957="","",Txn!$B2957)</f>
        <v>0</v>
      </c>
      <c r="B5902" s="38">
        <f>IF(Txn!$B2957="","",Txn!$C2957)</f>
        <v>0</v>
      </c>
      <c r="C5902" s="39">
        <f>IF(Txn!$B2957="","","تراکنش بانکی")</f>
        <v>0</v>
      </c>
      <c r="D5902" s="38">
        <f>IF(Txn!$B2957="","",IF(IF(Txn!$U2957="TRF",Txn!$Y2957,Txn!$Z2957)="","",IF(Txn!$U2957="TRF",Txn!$Y2957,Txn!$Z2957)))</f>
        <v>0</v>
      </c>
      <c r="E5902" s="39">
        <f>IF($D5902="","",IFERROR(VLOOKUP($D5902,AcctTbl,2,0),""))</f>
        <v>0</v>
      </c>
      <c r="F5902" s="39">
        <f>IF($D5902="","",IFERROR(VLOOKUP($D5902,AcctTbl,3,0),""))</f>
        <v>0</v>
      </c>
      <c r="G5902" s="39">
        <f>IF(Txn!$B2957="","",Txn!$D2957)</f>
        <v>0</v>
      </c>
      <c r="H5902" s="38">
        <f>IF(Txn!$B2957="","",Txn!$E2957)</f>
        <v>0</v>
      </c>
      <c r="I5902" s="40">
        <f>IF(Txn!$B2957="",0,Txn!$Q2957)</f>
        <v>0</v>
      </c>
      <c r="J5902" s="40">
        <f>IF(Txn!$B2957="",0,Txn!$R2957)</f>
        <v>0</v>
      </c>
      <c r="K5902" s="41">
        <f>IF($A5902="","",IFERROR(VALUE(MID($A5902,6,2)),""))</f>
        <v>0</v>
      </c>
      <c r="L5902" s="39">
        <f>IF(Txn!$K2957="","","طرف مقابل — "&amp;Txn!$K2957)</f>
        <v>0</v>
      </c>
      <c r="N5902" s="42">
        <f>IF($D5902="",0,COUNTIF(BankAccts,$D5902))</f>
        <v>0</v>
      </c>
    </row>
    <row r="5903" spans="1:14">
      <c r="A5903" s="38">
        <f>IF(Txn!$B2958="","",Txn!$B2958)</f>
        <v>0</v>
      </c>
      <c r="B5903" s="38">
        <f>IF(Txn!$B2958="","",Txn!$C2958)</f>
        <v>0</v>
      </c>
      <c r="C5903" s="39">
        <f>IF(Txn!$B2958="","","تراکنش بانکی")</f>
        <v>0</v>
      </c>
      <c r="D5903" s="38">
        <f>IF(Txn!$B2958="","",IF(Txn!$X2958="","",Txn!$X2958))</f>
        <v>0</v>
      </c>
      <c r="E5903" s="39">
        <f>IF($D5903="","",IFERROR(VLOOKUP($D5903,AcctTbl,2,0),""))</f>
        <v>0</v>
      </c>
      <c r="F5903" s="39">
        <f>IF($D5903="","",IFERROR(VLOOKUP($D5903,AcctTbl,3,0),""))</f>
        <v>0</v>
      </c>
      <c r="G5903" s="39">
        <f>IF(Txn!$B2958="","",Txn!$D2958)</f>
        <v>0</v>
      </c>
      <c r="H5903" s="38">
        <f>IF(Txn!$B2958="","",Txn!$E2958)</f>
        <v>0</v>
      </c>
      <c r="I5903" s="40">
        <f>IF(Txn!$B2958="",0,Txn!$O2958)</f>
        <v>0</v>
      </c>
      <c r="J5903" s="40">
        <f>IF(Txn!$B2958="",0,Txn!$P2958)</f>
        <v>0</v>
      </c>
      <c r="K5903" s="41">
        <f>IF($A5903="","",IFERROR(VALUE(MID($A5903,6,2)),""))</f>
        <v>0</v>
      </c>
      <c r="L5903" s="39">
        <f>IF(Txn!$K2958="","",Txn!$K2958)</f>
        <v>0</v>
      </c>
      <c r="N5903" s="42">
        <f>IF($D5903="",0,COUNTIF(BankAccts,$D5903))</f>
        <v>0</v>
      </c>
    </row>
    <row r="5904" spans="1:14">
      <c r="A5904" s="38">
        <f>IF(Txn!$B2958="","",Txn!$B2958)</f>
        <v>0</v>
      </c>
      <c r="B5904" s="38">
        <f>IF(Txn!$B2958="","",Txn!$C2958)</f>
        <v>0</v>
      </c>
      <c r="C5904" s="39">
        <f>IF(Txn!$B2958="","","تراکنش بانکی")</f>
        <v>0</v>
      </c>
      <c r="D5904" s="38">
        <f>IF(Txn!$B2958="","",IF(IF(Txn!$U2958="TRF",Txn!$Y2958,Txn!$Z2958)="","",IF(Txn!$U2958="TRF",Txn!$Y2958,Txn!$Z2958)))</f>
        <v>0</v>
      </c>
      <c r="E5904" s="39">
        <f>IF($D5904="","",IFERROR(VLOOKUP($D5904,AcctTbl,2,0),""))</f>
        <v>0</v>
      </c>
      <c r="F5904" s="39">
        <f>IF($D5904="","",IFERROR(VLOOKUP($D5904,AcctTbl,3,0),""))</f>
        <v>0</v>
      </c>
      <c r="G5904" s="39">
        <f>IF(Txn!$B2958="","",Txn!$D2958)</f>
        <v>0</v>
      </c>
      <c r="H5904" s="38">
        <f>IF(Txn!$B2958="","",Txn!$E2958)</f>
        <v>0</v>
      </c>
      <c r="I5904" s="40">
        <f>IF(Txn!$B2958="",0,Txn!$Q2958)</f>
        <v>0</v>
      </c>
      <c r="J5904" s="40">
        <f>IF(Txn!$B2958="",0,Txn!$R2958)</f>
        <v>0</v>
      </c>
      <c r="K5904" s="41">
        <f>IF($A5904="","",IFERROR(VALUE(MID($A5904,6,2)),""))</f>
        <v>0</v>
      </c>
      <c r="L5904" s="39">
        <f>IF(Txn!$K2958="","","طرف مقابل — "&amp;Txn!$K2958)</f>
        <v>0</v>
      </c>
      <c r="N5904" s="42">
        <f>IF($D5904="",0,COUNTIF(BankAccts,$D5904))</f>
        <v>0</v>
      </c>
    </row>
    <row r="5905" spans="1:14">
      <c r="A5905" s="38">
        <f>IF(Txn!$B2959="","",Txn!$B2959)</f>
        <v>0</v>
      </c>
      <c r="B5905" s="38">
        <f>IF(Txn!$B2959="","",Txn!$C2959)</f>
        <v>0</v>
      </c>
      <c r="C5905" s="39">
        <f>IF(Txn!$B2959="","","تراکنش بانکی")</f>
        <v>0</v>
      </c>
      <c r="D5905" s="38">
        <f>IF(Txn!$B2959="","",IF(Txn!$X2959="","",Txn!$X2959))</f>
        <v>0</v>
      </c>
      <c r="E5905" s="39">
        <f>IF($D5905="","",IFERROR(VLOOKUP($D5905,AcctTbl,2,0),""))</f>
        <v>0</v>
      </c>
      <c r="F5905" s="39">
        <f>IF($D5905="","",IFERROR(VLOOKUP($D5905,AcctTbl,3,0),""))</f>
        <v>0</v>
      </c>
      <c r="G5905" s="39">
        <f>IF(Txn!$B2959="","",Txn!$D2959)</f>
        <v>0</v>
      </c>
      <c r="H5905" s="38">
        <f>IF(Txn!$B2959="","",Txn!$E2959)</f>
        <v>0</v>
      </c>
      <c r="I5905" s="40">
        <f>IF(Txn!$B2959="",0,Txn!$O2959)</f>
        <v>0</v>
      </c>
      <c r="J5905" s="40">
        <f>IF(Txn!$B2959="",0,Txn!$P2959)</f>
        <v>0</v>
      </c>
      <c r="K5905" s="41">
        <f>IF($A5905="","",IFERROR(VALUE(MID($A5905,6,2)),""))</f>
        <v>0</v>
      </c>
      <c r="L5905" s="39">
        <f>IF(Txn!$K2959="","",Txn!$K2959)</f>
        <v>0</v>
      </c>
      <c r="N5905" s="42">
        <f>IF($D5905="",0,COUNTIF(BankAccts,$D5905))</f>
        <v>0</v>
      </c>
    </row>
    <row r="5906" spans="1:14">
      <c r="A5906" s="38">
        <f>IF(Txn!$B2959="","",Txn!$B2959)</f>
        <v>0</v>
      </c>
      <c r="B5906" s="38">
        <f>IF(Txn!$B2959="","",Txn!$C2959)</f>
        <v>0</v>
      </c>
      <c r="C5906" s="39">
        <f>IF(Txn!$B2959="","","تراکنش بانکی")</f>
        <v>0</v>
      </c>
      <c r="D5906" s="38">
        <f>IF(Txn!$B2959="","",IF(IF(Txn!$U2959="TRF",Txn!$Y2959,Txn!$Z2959)="","",IF(Txn!$U2959="TRF",Txn!$Y2959,Txn!$Z2959)))</f>
        <v>0</v>
      </c>
      <c r="E5906" s="39">
        <f>IF($D5906="","",IFERROR(VLOOKUP($D5906,AcctTbl,2,0),""))</f>
        <v>0</v>
      </c>
      <c r="F5906" s="39">
        <f>IF($D5906="","",IFERROR(VLOOKUP($D5906,AcctTbl,3,0),""))</f>
        <v>0</v>
      </c>
      <c r="G5906" s="39">
        <f>IF(Txn!$B2959="","",Txn!$D2959)</f>
        <v>0</v>
      </c>
      <c r="H5906" s="38">
        <f>IF(Txn!$B2959="","",Txn!$E2959)</f>
        <v>0</v>
      </c>
      <c r="I5906" s="40">
        <f>IF(Txn!$B2959="",0,Txn!$Q2959)</f>
        <v>0</v>
      </c>
      <c r="J5906" s="40">
        <f>IF(Txn!$B2959="",0,Txn!$R2959)</f>
        <v>0</v>
      </c>
      <c r="K5906" s="41">
        <f>IF($A5906="","",IFERROR(VALUE(MID($A5906,6,2)),""))</f>
        <v>0</v>
      </c>
      <c r="L5906" s="39">
        <f>IF(Txn!$K2959="","","طرف مقابل — "&amp;Txn!$K2959)</f>
        <v>0</v>
      </c>
      <c r="N5906" s="42">
        <f>IF($D5906="",0,COUNTIF(BankAccts,$D5906))</f>
        <v>0</v>
      </c>
    </row>
    <row r="5907" spans="1:14">
      <c r="A5907" s="38">
        <f>IF(Txn!$B2960="","",Txn!$B2960)</f>
        <v>0</v>
      </c>
      <c r="B5907" s="38">
        <f>IF(Txn!$B2960="","",Txn!$C2960)</f>
        <v>0</v>
      </c>
      <c r="C5907" s="39">
        <f>IF(Txn!$B2960="","","تراکنش بانکی")</f>
        <v>0</v>
      </c>
      <c r="D5907" s="38">
        <f>IF(Txn!$B2960="","",IF(Txn!$X2960="","",Txn!$X2960))</f>
        <v>0</v>
      </c>
      <c r="E5907" s="39">
        <f>IF($D5907="","",IFERROR(VLOOKUP($D5907,AcctTbl,2,0),""))</f>
        <v>0</v>
      </c>
      <c r="F5907" s="39">
        <f>IF($D5907="","",IFERROR(VLOOKUP($D5907,AcctTbl,3,0),""))</f>
        <v>0</v>
      </c>
      <c r="G5907" s="39">
        <f>IF(Txn!$B2960="","",Txn!$D2960)</f>
        <v>0</v>
      </c>
      <c r="H5907" s="38">
        <f>IF(Txn!$B2960="","",Txn!$E2960)</f>
        <v>0</v>
      </c>
      <c r="I5907" s="40">
        <f>IF(Txn!$B2960="",0,Txn!$O2960)</f>
        <v>0</v>
      </c>
      <c r="J5907" s="40">
        <f>IF(Txn!$B2960="",0,Txn!$P2960)</f>
        <v>0</v>
      </c>
      <c r="K5907" s="41">
        <f>IF($A5907="","",IFERROR(VALUE(MID($A5907,6,2)),""))</f>
        <v>0</v>
      </c>
      <c r="L5907" s="39">
        <f>IF(Txn!$K2960="","",Txn!$K2960)</f>
        <v>0</v>
      </c>
      <c r="N5907" s="42">
        <f>IF($D5907="",0,COUNTIF(BankAccts,$D5907))</f>
        <v>0</v>
      </c>
    </row>
    <row r="5908" spans="1:14">
      <c r="A5908" s="38">
        <f>IF(Txn!$B2960="","",Txn!$B2960)</f>
        <v>0</v>
      </c>
      <c r="B5908" s="38">
        <f>IF(Txn!$B2960="","",Txn!$C2960)</f>
        <v>0</v>
      </c>
      <c r="C5908" s="39">
        <f>IF(Txn!$B2960="","","تراکنش بانکی")</f>
        <v>0</v>
      </c>
      <c r="D5908" s="38">
        <f>IF(Txn!$B2960="","",IF(IF(Txn!$U2960="TRF",Txn!$Y2960,Txn!$Z2960)="","",IF(Txn!$U2960="TRF",Txn!$Y2960,Txn!$Z2960)))</f>
        <v>0</v>
      </c>
      <c r="E5908" s="39">
        <f>IF($D5908="","",IFERROR(VLOOKUP($D5908,AcctTbl,2,0),""))</f>
        <v>0</v>
      </c>
      <c r="F5908" s="39">
        <f>IF($D5908="","",IFERROR(VLOOKUP($D5908,AcctTbl,3,0),""))</f>
        <v>0</v>
      </c>
      <c r="G5908" s="39">
        <f>IF(Txn!$B2960="","",Txn!$D2960)</f>
        <v>0</v>
      </c>
      <c r="H5908" s="38">
        <f>IF(Txn!$B2960="","",Txn!$E2960)</f>
        <v>0</v>
      </c>
      <c r="I5908" s="40">
        <f>IF(Txn!$B2960="",0,Txn!$Q2960)</f>
        <v>0</v>
      </c>
      <c r="J5908" s="40">
        <f>IF(Txn!$B2960="",0,Txn!$R2960)</f>
        <v>0</v>
      </c>
      <c r="K5908" s="41">
        <f>IF($A5908="","",IFERROR(VALUE(MID($A5908,6,2)),""))</f>
        <v>0</v>
      </c>
      <c r="L5908" s="39">
        <f>IF(Txn!$K2960="","","طرف مقابل — "&amp;Txn!$K2960)</f>
        <v>0</v>
      </c>
      <c r="N5908" s="42">
        <f>IF($D5908="",0,COUNTIF(BankAccts,$D5908))</f>
        <v>0</v>
      </c>
    </row>
    <row r="5909" spans="1:14">
      <c r="A5909" s="38">
        <f>IF(Txn!$B2961="","",Txn!$B2961)</f>
        <v>0</v>
      </c>
      <c r="B5909" s="38">
        <f>IF(Txn!$B2961="","",Txn!$C2961)</f>
        <v>0</v>
      </c>
      <c r="C5909" s="39">
        <f>IF(Txn!$B2961="","","تراکنش بانکی")</f>
        <v>0</v>
      </c>
      <c r="D5909" s="38">
        <f>IF(Txn!$B2961="","",IF(Txn!$X2961="","",Txn!$X2961))</f>
        <v>0</v>
      </c>
      <c r="E5909" s="39">
        <f>IF($D5909="","",IFERROR(VLOOKUP($D5909,AcctTbl,2,0),""))</f>
        <v>0</v>
      </c>
      <c r="F5909" s="39">
        <f>IF($D5909="","",IFERROR(VLOOKUP($D5909,AcctTbl,3,0),""))</f>
        <v>0</v>
      </c>
      <c r="G5909" s="39">
        <f>IF(Txn!$B2961="","",Txn!$D2961)</f>
        <v>0</v>
      </c>
      <c r="H5909" s="38">
        <f>IF(Txn!$B2961="","",Txn!$E2961)</f>
        <v>0</v>
      </c>
      <c r="I5909" s="40">
        <f>IF(Txn!$B2961="",0,Txn!$O2961)</f>
        <v>0</v>
      </c>
      <c r="J5909" s="40">
        <f>IF(Txn!$B2961="",0,Txn!$P2961)</f>
        <v>0</v>
      </c>
      <c r="K5909" s="41">
        <f>IF($A5909="","",IFERROR(VALUE(MID($A5909,6,2)),""))</f>
        <v>0</v>
      </c>
      <c r="L5909" s="39">
        <f>IF(Txn!$K2961="","",Txn!$K2961)</f>
        <v>0</v>
      </c>
      <c r="N5909" s="42">
        <f>IF($D5909="",0,COUNTIF(BankAccts,$D5909))</f>
        <v>0</v>
      </c>
    </row>
    <row r="5910" spans="1:14">
      <c r="A5910" s="38">
        <f>IF(Txn!$B2961="","",Txn!$B2961)</f>
        <v>0</v>
      </c>
      <c r="B5910" s="38">
        <f>IF(Txn!$B2961="","",Txn!$C2961)</f>
        <v>0</v>
      </c>
      <c r="C5910" s="39">
        <f>IF(Txn!$B2961="","","تراکنش بانکی")</f>
        <v>0</v>
      </c>
      <c r="D5910" s="38">
        <f>IF(Txn!$B2961="","",IF(IF(Txn!$U2961="TRF",Txn!$Y2961,Txn!$Z2961)="","",IF(Txn!$U2961="TRF",Txn!$Y2961,Txn!$Z2961)))</f>
        <v>0</v>
      </c>
      <c r="E5910" s="39">
        <f>IF($D5910="","",IFERROR(VLOOKUP($D5910,AcctTbl,2,0),""))</f>
        <v>0</v>
      </c>
      <c r="F5910" s="39">
        <f>IF($D5910="","",IFERROR(VLOOKUP($D5910,AcctTbl,3,0),""))</f>
        <v>0</v>
      </c>
      <c r="G5910" s="39">
        <f>IF(Txn!$B2961="","",Txn!$D2961)</f>
        <v>0</v>
      </c>
      <c r="H5910" s="38">
        <f>IF(Txn!$B2961="","",Txn!$E2961)</f>
        <v>0</v>
      </c>
      <c r="I5910" s="40">
        <f>IF(Txn!$B2961="",0,Txn!$Q2961)</f>
        <v>0</v>
      </c>
      <c r="J5910" s="40">
        <f>IF(Txn!$B2961="",0,Txn!$R2961)</f>
        <v>0</v>
      </c>
      <c r="K5910" s="41">
        <f>IF($A5910="","",IFERROR(VALUE(MID($A5910,6,2)),""))</f>
        <v>0</v>
      </c>
      <c r="L5910" s="39">
        <f>IF(Txn!$K2961="","","طرف مقابل — "&amp;Txn!$K2961)</f>
        <v>0</v>
      </c>
      <c r="N5910" s="42">
        <f>IF($D5910="",0,COUNTIF(BankAccts,$D5910))</f>
        <v>0</v>
      </c>
    </row>
    <row r="5911" spans="1:14">
      <c r="A5911" s="38">
        <f>IF(Txn!$B2962="","",Txn!$B2962)</f>
        <v>0</v>
      </c>
      <c r="B5911" s="38">
        <f>IF(Txn!$B2962="","",Txn!$C2962)</f>
        <v>0</v>
      </c>
      <c r="C5911" s="39">
        <f>IF(Txn!$B2962="","","تراکنش بانکی")</f>
        <v>0</v>
      </c>
      <c r="D5911" s="38">
        <f>IF(Txn!$B2962="","",IF(Txn!$X2962="","",Txn!$X2962))</f>
        <v>0</v>
      </c>
      <c r="E5911" s="39">
        <f>IF($D5911="","",IFERROR(VLOOKUP($D5911,AcctTbl,2,0),""))</f>
        <v>0</v>
      </c>
      <c r="F5911" s="39">
        <f>IF($D5911="","",IFERROR(VLOOKUP($D5911,AcctTbl,3,0),""))</f>
        <v>0</v>
      </c>
      <c r="G5911" s="39">
        <f>IF(Txn!$B2962="","",Txn!$D2962)</f>
        <v>0</v>
      </c>
      <c r="H5911" s="38">
        <f>IF(Txn!$B2962="","",Txn!$E2962)</f>
        <v>0</v>
      </c>
      <c r="I5911" s="40">
        <f>IF(Txn!$B2962="",0,Txn!$O2962)</f>
        <v>0</v>
      </c>
      <c r="J5911" s="40">
        <f>IF(Txn!$B2962="",0,Txn!$P2962)</f>
        <v>0</v>
      </c>
      <c r="K5911" s="41">
        <f>IF($A5911="","",IFERROR(VALUE(MID($A5911,6,2)),""))</f>
        <v>0</v>
      </c>
      <c r="L5911" s="39">
        <f>IF(Txn!$K2962="","",Txn!$K2962)</f>
        <v>0</v>
      </c>
      <c r="N5911" s="42">
        <f>IF($D5911="",0,COUNTIF(BankAccts,$D5911))</f>
        <v>0</v>
      </c>
    </row>
    <row r="5912" spans="1:14">
      <c r="A5912" s="38">
        <f>IF(Txn!$B2962="","",Txn!$B2962)</f>
        <v>0</v>
      </c>
      <c r="B5912" s="38">
        <f>IF(Txn!$B2962="","",Txn!$C2962)</f>
        <v>0</v>
      </c>
      <c r="C5912" s="39">
        <f>IF(Txn!$B2962="","","تراکنش بانکی")</f>
        <v>0</v>
      </c>
      <c r="D5912" s="38">
        <f>IF(Txn!$B2962="","",IF(IF(Txn!$U2962="TRF",Txn!$Y2962,Txn!$Z2962)="","",IF(Txn!$U2962="TRF",Txn!$Y2962,Txn!$Z2962)))</f>
        <v>0</v>
      </c>
      <c r="E5912" s="39">
        <f>IF($D5912="","",IFERROR(VLOOKUP($D5912,AcctTbl,2,0),""))</f>
        <v>0</v>
      </c>
      <c r="F5912" s="39">
        <f>IF($D5912="","",IFERROR(VLOOKUP($D5912,AcctTbl,3,0),""))</f>
        <v>0</v>
      </c>
      <c r="G5912" s="39">
        <f>IF(Txn!$B2962="","",Txn!$D2962)</f>
        <v>0</v>
      </c>
      <c r="H5912" s="38">
        <f>IF(Txn!$B2962="","",Txn!$E2962)</f>
        <v>0</v>
      </c>
      <c r="I5912" s="40">
        <f>IF(Txn!$B2962="",0,Txn!$Q2962)</f>
        <v>0</v>
      </c>
      <c r="J5912" s="40">
        <f>IF(Txn!$B2962="",0,Txn!$R2962)</f>
        <v>0</v>
      </c>
      <c r="K5912" s="41">
        <f>IF($A5912="","",IFERROR(VALUE(MID($A5912,6,2)),""))</f>
        <v>0</v>
      </c>
      <c r="L5912" s="39">
        <f>IF(Txn!$K2962="","","طرف مقابل — "&amp;Txn!$K2962)</f>
        <v>0</v>
      </c>
      <c r="N5912" s="42">
        <f>IF($D5912="",0,COUNTIF(BankAccts,$D5912))</f>
        <v>0</v>
      </c>
    </row>
    <row r="5913" spans="1:14">
      <c r="A5913" s="38">
        <f>IF(Txn!$B2963="","",Txn!$B2963)</f>
        <v>0</v>
      </c>
      <c r="B5913" s="38">
        <f>IF(Txn!$B2963="","",Txn!$C2963)</f>
        <v>0</v>
      </c>
      <c r="C5913" s="39">
        <f>IF(Txn!$B2963="","","تراکنش بانکی")</f>
        <v>0</v>
      </c>
      <c r="D5913" s="38">
        <f>IF(Txn!$B2963="","",IF(Txn!$X2963="","",Txn!$X2963))</f>
        <v>0</v>
      </c>
      <c r="E5913" s="39">
        <f>IF($D5913="","",IFERROR(VLOOKUP($D5913,AcctTbl,2,0),""))</f>
        <v>0</v>
      </c>
      <c r="F5913" s="39">
        <f>IF($D5913="","",IFERROR(VLOOKUP($D5913,AcctTbl,3,0),""))</f>
        <v>0</v>
      </c>
      <c r="G5913" s="39">
        <f>IF(Txn!$B2963="","",Txn!$D2963)</f>
        <v>0</v>
      </c>
      <c r="H5913" s="38">
        <f>IF(Txn!$B2963="","",Txn!$E2963)</f>
        <v>0</v>
      </c>
      <c r="I5913" s="40">
        <f>IF(Txn!$B2963="",0,Txn!$O2963)</f>
        <v>0</v>
      </c>
      <c r="J5913" s="40">
        <f>IF(Txn!$B2963="",0,Txn!$P2963)</f>
        <v>0</v>
      </c>
      <c r="K5913" s="41">
        <f>IF($A5913="","",IFERROR(VALUE(MID($A5913,6,2)),""))</f>
        <v>0</v>
      </c>
      <c r="L5913" s="39">
        <f>IF(Txn!$K2963="","",Txn!$K2963)</f>
        <v>0</v>
      </c>
      <c r="N5913" s="42">
        <f>IF($D5913="",0,COUNTIF(BankAccts,$D5913))</f>
        <v>0</v>
      </c>
    </row>
    <row r="5914" spans="1:14">
      <c r="A5914" s="38">
        <f>IF(Txn!$B2963="","",Txn!$B2963)</f>
        <v>0</v>
      </c>
      <c r="B5914" s="38">
        <f>IF(Txn!$B2963="","",Txn!$C2963)</f>
        <v>0</v>
      </c>
      <c r="C5914" s="39">
        <f>IF(Txn!$B2963="","","تراکنش بانکی")</f>
        <v>0</v>
      </c>
      <c r="D5914" s="38">
        <f>IF(Txn!$B2963="","",IF(IF(Txn!$U2963="TRF",Txn!$Y2963,Txn!$Z2963)="","",IF(Txn!$U2963="TRF",Txn!$Y2963,Txn!$Z2963)))</f>
        <v>0</v>
      </c>
      <c r="E5914" s="39">
        <f>IF($D5914="","",IFERROR(VLOOKUP($D5914,AcctTbl,2,0),""))</f>
        <v>0</v>
      </c>
      <c r="F5914" s="39">
        <f>IF($D5914="","",IFERROR(VLOOKUP($D5914,AcctTbl,3,0),""))</f>
        <v>0</v>
      </c>
      <c r="G5914" s="39">
        <f>IF(Txn!$B2963="","",Txn!$D2963)</f>
        <v>0</v>
      </c>
      <c r="H5914" s="38">
        <f>IF(Txn!$B2963="","",Txn!$E2963)</f>
        <v>0</v>
      </c>
      <c r="I5914" s="40">
        <f>IF(Txn!$B2963="",0,Txn!$Q2963)</f>
        <v>0</v>
      </c>
      <c r="J5914" s="40">
        <f>IF(Txn!$B2963="",0,Txn!$R2963)</f>
        <v>0</v>
      </c>
      <c r="K5914" s="41">
        <f>IF($A5914="","",IFERROR(VALUE(MID($A5914,6,2)),""))</f>
        <v>0</v>
      </c>
      <c r="L5914" s="39">
        <f>IF(Txn!$K2963="","","طرف مقابل — "&amp;Txn!$K2963)</f>
        <v>0</v>
      </c>
      <c r="N5914" s="42">
        <f>IF($D5914="",0,COUNTIF(BankAccts,$D5914))</f>
        <v>0</v>
      </c>
    </row>
    <row r="5915" spans="1:14">
      <c r="A5915" s="38">
        <f>IF(Txn!$B2964="","",Txn!$B2964)</f>
        <v>0</v>
      </c>
      <c r="B5915" s="38">
        <f>IF(Txn!$B2964="","",Txn!$C2964)</f>
        <v>0</v>
      </c>
      <c r="C5915" s="39">
        <f>IF(Txn!$B2964="","","تراکنش بانکی")</f>
        <v>0</v>
      </c>
      <c r="D5915" s="38">
        <f>IF(Txn!$B2964="","",IF(Txn!$X2964="","",Txn!$X2964))</f>
        <v>0</v>
      </c>
      <c r="E5915" s="39">
        <f>IF($D5915="","",IFERROR(VLOOKUP($D5915,AcctTbl,2,0),""))</f>
        <v>0</v>
      </c>
      <c r="F5915" s="39">
        <f>IF($D5915="","",IFERROR(VLOOKUP($D5915,AcctTbl,3,0),""))</f>
        <v>0</v>
      </c>
      <c r="G5915" s="39">
        <f>IF(Txn!$B2964="","",Txn!$D2964)</f>
        <v>0</v>
      </c>
      <c r="H5915" s="38">
        <f>IF(Txn!$B2964="","",Txn!$E2964)</f>
        <v>0</v>
      </c>
      <c r="I5915" s="40">
        <f>IF(Txn!$B2964="",0,Txn!$O2964)</f>
        <v>0</v>
      </c>
      <c r="J5915" s="40">
        <f>IF(Txn!$B2964="",0,Txn!$P2964)</f>
        <v>0</v>
      </c>
      <c r="K5915" s="41">
        <f>IF($A5915="","",IFERROR(VALUE(MID($A5915,6,2)),""))</f>
        <v>0</v>
      </c>
      <c r="L5915" s="39">
        <f>IF(Txn!$K2964="","",Txn!$K2964)</f>
        <v>0</v>
      </c>
      <c r="N5915" s="42">
        <f>IF($D5915="",0,COUNTIF(BankAccts,$D5915))</f>
        <v>0</v>
      </c>
    </row>
    <row r="5916" spans="1:14">
      <c r="A5916" s="38">
        <f>IF(Txn!$B2964="","",Txn!$B2964)</f>
        <v>0</v>
      </c>
      <c r="B5916" s="38">
        <f>IF(Txn!$B2964="","",Txn!$C2964)</f>
        <v>0</v>
      </c>
      <c r="C5916" s="39">
        <f>IF(Txn!$B2964="","","تراکنش بانکی")</f>
        <v>0</v>
      </c>
      <c r="D5916" s="38">
        <f>IF(Txn!$B2964="","",IF(IF(Txn!$U2964="TRF",Txn!$Y2964,Txn!$Z2964)="","",IF(Txn!$U2964="TRF",Txn!$Y2964,Txn!$Z2964)))</f>
        <v>0</v>
      </c>
      <c r="E5916" s="39">
        <f>IF($D5916="","",IFERROR(VLOOKUP($D5916,AcctTbl,2,0),""))</f>
        <v>0</v>
      </c>
      <c r="F5916" s="39">
        <f>IF($D5916="","",IFERROR(VLOOKUP($D5916,AcctTbl,3,0),""))</f>
        <v>0</v>
      </c>
      <c r="G5916" s="39">
        <f>IF(Txn!$B2964="","",Txn!$D2964)</f>
        <v>0</v>
      </c>
      <c r="H5916" s="38">
        <f>IF(Txn!$B2964="","",Txn!$E2964)</f>
        <v>0</v>
      </c>
      <c r="I5916" s="40">
        <f>IF(Txn!$B2964="",0,Txn!$Q2964)</f>
        <v>0</v>
      </c>
      <c r="J5916" s="40">
        <f>IF(Txn!$B2964="",0,Txn!$R2964)</f>
        <v>0</v>
      </c>
      <c r="K5916" s="41">
        <f>IF($A5916="","",IFERROR(VALUE(MID($A5916,6,2)),""))</f>
        <v>0</v>
      </c>
      <c r="L5916" s="39">
        <f>IF(Txn!$K2964="","","طرف مقابل — "&amp;Txn!$K2964)</f>
        <v>0</v>
      </c>
      <c r="N5916" s="42">
        <f>IF($D5916="",0,COUNTIF(BankAccts,$D5916))</f>
        <v>0</v>
      </c>
    </row>
    <row r="5917" spans="1:14">
      <c r="A5917" s="38">
        <f>IF(Txn!$B2965="","",Txn!$B2965)</f>
        <v>0</v>
      </c>
      <c r="B5917" s="38">
        <f>IF(Txn!$B2965="","",Txn!$C2965)</f>
        <v>0</v>
      </c>
      <c r="C5917" s="39">
        <f>IF(Txn!$B2965="","","تراکنش بانکی")</f>
        <v>0</v>
      </c>
      <c r="D5917" s="38">
        <f>IF(Txn!$B2965="","",IF(Txn!$X2965="","",Txn!$X2965))</f>
        <v>0</v>
      </c>
      <c r="E5917" s="39">
        <f>IF($D5917="","",IFERROR(VLOOKUP($D5917,AcctTbl,2,0),""))</f>
        <v>0</v>
      </c>
      <c r="F5917" s="39">
        <f>IF($D5917="","",IFERROR(VLOOKUP($D5917,AcctTbl,3,0),""))</f>
        <v>0</v>
      </c>
      <c r="G5917" s="39">
        <f>IF(Txn!$B2965="","",Txn!$D2965)</f>
        <v>0</v>
      </c>
      <c r="H5917" s="38">
        <f>IF(Txn!$B2965="","",Txn!$E2965)</f>
        <v>0</v>
      </c>
      <c r="I5917" s="40">
        <f>IF(Txn!$B2965="",0,Txn!$O2965)</f>
        <v>0</v>
      </c>
      <c r="J5917" s="40">
        <f>IF(Txn!$B2965="",0,Txn!$P2965)</f>
        <v>0</v>
      </c>
      <c r="K5917" s="41">
        <f>IF($A5917="","",IFERROR(VALUE(MID($A5917,6,2)),""))</f>
        <v>0</v>
      </c>
      <c r="L5917" s="39">
        <f>IF(Txn!$K2965="","",Txn!$K2965)</f>
        <v>0</v>
      </c>
      <c r="N5917" s="42">
        <f>IF($D5917="",0,COUNTIF(BankAccts,$D5917))</f>
        <v>0</v>
      </c>
    </row>
    <row r="5918" spans="1:14">
      <c r="A5918" s="38">
        <f>IF(Txn!$B2965="","",Txn!$B2965)</f>
        <v>0</v>
      </c>
      <c r="B5918" s="38">
        <f>IF(Txn!$B2965="","",Txn!$C2965)</f>
        <v>0</v>
      </c>
      <c r="C5918" s="39">
        <f>IF(Txn!$B2965="","","تراکنش بانکی")</f>
        <v>0</v>
      </c>
      <c r="D5918" s="38">
        <f>IF(Txn!$B2965="","",IF(IF(Txn!$U2965="TRF",Txn!$Y2965,Txn!$Z2965)="","",IF(Txn!$U2965="TRF",Txn!$Y2965,Txn!$Z2965)))</f>
        <v>0</v>
      </c>
      <c r="E5918" s="39">
        <f>IF($D5918="","",IFERROR(VLOOKUP($D5918,AcctTbl,2,0),""))</f>
        <v>0</v>
      </c>
      <c r="F5918" s="39">
        <f>IF($D5918="","",IFERROR(VLOOKUP($D5918,AcctTbl,3,0),""))</f>
        <v>0</v>
      </c>
      <c r="G5918" s="39">
        <f>IF(Txn!$B2965="","",Txn!$D2965)</f>
        <v>0</v>
      </c>
      <c r="H5918" s="38">
        <f>IF(Txn!$B2965="","",Txn!$E2965)</f>
        <v>0</v>
      </c>
      <c r="I5918" s="40">
        <f>IF(Txn!$B2965="",0,Txn!$Q2965)</f>
        <v>0</v>
      </c>
      <c r="J5918" s="40">
        <f>IF(Txn!$B2965="",0,Txn!$R2965)</f>
        <v>0</v>
      </c>
      <c r="K5918" s="41">
        <f>IF($A5918="","",IFERROR(VALUE(MID($A5918,6,2)),""))</f>
        <v>0</v>
      </c>
      <c r="L5918" s="39">
        <f>IF(Txn!$K2965="","","طرف مقابل — "&amp;Txn!$K2965)</f>
        <v>0</v>
      </c>
      <c r="N5918" s="42">
        <f>IF($D5918="",0,COUNTIF(BankAccts,$D5918))</f>
        <v>0</v>
      </c>
    </row>
    <row r="5919" spans="1:14">
      <c r="A5919" s="38">
        <f>IF(Txn!$B2966="","",Txn!$B2966)</f>
        <v>0</v>
      </c>
      <c r="B5919" s="38">
        <f>IF(Txn!$B2966="","",Txn!$C2966)</f>
        <v>0</v>
      </c>
      <c r="C5919" s="39">
        <f>IF(Txn!$B2966="","","تراکنش بانکی")</f>
        <v>0</v>
      </c>
      <c r="D5919" s="38">
        <f>IF(Txn!$B2966="","",IF(Txn!$X2966="","",Txn!$X2966))</f>
        <v>0</v>
      </c>
      <c r="E5919" s="39">
        <f>IF($D5919="","",IFERROR(VLOOKUP($D5919,AcctTbl,2,0),""))</f>
        <v>0</v>
      </c>
      <c r="F5919" s="39">
        <f>IF($D5919="","",IFERROR(VLOOKUP($D5919,AcctTbl,3,0),""))</f>
        <v>0</v>
      </c>
      <c r="G5919" s="39">
        <f>IF(Txn!$B2966="","",Txn!$D2966)</f>
        <v>0</v>
      </c>
      <c r="H5919" s="38">
        <f>IF(Txn!$B2966="","",Txn!$E2966)</f>
        <v>0</v>
      </c>
      <c r="I5919" s="40">
        <f>IF(Txn!$B2966="",0,Txn!$O2966)</f>
        <v>0</v>
      </c>
      <c r="J5919" s="40">
        <f>IF(Txn!$B2966="",0,Txn!$P2966)</f>
        <v>0</v>
      </c>
      <c r="K5919" s="41">
        <f>IF($A5919="","",IFERROR(VALUE(MID($A5919,6,2)),""))</f>
        <v>0</v>
      </c>
      <c r="L5919" s="39">
        <f>IF(Txn!$K2966="","",Txn!$K2966)</f>
        <v>0</v>
      </c>
      <c r="N5919" s="42">
        <f>IF($D5919="",0,COUNTIF(BankAccts,$D5919))</f>
        <v>0</v>
      </c>
    </row>
    <row r="5920" spans="1:14">
      <c r="A5920" s="38">
        <f>IF(Txn!$B2966="","",Txn!$B2966)</f>
        <v>0</v>
      </c>
      <c r="B5920" s="38">
        <f>IF(Txn!$B2966="","",Txn!$C2966)</f>
        <v>0</v>
      </c>
      <c r="C5920" s="39">
        <f>IF(Txn!$B2966="","","تراکنش بانکی")</f>
        <v>0</v>
      </c>
      <c r="D5920" s="38">
        <f>IF(Txn!$B2966="","",IF(IF(Txn!$U2966="TRF",Txn!$Y2966,Txn!$Z2966)="","",IF(Txn!$U2966="TRF",Txn!$Y2966,Txn!$Z2966)))</f>
        <v>0</v>
      </c>
      <c r="E5920" s="39">
        <f>IF($D5920="","",IFERROR(VLOOKUP($D5920,AcctTbl,2,0),""))</f>
        <v>0</v>
      </c>
      <c r="F5920" s="39">
        <f>IF($D5920="","",IFERROR(VLOOKUP($D5920,AcctTbl,3,0),""))</f>
        <v>0</v>
      </c>
      <c r="G5920" s="39">
        <f>IF(Txn!$B2966="","",Txn!$D2966)</f>
        <v>0</v>
      </c>
      <c r="H5920" s="38">
        <f>IF(Txn!$B2966="","",Txn!$E2966)</f>
        <v>0</v>
      </c>
      <c r="I5920" s="40">
        <f>IF(Txn!$B2966="",0,Txn!$Q2966)</f>
        <v>0</v>
      </c>
      <c r="J5920" s="40">
        <f>IF(Txn!$B2966="",0,Txn!$R2966)</f>
        <v>0</v>
      </c>
      <c r="K5920" s="41">
        <f>IF($A5920="","",IFERROR(VALUE(MID($A5920,6,2)),""))</f>
        <v>0</v>
      </c>
      <c r="L5920" s="39">
        <f>IF(Txn!$K2966="","","طرف مقابل — "&amp;Txn!$K2966)</f>
        <v>0</v>
      </c>
      <c r="N5920" s="42">
        <f>IF($D5920="",0,COUNTIF(BankAccts,$D5920))</f>
        <v>0</v>
      </c>
    </row>
    <row r="5921" spans="1:14">
      <c r="A5921" s="38">
        <f>IF(Txn!$B2967="","",Txn!$B2967)</f>
        <v>0</v>
      </c>
      <c r="B5921" s="38">
        <f>IF(Txn!$B2967="","",Txn!$C2967)</f>
        <v>0</v>
      </c>
      <c r="C5921" s="39">
        <f>IF(Txn!$B2967="","","تراکنش بانکی")</f>
        <v>0</v>
      </c>
      <c r="D5921" s="38">
        <f>IF(Txn!$B2967="","",IF(Txn!$X2967="","",Txn!$X2967))</f>
        <v>0</v>
      </c>
      <c r="E5921" s="39">
        <f>IF($D5921="","",IFERROR(VLOOKUP($D5921,AcctTbl,2,0),""))</f>
        <v>0</v>
      </c>
      <c r="F5921" s="39">
        <f>IF($D5921="","",IFERROR(VLOOKUP($D5921,AcctTbl,3,0),""))</f>
        <v>0</v>
      </c>
      <c r="G5921" s="39">
        <f>IF(Txn!$B2967="","",Txn!$D2967)</f>
        <v>0</v>
      </c>
      <c r="H5921" s="38">
        <f>IF(Txn!$B2967="","",Txn!$E2967)</f>
        <v>0</v>
      </c>
      <c r="I5921" s="40">
        <f>IF(Txn!$B2967="",0,Txn!$O2967)</f>
        <v>0</v>
      </c>
      <c r="J5921" s="40">
        <f>IF(Txn!$B2967="",0,Txn!$P2967)</f>
        <v>0</v>
      </c>
      <c r="K5921" s="41">
        <f>IF($A5921="","",IFERROR(VALUE(MID($A5921,6,2)),""))</f>
        <v>0</v>
      </c>
      <c r="L5921" s="39">
        <f>IF(Txn!$K2967="","",Txn!$K2967)</f>
        <v>0</v>
      </c>
      <c r="N5921" s="42">
        <f>IF($D5921="",0,COUNTIF(BankAccts,$D5921))</f>
        <v>0</v>
      </c>
    </row>
    <row r="5922" spans="1:14">
      <c r="A5922" s="38">
        <f>IF(Txn!$B2967="","",Txn!$B2967)</f>
        <v>0</v>
      </c>
      <c r="B5922" s="38">
        <f>IF(Txn!$B2967="","",Txn!$C2967)</f>
        <v>0</v>
      </c>
      <c r="C5922" s="39">
        <f>IF(Txn!$B2967="","","تراکنش بانکی")</f>
        <v>0</v>
      </c>
      <c r="D5922" s="38">
        <f>IF(Txn!$B2967="","",IF(IF(Txn!$U2967="TRF",Txn!$Y2967,Txn!$Z2967)="","",IF(Txn!$U2967="TRF",Txn!$Y2967,Txn!$Z2967)))</f>
        <v>0</v>
      </c>
      <c r="E5922" s="39">
        <f>IF($D5922="","",IFERROR(VLOOKUP($D5922,AcctTbl,2,0),""))</f>
        <v>0</v>
      </c>
      <c r="F5922" s="39">
        <f>IF($D5922="","",IFERROR(VLOOKUP($D5922,AcctTbl,3,0),""))</f>
        <v>0</v>
      </c>
      <c r="G5922" s="39">
        <f>IF(Txn!$B2967="","",Txn!$D2967)</f>
        <v>0</v>
      </c>
      <c r="H5922" s="38">
        <f>IF(Txn!$B2967="","",Txn!$E2967)</f>
        <v>0</v>
      </c>
      <c r="I5922" s="40">
        <f>IF(Txn!$B2967="",0,Txn!$Q2967)</f>
        <v>0</v>
      </c>
      <c r="J5922" s="40">
        <f>IF(Txn!$B2967="",0,Txn!$R2967)</f>
        <v>0</v>
      </c>
      <c r="K5922" s="41">
        <f>IF($A5922="","",IFERROR(VALUE(MID($A5922,6,2)),""))</f>
        <v>0</v>
      </c>
      <c r="L5922" s="39">
        <f>IF(Txn!$K2967="","","طرف مقابل — "&amp;Txn!$K2967)</f>
        <v>0</v>
      </c>
      <c r="N5922" s="42">
        <f>IF($D5922="",0,COUNTIF(BankAccts,$D5922))</f>
        <v>0</v>
      </c>
    </row>
    <row r="5923" spans="1:14">
      <c r="A5923" s="38">
        <f>IF(Txn!$B2968="","",Txn!$B2968)</f>
        <v>0</v>
      </c>
      <c r="B5923" s="38">
        <f>IF(Txn!$B2968="","",Txn!$C2968)</f>
        <v>0</v>
      </c>
      <c r="C5923" s="39">
        <f>IF(Txn!$B2968="","","تراکنش بانکی")</f>
        <v>0</v>
      </c>
      <c r="D5923" s="38">
        <f>IF(Txn!$B2968="","",IF(Txn!$X2968="","",Txn!$X2968))</f>
        <v>0</v>
      </c>
      <c r="E5923" s="39">
        <f>IF($D5923="","",IFERROR(VLOOKUP($D5923,AcctTbl,2,0),""))</f>
        <v>0</v>
      </c>
      <c r="F5923" s="39">
        <f>IF($D5923="","",IFERROR(VLOOKUP($D5923,AcctTbl,3,0),""))</f>
        <v>0</v>
      </c>
      <c r="G5923" s="39">
        <f>IF(Txn!$B2968="","",Txn!$D2968)</f>
        <v>0</v>
      </c>
      <c r="H5923" s="38">
        <f>IF(Txn!$B2968="","",Txn!$E2968)</f>
        <v>0</v>
      </c>
      <c r="I5923" s="40">
        <f>IF(Txn!$B2968="",0,Txn!$O2968)</f>
        <v>0</v>
      </c>
      <c r="J5923" s="40">
        <f>IF(Txn!$B2968="",0,Txn!$P2968)</f>
        <v>0</v>
      </c>
      <c r="K5923" s="41">
        <f>IF($A5923="","",IFERROR(VALUE(MID($A5923,6,2)),""))</f>
        <v>0</v>
      </c>
      <c r="L5923" s="39">
        <f>IF(Txn!$K2968="","",Txn!$K2968)</f>
        <v>0</v>
      </c>
      <c r="N5923" s="42">
        <f>IF($D5923="",0,COUNTIF(BankAccts,$D5923))</f>
        <v>0</v>
      </c>
    </row>
    <row r="5924" spans="1:14">
      <c r="A5924" s="38">
        <f>IF(Txn!$B2968="","",Txn!$B2968)</f>
        <v>0</v>
      </c>
      <c r="B5924" s="38">
        <f>IF(Txn!$B2968="","",Txn!$C2968)</f>
        <v>0</v>
      </c>
      <c r="C5924" s="39">
        <f>IF(Txn!$B2968="","","تراکنش بانکی")</f>
        <v>0</v>
      </c>
      <c r="D5924" s="38">
        <f>IF(Txn!$B2968="","",IF(IF(Txn!$U2968="TRF",Txn!$Y2968,Txn!$Z2968)="","",IF(Txn!$U2968="TRF",Txn!$Y2968,Txn!$Z2968)))</f>
        <v>0</v>
      </c>
      <c r="E5924" s="39">
        <f>IF($D5924="","",IFERROR(VLOOKUP($D5924,AcctTbl,2,0),""))</f>
        <v>0</v>
      </c>
      <c r="F5924" s="39">
        <f>IF($D5924="","",IFERROR(VLOOKUP($D5924,AcctTbl,3,0),""))</f>
        <v>0</v>
      </c>
      <c r="G5924" s="39">
        <f>IF(Txn!$B2968="","",Txn!$D2968)</f>
        <v>0</v>
      </c>
      <c r="H5924" s="38">
        <f>IF(Txn!$B2968="","",Txn!$E2968)</f>
        <v>0</v>
      </c>
      <c r="I5924" s="40">
        <f>IF(Txn!$B2968="",0,Txn!$Q2968)</f>
        <v>0</v>
      </c>
      <c r="J5924" s="40">
        <f>IF(Txn!$B2968="",0,Txn!$R2968)</f>
        <v>0</v>
      </c>
      <c r="K5924" s="41">
        <f>IF($A5924="","",IFERROR(VALUE(MID($A5924,6,2)),""))</f>
        <v>0</v>
      </c>
      <c r="L5924" s="39">
        <f>IF(Txn!$K2968="","","طرف مقابل — "&amp;Txn!$K2968)</f>
        <v>0</v>
      </c>
      <c r="N5924" s="42">
        <f>IF($D5924="",0,COUNTIF(BankAccts,$D5924))</f>
        <v>0</v>
      </c>
    </row>
    <row r="5925" spans="1:14">
      <c r="A5925" s="38">
        <f>IF(Txn!$B2969="","",Txn!$B2969)</f>
        <v>0</v>
      </c>
      <c r="B5925" s="38">
        <f>IF(Txn!$B2969="","",Txn!$C2969)</f>
        <v>0</v>
      </c>
      <c r="C5925" s="39">
        <f>IF(Txn!$B2969="","","تراکنش بانکی")</f>
        <v>0</v>
      </c>
      <c r="D5925" s="38">
        <f>IF(Txn!$B2969="","",IF(Txn!$X2969="","",Txn!$X2969))</f>
        <v>0</v>
      </c>
      <c r="E5925" s="39">
        <f>IF($D5925="","",IFERROR(VLOOKUP($D5925,AcctTbl,2,0),""))</f>
        <v>0</v>
      </c>
      <c r="F5925" s="39">
        <f>IF($D5925="","",IFERROR(VLOOKUP($D5925,AcctTbl,3,0),""))</f>
        <v>0</v>
      </c>
      <c r="G5925" s="39">
        <f>IF(Txn!$B2969="","",Txn!$D2969)</f>
        <v>0</v>
      </c>
      <c r="H5925" s="38">
        <f>IF(Txn!$B2969="","",Txn!$E2969)</f>
        <v>0</v>
      </c>
      <c r="I5925" s="40">
        <f>IF(Txn!$B2969="",0,Txn!$O2969)</f>
        <v>0</v>
      </c>
      <c r="J5925" s="40">
        <f>IF(Txn!$B2969="",0,Txn!$P2969)</f>
        <v>0</v>
      </c>
      <c r="K5925" s="41">
        <f>IF($A5925="","",IFERROR(VALUE(MID($A5925,6,2)),""))</f>
        <v>0</v>
      </c>
      <c r="L5925" s="39">
        <f>IF(Txn!$K2969="","",Txn!$K2969)</f>
        <v>0</v>
      </c>
      <c r="N5925" s="42">
        <f>IF($D5925="",0,COUNTIF(BankAccts,$D5925))</f>
        <v>0</v>
      </c>
    </row>
    <row r="5926" spans="1:14">
      <c r="A5926" s="38">
        <f>IF(Txn!$B2969="","",Txn!$B2969)</f>
        <v>0</v>
      </c>
      <c r="B5926" s="38">
        <f>IF(Txn!$B2969="","",Txn!$C2969)</f>
        <v>0</v>
      </c>
      <c r="C5926" s="39">
        <f>IF(Txn!$B2969="","","تراکنش بانکی")</f>
        <v>0</v>
      </c>
      <c r="D5926" s="38">
        <f>IF(Txn!$B2969="","",IF(IF(Txn!$U2969="TRF",Txn!$Y2969,Txn!$Z2969)="","",IF(Txn!$U2969="TRF",Txn!$Y2969,Txn!$Z2969)))</f>
        <v>0</v>
      </c>
      <c r="E5926" s="39">
        <f>IF($D5926="","",IFERROR(VLOOKUP($D5926,AcctTbl,2,0),""))</f>
        <v>0</v>
      </c>
      <c r="F5926" s="39">
        <f>IF($D5926="","",IFERROR(VLOOKUP($D5926,AcctTbl,3,0),""))</f>
        <v>0</v>
      </c>
      <c r="G5926" s="39">
        <f>IF(Txn!$B2969="","",Txn!$D2969)</f>
        <v>0</v>
      </c>
      <c r="H5926" s="38">
        <f>IF(Txn!$B2969="","",Txn!$E2969)</f>
        <v>0</v>
      </c>
      <c r="I5926" s="40">
        <f>IF(Txn!$B2969="",0,Txn!$Q2969)</f>
        <v>0</v>
      </c>
      <c r="J5926" s="40">
        <f>IF(Txn!$B2969="",0,Txn!$R2969)</f>
        <v>0</v>
      </c>
      <c r="K5926" s="41">
        <f>IF($A5926="","",IFERROR(VALUE(MID($A5926,6,2)),""))</f>
        <v>0</v>
      </c>
      <c r="L5926" s="39">
        <f>IF(Txn!$K2969="","","طرف مقابل — "&amp;Txn!$K2969)</f>
        <v>0</v>
      </c>
      <c r="N5926" s="42">
        <f>IF($D5926="",0,COUNTIF(BankAccts,$D5926))</f>
        <v>0</v>
      </c>
    </row>
    <row r="5927" spans="1:14">
      <c r="A5927" s="38">
        <f>IF(Txn!$B2970="","",Txn!$B2970)</f>
        <v>0</v>
      </c>
      <c r="B5927" s="38">
        <f>IF(Txn!$B2970="","",Txn!$C2970)</f>
        <v>0</v>
      </c>
      <c r="C5927" s="39">
        <f>IF(Txn!$B2970="","","تراکنش بانکی")</f>
        <v>0</v>
      </c>
      <c r="D5927" s="38">
        <f>IF(Txn!$B2970="","",IF(Txn!$X2970="","",Txn!$X2970))</f>
        <v>0</v>
      </c>
      <c r="E5927" s="39">
        <f>IF($D5927="","",IFERROR(VLOOKUP($D5927,AcctTbl,2,0),""))</f>
        <v>0</v>
      </c>
      <c r="F5927" s="39">
        <f>IF($D5927="","",IFERROR(VLOOKUP($D5927,AcctTbl,3,0),""))</f>
        <v>0</v>
      </c>
      <c r="G5927" s="39">
        <f>IF(Txn!$B2970="","",Txn!$D2970)</f>
        <v>0</v>
      </c>
      <c r="H5927" s="38">
        <f>IF(Txn!$B2970="","",Txn!$E2970)</f>
        <v>0</v>
      </c>
      <c r="I5927" s="40">
        <f>IF(Txn!$B2970="",0,Txn!$O2970)</f>
        <v>0</v>
      </c>
      <c r="J5927" s="40">
        <f>IF(Txn!$B2970="",0,Txn!$P2970)</f>
        <v>0</v>
      </c>
      <c r="K5927" s="41">
        <f>IF($A5927="","",IFERROR(VALUE(MID($A5927,6,2)),""))</f>
        <v>0</v>
      </c>
      <c r="L5927" s="39">
        <f>IF(Txn!$K2970="","",Txn!$K2970)</f>
        <v>0</v>
      </c>
      <c r="N5927" s="42">
        <f>IF($D5927="",0,COUNTIF(BankAccts,$D5927))</f>
        <v>0</v>
      </c>
    </row>
    <row r="5928" spans="1:14">
      <c r="A5928" s="38">
        <f>IF(Txn!$B2970="","",Txn!$B2970)</f>
        <v>0</v>
      </c>
      <c r="B5928" s="38">
        <f>IF(Txn!$B2970="","",Txn!$C2970)</f>
        <v>0</v>
      </c>
      <c r="C5928" s="39">
        <f>IF(Txn!$B2970="","","تراکنش بانکی")</f>
        <v>0</v>
      </c>
      <c r="D5928" s="38">
        <f>IF(Txn!$B2970="","",IF(IF(Txn!$U2970="TRF",Txn!$Y2970,Txn!$Z2970)="","",IF(Txn!$U2970="TRF",Txn!$Y2970,Txn!$Z2970)))</f>
        <v>0</v>
      </c>
      <c r="E5928" s="39">
        <f>IF($D5928="","",IFERROR(VLOOKUP($D5928,AcctTbl,2,0),""))</f>
        <v>0</v>
      </c>
      <c r="F5928" s="39">
        <f>IF($D5928="","",IFERROR(VLOOKUP($D5928,AcctTbl,3,0),""))</f>
        <v>0</v>
      </c>
      <c r="G5928" s="39">
        <f>IF(Txn!$B2970="","",Txn!$D2970)</f>
        <v>0</v>
      </c>
      <c r="H5928" s="38">
        <f>IF(Txn!$B2970="","",Txn!$E2970)</f>
        <v>0</v>
      </c>
      <c r="I5928" s="40">
        <f>IF(Txn!$B2970="",0,Txn!$Q2970)</f>
        <v>0</v>
      </c>
      <c r="J5928" s="40">
        <f>IF(Txn!$B2970="",0,Txn!$R2970)</f>
        <v>0</v>
      </c>
      <c r="K5928" s="41">
        <f>IF($A5928="","",IFERROR(VALUE(MID($A5928,6,2)),""))</f>
        <v>0</v>
      </c>
      <c r="L5928" s="39">
        <f>IF(Txn!$K2970="","","طرف مقابل — "&amp;Txn!$K2970)</f>
        <v>0</v>
      </c>
      <c r="N5928" s="42">
        <f>IF($D5928="",0,COUNTIF(BankAccts,$D5928))</f>
        <v>0</v>
      </c>
    </row>
    <row r="5929" spans="1:14">
      <c r="A5929" s="38">
        <f>IF(Txn!$B2971="","",Txn!$B2971)</f>
        <v>0</v>
      </c>
      <c r="B5929" s="38">
        <f>IF(Txn!$B2971="","",Txn!$C2971)</f>
        <v>0</v>
      </c>
      <c r="C5929" s="39">
        <f>IF(Txn!$B2971="","","تراکنش بانکی")</f>
        <v>0</v>
      </c>
      <c r="D5929" s="38">
        <f>IF(Txn!$B2971="","",IF(Txn!$X2971="","",Txn!$X2971))</f>
        <v>0</v>
      </c>
      <c r="E5929" s="39">
        <f>IF($D5929="","",IFERROR(VLOOKUP($D5929,AcctTbl,2,0),""))</f>
        <v>0</v>
      </c>
      <c r="F5929" s="39">
        <f>IF($D5929="","",IFERROR(VLOOKUP($D5929,AcctTbl,3,0),""))</f>
        <v>0</v>
      </c>
      <c r="G5929" s="39">
        <f>IF(Txn!$B2971="","",Txn!$D2971)</f>
        <v>0</v>
      </c>
      <c r="H5929" s="38">
        <f>IF(Txn!$B2971="","",Txn!$E2971)</f>
        <v>0</v>
      </c>
      <c r="I5929" s="40">
        <f>IF(Txn!$B2971="",0,Txn!$O2971)</f>
        <v>0</v>
      </c>
      <c r="J5929" s="40">
        <f>IF(Txn!$B2971="",0,Txn!$P2971)</f>
        <v>0</v>
      </c>
      <c r="K5929" s="41">
        <f>IF($A5929="","",IFERROR(VALUE(MID($A5929,6,2)),""))</f>
        <v>0</v>
      </c>
      <c r="L5929" s="39">
        <f>IF(Txn!$K2971="","",Txn!$K2971)</f>
        <v>0</v>
      </c>
      <c r="N5929" s="42">
        <f>IF($D5929="",0,COUNTIF(BankAccts,$D5929))</f>
        <v>0</v>
      </c>
    </row>
    <row r="5930" spans="1:14">
      <c r="A5930" s="38">
        <f>IF(Txn!$B2971="","",Txn!$B2971)</f>
        <v>0</v>
      </c>
      <c r="B5930" s="38">
        <f>IF(Txn!$B2971="","",Txn!$C2971)</f>
        <v>0</v>
      </c>
      <c r="C5930" s="39">
        <f>IF(Txn!$B2971="","","تراکنش بانکی")</f>
        <v>0</v>
      </c>
      <c r="D5930" s="38">
        <f>IF(Txn!$B2971="","",IF(IF(Txn!$U2971="TRF",Txn!$Y2971,Txn!$Z2971)="","",IF(Txn!$U2971="TRF",Txn!$Y2971,Txn!$Z2971)))</f>
        <v>0</v>
      </c>
      <c r="E5930" s="39">
        <f>IF($D5930="","",IFERROR(VLOOKUP($D5930,AcctTbl,2,0),""))</f>
        <v>0</v>
      </c>
      <c r="F5930" s="39">
        <f>IF($D5930="","",IFERROR(VLOOKUP($D5930,AcctTbl,3,0),""))</f>
        <v>0</v>
      </c>
      <c r="G5930" s="39">
        <f>IF(Txn!$B2971="","",Txn!$D2971)</f>
        <v>0</v>
      </c>
      <c r="H5930" s="38">
        <f>IF(Txn!$B2971="","",Txn!$E2971)</f>
        <v>0</v>
      </c>
      <c r="I5930" s="40">
        <f>IF(Txn!$B2971="",0,Txn!$Q2971)</f>
        <v>0</v>
      </c>
      <c r="J5930" s="40">
        <f>IF(Txn!$B2971="",0,Txn!$R2971)</f>
        <v>0</v>
      </c>
      <c r="K5930" s="41">
        <f>IF($A5930="","",IFERROR(VALUE(MID($A5930,6,2)),""))</f>
        <v>0</v>
      </c>
      <c r="L5930" s="39">
        <f>IF(Txn!$K2971="","","طرف مقابل — "&amp;Txn!$K2971)</f>
        <v>0</v>
      </c>
      <c r="N5930" s="42">
        <f>IF($D5930="",0,COUNTIF(BankAccts,$D5930))</f>
        <v>0</v>
      </c>
    </row>
    <row r="5931" spans="1:14">
      <c r="A5931" s="38">
        <f>IF(Txn!$B2972="","",Txn!$B2972)</f>
        <v>0</v>
      </c>
      <c r="B5931" s="38">
        <f>IF(Txn!$B2972="","",Txn!$C2972)</f>
        <v>0</v>
      </c>
      <c r="C5931" s="39">
        <f>IF(Txn!$B2972="","","تراکنش بانکی")</f>
        <v>0</v>
      </c>
      <c r="D5931" s="38">
        <f>IF(Txn!$B2972="","",IF(Txn!$X2972="","",Txn!$X2972))</f>
        <v>0</v>
      </c>
      <c r="E5931" s="39">
        <f>IF($D5931="","",IFERROR(VLOOKUP($D5931,AcctTbl,2,0),""))</f>
        <v>0</v>
      </c>
      <c r="F5931" s="39">
        <f>IF($D5931="","",IFERROR(VLOOKUP($D5931,AcctTbl,3,0),""))</f>
        <v>0</v>
      </c>
      <c r="G5931" s="39">
        <f>IF(Txn!$B2972="","",Txn!$D2972)</f>
        <v>0</v>
      </c>
      <c r="H5931" s="38">
        <f>IF(Txn!$B2972="","",Txn!$E2972)</f>
        <v>0</v>
      </c>
      <c r="I5931" s="40">
        <f>IF(Txn!$B2972="",0,Txn!$O2972)</f>
        <v>0</v>
      </c>
      <c r="J5931" s="40">
        <f>IF(Txn!$B2972="",0,Txn!$P2972)</f>
        <v>0</v>
      </c>
      <c r="K5931" s="41">
        <f>IF($A5931="","",IFERROR(VALUE(MID($A5931,6,2)),""))</f>
        <v>0</v>
      </c>
      <c r="L5931" s="39">
        <f>IF(Txn!$K2972="","",Txn!$K2972)</f>
        <v>0</v>
      </c>
      <c r="N5931" s="42">
        <f>IF($D5931="",0,COUNTIF(BankAccts,$D5931))</f>
        <v>0</v>
      </c>
    </row>
    <row r="5932" spans="1:14">
      <c r="A5932" s="38">
        <f>IF(Txn!$B2972="","",Txn!$B2972)</f>
        <v>0</v>
      </c>
      <c r="B5932" s="38">
        <f>IF(Txn!$B2972="","",Txn!$C2972)</f>
        <v>0</v>
      </c>
      <c r="C5932" s="39">
        <f>IF(Txn!$B2972="","","تراکنش بانکی")</f>
        <v>0</v>
      </c>
      <c r="D5932" s="38">
        <f>IF(Txn!$B2972="","",IF(IF(Txn!$U2972="TRF",Txn!$Y2972,Txn!$Z2972)="","",IF(Txn!$U2972="TRF",Txn!$Y2972,Txn!$Z2972)))</f>
        <v>0</v>
      </c>
      <c r="E5932" s="39">
        <f>IF($D5932="","",IFERROR(VLOOKUP($D5932,AcctTbl,2,0),""))</f>
        <v>0</v>
      </c>
      <c r="F5932" s="39">
        <f>IF($D5932="","",IFERROR(VLOOKUP($D5932,AcctTbl,3,0),""))</f>
        <v>0</v>
      </c>
      <c r="G5932" s="39">
        <f>IF(Txn!$B2972="","",Txn!$D2972)</f>
        <v>0</v>
      </c>
      <c r="H5932" s="38">
        <f>IF(Txn!$B2972="","",Txn!$E2972)</f>
        <v>0</v>
      </c>
      <c r="I5932" s="40">
        <f>IF(Txn!$B2972="",0,Txn!$Q2972)</f>
        <v>0</v>
      </c>
      <c r="J5932" s="40">
        <f>IF(Txn!$B2972="",0,Txn!$R2972)</f>
        <v>0</v>
      </c>
      <c r="K5932" s="41">
        <f>IF($A5932="","",IFERROR(VALUE(MID($A5932,6,2)),""))</f>
        <v>0</v>
      </c>
      <c r="L5932" s="39">
        <f>IF(Txn!$K2972="","","طرف مقابل — "&amp;Txn!$K2972)</f>
        <v>0</v>
      </c>
      <c r="N5932" s="42">
        <f>IF($D5932="",0,COUNTIF(BankAccts,$D5932))</f>
        <v>0</v>
      </c>
    </row>
    <row r="5933" spans="1:14">
      <c r="A5933" s="38">
        <f>IF(Txn!$B2973="","",Txn!$B2973)</f>
        <v>0</v>
      </c>
      <c r="B5933" s="38">
        <f>IF(Txn!$B2973="","",Txn!$C2973)</f>
        <v>0</v>
      </c>
      <c r="C5933" s="39">
        <f>IF(Txn!$B2973="","","تراکنش بانکی")</f>
        <v>0</v>
      </c>
      <c r="D5933" s="38">
        <f>IF(Txn!$B2973="","",IF(Txn!$X2973="","",Txn!$X2973))</f>
        <v>0</v>
      </c>
      <c r="E5933" s="39">
        <f>IF($D5933="","",IFERROR(VLOOKUP($D5933,AcctTbl,2,0),""))</f>
        <v>0</v>
      </c>
      <c r="F5933" s="39">
        <f>IF($D5933="","",IFERROR(VLOOKUP($D5933,AcctTbl,3,0),""))</f>
        <v>0</v>
      </c>
      <c r="G5933" s="39">
        <f>IF(Txn!$B2973="","",Txn!$D2973)</f>
        <v>0</v>
      </c>
      <c r="H5933" s="38">
        <f>IF(Txn!$B2973="","",Txn!$E2973)</f>
        <v>0</v>
      </c>
      <c r="I5933" s="40">
        <f>IF(Txn!$B2973="",0,Txn!$O2973)</f>
        <v>0</v>
      </c>
      <c r="J5933" s="40">
        <f>IF(Txn!$B2973="",0,Txn!$P2973)</f>
        <v>0</v>
      </c>
      <c r="K5933" s="41">
        <f>IF($A5933="","",IFERROR(VALUE(MID($A5933,6,2)),""))</f>
        <v>0</v>
      </c>
      <c r="L5933" s="39">
        <f>IF(Txn!$K2973="","",Txn!$K2973)</f>
        <v>0</v>
      </c>
      <c r="N5933" s="42">
        <f>IF($D5933="",0,COUNTIF(BankAccts,$D5933))</f>
        <v>0</v>
      </c>
    </row>
    <row r="5934" spans="1:14">
      <c r="A5934" s="38">
        <f>IF(Txn!$B2973="","",Txn!$B2973)</f>
        <v>0</v>
      </c>
      <c r="B5934" s="38">
        <f>IF(Txn!$B2973="","",Txn!$C2973)</f>
        <v>0</v>
      </c>
      <c r="C5934" s="39">
        <f>IF(Txn!$B2973="","","تراکنش بانکی")</f>
        <v>0</v>
      </c>
      <c r="D5934" s="38">
        <f>IF(Txn!$B2973="","",IF(IF(Txn!$U2973="TRF",Txn!$Y2973,Txn!$Z2973)="","",IF(Txn!$U2973="TRF",Txn!$Y2973,Txn!$Z2973)))</f>
        <v>0</v>
      </c>
      <c r="E5934" s="39">
        <f>IF($D5934="","",IFERROR(VLOOKUP($D5934,AcctTbl,2,0),""))</f>
        <v>0</v>
      </c>
      <c r="F5934" s="39">
        <f>IF($D5934="","",IFERROR(VLOOKUP($D5934,AcctTbl,3,0),""))</f>
        <v>0</v>
      </c>
      <c r="G5934" s="39">
        <f>IF(Txn!$B2973="","",Txn!$D2973)</f>
        <v>0</v>
      </c>
      <c r="H5934" s="38">
        <f>IF(Txn!$B2973="","",Txn!$E2973)</f>
        <v>0</v>
      </c>
      <c r="I5934" s="40">
        <f>IF(Txn!$B2973="",0,Txn!$Q2973)</f>
        <v>0</v>
      </c>
      <c r="J5934" s="40">
        <f>IF(Txn!$B2973="",0,Txn!$R2973)</f>
        <v>0</v>
      </c>
      <c r="K5934" s="41">
        <f>IF($A5934="","",IFERROR(VALUE(MID($A5934,6,2)),""))</f>
        <v>0</v>
      </c>
      <c r="L5934" s="39">
        <f>IF(Txn!$K2973="","","طرف مقابل — "&amp;Txn!$K2973)</f>
        <v>0</v>
      </c>
      <c r="N5934" s="42">
        <f>IF($D5934="",0,COUNTIF(BankAccts,$D5934))</f>
        <v>0</v>
      </c>
    </row>
    <row r="5935" spans="1:14">
      <c r="A5935" s="38">
        <f>IF(Txn!$B2974="","",Txn!$B2974)</f>
        <v>0</v>
      </c>
      <c r="B5935" s="38">
        <f>IF(Txn!$B2974="","",Txn!$C2974)</f>
        <v>0</v>
      </c>
      <c r="C5935" s="39">
        <f>IF(Txn!$B2974="","","تراکنش بانکی")</f>
        <v>0</v>
      </c>
      <c r="D5935" s="38">
        <f>IF(Txn!$B2974="","",IF(Txn!$X2974="","",Txn!$X2974))</f>
        <v>0</v>
      </c>
      <c r="E5935" s="39">
        <f>IF($D5935="","",IFERROR(VLOOKUP($D5935,AcctTbl,2,0),""))</f>
        <v>0</v>
      </c>
      <c r="F5935" s="39">
        <f>IF($D5935="","",IFERROR(VLOOKUP($D5935,AcctTbl,3,0),""))</f>
        <v>0</v>
      </c>
      <c r="G5935" s="39">
        <f>IF(Txn!$B2974="","",Txn!$D2974)</f>
        <v>0</v>
      </c>
      <c r="H5935" s="38">
        <f>IF(Txn!$B2974="","",Txn!$E2974)</f>
        <v>0</v>
      </c>
      <c r="I5935" s="40">
        <f>IF(Txn!$B2974="",0,Txn!$O2974)</f>
        <v>0</v>
      </c>
      <c r="J5935" s="40">
        <f>IF(Txn!$B2974="",0,Txn!$P2974)</f>
        <v>0</v>
      </c>
      <c r="K5935" s="41">
        <f>IF($A5935="","",IFERROR(VALUE(MID($A5935,6,2)),""))</f>
        <v>0</v>
      </c>
      <c r="L5935" s="39">
        <f>IF(Txn!$K2974="","",Txn!$K2974)</f>
        <v>0</v>
      </c>
      <c r="N5935" s="42">
        <f>IF($D5935="",0,COUNTIF(BankAccts,$D5935))</f>
        <v>0</v>
      </c>
    </row>
    <row r="5936" spans="1:14">
      <c r="A5936" s="38">
        <f>IF(Txn!$B2974="","",Txn!$B2974)</f>
        <v>0</v>
      </c>
      <c r="B5936" s="38">
        <f>IF(Txn!$B2974="","",Txn!$C2974)</f>
        <v>0</v>
      </c>
      <c r="C5936" s="39">
        <f>IF(Txn!$B2974="","","تراکنش بانکی")</f>
        <v>0</v>
      </c>
      <c r="D5936" s="38">
        <f>IF(Txn!$B2974="","",IF(IF(Txn!$U2974="TRF",Txn!$Y2974,Txn!$Z2974)="","",IF(Txn!$U2974="TRF",Txn!$Y2974,Txn!$Z2974)))</f>
        <v>0</v>
      </c>
      <c r="E5936" s="39">
        <f>IF($D5936="","",IFERROR(VLOOKUP($D5936,AcctTbl,2,0),""))</f>
        <v>0</v>
      </c>
      <c r="F5936" s="39">
        <f>IF($D5936="","",IFERROR(VLOOKUP($D5936,AcctTbl,3,0),""))</f>
        <v>0</v>
      </c>
      <c r="G5936" s="39">
        <f>IF(Txn!$B2974="","",Txn!$D2974)</f>
        <v>0</v>
      </c>
      <c r="H5936" s="38">
        <f>IF(Txn!$B2974="","",Txn!$E2974)</f>
        <v>0</v>
      </c>
      <c r="I5936" s="40">
        <f>IF(Txn!$B2974="",0,Txn!$Q2974)</f>
        <v>0</v>
      </c>
      <c r="J5936" s="40">
        <f>IF(Txn!$B2974="",0,Txn!$R2974)</f>
        <v>0</v>
      </c>
      <c r="K5936" s="41">
        <f>IF($A5936="","",IFERROR(VALUE(MID($A5936,6,2)),""))</f>
        <v>0</v>
      </c>
      <c r="L5936" s="39">
        <f>IF(Txn!$K2974="","","طرف مقابل — "&amp;Txn!$K2974)</f>
        <v>0</v>
      </c>
      <c r="N5936" s="42">
        <f>IF($D5936="",0,COUNTIF(BankAccts,$D5936))</f>
        <v>0</v>
      </c>
    </row>
    <row r="5937" spans="1:14">
      <c r="A5937" s="38">
        <f>IF(Txn!$B2975="","",Txn!$B2975)</f>
        <v>0</v>
      </c>
      <c r="B5937" s="38">
        <f>IF(Txn!$B2975="","",Txn!$C2975)</f>
        <v>0</v>
      </c>
      <c r="C5937" s="39">
        <f>IF(Txn!$B2975="","","تراکنش بانکی")</f>
        <v>0</v>
      </c>
      <c r="D5937" s="38">
        <f>IF(Txn!$B2975="","",IF(Txn!$X2975="","",Txn!$X2975))</f>
        <v>0</v>
      </c>
      <c r="E5937" s="39">
        <f>IF($D5937="","",IFERROR(VLOOKUP($D5937,AcctTbl,2,0),""))</f>
        <v>0</v>
      </c>
      <c r="F5937" s="39">
        <f>IF($D5937="","",IFERROR(VLOOKUP($D5937,AcctTbl,3,0),""))</f>
        <v>0</v>
      </c>
      <c r="G5937" s="39">
        <f>IF(Txn!$B2975="","",Txn!$D2975)</f>
        <v>0</v>
      </c>
      <c r="H5937" s="38">
        <f>IF(Txn!$B2975="","",Txn!$E2975)</f>
        <v>0</v>
      </c>
      <c r="I5937" s="40">
        <f>IF(Txn!$B2975="",0,Txn!$O2975)</f>
        <v>0</v>
      </c>
      <c r="J5937" s="40">
        <f>IF(Txn!$B2975="",0,Txn!$P2975)</f>
        <v>0</v>
      </c>
      <c r="K5937" s="41">
        <f>IF($A5937="","",IFERROR(VALUE(MID($A5937,6,2)),""))</f>
        <v>0</v>
      </c>
      <c r="L5937" s="39">
        <f>IF(Txn!$K2975="","",Txn!$K2975)</f>
        <v>0</v>
      </c>
      <c r="N5937" s="42">
        <f>IF($D5937="",0,COUNTIF(BankAccts,$D5937))</f>
        <v>0</v>
      </c>
    </row>
    <row r="5938" spans="1:14">
      <c r="A5938" s="38">
        <f>IF(Txn!$B2975="","",Txn!$B2975)</f>
        <v>0</v>
      </c>
      <c r="B5938" s="38">
        <f>IF(Txn!$B2975="","",Txn!$C2975)</f>
        <v>0</v>
      </c>
      <c r="C5938" s="39">
        <f>IF(Txn!$B2975="","","تراکنش بانکی")</f>
        <v>0</v>
      </c>
      <c r="D5938" s="38">
        <f>IF(Txn!$B2975="","",IF(IF(Txn!$U2975="TRF",Txn!$Y2975,Txn!$Z2975)="","",IF(Txn!$U2975="TRF",Txn!$Y2975,Txn!$Z2975)))</f>
        <v>0</v>
      </c>
      <c r="E5938" s="39">
        <f>IF($D5938="","",IFERROR(VLOOKUP($D5938,AcctTbl,2,0),""))</f>
        <v>0</v>
      </c>
      <c r="F5938" s="39">
        <f>IF($D5938="","",IFERROR(VLOOKUP($D5938,AcctTbl,3,0),""))</f>
        <v>0</v>
      </c>
      <c r="G5938" s="39">
        <f>IF(Txn!$B2975="","",Txn!$D2975)</f>
        <v>0</v>
      </c>
      <c r="H5938" s="38">
        <f>IF(Txn!$B2975="","",Txn!$E2975)</f>
        <v>0</v>
      </c>
      <c r="I5938" s="40">
        <f>IF(Txn!$B2975="",0,Txn!$Q2975)</f>
        <v>0</v>
      </c>
      <c r="J5938" s="40">
        <f>IF(Txn!$B2975="",0,Txn!$R2975)</f>
        <v>0</v>
      </c>
      <c r="K5938" s="41">
        <f>IF($A5938="","",IFERROR(VALUE(MID($A5938,6,2)),""))</f>
        <v>0</v>
      </c>
      <c r="L5938" s="39">
        <f>IF(Txn!$K2975="","","طرف مقابل — "&amp;Txn!$K2975)</f>
        <v>0</v>
      </c>
      <c r="N5938" s="42">
        <f>IF($D5938="",0,COUNTIF(BankAccts,$D5938))</f>
        <v>0</v>
      </c>
    </row>
    <row r="5939" spans="1:14">
      <c r="A5939" s="38">
        <f>IF(Txn!$B2976="","",Txn!$B2976)</f>
        <v>0</v>
      </c>
      <c r="B5939" s="38">
        <f>IF(Txn!$B2976="","",Txn!$C2976)</f>
        <v>0</v>
      </c>
      <c r="C5939" s="39">
        <f>IF(Txn!$B2976="","","تراکنش بانکی")</f>
        <v>0</v>
      </c>
      <c r="D5939" s="38">
        <f>IF(Txn!$B2976="","",IF(Txn!$X2976="","",Txn!$X2976))</f>
        <v>0</v>
      </c>
      <c r="E5939" s="39">
        <f>IF($D5939="","",IFERROR(VLOOKUP($D5939,AcctTbl,2,0),""))</f>
        <v>0</v>
      </c>
      <c r="F5939" s="39">
        <f>IF($D5939="","",IFERROR(VLOOKUP($D5939,AcctTbl,3,0),""))</f>
        <v>0</v>
      </c>
      <c r="G5939" s="39">
        <f>IF(Txn!$B2976="","",Txn!$D2976)</f>
        <v>0</v>
      </c>
      <c r="H5939" s="38">
        <f>IF(Txn!$B2976="","",Txn!$E2976)</f>
        <v>0</v>
      </c>
      <c r="I5939" s="40">
        <f>IF(Txn!$B2976="",0,Txn!$O2976)</f>
        <v>0</v>
      </c>
      <c r="J5939" s="40">
        <f>IF(Txn!$B2976="",0,Txn!$P2976)</f>
        <v>0</v>
      </c>
      <c r="K5939" s="41">
        <f>IF($A5939="","",IFERROR(VALUE(MID($A5939,6,2)),""))</f>
        <v>0</v>
      </c>
      <c r="L5939" s="39">
        <f>IF(Txn!$K2976="","",Txn!$K2976)</f>
        <v>0</v>
      </c>
      <c r="N5939" s="42">
        <f>IF($D5939="",0,COUNTIF(BankAccts,$D5939))</f>
        <v>0</v>
      </c>
    </row>
    <row r="5940" spans="1:14">
      <c r="A5940" s="38">
        <f>IF(Txn!$B2976="","",Txn!$B2976)</f>
        <v>0</v>
      </c>
      <c r="B5940" s="38">
        <f>IF(Txn!$B2976="","",Txn!$C2976)</f>
        <v>0</v>
      </c>
      <c r="C5940" s="39">
        <f>IF(Txn!$B2976="","","تراکنش بانکی")</f>
        <v>0</v>
      </c>
      <c r="D5940" s="38">
        <f>IF(Txn!$B2976="","",IF(IF(Txn!$U2976="TRF",Txn!$Y2976,Txn!$Z2976)="","",IF(Txn!$U2976="TRF",Txn!$Y2976,Txn!$Z2976)))</f>
        <v>0</v>
      </c>
      <c r="E5940" s="39">
        <f>IF($D5940="","",IFERROR(VLOOKUP($D5940,AcctTbl,2,0),""))</f>
        <v>0</v>
      </c>
      <c r="F5940" s="39">
        <f>IF($D5940="","",IFERROR(VLOOKUP($D5940,AcctTbl,3,0),""))</f>
        <v>0</v>
      </c>
      <c r="G5940" s="39">
        <f>IF(Txn!$B2976="","",Txn!$D2976)</f>
        <v>0</v>
      </c>
      <c r="H5940" s="38">
        <f>IF(Txn!$B2976="","",Txn!$E2976)</f>
        <v>0</v>
      </c>
      <c r="I5940" s="40">
        <f>IF(Txn!$B2976="",0,Txn!$Q2976)</f>
        <v>0</v>
      </c>
      <c r="J5940" s="40">
        <f>IF(Txn!$B2976="",0,Txn!$R2976)</f>
        <v>0</v>
      </c>
      <c r="K5940" s="41">
        <f>IF($A5940="","",IFERROR(VALUE(MID($A5940,6,2)),""))</f>
        <v>0</v>
      </c>
      <c r="L5940" s="39">
        <f>IF(Txn!$K2976="","","طرف مقابل — "&amp;Txn!$K2976)</f>
        <v>0</v>
      </c>
      <c r="N5940" s="42">
        <f>IF($D5940="",0,COUNTIF(BankAccts,$D5940))</f>
        <v>0</v>
      </c>
    </row>
    <row r="5941" spans="1:14">
      <c r="A5941" s="38">
        <f>IF(Txn!$B2977="","",Txn!$B2977)</f>
        <v>0</v>
      </c>
      <c r="B5941" s="38">
        <f>IF(Txn!$B2977="","",Txn!$C2977)</f>
        <v>0</v>
      </c>
      <c r="C5941" s="39">
        <f>IF(Txn!$B2977="","","تراکنش بانکی")</f>
        <v>0</v>
      </c>
      <c r="D5941" s="38">
        <f>IF(Txn!$B2977="","",IF(Txn!$X2977="","",Txn!$X2977))</f>
        <v>0</v>
      </c>
      <c r="E5941" s="39">
        <f>IF($D5941="","",IFERROR(VLOOKUP($D5941,AcctTbl,2,0),""))</f>
        <v>0</v>
      </c>
      <c r="F5941" s="39">
        <f>IF($D5941="","",IFERROR(VLOOKUP($D5941,AcctTbl,3,0),""))</f>
        <v>0</v>
      </c>
      <c r="G5941" s="39">
        <f>IF(Txn!$B2977="","",Txn!$D2977)</f>
        <v>0</v>
      </c>
      <c r="H5941" s="38">
        <f>IF(Txn!$B2977="","",Txn!$E2977)</f>
        <v>0</v>
      </c>
      <c r="I5941" s="40">
        <f>IF(Txn!$B2977="",0,Txn!$O2977)</f>
        <v>0</v>
      </c>
      <c r="J5941" s="40">
        <f>IF(Txn!$B2977="",0,Txn!$P2977)</f>
        <v>0</v>
      </c>
      <c r="K5941" s="41">
        <f>IF($A5941="","",IFERROR(VALUE(MID($A5941,6,2)),""))</f>
        <v>0</v>
      </c>
      <c r="L5941" s="39">
        <f>IF(Txn!$K2977="","",Txn!$K2977)</f>
        <v>0</v>
      </c>
      <c r="N5941" s="42">
        <f>IF($D5941="",0,COUNTIF(BankAccts,$D5941))</f>
        <v>0</v>
      </c>
    </row>
    <row r="5942" spans="1:14">
      <c r="A5942" s="38">
        <f>IF(Txn!$B2977="","",Txn!$B2977)</f>
        <v>0</v>
      </c>
      <c r="B5942" s="38">
        <f>IF(Txn!$B2977="","",Txn!$C2977)</f>
        <v>0</v>
      </c>
      <c r="C5942" s="39">
        <f>IF(Txn!$B2977="","","تراکنش بانکی")</f>
        <v>0</v>
      </c>
      <c r="D5942" s="38">
        <f>IF(Txn!$B2977="","",IF(IF(Txn!$U2977="TRF",Txn!$Y2977,Txn!$Z2977)="","",IF(Txn!$U2977="TRF",Txn!$Y2977,Txn!$Z2977)))</f>
        <v>0</v>
      </c>
      <c r="E5942" s="39">
        <f>IF($D5942="","",IFERROR(VLOOKUP($D5942,AcctTbl,2,0),""))</f>
        <v>0</v>
      </c>
      <c r="F5942" s="39">
        <f>IF($D5942="","",IFERROR(VLOOKUP($D5942,AcctTbl,3,0),""))</f>
        <v>0</v>
      </c>
      <c r="G5942" s="39">
        <f>IF(Txn!$B2977="","",Txn!$D2977)</f>
        <v>0</v>
      </c>
      <c r="H5942" s="38">
        <f>IF(Txn!$B2977="","",Txn!$E2977)</f>
        <v>0</v>
      </c>
      <c r="I5942" s="40">
        <f>IF(Txn!$B2977="",0,Txn!$Q2977)</f>
        <v>0</v>
      </c>
      <c r="J5942" s="40">
        <f>IF(Txn!$B2977="",0,Txn!$R2977)</f>
        <v>0</v>
      </c>
      <c r="K5942" s="41">
        <f>IF($A5942="","",IFERROR(VALUE(MID($A5942,6,2)),""))</f>
        <v>0</v>
      </c>
      <c r="L5942" s="39">
        <f>IF(Txn!$K2977="","","طرف مقابل — "&amp;Txn!$K2977)</f>
        <v>0</v>
      </c>
      <c r="N5942" s="42">
        <f>IF($D5942="",0,COUNTIF(BankAccts,$D5942))</f>
        <v>0</v>
      </c>
    </row>
    <row r="5943" spans="1:14">
      <c r="A5943" s="38">
        <f>IF(Txn!$B2978="","",Txn!$B2978)</f>
        <v>0</v>
      </c>
      <c r="B5943" s="38">
        <f>IF(Txn!$B2978="","",Txn!$C2978)</f>
        <v>0</v>
      </c>
      <c r="C5943" s="39">
        <f>IF(Txn!$B2978="","","تراکنش بانکی")</f>
        <v>0</v>
      </c>
      <c r="D5943" s="38">
        <f>IF(Txn!$B2978="","",IF(Txn!$X2978="","",Txn!$X2978))</f>
        <v>0</v>
      </c>
      <c r="E5943" s="39">
        <f>IF($D5943="","",IFERROR(VLOOKUP($D5943,AcctTbl,2,0),""))</f>
        <v>0</v>
      </c>
      <c r="F5943" s="39">
        <f>IF($D5943="","",IFERROR(VLOOKUP($D5943,AcctTbl,3,0),""))</f>
        <v>0</v>
      </c>
      <c r="G5943" s="39">
        <f>IF(Txn!$B2978="","",Txn!$D2978)</f>
        <v>0</v>
      </c>
      <c r="H5943" s="38">
        <f>IF(Txn!$B2978="","",Txn!$E2978)</f>
        <v>0</v>
      </c>
      <c r="I5943" s="40">
        <f>IF(Txn!$B2978="",0,Txn!$O2978)</f>
        <v>0</v>
      </c>
      <c r="J5943" s="40">
        <f>IF(Txn!$B2978="",0,Txn!$P2978)</f>
        <v>0</v>
      </c>
      <c r="K5943" s="41">
        <f>IF($A5943="","",IFERROR(VALUE(MID($A5943,6,2)),""))</f>
        <v>0</v>
      </c>
      <c r="L5943" s="39">
        <f>IF(Txn!$K2978="","",Txn!$K2978)</f>
        <v>0</v>
      </c>
      <c r="N5943" s="42">
        <f>IF($D5943="",0,COUNTIF(BankAccts,$D5943))</f>
        <v>0</v>
      </c>
    </row>
    <row r="5944" spans="1:14">
      <c r="A5944" s="38">
        <f>IF(Txn!$B2978="","",Txn!$B2978)</f>
        <v>0</v>
      </c>
      <c r="B5944" s="38">
        <f>IF(Txn!$B2978="","",Txn!$C2978)</f>
        <v>0</v>
      </c>
      <c r="C5944" s="39">
        <f>IF(Txn!$B2978="","","تراکنش بانکی")</f>
        <v>0</v>
      </c>
      <c r="D5944" s="38">
        <f>IF(Txn!$B2978="","",IF(IF(Txn!$U2978="TRF",Txn!$Y2978,Txn!$Z2978)="","",IF(Txn!$U2978="TRF",Txn!$Y2978,Txn!$Z2978)))</f>
        <v>0</v>
      </c>
      <c r="E5944" s="39">
        <f>IF($D5944="","",IFERROR(VLOOKUP($D5944,AcctTbl,2,0),""))</f>
        <v>0</v>
      </c>
      <c r="F5944" s="39">
        <f>IF($D5944="","",IFERROR(VLOOKUP($D5944,AcctTbl,3,0),""))</f>
        <v>0</v>
      </c>
      <c r="G5944" s="39">
        <f>IF(Txn!$B2978="","",Txn!$D2978)</f>
        <v>0</v>
      </c>
      <c r="H5944" s="38">
        <f>IF(Txn!$B2978="","",Txn!$E2978)</f>
        <v>0</v>
      </c>
      <c r="I5944" s="40">
        <f>IF(Txn!$B2978="",0,Txn!$Q2978)</f>
        <v>0</v>
      </c>
      <c r="J5944" s="40">
        <f>IF(Txn!$B2978="",0,Txn!$R2978)</f>
        <v>0</v>
      </c>
      <c r="K5944" s="41">
        <f>IF($A5944="","",IFERROR(VALUE(MID($A5944,6,2)),""))</f>
        <v>0</v>
      </c>
      <c r="L5944" s="39">
        <f>IF(Txn!$K2978="","","طرف مقابل — "&amp;Txn!$K2978)</f>
        <v>0</v>
      </c>
      <c r="N5944" s="42">
        <f>IF($D5944="",0,COUNTIF(BankAccts,$D5944))</f>
        <v>0</v>
      </c>
    </row>
    <row r="5945" spans="1:14">
      <c r="A5945" s="38">
        <f>IF(Txn!$B2979="","",Txn!$B2979)</f>
        <v>0</v>
      </c>
      <c r="B5945" s="38">
        <f>IF(Txn!$B2979="","",Txn!$C2979)</f>
        <v>0</v>
      </c>
      <c r="C5945" s="39">
        <f>IF(Txn!$B2979="","","تراکنش بانکی")</f>
        <v>0</v>
      </c>
      <c r="D5945" s="38">
        <f>IF(Txn!$B2979="","",IF(Txn!$X2979="","",Txn!$X2979))</f>
        <v>0</v>
      </c>
      <c r="E5945" s="39">
        <f>IF($D5945="","",IFERROR(VLOOKUP($D5945,AcctTbl,2,0),""))</f>
        <v>0</v>
      </c>
      <c r="F5945" s="39">
        <f>IF($D5945="","",IFERROR(VLOOKUP($D5945,AcctTbl,3,0),""))</f>
        <v>0</v>
      </c>
      <c r="G5945" s="39">
        <f>IF(Txn!$B2979="","",Txn!$D2979)</f>
        <v>0</v>
      </c>
      <c r="H5945" s="38">
        <f>IF(Txn!$B2979="","",Txn!$E2979)</f>
        <v>0</v>
      </c>
      <c r="I5945" s="40">
        <f>IF(Txn!$B2979="",0,Txn!$O2979)</f>
        <v>0</v>
      </c>
      <c r="J5945" s="40">
        <f>IF(Txn!$B2979="",0,Txn!$P2979)</f>
        <v>0</v>
      </c>
      <c r="K5945" s="41">
        <f>IF($A5945="","",IFERROR(VALUE(MID($A5945,6,2)),""))</f>
        <v>0</v>
      </c>
      <c r="L5945" s="39">
        <f>IF(Txn!$K2979="","",Txn!$K2979)</f>
        <v>0</v>
      </c>
      <c r="N5945" s="42">
        <f>IF($D5945="",0,COUNTIF(BankAccts,$D5945))</f>
        <v>0</v>
      </c>
    </row>
    <row r="5946" spans="1:14">
      <c r="A5946" s="38">
        <f>IF(Txn!$B2979="","",Txn!$B2979)</f>
        <v>0</v>
      </c>
      <c r="B5946" s="38">
        <f>IF(Txn!$B2979="","",Txn!$C2979)</f>
        <v>0</v>
      </c>
      <c r="C5946" s="39">
        <f>IF(Txn!$B2979="","","تراکنش بانکی")</f>
        <v>0</v>
      </c>
      <c r="D5946" s="38">
        <f>IF(Txn!$B2979="","",IF(IF(Txn!$U2979="TRF",Txn!$Y2979,Txn!$Z2979)="","",IF(Txn!$U2979="TRF",Txn!$Y2979,Txn!$Z2979)))</f>
        <v>0</v>
      </c>
      <c r="E5946" s="39">
        <f>IF($D5946="","",IFERROR(VLOOKUP($D5946,AcctTbl,2,0),""))</f>
        <v>0</v>
      </c>
      <c r="F5946" s="39">
        <f>IF($D5946="","",IFERROR(VLOOKUP($D5946,AcctTbl,3,0),""))</f>
        <v>0</v>
      </c>
      <c r="G5946" s="39">
        <f>IF(Txn!$B2979="","",Txn!$D2979)</f>
        <v>0</v>
      </c>
      <c r="H5946" s="38">
        <f>IF(Txn!$B2979="","",Txn!$E2979)</f>
        <v>0</v>
      </c>
      <c r="I5946" s="40">
        <f>IF(Txn!$B2979="",0,Txn!$Q2979)</f>
        <v>0</v>
      </c>
      <c r="J5946" s="40">
        <f>IF(Txn!$B2979="",0,Txn!$R2979)</f>
        <v>0</v>
      </c>
      <c r="K5946" s="41">
        <f>IF($A5946="","",IFERROR(VALUE(MID($A5946,6,2)),""))</f>
        <v>0</v>
      </c>
      <c r="L5946" s="39">
        <f>IF(Txn!$K2979="","","طرف مقابل — "&amp;Txn!$K2979)</f>
        <v>0</v>
      </c>
      <c r="N5946" s="42">
        <f>IF($D5946="",0,COUNTIF(BankAccts,$D5946))</f>
        <v>0</v>
      </c>
    </row>
    <row r="5947" spans="1:14">
      <c r="A5947" s="38">
        <f>IF(Txn!$B2980="","",Txn!$B2980)</f>
        <v>0</v>
      </c>
      <c r="B5947" s="38">
        <f>IF(Txn!$B2980="","",Txn!$C2980)</f>
        <v>0</v>
      </c>
      <c r="C5947" s="39">
        <f>IF(Txn!$B2980="","","تراکنش بانکی")</f>
        <v>0</v>
      </c>
      <c r="D5947" s="38">
        <f>IF(Txn!$B2980="","",IF(Txn!$X2980="","",Txn!$X2980))</f>
        <v>0</v>
      </c>
      <c r="E5947" s="39">
        <f>IF($D5947="","",IFERROR(VLOOKUP($D5947,AcctTbl,2,0),""))</f>
        <v>0</v>
      </c>
      <c r="F5947" s="39">
        <f>IF($D5947="","",IFERROR(VLOOKUP($D5947,AcctTbl,3,0),""))</f>
        <v>0</v>
      </c>
      <c r="G5947" s="39">
        <f>IF(Txn!$B2980="","",Txn!$D2980)</f>
        <v>0</v>
      </c>
      <c r="H5947" s="38">
        <f>IF(Txn!$B2980="","",Txn!$E2980)</f>
        <v>0</v>
      </c>
      <c r="I5947" s="40">
        <f>IF(Txn!$B2980="",0,Txn!$O2980)</f>
        <v>0</v>
      </c>
      <c r="J5947" s="40">
        <f>IF(Txn!$B2980="",0,Txn!$P2980)</f>
        <v>0</v>
      </c>
      <c r="K5947" s="41">
        <f>IF($A5947="","",IFERROR(VALUE(MID($A5947,6,2)),""))</f>
        <v>0</v>
      </c>
      <c r="L5947" s="39">
        <f>IF(Txn!$K2980="","",Txn!$K2980)</f>
        <v>0</v>
      </c>
      <c r="N5947" s="42">
        <f>IF($D5947="",0,COUNTIF(BankAccts,$D5947))</f>
        <v>0</v>
      </c>
    </row>
    <row r="5948" spans="1:14">
      <c r="A5948" s="38">
        <f>IF(Txn!$B2980="","",Txn!$B2980)</f>
        <v>0</v>
      </c>
      <c r="B5948" s="38">
        <f>IF(Txn!$B2980="","",Txn!$C2980)</f>
        <v>0</v>
      </c>
      <c r="C5948" s="39">
        <f>IF(Txn!$B2980="","","تراکنش بانکی")</f>
        <v>0</v>
      </c>
      <c r="D5948" s="38">
        <f>IF(Txn!$B2980="","",IF(IF(Txn!$U2980="TRF",Txn!$Y2980,Txn!$Z2980)="","",IF(Txn!$U2980="TRF",Txn!$Y2980,Txn!$Z2980)))</f>
        <v>0</v>
      </c>
      <c r="E5948" s="39">
        <f>IF($D5948="","",IFERROR(VLOOKUP($D5948,AcctTbl,2,0),""))</f>
        <v>0</v>
      </c>
      <c r="F5948" s="39">
        <f>IF($D5948="","",IFERROR(VLOOKUP($D5948,AcctTbl,3,0),""))</f>
        <v>0</v>
      </c>
      <c r="G5948" s="39">
        <f>IF(Txn!$B2980="","",Txn!$D2980)</f>
        <v>0</v>
      </c>
      <c r="H5948" s="38">
        <f>IF(Txn!$B2980="","",Txn!$E2980)</f>
        <v>0</v>
      </c>
      <c r="I5948" s="40">
        <f>IF(Txn!$B2980="",0,Txn!$Q2980)</f>
        <v>0</v>
      </c>
      <c r="J5948" s="40">
        <f>IF(Txn!$B2980="",0,Txn!$R2980)</f>
        <v>0</v>
      </c>
      <c r="K5948" s="41">
        <f>IF($A5948="","",IFERROR(VALUE(MID($A5948,6,2)),""))</f>
        <v>0</v>
      </c>
      <c r="L5948" s="39">
        <f>IF(Txn!$K2980="","","طرف مقابل — "&amp;Txn!$K2980)</f>
        <v>0</v>
      </c>
      <c r="N5948" s="42">
        <f>IF($D5948="",0,COUNTIF(BankAccts,$D5948))</f>
        <v>0</v>
      </c>
    </row>
    <row r="5949" spans="1:14">
      <c r="A5949" s="38">
        <f>IF(Txn!$B2981="","",Txn!$B2981)</f>
        <v>0</v>
      </c>
      <c r="B5949" s="38">
        <f>IF(Txn!$B2981="","",Txn!$C2981)</f>
        <v>0</v>
      </c>
      <c r="C5949" s="39">
        <f>IF(Txn!$B2981="","","تراکنش بانکی")</f>
        <v>0</v>
      </c>
      <c r="D5949" s="38">
        <f>IF(Txn!$B2981="","",IF(Txn!$X2981="","",Txn!$X2981))</f>
        <v>0</v>
      </c>
      <c r="E5949" s="39">
        <f>IF($D5949="","",IFERROR(VLOOKUP($D5949,AcctTbl,2,0),""))</f>
        <v>0</v>
      </c>
      <c r="F5949" s="39">
        <f>IF($D5949="","",IFERROR(VLOOKUP($D5949,AcctTbl,3,0),""))</f>
        <v>0</v>
      </c>
      <c r="G5949" s="39">
        <f>IF(Txn!$B2981="","",Txn!$D2981)</f>
        <v>0</v>
      </c>
      <c r="H5949" s="38">
        <f>IF(Txn!$B2981="","",Txn!$E2981)</f>
        <v>0</v>
      </c>
      <c r="I5949" s="40">
        <f>IF(Txn!$B2981="",0,Txn!$O2981)</f>
        <v>0</v>
      </c>
      <c r="J5949" s="40">
        <f>IF(Txn!$B2981="",0,Txn!$P2981)</f>
        <v>0</v>
      </c>
      <c r="K5949" s="41">
        <f>IF($A5949="","",IFERROR(VALUE(MID($A5949,6,2)),""))</f>
        <v>0</v>
      </c>
      <c r="L5949" s="39">
        <f>IF(Txn!$K2981="","",Txn!$K2981)</f>
        <v>0</v>
      </c>
      <c r="N5949" s="42">
        <f>IF($D5949="",0,COUNTIF(BankAccts,$D5949))</f>
        <v>0</v>
      </c>
    </row>
    <row r="5950" spans="1:14">
      <c r="A5950" s="38">
        <f>IF(Txn!$B2981="","",Txn!$B2981)</f>
        <v>0</v>
      </c>
      <c r="B5950" s="38">
        <f>IF(Txn!$B2981="","",Txn!$C2981)</f>
        <v>0</v>
      </c>
      <c r="C5950" s="39">
        <f>IF(Txn!$B2981="","","تراکنش بانکی")</f>
        <v>0</v>
      </c>
      <c r="D5950" s="38">
        <f>IF(Txn!$B2981="","",IF(IF(Txn!$U2981="TRF",Txn!$Y2981,Txn!$Z2981)="","",IF(Txn!$U2981="TRF",Txn!$Y2981,Txn!$Z2981)))</f>
        <v>0</v>
      </c>
      <c r="E5950" s="39">
        <f>IF($D5950="","",IFERROR(VLOOKUP($D5950,AcctTbl,2,0),""))</f>
        <v>0</v>
      </c>
      <c r="F5950" s="39">
        <f>IF($D5950="","",IFERROR(VLOOKUP($D5950,AcctTbl,3,0),""))</f>
        <v>0</v>
      </c>
      <c r="G5950" s="39">
        <f>IF(Txn!$B2981="","",Txn!$D2981)</f>
        <v>0</v>
      </c>
      <c r="H5950" s="38">
        <f>IF(Txn!$B2981="","",Txn!$E2981)</f>
        <v>0</v>
      </c>
      <c r="I5950" s="40">
        <f>IF(Txn!$B2981="",0,Txn!$Q2981)</f>
        <v>0</v>
      </c>
      <c r="J5950" s="40">
        <f>IF(Txn!$B2981="",0,Txn!$R2981)</f>
        <v>0</v>
      </c>
      <c r="K5950" s="41">
        <f>IF($A5950="","",IFERROR(VALUE(MID($A5950,6,2)),""))</f>
        <v>0</v>
      </c>
      <c r="L5950" s="39">
        <f>IF(Txn!$K2981="","","طرف مقابل — "&amp;Txn!$K2981)</f>
        <v>0</v>
      </c>
      <c r="N5950" s="42">
        <f>IF($D5950="",0,COUNTIF(BankAccts,$D5950))</f>
        <v>0</v>
      </c>
    </row>
    <row r="5951" spans="1:14">
      <c r="A5951" s="38">
        <f>IF(Txn!$B2982="","",Txn!$B2982)</f>
        <v>0</v>
      </c>
      <c r="B5951" s="38">
        <f>IF(Txn!$B2982="","",Txn!$C2982)</f>
        <v>0</v>
      </c>
      <c r="C5951" s="39">
        <f>IF(Txn!$B2982="","","تراکنش بانکی")</f>
        <v>0</v>
      </c>
      <c r="D5951" s="38">
        <f>IF(Txn!$B2982="","",IF(Txn!$X2982="","",Txn!$X2982))</f>
        <v>0</v>
      </c>
      <c r="E5951" s="39">
        <f>IF($D5951="","",IFERROR(VLOOKUP($D5951,AcctTbl,2,0),""))</f>
        <v>0</v>
      </c>
      <c r="F5951" s="39">
        <f>IF($D5951="","",IFERROR(VLOOKUP($D5951,AcctTbl,3,0),""))</f>
        <v>0</v>
      </c>
      <c r="G5951" s="39">
        <f>IF(Txn!$B2982="","",Txn!$D2982)</f>
        <v>0</v>
      </c>
      <c r="H5951" s="38">
        <f>IF(Txn!$B2982="","",Txn!$E2982)</f>
        <v>0</v>
      </c>
      <c r="I5951" s="40">
        <f>IF(Txn!$B2982="",0,Txn!$O2982)</f>
        <v>0</v>
      </c>
      <c r="J5951" s="40">
        <f>IF(Txn!$B2982="",0,Txn!$P2982)</f>
        <v>0</v>
      </c>
      <c r="K5951" s="41">
        <f>IF($A5951="","",IFERROR(VALUE(MID($A5951,6,2)),""))</f>
        <v>0</v>
      </c>
      <c r="L5951" s="39">
        <f>IF(Txn!$K2982="","",Txn!$K2982)</f>
        <v>0</v>
      </c>
      <c r="N5951" s="42">
        <f>IF($D5951="",0,COUNTIF(BankAccts,$D5951))</f>
        <v>0</v>
      </c>
    </row>
    <row r="5952" spans="1:14">
      <c r="A5952" s="38">
        <f>IF(Txn!$B2982="","",Txn!$B2982)</f>
        <v>0</v>
      </c>
      <c r="B5952" s="38">
        <f>IF(Txn!$B2982="","",Txn!$C2982)</f>
        <v>0</v>
      </c>
      <c r="C5952" s="39">
        <f>IF(Txn!$B2982="","","تراکنش بانکی")</f>
        <v>0</v>
      </c>
      <c r="D5952" s="38">
        <f>IF(Txn!$B2982="","",IF(IF(Txn!$U2982="TRF",Txn!$Y2982,Txn!$Z2982)="","",IF(Txn!$U2982="TRF",Txn!$Y2982,Txn!$Z2982)))</f>
        <v>0</v>
      </c>
      <c r="E5952" s="39">
        <f>IF($D5952="","",IFERROR(VLOOKUP($D5952,AcctTbl,2,0),""))</f>
        <v>0</v>
      </c>
      <c r="F5952" s="39">
        <f>IF($D5952="","",IFERROR(VLOOKUP($D5952,AcctTbl,3,0),""))</f>
        <v>0</v>
      </c>
      <c r="G5952" s="39">
        <f>IF(Txn!$B2982="","",Txn!$D2982)</f>
        <v>0</v>
      </c>
      <c r="H5952" s="38">
        <f>IF(Txn!$B2982="","",Txn!$E2982)</f>
        <v>0</v>
      </c>
      <c r="I5952" s="40">
        <f>IF(Txn!$B2982="",0,Txn!$Q2982)</f>
        <v>0</v>
      </c>
      <c r="J5952" s="40">
        <f>IF(Txn!$B2982="",0,Txn!$R2982)</f>
        <v>0</v>
      </c>
      <c r="K5952" s="41">
        <f>IF($A5952="","",IFERROR(VALUE(MID($A5952,6,2)),""))</f>
        <v>0</v>
      </c>
      <c r="L5952" s="39">
        <f>IF(Txn!$K2982="","","طرف مقابل — "&amp;Txn!$K2982)</f>
        <v>0</v>
      </c>
      <c r="N5952" s="42">
        <f>IF($D5952="",0,COUNTIF(BankAccts,$D5952))</f>
        <v>0</v>
      </c>
    </row>
    <row r="5953" spans="1:14">
      <c r="A5953" s="38">
        <f>IF(Txn!$B2983="","",Txn!$B2983)</f>
        <v>0</v>
      </c>
      <c r="B5953" s="38">
        <f>IF(Txn!$B2983="","",Txn!$C2983)</f>
        <v>0</v>
      </c>
      <c r="C5953" s="39">
        <f>IF(Txn!$B2983="","","تراکنش بانکی")</f>
        <v>0</v>
      </c>
      <c r="D5953" s="38">
        <f>IF(Txn!$B2983="","",IF(Txn!$X2983="","",Txn!$X2983))</f>
        <v>0</v>
      </c>
      <c r="E5953" s="39">
        <f>IF($D5953="","",IFERROR(VLOOKUP($D5953,AcctTbl,2,0),""))</f>
        <v>0</v>
      </c>
      <c r="F5953" s="39">
        <f>IF($D5953="","",IFERROR(VLOOKUP($D5953,AcctTbl,3,0),""))</f>
        <v>0</v>
      </c>
      <c r="G5953" s="39">
        <f>IF(Txn!$B2983="","",Txn!$D2983)</f>
        <v>0</v>
      </c>
      <c r="H5953" s="38">
        <f>IF(Txn!$B2983="","",Txn!$E2983)</f>
        <v>0</v>
      </c>
      <c r="I5953" s="40">
        <f>IF(Txn!$B2983="",0,Txn!$O2983)</f>
        <v>0</v>
      </c>
      <c r="J5953" s="40">
        <f>IF(Txn!$B2983="",0,Txn!$P2983)</f>
        <v>0</v>
      </c>
      <c r="K5953" s="41">
        <f>IF($A5953="","",IFERROR(VALUE(MID($A5953,6,2)),""))</f>
        <v>0</v>
      </c>
      <c r="L5953" s="39">
        <f>IF(Txn!$K2983="","",Txn!$K2983)</f>
        <v>0</v>
      </c>
      <c r="N5953" s="42">
        <f>IF($D5953="",0,COUNTIF(BankAccts,$D5953))</f>
        <v>0</v>
      </c>
    </row>
    <row r="5954" spans="1:14">
      <c r="A5954" s="38">
        <f>IF(Txn!$B2983="","",Txn!$B2983)</f>
        <v>0</v>
      </c>
      <c r="B5954" s="38">
        <f>IF(Txn!$B2983="","",Txn!$C2983)</f>
        <v>0</v>
      </c>
      <c r="C5954" s="39">
        <f>IF(Txn!$B2983="","","تراکنش بانکی")</f>
        <v>0</v>
      </c>
      <c r="D5954" s="38">
        <f>IF(Txn!$B2983="","",IF(IF(Txn!$U2983="TRF",Txn!$Y2983,Txn!$Z2983)="","",IF(Txn!$U2983="TRF",Txn!$Y2983,Txn!$Z2983)))</f>
        <v>0</v>
      </c>
      <c r="E5954" s="39">
        <f>IF($D5954="","",IFERROR(VLOOKUP($D5954,AcctTbl,2,0),""))</f>
        <v>0</v>
      </c>
      <c r="F5954" s="39">
        <f>IF($D5954="","",IFERROR(VLOOKUP($D5954,AcctTbl,3,0),""))</f>
        <v>0</v>
      </c>
      <c r="G5954" s="39">
        <f>IF(Txn!$B2983="","",Txn!$D2983)</f>
        <v>0</v>
      </c>
      <c r="H5954" s="38">
        <f>IF(Txn!$B2983="","",Txn!$E2983)</f>
        <v>0</v>
      </c>
      <c r="I5954" s="40">
        <f>IF(Txn!$B2983="",0,Txn!$Q2983)</f>
        <v>0</v>
      </c>
      <c r="J5954" s="40">
        <f>IF(Txn!$B2983="",0,Txn!$R2983)</f>
        <v>0</v>
      </c>
      <c r="K5954" s="41">
        <f>IF($A5954="","",IFERROR(VALUE(MID($A5954,6,2)),""))</f>
        <v>0</v>
      </c>
      <c r="L5954" s="39">
        <f>IF(Txn!$K2983="","","طرف مقابل — "&amp;Txn!$K2983)</f>
        <v>0</v>
      </c>
      <c r="N5954" s="42">
        <f>IF($D5954="",0,COUNTIF(BankAccts,$D5954))</f>
        <v>0</v>
      </c>
    </row>
    <row r="5955" spans="1:14">
      <c r="A5955" s="38">
        <f>IF(Txn!$B2984="","",Txn!$B2984)</f>
        <v>0</v>
      </c>
      <c r="B5955" s="38">
        <f>IF(Txn!$B2984="","",Txn!$C2984)</f>
        <v>0</v>
      </c>
      <c r="C5955" s="39">
        <f>IF(Txn!$B2984="","","تراکنش بانکی")</f>
        <v>0</v>
      </c>
      <c r="D5955" s="38">
        <f>IF(Txn!$B2984="","",IF(Txn!$X2984="","",Txn!$X2984))</f>
        <v>0</v>
      </c>
      <c r="E5955" s="39">
        <f>IF($D5955="","",IFERROR(VLOOKUP($D5955,AcctTbl,2,0),""))</f>
        <v>0</v>
      </c>
      <c r="F5955" s="39">
        <f>IF($D5955="","",IFERROR(VLOOKUP($D5955,AcctTbl,3,0),""))</f>
        <v>0</v>
      </c>
      <c r="G5955" s="39">
        <f>IF(Txn!$B2984="","",Txn!$D2984)</f>
        <v>0</v>
      </c>
      <c r="H5955" s="38">
        <f>IF(Txn!$B2984="","",Txn!$E2984)</f>
        <v>0</v>
      </c>
      <c r="I5955" s="40">
        <f>IF(Txn!$B2984="",0,Txn!$O2984)</f>
        <v>0</v>
      </c>
      <c r="J5955" s="40">
        <f>IF(Txn!$B2984="",0,Txn!$P2984)</f>
        <v>0</v>
      </c>
      <c r="K5955" s="41">
        <f>IF($A5955="","",IFERROR(VALUE(MID($A5955,6,2)),""))</f>
        <v>0</v>
      </c>
      <c r="L5955" s="39">
        <f>IF(Txn!$K2984="","",Txn!$K2984)</f>
        <v>0</v>
      </c>
      <c r="N5955" s="42">
        <f>IF($D5955="",0,COUNTIF(BankAccts,$D5955))</f>
        <v>0</v>
      </c>
    </row>
    <row r="5956" spans="1:14">
      <c r="A5956" s="38">
        <f>IF(Txn!$B2984="","",Txn!$B2984)</f>
        <v>0</v>
      </c>
      <c r="B5956" s="38">
        <f>IF(Txn!$B2984="","",Txn!$C2984)</f>
        <v>0</v>
      </c>
      <c r="C5956" s="39">
        <f>IF(Txn!$B2984="","","تراکنش بانکی")</f>
        <v>0</v>
      </c>
      <c r="D5956" s="38">
        <f>IF(Txn!$B2984="","",IF(IF(Txn!$U2984="TRF",Txn!$Y2984,Txn!$Z2984)="","",IF(Txn!$U2984="TRF",Txn!$Y2984,Txn!$Z2984)))</f>
        <v>0</v>
      </c>
      <c r="E5956" s="39">
        <f>IF($D5956="","",IFERROR(VLOOKUP($D5956,AcctTbl,2,0),""))</f>
        <v>0</v>
      </c>
      <c r="F5956" s="39">
        <f>IF($D5956="","",IFERROR(VLOOKUP($D5956,AcctTbl,3,0),""))</f>
        <v>0</v>
      </c>
      <c r="G5956" s="39">
        <f>IF(Txn!$B2984="","",Txn!$D2984)</f>
        <v>0</v>
      </c>
      <c r="H5956" s="38">
        <f>IF(Txn!$B2984="","",Txn!$E2984)</f>
        <v>0</v>
      </c>
      <c r="I5956" s="40">
        <f>IF(Txn!$B2984="",0,Txn!$Q2984)</f>
        <v>0</v>
      </c>
      <c r="J5956" s="40">
        <f>IF(Txn!$B2984="",0,Txn!$R2984)</f>
        <v>0</v>
      </c>
      <c r="K5956" s="41">
        <f>IF($A5956="","",IFERROR(VALUE(MID($A5956,6,2)),""))</f>
        <v>0</v>
      </c>
      <c r="L5956" s="39">
        <f>IF(Txn!$K2984="","","طرف مقابل — "&amp;Txn!$K2984)</f>
        <v>0</v>
      </c>
      <c r="N5956" s="42">
        <f>IF($D5956="",0,COUNTIF(BankAccts,$D5956))</f>
        <v>0</v>
      </c>
    </row>
    <row r="5957" spans="1:14">
      <c r="A5957" s="38">
        <f>IF(Txn!$B2985="","",Txn!$B2985)</f>
        <v>0</v>
      </c>
      <c r="B5957" s="38">
        <f>IF(Txn!$B2985="","",Txn!$C2985)</f>
        <v>0</v>
      </c>
      <c r="C5957" s="39">
        <f>IF(Txn!$B2985="","","تراکنش بانکی")</f>
        <v>0</v>
      </c>
      <c r="D5957" s="38">
        <f>IF(Txn!$B2985="","",IF(Txn!$X2985="","",Txn!$X2985))</f>
        <v>0</v>
      </c>
      <c r="E5957" s="39">
        <f>IF($D5957="","",IFERROR(VLOOKUP($D5957,AcctTbl,2,0),""))</f>
        <v>0</v>
      </c>
      <c r="F5957" s="39">
        <f>IF($D5957="","",IFERROR(VLOOKUP($D5957,AcctTbl,3,0),""))</f>
        <v>0</v>
      </c>
      <c r="G5957" s="39">
        <f>IF(Txn!$B2985="","",Txn!$D2985)</f>
        <v>0</v>
      </c>
      <c r="H5957" s="38">
        <f>IF(Txn!$B2985="","",Txn!$E2985)</f>
        <v>0</v>
      </c>
      <c r="I5957" s="40">
        <f>IF(Txn!$B2985="",0,Txn!$O2985)</f>
        <v>0</v>
      </c>
      <c r="J5957" s="40">
        <f>IF(Txn!$B2985="",0,Txn!$P2985)</f>
        <v>0</v>
      </c>
      <c r="K5957" s="41">
        <f>IF($A5957="","",IFERROR(VALUE(MID($A5957,6,2)),""))</f>
        <v>0</v>
      </c>
      <c r="L5957" s="39">
        <f>IF(Txn!$K2985="","",Txn!$K2985)</f>
        <v>0</v>
      </c>
      <c r="N5957" s="42">
        <f>IF($D5957="",0,COUNTIF(BankAccts,$D5957))</f>
        <v>0</v>
      </c>
    </row>
    <row r="5958" spans="1:14">
      <c r="A5958" s="38">
        <f>IF(Txn!$B2985="","",Txn!$B2985)</f>
        <v>0</v>
      </c>
      <c r="B5958" s="38">
        <f>IF(Txn!$B2985="","",Txn!$C2985)</f>
        <v>0</v>
      </c>
      <c r="C5958" s="39">
        <f>IF(Txn!$B2985="","","تراکنش بانکی")</f>
        <v>0</v>
      </c>
      <c r="D5958" s="38">
        <f>IF(Txn!$B2985="","",IF(IF(Txn!$U2985="TRF",Txn!$Y2985,Txn!$Z2985)="","",IF(Txn!$U2985="TRF",Txn!$Y2985,Txn!$Z2985)))</f>
        <v>0</v>
      </c>
      <c r="E5958" s="39">
        <f>IF($D5958="","",IFERROR(VLOOKUP($D5958,AcctTbl,2,0),""))</f>
        <v>0</v>
      </c>
      <c r="F5958" s="39">
        <f>IF($D5958="","",IFERROR(VLOOKUP($D5958,AcctTbl,3,0),""))</f>
        <v>0</v>
      </c>
      <c r="G5958" s="39">
        <f>IF(Txn!$B2985="","",Txn!$D2985)</f>
        <v>0</v>
      </c>
      <c r="H5958" s="38">
        <f>IF(Txn!$B2985="","",Txn!$E2985)</f>
        <v>0</v>
      </c>
      <c r="I5958" s="40">
        <f>IF(Txn!$B2985="",0,Txn!$Q2985)</f>
        <v>0</v>
      </c>
      <c r="J5958" s="40">
        <f>IF(Txn!$B2985="",0,Txn!$R2985)</f>
        <v>0</v>
      </c>
      <c r="K5958" s="41">
        <f>IF($A5958="","",IFERROR(VALUE(MID($A5958,6,2)),""))</f>
        <v>0</v>
      </c>
      <c r="L5958" s="39">
        <f>IF(Txn!$K2985="","","طرف مقابل — "&amp;Txn!$K2985)</f>
        <v>0</v>
      </c>
      <c r="N5958" s="42">
        <f>IF($D5958="",0,COUNTIF(BankAccts,$D5958))</f>
        <v>0</v>
      </c>
    </row>
    <row r="5959" spans="1:14">
      <c r="A5959" s="38">
        <f>IF(Txn!$B2986="","",Txn!$B2986)</f>
        <v>0</v>
      </c>
      <c r="B5959" s="38">
        <f>IF(Txn!$B2986="","",Txn!$C2986)</f>
        <v>0</v>
      </c>
      <c r="C5959" s="39">
        <f>IF(Txn!$B2986="","","تراکنش بانکی")</f>
        <v>0</v>
      </c>
      <c r="D5959" s="38">
        <f>IF(Txn!$B2986="","",IF(Txn!$X2986="","",Txn!$X2986))</f>
        <v>0</v>
      </c>
      <c r="E5959" s="39">
        <f>IF($D5959="","",IFERROR(VLOOKUP($D5959,AcctTbl,2,0),""))</f>
        <v>0</v>
      </c>
      <c r="F5959" s="39">
        <f>IF($D5959="","",IFERROR(VLOOKUP($D5959,AcctTbl,3,0),""))</f>
        <v>0</v>
      </c>
      <c r="G5959" s="39">
        <f>IF(Txn!$B2986="","",Txn!$D2986)</f>
        <v>0</v>
      </c>
      <c r="H5959" s="38">
        <f>IF(Txn!$B2986="","",Txn!$E2986)</f>
        <v>0</v>
      </c>
      <c r="I5959" s="40">
        <f>IF(Txn!$B2986="",0,Txn!$O2986)</f>
        <v>0</v>
      </c>
      <c r="J5959" s="40">
        <f>IF(Txn!$B2986="",0,Txn!$P2986)</f>
        <v>0</v>
      </c>
      <c r="K5959" s="41">
        <f>IF($A5959="","",IFERROR(VALUE(MID($A5959,6,2)),""))</f>
        <v>0</v>
      </c>
      <c r="L5959" s="39">
        <f>IF(Txn!$K2986="","",Txn!$K2986)</f>
        <v>0</v>
      </c>
      <c r="N5959" s="42">
        <f>IF($D5959="",0,COUNTIF(BankAccts,$D5959))</f>
        <v>0</v>
      </c>
    </row>
    <row r="5960" spans="1:14">
      <c r="A5960" s="38">
        <f>IF(Txn!$B2986="","",Txn!$B2986)</f>
        <v>0</v>
      </c>
      <c r="B5960" s="38">
        <f>IF(Txn!$B2986="","",Txn!$C2986)</f>
        <v>0</v>
      </c>
      <c r="C5960" s="39">
        <f>IF(Txn!$B2986="","","تراکنش بانکی")</f>
        <v>0</v>
      </c>
      <c r="D5960" s="38">
        <f>IF(Txn!$B2986="","",IF(IF(Txn!$U2986="TRF",Txn!$Y2986,Txn!$Z2986)="","",IF(Txn!$U2986="TRF",Txn!$Y2986,Txn!$Z2986)))</f>
        <v>0</v>
      </c>
      <c r="E5960" s="39">
        <f>IF($D5960="","",IFERROR(VLOOKUP($D5960,AcctTbl,2,0),""))</f>
        <v>0</v>
      </c>
      <c r="F5960" s="39">
        <f>IF($D5960="","",IFERROR(VLOOKUP($D5960,AcctTbl,3,0),""))</f>
        <v>0</v>
      </c>
      <c r="G5960" s="39">
        <f>IF(Txn!$B2986="","",Txn!$D2986)</f>
        <v>0</v>
      </c>
      <c r="H5960" s="38">
        <f>IF(Txn!$B2986="","",Txn!$E2986)</f>
        <v>0</v>
      </c>
      <c r="I5960" s="40">
        <f>IF(Txn!$B2986="",0,Txn!$Q2986)</f>
        <v>0</v>
      </c>
      <c r="J5960" s="40">
        <f>IF(Txn!$B2986="",0,Txn!$R2986)</f>
        <v>0</v>
      </c>
      <c r="K5960" s="41">
        <f>IF($A5960="","",IFERROR(VALUE(MID($A5960,6,2)),""))</f>
        <v>0</v>
      </c>
      <c r="L5960" s="39">
        <f>IF(Txn!$K2986="","","طرف مقابل — "&amp;Txn!$K2986)</f>
        <v>0</v>
      </c>
      <c r="N5960" s="42">
        <f>IF($D5960="",0,COUNTIF(BankAccts,$D5960))</f>
        <v>0</v>
      </c>
    </row>
    <row r="5961" spans="1:14">
      <c r="A5961" s="38">
        <f>IF(Txn!$B2987="","",Txn!$B2987)</f>
        <v>0</v>
      </c>
      <c r="B5961" s="38">
        <f>IF(Txn!$B2987="","",Txn!$C2987)</f>
        <v>0</v>
      </c>
      <c r="C5961" s="39">
        <f>IF(Txn!$B2987="","","تراکنش بانکی")</f>
        <v>0</v>
      </c>
      <c r="D5961" s="38">
        <f>IF(Txn!$B2987="","",IF(Txn!$X2987="","",Txn!$X2987))</f>
        <v>0</v>
      </c>
      <c r="E5961" s="39">
        <f>IF($D5961="","",IFERROR(VLOOKUP($D5961,AcctTbl,2,0),""))</f>
        <v>0</v>
      </c>
      <c r="F5961" s="39">
        <f>IF($D5961="","",IFERROR(VLOOKUP($D5961,AcctTbl,3,0),""))</f>
        <v>0</v>
      </c>
      <c r="G5961" s="39">
        <f>IF(Txn!$B2987="","",Txn!$D2987)</f>
        <v>0</v>
      </c>
      <c r="H5961" s="38">
        <f>IF(Txn!$B2987="","",Txn!$E2987)</f>
        <v>0</v>
      </c>
      <c r="I5961" s="40">
        <f>IF(Txn!$B2987="",0,Txn!$O2987)</f>
        <v>0</v>
      </c>
      <c r="J5961" s="40">
        <f>IF(Txn!$B2987="",0,Txn!$P2987)</f>
        <v>0</v>
      </c>
      <c r="K5961" s="41">
        <f>IF($A5961="","",IFERROR(VALUE(MID($A5961,6,2)),""))</f>
        <v>0</v>
      </c>
      <c r="L5961" s="39">
        <f>IF(Txn!$K2987="","",Txn!$K2987)</f>
        <v>0</v>
      </c>
      <c r="N5961" s="42">
        <f>IF($D5961="",0,COUNTIF(BankAccts,$D5961))</f>
        <v>0</v>
      </c>
    </row>
    <row r="5962" spans="1:14">
      <c r="A5962" s="38">
        <f>IF(Txn!$B2987="","",Txn!$B2987)</f>
        <v>0</v>
      </c>
      <c r="B5962" s="38">
        <f>IF(Txn!$B2987="","",Txn!$C2987)</f>
        <v>0</v>
      </c>
      <c r="C5962" s="39">
        <f>IF(Txn!$B2987="","","تراکنش بانکی")</f>
        <v>0</v>
      </c>
      <c r="D5962" s="38">
        <f>IF(Txn!$B2987="","",IF(IF(Txn!$U2987="TRF",Txn!$Y2987,Txn!$Z2987)="","",IF(Txn!$U2987="TRF",Txn!$Y2987,Txn!$Z2987)))</f>
        <v>0</v>
      </c>
      <c r="E5962" s="39">
        <f>IF($D5962="","",IFERROR(VLOOKUP($D5962,AcctTbl,2,0),""))</f>
        <v>0</v>
      </c>
      <c r="F5962" s="39">
        <f>IF($D5962="","",IFERROR(VLOOKUP($D5962,AcctTbl,3,0),""))</f>
        <v>0</v>
      </c>
      <c r="G5962" s="39">
        <f>IF(Txn!$B2987="","",Txn!$D2987)</f>
        <v>0</v>
      </c>
      <c r="H5962" s="38">
        <f>IF(Txn!$B2987="","",Txn!$E2987)</f>
        <v>0</v>
      </c>
      <c r="I5962" s="40">
        <f>IF(Txn!$B2987="",0,Txn!$Q2987)</f>
        <v>0</v>
      </c>
      <c r="J5962" s="40">
        <f>IF(Txn!$B2987="",0,Txn!$R2987)</f>
        <v>0</v>
      </c>
      <c r="K5962" s="41">
        <f>IF($A5962="","",IFERROR(VALUE(MID($A5962,6,2)),""))</f>
        <v>0</v>
      </c>
      <c r="L5962" s="39">
        <f>IF(Txn!$K2987="","","طرف مقابل — "&amp;Txn!$K2987)</f>
        <v>0</v>
      </c>
      <c r="N5962" s="42">
        <f>IF($D5962="",0,COUNTIF(BankAccts,$D5962))</f>
        <v>0</v>
      </c>
    </row>
    <row r="5963" spans="1:14">
      <c r="A5963" s="38">
        <f>IF(Txn!$B2988="","",Txn!$B2988)</f>
        <v>0</v>
      </c>
      <c r="B5963" s="38">
        <f>IF(Txn!$B2988="","",Txn!$C2988)</f>
        <v>0</v>
      </c>
      <c r="C5963" s="39">
        <f>IF(Txn!$B2988="","","تراکنش بانکی")</f>
        <v>0</v>
      </c>
      <c r="D5963" s="38">
        <f>IF(Txn!$B2988="","",IF(Txn!$X2988="","",Txn!$X2988))</f>
        <v>0</v>
      </c>
      <c r="E5963" s="39">
        <f>IF($D5963="","",IFERROR(VLOOKUP($D5963,AcctTbl,2,0),""))</f>
        <v>0</v>
      </c>
      <c r="F5963" s="39">
        <f>IF($D5963="","",IFERROR(VLOOKUP($D5963,AcctTbl,3,0),""))</f>
        <v>0</v>
      </c>
      <c r="G5963" s="39">
        <f>IF(Txn!$B2988="","",Txn!$D2988)</f>
        <v>0</v>
      </c>
      <c r="H5963" s="38">
        <f>IF(Txn!$B2988="","",Txn!$E2988)</f>
        <v>0</v>
      </c>
      <c r="I5963" s="40">
        <f>IF(Txn!$B2988="",0,Txn!$O2988)</f>
        <v>0</v>
      </c>
      <c r="J5963" s="40">
        <f>IF(Txn!$B2988="",0,Txn!$P2988)</f>
        <v>0</v>
      </c>
      <c r="K5963" s="41">
        <f>IF($A5963="","",IFERROR(VALUE(MID($A5963,6,2)),""))</f>
        <v>0</v>
      </c>
      <c r="L5963" s="39">
        <f>IF(Txn!$K2988="","",Txn!$K2988)</f>
        <v>0</v>
      </c>
      <c r="N5963" s="42">
        <f>IF($D5963="",0,COUNTIF(BankAccts,$D5963))</f>
        <v>0</v>
      </c>
    </row>
    <row r="5964" spans="1:14">
      <c r="A5964" s="38">
        <f>IF(Txn!$B2988="","",Txn!$B2988)</f>
        <v>0</v>
      </c>
      <c r="B5964" s="38">
        <f>IF(Txn!$B2988="","",Txn!$C2988)</f>
        <v>0</v>
      </c>
      <c r="C5964" s="39">
        <f>IF(Txn!$B2988="","","تراکنش بانکی")</f>
        <v>0</v>
      </c>
      <c r="D5964" s="38">
        <f>IF(Txn!$B2988="","",IF(IF(Txn!$U2988="TRF",Txn!$Y2988,Txn!$Z2988)="","",IF(Txn!$U2988="TRF",Txn!$Y2988,Txn!$Z2988)))</f>
        <v>0</v>
      </c>
      <c r="E5964" s="39">
        <f>IF($D5964="","",IFERROR(VLOOKUP($D5964,AcctTbl,2,0),""))</f>
        <v>0</v>
      </c>
      <c r="F5964" s="39">
        <f>IF($D5964="","",IFERROR(VLOOKUP($D5964,AcctTbl,3,0),""))</f>
        <v>0</v>
      </c>
      <c r="G5964" s="39">
        <f>IF(Txn!$B2988="","",Txn!$D2988)</f>
        <v>0</v>
      </c>
      <c r="H5964" s="38">
        <f>IF(Txn!$B2988="","",Txn!$E2988)</f>
        <v>0</v>
      </c>
      <c r="I5964" s="40">
        <f>IF(Txn!$B2988="",0,Txn!$Q2988)</f>
        <v>0</v>
      </c>
      <c r="J5964" s="40">
        <f>IF(Txn!$B2988="",0,Txn!$R2988)</f>
        <v>0</v>
      </c>
      <c r="K5964" s="41">
        <f>IF($A5964="","",IFERROR(VALUE(MID($A5964,6,2)),""))</f>
        <v>0</v>
      </c>
      <c r="L5964" s="39">
        <f>IF(Txn!$K2988="","","طرف مقابل — "&amp;Txn!$K2988)</f>
        <v>0</v>
      </c>
      <c r="N5964" s="42">
        <f>IF($D5964="",0,COUNTIF(BankAccts,$D5964))</f>
        <v>0</v>
      </c>
    </row>
    <row r="5965" spans="1:14">
      <c r="A5965" s="38">
        <f>IF(Txn!$B2989="","",Txn!$B2989)</f>
        <v>0</v>
      </c>
      <c r="B5965" s="38">
        <f>IF(Txn!$B2989="","",Txn!$C2989)</f>
        <v>0</v>
      </c>
      <c r="C5965" s="39">
        <f>IF(Txn!$B2989="","","تراکنش بانکی")</f>
        <v>0</v>
      </c>
      <c r="D5965" s="38">
        <f>IF(Txn!$B2989="","",IF(Txn!$X2989="","",Txn!$X2989))</f>
        <v>0</v>
      </c>
      <c r="E5965" s="39">
        <f>IF($D5965="","",IFERROR(VLOOKUP($D5965,AcctTbl,2,0),""))</f>
        <v>0</v>
      </c>
      <c r="F5965" s="39">
        <f>IF($D5965="","",IFERROR(VLOOKUP($D5965,AcctTbl,3,0),""))</f>
        <v>0</v>
      </c>
      <c r="G5965" s="39">
        <f>IF(Txn!$B2989="","",Txn!$D2989)</f>
        <v>0</v>
      </c>
      <c r="H5965" s="38">
        <f>IF(Txn!$B2989="","",Txn!$E2989)</f>
        <v>0</v>
      </c>
      <c r="I5965" s="40">
        <f>IF(Txn!$B2989="",0,Txn!$O2989)</f>
        <v>0</v>
      </c>
      <c r="J5965" s="40">
        <f>IF(Txn!$B2989="",0,Txn!$P2989)</f>
        <v>0</v>
      </c>
      <c r="K5965" s="41">
        <f>IF($A5965="","",IFERROR(VALUE(MID($A5965,6,2)),""))</f>
        <v>0</v>
      </c>
      <c r="L5965" s="39">
        <f>IF(Txn!$K2989="","",Txn!$K2989)</f>
        <v>0</v>
      </c>
      <c r="N5965" s="42">
        <f>IF($D5965="",0,COUNTIF(BankAccts,$D5965))</f>
        <v>0</v>
      </c>
    </row>
    <row r="5966" spans="1:14">
      <c r="A5966" s="38">
        <f>IF(Txn!$B2989="","",Txn!$B2989)</f>
        <v>0</v>
      </c>
      <c r="B5966" s="38">
        <f>IF(Txn!$B2989="","",Txn!$C2989)</f>
        <v>0</v>
      </c>
      <c r="C5966" s="39">
        <f>IF(Txn!$B2989="","","تراکنش بانکی")</f>
        <v>0</v>
      </c>
      <c r="D5966" s="38">
        <f>IF(Txn!$B2989="","",IF(IF(Txn!$U2989="TRF",Txn!$Y2989,Txn!$Z2989)="","",IF(Txn!$U2989="TRF",Txn!$Y2989,Txn!$Z2989)))</f>
        <v>0</v>
      </c>
      <c r="E5966" s="39">
        <f>IF($D5966="","",IFERROR(VLOOKUP($D5966,AcctTbl,2,0),""))</f>
        <v>0</v>
      </c>
      <c r="F5966" s="39">
        <f>IF($D5966="","",IFERROR(VLOOKUP($D5966,AcctTbl,3,0),""))</f>
        <v>0</v>
      </c>
      <c r="G5966" s="39">
        <f>IF(Txn!$B2989="","",Txn!$D2989)</f>
        <v>0</v>
      </c>
      <c r="H5966" s="38">
        <f>IF(Txn!$B2989="","",Txn!$E2989)</f>
        <v>0</v>
      </c>
      <c r="I5966" s="40">
        <f>IF(Txn!$B2989="",0,Txn!$Q2989)</f>
        <v>0</v>
      </c>
      <c r="J5966" s="40">
        <f>IF(Txn!$B2989="",0,Txn!$R2989)</f>
        <v>0</v>
      </c>
      <c r="K5966" s="41">
        <f>IF($A5966="","",IFERROR(VALUE(MID($A5966,6,2)),""))</f>
        <v>0</v>
      </c>
      <c r="L5966" s="39">
        <f>IF(Txn!$K2989="","","طرف مقابل — "&amp;Txn!$K2989)</f>
        <v>0</v>
      </c>
      <c r="N5966" s="42">
        <f>IF($D5966="",0,COUNTIF(BankAccts,$D5966))</f>
        <v>0</v>
      </c>
    </row>
    <row r="5967" spans="1:14">
      <c r="A5967" s="38">
        <f>IF(Txn!$B2990="","",Txn!$B2990)</f>
        <v>0</v>
      </c>
      <c r="B5967" s="38">
        <f>IF(Txn!$B2990="","",Txn!$C2990)</f>
        <v>0</v>
      </c>
      <c r="C5967" s="39">
        <f>IF(Txn!$B2990="","","تراکنش بانکی")</f>
        <v>0</v>
      </c>
      <c r="D5967" s="38">
        <f>IF(Txn!$B2990="","",IF(Txn!$X2990="","",Txn!$X2990))</f>
        <v>0</v>
      </c>
      <c r="E5967" s="39">
        <f>IF($D5967="","",IFERROR(VLOOKUP($D5967,AcctTbl,2,0),""))</f>
        <v>0</v>
      </c>
      <c r="F5967" s="39">
        <f>IF($D5967="","",IFERROR(VLOOKUP($D5967,AcctTbl,3,0),""))</f>
        <v>0</v>
      </c>
      <c r="G5967" s="39">
        <f>IF(Txn!$B2990="","",Txn!$D2990)</f>
        <v>0</v>
      </c>
      <c r="H5967" s="38">
        <f>IF(Txn!$B2990="","",Txn!$E2990)</f>
        <v>0</v>
      </c>
      <c r="I5967" s="40">
        <f>IF(Txn!$B2990="",0,Txn!$O2990)</f>
        <v>0</v>
      </c>
      <c r="J5967" s="40">
        <f>IF(Txn!$B2990="",0,Txn!$P2990)</f>
        <v>0</v>
      </c>
      <c r="K5967" s="41">
        <f>IF($A5967="","",IFERROR(VALUE(MID($A5967,6,2)),""))</f>
        <v>0</v>
      </c>
      <c r="L5967" s="39">
        <f>IF(Txn!$K2990="","",Txn!$K2990)</f>
        <v>0</v>
      </c>
      <c r="N5967" s="42">
        <f>IF($D5967="",0,COUNTIF(BankAccts,$D5967))</f>
        <v>0</v>
      </c>
    </row>
    <row r="5968" spans="1:14">
      <c r="A5968" s="38">
        <f>IF(Txn!$B2990="","",Txn!$B2990)</f>
        <v>0</v>
      </c>
      <c r="B5968" s="38">
        <f>IF(Txn!$B2990="","",Txn!$C2990)</f>
        <v>0</v>
      </c>
      <c r="C5968" s="39">
        <f>IF(Txn!$B2990="","","تراکنش بانکی")</f>
        <v>0</v>
      </c>
      <c r="D5968" s="38">
        <f>IF(Txn!$B2990="","",IF(IF(Txn!$U2990="TRF",Txn!$Y2990,Txn!$Z2990)="","",IF(Txn!$U2990="TRF",Txn!$Y2990,Txn!$Z2990)))</f>
        <v>0</v>
      </c>
      <c r="E5968" s="39">
        <f>IF($D5968="","",IFERROR(VLOOKUP($D5968,AcctTbl,2,0),""))</f>
        <v>0</v>
      </c>
      <c r="F5968" s="39">
        <f>IF($D5968="","",IFERROR(VLOOKUP($D5968,AcctTbl,3,0),""))</f>
        <v>0</v>
      </c>
      <c r="G5968" s="39">
        <f>IF(Txn!$B2990="","",Txn!$D2990)</f>
        <v>0</v>
      </c>
      <c r="H5968" s="38">
        <f>IF(Txn!$B2990="","",Txn!$E2990)</f>
        <v>0</v>
      </c>
      <c r="I5968" s="40">
        <f>IF(Txn!$B2990="",0,Txn!$Q2990)</f>
        <v>0</v>
      </c>
      <c r="J5968" s="40">
        <f>IF(Txn!$B2990="",0,Txn!$R2990)</f>
        <v>0</v>
      </c>
      <c r="K5968" s="41">
        <f>IF($A5968="","",IFERROR(VALUE(MID($A5968,6,2)),""))</f>
        <v>0</v>
      </c>
      <c r="L5968" s="39">
        <f>IF(Txn!$K2990="","","طرف مقابل — "&amp;Txn!$K2990)</f>
        <v>0</v>
      </c>
      <c r="N5968" s="42">
        <f>IF($D5968="",0,COUNTIF(BankAccts,$D5968))</f>
        <v>0</v>
      </c>
    </row>
    <row r="5969" spans="1:14">
      <c r="A5969" s="38">
        <f>IF(Txn!$B2991="","",Txn!$B2991)</f>
        <v>0</v>
      </c>
      <c r="B5969" s="38">
        <f>IF(Txn!$B2991="","",Txn!$C2991)</f>
        <v>0</v>
      </c>
      <c r="C5969" s="39">
        <f>IF(Txn!$B2991="","","تراکنش بانکی")</f>
        <v>0</v>
      </c>
      <c r="D5969" s="38">
        <f>IF(Txn!$B2991="","",IF(Txn!$X2991="","",Txn!$X2991))</f>
        <v>0</v>
      </c>
      <c r="E5969" s="39">
        <f>IF($D5969="","",IFERROR(VLOOKUP($D5969,AcctTbl,2,0),""))</f>
        <v>0</v>
      </c>
      <c r="F5969" s="39">
        <f>IF($D5969="","",IFERROR(VLOOKUP($D5969,AcctTbl,3,0),""))</f>
        <v>0</v>
      </c>
      <c r="G5969" s="39">
        <f>IF(Txn!$B2991="","",Txn!$D2991)</f>
        <v>0</v>
      </c>
      <c r="H5969" s="38">
        <f>IF(Txn!$B2991="","",Txn!$E2991)</f>
        <v>0</v>
      </c>
      <c r="I5969" s="40">
        <f>IF(Txn!$B2991="",0,Txn!$O2991)</f>
        <v>0</v>
      </c>
      <c r="J5969" s="40">
        <f>IF(Txn!$B2991="",0,Txn!$P2991)</f>
        <v>0</v>
      </c>
      <c r="K5969" s="41">
        <f>IF($A5969="","",IFERROR(VALUE(MID($A5969,6,2)),""))</f>
        <v>0</v>
      </c>
      <c r="L5969" s="39">
        <f>IF(Txn!$K2991="","",Txn!$K2991)</f>
        <v>0</v>
      </c>
      <c r="N5969" s="42">
        <f>IF($D5969="",0,COUNTIF(BankAccts,$D5969))</f>
        <v>0</v>
      </c>
    </row>
    <row r="5970" spans="1:14">
      <c r="A5970" s="38">
        <f>IF(Txn!$B2991="","",Txn!$B2991)</f>
        <v>0</v>
      </c>
      <c r="B5970" s="38">
        <f>IF(Txn!$B2991="","",Txn!$C2991)</f>
        <v>0</v>
      </c>
      <c r="C5970" s="39">
        <f>IF(Txn!$B2991="","","تراکنش بانکی")</f>
        <v>0</v>
      </c>
      <c r="D5970" s="38">
        <f>IF(Txn!$B2991="","",IF(IF(Txn!$U2991="TRF",Txn!$Y2991,Txn!$Z2991)="","",IF(Txn!$U2991="TRF",Txn!$Y2991,Txn!$Z2991)))</f>
        <v>0</v>
      </c>
      <c r="E5970" s="39">
        <f>IF($D5970="","",IFERROR(VLOOKUP($D5970,AcctTbl,2,0),""))</f>
        <v>0</v>
      </c>
      <c r="F5970" s="39">
        <f>IF($D5970="","",IFERROR(VLOOKUP($D5970,AcctTbl,3,0),""))</f>
        <v>0</v>
      </c>
      <c r="G5970" s="39">
        <f>IF(Txn!$B2991="","",Txn!$D2991)</f>
        <v>0</v>
      </c>
      <c r="H5970" s="38">
        <f>IF(Txn!$B2991="","",Txn!$E2991)</f>
        <v>0</v>
      </c>
      <c r="I5970" s="40">
        <f>IF(Txn!$B2991="",0,Txn!$Q2991)</f>
        <v>0</v>
      </c>
      <c r="J5970" s="40">
        <f>IF(Txn!$B2991="",0,Txn!$R2991)</f>
        <v>0</v>
      </c>
      <c r="K5970" s="41">
        <f>IF($A5970="","",IFERROR(VALUE(MID($A5970,6,2)),""))</f>
        <v>0</v>
      </c>
      <c r="L5970" s="39">
        <f>IF(Txn!$K2991="","","طرف مقابل — "&amp;Txn!$K2991)</f>
        <v>0</v>
      </c>
      <c r="N5970" s="42">
        <f>IF($D5970="",0,COUNTIF(BankAccts,$D5970))</f>
        <v>0</v>
      </c>
    </row>
    <row r="5971" spans="1:14">
      <c r="A5971" s="38">
        <f>IF(Txn!$B2992="","",Txn!$B2992)</f>
        <v>0</v>
      </c>
      <c r="B5971" s="38">
        <f>IF(Txn!$B2992="","",Txn!$C2992)</f>
        <v>0</v>
      </c>
      <c r="C5971" s="39">
        <f>IF(Txn!$B2992="","","تراکنش بانکی")</f>
        <v>0</v>
      </c>
      <c r="D5971" s="38">
        <f>IF(Txn!$B2992="","",IF(Txn!$X2992="","",Txn!$X2992))</f>
        <v>0</v>
      </c>
      <c r="E5971" s="39">
        <f>IF($D5971="","",IFERROR(VLOOKUP($D5971,AcctTbl,2,0),""))</f>
        <v>0</v>
      </c>
      <c r="F5971" s="39">
        <f>IF($D5971="","",IFERROR(VLOOKUP($D5971,AcctTbl,3,0),""))</f>
        <v>0</v>
      </c>
      <c r="G5971" s="39">
        <f>IF(Txn!$B2992="","",Txn!$D2992)</f>
        <v>0</v>
      </c>
      <c r="H5971" s="38">
        <f>IF(Txn!$B2992="","",Txn!$E2992)</f>
        <v>0</v>
      </c>
      <c r="I5971" s="40">
        <f>IF(Txn!$B2992="",0,Txn!$O2992)</f>
        <v>0</v>
      </c>
      <c r="J5971" s="40">
        <f>IF(Txn!$B2992="",0,Txn!$P2992)</f>
        <v>0</v>
      </c>
      <c r="K5971" s="41">
        <f>IF($A5971="","",IFERROR(VALUE(MID($A5971,6,2)),""))</f>
        <v>0</v>
      </c>
      <c r="L5971" s="39">
        <f>IF(Txn!$K2992="","",Txn!$K2992)</f>
        <v>0</v>
      </c>
      <c r="N5971" s="42">
        <f>IF($D5971="",0,COUNTIF(BankAccts,$D5971))</f>
        <v>0</v>
      </c>
    </row>
    <row r="5972" spans="1:14">
      <c r="A5972" s="38">
        <f>IF(Txn!$B2992="","",Txn!$B2992)</f>
        <v>0</v>
      </c>
      <c r="B5972" s="38">
        <f>IF(Txn!$B2992="","",Txn!$C2992)</f>
        <v>0</v>
      </c>
      <c r="C5972" s="39">
        <f>IF(Txn!$B2992="","","تراکنش بانکی")</f>
        <v>0</v>
      </c>
      <c r="D5972" s="38">
        <f>IF(Txn!$B2992="","",IF(IF(Txn!$U2992="TRF",Txn!$Y2992,Txn!$Z2992)="","",IF(Txn!$U2992="TRF",Txn!$Y2992,Txn!$Z2992)))</f>
        <v>0</v>
      </c>
      <c r="E5972" s="39">
        <f>IF($D5972="","",IFERROR(VLOOKUP($D5972,AcctTbl,2,0),""))</f>
        <v>0</v>
      </c>
      <c r="F5972" s="39">
        <f>IF($D5972="","",IFERROR(VLOOKUP($D5972,AcctTbl,3,0),""))</f>
        <v>0</v>
      </c>
      <c r="G5972" s="39">
        <f>IF(Txn!$B2992="","",Txn!$D2992)</f>
        <v>0</v>
      </c>
      <c r="H5972" s="38">
        <f>IF(Txn!$B2992="","",Txn!$E2992)</f>
        <v>0</v>
      </c>
      <c r="I5972" s="40">
        <f>IF(Txn!$B2992="",0,Txn!$Q2992)</f>
        <v>0</v>
      </c>
      <c r="J5972" s="40">
        <f>IF(Txn!$B2992="",0,Txn!$R2992)</f>
        <v>0</v>
      </c>
      <c r="K5972" s="41">
        <f>IF($A5972="","",IFERROR(VALUE(MID($A5972,6,2)),""))</f>
        <v>0</v>
      </c>
      <c r="L5972" s="39">
        <f>IF(Txn!$K2992="","","طرف مقابل — "&amp;Txn!$K2992)</f>
        <v>0</v>
      </c>
      <c r="N5972" s="42">
        <f>IF($D5972="",0,COUNTIF(BankAccts,$D5972))</f>
        <v>0</v>
      </c>
    </row>
    <row r="5973" spans="1:14">
      <c r="A5973" s="38">
        <f>IF(Txn!$B2993="","",Txn!$B2993)</f>
        <v>0</v>
      </c>
      <c r="B5973" s="38">
        <f>IF(Txn!$B2993="","",Txn!$C2993)</f>
        <v>0</v>
      </c>
      <c r="C5973" s="39">
        <f>IF(Txn!$B2993="","","تراکنش بانکی")</f>
        <v>0</v>
      </c>
      <c r="D5973" s="38">
        <f>IF(Txn!$B2993="","",IF(Txn!$X2993="","",Txn!$X2993))</f>
        <v>0</v>
      </c>
      <c r="E5973" s="39">
        <f>IF($D5973="","",IFERROR(VLOOKUP($D5973,AcctTbl,2,0),""))</f>
        <v>0</v>
      </c>
      <c r="F5973" s="39">
        <f>IF($D5973="","",IFERROR(VLOOKUP($D5973,AcctTbl,3,0),""))</f>
        <v>0</v>
      </c>
      <c r="G5973" s="39">
        <f>IF(Txn!$B2993="","",Txn!$D2993)</f>
        <v>0</v>
      </c>
      <c r="H5973" s="38">
        <f>IF(Txn!$B2993="","",Txn!$E2993)</f>
        <v>0</v>
      </c>
      <c r="I5973" s="40">
        <f>IF(Txn!$B2993="",0,Txn!$O2993)</f>
        <v>0</v>
      </c>
      <c r="J5973" s="40">
        <f>IF(Txn!$B2993="",0,Txn!$P2993)</f>
        <v>0</v>
      </c>
      <c r="K5973" s="41">
        <f>IF($A5973="","",IFERROR(VALUE(MID($A5973,6,2)),""))</f>
        <v>0</v>
      </c>
      <c r="L5973" s="39">
        <f>IF(Txn!$K2993="","",Txn!$K2993)</f>
        <v>0</v>
      </c>
      <c r="N5973" s="42">
        <f>IF($D5973="",0,COUNTIF(BankAccts,$D5973))</f>
        <v>0</v>
      </c>
    </row>
    <row r="5974" spans="1:14">
      <c r="A5974" s="38">
        <f>IF(Txn!$B2993="","",Txn!$B2993)</f>
        <v>0</v>
      </c>
      <c r="B5974" s="38">
        <f>IF(Txn!$B2993="","",Txn!$C2993)</f>
        <v>0</v>
      </c>
      <c r="C5974" s="39">
        <f>IF(Txn!$B2993="","","تراکنش بانکی")</f>
        <v>0</v>
      </c>
      <c r="D5974" s="38">
        <f>IF(Txn!$B2993="","",IF(IF(Txn!$U2993="TRF",Txn!$Y2993,Txn!$Z2993)="","",IF(Txn!$U2993="TRF",Txn!$Y2993,Txn!$Z2993)))</f>
        <v>0</v>
      </c>
      <c r="E5974" s="39">
        <f>IF($D5974="","",IFERROR(VLOOKUP($D5974,AcctTbl,2,0),""))</f>
        <v>0</v>
      </c>
      <c r="F5974" s="39">
        <f>IF($D5974="","",IFERROR(VLOOKUP($D5974,AcctTbl,3,0),""))</f>
        <v>0</v>
      </c>
      <c r="G5974" s="39">
        <f>IF(Txn!$B2993="","",Txn!$D2993)</f>
        <v>0</v>
      </c>
      <c r="H5974" s="38">
        <f>IF(Txn!$B2993="","",Txn!$E2993)</f>
        <v>0</v>
      </c>
      <c r="I5974" s="40">
        <f>IF(Txn!$B2993="",0,Txn!$Q2993)</f>
        <v>0</v>
      </c>
      <c r="J5974" s="40">
        <f>IF(Txn!$B2993="",0,Txn!$R2993)</f>
        <v>0</v>
      </c>
      <c r="K5974" s="41">
        <f>IF($A5974="","",IFERROR(VALUE(MID($A5974,6,2)),""))</f>
        <v>0</v>
      </c>
      <c r="L5974" s="39">
        <f>IF(Txn!$K2993="","","طرف مقابل — "&amp;Txn!$K2993)</f>
        <v>0</v>
      </c>
      <c r="N5974" s="42">
        <f>IF($D5974="",0,COUNTIF(BankAccts,$D5974))</f>
        <v>0</v>
      </c>
    </row>
    <row r="5975" spans="1:14">
      <c r="A5975" s="38">
        <f>IF(Txn!$B2994="","",Txn!$B2994)</f>
        <v>0</v>
      </c>
      <c r="B5975" s="38">
        <f>IF(Txn!$B2994="","",Txn!$C2994)</f>
        <v>0</v>
      </c>
      <c r="C5975" s="39">
        <f>IF(Txn!$B2994="","","تراکنش بانکی")</f>
        <v>0</v>
      </c>
      <c r="D5975" s="38">
        <f>IF(Txn!$B2994="","",IF(Txn!$X2994="","",Txn!$X2994))</f>
        <v>0</v>
      </c>
      <c r="E5975" s="39">
        <f>IF($D5975="","",IFERROR(VLOOKUP($D5975,AcctTbl,2,0),""))</f>
        <v>0</v>
      </c>
      <c r="F5975" s="39">
        <f>IF($D5975="","",IFERROR(VLOOKUP($D5975,AcctTbl,3,0),""))</f>
        <v>0</v>
      </c>
      <c r="G5975" s="39">
        <f>IF(Txn!$B2994="","",Txn!$D2994)</f>
        <v>0</v>
      </c>
      <c r="H5975" s="38">
        <f>IF(Txn!$B2994="","",Txn!$E2994)</f>
        <v>0</v>
      </c>
      <c r="I5975" s="40">
        <f>IF(Txn!$B2994="",0,Txn!$O2994)</f>
        <v>0</v>
      </c>
      <c r="J5975" s="40">
        <f>IF(Txn!$B2994="",0,Txn!$P2994)</f>
        <v>0</v>
      </c>
      <c r="K5975" s="41">
        <f>IF($A5975="","",IFERROR(VALUE(MID($A5975,6,2)),""))</f>
        <v>0</v>
      </c>
      <c r="L5975" s="39">
        <f>IF(Txn!$K2994="","",Txn!$K2994)</f>
        <v>0</v>
      </c>
      <c r="N5975" s="42">
        <f>IF($D5975="",0,COUNTIF(BankAccts,$D5975))</f>
        <v>0</v>
      </c>
    </row>
    <row r="5976" spans="1:14">
      <c r="A5976" s="38">
        <f>IF(Txn!$B2994="","",Txn!$B2994)</f>
        <v>0</v>
      </c>
      <c r="B5976" s="38">
        <f>IF(Txn!$B2994="","",Txn!$C2994)</f>
        <v>0</v>
      </c>
      <c r="C5976" s="39">
        <f>IF(Txn!$B2994="","","تراکنش بانکی")</f>
        <v>0</v>
      </c>
      <c r="D5976" s="38">
        <f>IF(Txn!$B2994="","",IF(IF(Txn!$U2994="TRF",Txn!$Y2994,Txn!$Z2994)="","",IF(Txn!$U2994="TRF",Txn!$Y2994,Txn!$Z2994)))</f>
        <v>0</v>
      </c>
      <c r="E5976" s="39">
        <f>IF($D5976="","",IFERROR(VLOOKUP($D5976,AcctTbl,2,0),""))</f>
        <v>0</v>
      </c>
      <c r="F5976" s="39">
        <f>IF($D5976="","",IFERROR(VLOOKUP($D5976,AcctTbl,3,0),""))</f>
        <v>0</v>
      </c>
      <c r="G5976" s="39">
        <f>IF(Txn!$B2994="","",Txn!$D2994)</f>
        <v>0</v>
      </c>
      <c r="H5976" s="38">
        <f>IF(Txn!$B2994="","",Txn!$E2994)</f>
        <v>0</v>
      </c>
      <c r="I5976" s="40">
        <f>IF(Txn!$B2994="",0,Txn!$Q2994)</f>
        <v>0</v>
      </c>
      <c r="J5976" s="40">
        <f>IF(Txn!$B2994="",0,Txn!$R2994)</f>
        <v>0</v>
      </c>
      <c r="K5976" s="41">
        <f>IF($A5976="","",IFERROR(VALUE(MID($A5976,6,2)),""))</f>
        <v>0</v>
      </c>
      <c r="L5976" s="39">
        <f>IF(Txn!$K2994="","","طرف مقابل — "&amp;Txn!$K2994)</f>
        <v>0</v>
      </c>
      <c r="N5976" s="42">
        <f>IF($D5976="",0,COUNTIF(BankAccts,$D5976))</f>
        <v>0</v>
      </c>
    </row>
    <row r="5977" spans="1:14">
      <c r="A5977" s="38">
        <f>IF(Txn!$B2995="","",Txn!$B2995)</f>
        <v>0</v>
      </c>
      <c r="B5977" s="38">
        <f>IF(Txn!$B2995="","",Txn!$C2995)</f>
        <v>0</v>
      </c>
      <c r="C5977" s="39">
        <f>IF(Txn!$B2995="","","تراکنش بانکی")</f>
        <v>0</v>
      </c>
      <c r="D5977" s="38">
        <f>IF(Txn!$B2995="","",IF(Txn!$X2995="","",Txn!$X2995))</f>
        <v>0</v>
      </c>
      <c r="E5977" s="39">
        <f>IF($D5977="","",IFERROR(VLOOKUP($D5977,AcctTbl,2,0),""))</f>
        <v>0</v>
      </c>
      <c r="F5977" s="39">
        <f>IF($D5977="","",IFERROR(VLOOKUP($D5977,AcctTbl,3,0),""))</f>
        <v>0</v>
      </c>
      <c r="G5977" s="39">
        <f>IF(Txn!$B2995="","",Txn!$D2995)</f>
        <v>0</v>
      </c>
      <c r="H5977" s="38">
        <f>IF(Txn!$B2995="","",Txn!$E2995)</f>
        <v>0</v>
      </c>
      <c r="I5977" s="40">
        <f>IF(Txn!$B2995="",0,Txn!$O2995)</f>
        <v>0</v>
      </c>
      <c r="J5977" s="40">
        <f>IF(Txn!$B2995="",0,Txn!$P2995)</f>
        <v>0</v>
      </c>
      <c r="K5977" s="41">
        <f>IF($A5977="","",IFERROR(VALUE(MID($A5977,6,2)),""))</f>
        <v>0</v>
      </c>
      <c r="L5977" s="39">
        <f>IF(Txn!$K2995="","",Txn!$K2995)</f>
        <v>0</v>
      </c>
      <c r="N5977" s="42">
        <f>IF($D5977="",0,COUNTIF(BankAccts,$D5977))</f>
        <v>0</v>
      </c>
    </row>
    <row r="5978" spans="1:14">
      <c r="A5978" s="38">
        <f>IF(Txn!$B2995="","",Txn!$B2995)</f>
        <v>0</v>
      </c>
      <c r="B5978" s="38">
        <f>IF(Txn!$B2995="","",Txn!$C2995)</f>
        <v>0</v>
      </c>
      <c r="C5978" s="39">
        <f>IF(Txn!$B2995="","","تراکنش بانکی")</f>
        <v>0</v>
      </c>
      <c r="D5978" s="38">
        <f>IF(Txn!$B2995="","",IF(IF(Txn!$U2995="TRF",Txn!$Y2995,Txn!$Z2995)="","",IF(Txn!$U2995="TRF",Txn!$Y2995,Txn!$Z2995)))</f>
        <v>0</v>
      </c>
      <c r="E5978" s="39">
        <f>IF($D5978="","",IFERROR(VLOOKUP($D5978,AcctTbl,2,0),""))</f>
        <v>0</v>
      </c>
      <c r="F5978" s="39">
        <f>IF($D5978="","",IFERROR(VLOOKUP($D5978,AcctTbl,3,0),""))</f>
        <v>0</v>
      </c>
      <c r="G5978" s="39">
        <f>IF(Txn!$B2995="","",Txn!$D2995)</f>
        <v>0</v>
      </c>
      <c r="H5978" s="38">
        <f>IF(Txn!$B2995="","",Txn!$E2995)</f>
        <v>0</v>
      </c>
      <c r="I5978" s="40">
        <f>IF(Txn!$B2995="",0,Txn!$Q2995)</f>
        <v>0</v>
      </c>
      <c r="J5978" s="40">
        <f>IF(Txn!$B2995="",0,Txn!$R2995)</f>
        <v>0</v>
      </c>
      <c r="K5978" s="41">
        <f>IF($A5978="","",IFERROR(VALUE(MID($A5978,6,2)),""))</f>
        <v>0</v>
      </c>
      <c r="L5978" s="39">
        <f>IF(Txn!$K2995="","","طرف مقابل — "&amp;Txn!$K2995)</f>
        <v>0</v>
      </c>
      <c r="N5978" s="42">
        <f>IF($D5978="",0,COUNTIF(BankAccts,$D5978))</f>
        <v>0</v>
      </c>
    </row>
    <row r="5979" spans="1:14">
      <c r="A5979" s="38">
        <f>IF(Txn!$B2996="","",Txn!$B2996)</f>
        <v>0</v>
      </c>
      <c r="B5979" s="38">
        <f>IF(Txn!$B2996="","",Txn!$C2996)</f>
        <v>0</v>
      </c>
      <c r="C5979" s="39">
        <f>IF(Txn!$B2996="","","تراکنش بانکی")</f>
        <v>0</v>
      </c>
      <c r="D5979" s="38">
        <f>IF(Txn!$B2996="","",IF(Txn!$X2996="","",Txn!$X2996))</f>
        <v>0</v>
      </c>
      <c r="E5979" s="39">
        <f>IF($D5979="","",IFERROR(VLOOKUP($D5979,AcctTbl,2,0),""))</f>
        <v>0</v>
      </c>
      <c r="F5979" s="39">
        <f>IF($D5979="","",IFERROR(VLOOKUP($D5979,AcctTbl,3,0),""))</f>
        <v>0</v>
      </c>
      <c r="G5979" s="39">
        <f>IF(Txn!$B2996="","",Txn!$D2996)</f>
        <v>0</v>
      </c>
      <c r="H5979" s="38">
        <f>IF(Txn!$B2996="","",Txn!$E2996)</f>
        <v>0</v>
      </c>
      <c r="I5979" s="40">
        <f>IF(Txn!$B2996="",0,Txn!$O2996)</f>
        <v>0</v>
      </c>
      <c r="J5979" s="40">
        <f>IF(Txn!$B2996="",0,Txn!$P2996)</f>
        <v>0</v>
      </c>
      <c r="K5979" s="41">
        <f>IF($A5979="","",IFERROR(VALUE(MID($A5979,6,2)),""))</f>
        <v>0</v>
      </c>
      <c r="L5979" s="39">
        <f>IF(Txn!$K2996="","",Txn!$K2996)</f>
        <v>0</v>
      </c>
      <c r="N5979" s="42">
        <f>IF($D5979="",0,COUNTIF(BankAccts,$D5979))</f>
        <v>0</v>
      </c>
    </row>
    <row r="5980" spans="1:14">
      <c r="A5980" s="38">
        <f>IF(Txn!$B2996="","",Txn!$B2996)</f>
        <v>0</v>
      </c>
      <c r="B5980" s="38">
        <f>IF(Txn!$B2996="","",Txn!$C2996)</f>
        <v>0</v>
      </c>
      <c r="C5980" s="39">
        <f>IF(Txn!$B2996="","","تراکنش بانکی")</f>
        <v>0</v>
      </c>
      <c r="D5980" s="38">
        <f>IF(Txn!$B2996="","",IF(IF(Txn!$U2996="TRF",Txn!$Y2996,Txn!$Z2996)="","",IF(Txn!$U2996="TRF",Txn!$Y2996,Txn!$Z2996)))</f>
        <v>0</v>
      </c>
      <c r="E5980" s="39">
        <f>IF($D5980="","",IFERROR(VLOOKUP($D5980,AcctTbl,2,0),""))</f>
        <v>0</v>
      </c>
      <c r="F5980" s="39">
        <f>IF($D5980="","",IFERROR(VLOOKUP($D5980,AcctTbl,3,0),""))</f>
        <v>0</v>
      </c>
      <c r="G5980" s="39">
        <f>IF(Txn!$B2996="","",Txn!$D2996)</f>
        <v>0</v>
      </c>
      <c r="H5980" s="38">
        <f>IF(Txn!$B2996="","",Txn!$E2996)</f>
        <v>0</v>
      </c>
      <c r="I5980" s="40">
        <f>IF(Txn!$B2996="",0,Txn!$Q2996)</f>
        <v>0</v>
      </c>
      <c r="J5980" s="40">
        <f>IF(Txn!$B2996="",0,Txn!$R2996)</f>
        <v>0</v>
      </c>
      <c r="K5980" s="41">
        <f>IF($A5980="","",IFERROR(VALUE(MID($A5980,6,2)),""))</f>
        <v>0</v>
      </c>
      <c r="L5980" s="39">
        <f>IF(Txn!$K2996="","","طرف مقابل — "&amp;Txn!$K2996)</f>
        <v>0</v>
      </c>
      <c r="N5980" s="42">
        <f>IF($D5980="",0,COUNTIF(BankAccts,$D5980))</f>
        <v>0</v>
      </c>
    </row>
    <row r="5981" spans="1:14">
      <c r="A5981" s="38">
        <f>IF(Txn!$B2997="","",Txn!$B2997)</f>
        <v>0</v>
      </c>
      <c r="B5981" s="38">
        <f>IF(Txn!$B2997="","",Txn!$C2997)</f>
        <v>0</v>
      </c>
      <c r="C5981" s="39">
        <f>IF(Txn!$B2997="","","تراکنش بانکی")</f>
        <v>0</v>
      </c>
      <c r="D5981" s="38">
        <f>IF(Txn!$B2997="","",IF(Txn!$X2997="","",Txn!$X2997))</f>
        <v>0</v>
      </c>
      <c r="E5981" s="39">
        <f>IF($D5981="","",IFERROR(VLOOKUP($D5981,AcctTbl,2,0),""))</f>
        <v>0</v>
      </c>
      <c r="F5981" s="39">
        <f>IF($D5981="","",IFERROR(VLOOKUP($D5981,AcctTbl,3,0),""))</f>
        <v>0</v>
      </c>
      <c r="G5981" s="39">
        <f>IF(Txn!$B2997="","",Txn!$D2997)</f>
        <v>0</v>
      </c>
      <c r="H5981" s="38">
        <f>IF(Txn!$B2997="","",Txn!$E2997)</f>
        <v>0</v>
      </c>
      <c r="I5981" s="40">
        <f>IF(Txn!$B2997="",0,Txn!$O2997)</f>
        <v>0</v>
      </c>
      <c r="J5981" s="40">
        <f>IF(Txn!$B2997="",0,Txn!$P2997)</f>
        <v>0</v>
      </c>
      <c r="K5981" s="41">
        <f>IF($A5981="","",IFERROR(VALUE(MID($A5981,6,2)),""))</f>
        <v>0</v>
      </c>
      <c r="L5981" s="39">
        <f>IF(Txn!$K2997="","",Txn!$K2997)</f>
        <v>0</v>
      </c>
      <c r="N5981" s="42">
        <f>IF($D5981="",0,COUNTIF(BankAccts,$D5981))</f>
        <v>0</v>
      </c>
    </row>
    <row r="5982" spans="1:14">
      <c r="A5982" s="38">
        <f>IF(Txn!$B2997="","",Txn!$B2997)</f>
        <v>0</v>
      </c>
      <c r="B5982" s="38">
        <f>IF(Txn!$B2997="","",Txn!$C2997)</f>
        <v>0</v>
      </c>
      <c r="C5982" s="39">
        <f>IF(Txn!$B2997="","","تراکنش بانکی")</f>
        <v>0</v>
      </c>
      <c r="D5982" s="38">
        <f>IF(Txn!$B2997="","",IF(IF(Txn!$U2997="TRF",Txn!$Y2997,Txn!$Z2997)="","",IF(Txn!$U2997="TRF",Txn!$Y2997,Txn!$Z2997)))</f>
        <v>0</v>
      </c>
      <c r="E5982" s="39">
        <f>IF($D5982="","",IFERROR(VLOOKUP($D5982,AcctTbl,2,0),""))</f>
        <v>0</v>
      </c>
      <c r="F5982" s="39">
        <f>IF($D5982="","",IFERROR(VLOOKUP($D5982,AcctTbl,3,0),""))</f>
        <v>0</v>
      </c>
      <c r="G5982" s="39">
        <f>IF(Txn!$B2997="","",Txn!$D2997)</f>
        <v>0</v>
      </c>
      <c r="H5982" s="38">
        <f>IF(Txn!$B2997="","",Txn!$E2997)</f>
        <v>0</v>
      </c>
      <c r="I5982" s="40">
        <f>IF(Txn!$B2997="",0,Txn!$Q2997)</f>
        <v>0</v>
      </c>
      <c r="J5982" s="40">
        <f>IF(Txn!$B2997="",0,Txn!$R2997)</f>
        <v>0</v>
      </c>
      <c r="K5982" s="41">
        <f>IF($A5982="","",IFERROR(VALUE(MID($A5982,6,2)),""))</f>
        <v>0</v>
      </c>
      <c r="L5982" s="39">
        <f>IF(Txn!$K2997="","","طرف مقابل — "&amp;Txn!$K2997)</f>
        <v>0</v>
      </c>
      <c r="N5982" s="42">
        <f>IF($D5982="",0,COUNTIF(BankAccts,$D5982))</f>
        <v>0</v>
      </c>
    </row>
    <row r="5983" spans="1:14">
      <c r="A5983" s="38">
        <f>IF(Txn!$B2998="","",Txn!$B2998)</f>
        <v>0</v>
      </c>
      <c r="B5983" s="38">
        <f>IF(Txn!$B2998="","",Txn!$C2998)</f>
        <v>0</v>
      </c>
      <c r="C5983" s="39">
        <f>IF(Txn!$B2998="","","تراکنش بانکی")</f>
        <v>0</v>
      </c>
      <c r="D5983" s="38">
        <f>IF(Txn!$B2998="","",IF(Txn!$X2998="","",Txn!$X2998))</f>
        <v>0</v>
      </c>
      <c r="E5983" s="39">
        <f>IF($D5983="","",IFERROR(VLOOKUP($D5983,AcctTbl,2,0),""))</f>
        <v>0</v>
      </c>
      <c r="F5983" s="39">
        <f>IF($D5983="","",IFERROR(VLOOKUP($D5983,AcctTbl,3,0),""))</f>
        <v>0</v>
      </c>
      <c r="G5983" s="39">
        <f>IF(Txn!$B2998="","",Txn!$D2998)</f>
        <v>0</v>
      </c>
      <c r="H5983" s="38">
        <f>IF(Txn!$B2998="","",Txn!$E2998)</f>
        <v>0</v>
      </c>
      <c r="I5983" s="40">
        <f>IF(Txn!$B2998="",0,Txn!$O2998)</f>
        <v>0</v>
      </c>
      <c r="J5983" s="40">
        <f>IF(Txn!$B2998="",0,Txn!$P2998)</f>
        <v>0</v>
      </c>
      <c r="K5983" s="41">
        <f>IF($A5983="","",IFERROR(VALUE(MID($A5983,6,2)),""))</f>
        <v>0</v>
      </c>
      <c r="L5983" s="39">
        <f>IF(Txn!$K2998="","",Txn!$K2998)</f>
        <v>0</v>
      </c>
      <c r="N5983" s="42">
        <f>IF($D5983="",0,COUNTIF(BankAccts,$D5983))</f>
        <v>0</v>
      </c>
    </row>
    <row r="5984" spans="1:14">
      <c r="A5984" s="38">
        <f>IF(Txn!$B2998="","",Txn!$B2998)</f>
        <v>0</v>
      </c>
      <c r="B5984" s="38">
        <f>IF(Txn!$B2998="","",Txn!$C2998)</f>
        <v>0</v>
      </c>
      <c r="C5984" s="39">
        <f>IF(Txn!$B2998="","","تراکنش بانکی")</f>
        <v>0</v>
      </c>
      <c r="D5984" s="38">
        <f>IF(Txn!$B2998="","",IF(IF(Txn!$U2998="TRF",Txn!$Y2998,Txn!$Z2998)="","",IF(Txn!$U2998="TRF",Txn!$Y2998,Txn!$Z2998)))</f>
        <v>0</v>
      </c>
      <c r="E5984" s="39">
        <f>IF($D5984="","",IFERROR(VLOOKUP($D5984,AcctTbl,2,0),""))</f>
        <v>0</v>
      </c>
      <c r="F5984" s="39">
        <f>IF($D5984="","",IFERROR(VLOOKUP($D5984,AcctTbl,3,0),""))</f>
        <v>0</v>
      </c>
      <c r="G5984" s="39">
        <f>IF(Txn!$B2998="","",Txn!$D2998)</f>
        <v>0</v>
      </c>
      <c r="H5984" s="38">
        <f>IF(Txn!$B2998="","",Txn!$E2998)</f>
        <v>0</v>
      </c>
      <c r="I5984" s="40">
        <f>IF(Txn!$B2998="",0,Txn!$Q2998)</f>
        <v>0</v>
      </c>
      <c r="J5984" s="40">
        <f>IF(Txn!$B2998="",0,Txn!$R2998)</f>
        <v>0</v>
      </c>
      <c r="K5984" s="41">
        <f>IF($A5984="","",IFERROR(VALUE(MID($A5984,6,2)),""))</f>
        <v>0</v>
      </c>
      <c r="L5984" s="39">
        <f>IF(Txn!$K2998="","","طرف مقابل — "&amp;Txn!$K2998)</f>
        <v>0</v>
      </c>
      <c r="N5984" s="42">
        <f>IF($D5984="",0,COUNTIF(BankAccts,$D5984))</f>
        <v>0</v>
      </c>
    </row>
    <row r="5985" spans="1:14">
      <c r="A5985" s="38">
        <f>IF(Txn!$B2999="","",Txn!$B2999)</f>
        <v>0</v>
      </c>
      <c r="B5985" s="38">
        <f>IF(Txn!$B2999="","",Txn!$C2999)</f>
        <v>0</v>
      </c>
      <c r="C5985" s="39">
        <f>IF(Txn!$B2999="","","تراکنش بانکی")</f>
        <v>0</v>
      </c>
      <c r="D5985" s="38">
        <f>IF(Txn!$B2999="","",IF(Txn!$X2999="","",Txn!$X2999))</f>
        <v>0</v>
      </c>
      <c r="E5985" s="39">
        <f>IF($D5985="","",IFERROR(VLOOKUP($D5985,AcctTbl,2,0),""))</f>
        <v>0</v>
      </c>
      <c r="F5985" s="39">
        <f>IF($D5985="","",IFERROR(VLOOKUP($D5985,AcctTbl,3,0),""))</f>
        <v>0</v>
      </c>
      <c r="G5985" s="39">
        <f>IF(Txn!$B2999="","",Txn!$D2999)</f>
        <v>0</v>
      </c>
      <c r="H5985" s="38">
        <f>IF(Txn!$B2999="","",Txn!$E2999)</f>
        <v>0</v>
      </c>
      <c r="I5985" s="40">
        <f>IF(Txn!$B2999="",0,Txn!$O2999)</f>
        <v>0</v>
      </c>
      <c r="J5985" s="40">
        <f>IF(Txn!$B2999="",0,Txn!$P2999)</f>
        <v>0</v>
      </c>
      <c r="K5985" s="41">
        <f>IF($A5985="","",IFERROR(VALUE(MID($A5985,6,2)),""))</f>
        <v>0</v>
      </c>
      <c r="L5985" s="39">
        <f>IF(Txn!$K2999="","",Txn!$K2999)</f>
        <v>0</v>
      </c>
      <c r="N5985" s="42">
        <f>IF($D5985="",0,COUNTIF(BankAccts,$D5985))</f>
        <v>0</v>
      </c>
    </row>
    <row r="5986" spans="1:14">
      <c r="A5986" s="38">
        <f>IF(Txn!$B2999="","",Txn!$B2999)</f>
        <v>0</v>
      </c>
      <c r="B5986" s="38">
        <f>IF(Txn!$B2999="","",Txn!$C2999)</f>
        <v>0</v>
      </c>
      <c r="C5986" s="39">
        <f>IF(Txn!$B2999="","","تراکنش بانکی")</f>
        <v>0</v>
      </c>
      <c r="D5986" s="38">
        <f>IF(Txn!$B2999="","",IF(IF(Txn!$U2999="TRF",Txn!$Y2999,Txn!$Z2999)="","",IF(Txn!$U2999="TRF",Txn!$Y2999,Txn!$Z2999)))</f>
        <v>0</v>
      </c>
      <c r="E5986" s="39">
        <f>IF($D5986="","",IFERROR(VLOOKUP($D5986,AcctTbl,2,0),""))</f>
        <v>0</v>
      </c>
      <c r="F5986" s="39">
        <f>IF($D5986="","",IFERROR(VLOOKUP($D5986,AcctTbl,3,0),""))</f>
        <v>0</v>
      </c>
      <c r="G5986" s="39">
        <f>IF(Txn!$B2999="","",Txn!$D2999)</f>
        <v>0</v>
      </c>
      <c r="H5986" s="38">
        <f>IF(Txn!$B2999="","",Txn!$E2999)</f>
        <v>0</v>
      </c>
      <c r="I5986" s="40">
        <f>IF(Txn!$B2999="",0,Txn!$Q2999)</f>
        <v>0</v>
      </c>
      <c r="J5986" s="40">
        <f>IF(Txn!$B2999="",0,Txn!$R2999)</f>
        <v>0</v>
      </c>
      <c r="K5986" s="41">
        <f>IF($A5986="","",IFERROR(VALUE(MID($A5986,6,2)),""))</f>
        <v>0</v>
      </c>
      <c r="L5986" s="39">
        <f>IF(Txn!$K2999="","","طرف مقابل — "&amp;Txn!$K2999)</f>
        <v>0</v>
      </c>
      <c r="N5986" s="42">
        <f>IF($D5986="",0,COUNTIF(BankAccts,$D5986))</f>
        <v>0</v>
      </c>
    </row>
    <row r="5987" spans="1:14">
      <c r="A5987" s="38">
        <f>IF(Txn!$B3000="","",Txn!$B3000)</f>
        <v>0</v>
      </c>
      <c r="B5987" s="38">
        <f>IF(Txn!$B3000="","",Txn!$C3000)</f>
        <v>0</v>
      </c>
      <c r="C5987" s="39">
        <f>IF(Txn!$B3000="","","تراکنش بانکی")</f>
        <v>0</v>
      </c>
      <c r="D5987" s="38">
        <f>IF(Txn!$B3000="","",IF(Txn!$X3000="","",Txn!$X3000))</f>
        <v>0</v>
      </c>
      <c r="E5987" s="39">
        <f>IF($D5987="","",IFERROR(VLOOKUP($D5987,AcctTbl,2,0),""))</f>
        <v>0</v>
      </c>
      <c r="F5987" s="39">
        <f>IF($D5987="","",IFERROR(VLOOKUP($D5987,AcctTbl,3,0),""))</f>
        <v>0</v>
      </c>
      <c r="G5987" s="39">
        <f>IF(Txn!$B3000="","",Txn!$D3000)</f>
        <v>0</v>
      </c>
      <c r="H5987" s="38">
        <f>IF(Txn!$B3000="","",Txn!$E3000)</f>
        <v>0</v>
      </c>
      <c r="I5987" s="40">
        <f>IF(Txn!$B3000="",0,Txn!$O3000)</f>
        <v>0</v>
      </c>
      <c r="J5987" s="40">
        <f>IF(Txn!$B3000="",0,Txn!$P3000)</f>
        <v>0</v>
      </c>
      <c r="K5987" s="41">
        <f>IF($A5987="","",IFERROR(VALUE(MID($A5987,6,2)),""))</f>
        <v>0</v>
      </c>
      <c r="L5987" s="39">
        <f>IF(Txn!$K3000="","",Txn!$K3000)</f>
        <v>0</v>
      </c>
      <c r="N5987" s="42">
        <f>IF($D5987="",0,COUNTIF(BankAccts,$D5987))</f>
        <v>0</v>
      </c>
    </row>
    <row r="5988" spans="1:14">
      <c r="A5988" s="38">
        <f>IF(Txn!$B3000="","",Txn!$B3000)</f>
        <v>0</v>
      </c>
      <c r="B5988" s="38">
        <f>IF(Txn!$B3000="","",Txn!$C3000)</f>
        <v>0</v>
      </c>
      <c r="C5988" s="39">
        <f>IF(Txn!$B3000="","","تراکنش بانکی")</f>
        <v>0</v>
      </c>
      <c r="D5988" s="38">
        <f>IF(Txn!$B3000="","",IF(IF(Txn!$U3000="TRF",Txn!$Y3000,Txn!$Z3000)="","",IF(Txn!$U3000="TRF",Txn!$Y3000,Txn!$Z3000)))</f>
        <v>0</v>
      </c>
      <c r="E5988" s="39">
        <f>IF($D5988="","",IFERROR(VLOOKUP($D5988,AcctTbl,2,0),""))</f>
        <v>0</v>
      </c>
      <c r="F5988" s="39">
        <f>IF($D5988="","",IFERROR(VLOOKUP($D5988,AcctTbl,3,0),""))</f>
        <v>0</v>
      </c>
      <c r="G5988" s="39">
        <f>IF(Txn!$B3000="","",Txn!$D3000)</f>
        <v>0</v>
      </c>
      <c r="H5988" s="38">
        <f>IF(Txn!$B3000="","",Txn!$E3000)</f>
        <v>0</v>
      </c>
      <c r="I5988" s="40">
        <f>IF(Txn!$B3000="",0,Txn!$Q3000)</f>
        <v>0</v>
      </c>
      <c r="J5988" s="40">
        <f>IF(Txn!$B3000="",0,Txn!$R3000)</f>
        <v>0</v>
      </c>
      <c r="K5988" s="41">
        <f>IF($A5988="","",IFERROR(VALUE(MID($A5988,6,2)),""))</f>
        <v>0</v>
      </c>
      <c r="L5988" s="39">
        <f>IF(Txn!$K3000="","","طرف مقابل — "&amp;Txn!$K3000)</f>
        <v>0</v>
      </c>
      <c r="N5988" s="42">
        <f>IF($D5988="",0,COUNTIF(BankAccts,$D5988))</f>
        <v>0</v>
      </c>
    </row>
    <row r="5989" spans="1:14">
      <c r="A5989" s="38">
        <f>IF(Txn!$B3001="","",Txn!$B3001)</f>
        <v>0</v>
      </c>
      <c r="B5989" s="38">
        <f>IF(Txn!$B3001="","",Txn!$C3001)</f>
        <v>0</v>
      </c>
      <c r="C5989" s="39">
        <f>IF(Txn!$B3001="","","تراکنش بانکی")</f>
        <v>0</v>
      </c>
      <c r="D5989" s="38">
        <f>IF(Txn!$B3001="","",IF(Txn!$X3001="","",Txn!$X3001))</f>
        <v>0</v>
      </c>
      <c r="E5989" s="39">
        <f>IF($D5989="","",IFERROR(VLOOKUP($D5989,AcctTbl,2,0),""))</f>
        <v>0</v>
      </c>
      <c r="F5989" s="39">
        <f>IF($D5989="","",IFERROR(VLOOKUP($D5989,AcctTbl,3,0),""))</f>
        <v>0</v>
      </c>
      <c r="G5989" s="39">
        <f>IF(Txn!$B3001="","",Txn!$D3001)</f>
        <v>0</v>
      </c>
      <c r="H5989" s="38">
        <f>IF(Txn!$B3001="","",Txn!$E3001)</f>
        <v>0</v>
      </c>
      <c r="I5989" s="40">
        <f>IF(Txn!$B3001="",0,Txn!$O3001)</f>
        <v>0</v>
      </c>
      <c r="J5989" s="40">
        <f>IF(Txn!$B3001="",0,Txn!$P3001)</f>
        <v>0</v>
      </c>
      <c r="K5989" s="41">
        <f>IF($A5989="","",IFERROR(VALUE(MID($A5989,6,2)),""))</f>
        <v>0</v>
      </c>
      <c r="L5989" s="39">
        <f>IF(Txn!$K3001="","",Txn!$K3001)</f>
        <v>0</v>
      </c>
      <c r="N5989" s="42">
        <f>IF($D5989="",0,COUNTIF(BankAccts,$D5989))</f>
        <v>0</v>
      </c>
    </row>
    <row r="5990" spans="1:14">
      <c r="A5990" s="38">
        <f>IF(Txn!$B3001="","",Txn!$B3001)</f>
        <v>0</v>
      </c>
      <c r="B5990" s="38">
        <f>IF(Txn!$B3001="","",Txn!$C3001)</f>
        <v>0</v>
      </c>
      <c r="C5990" s="39">
        <f>IF(Txn!$B3001="","","تراکنش بانکی")</f>
        <v>0</v>
      </c>
      <c r="D5990" s="38">
        <f>IF(Txn!$B3001="","",IF(IF(Txn!$U3001="TRF",Txn!$Y3001,Txn!$Z3001)="","",IF(Txn!$U3001="TRF",Txn!$Y3001,Txn!$Z3001)))</f>
        <v>0</v>
      </c>
      <c r="E5990" s="39">
        <f>IF($D5990="","",IFERROR(VLOOKUP($D5990,AcctTbl,2,0),""))</f>
        <v>0</v>
      </c>
      <c r="F5990" s="39">
        <f>IF($D5990="","",IFERROR(VLOOKUP($D5990,AcctTbl,3,0),""))</f>
        <v>0</v>
      </c>
      <c r="G5990" s="39">
        <f>IF(Txn!$B3001="","",Txn!$D3001)</f>
        <v>0</v>
      </c>
      <c r="H5990" s="38">
        <f>IF(Txn!$B3001="","",Txn!$E3001)</f>
        <v>0</v>
      </c>
      <c r="I5990" s="40">
        <f>IF(Txn!$B3001="",0,Txn!$Q3001)</f>
        <v>0</v>
      </c>
      <c r="J5990" s="40">
        <f>IF(Txn!$B3001="",0,Txn!$R3001)</f>
        <v>0</v>
      </c>
      <c r="K5990" s="41">
        <f>IF($A5990="","",IFERROR(VALUE(MID($A5990,6,2)),""))</f>
        <v>0</v>
      </c>
      <c r="L5990" s="39">
        <f>IF(Txn!$K3001="","","طرف مقابل — "&amp;Txn!$K3001)</f>
        <v>0</v>
      </c>
      <c r="N5990" s="42">
        <f>IF($D5990="",0,COUNTIF(BankAccts,$D5990))</f>
        <v>0</v>
      </c>
    </row>
    <row r="5991" spans="1:14">
      <c r="A5991" s="38">
        <f>IF(Txn!$B3002="","",Txn!$B3002)</f>
        <v>0</v>
      </c>
      <c r="B5991" s="38">
        <f>IF(Txn!$B3002="","",Txn!$C3002)</f>
        <v>0</v>
      </c>
      <c r="C5991" s="39">
        <f>IF(Txn!$B3002="","","تراکنش بانکی")</f>
        <v>0</v>
      </c>
      <c r="D5991" s="38">
        <f>IF(Txn!$B3002="","",IF(Txn!$X3002="","",Txn!$X3002))</f>
        <v>0</v>
      </c>
      <c r="E5991" s="39">
        <f>IF($D5991="","",IFERROR(VLOOKUP($D5991,AcctTbl,2,0),""))</f>
        <v>0</v>
      </c>
      <c r="F5991" s="39">
        <f>IF($D5991="","",IFERROR(VLOOKUP($D5991,AcctTbl,3,0),""))</f>
        <v>0</v>
      </c>
      <c r="G5991" s="39">
        <f>IF(Txn!$B3002="","",Txn!$D3002)</f>
        <v>0</v>
      </c>
      <c r="H5991" s="38">
        <f>IF(Txn!$B3002="","",Txn!$E3002)</f>
        <v>0</v>
      </c>
      <c r="I5991" s="40">
        <f>IF(Txn!$B3002="",0,Txn!$O3002)</f>
        <v>0</v>
      </c>
      <c r="J5991" s="40">
        <f>IF(Txn!$B3002="",0,Txn!$P3002)</f>
        <v>0</v>
      </c>
      <c r="K5991" s="41">
        <f>IF($A5991="","",IFERROR(VALUE(MID($A5991,6,2)),""))</f>
        <v>0</v>
      </c>
      <c r="L5991" s="39">
        <f>IF(Txn!$K3002="","",Txn!$K3002)</f>
        <v>0</v>
      </c>
      <c r="N5991" s="42">
        <f>IF($D5991="",0,COUNTIF(BankAccts,$D5991))</f>
        <v>0</v>
      </c>
    </row>
    <row r="5992" spans="1:14">
      <c r="A5992" s="38">
        <f>IF(Txn!$B3002="","",Txn!$B3002)</f>
        <v>0</v>
      </c>
      <c r="B5992" s="38">
        <f>IF(Txn!$B3002="","",Txn!$C3002)</f>
        <v>0</v>
      </c>
      <c r="C5992" s="39">
        <f>IF(Txn!$B3002="","","تراکنش بانکی")</f>
        <v>0</v>
      </c>
      <c r="D5992" s="38">
        <f>IF(Txn!$B3002="","",IF(IF(Txn!$U3002="TRF",Txn!$Y3002,Txn!$Z3002)="","",IF(Txn!$U3002="TRF",Txn!$Y3002,Txn!$Z3002)))</f>
        <v>0</v>
      </c>
      <c r="E5992" s="39">
        <f>IF($D5992="","",IFERROR(VLOOKUP($D5992,AcctTbl,2,0),""))</f>
        <v>0</v>
      </c>
      <c r="F5992" s="39">
        <f>IF($D5992="","",IFERROR(VLOOKUP($D5992,AcctTbl,3,0),""))</f>
        <v>0</v>
      </c>
      <c r="G5992" s="39">
        <f>IF(Txn!$B3002="","",Txn!$D3002)</f>
        <v>0</v>
      </c>
      <c r="H5992" s="38">
        <f>IF(Txn!$B3002="","",Txn!$E3002)</f>
        <v>0</v>
      </c>
      <c r="I5992" s="40">
        <f>IF(Txn!$B3002="",0,Txn!$Q3002)</f>
        <v>0</v>
      </c>
      <c r="J5992" s="40">
        <f>IF(Txn!$B3002="",0,Txn!$R3002)</f>
        <v>0</v>
      </c>
      <c r="K5992" s="41">
        <f>IF($A5992="","",IFERROR(VALUE(MID($A5992,6,2)),""))</f>
        <v>0</v>
      </c>
      <c r="L5992" s="39">
        <f>IF(Txn!$K3002="","","طرف مقابل — "&amp;Txn!$K3002)</f>
        <v>0</v>
      </c>
      <c r="N5992" s="42">
        <f>IF($D5992="",0,COUNTIF(BankAccts,$D5992))</f>
        <v>0</v>
      </c>
    </row>
    <row r="5993" spans="1:14">
      <c r="A5993" s="38">
        <f>IF(Txn!$B3003="","",Txn!$B3003)</f>
        <v>0</v>
      </c>
      <c r="B5993" s="38">
        <f>IF(Txn!$B3003="","",Txn!$C3003)</f>
        <v>0</v>
      </c>
      <c r="C5993" s="39">
        <f>IF(Txn!$B3003="","","تراکنش بانکی")</f>
        <v>0</v>
      </c>
      <c r="D5993" s="38">
        <f>IF(Txn!$B3003="","",IF(Txn!$X3003="","",Txn!$X3003))</f>
        <v>0</v>
      </c>
      <c r="E5993" s="39">
        <f>IF($D5993="","",IFERROR(VLOOKUP($D5993,AcctTbl,2,0),""))</f>
        <v>0</v>
      </c>
      <c r="F5993" s="39">
        <f>IF($D5993="","",IFERROR(VLOOKUP($D5993,AcctTbl,3,0),""))</f>
        <v>0</v>
      </c>
      <c r="G5993" s="39">
        <f>IF(Txn!$B3003="","",Txn!$D3003)</f>
        <v>0</v>
      </c>
      <c r="H5993" s="38">
        <f>IF(Txn!$B3003="","",Txn!$E3003)</f>
        <v>0</v>
      </c>
      <c r="I5993" s="40">
        <f>IF(Txn!$B3003="",0,Txn!$O3003)</f>
        <v>0</v>
      </c>
      <c r="J5993" s="40">
        <f>IF(Txn!$B3003="",0,Txn!$P3003)</f>
        <v>0</v>
      </c>
      <c r="K5993" s="41">
        <f>IF($A5993="","",IFERROR(VALUE(MID($A5993,6,2)),""))</f>
        <v>0</v>
      </c>
      <c r="L5993" s="39">
        <f>IF(Txn!$K3003="","",Txn!$K3003)</f>
        <v>0</v>
      </c>
      <c r="N5993" s="42">
        <f>IF($D5993="",0,COUNTIF(BankAccts,$D5993))</f>
        <v>0</v>
      </c>
    </row>
    <row r="5994" spans="1:14">
      <c r="A5994" s="38">
        <f>IF(Txn!$B3003="","",Txn!$B3003)</f>
        <v>0</v>
      </c>
      <c r="B5994" s="38">
        <f>IF(Txn!$B3003="","",Txn!$C3003)</f>
        <v>0</v>
      </c>
      <c r="C5994" s="39">
        <f>IF(Txn!$B3003="","","تراکنش بانکی")</f>
        <v>0</v>
      </c>
      <c r="D5994" s="38">
        <f>IF(Txn!$B3003="","",IF(IF(Txn!$U3003="TRF",Txn!$Y3003,Txn!$Z3003)="","",IF(Txn!$U3003="TRF",Txn!$Y3003,Txn!$Z3003)))</f>
        <v>0</v>
      </c>
      <c r="E5994" s="39">
        <f>IF($D5994="","",IFERROR(VLOOKUP($D5994,AcctTbl,2,0),""))</f>
        <v>0</v>
      </c>
      <c r="F5994" s="39">
        <f>IF($D5994="","",IFERROR(VLOOKUP($D5994,AcctTbl,3,0),""))</f>
        <v>0</v>
      </c>
      <c r="G5994" s="39">
        <f>IF(Txn!$B3003="","",Txn!$D3003)</f>
        <v>0</v>
      </c>
      <c r="H5994" s="38">
        <f>IF(Txn!$B3003="","",Txn!$E3003)</f>
        <v>0</v>
      </c>
      <c r="I5994" s="40">
        <f>IF(Txn!$B3003="",0,Txn!$Q3003)</f>
        <v>0</v>
      </c>
      <c r="J5994" s="40">
        <f>IF(Txn!$B3003="",0,Txn!$R3003)</f>
        <v>0</v>
      </c>
      <c r="K5994" s="41">
        <f>IF($A5994="","",IFERROR(VALUE(MID($A5994,6,2)),""))</f>
        <v>0</v>
      </c>
      <c r="L5994" s="39">
        <f>IF(Txn!$K3003="","","طرف مقابل — "&amp;Txn!$K3003)</f>
        <v>0</v>
      </c>
      <c r="N5994" s="42">
        <f>IF($D5994="",0,COUNTIF(BankAccts,$D5994))</f>
        <v>0</v>
      </c>
    </row>
    <row r="5995" spans="1:14">
      <c r="A5995" s="38">
        <f>IF(Txn!$B3004="","",Txn!$B3004)</f>
        <v>0</v>
      </c>
      <c r="B5995" s="38">
        <f>IF(Txn!$B3004="","",Txn!$C3004)</f>
        <v>0</v>
      </c>
      <c r="C5995" s="39">
        <f>IF(Txn!$B3004="","","تراکنش بانکی")</f>
        <v>0</v>
      </c>
      <c r="D5995" s="38">
        <f>IF(Txn!$B3004="","",IF(Txn!$X3004="","",Txn!$X3004))</f>
        <v>0</v>
      </c>
      <c r="E5995" s="39">
        <f>IF($D5995="","",IFERROR(VLOOKUP($D5995,AcctTbl,2,0),""))</f>
        <v>0</v>
      </c>
      <c r="F5995" s="39">
        <f>IF($D5995="","",IFERROR(VLOOKUP($D5995,AcctTbl,3,0),""))</f>
        <v>0</v>
      </c>
      <c r="G5995" s="39">
        <f>IF(Txn!$B3004="","",Txn!$D3004)</f>
        <v>0</v>
      </c>
      <c r="H5995" s="38">
        <f>IF(Txn!$B3004="","",Txn!$E3004)</f>
        <v>0</v>
      </c>
      <c r="I5995" s="40">
        <f>IF(Txn!$B3004="",0,Txn!$O3004)</f>
        <v>0</v>
      </c>
      <c r="J5995" s="40">
        <f>IF(Txn!$B3004="",0,Txn!$P3004)</f>
        <v>0</v>
      </c>
      <c r="K5995" s="41">
        <f>IF($A5995="","",IFERROR(VALUE(MID($A5995,6,2)),""))</f>
        <v>0</v>
      </c>
      <c r="L5995" s="39">
        <f>IF(Txn!$K3004="","",Txn!$K3004)</f>
        <v>0</v>
      </c>
      <c r="N5995" s="42">
        <f>IF($D5995="",0,COUNTIF(BankAccts,$D5995))</f>
        <v>0</v>
      </c>
    </row>
    <row r="5996" spans="1:14">
      <c r="A5996" s="38">
        <f>IF(Txn!$B3004="","",Txn!$B3004)</f>
        <v>0</v>
      </c>
      <c r="B5996" s="38">
        <f>IF(Txn!$B3004="","",Txn!$C3004)</f>
        <v>0</v>
      </c>
      <c r="C5996" s="39">
        <f>IF(Txn!$B3004="","","تراکنش بانکی")</f>
        <v>0</v>
      </c>
      <c r="D5996" s="38">
        <f>IF(Txn!$B3004="","",IF(IF(Txn!$U3004="TRF",Txn!$Y3004,Txn!$Z3004)="","",IF(Txn!$U3004="TRF",Txn!$Y3004,Txn!$Z3004)))</f>
        <v>0</v>
      </c>
      <c r="E5996" s="39">
        <f>IF($D5996="","",IFERROR(VLOOKUP($D5996,AcctTbl,2,0),""))</f>
        <v>0</v>
      </c>
      <c r="F5996" s="39">
        <f>IF($D5996="","",IFERROR(VLOOKUP($D5996,AcctTbl,3,0),""))</f>
        <v>0</v>
      </c>
      <c r="G5996" s="39">
        <f>IF(Txn!$B3004="","",Txn!$D3004)</f>
        <v>0</v>
      </c>
      <c r="H5996" s="38">
        <f>IF(Txn!$B3004="","",Txn!$E3004)</f>
        <v>0</v>
      </c>
      <c r="I5996" s="40">
        <f>IF(Txn!$B3004="",0,Txn!$Q3004)</f>
        <v>0</v>
      </c>
      <c r="J5996" s="40">
        <f>IF(Txn!$B3004="",0,Txn!$R3004)</f>
        <v>0</v>
      </c>
      <c r="K5996" s="41">
        <f>IF($A5996="","",IFERROR(VALUE(MID($A5996,6,2)),""))</f>
        <v>0</v>
      </c>
      <c r="L5996" s="39">
        <f>IF(Txn!$K3004="","","طرف مقابل — "&amp;Txn!$K3004)</f>
        <v>0</v>
      </c>
      <c r="N5996" s="42">
        <f>IF($D5996="",0,COUNTIF(BankAccts,$D5996))</f>
        <v>0</v>
      </c>
    </row>
    <row r="5997" spans="1:14">
      <c r="A5997" s="38">
        <f>IF(Txn!$B3005="","",Txn!$B3005)</f>
        <v>0</v>
      </c>
      <c r="B5997" s="38">
        <f>IF(Txn!$B3005="","",Txn!$C3005)</f>
        <v>0</v>
      </c>
      <c r="C5997" s="39">
        <f>IF(Txn!$B3005="","","تراکنش بانکی")</f>
        <v>0</v>
      </c>
      <c r="D5997" s="38">
        <f>IF(Txn!$B3005="","",IF(Txn!$X3005="","",Txn!$X3005))</f>
        <v>0</v>
      </c>
      <c r="E5997" s="39">
        <f>IF($D5997="","",IFERROR(VLOOKUP($D5997,AcctTbl,2,0),""))</f>
        <v>0</v>
      </c>
      <c r="F5997" s="39">
        <f>IF($D5997="","",IFERROR(VLOOKUP($D5997,AcctTbl,3,0),""))</f>
        <v>0</v>
      </c>
      <c r="G5997" s="39">
        <f>IF(Txn!$B3005="","",Txn!$D3005)</f>
        <v>0</v>
      </c>
      <c r="H5997" s="38">
        <f>IF(Txn!$B3005="","",Txn!$E3005)</f>
        <v>0</v>
      </c>
      <c r="I5997" s="40">
        <f>IF(Txn!$B3005="",0,Txn!$O3005)</f>
        <v>0</v>
      </c>
      <c r="J5997" s="40">
        <f>IF(Txn!$B3005="",0,Txn!$P3005)</f>
        <v>0</v>
      </c>
      <c r="K5997" s="41">
        <f>IF($A5997="","",IFERROR(VALUE(MID($A5997,6,2)),""))</f>
        <v>0</v>
      </c>
      <c r="L5997" s="39">
        <f>IF(Txn!$K3005="","",Txn!$K3005)</f>
        <v>0</v>
      </c>
      <c r="N5997" s="42">
        <f>IF($D5997="",0,COUNTIF(BankAccts,$D5997))</f>
        <v>0</v>
      </c>
    </row>
    <row r="5998" spans="1:14">
      <c r="A5998" s="38">
        <f>IF(Txn!$B3005="","",Txn!$B3005)</f>
        <v>0</v>
      </c>
      <c r="B5998" s="38">
        <f>IF(Txn!$B3005="","",Txn!$C3005)</f>
        <v>0</v>
      </c>
      <c r="C5998" s="39">
        <f>IF(Txn!$B3005="","","تراکنش بانکی")</f>
        <v>0</v>
      </c>
      <c r="D5998" s="38">
        <f>IF(Txn!$B3005="","",IF(IF(Txn!$U3005="TRF",Txn!$Y3005,Txn!$Z3005)="","",IF(Txn!$U3005="TRF",Txn!$Y3005,Txn!$Z3005)))</f>
        <v>0</v>
      </c>
      <c r="E5998" s="39">
        <f>IF($D5998="","",IFERROR(VLOOKUP($D5998,AcctTbl,2,0),""))</f>
        <v>0</v>
      </c>
      <c r="F5998" s="39">
        <f>IF($D5998="","",IFERROR(VLOOKUP($D5998,AcctTbl,3,0),""))</f>
        <v>0</v>
      </c>
      <c r="G5998" s="39">
        <f>IF(Txn!$B3005="","",Txn!$D3005)</f>
        <v>0</v>
      </c>
      <c r="H5998" s="38">
        <f>IF(Txn!$B3005="","",Txn!$E3005)</f>
        <v>0</v>
      </c>
      <c r="I5998" s="40">
        <f>IF(Txn!$B3005="",0,Txn!$Q3005)</f>
        <v>0</v>
      </c>
      <c r="J5998" s="40">
        <f>IF(Txn!$B3005="",0,Txn!$R3005)</f>
        <v>0</v>
      </c>
      <c r="K5998" s="41">
        <f>IF($A5998="","",IFERROR(VALUE(MID($A5998,6,2)),""))</f>
        <v>0</v>
      </c>
      <c r="L5998" s="39">
        <f>IF(Txn!$K3005="","","طرف مقابل — "&amp;Txn!$K3005)</f>
        <v>0</v>
      </c>
      <c r="N5998" s="42">
        <f>IF($D5998="",0,COUNTIF(BankAccts,$D5998))</f>
        <v>0</v>
      </c>
    </row>
    <row r="5999" spans="1:14">
      <c r="A5999" s="38">
        <f>IF(Txn!$B3006="","",Txn!$B3006)</f>
        <v>0</v>
      </c>
      <c r="B5999" s="38">
        <f>IF(Txn!$B3006="","",Txn!$C3006)</f>
        <v>0</v>
      </c>
      <c r="C5999" s="39">
        <f>IF(Txn!$B3006="","","تراکنش بانکی")</f>
        <v>0</v>
      </c>
      <c r="D5999" s="38">
        <f>IF(Txn!$B3006="","",IF(Txn!$X3006="","",Txn!$X3006))</f>
        <v>0</v>
      </c>
      <c r="E5999" s="39">
        <f>IF($D5999="","",IFERROR(VLOOKUP($D5999,AcctTbl,2,0),""))</f>
        <v>0</v>
      </c>
      <c r="F5999" s="39">
        <f>IF($D5999="","",IFERROR(VLOOKUP($D5999,AcctTbl,3,0),""))</f>
        <v>0</v>
      </c>
      <c r="G5999" s="39">
        <f>IF(Txn!$B3006="","",Txn!$D3006)</f>
        <v>0</v>
      </c>
      <c r="H5999" s="38">
        <f>IF(Txn!$B3006="","",Txn!$E3006)</f>
        <v>0</v>
      </c>
      <c r="I5999" s="40">
        <f>IF(Txn!$B3006="",0,Txn!$O3006)</f>
        <v>0</v>
      </c>
      <c r="J5999" s="40">
        <f>IF(Txn!$B3006="",0,Txn!$P3006)</f>
        <v>0</v>
      </c>
      <c r="K5999" s="41">
        <f>IF($A5999="","",IFERROR(VALUE(MID($A5999,6,2)),""))</f>
        <v>0</v>
      </c>
      <c r="L5999" s="39">
        <f>IF(Txn!$K3006="","",Txn!$K3006)</f>
        <v>0</v>
      </c>
      <c r="N5999" s="42">
        <f>IF($D5999="",0,COUNTIF(BankAccts,$D5999))</f>
        <v>0</v>
      </c>
    </row>
    <row r="6000" spans="1:14">
      <c r="A6000" s="38">
        <f>IF(Txn!$B3006="","",Txn!$B3006)</f>
        <v>0</v>
      </c>
      <c r="B6000" s="38">
        <f>IF(Txn!$B3006="","",Txn!$C3006)</f>
        <v>0</v>
      </c>
      <c r="C6000" s="39">
        <f>IF(Txn!$B3006="","","تراکنش بانکی")</f>
        <v>0</v>
      </c>
      <c r="D6000" s="38">
        <f>IF(Txn!$B3006="","",IF(IF(Txn!$U3006="TRF",Txn!$Y3006,Txn!$Z3006)="","",IF(Txn!$U3006="TRF",Txn!$Y3006,Txn!$Z3006)))</f>
        <v>0</v>
      </c>
      <c r="E6000" s="39">
        <f>IF($D6000="","",IFERROR(VLOOKUP($D6000,AcctTbl,2,0),""))</f>
        <v>0</v>
      </c>
      <c r="F6000" s="39">
        <f>IF($D6000="","",IFERROR(VLOOKUP($D6000,AcctTbl,3,0),""))</f>
        <v>0</v>
      </c>
      <c r="G6000" s="39">
        <f>IF(Txn!$B3006="","",Txn!$D3006)</f>
        <v>0</v>
      </c>
      <c r="H6000" s="38">
        <f>IF(Txn!$B3006="","",Txn!$E3006)</f>
        <v>0</v>
      </c>
      <c r="I6000" s="40">
        <f>IF(Txn!$B3006="",0,Txn!$Q3006)</f>
        <v>0</v>
      </c>
      <c r="J6000" s="40">
        <f>IF(Txn!$B3006="",0,Txn!$R3006)</f>
        <v>0</v>
      </c>
      <c r="K6000" s="41">
        <f>IF($A6000="","",IFERROR(VALUE(MID($A6000,6,2)),""))</f>
        <v>0</v>
      </c>
      <c r="L6000" s="39">
        <f>IF(Txn!$K3006="","","طرف مقابل — "&amp;Txn!$K3006)</f>
        <v>0</v>
      </c>
      <c r="N6000" s="42">
        <f>IF($D6000="",0,COUNTIF(BankAccts,$D6000))</f>
        <v>0</v>
      </c>
    </row>
    <row r="6001" spans="1:14">
      <c r="A6001" s="38">
        <f>IF(Txn!$B3007="","",Txn!$B3007)</f>
        <v>0</v>
      </c>
      <c r="B6001" s="38">
        <f>IF(Txn!$B3007="","",Txn!$C3007)</f>
        <v>0</v>
      </c>
      <c r="C6001" s="39">
        <f>IF(Txn!$B3007="","","تراکنش بانکی")</f>
        <v>0</v>
      </c>
      <c r="D6001" s="38">
        <f>IF(Txn!$B3007="","",IF(Txn!$X3007="","",Txn!$X3007))</f>
        <v>0</v>
      </c>
      <c r="E6001" s="39">
        <f>IF($D6001="","",IFERROR(VLOOKUP($D6001,AcctTbl,2,0),""))</f>
        <v>0</v>
      </c>
      <c r="F6001" s="39">
        <f>IF($D6001="","",IFERROR(VLOOKUP($D6001,AcctTbl,3,0),""))</f>
        <v>0</v>
      </c>
      <c r="G6001" s="39">
        <f>IF(Txn!$B3007="","",Txn!$D3007)</f>
        <v>0</v>
      </c>
      <c r="H6001" s="38">
        <f>IF(Txn!$B3007="","",Txn!$E3007)</f>
        <v>0</v>
      </c>
      <c r="I6001" s="40">
        <f>IF(Txn!$B3007="",0,Txn!$O3007)</f>
        <v>0</v>
      </c>
      <c r="J6001" s="40">
        <f>IF(Txn!$B3007="",0,Txn!$P3007)</f>
        <v>0</v>
      </c>
      <c r="K6001" s="41">
        <f>IF($A6001="","",IFERROR(VALUE(MID($A6001,6,2)),""))</f>
        <v>0</v>
      </c>
      <c r="L6001" s="39">
        <f>IF(Txn!$K3007="","",Txn!$K3007)</f>
        <v>0</v>
      </c>
      <c r="N6001" s="42">
        <f>IF($D6001="",0,COUNTIF(BankAccts,$D6001))</f>
        <v>0</v>
      </c>
    </row>
    <row r="6002" spans="1:14">
      <c r="A6002" s="38">
        <f>IF(Txn!$B3007="","",Txn!$B3007)</f>
        <v>0</v>
      </c>
      <c r="B6002" s="38">
        <f>IF(Txn!$B3007="","",Txn!$C3007)</f>
        <v>0</v>
      </c>
      <c r="C6002" s="39">
        <f>IF(Txn!$B3007="","","تراکنش بانکی")</f>
        <v>0</v>
      </c>
      <c r="D6002" s="38">
        <f>IF(Txn!$B3007="","",IF(IF(Txn!$U3007="TRF",Txn!$Y3007,Txn!$Z3007)="","",IF(Txn!$U3007="TRF",Txn!$Y3007,Txn!$Z3007)))</f>
        <v>0</v>
      </c>
      <c r="E6002" s="39">
        <f>IF($D6002="","",IFERROR(VLOOKUP($D6002,AcctTbl,2,0),""))</f>
        <v>0</v>
      </c>
      <c r="F6002" s="39">
        <f>IF($D6002="","",IFERROR(VLOOKUP($D6002,AcctTbl,3,0),""))</f>
        <v>0</v>
      </c>
      <c r="G6002" s="39">
        <f>IF(Txn!$B3007="","",Txn!$D3007)</f>
        <v>0</v>
      </c>
      <c r="H6002" s="38">
        <f>IF(Txn!$B3007="","",Txn!$E3007)</f>
        <v>0</v>
      </c>
      <c r="I6002" s="40">
        <f>IF(Txn!$B3007="",0,Txn!$Q3007)</f>
        <v>0</v>
      </c>
      <c r="J6002" s="40">
        <f>IF(Txn!$B3007="",0,Txn!$R3007)</f>
        <v>0</v>
      </c>
      <c r="K6002" s="41">
        <f>IF($A6002="","",IFERROR(VALUE(MID($A6002,6,2)),""))</f>
        <v>0</v>
      </c>
      <c r="L6002" s="39">
        <f>IF(Txn!$K3007="","","طرف مقابل — "&amp;Txn!$K3007)</f>
        <v>0</v>
      </c>
      <c r="N6002" s="42">
        <f>IF($D6002="",0,COUNTIF(BankAccts,$D6002))</f>
        <v>0</v>
      </c>
    </row>
    <row r="6003" spans="1:14">
      <c r="A6003" s="38">
        <f>IF(Txn!$B3008="","",Txn!$B3008)</f>
        <v>0</v>
      </c>
      <c r="B6003" s="38">
        <f>IF(Txn!$B3008="","",Txn!$C3008)</f>
        <v>0</v>
      </c>
      <c r="C6003" s="39">
        <f>IF(Txn!$B3008="","","تراکنش بانکی")</f>
        <v>0</v>
      </c>
      <c r="D6003" s="38">
        <f>IF(Txn!$B3008="","",IF(Txn!$X3008="","",Txn!$X3008))</f>
        <v>0</v>
      </c>
      <c r="E6003" s="39">
        <f>IF($D6003="","",IFERROR(VLOOKUP($D6003,AcctTbl,2,0),""))</f>
        <v>0</v>
      </c>
      <c r="F6003" s="39">
        <f>IF($D6003="","",IFERROR(VLOOKUP($D6003,AcctTbl,3,0),""))</f>
        <v>0</v>
      </c>
      <c r="G6003" s="39">
        <f>IF(Txn!$B3008="","",Txn!$D3008)</f>
        <v>0</v>
      </c>
      <c r="H6003" s="38">
        <f>IF(Txn!$B3008="","",Txn!$E3008)</f>
        <v>0</v>
      </c>
      <c r="I6003" s="40">
        <f>IF(Txn!$B3008="",0,Txn!$O3008)</f>
        <v>0</v>
      </c>
      <c r="J6003" s="40">
        <f>IF(Txn!$B3008="",0,Txn!$P3008)</f>
        <v>0</v>
      </c>
      <c r="K6003" s="41">
        <f>IF($A6003="","",IFERROR(VALUE(MID($A6003,6,2)),""))</f>
        <v>0</v>
      </c>
      <c r="L6003" s="39">
        <f>IF(Txn!$K3008="","",Txn!$K3008)</f>
        <v>0</v>
      </c>
      <c r="N6003" s="42">
        <f>IF($D6003="",0,COUNTIF(BankAccts,$D6003))</f>
        <v>0</v>
      </c>
    </row>
    <row r="6004" spans="1:14">
      <c r="A6004" s="38">
        <f>IF(Txn!$B3008="","",Txn!$B3008)</f>
        <v>0</v>
      </c>
      <c r="B6004" s="38">
        <f>IF(Txn!$B3008="","",Txn!$C3008)</f>
        <v>0</v>
      </c>
      <c r="C6004" s="39">
        <f>IF(Txn!$B3008="","","تراکنش بانکی")</f>
        <v>0</v>
      </c>
      <c r="D6004" s="38">
        <f>IF(Txn!$B3008="","",IF(IF(Txn!$U3008="TRF",Txn!$Y3008,Txn!$Z3008)="","",IF(Txn!$U3008="TRF",Txn!$Y3008,Txn!$Z3008)))</f>
        <v>0</v>
      </c>
      <c r="E6004" s="39">
        <f>IF($D6004="","",IFERROR(VLOOKUP($D6004,AcctTbl,2,0),""))</f>
        <v>0</v>
      </c>
      <c r="F6004" s="39">
        <f>IF($D6004="","",IFERROR(VLOOKUP($D6004,AcctTbl,3,0),""))</f>
        <v>0</v>
      </c>
      <c r="G6004" s="39">
        <f>IF(Txn!$B3008="","",Txn!$D3008)</f>
        <v>0</v>
      </c>
      <c r="H6004" s="38">
        <f>IF(Txn!$B3008="","",Txn!$E3008)</f>
        <v>0</v>
      </c>
      <c r="I6004" s="40">
        <f>IF(Txn!$B3008="",0,Txn!$Q3008)</f>
        <v>0</v>
      </c>
      <c r="J6004" s="40">
        <f>IF(Txn!$B3008="",0,Txn!$R3008)</f>
        <v>0</v>
      </c>
      <c r="K6004" s="41">
        <f>IF($A6004="","",IFERROR(VALUE(MID($A6004,6,2)),""))</f>
        <v>0</v>
      </c>
      <c r="L6004" s="39">
        <f>IF(Txn!$K3008="","","طرف مقابل — "&amp;Txn!$K3008)</f>
        <v>0</v>
      </c>
      <c r="N6004" s="42">
        <f>IF($D6004="",0,COUNTIF(BankAccts,$D6004))</f>
        <v>0</v>
      </c>
    </row>
    <row r="6005" spans="1:14">
      <c r="A6005" s="38">
        <f>IF(Txn!$B3009="","",Txn!$B3009)</f>
        <v>0</v>
      </c>
      <c r="B6005" s="38">
        <f>IF(Txn!$B3009="","",Txn!$C3009)</f>
        <v>0</v>
      </c>
      <c r="C6005" s="39">
        <f>IF(Txn!$B3009="","","تراکنش بانکی")</f>
        <v>0</v>
      </c>
      <c r="D6005" s="38">
        <f>IF(Txn!$B3009="","",IF(Txn!$X3009="","",Txn!$X3009))</f>
        <v>0</v>
      </c>
      <c r="E6005" s="39">
        <f>IF($D6005="","",IFERROR(VLOOKUP($D6005,AcctTbl,2,0),""))</f>
        <v>0</v>
      </c>
      <c r="F6005" s="39">
        <f>IF($D6005="","",IFERROR(VLOOKUP($D6005,AcctTbl,3,0),""))</f>
        <v>0</v>
      </c>
      <c r="G6005" s="39">
        <f>IF(Txn!$B3009="","",Txn!$D3009)</f>
        <v>0</v>
      </c>
      <c r="H6005" s="38">
        <f>IF(Txn!$B3009="","",Txn!$E3009)</f>
        <v>0</v>
      </c>
      <c r="I6005" s="40">
        <f>IF(Txn!$B3009="",0,Txn!$O3009)</f>
        <v>0</v>
      </c>
      <c r="J6005" s="40">
        <f>IF(Txn!$B3009="",0,Txn!$P3009)</f>
        <v>0</v>
      </c>
      <c r="K6005" s="41">
        <f>IF($A6005="","",IFERROR(VALUE(MID($A6005,6,2)),""))</f>
        <v>0</v>
      </c>
      <c r="L6005" s="39">
        <f>IF(Txn!$K3009="","",Txn!$K3009)</f>
        <v>0</v>
      </c>
      <c r="N6005" s="42">
        <f>IF($D6005="",0,COUNTIF(BankAccts,$D6005))</f>
        <v>0</v>
      </c>
    </row>
    <row r="6006" spans="1:14">
      <c r="A6006" s="38">
        <f>IF(Txn!$B3009="","",Txn!$B3009)</f>
        <v>0</v>
      </c>
      <c r="B6006" s="38">
        <f>IF(Txn!$B3009="","",Txn!$C3009)</f>
        <v>0</v>
      </c>
      <c r="C6006" s="39">
        <f>IF(Txn!$B3009="","","تراکنش بانکی")</f>
        <v>0</v>
      </c>
      <c r="D6006" s="38">
        <f>IF(Txn!$B3009="","",IF(IF(Txn!$U3009="TRF",Txn!$Y3009,Txn!$Z3009)="","",IF(Txn!$U3009="TRF",Txn!$Y3009,Txn!$Z3009)))</f>
        <v>0</v>
      </c>
      <c r="E6006" s="39">
        <f>IF($D6006="","",IFERROR(VLOOKUP($D6006,AcctTbl,2,0),""))</f>
        <v>0</v>
      </c>
      <c r="F6006" s="39">
        <f>IF($D6006="","",IFERROR(VLOOKUP($D6006,AcctTbl,3,0),""))</f>
        <v>0</v>
      </c>
      <c r="G6006" s="39">
        <f>IF(Txn!$B3009="","",Txn!$D3009)</f>
        <v>0</v>
      </c>
      <c r="H6006" s="38">
        <f>IF(Txn!$B3009="","",Txn!$E3009)</f>
        <v>0</v>
      </c>
      <c r="I6006" s="40">
        <f>IF(Txn!$B3009="",0,Txn!$Q3009)</f>
        <v>0</v>
      </c>
      <c r="J6006" s="40">
        <f>IF(Txn!$B3009="",0,Txn!$R3009)</f>
        <v>0</v>
      </c>
      <c r="K6006" s="41">
        <f>IF($A6006="","",IFERROR(VALUE(MID($A6006,6,2)),""))</f>
        <v>0</v>
      </c>
      <c r="L6006" s="39">
        <f>IF(Txn!$K3009="","","طرف مقابل — "&amp;Txn!$K3009)</f>
        <v>0</v>
      </c>
      <c r="N6006" s="42">
        <f>IF($D6006="",0,COUNTIF(BankAccts,$D6006))</f>
        <v>0</v>
      </c>
    </row>
    <row r="6007" spans="1:14">
      <c r="A6007" s="38">
        <f>IF(Txn!$B3010="","",Txn!$B3010)</f>
        <v>0</v>
      </c>
      <c r="B6007" s="38">
        <f>IF(Txn!$B3010="","",Txn!$C3010)</f>
        <v>0</v>
      </c>
      <c r="C6007" s="39">
        <f>IF(Txn!$B3010="","","تراکنش بانکی")</f>
        <v>0</v>
      </c>
      <c r="D6007" s="38">
        <f>IF(Txn!$B3010="","",IF(Txn!$X3010="","",Txn!$X3010))</f>
        <v>0</v>
      </c>
      <c r="E6007" s="39">
        <f>IF($D6007="","",IFERROR(VLOOKUP($D6007,AcctTbl,2,0),""))</f>
        <v>0</v>
      </c>
      <c r="F6007" s="39">
        <f>IF($D6007="","",IFERROR(VLOOKUP($D6007,AcctTbl,3,0),""))</f>
        <v>0</v>
      </c>
      <c r="G6007" s="39">
        <f>IF(Txn!$B3010="","",Txn!$D3010)</f>
        <v>0</v>
      </c>
      <c r="H6007" s="38">
        <f>IF(Txn!$B3010="","",Txn!$E3010)</f>
        <v>0</v>
      </c>
      <c r="I6007" s="40">
        <f>IF(Txn!$B3010="",0,Txn!$O3010)</f>
        <v>0</v>
      </c>
      <c r="J6007" s="40">
        <f>IF(Txn!$B3010="",0,Txn!$P3010)</f>
        <v>0</v>
      </c>
      <c r="K6007" s="41">
        <f>IF($A6007="","",IFERROR(VALUE(MID($A6007,6,2)),""))</f>
        <v>0</v>
      </c>
      <c r="L6007" s="39">
        <f>IF(Txn!$K3010="","",Txn!$K3010)</f>
        <v>0</v>
      </c>
      <c r="N6007" s="42">
        <f>IF($D6007="",0,COUNTIF(BankAccts,$D6007))</f>
        <v>0</v>
      </c>
    </row>
    <row r="6008" spans="1:14">
      <c r="A6008" s="38">
        <f>IF(Txn!$B3010="","",Txn!$B3010)</f>
        <v>0</v>
      </c>
      <c r="B6008" s="38">
        <f>IF(Txn!$B3010="","",Txn!$C3010)</f>
        <v>0</v>
      </c>
      <c r="C6008" s="39">
        <f>IF(Txn!$B3010="","","تراکنش بانکی")</f>
        <v>0</v>
      </c>
      <c r="D6008" s="38">
        <f>IF(Txn!$B3010="","",IF(IF(Txn!$U3010="TRF",Txn!$Y3010,Txn!$Z3010)="","",IF(Txn!$U3010="TRF",Txn!$Y3010,Txn!$Z3010)))</f>
        <v>0</v>
      </c>
      <c r="E6008" s="39">
        <f>IF($D6008="","",IFERROR(VLOOKUP($D6008,AcctTbl,2,0),""))</f>
        <v>0</v>
      </c>
      <c r="F6008" s="39">
        <f>IF($D6008="","",IFERROR(VLOOKUP($D6008,AcctTbl,3,0),""))</f>
        <v>0</v>
      </c>
      <c r="G6008" s="39">
        <f>IF(Txn!$B3010="","",Txn!$D3010)</f>
        <v>0</v>
      </c>
      <c r="H6008" s="38">
        <f>IF(Txn!$B3010="","",Txn!$E3010)</f>
        <v>0</v>
      </c>
      <c r="I6008" s="40">
        <f>IF(Txn!$B3010="",0,Txn!$Q3010)</f>
        <v>0</v>
      </c>
      <c r="J6008" s="40">
        <f>IF(Txn!$B3010="",0,Txn!$R3010)</f>
        <v>0</v>
      </c>
      <c r="K6008" s="41">
        <f>IF($A6008="","",IFERROR(VALUE(MID($A6008,6,2)),""))</f>
        <v>0</v>
      </c>
      <c r="L6008" s="39">
        <f>IF(Txn!$K3010="","","طرف مقابل — "&amp;Txn!$K3010)</f>
        <v>0</v>
      </c>
      <c r="N6008" s="42">
        <f>IF($D6008="",0,COUNTIF(BankAccts,$D6008))</f>
        <v>0</v>
      </c>
    </row>
    <row r="6009" spans="1:14">
      <c r="A6009" s="38">
        <f>IF(Txn!$B3011="","",Txn!$B3011)</f>
        <v>0</v>
      </c>
      <c r="B6009" s="38">
        <f>IF(Txn!$B3011="","",Txn!$C3011)</f>
        <v>0</v>
      </c>
      <c r="C6009" s="39">
        <f>IF(Txn!$B3011="","","تراکنش بانکی")</f>
        <v>0</v>
      </c>
      <c r="D6009" s="38">
        <f>IF(Txn!$B3011="","",IF(Txn!$X3011="","",Txn!$X3011))</f>
        <v>0</v>
      </c>
      <c r="E6009" s="39">
        <f>IF($D6009="","",IFERROR(VLOOKUP($D6009,AcctTbl,2,0),""))</f>
        <v>0</v>
      </c>
      <c r="F6009" s="39">
        <f>IF($D6009="","",IFERROR(VLOOKUP($D6009,AcctTbl,3,0),""))</f>
        <v>0</v>
      </c>
      <c r="G6009" s="39">
        <f>IF(Txn!$B3011="","",Txn!$D3011)</f>
        <v>0</v>
      </c>
      <c r="H6009" s="38">
        <f>IF(Txn!$B3011="","",Txn!$E3011)</f>
        <v>0</v>
      </c>
      <c r="I6009" s="40">
        <f>IF(Txn!$B3011="",0,Txn!$O3011)</f>
        <v>0</v>
      </c>
      <c r="J6009" s="40">
        <f>IF(Txn!$B3011="",0,Txn!$P3011)</f>
        <v>0</v>
      </c>
      <c r="K6009" s="41">
        <f>IF($A6009="","",IFERROR(VALUE(MID($A6009,6,2)),""))</f>
        <v>0</v>
      </c>
      <c r="L6009" s="39">
        <f>IF(Txn!$K3011="","",Txn!$K3011)</f>
        <v>0</v>
      </c>
      <c r="N6009" s="42">
        <f>IF($D6009="",0,COUNTIF(BankAccts,$D6009))</f>
        <v>0</v>
      </c>
    </row>
    <row r="6010" spans="1:14">
      <c r="A6010" s="38">
        <f>IF(Txn!$B3011="","",Txn!$B3011)</f>
        <v>0</v>
      </c>
      <c r="B6010" s="38">
        <f>IF(Txn!$B3011="","",Txn!$C3011)</f>
        <v>0</v>
      </c>
      <c r="C6010" s="39">
        <f>IF(Txn!$B3011="","","تراکنش بانکی")</f>
        <v>0</v>
      </c>
      <c r="D6010" s="38">
        <f>IF(Txn!$B3011="","",IF(IF(Txn!$U3011="TRF",Txn!$Y3011,Txn!$Z3011)="","",IF(Txn!$U3011="TRF",Txn!$Y3011,Txn!$Z3011)))</f>
        <v>0</v>
      </c>
      <c r="E6010" s="39">
        <f>IF($D6010="","",IFERROR(VLOOKUP($D6010,AcctTbl,2,0),""))</f>
        <v>0</v>
      </c>
      <c r="F6010" s="39">
        <f>IF($D6010="","",IFERROR(VLOOKUP($D6010,AcctTbl,3,0),""))</f>
        <v>0</v>
      </c>
      <c r="G6010" s="39">
        <f>IF(Txn!$B3011="","",Txn!$D3011)</f>
        <v>0</v>
      </c>
      <c r="H6010" s="38">
        <f>IF(Txn!$B3011="","",Txn!$E3011)</f>
        <v>0</v>
      </c>
      <c r="I6010" s="40">
        <f>IF(Txn!$B3011="",0,Txn!$Q3011)</f>
        <v>0</v>
      </c>
      <c r="J6010" s="40">
        <f>IF(Txn!$B3011="",0,Txn!$R3011)</f>
        <v>0</v>
      </c>
      <c r="K6010" s="41">
        <f>IF($A6010="","",IFERROR(VALUE(MID($A6010,6,2)),""))</f>
        <v>0</v>
      </c>
      <c r="L6010" s="39">
        <f>IF(Txn!$K3011="","","طرف مقابل — "&amp;Txn!$K3011)</f>
        <v>0</v>
      </c>
      <c r="N6010" s="42">
        <f>IF($D6010="",0,COUNTIF(BankAccts,$D6010))</f>
        <v>0</v>
      </c>
    </row>
    <row r="6011" spans="1:14">
      <c r="A6011" s="38">
        <f>IF(Txn!$B3012="","",Txn!$B3012)</f>
        <v>0</v>
      </c>
      <c r="B6011" s="38">
        <f>IF(Txn!$B3012="","",Txn!$C3012)</f>
        <v>0</v>
      </c>
      <c r="C6011" s="39">
        <f>IF(Txn!$B3012="","","تراکنش بانکی")</f>
        <v>0</v>
      </c>
      <c r="D6011" s="38">
        <f>IF(Txn!$B3012="","",IF(Txn!$X3012="","",Txn!$X3012))</f>
        <v>0</v>
      </c>
      <c r="E6011" s="39">
        <f>IF($D6011="","",IFERROR(VLOOKUP($D6011,AcctTbl,2,0),""))</f>
        <v>0</v>
      </c>
      <c r="F6011" s="39">
        <f>IF($D6011="","",IFERROR(VLOOKUP($D6011,AcctTbl,3,0),""))</f>
        <v>0</v>
      </c>
      <c r="G6011" s="39">
        <f>IF(Txn!$B3012="","",Txn!$D3012)</f>
        <v>0</v>
      </c>
      <c r="H6011" s="38">
        <f>IF(Txn!$B3012="","",Txn!$E3012)</f>
        <v>0</v>
      </c>
      <c r="I6011" s="40">
        <f>IF(Txn!$B3012="",0,Txn!$O3012)</f>
        <v>0</v>
      </c>
      <c r="J6011" s="40">
        <f>IF(Txn!$B3012="",0,Txn!$P3012)</f>
        <v>0</v>
      </c>
      <c r="K6011" s="41">
        <f>IF($A6011="","",IFERROR(VALUE(MID($A6011,6,2)),""))</f>
        <v>0</v>
      </c>
      <c r="L6011" s="39">
        <f>IF(Txn!$K3012="","",Txn!$K3012)</f>
        <v>0</v>
      </c>
      <c r="N6011" s="42">
        <f>IF($D6011="",0,COUNTIF(BankAccts,$D6011))</f>
        <v>0</v>
      </c>
    </row>
    <row r="6012" spans="1:14">
      <c r="A6012" s="38">
        <f>IF(Txn!$B3012="","",Txn!$B3012)</f>
        <v>0</v>
      </c>
      <c r="B6012" s="38">
        <f>IF(Txn!$B3012="","",Txn!$C3012)</f>
        <v>0</v>
      </c>
      <c r="C6012" s="39">
        <f>IF(Txn!$B3012="","","تراکنش بانکی")</f>
        <v>0</v>
      </c>
      <c r="D6012" s="38">
        <f>IF(Txn!$B3012="","",IF(IF(Txn!$U3012="TRF",Txn!$Y3012,Txn!$Z3012)="","",IF(Txn!$U3012="TRF",Txn!$Y3012,Txn!$Z3012)))</f>
        <v>0</v>
      </c>
      <c r="E6012" s="39">
        <f>IF($D6012="","",IFERROR(VLOOKUP($D6012,AcctTbl,2,0),""))</f>
        <v>0</v>
      </c>
      <c r="F6012" s="39">
        <f>IF($D6012="","",IFERROR(VLOOKUP($D6012,AcctTbl,3,0),""))</f>
        <v>0</v>
      </c>
      <c r="G6012" s="39">
        <f>IF(Txn!$B3012="","",Txn!$D3012)</f>
        <v>0</v>
      </c>
      <c r="H6012" s="38">
        <f>IF(Txn!$B3012="","",Txn!$E3012)</f>
        <v>0</v>
      </c>
      <c r="I6012" s="40">
        <f>IF(Txn!$B3012="",0,Txn!$Q3012)</f>
        <v>0</v>
      </c>
      <c r="J6012" s="40">
        <f>IF(Txn!$B3012="",0,Txn!$R3012)</f>
        <v>0</v>
      </c>
      <c r="K6012" s="41">
        <f>IF($A6012="","",IFERROR(VALUE(MID($A6012,6,2)),""))</f>
        <v>0</v>
      </c>
      <c r="L6012" s="39">
        <f>IF(Txn!$K3012="","","طرف مقابل — "&amp;Txn!$K3012)</f>
        <v>0</v>
      </c>
      <c r="N6012" s="42">
        <f>IF($D6012="",0,COUNTIF(BankAccts,$D6012))</f>
        <v>0</v>
      </c>
    </row>
    <row r="6013" spans="1:14">
      <c r="A6013" s="38">
        <f>IF(Txn!$B3013="","",Txn!$B3013)</f>
        <v>0</v>
      </c>
      <c r="B6013" s="38">
        <f>IF(Txn!$B3013="","",Txn!$C3013)</f>
        <v>0</v>
      </c>
      <c r="C6013" s="39">
        <f>IF(Txn!$B3013="","","تراکنش بانکی")</f>
        <v>0</v>
      </c>
      <c r="D6013" s="38">
        <f>IF(Txn!$B3013="","",IF(Txn!$X3013="","",Txn!$X3013))</f>
        <v>0</v>
      </c>
      <c r="E6013" s="39">
        <f>IF($D6013="","",IFERROR(VLOOKUP($D6013,AcctTbl,2,0),""))</f>
        <v>0</v>
      </c>
      <c r="F6013" s="39">
        <f>IF($D6013="","",IFERROR(VLOOKUP($D6013,AcctTbl,3,0),""))</f>
        <v>0</v>
      </c>
      <c r="G6013" s="39">
        <f>IF(Txn!$B3013="","",Txn!$D3013)</f>
        <v>0</v>
      </c>
      <c r="H6013" s="38">
        <f>IF(Txn!$B3013="","",Txn!$E3013)</f>
        <v>0</v>
      </c>
      <c r="I6013" s="40">
        <f>IF(Txn!$B3013="",0,Txn!$O3013)</f>
        <v>0</v>
      </c>
      <c r="J6013" s="40">
        <f>IF(Txn!$B3013="",0,Txn!$P3013)</f>
        <v>0</v>
      </c>
      <c r="K6013" s="41">
        <f>IF($A6013="","",IFERROR(VALUE(MID($A6013,6,2)),""))</f>
        <v>0</v>
      </c>
      <c r="L6013" s="39">
        <f>IF(Txn!$K3013="","",Txn!$K3013)</f>
        <v>0</v>
      </c>
      <c r="N6013" s="42">
        <f>IF($D6013="",0,COUNTIF(BankAccts,$D6013))</f>
        <v>0</v>
      </c>
    </row>
    <row r="6014" spans="1:14">
      <c r="A6014" s="38">
        <f>IF(Txn!$B3013="","",Txn!$B3013)</f>
        <v>0</v>
      </c>
      <c r="B6014" s="38">
        <f>IF(Txn!$B3013="","",Txn!$C3013)</f>
        <v>0</v>
      </c>
      <c r="C6014" s="39">
        <f>IF(Txn!$B3013="","","تراکنش بانکی")</f>
        <v>0</v>
      </c>
      <c r="D6014" s="38">
        <f>IF(Txn!$B3013="","",IF(IF(Txn!$U3013="TRF",Txn!$Y3013,Txn!$Z3013)="","",IF(Txn!$U3013="TRF",Txn!$Y3013,Txn!$Z3013)))</f>
        <v>0</v>
      </c>
      <c r="E6014" s="39">
        <f>IF($D6014="","",IFERROR(VLOOKUP($D6014,AcctTbl,2,0),""))</f>
        <v>0</v>
      </c>
      <c r="F6014" s="39">
        <f>IF($D6014="","",IFERROR(VLOOKUP($D6014,AcctTbl,3,0),""))</f>
        <v>0</v>
      </c>
      <c r="G6014" s="39">
        <f>IF(Txn!$B3013="","",Txn!$D3013)</f>
        <v>0</v>
      </c>
      <c r="H6014" s="38">
        <f>IF(Txn!$B3013="","",Txn!$E3013)</f>
        <v>0</v>
      </c>
      <c r="I6014" s="40">
        <f>IF(Txn!$B3013="",0,Txn!$Q3013)</f>
        <v>0</v>
      </c>
      <c r="J6014" s="40">
        <f>IF(Txn!$B3013="",0,Txn!$R3013)</f>
        <v>0</v>
      </c>
      <c r="K6014" s="41">
        <f>IF($A6014="","",IFERROR(VALUE(MID($A6014,6,2)),""))</f>
        <v>0</v>
      </c>
      <c r="L6014" s="39">
        <f>IF(Txn!$K3013="","","طرف مقابل — "&amp;Txn!$K3013)</f>
        <v>0</v>
      </c>
      <c r="N6014" s="42">
        <f>IF($D6014="",0,COUNTIF(BankAccts,$D6014))</f>
        <v>0</v>
      </c>
    </row>
    <row r="6015" spans="1:14">
      <c r="A6015" s="38">
        <f>IF(Txn!$B3014="","",Txn!$B3014)</f>
        <v>0</v>
      </c>
      <c r="B6015" s="38">
        <f>IF(Txn!$B3014="","",Txn!$C3014)</f>
        <v>0</v>
      </c>
      <c r="C6015" s="39">
        <f>IF(Txn!$B3014="","","تراکنش بانکی")</f>
        <v>0</v>
      </c>
      <c r="D6015" s="38">
        <f>IF(Txn!$B3014="","",IF(Txn!$X3014="","",Txn!$X3014))</f>
        <v>0</v>
      </c>
      <c r="E6015" s="39">
        <f>IF($D6015="","",IFERROR(VLOOKUP($D6015,AcctTbl,2,0),""))</f>
        <v>0</v>
      </c>
      <c r="F6015" s="39">
        <f>IF($D6015="","",IFERROR(VLOOKUP($D6015,AcctTbl,3,0),""))</f>
        <v>0</v>
      </c>
      <c r="G6015" s="39">
        <f>IF(Txn!$B3014="","",Txn!$D3014)</f>
        <v>0</v>
      </c>
      <c r="H6015" s="38">
        <f>IF(Txn!$B3014="","",Txn!$E3014)</f>
        <v>0</v>
      </c>
      <c r="I6015" s="40">
        <f>IF(Txn!$B3014="",0,Txn!$O3014)</f>
        <v>0</v>
      </c>
      <c r="J6015" s="40">
        <f>IF(Txn!$B3014="",0,Txn!$P3014)</f>
        <v>0</v>
      </c>
      <c r="K6015" s="41">
        <f>IF($A6015="","",IFERROR(VALUE(MID($A6015,6,2)),""))</f>
        <v>0</v>
      </c>
      <c r="L6015" s="39">
        <f>IF(Txn!$K3014="","",Txn!$K3014)</f>
        <v>0</v>
      </c>
      <c r="N6015" s="42">
        <f>IF($D6015="",0,COUNTIF(BankAccts,$D6015))</f>
        <v>0</v>
      </c>
    </row>
    <row r="6016" spans="1:14">
      <c r="A6016" s="38">
        <f>IF(Txn!$B3014="","",Txn!$B3014)</f>
        <v>0</v>
      </c>
      <c r="B6016" s="38">
        <f>IF(Txn!$B3014="","",Txn!$C3014)</f>
        <v>0</v>
      </c>
      <c r="C6016" s="39">
        <f>IF(Txn!$B3014="","","تراکنش بانکی")</f>
        <v>0</v>
      </c>
      <c r="D6016" s="38">
        <f>IF(Txn!$B3014="","",IF(IF(Txn!$U3014="TRF",Txn!$Y3014,Txn!$Z3014)="","",IF(Txn!$U3014="TRF",Txn!$Y3014,Txn!$Z3014)))</f>
        <v>0</v>
      </c>
      <c r="E6016" s="39">
        <f>IF($D6016="","",IFERROR(VLOOKUP($D6016,AcctTbl,2,0),""))</f>
        <v>0</v>
      </c>
      <c r="F6016" s="39">
        <f>IF($D6016="","",IFERROR(VLOOKUP($D6016,AcctTbl,3,0),""))</f>
        <v>0</v>
      </c>
      <c r="G6016" s="39">
        <f>IF(Txn!$B3014="","",Txn!$D3014)</f>
        <v>0</v>
      </c>
      <c r="H6016" s="38">
        <f>IF(Txn!$B3014="","",Txn!$E3014)</f>
        <v>0</v>
      </c>
      <c r="I6016" s="40">
        <f>IF(Txn!$B3014="",0,Txn!$Q3014)</f>
        <v>0</v>
      </c>
      <c r="J6016" s="40">
        <f>IF(Txn!$B3014="",0,Txn!$R3014)</f>
        <v>0</v>
      </c>
      <c r="K6016" s="41">
        <f>IF($A6016="","",IFERROR(VALUE(MID($A6016,6,2)),""))</f>
        <v>0</v>
      </c>
      <c r="L6016" s="39">
        <f>IF(Txn!$K3014="","","طرف مقابل — "&amp;Txn!$K3014)</f>
        <v>0</v>
      </c>
      <c r="N6016" s="42">
        <f>IF($D6016="",0,COUNTIF(BankAccts,$D6016))</f>
        <v>0</v>
      </c>
    </row>
    <row r="6017" spans="1:14">
      <c r="A6017" s="38">
        <f>IF(Txn!$B3015="","",Txn!$B3015)</f>
        <v>0</v>
      </c>
      <c r="B6017" s="38">
        <f>IF(Txn!$B3015="","",Txn!$C3015)</f>
        <v>0</v>
      </c>
      <c r="C6017" s="39">
        <f>IF(Txn!$B3015="","","تراکنش بانکی")</f>
        <v>0</v>
      </c>
      <c r="D6017" s="38">
        <f>IF(Txn!$B3015="","",IF(Txn!$X3015="","",Txn!$X3015))</f>
        <v>0</v>
      </c>
      <c r="E6017" s="39">
        <f>IF($D6017="","",IFERROR(VLOOKUP($D6017,AcctTbl,2,0),""))</f>
        <v>0</v>
      </c>
      <c r="F6017" s="39">
        <f>IF($D6017="","",IFERROR(VLOOKUP($D6017,AcctTbl,3,0),""))</f>
        <v>0</v>
      </c>
      <c r="G6017" s="39">
        <f>IF(Txn!$B3015="","",Txn!$D3015)</f>
        <v>0</v>
      </c>
      <c r="H6017" s="38">
        <f>IF(Txn!$B3015="","",Txn!$E3015)</f>
        <v>0</v>
      </c>
      <c r="I6017" s="40">
        <f>IF(Txn!$B3015="",0,Txn!$O3015)</f>
        <v>0</v>
      </c>
      <c r="J6017" s="40">
        <f>IF(Txn!$B3015="",0,Txn!$P3015)</f>
        <v>0</v>
      </c>
      <c r="K6017" s="41">
        <f>IF($A6017="","",IFERROR(VALUE(MID($A6017,6,2)),""))</f>
        <v>0</v>
      </c>
      <c r="L6017" s="39">
        <f>IF(Txn!$K3015="","",Txn!$K3015)</f>
        <v>0</v>
      </c>
      <c r="N6017" s="42">
        <f>IF($D6017="",0,COUNTIF(BankAccts,$D6017))</f>
        <v>0</v>
      </c>
    </row>
    <row r="6018" spans="1:14">
      <c r="A6018" s="38">
        <f>IF(Txn!$B3015="","",Txn!$B3015)</f>
        <v>0</v>
      </c>
      <c r="B6018" s="38">
        <f>IF(Txn!$B3015="","",Txn!$C3015)</f>
        <v>0</v>
      </c>
      <c r="C6018" s="39">
        <f>IF(Txn!$B3015="","","تراکنش بانکی")</f>
        <v>0</v>
      </c>
      <c r="D6018" s="38">
        <f>IF(Txn!$B3015="","",IF(IF(Txn!$U3015="TRF",Txn!$Y3015,Txn!$Z3015)="","",IF(Txn!$U3015="TRF",Txn!$Y3015,Txn!$Z3015)))</f>
        <v>0</v>
      </c>
      <c r="E6018" s="39">
        <f>IF($D6018="","",IFERROR(VLOOKUP($D6018,AcctTbl,2,0),""))</f>
        <v>0</v>
      </c>
      <c r="F6018" s="39">
        <f>IF($D6018="","",IFERROR(VLOOKUP($D6018,AcctTbl,3,0),""))</f>
        <v>0</v>
      </c>
      <c r="G6018" s="39">
        <f>IF(Txn!$B3015="","",Txn!$D3015)</f>
        <v>0</v>
      </c>
      <c r="H6018" s="38">
        <f>IF(Txn!$B3015="","",Txn!$E3015)</f>
        <v>0</v>
      </c>
      <c r="I6018" s="40">
        <f>IF(Txn!$B3015="",0,Txn!$Q3015)</f>
        <v>0</v>
      </c>
      <c r="J6018" s="40">
        <f>IF(Txn!$B3015="",0,Txn!$R3015)</f>
        <v>0</v>
      </c>
      <c r="K6018" s="41">
        <f>IF($A6018="","",IFERROR(VALUE(MID($A6018,6,2)),""))</f>
        <v>0</v>
      </c>
      <c r="L6018" s="39">
        <f>IF(Txn!$K3015="","","طرف مقابل — "&amp;Txn!$K3015)</f>
        <v>0</v>
      </c>
      <c r="N6018" s="42">
        <f>IF($D6018="",0,COUNTIF(BankAccts,$D6018))</f>
        <v>0</v>
      </c>
    </row>
    <row r="6019" spans="1:14">
      <c r="A6019" s="38">
        <f>IF(Txn!$B3016="","",Txn!$B3016)</f>
        <v>0</v>
      </c>
      <c r="B6019" s="38">
        <f>IF(Txn!$B3016="","",Txn!$C3016)</f>
        <v>0</v>
      </c>
      <c r="C6019" s="39">
        <f>IF(Txn!$B3016="","","تراکنش بانکی")</f>
        <v>0</v>
      </c>
      <c r="D6019" s="38">
        <f>IF(Txn!$B3016="","",IF(Txn!$X3016="","",Txn!$X3016))</f>
        <v>0</v>
      </c>
      <c r="E6019" s="39">
        <f>IF($D6019="","",IFERROR(VLOOKUP($D6019,AcctTbl,2,0),""))</f>
        <v>0</v>
      </c>
      <c r="F6019" s="39">
        <f>IF($D6019="","",IFERROR(VLOOKUP($D6019,AcctTbl,3,0),""))</f>
        <v>0</v>
      </c>
      <c r="G6019" s="39">
        <f>IF(Txn!$B3016="","",Txn!$D3016)</f>
        <v>0</v>
      </c>
      <c r="H6019" s="38">
        <f>IF(Txn!$B3016="","",Txn!$E3016)</f>
        <v>0</v>
      </c>
      <c r="I6019" s="40">
        <f>IF(Txn!$B3016="",0,Txn!$O3016)</f>
        <v>0</v>
      </c>
      <c r="J6019" s="40">
        <f>IF(Txn!$B3016="",0,Txn!$P3016)</f>
        <v>0</v>
      </c>
      <c r="K6019" s="41">
        <f>IF($A6019="","",IFERROR(VALUE(MID($A6019,6,2)),""))</f>
        <v>0</v>
      </c>
      <c r="L6019" s="39">
        <f>IF(Txn!$K3016="","",Txn!$K3016)</f>
        <v>0</v>
      </c>
      <c r="N6019" s="42">
        <f>IF($D6019="",0,COUNTIF(BankAccts,$D6019))</f>
        <v>0</v>
      </c>
    </row>
    <row r="6020" spans="1:14">
      <c r="A6020" s="38">
        <f>IF(Txn!$B3016="","",Txn!$B3016)</f>
        <v>0</v>
      </c>
      <c r="B6020" s="38">
        <f>IF(Txn!$B3016="","",Txn!$C3016)</f>
        <v>0</v>
      </c>
      <c r="C6020" s="39">
        <f>IF(Txn!$B3016="","","تراکنش بانکی")</f>
        <v>0</v>
      </c>
      <c r="D6020" s="38">
        <f>IF(Txn!$B3016="","",IF(IF(Txn!$U3016="TRF",Txn!$Y3016,Txn!$Z3016)="","",IF(Txn!$U3016="TRF",Txn!$Y3016,Txn!$Z3016)))</f>
        <v>0</v>
      </c>
      <c r="E6020" s="39">
        <f>IF($D6020="","",IFERROR(VLOOKUP($D6020,AcctTbl,2,0),""))</f>
        <v>0</v>
      </c>
      <c r="F6020" s="39">
        <f>IF($D6020="","",IFERROR(VLOOKUP($D6020,AcctTbl,3,0),""))</f>
        <v>0</v>
      </c>
      <c r="G6020" s="39">
        <f>IF(Txn!$B3016="","",Txn!$D3016)</f>
        <v>0</v>
      </c>
      <c r="H6020" s="38">
        <f>IF(Txn!$B3016="","",Txn!$E3016)</f>
        <v>0</v>
      </c>
      <c r="I6020" s="40">
        <f>IF(Txn!$B3016="",0,Txn!$Q3016)</f>
        <v>0</v>
      </c>
      <c r="J6020" s="40">
        <f>IF(Txn!$B3016="",0,Txn!$R3016)</f>
        <v>0</v>
      </c>
      <c r="K6020" s="41">
        <f>IF($A6020="","",IFERROR(VALUE(MID($A6020,6,2)),""))</f>
        <v>0</v>
      </c>
      <c r="L6020" s="39">
        <f>IF(Txn!$K3016="","","طرف مقابل — "&amp;Txn!$K3016)</f>
        <v>0</v>
      </c>
      <c r="N6020" s="42">
        <f>IF($D6020="",0,COUNTIF(BankAccts,$D6020))</f>
        <v>0</v>
      </c>
    </row>
    <row r="6021" spans="1:14">
      <c r="A6021" s="38">
        <f>IF(Txn!$B3017="","",Txn!$B3017)</f>
        <v>0</v>
      </c>
      <c r="B6021" s="38">
        <f>IF(Txn!$B3017="","",Txn!$C3017)</f>
        <v>0</v>
      </c>
      <c r="C6021" s="39">
        <f>IF(Txn!$B3017="","","تراکنش بانکی")</f>
        <v>0</v>
      </c>
      <c r="D6021" s="38">
        <f>IF(Txn!$B3017="","",IF(Txn!$X3017="","",Txn!$X3017))</f>
        <v>0</v>
      </c>
      <c r="E6021" s="39">
        <f>IF($D6021="","",IFERROR(VLOOKUP($D6021,AcctTbl,2,0),""))</f>
        <v>0</v>
      </c>
      <c r="F6021" s="39">
        <f>IF($D6021="","",IFERROR(VLOOKUP($D6021,AcctTbl,3,0),""))</f>
        <v>0</v>
      </c>
      <c r="G6021" s="39">
        <f>IF(Txn!$B3017="","",Txn!$D3017)</f>
        <v>0</v>
      </c>
      <c r="H6021" s="38">
        <f>IF(Txn!$B3017="","",Txn!$E3017)</f>
        <v>0</v>
      </c>
      <c r="I6021" s="40">
        <f>IF(Txn!$B3017="",0,Txn!$O3017)</f>
        <v>0</v>
      </c>
      <c r="J6021" s="40">
        <f>IF(Txn!$B3017="",0,Txn!$P3017)</f>
        <v>0</v>
      </c>
      <c r="K6021" s="41">
        <f>IF($A6021="","",IFERROR(VALUE(MID($A6021,6,2)),""))</f>
        <v>0</v>
      </c>
      <c r="L6021" s="39">
        <f>IF(Txn!$K3017="","",Txn!$K3017)</f>
        <v>0</v>
      </c>
      <c r="N6021" s="42">
        <f>IF($D6021="",0,COUNTIF(BankAccts,$D6021))</f>
        <v>0</v>
      </c>
    </row>
    <row r="6022" spans="1:14">
      <c r="A6022" s="38">
        <f>IF(Txn!$B3017="","",Txn!$B3017)</f>
        <v>0</v>
      </c>
      <c r="B6022" s="38">
        <f>IF(Txn!$B3017="","",Txn!$C3017)</f>
        <v>0</v>
      </c>
      <c r="C6022" s="39">
        <f>IF(Txn!$B3017="","","تراکنش بانکی")</f>
        <v>0</v>
      </c>
      <c r="D6022" s="38">
        <f>IF(Txn!$B3017="","",IF(IF(Txn!$U3017="TRF",Txn!$Y3017,Txn!$Z3017)="","",IF(Txn!$U3017="TRF",Txn!$Y3017,Txn!$Z3017)))</f>
        <v>0</v>
      </c>
      <c r="E6022" s="39">
        <f>IF($D6022="","",IFERROR(VLOOKUP($D6022,AcctTbl,2,0),""))</f>
        <v>0</v>
      </c>
      <c r="F6022" s="39">
        <f>IF($D6022="","",IFERROR(VLOOKUP($D6022,AcctTbl,3,0),""))</f>
        <v>0</v>
      </c>
      <c r="G6022" s="39">
        <f>IF(Txn!$B3017="","",Txn!$D3017)</f>
        <v>0</v>
      </c>
      <c r="H6022" s="38">
        <f>IF(Txn!$B3017="","",Txn!$E3017)</f>
        <v>0</v>
      </c>
      <c r="I6022" s="40">
        <f>IF(Txn!$B3017="",0,Txn!$Q3017)</f>
        <v>0</v>
      </c>
      <c r="J6022" s="40">
        <f>IF(Txn!$B3017="",0,Txn!$R3017)</f>
        <v>0</v>
      </c>
      <c r="K6022" s="41">
        <f>IF($A6022="","",IFERROR(VALUE(MID($A6022,6,2)),""))</f>
        <v>0</v>
      </c>
      <c r="L6022" s="39">
        <f>IF(Txn!$K3017="","","طرف مقابل — "&amp;Txn!$K3017)</f>
        <v>0</v>
      </c>
      <c r="N6022" s="42">
        <f>IF($D6022="",0,COUNTIF(BankAccts,$D6022))</f>
        <v>0</v>
      </c>
    </row>
    <row r="6023" spans="1:14">
      <c r="A6023" s="38">
        <f>IF(Txn!$B3018="","",Txn!$B3018)</f>
        <v>0</v>
      </c>
      <c r="B6023" s="38">
        <f>IF(Txn!$B3018="","",Txn!$C3018)</f>
        <v>0</v>
      </c>
      <c r="C6023" s="39">
        <f>IF(Txn!$B3018="","","تراکنش بانکی")</f>
        <v>0</v>
      </c>
      <c r="D6023" s="38">
        <f>IF(Txn!$B3018="","",IF(Txn!$X3018="","",Txn!$X3018))</f>
        <v>0</v>
      </c>
      <c r="E6023" s="39">
        <f>IF($D6023="","",IFERROR(VLOOKUP($D6023,AcctTbl,2,0),""))</f>
        <v>0</v>
      </c>
      <c r="F6023" s="39">
        <f>IF($D6023="","",IFERROR(VLOOKUP($D6023,AcctTbl,3,0),""))</f>
        <v>0</v>
      </c>
      <c r="G6023" s="39">
        <f>IF(Txn!$B3018="","",Txn!$D3018)</f>
        <v>0</v>
      </c>
      <c r="H6023" s="38">
        <f>IF(Txn!$B3018="","",Txn!$E3018)</f>
        <v>0</v>
      </c>
      <c r="I6023" s="40">
        <f>IF(Txn!$B3018="",0,Txn!$O3018)</f>
        <v>0</v>
      </c>
      <c r="J6023" s="40">
        <f>IF(Txn!$B3018="",0,Txn!$P3018)</f>
        <v>0</v>
      </c>
      <c r="K6023" s="41">
        <f>IF($A6023="","",IFERROR(VALUE(MID($A6023,6,2)),""))</f>
        <v>0</v>
      </c>
      <c r="L6023" s="39">
        <f>IF(Txn!$K3018="","",Txn!$K3018)</f>
        <v>0</v>
      </c>
      <c r="N6023" s="42">
        <f>IF($D6023="",0,COUNTIF(BankAccts,$D6023))</f>
        <v>0</v>
      </c>
    </row>
    <row r="6024" spans="1:14">
      <c r="A6024" s="38">
        <f>IF(Txn!$B3018="","",Txn!$B3018)</f>
        <v>0</v>
      </c>
      <c r="B6024" s="38">
        <f>IF(Txn!$B3018="","",Txn!$C3018)</f>
        <v>0</v>
      </c>
      <c r="C6024" s="39">
        <f>IF(Txn!$B3018="","","تراکنش بانکی")</f>
        <v>0</v>
      </c>
      <c r="D6024" s="38">
        <f>IF(Txn!$B3018="","",IF(IF(Txn!$U3018="TRF",Txn!$Y3018,Txn!$Z3018)="","",IF(Txn!$U3018="TRF",Txn!$Y3018,Txn!$Z3018)))</f>
        <v>0</v>
      </c>
      <c r="E6024" s="39">
        <f>IF($D6024="","",IFERROR(VLOOKUP($D6024,AcctTbl,2,0),""))</f>
        <v>0</v>
      </c>
      <c r="F6024" s="39">
        <f>IF($D6024="","",IFERROR(VLOOKUP($D6024,AcctTbl,3,0),""))</f>
        <v>0</v>
      </c>
      <c r="G6024" s="39">
        <f>IF(Txn!$B3018="","",Txn!$D3018)</f>
        <v>0</v>
      </c>
      <c r="H6024" s="38">
        <f>IF(Txn!$B3018="","",Txn!$E3018)</f>
        <v>0</v>
      </c>
      <c r="I6024" s="40">
        <f>IF(Txn!$B3018="",0,Txn!$Q3018)</f>
        <v>0</v>
      </c>
      <c r="J6024" s="40">
        <f>IF(Txn!$B3018="",0,Txn!$R3018)</f>
        <v>0</v>
      </c>
      <c r="K6024" s="41">
        <f>IF($A6024="","",IFERROR(VALUE(MID($A6024,6,2)),""))</f>
        <v>0</v>
      </c>
      <c r="L6024" s="39">
        <f>IF(Txn!$K3018="","","طرف مقابل — "&amp;Txn!$K3018)</f>
        <v>0</v>
      </c>
      <c r="N6024" s="42">
        <f>IF($D6024="",0,COUNTIF(BankAccts,$D6024))</f>
        <v>0</v>
      </c>
    </row>
    <row r="6025" spans="1:14">
      <c r="A6025" s="38">
        <f>IF(Txn!$B3019="","",Txn!$B3019)</f>
        <v>0</v>
      </c>
      <c r="B6025" s="38">
        <f>IF(Txn!$B3019="","",Txn!$C3019)</f>
        <v>0</v>
      </c>
      <c r="C6025" s="39">
        <f>IF(Txn!$B3019="","","تراکنش بانکی")</f>
        <v>0</v>
      </c>
      <c r="D6025" s="38">
        <f>IF(Txn!$B3019="","",IF(Txn!$X3019="","",Txn!$X3019))</f>
        <v>0</v>
      </c>
      <c r="E6025" s="39">
        <f>IF($D6025="","",IFERROR(VLOOKUP($D6025,AcctTbl,2,0),""))</f>
        <v>0</v>
      </c>
      <c r="F6025" s="39">
        <f>IF($D6025="","",IFERROR(VLOOKUP($D6025,AcctTbl,3,0),""))</f>
        <v>0</v>
      </c>
      <c r="G6025" s="39">
        <f>IF(Txn!$B3019="","",Txn!$D3019)</f>
        <v>0</v>
      </c>
      <c r="H6025" s="38">
        <f>IF(Txn!$B3019="","",Txn!$E3019)</f>
        <v>0</v>
      </c>
      <c r="I6025" s="40">
        <f>IF(Txn!$B3019="",0,Txn!$O3019)</f>
        <v>0</v>
      </c>
      <c r="J6025" s="40">
        <f>IF(Txn!$B3019="",0,Txn!$P3019)</f>
        <v>0</v>
      </c>
      <c r="K6025" s="41">
        <f>IF($A6025="","",IFERROR(VALUE(MID($A6025,6,2)),""))</f>
        <v>0</v>
      </c>
      <c r="L6025" s="39">
        <f>IF(Txn!$K3019="","",Txn!$K3019)</f>
        <v>0</v>
      </c>
      <c r="N6025" s="42">
        <f>IF($D6025="",0,COUNTIF(BankAccts,$D6025))</f>
        <v>0</v>
      </c>
    </row>
    <row r="6026" spans="1:14">
      <c r="A6026" s="38">
        <f>IF(Txn!$B3019="","",Txn!$B3019)</f>
        <v>0</v>
      </c>
      <c r="B6026" s="38">
        <f>IF(Txn!$B3019="","",Txn!$C3019)</f>
        <v>0</v>
      </c>
      <c r="C6026" s="39">
        <f>IF(Txn!$B3019="","","تراکنش بانکی")</f>
        <v>0</v>
      </c>
      <c r="D6026" s="38">
        <f>IF(Txn!$B3019="","",IF(IF(Txn!$U3019="TRF",Txn!$Y3019,Txn!$Z3019)="","",IF(Txn!$U3019="TRF",Txn!$Y3019,Txn!$Z3019)))</f>
        <v>0</v>
      </c>
      <c r="E6026" s="39">
        <f>IF($D6026="","",IFERROR(VLOOKUP($D6026,AcctTbl,2,0),""))</f>
        <v>0</v>
      </c>
      <c r="F6026" s="39">
        <f>IF($D6026="","",IFERROR(VLOOKUP($D6026,AcctTbl,3,0),""))</f>
        <v>0</v>
      </c>
      <c r="G6026" s="39">
        <f>IF(Txn!$B3019="","",Txn!$D3019)</f>
        <v>0</v>
      </c>
      <c r="H6026" s="38">
        <f>IF(Txn!$B3019="","",Txn!$E3019)</f>
        <v>0</v>
      </c>
      <c r="I6026" s="40">
        <f>IF(Txn!$B3019="",0,Txn!$Q3019)</f>
        <v>0</v>
      </c>
      <c r="J6026" s="40">
        <f>IF(Txn!$B3019="",0,Txn!$R3019)</f>
        <v>0</v>
      </c>
      <c r="K6026" s="41">
        <f>IF($A6026="","",IFERROR(VALUE(MID($A6026,6,2)),""))</f>
        <v>0</v>
      </c>
      <c r="L6026" s="39">
        <f>IF(Txn!$K3019="","","طرف مقابل — "&amp;Txn!$K3019)</f>
        <v>0</v>
      </c>
      <c r="N6026" s="42">
        <f>IF($D6026="",0,COUNTIF(BankAccts,$D6026))</f>
        <v>0</v>
      </c>
    </row>
    <row r="6027" spans="1:14">
      <c r="A6027" s="38">
        <f>IF(Txn!$B3020="","",Txn!$B3020)</f>
        <v>0</v>
      </c>
      <c r="B6027" s="38">
        <f>IF(Txn!$B3020="","",Txn!$C3020)</f>
        <v>0</v>
      </c>
      <c r="C6027" s="39">
        <f>IF(Txn!$B3020="","","تراکنش بانکی")</f>
        <v>0</v>
      </c>
      <c r="D6027" s="38">
        <f>IF(Txn!$B3020="","",IF(Txn!$X3020="","",Txn!$X3020))</f>
        <v>0</v>
      </c>
      <c r="E6027" s="39">
        <f>IF($D6027="","",IFERROR(VLOOKUP($D6027,AcctTbl,2,0),""))</f>
        <v>0</v>
      </c>
      <c r="F6027" s="39">
        <f>IF($D6027="","",IFERROR(VLOOKUP($D6027,AcctTbl,3,0),""))</f>
        <v>0</v>
      </c>
      <c r="G6027" s="39">
        <f>IF(Txn!$B3020="","",Txn!$D3020)</f>
        <v>0</v>
      </c>
      <c r="H6027" s="38">
        <f>IF(Txn!$B3020="","",Txn!$E3020)</f>
        <v>0</v>
      </c>
      <c r="I6027" s="40">
        <f>IF(Txn!$B3020="",0,Txn!$O3020)</f>
        <v>0</v>
      </c>
      <c r="J6027" s="40">
        <f>IF(Txn!$B3020="",0,Txn!$P3020)</f>
        <v>0</v>
      </c>
      <c r="K6027" s="41">
        <f>IF($A6027="","",IFERROR(VALUE(MID($A6027,6,2)),""))</f>
        <v>0</v>
      </c>
      <c r="L6027" s="39">
        <f>IF(Txn!$K3020="","",Txn!$K3020)</f>
        <v>0</v>
      </c>
      <c r="N6027" s="42">
        <f>IF($D6027="",0,COUNTIF(BankAccts,$D6027))</f>
        <v>0</v>
      </c>
    </row>
    <row r="6028" spans="1:14">
      <c r="A6028" s="38">
        <f>IF(Txn!$B3020="","",Txn!$B3020)</f>
        <v>0</v>
      </c>
      <c r="B6028" s="38">
        <f>IF(Txn!$B3020="","",Txn!$C3020)</f>
        <v>0</v>
      </c>
      <c r="C6028" s="39">
        <f>IF(Txn!$B3020="","","تراکنش بانکی")</f>
        <v>0</v>
      </c>
      <c r="D6028" s="38">
        <f>IF(Txn!$B3020="","",IF(IF(Txn!$U3020="TRF",Txn!$Y3020,Txn!$Z3020)="","",IF(Txn!$U3020="TRF",Txn!$Y3020,Txn!$Z3020)))</f>
        <v>0</v>
      </c>
      <c r="E6028" s="39">
        <f>IF($D6028="","",IFERROR(VLOOKUP($D6028,AcctTbl,2,0),""))</f>
        <v>0</v>
      </c>
      <c r="F6028" s="39">
        <f>IF($D6028="","",IFERROR(VLOOKUP($D6028,AcctTbl,3,0),""))</f>
        <v>0</v>
      </c>
      <c r="G6028" s="39">
        <f>IF(Txn!$B3020="","",Txn!$D3020)</f>
        <v>0</v>
      </c>
      <c r="H6028" s="38">
        <f>IF(Txn!$B3020="","",Txn!$E3020)</f>
        <v>0</v>
      </c>
      <c r="I6028" s="40">
        <f>IF(Txn!$B3020="",0,Txn!$Q3020)</f>
        <v>0</v>
      </c>
      <c r="J6028" s="40">
        <f>IF(Txn!$B3020="",0,Txn!$R3020)</f>
        <v>0</v>
      </c>
      <c r="K6028" s="41">
        <f>IF($A6028="","",IFERROR(VALUE(MID($A6028,6,2)),""))</f>
        <v>0</v>
      </c>
      <c r="L6028" s="39">
        <f>IF(Txn!$K3020="","","طرف مقابل — "&amp;Txn!$K3020)</f>
        <v>0</v>
      </c>
      <c r="N6028" s="42">
        <f>IF($D6028="",0,COUNTIF(BankAccts,$D6028))</f>
        <v>0</v>
      </c>
    </row>
    <row r="6029" spans="1:14">
      <c r="A6029" s="38">
        <f>IF(Txn!$B3021="","",Txn!$B3021)</f>
        <v>0</v>
      </c>
      <c r="B6029" s="38">
        <f>IF(Txn!$B3021="","",Txn!$C3021)</f>
        <v>0</v>
      </c>
      <c r="C6029" s="39">
        <f>IF(Txn!$B3021="","","تراکنش بانکی")</f>
        <v>0</v>
      </c>
      <c r="D6029" s="38">
        <f>IF(Txn!$B3021="","",IF(Txn!$X3021="","",Txn!$X3021))</f>
        <v>0</v>
      </c>
      <c r="E6029" s="39">
        <f>IF($D6029="","",IFERROR(VLOOKUP($D6029,AcctTbl,2,0),""))</f>
        <v>0</v>
      </c>
      <c r="F6029" s="39">
        <f>IF($D6029="","",IFERROR(VLOOKUP($D6029,AcctTbl,3,0),""))</f>
        <v>0</v>
      </c>
      <c r="G6029" s="39">
        <f>IF(Txn!$B3021="","",Txn!$D3021)</f>
        <v>0</v>
      </c>
      <c r="H6029" s="38">
        <f>IF(Txn!$B3021="","",Txn!$E3021)</f>
        <v>0</v>
      </c>
      <c r="I6029" s="40">
        <f>IF(Txn!$B3021="",0,Txn!$O3021)</f>
        <v>0</v>
      </c>
      <c r="J6029" s="40">
        <f>IF(Txn!$B3021="",0,Txn!$P3021)</f>
        <v>0</v>
      </c>
      <c r="K6029" s="41">
        <f>IF($A6029="","",IFERROR(VALUE(MID($A6029,6,2)),""))</f>
        <v>0</v>
      </c>
      <c r="L6029" s="39">
        <f>IF(Txn!$K3021="","",Txn!$K3021)</f>
        <v>0</v>
      </c>
      <c r="N6029" s="42">
        <f>IF($D6029="",0,COUNTIF(BankAccts,$D6029))</f>
        <v>0</v>
      </c>
    </row>
    <row r="6030" spans="1:14">
      <c r="A6030" s="38">
        <f>IF(Txn!$B3021="","",Txn!$B3021)</f>
        <v>0</v>
      </c>
      <c r="B6030" s="38">
        <f>IF(Txn!$B3021="","",Txn!$C3021)</f>
        <v>0</v>
      </c>
      <c r="C6030" s="39">
        <f>IF(Txn!$B3021="","","تراکنش بانکی")</f>
        <v>0</v>
      </c>
      <c r="D6030" s="38">
        <f>IF(Txn!$B3021="","",IF(IF(Txn!$U3021="TRF",Txn!$Y3021,Txn!$Z3021)="","",IF(Txn!$U3021="TRF",Txn!$Y3021,Txn!$Z3021)))</f>
        <v>0</v>
      </c>
      <c r="E6030" s="39">
        <f>IF($D6030="","",IFERROR(VLOOKUP($D6030,AcctTbl,2,0),""))</f>
        <v>0</v>
      </c>
      <c r="F6030" s="39">
        <f>IF($D6030="","",IFERROR(VLOOKUP($D6030,AcctTbl,3,0),""))</f>
        <v>0</v>
      </c>
      <c r="G6030" s="39">
        <f>IF(Txn!$B3021="","",Txn!$D3021)</f>
        <v>0</v>
      </c>
      <c r="H6030" s="38">
        <f>IF(Txn!$B3021="","",Txn!$E3021)</f>
        <v>0</v>
      </c>
      <c r="I6030" s="40">
        <f>IF(Txn!$B3021="",0,Txn!$Q3021)</f>
        <v>0</v>
      </c>
      <c r="J6030" s="40">
        <f>IF(Txn!$B3021="",0,Txn!$R3021)</f>
        <v>0</v>
      </c>
      <c r="K6030" s="41">
        <f>IF($A6030="","",IFERROR(VALUE(MID($A6030,6,2)),""))</f>
        <v>0</v>
      </c>
      <c r="L6030" s="39">
        <f>IF(Txn!$K3021="","","طرف مقابل — "&amp;Txn!$K3021)</f>
        <v>0</v>
      </c>
      <c r="N6030" s="42">
        <f>IF($D6030="",0,COUNTIF(BankAccts,$D6030))</f>
        <v>0</v>
      </c>
    </row>
    <row r="6031" spans="1:14">
      <c r="A6031" s="38">
        <f>IF(Txn!$B3022="","",Txn!$B3022)</f>
        <v>0</v>
      </c>
      <c r="B6031" s="38">
        <f>IF(Txn!$B3022="","",Txn!$C3022)</f>
        <v>0</v>
      </c>
      <c r="C6031" s="39">
        <f>IF(Txn!$B3022="","","تراکنش بانکی")</f>
        <v>0</v>
      </c>
      <c r="D6031" s="38">
        <f>IF(Txn!$B3022="","",IF(Txn!$X3022="","",Txn!$X3022))</f>
        <v>0</v>
      </c>
      <c r="E6031" s="39">
        <f>IF($D6031="","",IFERROR(VLOOKUP($D6031,AcctTbl,2,0),""))</f>
        <v>0</v>
      </c>
      <c r="F6031" s="39">
        <f>IF($D6031="","",IFERROR(VLOOKUP($D6031,AcctTbl,3,0),""))</f>
        <v>0</v>
      </c>
      <c r="G6031" s="39">
        <f>IF(Txn!$B3022="","",Txn!$D3022)</f>
        <v>0</v>
      </c>
      <c r="H6031" s="38">
        <f>IF(Txn!$B3022="","",Txn!$E3022)</f>
        <v>0</v>
      </c>
      <c r="I6031" s="40">
        <f>IF(Txn!$B3022="",0,Txn!$O3022)</f>
        <v>0</v>
      </c>
      <c r="J6031" s="40">
        <f>IF(Txn!$B3022="",0,Txn!$P3022)</f>
        <v>0</v>
      </c>
      <c r="K6031" s="41">
        <f>IF($A6031="","",IFERROR(VALUE(MID($A6031,6,2)),""))</f>
        <v>0</v>
      </c>
      <c r="L6031" s="39">
        <f>IF(Txn!$K3022="","",Txn!$K3022)</f>
        <v>0</v>
      </c>
      <c r="N6031" s="42">
        <f>IF($D6031="",0,COUNTIF(BankAccts,$D6031))</f>
        <v>0</v>
      </c>
    </row>
    <row r="6032" spans="1:14">
      <c r="A6032" s="38">
        <f>IF(Txn!$B3022="","",Txn!$B3022)</f>
        <v>0</v>
      </c>
      <c r="B6032" s="38">
        <f>IF(Txn!$B3022="","",Txn!$C3022)</f>
        <v>0</v>
      </c>
      <c r="C6032" s="39">
        <f>IF(Txn!$B3022="","","تراکنش بانکی")</f>
        <v>0</v>
      </c>
      <c r="D6032" s="38">
        <f>IF(Txn!$B3022="","",IF(IF(Txn!$U3022="TRF",Txn!$Y3022,Txn!$Z3022)="","",IF(Txn!$U3022="TRF",Txn!$Y3022,Txn!$Z3022)))</f>
        <v>0</v>
      </c>
      <c r="E6032" s="39">
        <f>IF($D6032="","",IFERROR(VLOOKUP($D6032,AcctTbl,2,0),""))</f>
        <v>0</v>
      </c>
      <c r="F6032" s="39">
        <f>IF($D6032="","",IFERROR(VLOOKUP($D6032,AcctTbl,3,0),""))</f>
        <v>0</v>
      </c>
      <c r="G6032" s="39">
        <f>IF(Txn!$B3022="","",Txn!$D3022)</f>
        <v>0</v>
      </c>
      <c r="H6032" s="38">
        <f>IF(Txn!$B3022="","",Txn!$E3022)</f>
        <v>0</v>
      </c>
      <c r="I6032" s="40">
        <f>IF(Txn!$B3022="",0,Txn!$Q3022)</f>
        <v>0</v>
      </c>
      <c r="J6032" s="40">
        <f>IF(Txn!$B3022="",0,Txn!$R3022)</f>
        <v>0</v>
      </c>
      <c r="K6032" s="41">
        <f>IF($A6032="","",IFERROR(VALUE(MID($A6032,6,2)),""))</f>
        <v>0</v>
      </c>
      <c r="L6032" s="39">
        <f>IF(Txn!$K3022="","","طرف مقابل — "&amp;Txn!$K3022)</f>
        <v>0</v>
      </c>
      <c r="N6032" s="42">
        <f>IF($D6032="",0,COUNTIF(BankAccts,$D6032))</f>
        <v>0</v>
      </c>
    </row>
    <row r="6033" spans="1:14">
      <c r="A6033" s="38">
        <f>IF(Txn!$B3023="","",Txn!$B3023)</f>
        <v>0</v>
      </c>
      <c r="B6033" s="38">
        <f>IF(Txn!$B3023="","",Txn!$C3023)</f>
        <v>0</v>
      </c>
      <c r="C6033" s="39">
        <f>IF(Txn!$B3023="","","تراکنش بانکی")</f>
        <v>0</v>
      </c>
      <c r="D6033" s="38">
        <f>IF(Txn!$B3023="","",IF(Txn!$X3023="","",Txn!$X3023))</f>
        <v>0</v>
      </c>
      <c r="E6033" s="39">
        <f>IF($D6033="","",IFERROR(VLOOKUP($D6033,AcctTbl,2,0),""))</f>
        <v>0</v>
      </c>
      <c r="F6033" s="39">
        <f>IF($D6033="","",IFERROR(VLOOKUP($D6033,AcctTbl,3,0),""))</f>
        <v>0</v>
      </c>
      <c r="G6033" s="39">
        <f>IF(Txn!$B3023="","",Txn!$D3023)</f>
        <v>0</v>
      </c>
      <c r="H6033" s="38">
        <f>IF(Txn!$B3023="","",Txn!$E3023)</f>
        <v>0</v>
      </c>
      <c r="I6033" s="40">
        <f>IF(Txn!$B3023="",0,Txn!$O3023)</f>
        <v>0</v>
      </c>
      <c r="J6033" s="40">
        <f>IF(Txn!$B3023="",0,Txn!$P3023)</f>
        <v>0</v>
      </c>
      <c r="K6033" s="41">
        <f>IF($A6033="","",IFERROR(VALUE(MID($A6033,6,2)),""))</f>
        <v>0</v>
      </c>
      <c r="L6033" s="39">
        <f>IF(Txn!$K3023="","",Txn!$K3023)</f>
        <v>0</v>
      </c>
      <c r="N6033" s="42">
        <f>IF($D6033="",0,COUNTIF(BankAccts,$D6033))</f>
        <v>0</v>
      </c>
    </row>
    <row r="6034" spans="1:14">
      <c r="A6034" s="38">
        <f>IF(Txn!$B3023="","",Txn!$B3023)</f>
        <v>0</v>
      </c>
      <c r="B6034" s="38">
        <f>IF(Txn!$B3023="","",Txn!$C3023)</f>
        <v>0</v>
      </c>
      <c r="C6034" s="39">
        <f>IF(Txn!$B3023="","","تراکنش بانکی")</f>
        <v>0</v>
      </c>
      <c r="D6034" s="38">
        <f>IF(Txn!$B3023="","",IF(IF(Txn!$U3023="TRF",Txn!$Y3023,Txn!$Z3023)="","",IF(Txn!$U3023="TRF",Txn!$Y3023,Txn!$Z3023)))</f>
        <v>0</v>
      </c>
      <c r="E6034" s="39">
        <f>IF($D6034="","",IFERROR(VLOOKUP($D6034,AcctTbl,2,0),""))</f>
        <v>0</v>
      </c>
      <c r="F6034" s="39">
        <f>IF($D6034="","",IFERROR(VLOOKUP($D6034,AcctTbl,3,0),""))</f>
        <v>0</v>
      </c>
      <c r="G6034" s="39">
        <f>IF(Txn!$B3023="","",Txn!$D3023)</f>
        <v>0</v>
      </c>
      <c r="H6034" s="38">
        <f>IF(Txn!$B3023="","",Txn!$E3023)</f>
        <v>0</v>
      </c>
      <c r="I6034" s="40">
        <f>IF(Txn!$B3023="",0,Txn!$Q3023)</f>
        <v>0</v>
      </c>
      <c r="J6034" s="40">
        <f>IF(Txn!$B3023="",0,Txn!$R3023)</f>
        <v>0</v>
      </c>
      <c r="K6034" s="41">
        <f>IF($A6034="","",IFERROR(VALUE(MID($A6034,6,2)),""))</f>
        <v>0</v>
      </c>
      <c r="L6034" s="39">
        <f>IF(Txn!$K3023="","","طرف مقابل — "&amp;Txn!$K3023)</f>
        <v>0</v>
      </c>
      <c r="N6034" s="42">
        <f>IF($D6034="",0,COUNTIF(BankAccts,$D6034))</f>
        <v>0</v>
      </c>
    </row>
    <row r="6035" spans="1:14">
      <c r="A6035" s="38">
        <f>IF(Txn!$B3024="","",Txn!$B3024)</f>
        <v>0</v>
      </c>
      <c r="B6035" s="38">
        <f>IF(Txn!$B3024="","",Txn!$C3024)</f>
        <v>0</v>
      </c>
      <c r="C6035" s="39">
        <f>IF(Txn!$B3024="","","تراکنش بانکی")</f>
        <v>0</v>
      </c>
      <c r="D6035" s="38">
        <f>IF(Txn!$B3024="","",IF(Txn!$X3024="","",Txn!$X3024))</f>
        <v>0</v>
      </c>
      <c r="E6035" s="39">
        <f>IF($D6035="","",IFERROR(VLOOKUP($D6035,AcctTbl,2,0),""))</f>
        <v>0</v>
      </c>
      <c r="F6035" s="39">
        <f>IF($D6035="","",IFERROR(VLOOKUP($D6035,AcctTbl,3,0),""))</f>
        <v>0</v>
      </c>
      <c r="G6035" s="39">
        <f>IF(Txn!$B3024="","",Txn!$D3024)</f>
        <v>0</v>
      </c>
      <c r="H6035" s="38">
        <f>IF(Txn!$B3024="","",Txn!$E3024)</f>
        <v>0</v>
      </c>
      <c r="I6035" s="40">
        <f>IF(Txn!$B3024="",0,Txn!$O3024)</f>
        <v>0</v>
      </c>
      <c r="J6035" s="40">
        <f>IF(Txn!$B3024="",0,Txn!$P3024)</f>
        <v>0</v>
      </c>
      <c r="K6035" s="41">
        <f>IF($A6035="","",IFERROR(VALUE(MID($A6035,6,2)),""))</f>
        <v>0</v>
      </c>
      <c r="L6035" s="39">
        <f>IF(Txn!$K3024="","",Txn!$K3024)</f>
        <v>0</v>
      </c>
      <c r="N6035" s="42">
        <f>IF($D6035="",0,COUNTIF(BankAccts,$D6035))</f>
        <v>0</v>
      </c>
    </row>
    <row r="6036" spans="1:14">
      <c r="A6036" s="38">
        <f>IF(Txn!$B3024="","",Txn!$B3024)</f>
        <v>0</v>
      </c>
      <c r="B6036" s="38">
        <f>IF(Txn!$B3024="","",Txn!$C3024)</f>
        <v>0</v>
      </c>
      <c r="C6036" s="39">
        <f>IF(Txn!$B3024="","","تراکنش بانکی")</f>
        <v>0</v>
      </c>
      <c r="D6036" s="38">
        <f>IF(Txn!$B3024="","",IF(IF(Txn!$U3024="TRF",Txn!$Y3024,Txn!$Z3024)="","",IF(Txn!$U3024="TRF",Txn!$Y3024,Txn!$Z3024)))</f>
        <v>0</v>
      </c>
      <c r="E6036" s="39">
        <f>IF($D6036="","",IFERROR(VLOOKUP($D6036,AcctTbl,2,0),""))</f>
        <v>0</v>
      </c>
      <c r="F6036" s="39">
        <f>IF($D6036="","",IFERROR(VLOOKUP($D6036,AcctTbl,3,0),""))</f>
        <v>0</v>
      </c>
      <c r="G6036" s="39">
        <f>IF(Txn!$B3024="","",Txn!$D3024)</f>
        <v>0</v>
      </c>
      <c r="H6036" s="38">
        <f>IF(Txn!$B3024="","",Txn!$E3024)</f>
        <v>0</v>
      </c>
      <c r="I6036" s="40">
        <f>IF(Txn!$B3024="",0,Txn!$Q3024)</f>
        <v>0</v>
      </c>
      <c r="J6036" s="40">
        <f>IF(Txn!$B3024="",0,Txn!$R3024)</f>
        <v>0</v>
      </c>
      <c r="K6036" s="41">
        <f>IF($A6036="","",IFERROR(VALUE(MID($A6036,6,2)),""))</f>
        <v>0</v>
      </c>
      <c r="L6036" s="39">
        <f>IF(Txn!$K3024="","","طرف مقابل — "&amp;Txn!$K3024)</f>
        <v>0</v>
      </c>
      <c r="N6036" s="42">
        <f>IF($D6036="",0,COUNTIF(BankAccts,$D6036))</f>
        <v>0</v>
      </c>
    </row>
    <row r="6037" spans="1:14">
      <c r="A6037" s="38">
        <f>IF(Txn!$B3025="","",Txn!$B3025)</f>
        <v>0</v>
      </c>
      <c r="B6037" s="38">
        <f>IF(Txn!$B3025="","",Txn!$C3025)</f>
        <v>0</v>
      </c>
      <c r="C6037" s="39">
        <f>IF(Txn!$B3025="","","تراکنش بانکی")</f>
        <v>0</v>
      </c>
      <c r="D6037" s="38">
        <f>IF(Txn!$B3025="","",IF(Txn!$X3025="","",Txn!$X3025))</f>
        <v>0</v>
      </c>
      <c r="E6037" s="39">
        <f>IF($D6037="","",IFERROR(VLOOKUP($D6037,AcctTbl,2,0),""))</f>
        <v>0</v>
      </c>
      <c r="F6037" s="39">
        <f>IF($D6037="","",IFERROR(VLOOKUP($D6037,AcctTbl,3,0),""))</f>
        <v>0</v>
      </c>
      <c r="G6037" s="39">
        <f>IF(Txn!$B3025="","",Txn!$D3025)</f>
        <v>0</v>
      </c>
      <c r="H6037" s="38">
        <f>IF(Txn!$B3025="","",Txn!$E3025)</f>
        <v>0</v>
      </c>
      <c r="I6037" s="40">
        <f>IF(Txn!$B3025="",0,Txn!$O3025)</f>
        <v>0</v>
      </c>
      <c r="J6037" s="40">
        <f>IF(Txn!$B3025="",0,Txn!$P3025)</f>
        <v>0</v>
      </c>
      <c r="K6037" s="41">
        <f>IF($A6037="","",IFERROR(VALUE(MID($A6037,6,2)),""))</f>
        <v>0</v>
      </c>
      <c r="L6037" s="39">
        <f>IF(Txn!$K3025="","",Txn!$K3025)</f>
        <v>0</v>
      </c>
      <c r="N6037" s="42">
        <f>IF($D6037="",0,COUNTIF(BankAccts,$D6037))</f>
        <v>0</v>
      </c>
    </row>
    <row r="6038" spans="1:14">
      <c r="A6038" s="38">
        <f>IF(Txn!$B3025="","",Txn!$B3025)</f>
        <v>0</v>
      </c>
      <c r="B6038" s="38">
        <f>IF(Txn!$B3025="","",Txn!$C3025)</f>
        <v>0</v>
      </c>
      <c r="C6038" s="39">
        <f>IF(Txn!$B3025="","","تراکنش بانکی")</f>
        <v>0</v>
      </c>
      <c r="D6038" s="38">
        <f>IF(Txn!$B3025="","",IF(IF(Txn!$U3025="TRF",Txn!$Y3025,Txn!$Z3025)="","",IF(Txn!$U3025="TRF",Txn!$Y3025,Txn!$Z3025)))</f>
        <v>0</v>
      </c>
      <c r="E6038" s="39">
        <f>IF($D6038="","",IFERROR(VLOOKUP($D6038,AcctTbl,2,0),""))</f>
        <v>0</v>
      </c>
      <c r="F6038" s="39">
        <f>IF($D6038="","",IFERROR(VLOOKUP($D6038,AcctTbl,3,0),""))</f>
        <v>0</v>
      </c>
      <c r="G6038" s="39">
        <f>IF(Txn!$B3025="","",Txn!$D3025)</f>
        <v>0</v>
      </c>
      <c r="H6038" s="38">
        <f>IF(Txn!$B3025="","",Txn!$E3025)</f>
        <v>0</v>
      </c>
      <c r="I6038" s="40">
        <f>IF(Txn!$B3025="",0,Txn!$Q3025)</f>
        <v>0</v>
      </c>
      <c r="J6038" s="40">
        <f>IF(Txn!$B3025="",0,Txn!$R3025)</f>
        <v>0</v>
      </c>
      <c r="K6038" s="41">
        <f>IF($A6038="","",IFERROR(VALUE(MID($A6038,6,2)),""))</f>
        <v>0</v>
      </c>
      <c r="L6038" s="39">
        <f>IF(Txn!$K3025="","","طرف مقابل — "&amp;Txn!$K3025)</f>
        <v>0</v>
      </c>
      <c r="N6038" s="42">
        <f>IF($D6038="",0,COUNTIF(BankAccts,$D6038))</f>
        <v>0</v>
      </c>
    </row>
    <row r="6039" spans="1:14">
      <c r="A6039" s="38">
        <f>IF(Txn!$B3026="","",Txn!$B3026)</f>
        <v>0</v>
      </c>
      <c r="B6039" s="38">
        <f>IF(Txn!$B3026="","",Txn!$C3026)</f>
        <v>0</v>
      </c>
      <c r="C6039" s="39">
        <f>IF(Txn!$B3026="","","تراکنش بانکی")</f>
        <v>0</v>
      </c>
      <c r="D6039" s="38">
        <f>IF(Txn!$B3026="","",IF(Txn!$X3026="","",Txn!$X3026))</f>
        <v>0</v>
      </c>
      <c r="E6039" s="39">
        <f>IF($D6039="","",IFERROR(VLOOKUP($D6039,AcctTbl,2,0),""))</f>
        <v>0</v>
      </c>
      <c r="F6039" s="39">
        <f>IF($D6039="","",IFERROR(VLOOKUP($D6039,AcctTbl,3,0),""))</f>
        <v>0</v>
      </c>
      <c r="G6039" s="39">
        <f>IF(Txn!$B3026="","",Txn!$D3026)</f>
        <v>0</v>
      </c>
      <c r="H6039" s="38">
        <f>IF(Txn!$B3026="","",Txn!$E3026)</f>
        <v>0</v>
      </c>
      <c r="I6039" s="40">
        <f>IF(Txn!$B3026="",0,Txn!$O3026)</f>
        <v>0</v>
      </c>
      <c r="J6039" s="40">
        <f>IF(Txn!$B3026="",0,Txn!$P3026)</f>
        <v>0</v>
      </c>
      <c r="K6039" s="41">
        <f>IF($A6039="","",IFERROR(VALUE(MID($A6039,6,2)),""))</f>
        <v>0</v>
      </c>
      <c r="L6039" s="39">
        <f>IF(Txn!$K3026="","",Txn!$K3026)</f>
        <v>0</v>
      </c>
      <c r="N6039" s="42">
        <f>IF($D6039="",0,COUNTIF(BankAccts,$D6039))</f>
        <v>0</v>
      </c>
    </row>
    <row r="6040" spans="1:14">
      <c r="A6040" s="38">
        <f>IF(Txn!$B3026="","",Txn!$B3026)</f>
        <v>0</v>
      </c>
      <c r="B6040" s="38">
        <f>IF(Txn!$B3026="","",Txn!$C3026)</f>
        <v>0</v>
      </c>
      <c r="C6040" s="39">
        <f>IF(Txn!$B3026="","","تراکنش بانکی")</f>
        <v>0</v>
      </c>
      <c r="D6040" s="38">
        <f>IF(Txn!$B3026="","",IF(IF(Txn!$U3026="TRF",Txn!$Y3026,Txn!$Z3026)="","",IF(Txn!$U3026="TRF",Txn!$Y3026,Txn!$Z3026)))</f>
        <v>0</v>
      </c>
      <c r="E6040" s="39">
        <f>IF($D6040="","",IFERROR(VLOOKUP($D6040,AcctTbl,2,0),""))</f>
        <v>0</v>
      </c>
      <c r="F6040" s="39">
        <f>IF($D6040="","",IFERROR(VLOOKUP($D6040,AcctTbl,3,0),""))</f>
        <v>0</v>
      </c>
      <c r="G6040" s="39">
        <f>IF(Txn!$B3026="","",Txn!$D3026)</f>
        <v>0</v>
      </c>
      <c r="H6040" s="38">
        <f>IF(Txn!$B3026="","",Txn!$E3026)</f>
        <v>0</v>
      </c>
      <c r="I6040" s="40">
        <f>IF(Txn!$B3026="",0,Txn!$Q3026)</f>
        <v>0</v>
      </c>
      <c r="J6040" s="40">
        <f>IF(Txn!$B3026="",0,Txn!$R3026)</f>
        <v>0</v>
      </c>
      <c r="K6040" s="41">
        <f>IF($A6040="","",IFERROR(VALUE(MID($A6040,6,2)),""))</f>
        <v>0</v>
      </c>
      <c r="L6040" s="39">
        <f>IF(Txn!$K3026="","","طرف مقابل — "&amp;Txn!$K3026)</f>
        <v>0</v>
      </c>
      <c r="N6040" s="42">
        <f>IF($D6040="",0,COUNTIF(BankAccts,$D6040))</f>
        <v>0</v>
      </c>
    </row>
    <row r="6041" spans="1:14">
      <c r="A6041" s="38">
        <f>IF(Txn!$B3027="","",Txn!$B3027)</f>
        <v>0</v>
      </c>
      <c r="B6041" s="38">
        <f>IF(Txn!$B3027="","",Txn!$C3027)</f>
        <v>0</v>
      </c>
      <c r="C6041" s="39">
        <f>IF(Txn!$B3027="","","تراکنش بانکی")</f>
        <v>0</v>
      </c>
      <c r="D6041" s="38">
        <f>IF(Txn!$B3027="","",IF(Txn!$X3027="","",Txn!$X3027))</f>
        <v>0</v>
      </c>
      <c r="E6041" s="39">
        <f>IF($D6041="","",IFERROR(VLOOKUP($D6041,AcctTbl,2,0),""))</f>
        <v>0</v>
      </c>
      <c r="F6041" s="39">
        <f>IF($D6041="","",IFERROR(VLOOKUP($D6041,AcctTbl,3,0),""))</f>
        <v>0</v>
      </c>
      <c r="G6041" s="39">
        <f>IF(Txn!$B3027="","",Txn!$D3027)</f>
        <v>0</v>
      </c>
      <c r="H6041" s="38">
        <f>IF(Txn!$B3027="","",Txn!$E3027)</f>
        <v>0</v>
      </c>
      <c r="I6041" s="40">
        <f>IF(Txn!$B3027="",0,Txn!$O3027)</f>
        <v>0</v>
      </c>
      <c r="J6041" s="40">
        <f>IF(Txn!$B3027="",0,Txn!$P3027)</f>
        <v>0</v>
      </c>
      <c r="K6041" s="41">
        <f>IF($A6041="","",IFERROR(VALUE(MID($A6041,6,2)),""))</f>
        <v>0</v>
      </c>
      <c r="L6041" s="39">
        <f>IF(Txn!$K3027="","",Txn!$K3027)</f>
        <v>0</v>
      </c>
      <c r="N6041" s="42">
        <f>IF($D6041="",0,COUNTIF(BankAccts,$D6041))</f>
        <v>0</v>
      </c>
    </row>
    <row r="6042" spans="1:14">
      <c r="A6042" s="38">
        <f>IF(Txn!$B3027="","",Txn!$B3027)</f>
        <v>0</v>
      </c>
      <c r="B6042" s="38">
        <f>IF(Txn!$B3027="","",Txn!$C3027)</f>
        <v>0</v>
      </c>
      <c r="C6042" s="39">
        <f>IF(Txn!$B3027="","","تراکنش بانکی")</f>
        <v>0</v>
      </c>
      <c r="D6042" s="38">
        <f>IF(Txn!$B3027="","",IF(IF(Txn!$U3027="TRF",Txn!$Y3027,Txn!$Z3027)="","",IF(Txn!$U3027="TRF",Txn!$Y3027,Txn!$Z3027)))</f>
        <v>0</v>
      </c>
      <c r="E6042" s="39">
        <f>IF($D6042="","",IFERROR(VLOOKUP($D6042,AcctTbl,2,0),""))</f>
        <v>0</v>
      </c>
      <c r="F6042" s="39">
        <f>IF($D6042="","",IFERROR(VLOOKUP($D6042,AcctTbl,3,0),""))</f>
        <v>0</v>
      </c>
      <c r="G6042" s="39">
        <f>IF(Txn!$B3027="","",Txn!$D3027)</f>
        <v>0</v>
      </c>
      <c r="H6042" s="38">
        <f>IF(Txn!$B3027="","",Txn!$E3027)</f>
        <v>0</v>
      </c>
      <c r="I6042" s="40">
        <f>IF(Txn!$B3027="",0,Txn!$Q3027)</f>
        <v>0</v>
      </c>
      <c r="J6042" s="40">
        <f>IF(Txn!$B3027="",0,Txn!$R3027)</f>
        <v>0</v>
      </c>
      <c r="K6042" s="41">
        <f>IF($A6042="","",IFERROR(VALUE(MID($A6042,6,2)),""))</f>
        <v>0</v>
      </c>
      <c r="L6042" s="39">
        <f>IF(Txn!$K3027="","","طرف مقابل — "&amp;Txn!$K3027)</f>
        <v>0</v>
      </c>
      <c r="N6042" s="42">
        <f>IF($D6042="",0,COUNTIF(BankAccts,$D6042))</f>
        <v>0</v>
      </c>
    </row>
    <row r="6043" spans="1:14">
      <c r="A6043" s="38">
        <f>IF(Txn!$B3028="","",Txn!$B3028)</f>
        <v>0</v>
      </c>
      <c r="B6043" s="38">
        <f>IF(Txn!$B3028="","",Txn!$C3028)</f>
        <v>0</v>
      </c>
      <c r="C6043" s="39">
        <f>IF(Txn!$B3028="","","تراکنش بانکی")</f>
        <v>0</v>
      </c>
      <c r="D6043" s="38">
        <f>IF(Txn!$B3028="","",IF(Txn!$X3028="","",Txn!$X3028))</f>
        <v>0</v>
      </c>
      <c r="E6043" s="39">
        <f>IF($D6043="","",IFERROR(VLOOKUP($D6043,AcctTbl,2,0),""))</f>
        <v>0</v>
      </c>
      <c r="F6043" s="39">
        <f>IF($D6043="","",IFERROR(VLOOKUP($D6043,AcctTbl,3,0),""))</f>
        <v>0</v>
      </c>
      <c r="G6043" s="39">
        <f>IF(Txn!$B3028="","",Txn!$D3028)</f>
        <v>0</v>
      </c>
      <c r="H6043" s="38">
        <f>IF(Txn!$B3028="","",Txn!$E3028)</f>
        <v>0</v>
      </c>
      <c r="I6043" s="40">
        <f>IF(Txn!$B3028="",0,Txn!$O3028)</f>
        <v>0</v>
      </c>
      <c r="J6043" s="40">
        <f>IF(Txn!$B3028="",0,Txn!$P3028)</f>
        <v>0</v>
      </c>
      <c r="K6043" s="41">
        <f>IF($A6043="","",IFERROR(VALUE(MID($A6043,6,2)),""))</f>
        <v>0</v>
      </c>
      <c r="L6043" s="39">
        <f>IF(Txn!$K3028="","",Txn!$K3028)</f>
        <v>0</v>
      </c>
      <c r="N6043" s="42">
        <f>IF($D6043="",0,COUNTIF(BankAccts,$D6043))</f>
        <v>0</v>
      </c>
    </row>
    <row r="6044" spans="1:14">
      <c r="A6044" s="38">
        <f>IF(Txn!$B3028="","",Txn!$B3028)</f>
        <v>0</v>
      </c>
      <c r="B6044" s="38">
        <f>IF(Txn!$B3028="","",Txn!$C3028)</f>
        <v>0</v>
      </c>
      <c r="C6044" s="39">
        <f>IF(Txn!$B3028="","","تراکنش بانکی")</f>
        <v>0</v>
      </c>
      <c r="D6044" s="38">
        <f>IF(Txn!$B3028="","",IF(IF(Txn!$U3028="TRF",Txn!$Y3028,Txn!$Z3028)="","",IF(Txn!$U3028="TRF",Txn!$Y3028,Txn!$Z3028)))</f>
        <v>0</v>
      </c>
      <c r="E6044" s="39">
        <f>IF($D6044="","",IFERROR(VLOOKUP($D6044,AcctTbl,2,0),""))</f>
        <v>0</v>
      </c>
      <c r="F6044" s="39">
        <f>IF($D6044="","",IFERROR(VLOOKUP($D6044,AcctTbl,3,0),""))</f>
        <v>0</v>
      </c>
      <c r="G6044" s="39">
        <f>IF(Txn!$B3028="","",Txn!$D3028)</f>
        <v>0</v>
      </c>
      <c r="H6044" s="38">
        <f>IF(Txn!$B3028="","",Txn!$E3028)</f>
        <v>0</v>
      </c>
      <c r="I6044" s="40">
        <f>IF(Txn!$B3028="",0,Txn!$Q3028)</f>
        <v>0</v>
      </c>
      <c r="J6044" s="40">
        <f>IF(Txn!$B3028="",0,Txn!$R3028)</f>
        <v>0</v>
      </c>
      <c r="K6044" s="41">
        <f>IF($A6044="","",IFERROR(VALUE(MID($A6044,6,2)),""))</f>
        <v>0</v>
      </c>
      <c r="L6044" s="39">
        <f>IF(Txn!$K3028="","","طرف مقابل — "&amp;Txn!$K3028)</f>
        <v>0</v>
      </c>
      <c r="N6044" s="42">
        <f>IF($D6044="",0,COUNTIF(BankAccts,$D6044))</f>
        <v>0</v>
      </c>
    </row>
    <row r="6045" spans="1:14">
      <c r="A6045" s="38">
        <f>IF(Txn!$B3029="","",Txn!$B3029)</f>
        <v>0</v>
      </c>
      <c r="B6045" s="38">
        <f>IF(Txn!$B3029="","",Txn!$C3029)</f>
        <v>0</v>
      </c>
      <c r="C6045" s="39">
        <f>IF(Txn!$B3029="","","تراکنش بانکی")</f>
        <v>0</v>
      </c>
      <c r="D6045" s="38">
        <f>IF(Txn!$B3029="","",IF(Txn!$X3029="","",Txn!$X3029))</f>
        <v>0</v>
      </c>
      <c r="E6045" s="39">
        <f>IF($D6045="","",IFERROR(VLOOKUP($D6045,AcctTbl,2,0),""))</f>
        <v>0</v>
      </c>
      <c r="F6045" s="39">
        <f>IF($D6045="","",IFERROR(VLOOKUP($D6045,AcctTbl,3,0),""))</f>
        <v>0</v>
      </c>
      <c r="G6045" s="39">
        <f>IF(Txn!$B3029="","",Txn!$D3029)</f>
        <v>0</v>
      </c>
      <c r="H6045" s="38">
        <f>IF(Txn!$B3029="","",Txn!$E3029)</f>
        <v>0</v>
      </c>
      <c r="I6045" s="40">
        <f>IF(Txn!$B3029="",0,Txn!$O3029)</f>
        <v>0</v>
      </c>
      <c r="J6045" s="40">
        <f>IF(Txn!$B3029="",0,Txn!$P3029)</f>
        <v>0</v>
      </c>
      <c r="K6045" s="41">
        <f>IF($A6045="","",IFERROR(VALUE(MID($A6045,6,2)),""))</f>
        <v>0</v>
      </c>
      <c r="L6045" s="39">
        <f>IF(Txn!$K3029="","",Txn!$K3029)</f>
        <v>0</v>
      </c>
      <c r="N6045" s="42">
        <f>IF($D6045="",0,COUNTIF(BankAccts,$D6045))</f>
        <v>0</v>
      </c>
    </row>
    <row r="6046" spans="1:14">
      <c r="A6046" s="38">
        <f>IF(Txn!$B3029="","",Txn!$B3029)</f>
        <v>0</v>
      </c>
      <c r="B6046" s="38">
        <f>IF(Txn!$B3029="","",Txn!$C3029)</f>
        <v>0</v>
      </c>
      <c r="C6046" s="39">
        <f>IF(Txn!$B3029="","","تراکنش بانکی")</f>
        <v>0</v>
      </c>
      <c r="D6046" s="38">
        <f>IF(Txn!$B3029="","",IF(IF(Txn!$U3029="TRF",Txn!$Y3029,Txn!$Z3029)="","",IF(Txn!$U3029="TRF",Txn!$Y3029,Txn!$Z3029)))</f>
        <v>0</v>
      </c>
      <c r="E6046" s="39">
        <f>IF($D6046="","",IFERROR(VLOOKUP($D6046,AcctTbl,2,0),""))</f>
        <v>0</v>
      </c>
      <c r="F6046" s="39">
        <f>IF($D6046="","",IFERROR(VLOOKUP($D6046,AcctTbl,3,0),""))</f>
        <v>0</v>
      </c>
      <c r="G6046" s="39">
        <f>IF(Txn!$B3029="","",Txn!$D3029)</f>
        <v>0</v>
      </c>
      <c r="H6046" s="38">
        <f>IF(Txn!$B3029="","",Txn!$E3029)</f>
        <v>0</v>
      </c>
      <c r="I6046" s="40">
        <f>IF(Txn!$B3029="",0,Txn!$Q3029)</f>
        <v>0</v>
      </c>
      <c r="J6046" s="40">
        <f>IF(Txn!$B3029="",0,Txn!$R3029)</f>
        <v>0</v>
      </c>
      <c r="K6046" s="41">
        <f>IF($A6046="","",IFERROR(VALUE(MID($A6046,6,2)),""))</f>
        <v>0</v>
      </c>
      <c r="L6046" s="39">
        <f>IF(Txn!$K3029="","","طرف مقابل — "&amp;Txn!$K3029)</f>
        <v>0</v>
      </c>
      <c r="N6046" s="42">
        <f>IF($D6046="",0,COUNTIF(BankAccts,$D6046))</f>
        <v>0</v>
      </c>
    </row>
    <row r="6047" spans="1:14">
      <c r="A6047" s="38">
        <f>IF(Txn!$B3030="","",Txn!$B3030)</f>
        <v>0</v>
      </c>
      <c r="B6047" s="38">
        <f>IF(Txn!$B3030="","",Txn!$C3030)</f>
        <v>0</v>
      </c>
      <c r="C6047" s="39">
        <f>IF(Txn!$B3030="","","تراکنش بانکی")</f>
        <v>0</v>
      </c>
      <c r="D6047" s="38">
        <f>IF(Txn!$B3030="","",IF(Txn!$X3030="","",Txn!$X3030))</f>
        <v>0</v>
      </c>
      <c r="E6047" s="39">
        <f>IF($D6047="","",IFERROR(VLOOKUP($D6047,AcctTbl,2,0),""))</f>
        <v>0</v>
      </c>
      <c r="F6047" s="39">
        <f>IF($D6047="","",IFERROR(VLOOKUP($D6047,AcctTbl,3,0),""))</f>
        <v>0</v>
      </c>
      <c r="G6047" s="39">
        <f>IF(Txn!$B3030="","",Txn!$D3030)</f>
        <v>0</v>
      </c>
      <c r="H6047" s="38">
        <f>IF(Txn!$B3030="","",Txn!$E3030)</f>
        <v>0</v>
      </c>
      <c r="I6047" s="40">
        <f>IF(Txn!$B3030="",0,Txn!$O3030)</f>
        <v>0</v>
      </c>
      <c r="J6047" s="40">
        <f>IF(Txn!$B3030="",0,Txn!$P3030)</f>
        <v>0</v>
      </c>
      <c r="K6047" s="41">
        <f>IF($A6047="","",IFERROR(VALUE(MID($A6047,6,2)),""))</f>
        <v>0</v>
      </c>
      <c r="L6047" s="39">
        <f>IF(Txn!$K3030="","",Txn!$K3030)</f>
        <v>0</v>
      </c>
      <c r="N6047" s="42">
        <f>IF($D6047="",0,COUNTIF(BankAccts,$D6047))</f>
        <v>0</v>
      </c>
    </row>
    <row r="6048" spans="1:14">
      <c r="A6048" s="38">
        <f>IF(Txn!$B3030="","",Txn!$B3030)</f>
        <v>0</v>
      </c>
      <c r="B6048" s="38">
        <f>IF(Txn!$B3030="","",Txn!$C3030)</f>
        <v>0</v>
      </c>
      <c r="C6048" s="39">
        <f>IF(Txn!$B3030="","","تراکنش بانکی")</f>
        <v>0</v>
      </c>
      <c r="D6048" s="38">
        <f>IF(Txn!$B3030="","",IF(IF(Txn!$U3030="TRF",Txn!$Y3030,Txn!$Z3030)="","",IF(Txn!$U3030="TRF",Txn!$Y3030,Txn!$Z3030)))</f>
        <v>0</v>
      </c>
      <c r="E6048" s="39">
        <f>IF($D6048="","",IFERROR(VLOOKUP($D6048,AcctTbl,2,0),""))</f>
        <v>0</v>
      </c>
      <c r="F6048" s="39">
        <f>IF($D6048="","",IFERROR(VLOOKUP($D6048,AcctTbl,3,0),""))</f>
        <v>0</v>
      </c>
      <c r="G6048" s="39">
        <f>IF(Txn!$B3030="","",Txn!$D3030)</f>
        <v>0</v>
      </c>
      <c r="H6048" s="38">
        <f>IF(Txn!$B3030="","",Txn!$E3030)</f>
        <v>0</v>
      </c>
      <c r="I6048" s="40">
        <f>IF(Txn!$B3030="",0,Txn!$Q3030)</f>
        <v>0</v>
      </c>
      <c r="J6048" s="40">
        <f>IF(Txn!$B3030="",0,Txn!$R3030)</f>
        <v>0</v>
      </c>
      <c r="K6048" s="41">
        <f>IF($A6048="","",IFERROR(VALUE(MID($A6048,6,2)),""))</f>
        <v>0</v>
      </c>
      <c r="L6048" s="39">
        <f>IF(Txn!$K3030="","","طرف مقابل — "&amp;Txn!$K3030)</f>
        <v>0</v>
      </c>
      <c r="N6048" s="42">
        <f>IF($D6048="",0,COUNTIF(BankAccts,$D6048))</f>
        <v>0</v>
      </c>
    </row>
    <row r="6049" spans="1:14">
      <c r="A6049" s="38">
        <f>IF(Txn!$B3031="","",Txn!$B3031)</f>
        <v>0</v>
      </c>
      <c r="B6049" s="38">
        <f>IF(Txn!$B3031="","",Txn!$C3031)</f>
        <v>0</v>
      </c>
      <c r="C6049" s="39">
        <f>IF(Txn!$B3031="","","تراکنش بانکی")</f>
        <v>0</v>
      </c>
      <c r="D6049" s="38">
        <f>IF(Txn!$B3031="","",IF(Txn!$X3031="","",Txn!$X3031))</f>
        <v>0</v>
      </c>
      <c r="E6049" s="39">
        <f>IF($D6049="","",IFERROR(VLOOKUP($D6049,AcctTbl,2,0),""))</f>
        <v>0</v>
      </c>
      <c r="F6049" s="39">
        <f>IF($D6049="","",IFERROR(VLOOKUP($D6049,AcctTbl,3,0),""))</f>
        <v>0</v>
      </c>
      <c r="G6049" s="39">
        <f>IF(Txn!$B3031="","",Txn!$D3031)</f>
        <v>0</v>
      </c>
      <c r="H6049" s="38">
        <f>IF(Txn!$B3031="","",Txn!$E3031)</f>
        <v>0</v>
      </c>
      <c r="I6049" s="40">
        <f>IF(Txn!$B3031="",0,Txn!$O3031)</f>
        <v>0</v>
      </c>
      <c r="J6049" s="40">
        <f>IF(Txn!$B3031="",0,Txn!$P3031)</f>
        <v>0</v>
      </c>
      <c r="K6049" s="41">
        <f>IF($A6049="","",IFERROR(VALUE(MID($A6049,6,2)),""))</f>
        <v>0</v>
      </c>
      <c r="L6049" s="39">
        <f>IF(Txn!$K3031="","",Txn!$K3031)</f>
        <v>0</v>
      </c>
      <c r="N6049" s="42">
        <f>IF($D6049="",0,COUNTIF(BankAccts,$D6049))</f>
        <v>0</v>
      </c>
    </row>
    <row r="6050" spans="1:14">
      <c r="A6050" s="38">
        <f>IF(Txn!$B3031="","",Txn!$B3031)</f>
        <v>0</v>
      </c>
      <c r="B6050" s="38">
        <f>IF(Txn!$B3031="","",Txn!$C3031)</f>
        <v>0</v>
      </c>
      <c r="C6050" s="39">
        <f>IF(Txn!$B3031="","","تراکنش بانکی")</f>
        <v>0</v>
      </c>
      <c r="D6050" s="38">
        <f>IF(Txn!$B3031="","",IF(IF(Txn!$U3031="TRF",Txn!$Y3031,Txn!$Z3031)="","",IF(Txn!$U3031="TRF",Txn!$Y3031,Txn!$Z3031)))</f>
        <v>0</v>
      </c>
      <c r="E6050" s="39">
        <f>IF($D6050="","",IFERROR(VLOOKUP($D6050,AcctTbl,2,0),""))</f>
        <v>0</v>
      </c>
      <c r="F6050" s="39">
        <f>IF($D6050="","",IFERROR(VLOOKUP($D6050,AcctTbl,3,0),""))</f>
        <v>0</v>
      </c>
      <c r="G6050" s="39">
        <f>IF(Txn!$B3031="","",Txn!$D3031)</f>
        <v>0</v>
      </c>
      <c r="H6050" s="38">
        <f>IF(Txn!$B3031="","",Txn!$E3031)</f>
        <v>0</v>
      </c>
      <c r="I6050" s="40">
        <f>IF(Txn!$B3031="",0,Txn!$Q3031)</f>
        <v>0</v>
      </c>
      <c r="J6050" s="40">
        <f>IF(Txn!$B3031="",0,Txn!$R3031)</f>
        <v>0</v>
      </c>
      <c r="K6050" s="41">
        <f>IF($A6050="","",IFERROR(VALUE(MID($A6050,6,2)),""))</f>
        <v>0</v>
      </c>
      <c r="L6050" s="39">
        <f>IF(Txn!$K3031="","","طرف مقابل — "&amp;Txn!$K3031)</f>
        <v>0</v>
      </c>
      <c r="N6050" s="42">
        <f>IF($D6050="",0,COUNTIF(BankAccts,$D6050))</f>
        <v>0</v>
      </c>
    </row>
    <row r="6051" spans="1:14">
      <c r="A6051" s="38">
        <f>IF(Txn!$B3032="","",Txn!$B3032)</f>
        <v>0</v>
      </c>
      <c r="B6051" s="38">
        <f>IF(Txn!$B3032="","",Txn!$C3032)</f>
        <v>0</v>
      </c>
      <c r="C6051" s="39">
        <f>IF(Txn!$B3032="","","تراکنش بانکی")</f>
        <v>0</v>
      </c>
      <c r="D6051" s="38">
        <f>IF(Txn!$B3032="","",IF(Txn!$X3032="","",Txn!$X3032))</f>
        <v>0</v>
      </c>
      <c r="E6051" s="39">
        <f>IF($D6051="","",IFERROR(VLOOKUP($D6051,AcctTbl,2,0),""))</f>
        <v>0</v>
      </c>
      <c r="F6051" s="39">
        <f>IF($D6051="","",IFERROR(VLOOKUP($D6051,AcctTbl,3,0),""))</f>
        <v>0</v>
      </c>
      <c r="G6051" s="39">
        <f>IF(Txn!$B3032="","",Txn!$D3032)</f>
        <v>0</v>
      </c>
      <c r="H6051" s="38">
        <f>IF(Txn!$B3032="","",Txn!$E3032)</f>
        <v>0</v>
      </c>
      <c r="I6051" s="40">
        <f>IF(Txn!$B3032="",0,Txn!$O3032)</f>
        <v>0</v>
      </c>
      <c r="J6051" s="40">
        <f>IF(Txn!$B3032="",0,Txn!$P3032)</f>
        <v>0</v>
      </c>
      <c r="K6051" s="41">
        <f>IF($A6051="","",IFERROR(VALUE(MID($A6051,6,2)),""))</f>
        <v>0</v>
      </c>
      <c r="L6051" s="39">
        <f>IF(Txn!$K3032="","",Txn!$K3032)</f>
        <v>0</v>
      </c>
      <c r="N6051" s="42">
        <f>IF($D6051="",0,COUNTIF(BankAccts,$D6051))</f>
        <v>0</v>
      </c>
    </row>
    <row r="6052" spans="1:14">
      <c r="A6052" s="38">
        <f>IF(Txn!$B3032="","",Txn!$B3032)</f>
        <v>0</v>
      </c>
      <c r="B6052" s="38">
        <f>IF(Txn!$B3032="","",Txn!$C3032)</f>
        <v>0</v>
      </c>
      <c r="C6052" s="39">
        <f>IF(Txn!$B3032="","","تراکنش بانکی")</f>
        <v>0</v>
      </c>
      <c r="D6052" s="38">
        <f>IF(Txn!$B3032="","",IF(IF(Txn!$U3032="TRF",Txn!$Y3032,Txn!$Z3032)="","",IF(Txn!$U3032="TRF",Txn!$Y3032,Txn!$Z3032)))</f>
        <v>0</v>
      </c>
      <c r="E6052" s="39">
        <f>IF($D6052="","",IFERROR(VLOOKUP($D6052,AcctTbl,2,0),""))</f>
        <v>0</v>
      </c>
      <c r="F6052" s="39">
        <f>IF($D6052="","",IFERROR(VLOOKUP($D6052,AcctTbl,3,0),""))</f>
        <v>0</v>
      </c>
      <c r="G6052" s="39">
        <f>IF(Txn!$B3032="","",Txn!$D3032)</f>
        <v>0</v>
      </c>
      <c r="H6052" s="38">
        <f>IF(Txn!$B3032="","",Txn!$E3032)</f>
        <v>0</v>
      </c>
      <c r="I6052" s="40">
        <f>IF(Txn!$B3032="",0,Txn!$Q3032)</f>
        <v>0</v>
      </c>
      <c r="J6052" s="40">
        <f>IF(Txn!$B3032="",0,Txn!$R3032)</f>
        <v>0</v>
      </c>
      <c r="K6052" s="41">
        <f>IF($A6052="","",IFERROR(VALUE(MID($A6052,6,2)),""))</f>
        <v>0</v>
      </c>
      <c r="L6052" s="39">
        <f>IF(Txn!$K3032="","","طرف مقابل — "&amp;Txn!$K3032)</f>
        <v>0</v>
      </c>
      <c r="N6052" s="42">
        <f>IF($D6052="",0,COUNTIF(BankAccts,$D6052))</f>
        <v>0</v>
      </c>
    </row>
    <row r="6053" spans="1:14">
      <c r="A6053" s="38">
        <f>IF(Txn!$B3033="","",Txn!$B3033)</f>
        <v>0</v>
      </c>
      <c r="B6053" s="38">
        <f>IF(Txn!$B3033="","",Txn!$C3033)</f>
        <v>0</v>
      </c>
      <c r="C6053" s="39">
        <f>IF(Txn!$B3033="","","تراکنش بانکی")</f>
        <v>0</v>
      </c>
      <c r="D6053" s="38">
        <f>IF(Txn!$B3033="","",IF(Txn!$X3033="","",Txn!$X3033))</f>
        <v>0</v>
      </c>
      <c r="E6053" s="39">
        <f>IF($D6053="","",IFERROR(VLOOKUP($D6053,AcctTbl,2,0),""))</f>
        <v>0</v>
      </c>
      <c r="F6053" s="39">
        <f>IF($D6053="","",IFERROR(VLOOKUP($D6053,AcctTbl,3,0),""))</f>
        <v>0</v>
      </c>
      <c r="G6053" s="39">
        <f>IF(Txn!$B3033="","",Txn!$D3033)</f>
        <v>0</v>
      </c>
      <c r="H6053" s="38">
        <f>IF(Txn!$B3033="","",Txn!$E3033)</f>
        <v>0</v>
      </c>
      <c r="I6053" s="40">
        <f>IF(Txn!$B3033="",0,Txn!$O3033)</f>
        <v>0</v>
      </c>
      <c r="J6053" s="40">
        <f>IF(Txn!$B3033="",0,Txn!$P3033)</f>
        <v>0</v>
      </c>
      <c r="K6053" s="41">
        <f>IF($A6053="","",IFERROR(VALUE(MID($A6053,6,2)),""))</f>
        <v>0</v>
      </c>
      <c r="L6053" s="39">
        <f>IF(Txn!$K3033="","",Txn!$K3033)</f>
        <v>0</v>
      </c>
      <c r="N6053" s="42">
        <f>IF($D6053="",0,COUNTIF(BankAccts,$D6053))</f>
        <v>0</v>
      </c>
    </row>
    <row r="6054" spans="1:14">
      <c r="A6054" s="38">
        <f>IF(Txn!$B3033="","",Txn!$B3033)</f>
        <v>0</v>
      </c>
      <c r="B6054" s="38">
        <f>IF(Txn!$B3033="","",Txn!$C3033)</f>
        <v>0</v>
      </c>
      <c r="C6054" s="39">
        <f>IF(Txn!$B3033="","","تراکنش بانکی")</f>
        <v>0</v>
      </c>
      <c r="D6054" s="38">
        <f>IF(Txn!$B3033="","",IF(IF(Txn!$U3033="TRF",Txn!$Y3033,Txn!$Z3033)="","",IF(Txn!$U3033="TRF",Txn!$Y3033,Txn!$Z3033)))</f>
        <v>0</v>
      </c>
      <c r="E6054" s="39">
        <f>IF($D6054="","",IFERROR(VLOOKUP($D6054,AcctTbl,2,0),""))</f>
        <v>0</v>
      </c>
      <c r="F6054" s="39">
        <f>IF($D6054="","",IFERROR(VLOOKUP($D6054,AcctTbl,3,0),""))</f>
        <v>0</v>
      </c>
      <c r="G6054" s="39">
        <f>IF(Txn!$B3033="","",Txn!$D3033)</f>
        <v>0</v>
      </c>
      <c r="H6054" s="38">
        <f>IF(Txn!$B3033="","",Txn!$E3033)</f>
        <v>0</v>
      </c>
      <c r="I6054" s="40">
        <f>IF(Txn!$B3033="",0,Txn!$Q3033)</f>
        <v>0</v>
      </c>
      <c r="J6054" s="40">
        <f>IF(Txn!$B3033="",0,Txn!$R3033)</f>
        <v>0</v>
      </c>
      <c r="K6054" s="41">
        <f>IF($A6054="","",IFERROR(VALUE(MID($A6054,6,2)),""))</f>
        <v>0</v>
      </c>
      <c r="L6054" s="39">
        <f>IF(Txn!$K3033="","","طرف مقابل — "&amp;Txn!$K3033)</f>
        <v>0</v>
      </c>
      <c r="N6054" s="42">
        <f>IF($D6054="",0,COUNTIF(BankAccts,$D6054))</f>
        <v>0</v>
      </c>
    </row>
    <row r="6055" spans="1:14">
      <c r="A6055" s="38">
        <f>IF(Txn!$B3034="","",Txn!$B3034)</f>
        <v>0</v>
      </c>
      <c r="B6055" s="38">
        <f>IF(Txn!$B3034="","",Txn!$C3034)</f>
        <v>0</v>
      </c>
      <c r="C6055" s="39">
        <f>IF(Txn!$B3034="","","تراکنش بانکی")</f>
        <v>0</v>
      </c>
      <c r="D6055" s="38">
        <f>IF(Txn!$B3034="","",IF(Txn!$X3034="","",Txn!$X3034))</f>
        <v>0</v>
      </c>
      <c r="E6055" s="39">
        <f>IF($D6055="","",IFERROR(VLOOKUP($D6055,AcctTbl,2,0),""))</f>
        <v>0</v>
      </c>
      <c r="F6055" s="39">
        <f>IF($D6055="","",IFERROR(VLOOKUP($D6055,AcctTbl,3,0),""))</f>
        <v>0</v>
      </c>
      <c r="G6055" s="39">
        <f>IF(Txn!$B3034="","",Txn!$D3034)</f>
        <v>0</v>
      </c>
      <c r="H6055" s="38">
        <f>IF(Txn!$B3034="","",Txn!$E3034)</f>
        <v>0</v>
      </c>
      <c r="I6055" s="40">
        <f>IF(Txn!$B3034="",0,Txn!$O3034)</f>
        <v>0</v>
      </c>
      <c r="J6055" s="40">
        <f>IF(Txn!$B3034="",0,Txn!$P3034)</f>
        <v>0</v>
      </c>
      <c r="K6055" s="41">
        <f>IF($A6055="","",IFERROR(VALUE(MID($A6055,6,2)),""))</f>
        <v>0</v>
      </c>
      <c r="L6055" s="39">
        <f>IF(Txn!$K3034="","",Txn!$K3034)</f>
        <v>0</v>
      </c>
      <c r="N6055" s="42">
        <f>IF($D6055="",0,COUNTIF(BankAccts,$D6055))</f>
        <v>0</v>
      </c>
    </row>
    <row r="6056" spans="1:14">
      <c r="A6056" s="38">
        <f>IF(Txn!$B3034="","",Txn!$B3034)</f>
        <v>0</v>
      </c>
      <c r="B6056" s="38">
        <f>IF(Txn!$B3034="","",Txn!$C3034)</f>
        <v>0</v>
      </c>
      <c r="C6056" s="39">
        <f>IF(Txn!$B3034="","","تراکنش بانکی")</f>
        <v>0</v>
      </c>
      <c r="D6056" s="38">
        <f>IF(Txn!$B3034="","",IF(IF(Txn!$U3034="TRF",Txn!$Y3034,Txn!$Z3034)="","",IF(Txn!$U3034="TRF",Txn!$Y3034,Txn!$Z3034)))</f>
        <v>0</v>
      </c>
      <c r="E6056" s="39">
        <f>IF($D6056="","",IFERROR(VLOOKUP($D6056,AcctTbl,2,0),""))</f>
        <v>0</v>
      </c>
      <c r="F6056" s="39">
        <f>IF($D6056="","",IFERROR(VLOOKUP($D6056,AcctTbl,3,0),""))</f>
        <v>0</v>
      </c>
      <c r="G6056" s="39">
        <f>IF(Txn!$B3034="","",Txn!$D3034)</f>
        <v>0</v>
      </c>
      <c r="H6056" s="38">
        <f>IF(Txn!$B3034="","",Txn!$E3034)</f>
        <v>0</v>
      </c>
      <c r="I6056" s="40">
        <f>IF(Txn!$B3034="",0,Txn!$Q3034)</f>
        <v>0</v>
      </c>
      <c r="J6056" s="40">
        <f>IF(Txn!$B3034="",0,Txn!$R3034)</f>
        <v>0</v>
      </c>
      <c r="K6056" s="41">
        <f>IF($A6056="","",IFERROR(VALUE(MID($A6056,6,2)),""))</f>
        <v>0</v>
      </c>
      <c r="L6056" s="39">
        <f>IF(Txn!$K3034="","","طرف مقابل — "&amp;Txn!$K3034)</f>
        <v>0</v>
      </c>
      <c r="N6056" s="42">
        <f>IF($D6056="",0,COUNTIF(BankAccts,$D6056))</f>
        <v>0</v>
      </c>
    </row>
    <row r="6057" spans="1:14">
      <c r="A6057" s="38">
        <f>IF(Txn!$B3035="","",Txn!$B3035)</f>
        <v>0</v>
      </c>
      <c r="B6057" s="38">
        <f>IF(Txn!$B3035="","",Txn!$C3035)</f>
        <v>0</v>
      </c>
      <c r="C6057" s="39">
        <f>IF(Txn!$B3035="","","تراکنش بانکی")</f>
        <v>0</v>
      </c>
      <c r="D6057" s="38">
        <f>IF(Txn!$B3035="","",IF(Txn!$X3035="","",Txn!$X3035))</f>
        <v>0</v>
      </c>
      <c r="E6057" s="39">
        <f>IF($D6057="","",IFERROR(VLOOKUP($D6057,AcctTbl,2,0),""))</f>
        <v>0</v>
      </c>
      <c r="F6057" s="39">
        <f>IF($D6057="","",IFERROR(VLOOKUP($D6057,AcctTbl,3,0),""))</f>
        <v>0</v>
      </c>
      <c r="G6057" s="39">
        <f>IF(Txn!$B3035="","",Txn!$D3035)</f>
        <v>0</v>
      </c>
      <c r="H6057" s="38">
        <f>IF(Txn!$B3035="","",Txn!$E3035)</f>
        <v>0</v>
      </c>
      <c r="I6057" s="40">
        <f>IF(Txn!$B3035="",0,Txn!$O3035)</f>
        <v>0</v>
      </c>
      <c r="J6057" s="40">
        <f>IF(Txn!$B3035="",0,Txn!$P3035)</f>
        <v>0</v>
      </c>
      <c r="K6057" s="41">
        <f>IF($A6057="","",IFERROR(VALUE(MID($A6057,6,2)),""))</f>
        <v>0</v>
      </c>
      <c r="L6057" s="39">
        <f>IF(Txn!$K3035="","",Txn!$K3035)</f>
        <v>0</v>
      </c>
      <c r="N6057" s="42">
        <f>IF($D6057="",0,COUNTIF(BankAccts,$D6057))</f>
        <v>0</v>
      </c>
    </row>
    <row r="6058" spans="1:14">
      <c r="A6058" s="38">
        <f>IF(Txn!$B3035="","",Txn!$B3035)</f>
        <v>0</v>
      </c>
      <c r="B6058" s="38">
        <f>IF(Txn!$B3035="","",Txn!$C3035)</f>
        <v>0</v>
      </c>
      <c r="C6058" s="39">
        <f>IF(Txn!$B3035="","","تراکنش بانکی")</f>
        <v>0</v>
      </c>
      <c r="D6058" s="38">
        <f>IF(Txn!$B3035="","",IF(IF(Txn!$U3035="TRF",Txn!$Y3035,Txn!$Z3035)="","",IF(Txn!$U3035="TRF",Txn!$Y3035,Txn!$Z3035)))</f>
        <v>0</v>
      </c>
      <c r="E6058" s="39">
        <f>IF($D6058="","",IFERROR(VLOOKUP($D6058,AcctTbl,2,0),""))</f>
        <v>0</v>
      </c>
      <c r="F6058" s="39">
        <f>IF($D6058="","",IFERROR(VLOOKUP($D6058,AcctTbl,3,0),""))</f>
        <v>0</v>
      </c>
      <c r="G6058" s="39">
        <f>IF(Txn!$B3035="","",Txn!$D3035)</f>
        <v>0</v>
      </c>
      <c r="H6058" s="38">
        <f>IF(Txn!$B3035="","",Txn!$E3035)</f>
        <v>0</v>
      </c>
      <c r="I6058" s="40">
        <f>IF(Txn!$B3035="",0,Txn!$Q3035)</f>
        <v>0</v>
      </c>
      <c r="J6058" s="40">
        <f>IF(Txn!$B3035="",0,Txn!$R3035)</f>
        <v>0</v>
      </c>
      <c r="K6058" s="41">
        <f>IF($A6058="","",IFERROR(VALUE(MID($A6058,6,2)),""))</f>
        <v>0</v>
      </c>
      <c r="L6058" s="39">
        <f>IF(Txn!$K3035="","","طرف مقابل — "&amp;Txn!$K3035)</f>
        <v>0</v>
      </c>
      <c r="N6058" s="42">
        <f>IF($D6058="",0,COUNTIF(BankAccts,$D6058))</f>
        <v>0</v>
      </c>
    </row>
    <row r="6059" spans="1:14">
      <c r="A6059" s="38">
        <f>IF(Txn!$B3036="","",Txn!$B3036)</f>
        <v>0</v>
      </c>
      <c r="B6059" s="38">
        <f>IF(Txn!$B3036="","",Txn!$C3036)</f>
        <v>0</v>
      </c>
      <c r="C6059" s="39">
        <f>IF(Txn!$B3036="","","تراکنش بانکی")</f>
        <v>0</v>
      </c>
      <c r="D6059" s="38">
        <f>IF(Txn!$B3036="","",IF(Txn!$X3036="","",Txn!$X3036))</f>
        <v>0</v>
      </c>
      <c r="E6059" s="39">
        <f>IF($D6059="","",IFERROR(VLOOKUP($D6059,AcctTbl,2,0),""))</f>
        <v>0</v>
      </c>
      <c r="F6059" s="39">
        <f>IF($D6059="","",IFERROR(VLOOKUP($D6059,AcctTbl,3,0),""))</f>
        <v>0</v>
      </c>
      <c r="G6059" s="39">
        <f>IF(Txn!$B3036="","",Txn!$D3036)</f>
        <v>0</v>
      </c>
      <c r="H6059" s="38">
        <f>IF(Txn!$B3036="","",Txn!$E3036)</f>
        <v>0</v>
      </c>
      <c r="I6059" s="40">
        <f>IF(Txn!$B3036="",0,Txn!$O3036)</f>
        <v>0</v>
      </c>
      <c r="J6059" s="40">
        <f>IF(Txn!$B3036="",0,Txn!$P3036)</f>
        <v>0</v>
      </c>
      <c r="K6059" s="41">
        <f>IF($A6059="","",IFERROR(VALUE(MID($A6059,6,2)),""))</f>
        <v>0</v>
      </c>
      <c r="L6059" s="39">
        <f>IF(Txn!$K3036="","",Txn!$K3036)</f>
        <v>0</v>
      </c>
      <c r="N6059" s="42">
        <f>IF($D6059="",0,COUNTIF(BankAccts,$D6059))</f>
        <v>0</v>
      </c>
    </row>
    <row r="6060" spans="1:14">
      <c r="A6060" s="38">
        <f>IF(Txn!$B3036="","",Txn!$B3036)</f>
        <v>0</v>
      </c>
      <c r="B6060" s="38">
        <f>IF(Txn!$B3036="","",Txn!$C3036)</f>
        <v>0</v>
      </c>
      <c r="C6060" s="39">
        <f>IF(Txn!$B3036="","","تراکنش بانکی")</f>
        <v>0</v>
      </c>
      <c r="D6060" s="38">
        <f>IF(Txn!$B3036="","",IF(IF(Txn!$U3036="TRF",Txn!$Y3036,Txn!$Z3036)="","",IF(Txn!$U3036="TRF",Txn!$Y3036,Txn!$Z3036)))</f>
        <v>0</v>
      </c>
      <c r="E6060" s="39">
        <f>IF($D6060="","",IFERROR(VLOOKUP($D6060,AcctTbl,2,0),""))</f>
        <v>0</v>
      </c>
      <c r="F6060" s="39">
        <f>IF($D6060="","",IFERROR(VLOOKUP($D6060,AcctTbl,3,0),""))</f>
        <v>0</v>
      </c>
      <c r="G6060" s="39">
        <f>IF(Txn!$B3036="","",Txn!$D3036)</f>
        <v>0</v>
      </c>
      <c r="H6060" s="38">
        <f>IF(Txn!$B3036="","",Txn!$E3036)</f>
        <v>0</v>
      </c>
      <c r="I6060" s="40">
        <f>IF(Txn!$B3036="",0,Txn!$Q3036)</f>
        <v>0</v>
      </c>
      <c r="J6060" s="40">
        <f>IF(Txn!$B3036="",0,Txn!$R3036)</f>
        <v>0</v>
      </c>
      <c r="K6060" s="41">
        <f>IF($A6060="","",IFERROR(VALUE(MID($A6060,6,2)),""))</f>
        <v>0</v>
      </c>
      <c r="L6060" s="39">
        <f>IF(Txn!$K3036="","","طرف مقابل — "&amp;Txn!$K3036)</f>
        <v>0</v>
      </c>
      <c r="N6060" s="42">
        <f>IF($D6060="",0,COUNTIF(BankAccts,$D6060))</f>
        <v>0</v>
      </c>
    </row>
    <row r="6061" spans="1:14">
      <c r="A6061" s="38">
        <f>IF(Txn!$B3037="","",Txn!$B3037)</f>
        <v>0</v>
      </c>
      <c r="B6061" s="38">
        <f>IF(Txn!$B3037="","",Txn!$C3037)</f>
        <v>0</v>
      </c>
      <c r="C6061" s="39">
        <f>IF(Txn!$B3037="","","تراکنش بانکی")</f>
        <v>0</v>
      </c>
      <c r="D6061" s="38">
        <f>IF(Txn!$B3037="","",IF(Txn!$X3037="","",Txn!$X3037))</f>
        <v>0</v>
      </c>
      <c r="E6061" s="39">
        <f>IF($D6061="","",IFERROR(VLOOKUP($D6061,AcctTbl,2,0),""))</f>
        <v>0</v>
      </c>
      <c r="F6061" s="39">
        <f>IF($D6061="","",IFERROR(VLOOKUP($D6061,AcctTbl,3,0),""))</f>
        <v>0</v>
      </c>
      <c r="G6061" s="39">
        <f>IF(Txn!$B3037="","",Txn!$D3037)</f>
        <v>0</v>
      </c>
      <c r="H6061" s="38">
        <f>IF(Txn!$B3037="","",Txn!$E3037)</f>
        <v>0</v>
      </c>
      <c r="I6061" s="40">
        <f>IF(Txn!$B3037="",0,Txn!$O3037)</f>
        <v>0</v>
      </c>
      <c r="J6061" s="40">
        <f>IF(Txn!$B3037="",0,Txn!$P3037)</f>
        <v>0</v>
      </c>
      <c r="K6061" s="41">
        <f>IF($A6061="","",IFERROR(VALUE(MID($A6061,6,2)),""))</f>
        <v>0</v>
      </c>
      <c r="L6061" s="39">
        <f>IF(Txn!$K3037="","",Txn!$K3037)</f>
        <v>0</v>
      </c>
      <c r="N6061" s="42">
        <f>IF($D6061="",0,COUNTIF(BankAccts,$D6061))</f>
        <v>0</v>
      </c>
    </row>
    <row r="6062" spans="1:14">
      <c r="A6062" s="38">
        <f>IF(Txn!$B3037="","",Txn!$B3037)</f>
        <v>0</v>
      </c>
      <c r="B6062" s="38">
        <f>IF(Txn!$B3037="","",Txn!$C3037)</f>
        <v>0</v>
      </c>
      <c r="C6062" s="39">
        <f>IF(Txn!$B3037="","","تراکنش بانکی")</f>
        <v>0</v>
      </c>
      <c r="D6062" s="38">
        <f>IF(Txn!$B3037="","",IF(IF(Txn!$U3037="TRF",Txn!$Y3037,Txn!$Z3037)="","",IF(Txn!$U3037="TRF",Txn!$Y3037,Txn!$Z3037)))</f>
        <v>0</v>
      </c>
      <c r="E6062" s="39">
        <f>IF($D6062="","",IFERROR(VLOOKUP($D6062,AcctTbl,2,0),""))</f>
        <v>0</v>
      </c>
      <c r="F6062" s="39">
        <f>IF($D6062="","",IFERROR(VLOOKUP($D6062,AcctTbl,3,0),""))</f>
        <v>0</v>
      </c>
      <c r="G6062" s="39">
        <f>IF(Txn!$B3037="","",Txn!$D3037)</f>
        <v>0</v>
      </c>
      <c r="H6062" s="38">
        <f>IF(Txn!$B3037="","",Txn!$E3037)</f>
        <v>0</v>
      </c>
      <c r="I6062" s="40">
        <f>IF(Txn!$B3037="",0,Txn!$Q3037)</f>
        <v>0</v>
      </c>
      <c r="J6062" s="40">
        <f>IF(Txn!$B3037="",0,Txn!$R3037)</f>
        <v>0</v>
      </c>
      <c r="K6062" s="41">
        <f>IF($A6062="","",IFERROR(VALUE(MID($A6062,6,2)),""))</f>
        <v>0</v>
      </c>
      <c r="L6062" s="39">
        <f>IF(Txn!$K3037="","","طرف مقابل — "&amp;Txn!$K3037)</f>
        <v>0</v>
      </c>
      <c r="N6062" s="42">
        <f>IF($D6062="",0,COUNTIF(BankAccts,$D6062))</f>
        <v>0</v>
      </c>
    </row>
    <row r="6063" spans="1:14">
      <c r="A6063" s="38">
        <f>IF(Txn!$B3038="","",Txn!$B3038)</f>
        <v>0</v>
      </c>
      <c r="B6063" s="38">
        <f>IF(Txn!$B3038="","",Txn!$C3038)</f>
        <v>0</v>
      </c>
      <c r="C6063" s="39">
        <f>IF(Txn!$B3038="","","تراکنش بانکی")</f>
        <v>0</v>
      </c>
      <c r="D6063" s="38">
        <f>IF(Txn!$B3038="","",IF(Txn!$X3038="","",Txn!$X3038))</f>
        <v>0</v>
      </c>
      <c r="E6063" s="39">
        <f>IF($D6063="","",IFERROR(VLOOKUP($D6063,AcctTbl,2,0),""))</f>
        <v>0</v>
      </c>
      <c r="F6063" s="39">
        <f>IF($D6063="","",IFERROR(VLOOKUP($D6063,AcctTbl,3,0),""))</f>
        <v>0</v>
      </c>
      <c r="G6063" s="39">
        <f>IF(Txn!$B3038="","",Txn!$D3038)</f>
        <v>0</v>
      </c>
      <c r="H6063" s="38">
        <f>IF(Txn!$B3038="","",Txn!$E3038)</f>
        <v>0</v>
      </c>
      <c r="I6063" s="40">
        <f>IF(Txn!$B3038="",0,Txn!$O3038)</f>
        <v>0</v>
      </c>
      <c r="J6063" s="40">
        <f>IF(Txn!$B3038="",0,Txn!$P3038)</f>
        <v>0</v>
      </c>
      <c r="K6063" s="41">
        <f>IF($A6063="","",IFERROR(VALUE(MID($A6063,6,2)),""))</f>
        <v>0</v>
      </c>
      <c r="L6063" s="39">
        <f>IF(Txn!$K3038="","",Txn!$K3038)</f>
        <v>0</v>
      </c>
      <c r="N6063" s="42">
        <f>IF($D6063="",0,COUNTIF(BankAccts,$D6063))</f>
        <v>0</v>
      </c>
    </row>
    <row r="6064" spans="1:14">
      <c r="A6064" s="38">
        <f>IF(Txn!$B3038="","",Txn!$B3038)</f>
        <v>0</v>
      </c>
      <c r="B6064" s="38">
        <f>IF(Txn!$B3038="","",Txn!$C3038)</f>
        <v>0</v>
      </c>
      <c r="C6064" s="39">
        <f>IF(Txn!$B3038="","","تراکنش بانکی")</f>
        <v>0</v>
      </c>
      <c r="D6064" s="38">
        <f>IF(Txn!$B3038="","",IF(IF(Txn!$U3038="TRF",Txn!$Y3038,Txn!$Z3038)="","",IF(Txn!$U3038="TRF",Txn!$Y3038,Txn!$Z3038)))</f>
        <v>0</v>
      </c>
      <c r="E6064" s="39">
        <f>IF($D6064="","",IFERROR(VLOOKUP($D6064,AcctTbl,2,0),""))</f>
        <v>0</v>
      </c>
      <c r="F6064" s="39">
        <f>IF($D6064="","",IFERROR(VLOOKUP($D6064,AcctTbl,3,0),""))</f>
        <v>0</v>
      </c>
      <c r="G6064" s="39">
        <f>IF(Txn!$B3038="","",Txn!$D3038)</f>
        <v>0</v>
      </c>
      <c r="H6064" s="38">
        <f>IF(Txn!$B3038="","",Txn!$E3038)</f>
        <v>0</v>
      </c>
      <c r="I6064" s="40">
        <f>IF(Txn!$B3038="",0,Txn!$Q3038)</f>
        <v>0</v>
      </c>
      <c r="J6064" s="40">
        <f>IF(Txn!$B3038="",0,Txn!$R3038)</f>
        <v>0</v>
      </c>
      <c r="K6064" s="41">
        <f>IF($A6064="","",IFERROR(VALUE(MID($A6064,6,2)),""))</f>
        <v>0</v>
      </c>
      <c r="L6064" s="39">
        <f>IF(Txn!$K3038="","","طرف مقابل — "&amp;Txn!$K3038)</f>
        <v>0</v>
      </c>
      <c r="N6064" s="42">
        <f>IF($D6064="",0,COUNTIF(BankAccts,$D6064))</f>
        <v>0</v>
      </c>
    </row>
    <row r="6065" spans="1:14">
      <c r="A6065" s="38">
        <f>IF(Txn!$B3039="","",Txn!$B3039)</f>
        <v>0</v>
      </c>
      <c r="B6065" s="38">
        <f>IF(Txn!$B3039="","",Txn!$C3039)</f>
        <v>0</v>
      </c>
      <c r="C6065" s="39">
        <f>IF(Txn!$B3039="","","تراکنش بانکی")</f>
        <v>0</v>
      </c>
      <c r="D6065" s="38">
        <f>IF(Txn!$B3039="","",IF(Txn!$X3039="","",Txn!$X3039))</f>
        <v>0</v>
      </c>
      <c r="E6065" s="39">
        <f>IF($D6065="","",IFERROR(VLOOKUP($D6065,AcctTbl,2,0),""))</f>
        <v>0</v>
      </c>
      <c r="F6065" s="39">
        <f>IF($D6065="","",IFERROR(VLOOKUP($D6065,AcctTbl,3,0),""))</f>
        <v>0</v>
      </c>
      <c r="G6065" s="39">
        <f>IF(Txn!$B3039="","",Txn!$D3039)</f>
        <v>0</v>
      </c>
      <c r="H6065" s="38">
        <f>IF(Txn!$B3039="","",Txn!$E3039)</f>
        <v>0</v>
      </c>
      <c r="I6065" s="40">
        <f>IF(Txn!$B3039="",0,Txn!$O3039)</f>
        <v>0</v>
      </c>
      <c r="J6065" s="40">
        <f>IF(Txn!$B3039="",0,Txn!$P3039)</f>
        <v>0</v>
      </c>
      <c r="K6065" s="41">
        <f>IF($A6065="","",IFERROR(VALUE(MID($A6065,6,2)),""))</f>
        <v>0</v>
      </c>
      <c r="L6065" s="39">
        <f>IF(Txn!$K3039="","",Txn!$K3039)</f>
        <v>0</v>
      </c>
      <c r="N6065" s="42">
        <f>IF($D6065="",0,COUNTIF(BankAccts,$D6065))</f>
        <v>0</v>
      </c>
    </row>
    <row r="6066" spans="1:14">
      <c r="A6066" s="38">
        <f>IF(Txn!$B3039="","",Txn!$B3039)</f>
        <v>0</v>
      </c>
      <c r="B6066" s="38">
        <f>IF(Txn!$B3039="","",Txn!$C3039)</f>
        <v>0</v>
      </c>
      <c r="C6066" s="39">
        <f>IF(Txn!$B3039="","","تراکنش بانکی")</f>
        <v>0</v>
      </c>
      <c r="D6066" s="38">
        <f>IF(Txn!$B3039="","",IF(IF(Txn!$U3039="TRF",Txn!$Y3039,Txn!$Z3039)="","",IF(Txn!$U3039="TRF",Txn!$Y3039,Txn!$Z3039)))</f>
        <v>0</v>
      </c>
      <c r="E6066" s="39">
        <f>IF($D6066="","",IFERROR(VLOOKUP($D6066,AcctTbl,2,0),""))</f>
        <v>0</v>
      </c>
      <c r="F6066" s="39">
        <f>IF($D6066="","",IFERROR(VLOOKUP($D6066,AcctTbl,3,0),""))</f>
        <v>0</v>
      </c>
      <c r="G6066" s="39">
        <f>IF(Txn!$B3039="","",Txn!$D3039)</f>
        <v>0</v>
      </c>
      <c r="H6066" s="38">
        <f>IF(Txn!$B3039="","",Txn!$E3039)</f>
        <v>0</v>
      </c>
      <c r="I6066" s="40">
        <f>IF(Txn!$B3039="",0,Txn!$Q3039)</f>
        <v>0</v>
      </c>
      <c r="J6066" s="40">
        <f>IF(Txn!$B3039="",0,Txn!$R3039)</f>
        <v>0</v>
      </c>
      <c r="K6066" s="41">
        <f>IF($A6066="","",IFERROR(VALUE(MID($A6066,6,2)),""))</f>
        <v>0</v>
      </c>
      <c r="L6066" s="39">
        <f>IF(Txn!$K3039="","","طرف مقابل — "&amp;Txn!$K3039)</f>
        <v>0</v>
      </c>
      <c r="N6066" s="42">
        <f>IF($D6066="",0,COUNTIF(BankAccts,$D6066))</f>
        <v>0</v>
      </c>
    </row>
    <row r="6067" spans="1:14">
      <c r="A6067" s="38">
        <f>IF(Txn!$B3040="","",Txn!$B3040)</f>
        <v>0</v>
      </c>
      <c r="B6067" s="38">
        <f>IF(Txn!$B3040="","",Txn!$C3040)</f>
        <v>0</v>
      </c>
      <c r="C6067" s="39">
        <f>IF(Txn!$B3040="","","تراکنش بانکی")</f>
        <v>0</v>
      </c>
      <c r="D6067" s="38">
        <f>IF(Txn!$B3040="","",IF(Txn!$X3040="","",Txn!$X3040))</f>
        <v>0</v>
      </c>
      <c r="E6067" s="39">
        <f>IF($D6067="","",IFERROR(VLOOKUP($D6067,AcctTbl,2,0),""))</f>
        <v>0</v>
      </c>
      <c r="F6067" s="39">
        <f>IF($D6067="","",IFERROR(VLOOKUP($D6067,AcctTbl,3,0),""))</f>
        <v>0</v>
      </c>
      <c r="G6067" s="39">
        <f>IF(Txn!$B3040="","",Txn!$D3040)</f>
        <v>0</v>
      </c>
      <c r="H6067" s="38">
        <f>IF(Txn!$B3040="","",Txn!$E3040)</f>
        <v>0</v>
      </c>
      <c r="I6067" s="40">
        <f>IF(Txn!$B3040="",0,Txn!$O3040)</f>
        <v>0</v>
      </c>
      <c r="J6067" s="40">
        <f>IF(Txn!$B3040="",0,Txn!$P3040)</f>
        <v>0</v>
      </c>
      <c r="K6067" s="41">
        <f>IF($A6067="","",IFERROR(VALUE(MID($A6067,6,2)),""))</f>
        <v>0</v>
      </c>
      <c r="L6067" s="39">
        <f>IF(Txn!$K3040="","",Txn!$K3040)</f>
        <v>0</v>
      </c>
      <c r="N6067" s="42">
        <f>IF($D6067="",0,COUNTIF(BankAccts,$D6067))</f>
        <v>0</v>
      </c>
    </row>
    <row r="6068" spans="1:14">
      <c r="A6068" s="38">
        <f>IF(Txn!$B3040="","",Txn!$B3040)</f>
        <v>0</v>
      </c>
      <c r="B6068" s="38">
        <f>IF(Txn!$B3040="","",Txn!$C3040)</f>
        <v>0</v>
      </c>
      <c r="C6068" s="39">
        <f>IF(Txn!$B3040="","","تراکنش بانکی")</f>
        <v>0</v>
      </c>
      <c r="D6068" s="38">
        <f>IF(Txn!$B3040="","",IF(IF(Txn!$U3040="TRF",Txn!$Y3040,Txn!$Z3040)="","",IF(Txn!$U3040="TRF",Txn!$Y3040,Txn!$Z3040)))</f>
        <v>0</v>
      </c>
      <c r="E6068" s="39">
        <f>IF($D6068="","",IFERROR(VLOOKUP($D6068,AcctTbl,2,0),""))</f>
        <v>0</v>
      </c>
      <c r="F6068" s="39">
        <f>IF($D6068="","",IFERROR(VLOOKUP($D6068,AcctTbl,3,0),""))</f>
        <v>0</v>
      </c>
      <c r="G6068" s="39">
        <f>IF(Txn!$B3040="","",Txn!$D3040)</f>
        <v>0</v>
      </c>
      <c r="H6068" s="38">
        <f>IF(Txn!$B3040="","",Txn!$E3040)</f>
        <v>0</v>
      </c>
      <c r="I6068" s="40">
        <f>IF(Txn!$B3040="",0,Txn!$Q3040)</f>
        <v>0</v>
      </c>
      <c r="J6068" s="40">
        <f>IF(Txn!$B3040="",0,Txn!$R3040)</f>
        <v>0</v>
      </c>
      <c r="K6068" s="41">
        <f>IF($A6068="","",IFERROR(VALUE(MID($A6068,6,2)),""))</f>
        <v>0</v>
      </c>
      <c r="L6068" s="39">
        <f>IF(Txn!$K3040="","","طرف مقابل — "&amp;Txn!$K3040)</f>
        <v>0</v>
      </c>
      <c r="N6068" s="42">
        <f>IF($D6068="",0,COUNTIF(BankAccts,$D6068))</f>
        <v>0</v>
      </c>
    </row>
    <row r="6069" spans="1:14">
      <c r="A6069" s="38">
        <f>IF(Txn!$B3041="","",Txn!$B3041)</f>
        <v>0</v>
      </c>
      <c r="B6069" s="38">
        <f>IF(Txn!$B3041="","",Txn!$C3041)</f>
        <v>0</v>
      </c>
      <c r="C6069" s="39">
        <f>IF(Txn!$B3041="","","تراکنش بانکی")</f>
        <v>0</v>
      </c>
      <c r="D6069" s="38">
        <f>IF(Txn!$B3041="","",IF(Txn!$X3041="","",Txn!$X3041))</f>
        <v>0</v>
      </c>
      <c r="E6069" s="39">
        <f>IF($D6069="","",IFERROR(VLOOKUP($D6069,AcctTbl,2,0),""))</f>
        <v>0</v>
      </c>
      <c r="F6069" s="39">
        <f>IF($D6069="","",IFERROR(VLOOKUP($D6069,AcctTbl,3,0),""))</f>
        <v>0</v>
      </c>
      <c r="G6069" s="39">
        <f>IF(Txn!$B3041="","",Txn!$D3041)</f>
        <v>0</v>
      </c>
      <c r="H6069" s="38">
        <f>IF(Txn!$B3041="","",Txn!$E3041)</f>
        <v>0</v>
      </c>
      <c r="I6069" s="40">
        <f>IF(Txn!$B3041="",0,Txn!$O3041)</f>
        <v>0</v>
      </c>
      <c r="J6069" s="40">
        <f>IF(Txn!$B3041="",0,Txn!$P3041)</f>
        <v>0</v>
      </c>
      <c r="K6069" s="41">
        <f>IF($A6069="","",IFERROR(VALUE(MID($A6069,6,2)),""))</f>
        <v>0</v>
      </c>
      <c r="L6069" s="39">
        <f>IF(Txn!$K3041="","",Txn!$K3041)</f>
        <v>0</v>
      </c>
      <c r="N6069" s="42">
        <f>IF($D6069="",0,COUNTIF(BankAccts,$D6069))</f>
        <v>0</v>
      </c>
    </row>
    <row r="6070" spans="1:14">
      <c r="A6070" s="38">
        <f>IF(Txn!$B3041="","",Txn!$B3041)</f>
        <v>0</v>
      </c>
      <c r="B6070" s="38">
        <f>IF(Txn!$B3041="","",Txn!$C3041)</f>
        <v>0</v>
      </c>
      <c r="C6070" s="39">
        <f>IF(Txn!$B3041="","","تراکنش بانکی")</f>
        <v>0</v>
      </c>
      <c r="D6070" s="38">
        <f>IF(Txn!$B3041="","",IF(IF(Txn!$U3041="TRF",Txn!$Y3041,Txn!$Z3041)="","",IF(Txn!$U3041="TRF",Txn!$Y3041,Txn!$Z3041)))</f>
        <v>0</v>
      </c>
      <c r="E6070" s="39">
        <f>IF($D6070="","",IFERROR(VLOOKUP($D6070,AcctTbl,2,0),""))</f>
        <v>0</v>
      </c>
      <c r="F6070" s="39">
        <f>IF($D6070="","",IFERROR(VLOOKUP($D6070,AcctTbl,3,0),""))</f>
        <v>0</v>
      </c>
      <c r="G6070" s="39">
        <f>IF(Txn!$B3041="","",Txn!$D3041)</f>
        <v>0</v>
      </c>
      <c r="H6070" s="38">
        <f>IF(Txn!$B3041="","",Txn!$E3041)</f>
        <v>0</v>
      </c>
      <c r="I6070" s="40">
        <f>IF(Txn!$B3041="",0,Txn!$Q3041)</f>
        <v>0</v>
      </c>
      <c r="J6070" s="40">
        <f>IF(Txn!$B3041="",0,Txn!$R3041)</f>
        <v>0</v>
      </c>
      <c r="K6070" s="41">
        <f>IF($A6070="","",IFERROR(VALUE(MID($A6070,6,2)),""))</f>
        <v>0</v>
      </c>
      <c r="L6070" s="39">
        <f>IF(Txn!$K3041="","","طرف مقابل — "&amp;Txn!$K3041)</f>
        <v>0</v>
      </c>
      <c r="N6070" s="42">
        <f>IF($D6070="",0,COUNTIF(BankAccts,$D6070))</f>
        <v>0</v>
      </c>
    </row>
    <row r="6071" spans="1:14">
      <c r="A6071" s="38">
        <f>IF(Txn!$B3042="","",Txn!$B3042)</f>
        <v>0</v>
      </c>
      <c r="B6071" s="38">
        <f>IF(Txn!$B3042="","",Txn!$C3042)</f>
        <v>0</v>
      </c>
      <c r="C6071" s="39">
        <f>IF(Txn!$B3042="","","تراکنش بانکی")</f>
        <v>0</v>
      </c>
      <c r="D6071" s="38">
        <f>IF(Txn!$B3042="","",IF(Txn!$X3042="","",Txn!$X3042))</f>
        <v>0</v>
      </c>
      <c r="E6071" s="39">
        <f>IF($D6071="","",IFERROR(VLOOKUP($D6071,AcctTbl,2,0),""))</f>
        <v>0</v>
      </c>
      <c r="F6071" s="39">
        <f>IF($D6071="","",IFERROR(VLOOKUP($D6071,AcctTbl,3,0),""))</f>
        <v>0</v>
      </c>
      <c r="G6071" s="39">
        <f>IF(Txn!$B3042="","",Txn!$D3042)</f>
        <v>0</v>
      </c>
      <c r="H6071" s="38">
        <f>IF(Txn!$B3042="","",Txn!$E3042)</f>
        <v>0</v>
      </c>
      <c r="I6071" s="40">
        <f>IF(Txn!$B3042="",0,Txn!$O3042)</f>
        <v>0</v>
      </c>
      <c r="J6071" s="40">
        <f>IF(Txn!$B3042="",0,Txn!$P3042)</f>
        <v>0</v>
      </c>
      <c r="K6071" s="41">
        <f>IF($A6071="","",IFERROR(VALUE(MID($A6071,6,2)),""))</f>
        <v>0</v>
      </c>
      <c r="L6071" s="39">
        <f>IF(Txn!$K3042="","",Txn!$K3042)</f>
        <v>0</v>
      </c>
      <c r="N6071" s="42">
        <f>IF($D6071="",0,COUNTIF(BankAccts,$D6071))</f>
        <v>0</v>
      </c>
    </row>
    <row r="6072" spans="1:14">
      <c r="A6072" s="38">
        <f>IF(Txn!$B3042="","",Txn!$B3042)</f>
        <v>0</v>
      </c>
      <c r="B6072" s="38">
        <f>IF(Txn!$B3042="","",Txn!$C3042)</f>
        <v>0</v>
      </c>
      <c r="C6072" s="39">
        <f>IF(Txn!$B3042="","","تراکنش بانکی")</f>
        <v>0</v>
      </c>
      <c r="D6072" s="38">
        <f>IF(Txn!$B3042="","",IF(IF(Txn!$U3042="TRF",Txn!$Y3042,Txn!$Z3042)="","",IF(Txn!$U3042="TRF",Txn!$Y3042,Txn!$Z3042)))</f>
        <v>0</v>
      </c>
      <c r="E6072" s="39">
        <f>IF($D6072="","",IFERROR(VLOOKUP($D6072,AcctTbl,2,0),""))</f>
        <v>0</v>
      </c>
      <c r="F6072" s="39">
        <f>IF($D6072="","",IFERROR(VLOOKUP($D6072,AcctTbl,3,0),""))</f>
        <v>0</v>
      </c>
      <c r="G6072" s="39">
        <f>IF(Txn!$B3042="","",Txn!$D3042)</f>
        <v>0</v>
      </c>
      <c r="H6072" s="38">
        <f>IF(Txn!$B3042="","",Txn!$E3042)</f>
        <v>0</v>
      </c>
      <c r="I6072" s="40">
        <f>IF(Txn!$B3042="",0,Txn!$Q3042)</f>
        <v>0</v>
      </c>
      <c r="J6072" s="40">
        <f>IF(Txn!$B3042="",0,Txn!$R3042)</f>
        <v>0</v>
      </c>
      <c r="K6072" s="41">
        <f>IF($A6072="","",IFERROR(VALUE(MID($A6072,6,2)),""))</f>
        <v>0</v>
      </c>
      <c r="L6072" s="39">
        <f>IF(Txn!$K3042="","","طرف مقابل — "&amp;Txn!$K3042)</f>
        <v>0</v>
      </c>
      <c r="N6072" s="42">
        <f>IF($D6072="",0,COUNTIF(BankAccts,$D6072))</f>
        <v>0</v>
      </c>
    </row>
    <row r="6073" spans="1:14">
      <c r="A6073" s="38">
        <f>IF(Txn!$B3043="","",Txn!$B3043)</f>
        <v>0</v>
      </c>
      <c r="B6073" s="38">
        <f>IF(Txn!$B3043="","",Txn!$C3043)</f>
        <v>0</v>
      </c>
      <c r="C6073" s="39">
        <f>IF(Txn!$B3043="","","تراکنش بانکی")</f>
        <v>0</v>
      </c>
      <c r="D6073" s="38">
        <f>IF(Txn!$B3043="","",IF(Txn!$X3043="","",Txn!$X3043))</f>
        <v>0</v>
      </c>
      <c r="E6073" s="39">
        <f>IF($D6073="","",IFERROR(VLOOKUP($D6073,AcctTbl,2,0),""))</f>
        <v>0</v>
      </c>
      <c r="F6073" s="39">
        <f>IF($D6073="","",IFERROR(VLOOKUP($D6073,AcctTbl,3,0),""))</f>
        <v>0</v>
      </c>
      <c r="G6073" s="39">
        <f>IF(Txn!$B3043="","",Txn!$D3043)</f>
        <v>0</v>
      </c>
      <c r="H6073" s="38">
        <f>IF(Txn!$B3043="","",Txn!$E3043)</f>
        <v>0</v>
      </c>
      <c r="I6073" s="40">
        <f>IF(Txn!$B3043="",0,Txn!$O3043)</f>
        <v>0</v>
      </c>
      <c r="J6073" s="40">
        <f>IF(Txn!$B3043="",0,Txn!$P3043)</f>
        <v>0</v>
      </c>
      <c r="K6073" s="41">
        <f>IF($A6073="","",IFERROR(VALUE(MID($A6073,6,2)),""))</f>
        <v>0</v>
      </c>
      <c r="L6073" s="39">
        <f>IF(Txn!$K3043="","",Txn!$K3043)</f>
        <v>0</v>
      </c>
      <c r="N6073" s="42">
        <f>IF($D6073="",0,COUNTIF(BankAccts,$D6073))</f>
        <v>0</v>
      </c>
    </row>
    <row r="6074" spans="1:14">
      <c r="A6074" s="38">
        <f>IF(Txn!$B3043="","",Txn!$B3043)</f>
        <v>0</v>
      </c>
      <c r="B6074" s="38">
        <f>IF(Txn!$B3043="","",Txn!$C3043)</f>
        <v>0</v>
      </c>
      <c r="C6074" s="39">
        <f>IF(Txn!$B3043="","","تراکنش بانکی")</f>
        <v>0</v>
      </c>
      <c r="D6074" s="38">
        <f>IF(Txn!$B3043="","",IF(IF(Txn!$U3043="TRF",Txn!$Y3043,Txn!$Z3043)="","",IF(Txn!$U3043="TRF",Txn!$Y3043,Txn!$Z3043)))</f>
        <v>0</v>
      </c>
      <c r="E6074" s="39">
        <f>IF($D6074="","",IFERROR(VLOOKUP($D6074,AcctTbl,2,0),""))</f>
        <v>0</v>
      </c>
      <c r="F6074" s="39">
        <f>IF($D6074="","",IFERROR(VLOOKUP($D6074,AcctTbl,3,0),""))</f>
        <v>0</v>
      </c>
      <c r="G6074" s="39">
        <f>IF(Txn!$B3043="","",Txn!$D3043)</f>
        <v>0</v>
      </c>
      <c r="H6074" s="38">
        <f>IF(Txn!$B3043="","",Txn!$E3043)</f>
        <v>0</v>
      </c>
      <c r="I6074" s="40">
        <f>IF(Txn!$B3043="",0,Txn!$Q3043)</f>
        <v>0</v>
      </c>
      <c r="J6074" s="40">
        <f>IF(Txn!$B3043="",0,Txn!$R3043)</f>
        <v>0</v>
      </c>
      <c r="K6074" s="41">
        <f>IF($A6074="","",IFERROR(VALUE(MID($A6074,6,2)),""))</f>
        <v>0</v>
      </c>
      <c r="L6074" s="39">
        <f>IF(Txn!$K3043="","","طرف مقابل — "&amp;Txn!$K3043)</f>
        <v>0</v>
      </c>
      <c r="N6074" s="42">
        <f>IF($D6074="",0,COUNTIF(BankAccts,$D6074))</f>
        <v>0</v>
      </c>
    </row>
    <row r="6075" spans="1:14">
      <c r="A6075" s="38">
        <f>IF(Txn!$B3044="","",Txn!$B3044)</f>
        <v>0</v>
      </c>
      <c r="B6075" s="38">
        <f>IF(Txn!$B3044="","",Txn!$C3044)</f>
        <v>0</v>
      </c>
      <c r="C6075" s="39">
        <f>IF(Txn!$B3044="","","تراکنش بانکی")</f>
        <v>0</v>
      </c>
      <c r="D6075" s="38">
        <f>IF(Txn!$B3044="","",IF(Txn!$X3044="","",Txn!$X3044))</f>
        <v>0</v>
      </c>
      <c r="E6075" s="39">
        <f>IF($D6075="","",IFERROR(VLOOKUP($D6075,AcctTbl,2,0),""))</f>
        <v>0</v>
      </c>
      <c r="F6075" s="39">
        <f>IF($D6075="","",IFERROR(VLOOKUP($D6075,AcctTbl,3,0),""))</f>
        <v>0</v>
      </c>
      <c r="G6075" s="39">
        <f>IF(Txn!$B3044="","",Txn!$D3044)</f>
        <v>0</v>
      </c>
      <c r="H6075" s="38">
        <f>IF(Txn!$B3044="","",Txn!$E3044)</f>
        <v>0</v>
      </c>
      <c r="I6075" s="40">
        <f>IF(Txn!$B3044="",0,Txn!$O3044)</f>
        <v>0</v>
      </c>
      <c r="J6075" s="40">
        <f>IF(Txn!$B3044="",0,Txn!$P3044)</f>
        <v>0</v>
      </c>
      <c r="K6075" s="41">
        <f>IF($A6075="","",IFERROR(VALUE(MID($A6075,6,2)),""))</f>
        <v>0</v>
      </c>
      <c r="L6075" s="39">
        <f>IF(Txn!$K3044="","",Txn!$K3044)</f>
        <v>0</v>
      </c>
      <c r="N6075" s="42">
        <f>IF($D6075="",0,COUNTIF(BankAccts,$D6075))</f>
        <v>0</v>
      </c>
    </row>
    <row r="6076" spans="1:14">
      <c r="A6076" s="38">
        <f>IF(Txn!$B3044="","",Txn!$B3044)</f>
        <v>0</v>
      </c>
      <c r="B6076" s="38">
        <f>IF(Txn!$B3044="","",Txn!$C3044)</f>
        <v>0</v>
      </c>
      <c r="C6076" s="39">
        <f>IF(Txn!$B3044="","","تراکنش بانکی")</f>
        <v>0</v>
      </c>
      <c r="D6076" s="38">
        <f>IF(Txn!$B3044="","",IF(IF(Txn!$U3044="TRF",Txn!$Y3044,Txn!$Z3044)="","",IF(Txn!$U3044="TRF",Txn!$Y3044,Txn!$Z3044)))</f>
        <v>0</v>
      </c>
      <c r="E6076" s="39">
        <f>IF($D6076="","",IFERROR(VLOOKUP($D6076,AcctTbl,2,0),""))</f>
        <v>0</v>
      </c>
      <c r="F6076" s="39">
        <f>IF($D6076="","",IFERROR(VLOOKUP($D6076,AcctTbl,3,0),""))</f>
        <v>0</v>
      </c>
      <c r="G6076" s="39">
        <f>IF(Txn!$B3044="","",Txn!$D3044)</f>
        <v>0</v>
      </c>
      <c r="H6076" s="38">
        <f>IF(Txn!$B3044="","",Txn!$E3044)</f>
        <v>0</v>
      </c>
      <c r="I6076" s="40">
        <f>IF(Txn!$B3044="",0,Txn!$Q3044)</f>
        <v>0</v>
      </c>
      <c r="J6076" s="40">
        <f>IF(Txn!$B3044="",0,Txn!$R3044)</f>
        <v>0</v>
      </c>
      <c r="K6076" s="41">
        <f>IF($A6076="","",IFERROR(VALUE(MID($A6076,6,2)),""))</f>
        <v>0</v>
      </c>
      <c r="L6076" s="39">
        <f>IF(Txn!$K3044="","","طرف مقابل — "&amp;Txn!$K3044)</f>
        <v>0</v>
      </c>
      <c r="N6076" s="42">
        <f>IF($D6076="",0,COUNTIF(BankAccts,$D6076))</f>
        <v>0</v>
      </c>
    </row>
    <row r="6077" spans="1:14">
      <c r="A6077" s="38">
        <f>IF(Txn!$B3045="","",Txn!$B3045)</f>
        <v>0</v>
      </c>
      <c r="B6077" s="38">
        <f>IF(Txn!$B3045="","",Txn!$C3045)</f>
        <v>0</v>
      </c>
      <c r="C6077" s="39">
        <f>IF(Txn!$B3045="","","تراکنش بانکی")</f>
        <v>0</v>
      </c>
      <c r="D6077" s="38">
        <f>IF(Txn!$B3045="","",IF(Txn!$X3045="","",Txn!$X3045))</f>
        <v>0</v>
      </c>
      <c r="E6077" s="39">
        <f>IF($D6077="","",IFERROR(VLOOKUP($D6077,AcctTbl,2,0),""))</f>
        <v>0</v>
      </c>
      <c r="F6077" s="39">
        <f>IF($D6077="","",IFERROR(VLOOKUP($D6077,AcctTbl,3,0),""))</f>
        <v>0</v>
      </c>
      <c r="G6077" s="39">
        <f>IF(Txn!$B3045="","",Txn!$D3045)</f>
        <v>0</v>
      </c>
      <c r="H6077" s="38">
        <f>IF(Txn!$B3045="","",Txn!$E3045)</f>
        <v>0</v>
      </c>
      <c r="I6077" s="40">
        <f>IF(Txn!$B3045="",0,Txn!$O3045)</f>
        <v>0</v>
      </c>
      <c r="J6077" s="40">
        <f>IF(Txn!$B3045="",0,Txn!$P3045)</f>
        <v>0</v>
      </c>
      <c r="K6077" s="41">
        <f>IF($A6077="","",IFERROR(VALUE(MID($A6077,6,2)),""))</f>
        <v>0</v>
      </c>
      <c r="L6077" s="39">
        <f>IF(Txn!$K3045="","",Txn!$K3045)</f>
        <v>0</v>
      </c>
      <c r="N6077" s="42">
        <f>IF($D6077="",0,COUNTIF(BankAccts,$D6077))</f>
        <v>0</v>
      </c>
    </row>
    <row r="6078" spans="1:14">
      <c r="A6078" s="38">
        <f>IF(Txn!$B3045="","",Txn!$B3045)</f>
        <v>0</v>
      </c>
      <c r="B6078" s="38">
        <f>IF(Txn!$B3045="","",Txn!$C3045)</f>
        <v>0</v>
      </c>
      <c r="C6078" s="39">
        <f>IF(Txn!$B3045="","","تراکنش بانکی")</f>
        <v>0</v>
      </c>
      <c r="D6078" s="38">
        <f>IF(Txn!$B3045="","",IF(IF(Txn!$U3045="TRF",Txn!$Y3045,Txn!$Z3045)="","",IF(Txn!$U3045="TRF",Txn!$Y3045,Txn!$Z3045)))</f>
        <v>0</v>
      </c>
      <c r="E6078" s="39">
        <f>IF($D6078="","",IFERROR(VLOOKUP($D6078,AcctTbl,2,0),""))</f>
        <v>0</v>
      </c>
      <c r="F6078" s="39">
        <f>IF($D6078="","",IFERROR(VLOOKUP($D6078,AcctTbl,3,0),""))</f>
        <v>0</v>
      </c>
      <c r="G6078" s="39">
        <f>IF(Txn!$B3045="","",Txn!$D3045)</f>
        <v>0</v>
      </c>
      <c r="H6078" s="38">
        <f>IF(Txn!$B3045="","",Txn!$E3045)</f>
        <v>0</v>
      </c>
      <c r="I6078" s="40">
        <f>IF(Txn!$B3045="",0,Txn!$Q3045)</f>
        <v>0</v>
      </c>
      <c r="J6078" s="40">
        <f>IF(Txn!$B3045="",0,Txn!$R3045)</f>
        <v>0</v>
      </c>
      <c r="K6078" s="41">
        <f>IF($A6078="","",IFERROR(VALUE(MID($A6078,6,2)),""))</f>
        <v>0</v>
      </c>
      <c r="L6078" s="39">
        <f>IF(Txn!$K3045="","","طرف مقابل — "&amp;Txn!$K3045)</f>
        <v>0</v>
      </c>
      <c r="N6078" s="42">
        <f>IF($D6078="",0,COUNTIF(BankAccts,$D6078))</f>
        <v>0</v>
      </c>
    </row>
    <row r="6079" spans="1:14">
      <c r="A6079" s="38">
        <f>IF(Txn!$B3046="","",Txn!$B3046)</f>
        <v>0</v>
      </c>
      <c r="B6079" s="38">
        <f>IF(Txn!$B3046="","",Txn!$C3046)</f>
        <v>0</v>
      </c>
      <c r="C6079" s="39">
        <f>IF(Txn!$B3046="","","تراکنش بانکی")</f>
        <v>0</v>
      </c>
      <c r="D6079" s="38">
        <f>IF(Txn!$B3046="","",IF(Txn!$X3046="","",Txn!$X3046))</f>
        <v>0</v>
      </c>
      <c r="E6079" s="39">
        <f>IF($D6079="","",IFERROR(VLOOKUP($D6079,AcctTbl,2,0),""))</f>
        <v>0</v>
      </c>
      <c r="F6079" s="39">
        <f>IF($D6079="","",IFERROR(VLOOKUP($D6079,AcctTbl,3,0),""))</f>
        <v>0</v>
      </c>
      <c r="G6079" s="39">
        <f>IF(Txn!$B3046="","",Txn!$D3046)</f>
        <v>0</v>
      </c>
      <c r="H6079" s="38">
        <f>IF(Txn!$B3046="","",Txn!$E3046)</f>
        <v>0</v>
      </c>
      <c r="I6079" s="40">
        <f>IF(Txn!$B3046="",0,Txn!$O3046)</f>
        <v>0</v>
      </c>
      <c r="J6079" s="40">
        <f>IF(Txn!$B3046="",0,Txn!$P3046)</f>
        <v>0</v>
      </c>
      <c r="K6079" s="41">
        <f>IF($A6079="","",IFERROR(VALUE(MID($A6079,6,2)),""))</f>
        <v>0</v>
      </c>
      <c r="L6079" s="39">
        <f>IF(Txn!$K3046="","",Txn!$K3046)</f>
        <v>0</v>
      </c>
      <c r="N6079" s="42">
        <f>IF($D6079="",0,COUNTIF(BankAccts,$D6079))</f>
        <v>0</v>
      </c>
    </row>
    <row r="6080" spans="1:14">
      <c r="A6080" s="38">
        <f>IF(Txn!$B3046="","",Txn!$B3046)</f>
        <v>0</v>
      </c>
      <c r="B6080" s="38">
        <f>IF(Txn!$B3046="","",Txn!$C3046)</f>
        <v>0</v>
      </c>
      <c r="C6080" s="39">
        <f>IF(Txn!$B3046="","","تراکنش بانکی")</f>
        <v>0</v>
      </c>
      <c r="D6080" s="38">
        <f>IF(Txn!$B3046="","",IF(IF(Txn!$U3046="TRF",Txn!$Y3046,Txn!$Z3046)="","",IF(Txn!$U3046="TRF",Txn!$Y3046,Txn!$Z3046)))</f>
        <v>0</v>
      </c>
      <c r="E6080" s="39">
        <f>IF($D6080="","",IFERROR(VLOOKUP($D6080,AcctTbl,2,0),""))</f>
        <v>0</v>
      </c>
      <c r="F6080" s="39">
        <f>IF($D6080="","",IFERROR(VLOOKUP($D6080,AcctTbl,3,0),""))</f>
        <v>0</v>
      </c>
      <c r="G6080" s="39">
        <f>IF(Txn!$B3046="","",Txn!$D3046)</f>
        <v>0</v>
      </c>
      <c r="H6080" s="38">
        <f>IF(Txn!$B3046="","",Txn!$E3046)</f>
        <v>0</v>
      </c>
      <c r="I6080" s="40">
        <f>IF(Txn!$B3046="",0,Txn!$Q3046)</f>
        <v>0</v>
      </c>
      <c r="J6080" s="40">
        <f>IF(Txn!$B3046="",0,Txn!$R3046)</f>
        <v>0</v>
      </c>
      <c r="K6080" s="41">
        <f>IF($A6080="","",IFERROR(VALUE(MID($A6080,6,2)),""))</f>
        <v>0</v>
      </c>
      <c r="L6080" s="39">
        <f>IF(Txn!$K3046="","","طرف مقابل — "&amp;Txn!$K3046)</f>
        <v>0</v>
      </c>
      <c r="N6080" s="42">
        <f>IF($D6080="",0,COUNTIF(BankAccts,$D6080))</f>
        <v>0</v>
      </c>
    </row>
    <row r="6081" spans="1:14">
      <c r="A6081" s="38">
        <f>IF(Txn!$B3047="","",Txn!$B3047)</f>
        <v>0</v>
      </c>
      <c r="B6081" s="38">
        <f>IF(Txn!$B3047="","",Txn!$C3047)</f>
        <v>0</v>
      </c>
      <c r="C6081" s="39">
        <f>IF(Txn!$B3047="","","تراکنش بانکی")</f>
        <v>0</v>
      </c>
      <c r="D6081" s="38">
        <f>IF(Txn!$B3047="","",IF(Txn!$X3047="","",Txn!$X3047))</f>
        <v>0</v>
      </c>
      <c r="E6081" s="39">
        <f>IF($D6081="","",IFERROR(VLOOKUP($D6081,AcctTbl,2,0),""))</f>
        <v>0</v>
      </c>
      <c r="F6081" s="39">
        <f>IF($D6081="","",IFERROR(VLOOKUP($D6081,AcctTbl,3,0),""))</f>
        <v>0</v>
      </c>
      <c r="G6081" s="39">
        <f>IF(Txn!$B3047="","",Txn!$D3047)</f>
        <v>0</v>
      </c>
      <c r="H6081" s="38">
        <f>IF(Txn!$B3047="","",Txn!$E3047)</f>
        <v>0</v>
      </c>
      <c r="I6081" s="40">
        <f>IF(Txn!$B3047="",0,Txn!$O3047)</f>
        <v>0</v>
      </c>
      <c r="J6081" s="40">
        <f>IF(Txn!$B3047="",0,Txn!$P3047)</f>
        <v>0</v>
      </c>
      <c r="K6081" s="41">
        <f>IF($A6081="","",IFERROR(VALUE(MID($A6081,6,2)),""))</f>
        <v>0</v>
      </c>
      <c r="L6081" s="39">
        <f>IF(Txn!$K3047="","",Txn!$K3047)</f>
        <v>0</v>
      </c>
      <c r="N6081" s="42">
        <f>IF($D6081="",0,COUNTIF(BankAccts,$D6081))</f>
        <v>0</v>
      </c>
    </row>
    <row r="6082" spans="1:14">
      <c r="A6082" s="38">
        <f>IF(Txn!$B3047="","",Txn!$B3047)</f>
        <v>0</v>
      </c>
      <c r="B6082" s="38">
        <f>IF(Txn!$B3047="","",Txn!$C3047)</f>
        <v>0</v>
      </c>
      <c r="C6082" s="39">
        <f>IF(Txn!$B3047="","","تراکنش بانکی")</f>
        <v>0</v>
      </c>
      <c r="D6082" s="38">
        <f>IF(Txn!$B3047="","",IF(IF(Txn!$U3047="TRF",Txn!$Y3047,Txn!$Z3047)="","",IF(Txn!$U3047="TRF",Txn!$Y3047,Txn!$Z3047)))</f>
        <v>0</v>
      </c>
      <c r="E6082" s="39">
        <f>IF($D6082="","",IFERROR(VLOOKUP($D6082,AcctTbl,2,0),""))</f>
        <v>0</v>
      </c>
      <c r="F6082" s="39">
        <f>IF($D6082="","",IFERROR(VLOOKUP($D6082,AcctTbl,3,0),""))</f>
        <v>0</v>
      </c>
      <c r="G6082" s="39">
        <f>IF(Txn!$B3047="","",Txn!$D3047)</f>
        <v>0</v>
      </c>
      <c r="H6082" s="38">
        <f>IF(Txn!$B3047="","",Txn!$E3047)</f>
        <v>0</v>
      </c>
      <c r="I6082" s="40">
        <f>IF(Txn!$B3047="",0,Txn!$Q3047)</f>
        <v>0</v>
      </c>
      <c r="J6082" s="40">
        <f>IF(Txn!$B3047="",0,Txn!$R3047)</f>
        <v>0</v>
      </c>
      <c r="K6082" s="41">
        <f>IF($A6082="","",IFERROR(VALUE(MID($A6082,6,2)),""))</f>
        <v>0</v>
      </c>
      <c r="L6082" s="39">
        <f>IF(Txn!$K3047="","","طرف مقابل — "&amp;Txn!$K3047)</f>
        <v>0</v>
      </c>
      <c r="N6082" s="42">
        <f>IF($D6082="",0,COUNTIF(BankAccts,$D6082))</f>
        <v>0</v>
      </c>
    </row>
    <row r="6083" spans="1:14">
      <c r="A6083" s="38">
        <f>IF(Txn!$B3048="","",Txn!$B3048)</f>
        <v>0</v>
      </c>
      <c r="B6083" s="38">
        <f>IF(Txn!$B3048="","",Txn!$C3048)</f>
        <v>0</v>
      </c>
      <c r="C6083" s="39">
        <f>IF(Txn!$B3048="","","تراکنش بانکی")</f>
        <v>0</v>
      </c>
      <c r="D6083" s="38">
        <f>IF(Txn!$B3048="","",IF(Txn!$X3048="","",Txn!$X3048))</f>
        <v>0</v>
      </c>
      <c r="E6083" s="39">
        <f>IF($D6083="","",IFERROR(VLOOKUP($D6083,AcctTbl,2,0),""))</f>
        <v>0</v>
      </c>
      <c r="F6083" s="39">
        <f>IF($D6083="","",IFERROR(VLOOKUP($D6083,AcctTbl,3,0),""))</f>
        <v>0</v>
      </c>
      <c r="G6083" s="39">
        <f>IF(Txn!$B3048="","",Txn!$D3048)</f>
        <v>0</v>
      </c>
      <c r="H6083" s="38">
        <f>IF(Txn!$B3048="","",Txn!$E3048)</f>
        <v>0</v>
      </c>
      <c r="I6083" s="40">
        <f>IF(Txn!$B3048="",0,Txn!$O3048)</f>
        <v>0</v>
      </c>
      <c r="J6083" s="40">
        <f>IF(Txn!$B3048="",0,Txn!$P3048)</f>
        <v>0</v>
      </c>
      <c r="K6083" s="41">
        <f>IF($A6083="","",IFERROR(VALUE(MID($A6083,6,2)),""))</f>
        <v>0</v>
      </c>
      <c r="L6083" s="39">
        <f>IF(Txn!$K3048="","",Txn!$K3048)</f>
        <v>0</v>
      </c>
      <c r="N6083" s="42">
        <f>IF($D6083="",0,COUNTIF(BankAccts,$D6083))</f>
        <v>0</v>
      </c>
    </row>
    <row r="6084" spans="1:14">
      <c r="A6084" s="38">
        <f>IF(Txn!$B3048="","",Txn!$B3048)</f>
        <v>0</v>
      </c>
      <c r="B6084" s="38">
        <f>IF(Txn!$B3048="","",Txn!$C3048)</f>
        <v>0</v>
      </c>
      <c r="C6084" s="39">
        <f>IF(Txn!$B3048="","","تراکنش بانکی")</f>
        <v>0</v>
      </c>
      <c r="D6084" s="38">
        <f>IF(Txn!$B3048="","",IF(IF(Txn!$U3048="TRF",Txn!$Y3048,Txn!$Z3048)="","",IF(Txn!$U3048="TRF",Txn!$Y3048,Txn!$Z3048)))</f>
        <v>0</v>
      </c>
      <c r="E6084" s="39">
        <f>IF($D6084="","",IFERROR(VLOOKUP($D6084,AcctTbl,2,0),""))</f>
        <v>0</v>
      </c>
      <c r="F6084" s="39">
        <f>IF($D6084="","",IFERROR(VLOOKUP($D6084,AcctTbl,3,0),""))</f>
        <v>0</v>
      </c>
      <c r="G6084" s="39">
        <f>IF(Txn!$B3048="","",Txn!$D3048)</f>
        <v>0</v>
      </c>
      <c r="H6084" s="38">
        <f>IF(Txn!$B3048="","",Txn!$E3048)</f>
        <v>0</v>
      </c>
      <c r="I6084" s="40">
        <f>IF(Txn!$B3048="",0,Txn!$Q3048)</f>
        <v>0</v>
      </c>
      <c r="J6084" s="40">
        <f>IF(Txn!$B3048="",0,Txn!$R3048)</f>
        <v>0</v>
      </c>
      <c r="K6084" s="41">
        <f>IF($A6084="","",IFERROR(VALUE(MID($A6084,6,2)),""))</f>
        <v>0</v>
      </c>
      <c r="L6084" s="39">
        <f>IF(Txn!$K3048="","","طرف مقابل — "&amp;Txn!$K3048)</f>
        <v>0</v>
      </c>
      <c r="N6084" s="42">
        <f>IF($D6084="",0,COUNTIF(BankAccts,$D6084))</f>
        <v>0</v>
      </c>
    </row>
    <row r="6085" spans="1:14">
      <c r="A6085" s="38">
        <f>IF(Txn!$B3049="","",Txn!$B3049)</f>
        <v>0</v>
      </c>
      <c r="B6085" s="38">
        <f>IF(Txn!$B3049="","",Txn!$C3049)</f>
        <v>0</v>
      </c>
      <c r="C6085" s="39">
        <f>IF(Txn!$B3049="","","تراکنش بانکی")</f>
        <v>0</v>
      </c>
      <c r="D6085" s="38">
        <f>IF(Txn!$B3049="","",IF(Txn!$X3049="","",Txn!$X3049))</f>
        <v>0</v>
      </c>
      <c r="E6085" s="39">
        <f>IF($D6085="","",IFERROR(VLOOKUP($D6085,AcctTbl,2,0),""))</f>
        <v>0</v>
      </c>
      <c r="F6085" s="39">
        <f>IF($D6085="","",IFERROR(VLOOKUP($D6085,AcctTbl,3,0),""))</f>
        <v>0</v>
      </c>
      <c r="G6085" s="39">
        <f>IF(Txn!$B3049="","",Txn!$D3049)</f>
        <v>0</v>
      </c>
      <c r="H6085" s="38">
        <f>IF(Txn!$B3049="","",Txn!$E3049)</f>
        <v>0</v>
      </c>
      <c r="I6085" s="40">
        <f>IF(Txn!$B3049="",0,Txn!$O3049)</f>
        <v>0</v>
      </c>
      <c r="J6085" s="40">
        <f>IF(Txn!$B3049="",0,Txn!$P3049)</f>
        <v>0</v>
      </c>
      <c r="K6085" s="41">
        <f>IF($A6085="","",IFERROR(VALUE(MID($A6085,6,2)),""))</f>
        <v>0</v>
      </c>
      <c r="L6085" s="39">
        <f>IF(Txn!$K3049="","",Txn!$K3049)</f>
        <v>0</v>
      </c>
      <c r="N6085" s="42">
        <f>IF($D6085="",0,COUNTIF(BankAccts,$D6085))</f>
        <v>0</v>
      </c>
    </row>
    <row r="6086" spans="1:14">
      <c r="A6086" s="38">
        <f>IF(Txn!$B3049="","",Txn!$B3049)</f>
        <v>0</v>
      </c>
      <c r="B6086" s="38">
        <f>IF(Txn!$B3049="","",Txn!$C3049)</f>
        <v>0</v>
      </c>
      <c r="C6086" s="39">
        <f>IF(Txn!$B3049="","","تراکنش بانکی")</f>
        <v>0</v>
      </c>
      <c r="D6086" s="38">
        <f>IF(Txn!$B3049="","",IF(IF(Txn!$U3049="TRF",Txn!$Y3049,Txn!$Z3049)="","",IF(Txn!$U3049="TRF",Txn!$Y3049,Txn!$Z3049)))</f>
        <v>0</v>
      </c>
      <c r="E6086" s="39">
        <f>IF($D6086="","",IFERROR(VLOOKUP($D6086,AcctTbl,2,0),""))</f>
        <v>0</v>
      </c>
      <c r="F6086" s="39">
        <f>IF($D6086="","",IFERROR(VLOOKUP($D6086,AcctTbl,3,0),""))</f>
        <v>0</v>
      </c>
      <c r="G6086" s="39">
        <f>IF(Txn!$B3049="","",Txn!$D3049)</f>
        <v>0</v>
      </c>
      <c r="H6086" s="38">
        <f>IF(Txn!$B3049="","",Txn!$E3049)</f>
        <v>0</v>
      </c>
      <c r="I6086" s="40">
        <f>IF(Txn!$B3049="",0,Txn!$Q3049)</f>
        <v>0</v>
      </c>
      <c r="J6086" s="40">
        <f>IF(Txn!$B3049="",0,Txn!$R3049)</f>
        <v>0</v>
      </c>
      <c r="K6086" s="41">
        <f>IF($A6086="","",IFERROR(VALUE(MID($A6086,6,2)),""))</f>
        <v>0</v>
      </c>
      <c r="L6086" s="39">
        <f>IF(Txn!$K3049="","","طرف مقابل — "&amp;Txn!$K3049)</f>
        <v>0</v>
      </c>
      <c r="N6086" s="42">
        <f>IF($D6086="",0,COUNTIF(BankAccts,$D6086))</f>
        <v>0</v>
      </c>
    </row>
    <row r="6087" spans="1:14">
      <c r="A6087" s="38">
        <f>IF(Txn!$B3050="","",Txn!$B3050)</f>
        <v>0</v>
      </c>
      <c r="B6087" s="38">
        <f>IF(Txn!$B3050="","",Txn!$C3050)</f>
        <v>0</v>
      </c>
      <c r="C6087" s="39">
        <f>IF(Txn!$B3050="","","تراکنش بانکی")</f>
        <v>0</v>
      </c>
      <c r="D6087" s="38">
        <f>IF(Txn!$B3050="","",IF(Txn!$X3050="","",Txn!$X3050))</f>
        <v>0</v>
      </c>
      <c r="E6087" s="39">
        <f>IF($D6087="","",IFERROR(VLOOKUP($D6087,AcctTbl,2,0),""))</f>
        <v>0</v>
      </c>
      <c r="F6087" s="39">
        <f>IF($D6087="","",IFERROR(VLOOKUP($D6087,AcctTbl,3,0),""))</f>
        <v>0</v>
      </c>
      <c r="G6087" s="39">
        <f>IF(Txn!$B3050="","",Txn!$D3050)</f>
        <v>0</v>
      </c>
      <c r="H6087" s="38">
        <f>IF(Txn!$B3050="","",Txn!$E3050)</f>
        <v>0</v>
      </c>
      <c r="I6087" s="40">
        <f>IF(Txn!$B3050="",0,Txn!$O3050)</f>
        <v>0</v>
      </c>
      <c r="J6087" s="40">
        <f>IF(Txn!$B3050="",0,Txn!$P3050)</f>
        <v>0</v>
      </c>
      <c r="K6087" s="41">
        <f>IF($A6087="","",IFERROR(VALUE(MID($A6087,6,2)),""))</f>
        <v>0</v>
      </c>
      <c r="L6087" s="39">
        <f>IF(Txn!$K3050="","",Txn!$K3050)</f>
        <v>0</v>
      </c>
      <c r="N6087" s="42">
        <f>IF($D6087="",0,COUNTIF(BankAccts,$D6087))</f>
        <v>0</v>
      </c>
    </row>
    <row r="6088" spans="1:14">
      <c r="A6088" s="38">
        <f>IF(Txn!$B3050="","",Txn!$B3050)</f>
        <v>0</v>
      </c>
      <c r="B6088" s="38">
        <f>IF(Txn!$B3050="","",Txn!$C3050)</f>
        <v>0</v>
      </c>
      <c r="C6088" s="39">
        <f>IF(Txn!$B3050="","","تراکنش بانکی")</f>
        <v>0</v>
      </c>
      <c r="D6088" s="38">
        <f>IF(Txn!$B3050="","",IF(IF(Txn!$U3050="TRF",Txn!$Y3050,Txn!$Z3050)="","",IF(Txn!$U3050="TRF",Txn!$Y3050,Txn!$Z3050)))</f>
        <v>0</v>
      </c>
      <c r="E6088" s="39">
        <f>IF($D6088="","",IFERROR(VLOOKUP($D6088,AcctTbl,2,0),""))</f>
        <v>0</v>
      </c>
      <c r="F6088" s="39">
        <f>IF($D6088="","",IFERROR(VLOOKUP($D6088,AcctTbl,3,0),""))</f>
        <v>0</v>
      </c>
      <c r="G6088" s="39">
        <f>IF(Txn!$B3050="","",Txn!$D3050)</f>
        <v>0</v>
      </c>
      <c r="H6088" s="38">
        <f>IF(Txn!$B3050="","",Txn!$E3050)</f>
        <v>0</v>
      </c>
      <c r="I6088" s="40">
        <f>IF(Txn!$B3050="",0,Txn!$Q3050)</f>
        <v>0</v>
      </c>
      <c r="J6088" s="40">
        <f>IF(Txn!$B3050="",0,Txn!$R3050)</f>
        <v>0</v>
      </c>
      <c r="K6088" s="41">
        <f>IF($A6088="","",IFERROR(VALUE(MID($A6088,6,2)),""))</f>
        <v>0</v>
      </c>
      <c r="L6088" s="39">
        <f>IF(Txn!$K3050="","","طرف مقابل — "&amp;Txn!$K3050)</f>
        <v>0</v>
      </c>
      <c r="N6088" s="42">
        <f>IF($D6088="",0,COUNTIF(BankAccts,$D6088))</f>
        <v>0</v>
      </c>
    </row>
    <row r="6089" spans="1:14">
      <c r="A6089" s="38">
        <f>IF(Txn!$B3051="","",Txn!$B3051)</f>
        <v>0</v>
      </c>
      <c r="B6089" s="38">
        <f>IF(Txn!$B3051="","",Txn!$C3051)</f>
        <v>0</v>
      </c>
      <c r="C6089" s="39">
        <f>IF(Txn!$B3051="","","تراکنش بانکی")</f>
        <v>0</v>
      </c>
      <c r="D6089" s="38">
        <f>IF(Txn!$B3051="","",IF(Txn!$X3051="","",Txn!$X3051))</f>
        <v>0</v>
      </c>
      <c r="E6089" s="39">
        <f>IF($D6089="","",IFERROR(VLOOKUP($D6089,AcctTbl,2,0),""))</f>
        <v>0</v>
      </c>
      <c r="F6089" s="39">
        <f>IF($D6089="","",IFERROR(VLOOKUP($D6089,AcctTbl,3,0),""))</f>
        <v>0</v>
      </c>
      <c r="G6089" s="39">
        <f>IF(Txn!$B3051="","",Txn!$D3051)</f>
        <v>0</v>
      </c>
      <c r="H6089" s="38">
        <f>IF(Txn!$B3051="","",Txn!$E3051)</f>
        <v>0</v>
      </c>
      <c r="I6089" s="40">
        <f>IF(Txn!$B3051="",0,Txn!$O3051)</f>
        <v>0</v>
      </c>
      <c r="J6089" s="40">
        <f>IF(Txn!$B3051="",0,Txn!$P3051)</f>
        <v>0</v>
      </c>
      <c r="K6089" s="41">
        <f>IF($A6089="","",IFERROR(VALUE(MID($A6089,6,2)),""))</f>
        <v>0</v>
      </c>
      <c r="L6089" s="39">
        <f>IF(Txn!$K3051="","",Txn!$K3051)</f>
        <v>0</v>
      </c>
      <c r="N6089" s="42">
        <f>IF($D6089="",0,COUNTIF(BankAccts,$D6089))</f>
        <v>0</v>
      </c>
    </row>
    <row r="6090" spans="1:14">
      <c r="A6090" s="38">
        <f>IF(Txn!$B3051="","",Txn!$B3051)</f>
        <v>0</v>
      </c>
      <c r="B6090" s="38">
        <f>IF(Txn!$B3051="","",Txn!$C3051)</f>
        <v>0</v>
      </c>
      <c r="C6090" s="39">
        <f>IF(Txn!$B3051="","","تراکنش بانکی")</f>
        <v>0</v>
      </c>
      <c r="D6090" s="38">
        <f>IF(Txn!$B3051="","",IF(IF(Txn!$U3051="TRF",Txn!$Y3051,Txn!$Z3051)="","",IF(Txn!$U3051="TRF",Txn!$Y3051,Txn!$Z3051)))</f>
        <v>0</v>
      </c>
      <c r="E6090" s="39">
        <f>IF($D6090="","",IFERROR(VLOOKUP($D6090,AcctTbl,2,0),""))</f>
        <v>0</v>
      </c>
      <c r="F6090" s="39">
        <f>IF($D6090="","",IFERROR(VLOOKUP($D6090,AcctTbl,3,0),""))</f>
        <v>0</v>
      </c>
      <c r="G6090" s="39">
        <f>IF(Txn!$B3051="","",Txn!$D3051)</f>
        <v>0</v>
      </c>
      <c r="H6090" s="38">
        <f>IF(Txn!$B3051="","",Txn!$E3051)</f>
        <v>0</v>
      </c>
      <c r="I6090" s="40">
        <f>IF(Txn!$B3051="",0,Txn!$Q3051)</f>
        <v>0</v>
      </c>
      <c r="J6090" s="40">
        <f>IF(Txn!$B3051="",0,Txn!$R3051)</f>
        <v>0</v>
      </c>
      <c r="K6090" s="41">
        <f>IF($A6090="","",IFERROR(VALUE(MID($A6090,6,2)),""))</f>
        <v>0</v>
      </c>
      <c r="L6090" s="39">
        <f>IF(Txn!$K3051="","","طرف مقابل — "&amp;Txn!$K3051)</f>
        <v>0</v>
      </c>
      <c r="N6090" s="42">
        <f>IF($D6090="",0,COUNTIF(BankAccts,$D6090))</f>
        <v>0</v>
      </c>
    </row>
    <row r="6091" spans="1:14">
      <c r="A6091" s="38">
        <f>IF(Txn!$B3052="","",Txn!$B3052)</f>
        <v>0</v>
      </c>
      <c r="B6091" s="38">
        <f>IF(Txn!$B3052="","",Txn!$C3052)</f>
        <v>0</v>
      </c>
      <c r="C6091" s="39">
        <f>IF(Txn!$B3052="","","تراکنش بانکی")</f>
        <v>0</v>
      </c>
      <c r="D6091" s="38">
        <f>IF(Txn!$B3052="","",IF(Txn!$X3052="","",Txn!$X3052))</f>
        <v>0</v>
      </c>
      <c r="E6091" s="39">
        <f>IF($D6091="","",IFERROR(VLOOKUP($D6091,AcctTbl,2,0),""))</f>
        <v>0</v>
      </c>
      <c r="F6091" s="39">
        <f>IF($D6091="","",IFERROR(VLOOKUP($D6091,AcctTbl,3,0),""))</f>
        <v>0</v>
      </c>
      <c r="G6091" s="39">
        <f>IF(Txn!$B3052="","",Txn!$D3052)</f>
        <v>0</v>
      </c>
      <c r="H6091" s="38">
        <f>IF(Txn!$B3052="","",Txn!$E3052)</f>
        <v>0</v>
      </c>
      <c r="I6091" s="40">
        <f>IF(Txn!$B3052="",0,Txn!$O3052)</f>
        <v>0</v>
      </c>
      <c r="J6091" s="40">
        <f>IF(Txn!$B3052="",0,Txn!$P3052)</f>
        <v>0</v>
      </c>
      <c r="K6091" s="41">
        <f>IF($A6091="","",IFERROR(VALUE(MID($A6091,6,2)),""))</f>
        <v>0</v>
      </c>
      <c r="L6091" s="39">
        <f>IF(Txn!$K3052="","",Txn!$K3052)</f>
        <v>0</v>
      </c>
      <c r="N6091" s="42">
        <f>IF($D6091="",0,COUNTIF(BankAccts,$D6091))</f>
        <v>0</v>
      </c>
    </row>
    <row r="6092" spans="1:14">
      <c r="A6092" s="38">
        <f>IF(Txn!$B3052="","",Txn!$B3052)</f>
        <v>0</v>
      </c>
      <c r="B6092" s="38">
        <f>IF(Txn!$B3052="","",Txn!$C3052)</f>
        <v>0</v>
      </c>
      <c r="C6092" s="39">
        <f>IF(Txn!$B3052="","","تراکنش بانکی")</f>
        <v>0</v>
      </c>
      <c r="D6092" s="38">
        <f>IF(Txn!$B3052="","",IF(IF(Txn!$U3052="TRF",Txn!$Y3052,Txn!$Z3052)="","",IF(Txn!$U3052="TRF",Txn!$Y3052,Txn!$Z3052)))</f>
        <v>0</v>
      </c>
      <c r="E6092" s="39">
        <f>IF($D6092="","",IFERROR(VLOOKUP($D6092,AcctTbl,2,0),""))</f>
        <v>0</v>
      </c>
      <c r="F6092" s="39">
        <f>IF($D6092="","",IFERROR(VLOOKUP($D6092,AcctTbl,3,0),""))</f>
        <v>0</v>
      </c>
      <c r="G6092" s="39">
        <f>IF(Txn!$B3052="","",Txn!$D3052)</f>
        <v>0</v>
      </c>
      <c r="H6092" s="38">
        <f>IF(Txn!$B3052="","",Txn!$E3052)</f>
        <v>0</v>
      </c>
      <c r="I6092" s="40">
        <f>IF(Txn!$B3052="",0,Txn!$Q3052)</f>
        <v>0</v>
      </c>
      <c r="J6092" s="40">
        <f>IF(Txn!$B3052="",0,Txn!$R3052)</f>
        <v>0</v>
      </c>
      <c r="K6092" s="41">
        <f>IF($A6092="","",IFERROR(VALUE(MID($A6092,6,2)),""))</f>
        <v>0</v>
      </c>
      <c r="L6092" s="39">
        <f>IF(Txn!$K3052="","","طرف مقابل — "&amp;Txn!$K3052)</f>
        <v>0</v>
      </c>
      <c r="N6092" s="42">
        <f>IF($D6092="",0,COUNTIF(BankAccts,$D6092))</f>
        <v>0</v>
      </c>
    </row>
    <row r="6093" spans="1:14">
      <c r="A6093" s="38">
        <f>IF(Txn!$B3053="","",Txn!$B3053)</f>
        <v>0</v>
      </c>
      <c r="B6093" s="38">
        <f>IF(Txn!$B3053="","",Txn!$C3053)</f>
        <v>0</v>
      </c>
      <c r="C6093" s="39">
        <f>IF(Txn!$B3053="","","تراکنش بانکی")</f>
        <v>0</v>
      </c>
      <c r="D6093" s="38">
        <f>IF(Txn!$B3053="","",IF(Txn!$X3053="","",Txn!$X3053))</f>
        <v>0</v>
      </c>
      <c r="E6093" s="39">
        <f>IF($D6093="","",IFERROR(VLOOKUP($D6093,AcctTbl,2,0),""))</f>
        <v>0</v>
      </c>
      <c r="F6093" s="39">
        <f>IF($D6093="","",IFERROR(VLOOKUP($D6093,AcctTbl,3,0),""))</f>
        <v>0</v>
      </c>
      <c r="G6093" s="39">
        <f>IF(Txn!$B3053="","",Txn!$D3053)</f>
        <v>0</v>
      </c>
      <c r="H6093" s="38">
        <f>IF(Txn!$B3053="","",Txn!$E3053)</f>
        <v>0</v>
      </c>
      <c r="I6093" s="40">
        <f>IF(Txn!$B3053="",0,Txn!$O3053)</f>
        <v>0</v>
      </c>
      <c r="J6093" s="40">
        <f>IF(Txn!$B3053="",0,Txn!$P3053)</f>
        <v>0</v>
      </c>
      <c r="K6093" s="41">
        <f>IF($A6093="","",IFERROR(VALUE(MID($A6093,6,2)),""))</f>
        <v>0</v>
      </c>
      <c r="L6093" s="39">
        <f>IF(Txn!$K3053="","",Txn!$K3053)</f>
        <v>0</v>
      </c>
      <c r="N6093" s="42">
        <f>IF($D6093="",0,COUNTIF(BankAccts,$D6093))</f>
        <v>0</v>
      </c>
    </row>
    <row r="6094" spans="1:14">
      <c r="A6094" s="38">
        <f>IF(Txn!$B3053="","",Txn!$B3053)</f>
        <v>0</v>
      </c>
      <c r="B6094" s="38">
        <f>IF(Txn!$B3053="","",Txn!$C3053)</f>
        <v>0</v>
      </c>
      <c r="C6094" s="39">
        <f>IF(Txn!$B3053="","","تراکنش بانکی")</f>
        <v>0</v>
      </c>
      <c r="D6094" s="38">
        <f>IF(Txn!$B3053="","",IF(IF(Txn!$U3053="TRF",Txn!$Y3053,Txn!$Z3053)="","",IF(Txn!$U3053="TRF",Txn!$Y3053,Txn!$Z3053)))</f>
        <v>0</v>
      </c>
      <c r="E6094" s="39">
        <f>IF($D6094="","",IFERROR(VLOOKUP($D6094,AcctTbl,2,0),""))</f>
        <v>0</v>
      </c>
      <c r="F6094" s="39">
        <f>IF($D6094="","",IFERROR(VLOOKUP($D6094,AcctTbl,3,0),""))</f>
        <v>0</v>
      </c>
      <c r="G6094" s="39">
        <f>IF(Txn!$B3053="","",Txn!$D3053)</f>
        <v>0</v>
      </c>
      <c r="H6094" s="38">
        <f>IF(Txn!$B3053="","",Txn!$E3053)</f>
        <v>0</v>
      </c>
      <c r="I6094" s="40">
        <f>IF(Txn!$B3053="",0,Txn!$Q3053)</f>
        <v>0</v>
      </c>
      <c r="J6094" s="40">
        <f>IF(Txn!$B3053="",0,Txn!$R3053)</f>
        <v>0</v>
      </c>
      <c r="K6094" s="41">
        <f>IF($A6094="","",IFERROR(VALUE(MID($A6094,6,2)),""))</f>
        <v>0</v>
      </c>
      <c r="L6094" s="39">
        <f>IF(Txn!$K3053="","","طرف مقابل — "&amp;Txn!$K3053)</f>
        <v>0</v>
      </c>
      <c r="N6094" s="42">
        <f>IF($D6094="",0,COUNTIF(BankAccts,$D6094))</f>
        <v>0</v>
      </c>
    </row>
    <row r="6095" spans="1:14">
      <c r="A6095" s="38">
        <f>IF(Txn!$B3054="","",Txn!$B3054)</f>
        <v>0</v>
      </c>
      <c r="B6095" s="38">
        <f>IF(Txn!$B3054="","",Txn!$C3054)</f>
        <v>0</v>
      </c>
      <c r="C6095" s="39">
        <f>IF(Txn!$B3054="","","تراکنش بانکی")</f>
        <v>0</v>
      </c>
      <c r="D6095" s="38">
        <f>IF(Txn!$B3054="","",IF(Txn!$X3054="","",Txn!$X3054))</f>
        <v>0</v>
      </c>
      <c r="E6095" s="39">
        <f>IF($D6095="","",IFERROR(VLOOKUP($D6095,AcctTbl,2,0),""))</f>
        <v>0</v>
      </c>
      <c r="F6095" s="39">
        <f>IF($D6095="","",IFERROR(VLOOKUP($D6095,AcctTbl,3,0),""))</f>
        <v>0</v>
      </c>
      <c r="G6095" s="39">
        <f>IF(Txn!$B3054="","",Txn!$D3054)</f>
        <v>0</v>
      </c>
      <c r="H6095" s="38">
        <f>IF(Txn!$B3054="","",Txn!$E3054)</f>
        <v>0</v>
      </c>
      <c r="I6095" s="40">
        <f>IF(Txn!$B3054="",0,Txn!$O3054)</f>
        <v>0</v>
      </c>
      <c r="J6095" s="40">
        <f>IF(Txn!$B3054="",0,Txn!$P3054)</f>
        <v>0</v>
      </c>
      <c r="K6095" s="41">
        <f>IF($A6095="","",IFERROR(VALUE(MID($A6095,6,2)),""))</f>
        <v>0</v>
      </c>
      <c r="L6095" s="39">
        <f>IF(Txn!$K3054="","",Txn!$K3054)</f>
        <v>0</v>
      </c>
      <c r="N6095" s="42">
        <f>IF($D6095="",0,COUNTIF(BankAccts,$D6095))</f>
        <v>0</v>
      </c>
    </row>
    <row r="6096" spans="1:14">
      <c r="A6096" s="38">
        <f>IF(Txn!$B3054="","",Txn!$B3054)</f>
        <v>0</v>
      </c>
      <c r="B6096" s="38">
        <f>IF(Txn!$B3054="","",Txn!$C3054)</f>
        <v>0</v>
      </c>
      <c r="C6096" s="39">
        <f>IF(Txn!$B3054="","","تراکنش بانکی")</f>
        <v>0</v>
      </c>
      <c r="D6096" s="38">
        <f>IF(Txn!$B3054="","",IF(IF(Txn!$U3054="TRF",Txn!$Y3054,Txn!$Z3054)="","",IF(Txn!$U3054="TRF",Txn!$Y3054,Txn!$Z3054)))</f>
        <v>0</v>
      </c>
      <c r="E6096" s="39">
        <f>IF($D6096="","",IFERROR(VLOOKUP($D6096,AcctTbl,2,0),""))</f>
        <v>0</v>
      </c>
      <c r="F6096" s="39">
        <f>IF($D6096="","",IFERROR(VLOOKUP($D6096,AcctTbl,3,0),""))</f>
        <v>0</v>
      </c>
      <c r="G6096" s="39">
        <f>IF(Txn!$B3054="","",Txn!$D3054)</f>
        <v>0</v>
      </c>
      <c r="H6096" s="38">
        <f>IF(Txn!$B3054="","",Txn!$E3054)</f>
        <v>0</v>
      </c>
      <c r="I6096" s="40">
        <f>IF(Txn!$B3054="",0,Txn!$Q3054)</f>
        <v>0</v>
      </c>
      <c r="J6096" s="40">
        <f>IF(Txn!$B3054="",0,Txn!$R3054)</f>
        <v>0</v>
      </c>
      <c r="K6096" s="41">
        <f>IF($A6096="","",IFERROR(VALUE(MID($A6096,6,2)),""))</f>
        <v>0</v>
      </c>
      <c r="L6096" s="39">
        <f>IF(Txn!$K3054="","","طرف مقابل — "&amp;Txn!$K3054)</f>
        <v>0</v>
      </c>
      <c r="N6096" s="42">
        <f>IF($D6096="",0,COUNTIF(BankAccts,$D6096))</f>
        <v>0</v>
      </c>
    </row>
    <row r="6097" spans="1:14">
      <c r="A6097" s="38">
        <f>IF(Txn!$B3055="","",Txn!$B3055)</f>
        <v>0</v>
      </c>
      <c r="B6097" s="38">
        <f>IF(Txn!$B3055="","",Txn!$C3055)</f>
        <v>0</v>
      </c>
      <c r="C6097" s="39">
        <f>IF(Txn!$B3055="","","تراکنش بانکی")</f>
        <v>0</v>
      </c>
      <c r="D6097" s="38">
        <f>IF(Txn!$B3055="","",IF(Txn!$X3055="","",Txn!$X3055))</f>
        <v>0</v>
      </c>
      <c r="E6097" s="39">
        <f>IF($D6097="","",IFERROR(VLOOKUP($D6097,AcctTbl,2,0),""))</f>
        <v>0</v>
      </c>
      <c r="F6097" s="39">
        <f>IF($D6097="","",IFERROR(VLOOKUP($D6097,AcctTbl,3,0),""))</f>
        <v>0</v>
      </c>
      <c r="G6097" s="39">
        <f>IF(Txn!$B3055="","",Txn!$D3055)</f>
        <v>0</v>
      </c>
      <c r="H6097" s="38">
        <f>IF(Txn!$B3055="","",Txn!$E3055)</f>
        <v>0</v>
      </c>
      <c r="I6097" s="40">
        <f>IF(Txn!$B3055="",0,Txn!$O3055)</f>
        <v>0</v>
      </c>
      <c r="J6097" s="40">
        <f>IF(Txn!$B3055="",0,Txn!$P3055)</f>
        <v>0</v>
      </c>
      <c r="K6097" s="41">
        <f>IF($A6097="","",IFERROR(VALUE(MID($A6097,6,2)),""))</f>
        <v>0</v>
      </c>
      <c r="L6097" s="39">
        <f>IF(Txn!$K3055="","",Txn!$K3055)</f>
        <v>0</v>
      </c>
      <c r="N6097" s="42">
        <f>IF($D6097="",0,COUNTIF(BankAccts,$D6097))</f>
        <v>0</v>
      </c>
    </row>
    <row r="6098" spans="1:14">
      <c r="A6098" s="38">
        <f>IF(Txn!$B3055="","",Txn!$B3055)</f>
        <v>0</v>
      </c>
      <c r="B6098" s="38">
        <f>IF(Txn!$B3055="","",Txn!$C3055)</f>
        <v>0</v>
      </c>
      <c r="C6098" s="39">
        <f>IF(Txn!$B3055="","","تراکنش بانکی")</f>
        <v>0</v>
      </c>
      <c r="D6098" s="38">
        <f>IF(Txn!$B3055="","",IF(IF(Txn!$U3055="TRF",Txn!$Y3055,Txn!$Z3055)="","",IF(Txn!$U3055="TRF",Txn!$Y3055,Txn!$Z3055)))</f>
        <v>0</v>
      </c>
      <c r="E6098" s="39">
        <f>IF($D6098="","",IFERROR(VLOOKUP($D6098,AcctTbl,2,0),""))</f>
        <v>0</v>
      </c>
      <c r="F6098" s="39">
        <f>IF($D6098="","",IFERROR(VLOOKUP($D6098,AcctTbl,3,0),""))</f>
        <v>0</v>
      </c>
      <c r="G6098" s="39">
        <f>IF(Txn!$B3055="","",Txn!$D3055)</f>
        <v>0</v>
      </c>
      <c r="H6098" s="38">
        <f>IF(Txn!$B3055="","",Txn!$E3055)</f>
        <v>0</v>
      </c>
      <c r="I6098" s="40">
        <f>IF(Txn!$B3055="",0,Txn!$Q3055)</f>
        <v>0</v>
      </c>
      <c r="J6098" s="40">
        <f>IF(Txn!$B3055="",0,Txn!$R3055)</f>
        <v>0</v>
      </c>
      <c r="K6098" s="41">
        <f>IF($A6098="","",IFERROR(VALUE(MID($A6098,6,2)),""))</f>
        <v>0</v>
      </c>
      <c r="L6098" s="39">
        <f>IF(Txn!$K3055="","","طرف مقابل — "&amp;Txn!$K3055)</f>
        <v>0</v>
      </c>
      <c r="N6098" s="42">
        <f>IF($D6098="",0,COUNTIF(BankAccts,$D6098))</f>
        <v>0</v>
      </c>
    </row>
    <row r="6099" spans="1:14">
      <c r="A6099" s="38">
        <f>IF(Txn!$B3056="","",Txn!$B3056)</f>
        <v>0</v>
      </c>
      <c r="B6099" s="38">
        <f>IF(Txn!$B3056="","",Txn!$C3056)</f>
        <v>0</v>
      </c>
      <c r="C6099" s="39">
        <f>IF(Txn!$B3056="","","تراکنش بانکی")</f>
        <v>0</v>
      </c>
      <c r="D6099" s="38">
        <f>IF(Txn!$B3056="","",IF(Txn!$X3056="","",Txn!$X3056))</f>
        <v>0</v>
      </c>
      <c r="E6099" s="39">
        <f>IF($D6099="","",IFERROR(VLOOKUP($D6099,AcctTbl,2,0),""))</f>
        <v>0</v>
      </c>
      <c r="F6099" s="39">
        <f>IF($D6099="","",IFERROR(VLOOKUP($D6099,AcctTbl,3,0),""))</f>
        <v>0</v>
      </c>
      <c r="G6099" s="39">
        <f>IF(Txn!$B3056="","",Txn!$D3056)</f>
        <v>0</v>
      </c>
      <c r="H6099" s="38">
        <f>IF(Txn!$B3056="","",Txn!$E3056)</f>
        <v>0</v>
      </c>
      <c r="I6099" s="40">
        <f>IF(Txn!$B3056="",0,Txn!$O3056)</f>
        <v>0</v>
      </c>
      <c r="J6099" s="40">
        <f>IF(Txn!$B3056="",0,Txn!$P3056)</f>
        <v>0</v>
      </c>
      <c r="K6099" s="41">
        <f>IF($A6099="","",IFERROR(VALUE(MID($A6099,6,2)),""))</f>
        <v>0</v>
      </c>
      <c r="L6099" s="39">
        <f>IF(Txn!$K3056="","",Txn!$K3056)</f>
        <v>0</v>
      </c>
      <c r="N6099" s="42">
        <f>IF($D6099="",0,COUNTIF(BankAccts,$D6099))</f>
        <v>0</v>
      </c>
    </row>
    <row r="6100" spans="1:14">
      <c r="A6100" s="38">
        <f>IF(Txn!$B3056="","",Txn!$B3056)</f>
        <v>0</v>
      </c>
      <c r="B6100" s="38">
        <f>IF(Txn!$B3056="","",Txn!$C3056)</f>
        <v>0</v>
      </c>
      <c r="C6100" s="39">
        <f>IF(Txn!$B3056="","","تراکنش بانکی")</f>
        <v>0</v>
      </c>
      <c r="D6100" s="38">
        <f>IF(Txn!$B3056="","",IF(IF(Txn!$U3056="TRF",Txn!$Y3056,Txn!$Z3056)="","",IF(Txn!$U3056="TRF",Txn!$Y3056,Txn!$Z3056)))</f>
        <v>0</v>
      </c>
      <c r="E6100" s="39">
        <f>IF($D6100="","",IFERROR(VLOOKUP($D6100,AcctTbl,2,0),""))</f>
        <v>0</v>
      </c>
      <c r="F6100" s="39">
        <f>IF($D6100="","",IFERROR(VLOOKUP($D6100,AcctTbl,3,0),""))</f>
        <v>0</v>
      </c>
      <c r="G6100" s="39">
        <f>IF(Txn!$B3056="","",Txn!$D3056)</f>
        <v>0</v>
      </c>
      <c r="H6100" s="38">
        <f>IF(Txn!$B3056="","",Txn!$E3056)</f>
        <v>0</v>
      </c>
      <c r="I6100" s="40">
        <f>IF(Txn!$B3056="",0,Txn!$Q3056)</f>
        <v>0</v>
      </c>
      <c r="J6100" s="40">
        <f>IF(Txn!$B3056="",0,Txn!$R3056)</f>
        <v>0</v>
      </c>
      <c r="K6100" s="41">
        <f>IF($A6100="","",IFERROR(VALUE(MID($A6100,6,2)),""))</f>
        <v>0</v>
      </c>
      <c r="L6100" s="39">
        <f>IF(Txn!$K3056="","","طرف مقابل — "&amp;Txn!$K3056)</f>
        <v>0</v>
      </c>
      <c r="N6100" s="42">
        <f>IF($D6100="",0,COUNTIF(BankAccts,$D6100))</f>
        <v>0</v>
      </c>
    </row>
    <row r="6101" spans="1:14">
      <c r="A6101" s="38">
        <f>IF(Txn!$B3057="","",Txn!$B3057)</f>
        <v>0</v>
      </c>
      <c r="B6101" s="38">
        <f>IF(Txn!$B3057="","",Txn!$C3057)</f>
        <v>0</v>
      </c>
      <c r="C6101" s="39">
        <f>IF(Txn!$B3057="","","تراکنش بانکی")</f>
        <v>0</v>
      </c>
      <c r="D6101" s="38">
        <f>IF(Txn!$B3057="","",IF(Txn!$X3057="","",Txn!$X3057))</f>
        <v>0</v>
      </c>
      <c r="E6101" s="39">
        <f>IF($D6101="","",IFERROR(VLOOKUP($D6101,AcctTbl,2,0),""))</f>
        <v>0</v>
      </c>
      <c r="F6101" s="39">
        <f>IF($D6101="","",IFERROR(VLOOKUP($D6101,AcctTbl,3,0),""))</f>
        <v>0</v>
      </c>
      <c r="G6101" s="39">
        <f>IF(Txn!$B3057="","",Txn!$D3057)</f>
        <v>0</v>
      </c>
      <c r="H6101" s="38">
        <f>IF(Txn!$B3057="","",Txn!$E3057)</f>
        <v>0</v>
      </c>
      <c r="I6101" s="40">
        <f>IF(Txn!$B3057="",0,Txn!$O3057)</f>
        <v>0</v>
      </c>
      <c r="J6101" s="40">
        <f>IF(Txn!$B3057="",0,Txn!$P3057)</f>
        <v>0</v>
      </c>
      <c r="K6101" s="41">
        <f>IF($A6101="","",IFERROR(VALUE(MID($A6101,6,2)),""))</f>
        <v>0</v>
      </c>
      <c r="L6101" s="39">
        <f>IF(Txn!$K3057="","",Txn!$K3057)</f>
        <v>0</v>
      </c>
      <c r="N6101" s="42">
        <f>IF($D6101="",0,COUNTIF(BankAccts,$D6101))</f>
        <v>0</v>
      </c>
    </row>
    <row r="6102" spans="1:14">
      <c r="A6102" s="38">
        <f>IF(Txn!$B3057="","",Txn!$B3057)</f>
        <v>0</v>
      </c>
      <c r="B6102" s="38">
        <f>IF(Txn!$B3057="","",Txn!$C3057)</f>
        <v>0</v>
      </c>
      <c r="C6102" s="39">
        <f>IF(Txn!$B3057="","","تراکنش بانکی")</f>
        <v>0</v>
      </c>
      <c r="D6102" s="38">
        <f>IF(Txn!$B3057="","",IF(IF(Txn!$U3057="TRF",Txn!$Y3057,Txn!$Z3057)="","",IF(Txn!$U3057="TRF",Txn!$Y3057,Txn!$Z3057)))</f>
        <v>0</v>
      </c>
      <c r="E6102" s="39">
        <f>IF($D6102="","",IFERROR(VLOOKUP($D6102,AcctTbl,2,0),""))</f>
        <v>0</v>
      </c>
      <c r="F6102" s="39">
        <f>IF($D6102="","",IFERROR(VLOOKUP($D6102,AcctTbl,3,0),""))</f>
        <v>0</v>
      </c>
      <c r="G6102" s="39">
        <f>IF(Txn!$B3057="","",Txn!$D3057)</f>
        <v>0</v>
      </c>
      <c r="H6102" s="38">
        <f>IF(Txn!$B3057="","",Txn!$E3057)</f>
        <v>0</v>
      </c>
      <c r="I6102" s="40">
        <f>IF(Txn!$B3057="",0,Txn!$Q3057)</f>
        <v>0</v>
      </c>
      <c r="J6102" s="40">
        <f>IF(Txn!$B3057="",0,Txn!$R3057)</f>
        <v>0</v>
      </c>
      <c r="K6102" s="41">
        <f>IF($A6102="","",IFERROR(VALUE(MID($A6102,6,2)),""))</f>
        <v>0</v>
      </c>
      <c r="L6102" s="39">
        <f>IF(Txn!$K3057="","","طرف مقابل — "&amp;Txn!$K3057)</f>
        <v>0</v>
      </c>
      <c r="N6102" s="42">
        <f>IF($D6102="",0,COUNTIF(BankAccts,$D6102))</f>
        <v>0</v>
      </c>
    </row>
    <row r="6103" spans="1:14">
      <c r="A6103" s="38">
        <f>IF(Txn!$B3058="","",Txn!$B3058)</f>
        <v>0</v>
      </c>
      <c r="B6103" s="38">
        <f>IF(Txn!$B3058="","",Txn!$C3058)</f>
        <v>0</v>
      </c>
      <c r="C6103" s="39">
        <f>IF(Txn!$B3058="","","تراکنش بانکی")</f>
        <v>0</v>
      </c>
      <c r="D6103" s="38">
        <f>IF(Txn!$B3058="","",IF(Txn!$X3058="","",Txn!$X3058))</f>
        <v>0</v>
      </c>
      <c r="E6103" s="39">
        <f>IF($D6103="","",IFERROR(VLOOKUP($D6103,AcctTbl,2,0),""))</f>
        <v>0</v>
      </c>
      <c r="F6103" s="39">
        <f>IF($D6103="","",IFERROR(VLOOKUP($D6103,AcctTbl,3,0),""))</f>
        <v>0</v>
      </c>
      <c r="G6103" s="39">
        <f>IF(Txn!$B3058="","",Txn!$D3058)</f>
        <v>0</v>
      </c>
      <c r="H6103" s="38">
        <f>IF(Txn!$B3058="","",Txn!$E3058)</f>
        <v>0</v>
      </c>
      <c r="I6103" s="40">
        <f>IF(Txn!$B3058="",0,Txn!$O3058)</f>
        <v>0</v>
      </c>
      <c r="J6103" s="40">
        <f>IF(Txn!$B3058="",0,Txn!$P3058)</f>
        <v>0</v>
      </c>
      <c r="K6103" s="41">
        <f>IF($A6103="","",IFERROR(VALUE(MID($A6103,6,2)),""))</f>
        <v>0</v>
      </c>
      <c r="L6103" s="39">
        <f>IF(Txn!$K3058="","",Txn!$K3058)</f>
        <v>0</v>
      </c>
      <c r="N6103" s="42">
        <f>IF($D6103="",0,COUNTIF(BankAccts,$D6103))</f>
        <v>0</v>
      </c>
    </row>
    <row r="6104" spans="1:14">
      <c r="A6104" s="38">
        <f>IF(Txn!$B3058="","",Txn!$B3058)</f>
        <v>0</v>
      </c>
      <c r="B6104" s="38">
        <f>IF(Txn!$B3058="","",Txn!$C3058)</f>
        <v>0</v>
      </c>
      <c r="C6104" s="39">
        <f>IF(Txn!$B3058="","","تراکنش بانکی")</f>
        <v>0</v>
      </c>
      <c r="D6104" s="38">
        <f>IF(Txn!$B3058="","",IF(IF(Txn!$U3058="TRF",Txn!$Y3058,Txn!$Z3058)="","",IF(Txn!$U3058="TRF",Txn!$Y3058,Txn!$Z3058)))</f>
        <v>0</v>
      </c>
      <c r="E6104" s="39">
        <f>IF($D6104="","",IFERROR(VLOOKUP($D6104,AcctTbl,2,0),""))</f>
        <v>0</v>
      </c>
      <c r="F6104" s="39">
        <f>IF($D6104="","",IFERROR(VLOOKUP($D6104,AcctTbl,3,0),""))</f>
        <v>0</v>
      </c>
      <c r="G6104" s="39">
        <f>IF(Txn!$B3058="","",Txn!$D3058)</f>
        <v>0</v>
      </c>
      <c r="H6104" s="38">
        <f>IF(Txn!$B3058="","",Txn!$E3058)</f>
        <v>0</v>
      </c>
      <c r="I6104" s="40">
        <f>IF(Txn!$B3058="",0,Txn!$Q3058)</f>
        <v>0</v>
      </c>
      <c r="J6104" s="40">
        <f>IF(Txn!$B3058="",0,Txn!$R3058)</f>
        <v>0</v>
      </c>
      <c r="K6104" s="41">
        <f>IF($A6104="","",IFERROR(VALUE(MID($A6104,6,2)),""))</f>
        <v>0</v>
      </c>
      <c r="L6104" s="39">
        <f>IF(Txn!$K3058="","","طرف مقابل — "&amp;Txn!$K3058)</f>
        <v>0</v>
      </c>
      <c r="N6104" s="42">
        <f>IF($D6104="",0,COUNTIF(BankAccts,$D6104))</f>
        <v>0</v>
      </c>
    </row>
    <row r="6105" spans="1:14">
      <c r="A6105" s="38">
        <f>IF(Txn!$B3059="","",Txn!$B3059)</f>
        <v>0</v>
      </c>
      <c r="B6105" s="38">
        <f>IF(Txn!$B3059="","",Txn!$C3059)</f>
        <v>0</v>
      </c>
      <c r="C6105" s="39">
        <f>IF(Txn!$B3059="","","تراکنش بانکی")</f>
        <v>0</v>
      </c>
      <c r="D6105" s="38">
        <f>IF(Txn!$B3059="","",IF(Txn!$X3059="","",Txn!$X3059))</f>
        <v>0</v>
      </c>
      <c r="E6105" s="39">
        <f>IF($D6105="","",IFERROR(VLOOKUP($D6105,AcctTbl,2,0),""))</f>
        <v>0</v>
      </c>
      <c r="F6105" s="39">
        <f>IF($D6105="","",IFERROR(VLOOKUP($D6105,AcctTbl,3,0),""))</f>
        <v>0</v>
      </c>
      <c r="G6105" s="39">
        <f>IF(Txn!$B3059="","",Txn!$D3059)</f>
        <v>0</v>
      </c>
      <c r="H6105" s="38">
        <f>IF(Txn!$B3059="","",Txn!$E3059)</f>
        <v>0</v>
      </c>
      <c r="I6105" s="40">
        <f>IF(Txn!$B3059="",0,Txn!$O3059)</f>
        <v>0</v>
      </c>
      <c r="J6105" s="40">
        <f>IF(Txn!$B3059="",0,Txn!$P3059)</f>
        <v>0</v>
      </c>
      <c r="K6105" s="41">
        <f>IF($A6105="","",IFERROR(VALUE(MID($A6105,6,2)),""))</f>
        <v>0</v>
      </c>
      <c r="L6105" s="39">
        <f>IF(Txn!$K3059="","",Txn!$K3059)</f>
        <v>0</v>
      </c>
      <c r="N6105" s="42">
        <f>IF($D6105="",0,COUNTIF(BankAccts,$D6105))</f>
        <v>0</v>
      </c>
    </row>
    <row r="6106" spans="1:14">
      <c r="A6106" s="38">
        <f>IF(Txn!$B3059="","",Txn!$B3059)</f>
        <v>0</v>
      </c>
      <c r="B6106" s="38">
        <f>IF(Txn!$B3059="","",Txn!$C3059)</f>
        <v>0</v>
      </c>
      <c r="C6106" s="39">
        <f>IF(Txn!$B3059="","","تراکنش بانکی")</f>
        <v>0</v>
      </c>
      <c r="D6106" s="38">
        <f>IF(Txn!$B3059="","",IF(IF(Txn!$U3059="TRF",Txn!$Y3059,Txn!$Z3059)="","",IF(Txn!$U3059="TRF",Txn!$Y3059,Txn!$Z3059)))</f>
        <v>0</v>
      </c>
      <c r="E6106" s="39">
        <f>IF($D6106="","",IFERROR(VLOOKUP($D6106,AcctTbl,2,0),""))</f>
        <v>0</v>
      </c>
      <c r="F6106" s="39">
        <f>IF($D6106="","",IFERROR(VLOOKUP($D6106,AcctTbl,3,0),""))</f>
        <v>0</v>
      </c>
      <c r="G6106" s="39">
        <f>IF(Txn!$B3059="","",Txn!$D3059)</f>
        <v>0</v>
      </c>
      <c r="H6106" s="38">
        <f>IF(Txn!$B3059="","",Txn!$E3059)</f>
        <v>0</v>
      </c>
      <c r="I6106" s="40">
        <f>IF(Txn!$B3059="",0,Txn!$Q3059)</f>
        <v>0</v>
      </c>
      <c r="J6106" s="40">
        <f>IF(Txn!$B3059="",0,Txn!$R3059)</f>
        <v>0</v>
      </c>
      <c r="K6106" s="41">
        <f>IF($A6106="","",IFERROR(VALUE(MID($A6106,6,2)),""))</f>
        <v>0</v>
      </c>
      <c r="L6106" s="39">
        <f>IF(Txn!$K3059="","","طرف مقابل — "&amp;Txn!$K3059)</f>
        <v>0</v>
      </c>
      <c r="N6106" s="42">
        <f>IF($D6106="",0,COUNTIF(BankAccts,$D6106))</f>
        <v>0</v>
      </c>
    </row>
    <row r="6107" spans="1:14">
      <c r="A6107" s="38">
        <f>IF(Txn!$B3060="","",Txn!$B3060)</f>
        <v>0</v>
      </c>
      <c r="B6107" s="38">
        <f>IF(Txn!$B3060="","",Txn!$C3060)</f>
        <v>0</v>
      </c>
      <c r="C6107" s="39">
        <f>IF(Txn!$B3060="","","تراکنش بانکی")</f>
        <v>0</v>
      </c>
      <c r="D6107" s="38">
        <f>IF(Txn!$B3060="","",IF(Txn!$X3060="","",Txn!$X3060))</f>
        <v>0</v>
      </c>
      <c r="E6107" s="39">
        <f>IF($D6107="","",IFERROR(VLOOKUP($D6107,AcctTbl,2,0),""))</f>
        <v>0</v>
      </c>
      <c r="F6107" s="39">
        <f>IF($D6107="","",IFERROR(VLOOKUP($D6107,AcctTbl,3,0),""))</f>
        <v>0</v>
      </c>
      <c r="G6107" s="39">
        <f>IF(Txn!$B3060="","",Txn!$D3060)</f>
        <v>0</v>
      </c>
      <c r="H6107" s="38">
        <f>IF(Txn!$B3060="","",Txn!$E3060)</f>
        <v>0</v>
      </c>
      <c r="I6107" s="40">
        <f>IF(Txn!$B3060="",0,Txn!$O3060)</f>
        <v>0</v>
      </c>
      <c r="J6107" s="40">
        <f>IF(Txn!$B3060="",0,Txn!$P3060)</f>
        <v>0</v>
      </c>
      <c r="K6107" s="41">
        <f>IF($A6107="","",IFERROR(VALUE(MID($A6107,6,2)),""))</f>
        <v>0</v>
      </c>
      <c r="L6107" s="39">
        <f>IF(Txn!$K3060="","",Txn!$K3060)</f>
        <v>0</v>
      </c>
      <c r="N6107" s="42">
        <f>IF($D6107="",0,COUNTIF(BankAccts,$D6107))</f>
        <v>0</v>
      </c>
    </row>
    <row r="6108" spans="1:14">
      <c r="A6108" s="38">
        <f>IF(Txn!$B3060="","",Txn!$B3060)</f>
        <v>0</v>
      </c>
      <c r="B6108" s="38">
        <f>IF(Txn!$B3060="","",Txn!$C3060)</f>
        <v>0</v>
      </c>
      <c r="C6108" s="39">
        <f>IF(Txn!$B3060="","","تراکنش بانکی")</f>
        <v>0</v>
      </c>
      <c r="D6108" s="38">
        <f>IF(Txn!$B3060="","",IF(IF(Txn!$U3060="TRF",Txn!$Y3060,Txn!$Z3060)="","",IF(Txn!$U3060="TRF",Txn!$Y3060,Txn!$Z3060)))</f>
        <v>0</v>
      </c>
      <c r="E6108" s="39">
        <f>IF($D6108="","",IFERROR(VLOOKUP($D6108,AcctTbl,2,0),""))</f>
        <v>0</v>
      </c>
      <c r="F6108" s="39">
        <f>IF($D6108="","",IFERROR(VLOOKUP($D6108,AcctTbl,3,0),""))</f>
        <v>0</v>
      </c>
      <c r="G6108" s="39">
        <f>IF(Txn!$B3060="","",Txn!$D3060)</f>
        <v>0</v>
      </c>
      <c r="H6108" s="38">
        <f>IF(Txn!$B3060="","",Txn!$E3060)</f>
        <v>0</v>
      </c>
      <c r="I6108" s="40">
        <f>IF(Txn!$B3060="",0,Txn!$Q3060)</f>
        <v>0</v>
      </c>
      <c r="J6108" s="40">
        <f>IF(Txn!$B3060="",0,Txn!$R3060)</f>
        <v>0</v>
      </c>
      <c r="K6108" s="41">
        <f>IF($A6108="","",IFERROR(VALUE(MID($A6108,6,2)),""))</f>
        <v>0</v>
      </c>
      <c r="L6108" s="39">
        <f>IF(Txn!$K3060="","","طرف مقابل — "&amp;Txn!$K3060)</f>
        <v>0</v>
      </c>
      <c r="N6108" s="42">
        <f>IF($D6108="",0,COUNTIF(BankAccts,$D6108))</f>
        <v>0</v>
      </c>
    </row>
    <row r="6109" spans="1:14">
      <c r="A6109" s="38">
        <f>IF(Txn!$B3061="","",Txn!$B3061)</f>
        <v>0</v>
      </c>
      <c r="B6109" s="38">
        <f>IF(Txn!$B3061="","",Txn!$C3061)</f>
        <v>0</v>
      </c>
      <c r="C6109" s="39">
        <f>IF(Txn!$B3061="","","تراکنش بانکی")</f>
        <v>0</v>
      </c>
      <c r="D6109" s="38">
        <f>IF(Txn!$B3061="","",IF(Txn!$X3061="","",Txn!$X3061))</f>
        <v>0</v>
      </c>
      <c r="E6109" s="39">
        <f>IF($D6109="","",IFERROR(VLOOKUP($D6109,AcctTbl,2,0),""))</f>
        <v>0</v>
      </c>
      <c r="F6109" s="39">
        <f>IF($D6109="","",IFERROR(VLOOKUP($D6109,AcctTbl,3,0),""))</f>
        <v>0</v>
      </c>
      <c r="G6109" s="39">
        <f>IF(Txn!$B3061="","",Txn!$D3061)</f>
        <v>0</v>
      </c>
      <c r="H6109" s="38">
        <f>IF(Txn!$B3061="","",Txn!$E3061)</f>
        <v>0</v>
      </c>
      <c r="I6109" s="40">
        <f>IF(Txn!$B3061="",0,Txn!$O3061)</f>
        <v>0</v>
      </c>
      <c r="J6109" s="40">
        <f>IF(Txn!$B3061="",0,Txn!$P3061)</f>
        <v>0</v>
      </c>
      <c r="K6109" s="41">
        <f>IF($A6109="","",IFERROR(VALUE(MID($A6109,6,2)),""))</f>
        <v>0</v>
      </c>
      <c r="L6109" s="39">
        <f>IF(Txn!$K3061="","",Txn!$K3061)</f>
        <v>0</v>
      </c>
      <c r="N6109" s="42">
        <f>IF($D6109="",0,COUNTIF(BankAccts,$D6109))</f>
        <v>0</v>
      </c>
    </row>
    <row r="6110" spans="1:14">
      <c r="A6110" s="38">
        <f>IF(Txn!$B3061="","",Txn!$B3061)</f>
        <v>0</v>
      </c>
      <c r="B6110" s="38">
        <f>IF(Txn!$B3061="","",Txn!$C3061)</f>
        <v>0</v>
      </c>
      <c r="C6110" s="39">
        <f>IF(Txn!$B3061="","","تراکنش بانکی")</f>
        <v>0</v>
      </c>
      <c r="D6110" s="38">
        <f>IF(Txn!$B3061="","",IF(IF(Txn!$U3061="TRF",Txn!$Y3061,Txn!$Z3061)="","",IF(Txn!$U3061="TRF",Txn!$Y3061,Txn!$Z3061)))</f>
        <v>0</v>
      </c>
      <c r="E6110" s="39">
        <f>IF($D6110="","",IFERROR(VLOOKUP($D6110,AcctTbl,2,0),""))</f>
        <v>0</v>
      </c>
      <c r="F6110" s="39">
        <f>IF($D6110="","",IFERROR(VLOOKUP($D6110,AcctTbl,3,0),""))</f>
        <v>0</v>
      </c>
      <c r="G6110" s="39">
        <f>IF(Txn!$B3061="","",Txn!$D3061)</f>
        <v>0</v>
      </c>
      <c r="H6110" s="38">
        <f>IF(Txn!$B3061="","",Txn!$E3061)</f>
        <v>0</v>
      </c>
      <c r="I6110" s="40">
        <f>IF(Txn!$B3061="",0,Txn!$Q3061)</f>
        <v>0</v>
      </c>
      <c r="J6110" s="40">
        <f>IF(Txn!$B3061="",0,Txn!$R3061)</f>
        <v>0</v>
      </c>
      <c r="K6110" s="41">
        <f>IF($A6110="","",IFERROR(VALUE(MID($A6110,6,2)),""))</f>
        <v>0</v>
      </c>
      <c r="L6110" s="39">
        <f>IF(Txn!$K3061="","","طرف مقابل — "&amp;Txn!$K3061)</f>
        <v>0</v>
      </c>
      <c r="N6110" s="42">
        <f>IF($D6110="",0,COUNTIF(BankAccts,$D6110))</f>
        <v>0</v>
      </c>
    </row>
    <row r="6111" spans="1:14">
      <c r="A6111" s="38">
        <f>IF(Txn!$B3062="","",Txn!$B3062)</f>
        <v>0</v>
      </c>
      <c r="B6111" s="38">
        <f>IF(Txn!$B3062="","",Txn!$C3062)</f>
        <v>0</v>
      </c>
      <c r="C6111" s="39">
        <f>IF(Txn!$B3062="","","تراکنش بانکی")</f>
        <v>0</v>
      </c>
      <c r="D6111" s="38">
        <f>IF(Txn!$B3062="","",IF(Txn!$X3062="","",Txn!$X3062))</f>
        <v>0</v>
      </c>
      <c r="E6111" s="39">
        <f>IF($D6111="","",IFERROR(VLOOKUP($D6111,AcctTbl,2,0),""))</f>
        <v>0</v>
      </c>
      <c r="F6111" s="39">
        <f>IF($D6111="","",IFERROR(VLOOKUP($D6111,AcctTbl,3,0),""))</f>
        <v>0</v>
      </c>
      <c r="G6111" s="39">
        <f>IF(Txn!$B3062="","",Txn!$D3062)</f>
        <v>0</v>
      </c>
      <c r="H6111" s="38">
        <f>IF(Txn!$B3062="","",Txn!$E3062)</f>
        <v>0</v>
      </c>
      <c r="I6111" s="40">
        <f>IF(Txn!$B3062="",0,Txn!$O3062)</f>
        <v>0</v>
      </c>
      <c r="J6111" s="40">
        <f>IF(Txn!$B3062="",0,Txn!$P3062)</f>
        <v>0</v>
      </c>
      <c r="K6111" s="41">
        <f>IF($A6111="","",IFERROR(VALUE(MID($A6111,6,2)),""))</f>
        <v>0</v>
      </c>
      <c r="L6111" s="39">
        <f>IF(Txn!$K3062="","",Txn!$K3062)</f>
        <v>0</v>
      </c>
      <c r="N6111" s="42">
        <f>IF($D6111="",0,COUNTIF(BankAccts,$D6111))</f>
        <v>0</v>
      </c>
    </row>
    <row r="6112" spans="1:14">
      <c r="A6112" s="38">
        <f>IF(Txn!$B3062="","",Txn!$B3062)</f>
        <v>0</v>
      </c>
      <c r="B6112" s="38">
        <f>IF(Txn!$B3062="","",Txn!$C3062)</f>
        <v>0</v>
      </c>
      <c r="C6112" s="39">
        <f>IF(Txn!$B3062="","","تراکنش بانکی")</f>
        <v>0</v>
      </c>
      <c r="D6112" s="38">
        <f>IF(Txn!$B3062="","",IF(IF(Txn!$U3062="TRF",Txn!$Y3062,Txn!$Z3062)="","",IF(Txn!$U3062="TRF",Txn!$Y3062,Txn!$Z3062)))</f>
        <v>0</v>
      </c>
      <c r="E6112" s="39">
        <f>IF($D6112="","",IFERROR(VLOOKUP($D6112,AcctTbl,2,0),""))</f>
        <v>0</v>
      </c>
      <c r="F6112" s="39">
        <f>IF($D6112="","",IFERROR(VLOOKUP($D6112,AcctTbl,3,0),""))</f>
        <v>0</v>
      </c>
      <c r="G6112" s="39">
        <f>IF(Txn!$B3062="","",Txn!$D3062)</f>
        <v>0</v>
      </c>
      <c r="H6112" s="38">
        <f>IF(Txn!$B3062="","",Txn!$E3062)</f>
        <v>0</v>
      </c>
      <c r="I6112" s="40">
        <f>IF(Txn!$B3062="",0,Txn!$Q3062)</f>
        <v>0</v>
      </c>
      <c r="J6112" s="40">
        <f>IF(Txn!$B3062="",0,Txn!$R3062)</f>
        <v>0</v>
      </c>
      <c r="K6112" s="41">
        <f>IF($A6112="","",IFERROR(VALUE(MID($A6112,6,2)),""))</f>
        <v>0</v>
      </c>
      <c r="L6112" s="39">
        <f>IF(Txn!$K3062="","","طرف مقابل — "&amp;Txn!$K3062)</f>
        <v>0</v>
      </c>
      <c r="N6112" s="42">
        <f>IF($D6112="",0,COUNTIF(BankAccts,$D6112))</f>
        <v>0</v>
      </c>
    </row>
    <row r="6113" spans="1:14">
      <c r="A6113" s="38">
        <f>IF(Txn!$B3063="","",Txn!$B3063)</f>
        <v>0</v>
      </c>
      <c r="B6113" s="38">
        <f>IF(Txn!$B3063="","",Txn!$C3063)</f>
        <v>0</v>
      </c>
      <c r="C6113" s="39">
        <f>IF(Txn!$B3063="","","تراکنش بانکی")</f>
        <v>0</v>
      </c>
      <c r="D6113" s="38">
        <f>IF(Txn!$B3063="","",IF(Txn!$X3063="","",Txn!$X3063))</f>
        <v>0</v>
      </c>
      <c r="E6113" s="39">
        <f>IF($D6113="","",IFERROR(VLOOKUP($D6113,AcctTbl,2,0),""))</f>
        <v>0</v>
      </c>
      <c r="F6113" s="39">
        <f>IF($D6113="","",IFERROR(VLOOKUP($D6113,AcctTbl,3,0),""))</f>
        <v>0</v>
      </c>
      <c r="G6113" s="39">
        <f>IF(Txn!$B3063="","",Txn!$D3063)</f>
        <v>0</v>
      </c>
      <c r="H6113" s="38">
        <f>IF(Txn!$B3063="","",Txn!$E3063)</f>
        <v>0</v>
      </c>
      <c r="I6113" s="40">
        <f>IF(Txn!$B3063="",0,Txn!$O3063)</f>
        <v>0</v>
      </c>
      <c r="J6113" s="40">
        <f>IF(Txn!$B3063="",0,Txn!$P3063)</f>
        <v>0</v>
      </c>
      <c r="K6113" s="41">
        <f>IF($A6113="","",IFERROR(VALUE(MID($A6113,6,2)),""))</f>
        <v>0</v>
      </c>
      <c r="L6113" s="39">
        <f>IF(Txn!$K3063="","",Txn!$K3063)</f>
        <v>0</v>
      </c>
      <c r="N6113" s="42">
        <f>IF($D6113="",0,COUNTIF(BankAccts,$D6113))</f>
        <v>0</v>
      </c>
    </row>
    <row r="6114" spans="1:14">
      <c r="A6114" s="38">
        <f>IF(Txn!$B3063="","",Txn!$B3063)</f>
        <v>0</v>
      </c>
      <c r="B6114" s="38">
        <f>IF(Txn!$B3063="","",Txn!$C3063)</f>
        <v>0</v>
      </c>
      <c r="C6114" s="39">
        <f>IF(Txn!$B3063="","","تراکنش بانکی")</f>
        <v>0</v>
      </c>
      <c r="D6114" s="38">
        <f>IF(Txn!$B3063="","",IF(IF(Txn!$U3063="TRF",Txn!$Y3063,Txn!$Z3063)="","",IF(Txn!$U3063="TRF",Txn!$Y3063,Txn!$Z3063)))</f>
        <v>0</v>
      </c>
      <c r="E6114" s="39">
        <f>IF($D6114="","",IFERROR(VLOOKUP($D6114,AcctTbl,2,0),""))</f>
        <v>0</v>
      </c>
      <c r="F6114" s="39">
        <f>IF($D6114="","",IFERROR(VLOOKUP($D6114,AcctTbl,3,0),""))</f>
        <v>0</v>
      </c>
      <c r="G6114" s="39">
        <f>IF(Txn!$B3063="","",Txn!$D3063)</f>
        <v>0</v>
      </c>
      <c r="H6114" s="38">
        <f>IF(Txn!$B3063="","",Txn!$E3063)</f>
        <v>0</v>
      </c>
      <c r="I6114" s="40">
        <f>IF(Txn!$B3063="",0,Txn!$Q3063)</f>
        <v>0</v>
      </c>
      <c r="J6114" s="40">
        <f>IF(Txn!$B3063="",0,Txn!$R3063)</f>
        <v>0</v>
      </c>
      <c r="K6114" s="41">
        <f>IF($A6114="","",IFERROR(VALUE(MID($A6114,6,2)),""))</f>
        <v>0</v>
      </c>
      <c r="L6114" s="39">
        <f>IF(Txn!$K3063="","","طرف مقابل — "&amp;Txn!$K3063)</f>
        <v>0</v>
      </c>
      <c r="N6114" s="42">
        <f>IF($D6114="",0,COUNTIF(BankAccts,$D6114))</f>
        <v>0</v>
      </c>
    </row>
    <row r="6115" spans="1:14">
      <c r="A6115" s="38">
        <f>IF(Txn!$B3064="","",Txn!$B3064)</f>
        <v>0</v>
      </c>
      <c r="B6115" s="38">
        <f>IF(Txn!$B3064="","",Txn!$C3064)</f>
        <v>0</v>
      </c>
      <c r="C6115" s="39">
        <f>IF(Txn!$B3064="","","تراکنش بانکی")</f>
        <v>0</v>
      </c>
      <c r="D6115" s="38">
        <f>IF(Txn!$B3064="","",IF(Txn!$X3064="","",Txn!$X3064))</f>
        <v>0</v>
      </c>
      <c r="E6115" s="39">
        <f>IF($D6115="","",IFERROR(VLOOKUP($D6115,AcctTbl,2,0),""))</f>
        <v>0</v>
      </c>
      <c r="F6115" s="39">
        <f>IF($D6115="","",IFERROR(VLOOKUP($D6115,AcctTbl,3,0),""))</f>
        <v>0</v>
      </c>
      <c r="G6115" s="39">
        <f>IF(Txn!$B3064="","",Txn!$D3064)</f>
        <v>0</v>
      </c>
      <c r="H6115" s="38">
        <f>IF(Txn!$B3064="","",Txn!$E3064)</f>
        <v>0</v>
      </c>
      <c r="I6115" s="40">
        <f>IF(Txn!$B3064="",0,Txn!$O3064)</f>
        <v>0</v>
      </c>
      <c r="J6115" s="40">
        <f>IF(Txn!$B3064="",0,Txn!$P3064)</f>
        <v>0</v>
      </c>
      <c r="K6115" s="41">
        <f>IF($A6115="","",IFERROR(VALUE(MID($A6115,6,2)),""))</f>
        <v>0</v>
      </c>
      <c r="L6115" s="39">
        <f>IF(Txn!$K3064="","",Txn!$K3064)</f>
        <v>0</v>
      </c>
      <c r="N6115" s="42">
        <f>IF($D6115="",0,COUNTIF(BankAccts,$D6115))</f>
        <v>0</v>
      </c>
    </row>
    <row r="6116" spans="1:14">
      <c r="A6116" s="38">
        <f>IF(Txn!$B3064="","",Txn!$B3064)</f>
        <v>0</v>
      </c>
      <c r="B6116" s="38">
        <f>IF(Txn!$B3064="","",Txn!$C3064)</f>
        <v>0</v>
      </c>
      <c r="C6116" s="39">
        <f>IF(Txn!$B3064="","","تراکنش بانکی")</f>
        <v>0</v>
      </c>
      <c r="D6116" s="38">
        <f>IF(Txn!$B3064="","",IF(IF(Txn!$U3064="TRF",Txn!$Y3064,Txn!$Z3064)="","",IF(Txn!$U3064="TRF",Txn!$Y3064,Txn!$Z3064)))</f>
        <v>0</v>
      </c>
      <c r="E6116" s="39">
        <f>IF($D6116="","",IFERROR(VLOOKUP($D6116,AcctTbl,2,0),""))</f>
        <v>0</v>
      </c>
      <c r="F6116" s="39">
        <f>IF($D6116="","",IFERROR(VLOOKUP($D6116,AcctTbl,3,0),""))</f>
        <v>0</v>
      </c>
      <c r="G6116" s="39">
        <f>IF(Txn!$B3064="","",Txn!$D3064)</f>
        <v>0</v>
      </c>
      <c r="H6116" s="38">
        <f>IF(Txn!$B3064="","",Txn!$E3064)</f>
        <v>0</v>
      </c>
      <c r="I6116" s="40">
        <f>IF(Txn!$B3064="",0,Txn!$Q3064)</f>
        <v>0</v>
      </c>
      <c r="J6116" s="40">
        <f>IF(Txn!$B3064="",0,Txn!$R3064)</f>
        <v>0</v>
      </c>
      <c r="K6116" s="41">
        <f>IF($A6116="","",IFERROR(VALUE(MID($A6116,6,2)),""))</f>
        <v>0</v>
      </c>
      <c r="L6116" s="39">
        <f>IF(Txn!$K3064="","","طرف مقابل — "&amp;Txn!$K3064)</f>
        <v>0</v>
      </c>
      <c r="N6116" s="42">
        <f>IF($D6116="",0,COUNTIF(BankAccts,$D6116))</f>
        <v>0</v>
      </c>
    </row>
    <row r="6117" spans="1:14">
      <c r="A6117" s="38">
        <f>IF(Txn!$B3065="","",Txn!$B3065)</f>
        <v>0</v>
      </c>
      <c r="B6117" s="38">
        <f>IF(Txn!$B3065="","",Txn!$C3065)</f>
        <v>0</v>
      </c>
      <c r="C6117" s="39">
        <f>IF(Txn!$B3065="","","تراکنش بانکی")</f>
        <v>0</v>
      </c>
      <c r="D6117" s="38">
        <f>IF(Txn!$B3065="","",IF(Txn!$X3065="","",Txn!$X3065))</f>
        <v>0</v>
      </c>
      <c r="E6117" s="39">
        <f>IF($D6117="","",IFERROR(VLOOKUP($D6117,AcctTbl,2,0),""))</f>
        <v>0</v>
      </c>
      <c r="F6117" s="39">
        <f>IF($D6117="","",IFERROR(VLOOKUP($D6117,AcctTbl,3,0),""))</f>
        <v>0</v>
      </c>
      <c r="G6117" s="39">
        <f>IF(Txn!$B3065="","",Txn!$D3065)</f>
        <v>0</v>
      </c>
      <c r="H6117" s="38">
        <f>IF(Txn!$B3065="","",Txn!$E3065)</f>
        <v>0</v>
      </c>
      <c r="I6117" s="40">
        <f>IF(Txn!$B3065="",0,Txn!$O3065)</f>
        <v>0</v>
      </c>
      <c r="J6117" s="40">
        <f>IF(Txn!$B3065="",0,Txn!$P3065)</f>
        <v>0</v>
      </c>
      <c r="K6117" s="41">
        <f>IF($A6117="","",IFERROR(VALUE(MID($A6117,6,2)),""))</f>
        <v>0</v>
      </c>
      <c r="L6117" s="39">
        <f>IF(Txn!$K3065="","",Txn!$K3065)</f>
        <v>0</v>
      </c>
      <c r="N6117" s="42">
        <f>IF($D6117="",0,COUNTIF(BankAccts,$D6117))</f>
        <v>0</v>
      </c>
    </row>
    <row r="6118" spans="1:14">
      <c r="A6118" s="38">
        <f>IF(Txn!$B3065="","",Txn!$B3065)</f>
        <v>0</v>
      </c>
      <c r="B6118" s="38">
        <f>IF(Txn!$B3065="","",Txn!$C3065)</f>
        <v>0</v>
      </c>
      <c r="C6118" s="39">
        <f>IF(Txn!$B3065="","","تراکنش بانکی")</f>
        <v>0</v>
      </c>
      <c r="D6118" s="38">
        <f>IF(Txn!$B3065="","",IF(IF(Txn!$U3065="TRF",Txn!$Y3065,Txn!$Z3065)="","",IF(Txn!$U3065="TRF",Txn!$Y3065,Txn!$Z3065)))</f>
        <v>0</v>
      </c>
      <c r="E6118" s="39">
        <f>IF($D6118="","",IFERROR(VLOOKUP($D6118,AcctTbl,2,0),""))</f>
        <v>0</v>
      </c>
      <c r="F6118" s="39">
        <f>IF($D6118="","",IFERROR(VLOOKUP($D6118,AcctTbl,3,0),""))</f>
        <v>0</v>
      </c>
      <c r="G6118" s="39">
        <f>IF(Txn!$B3065="","",Txn!$D3065)</f>
        <v>0</v>
      </c>
      <c r="H6118" s="38">
        <f>IF(Txn!$B3065="","",Txn!$E3065)</f>
        <v>0</v>
      </c>
      <c r="I6118" s="40">
        <f>IF(Txn!$B3065="",0,Txn!$Q3065)</f>
        <v>0</v>
      </c>
      <c r="J6118" s="40">
        <f>IF(Txn!$B3065="",0,Txn!$R3065)</f>
        <v>0</v>
      </c>
      <c r="K6118" s="41">
        <f>IF($A6118="","",IFERROR(VALUE(MID($A6118,6,2)),""))</f>
        <v>0</v>
      </c>
      <c r="L6118" s="39">
        <f>IF(Txn!$K3065="","","طرف مقابل — "&amp;Txn!$K3065)</f>
        <v>0</v>
      </c>
      <c r="N6118" s="42">
        <f>IF($D6118="",0,COUNTIF(BankAccts,$D6118))</f>
        <v>0</v>
      </c>
    </row>
    <row r="6119" spans="1:14">
      <c r="A6119" s="38">
        <f>IF(Txn!$B3066="","",Txn!$B3066)</f>
        <v>0</v>
      </c>
      <c r="B6119" s="38">
        <f>IF(Txn!$B3066="","",Txn!$C3066)</f>
        <v>0</v>
      </c>
      <c r="C6119" s="39">
        <f>IF(Txn!$B3066="","","تراکنش بانکی")</f>
        <v>0</v>
      </c>
      <c r="D6119" s="38">
        <f>IF(Txn!$B3066="","",IF(Txn!$X3066="","",Txn!$X3066))</f>
        <v>0</v>
      </c>
      <c r="E6119" s="39">
        <f>IF($D6119="","",IFERROR(VLOOKUP($D6119,AcctTbl,2,0),""))</f>
        <v>0</v>
      </c>
      <c r="F6119" s="39">
        <f>IF($D6119="","",IFERROR(VLOOKUP($D6119,AcctTbl,3,0),""))</f>
        <v>0</v>
      </c>
      <c r="G6119" s="39">
        <f>IF(Txn!$B3066="","",Txn!$D3066)</f>
        <v>0</v>
      </c>
      <c r="H6119" s="38">
        <f>IF(Txn!$B3066="","",Txn!$E3066)</f>
        <v>0</v>
      </c>
      <c r="I6119" s="40">
        <f>IF(Txn!$B3066="",0,Txn!$O3066)</f>
        <v>0</v>
      </c>
      <c r="J6119" s="40">
        <f>IF(Txn!$B3066="",0,Txn!$P3066)</f>
        <v>0</v>
      </c>
      <c r="K6119" s="41">
        <f>IF($A6119="","",IFERROR(VALUE(MID($A6119,6,2)),""))</f>
        <v>0</v>
      </c>
      <c r="L6119" s="39">
        <f>IF(Txn!$K3066="","",Txn!$K3066)</f>
        <v>0</v>
      </c>
      <c r="N6119" s="42">
        <f>IF($D6119="",0,COUNTIF(BankAccts,$D6119))</f>
        <v>0</v>
      </c>
    </row>
    <row r="6120" spans="1:14">
      <c r="A6120" s="38">
        <f>IF(Txn!$B3066="","",Txn!$B3066)</f>
        <v>0</v>
      </c>
      <c r="B6120" s="38">
        <f>IF(Txn!$B3066="","",Txn!$C3066)</f>
        <v>0</v>
      </c>
      <c r="C6120" s="39">
        <f>IF(Txn!$B3066="","","تراکنش بانکی")</f>
        <v>0</v>
      </c>
      <c r="D6120" s="38">
        <f>IF(Txn!$B3066="","",IF(IF(Txn!$U3066="TRF",Txn!$Y3066,Txn!$Z3066)="","",IF(Txn!$U3066="TRF",Txn!$Y3066,Txn!$Z3066)))</f>
        <v>0</v>
      </c>
      <c r="E6120" s="39">
        <f>IF($D6120="","",IFERROR(VLOOKUP($D6120,AcctTbl,2,0),""))</f>
        <v>0</v>
      </c>
      <c r="F6120" s="39">
        <f>IF($D6120="","",IFERROR(VLOOKUP($D6120,AcctTbl,3,0),""))</f>
        <v>0</v>
      </c>
      <c r="G6120" s="39">
        <f>IF(Txn!$B3066="","",Txn!$D3066)</f>
        <v>0</v>
      </c>
      <c r="H6120" s="38">
        <f>IF(Txn!$B3066="","",Txn!$E3066)</f>
        <v>0</v>
      </c>
      <c r="I6120" s="40">
        <f>IF(Txn!$B3066="",0,Txn!$Q3066)</f>
        <v>0</v>
      </c>
      <c r="J6120" s="40">
        <f>IF(Txn!$B3066="",0,Txn!$R3066)</f>
        <v>0</v>
      </c>
      <c r="K6120" s="41">
        <f>IF($A6120="","",IFERROR(VALUE(MID($A6120,6,2)),""))</f>
        <v>0</v>
      </c>
      <c r="L6120" s="39">
        <f>IF(Txn!$K3066="","","طرف مقابل — "&amp;Txn!$K3066)</f>
        <v>0</v>
      </c>
      <c r="N6120" s="42">
        <f>IF($D6120="",0,COUNTIF(BankAccts,$D6120))</f>
        <v>0</v>
      </c>
    </row>
    <row r="6121" spans="1:14">
      <c r="A6121" s="38">
        <f>IF(Txn!$B3067="","",Txn!$B3067)</f>
        <v>0</v>
      </c>
      <c r="B6121" s="38">
        <f>IF(Txn!$B3067="","",Txn!$C3067)</f>
        <v>0</v>
      </c>
      <c r="C6121" s="39">
        <f>IF(Txn!$B3067="","","تراکنش بانکی")</f>
        <v>0</v>
      </c>
      <c r="D6121" s="38">
        <f>IF(Txn!$B3067="","",IF(Txn!$X3067="","",Txn!$X3067))</f>
        <v>0</v>
      </c>
      <c r="E6121" s="39">
        <f>IF($D6121="","",IFERROR(VLOOKUP($D6121,AcctTbl,2,0),""))</f>
        <v>0</v>
      </c>
      <c r="F6121" s="39">
        <f>IF($D6121="","",IFERROR(VLOOKUP($D6121,AcctTbl,3,0),""))</f>
        <v>0</v>
      </c>
      <c r="G6121" s="39">
        <f>IF(Txn!$B3067="","",Txn!$D3067)</f>
        <v>0</v>
      </c>
      <c r="H6121" s="38">
        <f>IF(Txn!$B3067="","",Txn!$E3067)</f>
        <v>0</v>
      </c>
      <c r="I6121" s="40">
        <f>IF(Txn!$B3067="",0,Txn!$O3067)</f>
        <v>0</v>
      </c>
      <c r="J6121" s="40">
        <f>IF(Txn!$B3067="",0,Txn!$P3067)</f>
        <v>0</v>
      </c>
      <c r="K6121" s="41">
        <f>IF($A6121="","",IFERROR(VALUE(MID($A6121,6,2)),""))</f>
        <v>0</v>
      </c>
      <c r="L6121" s="39">
        <f>IF(Txn!$K3067="","",Txn!$K3067)</f>
        <v>0</v>
      </c>
      <c r="N6121" s="42">
        <f>IF($D6121="",0,COUNTIF(BankAccts,$D6121))</f>
        <v>0</v>
      </c>
    </row>
    <row r="6122" spans="1:14">
      <c r="A6122" s="38">
        <f>IF(Txn!$B3067="","",Txn!$B3067)</f>
        <v>0</v>
      </c>
      <c r="B6122" s="38">
        <f>IF(Txn!$B3067="","",Txn!$C3067)</f>
        <v>0</v>
      </c>
      <c r="C6122" s="39">
        <f>IF(Txn!$B3067="","","تراکنش بانکی")</f>
        <v>0</v>
      </c>
      <c r="D6122" s="38">
        <f>IF(Txn!$B3067="","",IF(IF(Txn!$U3067="TRF",Txn!$Y3067,Txn!$Z3067)="","",IF(Txn!$U3067="TRF",Txn!$Y3067,Txn!$Z3067)))</f>
        <v>0</v>
      </c>
      <c r="E6122" s="39">
        <f>IF($D6122="","",IFERROR(VLOOKUP($D6122,AcctTbl,2,0),""))</f>
        <v>0</v>
      </c>
      <c r="F6122" s="39">
        <f>IF($D6122="","",IFERROR(VLOOKUP($D6122,AcctTbl,3,0),""))</f>
        <v>0</v>
      </c>
      <c r="G6122" s="39">
        <f>IF(Txn!$B3067="","",Txn!$D3067)</f>
        <v>0</v>
      </c>
      <c r="H6122" s="38">
        <f>IF(Txn!$B3067="","",Txn!$E3067)</f>
        <v>0</v>
      </c>
      <c r="I6122" s="40">
        <f>IF(Txn!$B3067="",0,Txn!$Q3067)</f>
        <v>0</v>
      </c>
      <c r="J6122" s="40">
        <f>IF(Txn!$B3067="",0,Txn!$R3067)</f>
        <v>0</v>
      </c>
      <c r="K6122" s="41">
        <f>IF($A6122="","",IFERROR(VALUE(MID($A6122,6,2)),""))</f>
        <v>0</v>
      </c>
      <c r="L6122" s="39">
        <f>IF(Txn!$K3067="","","طرف مقابل — "&amp;Txn!$K3067)</f>
        <v>0</v>
      </c>
      <c r="N6122" s="42">
        <f>IF($D6122="",0,COUNTIF(BankAccts,$D6122))</f>
        <v>0</v>
      </c>
    </row>
    <row r="6123" spans="1:14">
      <c r="A6123" s="38">
        <f>IF(Txn!$B3068="","",Txn!$B3068)</f>
        <v>0</v>
      </c>
      <c r="B6123" s="38">
        <f>IF(Txn!$B3068="","",Txn!$C3068)</f>
        <v>0</v>
      </c>
      <c r="C6123" s="39">
        <f>IF(Txn!$B3068="","","تراکنش بانکی")</f>
        <v>0</v>
      </c>
      <c r="D6123" s="38">
        <f>IF(Txn!$B3068="","",IF(Txn!$X3068="","",Txn!$X3068))</f>
        <v>0</v>
      </c>
      <c r="E6123" s="39">
        <f>IF($D6123="","",IFERROR(VLOOKUP($D6123,AcctTbl,2,0),""))</f>
        <v>0</v>
      </c>
      <c r="F6123" s="39">
        <f>IF($D6123="","",IFERROR(VLOOKUP($D6123,AcctTbl,3,0),""))</f>
        <v>0</v>
      </c>
      <c r="G6123" s="39">
        <f>IF(Txn!$B3068="","",Txn!$D3068)</f>
        <v>0</v>
      </c>
      <c r="H6123" s="38">
        <f>IF(Txn!$B3068="","",Txn!$E3068)</f>
        <v>0</v>
      </c>
      <c r="I6123" s="40">
        <f>IF(Txn!$B3068="",0,Txn!$O3068)</f>
        <v>0</v>
      </c>
      <c r="J6123" s="40">
        <f>IF(Txn!$B3068="",0,Txn!$P3068)</f>
        <v>0</v>
      </c>
      <c r="K6123" s="41">
        <f>IF($A6123="","",IFERROR(VALUE(MID($A6123,6,2)),""))</f>
        <v>0</v>
      </c>
      <c r="L6123" s="39">
        <f>IF(Txn!$K3068="","",Txn!$K3068)</f>
        <v>0</v>
      </c>
      <c r="N6123" s="42">
        <f>IF($D6123="",0,COUNTIF(BankAccts,$D6123))</f>
        <v>0</v>
      </c>
    </row>
    <row r="6124" spans="1:14">
      <c r="A6124" s="38">
        <f>IF(Txn!$B3068="","",Txn!$B3068)</f>
        <v>0</v>
      </c>
      <c r="B6124" s="38">
        <f>IF(Txn!$B3068="","",Txn!$C3068)</f>
        <v>0</v>
      </c>
      <c r="C6124" s="39">
        <f>IF(Txn!$B3068="","","تراکنش بانکی")</f>
        <v>0</v>
      </c>
      <c r="D6124" s="38">
        <f>IF(Txn!$B3068="","",IF(IF(Txn!$U3068="TRF",Txn!$Y3068,Txn!$Z3068)="","",IF(Txn!$U3068="TRF",Txn!$Y3068,Txn!$Z3068)))</f>
        <v>0</v>
      </c>
      <c r="E6124" s="39">
        <f>IF($D6124="","",IFERROR(VLOOKUP($D6124,AcctTbl,2,0),""))</f>
        <v>0</v>
      </c>
      <c r="F6124" s="39">
        <f>IF($D6124="","",IFERROR(VLOOKUP($D6124,AcctTbl,3,0),""))</f>
        <v>0</v>
      </c>
      <c r="G6124" s="39">
        <f>IF(Txn!$B3068="","",Txn!$D3068)</f>
        <v>0</v>
      </c>
      <c r="H6124" s="38">
        <f>IF(Txn!$B3068="","",Txn!$E3068)</f>
        <v>0</v>
      </c>
      <c r="I6124" s="40">
        <f>IF(Txn!$B3068="",0,Txn!$Q3068)</f>
        <v>0</v>
      </c>
      <c r="J6124" s="40">
        <f>IF(Txn!$B3068="",0,Txn!$R3068)</f>
        <v>0</v>
      </c>
      <c r="K6124" s="41">
        <f>IF($A6124="","",IFERROR(VALUE(MID($A6124,6,2)),""))</f>
        <v>0</v>
      </c>
      <c r="L6124" s="39">
        <f>IF(Txn!$K3068="","","طرف مقابل — "&amp;Txn!$K3068)</f>
        <v>0</v>
      </c>
      <c r="N6124" s="42">
        <f>IF($D6124="",0,COUNTIF(BankAccts,$D6124))</f>
        <v>0</v>
      </c>
    </row>
    <row r="6125" spans="1:14">
      <c r="A6125" s="38">
        <f>IF(Txn!$B3069="","",Txn!$B3069)</f>
        <v>0</v>
      </c>
      <c r="B6125" s="38">
        <f>IF(Txn!$B3069="","",Txn!$C3069)</f>
        <v>0</v>
      </c>
      <c r="C6125" s="39">
        <f>IF(Txn!$B3069="","","تراکنش بانکی")</f>
        <v>0</v>
      </c>
      <c r="D6125" s="38">
        <f>IF(Txn!$B3069="","",IF(Txn!$X3069="","",Txn!$X3069))</f>
        <v>0</v>
      </c>
      <c r="E6125" s="39">
        <f>IF($D6125="","",IFERROR(VLOOKUP($D6125,AcctTbl,2,0),""))</f>
        <v>0</v>
      </c>
      <c r="F6125" s="39">
        <f>IF($D6125="","",IFERROR(VLOOKUP($D6125,AcctTbl,3,0),""))</f>
        <v>0</v>
      </c>
      <c r="G6125" s="39">
        <f>IF(Txn!$B3069="","",Txn!$D3069)</f>
        <v>0</v>
      </c>
      <c r="H6125" s="38">
        <f>IF(Txn!$B3069="","",Txn!$E3069)</f>
        <v>0</v>
      </c>
      <c r="I6125" s="40">
        <f>IF(Txn!$B3069="",0,Txn!$O3069)</f>
        <v>0</v>
      </c>
      <c r="J6125" s="40">
        <f>IF(Txn!$B3069="",0,Txn!$P3069)</f>
        <v>0</v>
      </c>
      <c r="K6125" s="41">
        <f>IF($A6125="","",IFERROR(VALUE(MID($A6125,6,2)),""))</f>
        <v>0</v>
      </c>
      <c r="L6125" s="39">
        <f>IF(Txn!$K3069="","",Txn!$K3069)</f>
        <v>0</v>
      </c>
      <c r="N6125" s="42">
        <f>IF($D6125="",0,COUNTIF(BankAccts,$D6125))</f>
        <v>0</v>
      </c>
    </row>
    <row r="6126" spans="1:14">
      <c r="A6126" s="38">
        <f>IF(Txn!$B3069="","",Txn!$B3069)</f>
        <v>0</v>
      </c>
      <c r="B6126" s="38">
        <f>IF(Txn!$B3069="","",Txn!$C3069)</f>
        <v>0</v>
      </c>
      <c r="C6126" s="39">
        <f>IF(Txn!$B3069="","","تراکنش بانکی")</f>
        <v>0</v>
      </c>
      <c r="D6126" s="38">
        <f>IF(Txn!$B3069="","",IF(IF(Txn!$U3069="TRF",Txn!$Y3069,Txn!$Z3069)="","",IF(Txn!$U3069="TRF",Txn!$Y3069,Txn!$Z3069)))</f>
        <v>0</v>
      </c>
      <c r="E6126" s="39">
        <f>IF($D6126="","",IFERROR(VLOOKUP($D6126,AcctTbl,2,0),""))</f>
        <v>0</v>
      </c>
      <c r="F6126" s="39">
        <f>IF($D6126="","",IFERROR(VLOOKUP($D6126,AcctTbl,3,0),""))</f>
        <v>0</v>
      </c>
      <c r="G6126" s="39">
        <f>IF(Txn!$B3069="","",Txn!$D3069)</f>
        <v>0</v>
      </c>
      <c r="H6126" s="38">
        <f>IF(Txn!$B3069="","",Txn!$E3069)</f>
        <v>0</v>
      </c>
      <c r="I6126" s="40">
        <f>IF(Txn!$B3069="",0,Txn!$Q3069)</f>
        <v>0</v>
      </c>
      <c r="J6126" s="40">
        <f>IF(Txn!$B3069="",0,Txn!$R3069)</f>
        <v>0</v>
      </c>
      <c r="K6126" s="41">
        <f>IF($A6126="","",IFERROR(VALUE(MID($A6126,6,2)),""))</f>
        <v>0</v>
      </c>
      <c r="L6126" s="39">
        <f>IF(Txn!$K3069="","","طرف مقابل — "&amp;Txn!$K3069)</f>
        <v>0</v>
      </c>
      <c r="N6126" s="42">
        <f>IF($D6126="",0,COUNTIF(BankAccts,$D6126))</f>
        <v>0</v>
      </c>
    </row>
    <row r="6127" spans="1:14">
      <c r="A6127" s="38">
        <f>IF(Txn!$B3070="","",Txn!$B3070)</f>
        <v>0</v>
      </c>
      <c r="B6127" s="38">
        <f>IF(Txn!$B3070="","",Txn!$C3070)</f>
        <v>0</v>
      </c>
      <c r="C6127" s="39">
        <f>IF(Txn!$B3070="","","تراکنش بانکی")</f>
        <v>0</v>
      </c>
      <c r="D6127" s="38">
        <f>IF(Txn!$B3070="","",IF(Txn!$X3070="","",Txn!$X3070))</f>
        <v>0</v>
      </c>
      <c r="E6127" s="39">
        <f>IF($D6127="","",IFERROR(VLOOKUP($D6127,AcctTbl,2,0),""))</f>
        <v>0</v>
      </c>
      <c r="F6127" s="39">
        <f>IF($D6127="","",IFERROR(VLOOKUP($D6127,AcctTbl,3,0),""))</f>
        <v>0</v>
      </c>
      <c r="G6127" s="39">
        <f>IF(Txn!$B3070="","",Txn!$D3070)</f>
        <v>0</v>
      </c>
      <c r="H6127" s="38">
        <f>IF(Txn!$B3070="","",Txn!$E3070)</f>
        <v>0</v>
      </c>
      <c r="I6127" s="40">
        <f>IF(Txn!$B3070="",0,Txn!$O3070)</f>
        <v>0</v>
      </c>
      <c r="J6127" s="40">
        <f>IF(Txn!$B3070="",0,Txn!$P3070)</f>
        <v>0</v>
      </c>
      <c r="K6127" s="41">
        <f>IF($A6127="","",IFERROR(VALUE(MID($A6127,6,2)),""))</f>
        <v>0</v>
      </c>
      <c r="L6127" s="39">
        <f>IF(Txn!$K3070="","",Txn!$K3070)</f>
        <v>0</v>
      </c>
      <c r="N6127" s="42">
        <f>IF($D6127="",0,COUNTIF(BankAccts,$D6127))</f>
        <v>0</v>
      </c>
    </row>
    <row r="6128" spans="1:14">
      <c r="A6128" s="38">
        <f>IF(Txn!$B3070="","",Txn!$B3070)</f>
        <v>0</v>
      </c>
      <c r="B6128" s="38">
        <f>IF(Txn!$B3070="","",Txn!$C3070)</f>
        <v>0</v>
      </c>
      <c r="C6128" s="39">
        <f>IF(Txn!$B3070="","","تراکنش بانکی")</f>
        <v>0</v>
      </c>
      <c r="D6128" s="38">
        <f>IF(Txn!$B3070="","",IF(IF(Txn!$U3070="TRF",Txn!$Y3070,Txn!$Z3070)="","",IF(Txn!$U3070="TRF",Txn!$Y3070,Txn!$Z3070)))</f>
        <v>0</v>
      </c>
      <c r="E6128" s="39">
        <f>IF($D6128="","",IFERROR(VLOOKUP($D6128,AcctTbl,2,0),""))</f>
        <v>0</v>
      </c>
      <c r="F6128" s="39">
        <f>IF($D6128="","",IFERROR(VLOOKUP($D6128,AcctTbl,3,0),""))</f>
        <v>0</v>
      </c>
      <c r="G6128" s="39">
        <f>IF(Txn!$B3070="","",Txn!$D3070)</f>
        <v>0</v>
      </c>
      <c r="H6128" s="38">
        <f>IF(Txn!$B3070="","",Txn!$E3070)</f>
        <v>0</v>
      </c>
      <c r="I6128" s="40">
        <f>IF(Txn!$B3070="",0,Txn!$Q3070)</f>
        <v>0</v>
      </c>
      <c r="J6128" s="40">
        <f>IF(Txn!$B3070="",0,Txn!$R3070)</f>
        <v>0</v>
      </c>
      <c r="K6128" s="41">
        <f>IF($A6128="","",IFERROR(VALUE(MID($A6128,6,2)),""))</f>
        <v>0</v>
      </c>
      <c r="L6128" s="39">
        <f>IF(Txn!$K3070="","","طرف مقابل — "&amp;Txn!$K3070)</f>
        <v>0</v>
      </c>
      <c r="N6128" s="42">
        <f>IF($D6128="",0,COUNTIF(BankAccts,$D6128))</f>
        <v>0</v>
      </c>
    </row>
    <row r="6129" spans="1:14">
      <c r="A6129" s="38">
        <f>IF(Txn!$B3071="","",Txn!$B3071)</f>
        <v>0</v>
      </c>
      <c r="B6129" s="38">
        <f>IF(Txn!$B3071="","",Txn!$C3071)</f>
        <v>0</v>
      </c>
      <c r="C6129" s="39">
        <f>IF(Txn!$B3071="","","تراکنش بانکی")</f>
        <v>0</v>
      </c>
      <c r="D6129" s="38">
        <f>IF(Txn!$B3071="","",IF(Txn!$X3071="","",Txn!$X3071))</f>
        <v>0</v>
      </c>
      <c r="E6129" s="39">
        <f>IF($D6129="","",IFERROR(VLOOKUP($D6129,AcctTbl,2,0),""))</f>
        <v>0</v>
      </c>
      <c r="F6129" s="39">
        <f>IF($D6129="","",IFERROR(VLOOKUP($D6129,AcctTbl,3,0),""))</f>
        <v>0</v>
      </c>
      <c r="G6129" s="39">
        <f>IF(Txn!$B3071="","",Txn!$D3071)</f>
        <v>0</v>
      </c>
      <c r="H6129" s="38">
        <f>IF(Txn!$B3071="","",Txn!$E3071)</f>
        <v>0</v>
      </c>
      <c r="I6129" s="40">
        <f>IF(Txn!$B3071="",0,Txn!$O3071)</f>
        <v>0</v>
      </c>
      <c r="J6129" s="40">
        <f>IF(Txn!$B3071="",0,Txn!$P3071)</f>
        <v>0</v>
      </c>
      <c r="K6129" s="41">
        <f>IF($A6129="","",IFERROR(VALUE(MID($A6129,6,2)),""))</f>
        <v>0</v>
      </c>
      <c r="L6129" s="39">
        <f>IF(Txn!$K3071="","",Txn!$K3071)</f>
        <v>0</v>
      </c>
      <c r="N6129" s="42">
        <f>IF($D6129="",0,COUNTIF(BankAccts,$D6129))</f>
        <v>0</v>
      </c>
    </row>
    <row r="6130" spans="1:14">
      <c r="A6130" s="38">
        <f>IF(Txn!$B3071="","",Txn!$B3071)</f>
        <v>0</v>
      </c>
      <c r="B6130" s="38">
        <f>IF(Txn!$B3071="","",Txn!$C3071)</f>
        <v>0</v>
      </c>
      <c r="C6130" s="39">
        <f>IF(Txn!$B3071="","","تراکنش بانکی")</f>
        <v>0</v>
      </c>
      <c r="D6130" s="38">
        <f>IF(Txn!$B3071="","",IF(IF(Txn!$U3071="TRF",Txn!$Y3071,Txn!$Z3071)="","",IF(Txn!$U3071="TRF",Txn!$Y3071,Txn!$Z3071)))</f>
        <v>0</v>
      </c>
      <c r="E6130" s="39">
        <f>IF($D6130="","",IFERROR(VLOOKUP($D6130,AcctTbl,2,0),""))</f>
        <v>0</v>
      </c>
      <c r="F6130" s="39">
        <f>IF($D6130="","",IFERROR(VLOOKUP($D6130,AcctTbl,3,0),""))</f>
        <v>0</v>
      </c>
      <c r="G6130" s="39">
        <f>IF(Txn!$B3071="","",Txn!$D3071)</f>
        <v>0</v>
      </c>
      <c r="H6130" s="38">
        <f>IF(Txn!$B3071="","",Txn!$E3071)</f>
        <v>0</v>
      </c>
      <c r="I6130" s="40">
        <f>IF(Txn!$B3071="",0,Txn!$Q3071)</f>
        <v>0</v>
      </c>
      <c r="J6130" s="40">
        <f>IF(Txn!$B3071="",0,Txn!$R3071)</f>
        <v>0</v>
      </c>
      <c r="K6130" s="41">
        <f>IF($A6130="","",IFERROR(VALUE(MID($A6130,6,2)),""))</f>
        <v>0</v>
      </c>
      <c r="L6130" s="39">
        <f>IF(Txn!$K3071="","","طرف مقابل — "&amp;Txn!$K3071)</f>
        <v>0</v>
      </c>
      <c r="N6130" s="42">
        <f>IF($D6130="",0,COUNTIF(BankAccts,$D6130))</f>
        <v>0</v>
      </c>
    </row>
    <row r="6131" spans="1:14">
      <c r="A6131" s="38">
        <f>IF(Txn!$B3072="","",Txn!$B3072)</f>
        <v>0</v>
      </c>
      <c r="B6131" s="38">
        <f>IF(Txn!$B3072="","",Txn!$C3072)</f>
        <v>0</v>
      </c>
      <c r="C6131" s="39">
        <f>IF(Txn!$B3072="","","تراکنش بانکی")</f>
        <v>0</v>
      </c>
      <c r="D6131" s="38">
        <f>IF(Txn!$B3072="","",IF(Txn!$X3072="","",Txn!$X3072))</f>
        <v>0</v>
      </c>
      <c r="E6131" s="39">
        <f>IF($D6131="","",IFERROR(VLOOKUP($D6131,AcctTbl,2,0),""))</f>
        <v>0</v>
      </c>
      <c r="F6131" s="39">
        <f>IF($D6131="","",IFERROR(VLOOKUP($D6131,AcctTbl,3,0),""))</f>
        <v>0</v>
      </c>
      <c r="G6131" s="39">
        <f>IF(Txn!$B3072="","",Txn!$D3072)</f>
        <v>0</v>
      </c>
      <c r="H6131" s="38">
        <f>IF(Txn!$B3072="","",Txn!$E3072)</f>
        <v>0</v>
      </c>
      <c r="I6131" s="40">
        <f>IF(Txn!$B3072="",0,Txn!$O3072)</f>
        <v>0</v>
      </c>
      <c r="J6131" s="40">
        <f>IF(Txn!$B3072="",0,Txn!$P3072)</f>
        <v>0</v>
      </c>
      <c r="K6131" s="41">
        <f>IF($A6131="","",IFERROR(VALUE(MID($A6131,6,2)),""))</f>
        <v>0</v>
      </c>
      <c r="L6131" s="39">
        <f>IF(Txn!$K3072="","",Txn!$K3072)</f>
        <v>0</v>
      </c>
      <c r="N6131" s="42">
        <f>IF($D6131="",0,COUNTIF(BankAccts,$D6131))</f>
        <v>0</v>
      </c>
    </row>
    <row r="6132" spans="1:14">
      <c r="A6132" s="38">
        <f>IF(Txn!$B3072="","",Txn!$B3072)</f>
        <v>0</v>
      </c>
      <c r="B6132" s="38">
        <f>IF(Txn!$B3072="","",Txn!$C3072)</f>
        <v>0</v>
      </c>
      <c r="C6132" s="39">
        <f>IF(Txn!$B3072="","","تراکنش بانکی")</f>
        <v>0</v>
      </c>
      <c r="D6132" s="38">
        <f>IF(Txn!$B3072="","",IF(IF(Txn!$U3072="TRF",Txn!$Y3072,Txn!$Z3072)="","",IF(Txn!$U3072="TRF",Txn!$Y3072,Txn!$Z3072)))</f>
        <v>0</v>
      </c>
      <c r="E6132" s="39">
        <f>IF($D6132="","",IFERROR(VLOOKUP($D6132,AcctTbl,2,0),""))</f>
        <v>0</v>
      </c>
      <c r="F6132" s="39">
        <f>IF($D6132="","",IFERROR(VLOOKUP($D6132,AcctTbl,3,0),""))</f>
        <v>0</v>
      </c>
      <c r="G6132" s="39">
        <f>IF(Txn!$B3072="","",Txn!$D3072)</f>
        <v>0</v>
      </c>
      <c r="H6132" s="38">
        <f>IF(Txn!$B3072="","",Txn!$E3072)</f>
        <v>0</v>
      </c>
      <c r="I6132" s="40">
        <f>IF(Txn!$B3072="",0,Txn!$Q3072)</f>
        <v>0</v>
      </c>
      <c r="J6132" s="40">
        <f>IF(Txn!$B3072="",0,Txn!$R3072)</f>
        <v>0</v>
      </c>
      <c r="K6132" s="41">
        <f>IF($A6132="","",IFERROR(VALUE(MID($A6132,6,2)),""))</f>
        <v>0</v>
      </c>
      <c r="L6132" s="39">
        <f>IF(Txn!$K3072="","","طرف مقابل — "&amp;Txn!$K3072)</f>
        <v>0</v>
      </c>
      <c r="N6132" s="42">
        <f>IF($D6132="",0,COUNTIF(BankAccts,$D6132))</f>
        <v>0</v>
      </c>
    </row>
    <row r="6133" spans="1:14">
      <c r="A6133" s="38">
        <f>IF(Txn!$B3073="","",Txn!$B3073)</f>
        <v>0</v>
      </c>
      <c r="B6133" s="38">
        <f>IF(Txn!$B3073="","",Txn!$C3073)</f>
        <v>0</v>
      </c>
      <c r="C6133" s="39">
        <f>IF(Txn!$B3073="","","تراکنش بانکی")</f>
        <v>0</v>
      </c>
      <c r="D6133" s="38">
        <f>IF(Txn!$B3073="","",IF(Txn!$X3073="","",Txn!$X3073))</f>
        <v>0</v>
      </c>
      <c r="E6133" s="39">
        <f>IF($D6133="","",IFERROR(VLOOKUP($D6133,AcctTbl,2,0),""))</f>
        <v>0</v>
      </c>
      <c r="F6133" s="39">
        <f>IF($D6133="","",IFERROR(VLOOKUP($D6133,AcctTbl,3,0),""))</f>
        <v>0</v>
      </c>
      <c r="G6133" s="39">
        <f>IF(Txn!$B3073="","",Txn!$D3073)</f>
        <v>0</v>
      </c>
      <c r="H6133" s="38">
        <f>IF(Txn!$B3073="","",Txn!$E3073)</f>
        <v>0</v>
      </c>
      <c r="I6133" s="40">
        <f>IF(Txn!$B3073="",0,Txn!$O3073)</f>
        <v>0</v>
      </c>
      <c r="J6133" s="40">
        <f>IF(Txn!$B3073="",0,Txn!$P3073)</f>
        <v>0</v>
      </c>
      <c r="K6133" s="41">
        <f>IF($A6133="","",IFERROR(VALUE(MID($A6133,6,2)),""))</f>
        <v>0</v>
      </c>
      <c r="L6133" s="39">
        <f>IF(Txn!$K3073="","",Txn!$K3073)</f>
        <v>0</v>
      </c>
      <c r="N6133" s="42">
        <f>IF($D6133="",0,COUNTIF(BankAccts,$D6133))</f>
        <v>0</v>
      </c>
    </row>
    <row r="6134" spans="1:14">
      <c r="A6134" s="38">
        <f>IF(Txn!$B3073="","",Txn!$B3073)</f>
        <v>0</v>
      </c>
      <c r="B6134" s="38">
        <f>IF(Txn!$B3073="","",Txn!$C3073)</f>
        <v>0</v>
      </c>
      <c r="C6134" s="39">
        <f>IF(Txn!$B3073="","","تراکنش بانکی")</f>
        <v>0</v>
      </c>
      <c r="D6134" s="38">
        <f>IF(Txn!$B3073="","",IF(IF(Txn!$U3073="TRF",Txn!$Y3073,Txn!$Z3073)="","",IF(Txn!$U3073="TRF",Txn!$Y3073,Txn!$Z3073)))</f>
        <v>0</v>
      </c>
      <c r="E6134" s="39">
        <f>IF($D6134="","",IFERROR(VLOOKUP($D6134,AcctTbl,2,0),""))</f>
        <v>0</v>
      </c>
      <c r="F6134" s="39">
        <f>IF($D6134="","",IFERROR(VLOOKUP($D6134,AcctTbl,3,0),""))</f>
        <v>0</v>
      </c>
      <c r="G6134" s="39">
        <f>IF(Txn!$B3073="","",Txn!$D3073)</f>
        <v>0</v>
      </c>
      <c r="H6134" s="38">
        <f>IF(Txn!$B3073="","",Txn!$E3073)</f>
        <v>0</v>
      </c>
      <c r="I6134" s="40">
        <f>IF(Txn!$B3073="",0,Txn!$Q3073)</f>
        <v>0</v>
      </c>
      <c r="J6134" s="40">
        <f>IF(Txn!$B3073="",0,Txn!$R3073)</f>
        <v>0</v>
      </c>
      <c r="K6134" s="41">
        <f>IF($A6134="","",IFERROR(VALUE(MID($A6134,6,2)),""))</f>
        <v>0</v>
      </c>
      <c r="L6134" s="39">
        <f>IF(Txn!$K3073="","","طرف مقابل — "&amp;Txn!$K3073)</f>
        <v>0</v>
      </c>
      <c r="N6134" s="42">
        <f>IF($D6134="",0,COUNTIF(BankAccts,$D6134))</f>
        <v>0</v>
      </c>
    </row>
    <row r="6135" spans="1:14">
      <c r="A6135" s="38">
        <f>IF(Txn!$B3074="","",Txn!$B3074)</f>
        <v>0</v>
      </c>
      <c r="B6135" s="38">
        <f>IF(Txn!$B3074="","",Txn!$C3074)</f>
        <v>0</v>
      </c>
      <c r="C6135" s="39">
        <f>IF(Txn!$B3074="","","تراکنش بانکی")</f>
        <v>0</v>
      </c>
      <c r="D6135" s="38">
        <f>IF(Txn!$B3074="","",IF(Txn!$X3074="","",Txn!$X3074))</f>
        <v>0</v>
      </c>
      <c r="E6135" s="39">
        <f>IF($D6135="","",IFERROR(VLOOKUP($D6135,AcctTbl,2,0),""))</f>
        <v>0</v>
      </c>
      <c r="F6135" s="39">
        <f>IF($D6135="","",IFERROR(VLOOKUP($D6135,AcctTbl,3,0),""))</f>
        <v>0</v>
      </c>
      <c r="G6135" s="39">
        <f>IF(Txn!$B3074="","",Txn!$D3074)</f>
        <v>0</v>
      </c>
      <c r="H6135" s="38">
        <f>IF(Txn!$B3074="","",Txn!$E3074)</f>
        <v>0</v>
      </c>
      <c r="I6135" s="40">
        <f>IF(Txn!$B3074="",0,Txn!$O3074)</f>
        <v>0</v>
      </c>
      <c r="J6135" s="40">
        <f>IF(Txn!$B3074="",0,Txn!$P3074)</f>
        <v>0</v>
      </c>
      <c r="K6135" s="41">
        <f>IF($A6135="","",IFERROR(VALUE(MID($A6135,6,2)),""))</f>
        <v>0</v>
      </c>
      <c r="L6135" s="39">
        <f>IF(Txn!$K3074="","",Txn!$K3074)</f>
        <v>0</v>
      </c>
      <c r="N6135" s="42">
        <f>IF($D6135="",0,COUNTIF(BankAccts,$D6135))</f>
        <v>0</v>
      </c>
    </row>
    <row r="6136" spans="1:14">
      <c r="A6136" s="38">
        <f>IF(Txn!$B3074="","",Txn!$B3074)</f>
        <v>0</v>
      </c>
      <c r="B6136" s="38">
        <f>IF(Txn!$B3074="","",Txn!$C3074)</f>
        <v>0</v>
      </c>
      <c r="C6136" s="39">
        <f>IF(Txn!$B3074="","","تراکنش بانکی")</f>
        <v>0</v>
      </c>
      <c r="D6136" s="38">
        <f>IF(Txn!$B3074="","",IF(IF(Txn!$U3074="TRF",Txn!$Y3074,Txn!$Z3074)="","",IF(Txn!$U3074="TRF",Txn!$Y3074,Txn!$Z3074)))</f>
        <v>0</v>
      </c>
      <c r="E6136" s="39">
        <f>IF($D6136="","",IFERROR(VLOOKUP($D6136,AcctTbl,2,0),""))</f>
        <v>0</v>
      </c>
      <c r="F6136" s="39">
        <f>IF($D6136="","",IFERROR(VLOOKUP($D6136,AcctTbl,3,0),""))</f>
        <v>0</v>
      </c>
      <c r="G6136" s="39">
        <f>IF(Txn!$B3074="","",Txn!$D3074)</f>
        <v>0</v>
      </c>
      <c r="H6136" s="38">
        <f>IF(Txn!$B3074="","",Txn!$E3074)</f>
        <v>0</v>
      </c>
      <c r="I6136" s="40">
        <f>IF(Txn!$B3074="",0,Txn!$Q3074)</f>
        <v>0</v>
      </c>
      <c r="J6136" s="40">
        <f>IF(Txn!$B3074="",0,Txn!$R3074)</f>
        <v>0</v>
      </c>
      <c r="K6136" s="41">
        <f>IF($A6136="","",IFERROR(VALUE(MID($A6136,6,2)),""))</f>
        <v>0</v>
      </c>
      <c r="L6136" s="39">
        <f>IF(Txn!$K3074="","","طرف مقابل — "&amp;Txn!$K3074)</f>
        <v>0</v>
      </c>
      <c r="N6136" s="42">
        <f>IF($D6136="",0,COUNTIF(BankAccts,$D6136))</f>
        <v>0</v>
      </c>
    </row>
    <row r="6137" spans="1:14">
      <c r="A6137" s="38">
        <f>IF(Txn!$B3075="","",Txn!$B3075)</f>
        <v>0</v>
      </c>
      <c r="B6137" s="38">
        <f>IF(Txn!$B3075="","",Txn!$C3075)</f>
        <v>0</v>
      </c>
      <c r="C6137" s="39">
        <f>IF(Txn!$B3075="","","تراکنش بانکی")</f>
        <v>0</v>
      </c>
      <c r="D6137" s="38">
        <f>IF(Txn!$B3075="","",IF(Txn!$X3075="","",Txn!$X3075))</f>
        <v>0</v>
      </c>
      <c r="E6137" s="39">
        <f>IF($D6137="","",IFERROR(VLOOKUP($D6137,AcctTbl,2,0),""))</f>
        <v>0</v>
      </c>
      <c r="F6137" s="39">
        <f>IF($D6137="","",IFERROR(VLOOKUP($D6137,AcctTbl,3,0),""))</f>
        <v>0</v>
      </c>
      <c r="G6137" s="39">
        <f>IF(Txn!$B3075="","",Txn!$D3075)</f>
        <v>0</v>
      </c>
      <c r="H6137" s="38">
        <f>IF(Txn!$B3075="","",Txn!$E3075)</f>
        <v>0</v>
      </c>
      <c r="I6137" s="40">
        <f>IF(Txn!$B3075="",0,Txn!$O3075)</f>
        <v>0</v>
      </c>
      <c r="J6137" s="40">
        <f>IF(Txn!$B3075="",0,Txn!$P3075)</f>
        <v>0</v>
      </c>
      <c r="K6137" s="41">
        <f>IF($A6137="","",IFERROR(VALUE(MID($A6137,6,2)),""))</f>
        <v>0</v>
      </c>
      <c r="L6137" s="39">
        <f>IF(Txn!$K3075="","",Txn!$K3075)</f>
        <v>0</v>
      </c>
      <c r="N6137" s="42">
        <f>IF($D6137="",0,COUNTIF(BankAccts,$D6137))</f>
        <v>0</v>
      </c>
    </row>
    <row r="6138" spans="1:14">
      <c r="A6138" s="38">
        <f>IF(Txn!$B3075="","",Txn!$B3075)</f>
        <v>0</v>
      </c>
      <c r="B6138" s="38">
        <f>IF(Txn!$B3075="","",Txn!$C3075)</f>
        <v>0</v>
      </c>
      <c r="C6138" s="39">
        <f>IF(Txn!$B3075="","","تراکنش بانکی")</f>
        <v>0</v>
      </c>
      <c r="D6138" s="38">
        <f>IF(Txn!$B3075="","",IF(IF(Txn!$U3075="TRF",Txn!$Y3075,Txn!$Z3075)="","",IF(Txn!$U3075="TRF",Txn!$Y3075,Txn!$Z3075)))</f>
        <v>0</v>
      </c>
      <c r="E6138" s="39">
        <f>IF($D6138="","",IFERROR(VLOOKUP($D6138,AcctTbl,2,0),""))</f>
        <v>0</v>
      </c>
      <c r="F6138" s="39">
        <f>IF($D6138="","",IFERROR(VLOOKUP($D6138,AcctTbl,3,0),""))</f>
        <v>0</v>
      </c>
      <c r="G6138" s="39">
        <f>IF(Txn!$B3075="","",Txn!$D3075)</f>
        <v>0</v>
      </c>
      <c r="H6138" s="38">
        <f>IF(Txn!$B3075="","",Txn!$E3075)</f>
        <v>0</v>
      </c>
      <c r="I6138" s="40">
        <f>IF(Txn!$B3075="",0,Txn!$Q3075)</f>
        <v>0</v>
      </c>
      <c r="J6138" s="40">
        <f>IF(Txn!$B3075="",0,Txn!$R3075)</f>
        <v>0</v>
      </c>
      <c r="K6138" s="41">
        <f>IF($A6138="","",IFERROR(VALUE(MID($A6138,6,2)),""))</f>
        <v>0</v>
      </c>
      <c r="L6138" s="39">
        <f>IF(Txn!$K3075="","","طرف مقابل — "&amp;Txn!$K3075)</f>
        <v>0</v>
      </c>
      <c r="N6138" s="42">
        <f>IF($D6138="",0,COUNTIF(BankAccts,$D6138))</f>
        <v>0</v>
      </c>
    </row>
    <row r="6139" spans="1:14">
      <c r="A6139" s="38">
        <f>IF(Txn!$B3076="","",Txn!$B3076)</f>
        <v>0</v>
      </c>
      <c r="B6139" s="38">
        <f>IF(Txn!$B3076="","",Txn!$C3076)</f>
        <v>0</v>
      </c>
      <c r="C6139" s="39">
        <f>IF(Txn!$B3076="","","تراکنش بانکی")</f>
        <v>0</v>
      </c>
      <c r="D6139" s="38">
        <f>IF(Txn!$B3076="","",IF(Txn!$X3076="","",Txn!$X3076))</f>
        <v>0</v>
      </c>
      <c r="E6139" s="39">
        <f>IF($D6139="","",IFERROR(VLOOKUP($D6139,AcctTbl,2,0),""))</f>
        <v>0</v>
      </c>
      <c r="F6139" s="39">
        <f>IF($D6139="","",IFERROR(VLOOKUP($D6139,AcctTbl,3,0),""))</f>
        <v>0</v>
      </c>
      <c r="G6139" s="39">
        <f>IF(Txn!$B3076="","",Txn!$D3076)</f>
        <v>0</v>
      </c>
      <c r="H6139" s="38">
        <f>IF(Txn!$B3076="","",Txn!$E3076)</f>
        <v>0</v>
      </c>
      <c r="I6139" s="40">
        <f>IF(Txn!$B3076="",0,Txn!$O3076)</f>
        <v>0</v>
      </c>
      <c r="J6139" s="40">
        <f>IF(Txn!$B3076="",0,Txn!$P3076)</f>
        <v>0</v>
      </c>
      <c r="K6139" s="41">
        <f>IF($A6139="","",IFERROR(VALUE(MID($A6139,6,2)),""))</f>
        <v>0</v>
      </c>
      <c r="L6139" s="39">
        <f>IF(Txn!$K3076="","",Txn!$K3076)</f>
        <v>0</v>
      </c>
      <c r="N6139" s="42">
        <f>IF($D6139="",0,COUNTIF(BankAccts,$D6139))</f>
        <v>0</v>
      </c>
    </row>
    <row r="6140" spans="1:14">
      <c r="A6140" s="38">
        <f>IF(Txn!$B3076="","",Txn!$B3076)</f>
        <v>0</v>
      </c>
      <c r="B6140" s="38">
        <f>IF(Txn!$B3076="","",Txn!$C3076)</f>
        <v>0</v>
      </c>
      <c r="C6140" s="39">
        <f>IF(Txn!$B3076="","","تراکنش بانکی")</f>
        <v>0</v>
      </c>
      <c r="D6140" s="38">
        <f>IF(Txn!$B3076="","",IF(IF(Txn!$U3076="TRF",Txn!$Y3076,Txn!$Z3076)="","",IF(Txn!$U3076="TRF",Txn!$Y3076,Txn!$Z3076)))</f>
        <v>0</v>
      </c>
      <c r="E6140" s="39">
        <f>IF($D6140="","",IFERROR(VLOOKUP($D6140,AcctTbl,2,0),""))</f>
        <v>0</v>
      </c>
      <c r="F6140" s="39">
        <f>IF($D6140="","",IFERROR(VLOOKUP($D6140,AcctTbl,3,0),""))</f>
        <v>0</v>
      </c>
      <c r="G6140" s="39">
        <f>IF(Txn!$B3076="","",Txn!$D3076)</f>
        <v>0</v>
      </c>
      <c r="H6140" s="38">
        <f>IF(Txn!$B3076="","",Txn!$E3076)</f>
        <v>0</v>
      </c>
      <c r="I6140" s="40">
        <f>IF(Txn!$B3076="",0,Txn!$Q3076)</f>
        <v>0</v>
      </c>
      <c r="J6140" s="40">
        <f>IF(Txn!$B3076="",0,Txn!$R3076)</f>
        <v>0</v>
      </c>
      <c r="K6140" s="41">
        <f>IF($A6140="","",IFERROR(VALUE(MID($A6140,6,2)),""))</f>
        <v>0</v>
      </c>
      <c r="L6140" s="39">
        <f>IF(Txn!$K3076="","","طرف مقابل — "&amp;Txn!$K3076)</f>
        <v>0</v>
      </c>
      <c r="N6140" s="42">
        <f>IF($D6140="",0,COUNTIF(BankAccts,$D6140))</f>
        <v>0</v>
      </c>
    </row>
    <row r="6141" spans="1:14">
      <c r="A6141" s="38">
        <f>IF(Txn!$B3077="","",Txn!$B3077)</f>
        <v>0</v>
      </c>
      <c r="B6141" s="38">
        <f>IF(Txn!$B3077="","",Txn!$C3077)</f>
        <v>0</v>
      </c>
      <c r="C6141" s="39">
        <f>IF(Txn!$B3077="","","تراکنش بانکی")</f>
        <v>0</v>
      </c>
      <c r="D6141" s="38">
        <f>IF(Txn!$B3077="","",IF(Txn!$X3077="","",Txn!$X3077))</f>
        <v>0</v>
      </c>
      <c r="E6141" s="39">
        <f>IF($D6141="","",IFERROR(VLOOKUP($D6141,AcctTbl,2,0),""))</f>
        <v>0</v>
      </c>
      <c r="F6141" s="39">
        <f>IF($D6141="","",IFERROR(VLOOKUP($D6141,AcctTbl,3,0),""))</f>
        <v>0</v>
      </c>
      <c r="G6141" s="39">
        <f>IF(Txn!$B3077="","",Txn!$D3077)</f>
        <v>0</v>
      </c>
      <c r="H6141" s="38">
        <f>IF(Txn!$B3077="","",Txn!$E3077)</f>
        <v>0</v>
      </c>
      <c r="I6141" s="40">
        <f>IF(Txn!$B3077="",0,Txn!$O3077)</f>
        <v>0</v>
      </c>
      <c r="J6141" s="40">
        <f>IF(Txn!$B3077="",0,Txn!$P3077)</f>
        <v>0</v>
      </c>
      <c r="K6141" s="41">
        <f>IF($A6141="","",IFERROR(VALUE(MID($A6141,6,2)),""))</f>
        <v>0</v>
      </c>
      <c r="L6141" s="39">
        <f>IF(Txn!$K3077="","",Txn!$K3077)</f>
        <v>0</v>
      </c>
      <c r="N6141" s="42">
        <f>IF($D6141="",0,COUNTIF(BankAccts,$D6141))</f>
        <v>0</v>
      </c>
    </row>
    <row r="6142" spans="1:14">
      <c r="A6142" s="38">
        <f>IF(Txn!$B3077="","",Txn!$B3077)</f>
        <v>0</v>
      </c>
      <c r="B6142" s="38">
        <f>IF(Txn!$B3077="","",Txn!$C3077)</f>
        <v>0</v>
      </c>
      <c r="C6142" s="39">
        <f>IF(Txn!$B3077="","","تراکنش بانکی")</f>
        <v>0</v>
      </c>
      <c r="D6142" s="38">
        <f>IF(Txn!$B3077="","",IF(IF(Txn!$U3077="TRF",Txn!$Y3077,Txn!$Z3077)="","",IF(Txn!$U3077="TRF",Txn!$Y3077,Txn!$Z3077)))</f>
        <v>0</v>
      </c>
      <c r="E6142" s="39">
        <f>IF($D6142="","",IFERROR(VLOOKUP($D6142,AcctTbl,2,0),""))</f>
        <v>0</v>
      </c>
      <c r="F6142" s="39">
        <f>IF($D6142="","",IFERROR(VLOOKUP($D6142,AcctTbl,3,0),""))</f>
        <v>0</v>
      </c>
      <c r="G6142" s="39">
        <f>IF(Txn!$B3077="","",Txn!$D3077)</f>
        <v>0</v>
      </c>
      <c r="H6142" s="38">
        <f>IF(Txn!$B3077="","",Txn!$E3077)</f>
        <v>0</v>
      </c>
      <c r="I6142" s="40">
        <f>IF(Txn!$B3077="",0,Txn!$Q3077)</f>
        <v>0</v>
      </c>
      <c r="J6142" s="40">
        <f>IF(Txn!$B3077="",0,Txn!$R3077)</f>
        <v>0</v>
      </c>
      <c r="K6142" s="41">
        <f>IF($A6142="","",IFERROR(VALUE(MID($A6142,6,2)),""))</f>
        <v>0</v>
      </c>
      <c r="L6142" s="39">
        <f>IF(Txn!$K3077="","","طرف مقابل — "&amp;Txn!$K3077)</f>
        <v>0</v>
      </c>
      <c r="N6142" s="42">
        <f>IF($D6142="",0,COUNTIF(BankAccts,$D6142))</f>
        <v>0</v>
      </c>
    </row>
    <row r="6143" spans="1:14">
      <c r="A6143" s="38">
        <f>IF(Txn!$B3078="","",Txn!$B3078)</f>
        <v>0</v>
      </c>
      <c r="B6143" s="38">
        <f>IF(Txn!$B3078="","",Txn!$C3078)</f>
        <v>0</v>
      </c>
      <c r="C6143" s="39">
        <f>IF(Txn!$B3078="","","تراکنش بانکی")</f>
        <v>0</v>
      </c>
      <c r="D6143" s="38">
        <f>IF(Txn!$B3078="","",IF(Txn!$X3078="","",Txn!$X3078))</f>
        <v>0</v>
      </c>
      <c r="E6143" s="39">
        <f>IF($D6143="","",IFERROR(VLOOKUP($D6143,AcctTbl,2,0),""))</f>
        <v>0</v>
      </c>
      <c r="F6143" s="39">
        <f>IF($D6143="","",IFERROR(VLOOKUP($D6143,AcctTbl,3,0),""))</f>
        <v>0</v>
      </c>
      <c r="G6143" s="39">
        <f>IF(Txn!$B3078="","",Txn!$D3078)</f>
        <v>0</v>
      </c>
      <c r="H6143" s="38">
        <f>IF(Txn!$B3078="","",Txn!$E3078)</f>
        <v>0</v>
      </c>
      <c r="I6143" s="40">
        <f>IF(Txn!$B3078="",0,Txn!$O3078)</f>
        <v>0</v>
      </c>
      <c r="J6143" s="40">
        <f>IF(Txn!$B3078="",0,Txn!$P3078)</f>
        <v>0</v>
      </c>
      <c r="K6143" s="41">
        <f>IF($A6143="","",IFERROR(VALUE(MID($A6143,6,2)),""))</f>
        <v>0</v>
      </c>
      <c r="L6143" s="39">
        <f>IF(Txn!$K3078="","",Txn!$K3078)</f>
        <v>0</v>
      </c>
      <c r="N6143" s="42">
        <f>IF($D6143="",0,COUNTIF(BankAccts,$D6143))</f>
        <v>0</v>
      </c>
    </row>
    <row r="6144" spans="1:14">
      <c r="A6144" s="38">
        <f>IF(Txn!$B3078="","",Txn!$B3078)</f>
        <v>0</v>
      </c>
      <c r="B6144" s="38">
        <f>IF(Txn!$B3078="","",Txn!$C3078)</f>
        <v>0</v>
      </c>
      <c r="C6144" s="39">
        <f>IF(Txn!$B3078="","","تراکنش بانکی")</f>
        <v>0</v>
      </c>
      <c r="D6144" s="38">
        <f>IF(Txn!$B3078="","",IF(IF(Txn!$U3078="TRF",Txn!$Y3078,Txn!$Z3078)="","",IF(Txn!$U3078="TRF",Txn!$Y3078,Txn!$Z3078)))</f>
        <v>0</v>
      </c>
      <c r="E6144" s="39">
        <f>IF($D6144="","",IFERROR(VLOOKUP($D6144,AcctTbl,2,0),""))</f>
        <v>0</v>
      </c>
      <c r="F6144" s="39">
        <f>IF($D6144="","",IFERROR(VLOOKUP($D6144,AcctTbl,3,0),""))</f>
        <v>0</v>
      </c>
      <c r="G6144" s="39">
        <f>IF(Txn!$B3078="","",Txn!$D3078)</f>
        <v>0</v>
      </c>
      <c r="H6144" s="38">
        <f>IF(Txn!$B3078="","",Txn!$E3078)</f>
        <v>0</v>
      </c>
      <c r="I6144" s="40">
        <f>IF(Txn!$B3078="",0,Txn!$Q3078)</f>
        <v>0</v>
      </c>
      <c r="J6144" s="40">
        <f>IF(Txn!$B3078="",0,Txn!$R3078)</f>
        <v>0</v>
      </c>
      <c r="K6144" s="41">
        <f>IF($A6144="","",IFERROR(VALUE(MID($A6144,6,2)),""))</f>
        <v>0</v>
      </c>
      <c r="L6144" s="39">
        <f>IF(Txn!$K3078="","","طرف مقابل — "&amp;Txn!$K3078)</f>
        <v>0</v>
      </c>
      <c r="N6144" s="42">
        <f>IF($D6144="",0,COUNTIF(BankAccts,$D6144))</f>
        <v>0</v>
      </c>
    </row>
    <row r="6145" spans="1:14">
      <c r="A6145" s="38">
        <f>IF(Txn!$B3079="","",Txn!$B3079)</f>
        <v>0</v>
      </c>
      <c r="B6145" s="38">
        <f>IF(Txn!$B3079="","",Txn!$C3079)</f>
        <v>0</v>
      </c>
      <c r="C6145" s="39">
        <f>IF(Txn!$B3079="","","تراکنش بانکی")</f>
        <v>0</v>
      </c>
      <c r="D6145" s="38">
        <f>IF(Txn!$B3079="","",IF(Txn!$X3079="","",Txn!$X3079))</f>
        <v>0</v>
      </c>
      <c r="E6145" s="39">
        <f>IF($D6145="","",IFERROR(VLOOKUP($D6145,AcctTbl,2,0),""))</f>
        <v>0</v>
      </c>
      <c r="F6145" s="39">
        <f>IF($D6145="","",IFERROR(VLOOKUP($D6145,AcctTbl,3,0),""))</f>
        <v>0</v>
      </c>
      <c r="G6145" s="39">
        <f>IF(Txn!$B3079="","",Txn!$D3079)</f>
        <v>0</v>
      </c>
      <c r="H6145" s="38">
        <f>IF(Txn!$B3079="","",Txn!$E3079)</f>
        <v>0</v>
      </c>
      <c r="I6145" s="40">
        <f>IF(Txn!$B3079="",0,Txn!$O3079)</f>
        <v>0</v>
      </c>
      <c r="J6145" s="40">
        <f>IF(Txn!$B3079="",0,Txn!$P3079)</f>
        <v>0</v>
      </c>
      <c r="K6145" s="41">
        <f>IF($A6145="","",IFERROR(VALUE(MID($A6145,6,2)),""))</f>
        <v>0</v>
      </c>
      <c r="L6145" s="39">
        <f>IF(Txn!$K3079="","",Txn!$K3079)</f>
        <v>0</v>
      </c>
      <c r="N6145" s="42">
        <f>IF($D6145="",0,COUNTIF(BankAccts,$D6145))</f>
        <v>0</v>
      </c>
    </row>
    <row r="6146" spans="1:14">
      <c r="A6146" s="38">
        <f>IF(Txn!$B3079="","",Txn!$B3079)</f>
        <v>0</v>
      </c>
      <c r="B6146" s="38">
        <f>IF(Txn!$B3079="","",Txn!$C3079)</f>
        <v>0</v>
      </c>
      <c r="C6146" s="39">
        <f>IF(Txn!$B3079="","","تراکنش بانکی")</f>
        <v>0</v>
      </c>
      <c r="D6146" s="38">
        <f>IF(Txn!$B3079="","",IF(IF(Txn!$U3079="TRF",Txn!$Y3079,Txn!$Z3079)="","",IF(Txn!$U3079="TRF",Txn!$Y3079,Txn!$Z3079)))</f>
        <v>0</v>
      </c>
      <c r="E6146" s="39">
        <f>IF($D6146="","",IFERROR(VLOOKUP($D6146,AcctTbl,2,0),""))</f>
        <v>0</v>
      </c>
      <c r="F6146" s="39">
        <f>IF($D6146="","",IFERROR(VLOOKUP($D6146,AcctTbl,3,0),""))</f>
        <v>0</v>
      </c>
      <c r="G6146" s="39">
        <f>IF(Txn!$B3079="","",Txn!$D3079)</f>
        <v>0</v>
      </c>
      <c r="H6146" s="38">
        <f>IF(Txn!$B3079="","",Txn!$E3079)</f>
        <v>0</v>
      </c>
      <c r="I6146" s="40">
        <f>IF(Txn!$B3079="",0,Txn!$Q3079)</f>
        <v>0</v>
      </c>
      <c r="J6146" s="40">
        <f>IF(Txn!$B3079="",0,Txn!$R3079)</f>
        <v>0</v>
      </c>
      <c r="K6146" s="41">
        <f>IF($A6146="","",IFERROR(VALUE(MID($A6146,6,2)),""))</f>
        <v>0</v>
      </c>
      <c r="L6146" s="39">
        <f>IF(Txn!$K3079="","","طرف مقابل — "&amp;Txn!$K3079)</f>
        <v>0</v>
      </c>
      <c r="N6146" s="42">
        <f>IF($D6146="",0,COUNTIF(BankAccts,$D6146))</f>
        <v>0</v>
      </c>
    </row>
    <row r="6147" spans="1:14">
      <c r="A6147" s="38">
        <f>IF(Txn!$B3080="","",Txn!$B3080)</f>
        <v>0</v>
      </c>
      <c r="B6147" s="38">
        <f>IF(Txn!$B3080="","",Txn!$C3080)</f>
        <v>0</v>
      </c>
      <c r="C6147" s="39">
        <f>IF(Txn!$B3080="","","تراکنش بانکی")</f>
        <v>0</v>
      </c>
      <c r="D6147" s="38">
        <f>IF(Txn!$B3080="","",IF(Txn!$X3080="","",Txn!$X3080))</f>
        <v>0</v>
      </c>
      <c r="E6147" s="39">
        <f>IF($D6147="","",IFERROR(VLOOKUP($D6147,AcctTbl,2,0),""))</f>
        <v>0</v>
      </c>
      <c r="F6147" s="39">
        <f>IF($D6147="","",IFERROR(VLOOKUP($D6147,AcctTbl,3,0),""))</f>
        <v>0</v>
      </c>
      <c r="G6147" s="39">
        <f>IF(Txn!$B3080="","",Txn!$D3080)</f>
        <v>0</v>
      </c>
      <c r="H6147" s="38">
        <f>IF(Txn!$B3080="","",Txn!$E3080)</f>
        <v>0</v>
      </c>
      <c r="I6147" s="40">
        <f>IF(Txn!$B3080="",0,Txn!$O3080)</f>
        <v>0</v>
      </c>
      <c r="J6147" s="40">
        <f>IF(Txn!$B3080="",0,Txn!$P3080)</f>
        <v>0</v>
      </c>
      <c r="K6147" s="41">
        <f>IF($A6147="","",IFERROR(VALUE(MID($A6147,6,2)),""))</f>
        <v>0</v>
      </c>
      <c r="L6147" s="39">
        <f>IF(Txn!$K3080="","",Txn!$K3080)</f>
        <v>0</v>
      </c>
      <c r="N6147" s="42">
        <f>IF($D6147="",0,COUNTIF(BankAccts,$D6147))</f>
        <v>0</v>
      </c>
    </row>
    <row r="6148" spans="1:14">
      <c r="A6148" s="38">
        <f>IF(Txn!$B3080="","",Txn!$B3080)</f>
        <v>0</v>
      </c>
      <c r="B6148" s="38">
        <f>IF(Txn!$B3080="","",Txn!$C3080)</f>
        <v>0</v>
      </c>
      <c r="C6148" s="39">
        <f>IF(Txn!$B3080="","","تراکنش بانکی")</f>
        <v>0</v>
      </c>
      <c r="D6148" s="38">
        <f>IF(Txn!$B3080="","",IF(IF(Txn!$U3080="TRF",Txn!$Y3080,Txn!$Z3080)="","",IF(Txn!$U3080="TRF",Txn!$Y3080,Txn!$Z3080)))</f>
        <v>0</v>
      </c>
      <c r="E6148" s="39">
        <f>IF($D6148="","",IFERROR(VLOOKUP($D6148,AcctTbl,2,0),""))</f>
        <v>0</v>
      </c>
      <c r="F6148" s="39">
        <f>IF($D6148="","",IFERROR(VLOOKUP($D6148,AcctTbl,3,0),""))</f>
        <v>0</v>
      </c>
      <c r="G6148" s="39">
        <f>IF(Txn!$B3080="","",Txn!$D3080)</f>
        <v>0</v>
      </c>
      <c r="H6148" s="38">
        <f>IF(Txn!$B3080="","",Txn!$E3080)</f>
        <v>0</v>
      </c>
      <c r="I6148" s="40">
        <f>IF(Txn!$B3080="",0,Txn!$Q3080)</f>
        <v>0</v>
      </c>
      <c r="J6148" s="40">
        <f>IF(Txn!$B3080="",0,Txn!$R3080)</f>
        <v>0</v>
      </c>
      <c r="K6148" s="41">
        <f>IF($A6148="","",IFERROR(VALUE(MID($A6148,6,2)),""))</f>
        <v>0</v>
      </c>
      <c r="L6148" s="39">
        <f>IF(Txn!$K3080="","","طرف مقابل — "&amp;Txn!$K3080)</f>
        <v>0</v>
      </c>
      <c r="N6148" s="42">
        <f>IF($D6148="",0,COUNTIF(BankAccts,$D6148))</f>
        <v>0</v>
      </c>
    </row>
    <row r="6149" spans="1:14">
      <c r="A6149" s="38">
        <f>IF(Txn!$B3081="","",Txn!$B3081)</f>
        <v>0</v>
      </c>
      <c r="B6149" s="38">
        <f>IF(Txn!$B3081="","",Txn!$C3081)</f>
        <v>0</v>
      </c>
      <c r="C6149" s="39">
        <f>IF(Txn!$B3081="","","تراکنش بانکی")</f>
        <v>0</v>
      </c>
      <c r="D6149" s="38">
        <f>IF(Txn!$B3081="","",IF(Txn!$X3081="","",Txn!$X3081))</f>
        <v>0</v>
      </c>
      <c r="E6149" s="39">
        <f>IF($D6149="","",IFERROR(VLOOKUP($D6149,AcctTbl,2,0),""))</f>
        <v>0</v>
      </c>
      <c r="F6149" s="39">
        <f>IF($D6149="","",IFERROR(VLOOKUP($D6149,AcctTbl,3,0),""))</f>
        <v>0</v>
      </c>
      <c r="G6149" s="39">
        <f>IF(Txn!$B3081="","",Txn!$D3081)</f>
        <v>0</v>
      </c>
      <c r="H6149" s="38">
        <f>IF(Txn!$B3081="","",Txn!$E3081)</f>
        <v>0</v>
      </c>
      <c r="I6149" s="40">
        <f>IF(Txn!$B3081="",0,Txn!$O3081)</f>
        <v>0</v>
      </c>
      <c r="J6149" s="40">
        <f>IF(Txn!$B3081="",0,Txn!$P3081)</f>
        <v>0</v>
      </c>
      <c r="K6149" s="41">
        <f>IF($A6149="","",IFERROR(VALUE(MID($A6149,6,2)),""))</f>
        <v>0</v>
      </c>
      <c r="L6149" s="39">
        <f>IF(Txn!$K3081="","",Txn!$K3081)</f>
        <v>0</v>
      </c>
      <c r="N6149" s="42">
        <f>IF($D6149="",0,COUNTIF(BankAccts,$D6149))</f>
        <v>0</v>
      </c>
    </row>
    <row r="6150" spans="1:14">
      <c r="A6150" s="38">
        <f>IF(Txn!$B3081="","",Txn!$B3081)</f>
        <v>0</v>
      </c>
      <c r="B6150" s="38">
        <f>IF(Txn!$B3081="","",Txn!$C3081)</f>
        <v>0</v>
      </c>
      <c r="C6150" s="39">
        <f>IF(Txn!$B3081="","","تراکنش بانکی")</f>
        <v>0</v>
      </c>
      <c r="D6150" s="38">
        <f>IF(Txn!$B3081="","",IF(IF(Txn!$U3081="TRF",Txn!$Y3081,Txn!$Z3081)="","",IF(Txn!$U3081="TRF",Txn!$Y3081,Txn!$Z3081)))</f>
        <v>0</v>
      </c>
      <c r="E6150" s="39">
        <f>IF($D6150="","",IFERROR(VLOOKUP($D6150,AcctTbl,2,0),""))</f>
        <v>0</v>
      </c>
      <c r="F6150" s="39">
        <f>IF($D6150="","",IFERROR(VLOOKUP($D6150,AcctTbl,3,0),""))</f>
        <v>0</v>
      </c>
      <c r="G6150" s="39">
        <f>IF(Txn!$B3081="","",Txn!$D3081)</f>
        <v>0</v>
      </c>
      <c r="H6150" s="38">
        <f>IF(Txn!$B3081="","",Txn!$E3081)</f>
        <v>0</v>
      </c>
      <c r="I6150" s="40">
        <f>IF(Txn!$B3081="",0,Txn!$Q3081)</f>
        <v>0</v>
      </c>
      <c r="J6150" s="40">
        <f>IF(Txn!$B3081="",0,Txn!$R3081)</f>
        <v>0</v>
      </c>
      <c r="K6150" s="41">
        <f>IF($A6150="","",IFERROR(VALUE(MID($A6150,6,2)),""))</f>
        <v>0</v>
      </c>
      <c r="L6150" s="39">
        <f>IF(Txn!$K3081="","","طرف مقابل — "&amp;Txn!$K3081)</f>
        <v>0</v>
      </c>
      <c r="N6150" s="42">
        <f>IF($D6150="",0,COUNTIF(BankAccts,$D6150))</f>
        <v>0</v>
      </c>
    </row>
    <row r="6151" spans="1:14">
      <c r="A6151" s="38">
        <f>IF(Txn!$B3082="","",Txn!$B3082)</f>
        <v>0</v>
      </c>
      <c r="B6151" s="38">
        <f>IF(Txn!$B3082="","",Txn!$C3082)</f>
        <v>0</v>
      </c>
      <c r="C6151" s="39">
        <f>IF(Txn!$B3082="","","تراکنش بانکی")</f>
        <v>0</v>
      </c>
      <c r="D6151" s="38">
        <f>IF(Txn!$B3082="","",IF(Txn!$X3082="","",Txn!$X3082))</f>
        <v>0</v>
      </c>
      <c r="E6151" s="39">
        <f>IF($D6151="","",IFERROR(VLOOKUP($D6151,AcctTbl,2,0),""))</f>
        <v>0</v>
      </c>
      <c r="F6151" s="39">
        <f>IF($D6151="","",IFERROR(VLOOKUP($D6151,AcctTbl,3,0),""))</f>
        <v>0</v>
      </c>
      <c r="G6151" s="39">
        <f>IF(Txn!$B3082="","",Txn!$D3082)</f>
        <v>0</v>
      </c>
      <c r="H6151" s="38">
        <f>IF(Txn!$B3082="","",Txn!$E3082)</f>
        <v>0</v>
      </c>
      <c r="I6151" s="40">
        <f>IF(Txn!$B3082="",0,Txn!$O3082)</f>
        <v>0</v>
      </c>
      <c r="J6151" s="40">
        <f>IF(Txn!$B3082="",0,Txn!$P3082)</f>
        <v>0</v>
      </c>
      <c r="K6151" s="41">
        <f>IF($A6151="","",IFERROR(VALUE(MID($A6151,6,2)),""))</f>
        <v>0</v>
      </c>
      <c r="L6151" s="39">
        <f>IF(Txn!$K3082="","",Txn!$K3082)</f>
        <v>0</v>
      </c>
      <c r="N6151" s="42">
        <f>IF($D6151="",0,COUNTIF(BankAccts,$D6151))</f>
        <v>0</v>
      </c>
    </row>
    <row r="6152" spans="1:14">
      <c r="A6152" s="38">
        <f>IF(Txn!$B3082="","",Txn!$B3082)</f>
        <v>0</v>
      </c>
      <c r="B6152" s="38">
        <f>IF(Txn!$B3082="","",Txn!$C3082)</f>
        <v>0</v>
      </c>
      <c r="C6152" s="39">
        <f>IF(Txn!$B3082="","","تراکنش بانکی")</f>
        <v>0</v>
      </c>
      <c r="D6152" s="38">
        <f>IF(Txn!$B3082="","",IF(IF(Txn!$U3082="TRF",Txn!$Y3082,Txn!$Z3082)="","",IF(Txn!$U3082="TRF",Txn!$Y3082,Txn!$Z3082)))</f>
        <v>0</v>
      </c>
      <c r="E6152" s="39">
        <f>IF($D6152="","",IFERROR(VLOOKUP($D6152,AcctTbl,2,0),""))</f>
        <v>0</v>
      </c>
      <c r="F6152" s="39">
        <f>IF($D6152="","",IFERROR(VLOOKUP($D6152,AcctTbl,3,0),""))</f>
        <v>0</v>
      </c>
      <c r="G6152" s="39">
        <f>IF(Txn!$B3082="","",Txn!$D3082)</f>
        <v>0</v>
      </c>
      <c r="H6152" s="38">
        <f>IF(Txn!$B3082="","",Txn!$E3082)</f>
        <v>0</v>
      </c>
      <c r="I6152" s="40">
        <f>IF(Txn!$B3082="",0,Txn!$Q3082)</f>
        <v>0</v>
      </c>
      <c r="J6152" s="40">
        <f>IF(Txn!$B3082="",0,Txn!$R3082)</f>
        <v>0</v>
      </c>
      <c r="K6152" s="41">
        <f>IF($A6152="","",IFERROR(VALUE(MID($A6152,6,2)),""))</f>
        <v>0</v>
      </c>
      <c r="L6152" s="39">
        <f>IF(Txn!$K3082="","","طرف مقابل — "&amp;Txn!$K3082)</f>
        <v>0</v>
      </c>
      <c r="N6152" s="42">
        <f>IF($D6152="",0,COUNTIF(BankAccts,$D6152))</f>
        <v>0</v>
      </c>
    </row>
    <row r="6153" spans="1:14">
      <c r="A6153" s="38">
        <f>IF(Txn!$B3083="","",Txn!$B3083)</f>
        <v>0</v>
      </c>
      <c r="B6153" s="38">
        <f>IF(Txn!$B3083="","",Txn!$C3083)</f>
        <v>0</v>
      </c>
      <c r="C6153" s="39">
        <f>IF(Txn!$B3083="","","تراکنش بانکی")</f>
        <v>0</v>
      </c>
      <c r="D6153" s="38">
        <f>IF(Txn!$B3083="","",IF(Txn!$X3083="","",Txn!$X3083))</f>
        <v>0</v>
      </c>
      <c r="E6153" s="39">
        <f>IF($D6153="","",IFERROR(VLOOKUP($D6153,AcctTbl,2,0),""))</f>
        <v>0</v>
      </c>
      <c r="F6153" s="39">
        <f>IF($D6153="","",IFERROR(VLOOKUP($D6153,AcctTbl,3,0),""))</f>
        <v>0</v>
      </c>
      <c r="G6153" s="39">
        <f>IF(Txn!$B3083="","",Txn!$D3083)</f>
        <v>0</v>
      </c>
      <c r="H6153" s="38">
        <f>IF(Txn!$B3083="","",Txn!$E3083)</f>
        <v>0</v>
      </c>
      <c r="I6153" s="40">
        <f>IF(Txn!$B3083="",0,Txn!$O3083)</f>
        <v>0</v>
      </c>
      <c r="J6153" s="40">
        <f>IF(Txn!$B3083="",0,Txn!$P3083)</f>
        <v>0</v>
      </c>
      <c r="K6153" s="41">
        <f>IF($A6153="","",IFERROR(VALUE(MID($A6153,6,2)),""))</f>
        <v>0</v>
      </c>
      <c r="L6153" s="39">
        <f>IF(Txn!$K3083="","",Txn!$K3083)</f>
        <v>0</v>
      </c>
      <c r="N6153" s="42">
        <f>IF($D6153="",0,COUNTIF(BankAccts,$D6153))</f>
        <v>0</v>
      </c>
    </row>
    <row r="6154" spans="1:14">
      <c r="A6154" s="38">
        <f>IF(Txn!$B3083="","",Txn!$B3083)</f>
        <v>0</v>
      </c>
      <c r="B6154" s="38">
        <f>IF(Txn!$B3083="","",Txn!$C3083)</f>
        <v>0</v>
      </c>
      <c r="C6154" s="39">
        <f>IF(Txn!$B3083="","","تراکنش بانکی")</f>
        <v>0</v>
      </c>
      <c r="D6154" s="38">
        <f>IF(Txn!$B3083="","",IF(IF(Txn!$U3083="TRF",Txn!$Y3083,Txn!$Z3083)="","",IF(Txn!$U3083="TRF",Txn!$Y3083,Txn!$Z3083)))</f>
        <v>0</v>
      </c>
      <c r="E6154" s="39">
        <f>IF($D6154="","",IFERROR(VLOOKUP($D6154,AcctTbl,2,0),""))</f>
        <v>0</v>
      </c>
      <c r="F6154" s="39">
        <f>IF($D6154="","",IFERROR(VLOOKUP($D6154,AcctTbl,3,0),""))</f>
        <v>0</v>
      </c>
      <c r="G6154" s="39">
        <f>IF(Txn!$B3083="","",Txn!$D3083)</f>
        <v>0</v>
      </c>
      <c r="H6154" s="38">
        <f>IF(Txn!$B3083="","",Txn!$E3083)</f>
        <v>0</v>
      </c>
      <c r="I6154" s="40">
        <f>IF(Txn!$B3083="",0,Txn!$Q3083)</f>
        <v>0</v>
      </c>
      <c r="J6154" s="40">
        <f>IF(Txn!$B3083="",0,Txn!$R3083)</f>
        <v>0</v>
      </c>
      <c r="K6154" s="41">
        <f>IF($A6154="","",IFERROR(VALUE(MID($A6154,6,2)),""))</f>
        <v>0</v>
      </c>
      <c r="L6154" s="39">
        <f>IF(Txn!$K3083="","","طرف مقابل — "&amp;Txn!$K3083)</f>
        <v>0</v>
      </c>
      <c r="N6154" s="42">
        <f>IF($D6154="",0,COUNTIF(BankAccts,$D6154))</f>
        <v>0</v>
      </c>
    </row>
    <row r="6155" spans="1:14">
      <c r="A6155" s="38">
        <f>IF(Txn!$B3084="","",Txn!$B3084)</f>
        <v>0</v>
      </c>
      <c r="B6155" s="38">
        <f>IF(Txn!$B3084="","",Txn!$C3084)</f>
        <v>0</v>
      </c>
      <c r="C6155" s="39">
        <f>IF(Txn!$B3084="","","تراکنش بانکی")</f>
        <v>0</v>
      </c>
      <c r="D6155" s="38">
        <f>IF(Txn!$B3084="","",IF(Txn!$X3084="","",Txn!$X3084))</f>
        <v>0</v>
      </c>
      <c r="E6155" s="39">
        <f>IF($D6155="","",IFERROR(VLOOKUP($D6155,AcctTbl,2,0),""))</f>
        <v>0</v>
      </c>
      <c r="F6155" s="39">
        <f>IF($D6155="","",IFERROR(VLOOKUP($D6155,AcctTbl,3,0),""))</f>
        <v>0</v>
      </c>
      <c r="G6155" s="39">
        <f>IF(Txn!$B3084="","",Txn!$D3084)</f>
        <v>0</v>
      </c>
      <c r="H6155" s="38">
        <f>IF(Txn!$B3084="","",Txn!$E3084)</f>
        <v>0</v>
      </c>
      <c r="I6155" s="40">
        <f>IF(Txn!$B3084="",0,Txn!$O3084)</f>
        <v>0</v>
      </c>
      <c r="J6155" s="40">
        <f>IF(Txn!$B3084="",0,Txn!$P3084)</f>
        <v>0</v>
      </c>
      <c r="K6155" s="41">
        <f>IF($A6155="","",IFERROR(VALUE(MID($A6155,6,2)),""))</f>
        <v>0</v>
      </c>
      <c r="L6155" s="39">
        <f>IF(Txn!$K3084="","",Txn!$K3084)</f>
        <v>0</v>
      </c>
      <c r="N6155" s="42">
        <f>IF($D6155="",0,COUNTIF(BankAccts,$D6155))</f>
        <v>0</v>
      </c>
    </row>
    <row r="6156" spans="1:14">
      <c r="A6156" s="38">
        <f>IF(Txn!$B3084="","",Txn!$B3084)</f>
        <v>0</v>
      </c>
      <c r="B6156" s="38">
        <f>IF(Txn!$B3084="","",Txn!$C3084)</f>
        <v>0</v>
      </c>
      <c r="C6156" s="39">
        <f>IF(Txn!$B3084="","","تراکنش بانکی")</f>
        <v>0</v>
      </c>
      <c r="D6156" s="38">
        <f>IF(Txn!$B3084="","",IF(IF(Txn!$U3084="TRF",Txn!$Y3084,Txn!$Z3084)="","",IF(Txn!$U3084="TRF",Txn!$Y3084,Txn!$Z3084)))</f>
        <v>0</v>
      </c>
      <c r="E6156" s="39">
        <f>IF($D6156="","",IFERROR(VLOOKUP($D6156,AcctTbl,2,0),""))</f>
        <v>0</v>
      </c>
      <c r="F6156" s="39">
        <f>IF($D6156="","",IFERROR(VLOOKUP($D6156,AcctTbl,3,0),""))</f>
        <v>0</v>
      </c>
      <c r="G6156" s="39">
        <f>IF(Txn!$B3084="","",Txn!$D3084)</f>
        <v>0</v>
      </c>
      <c r="H6156" s="38">
        <f>IF(Txn!$B3084="","",Txn!$E3084)</f>
        <v>0</v>
      </c>
      <c r="I6156" s="40">
        <f>IF(Txn!$B3084="",0,Txn!$Q3084)</f>
        <v>0</v>
      </c>
      <c r="J6156" s="40">
        <f>IF(Txn!$B3084="",0,Txn!$R3084)</f>
        <v>0</v>
      </c>
      <c r="K6156" s="41">
        <f>IF($A6156="","",IFERROR(VALUE(MID($A6156,6,2)),""))</f>
        <v>0</v>
      </c>
      <c r="L6156" s="39">
        <f>IF(Txn!$K3084="","","طرف مقابل — "&amp;Txn!$K3084)</f>
        <v>0</v>
      </c>
      <c r="N6156" s="42">
        <f>IF($D6156="",0,COUNTIF(BankAccts,$D6156))</f>
        <v>0</v>
      </c>
    </row>
    <row r="6157" spans="1:14">
      <c r="A6157" s="38">
        <f>IF(Txn!$B3085="","",Txn!$B3085)</f>
        <v>0</v>
      </c>
      <c r="B6157" s="38">
        <f>IF(Txn!$B3085="","",Txn!$C3085)</f>
        <v>0</v>
      </c>
      <c r="C6157" s="39">
        <f>IF(Txn!$B3085="","","تراکنش بانکی")</f>
        <v>0</v>
      </c>
      <c r="D6157" s="38">
        <f>IF(Txn!$B3085="","",IF(Txn!$X3085="","",Txn!$X3085))</f>
        <v>0</v>
      </c>
      <c r="E6157" s="39">
        <f>IF($D6157="","",IFERROR(VLOOKUP($D6157,AcctTbl,2,0),""))</f>
        <v>0</v>
      </c>
      <c r="F6157" s="39">
        <f>IF($D6157="","",IFERROR(VLOOKUP($D6157,AcctTbl,3,0),""))</f>
        <v>0</v>
      </c>
      <c r="G6157" s="39">
        <f>IF(Txn!$B3085="","",Txn!$D3085)</f>
        <v>0</v>
      </c>
      <c r="H6157" s="38">
        <f>IF(Txn!$B3085="","",Txn!$E3085)</f>
        <v>0</v>
      </c>
      <c r="I6157" s="40">
        <f>IF(Txn!$B3085="",0,Txn!$O3085)</f>
        <v>0</v>
      </c>
      <c r="J6157" s="40">
        <f>IF(Txn!$B3085="",0,Txn!$P3085)</f>
        <v>0</v>
      </c>
      <c r="K6157" s="41">
        <f>IF($A6157="","",IFERROR(VALUE(MID($A6157,6,2)),""))</f>
        <v>0</v>
      </c>
      <c r="L6157" s="39">
        <f>IF(Txn!$K3085="","",Txn!$K3085)</f>
        <v>0</v>
      </c>
      <c r="N6157" s="42">
        <f>IF($D6157="",0,COUNTIF(BankAccts,$D6157))</f>
        <v>0</v>
      </c>
    </row>
    <row r="6158" spans="1:14">
      <c r="A6158" s="38">
        <f>IF(Txn!$B3085="","",Txn!$B3085)</f>
        <v>0</v>
      </c>
      <c r="B6158" s="38">
        <f>IF(Txn!$B3085="","",Txn!$C3085)</f>
        <v>0</v>
      </c>
      <c r="C6158" s="39">
        <f>IF(Txn!$B3085="","","تراکنش بانکی")</f>
        <v>0</v>
      </c>
      <c r="D6158" s="38">
        <f>IF(Txn!$B3085="","",IF(IF(Txn!$U3085="TRF",Txn!$Y3085,Txn!$Z3085)="","",IF(Txn!$U3085="TRF",Txn!$Y3085,Txn!$Z3085)))</f>
        <v>0</v>
      </c>
      <c r="E6158" s="39">
        <f>IF($D6158="","",IFERROR(VLOOKUP($D6158,AcctTbl,2,0),""))</f>
        <v>0</v>
      </c>
      <c r="F6158" s="39">
        <f>IF($D6158="","",IFERROR(VLOOKUP($D6158,AcctTbl,3,0),""))</f>
        <v>0</v>
      </c>
      <c r="G6158" s="39">
        <f>IF(Txn!$B3085="","",Txn!$D3085)</f>
        <v>0</v>
      </c>
      <c r="H6158" s="38">
        <f>IF(Txn!$B3085="","",Txn!$E3085)</f>
        <v>0</v>
      </c>
      <c r="I6158" s="40">
        <f>IF(Txn!$B3085="",0,Txn!$Q3085)</f>
        <v>0</v>
      </c>
      <c r="J6158" s="40">
        <f>IF(Txn!$B3085="",0,Txn!$R3085)</f>
        <v>0</v>
      </c>
      <c r="K6158" s="41">
        <f>IF($A6158="","",IFERROR(VALUE(MID($A6158,6,2)),""))</f>
        <v>0</v>
      </c>
      <c r="L6158" s="39">
        <f>IF(Txn!$K3085="","","طرف مقابل — "&amp;Txn!$K3085)</f>
        <v>0</v>
      </c>
      <c r="N6158" s="42">
        <f>IF($D6158="",0,COUNTIF(BankAccts,$D6158))</f>
        <v>0</v>
      </c>
    </row>
    <row r="6159" spans="1:14">
      <c r="A6159" s="38">
        <f>IF(Txn!$B3086="","",Txn!$B3086)</f>
        <v>0</v>
      </c>
      <c r="B6159" s="38">
        <f>IF(Txn!$B3086="","",Txn!$C3086)</f>
        <v>0</v>
      </c>
      <c r="C6159" s="39">
        <f>IF(Txn!$B3086="","","تراکنش بانکی")</f>
        <v>0</v>
      </c>
      <c r="D6159" s="38">
        <f>IF(Txn!$B3086="","",IF(Txn!$X3086="","",Txn!$X3086))</f>
        <v>0</v>
      </c>
      <c r="E6159" s="39">
        <f>IF($D6159="","",IFERROR(VLOOKUP($D6159,AcctTbl,2,0),""))</f>
        <v>0</v>
      </c>
      <c r="F6159" s="39">
        <f>IF($D6159="","",IFERROR(VLOOKUP($D6159,AcctTbl,3,0),""))</f>
        <v>0</v>
      </c>
      <c r="G6159" s="39">
        <f>IF(Txn!$B3086="","",Txn!$D3086)</f>
        <v>0</v>
      </c>
      <c r="H6159" s="38">
        <f>IF(Txn!$B3086="","",Txn!$E3086)</f>
        <v>0</v>
      </c>
      <c r="I6159" s="40">
        <f>IF(Txn!$B3086="",0,Txn!$O3086)</f>
        <v>0</v>
      </c>
      <c r="J6159" s="40">
        <f>IF(Txn!$B3086="",0,Txn!$P3086)</f>
        <v>0</v>
      </c>
      <c r="K6159" s="41">
        <f>IF($A6159="","",IFERROR(VALUE(MID($A6159,6,2)),""))</f>
        <v>0</v>
      </c>
      <c r="L6159" s="39">
        <f>IF(Txn!$K3086="","",Txn!$K3086)</f>
        <v>0</v>
      </c>
      <c r="N6159" s="42">
        <f>IF($D6159="",0,COUNTIF(BankAccts,$D6159))</f>
        <v>0</v>
      </c>
    </row>
    <row r="6160" spans="1:14">
      <c r="A6160" s="38">
        <f>IF(Txn!$B3086="","",Txn!$B3086)</f>
        <v>0</v>
      </c>
      <c r="B6160" s="38">
        <f>IF(Txn!$B3086="","",Txn!$C3086)</f>
        <v>0</v>
      </c>
      <c r="C6160" s="39">
        <f>IF(Txn!$B3086="","","تراکنش بانکی")</f>
        <v>0</v>
      </c>
      <c r="D6160" s="38">
        <f>IF(Txn!$B3086="","",IF(IF(Txn!$U3086="TRF",Txn!$Y3086,Txn!$Z3086)="","",IF(Txn!$U3086="TRF",Txn!$Y3086,Txn!$Z3086)))</f>
        <v>0</v>
      </c>
      <c r="E6160" s="39">
        <f>IF($D6160="","",IFERROR(VLOOKUP($D6160,AcctTbl,2,0),""))</f>
        <v>0</v>
      </c>
      <c r="F6160" s="39">
        <f>IF($D6160="","",IFERROR(VLOOKUP($D6160,AcctTbl,3,0),""))</f>
        <v>0</v>
      </c>
      <c r="G6160" s="39">
        <f>IF(Txn!$B3086="","",Txn!$D3086)</f>
        <v>0</v>
      </c>
      <c r="H6160" s="38">
        <f>IF(Txn!$B3086="","",Txn!$E3086)</f>
        <v>0</v>
      </c>
      <c r="I6160" s="40">
        <f>IF(Txn!$B3086="",0,Txn!$Q3086)</f>
        <v>0</v>
      </c>
      <c r="J6160" s="40">
        <f>IF(Txn!$B3086="",0,Txn!$R3086)</f>
        <v>0</v>
      </c>
      <c r="K6160" s="41">
        <f>IF($A6160="","",IFERROR(VALUE(MID($A6160,6,2)),""))</f>
        <v>0</v>
      </c>
      <c r="L6160" s="39">
        <f>IF(Txn!$K3086="","","طرف مقابل — "&amp;Txn!$K3086)</f>
        <v>0</v>
      </c>
      <c r="N6160" s="42">
        <f>IF($D6160="",0,COUNTIF(BankAccts,$D6160))</f>
        <v>0</v>
      </c>
    </row>
    <row r="6161" spans="1:14">
      <c r="A6161" s="38">
        <f>IF(Txn!$B3087="","",Txn!$B3087)</f>
        <v>0</v>
      </c>
      <c r="B6161" s="38">
        <f>IF(Txn!$B3087="","",Txn!$C3087)</f>
        <v>0</v>
      </c>
      <c r="C6161" s="39">
        <f>IF(Txn!$B3087="","","تراکنش بانکی")</f>
        <v>0</v>
      </c>
      <c r="D6161" s="38">
        <f>IF(Txn!$B3087="","",IF(Txn!$X3087="","",Txn!$X3087))</f>
        <v>0</v>
      </c>
      <c r="E6161" s="39">
        <f>IF($D6161="","",IFERROR(VLOOKUP($D6161,AcctTbl,2,0),""))</f>
        <v>0</v>
      </c>
      <c r="F6161" s="39">
        <f>IF($D6161="","",IFERROR(VLOOKUP($D6161,AcctTbl,3,0),""))</f>
        <v>0</v>
      </c>
      <c r="G6161" s="39">
        <f>IF(Txn!$B3087="","",Txn!$D3087)</f>
        <v>0</v>
      </c>
      <c r="H6161" s="38">
        <f>IF(Txn!$B3087="","",Txn!$E3087)</f>
        <v>0</v>
      </c>
      <c r="I6161" s="40">
        <f>IF(Txn!$B3087="",0,Txn!$O3087)</f>
        <v>0</v>
      </c>
      <c r="J6161" s="40">
        <f>IF(Txn!$B3087="",0,Txn!$P3087)</f>
        <v>0</v>
      </c>
      <c r="K6161" s="41">
        <f>IF($A6161="","",IFERROR(VALUE(MID($A6161,6,2)),""))</f>
        <v>0</v>
      </c>
      <c r="L6161" s="39">
        <f>IF(Txn!$K3087="","",Txn!$K3087)</f>
        <v>0</v>
      </c>
      <c r="N6161" s="42">
        <f>IF($D6161="",0,COUNTIF(BankAccts,$D6161))</f>
        <v>0</v>
      </c>
    </row>
    <row r="6162" spans="1:14">
      <c r="A6162" s="38">
        <f>IF(Txn!$B3087="","",Txn!$B3087)</f>
        <v>0</v>
      </c>
      <c r="B6162" s="38">
        <f>IF(Txn!$B3087="","",Txn!$C3087)</f>
        <v>0</v>
      </c>
      <c r="C6162" s="39">
        <f>IF(Txn!$B3087="","","تراکنش بانکی")</f>
        <v>0</v>
      </c>
      <c r="D6162" s="38">
        <f>IF(Txn!$B3087="","",IF(IF(Txn!$U3087="TRF",Txn!$Y3087,Txn!$Z3087)="","",IF(Txn!$U3087="TRF",Txn!$Y3087,Txn!$Z3087)))</f>
        <v>0</v>
      </c>
      <c r="E6162" s="39">
        <f>IF($D6162="","",IFERROR(VLOOKUP($D6162,AcctTbl,2,0),""))</f>
        <v>0</v>
      </c>
      <c r="F6162" s="39">
        <f>IF($D6162="","",IFERROR(VLOOKUP($D6162,AcctTbl,3,0),""))</f>
        <v>0</v>
      </c>
      <c r="G6162" s="39">
        <f>IF(Txn!$B3087="","",Txn!$D3087)</f>
        <v>0</v>
      </c>
      <c r="H6162" s="38">
        <f>IF(Txn!$B3087="","",Txn!$E3087)</f>
        <v>0</v>
      </c>
      <c r="I6162" s="40">
        <f>IF(Txn!$B3087="",0,Txn!$Q3087)</f>
        <v>0</v>
      </c>
      <c r="J6162" s="40">
        <f>IF(Txn!$B3087="",0,Txn!$R3087)</f>
        <v>0</v>
      </c>
      <c r="K6162" s="41">
        <f>IF($A6162="","",IFERROR(VALUE(MID($A6162,6,2)),""))</f>
        <v>0</v>
      </c>
      <c r="L6162" s="39">
        <f>IF(Txn!$K3087="","","طرف مقابل — "&amp;Txn!$K3087)</f>
        <v>0</v>
      </c>
      <c r="N6162" s="42">
        <f>IF($D6162="",0,COUNTIF(BankAccts,$D6162))</f>
        <v>0</v>
      </c>
    </row>
    <row r="6163" spans="1:14">
      <c r="A6163" s="38">
        <f>IF(Txn!$B3088="","",Txn!$B3088)</f>
        <v>0</v>
      </c>
      <c r="B6163" s="38">
        <f>IF(Txn!$B3088="","",Txn!$C3088)</f>
        <v>0</v>
      </c>
      <c r="C6163" s="39">
        <f>IF(Txn!$B3088="","","تراکنش بانکی")</f>
        <v>0</v>
      </c>
      <c r="D6163" s="38">
        <f>IF(Txn!$B3088="","",IF(Txn!$X3088="","",Txn!$X3088))</f>
        <v>0</v>
      </c>
      <c r="E6163" s="39">
        <f>IF($D6163="","",IFERROR(VLOOKUP($D6163,AcctTbl,2,0),""))</f>
        <v>0</v>
      </c>
      <c r="F6163" s="39">
        <f>IF($D6163="","",IFERROR(VLOOKUP($D6163,AcctTbl,3,0),""))</f>
        <v>0</v>
      </c>
      <c r="G6163" s="39">
        <f>IF(Txn!$B3088="","",Txn!$D3088)</f>
        <v>0</v>
      </c>
      <c r="H6163" s="38">
        <f>IF(Txn!$B3088="","",Txn!$E3088)</f>
        <v>0</v>
      </c>
      <c r="I6163" s="40">
        <f>IF(Txn!$B3088="",0,Txn!$O3088)</f>
        <v>0</v>
      </c>
      <c r="J6163" s="40">
        <f>IF(Txn!$B3088="",0,Txn!$P3088)</f>
        <v>0</v>
      </c>
      <c r="K6163" s="41">
        <f>IF($A6163="","",IFERROR(VALUE(MID($A6163,6,2)),""))</f>
        <v>0</v>
      </c>
      <c r="L6163" s="39">
        <f>IF(Txn!$K3088="","",Txn!$K3088)</f>
        <v>0</v>
      </c>
      <c r="N6163" s="42">
        <f>IF($D6163="",0,COUNTIF(BankAccts,$D6163))</f>
        <v>0</v>
      </c>
    </row>
    <row r="6164" spans="1:14">
      <c r="A6164" s="38">
        <f>IF(Txn!$B3088="","",Txn!$B3088)</f>
        <v>0</v>
      </c>
      <c r="B6164" s="38">
        <f>IF(Txn!$B3088="","",Txn!$C3088)</f>
        <v>0</v>
      </c>
      <c r="C6164" s="39">
        <f>IF(Txn!$B3088="","","تراکنش بانکی")</f>
        <v>0</v>
      </c>
      <c r="D6164" s="38">
        <f>IF(Txn!$B3088="","",IF(IF(Txn!$U3088="TRF",Txn!$Y3088,Txn!$Z3088)="","",IF(Txn!$U3088="TRF",Txn!$Y3088,Txn!$Z3088)))</f>
        <v>0</v>
      </c>
      <c r="E6164" s="39">
        <f>IF($D6164="","",IFERROR(VLOOKUP($D6164,AcctTbl,2,0),""))</f>
        <v>0</v>
      </c>
      <c r="F6164" s="39">
        <f>IF($D6164="","",IFERROR(VLOOKUP($D6164,AcctTbl,3,0),""))</f>
        <v>0</v>
      </c>
      <c r="G6164" s="39">
        <f>IF(Txn!$B3088="","",Txn!$D3088)</f>
        <v>0</v>
      </c>
      <c r="H6164" s="38">
        <f>IF(Txn!$B3088="","",Txn!$E3088)</f>
        <v>0</v>
      </c>
      <c r="I6164" s="40">
        <f>IF(Txn!$B3088="",0,Txn!$Q3088)</f>
        <v>0</v>
      </c>
      <c r="J6164" s="40">
        <f>IF(Txn!$B3088="",0,Txn!$R3088)</f>
        <v>0</v>
      </c>
      <c r="K6164" s="41">
        <f>IF($A6164="","",IFERROR(VALUE(MID($A6164,6,2)),""))</f>
        <v>0</v>
      </c>
      <c r="L6164" s="39">
        <f>IF(Txn!$K3088="","","طرف مقابل — "&amp;Txn!$K3088)</f>
        <v>0</v>
      </c>
      <c r="N6164" s="42">
        <f>IF($D6164="",0,COUNTIF(BankAccts,$D6164))</f>
        <v>0</v>
      </c>
    </row>
    <row r="6165" spans="1:14">
      <c r="A6165" s="38">
        <f>IF(Txn!$B3089="","",Txn!$B3089)</f>
        <v>0</v>
      </c>
      <c r="B6165" s="38">
        <f>IF(Txn!$B3089="","",Txn!$C3089)</f>
        <v>0</v>
      </c>
      <c r="C6165" s="39">
        <f>IF(Txn!$B3089="","","تراکنش بانکی")</f>
        <v>0</v>
      </c>
      <c r="D6165" s="38">
        <f>IF(Txn!$B3089="","",IF(Txn!$X3089="","",Txn!$X3089))</f>
        <v>0</v>
      </c>
      <c r="E6165" s="39">
        <f>IF($D6165="","",IFERROR(VLOOKUP($D6165,AcctTbl,2,0),""))</f>
        <v>0</v>
      </c>
      <c r="F6165" s="39">
        <f>IF($D6165="","",IFERROR(VLOOKUP($D6165,AcctTbl,3,0),""))</f>
        <v>0</v>
      </c>
      <c r="G6165" s="39">
        <f>IF(Txn!$B3089="","",Txn!$D3089)</f>
        <v>0</v>
      </c>
      <c r="H6165" s="38">
        <f>IF(Txn!$B3089="","",Txn!$E3089)</f>
        <v>0</v>
      </c>
      <c r="I6165" s="40">
        <f>IF(Txn!$B3089="",0,Txn!$O3089)</f>
        <v>0</v>
      </c>
      <c r="J6165" s="40">
        <f>IF(Txn!$B3089="",0,Txn!$P3089)</f>
        <v>0</v>
      </c>
      <c r="K6165" s="41">
        <f>IF($A6165="","",IFERROR(VALUE(MID($A6165,6,2)),""))</f>
        <v>0</v>
      </c>
      <c r="L6165" s="39">
        <f>IF(Txn!$K3089="","",Txn!$K3089)</f>
        <v>0</v>
      </c>
      <c r="N6165" s="42">
        <f>IF($D6165="",0,COUNTIF(BankAccts,$D6165))</f>
        <v>0</v>
      </c>
    </row>
    <row r="6166" spans="1:14">
      <c r="A6166" s="38">
        <f>IF(Txn!$B3089="","",Txn!$B3089)</f>
        <v>0</v>
      </c>
      <c r="B6166" s="38">
        <f>IF(Txn!$B3089="","",Txn!$C3089)</f>
        <v>0</v>
      </c>
      <c r="C6166" s="39">
        <f>IF(Txn!$B3089="","","تراکنش بانکی")</f>
        <v>0</v>
      </c>
      <c r="D6166" s="38">
        <f>IF(Txn!$B3089="","",IF(IF(Txn!$U3089="TRF",Txn!$Y3089,Txn!$Z3089)="","",IF(Txn!$U3089="TRF",Txn!$Y3089,Txn!$Z3089)))</f>
        <v>0</v>
      </c>
      <c r="E6166" s="39">
        <f>IF($D6166="","",IFERROR(VLOOKUP($D6166,AcctTbl,2,0),""))</f>
        <v>0</v>
      </c>
      <c r="F6166" s="39">
        <f>IF($D6166="","",IFERROR(VLOOKUP($D6166,AcctTbl,3,0),""))</f>
        <v>0</v>
      </c>
      <c r="G6166" s="39">
        <f>IF(Txn!$B3089="","",Txn!$D3089)</f>
        <v>0</v>
      </c>
      <c r="H6166" s="38">
        <f>IF(Txn!$B3089="","",Txn!$E3089)</f>
        <v>0</v>
      </c>
      <c r="I6166" s="40">
        <f>IF(Txn!$B3089="",0,Txn!$Q3089)</f>
        <v>0</v>
      </c>
      <c r="J6166" s="40">
        <f>IF(Txn!$B3089="",0,Txn!$R3089)</f>
        <v>0</v>
      </c>
      <c r="K6166" s="41">
        <f>IF($A6166="","",IFERROR(VALUE(MID($A6166,6,2)),""))</f>
        <v>0</v>
      </c>
      <c r="L6166" s="39">
        <f>IF(Txn!$K3089="","","طرف مقابل — "&amp;Txn!$K3089)</f>
        <v>0</v>
      </c>
      <c r="N6166" s="42">
        <f>IF($D6166="",0,COUNTIF(BankAccts,$D6166))</f>
        <v>0</v>
      </c>
    </row>
    <row r="6167" spans="1:14">
      <c r="A6167" s="38">
        <f>IF(Txn!$B3090="","",Txn!$B3090)</f>
        <v>0</v>
      </c>
      <c r="B6167" s="38">
        <f>IF(Txn!$B3090="","",Txn!$C3090)</f>
        <v>0</v>
      </c>
      <c r="C6167" s="39">
        <f>IF(Txn!$B3090="","","تراکنش بانکی")</f>
        <v>0</v>
      </c>
      <c r="D6167" s="38">
        <f>IF(Txn!$B3090="","",IF(Txn!$X3090="","",Txn!$X3090))</f>
        <v>0</v>
      </c>
      <c r="E6167" s="39">
        <f>IF($D6167="","",IFERROR(VLOOKUP($D6167,AcctTbl,2,0),""))</f>
        <v>0</v>
      </c>
      <c r="F6167" s="39">
        <f>IF($D6167="","",IFERROR(VLOOKUP($D6167,AcctTbl,3,0),""))</f>
        <v>0</v>
      </c>
      <c r="G6167" s="39">
        <f>IF(Txn!$B3090="","",Txn!$D3090)</f>
        <v>0</v>
      </c>
      <c r="H6167" s="38">
        <f>IF(Txn!$B3090="","",Txn!$E3090)</f>
        <v>0</v>
      </c>
      <c r="I6167" s="40">
        <f>IF(Txn!$B3090="",0,Txn!$O3090)</f>
        <v>0</v>
      </c>
      <c r="J6167" s="40">
        <f>IF(Txn!$B3090="",0,Txn!$P3090)</f>
        <v>0</v>
      </c>
      <c r="K6167" s="41">
        <f>IF($A6167="","",IFERROR(VALUE(MID($A6167,6,2)),""))</f>
        <v>0</v>
      </c>
      <c r="L6167" s="39">
        <f>IF(Txn!$K3090="","",Txn!$K3090)</f>
        <v>0</v>
      </c>
      <c r="N6167" s="42">
        <f>IF($D6167="",0,COUNTIF(BankAccts,$D6167))</f>
        <v>0</v>
      </c>
    </row>
    <row r="6168" spans="1:14">
      <c r="A6168" s="38">
        <f>IF(Txn!$B3090="","",Txn!$B3090)</f>
        <v>0</v>
      </c>
      <c r="B6168" s="38">
        <f>IF(Txn!$B3090="","",Txn!$C3090)</f>
        <v>0</v>
      </c>
      <c r="C6168" s="39">
        <f>IF(Txn!$B3090="","","تراکنش بانکی")</f>
        <v>0</v>
      </c>
      <c r="D6168" s="38">
        <f>IF(Txn!$B3090="","",IF(IF(Txn!$U3090="TRF",Txn!$Y3090,Txn!$Z3090)="","",IF(Txn!$U3090="TRF",Txn!$Y3090,Txn!$Z3090)))</f>
        <v>0</v>
      </c>
      <c r="E6168" s="39">
        <f>IF($D6168="","",IFERROR(VLOOKUP($D6168,AcctTbl,2,0),""))</f>
        <v>0</v>
      </c>
      <c r="F6168" s="39">
        <f>IF($D6168="","",IFERROR(VLOOKUP($D6168,AcctTbl,3,0),""))</f>
        <v>0</v>
      </c>
      <c r="G6168" s="39">
        <f>IF(Txn!$B3090="","",Txn!$D3090)</f>
        <v>0</v>
      </c>
      <c r="H6168" s="38">
        <f>IF(Txn!$B3090="","",Txn!$E3090)</f>
        <v>0</v>
      </c>
      <c r="I6168" s="40">
        <f>IF(Txn!$B3090="",0,Txn!$Q3090)</f>
        <v>0</v>
      </c>
      <c r="J6168" s="40">
        <f>IF(Txn!$B3090="",0,Txn!$R3090)</f>
        <v>0</v>
      </c>
      <c r="K6168" s="41">
        <f>IF($A6168="","",IFERROR(VALUE(MID($A6168,6,2)),""))</f>
        <v>0</v>
      </c>
      <c r="L6168" s="39">
        <f>IF(Txn!$K3090="","","طرف مقابل — "&amp;Txn!$K3090)</f>
        <v>0</v>
      </c>
      <c r="N6168" s="42">
        <f>IF($D6168="",0,COUNTIF(BankAccts,$D6168))</f>
        <v>0</v>
      </c>
    </row>
    <row r="6169" spans="1:14">
      <c r="A6169" s="38">
        <f>IF(Txn!$B3091="","",Txn!$B3091)</f>
        <v>0</v>
      </c>
      <c r="B6169" s="38">
        <f>IF(Txn!$B3091="","",Txn!$C3091)</f>
        <v>0</v>
      </c>
      <c r="C6169" s="39">
        <f>IF(Txn!$B3091="","","تراکنش بانکی")</f>
        <v>0</v>
      </c>
      <c r="D6169" s="38">
        <f>IF(Txn!$B3091="","",IF(Txn!$X3091="","",Txn!$X3091))</f>
        <v>0</v>
      </c>
      <c r="E6169" s="39">
        <f>IF($D6169="","",IFERROR(VLOOKUP($D6169,AcctTbl,2,0),""))</f>
        <v>0</v>
      </c>
      <c r="F6169" s="39">
        <f>IF($D6169="","",IFERROR(VLOOKUP($D6169,AcctTbl,3,0),""))</f>
        <v>0</v>
      </c>
      <c r="G6169" s="39">
        <f>IF(Txn!$B3091="","",Txn!$D3091)</f>
        <v>0</v>
      </c>
      <c r="H6169" s="38">
        <f>IF(Txn!$B3091="","",Txn!$E3091)</f>
        <v>0</v>
      </c>
      <c r="I6169" s="40">
        <f>IF(Txn!$B3091="",0,Txn!$O3091)</f>
        <v>0</v>
      </c>
      <c r="J6169" s="40">
        <f>IF(Txn!$B3091="",0,Txn!$P3091)</f>
        <v>0</v>
      </c>
      <c r="K6169" s="41">
        <f>IF($A6169="","",IFERROR(VALUE(MID($A6169,6,2)),""))</f>
        <v>0</v>
      </c>
      <c r="L6169" s="39">
        <f>IF(Txn!$K3091="","",Txn!$K3091)</f>
        <v>0</v>
      </c>
      <c r="N6169" s="42">
        <f>IF($D6169="",0,COUNTIF(BankAccts,$D6169))</f>
        <v>0</v>
      </c>
    </row>
    <row r="6170" spans="1:14">
      <c r="A6170" s="38">
        <f>IF(Txn!$B3091="","",Txn!$B3091)</f>
        <v>0</v>
      </c>
      <c r="B6170" s="38">
        <f>IF(Txn!$B3091="","",Txn!$C3091)</f>
        <v>0</v>
      </c>
      <c r="C6170" s="39">
        <f>IF(Txn!$B3091="","","تراکنش بانکی")</f>
        <v>0</v>
      </c>
      <c r="D6170" s="38">
        <f>IF(Txn!$B3091="","",IF(IF(Txn!$U3091="TRF",Txn!$Y3091,Txn!$Z3091)="","",IF(Txn!$U3091="TRF",Txn!$Y3091,Txn!$Z3091)))</f>
        <v>0</v>
      </c>
      <c r="E6170" s="39">
        <f>IF($D6170="","",IFERROR(VLOOKUP($D6170,AcctTbl,2,0),""))</f>
        <v>0</v>
      </c>
      <c r="F6170" s="39">
        <f>IF($D6170="","",IFERROR(VLOOKUP($D6170,AcctTbl,3,0),""))</f>
        <v>0</v>
      </c>
      <c r="G6170" s="39">
        <f>IF(Txn!$B3091="","",Txn!$D3091)</f>
        <v>0</v>
      </c>
      <c r="H6170" s="38">
        <f>IF(Txn!$B3091="","",Txn!$E3091)</f>
        <v>0</v>
      </c>
      <c r="I6170" s="40">
        <f>IF(Txn!$B3091="",0,Txn!$Q3091)</f>
        <v>0</v>
      </c>
      <c r="J6170" s="40">
        <f>IF(Txn!$B3091="",0,Txn!$R3091)</f>
        <v>0</v>
      </c>
      <c r="K6170" s="41">
        <f>IF($A6170="","",IFERROR(VALUE(MID($A6170,6,2)),""))</f>
        <v>0</v>
      </c>
      <c r="L6170" s="39">
        <f>IF(Txn!$K3091="","","طرف مقابل — "&amp;Txn!$K3091)</f>
        <v>0</v>
      </c>
      <c r="N6170" s="42">
        <f>IF($D6170="",0,COUNTIF(BankAccts,$D6170))</f>
        <v>0</v>
      </c>
    </row>
    <row r="6171" spans="1:14">
      <c r="A6171" s="38">
        <f>IF(Txn!$B3092="","",Txn!$B3092)</f>
        <v>0</v>
      </c>
      <c r="B6171" s="38">
        <f>IF(Txn!$B3092="","",Txn!$C3092)</f>
        <v>0</v>
      </c>
      <c r="C6171" s="39">
        <f>IF(Txn!$B3092="","","تراکنش بانکی")</f>
        <v>0</v>
      </c>
      <c r="D6171" s="38">
        <f>IF(Txn!$B3092="","",IF(Txn!$X3092="","",Txn!$X3092))</f>
        <v>0</v>
      </c>
      <c r="E6171" s="39">
        <f>IF($D6171="","",IFERROR(VLOOKUP($D6171,AcctTbl,2,0),""))</f>
        <v>0</v>
      </c>
      <c r="F6171" s="39">
        <f>IF($D6171="","",IFERROR(VLOOKUP($D6171,AcctTbl,3,0),""))</f>
        <v>0</v>
      </c>
      <c r="G6171" s="39">
        <f>IF(Txn!$B3092="","",Txn!$D3092)</f>
        <v>0</v>
      </c>
      <c r="H6171" s="38">
        <f>IF(Txn!$B3092="","",Txn!$E3092)</f>
        <v>0</v>
      </c>
      <c r="I6171" s="40">
        <f>IF(Txn!$B3092="",0,Txn!$O3092)</f>
        <v>0</v>
      </c>
      <c r="J6171" s="40">
        <f>IF(Txn!$B3092="",0,Txn!$P3092)</f>
        <v>0</v>
      </c>
      <c r="K6171" s="41">
        <f>IF($A6171="","",IFERROR(VALUE(MID($A6171,6,2)),""))</f>
        <v>0</v>
      </c>
      <c r="L6171" s="39">
        <f>IF(Txn!$K3092="","",Txn!$K3092)</f>
        <v>0</v>
      </c>
      <c r="N6171" s="42">
        <f>IF($D6171="",0,COUNTIF(BankAccts,$D6171))</f>
        <v>0</v>
      </c>
    </row>
    <row r="6172" spans="1:14">
      <c r="A6172" s="38">
        <f>IF(Txn!$B3092="","",Txn!$B3092)</f>
        <v>0</v>
      </c>
      <c r="B6172" s="38">
        <f>IF(Txn!$B3092="","",Txn!$C3092)</f>
        <v>0</v>
      </c>
      <c r="C6172" s="39">
        <f>IF(Txn!$B3092="","","تراکنش بانکی")</f>
        <v>0</v>
      </c>
      <c r="D6172" s="38">
        <f>IF(Txn!$B3092="","",IF(IF(Txn!$U3092="TRF",Txn!$Y3092,Txn!$Z3092)="","",IF(Txn!$U3092="TRF",Txn!$Y3092,Txn!$Z3092)))</f>
        <v>0</v>
      </c>
      <c r="E6172" s="39">
        <f>IF($D6172="","",IFERROR(VLOOKUP($D6172,AcctTbl,2,0),""))</f>
        <v>0</v>
      </c>
      <c r="F6172" s="39">
        <f>IF($D6172="","",IFERROR(VLOOKUP($D6172,AcctTbl,3,0),""))</f>
        <v>0</v>
      </c>
      <c r="G6172" s="39">
        <f>IF(Txn!$B3092="","",Txn!$D3092)</f>
        <v>0</v>
      </c>
      <c r="H6172" s="38">
        <f>IF(Txn!$B3092="","",Txn!$E3092)</f>
        <v>0</v>
      </c>
      <c r="I6172" s="40">
        <f>IF(Txn!$B3092="",0,Txn!$Q3092)</f>
        <v>0</v>
      </c>
      <c r="J6172" s="40">
        <f>IF(Txn!$B3092="",0,Txn!$R3092)</f>
        <v>0</v>
      </c>
      <c r="K6172" s="41">
        <f>IF($A6172="","",IFERROR(VALUE(MID($A6172,6,2)),""))</f>
        <v>0</v>
      </c>
      <c r="L6172" s="39">
        <f>IF(Txn!$K3092="","","طرف مقابل — "&amp;Txn!$K3092)</f>
        <v>0</v>
      </c>
      <c r="N6172" s="42">
        <f>IF($D6172="",0,COUNTIF(BankAccts,$D6172))</f>
        <v>0</v>
      </c>
    </row>
    <row r="6173" spans="1:14">
      <c r="A6173" s="38">
        <f>IF(Txn!$B3093="","",Txn!$B3093)</f>
        <v>0</v>
      </c>
      <c r="B6173" s="38">
        <f>IF(Txn!$B3093="","",Txn!$C3093)</f>
        <v>0</v>
      </c>
      <c r="C6173" s="39">
        <f>IF(Txn!$B3093="","","تراکنش بانکی")</f>
        <v>0</v>
      </c>
      <c r="D6173" s="38">
        <f>IF(Txn!$B3093="","",IF(Txn!$X3093="","",Txn!$X3093))</f>
        <v>0</v>
      </c>
      <c r="E6173" s="39">
        <f>IF($D6173="","",IFERROR(VLOOKUP($D6173,AcctTbl,2,0),""))</f>
        <v>0</v>
      </c>
      <c r="F6173" s="39">
        <f>IF($D6173="","",IFERROR(VLOOKUP($D6173,AcctTbl,3,0),""))</f>
        <v>0</v>
      </c>
      <c r="G6173" s="39">
        <f>IF(Txn!$B3093="","",Txn!$D3093)</f>
        <v>0</v>
      </c>
      <c r="H6173" s="38">
        <f>IF(Txn!$B3093="","",Txn!$E3093)</f>
        <v>0</v>
      </c>
      <c r="I6173" s="40">
        <f>IF(Txn!$B3093="",0,Txn!$O3093)</f>
        <v>0</v>
      </c>
      <c r="J6173" s="40">
        <f>IF(Txn!$B3093="",0,Txn!$P3093)</f>
        <v>0</v>
      </c>
      <c r="K6173" s="41">
        <f>IF($A6173="","",IFERROR(VALUE(MID($A6173,6,2)),""))</f>
        <v>0</v>
      </c>
      <c r="L6173" s="39">
        <f>IF(Txn!$K3093="","",Txn!$K3093)</f>
        <v>0</v>
      </c>
      <c r="N6173" s="42">
        <f>IF($D6173="",0,COUNTIF(BankAccts,$D6173))</f>
        <v>0</v>
      </c>
    </row>
    <row r="6174" spans="1:14">
      <c r="A6174" s="38">
        <f>IF(Txn!$B3093="","",Txn!$B3093)</f>
        <v>0</v>
      </c>
      <c r="B6174" s="38">
        <f>IF(Txn!$B3093="","",Txn!$C3093)</f>
        <v>0</v>
      </c>
      <c r="C6174" s="39">
        <f>IF(Txn!$B3093="","","تراکنش بانکی")</f>
        <v>0</v>
      </c>
      <c r="D6174" s="38">
        <f>IF(Txn!$B3093="","",IF(IF(Txn!$U3093="TRF",Txn!$Y3093,Txn!$Z3093)="","",IF(Txn!$U3093="TRF",Txn!$Y3093,Txn!$Z3093)))</f>
        <v>0</v>
      </c>
      <c r="E6174" s="39">
        <f>IF($D6174="","",IFERROR(VLOOKUP($D6174,AcctTbl,2,0),""))</f>
        <v>0</v>
      </c>
      <c r="F6174" s="39">
        <f>IF($D6174="","",IFERROR(VLOOKUP($D6174,AcctTbl,3,0),""))</f>
        <v>0</v>
      </c>
      <c r="G6174" s="39">
        <f>IF(Txn!$B3093="","",Txn!$D3093)</f>
        <v>0</v>
      </c>
      <c r="H6174" s="38">
        <f>IF(Txn!$B3093="","",Txn!$E3093)</f>
        <v>0</v>
      </c>
      <c r="I6174" s="40">
        <f>IF(Txn!$B3093="",0,Txn!$Q3093)</f>
        <v>0</v>
      </c>
      <c r="J6174" s="40">
        <f>IF(Txn!$B3093="",0,Txn!$R3093)</f>
        <v>0</v>
      </c>
      <c r="K6174" s="41">
        <f>IF($A6174="","",IFERROR(VALUE(MID($A6174,6,2)),""))</f>
        <v>0</v>
      </c>
      <c r="L6174" s="39">
        <f>IF(Txn!$K3093="","","طرف مقابل — "&amp;Txn!$K3093)</f>
        <v>0</v>
      </c>
      <c r="N6174" s="42">
        <f>IF($D6174="",0,COUNTIF(BankAccts,$D6174))</f>
        <v>0</v>
      </c>
    </row>
    <row r="6175" spans="1:14">
      <c r="A6175" s="38">
        <f>IF(Txn!$B3094="","",Txn!$B3094)</f>
        <v>0</v>
      </c>
      <c r="B6175" s="38">
        <f>IF(Txn!$B3094="","",Txn!$C3094)</f>
        <v>0</v>
      </c>
      <c r="C6175" s="39">
        <f>IF(Txn!$B3094="","","تراکنش بانکی")</f>
        <v>0</v>
      </c>
      <c r="D6175" s="38">
        <f>IF(Txn!$B3094="","",IF(Txn!$X3094="","",Txn!$X3094))</f>
        <v>0</v>
      </c>
      <c r="E6175" s="39">
        <f>IF($D6175="","",IFERROR(VLOOKUP($D6175,AcctTbl,2,0),""))</f>
        <v>0</v>
      </c>
      <c r="F6175" s="39">
        <f>IF($D6175="","",IFERROR(VLOOKUP($D6175,AcctTbl,3,0),""))</f>
        <v>0</v>
      </c>
      <c r="G6175" s="39">
        <f>IF(Txn!$B3094="","",Txn!$D3094)</f>
        <v>0</v>
      </c>
      <c r="H6175" s="38">
        <f>IF(Txn!$B3094="","",Txn!$E3094)</f>
        <v>0</v>
      </c>
      <c r="I6175" s="40">
        <f>IF(Txn!$B3094="",0,Txn!$O3094)</f>
        <v>0</v>
      </c>
      <c r="J6175" s="40">
        <f>IF(Txn!$B3094="",0,Txn!$P3094)</f>
        <v>0</v>
      </c>
      <c r="K6175" s="41">
        <f>IF($A6175="","",IFERROR(VALUE(MID($A6175,6,2)),""))</f>
        <v>0</v>
      </c>
      <c r="L6175" s="39">
        <f>IF(Txn!$K3094="","",Txn!$K3094)</f>
        <v>0</v>
      </c>
      <c r="N6175" s="42">
        <f>IF($D6175="",0,COUNTIF(BankAccts,$D6175))</f>
        <v>0</v>
      </c>
    </row>
    <row r="6176" spans="1:14">
      <c r="A6176" s="38">
        <f>IF(Txn!$B3094="","",Txn!$B3094)</f>
        <v>0</v>
      </c>
      <c r="B6176" s="38">
        <f>IF(Txn!$B3094="","",Txn!$C3094)</f>
        <v>0</v>
      </c>
      <c r="C6176" s="39">
        <f>IF(Txn!$B3094="","","تراکنش بانکی")</f>
        <v>0</v>
      </c>
      <c r="D6176" s="38">
        <f>IF(Txn!$B3094="","",IF(IF(Txn!$U3094="TRF",Txn!$Y3094,Txn!$Z3094)="","",IF(Txn!$U3094="TRF",Txn!$Y3094,Txn!$Z3094)))</f>
        <v>0</v>
      </c>
      <c r="E6176" s="39">
        <f>IF($D6176="","",IFERROR(VLOOKUP($D6176,AcctTbl,2,0),""))</f>
        <v>0</v>
      </c>
      <c r="F6176" s="39">
        <f>IF($D6176="","",IFERROR(VLOOKUP($D6176,AcctTbl,3,0),""))</f>
        <v>0</v>
      </c>
      <c r="G6176" s="39">
        <f>IF(Txn!$B3094="","",Txn!$D3094)</f>
        <v>0</v>
      </c>
      <c r="H6176" s="38">
        <f>IF(Txn!$B3094="","",Txn!$E3094)</f>
        <v>0</v>
      </c>
      <c r="I6176" s="40">
        <f>IF(Txn!$B3094="",0,Txn!$Q3094)</f>
        <v>0</v>
      </c>
      <c r="J6176" s="40">
        <f>IF(Txn!$B3094="",0,Txn!$R3094)</f>
        <v>0</v>
      </c>
      <c r="K6176" s="41">
        <f>IF($A6176="","",IFERROR(VALUE(MID($A6176,6,2)),""))</f>
        <v>0</v>
      </c>
      <c r="L6176" s="39">
        <f>IF(Txn!$K3094="","","طرف مقابل — "&amp;Txn!$K3094)</f>
        <v>0</v>
      </c>
      <c r="N6176" s="42">
        <f>IF($D6176="",0,COUNTIF(BankAccts,$D6176))</f>
        <v>0</v>
      </c>
    </row>
    <row r="6177" spans="1:14">
      <c r="A6177" s="38">
        <f>IF(Txn!$B3095="","",Txn!$B3095)</f>
        <v>0</v>
      </c>
      <c r="B6177" s="38">
        <f>IF(Txn!$B3095="","",Txn!$C3095)</f>
        <v>0</v>
      </c>
      <c r="C6177" s="39">
        <f>IF(Txn!$B3095="","","تراکنش بانکی")</f>
        <v>0</v>
      </c>
      <c r="D6177" s="38">
        <f>IF(Txn!$B3095="","",IF(Txn!$X3095="","",Txn!$X3095))</f>
        <v>0</v>
      </c>
      <c r="E6177" s="39">
        <f>IF($D6177="","",IFERROR(VLOOKUP($D6177,AcctTbl,2,0),""))</f>
        <v>0</v>
      </c>
      <c r="F6177" s="39">
        <f>IF($D6177="","",IFERROR(VLOOKUP($D6177,AcctTbl,3,0),""))</f>
        <v>0</v>
      </c>
      <c r="G6177" s="39">
        <f>IF(Txn!$B3095="","",Txn!$D3095)</f>
        <v>0</v>
      </c>
      <c r="H6177" s="38">
        <f>IF(Txn!$B3095="","",Txn!$E3095)</f>
        <v>0</v>
      </c>
      <c r="I6177" s="40">
        <f>IF(Txn!$B3095="",0,Txn!$O3095)</f>
        <v>0</v>
      </c>
      <c r="J6177" s="40">
        <f>IF(Txn!$B3095="",0,Txn!$P3095)</f>
        <v>0</v>
      </c>
      <c r="K6177" s="41">
        <f>IF($A6177="","",IFERROR(VALUE(MID($A6177,6,2)),""))</f>
        <v>0</v>
      </c>
      <c r="L6177" s="39">
        <f>IF(Txn!$K3095="","",Txn!$K3095)</f>
        <v>0</v>
      </c>
      <c r="N6177" s="42">
        <f>IF($D6177="",0,COUNTIF(BankAccts,$D6177))</f>
        <v>0</v>
      </c>
    </row>
    <row r="6178" spans="1:14">
      <c r="A6178" s="38">
        <f>IF(Txn!$B3095="","",Txn!$B3095)</f>
        <v>0</v>
      </c>
      <c r="B6178" s="38">
        <f>IF(Txn!$B3095="","",Txn!$C3095)</f>
        <v>0</v>
      </c>
      <c r="C6178" s="39">
        <f>IF(Txn!$B3095="","","تراکنش بانکی")</f>
        <v>0</v>
      </c>
      <c r="D6178" s="38">
        <f>IF(Txn!$B3095="","",IF(IF(Txn!$U3095="TRF",Txn!$Y3095,Txn!$Z3095)="","",IF(Txn!$U3095="TRF",Txn!$Y3095,Txn!$Z3095)))</f>
        <v>0</v>
      </c>
      <c r="E6178" s="39">
        <f>IF($D6178="","",IFERROR(VLOOKUP($D6178,AcctTbl,2,0),""))</f>
        <v>0</v>
      </c>
      <c r="F6178" s="39">
        <f>IF($D6178="","",IFERROR(VLOOKUP($D6178,AcctTbl,3,0),""))</f>
        <v>0</v>
      </c>
      <c r="G6178" s="39">
        <f>IF(Txn!$B3095="","",Txn!$D3095)</f>
        <v>0</v>
      </c>
      <c r="H6178" s="38">
        <f>IF(Txn!$B3095="","",Txn!$E3095)</f>
        <v>0</v>
      </c>
      <c r="I6178" s="40">
        <f>IF(Txn!$B3095="",0,Txn!$Q3095)</f>
        <v>0</v>
      </c>
      <c r="J6178" s="40">
        <f>IF(Txn!$B3095="",0,Txn!$R3095)</f>
        <v>0</v>
      </c>
      <c r="K6178" s="41">
        <f>IF($A6178="","",IFERROR(VALUE(MID($A6178,6,2)),""))</f>
        <v>0</v>
      </c>
      <c r="L6178" s="39">
        <f>IF(Txn!$K3095="","","طرف مقابل — "&amp;Txn!$K3095)</f>
        <v>0</v>
      </c>
      <c r="N6178" s="42">
        <f>IF($D6178="",0,COUNTIF(BankAccts,$D6178))</f>
        <v>0</v>
      </c>
    </row>
    <row r="6179" spans="1:14">
      <c r="A6179" s="38">
        <f>IF(Txn!$B3096="","",Txn!$B3096)</f>
        <v>0</v>
      </c>
      <c r="B6179" s="38">
        <f>IF(Txn!$B3096="","",Txn!$C3096)</f>
        <v>0</v>
      </c>
      <c r="C6179" s="39">
        <f>IF(Txn!$B3096="","","تراکنش بانکی")</f>
        <v>0</v>
      </c>
      <c r="D6179" s="38">
        <f>IF(Txn!$B3096="","",IF(Txn!$X3096="","",Txn!$X3096))</f>
        <v>0</v>
      </c>
      <c r="E6179" s="39">
        <f>IF($D6179="","",IFERROR(VLOOKUP($D6179,AcctTbl,2,0),""))</f>
        <v>0</v>
      </c>
      <c r="F6179" s="39">
        <f>IF($D6179="","",IFERROR(VLOOKUP($D6179,AcctTbl,3,0),""))</f>
        <v>0</v>
      </c>
      <c r="G6179" s="39">
        <f>IF(Txn!$B3096="","",Txn!$D3096)</f>
        <v>0</v>
      </c>
      <c r="H6179" s="38">
        <f>IF(Txn!$B3096="","",Txn!$E3096)</f>
        <v>0</v>
      </c>
      <c r="I6179" s="40">
        <f>IF(Txn!$B3096="",0,Txn!$O3096)</f>
        <v>0</v>
      </c>
      <c r="J6179" s="40">
        <f>IF(Txn!$B3096="",0,Txn!$P3096)</f>
        <v>0</v>
      </c>
      <c r="K6179" s="41">
        <f>IF($A6179="","",IFERROR(VALUE(MID($A6179,6,2)),""))</f>
        <v>0</v>
      </c>
      <c r="L6179" s="39">
        <f>IF(Txn!$K3096="","",Txn!$K3096)</f>
        <v>0</v>
      </c>
      <c r="N6179" s="42">
        <f>IF($D6179="",0,COUNTIF(BankAccts,$D6179))</f>
        <v>0</v>
      </c>
    </row>
    <row r="6180" spans="1:14">
      <c r="A6180" s="38">
        <f>IF(Txn!$B3096="","",Txn!$B3096)</f>
        <v>0</v>
      </c>
      <c r="B6180" s="38">
        <f>IF(Txn!$B3096="","",Txn!$C3096)</f>
        <v>0</v>
      </c>
      <c r="C6180" s="39">
        <f>IF(Txn!$B3096="","","تراکنش بانکی")</f>
        <v>0</v>
      </c>
      <c r="D6180" s="38">
        <f>IF(Txn!$B3096="","",IF(IF(Txn!$U3096="TRF",Txn!$Y3096,Txn!$Z3096)="","",IF(Txn!$U3096="TRF",Txn!$Y3096,Txn!$Z3096)))</f>
        <v>0</v>
      </c>
      <c r="E6180" s="39">
        <f>IF($D6180="","",IFERROR(VLOOKUP($D6180,AcctTbl,2,0),""))</f>
        <v>0</v>
      </c>
      <c r="F6180" s="39">
        <f>IF($D6180="","",IFERROR(VLOOKUP($D6180,AcctTbl,3,0),""))</f>
        <v>0</v>
      </c>
      <c r="G6180" s="39">
        <f>IF(Txn!$B3096="","",Txn!$D3096)</f>
        <v>0</v>
      </c>
      <c r="H6180" s="38">
        <f>IF(Txn!$B3096="","",Txn!$E3096)</f>
        <v>0</v>
      </c>
      <c r="I6180" s="40">
        <f>IF(Txn!$B3096="",0,Txn!$Q3096)</f>
        <v>0</v>
      </c>
      <c r="J6180" s="40">
        <f>IF(Txn!$B3096="",0,Txn!$R3096)</f>
        <v>0</v>
      </c>
      <c r="K6180" s="41">
        <f>IF($A6180="","",IFERROR(VALUE(MID($A6180,6,2)),""))</f>
        <v>0</v>
      </c>
      <c r="L6180" s="39">
        <f>IF(Txn!$K3096="","","طرف مقابل — "&amp;Txn!$K3096)</f>
        <v>0</v>
      </c>
      <c r="N6180" s="42">
        <f>IF($D6180="",0,COUNTIF(BankAccts,$D6180))</f>
        <v>0</v>
      </c>
    </row>
    <row r="6181" spans="1:14">
      <c r="A6181" s="38">
        <f>IF(Txn!$B3097="","",Txn!$B3097)</f>
        <v>0</v>
      </c>
      <c r="B6181" s="38">
        <f>IF(Txn!$B3097="","",Txn!$C3097)</f>
        <v>0</v>
      </c>
      <c r="C6181" s="39">
        <f>IF(Txn!$B3097="","","تراکنش بانکی")</f>
        <v>0</v>
      </c>
      <c r="D6181" s="38">
        <f>IF(Txn!$B3097="","",IF(Txn!$X3097="","",Txn!$X3097))</f>
        <v>0</v>
      </c>
      <c r="E6181" s="39">
        <f>IF($D6181="","",IFERROR(VLOOKUP($D6181,AcctTbl,2,0),""))</f>
        <v>0</v>
      </c>
      <c r="F6181" s="39">
        <f>IF($D6181="","",IFERROR(VLOOKUP($D6181,AcctTbl,3,0),""))</f>
        <v>0</v>
      </c>
      <c r="G6181" s="39">
        <f>IF(Txn!$B3097="","",Txn!$D3097)</f>
        <v>0</v>
      </c>
      <c r="H6181" s="38">
        <f>IF(Txn!$B3097="","",Txn!$E3097)</f>
        <v>0</v>
      </c>
      <c r="I6181" s="40">
        <f>IF(Txn!$B3097="",0,Txn!$O3097)</f>
        <v>0</v>
      </c>
      <c r="J6181" s="40">
        <f>IF(Txn!$B3097="",0,Txn!$P3097)</f>
        <v>0</v>
      </c>
      <c r="K6181" s="41">
        <f>IF($A6181="","",IFERROR(VALUE(MID($A6181,6,2)),""))</f>
        <v>0</v>
      </c>
      <c r="L6181" s="39">
        <f>IF(Txn!$K3097="","",Txn!$K3097)</f>
        <v>0</v>
      </c>
      <c r="N6181" s="42">
        <f>IF($D6181="",0,COUNTIF(BankAccts,$D6181))</f>
        <v>0</v>
      </c>
    </row>
    <row r="6182" spans="1:14">
      <c r="A6182" s="38">
        <f>IF(Txn!$B3097="","",Txn!$B3097)</f>
        <v>0</v>
      </c>
      <c r="B6182" s="38">
        <f>IF(Txn!$B3097="","",Txn!$C3097)</f>
        <v>0</v>
      </c>
      <c r="C6182" s="39">
        <f>IF(Txn!$B3097="","","تراکنش بانکی")</f>
        <v>0</v>
      </c>
      <c r="D6182" s="38">
        <f>IF(Txn!$B3097="","",IF(IF(Txn!$U3097="TRF",Txn!$Y3097,Txn!$Z3097)="","",IF(Txn!$U3097="TRF",Txn!$Y3097,Txn!$Z3097)))</f>
        <v>0</v>
      </c>
      <c r="E6182" s="39">
        <f>IF($D6182="","",IFERROR(VLOOKUP($D6182,AcctTbl,2,0),""))</f>
        <v>0</v>
      </c>
      <c r="F6182" s="39">
        <f>IF($D6182="","",IFERROR(VLOOKUP($D6182,AcctTbl,3,0),""))</f>
        <v>0</v>
      </c>
      <c r="G6182" s="39">
        <f>IF(Txn!$B3097="","",Txn!$D3097)</f>
        <v>0</v>
      </c>
      <c r="H6182" s="38">
        <f>IF(Txn!$B3097="","",Txn!$E3097)</f>
        <v>0</v>
      </c>
      <c r="I6182" s="40">
        <f>IF(Txn!$B3097="",0,Txn!$Q3097)</f>
        <v>0</v>
      </c>
      <c r="J6182" s="40">
        <f>IF(Txn!$B3097="",0,Txn!$R3097)</f>
        <v>0</v>
      </c>
      <c r="K6182" s="41">
        <f>IF($A6182="","",IFERROR(VALUE(MID($A6182,6,2)),""))</f>
        <v>0</v>
      </c>
      <c r="L6182" s="39">
        <f>IF(Txn!$K3097="","","طرف مقابل — "&amp;Txn!$K3097)</f>
        <v>0</v>
      </c>
      <c r="N6182" s="42">
        <f>IF($D6182="",0,COUNTIF(BankAccts,$D6182))</f>
        <v>0</v>
      </c>
    </row>
    <row r="6183" spans="1:14">
      <c r="A6183" s="38">
        <f>IF(Txn!$B3098="","",Txn!$B3098)</f>
        <v>0</v>
      </c>
      <c r="B6183" s="38">
        <f>IF(Txn!$B3098="","",Txn!$C3098)</f>
        <v>0</v>
      </c>
      <c r="C6183" s="39">
        <f>IF(Txn!$B3098="","","تراکنش بانکی")</f>
        <v>0</v>
      </c>
      <c r="D6183" s="38">
        <f>IF(Txn!$B3098="","",IF(Txn!$X3098="","",Txn!$X3098))</f>
        <v>0</v>
      </c>
      <c r="E6183" s="39">
        <f>IF($D6183="","",IFERROR(VLOOKUP($D6183,AcctTbl,2,0),""))</f>
        <v>0</v>
      </c>
      <c r="F6183" s="39">
        <f>IF($D6183="","",IFERROR(VLOOKUP($D6183,AcctTbl,3,0),""))</f>
        <v>0</v>
      </c>
      <c r="G6183" s="39">
        <f>IF(Txn!$B3098="","",Txn!$D3098)</f>
        <v>0</v>
      </c>
      <c r="H6183" s="38">
        <f>IF(Txn!$B3098="","",Txn!$E3098)</f>
        <v>0</v>
      </c>
      <c r="I6183" s="40">
        <f>IF(Txn!$B3098="",0,Txn!$O3098)</f>
        <v>0</v>
      </c>
      <c r="J6183" s="40">
        <f>IF(Txn!$B3098="",0,Txn!$P3098)</f>
        <v>0</v>
      </c>
      <c r="K6183" s="41">
        <f>IF($A6183="","",IFERROR(VALUE(MID($A6183,6,2)),""))</f>
        <v>0</v>
      </c>
      <c r="L6183" s="39">
        <f>IF(Txn!$K3098="","",Txn!$K3098)</f>
        <v>0</v>
      </c>
      <c r="N6183" s="42">
        <f>IF($D6183="",0,COUNTIF(BankAccts,$D6183))</f>
        <v>0</v>
      </c>
    </row>
    <row r="6184" spans="1:14">
      <c r="A6184" s="38">
        <f>IF(Txn!$B3098="","",Txn!$B3098)</f>
        <v>0</v>
      </c>
      <c r="B6184" s="38">
        <f>IF(Txn!$B3098="","",Txn!$C3098)</f>
        <v>0</v>
      </c>
      <c r="C6184" s="39">
        <f>IF(Txn!$B3098="","","تراکنش بانکی")</f>
        <v>0</v>
      </c>
      <c r="D6184" s="38">
        <f>IF(Txn!$B3098="","",IF(IF(Txn!$U3098="TRF",Txn!$Y3098,Txn!$Z3098)="","",IF(Txn!$U3098="TRF",Txn!$Y3098,Txn!$Z3098)))</f>
        <v>0</v>
      </c>
      <c r="E6184" s="39">
        <f>IF($D6184="","",IFERROR(VLOOKUP($D6184,AcctTbl,2,0),""))</f>
        <v>0</v>
      </c>
      <c r="F6184" s="39">
        <f>IF($D6184="","",IFERROR(VLOOKUP($D6184,AcctTbl,3,0),""))</f>
        <v>0</v>
      </c>
      <c r="G6184" s="39">
        <f>IF(Txn!$B3098="","",Txn!$D3098)</f>
        <v>0</v>
      </c>
      <c r="H6184" s="38">
        <f>IF(Txn!$B3098="","",Txn!$E3098)</f>
        <v>0</v>
      </c>
      <c r="I6184" s="40">
        <f>IF(Txn!$B3098="",0,Txn!$Q3098)</f>
        <v>0</v>
      </c>
      <c r="J6184" s="40">
        <f>IF(Txn!$B3098="",0,Txn!$R3098)</f>
        <v>0</v>
      </c>
      <c r="K6184" s="41">
        <f>IF($A6184="","",IFERROR(VALUE(MID($A6184,6,2)),""))</f>
        <v>0</v>
      </c>
      <c r="L6184" s="39">
        <f>IF(Txn!$K3098="","","طرف مقابل — "&amp;Txn!$K3098)</f>
        <v>0</v>
      </c>
      <c r="N6184" s="42">
        <f>IF($D6184="",0,COUNTIF(BankAccts,$D6184))</f>
        <v>0</v>
      </c>
    </row>
    <row r="6185" spans="1:14">
      <c r="A6185" s="38">
        <f>IF(Txn!$B3099="","",Txn!$B3099)</f>
        <v>0</v>
      </c>
      <c r="B6185" s="38">
        <f>IF(Txn!$B3099="","",Txn!$C3099)</f>
        <v>0</v>
      </c>
      <c r="C6185" s="39">
        <f>IF(Txn!$B3099="","","تراکنش بانکی")</f>
        <v>0</v>
      </c>
      <c r="D6185" s="38">
        <f>IF(Txn!$B3099="","",IF(Txn!$X3099="","",Txn!$X3099))</f>
        <v>0</v>
      </c>
      <c r="E6185" s="39">
        <f>IF($D6185="","",IFERROR(VLOOKUP($D6185,AcctTbl,2,0),""))</f>
        <v>0</v>
      </c>
      <c r="F6185" s="39">
        <f>IF($D6185="","",IFERROR(VLOOKUP($D6185,AcctTbl,3,0),""))</f>
        <v>0</v>
      </c>
      <c r="G6185" s="39">
        <f>IF(Txn!$B3099="","",Txn!$D3099)</f>
        <v>0</v>
      </c>
      <c r="H6185" s="38">
        <f>IF(Txn!$B3099="","",Txn!$E3099)</f>
        <v>0</v>
      </c>
      <c r="I6185" s="40">
        <f>IF(Txn!$B3099="",0,Txn!$O3099)</f>
        <v>0</v>
      </c>
      <c r="J6185" s="40">
        <f>IF(Txn!$B3099="",0,Txn!$P3099)</f>
        <v>0</v>
      </c>
      <c r="K6185" s="41">
        <f>IF($A6185="","",IFERROR(VALUE(MID($A6185,6,2)),""))</f>
        <v>0</v>
      </c>
      <c r="L6185" s="39">
        <f>IF(Txn!$K3099="","",Txn!$K3099)</f>
        <v>0</v>
      </c>
      <c r="N6185" s="42">
        <f>IF($D6185="",0,COUNTIF(BankAccts,$D6185))</f>
        <v>0</v>
      </c>
    </row>
    <row r="6186" spans="1:14">
      <c r="A6186" s="38">
        <f>IF(Txn!$B3099="","",Txn!$B3099)</f>
        <v>0</v>
      </c>
      <c r="B6186" s="38">
        <f>IF(Txn!$B3099="","",Txn!$C3099)</f>
        <v>0</v>
      </c>
      <c r="C6186" s="39">
        <f>IF(Txn!$B3099="","","تراکنش بانکی")</f>
        <v>0</v>
      </c>
      <c r="D6186" s="38">
        <f>IF(Txn!$B3099="","",IF(IF(Txn!$U3099="TRF",Txn!$Y3099,Txn!$Z3099)="","",IF(Txn!$U3099="TRF",Txn!$Y3099,Txn!$Z3099)))</f>
        <v>0</v>
      </c>
      <c r="E6186" s="39">
        <f>IF($D6186="","",IFERROR(VLOOKUP($D6186,AcctTbl,2,0),""))</f>
        <v>0</v>
      </c>
      <c r="F6186" s="39">
        <f>IF($D6186="","",IFERROR(VLOOKUP($D6186,AcctTbl,3,0),""))</f>
        <v>0</v>
      </c>
      <c r="G6186" s="39">
        <f>IF(Txn!$B3099="","",Txn!$D3099)</f>
        <v>0</v>
      </c>
      <c r="H6186" s="38">
        <f>IF(Txn!$B3099="","",Txn!$E3099)</f>
        <v>0</v>
      </c>
      <c r="I6186" s="40">
        <f>IF(Txn!$B3099="",0,Txn!$Q3099)</f>
        <v>0</v>
      </c>
      <c r="J6186" s="40">
        <f>IF(Txn!$B3099="",0,Txn!$R3099)</f>
        <v>0</v>
      </c>
      <c r="K6186" s="41">
        <f>IF($A6186="","",IFERROR(VALUE(MID($A6186,6,2)),""))</f>
        <v>0</v>
      </c>
      <c r="L6186" s="39">
        <f>IF(Txn!$K3099="","","طرف مقابل — "&amp;Txn!$K3099)</f>
        <v>0</v>
      </c>
      <c r="N6186" s="42">
        <f>IF($D6186="",0,COUNTIF(BankAccts,$D6186))</f>
        <v>0</v>
      </c>
    </row>
    <row r="6187" spans="1:14">
      <c r="A6187" s="38">
        <f>IF(Txn!$B3100="","",Txn!$B3100)</f>
        <v>0</v>
      </c>
      <c r="B6187" s="38">
        <f>IF(Txn!$B3100="","",Txn!$C3100)</f>
        <v>0</v>
      </c>
      <c r="C6187" s="39">
        <f>IF(Txn!$B3100="","","تراکنش بانکی")</f>
        <v>0</v>
      </c>
      <c r="D6187" s="38">
        <f>IF(Txn!$B3100="","",IF(Txn!$X3100="","",Txn!$X3100))</f>
        <v>0</v>
      </c>
      <c r="E6187" s="39">
        <f>IF($D6187="","",IFERROR(VLOOKUP($D6187,AcctTbl,2,0),""))</f>
        <v>0</v>
      </c>
      <c r="F6187" s="39">
        <f>IF($D6187="","",IFERROR(VLOOKUP($D6187,AcctTbl,3,0),""))</f>
        <v>0</v>
      </c>
      <c r="G6187" s="39">
        <f>IF(Txn!$B3100="","",Txn!$D3100)</f>
        <v>0</v>
      </c>
      <c r="H6187" s="38">
        <f>IF(Txn!$B3100="","",Txn!$E3100)</f>
        <v>0</v>
      </c>
      <c r="I6187" s="40">
        <f>IF(Txn!$B3100="",0,Txn!$O3100)</f>
        <v>0</v>
      </c>
      <c r="J6187" s="40">
        <f>IF(Txn!$B3100="",0,Txn!$P3100)</f>
        <v>0</v>
      </c>
      <c r="K6187" s="41">
        <f>IF($A6187="","",IFERROR(VALUE(MID($A6187,6,2)),""))</f>
        <v>0</v>
      </c>
      <c r="L6187" s="39">
        <f>IF(Txn!$K3100="","",Txn!$K3100)</f>
        <v>0</v>
      </c>
      <c r="N6187" s="42">
        <f>IF($D6187="",0,COUNTIF(BankAccts,$D6187))</f>
        <v>0</v>
      </c>
    </row>
    <row r="6188" spans="1:14">
      <c r="A6188" s="38">
        <f>IF(Txn!$B3100="","",Txn!$B3100)</f>
        <v>0</v>
      </c>
      <c r="B6188" s="38">
        <f>IF(Txn!$B3100="","",Txn!$C3100)</f>
        <v>0</v>
      </c>
      <c r="C6188" s="39">
        <f>IF(Txn!$B3100="","","تراکنش بانکی")</f>
        <v>0</v>
      </c>
      <c r="D6188" s="38">
        <f>IF(Txn!$B3100="","",IF(IF(Txn!$U3100="TRF",Txn!$Y3100,Txn!$Z3100)="","",IF(Txn!$U3100="TRF",Txn!$Y3100,Txn!$Z3100)))</f>
        <v>0</v>
      </c>
      <c r="E6188" s="39">
        <f>IF($D6188="","",IFERROR(VLOOKUP($D6188,AcctTbl,2,0),""))</f>
        <v>0</v>
      </c>
      <c r="F6188" s="39">
        <f>IF($D6188="","",IFERROR(VLOOKUP($D6188,AcctTbl,3,0),""))</f>
        <v>0</v>
      </c>
      <c r="G6188" s="39">
        <f>IF(Txn!$B3100="","",Txn!$D3100)</f>
        <v>0</v>
      </c>
      <c r="H6188" s="38">
        <f>IF(Txn!$B3100="","",Txn!$E3100)</f>
        <v>0</v>
      </c>
      <c r="I6188" s="40">
        <f>IF(Txn!$B3100="",0,Txn!$Q3100)</f>
        <v>0</v>
      </c>
      <c r="J6188" s="40">
        <f>IF(Txn!$B3100="",0,Txn!$R3100)</f>
        <v>0</v>
      </c>
      <c r="K6188" s="41">
        <f>IF($A6188="","",IFERROR(VALUE(MID($A6188,6,2)),""))</f>
        <v>0</v>
      </c>
      <c r="L6188" s="39">
        <f>IF(Txn!$K3100="","","طرف مقابل — "&amp;Txn!$K3100)</f>
        <v>0</v>
      </c>
      <c r="N6188" s="42">
        <f>IF($D6188="",0,COUNTIF(BankAccts,$D6188))</f>
        <v>0</v>
      </c>
    </row>
    <row r="6189" spans="1:14">
      <c r="A6189" s="38">
        <f>IF(Txn!$B3101="","",Txn!$B3101)</f>
        <v>0</v>
      </c>
      <c r="B6189" s="38">
        <f>IF(Txn!$B3101="","",Txn!$C3101)</f>
        <v>0</v>
      </c>
      <c r="C6189" s="39">
        <f>IF(Txn!$B3101="","","تراکنش بانکی")</f>
        <v>0</v>
      </c>
      <c r="D6189" s="38">
        <f>IF(Txn!$B3101="","",IF(Txn!$X3101="","",Txn!$X3101))</f>
        <v>0</v>
      </c>
      <c r="E6189" s="39">
        <f>IF($D6189="","",IFERROR(VLOOKUP($D6189,AcctTbl,2,0),""))</f>
        <v>0</v>
      </c>
      <c r="F6189" s="39">
        <f>IF($D6189="","",IFERROR(VLOOKUP($D6189,AcctTbl,3,0),""))</f>
        <v>0</v>
      </c>
      <c r="G6189" s="39">
        <f>IF(Txn!$B3101="","",Txn!$D3101)</f>
        <v>0</v>
      </c>
      <c r="H6189" s="38">
        <f>IF(Txn!$B3101="","",Txn!$E3101)</f>
        <v>0</v>
      </c>
      <c r="I6189" s="40">
        <f>IF(Txn!$B3101="",0,Txn!$O3101)</f>
        <v>0</v>
      </c>
      <c r="J6189" s="40">
        <f>IF(Txn!$B3101="",0,Txn!$P3101)</f>
        <v>0</v>
      </c>
      <c r="K6189" s="41">
        <f>IF($A6189="","",IFERROR(VALUE(MID($A6189,6,2)),""))</f>
        <v>0</v>
      </c>
      <c r="L6189" s="39">
        <f>IF(Txn!$K3101="","",Txn!$K3101)</f>
        <v>0</v>
      </c>
      <c r="N6189" s="42">
        <f>IF($D6189="",0,COUNTIF(BankAccts,$D6189))</f>
        <v>0</v>
      </c>
    </row>
    <row r="6190" spans="1:14">
      <c r="A6190" s="38">
        <f>IF(Txn!$B3101="","",Txn!$B3101)</f>
        <v>0</v>
      </c>
      <c r="B6190" s="38">
        <f>IF(Txn!$B3101="","",Txn!$C3101)</f>
        <v>0</v>
      </c>
      <c r="C6190" s="39">
        <f>IF(Txn!$B3101="","","تراکنش بانکی")</f>
        <v>0</v>
      </c>
      <c r="D6190" s="38">
        <f>IF(Txn!$B3101="","",IF(IF(Txn!$U3101="TRF",Txn!$Y3101,Txn!$Z3101)="","",IF(Txn!$U3101="TRF",Txn!$Y3101,Txn!$Z3101)))</f>
        <v>0</v>
      </c>
      <c r="E6190" s="39">
        <f>IF($D6190="","",IFERROR(VLOOKUP($D6190,AcctTbl,2,0),""))</f>
        <v>0</v>
      </c>
      <c r="F6190" s="39">
        <f>IF($D6190="","",IFERROR(VLOOKUP($D6190,AcctTbl,3,0),""))</f>
        <v>0</v>
      </c>
      <c r="G6190" s="39">
        <f>IF(Txn!$B3101="","",Txn!$D3101)</f>
        <v>0</v>
      </c>
      <c r="H6190" s="38">
        <f>IF(Txn!$B3101="","",Txn!$E3101)</f>
        <v>0</v>
      </c>
      <c r="I6190" s="40">
        <f>IF(Txn!$B3101="",0,Txn!$Q3101)</f>
        <v>0</v>
      </c>
      <c r="J6190" s="40">
        <f>IF(Txn!$B3101="",0,Txn!$R3101)</f>
        <v>0</v>
      </c>
      <c r="K6190" s="41">
        <f>IF($A6190="","",IFERROR(VALUE(MID($A6190,6,2)),""))</f>
        <v>0</v>
      </c>
      <c r="L6190" s="39">
        <f>IF(Txn!$K3101="","","طرف مقابل — "&amp;Txn!$K3101)</f>
        <v>0</v>
      </c>
      <c r="N6190" s="42">
        <f>IF($D6190="",0,COUNTIF(BankAccts,$D6190))</f>
        <v>0</v>
      </c>
    </row>
    <row r="6191" spans="1:14">
      <c r="A6191" s="38">
        <f>IF(Txn!$B3102="","",Txn!$B3102)</f>
        <v>0</v>
      </c>
      <c r="B6191" s="38">
        <f>IF(Txn!$B3102="","",Txn!$C3102)</f>
        <v>0</v>
      </c>
      <c r="C6191" s="39">
        <f>IF(Txn!$B3102="","","تراکنش بانکی")</f>
        <v>0</v>
      </c>
      <c r="D6191" s="38">
        <f>IF(Txn!$B3102="","",IF(Txn!$X3102="","",Txn!$X3102))</f>
        <v>0</v>
      </c>
      <c r="E6191" s="39">
        <f>IF($D6191="","",IFERROR(VLOOKUP($D6191,AcctTbl,2,0),""))</f>
        <v>0</v>
      </c>
      <c r="F6191" s="39">
        <f>IF($D6191="","",IFERROR(VLOOKUP($D6191,AcctTbl,3,0),""))</f>
        <v>0</v>
      </c>
      <c r="G6191" s="39">
        <f>IF(Txn!$B3102="","",Txn!$D3102)</f>
        <v>0</v>
      </c>
      <c r="H6191" s="38">
        <f>IF(Txn!$B3102="","",Txn!$E3102)</f>
        <v>0</v>
      </c>
      <c r="I6191" s="40">
        <f>IF(Txn!$B3102="",0,Txn!$O3102)</f>
        <v>0</v>
      </c>
      <c r="J6191" s="40">
        <f>IF(Txn!$B3102="",0,Txn!$P3102)</f>
        <v>0</v>
      </c>
      <c r="K6191" s="41">
        <f>IF($A6191="","",IFERROR(VALUE(MID($A6191,6,2)),""))</f>
        <v>0</v>
      </c>
      <c r="L6191" s="39">
        <f>IF(Txn!$K3102="","",Txn!$K3102)</f>
        <v>0</v>
      </c>
      <c r="N6191" s="42">
        <f>IF($D6191="",0,COUNTIF(BankAccts,$D6191))</f>
        <v>0</v>
      </c>
    </row>
    <row r="6192" spans="1:14">
      <c r="A6192" s="38">
        <f>IF(Txn!$B3102="","",Txn!$B3102)</f>
        <v>0</v>
      </c>
      <c r="B6192" s="38">
        <f>IF(Txn!$B3102="","",Txn!$C3102)</f>
        <v>0</v>
      </c>
      <c r="C6192" s="39">
        <f>IF(Txn!$B3102="","","تراکنش بانکی")</f>
        <v>0</v>
      </c>
      <c r="D6192" s="38">
        <f>IF(Txn!$B3102="","",IF(IF(Txn!$U3102="TRF",Txn!$Y3102,Txn!$Z3102)="","",IF(Txn!$U3102="TRF",Txn!$Y3102,Txn!$Z3102)))</f>
        <v>0</v>
      </c>
      <c r="E6192" s="39">
        <f>IF($D6192="","",IFERROR(VLOOKUP($D6192,AcctTbl,2,0),""))</f>
        <v>0</v>
      </c>
      <c r="F6192" s="39">
        <f>IF($D6192="","",IFERROR(VLOOKUP($D6192,AcctTbl,3,0),""))</f>
        <v>0</v>
      </c>
      <c r="G6192" s="39">
        <f>IF(Txn!$B3102="","",Txn!$D3102)</f>
        <v>0</v>
      </c>
      <c r="H6192" s="38">
        <f>IF(Txn!$B3102="","",Txn!$E3102)</f>
        <v>0</v>
      </c>
      <c r="I6192" s="40">
        <f>IF(Txn!$B3102="",0,Txn!$Q3102)</f>
        <v>0</v>
      </c>
      <c r="J6192" s="40">
        <f>IF(Txn!$B3102="",0,Txn!$R3102)</f>
        <v>0</v>
      </c>
      <c r="K6192" s="41">
        <f>IF($A6192="","",IFERROR(VALUE(MID($A6192,6,2)),""))</f>
        <v>0</v>
      </c>
      <c r="L6192" s="39">
        <f>IF(Txn!$K3102="","","طرف مقابل — "&amp;Txn!$K3102)</f>
        <v>0</v>
      </c>
      <c r="N6192" s="42">
        <f>IF($D6192="",0,COUNTIF(BankAccts,$D6192))</f>
        <v>0</v>
      </c>
    </row>
    <row r="6193" spans="1:14">
      <c r="A6193" s="38">
        <f>IF(Txn!$B3103="","",Txn!$B3103)</f>
        <v>0</v>
      </c>
      <c r="B6193" s="38">
        <f>IF(Txn!$B3103="","",Txn!$C3103)</f>
        <v>0</v>
      </c>
      <c r="C6193" s="39">
        <f>IF(Txn!$B3103="","","تراکنش بانکی")</f>
        <v>0</v>
      </c>
      <c r="D6193" s="38">
        <f>IF(Txn!$B3103="","",IF(Txn!$X3103="","",Txn!$X3103))</f>
        <v>0</v>
      </c>
      <c r="E6193" s="39">
        <f>IF($D6193="","",IFERROR(VLOOKUP($D6193,AcctTbl,2,0),""))</f>
        <v>0</v>
      </c>
      <c r="F6193" s="39">
        <f>IF($D6193="","",IFERROR(VLOOKUP($D6193,AcctTbl,3,0),""))</f>
        <v>0</v>
      </c>
      <c r="G6193" s="39">
        <f>IF(Txn!$B3103="","",Txn!$D3103)</f>
        <v>0</v>
      </c>
      <c r="H6193" s="38">
        <f>IF(Txn!$B3103="","",Txn!$E3103)</f>
        <v>0</v>
      </c>
      <c r="I6193" s="40">
        <f>IF(Txn!$B3103="",0,Txn!$O3103)</f>
        <v>0</v>
      </c>
      <c r="J6193" s="40">
        <f>IF(Txn!$B3103="",0,Txn!$P3103)</f>
        <v>0</v>
      </c>
      <c r="K6193" s="41">
        <f>IF($A6193="","",IFERROR(VALUE(MID($A6193,6,2)),""))</f>
        <v>0</v>
      </c>
      <c r="L6193" s="39">
        <f>IF(Txn!$K3103="","",Txn!$K3103)</f>
        <v>0</v>
      </c>
      <c r="N6193" s="42">
        <f>IF($D6193="",0,COUNTIF(BankAccts,$D6193))</f>
        <v>0</v>
      </c>
    </row>
    <row r="6194" spans="1:14">
      <c r="A6194" s="38">
        <f>IF(Txn!$B3103="","",Txn!$B3103)</f>
        <v>0</v>
      </c>
      <c r="B6194" s="38">
        <f>IF(Txn!$B3103="","",Txn!$C3103)</f>
        <v>0</v>
      </c>
      <c r="C6194" s="39">
        <f>IF(Txn!$B3103="","","تراکنش بانکی")</f>
        <v>0</v>
      </c>
      <c r="D6194" s="38">
        <f>IF(Txn!$B3103="","",IF(IF(Txn!$U3103="TRF",Txn!$Y3103,Txn!$Z3103)="","",IF(Txn!$U3103="TRF",Txn!$Y3103,Txn!$Z3103)))</f>
        <v>0</v>
      </c>
      <c r="E6194" s="39">
        <f>IF($D6194="","",IFERROR(VLOOKUP($D6194,AcctTbl,2,0),""))</f>
        <v>0</v>
      </c>
      <c r="F6194" s="39">
        <f>IF($D6194="","",IFERROR(VLOOKUP($D6194,AcctTbl,3,0),""))</f>
        <v>0</v>
      </c>
      <c r="G6194" s="39">
        <f>IF(Txn!$B3103="","",Txn!$D3103)</f>
        <v>0</v>
      </c>
      <c r="H6194" s="38">
        <f>IF(Txn!$B3103="","",Txn!$E3103)</f>
        <v>0</v>
      </c>
      <c r="I6194" s="40">
        <f>IF(Txn!$B3103="",0,Txn!$Q3103)</f>
        <v>0</v>
      </c>
      <c r="J6194" s="40">
        <f>IF(Txn!$B3103="",0,Txn!$R3103)</f>
        <v>0</v>
      </c>
      <c r="K6194" s="41">
        <f>IF($A6194="","",IFERROR(VALUE(MID($A6194,6,2)),""))</f>
        <v>0</v>
      </c>
      <c r="L6194" s="39">
        <f>IF(Txn!$K3103="","","طرف مقابل — "&amp;Txn!$K3103)</f>
        <v>0</v>
      </c>
      <c r="N6194" s="42">
        <f>IF($D6194="",0,COUNTIF(BankAccts,$D6194))</f>
        <v>0</v>
      </c>
    </row>
    <row r="6195" spans="1:14">
      <c r="A6195" s="38">
        <f>IF(Txn!$B3104="","",Txn!$B3104)</f>
        <v>0</v>
      </c>
      <c r="B6195" s="38">
        <f>IF(Txn!$B3104="","",Txn!$C3104)</f>
        <v>0</v>
      </c>
      <c r="C6195" s="39">
        <f>IF(Txn!$B3104="","","تراکنش بانکی")</f>
        <v>0</v>
      </c>
      <c r="D6195" s="38">
        <f>IF(Txn!$B3104="","",IF(Txn!$X3104="","",Txn!$X3104))</f>
        <v>0</v>
      </c>
      <c r="E6195" s="39">
        <f>IF($D6195="","",IFERROR(VLOOKUP($D6195,AcctTbl,2,0),""))</f>
        <v>0</v>
      </c>
      <c r="F6195" s="39">
        <f>IF($D6195="","",IFERROR(VLOOKUP($D6195,AcctTbl,3,0),""))</f>
        <v>0</v>
      </c>
      <c r="G6195" s="39">
        <f>IF(Txn!$B3104="","",Txn!$D3104)</f>
        <v>0</v>
      </c>
      <c r="H6195" s="38">
        <f>IF(Txn!$B3104="","",Txn!$E3104)</f>
        <v>0</v>
      </c>
      <c r="I6195" s="40">
        <f>IF(Txn!$B3104="",0,Txn!$O3104)</f>
        <v>0</v>
      </c>
      <c r="J6195" s="40">
        <f>IF(Txn!$B3104="",0,Txn!$P3104)</f>
        <v>0</v>
      </c>
      <c r="K6195" s="41">
        <f>IF($A6195="","",IFERROR(VALUE(MID($A6195,6,2)),""))</f>
        <v>0</v>
      </c>
      <c r="L6195" s="39">
        <f>IF(Txn!$K3104="","",Txn!$K3104)</f>
        <v>0</v>
      </c>
      <c r="N6195" s="42">
        <f>IF($D6195="",0,COUNTIF(BankAccts,$D6195))</f>
        <v>0</v>
      </c>
    </row>
    <row r="6196" spans="1:14">
      <c r="A6196" s="38">
        <f>IF(Txn!$B3104="","",Txn!$B3104)</f>
        <v>0</v>
      </c>
      <c r="B6196" s="38">
        <f>IF(Txn!$B3104="","",Txn!$C3104)</f>
        <v>0</v>
      </c>
      <c r="C6196" s="39">
        <f>IF(Txn!$B3104="","","تراکنش بانکی")</f>
        <v>0</v>
      </c>
      <c r="D6196" s="38">
        <f>IF(Txn!$B3104="","",IF(IF(Txn!$U3104="TRF",Txn!$Y3104,Txn!$Z3104)="","",IF(Txn!$U3104="TRF",Txn!$Y3104,Txn!$Z3104)))</f>
        <v>0</v>
      </c>
      <c r="E6196" s="39">
        <f>IF($D6196="","",IFERROR(VLOOKUP($D6196,AcctTbl,2,0),""))</f>
        <v>0</v>
      </c>
      <c r="F6196" s="39">
        <f>IF($D6196="","",IFERROR(VLOOKUP($D6196,AcctTbl,3,0),""))</f>
        <v>0</v>
      </c>
      <c r="G6196" s="39">
        <f>IF(Txn!$B3104="","",Txn!$D3104)</f>
        <v>0</v>
      </c>
      <c r="H6196" s="38">
        <f>IF(Txn!$B3104="","",Txn!$E3104)</f>
        <v>0</v>
      </c>
      <c r="I6196" s="40">
        <f>IF(Txn!$B3104="",0,Txn!$Q3104)</f>
        <v>0</v>
      </c>
      <c r="J6196" s="40">
        <f>IF(Txn!$B3104="",0,Txn!$R3104)</f>
        <v>0</v>
      </c>
      <c r="K6196" s="41">
        <f>IF($A6196="","",IFERROR(VALUE(MID($A6196,6,2)),""))</f>
        <v>0</v>
      </c>
      <c r="L6196" s="39">
        <f>IF(Txn!$K3104="","","طرف مقابل — "&amp;Txn!$K3104)</f>
        <v>0</v>
      </c>
      <c r="N6196" s="42">
        <f>IF($D6196="",0,COUNTIF(BankAccts,$D6196))</f>
        <v>0</v>
      </c>
    </row>
    <row r="6197" spans="1:14">
      <c r="A6197" s="38">
        <f>IF(Txn!$B3105="","",Txn!$B3105)</f>
        <v>0</v>
      </c>
      <c r="B6197" s="38">
        <f>IF(Txn!$B3105="","",Txn!$C3105)</f>
        <v>0</v>
      </c>
      <c r="C6197" s="39">
        <f>IF(Txn!$B3105="","","تراکنش بانکی")</f>
        <v>0</v>
      </c>
      <c r="D6197" s="38">
        <f>IF(Txn!$B3105="","",IF(Txn!$X3105="","",Txn!$X3105))</f>
        <v>0</v>
      </c>
      <c r="E6197" s="39">
        <f>IF($D6197="","",IFERROR(VLOOKUP($D6197,AcctTbl,2,0),""))</f>
        <v>0</v>
      </c>
      <c r="F6197" s="39">
        <f>IF($D6197="","",IFERROR(VLOOKUP($D6197,AcctTbl,3,0),""))</f>
        <v>0</v>
      </c>
      <c r="G6197" s="39">
        <f>IF(Txn!$B3105="","",Txn!$D3105)</f>
        <v>0</v>
      </c>
      <c r="H6197" s="38">
        <f>IF(Txn!$B3105="","",Txn!$E3105)</f>
        <v>0</v>
      </c>
      <c r="I6197" s="40">
        <f>IF(Txn!$B3105="",0,Txn!$O3105)</f>
        <v>0</v>
      </c>
      <c r="J6197" s="40">
        <f>IF(Txn!$B3105="",0,Txn!$P3105)</f>
        <v>0</v>
      </c>
      <c r="K6197" s="41">
        <f>IF($A6197="","",IFERROR(VALUE(MID($A6197,6,2)),""))</f>
        <v>0</v>
      </c>
      <c r="L6197" s="39">
        <f>IF(Txn!$K3105="","",Txn!$K3105)</f>
        <v>0</v>
      </c>
      <c r="N6197" s="42">
        <f>IF($D6197="",0,COUNTIF(BankAccts,$D6197))</f>
        <v>0</v>
      </c>
    </row>
    <row r="6198" spans="1:14">
      <c r="A6198" s="38">
        <f>IF(Txn!$B3105="","",Txn!$B3105)</f>
        <v>0</v>
      </c>
      <c r="B6198" s="38">
        <f>IF(Txn!$B3105="","",Txn!$C3105)</f>
        <v>0</v>
      </c>
      <c r="C6198" s="39">
        <f>IF(Txn!$B3105="","","تراکنش بانکی")</f>
        <v>0</v>
      </c>
      <c r="D6198" s="38">
        <f>IF(Txn!$B3105="","",IF(IF(Txn!$U3105="TRF",Txn!$Y3105,Txn!$Z3105)="","",IF(Txn!$U3105="TRF",Txn!$Y3105,Txn!$Z3105)))</f>
        <v>0</v>
      </c>
      <c r="E6198" s="39">
        <f>IF($D6198="","",IFERROR(VLOOKUP($D6198,AcctTbl,2,0),""))</f>
        <v>0</v>
      </c>
      <c r="F6198" s="39">
        <f>IF($D6198="","",IFERROR(VLOOKUP($D6198,AcctTbl,3,0),""))</f>
        <v>0</v>
      </c>
      <c r="G6198" s="39">
        <f>IF(Txn!$B3105="","",Txn!$D3105)</f>
        <v>0</v>
      </c>
      <c r="H6198" s="38">
        <f>IF(Txn!$B3105="","",Txn!$E3105)</f>
        <v>0</v>
      </c>
      <c r="I6198" s="40">
        <f>IF(Txn!$B3105="",0,Txn!$Q3105)</f>
        <v>0</v>
      </c>
      <c r="J6198" s="40">
        <f>IF(Txn!$B3105="",0,Txn!$R3105)</f>
        <v>0</v>
      </c>
      <c r="K6198" s="41">
        <f>IF($A6198="","",IFERROR(VALUE(MID($A6198,6,2)),""))</f>
        <v>0</v>
      </c>
      <c r="L6198" s="39">
        <f>IF(Txn!$K3105="","","طرف مقابل — "&amp;Txn!$K3105)</f>
        <v>0</v>
      </c>
      <c r="N6198" s="42">
        <f>IF($D6198="",0,COUNTIF(BankAccts,$D6198))</f>
        <v>0</v>
      </c>
    </row>
    <row r="6199" spans="1:14">
      <c r="A6199" s="38">
        <f>IF(Txn!$B3106="","",Txn!$B3106)</f>
        <v>0</v>
      </c>
      <c r="B6199" s="38">
        <f>IF(Txn!$B3106="","",Txn!$C3106)</f>
        <v>0</v>
      </c>
      <c r="C6199" s="39">
        <f>IF(Txn!$B3106="","","تراکنش بانکی")</f>
        <v>0</v>
      </c>
      <c r="D6199" s="38">
        <f>IF(Txn!$B3106="","",IF(Txn!$X3106="","",Txn!$X3106))</f>
        <v>0</v>
      </c>
      <c r="E6199" s="39">
        <f>IF($D6199="","",IFERROR(VLOOKUP($D6199,AcctTbl,2,0),""))</f>
        <v>0</v>
      </c>
      <c r="F6199" s="39">
        <f>IF($D6199="","",IFERROR(VLOOKUP($D6199,AcctTbl,3,0),""))</f>
        <v>0</v>
      </c>
      <c r="G6199" s="39">
        <f>IF(Txn!$B3106="","",Txn!$D3106)</f>
        <v>0</v>
      </c>
      <c r="H6199" s="38">
        <f>IF(Txn!$B3106="","",Txn!$E3106)</f>
        <v>0</v>
      </c>
      <c r="I6199" s="40">
        <f>IF(Txn!$B3106="",0,Txn!$O3106)</f>
        <v>0</v>
      </c>
      <c r="J6199" s="40">
        <f>IF(Txn!$B3106="",0,Txn!$P3106)</f>
        <v>0</v>
      </c>
      <c r="K6199" s="41">
        <f>IF($A6199="","",IFERROR(VALUE(MID($A6199,6,2)),""))</f>
        <v>0</v>
      </c>
      <c r="L6199" s="39">
        <f>IF(Txn!$K3106="","",Txn!$K3106)</f>
        <v>0</v>
      </c>
      <c r="N6199" s="42">
        <f>IF($D6199="",0,COUNTIF(BankAccts,$D6199))</f>
        <v>0</v>
      </c>
    </row>
    <row r="6200" spans="1:14">
      <c r="A6200" s="38">
        <f>IF(Txn!$B3106="","",Txn!$B3106)</f>
        <v>0</v>
      </c>
      <c r="B6200" s="38">
        <f>IF(Txn!$B3106="","",Txn!$C3106)</f>
        <v>0</v>
      </c>
      <c r="C6200" s="39">
        <f>IF(Txn!$B3106="","","تراکنش بانکی")</f>
        <v>0</v>
      </c>
      <c r="D6200" s="38">
        <f>IF(Txn!$B3106="","",IF(IF(Txn!$U3106="TRF",Txn!$Y3106,Txn!$Z3106)="","",IF(Txn!$U3106="TRF",Txn!$Y3106,Txn!$Z3106)))</f>
        <v>0</v>
      </c>
      <c r="E6200" s="39">
        <f>IF($D6200="","",IFERROR(VLOOKUP($D6200,AcctTbl,2,0),""))</f>
        <v>0</v>
      </c>
      <c r="F6200" s="39">
        <f>IF($D6200="","",IFERROR(VLOOKUP($D6200,AcctTbl,3,0),""))</f>
        <v>0</v>
      </c>
      <c r="G6200" s="39">
        <f>IF(Txn!$B3106="","",Txn!$D3106)</f>
        <v>0</v>
      </c>
      <c r="H6200" s="38">
        <f>IF(Txn!$B3106="","",Txn!$E3106)</f>
        <v>0</v>
      </c>
      <c r="I6200" s="40">
        <f>IF(Txn!$B3106="",0,Txn!$Q3106)</f>
        <v>0</v>
      </c>
      <c r="J6200" s="40">
        <f>IF(Txn!$B3106="",0,Txn!$R3106)</f>
        <v>0</v>
      </c>
      <c r="K6200" s="41">
        <f>IF($A6200="","",IFERROR(VALUE(MID($A6200,6,2)),""))</f>
        <v>0</v>
      </c>
      <c r="L6200" s="39">
        <f>IF(Txn!$K3106="","","طرف مقابل — "&amp;Txn!$K3106)</f>
        <v>0</v>
      </c>
      <c r="N6200" s="42">
        <f>IF($D6200="",0,COUNTIF(BankAccts,$D6200))</f>
        <v>0</v>
      </c>
    </row>
    <row r="6201" spans="1:14">
      <c r="A6201" s="38">
        <f>IF(Txn!$B3107="","",Txn!$B3107)</f>
        <v>0</v>
      </c>
      <c r="B6201" s="38">
        <f>IF(Txn!$B3107="","",Txn!$C3107)</f>
        <v>0</v>
      </c>
      <c r="C6201" s="39">
        <f>IF(Txn!$B3107="","","تراکنش بانکی")</f>
        <v>0</v>
      </c>
      <c r="D6201" s="38">
        <f>IF(Txn!$B3107="","",IF(Txn!$X3107="","",Txn!$X3107))</f>
        <v>0</v>
      </c>
      <c r="E6201" s="39">
        <f>IF($D6201="","",IFERROR(VLOOKUP($D6201,AcctTbl,2,0),""))</f>
        <v>0</v>
      </c>
      <c r="F6201" s="39">
        <f>IF($D6201="","",IFERROR(VLOOKUP($D6201,AcctTbl,3,0),""))</f>
        <v>0</v>
      </c>
      <c r="G6201" s="39">
        <f>IF(Txn!$B3107="","",Txn!$D3107)</f>
        <v>0</v>
      </c>
      <c r="H6201" s="38">
        <f>IF(Txn!$B3107="","",Txn!$E3107)</f>
        <v>0</v>
      </c>
      <c r="I6201" s="40">
        <f>IF(Txn!$B3107="",0,Txn!$O3107)</f>
        <v>0</v>
      </c>
      <c r="J6201" s="40">
        <f>IF(Txn!$B3107="",0,Txn!$P3107)</f>
        <v>0</v>
      </c>
      <c r="K6201" s="41">
        <f>IF($A6201="","",IFERROR(VALUE(MID($A6201,6,2)),""))</f>
        <v>0</v>
      </c>
      <c r="L6201" s="39">
        <f>IF(Txn!$K3107="","",Txn!$K3107)</f>
        <v>0</v>
      </c>
      <c r="N6201" s="42">
        <f>IF($D6201="",0,COUNTIF(BankAccts,$D6201))</f>
        <v>0</v>
      </c>
    </row>
    <row r="6202" spans="1:14">
      <c r="A6202" s="38">
        <f>IF(Txn!$B3107="","",Txn!$B3107)</f>
        <v>0</v>
      </c>
      <c r="B6202" s="38">
        <f>IF(Txn!$B3107="","",Txn!$C3107)</f>
        <v>0</v>
      </c>
      <c r="C6202" s="39">
        <f>IF(Txn!$B3107="","","تراکنش بانکی")</f>
        <v>0</v>
      </c>
      <c r="D6202" s="38">
        <f>IF(Txn!$B3107="","",IF(IF(Txn!$U3107="TRF",Txn!$Y3107,Txn!$Z3107)="","",IF(Txn!$U3107="TRF",Txn!$Y3107,Txn!$Z3107)))</f>
        <v>0</v>
      </c>
      <c r="E6202" s="39">
        <f>IF($D6202="","",IFERROR(VLOOKUP($D6202,AcctTbl,2,0),""))</f>
        <v>0</v>
      </c>
      <c r="F6202" s="39">
        <f>IF($D6202="","",IFERROR(VLOOKUP($D6202,AcctTbl,3,0),""))</f>
        <v>0</v>
      </c>
      <c r="G6202" s="39">
        <f>IF(Txn!$B3107="","",Txn!$D3107)</f>
        <v>0</v>
      </c>
      <c r="H6202" s="38">
        <f>IF(Txn!$B3107="","",Txn!$E3107)</f>
        <v>0</v>
      </c>
      <c r="I6202" s="40">
        <f>IF(Txn!$B3107="",0,Txn!$Q3107)</f>
        <v>0</v>
      </c>
      <c r="J6202" s="40">
        <f>IF(Txn!$B3107="",0,Txn!$R3107)</f>
        <v>0</v>
      </c>
      <c r="K6202" s="41">
        <f>IF($A6202="","",IFERROR(VALUE(MID($A6202,6,2)),""))</f>
        <v>0</v>
      </c>
      <c r="L6202" s="39">
        <f>IF(Txn!$K3107="","","طرف مقابل — "&amp;Txn!$K3107)</f>
        <v>0</v>
      </c>
      <c r="N6202" s="42">
        <f>IF($D6202="",0,COUNTIF(BankAccts,$D6202))</f>
        <v>0</v>
      </c>
    </row>
    <row r="6203" spans="1:14">
      <c r="A6203" s="38">
        <f>IF(Txn!$B3108="","",Txn!$B3108)</f>
        <v>0</v>
      </c>
      <c r="B6203" s="38">
        <f>IF(Txn!$B3108="","",Txn!$C3108)</f>
        <v>0</v>
      </c>
      <c r="C6203" s="39">
        <f>IF(Txn!$B3108="","","تراکنش بانکی")</f>
        <v>0</v>
      </c>
      <c r="D6203" s="38">
        <f>IF(Txn!$B3108="","",IF(Txn!$X3108="","",Txn!$X3108))</f>
        <v>0</v>
      </c>
      <c r="E6203" s="39">
        <f>IF($D6203="","",IFERROR(VLOOKUP($D6203,AcctTbl,2,0),""))</f>
        <v>0</v>
      </c>
      <c r="F6203" s="39">
        <f>IF($D6203="","",IFERROR(VLOOKUP($D6203,AcctTbl,3,0),""))</f>
        <v>0</v>
      </c>
      <c r="G6203" s="39">
        <f>IF(Txn!$B3108="","",Txn!$D3108)</f>
        <v>0</v>
      </c>
      <c r="H6203" s="38">
        <f>IF(Txn!$B3108="","",Txn!$E3108)</f>
        <v>0</v>
      </c>
      <c r="I6203" s="40">
        <f>IF(Txn!$B3108="",0,Txn!$O3108)</f>
        <v>0</v>
      </c>
      <c r="J6203" s="40">
        <f>IF(Txn!$B3108="",0,Txn!$P3108)</f>
        <v>0</v>
      </c>
      <c r="K6203" s="41">
        <f>IF($A6203="","",IFERROR(VALUE(MID($A6203,6,2)),""))</f>
        <v>0</v>
      </c>
      <c r="L6203" s="39">
        <f>IF(Txn!$K3108="","",Txn!$K3108)</f>
        <v>0</v>
      </c>
      <c r="N6203" s="42">
        <f>IF($D6203="",0,COUNTIF(BankAccts,$D6203))</f>
        <v>0</v>
      </c>
    </row>
    <row r="6204" spans="1:14">
      <c r="A6204" s="38">
        <f>IF(Txn!$B3108="","",Txn!$B3108)</f>
        <v>0</v>
      </c>
      <c r="B6204" s="38">
        <f>IF(Txn!$B3108="","",Txn!$C3108)</f>
        <v>0</v>
      </c>
      <c r="C6204" s="39">
        <f>IF(Txn!$B3108="","","تراکنش بانکی")</f>
        <v>0</v>
      </c>
      <c r="D6204" s="38">
        <f>IF(Txn!$B3108="","",IF(IF(Txn!$U3108="TRF",Txn!$Y3108,Txn!$Z3108)="","",IF(Txn!$U3108="TRF",Txn!$Y3108,Txn!$Z3108)))</f>
        <v>0</v>
      </c>
      <c r="E6204" s="39">
        <f>IF($D6204="","",IFERROR(VLOOKUP($D6204,AcctTbl,2,0),""))</f>
        <v>0</v>
      </c>
      <c r="F6204" s="39">
        <f>IF($D6204="","",IFERROR(VLOOKUP($D6204,AcctTbl,3,0),""))</f>
        <v>0</v>
      </c>
      <c r="G6204" s="39">
        <f>IF(Txn!$B3108="","",Txn!$D3108)</f>
        <v>0</v>
      </c>
      <c r="H6204" s="38">
        <f>IF(Txn!$B3108="","",Txn!$E3108)</f>
        <v>0</v>
      </c>
      <c r="I6204" s="40">
        <f>IF(Txn!$B3108="",0,Txn!$Q3108)</f>
        <v>0</v>
      </c>
      <c r="J6204" s="40">
        <f>IF(Txn!$B3108="",0,Txn!$R3108)</f>
        <v>0</v>
      </c>
      <c r="K6204" s="41">
        <f>IF($A6204="","",IFERROR(VALUE(MID($A6204,6,2)),""))</f>
        <v>0</v>
      </c>
      <c r="L6204" s="39">
        <f>IF(Txn!$K3108="","","طرف مقابل — "&amp;Txn!$K3108)</f>
        <v>0</v>
      </c>
      <c r="N6204" s="42">
        <f>IF($D6204="",0,COUNTIF(BankAccts,$D6204))</f>
        <v>0</v>
      </c>
    </row>
    <row r="6205" spans="1:14">
      <c r="A6205" s="38">
        <f>IF(Txn!$B3109="","",Txn!$B3109)</f>
        <v>0</v>
      </c>
      <c r="B6205" s="38">
        <f>IF(Txn!$B3109="","",Txn!$C3109)</f>
        <v>0</v>
      </c>
      <c r="C6205" s="39">
        <f>IF(Txn!$B3109="","","تراکنش بانکی")</f>
        <v>0</v>
      </c>
      <c r="D6205" s="38">
        <f>IF(Txn!$B3109="","",IF(Txn!$X3109="","",Txn!$X3109))</f>
        <v>0</v>
      </c>
      <c r="E6205" s="39">
        <f>IF($D6205="","",IFERROR(VLOOKUP($D6205,AcctTbl,2,0),""))</f>
        <v>0</v>
      </c>
      <c r="F6205" s="39">
        <f>IF($D6205="","",IFERROR(VLOOKUP($D6205,AcctTbl,3,0),""))</f>
        <v>0</v>
      </c>
      <c r="G6205" s="39">
        <f>IF(Txn!$B3109="","",Txn!$D3109)</f>
        <v>0</v>
      </c>
      <c r="H6205" s="38">
        <f>IF(Txn!$B3109="","",Txn!$E3109)</f>
        <v>0</v>
      </c>
      <c r="I6205" s="40">
        <f>IF(Txn!$B3109="",0,Txn!$O3109)</f>
        <v>0</v>
      </c>
      <c r="J6205" s="40">
        <f>IF(Txn!$B3109="",0,Txn!$P3109)</f>
        <v>0</v>
      </c>
      <c r="K6205" s="41">
        <f>IF($A6205="","",IFERROR(VALUE(MID($A6205,6,2)),""))</f>
        <v>0</v>
      </c>
      <c r="L6205" s="39">
        <f>IF(Txn!$K3109="","",Txn!$K3109)</f>
        <v>0</v>
      </c>
      <c r="N6205" s="42">
        <f>IF($D6205="",0,COUNTIF(BankAccts,$D6205))</f>
        <v>0</v>
      </c>
    </row>
    <row r="6206" spans="1:14">
      <c r="A6206" s="38">
        <f>IF(Txn!$B3109="","",Txn!$B3109)</f>
        <v>0</v>
      </c>
      <c r="B6206" s="38">
        <f>IF(Txn!$B3109="","",Txn!$C3109)</f>
        <v>0</v>
      </c>
      <c r="C6206" s="39">
        <f>IF(Txn!$B3109="","","تراکنش بانکی")</f>
        <v>0</v>
      </c>
      <c r="D6206" s="38">
        <f>IF(Txn!$B3109="","",IF(IF(Txn!$U3109="TRF",Txn!$Y3109,Txn!$Z3109)="","",IF(Txn!$U3109="TRF",Txn!$Y3109,Txn!$Z3109)))</f>
        <v>0</v>
      </c>
      <c r="E6206" s="39">
        <f>IF($D6206="","",IFERROR(VLOOKUP($D6206,AcctTbl,2,0),""))</f>
        <v>0</v>
      </c>
      <c r="F6206" s="39">
        <f>IF($D6206="","",IFERROR(VLOOKUP($D6206,AcctTbl,3,0),""))</f>
        <v>0</v>
      </c>
      <c r="G6206" s="39">
        <f>IF(Txn!$B3109="","",Txn!$D3109)</f>
        <v>0</v>
      </c>
      <c r="H6206" s="38">
        <f>IF(Txn!$B3109="","",Txn!$E3109)</f>
        <v>0</v>
      </c>
      <c r="I6206" s="40">
        <f>IF(Txn!$B3109="",0,Txn!$Q3109)</f>
        <v>0</v>
      </c>
      <c r="J6206" s="40">
        <f>IF(Txn!$B3109="",0,Txn!$R3109)</f>
        <v>0</v>
      </c>
      <c r="K6206" s="41">
        <f>IF($A6206="","",IFERROR(VALUE(MID($A6206,6,2)),""))</f>
        <v>0</v>
      </c>
      <c r="L6206" s="39">
        <f>IF(Txn!$K3109="","","طرف مقابل — "&amp;Txn!$K3109)</f>
        <v>0</v>
      </c>
      <c r="N6206" s="42">
        <f>IF($D6206="",0,COUNTIF(BankAccts,$D6206))</f>
        <v>0</v>
      </c>
    </row>
    <row r="6207" spans="1:14">
      <c r="A6207" s="38">
        <f>IF(Txn!$B3110="","",Txn!$B3110)</f>
        <v>0</v>
      </c>
      <c r="B6207" s="38">
        <f>IF(Txn!$B3110="","",Txn!$C3110)</f>
        <v>0</v>
      </c>
      <c r="C6207" s="39">
        <f>IF(Txn!$B3110="","","تراکنش بانکی")</f>
        <v>0</v>
      </c>
      <c r="D6207" s="38">
        <f>IF(Txn!$B3110="","",IF(Txn!$X3110="","",Txn!$X3110))</f>
        <v>0</v>
      </c>
      <c r="E6207" s="39">
        <f>IF($D6207="","",IFERROR(VLOOKUP($D6207,AcctTbl,2,0),""))</f>
        <v>0</v>
      </c>
      <c r="F6207" s="39">
        <f>IF($D6207="","",IFERROR(VLOOKUP($D6207,AcctTbl,3,0),""))</f>
        <v>0</v>
      </c>
      <c r="G6207" s="39">
        <f>IF(Txn!$B3110="","",Txn!$D3110)</f>
        <v>0</v>
      </c>
      <c r="H6207" s="38">
        <f>IF(Txn!$B3110="","",Txn!$E3110)</f>
        <v>0</v>
      </c>
      <c r="I6207" s="40">
        <f>IF(Txn!$B3110="",0,Txn!$O3110)</f>
        <v>0</v>
      </c>
      <c r="J6207" s="40">
        <f>IF(Txn!$B3110="",0,Txn!$P3110)</f>
        <v>0</v>
      </c>
      <c r="K6207" s="41">
        <f>IF($A6207="","",IFERROR(VALUE(MID($A6207,6,2)),""))</f>
        <v>0</v>
      </c>
      <c r="L6207" s="39">
        <f>IF(Txn!$K3110="","",Txn!$K3110)</f>
        <v>0</v>
      </c>
      <c r="N6207" s="42">
        <f>IF($D6207="",0,COUNTIF(BankAccts,$D6207))</f>
        <v>0</v>
      </c>
    </row>
    <row r="6208" spans="1:14">
      <c r="A6208" s="38">
        <f>IF(Txn!$B3110="","",Txn!$B3110)</f>
        <v>0</v>
      </c>
      <c r="B6208" s="38">
        <f>IF(Txn!$B3110="","",Txn!$C3110)</f>
        <v>0</v>
      </c>
      <c r="C6208" s="39">
        <f>IF(Txn!$B3110="","","تراکنش بانکی")</f>
        <v>0</v>
      </c>
      <c r="D6208" s="38">
        <f>IF(Txn!$B3110="","",IF(IF(Txn!$U3110="TRF",Txn!$Y3110,Txn!$Z3110)="","",IF(Txn!$U3110="TRF",Txn!$Y3110,Txn!$Z3110)))</f>
        <v>0</v>
      </c>
      <c r="E6208" s="39">
        <f>IF($D6208="","",IFERROR(VLOOKUP($D6208,AcctTbl,2,0),""))</f>
        <v>0</v>
      </c>
      <c r="F6208" s="39">
        <f>IF($D6208="","",IFERROR(VLOOKUP($D6208,AcctTbl,3,0),""))</f>
        <v>0</v>
      </c>
      <c r="G6208" s="39">
        <f>IF(Txn!$B3110="","",Txn!$D3110)</f>
        <v>0</v>
      </c>
      <c r="H6208" s="38">
        <f>IF(Txn!$B3110="","",Txn!$E3110)</f>
        <v>0</v>
      </c>
      <c r="I6208" s="40">
        <f>IF(Txn!$B3110="",0,Txn!$Q3110)</f>
        <v>0</v>
      </c>
      <c r="J6208" s="40">
        <f>IF(Txn!$B3110="",0,Txn!$R3110)</f>
        <v>0</v>
      </c>
      <c r="K6208" s="41">
        <f>IF($A6208="","",IFERROR(VALUE(MID($A6208,6,2)),""))</f>
        <v>0</v>
      </c>
      <c r="L6208" s="39">
        <f>IF(Txn!$K3110="","","طرف مقابل — "&amp;Txn!$K3110)</f>
        <v>0</v>
      </c>
      <c r="N6208" s="42">
        <f>IF($D6208="",0,COUNTIF(BankAccts,$D6208))</f>
        <v>0</v>
      </c>
    </row>
    <row r="6209" spans="1:14">
      <c r="A6209" s="38">
        <f>IF(Txn!$B3111="","",Txn!$B3111)</f>
        <v>0</v>
      </c>
      <c r="B6209" s="38">
        <f>IF(Txn!$B3111="","",Txn!$C3111)</f>
        <v>0</v>
      </c>
      <c r="C6209" s="39">
        <f>IF(Txn!$B3111="","","تراکنش بانکی")</f>
        <v>0</v>
      </c>
      <c r="D6209" s="38">
        <f>IF(Txn!$B3111="","",IF(Txn!$X3111="","",Txn!$X3111))</f>
        <v>0</v>
      </c>
      <c r="E6209" s="39">
        <f>IF($D6209="","",IFERROR(VLOOKUP($D6209,AcctTbl,2,0),""))</f>
        <v>0</v>
      </c>
      <c r="F6209" s="39">
        <f>IF($D6209="","",IFERROR(VLOOKUP($D6209,AcctTbl,3,0),""))</f>
        <v>0</v>
      </c>
      <c r="G6209" s="39">
        <f>IF(Txn!$B3111="","",Txn!$D3111)</f>
        <v>0</v>
      </c>
      <c r="H6209" s="38">
        <f>IF(Txn!$B3111="","",Txn!$E3111)</f>
        <v>0</v>
      </c>
      <c r="I6209" s="40">
        <f>IF(Txn!$B3111="",0,Txn!$O3111)</f>
        <v>0</v>
      </c>
      <c r="J6209" s="40">
        <f>IF(Txn!$B3111="",0,Txn!$P3111)</f>
        <v>0</v>
      </c>
      <c r="K6209" s="41">
        <f>IF($A6209="","",IFERROR(VALUE(MID($A6209,6,2)),""))</f>
        <v>0</v>
      </c>
      <c r="L6209" s="39">
        <f>IF(Txn!$K3111="","",Txn!$K3111)</f>
        <v>0</v>
      </c>
      <c r="N6209" s="42">
        <f>IF($D6209="",0,COUNTIF(BankAccts,$D6209))</f>
        <v>0</v>
      </c>
    </row>
    <row r="6210" spans="1:14">
      <c r="A6210" s="38">
        <f>IF(Txn!$B3111="","",Txn!$B3111)</f>
        <v>0</v>
      </c>
      <c r="B6210" s="38">
        <f>IF(Txn!$B3111="","",Txn!$C3111)</f>
        <v>0</v>
      </c>
      <c r="C6210" s="39">
        <f>IF(Txn!$B3111="","","تراکنش بانکی")</f>
        <v>0</v>
      </c>
      <c r="D6210" s="38">
        <f>IF(Txn!$B3111="","",IF(IF(Txn!$U3111="TRF",Txn!$Y3111,Txn!$Z3111)="","",IF(Txn!$U3111="TRF",Txn!$Y3111,Txn!$Z3111)))</f>
        <v>0</v>
      </c>
      <c r="E6210" s="39">
        <f>IF($D6210="","",IFERROR(VLOOKUP($D6210,AcctTbl,2,0),""))</f>
        <v>0</v>
      </c>
      <c r="F6210" s="39">
        <f>IF($D6210="","",IFERROR(VLOOKUP($D6210,AcctTbl,3,0),""))</f>
        <v>0</v>
      </c>
      <c r="G6210" s="39">
        <f>IF(Txn!$B3111="","",Txn!$D3111)</f>
        <v>0</v>
      </c>
      <c r="H6210" s="38">
        <f>IF(Txn!$B3111="","",Txn!$E3111)</f>
        <v>0</v>
      </c>
      <c r="I6210" s="40">
        <f>IF(Txn!$B3111="",0,Txn!$Q3111)</f>
        <v>0</v>
      </c>
      <c r="J6210" s="40">
        <f>IF(Txn!$B3111="",0,Txn!$R3111)</f>
        <v>0</v>
      </c>
      <c r="K6210" s="41">
        <f>IF($A6210="","",IFERROR(VALUE(MID($A6210,6,2)),""))</f>
        <v>0</v>
      </c>
      <c r="L6210" s="39">
        <f>IF(Txn!$K3111="","","طرف مقابل — "&amp;Txn!$K3111)</f>
        <v>0</v>
      </c>
      <c r="N6210" s="42">
        <f>IF($D6210="",0,COUNTIF(BankAccts,$D6210))</f>
        <v>0</v>
      </c>
    </row>
    <row r="6211" spans="1:14">
      <c r="A6211" s="38">
        <f>IF(Txn!$B3112="","",Txn!$B3112)</f>
        <v>0</v>
      </c>
      <c r="B6211" s="38">
        <f>IF(Txn!$B3112="","",Txn!$C3112)</f>
        <v>0</v>
      </c>
      <c r="C6211" s="39">
        <f>IF(Txn!$B3112="","","تراکنش بانکی")</f>
        <v>0</v>
      </c>
      <c r="D6211" s="38">
        <f>IF(Txn!$B3112="","",IF(Txn!$X3112="","",Txn!$X3112))</f>
        <v>0</v>
      </c>
      <c r="E6211" s="39">
        <f>IF($D6211="","",IFERROR(VLOOKUP($D6211,AcctTbl,2,0),""))</f>
        <v>0</v>
      </c>
      <c r="F6211" s="39">
        <f>IF($D6211="","",IFERROR(VLOOKUP($D6211,AcctTbl,3,0),""))</f>
        <v>0</v>
      </c>
      <c r="G6211" s="39">
        <f>IF(Txn!$B3112="","",Txn!$D3112)</f>
        <v>0</v>
      </c>
      <c r="H6211" s="38">
        <f>IF(Txn!$B3112="","",Txn!$E3112)</f>
        <v>0</v>
      </c>
      <c r="I6211" s="40">
        <f>IF(Txn!$B3112="",0,Txn!$O3112)</f>
        <v>0</v>
      </c>
      <c r="J6211" s="40">
        <f>IF(Txn!$B3112="",0,Txn!$P3112)</f>
        <v>0</v>
      </c>
      <c r="K6211" s="41">
        <f>IF($A6211="","",IFERROR(VALUE(MID($A6211,6,2)),""))</f>
        <v>0</v>
      </c>
      <c r="L6211" s="39">
        <f>IF(Txn!$K3112="","",Txn!$K3112)</f>
        <v>0</v>
      </c>
      <c r="N6211" s="42">
        <f>IF($D6211="",0,COUNTIF(BankAccts,$D6211))</f>
        <v>0</v>
      </c>
    </row>
    <row r="6212" spans="1:14">
      <c r="A6212" s="38">
        <f>IF(Txn!$B3112="","",Txn!$B3112)</f>
        <v>0</v>
      </c>
      <c r="B6212" s="38">
        <f>IF(Txn!$B3112="","",Txn!$C3112)</f>
        <v>0</v>
      </c>
      <c r="C6212" s="39">
        <f>IF(Txn!$B3112="","","تراکنش بانکی")</f>
        <v>0</v>
      </c>
      <c r="D6212" s="38">
        <f>IF(Txn!$B3112="","",IF(IF(Txn!$U3112="TRF",Txn!$Y3112,Txn!$Z3112)="","",IF(Txn!$U3112="TRF",Txn!$Y3112,Txn!$Z3112)))</f>
        <v>0</v>
      </c>
      <c r="E6212" s="39">
        <f>IF($D6212="","",IFERROR(VLOOKUP($D6212,AcctTbl,2,0),""))</f>
        <v>0</v>
      </c>
      <c r="F6212" s="39">
        <f>IF($D6212="","",IFERROR(VLOOKUP($D6212,AcctTbl,3,0),""))</f>
        <v>0</v>
      </c>
      <c r="G6212" s="39">
        <f>IF(Txn!$B3112="","",Txn!$D3112)</f>
        <v>0</v>
      </c>
      <c r="H6212" s="38">
        <f>IF(Txn!$B3112="","",Txn!$E3112)</f>
        <v>0</v>
      </c>
      <c r="I6212" s="40">
        <f>IF(Txn!$B3112="",0,Txn!$Q3112)</f>
        <v>0</v>
      </c>
      <c r="J6212" s="40">
        <f>IF(Txn!$B3112="",0,Txn!$R3112)</f>
        <v>0</v>
      </c>
      <c r="K6212" s="41">
        <f>IF($A6212="","",IFERROR(VALUE(MID($A6212,6,2)),""))</f>
        <v>0</v>
      </c>
      <c r="L6212" s="39">
        <f>IF(Txn!$K3112="","","طرف مقابل — "&amp;Txn!$K3112)</f>
        <v>0</v>
      </c>
      <c r="N6212" s="42">
        <f>IF($D6212="",0,COUNTIF(BankAccts,$D6212))</f>
        <v>0</v>
      </c>
    </row>
    <row r="6213" spans="1:14">
      <c r="A6213" s="38">
        <f>IF(Txn!$B3113="","",Txn!$B3113)</f>
        <v>0</v>
      </c>
      <c r="B6213" s="38">
        <f>IF(Txn!$B3113="","",Txn!$C3113)</f>
        <v>0</v>
      </c>
      <c r="C6213" s="39">
        <f>IF(Txn!$B3113="","","تراکنش بانکی")</f>
        <v>0</v>
      </c>
      <c r="D6213" s="38">
        <f>IF(Txn!$B3113="","",IF(Txn!$X3113="","",Txn!$X3113))</f>
        <v>0</v>
      </c>
      <c r="E6213" s="39">
        <f>IF($D6213="","",IFERROR(VLOOKUP($D6213,AcctTbl,2,0),""))</f>
        <v>0</v>
      </c>
      <c r="F6213" s="39">
        <f>IF($D6213="","",IFERROR(VLOOKUP($D6213,AcctTbl,3,0),""))</f>
        <v>0</v>
      </c>
      <c r="G6213" s="39">
        <f>IF(Txn!$B3113="","",Txn!$D3113)</f>
        <v>0</v>
      </c>
      <c r="H6213" s="38">
        <f>IF(Txn!$B3113="","",Txn!$E3113)</f>
        <v>0</v>
      </c>
      <c r="I6213" s="40">
        <f>IF(Txn!$B3113="",0,Txn!$O3113)</f>
        <v>0</v>
      </c>
      <c r="J6213" s="40">
        <f>IF(Txn!$B3113="",0,Txn!$P3113)</f>
        <v>0</v>
      </c>
      <c r="K6213" s="41">
        <f>IF($A6213="","",IFERROR(VALUE(MID($A6213,6,2)),""))</f>
        <v>0</v>
      </c>
      <c r="L6213" s="39">
        <f>IF(Txn!$K3113="","",Txn!$K3113)</f>
        <v>0</v>
      </c>
      <c r="N6213" s="42">
        <f>IF($D6213="",0,COUNTIF(BankAccts,$D6213))</f>
        <v>0</v>
      </c>
    </row>
    <row r="6214" spans="1:14">
      <c r="A6214" s="38">
        <f>IF(Txn!$B3113="","",Txn!$B3113)</f>
        <v>0</v>
      </c>
      <c r="B6214" s="38">
        <f>IF(Txn!$B3113="","",Txn!$C3113)</f>
        <v>0</v>
      </c>
      <c r="C6214" s="39">
        <f>IF(Txn!$B3113="","","تراکنش بانکی")</f>
        <v>0</v>
      </c>
      <c r="D6214" s="38">
        <f>IF(Txn!$B3113="","",IF(IF(Txn!$U3113="TRF",Txn!$Y3113,Txn!$Z3113)="","",IF(Txn!$U3113="TRF",Txn!$Y3113,Txn!$Z3113)))</f>
        <v>0</v>
      </c>
      <c r="E6214" s="39">
        <f>IF($D6214="","",IFERROR(VLOOKUP($D6214,AcctTbl,2,0),""))</f>
        <v>0</v>
      </c>
      <c r="F6214" s="39">
        <f>IF($D6214="","",IFERROR(VLOOKUP($D6214,AcctTbl,3,0),""))</f>
        <v>0</v>
      </c>
      <c r="G6214" s="39">
        <f>IF(Txn!$B3113="","",Txn!$D3113)</f>
        <v>0</v>
      </c>
      <c r="H6214" s="38">
        <f>IF(Txn!$B3113="","",Txn!$E3113)</f>
        <v>0</v>
      </c>
      <c r="I6214" s="40">
        <f>IF(Txn!$B3113="",0,Txn!$Q3113)</f>
        <v>0</v>
      </c>
      <c r="J6214" s="40">
        <f>IF(Txn!$B3113="",0,Txn!$R3113)</f>
        <v>0</v>
      </c>
      <c r="K6214" s="41">
        <f>IF($A6214="","",IFERROR(VALUE(MID($A6214,6,2)),""))</f>
        <v>0</v>
      </c>
      <c r="L6214" s="39">
        <f>IF(Txn!$K3113="","","طرف مقابل — "&amp;Txn!$K3113)</f>
        <v>0</v>
      </c>
      <c r="N6214" s="42">
        <f>IF($D6214="",0,COUNTIF(BankAccts,$D6214))</f>
        <v>0</v>
      </c>
    </row>
    <row r="6215" spans="1:14">
      <c r="A6215" s="38">
        <f>IF(Txn!$B3114="","",Txn!$B3114)</f>
        <v>0</v>
      </c>
      <c r="B6215" s="38">
        <f>IF(Txn!$B3114="","",Txn!$C3114)</f>
        <v>0</v>
      </c>
      <c r="C6215" s="39">
        <f>IF(Txn!$B3114="","","تراکنش بانکی")</f>
        <v>0</v>
      </c>
      <c r="D6215" s="38">
        <f>IF(Txn!$B3114="","",IF(Txn!$X3114="","",Txn!$X3114))</f>
        <v>0</v>
      </c>
      <c r="E6215" s="39">
        <f>IF($D6215="","",IFERROR(VLOOKUP($D6215,AcctTbl,2,0),""))</f>
        <v>0</v>
      </c>
      <c r="F6215" s="39">
        <f>IF($D6215="","",IFERROR(VLOOKUP($D6215,AcctTbl,3,0),""))</f>
        <v>0</v>
      </c>
      <c r="G6215" s="39">
        <f>IF(Txn!$B3114="","",Txn!$D3114)</f>
        <v>0</v>
      </c>
      <c r="H6215" s="38">
        <f>IF(Txn!$B3114="","",Txn!$E3114)</f>
        <v>0</v>
      </c>
      <c r="I6215" s="40">
        <f>IF(Txn!$B3114="",0,Txn!$O3114)</f>
        <v>0</v>
      </c>
      <c r="J6215" s="40">
        <f>IF(Txn!$B3114="",0,Txn!$P3114)</f>
        <v>0</v>
      </c>
      <c r="K6215" s="41">
        <f>IF($A6215="","",IFERROR(VALUE(MID($A6215,6,2)),""))</f>
        <v>0</v>
      </c>
      <c r="L6215" s="39">
        <f>IF(Txn!$K3114="","",Txn!$K3114)</f>
        <v>0</v>
      </c>
      <c r="N6215" s="42">
        <f>IF($D6215="",0,COUNTIF(BankAccts,$D6215))</f>
        <v>0</v>
      </c>
    </row>
    <row r="6216" spans="1:14">
      <c r="A6216" s="38">
        <f>IF(Txn!$B3114="","",Txn!$B3114)</f>
        <v>0</v>
      </c>
      <c r="B6216" s="38">
        <f>IF(Txn!$B3114="","",Txn!$C3114)</f>
        <v>0</v>
      </c>
      <c r="C6216" s="39">
        <f>IF(Txn!$B3114="","","تراکنش بانکی")</f>
        <v>0</v>
      </c>
      <c r="D6216" s="38">
        <f>IF(Txn!$B3114="","",IF(IF(Txn!$U3114="TRF",Txn!$Y3114,Txn!$Z3114)="","",IF(Txn!$U3114="TRF",Txn!$Y3114,Txn!$Z3114)))</f>
        <v>0</v>
      </c>
      <c r="E6216" s="39">
        <f>IF($D6216="","",IFERROR(VLOOKUP($D6216,AcctTbl,2,0),""))</f>
        <v>0</v>
      </c>
      <c r="F6216" s="39">
        <f>IF($D6216="","",IFERROR(VLOOKUP($D6216,AcctTbl,3,0),""))</f>
        <v>0</v>
      </c>
      <c r="G6216" s="39">
        <f>IF(Txn!$B3114="","",Txn!$D3114)</f>
        <v>0</v>
      </c>
      <c r="H6216" s="38">
        <f>IF(Txn!$B3114="","",Txn!$E3114)</f>
        <v>0</v>
      </c>
      <c r="I6216" s="40">
        <f>IF(Txn!$B3114="",0,Txn!$Q3114)</f>
        <v>0</v>
      </c>
      <c r="J6216" s="40">
        <f>IF(Txn!$B3114="",0,Txn!$R3114)</f>
        <v>0</v>
      </c>
      <c r="K6216" s="41">
        <f>IF($A6216="","",IFERROR(VALUE(MID($A6216,6,2)),""))</f>
        <v>0</v>
      </c>
      <c r="L6216" s="39">
        <f>IF(Txn!$K3114="","","طرف مقابل — "&amp;Txn!$K3114)</f>
        <v>0</v>
      </c>
      <c r="N6216" s="42">
        <f>IF($D6216="",0,COUNTIF(BankAccts,$D6216))</f>
        <v>0</v>
      </c>
    </row>
    <row r="6217" spans="1:14">
      <c r="A6217" s="38">
        <f>IF(Txn!$B3115="","",Txn!$B3115)</f>
        <v>0</v>
      </c>
      <c r="B6217" s="38">
        <f>IF(Txn!$B3115="","",Txn!$C3115)</f>
        <v>0</v>
      </c>
      <c r="C6217" s="39">
        <f>IF(Txn!$B3115="","","تراکنش بانکی")</f>
        <v>0</v>
      </c>
      <c r="D6217" s="38">
        <f>IF(Txn!$B3115="","",IF(Txn!$X3115="","",Txn!$X3115))</f>
        <v>0</v>
      </c>
      <c r="E6217" s="39">
        <f>IF($D6217="","",IFERROR(VLOOKUP($D6217,AcctTbl,2,0),""))</f>
        <v>0</v>
      </c>
      <c r="F6217" s="39">
        <f>IF($D6217="","",IFERROR(VLOOKUP($D6217,AcctTbl,3,0),""))</f>
        <v>0</v>
      </c>
      <c r="G6217" s="39">
        <f>IF(Txn!$B3115="","",Txn!$D3115)</f>
        <v>0</v>
      </c>
      <c r="H6217" s="38">
        <f>IF(Txn!$B3115="","",Txn!$E3115)</f>
        <v>0</v>
      </c>
      <c r="I6217" s="40">
        <f>IF(Txn!$B3115="",0,Txn!$O3115)</f>
        <v>0</v>
      </c>
      <c r="J6217" s="40">
        <f>IF(Txn!$B3115="",0,Txn!$P3115)</f>
        <v>0</v>
      </c>
      <c r="K6217" s="41">
        <f>IF($A6217="","",IFERROR(VALUE(MID($A6217,6,2)),""))</f>
        <v>0</v>
      </c>
      <c r="L6217" s="39">
        <f>IF(Txn!$K3115="","",Txn!$K3115)</f>
        <v>0</v>
      </c>
      <c r="N6217" s="42">
        <f>IF($D6217="",0,COUNTIF(BankAccts,$D6217))</f>
        <v>0</v>
      </c>
    </row>
    <row r="6218" spans="1:14">
      <c r="A6218" s="38">
        <f>IF(Txn!$B3115="","",Txn!$B3115)</f>
        <v>0</v>
      </c>
      <c r="B6218" s="38">
        <f>IF(Txn!$B3115="","",Txn!$C3115)</f>
        <v>0</v>
      </c>
      <c r="C6218" s="39">
        <f>IF(Txn!$B3115="","","تراکنش بانکی")</f>
        <v>0</v>
      </c>
      <c r="D6218" s="38">
        <f>IF(Txn!$B3115="","",IF(IF(Txn!$U3115="TRF",Txn!$Y3115,Txn!$Z3115)="","",IF(Txn!$U3115="TRF",Txn!$Y3115,Txn!$Z3115)))</f>
        <v>0</v>
      </c>
      <c r="E6218" s="39">
        <f>IF($D6218="","",IFERROR(VLOOKUP($D6218,AcctTbl,2,0),""))</f>
        <v>0</v>
      </c>
      <c r="F6218" s="39">
        <f>IF($D6218="","",IFERROR(VLOOKUP($D6218,AcctTbl,3,0),""))</f>
        <v>0</v>
      </c>
      <c r="G6218" s="39">
        <f>IF(Txn!$B3115="","",Txn!$D3115)</f>
        <v>0</v>
      </c>
      <c r="H6218" s="38">
        <f>IF(Txn!$B3115="","",Txn!$E3115)</f>
        <v>0</v>
      </c>
      <c r="I6218" s="40">
        <f>IF(Txn!$B3115="",0,Txn!$Q3115)</f>
        <v>0</v>
      </c>
      <c r="J6218" s="40">
        <f>IF(Txn!$B3115="",0,Txn!$R3115)</f>
        <v>0</v>
      </c>
      <c r="K6218" s="41">
        <f>IF($A6218="","",IFERROR(VALUE(MID($A6218,6,2)),""))</f>
        <v>0</v>
      </c>
      <c r="L6218" s="39">
        <f>IF(Txn!$K3115="","","طرف مقابل — "&amp;Txn!$K3115)</f>
        <v>0</v>
      </c>
      <c r="N6218" s="42">
        <f>IF($D6218="",0,COUNTIF(BankAccts,$D6218))</f>
        <v>0</v>
      </c>
    </row>
    <row r="6219" spans="1:14">
      <c r="A6219" s="38">
        <f>IF(Txn!$B3116="","",Txn!$B3116)</f>
        <v>0</v>
      </c>
      <c r="B6219" s="38">
        <f>IF(Txn!$B3116="","",Txn!$C3116)</f>
        <v>0</v>
      </c>
      <c r="C6219" s="39">
        <f>IF(Txn!$B3116="","","تراکنش بانکی")</f>
        <v>0</v>
      </c>
      <c r="D6219" s="38">
        <f>IF(Txn!$B3116="","",IF(Txn!$X3116="","",Txn!$X3116))</f>
        <v>0</v>
      </c>
      <c r="E6219" s="39">
        <f>IF($D6219="","",IFERROR(VLOOKUP($D6219,AcctTbl,2,0),""))</f>
        <v>0</v>
      </c>
      <c r="F6219" s="39">
        <f>IF($D6219="","",IFERROR(VLOOKUP($D6219,AcctTbl,3,0),""))</f>
        <v>0</v>
      </c>
      <c r="G6219" s="39">
        <f>IF(Txn!$B3116="","",Txn!$D3116)</f>
        <v>0</v>
      </c>
      <c r="H6219" s="38">
        <f>IF(Txn!$B3116="","",Txn!$E3116)</f>
        <v>0</v>
      </c>
      <c r="I6219" s="40">
        <f>IF(Txn!$B3116="",0,Txn!$O3116)</f>
        <v>0</v>
      </c>
      <c r="J6219" s="40">
        <f>IF(Txn!$B3116="",0,Txn!$P3116)</f>
        <v>0</v>
      </c>
      <c r="K6219" s="41">
        <f>IF($A6219="","",IFERROR(VALUE(MID($A6219,6,2)),""))</f>
        <v>0</v>
      </c>
      <c r="L6219" s="39">
        <f>IF(Txn!$K3116="","",Txn!$K3116)</f>
        <v>0</v>
      </c>
      <c r="N6219" s="42">
        <f>IF($D6219="",0,COUNTIF(BankAccts,$D6219))</f>
        <v>0</v>
      </c>
    </row>
    <row r="6220" spans="1:14">
      <c r="A6220" s="38">
        <f>IF(Txn!$B3116="","",Txn!$B3116)</f>
        <v>0</v>
      </c>
      <c r="B6220" s="38">
        <f>IF(Txn!$B3116="","",Txn!$C3116)</f>
        <v>0</v>
      </c>
      <c r="C6220" s="39">
        <f>IF(Txn!$B3116="","","تراکنش بانکی")</f>
        <v>0</v>
      </c>
      <c r="D6220" s="38">
        <f>IF(Txn!$B3116="","",IF(IF(Txn!$U3116="TRF",Txn!$Y3116,Txn!$Z3116)="","",IF(Txn!$U3116="TRF",Txn!$Y3116,Txn!$Z3116)))</f>
        <v>0</v>
      </c>
      <c r="E6220" s="39">
        <f>IF($D6220="","",IFERROR(VLOOKUP($D6220,AcctTbl,2,0),""))</f>
        <v>0</v>
      </c>
      <c r="F6220" s="39">
        <f>IF($D6220="","",IFERROR(VLOOKUP($D6220,AcctTbl,3,0),""))</f>
        <v>0</v>
      </c>
      <c r="G6220" s="39">
        <f>IF(Txn!$B3116="","",Txn!$D3116)</f>
        <v>0</v>
      </c>
      <c r="H6220" s="38">
        <f>IF(Txn!$B3116="","",Txn!$E3116)</f>
        <v>0</v>
      </c>
      <c r="I6220" s="40">
        <f>IF(Txn!$B3116="",0,Txn!$Q3116)</f>
        <v>0</v>
      </c>
      <c r="J6220" s="40">
        <f>IF(Txn!$B3116="",0,Txn!$R3116)</f>
        <v>0</v>
      </c>
      <c r="K6220" s="41">
        <f>IF($A6220="","",IFERROR(VALUE(MID($A6220,6,2)),""))</f>
        <v>0</v>
      </c>
      <c r="L6220" s="39">
        <f>IF(Txn!$K3116="","","طرف مقابل — "&amp;Txn!$K3116)</f>
        <v>0</v>
      </c>
      <c r="N6220" s="42">
        <f>IF($D6220="",0,COUNTIF(BankAccts,$D6220))</f>
        <v>0</v>
      </c>
    </row>
    <row r="6221" spans="1:14">
      <c r="A6221" s="38">
        <f>IF(Txn!$B3117="","",Txn!$B3117)</f>
        <v>0</v>
      </c>
      <c r="B6221" s="38">
        <f>IF(Txn!$B3117="","",Txn!$C3117)</f>
        <v>0</v>
      </c>
      <c r="C6221" s="39">
        <f>IF(Txn!$B3117="","","تراکنش بانکی")</f>
        <v>0</v>
      </c>
      <c r="D6221" s="38">
        <f>IF(Txn!$B3117="","",IF(Txn!$X3117="","",Txn!$X3117))</f>
        <v>0</v>
      </c>
      <c r="E6221" s="39">
        <f>IF($D6221="","",IFERROR(VLOOKUP($D6221,AcctTbl,2,0),""))</f>
        <v>0</v>
      </c>
      <c r="F6221" s="39">
        <f>IF($D6221="","",IFERROR(VLOOKUP($D6221,AcctTbl,3,0),""))</f>
        <v>0</v>
      </c>
      <c r="G6221" s="39">
        <f>IF(Txn!$B3117="","",Txn!$D3117)</f>
        <v>0</v>
      </c>
      <c r="H6221" s="38">
        <f>IF(Txn!$B3117="","",Txn!$E3117)</f>
        <v>0</v>
      </c>
      <c r="I6221" s="40">
        <f>IF(Txn!$B3117="",0,Txn!$O3117)</f>
        <v>0</v>
      </c>
      <c r="J6221" s="40">
        <f>IF(Txn!$B3117="",0,Txn!$P3117)</f>
        <v>0</v>
      </c>
      <c r="K6221" s="41">
        <f>IF($A6221="","",IFERROR(VALUE(MID($A6221,6,2)),""))</f>
        <v>0</v>
      </c>
      <c r="L6221" s="39">
        <f>IF(Txn!$K3117="","",Txn!$K3117)</f>
        <v>0</v>
      </c>
      <c r="N6221" s="42">
        <f>IF($D6221="",0,COUNTIF(BankAccts,$D6221))</f>
        <v>0</v>
      </c>
    </row>
    <row r="6222" spans="1:14">
      <c r="A6222" s="38">
        <f>IF(Txn!$B3117="","",Txn!$B3117)</f>
        <v>0</v>
      </c>
      <c r="B6222" s="38">
        <f>IF(Txn!$B3117="","",Txn!$C3117)</f>
        <v>0</v>
      </c>
      <c r="C6222" s="39">
        <f>IF(Txn!$B3117="","","تراکنش بانکی")</f>
        <v>0</v>
      </c>
      <c r="D6222" s="38">
        <f>IF(Txn!$B3117="","",IF(IF(Txn!$U3117="TRF",Txn!$Y3117,Txn!$Z3117)="","",IF(Txn!$U3117="TRF",Txn!$Y3117,Txn!$Z3117)))</f>
        <v>0</v>
      </c>
      <c r="E6222" s="39">
        <f>IF($D6222="","",IFERROR(VLOOKUP($D6222,AcctTbl,2,0),""))</f>
        <v>0</v>
      </c>
      <c r="F6222" s="39">
        <f>IF($D6222="","",IFERROR(VLOOKUP($D6222,AcctTbl,3,0),""))</f>
        <v>0</v>
      </c>
      <c r="G6222" s="39">
        <f>IF(Txn!$B3117="","",Txn!$D3117)</f>
        <v>0</v>
      </c>
      <c r="H6222" s="38">
        <f>IF(Txn!$B3117="","",Txn!$E3117)</f>
        <v>0</v>
      </c>
      <c r="I6222" s="40">
        <f>IF(Txn!$B3117="",0,Txn!$Q3117)</f>
        <v>0</v>
      </c>
      <c r="J6222" s="40">
        <f>IF(Txn!$B3117="",0,Txn!$R3117)</f>
        <v>0</v>
      </c>
      <c r="K6222" s="41">
        <f>IF($A6222="","",IFERROR(VALUE(MID($A6222,6,2)),""))</f>
        <v>0</v>
      </c>
      <c r="L6222" s="39">
        <f>IF(Txn!$K3117="","","طرف مقابل — "&amp;Txn!$K3117)</f>
        <v>0</v>
      </c>
      <c r="N6222" s="42">
        <f>IF($D6222="",0,COUNTIF(BankAccts,$D6222))</f>
        <v>0</v>
      </c>
    </row>
    <row r="6223" spans="1:14">
      <c r="A6223" s="38">
        <f>IF(Txn!$B3118="","",Txn!$B3118)</f>
        <v>0</v>
      </c>
      <c r="B6223" s="38">
        <f>IF(Txn!$B3118="","",Txn!$C3118)</f>
        <v>0</v>
      </c>
      <c r="C6223" s="39">
        <f>IF(Txn!$B3118="","","تراکنش بانکی")</f>
        <v>0</v>
      </c>
      <c r="D6223" s="38">
        <f>IF(Txn!$B3118="","",IF(Txn!$X3118="","",Txn!$X3118))</f>
        <v>0</v>
      </c>
      <c r="E6223" s="39">
        <f>IF($D6223="","",IFERROR(VLOOKUP($D6223,AcctTbl,2,0),""))</f>
        <v>0</v>
      </c>
      <c r="F6223" s="39">
        <f>IF($D6223="","",IFERROR(VLOOKUP($D6223,AcctTbl,3,0),""))</f>
        <v>0</v>
      </c>
      <c r="G6223" s="39">
        <f>IF(Txn!$B3118="","",Txn!$D3118)</f>
        <v>0</v>
      </c>
      <c r="H6223" s="38">
        <f>IF(Txn!$B3118="","",Txn!$E3118)</f>
        <v>0</v>
      </c>
      <c r="I6223" s="40">
        <f>IF(Txn!$B3118="",0,Txn!$O3118)</f>
        <v>0</v>
      </c>
      <c r="J6223" s="40">
        <f>IF(Txn!$B3118="",0,Txn!$P3118)</f>
        <v>0</v>
      </c>
      <c r="K6223" s="41">
        <f>IF($A6223="","",IFERROR(VALUE(MID($A6223,6,2)),""))</f>
        <v>0</v>
      </c>
      <c r="L6223" s="39">
        <f>IF(Txn!$K3118="","",Txn!$K3118)</f>
        <v>0</v>
      </c>
      <c r="N6223" s="42">
        <f>IF($D6223="",0,COUNTIF(BankAccts,$D6223))</f>
        <v>0</v>
      </c>
    </row>
    <row r="6224" spans="1:14">
      <c r="A6224" s="38">
        <f>IF(Txn!$B3118="","",Txn!$B3118)</f>
        <v>0</v>
      </c>
      <c r="B6224" s="38">
        <f>IF(Txn!$B3118="","",Txn!$C3118)</f>
        <v>0</v>
      </c>
      <c r="C6224" s="39">
        <f>IF(Txn!$B3118="","","تراکنش بانکی")</f>
        <v>0</v>
      </c>
      <c r="D6224" s="38">
        <f>IF(Txn!$B3118="","",IF(IF(Txn!$U3118="TRF",Txn!$Y3118,Txn!$Z3118)="","",IF(Txn!$U3118="TRF",Txn!$Y3118,Txn!$Z3118)))</f>
        <v>0</v>
      </c>
      <c r="E6224" s="39">
        <f>IF($D6224="","",IFERROR(VLOOKUP($D6224,AcctTbl,2,0),""))</f>
        <v>0</v>
      </c>
      <c r="F6224" s="39">
        <f>IF($D6224="","",IFERROR(VLOOKUP($D6224,AcctTbl,3,0),""))</f>
        <v>0</v>
      </c>
      <c r="G6224" s="39">
        <f>IF(Txn!$B3118="","",Txn!$D3118)</f>
        <v>0</v>
      </c>
      <c r="H6224" s="38">
        <f>IF(Txn!$B3118="","",Txn!$E3118)</f>
        <v>0</v>
      </c>
      <c r="I6224" s="40">
        <f>IF(Txn!$B3118="",0,Txn!$Q3118)</f>
        <v>0</v>
      </c>
      <c r="J6224" s="40">
        <f>IF(Txn!$B3118="",0,Txn!$R3118)</f>
        <v>0</v>
      </c>
      <c r="K6224" s="41">
        <f>IF($A6224="","",IFERROR(VALUE(MID($A6224,6,2)),""))</f>
        <v>0</v>
      </c>
      <c r="L6224" s="39">
        <f>IF(Txn!$K3118="","","طرف مقابل — "&amp;Txn!$K3118)</f>
        <v>0</v>
      </c>
      <c r="N6224" s="42">
        <f>IF($D6224="",0,COUNTIF(BankAccts,$D6224))</f>
        <v>0</v>
      </c>
    </row>
    <row r="6225" spans="1:14">
      <c r="A6225" s="38">
        <f>IF(Txn!$B3119="","",Txn!$B3119)</f>
        <v>0</v>
      </c>
      <c r="B6225" s="38">
        <f>IF(Txn!$B3119="","",Txn!$C3119)</f>
        <v>0</v>
      </c>
      <c r="C6225" s="39">
        <f>IF(Txn!$B3119="","","تراکنش بانکی")</f>
        <v>0</v>
      </c>
      <c r="D6225" s="38">
        <f>IF(Txn!$B3119="","",IF(Txn!$X3119="","",Txn!$X3119))</f>
        <v>0</v>
      </c>
      <c r="E6225" s="39">
        <f>IF($D6225="","",IFERROR(VLOOKUP($D6225,AcctTbl,2,0),""))</f>
        <v>0</v>
      </c>
      <c r="F6225" s="39">
        <f>IF($D6225="","",IFERROR(VLOOKUP($D6225,AcctTbl,3,0),""))</f>
        <v>0</v>
      </c>
      <c r="G6225" s="39">
        <f>IF(Txn!$B3119="","",Txn!$D3119)</f>
        <v>0</v>
      </c>
      <c r="H6225" s="38">
        <f>IF(Txn!$B3119="","",Txn!$E3119)</f>
        <v>0</v>
      </c>
      <c r="I6225" s="40">
        <f>IF(Txn!$B3119="",0,Txn!$O3119)</f>
        <v>0</v>
      </c>
      <c r="J6225" s="40">
        <f>IF(Txn!$B3119="",0,Txn!$P3119)</f>
        <v>0</v>
      </c>
      <c r="K6225" s="41">
        <f>IF($A6225="","",IFERROR(VALUE(MID($A6225,6,2)),""))</f>
        <v>0</v>
      </c>
      <c r="L6225" s="39">
        <f>IF(Txn!$K3119="","",Txn!$K3119)</f>
        <v>0</v>
      </c>
      <c r="N6225" s="42">
        <f>IF($D6225="",0,COUNTIF(BankAccts,$D6225))</f>
        <v>0</v>
      </c>
    </row>
    <row r="6226" spans="1:14">
      <c r="A6226" s="38">
        <f>IF(Txn!$B3119="","",Txn!$B3119)</f>
        <v>0</v>
      </c>
      <c r="B6226" s="38">
        <f>IF(Txn!$B3119="","",Txn!$C3119)</f>
        <v>0</v>
      </c>
      <c r="C6226" s="39">
        <f>IF(Txn!$B3119="","","تراکنش بانکی")</f>
        <v>0</v>
      </c>
      <c r="D6226" s="38">
        <f>IF(Txn!$B3119="","",IF(IF(Txn!$U3119="TRF",Txn!$Y3119,Txn!$Z3119)="","",IF(Txn!$U3119="TRF",Txn!$Y3119,Txn!$Z3119)))</f>
        <v>0</v>
      </c>
      <c r="E6226" s="39">
        <f>IF($D6226="","",IFERROR(VLOOKUP($D6226,AcctTbl,2,0),""))</f>
        <v>0</v>
      </c>
      <c r="F6226" s="39">
        <f>IF($D6226="","",IFERROR(VLOOKUP($D6226,AcctTbl,3,0),""))</f>
        <v>0</v>
      </c>
      <c r="G6226" s="39">
        <f>IF(Txn!$B3119="","",Txn!$D3119)</f>
        <v>0</v>
      </c>
      <c r="H6226" s="38">
        <f>IF(Txn!$B3119="","",Txn!$E3119)</f>
        <v>0</v>
      </c>
      <c r="I6226" s="40">
        <f>IF(Txn!$B3119="",0,Txn!$Q3119)</f>
        <v>0</v>
      </c>
      <c r="J6226" s="40">
        <f>IF(Txn!$B3119="",0,Txn!$R3119)</f>
        <v>0</v>
      </c>
      <c r="K6226" s="41">
        <f>IF($A6226="","",IFERROR(VALUE(MID($A6226,6,2)),""))</f>
        <v>0</v>
      </c>
      <c r="L6226" s="39">
        <f>IF(Txn!$K3119="","","طرف مقابل — "&amp;Txn!$K3119)</f>
        <v>0</v>
      </c>
      <c r="N6226" s="42">
        <f>IF($D6226="",0,COUNTIF(BankAccts,$D6226))</f>
        <v>0</v>
      </c>
    </row>
    <row r="6227" spans="1:14">
      <c r="A6227" s="38">
        <f>IF(Txn!$B3120="","",Txn!$B3120)</f>
        <v>0</v>
      </c>
      <c r="B6227" s="38">
        <f>IF(Txn!$B3120="","",Txn!$C3120)</f>
        <v>0</v>
      </c>
      <c r="C6227" s="39">
        <f>IF(Txn!$B3120="","","تراکنش بانکی")</f>
        <v>0</v>
      </c>
      <c r="D6227" s="38">
        <f>IF(Txn!$B3120="","",IF(Txn!$X3120="","",Txn!$X3120))</f>
        <v>0</v>
      </c>
      <c r="E6227" s="39">
        <f>IF($D6227="","",IFERROR(VLOOKUP($D6227,AcctTbl,2,0),""))</f>
        <v>0</v>
      </c>
      <c r="F6227" s="39">
        <f>IF($D6227="","",IFERROR(VLOOKUP($D6227,AcctTbl,3,0),""))</f>
        <v>0</v>
      </c>
      <c r="G6227" s="39">
        <f>IF(Txn!$B3120="","",Txn!$D3120)</f>
        <v>0</v>
      </c>
      <c r="H6227" s="38">
        <f>IF(Txn!$B3120="","",Txn!$E3120)</f>
        <v>0</v>
      </c>
      <c r="I6227" s="40">
        <f>IF(Txn!$B3120="",0,Txn!$O3120)</f>
        <v>0</v>
      </c>
      <c r="J6227" s="40">
        <f>IF(Txn!$B3120="",0,Txn!$P3120)</f>
        <v>0</v>
      </c>
      <c r="K6227" s="41">
        <f>IF($A6227="","",IFERROR(VALUE(MID($A6227,6,2)),""))</f>
        <v>0</v>
      </c>
      <c r="L6227" s="39">
        <f>IF(Txn!$K3120="","",Txn!$K3120)</f>
        <v>0</v>
      </c>
      <c r="N6227" s="42">
        <f>IF($D6227="",0,COUNTIF(BankAccts,$D6227))</f>
        <v>0</v>
      </c>
    </row>
    <row r="6228" spans="1:14">
      <c r="A6228" s="38">
        <f>IF(Txn!$B3120="","",Txn!$B3120)</f>
        <v>0</v>
      </c>
      <c r="B6228" s="38">
        <f>IF(Txn!$B3120="","",Txn!$C3120)</f>
        <v>0</v>
      </c>
      <c r="C6228" s="39">
        <f>IF(Txn!$B3120="","","تراکنش بانکی")</f>
        <v>0</v>
      </c>
      <c r="D6228" s="38">
        <f>IF(Txn!$B3120="","",IF(IF(Txn!$U3120="TRF",Txn!$Y3120,Txn!$Z3120)="","",IF(Txn!$U3120="TRF",Txn!$Y3120,Txn!$Z3120)))</f>
        <v>0</v>
      </c>
      <c r="E6228" s="39">
        <f>IF($D6228="","",IFERROR(VLOOKUP($D6228,AcctTbl,2,0),""))</f>
        <v>0</v>
      </c>
      <c r="F6228" s="39">
        <f>IF($D6228="","",IFERROR(VLOOKUP($D6228,AcctTbl,3,0),""))</f>
        <v>0</v>
      </c>
      <c r="G6228" s="39">
        <f>IF(Txn!$B3120="","",Txn!$D3120)</f>
        <v>0</v>
      </c>
      <c r="H6228" s="38">
        <f>IF(Txn!$B3120="","",Txn!$E3120)</f>
        <v>0</v>
      </c>
      <c r="I6228" s="40">
        <f>IF(Txn!$B3120="",0,Txn!$Q3120)</f>
        <v>0</v>
      </c>
      <c r="J6228" s="40">
        <f>IF(Txn!$B3120="",0,Txn!$R3120)</f>
        <v>0</v>
      </c>
      <c r="K6228" s="41">
        <f>IF($A6228="","",IFERROR(VALUE(MID($A6228,6,2)),""))</f>
        <v>0</v>
      </c>
      <c r="L6228" s="39">
        <f>IF(Txn!$K3120="","","طرف مقابل — "&amp;Txn!$K3120)</f>
        <v>0</v>
      </c>
      <c r="N6228" s="42">
        <f>IF($D6228="",0,COUNTIF(BankAccts,$D6228))</f>
        <v>0</v>
      </c>
    </row>
    <row r="6229" spans="1:14">
      <c r="A6229" s="38">
        <f>IF(Txn!$B3121="","",Txn!$B3121)</f>
        <v>0</v>
      </c>
      <c r="B6229" s="38">
        <f>IF(Txn!$B3121="","",Txn!$C3121)</f>
        <v>0</v>
      </c>
      <c r="C6229" s="39">
        <f>IF(Txn!$B3121="","","تراکنش بانکی")</f>
        <v>0</v>
      </c>
      <c r="D6229" s="38">
        <f>IF(Txn!$B3121="","",IF(Txn!$X3121="","",Txn!$X3121))</f>
        <v>0</v>
      </c>
      <c r="E6229" s="39">
        <f>IF($D6229="","",IFERROR(VLOOKUP($D6229,AcctTbl,2,0),""))</f>
        <v>0</v>
      </c>
      <c r="F6229" s="39">
        <f>IF($D6229="","",IFERROR(VLOOKUP($D6229,AcctTbl,3,0),""))</f>
        <v>0</v>
      </c>
      <c r="G6229" s="39">
        <f>IF(Txn!$B3121="","",Txn!$D3121)</f>
        <v>0</v>
      </c>
      <c r="H6229" s="38">
        <f>IF(Txn!$B3121="","",Txn!$E3121)</f>
        <v>0</v>
      </c>
      <c r="I6229" s="40">
        <f>IF(Txn!$B3121="",0,Txn!$O3121)</f>
        <v>0</v>
      </c>
      <c r="J6229" s="40">
        <f>IF(Txn!$B3121="",0,Txn!$P3121)</f>
        <v>0</v>
      </c>
      <c r="K6229" s="41">
        <f>IF($A6229="","",IFERROR(VALUE(MID($A6229,6,2)),""))</f>
        <v>0</v>
      </c>
      <c r="L6229" s="39">
        <f>IF(Txn!$K3121="","",Txn!$K3121)</f>
        <v>0</v>
      </c>
      <c r="N6229" s="42">
        <f>IF($D6229="",0,COUNTIF(BankAccts,$D6229))</f>
        <v>0</v>
      </c>
    </row>
    <row r="6230" spans="1:14">
      <c r="A6230" s="38">
        <f>IF(Txn!$B3121="","",Txn!$B3121)</f>
        <v>0</v>
      </c>
      <c r="B6230" s="38">
        <f>IF(Txn!$B3121="","",Txn!$C3121)</f>
        <v>0</v>
      </c>
      <c r="C6230" s="39">
        <f>IF(Txn!$B3121="","","تراکنش بانکی")</f>
        <v>0</v>
      </c>
      <c r="D6230" s="38">
        <f>IF(Txn!$B3121="","",IF(IF(Txn!$U3121="TRF",Txn!$Y3121,Txn!$Z3121)="","",IF(Txn!$U3121="TRF",Txn!$Y3121,Txn!$Z3121)))</f>
        <v>0</v>
      </c>
      <c r="E6230" s="39">
        <f>IF($D6230="","",IFERROR(VLOOKUP($D6230,AcctTbl,2,0),""))</f>
        <v>0</v>
      </c>
      <c r="F6230" s="39">
        <f>IF($D6230="","",IFERROR(VLOOKUP($D6230,AcctTbl,3,0),""))</f>
        <v>0</v>
      </c>
      <c r="G6230" s="39">
        <f>IF(Txn!$B3121="","",Txn!$D3121)</f>
        <v>0</v>
      </c>
      <c r="H6230" s="38">
        <f>IF(Txn!$B3121="","",Txn!$E3121)</f>
        <v>0</v>
      </c>
      <c r="I6230" s="40">
        <f>IF(Txn!$B3121="",0,Txn!$Q3121)</f>
        <v>0</v>
      </c>
      <c r="J6230" s="40">
        <f>IF(Txn!$B3121="",0,Txn!$R3121)</f>
        <v>0</v>
      </c>
      <c r="K6230" s="41">
        <f>IF($A6230="","",IFERROR(VALUE(MID($A6230,6,2)),""))</f>
        <v>0</v>
      </c>
      <c r="L6230" s="39">
        <f>IF(Txn!$K3121="","","طرف مقابل — "&amp;Txn!$K3121)</f>
        <v>0</v>
      </c>
      <c r="N6230" s="42">
        <f>IF($D6230="",0,COUNTIF(BankAccts,$D6230))</f>
        <v>0</v>
      </c>
    </row>
    <row r="6231" spans="1:14">
      <c r="A6231" s="38">
        <f>IF(Txn!$B3122="","",Txn!$B3122)</f>
        <v>0</v>
      </c>
      <c r="B6231" s="38">
        <f>IF(Txn!$B3122="","",Txn!$C3122)</f>
        <v>0</v>
      </c>
      <c r="C6231" s="39">
        <f>IF(Txn!$B3122="","","تراکنش بانکی")</f>
        <v>0</v>
      </c>
      <c r="D6231" s="38">
        <f>IF(Txn!$B3122="","",IF(Txn!$X3122="","",Txn!$X3122))</f>
        <v>0</v>
      </c>
      <c r="E6231" s="39">
        <f>IF($D6231="","",IFERROR(VLOOKUP($D6231,AcctTbl,2,0),""))</f>
        <v>0</v>
      </c>
      <c r="F6231" s="39">
        <f>IF($D6231="","",IFERROR(VLOOKUP($D6231,AcctTbl,3,0),""))</f>
        <v>0</v>
      </c>
      <c r="G6231" s="39">
        <f>IF(Txn!$B3122="","",Txn!$D3122)</f>
        <v>0</v>
      </c>
      <c r="H6231" s="38">
        <f>IF(Txn!$B3122="","",Txn!$E3122)</f>
        <v>0</v>
      </c>
      <c r="I6231" s="40">
        <f>IF(Txn!$B3122="",0,Txn!$O3122)</f>
        <v>0</v>
      </c>
      <c r="J6231" s="40">
        <f>IF(Txn!$B3122="",0,Txn!$P3122)</f>
        <v>0</v>
      </c>
      <c r="K6231" s="41">
        <f>IF($A6231="","",IFERROR(VALUE(MID($A6231,6,2)),""))</f>
        <v>0</v>
      </c>
      <c r="L6231" s="39">
        <f>IF(Txn!$K3122="","",Txn!$K3122)</f>
        <v>0</v>
      </c>
      <c r="N6231" s="42">
        <f>IF($D6231="",0,COUNTIF(BankAccts,$D6231))</f>
        <v>0</v>
      </c>
    </row>
    <row r="6232" spans="1:14">
      <c r="A6232" s="38">
        <f>IF(Txn!$B3122="","",Txn!$B3122)</f>
        <v>0</v>
      </c>
      <c r="B6232" s="38">
        <f>IF(Txn!$B3122="","",Txn!$C3122)</f>
        <v>0</v>
      </c>
      <c r="C6232" s="39">
        <f>IF(Txn!$B3122="","","تراکنش بانکی")</f>
        <v>0</v>
      </c>
      <c r="D6232" s="38">
        <f>IF(Txn!$B3122="","",IF(IF(Txn!$U3122="TRF",Txn!$Y3122,Txn!$Z3122)="","",IF(Txn!$U3122="TRF",Txn!$Y3122,Txn!$Z3122)))</f>
        <v>0</v>
      </c>
      <c r="E6232" s="39">
        <f>IF($D6232="","",IFERROR(VLOOKUP($D6232,AcctTbl,2,0),""))</f>
        <v>0</v>
      </c>
      <c r="F6232" s="39">
        <f>IF($D6232="","",IFERROR(VLOOKUP($D6232,AcctTbl,3,0),""))</f>
        <v>0</v>
      </c>
      <c r="G6232" s="39">
        <f>IF(Txn!$B3122="","",Txn!$D3122)</f>
        <v>0</v>
      </c>
      <c r="H6232" s="38">
        <f>IF(Txn!$B3122="","",Txn!$E3122)</f>
        <v>0</v>
      </c>
      <c r="I6232" s="40">
        <f>IF(Txn!$B3122="",0,Txn!$Q3122)</f>
        <v>0</v>
      </c>
      <c r="J6232" s="40">
        <f>IF(Txn!$B3122="",0,Txn!$R3122)</f>
        <v>0</v>
      </c>
      <c r="K6232" s="41">
        <f>IF($A6232="","",IFERROR(VALUE(MID($A6232,6,2)),""))</f>
        <v>0</v>
      </c>
      <c r="L6232" s="39">
        <f>IF(Txn!$K3122="","","طرف مقابل — "&amp;Txn!$K3122)</f>
        <v>0</v>
      </c>
      <c r="N6232" s="42">
        <f>IF($D6232="",0,COUNTIF(BankAccts,$D6232))</f>
        <v>0</v>
      </c>
    </row>
    <row r="6233" spans="1:14">
      <c r="A6233" s="38">
        <f>IF(Txn!$B3123="","",Txn!$B3123)</f>
        <v>0</v>
      </c>
      <c r="B6233" s="38">
        <f>IF(Txn!$B3123="","",Txn!$C3123)</f>
        <v>0</v>
      </c>
      <c r="C6233" s="39">
        <f>IF(Txn!$B3123="","","تراکنش بانکی")</f>
        <v>0</v>
      </c>
      <c r="D6233" s="38">
        <f>IF(Txn!$B3123="","",IF(Txn!$X3123="","",Txn!$X3123))</f>
        <v>0</v>
      </c>
      <c r="E6233" s="39">
        <f>IF($D6233="","",IFERROR(VLOOKUP($D6233,AcctTbl,2,0),""))</f>
        <v>0</v>
      </c>
      <c r="F6233" s="39">
        <f>IF($D6233="","",IFERROR(VLOOKUP($D6233,AcctTbl,3,0),""))</f>
        <v>0</v>
      </c>
      <c r="G6233" s="39">
        <f>IF(Txn!$B3123="","",Txn!$D3123)</f>
        <v>0</v>
      </c>
      <c r="H6233" s="38">
        <f>IF(Txn!$B3123="","",Txn!$E3123)</f>
        <v>0</v>
      </c>
      <c r="I6233" s="40">
        <f>IF(Txn!$B3123="",0,Txn!$O3123)</f>
        <v>0</v>
      </c>
      <c r="J6233" s="40">
        <f>IF(Txn!$B3123="",0,Txn!$P3123)</f>
        <v>0</v>
      </c>
      <c r="K6233" s="41">
        <f>IF($A6233="","",IFERROR(VALUE(MID($A6233,6,2)),""))</f>
        <v>0</v>
      </c>
      <c r="L6233" s="39">
        <f>IF(Txn!$K3123="","",Txn!$K3123)</f>
        <v>0</v>
      </c>
      <c r="N6233" s="42">
        <f>IF($D6233="",0,COUNTIF(BankAccts,$D6233))</f>
        <v>0</v>
      </c>
    </row>
    <row r="6234" spans="1:14">
      <c r="A6234" s="38">
        <f>IF(Txn!$B3123="","",Txn!$B3123)</f>
        <v>0</v>
      </c>
      <c r="B6234" s="38">
        <f>IF(Txn!$B3123="","",Txn!$C3123)</f>
        <v>0</v>
      </c>
      <c r="C6234" s="39">
        <f>IF(Txn!$B3123="","","تراکنش بانکی")</f>
        <v>0</v>
      </c>
      <c r="D6234" s="38">
        <f>IF(Txn!$B3123="","",IF(IF(Txn!$U3123="TRF",Txn!$Y3123,Txn!$Z3123)="","",IF(Txn!$U3123="TRF",Txn!$Y3123,Txn!$Z3123)))</f>
        <v>0</v>
      </c>
      <c r="E6234" s="39">
        <f>IF($D6234="","",IFERROR(VLOOKUP($D6234,AcctTbl,2,0),""))</f>
        <v>0</v>
      </c>
      <c r="F6234" s="39">
        <f>IF($D6234="","",IFERROR(VLOOKUP($D6234,AcctTbl,3,0),""))</f>
        <v>0</v>
      </c>
      <c r="G6234" s="39">
        <f>IF(Txn!$B3123="","",Txn!$D3123)</f>
        <v>0</v>
      </c>
      <c r="H6234" s="38">
        <f>IF(Txn!$B3123="","",Txn!$E3123)</f>
        <v>0</v>
      </c>
      <c r="I6234" s="40">
        <f>IF(Txn!$B3123="",0,Txn!$Q3123)</f>
        <v>0</v>
      </c>
      <c r="J6234" s="40">
        <f>IF(Txn!$B3123="",0,Txn!$R3123)</f>
        <v>0</v>
      </c>
      <c r="K6234" s="41">
        <f>IF($A6234="","",IFERROR(VALUE(MID($A6234,6,2)),""))</f>
        <v>0</v>
      </c>
      <c r="L6234" s="39">
        <f>IF(Txn!$K3123="","","طرف مقابل — "&amp;Txn!$K3123)</f>
        <v>0</v>
      </c>
      <c r="N6234" s="42">
        <f>IF($D6234="",0,COUNTIF(BankAccts,$D6234))</f>
        <v>0</v>
      </c>
    </row>
    <row r="6235" spans="1:14">
      <c r="A6235" s="38">
        <f>IF(Txn!$B3124="","",Txn!$B3124)</f>
        <v>0</v>
      </c>
      <c r="B6235" s="38">
        <f>IF(Txn!$B3124="","",Txn!$C3124)</f>
        <v>0</v>
      </c>
      <c r="C6235" s="39">
        <f>IF(Txn!$B3124="","","تراکنش بانکی")</f>
        <v>0</v>
      </c>
      <c r="D6235" s="38">
        <f>IF(Txn!$B3124="","",IF(Txn!$X3124="","",Txn!$X3124))</f>
        <v>0</v>
      </c>
      <c r="E6235" s="39">
        <f>IF($D6235="","",IFERROR(VLOOKUP($D6235,AcctTbl,2,0),""))</f>
        <v>0</v>
      </c>
      <c r="F6235" s="39">
        <f>IF($D6235="","",IFERROR(VLOOKUP($D6235,AcctTbl,3,0),""))</f>
        <v>0</v>
      </c>
      <c r="G6235" s="39">
        <f>IF(Txn!$B3124="","",Txn!$D3124)</f>
        <v>0</v>
      </c>
      <c r="H6235" s="38">
        <f>IF(Txn!$B3124="","",Txn!$E3124)</f>
        <v>0</v>
      </c>
      <c r="I6235" s="40">
        <f>IF(Txn!$B3124="",0,Txn!$O3124)</f>
        <v>0</v>
      </c>
      <c r="J6235" s="40">
        <f>IF(Txn!$B3124="",0,Txn!$P3124)</f>
        <v>0</v>
      </c>
      <c r="K6235" s="41">
        <f>IF($A6235="","",IFERROR(VALUE(MID($A6235,6,2)),""))</f>
        <v>0</v>
      </c>
      <c r="L6235" s="39">
        <f>IF(Txn!$K3124="","",Txn!$K3124)</f>
        <v>0</v>
      </c>
      <c r="N6235" s="42">
        <f>IF($D6235="",0,COUNTIF(BankAccts,$D6235))</f>
        <v>0</v>
      </c>
    </row>
    <row r="6236" spans="1:14">
      <c r="A6236" s="38">
        <f>IF(Txn!$B3124="","",Txn!$B3124)</f>
        <v>0</v>
      </c>
      <c r="B6236" s="38">
        <f>IF(Txn!$B3124="","",Txn!$C3124)</f>
        <v>0</v>
      </c>
      <c r="C6236" s="39">
        <f>IF(Txn!$B3124="","","تراکنش بانکی")</f>
        <v>0</v>
      </c>
      <c r="D6236" s="38">
        <f>IF(Txn!$B3124="","",IF(IF(Txn!$U3124="TRF",Txn!$Y3124,Txn!$Z3124)="","",IF(Txn!$U3124="TRF",Txn!$Y3124,Txn!$Z3124)))</f>
        <v>0</v>
      </c>
      <c r="E6236" s="39">
        <f>IF($D6236="","",IFERROR(VLOOKUP($D6236,AcctTbl,2,0),""))</f>
        <v>0</v>
      </c>
      <c r="F6236" s="39">
        <f>IF($D6236="","",IFERROR(VLOOKUP($D6236,AcctTbl,3,0),""))</f>
        <v>0</v>
      </c>
      <c r="G6236" s="39">
        <f>IF(Txn!$B3124="","",Txn!$D3124)</f>
        <v>0</v>
      </c>
      <c r="H6236" s="38">
        <f>IF(Txn!$B3124="","",Txn!$E3124)</f>
        <v>0</v>
      </c>
      <c r="I6236" s="40">
        <f>IF(Txn!$B3124="",0,Txn!$Q3124)</f>
        <v>0</v>
      </c>
      <c r="J6236" s="40">
        <f>IF(Txn!$B3124="",0,Txn!$R3124)</f>
        <v>0</v>
      </c>
      <c r="K6236" s="41">
        <f>IF($A6236="","",IFERROR(VALUE(MID($A6236,6,2)),""))</f>
        <v>0</v>
      </c>
      <c r="L6236" s="39">
        <f>IF(Txn!$K3124="","","طرف مقابل — "&amp;Txn!$K3124)</f>
        <v>0</v>
      </c>
      <c r="N6236" s="42">
        <f>IF($D6236="",0,COUNTIF(BankAccts,$D6236))</f>
        <v>0</v>
      </c>
    </row>
    <row r="6237" spans="1:14">
      <c r="A6237" s="38">
        <f>IF(Txn!$B3125="","",Txn!$B3125)</f>
        <v>0</v>
      </c>
      <c r="B6237" s="38">
        <f>IF(Txn!$B3125="","",Txn!$C3125)</f>
        <v>0</v>
      </c>
      <c r="C6237" s="39">
        <f>IF(Txn!$B3125="","","تراکنش بانکی")</f>
        <v>0</v>
      </c>
      <c r="D6237" s="38">
        <f>IF(Txn!$B3125="","",IF(Txn!$X3125="","",Txn!$X3125))</f>
        <v>0</v>
      </c>
      <c r="E6237" s="39">
        <f>IF($D6237="","",IFERROR(VLOOKUP($D6237,AcctTbl,2,0),""))</f>
        <v>0</v>
      </c>
      <c r="F6237" s="39">
        <f>IF($D6237="","",IFERROR(VLOOKUP($D6237,AcctTbl,3,0),""))</f>
        <v>0</v>
      </c>
      <c r="G6237" s="39">
        <f>IF(Txn!$B3125="","",Txn!$D3125)</f>
        <v>0</v>
      </c>
      <c r="H6237" s="38">
        <f>IF(Txn!$B3125="","",Txn!$E3125)</f>
        <v>0</v>
      </c>
      <c r="I6237" s="40">
        <f>IF(Txn!$B3125="",0,Txn!$O3125)</f>
        <v>0</v>
      </c>
      <c r="J6237" s="40">
        <f>IF(Txn!$B3125="",0,Txn!$P3125)</f>
        <v>0</v>
      </c>
      <c r="K6237" s="41">
        <f>IF($A6237="","",IFERROR(VALUE(MID($A6237,6,2)),""))</f>
        <v>0</v>
      </c>
      <c r="L6237" s="39">
        <f>IF(Txn!$K3125="","",Txn!$K3125)</f>
        <v>0</v>
      </c>
      <c r="N6237" s="42">
        <f>IF($D6237="",0,COUNTIF(BankAccts,$D6237))</f>
        <v>0</v>
      </c>
    </row>
    <row r="6238" spans="1:14">
      <c r="A6238" s="38">
        <f>IF(Txn!$B3125="","",Txn!$B3125)</f>
        <v>0</v>
      </c>
      <c r="B6238" s="38">
        <f>IF(Txn!$B3125="","",Txn!$C3125)</f>
        <v>0</v>
      </c>
      <c r="C6238" s="39">
        <f>IF(Txn!$B3125="","","تراکنش بانکی")</f>
        <v>0</v>
      </c>
      <c r="D6238" s="38">
        <f>IF(Txn!$B3125="","",IF(IF(Txn!$U3125="TRF",Txn!$Y3125,Txn!$Z3125)="","",IF(Txn!$U3125="TRF",Txn!$Y3125,Txn!$Z3125)))</f>
        <v>0</v>
      </c>
      <c r="E6238" s="39">
        <f>IF($D6238="","",IFERROR(VLOOKUP($D6238,AcctTbl,2,0),""))</f>
        <v>0</v>
      </c>
      <c r="F6238" s="39">
        <f>IF($D6238="","",IFERROR(VLOOKUP($D6238,AcctTbl,3,0),""))</f>
        <v>0</v>
      </c>
      <c r="G6238" s="39">
        <f>IF(Txn!$B3125="","",Txn!$D3125)</f>
        <v>0</v>
      </c>
      <c r="H6238" s="38">
        <f>IF(Txn!$B3125="","",Txn!$E3125)</f>
        <v>0</v>
      </c>
      <c r="I6238" s="40">
        <f>IF(Txn!$B3125="",0,Txn!$Q3125)</f>
        <v>0</v>
      </c>
      <c r="J6238" s="40">
        <f>IF(Txn!$B3125="",0,Txn!$R3125)</f>
        <v>0</v>
      </c>
      <c r="K6238" s="41">
        <f>IF($A6238="","",IFERROR(VALUE(MID($A6238,6,2)),""))</f>
        <v>0</v>
      </c>
      <c r="L6238" s="39">
        <f>IF(Txn!$K3125="","","طرف مقابل — "&amp;Txn!$K3125)</f>
        <v>0</v>
      </c>
      <c r="N6238" s="42">
        <f>IF($D6238="",0,COUNTIF(BankAccts,$D6238))</f>
        <v>0</v>
      </c>
    </row>
    <row r="6239" spans="1:14">
      <c r="A6239" s="38">
        <f>IF(Txn!$B3126="","",Txn!$B3126)</f>
        <v>0</v>
      </c>
      <c r="B6239" s="38">
        <f>IF(Txn!$B3126="","",Txn!$C3126)</f>
        <v>0</v>
      </c>
      <c r="C6239" s="39">
        <f>IF(Txn!$B3126="","","تراکنش بانکی")</f>
        <v>0</v>
      </c>
      <c r="D6239" s="38">
        <f>IF(Txn!$B3126="","",IF(Txn!$X3126="","",Txn!$X3126))</f>
        <v>0</v>
      </c>
      <c r="E6239" s="39">
        <f>IF($D6239="","",IFERROR(VLOOKUP($D6239,AcctTbl,2,0),""))</f>
        <v>0</v>
      </c>
      <c r="F6239" s="39">
        <f>IF($D6239="","",IFERROR(VLOOKUP($D6239,AcctTbl,3,0),""))</f>
        <v>0</v>
      </c>
      <c r="G6239" s="39">
        <f>IF(Txn!$B3126="","",Txn!$D3126)</f>
        <v>0</v>
      </c>
      <c r="H6239" s="38">
        <f>IF(Txn!$B3126="","",Txn!$E3126)</f>
        <v>0</v>
      </c>
      <c r="I6239" s="40">
        <f>IF(Txn!$B3126="",0,Txn!$O3126)</f>
        <v>0</v>
      </c>
      <c r="J6239" s="40">
        <f>IF(Txn!$B3126="",0,Txn!$P3126)</f>
        <v>0</v>
      </c>
      <c r="K6239" s="41">
        <f>IF($A6239="","",IFERROR(VALUE(MID($A6239,6,2)),""))</f>
        <v>0</v>
      </c>
      <c r="L6239" s="39">
        <f>IF(Txn!$K3126="","",Txn!$K3126)</f>
        <v>0</v>
      </c>
      <c r="N6239" s="42">
        <f>IF($D6239="",0,COUNTIF(BankAccts,$D6239))</f>
        <v>0</v>
      </c>
    </row>
    <row r="6240" spans="1:14">
      <c r="A6240" s="38">
        <f>IF(Txn!$B3126="","",Txn!$B3126)</f>
        <v>0</v>
      </c>
      <c r="B6240" s="38">
        <f>IF(Txn!$B3126="","",Txn!$C3126)</f>
        <v>0</v>
      </c>
      <c r="C6240" s="39">
        <f>IF(Txn!$B3126="","","تراکنش بانکی")</f>
        <v>0</v>
      </c>
      <c r="D6240" s="38">
        <f>IF(Txn!$B3126="","",IF(IF(Txn!$U3126="TRF",Txn!$Y3126,Txn!$Z3126)="","",IF(Txn!$U3126="TRF",Txn!$Y3126,Txn!$Z3126)))</f>
        <v>0</v>
      </c>
      <c r="E6240" s="39">
        <f>IF($D6240="","",IFERROR(VLOOKUP($D6240,AcctTbl,2,0),""))</f>
        <v>0</v>
      </c>
      <c r="F6240" s="39">
        <f>IF($D6240="","",IFERROR(VLOOKUP($D6240,AcctTbl,3,0),""))</f>
        <v>0</v>
      </c>
      <c r="G6240" s="39">
        <f>IF(Txn!$B3126="","",Txn!$D3126)</f>
        <v>0</v>
      </c>
      <c r="H6240" s="38">
        <f>IF(Txn!$B3126="","",Txn!$E3126)</f>
        <v>0</v>
      </c>
      <c r="I6240" s="40">
        <f>IF(Txn!$B3126="",0,Txn!$Q3126)</f>
        <v>0</v>
      </c>
      <c r="J6240" s="40">
        <f>IF(Txn!$B3126="",0,Txn!$R3126)</f>
        <v>0</v>
      </c>
      <c r="K6240" s="41">
        <f>IF($A6240="","",IFERROR(VALUE(MID($A6240,6,2)),""))</f>
        <v>0</v>
      </c>
      <c r="L6240" s="39">
        <f>IF(Txn!$K3126="","","طرف مقابل — "&amp;Txn!$K3126)</f>
        <v>0</v>
      </c>
      <c r="N6240" s="42">
        <f>IF($D6240="",0,COUNTIF(BankAccts,$D6240))</f>
        <v>0</v>
      </c>
    </row>
    <row r="6241" spans="1:14">
      <c r="A6241" s="38">
        <f>IF(Txn!$B3127="","",Txn!$B3127)</f>
        <v>0</v>
      </c>
      <c r="B6241" s="38">
        <f>IF(Txn!$B3127="","",Txn!$C3127)</f>
        <v>0</v>
      </c>
      <c r="C6241" s="39">
        <f>IF(Txn!$B3127="","","تراکنش بانکی")</f>
        <v>0</v>
      </c>
      <c r="D6241" s="38">
        <f>IF(Txn!$B3127="","",IF(Txn!$X3127="","",Txn!$X3127))</f>
        <v>0</v>
      </c>
      <c r="E6241" s="39">
        <f>IF($D6241="","",IFERROR(VLOOKUP($D6241,AcctTbl,2,0),""))</f>
        <v>0</v>
      </c>
      <c r="F6241" s="39">
        <f>IF($D6241="","",IFERROR(VLOOKUP($D6241,AcctTbl,3,0),""))</f>
        <v>0</v>
      </c>
      <c r="G6241" s="39">
        <f>IF(Txn!$B3127="","",Txn!$D3127)</f>
        <v>0</v>
      </c>
      <c r="H6241" s="38">
        <f>IF(Txn!$B3127="","",Txn!$E3127)</f>
        <v>0</v>
      </c>
      <c r="I6241" s="40">
        <f>IF(Txn!$B3127="",0,Txn!$O3127)</f>
        <v>0</v>
      </c>
      <c r="J6241" s="40">
        <f>IF(Txn!$B3127="",0,Txn!$P3127)</f>
        <v>0</v>
      </c>
      <c r="K6241" s="41">
        <f>IF($A6241="","",IFERROR(VALUE(MID($A6241,6,2)),""))</f>
        <v>0</v>
      </c>
      <c r="L6241" s="39">
        <f>IF(Txn!$K3127="","",Txn!$K3127)</f>
        <v>0</v>
      </c>
      <c r="N6241" s="42">
        <f>IF($D6241="",0,COUNTIF(BankAccts,$D6241))</f>
        <v>0</v>
      </c>
    </row>
    <row r="6242" spans="1:14">
      <c r="A6242" s="38">
        <f>IF(Txn!$B3127="","",Txn!$B3127)</f>
        <v>0</v>
      </c>
      <c r="B6242" s="38">
        <f>IF(Txn!$B3127="","",Txn!$C3127)</f>
        <v>0</v>
      </c>
      <c r="C6242" s="39">
        <f>IF(Txn!$B3127="","","تراکنش بانکی")</f>
        <v>0</v>
      </c>
      <c r="D6242" s="38">
        <f>IF(Txn!$B3127="","",IF(IF(Txn!$U3127="TRF",Txn!$Y3127,Txn!$Z3127)="","",IF(Txn!$U3127="TRF",Txn!$Y3127,Txn!$Z3127)))</f>
        <v>0</v>
      </c>
      <c r="E6242" s="39">
        <f>IF($D6242="","",IFERROR(VLOOKUP($D6242,AcctTbl,2,0),""))</f>
        <v>0</v>
      </c>
      <c r="F6242" s="39">
        <f>IF($D6242="","",IFERROR(VLOOKUP($D6242,AcctTbl,3,0),""))</f>
        <v>0</v>
      </c>
      <c r="G6242" s="39">
        <f>IF(Txn!$B3127="","",Txn!$D3127)</f>
        <v>0</v>
      </c>
      <c r="H6242" s="38">
        <f>IF(Txn!$B3127="","",Txn!$E3127)</f>
        <v>0</v>
      </c>
      <c r="I6242" s="40">
        <f>IF(Txn!$B3127="",0,Txn!$Q3127)</f>
        <v>0</v>
      </c>
      <c r="J6242" s="40">
        <f>IF(Txn!$B3127="",0,Txn!$R3127)</f>
        <v>0</v>
      </c>
      <c r="K6242" s="41">
        <f>IF($A6242="","",IFERROR(VALUE(MID($A6242,6,2)),""))</f>
        <v>0</v>
      </c>
      <c r="L6242" s="39">
        <f>IF(Txn!$K3127="","","طرف مقابل — "&amp;Txn!$K3127)</f>
        <v>0</v>
      </c>
      <c r="N6242" s="42">
        <f>IF($D6242="",0,COUNTIF(BankAccts,$D6242))</f>
        <v>0</v>
      </c>
    </row>
    <row r="6243" spans="1:14">
      <c r="A6243" s="38">
        <f>IF(Txn!$B3128="","",Txn!$B3128)</f>
        <v>0</v>
      </c>
      <c r="B6243" s="38">
        <f>IF(Txn!$B3128="","",Txn!$C3128)</f>
        <v>0</v>
      </c>
      <c r="C6243" s="39">
        <f>IF(Txn!$B3128="","","تراکنش بانکی")</f>
        <v>0</v>
      </c>
      <c r="D6243" s="38">
        <f>IF(Txn!$B3128="","",IF(Txn!$X3128="","",Txn!$X3128))</f>
        <v>0</v>
      </c>
      <c r="E6243" s="39">
        <f>IF($D6243="","",IFERROR(VLOOKUP($D6243,AcctTbl,2,0),""))</f>
        <v>0</v>
      </c>
      <c r="F6243" s="39">
        <f>IF($D6243="","",IFERROR(VLOOKUP($D6243,AcctTbl,3,0),""))</f>
        <v>0</v>
      </c>
      <c r="G6243" s="39">
        <f>IF(Txn!$B3128="","",Txn!$D3128)</f>
        <v>0</v>
      </c>
      <c r="H6243" s="38">
        <f>IF(Txn!$B3128="","",Txn!$E3128)</f>
        <v>0</v>
      </c>
      <c r="I6243" s="40">
        <f>IF(Txn!$B3128="",0,Txn!$O3128)</f>
        <v>0</v>
      </c>
      <c r="J6243" s="40">
        <f>IF(Txn!$B3128="",0,Txn!$P3128)</f>
        <v>0</v>
      </c>
      <c r="K6243" s="41">
        <f>IF($A6243="","",IFERROR(VALUE(MID($A6243,6,2)),""))</f>
        <v>0</v>
      </c>
      <c r="L6243" s="39">
        <f>IF(Txn!$K3128="","",Txn!$K3128)</f>
        <v>0</v>
      </c>
      <c r="N6243" s="42">
        <f>IF($D6243="",0,COUNTIF(BankAccts,$D6243))</f>
        <v>0</v>
      </c>
    </row>
    <row r="6244" spans="1:14">
      <c r="A6244" s="38">
        <f>IF(Txn!$B3128="","",Txn!$B3128)</f>
        <v>0</v>
      </c>
      <c r="B6244" s="38">
        <f>IF(Txn!$B3128="","",Txn!$C3128)</f>
        <v>0</v>
      </c>
      <c r="C6244" s="39">
        <f>IF(Txn!$B3128="","","تراکنش بانکی")</f>
        <v>0</v>
      </c>
      <c r="D6244" s="38">
        <f>IF(Txn!$B3128="","",IF(IF(Txn!$U3128="TRF",Txn!$Y3128,Txn!$Z3128)="","",IF(Txn!$U3128="TRF",Txn!$Y3128,Txn!$Z3128)))</f>
        <v>0</v>
      </c>
      <c r="E6244" s="39">
        <f>IF($D6244="","",IFERROR(VLOOKUP($D6244,AcctTbl,2,0),""))</f>
        <v>0</v>
      </c>
      <c r="F6244" s="39">
        <f>IF($D6244="","",IFERROR(VLOOKUP($D6244,AcctTbl,3,0),""))</f>
        <v>0</v>
      </c>
      <c r="G6244" s="39">
        <f>IF(Txn!$B3128="","",Txn!$D3128)</f>
        <v>0</v>
      </c>
      <c r="H6244" s="38">
        <f>IF(Txn!$B3128="","",Txn!$E3128)</f>
        <v>0</v>
      </c>
      <c r="I6244" s="40">
        <f>IF(Txn!$B3128="",0,Txn!$Q3128)</f>
        <v>0</v>
      </c>
      <c r="J6244" s="40">
        <f>IF(Txn!$B3128="",0,Txn!$R3128)</f>
        <v>0</v>
      </c>
      <c r="K6244" s="41">
        <f>IF($A6244="","",IFERROR(VALUE(MID($A6244,6,2)),""))</f>
        <v>0</v>
      </c>
      <c r="L6244" s="39">
        <f>IF(Txn!$K3128="","","طرف مقابل — "&amp;Txn!$K3128)</f>
        <v>0</v>
      </c>
      <c r="N6244" s="42">
        <f>IF($D6244="",0,COUNTIF(BankAccts,$D6244))</f>
        <v>0</v>
      </c>
    </row>
    <row r="6245" spans="1:14">
      <c r="A6245" s="38">
        <f>IF(Txn!$B3129="","",Txn!$B3129)</f>
        <v>0</v>
      </c>
      <c r="B6245" s="38">
        <f>IF(Txn!$B3129="","",Txn!$C3129)</f>
        <v>0</v>
      </c>
      <c r="C6245" s="39">
        <f>IF(Txn!$B3129="","","تراکنش بانکی")</f>
        <v>0</v>
      </c>
      <c r="D6245" s="38">
        <f>IF(Txn!$B3129="","",IF(Txn!$X3129="","",Txn!$X3129))</f>
        <v>0</v>
      </c>
      <c r="E6245" s="39">
        <f>IF($D6245="","",IFERROR(VLOOKUP($D6245,AcctTbl,2,0),""))</f>
        <v>0</v>
      </c>
      <c r="F6245" s="39">
        <f>IF($D6245="","",IFERROR(VLOOKUP($D6245,AcctTbl,3,0),""))</f>
        <v>0</v>
      </c>
      <c r="G6245" s="39">
        <f>IF(Txn!$B3129="","",Txn!$D3129)</f>
        <v>0</v>
      </c>
      <c r="H6245" s="38">
        <f>IF(Txn!$B3129="","",Txn!$E3129)</f>
        <v>0</v>
      </c>
      <c r="I6245" s="40">
        <f>IF(Txn!$B3129="",0,Txn!$O3129)</f>
        <v>0</v>
      </c>
      <c r="J6245" s="40">
        <f>IF(Txn!$B3129="",0,Txn!$P3129)</f>
        <v>0</v>
      </c>
      <c r="K6245" s="41">
        <f>IF($A6245="","",IFERROR(VALUE(MID($A6245,6,2)),""))</f>
        <v>0</v>
      </c>
      <c r="L6245" s="39">
        <f>IF(Txn!$K3129="","",Txn!$K3129)</f>
        <v>0</v>
      </c>
      <c r="N6245" s="42">
        <f>IF($D6245="",0,COUNTIF(BankAccts,$D6245))</f>
        <v>0</v>
      </c>
    </row>
    <row r="6246" spans="1:14">
      <c r="A6246" s="38">
        <f>IF(Txn!$B3129="","",Txn!$B3129)</f>
        <v>0</v>
      </c>
      <c r="B6246" s="38">
        <f>IF(Txn!$B3129="","",Txn!$C3129)</f>
        <v>0</v>
      </c>
      <c r="C6246" s="39">
        <f>IF(Txn!$B3129="","","تراکنش بانکی")</f>
        <v>0</v>
      </c>
      <c r="D6246" s="38">
        <f>IF(Txn!$B3129="","",IF(IF(Txn!$U3129="TRF",Txn!$Y3129,Txn!$Z3129)="","",IF(Txn!$U3129="TRF",Txn!$Y3129,Txn!$Z3129)))</f>
        <v>0</v>
      </c>
      <c r="E6246" s="39">
        <f>IF($D6246="","",IFERROR(VLOOKUP($D6246,AcctTbl,2,0),""))</f>
        <v>0</v>
      </c>
      <c r="F6246" s="39">
        <f>IF($D6246="","",IFERROR(VLOOKUP($D6246,AcctTbl,3,0),""))</f>
        <v>0</v>
      </c>
      <c r="G6246" s="39">
        <f>IF(Txn!$B3129="","",Txn!$D3129)</f>
        <v>0</v>
      </c>
      <c r="H6246" s="38">
        <f>IF(Txn!$B3129="","",Txn!$E3129)</f>
        <v>0</v>
      </c>
      <c r="I6246" s="40">
        <f>IF(Txn!$B3129="",0,Txn!$Q3129)</f>
        <v>0</v>
      </c>
      <c r="J6246" s="40">
        <f>IF(Txn!$B3129="",0,Txn!$R3129)</f>
        <v>0</v>
      </c>
      <c r="K6246" s="41">
        <f>IF($A6246="","",IFERROR(VALUE(MID($A6246,6,2)),""))</f>
        <v>0</v>
      </c>
      <c r="L6246" s="39">
        <f>IF(Txn!$K3129="","","طرف مقابل — "&amp;Txn!$K3129)</f>
        <v>0</v>
      </c>
      <c r="N6246" s="42">
        <f>IF($D6246="",0,COUNTIF(BankAccts,$D6246))</f>
        <v>0</v>
      </c>
    </row>
    <row r="6247" spans="1:14">
      <c r="A6247" s="38">
        <f>IF(Txn!$B3130="","",Txn!$B3130)</f>
        <v>0</v>
      </c>
      <c r="B6247" s="38">
        <f>IF(Txn!$B3130="","",Txn!$C3130)</f>
        <v>0</v>
      </c>
      <c r="C6247" s="39">
        <f>IF(Txn!$B3130="","","تراکنش بانکی")</f>
        <v>0</v>
      </c>
      <c r="D6247" s="38">
        <f>IF(Txn!$B3130="","",IF(Txn!$X3130="","",Txn!$X3130))</f>
        <v>0</v>
      </c>
      <c r="E6247" s="39">
        <f>IF($D6247="","",IFERROR(VLOOKUP($D6247,AcctTbl,2,0),""))</f>
        <v>0</v>
      </c>
      <c r="F6247" s="39">
        <f>IF($D6247="","",IFERROR(VLOOKUP($D6247,AcctTbl,3,0),""))</f>
        <v>0</v>
      </c>
      <c r="G6247" s="39">
        <f>IF(Txn!$B3130="","",Txn!$D3130)</f>
        <v>0</v>
      </c>
      <c r="H6247" s="38">
        <f>IF(Txn!$B3130="","",Txn!$E3130)</f>
        <v>0</v>
      </c>
      <c r="I6247" s="40">
        <f>IF(Txn!$B3130="",0,Txn!$O3130)</f>
        <v>0</v>
      </c>
      <c r="J6247" s="40">
        <f>IF(Txn!$B3130="",0,Txn!$P3130)</f>
        <v>0</v>
      </c>
      <c r="K6247" s="41">
        <f>IF($A6247="","",IFERROR(VALUE(MID($A6247,6,2)),""))</f>
        <v>0</v>
      </c>
      <c r="L6247" s="39">
        <f>IF(Txn!$K3130="","",Txn!$K3130)</f>
        <v>0</v>
      </c>
      <c r="N6247" s="42">
        <f>IF($D6247="",0,COUNTIF(BankAccts,$D6247))</f>
        <v>0</v>
      </c>
    </row>
    <row r="6248" spans="1:14">
      <c r="A6248" s="38">
        <f>IF(Txn!$B3130="","",Txn!$B3130)</f>
        <v>0</v>
      </c>
      <c r="B6248" s="38">
        <f>IF(Txn!$B3130="","",Txn!$C3130)</f>
        <v>0</v>
      </c>
      <c r="C6248" s="39">
        <f>IF(Txn!$B3130="","","تراکنش بانکی")</f>
        <v>0</v>
      </c>
      <c r="D6248" s="38">
        <f>IF(Txn!$B3130="","",IF(IF(Txn!$U3130="TRF",Txn!$Y3130,Txn!$Z3130)="","",IF(Txn!$U3130="TRF",Txn!$Y3130,Txn!$Z3130)))</f>
        <v>0</v>
      </c>
      <c r="E6248" s="39">
        <f>IF($D6248="","",IFERROR(VLOOKUP($D6248,AcctTbl,2,0),""))</f>
        <v>0</v>
      </c>
      <c r="F6248" s="39">
        <f>IF($D6248="","",IFERROR(VLOOKUP($D6248,AcctTbl,3,0),""))</f>
        <v>0</v>
      </c>
      <c r="G6248" s="39">
        <f>IF(Txn!$B3130="","",Txn!$D3130)</f>
        <v>0</v>
      </c>
      <c r="H6248" s="38">
        <f>IF(Txn!$B3130="","",Txn!$E3130)</f>
        <v>0</v>
      </c>
      <c r="I6248" s="40">
        <f>IF(Txn!$B3130="",0,Txn!$Q3130)</f>
        <v>0</v>
      </c>
      <c r="J6248" s="40">
        <f>IF(Txn!$B3130="",0,Txn!$R3130)</f>
        <v>0</v>
      </c>
      <c r="K6248" s="41">
        <f>IF($A6248="","",IFERROR(VALUE(MID($A6248,6,2)),""))</f>
        <v>0</v>
      </c>
      <c r="L6248" s="39">
        <f>IF(Txn!$K3130="","","طرف مقابل — "&amp;Txn!$K3130)</f>
        <v>0</v>
      </c>
      <c r="N6248" s="42">
        <f>IF($D6248="",0,COUNTIF(BankAccts,$D6248))</f>
        <v>0</v>
      </c>
    </row>
    <row r="6249" spans="1:14">
      <c r="A6249" s="38">
        <f>IF(Txn!$B3131="","",Txn!$B3131)</f>
        <v>0</v>
      </c>
      <c r="B6249" s="38">
        <f>IF(Txn!$B3131="","",Txn!$C3131)</f>
        <v>0</v>
      </c>
      <c r="C6249" s="39">
        <f>IF(Txn!$B3131="","","تراکنش بانکی")</f>
        <v>0</v>
      </c>
      <c r="D6249" s="38">
        <f>IF(Txn!$B3131="","",IF(Txn!$X3131="","",Txn!$X3131))</f>
        <v>0</v>
      </c>
      <c r="E6249" s="39">
        <f>IF($D6249="","",IFERROR(VLOOKUP($D6249,AcctTbl,2,0),""))</f>
        <v>0</v>
      </c>
      <c r="F6249" s="39">
        <f>IF($D6249="","",IFERROR(VLOOKUP($D6249,AcctTbl,3,0),""))</f>
        <v>0</v>
      </c>
      <c r="G6249" s="39">
        <f>IF(Txn!$B3131="","",Txn!$D3131)</f>
        <v>0</v>
      </c>
      <c r="H6249" s="38">
        <f>IF(Txn!$B3131="","",Txn!$E3131)</f>
        <v>0</v>
      </c>
      <c r="I6249" s="40">
        <f>IF(Txn!$B3131="",0,Txn!$O3131)</f>
        <v>0</v>
      </c>
      <c r="J6249" s="40">
        <f>IF(Txn!$B3131="",0,Txn!$P3131)</f>
        <v>0</v>
      </c>
      <c r="K6249" s="41">
        <f>IF($A6249="","",IFERROR(VALUE(MID($A6249,6,2)),""))</f>
        <v>0</v>
      </c>
      <c r="L6249" s="39">
        <f>IF(Txn!$K3131="","",Txn!$K3131)</f>
        <v>0</v>
      </c>
      <c r="N6249" s="42">
        <f>IF($D6249="",0,COUNTIF(BankAccts,$D6249))</f>
        <v>0</v>
      </c>
    </row>
    <row r="6250" spans="1:14">
      <c r="A6250" s="38">
        <f>IF(Txn!$B3131="","",Txn!$B3131)</f>
        <v>0</v>
      </c>
      <c r="B6250" s="38">
        <f>IF(Txn!$B3131="","",Txn!$C3131)</f>
        <v>0</v>
      </c>
      <c r="C6250" s="39">
        <f>IF(Txn!$B3131="","","تراکنش بانکی")</f>
        <v>0</v>
      </c>
      <c r="D6250" s="38">
        <f>IF(Txn!$B3131="","",IF(IF(Txn!$U3131="TRF",Txn!$Y3131,Txn!$Z3131)="","",IF(Txn!$U3131="TRF",Txn!$Y3131,Txn!$Z3131)))</f>
        <v>0</v>
      </c>
      <c r="E6250" s="39">
        <f>IF($D6250="","",IFERROR(VLOOKUP($D6250,AcctTbl,2,0),""))</f>
        <v>0</v>
      </c>
      <c r="F6250" s="39">
        <f>IF($D6250="","",IFERROR(VLOOKUP($D6250,AcctTbl,3,0),""))</f>
        <v>0</v>
      </c>
      <c r="G6250" s="39">
        <f>IF(Txn!$B3131="","",Txn!$D3131)</f>
        <v>0</v>
      </c>
      <c r="H6250" s="38">
        <f>IF(Txn!$B3131="","",Txn!$E3131)</f>
        <v>0</v>
      </c>
      <c r="I6250" s="40">
        <f>IF(Txn!$B3131="",0,Txn!$Q3131)</f>
        <v>0</v>
      </c>
      <c r="J6250" s="40">
        <f>IF(Txn!$B3131="",0,Txn!$R3131)</f>
        <v>0</v>
      </c>
      <c r="K6250" s="41">
        <f>IF($A6250="","",IFERROR(VALUE(MID($A6250,6,2)),""))</f>
        <v>0</v>
      </c>
      <c r="L6250" s="39">
        <f>IF(Txn!$K3131="","","طرف مقابل — "&amp;Txn!$K3131)</f>
        <v>0</v>
      </c>
      <c r="N6250" s="42">
        <f>IF($D6250="",0,COUNTIF(BankAccts,$D6250))</f>
        <v>0</v>
      </c>
    </row>
    <row r="6251" spans="1:14">
      <c r="A6251" s="38">
        <f>IF(Txn!$B3132="","",Txn!$B3132)</f>
        <v>0</v>
      </c>
      <c r="B6251" s="38">
        <f>IF(Txn!$B3132="","",Txn!$C3132)</f>
        <v>0</v>
      </c>
      <c r="C6251" s="39">
        <f>IF(Txn!$B3132="","","تراکنش بانکی")</f>
        <v>0</v>
      </c>
      <c r="D6251" s="38">
        <f>IF(Txn!$B3132="","",IF(Txn!$X3132="","",Txn!$X3132))</f>
        <v>0</v>
      </c>
      <c r="E6251" s="39">
        <f>IF($D6251="","",IFERROR(VLOOKUP($D6251,AcctTbl,2,0),""))</f>
        <v>0</v>
      </c>
      <c r="F6251" s="39">
        <f>IF($D6251="","",IFERROR(VLOOKUP($D6251,AcctTbl,3,0),""))</f>
        <v>0</v>
      </c>
      <c r="G6251" s="39">
        <f>IF(Txn!$B3132="","",Txn!$D3132)</f>
        <v>0</v>
      </c>
      <c r="H6251" s="38">
        <f>IF(Txn!$B3132="","",Txn!$E3132)</f>
        <v>0</v>
      </c>
      <c r="I6251" s="40">
        <f>IF(Txn!$B3132="",0,Txn!$O3132)</f>
        <v>0</v>
      </c>
      <c r="J6251" s="40">
        <f>IF(Txn!$B3132="",0,Txn!$P3132)</f>
        <v>0</v>
      </c>
      <c r="K6251" s="41">
        <f>IF($A6251="","",IFERROR(VALUE(MID($A6251,6,2)),""))</f>
        <v>0</v>
      </c>
      <c r="L6251" s="39">
        <f>IF(Txn!$K3132="","",Txn!$K3132)</f>
        <v>0</v>
      </c>
      <c r="N6251" s="42">
        <f>IF($D6251="",0,COUNTIF(BankAccts,$D6251))</f>
        <v>0</v>
      </c>
    </row>
    <row r="6252" spans="1:14">
      <c r="A6252" s="38">
        <f>IF(Txn!$B3132="","",Txn!$B3132)</f>
        <v>0</v>
      </c>
      <c r="B6252" s="38">
        <f>IF(Txn!$B3132="","",Txn!$C3132)</f>
        <v>0</v>
      </c>
      <c r="C6252" s="39">
        <f>IF(Txn!$B3132="","","تراکنش بانکی")</f>
        <v>0</v>
      </c>
      <c r="D6252" s="38">
        <f>IF(Txn!$B3132="","",IF(IF(Txn!$U3132="TRF",Txn!$Y3132,Txn!$Z3132)="","",IF(Txn!$U3132="TRF",Txn!$Y3132,Txn!$Z3132)))</f>
        <v>0</v>
      </c>
      <c r="E6252" s="39">
        <f>IF($D6252="","",IFERROR(VLOOKUP($D6252,AcctTbl,2,0),""))</f>
        <v>0</v>
      </c>
      <c r="F6252" s="39">
        <f>IF($D6252="","",IFERROR(VLOOKUP($D6252,AcctTbl,3,0),""))</f>
        <v>0</v>
      </c>
      <c r="G6252" s="39">
        <f>IF(Txn!$B3132="","",Txn!$D3132)</f>
        <v>0</v>
      </c>
      <c r="H6252" s="38">
        <f>IF(Txn!$B3132="","",Txn!$E3132)</f>
        <v>0</v>
      </c>
      <c r="I6252" s="40">
        <f>IF(Txn!$B3132="",0,Txn!$Q3132)</f>
        <v>0</v>
      </c>
      <c r="J6252" s="40">
        <f>IF(Txn!$B3132="",0,Txn!$R3132)</f>
        <v>0</v>
      </c>
      <c r="K6252" s="41">
        <f>IF($A6252="","",IFERROR(VALUE(MID($A6252,6,2)),""))</f>
        <v>0</v>
      </c>
      <c r="L6252" s="39">
        <f>IF(Txn!$K3132="","","طرف مقابل — "&amp;Txn!$K3132)</f>
        <v>0</v>
      </c>
      <c r="N6252" s="42">
        <f>IF($D6252="",0,COUNTIF(BankAccts,$D6252))</f>
        <v>0</v>
      </c>
    </row>
    <row r="6253" spans="1:14">
      <c r="A6253" s="38">
        <f>IF(Txn!$B3133="","",Txn!$B3133)</f>
        <v>0</v>
      </c>
      <c r="B6253" s="38">
        <f>IF(Txn!$B3133="","",Txn!$C3133)</f>
        <v>0</v>
      </c>
      <c r="C6253" s="39">
        <f>IF(Txn!$B3133="","","تراکنش بانکی")</f>
        <v>0</v>
      </c>
      <c r="D6253" s="38">
        <f>IF(Txn!$B3133="","",IF(Txn!$X3133="","",Txn!$X3133))</f>
        <v>0</v>
      </c>
      <c r="E6253" s="39">
        <f>IF($D6253="","",IFERROR(VLOOKUP($D6253,AcctTbl,2,0),""))</f>
        <v>0</v>
      </c>
      <c r="F6253" s="39">
        <f>IF($D6253="","",IFERROR(VLOOKUP($D6253,AcctTbl,3,0),""))</f>
        <v>0</v>
      </c>
      <c r="G6253" s="39">
        <f>IF(Txn!$B3133="","",Txn!$D3133)</f>
        <v>0</v>
      </c>
      <c r="H6253" s="38">
        <f>IF(Txn!$B3133="","",Txn!$E3133)</f>
        <v>0</v>
      </c>
      <c r="I6253" s="40">
        <f>IF(Txn!$B3133="",0,Txn!$O3133)</f>
        <v>0</v>
      </c>
      <c r="J6253" s="40">
        <f>IF(Txn!$B3133="",0,Txn!$P3133)</f>
        <v>0</v>
      </c>
      <c r="K6253" s="41">
        <f>IF($A6253="","",IFERROR(VALUE(MID($A6253,6,2)),""))</f>
        <v>0</v>
      </c>
      <c r="L6253" s="39">
        <f>IF(Txn!$K3133="","",Txn!$K3133)</f>
        <v>0</v>
      </c>
      <c r="N6253" s="42">
        <f>IF($D6253="",0,COUNTIF(BankAccts,$D6253))</f>
        <v>0</v>
      </c>
    </row>
    <row r="6254" spans="1:14">
      <c r="A6254" s="38">
        <f>IF(Txn!$B3133="","",Txn!$B3133)</f>
        <v>0</v>
      </c>
      <c r="B6254" s="38">
        <f>IF(Txn!$B3133="","",Txn!$C3133)</f>
        <v>0</v>
      </c>
      <c r="C6254" s="39">
        <f>IF(Txn!$B3133="","","تراکنش بانکی")</f>
        <v>0</v>
      </c>
      <c r="D6254" s="38">
        <f>IF(Txn!$B3133="","",IF(IF(Txn!$U3133="TRF",Txn!$Y3133,Txn!$Z3133)="","",IF(Txn!$U3133="TRF",Txn!$Y3133,Txn!$Z3133)))</f>
        <v>0</v>
      </c>
      <c r="E6254" s="39">
        <f>IF($D6254="","",IFERROR(VLOOKUP($D6254,AcctTbl,2,0),""))</f>
        <v>0</v>
      </c>
      <c r="F6254" s="39">
        <f>IF($D6254="","",IFERROR(VLOOKUP($D6254,AcctTbl,3,0),""))</f>
        <v>0</v>
      </c>
      <c r="G6254" s="39">
        <f>IF(Txn!$B3133="","",Txn!$D3133)</f>
        <v>0</v>
      </c>
      <c r="H6254" s="38">
        <f>IF(Txn!$B3133="","",Txn!$E3133)</f>
        <v>0</v>
      </c>
      <c r="I6254" s="40">
        <f>IF(Txn!$B3133="",0,Txn!$Q3133)</f>
        <v>0</v>
      </c>
      <c r="J6254" s="40">
        <f>IF(Txn!$B3133="",0,Txn!$R3133)</f>
        <v>0</v>
      </c>
      <c r="K6254" s="41">
        <f>IF($A6254="","",IFERROR(VALUE(MID($A6254,6,2)),""))</f>
        <v>0</v>
      </c>
      <c r="L6254" s="39">
        <f>IF(Txn!$K3133="","","طرف مقابل — "&amp;Txn!$K3133)</f>
        <v>0</v>
      </c>
      <c r="N6254" s="42">
        <f>IF($D6254="",0,COUNTIF(BankAccts,$D6254))</f>
        <v>0</v>
      </c>
    </row>
    <row r="6255" spans="1:14">
      <c r="A6255" s="38">
        <f>IF(Txn!$B3134="","",Txn!$B3134)</f>
        <v>0</v>
      </c>
      <c r="B6255" s="38">
        <f>IF(Txn!$B3134="","",Txn!$C3134)</f>
        <v>0</v>
      </c>
      <c r="C6255" s="39">
        <f>IF(Txn!$B3134="","","تراکنش بانکی")</f>
        <v>0</v>
      </c>
      <c r="D6255" s="38">
        <f>IF(Txn!$B3134="","",IF(Txn!$X3134="","",Txn!$X3134))</f>
        <v>0</v>
      </c>
      <c r="E6255" s="39">
        <f>IF($D6255="","",IFERROR(VLOOKUP($D6255,AcctTbl,2,0),""))</f>
        <v>0</v>
      </c>
      <c r="F6255" s="39">
        <f>IF($D6255="","",IFERROR(VLOOKUP($D6255,AcctTbl,3,0),""))</f>
        <v>0</v>
      </c>
      <c r="G6255" s="39">
        <f>IF(Txn!$B3134="","",Txn!$D3134)</f>
        <v>0</v>
      </c>
      <c r="H6255" s="38">
        <f>IF(Txn!$B3134="","",Txn!$E3134)</f>
        <v>0</v>
      </c>
      <c r="I6255" s="40">
        <f>IF(Txn!$B3134="",0,Txn!$O3134)</f>
        <v>0</v>
      </c>
      <c r="J6255" s="40">
        <f>IF(Txn!$B3134="",0,Txn!$P3134)</f>
        <v>0</v>
      </c>
      <c r="K6255" s="41">
        <f>IF($A6255="","",IFERROR(VALUE(MID($A6255,6,2)),""))</f>
        <v>0</v>
      </c>
      <c r="L6255" s="39">
        <f>IF(Txn!$K3134="","",Txn!$K3134)</f>
        <v>0</v>
      </c>
      <c r="N6255" s="42">
        <f>IF($D6255="",0,COUNTIF(BankAccts,$D6255))</f>
        <v>0</v>
      </c>
    </row>
    <row r="6256" spans="1:14">
      <c r="A6256" s="38">
        <f>IF(Txn!$B3134="","",Txn!$B3134)</f>
        <v>0</v>
      </c>
      <c r="B6256" s="38">
        <f>IF(Txn!$B3134="","",Txn!$C3134)</f>
        <v>0</v>
      </c>
      <c r="C6256" s="39">
        <f>IF(Txn!$B3134="","","تراکنش بانکی")</f>
        <v>0</v>
      </c>
      <c r="D6256" s="38">
        <f>IF(Txn!$B3134="","",IF(IF(Txn!$U3134="TRF",Txn!$Y3134,Txn!$Z3134)="","",IF(Txn!$U3134="TRF",Txn!$Y3134,Txn!$Z3134)))</f>
        <v>0</v>
      </c>
      <c r="E6256" s="39">
        <f>IF($D6256="","",IFERROR(VLOOKUP($D6256,AcctTbl,2,0),""))</f>
        <v>0</v>
      </c>
      <c r="F6256" s="39">
        <f>IF($D6256="","",IFERROR(VLOOKUP($D6256,AcctTbl,3,0),""))</f>
        <v>0</v>
      </c>
      <c r="G6256" s="39">
        <f>IF(Txn!$B3134="","",Txn!$D3134)</f>
        <v>0</v>
      </c>
      <c r="H6256" s="38">
        <f>IF(Txn!$B3134="","",Txn!$E3134)</f>
        <v>0</v>
      </c>
      <c r="I6256" s="40">
        <f>IF(Txn!$B3134="",0,Txn!$Q3134)</f>
        <v>0</v>
      </c>
      <c r="J6256" s="40">
        <f>IF(Txn!$B3134="",0,Txn!$R3134)</f>
        <v>0</v>
      </c>
      <c r="K6256" s="41">
        <f>IF($A6256="","",IFERROR(VALUE(MID($A6256,6,2)),""))</f>
        <v>0</v>
      </c>
      <c r="L6256" s="39">
        <f>IF(Txn!$K3134="","","طرف مقابل — "&amp;Txn!$K3134)</f>
        <v>0</v>
      </c>
      <c r="N6256" s="42">
        <f>IF($D6256="",0,COUNTIF(BankAccts,$D6256))</f>
        <v>0</v>
      </c>
    </row>
    <row r="6257" spans="1:14">
      <c r="A6257" s="38">
        <f>IF(Txn!$B3135="","",Txn!$B3135)</f>
        <v>0</v>
      </c>
      <c r="B6257" s="38">
        <f>IF(Txn!$B3135="","",Txn!$C3135)</f>
        <v>0</v>
      </c>
      <c r="C6257" s="39">
        <f>IF(Txn!$B3135="","","تراکنش بانکی")</f>
        <v>0</v>
      </c>
      <c r="D6257" s="38">
        <f>IF(Txn!$B3135="","",IF(Txn!$X3135="","",Txn!$X3135))</f>
        <v>0</v>
      </c>
      <c r="E6257" s="39">
        <f>IF($D6257="","",IFERROR(VLOOKUP($D6257,AcctTbl,2,0),""))</f>
        <v>0</v>
      </c>
      <c r="F6257" s="39">
        <f>IF($D6257="","",IFERROR(VLOOKUP($D6257,AcctTbl,3,0),""))</f>
        <v>0</v>
      </c>
      <c r="G6257" s="39">
        <f>IF(Txn!$B3135="","",Txn!$D3135)</f>
        <v>0</v>
      </c>
      <c r="H6257" s="38">
        <f>IF(Txn!$B3135="","",Txn!$E3135)</f>
        <v>0</v>
      </c>
      <c r="I6257" s="40">
        <f>IF(Txn!$B3135="",0,Txn!$O3135)</f>
        <v>0</v>
      </c>
      <c r="J6257" s="40">
        <f>IF(Txn!$B3135="",0,Txn!$P3135)</f>
        <v>0</v>
      </c>
      <c r="K6257" s="41">
        <f>IF($A6257="","",IFERROR(VALUE(MID($A6257,6,2)),""))</f>
        <v>0</v>
      </c>
      <c r="L6257" s="39">
        <f>IF(Txn!$K3135="","",Txn!$K3135)</f>
        <v>0</v>
      </c>
      <c r="N6257" s="42">
        <f>IF($D6257="",0,COUNTIF(BankAccts,$D6257))</f>
        <v>0</v>
      </c>
    </row>
    <row r="6258" spans="1:14">
      <c r="A6258" s="38">
        <f>IF(Txn!$B3135="","",Txn!$B3135)</f>
        <v>0</v>
      </c>
      <c r="B6258" s="38">
        <f>IF(Txn!$B3135="","",Txn!$C3135)</f>
        <v>0</v>
      </c>
      <c r="C6258" s="39">
        <f>IF(Txn!$B3135="","","تراکنش بانکی")</f>
        <v>0</v>
      </c>
      <c r="D6258" s="38">
        <f>IF(Txn!$B3135="","",IF(IF(Txn!$U3135="TRF",Txn!$Y3135,Txn!$Z3135)="","",IF(Txn!$U3135="TRF",Txn!$Y3135,Txn!$Z3135)))</f>
        <v>0</v>
      </c>
      <c r="E6258" s="39">
        <f>IF($D6258="","",IFERROR(VLOOKUP($D6258,AcctTbl,2,0),""))</f>
        <v>0</v>
      </c>
      <c r="F6258" s="39">
        <f>IF($D6258="","",IFERROR(VLOOKUP($D6258,AcctTbl,3,0),""))</f>
        <v>0</v>
      </c>
      <c r="G6258" s="39">
        <f>IF(Txn!$B3135="","",Txn!$D3135)</f>
        <v>0</v>
      </c>
      <c r="H6258" s="38">
        <f>IF(Txn!$B3135="","",Txn!$E3135)</f>
        <v>0</v>
      </c>
      <c r="I6258" s="40">
        <f>IF(Txn!$B3135="",0,Txn!$Q3135)</f>
        <v>0</v>
      </c>
      <c r="J6258" s="40">
        <f>IF(Txn!$B3135="",0,Txn!$R3135)</f>
        <v>0</v>
      </c>
      <c r="K6258" s="41">
        <f>IF($A6258="","",IFERROR(VALUE(MID($A6258,6,2)),""))</f>
        <v>0</v>
      </c>
      <c r="L6258" s="39">
        <f>IF(Txn!$K3135="","","طرف مقابل — "&amp;Txn!$K3135)</f>
        <v>0</v>
      </c>
      <c r="N6258" s="42">
        <f>IF($D6258="",0,COUNTIF(BankAccts,$D6258))</f>
        <v>0</v>
      </c>
    </row>
    <row r="6259" spans="1:14">
      <c r="A6259" s="38">
        <f>IF(Txn!$B3136="","",Txn!$B3136)</f>
        <v>0</v>
      </c>
      <c r="B6259" s="38">
        <f>IF(Txn!$B3136="","",Txn!$C3136)</f>
        <v>0</v>
      </c>
      <c r="C6259" s="39">
        <f>IF(Txn!$B3136="","","تراکنش بانکی")</f>
        <v>0</v>
      </c>
      <c r="D6259" s="38">
        <f>IF(Txn!$B3136="","",IF(Txn!$X3136="","",Txn!$X3136))</f>
        <v>0</v>
      </c>
      <c r="E6259" s="39">
        <f>IF($D6259="","",IFERROR(VLOOKUP($D6259,AcctTbl,2,0),""))</f>
        <v>0</v>
      </c>
      <c r="F6259" s="39">
        <f>IF($D6259="","",IFERROR(VLOOKUP($D6259,AcctTbl,3,0),""))</f>
        <v>0</v>
      </c>
      <c r="G6259" s="39">
        <f>IF(Txn!$B3136="","",Txn!$D3136)</f>
        <v>0</v>
      </c>
      <c r="H6259" s="38">
        <f>IF(Txn!$B3136="","",Txn!$E3136)</f>
        <v>0</v>
      </c>
      <c r="I6259" s="40">
        <f>IF(Txn!$B3136="",0,Txn!$O3136)</f>
        <v>0</v>
      </c>
      <c r="J6259" s="40">
        <f>IF(Txn!$B3136="",0,Txn!$P3136)</f>
        <v>0</v>
      </c>
      <c r="K6259" s="41">
        <f>IF($A6259="","",IFERROR(VALUE(MID($A6259,6,2)),""))</f>
        <v>0</v>
      </c>
      <c r="L6259" s="39">
        <f>IF(Txn!$K3136="","",Txn!$K3136)</f>
        <v>0</v>
      </c>
      <c r="N6259" s="42">
        <f>IF($D6259="",0,COUNTIF(BankAccts,$D6259))</f>
        <v>0</v>
      </c>
    </row>
    <row r="6260" spans="1:14">
      <c r="A6260" s="38">
        <f>IF(Txn!$B3136="","",Txn!$B3136)</f>
        <v>0</v>
      </c>
      <c r="B6260" s="38">
        <f>IF(Txn!$B3136="","",Txn!$C3136)</f>
        <v>0</v>
      </c>
      <c r="C6260" s="39">
        <f>IF(Txn!$B3136="","","تراکنش بانکی")</f>
        <v>0</v>
      </c>
      <c r="D6260" s="38">
        <f>IF(Txn!$B3136="","",IF(IF(Txn!$U3136="TRF",Txn!$Y3136,Txn!$Z3136)="","",IF(Txn!$U3136="TRF",Txn!$Y3136,Txn!$Z3136)))</f>
        <v>0</v>
      </c>
      <c r="E6260" s="39">
        <f>IF($D6260="","",IFERROR(VLOOKUP($D6260,AcctTbl,2,0),""))</f>
        <v>0</v>
      </c>
      <c r="F6260" s="39">
        <f>IF($D6260="","",IFERROR(VLOOKUP($D6260,AcctTbl,3,0),""))</f>
        <v>0</v>
      </c>
      <c r="G6260" s="39">
        <f>IF(Txn!$B3136="","",Txn!$D3136)</f>
        <v>0</v>
      </c>
      <c r="H6260" s="38">
        <f>IF(Txn!$B3136="","",Txn!$E3136)</f>
        <v>0</v>
      </c>
      <c r="I6260" s="40">
        <f>IF(Txn!$B3136="",0,Txn!$Q3136)</f>
        <v>0</v>
      </c>
      <c r="J6260" s="40">
        <f>IF(Txn!$B3136="",0,Txn!$R3136)</f>
        <v>0</v>
      </c>
      <c r="K6260" s="41">
        <f>IF($A6260="","",IFERROR(VALUE(MID($A6260,6,2)),""))</f>
        <v>0</v>
      </c>
      <c r="L6260" s="39">
        <f>IF(Txn!$K3136="","","طرف مقابل — "&amp;Txn!$K3136)</f>
        <v>0</v>
      </c>
      <c r="N6260" s="42">
        <f>IF($D6260="",0,COUNTIF(BankAccts,$D6260))</f>
        <v>0</v>
      </c>
    </row>
    <row r="6261" spans="1:14">
      <c r="A6261" s="38">
        <f>IF(Txn!$B3137="","",Txn!$B3137)</f>
        <v>0</v>
      </c>
      <c r="B6261" s="38">
        <f>IF(Txn!$B3137="","",Txn!$C3137)</f>
        <v>0</v>
      </c>
      <c r="C6261" s="39">
        <f>IF(Txn!$B3137="","","تراکنش بانکی")</f>
        <v>0</v>
      </c>
      <c r="D6261" s="38">
        <f>IF(Txn!$B3137="","",IF(Txn!$X3137="","",Txn!$X3137))</f>
        <v>0</v>
      </c>
      <c r="E6261" s="39">
        <f>IF($D6261="","",IFERROR(VLOOKUP($D6261,AcctTbl,2,0),""))</f>
        <v>0</v>
      </c>
      <c r="F6261" s="39">
        <f>IF($D6261="","",IFERROR(VLOOKUP($D6261,AcctTbl,3,0),""))</f>
        <v>0</v>
      </c>
      <c r="G6261" s="39">
        <f>IF(Txn!$B3137="","",Txn!$D3137)</f>
        <v>0</v>
      </c>
      <c r="H6261" s="38">
        <f>IF(Txn!$B3137="","",Txn!$E3137)</f>
        <v>0</v>
      </c>
      <c r="I6261" s="40">
        <f>IF(Txn!$B3137="",0,Txn!$O3137)</f>
        <v>0</v>
      </c>
      <c r="J6261" s="40">
        <f>IF(Txn!$B3137="",0,Txn!$P3137)</f>
        <v>0</v>
      </c>
      <c r="K6261" s="41">
        <f>IF($A6261="","",IFERROR(VALUE(MID($A6261,6,2)),""))</f>
        <v>0</v>
      </c>
      <c r="L6261" s="39">
        <f>IF(Txn!$K3137="","",Txn!$K3137)</f>
        <v>0</v>
      </c>
      <c r="N6261" s="42">
        <f>IF($D6261="",0,COUNTIF(BankAccts,$D6261))</f>
        <v>0</v>
      </c>
    </row>
    <row r="6262" spans="1:14">
      <c r="A6262" s="38">
        <f>IF(Txn!$B3137="","",Txn!$B3137)</f>
        <v>0</v>
      </c>
      <c r="B6262" s="38">
        <f>IF(Txn!$B3137="","",Txn!$C3137)</f>
        <v>0</v>
      </c>
      <c r="C6262" s="39">
        <f>IF(Txn!$B3137="","","تراکنش بانکی")</f>
        <v>0</v>
      </c>
      <c r="D6262" s="38">
        <f>IF(Txn!$B3137="","",IF(IF(Txn!$U3137="TRF",Txn!$Y3137,Txn!$Z3137)="","",IF(Txn!$U3137="TRF",Txn!$Y3137,Txn!$Z3137)))</f>
        <v>0</v>
      </c>
      <c r="E6262" s="39">
        <f>IF($D6262="","",IFERROR(VLOOKUP($D6262,AcctTbl,2,0),""))</f>
        <v>0</v>
      </c>
      <c r="F6262" s="39">
        <f>IF($D6262="","",IFERROR(VLOOKUP($D6262,AcctTbl,3,0),""))</f>
        <v>0</v>
      </c>
      <c r="G6262" s="39">
        <f>IF(Txn!$B3137="","",Txn!$D3137)</f>
        <v>0</v>
      </c>
      <c r="H6262" s="38">
        <f>IF(Txn!$B3137="","",Txn!$E3137)</f>
        <v>0</v>
      </c>
      <c r="I6262" s="40">
        <f>IF(Txn!$B3137="",0,Txn!$Q3137)</f>
        <v>0</v>
      </c>
      <c r="J6262" s="40">
        <f>IF(Txn!$B3137="",0,Txn!$R3137)</f>
        <v>0</v>
      </c>
      <c r="K6262" s="41">
        <f>IF($A6262="","",IFERROR(VALUE(MID($A6262,6,2)),""))</f>
        <v>0</v>
      </c>
      <c r="L6262" s="39">
        <f>IF(Txn!$K3137="","","طرف مقابل — "&amp;Txn!$K3137)</f>
        <v>0</v>
      </c>
      <c r="N6262" s="42">
        <f>IF($D6262="",0,COUNTIF(BankAccts,$D6262))</f>
        <v>0</v>
      </c>
    </row>
    <row r="6263" spans="1:14">
      <c r="A6263" s="38">
        <f>IF(Txn!$B3138="","",Txn!$B3138)</f>
        <v>0</v>
      </c>
      <c r="B6263" s="38">
        <f>IF(Txn!$B3138="","",Txn!$C3138)</f>
        <v>0</v>
      </c>
      <c r="C6263" s="39">
        <f>IF(Txn!$B3138="","","تراکنش بانکی")</f>
        <v>0</v>
      </c>
      <c r="D6263" s="38">
        <f>IF(Txn!$B3138="","",IF(Txn!$X3138="","",Txn!$X3138))</f>
        <v>0</v>
      </c>
      <c r="E6263" s="39">
        <f>IF($D6263="","",IFERROR(VLOOKUP($D6263,AcctTbl,2,0),""))</f>
        <v>0</v>
      </c>
      <c r="F6263" s="39">
        <f>IF($D6263="","",IFERROR(VLOOKUP($D6263,AcctTbl,3,0),""))</f>
        <v>0</v>
      </c>
      <c r="G6263" s="39">
        <f>IF(Txn!$B3138="","",Txn!$D3138)</f>
        <v>0</v>
      </c>
      <c r="H6263" s="38">
        <f>IF(Txn!$B3138="","",Txn!$E3138)</f>
        <v>0</v>
      </c>
      <c r="I6263" s="40">
        <f>IF(Txn!$B3138="",0,Txn!$O3138)</f>
        <v>0</v>
      </c>
      <c r="J6263" s="40">
        <f>IF(Txn!$B3138="",0,Txn!$P3138)</f>
        <v>0</v>
      </c>
      <c r="K6263" s="41">
        <f>IF($A6263="","",IFERROR(VALUE(MID($A6263,6,2)),""))</f>
        <v>0</v>
      </c>
      <c r="L6263" s="39">
        <f>IF(Txn!$K3138="","",Txn!$K3138)</f>
        <v>0</v>
      </c>
      <c r="N6263" s="42">
        <f>IF($D6263="",0,COUNTIF(BankAccts,$D6263))</f>
        <v>0</v>
      </c>
    </row>
    <row r="6264" spans="1:14">
      <c r="A6264" s="38">
        <f>IF(Txn!$B3138="","",Txn!$B3138)</f>
        <v>0</v>
      </c>
      <c r="B6264" s="38">
        <f>IF(Txn!$B3138="","",Txn!$C3138)</f>
        <v>0</v>
      </c>
      <c r="C6264" s="39">
        <f>IF(Txn!$B3138="","","تراکنش بانکی")</f>
        <v>0</v>
      </c>
      <c r="D6264" s="38">
        <f>IF(Txn!$B3138="","",IF(IF(Txn!$U3138="TRF",Txn!$Y3138,Txn!$Z3138)="","",IF(Txn!$U3138="TRF",Txn!$Y3138,Txn!$Z3138)))</f>
        <v>0</v>
      </c>
      <c r="E6264" s="39">
        <f>IF($D6264="","",IFERROR(VLOOKUP($D6264,AcctTbl,2,0),""))</f>
        <v>0</v>
      </c>
      <c r="F6264" s="39">
        <f>IF($D6264="","",IFERROR(VLOOKUP($D6264,AcctTbl,3,0),""))</f>
        <v>0</v>
      </c>
      <c r="G6264" s="39">
        <f>IF(Txn!$B3138="","",Txn!$D3138)</f>
        <v>0</v>
      </c>
      <c r="H6264" s="38">
        <f>IF(Txn!$B3138="","",Txn!$E3138)</f>
        <v>0</v>
      </c>
      <c r="I6264" s="40">
        <f>IF(Txn!$B3138="",0,Txn!$Q3138)</f>
        <v>0</v>
      </c>
      <c r="J6264" s="40">
        <f>IF(Txn!$B3138="",0,Txn!$R3138)</f>
        <v>0</v>
      </c>
      <c r="K6264" s="41">
        <f>IF($A6264="","",IFERROR(VALUE(MID($A6264,6,2)),""))</f>
        <v>0</v>
      </c>
      <c r="L6264" s="39">
        <f>IF(Txn!$K3138="","","طرف مقابل — "&amp;Txn!$K3138)</f>
        <v>0</v>
      </c>
      <c r="N6264" s="42">
        <f>IF($D6264="",0,COUNTIF(BankAccts,$D6264))</f>
        <v>0</v>
      </c>
    </row>
    <row r="6265" spans="1:14">
      <c r="A6265" s="38">
        <f>IF(Txn!$B3139="","",Txn!$B3139)</f>
        <v>0</v>
      </c>
      <c r="B6265" s="38">
        <f>IF(Txn!$B3139="","",Txn!$C3139)</f>
        <v>0</v>
      </c>
      <c r="C6265" s="39">
        <f>IF(Txn!$B3139="","","تراکنش بانکی")</f>
        <v>0</v>
      </c>
      <c r="D6265" s="38">
        <f>IF(Txn!$B3139="","",IF(Txn!$X3139="","",Txn!$X3139))</f>
        <v>0</v>
      </c>
      <c r="E6265" s="39">
        <f>IF($D6265="","",IFERROR(VLOOKUP($D6265,AcctTbl,2,0),""))</f>
        <v>0</v>
      </c>
      <c r="F6265" s="39">
        <f>IF($D6265="","",IFERROR(VLOOKUP($D6265,AcctTbl,3,0),""))</f>
        <v>0</v>
      </c>
      <c r="G6265" s="39">
        <f>IF(Txn!$B3139="","",Txn!$D3139)</f>
        <v>0</v>
      </c>
      <c r="H6265" s="38">
        <f>IF(Txn!$B3139="","",Txn!$E3139)</f>
        <v>0</v>
      </c>
      <c r="I6265" s="40">
        <f>IF(Txn!$B3139="",0,Txn!$O3139)</f>
        <v>0</v>
      </c>
      <c r="J6265" s="40">
        <f>IF(Txn!$B3139="",0,Txn!$P3139)</f>
        <v>0</v>
      </c>
      <c r="K6265" s="41">
        <f>IF($A6265="","",IFERROR(VALUE(MID($A6265,6,2)),""))</f>
        <v>0</v>
      </c>
      <c r="L6265" s="39">
        <f>IF(Txn!$K3139="","",Txn!$K3139)</f>
        <v>0</v>
      </c>
      <c r="N6265" s="42">
        <f>IF($D6265="",0,COUNTIF(BankAccts,$D6265))</f>
        <v>0</v>
      </c>
    </row>
    <row r="6266" spans="1:14">
      <c r="A6266" s="38">
        <f>IF(Txn!$B3139="","",Txn!$B3139)</f>
        <v>0</v>
      </c>
      <c r="B6266" s="38">
        <f>IF(Txn!$B3139="","",Txn!$C3139)</f>
        <v>0</v>
      </c>
      <c r="C6266" s="39">
        <f>IF(Txn!$B3139="","","تراکنش بانکی")</f>
        <v>0</v>
      </c>
      <c r="D6266" s="38">
        <f>IF(Txn!$B3139="","",IF(IF(Txn!$U3139="TRF",Txn!$Y3139,Txn!$Z3139)="","",IF(Txn!$U3139="TRF",Txn!$Y3139,Txn!$Z3139)))</f>
        <v>0</v>
      </c>
      <c r="E6266" s="39">
        <f>IF($D6266="","",IFERROR(VLOOKUP($D6266,AcctTbl,2,0),""))</f>
        <v>0</v>
      </c>
      <c r="F6266" s="39">
        <f>IF($D6266="","",IFERROR(VLOOKUP($D6266,AcctTbl,3,0),""))</f>
        <v>0</v>
      </c>
      <c r="G6266" s="39">
        <f>IF(Txn!$B3139="","",Txn!$D3139)</f>
        <v>0</v>
      </c>
      <c r="H6266" s="38">
        <f>IF(Txn!$B3139="","",Txn!$E3139)</f>
        <v>0</v>
      </c>
      <c r="I6266" s="40">
        <f>IF(Txn!$B3139="",0,Txn!$Q3139)</f>
        <v>0</v>
      </c>
      <c r="J6266" s="40">
        <f>IF(Txn!$B3139="",0,Txn!$R3139)</f>
        <v>0</v>
      </c>
      <c r="K6266" s="41">
        <f>IF($A6266="","",IFERROR(VALUE(MID($A6266,6,2)),""))</f>
        <v>0</v>
      </c>
      <c r="L6266" s="39">
        <f>IF(Txn!$K3139="","","طرف مقابل — "&amp;Txn!$K3139)</f>
        <v>0</v>
      </c>
      <c r="N6266" s="42">
        <f>IF($D6266="",0,COUNTIF(BankAccts,$D6266))</f>
        <v>0</v>
      </c>
    </row>
    <row r="6267" spans="1:14">
      <c r="A6267" s="38">
        <f>IF(Txn!$B3140="","",Txn!$B3140)</f>
        <v>0</v>
      </c>
      <c r="B6267" s="38">
        <f>IF(Txn!$B3140="","",Txn!$C3140)</f>
        <v>0</v>
      </c>
      <c r="C6267" s="39">
        <f>IF(Txn!$B3140="","","تراکنش بانکی")</f>
        <v>0</v>
      </c>
      <c r="D6267" s="38">
        <f>IF(Txn!$B3140="","",IF(Txn!$X3140="","",Txn!$X3140))</f>
        <v>0</v>
      </c>
      <c r="E6267" s="39">
        <f>IF($D6267="","",IFERROR(VLOOKUP($D6267,AcctTbl,2,0),""))</f>
        <v>0</v>
      </c>
      <c r="F6267" s="39">
        <f>IF($D6267="","",IFERROR(VLOOKUP($D6267,AcctTbl,3,0),""))</f>
        <v>0</v>
      </c>
      <c r="G6267" s="39">
        <f>IF(Txn!$B3140="","",Txn!$D3140)</f>
        <v>0</v>
      </c>
      <c r="H6267" s="38">
        <f>IF(Txn!$B3140="","",Txn!$E3140)</f>
        <v>0</v>
      </c>
      <c r="I6267" s="40">
        <f>IF(Txn!$B3140="",0,Txn!$O3140)</f>
        <v>0</v>
      </c>
      <c r="J6267" s="40">
        <f>IF(Txn!$B3140="",0,Txn!$P3140)</f>
        <v>0</v>
      </c>
      <c r="K6267" s="41">
        <f>IF($A6267="","",IFERROR(VALUE(MID($A6267,6,2)),""))</f>
        <v>0</v>
      </c>
      <c r="L6267" s="39">
        <f>IF(Txn!$K3140="","",Txn!$K3140)</f>
        <v>0</v>
      </c>
      <c r="N6267" s="42">
        <f>IF($D6267="",0,COUNTIF(BankAccts,$D6267))</f>
        <v>0</v>
      </c>
    </row>
    <row r="6268" spans="1:14">
      <c r="A6268" s="38">
        <f>IF(Txn!$B3140="","",Txn!$B3140)</f>
        <v>0</v>
      </c>
      <c r="B6268" s="38">
        <f>IF(Txn!$B3140="","",Txn!$C3140)</f>
        <v>0</v>
      </c>
      <c r="C6268" s="39">
        <f>IF(Txn!$B3140="","","تراکنش بانکی")</f>
        <v>0</v>
      </c>
      <c r="D6268" s="38">
        <f>IF(Txn!$B3140="","",IF(IF(Txn!$U3140="TRF",Txn!$Y3140,Txn!$Z3140)="","",IF(Txn!$U3140="TRF",Txn!$Y3140,Txn!$Z3140)))</f>
        <v>0</v>
      </c>
      <c r="E6268" s="39">
        <f>IF($D6268="","",IFERROR(VLOOKUP($D6268,AcctTbl,2,0),""))</f>
        <v>0</v>
      </c>
      <c r="F6268" s="39">
        <f>IF($D6268="","",IFERROR(VLOOKUP($D6268,AcctTbl,3,0),""))</f>
        <v>0</v>
      </c>
      <c r="G6268" s="39">
        <f>IF(Txn!$B3140="","",Txn!$D3140)</f>
        <v>0</v>
      </c>
      <c r="H6268" s="38">
        <f>IF(Txn!$B3140="","",Txn!$E3140)</f>
        <v>0</v>
      </c>
      <c r="I6268" s="40">
        <f>IF(Txn!$B3140="",0,Txn!$Q3140)</f>
        <v>0</v>
      </c>
      <c r="J6268" s="40">
        <f>IF(Txn!$B3140="",0,Txn!$R3140)</f>
        <v>0</v>
      </c>
      <c r="K6268" s="41">
        <f>IF($A6268="","",IFERROR(VALUE(MID($A6268,6,2)),""))</f>
        <v>0</v>
      </c>
      <c r="L6268" s="39">
        <f>IF(Txn!$K3140="","","طرف مقابل — "&amp;Txn!$K3140)</f>
        <v>0</v>
      </c>
      <c r="N6268" s="42">
        <f>IF($D6268="",0,COUNTIF(BankAccts,$D6268))</f>
        <v>0</v>
      </c>
    </row>
    <row r="6269" spans="1:14">
      <c r="A6269" s="38">
        <f>IF(Txn!$B3141="","",Txn!$B3141)</f>
        <v>0</v>
      </c>
      <c r="B6269" s="38">
        <f>IF(Txn!$B3141="","",Txn!$C3141)</f>
        <v>0</v>
      </c>
      <c r="C6269" s="39">
        <f>IF(Txn!$B3141="","","تراکنش بانکی")</f>
        <v>0</v>
      </c>
      <c r="D6269" s="38">
        <f>IF(Txn!$B3141="","",IF(Txn!$X3141="","",Txn!$X3141))</f>
        <v>0</v>
      </c>
      <c r="E6269" s="39">
        <f>IF($D6269="","",IFERROR(VLOOKUP($D6269,AcctTbl,2,0),""))</f>
        <v>0</v>
      </c>
      <c r="F6269" s="39">
        <f>IF($D6269="","",IFERROR(VLOOKUP($D6269,AcctTbl,3,0),""))</f>
        <v>0</v>
      </c>
      <c r="G6269" s="39">
        <f>IF(Txn!$B3141="","",Txn!$D3141)</f>
        <v>0</v>
      </c>
      <c r="H6269" s="38">
        <f>IF(Txn!$B3141="","",Txn!$E3141)</f>
        <v>0</v>
      </c>
      <c r="I6269" s="40">
        <f>IF(Txn!$B3141="",0,Txn!$O3141)</f>
        <v>0</v>
      </c>
      <c r="J6269" s="40">
        <f>IF(Txn!$B3141="",0,Txn!$P3141)</f>
        <v>0</v>
      </c>
      <c r="K6269" s="41">
        <f>IF($A6269="","",IFERROR(VALUE(MID($A6269,6,2)),""))</f>
        <v>0</v>
      </c>
      <c r="L6269" s="39">
        <f>IF(Txn!$K3141="","",Txn!$K3141)</f>
        <v>0</v>
      </c>
      <c r="N6269" s="42">
        <f>IF($D6269="",0,COUNTIF(BankAccts,$D6269))</f>
        <v>0</v>
      </c>
    </row>
    <row r="6270" spans="1:14">
      <c r="A6270" s="38">
        <f>IF(Txn!$B3141="","",Txn!$B3141)</f>
        <v>0</v>
      </c>
      <c r="B6270" s="38">
        <f>IF(Txn!$B3141="","",Txn!$C3141)</f>
        <v>0</v>
      </c>
      <c r="C6270" s="39">
        <f>IF(Txn!$B3141="","","تراکنش بانکی")</f>
        <v>0</v>
      </c>
      <c r="D6270" s="38">
        <f>IF(Txn!$B3141="","",IF(IF(Txn!$U3141="TRF",Txn!$Y3141,Txn!$Z3141)="","",IF(Txn!$U3141="TRF",Txn!$Y3141,Txn!$Z3141)))</f>
        <v>0</v>
      </c>
      <c r="E6270" s="39">
        <f>IF($D6270="","",IFERROR(VLOOKUP($D6270,AcctTbl,2,0),""))</f>
        <v>0</v>
      </c>
      <c r="F6270" s="39">
        <f>IF($D6270="","",IFERROR(VLOOKUP($D6270,AcctTbl,3,0),""))</f>
        <v>0</v>
      </c>
      <c r="G6270" s="39">
        <f>IF(Txn!$B3141="","",Txn!$D3141)</f>
        <v>0</v>
      </c>
      <c r="H6270" s="38">
        <f>IF(Txn!$B3141="","",Txn!$E3141)</f>
        <v>0</v>
      </c>
      <c r="I6270" s="40">
        <f>IF(Txn!$B3141="",0,Txn!$Q3141)</f>
        <v>0</v>
      </c>
      <c r="J6270" s="40">
        <f>IF(Txn!$B3141="",0,Txn!$R3141)</f>
        <v>0</v>
      </c>
      <c r="K6270" s="41">
        <f>IF($A6270="","",IFERROR(VALUE(MID($A6270,6,2)),""))</f>
        <v>0</v>
      </c>
      <c r="L6270" s="39">
        <f>IF(Txn!$K3141="","","طرف مقابل — "&amp;Txn!$K3141)</f>
        <v>0</v>
      </c>
      <c r="N6270" s="42">
        <f>IF($D6270="",0,COUNTIF(BankAccts,$D6270))</f>
        <v>0</v>
      </c>
    </row>
    <row r="6271" spans="1:14">
      <c r="A6271" s="38">
        <f>IF(Txn!$B3142="","",Txn!$B3142)</f>
        <v>0</v>
      </c>
      <c r="B6271" s="38">
        <f>IF(Txn!$B3142="","",Txn!$C3142)</f>
        <v>0</v>
      </c>
      <c r="C6271" s="39">
        <f>IF(Txn!$B3142="","","تراکنش بانکی")</f>
        <v>0</v>
      </c>
      <c r="D6271" s="38">
        <f>IF(Txn!$B3142="","",IF(Txn!$X3142="","",Txn!$X3142))</f>
        <v>0</v>
      </c>
      <c r="E6271" s="39">
        <f>IF($D6271="","",IFERROR(VLOOKUP($D6271,AcctTbl,2,0),""))</f>
        <v>0</v>
      </c>
      <c r="F6271" s="39">
        <f>IF($D6271="","",IFERROR(VLOOKUP($D6271,AcctTbl,3,0),""))</f>
        <v>0</v>
      </c>
      <c r="G6271" s="39">
        <f>IF(Txn!$B3142="","",Txn!$D3142)</f>
        <v>0</v>
      </c>
      <c r="H6271" s="38">
        <f>IF(Txn!$B3142="","",Txn!$E3142)</f>
        <v>0</v>
      </c>
      <c r="I6271" s="40">
        <f>IF(Txn!$B3142="",0,Txn!$O3142)</f>
        <v>0</v>
      </c>
      <c r="J6271" s="40">
        <f>IF(Txn!$B3142="",0,Txn!$P3142)</f>
        <v>0</v>
      </c>
      <c r="K6271" s="41">
        <f>IF($A6271="","",IFERROR(VALUE(MID($A6271,6,2)),""))</f>
        <v>0</v>
      </c>
      <c r="L6271" s="39">
        <f>IF(Txn!$K3142="","",Txn!$K3142)</f>
        <v>0</v>
      </c>
      <c r="N6271" s="42">
        <f>IF($D6271="",0,COUNTIF(BankAccts,$D6271))</f>
        <v>0</v>
      </c>
    </row>
    <row r="6272" spans="1:14">
      <c r="A6272" s="38">
        <f>IF(Txn!$B3142="","",Txn!$B3142)</f>
        <v>0</v>
      </c>
      <c r="B6272" s="38">
        <f>IF(Txn!$B3142="","",Txn!$C3142)</f>
        <v>0</v>
      </c>
      <c r="C6272" s="39">
        <f>IF(Txn!$B3142="","","تراکنش بانکی")</f>
        <v>0</v>
      </c>
      <c r="D6272" s="38">
        <f>IF(Txn!$B3142="","",IF(IF(Txn!$U3142="TRF",Txn!$Y3142,Txn!$Z3142)="","",IF(Txn!$U3142="TRF",Txn!$Y3142,Txn!$Z3142)))</f>
        <v>0</v>
      </c>
      <c r="E6272" s="39">
        <f>IF($D6272="","",IFERROR(VLOOKUP($D6272,AcctTbl,2,0),""))</f>
        <v>0</v>
      </c>
      <c r="F6272" s="39">
        <f>IF($D6272="","",IFERROR(VLOOKUP($D6272,AcctTbl,3,0),""))</f>
        <v>0</v>
      </c>
      <c r="G6272" s="39">
        <f>IF(Txn!$B3142="","",Txn!$D3142)</f>
        <v>0</v>
      </c>
      <c r="H6272" s="38">
        <f>IF(Txn!$B3142="","",Txn!$E3142)</f>
        <v>0</v>
      </c>
      <c r="I6272" s="40">
        <f>IF(Txn!$B3142="",0,Txn!$Q3142)</f>
        <v>0</v>
      </c>
      <c r="J6272" s="40">
        <f>IF(Txn!$B3142="",0,Txn!$R3142)</f>
        <v>0</v>
      </c>
      <c r="K6272" s="41">
        <f>IF($A6272="","",IFERROR(VALUE(MID($A6272,6,2)),""))</f>
        <v>0</v>
      </c>
      <c r="L6272" s="39">
        <f>IF(Txn!$K3142="","","طرف مقابل — "&amp;Txn!$K3142)</f>
        <v>0</v>
      </c>
      <c r="N6272" s="42">
        <f>IF($D6272="",0,COUNTIF(BankAccts,$D6272))</f>
        <v>0</v>
      </c>
    </row>
    <row r="6273" spans="1:14">
      <c r="A6273" s="38">
        <f>IF(Txn!$B3143="","",Txn!$B3143)</f>
        <v>0</v>
      </c>
      <c r="B6273" s="38">
        <f>IF(Txn!$B3143="","",Txn!$C3143)</f>
        <v>0</v>
      </c>
      <c r="C6273" s="39">
        <f>IF(Txn!$B3143="","","تراکنش بانکی")</f>
        <v>0</v>
      </c>
      <c r="D6273" s="38">
        <f>IF(Txn!$B3143="","",IF(Txn!$X3143="","",Txn!$X3143))</f>
        <v>0</v>
      </c>
      <c r="E6273" s="39">
        <f>IF($D6273="","",IFERROR(VLOOKUP($D6273,AcctTbl,2,0),""))</f>
        <v>0</v>
      </c>
      <c r="F6273" s="39">
        <f>IF($D6273="","",IFERROR(VLOOKUP($D6273,AcctTbl,3,0),""))</f>
        <v>0</v>
      </c>
      <c r="G6273" s="39">
        <f>IF(Txn!$B3143="","",Txn!$D3143)</f>
        <v>0</v>
      </c>
      <c r="H6273" s="38">
        <f>IF(Txn!$B3143="","",Txn!$E3143)</f>
        <v>0</v>
      </c>
      <c r="I6273" s="40">
        <f>IF(Txn!$B3143="",0,Txn!$O3143)</f>
        <v>0</v>
      </c>
      <c r="J6273" s="40">
        <f>IF(Txn!$B3143="",0,Txn!$P3143)</f>
        <v>0</v>
      </c>
      <c r="K6273" s="41">
        <f>IF($A6273="","",IFERROR(VALUE(MID($A6273,6,2)),""))</f>
        <v>0</v>
      </c>
      <c r="L6273" s="39">
        <f>IF(Txn!$K3143="","",Txn!$K3143)</f>
        <v>0</v>
      </c>
      <c r="N6273" s="42">
        <f>IF($D6273="",0,COUNTIF(BankAccts,$D6273))</f>
        <v>0</v>
      </c>
    </row>
    <row r="6274" spans="1:14">
      <c r="A6274" s="38">
        <f>IF(Txn!$B3143="","",Txn!$B3143)</f>
        <v>0</v>
      </c>
      <c r="B6274" s="38">
        <f>IF(Txn!$B3143="","",Txn!$C3143)</f>
        <v>0</v>
      </c>
      <c r="C6274" s="39">
        <f>IF(Txn!$B3143="","","تراکنش بانکی")</f>
        <v>0</v>
      </c>
      <c r="D6274" s="38">
        <f>IF(Txn!$B3143="","",IF(IF(Txn!$U3143="TRF",Txn!$Y3143,Txn!$Z3143)="","",IF(Txn!$U3143="TRF",Txn!$Y3143,Txn!$Z3143)))</f>
        <v>0</v>
      </c>
      <c r="E6274" s="39">
        <f>IF($D6274="","",IFERROR(VLOOKUP($D6274,AcctTbl,2,0),""))</f>
        <v>0</v>
      </c>
      <c r="F6274" s="39">
        <f>IF($D6274="","",IFERROR(VLOOKUP($D6274,AcctTbl,3,0),""))</f>
        <v>0</v>
      </c>
      <c r="G6274" s="39">
        <f>IF(Txn!$B3143="","",Txn!$D3143)</f>
        <v>0</v>
      </c>
      <c r="H6274" s="38">
        <f>IF(Txn!$B3143="","",Txn!$E3143)</f>
        <v>0</v>
      </c>
      <c r="I6274" s="40">
        <f>IF(Txn!$B3143="",0,Txn!$Q3143)</f>
        <v>0</v>
      </c>
      <c r="J6274" s="40">
        <f>IF(Txn!$B3143="",0,Txn!$R3143)</f>
        <v>0</v>
      </c>
      <c r="K6274" s="41">
        <f>IF($A6274="","",IFERROR(VALUE(MID($A6274,6,2)),""))</f>
        <v>0</v>
      </c>
      <c r="L6274" s="39">
        <f>IF(Txn!$K3143="","","طرف مقابل — "&amp;Txn!$K3143)</f>
        <v>0</v>
      </c>
      <c r="N6274" s="42">
        <f>IF($D6274="",0,COUNTIF(BankAccts,$D6274))</f>
        <v>0</v>
      </c>
    </row>
    <row r="6275" spans="1:14">
      <c r="A6275" s="38">
        <f>IF(Txn!$B3144="","",Txn!$B3144)</f>
        <v>0</v>
      </c>
      <c r="B6275" s="38">
        <f>IF(Txn!$B3144="","",Txn!$C3144)</f>
        <v>0</v>
      </c>
      <c r="C6275" s="39">
        <f>IF(Txn!$B3144="","","تراکنش بانکی")</f>
        <v>0</v>
      </c>
      <c r="D6275" s="38">
        <f>IF(Txn!$B3144="","",IF(Txn!$X3144="","",Txn!$X3144))</f>
        <v>0</v>
      </c>
      <c r="E6275" s="39">
        <f>IF($D6275="","",IFERROR(VLOOKUP($D6275,AcctTbl,2,0),""))</f>
        <v>0</v>
      </c>
      <c r="F6275" s="39">
        <f>IF($D6275="","",IFERROR(VLOOKUP($D6275,AcctTbl,3,0),""))</f>
        <v>0</v>
      </c>
      <c r="G6275" s="39">
        <f>IF(Txn!$B3144="","",Txn!$D3144)</f>
        <v>0</v>
      </c>
      <c r="H6275" s="38">
        <f>IF(Txn!$B3144="","",Txn!$E3144)</f>
        <v>0</v>
      </c>
      <c r="I6275" s="40">
        <f>IF(Txn!$B3144="",0,Txn!$O3144)</f>
        <v>0</v>
      </c>
      <c r="J6275" s="40">
        <f>IF(Txn!$B3144="",0,Txn!$P3144)</f>
        <v>0</v>
      </c>
      <c r="K6275" s="41">
        <f>IF($A6275="","",IFERROR(VALUE(MID($A6275,6,2)),""))</f>
        <v>0</v>
      </c>
      <c r="L6275" s="39">
        <f>IF(Txn!$K3144="","",Txn!$K3144)</f>
        <v>0</v>
      </c>
      <c r="N6275" s="42">
        <f>IF($D6275="",0,COUNTIF(BankAccts,$D6275))</f>
        <v>0</v>
      </c>
    </row>
    <row r="6276" spans="1:14">
      <c r="A6276" s="38">
        <f>IF(Txn!$B3144="","",Txn!$B3144)</f>
        <v>0</v>
      </c>
      <c r="B6276" s="38">
        <f>IF(Txn!$B3144="","",Txn!$C3144)</f>
        <v>0</v>
      </c>
      <c r="C6276" s="39">
        <f>IF(Txn!$B3144="","","تراکنش بانکی")</f>
        <v>0</v>
      </c>
      <c r="D6276" s="38">
        <f>IF(Txn!$B3144="","",IF(IF(Txn!$U3144="TRF",Txn!$Y3144,Txn!$Z3144)="","",IF(Txn!$U3144="TRF",Txn!$Y3144,Txn!$Z3144)))</f>
        <v>0</v>
      </c>
      <c r="E6276" s="39">
        <f>IF($D6276="","",IFERROR(VLOOKUP($D6276,AcctTbl,2,0),""))</f>
        <v>0</v>
      </c>
      <c r="F6276" s="39">
        <f>IF($D6276="","",IFERROR(VLOOKUP($D6276,AcctTbl,3,0),""))</f>
        <v>0</v>
      </c>
      <c r="G6276" s="39">
        <f>IF(Txn!$B3144="","",Txn!$D3144)</f>
        <v>0</v>
      </c>
      <c r="H6276" s="38">
        <f>IF(Txn!$B3144="","",Txn!$E3144)</f>
        <v>0</v>
      </c>
      <c r="I6276" s="40">
        <f>IF(Txn!$B3144="",0,Txn!$Q3144)</f>
        <v>0</v>
      </c>
      <c r="J6276" s="40">
        <f>IF(Txn!$B3144="",0,Txn!$R3144)</f>
        <v>0</v>
      </c>
      <c r="K6276" s="41">
        <f>IF($A6276="","",IFERROR(VALUE(MID($A6276,6,2)),""))</f>
        <v>0</v>
      </c>
      <c r="L6276" s="39">
        <f>IF(Txn!$K3144="","","طرف مقابل — "&amp;Txn!$K3144)</f>
        <v>0</v>
      </c>
      <c r="N6276" s="42">
        <f>IF($D6276="",0,COUNTIF(BankAccts,$D6276))</f>
        <v>0</v>
      </c>
    </row>
    <row r="6277" spans="1:14">
      <c r="A6277" s="38">
        <f>IF(Txn!$B3145="","",Txn!$B3145)</f>
        <v>0</v>
      </c>
      <c r="B6277" s="38">
        <f>IF(Txn!$B3145="","",Txn!$C3145)</f>
        <v>0</v>
      </c>
      <c r="C6277" s="39">
        <f>IF(Txn!$B3145="","","تراکنش بانکی")</f>
        <v>0</v>
      </c>
      <c r="D6277" s="38">
        <f>IF(Txn!$B3145="","",IF(Txn!$X3145="","",Txn!$X3145))</f>
        <v>0</v>
      </c>
      <c r="E6277" s="39">
        <f>IF($D6277="","",IFERROR(VLOOKUP($D6277,AcctTbl,2,0),""))</f>
        <v>0</v>
      </c>
      <c r="F6277" s="39">
        <f>IF($D6277="","",IFERROR(VLOOKUP($D6277,AcctTbl,3,0),""))</f>
        <v>0</v>
      </c>
      <c r="G6277" s="39">
        <f>IF(Txn!$B3145="","",Txn!$D3145)</f>
        <v>0</v>
      </c>
      <c r="H6277" s="38">
        <f>IF(Txn!$B3145="","",Txn!$E3145)</f>
        <v>0</v>
      </c>
      <c r="I6277" s="40">
        <f>IF(Txn!$B3145="",0,Txn!$O3145)</f>
        <v>0</v>
      </c>
      <c r="J6277" s="40">
        <f>IF(Txn!$B3145="",0,Txn!$P3145)</f>
        <v>0</v>
      </c>
      <c r="K6277" s="41">
        <f>IF($A6277="","",IFERROR(VALUE(MID($A6277,6,2)),""))</f>
        <v>0</v>
      </c>
      <c r="L6277" s="39">
        <f>IF(Txn!$K3145="","",Txn!$K3145)</f>
        <v>0</v>
      </c>
      <c r="N6277" s="42">
        <f>IF($D6277="",0,COUNTIF(BankAccts,$D6277))</f>
        <v>0</v>
      </c>
    </row>
    <row r="6278" spans="1:14">
      <c r="A6278" s="38">
        <f>IF(Txn!$B3145="","",Txn!$B3145)</f>
        <v>0</v>
      </c>
      <c r="B6278" s="38">
        <f>IF(Txn!$B3145="","",Txn!$C3145)</f>
        <v>0</v>
      </c>
      <c r="C6278" s="39">
        <f>IF(Txn!$B3145="","","تراکنش بانکی")</f>
        <v>0</v>
      </c>
      <c r="D6278" s="38">
        <f>IF(Txn!$B3145="","",IF(IF(Txn!$U3145="TRF",Txn!$Y3145,Txn!$Z3145)="","",IF(Txn!$U3145="TRF",Txn!$Y3145,Txn!$Z3145)))</f>
        <v>0</v>
      </c>
      <c r="E6278" s="39">
        <f>IF($D6278="","",IFERROR(VLOOKUP($D6278,AcctTbl,2,0),""))</f>
        <v>0</v>
      </c>
      <c r="F6278" s="39">
        <f>IF($D6278="","",IFERROR(VLOOKUP($D6278,AcctTbl,3,0),""))</f>
        <v>0</v>
      </c>
      <c r="G6278" s="39">
        <f>IF(Txn!$B3145="","",Txn!$D3145)</f>
        <v>0</v>
      </c>
      <c r="H6278" s="38">
        <f>IF(Txn!$B3145="","",Txn!$E3145)</f>
        <v>0</v>
      </c>
      <c r="I6278" s="40">
        <f>IF(Txn!$B3145="",0,Txn!$Q3145)</f>
        <v>0</v>
      </c>
      <c r="J6278" s="40">
        <f>IF(Txn!$B3145="",0,Txn!$R3145)</f>
        <v>0</v>
      </c>
      <c r="K6278" s="41">
        <f>IF($A6278="","",IFERROR(VALUE(MID($A6278,6,2)),""))</f>
        <v>0</v>
      </c>
      <c r="L6278" s="39">
        <f>IF(Txn!$K3145="","","طرف مقابل — "&amp;Txn!$K3145)</f>
        <v>0</v>
      </c>
      <c r="N6278" s="42">
        <f>IF($D6278="",0,COUNTIF(BankAccts,$D6278))</f>
        <v>0</v>
      </c>
    </row>
    <row r="6279" spans="1:14">
      <c r="A6279" s="38">
        <f>IF(Txn!$B3146="","",Txn!$B3146)</f>
        <v>0</v>
      </c>
      <c r="B6279" s="38">
        <f>IF(Txn!$B3146="","",Txn!$C3146)</f>
        <v>0</v>
      </c>
      <c r="C6279" s="39">
        <f>IF(Txn!$B3146="","","تراکنش بانکی")</f>
        <v>0</v>
      </c>
      <c r="D6279" s="38">
        <f>IF(Txn!$B3146="","",IF(Txn!$X3146="","",Txn!$X3146))</f>
        <v>0</v>
      </c>
      <c r="E6279" s="39">
        <f>IF($D6279="","",IFERROR(VLOOKUP($D6279,AcctTbl,2,0),""))</f>
        <v>0</v>
      </c>
      <c r="F6279" s="39">
        <f>IF($D6279="","",IFERROR(VLOOKUP($D6279,AcctTbl,3,0),""))</f>
        <v>0</v>
      </c>
      <c r="G6279" s="39">
        <f>IF(Txn!$B3146="","",Txn!$D3146)</f>
        <v>0</v>
      </c>
      <c r="H6279" s="38">
        <f>IF(Txn!$B3146="","",Txn!$E3146)</f>
        <v>0</v>
      </c>
      <c r="I6279" s="40">
        <f>IF(Txn!$B3146="",0,Txn!$O3146)</f>
        <v>0</v>
      </c>
      <c r="J6279" s="40">
        <f>IF(Txn!$B3146="",0,Txn!$P3146)</f>
        <v>0</v>
      </c>
      <c r="K6279" s="41">
        <f>IF($A6279="","",IFERROR(VALUE(MID($A6279,6,2)),""))</f>
        <v>0</v>
      </c>
      <c r="L6279" s="39">
        <f>IF(Txn!$K3146="","",Txn!$K3146)</f>
        <v>0</v>
      </c>
      <c r="N6279" s="42">
        <f>IF($D6279="",0,COUNTIF(BankAccts,$D6279))</f>
        <v>0</v>
      </c>
    </row>
    <row r="6280" spans="1:14">
      <c r="A6280" s="38">
        <f>IF(Txn!$B3146="","",Txn!$B3146)</f>
        <v>0</v>
      </c>
      <c r="B6280" s="38">
        <f>IF(Txn!$B3146="","",Txn!$C3146)</f>
        <v>0</v>
      </c>
      <c r="C6280" s="39">
        <f>IF(Txn!$B3146="","","تراکنش بانکی")</f>
        <v>0</v>
      </c>
      <c r="D6280" s="38">
        <f>IF(Txn!$B3146="","",IF(IF(Txn!$U3146="TRF",Txn!$Y3146,Txn!$Z3146)="","",IF(Txn!$U3146="TRF",Txn!$Y3146,Txn!$Z3146)))</f>
        <v>0</v>
      </c>
      <c r="E6280" s="39">
        <f>IF($D6280="","",IFERROR(VLOOKUP($D6280,AcctTbl,2,0),""))</f>
        <v>0</v>
      </c>
      <c r="F6280" s="39">
        <f>IF($D6280="","",IFERROR(VLOOKUP($D6280,AcctTbl,3,0),""))</f>
        <v>0</v>
      </c>
      <c r="G6280" s="39">
        <f>IF(Txn!$B3146="","",Txn!$D3146)</f>
        <v>0</v>
      </c>
      <c r="H6280" s="38">
        <f>IF(Txn!$B3146="","",Txn!$E3146)</f>
        <v>0</v>
      </c>
      <c r="I6280" s="40">
        <f>IF(Txn!$B3146="",0,Txn!$Q3146)</f>
        <v>0</v>
      </c>
      <c r="J6280" s="40">
        <f>IF(Txn!$B3146="",0,Txn!$R3146)</f>
        <v>0</v>
      </c>
      <c r="K6280" s="41">
        <f>IF($A6280="","",IFERROR(VALUE(MID($A6280,6,2)),""))</f>
        <v>0</v>
      </c>
      <c r="L6280" s="39">
        <f>IF(Txn!$K3146="","","طرف مقابل — "&amp;Txn!$K3146)</f>
        <v>0</v>
      </c>
      <c r="N6280" s="42">
        <f>IF($D6280="",0,COUNTIF(BankAccts,$D6280))</f>
        <v>0</v>
      </c>
    </row>
    <row r="6281" spans="1:14">
      <c r="A6281" s="38">
        <f>IF(Txn!$B3147="","",Txn!$B3147)</f>
        <v>0</v>
      </c>
      <c r="B6281" s="38">
        <f>IF(Txn!$B3147="","",Txn!$C3147)</f>
        <v>0</v>
      </c>
      <c r="C6281" s="39">
        <f>IF(Txn!$B3147="","","تراکنش بانکی")</f>
        <v>0</v>
      </c>
      <c r="D6281" s="38">
        <f>IF(Txn!$B3147="","",IF(Txn!$X3147="","",Txn!$X3147))</f>
        <v>0</v>
      </c>
      <c r="E6281" s="39">
        <f>IF($D6281="","",IFERROR(VLOOKUP($D6281,AcctTbl,2,0),""))</f>
        <v>0</v>
      </c>
      <c r="F6281" s="39">
        <f>IF($D6281="","",IFERROR(VLOOKUP($D6281,AcctTbl,3,0),""))</f>
        <v>0</v>
      </c>
      <c r="G6281" s="39">
        <f>IF(Txn!$B3147="","",Txn!$D3147)</f>
        <v>0</v>
      </c>
      <c r="H6281" s="38">
        <f>IF(Txn!$B3147="","",Txn!$E3147)</f>
        <v>0</v>
      </c>
      <c r="I6281" s="40">
        <f>IF(Txn!$B3147="",0,Txn!$O3147)</f>
        <v>0</v>
      </c>
      <c r="J6281" s="40">
        <f>IF(Txn!$B3147="",0,Txn!$P3147)</f>
        <v>0</v>
      </c>
      <c r="K6281" s="41">
        <f>IF($A6281="","",IFERROR(VALUE(MID($A6281,6,2)),""))</f>
        <v>0</v>
      </c>
      <c r="L6281" s="39">
        <f>IF(Txn!$K3147="","",Txn!$K3147)</f>
        <v>0</v>
      </c>
      <c r="N6281" s="42">
        <f>IF($D6281="",0,COUNTIF(BankAccts,$D6281))</f>
        <v>0</v>
      </c>
    </row>
    <row r="6282" spans="1:14">
      <c r="A6282" s="38">
        <f>IF(Txn!$B3147="","",Txn!$B3147)</f>
        <v>0</v>
      </c>
      <c r="B6282" s="38">
        <f>IF(Txn!$B3147="","",Txn!$C3147)</f>
        <v>0</v>
      </c>
      <c r="C6282" s="39">
        <f>IF(Txn!$B3147="","","تراکنش بانکی")</f>
        <v>0</v>
      </c>
      <c r="D6282" s="38">
        <f>IF(Txn!$B3147="","",IF(IF(Txn!$U3147="TRF",Txn!$Y3147,Txn!$Z3147)="","",IF(Txn!$U3147="TRF",Txn!$Y3147,Txn!$Z3147)))</f>
        <v>0</v>
      </c>
      <c r="E6282" s="39">
        <f>IF($D6282="","",IFERROR(VLOOKUP($D6282,AcctTbl,2,0),""))</f>
        <v>0</v>
      </c>
      <c r="F6282" s="39">
        <f>IF($D6282="","",IFERROR(VLOOKUP($D6282,AcctTbl,3,0),""))</f>
        <v>0</v>
      </c>
      <c r="G6282" s="39">
        <f>IF(Txn!$B3147="","",Txn!$D3147)</f>
        <v>0</v>
      </c>
      <c r="H6282" s="38">
        <f>IF(Txn!$B3147="","",Txn!$E3147)</f>
        <v>0</v>
      </c>
      <c r="I6282" s="40">
        <f>IF(Txn!$B3147="",0,Txn!$Q3147)</f>
        <v>0</v>
      </c>
      <c r="J6282" s="40">
        <f>IF(Txn!$B3147="",0,Txn!$R3147)</f>
        <v>0</v>
      </c>
      <c r="K6282" s="41">
        <f>IF($A6282="","",IFERROR(VALUE(MID($A6282,6,2)),""))</f>
        <v>0</v>
      </c>
      <c r="L6282" s="39">
        <f>IF(Txn!$K3147="","","طرف مقابل — "&amp;Txn!$K3147)</f>
        <v>0</v>
      </c>
      <c r="N6282" s="42">
        <f>IF($D6282="",0,COUNTIF(BankAccts,$D6282))</f>
        <v>0</v>
      </c>
    </row>
    <row r="6283" spans="1:14">
      <c r="A6283" s="38">
        <f>IF(Txn!$B3148="","",Txn!$B3148)</f>
        <v>0</v>
      </c>
      <c r="B6283" s="38">
        <f>IF(Txn!$B3148="","",Txn!$C3148)</f>
        <v>0</v>
      </c>
      <c r="C6283" s="39">
        <f>IF(Txn!$B3148="","","تراکنش بانکی")</f>
        <v>0</v>
      </c>
      <c r="D6283" s="38">
        <f>IF(Txn!$B3148="","",IF(Txn!$X3148="","",Txn!$X3148))</f>
        <v>0</v>
      </c>
      <c r="E6283" s="39">
        <f>IF($D6283="","",IFERROR(VLOOKUP($D6283,AcctTbl,2,0),""))</f>
        <v>0</v>
      </c>
      <c r="F6283" s="39">
        <f>IF($D6283="","",IFERROR(VLOOKUP($D6283,AcctTbl,3,0),""))</f>
        <v>0</v>
      </c>
      <c r="G6283" s="39">
        <f>IF(Txn!$B3148="","",Txn!$D3148)</f>
        <v>0</v>
      </c>
      <c r="H6283" s="38">
        <f>IF(Txn!$B3148="","",Txn!$E3148)</f>
        <v>0</v>
      </c>
      <c r="I6283" s="40">
        <f>IF(Txn!$B3148="",0,Txn!$O3148)</f>
        <v>0</v>
      </c>
      <c r="J6283" s="40">
        <f>IF(Txn!$B3148="",0,Txn!$P3148)</f>
        <v>0</v>
      </c>
      <c r="K6283" s="41">
        <f>IF($A6283="","",IFERROR(VALUE(MID($A6283,6,2)),""))</f>
        <v>0</v>
      </c>
      <c r="L6283" s="39">
        <f>IF(Txn!$K3148="","",Txn!$K3148)</f>
        <v>0</v>
      </c>
      <c r="N6283" s="42">
        <f>IF($D6283="",0,COUNTIF(BankAccts,$D6283))</f>
        <v>0</v>
      </c>
    </row>
    <row r="6284" spans="1:14">
      <c r="A6284" s="38">
        <f>IF(Txn!$B3148="","",Txn!$B3148)</f>
        <v>0</v>
      </c>
      <c r="B6284" s="38">
        <f>IF(Txn!$B3148="","",Txn!$C3148)</f>
        <v>0</v>
      </c>
      <c r="C6284" s="39">
        <f>IF(Txn!$B3148="","","تراکنش بانکی")</f>
        <v>0</v>
      </c>
      <c r="D6284" s="38">
        <f>IF(Txn!$B3148="","",IF(IF(Txn!$U3148="TRF",Txn!$Y3148,Txn!$Z3148)="","",IF(Txn!$U3148="TRF",Txn!$Y3148,Txn!$Z3148)))</f>
        <v>0</v>
      </c>
      <c r="E6284" s="39">
        <f>IF($D6284="","",IFERROR(VLOOKUP($D6284,AcctTbl,2,0),""))</f>
        <v>0</v>
      </c>
      <c r="F6284" s="39">
        <f>IF($D6284="","",IFERROR(VLOOKUP($D6284,AcctTbl,3,0),""))</f>
        <v>0</v>
      </c>
      <c r="G6284" s="39">
        <f>IF(Txn!$B3148="","",Txn!$D3148)</f>
        <v>0</v>
      </c>
      <c r="H6284" s="38">
        <f>IF(Txn!$B3148="","",Txn!$E3148)</f>
        <v>0</v>
      </c>
      <c r="I6284" s="40">
        <f>IF(Txn!$B3148="",0,Txn!$Q3148)</f>
        <v>0</v>
      </c>
      <c r="J6284" s="40">
        <f>IF(Txn!$B3148="",0,Txn!$R3148)</f>
        <v>0</v>
      </c>
      <c r="K6284" s="41">
        <f>IF($A6284="","",IFERROR(VALUE(MID($A6284,6,2)),""))</f>
        <v>0</v>
      </c>
      <c r="L6284" s="39">
        <f>IF(Txn!$K3148="","","طرف مقابل — "&amp;Txn!$K3148)</f>
        <v>0</v>
      </c>
      <c r="N6284" s="42">
        <f>IF($D6284="",0,COUNTIF(BankAccts,$D6284))</f>
        <v>0</v>
      </c>
    </row>
    <row r="6285" spans="1:14">
      <c r="A6285" s="38">
        <f>IF(Txn!$B3149="","",Txn!$B3149)</f>
        <v>0</v>
      </c>
      <c r="B6285" s="38">
        <f>IF(Txn!$B3149="","",Txn!$C3149)</f>
        <v>0</v>
      </c>
      <c r="C6285" s="39">
        <f>IF(Txn!$B3149="","","تراکنش بانکی")</f>
        <v>0</v>
      </c>
      <c r="D6285" s="38">
        <f>IF(Txn!$B3149="","",IF(Txn!$X3149="","",Txn!$X3149))</f>
        <v>0</v>
      </c>
      <c r="E6285" s="39">
        <f>IF($D6285="","",IFERROR(VLOOKUP($D6285,AcctTbl,2,0),""))</f>
        <v>0</v>
      </c>
      <c r="F6285" s="39">
        <f>IF($D6285="","",IFERROR(VLOOKUP($D6285,AcctTbl,3,0),""))</f>
        <v>0</v>
      </c>
      <c r="G6285" s="39">
        <f>IF(Txn!$B3149="","",Txn!$D3149)</f>
        <v>0</v>
      </c>
      <c r="H6285" s="38">
        <f>IF(Txn!$B3149="","",Txn!$E3149)</f>
        <v>0</v>
      </c>
      <c r="I6285" s="40">
        <f>IF(Txn!$B3149="",0,Txn!$O3149)</f>
        <v>0</v>
      </c>
      <c r="J6285" s="40">
        <f>IF(Txn!$B3149="",0,Txn!$P3149)</f>
        <v>0</v>
      </c>
      <c r="K6285" s="41">
        <f>IF($A6285="","",IFERROR(VALUE(MID($A6285,6,2)),""))</f>
        <v>0</v>
      </c>
      <c r="L6285" s="39">
        <f>IF(Txn!$K3149="","",Txn!$K3149)</f>
        <v>0</v>
      </c>
      <c r="N6285" s="42">
        <f>IF($D6285="",0,COUNTIF(BankAccts,$D6285))</f>
        <v>0</v>
      </c>
    </row>
    <row r="6286" spans="1:14">
      <c r="A6286" s="38">
        <f>IF(Txn!$B3149="","",Txn!$B3149)</f>
        <v>0</v>
      </c>
      <c r="B6286" s="38">
        <f>IF(Txn!$B3149="","",Txn!$C3149)</f>
        <v>0</v>
      </c>
      <c r="C6286" s="39">
        <f>IF(Txn!$B3149="","","تراکنش بانکی")</f>
        <v>0</v>
      </c>
      <c r="D6286" s="38">
        <f>IF(Txn!$B3149="","",IF(IF(Txn!$U3149="TRF",Txn!$Y3149,Txn!$Z3149)="","",IF(Txn!$U3149="TRF",Txn!$Y3149,Txn!$Z3149)))</f>
        <v>0</v>
      </c>
      <c r="E6286" s="39">
        <f>IF($D6286="","",IFERROR(VLOOKUP($D6286,AcctTbl,2,0),""))</f>
        <v>0</v>
      </c>
      <c r="F6286" s="39">
        <f>IF($D6286="","",IFERROR(VLOOKUP($D6286,AcctTbl,3,0),""))</f>
        <v>0</v>
      </c>
      <c r="G6286" s="39">
        <f>IF(Txn!$B3149="","",Txn!$D3149)</f>
        <v>0</v>
      </c>
      <c r="H6286" s="38">
        <f>IF(Txn!$B3149="","",Txn!$E3149)</f>
        <v>0</v>
      </c>
      <c r="I6286" s="40">
        <f>IF(Txn!$B3149="",0,Txn!$Q3149)</f>
        <v>0</v>
      </c>
      <c r="J6286" s="40">
        <f>IF(Txn!$B3149="",0,Txn!$R3149)</f>
        <v>0</v>
      </c>
      <c r="K6286" s="41">
        <f>IF($A6286="","",IFERROR(VALUE(MID($A6286,6,2)),""))</f>
        <v>0</v>
      </c>
      <c r="L6286" s="39">
        <f>IF(Txn!$K3149="","","طرف مقابل — "&amp;Txn!$K3149)</f>
        <v>0</v>
      </c>
      <c r="N6286" s="42">
        <f>IF($D6286="",0,COUNTIF(BankAccts,$D6286))</f>
        <v>0</v>
      </c>
    </row>
    <row r="6287" spans="1:14">
      <c r="A6287" s="38">
        <f>IF(Txn!$B3150="","",Txn!$B3150)</f>
        <v>0</v>
      </c>
      <c r="B6287" s="38">
        <f>IF(Txn!$B3150="","",Txn!$C3150)</f>
        <v>0</v>
      </c>
      <c r="C6287" s="39">
        <f>IF(Txn!$B3150="","","تراکنش بانکی")</f>
        <v>0</v>
      </c>
      <c r="D6287" s="38">
        <f>IF(Txn!$B3150="","",IF(Txn!$X3150="","",Txn!$X3150))</f>
        <v>0</v>
      </c>
      <c r="E6287" s="39">
        <f>IF($D6287="","",IFERROR(VLOOKUP($D6287,AcctTbl,2,0),""))</f>
        <v>0</v>
      </c>
      <c r="F6287" s="39">
        <f>IF($D6287="","",IFERROR(VLOOKUP($D6287,AcctTbl,3,0),""))</f>
        <v>0</v>
      </c>
      <c r="G6287" s="39">
        <f>IF(Txn!$B3150="","",Txn!$D3150)</f>
        <v>0</v>
      </c>
      <c r="H6287" s="38">
        <f>IF(Txn!$B3150="","",Txn!$E3150)</f>
        <v>0</v>
      </c>
      <c r="I6287" s="40">
        <f>IF(Txn!$B3150="",0,Txn!$O3150)</f>
        <v>0</v>
      </c>
      <c r="J6287" s="40">
        <f>IF(Txn!$B3150="",0,Txn!$P3150)</f>
        <v>0</v>
      </c>
      <c r="K6287" s="41">
        <f>IF($A6287="","",IFERROR(VALUE(MID($A6287,6,2)),""))</f>
        <v>0</v>
      </c>
      <c r="L6287" s="39">
        <f>IF(Txn!$K3150="","",Txn!$K3150)</f>
        <v>0</v>
      </c>
      <c r="N6287" s="42">
        <f>IF($D6287="",0,COUNTIF(BankAccts,$D6287))</f>
        <v>0</v>
      </c>
    </row>
    <row r="6288" spans="1:14">
      <c r="A6288" s="38">
        <f>IF(Txn!$B3150="","",Txn!$B3150)</f>
        <v>0</v>
      </c>
      <c r="B6288" s="38">
        <f>IF(Txn!$B3150="","",Txn!$C3150)</f>
        <v>0</v>
      </c>
      <c r="C6288" s="39">
        <f>IF(Txn!$B3150="","","تراکنش بانکی")</f>
        <v>0</v>
      </c>
      <c r="D6288" s="38">
        <f>IF(Txn!$B3150="","",IF(IF(Txn!$U3150="TRF",Txn!$Y3150,Txn!$Z3150)="","",IF(Txn!$U3150="TRF",Txn!$Y3150,Txn!$Z3150)))</f>
        <v>0</v>
      </c>
      <c r="E6288" s="39">
        <f>IF($D6288="","",IFERROR(VLOOKUP($D6288,AcctTbl,2,0),""))</f>
        <v>0</v>
      </c>
      <c r="F6288" s="39">
        <f>IF($D6288="","",IFERROR(VLOOKUP($D6288,AcctTbl,3,0),""))</f>
        <v>0</v>
      </c>
      <c r="G6288" s="39">
        <f>IF(Txn!$B3150="","",Txn!$D3150)</f>
        <v>0</v>
      </c>
      <c r="H6288" s="38">
        <f>IF(Txn!$B3150="","",Txn!$E3150)</f>
        <v>0</v>
      </c>
      <c r="I6288" s="40">
        <f>IF(Txn!$B3150="",0,Txn!$Q3150)</f>
        <v>0</v>
      </c>
      <c r="J6288" s="40">
        <f>IF(Txn!$B3150="",0,Txn!$R3150)</f>
        <v>0</v>
      </c>
      <c r="K6288" s="41">
        <f>IF($A6288="","",IFERROR(VALUE(MID($A6288,6,2)),""))</f>
        <v>0</v>
      </c>
      <c r="L6288" s="39">
        <f>IF(Txn!$K3150="","","طرف مقابل — "&amp;Txn!$K3150)</f>
        <v>0</v>
      </c>
      <c r="N6288" s="42">
        <f>IF($D6288="",0,COUNTIF(BankAccts,$D6288))</f>
        <v>0</v>
      </c>
    </row>
    <row r="6289" spans="1:14">
      <c r="A6289" s="38">
        <f>IF(Txn!$B3151="","",Txn!$B3151)</f>
        <v>0</v>
      </c>
      <c r="B6289" s="38">
        <f>IF(Txn!$B3151="","",Txn!$C3151)</f>
        <v>0</v>
      </c>
      <c r="C6289" s="39">
        <f>IF(Txn!$B3151="","","تراکنش بانکی")</f>
        <v>0</v>
      </c>
      <c r="D6289" s="38">
        <f>IF(Txn!$B3151="","",IF(Txn!$X3151="","",Txn!$X3151))</f>
        <v>0</v>
      </c>
      <c r="E6289" s="39">
        <f>IF($D6289="","",IFERROR(VLOOKUP($D6289,AcctTbl,2,0),""))</f>
        <v>0</v>
      </c>
      <c r="F6289" s="39">
        <f>IF($D6289="","",IFERROR(VLOOKUP($D6289,AcctTbl,3,0),""))</f>
        <v>0</v>
      </c>
      <c r="G6289" s="39">
        <f>IF(Txn!$B3151="","",Txn!$D3151)</f>
        <v>0</v>
      </c>
      <c r="H6289" s="38">
        <f>IF(Txn!$B3151="","",Txn!$E3151)</f>
        <v>0</v>
      </c>
      <c r="I6289" s="40">
        <f>IF(Txn!$B3151="",0,Txn!$O3151)</f>
        <v>0</v>
      </c>
      <c r="J6289" s="40">
        <f>IF(Txn!$B3151="",0,Txn!$P3151)</f>
        <v>0</v>
      </c>
      <c r="K6289" s="41">
        <f>IF($A6289="","",IFERROR(VALUE(MID($A6289,6,2)),""))</f>
        <v>0</v>
      </c>
      <c r="L6289" s="39">
        <f>IF(Txn!$K3151="","",Txn!$K3151)</f>
        <v>0</v>
      </c>
      <c r="N6289" s="42">
        <f>IF($D6289="",0,COUNTIF(BankAccts,$D6289))</f>
        <v>0</v>
      </c>
    </row>
    <row r="6290" spans="1:14">
      <c r="A6290" s="38">
        <f>IF(Txn!$B3151="","",Txn!$B3151)</f>
        <v>0</v>
      </c>
      <c r="B6290" s="38">
        <f>IF(Txn!$B3151="","",Txn!$C3151)</f>
        <v>0</v>
      </c>
      <c r="C6290" s="39">
        <f>IF(Txn!$B3151="","","تراکنش بانکی")</f>
        <v>0</v>
      </c>
      <c r="D6290" s="38">
        <f>IF(Txn!$B3151="","",IF(IF(Txn!$U3151="TRF",Txn!$Y3151,Txn!$Z3151)="","",IF(Txn!$U3151="TRF",Txn!$Y3151,Txn!$Z3151)))</f>
        <v>0</v>
      </c>
      <c r="E6290" s="39">
        <f>IF($D6290="","",IFERROR(VLOOKUP($D6290,AcctTbl,2,0),""))</f>
        <v>0</v>
      </c>
      <c r="F6290" s="39">
        <f>IF($D6290="","",IFERROR(VLOOKUP($D6290,AcctTbl,3,0),""))</f>
        <v>0</v>
      </c>
      <c r="G6290" s="39">
        <f>IF(Txn!$B3151="","",Txn!$D3151)</f>
        <v>0</v>
      </c>
      <c r="H6290" s="38">
        <f>IF(Txn!$B3151="","",Txn!$E3151)</f>
        <v>0</v>
      </c>
      <c r="I6290" s="40">
        <f>IF(Txn!$B3151="",0,Txn!$Q3151)</f>
        <v>0</v>
      </c>
      <c r="J6290" s="40">
        <f>IF(Txn!$B3151="",0,Txn!$R3151)</f>
        <v>0</v>
      </c>
      <c r="K6290" s="41">
        <f>IF($A6290="","",IFERROR(VALUE(MID($A6290,6,2)),""))</f>
        <v>0</v>
      </c>
      <c r="L6290" s="39">
        <f>IF(Txn!$K3151="","","طرف مقابل — "&amp;Txn!$K3151)</f>
        <v>0</v>
      </c>
      <c r="N6290" s="42">
        <f>IF($D6290="",0,COUNTIF(BankAccts,$D6290))</f>
        <v>0</v>
      </c>
    </row>
    <row r="6291" spans="1:14">
      <c r="A6291" s="38">
        <f>IF(Txn!$B3152="","",Txn!$B3152)</f>
        <v>0</v>
      </c>
      <c r="B6291" s="38">
        <f>IF(Txn!$B3152="","",Txn!$C3152)</f>
        <v>0</v>
      </c>
      <c r="C6291" s="39">
        <f>IF(Txn!$B3152="","","تراکنش بانکی")</f>
        <v>0</v>
      </c>
      <c r="D6291" s="38">
        <f>IF(Txn!$B3152="","",IF(Txn!$X3152="","",Txn!$X3152))</f>
        <v>0</v>
      </c>
      <c r="E6291" s="39">
        <f>IF($D6291="","",IFERROR(VLOOKUP($D6291,AcctTbl,2,0),""))</f>
        <v>0</v>
      </c>
      <c r="F6291" s="39">
        <f>IF($D6291="","",IFERROR(VLOOKUP($D6291,AcctTbl,3,0),""))</f>
        <v>0</v>
      </c>
      <c r="G6291" s="39">
        <f>IF(Txn!$B3152="","",Txn!$D3152)</f>
        <v>0</v>
      </c>
      <c r="H6291" s="38">
        <f>IF(Txn!$B3152="","",Txn!$E3152)</f>
        <v>0</v>
      </c>
      <c r="I6291" s="40">
        <f>IF(Txn!$B3152="",0,Txn!$O3152)</f>
        <v>0</v>
      </c>
      <c r="J6291" s="40">
        <f>IF(Txn!$B3152="",0,Txn!$P3152)</f>
        <v>0</v>
      </c>
      <c r="K6291" s="41">
        <f>IF($A6291="","",IFERROR(VALUE(MID($A6291,6,2)),""))</f>
        <v>0</v>
      </c>
      <c r="L6291" s="39">
        <f>IF(Txn!$K3152="","",Txn!$K3152)</f>
        <v>0</v>
      </c>
      <c r="N6291" s="42">
        <f>IF($D6291="",0,COUNTIF(BankAccts,$D6291))</f>
        <v>0</v>
      </c>
    </row>
    <row r="6292" spans="1:14">
      <c r="A6292" s="38">
        <f>IF(Txn!$B3152="","",Txn!$B3152)</f>
        <v>0</v>
      </c>
      <c r="B6292" s="38">
        <f>IF(Txn!$B3152="","",Txn!$C3152)</f>
        <v>0</v>
      </c>
      <c r="C6292" s="39">
        <f>IF(Txn!$B3152="","","تراکنش بانکی")</f>
        <v>0</v>
      </c>
      <c r="D6292" s="38">
        <f>IF(Txn!$B3152="","",IF(IF(Txn!$U3152="TRF",Txn!$Y3152,Txn!$Z3152)="","",IF(Txn!$U3152="TRF",Txn!$Y3152,Txn!$Z3152)))</f>
        <v>0</v>
      </c>
      <c r="E6292" s="39">
        <f>IF($D6292="","",IFERROR(VLOOKUP($D6292,AcctTbl,2,0),""))</f>
        <v>0</v>
      </c>
      <c r="F6292" s="39">
        <f>IF($D6292="","",IFERROR(VLOOKUP($D6292,AcctTbl,3,0),""))</f>
        <v>0</v>
      </c>
      <c r="G6292" s="39">
        <f>IF(Txn!$B3152="","",Txn!$D3152)</f>
        <v>0</v>
      </c>
      <c r="H6292" s="38">
        <f>IF(Txn!$B3152="","",Txn!$E3152)</f>
        <v>0</v>
      </c>
      <c r="I6292" s="40">
        <f>IF(Txn!$B3152="",0,Txn!$Q3152)</f>
        <v>0</v>
      </c>
      <c r="J6292" s="40">
        <f>IF(Txn!$B3152="",0,Txn!$R3152)</f>
        <v>0</v>
      </c>
      <c r="K6292" s="41">
        <f>IF($A6292="","",IFERROR(VALUE(MID($A6292,6,2)),""))</f>
        <v>0</v>
      </c>
      <c r="L6292" s="39">
        <f>IF(Txn!$K3152="","","طرف مقابل — "&amp;Txn!$K3152)</f>
        <v>0</v>
      </c>
      <c r="N6292" s="42">
        <f>IF($D6292="",0,COUNTIF(BankAccts,$D6292))</f>
        <v>0</v>
      </c>
    </row>
    <row r="6293" spans="1:14">
      <c r="A6293" s="38">
        <f>IF(Txn!$B3153="","",Txn!$B3153)</f>
        <v>0</v>
      </c>
      <c r="B6293" s="38">
        <f>IF(Txn!$B3153="","",Txn!$C3153)</f>
        <v>0</v>
      </c>
      <c r="C6293" s="39">
        <f>IF(Txn!$B3153="","","تراکنش بانکی")</f>
        <v>0</v>
      </c>
      <c r="D6293" s="38">
        <f>IF(Txn!$B3153="","",IF(Txn!$X3153="","",Txn!$X3153))</f>
        <v>0</v>
      </c>
      <c r="E6293" s="39">
        <f>IF($D6293="","",IFERROR(VLOOKUP($D6293,AcctTbl,2,0),""))</f>
        <v>0</v>
      </c>
      <c r="F6293" s="39">
        <f>IF($D6293="","",IFERROR(VLOOKUP($D6293,AcctTbl,3,0),""))</f>
        <v>0</v>
      </c>
      <c r="G6293" s="39">
        <f>IF(Txn!$B3153="","",Txn!$D3153)</f>
        <v>0</v>
      </c>
      <c r="H6293" s="38">
        <f>IF(Txn!$B3153="","",Txn!$E3153)</f>
        <v>0</v>
      </c>
      <c r="I6293" s="40">
        <f>IF(Txn!$B3153="",0,Txn!$O3153)</f>
        <v>0</v>
      </c>
      <c r="J6293" s="40">
        <f>IF(Txn!$B3153="",0,Txn!$P3153)</f>
        <v>0</v>
      </c>
      <c r="K6293" s="41">
        <f>IF($A6293="","",IFERROR(VALUE(MID($A6293,6,2)),""))</f>
        <v>0</v>
      </c>
      <c r="L6293" s="39">
        <f>IF(Txn!$K3153="","",Txn!$K3153)</f>
        <v>0</v>
      </c>
      <c r="N6293" s="42">
        <f>IF($D6293="",0,COUNTIF(BankAccts,$D6293))</f>
        <v>0</v>
      </c>
    </row>
    <row r="6294" spans="1:14">
      <c r="A6294" s="38">
        <f>IF(Txn!$B3153="","",Txn!$B3153)</f>
        <v>0</v>
      </c>
      <c r="B6294" s="38">
        <f>IF(Txn!$B3153="","",Txn!$C3153)</f>
        <v>0</v>
      </c>
      <c r="C6294" s="39">
        <f>IF(Txn!$B3153="","","تراکنش بانکی")</f>
        <v>0</v>
      </c>
      <c r="D6294" s="38">
        <f>IF(Txn!$B3153="","",IF(IF(Txn!$U3153="TRF",Txn!$Y3153,Txn!$Z3153)="","",IF(Txn!$U3153="TRF",Txn!$Y3153,Txn!$Z3153)))</f>
        <v>0</v>
      </c>
      <c r="E6294" s="39">
        <f>IF($D6294="","",IFERROR(VLOOKUP($D6294,AcctTbl,2,0),""))</f>
        <v>0</v>
      </c>
      <c r="F6294" s="39">
        <f>IF($D6294="","",IFERROR(VLOOKUP($D6294,AcctTbl,3,0),""))</f>
        <v>0</v>
      </c>
      <c r="G6294" s="39">
        <f>IF(Txn!$B3153="","",Txn!$D3153)</f>
        <v>0</v>
      </c>
      <c r="H6294" s="38">
        <f>IF(Txn!$B3153="","",Txn!$E3153)</f>
        <v>0</v>
      </c>
      <c r="I6294" s="40">
        <f>IF(Txn!$B3153="",0,Txn!$Q3153)</f>
        <v>0</v>
      </c>
      <c r="J6294" s="40">
        <f>IF(Txn!$B3153="",0,Txn!$R3153)</f>
        <v>0</v>
      </c>
      <c r="K6294" s="41">
        <f>IF($A6294="","",IFERROR(VALUE(MID($A6294,6,2)),""))</f>
        <v>0</v>
      </c>
      <c r="L6294" s="39">
        <f>IF(Txn!$K3153="","","طرف مقابل — "&amp;Txn!$K3153)</f>
        <v>0</v>
      </c>
      <c r="N6294" s="42">
        <f>IF($D6294="",0,COUNTIF(BankAccts,$D6294))</f>
        <v>0</v>
      </c>
    </row>
    <row r="6295" spans="1:14">
      <c r="A6295" s="38">
        <f>IF(Txn!$B3154="","",Txn!$B3154)</f>
        <v>0</v>
      </c>
      <c r="B6295" s="38">
        <f>IF(Txn!$B3154="","",Txn!$C3154)</f>
        <v>0</v>
      </c>
      <c r="C6295" s="39">
        <f>IF(Txn!$B3154="","","تراکنش بانکی")</f>
        <v>0</v>
      </c>
      <c r="D6295" s="38">
        <f>IF(Txn!$B3154="","",IF(Txn!$X3154="","",Txn!$X3154))</f>
        <v>0</v>
      </c>
      <c r="E6295" s="39">
        <f>IF($D6295="","",IFERROR(VLOOKUP($D6295,AcctTbl,2,0),""))</f>
        <v>0</v>
      </c>
      <c r="F6295" s="39">
        <f>IF($D6295="","",IFERROR(VLOOKUP($D6295,AcctTbl,3,0),""))</f>
        <v>0</v>
      </c>
      <c r="G6295" s="39">
        <f>IF(Txn!$B3154="","",Txn!$D3154)</f>
        <v>0</v>
      </c>
      <c r="H6295" s="38">
        <f>IF(Txn!$B3154="","",Txn!$E3154)</f>
        <v>0</v>
      </c>
      <c r="I6295" s="40">
        <f>IF(Txn!$B3154="",0,Txn!$O3154)</f>
        <v>0</v>
      </c>
      <c r="J6295" s="40">
        <f>IF(Txn!$B3154="",0,Txn!$P3154)</f>
        <v>0</v>
      </c>
      <c r="K6295" s="41">
        <f>IF($A6295="","",IFERROR(VALUE(MID($A6295,6,2)),""))</f>
        <v>0</v>
      </c>
      <c r="L6295" s="39">
        <f>IF(Txn!$K3154="","",Txn!$K3154)</f>
        <v>0</v>
      </c>
      <c r="N6295" s="42">
        <f>IF($D6295="",0,COUNTIF(BankAccts,$D6295))</f>
        <v>0</v>
      </c>
    </row>
    <row r="6296" spans="1:14">
      <c r="A6296" s="38">
        <f>IF(Txn!$B3154="","",Txn!$B3154)</f>
        <v>0</v>
      </c>
      <c r="B6296" s="38">
        <f>IF(Txn!$B3154="","",Txn!$C3154)</f>
        <v>0</v>
      </c>
      <c r="C6296" s="39">
        <f>IF(Txn!$B3154="","","تراکنش بانکی")</f>
        <v>0</v>
      </c>
      <c r="D6296" s="38">
        <f>IF(Txn!$B3154="","",IF(IF(Txn!$U3154="TRF",Txn!$Y3154,Txn!$Z3154)="","",IF(Txn!$U3154="TRF",Txn!$Y3154,Txn!$Z3154)))</f>
        <v>0</v>
      </c>
      <c r="E6296" s="39">
        <f>IF($D6296="","",IFERROR(VLOOKUP($D6296,AcctTbl,2,0),""))</f>
        <v>0</v>
      </c>
      <c r="F6296" s="39">
        <f>IF($D6296="","",IFERROR(VLOOKUP($D6296,AcctTbl,3,0),""))</f>
        <v>0</v>
      </c>
      <c r="G6296" s="39">
        <f>IF(Txn!$B3154="","",Txn!$D3154)</f>
        <v>0</v>
      </c>
      <c r="H6296" s="38">
        <f>IF(Txn!$B3154="","",Txn!$E3154)</f>
        <v>0</v>
      </c>
      <c r="I6296" s="40">
        <f>IF(Txn!$B3154="",0,Txn!$Q3154)</f>
        <v>0</v>
      </c>
      <c r="J6296" s="40">
        <f>IF(Txn!$B3154="",0,Txn!$R3154)</f>
        <v>0</v>
      </c>
      <c r="K6296" s="41">
        <f>IF($A6296="","",IFERROR(VALUE(MID($A6296,6,2)),""))</f>
        <v>0</v>
      </c>
      <c r="L6296" s="39">
        <f>IF(Txn!$K3154="","","طرف مقابل — "&amp;Txn!$K3154)</f>
        <v>0</v>
      </c>
      <c r="N6296" s="42">
        <f>IF($D6296="",0,COUNTIF(BankAccts,$D6296))</f>
        <v>0</v>
      </c>
    </row>
    <row r="6297" spans="1:14">
      <c r="A6297" s="38">
        <f>IF(Txn!$B3155="","",Txn!$B3155)</f>
        <v>0</v>
      </c>
      <c r="B6297" s="38">
        <f>IF(Txn!$B3155="","",Txn!$C3155)</f>
        <v>0</v>
      </c>
      <c r="C6297" s="39">
        <f>IF(Txn!$B3155="","","تراکنش بانکی")</f>
        <v>0</v>
      </c>
      <c r="D6297" s="38">
        <f>IF(Txn!$B3155="","",IF(Txn!$X3155="","",Txn!$X3155))</f>
        <v>0</v>
      </c>
      <c r="E6297" s="39">
        <f>IF($D6297="","",IFERROR(VLOOKUP($D6297,AcctTbl,2,0),""))</f>
        <v>0</v>
      </c>
      <c r="F6297" s="39">
        <f>IF($D6297="","",IFERROR(VLOOKUP($D6297,AcctTbl,3,0),""))</f>
        <v>0</v>
      </c>
      <c r="G6297" s="39">
        <f>IF(Txn!$B3155="","",Txn!$D3155)</f>
        <v>0</v>
      </c>
      <c r="H6297" s="38">
        <f>IF(Txn!$B3155="","",Txn!$E3155)</f>
        <v>0</v>
      </c>
      <c r="I6297" s="40">
        <f>IF(Txn!$B3155="",0,Txn!$O3155)</f>
        <v>0</v>
      </c>
      <c r="J6297" s="40">
        <f>IF(Txn!$B3155="",0,Txn!$P3155)</f>
        <v>0</v>
      </c>
      <c r="K6297" s="41">
        <f>IF($A6297="","",IFERROR(VALUE(MID($A6297,6,2)),""))</f>
        <v>0</v>
      </c>
      <c r="L6297" s="39">
        <f>IF(Txn!$K3155="","",Txn!$K3155)</f>
        <v>0</v>
      </c>
      <c r="N6297" s="42">
        <f>IF($D6297="",0,COUNTIF(BankAccts,$D6297))</f>
        <v>0</v>
      </c>
    </row>
    <row r="6298" spans="1:14">
      <c r="A6298" s="38">
        <f>IF(Txn!$B3155="","",Txn!$B3155)</f>
        <v>0</v>
      </c>
      <c r="B6298" s="38">
        <f>IF(Txn!$B3155="","",Txn!$C3155)</f>
        <v>0</v>
      </c>
      <c r="C6298" s="39">
        <f>IF(Txn!$B3155="","","تراکنش بانکی")</f>
        <v>0</v>
      </c>
      <c r="D6298" s="38">
        <f>IF(Txn!$B3155="","",IF(IF(Txn!$U3155="TRF",Txn!$Y3155,Txn!$Z3155)="","",IF(Txn!$U3155="TRF",Txn!$Y3155,Txn!$Z3155)))</f>
        <v>0</v>
      </c>
      <c r="E6298" s="39">
        <f>IF($D6298="","",IFERROR(VLOOKUP($D6298,AcctTbl,2,0),""))</f>
        <v>0</v>
      </c>
      <c r="F6298" s="39">
        <f>IF($D6298="","",IFERROR(VLOOKUP($D6298,AcctTbl,3,0),""))</f>
        <v>0</v>
      </c>
      <c r="G6298" s="39">
        <f>IF(Txn!$B3155="","",Txn!$D3155)</f>
        <v>0</v>
      </c>
      <c r="H6298" s="38">
        <f>IF(Txn!$B3155="","",Txn!$E3155)</f>
        <v>0</v>
      </c>
      <c r="I6298" s="40">
        <f>IF(Txn!$B3155="",0,Txn!$Q3155)</f>
        <v>0</v>
      </c>
      <c r="J6298" s="40">
        <f>IF(Txn!$B3155="",0,Txn!$R3155)</f>
        <v>0</v>
      </c>
      <c r="K6298" s="41">
        <f>IF($A6298="","",IFERROR(VALUE(MID($A6298,6,2)),""))</f>
        <v>0</v>
      </c>
      <c r="L6298" s="39">
        <f>IF(Txn!$K3155="","","طرف مقابل — "&amp;Txn!$K3155)</f>
        <v>0</v>
      </c>
      <c r="N6298" s="42">
        <f>IF($D6298="",0,COUNTIF(BankAccts,$D6298))</f>
        <v>0</v>
      </c>
    </row>
    <row r="6299" spans="1:14">
      <c r="A6299" s="38">
        <f>IF(Txn!$B3156="","",Txn!$B3156)</f>
        <v>0</v>
      </c>
      <c r="B6299" s="38">
        <f>IF(Txn!$B3156="","",Txn!$C3156)</f>
        <v>0</v>
      </c>
      <c r="C6299" s="39">
        <f>IF(Txn!$B3156="","","تراکنش بانکی")</f>
        <v>0</v>
      </c>
      <c r="D6299" s="38">
        <f>IF(Txn!$B3156="","",IF(Txn!$X3156="","",Txn!$X3156))</f>
        <v>0</v>
      </c>
      <c r="E6299" s="39">
        <f>IF($D6299="","",IFERROR(VLOOKUP($D6299,AcctTbl,2,0),""))</f>
        <v>0</v>
      </c>
      <c r="F6299" s="39">
        <f>IF($D6299="","",IFERROR(VLOOKUP($D6299,AcctTbl,3,0),""))</f>
        <v>0</v>
      </c>
      <c r="G6299" s="39">
        <f>IF(Txn!$B3156="","",Txn!$D3156)</f>
        <v>0</v>
      </c>
      <c r="H6299" s="38">
        <f>IF(Txn!$B3156="","",Txn!$E3156)</f>
        <v>0</v>
      </c>
      <c r="I6299" s="40">
        <f>IF(Txn!$B3156="",0,Txn!$O3156)</f>
        <v>0</v>
      </c>
      <c r="J6299" s="40">
        <f>IF(Txn!$B3156="",0,Txn!$P3156)</f>
        <v>0</v>
      </c>
      <c r="K6299" s="41">
        <f>IF($A6299="","",IFERROR(VALUE(MID($A6299,6,2)),""))</f>
        <v>0</v>
      </c>
      <c r="L6299" s="39">
        <f>IF(Txn!$K3156="","",Txn!$K3156)</f>
        <v>0</v>
      </c>
      <c r="N6299" s="42">
        <f>IF($D6299="",0,COUNTIF(BankAccts,$D6299))</f>
        <v>0</v>
      </c>
    </row>
    <row r="6300" spans="1:14">
      <c r="A6300" s="38">
        <f>IF(Txn!$B3156="","",Txn!$B3156)</f>
        <v>0</v>
      </c>
      <c r="B6300" s="38">
        <f>IF(Txn!$B3156="","",Txn!$C3156)</f>
        <v>0</v>
      </c>
      <c r="C6300" s="39">
        <f>IF(Txn!$B3156="","","تراکنش بانکی")</f>
        <v>0</v>
      </c>
      <c r="D6300" s="38">
        <f>IF(Txn!$B3156="","",IF(IF(Txn!$U3156="TRF",Txn!$Y3156,Txn!$Z3156)="","",IF(Txn!$U3156="TRF",Txn!$Y3156,Txn!$Z3156)))</f>
        <v>0</v>
      </c>
      <c r="E6300" s="39">
        <f>IF($D6300="","",IFERROR(VLOOKUP($D6300,AcctTbl,2,0),""))</f>
        <v>0</v>
      </c>
      <c r="F6300" s="39">
        <f>IF($D6300="","",IFERROR(VLOOKUP($D6300,AcctTbl,3,0),""))</f>
        <v>0</v>
      </c>
      <c r="G6300" s="39">
        <f>IF(Txn!$B3156="","",Txn!$D3156)</f>
        <v>0</v>
      </c>
      <c r="H6300" s="38">
        <f>IF(Txn!$B3156="","",Txn!$E3156)</f>
        <v>0</v>
      </c>
      <c r="I6300" s="40">
        <f>IF(Txn!$B3156="",0,Txn!$Q3156)</f>
        <v>0</v>
      </c>
      <c r="J6300" s="40">
        <f>IF(Txn!$B3156="",0,Txn!$R3156)</f>
        <v>0</v>
      </c>
      <c r="K6300" s="41">
        <f>IF($A6300="","",IFERROR(VALUE(MID($A6300,6,2)),""))</f>
        <v>0</v>
      </c>
      <c r="L6300" s="39">
        <f>IF(Txn!$K3156="","","طرف مقابل — "&amp;Txn!$K3156)</f>
        <v>0</v>
      </c>
      <c r="N6300" s="42">
        <f>IF($D6300="",0,COUNTIF(BankAccts,$D6300))</f>
        <v>0</v>
      </c>
    </row>
    <row r="6301" spans="1:14">
      <c r="A6301" s="38">
        <f>IF(Txn!$B3157="","",Txn!$B3157)</f>
        <v>0</v>
      </c>
      <c r="B6301" s="38">
        <f>IF(Txn!$B3157="","",Txn!$C3157)</f>
        <v>0</v>
      </c>
      <c r="C6301" s="39">
        <f>IF(Txn!$B3157="","","تراکنش بانکی")</f>
        <v>0</v>
      </c>
      <c r="D6301" s="38">
        <f>IF(Txn!$B3157="","",IF(Txn!$X3157="","",Txn!$X3157))</f>
        <v>0</v>
      </c>
      <c r="E6301" s="39">
        <f>IF($D6301="","",IFERROR(VLOOKUP($D6301,AcctTbl,2,0),""))</f>
        <v>0</v>
      </c>
      <c r="F6301" s="39">
        <f>IF($D6301="","",IFERROR(VLOOKUP($D6301,AcctTbl,3,0),""))</f>
        <v>0</v>
      </c>
      <c r="G6301" s="39">
        <f>IF(Txn!$B3157="","",Txn!$D3157)</f>
        <v>0</v>
      </c>
      <c r="H6301" s="38">
        <f>IF(Txn!$B3157="","",Txn!$E3157)</f>
        <v>0</v>
      </c>
      <c r="I6301" s="40">
        <f>IF(Txn!$B3157="",0,Txn!$O3157)</f>
        <v>0</v>
      </c>
      <c r="J6301" s="40">
        <f>IF(Txn!$B3157="",0,Txn!$P3157)</f>
        <v>0</v>
      </c>
      <c r="K6301" s="41">
        <f>IF($A6301="","",IFERROR(VALUE(MID($A6301,6,2)),""))</f>
        <v>0</v>
      </c>
      <c r="L6301" s="39">
        <f>IF(Txn!$K3157="","",Txn!$K3157)</f>
        <v>0</v>
      </c>
      <c r="N6301" s="42">
        <f>IF($D6301="",0,COUNTIF(BankAccts,$D6301))</f>
        <v>0</v>
      </c>
    </row>
    <row r="6302" spans="1:14">
      <c r="A6302" s="38">
        <f>IF(Txn!$B3157="","",Txn!$B3157)</f>
        <v>0</v>
      </c>
      <c r="B6302" s="38">
        <f>IF(Txn!$B3157="","",Txn!$C3157)</f>
        <v>0</v>
      </c>
      <c r="C6302" s="39">
        <f>IF(Txn!$B3157="","","تراکنش بانکی")</f>
        <v>0</v>
      </c>
      <c r="D6302" s="38">
        <f>IF(Txn!$B3157="","",IF(IF(Txn!$U3157="TRF",Txn!$Y3157,Txn!$Z3157)="","",IF(Txn!$U3157="TRF",Txn!$Y3157,Txn!$Z3157)))</f>
        <v>0</v>
      </c>
      <c r="E6302" s="39">
        <f>IF($D6302="","",IFERROR(VLOOKUP($D6302,AcctTbl,2,0),""))</f>
        <v>0</v>
      </c>
      <c r="F6302" s="39">
        <f>IF($D6302="","",IFERROR(VLOOKUP($D6302,AcctTbl,3,0),""))</f>
        <v>0</v>
      </c>
      <c r="G6302" s="39">
        <f>IF(Txn!$B3157="","",Txn!$D3157)</f>
        <v>0</v>
      </c>
      <c r="H6302" s="38">
        <f>IF(Txn!$B3157="","",Txn!$E3157)</f>
        <v>0</v>
      </c>
      <c r="I6302" s="40">
        <f>IF(Txn!$B3157="",0,Txn!$Q3157)</f>
        <v>0</v>
      </c>
      <c r="J6302" s="40">
        <f>IF(Txn!$B3157="",0,Txn!$R3157)</f>
        <v>0</v>
      </c>
      <c r="K6302" s="41">
        <f>IF($A6302="","",IFERROR(VALUE(MID($A6302,6,2)),""))</f>
        <v>0</v>
      </c>
      <c r="L6302" s="39">
        <f>IF(Txn!$K3157="","","طرف مقابل — "&amp;Txn!$K3157)</f>
        <v>0</v>
      </c>
      <c r="N6302" s="42">
        <f>IF($D6302="",0,COUNTIF(BankAccts,$D6302))</f>
        <v>0</v>
      </c>
    </row>
    <row r="6303" spans="1:14">
      <c r="A6303" s="38">
        <f>IF(Txn!$B3158="","",Txn!$B3158)</f>
        <v>0</v>
      </c>
      <c r="B6303" s="38">
        <f>IF(Txn!$B3158="","",Txn!$C3158)</f>
        <v>0</v>
      </c>
      <c r="C6303" s="39">
        <f>IF(Txn!$B3158="","","تراکنش بانکی")</f>
        <v>0</v>
      </c>
      <c r="D6303" s="38">
        <f>IF(Txn!$B3158="","",IF(Txn!$X3158="","",Txn!$X3158))</f>
        <v>0</v>
      </c>
      <c r="E6303" s="39">
        <f>IF($D6303="","",IFERROR(VLOOKUP($D6303,AcctTbl,2,0),""))</f>
        <v>0</v>
      </c>
      <c r="F6303" s="39">
        <f>IF($D6303="","",IFERROR(VLOOKUP($D6303,AcctTbl,3,0),""))</f>
        <v>0</v>
      </c>
      <c r="G6303" s="39">
        <f>IF(Txn!$B3158="","",Txn!$D3158)</f>
        <v>0</v>
      </c>
      <c r="H6303" s="38">
        <f>IF(Txn!$B3158="","",Txn!$E3158)</f>
        <v>0</v>
      </c>
      <c r="I6303" s="40">
        <f>IF(Txn!$B3158="",0,Txn!$O3158)</f>
        <v>0</v>
      </c>
      <c r="J6303" s="40">
        <f>IF(Txn!$B3158="",0,Txn!$P3158)</f>
        <v>0</v>
      </c>
      <c r="K6303" s="41">
        <f>IF($A6303="","",IFERROR(VALUE(MID($A6303,6,2)),""))</f>
        <v>0</v>
      </c>
      <c r="L6303" s="39">
        <f>IF(Txn!$K3158="","",Txn!$K3158)</f>
        <v>0</v>
      </c>
      <c r="N6303" s="42">
        <f>IF($D6303="",0,COUNTIF(BankAccts,$D6303))</f>
        <v>0</v>
      </c>
    </row>
    <row r="6304" spans="1:14">
      <c r="A6304" s="38">
        <f>IF(Txn!$B3158="","",Txn!$B3158)</f>
        <v>0</v>
      </c>
      <c r="B6304" s="38">
        <f>IF(Txn!$B3158="","",Txn!$C3158)</f>
        <v>0</v>
      </c>
      <c r="C6304" s="39">
        <f>IF(Txn!$B3158="","","تراکنش بانکی")</f>
        <v>0</v>
      </c>
      <c r="D6304" s="38">
        <f>IF(Txn!$B3158="","",IF(IF(Txn!$U3158="TRF",Txn!$Y3158,Txn!$Z3158)="","",IF(Txn!$U3158="TRF",Txn!$Y3158,Txn!$Z3158)))</f>
        <v>0</v>
      </c>
      <c r="E6304" s="39">
        <f>IF($D6304="","",IFERROR(VLOOKUP($D6304,AcctTbl,2,0),""))</f>
        <v>0</v>
      </c>
      <c r="F6304" s="39">
        <f>IF($D6304="","",IFERROR(VLOOKUP($D6304,AcctTbl,3,0),""))</f>
        <v>0</v>
      </c>
      <c r="G6304" s="39">
        <f>IF(Txn!$B3158="","",Txn!$D3158)</f>
        <v>0</v>
      </c>
      <c r="H6304" s="38">
        <f>IF(Txn!$B3158="","",Txn!$E3158)</f>
        <v>0</v>
      </c>
      <c r="I6304" s="40">
        <f>IF(Txn!$B3158="",0,Txn!$Q3158)</f>
        <v>0</v>
      </c>
      <c r="J6304" s="40">
        <f>IF(Txn!$B3158="",0,Txn!$R3158)</f>
        <v>0</v>
      </c>
      <c r="K6304" s="41">
        <f>IF($A6304="","",IFERROR(VALUE(MID($A6304,6,2)),""))</f>
        <v>0</v>
      </c>
      <c r="L6304" s="39">
        <f>IF(Txn!$K3158="","","طرف مقابل — "&amp;Txn!$K3158)</f>
        <v>0</v>
      </c>
      <c r="N6304" s="42">
        <f>IF($D6304="",0,COUNTIF(BankAccts,$D6304))</f>
        <v>0</v>
      </c>
    </row>
    <row r="6305" spans="1:14">
      <c r="A6305" s="38">
        <f>IF(Txn!$B3159="","",Txn!$B3159)</f>
        <v>0</v>
      </c>
      <c r="B6305" s="38">
        <f>IF(Txn!$B3159="","",Txn!$C3159)</f>
        <v>0</v>
      </c>
      <c r="C6305" s="39">
        <f>IF(Txn!$B3159="","","تراکنش بانکی")</f>
        <v>0</v>
      </c>
      <c r="D6305" s="38">
        <f>IF(Txn!$B3159="","",IF(Txn!$X3159="","",Txn!$X3159))</f>
        <v>0</v>
      </c>
      <c r="E6305" s="39">
        <f>IF($D6305="","",IFERROR(VLOOKUP($D6305,AcctTbl,2,0),""))</f>
        <v>0</v>
      </c>
      <c r="F6305" s="39">
        <f>IF($D6305="","",IFERROR(VLOOKUP($D6305,AcctTbl,3,0),""))</f>
        <v>0</v>
      </c>
      <c r="G6305" s="39">
        <f>IF(Txn!$B3159="","",Txn!$D3159)</f>
        <v>0</v>
      </c>
      <c r="H6305" s="38">
        <f>IF(Txn!$B3159="","",Txn!$E3159)</f>
        <v>0</v>
      </c>
      <c r="I6305" s="40">
        <f>IF(Txn!$B3159="",0,Txn!$O3159)</f>
        <v>0</v>
      </c>
      <c r="J6305" s="40">
        <f>IF(Txn!$B3159="",0,Txn!$P3159)</f>
        <v>0</v>
      </c>
      <c r="K6305" s="41">
        <f>IF($A6305="","",IFERROR(VALUE(MID($A6305,6,2)),""))</f>
        <v>0</v>
      </c>
      <c r="L6305" s="39">
        <f>IF(Txn!$K3159="","",Txn!$K3159)</f>
        <v>0</v>
      </c>
      <c r="N6305" s="42">
        <f>IF($D6305="",0,COUNTIF(BankAccts,$D6305))</f>
        <v>0</v>
      </c>
    </row>
    <row r="6306" spans="1:14">
      <c r="A6306" s="38">
        <f>IF(Txn!$B3159="","",Txn!$B3159)</f>
        <v>0</v>
      </c>
      <c r="B6306" s="38">
        <f>IF(Txn!$B3159="","",Txn!$C3159)</f>
        <v>0</v>
      </c>
      <c r="C6306" s="39">
        <f>IF(Txn!$B3159="","","تراکنش بانکی")</f>
        <v>0</v>
      </c>
      <c r="D6306" s="38">
        <f>IF(Txn!$B3159="","",IF(IF(Txn!$U3159="TRF",Txn!$Y3159,Txn!$Z3159)="","",IF(Txn!$U3159="TRF",Txn!$Y3159,Txn!$Z3159)))</f>
        <v>0</v>
      </c>
      <c r="E6306" s="39">
        <f>IF($D6306="","",IFERROR(VLOOKUP($D6306,AcctTbl,2,0),""))</f>
        <v>0</v>
      </c>
      <c r="F6306" s="39">
        <f>IF($D6306="","",IFERROR(VLOOKUP($D6306,AcctTbl,3,0),""))</f>
        <v>0</v>
      </c>
      <c r="G6306" s="39">
        <f>IF(Txn!$B3159="","",Txn!$D3159)</f>
        <v>0</v>
      </c>
      <c r="H6306" s="38">
        <f>IF(Txn!$B3159="","",Txn!$E3159)</f>
        <v>0</v>
      </c>
      <c r="I6306" s="40">
        <f>IF(Txn!$B3159="",0,Txn!$Q3159)</f>
        <v>0</v>
      </c>
      <c r="J6306" s="40">
        <f>IF(Txn!$B3159="",0,Txn!$R3159)</f>
        <v>0</v>
      </c>
      <c r="K6306" s="41">
        <f>IF($A6306="","",IFERROR(VALUE(MID($A6306,6,2)),""))</f>
        <v>0</v>
      </c>
      <c r="L6306" s="39">
        <f>IF(Txn!$K3159="","","طرف مقابل — "&amp;Txn!$K3159)</f>
        <v>0</v>
      </c>
      <c r="N6306" s="42">
        <f>IF($D6306="",0,COUNTIF(BankAccts,$D6306))</f>
        <v>0</v>
      </c>
    </row>
    <row r="6307" spans="1:14">
      <c r="A6307" s="38">
        <f>IF(Txn!$B3160="","",Txn!$B3160)</f>
        <v>0</v>
      </c>
      <c r="B6307" s="38">
        <f>IF(Txn!$B3160="","",Txn!$C3160)</f>
        <v>0</v>
      </c>
      <c r="C6307" s="39">
        <f>IF(Txn!$B3160="","","تراکنش بانکی")</f>
        <v>0</v>
      </c>
      <c r="D6307" s="38">
        <f>IF(Txn!$B3160="","",IF(Txn!$X3160="","",Txn!$X3160))</f>
        <v>0</v>
      </c>
      <c r="E6307" s="39">
        <f>IF($D6307="","",IFERROR(VLOOKUP($D6307,AcctTbl,2,0),""))</f>
        <v>0</v>
      </c>
      <c r="F6307" s="39">
        <f>IF($D6307="","",IFERROR(VLOOKUP($D6307,AcctTbl,3,0),""))</f>
        <v>0</v>
      </c>
      <c r="G6307" s="39">
        <f>IF(Txn!$B3160="","",Txn!$D3160)</f>
        <v>0</v>
      </c>
      <c r="H6307" s="38">
        <f>IF(Txn!$B3160="","",Txn!$E3160)</f>
        <v>0</v>
      </c>
      <c r="I6307" s="40">
        <f>IF(Txn!$B3160="",0,Txn!$O3160)</f>
        <v>0</v>
      </c>
      <c r="J6307" s="40">
        <f>IF(Txn!$B3160="",0,Txn!$P3160)</f>
        <v>0</v>
      </c>
      <c r="K6307" s="41">
        <f>IF($A6307="","",IFERROR(VALUE(MID($A6307,6,2)),""))</f>
        <v>0</v>
      </c>
      <c r="L6307" s="39">
        <f>IF(Txn!$K3160="","",Txn!$K3160)</f>
        <v>0</v>
      </c>
      <c r="N6307" s="42">
        <f>IF($D6307="",0,COUNTIF(BankAccts,$D6307))</f>
        <v>0</v>
      </c>
    </row>
    <row r="6308" spans="1:14">
      <c r="A6308" s="38">
        <f>IF(Txn!$B3160="","",Txn!$B3160)</f>
        <v>0</v>
      </c>
      <c r="B6308" s="38">
        <f>IF(Txn!$B3160="","",Txn!$C3160)</f>
        <v>0</v>
      </c>
      <c r="C6308" s="39">
        <f>IF(Txn!$B3160="","","تراکنش بانکی")</f>
        <v>0</v>
      </c>
      <c r="D6308" s="38">
        <f>IF(Txn!$B3160="","",IF(IF(Txn!$U3160="TRF",Txn!$Y3160,Txn!$Z3160)="","",IF(Txn!$U3160="TRF",Txn!$Y3160,Txn!$Z3160)))</f>
        <v>0</v>
      </c>
      <c r="E6308" s="39">
        <f>IF($D6308="","",IFERROR(VLOOKUP($D6308,AcctTbl,2,0),""))</f>
        <v>0</v>
      </c>
      <c r="F6308" s="39">
        <f>IF($D6308="","",IFERROR(VLOOKUP($D6308,AcctTbl,3,0),""))</f>
        <v>0</v>
      </c>
      <c r="G6308" s="39">
        <f>IF(Txn!$B3160="","",Txn!$D3160)</f>
        <v>0</v>
      </c>
      <c r="H6308" s="38">
        <f>IF(Txn!$B3160="","",Txn!$E3160)</f>
        <v>0</v>
      </c>
      <c r="I6308" s="40">
        <f>IF(Txn!$B3160="",0,Txn!$Q3160)</f>
        <v>0</v>
      </c>
      <c r="J6308" s="40">
        <f>IF(Txn!$B3160="",0,Txn!$R3160)</f>
        <v>0</v>
      </c>
      <c r="K6308" s="41">
        <f>IF($A6308="","",IFERROR(VALUE(MID($A6308,6,2)),""))</f>
        <v>0</v>
      </c>
      <c r="L6308" s="39">
        <f>IF(Txn!$K3160="","","طرف مقابل — "&amp;Txn!$K3160)</f>
        <v>0</v>
      </c>
      <c r="N6308" s="42">
        <f>IF($D6308="",0,COUNTIF(BankAccts,$D6308))</f>
        <v>0</v>
      </c>
    </row>
    <row r="6309" spans="1:14">
      <c r="A6309" s="38">
        <f>IF(Txn!$B3161="","",Txn!$B3161)</f>
        <v>0</v>
      </c>
      <c r="B6309" s="38">
        <f>IF(Txn!$B3161="","",Txn!$C3161)</f>
        <v>0</v>
      </c>
      <c r="C6309" s="39">
        <f>IF(Txn!$B3161="","","تراکنش بانکی")</f>
        <v>0</v>
      </c>
      <c r="D6309" s="38">
        <f>IF(Txn!$B3161="","",IF(Txn!$X3161="","",Txn!$X3161))</f>
        <v>0</v>
      </c>
      <c r="E6309" s="39">
        <f>IF($D6309="","",IFERROR(VLOOKUP($D6309,AcctTbl,2,0),""))</f>
        <v>0</v>
      </c>
      <c r="F6309" s="39">
        <f>IF($D6309="","",IFERROR(VLOOKUP($D6309,AcctTbl,3,0),""))</f>
        <v>0</v>
      </c>
      <c r="G6309" s="39">
        <f>IF(Txn!$B3161="","",Txn!$D3161)</f>
        <v>0</v>
      </c>
      <c r="H6309" s="38">
        <f>IF(Txn!$B3161="","",Txn!$E3161)</f>
        <v>0</v>
      </c>
      <c r="I6309" s="40">
        <f>IF(Txn!$B3161="",0,Txn!$O3161)</f>
        <v>0</v>
      </c>
      <c r="J6309" s="40">
        <f>IF(Txn!$B3161="",0,Txn!$P3161)</f>
        <v>0</v>
      </c>
      <c r="K6309" s="41">
        <f>IF($A6309="","",IFERROR(VALUE(MID($A6309,6,2)),""))</f>
        <v>0</v>
      </c>
      <c r="L6309" s="39">
        <f>IF(Txn!$K3161="","",Txn!$K3161)</f>
        <v>0</v>
      </c>
      <c r="N6309" s="42">
        <f>IF($D6309="",0,COUNTIF(BankAccts,$D6309))</f>
        <v>0</v>
      </c>
    </row>
    <row r="6310" spans="1:14">
      <c r="A6310" s="38">
        <f>IF(Txn!$B3161="","",Txn!$B3161)</f>
        <v>0</v>
      </c>
      <c r="B6310" s="38">
        <f>IF(Txn!$B3161="","",Txn!$C3161)</f>
        <v>0</v>
      </c>
      <c r="C6310" s="39">
        <f>IF(Txn!$B3161="","","تراکنش بانکی")</f>
        <v>0</v>
      </c>
      <c r="D6310" s="38">
        <f>IF(Txn!$B3161="","",IF(IF(Txn!$U3161="TRF",Txn!$Y3161,Txn!$Z3161)="","",IF(Txn!$U3161="TRF",Txn!$Y3161,Txn!$Z3161)))</f>
        <v>0</v>
      </c>
      <c r="E6310" s="39">
        <f>IF($D6310="","",IFERROR(VLOOKUP($D6310,AcctTbl,2,0),""))</f>
        <v>0</v>
      </c>
      <c r="F6310" s="39">
        <f>IF($D6310="","",IFERROR(VLOOKUP($D6310,AcctTbl,3,0),""))</f>
        <v>0</v>
      </c>
      <c r="G6310" s="39">
        <f>IF(Txn!$B3161="","",Txn!$D3161)</f>
        <v>0</v>
      </c>
      <c r="H6310" s="38">
        <f>IF(Txn!$B3161="","",Txn!$E3161)</f>
        <v>0</v>
      </c>
      <c r="I6310" s="40">
        <f>IF(Txn!$B3161="",0,Txn!$Q3161)</f>
        <v>0</v>
      </c>
      <c r="J6310" s="40">
        <f>IF(Txn!$B3161="",0,Txn!$R3161)</f>
        <v>0</v>
      </c>
      <c r="K6310" s="41">
        <f>IF($A6310="","",IFERROR(VALUE(MID($A6310,6,2)),""))</f>
        <v>0</v>
      </c>
      <c r="L6310" s="39">
        <f>IF(Txn!$K3161="","","طرف مقابل — "&amp;Txn!$K3161)</f>
        <v>0</v>
      </c>
      <c r="N6310" s="42">
        <f>IF($D6310="",0,COUNTIF(BankAccts,$D6310))</f>
        <v>0</v>
      </c>
    </row>
    <row r="6311" spans="1:14">
      <c r="A6311" s="38">
        <f>IF(Txn!$B3162="","",Txn!$B3162)</f>
        <v>0</v>
      </c>
      <c r="B6311" s="38">
        <f>IF(Txn!$B3162="","",Txn!$C3162)</f>
        <v>0</v>
      </c>
      <c r="C6311" s="39">
        <f>IF(Txn!$B3162="","","تراکنش بانکی")</f>
        <v>0</v>
      </c>
      <c r="D6311" s="38">
        <f>IF(Txn!$B3162="","",IF(Txn!$X3162="","",Txn!$X3162))</f>
        <v>0</v>
      </c>
      <c r="E6311" s="39">
        <f>IF($D6311="","",IFERROR(VLOOKUP($D6311,AcctTbl,2,0),""))</f>
        <v>0</v>
      </c>
      <c r="F6311" s="39">
        <f>IF($D6311="","",IFERROR(VLOOKUP($D6311,AcctTbl,3,0),""))</f>
        <v>0</v>
      </c>
      <c r="G6311" s="39">
        <f>IF(Txn!$B3162="","",Txn!$D3162)</f>
        <v>0</v>
      </c>
      <c r="H6311" s="38">
        <f>IF(Txn!$B3162="","",Txn!$E3162)</f>
        <v>0</v>
      </c>
      <c r="I6311" s="40">
        <f>IF(Txn!$B3162="",0,Txn!$O3162)</f>
        <v>0</v>
      </c>
      <c r="J6311" s="40">
        <f>IF(Txn!$B3162="",0,Txn!$P3162)</f>
        <v>0</v>
      </c>
      <c r="K6311" s="41">
        <f>IF($A6311="","",IFERROR(VALUE(MID($A6311,6,2)),""))</f>
        <v>0</v>
      </c>
      <c r="L6311" s="39">
        <f>IF(Txn!$K3162="","",Txn!$K3162)</f>
        <v>0</v>
      </c>
      <c r="N6311" s="42">
        <f>IF($D6311="",0,COUNTIF(BankAccts,$D6311))</f>
        <v>0</v>
      </c>
    </row>
    <row r="6312" spans="1:14">
      <c r="A6312" s="38">
        <f>IF(Txn!$B3162="","",Txn!$B3162)</f>
        <v>0</v>
      </c>
      <c r="B6312" s="38">
        <f>IF(Txn!$B3162="","",Txn!$C3162)</f>
        <v>0</v>
      </c>
      <c r="C6312" s="39">
        <f>IF(Txn!$B3162="","","تراکنش بانکی")</f>
        <v>0</v>
      </c>
      <c r="D6312" s="38">
        <f>IF(Txn!$B3162="","",IF(IF(Txn!$U3162="TRF",Txn!$Y3162,Txn!$Z3162)="","",IF(Txn!$U3162="TRF",Txn!$Y3162,Txn!$Z3162)))</f>
        <v>0</v>
      </c>
      <c r="E6312" s="39">
        <f>IF($D6312="","",IFERROR(VLOOKUP($D6312,AcctTbl,2,0),""))</f>
        <v>0</v>
      </c>
      <c r="F6312" s="39">
        <f>IF($D6312="","",IFERROR(VLOOKUP($D6312,AcctTbl,3,0),""))</f>
        <v>0</v>
      </c>
      <c r="G6312" s="39">
        <f>IF(Txn!$B3162="","",Txn!$D3162)</f>
        <v>0</v>
      </c>
      <c r="H6312" s="38">
        <f>IF(Txn!$B3162="","",Txn!$E3162)</f>
        <v>0</v>
      </c>
      <c r="I6312" s="40">
        <f>IF(Txn!$B3162="",0,Txn!$Q3162)</f>
        <v>0</v>
      </c>
      <c r="J6312" s="40">
        <f>IF(Txn!$B3162="",0,Txn!$R3162)</f>
        <v>0</v>
      </c>
      <c r="K6312" s="41">
        <f>IF($A6312="","",IFERROR(VALUE(MID($A6312,6,2)),""))</f>
        <v>0</v>
      </c>
      <c r="L6312" s="39">
        <f>IF(Txn!$K3162="","","طرف مقابل — "&amp;Txn!$K3162)</f>
        <v>0</v>
      </c>
      <c r="N6312" s="42">
        <f>IF($D6312="",0,COUNTIF(BankAccts,$D6312))</f>
        <v>0</v>
      </c>
    </row>
    <row r="6313" spans="1:14">
      <c r="A6313" s="38">
        <f>IF(Txn!$B3163="","",Txn!$B3163)</f>
        <v>0</v>
      </c>
      <c r="B6313" s="38">
        <f>IF(Txn!$B3163="","",Txn!$C3163)</f>
        <v>0</v>
      </c>
      <c r="C6313" s="39">
        <f>IF(Txn!$B3163="","","تراکنش بانکی")</f>
        <v>0</v>
      </c>
      <c r="D6313" s="38">
        <f>IF(Txn!$B3163="","",IF(Txn!$X3163="","",Txn!$X3163))</f>
        <v>0</v>
      </c>
      <c r="E6313" s="39">
        <f>IF($D6313="","",IFERROR(VLOOKUP($D6313,AcctTbl,2,0),""))</f>
        <v>0</v>
      </c>
      <c r="F6313" s="39">
        <f>IF($D6313="","",IFERROR(VLOOKUP($D6313,AcctTbl,3,0),""))</f>
        <v>0</v>
      </c>
      <c r="G6313" s="39">
        <f>IF(Txn!$B3163="","",Txn!$D3163)</f>
        <v>0</v>
      </c>
      <c r="H6313" s="38">
        <f>IF(Txn!$B3163="","",Txn!$E3163)</f>
        <v>0</v>
      </c>
      <c r="I6313" s="40">
        <f>IF(Txn!$B3163="",0,Txn!$O3163)</f>
        <v>0</v>
      </c>
      <c r="J6313" s="40">
        <f>IF(Txn!$B3163="",0,Txn!$P3163)</f>
        <v>0</v>
      </c>
      <c r="K6313" s="41">
        <f>IF($A6313="","",IFERROR(VALUE(MID($A6313,6,2)),""))</f>
        <v>0</v>
      </c>
      <c r="L6313" s="39">
        <f>IF(Txn!$K3163="","",Txn!$K3163)</f>
        <v>0</v>
      </c>
      <c r="N6313" s="42">
        <f>IF($D6313="",0,COUNTIF(BankAccts,$D6313))</f>
        <v>0</v>
      </c>
    </row>
    <row r="6314" spans="1:14">
      <c r="A6314" s="38">
        <f>IF(Txn!$B3163="","",Txn!$B3163)</f>
        <v>0</v>
      </c>
      <c r="B6314" s="38">
        <f>IF(Txn!$B3163="","",Txn!$C3163)</f>
        <v>0</v>
      </c>
      <c r="C6314" s="39">
        <f>IF(Txn!$B3163="","","تراکنش بانکی")</f>
        <v>0</v>
      </c>
      <c r="D6314" s="38">
        <f>IF(Txn!$B3163="","",IF(IF(Txn!$U3163="TRF",Txn!$Y3163,Txn!$Z3163)="","",IF(Txn!$U3163="TRF",Txn!$Y3163,Txn!$Z3163)))</f>
        <v>0</v>
      </c>
      <c r="E6314" s="39">
        <f>IF($D6314="","",IFERROR(VLOOKUP($D6314,AcctTbl,2,0),""))</f>
        <v>0</v>
      </c>
      <c r="F6314" s="39">
        <f>IF($D6314="","",IFERROR(VLOOKUP($D6314,AcctTbl,3,0),""))</f>
        <v>0</v>
      </c>
      <c r="G6314" s="39">
        <f>IF(Txn!$B3163="","",Txn!$D3163)</f>
        <v>0</v>
      </c>
      <c r="H6314" s="38">
        <f>IF(Txn!$B3163="","",Txn!$E3163)</f>
        <v>0</v>
      </c>
      <c r="I6314" s="40">
        <f>IF(Txn!$B3163="",0,Txn!$Q3163)</f>
        <v>0</v>
      </c>
      <c r="J6314" s="40">
        <f>IF(Txn!$B3163="",0,Txn!$R3163)</f>
        <v>0</v>
      </c>
      <c r="K6314" s="41">
        <f>IF($A6314="","",IFERROR(VALUE(MID($A6314,6,2)),""))</f>
        <v>0</v>
      </c>
      <c r="L6314" s="39">
        <f>IF(Txn!$K3163="","","طرف مقابل — "&amp;Txn!$K3163)</f>
        <v>0</v>
      </c>
      <c r="N6314" s="42">
        <f>IF($D6314="",0,COUNTIF(BankAccts,$D6314))</f>
        <v>0</v>
      </c>
    </row>
    <row r="6315" spans="1:14">
      <c r="A6315" s="38">
        <f>IF(Txn!$B3164="","",Txn!$B3164)</f>
        <v>0</v>
      </c>
      <c r="B6315" s="38">
        <f>IF(Txn!$B3164="","",Txn!$C3164)</f>
        <v>0</v>
      </c>
      <c r="C6315" s="39">
        <f>IF(Txn!$B3164="","","تراکنش بانکی")</f>
        <v>0</v>
      </c>
      <c r="D6315" s="38">
        <f>IF(Txn!$B3164="","",IF(Txn!$X3164="","",Txn!$X3164))</f>
        <v>0</v>
      </c>
      <c r="E6315" s="39">
        <f>IF($D6315="","",IFERROR(VLOOKUP($D6315,AcctTbl,2,0),""))</f>
        <v>0</v>
      </c>
      <c r="F6315" s="39">
        <f>IF($D6315="","",IFERROR(VLOOKUP($D6315,AcctTbl,3,0),""))</f>
        <v>0</v>
      </c>
      <c r="G6315" s="39">
        <f>IF(Txn!$B3164="","",Txn!$D3164)</f>
        <v>0</v>
      </c>
      <c r="H6315" s="38">
        <f>IF(Txn!$B3164="","",Txn!$E3164)</f>
        <v>0</v>
      </c>
      <c r="I6315" s="40">
        <f>IF(Txn!$B3164="",0,Txn!$O3164)</f>
        <v>0</v>
      </c>
      <c r="J6315" s="40">
        <f>IF(Txn!$B3164="",0,Txn!$P3164)</f>
        <v>0</v>
      </c>
      <c r="K6315" s="41">
        <f>IF($A6315="","",IFERROR(VALUE(MID($A6315,6,2)),""))</f>
        <v>0</v>
      </c>
      <c r="L6315" s="39">
        <f>IF(Txn!$K3164="","",Txn!$K3164)</f>
        <v>0</v>
      </c>
      <c r="N6315" s="42">
        <f>IF($D6315="",0,COUNTIF(BankAccts,$D6315))</f>
        <v>0</v>
      </c>
    </row>
    <row r="6316" spans="1:14">
      <c r="A6316" s="38">
        <f>IF(Txn!$B3164="","",Txn!$B3164)</f>
        <v>0</v>
      </c>
      <c r="B6316" s="38">
        <f>IF(Txn!$B3164="","",Txn!$C3164)</f>
        <v>0</v>
      </c>
      <c r="C6316" s="39">
        <f>IF(Txn!$B3164="","","تراکنش بانکی")</f>
        <v>0</v>
      </c>
      <c r="D6316" s="38">
        <f>IF(Txn!$B3164="","",IF(IF(Txn!$U3164="TRF",Txn!$Y3164,Txn!$Z3164)="","",IF(Txn!$U3164="TRF",Txn!$Y3164,Txn!$Z3164)))</f>
        <v>0</v>
      </c>
      <c r="E6316" s="39">
        <f>IF($D6316="","",IFERROR(VLOOKUP($D6316,AcctTbl,2,0),""))</f>
        <v>0</v>
      </c>
      <c r="F6316" s="39">
        <f>IF($D6316="","",IFERROR(VLOOKUP($D6316,AcctTbl,3,0),""))</f>
        <v>0</v>
      </c>
      <c r="G6316" s="39">
        <f>IF(Txn!$B3164="","",Txn!$D3164)</f>
        <v>0</v>
      </c>
      <c r="H6316" s="38">
        <f>IF(Txn!$B3164="","",Txn!$E3164)</f>
        <v>0</v>
      </c>
      <c r="I6316" s="40">
        <f>IF(Txn!$B3164="",0,Txn!$Q3164)</f>
        <v>0</v>
      </c>
      <c r="J6316" s="40">
        <f>IF(Txn!$B3164="",0,Txn!$R3164)</f>
        <v>0</v>
      </c>
      <c r="K6316" s="41">
        <f>IF($A6316="","",IFERROR(VALUE(MID($A6316,6,2)),""))</f>
        <v>0</v>
      </c>
      <c r="L6316" s="39">
        <f>IF(Txn!$K3164="","","طرف مقابل — "&amp;Txn!$K3164)</f>
        <v>0</v>
      </c>
      <c r="N6316" s="42">
        <f>IF($D6316="",0,COUNTIF(BankAccts,$D6316))</f>
        <v>0</v>
      </c>
    </row>
    <row r="6317" spans="1:14">
      <c r="A6317" s="38">
        <f>IF(Txn!$B3165="","",Txn!$B3165)</f>
        <v>0</v>
      </c>
      <c r="B6317" s="38">
        <f>IF(Txn!$B3165="","",Txn!$C3165)</f>
        <v>0</v>
      </c>
      <c r="C6317" s="39">
        <f>IF(Txn!$B3165="","","تراکنش بانکی")</f>
        <v>0</v>
      </c>
      <c r="D6317" s="38">
        <f>IF(Txn!$B3165="","",IF(Txn!$X3165="","",Txn!$X3165))</f>
        <v>0</v>
      </c>
      <c r="E6317" s="39">
        <f>IF($D6317="","",IFERROR(VLOOKUP($D6317,AcctTbl,2,0),""))</f>
        <v>0</v>
      </c>
      <c r="F6317" s="39">
        <f>IF($D6317="","",IFERROR(VLOOKUP($D6317,AcctTbl,3,0),""))</f>
        <v>0</v>
      </c>
      <c r="G6317" s="39">
        <f>IF(Txn!$B3165="","",Txn!$D3165)</f>
        <v>0</v>
      </c>
      <c r="H6317" s="38">
        <f>IF(Txn!$B3165="","",Txn!$E3165)</f>
        <v>0</v>
      </c>
      <c r="I6317" s="40">
        <f>IF(Txn!$B3165="",0,Txn!$O3165)</f>
        <v>0</v>
      </c>
      <c r="J6317" s="40">
        <f>IF(Txn!$B3165="",0,Txn!$P3165)</f>
        <v>0</v>
      </c>
      <c r="K6317" s="41">
        <f>IF($A6317="","",IFERROR(VALUE(MID($A6317,6,2)),""))</f>
        <v>0</v>
      </c>
      <c r="L6317" s="39">
        <f>IF(Txn!$K3165="","",Txn!$K3165)</f>
        <v>0</v>
      </c>
      <c r="N6317" s="42">
        <f>IF($D6317="",0,COUNTIF(BankAccts,$D6317))</f>
        <v>0</v>
      </c>
    </row>
    <row r="6318" spans="1:14">
      <c r="A6318" s="38">
        <f>IF(Txn!$B3165="","",Txn!$B3165)</f>
        <v>0</v>
      </c>
      <c r="B6318" s="38">
        <f>IF(Txn!$B3165="","",Txn!$C3165)</f>
        <v>0</v>
      </c>
      <c r="C6318" s="39">
        <f>IF(Txn!$B3165="","","تراکنش بانکی")</f>
        <v>0</v>
      </c>
      <c r="D6318" s="38">
        <f>IF(Txn!$B3165="","",IF(IF(Txn!$U3165="TRF",Txn!$Y3165,Txn!$Z3165)="","",IF(Txn!$U3165="TRF",Txn!$Y3165,Txn!$Z3165)))</f>
        <v>0</v>
      </c>
      <c r="E6318" s="39">
        <f>IF($D6318="","",IFERROR(VLOOKUP($D6318,AcctTbl,2,0),""))</f>
        <v>0</v>
      </c>
      <c r="F6318" s="39">
        <f>IF($D6318="","",IFERROR(VLOOKUP($D6318,AcctTbl,3,0),""))</f>
        <v>0</v>
      </c>
      <c r="G6318" s="39">
        <f>IF(Txn!$B3165="","",Txn!$D3165)</f>
        <v>0</v>
      </c>
      <c r="H6318" s="38">
        <f>IF(Txn!$B3165="","",Txn!$E3165)</f>
        <v>0</v>
      </c>
      <c r="I6318" s="40">
        <f>IF(Txn!$B3165="",0,Txn!$Q3165)</f>
        <v>0</v>
      </c>
      <c r="J6318" s="40">
        <f>IF(Txn!$B3165="",0,Txn!$R3165)</f>
        <v>0</v>
      </c>
      <c r="K6318" s="41">
        <f>IF($A6318="","",IFERROR(VALUE(MID($A6318,6,2)),""))</f>
        <v>0</v>
      </c>
      <c r="L6318" s="39">
        <f>IF(Txn!$K3165="","","طرف مقابل — "&amp;Txn!$K3165)</f>
        <v>0</v>
      </c>
      <c r="N6318" s="42">
        <f>IF($D6318="",0,COUNTIF(BankAccts,$D6318))</f>
        <v>0</v>
      </c>
    </row>
    <row r="6319" spans="1:14">
      <c r="A6319" s="38">
        <f>IF(Txn!$B3166="","",Txn!$B3166)</f>
        <v>0</v>
      </c>
      <c r="B6319" s="38">
        <f>IF(Txn!$B3166="","",Txn!$C3166)</f>
        <v>0</v>
      </c>
      <c r="C6319" s="39">
        <f>IF(Txn!$B3166="","","تراکنش بانکی")</f>
        <v>0</v>
      </c>
      <c r="D6319" s="38">
        <f>IF(Txn!$B3166="","",IF(Txn!$X3166="","",Txn!$X3166))</f>
        <v>0</v>
      </c>
      <c r="E6319" s="39">
        <f>IF($D6319="","",IFERROR(VLOOKUP($D6319,AcctTbl,2,0),""))</f>
        <v>0</v>
      </c>
      <c r="F6319" s="39">
        <f>IF($D6319="","",IFERROR(VLOOKUP($D6319,AcctTbl,3,0),""))</f>
        <v>0</v>
      </c>
      <c r="G6319" s="39">
        <f>IF(Txn!$B3166="","",Txn!$D3166)</f>
        <v>0</v>
      </c>
      <c r="H6319" s="38">
        <f>IF(Txn!$B3166="","",Txn!$E3166)</f>
        <v>0</v>
      </c>
      <c r="I6319" s="40">
        <f>IF(Txn!$B3166="",0,Txn!$O3166)</f>
        <v>0</v>
      </c>
      <c r="J6319" s="40">
        <f>IF(Txn!$B3166="",0,Txn!$P3166)</f>
        <v>0</v>
      </c>
      <c r="K6319" s="41">
        <f>IF($A6319="","",IFERROR(VALUE(MID($A6319,6,2)),""))</f>
        <v>0</v>
      </c>
      <c r="L6319" s="39">
        <f>IF(Txn!$K3166="","",Txn!$K3166)</f>
        <v>0</v>
      </c>
      <c r="N6319" s="42">
        <f>IF($D6319="",0,COUNTIF(BankAccts,$D6319))</f>
        <v>0</v>
      </c>
    </row>
    <row r="6320" spans="1:14">
      <c r="A6320" s="38">
        <f>IF(Txn!$B3166="","",Txn!$B3166)</f>
        <v>0</v>
      </c>
      <c r="B6320" s="38">
        <f>IF(Txn!$B3166="","",Txn!$C3166)</f>
        <v>0</v>
      </c>
      <c r="C6320" s="39">
        <f>IF(Txn!$B3166="","","تراکنش بانکی")</f>
        <v>0</v>
      </c>
      <c r="D6320" s="38">
        <f>IF(Txn!$B3166="","",IF(IF(Txn!$U3166="TRF",Txn!$Y3166,Txn!$Z3166)="","",IF(Txn!$U3166="TRF",Txn!$Y3166,Txn!$Z3166)))</f>
        <v>0</v>
      </c>
      <c r="E6320" s="39">
        <f>IF($D6320="","",IFERROR(VLOOKUP($D6320,AcctTbl,2,0),""))</f>
        <v>0</v>
      </c>
      <c r="F6320" s="39">
        <f>IF($D6320="","",IFERROR(VLOOKUP($D6320,AcctTbl,3,0),""))</f>
        <v>0</v>
      </c>
      <c r="G6320" s="39">
        <f>IF(Txn!$B3166="","",Txn!$D3166)</f>
        <v>0</v>
      </c>
      <c r="H6320" s="38">
        <f>IF(Txn!$B3166="","",Txn!$E3166)</f>
        <v>0</v>
      </c>
      <c r="I6320" s="40">
        <f>IF(Txn!$B3166="",0,Txn!$Q3166)</f>
        <v>0</v>
      </c>
      <c r="J6320" s="40">
        <f>IF(Txn!$B3166="",0,Txn!$R3166)</f>
        <v>0</v>
      </c>
      <c r="K6320" s="41">
        <f>IF($A6320="","",IFERROR(VALUE(MID($A6320,6,2)),""))</f>
        <v>0</v>
      </c>
      <c r="L6320" s="39">
        <f>IF(Txn!$K3166="","","طرف مقابل — "&amp;Txn!$K3166)</f>
        <v>0</v>
      </c>
      <c r="N6320" s="42">
        <f>IF($D6320="",0,COUNTIF(BankAccts,$D6320))</f>
        <v>0</v>
      </c>
    </row>
    <row r="6321" spans="1:14">
      <c r="A6321" s="38">
        <f>IF(Txn!$B3167="","",Txn!$B3167)</f>
        <v>0</v>
      </c>
      <c r="B6321" s="38">
        <f>IF(Txn!$B3167="","",Txn!$C3167)</f>
        <v>0</v>
      </c>
      <c r="C6321" s="39">
        <f>IF(Txn!$B3167="","","تراکنش بانکی")</f>
        <v>0</v>
      </c>
      <c r="D6321" s="38">
        <f>IF(Txn!$B3167="","",IF(Txn!$X3167="","",Txn!$X3167))</f>
        <v>0</v>
      </c>
      <c r="E6321" s="39">
        <f>IF($D6321="","",IFERROR(VLOOKUP($D6321,AcctTbl,2,0),""))</f>
        <v>0</v>
      </c>
      <c r="F6321" s="39">
        <f>IF($D6321="","",IFERROR(VLOOKUP($D6321,AcctTbl,3,0),""))</f>
        <v>0</v>
      </c>
      <c r="G6321" s="39">
        <f>IF(Txn!$B3167="","",Txn!$D3167)</f>
        <v>0</v>
      </c>
      <c r="H6321" s="38">
        <f>IF(Txn!$B3167="","",Txn!$E3167)</f>
        <v>0</v>
      </c>
      <c r="I6321" s="40">
        <f>IF(Txn!$B3167="",0,Txn!$O3167)</f>
        <v>0</v>
      </c>
      <c r="J6321" s="40">
        <f>IF(Txn!$B3167="",0,Txn!$P3167)</f>
        <v>0</v>
      </c>
      <c r="K6321" s="41">
        <f>IF($A6321="","",IFERROR(VALUE(MID($A6321,6,2)),""))</f>
        <v>0</v>
      </c>
      <c r="L6321" s="39">
        <f>IF(Txn!$K3167="","",Txn!$K3167)</f>
        <v>0</v>
      </c>
      <c r="N6321" s="42">
        <f>IF($D6321="",0,COUNTIF(BankAccts,$D6321))</f>
        <v>0</v>
      </c>
    </row>
    <row r="6322" spans="1:14">
      <c r="A6322" s="38">
        <f>IF(Txn!$B3167="","",Txn!$B3167)</f>
        <v>0</v>
      </c>
      <c r="B6322" s="38">
        <f>IF(Txn!$B3167="","",Txn!$C3167)</f>
        <v>0</v>
      </c>
      <c r="C6322" s="39">
        <f>IF(Txn!$B3167="","","تراکنش بانکی")</f>
        <v>0</v>
      </c>
      <c r="D6322" s="38">
        <f>IF(Txn!$B3167="","",IF(IF(Txn!$U3167="TRF",Txn!$Y3167,Txn!$Z3167)="","",IF(Txn!$U3167="TRF",Txn!$Y3167,Txn!$Z3167)))</f>
        <v>0</v>
      </c>
      <c r="E6322" s="39">
        <f>IF($D6322="","",IFERROR(VLOOKUP($D6322,AcctTbl,2,0),""))</f>
        <v>0</v>
      </c>
      <c r="F6322" s="39">
        <f>IF($D6322="","",IFERROR(VLOOKUP($D6322,AcctTbl,3,0),""))</f>
        <v>0</v>
      </c>
      <c r="G6322" s="39">
        <f>IF(Txn!$B3167="","",Txn!$D3167)</f>
        <v>0</v>
      </c>
      <c r="H6322" s="38">
        <f>IF(Txn!$B3167="","",Txn!$E3167)</f>
        <v>0</v>
      </c>
      <c r="I6322" s="40">
        <f>IF(Txn!$B3167="",0,Txn!$Q3167)</f>
        <v>0</v>
      </c>
      <c r="J6322" s="40">
        <f>IF(Txn!$B3167="",0,Txn!$R3167)</f>
        <v>0</v>
      </c>
      <c r="K6322" s="41">
        <f>IF($A6322="","",IFERROR(VALUE(MID($A6322,6,2)),""))</f>
        <v>0</v>
      </c>
      <c r="L6322" s="39">
        <f>IF(Txn!$K3167="","","طرف مقابل — "&amp;Txn!$K3167)</f>
        <v>0</v>
      </c>
      <c r="N6322" s="42">
        <f>IF($D6322="",0,COUNTIF(BankAccts,$D6322))</f>
        <v>0</v>
      </c>
    </row>
    <row r="6323" spans="1:14">
      <c r="A6323" s="38">
        <f>IF(Txn!$B3168="","",Txn!$B3168)</f>
        <v>0</v>
      </c>
      <c r="B6323" s="38">
        <f>IF(Txn!$B3168="","",Txn!$C3168)</f>
        <v>0</v>
      </c>
      <c r="C6323" s="39">
        <f>IF(Txn!$B3168="","","تراکنش بانکی")</f>
        <v>0</v>
      </c>
      <c r="D6323" s="38">
        <f>IF(Txn!$B3168="","",IF(Txn!$X3168="","",Txn!$X3168))</f>
        <v>0</v>
      </c>
      <c r="E6323" s="39">
        <f>IF($D6323="","",IFERROR(VLOOKUP($D6323,AcctTbl,2,0),""))</f>
        <v>0</v>
      </c>
      <c r="F6323" s="39">
        <f>IF($D6323="","",IFERROR(VLOOKUP($D6323,AcctTbl,3,0),""))</f>
        <v>0</v>
      </c>
      <c r="G6323" s="39">
        <f>IF(Txn!$B3168="","",Txn!$D3168)</f>
        <v>0</v>
      </c>
      <c r="H6323" s="38">
        <f>IF(Txn!$B3168="","",Txn!$E3168)</f>
        <v>0</v>
      </c>
      <c r="I6323" s="40">
        <f>IF(Txn!$B3168="",0,Txn!$O3168)</f>
        <v>0</v>
      </c>
      <c r="J6323" s="40">
        <f>IF(Txn!$B3168="",0,Txn!$P3168)</f>
        <v>0</v>
      </c>
      <c r="K6323" s="41">
        <f>IF($A6323="","",IFERROR(VALUE(MID($A6323,6,2)),""))</f>
        <v>0</v>
      </c>
      <c r="L6323" s="39">
        <f>IF(Txn!$K3168="","",Txn!$K3168)</f>
        <v>0</v>
      </c>
      <c r="N6323" s="42">
        <f>IF($D6323="",0,COUNTIF(BankAccts,$D6323))</f>
        <v>0</v>
      </c>
    </row>
    <row r="6324" spans="1:14">
      <c r="A6324" s="38">
        <f>IF(Txn!$B3168="","",Txn!$B3168)</f>
        <v>0</v>
      </c>
      <c r="B6324" s="38">
        <f>IF(Txn!$B3168="","",Txn!$C3168)</f>
        <v>0</v>
      </c>
      <c r="C6324" s="39">
        <f>IF(Txn!$B3168="","","تراکنش بانکی")</f>
        <v>0</v>
      </c>
      <c r="D6324" s="38">
        <f>IF(Txn!$B3168="","",IF(IF(Txn!$U3168="TRF",Txn!$Y3168,Txn!$Z3168)="","",IF(Txn!$U3168="TRF",Txn!$Y3168,Txn!$Z3168)))</f>
        <v>0</v>
      </c>
      <c r="E6324" s="39">
        <f>IF($D6324="","",IFERROR(VLOOKUP($D6324,AcctTbl,2,0),""))</f>
        <v>0</v>
      </c>
      <c r="F6324" s="39">
        <f>IF($D6324="","",IFERROR(VLOOKUP($D6324,AcctTbl,3,0),""))</f>
        <v>0</v>
      </c>
      <c r="G6324" s="39">
        <f>IF(Txn!$B3168="","",Txn!$D3168)</f>
        <v>0</v>
      </c>
      <c r="H6324" s="38">
        <f>IF(Txn!$B3168="","",Txn!$E3168)</f>
        <v>0</v>
      </c>
      <c r="I6324" s="40">
        <f>IF(Txn!$B3168="",0,Txn!$Q3168)</f>
        <v>0</v>
      </c>
      <c r="J6324" s="40">
        <f>IF(Txn!$B3168="",0,Txn!$R3168)</f>
        <v>0</v>
      </c>
      <c r="K6324" s="41">
        <f>IF($A6324="","",IFERROR(VALUE(MID($A6324,6,2)),""))</f>
        <v>0</v>
      </c>
      <c r="L6324" s="39">
        <f>IF(Txn!$K3168="","","طرف مقابل — "&amp;Txn!$K3168)</f>
        <v>0</v>
      </c>
      <c r="N6324" s="42">
        <f>IF($D6324="",0,COUNTIF(BankAccts,$D6324))</f>
        <v>0</v>
      </c>
    </row>
    <row r="6325" spans="1:14">
      <c r="A6325" s="38">
        <f>IF(Txn!$B3169="","",Txn!$B3169)</f>
        <v>0</v>
      </c>
      <c r="B6325" s="38">
        <f>IF(Txn!$B3169="","",Txn!$C3169)</f>
        <v>0</v>
      </c>
      <c r="C6325" s="39">
        <f>IF(Txn!$B3169="","","تراکنش بانکی")</f>
        <v>0</v>
      </c>
      <c r="D6325" s="38">
        <f>IF(Txn!$B3169="","",IF(Txn!$X3169="","",Txn!$X3169))</f>
        <v>0</v>
      </c>
      <c r="E6325" s="39">
        <f>IF($D6325="","",IFERROR(VLOOKUP($D6325,AcctTbl,2,0),""))</f>
        <v>0</v>
      </c>
      <c r="F6325" s="39">
        <f>IF($D6325="","",IFERROR(VLOOKUP($D6325,AcctTbl,3,0),""))</f>
        <v>0</v>
      </c>
      <c r="G6325" s="39">
        <f>IF(Txn!$B3169="","",Txn!$D3169)</f>
        <v>0</v>
      </c>
      <c r="H6325" s="38">
        <f>IF(Txn!$B3169="","",Txn!$E3169)</f>
        <v>0</v>
      </c>
      <c r="I6325" s="40">
        <f>IF(Txn!$B3169="",0,Txn!$O3169)</f>
        <v>0</v>
      </c>
      <c r="J6325" s="40">
        <f>IF(Txn!$B3169="",0,Txn!$P3169)</f>
        <v>0</v>
      </c>
      <c r="K6325" s="41">
        <f>IF($A6325="","",IFERROR(VALUE(MID($A6325,6,2)),""))</f>
        <v>0</v>
      </c>
      <c r="L6325" s="39">
        <f>IF(Txn!$K3169="","",Txn!$K3169)</f>
        <v>0</v>
      </c>
      <c r="N6325" s="42">
        <f>IF($D6325="",0,COUNTIF(BankAccts,$D6325))</f>
        <v>0</v>
      </c>
    </row>
    <row r="6326" spans="1:14">
      <c r="A6326" s="38">
        <f>IF(Txn!$B3169="","",Txn!$B3169)</f>
        <v>0</v>
      </c>
      <c r="B6326" s="38">
        <f>IF(Txn!$B3169="","",Txn!$C3169)</f>
        <v>0</v>
      </c>
      <c r="C6326" s="39">
        <f>IF(Txn!$B3169="","","تراکنش بانکی")</f>
        <v>0</v>
      </c>
      <c r="D6326" s="38">
        <f>IF(Txn!$B3169="","",IF(IF(Txn!$U3169="TRF",Txn!$Y3169,Txn!$Z3169)="","",IF(Txn!$U3169="TRF",Txn!$Y3169,Txn!$Z3169)))</f>
        <v>0</v>
      </c>
      <c r="E6326" s="39">
        <f>IF($D6326="","",IFERROR(VLOOKUP($D6326,AcctTbl,2,0),""))</f>
        <v>0</v>
      </c>
      <c r="F6326" s="39">
        <f>IF($D6326="","",IFERROR(VLOOKUP($D6326,AcctTbl,3,0),""))</f>
        <v>0</v>
      </c>
      <c r="G6326" s="39">
        <f>IF(Txn!$B3169="","",Txn!$D3169)</f>
        <v>0</v>
      </c>
      <c r="H6326" s="38">
        <f>IF(Txn!$B3169="","",Txn!$E3169)</f>
        <v>0</v>
      </c>
      <c r="I6326" s="40">
        <f>IF(Txn!$B3169="",0,Txn!$Q3169)</f>
        <v>0</v>
      </c>
      <c r="J6326" s="40">
        <f>IF(Txn!$B3169="",0,Txn!$R3169)</f>
        <v>0</v>
      </c>
      <c r="K6326" s="41">
        <f>IF($A6326="","",IFERROR(VALUE(MID($A6326,6,2)),""))</f>
        <v>0</v>
      </c>
      <c r="L6326" s="39">
        <f>IF(Txn!$K3169="","","طرف مقابل — "&amp;Txn!$K3169)</f>
        <v>0</v>
      </c>
      <c r="N6326" s="42">
        <f>IF($D6326="",0,COUNTIF(BankAccts,$D6326))</f>
        <v>0</v>
      </c>
    </row>
    <row r="6327" spans="1:14">
      <c r="A6327" s="38">
        <f>IF(Txn!$B3170="","",Txn!$B3170)</f>
        <v>0</v>
      </c>
      <c r="B6327" s="38">
        <f>IF(Txn!$B3170="","",Txn!$C3170)</f>
        <v>0</v>
      </c>
      <c r="C6327" s="39">
        <f>IF(Txn!$B3170="","","تراکنش بانکی")</f>
        <v>0</v>
      </c>
      <c r="D6327" s="38">
        <f>IF(Txn!$B3170="","",IF(Txn!$X3170="","",Txn!$X3170))</f>
        <v>0</v>
      </c>
      <c r="E6327" s="39">
        <f>IF($D6327="","",IFERROR(VLOOKUP($D6327,AcctTbl,2,0),""))</f>
        <v>0</v>
      </c>
      <c r="F6327" s="39">
        <f>IF($D6327="","",IFERROR(VLOOKUP($D6327,AcctTbl,3,0),""))</f>
        <v>0</v>
      </c>
      <c r="G6327" s="39">
        <f>IF(Txn!$B3170="","",Txn!$D3170)</f>
        <v>0</v>
      </c>
      <c r="H6327" s="38">
        <f>IF(Txn!$B3170="","",Txn!$E3170)</f>
        <v>0</v>
      </c>
      <c r="I6327" s="40">
        <f>IF(Txn!$B3170="",0,Txn!$O3170)</f>
        <v>0</v>
      </c>
      <c r="J6327" s="40">
        <f>IF(Txn!$B3170="",0,Txn!$P3170)</f>
        <v>0</v>
      </c>
      <c r="K6327" s="41">
        <f>IF($A6327="","",IFERROR(VALUE(MID($A6327,6,2)),""))</f>
        <v>0</v>
      </c>
      <c r="L6327" s="39">
        <f>IF(Txn!$K3170="","",Txn!$K3170)</f>
        <v>0</v>
      </c>
      <c r="N6327" s="42">
        <f>IF($D6327="",0,COUNTIF(BankAccts,$D6327))</f>
        <v>0</v>
      </c>
    </row>
    <row r="6328" spans="1:14">
      <c r="A6328" s="38">
        <f>IF(Txn!$B3170="","",Txn!$B3170)</f>
        <v>0</v>
      </c>
      <c r="B6328" s="38">
        <f>IF(Txn!$B3170="","",Txn!$C3170)</f>
        <v>0</v>
      </c>
      <c r="C6328" s="39">
        <f>IF(Txn!$B3170="","","تراکنش بانکی")</f>
        <v>0</v>
      </c>
      <c r="D6328" s="38">
        <f>IF(Txn!$B3170="","",IF(IF(Txn!$U3170="TRF",Txn!$Y3170,Txn!$Z3170)="","",IF(Txn!$U3170="TRF",Txn!$Y3170,Txn!$Z3170)))</f>
        <v>0</v>
      </c>
      <c r="E6328" s="39">
        <f>IF($D6328="","",IFERROR(VLOOKUP($D6328,AcctTbl,2,0),""))</f>
        <v>0</v>
      </c>
      <c r="F6328" s="39">
        <f>IF($D6328="","",IFERROR(VLOOKUP($D6328,AcctTbl,3,0),""))</f>
        <v>0</v>
      </c>
      <c r="G6328" s="39">
        <f>IF(Txn!$B3170="","",Txn!$D3170)</f>
        <v>0</v>
      </c>
      <c r="H6328" s="38">
        <f>IF(Txn!$B3170="","",Txn!$E3170)</f>
        <v>0</v>
      </c>
      <c r="I6328" s="40">
        <f>IF(Txn!$B3170="",0,Txn!$Q3170)</f>
        <v>0</v>
      </c>
      <c r="J6328" s="40">
        <f>IF(Txn!$B3170="",0,Txn!$R3170)</f>
        <v>0</v>
      </c>
      <c r="K6328" s="41">
        <f>IF($A6328="","",IFERROR(VALUE(MID($A6328,6,2)),""))</f>
        <v>0</v>
      </c>
      <c r="L6328" s="39">
        <f>IF(Txn!$K3170="","","طرف مقابل — "&amp;Txn!$K3170)</f>
        <v>0</v>
      </c>
      <c r="N6328" s="42">
        <f>IF($D6328="",0,COUNTIF(BankAccts,$D6328))</f>
        <v>0</v>
      </c>
    </row>
    <row r="6329" spans="1:14">
      <c r="A6329" s="38">
        <f>IF(Txn!$B3171="","",Txn!$B3171)</f>
        <v>0</v>
      </c>
      <c r="B6329" s="38">
        <f>IF(Txn!$B3171="","",Txn!$C3171)</f>
        <v>0</v>
      </c>
      <c r="C6329" s="39">
        <f>IF(Txn!$B3171="","","تراکنش بانکی")</f>
        <v>0</v>
      </c>
      <c r="D6329" s="38">
        <f>IF(Txn!$B3171="","",IF(Txn!$X3171="","",Txn!$X3171))</f>
        <v>0</v>
      </c>
      <c r="E6329" s="39">
        <f>IF($D6329="","",IFERROR(VLOOKUP($D6329,AcctTbl,2,0),""))</f>
        <v>0</v>
      </c>
      <c r="F6329" s="39">
        <f>IF($D6329="","",IFERROR(VLOOKUP($D6329,AcctTbl,3,0),""))</f>
        <v>0</v>
      </c>
      <c r="G6329" s="39">
        <f>IF(Txn!$B3171="","",Txn!$D3171)</f>
        <v>0</v>
      </c>
      <c r="H6329" s="38">
        <f>IF(Txn!$B3171="","",Txn!$E3171)</f>
        <v>0</v>
      </c>
      <c r="I6329" s="40">
        <f>IF(Txn!$B3171="",0,Txn!$O3171)</f>
        <v>0</v>
      </c>
      <c r="J6329" s="40">
        <f>IF(Txn!$B3171="",0,Txn!$P3171)</f>
        <v>0</v>
      </c>
      <c r="K6329" s="41">
        <f>IF($A6329="","",IFERROR(VALUE(MID($A6329,6,2)),""))</f>
        <v>0</v>
      </c>
      <c r="L6329" s="39">
        <f>IF(Txn!$K3171="","",Txn!$K3171)</f>
        <v>0</v>
      </c>
      <c r="N6329" s="42">
        <f>IF($D6329="",0,COUNTIF(BankAccts,$D6329))</f>
        <v>0</v>
      </c>
    </row>
    <row r="6330" spans="1:14">
      <c r="A6330" s="38">
        <f>IF(Txn!$B3171="","",Txn!$B3171)</f>
        <v>0</v>
      </c>
      <c r="B6330" s="38">
        <f>IF(Txn!$B3171="","",Txn!$C3171)</f>
        <v>0</v>
      </c>
      <c r="C6330" s="39">
        <f>IF(Txn!$B3171="","","تراکنش بانکی")</f>
        <v>0</v>
      </c>
      <c r="D6330" s="38">
        <f>IF(Txn!$B3171="","",IF(IF(Txn!$U3171="TRF",Txn!$Y3171,Txn!$Z3171)="","",IF(Txn!$U3171="TRF",Txn!$Y3171,Txn!$Z3171)))</f>
        <v>0</v>
      </c>
      <c r="E6330" s="39">
        <f>IF($D6330="","",IFERROR(VLOOKUP($D6330,AcctTbl,2,0),""))</f>
        <v>0</v>
      </c>
      <c r="F6330" s="39">
        <f>IF($D6330="","",IFERROR(VLOOKUP($D6330,AcctTbl,3,0),""))</f>
        <v>0</v>
      </c>
      <c r="G6330" s="39">
        <f>IF(Txn!$B3171="","",Txn!$D3171)</f>
        <v>0</v>
      </c>
      <c r="H6330" s="38">
        <f>IF(Txn!$B3171="","",Txn!$E3171)</f>
        <v>0</v>
      </c>
      <c r="I6330" s="40">
        <f>IF(Txn!$B3171="",0,Txn!$Q3171)</f>
        <v>0</v>
      </c>
      <c r="J6330" s="40">
        <f>IF(Txn!$B3171="",0,Txn!$R3171)</f>
        <v>0</v>
      </c>
      <c r="K6330" s="41">
        <f>IF($A6330="","",IFERROR(VALUE(MID($A6330,6,2)),""))</f>
        <v>0</v>
      </c>
      <c r="L6330" s="39">
        <f>IF(Txn!$K3171="","","طرف مقابل — "&amp;Txn!$K3171)</f>
        <v>0</v>
      </c>
      <c r="N6330" s="42">
        <f>IF($D6330="",0,COUNTIF(BankAccts,$D6330))</f>
        <v>0</v>
      </c>
    </row>
    <row r="6331" spans="1:14">
      <c r="A6331" s="38">
        <f>IF(Txn!$B3172="","",Txn!$B3172)</f>
        <v>0</v>
      </c>
      <c r="B6331" s="38">
        <f>IF(Txn!$B3172="","",Txn!$C3172)</f>
        <v>0</v>
      </c>
      <c r="C6331" s="39">
        <f>IF(Txn!$B3172="","","تراکنش بانکی")</f>
        <v>0</v>
      </c>
      <c r="D6331" s="38">
        <f>IF(Txn!$B3172="","",IF(Txn!$X3172="","",Txn!$X3172))</f>
        <v>0</v>
      </c>
      <c r="E6331" s="39">
        <f>IF($D6331="","",IFERROR(VLOOKUP($D6331,AcctTbl,2,0),""))</f>
        <v>0</v>
      </c>
      <c r="F6331" s="39">
        <f>IF($D6331="","",IFERROR(VLOOKUP($D6331,AcctTbl,3,0),""))</f>
        <v>0</v>
      </c>
      <c r="G6331" s="39">
        <f>IF(Txn!$B3172="","",Txn!$D3172)</f>
        <v>0</v>
      </c>
      <c r="H6331" s="38">
        <f>IF(Txn!$B3172="","",Txn!$E3172)</f>
        <v>0</v>
      </c>
      <c r="I6331" s="40">
        <f>IF(Txn!$B3172="",0,Txn!$O3172)</f>
        <v>0</v>
      </c>
      <c r="J6331" s="40">
        <f>IF(Txn!$B3172="",0,Txn!$P3172)</f>
        <v>0</v>
      </c>
      <c r="K6331" s="41">
        <f>IF($A6331="","",IFERROR(VALUE(MID($A6331,6,2)),""))</f>
        <v>0</v>
      </c>
      <c r="L6331" s="39">
        <f>IF(Txn!$K3172="","",Txn!$K3172)</f>
        <v>0</v>
      </c>
      <c r="N6331" s="42">
        <f>IF($D6331="",0,COUNTIF(BankAccts,$D6331))</f>
        <v>0</v>
      </c>
    </row>
    <row r="6332" spans="1:14">
      <c r="A6332" s="38">
        <f>IF(Txn!$B3172="","",Txn!$B3172)</f>
        <v>0</v>
      </c>
      <c r="B6332" s="38">
        <f>IF(Txn!$B3172="","",Txn!$C3172)</f>
        <v>0</v>
      </c>
      <c r="C6332" s="39">
        <f>IF(Txn!$B3172="","","تراکنش بانکی")</f>
        <v>0</v>
      </c>
      <c r="D6332" s="38">
        <f>IF(Txn!$B3172="","",IF(IF(Txn!$U3172="TRF",Txn!$Y3172,Txn!$Z3172)="","",IF(Txn!$U3172="TRF",Txn!$Y3172,Txn!$Z3172)))</f>
        <v>0</v>
      </c>
      <c r="E6332" s="39">
        <f>IF($D6332="","",IFERROR(VLOOKUP($D6332,AcctTbl,2,0),""))</f>
        <v>0</v>
      </c>
      <c r="F6332" s="39">
        <f>IF($D6332="","",IFERROR(VLOOKUP($D6332,AcctTbl,3,0),""))</f>
        <v>0</v>
      </c>
      <c r="G6332" s="39">
        <f>IF(Txn!$B3172="","",Txn!$D3172)</f>
        <v>0</v>
      </c>
      <c r="H6332" s="38">
        <f>IF(Txn!$B3172="","",Txn!$E3172)</f>
        <v>0</v>
      </c>
      <c r="I6332" s="40">
        <f>IF(Txn!$B3172="",0,Txn!$Q3172)</f>
        <v>0</v>
      </c>
      <c r="J6332" s="40">
        <f>IF(Txn!$B3172="",0,Txn!$R3172)</f>
        <v>0</v>
      </c>
      <c r="K6332" s="41">
        <f>IF($A6332="","",IFERROR(VALUE(MID($A6332,6,2)),""))</f>
        <v>0</v>
      </c>
      <c r="L6332" s="39">
        <f>IF(Txn!$K3172="","","طرف مقابل — "&amp;Txn!$K3172)</f>
        <v>0</v>
      </c>
      <c r="N6332" s="42">
        <f>IF($D6332="",0,COUNTIF(BankAccts,$D6332))</f>
        <v>0</v>
      </c>
    </row>
    <row r="6333" spans="1:14">
      <c r="A6333" s="38">
        <f>IF(Txn!$B3173="","",Txn!$B3173)</f>
        <v>0</v>
      </c>
      <c r="B6333" s="38">
        <f>IF(Txn!$B3173="","",Txn!$C3173)</f>
        <v>0</v>
      </c>
      <c r="C6333" s="39">
        <f>IF(Txn!$B3173="","","تراکنش بانکی")</f>
        <v>0</v>
      </c>
      <c r="D6333" s="38">
        <f>IF(Txn!$B3173="","",IF(Txn!$X3173="","",Txn!$X3173))</f>
        <v>0</v>
      </c>
      <c r="E6333" s="39">
        <f>IF($D6333="","",IFERROR(VLOOKUP($D6333,AcctTbl,2,0),""))</f>
        <v>0</v>
      </c>
      <c r="F6333" s="39">
        <f>IF($D6333="","",IFERROR(VLOOKUP($D6333,AcctTbl,3,0),""))</f>
        <v>0</v>
      </c>
      <c r="G6333" s="39">
        <f>IF(Txn!$B3173="","",Txn!$D3173)</f>
        <v>0</v>
      </c>
      <c r="H6333" s="38">
        <f>IF(Txn!$B3173="","",Txn!$E3173)</f>
        <v>0</v>
      </c>
      <c r="I6333" s="40">
        <f>IF(Txn!$B3173="",0,Txn!$O3173)</f>
        <v>0</v>
      </c>
      <c r="J6333" s="40">
        <f>IF(Txn!$B3173="",0,Txn!$P3173)</f>
        <v>0</v>
      </c>
      <c r="K6333" s="41">
        <f>IF($A6333="","",IFERROR(VALUE(MID($A6333,6,2)),""))</f>
        <v>0</v>
      </c>
      <c r="L6333" s="39">
        <f>IF(Txn!$K3173="","",Txn!$K3173)</f>
        <v>0</v>
      </c>
      <c r="N6333" s="42">
        <f>IF($D6333="",0,COUNTIF(BankAccts,$D6333))</f>
        <v>0</v>
      </c>
    </row>
    <row r="6334" spans="1:14">
      <c r="A6334" s="38">
        <f>IF(Txn!$B3173="","",Txn!$B3173)</f>
        <v>0</v>
      </c>
      <c r="B6334" s="38">
        <f>IF(Txn!$B3173="","",Txn!$C3173)</f>
        <v>0</v>
      </c>
      <c r="C6334" s="39">
        <f>IF(Txn!$B3173="","","تراکنش بانکی")</f>
        <v>0</v>
      </c>
      <c r="D6334" s="38">
        <f>IF(Txn!$B3173="","",IF(IF(Txn!$U3173="TRF",Txn!$Y3173,Txn!$Z3173)="","",IF(Txn!$U3173="TRF",Txn!$Y3173,Txn!$Z3173)))</f>
        <v>0</v>
      </c>
      <c r="E6334" s="39">
        <f>IF($D6334="","",IFERROR(VLOOKUP($D6334,AcctTbl,2,0),""))</f>
        <v>0</v>
      </c>
      <c r="F6334" s="39">
        <f>IF($D6334="","",IFERROR(VLOOKUP($D6334,AcctTbl,3,0),""))</f>
        <v>0</v>
      </c>
      <c r="G6334" s="39">
        <f>IF(Txn!$B3173="","",Txn!$D3173)</f>
        <v>0</v>
      </c>
      <c r="H6334" s="38">
        <f>IF(Txn!$B3173="","",Txn!$E3173)</f>
        <v>0</v>
      </c>
      <c r="I6334" s="40">
        <f>IF(Txn!$B3173="",0,Txn!$Q3173)</f>
        <v>0</v>
      </c>
      <c r="J6334" s="40">
        <f>IF(Txn!$B3173="",0,Txn!$R3173)</f>
        <v>0</v>
      </c>
      <c r="K6334" s="41">
        <f>IF($A6334="","",IFERROR(VALUE(MID($A6334,6,2)),""))</f>
        <v>0</v>
      </c>
      <c r="L6334" s="39">
        <f>IF(Txn!$K3173="","","طرف مقابل — "&amp;Txn!$K3173)</f>
        <v>0</v>
      </c>
      <c r="N6334" s="42">
        <f>IF($D6334="",0,COUNTIF(BankAccts,$D6334))</f>
        <v>0</v>
      </c>
    </row>
    <row r="6335" spans="1:14">
      <c r="A6335" s="38">
        <f>IF(Txn!$B3174="","",Txn!$B3174)</f>
        <v>0</v>
      </c>
      <c r="B6335" s="38">
        <f>IF(Txn!$B3174="","",Txn!$C3174)</f>
        <v>0</v>
      </c>
      <c r="C6335" s="39">
        <f>IF(Txn!$B3174="","","تراکنش بانکی")</f>
        <v>0</v>
      </c>
      <c r="D6335" s="38">
        <f>IF(Txn!$B3174="","",IF(Txn!$X3174="","",Txn!$X3174))</f>
        <v>0</v>
      </c>
      <c r="E6335" s="39">
        <f>IF($D6335="","",IFERROR(VLOOKUP($D6335,AcctTbl,2,0),""))</f>
        <v>0</v>
      </c>
      <c r="F6335" s="39">
        <f>IF($D6335="","",IFERROR(VLOOKUP($D6335,AcctTbl,3,0),""))</f>
        <v>0</v>
      </c>
      <c r="G6335" s="39">
        <f>IF(Txn!$B3174="","",Txn!$D3174)</f>
        <v>0</v>
      </c>
      <c r="H6335" s="38">
        <f>IF(Txn!$B3174="","",Txn!$E3174)</f>
        <v>0</v>
      </c>
      <c r="I6335" s="40">
        <f>IF(Txn!$B3174="",0,Txn!$O3174)</f>
        <v>0</v>
      </c>
      <c r="J6335" s="40">
        <f>IF(Txn!$B3174="",0,Txn!$P3174)</f>
        <v>0</v>
      </c>
      <c r="K6335" s="41">
        <f>IF($A6335="","",IFERROR(VALUE(MID($A6335,6,2)),""))</f>
        <v>0</v>
      </c>
      <c r="L6335" s="39">
        <f>IF(Txn!$K3174="","",Txn!$K3174)</f>
        <v>0</v>
      </c>
      <c r="N6335" s="42">
        <f>IF($D6335="",0,COUNTIF(BankAccts,$D6335))</f>
        <v>0</v>
      </c>
    </row>
    <row r="6336" spans="1:14">
      <c r="A6336" s="38">
        <f>IF(Txn!$B3174="","",Txn!$B3174)</f>
        <v>0</v>
      </c>
      <c r="B6336" s="38">
        <f>IF(Txn!$B3174="","",Txn!$C3174)</f>
        <v>0</v>
      </c>
      <c r="C6336" s="39">
        <f>IF(Txn!$B3174="","","تراکنش بانکی")</f>
        <v>0</v>
      </c>
      <c r="D6336" s="38">
        <f>IF(Txn!$B3174="","",IF(IF(Txn!$U3174="TRF",Txn!$Y3174,Txn!$Z3174)="","",IF(Txn!$U3174="TRF",Txn!$Y3174,Txn!$Z3174)))</f>
        <v>0</v>
      </c>
      <c r="E6336" s="39">
        <f>IF($D6336="","",IFERROR(VLOOKUP($D6336,AcctTbl,2,0),""))</f>
        <v>0</v>
      </c>
      <c r="F6336" s="39">
        <f>IF($D6336="","",IFERROR(VLOOKUP($D6336,AcctTbl,3,0),""))</f>
        <v>0</v>
      </c>
      <c r="G6336" s="39">
        <f>IF(Txn!$B3174="","",Txn!$D3174)</f>
        <v>0</v>
      </c>
      <c r="H6336" s="38">
        <f>IF(Txn!$B3174="","",Txn!$E3174)</f>
        <v>0</v>
      </c>
      <c r="I6336" s="40">
        <f>IF(Txn!$B3174="",0,Txn!$Q3174)</f>
        <v>0</v>
      </c>
      <c r="J6336" s="40">
        <f>IF(Txn!$B3174="",0,Txn!$R3174)</f>
        <v>0</v>
      </c>
      <c r="K6336" s="41">
        <f>IF($A6336="","",IFERROR(VALUE(MID($A6336,6,2)),""))</f>
        <v>0</v>
      </c>
      <c r="L6336" s="39">
        <f>IF(Txn!$K3174="","","طرف مقابل — "&amp;Txn!$K3174)</f>
        <v>0</v>
      </c>
      <c r="N6336" s="42">
        <f>IF($D6336="",0,COUNTIF(BankAccts,$D6336))</f>
        <v>0</v>
      </c>
    </row>
    <row r="6337" spans="1:14">
      <c r="A6337" s="38">
        <f>IF(Txn!$B3175="","",Txn!$B3175)</f>
        <v>0</v>
      </c>
      <c r="B6337" s="38">
        <f>IF(Txn!$B3175="","",Txn!$C3175)</f>
        <v>0</v>
      </c>
      <c r="C6337" s="39">
        <f>IF(Txn!$B3175="","","تراکنش بانکی")</f>
        <v>0</v>
      </c>
      <c r="D6337" s="38">
        <f>IF(Txn!$B3175="","",IF(Txn!$X3175="","",Txn!$X3175))</f>
        <v>0</v>
      </c>
      <c r="E6337" s="39">
        <f>IF($D6337="","",IFERROR(VLOOKUP($D6337,AcctTbl,2,0),""))</f>
        <v>0</v>
      </c>
      <c r="F6337" s="39">
        <f>IF($D6337="","",IFERROR(VLOOKUP($D6337,AcctTbl,3,0),""))</f>
        <v>0</v>
      </c>
      <c r="G6337" s="39">
        <f>IF(Txn!$B3175="","",Txn!$D3175)</f>
        <v>0</v>
      </c>
      <c r="H6337" s="38">
        <f>IF(Txn!$B3175="","",Txn!$E3175)</f>
        <v>0</v>
      </c>
      <c r="I6337" s="40">
        <f>IF(Txn!$B3175="",0,Txn!$O3175)</f>
        <v>0</v>
      </c>
      <c r="J6337" s="40">
        <f>IF(Txn!$B3175="",0,Txn!$P3175)</f>
        <v>0</v>
      </c>
      <c r="K6337" s="41">
        <f>IF($A6337="","",IFERROR(VALUE(MID($A6337,6,2)),""))</f>
        <v>0</v>
      </c>
      <c r="L6337" s="39">
        <f>IF(Txn!$K3175="","",Txn!$K3175)</f>
        <v>0</v>
      </c>
      <c r="N6337" s="42">
        <f>IF($D6337="",0,COUNTIF(BankAccts,$D6337))</f>
        <v>0</v>
      </c>
    </row>
    <row r="6338" spans="1:14">
      <c r="A6338" s="38">
        <f>IF(Txn!$B3175="","",Txn!$B3175)</f>
        <v>0</v>
      </c>
      <c r="B6338" s="38">
        <f>IF(Txn!$B3175="","",Txn!$C3175)</f>
        <v>0</v>
      </c>
      <c r="C6338" s="39">
        <f>IF(Txn!$B3175="","","تراکنش بانکی")</f>
        <v>0</v>
      </c>
      <c r="D6338" s="38">
        <f>IF(Txn!$B3175="","",IF(IF(Txn!$U3175="TRF",Txn!$Y3175,Txn!$Z3175)="","",IF(Txn!$U3175="TRF",Txn!$Y3175,Txn!$Z3175)))</f>
        <v>0</v>
      </c>
      <c r="E6338" s="39">
        <f>IF($D6338="","",IFERROR(VLOOKUP($D6338,AcctTbl,2,0),""))</f>
        <v>0</v>
      </c>
      <c r="F6338" s="39">
        <f>IF($D6338="","",IFERROR(VLOOKUP($D6338,AcctTbl,3,0),""))</f>
        <v>0</v>
      </c>
      <c r="G6338" s="39">
        <f>IF(Txn!$B3175="","",Txn!$D3175)</f>
        <v>0</v>
      </c>
      <c r="H6338" s="38">
        <f>IF(Txn!$B3175="","",Txn!$E3175)</f>
        <v>0</v>
      </c>
      <c r="I6338" s="40">
        <f>IF(Txn!$B3175="",0,Txn!$Q3175)</f>
        <v>0</v>
      </c>
      <c r="J6338" s="40">
        <f>IF(Txn!$B3175="",0,Txn!$R3175)</f>
        <v>0</v>
      </c>
      <c r="K6338" s="41">
        <f>IF($A6338="","",IFERROR(VALUE(MID($A6338,6,2)),""))</f>
        <v>0</v>
      </c>
      <c r="L6338" s="39">
        <f>IF(Txn!$K3175="","","طرف مقابل — "&amp;Txn!$K3175)</f>
        <v>0</v>
      </c>
      <c r="N6338" s="42">
        <f>IF($D6338="",0,COUNTIF(BankAccts,$D6338))</f>
        <v>0</v>
      </c>
    </row>
    <row r="6339" spans="1:14">
      <c r="A6339" s="38">
        <f>IF(Txn!$B3176="","",Txn!$B3176)</f>
        <v>0</v>
      </c>
      <c r="B6339" s="38">
        <f>IF(Txn!$B3176="","",Txn!$C3176)</f>
        <v>0</v>
      </c>
      <c r="C6339" s="39">
        <f>IF(Txn!$B3176="","","تراکنش بانکی")</f>
        <v>0</v>
      </c>
      <c r="D6339" s="38">
        <f>IF(Txn!$B3176="","",IF(Txn!$X3176="","",Txn!$X3176))</f>
        <v>0</v>
      </c>
      <c r="E6339" s="39">
        <f>IF($D6339="","",IFERROR(VLOOKUP($D6339,AcctTbl,2,0),""))</f>
        <v>0</v>
      </c>
      <c r="F6339" s="39">
        <f>IF($D6339="","",IFERROR(VLOOKUP($D6339,AcctTbl,3,0),""))</f>
        <v>0</v>
      </c>
      <c r="G6339" s="39">
        <f>IF(Txn!$B3176="","",Txn!$D3176)</f>
        <v>0</v>
      </c>
      <c r="H6339" s="38">
        <f>IF(Txn!$B3176="","",Txn!$E3176)</f>
        <v>0</v>
      </c>
      <c r="I6339" s="40">
        <f>IF(Txn!$B3176="",0,Txn!$O3176)</f>
        <v>0</v>
      </c>
      <c r="J6339" s="40">
        <f>IF(Txn!$B3176="",0,Txn!$P3176)</f>
        <v>0</v>
      </c>
      <c r="K6339" s="41">
        <f>IF($A6339="","",IFERROR(VALUE(MID($A6339,6,2)),""))</f>
        <v>0</v>
      </c>
      <c r="L6339" s="39">
        <f>IF(Txn!$K3176="","",Txn!$K3176)</f>
        <v>0</v>
      </c>
      <c r="N6339" s="42">
        <f>IF($D6339="",0,COUNTIF(BankAccts,$D6339))</f>
        <v>0</v>
      </c>
    </row>
    <row r="6340" spans="1:14">
      <c r="A6340" s="38">
        <f>IF(Txn!$B3176="","",Txn!$B3176)</f>
        <v>0</v>
      </c>
      <c r="B6340" s="38">
        <f>IF(Txn!$B3176="","",Txn!$C3176)</f>
        <v>0</v>
      </c>
      <c r="C6340" s="39">
        <f>IF(Txn!$B3176="","","تراکنش بانکی")</f>
        <v>0</v>
      </c>
      <c r="D6340" s="38">
        <f>IF(Txn!$B3176="","",IF(IF(Txn!$U3176="TRF",Txn!$Y3176,Txn!$Z3176)="","",IF(Txn!$U3176="TRF",Txn!$Y3176,Txn!$Z3176)))</f>
        <v>0</v>
      </c>
      <c r="E6340" s="39">
        <f>IF($D6340="","",IFERROR(VLOOKUP($D6340,AcctTbl,2,0),""))</f>
        <v>0</v>
      </c>
      <c r="F6340" s="39">
        <f>IF($D6340="","",IFERROR(VLOOKUP($D6340,AcctTbl,3,0),""))</f>
        <v>0</v>
      </c>
      <c r="G6340" s="39">
        <f>IF(Txn!$B3176="","",Txn!$D3176)</f>
        <v>0</v>
      </c>
      <c r="H6340" s="38">
        <f>IF(Txn!$B3176="","",Txn!$E3176)</f>
        <v>0</v>
      </c>
      <c r="I6340" s="40">
        <f>IF(Txn!$B3176="",0,Txn!$Q3176)</f>
        <v>0</v>
      </c>
      <c r="J6340" s="40">
        <f>IF(Txn!$B3176="",0,Txn!$R3176)</f>
        <v>0</v>
      </c>
      <c r="K6340" s="41">
        <f>IF($A6340="","",IFERROR(VALUE(MID($A6340,6,2)),""))</f>
        <v>0</v>
      </c>
      <c r="L6340" s="39">
        <f>IF(Txn!$K3176="","","طرف مقابل — "&amp;Txn!$K3176)</f>
        <v>0</v>
      </c>
      <c r="N6340" s="42">
        <f>IF($D6340="",0,COUNTIF(BankAccts,$D6340))</f>
        <v>0</v>
      </c>
    </row>
    <row r="6341" spans="1:14">
      <c r="A6341" s="38">
        <f>IF(Txn!$B3177="","",Txn!$B3177)</f>
        <v>0</v>
      </c>
      <c r="B6341" s="38">
        <f>IF(Txn!$B3177="","",Txn!$C3177)</f>
        <v>0</v>
      </c>
      <c r="C6341" s="39">
        <f>IF(Txn!$B3177="","","تراکنش بانکی")</f>
        <v>0</v>
      </c>
      <c r="D6341" s="38">
        <f>IF(Txn!$B3177="","",IF(Txn!$X3177="","",Txn!$X3177))</f>
        <v>0</v>
      </c>
      <c r="E6341" s="39">
        <f>IF($D6341="","",IFERROR(VLOOKUP($D6341,AcctTbl,2,0),""))</f>
        <v>0</v>
      </c>
      <c r="F6341" s="39">
        <f>IF($D6341="","",IFERROR(VLOOKUP($D6341,AcctTbl,3,0),""))</f>
        <v>0</v>
      </c>
      <c r="G6341" s="39">
        <f>IF(Txn!$B3177="","",Txn!$D3177)</f>
        <v>0</v>
      </c>
      <c r="H6341" s="38">
        <f>IF(Txn!$B3177="","",Txn!$E3177)</f>
        <v>0</v>
      </c>
      <c r="I6341" s="40">
        <f>IF(Txn!$B3177="",0,Txn!$O3177)</f>
        <v>0</v>
      </c>
      <c r="J6341" s="40">
        <f>IF(Txn!$B3177="",0,Txn!$P3177)</f>
        <v>0</v>
      </c>
      <c r="K6341" s="41">
        <f>IF($A6341="","",IFERROR(VALUE(MID($A6341,6,2)),""))</f>
        <v>0</v>
      </c>
      <c r="L6341" s="39">
        <f>IF(Txn!$K3177="","",Txn!$K3177)</f>
        <v>0</v>
      </c>
      <c r="N6341" s="42">
        <f>IF($D6341="",0,COUNTIF(BankAccts,$D6341))</f>
        <v>0</v>
      </c>
    </row>
    <row r="6342" spans="1:14">
      <c r="A6342" s="38">
        <f>IF(Txn!$B3177="","",Txn!$B3177)</f>
        <v>0</v>
      </c>
      <c r="B6342" s="38">
        <f>IF(Txn!$B3177="","",Txn!$C3177)</f>
        <v>0</v>
      </c>
      <c r="C6342" s="39">
        <f>IF(Txn!$B3177="","","تراکنش بانکی")</f>
        <v>0</v>
      </c>
      <c r="D6342" s="38">
        <f>IF(Txn!$B3177="","",IF(IF(Txn!$U3177="TRF",Txn!$Y3177,Txn!$Z3177)="","",IF(Txn!$U3177="TRF",Txn!$Y3177,Txn!$Z3177)))</f>
        <v>0</v>
      </c>
      <c r="E6342" s="39">
        <f>IF($D6342="","",IFERROR(VLOOKUP($D6342,AcctTbl,2,0),""))</f>
        <v>0</v>
      </c>
      <c r="F6342" s="39">
        <f>IF($D6342="","",IFERROR(VLOOKUP($D6342,AcctTbl,3,0),""))</f>
        <v>0</v>
      </c>
      <c r="G6342" s="39">
        <f>IF(Txn!$B3177="","",Txn!$D3177)</f>
        <v>0</v>
      </c>
      <c r="H6342" s="38">
        <f>IF(Txn!$B3177="","",Txn!$E3177)</f>
        <v>0</v>
      </c>
      <c r="I6342" s="40">
        <f>IF(Txn!$B3177="",0,Txn!$Q3177)</f>
        <v>0</v>
      </c>
      <c r="J6342" s="40">
        <f>IF(Txn!$B3177="",0,Txn!$R3177)</f>
        <v>0</v>
      </c>
      <c r="K6342" s="41">
        <f>IF($A6342="","",IFERROR(VALUE(MID($A6342,6,2)),""))</f>
        <v>0</v>
      </c>
      <c r="L6342" s="39">
        <f>IF(Txn!$K3177="","","طرف مقابل — "&amp;Txn!$K3177)</f>
        <v>0</v>
      </c>
      <c r="N6342" s="42">
        <f>IF($D6342="",0,COUNTIF(BankAccts,$D6342))</f>
        <v>0</v>
      </c>
    </row>
    <row r="6343" spans="1:14">
      <c r="A6343" s="38">
        <f>IF(Txn!$B3178="","",Txn!$B3178)</f>
        <v>0</v>
      </c>
      <c r="B6343" s="38">
        <f>IF(Txn!$B3178="","",Txn!$C3178)</f>
        <v>0</v>
      </c>
      <c r="C6343" s="39">
        <f>IF(Txn!$B3178="","","تراکنش بانکی")</f>
        <v>0</v>
      </c>
      <c r="D6343" s="38">
        <f>IF(Txn!$B3178="","",IF(Txn!$X3178="","",Txn!$X3178))</f>
        <v>0</v>
      </c>
      <c r="E6343" s="39">
        <f>IF($D6343="","",IFERROR(VLOOKUP($D6343,AcctTbl,2,0),""))</f>
        <v>0</v>
      </c>
      <c r="F6343" s="39">
        <f>IF($D6343="","",IFERROR(VLOOKUP($D6343,AcctTbl,3,0),""))</f>
        <v>0</v>
      </c>
      <c r="G6343" s="39">
        <f>IF(Txn!$B3178="","",Txn!$D3178)</f>
        <v>0</v>
      </c>
      <c r="H6343" s="38">
        <f>IF(Txn!$B3178="","",Txn!$E3178)</f>
        <v>0</v>
      </c>
      <c r="I6343" s="40">
        <f>IF(Txn!$B3178="",0,Txn!$O3178)</f>
        <v>0</v>
      </c>
      <c r="J6343" s="40">
        <f>IF(Txn!$B3178="",0,Txn!$P3178)</f>
        <v>0</v>
      </c>
      <c r="K6343" s="41">
        <f>IF($A6343="","",IFERROR(VALUE(MID($A6343,6,2)),""))</f>
        <v>0</v>
      </c>
      <c r="L6343" s="39">
        <f>IF(Txn!$K3178="","",Txn!$K3178)</f>
        <v>0</v>
      </c>
      <c r="N6343" s="42">
        <f>IF($D6343="",0,COUNTIF(BankAccts,$D6343))</f>
        <v>0</v>
      </c>
    </row>
    <row r="6344" spans="1:14">
      <c r="A6344" s="38">
        <f>IF(Txn!$B3178="","",Txn!$B3178)</f>
        <v>0</v>
      </c>
      <c r="B6344" s="38">
        <f>IF(Txn!$B3178="","",Txn!$C3178)</f>
        <v>0</v>
      </c>
      <c r="C6344" s="39">
        <f>IF(Txn!$B3178="","","تراکنش بانکی")</f>
        <v>0</v>
      </c>
      <c r="D6344" s="38">
        <f>IF(Txn!$B3178="","",IF(IF(Txn!$U3178="TRF",Txn!$Y3178,Txn!$Z3178)="","",IF(Txn!$U3178="TRF",Txn!$Y3178,Txn!$Z3178)))</f>
        <v>0</v>
      </c>
      <c r="E6344" s="39">
        <f>IF($D6344="","",IFERROR(VLOOKUP($D6344,AcctTbl,2,0),""))</f>
        <v>0</v>
      </c>
      <c r="F6344" s="39">
        <f>IF($D6344="","",IFERROR(VLOOKUP($D6344,AcctTbl,3,0),""))</f>
        <v>0</v>
      </c>
      <c r="G6344" s="39">
        <f>IF(Txn!$B3178="","",Txn!$D3178)</f>
        <v>0</v>
      </c>
      <c r="H6344" s="38">
        <f>IF(Txn!$B3178="","",Txn!$E3178)</f>
        <v>0</v>
      </c>
      <c r="I6344" s="40">
        <f>IF(Txn!$B3178="",0,Txn!$Q3178)</f>
        <v>0</v>
      </c>
      <c r="J6344" s="40">
        <f>IF(Txn!$B3178="",0,Txn!$R3178)</f>
        <v>0</v>
      </c>
      <c r="K6344" s="41">
        <f>IF($A6344="","",IFERROR(VALUE(MID($A6344,6,2)),""))</f>
        <v>0</v>
      </c>
      <c r="L6344" s="39">
        <f>IF(Txn!$K3178="","","طرف مقابل — "&amp;Txn!$K3178)</f>
        <v>0</v>
      </c>
      <c r="N6344" s="42">
        <f>IF($D6344="",0,COUNTIF(BankAccts,$D6344))</f>
        <v>0</v>
      </c>
    </row>
    <row r="6345" spans="1:14">
      <c r="A6345" s="38">
        <f>IF(Txn!$B3179="","",Txn!$B3179)</f>
        <v>0</v>
      </c>
      <c r="B6345" s="38">
        <f>IF(Txn!$B3179="","",Txn!$C3179)</f>
        <v>0</v>
      </c>
      <c r="C6345" s="39">
        <f>IF(Txn!$B3179="","","تراکنش بانکی")</f>
        <v>0</v>
      </c>
      <c r="D6345" s="38">
        <f>IF(Txn!$B3179="","",IF(Txn!$X3179="","",Txn!$X3179))</f>
        <v>0</v>
      </c>
      <c r="E6345" s="39">
        <f>IF($D6345="","",IFERROR(VLOOKUP($D6345,AcctTbl,2,0),""))</f>
        <v>0</v>
      </c>
      <c r="F6345" s="39">
        <f>IF($D6345="","",IFERROR(VLOOKUP($D6345,AcctTbl,3,0),""))</f>
        <v>0</v>
      </c>
      <c r="G6345" s="39">
        <f>IF(Txn!$B3179="","",Txn!$D3179)</f>
        <v>0</v>
      </c>
      <c r="H6345" s="38">
        <f>IF(Txn!$B3179="","",Txn!$E3179)</f>
        <v>0</v>
      </c>
      <c r="I6345" s="40">
        <f>IF(Txn!$B3179="",0,Txn!$O3179)</f>
        <v>0</v>
      </c>
      <c r="J6345" s="40">
        <f>IF(Txn!$B3179="",0,Txn!$P3179)</f>
        <v>0</v>
      </c>
      <c r="K6345" s="41">
        <f>IF($A6345="","",IFERROR(VALUE(MID($A6345,6,2)),""))</f>
        <v>0</v>
      </c>
      <c r="L6345" s="39">
        <f>IF(Txn!$K3179="","",Txn!$K3179)</f>
        <v>0</v>
      </c>
      <c r="N6345" s="42">
        <f>IF($D6345="",0,COUNTIF(BankAccts,$D6345))</f>
        <v>0</v>
      </c>
    </row>
    <row r="6346" spans="1:14">
      <c r="A6346" s="38">
        <f>IF(Txn!$B3179="","",Txn!$B3179)</f>
        <v>0</v>
      </c>
      <c r="B6346" s="38">
        <f>IF(Txn!$B3179="","",Txn!$C3179)</f>
        <v>0</v>
      </c>
      <c r="C6346" s="39">
        <f>IF(Txn!$B3179="","","تراکنش بانکی")</f>
        <v>0</v>
      </c>
      <c r="D6346" s="38">
        <f>IF(Txn!$B3179="","",IF(IF(Txn!$U3179="TRF",Txn!$Y3179,Txn!$Z3179)="","",IF(Txn!$U3179="TRF",Txn!$Y3179,Txn!$Z3179)))</f>
        <v>0</v>
      </c>
      <c r="E6346" s="39">
        <f>IF($D6346="","",IFERROR(VLOOKUP($D6346,AcctTbl,2,0),""))</f>
        <v>0</v>
      </c>
      <c r="F6346" s="39">
        <f>IF($D6346="","",IFERROR(VLOOKUP($D6346,AcctTbl,3,0),""))</f>
        <v>0</v>
      </c>
      <c r="G6346" s="39">
        <f>IF(Txn!$B3179="","",Txn!$D3179)</f>
        <v>0</v>
      </c>
      <c r="H6346" s="38">
        <f>IF(Txn!$B3179="","",Txn!$E3179)</f>
        <v>0</v>
      </c>
      <c r="I6346" s="40">
        <f>IF(Txn!$B3179="",0,Txn!$Q3179)</f>
        <v>0</v>
      </c>
      <c r="J6346" s="40">
        <f>IF(Txn!$B3179="",0,Txn!$R3179)</f>
        <v>0</v>
      </c>
      <c r="K6346" s="41">
        <f>IF($A6346="","",IFERROR(VALUE(MID($A6346,6,2)),""))</f>
        <v>0</v>
      </c>
      <c r="L6346" s="39">
        <f>IF(Txn!$K3179="","","طرف مقابل — "&amp;Txn!$K3179)</f>
        <v>0</v>
      </c>
      <c r="N6346" s="42">
        <f>IF($D6346="",0,COUNTIF(BankAccts,$D6346))</f>
        <v>0</v>
      </c>
    </row>
    <row r="6347" spans="1:14">
      <c r="A6347" s="38">
        <f>IF(Txn!$B3180="","",Txn!$B3180)</f>
        <v>0</v>
      </c>
      <c r="B6347" s="38">
        <f>IF(Txn!$B3180="","",Txn!$C3180)</f>
        <v>0</v>
      </c>
      <c r="C6347" s="39">
        <f>IF(Txn!$B3180="","","تراکنش بانکی")</f>
        <v>0</v>
      </c>
      <c r="D6347" s="38">
        <f>IF(Txn!$B3180="","",IF(Txn!$X3180="","",Txn!$X3180))</f>
        <v>0</v>
      </c>
      <c r="E6347" s="39">
        <f>IF($D6347="","",IFERROR(VLOOKUP($D6347,AcctTbl,2,0),""))</f>
        <v>0</v>
      </c>
      <c r="F6347" s="39">
        <f>IF($D6347="","",IFERROR(VLOOKUP($D6347,AcctTbl,3,0),""))</f>
        <v>0</v>
      </c>
      <c r="G6347" s="39">
        <f>IF(Txn!$B3180="","",Txn!$D3180)</f>
        <v>0</v>
      </c>
      <c r="H6347" s="38">
        <f>IF(Txn!$B3180="","",Txn!$E3180)</f>
        <v>0</v>
      </c>
      <c r="I6347" s="40">
        <f>IF(Txn!$B3180="",0,Txn!$O3180)</f>
        <v>0</v>
      </c>
      <c r="J6347" s="40">
        <f>IF(Txn!$B3180="",0,Txn!$P3180)</f>
        <v>0</v>
      </c>
      <c r="K6347" s="41">
        <f>IF($A6347="","",IFERROR(VALUE(MID($A6347,6,2)),""))</f>
        <v>0</v>
      </c>
      <c r="L6347" s="39">
        <f>IF(Txn!$K3180="","",Txn!$K3180)</f>
        <v>0</v>
      </c>
      <c r="N6347" s="42">
        <f>IF($D6347="",0,COUNTIF(BankAccts,$D6347))</f>
        <v>0</v>
      </c>
    </row>
    <row r="6348" spans="1:14">
      <c r="A6348" s="38">
        <f>IF(Txn!$B3180="","",Txn!$B3180)</f>
        <v>0</v>
      </c>
      <c r="B6348" s="38">
        <f>IF(Txn!$B3180="","",Txn!$C3180)</f>
        <v>0</v>
      </c>
      <c r="C6348" s="39">
        <f>IF(Txn!$B3180="","","تراکنش بانکی")</f>
        <v>0</v>
      </c>
      <c r="D6348" s="38">
        <f>IF(Txn!$B3180="","",IF(IF(Txn!$U3180="TRF",Txn!$Y3180,Txn!$Z3180)="","",IF(Txn!$U3180="TRF",Txn!$Y3180,Txn!$Z3180)))</f>
        <v>0</v>
      </c>
      <c r="E6348" s="39">
        <f>IF($D6348="","",IFERROR(VLOOKUP($D6348,AcctTbl,2,0),""))</f>
        <v>0</v>
      </c>
      <c r="F6348" s="39">
        <f>IF($D6348="","",IFERROR(VLOOKUP($D6348,AcctTbl,3,0),""))</f>
        <v>0</v>
      </c>
      <c r="G6348" s="39">
        <f>IF(Txn!$B3180="","",Txn!$D3180)</f>
        <v>0</v>
      </c>
      <c r="H6348" s="38">
        <f>IF(Txn!$B3180="","",Txn!$E3180)</f>
        <v>0</v>
      </c>
      <c r="I6348" s="40">
        <f>IF(Txn!$B3180="",0,Txn!$Q3180)</f>
        <v>0</v>
      </c>
      <c r="J6348" s="40">
        <f>IF(Txn!$B3180="",0,Txn!$R3180)</f>
        <v>0</v>
      </c>
      <c r="K6348" s="41">
        <f>IF($A6348="","",IFERROR(VALUE(MID($A6348,6,2)),""))</f>
        <v>0</v>
      </c>
      <c r="L6348" s="39">
        <f>IF(Txn!$K3180="","","طرف مقابل — "&amp;Txn!$K3180)</f>
        <v>0</v>
      </c>
      <c r="N6348" s="42">
        <f>IF($D6348="",0,COUNTIF(BankAccts,$D6348))</f>
        <v>0</v>
      </c>
    </row>
    <row r="6349" spans="1:14">
      <c r="A6349" s="38">
        <f>IF(Txn!$B3181="","",Txn!$B3181)</f>
        <v>0</v>
      </c>
      <c r="B6349" s="38">
        <f>IF(Txn!$B3181="","",Txn!$C3181)</f>
        <v>0</v>
      </c>
      <c r="C6349" s="39">
        <f>IF(Txn!$B3181="","","تراکنش بانکی")</f>
        <v>0</v>
      </c>
      <c r="D6349" s="38">
        <f>IF(Txn!$B3181="","",IF(Txn!$X3181="","",Txn!$X3181))</f>
        <v>0</v>
      </c>
      <c r="E6349" s="39">
        <f>IF($D6349="","",IFERROR(VLOOKUP($D6349,AcctTbl,2,0),""))</f>
        <v>0</v>
      </c>
      <c r="F6349" s="39">
        <f>IF($D6349="","",IFERROR(VLOOKUP($D6349,AcctTbl,3,0),""))</f>
        <v>0</v>
      </c>
      <c r="G6349" s="39">
        <f>IF(Txn!$B3181="","",Txn!$D3181)</f>
        <v>0</v>
      </c>
      <c r="H6349" s="38">
        <f>IF(Txn!$B3181="","",Txn!$E3181)</f>
        <v>0</v>
      </c>
      <c r="I6349" s="40">
        <f>IF(Txn!$B3181="",0,Txn!$O3181)</f>
        <v>0</v>
      </c>
      <c r="J6349" s="40">
        <f>IF(Txn!$B3181="",0,Txn!$P3181)</f>
        <v>0</v>
      </c>
      <c r="K6349" s="41">
        <f>IF($A6349="","",IFERROR(VALUE(MID($A6349,6,2)),""))</f>
        <v>0</v>
      </c>
      <c r="L6349" s="39">
        <f>IF(Txn!$K3181="","",Txn!$K3181)</f>
        <v>0</v>
      </c>
      <c r="N6349" s="42">
        <f>IF($D6349="",0,COUNTIF(BankAccts,$D6349))</f>
        <v>0</v>
      </c>
    </row>
    <row r="6350" spans="1:14">
      <c r="A6350" s="38">
        <f>IF(Txn!$B3181="","",Txn!$B3181)</f>
        <v>0</v>
      </c>
      <c r="B6350" s="38">
        <f>IF(Txn!$B3181="","",Txn!$C3181)</f>
        <v>0</v>
      </c>
      <c r="C6350" s="39">
        <f>IF(Txn!$B3181="","","تراکنش بانکی")</f>
        <v>0</v>
      </c>
      <c r="D6350" s="38">
        <f>IF(Txn!$B3181="","",IF(IF(Txn!$U3181="TRF",Txn!$Y3181,Txn!$Z3181)="","",IF(Txn!$U3181="TRF",Txn!$Y3181,Txn!$Z3181)))</f>
        <v>0</v>
      </c>
      <c r="E6350" s="39">
        <f>IF($D6350="","",IFERROR(VLOOKUP($D6350,AcctTbl,2,0),""))</f>
        <v>0</v>
      </c>
      <c r="F6350" s="39">
        <f>IF($D6350="","",IFERROR(VLOOKUP($D6350,AcctTbl,3,0),""))</f>
        <v>0</v>
      </c>
      <c r="G6350" s="39">
        <f>IF(Txn!$B3181="","",Txn!$D3181)</f>
        <v>0</v>
      </c>
      <c r="H6350" s="38">
        <f>IF(Txn!$B3181="","",Txn!$E3181)</f>
        <v>0</v>
      </c>
      <c r="I6350" s="40">
        <f>IF(Txn!$B3181="",0,Txn!$Q3181)</f>
        <v>0</v>
      </c>
      <c r="J6350" s="40">
        <f>IF(Txn!$B3181="",0,Txn!$R3181)</f>
        <v>0</v>
      </c>
      <c r="K6350" s="41">
        <f>IF($A6350="","",IFERROR(VALUE(MID($A6350,6,2)),""))</f>
        <v>0</v>
      </c>
      <c r="L6350" s="39">
        <f>IF(Txn!$K3181="","","طرف مقابل — "&amp;Txn!$K3181)</f>
        <v>0</v>
      </c>
      <c r="N6350" s="42">
        <f>IF($D6350="",0,COUNTIF(BankAccts,$D6350))</f>
        <v>0</v>
      </c>
    </row>
    <row r="6351" spans="1:14">
      <c r="A6351" s="38">
        <f>IF(Txn!$B3182="","",Txn!$B3182)</f>
        <v>0</v>
      </c>
      <c r="B6351" s="38">
        <f>IF(Txn!$B3182="","",Txn!$C3182)</f>
        <v>0</v>
      </c>
      <c r="C6351" s="39">
        <f>IF(Txn!$B3182="","","تراکنش بانکی")</f>
        <v>0</v>
      </c>
      <c r="D6351" s="38">
        <f>IF(Txn!$B3182="","",IF(Txn!$X3182="","",Txn!$X3182))</f>
        <v>0</v>
      </c>
      <c r="E6351" s="39">
        <f>IF($D6351="","",IFERROR(VLOOKUP($D6351,AcctTbl,2,0),""))</f>
        <v>0</v>
      </c>
      <c r="F6351" s="39">
        <f>IF($D6351="","",IFERROR(VLOOKUP($D6351,AcctTbl,3,0),""))</f>
        <v>0</v>
      </c>
      <c r="G6351" s="39">
        <f>IF(Txn!$B3182="","",Txn!$D3182)</f>
        <v>0</v>
      </c>
      <c r="H6351" s="38">
        <f>IF(Txn!$B3182="","",Txn!$E3182)</f>
        <v>0</v>
      </c>
      <c r="I6351" s="40">
        <f>IF(Txn!$B3182="",0,Txn!$O3182)</f>
        <v>0</v>
      </c>
      <c r="J6351" s="40">
        <f>IF(Txn!$B3182="",0,Txn!$P3182)</f>
        <v>0</v>
      </c>
      <c r="K6351" s="41">
        <f>IF($A6351="","",IFERROR(VALUE(MID($A6351,6,2)),""))</f>
        <v>0</v>
      </c>
      <c r="L6351" s="39">
        <f>IF(Txn!$K3182="","",Txn!$K3182)</f>
        <v>0</v>
      </c>
      <c r="N6351" s="42">
        <f>IF($D6351="",0,COUNTIF(BankAccts,$D6351))</f>
        <v>0</v>
      </c>
    </row>
    <row r="6352" spans="1:14">
      <c r="A6352" s="38">
        <f>IF(Txn!$B3182="","",Txn!$B3182)</f>
        <v>0</v>
      </c>
      <c r="B6352" s="38">
        <f>IF(Txn!$B3182="","",Txn!$C3182)</f>
        <v>0</v>
      </c>
      <c r="C6352" s="39">
        <f>IF(Txn!$B3182="","","تراکنش بانکی")</f>
        <v>0</v>
      </c>
      <c r="D6352" s="38">
        <f>IF(Txn!$B3182="","",IF(IF(Txn!$U3182="TRF",Txn!$Y3182,Txn!$Z3182)="","",IF(Txn!$U3182="TRF",Txn!$Y3182,Txn!$Z3182)))</f>
        <v>0</v>
      </c>
      <c r="E6352" s="39">
        <f>IF($D6352="","",IFERROR(VLOOKUP($D6352,AcctTbl,2,0),""))</f>
        <v>0</v>
      </c>
      <c r="F6352" s="39">
        <f>IF($D6352="","",IFERROR(VLOOKUP($D6352,AcctTbl,3,0),""))</f>
        <v>0</v>
      </c>
      <c r="G6352" s="39">
        <f>IF(Txn!$B3182="","",Txn!$D3182)</f>
        <v>0</v>
      </c>
      <c r="H6352" s="38">
        <f>IF(Txn!$B3182="","",Txn!$E3182)</f>
        <v>0</v>
      </c>
      <c r="I6352" s="40">
        <f>IF(Txn!$B3182="",0,Txn!$Q3182)</f>
        <v>0</v>
      </c>
      <c r="J6352" s="40">
        <f>IF(Txn!$B3182="",0,Txn!$R3182)</f>
        <v>0</v>
      </c>
      <c r="K6352" s="41">
        <f>IF($A6352="","",IFERROR(VALUE(MID($A6352,6,2)),""))</f>
        <v>0</v>
      </c>
      <c r="L6352" s="39">
        <f>IF(Txn!$K3182="","","طرف مقابل — "&amp;Txn!$K3182)</f>
        <v>0</v>
      </c>
      <c r="N6352" s="42">
        <f>IF($D6352="",0,COUNTIF(BankAccts,$D6352))</f>
        <v>0</v>
      </c>
    </row>
    <row r="6353" spans="1:14">
      <c r="A6353" s="38">
        <f>IF(Txn!$B3183="","",Txn!$B3183)</f>
        <v>0</v>
      </c>
      <c r="B6353" s="38">
        <f>IF(Txn!$B3183="","",Txn!$C3183)</f>
        <v>0</v>
      </c>
      <c r="C6353" s="39">
        <f>IF(Txn!$B3183="","","تراکنش بانکی")</f>
        <v>0</v>
      </c>
      <c r="D6353" s="38">
        <f>IF(Txn!$B3183="","",IF(Txn!$X3183="","",Txn!$X3183))</f>
        <v>0</v>
      </c>
      <c r="E6353" s="39">
        <f>IF($D6353="","",IFERROR(VLOOKUP($D6353,AcctTbl,2,0),""))</f>
        <v>0</v>
      </c>
      <c r="F6353" s="39">
        <f>IF($D6353="","",IFERROR(VLOOKUP($D6353,AcctTbl,3,0),""))</f>
        <v>0</v>
      </c>
      <c r="G6353" s="39">
        <f>IF(Txn!$B3183="","",Txn!$D3183)</f>
        <v>0</v>
      </c>
      <c r="H6353" s="38">
        <f>IF(Txn!$B3183="","",Txn!$E3183)</f>
        <v>0</v>
      </c>
      <c r="I6353" s="40">
        <f>IF(Txn!$B3183="",0,Txn!$O3183)</f>
        <v>0</v>
      </c>
      <c r="J6353" s="40">
        <f>IF(Txn!$B3183="",0,Txn!$P3183)</f>
        <v>0</v>
      </c>
      <c r="K6353" s="41">
        <f>IF($A6353="","",IFERROR(VALUE(MID($A6353,6,2)),""))</f>
        <v>0</v>
      </c>
      <c r="L6353" s="39">
        <f>IF(Txn!$K3183="","",Txn!$K3183)</f>
        <v>0</v>
      </c>
      <c r="N6353" s="42">
        <f>IF($D6353="",0,COUNTIF(BankAccts,$D6353))</f>
        <v>0</v>
      </c>
    </row>
    <row r="6354" spans="1:14">
      <c r="A6354" s="38">
        <f>IF(Txn!$B3183="","",Txn!$B3183)</f>
        <v>0</v>
      </c>
      <c r="B6354" s="38">
        <f>IF(Txn!$B3183="","",Txn!$C3183)</f>
        <v>0</v>
      </c>
      <c r="C6354" s="39">
        <f>IF(Txn!$B3183="","","تراکنش بانکی")</f>
        <v>0</v>
      </c>
      <c r="D6354" s="38">
        <f>IF(Txn!$B3183="","",IF(IF(Txn!$U3183="TRF",Txn!$Y3183,Txn!$Z3183)="","",IF(Txn!$U3183="TRF",Txn!$Y3183,Txn!$Z3183)))</f>
        <v>0</v>
      </c>
      <c r="E6354" s="39">
        <f>IF($D6354="","",IFERROR(VLOOKUP($D6354,AcctTbl,2,0),""))</f>
        <v>0</v>
      </c>
      <c r="F6354" s="39">
        <f>IF($D6354="","",IFERROR(VLOOKUP($D6354,AcctTbl,3,0),""))</f>
        <v>0</v>
      </c>
      <c r="G6354" s="39">
        <f>IF(Txn!$B3183="","",Txn!$D3183)</f>
        <v>0</v>
      </c>
      <c r="H6354" s="38">
        <f>IF(Txn!$B3183="","",Txn!$E3183)</f>
        <v>0</v>
      </c>
      <c r="I6354" s="40">
        <f>IF(Txn!$B3183="",0,Txn!$Q3183)</f>
        <v>0</v>
      </c>
      <c r="J6354" s="40">
        <f>IF(Txn!$B3183="",0,Txn!$R3183)</f>
        <v>0</v>
      </c>
      <c r="K6354" s="41">
        <f>IF($A6354="","",IFERROR(VALUE(MID($A6354,6,2)),""))</f>
        <v>0</v>
      </c>
      <c r="L6354" s="39">
        <f>IF(Txn!$K3183="","","طرف مقابل — "&amp;Txn!$K3183)</f>
        <v>0</v>
      </c>
      <c r="N6354" s="42">
        <f>IF($D6354="",0,COUNTIF(BankAccts,$D6354))</f>
        <v>0</v>
      </c>
    </row>
    <row r="6355" spans="1:14">
      <c r="A6355" s="38">
        <f>IF(Txn!$B3184="","",Txn!$B3184)</f>
        <v>0</v>
      </c>
      <c r="B6355" s="38">
        <f>IF(Txn!$B3184="","",Txn!$C3184)</f>
        <v>0</v>
      </c>
      <c r="C6355" s="39">
        <f>IF(Txn!$B3184="","","تراکنش بانکی")</f>
        <v>0</v>
      </c>
      <c r="D6355" s="38">
        <f>IF(Txn!$B3184="","",IF(Txn!$X3184="","",Txn!$X3184))</f>
        <v>0</v>
      </c>
      <c r="E6355" s="39">
        <f>IF($D6355="","",IFERROR(VLOOKUP($D6355,AcctTbl,2,0),""))</f>
        <v>0</v>
      </c>
      <c r="F6355" s="39">
        <f>IF($D6355="","",IFERROR(VLOOKUP($D6355,AcctTbl,3,0),""))</f>
        <v>0</v>
      </c>
      <c r="G6355" s="39">
        <f>IF(Txn!$B3184="","",Txn!$D3184)</f>
        <v>0</v>
      </c>
      <c r="H6355" s="38">
        <f>IF(Txn!$B3184="","",Txn!$E3184)</f>
        <v>0</v>
      </c>
      <c r="I6355" s="40">
        <f>IF(Txn!$B3184="",0,Txn!$O3184)</f>
        <v>0</v>
      </c>
      <c r="J6355" s="40">
        <f>IF(Txn!$B3184="",0,Txn!$P3184)</f>
        <v>0</v>
      </c>
      <c r="K6355" s="41">
        <f>IF($A6355="","",IFERROR(VALUE(MID($A6355,6,2)),""))</f>
        <v>0</v>
      </c>
      <c r="L6355" s="39">
        <f>IF(Txn!$K3184="","",Txn!$K3184)</f>
        <v>0</v>
      </c>
      <c r="N6355" s="42">
        <f>IF($D6355="",0,COUNTIF(BankAccts,$D6355))</f>
        <v>0</v>
      </c>
    </row>
    <row r="6356" spans="1:14">
      <c r="A6356" s="38">
        <f>IF(Txn!$B3184="","",Txn!$B3184)</f>
        <v>0</v>
      </c>
      <c r="B6356" s="38">
        <f>IF(Txn!$B3184="","",Txn!$C3184)</f>
        <v>0</v>
      </c>
      <c r="C6356" s="39">
        <f>IF(Txn!$B3184="","","تراکنش بانکی")</f>
        <v>0</v>
      </c>
      <c r="D6356" s="38">
        <f>IF(Txn!$B3184="","",IF(IF(Txn!$U3184="TRF",Txn!$Y3184,Txn!$Z3184)="","",IF(Txn!$U3184="TRF",Txn!$Y3184,Txn!$Z3184)))</f>
        <v>0</v>
      </c>
      <c r="E6356" s="39">
        <f>IF($D6356="","",IFERROR(VLOOKUP($D6356,AcctTbl,2,0),""))</f>
        <v>0</v>
      </c>
      <c r="F6356" s="39">
        <f>IF($D6356="","",IFERROR(VLOOKUP($D6356,AcctTbl,3,0),""))</f>
        <v>0</v>
      </c>
      <c r="G6356" s="39">
        <f>IF(Txn!$B3184="","",Txn!$D3184)</f>
        <v>0</v>
      </c>
      <c r="H6356" s="38">
        <f>IF(Txn!$B3184="","",Txn!$E3184)</f>
        <v>0</v>
      </c>
      <c r="I6356" s="40">
        <f>IF(Txn!$B3184="",0,Txn!$Q3184)</f>
        <v>0</v>
      </c>
      <c r="J6356" s="40">
        <f>IF(Txn!$B3184="",0,Txn!$R3184)</f>
        <v>0</v>
      </c>
      <c r="K6356" s="41">
        <f>IF($A6356="","",IFERROR(VALUE(MID($A6356,6,2)),""))</f>
        <v>0</v>
      </c>
      <c r="L6356" s="39">
        <f>IF(Txn!$K3184="","","طرف مقابل — "&amp;Txn!$K3184)</f>
        <v>0</v>
      </c>
      <c r="N6356" s="42">
        <f>IF($D6356="",0,COUNTIF(BankAccts,$D6356))</f>
        <v>0</v>
      </c>
    </row>
    <row r="6357" spans="1:14">
      <c r="A6357" s="38">
        <f>IF(Txn!$B3185="","",Txn!$B3185)</f>
        <v>0</v>
      </c>
      <c r="B6357" s="38">
        <f>IF(Txn!$B3185="","",Txn!$C3185)</f>
        <v>0</v>
      </c>
      <c r="C6357" s="39">
        <f>IF(Txn!$B3185="","","تراکنش بانکی")</f>
        <v>0</v>
      </c>
      <c r="D6357" s="38">
        <f>IF(Txn!$B3185="","",IF(Txn!$X3185="","",Txn!$X3185))</f>
        <v>0</v>
      </c>
      <c r="E6357" s="39">
        <f>IF($D6357="","",IFERROR(VLOOKUP($D6357,AcctTbl,2,0),""))</f>
        <v>0</v>
      </c>
      <c r="F6357" s="39">
        <f>IF($D6357="","",IFERROR(VLOOKUP($D6357,AcctTbl,3,0),""))</f>
        <v>0</v>
      </c>
      <c r="G6357" s="39">
        <f>IF(Txn!$B3185="","",Txn!$D3185)</f>
        <v>0</v>
      </c>
      <c r="H6357" s="38">
        <f>IF(Txn!$B3185="","",Txn!$E3185)</f>
        <v>0</v>
      </c>
      <c r="I6357" s="40">
        <f>IF(Txn!$B3185="",0,Txn!$O3185)</f>
        <v>0</v>
      </c>
      <c r="J6357" s="40">
        <f>IF(Txn!$B3185="",0,Txn!$P3185)</f>
        <v>0</v>
      </c>
      <c r="K6357" s="41">
        <f>IF($A6357="","",IFERROR(VALUE(MID($A6357,6,2)),""))</f>
        <v>0</v>
      </c>
      <c r="L6357" s="39">
        <f>IF(Txn!$K3185="","",Txn!$K3185)</f>
        <v>0</v>
      </c>
      <c r="N6357" s="42">
        <f>IF($D6357="",0,COUNTIF(BankAccts,$D6357))</f>
        <v>0</v>
      </c>
    </row>
    <row r="6358" spans="1:14">
      <c r="A6358" s="38">
        <f>IF(Txn!$B3185="","",Txn!$B3185)</f>
        <v>0</v>
      </c>
      <c r="B6358" s="38">
        <f>IF(Txn!$B3185="","",Txn!$C3185)</f>
        <v>0</v>
      </c>
      <c r="C6358" s="39">
        <f>IF(Txn!$B3185="","","تراکنش بانکی")</f>
        <v>0</v>
      </c>
      <c r="D6358" s="38">
        <f>IF(Txn!$B3185="","",IF(IF(Txn!$U3185="TRF",Txn!$Y3185,Txn!$Z3185)="","",IF(Txn!$U3185="TRF",Txn!$Y3185,Txn!$Z3185)))</f>
        <v>0</v>
      </c>
      <c r="E6358" s="39">
        <f>IF($D6358="","",IFERROR(VLOOKUP($D6358,AcctTbl,2,0),""))</f>
        <v>0</v>
      </c>
      <c r="F6358" s="39">
        <f>IF($D6358="","",IFERROR(VLOOKUP($D6358,AcctTbl,3,0),""))</f>
        <v>0</v>
      </c>
      <c r="G6358" s="39">
        <f>IF(Txn!$B3185="","",Txn!$D3185)</f>
        <v>0</v>
      </c>
      <c r="H6358" s="38">
        <f>IF(Txn!$B3185="","",Txn!$E3185)</f>
        <v>0</v>
      </c>
      <c r="I6358" s="40">
        <f>IF(Txn!$B3185="",0,Txn!$Q3185)</f>
        <v>0</v>
      </c>
      <c r="J6358" s="40">
        <f>IF(Txn!$B3185="",0,Txn!$R3185)</f>
        <v>0</v>
      </c>
      <c r="K6358" s="41">
        <f>IF($A6358="","",IFERROR(VALUE(MID($A6358,6,2)),""))</f>
        <v>0</v>
      </c>
      <c r="L6358" s="39">
        <f>IF(Txn!$K3185="","","طرف مقابل — "&amp;Txn!$K3185)</f>
        <v>0</v>
      </c>
      <c r="N6358" s="42">
        <f>IF($D6358="",0,COUNTIF(BankAccts,$D6358))</f>
        <v>0</v>
      </c>
    </row>
    <row r="6359" spans="1:14">
      <c r="A6359" s="38">
        <f>IF(Txn!$B3186="","",Txn!$B3186)</f>
        <v>0</v>
      </c>
      <c r="B6359" s="38">
        <f>IF(Txn!$B3186="","",Txn!$C3186)</f>
        <v>0</v>
      </c>
      <c r="C6359" s="39">
        <f>IF(Txn!$B3186="","","تراکنش بانکی")</f>
        <v>0</v>
      </c>
      <c r="D6359" s="38">
        <f>IF(Txn!$B3186="","",IF(Txn!$X3186="","",Txn!$X3186))</f>
        <v>0</v>
      </c>
      <c r="E6359" s="39">
        <f>IF($D6359="","",IFERROR(VLOOKUP($D6359,AcctTbl,2,0),""))</f>
        <v>0</v>
      </c>
      <c r="F6359" s="39">
        <f>IF($D6359="","",IFERROR(VLOOKUP($D6359,AcctTbl,3,0),""))</f>
        <v>0</v>
      </c>
      <c r="G6359" s="39">
        <f>IF(Txn!$B3186="","",Txn!$D3186)</f>
        <v>0</v>
      </c>
      <c r="H6359" s="38">
        <f>IF(Txn!$B3186="","",Txn!$E3186)</f>
        <v>0</v>
      </c>
      <c r="I6359" s="40">
        <f>IF(Txn!$B3186="",0,Txn!$O3186)</f>
        <v>0</v>
      </c>
      <c r="J6359" s="40">
        <f>IF(Txn!$B3186="",0,Txn!$P3186)</f>
        <v>0</v>
      </c>
      <c r="K6359" s="41">
        <f>IF($A6359="","",IFERROR(VALUE(MID($A6359,6,2)),""))</f>
        <v>0</v>
      </c>
      <c r="L6359" s="39">
        <f>IF(Txn!$K3186="","",Txn!$K3186)</f>
        <v>0</v>
      </c>
      <c r="N6359" s="42">
        <f>IF($D6359="",0,COUNTIF(BankAccts,$D6359))</f>
        <v>0</v>
      </c>
    </row>
    <row r="6360" spans="1:14">
      <c r="A6360" s="38">
        <f>IF(Txn!$B3186="","",Txn!$B3186)</f>
        <v>0</v>
      </c>
      <c r="B6360" s="38">
        <f>IF(Txn!$B3186="","",Txn!$C3186)</f>
        <v>0</v>
      </c>
      <c r="C6360" s="39">
        <f>IF(Txn!$B3186="","","تراکنش بانکی")</f>
        <v>0</v>
      </c>
      <c r="D6360" s="38">
        <f>IF(Txn!$B3186="","",IF(IF(Txn!$U3186="TRF",Txn!$Y3186,Txn!$Z3186)="","",IF(Txn!$U3186="TRF",Txn!$Y3186,Txn!$Z3186)))</f>
        <v>0</v>
      </c>
      <c r="E6360" s="39">
        <f>IF($D6360="","",IFERROR(VLOOKUP($D6360,AcctTbl,2,0),""))</f>
        <v>0</v>
      </c>
      <c r="F6360" s="39">
        <f>IF($D6360="","",IFERROR(VLOOKUP($D6360,AcctTbl,3,0),""))</f>
        <v>0</v>
      </c>
      <c r="G6360" s="39">
        <f>IF(Txn!$B3186="","",Txn!$D3186)</f>
        <v>0</v>
      </c>
      <c r="H6360" s="38">
        <f>IF(Txn!$B3186="","",Txn!$E3186)</f>
        <v>0</v>
      </c>
      <c r="I6360" s="40">
        <f>IF(Txn!$B3186="",0,Txn!$Q3186)</f>
        <v>0</v>
      </c>
      <c r="J6360" s="40">
        <f>IF(Txn!$B3186="",0,Txn!$R3186)</f>
        <v>0</v>
      </c>
      <c r="K6360" s="41">
        <f>IF($A6360="","",IFERROR(VALUE(MID($A6360,6,2)),""))</f>
        <v>0</v>
      </c>
      <c r="L6360" s="39">
        <f>IF(Txn!$K3186="","","طرف مقابل — "&amp;Txn!$K3186)</f>
        <v>0</v>
      </c>
      <c r="N6360" s="42">
        <f>IF($D6360="",0,COUNTIF(BankAccts,$D6360))</f>
        <v>0</v>
      </c>
    </row>
    <row r="6361" spans="1:14">
      <c r="A6361" s="38">
        <f>IF(Txn!$B3187="","",Txn!$B3187)</f>
        <v>0</v>
      </c>
      <c r="B6361" s="38">
        <f>IF(Txn!$B3187="","",Txn!$C3187)</f>
        <v>0</v>
      </c>
      <c r="C6361" s="39">
        <f>IF(Txn!$B3187="","","تراکنش بانکی")</f>
        <v>0</v>
      </c>
      <c r="D6361" s="38">
        <f>IF(Txn!$B3187="","",IF(Txn!$X3187="","",Txn!$X3187))</f>
        <v>0</v>
      </c>
      <c r="E6361" s="39">
        <f>IF($D6361="","",IFERROR(VLOOKUP($D6361,AcctTbl,2,0),""))</f>
        <v>0</v>
      </c>
      <c r="F6361" s="39">
        <f>IF($D6361="","",IFERROR(VLOOKUP($D6361,AcctTbl,3,0),""))</f>
        <v>0</v>
      </c>
      <c r="G6361" s="39">
        <f>IF(Txn!$B3187="","",Txn!$D3187)</f>
        <v>0</v>
      </c>
      <c r="H6361" s="38">
        <f>IF(Txn!$B3187="","",Txn!$E3187)</f>
        <v>0</v>
      </c>
      <c r="I6361" s="40">
        <f>IF(Txn!$B3187="",0,Txn!$O3187)</f>
        <v>0</v>
      </c>
      <c r="J6361" s="40">
        <f>IF(Txn!$B3187="",0,Txn!$P3187)</f>
        <v>0</v>
      </c>
      <c r="K6361" s="41">
        <f>IF($A6361="","",IFERROR(VALUE(MID($A6361,6,2)),""))</f>
        <v>0</v>
      </c>
      <c r="L6361" s="39">
        <f>IF(Txn!$K3187="","",Txn!$K3187)</f>
        <v>0</v>
      </c>
      <c r="N6361" s="42">
        <f>IF($D6361="",0,COUNTIF(BankAccts,$D6361))</f>
        <v>0</v>
      </c>
    </row>
    <row r="6362" spans="1:14">
      <c r="A6362" s="38">
        <f>IF(Txn!$B3187="","",Txn!$B3187)</f>
        <v>0</v>
      </c>
      <c r="B6362" s="38">
        <f>IF(Txn!$B3187="","",Txn!$C3187)</f>
        <v>0</v>
      </c>
      <c r="C6362" s="39">
        <f>IF(Txn!$B3187="","","تراکنش بانکی")</f>
        <v>0</v>
      </c>
      <c r="D6362" s="38">
        <f>IF(Txn!$B3187="","",IF(IF(Txn!$U3187="TRF",Txn!$Y3187,Txn!$Z3187)="","",IF(Txn!$U3187="TRF",Txn!$Y3187,Txn!$Z3187)))</f>
        <v>0</v>
      </c>
      <c r="E6362" s="39">
        <f>IF($D6362="","",IFERROR(VLOOKUP($D6362,AcctTbl,2,0),""))</f>
        <v>0</v>
      </c>
      <c r="F6362" s="39">
        <f>IF($D6362="","",IFERROR(VLOOKUP($D6362,AcctTbl,3,0),""))</f>
        <v>0</v>
      </c>
      <c r="G6362" s="39">
        <f>IF(Txn!$B3187="","",Txn!$D3187)</f>
        <v>0</v>
      </c>
      <c r="H6362" s="38">
        <f>IF(Txn!$B3187="","",Txn!$E3187)</f>
        <v>0</v>
      </c>
      <c r="I6362" s="40">
        <f>IF(Txn!$B3187="",0,Txn!$Q3187)</f>
        <v>0</v>
      </c>
      <c r="J6362" s="40">
        <f>IF(Txn!$B3187="",0,Txn!$R3187)</f>
        <v>0</v>
      </c>
      <c r="K6362" s="41">
        <f>IF($A6362="","",IFERROR(VALUE(MID($A6362,6,2)),""))</f>
        <v>0</v>
      </c>
      <c r="L6362" s="39">
        <f>IF(Txn!$K3187="","","طرف مقابل — "&amp;Txn!$K3187)</f>
        <v>0</v>
      </c>
      <c r="N6362" s="42">
        <f>IF($D6362="",0,COUNTIF(BankAccts,$D6362))</f>
        <v>0</v>
      </c>
    </row>
    <row r="6363" spans="1:14">
      <c r="A6363" s="38">
        <f>IF(Txn!$B3188="","",Txn!$B3188)</f>
        <v>0</v>
      </c>
      <c r="B6363" s="38">
        <f>IF(Txn!$B3188="","",Txn!$C3188)</f>
        <v>0</v>
      </c>
      <c r="C6363" s="39">
        <f>IF(Txn!$B3188="","","تراکنش بانکی")</f>
        <v>0</v>
      </c>
      <c r="D6363" s="38">
        <f>IF(Txn!$B3188="","",IF(Txn!$X3188="","",Txn!$X3188))</f>
        <v>0</v>
      </c>
      <c r="E6363" s="39">
        <f>IF($D6363="","",IFERROR(VLOOKUP($D6363,AcctTbl,2,0),""))</f>
        <v>0</v>
      </c>
      <c r="F6363" s="39">
        <f>IF($D6363="","",IFERROR(VLOOKUP($D6363,AcctTbl,3,0),""))</f>
        <v>0</v>
      </c>
      <c r="G6363" s="39">
        <f>IF(Txn!$B3188="","",Txn!$D3188)</f>
        <v>0</v>
      </c>
      <c r="H6363" s="38">
        <f>IF(Txn!$B3188="","",Txn!$E3188)</f>
        <v>0</v>
      </c>
      <c r="I6363" s="40">
        <f>IF(Txn!$B3188="",0,Txn!$O3188)</f>
        <v>0</v>
      </c>
      <c r="J6363" s="40">
        <f>IF(Txn!$B3188="",0,Txn!$P3188)</f>
        <v>0</v>
      </c>
      <c r="K6363" s="41">
        <f>IF($A6363="","",IFERROR(VALUE(MID($A6363,6,2)),""))</f>
        <v>0</v>
      </c>
      <c r="L6363" s="39">
        <f>IF(Txn!$K3188="","",Txn!$K3188)</f>
        <v>0</v>
      </c>
      <c r="N6363" s="42">
        <f>IF($D6363="",0,COUNTIF(BankAccts,$D6363))</f>
        <v>0</v>
      </c>
    </row>
    <row r="6364" spans="1:14">
      <c r="A6364" s="38">
        <f>IF(Txn!$B3188="","",Txn!$B3188)</f>
        <v>0</v>
      </c>
      <c r="B6364" s="38">
        <f>IF(Txn!$B3188="","",Txn!$C3188)</f>
        <v>0</v>
      </c>
      <c r="C6364" s="39">
        <f>IF(Txn!$B3188="","","تراکنش بانکی")</f>
        <v>0</v>
      </c>
      <c r="D6364" s="38">
        <f>IF(Txn!$B3188="","",IF(IF(Txn!$U3188="TRF",Txn!$Y3188,Txn!$Z3188)="","",IF(Txn!$U3188="TRF",Txn!$Y3188,Txn!$Z3188)))</f>
        <v>0</v>
      </c>
      <c r="E6364" s="39">
        <f>IF($D6364="","",IFERROR(VLOOKUP($D6364,AcctTbl,2,0),""))</f>
        <v>0</v>
      </c>
      <c r="F6364" s="39">
        <f>IF($D6364="","",IFERROR(VLOOKUP($D6364,AcctTbl,3,0),""))</f>
        <v>0</v>
      </c>
      <c r="G6364" s="39">
        <f>IF(Txn!$B3188="","",Txn!$D3188)</f>
        <v>0</v>
      </c>
      <c r="H6364" s="38">
        <f>IF(Txn!$B3188="","",Txn!$E3188)</f>
        <v>0</v>
      </c>
      <c r="I6364" s="40">
        <f>IF(Txn!$B3188="",0,Txn!$Q3188)</f>
        <v>0</v>
      </c>
      <c r="J6364" s="40">
        <f>IF(Txn!$B3188="",0,Txn!$R3188)</f>
        <v>0</v>
      </c>
      <c r="K6364" s="41">
        <f>IF($A6364="","",IFERROR(VALUE(MID($A6364,6,2)),""))</f>
        <v>0</v>
      </c>
      <c r="L6364" s="39">
        <f>IF(Txn!$K3188="","","طرف مقابل — "&amp;Txn!$K3188)</f>
        <v>0</v>
      </c>
      <c r="N6364" s="42">
        <f>IF($D6364="",0,COUNTIF(BankAccts,$D6364))</f>
        <v>0</v>
      </c>
    </row>
    <row r="6365" spans="1:14">
      <c r="A6365" s="38">
        <f>IF(Txn!$B3189="","",Txn!$B3189)</f>
        <v>0</v>
      </c>
      <c r="B6365" s="38">
        <f>IF(Txn!$B3189="","",Txn!$C3189)</f>
        <v>0</v>
      </c>
      <c r="C6365" s="39">
        <f>IF(Txn!$B3189="","","تراکنش بانکی")</f>
        <v>0</v>
      </c>
      <c r="D6365" s="38">
        <f>IF(Txn!$B3189="","",IF(Txn!$X3189="","",Txn!$X3189))</f>
        <v>0</v>
      </c>
      <c r="E6365" s="39">
        <f>IF($D6365="","",IFERROR(VLOOKUP($D6365,AcctTbl,2,0),""))</f>
        <v>0</v>
      </c>
      <c r="F6365" s="39">
        <f>IF($D6365="","",IFERROR(VLOOKUP($D6365,AcctTbl,3,0),""))</f>
        <v>0</v>
      </c>
      <c r="G6365" s="39">
        <f>IF(Txn!$B3189="","",Txn!$D3189)</f>
        <v>0</v>
      </c>
      <c r="H6365" s="38">
        <f>IF(Txn!$B3189="","",Txn!$E3189)</f>
        <v>0</v>
      </c>
      <c r="I6365" s="40">
        <f>IF(Txn!$B3189="",0,Txn!$O3189)</f>
        <v>0</v>
      </c>
      <c r="J6365" s="40">
        <f>IF(Txn!$B3189="",0,Txn!$P3189)</f>
        <v>0</v>
      </c>
      <c r="K6365" s="41">
        <f>IF($A6365="","",IFERROR(VALUE(MID($A6365,6,2)),""))</f>
        <v>0</v>
      </c>
      <c r="L6365" s="39">
        <f>IF(Txn!$K3189="","",Txn!$K3189)</f>
        <v>0</v>
      </c>
      <c r="N6365" s="42">
        <f>IF($D6365="",0,COUNTIF(BankAccts,$D6365))</f>
        <v>0</v>
      </c>
    </row>
    <row r="6366" spans="1:14">
      <c r="A6366" s="38">
        <f>IF(Txn!$B3189="","",Txn!$B3189)</f>
        <v>0</v>
      </c>
      <c r="B6366" s="38">
        <f>IF(Txn!$B3189="","",Txn!$C3189)</f>
        <v>0</v>
      </c>
      <c r="C6366" s="39">
        <f>IF(Txn!$B3189="","","تراکنش بانکی")</f>
        <v>0</v>
      </c>
      <c r="D6366" s="38">
        <f>IF(Txn!$B3189="","",IF(IF(Txn!$U3189="TRF",Txn!$Y3189,Txn!$Z3189)="","",IF(Txn!$U3189="TRF",Txn!$Y3189,Txn!$Z3189)))</f>
        <v>0</v>
      </c>
      <c r="E6366" s="39">
        <f>IF($D6366="","",IFERROR(VLOOKUP($D6366,AcctTbl,2,0),""))</f>
        <v>0</v>
      </c>
      <c r="F6366" s="39">
        <f>IF($D6366="","",IFERROR(VLOOKUP($D6366,AcctTbl,3,0),""))</f>
        <v>0</v>
      </c>
      <c r="G6366" s="39">
        <f>IF(Txn!$B3189="","",Txn!$D3189)</f>
        <v>0</v>
      </c>
      <c r="H6366" s="38">
        <f>IF(Txn!$B3189="","",Txn!$E3189)</f>
        <v>0</v>
      </c>
      <c r="I6366" s="40">
        <f>IF(Txn!$B3189="",0,Txn!$Q3189)</f>
        <v>0</v>
      </c>
      <c r="J6366" s="40">
        <f>IF(Txn!$B3189="",0,Txn!$R3189)</f>
        <v>0</v>
      </c>
      <c r="K6366" s="41">
        <f>IF($A6366="","",IFERROR(VALUE(MID($A6366,6,2)),""))</f>
        <v>0</v>
      </c>
      <c r="L6366" s="39">
        <f>IF(Txn!$K3189="","","طرف مقابل — "&amp;Txn!$K3189)</f>
        <v>0</v>
      </c>
      <c r="N6366" s="42">
        <f>IF($D6366="",0,COUNTIF(BankAccts,$D6366))</f>
        <v>0</v>
      </c>
    </row>
    <row r="6367" spans="1:14">
      <c r="A6367" s="38">
        <f>IF(Txn!$B3190="","",Txn!$B3190)</f>
        <v>0</v>
      </c>
      <c r="B6367" s="38">
        <f>IF(Txn!$B3190="","",Txn!$C3190)</f>
        <v>0</v>
      </c>
      <c r="C6367" s="39">
        <f>IF(Txn!$B3190="","","تراکنش بانکی")</f>
        <v>0</v>
      </c>
      <c r="D6367" s="38">
        <f>IF(Txn!$B3190="","",IF(Txn!$X3190="","",Txn!$X3190))</f>
        <v>0</v>
      </c>
      <c r="E6367" s="39">
        <f>IF($D6367="","",IFERROR(VLOOKUP($D6367,AcctTbl,2,0),""))</f>
        <v>0</v>
      </c>
      <c r="F6367" s="39">
        <f>IF($D6367="","",IFERROR(VLOOKUP($D6367,AcctTbl,3,0),""))</f>
        <v>0</v>
      </c>
      <c r="G6367" s="39">
        <f>IF(Txn!$B3190="","",Txn!$D3190)</f>
        <v>0</v>
      </c>
      <c r="H6367" s="38">
        <f>IF(Txn!$B3190="","",Txn!$E3190)</f>
        <v>0</v>
      </c>
      <c r="I6367" s="40">
        <f>IF(Txn!$B3190="",0,Txn!$O3190)</f>
        <v>0</v>
      </c>
      <c r="J6367" s="40">
        <f>IF(Txn!$B3190="",0,Txn!$P3190)</f>
        <v>0</v>
      </c>
      <c r="K6367" s="41">
        <f>IF($A6367="","",IFERROR(VALUE(MID($A6367,6,2)),""))</f>
        <v>0</v>
      </c>
      <c r="L6367" s="39">
        <f>IF(Txn!$K3190="","",Txn!$K3190)</f>
        <v>0</v>
      </c>
      <c r="N6367" s="42">
        <f>IF($D6367="",0,COUNTIF(BankAccts,$D6367))</f>
        <v>0</v>
      </c>
    </row>
    <row r="6368" spans="1:14">
      <c r="A6368" s="38">
        <f>IF(Txn!$B3190="","",Txn!$B3190)</f>
        <v>0</v>
      </c>
      <c r="B6368" s="38">
        <f>IF(Txn!$B3190="","",Txn!$C3190)</f>
        <v>0</v>
      </c>
      <c r="C6368" s="39">
        <f>IF(Txn!$B3190="","","تراکنش بانکی")</f>
        <v>0</v>
      </c>
      <c r="D6368" s="38">
        <f>IF(Txn!$B3190="","",IF(IF(Txn!$U3190="TRF",Txn!$Y3190,Txn!$Z3190)="","",IF(Txn!$U3190="TRF",Txn!$Y3190,Txn!$Z3190)))</f>
        <v>0</v>
      </c>
      <c r="E6368" s="39">
        <f>IF($D6368="","",IFERROR(VLOOKUP($D6368,AcctTbl,2,0),""))</f>
        <v>0</v>
      </c>
      <c r="F6368" s="39">
        <f>IF($D6368="","",IFERROR(VLOOKUP($D6368,AcctTbl,3,0),""))</f>
        <v>0</v>
      </c>
      <c r="G6368" s="39">
        <f>IF(Txn!$B3190="","",Txn!$D3190)</f>
        <v>0</v>
      </c>
      <c r="H6368" s="38">
        <f>IF(Txn!$B3190="","",Txn!$E3190)</f>
        <v>0</v>
      </c>
      <c r="I6368" s="40">
        <f>IF(Txn!$B3190="",0,Txn!$Q3190)</f>
        <v>0</v>
      </c>
      <c r="J6368" s="40">
        <f>IF(Txn!$B3190="",0,Txn!$R3190)</f>
        <v>0</v>
      </c>
      <c r="K6368" s="41">
        <f>IF($A6368="","",IFERROR(VALUE(MID($A6368,6,2)),""))</f>
        <v>0</v>
      </c>
      <c r="L6368" s="39">
        <f>IF(Txn!$K3190="","","طرف مقابل — "&amp;Txn!$K3190)</f>
        <v>0</v>
      </c>
      <c r="N6368" s="42">
        <f>IF($D6368="",0,COUNTIF(BankAccts,$D6368))</f>
        <v>0</v>
      </c>
    </row>
    <row r="6369" spans="1:14">
      <c r="A6369" s="38">
        <f>IF(Txn!$B3191="","",Txn!$B3191)</f>
        <v>0</v>
      </c>
      <c r="B6369" s="38">
        <f>IF(Txn!$B3191="","",Txn!$C3191)</f>
        <v>0</v>
      </c>
      <c r="C6369" s="39">
        <f>IF(Txn!$B3191="","","تراکنش بانکی")</f>
        <v>0</v>
      </c>
      <c r="D6369" s="38">
        <f>IF(Txn!$B3191="","",IF(Txn!$X3191="","",Txn!$X3191))</f>
        <v>0</v>
      </c>
      <c r="E6369" s="39">
        <f>IF($D6369="","",IFERROR(VLOOKUP($D6369,AcctTbl,2,0),""))</f>
        <v>0</v>
      </c>
      <c r="F6369" s="39">
        <f>IF($D6369="","",IFERROR(VLOOKUP($D6369,AcctTbl,3,0),""))</f>
        <v>0</v>
      </c>
      <c r="G6369" s="39">
        <f>IF(Txn!$B3191="","",Txn!$D3191)</f>
        <v>0</v>
      </c>
      <c r="H6369" s="38">
        <f>IF(Txn!$B3191="","",Txn!$E3191)</f>
        <v>0</v>
      </c>
      <c r="I6369" s="40">
        <f>IF(Txn!$B3191="",0,Txn!$O3191)</f>
        <v>0</v>
      </c>
      <c r="J6369" s="40">
        <f>IF(Txn!$B3191="",0,Txn!$P3191)</f>
        <v>0</v>
      </c>
      <c r="K6369" s="41">
        <f>IF($A6369="","",IFERROR(VALUE(MID($A6369,6,2)),""))</f>
        <v>0</v>
      </c>
      <c r="L6369" s="39">
        <f>IF(Txn!$K3191="","",Txn!$K3191)</f>
        <v>0</v>
      </c>
      <c r="N6369" s="42">
        <f>IF($D6369="",0,COUNTIF(BankAccts,$D6369))</f>
        <v>0</v>
      </c>
    </row>
    <row r="6370" spans="1:14">
      <c r="A6370" s="38">
        <f>IF(Txn!$B3191="","",Txn!$B3191)</f>
        <v>0</v>
      </c>
      <c r="B6370" s="38">
        <f>IF(Txn!$B3191="","",Txn!$C3191)</f>
        <v>0</v>
      </c>
      <c r="C6370" s="39">
        <f>IF(Txn!$B3191="","","تراکنش بانکی")</f>
        <v>0</v>
      </c>
      <c r="D6370" s="38">
        <f>IF(Txn!$B3191="","",IF(IF(Txn!$U3191="TRF",Txn!$Y3191,Txn!$Z3191)="","",IF(Txn!$U3191="TRF",Txn!$Y3191,Txn!$Z3191)))</f>
        <v>0</v>
      </c>
      <c r="E6370" s="39">
        <f>IF($D6370="","",IFERROR(VLOOKUP($D6370,AcctTbl,2,0),""))</f>
        <v>0</v>
      </c>
      <c r="F6370" s="39">
        <f>IF($D6370="","",IFERROR(VLOOKUP($D6370,AcctTbl,3,0),""))</f>
        <v>0</v>
      </c>
      <c r="G6370" s="39">
        <f>IF(Txn!$B3191="","",Txn!$D3191)</f>
        <v>0</v>
      </c>
      <c r="H6370" s="38">
        <f>IF(Txn!$B3191="","",Txn!$E3191)</f>
        <v>0</v>
      </c>
      <c r="I6370" s="40">
        <f>IF(Txn!$B3191="",0,Txn!$Q3191)</f>
        <v>0</v>
      </c>
      <c r="J6370" s="40">
        <f>IF(Txn!$B3191="",0,Txn!$R3191)</f>
        <v>0</v>
      </c>
      <c r="K6370" s="41">
        <f>IF($A6370="","",IFERROR(VALUE(MID($A6370,6,2)),""))</f>
        <v>0</v>
      </c>
      <c r="L6370" s="39">
        <f>IF(Txn!$K3191="","","طرف مقابل — "&amp;Txn!$K3191)</f>
        <v>0</v>
      </c>
      <c r="N6370" s="42">
        <f>IF($D6370="",0,COUNTIF(BankAccts,$D6370))</f>
        <v>0</v>
      </c>
    </row>
    <row r="6371" spans="1:14">
      <c r="A6371" s="38">
        <f>IF(Txn!$B3192="","",Txn!$B3192)</f>
        <v>0</v>
      </c>
      <c r="B6371" s="38">
        <f>IF(Txn!$B3192="","",Txn!$C3192)</f>
        <v>0</v>
      </c>
      <c r="C6371" s="39">
        <f>IF(Txn!$B3192="","","تراکنش بانکی")</f>
        <v>0</v>
      </c>
      <c r="D6371" s="38">
        <f>IF(Txn!$B3192="","",IF(Txn!$X3192="","",Txn!$X3192))</f>
        <v>0</v>
      </c>
      <c r="E6371" s="39">
        <f>IF($D6371="","",IFERROR(VLOOKUP($D6371,AcctTbl,2,0),""))</f>
        <v>0</v>
      </c>
      <c r="F6371" s="39">
        <f>IF($D6371="","",IFERROR(VLOOKUP($D6371,AcctTbl,3,0),""))</f>
        <v>0</v>
      </c>
      <c r="G6371" s="39">
        <f>IF(Txn!$B3192="","",Txn!$D3192)</f>
        <v>0</v>
      </c>
      <c r="H6371" s="38">
        <f>IF(Txn!$B3192="","",Txn!$E3192)</f>
        <v>0</v>
      </c>
      <c r="I6371" s="40">
        <f>IF(Txn!$B3192="",0,Txn!$O3192)</f>
        <v>0</v>
      </c>
      <c r="J6371" s="40">
        <f>IF(Txn!$B3192="",0,Txn!$P3192)</f>
        <v>0</v>
      </c>
      <c r="K6371" s="41">
        <f>IF($A6371="","",IFERROR(VALUE(MID($A6371,6,2)),""))</f>
        <v>0</v>
      </c>
      <c r="L6371" s="39">
        <f>IF(Txn!$K3192="","",Txn!$K3192)</f>
        <v>0</v>
      </c>
      <c r="N6371" s="42">
        <f>IF($D6371="",0,COUNTIF(BankAccts,$D6371))</f>
        <v>0</v>
      </c>
    </row>
    <row r="6372" spans="1:14">
      <c r="A6372" s="38">
        <f>IF(Txn!$B3192="","",Txn!$B3192)</f>
        <v>0</v>
      </c>
      <c r="B6372" s="38">
        <f>IF(Txn!$B3192="","",Txn!$C3192)</f>
        <v>0</v>
      </c>
      <c r="C6372" s="39">
        <f>IF(Txn!$B3192="","","تراکنش بانکی")</f>
        <v>0</v>
      </c>
      <c r="D6372" s="38">
        <f>IF(Txn!$B3192="","",IF(IF(Txn!$U3192="TRF",Txn!$Y3192,Txn!$Z3192)="","",IF(Txn!$U3192="TRF",Txn!$Y3192,Txn!$Z3192)))</f>
        <v>0</v>
      </c>
      <c r="E6372" s="39">
        <f>IF($D6372="","",IFERROR(VLOOKUP($D6372,AcctTbl,2,0),""))</f>
        <v>0</v>
      </c>
      <c r="F6372" s="39">
        <f>IF($D6372="","",IFERROR(VLOOKUP($D6372,AcctTbl,3,0),""))</f>
        <v>0</v>
      </c>
      <c r="G6372" s="39">
        <f>IF(Txn!$B3192="","",Txn!$D3192)</f>
        <v>0</v>
      </c>
      <c r="H6372" s="38">
        <f>IF(Txn!$B3192="","",Txn!$E3192)</f>
        <v>0</v>
      </c>
      <c r="I6372" s="40">
        <f>IF(Txn!$B3192="",0,Txn!$Q3192)</f>
        <v>0</v>
      </c>
      <c r="J6372" s="40">
        <f>IF(Txn!$B3192="",0,Txn!$R3192)</f>
        <v>0</v>
      </c>
      <c r="K6372" s="41">
        <f>IF($A6372="","",IFERROR(VALUE(MID($A6372,6,2)),""))</f>
        <v>0</v>
      </c>
      <c r="L6372" s="39">
        <f>IF(Txn!$K3192="","","طرف مقابل — "&amp;Txn!$K3192)</f>
        <v>0</v>
      </c>
      <c r="N6372" s="42">
        <f>IF($D6372="",0,COUNTIF(BankAccts,$D6372))</f>
        <v>0</v>
      </c>
    </row>
    <row r="6373" spans="1:14">
      <c r="A6373" s="38">
        <f>IF(Txn!$B3193="","",Txn!$B3193)</f>
        <v>0</v>
      </c>
      <c r="B6373" s="38">
        <f>IF(Txn!$B3193="","",Txn!$C3193)</f>
        <v>0</v>
      </c>
      <c r="C6373" s="39">
        <f>IF(Txn!$B3193="","","تراکنش بانکی")</f>
        <v>0</v>
      </c>
      <c r="D6373" s="38">
        <f>IF(Txn!$B3193="","",IF(Txn!$X3193="","",Txn!$X3193))</f>
        <v>0</v>
      </c>
      <c r="E6373" s="39">
        <f>IF($D6373="","",IFERROR(VLOOKUP($D6373,AcctTbl,2,0),""))</f>
        <v>0</v>
      </c>
      <c r="F6373" s="39">
        <f>IF($D6373="","",IFERROR(VLOOKUP($D6373,AcctTbl,3,0),""))</f>
        <v>0</v>
      </c>
      <c r="G6373" s="39">
        <f>IF(Txn!$B3193="","",Txn!$D3193)</f>
        <v>0</v>
      </c>
      <c r="H6373" s="38">
        <f>IF(Txn!$B3193="","",Txn!$E3193)</f>
        <v>0</v>
      </c>
      <c r="I6373" s="40">
        <f>IF(Txn!$B3193="",0,Txn!$O3193)</f>
        <v>0</v>
      </c>
      <c r="J6373" s="40">
        <f>IF(Txn!$B3193="",0,Txn!$P3193)</f>
        <v>0</v>
      </c>
      <c r="K6373" s="41">
        <f>IF($A6373="","",IFERROR(VALUE(MID($A6373,6,2)),""))</f>
        <v>0</v>
      </c>
      <c r="L6373" s="39">
        <f>IF(Txn!$K3193="","",Txn!$K3193)</f>
        <v>0</v>
      </c>
      <c r="N6373" s="42">
        <f>IF($D6373="",0,COUNTIF(BankAccts,$D6373))</f>
        <v>0</v>
      </c>
    </row>
    <row r="6374" spans="1:14">
      <c r="A6374" s="38">
        <f>IF(Txn!$B3193="","",Txn!$B3193)</f>
        <v>0</v>
      </c>
      <c r="B6374" s="38">
        <f>IF(Txn!$B3193="","",Txn!$C3193)</f>
        <v>0</v>
      </c>
      <c r="C6374" s="39">
        <f>IF(Txn!$B3193="","","تراکنش بانکی")</f>
        <v>0</v>
      </c>
      <c r="D6374" s="38">
        <f>IF(Txn!$B3193="","",IF(IF(Txn!$U3193="TRF",Txn!$Y3193,Txn!$Z3193)="","",IF(Txn!$U3193="TRF",Txn!$Y3193,Txn!$Z3193)))</f>
        <v>0</v>
      </c>
      <c r="E6374" s="39">
        <f>IF($D6374="","",IFERROR(VLOOKUP($D6374,AcctTbl,2,0),""))</f>
        <v>0</v>
      </c>
      <c r="F6374" s="39">
        <f>IF($D6374="","",IFERROR(VLOOKUP($D6374,AcctTbl,3,0),""))</f>
        <v>0</v>
      </c>
      <c r="G6374" s="39">
        <f>IF(Txn!$B3193="","",Txn!$D3193)</f>
        <v>0</v>
      </c>
      <c r="H6374" s="38">
        <f>IF(Txn!$B3193="","",Txn!$E3193)</f>
        <v>0</v>
      </c>
      <c r="I6374" s="40">
        <f>IF(Txn!$B3193="",0,Txn!$Q3193)</f>
        <v>0</v>
      </c>
      <c r="J6374" s="40">
        <f>IF(Txn!$B3193="",0,Txn!$R3193)</f>
        <v>0</v>
      </c>
      <c r="K6374" s="41">
        <f>IF($A6374="","",IFERROR(VALUE(MID($A6374,6,2)),""))</f>
        <v>0</v>
      </c>
      <c r="L6374" s="39">
        <f>IF(Txn!$K3193="","","طرف مقابل — "&amp;Txn!$K3193)</f>
        <v>0</v>
      </c>
      <c r="N6374" s="42">
        <f>IF($D6374="",0,COUNTIF(BankAccts,$D6374))</f>
        <v>0</v>
      </c>
    </row>
    <row r="6375" spans="1:14">
      <c r="A6375" s="38">
        <f>IF(Txn!$B3194="","",Txn!$B3194)</f>
        <v>0</v>
      </c>
      <c r="B6375" s="38">
        <f>IF(Txn!$B3194="","",Txn!$C3194)</f>
        <v>0</v>
      </c>
      <c r="C6375" s="39">
        <f>IF(Txn!$B3194="","","تراکنش بانکی")</f>
        <v>0</v>
      </c>
      <c r="D6375" s="38">
        <f>IF(Txn!$B3194="","",IF(Txn!$X3194="","",Txn!$X3194))</f>
        <v>0</v>
      </c>
      <c r="E6375" s="39">
        <f>IF($D6375="","",IFERROR(VLOOKUP($D6375,AcctTbl,2,0),""))</f>
        <v>0</v>
      </c>
      <c r="F6375" s="39">
        <f>IF($D6375="","",IFERROR(VLOOKUP($D6375,AcctTbl,3,0),""))</f>
        <v>0</v>
      </c>
      <c r="G6375" s="39">
        <f>IF(Txn!$B3194="","",Txn!$D3194)</f>
        <v>0</v>
      </c>
      <c r="H6375" s="38">
        <f>IF(Txn!$B3194="","",Txn!$E3194)</f>
        <v>0</v>
      </c>
      <c r="I6375" s="40">
        <f>IF(Txn!$B3194="",0,Txn!$O3194)</f>
        <v>0</v>
      </c>
      <c r="J6375" s="40">
        <f>IF(Txn!$B3194="",0,Txn!$P3194)</f>
        <v>0</v>
      </c>
      <c r="K6375" s="41">
        <f>IF($A6375="","",IFERROR(VALUE(MID($A6375,6,2)),""))</f>
        <v>0</v>
      </c>
      <c r="L6375" s="39">
        <f>IF(Txn!$K3194="","",Txn!$K3194)</f>
        <v>0</v>
      </c>
      <c r="N6375" s="42">
        <f>IF($D6375="",0,COUNTIF(BankAccts,$D6375))</f>
        <v>0</v>
      </c>
    </row>
    <row r="6376" spans="1:14">
      <c r="A6376" s="38">
        <f>IF(Txn!$B3194="","",Txn!$B3194)</f>
        <v>0</v>
      </c>
      <c r="B6376" s="38">
        <f>IF(Txn!$B3194="","",Txn!$C3194)</f>
        <v>0</v>
      </c>
      <c r="C6376" s="39">
        <f>IF(Txn!$B3194="","","تراکنش بانکی")</f>
        <v>0</v>
      </c>
      <c r="D6376" s="38">
        <f>IF(Txn!$B3194="","",IF(IF(Txn!$U3194="TRF",Txn!$Y3194,Txn!$Z3194)="","",IF(Txn!$U3194="TRF",Txn!$Y3194,Txn!$Z3194)))</f>
        <v>0</v>
      </c>
      <c r="E6376" s="39">
        <f>IF($D6376="","",IFERROR(VLOOKUP($D6376,AcctTbl,2,0),""))</f>
        <v>0</v>
      </c>
      <c r="F6376" s="39">
        <f>IF($D6376="","",IFERROR(VLOOKUP($D6376,AcctTbl,3,0),""))</f>
        <v>0</v>
      </c>
      <c r="G6376" s="39">
        <f>IF(Txn!$B3194="","",Txn!$D3194)</f>
        <v>0</v>
      </c>
      <c r="H6376" s="38">
        <f>IF(Txn!$B3194="","",Txn!$E3194)</f>
        <v>0</v>
      </c>
      <c r="I6376" s="40">
        <f>IF(Txn!$B3194="",0,Txn!$Q3194)</f>
        <v>0</v>
      </c>
      <c r="J6376" s="40">
        <f>IF(Txn!$B3194="",0,Txn!$R3194)</f>
        <v>0</v>
      </c>
      <c r="K6376" s="41">
        <f>IF($A6376="","",IFERROR(VALUE(MID($A6376,6,2)),""))</f>
        <v>0</v>
      </c>
      <c r="L6376" s="39">
        <f>IF(Txn!$K3194="","","طرف مقابل — "&amp;Txn!$K3194)</f>
        <v>0</v>
      </c>
      <c r="N6376" s="42">
        <f>IF($D6376="",0,COUNTIF(BankAccts,$D6376))</f>
        <v>0</v>
      </c>
    </row>
    <row r="6377" spans="1:14">
      <c r="A6377" s="38">
        <f>IF(Txn!$B3195="","",Txn!$B3195)</f>
        <v>0</v>
      </c>
      <c r="B6377" s="38">
        <f>IF(Txn!$B3195="","",Txn!$C3195)</f>
        <v>0</v>
      </c>
      <c r="C6377" s="39">
        <f>IF(Txn!$B3195="","","تراکنش بانکی")</f>
        <v>0</v>
      </c>
      <c r="D6377" s="38">
        <f>IF(Txn!$B3195="","",IF(Txn!$X3195="","",Txn!$X3195))</f>
        <v>0</v>
      </c>
      <c r="E6377" s="39">
        <f>IF($D6377="","",IFERROR(VLOOKUP($D6377,AcctTbl,2,0),""))</f>
        <v>0</v>
      </c>
      <c r="F6377" s="39">
        <f>IF($D6377="","",IFERROR(VLOOKUP($D6377,AcctTbl,3,0),""))</f>
        <v>0</v>
      </c>
      <c r="G6377" s="39">
        <f>IF(Txn!$B3195="","",Txn!$D3195)</f>
        <v>0</v>
      </c>
      <c r="H6377" s="38">
        <f>IF(Txn!$B3195="","",Txn!$E3195)</f>
        <v>0</v>
      </c>
      <c r="I6377" s="40">
        <f>IF(Txn!$B3195="",0,Txn!$O3195)</f>
        <v>0</v>
      </c>
      <c r="J6377" s="40">
        <f>IF(Txn!$B3195="",0,Txn!$P3195)</f>
        <v>0</v>
      </c>
      <c r="K6377" s="41">
        <f>IF($A6377="","",IFERROR(VALUE(MID($A6377,6,2)),""))</f>
        <v>0</v>
      </c>
      <c r="L6377" s="39">
        <f>IF(Txn!$K3195="","",Txn!$K3195)</f>
        <v>0</v>
      </c>
      <c r="N6377" s="42">
        <f>IF($D6377="",0,COUNTIF(BankAccts,$D6377))</f>
        <v>0</v>
      </c>
    </row>
    <row r="6378" spans="1:14">
      <c r="A6378" s="38">
        <f>IF(Txn!$B3195="","",Txn!$B3195)</f>
        <v>0</v>
      </c>
      <c r="B6378" s="38">
        <f>IF(Txn!$B3195="","",Txn!$C3195)</f>
        <v>0</v>
      </c>
      <c r="C6378" s="39">
        <f>IF(Txn!$B3195="","","تراکنش بانکی")</f>
        <v>0</v>
      </c>
      <c r="D6378" s="38">
        <f>IF(Txn!$B3195="","",IF(IF(Txn!$U3195="TRF",Txn!$Y3195,Txn!$Z3195)="","",IF(Txn!$U3195="TRF",Txn!$Y3195,Txn!$Z3195)))</f>
        <v>0</v>
      </c>
      <c r="E6378" s="39">
        <f>IF($D6378="","",IFERROR(VLOOKUP($D6378,AcctTbl,2,0),""))</f>
        <v>0</v>
      </c>
      <c r="F6378" s="39">
        <f>IF($D6378="","",IFERROR(VLOOKUP($D6378,AcctTbl,3,0),""))</f>
        <v>0</v>
      </c>
      <c r="G6378" s="39">
        <f>IF(Txn!$B3195="","",Txn!$D3195)</f>
        <v>0</v>
      </c>
      <c r="H6378" s="38">
        <f>IF(Txn!$B3195="","",Txn!$E3195)</f>
        <v>0</v>
      </c>
      <c r="I6378" s="40">
        <f>IF(Txn!$B3195="",0,Txn!$Q3195)</f>
        <v>0</v>
      </c>
      <c r="J6378" s="40">
        <f>IF(Txn!$B3195="",0,Txn!$R3195)</f>
        <v>0</v>
      </c>
      <c r="K6378" s="41">
        <f>IF($A6378="","",IFERROR(VALUE(MID($A6378,6,2)),""))</f>
        <v>0</v>
      </c>
      <c r="L6378" s="39">
        <f>IF(Txn!$K3195="","","طرف مقابل — "&amp;Txn!$K3195)</f>
        <v>0</v>
      </c>
      <c r="N6378" s="42">
        <f>IF($D6378="",0,COUNTIF(BankAccts,$D6378))</f>
        <v>0</v>
      </c>
    </row>
    <row r="6379" spans="1:14">
      <c r="A6379" s="38">
        <f>IF(Txn!$B3196="","",Txn!$B3196)</f>
        <v>0</v>
      </c>
      <c r="B6379" s="38">
        <f>IF(Txn!$B3196="","",Txn!$C3196)</f>
        <v>0</v>
      </c>
      <c r="C6379" s="39">
        <f>IF(Txn!$B3196="","","تراکنش بانکی")</f>
        <v>0</v>
      </c>
      <c r="D6379" s="38">
        <f>IF(Txn!$B3196="","",IF(Txn!$X3196="","",Txn!$X3196))</f>
        <v>0</v>
      </c>
      <c r="E6379" s="39">
        <f>IF($D6379="","",IFERROR(VLOOKUP($D6379,AcctTbl,2,0),""))</f>
        <v>0</v>
      </c>
      <c r="F6379" s="39">
        <f>IF($D6379="","",IFERROR(VLOOKUP($D6379,AcctTbl,3,0),""))</f>
        <v>0</v>
      </c>
      <c r="G6379" s="39">
        <f>IF(Txn!$B3196="","",Txn!$D3196)</f>
        <v>0</v>
      </c>
      <c r="H6379" s="38">
        <f>IF(Txn!$B3196="","",Txn!$E3196)</f>
        <v>0</v>
      </c>
      <c r="I6379" s="40">
        <f>IF(Txn!$B3196="",0,Txn!$O3196)</f>
        <v>0</v>
      </c>
      <c r="J6379" s="40">
        <f>IF(Txn!$B3196="",0,Txn!$P3196)</f>
        <v>0</v>
      </c>
      <c r="K6379" s="41">
        <f>IF($A6379="","",IFERROR(VALUE(MID($A6379,6,2)),""))</f>
        <v>0</v>
      </c>
      <c r="L6379" s="39">
        <f>IF(Txn!$K3196="","",Txn!$K3196)</f>
        <v>0</v>
      </c>
      <c r="N6379" s="42">
        <f>IF($D6379="",0,COUNTIF(BankAccts,$D6379))</f>
        <v>0</v>
      </c>
    </row>
    <row r="6380" spans="1:14">
      <c r="A6380" s="38">
        <f>IF(Txn!$B3196="","",Txn!$B3196)</f>
        <v>0</v>
      </c>
      <c r="B6380" s="38">
        <f>IF(Txn!$B3196="","",Txn!$C3196)</f>
        <v>0</v>
      </c>
      <c r="C6380" s="39">
        <f>IF(Txn!$B3196="","","تراکنش بانکی")</f>
        <v>0</v>
      </c>
      <c r="D6380" s="38">
        <f>IF(Txn!$B3196="","",IF(IF(Txn!$U3196="TRF",Txn!$Y3196,Txn!$Z3196)="","",IF(Txn!$U3196="TRF",Txn!$Y3196,Txn!$Z3196)))</f>
        <v>0</v>
      </c>
      <c r="E6380" s="39">
        <f>IF($D6380="","",IFERROR(VLOOKUP($D6380,AcctTbl,2,0),""))</f>
        <v>0</v>
      </c>
      <c r="F6380" s="39">
        <f>IF($D6380="","",IFERROR(VLOOKUP($D6380,AcctTbl,3,0),""))</f>
        <v>0</v>
      </c>
      <c r="G6380" s="39">
        <f>IF(Txn!$B3196="","",Txn!$D3196)</f>
        <v>0</v>
      </c>
      <c r="H6380" s="38">
        <f>IF(Txn!$B3196="","",Txn!$E3196)</f>
        <v>0</v>
      </c>
      <c r="I6380" s="40">
        <f>IF(Txn!$B3196="",0,Txn!$Q3196)</f>
        <v>0</v>
      </c>
      <c r="J6380" s="40">
        <f>IF(Txn!$B3196="",0,Txn!$R3196)</f>
        <v>0</v>
      </c>
      <c r="K6380" s="41">
        <f>IF($A6380="","",IFERROR(VALUE(MID($A6380,6,2)),""))</f>
        <v>0</v>
      </c>
      <c r="L6380" s="39">
        <f>IF(Txn!$K3196="","","طرف مقابل — "&amp;Txn!$K3196)</f>
        <v>0</v>
      </c>
      <c r="N6380" s="42">
        <f>IF($D6380="",0,COUNTIF(BankAccts,$D6380))</f>
        <v>0</v>
      </c>
    </row>
    <row r="6381" spans="1:14">
      <c r="A6381" s="38">
        <f>IF(Txn!$B3197="","",Txn!$B3197)</f>
        <v>0</v>
      </c>
      <c r="B6381" s="38">
        <f>IF(Txn!$B3197="","",Txn!$C3197)</f>
        <v>0</v>
      </c>
      <c r="C6381" s="39">
        <f>IF(Txn!$B3197="","","تراکنش بانکی")</f>
        <v>0</v>
      </c>
      <c r="D6381" s="38">
        <f>IF(Txn!$B3197="","",IF(Txn!$X3197="","",Txn!$X3197))</f>
        <v>0</v>
      </c>
      <c r="E6381" s="39">
        <f>IF($D6381="","",IFERROR(VLOOKUP($D6381,AcctTbl,2,0),""))</f>
        <v>0</v>
      </c>
      <c r="F6381" s="39">
        <f>IF($D6381="","",IFERROR(VLOOKUP($D6381,AcctTbl,3,0),""))</f>
        <v>0</v>
      </c>
      <c r="G6381" s="39">
        <f>IF(Txn!$B3197="","",Txn!$D3197)</f>
        <v>0</v>
      </c>
      <c r="H6381" s="38">
        <f>IF(Txn!$B3197="","",Txn!$E3197)</f>
        <v>0</v>
      </c>
      <c r="I6381" s="40">
        <f>IF(Txn!$B3197="",0,Txn!$O3197)</f>
        <v>0</v>
      </c>
      <c r="J6381" s="40">
        <f>IF(Txn!$B3197="",0,Txn!$P3197)</f>
        <v>0</v>
      </c>
      <c r="K6381" s="41">
        <f>IF($A6381="","",IFERROR(VALUE(MID($A6381,6,2)),""))</f>
        <v>0</v>
      </c>
      <c r="L6381" s="39">
        <f>IF(Txn!$K3197="","",Txn!$K3197)</f>
        <v>0</v>
      </c>
      <c r="N6381" s="42">
        <f>IF($D6381="",0,COUNTIF(BankAccts,$D6381))</f>
        <v>0</v>
      </c>
    </row>
    <row r="6382" spans="1:14">
      <c r="A6382" s="38">
        <f>IF(Txn!$B3197="","",Txn!$B3197)</f>
        <v>0</v>
      </c>
      <c r="B6382" s="38">
        <f>IF(Txn!$B3197="","",Txn!$C3197)</f>
        <v>0</v>
      </c>
      <c r="C6382" s="39">
        <f>IF(Txn!$B3197="","","تراکنش بانکی")</f>
        <v>0</v>
      </c>
      <c r="D6382" s="38">
        <f>IF(Txn!$B3197="","",IF(IF(Txn!$U3197="TRF",Txn!$Y3197,Txn!$Z3197)="","",IF(Txn!$U3197="TRF",Txn!$Y3197,Txn!$Z3197)))</f>
        <v>0</v>
      </c>
      <c r="E6382" s="39">
        <f>IF($D6382="","",IFERROR(VLOOKUP($D6382,AcctTbl,2,0),""))</f>
        <v>0</v>
      </c>
      <c r="F6382" s="39">
        <f>IF($D6382="","",IFERROR(VLOOKUP($D6382,AcctTbl,3,0),""))</f>
        <v>0</v>
      </c>
      <c r="G6382" s="39">
        <f>IF(Txn!$B3197="","",Txn!$D3197)</f>
        <v>0</v>
      </c>
      <c r="H6382" s="38">
        <f>IF(Txn!$B3197="","",Txn!$E3197)</f>
        <v>0</v>
      </c>
      <c r="I6382" s="40">
        <f>IF(Txn!$B3197="",0,Txn!$Q3197)</f>
        <v>0</v>
      </c>
      <c r="J6382" s="40">
        <f>IF(Txn!$B3197="",0,Txn!$R3197)</f>
        <v>0</v>
      </c>
      <c r="K6382" s="41">
        <f>IF($A6382="","",IFERROR(VALUE(MID($A6382,6,2)),""))</f>
        <v>0</v>
      </c>
      <c r="L6382" s="39">
        <f>IF(Txn!$K3197="","","طرف مقابل — "&amp;Txn!$K3197)</f>
        <v>0</v>
      </c>
      <c r="N6382" s="42">
        <f>IF($D6382="",0,COUNTIF(BankAccts,$D6382))</f>
        <v>0</v>
      </c>
    </row>
    <row r="6383" spans="1:14">
      <c r="A6383" s="38">
        <f>IF(Txn!$B3198="","",Txn!$B3198)</f>
        <v>0</v>
      </c>
      <c r="B6383" s="38">
        <f>IF(Txn!$B3198="","",Txn!$C3198)</f>
        <v>0</v>
      </c>
      <c r="C6383" s="39">
        <f>IF(Txn!$B3198="","","تراکنش بانکی")</f>
        <v>0</v>
      </c>
      <c r="D6383" s="38">
        <f>IF(Txn!$B3198="","",IF(Txn!$X3198="","",Txn!$X3198))</f>
        <v>0</v>
      </c>
      <c r="E6383" s="39">
        <f>IF($D6383="","",IFERROR(VLOOKUP($D6383,AcctTbl,2,0),""))</f>
        <v>0</v>
      </c>
      <c r="F6383" s="39">
        <f>IF($D6383="","",IFERROR(VLOOKUP($D6383,AcctTbl,3,0),""))</f>
        <v>0</v>
      </c>
      <c r="G6383" s="39">
        <f>IF(Txn!$B3198="","",Txn!$D3198)</f>
        <v>0</v>
      </c>
      <c r="H6383" s="38">
        <f>IF(Txn!$B3198="","",Txn!$E3198)</f>
        <v>0</v>
      </c>
      <c r="I6383" s="40">
        <f>IF(Txn!$B3198="",0,Txn!$O3198)</f>
        <v>0</v>
      </c>
      <c r="J6383" s="40">
        <f>IF(Txn!$B3198="",0,Txn!$P3198)</f>
        <v>0</v>
      </c>
      <c r="K6383" s="41">
        <f>IF($A6383="","",IFERROR(VALUE(MID($A6383,6,2)),""))</f>
        <v>0</v>
      </c>
      <c r="L6383" s="39">
        <f>IF(Txn!$K3198="","",Txn!$K3198)</f>
        <v>0</v>
      </c>
      <c r="N6383" s="42">
        <f>IF($D6383="",0,COUNTIF(BankAccts,$D6383))</f>
        <v>0</v>
      </c>
    </row>
    <row r="6384" spans="1:14">
      <c r="A6384" s="38">
        <f>IF(Txn!$B3198="","",Txn!$B3198)</f>
        <v>0</v>
      </c>
      <c r="B6384" s="38">
        <f>IF(Txn!$B3198="","",Txn!$C3198)</f>
        <v>0</v>
      </c>
      <c r="C6384" s="39">
        <f>IF(Txn!$B3198="","","تراکنش بانکی")</f>
        <v>0</v>
      </c>
      <c r="D6384" s="38">
        <f>IF(Txn!$B3198="","",IF(IF(Txn!$U3198="TRF",Txn!$Y3198,Txn!$Z3198)="","",IF(Txn!$U3198="TRF",Txn!$Y3198,Txn!$Z3198)))</f>
        <v>0</v>
      </c>
      <c r="E6384" s="39">
        <f>IF($D6384="","",IFERROR(VLOOKUP($D6384,AcctTbl,2,0),""))</f>
        <v>0</v>
      </c>
      <c r="F6384" s="39">
        <f>IF($D6384="","",IFERROR(VLOOKUP($D6384,AcctTbl,3,0),""))</f>
        <v>0</v>
      </c>
      <c r="G6384" s="39">
        <f>IF(Txn!$B3198="","",Txn!$D3198)</f>
        <v>0</v>
      </c>
      <c r="H6384" s="38">
        <f>IF(Txn!$B3198="","",Txn!$E3198)</f>
        <v>0</v>
      </c>
      <c r="I6384" s="40">
        <f>IF(Txn!$B3198="",0,Txn!$Q3198)</f>
        <v>0</v>
      </c>
      <c r="J6384" s="40">
        <f>IF(Txn!$B3198="",0,Txn!$R3198)</f>
        <v>0</v>
      </c>
      <c r="K6384" s="41">
        <f>IF($A6384="","",IFERROR(VALUE(MID($A6384,6,2)),""))</f>
        <v>0</v>
      </c>
      <c r="L6384" s="39">
        <f>IF(Txn!$K3198="","","طرف مقابل — "&amp;Txn!$K3198)</f>
        <v>0</v>
      </c>
      <c r="N6384" s="42">
        <f>IF($D6384="",0,COUNTIF(BankAccts,$D6384))</f>
        <v>0</v>
      </c>
    </row>
    <row r="6385" spans="1:14">
      <c r="A6385" s="38">
        <f>IF(Txn!$B3199="","",Txn!$B3199)</f>
        <v>0</v>
      </c>
      <c r="B6385" s="38">
        <f>IF(Txn!$B3199="","",Txn!$C3199)</f>
        <v>0</v>
      </c>
      <c r="C6385" s="39">
        <f>IF(Txn!$B3199="","","تراکنش بانکی")</f>
        <v>0</v>
      </c>
      <c r="D6385" s="38">
        <f>IF(Txn!$B3199="","",IF(Txn!$X3199="","",Txn!$X3199))</f>
        <v>0</v>
      </c>
      <c r="E6385" s="39">
        <f>IF($D6385="","",IFERROR(VLOOKUP($D6385,AcctTbl,2,0),""))</f>
        <v>0</v>
      </c>
      <c r="F6385" s="39">
        <f>IF($D6385="","",IFERROR(VLOOKUP($D6385,AcctTbl,3,0),""))</f>
        <v>0</v>
      </c>
      <c r="G6385" s="39">
        <f>IF(Txn!$B3199="","",Txn!$D3199)</f>
        <v>0</v>
      </c>
      <c r="H6385" s="38">
        <f>IF(Txn!$B3199="","",Txn!$E3199)</f>
        <v>0</v>
      </c>
      <c r="I6385" s="40">
        <f>IF(Txn!$B3199="",0,Txn!$O3199)</f>
        <v>0</v>
      </c>
      <c r="J6385" s="40">
        <f>IF(Txn!$B3199="",0,Txn!$P3199)</f>
        <v>0</v>
      </c>
      <c r="K6385" s="41">
        <f>IF($A6385="","",IFERROR(VALUE(MID($A6385,6,2)),""))</f>
        <v>0</v>
      </c>
      <c r="L6385" s="39">
        <f>IF(Txn!$K3199="","",Txn!$K3199)</f>
        <v>0</v>
      </c>
      <c r="N6385" s="42">
        <f>IF($D6385="",0,COUNTIF(BankAccts,$D6385))</f>
        <v>0</v>
      </c>
    </row>
    <row r="6386" spans="1:14">
      <c r="A6386" s="38">
        <f>IF(Txn!$B3199="","",Txn!$B3199)</f>
        <v>0</v>
      </c>
      <c r="B6386" s="38">
        <f>IF(Txn!$B3199="","",Txn!$C3199)</f>
        <v>0</v>
      </c>
      <c r="C6386" s="39">
        <f>IF(Txn!$B3199="","","تراکنش بانکی")</f>
        <v>0</v>
      </c>
      <c r="D6386" s="38">
        <f>IF(Txn!$B3199="","",IF(IF(Txn!$U3199="TRF",Txn!$Y3199,Txn!$Z3199)="","",IF(Txn!$U3199="TRF",Txn!$Y3199,Txn!$Z3199)))</f>
        <v>0</v>
      </c>
      <c r="E6386" s="39">
        <f>IF($D6386="","",IFERROR(VLOOKUP($D6386,AcctTbl,2,0),""))</f>
        <v>0</v>
      </c>
      <c r="F6386" s="39">
        <f>IF($D6386="","",IFERROR(VLOOKUP($D6386,AcctTbl,3,0),""))</f>
        <v>0</v>
      </c>
      <c r="G6386" s="39">
        <f>IF(Txn!$B3199="","",Txn!$D3199)</f>
        <v>0</v>
      </c>
      <c r="H6386" s="38">
        <f>IF(Txn!$B3199="","",Txn!$E3199)</f>
        <v>0</v>
      </c>
      <c r="I6386" s="40">
        <f>IF(Txn!$B3199="",0,Txn!$Q3199)</f>
        <v>0</v>
      </c>
      <c r="J6386" s="40">
        <f>IF(Txn!$B3199="",0,Txn!$R3199)</f>
        <v>0</v>
      </c>
      <c r="K6386" s="41">
        <f>IF($A6386="","",IFERROR(VALUE(MID($A6386,6,2)),""))</f>
        <v>0</v>
      </c>
      <c r="L6386" s="39">
        <f>IF(Txn!$K3199="","","طرف مقابل — "&amp;Txn!$K3199)</f>
        <v>0</v>
      </c>
      <c r="N6386" s="42">
        <f>IF($D6386="",0,COUNTIF(BankAccts,$D6386))</f>
        <v>0</v>
      </c>
    </row>
    <row r="6387" spans="1:14">
      <c r="A6387" s="38">
        <f>IF(Txn!$B3200="","",Txn!$B3200)</f>
        <v>0</v>
      </c>
      <c r="B6387" s="38">
        <f>IF(Txn!$B3200="","",Txn!$C3200)</f>
        <v>0</v>
      </c>
      <c r="C6387" s="39">
        <f>IF(Txn!$B3200="","","تراکنش بانکی")</f>
        <v>0</v>
      </c>
      <c r="D6387" s="38">
        <f>IF(Txn!$B3200="","",IF(Txn!$X3200="","",Txn!$X3200))</f>
        <v>0</v>
      </c>
      <c r="E6387" s="39">
        <f>IF($D6387="","",IFERROR(VLOOKUP($D6387,AcctTbl,2,0),""))</f>
        <v>0</v>
      </c>
      <c r="F6387" s="39">
        <f>IF($D6387="","",IFERROR(VLOOKUP($D6387,AcctTbl,3,0),""))</f>
        <v>0</v>
      </c>
      <c r="G6387" s="39">
        <f>IF(Txn!$B3200="","",Txn!$D3200)</f>
        <v>0</v>
      </c>
      <c r="H6387" s="38">
        <f>IF(Txn!$B3200="","",Txn!$E3200)</f>
        <v>0</v>
      </c>
      <c r="I6387" s="40">
        <f>IF(Txn!$B3200="",0,Txn!$O3200)</f>
        <v>0</v>
      </c>
      <c r="J6387" s="40">
        <f>IF(Txn!$B3200="",0,Txn!$P3200)</f>
        <v>0</v>
      </c>
      <c r="K6387" s="41">
        <f>IF($A6387="","",IFERROR(VALUE(MID($A6387,6,2)),""))</f>
        <v>0</v>
      </c>
      <c r="L6387" s="39">
        <f>IF(Txn!$K3200="","",Txn!$K3200)</f>
        <v>0</v>
      </c>
      <c r="N6387" s="42">
        <f>IF($D6387="",0,COUNTIF(BankAccts,$D6387))</f>
        <v>0</v>
      </c>
    </row>
    <row r="6388" spans="1:14">
      <c r="A6388" s="38">
        <f>IF(Txn!$B3200="","",Txn!$B3200)</f>
        <v>0</v>
      </c>
      <c r="B6388" s="38">
        <f>IF(Txn!$B3200="","",Txn!$C3200)</f>
        <v>0</v>
      </c>
      <c r="C6388" s="39">
        <f>IF(Txn!$B3200="","","تراکنش بانکی")</f>
        <v>0</v>
      </c>
      <c r="D6388" s="38">
        <f>IF(Txn!$B3200="","",IF(IF(Txn!$U3200="TRF",Txn!$Y3200,Txn!$Z3200)="","",IF(Txn!$U3200="TRF",Txn!$Y3200,Txn!$Z3200)))</f>
        <v>0</v>
      </c>
      <c r="E6388" s="39">
        <f>IF($D6388="","",IFERROR(VLOOKUP($D6388,AcctTbl,2,0),""))</f>
        <v>0</v>
      </c>
      <c r="F6388" s="39">
        <f>IF($D6388="","",IFERROR(VLOOKUP($D6388,AcctTbl,3,0),""))</f>
        <v>0</v>
      </c>
      <c r="G6388" s="39">
        <f>IF(Txn!$B3200="","",Txn!$D3200)</f>
        <v>0</v>
      </c>
      <c r="H6388" s="38">
        <f>IF(Txn!$B3200="","",Txn!$E3200)</f>
        <v>0</v>
      </c>
      <c r="I6388" s="40">
        <f>IF(Txn!$B3200="",0,Txn!$Q3200)</f>
        <v>0</v>
      </c>
      <c r="J6388" s="40">
        <f>IF(Txn!$B3200="",0,Txn!$R3200)</f>
        <v>0</v>
      </c>
      <c r="K6388" s="41">
        <f>IF($A6388="","",IFERROR(VALUE(MID($A6388,6,2)),""))</f>
        <v>0</v>
      </c>
      <c r="L6388" s="39">
        <f>IF(Txn!$K3200="","","طرف مقابل — "&amp;Txn!$K3200)</f>
        <v>0</v>
      </c>
      <c r="N6388" s="42">
        <f>IF($D6388="",0,COUNTIF(BankAccts,$D6388))</f>
        <v>0</v>
      </c>
    </row>
    <row r="6389" spans="1:14">
      <c r="A6389" s="38">
        <f>IF(Txn!$B3201="","",Txn!$B3201)</f>
        <v>0</v>
      </c>
      <c r="B6389" s="38">
        <f>IF(Txn!$B3201="","",Txn!$C3201)</f>
        <v>0</v>
      </c>
      <c r="C6389" s="39">
        <f>IF(Txn!$B3201="","","تراکنش بانکی")</f>
        <v>0</v>
      </c>
      <c r="D6389" s="38">
        <f>IF(Txn!$B3201="","",IF(Txn!$X3201="","",Txn!$X3201))</f>
        <v>0</v>
      </c>
      <c r="E6389" s="39">
        <f>IF($D6389="","",IFERROR(VLOOKUP($D6389,AcctTbl,2,0),""))</f>
        <v>0</v>
      </c>
      <c r="F6389" s="39">
        <f>IF($D6389="","",IFERROR(VLOOKUP($D6389,AcctTbl,3,0),""))</f>
        <v>0</v>
      </c>
      <c r="G6389" s="39">
        <f>IF(Txn!$B3201="","",Txn!$D3201)</f>
        <v>0</v>
      </c>
      <c r="H6389" s="38">
        <f>IF(Txn!$B3201="","",Txn!$E3201)</f>
        <v>0</v>
      </c>
      <c r="I6389" s="40">
        <f>IF(Txn!$B3201="",0,Txn!$O3201)</f>
        <v>0</v>
      </c>
      <c r="J6389" s="40">
        <f>IF(Txn!$B3201="",0,Txn!$P3201)</f>
        <v>0</v>
      </c>
      <c r="K6389" s="41">
        <f>IF($A6389="","",IFERROR(VALUE(MID($A6389,6,2)),""))</f>
        <v>0</v>
      </c>
      <c r="L6389" s="39">
        <f>IF(Txn!$K3201="","",Txn!$K3201)</f>
        <v>0</v>
      </c>
      <c r="N6389" s="42">
        <f>IF($D6389="",0,COUNTIF(BankAccts,$D6389))</f>
        <v>0</v>
      </c>
    </row>
    <row r="6390" spans="1:14">
      <c r="A6390" s="38">
        <f>IF(Txn!$B3201="","",Txn!$B3201)</f>
        <v>0</v>
      </c>
      <c r="B6390" s="38">
        <f>IF(Txn!$B3201="","",Txn!$C3201)</f>
        <v>0</v>
      </c>
      <c r="C6390" s="39">
        <f>IF(Txn!$B3201="","","تراکنش بانکی")</f>
        <v>0</v>
      </c>
      <c r="D6390" s="38">
        <f>IF(Txn!$B3201="","",IF(IF(Txn!$U3201="TRF",Txn!$Y3201,Txn!$Z3201)="","",IF(Txn!$U3201="TRF",Txn!$Y3201,Txn!$Z3201)))</f>
        <v>0</v>
      </c>
      <c r="E6390" s="39">
        <f>IF($D6390="","",IFERROR(VLOOKUP($D6390,AcctTbl,2,0),""))</f>
        <v>0</v>
      </c>
      <c r="F6390" s="39">
        <f>IF($D6390="","",IFERROR(VLOOKUP($D6390,AcctTbl,3,0),""))</f>
        <v>0</v>
      </c>
      <c r="G6390" s="39">
        <f>IF(Txn!$B3201="","",Txn!$D3201)</f>
        <v>0</v>
      </c>
      <c r="H6390" s="38">
        <f>IF(Txn!$B3201="","",Txn!$E3201)</f>
        <v>0</v>
      </c>
      <c r="I6390" s="40">
        <f>IF(Txn!$B3201="",0,Txn!$Q3201)</f>
        <v>0</v>
      </c>
      <c r="J6390" s="40">
        <f>IF(Txn!$B3201="",0,Txn!$R3201)</f>
        <v>0</v>
      </c>
      <c r="K6390" s="41">
        <f>IF($A6390="","",IFERROR(VALUE(MID($A6390,6,2)),""))</f>
        <v>0</v>
      </c>
      <c r="L6390" s="39">
        <f>IF(Txn!$K3201="","","طرف مقابل — "&amp;Txn!$K3201)</f>
        <v>0</v>
      </c>
      <c r="N6390" s="42">
        <f>IF($D6390="",0,COUNTIF(BankAccts,$D6390))</f>
        <v>0</v>
      </c>
    </row>
    <row r="6391" spans="1:14">
      <c r="A6391" s="38">
        <f>IF(Txn!$B3202="","",Txn!$B3202)</f>
        <v>0</v>
      </c>
      <c r="B6391" s="38">
        <f>IF(Txn!$B3202="","",Txn!$C3202)</f>
        <v>0</v>
      </c>
      <c r="C6391" s="39">
        <f>IF(Txn!$B3202="","","تراکنش بانکی")</f>
        <v>0</v>
      </c>
      <c r="D6391" s="38">
        <f>IF(Txn!$B3202="","",IF(Txn!$X3202="","",Txn!$X3202))</f>
        <v>0</v>
      </c>
      <c r="E6391" s="39">
        <f>IF($D6391="","",IFERROR(VLOOKUP($D6391,AcctTbl,2,0),""))</f>
        <v>0</v>
      </c>
      <c r="F6391" s="39">
        <f>IF($D6391="","",IFERROR(VLOOKUP($D6391,AcctTbl,3,0),""))</f>
        <v>0</v>
      </c>
      <c r="G6391" s="39">
        <f>IF(Txn!$B3202="","",Txn!$D3202)</f>
        <v>0</v>
      </c>
      <c r="H6391" s="38">
        <f>IF(Txn!$B3202="","",Txn!$E3202)</f>
        <v>0</v>
      </c>
      <c r="I6391" s="40">
        <f>IF(Txn!$B3202="",0,Txn!$O3202)</f>
        <v>0</v>
      </c>
      <c r="J6391" s="40">
        <f>IF(Txn!$B3202="",0,Txn!$P3202)</f>
        <v>0</v>
      </c>
      <c r="K6391" s="41">
        <f>IF($A6391="","",IFERROR(VALUE(MID($A6391,6,2)),""))</f>
        <v>0</v>
      </c>
      <c r="L6391" s="39">
        <f>IF(Txn!$K3202="","",Txn!$K3202)</f>
        <v>0</v>
      </c>
      <c r="N6391" s="42">
        <f>IF($D6391="",0,COUNTIF(BankAccts,$D6391))</f>
        <v>0</v>
      </c>
    </row>
    <row r="6392" spans="1:14">
      <c r="A6392" s="38">
        <f>IF(Txn!$B3202="","",Txn!$B3202)</f>
        <v>0</v>
      </c>
      <c r="B6392" s="38">
        <f>IF(Txn!$B3202="","",Txn!$C3202)</f>
        <v>0</v>
      </c>
      <c r="C6392" s="39">
        <f>IF(Txn!$B3202="","","تراکنش بانکی")</f>
        <v>0</v>
      </c>
      <c r="D6392" s="38">
        <f>IF(Txn!$B3202="","",IF(IF(Txn!$U3202="TRF",Txn!$Y3202,Txn!$Z3202)="","",IF(Txn!$U3202="TRF",Txn!$Y3202,Txn!$Z3202)))</f>
        <v>0</v>
      </c>
      <c r="E6392" s="39">
        <f>IF($D6392="","",IFERROR(VLOOKUP($D6392,AcctTbl,2,0),""))</f>
        <v>0</v>
      </c>
      <c r="F6392" s="39">
        <f>IF($D6392="","",IFERROR(VLOOKUP($D6392,AcctTbl,3,0),""))</f>
        <v>0</v>
      </c>
      <c r="G6392" s="39">
        <f>IF(Txn!$B3202="","",Txn!$D3202)</f>
        <v>0</v>
      </c>
      <c r="H6392" s="38">
        <f>IF(Txn!$B3202="","",Txn!$E3202)</f>
        <v>0</v>
      </c>
      <c r="I6392" s="40">
        <f>IF(Txn!$B3202="",0,Txn!$Q3202)</f>
        <v>0</v>
      </c>
      <c r="J6392" s="40">
        <f>IF(Txn!$B3202="",0,Txn!$R3202)</f>
        <v>0</v>
      </c>
      <c r="K6392" s="41">
        <f>IF($A6392="","",IFERROR(VALUE(MID($A6392,6,2)),""))</f>
        <v>0</v>
      </c>
      <c r="L6392" s="39">
        <f>IF(Txn!$K3202="","","طرف مقابل — "&amp;Txn!$K3202)</f>
        <v>0</v>
      </c>
      <c r="N6392" s="42">
        <f>IF($D6392="",0,COUNTIF(BankAccts,$D6392))</f>
        <v>0</v>
      </c>
    </row>
    <row r="6393" spans="1:14">
      <c r="A6393" s="38">
        <f>IF(Txn!$B3203="","",Txn!$B3203)</f>
        <v>0</v>
      </c>
      <c r="B6393" s="38">
        <f>IF(Txn!$B3203="","",Txn!$C3203)</f>
        <v>0</v>
      </c>
      <c r="C6393" s="39">
        <f>IF(Txn!$B3203="","","تراکنش بانکی")</f>
        <v>0</v>
      </c>
      <c r="D6393" s="38">
        <f>IF(Txn!$B3203="","",IF(Txn!$X3203="","",Txn!$X3203))</f>
        <v>0</v>
      </c>
      <c r="E6393" s="39">
        <f>IF($D6393="","",IFERROR(VLOOKUP($D6393,AcctTbl,2,0),""))</f>
        <v>0</v>
      </c>
      <c r="F6393" s="39">
        <f>IF($D6393="","",IFERROR(VLOOKUP($D6393,AcctTbl,3,0),""))</f>
        <v>0</v>
      </c>
      <c r="G6393" s="39">
        <f>IF(Txn!$B3203="","",Txn!$D3203)</f>
        <v>0</v>
      </c>
      <c r="H6393" s="38">
        <f>IF(Txn!$B3203="","",Txn!$E3203)</f>
        <v>0</v>
      </c>
      <c r="I6393" s="40">
        <f>IF(Txn!$B3203="",0,Txn!$O3203)</f>
        <v>0</v>
      </c>
      <c r="J6393" s="40">
        <f>IF(Txn!$B3203="",0,Txn!$P3203)</f>
        <v>0</v>
      </c>
      <c r="K6393" s="41">
        <f>IF($A6393="","",IFERROR(VALUE(MID($A6393,6,2)),""))</f>
        <v>0</v>
      </c>
      <c r="L6393" s="39">
        <f>IF(Txn!$K3203="","",Txn!$K3203)</f>
        <v>0</v>
      </c>
      <c r="N6393" s="42">
        <f>IF($D6393="",0,COUNTIF(BankAccts,$D6393))</f>
        <v>0</v>
      </c>
    </row>
    <row r="6394" spans="1:14">
      <c r="A6394" s="38">
        <f>IF(Txn!$B3203="","",Txn!$B3203)</f>
        <v>0</v>
      </c>
      <c r="B6394" s="38">
        <f>IF(Txn!$B3203="","",Txn!$C3203)</f>
        <v>0</v>
      </c>
      <c r="C6394" s="39">
        <f>IF(Txn!$B3203="","","تراکنش بانکی")</f>
        <v>0</v>
      </c>
      <c r="D6394" s="38">
        <f>IF(Txn!$B3203="","",IF(IF(Txn!$U3203="TRF",Txn!$Y3203,Txn!$Z3203)="","",IF(Txn!$U3203="TRF",Txn!$Y3203,Txn!$Z3203)))</f>
        <v>0</v>
      </c>
      <c r="E6394" s="39">
        <f>IF($D6394="","",IFERROR(VLOOKUP($D6394,AcctTbl,2,0),""))</f>
        <v>0</v>
      </c>
      <c r="F6394" s="39">
        <f>IF($D6394="","",IFERROR(VLOOKUP($D6394,AcctTbl,3,0),""))</f>
        <v>0</v>
      </c>
      <c r="G6394" s="39">
        <f>IF(Txn!$B3203="","",Txn!$D3203)</f>
        <v>0</v>
      </c>
      <c r="H6394" s="38">
        <f>IF(Txn!$B3203="","",Txn!$E3203)</f>
        <v>0</v>
      </c>
      <c r="I6394" s="40">
        <f>IF(Txn!$B3203="",0,Txn!$Q3203)</f>
        <v>0</v>
      </c>
      <c r="J6394" s="40">
        <f>IF(Txn!$B3203="",0,Txn!$R3203)</f>
        <v>0</v>
      </c>
      <c r="K6394" s="41">
        <f>IF($A6394="","",IFERROR(VALUE(MID($A6394,6,2)),""))</f>
        <v>0</v>
      </c>
      <c r="L6394" s="39">
        <f>IF(Txn!$K3203="","","طرف مقابل — "&amp;Txn!$K3203)</f>
        <v>0</v>
      </c>
      <c r="N6394" s="42">
        <f>IF($D6394="",0,COUNTIF(BankAccts,$D6394))</f>
        <v>0</v>
      </c>
    </row>
    <row r="6395" spans="1:14">
      <c r="A6395" s="38">
        <f>IF(Txn!$B3204="","",Txn!$B3204)</f>
        <v>0</v>
      </c>
      <c r="B6395" s="38">
        <f>IF(Txn!$B3204="","",Txn!$C3204)</f>
        <v>0</v>
      </c>
      <c r="C6395" s="39">
        <f>IF(Txn!$B3204="","","تراکنش بانکی")</f>
        <v>0</v>
      </c>
      <c r="D6395" s="38">
        <f>IF(Txn!$B3204="","",IF(Txn!$X3204="","",Txn!$X3204))</f>
        <v>0</v>
      </c>
      <c r="E6395" s="39">
        <f>IF($D6395="","",IFERROR(VLOOKUP($D6395,AcctTbl,2,0),""))</f>
        <v>0</v>
      </c>
      <c r="F6395" s="39">
        <f>IF($D6395="","",IFERROR(VLOOKUP($D6395,AcctTbl,3,0),""))</f>
        <v>0</v>
      </c>
      <c r="G6395" s="39">
        <f>IF(Txn!$B3204="","",Txn!$D3204)</f>
        <v>0</v>
      </c>
      <c r="H6395" s="38">
        <f>IF(Txn!$B3204="","",Txn!$E3204)</f>
        <v>0</v>
      </c>
      <c r="I6395" s="40">
        <f>IF(Txn!$B3204="",0,Txn!$O3204)</f>
        <v>0</v>
      </c>
      <c r="J6395" s="40">
        <f>IF(Txn!$B3204="",0,Txn!$P3204)</f>
        <v>0</v>
      </c>
      <c r="K6395" s="41">
        <f>IF($A6395="","",IFERROR(VALUE(MID($A6395,6,2)),""))</f>
        <v>0</v>
      </c>
      <c r="L6395" s="39">
        <f>IF(Txn!$K3204="","",Txn!$K3204)</f>
        <v>0</v>
      </c>
      <c r="N6395" s="42">
        <f>IF($D6395="",0,COUNTIF(BankAccts,$D6395))</f>
        <v>0</v>
      </c>
    </row>
    <row r="6396" spans="1:14">
      <c r="A6396" s="38">
        <f>IF(Txn!$B3204="","",Txn!$B3204)</f>
        <v>0</v>
      </c>
      <c r="B6396" s="38">
        <f>IF(Txn!$B3204="","",Txn!$C3204)</f>
        <v>0</v>
      </c>
      <c r="C6396" s="39">
        <f>IF(Txn!$B3204="","","تراکنش بانکی")</f>
        <v>0</v>
      </c>
      <c r="D6396" s="38">
        <f>IF(Txn!$B3204="","",IF(IF(Txn!$U3204="TRF",Txn!$Y3204,Txn!$Z3204)="","",IF(Txn!$U3204="TRF",Txn!$Y3204,Txn!$Z3204)))</f>
        <v>0</v>
      </c>
      <c r="E6396" s="39">
        <f>IF($D6396="","",IFERROR(VLOOKUP($D6396,AcctTbl,2,0),""))</f>
        <v>0</v>
      </c>
      <c r="F6396" s="39">
        <f>IF($D6396="","",IFERROR(VLOOKUP($D6396,AcctTbl,3,0),""))</f>
        <v>0</v>
      </c>
      <c r="G6396" s="39">
        <f>IF(Txn!$B3204="","",Txn!$D3204)</f>
        <v>0</v>
      </c>
      <c r="H6396" s="38">
        <f>IF(Txn!$B3204="","",Txn!$E3204)</f>
        <v>0</v>
      </c>
      <c r="I6396" s="40">
        <f>IF(Txn!$B3204="",0,Txn!$Q3204)</f>
        <v>0</v>
      </c>
      <c r="J6396" s="40">
        <f>IF(Txn!$B3204="",0,Txn!$R3204)</f>
        <v>0</v>
      </c>
      <c r="K6396" s="41">
        <f>IF($A6396="","",IFERROR(VALUE(MID($A6396,6,2)),""))</f>
        <v>0</v>
      </c>
      <c r="L6396" s="39">
        <f>IF(Txn!$K3204="","","طرف مقابل — "&amp;Txn!$K3204)</f>
        <v>0</v>
      </c>
      <c r="N6396" s="42">
        <f>IF($D6396="",0,COUNTIF(BankAccts,$D6396))</f>
        <v>0</v>
      </c>
    </row>
    <row r="6397" spans="1:14">
      <c r="A6397" s="38">
        <f>IF(Txn!$B3205="","",Txn!$B3205)</f>
        <v>0</v>
      </c>
      <c r="B6397" s="38">
        <f>IF(Txn!$B3205="","",Txn!$C3205)</f>
        <v>0</v>
      </c>
      <c r="C6397" s="39">
        <f>IF(Txn!$B3205="","","تراکنش بانکی")</f>
        <v>0</v>
      </c>
      <c r="D6397" s="38">
        <f>IF(Txn!$B3205="","",IF(Txn!$X3205="","",Txn!$X3205))</f>
        <v>0</v>
      </c>
      <c r="E6397" s="39">
        <f>IF($D6397="","",IFERROR(VLOOKUP($D6397,AcctTbl,2,0),""))</f>
        <v>0</v>
      </c>
      <c r="F6397" s="39">
        <f>IF($D6397="","",IFERROR(VLOOKUP($D6397,AcctTbl,3,0),""))</f>
        <v>0</v>
      </c>
      <c r="G6397" s="39">
        <f>IF(Txn!$B3205="","",Txn!$D3205)</f>
        <v>0</v>
      </c>
      <c r="H6397" s="38">
        <f>IF(Txn!$B3205="","",Txn!$E3205)</f>
        <v>0</v>
      </c>
      <c r="I6397" s="40">
        <f>IF(Txn!$B3205="",0,Txn!$O3205)</f>
        <v>0</v>
      </c>
      <c r="J6397" s="40">
        <f>IF(Txn!$B3205="",0,Txn!$P3205)</f>
        <v>0</v>
      </c>
      <c r="K6397" s="41">
        <f>IF($A6397="","",IFERROR(VALUE(MID($A6397,6,2)),""))</f>
        <v>0</v>
      </c>
      <c r="L6397" s="39">
        <f>IF(Txn!$K3205="","",Txn!$K3205)</f>
        <v>0</v>
      </c>
      <c r="N6397" s="42">
        <f>IF($D6397="",0,COUNTIF(BankAccts,$D6397))</f>
        <v>0</v>
      </c>
    </row>
    <row r="6398" spans="1:14">
      <c r="A6398" s="38">
        <f>IF(Txn!$B3205="","",Txn!$B3205)</f>
        <v>0</v>
      </c>
      <c r="B6398" s="38">
        <f>IF(Txn!$B3205="","",Txn!$C3205)</f>
        <v>0</v>
      </c>
      <c r="C6398" s="39">
        <f>IF(Txn!$B3205="","","تراکنش بانکی")</f>
        <v>0</v>
      </c>
      <c r="D6398" s="38">
        <f>IF(Txn!$B3205="","",IF(IF(Txn!$U3205="TRF",Txn!$Y3205,Txn!$Z3205)="","",IF(Txn!$U3205="TRF",Txn!$Y3205,Txn!$Z3205)))</f>
        <v>0</v>
      </c>
      <c r="E6398" s="39">
        <f>IF($D6398="","",IFERROR(VLOOKUP($D6398,AcctTbl,2,0),""))</f>
        <v>0</v>
      </c>
      <c r="F6398" s="39">
        <f>IF($D6398="","",IFERROR(VLOOKUP($D6398,AcctTbl,3,0),""))</f>
        <v>0</v>
      </c>
      <c r="G6398" s="39">
        <f>IF(Txn!$B3205="","",Txn!$D3205)</f>
        <v>0</v>
      </c>
      <c r="H6398" s="38">
        <f>IF(Txn!$B3205="","",Txn!$E3205)</f>
        <v>0</v>
      </c>
      <c r="I6398" s="40">
        <f>IF(Txn!$B3205="",0,Txn!$Q3205)</f>
        <v>0</v>
      </c>
      <c r="J6398" s="40">
        <f>IF(Txn!$B3205="",0,Txn!$R3205)</f>
        <v>0</v>
      </c>
      <c r="K6398" s="41">
        <f>IF($A6398="","",IFERROR(VALUE(MID($A6398,6,2)),""))</f>
        <v>0</v>
      </c>
      <c r="L6398" s="39">
        <f>IF(Txn!$K3205="","","طرف مقابل — "&amp;Txn!$K3205)</f>
        <v>0</v>
      </c>
      <c r="N6398" s="42">
        <f>IF($D6398="",0,COUNTIF(BankAccts,$D6398))</f>
        <v>0</v>
      </c>
    </row>
    <row r="6399" spans="1:14">
      <c r="A6399" s="38">
        <f>IF(Txn!$B3206="","",Txn!$B3206)</f>
        <v>0</v>
      </c>
      <c r="B6399" s="38">
        <f>IF(Txn!$B3206="","",Txn!$C3206)</f>
        <v>0</v>
      </c>
      <c r="C6399" s="39">
        <f>IF(Txn!$B3206="","","تراکنش بانکی")</f>
        <v>0</v>
      </c>
      <c r="D6399" s="38">
        <f>IF(Txn!$B3206="","",IF(Txn!$X3206="","",Txn!$X3206))</f>
        <v>0</v>
      </c>
      <c r="E6399" s="39">
        <f>IF($D6399="","",IFERROR(VLOOKUP($D6399,AcctTbl,2,0),""))</f>
        <v>0</v>
      </c>
      <c r="F6399" s="39">
        <f>IF($D6399="","",IFERROR(VLOOKUP($D6399,AcctTbl,3,0),""))</f>
        <v>0</v>
      </c>
      <c r="G6399" s="39">
        <f>IF(Txn!$B3206="","",Txn!$D3206)</f>
        <v>0</v>
      </c>
      <c r="H6399" s="38">
        <f>IF(Txn!$B3206="","",Txn!$E3206)</f>
        <v>0</v>
      </c>
      <c r="I6399" s="40">
        <f>IF(Txn!$B3206="",0,Txn!$O3206)</f>
        <v>0</v>
      </c>
      <c r="J6399" s="40">
        <f>IF(Txn!$B3206="",0,Txn!$P3206)</f>
        <v>0</v>
      </c>
      <c r="K6399" s="41">
        <f>IF($A6399="","",IFERROR(VALUE(MID($A6399,6,2)),""))</f>
        <v>0</v>
      </c>
      <c r="L6399" s="39">
        <f>IF(Txn!$K3206="","",Txn!$K3206)</f>
        <v>0</v>
      </c>
      <c r="N6399" s="42">
        <f>IF($D6399="",0,COUNTIF(BankAccts,$D6399))</f>
        <v>0</v>
      </c>
    </row>
    <row r="6400" spans="1:14">
      <c r="A6400" s="38">
        <f>IF(Txn!$B3206="","",Txn!$B3206)</f>
        <v>0</v>
      </c>
      <c r="B6400" s="38">
        <f>IF(Txn!$B3206="","",Txn!$C3206)</f>
        <v>0</v>
      </c>
      <c r="C6400" s="39">
        <f>IF(Txn!$B3206="","","تراکنش بانکی")</f>
        <v>0</v>
      </c>
      <c r="D6400" s="38">
        <f>IF(Txn!$B3206="","",IF(IF(Txn!$U3206="TRF",Txn!$Y3206,Txn!$Z3206)="","",IF(Txn!$U3206="TRF",Txn!$Y3206,Txn!$Z3206)))</f>
        <v>0</v>
      </c>
      <c r="E6400" s="39">
        <f>IF($D6400="","",IFERROR(VLOOKUP($D6400,AcctTbl,2,0),""))</f>
        <v>0</v>
      </c>
      <c r="F6400" s="39">
        <f>IF($D6400="","",IFERROR(VLOOKUP($D6400,AcctTbl,3,0),""))</f>
        <v>0</v>
      </c>
      <c r="G6400" s="39">
        <f>IF(Txn!$B3206="","",Txn!$D3206)</f>
        <v>0</v>
      </c>
      <c r="H6400" s="38">
        <f>IF(Txn!$B3206="","",Txn!$E3206)</f>
        <v>0</v>
      </c>
      <c r="I6400" s="40">
        <f>IF(Txn!$B3206="",0,Txn!$Q3206)</f>
        <v>0</v>
      </c>
      <c r="J6400" s="40">
        <f>IF(Txn!$B3206="",0,Txn!$R3206)</f>
        <v>0</v>
      </c>
      <c r="K6400" s="41">
        <f>IF($A6400="","",IFERROR(VALUE(MID($A6400,6,2)),""))</f>
        <v>0</v>
      </c>
      <c r="L6400" s="39">
        <f>IF(Txn!$K3206="","","طرف مقابل — "&amp;Txn!$K3206)</f>
        <v>0</v>
      </c>
      <c r="N6400" s="42">
        <f>IF($D6400="",0,COUNTIF(BankAccts,$D6400))</f>
        <v>0</v>
      </c>
    </row>
    <row r="6401" spans="1:14">
      <c r="A6401" s="38">
        <f>IF(Txn!$B3207="","",Txn!$B3207)</f>
        <v>0</v>
      </c>
      <c r="B6401" s="38">
        <f>IF(Txn!$B3207="","",Txn!$C3207)</f>
        <v>0</v>
      </c>
      <c r="C6401" s="39">
        <f>IF(Txn!$B3207="","","تراکنش بانکی")</f>
        <v>0</v>
      </c>
      <c r="D6401" s="38">
        <f>IF(Txn!$B3207="","",IF(Txn!$X3207="","",Txn!$X3207))</f>
        <v>0</v>
      </c>
      <c r="E6401" s="39">
        <f>IF($D6401="","",IFERROR(VLOOKUP($D6401,AcctTbl,2,0),""))</f>
        <v>0</v>
      </c>
      <c r="F6401" s="39">
        <f>IF($D6401="","",IFERROR(VLOOKUP($D6401,AcctTbl,3,0),""))</f>
        <v>0</v>
      </c>
      <c r="G6401" s="39">
        <f>IF(Txn!$B3207="","",Txn!$D3207)</f>
        <v>0</v>
      </c>
      <c r="H6401" s="38">
        <f>IF(Txn!$B3207="","",Txn!$E3207)</f>
        <v>0</v>
      </c>
      <c r="I6401" s="40">
        <f>IF(Txn!$B3207="",0,Txn!$O3207)</f>
        <v>0</v>
      </c>
      <c r="J6401" s="40">
        <f>IF(Txn!$B3207="",0,Txn!$P3207)</f>
        <v>0</v>
      </c>
      <c r="K6401" s="41">
        <f>IF($A6401="","",IFERROR(VALUE(MID($A6401,6,2)),""))</f>
        <v>0</v>
      </c>
      <c r="L6401" s="39">
        <f>IF(Txn!$K3207="","",Txn!$K3207)</f>
        <v>0</v>
      </c>
      <c r="N6401" s="42">
        <f>IF($D6401="",0,COUNTIF(BankAccts,$D6401))</f>
        <v>0</v>
      </c>
    </row>
    <row r="6402" spans="1:14">
      <c r="A6402" s="38">
        <f>IF(Txn!$B3207="","",Txn!$B3207)</f>
        <v>0</v>
      </c>
      <c r="B6402" s="38">
        <f>IF(Txn!$B3207="","",Txn!$C3207)</f>
        <v>0</v>
      </c>
      <c r="C6402" s="39">
        <f>IF(Txn!$B3207="","","تراکنش بانکی")</f>
        <v>0</v>
      </c>
      <c r="D6402" s="38">
        <f>IF(Txn!$B3207="","",IF(IF(Txn!$U3207="TRF",Txn!$Y3207,Txn!$Z3207)="","",IF(Txn!$U3207="TRF",Txn!$Y3207,Txn!$Z3207)))</f>
        <v>0</v>
      </c>
      <c r="E6402" s="39">
        <f>IF($D6402="","",IFERROR(VLOOKUP($D6402,AcctTbl,2,0),""))</f>
        <v>0</v>
      </c>
      <c r="F6402" s="39">
        <f>IF($D6402="","",IFERROR(VLOOKUP($D6402,AcctTbl,3,0),""))</f>
        <v>0</v>
      </c>
      <c r="G6402" s="39">
        <f>IF(Txn!$B3207="","",Txn!$D3207)</f>
        <v>0</v>
      </c>
      <c r="H6402" s="38">
        <f>IF(Txn!$B3207="","",Txn!$E3207)</f>
        <v>0</v>
      </c>
      <c r="I6402" s="40">
        <f>IF(Txn!$B3207="",0,Txn!$Q3207)</f>
        <v>0</v>
      </c>
      <c r="J6402" s="40">
        <f>IF(Txn!$B3207="",0,Txn!$R3207)</f>
        <v>0</v>
      </c>
      <c r="K6402" s="41">
        <f>IF($A6402="","",IFERROR(VALUE(MID($A6402,6,2)),""))</f>
        <v>0</v>
      </c>
      <c r="L6402" s="39">
        <f>IF(Txn!$K3207="","","طرف مقابل — "&amp;Txn!$K3207)</f>
        <v>0</v>
      </c>
      <c r="N6402" s="42">
        <f>IF($D6402="",0,COUNTIF(BankAccts,$D6402))</f>
        <v>0</v>
      </c>
    </row>
    <row r="6403" spans="1:14">
      <c r="A6403" s="38">
        <f>IF(Txn!$B3208="","",Txn!$B3208)</f>
        <v>0</v>
      </c>
      <c r="B6403" s="38">
        <f>IF(Txn!$B3208="","",Txn!$C3208)</f>
        <v>0</v>
      </c>
      <c r="C6403" s="39">
        <f>IF(Txn!$B3208="","","تراکنش بانکی")</f>
        <v>0</v>
      </c>
      <c r="D6403" s="38">
        <f>IF(Txn!$B3208="","",IF(Txn!$X3208="","",Txn!$X3208))</f>
        <v>0</v>
      </c>
      <c r="E6403" s="39">
        <f>IF($D6403="","",IFERROR(VLOOKUP($D6403,AcctTbl,2,0),""))</f>
        <v>0</v>
      </c>
      <c r="F6403" s="39">
        <f>IF($D6403="","",IFERROR(VLOOKUP($D6403,AcctTbl,3,0),""))</f>
        <v>0</v>
      </c>
      <c r="G6403" s="39">
        <f>IF(Txn!$B3208="","",Txn!$D3208)</f>
        <v>0</v>
      </c>
      <c r="H6403" s="38">
        <f>IF(Txn!$B3208="","",Txn!$E3208)</f>
        <v>0</v>
      </c>
      <c r="I6403" s="40">
        <f>IF(Txn!$B3208="",0,Txn!$O3208)</f>
        <v>0</v>
      </c>
      <c r="J6403" s="40">
        <f>IF(Txn!$B3208="",0,Txn!$P3208)</f>
        <v>0</v>
      </c>
      <c r="K6403" s="41">
        <f>IF($A6403="","",IFERROR(VALUE(MID($A6403,6,2)),""))</f>
        <v>0</v>
      </c>
      <c r="L6403" s="39">
        <f>IF(Txn!$K3208="","",Txn!$K3208)</f>
        <v>0</v>
      </c>
      <c r="N6403" s="42">
        <f>IF($D6403="",0,COUNTIF(BankAccts,$D6403))</f>
        <v>0</v>
      </c>
    </row>
    <row r="6404" spans="1:14">
      <c r="A6404" s="38">
        <f>IF(Txn!$B3208="","",Txn!$B3208)</f>
        <v>0</v>
      </c>
      <c r="B6404" s="38">
        <f>IF(Txn!$B3208="","",Txn!$C3208)</f>
        <v>0</v>
      </c>
      <c r="C6404" s="39">
        <f>IF(Txn!$B3208="","","تراکنش بانکی")</f>
        <v>0</v>
      </c>
      <c r="D6404" s="38">
        <f>IF(Txn!$B3208="","",IF(IF(Txn!$U3208="TRF",Txn!$Y3208,Txn!$Z3208)="","",IF(Txn!$U3208="TRF",Txn!$Y3208,Txn!$Z3208)))</f>
        <v>0</v>
      </c>
      <c r="E6404" s="39">
        <f>IF($D6404="","",IFERROR(VLOOKUP($D6404,AcctTbl,2,0),""))</f>
        <v>0</v>
      </c>
      <c r="F6404" s="39">
        <f>IF($D6404="","",IFERROR(VLOOKUP($D6404,AcctTbl,3,0),""))</f>
        <v>0</v>
      </c>
      <c r="G6404" s="39">
        <f>IF(Txn!$B3208="","",Txn!$D3208)</f>
        <v>0</v>
      </c>
      <c r="H6404" s="38">
        <f>IF(Txn!$B3208="","",Txn!$E3208)</f>
        <v>0</v>
      </c>
      <c r="I6404" s="40">
        <f>IF(Txn!$B3208="",0,Txn!$Q3208)</f>
        <v>0</v>
      </c>
      <c r="J6404" s="40">
        <f>IF(Txn!$B3208="",0,Txn!$R3208)</f>
        <v>0</v>
      </c>
      <c r="K6404" s="41">
        <f>IF($A6404="","",IFERROR(VALUE(MID($A6404,6,2)),""))</f>
        <v>0</v>
      </c>
      <c r="L6404" s="39">
        <f>IF(Txn!$K3208="","","طرف مقابل — "&amp;Txn!$K3208)</f>
        <v>0</v>
      </c>
      <c r="N6404" s="42">
        <f>IF($D6404="",0,COUNTIF(BankAccts,$D6404))</f>
        <v>0</v>
      </c>
    </row>
    <row r="6405" spans="1:14">
      <c r="A6405" s="38">
        <f>IF(Txn!$B3209="","",Txn!$B3209)</f>
        <v>0</v>
      </c>
      <c r="B6405" s="38">
        <f>IF(Txn!$B3209="","",Txn!$C3209)</f>
        <v>0</v>
      </c>
      <c r="C6405" s="39">
        <f>IF(Txn!$B3209="","","تراکنش بانکی")</f>
        <v>0</v>
      </c>
      <c r="D6405" s="38">
        <f>IF(Txn!$B3209="","",IF(Txn!$X3209="","",Txn!$X3209))</f>
        <v>0</v>
      </c>
      <c r="E6405" s="39">
        <f>IF($D6405="","",IFERROR(VLOOKUP($D6405,AcctTbl,2,0),""))</f>
        <v>0</v>
      </c>
      <c r="F6405" s="39">
        <f>IF($D6405="","",IFERROR(VLOOKUP($D6405,AcctTbl,3,0),""))</f>
        <v>0</v>
      </c>
      <c r="G6405" s="39">
        <f>IF(Txn!$B3209="","",Txn!$D3209)</f>
        <v>0</v>
      </c>
      <c r="H6405" s="38">
        <f>IF(Txn!$B3209="","",Txn!$E3209)</f>
        <v>0</v>
      </c>
      <c r="I6405" s="40">
        <f>IF(Txn!$B3209="",0,Txn!$O3209)</f>
        <v>0</v>
      </c>
      <c r="J6405" s="40">
        <f>IF(Txn!$B3209="",0,Txn!$P3209)</f>
        <v>0</v>
      </c>
      <c r="K6405" s="41">
        <f>IF($A6405="","",IFERROR(VALUE(MID($A6405,6,2)),""))</f>
        <v>0</v>
      </c>
      <c r="L6405" s="39">
        <f>IF(Txn!$K3209="","",Txn!$K3209)</f>
        <v>0</v>
      </c>
      <c r="N6405" s="42">
        <f>IF($D6405="",0,COUNTIF(BankAccts,$D6405))</f>
        <v>0</v>
      </c>
    </row>
    <row r="6406" spans="1:14">
      <c r="A6406" s="38">
        <f>IF(Txn!$B3209="","",Txn!$B3209)</f>
        <v>0</v>
      </c>
      <c r="B6406" s="38">
        <f>IF(Txn!$B3209="","",Txn!$C3209)</f>
        <v>0</v>
      </c>
      <c r="C6406" s="39">
        <f>IF(Txn!$B3209="","","تراکنش بانکی")</f>
        <v>0</v>
      </c>
      <c r="D6406" s="38">
        <f>IF(Txn!$B3209="","",IF(IF(Txn!$U3209="TRF",Txn!$Y3209,Txn!$Z3209)="","",IF(Txn!$U3209="TRF",Txn!$Y3209,Txn!$Z3209)))</f>
        <v>0</v>
      </c>
      <c r="E6406" s="39">
        <f>IF($D6406="","",IFERROR(VLOOKUP($D6406,AcctTbl,2,0),""))</f>
        <v>0</v>
      </c>
      <c r="F6406" s="39">
        <f>IF($D6406="","",IFERROR(VLOOKUP($D6406,AcctTbl,3,0),""))</f>
        <v>0</v>
      </c>
      <c r="G6406" s="39">
        <f>IF(Txn!$B3209="","",Txn!$D3209)</f>
        <v>0</v>
      </c>
      <c r="H6406" s="38">
        <f>IF(Txn!$B3209="","",Txn!$E3209)</f>
        <v>0</v>
      </c>
      <c r="I6406" s="40">
        <f>IF(Txn!$B3209="",0,Txn!$Q3209)</f>
        <v>0</v>
      </c>
      <c r="J6406" s="40">
        <f>IF(Txn!$B3209="",0,Txn!$R3209)</f>
        <v>0</v>
      </c>
      <c r="K6406" s="41">
        <f>IF($A6406="","",IFERROR(VALUE(MID($A6406,6,2)),""))</f>
        <v>0</v>
      </c>
      <c r="L6406" s="39">
        <f>IF(Txn!$K3209="","","طرف مقابل — "&amp;Txn!$K3209)</f>
        <v>0</v>
      </c>
      <c r="N6406" s="42">
        <f>IF($D6406="",0,COUNTIF(BankAccts,$D6406))</f>
        <v>0</v>
      </c>
    </row>
    <row r="6407" spans="1:14">
      <c r="A6407" s="38">
        <f>IF(Txn!$B3210="","",Txn!$B3210)</f>
        <v>0</v>
      </c>
      <c r="B6407" s="38">
        <f>IF(Txn!$B3210="","",Txn!$C3210)</f>
        <v>0</v>
      </c>
      <c r="C6407" s="39">
        <f>IF(Txn!$B3210="","","تراکنش بانکی")</f>
        <v>0</v>
      </c>
      <c r="D6407" s="38">
        <f>IF(Txn!$B3210="","",IF(Txn!$X3210="","",Txn!$X3210))</f>
        <v>0</v>
      </c>
      <c r="E6407" s="39">
        <f>IF($D6407="","",IFERROR(VLOOKUP($D6407,AcctTbl,2,0),""))</f>
        <v>0</v>
      </c>
      <c r="F6407" s="39">
        <f>IF($D6407="","",IFERROR(VLOOKUP($D6407,AcctTbl,3,0),""))</f>
        <v>0</v>
      </c>
      <c r="G6407" s="39">
        <f>IF(Txn!$B3210="","",Txn!$D3210)</f>
        <v>0</v>
      </c>
      <c r="H6407" s="38">
        <f>IF(Txn!$B3210="","",Txn!$E3210)</f>
        <v>0</v>
      </c>
      <c r="I6407" s="40">
        <f>IF(Txn!$B3210="",0,Txn!$O3210)</f>
        <v>0</v>
      </c>
      <c r="J6407" s="40">
        <f>IF(Txn!$B3210="",0,Txn!$P3210)</f>
        <v>0</v>
      </c>
      <c r="K6407" s="41">
        <f>IF($A6407="","",IFERROR(VALUE(MID($A6407,6,2)),""))</f>
        <v>0</v>
      </c>
      <c r="L6407" s="39">
        <f>IF(Txn!$K3210="","",Txn!$K3210)</f>
        <v>0</v>
      </c>
      <c r="N6407" s="42">
        <f>IF($D6407="",0,COUNTIF(BankAccts,$D6407))</f>
        <v>0</v>
      </c>
    </row>
    <row r="6408" spans="1:14">
      <c r="A6408" s="38">
        <f>IF(Txn!$B3210="","",Txn!$B3210)</f>
        <v>0</v>
      </c>
      <c r="B6408" s="38">
        <f>IF(Txn!$B3210="","",Txn!$C3210)</f>
        <v>0</v>
      </c>
      <c r="C6408" s="39">
        <f>IF(Txn!$B3210="","","تراکنش بانکی")</f>
        <v>0</v>
      </c>
      <c r="D6408" s="38">
        <f>IF(Txn!$B3210="","",IF(IF(Txn!$U3210="TRF",Txn!$Y3210,Txn!$Z3210)="","",IF(Txn!$U3210="TRF",Txn!$Y3210,Txn!$Z3210)))</f>
        <v>0</v>
      </c>
      <c r="E6408" s="39">
        <f>IF($D6408="","",IFERROR(VLOOKUP($D6408,AcctTbl,2,0),""))</f>
        <v>0</v>
      </c>
      <c r="F6408" s="39">
        <f>IF($D6408="","",IFERROR(VLOOKUP($D6408,AcctTbl,3,0),""))</f>
        <v>0</v>
      </c>
      <c r="G6408" s="39">
        <f>IF(Txn!$B3210="","",Txn!$D3210)</f>
        <v>0</v>
      </c>
      <c r="H6408" s="38">
        <f>IF(Txn!$B3210="","",Txn!$E3210)</f>
        <v>0</v>
      </c>
      <c r="I6408" s="40">
        <f>IF(Txn!$B3210="",0,Txn!$Q3210)</f>
        <v>0</v>
      </c>
      <c r="J6408" s="40">
        <f>IF(Txn!$B3210="",0,Txn!$R3210)</f>
        <v>0</v>
      </c>
      <c r="K6408" s="41">
        <f>IF($A6408="","",IFERROR(VALUE(MID($A6408,6,2)),""))</f>
        <v>0</v>
      </c>
      <c r="L6408" s="39">
        <f>IF(Txn!$K3210="","","طرف مقابل — "&amp;Txn!$K3210)</f>
        <v>0</v>
      </c>
      <c r="N6408" s="42">
        <f>IF($D6408="",0,COUNTIF(BankAccts,$D6408))</f>
        <v>0</v>
      </c>
    </row>
    <row r="6409" spans="1:14">
      <c r="A6409" s="38">
        <f>IF(Txn!$B3211="","",Txn!$B3211)</f>
        <v>0</v>
      </c>
      <c r="B6409" s="38">
        <f>IF(Txn!$B3211="","",Txn!$C3211)</f>
        <v>0</v>
      </c>
      <c r="C6409" s="39">
        <f>IF(Txn!$B3211="","","تراکنش بانکی")</f>
        <v>0</v>
      </c>
      <c r="D6409" s="38">
        <f>IF(Txn!$B3211="","",IF(Txn!$X3211="","",Txn!$X3211))</f>
        <v>0</v>
      </c>
      <c r="E6409" s="39">
        <f>IF($D6409="","",IFERROR(VLOOKUP($D6409,AcctTbl,2,0),""))</f>
        <v>0</v>
      </c>
      <c r="F6409" s="39">
        <f>IF($D6409="","",IFERROR(VLOOKUP($D6409,AcctTbl,3,0),""))</f>
        <v>0</v>
      </c>
      <c r="G6409" s="39">
        <f>IF(Txn!$B3211="","",Txn!$D3211)</f>
        <v>0</v>
      </c>
      <c r="H6409" s="38">
        <f>IF(Txn!$B3211="","",Txn!$E3211)</f>
        <v>0</v>
      </c>
      <c r="I6409" s="40">
        <f>IF(Txn!$B3211="",0,Txn!$O3211)</f>
        <v>0</v>
      </c>
      <c r="J6409" s="40">
        <f>IF(Txn!$B3211="",0,Txn!$P3211)</f>
        <v>0</v>
      </c>
      <c r="K6409" s="41">
        <f>IF($A6409="","",IFERROR(VALUE(MID($A6409,6,2)),""))</f>
        <v>0</v>
      </c>
      <c r="L6409" s="39">
        <f>IF(Txn!$K3211="","",Txn!$K3211)</f>
        <v>0</v>
      </c>
      <c r="N6409" s="42">
        <f>IF($D6409="",0,COUNTIF(BankAccts,$D6409))</f>
        <v>0</v>
      </c>
    </row>
    <row r="6410" spans="1:14">
      <c r="A6410" s="38">
        <f>IF(Txn!$B3211="","",Txn!$B3211)</f>
        <v>0</v>
      </c>
      <c r="B6410" s="38">
        <f>IF(Txn!$B3211="","",Txn!$C3211)</f>
        <v>0</v>
      </c>
      <c r="C6410" s="39">
        <f>IF(Txn!$B3211="","","تراکنش بانکی")</f>
        <v>0</v>
      </c>
      <c r="D6410" s="38">
        <f>IF(Txn!$B3211="","",IF(IF(Txn!$U3211="TRF",Txn!$Y3211,Txn!$Z3211)="","",IF(Txn!$U3211="TRF",Txn!$Y3211,Txn!$Z3211)))</f>
        <v>0</v>
      </c>
      <c r="E6410" s="39">
        <f>IF($D6410="","",IFERROR(VLOOKUP($D6410,AcctTbl,2,0),""))</f>
        <v>0</v>
      </c>
      <c r="F6410" s="39">
        <f>IF($D6410="","",IFERROR(VLOOKUP($D6410,AcctTbl,3,0),""))</f>
        <v>0</v>
      </c>
      <c r="G6410" s="39">
        <f>IF(Txn!$B3211="","",Txn!$D3211)</f>
        <v>0</v>
      </c>
      <c r="H6410" s="38">
        <f>IF(Txn!$B3211="","",Txn!$E3211)</f>
        <v>0</v>
      </c>
      <c r="I6410" s="40">
        <f>IF(Txn!$B3211="",0,Txn!$Q3211)</f>
        <v>0</v>
      </c>
      <c r="J6410" s="40">
        <f>IF(Txn!$B3211="",0,Txn!$R3211)</f>
        <v>0</v>
      </c>
      <c r="K6410" s="41">
        <f>IF($A6410="","",IFERROR(VALUE(MID($A6410,6,2)),""))</f>
        <v>0</v>
      </c>
      <c r="L6410" s="39">
        <f>IF(Txn!$K3211="","","طرف مقابل — "&amp;Txn!$K3211)</f>
        <v>0</v>
      </c>
      <c r="N6410" s="42">
        <f>IF($D6410="",0,COUNTIF(BankAccts,$D6410))</f>
        <v>0</v>
      </c>
    </row>
    <row r="6411" spans="1:14">
      <c r="A6411" s="38">
        <f>IF(Txn!$B3212="","",Txn!$B3212)</f>
        <v>0</v>
      </c>
      <c r="B6411" s="38">
        <f>IF(Txn!$B3212="","",Txn!$C3212)</f>
        <v>0</v>
      </c>
      <c r="C6411" s="39">
        <f>IF(Txn!$B3212="","","تراکنش بانکی")</f>
        <v>0</v>
      </c>
      <c r="D6411" s="38">
        <f>IF(Txn!$B3212="","",IF(Txn!$X3212="","",Txn!$X3212))</f>
        <v>0</v>
      </c>
      <c r="E6411" s="39">
        <f>IF($D6411="","",IFERROR(VLOOKUP($D6411,AcctTbl,2,0),""))</f>
        <v>0</v>
      </c>
      <c r="F6411" s="39">
        <f>IF($D6411="","",IFERROR(VLOOKUP($D6411,AcctTbl,3,0),""))</f>
        <v>0</v>
      </c>
      <c r="G6411" s="39">
        <f>IF(Txn!$B3212="","",Txn!$D3212)</f>
        <v>0</v>
      </c>
      <c r="H6411" s="38">
        <f>IF(Txn!$B3212="","",Txn!$E3212)</f>
        <v>0</v>
      </c>
      <c r="I6411" s="40">
        <f>IF(Txn!$B3212="",0,Txn!$O3212)</f>
        <v>0</v>
      </c>
      <c r="J6411" s="40">
        <f>IF(Txn!$B3212="",0,Txn!$P3212)</f>
        <v>0</v>
      </c>
      <c r="K6411" s="41">
        <f>IF($A6411="","",IFERROR(VALUE(MID($A6411,6,2)),""))</f>
        <v>0</v>
      </c>
      <c r="L6411" s="39">
        <f>IF(Txn!$K3212="","",Txn!$K3212)</f>
        <v>0</v>
      </c>
      <c r="N6411" s="42">
        <f>IF($D6411="",0,COUNTIF(BankAccts,$D6411))</f>
        <v>0</v>
      </c>
    </row>
    <row r="6412" spans="1:14">
      <c r="A6412" s="38">
        <f>IF(Txn!$B3212="","",Txn!$B3212)</f>
        <v>0</v>
      </c>
      <c r="B6412" s="38">
        <f>IF(Txn!$B3212="","",Txn!$C3212)</f>
        <v>0</v>
      </c>
      <c r="C6412" s="39">
        <f>IF(Txn!$B3212="","","تراکنش بانکی")</f>
        <v>0</v>
      </c>
      <c r="D6412" s="38">
        <f>IF(Txn!$B3212="","",IF(IF(Txn!$U3212="TRF",Txn!$Y3212,Txn!$Z3212)="","",IF(Txn!$U3212="TRF",Txn!$Y3212,Txn!$Z3212)))</f>
        <v>0</v>
      </c>
      <c r="E6412" s="39">
        <f>IF($D6412="","",IFERROR(VLOOKUP($D6412,AcctTbl,2,0),""))</f>
        <v>0</v>
      </c>
      <c r="F6412" s="39">
        <f>IF($D6412="","",IFERROR(VLOOKUP($D6412,AcctTbl,3,0),""))</f>
        <v>0</v>
      </c>
      <c r="G6412" s="39">
        <f>IF(Txn!$B3212="","",Txn!$D3212)</f>
        <v>0</v>
      </c>
      <c r="H6412" s="38">
        <f>IF(Txn!$B3212="","",Txn!$E3212)</f>
        <v>0</v>
      </c>
      <c r="I6412" s="40">
        <f>IF(Txn!$B3212="",0,Txn!$Q3212)</f>
        <v>0</v>
      </c>
      <c r="J6412" s="40">
        <f>IF(Txn!$B3212="",0,Txn!$R3212)</f>
        <v>0</v>
      </c>
      <c r="K6412" s="41">
        <f>IF($A6412="","",IFERROR(VALUE(MID($A6412,6,2)),""))</f>
        <v>0</v>
      </c>
      <c r="L6412" s="39">
        <f>IF(Txn!$K3212="","","طرف مقابل — "&amp;Txn!$K3212)</f>
        <v>0</v>
      </c>
      <c r="N6412" s="42">
        <f>IF($D6412="",0,COUNTIF(BankAccts,$D6412))</f>
        <v>0</v>
      </c>
    </row>
    <row r="6413" spans="1:14">
      <c r="A6413" s="38">
        <f>IF(Txn!$B3213="","",Txn!$B3213)</f>
        <v>0</v>
      </c>
      <c r="B6413" s="38">
        <f>IF(Txn!$B3213="","",Txn!$C3213)</f>
        <v>0</v>
      </c>
      <c r="C6413" s="39">
        <f>IF(Txn!$B3213="","","تراکنش بانکی")</f>
        <v>0</v>
      </c>
      <c r="D6413" s="38">
        <f>IF(Txn!$B3213="","",IF(Txn!$X3213="","",Txn!$X3213))</f>
        <v>0</v>
      </c>
      <c r="E6413" s="39">
        <f>IF($D6413="","",IFERROR(VLOOKUP($D6413,AcctTbl,2,0),""))</f>
        <v>0</v>
      </c>
      <c r="F6413" s="39">
        <f>IF($D6413="","",IFERROR(VLOOKUP($D6413,AcctTbl,3,0),""))</f>
        <v>0</v>
      </c>
      <c r="G6413" s="39">
        <f>IF(Txn!$B3213="","",Txn!$D3213)</f>
        <v>0</v>
      </c>
      <c r="H6413" s="38">
        <f>IF(Txn!$B3213="","",Txn!$E3213)</f>
        <v>0</v>
      </c>
      <c r="I6413" s="40">
        <f>IF(Txn!$B3213="",0,Txn!$O3213)</f>
        <v>0</v>
      </c>
      <c r="J6413" s="40">
        <f>IF(Txn!$B3213="",0,Txn!$P3213)</f>
        <v>0</v>
      </c>
      <c r="K6413" s="41">
        <f>IF($A6413="","",IFERROR(VALUE(MID($A6413,6,2)),""))</f>
        <v>0</v>
      </c>
      <c r="L6413" s="39">
        <f>IF(Txn!$K3213="","",Txn!$K3213)</f>
        <v>0</v>
      </c>
      <c r="N6413" s="42">
        <f>IF($D6413="",0,COUNTIF(BankAccts,$D6413))</f>
        <v>0</v>
      </c>
    </row>
    <row r="6414" spans="1:14">
      <c r="A6414" s="38">
        <f>IF(Txn!$B3213="","",Txn!$B3213)</f>
        <v>0</v>
      </c>
      <c r="B6414" s="38">
        <f>IF(Txn!$B3213="","",Txn!$C3213)</f>
        <v>0</v>
      </c>
      <c r="C6414" s="39">
        <f>IF(Txn!$B3213="","","تراکنش بانکی")</f>
        <v>0</v>
      </c>
      <c r="D6414" s="38">
        <f>IF(Txn!$B3213="","",IF(IF(Txn!$U3213="TRF",Txn!$Y3213,Txn!$Z3213)="","",IF(Txn!$U3213="TRF",Txn!$Y3213,Txn!$Z3213)))</f>
        <v>0</v>
      </c>
      <c r="E6414" s="39">
        <f>IF($D6414="","",IFERROR(VLOOKUP($D6414,AcctTbl,2,0),""))</f>
        <v>0</v>
      </c>
      <c r="F6414" s="39">
        <f>IF($D6414="","",IFERROR(VLOOKUP($D6414,AcctTbl,3,0),""))</f>
        <v>0</v>
      </c>
      <c r="G6414" s="39">
        <f>IF(Txn!$B3213="","",Txn!$D3213)</f>
        <v>0</v>
      </c>
      <c r="H6414" s="38">
        <f>IF(Txn!$B3213="","",Txn!$E3213)</f>
        <v>0</v>
      </c>
      <c r="I6414" s="40">
        <f>IF(Txn!$B3213="",0,Txn!$Q3213)</f>
        <v>0</v>
      </c>
      <c r="J6414" s="40">
        <f>IF(Txn!$B3213="",0,Txn!$R3213)</f>
        <v>0</v>
      </c>
      <c r="K6414" s="41">
        <f>IF($A6414="","",IFERROR(VALUE(MID($A6414,6,2)),""))</f>
        <v>0</v>
      </c>
      <c r="L6414" s="39">
        <f>IF(Txn!$K3213="","","طرف مقابل — "&amp;Txn!$K3213)</f>
        <v>0</v>
      </c>
      <c r="N6414" s="42">
        <f>IF($D6414="",0,COUNTIF(BankAccts,$D6414))</f>
        <v>0</v>
      </c>
    </row>
    <row r="6415" spans="1:14">
      <c r="A6415" s="38">
        <f>IF(Txn!$B3214="","",Txn!$B3214)</f>
        <v>0</v>
      </c>
      <c r="B6415" s="38">
        <f>IF(Txn!$B3214="","",Txn!$C3214)</f>
        <v>0</v>
      </c>
      <c r="C6415" s="39">
        <f>IF(Txn!$B3214="","","تراکنش بانکی")</f>
        <v>0</v>
      </c>
      <c r="D6415" s="38">
        <f>IF(Txn!$B3214="","",IF(Txn!$X3214="","",Txn!$X3214))</f>
        <v>0</v>
      </c>
      <c r="E6415" s="39">
        <f>IF($D6415="","",IFERROR(VLOOKUP($D6415,AcctTbl,2,0),""))</f>
        <v>0</v>
      </c>
      <c r="F6415" s="39">
        <f>IF($D6415="","",IFERROR(VLOOKUP($D6415,AcctTbl,3,0),""))</f>
        <v>0</v>
      </c>
      <c r="G6415" s="39">
        <f>IF(Txn!$B3214="","",Txn!$D3214)</f>
        <v>0</v>
      </c>
      <c r="H6415" s="38">
        <f>IF(Txn!$B3214="","",Txn!$E3214)</f>
        <v>0</v>
      </c>
      <c r="I6415" s="40">
        <f>IF(Txn!$B3214="",0,Txn!$O3214)</f>
        <v>0</v>
      </c>
      <c r="J6415" s="40">
        <f>IF(Txn!$B3214="",0,Txn!$P3214)</f>
        <v>0</v>
      </c>
      <c r="K6415" s="41">
        <f>IF($A6415="","",IFERROR(VALUE(MID($A6415,6,2)),""))</f>
        <v>0</v>
      </c>
      <c r="L6415" s="39">
        <f>IF(Txn!$K3214="","",Txn!$K3214)</f>
        <v>0</v>
      </c>
      <c r="N6415" s="42">
        <f>IF($D6415="",0,COUNTIF(BankAccts,$D6415))</f>
        <v>0</v>
      </c>
    </row>
    <row r="6416" spans="1:14">
      <c r="A6416" s="38">
        <f>IF(Txn!$B3214="","",Txn!$B3214)</f>
        <v>0</v>
      </c>
      <c r="B6416" s="38">
        <f>IF(Txn!$B3214="","",Txn!$C3214)</f>
        <v>0</v>
      </c>
      <c r="C6416" s="39">
        <f>IF(Txn!$B3214="","","تراکنش بانکی")</f>
        <v>0</v>
      </c>
      <c r="D6416" s="38">
        <f>IF(Txn!$B3214="","",IF(IF(Txn!$U3214="TRF",Txn!$Y3214,Txn!$Z3214)="","",IF(Txn!$U3214="TRF",Txn!$Y3214,Txn!$Z3214)))</f>
        <v>0</v>
      </c>
      <c r="E6416" s="39">
        <f>IF($D6416="","",IFERROR(VLOOKUP($D6416,AcctTbl,2,0),""))</f>
        <v>0</v>
      </c>
      <c r="F6416" s="39">
        <f>IF($D6416="","",IFERROR(VLOOKUP($D6416,AcctTbl,3,0),""))</f>
        <v>0</v>
      </c>
      <c r="G6416" s="39">
        <f>IF(Txn!$B3214="","",Txn!$D3214)</f>
        <v>0</v>
      </c>
      <c r="H6416" s="38">
        <f>IF(Txn!$B3214="","",Txn!$E3214)</f>
        <v>0</v>
      </c>
      <c r="I6416" s="40">
        <f>IF(Txn!$B3214="",0,Txn!$Q3214)</f>
        <v>0</v>
      </c>
      <c r="J6416" s="40">
        <f>IF(Txn!$B3214="",0,Txn!$R3214)</f>
        <v>0</v>
      </c>
      <c r="K6416" s="41">
        <f>IF($A6416="","",IFERROR(VALUE(MID($A6416,6,2)),""))</f>
        <v>0</v>
      </c>
      <c r="L6416" s="39">
        <f>IF(Txn!$K3214="","","طرف مقابل — "&amp;Txn!$K3214)</f>
        <v>0</v>
      </c>
      <c r="N6416" s="42">
        <f>IF($D6416="",0,COUNTIF(BankAccts,$D6416))</f>
        <v>0</v>
      </c>
    </row>
    <row r="6417" spans="1:14">
      <c r="A6417" s="38">
        <f>IF(Txn!$B3215="","",Txn!$B3215)</f>
        <v>0</v>
      </c>
      <c r="B6417" s="38">
        <f>IF(Txn!$B3215="","",Txn!$C3215)</f>
        <v>0</v>
      </c>
      <c r="C6417" s="39">
        <f>IF(Txn!$B3215="","","تراکنش بانکی")</f>
        <v>0</v>
      </c>
      <c r="D6417" s="38">
        <f>IF(Txn!$B3215="","",IF(Txn!$X3215="","",Txn!$X3215))</f>
        <v>0</v>
      </c>
      <c r="E6417" s="39">
        <f>IF($D6417="","",IFERROR(VLOOKUP($D6417,AcctTbl,2,0),""))</f>
        <v>0</v>
      </c>
      <c r="F6417" s="39">
        <f>IF($D6417="","",IFERROR(VLOOKUP($D6417,AcctTbl,3,0),""))</f>
        <v>0</v>
      </c>
      <c r="G6417" s="39">
        <f>IF(Txn!$B3215="","",Txn!$D3215)</f>
        <v>0</v>
      </c>
      <c r="H6417" s="38">
        <f>IF(Txn!$B3215="","",Txn!$E3215)</f>
        <v>0</v>
      </c>
      <c r="I6417" s="40">
        <f>IF(Txn!$B3215="",0,Txn!$O3215)</f>
        <v>0</v>
      </c>
      <c r="J6417" s="40">
        <f>IF(Txn!$B3215="",0,Txn!$P3215)</f>
        <v>0</v>
      </c>
      <c r="K6417" s="41">
        <f>IF($A6417="","",IFERROR(VALUE(MID($A6417,6,2)),""))</f>
        <v>0</v>
      </c>
      <c r="L6417" s="39">
        <f>IF(Txn!$K3215="","",Txn!$K3215)</f>
        <v>0</v>
      </c>
      <c r="N6417" s="42">
        <f>IF($D6417="",0,COUNTIF(BankAccts,$D6417))</f>
        <v>0</v>
      </c>
    </row>
    <row r="6418" spans="1:14">
      <c r="A6418" s="38">
        <f>IF(Txn!$B3215="","",Txn!$B3215)</f>
        <v>0</v>
      </c>
      <c r="B6418" s="38">
        <f>IF(Txn!$B3215="","",Txn!$C3215)</f>
        <v>0</v>
      </c>
      <c r="C6418" s="39">
        <f>IF(Txn!$B3215="","","تراکنش بانکی")</f>
        <v>0</v>
      </c>
      <c r="D6418" s="38">
        <f>IF(Txn!$B3215="","",IF(IF(Txn!$U3215="TRF",Txn!$Y3215,Txn!$Z3215)="","",IF(Txn!$U3215="TRF",Txn!$Y3215,Txn!$Z3215)))</f>
        <v>0</v>
      </c>
      <c r="E6418" s="39">
        <f>IF($D6418="","",IFERROR(VLOOKUP($D6418,AcctTbl,2,0),""))</f>
        <v>0</v>
      </c>
      <c r="F6418" s="39">
        <f>IF($D6418="","",IFERROR(VLOOKUP($D6418,AcctTbl,3,0),""))</f>
        <v>0</v>
      </c>
      <c r="G6418" s="39">
        <f>IF(Txn!$B3215="","",Txn!$D3215)</f>
        <v>0</v>
      </c>
      <c r="H6418" s="38">
        <f>IF(Txn!$B3215="","",Txn!$E3215)</f>
        <v>0</v>
      </c>
      <c r="I6418" s="40">
        <f>IF(Txn!$B3215="",0,Txn!$Q3215)</f>
        <v>0</v>
      </c>
      <c r="J6418" s="40">
        <f>IF(Txn!$B3215="",0,Txn!$R3215)</f>
        <v>0</v>
      </c>
      <c r="K6418" s="41">
        <f>IF($A6418="","",IFERROR(VALUE(MID($A6418,6,2)),""))</f>
        <v>0</v>
      </c>
      <c r="L6418" s="39">
        <f>IF(Txn!$K3215="","","طرف مقابل — "&amp;Txn!$K3215)</f>
        <v>0</v>
      </c>
      <c r="N6418" s="42">
        <f>IF($D6418="",0,COUNTIF(BankAccts,$D6418))</f>
        <v>0</v>
      </c>
    </row>
    <row r="6419" spans="1:14">
      <c r="A6419" s="38">
        <f>IF(Txn!$B3216="","",Txn!$B3216)</f>
        <v>0</v>
      </c>
      <c r="B6419" s="38">
        <f>IF(Txn!$B3216="","",Txn!$C3216)</f>
        <v>0</v>
      </c>
      <c r="C6419" s="39">
        <f>IF(Txn!$B3216="","","تراکنش بانکی")</f>
        <v>0</v>
      </c>
      <c r="D6419" s="38">
        <f>IF(Txn!$B3216="","",IF(Txn!$X3216="","",Txn!$X3216))</f>
        <v>0</v>
      </c>
      <c r="E6419" s="39">
        <f>IF($D6419="","",IFERROR(VLOOKUP($D6419,AcctTbl,2,0),""))</f>
        <v>0</v>
      </c>
      <c r="F6419" s="39">
        <f>IF($D6419="","",IFERROR(VLOOKUP($D6419,AcctTbl,3,0),""))</f>
        <v>0</v>
      </c>
      <c r="G6419" s="39">
        <f>IF(Txn!$B3216="","",Txn!$D3216)</f>
        <v>0</v>
      </c>
      <c r="H6419" s="38">
        <f>IF(Txn!$B3216="","",Txn!$E3216)</f>
        <v>0</v>
      </c>
      <c r="I6419" s="40">
        <f>IF(Txn!$B3216="",0,Txn!$O3216)</f>
        <v>0</v>
      </c>
      <c r="J6419" s="40">
        <f>IF(Txn!$B3216="",0,Txn!$P3216)</f>
        <v>0</v>
      </c>
      <c r="K6419" s="41">
        <f>IF($A6419="","",IFERROR(VALUE(MID($A6419,6,2)),""))</f>
        <v>0</v>
      </c>
      <c r="L6419" s="39">
        <f>IF(Txn!$K3216="","",Txn!$K3216)</f>
        <v>0</v>
      </c>
      <c r="N6419" s="42">
        <f>IF($D6419="",0,COUNTIF(BankAccts,$D6419))</f>
        <v>0</v>
      </c>
    </row>
    <row r="6420" spans="1:14">
      <c r="A6420" s="38">
        <f>IF(Txn!$B3216="","",Txn!$B3216)</f>
        <v>0</v>
      </c>
      <c r="B6420" s="38">
        <f>IF(Txn!$B3216="","",Txn!$C3216)</f>
        <v>0</v>
      </c>
      <c r="C6420" s="39">
        <f>IF(Txn!$B3216="","","تراکنش بانکی")</f>
        <v>0</v>
      </c>
      <c r="D6420" s="38">
        <f>IF(Txn!$B3216="","",IF(IF(Txn!$U3216="TRF",Txn!$Y3216,Txn!$Z3216)="","",IF(Txn!$U3216="TRF",Txn!$Y3216,Txn!$Z3216)))</f>
        <v>0</v>
      </c>
      <c r="E6420" s="39">
        <f>IF($D6420="","",IFERROR(VLOOKUP($D6420,AcctTbl,2,0),""))</f>
        <v>0</v>
      </c>
      <c r="F6420" s="39">
        <f>IF($D6420="","",IFERROR(VLOOKUP($D6420,AcctTbl,3,0),""))</f>
        <v>0</v>
      </c>
      <c r="G6420" s="39">
        <f>IF(Txn!$B3216="","",Txn!$D3216)</f>
        <v>0</v>
      </c>
      <c r="H6420" s="38">
        <f>IF(Txn!$B3216="","",Txn!$E3216)</f>
        <v>0</v>
      </c>
      <c r="I6420" s="40">
        <f>IF(Txn!$B3216="",0,Txn!$Q3216)</f>
        <v>0</v>
      </c>
      <c r="J6420" s="40">
        <f>IF(Txn!$B3216="",0,Txn!$R3216)</f>
        <v>0</v>
      </c>
      <c r="K6420" s="41">
        <f>IF($A6420="","",IFERROR(VALUE(MID($A6420,6,2)),""))</f>
        <v>0</v>
      </c>
      <c r="L6420" s="39">
        <f>IF(Txn!$K3216="","","طرف مقابل — "&amp;Txn!$K3216)</f>
        <v>0</v>
      </c>
      <c r="N6420" s="42">
        <f>IF($D6420="",0,COUNTIF(BankAccts,$D6420))</f>
        <v>0</v>
      </c>
    </row>
    <row r="6421" spans="1:14">
      <c r="A6421" s="38">
        <f>IF(Txn!$B3217="","",Txn!$B3217)</f>
        <v>0</v>
      </c>
      <c r="B6421" s="38">
        <f>IF(Txn!$B3217="","",Txn!$C3217)</f>
        <v>0</v>
      </c>
      <c r="C6421" s="39">
        <f>IF(Txn!$B3217="","","تراکنش بانکی")</f>
        <v>0</v>
      </c>
      <c r="D6421" s="38">
        <f>IF(Txn!$B3217="","",IF(Txn!$X3217="","",Txn!$X3217))</f>
        <v>0</v>
      </c>
      <c r="E6421" s="39">
        <f>IF($D6421="","",IFERROR(VLOOKUP($D6421,AcctTbl,2,0),""))</f>
        <v>0</v>
      </c>
      <c r="F6421" s="39">
        <f>IF($D6421="","",IFERROR(VLOOKUP($D6421,AcctTbl,3,0),""))</f>
        <v>0</v>
      </c>
      <c r="G6421" s="39">
        <f>IF(Txn!$B3217="","",Txn!$D3217)</f>
        <v>0</v>
      </c>
      <c r="H6421" s="38">
        <f>IF(Txn!$B3217="","",Txn!$E3217)</f>
        <v>0</v>
      </c>
      <c r="I6421" s="40">
        <f>IF(Txn!$B3217="",0,Txn!$O3217)</f>
        <v>0</v>
      </c>
      <c r="J6421" s="40">
        <f>IF(Txn!$B3217="",0,Txn!$P3217)</f>
        <v>0</v>
      </c>
      <c r="K6421" s="41">
        <f>IF($A6421="","",IFERROR(VALUE(MID($A6421,6,2)),""))</f>
        <v>0</v>
      </c>
      <c r="L6421" s="39">
        <f>IF(Txn!$K3217="","",Txn!$K3217)</f>
        <v>0</v>
      </c>
      <c r="N6421" s="42">
        <f>IF($D6421="",0,COUNTIF(BankAccts,$D6421))</f>
        <v>0</v>
      </c>
    </row>
    <row r="6422" spans="1:14">
      <c r="A6422" s="38">
        <f>IF(Txn!$B3217="","",Txn!$B3217)</f>
        <v>0</v>
      </c>
      <c r="B6422" s="38">
        <f>IF(Txn!$B3217="","",Txn!$C3217)</f>
        <v>0</v>
      </c>
      <c r="C6422" s="39">
        <f>IF(Txn!$B3217="","","تراکنش بانکی")</f>
        <v>0</v>
      </c>
      <c r="D6422" s="38">
        <f>IF(Txn!$B3217="","",IF(IF(Txn!$U3217="TRF",Txn!$Y3217,Txn!$Z3217)="","",IF(Txn!$U3217="TRF",Txn!$Y3217,Txn!$Z3217)))</f>
        <v>0</v>
      </c>
      <c r="E6422" s="39">
        <f>IF($D6422="","",IFERROR(VLOOKUP($D6422,AcctTbl,2,0),""))</f>
        <v>0</v>
      </c>
      <c r="F6422" s="39">
        <f>IF($D6422="","",IFERROR(VLOOKUP($D6422,AcctTbl,3,0),""))</f>
        <v>0</v>
      </c>
      <c r="G6422" s="39">
        <f>IF(Txn!$B3217="","",Txn!$D3217)</f>
        <v>0</v>
      </c>
      <c r="H6422" s="38">
        <f>IF(Txn!$B3217="","",Txn!$E3217)</f>
        <v>0</v>
      </c>
      <c r="I6422" s="40">
        <f>IF(Txn!$B3217="",0,Txn!$Q3217)</f>
        <v>0</v>
      </c>
      <c r="J6422" s="40">
        <f>IF(Txn!$B3217="",0,Txn!$R3217)</f>
        <v>0</v>
      </c>
      <c r="K6422" s="41">
        <f>IF($A6422="","",IFERROR(VALUE(MID($A6422,6,2)),""))</f>
        <v>0</v>
      </c>
      <c r="L6422" s="39">
        <f>IF(Txn!$K3217="","","طرف مقابل — "&amp;Txn!$K3217)</f>
        <v>0</v>
      </c>
      <c r="N6422" s="42">
        <f>IF($D6422="",0,COUNTIF(BankAccts,$D6422))</f>
        <v>0</v>
      </c>
    </row>
    <row r="6423" spans="1:14">
      <c r="A6423" s="38">
        <f>IF(Txn!$B3218="","",Txn!$B3218)</f>
        <v>0</v>
      </c>
      <c r="B6423" s="38">
        <f>IF(Txn!$B3218="","",Txn!$C3218)</f>
        <v>0</v>
      </c>
      <c r="C6423" s="39">
        <f>IF(Txn!$B3218="","","تراکنش بانکی")</f>
        <v>0</v>
      </c>
      <c r="D6423" s="38">
        <f>IF(Txn!$B3218="","",IF(Txn!$X3218="","",Txn!$X3218))</f>
        <v>0</v>
      </c>
      <c r="E6423" s="39">
        <f>IF($D6423="","",IFERROR(VLOOKUP($D6423,AcctTbl,2,0),""))</f>
        <v>0</v>
      </c>
      <c r="F6423" s="39">
        <f>IF($D6423="","",IFERROR(VLOOKUP($D6423,AcctTbl,3,0),""))</f>
        <v>0</v>
      </c>
      <c r="G6423" s="39">
        <f>IF(Txn!$B3218="","",Txn!$D3218)</f>
        <v>0</v>
      </c>
      <c r="H6423" s="38">
        <f>IF(Txn!$B3218="","",Txn!$E3218)</f>
        <v>0</v>
      </c>
      <c r="I6423" s="40">
        <f>IF(Txn!$B3218="",0,Txn!$O3218)</f>
        <v>0</v>
      </c>
      <c r="J6423" s="40">
        <f>IF(Txn!$B3218="",0,Txn!$P3218)</f>
        <v>0</v>
      </c>
      <c r="K6423" s="41">
        <f>IF($A6423="","",IFERROR(VALUE(MID($A6423,6,2)),""))</f>
        <v>0</v>
      </c>
      <c r="L6423" s="39">
        <f>IF(Txn!$K3218="","",Txn!$K3218)</f>
        <v>0</v>
      </c>
      <c r="N6423" s="42">
        <f>IF($D6423="",0,COUNTIF(BankAccts,$D6423))</f>
        <v>0</v>
      </c>
    </row>
    <row r="6424" spans="1:14">
      <c r="A6424" s="38">
        <f>IF(Txn!$B3218="","",Txn!$B3218)</f>
        <v>0</v>
      </c>
      <c r="B6424" s="38">
        <f>IF(Txn!$B3218="","",Txn!$C3218)</f>
        <v>0</v>
      </c>
      <c r="C6424" s="39">
        <f>IF(Txn!$B3218="","","تراکنش بانکی")</f>
        <v>0</v>
      </c>
      <c r="D6424" s="38">
        <f>IF(Txn!$B3218="","",IF(IF(Txn!$U3218="TRF",Txn!$Y3218,Txn!$Z3218)="","",IF(Txn!$U3218="TRF",Txn!$Y3218,Txn!$Z3218)))</f>
        <v>0</v>
      </c>
      <c r="E6424" s="39">
        <f>IF($D6424="","",IFERROR(VLOOKUP($D6424,AcctTbl,2,0),""))</f>
        <v>0</v>
      </c>
      <c r="F6424" s="39">
        <f>IF($D6424="","",IFERROR(VLOOKUP($D6424,AcctTbl,3,0),""))</f>
        <v>0</v>
      </c>
      <c r="G6424" s="39">
        <f>IF(Txn!$B3218="","",Txn!$D3218)</f>
        <v>0</v>
      </c>
      <c r="H6424" s="38">
        <f>IF(Txn!$B3218="","",Txn!$E3218)</f>
        <v>0</v>
      </c>
      <c r="I6424" s="40">
        <f>IF(Txn!$B3218="",0,Txn!$Q3218)</f>
        <v>0</v>
      </c>
      <c r="J6424" s="40">
        <f>IF(Txn!$B3218="",0,Txn!$R3218)</f>
        <v>0</v>
      </c>
      <c r="K6424" s="41">
        <f>IF($A6424="","",IFERROR(VALUE(MID($A6424,6,2)),""))</f>
        <v>0</v>
      </c>
      <c r="L6424" s="39">
        <f>IF(Txn!$K3218="","","طرف مقابل — "&amp;Txn!$K3218)</f>
        <v>0</v>
      </c>
      <c r="N6424" s="42">
        <f>IF($D6424="",0,COUNTIF(BankAccts,$D6424))</f>
        <v>0</v>
      </c>
    </row>
    <row r="6425" spans="1:14">
      <c r="A6425" s="38">
        <f>IF(Txn!$B3219="","",Txn!$B3219)</f>
        <v>0</v>
      </c>
      <c r="B6425" s="38">
        <f>IF(Txn!$B3219="","",Txn!$C3219)</f>
        <v>0</v>
      </c>
      <c r="C6425" s="39">
        <f>IF(Txn!$B3219="","","تراکنش بانکی")</f>
        <v>0</v>
      </c>
      <c r="D6425" s="38">
        <f>IF(Txn!$B3219="","",IF(Txn!$X3219="","",Txn!$X3219))</f>
        <v>0</v>
      </c>
      <c r="E6425" s="39">
        <f>IF($D6425="","",IFERROR(VLOOKUP($D6425,AcctTbl,2,0),""))</f>
        <v>0</v>
      </c>
      <c r="F6425" s="39">
        <f>IF($D6425="","",IFERROR(VLOOKUP($D6425,AcctTbl,3,0),""))</f>
        <v>0</v>
      </c>
      <c r="G6425" s="39">
        <f>IF(Txn!$B3219="","",Txn!$D3219)</f>
        <v>0</v>
      </c>
      <c r="H6425" s="38">
        <f>IF(Txn!$B3219="","",Txn!$E3219)</f>
        <v>0</v>
      </c>
      <c r="I6425" s="40">
        <f>IF(Txn!$B3219="",0,Txn!$O3219)</f>
        <v>0</v>
      </c>
      <c r="J6425" s="40">
        <f>IF(Txn!$B3219="",0,Txn!$P3219)</f>
        <v>0</v>
      </c>
      <c r="K6425" s="41">
        <f>IF($A6425="","",IFERROR(VALUE(MID($A6425,6,2)),""))</f>
        <v>0</v>
      </c>
      <c r="L6425" s="39">
        <f>IF(Txn!$K3219="","",Txn!$K3219)</f>
        <v>0</v>
      </c>
      <c r="N6425" s="42">
        <f>IF($D6425="",0,COUNTIF(BankAccts,$D6425))</f>
        <v>0</v>
      </c>
    </row>
    <row r="6426" spans="1:14">
      <c r="A6426" s="38">
        <f>IF(Txn!$B3219="","",Txn!$B3219)</f>
        <v>0</v>
      </c>
      <c r="B6426" s="38">
        <f>IF(Txn!$B3219="","",Txn!$C3219)</f>
        <v>0</v>
      </c>
      <c r="C6426" s="39">
        <f>IF(Txn!$B3219="","","تراکنش بانکی")</f>
        <v>0</v>
      </c>
      <c r="D6426" s="38">
        <f>IF(Txn!$B3219="","",IF(IF(Txn!$U3219="TRF",Txn!$Y3219,Txn!$Z3219)="","",IF(Txn!$U3219="TRF",Txn!$Y3219,Txn!$Z3219)))</f>
        <v>0</v>
      </c>
      <c r="E6426" s="39">
        <f>IF($D6426="","",IFERROR(VLOOKUP($D6426,AcctTbl,2,0),""))</f>
        <v>0</v>
      </c>
      <c r="F6426" s="39">
        <f>IF($D6426="","",IFERROR(VLOOKUP($D6426,AcctTbl,3,0),""))</f>
        <v>0</v>
      </c>
      <c r="G6426" s="39">
        <f>IF(Txn!$B3219="","",Txn!$D3219)</f>
        <v>0</v>
      </c>
      <c r="H6426" s="38">
        <f>IF(Txn!$B3219="","",Txn!$E3219)</f>
        <v>0</v>
      </c>
      <c r="I6426" s="40">
        <f>IF(Txn!$B3219="",0,Txn!$Q3219)</f>
        <v>0</v>
      </c>
      <c r="J6426" s="40">
        <f>IF(Txn!$B3219="",0,Txn!$R3219)</f>
        <v>0</v>
      </c>
      <c r="K6426" s="41">
        <f>IF($A6426="","",IFERROR(VALUE(MID($A6426,6,2)),""))</f>
        <v>0</v>
      </c>
      <c r="L6426" s="39">
        <f>IF(Txn!$K3219="","","طرف مقابل — "&amp;Txn!$K3219)</f>
        <v>0</v>
      </c>
      <c r="N6426" s="42">
        <f>IF($D6426="",0,COUNTIF(BankAccts,$D6426))</f>
        <v>0</v>
      </c>
    </row>
    <row r="6427" spans="1:14">
      <c r="A6427" s="38">
        <f>IF(Txn!$B3220="","",Txn!$B3220)</f>
        <v>0</v>
      </c>
      <c r="B6427" s="38">
        <f>IF(Txn!$B3220="","",Txn!$C3220)</f>
        <v>0</v>
      </c>
      <c r="C6427" s="39">
        <f>IF(Txn!$B3220="","","تراکنش بانکی")</f>
        <v>0</v>
      </c>
      <c r="D6427" s="38">
        <f>IF(Txn!$B3220="","",IF(Txn!$X3220="","",Txn!$X3220))</f>
        <v>0</v>
      </c>
      <c r="E6427" s="39">
        <f>IF($D6427="","",IFERROR(VLOOKUP($D6427,AcctTbl,2,0),""))</f>
        <v>0</v>
      </c>
      <c r="F6427" s="39">
        <f>IF($D6427="","",IFERROR(VLOOKUP($D6427,AcctTbl,3,0),""))</f>
        <v>0</v>
      </c>
      <c r="G6427" s="39">
        <f>IF(Txn!$B3220="","",Txn!$D3220)</f>
        <v>0</v>
      </c>
      <c r="H6427" s="38">
        <f>IF(Txn!$B3220="","",Txn!$E3220)</f>
        <v>0</v>
      </c>
      <c r="I6427" s="40">
        <f>IF(Txn!$B3220="",0,Txn!$O3220)</f>
        <v>0</v>
      </c>
      <c r="J6427" s="40">
        <f>IF(Txn!$B3220="",0,Txn!$P3220)</f>
        <v>0</v>
      </c>
      <c r="K6427" s="41">
        <f>IF($A6427="","",IFERROR(VALUE(MID($A6427,6,2)),""))</f>
        <v>0</v>
      </c>
      <c r="L6427" s="39">
        <f>IF(Txn!$K3220="","",Txn!$K3220)</f>
        <v>0</v>
      </c>
      <c r="N6427" s="42">
        <f>IF($D6427="",0,COUNTIF(BankAccts,$D6427))</f>
        <v>0</v>
      </c>
    </row>
    <row r="6428" spans="1:14">
      <c r="A6428" s="38">
        <f>IF(Txn!$B3220="","",Txn!$B3220)</f>
        <v>0</v>
      </c>
      <c r="B6428" s="38">
        <f>IF(Txn!$B3220="","",Txn!$C3220)</f>
        <v>0</v>
      </c>
      <c r="C6428" s="39">
        <f>IF(Txn!$B3220="","","تراکنش بانکی")</f>
        <v>0</v>
      </c>
      <c r="D6428" s="38">
        <f>IF(Txn!$B3220="","",IF(IF(Txn!$U3220="TRF",Txn!$Y3220,Txn!$Z3220)="","",IF(Txn!$U3220="TRF",Txn!$Y3220,Txn!$Z3220)))</f>
        <v>0</v>
      </c>
      <c r="E6428" s="39">
        <f>IF($D6428="","",IFERROR(VLOOKUP($D6428,AcctTbl,2,0),""))</f>
        <v>0</v>
      </c>
      <c r="F6428" s="39">
        <f>IF($D6428="","",IFERROR(VLOOKUP($D6428,AcctTbl,3,0),""))</f>
        <v>0</v>
      </c>
      <c r="G6428" s="39">
        <f>IF(Txn!$B3220="","",Txn!$D3220)</f>
        <v>0</v>
      </c>
      <c r="H6428" s="38">
        <f>IF(Txn!$B3220="","",Txn!$E3220)</f>
        <v>0</v>
      </c>
      <c r="I6428" s="40">
        <f>IF(Txn!$B3220="",0,Txn!$Q3220)</f>
        <v>0</v>
      </c>
      <c r="J6428" s="40">
        <f>IF(Txn!$B3220="",0,Txn!$R3220)</f>
        <v>0</v>
      </c>
      <c r="K6428" s="41">
        <f>IF($A6428="","",IFERROR(VALUE(MID($A6428,6,2)),""))</f>
        <v>0</v>
      </c>
      <c r="L6428" s="39">
        <f>IF(Txn!$K3220="","","طرف مقابل — "&amp;Txn!$K3220)</f>
        <v>0</v>
      </c>
      <c r="N6428" s="42">
        <f>IF($D6428="",0,COUNTIF(BankAccts,$D6428))</f>
        <v>0</v>
      </c>
    </row>
    <row r="6429" spans="1:14">
      <c r="A6429" s="38">
        <f>IF(Txn!$B3221="","",Txn!$B3221)</f>
        <v>0</v>
      </c>
      <c r="B6429" s="38">
        <f>IF(Txn!$B3221="","",Txn!$C3221)</f>
        <v>0</v>
      </c>
      <c r="C6429" s="39">
        <f>IF(Txn!$B3221="","","تراکنش بانکی")</f>
        <v>0</v>
      </c>
      <c r="D6429" s="38">
        <f>IF(Txn!$B3221="","",IF(Txn!$X3221="","",Txn!$X3221))</f>
        <v>0</v>
      </c>
      <c r="E6429" s="39">
        <f>IF($D6429="","",IFERROR(VLOOKUP($D6429,AcctTbl,2,0),""))</f>
        <v>0</v>
      </c>
      <c r="F6429" s="39">
        <f>IF($D6429="","",IFERROR(VLOOKUP($D6429,AcctTbl,3,0),""))</f>
        <v>0</v>
      </c>
      <c r="G6429" s="39">
        <f>IF(Txn!$B3221="","",Txn!$D3221)</f>
        <v>0</v>
      </c>
      <c r="H6429" s="38">
        <f>IF(Txn!$B3221="","",Txn!$E3221)</f>
        <v>0</v>
      </c>
      <c r="I6429" s="40">
        <f>IF(Txn!$B3221="",0,Txn!$O3221)</f>
        <v>0</v>
      </c>
      <c r="J6429" s="40">
        <f>IF(Txn!$B3221="",0,Txn!$P3221)</f>
        <v>0</v>
      </c>
      <c r="K6429" s="41">
        <f>IF($A6429="","",IFERROR(VALUE(MID($A6429,6,2)),""))</f>
        <v>0</v>
      </c>
      <c r="L6429" s="39">
        <f>IF(Txn!$K3221="","",Txn!$K3221)</f>
        <v>0</v>
      </c>
      <c r="N6429" s="42">
        <f>IF($D6429="",0,COUNTIF(BankAccts,$D6429))</f>
        <v>0</v>
      </c>
    </row>
    <row r="6430" spans="1:14">
      <c r="A6430" s="38">
        <f>IF(Txn!$B3221="","",Txn!$B3221)</f>
        <v>0</v>
      </c>
      <c r="B6430" s="38">
        <f>IF(Txn!$B3221="","",Txn!$C3221)</f>
        <v>0</v>
      </c>
      <c r="C6430" s="39">
        <f>IF(Txn!$B3221="","","تراکنش بانکی")</f>
        <v>0</v>
      </c>
      <c r="D6430" s="38">
        <f>IF(Txn!$B3221="","",IF(IF(Txn!$U3221="TRF",Txn!$Y3221,Txn!$Z3221)="","",IF(Txn!$U3221="TRF",Txn!$Y3221,Txn!$Z3221)))</f>
        <v>0</v>
      </c>
      <c r="E6430" s="39">
        <f>IF($D6430="","",IFERROR(VLOOKUP($D6430,AcctTbl,2,0),""))</f>
        <v>0</v>
      </c>
      <c r="F6430" s="39">
        <f>IF($D6430="","",IFERROR(VLOOKUP($D6430,AcctTbl,3,0),""))</f>
        <v>0</v>
      </c>
      <c r="G6430" s="39">
        <f>IF(Txn!$B3221="","",Txn!$D3221)</f>
        <v>0</v>
      </c>
      <c r="H6430" s="38">
        <f>IF(Txn!$B3221="","",Txn!$E3221)</f>
        <v>0</v>
      </c>
      <c r="I6430" s="40">
        <f>IF(Txn!$B3221="",0,Txn!$Q3221)</f>
        <v>0</v>
      </c>
      <c r="J6430" s="40">
        <f>IF(Txn!$B3221="",0,Txn!$R3221)</f>
        <v>0</v>
      </c>
      <c r="K6430" s="41">
        <f>IF($A6430="","",IFERROR(VALUE(MID($A6430,6,2)),""))</f>
        <v>0</v>
      </c>
      <c r="L6430" s="39">
        <f>IF(Txn!$K3221="","","طرف مقابل — "&amp;Txn!$K3221)</f>
        <v>0</v>
      </c>
      <c r="N6430" s="42">
        <f>IF($D6430="",0,COUNTIF(BankAccts,$D6430))</f>
        <v>0</v>
      </c>
    </row>
    <row r="6431" spans="1:14">
      <c r="A6431" s="38">
        <f>IF(Txn!$B3222="","",Txn!$B3222)</f>
        <v>0</v>
      </c>
      <c r="B6431" s="38">
        <f>IF(Txn!$B3222="","",Txn!$C3222)</f>
        <v>0</v>
      </c>
      <c r="C6431" s="39">
        <f>IF(Txn!$B3222="","","تراکنش بانکی")</f>
        <v>0</v>
      </c>
      <c r="D6431" s="38">
        <f>IF(Txn!$B3222="","",IF(Txn!$X3222="","",Txn!$X3222))</f>
        <v>0</v>
      </c>
      <c r="E6431" s="39">
        <f>IF($D6431="","",IFERROR(VLOOKUP($D6431,AcctTbl,2,0),""))</f>
        <v>0</v>
      </c>
      <c r="F6431" s="39">
        <f>IF($D6431="","",IFERROR(VLOOKUP($D6431,AcctTbl,3,0),""))</f>
        <v>0</v>
      </c>
      <c r="G6431" s="39">
        <f>IF(Txn!$B3222="","",Txn!$D3222)</f>
        <v>0</v>
      </c>
      <c r="H6431" s="38">
        <f>IF(Txn!$B3222="","",Txn!$E3222)</f>
        <v>0</v>
      </c>
      <c r="I6431" s="40">
        <f>IF(Txn!$B3222="",0,Txn!$O3222)</f>
        <v>0</v>
      </c>
      <c r="J6431" s="40">
        <f>IF(Txn!$B3222="",0,Txn!$P3222)</f>
        <v>0</v>
      </c>
      <c r="K6431" s="41">
        <f>IF($A6431="","",IFERROR(VALUE(MID($A6431,6,2)),""))</f>
        <v>0</v>
      </c>
      <c r="L6431" s="39">
        <f>IF(Txn!$K3222="","",Txn!$K3222)</f>
        <v>0</v>
      </c>
      <c r="N6431" s="42">
        <f>IF($D6431="",0,COUNTIF(BankAccts,$D6431))</f>
        <v>0</v>
      </c>
    </row>
    <row r="6432" spans="1:14">
      <c r="A6432" s="38">
        <f>IF(Txn!$B3222="","",Txn!$B3222)</f>
        <v>0</v>
      </c>
      <c r="B6432" s="38">
        <f>IF(Txn!$B3222="","",Txn!$C3222)</f>
        <v>0</v>
      </c>
      <c r="C6432" s="39">
        <f>IF(Txn!$B3222="","","تراکنش بانکی")</f>
        <v>0</v>
      </c>
      <c r="D6432" s="38">
        <f>IF(Txn!$B3222="","",IF(IF(Txn!$U3222="TRF",Txn!$Y3222,Txn!$Z3222)="","",IF(Txn!$U3222="TRF",Txn!$Y3222,Txn!$Z3222)))</f>
        <v>0</v>
      </c>
      <c r="E6432" s="39">
        <f>IF($D6432="","",IFERROR(VLOOKUP($D6432,AcctTbl,2,0),""))</f>
        <v>0</v>
      </c>
      <c r="F6432" s="39">
        <f>IF($D6432="","",IFERROR(VLOOKUP($D6432,AcctTbl,3,0),""))</f>
        <v>0</v>
      </c>
      <c r="G6432" s="39">
        <f>IF(Txn!$B3222="","",Txn!$D3222)</f>
        <v>0</v>
      </c>
      <c r="H6432" s="38">
        <f>IF(Txn!$B3222="","",Txn!$E3222)</f>
        <v>0</v>
      </c>
      <c r="I6432" s="40">
        <f>IF(Txn!$B3222="",0,Txn!$Q3222)</f>
        <v>0</v>
      </c>
      <c r="J6432" s="40">
        <f>IF(Txn!$B3222="",0,Txn!$R3222)</f>
        <v>0</v>
      </c>
      <c r="K6432" s="41">
        <f>IF($A6432="","",IFERROR(VALUE(MID($A6432,6,2)),""))</f>
        <v>0</v>
      </c>
      <c r="L6432" s="39">
        <f>IF(Txn!$K3222="","","طرف مقابل — "&amp;Txn!$K3222)</f>
        <v>0</v>
      </c>
      <c r="N6432" s="42">
        <f>IF($D6432="",0,COUNTIF(BankAccts,$D6432))</f>
        <v>0</v>
      </c>
    </row>
    <row r="6433" spans="1:14">
      <c r="A6433" s="38">
        <f>IF(Txn!$B3223="","",Txn!$B3223)</f>
        <v>0</v>
      </c>
      <c r="B6433" s="38">
        <f>IF(Txn!$B3223="","",Txn!$C3223)</f>
        <v>0</v>
      </c>
      <c r="C6433" s="39">
        <f>IF(Txn!$B3223="","","تراکنش بانکی")</f>
        <v>0</v>
      </c>
      <c r="D6433" s="38">
        <f>IF(Txn!$B3223="","",IF(Txn!$X3223="","",Txn!$X3223))</f>
        <v>0</v>
      </c>
      <c r="E6433" s="39">
        <f>IF($D6433="","",IFERROR(VLOOKUP($D6433,AcctTbl,2,0),""))</f>
        <v>0</v>
      </c>
      <c r="F6433" s="39">
        <f>IF($D6433="","",IFERROR(VLOOKUP($D6433,AcctTbl,3,0),""))</f>
        <v>0</v>
      </c>
      <c r="G6433" s="39">
        <f>IF(Txn!$B3223="","",Txn!$D3223)</f>
        <v>0</v>
      </c>
      <c r="H6433" s="38">
        <f>IF(Txn!$B3223="","",Txn!$E3223)</f>
        <v>0</v>
      </c>
      <c r="I6433" s="40">
        <f>IF(Txn!$B3223="",0,Txn!$O3223)</f>
        <v>0</v>
      </c>
      <c r="J6433" s="40">
        <f>IF(Txn!$B3223="",0,Txn!$P3223)</f>
        <v>0</v>
      </c>
      <c r="K6433" s="41">
        <f>IF($A6433="","",IFERROR(VALUE(MID($A6433,6,2)),""))</f>
        <v>0</v>
      </c>
      <c r="L6433" s="39">
        <f>IF(Txn!$K3223="","",Txn!$K3223)</f>
        <v>0</v>
      </c>
      <c r="N6433" s="42">
        <f>IF($D6433="",0,COUNTIF(BankAccts,$D6433))</f>
        <v>0</v>
      </c>
    </row>
    <row r="6434" spans="1:14">
      <c r="A6434" s="38">
        <f>IF(Txn!$B3223="","",Txn!$B3223)</f>
        <v>0</v>
      </c>
      <c r="B6434" s="38">
        <f>IF(Txn!$B3223="","",Txn!$C3223)</f>
        <v>0</v>
      </c>
      <c r="C6434" s="39">
        <f>IF(Txn!$B3223="","","تراکنش بانکی")</f>
        <v>0</v>
      </c>
      <c r="D6434" s="38">
        <f>IF(Txn!$B3223="","",IF(IF(Txn!$U3223="TRF",Txn!$Y3223,Txn!$Z3223)="","",IF(Txn!$U3223="TRF",Txn!$Y3223,Txn!$Z3223)))</f>
        <v>0</v>
      </c>
      <c r="E6434" s="39">
        <f>IF($D6434="","",IFERROR(VLOOKUP($D6434,AcctTbl,2,0),""))</f>
        <v>0</v>
      </c>
      <c r="F6434" s="39">
        <f>IF($D6434="","",IFERROR(VLOOKUP($D6434,AcctTbl,3,0),""))</f>
        <v>0</v>
      </c>
      <c r="G6434" s="39">
        <f>IF(Txn!$B3223="","",Txn!$D3223)</f>
        <v>0</v>
      </c>
      <c r="H6434" s="38">
        <f>IF(Txn!$B3223="","",Txn!$E3223)</f>
        <v>0</v>
      </c>
      <c r="I6434" s="40">
        <f>IF(Txn!$B3223="",0,Txn!$Q3223)</f>
        <v>0</v>
      </c>
      <c r="J6434" s="40">
        <f>IF(Txn!$B3223="",0,Txn!$R3223)</f>
        <v>0</v>
      </c>
      <c r="K6434" s="41">
        <f>IF($A6434="","",IFERROR(VALUE(MID($A6434,6,2)),""))</f>
        <v>0</v>
      </c>
      <c r="L6434" s="39">
        <f>IF(Txn!$K3223="","","طرف مقابل — "&amp;Txn!$K3223)</f>
        <v>0</v>
      </c>
      <c r="N6434" s="42">
        <f>IF($D6434="",0,COUNTIF(BankAccts,$D6434))</f>
        <v>0</v>
      </c>
    </row>
    <row r="6435" spans="1:14">
      <c r="A6435" s="38">
        <f>IF(Txn!$B3224="","",Txn!$B3224)</f>
        <v>0</v>
      </c>
      <c r="B6435" s="38">
        <f>IF(Txn!$B3224="","",Txn!$C3224)</f>
        <v>0</v>
      </c>
      <c r="C6435" s="39">
        <f>IF(Txn!$B3224="","","تراکنش بانکی")</f>
        <v>0</v>
      </c>
      <c r="D6435" s="38">
        <f>IF(Txn!$B3224="","",IF(Txn!$X3224="","",Txn!$X3224))</f>
        <v>0</v>
      </c>
      <c r="E6435" s="39">
        <f>IF($D6435="","",IFERROR(VLOOKUP($D6435,AcctTbl,2,0),""))</f>
        <v>0</v>
      </c>
      <c r="F6435" s="39">
        <f>IF($D6435="","",IFERROR(VLOOKUP($D6435,AcctTbl,3,0),""))</f>
        <v>0</v>
      </c>
      <c r="G6435" s="39">
        <f>IF(Txn!$B3224="","",Txn!$D3224)</f>
        <v>0</v>
      </c>
      <c r="H6435" s="38">
        <f>IF(Txn!$B3224="","",Txn!$E3224)</f>
        <v>0</v>
      </c>
      <c r="I6435" s="40">
        <f>IF(Txn!$B3224="",0,Txn!$O3224)</f>
        <v>0</v>
      </c>
      <c r="J6435" s="40">
        <f>IF(Txn!$B3224="",0,Txn!$P3224)</f>
        <v>0</v>
      </c>
      <c r="K6435" s="41">
        <f>IF($A6435="","",IFERROR(VALUE(MID($A6435,6,2)),""))</f>
        <v>0</v>
      </c>
      <c r="L6435" s="39">
        <f>IF(Txn!$K3224="","",Txn!$K3224)</f>
        <v>0</v>
      </c>
      <c r="N6435" s="42">
        <f>IF($D6435="",0,COUNTIF(BankAccts,$D6435))</f>
        <v>0</v>
      </c>
    </row>
    <row r="6436" spans="1:14">
      <c r="A6436" s="38">
        <f>IF(Txn!$B3224="","",Txn!$B3224)</f>
        <v>0</v>
      </c>
      <c r="B6436" s="38">
        <f>IF(Txn!$B3224="","",Txn!$C3224)</f>
        <v>0</v>
      </c>
      <c r="C6436" s="39">
        <f>IF(Txn!$B3224="","","تراکنش بانکی")</f>
        <v>0</v>
      </c>
      <c r="D6436" s="38">
        <f>IF(Txn!$B3224="","",IF(IF(Txn!$U3224="TRF",Txn!$Y3224,Txn!$Z3224)="","",IF(Txn!$U3224="TRF",Txn!$Y3224,Txn!$Z3224)))</f>
        <v>0</v>
      </c>
      <c r="E6436" s="39">
        <f>IF($D6436="","",IFERROR(VLOOKUP($D6436,AcctTbl,2,0),""))</f>
        <v>0</v>
      </c>
      <c r="F6436" s="39">
        <f>IF($D6436="","",IFERROR(VLOOKUP($D6436,AcctTbl,3,0),""))</f>
        <v>0</v>
      </c>
      <c r="G6436" s="39">
        <f>IF(Txn!$B3224="","",Txn!$D3224)</f>
        <v>0</v>
      </c>
      <c r="H6436" s="38">
        <f>IF(Txn!$B3224="","",Txn!$E3224)</f>
        <v>0</v>
      </c>
      <c r="I6436" s="40">
        <f>IF(Txn!$B3224="",0,Txn!$Q3224)</f>
        <v>0</v>
      </c>
      <c r="J6436" s="40">
        <f>IF(Txn!$B3224="",0,Txn!$R3224)</f>
        <v>0</v>
      </c>
      <c r="K6436" s="41">
        <f>IF($A6436="","",IFERROR(VALUE(MID($A6436,6,2)),""))</f>
        <v>0</v>
      </c>
      <c r="L6436" s="39">
        <f>IF(Txn!$K3224="","","طرف مقابل — "&amp;Txn!$K3224)</f>
        <v>0</v>
      </c>
      <c r="N6436" s="42">
        <f>IF($D6436="",0,COUNTIF(BankAccts,$D6436))</f>
        <v>0</v>
      </c>
    </row>
    <row r="6437" spans="1:14">
      <c r="A6437" s="38">
        <f>IF(Txn!$B3225="","",Txn!$B3225)</f>
        <v>0</v>
      </c>
      <c r="B6437" s="38">
        <f>IF(Txn!$B3225="","",Txn!$C3225)</f>
        <v>0</v>
      </c>
      <c r="C6437" s="39">
        <f>IF(Txn!$B3225="","","تراکنش بانکی")</f>
        <v>0</v>
      </c>
      <c r="D6437" s="38">
        <f>IF(Txn!$B3225="","",IF(Txn!$X3225="","",Txn!$X3225))</f>
        <v>0</v>
      </c>
      <c r="E6437" s="39">
        <f>IF($D6437="","",IFERROR(VLOOKUP($D6437,AcctTbl,2,0),""))</f>
        <v>0</v>
      </c>
      <c r="F6437" s="39">
        <f>IF($D6437="","",IFERROR(VLOOKUP($D6437,AcctTbl,3,0),""))</f>
        <v>0</v>
      </c>
      <c r="G6437" s="39">
        <f>IF(Txn!$B3225="","",Txn!$D3225)</f>
        <v>0</v>
      </c>
      <c r="H6437" s="38">
        <f>IF(Txn!$B3225="","",Txn!$E3225)</f>
        <v>0</v>
      </c>
      <c r="I6437" s="40">
        <f>IF(Txn!$B3225="",0,Txn!$O3225)</f>
        <v>0</v>
      </c>
      <c r="J6437" s="40">
        <f>IF(Txn!$B3225="",0,Txn!$P3225)</f>
        <v>0</v>
      </c>
      <c r="K6437" s="41">
        <f>IF($A6437="","",IFERROR(VALUE(MID($A6437,6,2)),""))</f>
        <v>0</v>
      </c>
      <c r="L6437" s="39">
        <f>IF(Txn!$K3225="","",Txn!$K3225)</f>
        <v>0</v>
      </c>
      <c r="N6437" s="42">
        <f>IF($D6437="",0,COUNTIF(BankAccts,$D6437))</f>
        <v>0</v>
      </c>
    </row>
    <row r="6438" spans="1:14">
      <c r="A6438" s="38">
        <f>IF(Txn!$B3225="","",Txn!$B3225)</f>
        <v>0</v>
      </c>
      <c r="B6438" s="38">
        <f>IF(Txn!$B3225="","",Txn!$C3225)</f>
        <v>0</v>
      </c>
      <c r="C6438" s="39">
        <f>IF(Txn!$B3225="","","تراکنش بانکی")</f>
        <v>0</v>
      </c>
      <c r="D6438" s="38">
        <f>IF(Txn!$B3225="","",IF(IF(Txn!$U3225="TRF",Txn!$Y3225,Txn!$Z3225)="","",IF(Txn!$U3225="TRF",Txn!$Y3225,Txn!$Z3225)))</f>
        <v>0</v>
      </c>
      <c r="E6438" s="39">
        <f>IF($D6438="","",IFERROR(VLOOKUP($D6438,AcctTbl,2,0),""))</f>
        <v>0</v>
      </c>
      <c r="F6438" s="39">
        <f>IF($D6438="","",IFERROR(VLOOKUP($D6438,AcctTbl,3,0),""))</f>
        <v>0</v>
      </c>
      <c r="G6438" s="39">
        <f>IF(Txn!$B3225="","",Txn!$D3225)</f>
        <v>0</v>
      </c>
      <c r="H6438" s="38">
        <f>IF(Txn!$B3225="","",Txn!$E3225)</f>
        <v>0</v>
      </c>
      <c r="I6438" s="40">
        <f>IF(Txn!$B3225="",0,Txn!$Q3225)</f>
        <v>0</v>
      </c>
      <c r="J6438" s="40">
        <f>IF(Txn!$B3225="",0,Txn!$R3225)</f>
        <v>0</v>
      </c>
      <c r="K6438" s="41">
        <f>IF($A6438="","",IFERROR(VALUE(MID($A6438,6,2)),""))</f>
        <v>0</v>
      </c>
      <c r="L6438" s="39">
        <f>IF(Txn!$K3225="","","طرف مقابل — "&amp;Txn!$K3225)</f>
        <v>0</v>
      </c>
      <c r="N6438" s="42">
        <f>IF($D6438="",0,COUNTIF(BankAccts,$D6438))</f>
        <v>0</v>
      </c>
    </row>
    <row r="6439" spans="1:14">
      <c r="A6439" s="38">
        <f>IF(Txn!$B3226="","",Txn!$B3226)</f>
        <v>0</v>
      </c>
      <c r="B6439" s="38">
        <f>IF(Txn!$B3226="","",Txn!$C3226)</f>
        <v>0</v>
      </c>
      <c r="C6439" s="39">
        <f>IF(Txn!$B3226="","","تراکنش بانکی")</f>
        <v>0</v>
      </c>
      <c r="D6439" s="38">
        <f>IF(Txn!$B3226="","",IF(Txn!$X3226="","",Txn!$X3226))</f>
        <v>0</v>
      </c>
      <c r="E6439" s="39">
        <f>IF($D6439="","",IFERROR(VLOOKUP($D6439,AcctTbl,2,0),""))</f>
        <v>0</v>
      </c>
      <c r="F6439" s="39">
        <f>IF($D6439="","",IFERROR(VLOOKUP($D6439,AcctTbl,3,0),""))</f>
        <v>0</v>
      </c>
      <c r="G6439" s="39">
        <f>IF(Txn!$B3226="","",Txn!$D3226)</f>
        <v>0</v>
      </c>
      <c r="H6439" s="38">
        <f>IF(Txn!$B3226="","",Txn!$E3226)</f>
        <v>0</v>
      </c>
      <c r="I6439" s="40">
        <f>IF(Txn!$B3226="",0,Txn!$O3226)</f>
        <v>0</v>
      </c>
      <c r="J6439" s="40">
        <f>IF(Txn!$B3226="",0,Txn!$P3226)</f>
        <v>0</v>
      </c>
      <c r="K6439" s="41">
        <f>IF($A6439="","",IFERROR(VALUE(MID($A6439,6,2)),""))</f>
        <v>0</v>
      </c>
      <c r="L6439" s="39">
        <f>IF(Txn!$K3226="","",Txn!$K3226)</f>
        <v>0</v>
      </c>
      <c r="N6439" s="42">
        <f>IF($D6439="",0,COUNTIF(BankAccts,$D6439))</f>
        <v>0</v>
      </c>
    </row>
    <row r="6440" spans="1:14">
      <c r="A6440" s="38">
        <f>IF(Txn!$B3226="","",Txn!$B3226)</f>
        <v>0</v>
      </c>
      <c r="B6440" s="38">
        <f>IF(Txn!$B3226="","",Txn!$C3226)</f>
        <v>0</v>
      </c>
      <c r="C6440" s="39">
        <f>IF(Txn!$B3226="","","تراکنش بانکی")</f>
        <v>0</v>
      </c>
      <c r="D6440" s="38">
        <f>IF(Txn!$B3226="","",IF(IF(Txn!$U3226="TRF",Txn!$Y3226,Txn!$Z3226)="","",IF(Txn!$U3226="TRF",Txn!$Y3226,Txn!$Z3226)))</f>
        <v>0</v>
      </c>
      <c r="E6440" s="39">
        <f>IF($D6440="","",IFERROR(VLOOKUP($D6440,AcctTbl,2,0),""))</f>
        <v>0</v>
      </c>
      <c r="F6440" s="39">
        <f>IF($D6440="","",IFERROR(VLOOKUP($D6440,AcctTbl,3,0),""))</f>
        <v>0</v>
      </c>
      <c r="G6440" s="39">
        <f>IF(Txn!$B3226="","",Txn!$D3226)</f>
        <v>0</v>
      </c>
      <c r="H6440" s="38">
        <f>IF(Txn!$B3226="","",Txn!$E3226)</f>
        <v>0</v>
      </c>
      <c r="I6440" s="40">
        <f>IF(Txn!$B3226="",0,Txn!$Q3226)</f>
        <v>0</v>
      </c>
      <c r="J6440" s="40">
        <f>IF(Txn!$B3226="",0,Txn!$R3226)</f>
        <v>0</v>
      </c>
      <c r="K6440" s="41">
        <f>IF($A6440="","",IFERROR(VALUE(MID($A6440,6,2)),""))</f>
        <v>0</v>
      </c>
      <c r="L6440" s="39">
        <f>IF(Txn!$K3226="","","طرف مقابل — "&amp;Txn!$K3226)</f>
        <v>0</v>
      </c>
      <c r="N6440" s="42">
        <f>IF($D6440="",0,COUNTIF(BankAccts,$D6440))</f>
        <v>0</v>
      </c>
    </row>
    <row r="6441" spans="1:14">
      <c r="A6441" s="38">
        <f>IF(Txn!$B3227="","",Txn!$B3227)</f>
        <v>0</v>
      </c>
      <c r="B6441" s="38">
        <f>IF(Txn!$B3227="","",Txn!$C3227)</f>
        <v>0</v>
      </c>
      <c r="C6441" s="39">
        <f>IF(Txn!$B3227="","","تراکنش بانکی")</f>
        <v>0</v>
      </c>
      <c r="D6441" s="38">
        <f>IF(Txn!$B3227="","",IF(Txn!$X3227="","",Txn!$X3227))</f>
        <v>0</v>
      </c>
      <c r="E6441" s="39">
        <f>IF($D6441="","",IFERROR(VLOOKUP($D6441,AcctTbl,2,0),""))</f>
        <v>0</v>
      </c>
      <c r="F6441" s="39">
        <f>IF($D6441="","",IFERROR(VLOOKUP($D6441,AcctTbl,3,0),""))</f>
        <v>0</v>
      </c>
      <c r="G6441" s="39">
        <f>IF(Txn!$B3227="","",Txn!$D3227)</f>
        <v>0</v>
      </c>
      <c r="H6441" s="38">
        <f>IF(Txn!$B3227="","",Txn!$E3227)</f>
        <v>0</v>
      </c>
      <c r="I6441" s="40">
        <f>IF(Txn!$B3227="",0,Txn!$O3227)</f>
        <v>0</v>
      </c>
      <c r="J6441" s="40">
        <f>IF(Txn!$B3227="",0,Txn!$P3227)</f>
        <v>0</v>
      </c>
      <c r="K6441" s="41">
        <f>IF($A6441="","",IFERROR(VALUE(MID($A6441,6,2)),""))</f>
        <v>0</v>
      </c>
      <c r="L6441" s="39">
        <f>IF(Txn!$K3227="","",Txn!$K3227)</f>
        <v>0</v>
      </c>
      <c r="N6441" s="42">
        <f>IF($D6441="",0,COUNTIF(BankAccts,$D6441))</f>
        <v>0</v>
      </c>
    </row>
    <row r="6442" spans="1:14">
      <c r="A6442" s="38">
        <f>IF(Txn!$B3227="","",Txn!$B3227)</f>
        <v>0</v>
      </c>
      <c r="B6442" s="38">
        <f>IF(Txn!$B3227="","",Txn!$C3227)</f>
        <v>0</v>
      </c>
      <c r="C6442" s="39">
        <f>IF(Txn!$B3227="","","تراکنش بانکی")</f>
        <v>0</v>
      </c>
      <c r="D6442" s="38">
        <f>IF(Txn!$B3227="","",IF(IF(Txn!$U3227="TRF",Txn!$Y3227,Txn!$Z3227)="","",IF(Txn!$U3227="TRF",Txn!$Y3227,Txn!$Z3227)))</f>
        <v>0</v>
      </c>
      <c r="E6442" s="39">
        <f>IF($D6442="","",IFERROR(VLOOKUP($D6442,AcctTbl,2,0),""))</f>
        <v>0</v>
      </c>
      <c r="F6442" s="39">
        <f>IF($D6442="","",IFERROR(VLOOKUP($D6442,AcctTbl,3,0),""))</f>
        <v>0</v>
      </c>
      <c r="G6442" s="39">
        <f>IF(Txn!$B3227="","",Txn!$D3227)</f>
        <v>0</v>
      </c>
      <c r="H6442" s="38">
        <f>IF(Txn!$B3227="","",Txn!$E3227)</f>
        <v>0</v>
      </c>
      <c r="I6442" s="40">
        <f>IF(Txn!$B3227="",0,Txn!$Q3227)</f>
        <v>0</v>
      </c>
      <c r="J6442" s="40">
        <f>IF(Txn!$B3227="",0,Txn!$R3227)</f>
        <v>0</v>
      </c>
      <c r="K6442" s="41">
        <f>IF($A6442="","",IFERROR(VALUE(MID($A6442,6,2)),""))</f>
        <v>0</v>
      </c>
      <c r="L6442" s="39">
        <f>IF(Txn!$K3227="","","طرف مقابل — "&amp;Txn!$K3227)</f>
        <v>0</v>
      </c>
      <c r="N6442" s="42">
        <f>IF($D6442="",0,COUNTIF(BankAccts,$D6442))</f>
        <v>0</v>
      </c>
    </row>
    <row r="6443" spans="1:14">
      <c r="A6443" s="38">
        <f>IF(Txn!$B3228="","",Txn!$B3228)</f>
        <v>0</v>
      </c>
      <c r="B6443" s="38">
        <f>IF(Txn!$B3228="","",Txn!$C3228)</f>
        <v>0</v>
      </c>
      <c r="C6443" s="39">
        <f>IF(Txn!$B3228="","","تراکنش بانکی")</f>
        <v>0</v>
      </c>
      <c r="D6443" s="38">
        <f>IF(Txn!$B3228="","",IF(Txn!$X3228="","",Txn!$X3228))</f>
        <v>0</v>
      </c>
      <c r="E6443" s="39">
        <f>IF($D6443="","",IFERROR(VLOOKUP($D6443,AcctTbl,2,0),""))</f>
        <v>0</v>
      </c>
      <c r="F6443" s="39">
        <f>IF($D6443="","",IFERROR(VLOOKUP($D6443,AcctTbl,3,0),""))</f>
        <v>0</v>
      </c>
      <c r="G6443" s="39">
        <f>IF(Txn!$B3228="","",Txn!$D3228)</f>
        <v>0</v>
      </c>
      <c r="H6443" s="38">
        <f>IF(Txn!$B3228="","",Txn!$E3228)</f>
        <v>0</v>
      </c>
      <c r="I6443" s="40">
        <f>IF(Txn!$B3228="",0,Txn!$O3228)</f>
        <v>0</v>
      </c>
      <c r="J6443" s="40">
        <f>IF(Txn!$B3228="",0,Txn!$P3228)</f>
        <v>0</v>
      </c>
      <c r="K6443" s="41">
        <f>IF($A6443="","",IFERROR(VALUE(MID($A6443,6,2)),""))</f>
        <v>0</v>
      </c>
      <c r="L6443" s="39">
        <f>IF(Txn!$K3228="","",Txn!$K3228)</f>
        <v>0</v>
      </c>
      <c r="N6443" s="42">
        <f>IF($D6443="",0,COUNTIF(BankAccts,$D6443))</f>
        <v>0</v>
      </c>
    </row>
    <row r="6444" spans="1:14">
      <c r="A6444" s="38">
        <f>IF(Txn!$B3228="","",Txn!$B3228)</f>
        <v>0</v>
      </c>
      <c r="B6444" s="38">
        <f>IF(Txn!$B3228="","",Txn!$C3228)</f>
        <v>0</v>
      </c>
      <c r="C6444" s="39">
        <f>IF(Txn!$B3228="","","تراکنش بانکی")</f>
        <v>0</v>
      </c>
      <c r="D6444" s="38">
        <f>IF(Txn!$B3228="","",IF(IF(Txn!$U3228="TRF",Txn!$Y3228,Txn!$Z3228)="","",IF(Txn!$U3228="TRF",Txn!$Y3228,Txn!$Z3228)))</f>
        <v>0</v>
      </c>
      <c r="E6444" s="39">
        <f>IF($D6444="","",IFERROR(VLOOKUP($D6444,AcctTbl,2,0),""))</f>
        <v>0</v>
      </c>
      <c r="F6444" s="39">
        <f>IF($D6444="","",IFERROR(VLOOKUP($D6444,AcctTbl,3,0),""))</f>
        <v>0</v>
      </c>
      <c r="G6444" s="39">
        <f>IF(Txn!$B3228="","",Txn!$D3228)</f>
        <v>0</v>
      </c>
      <c r="H6444" s="38">
        <f>IF(Txn!$B3228="","",Txn!$E3228)</f>
        <v>0</v>
      </c>
      <c r="I6444" s="40">
        <f>IF(Txn!$B3228="",0,Txn!$Q3228)</f>
        <v>0</v>
      </c>
      <c r="J6444" s="40">
        <f>IF(Txn!$B3228="",0,Txn!$R3228)</f>
        <v>0</v>
      </c>
      <c r="K6444" s="41">
        <f>IF($A6444="","",IFERROR(VALUE(MID($A6444,6,2)),""))</f>
        <v>0</v>
      </c>
      <c r="L6444" s="39">
        <f>IF(Txn!$K3228="","","طرف مقابل — "&amp;Txn!$K3228)</f>
        <v>0</v>
      </c>
      <c r="N6444" s="42">
        <f>IF($D6444="",0,COUNTIF(BankAccts,$D6444))</f>
        <v>0</v>
      </c>
    </row>
    <row r="6445" spans="1:14">
      <c r="A6445" s="38">
        <f>IF(Txn!$B3229="","",Txn!$B3229)</f>
        <v>0</v>
      </c>
      <c r="B6445" s="38">
        <f>IF(Txn!$B3229="","",Txn!$C3229)</f>
        <v>0</v>
      </c>
      <c r="C6445" s="39">
        <f>IF(Txn!$B3229="","","تراکنش بانکی")</f>
        <v>0</v>
      </c>
      <c r="D6445" s="38">
        <f>IF(Txn!$B3229="","",IF(Txn!$X3229="","",Txn!$X3229))</f>
        <v>0</v>
      </c>
      <c r="E6445" s="39">
        <f>IF($D6445="","",IFERROR(VLOOKUP($D6445,AcctTbl,2,0),""))</f>
        <v>0</v>
      </c>
      <c r="F6445" s="39">
        <f>IF($D6445="","",IFERROR(VLOOKUP($D6445,AcctTbl,3,0),""))</f>
        <v>0</v>
      </c>
      <c r="G6445" s="39">
        <f>IF(Txn!$B3229="","",Txn!$D3229)</f>
        <v>0</v>
      </c>
      <c r="H6445" s="38">
        <f>IF(Txn!$B3229="","",Txn!$E3229)</f>
        <v>0</v>
      </c>
      <c r="I6445" s="40">
        <f>IF(Txn!$B3229="",0,Txn!$O3229)</f>
        <v>0</v>
      </c>
      <c r="J6445" s="40">
        <f>IF(Txn!$B3229="",0,Txn!$P3229)</f>
        <v>0</v>
      </c>
      <c r="K6445" s="41">
        <f>IF($A6445="","",IFERROR(VALUE(MID($A6445,6,2)),""))</f>
        <v>0</v>
      </c>
      <c r="L6445" s="39">
        <f>IF(Txn!$K3229="","",Txn!$K3229)</f>
        <v>0</v>
      </c>
      <c r="N6445" s="42">
        <f>IF($D6445="",0,COUNTIF(BankAccts,$D6445))</f>
        <v>0</v>
      </c>
    </row>
    <row r="6446" spans="1:14">
      <c r="A6446" s="38">
        <f>IF(Txn!$B3229="","",Txn!$B3229)</f>
        <v>0</v>
      </c>
      <c r="B6446" s="38">
        <f>IF(Txn!$B3229="","",Txn!$C3229)</f>
        <v>0</v>
      </c>
      <c r="C6446" s="39">
        <f>IF(Txn!$B3229="","","تراکنش بانکی")</f>
        <v>0</v>
      </c>
      <c r="D6446" s="38">
        <f>IF(Txn!$B3229="","",IF(IF(Txn!$U3229="TRF",Txn!$Y3229,Txn!$Z3229)="","",IF(Txn!$U3229="TRF",Txn!$Y3229,Txn!$Z3229)))</f>
        <v>0</v>
      </c>
      <c r="E6446" s="39">
        <f>IF($D6446="","",IFERROR(VLOOKUP($D6446,AcctTbl,2,0),""))</f>
        <v>0</v>
      </c>
      <c r="F6446" s="39">
        <f>IF($D6446="","",IFERROR(VLOOKUP($D6446,AcctTbl,3,0),""))</f>
        <v>0</v>
      </c>
      <c r="G6446" s="39">
        <f>IF(Txn!$B3229="","",Txn!$D3229)</f>
        <v>0</v>
      </c>
      <c r="H6446" s="38">
        <f>IF(Txn!$B3229="","",Txn!$E3229)</f>
        <v>0</v>
      </c>
      <c r="I6446" s="40">
        <f>IF(Txn!$B3229="",0,Txn!$Q3229)</f>
        <v>0</v>
      </c>
      <c r="J6446" s="40">
        <f>IF(Txn!$B3229="",0,Txn!$R3229)</f>
        <v>0</v>
      </c>
      <c r="K6446" s="41">
        <f>IF($A6446="","",IFERROR(VALUE(MID($A6446,6,2)),""))</f>
        <v>0</v>
      </c>
      <c r="L6446" s="39">
        <f>IF(Txn!$K3229="","","طرف مقابل — "&amp;Txn!$K3229)</f>
        <v>0</v>
      </c>
      <c r="N6446" s="42">
        <f>IF($D6446="",0,COUNTIF(BankAccts,$D6446))</f>
        <v>0</v>
      </c>
    </row>
    <row r="6447" spans="1:14">
      <c r="A6447" s="38">
        <f>IF(Txn!$B3230="","",Txn!$B3230)</f>
        <v>0</v>
      </c>
      <c r="B6447" s="38">
        <f>IF(Txn!$B3230="","",Txn!$C3230)</f>
        <v>0</v>
      </c>
      <c r="C6447" s="39">
        <f>IF(Txn!$B3230="","","تراکنش بانکی")</f>
        <v>0</v>
      </c>
      <c r="D6447" s="38">
        <f>IF(Txn!$B3230="","",IF(Txn!$X3230="","",Txn!$X3230))</f>
        <v>0</v>
      </c>
      <c r="E6447" s="39">
        <f>IF($D6447="","",IFERROR(VLOOKUP($D6447,AcctTbl,2,0),""))</f>
        <v>0</v>
      </c>
      <c r="F6447" s="39">
        <f>IF($D6447="","",IFERROR(VLOOKUP($D6447,AcctTbl,3,0),""))</f>
        <v>0</v>
      </c>
      <c r="G6447" s="39">
        <f>IF(Txn!$B3230="","",Txn!$D3230)</f>
        <v>0</v>
      </c>
      <c r="H6447" s="38">
        <f>IF(Txn!$B3230="","",Txn!$E3230)</f>
        <v>0</v>
      </c>
      <c r="I6447" s="40">
        <f>IF(Txn!$B3230="",0,Txn!$O3230)</f>
        <v>0</v>
      </c>
      <c r="J6447" s="40">
        <f>IF(Txn!$B3230="",0,Txn!$P3230)</f>
        <v>0</v>
      </c>
      <c r="K6447" s="41">
        <f>IF($A6447="","",IFERROR(VALUE(MID($A6447,6,2)),""))</f>
        <v>0</v>
      </c>
      <c r="L6447" s="39">
        <f>IF(Txn!$K3230="","",Txn!$K3230)</f>
        <v>0</v>
      </c>
      <c r="N6447" s="42">
        <f>IF($D6447="",0,COUNTIF(BankAccts,$D6447))</f>
        <v>0</v>
      </c>
    </row>
    <row r="6448" spans="1:14">
      <c r="A6448" s="38">
        <f>IF(Txn!$B3230="","",Txn!$B3230)</f>
        <v>0</v>
      </c>
      <c r="B6448" s="38">
        <f>IF(Txn!$B3230="","",Txn!$C3230)</f>
        <v>0</v>
      </c>
      <c r="C6448" s="39">
        <f>IF(Txn!$B3230="","","تراکنش بانکی")</f>
        <v>0</v>
      </c>
      <c r="D6448" s="38">
        <f>IF(Txn!$B3230="","",IF(IF(Txn!$U3230="TRF",Txn!$Y3230,Txn!$Z3230)="","",IF(Txn!$U3230="TRF",Txn!$Y3230,Txn!$Z3230)))</f>
        <v>0</v>
      </c>
      <c r="E6448" s="39">
        <f>IF($D6448="","",IFERROR(VLOOKUP($D6448,AcctTbl,2,0),""))</f>
        <v>0</v>
      </c>
      <c r="F6448" s="39">
        <f>IF($D6448="","",IFERROR(VLOOKUP($D6448,AcctTbl,3,0),""))</f>
        <v>0</v>
      </c>
      <c r="G6448" s="39">
        <f>IF(Txn!$B3230="","",Txn!$D3230)</f>
        <v>0</v>
      </c>
      <c r="H6448" s="38">
        <f>IF(Txn!$B3230="","",Txn!$E3230)</f>
        <v>0</v>
      </c>
      <c r="I6448" s="40">
        <f>IF(Txn!$B3230="",0,Txn!$Q3230)</f>
        <v>0</v>
      </c>
      <c r="J6448" s="40">
        <f>IF(Txn!$B3230="",0,Txn!$R3230)</f>
        <v>0</v>
      </c>
      <c r="K6448" s="41">
        <f>IF($A6448="","",IFERROR(VALUE(MID($A6448,6,2)),""))</f>
        <v>0</v>
      </c>
      <c r="L6448" s="39">
        <f>IF(Txn!$K3230="","","طرف مقابل — "&amp;Txn!$K3230)</f>
        <v>0</v>
      </c>
      <c r="N6448" s="42">
        <f>IF($D6448="",0,COUNTIF(BankAccts,$D6448))</f>
        <v>0</v>
      </c>
    </row>
    <row r="6449" spans="1:14">
      <c r="A6449" s="38">
        <f>IF(Txn!$B3231="","",Txn!$B3231)</f>
        <v>0</v>
      </c>
      <c r="B6449" s="38">
        <f>IF(Txn!$B3231="","",Txn!$C3231)</f>
        <v>0</v>
      </c>
      <c r="C6449" s="39">
        <f>IF(Txn!$B3231="","","تراکنش بانکی")</f>
        <v>0</v>
      </c>
      <c r="D6449" s="38">
        <f>IF(Txn!$B3231="","",IF(Txn!$X3231="","",Txn!$X3231))</f>
        <v>0</v>
      </c>
      <c r="E6449" s="39">
        <f>IF($D6449="","",IFERROR(VLOOKUP($D6449,AcctTbl,2,0),""))</f>
        <v>0</v>
      </c>
      <c r="F6449" s="39">
        <f>IF($D6449="","",IFERROR(VLOOKUP($D6449,AcctTbl,3,0),""))</f>
        <v>0</v>
      </c>
      <c r="G6449" s="39">
        <f>IF(Txn!$B3231="","",Txn!$D3231)</f>
        <v>0</v>
      </c>
      <c r="H6449" s="38">
        <f>IF(Txn!$B3231="","",Txn!$E3231)</f>
        <v>0</v>
      </c>
      <c r="I6449" s="40">
        <f>IF(Txn!$B3231="",0,Txn!$O3231)</f>
        <v>0</v>
      </c>
      <c r="J6449" s="40">
        <f>IF(Txn!$B3231="",0,Txn!$P3231)</f>
        <v>0</v>
      </c>
      <c r="K6449" s="41">
        <f>IF($A6449="","",IFERROR(VALUE(MID($A6449,6,2)),""))</f>
        <v>0</v>
      </c>
      <c r="L6449" s="39">
        <f>IF(Txn!$K3231="","",Txn!$K3231)</f>
        <v>0</v>
      </c>
      <c r="N6449" s="42">
        <f>IF($D6449="",0,COUNTIF(BankAccts,$D6449))</f>
        <v>0</v>
      </c>
    </row>
    <row r="6450" spans="1:14">
      <c r="A6450" s="38">
        <f>IF(Txn!$B3231="","",Txn!$B3231)</f>
        <v>0</v>
      </c>
      <c r="B6450" s="38">
        <f>IF(Txn!$B3231="","",Txn!$C3231)</f>
        <v>0</v>
      </c>
      <c r="C6450" s="39">
        <f>IF(Txn!$B3231="","","تراکنش بانکی")</f>
        <v>0</v>
      </c>
      <c r="D6450" s="38">
        <f>IF(Txn!$B3231="","",IF(IF(Txn!$U3231="TRF",Txn!$Y3231,Txn!$Z3231)="","",IF(Txn!$U3231="TRF",Txn!$Y3231,Txn!$Z3231)))</f>
        <v>0</v>
      </c>
      <c r="E6450" s="39">
        <f>IF($D6450="","",IFERROR(VLOOKUP($D6450,AcctTbl,2,0),""))</f>
        <v>0</v>
      </c>
      <c r="F6450" s="39">
        <f>IF($D6450="","",IFERROR(VLOOKUP($D6450,AcctTbl,3,0),""))</f>
        <v>0</v>
      </c>
      <c r="G6450" s="39">
        <f>IF(Txn!$B3231="","",Txn!$D3231)</f>
        <v>0</v>
      </c>
      <c r="H6450" s="38">
        <f>IF(Txn!$B3231="","",Txn!$E3231)</f>
        <v>0</v>
      </c>
      <c r="I6450" s="40">
        <f>IF(Txn!$B3231="",0,Txn!$Q3231)</f>
        <v>0</v>
      </c>
      <c r="J6450" s="40">
        <f>IF(Txn!$B3231="",0,Txn!$R3231)</f>
        <v>0</v>
      </c>
      <c r="K6450" s="41">
        <f>IF($A6450="","",IFERROR(VALUE(MID($A6450,6,2)),""))</f>
        <v>0</v>
      </c>
      <c r="L6450" s="39">
        <f>IF(Txn!$K3231="","","طرف مقابل — "&amp;Txn!$K3231)</f>
        <v>0</v>
      </c>
      <c r="N6450" s="42">
        <f>IF($D6450="",0,COUNTIF(BankAccts,$D6450))</f>
        <v>0</v>
      </c>
    </row>
    <row r="6451" spans="1:14">
      <c r="A6451" s="38">
        <f>IF(Txn!$B3232="","",Txn!$B3232)</f>
        <v>0</v>
      </c>
      <c r="B6451" s="38">
        <f>IF(Txn!$B3232="","",Txn!$C3232)</f>
        <v>0</v>
      </c>
      <c r="C6451" s="39">
        <f>IF(Txn!$B3232="","","تراکنش بانکی")</f>
        <v>0</v>
      </c>
      <c r="D6451" s="38">
        <f>IF(Txn!$B3232="","",IF(Txn!$X3232="","",Txn!$X3232))</f>
        <v>0</v>
      </c>
      <c r="E6451" s="39">
        <f>IF($D6451="","",IFERROR(VLOOKUP($D6451,AcctTbl,2,0),""))</f>
        <v>0</v>
      </c>
      <c r="F6451" s="39">
        <f>IF($D6451="","",IFERROR(VLOOKUP($D6451,AcctTbl,3,0),""))</f>
        <v>0</v>
      </c>
      <c r="G6451" s="39">
        <f>IF(Txn!$B3232="","",Txn!$D3232)</f>
        <v>0</v>
      </c>
      <c r="H6451" s="38">
        <f>IF(Txn!$B3232="","",Txn!$E3232)</f>
        <v>0</v>
      </c>
      <c r="I6451" s="40">
        <f>IF(Txn!$B3232="",0,Txn!$O3232)</f>
        <v>0</v>
      </c>
      <c r="J6451" s="40">
        <f>IF(Txn!$B3232="",0,Txn!$P3232)</f>
        <v>0</v>
      </c>
      <c r="K6451" s="41">
        <f>IF($A6451="","",IFERROR(VALUE(MID($A6451,6,2)),""))</f>
        <v>0</v>
      </c>
      <c r="L6451" s="39">
        <f>IF(Txn!$K3232="","",Txn!$K3232)</f>
        <v>0</v>
      </c>
      <c r="N6451" s="42">
        <f>IF($D6451="",0,COUNTIF(BankAccts,$D6451))</f>
        <v>0</v>
      </c>
    </row>
    <row r="6452" spans="1:14">
      <c r="A6452" s="38">
        <f>IF(Txn!$B3232="","",Txn!$B3232)</f>
        <v>0</v>
      </c>
      <c r="B6452" s="38">
        <f>IF(Txn!$B3232="","",Txn!$C3232)</f>
        <v>0</v>
      </c>
      <c r="C6452" s="39">
        <f>IF(Txn!$B3232="","","تراکنش بانکی")</f>
        <v>0</v>
      </c>
      <c r="D6452" s="38">
        <f>IF(Txn!$B3232="","",IF(IF(Txn!$U3232="TRF",Txn!$Y3232,Txn!$Z3232)="","",IF(Txn!$U3232="TRF",Txn!$Y3232,Txn!$Z3232)))</f>
        <v>0</v>
      </c>
      <c r="E6452" s="39">
        <f>IF($D6452="","",IFERROR(VLOOKUP($D6452,AcctTbl,2,0),""))</f>
        <v>0</v>
      </c>
      <c r="F6452" s="39">
        <f>IF($D6452="","",IFERROR(VLOOKUP($D6452,AcctTbl,3,0),""))</f>
        <v>0</v>
      </c>
      <c r="G6452" s="39">
        <f>IF(Txn!$B3232="","",Txn!$D3232)</f>
        <v>0</v>
      </c>
      <c r="H6452" s="38">
        <f>IF(Txn!$B3232="","",Txn!$E3232)</f>
        <v>0</v>
      </c>
      <c r="I6452" s="40">
        <f>IF(Txn!$B3232="",0,Txn!$Q3232)</f>
        <v>0</v>
      </c>
      <c r="J6452" s="40">
        <f>IF(Txn!$B3232="",0,Txn!$R3232)</f>
        <v>0</v>
      </c>
      <c r="K6452" s="41">
        <f>IF($A6452="","",IFERROR(VALUE(MID($A6452,6,2)),""))</f>
        <v>0</v>
      </c>
      <c r="L6452" s="39">
        <f>IF(Txn!$K3232="","","طرف مقابل — "&amp;Txn!$K3232)</f>
        <v>0</v>
      </c>
      <c r="N6452" s="42">
        <f>IF($D6452="",0,COUNTIF(BankAccts,$D6452))</f>
        <v>0</v>
      </c>
    </row>
    <row r="6453" spans="1:14">
      <c r="A6453" s="38">
        <f>IF(Txn!$B3233="","",Txn!$B3233)</f>
        <v>0</v>
      </c>
      <c r="B6453" s="38">
        <f>IF(Txn!$B3233="","",Txn!$C3233)</f>
        <v>0</v>
      </c>
      <c r="C6453" s="39">
        <f>IF(Txn!$B3233="","","تراکنش بانکی")</f>
        <v>0</v>
      </c>
      <c r="D6453" s="38">
        <f>IF(Txn!$B3233="","",IF(Txn!$X3233="","",Txn!$X3233))</f>
        <v>0</v>
      </c>
      <c r="E6453" s="39">
        <f>IF($D6453="","",IFERROR(VLOOKUP($D6453,AcctTbl,2,0),""))</f>
        <v>0</v>
      </c>
      <c r="F6453" s="39">
        <f>IF($D6453="","",IFERROR(VLOOKUP($D6453,AcctTbl,3,0),""))</f>
        <v>0</v>
      </c>
      <c r="G6453" s="39">
        <f>IF(Txn!$B3233="","",Txn!$D3233)</f>
        <v>0</v>
      </c>
      <c r="H6453" s="38">
        <f>IF(Txn!$B3233="","",Txn!$E3233)</f>
        <v>0</v>
      </c>
      <c r="I6453" s="40">
        <f>IF(Txn!$B3233="",0,Txn!$O3233)</f>
        <v>0</v>
      </c>
      <c r="J6453" s="40">
        <f>IF(Txn!$B3233="",0,Txn!$P3233)</f>
        <v>0</v>
      </c>
      <c r="K6453" s="41">
        <f>IF($A6453="","",IFERROR(VALUE(MID($A6453,6,2)),""))</f>
        <v>0</v>
      </c>
      <c r="L6453" s="39">
        <f>IF(Txn!$K3233="","",Txn!$K3233)</f>
        <v>0</v>
      </c>
      <c r="N6453" s="42">
        <f>IF($D6453="",0,COUNTIF(BankAccts,$D6453))</f>
        <v>0</v>
      </c>
    </row>
    <row r="6454" spans="1:14">
      <c r="A6454" s="38">
        <f>IF(Txn!$B3233="","",Txn!$B3233)</f>
        <v>0</v>
      </c>
      <c r="B6454" s="38">
        <f>IF(Txn!$B3233="","",Txn!$C3233)</f>
        <v>0</v>
      </c>
      <c r="C6454" s="39">
        <f>IF(Txn!$B3233="","","تراکنش بانکی")</f>
        <v>0</v>
      </c>
      <c r="D6454" s="38">
        <f>IF(Txn!$B3233="","",IF(IF(Txn!$U3233="TRF",Txn!$Y3233,Txn!$Z3233)="","",IF(Txn!$U3233="TRF",Txn!$Y3233,Txn!$Z3233)))</f>
        <v>0</v>
      </c>
      <c r="E6454" s="39">
        <f>IF($D6454="","",IFERROR(VLOOKUP($D6454,AcctTbl,2,0),""))</f>
        <v>0</v>
      </c>
      <c r="F6454" s="39">
        <f>IF($D6454="","",IFERROR(VLOOKUP($D6454,AcctTbl,3,0),""))</f>
        <v>0</v>
      </c>
      <c r="G6454" s="39">
        <f>IF(Txn!$B3233="","",Txn!$D3233)</f>
        <v>0</v>
      </c>
      <c r="H6454" s="38">
        <f>IF(Txn!$B3233="","",Txn!$E3233)</f>
        <v>0</v>
      </c>
      <c r="I6454" s="40">
        <f>IF(Txn!$B3233="",0,Txn!$Q3233)</f>
        <v>0</v>
      </c>
      <c r="J6454" s="40">
        <f>IF(Txn!$B3233="",0,Txn!$R3233)</f>
        <v>0</v>
      </c>
      <c r="K6454" s="41">
        <f>IF($A6454="","",IFERROR(VALUE(MID($A6454,6,2)),""))</f>
        <v>0</v>
      </c>
      <c r="L6454" s="39">
        <f>IF(Txn!$K3233="","","طرف مقابل — "&amp;Txn!$K3233)</f>
        <v>0</v>
      </c>
      <c r="N6454" s="42">
        <f>IF($D6454="",0,COUNTIF(BankAccts,$D6454))</f>
        <v>0</v>
      </c>
    </row>
    <row r="6455" spans="1:14">
      <c r="A6455" s="38">
        <f>IF(Txn!$B3234="","",Txn!$B3234)</f>
        <v>0</v>
      </c>
      <c r="B6455" s="38">
        <f>IF(Txn!$B3234="","",Txn!$C3234)</f>
        <v>0</v>
      </c>
      <c r="C6455" s="39">
        <f>IF(Txn!$B3234="","","تراکنش بانکی")</f>
        <v>0</v>
      </c>
      <c r="D6455" s="38">
        <f>IF(Txn!$B3234="","",IF(Txn!$X3234="","",Txn!$X3234))</f>
        <v>0</v>
      </c>
      <c r="E6455" s="39">
        <f>IF($D6455="","",IFERROR(VLOOKUP($D6455,AcctTbl,2,0),""))</f>
        <v>0</v>
      </c>
      <c r="F6455" s="39">
        <f>IF($D6455="","",IFERROR(VLOOKUP($D6455,AcctTbl,3,0),""))</f>
        <v>0</v>
      </c>
      <c r="G6455" s="39">
        <f>IF(Txn!$B3234="","",Txn!$D3234)</f>
        <v>0</v>
      </c>
      <c r="H6455" s="38">
        <f>IF(Txn!$B3234="","",Txn!$E3234)</f>
        <v>0</v>
      </c>
      <c r="I6455" s="40">
        <f>IF(Txn!$B3234="",0,Txn!$O3234)</f>
        <v>0</v>
      </c>
      <c r="J6455" s="40">
        <f>IF(Txn!$B3234="",0,Txn!$P3234)</f>
        <v>0</v>
      </c>
      <c r="K6455" s="41">
        <f>IF($A6455="","",IFERROR(VALUE(MID($A6455,6,2)),""))</f>
        <v>0</v>
      </c>
      <c r="L6455" s="39">
        <f>IF(Txn!$K3234="","",Txn!$K3234)</f>
        <v>0</v>
      </c>
      <c r="N6455" s="42">
        <f>IF($D6455="",0,COUNTIF(BankAccts,$D6455))</f>
        <v>0</v>
      </c>
    </row>
    <row r="6456" spans="1:14">
      <c r="A6456" s="38">
        <f>IF(Txn!$B3234="","",Txn!$B3234)</f>
        <v>0</v>
      </c>
      <c r="B6456" s="38">
        <f>IF(Txn!$B3234="","",Txn!$C3234)</f>
        <v>0</v>
      </c>
      <c r="C6456" s="39">
        <f>IF(Txn!$B3234="","","تراکنش بانکی")</f>
        <v>0</v>
      </c>
      <c r="D6456" s="38">
        <f>IF(Txn!$B3234="","",IF(IF(Txn!$U3234="TRF",Txn!$Y3234,Txn!$Z3234)="","",IF(Txn!$U3234="TRF",Txn!$Y3234,Txn!$Z3234)))</f>
        <v>0</v>
      </c>
      <c r="E6456" s="39">
        <f>IF($D6456="","",IFERROR(VLOOKUP($D6456,AcctTbl,2,0),""))</f>
        <v>0</v>
      </c>
      <c r="F6456" s="39">
        <f>IF($D6456="","",IFERROR(VLOOKUP($D6456,AcctTbl,3,0),""))</f>
        <v>0</v>
      </c>
      <c r="G6456" s="39">
        <f>IF(Txn!$B3234="","",Txn!$D3234)</f>
        <v>0</v>
      </c>
      <c r="H6456" s="38">
        <f>IF(Txn!$B3234="","",Txn!$E3234)</f>
        <v>0</v>
      </c>
      <c r="I6456" s="40">
        <f>IF(Txn!$B3234="",0,Txn!$Q3234)</f>
        <v>0</v>
      </c>
      <c r="J6456" s="40">
        <f>IF(Txn!$B3234="",0,Txn!$R3234)</f>
        <v>0</v>
      </c>
      <c r="K6456" s="41">
        <f>IF($A6456="","",IFERROR(VALUE(MID($A6456,6,2)),""))</f>
        <v>0</v>
      </c>
      <c r="L6456" s="39">
        <f>IF(Txn!$K3234="","","طرف مقابل — "&amp;Txn!$K3234)</f>
        <v>0</v>
      </c>
      <c r="N6456" s="42">
        <f>IF($D6456="",0,COUNTIF(BankAccts,$D6456))</f>
        <v>0</v>
      </c>
    </row>
    <row r="6457" spans="1:14">
      <c r="A6457" s="38">
        <f>IF(Txn!$B3235="","",Txn!$B3235)</f>
        <v>0</v>
      </c>
      <c r="B6457" s="38">
        <f>IF(Txn!$B3235="","",Txn!$C3235)</f>
        <v>0</v>
      </c>
      <c r="C6457" s="39">
        <f>IF(Txn!$B3235="","","تراکنش بانکی")</f>
        <v>0</v>
      </c>
      <c r="D6457" s="38">
        <f>IF(Txn!$B3235="","",IF(Txn!$X3235="","",Txn!$X3235))</f>
        <v>0</v>
      </c>
      <c r="E6457" s="39">
        <f>IF($D6457="","",IFERROR(VLOOKUP($D6457,AcctTbl,2,0),""))</f>
        <v>0</v>
      </c>
      <c r="F6457" s="39">
        <f>IF($D6457="","",IFERROR(VLOOKUP($D6457,AcctTbl,3,0),""))</f>
        <v>0</v>
      </c>
      <c r="G6457" s="39">
        <f>IF(Txn!$B3235="","",Txn!$D3235)</f>
        <v>0</v>
      </c>
      <c r="H6457" s="38">
        <f>IF(Txn!$B3235="","",Txn!$E3235)</f>
        <v>0</v>
      </c>
      <c r="I6457" s="40">
        <f>IF(Txn!$B3235="",0,Txn!$O3235)</f>
        <v>0</v>
      </c>
      <c r="J6457" s="40">
        <f>IF(Txn!$B3235="",0,Txn!$P3235)</f>
        <v>0</v>
      </c>
      <c r="K6457" s="41">
        <f>IF($A6457="","",IFERROR(VALUE(MID($A6457,6,2)),""))</f>
        <v>0</v>
      </c>
      <c r="L6457" s="39">
        <f>IF(Txn!$K3235="","",Txn!$K3235)</f>
        <v>0</v>
      </c>
      <c r="N6457" s="42">
        <f>IF($D6457="",0,COUNTIF(BankAccts,$D6457))</f>
        <v>0</v>
      </c>
    </row>
    <row r="6458" spans="1:14">
      <c r="A6458" s="38">
        <f>IF(Txn!$B3235="","",Txn!$B3235)</f>
        <v>0</v>
      </c>
      <c r="B6458" s="38">
        <f>IF(Txn!$B3235="","",Txn!$C3235)</f>
        <v>0</v>
      </c>
      <c r="C6458" s="39">
        <f>IF(Txn!$B3235="","","تراکنش بانکی")</f>
        <v>0</v>
      </c>
      <c r="D6458" s="38">
        <f>IF(Txn!$B3235="","",IF(IF(Txn!$U3235="TRF",Txn!$Y3235,Txn!$Z3235)="","",IF(Txn!$U3235="TRF",Txn!$Y3235,Txn!$Z3235)))</f>
        <v>0</v>
      </c>
      <c r="E6458" s="39">
        <f>IF($D6458="","",IFERROR(VLOOKUP($D6458,AcctTbl,2,0),""))</f>
        <v>0</v>
      </c>
      <c r="F6458" s="39">
        <f>IF($D6458="","",IFERROR(VLOOKUP($D6458,AcctTbl,3,0),""))</f>
        <v>0</v>
      </c>
      <c r="G6458" s="39">
        <f>IF(Txn!$B3235="","",Txn!$D3235)</f>
        <v>0</v>
      </c>
      <c r="H6458" s="38">
        <f>IF(Txn!$B3235="","",Txn!$E3235)</f>
        <v>0</v>
      </c>
      <c r="I6458" s="40">
        <f>IF(Txn!$B3235="",0,Txn!$Q3235)</f>
        <v>0</v>
      </c>
      <c r="J6458" s="40">
        <f>IF(Txn!$B3235="",0,Txn!$R3235)</f>
        <v>0</v>
      </c>
      <c r="K6458" s="41">
        <f>IF($A6458="","",IFERROR(VALUE(MID($A6458,6,2)),""))</f>
        <v>0</v>
      </c>
      <c r="L6458" s="39">
        <f>IF(Txn!$K3235="","","طرف مقابل — "&amp;Txn!$K3235)</f>
        <v>0</v>
      </c>
      <c r="N6458" s="42">
        <f>IF($D6458="",0,COUNTIF(BankAccts,$D6458))</f>
        <v>0</v>
      </c>
    </row>
    <row r="6459" spans="1:14">
      <c r="A6459" s="38">
        <f>IF(Txn!$B3236="","",Txn!$B3236)</f>
        <v>0</v>
      </c>
      <c r="B6459" s="38">
        <f>IF(Txn!$B3236="","",Txn!$C3236)</f>
        <v>0</v>
      </c>
      <c r="C6459" s="39">
        <f>IF(Txn!$B3236="","","تراکنش بانکی")</f>
        <v>0</v>
      </c>
      <c r="D6459" s="38">
        <f>IF(Txn!$B3236="","",IF(Txn!$X3236="","",Txn!$X3236))</f>
        <v>0</v>
      </c>
      <c r="E6459" s="39">
        <f>IF($D6459="","",IFERROR(VLOOKUP($D6459,AcctTbl,2,0),""))</f>
        <v>0</v>
      </c>
      <c r="F6459" s="39">
        <f>IF($D6459="","",IFERROR(VLOOKUP($D6459,AcctTbl,3,0),""))</f>
        <v>0</v>
      </c>
      <c r="G6459" s="39">
        <f>IF(Txn!$B3236="","",Txn!$D3236)</f>
        <v>0</v>
      </c>
      <c r="H6459" s="38">
        <f>IF(Txn!$B3236="","",Txn!$E3236)</f>
        <v>0</v>
      </c>
      <c r="I6459" s="40">
        <f>IF(Txn!$B3236="",0,Txn!$O3236)</f>
        <v>0</v>
      </c>
      <c r="J6459" s="40">
        <f>IF(Txn!$B3236="",0,Txn!$P3236)</f>
        <v>0</v>
      </c>
      <c r="K6459" s="41">
        <f>IF($A6459="","",IFERROR(VALUE(MID($A6459,6,2)),""))</f>
        <v>0</v>
      </c>
      <c r="L6459" s="39">
        <f>IF(Txn!$K3236="","",Txn!$K3236)</f>
        <v>0</v>
      </c>
      <c r="N6459" s="42">
        <f>IF($D6459="",0,COUNTIF(BankAccts,$D6459))</f>
        <v>0</v>
      </c>
    </row>
    <row r="6460" spans="1:14">
      <c r="A6460" s="38">
        <f>IF(Txn!$B3236="","",Txn!$B3236)</f>
        <v>0</v>
      </c>
      <c r="B6460" s="38">
        <f>IF(Txn!$B3236="","",Txn!$C3236)</f>
        <v>0</v>
      </c>
      <c r="C6460" s="39">
        <f>IF(Txn!$B3236="","","تراکنش بانکی")</f>
        <v>0</v>
      </c>
      <c r="D6460" s="38">
        <f>IF(Txn!$B3236="","",IF(IF(Txn!$U3236="TRF",Txn!$Y3236,Txn!$Z3236)="","",IF(Txn!$U3236="TRF",Txn!$Y3236,Txn!$Z3236)))</f>
        <v>0</v>
      </c>
      <c r="E6460" s="39">
        <f>IF($D6460="","",IFERROR(VLOOKUP($D6460,AcctTbl,2,0),""))</f>
        <v>0</v>
      </c>
      <c r="F6460" s="39">
        <f>IF($D6460="","",IFERROR(VLOOKUP($D6460,AcctTbl,3,0),""))</f>
        <v>0</v>
      </c>
      <c r="G6460" s="39">
        <f>IF(Txn!$B3236="","",Txn!$D3236)</f>
        <v>0</v>
      </c>
      <c r="H6460" s="38">
        <f>IF(Txn!$B3236="","",Txn!$E3236)</f>
        <v>0</v>
      </c>
      <c r="I6460" s="40">
        <f>IF(Txn!$B3236="",0,Txn!$Q3236)</f>
        <v>0</v>
      </c>
      <c r="J6460" s="40">
        <f>IF(Txn!$B3236="",0,Txn!$R3236)</f>
        <v>0</v>
      </c>
      <c r="K6460" s="41">
        <f>IF($A6460="","",IFERROR(VALUE(MID($A6460,6,2)),""))</f>
        <v>0</v>
      </c>
      <c r="L6460" s="39">
        <f>IF(Txn!$K3236="","","طرف مقابل — "&amp;Txn!$K3236)</f>
        <v>0</v>
      </c>
      <c r="N6460" s="42">
        <f>IF($D6460="",0,COUNTIF(BankAccts,$D6460))</f>
        <v>0</v>
      </c>
    </row>
    <row r="6461" spans="1:14">
      <c r="A6461" s="38">
        <f>IF(Txn!$B3237="","",Txn!$B3237)</f>
        <v>0</v>
      </c>
      <c r="B6461" s="38">
        <f>IF(Txn!$B3237="","",Txn!$C3237)</f>
        <v>0</v>
      </c>
      <c r="C6461" s="39">
        <f>IF(Txn!$B3237="","","تراکنش بانکی")</f>
        <v>0</v>
      </c>
      <c r="D6461" s="38">
        <f>IF(Txn!$B3237="","",IF(Txn!$X3237="","",Txn!$X3237))</f>
        <v>0</v>
      </c>
      <c r="E6461" s="39">
        <f>IF($D6461="","",IFERROR(VLOOKUP($D6461,AcctTbl,2,0),""))</f>
        <v>0</v>
      </c>
      <c r="F6461" s="39">
        <f>IF($D6461="","",IFERROR(VLOOKUP($D6461,AcctTbl,3,0),""))</f>
        <v>0</v>
      </c>
      <c r="G6461" s="39">
        <f>IF(Txn!$B3237="","",Txn!$D3237)</f>
        <v>0</v>
      </c>
      <c r="H6461" s="38">
        <f>IF(Txn!$B3237="","",Txn!$E3237)</f>
        <v>0</v>
      </c>
      <c r="I6461" s="40">
        <f>IF(Txn!$B3237="",0,Txn!$O3237)</f>
        <v>0</v>
      </c>
      <c r="J6461" s="40">
        <f>IF(Txn!$B3237="",0,Txn!$P3237)</f>
        <v>0</v>
      </c>
      <c r="K6461" s="41">
        <f>IF($A6461="","",IFERROR(VALUE(MID($A6461,6,2)),""))</f>
        <v>0</v>
      </c>
      <c r="L6461" s="39">
        <f>IF(Txn!$K3237="","",Txn!$K3237)</f>
        <v>0</v>
      </c>
      <c r="N6461" s="42">
        <f>IF($D6461="",0,COUNTIF(BankAccts,$D6461))</f>
        <v>0</v>
      </c>
    </row>
    <row r="6462" spans="1:14">
      <c r="A6462" s="38">
        <f>IF(Txn!$B3237="","",Txn!$B3237)</f>
        <v>0</v>
      </c>
      <c r="B6462" s="38">
        <f>IF(Txn!$B3237="","",Txn!$C3237)</f>
        <v>0</v>
      </c>
      <c r="C6462" s="39">
        <f>IF(Txn!$B3237="","","تراکنش بانکی")</f>
        <v>0</v>
      </c>
      <c r="D6462" s="38">
        <f>IF(Txn!$B3237="","",IF(IF(Txn!$U3237="TRF",Txn!$Y3237,Txn!$Z3237)="","",IF(Txn!$U3237="TRF",Txn!$Y3237,Txn!$Z3237)))</f>
        <v>0</v>
      </c>
      <c r="E6462" s="39">
        <f>IF($D6462="","",IFERROR(VLOOKUP($D6462,AcctTbl,2,0),""))</f>
        <v>0</v>
      </c>
      <c r="F6462" s="39">
        <f>IF($D6462="","",IFERROR(VLOOKUP($D6462,AcctTbl,3,0),""))</f>
        <v>0</v>
      </c>
      <c r="G6462" s="39">
        <f>IF(Txn!$B3237="","",Txn!$D3237)</f>
        <v>0</v>
      </c>
      <c r="H6462" s="38">
        <f>IF(Txn!$B3237="","",Txn!$E3237)</f>
        <v>0</v>
      </c>
      <c r="I6462" s="40">
        <f>IF(Txn!$B3237="",0,Txn!$Q3237)</f>
        <v>0</v>
      </c>
      <c r="J6462" s="40">
        <f>IF(Txn!$B3237="",0,Txn!$R3237)</f>
        <v>0</v>
      </c>
      <c r="K6462" s="41">
        <f>IF($A6462="","",IFERROR(VALUE(MID($A6462,6,2)),""))</f>
        <v>0</v>
      </c>
      <c r="L6462" s="39">
        <f>IF(Txn!$K3237="","","طرف مقابل — "&amp;Txn!$K3237)</f>
        <v>0</v>
      </c>
      <c r="N6462" s="42">
        <f>IF($D6462="",0,COUNTIF(BankAccts,$D6462))</f>
        <v>0</v>
      </c>
    </row>
    <row r="6463" spans="1:14">
      <c r="A6463" s="38">
        <f>IF(Txn!$B3238="","",Txn!$B3238)</f>
        <v>0</v>
      </c>
      <c r="B6463" s="38">
        <f>IF(Txn!$B3238="","",Txn!$C3238)</f>
        <v>0</v>
      </c>
      <c r="C6463" s="39">
        <f>IF(Txn!$B3238="","","تراکنش بانکی")</f>
        <v>0</v>
      </c>
      <c r="D6463" s="38">
        <f>IF(Txn!$B3238="","",IF(Txn!$X3238="","",Txn!$X3238))</f>
        <v>0</v>
      </c>
      <c r="E6463" s="39">
        <f>IF($D6463="","",IFERROR(VLOOKUP($D6463,AcctTbl,2,0),""))</f>
        <v>0</v>
      </c>
      <c r="F6463" s="39">
        <f>IF($D6463="","",IFERROR(VLOOKUP($D6463,AcctTbl,3,0),""))</f>
        <v>0</v>
      </c>
      <c r="G6463" s="39">
        <f>IF(Txn!$B3238="","",Txn!$D3238)</f>
        <v>0</v>
      </c>
      <c r="H6463" s="38">
        <f>IF(Txn!$B3238="","",Txn!$E3238)</f>
        <v>0</v>
      </c>
      <c r="I6463" s="40">
        <f>IF(Txn!$B3238="",0,Txn!$O3238)</f>
        <v>0</v>
      </c>
      <c r="J6463" s="40">
        <f>IF(Txn!$B3238="",0,Txn!$P3238)</f>
        <v>0</v>
      </c>
      <c r="K6463" s="41">
        <f>IF($A6463="","",IFERROR(VALUE(MID($A6463,6,2)),""))</f>
        <v>0</v>
      </c>
      <c r="L6463" s="39">
        <f>IF(Txn!$K3238="","",Txn!$K3238)</f>
        <v>0</v>
      </c>
      <c r="N6463" s="42">
        <f>IF($D6463="",0,COUNTIF(BankAccts,$D6463))</f>
        <v>0</v>
      </c>
    </row>
    <row r="6464" spans="1:14">
      <c r="A6464" s="38">
        <f>IF(Txn!$B3238="","",Txn!$B3238)</f>
        <v>0</v>
      </c>
      <c r="B6464" s="38">
        <f>IF(Txn!$B3238="","",Txn!$C3238)</f>
        <v>0</v>
      </c>
      <c r="C6464" s="39">
        <f>IF(Txn!$B3238="","","تراکنش بانکی")</f>
        <v>0</v>
      </c>
      <c r="D6464" s="38">
        <f>IF(Txn!$B3238="","",IF(IF(Txn!$U3238="TRF",Txn!$Y3238,Txn!$Z3238)="","",IF(Txn!$U3238="TRF",Txn!$Y3238,Txn!$Z3238)))</f>
        <v>0</v>
      </c>
      <c r="E6464" s="39">
        <f>IF($D6464="","",IFERROR(VLOOKUP($D6464,AcctTbl,2,0),""))</f>
        <v>0</v>
      </c>
      <c r="F6464" s="39">
        <f>IF($D6464="","",IFERROR(VLOOKUP($D6464,AcctTbl,3,0),""))</f>
        <v>0</v>
      </c>
      <c r="G6464" s="39">
        <f>IF(Txn!$B3238="","",Txn!$D3238)</f>
        <v>0</v>
      </c>
      <c r="H6464" s="38">
        <f>IF(Txn!$B3238="","",Txn!$E3238)</f>
        <v>0</v>
      </c>
      <c r="I6464" s="40">
        <f>IF(Txn!$B3238="",0,Txn!$Q3238)</f>
        <v>0</v>
      </c>
      <c r="J6464" s="40">
        <f>IF(Txn!$B3238="",0,Txn!$R3238)</f>
        <v>0</v>
      </c>
      <c r="K6464" s="41">
        <f>IF($A6464="","",IFERROR(VALUE(MID($A6464,6,2)),""))</f>
        <v>0</v>
      </c>
      <c r="L6464" s="39">
        <f>IF(Txn!$K3238="","","طرف مقابل — "&amp;Txn!$K3238)</f>
        <v>0</v>
      </c>
      <c r="N6464" s="42">
        <f>IF($D6464="",0,COUNTIF(BankAccts,$D6464))</f>
        <v>0</v>
      </c>
    </row>
    <row r="6465" spans="1:14">
      <c r="A6465" s="38">
        <f>IF(Txn!$B3239="","",Txn!$B3239)</f>
        <v>0</v>
      </c>
      <c r="B6465" s="38">
        <f>IF(Txn!$B3239="","",Txn!$C3239)</f>
        <v>0</v>
      </c>
      <c r="C6465" s="39">
        <f>IF(Txn!$B3239="","","تراکنش بانکی")</f>
        <v>0</v>
      </c>
      <c r="D6465" s="38">
        <f>IF(Txn!$B3239="","",IF(Txn!$X3239="","",Txn!$X3239))</f>
        <v>0</v>
      </c>
      <c r="E6465" s="39">
        <f>IF($D6465="","",IFERROR(VLOOKUP($D6465,AcctTbl,2,0),""))</f>
        <v>0</v>
      </c>
      <c r="F6465" s="39">
        <f>IF($D6465="","",IFERROR(VLOOKUP($D6465,AcctTbl,3,0),""))</f>
        <v>0</v>
      </c>
      <c r="G6465" s="39">
        <f>IF(Txn!$B3239="","",Txn!$D3239)</f>
        <v>0</v>
      </c>
      <c r="H6465" s="38">
        <f>IF(Txn!$B3239="","",Txn!$E3239)</f>
        <v>0</v>
      </c>
      <c r="I6465" s="40">
        <f>IF(Txn!$B3239="",0,Txn!$O3239)</f>
        <v>0</v>
      </c>
      <c r="J6465" s="40">
        <f>IF(Txn!$B3239="",0,Txn!$P3239)</f>
        <v>0</v>
      </c>
      <c r="K6465" s="41">
        <f>IF($A6465="","",IFERROR(VALUE(MID($A6465,6,2)),""))</f>
        <v>0</v>
      </c>
      <c r="L6465" s="39">
        <f>IF(Txn!$K3239="","",Txn!$K3239)</f>
        <v>0</v>
      </c>
      <c r="N6465" s="42">
        <f>IF($D6465="",0,COUNTIF(BankAccts,$D6465))</f>
        <v>0</v>
      </c>
    </row>
    <row r="6466" spans="1:14">
      <c r="A6466" s="38">
        <f>IF(Txn!$B3239="","",Txn!$B3239)</f>
        <v>0</v>
      </c>
      <c r="B6466" s="38">
        <f>IF(Txn!$B3239="","",Txn!$C3239)</f>
        <v>0</v>
      </c>
      <c r="C6466" s="39">
        <f>IF(Txn!$B3239="","","تراکنش بانکی")</f>
        <v>0</v>
      </c>
      <c r="D6466" s="38">
        <f>IF(Txn!$B3239="","",IF(IF(Txn!$U3239="TRF",Txn!$Y3239,Txn!$Z3239)="","",IF(Txn!$U3239="TRF",Txn!$Y3239,Txn!$Z3239)))</f>
        <v>0</v>
      </c>
      <c r="E6466" s="39">
        <f>IF($D6466="","",IFERROR(VLOOKUP($D6466,AcctTbl,2,0),""))</f>
        <v>0</v>
      </c>
      <c r="F6466" s="39">
        <f>IF($D6466="","",IFERROR(VLOOKUP($D6466,AcctTbl,3,0),""))</f>
        <v>0</v>
      </c>
      <c r="G6466" s="39">
        <f>IF(Txn!$B3239="","",Txn!$D3239)</f>
        <v>0</v>
      </c>
      <c r="H6466" s="38">
        <f>IF(Txn!$B3239="","",Txn!$E3239)</f>
        <v>0</v>
      </c>
      <c r="I6466" s="40">
        <f>IF(Txn!$B3239="",0,Txn!$Q3239)</f>
        <v>0</v>
      </c>
      <c r="J6466" s="40">
        <f>IF(Txn!$B3239="",0,Txn!$R3239)</f>
        <v>0</v>
      </c>
      <c r="K6466" s="41">
        <f>IF($A6466="","",IFERROR(VALUE(MID($A6466,6,2)),""))</f>
        <v>0</v>
      </c>
      <c r="L6466" s="39">
        <f>IF(Txn!$K3239="","","طرف مقابل — "&amp;Txn!$K3239)</f>
        <v>0</v>
      </c>
      <c r="N6466" s="42">
        <f>IF($D6466="",0,COUNTIF(BankAccts,$D6466))</f>
        <v>0</v>
      </c>
    </row>
    <row r="6467" spans="1:14">
      <c r="A6467" s="38">
        <f>IF(Txn!$B3240="","",Txn!$B3240)</f>
        <v>0</v>
      </c>
      <c r="B6467" s="38">
        <f>IF(Txn!$B3240="","",Txn!$C3240)</f>
        <v>0</v>
      </c>
      <c r="C6467" s="39">
        <f>IF(Txn!$B3240="","","تراکنش بانکی")</f>
        <v>0</v>
      </c>
      <c r="D6467" s="38">
        <f>IF(Txn!$B3240="","",IF(Txn!$X3240="","",Txn!$X3240))</f>
        <v>0</v>
      </c>
      <c r="E6467" s="39">
        <f>IF($D6467="","",IFERROR(VLOOKUP($D6467,AcctTbl,2,0),""))</f>
        <v>0</v>
      </c>
      <c r="F6467" s="39">
        <f>IF($D6467="","",IFERROR(VLOOKUP($D6467,AcctTbl,3,0),""))</f>
        <v>0</v>
      </c>
      <c r="G6467" s="39">
        <f>IF(Txn!$B3240="","",Txn!$D3240)</f>
        <v>0</v>
      </c>
      <c r="H6467" s="38">
        <f>IF(Txn!$B3240="","",Txn!$E3240)</f>
        <v>0</v>
      </c>
      <c r="I6467" s="40">
        <f>IF(Txn!$B3240="",0,Txn!$O3240)</f>
        <v>0</v>
      </c>
      <c r="J6467" s="40">
        <f>IF(Txn!$B3240="",0,Txn!$P3240)</f>
        <v>0</v>
      </c>
      <c r="K6467" s="41">
        <f>IF($A6467="","",IFERROR(VALUE(MID($A6467,6,2)),""))</f>
        <v>0</v>
      </c>
      <c r="L6467" s="39">
        <f>IF(Txn!$K3240="","",Txn!$K3240)</f>
        <v>0</v>
      </c>
      <c r="N6467" s="42">
        <f>IF($D6467="",0,COUNTIF(BankAccts,$D6467))</f>
        <v>0</v>
      </c>
    </row>
    <row r="6468" spans="1:14">
      <c r="A6468" s="38">
        <f>IF(Txn!$B3240="","",Txn!$B3240)</f>
        <v>0</v>
      </c>
      <c r="B6468" s="38">
        <f>IF(Txn!$B3240="","",Txn!$C3240)</f>
        <v>0</v>
      </c>
      <c r="C6468" s="39">
        <f>IF(Txn!$B3240="","","تراکنش بانکی")</f>
        <v>0</v>
      </c>
      <c r="D6468" s="38">
        <f>IF(Txn!$B3240="","",IF(IF(Txn!$U3240="TRF",Txn!$Y3240,Txn!$Z3240)="","",IF(Txn!$U3240="TRF",Txn!$Y3240,Txn!$Z3240)))</f>
        <v>0</v>
      </c>
      <c r="E6468" s="39">
        <f>IF($D6468="","",IFERROR(VLOOKUP($D6468,AcctTbl,2,0),""))</f>
        <v>0</v>
      </c>
      <c r="F6468" s="39">
        <f>IF($D6468="","",IFERROR(VLOOKUP($D6468,AcctTbl,3,0),""))</f>
        <v>0</v>
      </c>
      <c r="G6468" s="39">
        <f>IF(Txn!$B3240="","",Txn!$D3240)</f>
        <v>0</v>
      </c>
      <c r="H6468" s="38">
        <f>IF(Txn!$B3240="","",Txn!$E3240)</f>
        <v>0</v>
      </c>
      <c r="I6468" s="40">
        <f>IF(Txn!$B3240="",0,Txn!$Q3240)</f>
        <v>0</v>
      </c>
      <c r="J6468" s="40">
        <f>IF(Txn!$B3240="",0,Txn!$R3240)</f>
        <v>0</v>
      </c>
      <c r="K6468" s="41">
        <f>IF($A6468="","",IFERROR(VALUE(MID($A6468,6,2)),""))</f>
        <v>0</v>
      </c>
      <c r="L6468" s="39">
        <f>IF(Txn!$K3240="","","طرف مقابل — "&amp;Txn!$K3240)</f>
        <v>0</v>
      </c>
      <c r="N6468" s="42">
        <f>IF($D6468="",0,COUNTIF(BankAccts,$D6468))</f>
        <v>0</v>
      </c>
    </row>
    <row r="6469" spans="1:14">
      <c r="A6469" s="38">
        <f>IF(Txn!$B3241="","",Txn!$B3241)</f>
        <v>0</v>
      </c>
      <c r="B6469" s="38">
        <f>IF(Txn!$B3241="","",Txn!$C3241)</f>
        <v>0</v>
      </c>
      <c r="C6469" s="39">
        <f>IF(Txn!$B3241="","","تراکنش بانکی")</f>
        <v>0</v>
      </c>
      <c r="D6469" s="38">
        <f>IF(Txn!$B3241="","",IF(Txn!$X3241="","",Txn!$X3241))</f>
        <v>0</v>
      </c>
      <c r="E6469" s="39">
        <f>IF($D6469="","",IFERROR(VLOOKUP($D6469,AcctTbl,2,0),""))</f>
        <v>0</v>
      </c>
      <c r="F6469" s="39">
        <f>IF($D6469="","",IFERROR(VLOOKUP($D6469,AcctTbl,3,0),""))</f>
        <v>0</v>
      </c>
      <c r="G6469" s="39">
        <f>IF(Txn!$B3241="","",Txn!$D3241)</f>
        <v>0</v>
      </c>
      <c r="H6469" s="38">
        <f>IF(Txn!$B3241="","",Txn!$E3241)</f>
        <v>0</v>
      </c>
      <c r="I6469" s="40">
        <f>IF(Txn!$B3241="",0,Txn!$O3241)</f>
        <v>0</v>
      </c>
      <c r="J6469" s="40">
        <f>IF(Txn!$B3241="",0,Txn!$P3241)</f>
        <v>0</v>
      </c>
      <c r="K6469" s="41">
        <f>IF($A6469="","",IFERROR(VALUE(MID($A6469,6,2)),""))</f>
        <v>0</v>
      </c>
      <c r="L6469" s="39">
        <f>IF(Txn!$K3241="","",Txn!$K3241)</f>
        <v>0</v>
      </c>
      <c r="N6469" s="42">
        <f>IF($D6469="",0,COUNTIF(BankAccts,$D6469))</f>
        <v>0</v>
      </c>
    </row>
    <row r="6470" spans="1:14">
      <c r="A6470" s="38">
        <f>IF(Txn!$B3241="","",Txn!$B3241)</f>
        <v>0</v>
      </c>
      <c r="B6470" s="38">
        <f>IF(Txn!$B3241="","",Txn!$C3241)</f>
        <v>0</v>
      </c>
      <c r="C6470" s="39">
        <f>IF(Txn!$B3241="","","تراکنش بانکی")</f>
        <v>0</v>
      </c>
      <c r="D6470" s="38">
        <f>IF(Txn!$B3241="","",IF(IF(Txn!$U3241="TRF",Txn!$Y3241,Txn!$Z3241)="","",IF(Txn!$U3241="TRF",Txn!$Y3241,Txn!$Z3241)))</f>
        <v>0</v>
      </c>
      <c r="E6470" s="39">
        <f>IF($D6470="","",IFERROR(VLOOKUP($D6470,AcctTbl,2,0),""))</f>
        <v>0</v>
      </c>
      <c r="F6470" s="39">
        <f>IF($D6470="","",IFERROR(VLOOKUP($D6470,AcctTbl,3,0),""))</f>
        <v>0</v>
      </c>
      <c r="G6470" s="39">
        <f>IF(Txn!$B3241="","",Txn!$D3241)</f>
        <v>0</v>
      </c>
      <c r="H6470" s="38">
        <f>IF(Txn!$B3241="","",Txn!$E3241)</f>
        <v>0</v>
      </c>
      <c r="I6470" s="40">
        <f>IF(Txn!$B3241="",0,Txn!$Q3241)</f>
        <v>0</v>
      </c>
      <c r="J6470" s="40">
        <f>IF(Txn!$B3241="",0,Txn!$R3241)</f>
        <v>0</v>
      </c>
      <c r="K6470" s="41">
        <f>IF($A6470="","",IFERROR(VALUE(MID($A6470,6,2)),""))</f>
        <v>0</v>
      </c>
      <c r="L6470" s="39">
        <f>IF(Txn!$K3241="","","طرف مقابل — "&amp;Txn!$K3241)</f>
        <v>0</v>
      </c>
      <c r="N6470" s="42">
        <f>IF($D6470="",0,COUNTIF(BankAccts,$D6470))</f>
        <v>0</v>
      </c>
    </row>
    <row r="6471" spans="1:14">
      <c r="A6471" s="38">
        <f>IF(Txn!$B3242="","",Txn!$B3242)</f>
        <v>0</v>
      </c>
      <c r="B6471" s="38">
        <f>IF(Txn!$B3242="","",Txn!$C3242)</f>
        <v>0</v>
      </c>
      <c r="C6471" s="39">
        <f>IF(Txn!$B3242="","","تراکنش بانکی")</f>
        <v>0</v>
      </c>
      <c r="D6471" s="38">
        <f>IF(Txn!$B3242="","",IF(Txn!$X3242="","",Txn!$X3242))</f>
        <v>0</v>
      </c>
      <c r="E6471" s="39">
        <f>IF($D6471="","",IFERROR(VLOOKUP($D6471,AcctTbl,2,0),""))</f>
        <v>0</v>
      </c>
      <c r="F6471" s="39">
        <f>IF($D6471="","",IFERROR(VLOOKUP($D6471,AcctTbl,3,0),""))</f>
        <v>0</v>
      </c>
      <c r="G6471" s="39">
        <f>IF(Txn!$B3242="","",Txn!$D3242)</f>
        <v>0</v>
      </c>
      <c r="H6471" s="38">
        <f>IF(Txn!$B3242="","",Txn!$E3242)</f>
        <v>0</v>
      </c>
      <c r="I6471" s="40">
        <f>IF(Txn!$B3242="",0,Txn!$O3242)</f>
        <v>0</v>
      </c>
      <c r="J6471" s="40">
        <f>IF(Txn!$B3242="",0,Txn!$P3242)</f>
        <v>0</v>
      </c>
      <c r="K6471" s="41">
        <f>IF($A6471="","",IFERROR(VALUE(MID($A6471,6,2)),""))</f>
        <v>0</v>
      </c>
      <c r="L6471" s="39">
        <f>IF(Txn!$K3242="","",Txn!$K3242)</f>
        <v>0</v>
      </c>
      <c r="N6471" s="42">
        <f>IF($D6471="",0,COUNTIF(BankAccts,$D6471))</f>
        <v>0</v>
      </c>
    </row>
    <row r="6472" spans="1:14">
      <c r="A6472" s="38">
        <f>IF(Txn!$B3242="","",Txn!$B3242)</f>
        <v>0</v>
      </c>
      <c r="B6472" s="38">
        <f>IF(Txn!$B3242="","",Txn!$C3242)</f>
        <v>0</v>
      </c>
      <c r="C6472" s="39">
        <f>IF(Txn!$B3242="","","تراکنش بانکی")</f>
        <v>0</v>
      </c>
      <c r="D6472" s="38">
        <f>IF(Txn!$B3242="","",IF(IF(Txn!$U3242="TRF",Txn!$Y3242,Txn!$Z3242)="","",IF(Txn!$U3242="TRF",Txn!$Y3242,Txn!$Z3242)))</f>
        <v>0</v>
      </c>
      <c r="E6472" s="39">
        <f>IF($D6472="","",IFERROR(VLOOKUP($D6472,AcctTbl,2,0),""))</f>
        <v>0</v>
      </c>
      <c r="F6472" s="39">
        <f>IF($D6472="","",IFERROR(VLOOKUP($D6472,AcctTbl,3,0),""))</f>
        <v>0</v>
      </c>
      <c r="G6472" s="39">
        <f>IF(Txn!$B3242="","",Txn!$D3242)</f>
        <v>0</v>
      </c>
      <c r="H6472" s="38">
        <f>IF(Txn!$B3242="","",Txn!$E3242)</f>
        <v>0</v>
      </c>
      <c r="I6472" s="40">
        <f>IF(Txn!$B3242="",0,Txn!$Q3242)</f>
        <v>0</v>
      </c>
      <c r="J6472" s="40">
        <f>IF(Txn!$B3242="",0,Txn!$R3242)</f>
        <v>0</v>
      </c>
      <c r="K6472" s="41">
        <f>IF($A6472="","",IFERROR(VALUE(MID($A6472,6,2)),""))</f>
        <v>0</v>
      </c>
      <c r="L6472" s="39">
        <f>IF(Txn!$K3242="","","طرف مقابل — "&amp;Txn!$K3242)</f>
        <v>0</v>
      </c>
      <c r="N6472" s="42">
        <f>IF($D6472="",0,COUNTIF(BankAccts,$D6472))</f>
        <v>0</v>
      </c>
    </row>
    <row r="6473" spans="1:14">
      <c r="A6473" s="38">
        <f>IF(Txn!$B3243="","",Txn!$B3243)</f>
        <v>0</v>
      </c>
      <c r="B6473" s="38">
        <f>IF(Txn!$B3243="","",Txn!$C3243)</f>
        <v>0</v>
      </c>
      <c r="C6473" s="39">
        <f>IF(Txn!$B3243="","","تراکنش بانکی")</f>
        <v>0</v>
      </c>
      <c r="D6473" s="38">
        <f>IF(Txn!$B3243="","",IF(Txn!$X3243="","",Txn!$X3243))</f>
        <v>0</v>
      </c>
      <c r="E6473" s="39">
        <f>IF($D6473="","",IFERROR(VLOOKUP($D6473,AcctTbl,2,0),""))</f>
        <v>0</v>
      </c>
      <c r="F6473" s="39">
        <f>IF($D6473="","",IFERROR(VLOOKUP($D6473,AcctTbl,3,0),""))</f>
        <v>0</v>
      </c>
      <c r="G6473" s="39">
        <f>IF(Txn!$B3243="","",Txn!$D3243)</f>
        <v>0</v>
      </c>
      <c r="H6473" s="38">
        <f>IF(Txn!$B3243="","",Txn!$E3243)</f>
        <v>0</v>
      </c>
      <c r="I6473" s="40">
        <f>IF(Txn!$B3243="",0,Txn!$O3243)</f>
        <v>0</v>
      </c>
      <c r="J6473" s="40">
        <f>IF(Txn!$B3243="",0,Txn!$P3243)</f>
        <v>0</v>
      </c>
      <c r="K6473" s="41">
        <f>IF($A6473="","",IFERROR(VALUE(MID($A6473,6,2)),""))</f>
        <v>0</v>
      </c>
      <c r="L6473" s="39">
        <f>IF(Txn!$K3243="","",Txn!$K3243)</f>
        <v>0</v>
      </c>
      <c r="N6473" s="42">
        <f>IF($D6473="",0,COUNTIF(BankAccts,$D6473))</f>
        <v>0</v>
      </c>
    </row>
    <row r="6474" spans="1:14">
      <c r="A6474" s="38">
        <f>IF(Txn!$B3243="","",Txn!$B3243)</f>
        <v>0</v>
      </c>
      <c r="B6474" s="38">
        <f>IF(Txn!$B3243="","",Txn!$C3243)</f>
        <v>0</v>
      </c>
      <c r="C6474" s="39">
        <f>IF(Txn!$B3243="","","تراکنش بانکی")</f>
        <v>0</v>
      </c>
      <c r="D6474" s="38">
        <f>IF(Txn!$B3243="","",IF(IF(Txn!$U3243="TRF",Txn!$Y3243,Txn!$Z3243)="","",IF(Txn!$U3243="TRF",Txn!$Y3243,Txn!$Z3243)))</f>
        <v>0</v>
      </c>
      <c r="E6474" s="39">
        <f>IF($D6474="","",IFERROR(VLOOKUP($D6474,AcctTbl,2,0),""))</f>
        <v>0</v>
      </c>
      <c r="F6474" s="39">
        <f>IF($D6474="","",IFERROR(VLOOKUP($D6474,AcctTbl,3,0),""))</f>
        <v>0</v>
      </c>
      <c r="G6474" s="39">
        <f>IF(Txn!$B3243="","",Txn!$D3243)</f>
        <v>0</v>
      </c>
      <c r="H6474" s="38">
        <f>IF(Txn!$B3243="","",Txn!$E3243)</f>
        <v>0</v>
      </c>
      <c r="I6474" s="40">
        <f>IF(Txn!$B3243="",0,Txn!$Q3243)</f>
        <v>0</v>
      </c>
      <c r="J6474" s="40">
        <f>IF(Txn!$B3243="",0,Txn!$R3243)</f>
        <v>0</v>
      </c>
      <c r="K6474" s="41">
        <f>IF($A6474="","",IFERROR(VALUE(MID($A6474,6,2)),""))</f>
        <v>0</v>
      </c>
      <c r="L6474" s="39">
        <f>IF(Txn!$K3243="","","طرف مقابل — "&amp;Txn!$K3243)</f>
        <v>0</v>
      </c>
      <c r="N6474" s="42">
        <f>IF($D6474="",0,COUNTIF(BankAccts,$D6474))</f>
        <v>0</v>
      </c>
    </row>
    <row r="6475" spans="1:14">
      <c r="A6475" s="38">
        <f>IF(Txn!$B3244="","",Txn!$B3244)</f>
        <v>0</v>
      </c>
      <c r="B6475" s="38">
        <f>IF(Txn!$B3244="","",Txn!$C3244)</f>
        <v>0</v>
      </c>
      <c r="C6475" s="39">
        <f>IF(Txn!$B3244="","","تراکنش بانکی")</f>
        <v>0</v>
      </c>
      <c r="D6475" s="38">
        <f>IF(Txn!$B3244="","",IF(Txn!$X3244="","",Txn!$X3244))</f>
        <v>0</v>
      </c>
      <c r="E6475" s="39">
        <f>IF($D6475="","",IFERROR(VLOOKUP($D6475,AcctTbl,2,0),""))</f>
        <v>0</v>
      </c>
      <c r="F6475" s="39">
        <f>IF($D6475="","",IFERROR(VLOOKUP($D6475,AcctTbl,3,0),""))</f>
        <v>0</v>
      </c>
      <c r="G6475" s="39">
        <f>IF(Txn!$B3244="","",Txn!$D3244)</f>
        <v>0</v>
      </c>
      <c r="H6475" s="38">
        <f>IF(Txn!$B3244="","",Txn!$E3244)</f>
        <v>0</v>
      </c>
      <c r="I6475" s="40">
        <f>IF(Txn!$B3244="",0,Txn!$O3244)</f>
        <v>0</v>
      </c>
      <c r="J6475" s="40">
        <f>IF(Txn!$B3244="",0,Txn!$P3244)</f>
        <v>0</v>
      </c>
      <c r="K6475" s="41">
        <f>IF($A6475="","",IFERROR(VALUE(MID($A6475,6,2)),""))</f>
        <v>0</v>
      </c>
      <c r="L6475" s="39">
        <f>IF(Txn!$K3244="","",Txn!$K3244)</f>
        <v>0</v>
      </c>
      <c r="N6475" s="42">
        <f>IF($D6475="",0,COUNTIF(BankAccts,$D6475))</f>
        <v>0</v>
      </c>
    </row>
    <row r="6476" spans="1:14">
      <c r="A6476" s="38">
        <f>IF(Txn!$B3244="","",Txn!$B3244)</f>
        <v>0</v>
      </c>
      <c r="B6476" s="38">
        <f>IF(Txn!$B3244="","",Txn!$C3244)</f>
        <v>0</v>
      </c>
      <c r="C6476" s="39">
        <f>IF(Txn!$B3244="","","تراکنش بانکی")</f>
        <v>0</v>
      </c>
      <c r="D6476" s="38">
        <f>IF(Txn!$B3244="","",IF(IF(Txn!$U3244="TRF",Txn!$Y3244,Txn!$Z3244)="","",IF(Txn!$U3244="TRF",Txn!$Y3244,Txn!$Z3244)))</f>
        <v>0</v>
      </c>
      <c r="E6476" s="39">
        <f>IF($D6476="","",IFERROR(VLOOKUP($D6476,AcctTbl,2,0),""))</f>
        <v>0</v>
      </c>
      <c r="F6476" s="39">
        <f>IF($D6476="","",IFERROR(VLOOKUP($D6476,AcctTbl,3,0),""))</f>
        <v>0</v>
      </c>
      <c r="G6476" s="39">
        <f>IF(Txn!$B3244="","",Txn!$D3244)</f>
        <v>0</v>
      </c>
      <c r="H6476" s="38">
        <f>IF(Txn!$B3244="","",Txn!$E3244)</f>
        <v>0</v>
      </c>
      <c r="I6476" s="40">
        <f>IF(Txn!$B3244="",0,Txn!$Q3244)</f>
        <v>0</v>
      </c>
      <c r="J6476" s="40">
        <f>IF(Txn!$B3244="",0,Txn!$R3244)</f>
        <v>0</v>
      </c>
      <c r="K6476" s="41">
        <f>IF($A6476="","",IFERROR(VALUE(MID($A6476,6,2)),""))</f>
        <v>0</v>
      </c>
      <c r="L6476" s="39">
        <f>IF(Txn!$K3244="","","طرف مقابل — "&amp;Txn!$K3244)</f>
        <v>0</v>
      </c>
      <c r="N6476" s="42">
        <f>IF($D6476="",0,COUNTIF(BankAccts,$D6476))</f>
        <v>0</v>
      </c>
    </row>
    <row r="6477" spans="1:14">
      <c r="A6477" s="38">
        <f>IF(Txn!$B3245="","",Txn!$B3245)</f>
        <v>0</v>
      </c>
      <c r="B6477" s="38">
        <f>IF(Txn!$B3245="","",Txn!$C3245)</f>
        <v>0</v>
      </c>
      <c r="C6477" s="39">
        <f>IF(Txn!$B3245="","","تراکنش بانکی")</f>
        <v>0</v>
      </c>
      <c r="D6477" s="38">
        <f>IF(Txn!$B3245="","",IF(Txn!$X3245="","",Txn!$X3245))</f>
        <v>0</v>
      </c>
      <c r="E6477" s="39">
        <f>IF($D6477="","",IFERROR(VLOOKUP($D6477,AcctTbl,2,0),""))</f>
        <v>0</v>
      </c>
      <c r="F6477" s="39">
        <f>IF($D6477="","",IFERROR(VLOOKUP($D6477,AcctTbl,3,0),""))</f>
        <v>0</v>
      </c>
      <c r="G6477" s="39">
        <f>IF(Txn!$B3245="","",Txn!$D3245)</f>
        <v>0</v>
      </c>
      <c r="H6477" s="38">
        <f>IF(Txn!$B3245="","",Txn!$E3245)</f>
        <v>0</v>
      </c>
      <c r="I6477" s="40">
        <f>IF(Txn!$B3245="",0,Txn!$O3245)</f>
        <v>0</v>
      </c>
      <c r="J6477" s="40">
        <f>IF(Txn!$B3245="",0,Txn!$P3245)</f>
        <v>0</v>
      </c>
      <c r="K6477" s="41">
        <f>IF($A6477="","",IFERROR(VALUE(MID($A6477,6,2)),""))</f>
        <v>0</v>
      </c>
      <c r="L6477" s="39">
        <f>IF(Txn!$K3245="","",Txn!$K3245)</f>
        <v>0</v>
      </c>
      <c r="N6477" s="42">
        <f>IF($D6477="",0,COUNTIF(BankAccts,$D6477))</f>
        <v>0</v>
      </c>
    </row>
    <row r="6478" spans="1:14">
      <c r="A6478" s="38">
        <f>IF(Txn!$B3245="","",Txn!$B3245)</f>
        <v>0</v>
      </c>
      <c r="B6478" s="38">
        <f>IF(Txn!$B3245="","",Txn!$C3245)</f>
        <v>0</v>
      </c>
      <c r="C6478" s="39">
        <f>IF(Txn!$B3245="","","تراکنش بانکی")</f>
        <v>0</v>
      </c>
      <c r="D6478" s="38">
        <f>IF(Txn!$B3245="","",IF(IF(Txn!$U3245="TRF",Txn!$Y3245,Txn!$Z3245)="","",IF(Txn!$U3245="TRF",Txn!$Y3245,Txn!$Z3245)))</f>
        <v>0</v>
      </c>
      <c r="E6478" s="39">
        <f>IF($D6478="","",IFERROR(VLOOKUP($D6478,AcctTbl,2,0),""))</f>
        <v>0</v>
      </c>
      <c r="F6478" s="39">
        <f>IF($D6478="","",IFERROR(VLOOKUP($D6478,AcctTbl,3,0),""))</f>
        <v>0</v>
      </c>
      <c r="G6478" s="39">
        <f>IF(Txn!$B3245="","",Txn!$D3245)</f>
        <v>0</v>
      </c>
      <c r="H6478" s="38">
        <f>IF(Txn!$B3245="","",Txn!$E3245)</f>
        <v>0</v>
      </c>
      <c r="I6478" s="40">
        <f>IF(Txn!$B3245="",0,Txn!$Q3245)</f>
        <v>0</v>
      </c>
      <c r="J6478" s="40">
        <f>IF(Txn!$B3245="",0,Txn!$R3245)</f>
        <v>0</v>
      </c>
      <c r="K6478" s="41">
        <f>IF($A6478="","",IFERROR(VALUE(MID($A6478,6,2)),""))</f>
        <v>0</v>
      </c>
      <c r="L6478" s="39">
        <f>IF(Txn!$K3245="","","طرف مقابل — "&amp;Txn!$K3245)</f>
        <v>0</v>
      </c>
      <c r="N6478" s="42">
        <f>IF($D6478="",0,COUNTIF(BankAccts,$D6478))</f>
        <v>0</v>
      </c>
    </row>
    <row r="6479" spans="1:14">
      <c r="A6479" s="38">
        <f>IF(Txn!$B3246="","",Txn!$B3246)</f>
        <v>0</v>
      </c>
      <c r="B6479" s="38">
        <f>IF(Txn!$B3246="","",Txn!$C3246)</f>
        <v>0</v>
      </c>
      <c r="C6479" s="39">
        <f>IF(Txn!$B3246="","","تراکنش بانکی")</f>
        <v>0</v>
      </c>
      <c r="D6479" s="38">
        <f>IF(Txn!$B3246="","",IF(Txn!$X3246="","",Txn!$X3246))</f>
        <v>0</v>
      </c>
      <c r="E6479" s="39">
        <f>IF($D6479="","",IFERROR(VLOOKUP($D6479,AcctTbl,2,0),""))</f>
        <v>0</v>
      </c>
      <c r="F6479" s="39">
        <f>IF($D6479="","",IFERROR(VLOOKUP($D6479,AcctTbl,3,0),""))</f>
        <v>0</v>
      </c>
      <c r="G6479" s="39">
        <f>IF(Txn!$B3246="","",Txn!$D3246)</f>
        <v>0</v>
      </c>
      <c r="H6479" s="38">
        <f>IF(Txn!$B3246="","",Txn!$E3246)</f>
        <v>0</v>
      </c>
      <c r="I6479" s="40">
        <f>IF(Txn!$B3246="",0,Txn!$O3246)</f>
        <v>0</v>
      </c>
      <c r="J6479" s="40">
        <f>IF(Txn!$B3246="",0,Txn!$P3246)</f>
        <v>0</v>
      </c>
      <c r="K6479" s="41">
        <f>IF($A6479="","",IFERROR(VALUE(MID($A6479,6,2)),""))</f>
        <v>0</v>
      </c>
      <c r="L6479" s="39">
        <f>IF(Txn!$K3246="","",Txn!$K3246)</f>
        <v>0</v>
      </c>
      <c r="N6479" s="42">
        <f>IF($D6479="",0,COUNTIF(BankAccts,$D6479))</f>
        <v>0</v>
      </c>
    </row>
    <row r="6480" spans="1:14">
      <c r="A6480" s="38">
        <f>IF(Txn!$B3246="","",Txn!$B3246)</f>
        <v>0</v>
      </c>
      <c r="B6480" s="38">
        <f>IF(Txn!$B3246="","",Txn!$C3246)</f>
        <v>0</v>
      </c>
      <c r="C6480" s="39">
        <f>IF(Txn!$B3246="","","تراکنش بانکی")</f>
        <v>0</v>
      </c>
      <c r="D6480" s="38">
        <f>IF(Txn!$B3246="","",IF(IF(Txn!$U3246="TRF",Txn!$Y3246,Txn!$Z3246)="","",IF(Txn!$U3246="TRF",Txn!$Y3246,Txn!$Z3246)))</f>
        <v>0</v>
      </c>
      <c r="E6480" s="39">
        <f>IF($D6480="","",IFERROR(VLOOKUP($D6480,AcctTbl,2,0),""))</f>
        <v>0</v>
      </c>
      <c r="F6480" s="39">
        <f>IF($D6480="","",IFERROR(VLOOKUP($D6480,AcctTbl,3,0),""))</f>
        <v>0</v>
      </c>
      <c r="G6480" s="39">
        <f>IF(Txn!$B3246="","",Txn!$D3246)</f>
        <v>0</v>
      </c>
      <c r="H6480" s="38">
        <f>IF(Txn!$B3246="","",Txn!$E3246)</f>
        <v>0</v>
      </c>
      <c r="I6480" s="40">
        <f>IF(Txn!$B3246="",0,Txn!$Q3246)</f>
        <v>0</v>
      </c>
      <c r="J6480" s="40">
        <f>IF(Txn!$B3246="",0,Txn!$R3246)</f>
        <v>0</v>
      </c>
      <c r="K6480" s="41">
        <f>IF($A6480="","",IFERROR(VALUE(MID($A6480,6,2)),""))</f>
        <v>0</v>
      </c>
      <c r="L6480" s="39">
        <f>IF(Txn!$K3246="","","طرف مقابل — "&amp;Txn!$K3246)</f>
        <v>0</v>
      </c>
      <c r="N6480" s="42">
        <f>IF($D6480="",0,COUNTIF(BankAccts,$D6480))</f>
        <v>0</v>
      </c>
    </row>
    <row r="6481" spans="1:14">
      <c r="A6481" s="38">
        <f>IF(Txn!$B3247="","",Txn!$B3247)</f>
        <v>0</v>
      </c>
      <c r="B6481" s="38">
        <f>IF(Txn!$B3247="","",Txn!$C3247)</f>
        <v>0</v>
      </c>
      <c r="C6481" s="39">
        <f>IF(Txn!$B3247="","","تراکنش بانکی")</f>
        <v>0</v>
      </c>
      <c r="D6481" s="38">
        <f>IF(Txn!$B3247="","",IF(Txn!$X3247="","",Txn!$X3247))</f>
        <v>0</v>
      </c>
      <c r="E6481" s="39">
        <f>IF($D6481="","",IFERROR(VLOOKUP($D6481,AcctTbl,2,0),""))</f>
        <v>0</v>
      </c>
      <c r="F6481" s="39">
        <f>IF($D6481="","",IFERROR(VLOOKUP($D6481,AcctTbl,3,0),""))</f>
        <v>0</v>
      </c>
      <c r="G6481" s="39">
        <f>IF(Txn!$B3247="","",Txn!$D3247)</f>
        <v>0</v>
      </c>
      <c r="H6481" s="38">
        <f>IF(Txn!$B3247="","",Txn!$E3247)</f>
        <v>0</v>
      </c>
      <c r="I6481" s="40">
        <f>IF(Txn!$B3247="",0,Txn!$O3247)</f>
        <v>0</v>
      </c>
      <c r="J6481" s="40">
        <f>IF(Txn!$B3247="",0,Txn!$P3247)</f>
        <v>0</v>
      </c>
      <c r="K6481" s="41">
        <f>IF($A6481="","",IFERROR(VALUE(MID($A6481,6,2)),""))</f>
        <v>0</v>
      </c>
      <c r="L6481" s="39">
        <f>IF(Txn!$K3247="","",Txn!$K3247)</f>
        <v>0</v>
      </c>
      <c r="N6481" s="42">
        <f>IF($D6481="",0,COUNTIF(BankAccts,$D6481))</f>
        <v>0</v>
      </c>
    </row>
    <row r="6482" spans="1:14">
      <c r="A6482" s="38">
        <f>IF(Txn!$B3247="","",Txn!$B3247)</f>
        <v>0</v>
      </c>
      <c r="B6482" s="38">
        <f>IF(Txn!$B3247="","",Txn!$C3247)</f>
        <v>0</v>
      </c>
      <c r="C6482" s="39">
        <f>IF(Txn!$B3247="","","تراکنش بانکی")</f>
        <v>0</v>
      </c>
      <c r="D6482" s="38">
        <f>IF(Txn!$B3247="","",IF(IF(Txn!$U3247="TRF",Txn!$Y3247,Txn!$Z3247)="","",IF(Txn!$U3247="TRF",Txn!$Y3247,Txn!$Z3247)))</f>
        <v>0</v>
      </c>
      <c r="E6482" s="39">
        <f>IF($D6482="","",IFERROR(VLOOKUP($D6482,AcctTbl,2,0),""))</f>
        <v>0</v>
      </c>
      <c r="F6482" s="39">
        <f>IF($D6482="","",IFERROR(VLOOKUP($D6482,AcctTbl,3,0),""))</f>
        <v>0</v>
      </c>
      <c r="G6482" s="39">
        <f>IF(Txn!$B3247="","",Txn!$D3247)</f>
        <v>0</v>
      </c>
      <c r="H6482" s="38">
        <f>IF(Txn!$B3247="","",Txn!$E3247)</f>
        <v>0</v>
      </c>
      <c r="I6482" s="40">
        <f>IF(Txn!$B3247="",0,Txn!$Q3247)</f>
        <v>0</v>
      </c>
      <c r="J6482" s="40">
        <f>IF(Txn!$B3247="",0,Txn!$R3247)</f>
        <v>0</v>
      </c>
      <c r="K6482" s="41">
        <f>IF($A6482="","",IFERROR(VALUE(MID($A6482,6,2)),""))</f>
        <v>0</v>
      </c>
      <c r="L6482" s="39">
        <f>IF(Txn!$K3247="","","طرف مقابل — "&amp;Txn!$K3247)</f>
        <v>0</v>
      </c>
      <c r="N6482" s="42">
        <f>IF($D6482="",0,COUNTIF(BankAccts,$D6482))</f>
        <v>0</v>
      </c>
    </row>
    <row r="6483" spans="1:14">
      <c r="A6483" s="38">
        <f>IF(Txn!$B3248="","",Txn!$B3248)</f>
        <v>0</v>
      </c>
      <c r="B6483" s="38">
        <f>IF(Txn!$B3248="","",Txn!$C3248)</f>
        <v>0</v>
      </c>
      <c r="C6483" s="39">
        <f>IF(Txn!$B3248="","","تراکنش بانکی")</f>
        <v>0</v>
      </c>
      <c r="D6483" s="38">
        <f>IF(Txn!$B3248="","",IF(Txn!$X3248="","",Txn!$X3248))</f>
        <v>0</v>
      </c>
      <c r="E6483" s="39">
        <f>IF($D6483="","",IFERROR(VLOOKUP($D6483,AcctTbl,2,0),""))</f>
        <v>0</v>
      </c>
      <c r="F6483" s="39">
        <f>IF($D6483="","",IFERROR(VLOOKUP($D6483,AcctTbl,3,0),""))</f>
        <v>0</v>
      </c>
      <c r="G6483" s="39">
        <f>IF(Txn!$B3248="","",Txn!$D3248)</f>
        <v>0</v>
      </c>
      <c r="H6483" s="38">
        <f>IF(Txn!$B3248="","",Txn!$E3248)</f>
        <v>0</v>
      </c>
      <c r="I6483" s="40">
        <f>IF(Txn!$B3248="",0,Txn!$O3248)</f>
        <v>0</v>
      </c>
      <c r="J6483" s="40">
        <f>IF(Txn!$B3248="",0,Txn!$P3248)</f>
        <v>0</v>
      </c>
      <c r="K6483" s="41">
        <f>IF($A6483="","",IFERROR(VALUE(MID($A6483,6,2)),""))</f>
        <v>0</v>
      </c>
      <c r="L6483" s="39">
        <f>IF(Txn!$K3248="","",Txn!$K3248)</f>
        <v>0</v>
      </c>
      <c r="N6483" s="42">
        <f>IF($D6483="",0,COUNTIF(BankAccts,$D6483))</f>
        <v>0</v>
      </c>
    </row>
    <row r="6484" spans="1:14">
      <c r="A6484" s="38">
        <f>IF(Txn!$B3248="","",Txn!$B3248)</f>
        <v>0</v>
      </c>
      <c r="B6484" s="38">
        <f>IF(Txn!$B3248="","",Txn!$C3248)</f>
        <v>0</v>
      </c>
      <c r="C6484" s="39">
        <f>IF(Txn!$B3248="","","تراکنش بانکی")</f>
        <v>0</v>
      </c>
      <c r="D6484" s="38">
        <f>IF(Txn!$B3248="","",IF(IF(Txn!$U3248="TRF",Txn!$Y3248,Txn!$Z3248)="","",IF(Txn!$U3248="TRF",Txn!$Y3248,Txn!$Z3248)))</f>
        <v>0</v>
      </c>
      <c r="E6484" s="39">
        <f>IF($D6484="","",IFERROR(VLOOKUP($D6484,AcctTbl,2,0),""))</f>
        <v>0</v>
      </c>
      <c r="F6484" s="39">
        <f>IF($D6484="","",IFERROR(VLOOKUP($D6484,AcctTbl,3,0),""))</f>
        <v>0</v>
      </c>
      <c r="G6484" s="39">
        <f>IF(Txn!$B3248="","",Txn!$D3248)</f>
        <v>0</v>
      </c>
      <c r="H6484" s="38">
        <f>IF(Txn!$B3248="","",Txn!$E3248)</f>
        <v>0</v>
      </c>
      <c r="I6484" s="40">
        <f>IF(Txn!$B3248="",0,Txn!$Q3248)</f>
        <v>0</v>
      </c>
      <c r="J6484" s="40">
        <f>IF(Txn!$B3248="",0,Txn!$R3248)</f>
        <v>0</v>
      </c>
      <c r="K6484" s="41">
        <f>IF($A6484="","",IFERROR(VALUE(MID($A6484,6,2)),""))</f>
        <v>0</v>
      </c>
      <c r="L6484" s="39">
        <f>IF(Txn!$K3248="","","طرف مقابل — "&amp;Txn!$K3248)</f>
        <v>0</v>
      </c>
      <c r="N6484" s="42">
        <f>IF($D6484="",0,COUNTIF(BankAccts,$D6484))</f>
        <v>0</v>
      </c>
    </row>
    <row r="6485" spans="1:14">
      <c r="A6485" s="38">
        <f>IF(Txn!$B3249="","",Txn!$B3249)</f>
        <v>0</v>
      </c>
      <c r="B6485" s="38">
        <f>IF(Txn!$B3249="","",Txn!$C3249)</f>
        <v>0</v>
      </c>
      <c r="C6485" s="39">
        <f>IF(Txn!$B3249="","","تراکنش بانکی")</f>
        <v>0</v>
      </c>
      <c r="D6485" s="38">
        <f>IF(Txn!$B3249="","",IF(Txn!$X3249="","",Txn!$X3249))</f>
        <v>0</v>
      </c>
      <c r="E6485" s="39">
        <f>IF($D6485="","",IFERROR(VLOOKUP($D6485,AcctTbl,2,0),""))</f>
        <v>0</v>
      </c>
      <c r="F6485" s="39">
        <f>IF($D6485="","",IFERROR(VLOOKUP($D6485,AcctTbl,3,0),""))</f>
        <v>0</v>
      </c>
      <c r="G6485" s="39">
        <f>IF(Txn!$B3249="","",Txn!$D3249)</f>
        <v>0</v>
      </c>
      <c r="H6485" s="38">
        <f>IF(Txn!$B3249="","",Txn!$E3249)</f>
        <v>0</v>
      </c>
      <c r="I6485" s="40">
        <f>IF(Txn!$B3249="",0,Txn!$O3249)</f>
        <v>0</v>
      </c>
      <c r="J6485" s="40">
        <f>IF(Txn!$B3249="",0,Txn!$P3249)</f>
        <v>0</v>
      </c>
      <c r="K6485" s="41">
        <f>IF($A6485="","",IFERROR(VALUE(MID($A6485,6,2)),""))</f>
        <v>0</v>
      </c>
      <c r="L6485" s="39">
        <f>IF(Txn!$K3249="","",Txn!$K3249)</f>
        <v>0</v>
      </c>
      <c r="N6485" s="42">
        <f>IF($D6485="",0,COUNTIF(BankAccts,$D6485))</f>
        <v>0</v>
      </c>
    </row>
    <row r="6486" spans="1:14">
      <c r="A6486" s="38">
        <f>IF(Txn!$B3249="","",Txn!$B3249)</f>
        <v>0</v>
      </c>
      <c r="B6486" s="38">
        <f>IF(Txn!$B3249="","",Txn!$C3249)</f>
        <v>0</v>
      </c>
      <c r="C6486" s="39">
        <f>IF(Txn!$B3249="","","تراکنش بانکی")</f>
        <v>0</v>
      </c>
      <c r="D6486" s="38">
        <f>IF(Txn!$B3249="","",IF(IF(Txn!$U3249="TRF",Txn!$Y3249,Txn!$Z3249)="","",IF(Txn!$U3249="TRF",Txn!$Y3249,Txn!$Z3249)))</f>
        <v>0</v>
      </c>
      <c r="E6486" s="39">
        <f>IF($D6486="","",IFERROR(VLOOKUP($D6486,AcctTbl,2,0),""))</f>
        <v>0</v>
      </c>
      <c r="F6486" s="39">
        <f>IF($D6486="","",IFERROR(VLOOKUP($D6486,AcctTbl,3,0),""))</f>
        <v>0</v>
      </c>
      <c r="G6486" s="39">
        <f>IF(Txn!$B3249="","",Txn!$D3249)</f>
        <v>0</v>
      </c>
      <c r="H6486" s="38">
        <f>IF(Txn!$B3249="","",Txn!$E3249)</f>
        <v>0</v>
      </c>
      <c r="I6486" s="40">
        <f>IF(Txn!$B3249="",0,Txn!$Q3249)</f>
        <v>0</v>
      </c>
      <c r="J6486" s="40">
        <f>IF(Txn!$B3249="",0,Txn!$R3249)</f>
        <v>0</v>
      </c>
      <c r="K6486" s="41">
        <f>IF($A6486="","",IFERROR(VALUE(MID($A6486,6,2)),""))</f>
        <v>0</v>
      </c>
      <c r="L6486" s="39">
        <f>IF(Txn!$K3249="","","طرف مقابل — "&amp;Txn!$K3249)</f>
        <v>0</v>
      </c>
      <c r="N6486" s="42">
        <f>IF($D6486="",0,COUNTIF(BankAccts,$D6486))</f>
        <v>0</v>
      </c>
    </row>
    <row r="6487" spans="1:14">
      <c r="A6487" s="38">
        <f>IF(Txn!$B3250="","",Txn!$B3250)</f>
        <v>0</v>
      </c>
      <c r="B6487" s="38">
        <f>IF(Txn!$B3250="","",Txn!$C3250)</f>
        <v>0</v>
      </c>
      <c r="C6487" s="39">
        <f>IF(Txn!$B3250="","","تراکنش بانکی")</f>
        <v>0</v>
      </c>
      <c r="D6487" s="38">
        <f>IF(Txn!$B3250="","",IF(Txn!$X3250="","",Txn!$X3250))</f>
        <v>0</v>
      </c>
      <c r="E6487" s="39">
        <f>IF($D6487="","",IFERROR(VLOOKUP($D6487,AcctTbl,2,0),""))</f>
        <v>0</v>
      </c>
      <c r="F6487" s="39">
        <f>IF($D6487="","",IFERROR(VLOOKUP($D6487,AcctTbl,3,0),""))</f>
        <v>0</v>
      </c>
      <c r="G6487" s="39">
        <f>IF(Txn!$B3250="","",Txn!$D3250)</f>
        <v>0</v>
      </c>
      <c r="H6487" s="38">
        <f>IF(Txn!$B3250="","",Txn!$E3250)</f>
        <v>0</v>
      </c>
      <c r="I6487" s="40">
        <f>IF(Txn!$B3250="",0,Txn!$O3250)</f>
        <v>0</v>
      </c>
      <c r="J6487" s="40">
        <f>IF(Txn!$B3250="",0,Txn!$P3250)</f>
        <v>0</v>
      </c>
      <c r="K6487" s="41">
        <f>IF($A6487="","",IFERROR(VALUE(MID($A6487,6,2)),""))</f>
        <v>0</v>
      </c>
      <c r="L6487" s="39">
        <f>IF(Txn!$K3250="","",Txn!$K3250)</f>
        <v>0</v>
      </c>
      <c r="N6487" s="42">
        <f>IF($D6487="",0,COUNTIF(BankAccts,$D6487))</f>
        <v>0</v>
      </c>
    </row>
    <row r="6488" spans="1:14">
      <c r="A6488" s="38">
        <f>IF(Txn!$B3250="","",Txn!$B3250)</f>
        <v>0</v>
      </c>
      <c r="B6488" s="38">
        <f>IF(Txn!$B3250="","",Txn!$C3250)</f>
        <v>0</v>
      </c>
      <c r="C6488" s="39">
        <f>IF(Txn!$B3250="","","تراکنش بانکی")</f>
        <v>0</v>
      </c>
      <c r="D6488" s="38">
        <f>IF(Txn!$B3250="","",IF(IF(Txn!$U3250="TRF",Txn!$Y3250,Txn!$Z3250)="","",IF(Txn!$U3250="TRF",Txn!$Y3250,Txn!$Z3250)))</f>
        <v>0</v>
      </c>
      <c r="E6488" s="39">
        <f>IF($D6488="","",IFERROR(VLOOKUP($D6488,AcctTbl,2,0),""))</f>
        <v>0</v>
      </c>
      <c r="F6488" s="39">
        <f>IF($D6488="","",IFERROR(VLOOKUP($D6488,AcctTbl,3,0),""))</f>
        <v>0</v>
      </c>
      <c r="G6488" s="39">
        <f>IF(Txn!$B3250="","",Txn!$D3250)</f>
        <v>0</v>
      </c>
      <c r="H6488" s="38">
        <f>IF(Txn!$B3250="","",Txn!$E3250)</f>
        <v>0</v>
      </c>
      <c r="I6488" s="40">
        <f>IF(Txn!$B3250="",0,Txn!$Q3250)</f>
        <v>0</v>
      </c>
      <c r="J6488" s="40">
        <f>IF(Txn!$B3250="",0,Txn!$R3250)</f>
        <v>0</v>
      </c>
      <c r="K6488" s="41">
        <f>IF($A6488="","",IFERROR(VALUE(MID($A6488,6,2)),""))</f>
        <v>0</v>
      </c>
      <c r="L6488" s="39">
        <f>IF(Txn!$K3250="","","طرف مقابل — "&amp;Txn!$K3250)</f>
        <v>0</v>
      </c>
      <c r="N6488" s="42">
        <f>IF($D6488="",0,COUNTIF(BankAccts,$D6488))</f>
        <v>0</v>
      </c>
    </row>
    <row r="6489" spans="1:14">
      <c r="A6489" s="38">
        <f>IF(Txn!$B3251="","",Txn!$B3251)</f>
        <v>0</v>
      </c>
      <c r="B6489" s="38">
        <f>IF(Txn!$B3251="","",Txn!$C3251)</f>
        <v>0</v>
      </c>
      <c r="C6489" s="39">
        <f>IF(Txn!$B3251="","","تراکنش بانکی")</f>
        <v>0</v>
      </c>
      <c r="D6489" s="38">
        <f>IF(Txn!$B3251="","",IF(Txn!$X3251="","",Txn!$X3251))</f>
        <v>0</v>
      </c>
      <c r="E6489" s="39">
        <f>IF($D6489="","",IFERROR(VLOOKUP($D6489,AcctTbl,2,0),""))</f>
        <v>0</v>
      </c>
      <c r="F6489" s="39">
        <f>IF($D6489="","",IFERROR(VLOOKUP($D6489,AcctTbl,3,0),""))</f>
        <v>0</v>
      </c>
      <c r="G6489" s="39">
        <f>IF(Txn!$B3251="","",Txn!$D3251)</f>
        <v>0</v>
      </c>
      <c r="H6489" s="38">
        <f>IF(Txn!$B3251="","",Txn!$E3251)</f>
        <v>0</v>
      </c>
      <c r="I6489" s="40">
        <f>IF(Txn!$B3251="",0,Txn!$O3251)</f>
        <v>0</v>
      </c>
      <c r="J6489" s="40">
        <f>IF(Txn!$B3251="",0,Txn!$P3251)</f>
        <v>0</v>
      </c>
      <c r="K6489" s="41">
        <f>IF($A6489="","",IFERROR(VALUE(MID($A6489,6,2)),""))</f>
        <v>0</v>
      </c>
      <c r="L6489" s="39">
        <f>IF(Txn!$K3251="","",Txn!$K3251)</f>
        <v>0</v>
      </c>
      <c r="N6489" s="42">
        <f>IF($D6489="",0,COUNTIF(BankAccts,$D6489))</f>
        <v>0</v>
      </c>
    </row>
    <row r="6490" spans="1:14">
      <c r="A6490" s="38">
        <f>IF(Txn!$B3251="","",Txn!$B3251)</f>
        <v>0</v>
      </c>
      <c r="B6490" s="38">
        <f>IF(Txn!$B3251="","",Txn!$C3251)</f>
        <v>0</v>
      </c>
      <c r="C6490" s="39">
        <f>IF(Txn!$B3251="","","تراکنش بانکی")</f>
        <v>0</v>
      </c>
      <c r="D6490" s="38">
        <f>IF(Txn!$B3251="","",IF(IF(Txn!$U3251="TRF",Txn!$Y3251,Txn!$Z3251)="","",IF(Txn!$U3251="TRF",Txn!$Y3251,Txn!$Z3251)))</f>
        <v>0</v>
      </c>
      <c r="E6490" s="39">
        <f>IF($D6490="","",IFERROR(VLOOKUP($D6490,AcctTbl,2,0),""))</f>
        <v>0</v>
      </c>
      <c r="F6490" s="39">
        <f>IF($D6490="","",IFERROR(VLOOKUP($D6490,AcctTbl,3,0),""))</f>
        <v>0</v>
      </c>
      <c r="G6490" s="39">
        <f>IF(Txn!$B3251="","",Txn!$D3251)</f>
        <v>0</v>
      </c>
      <c r="H6490" s="38">
        <f>IF(Txn!$B3251="","",Txn!$E3251)</f>
        <v>0</v>
      </c>
      <c r="I6490" s="40">
        <f>IF(Txn!$B3251="",0,Txn!$Q3251)</f>
        <v>0</v>
      </c>
      <c r="J6490" s="40">
        <f>IF(Txn!$B3251="",0,Txn!$R3251)</f>
        <v>0</v>
      </c>
      <c r="K6490" s="41">
        <f>IF($A6490="","",IFERROR(VALUE(MID($A6490,6,2)),""))</f>
        <v>0</v>
      </c>
      <c r="L6490" s="39">
        <f>IF(Txn!$K3251="","","طرف مقابل — "&amp;Txn!$K3251)</f>
        <v>0</v>
      </c>
      <c r="N6490" s="42">
        <f>IF($D6490="",0,COUNTIF(BankAccts,$D6490))</f>
        <v>0</v>
      </c>
    </row>
    <row r="6491" spans="1:14">
      <c r="A6491" s="38">
        <f>IF(Txn!$B3252="","",Txn!$B3252)</f>
        <v>0</v>
      </c>
      <c r="B6491" s="38">
        <f>IF(Txn!$B3252="","",Txn!$C3252)</f>
        <v>0</v>
      </c>
      <c r="C6491" s="39">
        <f>IF(Txn!$B3252="","","تراکنش بانکی")</f>
        <v>0</v>
      </c>
      <c r="D6491" s="38">
        <f>IF(Txn!$B3252="","",IF(Txn!$X3252="","",Txn!$X3252))</f>
        <v>0</v>
      </c>
      <c r="E6491" s="39">
        <f>IF($D6491="","",IFERROR(VLOOKUP($D6491,AcctTbl,2,0),""))</f>
        <v>0</v>
      </c>
      <c r="F6491" s="39">
        <f>IF($D6491="","",IFERROR(VLOOKUP($D6491,AcctTbl,3,0),""))</f>
        <v>0</v>
      </c>
      <c r="G6491" s="39">
        <f>IF(Txn!$B3252="","",Txn!$D3252)</f>
        <v>0</v>
      </c>
      <c r="H6491" s="38">
        <f>IF(Txn!$B3252="","",Txn!$E3252)</f>
        <v>0</v>
      </c>
      <c r="I6491" s="40">
        <f>IF(Txn!$B3252="",0,Txn!$O3252)</f>
        <v>0</v>
      </c>
      <c r="J6491" s="40">
        <f>IF(Txn!$B3252="",0,Txn!$P3252)</f>
        <v>0</v>
      </c>
      <c r="K6491" s="41">
        <f>IF($A6491="","",IFERROR(VALUE(MID($A6491,6,2)),""))</f>
        <v>0</v>
      </c>
      <c r="L6491" s="39">
        <f>IF(Txn!$K3252="","",Txn!$K3252)</f>
        <v>0</v>
      </c>
      <c r="N6491" s="42">
        <f>IF($D6491="",0,COUNTIF(BankAccts,$D6491))</f>
        <v>0</v>
      </c>
    </row>
    <row r="6492" spans="1:14">
      <c r="A6492" s="38">
        <f>IF(Txn!$B3252="","",Txn!$B3252)</f>
        <v>0</v>
      </c>
      <c r="B6492" s="38">
        <f>IF(Txn!$B3252="","",Txn!$C3252)</f>
        <v>0</v>
      </c>
      <c r="C6492" s="39">
        <f>IF(Txn!$B3252="","","تراکنش بانکی")</f>
        <v>0</v>
      </c>
      <c r="D6492" s="38">
        <f>IF(Txn!$B3252="","",IF(IF(Txn!$U3252="TRF",Txn!$Y3252,Txn!$Z3252)="","",IF(Txn!$U3252="TRF",Txn!$Y3252,Txn!$Z3252)))</f>
        <v>0</v>
      </c>
      <c r="E6492" s="39">
        <f>IF($D6492="","",IFERROR(VLOOKUP($D6492,AcctTbl,2,0),""))</f>
        <v>0</v>
      </c>
      <c r="F6492" s="39">
        <f>IF($D6492="","",IFERROR(VLOOKUP($D6492,AcctTbl,3,0),""))</f>
        <v>0</v>
      </c>
      <c r="G6492" s="39">
        <f>IF(Txn!$B3252="","",Txn!$D3252)</f>
        <v>0</v>
      </c>
      <c r="H6492" s="38">
        <f>IF(Txn!$B3252="","",Txn!$E3252)</f>
        <v>0</v>
      </c>
      <c r="I6492" s="40">
        <f>IF(Txn!$B3252="",0,Txn!$Q3252)</f>
        <v>0</v>
      </c>
      <c r="J6492" s="40">
        <f>IF(Txn!$B3252="",0,Txn!$R3252)</f>
        <v>0</v>
      </c>
      <c r="K6492" s="41">
        <f>IF($A6492="","",IFERROR(VALUE(MID($A6492,6,2)),""))</f>
        <v>0</v>
      </c>
      <c r="L6492" s="39">
        <f>IF(Txn!$K3252="","","طرف مقابل — "&amp;Txn!$K3252)</f>
        <v>0</v>
      </c>
      <c r="N6492" s="42">
        <f>IF($D6492="",0,COUNTIF(BankAccts,$D6492))</f>
        <v>0</v>
      </c>
    </row>
    <row r="6493" spans="1:14">
      <c r="A6493" s="38">
        <f>IF(Txn!$B3253="","",Txn!$B3253)</f>
        <v>0</v>
      </c>
      <c r="B6493" s="38">
        <f>IF(Txn!$B3253="","",Txn!$C3253)</f>
        <v>0</v>
      </c>
      <c r="C6493" s="39">
        <f>IF(Txn!$B3253="","","تراکنش بانکی")</f>
        <v>0</v>
      </c>
      <c r="D6493" s="38">
        <f>IF(Txn!$B3253="","",IF(Txn!$X3253="","",Txn!$X3253))</f>
        <v>0</v>
      </c>
      <c r="E6493" s="39">
        <f>IF($D6493="","",IFERROR(VLOOKUP($D6493,AcctTbl,2,0),""))</f>
        <v>0</v>
      </c>
      <c r="F6493" s="39">
        <f>IF($D6493="","",IFERROR(VLOOKUP($D6493,AcctTbl,3,0),""))</f>
        <v>0</v>
      </c>
      <c r="G6493" s="39">
        <f>IF(Txn!$B3253="","",Txn!$D3253)</f>
        <v>0</v>
      </c>
      <c r="H6493" s="38">
        <f>IF(Txn!$B3253="","",Txn!$E3253)</f>
        <v>0</v>
      </c>
      <c r="I6493" s="40">
        <f>IF(Txn!$B3253="",0,Txn!$O3253)</f>
        <v>0</v>
      </c>
      <c r="J6493" s="40">
        <f>IF(Txn!$B3253="",0,Txn!$P3253)</f>
        <v>0</v>
      </c>
      <c r="K6493" s="41">
        <f>IF($A6493="","",IFERROR(VALUE(MID($A6493,6,2)),""))</f>
        <v>0</v>
      </c>
      <c r="L6493" s="39">
        <f>IF(Txn!$K3253="","",Txn!$K3253)</f>
        <v>0</v>
      </c>
      <c r="N6493" s="42">
        <f>IF($D6493="",0,COUNTIF(BankAccts,$D6493))</f>
        <v>0</v>
      </c>
    </row>
    <row r="6494" spans="1:14">
      <c r="A6494" s="38">
        <f>IF(Txn!$B3253="","",Txn!$B3253)</f>
        <v>0</v>
      </c>
      <c r="B6494" s="38">
        <f>IF(Txn!$B3253="","",Txn!$C3253)</f>
        <v>0</v>
      </c>
      <c r="C6494" s="39">
        <f>IF(Txn!$B3253="","","تراکنش بانکی")</f>
        <v>0</v>
      </c>
      <c r="D6494" s="38">
        <f>IF(Txn!$B3253="","",IF(IF(Txn!$U3253="TRF",Txn!$Y3253,Txn!$Z3253)="","",IF(Txn!$U3253="TRF",Txn!$Y3253,Txn!$Z3253)))</f>
        <v>0</v>
      </c>
      <c r="E6494" s="39">
        <f>IF($D6494="","",IFERROR(VLOOKUP($D6494,AcctTbl,2,0),""))</f>
        <v>0</v>
      </c>
      <c r="F6494" s="39">
        <f>IF($D6494="","",IFERROR(VLOOKUP($D6494,AcctTbl,3,0),""))</f>
        <v>0</v>
      </c>
      <c r="G6494" s="39">
        <f>IF(Txn!$B3253="","",Txn!$D3253)</f>
        <v>0</v>
      </c>
      <c r="H6494" s="38">
        <f>IF(Txn!$B3253="","",Txn!$E3253)</f>
        <v>0</v>
      </c>
      <c r="I6494" s="40">
        <f>IF(Txn!$B3253="",0,Txn!$Q3253)</f>
        <v>0</v>
      </c>
      <c r="J6494" s="40">
        <f>IF(Txn!$B3253="",0,Txn!$R3253)</f>
        <v>0</v>
      </c>
      <c r="K6494" s="41">
        <f>IF($A6494="","",IFERROR(VALUE(MID($A6494,6,2)),""))</f>
        <v>0</v>
      </c>
      <c r="L6494" s="39">
        <f>IF(Txn!$K3253="","","طرف مقابل — "&amp;Txn!$K3253)</f>
        <v>0</v>
      </c>
      <c r="N6494" s="42">
        <f>IF($D6494="",0,COUNTIF(BankAccts,$D6494))</f>
        <v>0</v>
      </c>
    </row>
    <row r="6495" spans="1:14">
      <c r="A6495" s="38">
        <f>IF(Txn!$B3254="","",Txn!$B3254)</f>
        <v>0</v>
      </c>
      <c r="B6495" s="38">
        <f>IF(Txn!$B3254="","",Txn!$C3254)</f>
        <v>0</v>
      </c>
      <c r="C6495" s="39">
        <f>IF(Txn!$B3254="","","تراکنش بانکی")</f>
        <v>0</v>
      </c>
      <c r="D6495" s="38">
        <f>IF(Txn!$B3254="","",IF(Txn!$X3254="","",Txn!$X3254))</f>
        <v>0</v>
      </c>
      <c r="E6495" s="39">
        <f>IF($D6495="","",IFERROR(VLOOKUP($D6495,AcctTbl,2,0),""))</f>
        <v>0</v>
      </c>
      <c r="F6495" s="39">
        <f>IF($D6495="","",IFERROR(VLOOKUP($D6495,AcctTbl,3,0),""))</f>
        <v>0</v>
      </c>
      <c r="G6495" s="39">
        <f>IF(Txn!$B3254="","",Txn!$D3254)</f>
        <v>0</v>
      </c>
      <c r="H6495" s="38">
        <f>IF(Txn!$B3254="","",Txn!$E3254)</f>
        <v>0</v>
      </c>
      <c r="I6495" s="40">
        <f>IF(Txn!$B3254="",0,Txn!$O3254)</f>
        <v>0</v>
      </c>
      <c r="J6495" s="40">
        <f>IF(Txn!$B3254="",0,Txn!$P3254)</f>
        <v>0</v>
      </c>
      <c r="K6495" s="41">
        <f>IF($A6495="","",IFERROR(VALUE(MID($A6495,6,2)),""))</f>
        <v>0</v>
      </c>
      <c r="L6495" s="39">
        <f>IF(Txn!$K3254="","",Txn!$K3254)</f>
        <v>0</v>
      </c>
      <c r="N6495" s="42">
        <f>IF($D6495="",0,COUNTIF(BankAccts,$D6495))</f>
        <v>0</v>
      </c>
    </row>
    <row r="6496" spans="1:14">
      <c r="A6496" s="38">
        <f>IF(Txn!$B3254="","",Txn!$B3254)</f>
        <v>0</v>
      </c>
      <c r="B6496" s="38">
        <f>IF(Txn!$B3254="","",Txn!$C3254)</f>
        <v>0</v>
      </c>
      <c r="C6496" s="39">
        <f>IF(Txn!$B3254="","","تراکنش بانکی")</f>
        <v>0</v>
      </c>
      <c r="D6496" s="38">
        <f>IF(Txn!$B3254="","",IF(IF(Txn!$U3254="TRF",Txn!$Y3254,Txn!$Z3254)="","",IF(Txn!$U3254="TRF",Txn!$Y3254,Txn!$Z3254)))</f>
        <v>0</v>
      </c>
      <c r="E6496" s="39">
        <f>IF($D6496="","",IFERROR(VLOOKUP($D6496,AcctTbl,2,0),""))</f>
        <v>0</v>
      </c>
      <c r="F6496" s="39">
        <f>IF($D6496="","",IFERROR(VLOOKUP($D6496,AcctTbl,3,0),""))</f>
        <v>0</v>
      </c>
      <c r="G6496" s="39">
        <f>IF(Txn!$B3254="","",Txn!$D3254)</f>
        <v>0</v>
      </c>
      <c r="H6496" s="38">
        <f>IF(Txn!$B3254="","",Txn!$E3254)</f>
        <v>0</v>
      </c>
      <c r="I6496" s="40">
        <f>IF(Txn!$B3254="",0,Txn!$Q3254)</f>
        <v>0</v>
      </c>
      <c r="J6496" s="40">
        <f>IF(Txn!$B3254="",0,Txn!$R3254)</f>
        <v>0</v>
      </c>
      <c r="K6496" s="41">
        <f>IF($A6496="","",IFERROR(VALUE(MID($A6496,6,2)),""))</f>
        <v>0</v>
      </c>
      <c r="L6496" s="39">
        <f>IF(Txn!$K3254="","","طرف مقابل — "&amp;Txn!$K3254)</f>
        <v>0</v>
      </c>
      <c r="N6496" s="42">
        <f>IF($D6496="",0,COUNTIF(BankAccts,$D6496))</f>
        <v>0</v>
      </c>
    </row>
    <row r="6497" spans="1:14">
      <c r="A6497" s="38">
        <f>IF(Txn!$B3255="","",Txn!$B3255)</f>
        <v>0</v>
      </c>
      <c r="B6497" s="38">
        <f>IF(Txn!$B3255="","",Txn!$C3255)</f>
        <v>0</v>
      </c>
      <c r="C6497" s="39">
        <f>IF(Txn!$B3255="","","تراکنش بانکی")</f>
        <v>0</v>
      </c>
      <c r="D6497" s="38">
        <f>IF(Txn!$B3255="","",IF(Txn!$X3255="","",Txn!$X3255))</f>
        <v>0</v>
      </c>
      <c r="E6497" s="39">
        <f>IF($D6497="","",IFERROR(VLOOKUP($D6497,AcctTbl,2,0),""))</f>
        <v>0</v>
      </c>
      <c r="F6497" s="39">
        <f>IF($D6497="","",IFERROR(VLOOKUP($D6497,AcctTbl,3,0),""))</f>
        <v>0</v>
      </c>
      <c r="G6497" s="39">
        <f>IF(Txn!$B3255="","",Txn!$D3255)</f>
        <v>0</v>
      </c>
      <c r="H6497" s="38">
        <f>IF(Txn!$B3255="","",Txn!$E3255)</f>
        <v>0</v>
      </c>
      <c r="I6497" s="40">
        <f>IF(Txn!$B3255="",0,Txn!$O3255)</f>
        <v>0</v>
      </c>
      <c r="J6497" s="40">
        <f>IF(Txn!$B3255="",0,Txn!$P3255)</f>
        <v>0</v>
      </c>
      <c r="K6497" s="41">
        <f>IF($A6497="","",IFERROR(VALUE(MID($A6497,6,2)),""))</f>
        <v>0</v>
      </c>
      <c r="L6497" s="39">
        <f>IF(Txn!$K3255="","",Txn!$K3255)</f>
        <v>0</v>
      </c>
      <c r="N6497" s="42">
        <f>IF($D6497="",0,COUNTIF(BankAccts,$D6497))</f>
        <v>0</v>
      </c>
    </row>
    <row r="6498" spans="1:14">
      <c r="A6498" s="38">
        <f>IF(Txn!$B3255="","",Txn!$B3255)</f>
        <v>0</v>
      </c>
      <c r="B6498" s="38">
        <f>IF(Txn!$B3255="","",Txn!$C3255)</f>
        <v>0</v>
      </c>
      <c r="C6498" s="39">
        <f>IF(Txn!$B3255="","","تراکنش بانکی")</f>
        <v>0</v>
      </c>
      <c r="D6498" s="38">
        <f>IF(Txn!$B3255="","",IF(IF(Txn!$U3255="TRF",Txn!$Y3255,Txn!$Z3255)="","",IF(Txn!$U3255="TRF",Txn!$Y3255,Txn!$Z3255)))</f>
        <v>0</v>
      </c>
      <c r="E6498" s="39">
        <f>IF($D6498="","",IFERROR(VLOOKUP($D6498,AcctTbl,2,0),""))</f>
        <v>0</v>
      </c>
      <c r="F6498" s="39">
        <f>IF($D6498="","",IFERROR(VLOOKUP($D6498,AcctTbl,3,0),""))</f>
        <v>0</v>
      </c>
      <c r="G6498" s="39">
        <f>IF(Txn!$B3255="","",Txn!$D3255)</f>
        <v>0</v>
      </c>
      <c r="H6498" s="38">
        <f>IF(Txn!$B3255="","",Txn!$E3255)</f>
        <v>0</v>
      </c>
      <c r="I6498" s="40">
        <f>IF(Txn!$B3255="",0,Txn!$Q3255)</f>
        <v>0</v>
      </c>
      <c r="J6498" s="40">
        <f>IF(Txn!$B3255="",0,Txn!$R3255)</f>
        <v>0</v>
      </c>
      <c r="K6498" s="41">
        <f>IF($A6498="","",IFERROR(VALUE(MID($A6498,6,2)),""))</f>
        <v>0</v>
      </c>
      <c r="L6498" s="39">
        <f>IF(Txn!$K3255="","","طرف مقابل — "&amp;Txn!$K3255)</f>
        <v>0</v>
      </c>
      <c r="N6498" s="42">
        <f>IF($D6498="",0,COUNTIF(BankAccts,$D6498))</f>
        <v>0</v>
      </c>
    </row>
    <row r="6499" spans="1:14">
      <c r="A6499" s="38">
        <f>IF(Txn!$B3256="","",Txn!$B3256)</f>
        <v>0</v>
      </c>
      <c r="B6499" s="38">
        <f>IF(Txn!$B3256="","",Txn!$C3256)</f>
        <v>0</v>
      </c>
      <c r="C6499" s="39">
        <f>IF(Txn!$B3256="","","تراکنش بانکی")</f>
        <v>0</v>
      </c>
      <c r="D6499" s="38">
        <f>IF(Txn!$B3256="","",IF(Txn!$X3256="","",Txn!$X3256))</f>
        <v>0</v>
      </c>
      <c r="E6499" s="39">
        <f>IF($D6499="","",IFERROR(VLOOKUP($D6499,AcctTbl,2,0),""))</f>
        <v>0</v>
      </c>
      <c r="F6499" s="39">
        <f>IF($D6499="","",IFERROR(VLOOKUP($D6499,AcctTbl,3,0),""))</f>
        <v>0</v>
      </c>
      <c r="G6499" s="39">
        <f>IF(Txn!$B3256="","",Txn!$D3256)</f>
        <v>0</v>
      </c>
      <c r="H6499" s="38">
        <f>IF(Txn!$B3256="","",Txn!$E3256)</f>
        <v>0</v>
      </c>
      <c r="I6499" s="40">
        <f>IF(Txn!$B3256="",0,Txn!$O3256)</f>
        <v>0</v>
      </c>
      <c r="J6499" s="40">
        <f>IF(Txn!$B3256="",0,Txn!$P3256)</f>
        <v>0</v>
      </c>
      <c r="K6499" s="41">
        <f>IF($A6499="","",IFERROR(VALUE(MID($A6499,6,2)),""))</f>
        <v>0</v>
      </c>
      <c r="L6499" s="39">
        <f>IF(Txn!$K3256="","",Txn!$K3256)</f>
        <v>0</v>
      </c>
      <c r="N6499" s="42">
        <f>IF($D6499="",0,COUNTIF(BankAccts,$D6499))</f>
        <v>0</v>
      </c>
    </row>
    <row r="6500" spans="1:14">
      <c r="A6500" s="38">
        <f>IF(Txn!$B3256="","",Txn!$B3256)</f>
        <v>0</v>
      </c>
      <c r="B6500" s="38">
        <f>IF(Txn!$B3256="","",Txn!$C3256)</f>
        <v>0</v>
      </c>
      <c r="C6500" s="39">
        <f>IF(Txn!$B3256="","","تراکنش بانکی")</f>
        <v>0</v>
      </c>
      <c r="D6500" s="38">
        <f>IF(Txn!$B3256="","",IF(IF(Txn!$U3256="TRF",Txn!$Y3256,Txn!$Z3256)="","",IF(Txn!$U3256="TRF",Txn!$Y3256,Txn!$Z3256)))</f>
        <v>0</v>
      </c>
      <c r="E6500" s="39">
        <f>IF($D6500="","",IFERROR(VLOOKUP($D6500,AcctTbl,2,0),""))</f>
        <v>0</v>
      </c>
      <c r="F6500" s="39">
        <f>IF($D6500="","",IFERROR(VLOOKUP($D6500,AcctTbl,3,0),""))</f>
        <v>0</v>
      </c>
      <c r="G6500" s="39">
        <f>IF(Txn!$B3256="","",Txn!$D3256)</f>
        <v>0</v>
      </c>
      <c r="H6500" s="38">
        <f>IF(Txn!$B3256="","",Txn!$E3256)</f>
        <v>0</v>
      </c>
      <c r="I6500" s="40">
        <f>IF(Txn!$B3256="",0,Txn!$Q3256)</f>
        <v>0</v>
      </c>
      <c r="J6500" s="40">
        <f>IF(Txn!$B3256="",0,Txn!$R3256)</f>
        <v>0</v>
      </c>
      <c r="K6500" s="41">
        <f>IF($A6500="","",IFERROR(VALUE(MID($A6500,6,2)),""))</f>
        <v>0</v>
      </c>
      <c r="L6500" s="39">
        <f>IF(Txn!$K3256="","","طرف مقابل — "&amp;Txn!$K3256)</f>
        <v>0</v>
      </c>
      <c r="N6500" s="42">
        <f>IF($D6500="",0,COUNTIF(BankAccts,$D6500))</f>
        <v>0</v>
      </c>
    </row>
    <row r="6501" spans="1:14">
      <c r="A6501" s="38">
        <f>IF(Txn!$B3257="","",Txn!$B3257)</f>
        <v>0</v>
      </c>
      <c r="B6501" s="38">
        <f>IF(Txn!$B3257="","",Txn!$C3257)</f>
        <v>0</v>
      </c>
      <c r="C6501" s="39">
        <f>IF(Txn!$B3257="","","تراکنش بانکی")</f>
        <v>0</v>
      </c>
      <c r="D6501" s="38">
        <f>IF(Txn!$B3257="","",IF(Txn!$X3257="","",Txn!$X3257))</f>
        <v>0</v>
      </c>
      <c r="E6501" s="39">
        <f>IF($D6501="","",IFERROR(VLOOKUP($D6501,AcctTbl,2,0),""))</f>
        <v>0</v>
      </c>
      <c r="F6501" s="39">
        <f>IF($D6501="","",IFERROR(VLOOKUP($D6501,AcctTbl,3,0),""))</f>
        <v>0</v>
      </c>
      <c r="G6501" s="39">
        <f>IF(Txn!$B3257="","",Txn!$D3257)</f>
        <v>0</v>
      </c>
      <c r="H6501" s="38">
        <f>IF(Txn!$B3257="","",Txn!$E3257)</f>
        <v>0</v>
      </c>
      <c r="I6501" s="40">
        <f>IF(Txn!$B3257="",0,Txn!$O3257)</f>
        <v>0</v>
      </c>
      <c r="J6501" s="40">
        <f>IF(Txn!$B3257="",0,Txn!$P3257)</f>
        <v>0</v>
      </c>
      <c r="K6501" s="41">
        <f>IF($A6501="","",IFERROR(VALUE(MID($A6501,6,2)),""))</f>
        <v>0</v>
      </c>
      <c r="L6501" s="39">
        <f>IF(Txn!$K3257="","",Txn!$K3257)</f>
        <v>0</v>
      </c>
      <c r="N6501" s="42">
        <f>IF($D6501="",0,COUNTIF(BankAccts,$D6501))</f>
        <v>0</v>
      </c>
    </row>
    <row r="6502" spans="1:14">
      <c r="A6502" s="38">
        <f>IF(Txn!$B3257="","",Txn!$B3257)</f>
        <v>0</v>
      </c>
      <c r="B6502" s="38">
        <f>IF(Txn!$B3257="","",Txn!$C3257)</f>
        <v>0</v>
      </c>
      <c r="C6502" s="39">
        <f>IF(Txn!$B3257="","","تراکنش بانکی")</f>
        <v>0</v>
      </c>
      <c r="D6502" s="38">
        <f>IF(Txn!$B3257="","",IF(IF(Txn!$U3257="TRF",Txn!$Y3257,Txn!$Z3257)="","",IF(Txn!$U3257="TRF",Txn!$Y3257,Txn!$Z3257)))</f>
        <v>0</v>
      </c>
      <c r="E6502" s="39">
        <f>IF($D6502="","",IFERROR(VLOOKUP($D6502,AcctTbl,2,0),""))</f>
        <v>0</v>
      </c>
      <c r="F6502" s="39">
        <f>IF($D6502="","",IFERROR(VLOOKUP($D6502,AcctTbl,3,0),""))</f>
        <v>0</v>
      </c>
      <c r="G6502" s="39">
        <f>IF(Txn!$B3257="","",Txn!$D3257)</f>
        <v>0</v>
      </c>
      <c r="H6502" s="38">
        <f>IF(Txn!$B3257="","",Txn!$E3257)</f>
        <v>0</v>
      </c>
      <c r="I6502" s="40">
        <f>IF(Txn!$B3257="",0,Txn!$Q3257)</f>
        <v>0</v>
      </c>
      <c r="J6502" s="40">
        <f>IF(Txn!$B3257="",0,Txn!$R3257)</f>
        <v>0</v>
      </c>
      <c r="K6502" s="41">
        <f>IF($A6502="","",IFERROR(VALUE(MID($A6502,6,2)),""))</f>
        <v>0</v>
      </c>
      <c r="L6502" s="39">
        <f>IF(Txn!$K3257="","","طرف مقابل — "&amp;Txn!$K3257)</f>
        <v>0</v>
      </c>
      <c r="N6502" s="42">
        <f>IF($D6502="",0,COUNTIF(BankAccts,$D6502))</f>
        <v>0</v>
      </c>
    </row>
    <row r="6503" spans="1:14">
      <c r="A6503" s="38">
        <f>IF(Txn!$B3258="","",Txn!$B3258)</f>
        <v>0</v>
      </c>
      <c r="B6503" s="38">
        <f>IF(Txn!$B3258="","",Txn!$C3258)</f>
        <v>0</v>
      </c>
      <c r="C6503" s="39">
        <f>IF(Txn!$B3258="","","تراکنش بانکی")</f>
        <v>0</v>
      </c>
      <c r="D6503" s="38">
        <f>IF(Txn!$B3258="","",IF(Txn!$X3258="","",Txn!$X3258))</f>
        <v>0</v>
      </c>
      <c r="E6503" s="39">
        <f>IF($D6503="","",IFERROR(VLOOKUP($D6503,AcctTbl,2,0),""))</f>
        <v>0</v>
      </c>
      <c r="F6503" s="39">
        <f>IF($D6503="","",IFERROR(VLOOKUP($D6503,AcctTbl,3,0),""))</f>
        <v>0</v>
      </c>
      <c r="G6503" s="39">
        <f>IF(Txn!$B3258="","",Txn!$D3258)</f>
        <v>0</v>
      </c>
      <c r="H6503" s="38">
        <f>IF(Txn!$B3258="","",Txn!$E3258)</f>
        <v>0</v>
      </c>
      <c r="I6503" s="40">
        <f>IF(Txn!$B3258="",0,Txn!$O3258)</f>
        <v>0</v>
      </c>
      <c r="J6503" s="40">
        <f>IF(Txn!$B3258="",0,Txn!$P3258)</f>
        <v>0</v>
      </c>
      <c r="K6503" s="41">
        <f>IF($A6503="","",IFERROR(VALUE(MID($A6503,6,2)),""))</f>
        <v>0</v>
      </c>
      <c r="L6503" s="39">
        <f>IF(Txn!$K3258="","",Txn!$K3258)</f>
        <v>0</v>
      </c>
      <c r="N6503" s="42">
        <f>IF($D6503="",0,COUNTIF(BankAccts,$D6503))</f>
        <v>0</v>
      </c>
    </row>
    <row r="6504" spans="1:14">
      <c r="A6504" s="38">
        <f>IF(Txn!$B3258="","",Txn!$B3258)</f>
        <v>0</v>
      </c>
      <c r="B6504" s="38">
        <f>IF(Txn!$B3258="","",Txn!$C3258)</f>
        <v>0</v>
      </c>
      <c r="C6504" s="39">
        <f>IF(Txn!$B3258="","","تراکنش بانکی")</f>
        <v>0</v>
      </c>
      <c r="D6504" s="38">
        <f>IF(Txn!$B3258="","",IF(IF(Txn!$U3258="TRF",Txn!$Y3258,Txn!$Z3258)="","",IF(Txn!$U3258="TRF",Txn!$Y3258,Txn!$Z3258)))</f>
        <v>0</v>
      </c>
      <c r="E6504" s="39">
        <f>IF($D6504="","",IFERROR(VLOOKUP($D6504,AcctTbl,2,0),""))</f>
        <v>0</v>
      </c>
      <c r="F6504" s="39">
        <f>IF($D6504="","",IFERROR(VLOOKUP($D6504,AcctTbl,3,0),""))</f>
        <v>0</v>
      </c>
      <c r="G6504" s="39">
        <f>IF(Txn!$B3258="","",Txn!$D3258)</f>
        <v>0</v>
      </c>
      <c r="H6504" s="38">
        <f>IF(Txn!$B3258="","",Txn!$E3258)</f>
        <v>0</v>
      </c>
      <c r="I6504" s="40">
        <f>IF(Txn!$B3258="",0,Txn!$Q3258)</f>
        <v>0</v>
      </c>
      <c r="J6504" s="40">
        <f>IF(Txn!$B3258="",0,Txn!$R3258)</f>
        <v>0</v>
      </c>
      <c r="K6504" s="41">
        <f>IF($A6504="","",IFERROR(VALUE(MID($A6504,6,2)),""))</f>
        <v>0</v>
      </c>
      <c r="L6504" s="39">
        <f>IF(Txn!$K3258="","","طرف مقابل — "&amp;Txn!$K3258)</f>
        <v>0</v>
      </c>
      <c r="N6504" s="42">
        <f>IF($D6504="",0,COUNTIF(BankAccts,$D6504))</f>
        <v>0</v>
      </c>
    </row>
    <row r="6505" spans="1:14">
      <c r="A6505" s="38">
        <f>IF(Txn!$B3259="","",Txn!$B3259)</f>
        <v>0</v>
      </c>
      <c r="B6505" s="38">
        <f>IF(Txn!$B3259="","",Txn!$C3259)</f>
        <v>0</v>
      </c>
      <c r="C6505" s="39">
        <f>IF(Txn!$B3259="","","تراکنش بانکی")</f>
        <v>0</v>
      </c>
      <c r="D6505" s="38">
        <f>IF(Txn!$B3259="","",IF(Txn!$X3259="","",Txn!$X3259))</f>
        <v>0</v>
      </c>
      <c r="E6505" s="39">
        <f>IF($D6505="","",IFERROR(VLOOKUP($D6505,AcctTbl,2,0),""))</f>
        <v>0</v>
      </c>
      <c r="F6505" s="39">
        <f>IF($D6505="","",IFERROR(VLOOKUP($D6505,AcctTbl,3,0),""))</f>
        <v>0</v>
      </c>
      <c r="G6505" s="39">
        <f>IF(Txn!$B3259="","",Txn!$D3259)</f>
        <v>0</v>
      </c>
      <c r="H6505" s="38">
        <f>IF(Txn!$B3259="","",Txn!$E3259)</f>
        <v>0</v>
      </c>
      <c r="I6505" s="40">
        <f>IF(Txn!$B3259="",0,Txn!$O3259)</f>
        <v>0</v>
      </c>
      <c r="J6505" s="40">
        <f>IF(Txn!$B3259="",0,Txn!$P3259)</f>
        <v>0</v>
      </c>
      <c r="K6505" s="41">
        <f>IF($A6505="","",IFERROR(VALUE(MID($A6505,6,2)),""))</f>
        <v>0</v>
      </c>
      <c r="L6505" s="39">
        <f>IF(Txn!$K3259="","",Txn!$K3259)</f>
        <v>0</v>
      </c>
      <c r="N6505" s="42">
        <f>IF($D6505="",0,COUNTIF(BankAccts,$D6505))</f>
        <v>0</v>
      </c>
    </row>
    <row r="6506" spans="1:14">
      <c r="A6506" s="38">
        <f>IF(Txn!$B3259="","",Txn!$B3259)</f>
        <v>0</v>
      </c>
      <c r="B6506" s="38">
        <f>IF(Txn!$B3259="","",Txn!$C3259)</f>
        <v>0</v>
      </c>
      <c r="C6506" s="39">
        <f>IF(Txn!$B3259="","","تراکنش بانکی")</f>
        <v>0</v>
      </c>
      <c r="D6506" s="38">
        <f>IF(Txn!$B3259="","",IF(IF(Txn!$U3259="TRF",Txn!$Y3259,Txn!$Z3259)="","",IF(Txn!$U3259="TRF",Txn!$Y3259,Txn!$Z3259)))</f>
        <v>0</v>
      </c>
      <c r="E6506" s="39">
        <f>IF($D6506="","",IFERROR(VLOOKUP($D6506,AcctTbl,2,0),""))</f>
        <v>0</v>
      </c>
      <c r="F6506" s="39">
        <f>IF($D6506="","",IFERROR(VLOOKUP($D6506,AcctTbl,3,0),""))</f>
        <v>0</v>
      </c>
      <c r="G6506" s="39">
        <f>IF(Txn!$B3259="","",Txn!$D3259)</f>
        <v>0</v>
      </c>
      <c r="H6506" s="38">
        <f>IF(Txn!$B3259="","",Txn!$E3259)</f>
        <v>0</v>
      </c>
      <c r="I6506" s="40">
        <f>IF(Txn!$B3259="",0,Txn!$Q3259)</f>
        <v>0</v>
      </c>
      <c r="J6506" s="40">
        <f>IF(Txn!$B3259="",0,Txn!$R3259)</f>
        <v>0</v>
      </c>
      <c r="K6506" s="41">
        <f>IF($A6506="","",IFERROR(VALUE(MID($A6506,6,2)),""))</f>
        <v>0</v>
      </c>
      <c r="L6506" s="39">
        <f>IF(Txn!$K3259="","","طرف مقابل — "&amp;Txn!$K3259)</f>
        <v>0</v>
      </c>
      <c r="N6506" s="42">
        <f>IF($D6506="",0,COUNTIF(BankAccts,$D6506))</f>
        <v>0</v>
      </c>
    </row>
    <row r="6507" spans="1:14">
      <c r="A6507" s="38">
        <f>IF(Txn!$B3260="","",Txn!$B3260)</f>
        <v>0</v>
      </c>
      <c r="B6507" s="38">
        <f>IF(Txn!$B3260="","",Txn!$C3260)</f>
        <v>0</v>
      </c>
      <c r="C6507" s="39">
        <f>IF(Txn!$B3260="","","تراکنش بانکی")</f>
        <v>0</v>
      </c>
      <c r="D6507" s="38">
        <f>IF(Txn!$B3260="","",IF(Txn!$X3260="","",Txn!$X3260))</f>
        <v>0</v>
      </c>
      <c r="E6507" s="39">
        <f>IF($D6507="","",IFERROR(VLOOKUP($D6507,AcctTbl,2,0),""))</f>
        <v>0</v>
      </c>
      <c r="F6507" s="39">
        <f>IF($D6507="","",IFERROR(VLOOKUP($D6507,AcctTbl,3,0),""))</f>
        <v>0</v>
      </c>
      <c r="G6507" s="39">
        <f>IF(Txn!$B3260="","",Txn!$D3260)</f>
        <v>0</v>
      </c>
      <c r="H6507" s="38">
        <f>IF(Txn!$B3260="","",Txn!$E3260)</f>
        <v>0</v>
      </c>
      <c r="I6507" s="40">
        <f>IF(Txn!$B3260="",0,Txn!$O3260)</f>
        <v>0</v>
      </c>
      <c r="J6507" s="40">
        <f>IF(Txn!$B3260="",0,Txn!$P3260)</f>
        <v>0</v>
      </c>
      <c r="K6507" s="41">
        <f>IF($A6507="","",IFERROR(VALUE(MID($A6507,6,2)),""))</f>
        <v>0</v>
      </c>
      <c r="L6507" s="39">
        <f>IF(Txn!$K3260="","",Txn!$K3260)</f>
        <v>0</v>
      </c>
      <c r="N6507" s="42">
        <f>IF($D6507="",0,COUNTIF(BankAccts,$D6507))</f>
        <v>0</v>
      </c>
    </row>
    <row r="6508" spans="1:14">
      <c r="A6508" s="38">
        <f>IF(Txn!$B3260="","",Txn!$B3260)</f>
        <v>0</v>
      </c>
      <c r="B6508" s="38">
        <f>IF(Txn!$B3260="","",Txn!$C3260)</f>
        <v>0</v>
      </c>
      <c r="C6508" s="39">
        <f>IF(Txn!$B3260="","","تراکنش بانکی")</f>
        <v>0</v>
      </c>
      <c r="D6508" s="38">
        <f>IF(Txn!$B3260="","",IF(IF(Txn!$U3260="TRF",Txn!$Y3260,Txn!$Z3260)="","",IF(Txn!$U3260="TRF",Txn!$Y3260,Txn!$Z3260)))</f>
        <v>0</v>
      </c>
      <c r="E6508" s="39">
        <f>IF($D6508="","",IFERROR(VLOOKUP($D6508,AcctTbl,2,0),""))</f>
        <v>0</v>
      </c>
      <c r="F6508" s="39">
        <f>IF($D6508="","",IFERROR(VLOOKUP($D6508,AcctTbl,3,0),""))</f>
        <v>0</v>
      </c>
      <c r="G6508" s="39">
        <f>IF(Txn!$B3260="","",Txn!$D3260)</f>
        <v>0</v>
      </c>
      <c r="H6508" s="38">
        <f>IF(Txn!$B3260="","",Txn!$E3260)</f>
        <v>0</v>
      </c>
      <c r="I6508" s="40">
        <f>IF(Txn!$B3260="",0,Txn!$Q3260)</f>
        <v>0</v>
      </c>
      <c r="J6508" s="40">
        <f>IF(Txn!$B3260="",0,Txn!$R3260)</f>
        <v>0</v>
      </c>
      <c r="K6508" s="41">
        <f>IF($A6508="","",IFERROR(VALUE(MID($A6508,6,2)),""))</f>
        <v>0</v>
      </c>
      <c r="L6508" s="39">
        <f>IF(Txn!$K3260="","","طرف مقابل — "&amp;Txn!$K3260)</f>
        <v>0</v>
      </c>
      <c r="N6508" s="42">
        <f>IF($D6508="",0,COUNTIF(BankAccts,$D6508))</f>
        <v>0</v>
      </c>
    </row>
    <row r="6509" spans="1:14">
      <c r="A6509" s="38">
        <f>IF(Txn!$B3261="","",Txn!$B3261)</f>
        <v>0</v>
      </c>
      <c r="B6509" s="38">
        <f>IF(Txn!$B3261="","",Txn!$C3261)</f>
        <v>0</v>
      </c>
      <c r="C6509" s="39">
        <f>IF(Txn!$B3261="","","تراکنش بانکی")</f>
        <v>0</v>
      </c>
      <c r="D6509" s="38">
        <f>IF(Txn!$B3261="","",IF(Txn!$X3261="","",Txn!$X3261))</f>
        <v>0</v>
      </c>
      <c r="E6509" s="39">
        <f>IF($D6509="","",IFERROR(VLOOKUP($D6509,AcctTbl,2,0),""))</f>
        <v>0</v>
      </c>
      <c r="F6509" s="39">
        <f>IF($D6509="","",IFERROR(VLOOKUP($D6509,AcctTbl,3,0),""))</f>
        <v>0</v>
      </c>
      <c r="G6509" s="39">
        <f>IF(Txn!$B3261="","",Txn!$D3261)</f>
        <v>0</v>
      </c>
      <c r="H6509" s="38">
        <f>IF(Txn!$B3261="","",Txn!$E3261)</f>
        <v>0</v>
      </c>
      <c r="I6509" s="40">
        <f>IF(Txn!$B3261="",0,Txn!$O3261)</f>
        <v>0</v>
      </c>
      <c r="J6509" s="40">
        <f>IF(Txn!$B3261="",0,Txn!$P3261)</f>
        <v>0</v>
      </c>
      <c r="K6509" s="41">
        <f>IF($A6509="","",IFERROR(VALUE(MID($A6509,6,2)),""))</f>
        <v>0</v>
      </c>
      <c r="L6509" s="39">
        <f>IF(Txn!$K3261="","",Txn!$K3261)</f>
        <v>0</v>
      </c>
      <c r="N6509" s="42">
        <f>IF($D6509="",0,COUNTIF(BankAccts,$D6509))</f>
        <v>0</v>
      </c>
    </row>
    <row r="6510" spans="1:14">
      <c r="A6510" s="38">
        <f>IF(Txn!$B3261="","",Txn!$B3261)</f>
        <v>0</v>
      </c>
      <c r="B6510" s="38">
        <f>IF(Txn!$B3261="","",Txn!$C3261)</f>
        <v>0</v>
      </c>
      <c r="C6510" s="39">
        <f>IF(Txn!$B3261="","","تراکنش بانکی")</f>
        <v>0</v>
      </c>
      <c r="D6510" s="38">
        <f>IF(Txn!$B3261="","",IF(IF(Txn!$U3261="TRF",Txn!$Y3261,Txn!$Z3261)="","",IF(Txn!$U3261="TRF",Txn!$Y3261,Txn!$Z3261)))</f>
        <v>0</v>
      </c>
      <c r="E6510" s="39">
        <f>IF($D6510="","",IFERROR(VLOOKUP($D6510,AcctTbl,2,0),""))</f>
        <v>0</v>
      </c>
      <c r="F6510" s="39">
        <f>IF($D6510="","",IFERROR(VLOOKUP($D6510,AcctTbl,3,0),""))</f>
        <v>0</v>
      </c>
      <c r="G6510" s="39">
        <f>IF(Txn!$B3261="","",Txn!$D3261)</f>
        <v>0</v>
      </c>
      <c r="H6510" s="38">
        <f>IF(Txn!$B3261="","",Txn!$E3261)</f>
        <v>0</v>
      </c>
      <c r="I6510" s="40">
        <f>IF(Txn!$B3261="",0,Txn!$Q3261)</f>
        <v>0</v>
      </c>
      <c r="J6510" s="40">
        <f>IF(Txn!$B3261="",0,Txn!$R3261)</f>
        <v>0</v>
      </c>
      <c r="K6510" s="41">
        <f>IF($A6510="","",IFERROR(VALUE(MID($A6510,6,2)),""))</f>
        <v>0</v>
      </c>
      <c r="L6510" s="39">
        <f>IF(Txn!$K3261="","","طرف مقابل — "&amp;Txn!$K3261)</f>
        <v>0</v>
      </c>
      <c r="N6510" s="42">
        <f>IF($D6510="",0,COUNTIF(BankAccts,$D6510))</f>
        <v>0</v>
      </c>
    </row>
    <row r="6511" spans="1:14">
      <c r="A6511" s="38">
        <f>IF(Txn!$B3262="","",Txn!$B3262)</f>
        <v>0</v>
      </c>
      <c r="B6511" s="38">
        <f>IF(Txn!$B3262="","",Txn!$C3262)</f>
        <v>0</v>
      </c>
      <c r="C6511" s="39">
        <f>IF(Txn!$B3262="","","تراکنش بانکی")</f>
        <v>0</v>
      </c>
      <c r="D6511" s="38">
        <f>IF(Txn!$B3262="","",IF(Txn!$X3262="","",Txn!$X3262))</f>
        <v>0</v>
      </c>
      <c r="E6511" s="39">
        <f>IF($D6511="","",IFERROR(VLOOKUP($D6511,AcctTbl,2,0),""))</f>
        <v>0</v>
      </c>
      <c r="F6511" s="39">
        <f>IF($D6511="","",IFERROR(VLOOKUP($D6511,AcctTbl,3,0),""))</f>
        <v>0</v>
      </c>
      <c r="G6511" s="39">
        <f>IF(Txn!$B3262="","",Txn!$D3262)</f>
        <v>0</v>
      </c>
      <c r="H6511" s="38">
        <f>IF(Txn!$B3262="","",Txn!$E3262)</f>
        <v>0</v>
      </c>
      <c r="I6511" s="40">
        <f>IF(Txn!$B3262="",0,Txn!$O3262)</f>
        <v>0</v>
      </c>
      <c r="J6511" s="40">
        <f>IF(Txn!$B3262="",0,Txn!$P3262)</f>
        <v>0</v>
      </c>
      <c r="K6511" s="41">
        <f>IF($A6511="","",IFERROR(VALUE(MID($A6511,6,2)),""))</f>
        <v>0</v>
      </c>
      <c r="L6511" s="39">
        <f>IF(Txn!$K3262="","",Txn!$K3262)</f>
        <v>0</v>
      </c>
      <c r="N6511" s="42">
        <f>IF($D6511="",0,COUNTIF(BankAccts,$D6511))</f>
        <v>0</v>
      </c>
    </row>
    <row r="6512" spans="1:14">
      <c r="A6512" s="38">
        <f>IF(Txn!$B3262="","",Txn!$B3262)</f>
        <v>0</v>
      </c>
      <c r="B6512" s="38">
        <f>IF(Txn!$B3262="","",Txn!$C3262)</f>
        <v>0</v>
      </c>
      <c r="C6512" s="39">
        <f>IF(Txn!$B3262="","","تراکنش بانکی")</f>
        <v>0</v>
      </c>
      <c r="D6512" s="38">
        <f>IF(Txn!$B3262="","",IF(IF(Txn!$U3262="TRF",Txn!$Y3262,Txn!$Z3262)="","",IF(Txn!$U3262="TRF",Txn!$Y3262,Txn!$Z3262)))</f>
        <v>0</v>
      </c>
      <c r="E6512" s="39">
        <f>IF($D6512="","",IFERROR(VLOOKUP($D6512,AcctTbl,2,0),""))</f>
        <v>0</v>
      </c>
      <c r="F6512" s="39">
        <f>IF($D6512="","",IFERROR(VLOOKUP($D6512,AcctTbl,3,0),""))</f>
        <v>0</v>
      </c>
      <c r="G6512" s="39">
        <f>IF(Txn!$B3262="","",Txn!$D3262)</f>
        <v>0</v>
      </c>
      <c r="H6512" s="38">
        <f>IF(Txn!$B3262="","",Txn!$E3262)</f>
        <v>0</v>
      </c>
      <c r="I6512" s="40">
        <f>IF(Txn!$B3262="",0,Txn!$Q3262)</f>
        <v>0</v>
      </c>
      <c r="J6512" s="40">
        <f>IF(Txn!$B3262="",0,Txn!$R3262)</f>
        <v>0</v>
      </c>
      <c r="K6512" s="41">
        <f>IF($A6512="","",IFERROR(VALUE(MID($A6512,6,2)),""))</f>
        <v>0</v>
      </c>
      <c r="L6512" s="39">
        <f>IF(Txn!$K3262="","","طرف مقابل — "&amp;Txn!$K3262)</f>
        <v>0</v>
      </c>
      <c r="N6512" s="42">
        <f>IF($D6512="",0,COUNTIF(BankAccts,$D6512))</f>
        <v>0</v>
      </c>
    </row>
    <row r="6513" spans="1:14">
      <c r="A6513" s="38">
        <f>IF(Txn!$B3263="","",Txn!$B3263)</f>
        <v>0</v>
      </c>
      <c r="B6513" s="38">
        <f>IF(Txn!$B3263="","",Txn!$C3263)</f>
        <v>0</v>
      </c>
      <c r="C6513" s="39">
        <f>IF(Txn!$B3263="","","تراکنش بانکی")</f>
        <v>0</v>
      </c>
      <c r="D6513" s="38">
        <f>IF(Txn!$B3263="","",IF(Txn!$X3263="","",Txn!$X3263))</f>
        <v>0</v>
      </c>
      <c r="E6513" s="39">
        <f>IF($D6513="","",IFERROR(VLOOKUP($D6513,AcctTbl,2,0),""))</f>
        <v>0</v>
      </c>
      <c r="F6513" s="39">
        <f>IF($D6513="","",IFERROR(VLOOKUP($D6513,AcctTbl,3,0),""))</f>
        <v>0</v>
      </c>
      <c r="G6513" s="39">
        <f>IF(Txn!$B3263="","",Txn!$D3263)</f>
        <v>0</v>
      </c>
      <c r="H6513" s="38">
        <f>IF(Txn!$B3263="","",Txn!$E3263)</f>
        <v>0</v>
      </c>
      <c r="I6513" s="40">
        <f>IF(Txn!$B3263="",0,Txn!$O3263)</f>
        <v>0</v>
      </c>
      <c r="J6513" s="40">
        <f>IF(Txn!$B3263="",0,Txn!$P3263)</f>
        <v>0</v>
      </c>
      <c r="K6513" s="41">
        <f>IF($A6513="","",IFERROR(VALUE(MID($A6513,6,2)),""))</f>
        <v>0</v>
      </c>
      <c r="L6513" s="39">
        <f>IF(Txn!$K3263="","",Txn!$K3263)</f>
        <v>0</v>
      </c>
      <c r="N6513" s="42">
        <f>IF($D6513="",0,COUNTIF(BankAccts,$D6513))</f>
        <v>0</v>
      </c>
    </row>
    <row r="6514" spans="1:14">
      <c r="A6514" s="38">
        <f>IF(Txn!$B3263="","",Txn!$B3263)</f>
        <v>0</v>
      </c>
      <c r="B6514" s="38">
        <f>IF(Txn!$B3263="","",Txn!$C3263)</f>
        <v>0</v>
      </c>
      <c r="C6514" s="39">
        <f>IF(Txn!$B3263="","","تراکنش بانکی")</f>
        <v>0</v>
      </c>
      <c r="D6514" s="38">
        <f>IF(Txn!$B3263="","",IF(IF(Txn!$U3263="TRF",Txn!$Y3263,Txn!$Z3263)="","",IF(Txn!$U3263="TRF",Txn!$Y3263,Txn!$Z3263)))</f>
        <v>0</v>
      </c>
      <c r="E6514" s="39">
        <f>IF($D6514="","",IFERROR(VLOOKUP($D6514,AcctTbl,2,0),""))</f>
        <v>0</v>
      </c>
      <c r="F6514" s="39">
        <f>IF($D6514="","",IFERROR(VLOOKUP($D6514,AcctTbl,3,0),""))</f>
        <v>0</v>
      </c>
      <c r="G6514" s="39">
        <f>IF(Txn!$B3263="","",Txn!$D3263)</f>
        <v>0</v>
      </c>
      <c r="H6514" s="38">
        <f>IF(Txn!$B3263="","",Txn!$E3263)</f>
        <v>0</v>
      </c>
      <c r="I6514" s="40">
        <f>IF(Txn!$B3263="",0,Txn!$Q3263)</f>
        <v>0</v>
      </c>
      <c r="J6514" s="40">
        <f>IF(Txn!$B3263="",0,Txn!$R3263)</f>
        <v>0</v>
      </c>
      <c r="K6514" s="41">
        <f>IF($A6514="","",IFERROR(VALUE(MID($A6514,6,2)),""))</f>
        <v>0</v>
      </c>
      <c r="L6514" s="39">
        <f>IF(Txn!$K3263="","","طرف مقابل — "&amp;Txn!$K3263)</f>
        <v>0</v>
      </c>
      <c r="N6514" s="42">
        <f>IF($D6514="",0,COUNTIF(BankAccts,$D6514))</f>
        <v>0</v>
      </c>
    </row>
    <row r="6515" spans="1:14">
      <c r="A6515" s="38">
        <f>IF(Txn!$B3264="","",Txn!$B3264)</f>
        <v>0</v>
      </c>
      <c r="B6515" s="38">
        <f>IF(Txn!$B3264="","",Txn!$C3264)</f>
        <v>0</v>
      </c>
      <c r="C6515" s="39">
        <f>IF(Txn!$B3264="","","تراکنش بانکی")</f>
        <v>0</v>
      </c>
      <c r="D6515" s="38">
        <f>IF(Txn!$B3264="","",IF(Txn!$X3264="","",Txn!$X3264))</f>
        <v>0</v>
      </c>
      <c r="E6515" s="39">
        <f>IF($D6515="","",IFERROR(VLOOKUP($D6515,AcctTbl,2,0),""))</f>
        <v>0</v>
      </c>
      <c r="F6515" s="39">
        <f>IF($D6515="","",IFERROR(VLOOKUP($D6515,AcctTbl,3,0),""))</f>
        <v>0</v>
      </c>
      <c r="G6515" s="39">
        <f>IF(Txn!$B3264="","",Txn!$D3264)</f>
        <v>0</v>
      </c>
      <c r="H6515" s="38">
        <f>IF(Txn!$B3264="","",Txn!$E3264)</f>
        <v>0</v>
      </c>
      <c r="I6515" s="40">
        <f>IF(Txn!$B3264="",0,Txn!$O3264)</f>
        <v>0</v>
      </c>
      <c r="J6515" s="40">
        <f>IF(Txn!$B3264="",0,Txn!$P3264)</f>
        <v>0</v>
      </c>
      <c r="K6515" s="41">
        <f>IF($A6515="","",IFERROR(VALUE(MID($A6515,6,2)),""))</f>
        <v>0</v>
      </c>
      <c r="L6515" s="39">
        <f>IF(Txn!$K3264="","",Txn!$K3264)</f>
        <v>0</v>
      </c>
      <c r="N6515" s="42">
        <f>IF($D6515="",0,COUNTIF(BankAccts,$D6515))</f>
        <v>0</v>
      </c>
    </row>
    <row r="6516" spans="1:14">
      <c r="A6516" s="38">
        <f>IF(Txn!$B3264="","",Txn!$B3264)</f>
        <v>0</v>
      </c>
      <c r="B6516" s="38">
        <f>IF(Txn!$B3264="","",Txn!$C3264)</f>
        <v>0</v>
      </c>
      <c r="C6516" s="39">
        <f>IF(Txn!$B3264="","","تراکنش بانکی")</f>
        <v>0</v>
      </c>
      <c r="D6516" s="38">
        <f>IF(Txn!$B3264="","",IF(IF(Txn!$U3264="TRF",Txn!$Y3264,Txn!$Z3264)="","",IF(Txn!$U3264="TRF",Txn!$Y3264,Txn!$Z3264)))</f>
        <v>0</v>
      </c>
      <c r="E6516" s="39">
        <f>IF($D6516="","",IFERROR(VLOOKUP($D6516,AcctTbl,2,0),""))</f>
        <v>0</v>
      </c>
      <c r="F6516" s="39">
        <f>IF($D6516="","",IFERROR(VLOOKUP($D6516,AcctTbl,3,0),""))</f>
        <v>0</v>
      </c>
      <c r="G6516" s="39">
        <f>IF(Txn!$B3264="","",Txn!$D3264)</f>
        <v>0</v>
      </c>
      <c r="H6516" s="38">
        <f>IF(Txn!$B3264="","",Txn!$E3264)</f>
        <v>0</v>
      </c>
      <c r="I6516" s="40">
        <f>IF(Txn!$B3264="",0,Txn!$Q3264)</f>
        <v>0</v>
      </c>
      <c r="J6516" s="40">
        <f>IF(Txn!$B3264="",0,Txn!$R3264)</f>
        <v>0</v>
      </c>
      <c r="K6516" s="41">
        <f>IF($A6516="","",IFERROR(VALUE(MID($A6516,6,2)),""))</f>
        <v>0</v>
      </c>
      <c r="L6516" s="39">
        <f>IF(Txn!$K3264="","","طرف مقابل — "&amp;Txn!$K3264)</f>
        <v>0</v>
      </c>
      <c r="N6516" s="42">
        <f>IF($D6516="",0,COUNTIF(BankAccts,$D6516))</f>
        <v>0</v>
      </c>
    </row>
    <row r="6517" spans="1:14">
      <c r="A6517" s="38">
        <f>IF(Txn!$B3265="","",Txn!$B3265)</f>
        <v>0</v>
      </c>
      <c r="B6517" s="38">
        <f>IF(Txn!$B3265="","",Txn!$C3265)</f>
        <v>0</v>
      </c>
      <c r="C6517" s="39">
        <f>IF(Txn!$B3265="","","تراکنش بانکی")</f>
        <v>0</v>
      </c>
      <c r="D6517" s="38">
        <f>IF(Txn!$B3265="","",IF(Txn!$X3265="","",Txn!$X3265))</f>
        <v>0</v>
      </c>
      <c r="E6517" s="39">
        <f>IF($D6517="","",IFERROR(VLOOKUP($D6517,AcctTbl,2,0),""))</f>
        <v>0</v>
      </c>
      <c r="F6517" s="39">
        <f>IF($D6517="","",IFERROR(VLOOKUP($D6517,AcctTbl,3,0),""))</f>
        <v>0</v>
      </c>
      <c r="G6517" s="39">
        <f>IF(Txn!$B3265="","",Txn!$D3265)</f>
        <v>0</v>
      </c>
      <c r="H6517" s="38">
        <f>IF(Txn!$B3265="","",Txn!$E3265)</f>
        <v>0</v>
      </c>
      <c r="I6517" s="40">
        <f>IF(Txn!$B3265="",0,Txn!$O3265)</f>
        <v>0</v>
      </c>
      <c r="J6517" s="40">
        <f>IF(Txn!$B3265="",0,Txn!$P3265)</f>
        <v>0</v>
      </c>
      <c r="K6517" s="41">
        <f>IF($A6517="","",IFERROR(VALUE(MID($A6517,6,2)),""))</f>
        <v>0</v>
      </c>
      <c r="L6517" s="39">
        <f>IF(Txn!$K3265="","",Txn!$K3265)</f>
        <v>0</v>
      </c>
      <c r="N6517" s="42">
        <f>IF($D6517="",0,COUNTIF(BankAccts,$D6517))</f>
        <v>0</v>
      </c>
    </row>
    <row r="6518" spans="1:14">
      <c r="A6518" s="38">
        <f>IF(Txn!$B3265="","",Txn!$B3265)</f>
        <v>0</v>
      </c>
      <c r="B6518" s="38">
        <f>IF(Txn!$B3265="","",Txn!$C3265)</f>
        <v>0</v>
      </c>
      <c r="C6518" s="39">
        <f>IF(Txn!$B3265="","","تراکنش بانکی")</f>
        <v>0</v>
      </c>
      <c r="D6518" s="38">
        <f>IF(Txn!$B3265="","",IF(IF(Txn!$U3265="TRF",Txn!$Y3265,Txn!$Z3265)="","",IF(Txn!$U3265="TRF",Txn!$Y3265,Txn!$Z3265)))</f>
        <v>0</v>
      </c>
      <c r="E6518" s="39">
        <f>IF($D6518="","",IFERROR(VLOOKUP($D6518,AcctTbl,2,0),""))</f>
        <v>0</v>
      </c>
      <c r="F6518" s="39">
        <f>IF($D6518="","",IFERROR(VLOOKUP($D6518,AcctTbl,3,0),""))</f>
        <v>0</v>
      </c>
      <c r="G6518" s="39">
        <f>IF(Txn!$B3265="","",Txn!$D3265)</f>
        <v>0</v>
      </c>
      <c r="H6518" s="38">
        <f>IF(Txn!$B3265="","",Txn!$E3265)</f>
        <v>0</v>
      </c>
      <c r="I6518" s="40">
        <f>IF(Txn!$B3265="",0,Txn!$Q3265)</f>
        <v>0</v>
      </c>
      <c r="J6518" s="40">
        <f>IF(Txn!$B3265="",0,Txn!$R3265)</f>
        <v>0</v>
      </c>
      <c r="K6518" s="41">
        <f>IF($A6518="","",IFERROR(VALUE(MID($A6518,6,2)),""))</f>
        <v>0</v>
      </c>
      <c r="L6518" s="39">
        <f>IF(Txn!$K3265="","","طرف مقابل — "&amp;Txn!$K3265)</f>
        <v>0</v>
      </c>
      <c r="N6518" s="42">
        <f>IF($D6518="",0,COUNTIF(BankAccts,$D6518))</f>
        <v>0</v>
      </c>
    </row>
    <row r="6519" spans="1:14">
      <c r="A6519" s="38">
        <f>IF(Txn!$B3266="","",Txn!$B3266)</f>
        <v>0</v>
      </c>
      <c r="B6519" s="38">
        <f>IF(Txn!$B3266="","",Txn!$C3266)</f>
        <v>0</v>
      </c>
      <c r="C6519" s="39">
        <f>IF(Txn!$B3266="","","تراکنش بانکی")</f>
        <v>0</v>
      </c>
      <c r="D6519" s="38">
        <f>IF(Txn!$B3266="","",IF(Txn!$X3266="","",Txn!$X3266))</f>
        <v>0</v>
      </c>
      <c r="E6519" s="39">
        <f>IF($D6519="","",IFERROR(VLOOKUP($D6519,AcctTbl,2,0),""))</f>
        <v>0</v>
      </c>
      <c r="F6519" s="39">
        <f>IF($D6519="","",IFERROR(VLOOKUP($D6519,AcctTbl,3,0),""))</f>
        <v>0</v>
      </c>
      <c r="G6519" s="39">
        <f>IF(Txn!$B3266="","",Txn!$D3266)</f>
        <v>0</v>
      </c>
      <c r="H6519" s="38">
        <f>IF(Txn!$B3266="","",Txn!$E3266)</f>
        <v>0</v>
      </c>
      <c r="I6519" s="40">
        <f>IF(Txn!$B3266="",0,Txn!$O3266)</f>
        <v>0</v>
      </c>
      <c r="J6519" s="40">
        <f>IF(Txn!$B3266="",0,Txn!$P3266)</f>
        <v>0</v>
      </c>
      <c r="K6519" s="41">
        <f>IF($A6519="","",IFERROR(VALUE(MID($A6519,6,2)),""))</f>
        <v>0</v>
      </c>
      <c r="L6519" s="39">
        <f>IF(Txn!$K3266="","",Txn!$K3266)</f>
        <v>0</v>
      </c>
      <c r="N6519" s="42">
        <f>IF($D6519="",0,COUNTIF(BankAccts,$D6519))</f>
        <v>0</v>
      </c>
    </row>
    <row r="6520" spans="1:14">
      <c r="A6520" s="38">
        <f>IF(Txn!$B3266="","",Txn!$B3266)</f>
        <v>0</v>
      </c>
      <c r="B6520" s="38">
        <f>IF(Txn!$B3266="","",Txn!$C3266)</f>
        <v>0</v>
      </c>
      <c r="C6520" s="39">
        <f>IF(Txn!$B3266="","","تراکنش بانکی")</f>
        <v>0</v>
      </c>
      <c r="D6520" s="38">
        <f>IF(Txn!$B3266="","",IF(IF(Txn!$U3266="TRF",Txn!$Y3266,Txn!$Z3266)="","",IF(Txn!$U3266="TRF",Txn!$Y3266,Txn!$Z3266)))</f>
        <v>0</v>
      </c>
      <c r="E6520" s="39">
        <f>IF($D6520="","",IFERROR(VLOOKUP($D6520,AcctTbl,2,0),""))</f>
        <v>0</v>
      </c>
      <c r="F6520" s="39">
        <f>IF($D6520="","",IFERROR(VLOOKUP($D6520,AcctTbl,3,0),""))</f>
        <v>0</v>
      </c>
      <c r="G6520" s="39">
        <f>IF(Txn!$B3266="","",Txn!$D3266)</f>
        <v>0</v>
      </c>
      <c r="H6520" s="38">
        <f>IF(Txn!$B3266="","",Txn!$E3266)</f>
        <v>0</v>
      </c>
      <c r="I6520" s="40">
        <f>IF(Txn!$B3266="",0,Txn!$Q3266)</f>
        <v>0</v>
      </c>
      <c r="J6520" s="40">
        <f>IF(Txn!$B3266="",0,Txn!$R3266)</f>
        <v>0</v>
      </c>
      <c r="K6520" s="41">
        <f>IF($A6520="","",IFERROR(VALUE(MID($A6520,6,2)),""))</f>
        <v>0</v>
      </c>
      <c r="L6520" s="39">
        <f>IF(Txn!$K3266="","","طرف مقابل — "&amp;Txn!$K3266)</f>
        <v>0</v>
      </c>
      <c r="N6520" s="42">
        <f>IF($D6520="",0,COUNTIF(BankAccts,$D6520))</f>
        <v>0</v>
      </c>
    </row>
    <row r="6521" spans="1:14">
      <c r="A6521" s="38">
        <f>IF(Txn!$B3267="","",Txn!$B3267)</f>
        <v>0</v>
      </c>
      <c r="B6521" s="38">
        <f>IF(Txn!$B3267="","",Txn!$C3267)</f>
        <v>0</v>
      </c>
      <c r="C6521" s="39">
        <f>IF(Txn!$B3267="","","تراکنش بانکی")</f>
        <v>0</v>
      </c>
      <c r="D6521" s="38">
        <f>IF(Txn!$B3267="","",IF(Txn!$X3267="","",Txn!$X3267))</f>
        <v>0</v>
      </c>
      <c r="E6521" s="39">
        <f>IF($D6521="","",IFERROR(VLOOKUP($D6521,AcctTbl,2,0),""))</f>
        <v>0</v>
      </c>
      <c r="F6521" s="39">
        <f>IF($D6521="","",IFERROR(VLOOKUP($D6521,AcctTbl,3,0),""))</f>
        <v>0</v>
      </c>
      <c r="G6521" s="39">
        <f>IF(Txn!$B3267="","",Txn!$D3267)</f>
        <v>0</v>
      </c>
      <c r="H6521" s="38">
        <f>IF(Txn!$B3267="","",Txn!$E3267)</f>
        <v>0</v>
      </c>
      <c r="I6521" s="40">
        <f>IF(Txn!$B3267="",0,Txn!$O3267)</f>
        <v>0</v>
      </c>
      <c r="J6521" s="40">
        <f>IF(Txn!$B3267="",0,Txn!$P3267)</f>
        <v>0</v>
      </c>
      <c r="K6521" s="41">
        <f>IF($A6521="","",IFERROR(VALUE(MID($A6521,6,2)),""))</f>
        <v>0</v>
      </c>
      <c r="L6521" s="39">
        <f>IF(Txn!$K3267="","",Txn!$K3267)</f>
        <v>0</v>
      </c>
      <c r="N6521" s="42">
        <f>IF($D6521="",0,COUNTIF(BankAccts,$D6521))</f>
        <v>0</v>
      </c>
    </row>
    <row r="6522" spans="1:14">
      <c r="A6522" s="38">
        <f>IF(Txn!$B3267="","",Txn!$B3267)</f>
        <v>0</v>
      </c>
      <c r="B6522" s="38">
        <f>IF(Txn!$B3267="","",Txn!$C3267)</f>
        <v>0</v>
      </c>
      <c r="C6522" s="39">
        <f>IF(Txn!$B3267="","","تراکنش بانکی")</f>
        <v>0</v>
      </c>
      <c r="D6522" s="38">
        <f>IF(Txn!$B3267="","",IF(IF(Txn!$U3267="TRF",Txn!$Y3267,Txn!$Z3267)="","",IF(Txn!$U3267="TRF",Txn!$Y3267,Txn!$Z3267)))</f>
        <v>0</v>
      </c>
      <c r="E6522" s="39">
        <f>IF($D6522="","",IFERROR(VLOOKUP($D6522,AcctTbl,2,0),""))</f>
        <v>0</v>
      </c>
      <c r="F6522" s="39">
        <f>IF($D6522="","",IFERROR(VLOOKUP($D6522,AcctTbl,3,0),""))</f>
        <v>0</v>
      </c>
      <c r="G6522" s="39">
        <f>IF(Txn!$B3267="","",Txn!$D3267)</f>
        <v>0</v>
      </c>
      <c r="H6522" s="38">
        <f>IF(Txn!$B3267="","",Txn!$E3267)</f>
        <v>0</v>
      </c>
      <c r="I6522" s="40">
        <f>IF(Txn!$B3267="",0,Txn!$Q3267)</f>
        <v>0</v>
      </c>
      <c r="J6522" s="40">
        <f>IF(Txn!$B3267="",0,Txn!$R3267)</f>
        <v>0</v>
      </c>
      <c r="K6522" s="41">
        <f>IF($A6522="","",IFERROR(VALUE(MID($A6522,6,2)),""))</f>
        <v>0</v>
      </c>
      <c r="L6522" s="39">
        <f>IF(Txn!$K3267="","","طرف مقابل — "&amp;Txn!$K3267)</f>
        <v>0</v>
      </c>
      <c r="N6522" s="42">
        <f>IF($D6522="",0,COUNTIF(BankAccts,$D6522))</f>
        <v>0</v>
      </c>
    </row>
    <row r="6523" spans="1:14">
      <c r="A6523" s="38">
        <f>IF(Txn!$B3268="","",Txn!$B3268)</f>
        <v>0</v>
      </c>
      <c r="B6523" s="38">
        <f>IF(Txn!$B3268="","",Txn!$C3268)</f>
        <v>0</v>
      </c>
      <c r="C6523" s="39">
        <f>IF(Txn!$B3268="","","تراکنش بانکی")</f>
        <v>0</v>
      </c>
      <c r="D6523" s="38">
        <f>IF(Txn!$B3268="","",IF(Txn!$X3268="","",Txn!$X3268))</f>
        <v>0</v>
      </c>
      <c r="E6523" s="39">
        <f>IF($D6523="","",IFERROR(VLOOKUP($D6523,AcctTbl,2,0),""))</f>
        <v>0</v>
      </c>
      <c r="F6523" s="39">
        <f>IF($D6523="","",IFERROR(VLOOKUP($D6523,AcctTbl,3,0),""))</f>
        <v>0</v>
      </c>
      <c r="G6523" s="39">
        <f>IF(Txn!$B3268="","",Txn!$D3268)</f>
        <v>0</v>
      </c>
      <c r="H6523" s="38">
        <f>IF(Txn!$B3268="","",Txn!$E3268)</f>
        <v>0</v>
      </c>
      <c r="I6523" s="40">
        <f>IF(Txn!$B3268="",0,Txn!$O3268)</f>
        <v>0</v>
      </c>
      <c r="J6523" s="40">
        <f>IF(Txn!$B3268="",0,Txn!$P3268)</f>
        <v>0</v>
      </c>
      <c r="K6523" s="41">
        <f>IF($A6523="","",IFERROR(VALUE(MID($A6523,6,2)),""))</f>
        <v>0</v>
      </c>
      <c r="L6523" s="39">
        <f>IF(Txn!$K3268="","",Txn!$K3268)</f>
        <v>0</v>
      </c>
      <c r="N6523" s="42">
        <f>IF($D6523="",0,COUNTIF(BankAccts,$D6523))</f>
        <v>0</v>
      </c>
    </row>
    <row r="6524" spans="1:14">
      <c r="A6524" s="38">
        <f>IF(Txn!$B3268="","",Txn!$B3268)</f>
        <v>0</v>
      </c>
      <c r="B6524" s="38">
        <f>IF(Txn!$B3268="","",Txn!$C3268)</f>
        <v>0</v>
      </c>
      <c r="C6524" s="39">
        <f>IF(Txn!$B3268="","","تراکنش بانکی")</f>
        <v>0</v>
      </c>
      <c r="D6524" s="38">
        <f>IF(Txn!$B3268="","",IF(IF(Txn!$U3268="TRF",Txn!$Y3268,Txn!$Z3268)="","",IF(Txn!$U3268="TRF",Txn!$Y3268,Txn!$Z3268)))</f>
        <v>0</v>
      </c>
      <c r="E6524" s="39">
        <f>IF($D6524="","",IFERROR(VLOOKUP($D6524,AcctTbl,2,0),""))</f>
        <v>0</v>
      </c>
      <c r="F6524" s="39">
        <f>IF($D6524="","",IFERROR(VLOOKUP($D6524,AcctTbl,3,0),""))</f>
        <v>0</v>
      </c>
      <c r="G6524" s="39">
        <f>IF(Txn!$B3268="","",Txn!$D3268)</f>
        <v>0</v>
      </c>
      <c r="H6524" s="38">
        <f>IF(Txn!$B3268="","",Txn!$E3268)</f>
        <v>0</v>
      </c>
      <c r="I6524" s="40">
        <f>IF(Txn!$B3268="",0,Txn!$Q3268)</f>
        <v>0</v>
      </c>
      <c r="J6524" s="40">
        <f>IF(Txn!$B3268="",0,Txn!$R3268)</f>
        <v>0</v>
      </c>
      <c r="K6524" s="41">
        <f>IF($A6524="","",IFERROR(VALUE(MID($A6524,6,2)),""))</f>
        <v>0</v>
      </c>
      <c r="L6524" s="39">
        <f>IF(Txn!$K3268="","","طرف مقابل — "&amp;Txn!$K3268)</f>
        <v>0</v>
      </c>
      <c r="N6524" s="42">
        <f>IF($D6524="",0,COUNTIF(BankAccts,$D6524))</f>
        <v>0</v>
      </c>
    </row>
    <row r="6525" spans="1:14">
      <c r="A6525" s="38">
        <f>IF(Txn!$B3269="","",Txn!$B3269)</f>
        <v>0</v>
      </c>
      <c r="B6525" s="38">
        <f>IF(Txn!$B3269="","",Txn!$C3269)</f>
        <v>0</v>
      </c>
      <c r="C6525" s="39">
        <f>IF(Txn!$B3269="","","تراکنش بانکی")</f>
        <v>0</v>
      </c>
      <c r="D6525" s="38">
        <f>IF(Txn!$B3269="","",IF(Txn!$X3269="","",Txn!$X3269))</f>
        <v>0</v>
      </c>
      <c r="E6525" s="39">
        <f>IF($D6525="","",IFERROR(VLOOKUP($D6525,AcctTbl,2,0),""))</f>
        <v>0</v>
      </c>
      <c r="F6525" s="39">
        <f>IF($D6525="","",IFERROR(VLOOKUP($D6525,AcctTbl,3,0),""))</f>
        <v>0</v>
      </c>
      <c r="G6525" s="39">
        <f>IF(Txn!$B3269="","",Txn!$D3269)</f>
        <v>0</v>
      </c>
      <c r="H6525" s="38">
        <f>IF(Txn!$B3269="","",Txn!$E3269)</f>
        <v>0</v>
      </c>
      <c r="I6525" s="40">
        <f>IF(Txn!$B3269="",0,Txn!$O3269)</f>
        <v>0</v>
      </c>
      <c r="J6525" s="40">
        <f>IF(Txn!$B3269="",0,Txn!$P3269)</f>
        <v>0</v>
      </c>
      <c r="K6525" s="41">
        <f>IF($A6525="","",IFERROR(VALUE(MID($A6525,6,2)),""))</f>
        <v>0</v>
      </c>
      <c r="L6525" s="39">
        <f>IF(Txn!$K3269="","",Txn!$K3269)</f>
        <v>0</v>
      </c>
      <c r="N6525" s="42">
        <f>IF($D6525="",0,COUNTIF(BankAccts,$D6525))</f>
        <v>0</v>
      </c>
    </row>
    <row r="6526" spans="1:14">
      <c r="A6526" s="38">
        <f>IF(Txn!$B3269="","",Txn!$B3269)</f>
        <v>0</v>
      </c>
      <c r="B6526" s="38">
        <f>IF(Txn!$B3269="","",Txn!$C3269)</f>
        <v>0</v>
      </c>
      <c r="C6526" s="39">
        <f>IF(Txn!$B3269="","","تراکنش بانکی")</f>
        <v>0</v>
      </c>
      <c r="D6526" s="38">
        <f>IF(Txn!$B3269="","",IF(IF(Txn!$U3269="TRF",Txn!$Y3269,Txn!$Z3269)="","",IF(Txn!$U3269="TRF",Txn!$Y3269,Txn!$Z3269)))</f>
        <v>0</v>
      </c>
      <c r="E6526" s="39">
        <f>IF($D6526="","",IFERROR(VLOOKUP($D6526,AcctTbl,2,0),""))</f>
        <v>0</v>
      </c>
      <c r="F6526" s="39">
        <f>IF($D6526="","",IFERROR(VLOOKUP($D6526,AcctTbl,3,0),""))</f>
        <v>0</v>
      </c>
      <c r="G6526" s="39">
        <f>IF(Txn!$B3269="","",Txn!$D3269)</f>
        <v>0</v>
      </c>
      <c r="H6526" s="38">
        <f>IF(Txn!$B3269="","",Txn!$E3269)</f>
        <v>0</v>
      </c>
      <c r="I6526" s="40">
        <f>IF(Txn!$B3269="",0,Txn!$Q3269)</f>
        <v>0</v>
      </c>
      <c r="J6526" s="40">
        <f>IF(Txn!$B3269="",0,Txn!$R3269)</f>
        <v>0</v>
      </c>
      <c r="K6526" s="41">
        <f>IF($A6526="","",IFERROR(VALUE(MID($A6526,6,2)),""))</f>
        <v>0</v>
      </c>
      <c r="L6526" s="39">
        <f>IF(Txn!$K3269="","","طرف مقابل — "&amp;Txn!$K3269)</f>
        <v>0</v>
      </c>
      <c r="N6526" s="42">
        <f>IF($D6526="",0,COUNTIF(BankAccts,$D6526))</f>
        <v>0</v>
      </c>
    </row>
    <row r="6527" spans="1:14">
      <c r="A6527" s="38">
        <f>IF(Txn!$B3270="","",Txn!$B3270)</f>
        <v>0</v>
      </c>
      <c r="B6527" s="38">
        <f>IF(Txn!$B3270="","",Txn!$C3270)</f>
        <v>0</v>
      </c>
      <c r="C6527" s="39">
        <f>IF(Txn!$B3270="","","تراکنش بانکی")</f>
        <v>0</v>
      </c>
      <c r="D6527" s="38">
        <f>IF(Txn!$B3270="","",IF(Txn!$X3270="","",Txn!$X3270))</f>
        <v>0</v>
      </c>
      <c r="E6527" s="39">
        <f>IF($D6527="","",IFERROR(VLOOKUP($D6527,AcctTbl,2,0),""))</f>
        <v>0</v>
      </c>
      <c r="F6527" s="39">
        <f>IF($D6527="","",IFERROR(VLOOKUP($D6527,AcctTbl,3,0),""))</f>
        <v>0</v>
      </c>
      <c r="G6527" s="39">
        <f>IF(Txn!$B3270="","",Txn!$D3270)</f>
        <v>0</v>
      </c>
      <c r="H6527" s="38">
        <f>IF(Txn!$B3270="","",Txn!$E3270)</f>
        <v>0</v>
      </c>
      <c r="I6527" s="40">
        <f>IF(Txn!$B3270="",0,Txn!$O3270)</f>
        <v>0</v>
      </c>
      <c r="J6527" s="40">
        <f>IF(Txn!$B3270="",0,Txn!$P3270)</f>
        <v>0</v>
      </c>
      <c r="K6527" s="41">
        <f>IF($A6527="","",IFERROR(VALUE(MID($A6527,6,2)),""))</f>
        <v>0</v>
      </c>
      <c r="L6527" s="39">
        <f>IF(Txn!$K3270="","",Txn!$K3270)</f>
        <v>0</v>
      </c>
      <c r="N6527" s="42">
        <f>IF($D6527="",0,COUNTIF(BankAccts,$D6527))</f>
        <v>0</v>
      </c>
    </row>
    <row r="6528" spans="1:14">
      <c r="A6528" s="38">
        <f>IF(Txn!$B3270="","",Txn!$B3270)</f>
        <v>0</v>
      </c>
      <c r="B6528" s="38">
        <f>IF(Txn!$B3270="","",Txn!$C3270)</f>
        <v>0</v>
      </c>
      <c r="C6528" s="39">
        <f>IF(Txn!$B3270="","","تراکنش بانکی")</f>
        <v>0</v>
      </c>
      <c r="D6528" s="38">
        <f>IF(Txn!$B3270="","",IF(IF(Txn!$U3270="TRF",Txn!$Y3270,Txn!$Z3270)="","",IF(Txn!$U3270="TRF",Txn!$Y3270,Txn!$Z3270)))</f>
        <v>0</v>
      </c>
      <c r="E6528" s="39">
        <f>IF($D6528="","",IFERROR(VLOOKUP($D6528,AcctTbl,2,0),""))</f>
        <v>0</v>
      </c>
      <c r="F6528" s="39">
        <f>IF($D6528="","",IFERROR(VLOOKUP($D6528,AcctTbl,3,0),""))</f>
        <v>0</v>
      </c>
      <c r="G6528" s="39">
        <f>IF(Txn!$B3270="","",Txn!$D3270)</f>
        <v>0</v>
      </c>
      <c r="H6528" s="38">
        <f>IF(Txn!$B3270="","",Txn!$E3270)</f>
        <v>0</v>
      </c>
      <c r="I6528" s="40">
        <f>IF(Txn!$B3270="",0,Txn!$Q3270)</f>
        <v>0</v>
      </c>
      <c r="J6528" s="40">
        <f>IF(Txn!$B3270="",0,Txn!$R3270)</f>
        <v>0</v>
      </c>
      <c r="K6528" s="41">
        <f>IF($A6528="","",IFERROR(VALUE(MID($A6528,6,2)),""))</f>
        <v>0</v>
      </c>
      <c r="L6528" s="39">
        <f>IF(Txn!$K3270="","","طرف مقابل — "&amp;Txn!$K3270)</f>
        <v>0</v>
      </c>
      <c r="N6528" s="42">
        <f>IF($D6528="",0,COUNTIF(BankAccts,$D6528))</f>
        <v>0</v>
      </c>
    </row>
    <row r="6529" spans="1:14">
      <c r="A6529" s="38">
        <f>IF(Txn!$B3271="","",Txn!$B3271)</f>
        <v>0</v>
      </c>
      <c r="B6529" s="38">
        <f>IF(Txn!$B3271="","",Txn!$C3271)</f>
        <v>0</v>
      </c>
      <c r="C6529" s="39">
        <f>IF(Txn!$B3271="","","تراکنش بانکی")</f>
        <v>0</v>
      </c>
      <c r="D6529" s="38">
        <f>IF(Txn!$B3271="","",IF(Txn!$X3271="","",Txn!$X3271))</f>
        <v>0</v>
      </c>
      <c r="E6529" s="39">
        <f>IF($D6529="","",IFERROR(VLOOKUP($D6529,AcctTbl,2,0),""))</f>
        <v>0</v>
      </c>
      <c r="F6529" s="39">
        <f>IF($D6529="","",IFERROR(VLOOKUP($D6529,AcctTbl,3,0),""))</f>
        <v>0</v>
      </c>
      <c r="G6529" s="39">
        <f>IF(Txn!$B3271="","",Txn!$D3271)</f>
        <v>0</v>
      </c>
      <c r="H6529" s="38">
        <f>IF(Txn!$B3271="","",Txn!$E3271)</f>
        <v>0</v>
      </c>
      <c r="I6529" s="40">
        <f>IF(Txn!$B3271="",0,Txn!$O3271)</f>
        <v>0</v>
      </c>
      <c r="J6529" s="40">
        <f>IF(Txn!$B3271="",0,Txn!$P3271)</f>
        <v>0</v>
      </c>
      <c r="K6529" s="41">
        <f>IF($A6529="","",IFERROR(VALUE(MID($A6529,6,2)),""))</f>
        <v>0</v>
      </c>
      <c r="L6529" s="39">
        <f>IF(Txn!$K3271="","",Txn!$K3271)</f>
        <v>0</v>
      </c>
      <c r="N6529" s="42">
        <f>IF($D6529="",0,COUNTIF(BankAccts,$D6529))</f>
        <v>0</v>
      </c>
    </row>
    <row r="6530" spans="1:14">
      <c r="A6530" s="38">
        <f>IF(Txn!$B3271="","",Txn!$B3271)</f>
        <v>0</v>
      </c>
      <c r="B6530" s="38">
        <f>IF(Txn!$B3271="","",Txn!$C3271)</f>
        <v>0</v>
      </c>
      <c r="C6530" s="39">
        <f>IF(Txn!$B3271="","","تراکنش بانکی")</f>
        <v>0</v>
      </c>
      <c r="D6530" s="38">
        <f>IF(Txn!$B3271="","",IF(IF(Txn!$U3271="TRF",Txn!$Y3271,Txn!$Z3271)="","",IF(Txn!$U3271="TRF",Txn!$Y3271,Txn!$Z3271)))</f>
        <v>0</v>
      </c>
      <c r="E6530" s="39">
        <f>IF($D6530="","",IFERROR(VLOOKUP($D6530,AcctTbl,2,0),""))</f>
        <v>0</v>
      </c>
      <c r="F6530" s="39">
        <f>IF($D6530="","",IFERROR(VLOOKUP($D6530,AcctTbl,3,0),""))</f>
        <v>0</v>
      </c>
      <c r="G6530" s="39">
        <f>IF(Txn!$B3271="","",Txn!$D3271)</f>
        <v>0</v>
      </c>
      <c r="H6530" s="38">
        <f>IF(Txn!$B3271="","",Txn!$E3271)</f>
        <v>0</v>
      </c>
      <c r="I6530" s="40">
        <f>IF(Txn!$B3271="",0,Txn!$Q3271)</f>
        <v>0</v>
      </c>
      <c r="J6530" s="40">
        <f>IF(Txn!$B3271="",0,Txn!$R3271)</f>
        <v>0</v>
      </c>
      <c r="K6530" s="41">
        <f>IF($A6530="","",IFERROR(VALUE(MID($A6530,6,2)),""))</f>
        <v>0</v>
      </c>
      <c r="L6530" s="39">
        <f>IF(Txn!$K3271="","","طرف مقابل — "&amp;Txn!$K3271)</f>
        <v>0</v>
      </c>
      <c r="N6530" s="42">
        <f>IF($D6530="",0,COUNTIF(BankAccts,$D6530))</f>
        <v>0</v>
      </c>
    </row>
    <row r="6531" spans="1:14">
      <c r="A6531" s="38">
        <f>IF(Txn!$B3272="","",Txn!$B3272)</f>
        <v>0</v>
      </c>
      <c r="B6531" s="38">
        <f>IF(Txn!$B3272="","",Txn!$C3272)</f>
        <v>0</v>
      </c>
      <c r="C6531" s="39">
        <f>IF(Txn!$B3272="","","تراکنش بانکی")</f>
        <v>0</v>
      </c>
      <c r="D6531" s="38">
        <f>IF(Txn!$B3272="","",IF(Txn!$X3272="","",Txn!$X3272))</f>
        <v>0</v>
      </c>
      <c r="E6531" s="39">
        <f>IF($D6531="","",IFERROR(VLOOKUP($D6531,AcctTbl,2,0),""))</f>
        <v>0</v>
      </c>
      <c r="F6531" s="39">
        <f>IF($D6531="","",IFERROR(VLOOKUP($D6531,AcctTbl,3,0),""))</f>
        <v>0</v>
      </c>
      <c r="G6531" s="39">
        <f>IF(Txn!$B3272="","",Txn!$D3272)</f>
        <v>0</v>
      </c>
      <c r="H6531" s="38">
        <f>IF(Txn!$B3272="","",Txn!$E3272)</f>
        <v>0</v>
      </c>
      <c r="I6531" s="40">
        <f>IF(Txn!$B3272="",0,Txn!$O3272)</f>
        <v>0</v>
      </c>
      <c r="J6531" s="40">
        <f>IF(Txn!$B3272="",0,Txn!$P3272)</f>
        <v>0</v>
      </c>
      <c r="K6531" s="41">
        <f>IF($A6531="","",IFERROR(VALUE(MID($A6531,6,2)),""))</f>
        <v>0</v>
      </c>
      <c r="L6531" s="39">
        <f>IF(Txn!$K3272="","",Txn!$K3272)</f>
        <v>0</v>
      </c>
      <c r="N6531" s="42">
        <f>IF($D6531="",0,COUNTIF(BankAccts,$D6531))</f>
        <v>0</v>
      </c>
    </row>
    <row r="6532" spans="1:14">
      <c r="A6532" s="38">
        <f>IF(Txn!$B3272="","",Txn!$B3272)</f>
        <v>0</v>
      </c>
      <c r="B6532" s="38">
        <f>IF(Txn!$B3272="","",Txn!$C3272)</f>
        <v>0</v>
      </c>
      <c r="C6532" s="39">
        <f>IF(Txn!$B3272="","","تراکنش بانکی")</f>
        <v>0</v>
      </c>
      <c r="D6532" s="38">
        <f>IF(Txn!$B3272="","",IF(IF(Txn!$U3272="TRF",Txn!$Y3272,Txn!$Z3272)="","",IF(Txn!$U3272="TRF",Txn!$Y3272,Txn!$Z3272)))</f>
        <v>0</v>
      </c>
      <c r="E6532" s="39">
        <f>IF($D6532="","",IFERROR(VLOOKUP($D6532,AcctTbl,2,0),""))</f>
        <v>0</v>
      </c>
      <c r="F6532" s="39">
        <f>IF($D6532="","",IFERROR(VLOOKUP($D6532,AcctTbl,3,0),""))</f>
        <v>0</v>
      </c>
      <c r="G6532" s="39">
        <f>IF(Txn!$B3272="","",Txn!$D3272)</f>
        <v>0</v>
      </c>
      <c r="H6532" s="38">
        <f>IF(Txn!$B3272="","",Txn!$E3272)</f>
        <v>0</v>
      </c>
      <c r="I6532" s="40">
        <f>IF(Txn!$B3272="",0,Txn!$Q3272)</f>
        <v>0</v>
      </c>
      <c r="J6532" s="40">
        <f>IF(Txn!$B3272="",0,Txn!$R3272)</f>
        <v>0</v>
      </c>
      <c r="K6532" s="41">
        <f>IF($A6532="","",IFERROR(VALUE(MID($A6532,6,2)),""))</f>
        <v>0</v>
      </c>
      <c r="L6532" s="39">
        <f>IF(Txn!$K3272="","","طرف مقابل — "&amp;Txn!$K3272)</f>
        <v>0</v>
      </c>
      <c r="N6532" s="42">
        <f>IF($D6532="",0,COUNTIF(BankAccts,$D6532))</f>
        <v>0</v>
      </c>
    </row>
    <row r="6533" spans="1:14">
      <c r="A6533" s="38">
        <f>IF(Txn!$B3273="","",Txn!$B3273)</f>
        <v>0</v>
      </c>
      <c r="B6533" s="38">
        <f>IF(Txn!$B3273="","",Txn!$C3273)</f>
        <v>0</v>
      </c>
      <c r="C6533" s="39">
        <f>IF(Txn!$B3273="","","تراکنش بانکی")</f>
        <v>0</v>
      </c>
      <c r="D6533" s="38">
        <f>IF(Txn!$B3273="","",IF(Txn!$X3273="","",Txn!$X3273))</f>
        <v>0</v>
      </c>
      <c r="E6533" s="39">
        <f>IF($D6533="","",IFERROR(VLOOKUP($D6533,AcctTbl,2,0),""))</f>
        <v>0</v>
      </c>
      <c r="F6533" s="39">
        <f>IF($D6533="","",IFERROR(VLOOKUP($D6533,AcctTbl,3,0),""))</f>
        <v>0</v>
      </c>
      <c r="G6533" s="39">
        <f>IF(Txn!$B3273="","",Txn!$D3273)</f>
        <v>0</v>
      </c>
      <c r="H6533" s="38">
        <f>IF(Txn!$B3273="","",Txn!$E3273)</f>
        <v>0</v>
      </c>
      <c r="I6533" s="40">
        <f>IF(Txn!$B3273="",0,Txn!$O3273)</f>
        <v>0</v>
      </c>
      <c r="J6533" s="40">
        <f>IF(Txn!$B3273="",0,Txn!$P3273)</f>
        <v>0</v>
      </c>
      <c r="K6533" s="41">
        <f>IF($A6533="","",IFERROR(VALUE(MID($A6533,6,2)),""))</f>
        <v>0</v>
      </c>
      <c r="L6533" s="39">
        <f>IF(Txn!$K3273="","",Txn!$K3273)</f>
        <v>0</v>
      </c>
      <c r="N6533" s="42">
        <f>IF($D6533="",0,COUNTIF(BankAccts,$D6533))</f>
        <v>0</v>
      </c>
    </row>
    <row r="6534" spans="1:14">
      <c r="A6534" s="38">
        <f>IF(Txn!$B3273="","",Txn!$B3273)</f>
        <v>0</v>
      </c>
      <c r="B6534" s="38">
        <f>IF(Txn!$B3273="","",Txn!$C3273)</f>
        <v>0</v>
      </c>
      <c r="C6534" s="39">
        <f>IF(Txn!$B3273="","","تراکنش بانکی")</f>
        <v>0</v>
      </c>
      <c r="D6534" s="38">
        <f>IF(Txn!$B3273="","",IF(IF(Txn!$U3273="TRF",Txn!$Y3273,Txn!$Z3273)="","",IF(Txn!$U3273="TRF",Txn!$Y3273,Txn!$Z3273)))</f>
        <v>0</v>
      </c>
      <c r="E6534" s="39">
        <f>IF($D6534="","",IFERROR(VLOOKUP($D6534,AcctTbl,2,0),""))</f>
        <v>0</v>
      </c>
      <c r="F6534" s="39">
        <f>IF($D6534="","",IFERROR(VLOOKUP($D6534,AcctTbl,3,0),""))</f>
        <v>0</v>
      </c>
      <c r="G6534" s="39">
        <f>IF(Txn!$B3273="","",Txn!$D3273)</f>
        <v>0</v>
      </c>
      <c r="H6534" s="38">
        <f>IF(Txn!$B3273="","",Txn!$E3273)</f>
        <v>0</v>
      </c>
      <c r="I6534" s="40">
        <f>IF(Txn!$B3273="",0,Txn!$Q3273)</f>
        <v>0</v>
      </c>
      <c r="J6534" s="40">
        <f>IF(Txn!$B3273="",0,Txn!$R3273)</f>
        <v>0</v>
      </c>
      <c r="K6534" s="41">
        <f>IF($A6534="","",IFERROR(VALUE(MID($A6534,6,2)),""))</f>
        <v>0</v>
      </c>
      <c r="L6534" s="39">
        <f>IF(Txn!$K3273="","","طرف مقابل — "&amp;Txn!$K3273)</f>
        <v>0</v>
      </c>
      <c r="N6534" s="42">
        <f>IF($D6534="",0,COUNTIF(BankAccts,$D6534))</f>
        <v>0</v>
      </c>
    </row>
    <row r="6535" spans="1:14">
      <c r="A6535" s="38">
        <f>IF(Txn!$B3274="","",Txn!$B3274)</f>
        <v>0</v>
      </c>
      <c r="B6535" s="38">
        <f>IF(Txn!$B3274="","",Txn!$C3274)</f>
        <v>0</v>
      </c>
      <c r="C6535" s="39">
        <f>IF(Txn!$B3274="","","تراکنش بانکی")</f>
        <v>0</v>
      </c>
      <c r="D6535" s="38">
        <f>IF(Txn!$B3274="","",IF(Txn!$X3274="","",Txn!$X3274))</f>
        <v>0</v>
      </c>
      <c r="E6535" s="39">
        <f>IF($D6535="","",IFERROR(VLOOKUP($D6535,AcctTbl,2,0),""))</f>
        <v>0</v>
      </c>
      <c r="F6535" s="39">
        <f>IF($D6535="","",IFERROR(VLOOKUP($D6535,AcctTbl,3,0),""))</f>
        <v>0</v>
      </c>
      <c r="G6535" s="39">
        <f>IF(Txn!$B3274="","",Txn!$D3274)</f>
        <v>0</v>
      </c>
      <c r="H6535" s="38">
        <f>IF(Txn!$B3274="","",Txn!$E3274)</f>
        <v>0</v>
      </c>
      <c r="I6535" s="40">
        <f>IF(Txn!$B3274="",0,Txn!$O3274)</f>
        <v>0</v>
      </c>
      <c r="J6535" s="40">
        <f>IF(Txn!$B3274="",0,Txn!$P3274)</f>
        <v>0</v>
      </c>
      <c r="K6535" s="41">
        <f>IF($A6535="","",IFERROR(VALUE(MID($A6535,6,2)),""))</f>
        <v>0</v>
      </c>
      <c r="L6535" s="39">
        <f>IF(Txn!$K3274="","",Txn!$K3274)</f>
        <v>0</v>
      </c>
      <c r="N6535" s="42">
        <f>IF($D6535="",0,COUNTIF(BankAccts,$D6535))</f>
        <v>0</v>
      </c>
    </row>
    <row r="6536" spans="1:14">
      <c r="A6536" s="38">
        <f>IF(Txn!$B3274="","",Txn!$B3274)</f>
        <v>0</v>
      </c>
      <c r="B6536" s="38">
        <f>IF(Txn!$B3274="","",Txn!$C3274)</f>
        <v>0</v>
      </c>
      <c r="C6536" s="39">
        <f>IF(Txn!$B3274="","","تراکنش بانکی")</f>
        <v>0</v>
      </c>
      <c r="D6536" s="38">
        <f>IF(Txn!$B3274="","",IF(IF(Txn!$U3274="TRF",Txn!$Y3274,Txn!$Z3274)="","",IF(Txn!$U3274="TRF",Txn!$Y3274,Txn!$Z3274)))</f>
        <v>0</v>
      </c>
      <c r="E6536" s="39">
        <f>IF($D6536="","",IFERROR(VLOOKUP($D6536,AcctTbl,2,0),""))</f>
        <v>0</v>
      </c>
      <c r="F6536" s="39">
        <f>IF($D6536="","",IFERROR(VLOOKUP($D6536,AcctTbl,3,0),""))</f>
        <v>0</v>
      </c>
      <c r="G6536" s="39">
        <f>IF(Txn!$B3274="","",Txn!$D3274)</f>
        <v>0</v>
      </c>
      <c r="H6536" s="38">
        <f>IF(Txn!$B3274="","",Txn!$E3274)</f>
        <v>0</v>
      </c>
      <c r="I6536" s="40">
        <f>IF(Txn!$B3274="",0,Txn!$Q3274)</f>
        <v>0</v>
      </c>
      <c r="J6536" s="40">
        <f>IF(Txn!$B3274="",0,Txn!$R3274)</f>
        <v>0</v>
      </c>
      <c r="K6536" s="41">
        <f>IF($A6536="","",IFERROR(VALUE(MID($A6536,6,2)),""))</f>
        <v>0</v>
      </c>
      <c r="L6536" s="39">
        <f>IF(Txn!$K3274="","","طرف مقابل — "&amp;Txn!$K3274)</f>
        <v>0</v>
      </c>
      <c r="N6536" s="42">
        <f>IF($D6536="",0,COUNTIF(BankAccts,$D6536))</f>
        <v>0</v>
      </c>
    </row>
    <row r="6537" spans="1:14">
      <c r="A6537" s="38">
        <f>IF(Txn!$B3275="","",Txn!$B3275)</f>
        <v>0</v>
      </c>
      <c r="B6537" s="38">
        <f>IF(Txn!$B3275="","",Txn!$C3275)</f>
        <v>0</v>
      </c>
      <c r="C6537" s="39">
        <f>IF(Txn!$B3275="","","تراکنش بانکی")</f>
        <v>0</v>
      </c>
      <c r="D6537" s="38">
        <f>IF(Txn!$B3275="","",IF(Txn!$X3275="","",Txn!$X3275))</f>
        <v>0</v>
      </c>
      <c r="E6537" s="39">
        <f>IF($D6537="","",IFERROR(VLOOKUP($D6537,AcctTbl,2,0),""))</f>
        <v>0</v>
      </c>
      <c r="F6537" s="39">
        <f>IF($D6537="","",IFERROR(VLOOKUP($D6537,AcctTbl,3,0),""))</f>
        <v>0</v>
      </c>
      <c r="G6537" s="39">
        <f>IF(Txn!$B3275="","",Txn!$D3275)</f>
        <v>0</v>
      </c>
      <c r="H6537" s="38">
        <f>IF(Txn!$B3275="","",Txn!$E3275)</f>
        <v>0</v>
      </c>
      <c r="I6537" s="40">
        <f>IF(Txn!$B3275="",0,Txn!$O3275)</f>
        <v>0</v>
      </c>
      <c r="J6537" s="40">
        <f>IF(Txn!$B3275="",0,Txn!$P3275)</f>
        <v>0</v>
      </c>
      <c r="K6537" s="41">
        <f>IF($A6537="","",IFERROR(VALUE(MID($A6537,6,2)),""))</f>
        <v>0</v>
      </c>
      <c r="L6537" s="39">
        <f>IF(Txn!$K3275="","",Txn!$K3275)</f>
        <v>0</v>
      </c>
      <c r="N6537" s="42">
        <f>IF($D6537="",0,COUNTIF(BankAccts,$D6537))</f>
        <v>0</v>
      </c>
    </row>
    <row r="6538" spans="1:14">
      <c r="A6538" s="38">
        <f>IF(Txn!$B3275="","",Txn!$B3275)</f>
        <v>0</v>
      </c>
      <c r="B6538" s="38">
        <f>IF(Txn!$B3275="","",Txn!$C3275)</f>
        <v>0</v>
      </c>
      <c r="C6538" s="39">
        <f>IF(Txn!$B3275="","","تراکنش بانکی")</f>
        <v>0</v>
      </c>
      <c r="D6538" s="38">
        <f>IF(Txn!$B3275="","",IF(IF(Txn!$U3275="TRF",Txn!$Y3275,Txn!$Z3275)="","",IF(Txn!$U3275="TRF",Txn!$Y3275,Txn!$Z3275)))</f>
        <v>0</v>
      </c>
      <c r="E6538" s="39">
        <f>IF($D6538="","",IFERROR(VLOOKUP($D6538,AcctTbl,2,0),""))</f>
        <v>0</v>
      </c>
      <c r="F6538" s="39">
        <f>IF($D6538="","",IFERROR(VLOOKUP($D6538,AcctTbl,3,0),""))</f>
        <v>0</v>
      </c>
      <c r="G6538" s="39">
        <f>IF(Txn!$B3275="","",Txn!$D3275)</f>
        <v>0</v>
      </c>
      <c r="H6538" s="38">
        <f>IF(Txn!$B3275="","",Txn!$E3275)</f>
        <v>0</v>
      </c>
      <c r="I6538" s="40">
        <f>IF(Txn!$B3275="",0,Txn!$Q3275)</f>
        <v>0</v>
      </c>
      <c r="J6538" s="40">
        <f>IF(Txn!$B3275="",0,Txn!$R3275)</f>
        <v>0</v>
      </c>
      <c r="K6538" s="41">
        <f>IF($A6538="","",IFERROR(VALUE(MID($A6538,6,2)),""))</f>
        <v>0</v>
      </c>
      <c r="L6538" s="39">
        <f>IF(Txn!$K3275="","","طرف مقابل — "&amp;Txn!$K3275)</f>
        <v>0</v>
      </c>
      <c r="N6538" s="42">
        <f>IF($D6538="",0,COUNTIF(BankAccts,$D6538))</f>
        <v>0</v>
      </c>
    </row>
    <row r="6539" spans="1:14">
      <c r="A6539" s="38">
        <f>IF(Txn!$B3276="","",Txn!$B3276)</f>
        <v>0</v>
      </c>
      <c r="B6539" s="38">
        <f>IF(Txn!$B3276="","",Txn!$C3276)</f>
        <v>0</v>
      </c>
      <c r="C6539" s="39">
        <f>IF(Txn!$B3276="","","تراکنش بانکی")</f>
        <v>0</v>
      </c>
      <c r="D6539" s="38">
        <f>IF(Txn!$B3276="","",IF(Txn!$X3276="","",Txn!$X3276))</f>
        <v>0</v>
      </c>
      <c r="E6539" s="39">
        <f>IF($D6539="","",IFERROR(VLOOKUP($D6539,AcctTbl,2,0),""))</f>
        <v>0</v>
      </c>
      <c r="F6539" s="39">
        <f>IF($D6539="","",IFERROR(VLOOKUP($D6539,AcctTbl,3,0),""))</f>
        <v>0</v>
      </c>
      <c r="G6539" s="39">
        <f>IF(Txn!$B3276="","",Txn!$D3276)</f>
        <v>0</v>
      </c>
      <c r="H6539" s="38">
        <f>IF(Txn!$B3276="","",Txn!$E3276)</f>
        <v>0</v>
      </c>
      <c r="I6539" s="40">
        <f>IF(Txn!$B3276="",0,Txn!$O3276)</f>
        <v>0</v>
      </c>
      <c r="J6539" s="40">
        <f>IF(Txn!$B3276="",0,Txn!$P3276)</f>
        <v>0</v>
      </c>
      <c r="K6539" s="41">
        <f>IF($A6539="","",IFERROR(VALUE(MID($A6539,6,2)),""))</f>
        <v>0</v>
      </c>
      <c r="L6539" s="39">
        <f>IF(Txn!$K3276="","",Txn!$K3276)</f>
        <v>0</v>
      </c>
      <c r="N6539" s="42">
        <f>IF($D6539="",0,COUNTIF(BankAccts,$D6539))</f>
        <v>0</v>
      </c>
    </row>
    <row r="6540" spans="1:14">
      <c r="A6540" s="38">
        <f>IF(Txn!$B3276="","",Txn!$B3276)</f>
        <v>0</v>
      </c>
      <c r="B6540" s="38">
        <f>IF(Txn!$B3276="","",Txn!$C3276)</f>
        <v>0</v>
      </c>
      <c r="C6540" s="39">
        <f>IF(Txn!$B3276="","","تراکنش بانکی")</f>
        <v>0</v>
      </c>
      <c r="D6540" s="38">
        <f>IF(Txn!$B3276="","",IF(IF(Txn!$U3276="TRF",Txn!$Y3276,Txn!$Z3276)="","",IF(Txn!$U3276="TRF",Txn!$Y3276,Txn!$Z3276)))</f>
        <v>0</v>
      </c>
      <c r="E6540" s="39">
        <f>IF($D6540="","",IFERROR(VLOOKUP($D6540,AcctTbl,2,0),""))</f>
        <v>0</v>
      </c>
      <c r="F6540" s="39">
        <f>IF($D6540="","",IFERROR(VLOOKUP($D6540,AcctTbl,3,0),""))</f>
        <v>0</v>
      </c>
      <c r="G6540" s="39">
        <f>IF(Txn!$B3276="","",Txn!$D3276)</f>
        <v>0</v>
      </c>
      <c r="H6540" s="38">
        <f>IF(Txn!$B3276="","",Txn!$E3276)</f>
        <v>0</v>
      </c>
      <c r="I6540" s="40">
        <f>IF(Txn!$B3276="",0,Txn!$Q3276)</f>
        <v>0</v>
      </c>
      <c r="J6540" s="40">
        <f>IF(Txn!$B3276="",0,Txn!$R3276)</f>
        <v>0</v>
      </c>
      <c r="K6540" s="41">
        <f>IF($A6540="","",IFERROR(VALUE(MID($A6540,6,2)),""))</f>
        <v>0</v>
      </c>
      <c r="L6540" s="39">
        <f>IF(Txn!$K3276="","","طرف مقابل — "&amp;Txn!$K3276)</f>
        <v>0</v>
      </c>
      <c r="N6540" s="42">
        <f>IF($D6540="",0,COUNTIF(BankAccts,$D6540))</f>
        <v>0</v>
      </c>
    </row>
    <row r="6541" spans="1:14">
      <c r="A6541" s="38">
        <f>IF(Txn!$B3277="","",Txn!$B3277)</f>
        <v>0</v>
      </c>
      <c r="B6541" s="38">
        <f>IF(Txn!$B3277="","",Txn!$C3277)</f>
        <v>0</v>
      </c>
      <c r="C6541" s="39">
        <f>IF(Txn!$B3277="","","تراکنش بانکی")</f>
        <v>0</v>
      </c>
      <c r="D6541" s="38">
        <f>IF(Txn!$B3277="","",IF(Txn!$X3277="","",Txn!$X3277))</f>
        <v>0</v>
      </c>
      <c r="E6541" s="39">
        <f>IF($D6541="","",IFERROR(VLOOKUP($D6541,AcctTbl,2,0),""))</f>
        <v>0</v>
      </c>
      <c r="F6541" s="39">
        <f>IF($D6541="","",IFERROR(VLOOKUP($D6541,AcctTbl,3,0),""))</f>
        <v>0</v>
      </c>
      <c r="G6541" s="39">
        <f>IF(Txn!$B3277="","",Txn!$D3277)</f>
        <v>0</v>
      </c>
      <c r="H6541" s="38">
        <f>IF(Txn!$B3277="","",Txn!$E3277)</f>
        <v>0</v>
      </c>
      <c r="I6541" s="40">
        <f>IF(Txn!$B3277="",0,Txn!$O3277)</f>
        <v>0</v>
      </c>
      <c r="J6541" s="40">
        <f>IF(Txn!$B3277="",0,Txn!$P3277)</f>
        <v>0</v>
      </c>
      <c r="K6541" s="41">
        <f>IF($A6541="","",IFERROR(VALUE(MID($A6541,6,2)),""))</f>
        <v>0</v>
      </c>
      <c r="L6541" s="39">
        <f>IF(Txn!$K3277="","",Txn!$K3277)</f>
        <v>0</v>
      </c>
      <c r="N6541" s="42">
        <f>IF($D6541="",0,COUNTIF(BankAccts,$D6541))</f>
        <v>0</v>
      </c>
    </row>
    <row r="6542" spans="1:14">
      <c r="A6542" s="38">
        <f>IF(Txn!$B3277="","",Txn!$B3277)</f>
        <v>0</v>
      </c>
      <c r="B6542" s="38">
        <f>IF(Txn!$B3277="","",Txn!$C3277)</f>
        <v>0</v>
      </c>
      <c r="C6542" s="39">
        <f>IF(Txn!$B3277="","","تراکنش بانکی")</f>
        <v>0</v>
      </c>
      <c r="D6542" s="38">
        <f>IF(Txn!$B3277="","",IF(IF(Txn!$U3277="TRF",Txn!$Y3277,Txn!$Z3277)="","",IF(Txn!$U3277="TRF",Txn!$Y3277,Txn!$Z3277)))</f>
        <v>0</v>
      </c>
      <c r="E6542" s="39">
        <f>IF($D6542="","",IFERROR(VLOOKUP($D6542,AcctTbl,2,0),""))</f>
        <v>0</v>
      </c>
      <c r="F6542" s="39">
        <f>IF($D6542="","",IFERROR(VLOOKUP($D6542,AcctTbl,3,0),""))</f>
        <v>0</v>
      </c>
      <c r="G6542" s="39">
        <f>IF(Txn!$B3277="","",Txn!$D3277)</f>
        <v>0</v>
      </c>
      <c r="H6542" s="38">
        <f>IF(Txn!$B3277="","",Txn!$E3277)</f>
        <v>0</v>
      </c>
      <c r="I6542" s="40">
        <f>IF(Txn!$B3277="",0,Txn!$Q3277)</f>
        <v>0</v>
      </c>
      <c r="J6542" s="40">
        <f>IF(Txn!$B3277="",0,Txn!$R3277)</f>
        <v>0</v>
      </c>
      <c r="K6542" s="41">
        <f>IF($A6542="","",IFERROR(VALUE(MID($A6542,6,2)),""))</f>
        <v>0</v>
      </c>
      <c r="L6542" s="39">
        <f>IF(Txn!$K3277="","","طرف مقابل — "&amp;Txn!$K3277)</f>
        <v>0</v>
      </c>
      <c r="N6542" s="42">
        <f>IF($D6542="",0,COUNTIF(BankAccts,$D6542))</f>
        <v>0</v>
      </c>
    </row>
    <row r="6543" spans="1:14">
      <c r="A6543" s="38">
        <f>IF(Txn!$B3278="","",Txn!$B3278)</f>
        <v>0</v>
      </c>
      <c r="B6543" s="38">
        <f>IF(Txn!$B3278="","",Txn!$C3278)</f>
        <v>0</v>
      </c>
      <c r="C6543" s="39">
        <f>IF(Txn!$B3278="","","تراکنش بانکی")</f>
        <v>0</v>
      </c>
      <c r="D6543" s="38">
        <f>IF(Txn!$B3278="","",IF(Txn!$X3278="","",Txn!$X3278))</f>
        <v>0</v>
      </c>
      <c r="E6543" s="39">
        <f>IF($D6543="","",IFERROR(VLOOKUP($D6543,AcctTbl,2,0),""))</f>
        <v>0</v>
      </c>
      <c r="F6543" s="39">
        <f>IF($D6543="","",IFERROR(VLOOKUP($D6543,AcctTbl,3,0),""))</f>
        <v>0</v>
      </c>
      <c r="G6543" s="39">
        <f>IF(Txn!$B3278="","",Txn!$D3278)</f>
        <v>0</v>
      </c>
      <c r="H6543" s="38">
        <f>IF(Txn!$B3278="","",Txn!$E3278)</f>
        <v>0</v>
      </c>
      <c r="I6543" s="40">
        <f>IF(Txn!$B3278="",0,Txn!$O3278)</f>
        <v>0</v>
      </c>
      <c r="J6543" s="40">
        <f>IF(Txn!$B3278="",0,Txn!$P3278)</f>
        <v>0</v>
      </c>
      <c r="K6543" s="41">
        <f>IF($A6543="","",IFERROR(VALUE(MID($A6543,6,2)),""))</f>
        <v>0</v>
      </c>
      <c r="L6543" s="39">
        <f>IF(Txn!$K3278="","",Txn!$K3278)</f>
        <v>0</v>
      </c>
      <c r="N6543" s="42">
        <f>IF($D6543="",0,COUNTIF(BankAccts,$D6543))</f>
        <v>0</v>
      </c>
    </row>
    <row r="6544" spans="1:14">
      <c r="A6544" s="38">
        <f>IF(Txn!$B3278="","",Txn!$B3278)</f>
        <v>0</v>
      </c>
      <c r="B6544" s="38">
        <f>IF(Txn!$B3278="","",Txn!$C3278)</f>
        <v>0</v>
      </c>
      <c r="C6544" s="39">
        <f>IF(Txn!$B3278="","","تراکنش بانکی")</f>
        <v>0</v>
      </c>
      <c r="D6544" s="38">
        <f>IF(Txn!$B3278="","",IF(IF(Txn!$U3278="TRF",Txn!$Y3278,Txn!$Z3278)="","",IF(Txn!$U3278="TRF",Txn!$Y3278,Txn!$Z3278)))</f>
        <v>0</v>
      </c>
      <c r="E6544" s="39">
        <f>IF($D6544="","",IFERROR(VLOOKUP($D6544,AcctTbl,2,0),""))</f>
        <v>0</v>
      </c>
      <c r="F6544" s="39">
        <f>IF($D6544="","",IFERROR(VLOOKUP($D6544,AcctTbl,3,0),""))</f>
        <v>0</v>
      </c>
      <c r="G6544" s="39">
        <f>IF(Txn!$B3278="","",Txn!$D3278)</f>
        <v>0</v>
      </c>
      <c r="H6544" s="38">
        <f>IF(Txn!$B3278="","",Txn!$E3278)</f>
        <v>0</v>
      </c>
      <c r="I6544" s="40">
        <f>IF(Txn!$B3278="",0,Txn!$Q3278)</f>
        <v>0</v>
      </c>
      <c r="J6544" s="40">
        <f>IF(Txn!$B3278="",0,Txn!$R3278)</f>
        <v>0</v>
      </c>
      <c r="K6544" s="41">
        <f>IF($A6544="","",IFERROR(VALUE(MID($A6544,6,2)),""))</f>
        <v>0</v>
      </c>
      <c r="L6544" s="39">
        <f>IF(Txn!$K3278="","","طرف مقابل — "&amp;Txn!$K3278)</f>
        <v>0</v>
      </c>
      <c r="N6544" s="42">
        <f>IF($D6544="",0,COUNTIF(BankAccts,$D6544))</f>
        <v>0</v>
      </c>
    </row>
    <row r="6545" spans="1:14">
      <c r="A6545" s="38">
        <f>IF(Txn!$B3279="","",Txn!$B3279)</f>
        <v>0</v>
      </c>
      <c r="B6545" s="38">
        <f>IF(Txn!$B3279="","",Txn!$C3279)</f>
        <v>0</v>
      </c>
      <c r="C6545" s="39">
        <f>IF(Txn!$B3279="","","تراکنش بانکی")</f>
        <v>0</v>
      </c>
      <c r="D6545" s="38">
        <f>IF(Txn!$B3279="","",IF(Txn!$X3279="","",Txn!$X3279))</f>
        <v>0</v>
      </c>
      <c r="E6545" s="39">
        <f>IF($D6545="","",IFERROR(VLOOKUP($D6545,AcctTbl,2,0),""))</f>
        <v>0</v>
      </c>
      <c r="F6545" s="39">
        <f>IF($D6545="","",IFERROR(VLOOKUP($D6545,AcctTbl,3,0),""))</f>
        <v>0</v>
      </c>
      <c r="G6545" s="39">
        <f>IF(Txn!$B3279="","",Txn!$D3279)</f>
        <v>0</v>
      </c>
      <c r="H6545" s="38">
        <f>IF(Txn!$B3279="","",Txn!$E3279)</f>
        <v>0</v>
      </c>
      <c r="I6545" s="40">
        <f>IF(Txn!$B3279="",0,Txn!$O3279)</f>
        <v>0</v>
      </c>
      <c r="J6545" s="40">
        <f>IF(Txn!$B3279="",0,Txn!$P3279)</f>
        <v>0</v>
      </c>
      <c r="K6545" s="41">
        <f>IF($A6545="","",IFERROR(VALUE(MID($A6545,6,2)),""))</f>
        <v>0</v>
      </c>
      <c r="L6545" s="39">
        <f>IF(Txn!$K3279="","",Txn!$K3279)</f>
        <v>0</v>
      </c>
      <c r="N6545" s="42">
        <f>IF($D6545="",0,COUNTIF(BankAccts,$D6545))</f>
        <v>0</v>
      </c>
    </row>
    <row r="6546" spans="1:14">
      <c r="A6546" s="38">
        <f>IF(Txn!$B3279="","",Txn!$B3279)</f>
        <v>0</v>
      </c>
      <c r="B6546" s="38">
        <f>IF(Txn!$B3279="","",Txn!$C3279)</f>
        <v>0</v>
      </c>
      <c r="C6546" s="39">
        <f>IF(Txn!$B3279="","","تراکنش بانکی")</f>
        <v>0</v>
      </c>
      <c r="D6546" s="38">
        <f>IF(Txn!$B3279="","",IF(IF(Txn!$U3279="TRF",Txn!$Y3279,Txn!$Z3279)="","",IF(Txn!$U3279="TRF",Txn!$Y3279,Txn!$Z3279)))</f>
        <v>0</v>
      </c>
      <c r="E6546" s="39">
        <f>IF($D6546="","",IFERROR(VLOOKUP($D6546,AcctTbl,2,0),""))</f>
        <v>0</v>
      </c>
      <c r="F6546" s="39">
        <f>IF($D6546="","",IFERROR(VLOOKUP($D6546,AcctTbl,3,0),""))</f>
        <v>0</v>
      </c>
      <c r="G6546" s="39">
        <f>IF(Txn!$B3279="","",Txn!$D3279)</f>
        <v>0</v>
      </c>
      <c r="H6546" s="38">
        <f>IF(Txn!$B3279="","",Txn!$E3279)</f>
        <v>0</v>
      </c>
      <c r="I6546" s="40">
        <f>IF(Txn!$B3279="",0,Txn!$Q3279)</f>
        <v>0</v>
      </c>
      <c r="J6546" s="40">
        <f>IF(Txn!$B3279="",0,Txn!$R3279)</f>
        <v>0</v>
      </c>
      <c r="K6546" s="41">
        <f>IF($A6546="","",IFERROR(VALUE(MID($A6546,6,2)),""))</f>
        <v>0</v>
      </c>
      <c r="L6546" s="39">
        <f>IF(Txn!$K3279="","","طرف مقابل — "&amp;Txn!$K3279)</f>
        <v>0</v>
      </c>
      <c r="N6546" s="42">
        <f>IF($D6546="",0,COUNTIF(BankAccts,$D6546))</f>
        <v>0</v>
      </c>
    </row>
    <row r="6547" spans="1:14">
      <c r="A6547" s="38">
        <f>IF(Txn!$B3280="","",Txn!$B3280)</f>
        <v>0</v>
      </c>
      <c r="B6547" s="38">
        <f>IF(Txn!$B3280="","",Txn!$C3280)</f>
        <v>0</v>
      </c>
      <c r="C6547" s="39">
        <f>IF(Txn!$B3280="","","تراکنش بانکی")</f>
        <v>0</v>
      </c>
      <c r="D6547" s="38">
        <f>IF(Txn!$B3280="","",IF(Txn!$X3280="","",Txn!$X3280))</f>
        <v>0</v>
      </c>
      <c r="E6547" s="39">
        <f>IF($D6547="","",IFERROR(VLOOKUP($D6547,AcctTbl,2,0),""))</f>
        <v>0</v>
      </c>
      <c r="F6547" s="39">
        <f>IF($D6547="","",IFERROR(VLOOKUP($D6547,AcctTbl,3,0),""))</f>
        <v>0</v>
      </c>
      <c r="G6547" s="39">
        <f>IF(Txn!$B3280="","",Txn!$D3280)</f>
        <v>0</v>
      </c>
      <c r="H6547" s="38">
        <f>IF(Txn!$B3280="","",Txn!$E3280)</f>
        <v>0</v>
      </c>
      <c r="I6547" s="40">
        <f>IF(Txn!$B3280="",0,Txn!$O3280)</f>
        <v>0</v>
      </c>
      <c r="J6547" s="40">
        <f>IF(Txn!$B3280="",0,Txn!$P3280)</f>
        <v>0</v>
      </c>
      <c r="K6547" s="41">
        <f>IF($A6547="","",IFERROR(VALUE(MID($A6547,6,2)),""))</f>
        <v>0</v>
      </c>
      <c r="L6547" s="39">
        <f>IF(Txn!$K3280="","",Txn!$K3280)</f>
        <v>0</v>
      </c>
      <c r="N6547" s="42">
        <f>IF($D6547="",0,COUNTIF(BankAccts,$D6547))</f>
        <v>0</v>
      </c>
    </row>
    <row r="6548" spans="1:14">
      <c r="A6548" s="38">
        <f>IF(Txn!$B3280="","",Txn!$B3280)</f>
        <v>0</v>
      </c>
      <c r="B6548" s="38">
        <f>IF(Txn!$B3280="","",Txn!$C3280)</f>
        <v>0</v>
      </c>
      <c r="C6548" s="39">
        <f>IF(Txn!$B3280="","","تراکنش بانکی")</f>
        <v>0</v>
      </c>
      <c r="D6548" s="38">
        <f>IF(Txn!$B3280="","",IF(IF(Txn!$U3280="TRF",Txn!$Y3280,Txn!$Z3280)="","",IF(Txn!$U3280="TRF",Txn!$Y3280,Txn!$Z3280)))</f>
        <v>0</v>
      </c>
      <c r="E6548" s="39">
        <f>IF($D6548="","",IFERROR(VLOOKUP($D6548,AcctTbl,2,0),""))</f>
        <v>0</v>
      </c>
      <c r="F6548" s="39">
        <f>IF($D6548="","",IFERROR(VLOOKUP($D6548,AcctTbl,3,0),""))</f>
        <v>0</v>
      </c>
      <c r="G6548" s="39">
        <f>IF(Txn!$B3280="","",Txn!$D3280)</f>
        <v>0</v>
      </c>
      <c r="H6548" s="38">
        <f>IF(Txn!$B3280="","",Txn!$E3280)</f>
        <v>0</v>
      </c>
      <c r="I6548" s="40">
        <f>IF(Txn!$B3280="",0,Txn!$Q3280)</f>
        <v>0</v>
      </c>
      <c r="J6548" s="40">
        <f>IF(Txn!$B3280="",0,Txn!$R3280)</f>
        <v>0</v>
      </c>
      <c r="K6548" s="41">
        <f>IF($A6548="","",IFERROR(VALUE(MID($A6548,6,2)),""))</f>
        <v>0</v>
      </c>
      <c r="L6548" s="39">
        <f>IF(Txn!$K3280="","","طرف مقابل — "&amp;Txn!$K3280)</f>
        <v>0</v>
      </c>
      <c r="N6548" s="42">
        <f>IF($D6548="",0,COUNTIF(BankAccts,$D6548))</f>
        <v>0</v>
      </c>
    </row>
    <row r="6549" spans="1:14">
      <c r="A6549" s="38">
        <f>IF(Txn!$B3281="","",Txn!$B3281)</f>
        <v>0</v>
      </c>
      <c r="B6549" s="38">
        <f>IF(Txn!$B3281="","",Txn!$C3281)</f>
        <v>0</v>
      </c>
      <c r="C6549" s="39">
        <f>IF(Txn!$B3281="","","تراکنش بانکی")</f>
        <v>0</v>
      </c>
      <c r="D6549" s="38">
        <f>IF(Txn!$B3281="","",IF(Txn!$X3281="","",Txn!$X3281))</f>
        <v>0</v>
      </c>
      <c r="E6549" s="39">
        <f>IF($D6549="","",IFERROR(VLOOKUP($D6549,AcctTbl,2,0),""))</f>
        <v>0</v>
      </c>
      <c r="F6549" s="39">
        <f>IF($D6549="","",IFERROR(VLOOKUP($D6549,AcctTbl,3,0),""))</f>
        <v>0</v>
      </c>
      <c r="G6549" s="39">
        <f>IF(Txn!$B3281="","",Txn!$D3281)</f>
        <v>0</v>
      </c>
      <c r="H6549" s="38">
        <f>IF(Txn!$B3281="","",Txn!$E3281)</f>
        <v>0</v>
      </c>
      <c r="I6549" s="40">
        <f>IF(Txn!$B3281="",0,Txn!$O3281)</f>
        <v>0</v>
      </c>
      <c r="J6549" s="40">
        <f>IF(Txn!$B3281="",0,Txn!$P3281)</f>
        <v>0</v>
      </c>
      <c r="K6549" s="41">
        <f>IF($A6549="","",IFERROR(VALUE(MID($A6549,6,2)),""))</f>
        <v>0</v>
      </c>
      <c r="L6549" s="39">
        <f>IF(Txn!$K3281="","",Txn!$K3281)</f>
        <v>0</v>
      </c>
      <c r="N6549" s="42">
        <f>IF($D6549="",0,COUNTIF(BankAccts,$D6549))</f>
        <v>0</v>
      </c>
    </row>
    <row r="6550" spans="1:14">
      <c r="A6550" s="38">
        <f>IF(Txn!$B3281="","",Txn!$B3281)</f>
        <v>0</v>
      </c>
      <c r="B6550" s="38">
        <f>IF(Txn!$B3281="","",Txn!$C3281)</f>
        <v>0</v>
      </c>
      <c r="C6550" s="39">
        <f>IF(Txn!$B3281="","","تراکنش بانکی")</f>
        <v>0</v>
      </c>
      <c r="D6550" s="38">
        <f>IF(Txn!$B3281="","",IF(IF(Txn!$U3281="TRF",Txn!$Y3281,Txn!$Z3281)="","",IF(Txn!$U3281="TRF",Txn!$Y3281,Txn!$Z3281)))</f>
        <v>0</v>
      </c>
      <c r="E6550" s="39">
        <f>IF($D6550="","",IFERROR(VLOOKUP($D6550,AcctTbl,2,0),""))</f>
        <v>0</v>
      </c>
      <c r="F6550" s="39">
        <f>IF($D6550="","",IFERROR(VLOOKUP($D6550,AcctTbl,3,0),""))</f>
        <v>0</v>
      </c>
      <c r="G6550" s="39">
        <f>IF(Txn!$B3281="","",Txn!$D3281)</f>
        <v>0</v>
      </c>
      <c r="H6550" s="38">
        <f>IF(Txn!$B3281="","",Txn!$E3281)</f>
        <v>0</v>
      </c>
      <c r="I6550" s="40">
        <f>IF(Txn!$B3281="",0,Txn!$Q3281)</f>
        <v>0</v>
      </c>
      <c r="J6550" s="40">
        <f>IF(Txn!$B3281="",0,Txn!$R3281)</f>
        <v>0</v>
      </c>
      <c r="K6550" s="41">
        <f>IF($A6550="","",IFERROR(VALUE(MID($A6550,6,2)),""))</f>
        <v>0</v>
      </c>
      <c r="L6550" s="39">
        <f>IF(Txn!$K3281="","","طرف مقابل — "&amp;Txn!$K3281)</f>
        <v>0</v>
      </c>
      <c r="N6550" s="42">
        <f>IF($D6550="",0,COUNTIF(BankAccts,$D6550))</f>
        <v>0</v>
      </c>
    </row>
    <row r="6551" spans="1:14">
      <c r="A6551" s="38">
        <f>IF(Txn!$B3282="","",Txn!$B3282)</f>
        <v>0</v>
      </c>
      <c r="B6551" s="38">
        <f>IF(Txn!$B3282="","",Txn!$C3282)</f>
        <v>0</v>
      </c>
      <c r="C6551" s="39">
        <f>IF(Txn!$B3282="","","تراکنش بانکی")</f>
        <v>0</v>
      </c>
      <c r="D6551" s="38">
        <f>IF(Txn!$B3282="","",IF(Txn!$X3282="","",Txn!$X3282))</f>
        <v>0</v>
      </c>
      <c r="E6551" s="39">
        <f>IF($D6551="","",IFERROR(VLOOKUP($D6551,AcctTbl,2,0),""))</f>
        <v>0</v>
      </c>
      <c r="F6551" s="39">
        <f>IF($D6551="","",IFERROR(VLOOKUP($D6551,AcctTbl,3,0),""))</f>
        <v>0</v>
      </c>
      <c r="G6551" s="39">
        <f>IF(Txn!$B3282="","",Txn!$D3282)</f>
        <v>0</v>
      </c>
      <c r="H6551" s="38">
        <f>IF(Txn!$B3282="","",Txn!$E3282)</f>
        <v>0</v>
      </c>
      <c r="I6551" s="40">
        <f>IF(Txn!$B3282="",0,Txn!$O3282)</f>
        <v>0</v>
      </c>
      <c r="J6551" s="40">
        <f>IF(Txn!$B3282="",0,Txn!$P3282)</f>
        <v>0</v>
      </c>
      <c r="K6551" s="41">
        <f>IF($A6551="","",IFERROR(VALUE(MID($A6551,6,2)),""))</f>
        <v>0</v>
      </c>
      <c r="L6551" s="39">
        <f>IF(Txn!$K3282="","",Txn!$K3282)</f>
        <v>0</v>
      </c>
      <c r="N6551" s="42">
        <f>IF($D6551="",0,COUNTIF(BankAccts,$D6551))</f>
        <v>0</v>
      </c>
    </row>
    <row r="6552" spans="1:14">
      <c r="A6552" s="38">
        <f>IF(Txn!$B3282="","",Txn!$B3282)</f>
        <v>0</v>
      </c>
      <c r="B6552" s="38">
        <f>IF(Txn!$B3282="","",Txn!$C3282)</f>
        <v>0</v>
      </c>
      <c r="C6552" s="39">
        <f>IF(Txn!$B3282="","","تراکنش بانکی")</f>
        <v>0</v>
      </c>
      <c r="D6552" s="38">
        <f>IF(Txn!$B3282="","",IF(IF(Txn!$U3282="TRF",Txn!$Y3282,Txn!$Z3282)="","",IF(Txn!$U3282="TRF",Txn!$Y3282,Txn!$Z3282)))</f>
        <v>0</v>
      </c>
      <c r="E6552" s="39">
        <f>IF($D6552="","",IFERROR(VLOOKUP($D6552,AcctTbl,2,0),""))</f>
        <v>0</v>
      </c>
      <c r="F6552" s="39">
        <f>IF($D6552="","",IFERROR(VLOOKUP($D6552,AcctTbl,3,0),""))</f>
        <v>0</v>
      </c>
      <c r="G6552" s="39">
        <f>IF(Txn!$B3282="","",Txn!$D3282)</f>
        <v>0</v>
      </c>
      <c r="H6552" s="38">
        <f>IF(Txn!$B3282="","",Txn!$E3282)</f>
        <v>0</v>
      </c>
      <c r="I6552" s="40">
        <f>IF(Txn!$B3282="",0,Txn!$Q3282)</f>
        <v>0</v>
      </c>
      <c r="J6552" s="40">
        <f>IF(Txn!$B3282="",0,Txn!$R3282)</f>
        <v>0</v>
      </c>
      <c r="K6552" s="41">
        <f>IF($A6552="","",IFERROR(VALUE(MID($A6552,6,2)),""))</f>
        <v>0</v>
      </c>
      <c r="L6552" s="39">
        <f>IF(Txn!$K3282="","","طرف مقابل — "&amp;Txn!$K3282)</f>
        <v>0</v>
      </c>
      <c r="N6552" s="42">
        <f>IF($D6552="",0,COUNTIF(BankAccts,$D6552))</f>
        <v>0</v>
      </c>
    </row>
    <row r="6553" spans="1:14">
      <c r="A6553" s="38">
        <f>IF(Txn!$B3283="","",Txn!$B3283)</f>
        <v>0</v>
      </c>
      <c r="B6553" s="38">
        <f>IF(Txn!$B3283="","",Txn!$C3283)</f>
        <v>0</v>
      </c>
      <c r="C6553" s="39">
        <f>IF(Txn!$B3283="","","تراکنش بانکی")</f>
        <v>0</v>
      </c>
      <c r="D6553" s="38">
        <f>IF(Txn!$B3283="","",IF(Txn!$X3283="","",Txn!$X3283))</f>
        <v>0</v>
      </c>
      <c r="E6553" s="39">
        <f>IF($D6553="","",IFERROR(VLOOKUP($D6553,AcctTbl,2,0),""))</f>
        <v>0</v>
      </c>
      <c r="F6553" s="39">
        <f>IF($D6553="","",IFERROR(VLOOKUP($D6553,AcctTbl,3,0),""))</f>
        <v>0</v>
      </c>
      <c r="G6553" s="39">
        <f>IF(Txn!$B3283="","",Txn!$D3283)</f>
        <v>0</v>
      </c>
      <c r="H6553" s="38">
        <f>IF(Txn!$B3283="","",Txn!$E3283)</f>
        <v>0</v>
      </c>
      <c r="I6553" s="40">
        <f>IF(Txn!$B3283="",0,Txn!$O3283)</f>
        <v>0</v>
      </c>
      <c r="J6553" s="40">
        <f>IF(Txn!$B3283="",0,Txn!$P3283)</f>
        <v>0</v>
      </c>
      <c r="K6553" s="41">
        <f>IF($A6553="","",IFERROR(VALUE(MID($A6553,6,2)),""))</f>
        <v>0</v>
      </c>
      <c r="L6553" s="39">
        <f>IF(Txn!$K3283="","",Txn!$K3283)</f>
        <v>0</v>
      </c>
      <c r="N6553" s="42">
        <f>IF($D6553="",0,COUNTIF(BankAccts,$D6553))</f>
        <v>0</v>
      </c>
    </row>
    <row r="6554" spans="1:14">
      <c r="A6554" s="38">
        <f>IF(Txn!$B3283="","",Txn!$B3283)</f>
        <v>0</v>
      </c>
      <c r="B6554" s="38">
        <f>IF(Txn!$B3283="","",Txn!$C3283)</f>
        <v>0</v>
      </c>
      <c r="C6554" s="39">
        <f>IF(Txn!$B3283="","","تراکنش بانکی")</f>
        <v>0</v>
      </c>
      <c r="D6554" s="38">
        <f>IF(Txn!$B3283="","",IF(IF(Txn!$U3283="TRF",Txn!$Y3283,Txn!$Z3283)="","",IF(Txn!$U3283="TRF",Txn!$Y3283,Txn!$Z3283)))</f>
        <v>0</v>
      </c>
      <c r="E6554" s="39">
        <f>IF($D6554="","",IFERROR(VLOOKUP($D6554,AcctTbl,2,0),""))</f>
        <v>0</v>
      </c>
      <c r="F6554" s="39">
        <f>IF($D6554="","",IFERROR(VLOOKUP($D6554,AcctTbl,3,0),""))</f>
        <v>0</v>
      </c>
      <c r="G6554" s="39">
        <f>IF(Txn!$B3283="","",Txn!$D3283)</f>
        <v>0</v>
      </c>
      <c r="H6554" s="38">
        <f>IF(Txn!$B3283="","",Txn!$E3283)</f>
        <v>0</v>
      </c>
      <c r="I6554" s="40">
        <f>IF(Txn!$B3283="",0,Txn!$Q3283)</f>
        <v>0</v>
      </c>
      <c r="J6554" s="40">
        <f>IF(Txn!$B3283="",0,Txn!$R3283)</f>
        <v>0</v>
      </c>
      <c r="K6554" s="41">
        <f>IF($A6554="","",IFERROR(VALUE(MID($A6554,6,2)),""))</f>
        <v>0</v>
      </c>
      <c r="L6554" s="39">
        <f>IF(Txn!$K3283="","","طرف مقابل — "&amp;Txn!$K3283)</f>
        <v>0</v>
      </c>
      <c r="N6554" s="42">
        <f>IF($D6554="",0,COUNTIF(BankAccts,$D6554))</f>
        <v>0</v>
      </c>
    </row>
    <row r="6555" spans="1:14">
      <c r="A6555" s="38">
        <f>IF(Txn!$B3284="","",Txn!$B3284)</f>
        <v>0</v>
      </c>
      <c r="B6555" s="38">
        <f>IF(Txn!$B3284="","",Txn!$C3284)</f>
        <v>0</v>
      </c>
      <c r="C6555" s="39">
        <f>IF(Txn!$B3284="","","تراکنش بانکی")</f>
        <v>0</v>
      </c>
      <c r="D6555" s="38">
        <f>IF(Txn!$B3284="","",IF(Txn!$X3284="","",Txn!$X3284))</f>
        <v>0</v>
      </c>
      <c r="E6555" s="39">
        <f>IF($D6555="","",IFERROR(VLOOKUP($D6555,AcctTbl,2,0),""))</f>
        <v>0</v>
      </c>
      <c r="F6555" s="39">
        <f>IF($D6555="","",IFERROR(VLOOKUP($D6555,AcctTbl,3,0),""))</f>
        <v>0</v>
      </c>
      <c r="G6555" s="39">
        <f>IF(Txn!$B3284="","",Txn!$D3284)</f>
        <v>0</v>
      </c>
      <c r="H6555" s="38">
        <f>IF(Txn!$B3284="","",Txn!$E3284)</f>
        <v>0</v>
      </c>
      <c r="I6555" s="40">
        <f>IF(Txn!$B3284="",0,Txn!$O3284)</f>
        <v>0</v>
      </c>
      <c r="J6555" s="40">
        <f>IF(Txn!$B3284="",0,Txn!$P3284)</f>
        <v>0</v>
      </c>
      <c r="K6555" s="41">
        <f>IF($A6555="","",IFERROR(VALUE(MID($A6555,6,2)),""))</f>
        <v>0</v>
      </c>
      <c r="L6555" s="39">
        <f>IF(Txn!$K3284="","",Txn!$K3284)</f>
        <v>0</v>
      </c>
      <c r="N6555" s="42">
        <f>IF($D6555="",0,COUNTIF(BankAccts,$D6555))</f>
        <v>0</v>
      </c>
    </row>
    <row r="6556" spans="1:14">
      <c r="A6556" s="38">
        <f>IF(Txn!$B3284="","",Txn!$B3284)</f>
        <v>0</v>
      </c>
      <c r="B6556" s="38">
        <f>IF(Txn!$B3284="","",Txn!$C3284)</f>
        <v>0</v>
      </c>
      <c r="C6556" s="39">
        <f>IF(Txn!$B3284="","","تراکنش بانکی")</f>
        <v>0</v>
      </c>
      <c r="D6556" s="38">
        <f>IF(Txn!$B3284="","",IF(IF(Txn!$U3284="TRF",Txn!$Y3284,Txn!$Z3284)="","",IF(Txn!$U3284="TRF",Txn!$Y3284,Txn!$Z3284)))</f>
        <v>0</v>
      </c>
      <c r="E6556" s="39">
        <f>IF($D6556="","",IFERROR(VLOOKUP($D6556,AcctTbl,2,0),""))</f>
        <v>0</v>
      </c>
      <c r="F6556" s="39">
        <f>IF($D6556="","",IFERROR(VLOOKUP($D6556,AcctTbl,3,0),""))</f>
        <v>0</v>
      </c>
      <c r="G6556" s="39">
        <f>IF(Txn!$B3284="","",Txn!$D3284)</f>
        <v>0</v>
      </c>
      <c r="H6556" s="38">
        <f>IF(Txn!$B3284="","",Txn!$E3284)</f>
        <v>0</v>
      </c>
      <c r="I6556" s="40">
        <f>IF(Txn!$B3284="",0,Txn!$Q3284)</f>
        <v>0</v>
      </c>
      <c r="J6556" s="40">
        <f>IF(Txn!$B3284="",0,Txn!$R3284)</f>
        <v>0</v>
      </c>
      <c r="K6556" s="41">
        <f>IF($A6556="","",IFERROR(VALUE(MID($A6556,6,2)),""))</f>
        <v>0</v>
      </c>
      <c r="L6556" s="39">
        <f>IF(Txn!$K3284="","","طرف مقابل — "&amp;Txn!$K3284)</f>
        <v>0</v>
      </c>
      <c r="N6556" s="42">
        <f>IF($D6556="",0,COUNTIF(BankAccts,$D6556))</f>
        <v>0</v>
      </c>
    </row>
    <row r="6557" spans="1:14">
      <c r="A6557" s="38">
        <f>IF(Txn!$B3285="","",Txn!$B3285)</f>
        <v>0</v>
      </c>
      <c r="B6557" s="38">
        <f>IF(Txn!$B3285="","",Txn!$C3285)</f>
        <v>0</v>
      </c>
      <c r="C6557" s="39">
        <f>IF(Txn!$B3285="","","تراکنش بانکی")</f>
        <v>0</v>
      </c>
      <c r="D6557" s="38">
        <f>IF(Txn!$B3285="","",IF(Txn!$X3285="","",Txn!$X3285))</f>
        <v>0</v>
      </c>
      <c r="E6557" s="39">
        <f>IF($D6557="","",IFERROR(VLOOKUP($D6557,AcctTbl,2,0),""))</f>
        <v>0</v>
      </c>
      <c r="F6557" s="39">
        <f>IF($D6557="","",IFERROR(VLOOKUP($D6557,AcctTbl,3,0),""))</f>
        <v>0</v>
      </c>
      <c r="G6557" s="39">
        <f>IF(Txn!$B3285="","",Txn!$D3285)</f>
        <v>0</v>
      </c>
      <c r="H6557" s="38">
        <f>IF(Txn!$B3285="","",Txn!$E3285)</f>
        <v>0</v>
      </c>
      <c r="I6557" s="40">
        <f>IF(Txn!$B3285="",0,Txn!$O3285)</f>
        <v>0</v>
      </c>
      <c r="J6557" s="40">
        <f>IF(Txn!$B3285="",0,Txn!$P3285)</f>
        <v>0</v>
      </c>
      <c r="K6557" s="41">
        <f>IF($A6557="","",IFERROR(VALUE(MID($A6557,6,2)),""))</f>
        <v>0</v>
      </c>
      <c r="L6557" s="39">
        <f>IF(Txn!$K3285="","",Txn!$K3285)</f>
        <v>0</v>
      </c>
      <c r="N6557" s="42">
        <f>IF($D6557="",0,COUNTIF(BankAccts,$D6557))</f>
        <v>0</v>
      </c>
    </row>
    <row r="6558" spans="1:14">
      <c r="A6558" s="38">
        <f>IF(Txn!$B3285="","",Txn!$B3285)</f>
        <v>0</v>
      </c>
      <c r="B6558" s="38">
        <f>IF(Txn!$B3285="","",Txn!$C3285)</f>
        <v>0</v>
      </c>
      <c r="C6558" s="39">
        <f>IF(Txn!$B3285="","","تراکنش بانکی")</f>
        <v>0</v>
      </c>
      <c r="D6558" s="38">
        <f>IF(Txn!$B3285="","",IF(IF(Txn!$U3285="TRF",Txn!$Y3285,Txn!$Z3285)="","",IF(Txn!$U3285="TRF",Txn!$Y3285,Txn!$Z3285)))</f>
        <v>0</v>
      </c>
      <c r="E6558" s="39">
        <f>IF($D6558="","",IFERROR(VLOOKUP($D6558,AcctTbl,2,0),""))</f>
        <v>0</v>
      </c>
      <c r="F6558" s="39">
        <f>IF($D6558="","",IFERROR(VLOOKUP($D6558,AcctTbl,3,0),""))</f>
        <v>0</v>
      </c>
      <c r="G6558" s="39">
        <f>IF(Txn!$B3285="","",Txn!$D3285)</f>
        <v>0</v>
      </c>
      <c r="H6558" s="38">
        <f>IF(Txn!$B3285="","",Txn!$E3285)</f>
        <v>0</v>
      </c>
      <c r="I6558" s="40">
        <f>IF(Txn!$B3285="",0,Txn!$Q3285)</f>
        <v>0</v>
      </c>
      <c r="J6558" s="40">
        <f>IF(Txn!$B3285="",0,Txn!$R3285)</f>
        <v>0</v>
      </c>
      <c r="K6558" s="41">
        <f>IF($A6558="","",IFERROR(VALUE(MID($A6558,6,2)),""))</f>
        <v>0</v>
      </c>
      <c r="L6558" s="39">
        <f>IF(Txn!$K3285="","","طرف مقابل — "&amp;Txn!$K3285)</f>
        <v>0</v>
      </c>
      <c r="N6558" s="42">
        <f>IF($D6558="",0,COUNTIF(BankAccts,$D6558))</f>
        <v>0</v>
      </c>
    </row>
    <row r="6559" spans="1:14">
      <c r="A6559" s="38">
        <f>IF(Txn!$B3286="","",Txn!$B3286)</f>
        <v>0</v>
      </c>
      <c r="B6559" s="38">
        <f>IF(Txn!$B3286="","",Txn!$C3286)</f>
        <v>0</v>
      </c>
      <c r="C6559" s="39">
        <f>IF(Txn!$B3286="","","تراکنش بانکی")</f>
        <v>0</v>
      </c>
      <c r="D6559" s="38">
        <f>IF(Txn!$B3286="","",IF(Txn!$X3286="","",Txn!$X3286))</f>
        <v>0</v>
      </c>
      <c r="E6559" s="39">
        <f>IF($D6559="","",IFERROR(VLOOKUP($D6559,AcctTbl,2,0),""))</f>
        <v>0</v>
      </c>
      <c r="F6559" s="39">
        <f>IF($D6559="","",IFERROR(VLOOKUP($D6559,AcctTbl,3,0),""))</f>
        <v>0</v>
      </c>
      <c r="G6559" s="39">
        <f>IF(Txn!$B3286="","",Txn!$D3286)</f>
        <v>0</v>
      </c>
      <c r="H6559" s="38">
        <f>IF(Txn!$B3286="","",Txn!$E3286)</f>
        <v>0</v>
      </c>
      <c r="I6559" s="40">
        <f>IF(Txn!$B3286="",0,Txn!$O3286)</f>
        <v>0</v>
      </c>
      <c r="J6559" s="40">
        <f>IF(Txn!$B3286="",0,Txn!$P3286)</f>
        <v>0</v>
      </c>
      <c r="K6559" s="41">
        <f>IF($A6559="","",IFERROR(VALUE(MID($A6559,6,2)),""))</f>
        <v>0</v>
      </c>
      <c r="L6559" s="39">
        <f>IF(Txn!$K3286="","",Txn!$K3286)</f>
        <v>0</v>
      </c>
      <c r="N6559" s="42">
        <f>IF($D6559="",0,COUNTIF(BankAccts,$D6559))</f>
        <v>0</v>
      </c>
    </row>
    <row r="6560" spans="1:14">
      <c r="A6560" s="38">
        <f>IF(Txn!$B3286="","",Txn!$B3286)</f>
        <v>0</v>
      </c>
      <c r="B6560" s="38">
        <f>IF(Txn!$B3286="","",Txn!$C3286)</f>
        <v>0</v>
      </c>
      <c r="C6560" s="39">
        <f>IF(Txn!$B3286="","","تراکنش بانکی")</f>
        <v>0</v>
      </c>
      <c r="D6560" s="38">
        <f>IF(Txn!$B3286="","",IF(IF(Txn!$U3286="TRF",Txn!$Y3286,Txn!$Z3286)="","",IF(Txn!$U3286="TRF",Txn!$Y3286,Txn!$Z3286)))</f>
        <v>0</v>
      </c>
      <c r="E6560" s="39">
        <f>IF($D6560="","",IFERROR(VLOOKUP($D6560,AcctTbl,2,0),""))</f>
        <v>0</v>
      </c>
      <c r="F6560" s="39">
        <f>IF($D6560="","",IFERROR(VLOOKUP($D6560,AcctTbl,3,0),""))</f>
        <v>0</v>
      </c>
      <c r="G6560" s="39">
        <f>IF(Txn!$B3286="","",Txn!$D3286)</f>
        <v>0</v>
      </c>
      <c r="H6560" s="38">
        <f>IF(Txn!$B3286="","",Txn!$E3286)</f>
        <v>0</v>
      </c>
      <c r="I6560" s="40">
        <f>IF(Txn!$B3286="",0,Txn!$Q3286)</f>
        <v>0</v>
      </c>
      <c r="J6560" s="40">
        <f>IF(Txn!$B3286="",0,Txn!$R3286)</f>
        <v>0</v>
      </c>
      <c r="K6560" s="41">
        <f>IF($A6560="","",IFERROR(VALUE(MID($A6560,6,2)),""))</f>
        <v>0</v>
      </c>
      <c r="L6560" s="39">
        <f>IF(Txn!$K3286="","","طرف مقابل — "&amp;Txn!$K3286)</f>
        <v>0</v>
      </c>
      <c r="N6560" s="42">
        <f>IF($D6560="",0,COUNTIF(BankAccts,$D6560))</f>
        <v>0</v>
      </c>
    </row>
    <row r="6561" spans="1:14">
      <c r="A6561" s="38">
        <f>IF(Txn!$B3287="","",Txn!$B3287)</f>
        <v>0</v>
      </c>
      <c r="B6561" s="38">
        <f>IF(Txn!$B3287="","",Txn!$C3287)</f>
        <v>0</v>
      </c>
      <c r="C6561" s="39">
        <f>IF(Txn!$B3287="","","تراکنش بانکی")</f>
        <v>0</v>
      </c>
      <c r="D6561" s="38">
        <f>IF(Txn!$B3287="","",IF(Txn!$X3287="","",Txn!$X3287))</f>
        <v>0</v>
      </c>
      <c r="E6561" s="39">
        <f>IF($D6561="","",IFERROR(VLOOKUP($D6561,AcctTbl,2,0),""))</f>
        <v>0</v>
      </c>
      <c r="F6561" s="39">
        <f>IF($D6561="","",IFERROR(VLOOKUP($D6561,AcctTbl,3,0),""))</f>
        <v>0</v>
      </c>
      <c r="G6561" s="39">
        <f>IF(Txn!$B3287="","",Txn!$D3287)</f>
        <v>0</v>
      </c>
      <c r="H6561" s="38">
        <f>IF(Txn!$B3287="","",Txn!$E3287)</f>
        <v>0</v>
      </c>
      <c r="I6561" s="40">
        <f>IF(Txn!$B3287="",0,Txn!$O3287)</f>
        <v>0</v>
      </c>
      <c r="J6561" s="40">
        <f>IF(Txn!$B3287="",0,Txn!$P3287)</f>
        <v>0</v>
      </c>
      <c r="K6561" s="41">
        <f>IF($A6561="","",IFERROR(VALUE(MID($A6561,6,2)),""))</f>
        <v>0</v>
      </c>
      <c r="L6561" s="39">
        <f>IF(Txn!$K3287="","",Txn!$K3287)</f>
        <v>0</v>
      </c>
      <c r="N6561" s="42">
        <f>IF($D6561="",0,COUNTIF(BankAccts,$D6561))</f>
        <v>0</v>
      </c>
    </row>
    <row r="6562" spans="1:14">
      <c r="A6562" s="38">
        <f>IF(Txn!$B3287="","",Txn!$B3287)</f>
        <v>0</v>
      </c>
      <c r="B6562" s="38">
        <f>IF(Txn!$B3287="","",Txn!$C3287)</f>
        <v>0</v>
      </c>
      <c r="C6562" s="39">
        <f>IF(Txn!$B3287="","","تراکنش بانکی")</f>
        <v>0</v>
      </c>
      <c r="D6562" s="38">
        <f>IF(Txn!$B3287="","",IF(IF(Txn!$U3287="TRF",Txn!$Y3287,Txn!$Z3287)="","",IF(Txn!$U3287="TRF",Txn!$Y3287,Txn!$Z3287)))</f>
        <v>0</v>
      </c>
      <c r="E6562" s="39">
        <f>IF($D6562="","",IFERROR(VLOOKUP($D6562,AcctTbl,2,0),""))</f>
        <v>0</v>
      </c>
      <c r="F6562" s="39">
        <f>IF($D6562="","",IFERROR(VLOOKUP($D6562,AcctTbl,3,0),""))</f>
        <v>0</v>
      </c>
      <c r="G6562" s="39">
        <f>IF(Txn!$B3287="","",Txn!$D3287)</f>
        <v>0</v>
      </c>
      <c r="H6562" s="38">
        <f>IF(Txn!$B3287="","",Txn!$E3287)</f>
        <v>0</v>
      </c>
      <c r="I6562" s="40">
        <f>IF(Txn!$B3287="",0,Txn!$Q3287)</f>
        <v>0</v>
      </c>
      <c r="J6562" s="40">
        <f>IF(Txn!$B3287="",0,Txn!$R3287)</f>
        <v>0</v>
      </c>
      <c r="K6562" s="41">
        <f>IF($A6562="","",IFERROR(VALUE(MID($A6562,6,2)),""))</f>
        <v>0</v>
      </c>
      <c r="L6562" s="39">
        <f>IF(Txn!$K3287="","","طرف مقابل — "&amp;Txn!$K3287)</f>
        <v>0</v>
      </c>
      <c r="N6562" s="42">
        <f>IF($D6562="",0,COUNTIF(BankAccts,$D6562))</f>
        <v>0</v>
      </c>
    </row>
    <row r="6563" spans="1:14">
      <c r="A6563" s="38">
        <f>IF(Txn!$B3288="","",Txn!$B3288)</f>
        <v>0</v>
      </c>
      <c r="B6563" s="38">
        <f>IF(Txn!$B3288="","",Txn!$C3288)</f>
        <v>0</v>
      </c>
      <c r="C6563" s="39">
        <f>IF(Txn!$B3288="","","تراکنش بانکی")</f>
        <v>0</v>
      </c>
      <c r="D6563" s="38">
        <f>IF(Txn!$B3288="","",IF(Txn!$X3288="","",Txn!$X3288))</f>
        <v>0</v>
      </c>
      <c r="E6563" s="39">
        <f>IF($D6563="","",IFERROR(VLOOKUP($D6563,AcctTbl,2,0),""))</f>
        <v>0</v>
      </c>
      <c r="F6563" s="39">
        <f>IF($D6563="","",IFERROR(VLOOKUP($D6563,AcctTbl,3,0),""))</f>
        <v>0</v>
      </c>
      <c r="G6563" s="39">
        <f>IF(Txn!$B3288="","",Txn!$D3288)</f>
        <v>0</v>
      </c>
      <c r="H6563" s="38">
        <f>IF(Txn!$B3288="","",Txn!$E3288)</f>
        <v>0</v>
      </c>
      <c r="I6563" s="40">
        <f>IF(Txn!$B3288="",0,Txn!$O3288)</f>
        <v>0</v>
      </c>
      <c r="J6563" s="40">
        <f>IF(Txn!$B3288="",0,Txn!$P3288)</f>
        <v>0</v>
      </c>
      <c r="K6563" s="41">
        <f>IF($A6563="","",IFERROR(VALUE(MID($A6563,6,2)),""))</f>
        <v>0</v>
      </c>
      <c r="L6563" s="39">
        <f>IF(Txn!$K3288="","",Txn!$K3288)</f>
        <v>0</v>
      </c>
      <c r="N6563" s="42">
        <f>IF($D6563="",0,COUNTIF(BankAccts,$D6563))</f>
        <v>0</v>
      </c>
    </row>
    <row r="6564" spans="1:14">
      <c r="A6564" s="38">
        <f>IF(Txn!$B3288="","",Txn!$B3288)</f>
        <v>0</v>
      </c>
      <c r="B6564" s="38">
        <f>IF(Txn!$B3288="","",Txn!$C3288)</f>
        <v>0</v>
      </c>
      <c r="C6564" s="39">
        <f>IF(Txn!$B3288="","","تراکنش بانکی")</f>
        <v>0</v>
      </c>
      <c r="D6564" s="38">
        <f>IF(Txn!$B3288="","",IF(IF(Txn!$U3288="TRF",Txn!$Y3288,Txn!$Z3288)="","",IF(Txn!$U3288="TRF",Txn!$Y3288,Txn!$Z3288)))</f>
        <v>0</v>
      </c>
      <c r="E6564" s="39">
        <f>IF($D6564="","",IFERROR(VLOOKUP($D6564,AcctTbl,2,0),""))</f>
        <v>0</v>
      </c>
      <c r="F6564" s="39">
        <f>IF($D6564="","",IFERROR(VLOOKUP($D6564,AcctTbl,3,0),""))</f>
        <v>0</v>
      </c>
      <c r="G6564" s="39">
        <f>IF(Txn!$B3288="","",Txn!$D3288)</f>
        <v>0</v>
      </c>
      <c r="H6564" s="38">
        <f>IF(Txn!$B3288="","",Txn!$E3288)</f>
        <v>0</v>
      </c>
      <c r="I6564" s="40">
        <f>IF(Txn!$B3288="",0,Txn!$Q3288)</f>
        <v>0</v>
      </c>
      <c r="J6564" s="40">
        <f>IF(Txn!$B3288="",0,Txn!$R3288)</f>
        <v>0</v>
      </c>
      <c r="K6564" s="41">
        <f>IF($A6564="","",IFERROR(VALUE(MID($A6564,6,2)),""))</f>
        <v>0</v>
      </c>
      <c r="L6564" s="39">
        <f>IF(Txn!$K3288="","","طرف مقابل — "&amp;Txn!$K3288)</f>
        <v>0</v>
      </c>
      <c r="N6564" s="42">
        <f>IF($D6564="",0,COUNTIF(BankAccts,$D6564))</f>
        <v>0</v>
      </c>
    </row>
    <row r="6565" spans="1:14">
      <c r="A6565" s="38">
        <f>IF(Txn!$B3289="","",Txn!$B3289)</f>
        <v>0</v>
      </c>
      <c r="B6565" s="38">
        <f>IF(Txn!$B3289="","",Txn!$C3289)</f>
        <v>0</v>
      </c>
      <c r="C6565" s="39">
        <f>IF(Txn!$B3289="","","تراکنش بانکی")</f>
        <v>0</v>
      </c>
      <c r="D6565" s="38">
        <f>IF(Txn!$B3289="","",IF(Txn!$X3289="","",Txn!$X3289))</f>
        <v>0</v>
      </c>
      <c r="E6565" s="39">
        <f>IF($D6565="","",IFERROR(VLOOKUP($D6565,AcctTbl,2,0),""))</f>
        <v>0</v>
      </c>
      <c r="F6565" s="39">
        <f>IF($D6565="","",IFERROR(VLOOKUP($D6565,AcctTbl,3,0),""))</f>
        <v>0</v>
      </c>
      <c r="G6565" s="39">
        <f>IF(Txn!$B3289="","",Txn!$D3289)</f>
        <v>0</v>
      </c>
      <c r="H6565" s="38">
        <f>IF(Txn!$B3289="","",Txn!$E3289)</f>
        <v>0</v>
      </c>
      <c r="I6565" s="40">
        <f>IF(Txn!$B3289="",0,Txn!$O3289)</f>
        <v>0</v>
      </c>
      <c r="J6565" s="40">
        <f>IF(Txn!$B3289="",0,Txn!$P3289)</f>
        <v>0</v>
      </c>
      <c r="K6565" s="41">
        <f>IF($A6565="","",IFERROR(VALUE(MID($A6565,6,2)),""))</f>
        <v>0</v>
      </c>
      <c r="L6565" s="39">
        <f>IF(Txn!$K3289="","",Txn!$K3289)</f>
        <v>0</v>
      </c>
      <c r="N6565" s="42">
        <f>IF($D6565="",0,COUNTIF(BankAccts,$D6565))</f>
        <v>0</v>
      </c>
    </row>
    <row r="6566" spans="1:14">
      <c r="A6566" s="38">
        <f>IF(Txn!$B3289="","",Txn!$B3289)</f>
        <v>0</v>
      </c>
      <c r="B6566" s="38">
        <f>IF(Txn!$B3289="","",Txn!$C3289)</f>
        <v>0</v>
      </c>
      <c r="C6566" s="39">
        <f>IF(Txn!$B3289="","","تراکنش بانکی")</f>
        <v>0</v>
      </c>
      <c r="D6566" s="38">
        <f>IF(Txn!$B3289="","",IF(IF(Txn!$U3289="TRF",Txn!$Y3289,Txn!$Z3289)="","",IF(Txn!$U3289="TRF",Txn!$Y3289,Txn!$Z3289)))</f>
        <v>0</v>
      </c>
      <c r="E6566" s="39">
        <f>IF($D6566="","",IFERROR(VLOOKUP($D6566,AcctTbl,2,0),""))</f>
        <v>0</v>
      </c>
      <c r="F6566" s="39">
        <f>IF($D6566="","",IFERROR(VLOOKUP($D6566,AcctTbl,3,0),""))</f>
        <v>0</v>
      </c>
      <c r="G6566" s="39">
        <f>IF(Txn!$B3289="","",Txn!$D3289)</f>
        <v>0</v>
      </c>
      <c r="H6566" s="38">
        <f>IF(Txn!$B3289="","",Txn!$E3289)</f>
        <v>0</v>
      </c>
      <c r="I6566" s="40">
        <f>IF(Txn!$B3289="",0,Txn!$Q3289)</f>
        <v>0</v>
      </c>
      <c r="J6566" s="40">
        <f>IF(Txn!$B3289="",0,Txn!$R3289)</f>
        <v>0</v>
      </c>
      <c r="K6566" s="41">
        <f>IF($A6566="","",IFERROR(VALUE(MID($A6566,6,2)),""))</f>
        <v>0</v>
      </c>
      <c r="L6566" s="39">
        <f>IF(Txn!$K3289="","","طرف مقابل — "&amp;Txn!$K3289)</f>
        <v>0</v>
      </c>
      <c r="N6566" s="42">
        <f>IF($D6566="",0,COUNTIF(BankAccts,$D6566))</f>
        <v>0</v>
      </c>
    </row>
    <row r="6567" spans="1:14">
      <c r="A6567" s="38">
        <f>IF(Txn!$B3290="","",Txn!$B3290)</f>
        <v>0</v>
      </c>
      <c r="B6567" s="38">
        <f>IF(Txn!$B3290="","",Txn!$C3290)</f>
        <v>0</v>
      </c>
      <c r="C6567" s="39">
        <f>IF(Txn!$B3290="","","تراکنش بانکی")</f>
        <v>0</v>
      </c>
      <c r="D6567" s="38">
        <f>IF(Txn!$B3290="","",IF(Txn!$X3290="","",Txn!$X3290))</f>
        <v>0</v>
      </c>
      <c r="E6567" s="39">
        <f>IF($D6567="","",IFERROR(VLOOKUP($D6567,AcctTbl,2,0),""))</f>
        <v>0</v>
      </c>
      <c r="F6567" s="39">
        <f>IF($D6567="","",IFERROR(VLOOKUP($D6567,AcctTbl,3,0),""))</f>
        <v>0</v>
      </c>
      <c r="G6567" s="39">
        <f>IF(Txn!$B3290="","",Txn!$D3290)</f>
        <v>0</v>
      </c>
      <c r="H6567" s="38">
        <f>IF(Txn!$B3290="","",Txn!$E3290)</f>
        <v>0</v>
      </c>
      <c r="I6567" s="40">
        <f>IF(Txn!$B3290="",0,Txn!$O3290)</f>
        <v>0</v>
      </c>
      <c r="J6567" s="40">
        <f>IF(Txn!$B3290="",0,Txn!$P3290)</f>
        <v>0</v>
      </c>
      <c r="K6567" s="41">
        <f>IF($A6567="","",IFERROR(VALUE(MID($A6567,6,2)),""))</f>
        <v>0</v>
      </c>
      <c r="L6567" s="39">
        <f>IF(Txn!$K3290="","",Txn!$K3290)</f>
        <v>0</v>
      </c>
      <c r="N6567" s="42">
        <f>IF($D6567="",0,COUNTIF(BankAccts,$D6567))</f>
        <v>0</v>
      </c>
    </row>
    <row r="6568" spans="1:14">
      <c r="A6568" s="38">
        <f>IF(Txn!$B3290="","",Txn!$B3290)</f>
        <v>0</v>
      </c>
      <c r="B6568" s="38">
        <f>IF(Txn!$B3290="","",Txn!$C3290)</f>
        <v>0</v>
      </c>
      <c r="C6568" s="39">
        <f>IF(Txn!$B3290="","","تراکنش بانکی")</f>
        <v>0</v>
      </c>
      <c r="D6568" s="38">
        <f>IF(Txn!$B3290="","",IF(IF(Txn!$U3290="TRF",Txn!$Y3290,Txn!$Z3290)="","",IF(Txn!$U3290="TRF",Txn!$Y3290,Txn!$Z3290)))</f>
        <v>0</v>
      </c>
      <c r="E6568" s="39">
        <f>IF($D6568="","",IFERROR(VLOOKUP($D6568,AcctTbl,2,0),""))</f>
        <v>0</v>
      </c>
      <c r="F6568" s="39">
        <f>IF($D6568="","",IFERROR(VLOOKUP($D6568,AcctTbl,3,0),""))</f>
        <v>0</v>
      </c>
      <c r="G6568" s="39">
        <f>IF(Txn!$B3290="","",Txn!$D3290)</f>
        <v>0</v>
      </c>
      <c r="H6568" s="38">
        <f>IF(Txn!$B3290="","",Txn!$E3290)</f>
        <v>0</v>
      </c>
      <c r="I6568" s="40">
        <f>IF(Txn!$B3290="",0,Txn!$Q3290)</f>
        <v>0</v>
      </c>
      <c r="J6568" s="40">
        <f>IF(Txn!$B3290="",0,Txn!$R3290)</f>
        <v>0</v>
      </c>
      <c r="K6568" s="41">
        <f>IF($A6568="","",IFERROR(VALUE(MID($A6568,6,2)),""))</f>
        <v>0</v>
      </c>
      <c r="L6568" s="39">
        <f>IF(Txn!$K3290="","","طرف مقابل — "&amp;Txn!$K3290)</f>
        <v>0</v>
      </c>
      <c r="N6568" s="42">
        <f>IF($D6568="",0,COUNTIF(BankAccts,$D6568))</f>
        <v>0</v>
      </c>
    </row>
    <row r="6569" spans="1:14">
      <c r="A6569" s="38">
        <f>IF(Txn!$B3291="","",Txn!$B3291)</f>
        <v>0</v>
      </c>
      <c r="B6569" s="38">
        <f>IF(Txn!$B3291="","",Txn!$C3291)</f>
        <v>0</v>
      </c>
      <c r="C6569" s="39">
        <f>IF(Txn!$B3291="","","تراکنش بانکی")</f>
        <v>0</v>
      </c>
      <c r="D6569" s="38">
        <f>IF(Txn!$B3291="","",IF(Txn!$X3291="","",Txn!$X3291))</f>
        <v>0</v>
      </c>
      <c r="E6569" s="39">
        <f>IF($D6569="","",IFERROR(VLOOKUP($D6569,AcctTbl,2,0),""))</f>
        <v>0</v>
      </c>
      <c r="F6569" s="39">
        <f>IF($D6569="","",IFERROR(VLOOKUP($D6569,AcctTbl,3,0),""))</f>
        <v>0</v>
      </c>
      <c r="G6569" s="39">
        <f>IF(Txn!$B3291="","",Txn!$D3291)</f>
        <v>0</v>
      </c>
      <c r="H6569" s="38">
        <f>IF(Txn!$B3291="","",Txn!$E3291)</f>
        <v>0</v>
      </c>
      <c r="I6569" s="40">
        <f>IF(Txn!$B3291="",0,Txn!$O3291)</f>
        <v>0</v>
      </c>
      <c r="J6569" s="40">
        <f>IF(Txn!$B3291="",0,Txn!$P3291)</f>
        <v>0</v>
      </c>
      <c r="K6569" s="41">
        <f>IF($A6569="","",IFERROR(VALUE(MID($A6569,6,2)),""))</f>
        <v>0</v>
      </c>
      <c r="L6569" s="39">
        <f>IF(Txn!$K3291="","",Txn!$K3291)</f>
        <v>0</v>
      </c>
      <c r="N6569" s="42">
        <f>IF($D6569="",0,COUNTIF(BankAccts,$D6569))</f>
        <v>0</v>
      </c>
    </row>
    <row r="6570" spans="1:14">
      <c r="A6570" s="38">
        <f>IF(Txn!$B3291="","",Txn!$B3291)</f>
        <v>0</v>
      </c>
      <c r="B6570" s="38">
        <f>IF(Txn!$B3291="","",Txn!$C3291)</f>
        <v>0</v>
      </c>
      <c r="C6570" s="39">
        <f>IF(Txn!$B3291="","","تراکنش بانکی")</f>
        <v>0</v>
      </c>
      <c r="D6570" s="38">
        <f>IF(Txn!$B3291="","",IF(IF(Txn!$U3291="TRF",Txn!$Y3291,Txn!$Z3291)="","",IF(Txn!$U3291="TRF",Txn!$Y3291,Txn!$Z3291)))</f>
        <v>0</v>
      </c>
      <c r="E6570" s="39">
        <f>IF($D6570="","",IFERROR(VLOOKUP($D6570,AcctTbl,2,0),""))</f>
        <v>0</v>
      </c>
      <c r="F6570" s="39">
        <f>IF($D6570="","",IFERROR(VLOOKUP($D6570,AcctTbl,3,0),""))</f>
        <v>0</v>
      </c>
      <c r="G6570" s="39">
        <f>IF(Txn!$B3291="","",Txn!$D3291)</f>
        <v>0</v>
      </c>
      <c r="H6570" s="38">
        <f>IF(Txn!$B3291="","",Txn!$E3291)</f>
        <v>0</v>
      </c>
      <c r="I6570" s="40">
        <f>IF(Txn!$B3291="",0,Txn!$Q3291)</f>
        <v>0</v>
      </c>
      <c r="J6570" s="40">
        <f>IF(Txn!$B3291="",0,Txn!$R3291)</f>
        <v>0</v>
      </c>
      <c r="K6570" s="41">
        <f>IF($A6570="","",IFERROR(VALUE(MID($A6570,6,2)),""))</f>
        <v>0</v>
      </c>
      <c r="L6570" s="39">
        <f>IF(Txn!$K3291="","","طرف مقابل — "&amp;Txn!$K3291)</f>
        <v>0</v>
      </c>
      <c r="N6570" s="42">
        <f>IF($D6570="",0,COUNTIF(BankAccts,$D6570))</f>
        <v>0</v>
      </c>
    </row>
    <row r="6571" spans="1:14">
      <c r="A6571" s="38">
        <f>IF(Txn!$B3292="","",Txn!$B3292)</f>
        <v>0</v>
      </c>
      <c r="B6571" s="38">
        <f>IF(Txn!$B3292="","",Txn!$C3292)</f>
        <v>0</v>
      </c>
      <c r="C6571" s="39">
        <f>IF(Txn!$B3292="","","تراکنش بانکی")</f>
        <v>0</v>
      </c>
      <c r="D6571" s="38">
        <f>IF(Txn!$B3292="","",IF(Txn!$X3292="","",Txn!$X3292))</f>
        <v>0</v>
      </c>
      <c r="E6571" s="39">
        <f>IF($D6571="","",IFERROR(VLOOKUP($D6571,AcctTbl,2,0),""))</f>
        <v>0</v>
      </c>
      <c r="F6571" s="39">
        <f>IF($D6571="","",IFERROR(VLOOKUP($D6571,AcctTbl,3,0),""))</f>
        <v>0</v>
      </c>
      <c r="G6571" s="39">
        <f>IF(Txn!$B3292="","",Txn!$D3292)</f>
        <v>0</v>
      </c>
      <c r="H6571" s="38">
        <f>IF(Txn!$B3292="","",Txn!$E3292)</f>
        <v>0</v>
      </c>
      <c r="I6571" s="40">
        <f>IF(Txn!$B3292="",0,Txn!$O3292)</f>
        <v>0</v>
      </c>
      <c r="J6571" s="40">
        <f>IF(Txn!$B3292="",0,Txn!$P3292)</f>
        <v>0</v>
      </c>
      <c r="K6571" s="41">
        <f>IF($A6571="","",IFERROR(VALUE(MID($A6571,6,2)),""))</f>
        <v>0</v>
      </c>
      <c r="L6571" s="39">
        <f>IF(Txn!$K3292="","",Txn!$K3292)</f>
        <v>0</v>
      </c>
      <c r="N6571" s="42">
        <f>IF($D6571="",0,COUNTIF(BankAccts,$D6571))</f>
        <v>0</v>
      </c>
    </row>
    <row r="6572" spans="1:14">
      <c r="A6572" s="38">
        <f>IF(Txn!$B3292="","",Txn!$B3292)</f>
        <v>0</v>
      </c>
      <c r="B6572" s="38">
        <f>IF(Txn!$B3292="","",Txn!$C3292)</f>
        <v>0</v>
      </c>
      <c r="C6572" s="39">
        <f>IF(Txn!$B3292="","","تراکنش بانکی")</f>
        <v>0</v>
      </c>
      <c r="D6572" s="38">
        <f>IF(Txn!$B3292="","",IF(IF(Txn!$U3292="TRF",Txn!$Y3292,Txn!$Z3292)="","",IF(Txn!$U3292="TRF",Txn!$Y3292,Txn!$Z3292)))</f>
        <v>0</v>
      </c>
      <c r="E6572" s="39">
        <f>IF($D6572="","",IFERROR(VLOOKUP($D6572,AcctTbl,2,0),""))</f>
        <v>0</v>
      </c>
      <c r="F6572" s="39">
        <f>IF($D6572="","",IFERROR(VLOOKUP($D6572,AcctTbl,3,0),""))</f>
        <v>0</v>
      </c>
      <c r="G6572" s="39">
        <f>IF(Txn!$B3292="","",Txn!$D3292)</f>
        <v>0</v>
      </c>
      <c r="H6572" s="38">
        <f>IF(Txn!$B3292="","",Txn!$E3292)</f>
        <v>0</v>
      </c>
      <c r="I6572" s="40">
        <f>IF(Txn!$B3292="",0,Txn!$Q3292)</f>
        <v>0</v>
      </c>
      <c r="J6572" s="40">
        <f>IF(Txn!$B3292="",0,Txn!$R3292)</f>
        <v>0</v>
      </c>
      <c r="K6572" s="41">
        <f>IF($A6572="","",IFERROR(VALUE(MID($A6572,6,2)),""))</f>
        <v>0</v>
      </c>
      <c r="L6572" s="39">
        <f>IF(Txn!$K3292="","","طرف مقابل — "&amp;Txn!$K3292)</f>
        <v>0</v>
      </c>
      <c r="N6572" s="42">
        <f>IF($D6572="",0,COUNTIF(BankAccts,$D6572))</f>
        <v>0</v>
      </c>
    </row>
    <row r="6573" spans="1:14">
      <c r="A6573" s="38">
        <f>IF(Txn!$B3293="","",Txn!$B3293)</f>
        <v>0</v>
      </c>
      <c r="B6573" s="38">
        <f>IF(Txn!$B3293="","",Txn!$C3293)</f>
        <v>0</v>
      </c>
      <c r="C6573" s="39">
        <f>IF(Txn!$B3293="","","تراکنش بانکی")</f>
        <v>0</v>
      </c>
      <c r="D6573" s="38">
        <f>IF(Txn!$B3293="","",IF(Txn!$X3293="","",Txn!$X3293))</f>
        <v>0</v>
      </c>
      <c r="E6573" s="39">
        <f>IF($D6573="","",IFERROR(VLOOKUP($D6573,AcctTbl,2,0),""))</f>
        <v>0</v>
      </c>
      <c r="F6573" s="39">
        <f>IF($D6573="","",IFERROR(VLOOKUP($D6573,AcctTbl,3,0),""))</f>
        <v>0</v>
      </c>
      <c r="G6573" s="39">
        <f>IF(Txn!$B3293="","",Txn!$D3293)</f>
        <v>0</v>
      </c>
      <c r="H6573" s="38">
        <f>IF(Txn!$B3293="","",Txn!$E3293)</f>
        <v>0</v>
      </c>
      <c r="I6573" s="40">
        <f>IF(Txn!$B3293="",0,Txn!$O3293)</f>
        <v>0</v>
      </c>
      <c r="J6573" s="40">
        <f>IF(Txn!$B3293="",0,Txn!$P3293)</f>
        <v>0</v>
      </c>
      <c r="K6573" s="41">
        <f>IF($A6573="","",IFERROR(VALUE(MID($A6573,6,2)),""))</f>
        <v>0</v>
      </c>
      <c r="L6573" s="39">
        <f>IF(Txn!$K3293="","",Txn!$K3293)</f>
        <v>0</v>
      </c>
      <c r="N6573" s="42">
        <f>IF($D6573="",0,COUNTIF(BankAccts,$D6573))</f>
        <v>0</v>
      </c>
    </row>
    <row r="6574" spans="1:14">
      <c r="A6574" s="38">
        <f>IF(Txn!$B3293="","",Txn!$B3293)</f>
        <v>0</v>
      </c>
      <c r="B6574" s="38">
        <f>IF(Txn!$B3293="","",Txn!$C3293)</f>
        <v>0</v>
      </c>
      <c r="C6574" s="39">
        <f>IF(Txn!$B3293="","","تراکنش بانکی")</f>
        <v>0</v>
      </c>
      <c r="D6574" s="38">
        <f>IF(Txn!$B3293="","",IF(IF(Txn!$U3293="TRF",Txn!$Y3293,Txn!$Z3293)="","",IF(Txn!$U3293="TRF",Txn!$Y3293,Txn!$Z3293)))</f>
        <v>0</v>
      </c>
      <c r="E6574" s="39">
        <f>IF($D6574="","",IFERROR(VLOOKUP($D6574,AcctTbl,2,0),""))</f>
        <v>0</v>
      </c>
      <c r="F6574" s="39">
        <f>IF($D6574="","",IFERROR(VLOOKUP($D6574,AcctTbl,3,0),""))</f>
        <v>0</v>
      </c>
      <c r="G6574" s="39">
        <f>IF(Txn!$B3293="","",Txn!$D3293)</f>
        <v>0</v>
      </c>
      <c r="H6574" s="38">
        <f>IF(Txn!$B3293="","",Txn!$E3293)</f>
        <v>0</v>
      </c>
      <c r="I6574" s="40">
        <f>IF(Txn!$B3293="",0,Txn!$Q3293)</f>
        <v>0</v>
      </c>
      <c r="J6574" s="40">
        <f>IF(Txn!$B3293="",0,Txn!$R3293)</f>
        <v>0</v>
      </c>
      <c r="K6574" s="41">
        <f>IF($A6574="","",IFERROR(VALUE(MID($A6574,6,2)),""))</f>
        <v>0</v>
      </c>
      <c r="L6574" s="39">
        <f>IF(Txn!$K3293="","","طرف مقابل — "&amp;Txn!$K3293)</f>
        <v>0</v>
      </c>
      <c r="N6574" s="42">
        <f>IF($D6574="",0,COUNTIF(BankAccts,$D6574))</f>
        <v>0</v>
      </c>
    </row>
    <row r="6575" spans="1:14">
      <c r="A6575" s="38">
        <f>IF(Txn!$B3294="","",Txn!$B3294)</f>
        <v>0</v>
      </c>
      <c r="B6575" s="38">
        <f>IF(Txn!$B3294="","",Txn!$C3294)</f>
        <v>0</v>
      </c>
      <c r="C6575" s="39">
        <f>IF(Txn!$B3294="","","تراکنش بانکی")</f>
        <v>0</v>
      </c>
      <c r="D6575" s="38">
        <f>IF(Txn!$B3294="","",IF(Txn!$X3294="","",Txn!$X3294))</f>
        <v>0</v>
      </c>
      <c r="E6575" s="39">
        <f>IF($D6575="","",IFERROR(VLOOKUP($D6575,AcctTbl,2,0),""))</f>
        <v>0</v>
      </c>
      <c r="F6575" s="39">
        <f>IF($D6575="","",IFERROR(VLOOKUP($D6575,AcctTbl,3,0),""))</f>
        <v>0</v>
      </c>
      <c r="G6575" s="39">
        <f>IF(Txn!$B3294="","",Txn!$D3294)</f>
        <v>0</v>
      </c>
      <c r="H6575" s="38">
        <f>IF(Txn!$B3294="","",Txn!$E3294)</f>
        <v>0</v>
      </c>
      <c r="I6575" s="40">
        <f>IF(Txn!$B3294="",0,Txn!$O3294)</f>
        <v>0</v>
      </c>
      <c r="J6575" s="40">
        <f>IF(Txn!$B3294="",0,Txn!$P3294)</f>
        <v>0</v>
      </c>
      <c r="K6575" s="41">
        <f>IF($A6575="","",IFERROR(VALUE(MID($A6575,6,2)),""))</f>
        <v>0</v>
      </c>
      <c r="L6575" s="39">
        <f>IF(Txn!$K3294="","",Txn!$K3294)</f>
        <v>0</v>
      </c>
      <c r="N6575" s="42">
        <f>IF($D6575="",0,COUNTIF(BankAccts,$D6575))</f>
        <v>0</v>
      </c>
    </row>
    <row r="6576" spans="1:14">
      <c r="A6576" s="38">
        <f>IF(Txn!$B3294="","",Txn!$B3294)</f>
        <v>0</v>
      </c>
      <c r="B6576" s="38">
        <f>IF(Txn!$B3294="","",Txn!$C3294)</f>
        <v>0</v>
      </c>
      <c r="C6576" s="39">
        <f>IF(Txn!$B3294="","","تراکنش بانکی")</f>
        <v>0</v>
      </c>
      <c r="D6576" s="38">
        <f>IF(Txn!$B3294="","",IF(IF(Txn!$U3294="TRF",Txn!$Y3294,Txn!$Z3294)="","",IF(Txn!$U3294="TRF",Txn!$Y3294,Txn!$Z3294)))</f>
        <v>0</v>
      </c>
      <c r="E6576" s="39">
        <f>IF($D6576="","",IFERROR(VLOOKUP($D6576,AcctTbl,2,0),""))</f>
        <v>0</v>
      </c>
      <c r="F6576" s="39">
        <f>IF($D6576="","",IFERROR(VLOOKUP($D6576,AcctTbl,3,0),""))</f>
        <v>0</v>
      </c>
      <c r="G6576" s="39">
        <f>IF(Txn!$B3294="","",Txn!$D3294)</f>
        <v>0</v>
      </c>
      <c r="H6576" s="38">
        <f>IF(Txn!$B3294="","",Txn!$E3294)</f>
        <v>0</v>
      </c>
      <c r="I6576" s="40">
        <f>IF(Txn!$B3294="",0,Txn!$Q3294)</f>
        <v>0</v>
      </c>
      <c r="J6576" s="40">
        <f>IF(Txn!$B3294="",0,Txn!$R3294)</f>
        <v>0</v>
      </c>
      <c r="K6576" s="41">
        <f>IF($A6576="","",IFERROR(VALUE(MID($A6576,6,2)),""))</f>
        <v>0</v>
      </c>
      <c r="L6576" s="39">
        <f>IF(Txn!$K3294="","","طرف مقابل — "&amp;Txn!$K3294)</f>
        <v>0</v>
      </c>
      <c r="N6576" s="42">
        <f>IF($D6576="",0,COUNTIF(BankAccts,$D6576))</f>
        <v>0</v>
      </c>
    </row>
    <row r="6577" spans="1:14">
      <c r="A6577" s="38">
        <f>IF(Txn!$B3295="","",Txn!$B3295)</f>
        <v>0</v>
      </c>
      <c r="B6577" s="38">
        <f>IF(Txn!$B3295="","",Txn!$C3295)</f>
        <v>0</v>
      </c>
      <c r="C6577" s="39">
        <f>IF(Txn!$B3295="","","تراکنش بانکی")</f>
        <v>0</v>
      </c>
      <c r="D6577" s="38">
        <f>IF(Txn!$B3295="","",IF(Txn!$X3295="","",Txn!$X3295))</f>
        <v>0</v>
      </c>
      <c r="E6577" s="39">
        <f>IF($D6577="","",IFERROR(VLOOKUP($D6577,AcctTbl,2,0),""))</f>
        <v>0</v>
      </c>
      <c r="F6577" s="39">
        <f>IF($D6577="","",IFERROR(VLOOKUP($D6577,AcctTbl,3,0),""))</f>
        <v>0</v>
      </c>
      <c r="G6577" s="39">
        <f>IF(Txn!$B3295="","",Txn!$D3295)</f>
        <v>0</v>
      </c>
      <c r="H6577" s="38">
        <f>IF(Txn!$B3295="","",Txn!$E3295)</f>
        <v>0</v>
      </c>
      <c r="I6577" s="40">
        <f>IF(Txn!$B3295="",0,Txn!$O3295)</f>
        <v>0</v>
      </c>
      <c r="J6577" s="40">
        <f>IF(Txn!$B3295="",0,Txn!$P3295)</f>
        <v>0</v>
      </c>
      <c r="K6577" s="41">
        <f>IF($A6577="","",IFERROR(VALUE(MID($A6577,6,2)),""))</f>
        <v>0</v>
      </c>
      <c r="L6577" s="39">
        <f>IF(Txn!$K3295="","",Txn!$K3295)</f>
        <v>0</v>
      </c>
      <c r="N6577" s="42">
        <f>IF($D6577="",0,COUNTIF(BankAccts,$D6577))</f>
        <v>0</v>
      </c>
    </row>
    <row r="6578" spans="1:14">
      <c r="A6578" s="38">
        <f>IF(Txn!$B3295="","",Txn!$B3295)</f>
        <v>0</v>
      </c>
      <c r="B6578" s="38">
        <f>IF(Txn!$B3295="","",Txn!$C3295)</f>
        <v>0</v>
      </c>
      <c r="C6578" s="39">
        <f>IF(Txn!$B3295="","","تراکنش بانکی")</f>
        <v>0</v>
      </c>
      <c r="D6578" s="38">
        <f>IF(Txn!$B3295="","",IF(IF(Txn!$U3295="TRF",Txn!$Y3295,Txn!$Z3295)="","",IF(Txn!$U3295="TRF",Txn!$Y3295,Txn!$Z3295)))</f>
        <v>0</v>
      </c>
      <c r="E6578" s="39">
        <f>IF($D6578="","",IFERROR(VLOOKUP($D6578,AcctTbl,2,0),""))</f>
        <v>0</v>
      </c>
      <c r="F6578" s="39">
        <f>IF($D6578="","",IFERROR(VLOOKUP($D6578,AcctTbl,3,0),""))</f>
        <v>0</v>
      </c>
      <c r="G6578" s="39">
        <f>IF(Txn!$B3295="","",Txn!$D3295)</f>
        <v>0</v>
      </c>
      <c r="H6578" s="38">
        <f>IF(Txn!$B3295="","",Txn!$E3295)</f>
        <v>0</v>
      </c>
      <c r="I6578" s="40">
        <f>IF(Txn!$B3295="",0,Txn!$Q3295)</f>
        <v>0</v>
      </c>
      <c r="J6578" s="40">
        <f>IF(Txn!$B3295="",0,Txn!$R3295)</f>
        <v>0</v>
      </c>
      <c r="K6578" s="41">
        <f>IF($A6578="","",IFERROR(VALUE(MID($A6578,6,2)),""))</f>
        <v>0</v>
      </c>
      <c r="L6578" s="39">
        <f>IF(Txn!$K3295="","","طرف مقابل — "&amp;Txn!$K3295)</f>
        <v>0</v>
      </c>
      <c r="N6578" s="42">
        <f>IF($D6578="",0,COUNTIF(BankAccts,$D6578))</f>
        <v>0</v>
      </c>
    </row>
    <row r="6579" spans="1:14">
      <c r="A6579" s="38">
        <f>IF(Txn!$B3296="","",Txn!$B3296)</f>
        <v>0</v>
      </c>
      <c r="B6579" s="38">
        <f>IF(Txn!$B3296="","",Txn!$C3296)</f>
        <v>0</v>
      </c>
      <c r="C6579" s="39">
        <f>IF(Txn!$B3296="","","تراکنش بانکی")</f>
        <v>0</v>
      </c>
      <c r="D6579" s="38">
        <f>IF(Txn!$B3296="","",IF(Txn!$X3296="","",Txn!$X3296))</f>
        <v>0</v>
      </c>
      <c r="E6579" s="39">
        <f>IF($D6579="","",IFERROR(VLOOKUP($D6579,AcctTbl,2,0),""))</f>
        <v>0</v>
      </c>
      <c r="F6579" s="39">
        <f>IF($D6579="","",IFERROR(VLOOKUP($D6579,AcctTbl,3,0),""))</f>
        <v>0</v>
      </c>
      <c r="G6579" s="39">
        <f>IF(Txn!$B3296="","",Txn!$D3296)</f>
        <v>0</v>
      </c>
      <c r="H6579" s="38">
        <f>IF(Txn!$B3296="","",Txn!$E3296)</f>
        <v>0</v>
      </c>
      <c r="I6579" s="40">
        <f>IF(Txn!$B3296="",0,Txn!$O3296)</f>
        <v>0</v>
      </c>
      <c r="J6579" s="40">
        <f>IF(Txn!$B3296="",0,Txn!$P3296)</f>
        <v>0</v>
      </c>
      <c r="K6579" s="41">
        <f>IF($A6579="","",IFERROR(VALUE(MID($A6579,6,2)),""))</f>
        <v>0</v>
      </c>
      <c r="L6579" s="39">
        <f>IF(Txn!$K3296="","",Txn!$K3296)</f>
        <v>0</v>
      </c>
      <c r="N6579" s="42">
        <f>IF($D6579="",0,COUNTIF(BankAccts,$D6579))</f>
        <v>0</v>
      </c>
    </row>
    <row r="6580" spans="1:14">
      <c r="A6580" s="38">
        <f>IF(Txn!$B3296="","",Txn!$B3296)</f>
        <v>0</v>
      </c>
      <c r="B6580" s="38">
        <f>IF(Txn!$B3296="","",Txn!$C3296)</f>
        <v>0</v>
      </c>
      <c r="C6580" s="39">
        <f>IF(Txn!$B3296="","","تراکنش بانکی")</f>
        <v>0</v>
      </c>
      <c r="D6580" s="38">
        <f>IF(Txn!$B3296="","",IF(IF(Txn!$U3296="TRF",Txn!$Y3296,Txn!$Z3296)="","",IF(Txn!$U3296="TRF",Txn!$Y3296,Txn!$Z3296)))</f>
        <v>0</v>
      </c>
      <c r="E6580" s="39">
        <f>IF($D6580="","",IFERROR(VLOOKUP($D6580,AcctTbl,2,0),""))</f>
        <v>0</v>
      </c>
      <c r="F6580" s="39">
        <f>IF($D6580="","",IFERROR(VLOOKUP($D6580,AcctTbl,3,0),""))</f>
        <v>0</v>
      </c>
      <c r="G6580" s="39">
        <f>IF(Txn!$B3296="","",Txn!$D3296)</f>
        <v>0</v>
      </c>
      <c r="H6580" s="38">
        <f>IF(Txn!$B3296="","",Txn!$E3296)</f>
        <v>0</v>
      </c>
      <c r="I6580" s="40">
        <f>IF(Txn!$B3296="",0,Txn!$Q3296)</f>
        <v>0</v>
      </c>
      <c r="J6580" s="40">
        <f>IF(Txn!$B3296="",0,Txn!$R3296)</f>
        <v>0</v>
      </c>
      <c r="K6580" s="41">
        <f>IF($A6580="","",IFERROR(VALUE(MID($A6580,6,2)),""))</f>
        <v>0</v>
      </c>
      <c r="L6580" s="39">
        <f>IF(Txn!$K3296="","","طرف مقابل — "&amp;Txn!$K3296)</f>
        <v>0</v>
      </c>
      <c r="N6580" s="42">
        <f>IF($D6580="",0,COUNTIF(BankAccts,$D6580))</f>
        <v>0</v>
      </c>
    </row>
    <row r="6581" spans="1:14">
      <c r="A6581" s="38">
        <f>IF(Txn!$B3297="","",Txn!$B3297)</f>
        <v>0</v>
      </c>
      <c r="B6581" s="38">
        <f>IF(Txn!$B3297="","",Txn!$C3297)</f>
        <v>0</v>
      </c>
      <c r="C6581" s="39">
        <f>IF(Txn!$B3297="","","تراکنش بانکی")</f>
        <v>0</v>
      </c>
      <c r="D6581" s="38">
        <f>IF(Txn!$B3297="","",IF(Txn!$X3297="","",Txn!$X3297))</f>
        <v>0</v>
      </c>
      <c r="E6581" s="39">
        <f>IF($D6581="","",IFERROR(VLOOKUP($D6581,AcctTbl,2,0),""))</f>
        <v>0</v>
      </c>
      <c r="F6581" s="39">
        <f>IF($D6581="","",IFERROR(VLOOKUP($D6581,AcctTbl,3,0),""))</f>
        <v>0</v>
      </c>
      <c r="G6581" s="39">
        <f>IF(Txn!$B3297="","",Txn!$D3297)</f>
        <v>0</v>
      </c>
      <c r="H6581" s="38">
        <f>IF(Txn!$B3297="","",Txn!$E3297)</f>
        <v>0</v>
      </c>
      <c r="I6581" s="40">
        <f>IF(Txn!$B3297="",0,Txn!$O3297)</f>
        <v>0</v>
      </c>
      <c r="J6581" s="40">
        <f>IF(Txn!$B3297="",0,Txn!$P3297)</f>
        <v>0</v>
      </c>
      <c r="K6581" s="41">
        <f>IF($A6581="","",IFERROR(VALUE(MID($A6581,6,2)),""))</f>
        <v>0</v>
      </c>
      <c r="L6581" s="39">
        <f>IF(Txn!$K3297="","",Txn!$K3297)</f>
        <v>0</v>
      </c>
      <c r="N6581" s="42">
        <f>IF($D6581="",0,COUNTIF(BankAccts,$D6581))</f>
        <v>0</v>
      </c>
    </row>
    <row r="6582" spans="1:14">
      <c r="A6582" s="38">
        <f>IF(Txn!$B3297="","",Txn!$B3297)</f>
        <v>0</v>
      </c>
      <c r="B6582" s="38">
        <f>IF(Txn!$B3297="","",Txn!$C3297)</f>
        <v>0</v>
      </c>
      <c r="C6582" s="39">
        <f>IF(Txn!$B3297="","","تراکنش بانکی")</f>
        <v>0</v>
      </c>
      <c r="D6582" s="38">
        <f>IF(Txn!$B3297="","",IF(IF(Txn!$U3297="TRF",Txn!$Y3297,Txn!$Z3297)="","",IF(Txn!$U3297="TRF",Txn!$Y3297,Txn!$Z3297)))</f>
        <v>0</v>
      </c>
      <c r="E6582" s="39">
        <f>IF($D6582="","",IFERROR(VLOOKUP($D6582,AcctTbl,2,0),""))</f>
        <v>0</v>
      </c>
      <c r="F6582" s="39">
        <f>IF($D6582="","",IFERROR(VLOOKUP($D6582,AcctTbl,3,0),""))</f>
        <v>0</v>
      </c>
      <c r="G6582" s="39">
        <f>IF(Txn!$B3297="","",Txn!$D3297)</f>
        <v>0</v>
      </c>
      <c r="H6582" s="38">
        <f>IF(Txn!$B3297="","",Txn!$E3297)</f>
        <v>0</v>
      </c>
      <c r="I6582" s="40">
        <f>IF(Txn!$B3297="",0,Txn!$Q3297)</f>
        <v>0</v>
      </c>
      <c r="J6582" s="40">
        <f>IF(Txn!$B3297="",0,Txn!$R3297)</f>
        <v>0</v>
      </c>
      <c r="K6582" s="41">
        <f>IF($A6582="","",IFERROR(VALUE(MID($A6582,6,2)),""))</f>
        <v>0</v>
      </c>
      <c r="L6582" s="39">
        <f>IF(Txn!$K3297="","","طرف مقابل — "&amp;Txn!$K3297)</f>
        <v>0</v>
      </c>
      <c r="N6582" s="42">
        <f>IF($D6582="",0,COUNTIF(BankAccts,$D6582))</f>
        <v>0</v>
      </c>
    </row>
    <row r="6583" spans="1:14">
      <c r="A6583" s="38">
        <f>IF(Txn!$B3298="","",Txn!$B3298)</f>
        <v>0</v>
      </c>
      <c r="B6583" s="38">
        <f>IF(Txn!$B3298="","",Txn!$C3298)</f>
        <v>0</v>
      </c>
      <c r="C6583" s="39">
        <f>IF(Txn!$B3298="","","تراکنش بانکی")</f>
        <v>0</v>
      </c>
      <c r="D6583" s="38">
        <f>IF(Txn!$B3298="","",IF(Txn!$X3298="","",Txn!$X3298))</f>
        <v>0</v>
      </c>
      <c r="E6583" s="39">
        <f>IF($D6583="","",IFERROR(VLOOKUP($D6583,AcctTbl,2,0),""))</f>
        <v>0</v>
      </c>
      <c r="F6583" s="39">
        <f>IF($D6583="","",IFERROR(VLOOKUP($D6583,AcctTbl,3,0),""))</f>
        <v>0</v>
      </c>
      <c r="G6583" s="39">
        <f>IF(Txn!$B3298="","",Txn!$D3298)</f>
        <v>0</v>
      </c>
      <c r="H6583" s="38">
        <f>IF(Txn!$B3298="","",Txn!$E3298)</f>
        <v>0</v>
      </c>
      <c r="I6583" s="40">
        <f>IF(Txn!$B3298="",0,Txn!$O3298)</f>
        <v>0</v>
      </c>
      <c r="J6583" s="40">
        <f>IF(Txn!$B3298="",0,Txn!$P3298)</f>
        <v>0</v>
      </c>
      <c r="K6583" s="41">
        <f>IF($A6583="","",IFERROR(VALUE(MID($A6583,6,2)),""))</f>
        <v>0</v>
      </c>
      <c r="L6583" s="39">
        <f>IF(Txn!$K3298="","",Txn!$K3298)</f>
        <v>0</v>
      </c>
      <c r="N6583" s="42">
        <f>IF($D6583="",0,COUNTIF(BankAccts,$D6583))</f>
        <v>0</v>
      </c>
    </row>
    <row r="6584" spans="1:14">
      <c r="A6584" s="38">
        <f>IF(Txn!$B3298="","",Txn!$B3298)</f>
        <v>0</v>
      </c>
      <c r="B6584" s="38">
        <f>IF(Txn!$B3298="","",Txn!$C3298)</f>
        <v>0</v>
      </c>
      <c r="C6584" s="39">
        <f>IF(Txn!$B3298="","","تراکنش بانکی")</f>
        <v>0</v>
      </c>
      <c r="D6584" s="38">
        <f>IF(Txn!$B3298="","",IF(IF(Txn!$U3298="TRF",Txn!$Y3298,Txn!$Z3298)="","",IF(Txn!$U3298="TRF",Txn!$Y3298,Txn!$Z3298)))</f>
        <v>0</v>
      </c>
      <c r="E6584" s="39">
        <f>IF($D6584="","",IFERROR(VLOOKUP($D6584,AcctTbl,2,0),""))</f>
        <v>0</v>
      </c>
      <c r="F6584" s="39">
        <f>IF($D6584="","",IFERROR(VLOOKUP($D6584,AcctTbl,3,0),""))</f>
        <v>0</v>
      </c>
      <c r="G6584" s="39">
        <f>IF(Txn!$B3298="","",Txn!$D3298)</f>
        <v>0</v>
      </c>
      <c r="H6584" s="38">
        <f>IF(Txn!$B3298="","",Txn!$E3298)</f>
        <v>0</v>
      </c>
      <c r="I6584" s="40">
        <f>IF(Txn!$B3298="",0,Txn!$Q3298)</f>
        <v>0</v>
      </c>
      <c r="J6584" s="40">
        <f>IF(Txn!$B3298="",0,Txn!$R3298)</f>
        <v>0</v>
      </c>
      <c r="K6584" s="41">
        <f>IF($A6584="","",IFERROR(VALUE(MID($A6584,6,2)),""))</f>
        <v>0</v>
      </c>
      <c r="L6584" s="39">
        <f>IF(Txn!$K3298="","","طرف مقابل — "&amp;Txn!$K3298)</f>
        <v>0</v>
      </c>
      <c r="N6584" s="42">
        <f>IF($D6584="",0,COUNTIF(BankAccts,$D6584))</f>
        <v>0</v>
      </c>
    </row>
    <row r="6585" spans="1:14">
      <c r="A6585" s="38">
        <f>IF(Txn!$B3299="","",Txn!$B3299)</f>
        <v>0</v>
      </c>
      <c r="B6585" s="38">
        <f>IF(Txn!$B3299="","",Txn!$C3299)</f>
        <v>0</v>
      </c>
      <c r="C6585" s="39">
        <f>IF(Txn!$B3299="","","تراکنش بانکی")</f>
        <v>0</v>
      </c>
      <c r="D6585" s="38">
        <f>IF(Txn!$B3299="","",IF(Txn!$X3299="","",Txn!$X3299))</f>
        <v>0</v>
      </c>
      <c r="E6585" s="39">
        <f>IF($D6585="","",IFERROR(VLOOKUP($D6585,AcctTbl,2,0),""))</f>
        <v>0</v>
      </c>
      <c r="F6585" s="39">
        <f>IF($D6585="","",IFERROR(VLOOKUP($D6585,AcctTbl,3,0),""))</f>
        <v>0</v>
      </c>
      <c r="G6585" s="39">
        <f>IF(Txn!$B3299="","",Txn!$D3299)</f>
        <v>0</v>
      </c>
      <c r="H6585" s="38">
        <f>IF(Txn!$B3299="","",Txn!$E3299)</f>
        <v>0</v>
      </c>
      <c r="I6585" s="40">
        <f>IF(Txn!$B3299="",0,Txn!$O3299)</f>
        <v>0</v>
      </c>
      <c r="J6585" s="40">
        <f>IF(Txn!$B3299="",0,Txn!$P3299)</f>
        <v>0</v>
      </c>
      <c r="K6585" s="41">
        <f>IF($A6585="","",IFERROR(VALUE(MID($A6585,6,2)),""))</f>
        <v>0</v>
      </c>
      <c r="L6585" s="39">
        <f>IF(Txn!$K3299="","",Txn!$K3299)</f>
        <v>0</v>
      </c>
      <c r="N6585" s="42">
        <f>IF($D6585="",0,COUNTIF(BankAccts,$D6585))</f>
        <v>0</v>
      </c>
    </row>
    <row r="6586" spans="1:14">
      <c r="A6586" s="38">
        <f>IF(Txn!$B3299="","",Txn!$B3299)</f>
        <v>0</v>
      </c>
      <c r="B6586" s="38">
        <f>IF(Txn!$B3299="","",Txn!$C3299)</f>
        <v>0</v>
      </c>
      <c r="C6586" s="39">
        <f>IF(Txn!$B3299="","","تراکنش بانکی")</f>
        <v>0</v>
      </c>
      <c r="D6586" s="38">
        <f>IF(Txn!$B3299="","",IF(IF(Txn!$U3299="TRF",Txn!$Y3299,Txn!$Z3299)="","",IF(Txn!$U3299="TRF",Txn!$Y3299,Txn!$Z3299)))</f>
        <v>0</v>
      </c>
      <c r="E6586" s="39">
        <f>IF($D6586="","",IFERROR(VLOOKUP($D6586,AcctTbl,2,0),""))</f>
        <v>0</v>
      </c>
      <c r="F6586" s="39">
        <f>IF($D6586="","",IFERROR(VLOOKUP($D6586,AcctTbl,3,0),""))</f>
        <v>0</v>
      </c>
      <c r="G6586" s="39">
        <f>IF(Txn!$B3299="","",Txn!$D3299)</f>
        <v>0</v>
      </c>
      <c r="H6586" s="38">
        <f>IF(Txn!$B3299="","",Txn!$E3299)</f>
        <v>0</v>
      </c>
      <c r="I6586" s="40">
        <f>IF(Txn!$B3299="",0,Txn!$Q3299)</f>
        <v>0</v>
      </c>
      <c r="J6586" s="40">
        <f>IF(Txn!$B3299="",0,Txn!$R3299)</f>
        <v>0</v>
      </c>
      <c r="K6586" s="41">
        <f>IF($A6586="","",IFERROR(VALUE(MID($A6586,6,2)),""))</f>
        <v>0</v>
      </c>
      <c r="L6586" s="39">
        <f>IF(Txn!$K3299="","","طرف مقابل — "&amp;Txn!$K3299)</f>
        <v>0</v>
      </c>
      <c r="N6586" s="42">
        <f>IF($D6586="",0,COUNTIF(BankAccts,$D6586))</f>
        <v>0</v>
      </c>
    </row>
    <row r="6587" spans="1:14">
      <c r="A6587" s="38">
        <f>IF(Txn!$B3300="","",Txn!$B3300)</f>
        <v>0</v>
      </c>
      <c r="B6587" s="38">
        <f>IF(Txn!$B3300="","",Txn!$C3300)</f>
        <v>0</v>
      </c>
      <c r="C6587" s="39">
        <f>IF(Txn!$B3300="","","تراکنش بانکی")</f>
        <v>0</v>
      </c>
      <c r="D6587" s="38">
        <f>IF(Txn!$B3300="","",IF(Txn!$X3300="","",Txn!$X3300))</f>
        <v>0</v>
      </c>
      <c r="E6587" s="39">
        <f>IF($D6587="","",IFERROR(VLOOKUP($D6587,AcctTbl,2,0),""))</f>
        <v>0</v>
      </c>
      <c r="F6587" s="39">
        <f>IF($D6587="","",IFERROR(VLOOKUP($D6587,AcctTbl,3,0),""))</f>
        <v>0</v>
      </c>
      <c r="G6587" s="39">
        <f>IF(Txn!$B3300="","",Txn!$D3300)</f>
        <v>0</v>
      </c>
      <c r="H6587" s="38">
        <f>IF(Txn!$B3300="","",Txn!$E3300)</f>
        <v>0</v>
      </c>
      <c r="I6587" s="40">
        <f>IF(Txn!$B3300="",0,Txn!$O3300)</f>
        <v>0</v>
      </c>
      <c r="J6587" s="40">
        <f>IF(Txn!$B3300="",0,Txn!$P3300)</f>
        <v>0</v>
      </c>
      <c r="K6587" s="41">
        <f>IF($A6587="","",IFERROR(VALUE(MID($A6587,6,2)),""))</f>
        <v>0</v>
      </c>
      <c r="L6587" s="39">
        <f>IF(Txn!$K3300="","",Txn!$K3300)</f>
        <v>0</v>
      </c>
      <c r="N6587" s="42">
        <f>IF($D6587="",0,COUNTIF(BankAccts,$D6587))</f>
        <v>0</v>
      </c>
    </row>
    <row r="6588" spans="1:14">
      <c r="A6588" s="38">
        <f>IF(Txn!$B3300="","",Txn!$B3300)</f>
        <v>0</v>
      </c>
      <c r="B6588" s="38">
        <f>IF(Txn!$B3300="","",Txn!$C3300)</f>
        <v>0</v>
      </c>
      <c r="C6588" s="39">
        <f>IF(Txn!$B3300="","","تراکنش بانکی")</f>
        <v>0</v>
      </c>
      <c r="D6588" s="38">
        <f>IF(Txn!$B3300="","",IF(IF(Txn!$U3300="TRF",Txn!$Y3300,Txn!$Z3300)="","",IF(Txn!$U3300="TRF",Txn!$Y3300,Txn!$Z3300)))</f>
        <v>0</v>
      </c>
      <c r="E6588" s="39">
        <f>IF($D6588="","",IFERROR(VLOOKUP($D6588,AcctTbl,2,0),""))</f>
        <v>0</v>
      </c>
      <c r="F6588" s="39">
        <f>IF($D6588="","",IFERROR(VLOOKUP($D6588,AcctTbl,3,0),""))</f>
        <v>0</v>
      </c>
      <c r="G6588" s="39">
        <f>IF(Txn!$B3300="","",Txn!$D3300)</f>
        <v>0</v>
      </c>
      <c r="H6588" s="38">
        <f>IF(Txn!$B3300="","",Txn!$E3300)</f>
        <v>0</v>
      </c>
      <c r="I6588" s="40">
        <f>IF(Txn!$B3300="",0,Txn!$Q3300)</f>
        <v>0</v>
      </c>
      <c r="J6588" s="40">
        <f>IF(Txn!$B3300="",0,Txn!$R3300)</f>
        <v>0</v>
      </c>
      <c r="K6588" s="41">
        <f>IF($A6588="","",IFERROR(VALUE(MID($A6588,6,2)),""))</f>
        <v>0</v>
      </c>
      <c r="L6588" s="39">
        <f>IF(Txn!$K3300="","","طرف مقابل — "&amp;Txn!$K3300)</f>
        <v>0</v>
      </c>
      <c r="N6588" s="42">
        <f>IF($D6588="",0,COUNTIF(BankAccts,$D6588))</f>
        <v>0</v>
      </c>
    </row>
    <row r="6589" spans="1:14">
      <c r="A6589" s="38">
        <f>IF(Txn!$B3301="","",Txn!$B3301)</f>
        <v>0</v>
      </c>
      <c r="B6589" s="38">
        <f>IF(Txn!$B3301="","",Txn!$C3301)</f>
        <v>0</v>
      </c>
      <c r="C6589" s="39">
        <f>IF(Txn!$B3301="","","تراکنش بانکی")</f>
        <v>0</v>
      </c>
      <c r="D6589" s="38">
        <f>IF(Txn!$B3301="","",IF(Txn!$X3301="","",Txn!$X3301))</f>
        <v>0</v>
      </c>
      <c r="E6589" s="39">
        <f>IF($D6589="","",IFERROR(VLOOKUP($D6589,AcctTbl,2,0),""))</f>
        <v>0</v>
      </c>
      <c r="F6589" s="39">
        <f>IF($D6589="","",IFERROR(VLOOKUP($D6589,AcctTbl,3,0),""))</f>
        <v>0</v>
      </c>
      <c r="G6589" s="39">
        <f>IF(Txn!$B3301="","",Txn!$D3301)</f>
        <v>0</v>
      </c>
      <c r="H6589" s="38">
        <f>IF(Txn!$B3301="","",Txn!$E3301)</f>
        <v>0</v>
      </c>
      <c r="I6589" s="40">
        <f>IF(Txn!$B3301="",0,Txn!$O3301)</f>
        <v>0</v>
      </c>
      <c r="J6589" s="40">
        <f>IF(Txn!$B3301="",0,Txn!$P3301)</f>
        <v>0</v>
      </c>
      <c r="K6589" s="41">
        <f>IF($A6589="","",IFERROR(VALUE(MID($A6589,6,2)),""))</f>
        <v>0</v>
      </c>
      <c r="L6589" s="39">
        <f>IF(Txn!$K3301="","",Txn!$K3301)</f>
        <v>0</v>
      </c>
      <c r="N6589" s="42">
        <f>IF($D6589="",0,COUNTIF(BankAccts,$D6589))</f>
        <v>0</v>
      </c>
    </row>
    <row r="6590" spans="1:14">
      <c r="A6590" s="38">
        <f>IF(Txn!$B3301="","",Txn!$B3301)</f>
        <v>0</v>
      </c>
      <c r="B6590" s="38">
        <f>IF(Txn!$B3301="","",Txn!$C3301)</f>
        <v>0</v>
      </c>
      <c r="C6590" s="39">
        <f>IF(Txn!$B3301="","","تراکنش بانکی")</f>
        <v>0</v>
      </c>
      <c r="D6590" s="38">
        <f>IF(Txn!$B3301="","",IF(IF(Txn!$U3301="TRF",Txn!$Y3301,Txn!$Z3301)="","",IF(Txn!$U3301="TRF",Txn!$Y3301,Txn!$Z3301)))</f>
        <v>0</v>
      </c>
      <c r="E6590" s="39">
        <f>IF($D6590="","",IFERROR(VLOOKUP($D6590,AcctTbl,2,0),""))</f>
        <v>0</v>
      </c>
      <c r="F6590" s="39">
        <f>IF($D6590="","",IFERROR(VLOOKUP($D6590,AcctTbl,3,0),""))</f>
        <v>0</v>
      </c>
      <c r="G6590" s="39">
        <f>IF(Txn!$B3301="","",Txn!$D3301)</f>
        <v>0</v>
      </c>
      <c r="H6590" s="38">
        <f>IF(Txn!$B3301="","",Txn!$E3301)</f>
        <v>0</v>
      </c>
      <c r="I6590" s="40">
        <f>IF(Txn!$B3301="",0,Txn!$Q3301)</f>
        <v>0</v>
      </c>
      <c r="J6590" s="40">
        <f>IF(Txn!$B3301="",0,Txn!$R3301)</f>
        <v>0</v>
      </c>
      <c r="K6590" s="41">
        <f>IF($A6590="","",IFERROR(VALUE(MID($A6590,6,2)),""))</f>
        <v>0</v>
      </c>
      <c r="L6590" s="39">
        <f>IF(Txn!$K3301="","","طرف مقابل — "&amp;Txn!$K3301)</f>
        <v>0</v>
      </c>
      <c r="N6590" s="42">
        <f>IF($D6590="",0,COUNTIF(BankAccts,$D6590))</f>
        <v>0</v>
      </c>
    </row>
    <row r="6591" spans="1:14">
      <c r="A6591" s="38">
        <f>IF(Txn!$B3302="","",Txn!$B3302)</f>
        <v>0</v>
      </c>
      <c r="B6591" s="38">
        <f>IF(Txn!$B3302="","",Txn!$C3302)</f>
        <v>0</v>
      </c>
      <c r="C6591" s="39">
        <f>IF(Txn!$B3302="","","تراکنش بانکی")</f>
        <v>0</v>
      </c>
      <c r="D6591" s="38">
        <f>IF(Txn!$B3302="","",IF(Txn!$X3302="","",Txn!$X3302))</f>
        <v>0</v>
      </c>
      <c r="E6591" s="39">
        <f>IF($D6591="","",IFERROR(VLOOKUP($D6591,AcctTbl,2,0),""))</f>
        <v>0</v>
      </c>
      <c r="F6591" s="39">
        <f>IF($D6591="","",IFERROR(VLOOKUP($D6591,AcctTbl,3,0),""))</f>
        <v>0</v>
      </c>
      <c r="G6591" s="39">
        <f>IF(Txn!$B3302="","",Txn!$D3302)</f>
        <v>0</v>
      </c>
      <c r="H6591" s="38">
        <f>IF(Txn!$B3302="","",Txn!$E3302)</f>
        <v>0</v>
      </c>
      <c r="I6591" s="40">
        <f>IF(Txn!$B3302="",0,Txn!$O3302)</f>
        <v>0</v>
      </c>
      <c r="J6591" s="40">
        <f>IF(Txn!$B3302="",0,Txn!$P3302)</f>
        <v>0</v>
      </c>
      <c r="K6591" s="41">
        <f>IF($A6591="","",IFERROR(VALUE(MID($A6591,6,2)),""))</f>
        <v>0</v>
      </c>
      <c r="L6591" s="39">
        <f>IF(Txn!$K3302="","",Txn!$K3302)</f>
        <v>0</v>
      </c>
      <c r="N6591" s="42">
        <f>IF($D6591="",0,COUNTIF(BankAccts,$D6591))</f>
        <v>0</v>
      </c>
    </row>
    <row r="6592" spans="1:14">
      <c r="A6592" s="38">
        <f>IF(Txn!$B3302="","",Txn!$B3302)</f>
        <v>0</v>
      </c>
      <c r="B6592" s="38">
        <f>IF(Txn!$B3302="","",Txn!$C3302)</f>
        <v>0</v>
      </c>
      <c r="C6592" s="39">
        <f>IF(Txn!$B3302="","","تراکنش بانکی")</f>
        <v>0</v>
      </c>
      <c r="D6592" s="38">
        <f>IF(Txn!$B3302="","",IF(IF(Txn!$U3302="TRF",Txn!$Y3302,Txn!$Z3302)="","",IF(Txn!$U3302="TRF",Txn!$Y3302,Txn!$Z3302)))</f>
        <v>0</v>
      </c>
      <c r="E6592" s="39">
        <f>IF($D6592="","",IFERROR(VLOOKUP($D6592,AcctTbl,2,0),""))</f>
        <v>0</v>
      </c>
      <c r="F6592" s="39">
        <f>IF($D6592="","",IFERROR(VLOOKUP($D6592,AcctTbl,3,0),""))</f>
        <v>0</v>
      </c>
      <c r="G6592" s="39">
        <f>IF(Txn!$B3302="","",Txn!$D3302)</f>
        <v>0</v>
      </c>
      <c r="H6592" s="38">
        <f>IF(Txn!$B3302="","",Txn!$E3302)</f>
        <v>0</v>
      </c>
      <c r="I6592" s="40">
        <f>IF(Txn!$B3302="",0,Txn!$Q3302)</f>
        <v>0</v>
      </c>
      <c r="J6592" s="40">
        <f>IF(Txn!$B3302="",0,Txn!$R3302)</f>
        <v>0</v>
      </c>
      <c r="K6592" s="41">
        <f>IF($A6592="","",IFERROR(VALUE(MID($A6592,6,2)),""))</f>
        <v>0</v>
      </c>
      <c r="L6592" s="39">
        <f>IF(Txn!$K3302="","","طرف مقابل — "&amp;Txn!$K3302)</f>
        <v>0</v>
      </c>
      <c r="N6592" s="42">
        <f>IF($D6592="",0,COUNTIF(BankAccts,$D6592))</f>
        <v>0</v>
      </c>
    </row>
    <row r="6593" spans="1:14">
      <c r="A6593" s="38">
        <f>IF(Txn!$B3303="","",Txn!$B3303)</f>
        <v>0</v>
      </c>
      <c r="B6593" s="38">
        <f>IF(Txn!$B3303="","",Txn!$C3303)</f>
        <v>0</v>
      </c>
      <c r="C6593" s="39">
        <f>IF(Txn!$B3303="","","تراکنش بانکی")</f>
        <v>0</v>
      </c>
      <c r="D6593" s="38">
        <f>IF(Txn!$B3303="","",IF(Txn!$X3303="","",Txn!$X3303))</f>
        <v>0</v>
      </c>
      <c r="E6593" s="39">
        <f>IF($D6593="","",IFERROR(VLOOKUP($D6593,AcctTbl,2,0),""))</f>
        <v>0</v>
      </c>
      <c r="F6593" s="39">
        <f>IF($D6593="","",IFERROR(VLOOKUP($D6593,AcctTbl,3,0),""))</f>
        <v>0</v>
      </c>
      <c r="G6593" s="39">
        <f>IF(Txn!$B3303="","",Txn!$D3303)</f>
        <v>0</v>
      </c>
      <c r="H6593" s="38">
        <f>IF(Txn!$B3303="","",Txn!$E3303)</f>
        <v>0</v>
      </c>
      <c r="I6593" s="40">
        <f>IF(Txn!$B3303="",0,Txn!$O3303)</f>
        <v>0</v>
      </c>
      <c r="J6593" s="40">
        <f>IF(Txn!$B3303="",0,Txn!$P3303)</f>
        <v>0</v>
      </c>
      <c r="K6593" s="41">
        <f>IF($A6593="","",IFERROR(VALUE(MID($A6593,6,2)),""))</f>
        <v>0</v>
      </c>
      <c r="L6593" s="39">
        <f>IF(Txn!$K3303="","",Txn!$K3303)</f>
        <v>0</v>
      </c>
      <c r="N6593" s="42">
        <f>IF($D6593="",0,COUNTIF(BankAccts,$D6593))</f>
        <v>0</v>
      </c>
    </row>
    <row r="6594" spans="1:14">
      <c r="A6594" s="38">
        <f>IF(Txn!$B3303="","",Txn!$B3303)</f>
        <v>0</v>
      </c>
      <c r="B6594" s="38">
        <f>IF(Txn!$B3303="","",Txn!$C3303)</f>
        <v>0</v>
      </c>
      <c r="C6594" s="39">
        <f>IF(Txn!$B3303="","","تراکنش بانکی")</f>
        <v>0</v>
      </c>
      <c r="D6594" s="38">
        <f>IF(Txn!$B3303="","",IF(IF(Txn!$U3303="TRF",Txn!$Y3303,Txn!$Z3303)="","",IF(Txn!$U3303="TRF",Txn!$Y3303,Txn!$Z3303)))</f>
        <v>0</v>
      </c>
      <c r="E6594" s="39">
        <f>IF($D6594="","",IFERROR(VLOOKUP($D6594,AcctTbl,2,0),""))</f>
        <v>0</v>
      </c>
      <c r="F6594" s="39">
        <f>IF($D6594="","",IFERROR(VLOOKUP($D6594,AcctTbl,3,0),""))</f>
        <v>0</v>
      </c>
      <c r="G6594" s="39">
        <f>IF(Txn!$B3303="","",Txn!$D3303)</f>
        <v>0</v>
      </c>
      <c r="H6594" s="38">
        <f>IF(Txn!$B3303="","",Txn!$E3303)</f>
        <v>0</v>
      </c>
      <c r="I6594" s="40">
        <f>IF(Txn!$B3303="",0,Txn!$Q3303)</f>
        <v>0</v>
      </c>
      <c r="J6594" s="40">
        <f>IF(Txn!$B3303="",0,Txn!$R3303)</f>
        <v>0</v>
      </c>
      <c r="K6594" s="41">
        <f>IF($A6594="","",IFERROR(VALUE(MID($A6594,6,2)),""))</f>
        <v>0</v>
      </c>
      <c r="L6594" s="39">
        <f>IF(Txn!$K3303="","","طرف مقابل — "&amp;Txn!$K3303)</f>
        <v>0</v>
      </c>
      <c r="N6594" s="42">
        <f>IF($D6594="",0,COUNTIF(BankAccts,$D6594))</f>
        <v>0</v>
      </c>
    </row>
    <row r="6595" spans="1:14">
      <c r="A6595" s="38">
        <f>IF(Txn!$B3304="","",Txn!$B3304)</f>
        <v>0</v>
      </c>
      <c r="B6595" s="38">
        <f>IF(Txn!$B3304="","",Txn!$C3304)</f>
        <v>0</v>
      </c>
      <c r="C6595" s="39">
        <f>IF(Txn!$B3304="","","تراکنش بانکی")</f>
        <v>0</v>
      </c>
      <c r="D6595" s="38">
        <f>IF(Txn!$B3304="","",IF(Txn!$X3304="","",Txn!$X3304))</f>
        <v>0</v>
      </c>
      <c r="E6595" s="39">
        <f>IF($D6595="","",IFERROR(VLOOKUP($D6595,AcctTbl,2,0),""))</f>
        <v>0</v>
      </c>
      <c r="F6595" s="39">
        <f>IF($D6595="","",IFERROR(VLOOKUP($D6595,AcctTbl,3,0),""))</f>
        <v>0</v>
      </c>
      <c r="G6595" s="39">
        <f>IF(Txn!$B3304="","",Txn!$D3304)</f>
        <v>0</v>
      </c>
      <c r="H6595" s="38">
        <f>IF(Txn!$B3304="","",Txn!$E3304)</f>
        <v>0</v>
      </c>
      <c r="I6595" s="40">
        <f>IF(Txn!$B3304="",0,Txn!$O3304)</f>
        <v>0</v>
      </c>
      <c r="J6595" s="40">
        <f>IF(Txn!$B3304="",0,Txn!$P3304)</f>
        <v>0</v>
      </c>
      <c r="K6595" s="41">
        <f>IF($A6595="","",IFERROR(VALUE(MID($A6595,6,2)),""))</f>
        <v>0</v>
      </c>
      <c r="L6595" s="39">
        <f>IF(Txn!$K3304="","",Txn!$K3304)</f>
        <v>0</v>
      </c>
      <c r="N6595" s="42">
        <f>IF($D6595="",0,COUNTIF(BankAccts,$D6595))</f>
        <v>0</v>
      </c>
    </row>
    <row r="6596" spans="1:14">
      <c r="A6596" s="38">
        <f>IF(Txn!$B3304="","",Txn!$B3304)</f>
        <v>0</v>
      </c>
      <c r="B6596" s="38">
        <f>IF(Txn!$B3304="","",Txn!$C3304)</f>
        <v>0</v>
      </c>
      <c r="C6596" s="39">
        <f>IF(Txn!$B3304="","","تراکنش بانکی")</f>
        <v>0</v>
      </c>
      <c r="D6596" s="38">
        <f>IF(Txn!$B3304="","",IF(IF(Txn!$U3304="TRF",Txn!$Y3304,Txn!$Z3304)="","",IF(Txn!$U3304="TRF",Txn!$Y3304,Txn!$Z3304)))</f>
        <v>0</v>
      </c>
      <c r="E6596" s="39">
        <f>IF($D6596="","",IFERROR(VLOOKUP($D6596,AcctTbl,2,0),""))</f>
        <v>0</v>
      </c>
      <c r="F6596" s="39">
        <f>IF($D6596="","",IFERROR(VLOOKUP($D6596,AcctTbl,3,0),""))</f>
        <v>0</v>
      </c>
      <c r="G6596" s="39">
        <f>IF(Txn!$B3304="","",Txn!$D3304)</f>
        <v>0</v>
      </c>
      <c r="H6596" s="38">
        <f>IF(Txn!$B3304="","",Txn!$E3304)</f>
        <v>0</v>
      </c>
      <c r="I6596" s="40">
        <f>IF(Txn!$B3304="",0,Txn!$Q3304)</f>
        <v>0</v>
      </c>
      <c r="J6596" s="40">
        <f>IF(Txn!$B3304="",0,Txn!$R3304)</f>
        <v>0</v>
      </c>
      <c r="K6596" s="41">
        <f>IF($A6596="","",IFERROR(VALUE(MID($A6596,6,2)),""))</f>
        <v>0</v>
      </c>
      <c r="L6596" s="39">
        <f>IF(Txn!$K3304="","","طرف مقابل — "&amp;Txn!$K3304)</f>
        <v>0</v>
      </c>
      <c r="N6596" s="42">
        <f>IF($D6596="",0,COUNTIF(BankAccts,$D6596))</f>
        <v>0</v>
      </c>
    </row>
    <row r="6597" spans="1:14">
      <c r="A6597" s="38">
        <f>IF(Txn!$B3305="","",Txn!$B3305)</f>
        <v>0</v>
      </c>
      <c r="B6597" s="38">
        <f>IF(Txn!$B3305="","",Txn!$C3305)</f>
        <v>0</v>
      </c>
      <c r="C6597" s="39">
        <f>IF(Txn!$B3305="","","تراکنش بانکی")</f>
        <v>0</v>
      </c>
      <c r="D6597" s="38">
        <f>IF(Txn!$B3305="","",IF(Txn!$X3305="","",Txn!$X3305))</f>
        <v>0</v>
      </c>
      <c r="E6597" s="39">
        <f>IF($D6597="","",IFERROR(VLOOKUP($D6597,AcctTbl,2,0),""))</f>
        <v>0</v>
      </c>
      <c r="F6597" s="39">
        <f>IF($D6597="","",IFERROR(VLOOKUP($D6597,AcctTbl,3,0),""))</f>
        <v>0</v>
      </c>
      <c r="G6597" s="39">
        <f>IF(Txn!$B3305="","",Txn!$D3305)</f>
        <v>0</v>
      </c>
      <c r="H6597" s="38">
        <f>IF(Txn!$B3305="","",Txn!$E3305)</f>
        <v>0</v>
      </c>
      <c r="I6597" s="40">
        <f>IF(Txn!$B3305="",0,Txn!$O3305)</f>
        <v>0</v>
      </c>
      <c r="J6597" s="40">
        <f>IF(Txn!$B3305="",0,Txn!$P3305)</f>
        <v>0</v>
      </c>
      <c r="K6597" s="41">
        <f>IF($A6597="","",IFERROR(VALUE(MID($A6597,6,2)),""))</f>
        <v>0</v>
      </c>
      <c r="L6597" s="39">
        <f>IF(Txn!$K3305="","",Txn!$K3305)</f>
        <v>0</v>
      </c>
      <c r="N6597" s="42">
        <f>IF($D6597="",0,COUNTIF(BankAccts,$D6597))</f>
        <v>0</v>
      </c>
    </row>
    <row r="6598" spans="1:14">
      <c r="A6598" s="38">
        <f>IF(Txn!$B3305="","",Txn!$B3305)</f>
        <v>0</v>
      </c>
      <c r="B6598" s="38">
        <f>IF(Txn!$B3305="","",Txn!$C3305)</f>
        <v>0</v>
      </c>
      <c r="C6598" s="39">
        <f>IF(Txn!$B3305="","","تراکنش بانکی")</f>
        <v>0</v>
      </c>
      <c r="D6598" s="38">
        <f>IF(Txn!$B3305="","",IF(IF(Txn!$U3305="TRF",Txn!$Y3305,Txn!$Z3305)="","",IF(Txn!$U3305="TRF",Txn!$Y3305,Txn!$Z3305)))</f>
        <v>0</v>
      </c>
      <c r="E6598" s="39">
        <f>IF($D6598="","",IFERROR(VLOOKUP($D6598,AcctTbl,2,0),""))</f>
        <v>0</v>
      </c>
      <c r="F6598" s="39">
        <f>IF($D6598="","",IFERROR(VLOOKUP($D6598,AcctTbl,3,0),""))</f>
        <v>0</v>
      </c>
      <c r="G6598" s="39">
        <f>IF(Txn!$B3305="","",Txn!$D3305)</f>
        <v>0</v>
      </c>
      <c r="H6598" s="38">
        <f>IF(Txn!$B3305="","",Txn!$E3305)</f>
        <v>0</v>
      </c>
      <c r="I6598" s="40">
        <f>IF(Txn!$B3305="",0,Txn!$Q3305)</f>
        <v>0</v>
      </c>
      <c r="J6598" s="40">
        <f>IF(Txn!$B3305="",0,Txn!$R3305)</f>
        <v>0</v>
      </c>
      <c r="K6598" s="41">
        <f>IF($A6598="","",IFERROR(VALUE(MID($A6598,6,2)),""))</f>
        <v>0</v>
      </c>
      <c r="L6598" s="39">
        <f>IF(Txn!$K3305="","","طرف مقابل — "&amp;Txn!$K3305)</f>
        <v>0</v>
      </c>
      <c r="N6598" s="42">
        <f>IF($D6598="",0,COUNTIF(BankAccts,$D6598))</f>
        <v>0</v>
      </c>
    </row>
    <row r="6599" spans="1:14">
      <c r="A6599" s="38">
        <f>IF(Txn!$B3306="","",Txn!$B3306)</f>
        <v>0</v>
      </c>
      <c r="B6599" s="38">
        <f>IF(Txn!$B3306="","",Txn!$C3306)</f>
        <v>0</v>
      </c>
      <c r="C6599" s="39">
        <f>IF(Txn!$B3306="","","تراکنش بانکی")</f>
        <v>0</v>
      </c>
      <c r="D6599" s="38">
        <f>IF(Txn!$B3306="","",IF(Txn!$X3306="","",Txn!$X3306))</f>
        <v>0</v>
      </c>
      <c r="E6599" s="39">
        <f>IF($D6599="","",IFERROR(VLOOKUP($D6599,AcctTbl,2,0),""))</f>
        <v>0</v>
      </c>
      <c r="F6599" s="39">
        <f>IF($D6599="","",IFERROR(VLOOKUP($D6599,AcctTbl,3,0),""))</f>
        <v>0</v>
      </c>
      <c r="G6599" s="39">
        <f>IF(Txn!$B3306="","",Txn!$D3306)</f>
        <v>0</v>
      </c>
      <c r="H6599" s="38">
        <f>IF(Txn!$B3306="","",Txn!$E3306)</f>
        <v>0</v>
      </c>
      <c r="I6599" s="40">
        <f>IF(Txn!$B3306="",0,Txn!$O3306)</f>
        <v>0</v>
      </c>
      <c r="J6599" s="40">
        <f>IF(Txn!$B3306="",0,Txn!$P3306)</f>
        <v>0</v>
      </c>
      <c r="K6599" s="41">
        <f>IF($A6599="","",IFERROR(VALUE(MID($A6599,6,2)),""))</f>
        <v>0</v>
      </c>
      <c r="L6599" s="39">
        <f>IF(Txn!$K3306="","",Txn!$K3306)</f>
        <v>0</v>
      </c>
      <c r="N6599" s="42">
        <f>IF($D6599="",0,COUNTIF(BankAccts,$D6599))</f>
        <v>0</v>
      </c>
    </row>
    <row r="6600" spans="1:14">
      <c r="A6600" s="38">
        <f>IF(Txn!$B3306="","",Txn!$B3306)</f>
        <v>0</v>
      </c>
      <c r="B6600" s="38">
        <f>IF(Txn!$B3306="","",Txn!$C3306)</f>
        <v>0</v>
      </c>
      <c r="C6600" s="39">
        <f>IF(Txn!$B3306="","","تراکنش بانکی")</f>
        <v>0</v>
      </c>
      <c r="D6600" s="38">
        <f>IF(Txn!$B3306="","",IF(IF(Txn!$U3306="TRF",Txn!$Y3306,Txn!$Z3306)="","",IF(Txn!$U3306="TRF",Txn!$Y3306,Txn!$Z3306)))</f>
        <v>0</v>
      </c>
      <c r="E6600" s="39">
        <f>IF($D6600="","",IFERROR(VLOOKUP($D6600,AcctTbl,2,0),""))</f>
        <v>0</v>
      </c>
      <c r="F6600" s="39">
        <f>IF($D6600="","",IFERROR(VLOOKUP($D6600,AcctTbl,3,0),""))</f>
        <v>0</v>
      </c>
      <c r="G6600" s="39">
        <f>IF(Txn!$B3306="","",Txn!$D3306)</f>
        <v>0</v>
      </c>
      <c r="H6600" s="38">
        <f>IF(Txn!$B3306="","",Txn!$E3306)</f>
        <v>0</v>
      </c>
      <c r="I6600" s="40">
        <f>IF(Txn!$B3306="",0,Txn!$Q3306)</f>
        <v>0</v>
      </c>
      <c r="J6600" s="40">
        <f>IF(Txn!$B3306="",0,Txn!$R3306)</f>
        <v>0</v>
      </c>
      <c r="K6600" s="41">
        <f>IF($A6600="","",IFERROR(VALUE(MID($A6600,6,2)),""))</f>
        <v>0</v>
      </c>
      <c r="L6600" s="39">
        <f>IF(Txn!$K3306="","","طرف مقابل — "&amp;Txn!$K3306)</f>
        <v>0</v>
      </c>
      <c r="N6600" s="42">
        <f>IF($D6600="",0,COUNTIF(BankAccts,$D6600))</f>
        <v>0</v>
      </c>
    </row>
    <row r="6601" spans="1:14">
      <c r="A6601" s="38">
        <f>IF(Txn!$B3307="","",Txn!$B3307)</f>
        <v>0</v>
      </c>
      <c r="B6601" s="38">
        <f>IF(Txn!$B3307="","",Txn!$C3307)</f>
        <v>0</v>
      </c>
      <c r="C6601" s="39">
        <f>IF(Txn!$B3307="","","تراکنش بانکی")</f>
        <v>0</v>
      </c>
      <c r="D6601" s="38">
        <f>IF(Txn!$B3307="","",IF(Txn!$X3307="","",Txn!$X3307))</f>
        <v>0</v>
      </c>
      <c r="E6601" s="39">
        <f>IF($D6601="","",IFERROR(VLOOKUP($D6601,AcctTbl,2,0),""))</f>
        <v>0</v>
      </c>
      <c r="F6601" s="39">
        <f>IF($D6601="","",IFERROR(VLOOKUP($D6601,AcctTbl,3,0),""))</f>
        <v>0</v>
      </c>
      <c r="G6601" s="39">
        <f>IF(Txn!$B3307="","",Txn!$D3307)</f>
        <v>0</v>
      </c>
      <c r="H6601" s="38">
        <f>IF(Txn!$B3307="","",Txn!$E3307)</f>
        <v>0</v>
      </c>
      <c r="I6601" s="40">
        <f>IF(Txn!$B3307="",0,Txn!$O3307)</f>
        <v>0</v>
      </c>
      <c r="J6601" s="40">
        <f>IF(Txn!$B3307="",0,Txn!$P3307)</f>
        <v>0</v>
      </c>
      <c r="K6601" s="41">
        <f>IF($A6601="","",IFERROR(VALUE(MID($A6601,6,2)),""))</f>
        <v>0</v>
      </c>
      <c r="L6601" s="39">
        <f>IF(Txn!$K3307="","",Txn!$K3307)</f>
        <v>0</v>
      </c>
      <c r="N6601" s="42">
        <f>IF($D6601="",0,COUNTIF(BankAccts,$D6601))</f>
        <v>0</v>
      </c>
    </row>
    <row r="6602" spans="1:14">
      <c r="A6602" s="38">
        <f>IF(Txn!$B3307="","",Txn!$B3307)</f>
        <v>0</v>
      </c>
      <c r="B6602" s="38">
        <f>IF(Txn!$B3307="","",Txn!$C3307)</f>
        <v>0</v>
      </c>
      <c r="C6602" s="39">
        <f>IF(Txn!$B3307="","","تراکنش بانکی")</f>
        <v>0</v>
      </c>
      <c r="D6602" s="38">
        <f>IF(Txn!$B3307="","",IF(IF(Txn!$U3307="TRF",Txn!$Y3307,Txn!$Z3307)="","",IF(Txn!$U3307="TRF",Txn!$Y3307,Txn!$Z3307)))</f>
        <v>0</v>
      </c>
      <c r="E6602" s="39">
        <f>IF($D6602="","",IFERROR(VLOOKUP($D6602,AcctTbl,2,0),""))</f>
        <v>0</v>
      </c>
      <c r="F6602" s="39">
        <f>IF($D6602="","",IFERROR(VLOOKUP($D6602,AcctTbl,3,0),""))</f>
        <v>0</v>
      </c>
      <c r="G6602" s="39">
        <f>IF(Txn!$B3307="","",Txn!$D3307)</f>
        <v>0</v>
      </c>
      <c r="H6602" s="38">
        <f>IF(Txn!$B3307="","",Txn!$E3307)</f>
        <v>0</v>
      </c>
      <c r="I6602" s="40">
        <f>IF(Txn!$B3307="",0,Txn!$Q3307)</f>
        <v>0</v>
      </c>
      <c r="J6602" s="40">
        <f>IF(Txn!$B3307="",0,Txn!$R3307)</f>
        <v>0</v>
      </c>
      <c r="K6602" s="41">
        <f>IF($A6602="","",IFERROR(VALUE(MID($A6602,6,2)),""))</f>
        <v>0</v>
      </c>
      <c r="L6602" s="39">
        <f>IF(Txn!$K3307="","","طرف مقابل — "&amp;Txn!$K3307)</f>
        <v>0</v>
      </c>
      <c r="N6602" s="42">
        <f>IF($D6602="",0,COUNTIF(BankAccts,$D6602))</f>
        <v>0</v>
      </c>
    </row>
    <row r="6603" spans="1:14">
      <c r="A6603" s="38">
        <f>IF(Txn!$B3308="","",Txn!$B3308)</f>
        <v>0</v>
      </c>
      <c r="B6603" s="38">
        <f>IF(Txn!$B3308="","",Txn!$C3308)</f>
        <v>0</v>
      </c>
      <c r="C6603" s="39">
        <f>IF(Txn!$B3308="","","تراکنش بانکی")</f>
        <v>0</v>
      </c>
      <c r="D6603" s="38">
        <f>IF(Txn!$B3308="","",IF(Txn!$X3308="","",Txn!$X3308))</f>
        <v>0</v>
      </c>
      <c r="E6603" s="39">
        <f>IF($D6603="","",IFERROR(VLOOKUP($D6603,AcctTbl,2,0),""))</f>
        <v>0</v>
      </c>
      <c r="F6603" s="39">
        <f>IF($D6603="","",IFERROR(VLOOKUP($D6603,AcctTbl,3,0),""))</f>
        <v>0</v>
      </c>
      <c r="G6603" s="39">
        <f>IF(Txn!$B3308="","",Txn!$D3308)</f>
        <v>0</v>
      </c>
      <c r="H6603" s="38">
        <f>IF(Txn!$B3308="","",Txn!$E3308)</f>
        <v>0</v>
      </c>
      <c r="I6603" s="40">
        <f>IF(Txn!$B3308="",0,Txn!$O3308)</f>
        <v>0</v>
      </c>
      <c r="J6603" s="40">
        <f>IF(Txn!$B3308="",0,Txn!$P3308)</f>
        <v>0</v>
      </c>
      <c r="K6603" s="41">
        <f>IF($A6603="","",IFERROR(VALUE(MID($A6603,6,2)),""))</f>
        <v>0</v>
      </c>
      <c r="L6603" s="39">
        <f>IF(Txn!$K3308="","",Txn!$K3308)</f>
        <v>0</v>
      </c>
      <c r="N6603" s="42">
        <f>IF($D6603="",0,COUNTIF(BankAccts,$D6603))</f>
        <v>0</v>
      </c>
    </row>
    <row r="6604" spans="1:14">
      <c r="A6604" s="38">
        <f>IF(Txn!$B3308="","",Txn!$B3308)</f>
        <v>0</v>
      </c>
      <c r="B6604" s="38">
        <f>IF(Txn!$B3308="","",Txn!$C3308)</f>
        <v>0</v>
      </c>
      <c r="C6604" s="39">
        <f>IF(Txn!$B3308="","","تراکنش بانکی")</f>
        <v>0</v>
      </c>
      <c r="D6604" s="38">
        <f>IF(Txn!$B3308="","",IF(IF(Txn!$U3308="TRF",Txn!$Y3308,Txn!$Z3308)="","",IF(Txn!$U3308="TRF",Txn!$Y3308,Txn!$Z3308)))</f>
        <v>0</v>
      </c>
      <c r="E6604" s="39">
        <f>IF($D6604="","",IFERROR(VLOOKUP($D6604,AcctTbl,2,0),""))</f>
        <v>0</v>
      </c>
      <c r="F6604" s="39">
        <f>IF($D6604="","",IFERROR(VLOOKUP($D6604,AcctTbl,3,0),""))</f>
        <v>0</v>
      </c>
      <c r="G6604" s="39">
        <f>IF(Txn!$B3308="","",Txn!$D3308)</f>
        <v>0</v>
      </c>
      <c r="H6604" s="38">
        <f>IF(Txn!$B3308="","",Txn!$E3308)</f>
        <v>0</v>
      </c>
      <c r="I6604" s="40">
        <f>IF(Txn!$B3308="",0,Txn!$Q3308)</f>
        <v>0</v>
      </c>
      <c r="J6604" s="40">
        <f>IF(Txn!$B3308="",0,Txn!$R3308)</f>
        <v>0</v>
      </c>
      <c r="K6604" s="41">
        <f>IF($A6604="","",IFERROR(VALUE(MID($A6604,6,2)),""))</f>
        <v>0</v>
      </c>
      <c r="L6604" s="39">
        <f>IF(Txn!$K3308="","","طرف مقابل — "&amp;Txn!$K3308)</f>
        <v>0</v>
      </c>
      <c r="N6604" s="42">
        <f>IF($D6604="",0,COUNTIF(BankAccts,$D6604))</f>
        <v>0</v>
      </c>
    </row>
    <row r="6605" spans="1:14">
      <c r="A6605" s="38">
        <f>IF(Txn!$B3309="","",Txn!$B3309)</f>
        <v>0</v>
      </c>
      <c r="B6605" s="38">
        <f>IF(Txn!$B3309="","",Txn!$C3309)</f>
        <v>0</v>
      </c>
      <c r="C6605" s="39">
        <f>IF(Txn!$B3309="","","تراکنش بانکی")</f>
        <v>0</v>
      </c>
      <c r="D6605" s="38">
        <f>IF(Txn!$B3309="","",IF(Txn!$X3309="","",Txn!$X3309))</f>
        <v>0</v>
      </c>
      <c r="E6605" s="39">
        <f>IF($D6605="","",IFERROR(VLOOKUP($D6605,AcctTbl,2,0),""))</f>
        <v>0</v>
      </c>
      <c r="F6605" s="39">
        <f>IF($D6605="","",IFERROR(VLOOKUP($D6605,AcctTbl,3,0),""))</f>
        <v>0</v>
      </c>
      <c r="G6605" s="39">
        <f>IF(Txn!$B3309="","",Txn!$D3309)</f>
        <v>0</v>
      </c>
      <c r="H6605" s="38">
        <f>IF(Txn!$B3309="","",Txn!$E3309)</f>
        <v>0</v>
      </c>
      <c r="I6605" s="40">
        <f>IF(Txn!$B3309="",0,Txn!$O3309)</f>
        <v>0</v>
      </c>
      <c r="J6605" s="40">
        <f>IF(Txn!$B3309="",0,Txn!$P3309)</f>
        <v>0</v>
      </c>
      <c r="K6605" s="41">
        <f>IF($A6605="","",IFERROR(VALUE(MID($A6605,6,2)),""))</f>
        <v>0</v>
      </c>
      <c r="L6605" s="39">
        <f>IF(Txn!$K3309="","",Txn!$K3309)</f>
        <v>0</v>
      </c>
      <c r="N6605" s="42">
        <f>IF($D6605="",0,COUNTIF(BankAccts,$D6605))</f>
        <v>0</v>
      </c>
    </row>
    <row r="6606" spans="1:14">
      <c r="A6606" s="38">
        <f>IF(Txn!$B3309="","",Txn!$B3309)</f>
        <v>0</v>
      </c>
      <c r="B6606" s="38">
        <f>IF(Txn!$B3309="","",Txn!$C3309)</f>
        <v>0</v>
      </c>
      <c r="C6606" s="39">
        <f>IF(Txn!$B3309="","","تراکنش بانکی")</f>
        <v>0</v>
      </c>
      <c r="D6606" s="38">
        <f>IF(Txn!$B3309="","",IF(IF(Txn!$U3309="TRF",Txn!$Y3309,Txn!$Z3309)="","",IF(Txn!$U3309="TRF",Txn!$Y3309,Txn!$Z3309)))</f>
        <v>0</v>
      </c>
      <c r="E6606" s="39">
        <f>IF($D6606="","",IFERROR(VLOOKUP($D6606,AcctTbl,2,0),""))</f>
        <v>0</v>
      </c>
      <c r="F6606" s="39">
        <f>IF($D6606="","",IFERROR(VLOOKUP($D6606,AcctTbl,3,0),""))</f>
        <v>0</v>
      </c>
      <c r="G6606" s="39">
        <f>IF(Txn!$B3309="","",Txn!$D3309)</f>
        <v>0</v>
      </c>
      <c r="H6606" s="38">
        <f>IF(Txn!$B3309="","",Txn!$E3309)</f>
        <v>0</v>
      </c>
      <c r="I6606" s="40">
        <f>IF(Txn!$B3309="",0,Txn!$Q3309)</f>
        <v>0</v>
      </c>
      <c r="J6606" s="40">
        <f>IF(Txn!$B3309="",0,Txn!$R3309)</f>
        <v>0</v>
      </c>
      <c r="K6606" s="41">
        <f>IF($A6606="","",IFERROR(VALUE(MID($A6606,6,2)),""))</f>
        <v>0</v>
      </c>
      <c r="L6606" s="39">
        <f>IF(Txn!$K3309="","","طرف مقابل — "&amp;Txn!$K3309)</f>
        <v>0</v>
      </c>
      <c r="N6606" s="42">
        <f>IF($D6606="",0,COUNTIF(BankAccts,$D6606))</f>
        <v>0</v>
      </c>
    </row>
    <row r="6607" spans="1:14">
      <c r="A6607" s="38">
        <f>IF(Txn!$B3310="","",Txn!$B3310)</f>
        <v>0</v>
      </c>
      <c r="B6607" s="38">
        <f>IF(Txn!$B3310="","",Txn!$C3310)</f>
        <v>0</v>
      </c>
      <c r="C6607" s="39">
        <f>IF(Txn!$B3310="","","تراکنش بانکی")</f>
        <v>0</v>
      </c>
      <c r="D6607" s="38">
        <f>IF(Txn!$B3310="","",IF(Txn!$X3310="","",Txn!$X3310))</f>
        <v>0</v>
      </c>
      <c r="E6607" s="39">
        <f>IF($D6607="","",IFERROR(VLOOKUP($D6607,AcctTbl,2,0),""))</f>
        <v>0</v>
      </c>
      <c r="F6607" s="39">
        <f>IF($D6607="","",IFERROR(VLOOKUP($D6607,AcctTbl,3,0),""))</f>
        <v>0</v>
      </c>
      <c r="G6607" s="39">
        <f>IF(Txn!$B3310="","",Txn!$D3310)</f>
        <v>0</v>
      </c>
      <c r="H6607" s="38">
        <f>IF(Txn!$B3310="","",Txn!$E3310)</f>
        <v>0</v>
      </c>
      <c r="I6607" s="40">
        <f>IF(Txn!$B3310="",0,Txn!$O3310)</f>
        <v>0</v>
      </c>
      <c r="J6607" s="40">
        <f>IF(Txn!$B3310="",0,Txn!$P3310)</f>
        <v>0</v>
      </c>
      <c r="K6607" s="41">
        <f>IF($A6607="","",IFERROR(VALUE(MID($A6607,6,2)),""))</f>
        <v>0</v>
      </c>
      <c r="L6607" s="39">
        <f>IF(Txn!$K3310="","",Txn!$K3310)</f>
        <v>0</v>
      </c>
      <c r="N6607" s="42">
        <f>IF($D6607="",0,COUNTIF(BankAccts,$D6607))</f>
        <v>0</v>
      </c>
    </row>
    <row r="6608" spans="1:14">
      <c r="A6608" s="38">
        <f>IF(Txn!$B3310="","",Txn!$B3310)</f>
        <v>0</v>
      </c>
      <c r="B6608" s="38">
        <f>IF(Txn!$B3310="","",Txn!$C3310)</f>
        <v>0</v>
      </c>
      <c r="C6608" s="39">
        <f>IF(Txn!$B3310="","","تراکنش بانکی")</f>
        <v>0</v>
      </c>
      <c r="D6608" s="38">
        <f>IF(Txn!$B3310="","",IF(IF(Txn!$U3310="TRF",Txn!$Y3310,Txn!$Z3310)="","",IF(Txn!$U3310="TRF",Txn!$Y3310,Txn!$Z3310)))</f>
        <v>0</v>
      </c>
      <c r="E6608" s="39">
        <f>IF($D6608="","",IFERROR(VLOOKUP($D6608,AcctTbl,2,0),""))</f>
        <v>0</v>
      </c>
      <c r="F6608" s="39">
        <f>IF($D6608="","",IFERROR(VLOOKUP($D6608,AcctTbl,3,0),""))</f>
        <v>0</v>
      </c>
      <c r="G6608" s="39">
        <f>IF(Txn!$B3310="","",Txn!$D3310)</f>
        <v>0</v>
      </c>
      <c r="H6608" s="38">
        <f>IF(Txn!$B3310="","",Txn!$E3310)</f>
        <v>0</v>
      </c>
      <c r="I6608" s="40">
        <f>IF(Txn!$B3310="",0,Txn!$Q3310)</f>
        <v>0</v>
      </c>
      <c r="J6608" s="40">
        <f>IF(Txn!$B3310="",0,Txn!$R3310)</f>
        <v>0</v>
      </c>
      <c r="K6608" s="41">
        <f>IF($A6608="","",IFERROR(VALUE(MID($A6608,6,2)),""))</f>
        <v>0</v>
      </c>
      <c r="L6608" s="39">
        <f>IF(Txn!$K3310="","","طرف مقابل — "&amp;Txn!$K3310)</f>
        <v>0</v>
      </c>
      <c r="N6608" s="42">
        <f>IF($D6608="",0,COUNTIF(BankAccts,$D6608))</f>
        <v>0</v>
      </c>
    </row>
    <row r="6609" spans="1:14">
      <c r="A6609" s="38">
        <f>IF(Txn!$B3311="","",Txn!$B3311)</f>
        <v>0</v>
      </c>
      <c r="B6609" s="38">
        <f>IF(Txn!$B3311="","",Txn!$C3311)</f>
        <v>0</v>
      </c>
      <c r="C6609" s="39">
        <f>IF(Txn!$B3311="","","تراکنش بانکی")</f>
        <v>0</v>
      </c>
      <c r="D6609" s="38">
        <f>IF(Txn!$B3311="","",IF(Txn!$X3311="","",Txn!$X3311))</f>
        <v>0</v>
      </c>
      <c r="E6609" s="39">
        <f>IF($D6609="","",IFERROR(VLOOKUP($D6609,AcctTbl,2,0),""))</f>
        <v>0</v>
      </c>
      <c r="F6609" s="39">
        <f>IF($D6609="","",IFERROR(VLOOKUP($D6609,AcctTbl,3,0),""))</f>
        <v>0</v>
      </c>
      <c r="G6609" s="39">
        <f>IF(Txn!$B3311="","",Txn!$D3311)</f>
        <v>0</v>
      </c>
      <c r="H6609" s="38">
        <f>IF(Txn!$B3311="","",Txn!$E3311)</f>
        <v>0</v>
      </c>
      <c r="I6609" s="40">
        <f>IF(Txn!$B3311="",0,Txn!$O3311)</f>
        <v>0</v>
      </c>
      <c r="J6609" s="40">
        <f>IF(Txn!$B3311="",0,Txn!$P3311)</f>
        <v>0</v>
      </c>
      <c r="K6609" s="41">
        <f>IF($A6609="","",IFERROR(VALUE(MID($A6609,6,2)),""))</f>
        <v>0</v>
      </c>
      <c r="L6609" s="39">
        <f>IF(Txn!$K3311="","",Txn!$K3311)</f>
        <v>0</v>
      </c>
      <c r="N6609" s="42">
        <f>IF($D6609="",0,COUNTIF(BankAccts,$D6609))</f>
        <v>0</v>
      </c>
    </row>
    <row r="6610" spans="1:14">
      <c r="A6610" s="38">
        <f>IF(Txn!$B3311="","",Txn!$B3311)</f>
        <v>0</v>
      </c>
      <c r="B6610" s="38">
        <f>IF(Txn!$B3311="","",Txn!$C3311)</f>
        <v>0</v>
      </c>
      <c r="C6610" s="39">
        <f>IF(Txn!$B3311="","","تراکنش بانکی")</f>
        <v>0</v>
      </c>
      <c r="D6610" s="38">
        <f>IF(Txn!$B3311="","",IF(IF(Txn!$U3311="TRF",Txn!$Y3311,Txn!$Z3311)="","",IF(Txn!$U3311="TRF",Txn!$Y3311,Txn!$Z3311)))</f>
        <v>0</v>
      </c>
      <c r="E6610" s="39">
        <f>IF($D6610="","",IFERROR(VLOOKUP($D6610,AcctTbl,2,0),""))</f>
        <v>0</v>
      </c>
      <c r="F6610" s="39">
        <f>IF($D6610="","",IFERROR(VLOOKUP($D6610,AcctTbl,3,0),""))</f>
        <v>0</v>
      </c>
      <c r="G6610" s="39">
        <f>IF(Txn!$B3311="","",Txn!$D3311)</f>
        <v>0</v>
      </c>
      <c r="H6610" s="38">
        <f>IF(Txn!$B3311="","",Txn!$E3311)</f>
        <v>0</v>
      </c>
      <c r="I6610" s="40">
        <f>IF(Txn!$B3311="",0,Txn!$Q3311)</f>
        <v>0</v>
      </c>
      <c r="J6610" s="40">
        <f>IF(Txn!$B3311="",0,Txn!$R3311)</f>
        <v>0</v>
      </c>
      <c r="K6610" s="41">
        <f>IF($A6610="","",IFERROR(VALUE(MID($A6610,6,2)),""))</f>
        <v>0</v>
      </c>
      <c r="L6610" s="39">
        <f>IF(Txn!$K3311="","","طرف مقابل — "&amp;Txn!$K3311)</f>
        <v>0</v>
      </c>
      <c r="N6610" s="42">
        <f>IF($D6610="",0,COUNTIF(BankAccts,$D6610))</f>
        <v>0</v>
      </c>
    </row>
    <row r="6611" spans="1:14">
      <c r="A6611" s="38">
        <f>IF(Txn!$B3312="","",Txn!$B3312)</f>
        <v>0</v>
      </c>
      <c r="B6611" s="38">
        <f>IF(Txn!$B3312="","",Txn!$C3312)</f>
        <v>0</v>
      </c>
      <c r="C6611" s="39">
        <f>IF(Txn!$B3312="","","تراکنش بانکی")</f>
        <v>0</v>
      </c>
      <c r="D6611" s="38">
        <f>IF(Txn!$B3312="","",IF(Txn!$X3312="","",Txn!$X3312))</f>
        <v>0</v>
      </c>
      <c r="E6611" s="39">
        <f>IF($D6611="","",IFERROR(VLOOKUP($D6611,AcctTbl,2,0),""))</f>
        <v>0</v>
      </c>
      <c r="F6611" s="39">
        <f>IF($D6611="","",IFERROR(VLOOKUP($D6611,AcctTbl,3,0),""))</f>
        <v>0</v>
      </c>
      <c r="G6611" s="39">
        <f>IF(Txn!$B3312="","",Txn!$D3312)</f>
        <v>0</v>
      </c>
      <c r="H6611" s="38">
        <f>IF(Txn!$B3312="","",Txn!$E3312)</f>
        <v>0</v>
      </c>
      <c r="I6611" s="40">
        <f>IF(Txn!$B3312="",0,Txn!$O3312)</f>
        <v>0</v>
      </c>
      <c r="J6611" s="40">
        <f>IF(Txn!$B3312="",0,Txn!$P3312)</f>
        <v>0</v>
      </c>
      <c r="K6611" s="41">
        <f>IF($A6611="","",IFERROR(VALUE(MID($A6611,6,2)),""))</f>
        <v>0</v>
      </c>
      <c r="L6611" s="39">
        <f>IF(Txn!$K3312="","",Txn!$K3312)</f>
        <v>0</v>
      </c>
      <c r="N6611" s="42">
        <f>IF($D6611="",0,COUNTIF(BankAccts,$D6611))</f>
        <v>0</v>
      </c>
    </row>
    <row r="6612" spans="1:14">
      <c r="A6612" s="38">
        <f>IF(Txn!$B3312="","",Txn!$B3312)</f>
        <v>0</v>
      </c>
      <c r="B6612" s="38">
        <f>IF(Txn!$B3312="","",Txn!$C3312)</f>
        <v>0</v>
      </c>
      <c r="C6612" s="39">
        <f>IF(Txn!$B3312="","","تراکنش بانکی")</f>
        <v>0</v>
      </c>
      <c r="D6612" s="38">
        <f>IF(Txn!$B3312="","",IF(IF(Txn!$U3312="TRF",Txn!$Y3312,Txn!$Z3312)="","",IF(Txn!$U3312="TRF",Txn!$Y3312,Txn!$Z3312)))</f>
        <v>0</v>
      </c>
      <c r="E6612" s="39">
        <f>IF($D6612="","",IFERROR(VLOOKUP($D6612,AcctTbl,2,0),""))</f>
        <v>0</v>
      </c>
      <c r="F6612" s="39">
        <f>IF($D6612="","",IFERROR(VLOOKUP($D6612,AcctTbl,3,0),""))</f>
        <v>0</v>
      </c>
      <c r="G6612" s="39">
        <f>IF(Txn!$B3312="","",Txn!$D3312)</f>
        <v>0</v>
      </c>
      <c r="H6612" s="38">
        <f>IF(Txn!$B3312="","",Txn!$E3312)</f>
        <v>0</v>
      </c>
      <c r="I6612" s="40">
        <f>IF(Txn!$B3312="",0,Txn!$Q3312)</f>
        <v>0</v>
      </c>
      <c r="J6612" s="40">
        <f>IF(Txn!$B3312="",0,Txn!$R3312)</f>
        <v>0</v>
      </c>
      <c r="K6612" s="41">
        <f>IF($A6612="","",IFERROR(VALUE(MID($A6612,6,2)),""))</f>
        <v>0</v>
      </c>
      <c r="L6612" s="39">
        <f>IF(Txn!$K3312="","","طرف مقابل — "&amp;Txn!$K3312)</f>
        <v>0</v>
      </c>
      <c r="N6612" s="42">
        <f>IF($D6612="",0,COUNTIF(BankAccts,$D6612))</f>
        <v>0</v>
      </c>
    </row>
    <row r="6613" spans="1:14">
      <c r="A6613" s="38">
        <f>IF(Txn!$B3313="","",Txn!$B3313)</f>
        <v>0</v>
      </c>
      <c r="B6613" s="38">
        <f>IF(Txn!$B3313="","",Txn!$C3313)</f>
        <v>0</v>
      </c>
      <c r="C6613" s="39">
        <f>IF(Txn!$B3313="","","تراکنش بانکی")</f>
        <v>0</v>
      </c>
      <c r="D6613" s="38">
        <f>IF(Txn!$B3313="","",IF(Txn!$X3313="","",Txn!$X3313))</f>
        <v>0</v>
      </c>
      <c r="E6613" s="39">
        <f>IF($D6613="","",IFERROR(VLOOKUP($D6613,AcctTbl,2,0),""))</f>
        <v>0</v>
      </c>
      <c r="F6613" s="39">
        <f>IF($D6613="","",IFERROR(VLOOKUP($D6613,AcctTbl,3,0),""))</f>
        <v>0</v>
      </c>
      <c r="G6613" s="39">
        <f>IF(Txn!$B3313="","",Txn!$D3313)</f>
        <v>0</v>
      </c>
      <c r="H6613" s="38">
        <f>IF(Txn!$B3313="","",Txn!$E3313)</f>
        <v>0</v>
      </c>
      <c r="I6613" s="40">
        <f>IF(Txn!$B3313="",0,Txn!$O3313)</f>
        <v>0</v>
      </c>
      <c r="J6613" s="40">
        <f>IF(Txn!$B3313="",0,Txn!$P3313)</f>
        <v>0</v>
      </c>
      <c r="K6613" s="41">
        <f>IF($A6613="","",IFERROR(VALUE(MID($A6613,6,2)),""))</f>
        <v>0</v>
      </c>
      <c r="L6613" s="39">
        <f>IF(Txn!$K3313="","",Txn!$K3313)</f>
        <v>0</v>
      </c>
      <c r="N6613" s="42">
        <f>IF($D6613="",0,COUNTIF(BankAccts,$D6613))</f>
        <v>0</v>
      </c>
    </row>
    <row r="6614" spans="1:14">
      <c r="A6614" s="38">
        <f>IF(Txn!$B3313="","",Txn!$B3313)</f>
        <v>0</v>
      </c>
      <c r="B6614" s="38">
        <f>IF(Txn!$B3313="","",Txn!$C3313)</f>
        <v>0</v>
      </c>
      <c r="C6614" s="39">
        <f>IF(Txn!$B3313="","","تراکنش بانکی")</f>
        <v>0</v>
      </c>
      <c r="D6614" s="38">
        <f>IF(Txn!$B3313="","",IF(IF(Txn!$U3313="TRF",Txn!$Y3313,Txn!$Z3313)="","",IF(Txn!$U3313="TRF",Txn!$Y3313,Txn!$Z3313)))</f>
        <v>0</v>
      </c>
      <c r="E6614" s="39">
        <f>IF($D6614="","",IFERROR(VLOOKUP($D6614,AcctTbl,2,0),""))</f>
        <v>0</v>
      </c>
      <c r="F6614" s="39">
        <f>IF($D6614="","",IFERROR(VLOOKUP($D6614,AcctTbl,3,0),""))</f>
        <v>0</v>
      </c>
      <c r="G6614" s="39">
        <f>IF(Txn!$B3313="","",Txn!$D3313)</f>
        <v>0</v>
      </c>
      <c r="H6614" s="38">
        <f>IF(Txn!$B3313="","",Txn!$E3313)</f>
        <v>0</v>
      </c>
      <c r="I6614" s="40">
        <f>IF(Txn!$B3313="",0,Txn!$Q3313)</f>
        <v>0</v>
      </c>
      <c r="J6614" s="40">
        <f>IF(Txn!$B3313="",0,Txn!$R3313)</f>
        <v>0</v>
      </c>
      <c r="K6614" s="41">
        <f>IF($A6614="","",IFERROR(VALUE(MID($A6614,6,2)),""))</f>
        <v>0</v>
      </c>
      <c r="L6614" s="39">
        <f>IF(Txn!$K3313="","","طرف مقابل — "&amp;Txn!$K3313)</f>
        <v>0</v>
      </c>
      <c r="N6614" s="42">
        <f>IF($D6614="",0,COUNTIF(BankAccts,$D6614))</f>
        <v>0</v>
      </c>
    </row>
    <row r="6615" spans="1:14">
      <c r="A6615" s="38">
        <f>IF(Txn!$B3314="","",Txn!$B3314)</f>
        <v>0</v>
      </c>
      <c r="B6615" s="38">
        <f>IF(Txn!$B3314="","",Txn!$C3314)</f>
        <v>0</v>
      </c>
      <c r="C6615" s="39">
        <f>IF(Txn!$B3314="","","تراکنش بانکی")</f>
        <v>0</v>
      </c>
      <c r="D6615" s="38">
        <f>IF(Txn!$B3314="","",IF(Txn!$X3314="","",Txn!$X3314))</f>
        <v>0</v>
      </c>
      <c r="E6615" s="39">
        <f>IF($D6615="","",IFERROR(VLOOKUP($D6615,AcctTbl,2,0),""))</f>
        <v>0</v>
      </c>
      <c r="F6615" s="39">
        <f>IF($D6615="","",IFERROR(VLOOKUP($D6615,AcctTbl,3,0),""))</f>
        <v>0</v>
      </c>
      <c r="G6615" s="39">
        <f>IF(Txn!$B3314="","",Txn!$D3314)</f>
        <v>0</v>
      </c>
      <c r="H6615" s="38">
        <f>IF(Txn!$B3314="","",Txn!$E3314)</f>
        <v>0</v>
      </c>
      <c r="I6615" s="40">
        <f>IF(Txn!$B3314="",0,Txn!$O3314)</f>
        <v>0</v>
      </c>
      <c r="J6615" s="40">
        <f>IF(Txn!$B3314="",0,Txn!$P3314)</f>
        <v>0</v>
      </c>
      <c r="K6615" s="41">
        <f>IF($A6615="","",IFERROR(VALUE(MID($A6615,6,2)),""))</f>
        <v>0</v>
      </c>
      <c r="L6615" s="39">
        <f>IF(Txn!$K3314="","",Txn!$K3314)</f>
        <v>0</v>
      </c>
      <c r="N6615" s="42">
        <f>IF($D6615="",0,COUNTIF(BankAccts,$D6615))</f>
        <v>0</v>
      </c>
    </row>
    <row r="6616" spans="1:14">
      <c r="A6616" s="38">
        <f>IF(Txn!$B3314="","",Txn!$B3314)</f>
        <v>0</v>
      </c>
      <c r="B6616" s="38">
        <f>IF(Txn!$B3314="","",Txn!$C3314)</f>
        <v>0</v>
      </c>
      <c r="C6616" s="39">
        <f>IF(Txn!$B3314="","","تراکنش بانکی")</f>
        <v>0</v>
      </c>
      <c r="D6616" s="38">
        <f>IF(Txn!$B3314="","",IF(IF(Txn!$U3314="TRF",Txn!$Y3314,Txn!$Z3314)="","",IF(Txn!$U3314="TRF",Txn!$Y3314,Txn!$Z3314)))</f>
        <v>0</v>
      </c>
      <c r="E6616" s="39">
        <f>IF($D6616="","",IFERROR(VLOOKUP($D6616,AcctTbl,2,0),""))</f>
        <v>0</v>
      </c>
      <c r="F6616" s="39">
        <f>IF($D6616="","",IFERROR(VLOOKUP($D6616,AcctTbl,3,0),""))</f>
        <v>0</v>
      </c>
      <c r="G6616" s="39">
        <f>IF(Txn!$B3314="","",Txn!$D3314)</f>
        <v>0</v>
      </c>
      <c r="H6616" s="38">
        <f>IF(Txn!$B3314="","",Txn!$E3314)</f>
        <v>0</v>
      </c>
      <c r="I6616" s="40">
        <f>IF(Txn!$B3314="",0,Txn!$Q3314)</f>
        <v>0</v>
      </c>
      <c r="J6616" s="40">
        <f>IF(Txn!$B3314="",0,Txn!$R3314)</f>
        <v>0</v>
      </c>
      <c r="K6616" s="41">
        <f>IF($A6616="","",IFERROR(VALUE(MID($A6616,6,2)),""))</f>
        <v>0</v>
      </c>
      <c r="L6616" s="39">
        <f>IF(Txn!$K3314="","","طرف مقابل — "&amp;Txn!$K3314)</f>
        <v>0</v>
      </c>
      <c r="N6616" s="42">
        <f>IF($D6616="",0,COUNTIF(BankAccts,$D6616))</f>
        <v>0</v>
      </c>
    </row>
    <row r="6617" spans="1:14">
      <c r="A6617" s="38">
        <f>IF(Txn!$B3315="","",Txn!$B3315)</f>
        <v>0</v>
      </c>
      <c r="B6617" s="38">
        <f>IF(Txn!$B3315="","",Txn!$C3315)</f>
        <v>0</v>
      </c>
      <c r="C6617" s="39">
        <f>IF(Txn!$B3315="","","تراکنش بانکی")</f>
        <v>0</v>
      </c>
      <c r="D6617" s="38">
        <f>IF(Txn!$B3315="","",IF(Txn!$X3315="","",Txn!$X3315))</f>
        <v>0</v>
      </c>
      <c r="E6617" s="39">
        <f>IF($D6617="","",IFERROR(VLOOKUP($D6617,AcctTbl,2,0),""))</f>
        <v>0</v>
      </c>
      <c r="F6617" s="39">
        <f>IF($D6617="","",IFERROR(VLOOKUP($D6617,AcctTbl,3,0),""))</f>
        <v>0</v>
      </c>
      <c r="G6617" s="39">
        <f>IF(Txn!$B3315="","",Txn!$D3315)</f>
        <v>0</v>
      </c>
      <c r="H6617" s="38">
        <f>IF(Txn!$B3315="","",Txn!$E3315)</f>
        <v>0</v>
      </c>
      <c r="I6617" s="40">
        <f>IF(Txn!$B3315="",0,Txn!$O3315)</f>
        <v>0</v>
      </c>
      <c r="J6617" s="40">
        <f>IF(Txn!$B3315="",0,Txn!$P3315)</f>
        <v>0</v>
      </c>
      <c r="K6617" s="41">
        <f>IF($A6617="","",IFERROR(VALUE(MID($A6617,6,2)),""))</f>
        <v>0</v>
      </c>
      <c r="L6617" s="39">
        <f>IF(Txn!$K3315="","",Txn!$K3315)</f>
        <v>0</v>
      </c>
      <c r="N6617" s="42">
        <f>IF($D6617="",0,COUNTIF(BankAccts,$D6617))</f>
        <v>0</v>
      </c>
    </row>
    <row r="6618" spans="1:14">
      <c r="A6618" s="38">
        <f>IF(Txn!$B3315="","",Txn!$B3315)</f>
        <v>0</v>
      </c>
      <c r="B6618" s="38">
        <f>IF(Txn!$B3315="","",Txn!$C3315)</f>
        <v>0</v>
      </c>
      <c r="C6618" s="39">
        <f>IF(Txn!$B3315="","","تراکنش بانکی")</f>
        <v>0</v>
      </c>
      <c r="D6618" s="38">
        <f>IF(Txn!$B3315="","",IF(IF(Txn!$U3315="TRF",Txn!$Y3315,Txn!$Z3315)="","",IF(Txn!$U3315="TRF",Txn!$Y3315,Txn!$Z3315)))</f>
        <v>0</v>
      </c>
      <c r="E6618" s="39">
        <f>IF($D6618="","",IFERROR(VLOOKUP($D6618,AcctTbl,2,0),""))</f>
        <v>0</v>
      </c>
      <c r="F6618" s="39">
        <f>IF($D6618="","",IFERROR(VLOOKUP($D6618,AcctTbl,3,0),""))</f>
        <v>0</v>
      </c>
      <c r="G6618" s="39">
        <f>IF(Txn!$B3315="","",Txn!$D3315)</f>
        <v>0</v>
      </c>
      <c r="H6618" s="38">
        <f>IF(Txn!$B3315="","",Txn!$E3315)</f>
        <v>0</v>
      </c>
      <c r="I6618" s="40">
        <f>IF(Txn!$B3315="",0,Txn!$Q3315)</f>
        <v>0</v>
      </c>
      <c r="J6618" s="40">
        <f>IF(Txn!$B3315="",0,Txn!$R3315)</f>
        <v>0</v>
      </c>
      <c r="K6618" s="41">
        <f>IF($A6618="","",IFERROR(VALUE(MID($A6618,6,2)),""))</f>
        <v>0</v>
      </c>
      <c r="L6618" s="39">
        <f>IF(Txn!$K3315="","","طرف مقابل — "&amp;Txn!$K3315)</f>
        <v>0</v>
      </c>
      <c r="N6618" s="42">
        <f>IF($D6618="",0,COUNTIF(BankAccts,$D6618))</f>
        <v>0</v>
      </c>
    </row>
    <row r="6619" spans="1:14">
      <c r="A6619" s="38">
        <f>IF(Txn!$B3316="","",Txn!$B3316)</f>
        <v>0</v>
      </c>
      <c r="B6619" s="38">
        <f>IF(Txn!$B3316="","",Txn!$C3316)</f>
        <v>0</v>
      </c>
      <c r="C6619" s="39">
        <f>IF(Txn!$B3316="","","تراکنش بانکی")</f>
        <v>0</v>
      </c>
      <c r="D6619" s="38">
        <f>IF(Txn!$B3316="","",IF(Txn!$X3316="","",Txn!$X3316))</f>
        <v>0</v>
      </c>
      <c r="E6619" s="39">
        <f>IF($D6619="","",IFERROR(VLOOKUP($D6619,AcctTbl,2,0),""))</f>
        <v>0</v>
      </c>
      <c r="F6619" s="39">
        <f>IF($D6619="","",IFERROR(VLOOKUP($D6619,AcctTbl,3,0),""))</f>
        <v>0</v>
      </c>
      <c r="G6619" s="39">
        <f>IF(Txn!$B3316="","",Txn!$D3316)</f>
        <v>0</v>
      </c>
      <c r="H6619" s="38">
        <f>IF(Txn!$B3316="","",Txn!$E3316)</f>
        <v>0</v>
      </c>
      <c r="I6619" s="40">
        <f>IF(Txn!$B3316="",0,Txn!$O3316)</f>
        <v>0</v>
      </c>
      <c r="J6619" s="40">
        <f>IF(Txn!$B3316="",0,Txn!$P3316)</f>
        <v>0</v>
      </c>
      <c r="K6619" s="41">
        <f>IF($A6619="","",IFERROR(VALUE(MID($A6619,6,2)),""))</f>
        <v>0</v>
      </c>
      <c r="L6619" s="39">
        <f>IF(Txn!$K3316="","",Txn!$K3316)</f>
        <v>0</v>
      </c>
      <c r="N6619" s="42">
        <f>IF($D6619="",0,COUNTIF(BankAccts,$D6619))</f>
        <v>0</v>
      </c>
    </row>
    <row r="6620" spans="1:14">
      <c r="A6620" s="38">
        <f>IF(Txn!$B3316="","",Txn!$B3316)</f>
        <v>0</v>
      </c>
      <c r="B6620" s="38">
        <f>IF(Txn!$B3316="","",Txn!$C3316)</f>
        <v>0</v>
      </c>
      <c r="C6620" s="39">
        <f>IF(Txn!$B3316="","","تراکنش بانکی")</f>
        <v>0</v>
      </c>
      <c r="D6620" s="38">
        <f>IF(Txn!$B3316="","",IF(IF(Txn!$U3316="TRF",Txn!$Y3316,Txn!$Z3316)="","",IF(Txn!$U3316="TRF",Txn!$Y3316,Txn!$Z3316)))</f>
        <v>0</v>
      </c>
      <c r="E6620" s="39">
        <f>IF($D6620="","",IFERROR(VLOOKUP($D6620,AcctTbl,2,0),""))</f>
        <v>0</v>
      </c>
      <c r="F6620" s="39">
        <f>IF($D6620="","",IFERROR(VLOOKUP($D6620,AcctTbl,3,0),""))</f>
        <v>0</v>
      </c>
      <c r="G6620" s="39">
        <f>IF(Txn!$B3316="","",Txn!$D3316)</f>
        <v>0</v>
      </c>
      <c r="H6620" s="38">
        <f>IF(Txn!$B3316="","",Txn!$E3316)</f>
        <v>0</v>
      </c>
      <c r="I6620" s="40">
        <f>IF(Txn!$B3316="",0,Txn!$Q3316)</f>
        <v>0</v>
      </c>
      <c r="J6620" s="40">
        <f>IF(Txn!$B3316="",0,Txn!$R3316)</f>
        <v>0</v>
      </c>
      <c r="K6620" s="41">
        <f>IF($A6620="","",IFERROR(VALUE(MID($A6620,6,2)),""))</f>
        <v>0</v>
      </c>
      <c r="L6620" s="39">
        <f>IF(Txn!$K3316="","","طرف مقابل — "&amp;Txn!$K3316)</f>
        <v>0</v>
      </c>
      <c r="N6620" s="42">
        <f>IF($D6620="",0,COUNTIF(BankAccts,$D6620))</f>
        <v>0</v>
      </c>
    </row>
    <row r="6621" spans="1:14">
      <c r="A6621" s="38">
        <f>IF(Txn!$B3317="","",Txn!$B3317)</f>
        <v>0</v>
      </c>
      <c r="B6621" s="38">
        <f>IF(Txn!$B3317="","",Txn!$C3317)</f>
        <v>0</v>
      </c>
      <c r="C6621" s="39">
        <f>IF(Txn!$B3317="","","تراکنش بانکی")</f>
        <v>0</v>
      </c>
      <c r="D6621" s="38">
        <f>IF(Txn!$B3317="","",IF(Txn!$X3317="","",Txn!$X3317))</f>
        <v>0</v>
      </c>
      <c r="E6621" s="39">
        <f>IF($D6621="","",IFERROR(VLOOKUP($D6621,AcctTbl,2,0),""))</f>
        <v>0</v>
      </c>
      <c r="F6621" s="39">
        <f>IF($D6621="","",IFERROR(VLOOKUP($D6621,AcctTbl,3,0),""))</f>
        <v>0</v>
      </c>
      <c r="G6621" s="39">
        <f>IF(Txn!$B3317="","",Txn!$D3317)</f>
        <v>0</v>
      </c>
      <c r="H6621" s="38">
        <f>IF(Txn!$B3317="","",Txn!$E3317)</f>
        <v>0</v>
      </c>
      <c r="I6621" s="40">
        <f>IF(Txn!$B3317="",0,Txn!$O3317)</f>
        <v>0</v>
      </c>
      <c r="J6621" s="40">
        <f>IF(Txn!$B3317="",0,Txn!$P3317)</f>
        <v>0</v>
      </c>
      <c r="K6621" s="41">
        <f>IF($A6621="","",IFERROR(VALUE(MID($A6621,6,2)),""))</f>
        <v>0</v>
      </c>
      <c r="L6621" s="39">
        <f>IF(Txn!$K3317="","",Txn!$K3317)</f>
        <v>0</v>
      </c>
      <c r="N6621" s="42">
        <f>IF($D6621="",0,COUNTIF(BankAccts,$D6621))</f>
        <v>0</v>
      </c>
    </row>
    <row r="6622" spans="1:14">
      <c r="A6622" s="38">
        <f>IF(Txn!$B3317="","",Txn!$B3317)</f>
        <v>0</v>
      </c>
      <c r="B6622" s="38">
        <f>IF(Txn!$B3317="","",Txn!$C3317)</f>
        <v>0</v>
      </c>
      <c r="C6622" s="39">
        <f>IF(Txn!$B3317="","","تراکنش بانکی")</f>
        <v>0</v>
      </c>
      <c r="D6622" s="38">
        <f>IF(Txn!$B3317="","",IF(IF(Txn!$U3317="TRF",Txn!$Y3317,Txn!$Z3317)="","",IF(Txn!$U3317="TRF",Txn!$Y3317,Txn!$Z3317)))</f>
        <v>0</v>
      </c>
      <c r="E6622" s="39">
        <f>IF($D6622="","",IFERROR(VLOOKUP($D6622,AcctTbl,2,0),""))</f>
        <v>0</v>
      </c>
      <c r="F6622" s="39">
        <f>IF($D6622="","",IFERROR(VLOOKUP($D6622,AcctTbl,3,0),""))</f>
        <v>0</v>
      </c>
      <c r="G6622" s="39">
        <f>IF(Txn!$B3317="","",Txn!$D3317)</f>
        <v>0</v>
      </c>
      <c r="H6622" s="38">
        <f>IF(Txn!$B3317="","",Txn!$E3317)</f>
        <v>0</v>
      </c>
      <c r="I6622" s="40">
        <f>IF(Txn!$B3317="",0,Txn!$Q3317)</f>
        <v>0</v>
      </c>
      <c r="J6622" s="40">
        <f>IF(Txn!$B3317="",0,Txn!$R3317)</f>
        <v>0</v>
      </c>
      <c r="K6622" s="41">
        <f>IF($A6622="","",IFERROR(VALUE(MID($A6622,6,2)),""))</f>
        <v>0</v>
      </c>
      <c r="L6622" s="39">
        <f>IF(Txn!$K3317="","","طرف مقابل — "&amp;Txn!$K3317)</f>
        <v>0</v>
      </c>
      <c r="N6622" s="42">
        <f>IF($D6622="",0,COUNTIF(BankAccts,$D6622))</f>
        <v>0</v>
      </c>
    </row>
    <row r="6623" spans="1:14">
      <c r="A6623" s="38">
        <f>IF(Txn!$B3318="","",Txn!$B3318)</f>
        <v>0</v>
      </c>
      <c r="B6623" s="38">
        <f>IF(Txn!$B3318="","",Txn!$C3318)</f>
        <v>0</v>
      </c>
      <c r="C6623" s="39">
        <f>IF(Txn!$B3318="","","تراکنش بانکی")</f>
        <v>0</v>
      </c>
      <c r="D6623" s="38">
        <f>IF(Txn!$B3318="","",IF(Txn!$X3318="","",Txn!$X3318))</f>
        <v>0</v>
      </c>
      <c r="E6623" s="39">
        <f>IF($D6623="","",IFERROR(VLOOKUP($D6623,AcctTbl,2,0),""))</f>
        <v>0</v>
      </c>
      <c r="F6623" s="39">
        <f>IF($D6623="","",IFERROR(VLOOKUP($D6623,AcctTbl,3,0),""))</f>
        <v>0</v>
      </c>
      <c r="G6623" s="39">
        <f>IF(Txn!$B3318="","",Txn!$D3318)</f>
        <v>0</v>
      </c>
      <c r="H6623" s="38">
        <f>IF(Txn!$B3318="","",Txn!$E3318)</f>
        <v>0</v>
      </c>
      <c r="I6623" s="40">
        <f>IF(Txn!$B3318="",0,Txn!$O3318)</f>
        <v>0</v>
      </c>
      <c r="J6623" s="40">
        <f>IF(Txn!$B3318="",0,Txn!$P3318)</f>
        <v>0</v>
      </c>
      <c r="K6623" s="41">
        <f>IF($A6623="","",IFERROR(VALUE(MID($A6623,6,2)),""))</f>
        <v>0</v>
      </c>
      <c r="L6623" s="39">
        <f>IF(Txn!$K3318="","",Txn!$K3318)</f>
        <v>0</v>
      </c>
      <c r="N6623" s="42">
        <f>IF($D6623="",0,COUNTIF(BankAccts,$D6623))</f>
        <v>0</v>
      </c>
    </row>
    <row r="6624" spans="1:14">
      <c r="A6624" s="38">
        <f>IF(Txn!$B3318="","",Txn!$B3318)</f>
        <v>0</v>
      </c>
      <c r="B6624" s="38">
        <f>IF(Txn!$B3318="","",Txn!$C3318)</f>
        <v>0</v>
      </c>
      <c r="C6624" s="39">
        <f>IF(Txn!$B3318="","","تراکنش بانکی")</f>
        <v>0</v>
      </c>
      <c r="D6624" s="38">
        <f>IF(Txn!$B3318="","",IF(IF(Txn!$U3318="TRF",Txn!$Y3318,Txn!$Z3318)="","",IF(Txn!$U3318="TRF",Txn!$Y3318,Txn!$Z3318)))</f>
        <v>0</v>
      </c>
      <c r="E6624" s="39">
        <f>IF($D6624="","",IFERROR(VLOOKUP($D6624,AcctTbl,2,0),""))</f>
        <v>0</v>
      </c>
      <c r="F6624" s="39">
        <f>IF($D6624="","",IFERROR(VLOOKUP($D6624,AcctTbl,3,0),""))</f>
        <v>0</v>
      </c>
      <c r="G6624" s="39">
        <f>IF(Txn!$B3318="","",Txn!$D3318)</f>
        <v>0</v>
      </c>
      <c r="H6624" s="38">
        <f>IF(Txn!$B3318="","",Txn!$E3318)</f>
        <v>0</v>
      </c>
      <c r="I6624" s="40">
        <f>IF(Txn!$B3318="",0,Txn!$Q3318)</f>
        <v>0</v>
      </c>
      <c r="J6624" s="40">
        <f>IF(Txn!$B3318="",0,Txn!$R3318)</f>
        <v>0</v>
      </c>
      <c r="K6624" s="41">
        <f>IF($A6624="","",IFERROR(VALUE(MID($A6624,6,2)),""))</f>
        <v>0</v>
      </c>
      <c r="L6624" s="39">
        <f>IF(Txn!$K3318="","","طرف مقابل — "&amp;Txn!$K3318)</f>
        <v>0</v>
      </c>
      <c r="N6624" s="42">
        <f>IF($D6624="",0,COUNTIF(BankAccts,$D6624))</f>
        <v>0</v>
      </c>
    </row>
    <row r="6625" spans="1:14">
      <c r="A6625" s="38">
        <f>IF(Txn!$B3319="","",Txn!$B3319)</f>
        <v>0</v>
      </c>
      <c r="B6625" s="38">
        <f>IF(Txn!$B3319="","",Txn!$C3319)</f>
        <v>0</v>
      </c>
      <c r="C6625" s="39">
        <f>IF(Txn!$B3319="","","تراکنش بانکی")</f>
        <v>0</v>
      </c>
      <c r="D6625" s="38">
        <f>IF(Txn!$B3319="","",IF(Txn!$X3319="","",Txn!$X3319))</f>
        <v>0</v>
      </c>
      <c r="E6625" s="39">
        <f>IF($D6625="","",IFERROR(VLOOKUP($D6625,AcctTbl,2,0),""))</f>
        <v>0</v>
      </c>
      <c r="F6625" s="39">
        <f>IF($D6625="","",IFERROR(VLOOKUP($D6625,AcctTbl,3,0),""))</f>
        <v>0</v>
      </c>
      <c r="G6625" s="39">
        <f>IF(Txn!$B3319="","",Txn!$D3319)</f>
        <v>0</v>
      </c>
      <c r="H6625" s="38">
        <f>IF(Txn!$B3319="","",Txn!$E3319)</f>
        <v>0</v>
      </c>
      <c r="I6625" s="40">
        <f>IF(Txn!$B3319="",0,Txn!$O3319)</f>
        <v>0</v>
      </c>
      <c r="J6625" s="40">
        <f>IF(Txn!$B3319="",0,Txn!$P3319)</f>
        <v>0</v>
      </c>
      <c r="K6625" s="41">
        <f>IF($A6625="","",IFERROR(VALUE(MID($A6625,6,2)),""))</f>
        <v>0</v>
      </c>
      <c r="L6625" s="39">
        <f>IF(Txn!$K3319="","",Txn!$K3319)</f>
        <v>0</v>
      </c>
      <c r="N6625" s="42">
        <f>IF($D6625="",0,COUNTIF(BankAccts,$D6625))</f>
        <v>0</v>
      </c>
    </row>
    <row r="6626" spans="1:14">
      <c r="A6626" s="38">
        <f>IF(Txn!$B3319="","",Txn!$B3319)</f>
        <v>0</v>
      </c>
      <c r="B6626" s="38">
        <f>IF(Txn!$B3319="","",Txn!$C3319)</f>
        <v>0</v>
      </c>
      <c r="C6626" s="39">
        <f>IF(Txn!$B3319="","","تراکنش بانکی")</f>
        <v>0</v>
      </c>
      <c r="D6626" s="38">
        <f>IF(Txn!$B3319="","",IF(IF(Txn!$U3319="TRF",Txn!$Y3319,Txn!$Z3319)="","",IF(Txn!$U3319="TRF",Txn!$Y3319,Txn!$Z3319)))</f>
        <v>0</v>
      </c>
      <c r="E6626" s="39">
        <f>IF($D6626="","",IFERROR(VLOOKUP($D6626,AcctTbl,2,0),""))</f>
        <v>0</v>
      </c>
      <c r="F6626" s="39">
        <f>IF($D6626="","",IFERROR(VLOOKUP($D6626,AcctTbl,3,0),""))</f>
        <v>0</v>
      </c>
      <c r="G6626" s="39">
        <f>IF(Txn!$B3319="","",Txn!$D3319)</f>
        <v>0</v>
      </c>
      <c r="H6626" s="38">
        <f>IF(Txn!$B3319="","",Txn!$E3319)</f>
        <v>0</v>
      </c>
      <c r="I6626" s="40">
        <f>IF(Txn!$B3319="",0,Txn!$Q3319)</f>
        <v>0</v>
      </c>
      <c r="J6626" s="40">
        <f>IF(Txn!$B3319="",0,Txn!$R3319)</f>
        <v>0</v>
      </c>
      <c r="K6626" s="41">
        <f>IF($A6626="","",IFERROR(VALUE(MID($A6626,6,2)),""))</f>
        <v>0</v>
      </c>
      <c r="L6626" s="39">
        <f>IF(Txn!$K3319="","","طرف مقابل — "&amp;Txn!$K3319)</f>
        <v>0</v>
      </c>
      <c r="N6626" s="42">
        <f>IF($D6626="",0,COUNTIF(BankAccts,$D6626))</f>
        <v>0</v>
      </c>
    </row>
    <row r="6627" spans="1:14">
      <c r="A6627" s="38">
        <f>IF(Txn!$B3320="","",Txn!$B3320)</f>
        <v>0</v>
      </c>
      <c r="B6627" s="38">
        <f>IF(Txn!$B3320="","",Txn!$C3320)</f>
        <v>0</v>
      </c>
      <c r="C6627" s="39">
        <f>IF(Txn!$B3320="","","تراکنش بانکی")</f>
        <v>0</v>
      </c>
      <c r="D6627" s="38">
        <f>IF(Txn!$B3320="","",IF(Txn!$X3320="","",Txn!$X3320))</f>
        <v>0</v>
      </c>
      <c r="E6627" s="39">
        <f>IF($D6627="","",IFERROR(VLOOKUP($D6627,AcctTbl,2,0),""))</f>
        <v>0</v>
      </c>
      <c r="F6627" s="39">
        <f>IF($D6627="","",IFERROR(VLOOKUP($D6627,AcctTbl,3,0),""))</f>
        <v>0</v>
      </c>
      <c r="G6627" s="39">
        <f>IF(Txn!$B3320="","",Txn!$D3320)</f>
        <v>0</v>
      </c>
      <c r="H6627" s="38">
        <f>IF(Txn!$B3320="","",Txn!$E3320)</f>
        <v>0</v>
      </c>
      <c r="I6627" s="40">
        <f>IF(Txn!$B3320="",0,Txn!$O3320)</f>
        <v>0</v>
      </c>
      <c r="J6627" s="40">
        <f>IF(Txn!$B3320="",0,Txn!$P3320)</f>
        <v>0</v>
      </c>
      <c r="K6627" s="41">
        <f>IF($A6627="","",IFERROR(VALUE(MID($A6627,6,2)),""))</f>
        <v>0</v>
      </c>
      <c r="L6627" s="39">
        <f>IF(Txn!$K3320="","",Txn!$K3320)</f>
        <v>0</v>
      </c>
      <c r="N6627" s="42">
        <f>IF($D6627="",0,COUNTIF(BankAccts,$D6627))</f>
        <v>0</v>
      </c>
    </row>
    <row r="6628" spans="1:14">
      <c r="A6628" s="38">
        <f>IF(Txn!$B3320="","",Txn!$B3320)</f>
        <v>0</v>
      </c>
      <c r="B6628" s="38">
        <f>IF(Txn!$B3320="","",Txn!$C3320)</f>
        <v>0</v>
      </c>
      <c r="C6628" s="39">
        <f>IF(Txn!$B3320="","","تراکنش بانکی")</f>
        <v>0</v>
      </c>
      <c r="D6628" s="38">
        <f>IF(Txn!$B3320="","",IF(IF(Txn!$U3320="TRF",Txn!$Y3320,Txn!$Z3320)="","",IF(Txn!$U3320="TRF",Txn!$Y3320,Txn!$Z3320)))</f>
        <v>0</v>
      </c>
      <c r="E6628" s="39">
        <f>IF($D6628="","",IFERROR(VLOOKUP($D6628,AcctTbl,2,0),""))</f>
        <v>0</v>
      </c>
      <c r="F6628" s="39">
        <f>IF($D6628="","",IFERROR(VLOOKUP($D6628,AcctTbl,3,0),""))</f>
        <v>0</v>
      </c>
      <c r="G6628" s="39">
        <f>IF(Txn!$B3320="","",Txn!$D3320)</f>
        <v>0</v>
      </c>
      <c r="H6628" s="38">
        <f>IF(Txn!$B3320="","",Txn!$E3320)</f>
        <v>0</v>
      </c>
      <c r="I6628" s="40">
        <f>IF(Txn!$B3320="",0,Txn!$Q3320)</f>
        <v>0</v>
      </c>
      <c r="J6628" s="40">
        <f>IF(Txn!$B3320="",0,Txn!$R3320)</f>
        <v>0</v>
      </c>
      <c r="K6628" s="41">
        <f>IF($A6628="","",IFERROR(VALUE(MID($A6628,6,2)),""))</f>
        <v>0</v>
      </c>
      <c r="L6628" s="39">
        <f>IF(Txn!$K3320="","","طرف مقابل — "&amp;Txn!$K3320)</f>
        <v>0</v>
      </c>
      <c r="N6628" s="42">
        <f>IF($D6628="",0,COUNTIF(BankAccts,$D6628))</f>
        <v>0</v>
      </c>
    </row>
    <row r="6629" spans="1:14">
      <c r="A6629" s="38">
        <f>IF(Txn!$B3321="","",Txn!$B3321)</f>
        <v>0</v>
      </c>
      <c r="B6629" s="38">
        <f>IF(Txn!$B3321="","",Txn!$C3321)</f>
        <v>0</v>
      </c>
      <c r="C6629" s="39">
        <f>IF(Txn!$B3321="","","تراکنش بانکی")</f>
        <v>0</v>
      </c>
      <c r="D6629" s="38">
        <f>IF(Txn!$B3321="","",IF(Txn!$X3321="","",Txn!$X3321))</f>
        <v>0</v>
      </c>
      <c r="E6629" s="39">
        <f>IF($D6629="","",IFERROR(VLOOKUP($D6629,AcctTbl,2,0),""))</f>
        <v>0</v>
      </c>
      <c r="F6629" s="39">
        <f>IF($D6629="","",IFERROR(VLOOKUP($D6629,AcctTbl,3,0),""))</f>
        <v>0</v>
      </c>
      <c r="G6629" s="39">
        <f>IF(Txn!$B3321="","",Txn!$D3321)</f>
        <v>0</v>
      </c>
      <c r="H6629" s="38">
        <f>IF(Txn!$B3321="","",Txn!$E3321)</f>
        <v>0</v>
      </c>
      <c r="I6629" s="40">
        <f>IF(Txn!$B3321="",0,Txn!$O3321)</f>
        <v>0</v>
      </c>
      <c r="J6629" s="40">
        <f>IF(Txn!$B3321="",0,Txn!$P3321)</f>
        <v>0</v>
      </c>
      <c r="K6629" s="41">
        <f>IF($A6629="","",IFERROR(VALUE(MID($A6629,6,2)),""))</f>
        <v>0</v>
      </c>
      <c r="L6629" s="39">
        <f>IF(Txn!$K3321="","",Txn!$K3321)</f>
        <v>0</v>
      </c>
      <c r="N6629" s="42">
        <f>IF($D6629="",0,COUNTIF(BankAccts,$D6629))</f>
        <v>0</v>
      </c>
    </row>
    <row r="6630" spans="1:14">
      <c r="A6630" s="38">
        <f>IF(Txn!$B3321="","",Txn!$B3321)</f>
        <v>0</v>
      </c>
      <c r="B6630" s="38">
        <f>IF(Txn!$B3321="","",Txn!$C3321)</f>
        <v>0</v>
      </c>
      <c r="C6630" s="39">
        <f>IF(Txn!$B3321="","","تراکنش بانکی")</f>
        <v>0</v>
      </c>
      <c r="D6630" s="38">
        <f>IF(Txn!$B3321="","",IF(IF(Txn!$U3321="TRF",Txn!$Y3321,Txn!$Z3321)="","",IF(Txn!$U3321="TRF",Txn!$Y3321,Txn!$Z3321)))</f>
        <v>0</v>
      </c>
      <c r="E6630" s="39">
        <f>IF($D6630="","",IFERROR(VLOOKUP($D6630,AcctTbl,2,0),""))</f>
        <v>0</v>
      </c>
      <c r="F6630" s="39">
        <f>IF($D6630="","",IFERROR(VLOOKUP($D6630,AcctTbl,3,0),""))</f>
        <v>0</v>
      </c>
      <c r="G6630" s="39">
        <f>IF(Txn!$B3321="","",Txn!$D3321)</f>
        <v>0</v>
      </c>
      <c r="H6630" s="38">
        <f>IF(Txn!$B3321="","",Txn!$E3321)</f>
        <v>0</v>
      </c>
      <c r="I6630" s="40">
        <f>IF(Txn!$B3321="",0,Txn!$Q3321)</f>
        <v>0</v>
      </c>
      <c r="J6630" s="40">
        <f>IF(Txn!$B3321="",0,Txn!$R3321)</f>
        <v>0</v>
      </c>
      <c r="K6630" s="41">
        <f>IF($A6630="","",IFERROR(VALUE(MID($A6630,6,2)),""))</f>
        <v>0</v>
      </c>
      <c r="L6630" s="39">
        <f>IF(Txn!$K3321="","","طرف مقابل — "&amp;Txn!$K3321)</f>
        <v>0</v>
      </c>
      <c r="N6630" s="42">
        <f>IF($D6630="",0,COUNTIF(BankAccts,$D6630))</f>
        <v>0</v>
      </c>
    </row>
    <row r="6631" spans="1:14">
      <c r="A6631" s="38">
        <f>IF(Txn!$B3322="","",Txn!$B3322)</f>
        <v>0</v>
      </c>
      <c r="B6631" s="38">
        <f>IF(Txn!$B3322="","",Txn!$C3322)</f>
        <v>0</v>
      </c>
      <c r="C6631" s="39">
        <f>IF(Txn!$B3322="","","تراکنش بانکی")</f>
        <v>0</v>
      </c>
      <c r="D6631" s="38">
        <f>IF(Txn!$B3322="","",IF(Txn!$X3322="","",Txn!$X3322))</f>
        <v>0</v>
      </c>
      <c r="E6631" s="39">
        <f>IF($D6631="","",IFERROR(VLOOKUP($D6631,AcctTbl,2,0),""))</f>
        <v>0</v>
      </c>
      <c r="F6631" s="39">
        <f>IF($D6631="","",IFERROR(VLOOKUP($D6631,AcctTbl,3,0),""))</f>
        <v>0</v>
      </c>
      <c r="G6631" s="39">
        <f>IF(Txn!$B3322="","",Txn!$D3322)</f>
        <v>0</v>
      </c>
      <c r="H6631" s="38">
        <f>IF(Txn!$B3322="","",Txn!$E3322)</f>
        <v>0</v>
      </c>
      <c r="I6631" s="40">
        <f>IF(Txn!$B3322="",0,Txn!$O3322)</f>
        <v>0</v>
      </c>
      <c r="J6631" s="40">
        <f>IF(Txn!$B3322="",0,Txn!$P3322)</f>
        <v>0</v>
      </c>
      <c r="K6631" s="41">
        <f>IF($A6631="","",IFERROR(VALUE(MID($A6631,6,2)),""))</f>
        <v>0</v>
      </c>
      <c r="L6631" s="39">
        <f>IF(Txn!$K3322="","",Txn!$K3322)</f>
        <v>0</v>
      </c>
      <c r="N6631" s="42">
        <f>IF($D6631="",0,COUNTIF(BankAccts,$D6631))</f>
        <v>0</v>
      </c>
    </row>
    <row r="6632" spans="1:14">
      <c r="A6632" s="38">
        <f>IF(Txn!$B3322="","",Txn!$B3322)</f>
        <v>0</v>
      </c>
      <c r="B6632" s="38">
        <f>IF(Txn!$B3322="","",Txn!$C3322)</f>
        <v>0</v>
      </c>
      <c r="C6632" s="39">
        <f>IF(Txn!$B3322="","","تراکنش بانکی")</f>
        <v>0</v>
      </c>
      <c r="D6632" s="38">
        <f>IF(Txn!$B3322="","",IF(IF(Txn!$U3322="TRF",Txn!$Y3322,Txn!$Z3322)="","",IF(Txn!$U3322="TRF",Txn!$Y3322,Txn!$Z3322)))</f>
        <v>0</v>
      </c>
      <c r="E6632" s="39">
        <f>IF($D6632="","",IFERROR(VLOOKUP($D6632,AcctTbl,2,0),""))</f>
        <v>0</v>
      </c>
      <c r="F6632" s="39">
        <f>IF($D6632="","",IFERROR(VLOOKUP($D6632,AcctTbl,3,0),""))</f>
        <v>0</v>
      </c>
      <c r="G6632" s="39">
        <f>IF(Txn!$B3322="","",Txn!$D3322)</f>
        <v>0</v>
      </c>
      <c r="H6632" s="38">
        <f>IF(Txn!$B3322="","",Txn!$E3322)</f>
        <v>0</v>
      </c>
      <c r="I6632" s="40">
        <f>IF(Txn!$B3322="",0,Txn!$Q3322)</f>
        <v>0</v>
      </c>
      <c r="J6632" s="40">
        <f>IF(Txn!$B3322="",0,Txn!$R3322)</f>
        <v>0</v>
      </c>
      <c r="K6632" s="41">
        <f>IF($A6632="","",IFERROR(VALUE(MID($A6632,6,2)),""))</f>
        <v>0</v>
      </c>
      <c r="L6632" s="39">
        <f>IF(Txn!$K3322="","","طرف مقابل — "&amp;Txn!$K3322)</f>
        <v>0</v>
      </c>
      <c r="N6632" s="42">
        <f>IF($D6632="",0,COUNTIF(BankAccts,$D6632))</f>
        <v>0</v>
      </c>
    </row>
    <row r="6633" spans="1:14">
      <c r="A6633" s="38">
        <f>IF(Txn!$B3323="","",Txn!$B3323)</f>
        <v>0</v>
      </c>
      <c r="B6633" s="38">
        <f>IF(Txn!$B3323="","",Txn!$C3323)</f>
        <v>0</v>
      </c>
      <c r="C6633" s="39">
        <f>IF(Txn!$B3323="","","تراکنش بانکی")</f>
        <v>0</v>
      </c>
      <c r="D6633" s="38">
        <f>IF(Txn!$B3323="","",IF(Txn!$X3323="","",Txn!$X3323))</f>
        <v>0</v>
      </c>
      <c r="E6633" s="39">
        <f>IF($D6633="","",IFERROR(VLOOKUP($D6633,AcctTbl,2,0),""))</f>
        <v>0</v>
      </c>
      <c r="F6633" s="39">
        <f>IF($D6633="","",IFERROR(VLOOKUP($D6633,AcctTbl,3,0),""))</f>
        <v>0</v>
      </c>
      <c r="G6633" s="39">
        <f>IF(Txn!$B3323="","",Txn!$D3323)</f>
        <v>0</v>
      </c>
      <c r="H6633" s="38">
        <f>IF(Txn!$B3323="","",Txn!$E3323)</f>
        <v>0</v>
      </c>
      <c r="I6633" s="40">
        <f>IF(Txn!$B3323="",0,Txn!$O3323)</f>
        <v>0</v>
      </c>
      <c r="J6633" s="40">
        <f>IF(Txn!$B3323="",0,Txn!$P3323)</f>
        <v>0</v>
      </c>
      <c r="K6633" s="41">
        <f>IF($A6633="","",IFERROR(VALUE(MID($A6633,6,2)),""))</f>
        <v>0</v>
      </c>
      <c r="L6633" s="39">
        <f>IF(Txn!$K3323="","",Txn!$K3323)</f>
        <v>0</v>
      </c>
      <c r="N6633" s="42">
        <f>IF($D6633="",0,COUNTIF(BankAccts,$D6633))</f>
        <v>0</v>
      </c>
    </row>
    <row r="6634" spans="1:14">
      <c r="A6634" s="38">
        <f>IF(Txn!$B3323="","",Txn!$B3323)</f>
        <v>0</v>
      </c>
      <c r="B6634" s="38">
        <f>IF(Txn!$B3323="","",Txn!$C3323)</f>
        <v>0</v>
      </c>
      <c r="C6634" s="39">
        <f>IF(Txn!$B3323="","","تراکنش بانکی")</f>
        <v>0</v>
      </c>
      <c r="D6634" s="38">
        <f>IF(Txn!$B3323="","",IF(IF(Txn!$U3323="TRF",Txn!$Y3323,Txn!$Z3323)="","",IF(Txn!$U3323="TRF",Txn!$Y3323,Txn!$Z3323)))</f>
        <v>0</v>
      </c>
      <c r="E6634" s="39">
        <f>IF($D6634="","",IFERROR(VLOOKUP($D6634,AcctTbl,2,0),""))</f>
        <v>0</v>
      </c>
      <c r="F6634" s="39">
        <f>IF($D6634="","",IFERROR(VLOOKUP($D6634,AcctTbl,3,0),""))</f>
        <v>0</v>
      </c>
      <c r="G6634" s="39">
        <f>IF(Txn!$B3323="","",Txn!$D3323)</f>
        <v>0</v>
      </c>
      <c r="H6634" s="38">
        <f>IF(Txn!$B3323="","",Txn!$E3323)</f>
        <v>0</v>
      </c>
      <c r="I6634" s="40">
        <f>IF(Txn!$B3323="",0,Txn!$Q3323)</f>
        <v>0</v>
      </c>
      <c r="J6634" s="40">
        <f>IF(Txn!$B3323="",0,Txn!$R3323)</f>
        <v>0</v>
      </c>
      <c r="K6634" s="41">
        <f>IF($A6634="","",IFERROR(VALUE(MID($A6634,6,2)),""))</f>
        <v>0</v>
      </c>
      <c r="L6634" s="39">
        <f>IF(Txn!$K3323="","","طرف مقابل — "&amp;Txn!$K3323)</f>
        <v>0</v>
      </c>
      <c r="N6634" s="42">
        <f>IF($D6634="",0,COUNTIF(BankAccts,$D6634))</f>
        <v>0</v>
      </c>
    </row>
    <row r="6635" spans="1:14">
      <c r="A6635" s="38">
        <f>IF(Txn!$B3324="","",Txn!$B3324)</f>
        <v>0</v>
      </c>
      <c r="B6635" s="38">
        <f>IF(Txn!$B3324="","",Txn!$C3324)</f>
        <v>0</v>
      </c>
      <c r="C6635" s="39">
        <f>IF(Txn!$B3324="","","تراکنش بانکی")</f>
        <v>0</v>
      </c>
      <c r="D6635" s="38">
        <f>IF(Txn!$B3324="","",IF(Txn!$X3324="","",Txn!$X3324))</f>
        <v>0</v>
      </c>
      <c r="E6635" s="39">
        <f>IF($D6635="","",IFERROR(VLOOKUP($D6635,AcctTbl,2,0),""))</f>
        <v>0</v>
      </c>
      <c r="F6635" s="39">
        <f>IF($D6635="","",IFERROR(VLOOKUP($D6635,AcctTbl,3,0),""))</f>
        <v>0</v>
      </c>
      <c r="G6635" s="39">
        <f>IF(Txn!$B3324="","",Txn!$D3324)</f>
        <v>0</v>
      </c>
      <c r="H6635" s="38">
        <f>IF(Txn!$B3324="","",Txn!$E3324)</f>
        <v>0</v>
      </c>
      <c r="I6635" s="40">
        <f>IF(Txn!$B3324="",0,Txn!$O3324)</f>
        <v>0</v>
      </c>
      <c r="J6635" s="40">
        <f>IF(Txn!$B3324="",0,Txn!$P3324)</f>
        <v>0</v>
      </c>
      <c r="K6635" s="41">
        <f>IF($A6635="","",IFERROR(VALUE(MID($A6635,6,2)),""))</f>
        <v>0</v>
      </c>
      <c r="L6635" s="39">
        <f>IF(Txn!$K3324="","",Txn!$K3324)</f>
        <v>0</v>
      </c>
      <c r="N6635" s="42">
        <f>IF($D6635="",0,COUNTIF(BankAccts,$D6635))</f>
        <v>0</v>
      </c>
    </row>
    <row r="6636" spans="1:14">
      <c r="A6636" s="38">
        <f>IF(Txn!$B3324="","",Txn!$B3324)</f>
        <v>0</v>
      </c>
      <c r="B6636" s="38">
        <f>IF(Txn!$B3324="","",Txn!$C3324)</f>
        <v>0</v>
      </c>
      <c r="C6636" s="39">
        <f>IF(Txn!$B3324="","","تراکنش بانکی")</f>
        <v>0</v>
      </c>
      <c r="D6636" s="38">
        <f>IF(Txn!$B3324="","",IF(IF(Txn!$U3324="TRF",Txn!$Y3324,Txn!$Z3324)="","",IF(Txn!$U3324="TRF",Txn!$Y3324,Txn!$Z3324)))</f>
        <v>0</v>
      </c>
      <c r="E6636" s="39">
        <f>IF($D6636="","",IFERROR(VLOOKUP($D6636,AcctTbl,2,0),""))</f>
        <v>0</v>
      </c>
      <c r="F6636" s="39">
        <f>IF($D6636="","",IFERROR(VLOOKUP($D6636,AcctTbl,3,0),""))</f>
        <v>0</v>
      </c>
      <c r="G6636" s="39">
        <f>IF(Txn!$B3324="","",Txn!$D3324)</f>
        <v>0</v>
      </c>
      <c r="H6636" s="38">
        <f>IF(Txn!$B3324="","",Txn!$E3324)</f>
        <v>0</v>
      </c>
      <c r="I6636" s="40">
        <f>IF(Txn!$B3324="",0,Txn!$Q3324)</f>
        <v>0</v>
      </c>
      <c r="J6636" s="40">
        <f>IF(Txn!$B3324="",0,Txn!$R3324)</f>
        <v>0</v>
      </c>
      <c r="K6636" s="41">
        <f>IF($A6636="","",IFERROR(VALUE(MID($A6636,6,2)),""))</f>
        <v>0</v>
      </c>
      <c r="L6636" s="39">
        <f>IF(Txn!$K3324="","","طرف مقابل — "&amp;Txn!$K3324)</f>
        <v>0</v>
      </c>
      <c r="N6636" s="42">
        <f>IF($D6636="",0,COUNTIF(BankAccts,$D6636))</f>
        <v>0</v>
      </c>
    </row>
    <row r="6637" spans="1:14">
      <c r="A6637" s="38">
        <f>IF(Txn!$B3325="","",Txn!$B3325)</f>
        <v>0</v>
      </c>
      <c r="B6637" s="38">
        <f>IF(Txn!$B3325="","",Txn!$C3325)</f>
        <v>0</v>
      </c>
      <c r="C6637" s="39">
        <f>IF(Txn!$B3325="","","تراکنش بانکی")</f>
        <v>0</v>
      </c>
      <c r="D6637" s="38">
        <f>IF(Txn!$B3325="","",IF(Txn!$X3325="","",Txn!$X3325))</f>
        <v>0</v>
      </c>
      <c r="E6637" s="39">
        <f>IF($D6637="","",IFERROR(VLOOKUP($D6637,AcctTbl,2,0),""))</f>
        <v>0</v>
      </c>
      <c r="F6637" s="39">
        <f>IF($D6637="","",IFERROR(VLOOKUP($D6637,AcctTbl,3,0),""))</f>
        <v>0</v>
      </c>
      <c r="G6637" s="39">
        <f>IF(Txn!$B3325="","",Txn!$D3325)</f>
        <v>0</v>
      </c>
      <c r="H6637" s="38">
        <f>IF(Txn!$B3325="","",Txn!$E3325)</f>
        <v>0</v>
      </c>
      <c r="I6637" s="40">
        <f>IF(Txn!$B3325="",0,Txn!$O3325)</f>
        <v>0</v>
      </c>
      <c r="J6637" s="40">
        <f>IF(Txn!$B3325="",0,Txn!$P3325)</f>
        <v>0</v>
      </c>
      <c r="K6637" s="41">
        <f>IF($A6637="","",IFERROR(VALUE(MID($A6637,6,2)),""))</f>
        <v>0</v>
      </c>
      <c r="L6637" s="39">
        <f>IF(Txn!$K3325="","",Txn!$K3325)</f>
        <v>0</v>
      </c>
      <c r="N6637" s="42">
        <f>IF($D6637="",0,COUNTIF(BankAccts,$D6637))</f>
        <v>0</v>
      </c>
    </row>
    <row r="6638" spans="1:14">
      <c r="A6638" s="38">
        <f>IF(Txn!$B3325="","",Txn!$B3325)</f>
        <v>0</v>
      </c>
      <c r="B6638" s="38">
        <f>IF(Txn!$B3325="","",Txn!$C3325)</f>
        <v>0</v>
      </c>
      <c r="C6638" s="39">
        <f>IF(Txn!$B3325="","","تراکنش بانکی")</f>
        <v>0</v>
      </c>
      <c r="D6638" s="38">
        <f>IF(Txn!$B3325="","",IF(IF(Txn!$U3325="TRF",Txn!$Y3325,Txn!$Z3325)="","",IF(Txn!$U3325="TRF",Txn!$Y3325,Txn!$Z3325)))</f>
        <v>0</v>
      </c>
      <c r="E6638" s="39">
        <f>IF($D6638="","",IFERROR(VLOOKUP($D6638,AcctTbl,2,0),""))</f>
        <v>0</v>
      </c>
      <c r="F6638" s="39">
        <f>IF($D6638="","",IFERROR(VLOOKUP($D6638,AcctTbl,3,0),""))</f>
        <v>0</v>
      </c>
      <c r="G6638" s="39">
        <f>IF(Txn!$B3325="","",Txn!$D3325)</f>
        <v>0</v>
      </c>
      <c r="H6638" s="38">
        <f>IF(Txn!$B3325="","",Txn!$E3325)</f>
        <v>0</v>
      </c>
      <c r="I6638" s="40">
        <f>IF(Txn!$B3325="",0,Txn!$Q3325)</f>
        <v>0</v>
      </c>
      <c r="J6638" s="40">
        <f>IF(Txn!$B3325="",0,Txn!$R3325)</f>
        <v>0</v>
      </c>
      <c r="K6638" s="41">
        <f>IF($A6638="","",IFERROR(VALUE(MID($A6638,6,2)),""))</f>
        <v>0</v>
      </c>
      <c r="L6638" s="39">
        <f>IF(Txn!$K3325="","","طرف مقابل — "&amp;Txn!$K3325)</f>
        <v>0</v>
      </c>
      <c r="N6638" s="42">
        <f>IF($D6638="",0,COUNTIF(BankAccts,$D6638))</f>
        <v>0</v>
      </c>
    </row>
    <row r="6639" spans="1:14">
      <c r="A6639" s="38">
        <f>IF(Txn!$B3326="","",Txn!$B3326)</f>
        <v>0</v>
      </c>
      <c r="B6639" s="38">
        <f>IF(Txn!$B3326="","",Txn!$C3326)</f>
        <v>0</v>
      </c>
      <c r="C6639" s="39">
        <f>IF(Txn!$B3326="","","تراکنش بانکی")</f>
        <v>0</v>
      </c>
      <c r="D6639" s="38">
        <f>IF(Txn!$B3326="","",IF(Txn!$X3326="","",Txn!$X3326))</f>
        <v>0</v>
      </c>
      <c r="E6639" s="39">
        <f>IF($D6639="","",IFERROR(VLOOKUP($D6639,AcctTbl,2,0),""))</f>
        <v>0</v>
      </c>
      <c r="F6639" s="39">
        <f>IF($D6639="","",IFERROR(VLOOKUP($D6639,AcctTbl,3,0),""))</f>
        <v>0</v>
      </c>
      <c r="G6639" s="39">
        <f>IF(Txn!$B3326="","",Txn!$D3326)</f>
        <v>0</v>
      </c>
      <c r="H6639" s="38">
        <f>IF(Txn!$B3326="","",Txn!$E3326)</f>
        <v>0</v>
      </c>
      <c r="I6639" s="40">
        <f>IF(Txn!$B3326="",0,Txn!$O3326)</f>
        <v>0</v>
      </c>
      <c r="J6639" s="40">
        <f>IF(Txn!$B3326="",0,Txn!$P3326)</f>
        <v>0</v>
      </c>
      <c r="K6639" s="41">
        <f>IF($A6639="","",IFERROR(VALUE(MID($A6639,6,2)),""))</f>
        <v>0</v>
      </c>
      <c r="L6639" s="39">
        <f>IF(Txn!$K3326="","",Txn!$K3326)</f>
        <v>0</v>
      </c>
      <c r="N6639" s="42">
        <f>IF($D6639="",0,COUNTIF(BankAccts,$D6639))</f>
        <v>0</v>
      </c>
    </row>
    <row r="6640" spans="1:14">
      <c r="A6640" s="38">
        <f>IF(Txn!$B3326="","",Txn!$B3326)</f>
        <v>0</v>
      </c>
      <c r="B6640" s="38">
        <f>IF(Txn!$B3326="","",Txn!$C3326)</f>
        <v>0</v>
      </c>
      <c r="C6640" s="39">
        <f>IF(Txn!$B3326="","","تراکنش بانکی")</f>
        <v>0</v>
      </c>
      <c r="D6640" s="38">
        <f>IF(Txn!$B3326="","",IF(IF(Txn!$U3326="TRF",Txn!$Y3326,Txn!$Z3326)="","",IF(Txn!$U3326="TRF",Txn!$Y3326,Txn!$Z3326)))</f>
        <v>0</v>
      </c>
      <c r="E6640" s="39">
        <f>IF($D6640="","",IFERROR(VLOOKUP($D6640,AcctTbl,2,0),""))</f>
        <v>0</v>
      </c>
      <c r="F6640" s="39">
        <f>IF($D6640="","",IFERROR(VLOOKUP($D6640,AcctTbl,3,0),""))</f>
        <v>0</v>
      </c>
      <c r="G6640" s="39">
        <f>IF(Txn!$B3326="","",Txn!$D3326)</f>
        <v>0</v>
      </c>
      <c r="H6640" s="38">
        <f>IF(Txn!$B3326="","",Txn!$E3326)</f>
        <v>0</v>
      </c>
      <c r="I6640" s="40">
        <f>IF(Txn!$B3326="",0,Txn!$Q3326)</f>
        <v>0</v>
      </c>
      <c r="J6640" s="40">
        <f>IF(Txn!$B3326="",0,Txn!$R3326)</f>
        <v>0</v>
      </c>
      <c r="K6640" s="41">
        <f>IF($A6640="","",IFERROR(VALUE(MID($A6640,6,2)),""))</f>
        <v>0</v>
      </c>
      <c r="L6640" s="39">
        <f>IF(Txn!$K3326="","","طرف مقابل — "&amp;Txn!$K3326)</f>
        <v>0</v>
      </c>
      <c r="N6640" s="42">
        <f>IF($D6640="",0,COUNTIF(BankAccts,$D6640))</f>
        <v>0</v>
      </c>
    </row>
    <row r="6641" spans="1:14">
      <c r="A6641" s="38">
        <f>IF(Txn!$B3327="","",Txn!$B3327)</f>
        <v>0</v>
      </c>
      <c r="B6641" s="38">
        <f>IF(Txn!$B3327="","",Txn!$C3327)</f>
        <v>0</v>
      </c>
      <c r="C6641" s="39">
        <f>IF(Txn!$B3327="","","تراکنش بانکی")</f>
        <v>0</v>
      </c>
      <c r="D6641" s="38">
        <f>IF(Txn!$B3327="","",IF(Txn!$X3327="","",Txn!$X3327))</f>
        <v>0</v>
      </c>
      <c r="E6641" s="39">
        <f>IF($D6641="","",IFERROR(VLOOKUP($D6641,AcctTbl,2,0),""))</f>
        <v>0</v>
      </c>
      <c r="F6641" s="39">
        <f>IF($D6641="","",IFERROR(VLOOKUP($D6641,AcctTbl,3,0),""))</f>
        <v>0</v>
      </c>
      <c r="G6641" s="39">
        <f>IF(Txn!$B3327="","",Txn!$D3327)</f>
        <v>0</v>
      </c>
      <c r="H6641" s="38">
        <f>IF(Txn!$B3327="","",Txn!$E3327)</f>
        <v>0</v>
      </c>
      <c r="I6641" s="40">
        <f>IF(Txn!$B3327="",0,Txn!$O3327)</f>
        <v>0</v>
      </c>
      <c r="J6641" s="40">
        <f>IF(Txn!$B3327="",0,Txn!$P3327)</f>
        <v>0</v>
      </c>
      <c r="K6641" s="41">
        <f>IF($A6641="","",IFERROR(VALUE(MID($A6641,6,2)),""))</f>
        <v>0</v>
      </c>
      <c r="L6641" s="39">
        <f>IF(Txn!$K3327="","",Txn!$K3327)</f>
        <v>0</v>
      </c>
      <c r="N6641" s="42">
        <f>IF($D6641="",0,COUNTIF(BankAccts,$D6641))</f>
        <v>0</v>
      </c>
    </row>
    <row r="6642" spans="1:14">
      <c r="A6642" s="38">
        <f>IF(Txn!$B3327="","",Txn!$B3327)</f>
        <v>0</v>
      </c>
      <c r="B6642" s="38">
        <f>IF(Txn!$B3327="","",Txn!$C3327)</f>
        <v>0</v>
      </c>
      <c r="C6642" s="39">
        <f>IF(Txn!$B3327="","","تراکنش بانکی")</f>
        <v>0</v>
      </c>
      <c r="D6642" s="38">
        <f>IF(Txn!$B3327="","",IF(IF(Txn!$U3327="TRF",Txn!$Y3327,Txn!$Z3327)="","",IF(Txn!$U3327="TRF",Txn!$Y3327,Txn!$Z3327)))</f>
        <v>0</v>
      </c>
      <c r="E6642" s="39">
        <f>IF($D6642="","",IFERROR(VLOOKUP($D6642,AcctTbl,2,0),""))</f>
        <v>0</v>
      </c>
      <c r="F6642" s="39">
        <f>IF($D6642="","",IFERROR(VLOOKUP($D6642,AcctTbl,3,0),""))</f>
        <v>0</v>
      </c>
      <c r="G6642" s="39">
        <f>IF(Txn!$B3327="","",Txn!$D3327)</f>
        <v>0</v>
      </c>
      <c r="H6642" s="38">
        <f>IF(Txn!$B3327="","",Txn!$E3327)</f>
        <v>0</v>
      </c>
      <c r="I6642" s="40">
        <f>IF(Txn!$B3327="",0,Txn!$Q3327)</f>
        <v>0</v>
      </c>
      <c r="J6642" s="40">
        <f>IF(Txn!$B3327="",0,Txn!$R3327)</f>
        <v>0</v>
      </c>
      <c r="K6642" s="41">
        <f>IF($A6642="","",IFERROR(VALUE(MID($A6642,6,2)),""))</f>
        <v>0</v>
      </c>
      <c r="L6642" s="39">
        <f>IF(Txn!$K3327="","","طرف مقابل — "&amp;Txn!$K3327)</f>
        <v>0</v>
      </c>
      <c r="N6642" s="42">
        <f>IF($D6642="",0,COUNTIF(BankAccts,$D6642))</f>
        <v>0</v>
      </c>
    </row>
    <row r="6643" spans="1:14">
      <c r="A6643" s="38">
        <f>IF(Txn!$B3328="","",Txn!$B3328)</f>
        <v>0</v>
      </c>
      <c r="B6643" s="38">
        <f>IF(Txn!$B3328="","",Txn!$C3328)</f>
        <v>0</v>
      </c>
      <c r="C6643" s="39">
        <f>IF(Txn!$B3328="","","تراکنش بانکی")</f>
        <v>0</v>
      </c>
      <c r="D6643" s="38">
        <f>IF(Txn!$B3328="","",IF(Txn!$X3328="","",Txn!$X3328))</f>
        <v>0</v>
      </c>
      <c r="E6643" s="39">
        <f>IF($D6643="","",IFERROR(VLOOKUP($D6643,AcctTbl,2,0),""))</f>
        <v>0</v>
      </c>
      <c r="F6643" s="39">
        <f>IF($D6643="","",IFERROR(VLOOKUP($D6643,AcctTbl,3,0),""))</f>
        <v>0</v>
      </c>
      <c r="G6643" s="39">
        <f>IF(Txn!$B3328="","",Txn!$D3328)</f>
        <v>0</v>
      </c>
      <c r="H6643" s="38">
        <f>IF(Txn!$B3328="","",Txn!$E3328)</f>
        <v>0</v>
      </c>
      <c r="I6643" s="40">
        <f>IF(Txn!$B3328="",0,Txn!$O3328)</f>
        <v>0</v>
      </c>
      <c r="J6643" s="40">
        <f>IF(Txn!$B3328="",0,Txn!$P3328)</f>
        <v>0</v>
      </c>
      <c r="K6643" s="41">
        <f>IF($A6643="","",IFERROR(VALUE(MID($A6643,6,2)),""))</f>
        <v>0</v>
      </c>
      <c r="L6643" s="39">
        <f>IF(Txn!$K3328="","",Txn!$K3328)</f>
        <v>0</v>
      </c>
      <c r="N6643" s="42">
        <f>IF($D6643="",0,COUNTIF(BankAccts,$D6643))</f>
        <v>0</v>
      </c>
    </row>
    <row r="6644" spans="1:14">
      <c r="A6644" s="38">
        <f>IF(Txn!$B3328="","",Txn!$B3328)</f>
        <v>0</v>
      </c>
      <c r="B6644" s="38">
        <f>IF(Txn!$B3328="","",Txn!$C3328)</f>
        <v>0</v>
      </c>
      <c r="C6644" s="39">
        <f>IF(Txn!$B3328="","","تراکنش بانکی")</f>
        <v>0</v>
      </c>
      <c r="D6644" s="38">
        <f>IF(Txn!$B3328="","",IF(IF(Txn!$U3328="TRF",Txn!$Y3328,Txn!$Z3328)="","",IF(Txn!$U3328="TRF",Txn!$Y3328,Txn!$Z3328)))</f>
        <v>0</v>
      </c>
      <c r="E6644" s="39">
        <f>IF($D6644="","",IFERROR(VLOOKUP($D6644,AcctTbl,2,0),""))</f>
        <v>0</v>
      </c>
      <c r="F6644" s="39">
        <f>IF($D6644="","",IFERROR(VLOOKUP($D6644,AcctTbl,3,0),""))</f>
        <v>0</v>
      </c>
      <c r="G6644" s="39">
        <f>IF(Txn!$B3328="","",Txn!$D3328)</f>
        <v>0</v>
      </c>
      <c r="H6644" s="38">
        <f>IF(Txn!$B3328="","",Txn!$E3328)</f>
        <v>0</v>
      </c>
      <c r="I6644" s="40">
        <f>IF(Txn!$B3328="",0,Txn!$Q3328)</f>
        <v>0</v>
      </c>
      <c r="J6644" s="40">
        <f>IF(Txn!$B3328="",0,Txn!$R3328)</f>
        <v>0</v>
      </c>
      <c r="K6644" s="41">
        <f>IF($A6644="","",IFERROR(VALUE(MID($A6644,6,2)),""))</f>
        <v>0</v>
      </c>
      <c r="L6644" s="39">
        <f>IF(Txn!$K3328="","","طرف مقابل — "&amp;Txn!$K3328)</f>
        <v>0</v>
      </c>
      <c r="N6644" s="42">
        <f>IF($D6644="",0,COUNTIF(BankAccts,$D6644))</f>
        <v>0</v>
      </c>
    </row>
    <row r="6645" spans="1:14">
      <c r="A6645" s="38">
        <f>IF(Txn!$B3329="","",Txn!$B3329)</f>
        <v>0</v>
      </c>
      <c r="B6645" s="38">
        <f>IF(Txn!$B3329="","",Txn!$C3329)</f>
        <v>0</v>
      </c>
      <c r="C6645" s="39">
        <f>IF(Txn!$B3329="","","تراکنش بانکی")</f>
        <v>0</v>
      </c>
      <c r="D6645" s="38">
        <f>IF(Txn!$B3329="","",IF(Txn!$X3329="","",Txn!$X3329))</f>
        <v>0</v>
      </c>
      <c r="E6645" s="39">
        <f>IF($D6645="","",IFERROR(VLOOKUP($D6645,AcctTbl,2,0),""))</f>
        <v>0</v>
      </c>
      <c r="F6645" s="39">
        <f>IF($D6645="","",IFERROR(VLOOKUP($D6645,AcctTbl,3,0),""))</f>
        <v>0</v>
      </c>
      <c r="G6645" s="39">
        <f>IF(Txn!$B3329="","",Txn!$D3329)</f>
        <v>0</v>
      </c>
      <c r="H6645" s="38">
        <f>IF(Txn!$B3329="","",Txn!$E3329)</f>
        <v>0</v>
      </c>
      <c r="I6645" s="40">
        <f>IF(Txn!$B3329="",0,Txn!$O3329)</f>
        <v>0</v>
      </c>
      <c r="J6645" s="40">
        <f>IF(Txn!$B3329="",0,Txn!$P3329)</f>
        <v>0</v>
      </c>
      <c r="K6645" s="41">
        <f>IF($A6645="","",IFERROR(VALUE(MID($A6645,6,2)),""))</f>
        <v>0</v>
      </c>
      <c r="L6645" s="39">
        <f>IF(Txn!$K3329="","",Txn!$K3329)</f>
        <v>0</v>
      </c>
      <c r="N6645" s="42">
        <f>IF($D6645="",0,COUNTIF(BankAccts,$D6645))</f>
        <v>0</v>
      </c>
    </row>
    <row r="6646" spans="1:14">
      <c r="A6646" s="38">
        <f>IF(Txn!$B3329="","",Txn!$B3329)</f>
        <v>0</v>
      </c>
      <c r="B6646" s="38">
        <f>IF(Txn!$B3329="","",Txn!$C3329)</f>
        <v>0</v>
      </c>
      <c r="C6646" s="39">
        <f>IF(Txn!$B3329="","","تراکنش بانکی")</f>
        <v>0</v>
      </c>
      <c r="D6646" s="38">
        <f>IF(Txn!$B3329="","",IF(IF(Txn!$U3329="TRF",Txn!$Y3329,Txn!$Z3329)="","",IF(Txn!$U3329="TRF",Txn!$Y3329,Txn!$Z3329)))</f>
        <v>0</v>
      </c>
      <c r="E6646" s="39">
        <f>IF($D6646="","",IFERROR(VLOOKUP($D6646,AcctTbl,2,0),""))</f>
        <v>0</v>
      </c>
      <c r="F6646" s="39">
        <f>IF($D6646="","",IFERROR(VLOOKUP($D6646,AcctTbl,3,0),""))</f>
        <v>0</v>
      </c>
      <c r="G6646" s="39">
        <f>IF(Txn!$B3329="","",Txn!$D3329)</f>
        <v>0</v>
      </c>
      <c r="H6646" s="38">
        <f>IF(Txn!$B3329="","",Txn!$E3329)</f>
        <v>0</v>
      </c>
      <c r="I6646" s="40">
        <f>IF(Txn!$B3329="",0,Txn!$Q3329)</f>
        <v>0</v>
      </c>
      <c r="J6646" s="40">
        <f>IF(Txn!$B3329="",0,Txn!$R3329)</f>
        <v>0</v>
      </c>
      <c r="K6646" s="41">
        <f>IF($A6646="","",IFERROR(VALUE(MID($A6646,6,2)),""))</f>
        <v>0</v>
      </c>
      <c r="L6646" s="39">
        <f>IF(Txn!$K3329="","","طرف مقابل — "&amp;Txn!$K3329)</f>
        <v>0</v>
      </c>
      <c r="N6646" s="42">
        <f>IF($D6646="",0,COUNTIF(BankAccts,$D6646))</f>
        <v>0</v>
      </c>
    </row>
    <row r="6647" spans="1:14">
      <c r="A6647" s="38">
        <f>IF(Txn!$B3330="","",Txn!$B3330)</f>
        <v>0</v>
      </c>
      <c r="B6647" s="38">
        <f>IF(Txn!$B3330="","",Txn!$C3330)</f>
        <v>0</v>
      </c>
      <c r="C6647" s="39">
        <f>IF(Txn!$B3330="","","تراکنش بانکی")</f>
        <v>0</v>
      </c>
      <c r="D6647" s="38">
        <f>IF(Txn!$B3330="","",IF(Txn!$X3330="","",Txn!$X3330))</f>
        <v>0</v>
      </c>
      <c r="E6647" s="39">
        <f>IF($D6647="","",IFERROR(VLOOKUP($D6647,AcctTbl,2,0),""))</f>
        <v>0</v>
      </c>
      <c r="F6647" s="39">
        <f>IF($D6647="","",IFERROR(VLOOKUP($D6647,AcctTbl,3,0),""))</f>
        <v>0</v>
      </c>
      <c r="G6647" s="39">
        <f>IF(Txn!$B3330="","",Txn!$D3330)</f>
        <v>0</v>
      </c>
      <c r="H6647" s="38">
        <f>IF(Txn!$B3330="","",Txn!$E3330)</f>
        <v>0</v>
      </c>
      <c r="I6647" s="40">
        <f>IF(Txn!$B3330="",0,Txn!$O3330)</f>
        <v>0</v>
      </c>
      <c r="J6647" s="40">
        <f>IF(Txn!$B3330="",0,Txn!$P3330)</f>
        <v>0</v>
      </c>
      <c r="K6647" s="41">
        <f>IF($A6647="","",IFERROR(VALUE(MID($A6647,6,2)),""))</f>
        <v>0</v>
      </c>
      <c r="L6647" s="39">
        <f>IF(Txn!$K3330="","",Txn!$K3330)</f>
        <v>0</v>
      </c>
      <c r="N6647" s="42">
        <f>IF($D6647="",0,COUNTIF(BankAccts,$D6647))</f>
        <v>0</v>
      </c>
    </row>
    <row r="6648" spans="1:14">
      <c r="A6648" s="38">
        <f>IF(Txn!$B3330="","",Txn!$B3330)</f>
        <v>0</v>
      </c>
      <c r="B6648" s="38">
        <f>IF(Txn!$B3330="","",Txn!$C3330)</f>
        <v>0</v>
      </c>
      <c r="C6648" s="39">
        <f>IF(Txn!$B3330="","","تراکنش بانکی")</f>
        <v>0</v>
      </c>
      <c r="D6648" s="38">
        <f>IF(Txn!$B3330="","",IF(IF(Txn!$U3330="TRF",Txn!$Y3330,Txn!$Z3330)="","",IF(Txn!$U3330="TRF",Txn!$Y3330,Txn!$Z3330)))</f>
        <v>0</v>
      </c>
      <c r="E6648" s="39">
        <f>IF($D6648="","",IFERROR(VLOOKUP($D6648,AcctTbl,2,0),""))</f>
        <v>0</v>
      </c>
      <c r="F6648" s="39">
        <f>IF($D6648="","",IFERROR(VLOOKUP($D6648,AcctTbl,3,0),""))</f>
        <v>0</v>
      </c>
      <c r="G6648" s="39">
        <f>IF(Txn!$B3330="","",Txn!$D3330)</f>
        <v>0</v>
      </c>
      <c r="H6648" s="38">
        <f>IF(Txn!$B3330="","",Txn!$E3330)</f>
        <v>0</v>
      </c>
      <c r="I6648" s="40">
        <f>IF(Txn!$B3330="",0,Txn!$Q3330)</f>
        <v>0</v>
      </c>
      <c r="J6648" s="40">
        <f>IF(Txn!$B3330="",0,Txn!$R3330)</f>
        <v>0</v>
      </c>
      <c r="K6648" s="41">
        <f>IF($A6648="","",IFERROR(VALUE(MID($A6648,6,2)),""))</f>
        <v>0</v>
      </c>
      <c r="L6648" s="39">
        <f>IF(Txn!$K3330="","","طرف مقابل — "&amp;Txn!$K3330)</f>
        <v>0</v>
      </c>
      <c r="N6648" s="42">
        <f>IF($D6648="",0,COUNTIF(BankAccts,$D6648))</f>
        <v>0</v>
      </c>
    </row>
    <row r="6649" spans="1:14">
      <c r="A6649" s="38">
        <f>IF(Txn!$B3331="","",Txn!$B3331)</f>
        <v>0</v>
      </c>
      <c r="B6649" s="38">
        <f>IF(Txn!$B3331="","",Txn!$C3331)</f>
        <v>0</v>
      </c>
      <c r="C6649" s="39">
        <f>IF(Txn!$B3331="","","تراکنش بانکی")</f>
        <v>0</v>
      </c>
      <c r="D6649" s="38">
        <f>IF(Txn!$B3331="","",IF(Txn!$X3331="","",Txn!$X3331))</f>
        <v>0</v>
      </c>
      <c r="E6649" s="39">
        <f>IF($D6649="","",IFERROR(VLOOKUP($D6649,AcctTbl,2,0),""))</f>
        <v>0</v>
      </c>
      <c r="F6649" s="39">
        <f>IF($D6649="","",IFERROR(VLOOKUP($D6649,AcctTbl,3,0),""))</f>
        <v>0</v>
      </c>
      <c r="G6649" s="39">
        <f>IF(Txn!$B3331="","",Txn!$D3331)</f>
        <v>0</v>
      </c>
      <c r="H6649" s="38">
        <f>IF(Txn!$B3331="","",Txn!$E3331)</f>
        <v>0</v>
      </c>
      <c r="I6649" s="40">
        <f>IF(Txn!$B3331="",0,Txn!$O3331)</f>
        <v>0</v>
      </c>
      <c r="J6649" s="40">
        <f>IF(Txn!$B3331="",0,Txn!$P3331)</f>
        <v>0</v>
      </c>
      <c r="K6649" s="41">
        <f>IF($A6649="","",IFERROR(VALUE(MID($A6649,6,2)),""))</f>
        <v>0</v>
      </c>
      <c r="L6649" s="39">
        <f>IF(Txn!$K3331="","",Txn!$K3331)</f>
        <v>0</v>
      </c>
      <c r="N6649" s="42">
        <f>IF($D6649="",0,COUNTIF(BankAccts,$D6649))</f>
        <v>0</v>
      </c>
    </row>
    <row r="6650" spans="1:14">
      <c r="A6650" s="38">
        <f>IF(Txn!$B3331="","",Txn!$B3331)</f>
        <v>0</v>
      </c>
      <c r="B6650" s="38">
        <f>IF(Txn!$B3331="","",Txn!$C3331)</f>
        <v>0</v>
      </c>
      <c r="C6650" s="39">
        <f>IF(Txn!$B3331="","","تراکنش بانکی")</f>
        <v>0</v>
      </c>
      <c r="D6650" s="38">
        <f>IF(Txn!$B3331="","",IF(IF(Txn!$U3331="TRF",Txn!$Y3331,Txn!$Z3331)="","",IF(Txn!$U3331="TRF",Txn!$Y3331,Txn!$Z3331)))</f>
        <v>0</v>
      </c>
      <c r="E6650" s="39">
        <f>IF($D6650="","",IFERROR(VLOOKUP($D6650,AcctTbl,2,0),""))</f>
        <v>0</v>
      </c>
      <c r="F6650" s="39">
        <f>IF($D6650="","",IFERROR(VLOOKUP($D6650,AcctTbl,3,0),""))</f>
        <v>0</v>
      </c>
      <c r="G6650" s="39">
        <f>IF(Txn!$B3331="","",Txn!$D3331)</f>
        <v>0</v>
      </c>
      <c r="H6650" s="38">
        <f>IF(Txn!$B3331="","",Txn!$E3331)</f>
        <v>0</v>
      </c>
      <c r="I6650" s="40">
        <f>IF(Txn!$B3331="",0,Txn!$Q3331)</f>
        <v>0</v>
      </c>
      <c r="J6650" s="40">
        <f>IF(Txn!$B3331="",0,Txn!$R3331)</f>
        <v>0</v>
      </c>
      <c r="K6650" s="41">
        <f>IF($A6650="","",IFERROR(VALUE(MID($A6650,6,2)),""))</f>
        <v>0</v>
      </c>
      <c r="L6650" s="39">
        <f>IF(Txn!$K3331="","","طرف مقابل — "&amp;Txn!$K3331)</f>
        <v>0</v>
      </c>
      <c r="N6650" s="42">
        <f>IF($D6650="",0,COUNTIF(BankAccts,$D6650))</f>
        <v>0</v>
      </c>
    </row>
    <row r="6651" spans="1:14">
      <c r="A6651" s="38">
        <f>IF(Txn!$B3332="","",Txn!$B3332)</f>
        <v>0</v>
      </c>
      <c r="B6651" s="38">
        <f>IF(Txn!$B3332="","",Txn!$C3332)</f>
        <v>0</v>
      </c>
      <c r="C6651" s="39">
        <f>IF(Txn!$B3332="","","تراکنش بانکی")</f>
        <v>0</v>
      </c>
      <c r="D6651" s="38">
        <f>IF(Txn!$B3332="","",IF(Txn!$X3332="","",Txn!$X3332))</f>
        <v>0</v>
      </c>
      <c r="E6651" s="39">
        <f>IF($D6651="","",IFERROR(VLOOKUP($D6651,AcctTbl,2,0),""))</f>
        <v>0</v>
      </c>
      <c r="F6651" s="39">
        <f>IF($D6651="","",IFERROR(VLOOKUP($D6651,AcctTbl,3,0),""))</f>
        <v>0</v>
      </c>
      <c r="G6651" s="39">
        <f>IF(Txn!$B3332="","",Txn!$D3332)</f>
        <v>0</v>
      </c>
      <c r="H6651" s="38">
        <f>IF(Txn!$B3332="","",Txn!$E3332)</f>
        <v>0</v>
      </c>
      <c r="I6651" s="40">
        <f>IF(Txn!$B3332="",0,Txn!$O3332)</f>
        <v>0</v>
      </c>
      <c r="J6651" s="40">
        <f>IF(Txn!$B3332="",0,Txn!$P3332)</f>
        <v>0</v>
      </c>
      <c r="K6651" s="41">
        <f>IF($A6651="","",IFERROR(VALUE(MID($A6651,6,2)),""))</f>
        <v>0</v>
      </c>
      <c r="L6651" s="39">
        <f>IF(Txn!$K3332="","",Txn!$K3332)</f>
        <v>0</v>
      </c>
      <c r="N6651" s="42">
        <f>IF($D6651="",0,COUNTIF(BankAccts,$D6651))</f>
        <v>0</v>
      </c>
    </row>
    <row r="6652" spans="1:14">
      <c r="A6652" s="38">
        <f>IF(Txn!$B3332="","",Txn!$B3332)</f>
        <v>0</v>
      </c>
      <c r="B6652" s="38">
        <f>IF(Txn!$B3332="","",Txn!$C3332)</f>
        <v>0</v>
      </c>
      <c r="C6652" s="39">
        <f>IF(Txn!$B3332="","","تراکنش بانکی")</f>
        <v>0</v>
      </c>
      <c r="D6652" s="38">
        <f>IF(Txn!$B3332="","",IF(IF(Txn!$U3332="TRF",Txn!$Y3332,Txn!$Z3332)="","",IF(Txn!$U3332="TRF",Txn!$Y3332,Txn!$Z3332)))</f>
        <v>0</v>
      </c>
      <c r="E6652" s="39">
        <f>IF($D6652="","",IFERROR(VLOOKUP($D6652,AcctTbl,2,0),""))</f>
        <v>0</v>
      </c>
      <c r="F6652" s="39">
        <f>IF($D6652="","",IFERROR(VLOOKUP($D6652,AcctTbl,3,0),""))</f>
        <v>0</v>
      </c>
      <c r="G6652" s="39">
        <f>IF(Txn!$B3332="","",Txn!$D3332)</f>
        <v>0</v>
      </c>
      <c r="H6652" s="38">
        <f>IF(Txn!$B3332="","",Txn!$E3332)</f>
        <v>0</v>
      </c>
      <c r="I6652" s="40">
        <f>IF(Txn!$B3332="",0,Txn!$Q3332)</f>
        <v>0</v>
      </c>
      <c r="J6652" s="40">
        <f>IF(Txn!$B3332="",0,Txn!$R3332)</f>
        <v>0</v>
      </c>
      <c r="K6652" s="41">
        <f>IF($A6652="","",IFERROR(VALUE(MID($A6652,6,2)),""))</f>
        <v>0</v>
      </c>
      <c r="L6652" s="39">
        <f>IF(Txn!$K3332="","","طرف مقابل — "&amp;Txn!$K3332)</f>
        <v>0</v>
      </c>
      <c r="N6652" s="42">
        <f>IF($D6652="",0,COUNTIF(BankAccts,$D6652))</f>
        <v>0</v>
      </c>
    </row>
    <row r="6653" spans="1:14">
      <c r="A6653" s="38">
        <f>IF(Txn!$B3333="","",Txn!$B3333)</f>
        <v>0</v>
      </c>
      <c r="B6653" s="38">
        <f>IF(Txn!$B3333="","",Txn!$C3333)</f>
        <v>0</v>
      </c>
      <c r="C6653" s="39">
        <f>IF(Txn!$B3333="","","تراکنش بانکی")</f>
        <v>0</v>
      </c>
      <c r="D6653" s="38">
        <f>IF(Txn!$B3333="","",IF(Txn!$X3333="","",Txn!$X3333))</f>
        <v>0</v>
      </c>
      <c r="E6653" s="39">
        <f>IF($D6653="","",IFERROR(VLOOKUP($D6653,AcctTbl,2,0),""))</f>
        <v>0</v>
      </c>
      <c r="F6653" s="39">
        <f>IF($D6653="","",IFERROR(VLOOKUP($D6653,AcctTbl,3,0),""))</f>
        <v>0</v>
      </c>
      <c r="G6653" s="39">
        <f>IF(Txn!$B3333="","",Txn!$D3333)</f>
        <v>0</v>
      </c>
      <c r="H6653" s="38">
        <f>IF(Txn!$B3333="","",Txn!$E3333)</f>
        <v>0</v>
      </c>
      <c r="I6653" s="40">
        <f>IF(Txn!$B3333="",0,Txn!$O3333)</f>
        <v>0</v>
      </c>
      <c r="J6653" s="40">
        <f>IF(Txn!$B3333="",0,Txn!$P3333)</f>
        <v>0</v>
      </c>
      <c r="K6653" s="41">
        <f>IF($A6653="","",IFERROR(VALUE(MID($A6653,6,2)),""))</f>
        <v>0</v>
      </c>
      <c r="L6653" s="39">
        <f>IF(Txn!$K3333="","",Txn!$K3333)</f>
        <v>0</v>
      </c>
      <c r="N6653" s="42">
        <f>IF($D6653="",0,COUNTIF(BankAccts,$D6653))</f>
        <v>0</v>
      </c>
    </row>
    <row r="6654" spans="1:14">
      <c r="A6654" s="38">
        <f>IF(Txn!$B3333="","",Txn!$B3333)</f>
        <v>0</v>
      </c>
      <c r="B6654" s="38">
        <f>IF(Txn!$B3333="","",Txn!$C3333)</f>
        <v>0</v>
      </c>
      <c r="C6654" s="39">
        <f>IF(Txn!$B3333="","","تراکنش بانکی")</f>
        <v>0</v>
      </c>
      <c r="D6654" s="38">
        <f>IF(Txn!$B3333="","",IF(IF(Txn!$U3333="TRF",Txn!$Y3333,Txn!$Z3333)="","",IF(Txn!$U3333="TRF",Txn!$Y3333,Txn!$Z3333)))</f>
        <v>0</v>
      </c>
      <c r="E6654" s="39">
        <f>IF($D6654="","",IFERROR(VLOOKUP($D6654,AcctTbl,2,0),""))</f>
        <v>0</v>
      </c>
      <c r="F6654" s="39">
        <f>IF($D6654="","",IFERROR(VLOOKUP($D6654,AcctTbl,3,0),""))</f>
        <v>0</v>
      </c>
      <c r="G6654" s="39">
        <f>IF(Txn!$B3333="","",Txn!$D3333)</f>
        <v>0</v>
      </c>
      <c r="H6654" s="38">
        <f>IF(Txn!$B3333="","",Txn!$E3333)</f>
        <v>0</v>
      </c>
      <c r="I6654" s="40">
        <f>IF(Txn!$B3333="",0,Txn!$Q3333)</f>
        <v>0</v>
      </c>
      <c r="J6654" s="40">
        <f>IF(Txn!$B3333="",0,Txn!$R3333)</f>
        <v>0</v>
      </c>
      <c r="K6654" s="41">
        <f>IF($A6654="","",IFERROR(VALUE(MID($A6654,6,2)),""))</f>
        <v>0</v>
      </c>
      <c r="L6654" s="39">
        <f>IF(Txn!$K3333="","","طرف مقابل — "&amp;Txn!$K3333)</f>
        <v>0</v>
      </c>
      <c r="N6654" s="42">
        <f>IF($D6654="",0,COUNTIF(BankAccts,$D6654))</f>
        <v>0</v>
      </c>
    </row>
    <row r="6655" spans="1:14">
      <c r="A6655" s="38">
        <f>IF(Txn!$B3334="","",Txn!$B3334)</f>
        <v>0</v>
      </c>
      <c r="B6655" s="38">
        <f>IF(Txn!$B3334="","",Txn!$C3334)</f>
        <v>0</v>
      </c>
      <c r="C6655" s="39">
        <f>IF(Txn!$B3334="","","تراکنش بانکی")</f>
        <v>0</v>
      </c>
      <c r="D6655" s="38">
        <f>IF(Txn!$B3334="","",IF(Txn!$X3334="","",Txn!$X3334))</f>
        <v>0</v>
      </c>
      <c r="E6655" s="39">
        <f>IF($D6655="","",IFERROR(VLOOKUP($D6655,AcctTbl,2,0),""))</f>
        <v>0</v>
      </c>
      <c r="F6655" s="39">
        <f>IF($D6655="","",IFERROR(VLOOKUP($D6655,AcctTbl,3,0),""))</f>
        <v>0</v>
      </c>
      <c r="G6655" s="39">
        <f>IF(Txn!$B3334="","",Txn!$D3334)</f>
        <v>0</v>
      </c>
      <c r="H6655" s="38">
        <f>IF(Txn!$B3334="","",Txn!$E3334)</f>
        <v>0</v>
      </c>
      <c r="I6655" s="40">
        <f>IF(Txn!$B3334="",0,Txn!$O3334)</f>
        <v>0</v>
      </c>
      <c r="J6655" s="40">
        <f>IF(Txn!$B3334="",0,Txn!$P3334)</f>
        <v>0</v>
      </c>
      <c r="K6655" s="41">
        <f>IF($A6655="","",IFERROR(VALUE(MID($A6655,6,2)),""))</f>
        <v>0</v>
      </c>
      <c r="L6655" s="39">
        <f>IF(Txn!$K3334="","",Txn!$K3334)</f>
        <v>0</v>
      </c>
      <c r="N6655" s="42">
        <f>IF($D6655="",0,COUNTIF(BankAccts,$D6655))</f>
        <v>0</v>
      </c>
    </row>
    <row r="6656" spans="1:14">
      <c r="A6656" s="38">
        <f>IF(Txn!$B3334="","",Txn!$B3334)</f>
        <v>0</v>
      </c>
      <c r="B6656" s="38">
        <f>IF(Txn!$B3334="","",Txn!$C3334)</f>
        <v>0</v>
      </c>
      <c r="C6656" s="39">
        <f>IF(Txn!$B3334="","","تراکنش بانکی")</f>
        <v>0</v>
      </c>
      <c r="D6656" s="38">
        <f>IF(Txn!$B3334="","",IF(IF(Txn!$U3334="TRF",Txn!$Y3334,Txn!$Z3334)="","",IF(Txn!$U3334="TRF",Txn!$Y3334,Txn!$Z3334)))</f>
        <v>0</v>
      </c>
      <c r="E6656" s="39">
        <f>IF($D6656="","",IFERROR(VLOOKUP($D6656,AcctTbl,2,0),""))</f>
        <v>0</v>
      </c>
      <c r="F6656" s="39">
        <f>IF($D6656="","",IFERROR(VLOOKUP($D6656,AcctTbl,3,0),""))</f>
        <v>0</v>
      </c>
      <c r="G6656" s="39">
        <f>IF(Txn!$B3334="","",Txn!$D3334)</f>
        <v>0</v>
      </c>
      <c r="H6656" s="38">
        <f>IF(Txn!$B3334="","",Txn!$E3334)</f>
        <v>0</v>
      </c>
      <c r="I6656" s="40">
        <f>IF(Txn!$B3334="",0,Txn!$Q3334)</f>
        <v>0</v>
      </c>
      <c r="J6656" s="40">
        <f>IF(Txn!$B3334="",0,Txn!$R3334)</f>
        <v>0</v>
      </c>
      <c r="K6656" s="41">
        <f>IF($A6656="","",IFERROR(VALUE(MID($A6656,6,2)),""))</f>
        <v>0</v>
      </c>
      <c r="L6656" s="39">
        <f>IF(Txn!$K3334="","","طرف مقابل — "&amp;Txn!$K3334)</f>
        <v>0</v>
      </c>
      <c r="N6656" s="42">
        <f>IF($D6656="",0,COUNTIF(BankAccts,$D6656))</f>
        <v>0</v>
      </c>
    </row>
    <row r="6657" spans="1:14">
      <c r="A6657" s="38">
        <f>IF(Txn!$B3335="","",Txn!$B3335)</f>
        <v>0</v>
      </c>
      <c r="B6657" s="38">
        <f>IF(Txn!$B3335="","",Txn!$C3335)</f>
        <v>0</v>
      </c>
      <c r="C6657" s="39">
        <f>IF(Txn!$B3335="","","تراکنش بانکی")</f>
        <v>0</v>
      </c>
      <c r="D6657" s="38">
        <f>IF(Txn!$B3335="","",IF(Txn!$X3335="","",Txn!$X3335))</f>
        <v>0</v>
      </c>
      <c r="E6657" s="39">
        <f>IF($D6657="","",IFERROR(VLOOKUP($D6657,AcctTbl,2,0),""))</f>
        <v>0</v>
      </c>
      <c r="F6657" s="39">
        <f>IF($D6657="","",IFERROR(VLOOKUP($D6657,AcctTbl,3,0),""))</f>
        <v>0</v>
      </c>
      <c r="G6657" s="39">
        <f>IF(Txn!$B3335="","",Txn!$D3335)</f>
        <v>0</v>
      </c>
      <c r="H6657" s="38">
        <f>IF(Txn!$B3335="","",Txn!$E3335)</f>
        <v>0</v>
      </c>
      <c r="I6657" s="40">
        <f>IF(Txn!$B3335="",0,Txn!$O3335)</f>
        <v>0</v>
      </c>
      <c r="J6657" s="40">
        <f>IF(Txn!$B3335="",0,Txn!$P3335)</f>
        <v>0</v>
      </c>
      <c r="K6657" s="41">
        <f>IF($A6657="","",IFERROR(VALUE(MID($A6657,6,2)),""))</f>
        <v>0</v>
      </c>
      <c r="L6657" s="39">
        <f>IF(Txn!$K3335="","",Txn!$K3335)</f>
        <v>0</v>
      </c>
      <c r="N6657" s="42">
        <f>IF($D6657="",0,COUNTIF(BankAccts,$D6657))</f>
        <v>0</v>
      </c>
    </row>
    <row r="6658" spans="1:14">
      <c r="A6658" s="38">
        <f>IF(Txn!$B3335="","",Txn!$B3335)</f>
        <v>0</v>
      </c>
      <c r="B6658" s="38">
        <f>IF(Txn!$B3335="","",Txn!$C3335)</f>
        <v>0</v>
      </c>
      <c r="C6658" s="39">
        <f>IF(Txn!$B3335="","","تراکنش بانکی")</f>
        <v>0</v>
      </c>
      <c r="D6658" s="38">
        <f>IF(Txn!$B3335="","",IF(IF(Txn!$U3335="TRF",Txn!$Y3335,Txn!$Z3335)="","",IF(Txn!$U3335="TRF",Txn!$Y3335,Txn!$Z3335)))</f>
        <v>0</v>
      </c>
      <c r="E6658" s="39">
        <f>IF($D6658="","",IFERROR(VLOOKUP($D6658,AcctTbl,2,0),""))</f>
        <v>0</v>
      </c>
      <c r="F6658" s="39">
        <f>IF($D6658="","",IFERROR(VLOOKUP($D6658,AcctTbl,3,0),""))</f>
        <v>0</v>
      </c>
      <c r="G6658" s="39">
        <f>IF(Txn!$B3335="","",Txn!$D3335)</f>
        <v>0</v>
      </c>
      <c r="H6658" s="38">
        <f>IF(Txn!$B3335="","",Txn!$E3335)</f>
        <v>0</v>
      </c>
      <c r="I6658" s="40">
        <f>IF(Txn!$B3335="",0,Txn!$Q3335)</f>
        <v>0</v>
      </c>
      <c r="J6658" s="40">
        <f>IF(Txn!$B3335="",0,Txn!$R3335)</f>
        <v>0</v>
      </c>
      <c r="K6658" s="41">
        <f>IF($A6658="","",IFERROR(VALUE(MID($A6658,6,2)),""))</f>
        <v>0</v>
      </c>
      <c r="L6658" s="39">
        <f>IF(Txn!$K3335="","","طرف مقابل — "&amp;Txn!$K3335)</f>
        <v>0</v>
      </c>
      <c r="N6658" s="42">
        <f>IF($D6658="",0,COUNTIF(BankAccts,$D6658))</f>
        <v>0</v>
      </c>
    </row>
    <row r="6659" spans="1:14">
      <c r="A6659" s="38">
        <f>IF(Txn!$B3336="","",Txn!$B3336)</f>
        <v>0</v>
      </c>
      <c r="B6659" s="38">
        <f>IF(Txn!$B3336="","",Txn!$C3336)</f>
        <v>0</v>
      </c>
      <c r="C6659" s="39">
        <f>IF(Txn!$B3336="","","تراکنش بانکی")</f>
        <v>0</v>
      </c>
      <c r="D6659" s="38">
        <f>IF(Txn!$B3336="","",IF(Txn!$X3336="","",Txn!$X3336))</f>
        <v>0</v>
      </c>
      <c r="E6659" s="39">
        <f>IF($D6659="","",IFERROR(VLOOKUP($D6659,AcctTbl,2,0),""))</f>
        <v>0</v>
      </c>
      <c r="F6659" s="39">
        <f>IF($D6659="","",IFERROR(VLOOKUP($D6659,AcctTbl,3,0),""))</f>
        <v>0</v>
      </c>
      <c r="G6659" s="39">
        <f>IF(Txn!$B3336="","",Txn!$D3336)</f>
        <v>0</v>
      </c>
      <c r="H6659" s="38">
        <f>IF(Txn!$B3336="","",Txn!$E3336)</f>
        <v>0</v>
      </c>
      <c r="I6659" s="40">
        <f>IF(Txn!$B3336="",0,Txn!$O3336)</f>
        <v>0</v>
      </c>
      <c r="J6659" s="40">
        <f>IF(Txn!$B3336="",0,Txn!$P3336)</f>
        <v>0</v>
      </c>
      <c r="K6659" s="41">
        <f>IF($A6659="","",IFERROR(VALUE(MID($A6659,6,2)),""))</f>
        <v>0</v>
      </c>
      <c r="L6659" s="39">
        <f>IF(Txn!$K3336="","",Txn!$K3336)</f>
        <v>0</v>
      </c>
      <c r="N6659" s="42">
        <f>IF($D6659="",0,COUNTIF(BankAccts,$D6659))</f>
        <v>0</v>
      </c>
    </row>
    <row r="6660" spans="1:14">
      <c r="A6660" s="38">
        <f>IF(Txn!$B3336="","",Txn!$B3336)</f>
        <v>0</v>
      </c>
      <c r="B6660" s="38">
        <f>IF(Txn!$B3336="","",Txn!$C3336)</f>
        <v>0</v>
      </c>
      <c r="C6660" s="39">
        <f>IF(Txn!$B3336="","","تراکنش بانکی")</f>
        <v>0</v>
      </c>
      <c r="D6660" s="38">
        <f>IF(Txn!$B3336="","",IF(IF(Txn!$U3336="TRF",Txn!$Y3336,Txn!$Z3336)="","",IF(Txn!$U3336="TRF",Txn!$Y3336,Txn!$Z3336)))</f>
        <v>0</v>
      </c>
      <c r="E6660" s="39">
        <f>IF($D6660="","",IFERROR(VLOOKUP($D6660,AcctTbl,2,0),""))</f>
        <v>0</v>
      </c>
      <c r="F6660" s="39">
        <f>IF($D6660="","",IFERROR(VLOOKUP($D6660,AcctTbl,3,0),""))</f>
        <v>0</v>
      </c>
      <c r="G6660" s="39">
        <f>IF(Txn!$B3336="","",Txn!$D3336)</f>
        <v>0</v>
      </c>
      <c r="H6660" s="38">
        <f>IF(Txn!$B3336="","",Txn!$E3336)</f>
        <v>0</v>
      </c>
      <c r="I6660" s="40">
        <f>IF(Txn!$B3336="",0,Txn!$Q3336)</f>
        <v>0</v>
      </c>
      <c r="J6660" s="40">
        <f>IF(Txn!$B3336="",0,Txn!$R3336)</f>
        <v>0</v>
      </c>
      <c r="K6660" s="41">
        <f>IF($A6660="","",IFERROR(VALUE(MID($A6660,6,2)),""))</f>
        <v>0</v>
      </c>
      <c r="L6660" s="39">
        <f>IF(Txn!$K3336="","","طرف مقابل — "&amp;Txn!$K3336)</f>
        <v>0</v>
      </c>
      <c r="N6660" s="42">
        <f>IF($D6660="",0,COUNTIF(BankAccts,$D6660))</f>
        <v>0</v>
      </c>
    </row>
    <row r="6661" spans="1:14">
      <c r="A6661" s="38">
        <f>IF(Txn!$B3337="","",Txn!$B3337)</f>
        <v>0</v>
      </c>
      <c r="B6661" s="38">
        <f>IF(Txn!$B3337="","",Txn!$C3337)</f>
        <v>0</v>
      </c>
      <c r="C6661" s="39">
        <f>IF(Txn!$B3337="","","تراکنش بانکی")</f>
        <v>0</v>
      </c>
      <c r="D6661" s="38">
        <f>IF(Txn!$B3337="","",IF(Txn!$X3337="","",Txn!$X3337))</f>
        <v>0</v>
      </c>
      <c r="E6661" s="39">
        <f>IF($D6661="","",IFERROR(VLOOKUP($D6661,AcctTbl,2,0),""))</f>
        <v>0</v>
      </c>
      <c r="F6661" s="39">
        <f>IF($D6661="","",IFERROR(VLOOKUP($D6661,AcctTbl,3,0),""))</f>
        <v>0</v>
      </c>
      <c r="G6661" s="39">
        <f>IF(Txn!$B3337="","",Txn!$D3337)</f>
        <v>0</v>
      </c>
      <c r="H6661" s="38">
        <f>IF(Txn!$B3337="","",Txn!$E3337)</f>
        <v>0</v>
      </c>
      <c r="I6661" s="40">
        <f>IF(Txn!$B3337="",0,Txn!$O3337)</f>
        <v>0</v>
      </c>
      <c r="J6661" s="40">
        <f>IF(Txn!$B3337="",0,Txn!$P3337)</f>
        <v>0</v>
      </c>
      <c r="K6661" s="41">
        <f>IF($A6661="","",IFERROR(VALUE(MID($A6661,6,2)),""))</f>
        <v>0</v>
      </c>
      <c r="L6661" s="39">
        <f>IF(Txn!$K3337="","",Txn!$K3337)</f>
        <v>0</v>
      </c>
      <c r="N6661" s="42">
        <f>IF($D6661="",0,COUNTIF(BankAccts,$D6661))</f>
        <v>0</v>
      </c>
    </row>
    <row r="6662" spans="1:14">
      <c r="A6662" s="38">
        <f>IF(Txn!$B3337="","",Txn!$B3337)</f>
        <v>0</v>
      </c>
      <c r="B6662" s="38">
        <f>IF(Txn!$B3337="","",Txn!$C3337)</f>
        <v>0</v>
      </c>
      <c r="C6662" s="39">
        <f>IF(Txn!$B3337="","","تراکنش بانکی")</f>
        <v>0</v>
      </c>
      <c r="D6662" s="38">
        <f>IF(Txn!$B3337="","",IF(IF(Txn!$U3337="TRF",Txn!$Y3337,Txn!$Z3337)="","",IF(Txn!$U3337="TRF",Txn!$Y3337,Txn!$Z3337)))</f>
        <v>0</v>
      </c>
      <c r="E6662" s="39">
        <f>IF($D6662="","",IFERROR(VLOOKUP($D6662,AcctTbl,2,0),""))</f>
        <v>0</v>
      </c>
      <c r="F6662" s="39">
        <f>IF($D6662="","",IFERROR(VLOOKUP($D6662,AcctTbl,3,0),""))</f>
        <v>0</v>
      </c>
      <c r="G6662" s="39">
        <f>IF(Txn!$B3337="","",Txn!$D3337)</f>
        <v>0</v>
      </c>
      <c r="H6662" s="38">
        <f>IF(Txn!$B3337="","",Txn!$E3337)</f>
        <v>0</v>
      </c>
      <c r="I6662" s="40">
        <f>IF(Txn!$B3337="",0,Txn!$Q3337)</f>
        <v>0</v>
      </c>
      <c r="J6662" s="40">
        <f>IF(Txn!$B3337="",0,Txn!$R3337)</f>
        <v>0</v>
      </c>
      <c r="K6662" s="41">
        <f>IF($A6662="","",IFERROR(VALUE(MID($A6662,6,2)),""))</f>
        <v>0</v>
      </c>
      <c r="L6662" s="39">
        <f>IF(Txn!$K3337="","","طرف مقابل — "&amp;Txn!$K3337)</f>
        <v>0</v>
      </c>
      <c r="N6662" s="42">
        <f>IF($D6662="",0,COUNTIF(BankAccts,$D6662))</f>
        <v>0</v>
      </c>
    </row>
    <row r="6663" spans="1:14">
      <c r="A6663" s="38">
        <f>IF(Txn!$B3338="","",Txn!$B3338)</f>
        <v>0</v>
      </c>
      <c r="B6663" s="38">
        <f>IF(Txn!$B3338="","",Txn!$C3338)</f>
        <v>0</v>
      </c>
      <c r="C6663" s="39">
        <f>IF(Txn!$B3338="","","تراکنش بانکی")</f>
        <v>0</v>
      </c>
      <c r="D6663" s="38">
        <f>IF(Txn!$B3338="","",IF(Txn!$X3338="","",Txn!$X3338))</f>
        <v>0</v>
      </c>
      <c r="E6663" s="39">
        <f>IF($D6663="","",IFERROR(VLOOKUP($D6663,AcctTbl,2,0),""))</f>
        <v>0</v>
      </c>
      <c r="F6663" s="39">
        <f>IF($D6663="","",IFERROR(VLOOKUP($D6663,AcctTbl,3,0),""))</f>
        <v>0</v>
      </c>
      <c r="G6663" s="39">
        <f>IF(Txn!$B3338="","",Txn!$D3338)</f>
        <v>0</v>
      </c>
      <c r="H6663" s="38">
        <f>IF(Txn!$B3338="","",Txn!$E3338)</f>
        <v>0</v>
      </c>
      <c r="I6663" s="40">
        <f>IF(Txn!$B3338="",0,Txn!$O3338)</f>
        <v>0</v>
      </c>
      <c r="J6663" s="40">
        <f>IF(Txn!$B3338="",0,Txn!$P3338)</f>
        <v>0</v>
      </c>
      <c r="K6663" s="41">
        <f>IF($A6663="","",IFERROR(VALUE(MID($A6663,6,2)),""))</f>
        <v>0</v>
      </c>
      <c r="L6663" s="39">
        <f>IF(Txn!$K3338="","",Txn!$K3338)</f>
        <v>0</v>
      </c>
      <c r="N6663" s="42">
        <f>IF($D6663="",0,COUNTIF(BankAccts,$D6663))</f>
        <v>0</v>
      </c>
    </row>
    <row r="6664" spans="1:14">
      <c r="A6664" s="38">
        <f>IF(Txn!$B3338="","",Txn!$B3338)</f>
        <v>0</v>
      </c>
      <c r="B6664" s="38">
        <f>IF(Txn!$B3338="","",Txn!$C3338)</f>
        <v>0</v>
      </c>
      <c r="C6664" s="39">
        <f>IF(Txn!$B3338="","","تراکنش بانکی")</f>
        <v>0</v>
      </c>
      <c r="D6664" s="38">
        <f>IF(Txn!$B3338="","",IF(IF(Txn!$U3338="TRF",Txn!$Y3338,Txn!$Z3338)="","",IF(Txn!$U3338="TRF",Txn!$Y3338,Txn!$Z3338)))</f>
        <v>0</v>
      </c>
      <c r="E6664" s="39">
        <f>IF($D6664="","",IFERROR(VLOOKUP($D6664,AcctTbl,2,0),""))</f>
        <v>0</v>
      </c>
      <c r="F6664" s="39">
        <f>IF($D6664="","",IFERROR(VLOOKUP($D6664,AcctTbl,3,0),""))</f>
        <v>0</v>
      </c>
      <c r="G6664" s="39">
        <f>IF(Txn!$B3338="","",Txn!$D3338)</f>
        <v>0</v>
      </c>
      <c r="H6664" s="38">
        <f>IF(Txn!$B3338="","",Txn!$E3338)</f>
        <v>0</v>
      </c>
      <c r="I6664" s="40">
        <f>IF(Txn!$B3338="",0,Txn!$Q3338)</f>
        <v>0</v>
      </c>
      <c r="J6664" s="40">
        <f>IF(Txn!$B3338="",0,Txn!$R3338)</f>
        <v>0</v>
      </c>
      <c r="K6664" s="41">
        <f>IF($A6664="","",IFERROR(VALUE(MID($A6664,6,2)),""))</f>
        <v>0</v>
      </c>
      <c r="L6664" s="39">
        <f>IF(Txn!$K3338="","","طرف مقابل — "&amp;Txn!$K3338)</f>
        <v>0</v>
      </c>
      <c r="N6664" s="42">
        <f>IF($D6664="",0,COUNTIF(BankAccts,$D6664))</f>
        <v>0</v>
      </c>
    </row>
    <row r="6665" spans="1:14">
      <c r="A6665" s="38">
        <f>IF(Txn!$B3339="","",Txn!$B3339)</f>
        <v>0</v>
      </c>
      <c r="B6665" s="38">
        <f>IF(Txn!$B3339="","",Txn!$C3339)</f>
        <v>0</v>
      </c>
      <c r="C6665" s="39">
        <f>IF(Txn!$B3339="","","تراکنش بانکی")</f>
        <v>0</v>
      </c>
      <c r="D6665" s="38">
        <f>IF(Txn!$B3339="","",IF(Txn!$X3339="","",Txn!$X3339))</f>
        <v>0</v>
      </c>
      <c r="E6665" s="39">
        <f>IF($D6665="","",IFERROR(VLOOKUP($D6665,AcctTbl,2,0),""))</f>
        <v>0</v>
      </c>
      <c r="F6665" s="39">
        <f>IF($D6665="","",IFERROR(VLOOKUP($D6665,AcctTbl,3,0),""))</f>
        <v>0</v>
      </c>
      <c r="G6665" s="39">
        <f>IF(Txn!$B3339="","",Txn!$D3339)</f>
        <v>0</v>
      </c>
      <c r="H6665" s="38">
        <f>IF(Txn!$B3339="","",Txn!$E3339)</f>
        <v>0</v>
      </c>
      <c r="I6665" s="40">
        <f>IF(Txn!$B3339="",0,Txn!$O3339)</f>
        <v>0</v>
      </c>
      <c r="J6665" s="40">
        <f>IF(Txn!$B3339="",0,Txn!$P3339)</f>
        <v>0</v>
      </c>
      <c r="K6665" s="41">
        <f>IF($A6665="","",IFERROR(VALUE(MID($A6665,6,2)),""))</f>
        <v>0</v>
      </c>
      <c r="L6665" s="39">
        <f>IF(Txn!$K3339="","",Txn!$K3339)</f>
        <v>0</v>
      </c>
      <c r="N6665" s="42">
        <f>IF($D6665="",0,COUNTIF(BankAccts,$D6665))</f>
        <v>0</v>
      </c>
    </row>
    <row r="6666" spans="1:14">
      <c r="A6666" s="38">
        <f>IF(Txn!$B3339="","",Txn!$B3339)</f>
        <v>0</v>
      </c>
      <c r="B6666" s="38">
        <f>IF(Txn!$B3339="","",Txn!$C3339)</f>
        <v>0</v>
      </c>
      <c r="C6666" s="39">
        <f>IF(Txn!$B3339="","","تراکنش بانکی")</f>
        <v>0</v>
      </c>
      <c r="D6666" s="38">
        <f>IF(Txn!$B3339="","",IF(IF(Txn!$U3339="TRF",Txn!$Y3339,Txn!$Z3339)="","",IF(Txn!$U3339="TRF",Txn!$Y3339,Txn!$Z3339)))</f>
        <v>0</v>
      </c>
      <c r="E6666" s="39">
        <f>IF($D6666="","",IFERROR(VLOOKUP($D6666,AcctTbl,2,0),""))</f>
        <v>0</v>
      </c>
      <c r="F6666" s="39">
        <f>IF($D6666="","",IFERROR(VLOOKUP($D6666,AcctTbl,3,0),""))</f>
        <v>0</v>
      </c>
      <c r="G6666" s="39">
        <f>IF(Txn!$B3339="","",Txn!$D3339)</f>
        <v>0</v>
      </c>
      <c r="H6666" s="38">
        <f>IF(Txn!$B3339="","",Txn!$E3339)</f>
        <v>0</v>
      </c>
      <c r="I6666" s="40">
        <f>IF(Txn!$B3339="",0,Txn!$Q3339)</f>
        <v>0</v>
      </c>
      <c r="J6666" s="40">
        <f>IF(Txn!$B3339="",0,Txn!$R3339)</f>
        <v>0</v>
      </c>
      <c r="K6666" s="41">
        <f>IF($A6666="","",IFERROR(VALUE(MID($A6666,6,2)),""))</f>
        <v>0</v>
      </c>
      <c r="L6666" s="39">
        <f>IF(Txn!$K3339="","","طرف مقابل — "&amp;Txn!$K3339)</f>
        <v>0</v>
      </c>
      <c r="N6666" s="42">
        <f>IF($D6666="",0,COUNTIF(BankAccts,$D6666))</f>
        <v>0</v>
      </c>
    </row>
    <row r="6667" spans="1:14">
      <c r="A6667" s="38">
        <f>IF(Txn!$B3340="","",Txn!$B3340)</f>
        <v>0</v>
      </c>
      <c r="B6667" s="38">
        <f>IF(Txn!$B3340="","",Txn!$C3340)</f>
        <v>0</v>
      </c>
      <c r="C6667" s="39">
        <f>IF(Txn!$B3340="","","تراکنش بانکی")</f>
        <v>0</v>
      </c>
      <c r="D6667" s="38">
        <f>IF(Txn!$B3340="","",IF(Txn!$X3340="","",Txn!$X3340))</f>
        <v>0</v>
      </c>
      <c r="E6667" s="39">
        <f>IF($D6667="","",IFERROR(VLOOKUP($D6667,AcctTbl,2,0),""))</f>
        <v>0</v>
      </c>
      <c r="F6667" s="39">
        <f>IF($D6667="","",IFERROR(VLOOKUP($D6667,AcctTbl,3,0),""))</f>
        <v>0</v>
      </c>
      <c r="G6667" s="39">
        <f>IF(Txn!$B3340="","",Txn!$D3340)</f>
        <v>0</v>
      </c>
      <c r="H6667" s="38">
        <f>IF(Txn!$B3340="","",Txn!$E3340)</f>
        <v>0</v>
      </c>
      <c r="I6667" s="40">
        <f>IF(Txn!$B3340="",0,Txn!$O3340)</f>
        <v>0</v>
      </c>
      <c r="J6667" s="40">
        <f>IF(Txn!$B3340="",0,Txn!$P3340)</f>
        <v>0</v>
      </c>
      <c r="K6667" s="41">
        <f>IF($A6667="","",IFERROR(VALUE(MID($A6667,6,2)),""))</f>
        <v>0</v>
      </c>
      <c r="L6667" s="39">
        <f>IF(Txn!$K3340="","",Txn!$K3340)</f>
        <v>0</v>
      </c>
      <c r="N6667" s="42">
        <f>IF($D6667="",0,COUNTIF(BankAccts,$D6667))</f>
        <v>0</v>
      </c>
    </row>
    <row r="6668" spans="1:14">
      <c r="A6668" s="38">
        <f>IF(Txn!$B3340="","",Txn!$B3340)</f>
        <v>0</v>
      </c>
      <c r="B6668" s="38">
        <f>IF(Txn!$B3340="","",Txn!$C3340)</f>
        <v>0</v>
      </c>
      <c r="C6668" s="39">
        <f>IF(Txn!$B3340="","","تراکنش بانکی")</f>
        <v>0</v>
      </c>
      <c r="D6668" s="38">
        <f>IF(Txn!$B3340="","",IF(IF(Txn!$U3340="TRF",Txn!$Y3340,Txn!$Z3340)="","",IF(Txn!$U3340="TRF",Txn!$Y3340,Txn!$Z3340)))</f>
        <v>0</v>
      </c>
      <c r="E6668" s="39">
        <f>IF($D6668="","",IFERROR(VLOOKUP($D6668,AcctTbl,2,0),""))</f>
        <v>0</v>
      </c>
      <c r="F6668" s="39">
        <f>IF($D6668="","",IFERROR(VLOOKUP($D6668,AcctTbl,3,0),""))</f>
        <v>0</v>
      </c>
      <c r="G6668" s="39">
        <f>IF(Txn!$B3340="","",Txn!$D3340)</f>
        <v>0</v>
      </c>
      <c r="H6668" s="38">
        <f>IF(Txn!$B3340="","",Txn!$E3340)</f>
        <v>0</v>
      </c>
      <c r="I6668" s="40">
        <f>IF(Txn!$B3340="",0,Txn!$Q3340)</f>
        <v>0</v>
      </c>
      <c r="J6668" s="40">
        <f>IF(Txn!$B3340="",0,Txn!$R3340)</f>
        <v>0</v>
      </c>
      <c r="K6668" s="41">
        <f>IF($A6668="","",IFERROR(VALUE(MID($A6668,6,2)),""))</f>
        <v>0</v>
      </c>
      <c r="L6668" s="39">
        <f>IF(Txn!$K3340="","","طرف مقابل — "&amp;Txn!$K3340)</f>
        <v>0</v>
      </c>
      <c r="N6668" s="42">
        <f>IF($D6668="",0,COUNTIF(BankAccts,$D6668))</f>
        <v>0</v>
      </c>
    </row>
    <row r="6669" spans="1:14">
      <c r="A6669" s="38">
        <f>IF(Txn!$B3341="","",Txn!$B3341)</f>
        <v>0</v>
      </c>
      <c r="B6669" s="38">
        <f>IF(Txn!$B3341="","",Txn!$C3341)</f>
        <v>0</v>
      </c>
      <c r="C6669" s="39">
        <f>IF(Txn!$B3341="","","تراکنش بانکی")</f>
        <v>0</v>
      </c>
      <c r="D6669" s="38">
        <f>IF(Txn!$B3341="","",IF(Txn!$X3341="","",Txn!$X3341))</f>
        <v>0</v>
      </c>
      <c r="E6669" s="39">
        <f>IF($D6669="","",IFERROR(VLOOKUP($D6669,AcctTbl,2,0),""))</f>
        <v>0</v>
      </c>
      <c r="F6669" s="39">
        <f>IF($D6669="","",IFERROR(VLOOKUP($D6669,AcctTbl,3,0),""))</f>
        <v>0</v>
      </c>
      <c r="G6669" s="39">
        <f>IF(Txn!$B3341="","",Txn!$D3341)</f>
        <v>0</v>
      </c>
      <c r="H6669" s="38">
        <f>IF(Txn!$B3341="","",Txn!$E3341)</f>
        <v>0</v>
      </c>
      <c r="I6669" s="40">
        <f>IF(Txn!$B3341="",0,Txn!$O3341)</f>
        <v>0</v>
      </c>
      <c r="J6669" s="40">
        <f>IF(Txn!$B3341="",0,Txn!$P3341)</f>
        <v>0</v>
      </c>
      <c r="K6669" s="41">
        <f>IF($A6669="","",IFERROR(VALUE(MID($A6669,6,2)),""))</f>
        <v>0</v>
      </c>
      <c r="L6669" s="39">
        <f>IF(Txn!$K3341="","",Txn!$K3341)</f>
        <v>0</v>
      </c>
      <c r="N6669" s="42">
        <f>IF($D6669="",0,COUNTIF(BankAccts,$D6669))</f>
        <v>0</v>
      </c>
    </row>
    <row r="6670" spans="1:14">
      <c r="A6670" s="38">
        <f>IF(Txn!$B3341="","",Txn!$B3341)</f>
        <v>0</v>
      </c>
      <c r="B6670" s="38">
        <f>IF(Txn!$B3341="","",Txn!$C3341)</f>
        <v>0</v>
      </c>
      <c r="C6670" s="39">
        <f>IF(Txn!$B3341="","","تراکنش بانکی")</f>
        <v>0</v>
      </c>
      <c r="D6670" s="38">
        <f>IF(Txn!$B3341="","",IF(IF(Txn!$U3341="TRF",Txn!$Y3341,Txn!$Z3341)="","",IF(Txn!$U3341="TRF",Txn!$Y3341,Txn!$Z3341)))</f>
        <v>0</v>
      </c>
      <c r="E6670" s="39">
        <f>IF($D6670="","",IFERROR(VLOOKUP($D6670,AcctTbl,2,0),""))</f>
        <v>0</v>
      </c>
      <c r="F6670" s="39">
        <f>IF($D6670="","",IFERROR(VLOOKUP($D6670,AcctTbl,3,0),""))</f>
        <v>0</v>
      </c>
      <c r="G6670" s="39">
        <f>IF(Txn!$B3341="","",Txn!$D3341)</f>
        <v>0</v>
      </c>
      <c r="H6670" s="38">
        <f>IF(Txn!$B3341="","",Txn!$E3341)</f>
        <v>0</v>
      </c>
      <c r="I6670" s="40">
        <f>IF(Txn!$B3341="",0,Txn!$Q3341)</f>
        <v>0</v>
      </c>
      <c r="J6670" s="40">
        <f>IF(Txn!$B3341="",0,Txn!$R3341)</f>
        <v>0</v>
      </c>
      <c r="K6670" s="41">
        <f>IF($A6670="","",IFERROR(VALUE(MID($A6670,6,2)),""))</f>
        <v>0</v>
      </c>
      <c r="L6670" s="39">
        <f>IF(Txn!$K3341="","","طرف مقابل — "&amp;Txn!$K3341)</f>
        <v>0</v>
      </c>
      <c r="N6670" s="42">
        <f>IF($D6670="",0,COUNTIF(BankAccts,$D6670))</f>
        <v>0</v>
      </c>
    </row>
    <row r="6671" spans="1:14">
      <c r="A6671" s="38">
        <f>IF(Txn!$B3342="","",Txn!$B3342)</f>
        <v>0</v>
      </c>
      <c r="B6671" s="38">
        <f>IF(Txn!$B3342="","",Txn!$C3342)</f>
        <v>0</v>
      </c>
      <c r="C6671" s="39">
        <f>IF(Txn!$B3342="","","تراکنش بانکی")</f>
        <v>0</v>
      </c>
      <c r="D6671" s="38">
        <f>IF(Txn!$B3342="","",IF(Txn!$X3342="","",Txn!$X3342))</f>
        <v>0</v>
      </c>
      <c r="E6671" s="39">
        <f>IF($D6671="","",IFERROR(VLOOKUP($D6671,AcctTbl,2,0),""))</f>
        <v>0</v>
      </c>
      <c r="F6671" s="39">
        <f>IF($D6671="","",IFERROR(VLOOKUP($D6671,AcctTbl,3,0),""))</f>
        <v>0</v>
      </c>
      <c r="G6671" s="39">
        <f>IF(Txn!$B3342="","",Txn!$D3342)</f>
        <v>0</v>
      </c>
      <c r="H6671" s="38">
        <f>IF(Txn!$B3342="","",Txn!$E3342)</f>
        <v>0</v>
      </c>
      <c r="I6671" s="40">
        <f>IF(Txn!$B3342="",0,Txn!$O3342)</f>
        <v>0</v>
      </c>
      <c r="J6671" s="40">
        <f>IF(Txn!$B3342="",0,Txn!$P3342)</f>
        <v>0</v>
      </c>
      <c r="K6671" s="41">
        <f>IF($A6671="","",IFERROR(VALUE(MID($A6671,6,2)),""))</f>
        <v>0</v>
      </c>
      <c r="L6671" s="39">
        <f>IF(Txn!$K3342="","",Txn!$K3342)</f>
        <v>0</v>
      </c>
      <c r="N6671" s="42">
        <f>IF($D6671="",0,COUNTIF(BankAccts,$D6671))</f>
        <v>0</v>
      </c>
    </row>
    <row r="6672" spans="1:14">
      <c r="A6672" s="38">
        <f>IF(Txn!$B3342="","",Txn!$B3342)</f>
        <v>0</v>
      </c>
      <c r="B6672" s="38">
        <f>IF(Txn!$B3342="","",Txn!$C3342)</f>
        <v>0</v>
      </c>
      <c r="C6672" s="39">
        <f>IF(Txn!$B3342="","","تراکنش بانکی")</f>
        <v>0</v>
      </c>
      <c r="D6672" s="38">
        <f>IF(Txn!$B3342="","",IF(IF(Txn!$U3342="TRF",Txn!$Y3342,Txn!$Z3342)="","",IF(Txn!$U3342="TRF",Txn!$Y3342,Txn!$Z3342)))</f>
        <v>0</v>
      </c>
      <c r="E6672" s="39">
        <f>IF($D6672="","",IFERROR(VLOOKUP($D6672,AcctTbl,2,0),""))</f>
        <v>0</v>
      </c>
      <c r="F6672" s="39">
        <f>IF($D6672="","",IFERROR(VLOOKUP($D6672,AcctTbl,3,0),""))</f>
        <v>0</v>
      </c>
      <c r="G6672" s="39">
        <f>IF(Txn!$B3342="","",Txn!$D3342)</f>
        <v>0</v>
      </c>
      <c r="H6672" s="38">
        <f>IF(Txn!$B3342="","",Txn!$E3342)</f>
        <v>0</v>
      </c>
      <c r="I6672" s="40">
        <f>IF(Txn!$B3342="",0,Txn!$Q3342)</f>
        <v>0</v>
      </c>
      <c r="J6672" s="40">
        <f>IF(Txn!$B3342="",0,Txn!$R3342)</f>
        <v>0</v>
      </c>
      <c r="K6672" s="41">
        <f>IF($A6672="","",IFERROR(VALUE(MID($A6672,6,2)),""))</f>
        <v>0</v>
      </c>
      <c r="L6672" s="39">
        <f>IF(Txn!$K3342="","","طرف مقابل — "&amp;Txn!$K3342)</f>
        <v>0</v>
      </c>
      <c r="N6672" s="42">
        <f>IF($D6672="",0,COUNTIF(BankAccts,$D6672))</f>
        <v>0</v>
      </c>
    </row>
    <row r="6673" spans="1:14">
      <c r="A6673" s="38">
        <f>IF(Txn!$B3343="","",Txn!$B3343)</f>
        <v>0</v>
      </c>
      <c r="B6673" s="38">
        <f>IF(Txn!$B3343="","",Txn!$C3343)</f>
        <v>0</v>
      </c>
      <c r="C6673" s="39">
        <f>IF(Txn!$B3343="","","تراکنش بانکی")</f>
        <v>0</v>
      </c>
      <c r="D6673" s="38">
        <f>IF(Txn!$B3343="","",IF(Txn!$X3343="","",Txn!$X3343))</f>
        <v>0</v>
      </c>
      <c r="E6673" s="39">
        <f>IF($D6673="","",IFERROR(VLOOKUP($D6673,AcctTbl,2,0),""))</f>
        <v>0</v>
      </c>
      <c r="F6673" s="39">
        <f>IF($D6673="","",IFERROR(VLOOKUP($D6673,AcctTbl,3,0),""))</f>
        <v>0</v>
      </c>
      <c r="G6673" s="39">
        <f>IF(Txn!$B3343="","",Txn!$D3343)</f>
        <v>0</v>
      </c>
      <c r="H6673" s="38">
        <f>IF(Txn!$B3343="","",Txn!$E3343)</f>
        <v>0</v>
      </c>
      <c r="I6673" s="40">
        <f>IF(Txn!$B3343="",0,Txn!$O3343)</f>
        <v>0</v>
      </c>
      <c r="J6673" s="40">
        <f>IF(Txn!$B3343="",0,Txn!$P3343)</f>
        <v>0</v>
      </c>
      <c r="K6673" s="41">
        <f>IF($A6673="","",IFERROR(VALUE(MID($A6673,6,2)),""))</f>
        <v>0</v>
      </c>
      <c r="L6673" s="39">
        <f>IF(Txn!$K3343="","",Txn!$K3343)</f>
        <v>0</v>
      </c>
      <c r="N6673" s="42">
        <f>IF($D6673="",0,COUNTIF(BankAccts,$D6673))</f>
        <v>0</v>
      </c>
    </row>
    <row r="6674" spans="1:14">
      <c r="A6674" s="38">
        <f>IF(Txn!$B3343="","",Txn!$B3343)</f>
        <v>0</v>
      </c>
      <c r="B6674" s="38">
        <f>IF(Txn!$B3343="","",Txn!$C3343)</f>
        <v>0</v>
      </c>
      <c r="C6674" s="39">
        <f>IF(Txn!$B3343="","","تراکنش بانکی")</f>
        <v>0</v>
      </c>
      <c r="D6674" s="38">
        <f>IF(Txn!$B3343="","",IF(IF(Txn!$U3343="TRF",Txn!$Y3343,Txn!$Z3343)="","",IF(Txn!$U3343="TRF",Txn!$Y3343,Txn!$Z3343)))</f>
        <v>0</v>
      </c>
      <c r="E6674" s="39">
        <f>IF($D6674="","",IFERROR(VLOOKUP($D6674,AcctTbl,2,0),""))</f>
        <v>0</v>
      </c>
      <c r="F6674" s="39">
        <f>IF($D6674="","",IFERROR(VLOOKUP($D6674,AcctTbl,3,0),""))</f>
        <v>0</v>
      </c>
      <c r="G6674" s="39">
        <f>IF(Txn!$B3343="","",Txn!$D3343)</f>
        <v>0</v>
      </c>
      <c r="H6674" s="38">
        <f>IF(Txn!$B3343="","",Txn!$E3343)</f>
        <v>0</v>
      </c>
      <c r="I6674" s="40">
        <f>IF(Txn!$B3343="",0,Txn!$Q3343)</f>
        <v>0</v>
      </c>
      <c r="J6674" s="40">
        <f>IF(Txn!$B3343="",0,Txn!$R3343)</f>
        <v>0</v>
      </c>
      <c r="K6674" s="41">
        <f>IF($A6674="","",IFERROR(VALUE(MID($A6674,6,2)),""))</f>
        <v>0</v>
      </c>
      <c r="L6674" s="39">
        <f>IF(Txn!$K3343="","","طرف مقابل — "&amp;Txn!$K3343)</f>
        <v>0</v>
      </c>
      <c r="N6674" s="42">
        <f>IF($D6674="",0,COUNTIF(BankAccts,$D6674))</f>
        <v>0</v>
      </c>
    </row>
    <row r="6675" spans="1:14">
      <c r="A6675" s="38">
        <f>IF(Txn!$B3344="","",Txn!$B3344)</f>
        <v>0</v>
      </c>
      <c r="B6675" s="38">
        <f>IF(Txn!$B3344="","",Txn!$C3344)</f>
        <v>0</v>
      </c>
      <c r="C6675" s="39">
        <f>IF(Txn!$B3344="","","تراکنش بانکی")</f>
        <v>0</v>
      </c>
      <c r="D6675" s="38">
        <f>IF(Txn!$B3344="","",IF(Txn!$X3344="","",Txn!$X3344))</f>
        <v>0</v>
      </c>
      <c r="E6675" s="39">
        <f>IF($D6675="","",IFERROR(VLOOKUP($D6675,AcctTbl,2,0),""))</f>
        <v>0</v>
      </c>
      <c r="F6675" s="39">
        <f>IF($D6675="","",IFERROR(VLOOKUP($D6675,AcctTbl,3,0),""))</f>
        <v>0</v>
      </c>
      <c r="G6675" s="39">
        <f>IF(Txn!$B3344="","",Txn!$D3344)</f>
        <v>0</v>
      </c>
      <c r="H6675" s="38">
        <f>IF(Txn!$B3344="","",Txn!$E3344)</f>
        <v>0</v>
      </c>
      <c r="I6675" s="40">
        <f>IF(Txn!$B3344="",0,Txn!$O3344)</f>
        <v>0</v>
      </c>
      <c r="J6675" s="40">
        <f>IF(Txn!$B3344="",0,Txn!$P3344)</f>
        <v>0</v>
      </c>
      <c r="K6675" s="41">
        <f>IF($A6675="","",IFERROR(VALUE(MID($A6675,6,2)),""))</f>
        <v>0</v>
      </c>
      <c r="L6675" s="39">
        <f>IF(Txn!$K3344="","",Txn!$K3344)</f>
        <v>0</v>
      </c>
      <c r="N6675" s="42">
        <f>IF($D6675="",0,COUNTIF(BankAccts,$D6675))</f>
        <v>0</v>
      </c>
    </row>
    <row r="6676" spans="1:14">
      <c r="A6676" s="38">
        <f>IF(Txn!$B3344="","",Txn!$B3344)</f>
        <v>0</v>
      </c>
      <c r="B6676" s="38">
        <f>IF(Txn!$B3344="","",Txn!$C3344)</f>
        <v>0</v>
      </c>
      <c r="C6676" s="39">
        <f>IF(Txn!$B3344="","","تراکنش بانکی")</f>
        <v>0</v>
      </c>
      <c r="D6676" s="38">
        <f>IF(Txn!$B3344="","",IF(IF(Txn!$U3344="TRF",Txn!$Y3344,Txn!$Z3344)="","",IF(Txn!$U3344="TRF",Txn!$Y3344,Txn!$Z3344)))</f>
        <v>0</v>
      </c>
      <c r="E6676" s="39">
        <f>IF($D6676="","",IFERROR(VLOOKUP($D6676,AcctTbl,2,0),""))</f>
        <v>0</v>
      </c>
      <c r="F6676" s="39">
        <f>IF($D6676="","",IFERROR(VLOOKUP($D6676,AcctTbl,3,0),""))</f>
        <v>0</v>
      </c>
      <c r="G6676" s="39">
        <f>IF(Txn!$B3344="","",Txn!$D3344)</f>
        <v>0</v>
      </c>
      <c r="H6676" s="38">
        <f>IF(Txn!$B3344="","",Txn!$E3344)</f>
        <v>0</v>
      </c>
      <c r="I6676" s="40">
        <f>IF(Txn!$B3344="",0,Txn!$Q3344)</f>
        <v>0</v>
      </c>
      <c r="J6676" s="40">
        <f>IF(Txn!$B3344="",0,Txn!$R3344)</f>
        <v>0</v>
      </c>
      <c r="K6676" s="41">
        <f>IF($A6676="","",IFERROR(VALUE(MID($A6676,6,2)),""))</f>
        <v>0</v>
      </c>
      <c r="L6676" s="39">
        <f>IF(Txn!$K3344="","","طرف مقابل — "&amp;Txn!$K3344)</f>
        <v>0</v>
      </c>
      <c r="N6676" s="42">
        <f>IF($D6676="",0,COUNTIF(BankAccts,$D6676))</f>
        <v>0</v>
      </c>
    </row>
    <row r="6677" spans="1:14">
      <c r="A6677" s="38">
        <f>IF(Txn!$B3345="","",Txn!$B3345)</f>
        <v>0</v>
      </c>
      <c r="B6677" s="38">
        <f>IF(Txn!$B3345="","",Txn!$C3345)</f>
        <v>0</v>
      </c>
      <c r="C6677" s="39">
        <f>IF(Txn!$B3345="","","تراکنش بانکی")</f>
        <v>0</v>
      </c>
      <c r="D6677" s="38">
        <f>IF(Txn!$B3345="","",IF(Txn!$X3345="","",Txn!$X3345))</f>
        <v>0</v>
      </c>
      <c r="E6677" s="39">
        <f>IF($D6677="","",IFERROR(VLOOKUP($D6677,AcctTbl,2,0),""))</f>
        <v>0</v>
      </c>
      <c r="F6677" s="39">
        <f>IF($D6677="","",IFERROR(VLOOKUP($D6677,AcctTbl,3,0),""))</f>
        <v>0</v>
      </c>
      <c r="G6677" s="39">
        <f>IF(Txn!$B3345="","",Txn!$D3345)</f>
        <v>0</v>
      </c>
      <c r="H6677" s="38">
        <f>IF(Txn!$B3345="","",Txn!$E3345)</f>
        <v>0</v>
      </c>
      <c r="I6677" s="40">
        <f>IF(Txn!$B3345="",0,Txn!$O3345)</f>
        <v>0</v>
      </c>
      <c r="J6677" s="40">
        <f>IF(Txn!$B3345="",0,Txn!$P3345)</f>
        <v>0</v>
      </c>
      <c r="K6677" s="41">
        <f>IF($A6677="","",IFERROR(VALUE(MID($A6677,6,2)),""))</f>
        <v>0</v>
      </c>
      <c r="L6677" s="39">
        <f>IF(Txn!$K3345="","",Txn!$K3345)</f>
        <v>0</v>
      </c>
      <c r="N6677" s="42">
        <f>IF($D6677="",0,COUNTIF(BankAccts,$D6677))</f>
        <v>0</v>
      </c>
    </row>
    <row r="6678" spans="1:14">
      <c r="A6678" s="38">
        <f>IF(Txn!$B3345="","",Txn!$B3345)</f>
        <v>0</v>
      </c>
      <c r="B6678" s="38">
        <f>IF(Txn!$B3345="","",Txn!$C3345)</f>
        <v>0</v>
      </c>
      <c r="C6678" s="39">
        <f>IF(Txn!$B3345="","","تراکنش بانکی")</f>
        <v>0</v>
      </c>
      <c r="D6678" s="38">
        <f>IF(Txn!$B3345="","",IF(IF(Txn!$U3345="TRF",Txn!$Y3345,Txn!$Z3345)="","",IF(Txn!$U3345="TRF",Txn!$Y3345,Txn!$Z3345)))</f>
        <v>0</v>
      </c>
      <c r="E6678" s="39">
        <f>IF($D6678="","",IFERROR(VLOOKUP($D6678,AcctTbl,2,0),""))</f>
        <v>0</v>
      </c>
      <c r="F6678" s="39">
        <f>IF($D6678="","",IFERROR(VLOOKUP($D6678,AcctTbl,3,0),""))</f>
        <v>0</v>
      </c>
      <c r="G6678" s="39">
        <f>IF(Txn!$B3345="","",Txn!$D3345)</f>
        <v>0</v>
      </c>
      <c r="H6678" s="38">
        <f>IF(Txn!$B3345="","",Txn!$E3345)</f>
        <v>0</v>
      </c>
      <c r="I6678" s="40">
        <f>IF(Txn!$B3345="",0,Txn!$Q3345)</f>
        <v>0</v>
      </c>
      <c r="J6678" s="40">
        <f>IF(Txn!$B3345="",0,Txn!$R3345)</f>
        <v>0</v>
      </c>
      <c r="K6678" s="41">
        <f>IF($A6678="","",IFERROR(VALUE(MID($A6678,6,2)),""))</f>
        <v>0</v>
      </c>
      <c r="L6678" s="39">
        <f>IF(Txn!$K3345="","","طرف مقابل — "&amp;Txn!$K3345)</f>
        <v>0</v>
      </c>
      <c r="N6678" s="42">
        <f>IF($D6678="",0,COUNTIF(BankAccts,$D6678))</f>
        <v>0</v>
      </c>
    </row>
    <row r="6679" spans="1:14">
      <c r="A6679" s="38">
        <f>IF(Txn!$B3346="","",Txn!$B3346)</f>
        <v>0</v>
      </c>
      <c r="B6679" s="38">
        <f>IF(Txn!$B3346="","",Txn!$C3346)</f>
        <v>0</v>
      </c>
      <c r="C6679" s="39">
        <f>IF(Txn!$B3346="","","تراکنش بانکی")</f>
        <v>0</v>
      </c>
      <c r="D6679" s="38">
        <f>IF(Txn!$B3346="","",IF(Txn!$X3346="","",Txn!$X3346))</f>
        <v>0</v>
      </c>
      <c r="E6679" s="39">
        <f>IF($D6679="","",IFERROR(VLOOKUP($D6679,AcctTbl,2,0),""))</f>
        <v>0</v>
      </c>
      <c r="F6679" s="39">
        <f>IF($D6679="","",IFERROR(VLOOKUP($D6679,AcctTbl,3,0),""))</f>
        <v>0</v>
      </c>
      <c r="G6679" s="39">
        <f>IF(Txn!$B3346="","",Txn!$D3346)</f>
        <v>0</v>
      </c>
      <c r="H6679" s="38">
        <f>IF(Txn!$B3346="","",Txn!$E3346)</f>
        <v>0</v>
      </c>
      <c r="I6679" s="40">
        <f>IF(Txn!$B3346="",0,Txn!$O3346)</f>
        <v>0</v>
      </c>
      <c r="J6679" s="40">
        <f>IF(Txn!$B3346="",0,Txn!$P3346)</f>
        <v>0</v>
      </c>
      <c r="K6679" s="41">
        <f>IF($A6679="","",IFERROR(VALUE(MID($A6679,6,2)),""))</f>
        <v>0</v>
      </c>
      <c r="L6679" s="39">
        <f>IF(Txn!$K3346="","",Txn!$K3346)</f>
        <v>0</v>
      </c>
      <c r="N6679" s="42">
        <f>IF($D6679="",0,COUNTIF(BankAccts,$D6679))</f>
        <v>0</v>
      </c>
    </row>
    <row r="6680" spans="1:14">
      <c r="A6680" s="38">
        <f>IF(Txn!$B3346="","",Txn!$B3346)</f>
        <v>0</v>
      </c>
      <c r="B6680" s="38">
        <f>IF(Txn!$B3346="","",Txn!$C3346)</f>
        <v>0</v>
      </c>
      <c r="C6680" s="39">
        <f>IF(Txn!$B3346="","","تراکنش بانکی")</f>
        <v>0</v>
      </c>
      <c r="D6680" s="38">
        <f>IF(Txn!$B3346="","",IF(IF(Txn!$U3346="TRF",Txn!$Y3346,Txn!$Z3346)="","",IF(Txn!$U3346="TRF",Txn!$Y3346,Txn!$Z3346)))</f>
        <v>0</v>
      </c>
      <c r="E6680" s="39">
        <f>IF($D6680="","",IFERROR(VLOOKUP($D6680,AcctTbl,2,0),""))</f>
        <v>0</v>
      </c>
      <c r="F6680" s="39">
        <f>IF($D6680="","",IFERROR(VLOOKUP($D6680,AcctTbl,3,0),""))</f>
        <v>0</v>
      </c>
      <c r="G6680" s="39">
        <f>IF(Txn!$B3346="","",Txn!$D3346)</f>
        <v>0</v>
      </c>
      <c r="H6680" s="38">
        <f>IF(Txn!$B3346="","",Txn!$E3346)</f>
        <v>0</v>
      </c>
      <c r="I6680" s="40">
        <f>IF(Txn!$B3346="",0,Txn!$Q3346)</f>
        <v>0</v>
      </c>
      <c r="J6680" s="40">
        <f>IF(Txn!$B3346="",0,Txn!$R3346)</f>
        <v>0</v>
      </c>
      <c r="K6680" s="41">
        <f>IF($A6680="","",IFERROR(VALUE(MID($A6680,6,2)),""))</f>
        <v>0</v>
      </c>
      <c r="L6680" s="39">
        <f>IF(Txn!$K3346="","","طرف مقابل — "&amp;Txn!$K3346)</f>
        <v>0</v>
      </c>
      <c r="N6680" s="42">
        <f>IF($D6680="",0,COUNTIF(BankAccts,$D6680))</f>
        <v>0</v>
      </c>
    </row>
    <row r="6681" spans="1:14">
      <c r="A6681" s="38">
        <f>IF(Txn!$B3347="","",Txn!$B3347)</f>
        <v>0</v>
      </c>
      <c r="B6681" s="38">
        <f>IF(Txn!$B3347="","",Txn!$C3347)</f>
        <v>0</v>
      </c>
      <c r="C6681" s="39">
        <f>IF(Txn!$B3347="","","تراکنش بانکی")</f>
        <v>0</v>
      </c>
      <c r="D6681" s="38">
        <f>IF(Txn!$B3347="","",IF(Txn!$X3347="","",Txn!$X3347))</f>
        <v>0</v>
      </c>
      <c r="E6681" s="39">
        <f>IF($D6681="","",IFERROR(VLOOKUP($D6681,AcctTbl,2,0),""))</f>
        <v>0</v>
      </c>
      <c r="F6681" s="39">
        <f>IF($D6681="","",IFERROR(VLOOKUP($D6681,AcctTbl,3,0),""))</f>
        <v>0</v>
      </c>
      <c r="G6681" s="39">
        <f>IF(Txn!$B3347="","",Txn!$D3347)</f>
        <v>0</v>
      </c>
      <c r="H6681" s="38">
        <f>IF(Txn!$B3347="","",Txn!$E3347)</f>
        <v>0</v>
      </c>
      <c r="I6681" s="40">
        <f>IF(Txn!$B3347="",0,Txn!$O3347)</f>
        <v>0</v>
      </c>
      <c r="J6681" s="40">
        <f>IF(Txn!$B3347="",0,Txn!$P3347)</f>
        <v>0</v>
      </c>
      <c r="K6681" s="41">
        <f>IF($A6681="","",IFERROR(VALUE(MID($A6681,6,2)),""))</f>
        <v>0</v>
      </c>
      <c r="L6681" s="39">
        <f>IF(Txn!$K3347="","",Txn!$K3347)</f>
        <v>0</v>
      </c>
      <c r="N6681" s="42">
        <f>IF($D6681="",0,COUNTIF(BankAccts,$D6681))</f>
        <v>0</v>
      </c>
    </row>
    <row r="6682" spans="1:14">
      <c r="A6682" s="38">
        <f>IF(Txn!$B3347="","",Txn!$B3347)</f>
        <v>0</v>
      </c>
      <c r="B6682" s="38">
        <f>IF(Txn!$B3347="","",Txn!$C3347)</f>
        <v>0</v>
      </c>
      <c r="C6682" s="39">
        <f>IF(Txn!$B3347="","","تراکنش بانکی")</f>
        <v>0</v>
      </c>
      <c r="D6682" s="38">
        <f>IF(Txn!$B3347="","",IF(IF(Txn!$U3347="TRF",Txn!$Y3347,Txn!$Z3347)="","",IF(Txn!$U3347="TRF",Txn!$Y3347,Txn!$Z3347)))</f>
        <v>0</v>
      </c>
      <c r="E6682" s="39">
        <f>IF($D6682="","",IFERROR(VLOOKUP($D6682,AcctTbl,2,0),""))</f>
        <v>0</v>
      </c>
      <c r="F6682" s="39">
        <f>IF($D6682="","",IFERROR(VLOOKUP($D6682,AcctTbl,3,0),""))</f>
        <v>0</v>
      </c>
      <c r="G6682" s="39">
        <f>IF(Txn!$B3347="","",Txn!$D3347)</f>
        <v>0</v>
      </c>
      <c r="H6682" s="38">
        <f>IF(Txn!$B3347="","",Txn!$E3347)</f>
        <v>0</v>
      </c>
      <c r="I6682" s="40">
        <f>IF(Txn!$B3347="",0,Txn!$Q3347)</f>
        <v>0</v>
      </c>
      <c r="J6682" s="40">
        <f>IF(Txn!$B3347="",0,Txn!$R3347)</f>
        <v>0</v>
      </c>
      <c r="K6682" s="41">
        <f>IF($A6682="","",IFERROR(VALUE(MID($A6682,6,2)),""))</f>
        <v>0</v>
      </c>
      <c r="L6682" s="39">
        <f>IF(Txn!$K3347="","","طرف مقابل — "&amp;Txn!$K3347)</f>
        <v>0</v>
      </c>
      <c r="N6682" s="42">
        <f>IF($D6682="",0,COUNTIF(BankAccts,$D6682))</f>
        <v>0</v>
      </c>
    </row>
    <row r="6683" spans="1:14">
      <c r="A6683" s="38">
        <f>IF(Txn!$B3348="","",Txn!$B3348)</f>
        <v>0</v>
      </c>
      <c r="B6683" s="38">
        <f>IF(Txn!$B3348="","",Txn!$C3348)</f>
        <v>0</v>
      </c>
      <c r="C6683" s="39">
        <f>IF(Txn!$B3348="","","تراکنش بانکی")</f>
        <v>0</v>
      </c>
      <c r="D6683" s="38">
        <f>IF(Txn!$B3348="","",IF(Txn!$X3348="","",Txn!$X3348))</f>
        <v>0</v>
      </c>
      <c r="E6683" s="39">
        <f>IF($D6683="","",IFERROR(VLOOKUP($D6683,AcctTbl,2,0),""))</f>
        <v>0</v>
      </c>
      <c r="F6683" s="39">
        <f>IF($D6683="","",IFERROR(VLOOKUP($D6683,AcctTbl,3,0),""))</f>
        <v>0</v>
      </c>
      <c r="G6683" s="39">
        <f>IF(Txn!$B3348="","",Txn!$D3348)</f>
        <v>0</v>
      </c>
      <c r="H6683" s="38">
        <f>IF(Txn!$B3348="","",Txn!$E3348)</f>
        <v>0</v>
      </c>
      <c r="I6683" s="40">
        <f>IF(Txn!$B3348="",0,Txn!$O3348)</f>
        <v>0</v>
      </c>
      <c r="J6683" s="40">
        <f>IF(Txn!$B3348="",0,Txn!$P3348)</f>
        <v>0</v>
      </c>
      <c r="K6683" s="41">
        <f>IF($A6683="","",IFERROR(VALUE(MID($A6683,6,2)),""))</f>
        <v>0</v>
      </c>
      <c r="L6683" s="39">
        <f>IF(Txn!$K3348="","",Txn!$K3348)</f>
        <v>0</v>
      </c>
      <c r="N6683" s="42">
        <f>IF($D6683="",0,COUNTIF(BankAccts,$D6683))</f>
        <v>0</v>
      </c>
    </row>
    <row r="6684" spans="1:14">
      <c r="A6684" s="38">
        <f>IF(Txn!$B3348="","",Txn!$B3348)</f>
        <v>0</v>
      </c>
      <c r="B6684" s="38">
        <f>IF(Txn!$B3348="","",Txn!$C3348)</f>
        <v>0</v>
      </c>
      <c r="C6684" s="39">
        <f>IF(Txn!$B3348="","","تراکنش بانکی")</f>
        <v>0</v>
      </c>
      <c r="D6684" s="38">
        <f>IF(Txn!$B3348="","",IF(IF(Txn!$U3348="TRF",Txn!$Y3348,Txn!$Z3348)="","",IF(Txn!$U3348="TRF",Txn!$Y3348,Txn!$Z3348)))</f>
        <v>0</v>
      </c>
      <c r="E6684" s="39">
        <f>IF($D6684="","",IFERROR(VLOOKUP($D6684,AcctTbl,2,0),""))</f>
        <v>0</v>
      </c>
      <c r="F6684" s="39">
        <f>IF($D6684="","",IFERROR(VLOOKUP($D6684,AcctTbl,3,0),""))</f>
        <v>0</v>
      </c>
      <c r="G6684" s="39">
        <f>IF(Txn!$B3348="","",Txn!$D3348)</f>
        <v>0</v>
      </c>
      <c r="H6684" s="38">
        <f>IF(Txn!$B3348="","",Txn!$E3348)</f>
        <v>0</v>
      </c>
      <c r="I6684" s="40">
        <f>IF(Txn!$B3348="",0,Txn!$Q3348)</f>
        <v>0</v>
      </c>
      <c r="J6684" s="40">
        <f>IF(Txn!$B3348="",0,Txn!$R3348)</f>
        <v>0</v>
      </c>
      <c r="K6684" s="41">
        <f>IF($A6684="","",IFERROR(VALUE(MID($A6684,6,2)),""))</f>
        <v>0</v>
      </c>
      <c r="L6684" s="39">
        <f>IF(Txn!$K3348="","","طرف مقابل — "&amp;Txn!$K3348)</f>
        <v>0</v>
      </c>
      <c r="N6684" s="42">
        <f>IF($D6684="",0,COUNTIF(BankAccts,$D6684))</f>
        <v>0</v>
      </c>
    </row>
    <row r="6685" spans="1:14">
      <c r="A6685" s="38">
        <f>IF(Txn!$B3349="","",Txn!$B3349)</f>
        <v>0</v>
      </c>
      <c r="B6685" s="38">
        <f>IF(Txn!$B3349="","",Txn!$C3349)</f>
        <v>0</v>
      </c>
      <c r="C6685" s="39">
        <f>IF(Txn!$B3349="","","تراکنش بانکی")</f>
        <v>0</v>
      </c>
      <c r="D6685" s="38">
        <f>IF(Txn!$B3349="","",IF(Txn!$X3349="","",Txn!$X3349))</f>
        <v>0</v>
      </c>
      <c r="E6685" s="39">
        <f>IF($D6685="","",IFERROR(VLOOKUP($D6685,AcctTbl,2,0),""))</f>
        <v>0</v>
      </c>
      <c r="F6685" s="39">
        <f>IF($D6685="","",IFERROR(VLOOKUP($D6685,AcctTbl,3,0),""))</f>
        <v>0</v>
      </c>
      <c r="G6685" s="39">
        <f>IF(Txn!$B3349="","",Txn!$D3349)</f>
        <v>0</v>
      </c>
      <c r="H6685" s="38">
        <f>IF(Txn!$B3349="","",Txn!$E3349)</f>
        <v>0</v>
      </c>
      <c r="I6685" s="40">
        <f>IF(Txn!$B3349="",0,Txn!$O3349)</f>
        <v>0</v>
      </c>
      <c r="J6685" s="40">
        <f>IF(Txn!$B3349="",0,Txn!$P3349)</f>
        <v>0</v>
      </c>
      <c r="K6685" s="41">
        <f>IF($A6685="","",IFERROR(VALUE(MID($A6685,6,2)),""))</f>
        <v>0</v>
      </c>
      <c r="L6685" s="39">
        <f>IF(Txn!$K3349="","",Txn!$K3349)</f>
        <v>0</v>
      </c>
      <c r="N6685" s="42">
        <f>IF($D6685="",0,COUNTIF(BankAccts,$D6685))</f>
        <v>0</v>
      </c>
    </row>
    <row r="6686" spans="1:14">
      <c r="A6686" s="38">
        <f>IF(Txn!$B3349="","",Txn!$B3349)</f>
        <v>0</v>
      </c>
      <c r="B6686" s="38">
        <f>IF(Txn!$B3349="","",Txn!$C3349)</f>
        <v>0</v>
      </c>
      <c r="C6686" s="39">
        <f>IF(Txn!$B3349="","","تراکنش بانکی")</f>
        <v>0</v>
      </c>
      <c r="D6686" s="38">
        <f>IF(Txn!$B3349="","",IF(IF(Txn!$U3349="TRF",Txn!$Y3349,Txn!$Z3349)="","",IF(Txn!$U3349="TRF",Txn!$Y3349,Txn!$Z3349)))</f>
        <v>0</v>
      </c>
      <c r="E6686" s="39">
        <f>IF($D6686="","",IFERROR(VLOOKUP($D6686,AcctTbl,2,0),""))</f>
        <v>0</v>
      </c>
      <c r="F6686" s="39">
        <f>IF($D6686="","",IFERROR(VLOOKUP($D6686,AcctTbl,3,0),""))</f>
        <v>0</v>
      </c>
      <c r="G6686" s="39">
        <f>IF(Txn!$B3349="","",Txn!$D3349)</f>
        <v>0</v>
      </c>
      <c r="H6686" s="38">
        <f>IF(Txn!$B3349="","",Txn!$E3349)</f>
        <v>0</v>
      </c>
      <c r="I6686" s="40">
        <f>IF(Txn!$B3349="",0,Txn!$Q3349)</f>
        <v>0</v>
      </c>
      <c r="J6686" s="40">
        <f>IF(Txn!$B3349="",0,Txn!$R3349)</f>
        <v>0</v>
      </c>
      <c r="K6686" s="41">
        <f>IF($A6686="","",IFERROR(VALUE(MID($A6686,6,2)),""))</f>
        <v>0</v>
      </c>
      <c r="L6686" s="39">
        <f>IF(Txn!$K3349="","","طرف مقابل — "&amp;Txn!$K3349)</f>
        <v>0</v>
      </c>
      <c r="N6686" s="42">
        <f>IF($D6686="",0,COUNTIF(BankAccts,$D6686))</f>
        <v>0</v>
      </c>
    </row>
    <row r="6687" spans="1:14">
      <c r="A6687" s="38">
        <f>IF(Txn!$B3350="","",Txn!$B3350)</f>
        <v>0</v>
      </c>
      <c r="B6687" s="38">
        <f>IF(Txn!$B3350="","",Txn!$C3350)</f>
        <v>0</v>
      </c>
      <c r="C6687" s="39">
        <f>IF(Txn!$B3350="","","تراکنش بانکی")</f>
        <v>0</v>
      </c>
      <c r="D6687" s="38">
        <f>IF(Txn!$B3350="","",IF(Txn!$X3350="","",Txn!$X3350))</f>
        <v>0</v>
      </c>
      <c r="E6687" s="39">
        <f>IF($D6687="","",IFERROR(VLOOKUP($D6687,AcctTbl,2,0),""))</f>
        <v>0</v>
      </c>
      <c r="F6687" s="39">
        <f>IF($D6687="","",IFERROR(VLOOKUP($D6687,AcctTbl,3,0),""))</f>
        <v>0</v>
      </c>
      <c r="G6687" s="39">
        <f>IF(Txn!$B3350="","",Txn!$D3350)</f>
        <v>0</v>
      </c>
      <c r="H6687" s="38">
        <f>IF(Txn!$B3350="","",Txn!$E3350)</f>
        <v>0</v>
      </c>
      <c r="I6687" s="40">
        <f>IF(Txn!$B3350="",0,Txn!$O3350)</f>
        <v>0</v>
      </c>
      <c r="J6687" s="40">
        <f>IF(Txn!$B3350="",0,Txn!$P3350)</f>
        <v>0</v>
      </c>
      <c r="K6687" s="41">
        <f>IF($A6687="","",IFERROR(VALUE(MID($A6687,6,2)),""))</f>
        <v>0</v>
      </c>
      <c r="L6687" s="39">
        <f>IF(Txn!$K3350="","",Txn!$K3350)</f>
        <v>0</v>
      </c>
      <c r="N6687" s="42">
        <f>IF($D6687="",0,COUNTIF(BankAccts,$D6687))</f>
        <v>0</v>
      </c>
    </row>
    <row r="6688" spans="1:14">
      <c r="A6688" s="38">
        <f>IF(Txn!$B3350="","",Txn!$B3350)</f>
        <v>0</v>
      </c>
      <c r="B6688" s="38">
        <f>IF(Txn!$B3350="","",Txn!$C3350)</f>
        <v>0</v>
      </c>
      <c r="C6688" s="39">
        <f>IF(Txn!$B3350="","","تراکنش بانکی")</f>
        <v>0</v>
      </c>
      <c r="D6688" s="38">
        <f>IF(Txn!$B3350="","",IF(IF(Txn!$U3350="TRF",Txn!$Y3350,Txn!$Z3350)="","",IF(Txn!$U3350="TRF",Txn!$Y3350,Txn!$Z3350)))</f>
        <v>0</v>
      </c>
      <c r="E6688" s="39">
        <f>IF($D6688="","",IFERROR(VLOOKUP($D6688,AcctTbl,2,0),""))</f>
        <v>0</v>
      </c>
      <c r="F6688" s="39">
        <f>IF($D6688="","",IFERROR(VLOOKUP($D6688,AcctTbl,3,0),""))</f>
        <v>0</v>
      </c>
      <c r="G6688" s="39">
        <f>IF(Txn!$B3350="","",Txn!$D3350)</f>
        <v>0</v>
      </c>
      <c r="H6688" s="38">
        <f>IF(Txn!$B3350="","",Txn!$E3350)</f>
        <v>0</v>
      </c>
      <c r="I6688" s="40">
        <f>IF(Txn!$B3350="",0,Txn!$Q3350)</f>
        <v>0</v>
      </c>
      <c r="J6688" s="40">
        <f>IF(Txn!$B3350="",0,Txn!$R3350)</f>
        <v>0</v>
      </c>
      <c r="K6688" s="41">
        <f>IF($A6688="","",IFERROR(VALUE(MID($A6688,6,2)),""))</f>
        <v>0</v>
      </c>
      <c r="L6688" s="39">
        <f>IF(Txn!$K3350="","","طرف مقابل — "&amp;Txn!$K3350)</f>
        <v>0</v>
      </c>
      <c r="N6688" s="42">
        <f>IF($D6688="",0,COUNTIF(BankAccts,$D6688))</f>
        <v>0</v>
      </c>
    </row>
    <row r="6689" spans="1:14">
      <c r="A6689" s="38">
        <f>IF(Txn!$B3351="","",Txn!$B3351)</f>
        <v>0</v>
      </c>
      <c r="B6689" s="38">
        <f>IF(Txn!$B3351="","",Txn!$C3351)</f>
        <v>0</v>
      </c>
      <c r="C6689" s="39">
        <f>IF(Txn!$B3351="","","تراکنش بانکی")</f>
        <v>0</v>
      </c>
      <c r="D6689" s="38">
        <f>IF(Txn!$B3351="","",IF(Txn!$X3351="","",Txn!$X3351))</f>
        <v>0</v>
      </c>
      <c r="E6689" s="39">
        <f>IF($D6689="","",IFERROR(VLOOKUP($D6689,AcctTbl,2,0),""))</f>
        <v>0</v>
      </c>
      <c r="F6689" s="39">
        <f>IF($D6689="","",IFERROR(VLOOKUP($D6689,AcctTbl,3,0),""))</f>
        <v>0</v>
      </c>
      <c r="G6689" s="39">
        <f>IF(Txn!$B3351="","",Txn!$D3351)</f>
        <v>0</v>
      </c>
      <c r="H6689" s="38">
        <f>IF(Txn!$B3351="","",Txn!$E3351)</f>
        <v>0</v>
      </c>
      <c r="I6689" s="40">
        <f>IF(Txn!$B3351="",0,Txn!$O3351)</f>
        <v>0</v>
      </c>
      <c r="J6689" s="40">
        <f>IF(Txn!$B3351="",0,Txn!$P3351)</f>
        <v>0</v>
      </c>
      <c r="K6689" s="41">
        <f>IF($A6689="","",IFERROR(VALUE(MID($A6689,6,2)),""))</f>
        <v>0</v>
      </c>
      <c r="L6689" s="39">
        <f>IF(Txn!$K3351="","",Txn!$K3351)</f>
        <v>0</v>
      </c>
      <c r="N6689" s="42">
        <f>IF($D6689="",0,COUNTIF(BankAccts,$D6689))</f>
        <v>0</v>
      </c>
    </row>
    <row r="6690" spans="1:14">
      <c r="A6690" s="38">
        <f>IF(Txn!$B3351="","",Txn!$B3351)</f>
        <v>0</v>
      </c>
      <c r="B6690" s="38">
        <f>IF(Txn!$B3351="","",Txn!$C3351)</f>
        <v>0</v>
      </c>
      <c r="C6690" s="39">
        <f>IF(Txn!$B3351="","","تراکنش بانکی")</f>
        <v>0</v>
      </c>
      <c r="D6690" s="38">
        <f>IF(Txn!$B3351="","",IF(IF(Txn!$U3351="TRF",Txn!$Y3351,Txn!$Z3351)="","",IF(Txn!$U3351="TRF",Txn!$Y3351,Txn!$Z3351)))</f>
        <v>0</v>
      </c>
      <c r="E6690" s="39">
        <f>IF($D6690="","",IFERROR(VLOOKUP($D6690,AcctTbl,2,0),""))</f>
        <v>0</v>
      </c>
      <c r="F6690" s="39">
        <f>IF($D6690="","",IFERROR(VLOOKUP($D6690,AcctTbl,3,0),""))</f>
        <v>0</v>
      </c>
      <c r="G6690" s="39">
        <f>IF(Txn!$B3351="","",Txn!$D3351)</f>
        <v>0</v>
      </c>
      <c r="H6690" s="38">
        <f>IF(Txn!$B3351="","",Txn!$E3351)</f>
        <v>0</v>
      </c>
      <c r="I6690" s="40">
        <f>IF(Txn!$B3351="",0,Txn!$Q3351)</f>
        <v>0</v>
      </c>
      <c r="J6690" s="40">
        <f>IF(Txn!$B3351="",0,Txn!$R3351)</f>
        <v>0</v>
      </c>
      <c r="K6690" s="41">
        <f>IF($A6690="","",IFERROR(VALUE(MID($A6690,6,2)),""))</f>
        <v>0</v>
      </c>
      <c r="L6690" s="39">
        <f>IF(Txn!$K3351="","","طرف مقابل — "&amp;Txn!$K3351)</f>
        <v>0</v>
      </c>
      <c r="N6690" s="42">
        <f>IF($D6690="",0,COUNTIF(BankAccts,$D6690))</f>
        <v>0</v>
      </c>
    </row>
    <row r="6691" spans="1:14">
      <c r="A6691" s="38">
        <f>IF(Txn!$B3352="","",Txn!$B3352)</f>
        <v>0</v>
      </c>
      <c r="B6691" s="38">
        <f>IF(Txn!$B3352="","",Txn!$C3352)</f>
        <v>0</v>
      </c>
      <c r="C6691" s="39">
        <f>IF(Txn!$B3352="","","تراکنش بانکی")</f>
        <v>0</v>
      </c>
      <c r="D6691" s="38">
        <f>IF(Txn!$B3352="","",IF(Txn!$X3352="","",Txn!$X3352))</f>
        <v>0</v>
      </c>
      <c r="E6691" s="39">
        <f>IF($D6691="","",IFERROR(VLOOKUP($D6691,AcctTbl,2,0),""))</f>
        <v>0</v>
      </c>
      <c r="F6691" s="39">
        <f>IF($D6691="","",IFERROR(VLOOKUP($D6691,AcctTbl,3,0),""))</f>
        <v>0</v>
      </c>
      <c r="G6691" s="39">
        <f>IF(Txn!$B3352="","",Txn!$D3352)</f>
        <v>0</v>
      </c>
      <c r="H6691" s="38">
        <f>IF(Txn!$B3352="","",Txn!$E3352)</f>
        <v>0</v>
      </c>
      <c r="I6691" s="40">
        <f>IF(Txn!$B3352="",0,Txn!$O3352)</f>
        <v>0</v>
      </c>
      <c r="J6691" s="40">
        <f>IF(Txn!$B3352="",0,Txn!$P3352)</f>
        <v>0</v>
      </c>
      <c r="K6691" s="41">
        <f>IF($A6691="","",IFERROR(VALUE(MID($A6691,6,2)),""))</f>
        <v>0</v>
      </c>
      <c r="L6691" s="39">
        <f>IF(Txn!$K3352="","",Txn!$K3352)</f>
        <v>0</v>
      </c>
      <c r="N6691" s="42">
        <f>IF($D6691="",0,COUNTIF(BankAccts,$D6691))</f>
        <v>0</v>
      </c>
    </row>
    <row r="6692" spans="1:14">
      <c r="A6692" s="38">
        <f>IF(Txn!$B3352="","",Txn!$B3352)</f>
        <v>0</v>
      </c>
      <c r="B6692" s="38">
        <f>IF(Txn!$B3352="","",Txn!$C3352)</f>
        <v>0</v>
      </c>
      <c r="C6692" s="39">
        <f>IF(Txn!$B3352="","","تراکنش بانکی")</f>
        <v>0</v>
      </c>
      <c r="D6692" s="38">
        <f>IF(Txn!$B3352="","",IF(IF(Txn!$U3352="TRF",Txn!$Y3352,Txn!$Z3352)="","",IF(Txn!$U3352="TRF",Txn!$Y3352,Txn!$Z3352)))</f>
        <v>0</v>
      </c>
      <c r="E6692" s="39">
        <f>IF($D6692="","",IFERROR(VLOOKUP($D6692,AcctTbl,2,0),""))</f>
        <v>0</v>
      </c>
      <c r="F6692" s="39">
        <f>IF($D6692="","",IFERROR(VLOOKUP($D6692,AcctTbl,3,0),""))</f>
        <v>0</v>
      </c>
      <c r="G6692" s="39">
        <f>IF(Txn!$B3352="","",Txn!$D3352)</f>
        <v>0</v>
      </c>
      <c r="H6692" s="38">
        <f>IF(Txn!$B3352="","",Txn!$E3352)</f>
        <v>0</v>
      </c>
      <c r="I6692" s="40">
        <f>IF(Txn!$B3352="",0,Txn!$Q3352)</f>
        <v>0</v>
      </c>
      <c r="J6692" s="40">
        <f>IF(Txn!$B3352="",0,Txn!$R3352)</f>
        <v>0</v>
      </c>
      <c r="K6692" s="41">
        <f>IF($A6692="","",IFERROR(VALUE(MID($A6692,6,2)),""))</f>
        <v>0</v>
      </c>
      <c r="L6692" s="39">
        <f>IF(Txn!$K3352="","","طرف مقابل — "&amp;Txn!$K3352)</f>
        <v>0</v>
      </c>
      <c r="N6692" s="42">
        <f>IF($D6692="",0,COUNTIF(BankAccts,$D6692))</f>
        <v>0</v>
      </c>
    </row>
    <row r="6693" spans="1:14">
      <c r="A6693" s="38">
        <f>IF(Txn!$B3353="","",Txn!$B3353)</f>
        <v>0</v>
      </c>
      <c r="B6693" s="38">
        <f>IF(Txn!$B3353="","",Txn!$C3353)</f>
        <v>0</v>
      </c>
      <c r="C6693" s="39">
        <f>IF(Txn!$B3353="","","تراکنش بانکی")</f>
        <v>0</v>
      </c>
      <c r="D6693" s="38">
        <f>IF(Txn!$B3353="","",IF(Txn!$X3353="","",Txn!$X3353))</f>
        <v>0</v>
      </c>
      <c r="E6693" s="39">
        <f>IF($D6693="","",IFERROR(VLOOKUP($D6693,AcctTbl,2,0),""))</f>
        <v>0</v>
      </c>
      <c r="F6693" s="39">
        <f>IF($D6693="","",IFERROR(VLOOKUP($D6693,AcctTbl,3,0),""))</f>
        <v>0</v>
      </c>
      <c r="G6693" s="39">
        <f>IF(Txn!$B3353="","",Txn!$D3353)</f>
        <v>0</v>
      </c>
      <c r="H6693" s="38">
        <f>IF(Txn!$B3353="","",Txn!$E3353)</f>
        <v>0</v>
      </c>
      <c r="I6693" s="40">
        <f>IF(Txn!$B3353="",0,Txn!$O3353)</f>
        <v>0</v>
      </c>
      <c r="J6693" s="40">
        <f>IF(Txn!$B3353="",0,Txn!$P3353)</f>
        <v>0</v>
      </c>
      <c r="K6693" s="41">
        <f>IF($A6693="","",IFERROR(VALUE(MID($A6693,6,2)),""))</f>
        <v>0</v>
      </c>
      <c r="L6693" s="39">
        <f>IF(Txn!$K3353="","",Txn!$K3353)</f>
        <v>0</v>
      </c>
      <c r="N6693" s="42">
        <f>IF($D6693="",0,COUNTIF(BankAccts,$D6693))</f>
        <v>0</v>
      </c>
    </row>
    <row r="6694" spans="1:14">
      <c r="A6694" s="38">
        <f>IF(Txn!$B3353="","",Txn!$B3353)</f>
        <v>0</v>
      </c>
      <c r="B6694" s="38">
        <f>IF(Txn!$B3353="","",Txn!$C3353)</f>
        <v>0</v>
      </c>
      <c r="C6694" s="39">
        <f>IF(Txn!$B3353="","","تراکنش بانکی")</f>
        <v>0</v>
      </c>
      <c r="D6694" s="38">
        <f>IF(Txn!$B3353="","",IF(IF(Txn!$U3353="TRF",Txn!$Y3353,Txn!$Z3353)="","",IF(Txn!$U3353="TRF",Txn!$Y3353,Txn!$Z3353)))</f>
        <v>0</v>
      </c>
      <c r="E6694" s="39">
        <f>IF($D6694="","",IFERROR(VLOOKUP($D6694,AcctTbl,2,0),""))</f>
        <v>0</v>
      </c>
      <c r="F6694" s="39">
        <f>IF($D6694="","",IFERROR(VLOOKUP($D6694,AcctTbl,3,0),""))</f>
        <v>0</v>
      </c>
      <c r="G6694" s="39">
        <f>IF(Txn!$B3353="","",Txn!$D3353)</f>
        <v>0</v>
      </c>
      <c r="H6694" s="38">
        <f>IF(Txn!$B3353="","",Txn!$E3353)</f>
        <v>0</v>
      </c>
      <c r="I6694" s="40">
        <f>IF(Txn!$B3353="",0,Txn!$Q3353)</f>
        <v>0</v>
      </c>
      <c r="J6694" s="40">
        <f>IF(Txn!$B3353="",0,Txn!$R3353)</f>
        <v>0</v>
      </c>
      <c r="K6694" s="41">
        <f>IF($A6694="","",IFERROR(VALUE(MID($A6694,6,2)),""))</f>
        <v>0</v>
      </c>
      <c r="L6694" s="39">
        <f>IF(Txn!$K3353="","","طرف مقابل — "&amp;Txn!$K3353)</f>
        <v>0</v>
      </c>
      <c r="N6694" s="42">
        <f>IF($D6694="",0,COUNTIF(BankAccts,$D6694))</f>
        <v>0</v>
      </c>
    </row>
    <row r="6695" spans="1:14">
      <c r="A6695" s="38">
        <f>IF(Txn!$B3354="","",Txn!$B3354)</f>
        <v>0</v>
      </c>
      <c r="B6695" s="38">
        <f>IF(Txn!$B3354="","",Txn!$C3354)</f>
        <v>0</v>
      </c>
      <c r="C6695" s="39">
        <f>IF(Txn!$B3354="","","تراکنش بانکی")</f>
        <v>0</v>
      </c>
      <c r="D6695" s="38">
        <f>IF(Txn!$B3354="","",IF(Txn!$X3354="","",Txn!$X3354))</f>
        <v>0</v>
      </c>
      <c r="E6695" s="39">
        <f>IF($D6695="","",IFERROR(VLOOKUP($D6695,AcctTbl,2,0),""))</f>
        <v>0</v>
      </c>
      <c r="F6695" s="39">
        <f>IF($D6695="","",IFERROR(VLOOKUP($D6695,AcctTbl,3,0),""))</f>
        <v>0</v>
      </c>
      <c r="G6695" s="39">
        <f>IF(Txn!$B3354="","",Txn!$D3354)</f>
        <v>0</v>
      </c>
      <c r="H6695" s="38">
        <f>IF(Txn!$B3354="","",Txn!$E3354)</f>
        <v>0</v>
      </c>
      <c r="I6695" s="40">
        <f>IF(Txn!$B3354="",0,Txn!$O3354)</f>
        <v>0</v>
      </c>
      <c r="J6695" s="40">
        <f>IF(Txn!$B3354="",0,Txn!$P3354)</f>
        <v>0</v>
      </c>
      <c r="K6695" s="41">
        <f>IF($A6695="","",IFERROR(VALUE(MID($A6695,6,2)),""))</f>
        <v>0</v>
      </c>
      <c r="L6695" s="39">
        <f>IF(Txn!$K3354="","",Txn!$K3354)</f>
        <v>0</v>
      </c>
      <c r="N6695" s="42">
        <f>IF($D6695="",0,COUNTIF(BankAccts,$D6695))</f>
        <v>0</v>
      </c>
    </row>
    <row r="6696" spans="1:14">
      <c r="A6696" s="38">
        <f>IF(Txn!$B3354="","",Txn!$B3354)</f>
        <v>0</v>
      </c>
      <c r="B6696" s="38">
        <f>IF(Txn!$B3354="","",Txn!$C3354)</f>
        <v>0</v>
      </c>
      <c r="C6696" s="39">
        <f>IF(Txn!$B3354="","","تراکنش بانکی")</f>
        <v>0</v>
      </c>
      <c r="D6696" s="38">
        <f>IF(Txn!$B3354="","",IF(IF(Txn!$U3354="TRF",Txn!$Y3354,Txn!$Z3354)="","",IF(Txn!$U3354="TRF",Txn!$Y3354,Txn!$Z3354)))</f>
        <v>0</v>
      </c>
      <c r="E6696" s="39">
        <f>IF($D6696="","",IFERROR(VLOOKUP($D6696,AcctTbl,2,0),""))</f>
        <v>0</v>
      </c>
      <c r="F6696" s="39">
        <f>IF($D6696="","",IFERROR(VLOOKUP($D6696,AcctTbl,3,0),""))</f>
        <v>0</v>
      </c>
      <c r="G6696" s="39">
        <f>IF(Txn!$B3354="","",Txn!$D3354)</f>
        <v>0</v>
      </c>
      <c r="H6696" s="38">
        <f>IF(Txn!$B3354="","",Txn!$E3354)</f>
        <v>0</v>
      </c>
      <c r="I6696" s="40">
        <f>IF(Txn!$B3354="",0,Txn!$Q3354)</f>
        <v>0</v>
      </c>
      <c r="J6696" s="40">
        <f>IF(Txn!$B3354="",0,Txn!$R3354)</f>
        <v>0</v>
      </c>
      <c r="K6696" s="41">
        <f>IF($A6696="","",IFERROR(VALUE(MID($A6696,6,2)),""))</f>
        <v>0</v>
      </c>
      <c r="L6696" s="39">
        <f>IF(Txn!$K3354="","","طرف مقابل — "&amp;Txn!$K3354)</f>
        <v>0</v>
      </c>
      <c r="N6696" s="42">
        <f>IF($D6696="",0,COUNTIF(BankAccts,$D6696))</f>
        <v>0</v>
      </c>
    </row>
    <row r="6697" spans="1:14">
      <c r="A6697" s="38">
        <f>IF(Txn!$B3355="","",Txn!$B3355)</f>
        <v>0</v>
      </c>
      <c r="B6697" s="38">
        <f>IF(Txn!$B3355="","",Txn!$C3355)</f>
        <v>0</v>
      </c>
      <c r="C6697" s="39">
        <f>IF(Txn!$B3355="","","تراکنش بانکی")</f>
        <v>0</v>
      </c>
      <c r="D6697" s="38">
        <f>IF(Txn!$B3355="","",IF(Txn!$X3355="","",Txn!$X3355))</f>
        <v>0</v>
      </c>
      <c r="E6697" s="39">
        <f>IF($D6697="","",IFERROR(VLOOKUP($D6697,AcctTbl,2,0),""))</f>
        <v>0</v>
      </c>
      <c r="F6697" s="39">
        <f>IF($D6697="","",IFERROR(VLOOKUP($D6697,AcctTbl,3,0),""))</f>
        <v>0</v>
      </c>
      <c r="G6697" s="39">
        <f>IF(Txn!$B3355="","",Txn!$D3355)</f>
        <v>0</v>
      </c>
      <c r="H6697" s="38">
        <f>IF(Txn!$B3355="","",Txn!$E3355)</f>
        <v>0</v>
      </c>
      <c r="I6697" s="40">
        <f>IF(Txn!$B3355="",0,Txn!$O3355)</f>
        <v>0</v>
      </c>
      <c r="J6697" s="40">
        <f>IF(Txn!$B3355="",0,Txn!$P3355)</f>
        <v>0</v>
      </c>
      <c r="K6697" s="41">
        <f>IF($A6697="","",IFERROR(VALUE(MID($A6697,6,2)),""))</f>
        <v>0</v>
      </c>
      <c r="L6697" s="39">
        <f>IF(Txn!$K3355="","",Txn!$K3355)</f>
        <v>0</v>
      </c>
      <c r="N6697" s="42">
        <f>IF($D6697="",0,COUNTIF(BankAccts,$D6697))</f>
        <v>0</v>
      </c>
    </row>
    <row r="6698" spans="1:14">
      <c r="A6698" s="38">
        <f>IF(Txn!$B3355="","",Txn!$B3355)</f>
        <v>0</v>
      </c>
      <c r="B6698" s="38">
        <f>IF(Txn!$B3355="","",Txn!$C3355)</f>
        <v>0</v>
      </c>
      <c r="C6698" s="39">
        <f>IF(Txn!$B3355="","","تراکنش بانکی")</f>
        <v>0</v>
      </c>
      <c r="D6698" s="38">
        <f>IF(Txn!$B3355="","",IF(IF(Txn!$U3355="TRF",Txn!$Y3355,Txn!$Z3355)="","",IF(Txn!$U3355="TRF",Txn!$Y3355,Txn!$Z3355)))</f>
        <v>0</v>
      </c>
      <c r="E6698" s="39">
        <f>IF($D6698="","",IFERROR(VLOOKUP($D6698,AcctTbl,2,0),""))</f>
        <v>0</v>
      </c>
      <c r="F6698" s="39">
        <f>IF($D6698="","",IFERROR(VLOOKUP($D6698,AcctTbl,3,0),""))</f>
        <v>0</v>
      </c>
      <c r="G6698" s="39">
        <f>IF(Txn!$B3355="","",Txn!$D3355)</f>
        <v>0</v>
      </c>
      <c r="H6698" s="38">
        <f>IF(Txn!$B3355="","",Txn!$E3355)</f>
        <v>0</v>
      </c>
      <c r="I6698" s="40">
        <f>IF(Txn!$B3355="",0,Txn!$Q3355)</f>
        <v>0</v>
      </c>
      <c r="J6698" s="40">
        <f>IF(Txn!$B3355="",0,Txn!$R3355)</f>
        <v>0</v>
      </c>
      <c r="K6698" s="41">
        <f>IF($A6698="","",IFERROR(VALUE(MID($A6698,6,2)),""))</f>
        <v>0</v>
      </c>
      <c r="L6698" s="39">
        <f>IF(Txn!$K3355="","","طرف مقابل — "&amp;Txn!$K3355)</f>
        <v>0</v>
      </c>
      <c r="N6698" s="42">
        <f>IF($D6698="",0,COUNTIF(BankAccts,$D6698))</f>
        <v>0</v>
      </c>
    </row>
    <row r="6699" spans="1:14">
      <c r="A6699" s="38">
        <f>IF(Txn!$B3356="","",Txn!$B3356)</f>
        <v>0</v>
      </c>
      <c r="B6699" s="38">
        <f>IF(Txn!$B3356="","",Txn!$C3356)</f>
        <v>0</v>
      </c>
      <c r="C6699" s="39">
        <f>IF(Txn!$B3356="","","تراکنش بانکی")</f>
        <v>0</v>
      </c>
      <c r="D6699" s="38">
        <f>IF(Txn!$B3356="","",IF(Txn!$X3356="","",Txn!$X3356))</f>
        <v>0</v>
      </c>
      <c r="E6699" s="39">
        <f>IF($D6699="","",IFERROR(VLOOKUP($D6699,AcctTbl,2,0),""))</f>
        <v>0</v>
      </c>
      <c r="F6699" s="39">
        <f>IF($D6699="","",IFERROR(VLOOKUP($D6699,AcctTbl,3,0),""))</f>
        <v>0</v>
      </c>
      <c r="G6699" s="39">
        <f>IF(Txn!$B3356="","",Txn!$D3356)</f>
        <v>0</v>
      </c>
      <c r="H6699" s="38">
        <f>IF(Txn!$B3356="","",Txn!$E3356)</f>
        <v>0</v>
      </c>
      <c r="I6699" s="40">
        <f>IF(Txn!$B3356="",0,Txn!$O3356)</f>
        <v>0</v>
      </c>
      <c r="J6699" s="40">
        <f>IF(Txn!$B3356="",0,Txn!$P3356)</f>
        <v>0</v>
      </c>
      <c r="K6699" s="41">
        <f>IF($A6699="","",IFERROR(VALUE(MID($A6699,6,2)),""))</f>
        <v>0</v>
      </c>
      <c r="L6699" s="39">
        <f>IF(Txn!$K3356="","",Txn!$K3356)</f>
        <v>0</v>
      </c>
      <c r="N6699" s="42">
        <f>IF($D6699="",0,COUNTIF(BankAccts,$D6699))</f>
        <v>0</v>
      </c>
    </row>
    <row r="6700" spans="1:14">
      <c r="A6700" s="38">
        <f>IF(Txn!$B3356="","",Txn!$B3356)</f>
        <v>0</v>
      </c>
      <c r="B6700" s="38">
        <f>IF(Txn!$B3356="","",Txn!$C3356)</f>
        <v>0</v>
      </c>
      <c r="C6700" s="39">
        <f>IF(Txn!$B3356="","","تراکنش بانکی")</f>
        <v>0</v>
      </c>
      <c r="D6700" s="38">
        <f>IF(Txn!$B3356="","",IF(IF(Txn!$U3356="TRF",Txn!$Y3356,Txn!$Z3356)="","",IF(Txn!$U3356="TRF",Txn!$Y3356,Txn!$Z3356)))</f>
        <v>0</v>
      </c>
      <c r="E6700" s="39">
        <f>IF($D6700="","",IFERROR(VLOOKUP($D6700,AcctTbl,2,0),""))</f>
        <v>0</v>
      </c>
      <c r="F6700" s="39">
        <f>IF($D6700="","",IFERROR(VLOOKUP($D6700,AcctTbl,3,0),""))</f>
        <v>0</v>
      </c>
      <c r="G6700" s="39">
        <f>IF(Txn!$B3356="","",Txn!$D3356)</f>
        <v>0</v>
      </c>
      <c r="H6700" s="38">
        <f>IF(Txn!$B3356="","",Txn!$E3356)</f>
        <v>0</v>
      </c>
      <c r="I6700" s="40">
        <f>IF(Txn!$B3356="",0,Txn!$Q3356)</f>
        <v>0</v>
      </c>
      <c r="J6700" s="40">
        <f>IF(Txn!$B3356="",0,Txn!$R3356)</f>
        <v>0</v>
      </c>
      <c r="K6700" s="41">
        <f>IF($A6700="","",IFERROR(VALUE(MID($A6700,6,2)),""))</f>
        <v>0</v>
      </c>
      <c r="L6700" s="39">
        <f>IF(Txn!$K3356="","","طرف مقابل — "&amp;Txn!$K3356)</f>
        <v>0</v>
      </c>
      <c r="N6700" s="42">
        <f>IF($D6700="",0,COUNTIF(BankAccts,$D6700))</f>
        <v>0</v>
      </c>
    </row>
    <row r="6701" spans="1:14">
      <c r="A6701" s="38">
        <f>IF(Txn!$B3357="","",Txn!$B3357)</f>
        <v>0</v>
      </c>
      <c r="B6701" s="38">
        <f>IF(Txn!$B3357="","",Txn!$C3357)</f>
        <v>0</v>
      </c>
      <c r="C6701" s="39">
        <f>IF(Txn!$B3357="","","تراکنش بانکی")</f>
        <v>0</v>
      </c>
      <c r="D6701" s="38">
        <f>IF(Txn!$B3357="","",IF(Txn!$X3357="","",Txn!$X3357))</f>
        <v>0</v>
      </c>
      <c r="E6701" s="39">
        <f>IF($D6701="","",IFERROR(VLOOKUP($D6701,AcctTbl,2,0),""))</f>
        <v>0</v>
      </c>
      <c r="F6701" s="39">
        <f>IF($D6701="","",IFERROR(VLOOKUP($D6701,AcctTbl,3,0),""))</f>
        <v>0</v>
      </c>
      <c r="G6701" s="39">
        <f>IF(Txn!$B3357="","",Txn!$D3357)</f>
        <v>0</v>
      </c>
      <c r="H6701" s="38">
        <f>IF(Txn!$B3357="","",Txn!$E3357)</f>
        <v>0</v>
      </c>
      <c r="I6701" s="40">
        <f>IF(Txn!$B3357="",0,Txn!$O3357)</f>
        <v>0</v>
      </c>
      <c r="J6701" s="40">
        <f>IF(Txn!$B3357="",0,Txn!$P3357)</f>
        <v>0</v>
      </c>
      <c r="K6701" s="41">
        <f>IF($A6701="","",IFERROR(VALUE(MID($A6701,6,2)),""))</f>
        <v>0</v>
      </c>
      <c r="L6701" s="39">
        <f>IF(Txn!$K3357="","",Txn!$K3357)</f>
        <v>0</v>
      </c>
      <c r="N6701" s="42">
        <f>IF($D6701="",0,COUNTIF(BankAccts,$D6701))</f>
        <v>0</v>
      </c>
    </row>
    <row r="6702" spans="1:14">
      <c r="A6702" s="38">
        <f>IF(Txn!$B3357="","",Txn!$B3357)</f>
        <v>0</v>
      </c>
      <c r="B6702" s="38">
        <f>IF(Txn!$B3357="","",Txn!$C3357)</f>
        <v>0</v>
      </c>
      <c r="C6702" s="39">
        <f>IF(Txn!$B3357="","","تراکنش بانکی")</f>
        <v>0</v>
      </c>
      <c r="D6702" s="38">
        <f>IF(Txn!$B3357="","",IF(IF(Txn!$U3357="TRF",Txn!$Y3357,Txn!$Z3357)="","",IF(Txn!$U3357="TRF",Txn!$Y3357,Txn!$Z3357)))</f>
        <v>0</v>
      </c>
      <c r="E6702" s="39">
        <f>IF($D6702="","",IFERROR(VLOOKUP($D6702,AcctTbl,2,0),""))</f>
        <v>0</v>
      </c>
      <c r="F6702" s="39">
        <f>IF($D6702="","",IFERROR(VLOOKUP($D6702,AcctTbl,3,0),""))</f>
        <v>0</v>
      </c>
      <c r="G6702" s="39">
        <f>IF(Txn!$B3357="","",Txn!$D3357)</f>
        <v>0</v>
      </c>
      <c r="H6702" s="38">
        <f>IF(Txn!$B3357="","",Txn!$E3357)</f>
        <v>0</v>
      </c>
      <c r="I6702" s="40">
        <f>IF(Txn!$B3357="",0,Txn!$Q3357)</f>
        <v>0</v>
      </c>
      <c r="J6702" s="40">
        <f>IF(Txn!$B3357="",0,Txn!$R3357)</f>
        <v>0</v>
      </c>
      <c r="K6702" s="41">
        <f>IF($A6702="","",IFERROR(VALUE(MID($A6702,6,2)),""))</f>
        <v>0</v>
      </c>
      <c r="L6702" s="39">
        <f>IF(Txn!$K3357="","","طرف مقابل — "&amp;Txn!$K3357)</f>
        <v>0</v>
      </c>
      <c r="N6702" s="42">
        <f>IF($D6702="",0,COUNTIF(BankAccts,$D6702))</f>
        <v>0</v>
      </c>
    </row>
    <row r="6703" spans="1:14">
      <c r="A6703" s="38">
        <f>IF(Txn!$B3358="","",Txn!$B3358)</f>
        <v>0</v>
      </c>
      <c r="B6703" s="38">
        <f>IF(Txn!$B3358="","",Txn!$C3358)</f>
        <v>0</v>
      </c>
      <c r="C6703" s="39">
        <f>IF(Txn!$B3358="","","تراکنش بانکی")</f>
        <v>0</v>
      </c>
      <c r="D6703" s="38">
        <f>IF(Txn!$B3358="","",IF(Txn!$X3358="","",Txn!$X3358))</f>
        <v>0</v>
      </c>
      <c r="E6703" s="39">
        <f>IF($D6703="","",IFERROR(VLOOKUP($D6703,AcctTbl,2,0),""))</f>
        <v>0</v>
      </c>
      <c r="F6703" s="39">
        <f>IF($D6703="","",IFERROR(VLOOKUP($D6703,AcctTbl,3,0),""))</f>
        <v>0</v>
      </c>
      <c r="G6703" s="39">
        <f>IF(Txn!$B3358="","",Txn!$D3358)</f>
        <v>0</v>
      </c>
      <c r="H6703" s="38">
        <f>IF(Txn!$B3358="","",Txn!$E3358)</f>
        <v>0</v>
      </c>
      <c r="I6703" s="40">
        <f>IF(Txn!$B3358="",0,Txn!$O3358)</f>
        <v>0</v>
      </c>
      <c r="J6703" s="40">
        <f>IF(Txn!$B3358="",0,Txn!$P3358)</f>
        <v>0</v>
      </c>
      <c r="K6703" s="41">
        <f>IF($A6703="","",IFERROR(VALUE(MID($A6703,6,2)),""))</f>
        <v>0</v>
      </c>
      <c r="L6703" s="39">
        <f>IF(Txn!$K3358="","",Txn!$K3358)</f>
        <v>0</v>
      </c>
      <c r="N6703" s="42">
        <f>IF($D6703="",0,COUNTIF(BankAccts,$D6703))</f>
        <v>0</v>
      </c>
    </row>
    <row r="6704" spans="1:14">
      <c r="A6704" s="38">
        <f>IF(Txn!$B3358="","",Txn!$B3358)</f>
        <v>0</v>
      </c>
      <c r="B6704" s="38">
        <f>IF(Txn!$B3358="","",Txn!$C3358)</f>
        <v>0</v>
      </c>
      <c r="C6704" s="39">
        <f>IF(Txn!$B3358="","","تراکنش بانکی")</f>
        <v>0</v>
      </c>
      <c r="D6704" s="38">
        <f>IF(Txn!$B3358="","",IF(IF(Txn!$U3358="TRF",Txn!$Y3358,Txn!$Z3358)="","",IF(Txn!$U3358="TRF",Txn!$Y3358,Txn!$Z3358)))</f>
        <v>0</v>
      </c>
      <c r="E6704" s="39">
        <f>IF($D6704="","",IFERROR(VLOOKUP($D6704,AcctTbl,2,0),""))</f>
        <v>0</v>
      </c>
      <c r="F6704" s="39">
        <f>IF($D6704="","",IFERROR(VLOOKUP($D6704,AcctTbl,3,0),""))</f>
        <v>0</v>
      </c>
      <c r="G6704" s="39">
        <f>IF(Txn!$B3358="","",Txn!$D3358)</f>
        <v>0</v>
      </c>
      <c r="H6704" s="38">
        <f>IF(Txn!$B3358="","",Txn!$E3358)</f>
        <v>0</v>
      </c>
      <c r="I6704" s="40">
        <f>IF(Txn!$B3358="",0,Txn!$Q3358)</f>
        <v>0</v>
      </c>
      <c r="J6704" s="40">
        <f>IF(Txn!$B3358="",0,Txn!$R3358)</f>
        <v>0</v>
      </c>
      <c r="K6704" s="41">
        <f>IF($A6704="","",IFERROR(VALUE(MID($A6704,6,2)),""))</f>
        <v>0</v>
      </c>
      <c r="L6704" s="39">
        <f>IF(Txn!$K3358="","","طرف مقابل — "&amp;Txn!$K3358)</f>
        <v>0</v>
      </c>
      <c r="N6704" s="42">
        <f>IF($D6704="",0,COUNTIF(BankAccts,$D6704))</f>
        <v>0</v>
      </c>
    </row>
    <row r="6705" spans="1:14">
      <c r="A6705" s="38">
        <f>IF(Txn!$B3359="","",Txn!$B3359)</f>
        <v>0</v>
      </c>
      <c r="B6705" s="38">
        <f>IF(Txn!$B3359="","",Txn!$C3359)</f>
        <v>0</v>
      </c>
      <c r="C6705" s="39">
        <f>IF(Txn!$B3359="","","تراکنش بانکی")</f>
        <v>0</v>
      </c>
      <c r="D6705" s="38">
        <f>IF(Txn!$B3359="","",IF(Txn!$X3359="","",Txn!$X3359))</f>
        <v>0</v>
      </c>
      <c r="E6705" s="39">
        <f>IF($D6705="","",IFERROR(VLOOKUP($D6705,AcctTbl,2,0),""))</f>
        <v>0</v>
      </c>
      <c r="F6705" s="39">
        <f>IF($D6705="","",IFERROR(VLOOKUP($D6705,AcctTbl,3,0),""))</f>
        <v>0</v>
      </c>
      <c r="G6705" s="39">
        <f>IF(Txn!$B3359="","",Txn!$D3359)</f>
        <v>0</v>
      </c>
      <c r="H6705" s="38">
        <f>IF(Txn!$B3359="","",Txn!$E3359)</f>
        <v>0</v>
      </c>
      <c r="I6705" s="40">
        <f>IF(Txn!$B3359="",0,Txn!$O3359)</f>
        <v>0</v>
      </c>
      <c r="J6705" s="40">
        <f>IF(Txn!$B3359="",0,Txn!$P3359)</f>
        <v>0</v>
      </c>
      <c r="K6705" s="41">
        <f>IF($A6705="","",IFERROR(VALUE(MID($A6705,6,2)),""))</f>
        <v>0</v>
      </c>
      <c r="L6705" s="39">
        <f>IF(Txn!$K3359="","",Txn!$K3359)</f>
        <v>0</v>
      </c>
      <c r="N6705" s="42">
        <f>IF($D6705="",0,COUNTIF(BankAccts,$D6705))</f>
        <v>0</v>
      </c>
    </row>
    <row r="6706" spans="1:14">
      <c r="A6706" s="38">
        <f>IF(Txn!$B3359="","",Txn!$B3359)</f>
        <v>0</v>
      </c>
      <c r="B6706" s="38">
        <f>IF(Txn!$B3359="","",Txn!$C3359)</f>
        <v>0</v>
      </c>
      <c r="C6706" s="39">
        <f>IF(Txn!$B3359="","","تراکنش بانکی")</f>
        <v>0</v>
      </c>
      <c r="D6706" s="38">
        <f>IF(Txn!$B3359="","",IF(IF(Txn!$U3359="TRF",Txn!$Y3359,Txn!$Z3359)="","",IF(Txn!$U3359="TRF",Txn!$Y3359,Txn!$Z3359)))</f>
        <v>0</v>
      </c>
      <c r="E6706" s="39">
        <f>IF($D6706="","",IFERROR(VLOOKUP($D6706,AcctTbl,2,0),""))</f>
        <v>0</v>
      </c>
      <c r="F6706" s="39">
        <f>IF($D6706="","",IFERROR(VLOOKUP($D6706,AcctTbl,3,0),""))</f>
        <v>0</v>
      </c>
      <c r="G6706" s="39">
        <f>IF(Txn!$B3359="","",Txn!$D3359)</f>
        <v>0</v>
      </c>
      <c r="H6706" s="38">
        <f>IF(Txn!$B3359="","",Txn!$E3359)</f>
        <v>0</v>
      </c>
      <c r="I6706" s="40">
        <f>IF(Txn!$B3359="",0,Txn!$Q3359)</f>
        <v>0</v>
      </c>
      <c r="J6706" s="40">
        <f>IF(Txn!$B3359="",0,Txn!$R3359)</f>
        <v>0</v>
      </c>
      <c r="K6706" s="41">
        <f>IF($A6706="","",IFERROR(VALUE(MID($A6706,6,2)),""))</f>
        <v>0</v>
      </c>
      <c r="L6706" s="39">
        <f>IF(Txn!$K3359="","","طرف مقابل — "&amp;Txn!$K3359)</f>
        <v>0</v>
      </c>
      <c r="N6706" s="42">
        <f>IF($D6706="",0,COUNTIF(BankAccts,$D6706))</f>
        <v>0</v>
      </c>
    </row>
    <row r="6707" spans="1:14">
      <c r="A6707" s="38">
        <f>IF(Txn!$B3360="","",Txn!$B3360)</f>
        <v>0</v>
      </c>
      <c r="B6707" s="38">
        <f>IF(Txn!$B3360="","",Txn!$C3360)</f>
        <v>0</v>
      </c>
      <c r="C6707" s="39">
        <f>IF(Txn!$B3360="","","تراکنش بانکی")</f>
        <v>0</v>
      </c>
      <c r="D6707" s="38">
        <f>IF(Txn!$B3360="","",IF(Txn!$X3360="","",Txn!$X3360))</f>
        <v>0</v>
      </c>
      <c r="E6707" s="39">
        <f>IF($D6707="","",IFERROR(VLOOKUP($D6707,AcctTbl,2,0),""))</f>
        <v>0</v>
      </c>
      <c r="F6707" s="39">
        <f>IF($D6707="","",IFERROR(VLOOKUP($D6707,AcctTbl,3,0),""))</f>
        <v>0</v>
      </c>
      <c r="G6707" s="39">
        <f>IF(Txn!$B3360="","",Txn!$D3360)</f>
        <v>0</v>
      </c>
      <c r="H6707" s="38">
        <f>IF(Txn!$B3360="","",Txn!$E3360)</f>
        <v>0</v>
      </c>
      <c r="I6707" s="40">
        <f>IF(Txn!$B3360="",0,Txn!$O3360)</f>
        <v>0</v>
      </c>
      <c r="J6707" s="40">
        <f>IF(Txn!$B3360="",0,Txn!$P3360)</f>
        <v>0</v>
      </c>
      <c r="K6707" s="41">
        <f>IF($A6707="","",IFERROR(VALUE(MID($A6707,6,2)),""))</f>
        <v>0</v>
      </c>
      <c r="L6707" s="39">
        <f>IF(Txn!$K3360="","",Txn!$K3360)</f>
        <v>0</v>
      </c>
      <c r="N6707" s="42">
        <f>IF($D6707="",0,COUNTIF(BankAccts,$D6707))</f>
        <v>0</v>
      </c>
    </row>
    <row r="6708" spans="1:14">
      <c r="A6708" s="38">
        <f>IF(Txn!$B3360="","",Txn!$B3360)</f>
        <v>0</v>
      </c>
      <c r="B6708" s="38">
        <f>IF(Txn!$B3360="","",Txn!$C3360)</f>
        <v>0</v>
      </c>
      <c r="C6708" s="39">
        <f>IF(Txn!$B3360="","","تراکنش بانکی")</f>
        <v>0</v>
      </c>
      <c r="D6708" s="38">
        <f>IF(Txn!$B3360="","",IF(IF(Txn!$U3360="TRF",Txn!$Y3360,Txn!$Z3360)="","",IF(Txn!$U3360="TRF",Txn!$Y3360,Txn!$Z3360)))</f>
        <v>0</v>
      </c>
      <c r="E6708" s="39">
        <f>IF($D6708="","",IFERROR(VLOOKUP($D6708,AcctTbl,2,0),""))</f>
        <v>0</v>
      </c>
      <c r="F6708" s="39">
        <f>IF($D6708="","",IFERROR(VLOOKUP($D6708,AcctTbl,3,0),""))</f>
        <v>0</v>
      </c>
      <c r="G6708" s="39">
        <f>IF(Txn!$B3360="","",Txn!$D3360)</f>
        <v>0</v>
      </c>
      <c r="H6708" s="38">
        <f>IF(Txn!$B3360="","",Txn!$E3360)</f>
        <v>0</v>
      </c>
      <c r="I6708" s="40">
        <f>IF(Txn!$B3360="",0,Txn!$Q3360)</f>
        <v>0</v>
      </c>
      <c r="J6708" s="40">
        <f>IF(Txn!$B3360="",0,Txn!$R3360)</f>
        <v>0</v>
      </c>
      <c r="K6708" s="41">
        <f>IF($A6708="","",IFERROR(VALUE(MID($A6708,6,2)),""))</f>
        <v>0</v>
      </c>
      <c r="L6708" s="39">
        <f>IF(Txn!$K3360="","","طرف مقابل — "&amp;Txn!$K3360)</f>
        <v>0</v>
      </c>
      <c r="N6708" s="42">
        <f>IF($D6708="",0,COUNTIF(BankAccts,$D6708))</f>
        <v>0</v>
      </c>
    </row>
    <row r="6709" spans="1:14">
      <c r="A6709" s="38">
        <f>IF(Txn!$B3361="","",Txn!$B3361)</f>
        <v>0</v>
      </c>
      <c r="B6709" s="38">
        <f>IF(Txn!$B3361="","",Txn!$C3361)</f>
        <v>0</v>
      </c>
      <c r="C6709" s="39">
        <f>IF(Txn!$B3361="","","تراکنش بانکی")</f>
        <v>0</v>
      </c>
      <c r="D6709" s="38">
        <f>IF(Txn!$B3361="","",IF(Txn!$X3361="","",Txn!$X3361))</f>
        <v>0</v>
      </c>
      <c r="E6709" s="39">
        <f>IF($D6709="","",IFERROR(VLOOKUP($D6709,AcctTbl,2,0),""))</f>
        <v>0</v>
      </c>
      <c r="F6709" s="39">
        <f>IF($D6709="","",IFERROR(VLOOKUP($D6709,AcctTbl,3,0),""))</f>
        <v>0</v>
      </c>
      <c r="G6709" s="39">
        <f>IF(Txn!$B3361="","",Txn!$D3361)</f>
        <v>0</v>
      </c>
      <c r="H6709" s="38">
        <f>IF(Txn!$B3361="","",Txn!$E3361)</f>
        <v>0</v>
      </c>
      <c r="I6709" s="40">
        <f>IF(Txn!$B3361="",0,Txn!$O3361)</f>
        <v>0</v>
      </c>
      <c r="J6709" s="40">
        <f>IF(Txn!$B3361="",0,Txn!$P3361)</f>
        <v>0</v>
      </c>
      <c r="K6709" s="41">
        <f>IF($A6709="","",IFERROR(VALUE(MID($A6709,6,2)),""))</f>
        <v>0</v>
      </c>
      <c r="L6709" s="39">
        <f>IF(Txn!$K3361="","",Txn!$K3361)</f>
        <v>0</v>
      </c>
      <c r="N6709" s="42">
        <f>IF($D6709="",0,COUNTIF(BankAccts,$D6709))</f>
        <v>0</v>
      </c>
    </row>
    <row r="6710" spans="1:14">
      <c r="A6710" s="38">
        <f>IF(Txn!$B3361="","",Txn!$B3361)</f>
        <v>0</v>
      </c>
      <c r="B6710" s="38">
        <f>IF(Txn!$B3361="","",Txn!$C3361)</f>
        <v>0</v>
      </c>
      <c r="C6710" s="39">
        <f>IF(Txn!$B3361="","","تراکنش بانکی")</f>
        <v>0</v>
      </c>
      <c r="D6710" s="38">
        <f>IF(Txn!$B3361="","",IF(IF(Txn!$U3361="TRF",Txn!$Y3361,Txn!$Z3361)="","",IF(Txn!$U3361="TRF",Txn!$Y3361,Txn!$Z3361)))</f>
        <v>0</v>
      </c>
      <c r="E6710" s="39">
        <f>IF($D6710="","",IFERROR(VLOOKUP($D6710,AcctTbl,2,0),""))</f>
        <v>0</v>
      </c>
      <c r="F6710" s="39">
        <f>IF($D6710="","",IFERROR(VLOOKUP($D6710,AcctTbl,3,0),""))</f>
        <v>0</v>
      </c>
      <c r="G6710" s="39">
        <f>IF(Txn!$B3361="","",Txn!$D3361)</f>
        <v>0</v>
      </c>
      <c r="H6710" s="38">
        <f>IF(Txn!$B3361="","",Txn!$E3361)</f>
        <v>0</v>
      </c>
      <c r="I6710" s="40">
        <f>IF(Txn!$B3361="",0,Txn!$Q3361)</f>
        <v>0</v>
      </c>
      <c r="J6710" s="40">
        <f>IF(Txn!$B3361="",0,Txn!$R3361)</f>
        <v>0</v>
      </c>
      <c r="K6710" s="41">
        <f>IF($A6710="","",IFERROR(VALUE(MID($A6710,6,2)),""))</f>
        <v>0</v>
      </c>
      <c r="L6710" s="39">
        <f>IF(Txn!$K3361="","","طرف مقابل — "&amp;Txn!$K3361)</f>
        <v>0</v>
      </c>
      <c r="N6710" s="42">
        <f>IF($D6710="",0,COUNTIF(BankAccts,$D6710))</f>
        <v>0</v>
      </c>
    </row>
    <row r="6711" spans="1:14">
      <c r="A6711" s="38">
        <f>IF(Txn!$B3362="","",Txn!$B3362)</f>
        <v>0</v>
      </c>
      <c r="B6711" s="38">
        <f>IF(Txn!$B3362="","",Txn!$C3362)</f>
        <v>0</v>
      </c>
      <c r="C6711" s="39">
        <f>IF(Txn!$B3362="","","تراکنش بانکی")</f>
        <v>0</v>
      </c>
      <c r="D6711" s="38">
        <f>IF(Txn!$B3362="","",IF(Txn!$X3362="","",Txn!$X3362))</f>
        <v>0</v>
      </c>
      <c r="E6711" s="39">
        <f>IF($D6711="","",IFERROR(VLOOKUP($D6711,AcctTbl,2,0),""))</f>
        <v>0</v>
      </c>
      <c r="F6711" s="39">
        <f>IF($D6711="","",IFERROR(VLOOKUP($D6711,AcctTbl,3,0),""))</f>
        <v>0</v>
      </c>
      <c r="G6711" s="39">
        <f>IF(Txn!$B3362="","",Txn!$D3362)</f>
        <v>0</v>
      </c>
      <c r="H6711" s="38">
        <f>IF(Txn!$B3362="","",Txn!$E3362)</f>
        <v>0</v>
      </c>
      <c r="I6711" s="40">
        <f>IF(Txn!$B3362="",0,Txn!$O3362)</f>
        <v>0</v>
      </c>
      <c r="J6711" s="40">
        <f>IF(Txn!$B3362="",0,Txn!$P3362)</f>
        <v>0</v>
      </c>
      <c r="K6711" s="41">
        <f>IF($A6711="","",IFERROR(VALUE(MID($A6711,6,2)),""))</f>
        <v>0</v>
      </c>
      <c r="L6711" s="39">
        <f>IF(Txn!$K3362="","",Txn!$K3362)</f>
        <v>0</v>
      </c>
      <c r="N6711" s="42">
        <f>IF($D6711="",0,COUNTIF(BankAccts,$D6711))</f>
        <v>0</v>
      </c>
    </row>
    <row r="6712" spans="1:14">
      <c r="A6712" s="38">
        <f>IF(Txn!$B3362="","",Txn!$B3362)</f>
        <v>0</v>
      </c>
      <c r="B6712" s="38">
        <f>IF(Txn!$B3362="","",Txn!$C3362)</f>
        <v>0</v>
      </c>
      <c r="C6712" s="39">
        <f>IF(Txn!$B3362="","","تراکنش بانکی")</f>
        <v>0</v>
      </c>
      <c r="D6712" s="38">
        <f>IF(Txn!$B3362="","",IF(IF(Txn!$U3362="TRF",Txn!$Y3362,Txn!$Z3362)="","",IF(Txn!$U3362="TRF",Txn!$Y3362,Txn!$Z3362)))</f>
        <v>0</v>
      </c>
      <c r="E6712" s="39">
        <f>IF($D6712="","",IFERROR(VLOOKUP($D6712,AcctTbl,2,0),""))</f>
        <v>0</v>
      </c>
      <c r="F6712" s="39">
        <f>IF($D6712="","",IFERROR(VLOOKUP($D6712,AcctTbl,3,0),""))</f>
        <v>0</v>
      </c>
      <c r="G6712" s="39">
        <f>IF(Txn!$B3362="","",Txn!$D3362)</f>
        <v>0</v>
      </c>
      <c r="H6712" s="38">
        <f>IF(Txn!$B3362="","",Txn!$E3362)</f>
        <v>0</v>
      </c>
      <c r="I6712" s="40">
        <f>IF(Txn!$B3362="",0,Txn!$Q3362)</f>
        <v>0</v>
      </c>
      <c r="J6712" s="40">
        <f>IF(Txn!$B3362="",0,Txn!$R3362)</f>
        <v>0</v>
      </c>
      <c r="K6712" s="41">
        <f>IF($A6712="","",IFERROR(VALUE(MID($A6712,6,2)),""))</f>
        <v>0</v>
      </c>
      <c r="L6712" s="39">
        <f>IF(Txn!$K3362="","","طرف مقابل — "&amp;Txn!$K3362)</f>
        <v>0</v>
      </c>
      <c r="N6712" s="42">
        <f>IF($D6712="",0,COUNTIF(BankAccts,$D6712))</f>
        <v>0</v>
      </c>
    </row>
    <row r="6713" spans="1:14">
      <c r="A6713" s="38">
        <f>IF(Txn!$B3363="","",Txn!$B3363)</f>
        <v>0</v>
      </c>
      <c r="B6713" s="38">
        <f>IF(Txn!$B3363="","",Txn!$C3363)</f>
        <v>0</v>
      </c>
      <c r="C6713" s="39">
        <f>IF(Txn!$B3363="","","تراکنش بانکی")</f>
        <v>0</v>
      </c>
      <c r="D6713" s="38">
        <f>IF(Txn!$B3363="","",IF(Txn!$X3363="","",Txn!$X3363))</f>
        <v>0</v>
      </c>
      <c r="E6713" s="39">
        <f>IF($D6713="","",IFERROR(VLOOKUP($D6713,AcctTbl,2,0),""))</f>
        <v>0</v>
      </c>
      <c r="F6713" s="39">
        <f>IF($D6713="","",IFERROR(VLOOKUP($D6713,AcctTbl,3,0),""))</f>
        <v>0</v>
      </c>
      <c r="G6713" s="39">
        <f>IF(Txn!$B3363="","",Txn!$D3363)</f>
        <v>0</v>
      </c>
      <c r="H6713" s="38">
        <f>IF(Txn!$B3363="","",Txn!$E3363)</f>
        <v>0</v>
      </c>
      <c r="I6713" s="40">
        <f>IF(Txn!$B3363="",0,Txn!$O3363)</f>
        <v>0</v>
      </c>
      <c r="J6713" s="40">
        <f>IF(Txn!$B3363="",0,Txn!$P3363)</f>
        <v>0</v>
      </c>
      <c r="K6713" s="41">
        <f>IF($A6713="","",IFERROR(VALUE(MID($A6713,6,2)),""))</f>
        <v>0</v>
      </c>
      <c r="L6713" s="39">
        <f>IF(Txn!$K3363="","",Txn!$K3363)</f>
        <v>0</v>
      </c>
      <c r="N6713" s="42">
        <f>IF($D6713="",0,COUNTIF(BankAccts,$D6713))</f>
        <v>0</v>
      </c>
    </row>
    <row r="6714" spans="1:14">
      <c r="A6714" s="38">
        <f>IF(Txn!$B3363="","",Txn!$B3363)</f>
        <v>0</v>
      </c>
      <c r="B6714" s="38">
        <f>IF(Txn!$B3363="","",Txn!$C3363)</f>
        <v>0</v>
      </c>
      <c r="C6714" s="39">
        <f>IF(Txn!$B3363="","","تراکنش بانکی")</f>
        <v>0</v>
      </c>
      <c r="D6714" s="38">
        <f>IF(Txn!$B3363="","",IF(IF(Txn!$U3363="TRF",Txn!$Y3363,Txn!$Z3363)="","",IF(Txn!$U3363="TRF",Txn!$Y3363,Txn!$Z3363)))</f>
        <v>0</v>
      </c>
      <c r="E6714" s="39">
        <f>IF($D6714="","",IFERROR(VLOOKUP($D6714,AcctTbl,2,0),""))</f>
        <v>0</v>
      </c>
      <c r="F6714" s="39">
        <f>IF($D6714="","",IFERROR(VLOOKUP($D6714,AcctTbl,3,0),""))</f>
        <v>0</v>
      </c>
      <c r="G6714" s="39">
        <f>IF(Txn!$B3363="","",Txn!$D3363)</f>
        <v>0</v>
      </c>
      <c r="H6714" s="38">
        <f>IF(Txn!$B3363="","",Txn!$E3363)</f>
        <v>0</v>
      </c>
      <c r="I6714" s="40">
        <f>IF(Txn!$B3363="",0,Txn!$Q3363)</f>
        <v>0</v>
      </c>
      <c r="J6714" s="40">
        <f>IF(Txn!$B3363="",0,Txn!$R3363)</f>
        <v>0</v>
      </c>
      <c r="K6714" s="41">
        <f>IF($A6714="","",IFERROR(VALUE(MID($A6714,6,2)),""))</f>
        <v>0</v>
      </c>
      <c r="L6714" s="39">
        <f>IF(Txn!$K3363="","","طرف مقابل — "&amp;Txn!$K3363)</f>
        <v>0</v>
      </c>
      <c r="N6714" s="42">
        <f>IF($D6714="",0,COUNTIF(BankAccts,$D6714))</f>
        <v>0</v>
      </c>
    </row>
    <row r="6715" spans="1:14">
      <c r="A6715" s="38">
        <f>IF(Txn!$B3364="","",Txn!$B3364)</f>
        <v>0</v>
      </c>
      <c r="B6715" s="38">
        <f>IF(Txn!$B3364="","",Txn!$C3364)</f>
        <v>0</v>
      </c>
      <c r="C6715" s="39">
        <f>IF(Txn!$B3364="","","تراکنش بانکی")</f>
        <v>0</v>
      </c>
      <c r="D6715" s="38">
        <f>IF(Txn!$B3364="","",IF(Txn!$X3364="","",Txn!$X3364))</f>
        <v>0</v>
      </c>
      <c r="E6715" s="39">
        <f>IF($D6715="","",IFERROR(VLOOKUP($D6715,AcctTbl,2,0),""))</f>
        <v>0</v>
      </c>
      <c r="F6715" s="39">
        <f>IF($D6715="","",IFERROR(VLOOKUP($D6715,AcctTbl,3,0),""))</f>
        <v>0</v>
      </c>
      <c r="G6715" s="39">
        <f>IF(Txn!$B3364="","",Txn!$D3364)</f>
        <v>0</v>
      </c>
      <c r="H6715" s="38">
        <f>IF(Txn!$B3364="","",Txn!$E3364)</f>
        <v>0</v>
      </c>
      <c r="I6715" s="40">
        <f>IF(Txn!$B3364="",0,Txn!$O3364)</f>
        <v>0</v>
      </c>
      <c r="J6715" s="40">
        <f>IF(Txn!$B3364="",0,Txn!$P3364)</f>
        <v>0</v>
      </c>
      <c r="K6715" s="41">
        <f>IF($A6715="","",IFERROR(VALUE(MID($A6715,6,2)),""))</f>
        <v>0</v>
      </c>
      <c r="L6715" s="39">
        <f>IF(Txn!$K3364="","",Txn!$K3364)</f>
        <v>0</v>
      </c>
      <c r="N6715" s="42">
        <f>IF($D6715="",0,COUNTIF(BankAccts,$D6715))</f>
        <v>0</v>
      </c>
    </row>
    <row r="6716" spans="1:14">
      <c r="A6716" s="38">
        <f>IF(Txn!$B3364="","",Txn!$B3364)</f>
        <v>0</v>
      </c>
      <c r="B6716" s="38">
        <f>IF(Txn!$B3364="","",Txn!$C3364)</f>
        <v>0</v>
      </c>
      <c r="C6716" s="39">
        <f>IF(Txn!$B3364="","","تراکنش بانکی")</f>
        <v>0</v>
      </c>
      <c r="D6716" s="38">
        <f>IF(Txn!$B3364="","",IF(IF(Txn!$U3364="TRF",Txn!$Y3364,Txn!$Z3364)="","",IF(Txn!$U3364="TRF",Txn!$Y3364,Txn!$Z3364)))</f>
        <v>0</v>
      </c>
      <c r="E6716" s="39">
        <f>IF($D6716="","",IFERROR(VLOOKUP($D6716,AcctTbl,2,0),""))</f>
        <v>0</v>
      </c>
      <c r="F6716" s="39">
        <f>IF($D6716="","",IFERROR(VLOOKUP($D6716,AcctTbl,3,0),""))</f>
        <v>0</v>
      </c>
      <c r="G6716" s="39">
        <f>IF(Txn!$B3364="","",Txn!$D3364)</f>
        <v>0</v>
      </c>
      <c r="H6716" s="38">
        <f>IF(Txn!$B3364="","",Txn!$E3364)</f>
        <v>0</v>
      </c>
      <c r="I6716" s="40">
        <f>IF(Txn!$B3364="",0,Txn!$Q3364)</f>
        <v>0</v>
      </c>
      <c r="J6716" s="40">
        <f>IF(Txn!$B3364="",0,Txn!$R3364)</f>
        <v>0</v>
      </c>
      <c r="K6716" s="41">
        <f>IF($A6716="","",IFERROR(VALUE(MID($A6716,6,2)),""))</f>
        <v>0</v>
      </c>
      <c r="L6716" s="39">
        <f>IF(Txn!$K3364="","","طرف مقابل — "&amp;Txn!$K3364)</f>
        <v>0</v>
      </c>
      <c r="N6716" s="42">
        <f>IF($D6716="",0,COUNTIF(BankAccts,$D6716))</f>
        <v>0</v>
      </c>
    </row>
    <row r="6717" spans="1:14">
      <c r="A6717" s="38">
        <f>IF(Txn!$B3365="","",Txn!$B3365)</f>
        <v>0</v>
      </c>
      <c r="B6717" s="38">
        <f>IF(Txn!$B3365="","",Txn!$C3365)</f>
        <v>0</v>
      </c>
      <c r="C6717" s="39">
        <f>IF(Txn!$B3365="","","تراکنش بانکی")</f>
        <v>0</v>
      </c>
      <c r="D6717" s="38">
        <f>IF(Txn!$B3365="","",IF(Txn!$X3365="","",Txn!$X3365))</f>
        <v>0</v>
      </c>
      <c r="E6717" s="39">
        <f>IF($D6717="","",IFERROR(VLOOKUP($D6717,AcctTbl,2,0),""))</f>
        <v>0</v>
      </c>
      <c r="F6717" s="39">
        <f>IF($D6717="","",IFERROR(VLOOKUP($D6717,AcctTbl,3,0),""))</f>
        <v>0</v>
      </c>
      <c r="G6717" s="39">
        <f>IF(Txn!$B3365="","",Txn!$D3365)</f>
        <v>0</v>
      </c>
      <c r="H6717" s="38">
        <f>IF(Txn!$B3365="","",Txn!$E3365)</f>
        <v>0</v>
      </c>
      <c r="I6717" s="40">
        <f>IF(Txn!$B3365="",0,Txn!$O3365)</f>
        <v>0</v>
      </c>
      <c r="J6717" s="40">
        <f>IF(Txn!$B3365="",0,Txn!$P3365)</f>
        <v>0</v>
      </c>
      <c r="K6717" s="41">
        <f>IF($A6717="","",IFERROR(VALUE(MID($A6717,6,2)),""))</f>
        <v>0</v>
      </c>
      <c r="L6717" s="39">
        <f>IF(Txn!$K3365="","",Txn!$K3365)</f>
        <v>0</v>
      </c>
      <c r="N6717" s="42">
        <f>IF($D6717="",0,COUNTIF(BankAccts,$D6717))</f>
        <v>0</v>
      </c>
    </row>
    <row r="6718" spans="1:14">
      <c r="A6718" s="38">
        <f>IF(Txn!$B3365="","",Txn!$B3365)</f>
        <v>0</v>
      </c>
      <c r="B6718" s="38">
        <f>IF(Txn!$B3365="","",Txn!$C3365)</f>
        <v>0</v>
      </c>
      <c r="C6718" s="39">
        <f>IF(Txn!$B3365="","","تراکنش بانکی")</f>
        <v>0</v>
      </c>
      <c r="D6718" s="38">
        <f>IF(Txn!$B3365="","",IF(IF(Txn!$U3365="TRF",Txn!$Y3365,Txn!$Z3365)="","",IF(Txn!$U3365="TRF",Txn!$Y3365,Txn!$Z3365)))</f>
        <v>0</v>
      </c>
      <c r="E6718" s="39">
        <f>IF($D6718="","",IFERROR(VLOOKUP($D6718,AcctTbl,2,0),""))</f>
        <v>0</v>
      </c>
      <c r="F6718" s="39">
        <f>IF($D6718="","",IFERROR(VLOOKUP($D6718,AcctTbl,3,0),""))</f>
        <v>0</v>
      </c>
      <c r="G6718" s="39">
        <f>IF(Txn!$B3365="","",Txn!$D3365)</f>
        <v>0</v>
      </c>
      <c r="H6718" s="38">
        <f>IF(Txn!$B3365="","",Txn!$E3365)</f>
        <v>0</v>
      </c>
      <c r="I6718" s="40">
        <f>IF(Txn!$B3365="",0,Txn!$Q3365)</f>
        <v>0</v>
      </c>
      <c r="J6718" s="40">
        <f>IF(Txn!$B3365="",0,Txn!$R3365)</f>
        <v>0</v>
      </c>
      <c r="K6718" s="41">
        <f>IF($A6718="","",IFERROR(VALUE(MID($A6718,6,2)),""))</f>
        <v>0</v>
      </c>
      <c r="L6718" s="39">
        <f>IF(Txn!$K3365="","","طرف مقابل — "&amp;Txn!$K3365)</f>
        <v>0</v>
      </c>
      <c r="N6718" s="42">
        <f>IF($D6718="",0,COUNTIF(BankAccts,$D6718))</f>
        <v>0</v>
      </c>
    </row>
    <row r="6719" spans="1:14">
      <c r="A6719" s="38">
        <f>IF(Txn!$B3366="","",Txn!$B3366)</f>
        <v>0</v>
      </c>
      <c r="B6719" s="38">
        <f>IF(Txn!$B3366="","",Txn!$C3366)</f>
        <v>0</v>
      </c>
      <c r="C6719" s="39">
        <f>IF(Txn!$B3366="","","تراکنش بانکی")</f>
        <v>0</v>
      </c>
      <c r="D6719" s="38">
        <f>IF(Txn!$B3366="","",IF(Txn!$X3366="","",Txn!$X3366))</f>
        <v>0</v>
      </c>
      <c r="E6719" s="39">
        <f>IF($D6719="","",IFERROR(VLOOKUP($D6719,AcctTbl,2,0),""))</f>
        <v>0</v>
      </c>
      <c r="F6719" s="39">
        <f>IF($D6719="","",IFERROR(VLOOKUP($D6719,AcctTbl,3,0),""))</f>
        <v>0</v>
      </c>
      <c r="G6719" s="39">
        <f>IF(Txn!$B3366="","",Txn!$D3366)</f>
        <v>0</v>
      </c>
      <c r="H6719" s="38">
        <f>IF(Txn!$B3366="","",Txn!$E3366)</f>
        <v>0</v>
      </c>
      <c r="I6719" s="40">
        <f>IF(Txn!$B3366="",0,Txn!$O3366)</f>
        <v>0</v>
      </c>
      <c r="J6719" s="40">
        <f>IF(Txn!$B3366="",0,Txn!$P3366)</f>
        <v>0</v>
      </c>
      <c r="K6719" s="41">
        <f>IF($A6719="","",IFERROR(VALUE(MID($A6719,6,2)),""))</f>
        <v>0</v>
      </c>
      <c r="L6719" s="39">
        <f>IF(Txn!$K3366="","",Txn!$K3366)</f>
        <v>0</v>
      </c>
      <c r="N6719" s="42">
        <f>IF($D6719="",0,COUNTIF(BankAccts,$D6719))</f>
        <v>0</v>
      </c>
    </row>
    <row r="6720" spans="1:14">
      <c r="A6720" s="38">
        <f>IF(Txn!$B3366="","",Txn!$B3366)</f>
        <v>0</v>
      </c>
      <c r="B6720" s="38">
        <f>IF(Txn!$B3366="","",Txn!$C3366)</f>
        <v>0</v>
      </c>
      <c r="C6720" s="39">
        <f>IF(Txn!$B3366="","","تراکنش بانکی")</f>
        <v>0</v>
      </c>
      <c r="D6720" s="38">
        <f>IF(Txn!$B3366="","",IF(IF(Txn!$U3366="TRF",Txn!$Y3366,Txn!$Z3366)="","",IF(Txn!$U3366="TRF",Txn!$Y3366,Txn!$Z3366)))</f>
        <v>0</v>
      </c>
      <c r="E6720" s="39">
        <f>IF($D6720="","",IFERROR(VLOOKUP($D6720,AcctTbl,2,0),""))</f>
        <v>0</v>
      </c>
      <c r="F6720" s="39">
        <f>IF($D6720="","",IFERROR(VLOOKUP($D6720,AcctTbl,3,0),""))</f>
        <v>0</v>
      </c>
      <c r="G6720" s="39">
        <f>IF(Txn!$B3366="","",Txn!$D3366)</f>
        <v>0</v>
      </c>
      <c r="H6720" s="38">
        <f>IF(Txn!$B3366="","",Txn!$E3366)</f>
        <v>0</v>
      </c>
      <c r="I6720" s="40">
        <f>IF(Txn!$B3366="",0,Txn!$Q3366)</f>
        <v>0</v>
      </c>
      <c r="J6720" s="40">
        <f>IF(Txn!$B3366="",0,Txn!$R3366)</f>
        <v>0</v>
      </c>
      <c r="K6720" s="41">
        <f>IF($A6720="","",IFERROR(VALUE(MID($A6720,6,2)),""))</f>
        <v>0</v>
      </c>
      <c r="L6720" s="39">
        <f>IF(Txn!$K3366="","","طرف مقابل — "&amp;Txn!$K3366)</f>
        <v>0</v>
      </c>
      <c r="N6720" s="42">
        <f>IF($D6720="",0,COUNTIF(BankAccts,$D6720))</f>
        <v>0</v>
      </c>
    </row>
    <row r="6721" spans="1:14">
      <c r="A6721" s="38">
        <f>IF(Txn!$B3367="","",Txn!$B3367)</f>
        <v>0</v>
      </c>
      <c r="B6721" s="38">
        <f>IF(Txn!$B3367="","",Txn!$C3367)</f>
        <v>0</v>
      </c>
      <c r="C6721" s="39">
        <f>IF(Txn!$B3367="","","تراکنش بانکی")</f>
        <v>0</v>
      </c>
      <c r="D6721" s="38">
        <f>IF(Txn!$B3367="","",IF(Txn!$X3367="","",Txn!$X3367))</f>
        <v>0</v>
      </c>
      <c r="E6721" s="39">
        <f>IF($D6721="","",IFERROR(VLOOKUP($D6721,AcctTbl,2,0),""))</f>
        <v>0</v>
      </c>
      <c r="F6721" s="39">
        <f>IF($D6721="","",IFERROR(VLOOKUP($D6721,AcctTbl,3,0),""))</f>
        <v>0</v>
      </c>
      <c r="G6721" s="39">
        <f>IF(Txn!$B3367="","",Txn!$D3367)</f>
        <v>0</v>
      </c>
      <c r="H6721" s="38">
        <f>IF(Txn!$B3367="","",Txn!$E3367)</f>
        <v>0</v>
      </c>
      <c r="I6721" s="40">
        <f>IF(Txn!$B3367="",0,Txn!$O3367)</f>
        <v>0</v>
      </c>
      <c r="J6721" s="40">
        <f>IF(Txn!$B3367="",0,Txn!$P3367)</f>
        <v>0</v>
      </c>
      <c r="K6721" s="41">
        <f>IF($A6721="","",IFERROR(VALUE(MID($A6721,6,2)),""))</f>
        <v>0</v>
      </c>
      <c r="L6721" s="39">
        <f>IF(Txn!$K3367="","",Txn!$K3367)</f>
        <v>0</v>
      </c>
      <c r="N6721" s="42">
        <f>IF($D6721="",0,COUNTIF(BankAccts,$D6721))</f>
        <v>0</v>
      </c>
    </row>
    <row r="6722" spans="1:14">
      <c r="A6722" s="38">
        <f>IF(Txn!$B3367="","",Txn!$B3367)</f>
        <v>0</v>
      </c>
      <c r="B6722" s="38">
        <f>IF(Txn!$B3367="","",Txn!$C3367)</f>
        <v>0</v>
      </c>
      <c r="C6722" s="39">
        <f>IF(Txn!$B3367="","","تراکنش بانکی")</f>
        <v>0</v>
      </c>
      <c r="D6722" s="38">
        <f>IF(Txn!$B3367="","",IF(IF(Txn!$U3367="TRF",Txn!$Y3367,Txn!$Z3367)="","",IF(Txn!$U3367="TRF",Txn!$Y3367,Txn!$Z3367)))</f>
        <v>0</v>
      </c>
      <c r="E6722" s="39">
        <f>IF($D6722="","",IFERROR(VLOOKUP($D6722,AcctTbl,2,0),""))</f>
        <v>0</v>
      </c>
      <c r="F6722" s="39">
        <f>IF($D6722="","",IFERROR(VLOOKUP($D6722,AcctTbl,3,0),""))</f>
        <v>0</v>
      </c>
      <c r="G6722" s="39">
        <f>IF(Txn!$B3367="","",Txn!$D3367)</f>
        <v>0</v>
      </c>
      <c r="H6722" s="38">
        <f>IF(Txn!$B3367="","",Txn!$E3367)</f>
        <v>0</v>
      </c>
      <c r="I6722" s="40">
        <f>IF(Txn!$B3367="",0,Txn!$Q3367)</f>
        <v>0</v>
      </c>
      <c r="J6722" s="40">
        <f>IF(Txn!$B3367="",0,Txn!$R3367)</f>
        <v>0</v>
      </c>
      <c r="K6722" s="41">
        <f>IF($A6722="","",IFERROR(VALUE(MID($A6722,6,2)),""))</f>
        <v>0</v>
      </c>
      <c r="L6722" s="39">
        <f>IF(Txn!$K3367="","","طرف مقابل — "&amp;Txn!$K3367)</f>
        <v>0</v>
      </c>
      <c r="N6722" s="42">
        <f>IF($D6722="",0,COUNTIF(BankAccts,$D6722))</f>
        <v>0</v>
      </c>
    </row>
    <row r="6723" spans="1:14">
      <c r="A6723" s="38">
        <f>IF(Txn!$B3368="","",Txn!$B3368)</f>
        <v>0</v>
      </c>
      <c r="B6723" s="38">
        <f>IF(Txn!$B3368="","",Txn!$C3368)</f>
        <v>0</v>
      </c>
      <c r="C6723" s="39">
        <f>IF(Txn!$B3368="","","تراکنش بانکی")</f>
        <v>0</v>
      </c>
      <c r="D6723" s="38">
        <f>IF(Txn!$B3368="","",IF(Txn!$X3368="","",Txn!$X3368))</f>
        <v>0</v>
      </c>
      <c r="E6723" s="39">
        <f>IF($D6723="","",IFERROR(VLOOKUP($D6723,AcctTbl,2,0),""))</f>
        <v>0</v>
      </c>
      <c r="F6723" s="39">
        <f>IF($D6723="","",IFERROR(VLOOKUP($D6723,AcctTbl,3,0),""))</f>
        <v>0</v>
      </c>
      <c r="G6723" s="39">
        <f>IF(Txn!$B3368="","",Txn!$D3368)</f>
        <v>0</v>
      </c>
      <c r="H6723" s="38">
        <f>IF(Txn!$B3368="","",Txn!$E3368)</f>
        <v>0</v>
      </c>
      <c r="I6723" s="40">
        <f>IF(Txn!$B3368="",0,Txn!$O3368)</f>
        <v>0</v>
      </c>
      <c r="J6723" s="40">
        <f>IF(Txn!$B3368="",0,Txn!$P3368)</f>
        <v>0</v>
      </c>
      <c r="K6723" s="41">
        <f>IF($A6723="","",IFERROR(VALUE(MID($A6723,6,2)),""))</f>
        <v>0</v>
      </c>
      <c r="L6723" s="39">
        <f>IF(Txn!$K3368="","",Txn!$K3368)</f>
        <v>0</v>
      </c>
      <c r="N6723" s="42">
        <f>IF($D6723="",0,COUNTIF(BankAccts,$D6723))</f>
        <v>0</v>
      </c>
    </row>
    <row r="6724" spans="1:14">
      <c r="A6724" s="38">
        <f>IF(Txn!$B3368="","",Txn!$B3368)</f>
        <v>0</v>
      </c>
      <c r="B6724" s="38">
        <f>IF(Txn!$B3368="","",Txn!$C3368)</f>
        <v>0</v>
      </c>
      <c r="C6724" s="39">
        <f>IF(Txn!$B3368="","","تراکنش بانکی")</f>
        <v>0</v>
      </c>
      <c r="D6724" s="38">
        <f>IF(Txn!$B3368="","",IF(IF(Txn!$U3368="TRF",Txn!$Y3368,Txn!$Z3368)="","",IF(Txn!$U3368="TRF",Txn!$Y3368,Txn!$Z3368)))</f>
        <v>0</v>
      </c>
      <c r="E6724" s="39">
        <f>IF($D6724="","",IFERROR(VLOOKUP($D6724,AcctTbl,2,0),""))</f>
        <v>0</v>
      </c>
      <c r="F6724" s="39">
        <f>IF($D6724="","",IFERROR(VLOOKUP($D6724,AcctTbl,3,0),""))</f>
        <v>0</v>
      </c>
      <c r="G6724" s="39">
        <f>IF(Txn!$B3368="","",Txn!$D3368)</f>
        <v>0</v>
      </c>
      <c r="H6724" s="38">
        <f>IF(Txn!$B3368="","",Txn!$E3368)</f>
        <v>0</v>
      </c>
      <c r="I6724" s="40">
        <f>IF(Txn!$B3368="",0,Txn!$Q3368)</f>
        <v>0</v>
      </c>
      <c r="J6724" s="40">
        <f>IF(Txn!$B3368="",0,Txn!$R3368)</f>
        <v>0</v>
      </c>
      <c r="K6724" s="41">
        <f>IF($A6724="","",IFERROR(VALUE(MID($A6724,6,2)),""))</f>
        <v>0</v>
      </c>
      <c r="L6724" s="39">
        <f>IF(Txn!$K3368="","","طرف مقابل — "&amp;Txn!$K3368)</f>
        <v>0</v>
      </c>
      <c r="N6724" s="42">
        <f>IF($D6724="",0,COUNTIF(BankAccts,$D6724))</f>
        <v>0</v>
      </c>
    </row>
    <row r="6725" spans="1:14">
      <c r="A6725" s="38">
        <f>IF(Txn!$B3369="","",Txn!$B3369)</f>
        <v>0</v>
      </c>
      <c r="B6725" s="38">
        <f>IF(Txn!$B3369="","",Txn!$C3369)</f>
        <v>0</v>
      </c>
      <c r="C6725" s="39">
        <f>IF(Txn!$B3369="","","تراکنش بانکی")</f>
        <v>0</v>
      </c>
      <c r="D6725" s="38">
        <f>IF(Txn!$B3369="","",IF(Txn!$X3369="","",Txn!$X3369))</f>
        <v>0</v>
      </c>
      <c r="E6725" s="39">
        <f>IF($D6725="","",IFERROR(VLOOKUP($D6725,AcctTbl,2,0),""))</f>
        <v>0</v>
      </c>
      <c r="F6725" s="39">
        <f>IF($D6725="","",IFERROR(VLOOKUP($D6725,AcctTbl,3,0),""))</f>
        <v>0</v>
      </c>
      <c r="G6725" s="39">
        <f>IF(Txn!$B3369="","",Txn!$D3369)</f>
        <v>0</v>
      </c>
      <c r="H6725" s="38">
        <f>IF(Txn!$B3369="","",Txn!$E3369)</f>
        <v>0</v>
      </c>
      <c r="I6725" s="40">
        <f>IF(Txn!$B3369="",0,Txn!$O3369)</f>
        <v>0</v>
      </c>
      <c r="J6725" s="40">
        <f>IF(Txn!$B3369="",0,Txn!$P3369)</f>
        <v>0</v>
      </c>
      <c r="K6725" s="41">
        <f>IF($A6725="","",IFERROR(VALUE(MID($A6725,6,2)),""))</f>
        <v>0</v>
      </c>
      <c r="L6725" s="39">
        <f>IF(Txn!$K3369="","",Txn!$K3369)</f>
        <v>0</v>
      </c>
      <c r="N6725" s="42">
        <f>IF($D6725="",0,COUNTIF(BankAccts,$D6725))</f>
        <v>0</v>
      </c>
    </row>
    <row r="6726" spans="1:14">
      <c r="A6726" s="38">
        <f>IF(Txn!$B3369="","",Txn!$B3369)</f>
        <v>0</v>
      </c>
      <c r="B6726" s="38">
        <f>IF(Txn!$B3369="","",Txn!$C3369)</f>
        <v>0</v>
      </c>
      <c r="C6726" s="39">
        <f>IF(Txn!$B3369="","","تراکنش بانکی")</f>
        <v>0</v>
      </c>
      <c r="D6726" s="38">
        <f>IF(Txn!$B3369="","",IF(IF(Txn!$U3369="TRF",Txn!$Y3369,Txn!$Z3369)="","",IF(Txn!$U3369="TRF",Txn!$Y3369,Txn!$Z3369)))</f>
        <v>0</v>
      </c>
      <c r="E6726" s="39">
        <f>IF($D6726="","",IFERROR(VLOOKUP($D6726,AcctTbl,2,0),""))</f>
        <v>0</v>
      </c>
      <c r="F6726" s="39">
        <f>IF($D6726="","",IFERROR(VLOOKUP($D6726,AcctTbl,3,0),""))</f>
        <v>0</v>
      </c>
      <c r="G6726" s="39">
        <f>IF(Txn!$B3369="","",Txn!$D3369)</f>
        <v>0</v>
      </c>
      <c r="H6726" s="38">
        <f>IF(Txn!$B3369="","",Txn!$E3369)</f>
        <v>0</v>
      </c>
      <c r="I6726" s="40">
        <f>IF(Txn!$B3369="",0,Txn!$Q3369)</f>
        <v>0</v>
      </c>
      <c r="J6726" s="40">
        <f>IF(Txn!$B3369="",0,Txn!$R3369)</f>
        <v>0</v>
      </c>
      <c r="K6726" s="41">
        <f>IF($A6726="","",IFERROR(VALUE(MID($A6726,6,2)),""))</f>
        <v>0</v>
      </c>
      <c r="L6726" s="39">
        <f>IF(Txn!$K3369="","","طرف مقابل — "&amp;Txn!$K3369)</f>
        <v>0</v>
      </c>
      <c r="N6726" s="42">
        <f>IF($D6726="",0,COUNTIF(BankAccts,$D6726))</f>
        <v>0</v>
      </c>
    </row>
    <row r="6727" spans="1:14">
      <c r="A6727" s="38">
        <f>IF(Txn!$B3370="","",Txn!$B3370)</f>
        <v>0</v>
      </c>
      <c r="B6727" s="38">
        <f>IF(Txn!$B3370="","",Txn!$C3370)</f>
        <v>0</v>
      </c>
      <c r="C6727" s="39">
        <f>IF(Txn!$B3370="","","تراکنش بانکی")</f>
        <v>0</v>
      </c>
      <c r="D6727" s="38">
        <f>IF(Txn!$B3370="","",IF(Txn!$X3370="","",Txn!$X3370))</f>
        <v>0</v>
      </c>
      <c r="E6727" s="39">
        <f>IF($D6727="","",IFERROR(VLOOKUP($D6727,AcctTbl,2,0),""))</f>
        <v>0</v>
      </c>
      <c r="F6727" s="39">
        <f>IF($D6727="","",IFERROR(VLOOKUP($D6727,AcctTbl,3,0),""))</f>
        <v>0</v>
      </c>
      <c r="G6727" s="39">
        <f>IF(Txn!$B3370="","",Txn!$D3370)</f>
        <v>0</v>
      </c>
      <c r="H6727" s="38">
        <f>IF(Txn!$B3370="","",Txn!$E3370)</f>
        <v>0</v>
      </c>
      <c r="I6727" s="40">
        <f>IF(Txn!$B3370="",0,Txn!$O3370)</f>
        <v>0</v>
      </c>
      <c r="J6727" s="40">
        <f>IF(Txn!$B3370="",0,Txn!$P3370)</f>
        <v>0</v>
      </c>
      <c r="K6727" s="41">
        <f>IF($A6727="","",IFERROR(VALUE(MID($A6727,6,2)),""))</f>
        <v>0</v>
      </c>
      <c r="L6727" s="39">
        <f>IF(Txn!$K3370="","",Txn!$K3370)</f>
        <v>0</v>
      </c>
      <c r="N6727" s="42">
        <f>IF($D6727="",0,COUNTIF(BankAccts,$D6727))</f>
        <v>0</v>
      </c>
    </row>
    <row r="6728" spans="1:14">
      <c r="A6728" s="38">
        <f>IF(Txn!$B3370="","",Txn!$B3370)</f>
        <v>0</v>
      </c>
      <c r="B6728" s="38">
        <f>IF(Txn!$B3370="","",Txn!$C3370)</f>
        <v>0</v>
      </c>
      <c r="C6728" s="39">
        <f>IF(Txn!$B3370="","","تراکنش بانکی")</f>
        <v>0</v>
      </c>
      <c r="D6728" s="38">
        <f>IF(Txn!$B3370="","",IF(IF(Txn!$U3370="TRF",Txn!$Y3370,Txn!$Z3370)="","",IF(Txn!$U3370="TRF",Txn!$Y3370,Txn!$Z3370)))</f>
        <v>0</v>
      </c>
      <c r="E6728" s="39">
        <f>IF($D6728="","",IFERROR(VLOOKUP($D6728,AcctTbl,2,0),""))</f>
        <v>0</v>
      </c>
      <c r="F6728" s="39">
        <f>IF($D6728="","",IFERROR(VLOOKUP($D6728,AcctTbl,3,0),""))</f>
        <v>0</v>
      </c>
      <c r="G6728" s="39">
        <f>IF(Txn!$B3370="","",Txn!$D3370)</f>
        <v>0</v>
      </c>
      <c r="H6728" s="38">
        <f>IF(Txn!$B3370="","",Txn!$E3370)</f>
        <v>0</v>
      </c>
      <c r="I6728" s="40">
        <f>IF(Txn!$B3370="",0,Txn!$Q3370)</f>
        <v>0</v>
      </c>
      <c r="J6728" s="40">
        <f>IF(Txn!$B3370="",0,Txn!$R3370)</f>
        <v>0</v>
      </c>
      <c r="K6728" s="41">
        <f>IF($A6728="","",IFERROR(VALUE(MID($A6728,6,2)),""))</f>
        <v>0</v>
      </c>
      <c r="L6728" s="39">
        <f>IF(Txn!$K3370="","","طرف مقابل — "&amp;Txn!$K3370)</f>
        <v>0</v>
      </c>
      <c r="N6728" s="42">
        <f>IF($D6728="",0,COUNTIF(BankAccts,$D6728))</f>
        <v>0</v>
      </c>
    </row>
    <row r="6729" spans="1:14">
      <c r="A6729" s="38">
        <f>IF(Txn!$B3371="","",Txn!$B3371)</f>
        <v>0</v>
      </c>
      <c r="B6729" s="38">
        <f>IF(Txn!$B3371="","",Txn!$C3371)</f>
        <v>0</v>
      </c>
      <c r="C6729" s="39">
        <f>IF(Txn!$B3371="","","تراکنش بانکی")</f>
        <v>0</v>
      </c>
      <c r="D6729" s="38">
        <f>IF(Txn!$B3371="","",IF(Txn!$X3371="","",Txn!$X3371))</f>
        <v>0</v>
      </c>
      <c r="E6729" s="39">
        <f>IF($D6729="","",IFERROR(VLOOKUP($D6729,AcctTbl,2,0),""))</f>
        <v>0</v>
      </c>
      <c r="F6729" s="39">
        <f>IF($D6729="","",IFERROR(VLOOKUP($D6729,AcctTbl,3,0),""))</f>
        <v>0</v>
      </c>
      <c r="G6729" s="39">
        <f>IF(Txn!$B3371="","",Txn!$D3371)</f>
        <v>0</v>
      </c>
      <c r="H6729" s="38">
        <f>IF(Txn!$B3371="","",Txn!$E3371)</f>
        <v>0</v>
      </c>
      <c r="I6729" s="40">
        <f>IF(Txn!$B3371="",0,Txn!$O3371)</f>
        <v>0</v>
      </c>
      <c r="J6729" s="40">
        <f>IF(Txn!$B3371="",0,Txn!$P3371)</f>
        <v>0</v>
      </c>
      <c r="K6729" s="41">
        <f>IF($A6729="","",IFERROR(VALUE(MID($A6729,6,2)),""))</f>
        <v>0</v>
      </c>
      <c r="L6729" s="39">
        <f>IF(Txn!$K3371="","",Txn!$K3371)</f>
        <v>0</v>
      </c>
      <c r="N6729" s="42">
        <f>IF($D6729="",0,COUNTIF(BankAccts,$D6729))</f>
        <v>0</v>
      </c>
    </row>
    <row r="6730" spans="1:14">
      <c r="A6730" s="38">
        <f>IF(Txn!$B3371="","",Txn!$B3371)</f>
        <v>0</v>
      </c>
      <c r="B6730" s="38">
        <f>IF(Txn!$B3371="","",Txn!$C3371)</f>
        <v>0</v>
      </c>
      <c r="C6730" s="39">
        <f>IF(Txn!$B3371="","","تراکنش بانکی")</f>
        <v>0</v>
      </c>
      <c r="D6730" s="38">
        <f>IF(Txn!$B3371="","",IF(IF(Txn!$U3371="TRF",Txn!$Y3371,Txn!$Z3371)="","",IF(Txn!$U3371="TRF",Txn!$Y3371,Txn!$Z3371)))</f>
        <v>0</v>
      </c>
      <c r="E6730" s="39">
        <f>IF($D6730="","",IFERROR(VLOOKUP($D6730,AcctTbl,2,0),""))</f>
        <v>0</v>
      </c>
      <c r="F6730" s="39">
        <f>IF($D6730="","",IFERROR(VLOOKUP($D6730,AcctTbl,3,0),""))</f>
        <v>0</v>
      </c>
      <c r="G6730" s="39">
        <f>IF(Txn!$B3371="","",Txn!$D3371)</f>
        <v>0</v>
      </c>
      <c r="H6730" s="38">
        <f>IF(Txn!$B3371="","",Txn!$E3371)</f>
        <v>0</v>
      </c>
      <c r="I6730" s="40">
        <f>IF(Txn!$B3371="",0,Txn!$Q3371)</f>
        <v>0</v>
      </c>
      <c r="J6730" s="40">
        <f>IF(Txn!$B3371="",0,Txn!$R3371)</f>
        <v>0</v>
      </c>
      <c r="K6730" s="41">
        <f>IF($A6730="","",IFERROR(VALUE(MID($A6730,6,2)),""))</f>
        <v>0</v>
      </c>
      <c r="L6730" s="39">
        <f>IF(Txn!$K3371="","","طرف مقابل — "&amp;Txn!$K3371)</f>
        <v>0</v>
      </c>
      <c r="N6730" s="42">
        <f>IF($D6730="",0,COUNTIF(BankAccts,$D6730))</f>
        <v>0</v>
      </c>
    </row>
    <row r="6731" spans="1:14">
      <c r="A6731" s="38">
        <f>IF(Txn!$B3372="","",Txn!$B3372)</f>
        <v>0</v>
      </c>
      <c r="B6731" s="38">
        <f>IF(Txn!$B3372="","",Txn!$C3372)</f>
        <v>0</v>
      </c>
      <c r="C6731" s="39">
        <f>IF(Txn!$B3372="","","تراکنش بانکی")</f>
        <v>0</v>
      </c>
      <c r="D6731" s="38">
        <f>IF(Txn!$B3372="","",IF(Txn!$X3372="","",Txn!$X3372))</f>
        <v>0</v>
      </c>
      <c r="E6731" s="39">
        <f>IF($D6731="","",IFERROR(VLOOKUP($D6731,AcctTbl,2,0),""))</f>
        <v>0</v>
      </c>
      <c r="F6731" s="39">
        <f>IF($D6731="","",IFERROR(VLOOKUP($D6731,AcctTbl,3,0),""))</f>
        <v>0</v>
      </c>
      <c r="G6731" s="39">
        <f>IF(Txn!$B3372="","",Txn!$D3372)</f>
        <v>0</v>
      </c>
      <c r="H6731" s="38">
        <f>IF(Txn!$B3372="","",Txn!$E3372)</f>
        <v>0</v>
      </c>
      <c r="I6731" s="40">
        <f>IF(Txn!$B3372="",0,Txn!$O3372)</f>
        <v>0</v>
      </c>
      <c r="J6731" s="40">
        <f>IF(Txn!$B3372="",0,Txn!$P3372)</f>
        <v>0</v>
      </c>
      <c r="K6731" s="41">
        <f>IF($A6731="","",IFERROR(VALUE(MID($A6731,6,2)),""))</f>
        <v>0</v>
      </c>
      <c r="L6731" s="39">
        <f>IF(Txn!$K3372="","",Txn!$K3372)</f>
        <v>0</v>
      </c>
      <c r="N6731" s="42">
        <f>IF($D6731="",0,COUNTIF(BankAccts,$D6731))</f>
        <v>0</v>
      </c>
    </row>
    <row r="6732" spans="1:14">
      <c r="A6732" s="38">
        <f>IF(Txn!$B3372="","",Txn!$B3372)</f>
        <v>0</v>
      </c>
      <c r="B6732" s="38">
        <f>IF(Txn!$B3372="","",Txn!$C3372)</f>
        <v>0</v>
      </c>
      <c r="C6732" s="39">
        <f>IF(Txn!$B3372="","","تراکنش بانکی")</f>
        <v>0</v>
      </c>
      <c r="D6732" s="38">
        <f>IF(Txn!$B3372="","",IF(IF(Txn!$U3372="TRF",Txn!$Y3372,Txn!$Z3372)="","",IF(Txn!$U3372="TRF",Txn!$Y3372,Txn!$Z3372)))</f>
        <v>0</v>
      </c>
      <c r="E6732" s="39">
        <f>IF($D6732="","",IFERROR(VLOOKUP($D6732,AcctTbl,2,0),""))</f>
        <v>0</v>
      </c>
      <c r="F6732" s="39">
        <f>IF($D6732="","",IFERROR(VLOOKUP($D6732,AcctTbl,3,0),""))</f>
        <v>0</v>
      </c>
      <c r="G6732" s="39">
        <f>IF(Txn!$B3372="","",Txn!$D3372)</f>
        <v>0</v>
      </c>
      <c r="H6732" s="38">
        <f>IF(Txn!$B3372="","",Txn!$E3372)</f>
        <v>0</v>
      </c>
      <c r="I6732" s="40">
        <f>IF(Txn!$B3372="",0,Txn!$Q3372)</f>
        <v>0</v>
      </c>
      <c r="J6732" s="40">
        <f>IF(Txn!$B3372="",0,Txn!$R3372)</f>
        <v>0</v>
      </c>
      <c r="K6732" s="41">
        <f>IF($A6732="","",IFERROR(VALUE(MID($A6732,6,2)),""))</f>
        <v>0</v>
      </c>
      <c r="L6732" s="39">
        <f>IF(Txn!$K3372="","","طرف مقابل — "&amp;Txn!$K3372)</f>
        <v>0</v>
      </c>
      <c r="N6732" s="42">
        <f>IF($D6732="",0,COUNTIF(BankAccts,$D6732))</f>
        <v>0</v>
      </c>
    </row>
    <row r="6733" spans="1:14">
      <c r="A6733" s="38">
        <f>IF(Txn!$B3373="","",Txn!$B3373)</f>
        <v>0</v>
      </c>
      <c r="B6733" s="38">
        <f>IF(Txn!$B3373="","",Txn!$C3373)</f>
        <v>0</v>
      </c>
      <c r="C6733" s="39">
        <f>IF(Txn!$B3373="","","تراکنش بانکی")</f>
        <v>0</v>
      </c>
      <c r="D6733" s="38">
        <f>IF(Txn!$B3373="","",IF(Txn!$X3373="","",Txn!$X3373))</f>
        <v>0</v>
      </c>
      <c r="E6733" s="39">
        <f>IF($D6733="","",IFERROR(VLOOKUP($D6733,AcctTbl,2,0),""))</f>
        <v>0</v>
      </c>
      <c r="F6733" s="39">
        <f>IF($D6733="","",IFERROR(VLOOKUP($D6733,AcctTbl,3,0),""))</f>
        <v>0</v>
      </c>
      <c r="G6733" s="39">
        <f>IF(Txn!$B3373="","",Txn!$D3373)</f>
        <v>0</v>
      </c>
      <c r="H6733" s="38">
        <f>IF(Txn!$B3373="","",Txn!$E3373)</f>
        <v>0</v>
      </c>
      <c r="I6733" s="40">
        <f>IF(Txn!$B3373="",0,Txn!$O3373)</f>
        <v>0</v>
      </c>
      <c r="J6733" s="40">
        <f>IF(Txn!$B3373="",0,Txn!$P3373)</f>
        <v>0</v>
      </c>
      <c r="K6733" s="41">
        <f>IF($A6733="","",IFERROR(VALUE(MID($A6733,6,2)),""))</f>
        <v>0</v>
      </c>
      <c r="L6733" s="39">
        <f>IF(Txn!$K3373="","",Txn!$K3373)</f>
        <v>0</v>
      </c>
      <c r="N6733" s="42">
        <f>IF($D6733="",0,COUNTIF(BankAccts,$D6733))</f>
        <v>0</v>
      </c>
    </row>
    <row r="6734" spans="1:14">
      <c r="A6734" s="38">
        <f>IF(Txn!$B3373="","",Txn!$B3373)</f>
        <v>0</v>
      </c>
      <c r="B6734" s="38">
        <f>IF(Txn!$B3373="","",Txn!$C3373)</f>
        <v>0</v>
      </c>
      <c r="C6734" s="39">
        <f>IF(Txn!$B3373="","","تراکنش بانکی")</f>
        <v>0</v>
      </c>
      <c r="D6734" s="38">
        <f>IF(Txn!$B3373="","",IF(IF(Txn!$U3373="TRF",Txn!$Y3373,Txn!$Z3373)="","",IF(Txn!$U3373="TRF",Txn!$Y3373,Txn!$Z3373)))</f>
        <v>0</v>
      </c>
      <c r="E6734" s="39">
        <f>IF($D6734="","",IFERROR(VLOOKUP($D6734,AcctTbl,2,0),""))</f>
        <v>0</v>
      </c>
      <c r="F6734" s="39">
        <f>IF($D6734="","",IFERROR(VLOOKUP($D6734,AcctTbl,3,0),""))</f>
        <v>0</v>
      </c>
      <c r="G6734" s="39">
        <f>IF(Txn!$B3373="","",Txn!$D3373)</f>
        <v>0</v>
      </c>
      <c r="H6734" s="38">
        <f>IF(Txn!$B3373="","",Txn!$E3373)</f>
        <v>0</v>
      </c>
      <c r="I6734" s="40">
        <f>IF(Txn!$B3373="",0,Txn!$Q3373)</f>
        <v>0</v>
      </c>
      <c r="J6734" s="40">
        <f>IF(Txn!$B3373="",0,Txn!$R3373)</f>
        <v>0</v>
      </c>
      <c r="K6734" s="41">
        <f>IF($A6734="","",IFERROR(VALUE(MID($A6734,6,2)),""))</f>
        <v>0</v>
      </c>
      <c r="L6734" s="39">
        <f>IF(Txn!$K3373="","","طرف مقابل — "&amp;Txn!$K3373)</f>
        <v>0</v>
      </c>
      <c r="N6734" s="42">
        <f>IF($D6734="",0,COUNTIF(BankAccts,$D6734))</f>
        <v>0</v>
      </c>
    </row>
    <row r="6735" spans="1:14">
      <c r="A6735" s="38">
        <f>IF(Txn!$B3374="","",Txn!$B3374)</f>
        <v>0</v>
      </c>
      <c r="B6735" s="38">
        <f>IF(Txn!$B3374="","",Txn!$C3374)</f>
        <v>0</v>
      </c>
      <c r="C6735" s="39">
        <f>IF(Txn!$B3374="","","تراکنش بانکی")</f>
        <v>0</v>
      </c>
      <c r="D6735" s="38">
        <f>IF(Txn!$B3374="","",IF(Txn!$X3374="","",Txn!$X3374))</f>
        <v>0</v>
      </c>
      <c r="E6735" s="39">
        <f>IF($D6735="","",IFERROR(VLOOKUP($D6735,AcctTbl,2,0),""))</f>
        <v>0</v>
      </c>
      <c r="F6735" s="39">
        <f>IF($D6735="","",IFERROR(VLOOKUP($D6735,AcctTbl,3,0),""))</f>
        <v>0</v>
      </c>
      <c r="G6735" s="39">
        <f>IF(Txn!$B3374="","",Txn!$D3374)</f>
        <v>0</v>
      </c>
      <c r="H6735" s="38">
        <f>IF(Txn!$B3374="","",Txn!$E3374)</f>
        <v>0</v>
      </c>
      <c r="I6735" s="40">
        <f>IF(Txn!$B3374="",0,Txn!$O3374)</f>
        <v>0</v>
      </c>
      <c r="J6735" s="40">
        <f>IF(Txn!$B3374="",0,Txn!$P3374)</f>
        <v>0</v>
      </c>
      <c r="K6735" s="41">
        <f>IF($A6735="","",IFERROR(VALUE(MID($A6735,6,2)),""))</f>
        <v>0</v>
      </c>
      <c r="L6735" s="39">
        <f>IF(Txn!$K3374="","",Txn!$K3374)</f>
        <v>0</v>
      </c>
      <c r="N6735" s="42">
        <f>IF($D6735="",0,COUNTIF(BankAccts,$D6735))</f>
        <v>0</v>
      </c>
    </row>
    <row r="6736" spans="1:14">
      <c r="A6736" s="38">
        <f>IF(Txn!$B3374="","",Txn!$B3374)</f>
        <v>0</v>
      </c>
      <c r="B6736" s="38">
        <f>IF(Txn!$B3374="","",Txn!$C3374)</f>
        <v>0</v>
      </c>
      <c r="C6736" s="39">
        <f>IF(Txn!$B3374="","","تراکنش بانکی")</f>
        <v>0</v>
      </c>
      <c r="D6736" s="38">
        <f>IF(Txn!$B3374="","",IF(IF(Txn!$U3374="TRF",Txn!$Y3374,Txn!$Z3374)="","",IF(Txn!$U3374="TRF",Txn!$Y3374,Txn!$Z3374)))</f>
        <v>0</v>
      </c>
      <c r="E6736" s="39">
        <f>IF($D6736="","",IFERROR(VLOOKUP($D6736,AcctTbl,2,0),""))</f>
        <v>0</v>
      </c>
      <c r="F6736" s="39">
        <f>IF($D6736="","",IFERROR(VLOOKUP($D6736,AcctTbl,3,0),""))</f>
        <v>0</v>
      </c>
      <c r="G6736" s="39">
        <f>IF(Txn!$B3374="","",Txn!$D3374)</f>
        <v>0</v>
      </c>
      <c r="H6736" s="38">
        <f>IF(Txn!$B3374="","",Txn!$E3374)</f>
        <v>0</v>
      </c>
      <c r="I6736" s="40">
        <f>IF(Txn!$B3374="",0,Txn!$Q3374)</f>
        <v>0</v>
      </c>
      <c r="J6736" s="40">
        <f>IF(Txn!$B3374="",0,Txn!$R3374)</f>
        <v>0</v>
      </c>
      <c r="K6736" s="41">
        <f>IF($A6736="","",IFERROR(VALUE(MID($A6736,6,2)),""))</f>
        <v>0</v>
      </c>
      <c r="L6736" s="39">
        <f>IF(Txn!$K3374="","","طرف مقابل — "&amp;Txn!$K3374)</f>
        <v>0</v>
      </c>
      <c r="N6736" s="42">
        <f>IF($D6736="",0,COUNTIF(BankAccts,$D6736))</f>
        <v>0</v>
      </c>
    </row>
    <row r="6737" spans="1:14">
      <c r="A6737" s="38">
        <f>IF(Txn!$B3375="","",Txn!$B3375)</f>
        <v>0</v>
      </c>
      <c r="B6737" s="38">
        <f>IF(Txn!$B3375="","",Txn!$C3375)</f>
        <v>0</v>
      </c>
      <c r="C6737" s="39">
        <f>IF(Txn!$B3375="","","تراکنش بانکی")</f>
        <v>0</v>
      </c>
      <c r="D6737" s="38">
        <f>IF(Txn!$B3375="","",IF(Txn!$X3375="","",Txn!$X3375))</f>
        <v>0</v>
      </c>
      <c r="E6737" s="39">
        <f>IF($D6737="","",IFERROR(VLOOKUP($D6737,AcctTbl,2,0),""))</f>
        <v>0</v>
      </c>
      <c r="F6737" s="39">
        <f>IF($D6737="","",IFERROR(VLOOKUP($D6737,AcctTbl,3,0),""))</f>
        <v>0</v>
      </c>
      <c r="G6737" s="39">
        <f>IF(Txn!$B3375="","",Txn!$D3375)</f>
        <v>0</v>
      </c>
      <c r="H6737" s="38">
        <f>IF(Txn!$B3375="","",Txn!$E3375)</f>
        <v>0</v>
      </c>
      <c r="I6737" s="40">
        <f>IF(Txn!$B3375="",0,Txn!$O3375)</f>
        <v>0</v>
      </c>
      <c r="J6737" s="40">
        <f>IF(Txn!$B3375="",0,Txn!$P3375)</f>
        <v>0</v>
      </c>
      <c r="K6737" s="41">
        <f>IF($A6737="","",IFERROR(VALUE(MID($A6737,6,2)),""))</f>
        <v>0</v>
      </c>
      <c r="L6737" s="39">
        <f>IF(Txn!$K3375="","",Txn!$K3375)</f>
        <v>0</v>
      </c>
      <c r="N6737" s="42">
        <f>IF($D6737="",0,COUNTIF(BankAccts,$D6737))</f>
        <v>0</v>
      </c>
    </row>
    <row r="6738" spans="1:14">
      <c r="A6738" s="38">
        <f>IF(Txn!$B3375="","",Txn!$B3375)</f>
        <v>0</v>
      </c>
      <c r="B6738" s="38">
        <f>IF(Txn!$B3375="","",Txn!$C3375)</f>
        <v>0</v>
      </c>
      <c r="C6738" s="39">
        <f>IF(Txn!$B3375="","","تراکنش بانکی")</f>
        <v>0</v>
      </c>
      <c r="D6738" s="38">
        <f>IF(Txn!$B3375="","",IF(IF(Txn!$U3375="TRF",Txn!$Y3375,Txn!$Z3375)="","",IF(Txn!$U3375="TRF",Txn!$Y3375,Txn!$Z3375)))</f>
        <v>0</v>
      </c>
      <c r="E6738" s="39">
        <f>IF($D6738="","",IFERROR(VLOOKUP($D6738,AcctTbl,2,0),""))</f>
        <v>0</v>
      </c>
      <c r="F6738" s="39">
        <f>IF($D6738="","",IFERROR(VLOOKUP($D6738,AcctTbl,3,0),""))</f>
        <v>0</v>
      </c>
      <c r="G6738" s="39">
        <f>IF(Txn!$B3375="","",Txn!$D3375)</f>
        <v>0</v>
      </c>
      <c r="H6738" s="38">
        <f>IF(Txn!$B3375="","",Txn!$E3375)</f>
        <v>0</v>
      </c>
      <c r="I6738" s="40">
        <f>IF(Txn!$B3375="",0,Txn!$Q3375)</f>
        <v>0</v>
      </c>
      <c r="J6738" s="40">
        <f>IF(Txn!$B3375="",0,Txn!$R3375)</f>
        <v>0</v>
      </c>
      <c r="K6738" s="41">
        <f>IF($A6738="","",IFERROR(VALUE(MID($A6738,6,2)),""))</f>
        <v>0</v>
      </c>
      <c r="L6738" s="39">
        <f>IF(Txn!$K3375="","","طرف مقابل — "&amp;Txn!$K3375)</f>
        <v>0</v>
      </c>
      <c r="N6738" s="42">
        <f>IF($D6738="",0,COUNTIF(BankAccts,$D6738))</f>
        <v>0</v>
      </c>
    </row>
    <row r="6739" spans="1:14">
      <c r="A6739" s="38">
        <f>IF(Txn!$B3376="","",Txn!$B3376)</f>
        <v>0</v>
      </c>
      <c r="B6739" s="38">
        <f>IF(Txn!$B3376="","",Txn!$C3376)</f>
        <v>0</v>
      </c>
      <c r="C6739" s="39">
        <f>IF(Txn!$B3376="","","تراکنش بانکی")</f>
        <v>0</v>
      </c>
      <c r="D6739" s="38">
        <f>IF(Txn!$B3376="","",IF(Txn!$X3376="","",Txn!$X3376))</f>
        <v>0</v>
      </c>
      <c r="E6739" s="39">
        <f>IF($D6739="","",IFERROR(VLOOKUP($D6739,AcctTbl,2,0),""))</f>
        <v>0</v>
      </c>
      <c r="F6739" s="39">
        <f>IF($D6739="","",IFERROR(VLOOKUP($D6739,AcctTbl,3,0),""))</f>
        <v>0</v>
      </c>
      <c r="G6739" s="39">
        <f>IF(Txn!$B3376="","",Txn!$D3376)</f>
        <v>0</v>
      </c>
      <c r="H6739" s="38">
        <f>IF(Txn!$B3376="","",Txn!$E3376)</f>
        <v>0</v>
      </c>
      <c r="I6739" s="40">
        <f>IF(Txn!$B3376="",0,Txn!$O3376)</f>
        <v>0</v>
      </c>
      <c r="J6739" s="40">
        <f>IF(Txn!$B3376="",0,Txn!$P3376)</f>
        <v>0</v>
      </c>
      <c r="K6739" s="41">
        <f>IF($A6739="","",IFERROR(VALUE(MID($A6739,6,2)),""))</f>
        <v>0</v>
      </c>
      <c r="L6739" s="39">
        <f>IF(Txn!$K3376="","",Txn!$K3376)</f>
        <v>0</v>
      </c>
      <c r="N6739" s="42">
        <f>IF($D6739="",0,COUNTIF(BankAccts,$D6739))</f>
        <v>0</v>
      </c>
    </row>
    <row r="6740" spans="1:14">
      <c r="A6740" s="38">
        <f>IF(Txn!$B3376="","",Txn!$B3376)</f>
        <v>0</v>
      </c>
      <c r="B6740" s="38">
        <f>IF(Txn!$B3376="","",Txn!$C3376)</f>
        <v>0</v>
      </c>
      <c r="C6740" s="39">
        <f>IF(Txn!$B3376="","","تراکنش بانکی")</f>
        <v>0</v>
      </c>
      <c r="D6740" s="38">
        <f>IF(Txn!$B3376="","",IF(IF(Txn!$U3376="TRF",Txn!$Y3376,Txn!$Z3376)="","",IF(Txn!$U3376="TRF",Txn!$Y3376,Txn!$Z3376)))</f>
        <v>0</v>
      </c>
      <c r="E6740" s="39">
        <f>IF($D6740="","",IFERROR(VLOOKUP($D6740,AcctTbl,2,0),""))</f>
        <v>0</v>
      </c>
      <c r="F6740" s="39">
        <f>IF($D6740="","",IFERROR(VLOOKUP($D6740,AcctTbl,3,0),""))</f>
        <v>0</v>
      </c>
      <c r="G6740" s="39">
        <f>IF(Txn!$B3376="","",Txn!$D3376)</f>
        <v>0</v>
      </c>
      <c r="H6740" s="38">
        <f>IF(Txn!$B3376="","",Txn!$E3376)</f>
        <v>0</v>
      </c>
      <c r="I6740" s="40">
        <f>IF(Txn!$B3376="",0,Txn!$Q3376)</f>
        <v>0</v>
      </c>
      <c r="J6740" s="40">
        <f>IF(Txn!$B3376="",0,Txn!$R3376)</f>
        <v>0</v>
      </c>
      <c r="K6740" s="41">
        <f>IF($A6740="","",IFERROR(VALUE(MID($A6740,6,2)),""))</f>
        <v>0</v>
      </c>
      <c r="L6740" s="39">
        <f>IF(Txn!$K3376="","","طرف مقابل — "&amp;Txn!$K3376)</f>
        <v>0</v>
      </c>
      <c r="N6740" s="42">
        <f>IF($D6740="",0,COUNTIF(BankAccts,$D6740))</f>
        <v>0</v>
      </c>
    </row>
    <row r="6741" spans="1:14">
      <c r="A6741" s="38">
        <f>IF(Txn!$B3377="","",Txn!$B3377)</f>
        <v>0</v>
      </c>
      <c r="B6741" s="38">
        <f>IF(Txn!$B3377="","",Txn!$C3377)</f>
        <v>0</v>
      </c>
      <c r="C6741" s="39">
        <f>IF(Txn!$B3377="","","تراکنش بانکی")</f>
        <v>0</v>
      </c>
      <c r="D6741" s="38">
        <f>IF(Txn!$B3377="","",IF(Txn!$X3377="","",Txn!$X3377))</f>
        <v>0</v>
      </c>
      <c r="E6741" s="39">
        <f>IF($D6741="","",IFERROR(VLOOKUP($D6741,AcctTbl,2,0),""))</f>
        <v>0</v>
      </c>
      <c r="F6741" s="39">
        <f>IF($D6741="","",IFERROR(VLOOKUP($D6741,AcctTbl,3,0),""))</f>
        <v>0</v>
      </c>
      <c r="G6741" s="39">
        <f>IF(Txn!$B3377="","",Txn!$D3377)</f>
        <v>0</v>
      </c>
      <c r="H6741" s="38">
        <f>IF(Txn!$B3377="","",Txn!$E3377)</f>
        <v>0</v>
      </c>
      <c r="I6741" s="40">
        <f>IF(Txn!$B3377="",0,Txn!$O3377)</f>
        <v>0</v>
      </c>
      <c r="J6741" s="40">
        <f>IF(Txn!$B3377="",0,Txn!$P3377)</f>
        <v>0</v>
      </c>
      <c r="K6741" s="41">
        <f>IF($A6741="","",IFERROR(VALUE(MID($A6741,6,2)),""))</f>
        <v>0</v>
      </c>
      <c r="L6741" s="39">
        <f>IF(Txn!$K3377="","",Txn!$K3377)</f>
        <v>0</v>
      </c>
      <c r="N6741" s="42">
        <f>IF($D6741="",0,COUNTIF(BankAccts,$D6741))</f>
        <v>0</v>
      </c>
    </row>
    <row r="6742" spans="1:14">
      <c r="A6742" s="38">
        <f>IF(Txn!$B3377="","",Txn!$B3377)</f>
        <v>0</v>
      </c>
      <c r="B6742" s="38">
        <f>IF(Txn!$B3377="","",Txn!$C3377)</f>
        <v>0</v>
      </c>
      <c r="C6742" s="39">
        <f>IF(Txn!$B3377="","","تراکنش بانکی")</f>
        <v>0</v>
      </c>
      <c r="D6742" s="38">
        <f>IF(Txn!$B3377="","",IF(IF(Txn!$U3377="TRF",Txn!$Y3377,Txn!$Z3377)="","",IF(Txn!$U3377="TRF",Txn!$Y3377,Txn!$Z3377)))</f>
        <v>0</v>
      </c>
      <c r="E6742" s="39">
        <f>IF($D6742="","",IFERROR(VLOOKUP($D6742,AcctTbl,2,0),""))</f>
        <v>0</v>
      </c>
      <c r="F6742" s="39">
        <f>IF($D6742="","",IFERROR(VLOOKUP($D6742,AcctTbl,3,0),""))</f>
        <v>0</v>
      </c>
      <c r="G6742" s="39">
        <f>IF(Txn!$B3377="","",Txn!$D3377)</f>
        <v>0</v>
      </c>
      <c r="H6742" s="38">
        <f>IF(Txn!$B3377="","",Txn!$E3377)</f>
        <v>0</v>
      </c>
      <c r="I6742" s="40">
        <f>IF(Txn!$B3377="",0,Txn!$Q3377)</f>
        <v>0</v>
      </c>
      <c r="J6742" s="40">
        <f>IF(Txn!$B3377="",0,Txn!$R3377)</f>
        <v>0</v>
      </c>
      <c r="K6742" s="41">
        <f>IF($A6742="","",IFERROR(VALUE(MID($A6742,6,2)),""))</f>
        <v>0</v>
      </c>
      <c r="L6742" s="39">
        <f>IF(Txn!$K3377="","","طرف مقابل — "&amp;Txn!$K3377)</f>
        <v>0</v>
      </c>
      <c r="N6742" s="42">
        <f>IF($D6742="",0,COUNTIF(BankAccts,$D6742))</f>
        <v>0</v>
      </c>
    </row>
    <row r="6743" spans="1:14">
      <c r="A6743" s="38">
        <f>IF(Txn!$B3378="","",Txn!$B3378)</f>
        <v>0</v>
      </c>
      <c r="B6743" s="38">
        <f>IF(Txn!$B3378="","",Txn!$C3378)</f>
        <v>0</v>
      </c>
      <c r="C6743" s="39">
        <f>IF(Txn!$B3378="","","تراکنش بانکی")</f>
        <v>0</v>
      </c>
      <c r="D6743" s="38">
        <f>IF(Txn!$B3378="","",IF(Txn!$X3378="","",Txn!$X3378))</f>
        <v>0</v>
      </c>
      <c r="E6743" s="39">
        <f>IF($D6743="","",IFERROR(VLOOKUP($D6743,AcctTbl,2,0),""))</f>
        <v>0</v>
      </c>
      <c r="F6743" s="39">
        <f>IF($D6743="","",IFERROR(VLOOKUP($D6743,AcctTbl,3,0),""))</f>
        <v>0</v>
      </c>
      <c r="G6743" s="39">
        <f>IF(Txn!$B3378="","",Txn!$D3378)</f>
        <v>0</v>
      </c>
      <c r="H6743" s="38">
        <f>IF(Txn!$B3378="","",Txn!$E3378)</f>
        <v>0</v>
      </c>
      <c r="I6743" s="40">
        <f>IF(Txn!$B3378="",0,Txn!$O3378)</f>
        <v>0</v>
      </c>
      <c r="J6743" s="40">
        <f>IF(Txn!$B3378="",0,Txn!$P3378)</f>
        <v>0</v>
      </c>
      <c r="K6743" s="41">
        <f>IF($A6743="","",IFERROR(VALUE(MID($A6743,6,2)),""))</f>
        <v>0</v>
      </c>
      <c r="L6743" s="39">
        <f>IF(Txn!$K3378="","",Txn!$K3378)</f>
        <v>0</v>
      </c>
      <c r="N6743" s="42">
        <f>IF($D6743="",0,COUNTIF(BankAccts,$D6743))</f>
        <v>0</v>
      </c>
    </row>
    <row r="6744" spans="1:14">
      <c r="A6744" s="38">
        <f>IF(Txn!$B3378="","",Txn!$B3378)</f>
        <v>0</v>
      </c>
      <c r="B6744" s="38">
        <f>IF(Txn!$B3378="","",Txn!$C3378)</f>
        <v>0</v>
      </c>
      <c r="C6744" s="39">
        <f>IF(Txn!$B3378="","","تراکنش بانکی")</f>
        <v>0</v>
      </c>
      <c r="D6744" s="38">
        <f>IF(Txn!$B3378="","",IF(IF(Txn!$U3378="TRF",Txn!$Y3378,Txn!$Z3378)="","",IF(Txn!$U3378="TRF",Txn!$Y3378,Txn!$Z3378)))</f>
        <v>0</v>
      </c>
      <c r="E6744" s="39">
        <f>IF($D6744="","",IFERROR(VLOOKUP($D6744,AcctTbl,2,0),""))</f>
        <v>0</v>
      </c>
      <c r="F6744" s="39">
        <f>IF($D6744="","",IFERROR(VLOOKUP($D6744,AcctTbl,3,0),""))</f>
        <v>0</v>
      </c>
      <c r="G6744" s="39">
        <f>IF(Txn!$B3378="","",Txn!$D3378)</f>
        <v>0</v>
      </c>
      <c r="H6744" s="38">
        <f>IF(Txn!$B3378="","",Txn!$E3378)</f>
        <v>0</v>
      </c>
      <c r="I6744" s="40">
        <f>IF(Txn!$B3378="",0,Txn!$Q3378)</f>
        <v>0</v>
      </c>
      <c r="J6744" s="40">
        <f>IF(Txn!$B3378="",0,Txn!$R3378)</f>
        <v>0</v>
      </c>
      <c r="K6744" s="41">
        <f>IF($A6744="","",IFERROR(VALUE(MID($A6744,6,2)),""))</f>
        <v>0</v>
      </c>
      <c r="L6744" s="39">
        <f>IF(Txn!$K3378="","","طرف مقابل — "&amp;Txn!$K3378)</f>
        <v>0</v>
      </c>
      <c r="N6744" s="42">
        <f>IF($D6744="",0,COUNTIF(BankAccts,$D6744))</f>
        <v>0</v>
      </c>
    </row>
    <row r="6745" spans="1:14">
      <c r="A6745" s="38">
        <f>IF(Txn!$B3379="","",Txn!$B3379)</f>
        <v>0</v>
      </c>
      <c r="B6745" s="38">
        <f>IF(Txn!$B3379="","",Txn!$C3379)</f>
        <v>0</v>
      </c>
      <c r="C6745" s="39">
        <f>IF(Txn!$B3379="","","تراکنش بانکی")</f>
        <v>0</v>
      </c>
      <c r="D6745" s="38">
        <f>IF(Txn!$B3379="","",IF(Txn!$X3379="","",Txn!$X3379))</f>
        <v>0</v>
      </c>
      <c r="E6745" s="39">
        <f>IF($D6745="","",IFERROR(VLOOKUP($D6745,AcctTbl,2,0),""))</f>
        <v>0</v>
      </c>
      <c r="F6745" s="39">
        <f>IF($D6745="","",IFERROR(VLOOKUP($D6745,AcctTbl,3,0),""))</f>
        <v>0</v>
      </c>
      <c r="G6745" s="39">
        <f>IF(Txn!$B3379="","",Txn!$D3379)</f>
        <v>0</v>
      </c>
      <c r="H6745" s="38">
        <f>IF(Txn!$B3379="","",Txn!$E3379)</f>
        <v>0</v>
      </c>
      <c r="I6745" s="40">
        <f>IF(Txn!$B3379="",0,Txn!$O3379)</f>
        <v>0</v>
      </c>
      <c r="J6745" s="40">
        <f>IF(Txn!$B3379="",0,Txn!$P3379)</f>
        <v>0</v>
      </c>
      <c r="K6745" s="41">
        <f>IF($A6745="","",IFERROR(VALUE(MID($A6745,6,2)),""))</f>
        <v>0</v>
      </c>
      <c r="L6745" s="39">
        <f>IF(Txn!$K3379="","",Txn!$K3379)</f>
        <v>0</v>
      </c>
      <c r="N6745" s="42">
        <f>IF($D6745="",0,COUNTIF(BankAccts,$D6745))</f>
        <v>0</v>
      </c>
    </row>
    <row r="6746" spans="1:14">
      <c r="A6746" s="38">
        <f>IF(Txn!$B3379="","",Txn!$B3379)</f>
        <v>0</v>
      </c>
      <c r="B6746" s="38">
        <f>IF(Txn!$B3379="","",Txn!$C3379)</f>
        <v>0</v>
      </c>
      <c r="C6746" s="39">
        <f>IF(Txn!$B3379="","","تراکنش بانکی")</f>
        <v>0</v>
      </c>
      <c r="D6746" s="38">
        <f>IF(Txn!$B3379="","",IF(IF(Txn!$U3379="TRF",Txn!$Y3379,Txn!$Z3379)="","",IF(Txn!$U3379="TRF",Txn!$Y3379,Txn!$Z3379)))</f>
        <v>0</v>
      </c>
      <c r="E6746" s="39">
        <f>IF($D6746="","",IFERROR(VLOOKUP($D6746,AcctTbl,2,0),""))</f>
        <v>0</v>
      </c>
      <c r="F6746" s="39">
        <f>IF($D6746="","",IFERROR(VLOOKUP($D6746,AcctTbl,3,0),""))</f>
        <v>0</v>
      </c>
      <c r="G6746" s="39">
        <f>IF(Txn!$B3379="","",Txn!$D3379)</f>
        <v>0</v>
      </c>
      <c r="H6746" s="38">
        <f>IF(Txn!$B3379="","",Txn!$E3379)</f>
        <v>0</v>
      </c>
      <c r="I6746" s="40">
        <f>IF(Txn!$B3379="",0,Txn!$Q3379)</f>
        <v>0</v>
      </c>
      <c r="J6746" s="40">
        <f>IF(Txn!$B3379="",0,Txn!$R3379)</f>
        <v>0</v>
      </c>
      <c r="K6746" s="41">
        <f>IF($A6746="","",IFERROR(VALUE(MID($A6746,6,2)),""))</f>
        <v>0</v>
      </c>
      <c r="L6746" s="39">
        <f>IF(Txn!$K3379="","","طرف مقابل — "&amp;Txn!$K3379)</f>
        <v>0</v>
      </c>
      <c r="N6746" s="42">
        <f>IF($D6746="",0,COUNTIF(BankAccts,$D6746))</f>
        <v>0</v>
      </c>
    </row>
    <row r="6747" spans="1:14">
      <c r="A6747" s="38">
        <f>IF(Txn!$B3380="","",Txn!$B3380)</f>
        <v>0</v>
      </c>
      <c r="B6747" s="38">
        <f>IF(Txn!$B3380="","",Txn!$C3380)</f>
        <v>0</v>
      </c>
      <c r="C6747" s="39">
        <f>IF(Txn!$B3380="","","تراکنش بانکی")</f>
        <v>0</v>
      </c>
      <c r="D6747" s="38">
        <f>IF(Txn!$B3380="","",IF(Txn!$X3380="","",Txn!$X3380))</f>
        <v>0</v>
      </c>
      <c r="E6747" s="39">
        <f>IF($D6747="","",IFERROR(VLOOKUP($D6747,AcctTbl,2,0),""))</f>
        <v>0</v>
      </c>
      <c r="F6747" s="39">
        <f>IF($D6747="","",IFERROR(VLOOKUP($D6747,AcctTbl,3,0),""))</f>
        <v>0</v>
      </c>
      <c r="G6747" s="39">
        <f>IF(Txn!$B3380="","",Txn!$D3380)</f>
        <v>0</v>
      </c>
      <c r="H6747" s="38">
        <f>IF(Txn!$B3380="","",Txn!$E3380)</f>
        <v>0</v>
      </c>
      <c r="I6747" s="40">
        <f>IF(Txn!$B3380="",0,Txn!$O3380)</f>
        <v>0</v>
      </c>
      <c r="J6747" s="40">
        <f>IF(Txn!$B3380="",0,Txn!$P3380)</f>
        <v>0</v>
      </c>
      <c r="K6747" s="41">
        <f>IF($A6747="","",IFERROR(VALUE(MID($A6747,6,2)),""))</f>
        <v>0</v>
      </c>
      <c r="L6747" s="39">
        <f>IF(Txn!$K3380="","",Txn!$K3380)</f>
        <v>0</v>
      </c>
      <c r="N6747" s="42">
        <f>IF($D6747="",0,COUNTIF(BankAccts,$D6747))</f>
        <v>0</v>
      </c>
    </row>
    <row r="6748" spans="1:14">
      <c r="A6748" s="38">
        <f>IF(Txn!$B3380="","",Txn!$B3380)</f>
        <v>0</v>
      </c>
      <c r="B6748" s="38">
        <f>IF(Txn!$B3380="","",Txn!$C3380)</f>
        <v>0</v>
      </c>
      <c r="C6748" s="39">
        <f>IF(Txn!$B3380="","","تراکنش بانکی")</f>
        <v>0</v>
      </c>
      <c r="D6748" s="38">
        <f>IF(Txn!$B3380="","",IF(IF(Txn!$U3380="TRF",Txn!$Y3380,Txn!$Z3380)="","",IF(Txn!$U3380="TRF",Txn!$Y3380,Txn!$Z3380)))</f>
        <v>0</v>
      </c>
      <c r="E6748" s="39">
        <f>IF($D6748="","",IFERROR(VLOOKUP($D6748,AcctTbl,2,0),""))</f>
        <v>0</v>
      </c>
      <c r="F6748" s="39">
        <f>IF($D6748="","",IFERROR(VLOOKUP($D6748,AcctTbl,3,0),""))</f>
        <v>0</v>
      </c>
      <c r="G6748" s="39">
        <f>IF(Txn!$B3380="","",Txn!$D3380)</f>
        <v>0</v>
      </c>
      <c r="H6748" s="38">
        <f>IF(Txn!$B3380="","",Txn!$E3380)</f>
        <v>0</v>
      </c>
      <c r="I6748" s="40">
        <f>IF(Txn!$B3380="",0,Txn!$Q3380)</f>
        <v>0</v>
      </c>
      <c r="J6748" s="40">
        <f>IF(Txn!$B3380="",0,Txn!$R3380)</f>
        <v>0</v>
      </c>
      <c r="K6748" s="41">
        <f>IF($A6748="","",IFERROR(VALUE(MID($A6748,6,2)),""))</f>
        <v>0</v>
      </c>
      <c r="L6748" s="39">
        <f>IF(Txn!$K3380="","","طرف مقابل — "&amp;Txn!$K3380)</f>
        <v>0</v>
      </c>
      <c r="N6748" s="42">
        <f>IF($D6748="",0,COUNTIF(BankAccts,$D6748))</f>
        <v>0</v>
      </c>
    </row>
    <row r="6749" spans="1:14">
      <c r="A6749" s="38">
        <f>IF(Txn!$B3381="","",Txn!$B3381)</f>
        <v>0</v>
      </c>
      <c r="B6749" s="38">
        <f>IF(Txn!$B3381="","",Txn!$C3381)</f>
        <v>0</v>
      </c>
      <c r="C6749" s="39">
        <f>IF(Txn!$B3381="","","تراکنش بانکی")</f>
        <v>0</v>
      </c>
      <c r="D6749" s="38">
        <f>IF(Txn!$B3381="","",IF(Txn!$X3381="","",Txn!$X3381))</f>
        <v>0</v>
      </c>
      <c r="E6749" s="39">
        <f>IF($D6749="","",IFERROR(VLOOKUP($D6749,AcctTbl,2,0),""))</f>
        <v>0</v>
      </c>
      <c r="F6749" s="39">
        <f>IF($D6749="","",IFERROR(VLOOKUP($D6749,AcctTbl,3,0),""))</f>
        <v>0</v>
      </c>
      <c r="G6749" s="39">
        <f>IF(Txn!$B3381="","",Txn!$D3381)</f>
        <v>0</v>
      </c>
      <c r="H6749" s="38">
        <f>IF(Txn!$B3381="","",Txn!$E3381)</f>
        <v>0</v>
      </c>
      <c r="I6749" s="40">
        <f>IF(Txn!$B3381="",0,Txn!$O3381)</f>
        <v>0</v>
      </c>
      <c r="J6749" s="40">
        <f>IF(Txn!$B3381="",0,Txn!$P3381)</f>
        <v>0</v>
      </c>
      <c r="K6749" s="41">
        <f>IF($A6749="","",IFERROR(VALUE(MID($A6749,6,2)),""))</f>
        <v>0</v>
      </c>
      <c r="L6749" s="39">
        <f>IF(Txn!$K3381="","",Txn!$K3381)</f>
        <v>0</v>
      </c>
      <c r="N6749" s="42">
        <f>IF($D6749="",0,COUNTIF(BankAccts,$D6749))</f>
        <v>0</v>
      </c>
    </row>
    <row r="6750" spans="1:14">
      <c r="A6750" s="38">
        <f>IF(Txn!$B3381="","",Txn!$B3381)</f>
        <v>0</v>
      </c>
      <c r="B6750" s="38">
        <f>IF(Txn!$B3381="","",Txn!$C3381)</f>
        <v>0</v>
      </c>
      <c r="C6750" s="39">
        <f>IF(Txn!$B3381="","","تراکنش بانکی")</f>
        <v>0</v>
      </c>
      <c r="D6750" s="38">
        <f>IF(Txn!$B3381="","",IF(IF(Txn!$U3381="TRF",Txn!$Y3381,Txn!$Z3381)="","",IF(Txn!$U3381="TRF",Txn!$Y3381,Txn!$Z3381)))</f>
        <v>0</v>
      </c>
      <c r="E6750" s="39">
        <f>IF($D6750="","",IFERROR(VLOOKUP($D6750,AcctTbl,2,0),""))</f>
        <v>0</v>
      </c>
      <c r="F6750" s="39">
        <f>IF($D6750="","",IFERROR(VLOOKUP($D6750,AcctTbl,3,0),""))</f>
        <v>0</v>
      </c>
      <c r="G6750" s="39">
        <f>IF(Txn!$B3381="","",Txn!$D3381)</f>
        <v>0</v>
      </c>
      <c r="H6750" s="38">
        <f>IF(Txn!$B3381="","",Txn!$E3381)</f>
        <v>0</v>
      </c>
      <c r="I6750" s="40">
        <f>IF(Txn!$B3381="",0,Txn!$Q3381)</f>
        <v>0</v>
      </c>
      <c r="J6750" s="40">
        <f>IF(Txn!$B3381="",0,Txn!$R3381)</f>
        <v>0</v>
      </c>
      <c r="K6750" s="41">
        <f>IF($A6750="","",IFERROR(VALUE(MID($A6750,6,2)),""))</f>
        <v>0</v>
      </c>
      <c r="L6750" s="39">
        <f>IF(Txn!$K3381="","","طرف مقابل — "&amp;Txn!$K3381)</f>
        <v>0</v>
      </c>
      <c r="N6750" s="42">
        <f>IF($D6750="",0,COUNTIF(BankAccts,$D6750))</f>
        <v>0</v>
      </c>
    </row>
    <row r="6751" spans="1:14">
      <c r="A6751" s="38">
        <f>IF(Txn!$B3382="","",Txn!$B3382)</f>
        <v>0</v>
      </c>
      <c r="B6751" s="38">
        <f>IF(Txn!$B3382="","",Txn!$C3382)</f>
        <v>0</v>
      </c>
      <c r="C6751" s="39">
        <f>IF(Txn!$B3382="","","تراکنش بانکی")</f>
        <v>0</v>
      </c>
      <c r="D6751" s="38">
        <f>IF(Txn!$B3382="","",IF(Txn!$X3382="","",Txn!$X3382))</f>
        <v>0</v>
      </c>
      <c r="E6751" s="39">
        <f>IF($D6751="","",IFERROR(VLOOKUP($D6751,AcctTbl,2,0),""))</f>
        <v>0</v>
      </c>
      <c r="F6751" s="39">
        <f>IF($D6751="","",IFERROR(VLOOKUP($D6751,AcctTbl,3,0),""))</f>
        <v>0</v>
      </c>
      <c r="G6751" s="39">
        <f>IF(Txn!$B3382="","",Txn!$D3382)</f>
        <v>0</v>
      </c>
      <c r="H6751" s="38">
        <f>IF(Txn!$B3382="","",Txn!$E3382)</f>
        <v>0</v>
      </c>
      <c r="I6751" s="40">
        <f>IF(Txn!$B3382="",0,Txn!$O3382)</f>
        <v>0</v>
      </c>
      <c r="J6751" s="40">
        <f>IF(Txn!$B3382="",0,Txn!$P3382)</f>
        <v>0</v>
      </c>
      <c r="K6751" s="41">
        <f>IF($A6751="","",IFERROR(VALUE(MID($A6751,6,2)),""))</f>
        <v>0</v>
      </c>
      <c r="L6751" s="39">
        <f>IF(Txn!$K3382="","",Txn!$K3382)</f>
        <v>0</v>
      </c>
      <c r="N6751" s="42">
        <f>IF($D6751="",0,COUNTIF(BankAccts,$D6751))</f>
        <v>0</v>
      </c>
    </row>
    <row r="6752" spans="1:14">
      <c r="A6752" s="38">
        <f>IF(Txn!$B3382="","",Txn!$B3382)</f>
        <v>0</v>
      </c>
      <c r="B6752" s="38">
        <f>IF(Txn!$B3382="","",Txn!$C3382)</f>
        <v>0</v>
      </c>
      <c r="C6752" s="39">
        <f>IF(Txn!$B3382="","","تراکنش بانکی")</f>
        <v>0</v>
      </c>
      <c r="D6752" s="38">
        <f>IF(Txn!$B3382="","",IF(IF(Txn!$U3382="TRF",Txn!$Y3382,Txn!$Z3382)="","",IF(Txn!$U3382="TRF",Txn!$Y3382,Txn!$Z3382)))</f>
        <v>0</v>
      </c>
      <c r="E6752" s="39">
        <f>IF($D6752="","",IFERROR(VLOOKUP($D6752,AcctTbl,2,0),""))</f>
        <v>0</v>
      </c>
      <c r="F6752" s="39">
        <f>IF($D6752="","",IFERROR(VLOOKUP($D6752,AcctTbl,3,0),""))</f>
        <v>0</v>
      </c>
      <c r="G6752" s="39">
        <f>IF(Txn!$B3382="","",Txn!$D3382)</f>
        <v>0</v>
      </c>
      <c r="H6752" s="38">
        <f>IF(Txn!$B3382="","",Txn!$E3382)</f>
        <v>0</v>
      </c>
      <c r="I6752" s="40">
        <f>IF(Txn!$B3382="",0,Txn!$Q3382)</f>
        <v>0</v>
      </c>
      <c r="J6752" s="40">
        <f>IF(Txn!$B3382="",0,Txn!$R3382)</f>
        <v>0</v>
      </c>
      <c r="K6752" s="41">
        <f>IF($A6752="","",IFERROR(VALUE(MID($A6752,6,2)),""))</f>
        <v>0</v>
      </c>
      <c r="L6752" s="39">
        <f>IF(Txn!$K3382="","","طرف مقابل — "&amp;Txn!$K3382)</f>
        <v>0</v>
      </c>
      <c r="N6752" s="42">
        <f>IF($D6752="",0,COUNTIF(BankAccts,$D6752))</f>
        <v>0</v>
      </c>
    </row>
    <row r="6753" spans="1:14">
      <c r="A6753" s="38">
        <f>IF(Txn!$B3383="","",Txn!$B3383)</f>
        <v>0</v>
      </c>
      <c r="B6753" s="38">
        <f>IF(Txn!$B3383="","",Txn!$C3383)</f>
        <v>0</v>
      </c>
      <c r="C6753" s="39">
        <f>IF(Txn!$B3383="","","تراکنش بانکی")</f>
        <v>0</v>
      </c>
      <c r="D6753" s="38">
        <f>IF(Txn!$B3383="","",IF(Txn!$X3383="","",Txn!$X3383))</f>
        <v>0</v>
      </c>
      <c r="E6753" s="39">
        <f>IF($D6753="","",IFERROR(VLOOKUP($D6753,AcctTbl,2,0),""))</f>
        <v>0</v>
      </c>
      <c r="F6753" s="39">
        <f>IF($D6753="","",IFERROR(VLOOKUP($D6753,AcctTbl,3,0),""))</f>
        <v>0</v>
      </c>
      <c r="G6753" s="39">
        <f>IF(Txn!$B3383="","",Txn!$D3383)</f>
        <v>0</v>
      </c>
      <c r="H6753" s="38">
        <f>IF(Txn!$B3383="","",Txn!$E3383)</f>
        <v>0</v>
      </c>
      <c r="I6753" s="40">
        <f>IF(Txn!$B3383="",0,Txn!$O3383)</f>
        <v>0</v>
      </c>
      <c r="J6753" s="40">
        <f>IF(Txn!$B3383="",0,Txn!$P3383)</f>
        <v>0</v>
      </c>
      <c r="K6753" s="41">
        <f>IF($A6753="","",IFERROR(VALUE(MID($A6753,6,2)),""))</f>
        <v>0</v>
      </c>
      <c r="L6753" s="39">
        <f>IF(Txn!$K3383="","",Txn!$K3383)</f>
        <v>0</v>
      </c>
      <c r="N6753" s="42">
        <f>IF($D6753="",0,COUNTIF(BankAccts,$D6753))</f>
        <v>0</v>
      </c>
    </row>
    <row r="6754" spans="1:14">
      <c r="A6754" s="38">
        <f>IF(Txn!$B3383="","",Txn!$B3383)</f>
        <v>0</v>
      </c>
      <c r="B6754" s="38">
        <f>IF(Txn!$B3383="","",Txn!$C3383)</f>
        <v>0</v>
      </c>
      <c r="C6754" s="39">
        <f>IF(Txn!$B3383="","","تراکنش بانکی")</f>
        <v>0</v>
      </c>
      <c r="D6754" s="38">
        <f>IF(Txn!$B3383="","",IF(IF(Txn!$U3383="TRF",Txn!$Y3383,Txn!$Z3383)="","",IF(Txn!$U3383="TRF",Txn!$Y3383,Txn!$Z3383)))</f>
        <v>0</v>
      </c>
      <c r="E6754" s="39">
        <f>IF($D6754="","",IFERROR(VLOOKUP($D6754,AcctTbl,2,0),""))</f>
        <v>0</v>
      </c>
      <c r="F6754" s="39">
        <f>IF($D6754="","",IFERROR(VLOOKUP($D6754,AcctTbl,3,0),""))</f>
        <v>0</v>
      </c>
      <c r="G6754" s="39">
        <f>IF(Txn!$B3383="","",Txn!$D3383)</f>
        <v>0</v>
      </c>
      <c r="H6754" s="38">
        <f>IF(Txn!$B3383="","",Txn!$E3383)</f>
        <v>0</v>
      </c>
      <c r="I6754" s="40">
        <f>IF(Txn!$B3383="",0,Txn!$Q3383)</f>
        <v>0</v>
      </c>
      <c r="J6754" s="40">
        <f>IF(Txn!$B3383="",0,Txn!$R3383)</f>
        <v>0</v>
      </c>
      <c r="K6754" s="41">
        <f>IF($A6754="","",IFERROR(VALUE(MID($A6754,6,2)),""))</f>
        <v>0</v>
      </c>
      <c r="L6754" s="39">
        <f>IF(Txn!$K3383="","","طرف مقابل — "&amp;Txn!$K3383)</f>
        <v>0</v>
      </c>
      <c r="N6754" s="42">
        <f>IF($D6754="",0,COUNTIF(BankAccts,$D6754))</f>
        <v>0</v>
      </c>
    </row>
    <row r="6755" spans="1:14">
      <c r="A6755" s="38">
        <f>IF(Txn!$B3384="","",Txn!$B3384)</f>
        <v>0</v>
      </c>
      <c r="B6755" s="38">
        <f>IF(Txn!$B3384="","",Txn!$C3384)</f>
        <v>0</v>
      </c>
      <c r="C6755" s="39">
        <f>IF(Txn!$B3384="","","تراکنش بانکی")</f>
        <v>0</v>
      </c>
      <c r="D6755" s="38">
        <f>IF(Txn!$B3384="","",IF(Txn!$X3384="","",Txn!$X3384))</f>
        <v>0</v>
      </c>
      <c r="E6755" s="39">
        <f>IF($D6755="","",IFERROR(VLOOKUP($D6755,AcctTbl,2,0),""))</f>
        <v>0</v>
      </c>
      <c r="F6755" s="39">
        <f>IF($D6755="","",IFERROR(VLOOKUP($D6755,AcctTbl,3,0),""))</f>
        <v>0</v>
      </c>
      <c r="G6755" s="39">
        <f>IF(Txn!$B3384="","",Txn!$D3384)</f>
        <v>0</v>
      </c>
      <c r="H6755" s="38">
        <f>IF(Txn!$B3384="","",Txn!$E3384)</f>
        <v>0</v>
      </c>
      <c r="I6755" s="40">
        <f>IF(Txn!$B3384="",0,Txn!$O3384)</f>
        <v>0</v>
      </c>
      <c r="J6755" s="40">
        <f>IF(Txn!$B3384="",0,Txn!$P3384)</f>
        <v>0</v>
      </c>
      <c r="K6755" s="41">
        <f>IF($A6755="","",IFERROR(VALUE(MID($A6755,6,2)),""))</f>
        <v>0</v>
      </c>
      <c r="L6755" s="39">
        <f>IF(Txn!$K3384="","",Txn!$K3384)</f>
        <v>0</v>
      </c>
      <c r="N6755" s="42">
        <f>IF($D6755="",0,COUNTIF(BankAccts,$D6755))</f>
        <v>0</v>
      </c>
    </row>
    <row r="6756" spans="1:14">
      <c r="A6756" s="38">
        <f>IF(Txn!$B3384="","",Txn!$B3384)</f>
        <v>0</v>
      </c>
      <c r="B6756" s="38">
        <f>IF(Txn!$B3384="","",Txn!$C3384)</f>
        <v>0</v>
      </c>
      <c r="C6756" s="39">
        <f>IF(Txn!$B3384="","","تراکنش بانکی")</f>
        <v>0</v>
      </c>
      <c r="D6756" s="38">
        <f>IF(Txn!$B3384="","",IF(IF(Txn!$U3384="TRF",Txn!$Y3384,Txn!$Z3384)="","",IF(Txn!$U3384="TRF",Txn!$Y3384,Txn!$Z3384)))</f>
        <v>0</v>
      </c>
      <c r="E6756" s="39">
        <f>IF($D6756="","",IFERROR(VLOOKUP($D6756,AcctTbl,2,0),""))</f>
        <v>0</v>
      </c>
      <c r="F6756" s="39">
        <f>IF($D6756="","",IFERROR(VLOOKUP($D6756,AcctTbl,3,0),""))</f>
        <v>0</v>
      </c>
      <c r="G6756" s="39">
        <f>IF(Txn!$B3384="","",Txn!$D3384)</f>
        <v>0</v>
      </c>
      <c r="H6756" s="38">
        <f>IF(Txn!$B3384="","",Txn!$E3384)</f>
        <v>0</v>
      </c>
      <c r="I6756" s="40">
        <f>IF(Txn!$B3384="",0,Txn!$Q3384)</f>
        <v>0</v>
      </c>
      <c r="J6756" s="40">
        <f>IF(Txn!$B3384="",0,Txn!$R3384)</f>
        <v>0</v>
      </c>
      <c r="K6756" s="41">
        <f>IF($A6756="","",IFERROR(VALUE(MID($A6756,6,2)),""))</f>
        <v>0</v>
      </c>
      <c r="L6756" s="39">
        <f>IF(Txn!$K3384="","","طرف مقابل — "&amp;Txn!$K3384)</f>
        <v>0</v>
      </c>
      <c r="N6756" s="42">
        <f>IF($D6756="",0,COUNTIF(BankAccts,$D6756))</f>
        <v>0</v>
      </c>
    </row>
    <row r="6757" spans="1:14">
      <c r="A6757" s="38">
        <f>IF(Txn!$B3385="","",Txn!$B3385)</f>
        <v>0</v>
      </c>
      <c r="B6757" s="38">
        <f>IF(Txn!$B3385="","",Txn!$C3385)</f>
        <v>0</v>
      </c>
      <c r="C6757" s="39">
        <f>IF(Txn!$B3385="","","تراکنش بانکی")</f>
        <v>0</v>
      </c>
      <c r="D6757" s="38">
        <f>IF(Txn!$B3385="","",IF(Txn!$X3385="","",Txn!$X3385))</f>
        <v>0</v>
      </c>
      <c r="E6757" s="39">
        <f>IF($D6757="","",IFERROR(VLOOKUP($D6757,AcctTbl,2,0),""))</f>
        <v>0</v>
      </c>
      <c r="F6757" s="39">
        <f>IF($D6757="","",IFERROR(VLOOKUP($D6757,AcctTbl,3,0),""))</f>
        <v>0</v>
      </c>
      <c r="G6757" s="39">
        <f>IF(Txn!$B3385="","",Txn!$D3385)</f>
        <v>0</v>
      </c>
      <c r="H6757" s="38">
        <f>IF(Txn!$B3385="","",Txn!$E3385)</f>
        <v>0</v>
      </c>
      <c r="I6757" s="40">
        <f>IF(Txn!$B3385="",0,Txn!$O3385)</f>
        <v>0</v>
      </c>
      <c r="J6757" s="40">
        <f>IF(Txn!$B3385="",0,Txn!$P3385)</f>
        <v>0</v>
      </c>
      <c r="K6757" s="41">
        <f>IF($A6757="","",IFERROR(VALUE(MID($A6757,6,2)),""))</f>
        <v>0</v>
      </c>
      <c r="L6757" s="39">
        <f>IF(Txn!$K3385="","",Txn!$K3385)</f>
        <v>0</v>
      </c>
      <c r="N6757" s="42">
        <f>IF($D6757="",0,COUNTIF(BankAccts,$D6757))</f>
        <v>0</v>
      </c>
    </row>
    <row r="6758" spans="1:14">
      <c r="A6758" s="38">
        <f>IF(Txn!$B3385="","",Txn!$B3385)</f>
        <v>0</v>
      </c>
      <c r="B6758" s="38">
        <f>IF(Txn!$B3385="","",Txn!$C3385)</f>
        <v>0</v>
      </c>
      <c r="C6758" s="39">
        <f>IF(Txn!$B3385="","","تراکنش بانکی")</f>
        <v>0</v>
      </c>
      <c r="D6758" s="38">
        <f>IF(Txn!$B3385="","",IF(IF(Txn!$U3385="TRF",Txn!$Y3385,Txn!$Z3385)="","",IF(Txn!$U3385="TRF",Txn!$Y3385,Txn!$Z3385)))</f>
        <v>0</v>
      </c>
      <c r="E6758" s="39">
        <f>IF($D6758="","",IFERROR(VLOOKUP($D6758,AcctTbl,2,0),""))</f>
        <v>0</v>
      </c>
      <c r="F6758" s="39">
        <f>IF($D6758="","",IFERROR(VLOOKUP($D6758,AcctTbl,3,0),""))</f>
        <v>0</v>
      </c>
      <c r="G6758" s="39">
        <f>IF(Txn!$B3385="","",Txn!$D3385)</f>
        <v>0</v>
      </c>
      <c r="H6758" s="38">
        <f>IF(Txn!$B3385="","",Txn!$E3385)</f>
        <v>0</v>
      </c>
      <c r="I6758" s="40">
        <f>IF(Txn!$B3385="",0,Txn!$Q3385)</f>
        <v>0</v>
      </c>
      <c r="J6758" s="40">
        <f>IF(Txn!$B3385="",0,Txn!$R3385)</f>
        <v>0</v>
      </c>
      <c r="K6758" s="41">
        <f>IF($A6758="","",IFERROR(VALUE(MID($A6758,6,2)),""))</f>
        <v>0</v>
      </c>
      <c r="L6758" s="39">
        <f>IF(Txn!$K3385="","","طرف مقابل — "&amp;Txn!$K3385)</f>
        <v>0</v>
      </c>
      <c r="N6758" s="42">
        <f>IF($D6758="",0,COUNTIF(BankAccts,$D6758))</f>
        <v>0</v>
      </c>
    </row>
    <row r="6759" spans="1:14">
      <c r="A6759" s="38">
        <f>IF(Txn!$B3386="","",Txn!$B3386)</f>
        <v>0</v>
      </c>
      <c r="B6759" s="38">
        <f>IF(Txn!$B3386="","",Txn!$C3386)</f>
        <v>0</v>
      </c>
      <c r="C6759" s="39">
        <f>IF(Txn!$B3386="","","تراکنش بانکی")</f>
        <v>0</v>
      </c>
      <c r="D6759" s="38">
        <f>IF(Txn!$B3386="","",IF(Txn!$X3386="","",Txn!$X3386))</f>
        <v>0</v>
      </c>
      <c r="E6759" s="39">
        <f>IF($D6759="","",IFERROR(VLOOKUP($D6759,AcctTbl,2,0),""))</f>
        <v>0</v>
      </c>
      <c r="F6759" s="39">
        <f>IF($D6759="","",IFERROR(VLOOKUP($D6759,AcctTbl,3,0),""))</f>
        <v>0</v>
      </c>
      <c r="G6759" s="39">
        <f>IF(Txn!$B3386="","",Txn!$D3386)</f>
        <v>0</v>
      </c>
      <c r="H6759" s="38">
        <f>IF(Txn!$B3386="","",Txn!$E3386)</f>
        <v>0</v>
      </c>
      <c r="I6759" s="40">
        <f>IF(Txn!$B3386="",0,Txn!$O3386)</f>
        <v>0</v>
      </c>
      <c r="J6759" s="40">
        <f>IF(Txn!$B3386="",0,Txn!$P3386)</f>
        <v>0</v>
      </c>
      <c r="K6759" s="41">
        <f>IF($A6759="","",IFERROR(VALUE(MID($A6759,6,2)),""))</f>
        <v>0</v>
      </c>
      <c r="L6759" s="39">
        <f>IF(Txn!$K3386="","",Txn!$K3386)</f>
        <v>0</v>
      </c>
      <c r="N6759" s="42">
        <f>IF($D6759="",0,COUNTIF(BankAccts,$D6759))</f>
        <v>0</v>
      </c>
    </row>
    <row r="6760" spans="1:14">
      <c r="A6760" s="38">
        <f>IF(Txn!$B3386="","",Txn!$B3386)</f>
        <v>0</v>
      </c>
      <c r="B6760" s="38">
        <f>IF(Txn!$B3386="","",Txn!$C3386)</f>
        <v>0</v>
      </c>
      <c r="C6760" s="39">
        <f>IF(Txn!$B3386="","","تراکنش بانکی")</f>
        <v>0</v>
      </c>
      <c r="D6760" s="38">
        <f>IF(Txn!$B3386="","",IF(IF(Txn!$U3386="TRF",Txn!$Y3386,Txn!$Z3386)="","",IF(Txn!$U3386="TRF",Txn!$Y3386,Txn!$Z3386)))</f>
        <v>0</v>
      </c>
      <c r="E6760" s="39">
        <f>IF($D6760="","",IFERROR(VLOOKUP($D6760,AcctTbl,2,0),""))</f>
        <v>0</v>
      </c>
      <c r="F6760" s="39">
        <f>IF($D6760="","",IFERROR(VLOOKUP($D6760,AcctTbl,3,0),""))</f>
        <v>0</v>
      </c>
      <c r="G6760" s="39">
        <f>IF(Txn!$B3386="","",Txn!$D3386)</f>
        <v>0</v>
      </c>
      <c r="H6760" s="38">
        <f>IF(Txn!$B3386="","",Txn!$E3386)</f>
        <v>0</v>
      </c>
      <c r="I6760" s="40">
        <f>IF(Txn!$B3386="",0,Txn!$Q3386)</f>
        <v>0</v>
      </c>
      <c r="J6760" s="40">
        <f>IF(Txn!$B3386="",0,Txn!$R3386)</f>
        <v>0</v>
      </c>
      <c r="K6760" s="41">
        <f>IF($A6760="","",IFERROR(VALUE(MID($A6760,6,2)),""))</f>
        <v>0</v>
      </c>
      <c r="L6760" s="39">
        <f>IF(Txn!$K3386="","","طرف مقابل — "&amp;Txn!$K3386)</f>
        <v>0</v>
      </c>
      <c r="N6760" s="42">
        <f>IF($D6760="",0,COUNTIF(BankAccts,$D6760))</f>
        <v>0</v>
      </c>
    </row>
    <row r="6761" spans="1:14">
      <c r="A6761" s="38">
        <f>IF(Txn!$B3387="","",Txn!$B3387)</f>
        <v>0</v>
      </c>
      <c r="B6761" s="38">
        <f>IF(Txn!$B3387="","",Txn!$C3387)</f>
        <v>0</v>
      </c>
      <c r="C6761" s="39">
        <f>IF(Txn!$B3387="","","تراکنش بانکی")</f>
        <v>0</v>
      </c>
      <c r="D6761" s="38">
        <f>IF(Txn!$B3387="","",IF(Txn!$X3387="","",Txn!$X3387))</f>
        <v>0</v>
      </c>
      <c r="E6761" s="39">
        <f>IF($D6761="","",IFERROR(VLOOKUP($D6761,AcctTbl,2,0),""))</f>
        <v>0</v>
      </c>
      <c r="F6761" s="39">
        <f>IF($D6761="","",IFERROR(VLOOKUP($D6761,AcctTbl,3,0),""))</f>
        <v>0</v>
      </c>
      <c r="G6761" s="39">
        <f>IF(Txn!$B3387="","",Txn!$D3387)</f>
        <v>0</v>
      </c>
      <c r="H6761" s="38">
        <f>IF(Txn!$B3387="","",Txn!$E3387)</f>
        <v>0</v>
      </c>
      <c r="I6761" s="40">
        <f>IF(Txn!$B3387="",0,Txn!$O3387)</f>
        <v>0</v>
      </c>
      <c r="J6761" s="40">
        <f>IF(Txn!$B3387="",0,Txn!$P3387)</f>
        <v>0</v>
      </c>
      <c r="K6761" s="41">
        <f>IF($A6761="","",IFERROR(VALUE(MID($A6761,6,2)),""))</f>
        <v>0</v>
      </c>
      <c r="L6761" s="39">
        <f>IF(Txn!$K3387="","",Txn!$K3387)</f>
        <v>0</v>
      </c>
      <c r="N6761" s="42">
        <f>IF($D6761="",0,COUNTIF(BankAccts,$D6761))</f>
        <v>0</v>
      </c>
    </row>
    <row r="6762" spans="1:14">
      <c r="A6762" s="38">
        <f>IF(Txn!$B3387="","",Txn!$B3387)</f>
        <v>0</v>
      </c>
      <c r="B6762" s="38">
        <f>IF(Txn!$B3387="","",Txn!$C3387)</f>
        <v>0</v>
      </c>
      <c r="C6762" s="39">
        <f>IF(Txn!$B3387="","","تراکنش بانکی")</f>
        <v>0</v>
      </c>
      <c r="D6762" s="38">
        <f>IF(Txn!$B3387="","",IF(IF(Txn!$U3387="TRF",Txn!$Y3387,Txn!$Z3387)="","",IF(Txn!$U3387="TRF",Txn!$Y3387,Txn!$Z3387)))</f>
        <v>0</v>
      </c>
      <c r="E6762" s="39">
        <f>IF($D6762="","",IFERROR(VLOOKUP($D6762,AcctTbl,2,0),""))</f>
        <v>0</v>
      </c>
      <c r="F6762" s="39">
        <f>IF($D6762="","",IFERROR(VLOOKUP($D6762,AcctTbl,3,0),""))</f>
        <v>0</v>
      </c>
      <c r="G6762" s="39">
        <f>IF(Txn!$B3387="","",Txn!$D3387)</f>
        <v>0</v>
      </c>
      <c r="H6762" s="38">
        <f>IF(Txn!$B3387="","",Txn!$E3387)</f>
        <v>0</v>
      </c>
      <c r="I6762" s="40">
        <f>IF(Txn!$B3387="",0,Txn!$Q3387)</f>
        <v>0</v>
      </c>
      <c r="J6762" s="40">
        <f>IF(Txn!$B3387="",0,Txn!$R3387)</f>
        <v>0</v>
      </c>
      <c r="K6762" s="41">
        <f>IF($A6762="","",IFERROR(VALUE(MID($A6762,6,2)),""))</f>
        <v>0</v>
      </c>
      <c r="L6762" s="39">
        <f>IF(Txn!$K3387="","","طرف مقابل — "&amp;Txn!$K3387)</f>
        <v>0</v>
      </c>
      <c r="N6762" s="42">
        <f>IF($D6762="",0,COUNTIF(BankAccts,$D6762))</f>
        <v>0</v>
      </c>
    </row>
    <row r="6763" spans="1:14">
      <c r="A6763" s="38">
        <f>IF(Txn!$B3388="","",Txn!$B3388)</f>
        <v>0</v>
      </c>
      <c r="B6763" s="38">
        <f>IF(Txn!$B3388="","",Txn!$C3388)</f>
        <v>0</v>
      </c>
      <c r="C6763" s="39">
        <f>IF(Txn!$B3388="","","تراکنش بانکی")</f>
        <v>0</v>
      </c>
      <c r="D6763" s="38">
        <f>IF(Txn!$B3388="","",IF(Txn!$X3388="","",Txn!$X3388))</f>
        <v>0</v>
      </c>
      <c r="E6763" s="39">
        <f>IF($D6763="","",IFERROR(VLOOKUP($D6763,AcctTbl,2,0),""))</f>
        <v>0</v>
      </c>
      <c r="F6763" s="39">
        <f>IF($D6763="","",IFERROR(VLOOKUP($D6763,AcctTbl,3,0),""))</f>
        <v>0</v>
      </c>
      <c r="G6763" s="39">
        <f>IF(Txn!$B3388="","",Txn!$D3388)</f>
        <v>0</v>
      </c>
      <c r="H6763" s="38">
        <f>IF(Txn!$B3388="","",Txn!$E3388)</f>
        <v>0</v>
      </c>
      <c r="I6763" s="40">
        <f>IF(Txn!$B3388="",0,Txn!$O3388)</f>
        <v>0</v>
      </c>
      <c r="J6763" s="40">
        <f>IF(Txn!$B3388="",0,Txn!$P3388)</f>
        <v>0</v>
      </c>
      <c r="K6763" s="41">
        <f>IF($A6763="","",IFERROR(VALUE(MID($A6763,6,2)),""))</f>
        <v>0</v>
      </c>
      <c r="L6763" s="39">
        <f>IF(Txn!$K3388="","",Txn!$K3388)</f>
        <v>0</v>
      </c>
      <c r="N6763" s="42">
        <f>IF($D6763="",0,COUNTIF(BankAccts,$D6763))</f>
        <v>0</v>
      </c>
    </row>
    <row r="6764" spans="1:14">
      <c r="A6764" s="38">
        <f>IF(Txn!$B3388="","",Txn!$B3388)</f>
        <v>0</v>
      </c>
      <c r="B6764" s="38">
        <f>IF(Txn!$B3388="","",Txn!$C3388)</f>
        <v>0</v>
      </c>
      <c r="C6764" s="39">
        <f>IF(Txn!$B3388="","","تراکنش بانکی")</f>
        <v>0</v>
      </c>
      <c r="D6764" s="38">
        <f>IF(Txn!$B3388="","",IF(IF(Txn!$U3388="TRF",Txn!$Y3388,Txn!$Z3388)="","",IF(Txn!$U3388="TRF",Txn!$Y3388,Txn!$Z3388)))</f>
        <v>0</v>
      </c>
      <c r="E6764" s="39">
        <f>IF($D6764="","",IFERROR(VLOOKUP($D6764,AcctTbl,2,0),""))</f>
        <v>0</v>
      </c>
      <c r="F6764" s="39">
        <f>IF($D6764="","",IFERROR(VLOOKUP($D6764,AcctTbl,3,0),""))</f>
        <v>0</v>
      </c>
      <c r="G6764" s="39">
        <f>IF(Txn!$B3388="","",Txn!$D3388)</f>
        <v>0</v>
      </c>
      <c r="H6764" s="38">
        <f>IF(Txn!$B3388="","",Txn!$E3388)</f>
        <v>0</v>
      </c>
      <c r="I6764" s="40">
        <f>IF(Txn!$B3388="",0,Txn!$Q3388)</f>
        <v>0</v>
      </c>
      <c r="J6764" s="40">
        <f>IF(Txn!$B3388="",0,Txn!$R3388)</f>
        <v>0</v>
      </c>
      <c r="K6764" s="41">
        <f>IF($A6764="","",IFERROR(VALUE(MID($A6764,6,2)),""))</f>
        <v>0</v>
      </c>
      <c r="L6764" s="39">
        <f>IF(Txn!$K3388="","","طرف مقابل — "&amp;Txn!$K3388)</f>
        <v>0</v>
      </c>
      <c r="N6764" s="42">
        <f>IF($D6764="",0,COUNTIF(BankAccts,$D6764))</f>
        <v>0</v>
      </c>
    </row>
    <row r="6765" spans="1:14">
      <c r="A6765" s="38">
        <f>IF(Txn!$B3389="","",Txn!$B3389)</f>
        <v>0</v>
      </c>
      <c r="B6765" s="38">
        <f>IF(Txn!$B3389="","",Txn!$C3389)</f>
        <v>0</v>
      </c>
      <c r="C6765" s="39">
        <f>IF(Txn!$B3389="","","تراکنش بانکی")</f>
        <v>0</v>
      </c>
      <c r="D6765" s="38">
        <f>IF(Txn!$B3389="","",IF(Txn!$X3389="","",Txn!$X3389))</f>
        <v>0</v>
      </c>
      <c r="E6765" s="39">
        <f>IF($D6765="","",IFERROR(VLOOKUP($D6765,AcctTbl,2,0),""))</f>
        <v>0</v>
      </c>
      <c r="F6765" s="39">
        <f>IF($D6765="","",IFERROR(VLOOKUP($D6765,AcctTbl,3,0),""))</f>
        <v>0</v>
      </c>
      <c r="G6765" s="39">
        <f>IF(Txn!$B3389="","",Txn!$D3389)</f>
        <v>0</v>
      </c>
      <c r="H6765" s="38">
        <f>IF(Txn!$B3389="","",Txn!$E3389)</f>
        <v>0</v>
      </c>
      <c r="I6765" s="40">
        <f>IF(Txn!$B3389="",0,Txn!$O3389)</f>
        <v>0</v>
      </c>
      <c r="J6765" s="40">
        <f>IF(Txn!$B3389="",0,Txn!$P3389)</f>
        <v>0</v>
      </c>
      <c r="K6765" s="41">
        <f>IF($A6765="","",IFERROR(VALUE(MID($A6765,6,2)),""))</f>
        <v>0</v>
      </c>
      <c r="L6765" s="39">
        <f>IF(Txn!$K3389="","",Txn!$K3389)</f>
        <v>0</v>
      </c>
      <c r="N6765" s="42">
        <f>IF($D6765="",0,COUNTIF(BankAccts,$D6765))</f>
        <v>0</v>
      </c>
    </row>
    <row r="6766" spans="1:14">
      <c r="A6766" s="38">
        <f>IF(Txn!$B3389="","",Txn!$B3389)</f>
        <v>0</v>
      </c>
      <c r="B6766" s="38">
        <f>IF(Txn!$B3389="","",Txn!$C3389)</f>
        <v>0</v>
      </c>
      <c r="C6766" s="39">
        <f>IF(Txn!$B3389="","","تراکنش بانکی")</f>
        <v>0</v>
      </c>
      <c r="D6766" s="38">
        <f>IF(Txn!$B3389="","",IF(IF(Txn!$U3389="TRF",Txn!$Y3389,Txn!$Z3389)="","",IF(Txn!$U3389="TRF",Txn!$Y3389,Txn!$Z3389)))</f>
        <v>0</v>
      </c>
      <c r="E6766" s="39">
        <f>IF($D6766="","",IFERROR(VLOOKUP($D6766,AcctTbl,2,0),""))</f>
        <v>0</v>
      </c>
      <c r="F6766" s="39">
        <f>IF($D6766="","",IFERROR(VLOOKUP($D6766,AcctTbl,3,0),""))</f>
        <v>0</v>
      </c>
      <c r="G6766" s="39">
        <f>IF(Txn!$B3389="","",Txn!$D3389)</f>
        <v>0</v>
      </c>
      <c r="H6766" s="38">
        <f>IF(Txn!$B3389="","",Txn!$E3389)</f>
        <v>0</v>
      </c>
      <c r="I6766" s="40">
        <f>IF(Txn!$B3389="",0,Txn!$Q3389)</f>
        <v>0</v>
      </c>
      <c r="J6766" s="40">
        <f>IF(Txn!$B3389="",0,Txn!$R3389)</f>
        <v>0</v>
      </c>
      <c r="K6766" s="41">
        <f>IF($A6766="","",IFERROR(VALUE(MID($A6766,6,2)),""))</f>
        <v>0</v>
      </c>
      <c r="L6766" s="39">
        <f>IF(Txn!$K3389="","","طرف مقابل — "&amp;Txn!$K3389)</f>
        <v>0</v>
      </c>
      <c r="N6766" s="42">
        <f>IF($D6766="",0,COUNTIF(BankAccts,$D6766))</f>
        <v>0</v>
      </c>
    </row>
    <row r="6767" spans="1:14">
      <c r="A6767" s="38">
        <f>IF(Txn!$B3390="","",Txn!$B3390)</f>
        <v>0</v>
      </c>
      <c r="B6767" s="38">
        <f>IF(Txn!$B3390="","",Txn!$C3390)</f>
        <v>0</v>
      </c>
      <c r="C6767" s="39">
        <f>IF(Txn!$B3390="","","تراکنش بانکی")</f>
        <v>0</v>
      </c>
      <c r="D6767" s="38">
        <f>IF(Txn!$B3390="","",IF(Txn!$X3390="","",Txn!$X3390))</f>
        <v>0</v>
      </c>
      <c r="E6767" s="39">
        <f>IF($D6767="","",IFERROR(VLOOKUP($D6767,AcctTbl,2,0),""))</f>
        <v>0</v>
      </c>
      <c r="F6767" s="39">
        <f>IF($D6767="","",IFERROR(VLOOKUP($D6767,AcctTbl,3,0),""))</f>
        <v>0</v>
      </c>
      <c r="G6767" s="39">
        <f>IF(Txn!$B3390="","",Txn!$D3390)</f>
        <v>0</v>
      </c>
      <c r="H6767" s="38">
        <f>IF(Txn!$B3390="","",Txn!$E3390)</f>
        <v>0</v>
      </c>
      <c r="I6767" s="40">
        <f>IF(Txn!$B3390="",0,Txn!$O3390)</f>
        <v>0</v>
      </c>
      <c r="J6767" s="40">
        <f>IF(Txn!$B3390="",0,Txn!$P3390)</f>
        <v>0</v>
      </c>
      <c r="K6767" s="41">
        <f>IF($A6767="","",IFERROR(VALUE(MID($A6767,6,2)),""))</f>
        <v>0</v>
      </c>
      <c r="L6767" s="39">
        <f>IF(Txn!$K3390="","",Txn!$K3390)</f>
        <v>0</v>
      </c>
      <c r="N6767" s="42">
        <f>IF($D6767="",0,COUNTIF(BankAccts,$D6767))</f>
        <v>0</v>
      </c>
    </row>
    <row r="6768" spans="1:14">
      <c r="A6768" s="38">
        <f>IF(Txn!$B3390="","",Txn!$B3390)</f>
        <v>0</v>
      </c>
      <c r="B6768" s="38">
        <f>IF(Txn!$B3390="","",Txn!$C3390)</f>
        <v>0</v>
      </c>
      <c r="C6768" s="39">
        <f>IF(Txn!$B3390="","","تراکنش بانکی")</f>
        <v>0</v>
      </c>
      <c r="D6768" s="38">
        <f>IF(Txn!$B3390="","",IF(IF(Txn!$U3390="TRF",Txn!$Y3390,Txn!$Z3390)="","",IF(Txn!$U3390="TRF",Txn!$Y3390,Txn!$Z3390)))</f>
        <v>0</v>
      </c>
      <c r="E6768" s="39">
        <f>IF($D6768="","",IFERROR(VLOOKUP($D6768,AcctTbl,2,0),""))</f>
        <v>0</v>
      </c>
      <c r="F6768" s="39">
        <f>IF($D6768="","",IFERROR(VLOOKUP($D6768,AcctTbl,3,0),""))</f>
        <v>0</v>
      </c>
      <c r="G6768" s="39">
        <f>IF(Txn!$B3390="","",Txn!$D3390)</f>
        <v>0</v>
      </c>
      <c r="H6768" s="38">
        <f>IF(Txn!$B3390="","",Txn!$E3390)</f>
        <v>0</v>
      </c>
      <c r="I6768" s="40">
        <f>IF(Txn!$B3390="",0,Txn!$Q3390)</f>
        <v>0</v>
      </c>
      <c r="J6768" s="40">
        <f>IF(Txn!$B3390="",0,Txn!$R3390)</f>
        <v>0</v>
      </c>
      <c r="K6768" s="41">
        <f>IF($A6768="","",IFERROR(VALUE(MID($A6768,6,2)),""))</f>
        <v>0</v>
      </c>
      <c r="L6768" s="39">
        <f>IF(Txn!$K3390="","","طرف مقابل — "&amp;Txn!$K3390)</f>
        <v>0</v>
      </c>
      <c r="N6768" s="42">
        <f>IF($D6768="",0,COUNTIF(BankAccts,$D6768))</f>
        <v>0</v>
      </c>
    </row>
    <row r="6769" spans="1:14">
      <c r="A6769" s="38">
        <f>IF(Txn!$B3391="","",Txn!$B3391)</f>
        <v>0</v>
      </c>
      <c r="B6769" s="38">
        <f>IF(Txn!$B3391="","",Txn!$C3391)</f>
        <v>0</v>
      </c>
      <c r="C6769" s="39">
        <f>IF(Txn!$B3391="","","تراکنش بانکی")</f>
        <v>0</v>
      </c>
      <c r="D6769" s="38">
        <f>IF(Txn!$B3391="","",IF(Txn!$X3391="","",Txn!$X3391))</f>
        <v>0</v>
      </c>
      <c r="E6769" s="39">
        <f>IF($D6769="","",IFERROR(VLOOKUP($D6769,AcctTbl,2,0),""))</f>
        <v>0</v>
      </c>
      <c r="F6769" s="39">
        <f>IF($D6769="","",IFERROR(VLOOKUP($D6769,AcctTbl,3,0),""))</f>
        <v>0</v>
      </c>
      <c r="G6769" s="39">
        <f>IF(Txn!$B3391="","",Txn!$D3391)</f>
        <v>0</v>
      </c>
      <c r="H6769" s="38">
        <f>IF(Txn!$B3391="","",Txn!$E3391)</f>
        <v>0</v>
      </c>
      <c r="I6769" s="40">
        <f>IF(Txn!$B3391="",0,Txn!$O3391)</f>
        <v>0</v>
      </c>
      <c r="J6769" s="40">
        <f>IF(Txn!$B3391="",0,Txn!$P3391)</f>
        <v>0</v>
      </c>
      <c r="K6769" s="41">
        <f>IF($A6769="","",IFERROR(VALUE(MID($A6769,6,2)),""))</f>
        <v>0</v>
      </c>
      <c r="L6769" s="39">
        <f>IF(Txn!$K3391="","",Txn!$K3391)</f>
        <v>0</v>
      </c>
      <c r="N6769" s="42">
        <f>IF($D6769="",0,COUNTIF(BankAccts,$D6769))</f>
        <v>0</v>
      </c>
    </row>
    <row r="6770" spans="1:14">
      <c r="A6770" s="38">
        <f>IF(Txn!$B3391="","",Txn!$B3391)</f>
        <v>0</v>
      </c>
      <c r="B6770" s="38">
        <f>IF(Txn!$B3391="","",Txn!$C3391)</f>
        <v>0</v>
      </c>
      <c r="C6770" s="39">
        <f>IF(Txn!$B3391="","","تراکنش بانکی")</f>
        <v>0</v>
      </c>
      <c r="D6770" s="38">
        <f>IF(Txn!$B3391="","",IF(IF(Txn!$U3391="TRF",Txn!$Y3391,Txn!$Z3391)="","",IF(Txn!$U3391="TRF",Txn!$Y3391,Txn!$Z3391)))</f>
        <v>0</v>
      </c>
      <c r="E6770" s="39">
        <f>IF($D6770="","",IFERROR(VLOOKUP($D6770,AcctTbl,2,0),""))</f>
        <v>0</v>
      </c>
      <c r="F6770" s="39">
        <f>IF($D6770="","",IFERROR(VLOOKUP($D6770,AcctTbl,3,0),""))</f>
        <v>0</v>
      </c>
      <c r="G6770" s="39">
        <f>IF(Txn!$B3391="","",Txn!$D3391)</f>
        <v>0</v>
      </c>
      <c r="H6770" s="38">
        <f>IF(Txn!$B3391="","",Txn!$E3391)</f>
        <v>0</v>
      </c>
      <c r="I6770" s="40">
        <f>IF(Txn!$B3391="",0,Txn!$Q3391)</f>
        <v>0</v>
      </c>
      <c r="J6770" s="40">
        <f>IF(Txn!$B3391="",0,Txn!$R3391)</f>
        <v>0</v>
      </c>
      <c r="K6770" s="41">
        <f>IF($A6770="","",IFERROR(VALUE(MID($A6770,6,2)),""))</f>
        <v>0</v>
      </c>
      <c r="L6770" s="39">
        <f>IF(Txn!$K3391="","","طرف مقابل — "&amp;Txn!$K3391)</f>
        <v>0</v>
      </c>
      <c r="N6770" s="42">
        <f>IF($D6770="",0,COUNTIF(BankAccts,$D6770))</f>
        <v>0</v>
      </c>
    </row>
    <row r="6771" spans="1:14">
      <c r="A6771" s="38">
        <f>IF(Txn!$B3392="","",Txn!$B3392)</f>
        <v>0</v>
      </c>
      <c r="B6771" s="38">
        <f>IF(Txn!$B3392="","",Txn!$C3392)</f>
        <v>0</v>
      </c>
      <c r="C6771" s="39">
        <f>IF(Txn!$B3392="","","تراکنش بانکی")</f>
        <v>0</v>
      </c>
      <c r="D6771" s="38">
        <f>IF(Txn!$B3392="","",IF(Txn!$X3392="","",Txn!$X3392))</f>
        <v>0</v>
      </c>
      <c r="E6771" s="39">
        <f>IF($D6771="","",IFERROR(VLOOKUP($D6771,AcctTbl,2,0),""))</f>
        <v>0</v>
      </c>
      <c r="F6771" s="39">
        <f>IF($D6771="","",IFERROR(VLOOKUP($D6771,AcctTbl,3,0),""))</f>
        <v>0</v>
      </c>
      <c r="G6771" s="39">
        <f>IF(Txn!$B3392="","",Txn!$D3392)</f>
        <v>0</v>
      </c>
      <c r="H6771" s="38">
        <f>IF(Txn!$B3392="","",Txn!$E3392)</f>
        <v>0</v>
      </c>
      <c r="I6771" s="40">
        <f>IF(Txn!$B3392="",0,Txn!$O3392)</f>
        <v>0</v>
      </c>
      <c r="J6771" s="40">
        <f>IF(Txn!$B3392="",0,Txn!$P3392)</f>
        <v>0</v>
      </c>
      <c r="K6771" s="41">
        <f>IF($A6771="","",IFERROR(VALUE(MID($A6771,6,2)),""))</f>
        <v>0</v>
      </c>
      <c r="L6771" s="39">
        <f>IF(Txn!$K3392="","",Txn!$K3392)</f>
        <v>0</v>
      </c>
      <c r="N6771" s="42">
        <f>IF($D6771="",0,COUNTIF(BankAccts,$D6771))</f>
        <v>0</v>
      </c>
    </row>
    <row r="6772" spans="1:14">
      <c r="A6772" s="38">
        <f>IF(Txn!$B3392="","",Txn!$B3392)</f>
        <v>0</v>
      </c>
      <c r="B6772" s="38">
        <f>IF(Txn!$B3392="","",Txn!$C3392)</f>
        <v>0</v>
      </c>
      <c r="C6772" s="39">
        <f>IF(Txn!$B3392="","","تراکنش بانکی")</f>
        <v>0</v>
      </c>
      <c r="D6772" s="38">
        <f>IF(Txn!$B3392="","",IF(IF(Txn!$U3392="TRF",Txn!$Y3392,Txn!$Z3392)="","",IF(Txn!$U3392="TRF",Txn!$Y3392,Txn!$Z3392)))</f>
        <v>0</v>
      </c>
      <c r="E6772" s="39">
        <f>IF($D6772="","",IFERROR(VLOOKUP($D6772,AcctTbl,2,0),""))</f>
        <v>0</v>
      </c>
      <c r="F6772" s="39">
        <f>IF($D6772="","",IFERROR(VLOOKUP($D6772,AcctTbl,3,0),""))</f>
        <v>0</v>
      </c>
      <c r="G6772" s="39">
        <f>IF(Txn!$B3392="","",Txn!$D3392)</f>
        <v>0</v>
      </c>
      <c r="H6772" s="38">
        <f>IF(Txn!$B3392="","",Txn!$E3392)</f>
        <v>0</v>
      </c>
      <c r="I6772" s="40">
        <f>IF(Txn!$B3392="",0,Txn!$Q3392)</f>
        <v>0</v>
      </c>
      <c r="J6772" s="40">
        <f>IF(Txn!$B3392="",0,Txn!$R3392)</f>
        <v>0</v>
      </c>
      <c r="K6772" s="41">
        <f>IF($A6772="","",IFERROR(VALUE(MID($A6772,6,2)),""))</f>
        <v>0</v>
      </c>
      <c r="L6772" s="39">
        <f>IF(Txn!$K3392="","","طرف مقابل — "&amp;Txn!$K3392)</f>
        <v>0</v>
      </c>
      <c r="N6772" s="42">
        <f>IF($D6772="",0,COUNTIF(BankAccts,$D6772))</f>
        <v>0</v>
      </c>
    </row>
    <row r="6773" spans="1:14">
      <c r="A6773" s="38">
        <f>IF(Txn!$B3393="","",Txn!$B3393)</f>
        <v>0</v>
      </c>
      <c r="B6773" s="38">
        <f>IF(Txn!$B3393="","",Txn!$C3393)</f>
        <v>0</v>
      </c>
      <c r="C6773" s="39">
        <f>IF(Txn!$B3393="","","تراکنش بانکی")</f>
        <v>0</v>
      </c>
      <c r="D6773" s="38">
        <f>IF(Txn!$B3393="","",IF(Txn!$X3393="","",Txn!$X3393))</f>
        <v>0</v>
      </c>
      <c r="E6773" s="39">
        <f>IF($D6773="","",IFERROR(VLOOKUP($D6773,AcctTbl,2,0),""))</f>
        <v>0</v>
      </c>
      <c r="F6773" s="39">
        <f>IF($D6773="","",IFERROR(VLOOKUP($D6773,AcctTbl,3,0),""))</f>
        <v>0</v>
      </c>
      <c r="G6773" s="39">
        <f>IF(Txn!$B3393="","",Txn!$D3393)</f>
        <v>0</v>
      </c>
      <c r="H6773" s="38">
        <f>IF(Txn!$B3393="","",Txn!$E3393)</f>
        <v>0</v>
      </c>
      <c r="I6773" s="40">
        <f>IF(Txn!$B3393="",0,Txn!$O3393)</f>
        <v>0</v>
      </c>
      <c r="J6773" s="40">
        <f>IF(Txn!$B3393="",0,Txn!$P3393)</f>
        <v>0</v>
      </c>
      <c r="K6773" s="41">
        <f>IF($A6773="","",IFERROR(VALUE(MID($A6773,6,2)),""))</f>
        <v>0</v>
      </c>
      <c r="L6773" s="39">
        <f>IF(Txn!$K3393="","",Txn!$K3393)</f>
        <v>0</v>
      </c>
      <c r="N6773" s="42">
        <f>IF($D6773="",0,COUNTIF(BankAccts,$D6773))</f>
        <v>0</v>
      </c>
    </row>
    <row r="6774" spans="1:14">
      <c r="A6774" s="38">
        <f>IF(Txn!$B3393="","",Txn!$B3393)</f>
        <v>0</v>
      </c>
      <c r="B6774" s="38">
        <f>IF(Txn!$B3393="","",Txn!$C3393)</f>
        <v>0</v>
      </c>
      <c r="C6774" s="39">
        <f>IF(Txn!$B3393="","","تراکنش بانکی")</f>
        <v>0</v>
      </c>
      <c r="D6774" s="38">
        <f>IF(Txn!$B3393="","",IF(IF(Txn!$U3393="TRF",Txn!$Y3393,Txn!$Z3393)="","",IF(Txn!$U3393="TRF",Txn!$Y3393,Txn!$Z3393)))</f>
        <v>0</v>
      </c>
      <c r="E6774" s="39">
        <f>IF($D6774="","",IFERROR(VLOOKUP($D6774,AcctTbl,2,0),""))</f>
        <v>0</v>
      </c>
      <c r="F6774" s="39">
        <f>IF($D6774="","",IFERROR(VLOOKUP($D6774,AcctTbl,3,0),""))</f>
        <v>0</v>
      </c>
      <c r="G6774" s="39">
        <f>IF(Txn!$B3393="","",Txn!$D3393)</f>
        <v>0</v>
      </c>
      <c r="H6774" s="38">
        <f>IF(Txn!$B3393="","",Txn!$E3393)</f>
        <v>0</v>
      </c>
      <c r="I6774" s="40">
        <f>IF(Txn!$B3393="",0,Txn!$Q3393)</f>
        <v>0</v>
      </c>
      <c r="J6774" s="40">
        <f>IF(Txn!$B3393="",0,Txn!$R3393)</f>
        <v>0</v>
      </c>
      <c r="K6774" s="41">
        <f>IF($A6774="","",IFERROR(VALUE(MID($A6774,6,2)),""))</f>
        <v>0</v>
      </c>
      <c r="L6774" s="39">
        <f>IF(Txn!$K3393="","","طرف مقابل — "&amp;Txn!$K3393)</f>
        <v>0</v>
      </c>
      <c r="N6774" s="42">
        <f>IF($D6774="",0,COUNTIF(BankAccts,$D6774))</f>
        <v>0</v>
      </c>
    </row>
    <row r="6775" spans="1:14">
      <c r="A6775" s="38">
        <f>IF(Txn!$B3394="","",Txn!$B3394)</f>
        <v>0</v>
      </c>
      <c r="B6775" s="38">
        <f>IF(Txn!$B3394="","",Txn!$C3394)</f>
        <v>0</v>
      </c>
      <c r="C6775" s="39">
        <f>IF(Txn!$B3394="","","تراکنش بانکی")</f>
        <v>0</v>
      </c>
      <c r="D6775" s="38">
        <f>IF(Txn!$B3394="","",IF(Txn!$X3394="","",Txn!$X3394))</f>
        <v>0</v>
      </c>
      <c r="E6775" s="39">
        <f>IF($D6775="","",IFERROR(VLOOKUP($D6775,AcctTbl,2,0),""))</f>
        <v>0</v>
      </c>
      <c r="F6775" s="39">
        <f>IF($D6775="","",IFERROR(VLOOKUP($D6775,AcctTbl,3,0),""))</f>
        <v>0</v>
      </c>
      <c r="G6775" s="39">
        <f>IF(Txn!$B3394="","",Txn!$D3394)</f>
        <v>0</v>
      </c>
      <c r="H6775" s="38">
        <f>IF(Txn!$B3394="","",Txn!$E3394)</f>
        <v>0</v>
      </c>
      <c r="I6775" s="40">
        <f>IF(Txn!$B3394="",0,Txn!$O3394)</f>
        <v>0</v>
      </c>
      <c r="J6775" s="40">
        <f>IF(Txn!$B3394="",0,Txn!$P3394)</f>
        <v>0</v>
      </c>
      <c r="K6775" s="41">
        <f>IF($A6775="","",IFERROR(VALUE(MID($A6775,6,2)),""))</f>
        <v>0</v>
      </c>
      <c r="L6775" s="39">
        <f>IF(Txn!$K3394="","",Txn!$K3394)</f>
        <v>0</v>
      </c>
      <c r="N6775" s="42">
        <f>IF($D6775="",0,COUNTIF(BankAccts,$D6775))</f>
        <v>0</v>
      </c>
    </row>
    <row r="6776" spans="1:14">
      <c r="A6776" s="38">
        <f>IF(Txn!$B3394="","",Txn!$B3394)</f>
        <v>0</v>
      </c>
      <c r="B6776" s="38">
        <f>IF(Txn!$B3394="","",Txn!$C3394)</f>
        <v>0</v>
      </c>
      <c r="C6776" s="39">
        <f>IF(Txn!$B3394="","","تراکنش بانکی")</f>
        <v>0</v>
      </c>
      <c r="D6776" s="38">
        <f>IF(Txn!$B3394="","",IF(IF(Txn!$U3394="TRF",Txn!$Y3394,Txn!$Z3394)="","",IF(Txn!$U3394="TRF",Txn!$Y3394,Txn!$Z3394)))</f>
        <v>0</v>
      </c>
      <c r="E6776" s="39">
        <f>IF($D6776="","",IFERROR(VLOOKUP($D6776,AcctTbl,2,0),""))</f>
        <v>0</v>
      </c>
      <c r="F6776" s="39">
        <f>IF($D6776="","",IFERROR(VLOOKUP($D6776,AcctTbl,3,0),""))</f>
        <v>0</v>
      </c>
      <c r="G6776" s="39">
        <f>IF(Txn!$B3394="","",Txn!$D3394)</f>
        <v>0</v>
      </c>
      <c r="H6776" s="38">
        <f>IF(Txn!$B3394="","",Txn!$E3394)</f>
        <v>0</v>
      </c>
      <c r="I6776" s="40">
        <f>IF(Txn!$B3394="",0,Txn!$Q3394)</f>
        <v>0</v>
      </c>
      <c r="J6776" s="40">
        <f>IF(Txn!$B3394="",0,Txn!$R3394)</f>
        <v>0</v>
      </c>
      <c r="K6776" s="41">
        <f>IF($A6776="","",IFERROR(VALUE(MID($A6776,6,2)),""))</f>
        <v>0</v>
      </c>
      <c r="L6776" s="39">
        <f>IF(Txn!$K3394="","","طرف مقابل — "&amp;Txn!$K3394)</f>
        <v>0</v>
      </c>
      <c r="N6776" s="42">
        <f>IF($D6776="",0,COUNTIF(BankAccts,$D6776))</f>
        <v>0</v>
      </c>
    </row>
    <row r="6777" spans="1:14">
      <c r="A6777" s="38">
        <f>IF(Txn!$B3395="","",Txn!$B3395)</f>
        <v>0</v>
      </c>
      <c r="B6777" s="38">
        <f>IF(Txn!$B3395="","",Txn!$C3395)</f>
        <v>0</v>
      </c>
      <c r="C6777" s="39">
        <f>IF(Txn!$B3395="","","تراکنش بانکی")</f>
        <v>0</v>
      </c>
      <c r="D6777" s="38">
        <f>IF(Txn!$B3395="","",IF(Txn!$X3395="","",Txn!$X3395))</f>
        <v>0</v>
      </c>
      <c r="E6777" s="39">
        <f>IF($D6777="","",IFERROR(VLOOKUP($D6777,AcctTbl,2,0),""))</f>
        <v>0</v>
      </c>
      <c r="F6777" s="39">
        <f>IF($D6777="","",IFERROR(VLOOKUP($D6777,AcctTbl,3,0),""))</f>
        <v>0</v>
      </c>
      <c r="G6777" s="39">
        <f>IF(Txn!$B3395="","",Txn!$D3395)</f>
        <v>0</v>
      </c>
      <c r="H6777" s="38">
        <f>IF(Txn!$B3395="","",Txn!$E3395)</f>
        <v>0</v>
      </c>
      <c r="I6777" s="40">
        <f>IF(Txn!$B3395="",0,Txn!$O3395)</f>
        <v>0</v>
      </c>
      <c r="J6777" s="40">
        <f>IF(Txn!$B3395="",0,Txn!$P3395)</f>
        <v>0</v>
      </c>
      <c r="K6777" s="41">
        <f>IF($A6777="","",IFERROR(VALUE(MID($A6777,6,2)),""))</f>
        <v>0</v>
      </c>
      <c r="L6777" s="39">
        <f>IF(Txn!$K3395="","",Txn!$K3395)</f>
        <v>0</v>
      </c>
      <c r="N6777" s="42">
        <f>IF($D6777="",0,COUNTIF(BankAccts,$D6777))</f>
        <v>0</v>
      </c>
    </row>
    <row r="6778" spans="1:14">
      <c r="A6778" s="38">
        <f>IF(Txn!$B3395="","",Txn!$B3395)</f>
        <v>0</v>
      </c>
      <c r="B6778" s="38">
        <f>IF(Txn!$B3395="","",Txn!$C3395)</f>
        <v>0</v>
      </c>
      <c r="C6778" s="39">
        <f>IF(Txn!$B3395="","","تراکنش بانکی")</f>
        <v>0</v>
      </c>
      <c r="D6778" s="38">
        <f>IF(Txn!$B3395="","",IF(IF(Txn!$U3395="TRF",Txn!$Y3395,Txn!$Z3395)="","",IF(Txn!$U3395="TRF",Txn!$Y3395,Txn!$Z3395)))</f>
        <v>0</v>
      </c>
      <c r="E6778" s="39">
        <f>IF($D6778="","",IFERROR(VLOOKUP($D6778,AcctTbl,2,0),""))</f>
        <v>0</v>
      </c>
      <c r="F6778" s="39">
        <f>IF($D6778="","",IFERROR(VLOOKUP($D6778,AcctTbl,3,0),""))</f>
        <v>0</v>
      </c>
      <c r="G6778" s="39">
        <f>IF(Txn!$B3395="","",Txn!$D3395)</f>
        <v>0</v>
      </c>
      <c r="H6778" s="38">
        <f>IF(Txn!$B3395="","",Txn!$E3395)</f>
        <v>0</v>
      </c>
      <c r="I6778" s="40">
        <f>IF(Txn!$B3395="",0,Txn!$Q3395)</f>
        <v>0</v>
      </c>
      <c r="J6778" s="40">
        <f>IF(Txn!$B3395="",0,Txn!$R3395)</f>
        <v>0</v>
      </c>
      <c r="K6778" s="41">
        <f>IF($A6778="","",IFERROR(VALUE(MID($A6778,6,2)),""))</f>
        <v>0</v>
      </c>
      <c r="L6778" s="39">
        <f>IF(Txn!$K3395="","","طرف مقابل — "&amp;Txn!$K3395)</f>
        <v>0</v>
      </c>
      <c r="N6778" s="42">
        <f>IF($D6778="",0,COUNTIF(BankAccts,$D6778))</f>
        <v>0</v>
      </c>
    </row>
    <row r="6779" spans="1:14">
      <c r="A6779" s="38">
        <f>IF(Txn!$B3396="","",Txn!$B3396)</f>
        <v>0</v>
      </c>
      <c r="B6779" s="38">
        <f>IF(Txn!$B3396="","",Txn!$C3396)</f>
        <v>0</v>
      </c>
      <c r="C6779" s="39">
        <f>IF(Txn!$B3396="","","تراکنش بانکی")</f>
        <v>0</v>
      </c>
      <c r="D6779" s="38">
        <f>IF(Txn!$B3396="","",IF(Txn!$X3396="","",Txn!$X3396))</f>
        <v>0</v>
      </c>
      <c r="E6779" s="39">
        <f>IF($D6779="","",IFERROR(VLOOKUP($D6779,AcctTbl,2,0),""))</f>
        <v>0</v>
      </c>
      <c r="F6779" s="39">
        <f>IF($D6779="","",IFERROR(VLOOKUP($D6779,AcctTbl,3,0),""))</f>
        <v>0</v>
      </c>
      <c r="G6779" s="39">
        <f>IF(Txn!$B3396="","",Txn!$D3396)</f>
        <v>0</v>
      </c>
      <c r="H6779" s="38">
        <f>IF(Txn!$B3396="","",Txn!$E3396)</f>
        <v>0</v>
      </c>
      <c r="I6779" s="40">
        <f>IF(Txn!$B3396="",0,Txn!$O3396)</f>
        <v>0</v>
      </c>
      <c r="J6779" s="40">
        <f>IF(Txn!$B3396="",0,Txn!$P3396)</f>
        <v>0</v>
      </c>
      <c r="K6779" s="41">
        <f>IF($A6779="","",IFERROR(VALUE(MID($A6779,6,2)),""))</f>
        <v>0</v>
      </c>
      <c r="L6779" s="39">
        <f>IF(Txn!$K3396="","",Txn!$K3396)</f>
        <v>0</v>
      </c>
      <c r="N6779" s="42">
        <f>IF($D6779="",0,COUNTIF(BankAccts,$D6779))</f>
        <v>0</v>
      </c>
    </row>
    <row r="6780" spans="1:14">
      <c r="A6780" s="38">
        <f>IF(Txn!$B3396="","",Txn!$B3396)</f>
        <v>0</v>
      </c>
      <c r="B6780" s="38">
        <f>IF(Txn!$B3396="","",Txn!$C3396)</f>
        <v>0</v>
      </c>
      <c r="C6780" s="39">
        <f>IF(Txn!$B3396="","","تراکنش بانکی")</f>
        <v>0</v>
      </c>
      <c r="D6780" s="38">
        <f>IF(Txn!$B3396="","",IF(IF(Txn!$U3396="TRF",Txn!$Y3396,Txn!$Z3396)="","",IF(Txn!$U3396="TRF",Txn!$Y3396,Txn!$Z3396)))</f>
        <v>0</v>
      </c>
      <c r="E6780" s="39">
        <f>IF($D6780="","",IFERROR(VLOOKUP($D6780,AcctTbl,2,0),""))</f>
        <v>0</v>
      </c>
      <c r="F6780" s="39">
        <f>IF($D6780="","",IFERROR(VLOOKUP($D6780,AcctTbl,3,0),""))</f>
        <v>0</v>
      </c>
      <c r="G6780" s="39">
        <f>IF(Txn!$B3396="","",Txn!$D3396)</f>
        <v>0</v>
      </c>
      <c r="H6780" s="38">
        <f>IF(Txn!$B3396="","",Txn!$E3396)</f>
        <v>0</v>
      </c>
      <c r="I6780" s="40">
        <f>IF(Txn!$B3396="",0,Txn!$Q3396)</f>
        <v>0</v>
      </c>
      <c r="J6780" s="40">
        <f>IF(Txn!$B3396="",0,Txn!$R3396)</f>
        <v>0</v>
      </c>
      <c r="K6780" s="41">
        <f>IF($A6780="","",IFERROR(VALUE(MID($A6780,6,2)),""))</f>
        <v>0</v>
      </c>
      <c r="L6780" s="39">
        <f>IF(Txn!$K3396="","","طرف مقابل — "&amp;Txn!$K3396)</f>
        <v>0</v>
      </c>
      <c r="N6780" s="42">
        <f>IF($D6780="",0,COUNTIF(BankAccts,$D6780))</f>
        <v>0</v>
      </c>
    </row>
    <row r="6781" spans="1:14">
      <c r="A6781" s="38">
        <f>IF(Txn!$B3397="","",Txn!$B3397)</f>
        <v>0</v>
      </c>
      <c r="B6781" s="38">
        <f>IF(Txn!$B3397="","",Txn!$C3397)</f>
        <v>0</v>
      </c>
      <c r="C6781" s="39">
        <f>IF(Txn!$B3397="","","تراکنش بانکی")</f>
        <v>0</v>
      </c>
      <c r="D6781" s="38">
        <f>IF(Txn!$B3397="","",IF(Txn!$X3397="","",Txn!$X3397))</f>
        <v>0</v>
      </c>
      <c r="E6781" s="39">
        <f>IF($D6781="","",IFERROR(VLOOKUP($D6781,AcctTbl,2,0),""))</f>
        <v>0</v>
      </c>
      <c r="F6781" s="39">
        <f>IF($D6781="","",IFERROR(VLOOKUP($D6781,AcctTbl,3,0),""))</f>
        <v>0</v>
      </c>
      <c r="G6781" s="39">
        <f>IF(Txn!$B3397="","",Txn!$D3397)</f>
        <v>0</v>
      </c>
      <c r="H6781" s="38">
        <f>IF(Txn!$B3397="","",Txn!$E3397)</f>
        <v>0</v>
      </c>
      <c r="I6781" s="40">
        <f>IF(Txn!$B3397="",0,Txn!$O3397)</f>
        <v>0</v>
      </c>
      <c r="J6781" s="40">
        <f>IF(Txn!$B3397="",0,Txn!$P3397)</f>
        <v>0</v>
      </c>
      <c r="K6781" s="41">
        <f>IF($A6781="","",IFERROR(VALUE(MID($A6781,6,2)),""))</f>
        <v>0</v>
      </c>
      <c r="L6781" s="39">
        <f>IF(Txn!$K3397="","",Txn!$K3397)</f>
        <v>0</v>
      </c>
      <c r="N6781" s="42">
        <f>IF($D6781="",0,COUNTIF(BankAccts,$D6781))</f>
        <v>0</v>
      </c>
    </row>
    <row r="6782" spans="1:14">
      <c r="A6782" s="38">
        <f>IF(Txn!$B3397="","",Txn!$B3397)</f>
        <v>0</v>
      </c>
      <c r="B6782" s="38">
        <f>IF(Txn!$B3397="","",Txn!$C3397)</f>
        <v>0</v>
      </c>
      <c r="C6782" s="39">
        <f>IF(Txn!$B3397="","","تراکنش بانکی")</f>
        <v>0</v>
      </c>
      <c r="D6782" s="38">
        <f>IF(Txn!$B3397="","",IF(IF(Txn!$U3397="TRF",Txn!$Y3397,Txn!$Z3397)="","",IF(Txn!$U3397="TRF",Txn!$Y3397,Txn!$Z3397)))</f>
        <v>0</v>
      </c>
      <c r="E6782" s="39">
        <f>IF($D6782="","",IFERROR(VLOOKUP($D6782,AcctTbl,2,0),""))</f>
        <v>0</v>
      </c>
      <c r="F6782" s="39">
        <f>IF($D6782="","",IFERROR(VLOOKUP($D6782,AcctTbl,3,0),""))</f>
        <v>0</v>
      </c>
      <c r="G6782" s="39">
        <f>IF(Txn!$B3397="","",Txn!$D3397)</f>
        <v>0</v>
      </c>
      <c r="H6782" s="38">
        <f>IF(Txn!$B3397="","",Txn!$E3397)</f>
        <v>0</v>
      </c>
      <c r="I6782" s="40">
        <f>IF(Txn!$B3397="",0,Txn!$Q3397)</f>
        <v>0</v>
      </c>
      <c r="J6782" s="40">
        <f>IF(Txn!$B3397="",0,Txn!$R3397)</f>
        <v>0</v>
      </c>
      <c r="K6782" s="41">
        <f>IF($A6782="","",IFERROR(VALUE(MID($A6782,6,2)),""))</f>
        <v>0</v>
      </c>
      <c r="L6782" s="39">
        <f>IF(Txn!$K3397="","","طرف مقابل — "&amp;Txn!$K3397)</f>
        <v>0</v>
      </c>
      <c r="N6782" s="42">
        <f>IF($D6782="",0,COUNTIF(BankAccts,$D6782))</f>
        <v>0</v>
      </c>
    </row>
    <row r="6783" spans="1:14">
      <c r="A6783" s="38">
        <f>IF(Txn!$B3398="","",Txn!$B3398)</f>
        <v>0</v>
      </c>
      <c r="B6783" s="38">
        <f>IF(Txn!$B3398="","",Txn!$C3398)</f>
        <v>0</v>
      </c>
      <c r="C6783" s="39">
        <f>IF(Txn!$B3398="","","تراکنش بانکی")</f>
        <v>0</v>
      </c>
      <c r="D6783" s="38">
        <f>IF(Txn!$B3398="","",IF(Txn!$X3398="","",Txn!$X3398))</f>
        <v>0</v>
      </c>
      <c r="E6783" s="39">
        <f>IF($D6783="","",IFERROR(VLOOKUP($D6783,AcctTbl,2,0),""))</f>
        <v>0</v>
      </c>
      <c r="F6783" s="39">
        <f>IF($D6783="","",IFERROR(VLOOKUP($D6783,AcctTbl,3,0),""))</f>
        <v>0</v>
      </c>
      <c r="G6783" s="39">
        <f>IF(Txn!$B3398="","",Txn!$D3398)</f>
        <v>0</v>
      </c>
      <c r="H6783" s="38">
        <f>IF(Txn!$B3398="","",Txn!$E3398)</f>
        <v>0</v>
      </c>
      <c r="I6783" s="40">
        <f>IF(Txn!$B3398="",0,Txn!$O3398)</f>
        <v>0</v>
      </c>
      <c r="J6783" s="40">
        <f>IF(Txn!$B3398="",0,Txn!$P3398)</f>
        <v>0</v>
      </c>
      <c r="K6783" s="41">
        <f>IF($A6783="","",IFERROR(VALUE(MID($A6783,6,2)),""))</f>
        <v>0</v>
      </c>
      <c r="L6783" s="39">
        <f>IF(Txn!$K3398="","",Txn!$K3398)</f>
        <v>0</v>
      </c>
      <c r="N6783" s="42">
        <f>IF($D6783="",0,COUNTIF(BankAccts,$D6783))</f>
        <v>0</v>
      </c>
    </row>
    <row r="6784" spans="1:14">
      <c r="A6784" s="38">
        <f>IF(Txn!$B3398="","",Txn!$B3398)</f>
        <v>0</v>
      </c>
      <c r="B6784" s="38">
        <f>IF(Txn!$B3398="","",Txn!$C3398)</f>
        <v>0</v>
      </c>
      <c r="C6784" s="39">
        <f>IF(Txn!$B3398="","","تراکنش بانکی")</f>
        <v>0</v>
      </c>
      <c r="D6784" s="38">
        <f>IF(Txn!$B3398="","",IF(IF(Txn!$U3398="TRF",Txn!$Y3398,Txn!$Z3398)="","",IF(Txn!$U3398="TRF",Txn!$Y3398,Txn!$Z3398)))</f>
        <v>0</v>
      </c>
      <c r="E6784" s="39">
        <f>IF($D6784="","",IFERROR(VLOOKUP($D6784,AcctTbl,2,0),""))</f>
        <v>0</v>
      </c>
      <c r="F6784" s="39">
        <f>IF($D6784="","",IFERROR(VLOOKUP($D6784,AcctTbl,3,0),""))</f>
        <v>0</v>
      </c>
      <c r="G6784" s="39">
        <f>IF(Txn!$B3398="","",Txn!$D3398)</f>
        <v>0</v>
      </c>
      <c r="H6784" s="38">
        <f>IF(Txn!$B3398="","",Txn!$E3398)</f>
        <v>0</v>
      </c>
      <c r="I6784" s="40">
        <f>IF(Txn!$B3398="",0,Txn!$Q3398)</f>
        <v>0</v>
      </c>
      <c r="J6784" s="40">
        <f>IF(Txn!$B3398="",0,Txn!$R3398)</f>
        <v>0</v>
      </c>
      <c r="K6784" s="41">
        <f>IF($A6784="","",IFERROR(VALUE(MID($A6784,6,2)),""))</f>
        <v>0</v>
      </c>
      <c r="L6784" s="39">
        <f>IF(Txn!$K3398="","","طرف مقابل — "&amp;Txn!$K3398)</f>
        <v>0</v>
      </c>
      <c r="N6784" s="42">
        <f>IF($D6784="",0,COUNTIF(BankAccts,$D6784))</f>
        <v>0</v>
      </c>
    </row>
    <row r="6785" spans="1:14">
      <c r="A6785" s="38">
        <f>IF(Txn!$B3399="","",Txn!$B3399)</f>
        <v>0</v>
      </c>
      <c r="B6785" s="38">
        <f>IF(Txn!$B3399="","",Txn!$C3399)</f>
        <v>0</v>
      </c>
      <c r="C6785" s="39">
        <f>IF(Txn!$B3399="","","تراکنش بانکی")</f>
        <v>0</v>
      </c>
      <c r="D6785" s="38">
        <f>IF(Txn!$B3399="","",IF(Txn!$X3399="","",Txn!$X3399))</f>
        <v>0</v>
      </c>
      <c r="E6785" s="39">
        <f>IF($D6785="","",IFERROR(VLOOKUP($D6785,AcctTbl,2,0),""))</f>
        <v>0</v>
      </c>
      <c r="F6785" s="39">
        <f>IF($D6785="","",IFERROR(VLOOKUP($D6785,AcctTbl,3,0),""))</f>
        <v>0</v>
      </c>
      <c r="G6785" s="39">
        <f>IF(Txn!$B3399="","",Txn!$D3399)</f>
        <v>0</v>
      </c>
      <c r="H6785" s="38">
        <f>IF(Txn!$B3399="","",Txn!$E3399)</f>
        <v>0</v>
      </c>
      <c r="I6785" s="40">
        <f>IF(Txn!$B3399="",0,Txn!$O3399)</f>
        <v>0</v>
      </c>
      <c r="J6785" s="40">
        <f>IF(Txn!$B3399="",0,Txn!$P3399)</f>
        <v>0</v>
      </c>
      <c r="K6785" s="41">
        <f>IF($A6785="","",IFERROR(VALUE(MID($A6785,6,2)),""))</f>
        <v>0</v>
      </c>
      <c r="L6785" s="39">
        <f>IF(Txn!$K3399="","",Txn!$K3399)</f>
        <v>0</v>
      </c>
      <c r="N6785" s="42">
        <f>IF($D6785="",0,COUNTIF(BankAccts,$D6785))</f>
        <v>0</v>
      </c>
    </row>
    <row r="6786" spans="1:14">
      <c r="A6786" s="38">
        <f>IF(Txn!$B3399="","",Txn!$B3399)</f>
        <v>0</v>
      </c>
      <c r="B6786" s="38">
        <f>IF(Txn!$B3399="","",Txn!$C3399)</f>
        <v>0</v>
      </c>
      <c r="C6786" s="39">
        <f>IF(Txn!$B3399="","","تراکنش بانکی")</f>
        <v>0</v>
      </c>
      <c r="D6786" s="38">
        <f>IF(Txn!$B3399="","",IF(IF(Txn!$U3399="TRF",Txn!$Y3399,Txn!$Z3399)="","",IF(Txn!$U3399="TRF",Txn!$Y3399,Txn!$Z3399)))</f>
        <v>0</v>
      </c>
      <c r="E6786" s="39">
        <f>IF($D6786="","",IFERROR(VLOOKUP($D6786,AcctTbl,2,0),""))</f>
        <v>0</v>
      </c>
      <c r="F6786" s="39">
        <f>IF($D6786="","",IFERROR(VLOOKUP($D6786,AcctTbl,3,0),""))</f>
        <v>0</v>
      </c>
      <c r="G6786" s="39">
        <f>IF(Txn!$B3399="","",Txn!$D3399)</f>
        <v>0</v>
      </c>
      <c r="H6786" s="38">
        <f>IF(Txn!$B3399="","",Txn!$E3399)</f>
        <v>0</v>
      </c>
      <c r="I6786" s="40">
        <f>IF(Txn!$B3399="",0,Txn!$Q3399)</f>
        <v>0</v>
      </c>
      <c r="J6786" s="40">
        <f>IF(Txn!$B3399="",0,Txn!$R3399)</f>
        <v>0</v>
      </c>
      <c r="K6786" s="41">
        <f>IF($A6786="","",IFERROR(VALUE(MID($A6786,6,2)),""))</f>
        <v>0</v>
      </c>
      <c r="L6786" s="39">
        <f>IF(Txn!$K3399="","","طرف مقابل — "&amp;Txn!$K3399)</f>
        <v>0</v>
      </c>
      <c r="N6786" s="42">
        <f>IF($D6786="",0,COUNTIF(BankAccts,$D6786))</f>
        <v>0</v>
      </c>
    </row>
    <row r="6787" spans="1:14">
      <c r="A6787" s="38">
        <f>IF(Txn!$B3400="","",Txn!$B3400)</f>
        <v>0</v>
      </c>
      <c r="B6787" s="38">
        <f>IF(Txn!$B3400="","",Txn!$C3400)</f>
        <v>0</v>
      </c>
      <c r="C6787" s="39">
        <f>IF(Txn!$B3400="","","تراکنش بانکی")</f>
        <v>0</v>
      </c>
      <c r="D6787" s="38">
        <f>IF(Txn!$B3400="","",IF(Txn!$X3400="","",Txn!$X3400))</f>
        <v>0</v>
      </c>
      <c r="E6787" s="39">
        <f>IF($D6787="","",IFERROR(VLOOKUP($D6787,AcctTbl,2,0),""))</f>
        <v>0</v>
      </c>
      <c r="F6787" s="39">
        <f>IF($D6787="","",IFERROR(VLOOKUP($D6787,AcctTbl,3,0),""))</f>
        <v>0</v>
      </c>
      <c r="G6787" s="39">
        <f>IF(Txn!$B3400="","",Txn!$D3400)</f>
        <v>0</v>
      </c>
      <c r="H6787" s="38">
        <f>IF(Txn!$B3400="","",Txn!$E3400)</f>
        <v>0</v>
      </c>
      <c r="I6787" s="40">
        <f>IF(Txn!$B3400="",0,Txn!$O3400)</f>
        <v>0</v>
      </c>
      <c r="J6787" s="40">
        <f>IF(Txn!$B3400="",0,Txn!$P3400)</f>
        <v>0</v>
      </c>
      <c r="K6787" s="41">
        <f>IF($A6787="","",IFERROR(VALUE(MID($A6787,6,2)),""))</f>
        <v>0</v>
      </c>
      <c r="L6787" s="39">
        <f>IF(Txn!$K3400="","",Txn!$K3400)</f>
        <v>0</v>
      </c>
      <c r="N6787" s="42">
        <f>IF($D6787="",0,COUNTIF(BankAccts,$D6787))</f>
        <v>0</v>
      </c>
    </row>
    <row r="6788" spans="1:14">
      <c r="A6788" s="38">
        <f>IF(Txn!$B3400="","",Txn!$B3400)</f>
        <v>0</v>
      </c>
      <c r="B6788" s="38">
        <f>IF(Txn!$B3400="","",Txn!$C3400)</f>
        <v>0</v>
      </c>
      <c r="C6788" s="39">
        <f>IF(Txn!$B3400="","","تراکنش بانکی")</f>
        <v>0</v>
      </c>
      <c r="D6788" s="38">
        <f>IF(Txn!$B3400="","",IF(IF(Txn!$U3400="TRF",Txn!$Y3400,Txn!$Z3400)="","",IF(Txn!$U3400="TRF",Txn!$Y3400,Txn!$Z3400)))</f>
        <v>0</v>
      </c>
      <c r="E6788" s="39">
        <f>IF($D6788="","",IFERROR(VLOOKUP($D6788,AcctTbl,2,0),""))</f>
        <v>0</v>
      </c>
      <c r="F6788" s="39">
        <f>IF($D6788="","",IFERROR(VLOOKUP($D6788,AcctTbl,3,0),""))</f>
        <v>0</v>
      </c>
      <c r="G6788" s="39">
        <f>IF(Txn!$B3400="","",Txn!$D3400)</f>
        <v>0</v>
      </c>
      <c r="H6788" s="38">
        <f>IF(Txn!$B3400="","",Txn!$E3400)</f>
        <v>0</v>
      </c>
      <c r="I6788" s="40">
        <f>IF(Txn!$B3400="",0,Txn!$Q3400)</f>
        <v>0</v>
      </c>
      <c r="J6788" s="40">
        <f>IF(Txn!$B3400="",0,Txn!$R3400)</f>
        <v>0</v>
      </c>
      <c r="K6788" s="41">
        <f>IF($A6788="","",IFERROR(VALUE(MID($A6788,6,2)),""))</f>
        <v>0</v>
      </c>
      <c r="L6788" s="39">
        <f>IF(Txn!$K3400="","","طرف مقابل — "&amp;Txn!$K3400)</f>
        <v>0</v>
      </c>
      <c r="N6788" s="42">
        <f>IF($D6788="",0,COUNTIF(BankAccts,$D6788))</f>
        <v>0</v>
      </c>
    </row>
    <row r="6789" spans="1:14">
      <c r="A6789" s="38">
        <f>IF(Txn!$B3401="","",Txn!$B3401)</f>
        <v>0</v>
      </c>
      <c r="B6789" s="38">
        <f>IF(Txn!$B3401="","",Txn!$C3401)</f>
        <v>0</v>
      </c>
      <c r="C6789" s="39">
        <f>IF(Txn!$B3401="","","تراکنش بانکی")</f>
        <v>0</v>
      </c>
      <c r="D6789" s="38">
        <f>IF(Txn!$B3401="","",IF(Txn!$X3401="","",Txn!$X3401))</f>
        <v>0</v>
      </c>
      <c r="E6789" s="39">
        <f>IF($D6789="","",IFERROR(VLOOKUP($D6789,AcctTbl,2,0),""))</f>
        <v>0</v>
      </c>
      <c r="F6789" s="39">
        <f>IF($D6789="","",IFERROR(VLOOKUP($D6789,AcctTbl,3,0),""))</f>
        <v>0</v>
      </c>
      <c r="G6789" s="39">
        <f>IF(Txn!$B3401="","",Txn!$D3401)</f>
        <v>0</v>
      </c>
      <c r="H6789" s="38">
        <f>IF(Txn!$B3401="","",Txn!$E3401)</f>
        <v>0</v>
      </c>
      <c r="I6789" s="40">
        <f>IF(Txn!$B3401="",0,Txn!$O3401)</f>
        <v>0</v>
      </c>
      <c r="J6789" s="40">
        <f>IF(Txn!$B3401="",0,Txn!$P3401)</f>
        <v>0</v>
      </c>
      <c r="K6789" s="41">
        <f>IF($A6789="","",IFERROR(VALUE(MID($A6789,6,2)),""))</f>
        <v>0</v>
      </c>
      <c r="L6789" s="39">
        <f>IF(Txn!$K3401="","",Txn!$K3401)</f>
        <v>0</v>
      </c>
      <c r="N6789" s="42">
        <f>IF($D6789="",0,COUNTIF(BankAccts,$D6789))</f>
        <v>0</v>
      </c>
    </row>
    <row r="6790" spans="1:14">
      <c r="A6790" s="38">
        <f>IF(Txn!$B3401="","",Txn!$B3401)</f>
        <v>0</v>
      </c>
      <c r="B6790" s="38">
        <f>IF(Txn!$B3401="","",Txn!$C3401)</f>
        <v>0</v>
      </c>
      <c r="C6790" s="39">
        <f>IF(Txn!$B3401="","","تراکنش بانکی")</f>
        <v>0</v>
      </c>
      <c r="D6790" s="38">
        <f>IF(Txn!$B3401="","",IF(IF(Txn!$U3401="TRF",Txn!$Y3401,Txn!$Z3401)="","",IF(Txn!$U3401="TRF",Txn!$Y3401,Txn!$Z3401)))</f>
        <v>0</v>
      </c>
      <c r="E6790" s="39">
        <f>IF($D6790="","",IFERROR(VLOOKUP($D6790,AcctTbl,2,0),""))</f>
        <v>0</v>
      </c>
      <c r="F6790" s="39">
        <f>IF($D6790="","",IFERROR(VLOOKUP($D6790,AcctTbl,3,0),""))</f>
        <v>0</v>
      </c>
      <c r="G6790" s="39">
        <f>IF(Txn!$B3401="","",Txn!$D3401)</f>
        <v>0</v>
      </c>
      <c r="H6790" s="38">
        <f>IF(Txn!$B3401="","",Txn!$E3401)</f>
        <v>0</v>
      </c>
      <c r="I6790" s="40">
        <f>IF(Txn!$B3401="",0,Txn!$Q3401)</f>
        <v>0</v>
      </c>
      <c r="J6790" s="40">
        <f>IF(Txn!$B3401="",0,Txn!$R3401)</f>
        <v>0</v>
      </c>
      <c r="K6790" s="41">
        <f>IF($A6790="","",IFERROR(VALUE(MID($A6790,6,2)),""))</f>
        <v>0</v>
      </c>
      <c r="L6790" s="39">
        <f>IF(Txn!$K3401="","","طرف مقابل — "&amp;Txn!$K3401)</f>
        <v>0</v>
      </c>
      <c r="N6790" s="42">
        <f>IF($D6790="",0,COUNTIF(BankAccts,$D6790))</f>
        <v>0</v>
      </c>
    </row>
    <row r="6791" spans="1:14">
      <c r="A6791" s="38">
        <f>IF(Txn!$B3402="","",Txn!$B3402)</f>
        <v>0</v>
      </c>
      <c r="B6791" s="38">
        <f>IF(Txn!$B3402="","",Txn!$C3402)</f>
        <v>0</v>
      </c>
      <c r="C6791" s="39">
        <f>IF(Txn!$B3402="","","تراکنش بانکی")</f>
        <v>0</v>
      </c>
      <c r="D6791" s="38">
        <f>IF(Txn!$B3402="","",IF(Txn!$X3402="","",Txn!$X3402))</f>
        <v>0</v>
      </c>
      <c r="E6791" s="39">
        <f>IF($D6791="","",IFERROR(VLOOKUP($D6791,AcctTbl,2,0),""))</f>
        <v>0</v>
      </c>
      <c r="F6791" s="39">
        <f>IF($D6791="","",IFERROR(VLOOKUP($D6791,AcctTbl,3,0),""))</f>
        <v>0</v>
      </c>
      <c r="G6791" s="39">
        <f>IF(Txn!$B3402="","",Txn!$D3402)</f>
        <v>0</v>
      </c>
      <c r="H6791" s="38">
        <f>IF(Txn!$B3402="","",Txn!$E3402)</f>
        <v>0</v>
      </c>
      <c r="I6791" s="40">
        <f>IF(Txn!$B3402="",0,Txn!$O3402)</f>
        <v>0</v>
      </c>
      <c r="J6791" s="40">
        <f>IF(Txn!$B3402="",0,Txn!$P3402)</f>
        <v>0</v>
      </c>
      <c r="K6791" s="41">
        <f>IF($A6791="","",IFERROR(VALUE(MID($A6791,6,2)),""))</f>
        <v>0</v>
      </c>
      <c r="L6791" s="39">
        <f>IF(Txn!$K3402="","",Txn!$K3402)</f>
        <v>0</v>
      </c>
      <c r="N6791" s="42">
        <f>IF($D6791="",0,COUNTIF(BankAccts,$D6791))</f>
        <v>0</v>
      </c>
    </row>
    <row r="6792" spans="1:14">
      <c r="A6792" s="38">
        <f>IF(Txn!$B3402="","",Txn!$B3402)</f>
        <v>0</v>
      </c>
      <c r="B6792" s="38">
        <f>IF(Txn!$B3402="","",Txn!$C3402)</f>
        <v>0</v>
      </c>
      <c r="C6792" s="39">
        <f>IF(Txn!$B3402="","","تراکنش بانکی")</f>
        <v>0</v>
      </c>
      <c r="D6792" s="38">
        <f>IF(Txn!$B3402="","",IF(IF(Txn!$U3402="TRF",Txn!$Y3402,Txn!$Z3402)="","",IF(Txn!$U3402="TRF",Txn!$Y3402,Txn!$Z3402)))</f>
        <v>0</v>
      </c>
      <c r="E6792" s="39">
        <f>IF($D6792="","",IFERROR(VLOOKUP($D6792,AcctTbl,2,0),""))</f>
        <v>0</v>
      </c>
      <c r="F6792" s="39">
        <f>IF($D6792="","",IFERROR(VLOOKUP($D6792,AcctTbl,3,0),""))</f>
        <v>0</v>
      </c>
      <c r="G6792" s="39">
        <f>IF(Txn!$B3402="","",Txn!$D3402)</f>
        <v>0</v>
      </c>
      <c r="H6792" s="38">
        <f>IF(Txn!$B3402="","",Txn!$E3402)</f>
        <v>0</v>
      </c>
      <c r="I6792" s="40">
        <f>IF(Txn!$B3402="",0,Txn!$Q3402)</f>
        <v>0</v>
      </c>
      <c r="J6792" s="40">
        <f>IF(Txn!$B3402="",0,Txn!$R3402)</f>
        <v>0</v>
      </c>
      <c r="K6792" s="41">
        <f>IF($A6792="","",IFERROR(VALUE(MID($A6792,6,2)),""))</f>
        <v>0</v>
      </c>
      <c r="L6792" s="39">
        <f>IF(Txn!$K3402="","","طرف مقابل — "&amp;Txn!$K3402)</f>
        <v>0</v>
      </c>
      <c r="N6792" s="42">
        <f>IF($D6792="",0,COUNTIF(BankAccts,$D6792))</f>
        <v>0</v>
      </c>
    </row>
    <row r="6793" spans="1:14">
      <c r="A6793" s="38">
        <f>IF(Txn!$B3403="","",Txn!$B3403)</f>
        <v>0</v>
      </c>
      <c r="B6793" s="38">
        <f>IF(Txn!$B3403="","",Txn!$C3403)</f>
        <v>0</v>
      </c>
      <c r="C6793" s="39">
        <f>IF(Txn!$B3403="","","تراکنش بانکی")</f>
        <v>0</v>
      </c>
      <c r="D6793" s="38">
        <f>IF(Txn!$B3403="","",IF(Txn!$X3403="","",Txn!$X3403))</f>
        <v>0</v>
      </c>
      <c r="E6793" s="39">
        <f>IF($D6793="","",IFERROR(VLOOKUP($D6793,AcctTbl,2,0),""))</f>
        <v>0</v>
      </c>
      <c r="F6793" s="39">
        <f>IF($D6793="","",IFERROR(VLOOKUP($D6793,AcctTbl,3,0),""))</f>
        <v>0</v>
      </c>
      <c r="G6793" s="39">
        <f>IF(Txn!$B3403="","",Txn!$D3403)</f>
        <v>0</v>
      </c>
      <c r="H6793" s="38">
        <f>IF(Txn!$B3403="","",Txn!$E3403)</f>
        <v>0</v>
      </c>
      <c r="I6793" s="40">
        <f>IF(Txn!$B3403="",0,Txn!$O3403)</f>
        <v>0</v>
      </c>
      <c r="J6793" s="40">
        <f>IF(Txn!$B3403="",0,Txn!$P3403)</f>
        <v>0</v>
      </c>
      <c r="K6793" s="41">
        <f>IF($A6793="","",IFERROR(VALUE(MID($A6793,6,2)),""))</f>
        <v>0</v>
      </c>
      <c r="L6793" s="39">
        <f>IF(Txn!$K3403="","",Txn!$K3403)</f>
        <v>0</v>
      </c>
      <c r="N6793" s="42">
        <f>IF($D6793="",0,COUNTIF(BankAccts,$D6793))</f>
        <v>0</v>
      </c>
    </row>
    <row r="6794" spans="1:14">
      <c r="A6794" s="38">
        <f>IF(Txn!$B3403="","",Txn!$B3403)</f>
        <v>0</v>
      </c>
      <c r="B6794" s="38">
        <f>IF(Txn!$B3403="","",Txn!$C3403)</f>
        <v>0</v>
      </c>
      <c r="C6794" s="39">
        <f>IF(Txn!$B3403="","","تراکنش بانکی")</f>
        <v>0</v>
      </c>
      <c r="D6794" s="38">
        <f>IF(Txn!$B3403="","",IF(IF(Txn!$U3403="TRF",Txn!$Y3403,Txn!$Z3403)="","",IF(Txn!$U3403="TRF",Txn!$Y3403,Txn!$Z3403)))</f>
        <v>0</v>
      </c>
      <c r="E6794" s="39">
        <f>IF($D6794="","",IFERROR(VLOOKUP($D6794,AcctTbl,2,0),""))</f>
        <v>0</v>
      </c>
      <c r="F6794" s="39">
        <f>IF($D6794="","",IFERROR(VLOOKUP($D6794,AcctTbl,3,0),""))</f>
        <v>0</v>
      </c>
      <c r="G6794" s="39">
        <f>IF(Txn!$B3403="","",Txn!$D3403)</f>
        <v>0</v>
      </c>
      <c r="H6794" s="38">
        <f>IF(Txn!$B3403="","",Txn!$E3403)</f>
        <v>0</v>
      </c>
      <c r="I6794" s="40">
        <f>IF(Txn!$B3403="",0,Txn!$Q3403)</f>
        <v>0</v>
      </c>
      <c r="J6794" s="40">
        <f>IF(Txn!$B3403="",0,Txn!$R3403)</f>
        <v>0</v>
      </c>
      <c r="K6794" s="41">
        <f>IF($A6794="","",IFERROR(VALUE(MID($A6794,6,2)),""))</f>
        <v>0</v>
      </c>
      <c r="L6794" s="39">
        <f>IF(Txn!$K3403="","","طرف مقابل — "&amp;Txn!$K3403)</f>
        <v>0</v>
      </c>
      <c r="N6794" s="42">
        <f>IF($D6794="",0,COUNTIF(BankAccts,$D6794))</f>
        <v>0</v>
      </c>
    </row>
    <row r="6795" spans="1:14">
      <c r="A6795" s="38">
        <f>IF(Txn!$B3404="","",Txn!$B3404)</f>
        <v>0</v>
      </c>
      <c r="B6795" s="38">
        <f>IF(Txn!$B3404="","",Txn!$C3404)</f>
        <v>0</v>
      </c>
      <c r="C6795" s="39">
        <f>IF(Txn!$B3404="","","تراکنش بانکی")</f>
        <v>0</v>
      </c>
      <c r="D6795" s="38">
        <f>IF(Txn!$B3404="","",IF(Txn!$X3404="","",Txn!$X3404))</f>
        <v>0</v>
      </c>
      <c r="E6795" s="39">
        <f>IF($D6795="","",IFERROR(VLOOKUP($D6795,AcctTbl,2,0),""))</f>
        <v>0</v>
      </c>
      <c r="F6795" s="39">
        <f>IF($D6795="","",IFERROR(VLOOKUP($D6795,AcctTbl,3,0),""))</f>
        <v>0</v>
      </c>
      <c r="G6795" s="39">
        <f>IF(Txn!$B3404="","",Txn!$D3404)</f>
        <v>0</v>
      </c>
      <c r="H6795" s="38">
        <f>IF(Txn!$B3404="","",Txn!$E3404)</f>
        <v>0</v>
      </c>
      <c r="I6795" s="40">
        <f>IF(Txn!$B3404="",0,Txn!$O3404)</f>
        <v>0</v>
      </c>
      <c r="J6795" s="40">
        <f>IF(Txn!$B3404="",0,Txn!$P3404)</f>
        <v>0</v>
      </c>
      <c r="K6795" s="41">
        <f>IF($A6795="","",IFERROR(VALUE(MID($A6795,6,2)),""))</f>
        <v>0</v>
      </c>
      <c r="L6795" s="39">
        <f>IF(Txn!$K3404="","",Txn!$K3404)</f>
        <v>0</v>
      </c>
      <c r="N6795" s="42">
        <f>IF($D6795="",0,COUNTIF(BankAccts,$D6795))</f>
        <v>0</v>
      </c>
    </row>
    <row r="6796" spans="1:14">
      <c r="A6796" s="38">
        <f>IF(Txn!$B3404="","",Txn!$B3404)</f>
        <v>0</v>
      </c>
      <c r="B6796" s="38">
        <f>IF(Txn!$B3404="","",Txn!$C3404)</f>
        <v>0</v>
      </c>
      <c r="C6796" s="39">
        <f>IF(Txn!$B3404="","","تراکنش بانکی")</f>
        <v>0</v>
      </c>
      <c r="D6796" s="38">
        <f>IF(Txn!$B3404="","",IF(IF(Txn!$U3404="TRF",Txn!$Y3404,Txn!$Z3404)="","",IF(Txn!$U3404="TRF",Txn!$Y3404,Txn!$Z3404)))</f>
        <v>0</v>
      </c>
      <c r="E6796" s="39">
        <f>IF($D6796="","",IFERROR(VLOOKUP($D6796,AcctTbl,2,0),""))</f>
        <v>0</v>
      </c>
      <c r="F6796" s="39">
        <f>IF($D6796="","",IFERROR(VLOOKUP($D6796,AcctTbl,3,0),""))</f>
        <v>0</v>
      </c>
      <c r="G6796" s="39">
        <f>IF(Txn!$B3404="","",Txn!$D3404)</f>
        <v>0</v>
      </c>
      <c r="H6796" s="38">
        <f>IF(Txn!$B3404="","",Txn!$E3404)</f>
        <v>0</v>
      </c>
      <c r="I6796" s="40">
        <f>IF(Txn!$B3404="",0,Txn!$Q3404)</f>
        <v>0</v>
      </c>
      <c r="J6796" s="40">
        <f>IF(Txn!$B3404="",0,Txn!$R3404)</f>
        <v>0</v>
      </c>
      <c r="K6796" s="41">
        <f>IF($A6796="","",IFERROR(VALUE(MID($A6796,6,2)),""))</f>
        <v>0</v>
      </c>
      <c r="L6796" s="39">
        <f>IF(Txn!$K3404="","","طرف مقابل — "&amp;Txn!$K3404)</f>
        <v>0</v>
      </c>
      <c r="N6796" s="42">
        <f>IF($D6796="",0,COUNTIF(BankAccts,$D6796))</f>
        <v>0</v>
      </c>
    </row>
    <row r="6797" spans="1:14">
      <c r="A6797" s="38">
        <f>IF(Txn!$B3405="","",Txn!$B3405)</f>
        <v>0</v>
      </c>
      <c r="B6797" s="38">
        <f>IF(Txn!$B3405="","",Txn!$C3405)</f>
        <v>0</v>
      </c>
      <c r="C6797" s="39">
        <f>IF(Txn!$B3405="","","تراکنش بانکی")</f>
        <v>0</v>
      </c>
      <c r="D6797" s="38">
        <f>IF(Txn!$B3405="","",IF(Txn!$X3405="","",Txn!$X3405))</f>
        <v>0</v>
      </c>
      <c r="E6797" s="39">
        <f>IF($D6797="","",IFERROR(VLOOKUP($D6797,AcctTbl,2,0),""))</f>
        <v>0</v>
      </c>
      <c r="F6797" s="39">
        <f>IF($D6797="","",IFERROR(VLOOKUP($D6797,AcctTbl,3,0),""))</f>
        <v>0</v>
      </c>
      <c r="G6797" s="39">
        <f>IF(Txn!$B3405="","",Txn!$D3405)</f>
        <v>0</v>
      </c>
      <c r="H6797" s="38">
        <f>IF(Txn!$B3405="","",Txn!$E3405)</f>
        <v>0</v>
      </c>
      <c r="I6797" s="40">
        <f>IF(Txn!$B3405="",0,Txn!$O3405)</f>
        <v>0</v>
      </c>
      <c r="J6797" s="40">
        <f>IF(Txn!$B3405="",0,Txn!$P3405)</f>
        <v>0</v>
      </c>
      <c r="K6797" s="41">
        <f>IF($A6797="","",IFERROR(VALUE(MID($A6797,6,2)),""))</f>
        <v>0</v>
      </c>
      <c r="L6797" s="39">
        <f>IF(Txn!$K3405="","",Txn!$K3405)</f>
        <v>0</v>
      </c>
      <c r="N6797" s="42">
        <f>IF($D6797="",0,COUNTIF(BankAccts,$D6797))</f>
        <v>0</v>
      </c>
    </row>
    <row r="6798" spans="1:14">
      <c r="A6798" s="38">
        <f>IF(Txn!$B3405="","",Txn!$B3405)</f>
        <v>0</v>
      </c>
      <c r="B6798" s="38">
        <f>IF(Txn!$B3405="","",Txn!$C3405)</f>
        <v>0</v>
      </c>
      <c r="C6798" s="39">
        <f>IF(Txn!$B3405="","","تراکنش بانکی")</f>
        <v>0</v>
      </c>
      <c r="D6798" s="38">
        <f>IF(Txn!$B3405="","",IF(IF(Txn!$U3405="TRF",Txn!$Y3405,Txn!$Z3405)="","",IF(Txn!$U3405="TRF",Txn!$Y3405,Txn!$Z3405)))</f>
        <v>0</v>
      </c>
      <c r="E6798" s="39">
        <f>IF($D6798="","",IFERROR(VLOOKUP($D6798,AcctTbl,2,0),""))</f>
        <v>0</v>
      </c>
      <c r="F6798" s="39">
        <f>IF($D6798="","",IFERROR(VLOOKUP($D6798,AcctTbl,3,0),""))</f>
        <v>0</v>
      </c>
      <c r="G6798" s="39">
        <f>IF(Txn!$B3405="","",Txn!$D3405)</f>
        <v>0</v>
      </c>
      <c r="H6798" s="38">
        <f>IF(Txn!$B3405="","",Txn!$E3405)</f>
        <v>0</v>
      </c>
      <c r="I6798" s="40">
        <f>IF(Txn!$B3405="",0,Txn!$Q3405)</f>
        <v>0</v>
      </c>
      <c r="J6798" s="40">
        <f>IF(Txn!$B3405="",0,Txn!$R3405)</f>
        <v>0</v>
      </c>
      <c r="K6798" s="41">
        <f>IF($A6798="","",IFERROR(VALUE(MID($A6798,6,2)),""))</f>
        <v>0</v>
      </c>
      <c r="L6798" s="39">
        <f>IF(Txn!$K3405="","","طرف مقابل — "&amp;Txn!$K3405)</f>
        <v>0</v>
      </c>
      <c r="N6798" s="42">
        <f>IF($D6798="",0,COUNTIF(BankAccts,$D6798))</f>
        <v>0</v>
      </c>
    </row>
    <row r="6799" spans="1:14">
      <c r="A6799" s="38">
        <f>IF(Txn!$B3406="","",Txn!$B3406)</f>
        <v>0</v>
      </c>
      <c r="B6799" s="38">
        <f>IF(Txn!$B3406="","",Txn!$C3406)</f>
        <v>0</v>
      </c>
      <c r="C6799" s="39">
        <f>IF(Txn!$B3406="","","تراکنش بانکی")</f>
        <v>0</v>
      </c>
      <c r="D6799" s="38">
        <f>IF(Txn!$B3406="","",IF(Txn!$X3406="","",Txn!$X3406))</f>
        <v>0</v>
      </c>
      <c r="E6799" s="39">
        <f>IF($D6799="","",IFERROR(VLOOKUP($D6799,AcctTbl,2,0),""))</f>
        <v>0</v>
      </c>
      <c r="F6799" s="39">
        <f>IF($D6799="","",IFERROR(VLOOKUP($D6799,AcctTbl,3,0),""))</f>
        <v>0</v>
      </c>
      <c r="G6799" s="39">
        <f>IF(Txn!$B3406="","",Txn!$D3406)</f>
        <v>0</v>
      </c>
      <c r="H6799" s="38">
        <f>IF(Txn!$B3406="","",Txn!$E3406)</f>
        <v>0</v>
      </c>
      <c r="I6799" s="40">
        <f>IF(Txn!$B3406="",0,Txn!$O3406)</f>
        <v>0</v>
      </c>
      <c r="J6799" s="40">
        <f>IF(Txn!$B3406="",0,Txn!$P3406)</f>
        <v>0</v>
      </c>
      <c r="K6799" s="41">
        <f>IF($A6799="","",IFERROR(VALUE(MID($A6799,6,2)),""))</f>
        <v>0</v>
      </c>
      <c r="L6799" s="39">
        <f>IF(Txn!$K3406="","",Txn!$K3406)</f>
        <v>0</v>
      </c>
      <c r="N6799" s="42">
        <f>IF($D6799="",0,COUNTIF(BankAccts,$D6799))</f>
        <v>0</v>
      </c>
    </row>
    <row r="6800" spans="1:14">
      <c r="A6800" s="38">
        <f>IF(Txn!$B3406="","",Txn!$B3406)</f>
        <v>0</v>
      </c>
      <c r="B6800" s="38">
        <f>IF(Txn!$B3406="","",Txn!$C3406)</f>
        <v>0</v>
      </c>
      <c r="C6800" s="39">
        <f>IF(Txn!$B3406="","","تراکنش بانکی")</f>
        <v>0</v>
      </c>
      <c r="D6800" s="38">
        <f>IF(Txn!$B3406="","",IF(IF(Txn!$U3406="TRF",Txn!$Y3406,Txn!$Z3406)="","",IF(Txn!$U3406="TRF",Txn!$Y3406,Txn!$Z3406)))</f>
        <v>0</v>
      </c>
      <c r="E6800" s="39">
        <f>IF($D6800="","",IFERROR(VLOOKUP($D6800,AcctTbl,2,0),""))</f>
        <v>0</v>
      </c>
      <c r="F6800" s="39">
        <f>IF($D6800="","",IFERROR(VLOOKUP($D6800,AcctTbl,3,0),""))</f>
        <v>0</v>
      </c>
      <c r="G6800" s="39">
        <f>IF(Txn!$B3406="","",Txn!$D3406)</f>
        <v>0</v>
      </c>
      <c r="H6800" s="38">
        <f>IF(Txn!$B3406="","",Txn!$E3406)</f>
        <v>0</v>
      </c>
      <c r="I6800" s="40">
        <f>IF(Txn!$B3406="",0,Txn!$Q3406)</f>
        <v>0</v>
      </c>
      <c r="J6800" s="40">
        <f>IF(Txn!$B3406="",0,Txn!$R3406)</f>
        <v>0</v>
      </c>
      <c r="K6800" s="41">
        <f>IF($A6800="","",IFERROR(VALUE(MID($A6800,6,2)),""))</f>
        <v>0</v>
      </c>
      <c r="L6800" s="39">
        <f>IF(Txn!$K3406="","","طرف مقابل — "&amp;Txn!$K3406)</f>
        <v>0</v>
      </c>
      <c r="N6800" s="42">
        <f>IF($D6800="",0,COUNTIF(BankAccts,$D6800))</f>
        <v>0</v>
      </c>
    </row>
    <row r="6801" spans="1:14">
      <c r="A6801" s="38">
        <f>IF(Txn!$B3407="","",Txn!$B3407)</f>
        <v>0</v>
      </c>
      <c r="B6801" s="38">
        <f>IF(Txn!$B3407="","",Txn!$C3407)</f>
        <v>0</v>
      </c>
      <c r="C6801" s="39">
        <f>IF(Txn!$B3407="","","تراکنش بانکی")</f>
        <v>0</v>
      </c>
      <c r="D6801" s="38">
        <f>IF(Txn!$B3407="","",IF(Txn!$X3407="","",Txn!$X3407))</f>
        <v>0</v>
      </c>
      <c r="E6801" s="39">
        <f>IF($D6801="","",IFERROR(VLOOKUP($D6801,AcctTbl,2,0),""))</f>
        <v>0</v>
      </c>
      <c r="F6801" s="39">
        <f>IF($D6801="","",IFERROR(VLOOKUP($D6801,AcctTbl,3,0),""))</f>
        <v>0</v>
      </c>
      <c r="G6801" s="39">
        <f>IF(Txn!$B3407="","",Txn!$D3407)</f>
        <v>0</v>
      </c>
      <c r="H6801" s="38">
        <f>IF(Txn!$B3407="","",Txn!$E3407)</f>
        <v>0</v>
      </c>
      <c r="I6801" s="40">
        <f>IF(Txn!$B3407="",0,Txn!$O3407)</f>
        <v>0</v>
      </c>
      <c r="J6801" s="40">
        <f>IF(Txn!$B3407="",0,Txn!$P3407)</f>
        <v>0</v>
      </c>
      <c r="K6801" s="41">
        <f>IF($A6801="","",IFERROR(VALUE(MID($A6801,6,2)),""))</f>
        <v>0</v>
      </c>
      <c r="L6801" s="39">
        <f>IF(Txn!$K3407="","",Txn!$K3407)</f>
        <v>0</v>
      </c>
      <c r="N6801" s="42">
        <f>IF($D6801="",0,COUNTIF(BankAccts,$D6801))</f>
        <v>0</v>
      </c>
    </row>
    <row r="6802" spans="1:14">
      <c r="A6802" s="38">
        <f>IF(Txn!$B3407="","",Txn!$B3407)</f>
        <v>0</v>
      </c>
      <c r="B6802" s="38">
        <f>IF(Txn!$B3407="","",Txn!$C3407)</f>
        <v>0</v>
      </c>
      <c r="C6802" s="39">
        <f>IF(Txn!$B3407="","","تراکنش بانکی")</f>
        <v>0</v>
      </c>
      <c r="D6802" s="38">
        <f>IF(Txn!$B3407="","",IF(IF(Txn!$U3407="TRF",Txn!$Y3407,Txn!$Z3407)="","",IF(Txn!$U3407="TRF",Txn!$Y3407,Txn!$Z3407)))</f>
        <v>0</v>
      </c>
      <c r="E6802" s="39">
        <f>IF($D6802="","",IFERROR(VLOOKUP($D6802,AcctTbl,2,0),""))</f>
        <v>0</v>
      </c>
      <c r="F6802" s="39">
        <f>IF($D6802="","",IFERROR(VLOOKUP($D6802,AcctTbl,3,0),""))</f>
        <v>0</v>
      </c>
      <c r="G6802" s="39">
        <f>IF(Txn!$B3407="","",Txn!$D3407)</f>
        <v>0</v>
      </c>
      <c r="H6802" s="38">
        <f>IF(Txn!$B3407="","",Txn!$E3407)</f>
        <v>0</v>
      </c>
      <c r="I6802" s="40">
        <f>IF(Txn!$B3407="",0,Txn!$Q3407)</f>
        <v>0</v>
      </c>
      <c r="J6802" s="40">
        <f>IF(Txn!$B3407="",0,Txn!$R3407)</f>
        <v>0</v>
      </c>
      <c r="K6802" s="41">
        <f>IF($A6802="","",IFERROR(VALUE(MID($A6802,6,2)),""))</f>
        <v>0</v>
      </c>
      <c r="L6802" s="39">
        <f>IF(Txn!$K3407="","","طرف مقابل — "&amp;Txn!$K3407)</f>
        <v>0</v>
      </c>
      <c r="N6802" s="42">
        <f>IF($D6802="",0,COUNTIF(BankAccts,$D6802))</f>
        <v>0</v>
      </c>
    </row>
    <row r="6803" spans="1:14">
      <c r="A6803" s="38">
        <f>IF(Txn!$B3408="","",Txn!$B3408)</f>
        <v>0</v>
      </c>
      <c r="B6803" s="38">
        <f>IF(Txn!$B3408="","",Txn!$C3408)</f>
        <v>0</v>
      </c>
      <c r="C6803" s="39">
        <f>IF(Txn!$B3408="","","تراکنش بانکی")</f>
        <v>0</v>
      </c>
      <c r="D6803" s="38">
        <f>IF(Txn!$B3408="","",IF(Txn!$X3408="","",Txn!$X3408))</f>
        <v>0</v>
      </c>
      <c r="E6803" s="39">
        <f>IF($D6803="","",IFERROR(VLOOKUP($D6803,AcctTbl,2,0),""))</f>
        <v>0</v>
      </c>
      <c r="F6803" s="39">
        <f>IF($D6803="","",IFERROR(VLOOKUP($D6803,AcctTbl,3,0),""))</f>
        <v>0</v>
      </c>
      <c r="G6803" s="39">
        <f>IF(Txn!$B3408="","",Txn!$D3408)</f>
        <v>0</v>
      </c>
      <c r="H6803" s="38">
        <f>IF(Txn!$B3408="","",Txn!$E3408)</f>
        <v>0</v>
      </c>
      <c r="I6803" s="40">
        <f>IF(Txn!$B3408="",0,Txn!$O3408)</f>
        <v>0</v>
      </c>
      <c r="J6803" s="40">
        <f>IF(Txn!$B3408="",0,Txn!$P3408)</f>
        <v>0</v>
      </c>
      <c r="K6803" s="41">
        <f>IF($A6803="","",IFERROR(VALUE(MID($A6803,6,2)),""))</f>
        <v>0</v>
      </c>
      <c r="L6803" s="39">
        <f>IF(Txn!$K3408="","",Txn!$K3408)</f>
        <v>0</v>
      </c>
      <c r="N6803" s="42">
        <f>IF($D6803="",0,COUNTIF(BankAccts,$D6803))</f>
        <v>0</v>
      </c>
    </row>
    <row r="6804" spans="1:14">
      <c r="A6804" s="38">
        <f>IF(Txn!$B3408="","",Txn!$B3408)</f>
        <v>0</v>
      </c>
      <c r="B6804" s="38">
        <f>IF(Txn!$B3408="","",Txn!$C3408)</f>
        <v>0</v>
      </c>
      <c r="C6804" s="39">
        <f>IF(Txn!$B3408="","","تراکنش بانکی")</f>
        <v>0</v>
      </c>
      <c r="D6804" s="38">
        <f>IF(Txn!$B3408="","",IF(IF(Txn!$U3408="TRF",Txn!$Y3408,Txn!$Z3408)="","",IF(Txn!$U3408="TRF",Txn!$Y3408,Txn!$Z3408)))</f>
        <v>0</v>
      </c>
      <c r="E6804" s="39">
        <f>IF($D6804="","",IFERROR(VLOOKUP($D6804,AcctTbl,2,0),""))</f>
        <v>0</v>
      </c>
      <c r="F6804" s="39">
        <f>IF($D6804="","",IFERROR(VLOOKUP($D6804,AcctTbl,3,0),""))</f>
        <v>0</v>
      </c>
      <c r="G6804" s="39">
        <f>IF(Txn!$B3408="","",Txn!$D3408)</f>
        <v>0</v>
      </c>
      <c r="H6804" s="38">
        <f>IF(Txn!$B3408="","",Txn!$E3408)</f>
        <v>0</v>
      </c>
      <c r="I6804" s="40">
        <f>IF(Txn!$B3408="",0,Txn!$Q3408)</f>
        <v>0</v>
      </c>
      <c r="J6804" s="40">
        <f>IF(Txn!$B3408="",0,Txn!$R3408)</f>
        <v>0</v>
      </c>
      <c r="K6804" s="41">
        <f>IF($A6804="","",IFERROR(VALUE(MID($A6804,6,2)),""))</f>
        <v>0</v>
      </c>
      <c r="L6804" s="39">
        <f>IF(Txn!$K3408="","","طرف مقابل — "&amp;Txn!$K3408)</f>
        <v>0</v>
      </c>
      <c r="N6804" s="42">
        <f>IF($D6804="",0,COUNTIF(BankAccts,$D6804))</f>
        <v>0</v>
      </c>
    </row>
    <row r="6805" spans="1:14">
      <c r="A6805" s="38">
        <f>IF(Txn!$B3409="","",Txn!$B3409)</f>
        <v>0</v>
      </c>
      <c r="B6805" s="38">
        <f>IF(Txn!$B3409="","",Txn!$C3409)</f>
        <v>0</v>
      </c>
      <c r="C6805" s="39">
        <f>IF(Txn!$B3409="","","تراکنش بانکی")</f>
        <v>0</v>
      </c>
      <c r="D6805" s="38">
        <f>IF(Txn!$B3409="","",IF(Txn!$X3409="","",Txn!$X3409))</f>
        <v>0</v>
      </c>
      <c r="E6805" s="39">
        <f>IF($D6805="","",IFERROR(VLOOKUP($D6805,AcctTbl,2,0),""))</f>
        <v>0</v>
      </c>
      <c r="F6805" s="39">
        <f>IF($D6805="","",IFERROR(VLOOKUP($D6805,AcctTbl,3,0),""))</f>
        <v>0</v>
      </c>
      <c r="G6805" s="39">
        <f>IF(Txn!$B3409="","",Txn!$D3409)</f>
        <v>0</v>
      </c>
      <c r="H6805" s="38">
        <f>IF(Txn!$B3409="","",Txn!$E3409)</f>
        <v>0</v>
      </c>
      <c r="I6805" s="40">
        <f>IF(Txn!$B3409="",0,Txn!$O3409)</f>
        <v>0</v>
      </c>
      <c r="J6805" s="40">
        <f>IF(Txn!$B3409="",0,Txn!$P3409)</f>
        <v>0</v>
      </c>
      <c r="K6805" s="41">
        <f>IF($A6805="","",IFERROR(VALUE(MID($A6805,6,2)),""))</f>
        <v>0</v>
      </c>
      <c r="L6805" s="39">
        <f>IF(Txn!$K3409="","",Txn!$K3409)</f>
        <v>0</v>
      </c>
      <c r="N6805" s="42">
        <f>IF($D6805="",0,COUNTIF(BankAccts,$D6805))</f>
        <v>0</v>
      </c>
    </row>
    <row r="6806" spans="1:14">
      <c r="A6806" s="38">
        <f>IF(Txn!$B3409="","",Txn!$B3409)</f>
        <v>0</v>
      </c>
      <c r="B6806" s="38">
        <f>IF(Txn!$B3409="","",Txn!$C3409)</f>
        <v>0</v>
      </c>
      <c r="C6806" s="39">
        <f>IF(Txn!$B3409="","","تراکنش بانکی")</f>
        <v>0</v>
      </c>
      <c r="D6806" s="38">
        <f>IF(Txn!$B3409="","",IF(IF(Txn!$U3409="TRF",Txn!$Y3409,Txn!$Z3409)="","",IF(Txn!$U3409="TRF",Txn!$Y3409,Txn!$Z3409)))</f>
        <v>0</v>
      </c>
      <c r="E6806" s="39">
        <f>IF($D6806="","",IFERROR(VLOOKUP($D6806,AcctTbl,2,0),""))</f>
        <v>0</v>
      </c>
      <c r="F6806" s="39">
        <f>IF($D6806="","",IFERROR(VLOOKUP($D6806,AcctTbl,3,0),""))</f>
        <v>0</v>
      </c>
      <c r="G6806" s="39">
        <f>IF(Txn!$B3409="","",Txn!$D3409)</f>
        <v>0</v>
      </c>
      <c r="H6806" s="38">
        <f>IF(Txn!$B3409="","",Txn!$E3409)</f>
        <v>0</v>
      </c>
      <c r="I6806" s="40">
        <f>IF(Txn!$B3409="",0,Txn!$Q3409)</f>
        <v>0</v>
      </c>
      <c r="J6806" s="40">
        <f>IF(Txn!$B3409="",0,Txn!$R3409)</f>
        <v>0</v>
      </c>
      <c r="K6806" s="41">
        <f>IF($A6806="","",IFERROR(VALUE(MID($A6806,6,2)),""))</f>
        <v>0</v>
      </c>
      <c r="L6806" s="39">
        <f>IF(Txn!$K3409="","","طرف مقابل — "&amp;Txn!$K3409)</f>
        <v>0</v>
      </c>
      <c r="N6806" s="42">
        <f>IF($D6806="",0,COUNTIF(BankAccts,$D6806))</f>
        <v>0</v>
      </c>
    </row>
    <row r="6807" spans="1:14">
      <c r="A6807" s="38">
        <f>IF(Txn!$B3410="","",Txn!$B3410)</f>
        <v>0</v>
      </c>
      <c r="B6807" s="38">
        <f>IF(Txn!$B3410="","",Txn!$C3410)</f>
        <v>0</v>
      </c>
      <c r="C6807" s="39">
        <f>IF(Txn!$B3410="","","تراکنش بانکی")</f>
        <v>0</v>
      </c>
      <c r="D6807" s="38">
        <f>IF(Txn!$B3410="","",IF(Txn!$X3410="","",Txn!$X3410))</f>
        <v>0</v>
      </c>
      <c r="E6807" s="39">
        <f>IF($D6807="","",IFERROR(VLOOKUP($D6807,AcctTbl,2,0),""))</f>
        <v>0</v>
      </c>
      <c r="F6807" s="39">
        <f>IF($D6807="","",IFERROR(VLOOKUP($D6807,AcctTbl,3,0),""))</f>
        <v>0</v>
      </c>
      <c r="G6807" s="39">
        <f>IF(Txn!$B3410="","",Txn!$D3410)</f>
        <v>0</v>
      </c>
      <c r="H6807" s="38">
        <f>IF(Txn!$B3410="","",Txn!$E3410)</f>
        <v>0</v>
      </c>
      <c r="I6807" s="40">
        <f>IF(Txn!$B3410="",0,Txn!$O3410)</f>
        <v>0</v>
      </c>
      <c r="J6807" s="40">
        <f>IF(Txn!$B3410="",0,Txn!$P3410)</f>
        <v>0</v>
      </c>
      <c r="K6807" s="41">
        <f>IF($A6807="","",IFERROR(VALUE(MID($A6807,6,2)),""))</f>
        <v>0</v>
      </c>
      <c r="L6807" s="39">
        <f>IF(Txn!$K3410="","",Txn!$K3410)</f>
        <v>0</v>
      </c>
      <c r="N6807" s="42">
        <f>IF($D6807="",0,COUNTIF(BankAccts,$D6807))</f>
        <v>0</v>
      </c>
    </row>
    <row r="6808" spans="1:14">
      <c r="A6808" s="38">
        <f>IF(Txn!$B3410="","",Txn!$B3410)</f>
        <v>0</v>
      </c>
      <c r="B6808" s="38">
        <f>IF(Txn!$B3410="","",Txn!$C3410)</f>
        <v>0</v>
      </c>
      <c r="C6808" s="39">
        <f>IF(Txn!$B3410="","","تراکنش بانکی")</f>
        <v>0</v>
      </c>
      <c r="D6808" s="38">
        <f>IF(Txn!$B3410="","",IF(IF(Txn!$U3410="TRF",Txn!$Y3410,Txn!$Z3410)="","",IF(Txn!$U3410="TRF",Txn!$Y3410,Txn!$Z3410)))</f>
        <v>0</v>
      </c>
      <c r="E6808" s="39">
        <f>IF($D6808="","",IFERROR(VLOOKUP($D6808,AcctTbl,2,0),""))</f>
        <v>0</v>
      </c>
      <c r="F6808" s="39">
        <f>IF($D6808="","",IFERROR(VLOOKUP($D6808,AcctTbl,3,0),""))</f>
        <v>0</v>
      </c>
      <c r="G6808" s="39">
        <f>IF(Txn!$B3410="","",Txn!$D3410)</f>
        <v>0</v>
      </c>
      <c r="H6808" s="38">
        <f>IF(Txn!$B3410="","",Txn!$E3410)</f>
        <v>0</v>
      </c>
      <c r="I6808" s="40">
        <f>IF(Txn!$B3410="",0,Txn!$Q3410)</f>
        <v>0</v>
      </c>
      <c r="J6808" s="40">
        <f>IF(Txn!$B3410="",0,Txn!$R3410)</f>
        <v>0</v>
      </c>
      <c r="K6808" s="41">
        <f>IF($A6808="","",IFERROR(VALUE(MID($A6808,6,2)),""))</f>
        <v>0</v>
      </c>
      <c r="L6808" s="39">
        <f>IF(Txn!$K3410="","","طرف مقابل — "&amp;Txn!$K3410)</f>
        <v>0</v>
      </c>
      <c r="N6808" s="42">
        <f>IF($D6808="",0,COUNTIF(BankAccts,$D6808))</f>
        <v>0</v>
      </c>
    </row>
    <row r="6809" spans="1:14">
      <c r="A6809" s="38">
        <f>IF(Txn!$B3411="","",Txn!$B3411)</f>
        <v>0</v>
      </c>
      <c r="B6809" s="38">
        <f>IF(Txn!$B3411="","",Txn!$C3411)</f>
        <v>0</v>
      </c>
      <c r="C6809" s="39">
        <f>IF(Txn!$B3411="","","تراکنش بانکی")</f>
        <v>0</v>
      </c>
      <c r="D6809" s="38">
        <f>IF(Txn!$B3411="","",IF(Txn!$X3411="","",Txn!$X3411))</f>
        <v>0</v>
      </c>
      <c r="E6809" s="39">
        <f>IF($D6809="","",IFERROR(VLOOKUP($D6809,AcctTbl,2,0),""))</f>
        <v>0</v>
      </c>
      <c r="F6809" s="39">
        <f>IF($D6809="","",IFERROR(VLOOKUP($D6809,AcctTbl,3,0),""))</f>
        <v>0</v>
      </c>
      <c r="G6809" s="39">
        <f>IF(Txn!$B3411="","",Txn!$D3411)</f>
        <v>0</v>
      </c>
      <c r="H6809" s="38">
        <f>IF(Txn!$B3411="","",Txn!$E3411)</f>
        <v>0</v>
      </c>
      <c r="I6809" s="40">
        <f>IF(Txn!$B3411="",0,Txn!$O3411)</f>
        <v>0</v>
      </c>
      <c r="J6809" s="40">
        <f>IF(Txn!$B3411="",0,Txn!$P3411)</f>
        <v>0</v>
      </c>
      <c r="K6809" s="41">
        <f>IF($A6809="","",IFERROR(VALUE(MID($A6809,6,2)),""))</f>
        <v>0</v>
      </c>
      <c r="L6809" s="39">
        <f>IF(Txn!$K3411="","",Txn!$K3411)</f>
        <v>0</v>
      </c>
      <c r="N6809" s="42">
        <f>IF($D6809="",0,COUNTIF(BankAccts,$D6809))</f>
        <v>0</v>
      </c>
    </row>
    <row r="6810" spans="1:14">
      <c r="A6810" s="38">
        <f>IF(Txn!$B3411="","",Txn!$B3411)</f>
        <v>0</v>
      </c>
      <c r="B6810" s="38">
        <f>IF(Txn!$B3411="","",Txn!$C3411)</f>
        <v>0</v>
      </c>
      <c r="C6810" s="39">
        <f>IF(Txn!$B3411="","","تراکنش بانکی")</f>
        <v>0</v>
      </c>
      <c r="D6810" s="38">
        <f>IF(Txn!$B3411="","",IF(IF(Txn!$U3411="TRF",Txn!$Y3411,Txn!$Z3411)="","",IF(Txn!$U3411="TRF",Txn!$Y3411,Txn!$Z3411)))</f>
        <v>0</v>
      </c>
      <c r="E6810" s="39">
        <f>IF($D6810="","",IFERROR(VLOOKUP($D6810,AcctTbl,2,0),""))</f>
        <v>0</v>
      </c>
      <c r="F6810" s="39">
        <f>IF($D6810="","",IFERROR(VLOOKUP($D6810,AcctTbl,3,0),""))</f>
        <v>0</v>
      </c>
      <c r="G6810" s="39">
        <f>IF(Txn!$B3411="","",Txn!$D3411)</f>
        <v>0</v>
      </c>
      <c r="H6810" s="38">
        <f>IF(Txn!$B3411="","",Txn!$E3411)</f>
        <v>0</v>
      </c>
      <c r="I6810" s="40">
        <f>IF(Txn!$B3411="",0,Txn!$Q3411)</f>
        <v>0</v>
      </c>
      <c r="J6810" s="40">
        <f>IF(Txn!$B3411="",0,Txn!$R3411)</f>
        <v>0</v>
      </c>
      <c r="K6810" s="41">
        <f>IF($A6810="","",IFERROR(VALUE(MID($A6810,6,2)),""))</f>
        <v>0</v>
      </c>
      <c r="L6810" s="39">
        <f>IF(Txn!$K3411="","","طرف مقابل — "&amp;Txn!$K3411)</f>
        <v>0</v>
      </c>
      <c r="N6810" s="42">
        <f>IF($D6810="",0,COUNTIF(BankAccts,$D6810))</f>
        <v>0</v>
      </c>
    </row>
    <row r="6811" spans="1:14">
      <c r="A6811" s="38">
        <f>IF(Txn!$B3412="","",Txn!$B3412)</f>
        <v>0</v>
      </c>
      <c r="B6811" s="38">
        <f>IF(Txn!$B3412="","",Txn!$C3412)</f>
        <v>0</v>
      </c>
      <c r="C6811" s="39">
        <f>IF(Txn!$B3412="","","تراکنش بانکی")</f>
        <v>0</v>
      </c>
      <c r="D6811" s="38">
        <f>IF(Txn!$B3412="","",IF(Txn!$X3412="","",Txn!$X3412))</f>
        <v>0</v>
      </c>
      <c r="E6811" s="39">
        <f>IF($D6811="","",IFERROR(VLOOKUP($D6811,AcctTbl,2,0),""))</f>
        <v>0</v>
      </c>
      <c r="F6811" s="39">
        <f>IF($D6811="","",IFERROR(VLOOKUP($D6811,AcctTbl,3,0),""))</f>
        <v>0</v>
      </c>
      <c r="G6811" s="39">
        <f>IF(Txn!$B3412="","",Txn!$D3412)</f>
        <v>0</v>
      </c>
      <c r="H6811" s="38">
        <f>IF(Txn!$B3412="","",Txn!$E3412)</f>
        <v>0</v>
      </c>
      <c r="I6811" s="40">
        <f>IF(Txn!$B3412="",0,Txn!$O3412)</f>
        <v>0</v>
      </c>
      <c r="J6811" s="40">
        <f>IF(Txn!$B3412="",0,Txn!$P3412)</f>
        <v>0</v>
      </c>
      <c r="K6811" s="41">
        <f>IF($A6811="","",IFERROR(VALUE(MID($A6811,6,2)),""))</f>
        <v>0</v>
      </c>
      <c r="L6811" s="39">
        <f>IF(Txn!$K3412="","",Txn!$K3412)</f>
        <v>0</v>
      </c>
      <c r="N6811" s="42">
        <f>IF($D6811="",0,COUNTIF(BankAccts,$D6811))</f>
        <v>0</v>
      </c>
    </row>
    <row r="6812" spans="1:14">
      <c r="A6812" s="38">
        <f>IF(Txn!$B3412="","",Txn!$B3412)</f>
        <v>0</v>
      </c>
      <c r="B6812" s="38">
        <f>IF(Txn!$B3412="","",Txn!$C3412)</f>
        <v>0</v>
      </c>
      <c r="C6812" s="39">
        <f>IF(Txn!$B3412="","","تراکنش بانکی")</f>
        <v>0</v>
      </c>
      <c r="D6812" s="38">
        <f>IF(Txn!$B3412="","",IF(IF(Txn!$U3412="TRF",Txn!$Y3412,Txn!$Z3412)="","",IF(Txn!$U3412="TRF",Txn!$Y3412,Txn!$Z3412)))</f>
        <v>0</v>
      </c>
      <c r="E6812" s="39">
        <f>IF($D6812="","",IFERROR(VLOOKUP($D6812,AcctTbl,2,0),""))</f>
        <v>0</v>
      </c>
      <c r="F6812" s="39">
        <f>IF($D6812="","",IFERROR(VLOOKUP($D6812,AcctTbl,3,0),""))</f>
        <v>0</v>
      </c>
      <c r="G6812" s="39">
        <f>IF(Txn!$B3412="","",Txn!$D3412)</f>
        <v>0</v>
      </c>
      <c r="H6812" s="38">
        <f>IF(Txn!$B3412="","",Txn!$E3412)</f>
        <v>0</v>
      </c>
      <c r="I6812" s="40">
        <f>IF(Txn!$B3412="",0,Txn!$Q3412)</f>
        <v>0</v>
      </c>
      <c r="J6812" s="40">
        <f>IF(Txn!$B3412="",0,Txn!$R3412)</f>
        <v>0</v>
      </c>
      <c r="K6812" s="41">
        <f>IF($A6812="","",IFERROR(VALUE(MID($A6812,6,2)),""))</f>
        <v>0</v>
      </c>
      <c r="L6812" s="39">
        <f>IF(Txn!$K3412="","","طرف مقابل — "&amp;Txn!$K3412)</f>
        <v>0</v>
      </c>
      <c r="N6812" s="42">
        <f>IF($D6812="",0,COUNTIF(BankAccts,$D6812))</f>
        <v>0</v>
      </c>
    </row>
    <row r="6813" spans="1:14">
      <c r="A6813" s="38">
        <f>IF(Txn!$B3413="","",Txn!$B3413)</f>
        <v>0</v>
      </c>
      <c r="B6813" s="38">
        <f>IF(Txn!$B3413="","",Txn!$C3413)</f>
        <v>0</v>
      </c>
      <c r="C6813" s="39">
        <f>IF(Txn!$B3413="","","تراکنش بانکی")</f>
        <v>0</v>
      </c>
      <c r="D6813" s="38">
        <f>IF(Txn!$B3413="","",IF(Txn!$X3413="","",Txn!$X3413))</f>
        <v>0</v>
      </c>
      <c r="E6813" s="39">
        <f>IF($D6813="","",IFERROR(VLOOKUP($D6813,AcctTbl,2,0),""))</f>
        <v>0</v>
      </c>
      <c r="F6813" s="39">
        <f>IF($D6813="","",IFERROR(VLOOKUP($D6813,AcctTbl,3,0),""))</f>
        <v>0</v>
      </c>
      <c r="G6813" s="39">
        <f>IF(Txn!$B3413="","",Txn!$D3413)</f>
        <v>0</v>
      </c>
      <c r="H6813" s="38">
        <f>IF(Txn!$B3413="","",Txn!$E3413)</f>
        <v>0</v>
      </c>
      <c r="I6813" s="40">
        <f>IF(Txn!$B3413="",0,Txn!$O3413)</f>
        <v>0</v>
      </c>
      <c r="J6813" s="40">
        <f>IF(Txn!$B3413="",0,Txn!$P3413)</f>
        <v>0</v>
      </c>
      <c r="K6813" s="41">
        <f>IF($A6813="","",IFERROR(VALUE(MID($A6813,6,2)),""))</f>
        <v>0</v>
      </c>
      <c r="L6813" s="39">
        <f>IF(Txn!$K3413="","",Txn!$K3413)</f>
        <v>0</v>
      </c>
      <c r="N6813" s="42">
        <f>IF($D6813="",0,COUNTIF(BankAccts,$D6813))</f>
        <v>0</v>
      </c>
    </row>
    <row r="6814" spans="1:14">
      <c r="A6814" s="38">
        <f>IF(Txn!$B3413="","",Txn!$B3413)</f>
        <v>0</v>
      </c>
      <c r="B6814" s="38">
        <f>IF(Txn!$B3413="","",Txn!$C3413)</f>
        <v>0</v>
      </c>
      <c r="C6814" s="39">
        <f>IF(Txn!$B3413="","","تراکنش بانکی")</f>
        <v>0</v>
      </c>
      <c r="D6814" s="38">
        <f>IF(Txn!$B3413="","",IF(IF(Txn!$U3413="TRF",Txn!$Y3413,Txn!$Z3413)="","",IF(Txn!$U3413="TRF",Txn!$Y3413,Txn!$Z3413)))</f>
        <v>0</v>
      </c>
      <c r="E6814" s="39">
        <f>IF($D6814="","",IFERROR(VLOOKUP($D6814,AcctTbl,2,0),""))</f>
        <v>0</v>
      </c>
      <c r="F6814" s="39">
        <f>IF($D6814="","",IFERROR(VLOOKUP($D6814,AcctTbl,3,0),""))</f>
        <v>0</v>
      </c>
      <c r="G6814" s="39">
        <f>IF(Txn!$B3413="","",Txn!$D3413)</f>
        <v>0</v>
      </c>
      <c r="H6814" s="38">
        <f>IF(Txn!$B3413="","",Txn!$E3413)</f>
        <v>0</v>
      </c>
      <c r="I6814" s="40">
        <f>IF(Txn!$B3413="",0,Txn!$Q3413)</f>
        <v>0</v>
      </c>
      <c r="J6814" s="40">
        <f>IF(Txn!$B3413="",0,Txn!$R3413)</f>
        <v>0</v>
      </c>
      <c r="K6814" s="41">
        <f>IF($A6814="","",IFERROR(VALUE(MID($A6814,6,2)),""))</f>
        <v>0</v>
      </c>
      <c r="L6814" s="39">
        <f>IF(Txn!$K3413="","","طرف مقابل — "&amp;Txn!$K3413)</f>
        <v>0</v>
      </c>
      <c r="N6814" s="42">
        <f>IF($D6814="",0,COUNTIF(BankAccts,$D6814))</f>
        <v>0</v>
      </c>
    </row>
    <row r="6815" spans="1:14">
      <c r="A6815" s="38">
        <f>IF(Txn!$B3414="","",Txn!$B3414)</f>
        <v>0</v>
      </c>
      <c r="B6815" s="38">
        <f>IF(Txn!$B3414="","",Txn!$C3414)</f>
        <v>0</v>
      </c>
      <c r="C6815" s="39">
        <f>IF(Txn!$B3414="","","تراکنش بانکی")</f>
        <v>0</v>
      </c>
      <c r="D6815" s="38">
        <f>IF(Txn!$B3414="","",IF(Txn!$X3414="","",Txn!$X3414))</f>
        <v>0</v>
      </c>
      <c r="E6815" s="39">
        <f>IF($D6815="","",IFERROR(VLOOKUP($D6815,AcctTbl,2,0),""))</f>
        <v>0</v>
      </c>
      <c r="F6815" s="39">
        <f>IF($D6815="","",IFERROR(VLOOKUP($D6815,AcctTbl,3,0),""))</f>
        <v>0</v>
      </c>
      <c r="G6815" s="39">
        <f>IF(Txn!$B3414="","",Txn!$D3414)</f>
        <v>0</v>
      </c>
      <c r="H6815" s="38">
        <f>IF(Txn!$B3414="","",Txn!$E3414)</f>
        <v>0</v>
      </c>
      <c r="I6815" s="40">
        <f>IF(Txn!$B3414="",0,Txn!$O3414)</f>
        <v>0</v>
      </c>
      <c r="J6815" s="40">
        <f>IF(Txn!$B3414="",0,Txn!$P3414)</f>
        <v>0</v>
      </c>
      <c r="K6815" s="41">
        <f>IF($A6815="","",IFERROR(VALUE(MID($A6815,6,2)),""))</f>
        <v>0</v>
      </c>
      <c r="L6815" s="39">
        <f>IF(Txn!$K3414="","",Txn!$K3414)</f>
        <v>0</v>
      </c>
      <c r="N6815" s="42">
        <f>IF($D6815="",0,COUNTIF(BankAccts,$D6815))</f>
        <v>0</v>
      </c>
    </row>
    <row r="6816" spans="1:14">
      <c r="A6816" s="38">
        <f>IF(Txn!$B3414="","",Txn!$B3414)</f>
        <v>0</v>
      </c>
      <c r="B6816" s="38">
        <f>IF(Txn!$B3414="","",Txn!$C3414)</f>
        <v>0</v>
      </c>
      <c r="C6816" s="39">
        <f>IF(Txn!$B3414="","","تراکنش بانکی")</f>
        <v>0</v>
      </c>
      <c r="D6816" s="38">
        <f>IF(Txn!$B3414="","",IF(IF(Txn!$U3414="TRF",Txn!$Y3414,Txn!$Z3414)="","",IF(Txn!$U3414="TRF",Txn!$Y3414,Txn!$Z3414)))</f>
        <v>0</v>
      </c>
      <c r="E6816" s="39">
        <f>IF($D6816="","",IFERROR(VLOOKUP($D6816,AcctTbl,2,0),""))</f>
        <v>0</v>
      </c>
      <c r="F6816" s="39">
        <f>IF($D6816="","",IFERROR(VLOOKUP($D6816,AcctTbl,3,0),""))</f>
        <v>0</v>
      </c>
      <c r="G6816" s="39">
        <f>IF(Txn!$B3414="","",Txn!$D3414)</f>
        <v>0</v>
      </c>
      <c r="H6816" s="38">
        <f>IF(Txn!$B3414="","",Txn!$E3414)</f>
        <v>0</v>
      </c>
      <c r="I6816" s="40">
        <f>IF(Txn!$B3414="",0,Txn!$Q3414)</f>
        <v>0</v>
      </c>
      <c r="J6816" s="40">
        <f>IF(Txn!$B3414="",0,Txn!$R3414)</f>
        <v>0</v>
      </c>
      <c r="K6816" s="41">
        <f>IF($A6816="","",IFERROR(VALUE(MID($A6816,6,2)),""))</f>
        <v>0</v>
      </c>
      <c r="L6816" s="39">
        <f>IF(Txn!$K3414="","","طرف مقابل — "&amp;Txn!$K3414)</f>
        <v>0</v>
      </c>
      <c r="N6816" s="42">
        <f>IF($D6816="",0,COUNTIF(BankAccts,$D6816))</f>
        <v>0</v>
      </c>
    </row>
    <row r="6817" spans="1:14">
      <c r="A6817" s="38">
        <f>IF(Txn!$B3415="","",Txn!$B3415)</f>
        <v>0</v>
      </c>
      <c r="B6817" s="38">
        <f>IF(Txn!$B3415="","",Txn!$C3415)</f>
        <v>0</v>
      </c>
      <c r="C6817" s="39">
        <f>IF(Txn!$B3415="","","تراکنش بانکی")</f>
        <v>0</v>
      </c>
      <c r="D6817" s="38">
        <f>IF(Txn!$B3415="","",IF(Txn!$X3415="","",Txn!$X3415))</f>
        <v>0</v>
      </c>
      <c r="E6817" s="39">
        <f>IF($D6817="","",IFERROR(VLOOKUP($D6817,AcctTbl,2,0),""))</f>
        <v>0</v>
      </c>
      <c r="F6817" s="39">
        <f>IF($D6817="","",IFERROR(VLOOKUP($D6817,AcctTbl,3,0),""))</f>
        <v>0</v>
      </c>
      <c r="G6817" s="39">
        <f>IF(Txn!$B3415="","",Txn!$D3415)</f>
        <v>0</v>
      </c>
      <c r="H6817" s="38">
        <f>IF(Txn!$B3415="","",Txn!$E3415)</f>
        <v>0</v>
      </c>
      <c r="I6817" s="40">
        <f>IF(Txn!$B3415="",0,Txn!$O3415)</f>
        <v>0</v>
      </c>
      <c r="J6817" s="40">
        <f>IF(Txn!$B3415="",0,Txn!$P3415)</f>
        <v>0</v>
      </c>
      <c r="K6817" s="41">
        <f>IF($A6817="","",IFERROR(VALUE(MID($A6817,6,2)),""))</f>
        <v>0</v>
      </c>
      <c r="L6817" s="39">
        <f>IF(Txn!$K3415="","",Txn!$K3415)</f>
        <v>0</v>
      </c>
      <c r="N6817" s="42">
        <f>IF($D6817="",0,COUNTIF(BankAccts,$D6817))</f>
        <v>0</v>
      </c>
    </row>
    <row r="6818" spans="1:14">
      <c r="A6818" s="38">
        <f>IF(Txn!$B3415="","",Txn!$B3415)</f>
        <v>0</v>
      </c>
      <c r="B6818" s="38">
        <f>IF(Txn!$B3415="","",Txn!$C3415)</f>
        <v>0</v>
      </c>
      <c r="C6818" s="39">
        <f>IF(Txn!$B3415="","","تراکنش بانکی")</f>
        <v>0</v>
      </c>
      <c r="D6818" s="38">
        <f>IF(Txn!$B3415="","",IF(IF(Txn!$U3415="TRF",Txn!$Y3415,Txn!$Z3415)="","",IF(Txn!$U3415="TRF",Txn!$Y3415,Txn!$Z3415)))</f>
        <v>0</v>
      </c>
      <c r="E6818" s="39">
        <f>IF($D6818="","",IFERROR(VLOOKUP($D6818,AcctTbl,2,0),""))</f>
        <v>0</v>
      </c>
      <c r="F6818" s="39">
        <f>IF($D6818="","",IFERROR(VLOOKUP($D6818,AcctTbl,3,0),""))</f>
        <v>0</v>
      </c>
      <c r="G6818" s="39">
        <f>IF(Txn!$B3415="","",Txn!$D3415)</f>
        <v>0</v>
      </c>
      <c r="H6818" s="38">
        <f>IF(Txn!$B3415="","",Txn!$E3415)</f>
        <v>0</v>
      </c>
      <c r="I6818" s="40">
        <f>IF(Txn!$B3415="",0,Txn!$Q3415)</f>
        <v>0</v>
      </c>
      <c r="J6818" s="40">
        <f>IF(Txn!$B3415="",0,Txn!$R3415)</f>
        <v>0</v>
      </c>
      <c r="K6818" s="41">
        <f>IF($A6818="","",IFERROR(VALUE(MID($A6818,6,2)),""))</f>
        <v>0</v>
      </c>
      <c r="L6818" s="39">
        <f>IF(Txn!$K3415="","","طرف مقابل — "&amp;Txn!$K3415)</f>
        <v>0</v>
      </c>
      <c r="N6818" s="42">
        <f>IF($D6818="",0,COUNTIF(BankAccts,$D6818))</f>
        <v>0</v>
      </c>
    </row>
    <row r="6819" spans="1:14">
      <c r="A6819" s="38">
        <f>IF(Txn!$B3416="","",Txn!$B3416)</f>
        <v>0</v>
      </c>
      <c r="B6819" s="38">
        <f>IF(Txn!$B3416="","",Txn!$C3416)</f>
        <v>0</v>
      </c>
      <c r="C6819" s="39">
        <f>IF(Txn!$B3416="","","تراکنش بانکی")</f>
        <v>0</v>
      </c>
      <c r="D6819" s="38">
        <f>IF(Txn!$B3416="","",IF(Txn!$X3416="","",Txn!$X3416))</f>
        <v>0</v>
      </c>
      <c r="E6819" s="39">
        <f>IF($D6819="","",IFERROR(VLOOKUP($D6819,AcctTbl,2,0),""))</f>
        <v>0</v>
      </c>
      <c r="F6819" s="39">
        <f>IF($D6819="","",IFERROR(VLOOKUP($D6819,AcctTbl,3,0),""))</f>
        <v>0</v>
      </c>
      <c r="G6819" s="39">
        <f>IF(Txn!$B3416="","",Txn!$D3416)</f>
        <v>0</v>
      </c>
      <c r="H6819" s="38">
        <f>IF(Txn!$B3416="","",Txn!$E3416)</f>
        <v>0</v>
      </c>
      <c r="I6819" s="40">
        <f>IF(Txn!$B3416="",0,Txn!$O3416)</f>
        <v>0</v>
      </c>
      <c r="J6819" s="40">
        <f>IF(Txn!$B3416="",0,Txn!$P3416)</f>
        <v>0</v>
      </c>
      <c r="K6819" s="41">
        <f>IF($A6819="","",IFERROR(VALUE(MID($A6819,6,2)),""))</f>
        <v>0</v>
      </c>
      <c r="L6819" s="39">
        <f>IF(Txn!$K3416="","",Txn!$K3416)</f>
        <v>0</v>
      </c>
      <c r="N6819" s="42">
        <f>IF($D6819="",0,COUNTIF(BankAccts,$D6819))</f>
        <v>0</v>
      </c>
    </row>
    <row r="6820" spans="1:14">
      <c r="A6820" s="38">
        <f>IF(Txn!$B3416="","",Txn!$B3416)</f>
        <v>0</v>
      </c>
      <c r="B6820" s="38">
        <f>IF(Txn!$B3416="","",Txn!$C3416)</f>
        <v>0</v>
      </c>
      <c r="C6820" s="39">
        <f>IF(Txn!$B3416="","","تراکنش بانکی")</f>
        <v>0</v>
      </c>
      <c r="D6820" s="38">
        <f>IF(Txn!$B3416="","",IF(IF(Txn!$U3416="TRF",Txn!$Y3416,Txn!$Z3416)="","",IF(Txn!$U3416="TRF",Txn!$Y3416,Txn!$Z3416)))</f>
        <v>0</v>
      </c>
      <c r="E6820" s="39">
        <f>IF($D6820="","",IFERROR(VLOOKUP($D6820,AcctTbl,2,0),""))</f>
        <v>0</v>
      </c>
      <c r="F6820" s="39">
        <f>IF($D6820="","",IFERROR(VLOOKUP($D6820,AcctTbl,3,0),""))</f>
        <v>0</v>
      </c>
      <c r="G6820" s="39">
        <f>IF(Txn!$B3416="","",Txn!$D3416)</f>
        <v>0</v>
      </c>
      <c r="H6820" s="38">
        <f>IF(Txn!$B3416="","",Txn!$E3416)</f>
        <v>0</v>
      </c>
      <c r="I6820" s="40">
        <f>IF(Txn!$B3416="",0,Txn!$Q3416)</f>
        <v>0</v>
      </c>
      <c r="J6820" s="40">
        <f>IF(Txn!$B3416="",0,Txn!$R3416)</f>
        <v>0</v>
      </c>
      <c r="K6820" s="41">
        <f>IF($A6820="","",IFERROR(VALUE(MID($A6820,6,2)),""))</f>
        <v>0</v>
      </c>
      <c r="L6820" s="39">
        <f>IF(Txn!$K3416="","","طرف مقابل — "&amp;Txn!$K3416)</f>
        <v>0</v>
      </c>
      <c r="N6820" s="42">
        <f>IF($D6820="",0,COUNTIF(BankAccts,$D6820))</f>
        <v>0</v>
      </c>
    </row>
    <row r="6821" spans="1:14">
      <c r="A6821" s="38">
        <f>IF(Txn!$B3417="","",Txn!$B3417)</f>
        <v>0</v>
      </c>
      <c r="B6821" s="38">
        <f>IF(Txn!$B3417="","",Txn!$C3417)</f>
        <v>0</v>
      </c>
      <c r="C6821" s="39">
        <f>IF(Txn!$B3417="","","تراکنش بانکی")</f>
        <v>0</v>
      </c>
      <c r="D6821" s="38">
        <f>IF(Txn!$B3417="","",IF(Txn!$X3417="","",Txn!$X3417))</f>
        <v>0</v>
      </c>
      <c r="E6821" s="39">
        <f>IF($D6821="","",IFERROR(VLOOKUP($D6821,AcctTbl,2,0),""))</f>
        <v>0</v>
      </c>
      <c r="F6821" s="39">
        <f>IF($D6821="","",IFERROR(VLOOKUP($D6821,AcctTbl,3,0),""))</f>
        <v>0</v>
      </c>
      <c r="G6821" s="39">
        <f>IF(Txn!$B3417="","",Txn!$D3417)</f>
        <v>0</v>
      </c>
      <c r="H6821" s="38">
        <f>IF(Txn!$B3417="","",Txn!$E3417)</f>
        <v>0</v>
      </c>
      <c r="I6821" s="40">
        <f>IF(Txn!$B3417="",0,Txn!$O3417)</f>
        <v>0</v>
      </c>
      <c r="J6821" s="40">
        <f>IF(Txn!$B3417="",0,Txn!$P3417)</f>
        <v>0</v>
      </c>
      <c r="K6821" s="41">
        <f>IF($A6821="","",IFERROR(VALUE(MID($A6821,6,2)),""))</f>
        <v>0</v>
      </c>
      <c r="L6821" s="39">
        <f>IF(Txn!$K3417="","",Txn!$K3417)</f>
        <v>0</v>
      </c>
      <c r="N6821" s="42">
        <f>IF($D6821="",0,COUNTIF(BankAccts,$D6821))</f>
        <v>0</v>
      </c>
    </row>
    <row r="6822" spans="1:14">
      <c r="A6822" s="38">
        <f>IF(Txn!$B3417="","",Txn!$B3417)</f>
        <v>0</v>
      </c>
      <c r="B6822" s="38">
        <f>IF(Txn!$B3417="","",Txn!$C3417)</f>
        <v>0</v>
      </c>
      <c r="C6822" s="39">
        <f>IF(Txn!$B3417="","","تراکنش بانکی")</f>
        <v>0</v>
      </c>
      <c r="D6822" s="38">
        <f>IF(Txn!$B3417="","",IF(IF(Txn!$U3417="TRF",Txn!$Y3417,Txn!$Z3417)="","",IF(Txn!$U3417="TRF",Txn!$Y3417,Txn!$Z3417)))</f>
        <v>0</v>
      </c>
      <c r="E6822" s="39">
        <f>IF($D6822="","",IFERROR(VLOOKUP($D6822,AcctTbl,2,0),""))</f>
        <v>0</v>
      </c>
      <c r="F6822" s="39">
        <f>IF($D6822="","",IFERROR(VLOOKUP($D6822,AcctTbl,3,0),""))</f>
        <v>0</v>
      </c>
      <c r="G6822" s="39">
        <f>IF(Txn!$B3417="","",Txn!$D3417)</f>
        <v>0</v>
      </c>
      <c r="H6822" s="38">
        <f>IF(Txn!$B3417="","",Txn!$E3417)</f>
        <v>0</v>
      </c>
      <c r="I6822" s="40">
        <f>IF(Txn!$B3417="",0,Txn!$Q3417)</f>
        <v>0</v>
      </c>
      <c r="J6822" s="40">
        <f>IF(Txn!$B3417="",0,Txn!$R3417)</f>
        <v>0</v>
      </c>
      <c r="K6822" s="41">
        <f>IF($A6822="","",IFERROR(VALUE(MID($A6822,6,2)),""))</f>
        <v>0</v>
      </c>
      <c r="L6822" s="39">
        <f>IF(Txn!$K3417="","","طرف مقابل — "&amp;Txn!$K3417)</f>
        <v>0</v>
      </c>
      <c r="N6822" s="42">
        <f>IF($D6822="",0,COUNTIF(BankAccts,$D6822))</f>
        <v>0</v>
      </c>
    </row>
    <row r="6823" spans="1:14">
      <c r="A6823" s="38">
        <f>IF(Txn!$B3418="","",Txn!$B3418)</f>
        <v>0</v>
      </c>
      <c r="B6823" s="38">
        <f>IF(Txn!$B3418="","",Txn!$C3418)</f>
        <v>0</v>
      </c>
      <c r="C6823" s="39">
        <f>IF(Txn!$B3418="","","تراکنش بانکی")</f>
        <v>0</v>
      </c>
      <c r="D6823" s="38">
        <f>IF(Txn!$B3418="","",IF(Txn!$X3418="","",Txn!$X3418))</f>
        <v>0</v>
      </c>
      <c r="E6823" s="39">
        <f>IF($D6823="","",IFERROR(VLOOKUP($D6823,AcctTbl,2,0),""))</f>
        <v>0</v>
      </c>
      <c r="F6823" s="39">
        <f>IF($D6823="","",IFERROR(VLOOKUP($D6823,AcctTbl,3,0),""))</f>
        <v>0</v>
      </c>
      <c r="G6823" s="39">
        <f>IF(Txn!$B3418="","",Txn!$D3418)</f>
        <v>0</v>
      </c>
      <c r="H6823" s="38">
        <f>IF(Txn!$B3418="","",Txn!$E3418)</f>
        <v>0</v>
      </c>
      <c r="I6823" s="40">
        <f>IF(Txn!$B3418="",0,Txn!$O3418)</f>
        <v>0</v>
      </c>
      <c r="J6823" s="40">
        <f>IF(Txn!$B3418="",0,Txn!$P3418)</f>
        <v>0</v>
      </c>
      <c r="K6823" s="41">
        <f>IF($A6823="","",IFERROR(VALUE(MID($A6823,6,2)),""))</f>
        <v>0</v>
      </c>
      <c r="L6823" s="39">
        <f>IF(Txn!$K3418="","",Txn!$K3418)</f>
        <v>0</v>
      </c>
      <c r="N6823" s="42">
        <f>IF($D6823="",0,COUNTIF(BankAccts,$D6823))</f>
        <v>0</v>
      </c>
    </row>
    <row r="6824" spans="1:14">
      <c r="A6824" s="38">
        <f>IF(Txn!$B3418="","",Txn!$B3418)</f>
        <v>0</v>
      </c>
      <c r="B6824" s="38">
        <f>IF(Txn!$B3418="","",Txn!$C3418)</f>
        <v>0</v>
      </c>
      <c r="C6824" s="39">
        <f>IF(Txn!$B3418="","","تراکنش بانکی")</f>
        <v>0</v>
      </c>
      <c r="D6824" s="38">
        <f>IF(Txn!$B3418="","",IF(IF(Txn!$U3418="TRF",Txn!$Y3418,Txn!$Z3418)="","",IF(Txn!$U3418="TRF",Txn!$Y3418,Txn!$Z3418)))</f>
        <v>0</v>
      </c>
      <c r="E6824" s="39">
        <f>IF($D6824="","",IFERROR(VLOOKUP($D6824,AcctTbl,2,0),""))</f>
        <v>0</v>
      </c>
      <c r="F6824" s="39">
        <f>IF($D6824="","",IFERROR(VLOOKUP($D6824,AcctTbl,3,0),""))</f>
        <v>0</v>
      </c>
      <c r="G6824" s="39">
        <f>IF(Txn!$B3418="","",Txn!$D3418)</f>
        <v>0</v>
      </c>
      <c r="H6824" s="38">
        <f>IF(Txn!$B3418="","",Txn!$E3418)</f>
        <v>0</v>
      </c>
      <c r="I6824" s="40">
        <f>IF(Txn!$B3418="",0,Txn!$Q3418)</f>
        <v>0</v>
      </c>
      <c r="J6824" s="40">
        <f>IF(Txn!$B3418="",0,Txn!$R3418)</f>
        <v>0</v>
      </c>
      <c r="K6824" s="41">
        <f>IF($A6824="","",IFERROR(VALUE(MID($A6824,6,2)),""))</f>
        <v>0</v>
      </c>
      <c r="L6824" s="39">
        <f>IF(Txn!$K3418="","","طرف مقابل — "&amp;Txn!$K3418)</f>
        <v>0</v>
      </c>
      <c r="N6824" s="42">
        <f>IF($D6824="",0,COUNTIF(BankAccts,$D6824))</f>
        <v>0</v>
      </c>
    </row>
    <row r="6825" spans="1:14">
      <c r="A6825" s="38">
        <f>IF(Txn!$B3419="","",Txn!$B3419)</f>
        <v>0</v>
      </c>
      <c r="B6825" s="38">
        <f>IF(Txn!$B3419="","",Txn!$C3419)</f>
        <v>0</v>
      </c>
      <c r="C6825" s="39">
        <f>IF(Txn!$B3419="","","تراکنش بانکی")</f>
        <v>0</v>
      </c>
      <c r="D6825" s="38">
        <f>IF(Txn!$B3419="","",IF(Txn!$X3419="","",Txn!$X3419))</f>
        <v>0</v>
      </c>
      <c r="E6825" s="39">
        <f>IF($D6825="","",IFERROR(VLOOKUP($D6825,AcctTbl,2,0),""))</f>
        <v>0</v>
      </c>
      <c r="F6825" s="39">
        <f>IF($D6825="","",IFERROR(VLOOKUP($D6825,AcctTbl,3,0),""))</f>
        <v>0</v>
      </c>
      <c r="G6825" s="39">
        <f>IF(Txn!$B3419="","",Txn!$D3419)</f>
        <v>0</v>
      </c>
      <c r="H6825" s="38">
        <f>IF(Txn!$B3419="","",Txn!$E3419)</f>
        <v>0</v>
      </c>
      <c r="I6825" s="40">
        <f>IF(Txn!$B3419="",0,Txn!$O3419)</f>
        <v>0</v>
      </c>
      <c r="J6825" s="40">
        <f>IF(Txn!$B3419="",0,Txn!$P3419)</f>
        <v>0</v>
      </c>
      <c r="K6825" s="41">
        <f>IF($A6825="","",IFERROR(VALUE(MID($A6825,6,2)),""))</f>
        <v>0</v>
      </c>
      <c r="L6825" s="39">
        <f>IF(Txn!$K3419="","",Txn!$K3419)</f>
        <v>0</v>
      </c>
      <c r="N6825" s="42">
        <f>IF($D6825="",0,COUNTIF(BankAccts,$D6825))</f>
        <v>0</v>
      </c>
    </row>
    <row r="6826" spans="1:14">
      <c r="A6826" s="38">
        <f>IF(Txn!$B3419="","",Txn!$B3419)</f>
        <v>0</v>
      </c>
      <c r="B6826" s="38">
        <f>IF(Txn!$B3419="","",Txn!$C3419)</f>
        <v>0</v>
      </c>
      <c r="C6826" s="39">
        <f>IF(Txn!$B3419="","","تراکنش بانکی")</f>
        <v>0</v>
      </c>
      <c r="D6826" s="38">
        <f>IF(Txn!$B3419="","",IF(IF(Txn!$U3419="TRF",Txn!$Y3419,Txn!$Z3419)="","",IF(Txn!$U3419="TRF",Txn!$Y3419,Txn!$Z3419)))</f>
        <v>0</v>
      </c>
      <c r="E6826" s="39">
        <f>IF($D6826="","",IFERROR(VLOOKUP($D6826,AcctTbl,2,0),""))</f>
        <v>0</v>
      </c>
      <c r="F6826" s="39">
        <f>IF($D6826="","",IFERROR(VLOOKUP($D6826,AcctTbl,3,0),""))</f>
        <v>0</v>
      </c>
      <c r="G6826" s="39">
        <f>IF(Txn!$B3419="","",Txn!$D3419)</f>
        <v>0</v>
      </c>
      <c r="H6826" s="38">
        <f>IF(Txn!$B3419="","",Txn!$E3419)</f>
        <v>0</v>
      </c>
      <c r="I6826" s="40">
        <f>IF(Txn!$B3419="",0,Txn!$Q3419)</f>
        <v>0</v>
      </c>
      <c r="J6826" s="40">
        <f>IF(Txn!$B3419="",0,Txn!$R3419)</f>
        <v>0</v>
      </c>
      <c r="K6826" s="41">
        <f>IF($A6826="","",IFERROR(VALUE(MID($A6826,6,2)),""))</f>
        <v>0</v>
      </c>
      <c r="L6826" s="39">
        <f>IF(Txn!$K3419="","","طرف مقابل — "&amp;Txn!$K3419)</f>
        <v>0</v>
      </c>
      <c r="N6826" s="42">
        <f>IF($D6826="",0,COUNTIF(BankAccts,$D6826))</f>
        <v>0</v>
      </c>
    </row>
    <row r="6827" spans="1:14">
      <c r="A6827" s="38">
        <f>IF(Txn!$B3420="","",Txn!$B3420)</f>
        <v>0</v>
      </c>
      <c r="B6827" s="38">
        <f>IF(Txn!$B3420="","",Txn!$C3420)</f>
        <v>0</v>
      </c>
      <c r="C6827" s="39">
        <f>IF(Txn!$B3420="","","تراکنش بانکی")</f>
        <v>0</v>
      </c>
      <c r="D6827" s="38">
        <f>IF(Txn!$B3420="","",IF(Txn!$X3420="","",Txn!$X3420))</f>
        <v>0</v>
      </c>
      <c r="E6827" s="39">
        <f>IF($D6827="","",IFERROR(VLOOKUP($D6827,AcctTbl,2,0),""))</f>
        <v>0</v>
      </c>
      <c r="F6827" s="39">
        <f>IF($D6827="","",IFERROR(VLOOKUP($D6827,AcctTbl,3,0),""))</f>
        <v>0</v>
      </c>
      <c r="G6827" s="39">
        <f>IF(Txn!$B3420="","",Txn!$D3420)</f>
        <v>0</v>
      </c>
      <c r="H6827" s="38">
        <f>IF(Txn!$B3420="","",Txn!$E3420)</f>
        <v>0</v>
      </c>
      <c r="I6827" s="40">
        <f>IF(Txn!$B3420="",0,Txn!$O3420)</f>
        <v>0</v>
      </c>
      <c r="J6827" s="40">
        <f>IF(Txn!$B3420="",0,Txn!$P3420)</f>
        <v>0</v>
      </c>
      <c r="K6827" s="41">
        <f>IF($A6827="","",IFERROR(VALUE(MID($A6827,6,2)),""))</f>
        <v>0</v>
      </c>
      <c r="L6827" s="39">
        <f>IF(Txn!$K3420="","",Txn!$K3420)</f>
        <v>0</v>
      </c>
      <c r="N6827" s="42">
        <f>IF($D6827="",0,COUNTIF(BankAccts,$D6827))</f>
        <v>0</v>
      </c>
    </row>
    <row r="6828" spans="1:14">
      <c r="A6828" s="38">
        <f>IF(Txn!$B3420="","",Txn!$B3420)</f>
        <v>0</v>
      </c>
      <c r="B6828" s="38">
        <f>IF(Txn!$B3420="","",Txn!$C3420)</f>
        <v>0</v>
      </c>
      <c r="C6828" s="39">
        <f>IF(Txn!$B3420="","","تراکنش بانکی")</f>
        <v>0</v>
      </c>
      <c r="D6828" s="38">
        <f>IF(Txn!$B3420="","",IF(IF(Txn!$U3420="TRF",Txn!$Y3420,Txn!$Z3420)="","",IF(Txn!$U3420="TRF",Txn!$Y3420,Txn!$Z3420)))</f>
        <v>0</v>
      </c>
      <c r="E6828" s="39">
        <f>IF($D6828="","",IFERROR(VLOOKUP($D6828,AcctTbl,2,0),""))</f>
        <v>0</v>
      </c>
      <c r="F6828" s="39">
        <f>IF($D6828="","",IFERROR(VLOOKUP($D6828,AcctTbl,3,0),""))</f>
        <v>0</v>
      </c>
      <c r="G6828" s="39">
        <f>IF(Txn!$B3420="","",Txn!$D3420)</f>
        <v>0</v>
      </c>
      <c r="H6828" s="38">
        <f>IF(Txn!$B3420="","",Txn!$E3420)</f>
        <v>0</v>
      </c>
      <c r="I6828" s="40">
        <f>IF(Txn!$B3420="",0,Txn!$Q3420)</f>
        <v>0</v>
      </c>
      <c r="J6828" s="40">
        <f>IF(Txn!$B3420="",0,Txn!$R3420)</f>
        <v>0</v>
      </c>
      <c r="K6828" s="41">
        <f>IF($A6828="","",IFERROR(VALUE(MID($A6828,6,2)),""))</f>
        <v>0</v>
      </c>
      <c r="L6828" s="39">
        <f>IF(Txn!$K3420="","","طرف مقابل — "&amp;Txn!$K3420)</f>
        <v>0</v>
      </c>
      <c r="N6828" s="42">
        <f>IF($D6828="",0,COUNTIF(BankAccts,$D6828))</f>
        <v>0</v>
      </c>
    </row>
    <row r="6829" spans="1:14">
      <c r="A6829" s="38">
        <f>IF(Txn!$B3421="","",Txn!$B3421)</f>
        <v>0</v>
      </c>
      <c r="B6829" s="38">
        <f>IF(Txn!$B3421="","",Txn!$C3421)</f>
        <v>0</v>
      </c>
      <c r="C6829" s="39">
        <f>IF(Txn!$B3421="","","تراکنش بانکی")</f>
        <v>0</v>
      </c>
      <c r="D6829" s="38">
        <f>IF(Txn!$B3421="","",IF(Txn!$X3421="","",Txn!$X3421))</f>
        <v>0</v>
      </c>
      <c r="E6829" s="39">
        <f>IF($D6829="","",IFERROR(VLOOKUP($D6829,AcctTbl,2,0),""))</f>
        <v>0</v>
      </c>
      <c r="F6829" s="39">
        <f>IF($D6829="","",IFERROR(VLOOKUP($D6829,AcctTbl,3,0),""))</f>
        <v>0</v>
      </c>
      <c r="G6829" s="39">
        <f>IF(Txn!$B3421="","",Txn!$D3421)</f>
        <v>0</v>
      </c>
      <c r="H6829" s="38">
        <f>IF(Txn!$B3421="","",Txn!$E3421)</f>
        <v>0</v>
      </c>
      <c r="I6829" s="40">
        <f>IF(Txn!$B3421="",0,Txn!$O3421)</f>
        <v>0</v>
      </c>
      <c r="J6829" s="40">
        <f>IF(Txn!$B3421="",0,Txn!$P3421)</f>
        <v>0</v>
      </c>
      <c r="K6829" s="41">
        <f>IF($A6829="","",IFERROR(VALUE(MID($A6829,6,2)),""))</f>
        <v>0</v>
      </c>
      <c r="L6829" s="39">
        <f>IF(Txn!$K3421="","",Txn!$K3421)</f>
        <v>0</v>
      </c>
      <c r="N6829" s="42">
        <f>IF($D6829="",0,COUNTIF(BankAccts,$D6829))</f>
        <v>0</v>
      </c>
    </row>
    <row r="6830" spans="1:14">
      <c r="A6830" s="38">
        <f>IF(Txn!$B3421="","",Txn!$B3421)</f>
        <v>0</v>
      </c>
      <c r="B6830" s="38">
        <f>IF(Txn!$B3421="","",Txn!$C3421)</f>
        <v>0</v>
      </c>
      <c r="C6830" s="39">
        <f>IF(Txn!$B3421="","","تراکنش بانکی")</f>
        <v>0</v>
      </c>
      <c r="D6830" s="38">
        <f>IF(Txn!$B3421="","",IF(IF(Txn!$U3421="TRF",Txn!$Y3421,Txn!$Z3421)="","",IF(Txn!$U3421="TRF",Txn!$Y3421,Txn!$Z3421)))</f>
        <v>0</v>
      </c>
      <c r="E6830" s="39">
        <f>IF($D6830="","",IFERROR(VLOOKUP($D6830,AcctTbl,2,0),""))</f>
        <v>0</v>
      </c>
      <c r="F6830" s="39">
        <f>IF($D6830="","",IFERROR(VLOOKUP($D6830,AcctTbl,3,0),""))</f>
        <v>0</v>
      </c>
      <c r="G6830" s="39">
        <f>IF(Txn!$B3421="","",Txn!$D3421)</f>
        <v>0</v>
      </c>
      <c r="H6830" s="38">
        <f>IF(Txn!$B3421="","",Txn!$E3421)</f>
        <v>0</v>
      </c>
      <c r="I6830" s="40">
        <f>IF(Txn!$B3421="",0,Txn!$Q3421)</f>
        <v>0</v>
      </c>
      <c r="J6830" s="40">
        <f>IF(Txn!$B3421="",0,Txn!$R3421)</f>
        <v>0</v>
      </c>
      <c r="K6830" s="41">
        <f>IF($A6830="","",IFERROR(VALUE(MID($A6830,6,2)),""))</f>
        <v>0</v>
      </c>
      <c r="L6830" s="39">
        <f>IF(Txn!$K3421="","","طرف مقابل — "&amp;Txn!$K3421)</f>
        <v>0</v>
      </c>
      <c r="N6830" s="42">
        <f>IF($D6830="",0,COUNTIF(BankAccts,$D6830))</f>
        <v>0</v>
      </c>
    </row>
    <row r="6831" spans="1:14">
      <c r="A6831" s="38">
        <f>IF(Txn!$B3422="","",Txn!$B3422)</f>
        <v>0</v>
      </c>
      <c r="B6831" s="38">
        <f>IF(Txn!$B3422="","",Txn!$C3422)</f>
        <v>0</v>
      </c>
      <c r="C6831" s="39">
        <f>IF(Txn!$B3422="","","تراکنش بانکی")</f>
        <v>0</v>
      </c>
      <c r="D6831" s="38">
        <f>IF(Txn!$B3422="","",IF(Txn!$X3422="","",Txn!$X3422))</f>
        <v>0</v>
      </c>
      <c r="E6831" s="39">
        <f>IF($D6831="","",IFERROR(VLOOKUP($D6831,AcctTbl,2,0),""))</f>
        <v>0</v>
      </c>
      <c r="F6831" s="39">
        <f>IF($D6831="","",IFERROR(VLOOKUP($D6831,AcctTbl,3,0),""))</f>
        <v>0</v>
      </c>
      <c r="G6831" s="39">
        <f>IF(Txn!$B3422="","",Txn!$D3422)</f>
        <v>0</v>
      </c>
      <c r="H6831" s="38">
        <f>IF(Txn!$B3422="","",Txn!$E3422)</f>
        <v>0</v>
      </c>
      <c r="I6831" s="40">
        <f>IF(Txn!$B3422="",0,Txn!$O3422)</f>
        <v>0</v>
      </c>
      <c r="J6831" s="40">
        <f>IF(Txn!$B3422="",0,Txn!$P3422)</f>
        <v>0</v>
      </c>
      <c r="K6831" s="41">
        <f>IF($A6831="","",IFERROR(VALUE(MID($A6831,6,2)),""))</f>
        <v>0</v>
      </c>
      <c r="L6831" s="39">
        <f>IF(Txn!$K3422="","",Txn!$K3422)</f>
        <v>0</v>
      </c>
      <c r="N6831" s="42">
        <f>IF($D6831="",0,COUNTIF(BankAccts,$D6831))</f>
        <v>0</v>
      </c>
    </row>
    <row r="6832" spans="1:14">
      <c r="A6832" s="38">
        <f>IF(Txn!$B3422="","",Txn!$B3422)</f>
        <v>0</v>
      </c>
      <c r="B6832" s="38">
        <f>IF(Txn!$B3422="","",Txn!$C3422)</f>
        <v>0</v>
      </c>
      <c r="C6832" s="39">
        <f>IF(Txn!$B3422="","","تراکنش بانکی")</f>
        <v>0</v>
      </c>
      <c r="D6832" s="38">
        <f>IF(Txn!$B3422="","",IF(IF(Txn!$U3422="TRF",Txn!$Y3422,Txn!$Z3422)="","",IF(Txn!$U3422="TRF",Txn!$Y3422,Txn!$Z3422)))</f>
        <v>0</v>
      </c>
      <c r="E6832" s="39">
        <f>IF($D6832="","",IFERROR(VLOOKUP($D6832,AcctTbl,2,0),""))</f>
        <v>0</v>
      </c>
      <c r="F6832" s="39">
        <f>IF($D6832="","",IFERROR(VLOOKUP($D6832,AcctTbl,3,0),""))</f>
        <v>0</v>
      </c>
      <c r="G6832" s="39">
        <f>IF(Txn!$B3422="","",Txn!$D3422)</f>
        <v>0</v>
      </c>
      <c r="H6832" s="38">
        <f>IF(Txn!$B3422="","",Txn!$E3422)</f>
        <v>0</v>
      </c>
      <c r="I6832" s="40">
        <f>IF(Txn!$B3422="",0,Txn!$Q3422)</f>
        <v>0</v>
      </c>
      <c r="J6832" s="40">
        <f>IF(Txn!$B3422="",0,Txn!$R3422)</f>
        <v>0</v>
      </c>
      <c r="K6832" s="41">
        <f>IF($A6832="","",IFERROR(VALUE(MID($A6832,6,2)),""))</f>
        <v>0</v>
      </c>
      <c r="L6832" s="39">
        <f>IF(Txn!$K3422="","","طرف مقابل — "&amp;Txn!$K3422)</f>
        <v>0</v>
      </c>
      <c r="N6832" s="42">
        <f>IF($D6832="",0,COUNTIF(BankAccts,$D6832))</f>
        <v>0</v>
      </c>
    </row>
    <row r="6833" spans="1:14">
      <c r="A6833" s="38">
        <f>IF(Txn!$B3423="","",Txn!$B3423)</f>
        <v>0</v>
      </c>
      <c r="B6833" s="38">
        <f>IF(Txn!$B3423="","",Txn!$C3423)</f>
        <v>0</v>
      </c>
      <c r="C6833" s="39">
        <f>IF(Txn!$B3423="","","تراکنش بانکی")</f>
        <v>0</v>
      </c>
      <c r="D6833" s="38">
        <f>IF(Txn!$B3423="","",IF(Txn!$X3423="","",Txn!$X3423))</f>
        <v>0</v>
      </c>
      <c r="E6833" s="39">
        <f>IF($D6833="","",IFERROR(VLOOKUP($D6833,AcctTbl,2,0),""))</f>
        <v>0</v>
      </c>
      <c r="F6833" s="39">
        <f>IF($D6833="","",IFERROR(VLOOKUP($D6833,AcctTbl,3,0),""))</f>
        <v>0</v>
      </c>
      <c r="G6833" s="39">
        <f>IF(Txn!$B3423="","",Txn!$D3423)</f>
        <v>0</v>
      </c>
      <c r="H6833" s="38">
        <f>IF(Txn!$B3423="","",Txn!$E3423)</f>
        <v>0</v>
      </c>
      <c r="I6833" s="40">
        <f>IF(Txn!$B3423="",0,Txn!$O3423)</f>
        <v>0</v>
      </c>
      <c r="J6833" s="40">
        <f>IF(Txn!$B3423="",0,Txn!$P3423)</f>
        <v>0</v>
      </c>
      <c r="K6833" s="41">
        <f>IF($A6833="","",IFERROR(VALUE(MID($A6833,6,2)),""))</f>
        <v>0</v>
      </c>
      <c r="L6833" s="39">
        <f>IF(Txn!$K3423="","",Txn!$K3423)</f>
        <v>0</v>
      </c>
      <c r="N6833" s="42">
        <f>IF($D6833="",0,COUNTIF(BankAccts,$D6833))</f>
        <v>0</v>
      </c>
    </row>
    <row r="6834" spans="1:14">
      <c r="A6834" s="38">
        <f>IF(Txn!$B3423="","",Txn!$B3423)</f>
        <v>0</v>
      </c>
      <c r="B6834" s="38">
        <f>IF(Txn!$B3423="","",Txn!$C3423)</f>
        <v>0</v>
      </c>
      <c r="C6834" s="39">
        <f>IF(Txn!$B3423="","","تراکنش بانکی")</f>
        <v>0</v>
      </c>
      <c r="D6834" s="38">
        <f>IF(Txn!$B3423="","",IF(IF(Txn!$U3423="TRF",Txn!$Y3423,Txn!$Z3423)="","",IF(Txn!$U3423="TRF",Txn!$Y3423,Txn!$Z3423)))</f>
        <v>0</v>
      </c>
      <c r="E6834" s="39">
        <f>IF($D6834="","",IFERROR(VLOOKUP($D6834,AcctTbl,2,0),""))</f>
        <v>0</v>
      </c>
      <c r="F6834" s="39">
        <f>IF($D6834="","",IFERROR(VLOOKUP($D6834,AcctTbl,3,0),""))</f>
        <v>0</v>
      </c>
      <c r="G6834" s="39">
        <f>IF(Txn!$B3423="","",Txn!$D3423)</f>
        <v>0</v>
      </c>
      <c r="H6834" s="38">
        <f>IF(Txn!$B3423="","",Txn!$E3423)</f>
        <v>0</v>
      </c>
      <c r="I6834" s="40">
        <f>IF(Txn!$B3423="",0,Txn!$Q3423)</f>
        <v>0</v>
      </c>
      <c r="J6834" s="40">
        <f>IF(Txn!$B3423="",0,Txn!$R3423)</f>
        <v>0</v>
      </c>
      <c r="K6834" s="41">
        <f>IF($A6834="","",IFERROR(VALUE(MID($A6834,6,2)),""))</f>
        <v>0</v>
      </c>
      <c r="L6834" s="39">
        <f>IF(Txn!$K3423="","","طرف مقابل — "&amp;Txn!$K3423)</f>
        <v>0</v>
      </c>
      <c r="N6834" s="42">
        <f>IF($D6834="",0,COUNTIF(BankAccts,$D6834))</f>
        <v>0</v>
      </c>
    </row>
    <row r="6835" spans="1:14">
      <c r="A6835" s="38">
        <f>IF(Txn!$B3424="","",Txn!$B3424)</f>
        <v>0</v>
      </c>
      <c r="B6835" s="38">
        <f>IF(Txn!$B3424="","",Txn!$C3424)</f>
        <v>0</v>
      </c>
      <c r="C6835" s="39">
        <f>IF(Txn!$B3424="","","تراکنش بانکی")</f>
        <v>0</v>
      </c>
      <c r="D6835" s="38">
        <f>IF(Txn!$B3424="","",IF(Txn!$X3424="","",Txn!$X3424))</f>
        <v>0</v>
      </c>
      <c r="E6835" s="39">
        <f>IF($D6835="","",IFERROR(VLOOKUP($D6835,AcctTbl,2,0),""))</f>
        <v>0</v>
      </c>
      <c r="F6835" s="39">
        <f>IF($D6835="","",IFERROR(VLOOKUP($D6835,AcctTbl,3,0),""))</f>
        <v>0</v>
      </c>
      <c r="G6835" s="39">
        <f>IF(Txn!$B3424="","",Txn!$D3424)</f>
        <v>0</v>
      </c>
      <c r="H6835" s="38">
        <f>IF(Txn!$B3424="","",Txn!$E3424)</f>
        <v>0</v>
      </c>
      <c r="I6835" s="40">
        <f>IF(Txn!$B3424="",0,Txn!$O3424)</f>
        <v>0</v>
      </c>
      <c r="J6835" s="40">
        <f>IF(Txn!$B3424="",0,Txn!$P3424)</f>
        <v>0</v>
      </c>
      <c r="K6835" s="41">
        <f>IF($A6835="","",IFERROR(VALUE(MID($A6835,6,2)),""))</f>
        <v>0</v>
      </c>
      <c r="L6835" s="39">
        <f>IF(Txn!$K3424="","",Txn!$K3424)</f>
        <v>0</v>
      </c>
      <c r="N6835" s="42">
        <f>IF($D6835="",0,COUNTIF(BankAccts,$D6835))</f>
        <v>0</v>
      </c>
    </row>
    <row r="6836" spans="1:14">
      <c r="A6836" s="38">
        <f>IF(Txn!$B3424="","",Txn!$B3424)</f>
        <v>0</v>
      </c>
      <c r="B6836" s="38">
        <f>IF(Txn!$B3424="","",Txn!$C3424)</f>
        <v>0</v>
      </c>
      <c r="C6836" s="39">
        <f>IF(Txn!$B3424="","","تراکنش بانکی")</f>
        <v>0</v>
      </c>
      <c r="D6836" s="38">
        <f>IF(Txn!$B3424="","",IF(IF(Txn!$U3424="TRF",Txn!$Y3424,Txn!$Z3424)="","",IF(Txn!$U3424="TRF",Txn!$Y3424,Txn!$Z3424)))</f>
        <v>0</v>
      </c>
      <c r="E6836" s="39">
        <f>IF($D6836="","",IFERROR(VLOOKUP($D6836,AcctTbl,2,0),""))</f>
        <v>0</v>
      </c>
      <c r="F6836" s="39">
        <f>IF($D6836="","",IFERROR(VLOOKUP($D6836,AcctTbl,3,0),""))</f>
        <v>0</v>
      </c>
      <c r="G6836" s="39">
        <f>IF(Txn!$B3424="","",Txn!$D3424)</f>
        <v>0</v>
      </c>
      <c r="H6836" s="38">
        <f>IF(Txn!$B3424="","",Txn!$E3424)</f>
        <v>0</v>
      </c>
      <c r="I6836" s="40">
        <f>IF(Txn!$B3424="",0,Txn!$Q3424)</f>
        <v>0</v>
      </c>
      <c r="J6836" s="40">
        <f>IF(Txn!$B3424="",0,Txn!$R3424)</f>
        <v>0</v>
      </c>
      <c r="K6836" s="41">
        <f>IF($A6836="","",IFERROR(VALUE(MID($A6836,6,2)),""))</f>
        <v>0</v>
      </c>
      <c r="L6836" s="39">
        <f>IF(Txn!$K3424="","","طرف مقابل — "&amp;Txn!$K3424)</f>
        <v>0</v>
      </c>
      <c r="N6836" s="42">
        <f>IF($D6836="",0,COUNTIF(BankAccts,$D6836))</f>
        <v>0</v>
      </c>
    </row>
    <row r="6837" spans="1:14">
      <c r="A6837" s="38">
        <f>IF(Txn!$B3425="","",Txn!$B3425)</f>
        <v>0</v>
      </c>
      <c r="B6837" s="38">
        <f>IF(Txn!$B3425="","",Txn!$C3425)</f>
        <v>0</v>
      </c>
      <c r="C6837" s="39">
        <f>IF(Txn!$B3425="","","تراکنش بانکی")</f>
        <v>0</v>
      </c>
      <c r="D6837" s="38">
        <f>IF(Txn!$B3425="","",IF(Txn!$X3425="","",Txn!$X3425))</f>
        <v>0</v>
      </c>
      <c r="E6837" s="39">
        <f>IF($D6837="","",IFERROR(VLOOKUP($D6837,AcctTbl,2,0),""))</f>
        <v>0</v>
      </c>
      <c r="F6837" s="39">
        <f>IF($D6837="","",IFERROR(VLOOKUP($D6837,AcctTbl,3,0),""))</f>
        <v>0</v>
      </c>
      <c r="G6837" s="39">
        <f>IF(Txn!$B3425="","",Txn!$D3425)</f>
        <v>0</v>
      </c>
      <c r="H6837" s="38">
        <f>IF(Txn!$B3425="","",Txn!$E3425)</f>
        <v>0</v>
      </c>
      <c r="I6837" s="40">
        <f>IF(Txn!$B3425="",0,Txn!$O3425)</f>
        <v>0</v>
      </c>
      <c r="J6837" s="40">
        <f>IF(Txn!$B3425="",0,Txn!$P3425)</f>
        <v>0</v>
      </c>
      <c r="K6837" s="41">
        <f>IF($A6837="","",IFERROR(VALUE(MID($A6837,6,2)),""))</f>
        <v>0</v>
      </c>
      <c r="L6837" s="39">
        <f>IF(Txn!$K3425="","",Txn!$K3425)</f>
        <v>0</v>
      </c>
      <c r="N6837" s="42">
        <f>IF($D6837="",0,COUNTIF(BankAccts,$D6837))</f>
        <v>0</v>
      </c>
    </row>
    <row r="6838" spans="1:14">
      <c r="A6838" s="38">
        <f>IF(Txn!$B3425="","",Txn!$B3425)</f>
        <v>0</v>
      </c>
      <c r="B6838" s="38">
        <f>IF(Txn!$B3425="","",Txn!$C3425)</f>
        <v>0</v>
      </c>
      <c r="C6838" s="39">
        <f>IF(Txn!$B3425="","","تراکنش بانکی")</f>
        <v>0</v>
      </c>
      <c r="D6838" s="38">
        <f>IF(Txn!$B3425="","",IF(IF(Txn!$U3425="TRF",Txn!$Y3425,Txn!$Z3425)="","",IF(Txn!$U3425="TRF",Txn!$Y3425,Txn!$Z3425)))</f>
        <v>0</v>
      </c>
      <c r="E6838" s="39">
        <f>IF($D6838="","",IFERROR(VLOOKUP($D6838,AcctTbl,2,0),""))</f>
        <v>0</v>
      </c>
      <c r="F6838" s="39">
        <f>IF($D6838="","",IFERROR(VLOOKUP($D6838,AcctTbl,3,0),""))</f>
        <v>0</v>
      </c>
      <c r="G6838" s="39">
        <f>IF(Txn!$B3425="","",Txn!$D3425)</f>
        <v>0</v>
      </c>
      <c r="H6838" s="38">
        <f>IF(Txn!$B3425="","",Txn!$E3425)</f>
        <v>0</v>
      </c>
      <c r="I6838" s="40">
        <f>IF(Txn!$B3425="",0,Txn!$Q3425)</f>
        <v>0</v>
      </c>
      <c r="J6838" s="40">
        <f>IF(Txn!$B3425="",0,Txn!$R3425)</f>
        <v>0</v>
      </c>
      <c r="K6838" s="41">
        <f>IF($A6838="","",IFERROR(VALUE(MID($A6838,6,2)),""))</f>
        <v>0</v>
      </c>
      <c r="L6838" s="39">
        <f>IF(Txn!$K3425="","","طرف مقابل — "&amp;Txn!$K3425)</f>
        <v>0</v>
      </c>
      <c r="N6838" s="42">
        <f>IF($D6838="",0,COUNTIF(BankAccts,$D6838))</f>
        <v>0</v>
      </c>
    </row>
    <row r="6839" spans="1:14">
      <c r="A6839" s="38">
        <f>IF(Txn!$B3426="","",Txn!$B3426)</f>
        <v>0</v>
      </c>
      <c r="B6839" s="38">
        <f>IF(Txn!$B3426="","",Txn!$C3426)</f>
        <v>0</v>
      </c>
      <c r="C6839" s="39">
        <f>IF(Txn!$B3426="","","تراکنش بانکی")</f>
        <v>0</v>
      </c>
      <c r="D6839" s="38">
        <f>IF(Txn!$B3426="","",IF(Txn!$X3426="","",Txn!$X3426))</f>
        <v>0</v>
      </c>
      <c r="E6839" s="39">
        <f>IF($D6839="","",IFERROR(VLOOKUP($D6839,AcctTbl,2,0),""))</f>
        <v>0</v>
      </c>
      <c r="F6839" s="39">
        <f>IF($D6839="","",IFERROR(VLOOKUP($D6839,AcctTbl,3,0),""))</f>
        <v>0</v>
      </c>
      <c r="G6839" s="39">
        <f>IF(Txn!$B3426="","",Txn!$D3426)</f>
        <v>0</v>
      </c>
      <c r="H6839" s="38">
        <f>IF(Txn!$B3426="","",Txn!$E3426)</f>
        <v>0</v>
      </c>
      <c r="I6839" s="40">
        <f>IF(Txn!$B3426="",0,Txn!$O3426)</f>
        <v>0</v>
      </c>
      <c r="J6839" s="40">
        <f>IF(Txn!$B3426="",0,Txn!$P3426)</f>
        <v>0</v>
      </c>
      <c r="K6839" s="41">
        <f>IF($A6839="","",IFERROR(VALUE(MID($A6839,6,2)),""))</f>
        <v>0</v>
      </c>
      <c r="L6839" s="39">
        <f>IF(Txn!$K3426="","",Txn!$K3426)</f>
        <v>0</v>
      </c>
      <c r="N6839" s="42">
        <f>IF($D6839="",0,COUNTIF(BankAccts,$D6839))</f>
        <v>0</v>
      </c>
    </row>
    <row r="6840" spans="1:14">
      <c r="A6840" s="38">
        <f>IF(Txn!$B3426="","",Txn!$B3426)</f>
        <v>0</v>
      </c>
      <c r="B6840" s="38">
        <f>IF(Txn!$B3426="","",Txn!$C3426)</f>
        <v>0</v>
      </c>
      <c r="C6840" s="39">
        <f>IF(Txn!$B3426="","","تراکنش بانکی")</f>
        <v>0</v>
      </c>
      <c r="D6840" s="38">
        <f>IF(Txn!$B3426="","",IF(IF(Txn!$U3426="TRF",Txn!$Y3426,Txn!$Z3426)="","",IF(Txn!$U3426="TRF",Txn!$Y3426,Txn!$Z3426)))</f>
        <v>0</v>
      </c>
      <c r="E6840" s="39">
        <f>IF($D6840="","",IFERROR(VLOOKUP($D6840,AcctTbl,2,0),""))</f>
        <v>0</v>
      </c>
      <c r="F6840" s="39">
        <f>IF($D6840="","",IFERROR(VLOOKUP($D6840,AcctTbl,3,0),""))</f>
        <v>0</v>
      </c>
      <c r="G6840" s="39">
        <f>IF(Txn!$B3426="","",Txn!$D3426)</f>
        <v>0</v>
      </c>
      <c r="H6840" s="38">
        <f>IF(Txn!$B3426="","",Txn!$E3426)</f>
        <v>0</v>
      </c>
      <c r="I6840" s="40">
        <f>IF(Txn!$B3426="",0,Txn!$Q3426)</f>
        <v>0</v>
      </c>
      <c r="J6840" s="40">
        <f>IF(Txn!$B3426="",0,Txn!$R3426)</f>
        <v>0</v>
      </c>
      <c r="K6840" s="41">
        <f>IF($A6840="","",IFERROR(VALUE(MID($A6840,6,2)),""))</f>
        <v>0</v>
      </c>
      <c r="L6840" s="39">
        <f>IF(Txn!$K3426="","","طرف مقابل — "&amp;Txn!$K3426)</f>
        <v>0</v>
      </c>
      <c r="N6840" s="42">
        <f>IF($D6840="",0,COUNTIF(BankAccts,$D6840))</f>
        <v>0</v>
      </c>
    </row>
    <row r="6841" spans="1:14">
      <c r="A6841" s="38">
        <f>IF(Txn!$B3427="","",Txn!$B3427)</f>
        <v>0</v>
      </c>
      <c r="B6841" s="38">
        <f>IF(Txn!$B3427="","",Txn!$C3427)</f>
        <v>0</v>
      </c>
      <c r="C6841" s="39">
        <f>IF(Txn!$B3427="","","تراکنش بانکی")</f>
        <v>0</v>
      </c>
      <c r="D6841" s="38">
        <f>IF(Txn!$B3427="","",IF(Txn!$X3427="","",Txn!$X3427))</f>
        <v>0</v>
      </c>
      <c r="E6841" s="39">
        <f>IF($D6841="","",IFERROR(VLOOKUP($D6841,AcctTbl,2,0),""))</f>
        <v>0</v>
      </c>
      <c r="F6841" s="39">
        <f>IF($D6841="","",IFERROR(VLOOKUP($D6841,AcctTbl,3,0),""))</f>
        <v>0</v>
      </c>
      <c r="G6841" s="39">
        <f>IF(Txn!$B3427="","",Txn!$D3427)</f>
        <v>0</v>
      </c>
      <c r="H6841" s="38">
        <f>IF(Txn!$B3427="","",Txn!$E3427)</f>
        <v>0</v>
      </c>
      <c r="I6841" s="40">
        <f>IF(Txn!$B3427="",0,Txn!$O3427)</f>
        <v>0</v>
      </c>
      <c r="J6841" s="40">
        <f>IF(Txn!$B3427="",0,Txn!$P3427)</f>
        <v>0</v>
      </c>
      <c r="K6841" s="41">
        <f>IF($A6841="","",IFERROR(VALUE(MID($A6841,6,2)),""))</f>
        <v>0</v>
      </c>
      <c r="L6841" s="39">
        <f>IF(Txn!$K3427="","",Txn!$K3427)</f>
        <v>0</v>
      </c>
      <c r="N6841" s="42">
        <f>IF($D6841="",0,COUNTIF(BankAccts,$D6841))</f>
        <v>0</v>
      </c>
    </row>
    <row r="6842" spans="1:14">
      <c r="A6842" s="38">
        <f>IF(Txn!$B3427="","",Txn!$B3427)</f>
        <v>0</v>
      </c>
      <c r="B6842" s="38">
        <f>IF(Txn!$B3427="","",Txn!$C3427)</f>
        <v>0</v>
      </c>
      <c r="C6842" s="39">
        <f>IF(Txn!$B3427="","","تراکنش بانکی")</f>
        <v>0</v>
      </c>
      <c r="D6842" s="38">
        <f>IF(Txn!$B3427="","",IF(IF(Txn!$U3427="TRF",Txn!$Y3427,Txn!$Z3427)="","",IF(Txn!$U3427="TRF",Txn!$Y3427,Txn!$Z3427)))</f>
        <v>0</v>
      </c>
      <c r="E6842" s="39">
        <f>IF($D6842="","",IFERROR(VLOOKUP($D6842,AcctTbl,2,0),""))</f>
        <v>0</v>
      </c>
      <c r="F6842" s="39">
        <f>IF($D6842="","",IFERROR(VLOOKUP($D6842,AcctTbl,3,0),""))</f>
        <v>0</v>
      </c>
      <c r="G6842" s="39">
        <f>IF(Txn!$B3427="","",Txn!$D3427)</f>
        <v>0</v>
      </c>
      <c r="H6842" s="38">
        <f>IF(Txn!$B3427="","",Txn!$E3427)</f>
        <v>0</v>
      </c>
      <c r="I6842" s="40">
        <f>IF(Txn!$B3427="",0,Txn!$Q3427)</f>
        <v>0</v>
      </c>
      <c r="J6842" s="40">
        <f>IF(Txn!$B3427="",0,Txn!$R3427)</f>
        <v>0</v>
      </c>
      <c r="K6842" s="41">
        <f>IF($A6842="","",IFERROR(VALUE(MID($A6842,6,2)),""))</f>
        <v>0</v>
      </c>
      <c r="L6842" s="39">
        <f>IF(Txn!$K3427="","","طرف مقابل — "&amp;Txn!$K3427)</f>
        <v>0</v>
      </c>
      <c r="N6842" s="42">
        <f>IF($D6842="",0,COUNTIF(BankAccts,$D6842))</f>
        <v>0</v>
      </c>
    </row>
    <row r="6843" spans="1:14">
      <c r="A6843" s="38">
        <f>IF(Txn!$B3428="","",Txn!$B3428)</f>
        <v>0</v>
      </c>
      <c r="B6843" s="38">
        <f>IF(Txn!$B3428="","",Txn!$C3428)</f>
        <v>0</v>
      </c>
      <c r="C6843" s="39">
        <f>IF(Txn!$B3428="","","تراکنش بانکی")</f>
        <v>0</v>
      </c>
      <c r="D6843" s="38">
        <f>IF(Txn!$B3428="","",IF(Txn!$X3428="","",Txn!$X3428))</f>
        <v>0</v>
      </c>
      <c r="E6843" s="39">
        <f>IF($D6843="","",IFERROR(VLOOKUP($D6843,AcctTbl,2,0),""))</f>
        <v>0</v>
      </c>
      <c r="F6843" s="39">
        <f>IF($D6843="","",IFERROR(VLOOKUP($D6843,AcctTbl,3,0),""))</f>
        <v>0</v>
      </c>
      <c r="G6843" s="39">
        <f>IF(Txn!$B3428="","",Txn!$D3428)</f>
        <v>0</v>
      </c>
      <c r="H6843" s="38">
        <f>IF(Txn!$B3428="","",Txn!$E3428)</f>
        <v>0</v>
      </c>
      <c r="I6843" s="40">
        <f>IF(Txn!$B3428="",0,Txn!$O3428)</f>
        <v>0</v>
      </c>
      <c r="J6843" s="40">
        <f>IF(Txn!$B3428="",0,Txn!$P3428)</f>
        <v>0</v>
      </c>
      <c r="K6843" s="41">
        <f>IF($A6843="","",IFERROR(VALUE(MID($A6843,6,2)),""))</f>
        <v>0</v>
      </c>
      <c r="L6843" s="39">
        <f>IF(Txn!$K3428="","",Txn!$K3428)</f>
        <v>0</v>
      </c>
      <c r="N6843" s="42">
        <f>IF($D6843="",0,COUNTIF(BankAccts,$D6843))</f>
        <v>0</v>
      </c>
    </row>
    <row r="6844" spans="1:14">
      <c r="A6844" s="38">
        <f>IF(Txn!$B3428="","",Txn!$B3428)</f>
        <v>0</v>
      </c>
      <c r="B6844" s="38">
        <f>IF(Txn!$B3428="","",Txn!$C3428)</f>
        <v>0</v>
      </c>
      <c r="C6844" s="39">
        <f>IF(Txn!$B3428="","","تراکنش بانکی")</f>
        <v>0</v>
      </c>
      <c r="D6844" s="38">
        <f>IF(Txn!$B3428="","",IF(IF(Txn!$U3428="TRF",Txn!$Y3428,Txn!$Z3428)="","",IF(Txn!$U3428="TRF",Txn!$Y3428,Txn!$Z3428)))</f>
        <v>0</v>
      </c>
      <c r="E6844" s="39">
        <f>IF($D6844="","",IFERROR(VLOOKUP($D6844,AcctTbl,2,0),""))</f>
        <v>0</v>
      </c>
      <c r="F6844" s="39">
        <f>IF($D6844="","",IFERROR(VLOOKUP($D6844,AcctTbl,3,0),""))</f>
        <v>0</v>
      </c>
      <c r="G6844" s="39">
        <f>IF(Txn!$B3428="","",Txn!$D3428)</f>
        <v>0</v>
      </c>
      <c r="H6844" s="38">
        <f>IF(Txn!$B3428="","",Txn!$E3428)</f>
        <v>0</v>
      </c>
      <c r="I6844" s="40">
        <f>IF(Txn!$B3428="",0,Txn!$Q3428)</f>
        <v>0</v>
      </c>
      <c r="J6844" s="40">
        <f>IF(Txn!$B3428="",0,Txn!$R3428)</f>
        <v>0</v>
      </c>
      <c r="K6844" s="41">
        <f>IF($A6844="","",IFERROR(VALUE(MID($A6844,6,2)),""))</f>
        <v>0</v>
      </c>
      <c r="L6844" s="39">
        <f>IF(Txn!$K3428="","","طرف مقابل — "&amp;Txn!$K3428)</f>
        <v>0</v>
      </c>
      <c r="N6844" s="42">
        <f>IF($D6844="",0,COUNTIF(BankAccts,$D6844))</f>
        <v>0</v>
      </c>
    </row>
    <row r="6845" spans="1:14">
      <c r="A6845" s="38">
        <f>IF(Txn!$B3429="","",Txn!$B3429)</f>
        <v>0</v>
      </c>
      <c r="B6845" s="38">
        <f>IF(Txn!$B3429="","",Txn!$C3429)</f>
        <v>0</v>
      </c>
      <c r="C6845" s="39">
        <f>IF(Txn!$B3429="","","تراکنش بانکی")</f>
        <v>0</v>
      </c>
      <c r="D6845" s="38">
        <f>IF(Txn!$B3429="","",IF(Txn!$X3429="","",Txn!$X3429))</f>
        <v>0</v>
      </c>
      <c r="E6845" s="39">
        <f>IF($D6845="","",IFERROR(VLOOKUP($D6845,AcctTbl,2,0),""))</f>
        <v>0</v>
      </c>
      <c r="F6845" s="39">
        <f>IF($D6845="","",IFERROR(VLOOKUP($D6845,AcctTbl,3,0),""))</f>
        <v>0</v>
      </c>
      <c r="G6845" s="39">
        <f>IF(Txn!$B3429="","",Txn!$D3429)</f>
        <v>0</v>
      </c>
      <c r="H6845" s="38">
        <f>IF(Txn!$B3429="","",Txn!$E3429)</f>
        <v>0</v>
      </c>
      <c r="I6845" s="40">
        <f>IF(Txn!$B3429="",0,Txn!$O3429)</f>
        <v>0</v>
      </c>
      <c r="J6845" s="40">
        <f>IF(Txn!$B3429="",0,Txn!$P3429)</f>
        <v>0</v>
      </c>
      <c r="K6845" s="41">
        <f>IF($A6845="","",IFERROR(VALUE(MID($A6845,6,2)),""))</f>
        <v>0</v>
      </c>
      <c r="L6845" s="39">
        <f>IF(Txn!$K3429="","",Txn!$K3429)</f>
        <v>0</v>
      </c>
      <c r="N6845" s="42">
        <f>IF($D6845="",0,COUNTIF(BankAccts,$D6845))</f>
        <v>0</v>
      </c>
    </row>
    <row r="6846" spans="1:14">
      <c r="A6846" s="38">
        <f>IF(Txn!$B3429="","",Txn!$B3429)</f>
        <v>0</v>
      </c>
      <c r="B6846" s="38">
        <f>IF(Txn!$B3429="","",Txn!$C3429)</f>
        <v>0</v>
      </c>
      <c r="C6846" s="39">
        <f>IF(Txn!$B3429="","","تراکنش بانکی")</f>
        <v>0</v>
      </c>
      <c r="D6846" s="38">
        <f>IF(Txn!$B3429="","",IF(IF(Txn!$U3429="TRF",Txn!$Y3429,Txn!$Z3429)="","",IF(Txn!$U3429="TRF",Txn!$Y3429,Txn!$Z3429)))</f>
        <v>0</v>
      </c>
      <c r="E6846" s="39">
        <f>IF($D6846="","",IFERROR(VLOOKUP($D6846,AcctTbl,2,0),""))</f>
        <v>0</v>
      </c>
      <c r="F6846" s="39">
        <f>IF($D6846="","",IFERROR(VLOOKUP($D6846,AcctTbl,3,0),""))</f>
        <v>0</v>
      </c>
      <c r="G6846" s="39">
        <f>IF(Txn!$B3429="","",Txn!$D3429)</f>
        <v>0</v>
      </c>
      <c r="H6846" s="38">
        <f>IF(Txn!$B3429="","",Txn!$E3429)</f>
        <v>0</v>
      </c>
      <c r="I6846" s="40">
        <f>IF(Txn!$B3429="",0,Txn!$Q3429)</f>
        <v>0</v>
      </c>
      <c r="J6846" s="40">
        <f>IF(Txn!$B3429="",0,Txn!$R3429)</f>
        <v>0</v>
      </c>
      <c r="K6846" s="41">
        <f>IF($A6846="","",IFERROR(VALUE(MID($A6846,6,2)),""))</f>
        <v>0</v>
      </c>
      <c r="L6846" s="39">
        <f>IF(Txn!$K3429="","","طرف مقابل — "&amp;Txn!$K3429)</f>
        <v>0</v>
      </c>
      <c r="N6846" s="42">
        <f>IF($D6846="",0,COUNTIF(BankAccts,$D6846))</f>
        <v>0</v>
      </c>
    </row>
    <row r="6847" spans="1:14">
      <c r="A6847" s="38">
        <f>IF(Txn!$B3430="","",Txn!$B3430)</f>
        <v>0</v>
      </c>
      <c r="B6847" s="38">
        <f>IF(Txn!$B3430="","",Txn!$C3430)</f>
        <v>0</v>
      </c>
      <c r="C6847" s="39">
        <f>IF(Txn!$B3430="","","تراکنش بانکی")</f>
        <v>0</v>
      </c>
      <c r="D6847" s="38">
        <f>IF(Txn!$B3430="","",IF(Txn!$X3430="","",Txn!$X3430))</f>
        <v>0</v>
      </c>
      <c r="E6847" s="39">
        <f>IF($D6847="","",IFERROR(VLOOKUP($D6847,AcctTbl,2,0),""))</f>
        <v>0</v>
      </c>
      <c r="F6847" s="39">
        <f>IF($D6847="","",IFERROR(VLOOKUP($D6847,AcctTbl,3,0),""))</f>
        <v>0</v>
      </c>
      <c r="G6847" s="39">
        <f>IF(Txn!$B3430="","",Txn!$D3430)</f>
        <v>0</v>
      </c>
      <c r="H6847" s="38">
        <f>IF(Txn!$B3430="","",Txn!$E3430)</f>
        <v>0</v>
      </c>
      <c r="I6847" s="40">
        <f>IF(Txn!$B3430="",0,Txn!$O3430)</f>
        <v>0</v>
      </c>
      <c r="J6847" s="40">
        <f>IF(Txn!$B3430="",0,Txn!$P3430)</f>
        <v>0</v>
      </c>
      <c r="K6847" s="41">
        <f>IF($A6847="","",IFERROR(VALUE(MID($A6847,6,2)),""))</f>
        <v>0</v>
      </c>
      <c r="L6847" s="39">
        <f>IF(Txn!$K3430="","",Txn!$K3430)</f>
        <v>0</v>
      </c>
      <c r="N6847" s="42">
        <f>IF($D6847="",0,COUNTIF(BankAccts,$D6847))</f>
        <v>0</v>
      </c>
    </row>
    <row r="6848" spans="1:14">
      <c r="A6848" s="38">
        <f>IF(Txn!$B3430="","",Txn!$B3430)</f>
        <v>0</v>
      </c>
      <c r="B6848" s="38">
        <f>IF(Txn!$B3430="","",Txn!$C3430)</f>
        <v>0</v>
      </c>
      <c r="C6848" s="39">
        <f>IF(Txn!$B3430="","","تراکنش بانکی")</f>
        <v>0</v>
      </c>
      <c r="D6848" s="38">
        <f>IF(Txn!$B3430="","",IF(IF(Txn!$U3430="TRF",Txn!$Y3430,Txn!$Z3430)="","",IF(Txn!$U3430="TRF",Txn!$Y3430,Txn!$Z3430)))</f>
        <v>0</v>
      </c>
      <c r="E6848" s="39">
        <f>IF($D6848="","",IFERROR(VLOOKUP($D6848,AcctTbl,2,0),""))</f>
        <v>0</v>
      </c>
      <c r="F6848" s="39">
        <f>IF($D6848="","",IFERROR(VLOOKUP($D6848,AcctTbl,3,0),""))</f>
        <v>0</v>
      </c>
      <c r="G6848" s="39">
        <f>IF(Txn!$B3430="","",Txn!$D3430)</f>
        <v>0</v>
      </c>
      <c r="H6848" s="38">
        <f>IF(Txn!$B3430="","",Txn!$E3430)</f>
        <v>0</v>
      </c>
      <c r="I6848" s="40">
        <f>IF(Txn!$B3430="",0,Txn!$Q3430)</f>
        <v>0</v>
      </c>
      <c r="J6848" s="40">
        <f>IF(Txn!$B3430="",0,Txn!$R3430)</f>
        <v>0</v>
      </c>
      <c r="K6848" s="41">
        <f>IF($A6848="","",IFERROR(VALUE(MID($A6848,6,2)),""))</f>
        <v>0</v>
      </c>
      <c r="L6848" s="39">
        <f>IF(Txn!$K3430="","","طرف مقابل — "&amp;Txn!$K3430)</f>
        <v>0</v>
      </c>
      <c r="N6848" s="42">
        <f>IF($D6848="",0,COUNTIF(BankAccts,$D6848))</f>
        <v>0</v>
      </c>
    </row>
    <row r="6849" spans="1:14">
      <c r="A6849" s="38">
        <f>IF(Txn!$B3431="","",Txn!$B3431)</f>
        <v>0</v>
      </c>
      <c r="B6849" s="38">
        <f>IF(Txn!$B3431="","",Txn!$C3431)</f>
        <v>0</v>
      </c>
      <c r="C6849" s="39">
        <f>IF(Txn!$B3431="","","تراکنش بانکی")</f>
        <v>0</v>
      </c>
      <c r="D6849" s="38">
        <f>IF(Txn!$B3431="","",IF(Txn!$X3431="","",Txn!$X3431))</f>
        <v>0</v>
      </c>
      <c r="E6849" s="39">
        <f>IF($D6849="","",IFERROR(VLOOKUP($D6849,AcctTbl,2,0),""))</f>
        <v>0</v>
      </c>
      <c r="F6849" s="39">
        <f>IF($D6849="","",IFERROR(VLOOKUP($D6849,AcctTbl,3,0),""))</f>
        <v>0</v>
      </c>
      <c r="G6849" s="39">
        <f>IF(Txn!$B3431="","",Txn!$D3431)</f>
        <v>0</v>
      </c>
      <c r="H6849" s="38">
        <f>IF(Txn!$B3431="","",Txn!$E3431)</f>
        <v>0</v>
      </c>
      <c r="I6849" s="40">
        <f>IF(Txn!$B3431="",0,Txn!$O3431)</f>
        <v>0</v>
      </c>
      <c r="J6849" s="40">
        <f>IF(Txn!$B3431="",0,Txn!$P3431)</f>
        <v>0</v>
      </c>
      <c r="K6849" s="41">
        <f>IF($A6849="","",IFERROR(VALUE(MID($A6849,6,2)),""))</f>
        <v>0</v>
      </c>
      <c r="L6849" s="39">
        <f>IF(Txn!$K3431="","",Txn!$K3431)</f>
        <v>0</v>
      </c>
      <c r="N6849" s="42">
        <f>IF($D6849="",0,COUNTIF(BankAccts,$D6849))</f>
        <v>0</v>
      </c>
    </row>
    <row r="6850" spans="1:14">
      <c r="A6850" s="38">
        <f>IF(Txn!$B3431="","",Txn!$B3431)</f>
        <v>0</v>
      </c>
      <c r="B6850" s="38">
        <f>IF(Txn!$B3431="","",Txn!$C3431)</f>
        <v>0</v>
      </c>
      <c r="C6850" s="39">
        <f>IF(Txn!$B3431="","","تراکنش بانکی")</f>
        <v>0</v>
      </c>
      <c r="D6850" s="38">
        <f>IF(Txn!$B3431="","",IF(IF(Txn!$U3431="TRF",Txn!$Y3431,Txn!$Z3431)="","",IF(Txn!$U3431="TRF",Txn!$Y3431,Txn!$Z3431)))</f>
        <v>0</v>
      </c>
      <c r="E6850" s="39">
        <f>IF($D6850="","",IFERROR(VLOOKUP($D6850,AcctTbl,2,0),""))</f>
        <v>0</v>
      </c>
      <c r="F6850" s="39">
        <f>IF($D6850="","",IFERROR(VLOOKUP($D6850,AcctTbl,3,0),""))</f>
        <v>0</v>
      </c>
      <c r="G6850" s="39">
        <f>IF(Txn!$B3431="","",Txn!$D3431)</f>
        <v>0</v>
      </c>
      <c r="H6850" s="38">
        <f>IF(Txn!$B3431="","",Txn!$E3431)</f>
        <v>0</v>
      </c>
      <c r="I6850" s="40">
        <f>IF(Txn!$B3431="",0,Txn!$Q3431)</f>
        <v>0</v>
      </c>
      <c r="J6850" s="40">
        <f>IF(Txn!$B3431="",0,Txn!$R3431)</f>
        <v>0</v>
      </c>
      <c r="K6850" s="41">
        <f>IF($A6850="","",IFERROR(VALUE(MID($A6850,6,2)),""))</f>
        <v>0</v>
      </c>
      <c r="L6850" s="39">
        <f>IF(Txn!$K3431="","","طرف مقابل — "&amp;Txn!$K3431)</f>
        <v>0</v>
      </c>
      <c r="N6850" s="42">
        <f>IF($D6850="",0,COUNTIF(BankAccts,$D6850))</f>
        <v>0</v>
      </c>
    </row>
    <row r="6851" spans="1:14">
      <c r="A6851" s="38">
        <f>IF(Txn!$B3432="","",Txn!$B3432)</f>
        <v>0</v>
      </c>
      <c r="B6851" s="38">
        <f>IF(Txn!$B3432="","",Txn!$C3432)</f>
        <v>0</v>
      </c>
      <c r="C6851" s="39">
        <f>IF(Txn!$B3432="","","تراکنش بانکی")</f>
        <v>0</v>
      </c>
      <c r="D6851" s="38">
        <f>IF(Txn!$B3432="","",IF(Txn!$X3432="","",Txn!$X3432))</f>
        <v>0</v>
      </c>
      <c r="E6851" s="39">
        <f>IF($D6851="","",IFERROR(VLOOKUP($D6851,AcctTbl,2,0),""))</f>
        <v>0</v>
      </c>
      <c r="F6851" s="39">
        <f>IF($D6851="","",IFERROR(VLOOKUP($D6851,AcctTbl,3,0),""))</f>
        <v>0</v>
      </c>
      <c r="G6851" s="39">
        <f>IF(Txn!$B3432="","",Txn!$D3432)</f>
        <v>0</v>
      </c>
      <c r="H6851" s="38">
        <f>IF(Txn!$B3432="","",Txn!$E3432)</f>
        <v>0</v>
      </c>
      <c r="I6851" s="40">
        <f>IF(Txn!$B3432="",0,Txn!$O3432)</f>
        <v>0</v>
      </c>
      <c r="J6851" s="40">
        <f>IF(Txn!$B3432="",0,Txn!$P3432)</f>
        <v>0</v>
      </c>
      <c r="K6851" s="41">
        <f>IF($A6851="","",IFERROR(VALUE(MID($A6851,6,2)),""))</f>
        <v>0</v>
      </c>
      <c r="L6851" s="39">
        <f>IF(Txn!$K3432="","",Txn!$K3432)</f>
        <v>0</v>
      </c>
      <c r="N6851" s="42">
        <f>IF($D6851="",0,COUNTIF(BankAccts,$D6851))</f>
        <v>0</v>
      </c>
    </row>
    <row r="6852" spans="1:14">
      <c r="A6852" s="38">
        <f>IF(Txn!$B3432="","",Txn!$B3432)</f>
        <v>0</v>
      </c>
      <c r="B6852" s="38">
        <f>IF(Txn!$B3432="","",Txn!$C3432)</f>
        <v>0</v>
      </c>
      <c r="C6852" s="39">
        <f>IF(Txn!$B3432="","","تراکنش بانکی")</f>
        <v>0</v>
      </c>
      <c r="D6852" s="38">
        <f>IF(Txn!$B3432="","",IF(IF(Txn!$U3432="TRF",Txn!$Y3432,Txn!$Z3432)="","",IF(Txn!$U3432="TRF",Txn!$Y3432,Txn!$Z3432)))</f>
        <v>0</v>
      </c>
      <c r="E6852" s="39">
        <f>IF($D6852="","",IFERROR(VLOOKUP($D6852,AcctTbl,2,0),""))</f>
        <v>0</v>
      </c>
      <c r="F6852" s="39">
        <f>IF($D6852="","",IFERROR(VLOOKUP($D6852,AcctTbl,3,0),""))</f>
        <v>0</v>
      </c>
      <c r="G6852" s="39">
        <f>IF(Txn!$B3432="","",Txn!$D3432)</f>
        <v>0</v>
      </c>
      <c r="H6852" s="38">
        <f>IF(Txn!$B3432="","",Txn!$E3432)</f>
        <v>0</v>
      </c>
      <c r="I6852" s="40">
        <f>IF(Txn!$B3432="",0,Txn!$Q3432)</f>
        <v>0</v>
      </c>
      <c r="J6852" s="40">
        <f>IF(Txn!$B3432="",0,Txn!$R3432)</f>
        <v>0</v>
      </c>
      <c r="K6852" s="41">
        <f>IF($A6852="","",IFERROR(VALUE(MID($A6852,6,2)),""))</f>
        <v>0</v>
      </c>
      <c r="L6852" s="39">
        <f>IF(Txn!$K3432="","","طرف مقابل — "&amp;Txn!$K3432)</f>
        <v>0</v>
      </c>
      <c r="N6852" s="42">
        <f>IF($D6852="",0,COUNTIF(BankAccts,$D6852))</f>
        <v>0</v>
      </c>
    </row>
    <row r="6853" spans="1:14">
      <c r="A6853" s="38">
        <f>IF(Txn!$B3433="","",Txn!$B3433)</f>
        <v>0</v>
      </c>
      <c r="B6853" s="38">
        <f>IF(Txn!$B3433="","",Txn!$C3433)</f>
        <v>0</v>
      </c>
      <c r="C6853" s="39">
        <f>IF(Txn!$B3433="","","تراکنش بانکی")</f>
        <v>0</v>
      </c>
      <c r="D6853" s="38">
        <f>IF(Txn!$B3433="","",IF(Txn!$X3433="","",Txn!$X3433))</f>
        <v>0</v>
      </c>
      <c r="E6853" s="39">
        <f>IF($D6853="","",IFERROR(VLOOKUP($D6853,AcctTbl,2,0),""))</f>
        <v>0</v>
      </c>
      <c r="F6853" s="39">
        <f>IF($D6853="","",IFERROR(VLOOKUP($D6853,AcctTbl,3,0),""))</f>
        <v>0</v>
      </c>
      <c r="G6853" s="39">
        <f>IF(Txn!$B3433="","",Txn!$D3433)</f>
        <v>0</v>
      </c>
      <c r="H6853" s="38">
        <f>IF(Txn!$B3433="","",Txn!$E3433)</f>
        <v>0</v>
      </c>
      <c r="I6853" s="40">
        <f>IF(Txn!$B3433="",0,Txn!$O3433)</f>
        <v>0</v>
      </c>
      <c r="J6853" s="40">
        <f>IF(Txn!$B3433="",0,Txn!$P3433)</f>
        <v>0</v>
      </c>
      <c r="K6853" s="41">
        <f>IF($A6853="","",IFERROR(VALUE(MID($A6853,6,2)),""))</f>
        <v>0</v>
      </c>
      <c r="L6853" s="39">
        <f>IF(Txn!$K3433="","",Txn!$K3433)</f>
        <v>0</v>
      </c>
      <c r="N6853" s="42">
        <f>IF($D6853="",0,COUNTIF(BankAccts,$D6853))</f>
        <v>0</v>
      </c>
    </row>
    <row r="6854" spans="1:14">
      <c r="A6854" s="38">
        <f>IF(Txn!$B3433="","",Txn!$B3433)</f>
        <v>0</v>
      </c>
      <c r="B6854" s="38">
        <f>IF(Txn!$B3433="","",Txn!$C3433)</f>
        <v>0</v>
      </c>
      <c r="C6854" s="39">
        <f>IF(Txn!$B3433="","","تراکنش بانکی")</f>
        <v>0</v>
      </c>
      <c r="D6854" s="38">
        <f>IF(Txn!$B3433="","",IF(IF(Txn!$U3433="TRF",Txn!$Y3433,Txn!$Z3433)="","",IF(Txn!$U3433="TRF",Txn!$Y3433,Txn!$Z3433)))</f>
        <v>0</v>
      </c>
      <c r="E6854" s="39">
        <f>IF($D6854="","",IFERROR(VLOOKUP($D6854,AcctTbl,2,0),""))</f>
        <v>0</v>
      </c>
      <c r="F6854" s="39">
        <f>IF($D6854="","",IFERROR(VLOOKUP($D6854,AcctTbl,3,0),""))</f>
        <v>0</v>
      </c>
      <c r="G6854" s="39">
        <f>IF(Txn!$B3433="","",Txn!$D3433)</f>
        <v>0</v>
      </c>
      <c r="H6854" s="38">
        <f>IF(Txn!$B3433="","",Txn!$E3433)</f>
        <v>0</v>
      </c>
      <c r="I6854" s="40">
        <f>IF(Txn!$B3433="",0,Txn!$Q3433)</f>
        <v>0</v>
      </c>
      <c r="J6854" s="40">
        <f>IF(Txn!$B3433="",0,Txn!$R3433)</f>
        <v>0</v>
      </c>
      <c r="K6854" s="41">
        <f>IF($A6854="","",IFERROR(VALUE(MID($A6854,6,2)),""))</f>
        <v>0</v>
      </c>
      <c r="L6854" s="39">
        <f>IF(Txn!$K3433="","","طرف مقابل — "&amp;Txn!$K3433)</f>
        <v>0</v>
      </c>
      <c r="N6854" s="42">
        <f>IF($D6854="",0,COUNTIF(BankAccts,$D6854))</f>
        <v>0</v>
      </c>
    </row>
    <row r="6855" spans="1:14">
      <c r="A6855" s="38">
        <f>IF(Txn!$B3434="","",Txn!$B3434)</f>
        <v>0</v>
      </c>
      <c r="B6855" s="38">
        <f>IF(Txn!$B3434="","",Txn!$C3434)</f>
        <v>0</v>
      </c>
      <c r="C6855" s="39">
        <f>IF(Txn!$B3434="","","تراکنش بانکی")</f>
        <v>0</v>
      </c>
      <c r="D6855" s="38">
        <f>IF(Txn!$B3434="","",IF(Txn!$X3434="","",Txn!$X3434))</f>
        <v>0</v>
      </c>
      <c r="E6855" s="39">
        <f>IF($D6855="","",IFERROR(VLOOKUP($D6855,AcctTbl,2,0),""))</f>
        <v>0</v>
      </c>
      <c r="F6855" s="39">
        <f>IF($D6855="","",IFERROR(VLOOKUP($D6855,AcctTbl,3,0),""))</f>
        <v>0</v>
      </c>
      <c r="G6855" s="39">
        <f>IF(Txn!$B3434="","",Txn!$D3434)</f>
        <v>0</v>
      </c>
      <c r="H6855" s="38">
        <f>IF(Txn!$B3434="","",Txn!$E3434)</f>
        <v>0</v>
      </c>
      <c r="I6855" s="40">
        <f>IF(Txn!$B3434="",0,Txn!$O3434)</f>
        <v>0</v>
      </c>
      <c r="J6855" s="40">
        <f>IF(Txn!$B3434="",0,Txn!$P3434)</f>
        <v>0</v>
      </c>
      <c r="K6855" s="41">
        <f>IF($A6855="","",IFERROR(VALUE(MID($A6855,6,2)),""))</f>
        <v>0</v>
      </c>
      <c r="L6855" s="39">
        <f>IF(Txn!$K3434="","",Txn!$K3434)</f>
        <v>0</v>
      </c>
      <c r="N6855" s="42">
        <f>IF($D6855="",0,COUNTIF(BankAccts,$D6855))</f>
        <v>0</v>
      </c>
    </row>
    <row r="6856" spans="1:14">
      <c r="A6856" s="38">
        <f>IF(Txn!$B3434="","",Txn!$B3434)</f>
        <v>0</v>
      </c>
      <c r="B6856" s="38">
        <f>IF(Txn!$B3434="","",Txn!$C3434)</f>
        <v>0</v>
      </c>
      <c r="C6856" s="39">
        <f>IF(Txn!$B3434="","","تراکنش بانکی")</f>
        <v>0</v>
      </c>
      <c r="D6856" s="38">
        <f>IF(Txn!$B3434="","",IF(IF(Txn!$U3434="TRF",Txn!$Y3434,Txn!$Z3434)="","",IF(Txn!$U3434="TRF",Txn!$Y3434,Txn!$Z3434)))</f>
        <v>0</v>
      </c>
      <c r="E6856" s="39">
        <f>IF($D6856="","",IFERROR(VLOOKUP($D6856,AcctTbl,2,0),""))</f>
        <v>0</v>
      </c>
      <c r="F6856" s="39">
        <f>IF($D6856="","",IFERROR(VLOOKUP($D6856,AcctTbl,3,0),""))</f>
        <v>0</v>
      </c>
      <c r="G6856" s="39">
        <f>IF(Txn!$B3434="","",Txn!$D3434)</f>
        <v>0</v>
      </c>
      <c r="H6856" s="38">
        <f>IF(Txn!$B3434="","",Txn!$E3434)</f>
        <v>0</v>
      </c>
      <c r="I6856" s="40">
        <f>IF(Txn!$B3434="",0,Txn!$Q3434)</f>
        <v>0</v>
      </c>
      <c r="J6856" s="40">
        <f>IF(Txn!$B3434="",0,Txn!$R3434)</f>
        <v>0</v>
      </c>
      <c r="K6856" s="41">
        <f>IF($A6856="","",IFERROR(VALUE(MID($A6856,6,2)),""))</f>
        <v>0</v>
      </c>
      <c r="L6856" s="39">
        <f>IF(Txn!$K3434="","","طرف مقابل — "&amp;Txn!$K3434)</f>
        <v>0</v>
      </c>
      <c r="N6856" s="42">
        <f>IF($D6856="",0,COUNTIF(BankAccts,$D6856))</f>
        <v>0</v>
      </c>
    </row>
    <row r="6857" spans="1:14">
      <c r="A6857" s="38">
        <f>IF(Txn!$B3435="","",Txn!$B3435)</f>
        <v>0</v>
      </c>
      <c r="B6857" s="38">
        <f>IF(Txn!$B3435="","",Txn!$C3435)</f>
        <v>0</v>
      </c>
      <c r="C6857" s="39">
        <f>IF(Txn!$B3435="","","تراکنش بانکی")</f>
        <v>0</v>
      </c>
      <c r="D6857" s="38">
        <f>IF(Txn!$B3435="","",IF(Txn!$X3435="","",Txn!$X3435))</f>
        <v>0</v>
      </c>
      <c r="E6857" s="39">
        <f>IF($D6857="","",IFERROR(VLOOKUP($D6857,AcctTbl,2,0),""))</f>
        <v>0</v>
      </c>
      <c r="F6857" s="39">
        <f>IF($D6857="","",IFERROR(VLOOKUP($D6857,AcctTbl,3,0),""))</f>
        <v>0</v>
      </c>
      <c r="G6857" s="39">
        <f>IF(Txn!$B3435="","",Txn!$D3435)</f>
        <v>0</v>
      </c>
      <c r="H6857" s="38">
        <f>IF(Txn!$B3435="","",Txn!$E3435)</f>
        <v>0</v>
      </c>
      <c r="I6857" s="40">
        <f>IF(Txn!$B3435="",0,Txn!$O3435)</f>
        <v>0</v>
      </c>
      <c r="J6857" s="40">
        <f>IF(Txn!$B3435="",0,Txn!$P3435)</f>
        <v>0</v>
      </c>
      <c r="K6857" s="41">
        <f>IF($A6857="","",IFERROR(VALUE(MID($A6857,6,2)),""))</f>
        <v>0</v>
      </c>
      <c r="L6857" s="39">
        <f>IF(Txn!$K3435="","",Txn!$K3435)</f>
        <v>0</v>
      </c>
      <c r="N6857" s="42">
        <f>IF($D6857="",0,COUNTIF(BankAccts,$D6857))</f>
        <v>0</v>
      </c>
    </row>
    <row r="6858" spans="1:14">
      <c r="A6858" s="38">
        <f>IF(Txn!$B3435="","",Txn!$B3435)</f>
        <v>0</v>
      </c>
      <c r="B6858" s="38">
        <f>IF(Txn!$B3435="","",Txn!$C3435)</f>
        <v>0</v>
      </c>
      <c r="C6858" s="39">
        <f>IF(Txn!$B3435="","","تراکنش بانکی")</f>
        <v>0</v>
      </c>
      <c r="D6858" s="38">
        <f>IF(Txn!$B3435="","",IF(IF(Txn!$U3435="TRF",Txn!$Y3435,Txn!$Z3435)="","",IF(Txn!$U3435="TRF",Txn!$Y3435,Txn!$Z3435)))</f>
        <v>0</v>
      </c>
      <c r="E6858" s="39">
        <f>IF($D6858="","",IFERROR(VLOOKUP($D6858,AcctTbl,2,0),""))</f>
        <v>0</v>
      </c>
      <c r="F6858" s="39">
        <f>IF($D6858="","",IFERROR(VLOOKUP($D6858,AcctTbl,3,0),""))</f>
        <v>0</v>
      </c>
      <c r="G6858" s="39">
        <f>IF(Txn!$B3435="","",Txn!$D3435)</f>
        <v>0</v>
      </c>
      <c r="H6858" s="38">
        <f>IF(Txn!$B3435="","",Txn!$E3435)</f>
        <v>0</v>
      </c>
      <c r="I6858" s="40">
        <f>IF(Txn!$B3435="",0,Txn!$Q3435)</f>
        <v>0</v>
      </c>
      <c r="J6858" s="40">
        <f>IF(Txn!$B3435="",0,Txn!$R3435)</f>
        <v>0</v>
      </c>
      <c r="K6858" s="41">
        <f>IF($A6858="","",IFERROR(VALUE(MID($A6858,6,2)),""))</f>
        <v>0</v>
      </c>
      <c r="L6858" s="39">
        <f>IF(Txn!$K3435="","","طرف مقابل — "&amp;Txn!$K3435)</f>
        <v>0</v>
      </c>
      <c r="N6858" s="42">
        <f>IF($D6858="",0,COUNTIF(BankAccts,$D6858))</f>
        <v>0</v>
      </c>
    </row>
    <row r="6859" spans="1:14">
      <c r="A6859" s="38">
        <f>IF(Txn!$B3436="","",Txn!$B3436)</f>
        <v>0</v>
      </c>
      <c r="B6859" s="38">
        <f>IF(Txn!$B3436="","",Txn!$C3436)</f>
        <v>0</v>
      </c>
      <c r="C6859" s="39">
        <f>IF(Txn!$B3436="","","تراکنش بانکی")</f>
        <v>0</v>
      </c>
      <c r="D6859" s="38">
        <f>IF(Txn!$B3436="","",IF(Txn!$X3436="","",Txn!$X3436))</f>
        <v>0</v>
      </c>
      <c r="E6859" s="39">
        <f>IF($D6859="","",IFERROR(VLOOKUP($D6859,AcctTbl,2,0),""))</f>
        <v>0</v>
      </c>
      <c r="F6859" s="39">
        <f>IF($D6859="","",IFERROR(VLOOKUP($D6859,AcctTbl,3,0),""))</f>
        <v>0</v>
      </c>
      <c r="G6859" s="39">
        <f>IF(Txn!$B3436="","",Txn!$D3436)</f>
        <v>0</v>
      </c>
      <c r="H6859" s="38">
        <f>IF(Txn!$B3436="","",Txn!$E3436)</f>
        <v>0</v>
      </c>
      <c r="I6859" s="40">
        <f>IF(Txn!$B3436="",0,Txn!$O3436)</f>
        <v>0</v>
      </c>
      <c r="J6859" s="40">
        <f>IF(Txn!$B3436="",0,Txn!$P3436)</f>
        <v>0</v>
      </c>
      <c r="K6859" s="41">
        <f>IF($A6859="","",IFERROR(VALUE(MID($A6859,6,2)),""))</f>
        <v>0</v>
      </c>
      <c r="L6859" s="39">
        <f>IF(Txn!$K3436="","",Txn!$K3436)</f>
        <v>0</v>
      </c>
      <c r="N6859" s="42">
        <f>IF($D6859="",0,COUNTIF(BankAccts,$D6859))</f>
        <v>0</v>
      </c>
    </row>
    <row r="6860" spans="1:14">
      <c r="A6860" s="38">
        <f>IF(Txn!$B3436="","",Txn!$B3436)</f>
        <v>0</v>
      </c>
      <c r="B6860" s="38">
        <f>IF(Txn!$B3436="","",Txn!$C3436)</f>
        <v>0</v>
      </c>
      <c r="C6860" s="39">
        <f>IF(Txn!$B3436="","","تراکنش بانکی")</f>
        <v>0</v>
      </c>
      <c r="D6860" s="38">
        <f>IF(Txn!$B3436="","",IF(IF(Txn!$U3436="TRF",Txn!$Y3436,Txn!$Z3436)="","",IF(Txn!$U3436="TRF",Txn!$Y3436,Txn!$Z3436)))</f>
        <v>0</v>
      </c>
      <c r="E6860" s="39">
        <f>IF($D6860="","",IFERROR(VLOOKUP($D6860,AcctTbl,2,0),""))</f>
        <v>0</v>
      </c>
      <c r="F6860" s="39">
        <f>IF($D6860="","",IFERROR(VLOOKUP($D6860,AcctTbl,3,0),""))</f>
        <v>0</v>
      </c>
      <c r="G6860" s="39">
        <f>IF(Txn!$B3436="","",Txn!$D3436)</f>
        <v>0</v>
      </c>
      <c r="H6860" s="38">
        <f>IF(Txn!$B3436="","",Txn!$E3436)</f>
        <v>0</v>
      </c>
      <c r="I6860" s="40">
        <f>IF(Txn!$B3436="",0,Txn!$Q3436)</f>
        <v>0</v>
      </c>
      <c r="J6860" s="40">
        <f>IF(Txn!$B3436="",0,Txn!$R3436)</f>
        <v>0</v>
      </c>
      <c r="K6860" s="41">
        <f>IF($A6860="","",IFERROR(VALUE(MID($A6860,6,2)),""))</f>
        <v>0</v>
      </c>
      <c r="L6860" s="39">
        <f>IF(Txn!$K3436="","","طرف مقابل — "&amp;Txn!$K3436)</f>
        <v>0</v>
      </c>
      <c r="N6860" s="42">
        <f>IF($D6860="",0,COUNTIF(BankAccts,$D6860))</f>
        <v>0</v>
      </c>
    </row>
    <row r="6861" spans="1:14">
      <c r="A6861" s="38">
        <f>IF(Txn!$B3437="","",Txn!$B3437)</f>
        <v>0</v>
      </c>
      <c r="B6861" s="38">
        <f>IF(Txn!$B3437="","",Txn!$C3437)</f>
        <v>0</v>
      </c>
      <c r="C6861" s="39">
        <f>IF(Txn!$B3437="","","تراکنش بانکی")</f>
        <v>0</v>
      </c>
      <c r="D6861" s="38">
        <f>IF(Txn!$B3437="","",IF(Txn!$X3437="","",Txn!$X3437))</f>
        <v>0</v>
      </c>
      <c r="E6861" s="39">
        <f>IF($D6861="","",IFERROR(VLOOKUP($D6861,AcctTbl,2,0),""))</f>
        <v>0</v>
      </c>
      <c r="F6861" s="39">
        <f>IF($D6861="","",IFERROR(VLOOKUP($D6861,AcctTbl,3,0),""))</f>
        <v>0</v>
      </c>
      <c r="G6861" s="39">
        <f>IF(Txn!$B3437="","",Txn!$D3437)</f>
        <v>0</v>
      </c>
      <c r="H6861" s="38">
        <f>IF(Txn!$B3437="","",Txn!$E3437)</f>
        <v>0</v>
      </c>
      <c r="I6861" s="40">
        <f>IF(Txn!$B3437="",0,Txn!$O3437)</f>
        <v>0</v>
      </c>
      <c r="J6861" s="40">
        <f>IF(Txn!$B3437="",0,Txn!$P3437)</f>
        <v>0</v>
      </c>
      <c r="K6861" s="41">
        <f>IF($A6861="","",IFERROR(VALUE(MID($A6861,6,2)),""))</f>
        <v>0</v>
      </c>
      <c r="L6861" s="39">
        <f>IF(Txn!$K3437="","",Txn!$K3437)</f>
        <v>0</v>
      </c>
      <c r="N6861" s="42">
        <f>IF($D6861="",0,COUNTIF(BankAccts,$D6861))</f>
        <v>0</v>
      </c>
    </row>
    <row r="6862" spans="1:14">
      <c r="A6862" s="38">
        <f>IF(Txn!$B3437="","",Txn!$B3437)</f>
        <v>0</v>
      </c>
      <c r="B6862" s="38">
        <f>IF(Txn!$B3437="","",Txn!$C3437)</f>
        <v>0</v>
      </c>
      <c r="C6862" s="39">
        <f>IF(Txn!$B3437="","","تراکنش بانکی")</f>
        <v>0</v>
      </c>
      <c r="D6862" s="38">
        <f>IF(Txn!$B3437="","",IF(IF(Txn!$U3437="TRF",Txn!$Y3437,Txn!$Z3437)="","",IF(Txn!$U3437="TRF",Txn!$Y3437,Txn!$Z3437)))</f>
        <v>0</v>
      </c>
      <c r="E6862" s="39">
        <f>IF($D6862="","",IFERROR(VLOOKUP($D6862,AcctTbl,2,0),""))</f>
        <v>0</v>
      </c>
      <c r="F6862" s="39">
        <f>IF($D6862="","",IFERROR(VLOOKUP($D6862,AcctTbl,3,0),""))</f>
        <v>0</v>
      </c>
      <c r="G6862" s="39">
        <f>IF(Txn!$B3437="","",Txn!$D3437)</f>
        <v>0</v>
      </c>
      <c r="H6862" s="38">
        <f>IF(Txn!$B3437="","",Txn!$E3437)</f>
        <v>0</v>
      </c>
      <c r="I6862" s="40">
        <f>IF(Txn!$B3437="",0,Txn!$Q3437)</f>
        <v>0</v>
      </c>
      <c r="J6862" s="40">
        <f>IF(Txn!$B3437="",0,Txn!$R3437)</f>
        <v>0</v>
      </c>
      <c r="K6862" s="41">
        <f>IF($A6862="","",IFERROR(VALUE(MID($A6862,6,2)),""))</f>
        <v>0</v>
      </c>
      <c r="L6862" s="39">
        <f>IF(Txn!$K3437="","","طرف مقابل — "&amp;Txn!$K3437)</f>
        <v>0</v>
      </c>
      <c r="N6862" s="42">
        <f>IF($D6862="",0,COUNTIF(BankAccts,$D6862))</f>
        <v>0</v>
      </c>
    </row>
    <row r="6863" spans="1:14">
      <c r="A6863" s="38">
        <f>IF(Txn!$B3438="","",Txn!$B3438)</f>
        <v>0</v>
      </c>
      <c r="B6863" s="38">
        <f>IF(Txn!$B3438="","",Txn!$C3438)</f>
        <v>0</v>
      </c>
      <c r="C6863" s="39">
        <f>IF(Txn!$B3438="","","تراکنش بانکی")</f>
        <v>0</v>
      </c>
      <c r="D6863" s="38">
        <f>IF(Txn!$B3438="","",IF(Txn!$X3438="","",Txn!$X3438))</f>
        <v>0</v>
      </c>
      <c r="E6863" s="39">
        <f>IF($D6863="","",IFERROR(VLOOKUP($D6863,AcctTbl,2,0),""))</f>
        <v>0</v>
      </c>
      <c r="F6863" s="39">
        <f>IF($D6863="","",IFERROR(VLOOKUP($D6863,AcctTbl,3,0),""))</f>
        <v>0</v>
      </c>
      <c r="G6863" s="39">
        <f>IF(Txn!$B3438="","",Txn!$D3438)</f>
        <v>0</v>
      </c>
      <c r="H6863" s="38">
        <f>IF(Txn!$B3438="","",Txn!$E3438)</f>
        <v>0</v>
      </c>
      <c r="I6863" s="40">
        <f>IF(Txn!$B3438="",0,Txn!$O3438)</f>
        <v>0</v>
      </c>
      <c r="J6863" s="40">
        <f>IF(Txn!$B3438="",0,Txn!$P3438)</f>
        <v>0</v>
      </c>
      <c r="K6863" s="41">
        <f>IF($A6863="","",IFERROR(VALUE(MID($A6863,6,2)),""))</f>
        <v>0</v>
      </c>
      <c r="L6863" s="39">
        <f>IF(Txn!$K3438="","",Txn!$K3438)</f>
        <v>0</v>
      </c>
      <c r="N6863" s="42">
        <f>IF($D6863="",0,COUNTIF(BankAccts,$D6863))</f>
        <v>0</v>
      </c>
    </row>
    <row r="6864" spans="1:14">
      <c r="A6864" s="38">
        <f>IF(Txn!$B3438="","",Txn!$B3438)</f>
        <v>0</v>
      </c>
      <c r="B6864" s="38">
        <f>IF(Txn!$B3438="","",Txn!$C3438)</f>
        <v>0</v>
      </c>
      <c r="C6864" s="39">
        <f>IF(Txn!$B3438="","","تراکنش بانکی")</f>
        <v>0</v>
      </c>
      <c r="D6864" s="38">
        <f>IF(Txn!$B3438="","",IF(IF(Txn!$U3438="TRF",Txn!$Y3438,Txn!$Z3438)="","",IF(Txn!$U3438="TRF",Txn!$Y3438,Txn!$Z3438)))</f>
        <v>0</v>
      </c>
      <c r="E6864" s="39">
        <f>IF($D6864="","",IFERROR(VLOOKUP($D6864,AcctTbl,2,0),""))</f>
        <v>0</v>
      </c>
      <c r="F6864" s="39">
        <f>IF($D6864="","",IFERROR(VLOOKUP($D6864,AcctTbl,3,0),""))</f>
        <v>0</v>
      </c>
      <c r="G6864" s="39">
        <f>IF(Txn!$B3438="","",Txn!$D3438)</f>
        <v>0</v>
      </c>
      <c r="H6864" s="38">
        <f>IF(Txn!$B3438="","",Txn!$E3438)</f>
        <v>0</v>
      </c>
      <c r="I6864" s="40">
        <f>IF(Txn!$B3438="",0,Txn!$Q3438)</f>
        <v>0</v>
      </c>
      <c r="J6864" s="40">
        <f>IF(Txn!$B3438="",0,Txn!$R3438)</f>
        <v>0</v>
      </c>
      <c r="K6864" s="41">
        <f>IF($A6864="","",IFERROR(VALUE(MID($A6864,6,2)),""))</f>
        <v>0</v>
      </c>
      <c r="L6864" s="39">
        <f>IF(Txn!$K3438="","","طرف مقابل — "&amp;Txn!$K3438)</f>
        <v>0</v>
      </c>
      <c r="N6864" s="42">
        <f>IF($D6864="",0,COUNTIF(BankAccts,$D6864))</f>
        <v>0</v>
      </c>
    </row>
    <row r="6865" spans="1:14">
      <c r="A6865" s="38">
        <f>IF(Txn!$B3439="","",Txn!$B3439)</f>
        <v>0</v>
      </c>
      <c r="B6865" s="38">
        <f>IF(Txn!$B3439="","",Txn!$C3439)</f>
        <v>0</v>
      </c>
      <c r="C6865" s="39">
        <f>IF(Txn!$B3439="","","تراکنش بانکی")</f>
        <v>0</v>
      </c>
      <c r="D6865" s="38">
        <f>IF(Txn!$B3439="","",IF(Txn!$X3439="","",Txn!$X3439))</f>
        <v>0</v>
      </c>
      <c r="E6865" s="39">
        <f>IF($D6865="","",IFERROR(VLOOKUP($D6865,AcctTbl,2,0),""))</f>
        <v>0</v>
      </c>
      <c r="F6865" s="39">
        <f>IF($D6865="","",IFERROR(VLOOKUP($D6865,AcctTbl,3,0),""))</f>
        <v>0</v>
      </c>
      <c r="G6865" s="39">
        <f>IF(Txn!$B3439="","",Txn!$D3439)</f>
        <v>0</v>
      </c>
      <c r="H6865" s="38">
        <f>IF(Txn!$B3439="","",Txn!$E3439)</f>
        <v>0</v>
      </c>
      <c r="I6865" s="40">
        <f>IF(Txn!$B3439="",0,Txn!$O3439)</f>
        <v>0</v>
      </c>
      <c r="J6865" s="40">
        <f>IF(Txn!$B3439="",0,Txn!$P3439)</f>
        <v>0</v>
      </c>
      <c r="K6865" s="41">
        <f>IF($A6865="","",IFERROR(VALUE(MID($A6865,6,2)),""))</f>
        <v>0</v>
      </c>
      <c r="L6865" s="39">
        <f>IF(Txn!$K3439="","",Txn!$K3439)</f>
        <v>0</v>
      </c>
      <c r="N6865" s="42">
        <f>IF($D6865="",0,COUNTIF(BankAccts,$D6865))</f>
        <v>0</v>
      </c>
    </row>
    <row r="6866" spans="1:14">
      <c r="A6866" s="38">
        <f>IF(Txn!$B3439="","",Txn!$B3439)</f>
        <v>0</v>
      </c>
      <c r="B6866" s="38">
        <f>IF(Txn!$B3439="","",Txn!$C3439)</f>
        <v>0</v>
      </c>
      <c r="C6866" s="39">
        <f>IF(Txn!$B3439="","","تراکنش بانکی")</f>
        <v>0</v>
      </c>
      <c r="D6866" s="38">
        <f>IF(Txn!$B3439="","",IF(IF(Txn!$U3439="TRF",Txn!$Y3439,Txn!$Z3439)="","",IF(Txn!$U3439="TRF",Txn!$Y3439,Txn!$Z3439)))</f>
        <v>0</v>
      </c>
      <c r="E6866" s="39">
        <f>IF($D6866="","",IFERROR(VLOOKUP($D6866,AcctTbl,2,0),""))</f>
        <v>0</v>
      </c>
      <c r="F6866" s="39">
        <f>IF($D6866="","",IFERROR(VLOOKUP($D6866,AcctTbl,3,0),""))</f>
        <v>0</v>
      </c>
      <c r="G6866" s="39">
        <f>IF(Txn!$B3439="","",Txn!$D3439)</f>
        <v>0</v>
      </c>
      <c r="H6866" s="38">
        <f>IF(Txn!$B3439="","",Txn!$E3439)</f>
        <v>0</v>
      </c>
      <c r="I6866" s="40">
        <f>IF(Txn!$B3439="",0,Txn!$Q3439)</f>
        <v>0</v>
      </c>
      <c r="J6866" s="40">
        <f>IF(Txn!$B3439="",0,Txn!$R3439)</f>
        <v>0</v>
      </c>
      <c r="K6866" s="41">
        <f>IF($A6866="","",IFERROR(VALUE(MID($A6866,6,2)),""))</f>
        <v>0</v>
      </c>
      <c r="L6866" s="39">
        <f>IF(Txn!$K3439="","","طرف مقابل — "&amp;Txn!$K3439)</f>
        <v>0</v>
      </c>
      <c r="N6866" s="42">
        <f>IF($D6866="",0,COUNTIF(BankAccts,$D6866))</f>
        <v>0</v>
      </c>
    </row>
    <row r="6867" spans="1:14">
      <c r="A6867" s="38">
        <f>IF(Txn!$B3440="","",Txn!$B3440)</f>
        <v>0</v>
      </c>
      <c r="B6867" s="38">
        <f>IF(Txn!$B3440="","",Txn!$C3440)</f>
        <v>0</v>
      </c>
      <c r="C6867" s="39">
        <f>IF(Txn!$B3440="","","تراکنش بانکی")</f>
        <v>0</v>
      </c>
      <c r="D6867" s="38">
        <f>IF(Txn!$B3440="","",IF(Txn!$X3440="","",Txn!$X3440))</f>
        <v>0</v>
      </c>
      <c r="E6867" s="39">
        <f>IF($D6867="","",IFERROR(VLOOKUP($D6867,AcctTbl,2,0),""))</f>
        <v>0</v>
      </c>
      <c r="F6867" s="39">
        <f>IF($D6867="","",IFERROR(VLOOKUP($D6867,AcctTbl,3,0),""))</f>
        <v>0</v>
      </c>
      <c r="G6867" s="39">
        <f>IF(Txn!$B3440="","",Txn!$D3440)</f>
        <v>0</v>
      </c>
      <c r="H6867" s="38">
        <f>IF(Txn!$B3440="","",Txn!$E3440)</f>
        <v>0</v>
      </c>
      <c r="I6867" s="40">
        <f>IF(Txn!$B3440="",0,Txn!$O3440)</f>
        <v>0</v>
      </c>
      <c r="J6867" s="40">
        <f>IF(Txn!$B3440="",0,Txn!$P3440)</f>
        <v>0</v>
      </c>
      <c r="K6867" s="41">
        <f>IF($A6867="","",IFERROR(VALUE(MID($A6867,6,2)),""))</f>
        <v>0</v>
      </c>
      <c r="L6867" s="39">
        <f>IF(Txn!$K3440="","",Txn!$K3440)</f>
        <v>0</v>
      </c>
      <c r="N6867" s="42">
        <f>IF($D6867="",0,COUNTIF(BankAccts,$D6867))</f>
        <v>0</v>
      </c>
    </row>
    <row r="6868" spans="1:14">
      <c r="A6868" s="38">
        <f>IF(Txn!$B3440="","",Txn!$B3440)</f>
        <v>0</v>
      </c>
      <c r="B6868" s="38">
        <f>IF(Txn!$B3440="","",Txn!$C3440)</f>
        <v>0</v>
      </c>
      <c r="C6868" s="39">
        <f>IF(Txn!$B3440="","","تراکنش بانکی")</f>
        <v>0</v>
      </c>
      <c r="D6868" s="38">
        <f>IF(Txn!$B3440="","",IF(IF(Txn!$U3440="TRF",Txn!$Y3440,Txn!$Z3440)="","",IF(Txn!$U3440="TRF",Txn!$Y3440,Txn!$Z3440)))</f>
        <v>0</v>
      </c>
      <c r="E6868" s="39">
        <f>IF($D6868="","",IFERROR(VLOOKUP($D6868,AcctTbl,2,0),""))</f>
        <v>0</v>
      </c>
      <c r="F6868" s="39">
        <f>IF($D6868="","",IFERROR(VLOOKUP($D6868,AcctTbl,3,0),""))</f>
        <v>0</v>
      </c>
      <c r="G6868" s="39">
        <f>IF(Txn!$B3440="","",Txn!$D3440)</f>
        <v>0</v>
      </c>
      <c r="H6868" s="38">
        <f>IF(Txn!$B3440="","",Txn!$E3440)</f>
        <v>0</v>
      </c>
      <c r="I6868" s="40">
        <f>IF(Txn!$B3440="",0,Txn!$Q3440)</f>
        <v>0</v>
      </c>
      <c r="J6868" s="40">
        <f>IF(Txn!$B3440="",0,Txn!$R3440)</f>
        <v>0</v>
      </c>
      <c r="K6868" s="41">
        <f>IF($A6868="","",IFERROR(VALUE(MID($A6868,6,2)),""))</f>
        <v>0</v>
      </c>
      <c r="L6868" s="39">
        <f>IF(Txn!$K3440="","","طرف مقابل — "&amp;Txn!$K3440)</f>
        <v>0</v>
      </c>
      <c r="N6868" s="42">
        <f>IF($D6868="",0,COUNTIF(BankAccts,$D6868))</f>
        <v>0</v>
      </c>
    </row>
    <row r="6869" spans="1:14">
      <c r="A6869" s="38">
        <f>IF(Txn!$B3441="","",Txn!$B3441)</f>
        <v>0</v>
      </c>
      <c r="B6869" s="38">
        <f>IF(Txn!$B3441="","",Txn!$C3441)</f>
        <v>0</v>
      </c>
      <c r="C6869" s="39">
        <f>IF(Txn!$B3441="","","تراکنش بانکی")</f>
        <v>0</v>
      </c>
      <c r="D6869" s="38">
        <f>IF(Txn!$B3441="","",IF(Txn!$X3441="","",Txn!$X3441))</f>
        <v>0</v>
      </c>
      <c r="E6869" s="39">
        <f>IF($D6869="","",IFERROR(VLOOKUP($D6869,AcctTbl,2,0),""))</f>
        <v>0</v>
      </c>
      <c r="F6869" s="39">
        <f>IF($D6869="","",IFERROR(VLOOKUP($D6869,AcctTbl,3,0),""))</f>
        <v>0</v>
      </c>
      <c r="G6869" s="39">
        <f>IF(Txn!$B3441="","",Txn!$D3441)</f>
        <v>0</v>
      </c>
      <c r="H6869" s="38">
        <f>IF(Txn!$B3441="","",Txn!$E3441)</f>
        <v>0</v>
      </c>
      <c r="I6869" s="40">
        <f>IF(Txn!$B3441="",0,Txn!$O3441)</f>
        <v>0</v>
      </c>
      <c r="J6869" s="40">
        <f>IF(Txn!$B3441="",0,Txn!$P3441)</f>
        <v>0</v>
      </c>
      <c r="K6869" s="41">
        <f>IF($A6869="","",IFERROR(VALUE(MID($A6869,6,2)),""))</f>
        <v>0</v>
      </c>
      <c r="L6869" s="39">
        <f>IF(Txn!$K3441="","",Txn!$K3441)</f>
        <v>0</v>
      </c>
      <c r="N6869" s="42">
        <f>IF($D6869="",0,COUNTIF(BankAccts,$D6869))</f>
        <v>0</v>
      </c>
    </row>
    <row r="6870" spans="1:14">
      <c r="A6870" s="38">
        <f>IF(Txn!$B3441="","",Txn!$B3441)</f>
        <v>0</v>
      </c>
      <c r="B6870" s="38">
        <f>IF(Txn!$B3441="","",Txn!$C3441)</f>
        <v>0</v>
      </c>
      <c r="C6870" s="39">
        <f>IF(Txn!$B3441="","","تراکنش بانکی")</f>
        <v>0</v>
      </c>
      <c r="D6870" s="38">
        <f>IF(Txn!$B3441="","",IF(IF(Txn!$U3441="TRF",Txn!$Y3441,Txn!$Z3441)="","",IF(Txn!$U3441="TRF",Txn!$Y3441,Txn!$Z3441)))</f>
        <v>0</v>
      </c>
      <c r="E6870" s="39">
        <f>IF($D6870="","",IFERROR(VLOOKUP($D6870,AcctTbl,2,0),""))</f>
        <v>0</v>
      </c>
      <c r="F6870" s="39">
        <f>IF($D6870="","",IFERROR(VLOOKUP($D6870,AcctTbl,3,0),""))</f>
        <v>0</v>
      </c>
      <c r="G6870" s="39">
        <f>IF(Txn!$B3441="","",Txn!$D3441)</f>
        <v>0</v>
      </c>
      <c r="H6870" s="38">
        <f>IF(Txn!$B3441="","",Txn!$E3441)</f>
        <v>0</v>
      </c>
      <c r="I6870" s="40">
        <f>IF(Txn!$B3441="",0,Txn!$Q3441)</f>
        <v>0</v>
      </c>
      <c r="J6870" s="40">
        <f>IF(Txn!$B3441="",0,Txn!$R3441)</f>
        <v>0</v>
      </c>
      <c r="K6870" s="41">
        <f>IF($A6870="","",IFERROR(VALUE(MID($A6870,6,2)),""))</f>
        <v>0</v>
      </c>
      <c r="L6870" s="39">
        <f>IF(Txn!$K3441="","","طرف مقابل — "&amp;Txn!$K3441)</f>
        <v>0</v>
      </c>
      <c r="N6870" s="42">
        <f>IF($D6870="",0,COUNTIF(BankAccts,$D6870))</f>
        <v>0</v>
      </c>
    </row>
    <row r="6871" spans="1:14">
      <c r="A6871" s="38">
        <f>IF(Txn!$B3442="","",Txn!$B3442)</f>
        <v>0</v>
      </c>
      <c r="B6871" s="38">
        <f>IF(Txn!$B3442="","",Txn!$C3442)</f>
        <v>0</v>
      </c>
      <c r="C6871" s="39">
        <f>IF(Txn!$B3442="","","تراکنش بانکی")</f>
        <v>0</v>
      </c>
      <c r="D6871" s="38">
        <f>IF(Txn!$B3442="","",IF(Txn!$X3442="","",Txn!$X3442))</f>
        <v>0</v>
      </c>
      <c r="E6871" s="39">
        <f>IF($D6871="","",IFERROR(VLOOKUP($D6871,AcctTbl,2,0),""))</f>
        <v>0</v>
      </c>
      <c r="F6871" s="39">
        <f>IF($D6871="","",IFERROR(VLOOKUP($D6871,AcctTbl,3,0),""))</f>
        <v>0</v>
      </c>
      <c r="G6871" s="39">
        <f>IF(Txn!$B3442="","",Txn!$D3442)</f>
        <v>0</v>
      </c>
      <c r="H6871" s="38">
        <f>IF(Txn!$B3442="","",Txn!$E3442)</f>
        <v>0</v>
      </c>
      <c r="I6871" s="40">
        <f>IF(Txn!$B3442="",0,Txn!$O3442)</f>
        <v>0</v>
      </c>
      <c r="J6871" s="40">
        <f>IF(Txn!$B3442="",0,Txn!$P3442)</f>
        <v>0</v>
      </c>
      <c r="K6871" s="41">
        <f>IF($A6871="","",IFERROR(VALUE(MID($A6871,6,2)),""))</f>
        <v>0</v>
      </c>
      <c r="L6871" s="39">
        <f>IF(Txn!$K3442="","",Txn!$K3442)</f>
        <v>0</v>
      </c>
      <c r="N6871" s="42">
        <f>IF($D6871="",0,COUNTIF(BankAccts,$D6871))</f>
        <v>0</v>
      </c>
    </row>
    <row r="6872" spans="1:14">
      <c r="A6872" s="38">
        <f>IF(Txn!$B3442="","",Txn!$B3442)</f>
        <v>0</v>
      </c>
      <c r="B6872" s="38">
        <f>IF(Txn!$B3442="","",Txn!$C3442)</f>
        <v>0</v>
      </c>
      <c r="C6872" s="39">
        <f>IF(Txn!$B3442="","","تراکنش بانکی")</f>
        <v>0</v>
      </c>
      <c r="D6872" s="38">
        <f>IF(Txn!$B3442="","",IF(IF(Txn!$U3442="TRF",Txn!$Y3442,Txn!$Z3442)="","",IF(Txn!$U3442="TRF",Txn!$Y3442,Txn!$Z3442)))</f>
        <v>0</v>
      </c>
      <c r="E6872" s="39">
        <f>IF($D6872="","",IFERROR(VLOOKUP($D6872,AcctTbl,2,0),""))</f>
        <v>0</v>
      </c>
      <c r="F6872" s="39">
        <f>IF($D6872="","",IFERROR(VLOOKUP($D6872,AcctTbl,3,0),""))</f>
        <v>0</v>
      </c>
      <c r="G6872" s="39">
        <f>IF(Txn!$B3442="","",Txn!$D3442)</f>
        <v>0</v>
      </c>
      <c r="H6872" s="38">
        <f>IF(Txn!$B3442="","",Txn!$E3442)</f>
        <v>0</v>
      </c>
      <c r="I6872" s="40">
        <f>IF(Txn!$B3442="",0,Txn!$Q3442)</f>
        <v>0</v>
      </c>
      <c r="J6872" s="40">
        <f>IF(Txn!$B3442="",0,Txn!$R3442)</f>
        <v>0</v>
      </c>
      <c r="K6872" s="41">
        <f>IF($A6872="","",IFERROR(VALUE(MID($A6872,6,2)),""))</f>
        <v>0</v>
      </c>
      <c r="L6872" s="39">
        <f>IF(Txn!$K3442="","","طرف مقابل — "&amp;Txn!$K3442)</f>
        <v>0</v>
      </c>
      <c r="N6872" s="42">
        <f>IF($D6872="",0,COUNTIF(BankAccts,$D6872))</f>
        <v>0</v>
      </c>
    </row>
    <row r="6873" spans="1:14">
      <c r="A6873" s="38">
        <f>IF(Txn!$B3443="","",Txn!$B3443)</f>
        <v>0</v>
      </c>
      <c r="B6873" s="38">
        <f>IF(Txn!$B3443="","",Txn!$C3443)</f>
        <v>0</v>
      </c>
      <c r="C6873" s="39">
        <f>IF(Txn!$B3443="","","تراکنش بانکی")</f>
        <v>0</v>
      </c>
      <c r="D6873" s="38">
        <f>IF(Txn!$B3443="","",IF(Txn!$X3443="","",Txn!$X3443))</f>
        <v>0</v>
      </c>
      <c r="E6873" s="39">
        <f>IF($D6873="","",IFERROR(VLOOKUP($D6873,AcctTbl,2,0),""))</f>
        <v>0</v>
      </c>
      <c r="F6873" s="39">
        <f>IF($D6873="","",IFERROR(VLOOKUP($D6873,AcctTbl,3,0),""))</f>
        <v>0</v>
      </c>
      <c r="G6873" s="39">
        <f>IF(Txn!$B3443="","",Txn!$D3443)</f>
        <v>0</v>
      </c>
      <c r="H6873" s="38">
        <f>IF(Txn!$B3443="","",Txn!$E3443)</f>
        <v>0</v>
      </c>
      <c r="I6873" s="40">
        <f>IF(Txn!$B3443="",0,Txn!$O3443)</f>
        <v>0</v>
      </c>
      <c r="J6873" s="40">
        <f>IF(Txn!$B3443="",0,Txn!$P3443)</f>
        <v>0</v>
      </c>
      <c r="K6873" s="41">
        <f>IF($A6873="","",IFERROR(VALUE(MID($A6873,6,2)),""))</f>
        <v>0</v>
      </c>
      <c r="L6873" s="39">
        <f>IF(Txn!$K3443="","",Txn!$K3443)</f>
        <v>0</v>
      </c>
      <c r="N6873" s="42">
        <f>IF($D6873="",0,COUNTIF(BankAccts,$D6873))</f>
        <v>0</v>
      </c>
    </row>
    <row r="6874" spans="1:14">
      <c r="A6874" s="38">
        <f>IF(Txn!$B3443="","",Txn!$B3443)</f>
        <v>0</v>
      </c>
      <c r="B6874" s="38">
        <f>IF(Txn!$B3443="","",Txn!$C3443)</f>
        <v>0</v>
      </c>
      <c r="C6874" s="39">
        <f>IF(Txn!$B3443="","","تراکنش بانکی")</f>
        <v>0</v>
      </c>
      <c r="D6874" s="38">
        <f>IF(Txn!$B3443="","",IF(IF(Txn!$U3443="TRF",Txn!$Y3443,Txn!$Z3443)="","",IF(Txn!$U3443="TRF",Txn!$Y3443,Txn!$Z3443)))</f>
        <v>0</v>
      </c>
      <c r="E6874" s="39">
        <f>IF($D6874="","",IFERROR(VLOOKUP($D6874,AcctTbl,2,0),""))</f>
        <v>0</v>
      </c>
      <c r="F6874" s="39">
        <f>IF($D6874="","",IFERROR(VLOOKUP($D6874,AcctTbl,3,0),""))</f>
        <v>0</v>
      </c>
      <c r="G6874" s="39">
        <f>IF(Txn!$B3443="","",Txn!$D3443)</f>
        <v>0</v>
      </c>
      <c r="H6874" s="38">
        <f>IF(Txn!$B3443="","",Txn!$E3443)</f>
        <v>0</v>
      </c>
      <c r="I6874" s="40">
        <f>IF(Txn!$B3443="",0,Txn!$Q3443)</f>
        <v>0</v>
      </c>
      <c r="J6874" s="40">
        <f>IF(Txn!$B3443="",0,Txn!$R3443)</f>
        <v>0</v>
      </c>
      <c r="K6874" s="41">
        <f>IF($A6874="","",IFERROR(VALUE(MID($A6874,6,2)),""))</f>
        <v>0</v>
      </c>
      <c r="L6874" s="39">
        <f>IF(Txn!$K3443="","","طرف مقابل — "&amp;Txn!$K3443)</f>
        <v>0</v>
      </c>
      <c r="N6874" s="42">
        <f>IF($D6874="",0,COUNTIF(BankAccts,$D6874))</f>
        <v>0</v>
      </c>
    </row>
    <row r="6875" spans="1:14">
      <c r="A6875" s="38">
        <f>IF(Txn!$B3444="","",Txn!$B3444)</f>
        <v>0</v>
      </c>
      <c r="B6875" s="38">
        <f>IF(Txn!$B3444="","",Txn!$C3444)</f>
        <v>0</v>
      </c>
      <c r="C6875" s="39">
        <f>IF(Txn!$B3444="","","تراکنش بانکی")</f>
        <v>0</v>
      </c>
      <c r="D6875" s="38">
        <f>IF(Txn!$B3444="","",IF(Txn!$X3444="","",Txn!$X3444))</f>
        <v>0</v>
      </c>
      <c r="E6875" s="39">
        <f>IF($D6875="","",IFERROR(VLOOKUP($D6875,AcctTbl,2,0),""))</f>
        <v>0</v>
      </c>
      <c r="F6875" s="39">
        <f>IF($D6875="","",IFERROR(VLOOKUP($D6875,AcctTbl,3,0),""))</f>
        <v>0</v>
      </c>
      <c r="G6875" s="39">
        <f>IF(Txn!$B3444="","",Txn!$D3444)</f>
        <v>0</v>
      </c>
      <c r="H6875" s="38">
        <f>IF(Txn!$B3444="","",Txn!$E3444)</f>
        <v>0</v>
      </c>
      <c r="I6875" s="40">
        <f>IF(Txn!$B3444="",0,Txn!$O3444)</f>
        <v>0</v>
      </c>
      <c r="J6875" s="40">
        <f>IF(Txn!$B3444="",0,Txn!$P3444)</f>
        <v>0</v>
      </c>
      <c r="K6875" s="41">
        <f>IF($A6875="","",IFERROR(VALUE(MID($A6875,6,2)),""))</f>
        <v>0</v>
      </c>
      <c r="L6875" s="39">
        <f>IF(Txn!$K3444="","",Txn!$K3444)</f>
        <v>0</v>
      </c>
      <c r="N6875" s="42">
        <f>IF($D6875="",0,COUNTIF(BankAccts,$D6875))</f>
        <v>0</v>
      </c>
    </row>
    <row r="6876" spans="1:14">
      <c r="A6876" s="38">
        <f>IF(Txn!$B3444="","",Txn!$B3444)</f>
        <v>0</v>
      </c>
      <c r="B6876" s="38">
        <f>IF(Txn!$B3444="","",Txn!$C3444)</f>
        <v>0</v>
      </c>
      <c r="C6876" s="39">
        <f>IF(Txn!$B3444="","","تراکنش بانکی")</f>
        <v>0</v>
      </c>
      <c r="D6876" s="38">
        <f>IF(Txn!$B3444="","",IF(IF(Txn!$U3444="TRF",Txn!$Y3444,Txn!$Z3444)="","",IF(Txn!$U3444="TRF",Txn!$Y3444,Txn!$Z3444)))</f>
        <v>0</v>
      </c>
      <c r="E6876" s="39">
        <f>IF($D6876="","",IFERROR(VLOOKUP($D6876,AcctTbl,2,0),""))</f>
        <v>0</v>
      </c>
      <c r="F6876" s="39">
        <f>IF($D6876="","",IFERROR(VLOOKUP($D6876,AcctTbl,3,0),""))</f>
        <v>0</v>
      </c>
      <c r="G6876" s="39">
        <f>IF(Txn!$B3444="","",Txn!$D3444)</f>
        <v>0</v>
      </c>
      <c r="H6876" s="38">
        <f>IF(Txn!$B3444="","",Txn!$E3444)</f>
        <v>0</v>
      </c>
      <c r="I6876" s="40">
        <f>IF(Txn!$B3444="",0,Txn!$Q3444)</f>
        <v>0</v>
      </c>
      <c r="J6876" s="40">
        <f>IF(Txn!$B3444="",0,Txn!$R3444)</f>
        <v>0</v>
      </c>
      <c r="K6876" s="41">
        <f>IF($A6876="","",IFERROR(VALUE(MID($A6876,6,2)),""))</f>
        <v>0</v>
      </c>
      <c r="L6876" s="39">
        <f>IF(Txn!$K3444="","","طرف مقابل — "&amp;Txn!$K3444)</f>
        <v>0</v>
      </c>
      <c r="N6876" s="42">
        <f>IF($D6876="",0,COUNTIF(BankAccts,$D6876))</f>
        <v>0</v>
      </c>
    </row>
    <row r="6877" spans="1:14">
      <c r="A6877" s="38">
        <f>IF(Txn!$B3445="","",Txn!$B3445)</f>
        <v>0</v>
      </c>
      <c r="B6877" s="38">
        <f>IF(Txn!$B3445="","",Txn!$C3445)</f>
        <v>0</v>
      </c>
      <c r="C6877" s="39">
        <f>IF(Txn!$B3445="","","تراکنش بانکی")</f>
        <v>0</v>
      </c>
      <c r="D6877" s="38">
        <f>IF(Txn!$B3445="","",IF(Txn!$X3445="","",Txn!$X3445))</f>
        <v>0</v>
      </c>
      <c r="E6877" s="39">
        <f>IF($D6877="","",IFERROR(VLOOKUP($D6877,AcctTbl,2,0),""))</f>
        <v>0</v>
      </c>
      <c r="F6877" s="39">
        <f>IF($D6877="","",IFERROR(VLOOKUP($D6877,AcctTbl,3,0),""))</f>
        <v>0</v>
      </c>
      <c r="G6877" s="39">
        <f>IF(Txn!$B3445="","",Txn!$D3445)</f>
        <v>0</v>
      </c>
      <c r="H6877" s="38">
        <f>IF(Txn!$B3445="","",Txn!$E3445)</f>
        <v>0</v>
      </c>
      <c r="I6877" s="40">
        <f>IF(Txn!$B3445="",0,Txn!$O3445)</f>
        <v>0</v>
      </c>
      <c r="J6877" s="40">
        <f>IF(Txn!$B3445="",0,Txn!$P3445)</f>
        <v>0</v>
      </c>
      <c r="K6877" s="41">
        <f>IF($A6877="","",IFERROR(VALUE(MID($A6877,6,2)),""))</f>
        <v>0</v>
      </c>
      <c r="L6877" s="39">
        <f>IF(Txn!$K3445="","",Txn!$K3445)</f>
        <v>0</v>
      </c>
      <c r="N6877" s="42">
        <f>IF($D6877="",0,COUNTIF(BankAccts,$D6877))</f>
        <v>0</v>
      </c>
    </row>
    <row r="6878" spans="1:14">
      <c r="A6878" s="38">
        <f>IF(Txn!$B3445="","",Txn!$B3445)</f>
        <v>0</v>
      </c>
      <c r="B6878" s="38">
        <f>IF(Txn!$B3445="","",Txn!$C3445)</f>
        <v>0</v>
      </c>
      <c r="C6878" s="39">
        <f>IF(Txn!$B3445="","","تراکنش بانکی")</f>
        <v>0</v>
      </c>
      <c r="D6878" s="38">
        <f>IF(Txn!$B3445="","",IF(IF(Txn!$U3445="TRF",Txn!$Y3445,Txn!$Z3445)="","",IF(Txn!$U3445="TRF",Txn!$Y3445,Txn!$Z3445)))</f>
        <v>0</v>
      </c>
      <c r="E6878" s="39">
        <f>IF($D6878="","",IFERROR(VLOOKUP($D6878,AcctTbl,2,0),""))</f>
        <v>0</v>
      </c>
      <c r="F6878" s="39">
        <f>IF($D6878="","",IFERROR(VLOOKUP($D6878,AcctTbl,3,0),""))</f>
        <v>0</v>
      </c>
      <c r="G6878" s="39">
        <f>IF(Txn!$B3445="","",Txn!$D3445)</f>
        <v>0</v>
      </c>
      <c r="H6878" s="38">
        <f>IF(Txn!$B3445="","",Txn!$E3445)</f>
        <v>0</v>
      </c>
      <c r="I6878" s="40">
        <f>IF(Txn!$B3445="",0,Txn!$Q3445)</f>
        <v>0</v>
      </c>
      <c r="J6878" s="40">
        <f>IF(Txn!$B3445="",0,Txn!$R3445)</f>
        <v>0</v>
      </c>
      <c r="K6878" s="41">
        <f>IF($A6878="","",IFERROR(VALUE(MID($A6878,6,2)),""))</f>
        <v>0</v>
      </c>
      <c r="L6878" s="39">
        <f>IF(Txn!$K3445="","","طرف مقابل — "&amp;Txn!$K3445)</f>
        <v>0</v>
      </c>
      <c r="N6878" s="42">
        <f>IF($D6878="",0,COUNTIF(BankAccts,$D6878))</f>
        <v>0</v>
      </c>
    </row>
    <row r="6879" spans="1:14">
      <c r="A6879" s="38">
        <f>IF(Txn!$B3446="","",Txn!$B3446)</f>
        <v>0</v>
      </c>
      <c r="B6879" s="38">
        <f>IF(Txn!$B3446="","",Txn!$C3446)</f>
        <v>0</v>
      </c>
      <c r="C6879" s="39">
        <f>IF(Txn!$B3446="","","تراکنش بانکی")</f>
        <v>0</v>
      </c>
      <c r="D6879" s="38">
        <f>IF(Txn!$B3446="","",IF(Txn!$X3446="","",Txn!$X3446))</f>
        <v>0</v>
      </c>
      <c r="E6879" s="39">
        <f>IF($D6879="","",IFERROR(VLOOKUP($D6879,AcctTbl,2,0),""))</f>
        <v>0</v>
      </c>
      <c r="F6879" s="39">
        <f>IF($D6879="","",IFERROR(VLOOKUP($D6879,AcctTbl,3,0),""))</f>
        <v>0</v>
      </c>
      <c r="G6879" s="39">
        <f>IF(Txn!$B3446="","",Txn!$D3446)</f>
        <v>0</v>
      </c>
      <c r="H6879" s="38">
        <f>IF(Txn!$B3446="","",Txn!$E3446)</f>
        <v>0</v>
      </c>
      <c r="I6879" s="40">
        <f>IF(Txn!$B3446="",0,Txn!$O3446)</f>
        <v>0</v>
      </c>
      <c r="J6879" s="40">
        <f>IF(Txn!$B3446="",0,Txn!$P3446)</f>
        <v>0</v>
      </c>
      <c r="K6879" s="41">
        <f>IF($A6879="","",IFERROR(VALUE(MID($A6879,6,2)),""))</f>
        <v>0</v>
      </c>
      <c r="L6879" s="39">
        <f>IF(Txn!$K3446="","",Txn!$K3446)</f>
        <v>0</v>
      </c>
      <c r="N6879" s="42">
        <f>IF($D6879="",0,COUNTIF(BankAccts,$D6879))</f>
        <v>0</v>
      </c>
    </row>
    <row r="6880" spans="1:14">
      <c r="A6880" s="38">
        <f>IF(Txn!$B3446="","",Txn!$B3446)</f>
        <v>0</v>
      </c>
      <c r="B6880" s="38">
        <f>IF(Txn!$B3446="","",Txn!$C3446)</f>
        <v>0</v>
      </c>
      <c r="C6880" s="39">
        <f>IF(Txn!$B3446="","","تراکنش بانکی")</f>
        <v>0</v>
      </c>
      <c r="D6880" s="38">
        <f>IF(Txn!$B3446="","",IF(IF(Txn!$U3446="TRF",Txn!$Y3446,Txn!$Z3446)="","",IF(Txn!$U3446="TRF",Txn!$Y3446,Txn!$Z3446)))</f>
        <v>0</v>
      </c>
      <c r="E6880" s="39">
        <f>IF($D6880="","",IFERROR(VLOOKUP($D6880,AcctTbl,2,0),""))</f>
        <v>0</v>
      </c>
      <c r="F6880" s="39">
        <f>IF($D6880="","",IFERROR(VLOOKUP($D6880,AcctTbl,3,0),""))</f>
        <v>0</v>
      </c>
      <c r="G6880" s="39">
        <f>IF(Txn!$B3446="","",Txn!$D3446)</f>
        <v>0</v>
      </c>
      <c r="H6880" s="38">
        <f>IF(Txn!$B3446="","",Txn!$E3446)</f>
        <v>0</v>
      </c>
      <c r="I6880" s="40">
        <f>IF(Txn!$B3446="",0,Txn!$Q3446)</f>
        <v>0</v>
      </c>
      <c r="J6880" s="40">
        <f>IF(Txn!$B3446="",0,Txn!$R3446)</f>
        <v>0</v>
      </c>
      <c r="K6880" s="41">
        <f>IF($A6880="","",IFERROR(VALUE(MID($A6880,6,2)),""))</f>
        <v>0</v>
      </c>
      <c r="L6880" s="39">
        <f>IF(Txn!$K3446="","","طرف مقابل — "&amp;Txn!$K3446)</f>
        <v>0</v>
      </c>
      <c r="N6880" s="42">
        <f>IF($D6880="",0,COUNTIF(BankAccts,$D6880))</f>
        <v>0</v>
      </c>
    </row>
    <row r="6881" spans="1:14">
      <c r="A6881" s="38">
        <f>IF(Txn!$B3447="","",Txn!$B3447)</f>
        <v>0</v>
      </c>
      <c r="B6881" s="38">
        <f>IF(Txn!$B3447="","",Txn!$C3447)</f>
        <v>0</v>
      </c>
      <c r="C6881" s="39">
        <f>IF(Txn!$B3447="","","تراکنش بانکی")</f>
        <v>0</v>
      </c>
      <c r="D6881" s="38">
        <f>IF(Txn!$B3447="","",IF(Txn!$X3447="","",Txn!$X3447))</f>
        <v>0</v>
      </c>
      <c r="E6881" s="39">
        <f>IF($D6881="","",IFERROR(VLOOKUP($D6881,AcctTbl,2,0),""))</f>
        <v>0</v>
      </c>
      <c r="F6881" s="39">
        <f>IF($D6881="","",IFERROR(VLOOKUP($D6881,AcctTbl,3,0),""))</f>
        <v>0</v>
      </c>
      <c r="G6881" s="39">
        <f>IF(Txn!$B3447="","",Txn!$D3447)</f>
        <v>0</v>
      </c>
      <c r="H6881" s="38">
        <f>IF(Txn!$B3447="","",Txn!$E3447)</f>
        <v>0</v>
      </c>
      <c r="I6881" s="40">
        <f>IF(Txn!$B3447="",0,Txn!$O3447)</f>
        <v>0</v>
      </c>
      <c r="J6881" s="40">
        <f>IF(Txn!$B3447="",0,Txn!$P3447)</f>
        <v>0</v>
      </c>
      <c r="K6881" s="41">
        <f>IF($A6881="","",IFERROR(VALUE(MID($A6881,6,2)),""))</f>
        <v>0</v>
      </c>
      <c r="L6881" s="39">
        <f>IF(Txn!$K3447="","",Txn!$K3447)</f>
        <v>0</v>
      </c>
      <c r="N6881" s="42">
        <f>IF($D6881="",0,COUNTIF(BankAccts,$D6881))</f>
        <v>0</v>
      </c>
    </row>
    <row r="6882" spans="1:14">
      <c r="A6882" s="38">
        <f>IF(Txn!$B3447="","",Txn!$B3447)</f>
        <v>0</v>
      </c>
      <c r="B6882" s="38">
        <f>IF(Txn!$B3447="","",Txn!$C3447)</f>
        <v>0</v>
      </c>
      <c r="C6882" s="39">
        <f>IF(Txn!$B3447="","","تراکنش بانکی")</f>
        <v>0</v>
      </c>
      <c r="D6882" s="38">
        <f>IF(Txn!$B3447="","",IF(IF(Txn!$U3447="TRF",Txn!$Y3447,Txn!$Z3447)="","",IF(Txn!$U3447="TRF",Txn!$Y3447,Txn!$Z3447)))</f>
        <v>0</v>
      </c>
      <c r="E6882" s="39">
        <f>IF($D6882="","",IFERROR(VLOOKUP($D6882,AcctTbl,2,0),""))</f>
        <v>0</v>
      </c>
      <c r="F6882" s="39">
        <f>IF($D6882="","",IFERROR(VLOOKUP($D6882,AcctTbl,3,0),""))</f>
        <v>0</v>
      </c>
      <c r="G6882" s="39">
        <f>IF(Txn!$B3447="","",Txn!$D3447)</f>
        <v>0</v>
      </c>
      <c r="H6882" s="38">
        <f>IF(Txn!$B3447="","",Txn!$E3447)</f>
        <v>0</v>
      </c>
      <c r="I6882" s="40">
        <f>IF(Txn!$B3447="",0,Txn!$Q3447)</f>
        <v>0</v>
      </c>
      <c r="J6882" s="40">
        <f>IF(Txn!$B3447="",0,Txn!$R3447)</f>
        <v>0</v>
      </c>
      <c r="K6882" s="41">
        <f>IF($A6882="","",IFERROR(VALUE(MID($A6882,6,2)),""))</f>
        <v>0</v>
      </c>
      <c r="L6882" s="39">
        <f>IF(Txn!$K3447="","","طرف مقابل — "&amp;Txn!$K3447)</f>
        <v>0</v>
      </c>
      <c r="N6882" s="42">
        <f>IF($D6882="",0,COUNTIF(BankAccts,$D6882))</f>
        <v>0</v>
      </c>
    </row>
    <row r="6883" spans="1:14">
      <c r="A6883" s="38">
        <f>IF(Txn!$B3448="","",Txn!$B3448)</f>
        <v>0</v>
      </c>
      <c r="B6883" s="38">
        <f>IF(Txn!$B3448="","",Txn!$C3448)</f>
        <v>0</v>
      </c>
      <c r="C6883" s="39">
        <f>IF(Txn!$B3448="","","تراکنش بانکی")</f>
        <v>0</v>
      </c>
      <c r="D6883" s="38">
        <f>IF(Txn!$B3448="","",IF(Txn!$X3448="","",Txn!$X3448))</f>
        <v>0</v>
      </c>
      <c r="E6883" s="39">
        <f>IF($D6883="","",IFERROR(VLOOKUP($D6883,AcctTbl,2,0),""))</f>
        <v>0</v>
      </c>
      <c r="F6883" s="39">
        <f>IF($D6883="","",IFERROR(VLOOKUP($D6883,AcctTbl,3,0),""))</f>
        <v>0</v>
      </c>
      <c r="G6883" s="39">
        <f>IF(Txn!$B3448="","",Txn!$D3448)</f>
        <v>0</v>
      </c>
      <c r="H6883" s="38">
        <f>IF(Txn!$B3448="","",Txn!$E3448)</f>
        <v>0</v>
      </c>
      <c r="I6883" s="40">
        <f>IF(Txn!$B3448="",0,Txn!$O3448)</f>
        <v>0</v>
      </c>
      <c r="J6883" s="40">
        <f>IF(Txn!$B3448="",0,Txn!$P3448)</f>
        <v>0</v>
      </c>
      <c r="K6883" s="41">
        <f>IF($A6883="","",IFERROR(VALUE(MID($A6883,6,2)),""))</f>
        <v>0</v>
      </c>
      <c r="L6883" s="39">
        <f>IF(Txn!$K3448="","",Txn!$K3448)</f>
        <v>0</v>
      </c>
      <c r="N6883" s="42">
        <f>IF($D6883="",0,COUNTIF(BankAccts,$D6883))</f>
        <v>0</v>
      </c>
    </row>
    <row r="6884" spans="1:14">
      <c r="A6884" s="38">
        <f>IF(Txn!$B3448="","",Txn!$B3448)</f>
        <v>0</v>
      </c>
      <c r="B6884" s="38">
        <f>IF(Txn!$B3448="","",Txn!$C3448)</f>
        <v>0</v>
      </c>
      <c r="C6884" s="39">
        <f>IF(Txn!$B3448="","","تراکنش بانکی")</f>
        <v>0</v>
      </c>
      <c r="D6884" s="38">
        <f>IF(Txn!$B3448="","",IF(IF(Txn!$U3448="TRF",Txn!$Y3448,Txn!$Z3448)="","",IF(Txn!$U3448="TRF",Txn!$Y3448,Txn!$Z3448)))</f>
        <v>0</v>
      </c>
      <c r="E6884" s="39">
        <f>IF($D6884="","",IFERROR(VLOOKUP($D6884,AcctTbl,2,0),""))</f>
        <v>0</v>
      </c>
      <c r="F6884" s="39">
        <f>IF($D6884="","",IFERROR(VLOOKUP($D6884,AcctTbl,3,0),""))</f>
        <v>0</v>
      </c>
      <c r="G6884" s="39">
        <f>IF(Txn!$B3448="","",Txn!$D3448)</f>
        <v>0</v>
      </c>
      <c r="H6884" s="38">
        <f>IF(Txn!$B3448="","",Txn!$E3448)</f>
        <v>0</v>
      </c>
      <c r="I6884" s="40">
        <f>IF(Txn!$B3448="",0,Txn!$Q3448)</f>
        <v>0</v>
      </c>
      <c r="J6884" s="40">
        <f>IF(Txn!$B3448="",0,Txn!$R3448)</f>
        <v>0</v>
      </c>
      <c r="K6884" s="41">
        <f>IF($A6884="","",IFERROR(VALUE(MID($A6884,6,2)),""))</f>
        <v>0</v>
      </c>
      <c r="L6884" s="39">
        <f>IF(Txn!$K3448="","","طرف مقابل — "&amp;Txn!$K3448)</f>
        <v>0</v>
      </c>
      <c r="N6884" s="42">
        <f>IF($D6884="",0,COUNTIF(BankAccts,$D6884))</f>
        <v>0</v>
      </c>
    </row>
    <row r="6885" spans="1:14">
      <c r="A6885" s="38">
        <f>IF(Txn!$B3449="","",Txn!$B3449)</f>
        <v>0</v>
      </c>
      <c r="B6885" s="38">
        <f>IF(Txn!$B3449="","",Txn!$C3449)</f>
        <v>0</v>
      </c>
      <c r="C6885" s="39">
        <f>IF(Txn!$B3449="","","تراکنش بانکی")</f>
        <v>0</v>
      </c>
      <c r="D6885" s="38">
        <f>IF(Txn!$B3449="","",IF(Txn!$X3449="","",Txn!$X3449))</f>
        <v>0</v>
      </c>
      <c r="E6885" s="39">
        <f>IF($D6885="","",IFERROR(VLOOKUP($D6885,AcctTbl,2,0),""))</f>
        <v>0</v>
      </c>
      <c r="F6885" s="39">
        <f>IF($D6885="","",IFERROR(VLOOKUP($D6885,AcctTbl,3,0),""))</f>
        <v>0</v>
      </c>
      <c r="G6885" s="39">
        <f>IF(Txn!$B3449="","",Txn!$D3449)</f>
        <v>0</v>
      </c>
      <c r="H6885" s="38">
        <f>IF(Txn!$B3449="","",Txn!$E3449)</f>
        <v>0</v>
      </c>
      <c r="I6885" s="40">
        <f>IF(Txn!$B3449="",0,Txn!$O3449)</f>
        <v>0</v>
      </c>
      <c r="J6885" s="40">
        <f>IF(Txn!$B3449="",0,Txn!$P3449)</f>
        <v>0</v>
      </c>
      <c r="K6885" s="41">
        <f>IF($A6885="","",IFERROR(VALUE(MID($A6885,6,2)),""))</f>
        <v>0</v>
      </c>
      <c r="L6885" s="39">
        <f>IF(Txn!$K3449="","",Txn!$K3449)</f>
        <v>0</v>
      </c>
      <c r="N6885" s="42">
        <f>IF($D6885="",0,COUNTIF(BankAccts,$D6885))</f>
        <v>0</v>
      </c>
    </row>
    <row r="6886" spans="1:14">
      <c r="A6886" s="38">
        <f>IF(Txn!$B3449="","",Txn!$B3449)</f>
        <v>0</v>
      </c>
      <c r="B6886" s="38">
        <f>IF(Txn!$B3449="","",Txn!$C3449)</f>
        <v>0</v>
      </c>
      <c r="C6886" s="39">
        <f>IF(Txn!$B3449="","","تراکنش بانکی")</f>
        <v>0</v>
      </c>
      <c r="D6886" s="38">
        <f>IF(Txn!$B3449="","",IF(IF(Txn!$U3449="TRF",Txn!$Y3449,Txn!$Z3449)="","",IF(Txn!$U3449="TRF",Txn!$Y3449,Txn!$Z3449)))</f>
        <v>0</v>
      </c>
      <c r="E6886" s="39">
        <f>IF($D6886="","",IFERROR(VLOOKUP($D6886,AcctTbl,2,0),""))</f>
        <v>0</v>
      </c>
      <c r="F6886" s="39">
        <f>IF($D6886="","",IFERROR(VLOOKUP($D6886,AcctTbl,3,0),""))</f>
        <v>0</v>
      </c>
      <c r="G6886" s="39">
        <f>IF(Txn!$B3449="","",Txn!$D3449)</f>
        <v>0</v>
      </c>
      <c r="H6886" s="38">
        <f>IF(Txn!$B3449="","",Txn!$E3449)</f>
        <v>0</v>
      </c>
      <c r="I6886" s="40">
        <f>IF(Txn!$B3449="",0,Txn!$Q3449)</f>
        <v>0</v>
      </c>
      <c r="J6886" s="40">
        <f>IF(Txn!$B3449="",0,Txn!$R3449)</f>
        <v>0</v>
      </c>
      <c r="K6886" s="41">
        <f>IF($A6886="","",IFERROR(VALUE(MID($A6886,6,2)),""))</f>
        <v>0</v>
      </c>
      <c r="L6886" s="39">
        <f>IF(Txn!$K3449="","","طرف مقابل — "&amp;Txn!$K3449)</f>
        <v>0</v>
      </c>
      <c r="N6886" s="42">
        <f>IF($D6886="",0,COUNTIF(BankAccts,$D6886))</f>
        <v>0</v>
      </c>
    </row>
    <row r="6887" spans="1:14">
      <c r="A6887" s="38">
        <f>IF(Txn!$B3450="","",Txn!$B3450)</f>
        <v>0</v>
      </c>
      <c r="B6887" s="38">
        <f>IF(Txn!$B3450="","",Txn!$C3450)</f>
        <v>0</v>
      </c>
      <c r="C6887" s="39">
        <f>IF(Txn!$B3450="","","تراکنش بانکی")</f>
        <v>0</v>
      </c>
      <c r="D6887" s="38">
        <f>IF(Txn!$B3450="","",IF(Txn!$X3450="","",Txn!$X3450))</f>
        <v>0</v>
      </c>
      <c r="E6887" s="39">
        <f>IF($D6887="","",IFERROR(VLOOKUP($D6887,AcctTbl,2,0),""))</f>
        <v>0</v>
      </c>
      <c r="F6887" s="39">
        <f>IF($D6887="","",IFERROR(VLOOKUP($D6887,AcctTbl,3,0),""))</f>
        <v>0</v>
      </c>
      <c r="G6887" s="39">
        <f>IF(Txn!$B3450="","",Txn!$D3450)</f>
        <v>0</v>
      </c>
      <c r="H6887" s="38">
        <f>IF(Txn!$B3450="","",Txn!$E3450)</f>
        <v>0</v>
      </c>
      <c r="I6887" s="40">
        <f>IF(Txn!$B3450="",0,Txn!$O3450)</f>
        <v>0</v>
      </c>
      <c r="J6887" s="40">
        <f>IF(Txn!$B3450="",0,Txn!$P3450)</f>
        <v>0</v>
      </c>
      <c r="K6887" s="41">
        <f>IF($A6887="","",IFERROR(VALUE(MID($A6887,6,2)),""))</f>
        <v>0</v>
      </c>
      <c r="L6887" s="39">
        <f>IF(Txn!$K3450="","",Txn!$K3450)</f>
        <v>0</v>
      </c>
      <c r="N6887" s="42">
        <f>IF($D6887="",0,COUNTIF(BankAccts,$D6887))</f>
        <v>0</v>
      </c>
    </row>
    <row r="6888" spans="1:14">
      <c r="A6888" s="38">
        <f>IF(Txn!$B3450="","",Txn!$B3450)</f>
        <v>0</v>
      </c>
      <c r="B6888" s="38">
        <f>IF(Txn!$B3450="","",Txn!$C3450)</f>
        <v>0</v>
      </c>
      <c r="C6888" s="39">
        <f>IF(Txn!$B3450="","","تراکنش بانکی")</f>
        <v>0</v>
      </c>
      <c r="D6888" s="38">
        <f>IF(Txn!$B3450="","",IF(IF(Txn!$U3450="TRF",Txn!$Y3450,Txn!$Z3450)="","",IF(Txn!$U3450="TRF",Txn!$Y3450,Txn!$Z3450)))</f>
        <v>0</v>
      </c>
      <c r="E6888" s="39">
        <f>IF($D6888="","",IFERROR(VLOOKUP($D6888,AcctTbl,2,0),""))</f>
        <v>0</v>
      </c>
      <c r="F6888" s="39">
        <f>IF($D6888="","",IFERROR(VLOOKUP($D6888,AcctTbl,3,0),""))</f>
        <v>0</v>
      </c>
      <c r="G6888" s="39">
        <f>IF(Txn!$B3450="","",Txn!$D3450)</f>
        <v>0</v>
      </c>
      <c r="H6888" s="38">
        <f>IF(Txn!$B3450="","",Txn!$E3450)</f>
        <v>0</v>
      </c>
      <c r="I6888" s="40">
        <f>IF(Txn!$B3450="",0,Txn!$Q3450)</f>
        <v>0</v>
      </c>
      <c r="J6888" s="40">
        <f>IF(Txn!$B3450="",0,Txn!$R3450)</f>
        <v>0</v>
      </c>
      <c r="K6888" s="41">
        <f>IF($A6888="","",IFERROR(VALUE(MID($A6888,6,2)),""))</f>
        <v>0</v>
      </c>
      <c r="L6888" s="39">
        <f>IF(Txn!$K3450="","","طرف مقابل — "&amp;Txn!$K3450)</f>
        <v>0</v>
      </c>
      <c r="N6888" s="42">
        <f>IF($D6888="",0,COUNTIF(BankAccts,$D6888))</f>
        <v>0</v>
      </c>
    </row>
    <row r="6889" spans="1:14">
      <c r="A6889" s="38">
        <f>IF(Txn!$B3451="","",Txn!$B3451)</f>
        <v>0</v>
      </c>
      <c r="B6889" s="38">
        <f>IF(Txn!$B3451="","",Txn!$C3451)</f>
        <v>0</v>
      </c>
      <c r="C6889" s="39">
        <f>IF(Txn!$B3451="","","تراکنش بانکی")</f>
        <v>0</v>
      </c>
      <c r="D6889" s="38">
        <f>IF(Txn!$B3451="","",IF(Txn!$X3451="","",Txn!$X3451))</f>
        <v>0</v>
      </c>
      <c r="E6889" s="39">
        <f>IF($D6889="","",IFERROR(VLOOKUP($D6889,AcctTbl,2,0),""))</f>
        <v>0</v>
      </c>
      <c r="F6889" s="39">
        <f>IF($D6889="","",IFERROR(VLOOKUP($D6889,AcctTbl,3,0),""))</f>
        <v>0</v>
      </c>
      <c r="G6889" s="39">
        <f>IF(Txn!$B3451="","",Txn!$D3451)</f>
        <v>0</v>
      </c>
      <c r="H6889" s="38">
        <f>IF(Txn!$B3451="","",Txn!$E3451)</f>
        <v>0</v>
      </c>
      <c r="I6889" s="40">
        <f>IF(Txn!$B3451="",0,Txn!$O3451)</f>
        <v>0</v>
      </c>
      <c r="J6889" s="40">
        <f>IF(Txn!$B3451="",0,Txn!$P3451)</f>
        <v>0</v>
      </c>
      <c r="K6889" s="41">
        <f>IF($A6889="","",IFERROR(VALUE(MID($A6889,6,2)),""))</f>
        <v>0</v>
      </c>
      <c r="L6889" s="39">
        <f>IF(Txn!$K3451="","",Txn!$K3451)</f>
        <v>0</v>
      </c>
      <c r="N6889" s="42">
        <f>IF($D6889="",0,COUNTIF(BankAccts,$D6889))</f>
        <v>0</v>
      </c>
    </row>
    <row r="6890" spans="1:14">
      <c r="A6890" s="38">
        <f>IF(Txn!$B3451="","",Txn!$B3451)</f>
        <v>0</v>
      </c>
      <c r="B6890" s="38">
        <f>IF(Txn!$B3451="","",Txn!$C3451)</f>
        <v>0</v>
      </c>
      <c r="C6890" s="39">
        <f>IF(Txn!$B3451="","","تراکنش بانکی")</f>
        <v>0</v>
      </c>
      <c r="D6890" s="38">
        <f>IF(Txn!$B3451="","",IF(IF(Txn!$U3451="TRF",Txn!$Y3451,Txn!$Z3451)="","",IF(Txn!$U3451="TRF",Txn!$Y3451,Txn!$Z3451)))</f>
        <v>0</v>
      </c>
      <c r="E6890" s="39">
        <f>IF($D6890="","",IFERROR(VLOOKUP($D6890,AcctTbl,2,0),""))</f>
        <v>0</v>
      </c>
      <c r="F6890" s="39">
        <f>IF($D6890="","",IFERROR(VLOOKUP($D6890,AcctTbl,3,0),""))</f>
        <v>0</v>
      </c>
      <c r="G6890" s="39">
        <f>IF(Txn!$B3451="","",Txn!$D3451)</f>
        <v>0</v>
      </c>
      <c r="H6890" s="38">
        <f>IF(Txn!$B3451="","",Txn!$E3451)</f>
        <v>0</v>
      </c>
      <c r="I6890" s="40">
        <f>IF(Txn!$B3451="",0,Txn!$Q3451)</f>
        <v>0</v>
      </c>
      <c r="J6890" s="40">
        <f>IF(Txn!$B3451="",0,Txn!$R3451)</f>
        <v>0</v>
      </c>
      <c r="K6890" s="41">
        <f>IF($A6890="","",IFERROR(VALUE(MID($A6890,6,2)),""))</f>
        <v>0</v>
      </c>
      <c r="L6890" s="39">
        <f>IF(Txn!$K3451="","","طرف مقابل — "&amp;Txn!$K3451)</f>
        <v>0</v>
      </c>
      <c r="N6890" s="42">
        <f>IF($D6890="",0,COUNTIF(BankAccts,$D6890))</f>
        <v>0</v>
      </c>
    </row>
    <row r="6891" spans="1:14">
      <c r="A6891" s="38">
        <f>IF(Txn!$B3452="","",Txn!$B3452)</f>
        <v>0</v>
      </c>
      <c r="B6891" s="38">
        <f>IF(Txn!$B3452="","",Txn!$C3452)</f>
        <v>0</v>
      </c>
      <c r="C6891" s="39">
        <f>IF(Txn!$B3452="","","تراکنش بانکی")</f>
        <v>0</v>
      </c>
      <c r="D6891" s="38">
        <f>IF(Txn!$B3452="","",IF(Txn!$X3452="","",Txn!$X3452))</f>
        <v>0</v>
      </c>
      <c r="E6891" s="39">
        <f>IF($D6891="","",IFERROR(VLOOKUP($D6891,AcctTbl,2,0),""))</f>
        <v>0</v>
      </c>
      <c r="F6891" s="39">
        <f>IF($D6891="","",IFERROR(VLOOKUP($D6891,AcctTbl,3,0),""))</f>
        <v>0</v>
      </c>
      <c r="G6891" s="39">
        <f>IF(Txn!$B3452="","",Txn!$D3452)</f>
        <v>0</v>
      </c>
      <c r="H6891" s="38">
        <f>IF(Txn!$B3452="","",Txn!$E3452)</f>
        <v>0</v>
      </c>
      <c r="I6891" s="40">
        <f>IF(Txn!$B3452="",0,Txn!$O3452)</f>
        <v>0</v>
      </c>
      <c r="J6891" s="40">
        <f>IF(Txn!$B3452="",0,Txn!$P3452)</f>
        <v>0</v>
      </c>
      <c r="K6891" s="41">
        <f>IF($A6891="","",IFERROR(VALUE(MID($A6891,6,2)),""))</f>
        <v>0</v>
      </c>
      <c r="L6891" s="39">
        <f>IF(Txn!$K3452="","",Txn!$K3452)</f>
        <v>0</v>
      </c>
      <c r="N6891" s="42">
        <f>IF($D6891="",0,COUNTIF(BankAccts,$D6891))</f>
        <v>0</v>
      </c>
    </row>
    <row r="6892" spans="1:14">
      <c r="A6892" s="38">
        <f>IF(Txn!$B3452="","",Txn!$B3452)</f>
        <v>0</v>
      </c>
      <c r="B6892" s="38">
        <f>IF(Txn!$B3452="","",Txn!$C3452)</f>
        <v>0</v>
      </c>
      <c r="C6892" s="39">
        <f>IF(Txn!$B3452="","","تراکنش بانکی")</f>
        <v>0</v>
      </c>
      <c r="D6892" s="38">
        <f>IF(Txn!$B3452="","",IF(IF(Txn!$U3452="TRF",Txn!$Y3452,Txn!$Z3452)="","",IF(Txn!$U3452="TRF",Txn!$Y3452,Txn!$Z3452)))</f>
        <v>0</v>
      </c>
      <c r="E6892" s="39">
        <f>IF($D6892="","",IFERROR(VLOOKUP($D6892,AcctTbl,2,0),""))</f>
        <v>0</v>
      </c>
      <c r="F6892" s="39">
        <f>IF($D6892="","",IFERROR(VLOOKUP($D6892,AcctTbl,3,0),""))</f>
        <v>0</v>
      </c>
      <c r="G6892" s="39">
        <f>IF(Txn!$B3452="","",Txn!$D3452)</f>
        <v>0</v>
      </c>
      <c r="H6892" s="38">
        <f>IF(Txn!$B3452="","",Txn!$E3452)</f>
        <v>0</v>
      </c>
      <c r="I6892" s="40">
        <f>IF(Txn!$B3452="",0,Txn!$Q3452)</f>
        <v>0</v>
      </c>
      <c r="J6892" s="40">
        <f>IF(Txn!$B3452="",0,Txn!$R3452)</f>
        <v>0</v>
      </c>
      <c r="K6892" s="41">
        <f>IF($A6892="","",IFERROR(VALUE(MID($A6892,6,2)),""))</f>
        <v>0</v>
      </c>
      <c r="L6892" s="39">
        <f>IF(Txn!$K3452="","","طرف مقابل — "&amp;Txn!$K3452)</f>
        <v>0</v>
      </c>
      <c r="N6892" s="42">
        <f>IF($D6892="",0,COUNTIF(BankAccts,$D6892))</f>
        <v>0</v>
      </c>
    </row>
    <row r="6893" spans="1:14">
      <c r="A6893" s="38">
        <f>IF(Txn!$B3453="","",Txn!$B3453)</f>
        <v>0</v>
      </c>
      <c r="B6893" s="38">
        <f>IF(Txn!$B3453="","",Txn!$C3453)</f>
        <v>0</v>
      </c>
      <c r="C6893" s="39">
        <f>IF(Txn!$B3453="","","تراکنش بانکی")</f>
        <v>0</v>
      </c>
      <c r="D6893" s="38">
        <f>IF(Txn!$B3453="","",IF(Txn!$X3453="","",Txn!$X3453))</f>
        <v>0</v>
      </c>
      <c r="E6893" s="39">
        <f>IF($D6893="","",IFERROR(VLOOKUP($D6893,AcctTbl,2,0),""))</f>
        <v>0</v>
      </c>
      <c r="F6893" s="39">
        <f>IF($D6893="","",IFERROR(VLOOKUP($D6893,AcctTbl,3,0),""))</f>
        <v>0</v>
      </c>
      <c r="G6893" s="39">
        <f>IF(Txn!$B3453="","",Txn!$D3453)</f>
        <v>0</v>
      </c>
      <c r="H6893" s="38">
        <f>IF(Txn!$B3453="","",Txn!$E3453)</f>
        <v>0</v>
      </c>
      <c r="I6893" s="40">
        <f>IF(Txn!$B3453="",0,Txn!$O3453)</f>
        <v>0</v>
      </c>
      <c r="J6893" s="40">
        <f>IF(Txn!$B3453="",0,Txn!$P3453)</f>
        <v>0</v>
      </c>
      <c r="K6893" s="41">
        <f>IF($A6893="","",IFERROR(VALUE(MID($A6893,6,2)),""))</f>
        <v>0</v>
      </c>
      <c r="L6893" s="39">
        <f>IF(Txn!$K3453="","",Txn!$K3453)</f>
        <v>0</v>
      </c>
      <c r="N6893" s="42">
        <f>IF($D6893="",0,COUNTIF(BankAccts,$D6893))</f>
        <v>0</v>
      </c>
    </row>
    <row r="6894" spans="1:14">
      <c r="A6894" s="38">
        <f>IF(Txn!$B3453="","",Txn!$B3453)</f>
        <v>0</v>
      </c>
      <c r="B6894" s="38">
        <f>IF(Txn!$B3453="","",Txn!$C3453)</f>
        <v>0</v>
      </c>
      <c r="C6894" s="39">
        <f>IF(Txn!$B3453="","","تراکنش بانکی")</f>
        <v>0</v>
      </c>
      <c r="D6894" s="38">
        <f>IF(Txn!$B3453="","",IF(IF(Txn!$U3453="TRF",Txn!$Y3453,Txn!$Z3453)="","",IF(Txn!$U3453="TRF",Txn!$Y3453,Txn!$Z3453)))</f>
        <v>0</v>
      </c>
      <c r="E6894" s="39">
        <f>IF($D6894="","",IFERROR(VLOOKUP($D6894,AcctTbl,2,0),""))</f>
        <v>0</v>
      </c>
      <c r="F6894" s="39">
        <f>IF($D6894="","",IFERROR(VLOOKUP($D6894,AcctTbl,3,0),""))</f>
        <v>0</v>
      </c>
      <c r="G6894" s="39">
        <f>IF(Txn!$B3453="","",Txn!$D3453)</f>
        <v>0</v>
      </c>
      <c r="H6894" s="38">
        <f>IF(Txn!$B3453="","",Txn!$E3453)</f>
        <v>0</v>
      </c>
      <c r="I6894" s="40">
        <f>IF(Txn!$B3453="",0,Txn!$Q3453)</f>
        <v>0</v>
      </c>
      <c r="J6894" s="40">
        <f>IF(Txn!$B3453="",0,Txn!$R3453)</f>
        <v>0</v>
      </c>
      <c r="K6894" s="41">
        <f>IF($A6894="","",IFERROR(VALUE(MID($A6894,6,2)),""))</f>
        <v>0</v>
      </c>
      <c r="L6894" s="39">
        <f>IF(Txn!$K3453="","","طرف مقابل — "&amp;Txn!$K3453)</f>
        <v>0</v>
      </c>
      <c r="N6894" s="42">
        <f>IF($D6894="",0,COUNTIF(BankAccts,$D6894))</f>
        <v>0</v>
      </c>
    </row>
    <row r="6895" spans="1:14">
      <c r="A6895" s="38">
        <f>IF(Txn!$B3454="","",Txn!$B3454)</f>
        <v>0</v>
      </c>
      <c r="B6895" s="38">
        <f>IF(Txn!$B3454="","",Txn!$C3454)</f>
        <v>0</v>
      </c>
      <c r="C6895" s="39">
        <f>IF(Txn!$B3454="","","تراکنش بانکی")</f>
        <v>0</v>
      </c>
      <c r="D6895" s="38">
        <f>IF(Txn!$B3454="","",IF(Txn!$X3454="","",Txn!$X3454))</f>
        <v>0</v>
      </c>
      <c r="E6895" s="39">
        <f>IF($D6895="","",IFERROR(VLOOKUP($D6895,AcctTbl,2,0),""))</f>
        <v>0</v>
      </c>
      <c r="F6895" s="39">
        <f>IF($D6895="","",IFERROR(VLOOKUP($D6895,AcctTbl,3,0),""))</f>
        <v>0</v>
      </c>
      <c r="G6895" s="39">
        <f>IF(Txn!$B3454="","",Txn!$D3454)</f>
        <v>0</v>
      </c>
      <c r="H6895" s="38">
        <f>IF(Txn!$B3454="","",Txn!$E3454)</f>
        <v>0</v>
      </c>
      <c r="I6895" s="40">
        <f>IF(Txn!$B3454="",0,Txn!$O3454)</f>
        <v>0</v>
      </c>
      <c r="J6895" s="40">
        <f>IF(Txn!$B3454="",0,Txn!$P3454)</f>
        <v>0</v>
      </c>
      <c r="K6895" s="41">
        <f>IF($A6895="","",IFERROR(VALUE(MID($A6895,6,2)),""))</f>
        <v>0</v>
      </c>
      <c r="L6895" s="39">
        <f>IF(Txn!$K3454="","",Txn!$K3454)</f>
        <v>0</v>
      </c>
      <c r="N6895" s="42">
        <f>IF($D6895="",0,COUNTIF(BankAccts,$D6895))</f>
        <v>0</v>
      </c>
    </row>
    <row r="6896" spans="1:14">
      <c r="A6896" s="38">
        <f>IF(Txn!$B3454="","",Txn!$B3454)</f>
        <v>0</v>
      </c>
      <c r="B6896" s="38">
        <f>IF(Txn!$B3454="","",Txn!$C3454)</f>
        <v>0</v>
      </c>
      <c r="C6896" s="39">
        <f>IF(Txn!$B3454="","","تراکنش بانکی")</f>
        <v>0</v>
      </c>
      <c r="D6896" s="38">
        <f>IF(Txn!$B3454="","",IF(IF(Txn!$U3454="TRF",Txn!$Y3454,Txn!$Z3454)="","",IF(Txn!$U3454="TRF",Txn!$Y3454,Txn!$Z3454)))</f>
        <v>0</v>
      </c>
      <c r="E6896" s="39">
        <f>IF($D6896="","",IFERROR(VLOOKUP($D6896,AcctTbl,2,0),""))</f>
        <v>0</v>
      </c>
      <c r="F6896" s="39">
        <f>IF($D6896="","",IFERROR(VLOOKUP($D6896,AcctTbl,3,0),""))</f>
        <v>0</v>
      </c>
      <c r="G6896" s="39">
        <f>IF(Txn!$B3454="","",Txn!$D3454)</f>
        <v>0</v>
      </c>
      <c r="H6896" s="38">
        <f>IF(Txn!$B3454="","",Txn!$E3454)</f>
        <v>0</v>
      </c>
      <c r="I6896" s="40">
        <f>IF(Txn!$B3454="",0,Txn!$Q3454)</f>
        <v>0</v>
      </c>
      <c r="J6896" s="40">
        <f>IF(Txn!$B3454="",0,Txn!$R3454)</f>
        <v>0</v>
      </c>
      <c r="K6896" s="41">
        <f>IF($A6896="","",IFERROR(VALUE(MID($A6896,6,2)),""))</f>
        <v>0</v>
      </c>
      <c r="L6896" s="39">
        <f>IF(Txn!$K3454="","","طرف مقابل — "&amp;Txn!$K3454)</f>
        <v>0</v>
      </c>
      <c r="N6896" s="42">
        <f>IF($D6896="",0,COUNTIF(BankAccts,$D6896))</f>
        <v>0</v>
      </c>
    </row>
    <row r="6897" spans="1:14">
      <c r="A6897" s="38">
        <f>IF(Txn!$B3455="","",Txn!$B3455)</f>
        <v>0</v>
      </c>
      <c r="B6897" s="38">
        <f>IF(Txn!$B3455="","",Txn!$C3455)</f>
        <v>0</v>
      </c>
      <c r="C6897" s="39">
        <f>IF(Txn!$B3455="","","تراکنش بانکی")</f>
        <v>0</v>
      </c>
      <c r="D6897" s="38">
        <f>IF(Txn!$B3455="","",IF(Txn!$X3455="","",Txn!$X3455))</f>
        <v>0</v>
      </c>
      <c r="E6897" s="39">
        <f>IF($D6897="","",IFERROR(VLOOKUP($D6897,AcctTbl,2,0),""))</f>
        <v>0</v>
      </c>
      <c r="F6897" s="39">
        <f>IF($D6897="","",IFERROR(VLOOKUP($D6897,AcctTbl,3,0),""))</f>
        <v>0</v>
      </c>
      <c r="G6897" s="39">
        <f>IF(Txn!$B3455="","",Txn!$D3455)</f>
        <v>0</v>
      </c>
      <c r="H6897" s="38">
        <f>IF(Txn!$B3455="","",Txn!$E3455)</f>
        <v>0</v>
      </c>
      <c r="I6897" s="40">
        <f>IF(Txn!$B3455="",0,Txn!$O3455)</f>
        <v>0</v>
      </c>
      <c r="J6897" s="40">
        <f>IF(Txn!$B3455="",0,Txn!$P3455)</f>
        <v>0</v>
      </c>
      <c r="K6897" s="41">
        <f>IF($A6897="","",IFERROR(VALUE(MID($A6897,6,2)),""))</f>
        <v>0</v>
      </c>
      <c r="L6897" s="39">
        <f>IF(Txn!$K3455="","",Txn!$K3455)</f>
        <v>0</v>
      </c>
      <c r="N6897" s="42">
        <f>IF($D6897="",0,COUNTIF(BankAccts,$D6897))</f>
        <v>0</v>
      </c>
    </row>
    <row r="6898" spans="1:14">
      <c r="A6898" s="38">
        <f>IF(Txn!$B3455="","",Txn!$B3455)</f>
        <v>0</v>
      </c>
      <c r="B6898" s="38">
        <f>IF(Txn!$B3455="","",Txn!$C3455)</f>
        <v>0</v>
      </c>
      <c r="C6898" s="39">
        <f>IF(Txn!$B3455="","","تراکنش بانکی")</f>
        <v>0</v>
      </c>
      <c r="D6898" s="38">
        <f>IF(Txn!$B3455="","",IF(IF(Txn!$U3455="TRF",Txn!$Y3455,Txn!$Z3455)="","",IF(Txn!$U3455="TRF",Txn!$Y3455,Txn!$Z3455)))</f>
        <v>0</v>
      </c>
      <c r="E6898" s="39">
        <f>IF($D6898="","",IFERROR(VLOOKUP($D6898,AcctTbl,2,0),""))</f>
        <v>0</v>
      </c>
      <c r="F6898" s="39">
        <f>IF($D6898="","",IFERROR(VLOOKUP($D6898,AcctTbl,3,0),""))</f>
        <v>0</v>
      </c>
      <c r="G6898" s="39">
        <f>IF(Txn!$B3455="","",Txn!$D3455)</f>
        <v>0</v>
      </c>
      <c r="H6898" s="38">
        <f>IF(Txn!$B3455="","",Txn!$E3455)</f>
        <v>0</v>
      </c>
      <c r="I6898" s="40">
        <f>IF(Txn!$B3455="",0,Txn!$Q3455)</f>
        <v>0</v>
      </c>
      <c r="J6898" s="40">
        <f>IF(Txn!$B3455="",0,Txn!$R3455)</f>
        <v>0</v>
      </c>
      <c r="K6898" s="41">
        <f>IF($A6898="","",IFERROR(VALUE(MID($A6898,6,2)),""))</f>
        <v>0</v>
      </c>
      <c r="L6898" s="39">
        <f>IF(Txn!$K3455="","","طرف مقابل — "&amp;Txn!$K3455)</f>
        <v>0</v>
      </c>
      <c r="N6898" s="42">
        <f>IF($D6898="",0,COUNTIF(BankAccts,$D6898))</f>
        <v>0</v>
      </c>
    </row>
    <row r="6899" spans="1:14">
      <c r="A6899" s="38">
        <f>IF(Txn!$B3456="","",Txn!$B3456)</f>
        <v>0</v>
      </c>
      <c r="B6899" s="38">
        <f>IF(Txn!$B3456="","",Txn!$C3456)</f>
        <v>0</v>
      </c>
      <c r="C6899" s="39">
        <f>IF(Txn!$B3456="","","تراکنش بانکی")</f>
        <v>0</v>
      </c>
      <c r="D6899" s="38">
        <f>IF(Txn!$B3456="","",IF(Txn!$X3456="","",Txn!$X3456))</f>
        <v>0</v>
      </c>
      <c r="E6899" s="39">
        <f>IF($D6899="","",IFERROR(VLOOKUP($D6899,AcctTbl,2,0),""))</f>
        <v>0</v>
      </c>
      <c r="F6899" s="39">
        <f>IF($D6899="","",IFERROR(VLOOKUP($D6899,AcctTbl,3,0),""))</f>
        <v>0</v>
      </c>
      <c r="G6899" s="39">
        <f>IF(Txn!$B3456="","",Txn!$D3456)</f>
        <v>0</v>
      </c>
      <c r="H6899" s="38">
        <f>IF(Txn!$B3456="","",Txn!$E3456)</f>
        <v>0</v>
      </c>
      <c r="I6899" s="40">
        <f>IF(Txn!$B3456="",0,Txn!$O3456)</f>
        <v>0</v>
      </c>
      <c r="J6899" s="40">
        <f>IF(Txn!$B3456="",0,Txn!$P3456)</f>
        <v>0</v>
      </c>
      <c r="K6899" s="41">
        <f>IF($A6899="","",IFERROR(VALUE(MID($A6899,6,2)),""))</f>
        <v>0</v>
      </c>
      <c r="L6899" s="39">
        <f>IF(Txn!$K3456="","",Txn!$K3456)</f>
        <v>0</v>
      </c>
      <c r="N6899" s="42">
        <f>IF($D6899="",0,COUNTIF(BankAccts,$D6899))</f>
        <v>0</v>
      </c>
    </row>
    <row r="6900" spans="1:14">
      <c r="A6900" s="38">
        <f>IF(Txn!$B3456="","",Txn!$B3456)</f>
        <v>0</v>
      </c>
      <c r="B6900" s="38">
        <f>IF(Txn!$B3456="","",Txn!$C3456)</f>
        <v>0</v>
      </c>
      <c r="C6900" s="39">
        <f>IF(Txn!$B3456="","","تراکنش بانکی")</f>
        <v>0</v>
      </c>
      <c r="D6900" s="38">
        <f>IF(Txn!$B3456="","",IF(IF(Txn!$U3456="TRF",Txn!$Y3456,Txn!$Z3456)="","",IF(Txn!$U3456="TRF",Txn!$Y3456,Txn!$Z3456)))</f>
        <v>0</v>
      </c>
      <c r="E6900" s="39">
        <f>IF($D6900="","",IFERROR(VLOOKUP($D6900,AcctTbl,2,0),""))</f>
        <v>0</v>
      </c>
      <c r="F6900" s="39">
        <f>IF($D6900="","",IFERROR(VLOOKUP($D6900,AcctTbl,3,0),""))</f>
        <v>0</v>
      </c>
      <c r="G6900" s="39">
        <f>IF(Txn!$B3456="","",Txn!$D3456)</f>
        <v>0</v>
      </c>
      <c r="H6900" s="38">
        <f>IF(Txn!$B3456="","",Txn!$E3456)</f>
        <v>0</v>
      </c>
      <c r="I6900" s="40">
        <f>IF(Txn!$B3456="",0,Txn!$Q3456)</f>
        <v>0</v>
      </c>
      <c r="J6900" s="40">
        <f>IF(Txn!$B3456="",0,Txn!$R3456)</f>
        <v>0</v>
      </c>
      <c r="K6900" s="41">
        <f>IF($A6900="","",IFERROR(VALUE(MID($A6900,6,2)),""))</f>
        <v>0</v>
      </c>
      <c r="L6900" s="39">
        <f>IF(Txn!$K3456="","","طرف مقابل — "&amp;Txn!$K3456)</f>
        <v>0</v>
      </c>
      <c r="N6900" s="42">
        <f>IF($D6900="",0,COUNTIF(BankAccts,$D6900))</f>
        <v>0</v>
      </c>
    </row>
    <row r="6901" spans="1:14">
      <c r="A6901" s="38">
        <f>IF(Txn!$B3457="","",Txn!$B3457)</f>
        <v>0</v>
      </c>
      <c r="B6901" s="38">
        <f>IF(Txn!$B3457="","",Txn!$C3457)</f>
        <v>0</v>
      </c>
      <c r="C6901" s="39">
        <f>IF(Txn!$B3457="","","تراکنش بانکی")</f>
        <v>0</v>
      </c>
      <c r="D6901" s="38">
        <f>IF(Txn!$B3457="","",IF(Txn!$X3457="","",Txn!$X3457))</f>
        <v>0</v>
      </c>
      <c r="E6901" s="39">
        <f>IF($D6901="","",IFERROR(VLOOKUP($D6901,AcctTbl,2,0),""))</f>
        <v>0</v>
      </c>
      <c r="F6901" s="39">
        <f>IF($D6901="","",IFERROR(VLOOKUP($D6901,AcctTbl,3,0),""))</f>
        <v>0</v>
      </c>
      <c r="G6901" s="39">
        <f>IF(Txn!$B3457="","",Txn!$D3457)</f>
        <v>0</v>
      </c>
      <c r="H6901" s="38">
        <f>IF(Txn!$B3457="","",Txn!$E3457)</f>
        <v>0</v>
      </c>
      <c r="I6901" s="40">
        <f>IF(Txn!$B3457="",0,Txn!$O3457)</f>
        <v>0</v>
      </c>
      <c r="J6901" s="40">
        <f>IF(Txn!$B3457="",0,Txn!$P3457)</f>
        <v>0</v>
      </c>
      <c r="K6901" s="41">
        <f>IF($A6901="","",IFERROR(VALUE(MID($A6901,6,2)),""))</f>
        <v>0</v>
      </c>
      <c r="L6901" s="39">
        <f>IF(Txn!$K3457="","",Txn!$K3457)</f>
        <v>0</v>
      </c>
      <c r="N6901" s="42">
        <f>IF($D6901="",0,COUNTIF(BankAccts,$D6901))</f>
        <v>0</v>
      </c>
    </row>
    <row r="6902" spans="1:14">
      <c r="A6902" s="38">
        <f>IF(Txn!$B3457="","",Txn!$B3457)</f>
        <v>0</v>
      </c>
      <c r="B6902" s="38">
        <f>IF(Txn!$B3457="","",Txn!$C3457)</f>
        <v>0</v>
      </c>
      <c r="C6902" s="39">
        <f>IF(Txn!$B3457="","","تراکنش بانکی")</f>
        <v>0</v>
      </c>
      <c r="D6902" s="38">
        <f>IF(Txn!$B3457="","",IF(IF(Txn!$U3457="TRF",Txn!$Y3457,Txn!$Z3457)="","",IF(Txn!$U3457="TRF",Txn!$Y3457,Txn!$Z3457)))</f>
        <v>0</v>
      </c>
      <c r="E6902" s="39">
        <f>IF($D6902="","",IFERROR(VLOOKUP($D6902,AcctTbl,2,0),""))</f>
        <v>0</v>
      </c>
      <c r="F6902" s="39">
        <f>IF($D6902="","",IFERROR(VLOOKUP($D6902,AcctTbl,3,0),""))</f>
        <v>0</v>
      </c>
      <c r="G6902" s="39">
        <f>IF(Txn!$B3457="","",Txn!$D3457)</f>
        <v>0</v>
      </c>
      <c r="H6902" s="38">
        <f>IF(Txn!$B3457="","",Txn!$E3457)</f>
        <v>0</v>
      </c>
      <c r="I6902" s="40">
        <f>IF(Txn!$B3457="",0,Txn!$Q3457)</f>
        <v>0</v>
      </c>
      <c r="J6902" s="40">
        <f>IF(Txn!$B3457="",0,Txn!$R3457)</f>
        <v>0</v>
      </c>
      <c r="K6902" s="41">
        <f>IF($A6902="","",IFERROR(VALUE(MID($A6902,6,2)),""))</f>
        <v>0</v>
      </c>
      <c r="L6902" s="39">
        <f>IF(Txn!$K3457="","","طرف مقابل — "&amp;Txn!$K3457)</f>
        <v>0</v>
      </c>
      <c r="N6902" s="42">
        <f>IF($D6902="",0,COUNTIF(BankAccts,$D6902))</f>
        <v>0</v>
      </c>
    </row>
    <row r="6903" spans="1:14">
      <c r="A6903" s="38">
        <f>IF(Txn!$B3458="","",Txn!$B3458)</f>
        <v>0</v>
      </c>
      <c r="B6903" s="38">
        <f>IF(Txn!$B3458="","",Txn!$C3458)</f>
        <v>0</v>
      </c>
      <c r="C6903" s="39">
        <f>IF(Txn!$B3458="","","تراکنش بانکی")</f>
        <v>0</v>
      </c>
      <c r="D6903" s="38">
        <f>IF(Txn!$B3458="","",IF(Txn!$X3458="","",Txn!$X3458))</f>
        <v>0</v>
      </c>
      <c r="E6903" s="39">
        <f>IF($D6903="","",IFERROR(VLOOKUP($D6903,AcctTbl,2,0),""))</f>
        <v>0</v>
      </c>
      <c r="F6903" s="39">
        <f>IF($D6903="","",IFERROR(VLOOKUP($D6903,AcctTbl,3,0),""))</f>
        <v>0</v>
      </c>
      <c r="G6903" s="39">
        <f>IF(Txn!$B3458="","",Txn!$D3458)</f>
        <v>0</v>
      </c>
      <c r="H6903" s="38">
        <f>IF(Txn!$B3458="","",Txn!$E3458)</f>
        <v>0</v>
      </c>
      <c r="I6903" s="40">
        <f>IF(Txn!$B3458="",0,Txn!$O3458)</f>
        <v>0</v>
      </c>
      <c r="J6903" s="40">
        <f>IF(Txn!$B3458="",0,Txn!$P3458)</f>
        <v>0</v>
      </c>
      <c r="K6903" s="41">
        <f>IF($A6903="","",IFERROR(VALUE(MID($A6903,6,2)),""))</f>
        <v>0</v>
      </c>
      <c r="L6903" s="39">
        <f>IF(Txn!$K3458="","",Txn!$K3458)</f>
        <v>0</v>
      </c>
      <c r="N6903" s="42">
        <f>IF($D6903="",0,COUNTIF(BankAccts,$D6903))</f>
        <v>0</v>
      </c>
    </row>
    <row r="6904" spans="1:14">
      <c r="A6904" s="38">
        <f>IF(Txn!$B3458="","",Txn!$B3458)</f>
        <v>0</v>
      </c>
      <c r="B6904" s="38">
        <f>IF(Txn!$B3458="","",Txn!$C3458)</f>
        <v>0</v>
      </c>
      <c r="C6904" s="39">
        <f>IF(Txn!$B3458="","","تراکنش بانکی")</f>
        <v>0</v>
      </c>
      <c r="D6904" s="38">
        <f>IF(Txn!$B3458="","",IF(IF(Txn!$U3458="TRF",Txn!$Y3458,Txn!$Z3458)="","",IF(Txn!$U3458="TRF",Txn!$Y3458,Txn!$Z3458)))</f>
        <v>0</v>
      </c>
      <c r="E6904" s="39">
        <f>IF($D6904="","",IFERROR(VLOOKUP($D6904,AcctTbl,2,0),""))</f>
        <v>0</v>
      </c>
      <c r="F6904" s="39">
        <f>IF($D6904="","",IFERROR(VLOOKUP($D6904,AcctTbl,3,0),""))</f>
        <v>0</v>
      </c>
      <c r="G6904" s="39">
        <f>IF(Txn!$B3458="","",Txn!$D3458)</f>
        <v>0</v>
      </c>
      <c r="H6904" s="38">
        <f>IF(Txn!$B3458="","",Txn!$E3458)</f>
        <v>0</v>
      </c>
      <c r="I6904" s="40">
        <f>IF(Txn!$B3458="",0,Txn!$Q3458)</f>
        <v>0</v>
      </c>
      <c r="J6904" s="40">
        <f>IF(Txn!$B3458="",0,Txn!$R3458)</f>
        <v>0</v>
      </c>
      <c r="K6904" s="41">
        <f>IF($A6904="","",IFERROR(VALUE(MID($A6904,6,2)),""))</f>
        <v>0</v>
      </c>
      <c r="L6904" s="39">
        <f>IF(Txn!$K3458="","","طرف مقابل — "&amp;Txn!$K3458)</f>
        <v>0</v>
      </c>
      <c r="N6904" s="42">
        <f>IF($D6904="",0,COUNTIF(BankAccts,$D6904))</f>
        <v>0</v>
      </c>
    </row>
    <row r="6905" spans="1:14">
      <c r="A6905" s="38">
        <f>IF(Txn!$B3459="","",Txn!$B3459)</f>
        <v>0</v>
      </c>
      <c r="B6905" s="38">
        <f>IF(Txn!$B3459="","",Txn!$C3459)</f>
        <v>0</v>
      </c>
      <c r="C6905" s="39">
        <f>IF(Txn!$B3459="","","تراکنش بانکی")</f>
        <v>0</v>
      </c>
      <c r="D6905" s="38">
        <f>IF(Txn!$B3459="","",IF(Txn!$X3459="","",Txn!$X3459))</f>
        <v>0</v>
      </c>
      <c r="E6905" s="39">
        <f>IF($D6905="","",IFERROR(VLOOKUP($D6905,AcctTbl,2,0),""))</f>
        <v>0</v>
      </c>
      <c r="F6905" s="39">
        <f>IF($D6905="","",IFERROR(VLOOKUP($D6905,AcctTbl,3,0),""))</f>
        <v>0</v>
      </c>
      <c r="G6905" s="39">
        <f>IF(Txn!$B3459="","",Txn!$D3459)</f>
        <v>0</v>
      </c>
      <c r="H6905" s="38">
        <f>IF(Txn!$B3459="","",Txn!$E3459)</f>
        <v>0</v>
      </c>
      <c r="I6905" s="40">
        <f>IF(Txn!$B3459="",0,Txn!$O3459)</f>
        <v>0</v>
      </c>
      <c r="J6905" s="40">
        <f>IF(Txn!$B3459="",0,Txn!$P3459)</f>
        <v>0</v>
      </c>
      <c r="K6905" s="41">
        <f>IF($A6905="","",IFERROR(VALUE(MID($A6905,6,2)),""))</f>
        <v>0</v>
      </c>
      <c r="L6905" s="39">
        <f>IF(Txn!$K3459="","",Txn!$K3459)</f>
        <v>0</v>
      </c>
      <c r="N6905" s="42">
        <f>IF($D6905="",0,COUNTIF(BankAccts,$D6905))</f>
        <v>0</v>
      </c>
    </row>
    <row r="6906" spans="1:14">
      <c r="A6906" s="38">
        <f>IF(Txn!$B3459="","",Txn!$B3459)</f>
        <v>0</v>
      </c>
      <c r="B6906" s="38">
        <f>IF(Txn!$B3459="","",Txn!$C3459)</f>
        <v>0</v>
      </c>
      <c r="C6906" s="39">
        <f>IF(Txn!$B3459="","","تراکنش بانکی")</f>
        <v>0</v>
      </c>
      <c r="D6906" s="38">
        <f>IF(Txn!$B3459="","",IF(IF(Txn!$U3459="TRF",Txn!$Y3459,Txn!$Z3459)="","",IF(Txn!$U3459="TRF",Txn!$Y3459,Txn!$Z3459)))</f>
        <v>0</v>
      </c>
      <c r="E6906" s="39">
        <f>IF($D6906="","",IFERROR(VLOOKUP($D6906,AcctTbl,2,0),""))</f>
        <v>0</v>
      </c>
      <c r="F6906" s="39">
        <f>IF($D6906="","",IFERROR(VLOOKUP($D6906,AcctTbl,3,0),""))</f>
        <v>0</v>
      </c>
      <c r="G6906" s="39">
        <f>IF(Txn!$B3459="","",Txn!$D3459)</f>
        <v>0</v>
      </c>
      <c r="H6906" s="38">
        <f>IF(Txn!$B3459="","",Txn!$E3459)</f>
        <v>0</v>
      </c>
      <c r="I6906" s="40">
        <f>IF(Txn!$B3459="",0,Txn!$Q3459)</f>
        <v>0</v>
      </c>
      <c r="J6906" s="40">
        <f>IF(Txn!$B3459="",0,Txn!$R3459)</f>
        <v>0</v>
      </c>
      <c r="K6906" s="41">
        <f>IF($A6906="","",IFERROR(VALUE(MID($A6906,6,2)),""))</f>
        <v>0</v>
      </c>
      <c r="L6906" s="39">
        <f>IF(Txn!$K3459="","","طرف مقابل — "&amp;Txn!$K3459)</f>
        <v>0</v>
      </c>
      <c r="N6906" s="42">
        <f>IF($D6906="",0,COUNTIF(BankAccts,$D6906))</f>
        <v>0</v>
      </c>
    </row>
    <row r="6907" spans="1:14">
      <c r="A6907" s="38">
        <f>IF(Txn!$B3460="","",Txn!$B3460)</f>
        <v>0</v>
      </c>
      <c r="B6907" s="38">
        <f>IF(Txn!$B3460="","",Txn!$C3460)</f>
        <v>0</v>
      </c>
      <c r="C6907" s="39">
        <f>IF(Txn!$B3460="","","تراکنش بانکی")</f>
        <v>0</v>
      </c>
      <c r="D6907" s="38">
        <f>IF(Txn!$B3460="","",IF(Txn!$X3460="","",Txn!$X3460))</f>
        <v>0</v>
      </c>
      <c r="E6907" s="39">
        <f>IF($D6907="","",IFERROR(VLOOKUP($D6907,AcctTbl,2,0),""))</f>
        <v>0</v>
      </c>
      <c r="F6907" s="39">
        <f>IF($D6907="","",IFERROR(VLOOKUP($D6907,AcctTbl,3,0),""))</f>
        <v>0</v>
      </c>
      <c r="G6907" s="39">
        <f>IF(Txn!$B3460="","",Txn!$D3460)</f>
        <v>0</v>
      </c>
      <c r="H6907" s="38">
        <f>IF(Txn!$B3460="","",Txn!$E3460)</f>
        <v>0</v>
      </c>
      <c r="I6907" s="40">
        <f>IF(Txn!$B3460="",0,Txn!$O3460)</f>
        <v>0</v>
      </c>
      <c r="J6907" s="40">
        <f>IF(Txn!$B3460="",0,Txn!$P3460)</f>
        <v>0</v>
      </c>
      <c r="K6907" s="41">
        <f>IF($A6907="","",IFERROR(VALUE(MID($A6907,6,2)),""))</f>
        <v>0</v>
      </c>
      <c r="L6907" s="39">
        <f>IF(Txn!$K3460="","",Txn!$K3460)</f>
        <v>0</v>
      </c>
      <c r="N6907" s="42">
        <f>IF($D6907="",0,COUNTIF(BankAccts,$D6907))</f>
        <v>0</v>
      </c>
    </row>
    <row r="6908" spans="1:14">
      <c r="A6908" s="38">
        <f>IF(Txn!$B3460="","",Txn!$B3460)</f>
        <v>0</v>
      </c>
      <c r="B6908" s="38">
        <f>IF(Txn!$B3460="","",Txn!$C3460)</f>
        <v>0</v>
      </c>
      <c r="C6908" s="39">
        <f>IF(Txn!$B3460="","","تراکنش بانکی")</f>
        <v>0</v>
      </c>
      <c r="D6908" s="38">
        <f>IF(Txn!$B3460="","",IF(IF(Txn!$U3460="TRF",Txn!$Y3460,Txn!$Z3460)="","",IF(Txn!$U3460="TRF",Txn!$Y3460,Txn!$Z3460)))</f>
        <v>0</v>
      </c>
      <c r="E6908" s="39">
        <f>IF($D6908="","",IFERROR(VLOOKUP($D6908,AcctTbl,2,0),""))</f>
        <v>0</v>
      </c>
      <c r="F6908" s="39">
        <f>IF($D6908="","",IFERROR(VLOOKUP($D6908,AcctTbl,3,0),""))</f>
        <v>0</v>
      </c>
      <c r="G6908" s="39">
        <f>IF(Txn!$B3460="","",Txn!$D3460)</f>
        <v>0</v>
      </c>
      <c r="H6908" s="38">
        <f>IF(Txn!$B3460="","",Txn!$E3460)</f>
        <v>0</v>
      </c>
      <c r="I6908" s="40">
        <f>IF(Txn!$B3460="",0,Txn!$Q3460)</f>
        <v>0</v>
      </c>
      <c r="J6908" s="40">
        <f>IF(Txn!$B3460="",0,Txn!$R3460)</f>
        <v>0</v>
      </c>
      <c r="K6908" s="41">
        <f>IF($A6908="","",IFERROR(VALUE(MID($A6908,6,2)),""))</f>
        <v>0</v>
      </c>
      <c r="L6908" s="39">
        <f>IF(Txn!$K3460="","","طرف مقابل — "&amp;Txn!$K3460)</f>
        <v>0</v>
      </c>
      <c r="N6908" s="42">
        <f>IF($D6908="",0,COUNTIF(BankAccts,$D6908))</f>
        <v>0</v>
      </c>
    </row>
    <row r="6909" spans="1:14">
      <c r="A6909" s="38">
        <f>IF(Txn!$B3461="","",Txn!$B3461)</f>
        <v>0</v>
      </c>
      <c r="B6909" s="38">
        <f>IF(Txn!$B3461="","",Txn!$C3461)</f>
        <v>0</v>
      </c>
      <c r="C6909" s="39">
        <f>IF(Txn!$B3461="","","تراکنش بانکی")</f>
        <v>0</v>
      </c>
      <c r="D6909" s="38">
        <f>IF(Txn!$B3461="","",IF(Txn!$X3461="","",Txn!$X3461))</f>
        <v>0</v>
      </c>
      <c r="E6909" s="39">
        <f>IF($D6909="","",IFERROR(VLOOKUP($D6909,AcctTbl,2,0),""))</f>
        <v>0</v>
      </c>
      <c r="F6909" s="39">
        <f>IF($D6909="","",IFERROR(VLOOKUP($D6909,AcctTbl,3,0),""))</f>
        <v>0</v>
      </c>
      <c r="G6909" s="39">
        <f>IF(Txn!$B3461="","",Txn!$D3461)</f>
        <v>0</v>
      </c>
      <c r="H6909" s="38">
        <f>IF(Txn!$B3461="","",Txn!$E3461)</f>
        <v>0</v>
      </c>
      <c r="I6909" s="40">
        <f>IF(Txn!$B3461="",0,Txn!$O3461)</f>
        <v>0</v>
      </c>
      <c r="J6909" s="40">
        <f>IF(Txn!$B3461="",0,Txn!$P3461)</f>
        <v>0</v>
      </c>
      <c r="K6909" s="41">
        <f>IF($A6909="","",IFERROR(VALUE(MID($A6909,6,2)),""))</f>
        <v>0</v>
      </c>
      <c r="L6909" s="39">
        <f>IF(Txn!$K3461="","",Txn!$K3461)</f>
        <v>0</v>
      </c>
      <c r="N6909" s="42">
        <f>IF($D6909="",0,COUNTIF(BankAccts,$D6909))</f>
        <v>0</v>
      </c>
    </row>
    <row r="6910" spans="1:14">
      <c r="A6910" s="38">
        <f>IF(Txn!$B3461="","",Txn!$B3461)</f>
        <v>0</v>
      </c>
      <c r="B6910" s="38">
        <f>IF(Txn!$B3461="","",Txn!$C3461)</f>
        <v>0</v>
      </c>
      <c r="C6910" s="39">
        <f>IF(Txn!$B3461="","","تراکنش بانکی")</f>
        <v>0</v>
      </c>
      <c r="D6910" s="38">
        <f>IF(Txn!$B3461="","",IF(IF(Txn!$U3461="TRF",Txn!$Y3461,Txn!$Z3461)="","",IF(Txn!$U3461="TRF",Txn!$Y3461,Txn!$Z3461)))</f>
        <v>0</v>
      </c>
      <c r="E6910" s="39">
        <f>IF($D6910="","",IFERROR(VLOOKUP($D6910,AcctTbl,2,0),""))</f>
        <v>0</v>
      </c>
      <c r="F6910" s="39">
        <f>IF($D6910="","",IFERROR(VLOOKUP($D6910,AcctTbl,3,0),""))</f>
        <v>0</v>
      </c>
      <c r="G6910" s="39">
        <f>IF(Txn!$B3461="","",Txn!$D3461)</f>
        <v>0</v>
      </c>
      <c r="H6910" s="38">
        <f>IF(Txn!$B3461="","",Txn!$E3461)</f>
        <v>0</v>
      </c>
      <c r="I6910" s="40">
        <f>IF(Txn!$B3461="",0,Txn!$Q3461)</f>
        <v>0</v>
      </c>
      <c r="J6910" s="40">
        <f>IF(Txn!$B3461="",0,Txn!$R3461)</f>
        <v>0</v>
      </c>
      <c r="K6910" s="41">
        <f>IF($A6910="","",IFERROR(VALUE(MID($A6910,6,2)),""))</f>
        <v>0</v>
      </c>
      <c r="L6910" s="39">
        <f>IF(Txn!$K3461="","","طرف مقابل — "&amp;Txn!$K3461)</f>
        <v>0</v>
      </c>
      <c r="N6910" s="42">
        <f>IF($D6910="",0,COUNTIF(BankAccts,$D6910))</f>
        <v>0</v>
      </c>
    </row>
    <row r="6911" spans="1:14">
      <c r="A6911" s="38">
        <f>IF(Txn!$B3462="","",Txn!$B3462)</f>
        <v>0</v>
      </c>
      <c r="B6911" s="38">
        <f>IF(Txn!$B3462="","",Txn!$C3462)</f>
        <v>0</v>
      </c>
      <c r="C6911" s="39">
        <f>IF(Txn!$B3462="","","تراکنش بانکی")</f>
        <v>0</v>
      </c>
      <c r="D6911" s="38">
        <f>IF(Txn!$B3462="","",IF(Txn!$X3462="","",Txn!$X3462))</f>
        <v>0</v>
      </c>
      <c r="E6911" s="39">
        <f>IF($D6911="","",IFERROR(VLOOKUP($D6911,AcctTbl,2,0),""))</f>
        <v>0</v>
      </c>
      <c r="F6911" s="39">
        <f>IF($D6911="","",IFERROR(VLOOKUP($D6911,AcctTbl,3,0),""))</f>
        <v>0</v>
      </c>
      <c r="G6911" s="39">
        <f>IF(Txn!$B3462="","",Txn!$D3462)</f>
        <v>0</v>
      </c>
      <c r="H6911" s="38">
        <f>IF(Txn!$B3462="","",Txn!$E3462)</f>
        <v>0</v>
      </c>
      <c r="I6911" s="40">
        <f>IF(Txn!$B3462="",0,Txn!$O3462)</f>
        <v>0</v>
      </c>
      <c r="J6911" s="40">
        <f>IF(Txn!$B3462="",0,Txn!$P3462)</f>
        <v>0</v>
      </c>
      <c r="K6911" s="41">
        <f>IF($A6911="","",IFERROR(VALUE(MID($A6911,6,2)),""))</f>
        <v>0</v>
      </c>
      <c r="L6911" s="39">
        <f>IF(Txn!$K3462="","",Txn!$K3462)</f>
        <v>0</v>
      </c>
      <c r="N6911" s="42">
        <f>IF($D6911="",0,COUNTIF(BankAccts,$D6911))</f>
        <v>0</v>
      </c>
    </row>
    <row r="6912" spans="1:14">
      <c r="A6912" s="38">
        <f>IF(Txn!$B3462="","",Txn!$B3462)</f>
        <v>0</v>
      </c>
      <c r="B6912" s="38">
        <f>IF(Txn!$B3462="","",Txn!$C3462)</f>
        <v>0</v>
      </c>
      <c r="C6912" s="39">
        <f>IF(Txn!$B3462="","","تراکنش بانکی")</f>
        <v>0</v>
      </c>
      <c r="D6912" s="38">
        <f>IF(Txn!$B3462="","",IF(IF(Txn!$U3462="TRF",Txn!$Y3462,Txn!$Z3462)="","",IF(Txn!$U3462="TRF",Txn!$Y3462,Txn!$Z3462)))</f>
        <v>0</v>
      </c>
      <c r="E6912" s="39">
        <f>IF($D6912="","",IFERROR(VLOOKUP($D6912,AcctTbl,2,0),""))</f>
        <v>0</v>
      </c>
      <c r="F6912" s="39">
        <f>IF($D6912="","",IFERROR(VLOOKUP($D6912,AcctTbl,3,0),""))</f>
        <v>0</v>
      </c>
      <c r="G6912" s="39">
        <f>IF(Txn!$B3462="","",Txn!$D3462)</f>
        <v>0</v>
      </c>
      <c r="H6912" s="38">
        <f>IF(Txn!$B3462="","",Txn!$E3462)</f>
        <v>0</v>
      </c>
      <c r="I6912" s="40">
        <f>IF(Txn!$B3462="",0,Txn!$Q3462)</f>
        <v>0</v>
      </c>
      <c r="J6912" s="40">
        <f>IF(Txn!$B3462="",0,Txn!$R3462)</f>
        <v>0</v>
      </c>
      <c r="K6912" s="41">
        <f>IF($A6912="","",IFERROR(VALUE(MID($A6912,6,2)),""))</f>
        <v>0</v>
      </c>
      <c r="L6912" s="39">
        <f>IF(Txn!$K3462="","","طرف مقابل — "&amp;Txn!$K3462)</f>
        <v>0</v>
      </c>
      <c r="N6912" s="42">
        <f>IF($D6912="",0,COUNTIF(BankAccts,$D6912))</f>
        <v>0</v>
      </c>
    </row>
    <row r="6913" spans="1:14">
      <c r="A6913" s="38">
        <f>IF(Txn!$B3463="","",Txn!$B3463)</f>
        <v>0</v>
      </c>
      <c r="B6913" s="38">
        <f>IF(Txn!$B3463="","",Txn!$C3463)</f>
        <v>0</v>
      </c>
      <c r="C6913" s="39">
        <f>IF(Txn!$B3463="","","تراکنش بانکی")</f>
        <v>0</v>
      </c>
      <c r="D6913" s="38">
        <f>IF(Txn!$B3463="","",IF(Txn!$X3463="","",Txn!$X3463))</f>
        <v>0</v>
      </c>
      <c r="E6913" s="39">
        <f>IF($D6913="","",IFERROR(VLOOKUP($D6913,AcctTbl,2,0),""))</f>
        <v>0</v>
      </c>
      <c r="F6913" s="39">
        <f>IF($D6913="","",IFERROR(VLOOKUP($D6913,AcctTbl,3,0),""))</f>
        <v>0</v>
      </c>
      <c r="G6913" s="39">
        <f>IF(Txn!$B3463="","",Txn!$D3463)</f>
        <v>0</v>
      </c>
      <c r="H6913" s="38">
        <f>IF(Txn!$B3463="","",Txn!$E3463)</f>
        <v>0</v>
      </c>
      <c r="I6913" s="40">
        <f>IF(Txn!$B3463="",0,Txn!$O3463)</f>
        <v>0</v>
      </c>
      <c r="J6913" s="40">
        <f>IF(Txn!$B3463="",0,Txn!$P3463)</f>
        <v>0</v>
      </c>
      <c r="K6913" s="41">
        <f>IF($A6913="","",IFERROR(VALUE(MID($A6913,6,2)),""))</f>
        <v>0</v>
      </c>
      <c r="L6913" s="39">
        <f>IF(Txn!$K3463="","",Txn!$K3463)</f>
        <v>0</v>
      </c>
      <c r="N6913" s="42">
        <f>IF($D6913="",0,COUNTIF(BankAccts,$D6913))</f>
        <v>0</v>
      </c>
    </row>
    <row r="6914" spans="1:14">
      <c r="A6914" s="38">
        <f>IF(Txn!$B3463="","",Txn!$B3463)</f>
        <v>0</v>
      </c>
      <c r="B6914" s="38">
        <f>IF(Txn!$B3463="","",Txn!$C3463)</f>
        <v>0</v>
      </c>
      <c r="C6914" s="39">
        <f>IF(Txn!$B3463="","","تراکنش بانکی")</f>
        <v>0</v>
      </c>
      <c r="D6914" s="38">
        <f>IF(Txn!$B3463="","",IF(IF(Txn!$U3463="TRF",Txn!$Y3463,Txn!$Z3463)="","",IF(Txn!$U3463="TRF",Txn!$Y3463,Txn!$Z3463)))</f>
        <v>0</v>
      </c>
      <c r="E6914" s="39">
        <f>IF($D6914="","",IFERROR(VLOOKUP($D6914,AcctTbl,2,0),""))</f>
        <v>0</v>
      </c>
      <c r="F6914" s="39">
        <f>IF($D6914="","",IFERROR(VLOOKUP($D6914,AcctTbl,3,0),""))</f>
        <v>0</v>
      </c>
      <c r="G6914" s="39">
        <f>IF(Txn!$B3463="","",Txn!$D3463)</f>
        <v>0</v>
      </c>
      <c r="H6914" s="38">
        <f>IF(Txn!$B3463="","",Txn!$E3463)</f>
        <v>0</v>
      </c>
      <c r="I6914" s="40">
        <f>IF(Txn!$B3463="",0,Txn!$Q3463)</f>
        <v>0</v>
      </c>
      <c r="J6914" s="40">
        <f>IF(Txn!$B3463="",0,Txn!$R3463)</f>
        <v>0</v>
      </c>
      <c r="K6914" s="41">
        <f>IF($A6914="","",IFERROR(VALUE(MID($A6914,6,2)),""))</f>
        <v>0</v>
      </c>
      <c r="L6914" s="39">
        <f>IF(Txn!$K3463="","","طرف مقابل — "&amp;Txn!$K3463)</f>
        <v>0</v>
      </c>
      <c r="N6914" s="42">
        <f>IF($D6914="",0,COUNTIF(BankAccts,$D6914))</f>
        <v>0</v>
      </c>
    </row>
    <row r="6915" spans="1:14">
      <c r="A6915" s="38">
        <f>IF(Txn!$B3464="","",Txn!$B3464)</f>
        <v>0</v>
      </c>
      <c r="B6915" s="38">
        <f>IF(Txn!$B3464="","",Txn!$C3464)</f>
        <v>0</v>
      </c>
      <c r="C6915" s="39">
        <f>IF(Txn!$B3464="","","تراکنش بانکی")</f>
        <v>0</v>
      </c>
      <c r="D6915" s="38">
        <f>IF(Txn!$B3464="","",IF(Txn!$X3464="","",Txn!$X3464))</f>
        <v>0</v>
      </c>
      <c r="E6915" s="39">
        <f>IF($D6915="","",IFERROR(VLOOKUP($D6915,AcctTbl,2,0),""))</f>
        <v>0</v>
      </c>
      <c r="F6915" s="39">
        <f>IF($D6915="","",IFERROR(VLOOKUP($D6915,AcctTbl,3,0),""))</f>
        <v>0</v>
      </c>
      <c r="G6915" s="39">
        <f>IF(Txn!$B3464="","",Txn!$D3464)</f>
        <v>0</v>
      </c>
      <c r="H6915" s="38">
        <f>IF(Txn!$B3464="","",Txn!$E3464)</f>
        <v>0</v>
      </c>
      <c r="I6915" s="40">
        <f>IF(Txn!$B3464="",0,Txn!$O3464)</f>
        <v>0</v>
      </c>
      <c r="J6915" s="40">
        <f>IF(Txn!$B3464="",0,Txn!$P3464)</f>
        <v>0</v>
      </c>
      <c r="K6915" s="41">
        <f>IF($A6915="","",IFERROR(VALUE(MID($A6915,6,2)),""))</f>
        <v>0</v>
      </c>
      <c r="L6915" s="39">
        <f>IF(Txn!$K3464="","",Txn!$K3464)</f>
        <v>0</v>
      </c>
      <c r="N6915" s="42">
        <f>IF($D6915="",0,COUNTIF(BankAccts,$D6915))</f>
        <v>0</v>
      </c>
    </row>
    <row r="6916" spans="1:14">
      <c r="A6916" s="38">
        <f>IF(Txn!$B3464="","",Txn!$B3464)</f>
        <v>0</v>
      </c>
      <c r="B6916" s="38">
        <f>IF(Txn!$B3464="","",Txn!$C3464)</f>
        <v>0</v>
      </c>
      <c r="C6916" s="39">
        <f>IF(Txn!$B3464="","","تراکنش بانکی")</f>
        <v>0</v>
      </c>
      <c r="D6916" s="38">
        <f>IF(Txn!$B3464="","",IF(IF(Txn!$U3464="TRF",Txn!$Y3464,Txn!$Z3464)="","",IF(Txn!$U3464="TRF",Txn!$Y3464,Txn!$Z3464)))</f>
        <v>0</v>
      </c>
      <c r="E6916" s="39">
        <f>IF($D6916="","",IFERROR(VLOOKUP($D6916,AcctTbl,2,0),""))</f>
        <v>0</v>
      </c>
      <c r="F6916" s="39">
        <f>IF($D6916="","",IFERROR(VLOOKUP($D6916,AcctTbl,3,0),""))</f>
        <v>0</v>
      </c>
      <c r="G6916" s="39">
        <f>IF(Txn!$B3464="","",Txn!$D3464)</f>
        <v>0</v>
      </c>
      <c r="H6916" s="38">
        <f>IF(Txn!$B3464="","",Txn!$E3464)</f>
        <v>0</v>
      </c>
      <c r="I6916" s="40">
        <f>IF(Txn!$B3464="",0,Txn!$Q3464)</f>
        <v>0</v>
      </c>
      <c r="J6916" s="40">
        <f>IF(Txn!$B3464="",0,Txn!$R3464)</f>
        <v>0</v>
      </c>
      <c r="K6916" s="41">
        <f>IF($A6916="","",IFERROR(VALUE(MID($A6916,6,2)),""))</f>
        <v>0</v>
      </c>
      <c r="L6916" s="39">
        <f>IF(Txn!$K3464="","","طرف مقابل — "&amp;Txn!$K3464)</f>
        <v>0</v>
      </c>
      <c r="N6916" s="42">
        <f>IF($D6916="",0,COUNTIF(BankAccts,$D6916))</f>
        <v>0</v>
      </c>
    </row>
    <row r="6917" spans="1:14">
      <c r="A6917" s="38">
        <f>IF(Txn!$B3465="","",Txn!$B3465)</f>
        <v>0</v>
      </c>
      <c r="B6917" s="38">
        <f>IF(Txn!$B3465="","",Txn!$C3465)</f>
        <v>0</v>
      </c>
      <c r="C6917" s="39">
        <f>IF(Txn!$B3465="","","تراکنش بانکی")</f>
        <v>0</v>
      </c>
      <c r="D6917" s="38">
        <f>IF(Txn!$B3465="","",IF(Txn!$X3465="","",Txn!$X3465))</f>
        <v>0</v>
      </c>
      <c r="E6917" s="39">
        <f>IF($D6917="","",IFERROR(VLOOKUP($D6917,AcctTbl,2,0),""))</f>
        <v>0</v>
      </c>
      <c r="F6917" s="39">
        <f>IF($D6917="","",IFERROR(VLOOKUP($D6917,AcctTbl,3,0),""))</f>
        <v>0</v>
      </c>
      <c r="G6917" s="39">
        <f>IF(Txn!$B3465="","",Txn!$D3465)</f>
        <v>0</v>
      </c>
      <c r="H6917" s="38">
        <f>IF(Txn!$B3465="","",Txn!$E3465)</f>
        <v>0</v>
      </c>
      <c r="I6917" s="40">
        <f>IF(Txn!$B3465="",0,Txn!$O3465)</f>
        <v>0</v>
      </c>
      <c r="J6917" s="40">
        <f>IF(Txn!$B3465="",0,Txn!$P3465)</f>
        <v>0</v>
      </c>
      <c r="K6917" s="41">
        <f>IF($A6917="","",IFERROR(VALUE(MID($A6917,6,2)),""))</f>
        <v>0</v>
      </c>
      <c r="L6917" s="39">
        <f>IF(Txn!$K3465="","",Txn!$K3465)</f>
        <v>0</v>
      </c>
      <c r="N6917" s="42">
        <f>IF($D6917="",0,COUNTIF(BankAccts,$D6917))</f>
        <v>0</v>
      </c>
    </row>
    <row r="6918" spans="1:14">
      <c r="A6918" s="38">
        <f>IF(Txn!$B3465="","",Txn!$B3465)</f>
        <v>0</v>
      </c>
      <c r="B6918" s="38">
        <f>IF(Txn!$B3465="","",Txn!$C3465)</f>
        <v>0</v>
      </c>
      <c r="C6918" s="39">
        <f>IF(Txn!$B3465="","","تراکنش بانکی")</f>
        <v>0</v>
      </c>
      <c r="D6918" s="38">
        <f>IF(Txn!$B3465="","",IF(IF(Txn!$U3465="TRF",Txn!$Y3465,Txn!$Z3465)="","",IF(Txn!$U3465="TRF",Txn!$Y3465,Txn!$Z3465)))</f>
        <v>0</v>
      </c>
      <c r="E6918" s="39">
        <f>IF($D6918="","",IFERROR(VLOOKUP($D6918,AcctTbl,2,0),""))</f>
        <v>0</v>
      </c>
      <c r="F6918" s="39">
        <f>IF($D6918="","",IFERROR(VLOOKUP($D6918,AcctTbl,3,0),""))</f>
        <v>0</v>
      </c>
      <c r="G6918" s="39">
        <f>IF(Txn!$B3465="","",Txn!$D3465)</f>
        <v>0</v>
      </c>
      <c r="H6918" s="38">
        <f>IF(Txn!$B3465="","",Txn!$E3465)</f>
        <v>0</v>
      </c>
      <c r="I6918" s="40">
        <f>IF(Txn!$B3465="",0,Txn!$Q3465)</f>
        <v>0</v>
      </c>
      <c r="J6918" s="40">
        <f>IF(Txn!$B3465="",0,Txn!$R3465)</f>
        <v>0</v>
      </c>
      <c r="K6918" s="41">
        <f>IF($A6918="","",IFERROR(VALUE(MID($A6918,6,2)),""))</f>
        <v>0</v>
      </c>
      <c r="L6918" s="39">
        <f>IF(Txn!$K3465="","","طرف مقابل — "&amp;Txn!$K3465)</f>
        <v>0</v>
      </c>
      <c r="N6918" s="42">
        <f>IF($D6918="",0,COUNTIF(BankAccts,$D6918))</f>
        <v>0</v>
      </c>
    </row>
    <row r="6919" spans="1:14">
      <c r="A6919" s="38">
        <f>IF(Txn!$B3466="","",Txn!$B3466)</f>
        <v>0</v>
      </c>
      <c r="B6919" s="38">
        <f>IF(Txn!$B3466="","",Txn!$C3466)</f>
        <v>0</v>
      </c>
      <c r="C6919" s="39">
        <f>IF(Txn!$B3466="","","تراکنش بانکی")</f>
        <v>0</v>
      </c>
      <c r="D6919" s="38">
        <f>IF(Txn!$B3466="","",IF(Txn!$X3466="","",Txn!$X3466))</f>
        <v>0</v>
      </c>
      <c r="E6919" s="39">
        <f>IF($D6919="","",IFERROR(VLOOKUP($D6919,AcctTbl,2,0),""))</f>
        <v>0</v>
      </c>
      <c r="F6919" s="39">
        <f>IF($D6919="","",IFERROR(VLOOKUP($D6919,AcctTbl,3,0),""))</f>
        <v>0</v>
      </c>
      <c r="G6919" s="39">
        <f>IF(Txn!$B3466="","",Txn!$D3466)</f>
        <v>0</v>
      </c>
      <c r="H6919" s="38">
        <f>IF(Txn!$B3466="","",Txn!$E3466)</f>
        <v>0</v>
      </c>
      <c r="I6919" s="40">
        <f>IF(Txn!$B3466="",0,Txn!$O3466)</f>
        <v>0</v>
      </c>
      <c r="J6919" s="40">
        <f>IF(Txn!$B3466="",0,Txn!$P3466)</f>
        <v>0</v>
      </c>
      <c r="K6919" s="41">
        <f>IF($A6919="","",IFERROR(VALUE(MID($A6919,6,2)),""))</f>
        <v>0</v>
      </c>
      <c r="L6919" s="39">
        <f>IF(Txn!$K3466="","",Txn!$K3466)</f>
        <v>0</v>
      </c>
      <c r="N6919" s="42">
        <f>IF($D6919="",0,COUNTIF(BankAccts,$D6919))</f>
        <v>0</v>
      </c>
    </row>
    <row r="6920" spans="1:14">
      <c r="A6920" s="38">
        <f>IF(Txn!$B3466="","",Txn!$B3466)</f>
        <v>0</v>
      </c>
      <c r="B6920" s="38">
        <f>IF(Txn!$B3466="","",Txn!$C3466)</f>
        <v>0</v>
      </c>
      <c r="C6920" s="39">
        <f>IF(Txn!$B3466="","","تراکنش بانکی")</f>
        <v>0</v>
      </c>
      <c r="D6920" s="38">
        <f>IF(Txn!$B3466="","",IF(IF(Txn!$U3466="TRF",Txn!$Y3466,Txn!$Z3466)="","",IF(Txn!$U3466="TRF",Txn!$Y3466,Txn!$Z3466)))</f>
        <v>0</v>
      </c>
      <c r="E6920" s="39">
        <f>IF($D6920="","",IFERROR(VLOOKUP($D6920,AcctTbl,2,0),""))</f>
        <v>0</v>
      </c>
      <c r="F6920" s="39">
        <f>IF($D6920="","",IFERROR(VLOOKUP($D6920,AcctTbl,3,0),""))</f>
        <v>0</v>
      </c>
      <c r="G6920" s="39">
        <f>IF(Txn!$B3466="","",Txn!$D3466)</f>
        <v>0</v>
      </c>
      <c r="H6920" s="38">
        <f>IF(Txn!$B3466="","",Txn!$E3466)</f>
        <v>0</v>
      </c>
      <c r="I6920" s="40">
        <f>IF(Txn!$B3466="",0,Txn!$Q3466)</f>
        <v>0</v>
      </c>
      <c r="J6920" s="40">
        <f>IF(Txn!$B3466="",0,Txn!$R3466)</f>
        <v>0</v>
      </c>
      <c r="K6920" s="41">
        <f>IF($A6920="","",IFERROR(VALUE(MID($A6920,6,2)),""))</f>
        <v>0</v>
      </c>
      <c r="L6920" s="39">
        <f>IF(Txn!$K3466="","","طرف مقابل — "&amp;Txn!$K3466)</f>
        <v>0</v>
      </c>
      <c r="N6920" s="42">
        <f>IF($D6920="",0,COUNTIF(BankAccts,$D6920))</f>
        <v>0</v>
      </c>
    </row>
    <row r="6921" spans="1:14">
      <c r="A6921" s="38">
        <f>IF(Txn!$B3467="","",Txn!$B3467)</f>
        <v>0</v>
      </c>
      <c r="B6921" s="38">
        <f>IF(Txn!$B3467="","",Txn!$C3467)</f>
        <v>0</v>
      </c>
      <c r="C6921" s="39">
        <f>IF(Txn!$B3467="","","تراکنش بانکی")</f>
        <v>0</v>
      </c>
      <c r="D6921" s="38">
        <f>IF(Txn!$B3467="","",IF(Txn!$X3467="","",Txn!$X3467))</f>
        <v>0</v>
      </c>
      <c r="E6921" s="39">
        <f>IF($D6921="","",IFERROR(VLOOKUP($D6921,AcctTbl,2,0),""))</f>
        <v>0</v>
      </c>
      <c r="F6921" s="39">
        <f>IF($D6921="","",IFERROR(VLOOKUP($D6921,AcctTbl,3,0),""))</f>
        <v>0</v>
      </c>
      <c r="G6921" s="39">
        <f>IF(Txn!$B3467="","",Txn!$D3467)</f>
        <v>0</v>
      </c>
      <c r="H6921" s="38">
        <f>IF(Txn!$B3467="","",Txn!$E3467)</f>
        <v>0</v>
      </c>
      <c r="I6921" s="40">
        <f>IF(Txn!$B3467="",0,Txn!$O3467)</f>
        <v>0</v>
      </c>
      <c r="J6921" s="40">
        <f>IF(Txn!$B3467="",0,Txn!$P3467)</f>
        <v>0</v>
      </c>
      <c r="K6921" s="41">
        <f>IF($A6921="","",IFERROR(VALUE(MID($A6921,6,2)),""))</f>
        <v>0</v>
      </c>
      <c r="L6921" s="39">
        <f>IF(Txn!$K3467="","",Txn!$K3467)</f>
        <v>0</v>
      </c>
      <c r="N6921" s="42">
        <f>IF($D6921="",0,COUNTIF(BankAccts,$D6921))</f>
        <v>0</v>
      </c>
    </row>
    <row r="6922" spans="1:14">
      <c r="A6922" s="38">
        <f>IF(Txn!$B3467="","",Txn!$B3467)</f>
        <v>0</v>
      </c>
      <c r="B6922" s="38">
        <f>IF(Txn!$B3467="","",Txn!$C3467)</f>
        <v>0</v>
      </c>
      <c r="C6922" s="39">
        <f>IF(Txn!$B3467="","","تراکنش بانکی")</f>
        <v>0</v>
      </c>
      <c r="D6922" s="38">
        <f>IF(Txn!$B3467="","",IF(IF(Txn!$U3467="TRF",Txn!$Y3467,Txn!$Z3467)="","",IF(Txn!$U3467="TRF",Txn!$Y3467,Txn!$Z3467)))</f>
        <v>0</v>
      </c>
      <c r="E6922" s="39">
        <f>IF($D6922="","",IFERROR(VLOOKUP($D6922,AcctTbl,2,0),""))</f>
        <v>0</v>
      </c>
      <c r="F6922" s="39">
        <f>IF($D6922="","",IFERROR(VLOOKUP($D6922,AcctTbl,3,0),""))</f>
        <v>0</v>
      </c>
      <c r="G6922" s="39">
        <f>IF(Txn!$B3467="","",Txn!$D3467)</f>
        <v>0</v>
      </c>
      <c r="H6922" s="38">
        <f>IF(Txn!$B3467="","",Txn!$E3467)</f>
        <v>0</v>
      </c>
      <c r="I6922" s="40">
        <f>IF(Txn!$B3467="",0,Txn!$Q3467)</f>
        <v>0</v>
      </c>
      <c r="J6922" s="40">
        <f>IF(Txn!$B3467="",0,Txn!$R3467)</f>
        <v>0</v>
      </c>
      <c r="K6922" s="41">
        <f>IF($A6922="","",IFERROR(VALUE(MID($A6922,6,2)),""))</f>
        <v>0</v>
      </c>
      <c r="L6922" s="39">
        <f>IF(Txn!$K3467="","","طرف مقابل — "&amp;Txn!$K3467)</f>
        <v>0</v>
      </c>
      <c r="N6922" s="42">
        <f>IF($D6922="",0,COUNTIF(BankAccts,$D6922))</f>
        <v>0</v>
      </c>
    </row>
    <row r="6923" spans="1:14">
      <c r="A6923" s="38">
        <f>IF(Txn!$B3468="","",Txn!$B3468)</f>
        <v>0</v>
      </c>
      <c r="B6923" s="38">
        <f>IF(Txn!$B3468="","",Txn!$C3468)</f>
        <v>0</v>
      </c>
      <c r="C6923" s="39">
        <f>IF(Txn!$B3468="","","تراکنش بانکی")</f>
        <v>0</v>
      </c>
      <c r="D6923" s="38">
        <f>IF(Txn!$B3468="","",IF(Txn!$X3468="","",Txn!$X3468))</f>
        <v>0</v>
      </c>
      <c r="E6923" s="39">
        <f>IF($D6923="","",IFERROR(VLOOKUP($D6923,AcctTbl,2,0),""))</f>
        <v>0</v>
      </c>
      <c r="F6923" s="39">
        <f>IF($D6923="","",IFERROR(VLOOKUP($D6923,AcctTbl,3,0),""))</f>
        <v>0</v>
      </c>
      <c r="G6923" s="39">
        <f>IF(Txn!$B3468="","",Txn!$D3468)</f>
        <v>0</v>
      </c>
      <c r="H6923" s="38">
        <f>IF(Txn!$B3468="","",Txn!$E3468)</f>
        <v>0</v>
      </c>
      <c r="I6923" s="40">
        <f>IF(Txn!$B3468="",0,Txn!$O3468)</f>
        <v>0</v>
      </c>
      <c r="J6923" s="40">
        <f>IF(Txn!$B3468="",0,Txn!$P3468)</f>
        <v>0</v>
      </c>
      <c r="K6923" s="41">
        <f>IF($A6923="","",IFERROR(VALUE(MID($A6923,6,2)),""))</f>
        <v>0</v>
      </c>
      <c r="L6923" s="39">
        <f>IF(Txn!$K3468="","",Txn!$K3468)</f>
        <v>0</v>
      </c>
      <c r="N6923" s="42">
        <f>IF($D6923="",0,COUNTIF(BankAccts,$D6923))</f>
        <v>0</v>
      </c>
    </row>
    <row r="6924" spans="1:14">
      <c r="A6924" s="38">
        <f>IF(Txn!$B3468="","",Txn!$B3468)</f>
        <v>0</v>
      </c>
      <c r="B6924" s="38">
        <f>IF(Txn!$B3468="","",Txn!$C3468)</f>
        <v>0</v>
      </c>
      <c r="C6924" s="39">
        <f>IF(Txn!$B3468="","","تراکنش بانکی")</f>
        <v>0</v>
      </c>
      <c r="D6924" s="38">
        <f>IF(Txn!$B3468="","",IF(IF(Txn!$U3468="TRF",Txn!$Y3468,Txn!$Z3468)="","",IF(Txn!$U3468="TRF",Txn!$Y3468,Txn!$Z3468)))</f>
        <v>0</v>
      </c>
      <c r="E6924" s="39">
        <f>IF($D6924="","",IFERROR(VLOOKUP($D6924,AcctTbl,2,0),""))</f>
        <v>0</v>
      </c>
      <c r="F6924" s="39">
        <f>IF($D6924="","",IFERROR(VLOOKUP($D6924,AcctTbl,3,0),""))</f>
        <v>0</v>
      </c>
      <c r="G6924" s="39">
        <f>IF(Txn!$B3468="","",Txn!$D3468)</f>
        <v>0</v>
      </c>
      <c r="H6924" s="38">
        <f>IF(Txn!$B3468="","",Txn!$E3468)</f>
        <v>0</v>
      </c>
      <c r="I6924" s="40">
        <f>IF(Txn!$B3468="",0,Txn!$Q3468)</f>
        <v>0</v>
      </c>
      <c r="J6924" s="40">
        <f>IF(Txn!$B3468="",0,Txn!$R3468)</f>
        <v>0</v>
      </c>
      <c r="K6924" s="41">
        <f>IF($A6924="","",IFERROR(VALUE(MID($A6924,6,2)),""))</f>
        <v>0</v>
      </c>
      <c r="L6924" s="39">
        <f>IF(Txn!$K3468="","","طرف مقابل — "&amp;Txn!$K3468)</f>
        <v>0</v>
      </c>
      <c r="N6924" s="42">
        <f>IF($D6924="",0,COUNTIF(BankAccts,$D6924))</f>
        <v>0</v>
      </c>
    </row>
    <row r="6925" spans="1:14">
      <c r="A6925" s="38">
        <f>IF(Txn!$B3469="","",Txn!$B3469)</f>
        <v>0</v>
      </c>
      <c r="B6925" s="38">
        <f>IF(Txn!$B3469="","",Txn!$C3469)</f>
        <v>0</v>
      </c>
      <c r="C6925" s="39">
        <f>IF(Txn!$B3469="","","تراکنش بانکی")</f>
        <v>0</v>
      </c>
      <c r="D6925" s="38">
        <f>IF(Txn!$B3469="","",IF(Txn!$X3469="","",Txn!$X3469))</f>
        <v>0</v>
      </c>
      <c r="E6925" s="39">
        <f>IF($D6925="","",IFERROR(VLOOKUP($D6925,AcctTbl,2,0),""))</f>
        <v>0</v>
      </c>
      <c r="F6925" s="39">
        <f>IF($D6925="","",IFERROR(VLOOKUP($D6925,AcctTbl,3,0),""))</f>
        <v>0</v>
      </c>
      <c r="G6925" s="39">
        <f>IF(Txn!$B3469="","",Txn!$D3469)</f>
        <v>0</v>
      </c>
      <c r="H6925" s="38">
        <f>IF(Txn!$B3469="","",Txn!$E3469)</f>
        <v>0</v>
      </c>
      <c r="I6925" s="40">
        <f>IF(Txn!$B3469="",0,Txn!$O3469)</f>
        <v>0</v>
      </c>
      <c r="J6925" s="40">
        <f>IF(Txn!$B3469="",0,Txn!$P3469)</f>
        <v>0</v>
      </c>
      <c r="K6925" s="41">
        <f>IF($A6925="","",IFERROR(VALUE(MID($A6925,6,2)),""))</f>
        <v>0</v>
      </c>
      <c r="L6925" s="39">
        <f>IF(Txn!$K3469="","",Txn!$K3469)</f>
        <v>0</v>
      </c>
      <c r="N6925" s="42">
        <f>IF($D6925="",0,COUNTIF(BankAccts,$D6925))</f>
        <v>0</v>
      </c>
    </row>
    <row r="6926" spans="1:14">
      <c r="A6926" s="38">
        <f>IF(Txn!$B3469="","",Txn!$B3469)</f>
        <v>0</v>
      </c>
      <c r="B6926" s="38">
        <f>IF(Txn!$B3469="","",Txn!$C3469)</f>
        <v>0</v>
      </c>
      <c r="C6926" s="39">
        <f>IF(Txn!$B3469="","","تراکنش بانکی")</f>
        <v>0</v>
      </c>
      <c r="D6926" s="38">
        <f>IF(Txn!$B3469="","",IF(IF(Txn!$U3469="TRF",Txn!$Y3469,Txn!$Z3469)="","",IF(Txn!$U3469="TRF",Txn!$Y3469,Txn!$Z3469)))</f>
        <v>0</v>
      </c>
      <c r="E6926" s="39">
        <f>IF($D6926="","",IFERROR(VLOOKUP($D6926,AcctTbl,2,0),""))</f>
        <v>0</v>
      </c>
      <c r="F6926" s="39">
        <f>IF($D6926="","",IFERROR(VLOOKUP($D6926,AcctTbl,3,0),""))</f>
        <v>0</v>
      </c>
      <c r="G6926" s="39">
        <f>IF(Txn!$B3469="","",Txn!$D3469)</f>
        <v>0</v>
      </c>
      <c r="H6926" s="38">
        <f>IF(Txn!$B3469="","",Txn!$E3469)</f>
        <v>0</v>
      </c>
      <c r="I6926" s="40">
        <f>IF(Txn!$B3469="",0,Txn!$Q3469)</f>
        <v>0</v>
      </c>
      <c r="J6926" s="40">
        <f>IF(Txn!$B3469="",0,Txn!$R3469)</f>
        <v>0</v>
      </c>
      <c r="K6926" s="41">
        <f>IF($A6926="","",IFERROR(VALUE(MID($A6926,6,2)),""))</f>
        <v>0</v>
      </c>
      <c r="L6926" s="39">
        <f>IF(Txn!$K3469="","","طرف مقابل — "&amp;Txn!$K3469)</f>
        <v>0</v>
      </c>
      <c r="N6926" s="42">
        <f>IF($D6926="",0,COUNTIF(BankAccts,$D6926))</f>
        <v>0</v>
      </c>
    </row>
    <row r="6927" spans="1:14">
      <c r="A6927" s="38">
        <f>IF(Txn!$B3470="","",Txn!$B3470)</f>
        <v>0</v>
      </c>
      <c r="B6927" s="38">
        <f>IF(Txn!$B3470="","",Txn!$C3470)</f>
        <v>0</v>
      </c>
      <c r="C6927" s="39">
        <f>IF(Txn!$B3470="","","تراکنش بانکی")</f>
        <v>0</v>
      </c>
      <c r="D6927" s="38">
        <f>IF(Txn!$B3470="","",IF(Txn!$X3470="","",Txn!$X3470))</f>
        <v>0</v>
      </c>
      <c r="E6927" s="39">
        <f>IF($D6927="","",IFERROR(VLOOKUP($D6927,AcctTbl,2,0),""))</f>
        <v>0</v>
      </c>
      <c r="F6927" s="39">
        <f>IF($D6927="","",IFERROR(VLOOKUP($D6927,AcctTbl,3,0),""))</f>
        <v>0</v>
      </c>
      <c r="G6927" s="39">
        <f>IF(Txn!$B3470="","",Txn!$D3470)</f>
        <v>0</v>
      </c>
      <c r="H6927" s="38">
        <f>IF(Txn!$B3470="","",Txn!$E3470)</f>
        <v>0</v>
      </c>
      <c r="I6927" s="40">
        <f>IF(Txn!$B3470="",0,Txn!$O3470)</f>
        <v>0</v>
      </c>
      <c r="J6927" s="40">
        <f>IF(Txn!$B3470="",0,Txn!$P3470)</f>
        <v>0</v>
      </c>
      <c r="K6927" s="41">
        <f>IF($A6927="","",IFERROR(VALUE(MID($A6927,6,2)),""))</f>
        <v>0</v>
      </c>
      <c r="L6927" s="39">
        <f>IF(Txn!$K3470="","",Txn!$K3470)</f>
        <v>0</v>
      </c>
      <c r="N6927" s="42">
        <f>IF($D6927="",0,COUNTIF(BankAccts,$D6927))</f>
        <v>0</v>
      </c>
    </row>
    <row r="6928" spans="1:14">
      <c r="A6928" s="38">
        <f>IF(Txn!$B3470="","",Txn!$B3470)</f>
        <v>0</v>
      </c>
      <c r="B6928" s="38">
        <f>IF(Txn!$B3470="","",Txn!$C3470)</f>
        <v>0</v>
      </c>
      <c r="C6928" s="39">
        <f>IF(Txn!$B3470="","","تراکنش بانکی")</f>
        <v>0</v>
      </c>
      <c r="D6928" s="38">
        <f>IF(Txn!$B3470="","",IF(IF(Txn!$U3470="TRF",Txn!$Y3470,Txn!$Z3470)="","",IF(Txn!$U3470="TRF",Txn!$Y3470,Txn!$Z3470)))</f>
        <v>0</v>
      </c>
      <c r="E6928" s="39">
        <f>IF($D6928="","",IFERROR(VLOOKUP($D6928,AcctTbl,2,0),""))</f>
        <v>0</v>
      </c>
      <c r="F6928" s="39">
        <f>IF($D6928="","",IFERROR(VLOOKUP($D6928,AcctTbl,3,0),""))</f>
        <v>0</v>
      </c>
      <c r="G6928" s="39">
        <f>IF(Txn!$B3470="","",Txn!$D3470)</f>
        <v>0</v>
      </c>
      <c r="H6928" s="38">
        <f>IF(Txn!$B3470="","",Txn!$E3470)</f>
        <v>0</v>
      </c>
      <c r="I6928" s="40">
        <f>IF(Txn!$B3470="",0,Txn!$Q3470)</f>
        <v>0</v>
      </c>
      <c r="J6928" s="40">
        <f>IF(Txn!$B3470="",0,Txn!$R3470)</f>
        <v>0</v>
      </c>
      <c r="K6928" s="41">
        <f>IF($A6928="","",IFERROR(VALUE(MID($A6928,6,2)),""))</f>
        <v>0</v>
      </c>
      <c r="L6928" s="39">
        <f>IF(Txn!$K3470="","","طرف مقابل — "&amp;Txn!$K3470)</f>
        <v>0</v>
      </c>
      <c r="N6928" s="42">
        <f>IF($D6928="",0,COUNTIF(BankAccts,$D6928))</f>
        <v>0</v>
      </c>
    </row>
    <row r="6929" spans="1:14">
      <c r="A6929" s="38">
        <f>IF(Txn!$B3471="","",Txn!$B3471)</f>
        <v>0</v>
      </c>
      <c r="B6929" s="38">
        <f>IF(Txn!$B3471="","",Txn!$C3471)</f>
        <v>0</v>
      </c>
      <c r="C6929" s="39">
        <f>IF(Txn!$B3471="","","تراکنش بانکی")</f>
        <v>0</v>
      </c>
      <c r="D6929" s="38">
        <f>IF(Txn!$B3471="","",IF(Txn!$X3471="","",Txn!$X3471))</f>
        <v>0</v>
      </c>
      <c r="E6929" s="39">
        <f>IF($D6929="","",IFERROR(VLOOKUP($D6929,AcctTbl,2,0),""))</f>
        <v>0</v>
      </c>
      <c r="F6929" s="39">
        <f>IF($D6929="","",IFERROR(VLOOKUP($D6929,AcctTbl,3,0),""))</f>
        <v>0</v>
      </c>
      <c r="G6929" s="39">
        <f>IF(Txn!$B3471="","",Txn!$D3471)</f>
        <v>0</v>
      </c>
      <c r="H6929" s="38">
        <f>IF(Txn!$B3471="","",Txn!$E3471)</f>
        <v>0</v>
      </c>
      <c r="I6929" s="40">
        <f>IF(Txn!$B3471="",0,Txn!$O3471)</f>
        <v>0</v>
      </c>
      <c r="J6929" s="40">
        <f>IF(Txn!$B3471="",0,Txn!$P3471)</f>
        <v>0</v>
      </c>
      <c r="K6929" s="41">
        <f>IF($A6929="","",IFERROR(VALUE(MID($A6929,6,2)),""))</f>
        <v>0</v>
      </c>
      <c r="L6929" s="39">
        <f>IF(Txn!$K3471="","",Txn!$K3471)</f>
        <v>0</v>
      </c>
      <c r="N6929" s="42">
        <f>IF($D6929="",0,COUNTIF(BankAccts,$D6929))</f>
        <v>0</v>
      </c>
    </row>
    <row r="6930" spans="1:14">
      <c r="A6930" s="38">
        <f>IF(Txn!$B3471="","",Txn!$B3471)</f>
        <v>0</v>
      </c>
      <c r="B6930" s="38">
        <f>IF(Txn!$B3471="","",Txn!$C3471)</f>
        <v>0</v>
      </c>
      <c r="C6930" s="39">
        <f>IF(Txn!$B3471="","","تراکنش بانکی")</f>
        <v>0</v>
      </c>
      <c r="D6930" s="38">
        <f>IF(Txn!$B3471="","",IF(IF(Txn!$U3471="TRF",Txn!$Y3471,Txn!$Z3471)="","",IF(Txn!$U3471="TRF",Txn!$Y3471,Txn!$Z3471)))</f>
        <v>0</v>
      </c>
      <c r="E6930" s="39">
        <f>IF($D6930="","",IFERROR(VLOOKUP($D6930,AcctTbl,2,0),""))</f>
        <v>0</v>
      </c>
      <c r="F6930" s="39">
        <f>IF($D6930="","",IFERROR(VLOOKUP($D6930,AcctTbl,3,0),""))</f>
        <v>0</v>
      </c>
      <c r="G6930" s="39">
        <f>IF(Txn!$B3471="","",Txn!$D3471)</f>
        <v>0</v>
      </c>
      <c r="H6930" s="38">
        <f>IF(Txn!$B3471="","",Txn!$E3471)</f>
        <v>0</v>
      </c>
      <c r="I6930" s="40">
        <f>IF(Txn!$B3471="",0,Txn!$Q3471)</f>
        <v>0</v>
      </c>
      <c r="J6930" s="40">
        <f>IF(Txn!$B3471="",0,Txn!$R3471)</f>
        <v>0</v>
      </c>
      <c r="K6930" s="41">
        <f>IF($A6930="","",IFERROR(VALUE(MID($A6930,6,2)),""))</f>
        <v>0</v>
      </c>
      <c r="L6930" s="39">
        <f>IF(Txn!$K3471="","","طرف مقابل — "&amp;Txn!$K3471)</f>
        <v>0</v>
      </c>
      <c r="N6930" s="42">
        <f>IF($D6930="",0,COUNTIF(BankAccts,$D6930))</f>
        <v>0</v>
      </c>
    </row>
    <row r="6931" spans="1:14">
      <c r="A6931" s="38">
        <f>IF(Txn!$B3472="","",Txn!$B3472)</f>
        <v>0</v>
      </c>
      <c r="B6931" s="38">
        <f>IF(Txn!$B3472="","",Txn!$C3472)</f>
        <v>0</v>
      </c>
      <c r="C6931" s="39">
        <f>IF(Txn!$B3472="","","تراکنش بانکی")</f>
        <v>0</v>
      </c>
      <c r="D6931" s="38">
        <f>IF(Txn!$B3472="","",IF(Txn!$X3472="","",Txn!$X3472))</f>
        <v>0</v>
      </c>
      <c r="E6931" s="39">
        <f>IF($D6931="","",IFERROR(VLOOKUP($D6931,AcctTbl,2,0),""))</f>
        <v>0</v>
      </c>
      <c r="F6931" s="39">
        <f>IF($D6931="","",IFERROR(VLOOKUP($D6931,AcctTbl,3,0),""))</f>
        <v>0</v>
      </c>
      <c r="G6931" s="39">
        <f>IF(Txn!$B3472="","",Txn!$D3472)</f>
        <v>0</v>
      </c>
      <c r="H6931" s="38">
        <f>IF(Txn!$B3472="","",Txn!$E3472)</f>
        <v>0</v>
      </c>
      <c r="I6931" s="40">
        <f>IF(Txn!$B3472="",0,Txn!$O3472)</f>
        <v>0</v>
      </c>
      <c r="J6931" s="40">
        <f>IF(Txn!$B3472="",0,Txn!$P3472)</f>
        <v>0</v>
      </c>
      <c r="K6931" s="41">
        <f>IF($A6931="","",IFERROR(VALUE(MID($A6931,6,2)),""))</f>
        <v>0</v>
      </c>
      <c r="L6931" s="39">
        <f>IF(Txn!$K3472="","",Txn!$K3472)</f>
        <v>0</v>
      </c>
      <c r="N6931" s="42">
        <f>IF($D6931="",0,COUNTIF(BankAccts,$D6931))</f>
        <v>0</v>
      </c>
    </row>
    <row r="6932" spans="1:14">
      <c r="A6932" s="38">
        <f>IF(Txn!$B3472="","",Txn!$B3472)</f>
        <v>0</v>
      </c>
      <c r="B6932" s="38">
        <f>IF(Txn!$B3472="","",Txn!$C3472)</f>
        <v>0</v>
      </c>
      <c r="C6932" s="39">
        <f>IF(Txn!$B3472="","","تراکنش بانکی")</f>
        <v>0</v>
      </c>
      <c r="D6932" s="38">
        <f>IF(Txn!$B3472="","",IF(IF(Txn!$U3472="TRF",Txn!$Y3472,Txn!$Z3472)="","",IF(Txn!$U3472="TRF",Txn!$Y3472,Txn!$Z3472)))</f>
        <v>0</v>
      </c>
      <c r="E6932" s="39">
        <f>IF($D6932="","",IFERROR(VLOOKUP($D6932,AcctTbl,2,0),""))</f>
        <v>0</v>
      </c>
      <c r="F6932" s="39">
        <f>IF($D6932="","",IFERROR(VLOOKUP($D6932,AcctTbl,3,0),""))</f>
        <v>0</v>
      </c>
      <c r="G6932" s="39">
        <f>IF(Txn!$B3472="","",Txn!$D3472)</f>
        <v>0</v>
      </c>
      <c r="H6932" s="38">
        <f>IF(Txn!$B3472="","",Txn!$E3472)</f>
        <v>0</v>
      </c>
      <c r="I6932" s="40">
        <f>IF(Txn!$B3472="",0,Txn!$Q3472)</f>
        <v>0</v>
      </c>
      <c r="J6932" s="40">
        <f>IF(Txn!$B3472="",0,Txn!$R3472)</f>
        <v>0</v>
      </c>
      <c r="K6932" s="41">
        <f>IF($A6932="","",IFERROR(VALUE(MID($A6932,6,2)),""))</f>
        <v>0</v>
      </c>
      <c r="L6932" s="39">
        <f>IF(Txn!$K3472="","","طرف مقابل — "&amp;Txn!$K3472)</f>
        <v>0</v>
      </c>
      <c r="N6932" s="42">
        <f>IF($D6932="",0,COUNTIF(BankAccts,$D6932))</f>
        <v>0</v>
      </c>
    </row>
    <row r="6933" spans="1:14">
      <c r="A6933" s="38">
        <f>IF(Txn!$B3473="","",Txn!$B3473)</f>
        <v>0</v>
      </c>
      <c r="B6933" s="38">
        <f>IF(Txn!$B3473="","",Txn!$C3473)</f>
        <v>0</v>
      </c>
      <c r="C6933" s="39">
        <f>IF(Txn!$B3473="","","تراکنش بانکی")</f>
        <v>0</v>
      </c>
      <c r="D6933" s="38">
        <f>IF(Txn!$B3473="","",IF(Txn!$X3473="","",Txn!$X3473))</f>
        <v>0</v>
      </c>
      <c r="E6933" s="39">
        <f>IF($D6933="","",IFERROR(VLOOKUP($D6933,AcctTbl,2,0),""))</f>
        <v>0</v>
      </c>
      <c r="F6933" s="39">
        <f>IF($D6933="","",IFERROR(VLOOKUP($D6933,AcctTbl,3,0),""))</f>
        <v>0</v>
      </c>
      <c r="G6933" s="39">
        <f>IF(Txn!$B3473="","",Txn!$D3473)</f>
        <v>0</v>
      </c>
      <c r="H6933" s="38">
        <f>IF(Txn!$B3473="","",Txn!$E3473)</f>
        <v>0</v>
      </c>
      <c r="I6933" s="40">
        <f>IF(Txn!$B3473="",0,Txn!$O3473)</f>
        <v>0</v>
      </c>
      <c r="J6933" s="40">
        <f>IF(Txn!$B3473="",0,Txn!$P3473)</f>
        <v>0</v>
      </c>
      <c r="K6933" s="41">
        <f>IF($A6933="","",IFERROR(VALUE(MID($A6933,6,2)),""))</f>
        <v>0</v>
      </c>
      <c r="L6933" s="39">
        <f>IF(Txn!$K3473="","",Txn!$K3473)</f>
        <v>0</v>
      </c>
      <c r="N6933" s="42">
        <f>IF($D6933="",0,COUNTIF(BankAccts,$D6933))</f>
        <v>0</v>
      </c>
    </row>
    <row r="6934" spans="1:14">
      <c r="A6934" s="38">
        <f>IF(Txn!$B3473="","",Txn!$B3473)</f>
        <v>0</v>
      </c>
      <c r="B6934" s="38">
        <f>IF(Txn!$B3473="","",Txn!$C3473)</f>
        <v>0</v>
      </c>
      <c r="C6934" s="39">
        <f>IF(Txn!$B3473="","","تراکنش بانکی")</f>
        <v>0</v>
      </c>
      <c r="D6934" s="38">
        <f>IF(Txn!$B3473="","",IF(IF(Txn!$U3473="TRF",Txn!$Y3473,Txn!$Z3473)="","",IF(Txn!$U3473="TRF",Txn!$Y3473,Txn!$Z3473)))</f>
        <v>0</v>
      </c>
      <c r="E6934" s="39">
        <f>IF($D6934="","",IFERROR(VLOOKUP($D6934,AcctTbl,2,0),""))</f>
        <v>0</v>
      </c>
      <c r="F6934" s="39">
        <f>IF($D6934="","",IFERROR(VLOOKUP($D6934,AcctTbl,3,0),""))</f>
        <v>0</v>
      </c>
      <c r="G6934" s="39">
        <f>IF(Txn!$B3473="","",Txn!$D3473)</f>
        <v>0</v>
      </c>
      <c r="H6934" s="38">
        <f>IF(Txn!$B3473="","",Txn!$E3473)</f>
        <v>0</v>
      </c>
      <c r="I6934" s="40">
        <f>IF(Txn!$B3473="",0,Txn!$Q3473)</f>
        <v>0</v>
      </c>
      <c r="J6934" s="40">
        <f>IF(Txn!$B3473="",0,Txn!$R3473)</f>
        <v>0</v>
      </c>
      <c r="K6934" s="41">
        <f>IF($A6934="","",IFERROR(VALUE(MID($A6934,6,2)),""))</f>
        <v>0</v>
      </c>
      <c r="L6934" s="39">
        <f>IF(Txn!$K3473="","","طرف مقابل — "&amp;Txn!$K3473)</f>
        <v>0</v>
      </c>
      <c r="N6934" s="42">
        <f>IF($D6934="",0,COUNTIF(BankAccts,$D6934))</f>
        <v>0</v>
      </c>
    </row>
    <row r="6935" spans="1:14">
      <c r="A6935" s="38">
        <f>IF(Txn!$B3474="","",Txn!$B3474)</f>
        <v>0</v>
      </c>
      <c r="B6935" s="38">
        <f>IF(Txn!$B3474="","",Txn!$C3474)</f>
        <v>0</v>
      </c>
      <c r="C6935" s="39">
        <f>IF(Txn!$B3474="","","تراکنش بانکی")</f>
        <v>0</v>
      </c>
      <c r="D6935" s="38">
        <f>IF(Txn!$B3474="","",IF(Txn!$X3474="","",Txn!$X3474))</f>
        <v>0</v>
      </c>
      <c r="E6935" s="39">
        <f>IF($D6935="","",IFERROR(VLOOKUP($D6935,AcctTbl,2,0),""))</f>
        <v>0</v>
      </c>
      <c r="F6935" s="39">
        <f>IF($D6935="","",IFERROR(VLOOKUP($D6935,AcctTbl,3,0),""))</f>
        <v>0</v>
      </c>
      <c r="G6935" s="39">
        <f>IF(Txn!$B3474="","",Txn!$D3474)</f>
        <v>0</v>
      </c>
      <c r="H6935" s="38">
        <f>IF(Txn!$B3474="","",Txn!$E3474)</f>
        <v>0</v>
      </c>
      <c r="I6935" s="40">
        <f>IF(Txn!$B3474="",0,Txn!$O3474)</f>
        <v>0</v>
      </c>
      <c r="J6935" s="40">
        <f>IF(Txn!$B3474="",0,Txn!$P3474)</f>
        <v>0</v>
      </c>
      <c r="K6935" s="41">
        <f>IF($A6935="","",IFERROR(VALUE(MID($A6935,6,2)),""))</f>
        <v>0</v>
      </c>
      <c r="L6935" s="39">
        <f>IF(Txn!$K3474="","",Txn!$K3474)</f>
        <v>0</v>
      </c>
      <c r="N6935" s="42">
        <f>IF($D6935="",0,COUNTIF(BankAccts,$D6935))</f>
        <v>0</v>
      </c>
    </row>
    <row r="6936" spans="1:14">
      <c r="A6936" s="38">
        <f>IF(Txn!$B3474="","",Txn!$B3474)</f>
        <v>0</v>
      </c>
      <c r="B6936" s="38">
        <f>IF(Txn!$B3474="","",Txn!$C3474)</f>
        <v>0</v>
      </c>
      <c r="C6936" s="39">
        <f>IF(Txn!$B3474="","","تراکنش بانکی")</f>
        <v>0</v>
      </c>
      <c r="D6936" s="38">
        <f>IF(Txn!$B3474="","",IF(IF(Txn!$U3474="TRF",Txn!$Y3474,Txn!$Z3474)="","",IF(Txn!$U3474="TRF",Txn!$Y3474,Txn!$Z3474)))</f>
        <v>0</v>
      </c>
      <c r="E6936" s="39">
        <f>IF($D6936="","",IFERROR(VLOOKUP($D6936,AcctTbl,2,0),""))</f>
        <v>0</v>
      </c>
      <c r="F6936" s="39">
        <f>IF($D6936="","",IFERROR(VLOOKUP($D6936,AcctTbl,3,0),""))</f>
        <v>0</v>
      </c>
      <c r="G6936" s="39">
        <f>IF(Txn!$B3474="","",Txn!$D3474)</f>
        <v>0</v>
      </c>
      <c r="H6936" s="38">
        <f>IF(Txn!$B3474="","",Txn!$E3474)</f>
        <v>0</v>
      </c>
      <c r="I6936" s="40">
        <f>IF(Txn!$B3474="",0,Txn!$Q3474)</f>
        <v>0</v>
      </c>
      <c r="J6936" s="40">
        <f>IF(Txn!$B3474="",0,Txn!$R3474)</f>
        <v>0</v>
      </c>
      <c r="K6936" s="41">
        <f>IF($A6936="","",IFERROR(VALUE(MID($A6936,6,2)),""))</f>
        <v>0</v>
      </c>
      <c r="L6936" s="39">
        <f>IF(Txn!$K3474="","","طرف مقابل — "&amp;Txn!$K3474)</f>
        <v>0</v>
      </c>
      <c r="N6936" s="42">
        <f>IF($D6936="",0,COUNTIF(BankAccts,$D6936))</f>
        <v>0</v>
      </c>
    </row>
    <row r="6937" spans="1:14">
      <c r="A6937" s="38">
        <f>IF(Txn!$B3475="","",Txn!$B3475)</f>
        <v>0</v>
      </c>
      <c r="B6937" s="38">
        <f>IF(Txn!$B3475="","",Txn!$C3475)</f>
        <v>0</v>
      </c>
      <c r="C6937" s="39">
        <f>IF(Txn!$B3475="","","تراکنش بانکی")</f>
        <v>0</v>
      </c>
      <c r="D6937" s="38">
        <f>IF(Txn!$B3475="","",IF(Txn!$X3475="","",Txn!$X3475))</f>
        <v>0</v>
      </c>
      <c r="E6937" s="39">
        <f>IF($D6937="","",IFERROR(VLOOKUP($D6937,AcctTbl,2,0),""))</f>
        <v>0</v>
      </c>
      <c r="F6937" s="39">
        <f>IF($D6937="","",IFERROR(VLOOKUP($D6937,AcctTbl,3,0),""))</f>
        <v>0</v>
      </c>
      <c r="G6937" s="39">
        <f>IF(Txn!$B3475="","",Txn!$D3475)</f>
        <v>0</v>
      </c>
      <c r="H6937" s="38">
        <f>IF(Txn!$B3475="","",Txn!$E3475)</f>
        <v>0</v>
      </c>
      <c r="I6937" s="40">
        <f>IF(Txn!$B3475="",0,Txn!$O3475)</f>
        <v>0</v>
      </c>
      <c r="J6937" s="40">
        <f>IF(Txn!$B3475="",0,Txn!$P3475)</f>
        <v>0</v>
      </c>
      <c r="K6937" s="41">
        <f>IF($A6937="","",IFERROR(VALUE(MID($A6937,6,2)),""))</f>
        <v>0</v>
      </c>
      <c r="L6937" s="39">
        <f>IF(Txn!$K3475="","",Txn!$K3475)</f>
        <v>0</v>
      </c>
      <c r="N6937" s="42">
        <f>IF($D6937="",0,COUNTIF(BankAccts,$D6937))</f>
        <v>0</v>
      </c>
    </row>
    <row r="6938" spans="1:14">
      <c r="A6938" s="38">
        <f>IF(Txn!$B3475="","",Txn!$B3475)</f>
        <v>0</v>
      </c>
      <c r="B6938" s="38">
        <f>IF(Txn!$B3475="","",Txn!$C3475)</f>
        <v>0</v>
      </c>
      <c r="C6938" s="39">
        <f>IF(Txn!$B3475="","","تراکنش بانکی")</f>
        <v>0</v>
      </c>
      <c r="D6938" s="38">
        <f>IF(Txn!$B3475="","",IF(IF(Txn!$U3475="TRF",Txn!$Y3475,Txn!$Z3475)="","",IF(Txn!$U3475="TRF",Txn!$Y3475,Txn!$Z3475)))</f>
        <v>0</v>
      </c>
      <c r="E6938" s="39">
        <f>IF($D6938="","",IFERROR(VLOOKUP($D6938,AcctTbl,2,0),""))</f>
        <v>0</v>
      </c>
      <c r="F6938" s="39">
        <f>IF($D6938="","",IFERROR(VLOOKUP($D6938,AcctTbl,3,0),""))</f>
        <v>0</v>
      </c>
      <c r="G6938" s="39">
        <f>IF(Txn!$B3475="","",Txn!$D3475)</f>
        <v>0</v>
      </c>
      <c r="H6938" s="38">
        <f>IF(Txn!$B3475="","",Txn!$E3475)</f>
        <v>0</v>
      </c>
      <c r="I6938" s="40">
        <f>IF(Txn!$B3475="",0,Txn!$Q3475)</f>
        <v>0</v>
      </c>
      <c r="J6938" s="40">
        <f>IF(Txn!$B3475="",0,Txn!$R3475)</f>
        <v>0</v>
      </c>
      <c r="K6938" s="41">
        <f>IF($A6938="","",IFERROR(VALUE(MID($A6938,6,2)),""))</f>
        <v>0</v>
      </c>
      <c r="L6938" s="39">
        <f>IF(Txn!$K3475="","","طرف مقابل — "&amp;Txn!$K3475)</f>
        <v>0</v>
      </c>
      <c r="N6938" s="42">
        <f>IF($D6938="",0,COUNTIF(BankAccts,$D6938))</f>
        <v>0</v>
      </c>
    </row>
    <row r="6939" spans="1:14">
      <c r="A6939" s="38">
        <f>IF(Txn!$B3476="","",Txn!$B3476)</f>
        <v>0</v>
      </c>
      <c r="B6939" s="38">
        <f>IF(Txn!$B3476="","",Txn!$C3476)</f>
        <v>0</v>
      </c>
      <c r="C6939" s="39">
        <f>IF(Txn!$B3476="","","تراکنش بانکی")</f>
        <v>0</v>
      </c>
      <c r="D6939" s="38">
        <f>IF(Txn!$B3476="","",IF(Txn!$X3476="","",Txn!$X3476))</f>
        <v>0</v>
      </c>
      <c r="E6939" s="39">
        <f>IF($D6939="","",IFERROR(VLOOKUP($D6939,AcctTbl,2,0),""))</f>
        <v>0</v>
      </c>
      <c r="F6939" s="39">
        <f>IF($D6939="","",IFERROR(VLOOKUP($D6939,AcctTbl,3,0),""))</f>
        <v>0</v>
      </c>
      <c r="G6939" s="39">
        <f>IF(Txn!$B3476="","",Txn!$D3476)</f>
        <v>0</v>
      </c>
      <c r="H6939" s="38">
        <f>IF(Txn!$B3476="","",Txn!$E3476)</f>
        <v>0</v>
      </c>
      <c r="I6939" s="40">
        <f>IF(Txn!$B3476="",0,Txn!$O3476)</f>
        <v>0</v>
      </c>
      <c r="J6939" s="40">
        <f>IF(Txn!$B3476="",0,Txn!$P3476)</f>
        <v>0</v>
      </c>
      <c r="K6939" s="41">
        <f>IF($A6939="","",IFERROR(VALUE(MID($A6939,6,2)),""))</f>
        <v>0</v>
      </c>
      <c r="L6939" s="39">
        <f>IF(Txn!$K3476="","",Txn!$K3476)</f>
        <v>0</v>
      </c>
      <c r="N6939" s="42">
        <f>IF($D6939="",0,COUNTIF(BankAccts,$D6939))</f>
        <v>0</v>
      </c>
    </row>
    <row r="6940" spans="1:14">
      <c r="A6940" s="38">
        <f>IF(Txn!$B3476="","",Txn!$B3476)</f>
        <v>0</v>
      </c>
      <c r="B6940" s="38">
        <f>IF(Txn!$B3476="","",Txn!$C3476)</f>
        <v>0</v>
      </c>
      <c r="C6940" s="39">
        <f>IF(Txn!$B3476="","","تراکنش بانکی")</f>
        <v>0</v>
      </c>
      <c r="D6940" s="38">
        <f>IF(Txn!$B3476="","",IF(IF(Txn!$U3476="TRF",Txn!$Y3476,Txn!$Z3476)="","",IF(Txn!$U3476="TRF",Txn!$Y3476,Txn!$Z3476)))</f>
        <v>0</v>
      </c>
      <c r="E6940" s="39">
        <f>IF($D6940="","",IFERROR(VLOOKUP($D6940,AcctTbl,2,0),""))</f>
        <v>0</v>
      </c>
      <c r="F6940" s="39">
        <f>IF($D6940="","",IFERROR(VLOOKUP($D6940,AcctTbl,3,0),""))</f>
        <v>0</v>
      </c>
      <c r="G6940" s="39">
        <f>IF(Txn!$B3476="","",Txn!$D3476)</f>
        <v>0</v>
      </c>
      <c r="H6940" s="38">
        <f>IF(Txn!$B3476="","",Txn!$E3476)</f>
        <v>0</v>
      </c>
      <c r="I6940" s="40">
        <f>IF(Txn!$B3476="",0,Txn!$Q3476)</f>
        <v>0</v>
      </c>
      <c r="J6940" s="40">
        <f>IF(Txn!$B3476="",0,Txn!$R3476)</f>
        <v>0</v>
      </c>
      <c r="K6940" s="41">
        <f>IF($A6940="","",IFERROR(VALUE(MID($A6940,6,2)),""))</f>
        <v>0</v>
      </c>
      <c r="L6940" s="39">
        <f>IF(Txn!$K3476="","","طرف مقابل — "&amp;Txn!$K3476)</f>
        <v>0</v>
      </c>
      <c r="N6940" s="42">
        <f>IF($D6940="",0,COUNTIF(BankAccts,$D6940))</f>
        <v>0</v>
      </c>
    </row>
    <row r="6941" spans="1:14">
      <c r="A6941" s="38">
        <f>IF(Txn!$B3477="","",Txn!$B3477)</f>
        <v>0</v>
      </c>
      <c r="B6941" s="38">
        <f>IF(Txn!$B3477="","",Txn!$C3477)</f>
        <v>0</v>
      </c>
      <c r="C6941" s="39">
        <f>IF(Txn!$B3477="","","تراکنش بانکی")</f>
        <v>0</v>
      </c>
      <c r="D6941" s="38">
        <f>IF(Txn!$B3477="","",IF(Txn!$X3477="","",Txn!$X3477))</f>
        <v>0</v>
      </c>
      <c r="E6941" s="39">
        <f>IF($D6941="","",IFERROR(VLOOKUP($D6941,AcctTbl,2,0),""))</f>
        <v>0</v>
      </c>
      <c r="F6941" s="39">
        <f>IF($D6941="","",IFERROR(VLOOKUP($D6941,AcctTbl,3,0),""))</f>
        <v>0</v>
      </c>
      <c r="G6941" s="39">
        <f>IF(Txn!$B3477="","",Txn!$D3477)</f>
        <v>0</v>
      </c>
      <c r="H6941" s="38">
        <f>IF(Txn!$B3477="","",Txn!$E3477)</f>
        <v>0</v>
      </c>
      <c r="I6941" s="40">
        <f>IF(Txn!$B3477="",0,Txn!$O3477)</f>
        <v>0</v>
      </c>
      <c r="J6941" s="40">
        <f>IF(Txn!$B3477="",0,Txn!$P3477)</f>
        <v>0</v>
      </c>
      <c r="K6941" s="41">
        <f>IF($A6941="","",IFERROR(VALUE(MID($A6941,6,2)),""))</f>
        <v>0</v>
      </c>
      <c r="L6941" s="39">
        <f>IF(Txn!$K3477="","",Txn!$K3477)</f>
        <v>0</v>
      </c>
      <c r="N6941" s="42">
        <f>IF($D6941="",0,COUNTIF(BankAccts,$D6941))</f>
        <v>0</v>
      </c>
    </row>
    <row r="6942" spans="1:14">
      <c r="A6942" s="38">
        <f>IF(Txn!$B3477="","",Txn!$B3477)</f>
        <v>0</v>
      </c>
      <c r="B6942" s="38">
        <f>IF(Txn!$B3477="","",Txn!$C3477)</f>
        <v>0</v>
      </c>
      <c r="C6942" s="39">
        <f>IF(Txn!$B3477="","","تراکنش بانکی")</f>
        <v>0</v>
      </c>
      <c r="D6942" s="38">
        <f>IF(Txn!$B3477="","",IF(IF(Txn!$U3477="TRF",Txn!$Y3477,Txn!$Z3477)="","",IF(Txn!$U3477="TRF",Txn!$Y3477,Txn!$Z3477)))</f>
        <v>0</v>
      </c>
      <c r="E6942" s="39">
        <f>IF($D6942="","",IFERROR(VLOOKUP($D6942,AcctTbl,2,0),""))</f>
        <v>0</v>
      </c>
      <c r="F6942" s="39">
        <f>IF($D6942="","",IFERROR(VLOOKUP($D6942,AcctTbl,3,0),""))</f>
        <v>0</v>
      </c>
      <c r="G6942" s="39">
        <f>IF(Txn!$B3477="","",Txn!$D3477)</f>
        <v>0</v>
      </c>
      <c r="H6942" s="38">
        <f>IF(Txn!$B3477="","",Txn!$E3477)</f>
        <v>0</v>
      </c>
      <c r="I6942" s="40">
        <f>IF(Txn!$B3477="",0,Txn!$Q3477)</f>
        <v>0</v>
      </c>
      <c r="J6942" s="40">
        <f>IF(Txn!$B3477="",0,Txn!$R3477)</f>
        <v>0</v>
      </c>
      <c r="K6942" s="41">
        <f>IF($A6942="","",IFERROR(VALUE(MID($A6942,6,2)),""))</f>
        <v>0</v>
      </c>
      <c r="L6942" s="39">
        <f>IF(Txn!$K3477="","","طرف مقابل — "&amp;Txn!$K3477)</f>
        <v>0</v>
      </c>
      <c r="N6942" s="42">
        <f>IF($D6942="",0,COUNTIF(BankAccts,$D6942))</f>
        <v>0</v>
      </c>
    </row>
    <row r="6943" spans="1:14">
      <c r="A6943" s="38">
        <f>IF(Txn!$B3478="","",Txn!$B3478)</f>
        <v>0</v>
      </c>
      <c r="B6943" s="38">
        <f>IF(Txn!$B3478="","",Txn!$C3478)</f>
        <v>0</v>
      </c>
      <c r="C6943" s="39">
        <f>IF(Txn!$B3478="","","تراکنش بانکی")</f>
        <v>0</v>
      </c>
      <c r="D6943" s="38">
        <f>IF(Txn!$B3478="","",IF(Txn!$X3478="","",Txn!$X3478))</f>
        <v>0</v>
      </c>
      <c r="E6943" s="39">
        <f>IF($D6943="","",IFERROR(VLOOKUP($D6943,AcctTbl,2,0),""))</f>
        <v>0</v>
      </c>
      <c r="F6943" s="39">
        <f>IF($D6943="","",IFERROR(VLOOKUP($D6943,AcctTbl,3,0),""))</f>
        <v>0</v>
      </c>
      <c r="G6943" s="39">
        <f>IF(Txn!$B3478="","",Txn!$D3478)</f>
        <v>0</v>
      </c>
      <c r="H6943" s="38">
        <f>IF(Txn!$B3478="","",Txn!$E3478)</f>
        <v>0</v>
      </c>
      <c r="I6943" s="40">
        <f>IF(Txn!$B3478="",0,Txn!$O3478)</f>
        <v>0</v>
      </c>
      <c r="J6943" s="40">
        <f>IF(Txn!$B3478="",0,Txn!$P3478)</f>
        <v>0</v>
      </c>
      <c r="K6943" s="41">
        <f>IF($A6943="","",IFERROR(VALUE(MID($A6943,6,2)),""))</f>
        <v>0</v>
      </c>
      <c r="L6943" s="39">
        <f>IF(Txn!$K3478="","",Txn!$K3478)</f>
        <v>0</v>
      </c>
      <c r="N6943" s="42">
        <f>IF($D6943="",0,COUNTIF(BankAccts,$D6943))</f>
        <v>0</v>
      </c>
    </row>
    <row r="6944" spans="1:14">
      <c r="A6944" s="38">
        <f>IF(Txn!$B3478="","",Txn!$B3478)</f>
        <v>0</v>
      </c>
      <c r="B6944" s="38">
        <f>IF(Txn!$B3478="","",Txn!$C3478)</f>
        <v>0</v>
      </c>
      <c r="C6944" s="39">
        <f>IF(Txn!$B3478="","","تراکنش بانکی")</f>
        <v>0</v>
      </c>
      <c r="D6944" s="38">
        <f>IF(Txn!$B3478="","",IF(IF(Txn!$U3478="TRF",Txn!$Y3478,Txn!$Z3478)="","",IF(Txn!$U3478="TRF",Txn!$Y3478,Txn!$Z3478)))</f>
        <v>0</v>
      </c>
      <c r="E6944" s="39">
        <f>IF($D6944="","",IFERROR(VLOOKUP($D6944,AcctTbl,2,0),""))</f>
        <v>0</v>
      </c>
      <c r="F6944" s="39">
        <f>IF($D6944="","",IFERROR(VLOOKUP($D6944,AcctTbl,3,0),""))</f>
        <v>0</v>
      </c>
      <c r="G6944" s="39">
        <f>IF(Txn!$B3478="","",Txn!$D3478)</f>
        <v>0</v>
      </c>
      <c r="H6944" s="38">
        <f>IF(Txn!$B3478="","",Txn!$E3478)</f>
        <v>0</v>
      </c>
      <c r="I6944" s="40">
        <f>IF(Txn!$B3478="",0,Txn!$Q3478)</f>
        <v>0</v>
      </c>
      <c r="J6944" s="40">
        <f>IF(Txn!$B3478="",0,Txn!$R3478)</f>
        <v>0</v>
      </c>
      <c r="K6944" s="41">
        <f>IF($A6944="","",IFERROR(VALUE(MID($A6944,6,2)),""))</f>
        <v>0</v>
      </c>
      <c r="L6944" s="39">
        <f>IF(Txn!$K3478="","","طرف مقابل — "&amp;Txn!$K3478)</f>
        <v>0</v>
      </c>
      <c r="N6944" s="42">
        <f>IF($D6944="",0,COUNTIF(BankAccts,$D6944))</f>
        <v>0</v>
      </c>
    </row>
    <row r="6945" spans="1:14">
      <c r="A6945" s="38">
        <f>IF(Txn!$B3479="","",Txn!$B3479)</f>
        <v>0</v>
      </c>
      <c r="B6945" s="38">
        <f>IF(Txn!$B3479="","",Txn!$C3479)</f>
        <v>0</v>
      </c>
      <c r="C6945" s="39">
        <f>IF(Txn!$B3479="","","تراکنش بانکی")</f>
        <v>0</v>
      </c>
      <c r="D6945" s="38">
        <f>IF(Txn!$B3479="","",IF(Txn!$X3479="","",Txn!$X3479))</f>
        <v>0</v>
      </c>
      <c r="E6945" s="39">
        <f>IF($D6945="","",IFERROR(VLOOKUP($D6945,AcctTbl,2,0),""))</f>
        <v>0</v>
      </c>
      <c r="F6945" s="39">
        <f>IF($D6945="","",IFERROR(VLOOKUP($D6945,AcctTbl,3,0),""))</f>
        <v>0</v>
      </c>
      <c r="G6945" s="39">
        <f>IF(Txn!$B3479="","",Txn!$D3479)</f>
        <v>0</v>
      </c>
      <c r="H6945" s="38">
        <f>IF(Txn!$B3479="","",Txn!$E3479)</f>
        <v>0</v>
      </c>
      <c r="I6945" s="40">
        <f>IF(Txn!$B3479="",0,Txn!$O3479)</f>
        <v>0</v>
      </c>
      <c r="J6945" s="40">
        <f>IF(Txn!$B3479="",0,Txn!$P3479)</f>
        <v>0</v>
      </c>
      <c r="K6945" s="41">
        <f>IF($A6945="","",IFERROR(VALUE(MID($A6945,6,2)),""))</f>
        <v>0</v>
      </c>
      <c r="L6945" s="39">
        <f>IF(Txn!$K3479="","",Txn!$K3479)</f>
        <v>0</v>
      </c>
      <c r="N6945" s="42">
        <f>IF($D6945="",0,COUNTIF(BankAccts,$D6945))</f>
        <v>0</v>
      </c>
    </row>
    <row r="6946" spans="1:14">
      <c r="A6946" s="38">
        <f>IF(Txn!$B3479="","",Txn!$B3479)</f>
        <v>0</v>
      </c>
      <c r="B6946" s="38">
        <f>IF(Txn!$B3479="","",Txn!$C3479)</f>
        <v>0</v>
      </c>
      <c r="C6946" s="39">
        <f>IF(Txn!$B3479="","","تراکنش بانکی")</f>
        <v>0</v>
      </c>
      <c r="D6946" s="38">
        <f>IF(Txn!$B3479="","",IF(IF(Txn!$U3479="TRF",Txn!$Y3479,Txn!$Z3479)="","",IF(Txn!$U3479="TRF",Txn!$Y3479,Txn!$Z3479)))</f>
        <v>0</v>
      </c>
      <c r="E6946" s="39">
        <f>IF($D6946="","",IFERROR(VLOOKUP($D6946,AcctTbl,2,0),""))</f>
        <v>0</v>
      </c>
      <c r="F6946" s="39">
        <f>IF($D6946="","",IFERROR(VLOOKUP($D6946,AcctTbl,3,0),""))</f>
        <v>0</v>
      </c>
      <c r="G6946" s="39">
        <f>IF(Txn!$B3479="","",Txn!$D3479)</f>
        <v>0</v>
      </c>
      <c r="H6946" s="38">
        <f>IF(Txn!$B3479="","",Txn!$E3479)</f>
        <v>0</v>
      </c>
      <c r="I6946" s="40">
        <f>IF(Txn!$B3479="",0,Txn!$Q3479)</f>
        <v>0</v>
      </c>
      <c r="J6946" s="40">
        <f>IF(Txn!$B3479="",0,Txn!$R3479)</f>
        <v>0</v>
      </c>
      <c r="K6946" s="41">
        <f>IF($A6946="","",IFERROR(VALUE(MID($A6946,6,2)),""))</f>
        <v>0</v>
      </c>
      <c r="L6946" s="39">
        <f>IF(Txn!$K3479="","","طرف مقابل — "&amp;Txn!$K3479)</f>
        <v>0</v>
      </c>
      <c r="N6946" s="42">
        <f>IF($D6946="",0,COUNTIF(BankAccts,$D6946))</f>
        <v>0</v>
      </c>
    </row>
    <row r="6947" spans="1:14">
      <c r="A6947" s="38">
        <f>IF(Txn!$B3480="","",Txn!$B3480)</f>
        <v>0</v>
      </c>
      <c r="B6947" s="38">
        <f>IF(Txn!$B3480="","",Txn!$C3480)</f>
        <v>0</v>
      </c>
      <c r="C6947" s="39">
        <f>IF(Txn!$B3480="","","تراکنش بانکی")</f>
        <v>0</v>
      </c>
      <c r="D6947" s="38">
        <f>IF(Txn!$B3480="","",IF(Txn!$X3480="","",Txn!$X3480))</f>
        <v>0</v>
      </c>
      <c r="E6947" s="39">
        <f>IF($D6947="","",IFERROR(VLOOKUP($D6947,AcctTbl,2,0),""))</f>
        <v>0</v>
      </c>
      <c r="F6947" s="39">
        <f>IF($D6947="","",IFERROR(VLOOKUP($D6947,AcctTbl,3,0),""))</f>
        <v>0</v>
      </c>
      <c r="G6947" s="39">
        <f>IF(Txn!$B3480="","",Txn!$D3480)</f>
        <v>0</v>
      </c>
      <c r="H6947" s="38">
        <f>IF(Txn!$B3480="","",Txn!$E3480)</f>
        <v>0</v>
      </c>
      <c r="I6947" s="40">
        <f>IF(Txn!$B3480="",0,Txn!$O3480)</f>
        <v>0</v>
      </c>
      <c r="J6947" s="40">
        <f>IF(Txn!$B3480="",0,Txn!$P3480)</f>
        <v>0</v>
      </c>
      <c r="K6947" s="41">
        <f>IF($A6947="","",IFERROR(VALUE(MID($A6947,6,2)),""))</f>
        <v>0</v>
      </c>
      <c r="L6947" s="39">
        <f>IF(Txn!$K3480="","",Txn!$K3480)</f>
        <v>0</v>
      </c>
      <c r="N6947" s="42">
        <f>IF($D6947="",0,COUNTIF(BankAccts,$D6947))</f>
        <v>0</v>
      </c>
    </row>
    <row r="6948" spans="1:14">
      <c r="A6948" s="38">
        <f>IF(Txn!$B3480="","",Txn!$B3480)</f>
        <v>0</v>
      </c>
      <c r="B6948" s="38">
        <f>IF(Txn!$B3480="","",Txn!$C3480)</f>
        <v>0</v>
      </c>
      <c r="C6948" s="39">
        <f>IF(Txn!$B3480="","","تراکنش بانکی")</f>
        <v>0</v>
      </c>
      <c r="D6948" s="38">
        <f>IF(Txn!$B3480="","",IF(IF(Txn!$U3480="TRF",Txn!$Y3480,Txn!$Z3480)="","",IF(Txn!$U3480="TRF",Txn!$Y3480,Txn!$Z3480)))</f>
        <v>0</v>
      </c>
      <c r="E6948" s="39">
        <f>IF($D6948="","",IFERROR(VLOOKUP($D6948,AcctTbl,2,0),""))</f>
        <v>0</v>
      </c>
      <c r="F6948" s="39">
        <f>IF($D6948="","",IFERROR(VLOOKUP($D6948,AcctTbl,3,0),""))</f>
        <v>0</v>
      </c>
      <c r="G6948" s="39">
        <f>IF(Txn!$B3480="","",Txn!$D3480)</f>
        <v>0</v>
      </c>
      <c r="H6948" s="38">
        <f>IF(Txn!$B3480="","",Txn!$E3480)</f>
        <v>0</v>
      </c>
      <c r="I6948" s="40">
        <f>IF(Txn!$B3480="",0,Txn!$Q3480)</f>
        <v>0</v>
      </c>
      <c r="J6948" s="40">
        <f>IF(Txn!$B3480="",0,Txn!$R3480)</f>
        <v>0</v>
      </c>
      <c r="K6948" s="41">
        <f>IF($A6948="","",IFERROR(VALUE(MID($A6948,6,2)),""))</f>
        <v>0</v>
      </c>
      <c r="L6948" s="39">
        <f>IF(Txn!$K3480="","","طرف مقابل — "&amp;Txn!$K3480)</f>
        <v>0</v>
      </c>
      <c r="N6948" s="42">
        <f>IF($D6948="",0,COUNTIF(BankAccts,$D6948))</f>
        <v>0</v>
      </c>
    </row>
    <row r="6949" spans="1:14">
      <c r="A6949" s="38">
        <f>IF(Txn!$B3481="","",Txn!$B3481)</f>
        <v>0</v>
      </c>
      <c r="B6949" s="38">
        <f>IF(Txn!$B3481="","",Txn!$C3481)</f>
        <v>0</v>
      </c>
      <c r="C6949" s="39">
        <f>IF(Txn!$B3481="","","تراکنش بانکی")</f>
        <v>0</v>
      </c>
      <c r="D6949" s="38">
        <f>IF(Txn!$B3481="","",IF(Txn!$X3481="","",Txn!$X3481))</f>
        <v>0</v>
      </c>
      <c r="E6949" s="39">
        <f>IF($D6949="","",IFERROR(VLOOKUP($D6949,AcctTbl,2,0),""))</f>
        <v>0</v>
      </c>
      <c r="F6949" s="39">
        <f>IF($D6949="","",IFERROR(VLOOKUP($D6949,AcctTbl,3,0),""))</f>
        <v>0</v>
      </c>
      <c r="G6949" s="39">
        <f>IF(Txn!$B3481="","",Txn!$D3481)</f>
        <v>0</v>
      </c>
      <c r="H6949" s="38">
        <f>IF(Txn!$B3481="","",Txn!$E3481)</f>
        <v>0</v>
      </c>
      <c r="I6949" s="40">
        <f>IF(Txn!$B3481="",0,Txn!$O3481)</f>
        <v>0</v>
      </c>
      <c r="J6949" s="40">
        <f>IF(Txn!$B3481="",0,Txn!$P3481)</f>
        <v>0</v>
      </c>
      <c r="K6949" s="41">
        <f>IF($A6949="","",IFERROR(VALUE(MID($A6949,6,2)),""))</f>
        <v>0</v>
      </c>
      <c r="L6949" s="39">
        <f>IF(Txn!$K3481="","",Txn!$K3481)</f>
        <v>0</v>
      </c>
      <c r="N6949" s="42">
        <f>IF($D6949="",0,COUNTIF(BankAccts,$D6949))</f>
        <v>0</v>
      </c>
    </row>
    <row r="6950" spans="1:14">
      <c r="A6950" s="38">
        <f>IF(Txn!$B3481="","",Txn!$B3481)</f>
        <v>0</v>
      </c>
      <c r="B6950" s="38">
        <f>IF(Txn!$B3481="","",Txn!$C3481)</f>
        <v>0</v>
      </c>
      <c r="C6950" s="39">
        <f>IF(Txn!$B3481="","","تراکنش بانکی")</f>
        <v>0</v>
      </c>
      <c r="D6950" s="38">
        <f>IF(Txn!$B3481="","",IF(IF(Txn!$U3481="TRF",Txn!$Y3481,Txn!$Z3481)="","",IF(Txn!$U3481="TRF",Txn!$Y3481,Txn!$Z3481)))</f>
        <v>0</v>
      </c>
      <c r="E6950" s="39">
        <f>IF($D6950="","",IFERROR(VLOOKUP($D6950,AcctTbl,2,0),""))</f>
        <v>0</v>
      </c>
      <c r="F6950" s="39">
        <f>IF($D6950="","",IFERROR(VLOOKUP($D6950,AcctTbl,3,0),""))</f>
        <v>0</v>
      </c>
      <c r="G6950" s="39">
        <f>IF(Txn!$B3481="","",Txn!$D3481)</f>
        <v>0</v>
      </c>
      <c r="H6950" s="38">
        <f>IF(Txn!$B3481="","",Txn!$E3481)</f>
        <v>0</v>
      </c>
      <c r="I6950" s="40">
        <f>IF(Txn!$B3481="",0,Txn!$Q3481)</f>
        <v>0</v>
      </c>
      <c r="J6950" s="40">
        <f>IF(Txn!$B3481="",0,Txn!$R3481)</f>
        <v>0</v>
      </c>
      <c r="K6950" s="41">
        <f>IF($A6950="","",IFERROR(VALUE(MID($A6950,6,2)),""))</f>
        <v>0</v>
      </c>
      <c r="L6950" s="39">
        <f>IF(Txn!$K3481="","","طرف مقابل — "&amp;Txn!$K3481)</f>
        <v>0</v>
      </c>
      <c r="N6950" s="42">
        <f>IF($D6950="",0,COUNTIF(BankAccts,$D6950))</f>
        <v>0</v>
      </c>
    </row>
    <row r="6951" spans="1:14">
      <c r="A6951" s="38">
        <f>IF(Txn!$B3482="","",Txn!$B3482)</f>
        <v>0</v>
      </c>
      <c r="B6951" s="38">
        <f>IF(Txn!$B3482="","",Txn!$C3482)</f>
        <v>0</v>
      </c>
      <c r="C6951" s="39">
        <f>IF(Txn!$B3482="","","تراکنش بانکی")</f>
        <v>0</v>
      </c>
      <c r="D6951" s="38">
        <f>IF(Txn!$B3482="","",IF(Txn!$X3482="","",Txn!$X3482))</f>
        <v>0</v>
      </c>
      <c r="E6951" s="39">
        <f>IF($D6951="","",IFERROR(VLOOKUP($D6951,AcctTbl,2,0),""))</f>
        <v>0</v>
      </c>
      <c r="F6951" s="39">
        <f>IF($D6951="","",IFERROR(VLOOKUP($D6951,AcctTbl,3,0),""))</f>
        <v>0</v>
      </c>
      <c r="G6951" s="39">
        <f>IF(Txn!$B3482="","",Txn!$D3482)</f>
        <v>0</v>
      </c>
      <c r="H6951" s="38">
        <f>IF(Txn!$B3482="","",Txn!$E3482)</f>
        <v>0</v>
      </c>
      <c r="I6951" s="40">
        <f>IF(Txn!$B3482="",0,Txn!$O3482)</f>
        <v>0</v>
      </c>
      <c r="J6951" s="40">
        <f>IF(Txn!$B3482="",0,Txn!$P3482)</f>
        <v>0</v>
      </c>
      <c r="K6951" s="41">
        <f>IF($A6951="","",IFERROR(VALUE(MID($A6951,6,2)),""))</f>
        <v>0</v>
      </c>
      <c r="L6951" s="39">
        <f>IF(Txn!$K3482="","",Txn!$K3482)</f>
        <v>0</v>
      </c>
      <c r="N6951" s="42">
        <f>IF($D6951="",0,COUNTIF(BankAccts,$D6951))</f>
        <v>0</v>
      </c>
    </row>
    <row r="6952" spans="1:14">
      <c r="A6952" s="38">
        <f>IF(Txn!$B3482="","",Txn!$B3482)</f>
        <v>0</v>
      </c>
      <c r="B6952" s="38">
        <f>IF(Txn!$B3482="","",Txn!$C3482)</f>
        <v>0</v>
      </c>
      <c r="C6952" s="39">
        <f>IF(Txn!$B3482="","","تراکنش بانکی")</f>
        <v>0</v>
      </c>
      <c r="D6952" s="38">
        <f>IF(Txn!$B3482="","",IF(IF(Txn!$U3482="TRF",Txn!$Y3482,Txn!$Z3482)="","",IF(Txn!$U3482="TRF",Txn!$Y3482,Txn!$Z3482)))</f>
        <v>0</v>
      </c>
      <c r="E6952" s="39">
        <f>IF($D6952="","",IFERROR(VLOOKUP($D6952,AcctTbl,2,0),""))</f>
        <v>0</v>
      </c>
      <c r="F6952" s="39">
        <f>IF($D6952="","",IFERROR(VLOOKUP($D6952,AcctTbl,3,0),""))</f>
        <v>0</v>
      </c>
      <c r="G6952" s="39">
        <f>IF(Txn!$B3482="","",Txn!$D3482)</f>
        <v>0</v>
      </c>
      <c r="H6952" s="38">
        <f>IF(Txn!$B3482="","",Txn!$E3482)</f>
        <v>0</v>
      </c>
      <c r="I6952" s="40">
        <f>IF(Txn!$B3482="",0,Txn!$Q3482)</f>
        <v>0</v>
      </c>
      <c r="J6952" s="40">
        <f>IF(Txn!$B3482="",0,Txn!$R3482)</f>
        <v>0</v>
      </c>
      <c r="K6952" s="41">
        <f>IF($A6952="","",IFERROR(VALUE(MID($A6952,6,2)),""))</f>
        <v>0</v>
      </c>
      <c r="L6952" s="39">
        <f>IF(Txn!$K3482="","","طرف مقابل — "&amp;Txn!$K3482)</f>
        <v>0</v>
      </c>
      <c r="N6952" s="42">
        <f>IF($D6952="",0,COUNTIF(BankAccts,$D6952))</f>
        <v>0</v>
      </c>
    </row>
    <row r="6953" spans="1:14">
      <c r="A6953" s="38">
        <f>IF(Txn!$B3483="","",Txn!$B3483)</f>
        <v>0</v>
      </c>
      <c r="B6953" s="38">
        <f>IF(Txn!$B3483="","",Txn!$C3483)</f>
        <v>0</v>
      </c>
      <c r="C6953" s="39">
        <f>IF(Txn!$B3483="","","تراکنش بانکی")</f>
        <v>0</v>
      </c>
      <c r="D6953" s="38">
        <f>IF(Txn!$B3483="","",IF(Txn!$X3483="","",Txn!$X3483))</f>
        <v>0</v>
      </c>
      <c r="E6953" s="39">
        <f>IF($D6953="","",IFERROR(VLOOKUP($D6953,AcctTbl,2,0),""))</f>
        <v>0</v>
      </c>
      <c r="F6953" s="39">
        <f>IF($D6953="","",IFERROR(VLOOKUP($D6953,AcctTbl,3,0),""))</f>
        <v>0</v>
      </c>
      <c r="G6953" s="39">
        <f>IF(Txn!$B3483="","",Txn!$D3483)</f>
        <v>0</v>
      </c>
      <c r="H6953" s="38">
        <f>IF(Txn!$B3483="","",Txn!$E3483)</f>
        <v>0</v>
      </c>
      <c r="I6953" s="40">
        <f>IF(Txn!$B3483="",0,Txn!$O3483)</f>
        <v>0</v>
      </c>
      <c r="J6953" s="40">
        <f>IF(Txn!$B3483="",0,Txn!$P3483)</f>
        <v>0</v>
      </c>
      <c r="K6953" s="41">
        <f>IF($A6953="","",IFERROR(VALUE(MID($A6953,6,2)),""))</f>
        <v>0</v>
      </c>
      <c r="L6953" s="39">
        <f>IF(Txn!$K3483="","",Txn!$K3483)</f>
        <v>0</v>
      </c>
      <c r="N6953" s="42">
        <f>IF($D6953="",0,COUNTIF(BankAccts,$D6953))</f>
        <v>0</v>
      </c>
    </row>
    <row r="6954" spans="1:14">
      <c r="A6954" s="38">
        <f>IF(Txn!$B3483="","",Txn!$B3483)</f>
        <v>0</v>
      </c>
      <c r="B6954" s="38">
        <f>IF(Txn!$B3483="","",Txn!$C3483)</f>
        <v>0</v>
      </c>
      <c r="C6954" s="39">
        <f>IF(Txn!$B3483="","","تراکنش بانکی")</f>
        <v>0</v>
      </c>
      <c r="D6954" s="38">
        <f>IF(Txn!$B3483="","",IF(IF(Txn!$U3483="TRF",Txn!$Y3483,Txn!$Z3483)="","",IF(Txn!$U3483="TRF",Txn!$Y3483,Txn!$Z3483)))</f>
        <v>0</v>
      </c>
      <c r="E6954" s="39">
        <f>IF($D6954="","",IFERROR(VLOOKUP($D6954,AcctTbl,2,0),""))</f>
        <v>0</v>
      </c>
      <c r="F6954" s="39">
        <f>IF($D6954="","",IFERROR(VLOOKUP($D6954,AcctTbl,3,0),""))</f>
        <v>0</v>
      </c>
      <c r="G6954" s="39">
        <f>IF(Txn!$B3483="","",Txn!$D3483)</f>
        <v>0</v>
      </c>
      <c r="H6954" s="38">
        <f>IF(Txn!$B3483="","",Txn!$E3483)</f>
        <v>0</v>
      </c>
      <c r="I6954" s="40">
        <f>IF(Txn!$B3483="",0,Txn!$Q3483)</f>
        <v>0</v>
      </c>
      <c r="J6954" s="40">
        <f>IF(Txn!$B3483="",0,Txn!$R3483)</f>
        <v>0</v>
      </c>
      <c r="K6954" s="41">
        <f>IF($A6954="","",IFERROR(VALUE(MID($A6954,6,2)),""))</f>
        <v>0</v>
      </c>
      <c r="L6954" s="39">
        <f>IF(Txn!$K3483="","","طرف مقابل — "&amp;Txn!$K3483)</f>
        <v>0</v>
      </c>
      <c r="N6954" s="42">
        <f>IF($D6954="",0,COUNTIF(BankAccts,$D6954))</f>
        <v>0</v>
      </c>
    </row>
    <row r="6955" spans="1:14">
      <c r="A6955" s="38">
        <f>IF(Txn!$B3484="","",Txn!$B3484)</f>
        <v>0</v>
      </c>
      <c r="B6955" s="38">
        <f>IF(Txn!$B3484="","",Txn!$C3484)</f>
        <v>0</v>
      </c>
      <c r="C6955" s="39">
        <f>IF(Txn!$B3484="","","تراکنش بانکی")</f>
        <v>0</v>
      </c>
      <c r="D6955" s="38">
        <f>IF(Txn!$B3484="","",IF(Txn!$X3484="","",Txn!$X3484))</f>
        <v>0</v>
      </c>
      <c r="E6955" s="39">
        <f>IF($D6955="","",IFERROR(VLOOKUP($D6955,AcctTbl,2,0),""))</f>
        <v>0</v>
      </c>
      <c r="F6955" s="39">
        <f>IF($D6955="","",IFERROR(VLOOKUP($D6955,AcctTbl,3,0),""))</f>
        <v>0</v>
      </c>
      <c r="G6955" s="39">
        <f>IF(Txn!$B3484="","",Txn!$D3484)</f>
        <v>0</v>
      </c>
      <c r="H6955" s="38">
        <f>IF(Txn!$B3484="","",Txn!$E3484)</f>
        <v>0</v>
      </c>
      <c r="I6955" s="40">
        <f>IF(Txn!$B3484="",0,Txn!$O3484)</f>
        <v>0</v>
      </c>
      <c r="J6955" s="40">
        <f>IF(Txn!$B3484="",0,Txn!$P3484)</f>
        <v>0</v>
      </c>
      <c r="K6955" s="41">
        <f>IF($A6955="","",IFERROR(VALUE(MID($A6955,6,2)),""))</f>
        <v>0</v>
      </c>
      <c r="L6955" s="39">
        <f>IF(Txn!$K3484="","",Txn!$K3484)</f>
        <v>0</v>
      </c>
      <c r="N6955" s="42">
        <f>IF($D6955="",0,COUNTIF(BankAccts,$D6955))</f>
        <v>0</v>
      </c>
    </row>
    <row r="6956" spans="1:14">
      <c r="A6956" s="38">
        <f>IF(Txn!$B3484="","",Txn!$B3484)</f>
        <v>0</v>
      </c>
      <c r="B6956" s="38">
        <f>IF(Txn!$B3484="","",Txn!$C3484)</f>
        <v>0</v>
      </c>
      <c r="C6956" s="39">
        <f>IF(Txn!$B3484="","","تراکنش بانکی")</f>
        <v>0</v>
      </c>
      <c r="D6956" s="38">
        <f>IF(Txn!$B3484="","",IF(IF(Txn!$U3484="TRF",Txn!$Y3484,Txn!$Z3484)="","",IF(Txn!$U3484="TRF",Txn!$Y3484,Txn!$Z3484)))</f>
        <v>0</v>
      </c>
      <c r="E6956" s="39">
        <f>IF($D6956="","",IFERROR(VLOOKUP($D6956,AcctTbl,2,0),""))</f>
        <v>0</v>
      </c>
      <c r="F6956" s="39">
        <f>IF($D6956="","",IFERROR(VLOOKUP($D6956,AcctTbl,3,0),""))</f>
        <v>0</v>
      </c>
      <c r="G6956" s="39">
        <f>IF(Txn!$B3484="","",Txn!$D3484)</f>
        <v>0</v>
      </c>
      <c r="H6956" s="38">
        <f>IF(Txn!$B3484="","",Txn!$E3484)</f>
        <v>0</v>
      </c>
      <c r="I6956" s="40">
        <f>IF(Txn!$B3484="",0,Txn!$Q3484)</f>
        <v>0</v>
      </c>
      <c r="J6956" s="40">
        <f>IF(Txn!$B3484="",0,Txn!$R3484)</f>
        <v>0</v>
      </c>
      <c r="K6956" s="41">
        <f>IF($A6956="","",IFERROR(VALUE(MID($A6956,6,2)),""))</f>
        <v>0</v>
      </c>
      <c r="L6956" s="39">
        <f>IF(Txn!$K3484="","","طرف مقابل — "&amp;Txn!$K3484)</f>
        <v>0</v>
      </c>
      <c r="N6956" s="42">
        <f>IF($D6956="",0,COUNTIF(BankAccts,$D6956))</f>
        <v>0</v>
      </c>
    </row>
    <row r="6957" spans="1:14">
      <c r="A6957" s="38">
        <f>IF(Txn!$B3485="","",Txn!$B3485)</f>
        <v>0</v>
      </c>
      <c r="B6957" s="38">
        <f>IF(Txn!$B3485="","",Txn!$C3485)</f>
        <v>0</v>
      </c>
      <c r="C6957" s="39">
        <f>IF(Txn!$B3485="","","تراکنش بانکی")</f>
        <v>0</v>
      </c>
      <c r="D6957" s="38">
        <f>IF(Txn!$B3485="","",IF(Txn!$X3485="","",Txn!$X3485))</f>
        <v>0</v>
      </c>
      <c r="E6957" s="39">
        <f>IF($D6957="","",IFERROR(VLOOKUP($D6957,AcctTbl,2,0),""))</f>
        <v>0</v>
      </c>
      <c r="F6957" s="39">
        <f>IF($D6957="","",IFERROR(VLOOKUP($D6957,AcctTbl,3,0),""))</f>
        <v>0</v>
      </c>
      <c r="G6957" s="39">
        <f>IF(Txn!$B3485="","",Txn!$D3485)</f>
        <v>0</v>
      </c>
      <c r="H6957" s="38">
        <f>IF(Txn!$B3485="","",Txn!$E3485)</f>
        <v>0</v>
      </c>
      <c r="I6957" s="40">
        <f>IF(Txn!$B3485="",0,Txn!$O3485)</f>
        <v>0</v>
      </c>
      <c r="J6957" s="40">
        <f>IF(Txn!$B3485="",0,Txn!$P3485)</f>
        <v>0</v>
      </c>
      <c r="K6957" s="41">
        <f>IF($A6957="","",IFERROR(VALUE(MID($A6957,6,2)),""))</f>
        <v>0</v>
      </c>
      <c r="L6957" s="39">
        <f>IF(Txn!$K3485="","",Txn!$K3485)</f>
        <v>0</v>
      </c>
      <c r="N6957" s="42">
        <f>IF($D6957="",0,COUNTIF(BankAccts,$D6957))</f>
        <v>0</v>
      </c>
    </row>
    <row r="6958" spans="1:14">
      <c r="A6958" s="38">
        <f>IF(Txn!$B3485="","",Txn!$B3485)</f>
        <v>0</v>
      </c>
      <c r="B6958" s="38">
        <f>IF(Txn!$B3485="","",Txn!$C3485)</f>
        <v>0</v>
      </c>
      <c r="C6958" s="39">
        <f>IF(Txn!$B3485="","","تراکنش بانکی")</f>
        <v>0</v>
      </c>
      <c r="D6958" s="38">
        <f>IF(Txn!$B3485="","",IF(IF(Txn!$U3485="TRF",Txn!$Y3485,Txn!$Z3485)="","",IF(Txn!$U3485="TRF",Txn!$Y3485,Txn!$Z3485)))</f>
        <v>0</v>
      </c>
      <c r="E6958" s="39">
        <f>IF($D6958="","",IFERROR(VLOOKUP($D6958,AcctTbl,2,0),""))</f>
        <v>0</v>
      </c>
      <c r="F6958" s="39">
        <f>IF($D6958="","",IFERROR(VLOOKUP($D6958,AcctTbl,3,0),""))</f>
        <v>0</v>
      </c>
      <c r="G6958" s="39">
        <f>IF(Txn!$B3485="","",Txn!$D3485)</f>
        <v>0</v>
      </c>
      <c r="H6958" s="38">
        <f>IF(Txn!$B3485="","",Txn!$E3485)</f>
        <v>0</v>
      </c>
      <c r="I6958" s="40">
        <f>IF(Txn!$B3485="",0,Txn!$Q3485)</f>
        <v>0</v>
      </c>
      <c r="J6958" s="40">
        <f>IF(Txn!$B3485="",0,Txn!$R3485)</f>
        <v>0</v>
      </c>
      <c r="K6958" s="41">
        <f>IF($A6958="","",IFERROR(VALUE(MID($A6958,6,2)),""))</f>
        <v>0</v>
      </c>
      <c r="L6958" s="39">
        <f>IF(Txn!$K3485="","","طرف مقابل — "&amp;Txn!$K3485)</f>
        <v>0</v>
      </c>
      <c r="N6958" s="42">
        <f>IF($D6958="",0,COUNTIF(BankAccts,$D6958))</f>
        <v>0</v>
      </c>
    </row>
    <row r="6959" spans="1:14">
      <c r="A6959" s="38">
        <f>IF(Txn!$B3486="","",Txn!$B3486)</f>
        <v>0</v>
      </c>
      <c r="B6959" s="38">
        <f>IF(Txn!$B3486="","",Txn!$C3486)</f>
        <v>0</v>
      </c>
      <c r="C6959" s="39">
        <f>IF(Txn!$B3486="","","تراکنش بانکی")</f>
        <v>0</v>
      </c>
      <c r="D6959" s="38">
        <f>IF(Txn!$B3486="","",IF(Txn!$X3486="","",Txn!$X3486))</f>
        <v>0</v>
      </c>
      <c r="E6959" s="39">
        <f>IF($D6959="","",IFERROR(VLOOKUP($D6959,AcctTbl,2,0),""))</f>
        <v>0</v>
      </c>
      <c r="F6959" s="39">
        <f>IF($D6959="","",IFERROR(VLOOKUP($D6959,AcctTbl,3,0),""))</f>
        <v>0</v>
      </c>
      <c r="G6959" s="39">
        <f>IF(Txn!$B3486="","",Txn!$D3486)</f>
        <v>0</v>
      </c>
      <c r="H6959" s="38">
        <f>IF(Txn!$B3486="","",Txn!$E3486)</f>
        <v>0</v>
      </c>
      <c r="I6959" s="40">
        <f>IF(Txn!$B3486="",0,Txn!$O3486)</f>
        <v>0</v>
      </c>
      <c r="J6959" s="40">
        <f>IF(Txn!$B3486="",0,Txn!$P3486)</f>
        <v>0</v>
      </c>
      <c r="K6959" s="41">
        <f>IF($A6959="","",IFERROR(VALUE(MID($A6959,6,2)),""))</f>
        <v>0</v>
      </c>
      <c r="L6959" s="39">
        <f>IF(Txn!$K3486="","",Txn!$K3486)</f>
        <v>0</v>
      </c>
      <c r="N6959" s="42">
        <f>IF($D6959="",0,COUNTIF(BankAccts,$D6959))</f>
        <v>0</v>
      </c>
    </row>
    <row r="6960" spans="1:14">
      <c r="A6960" s="38">
        <f>IF(Txn!$B3486="","",Txn!$B3486)</f>
        <v>0</v>
      </c>
      <c r="B6960" s="38">
        <f>IF(Txn!$B3486="","",Txn!$C3486)</f>
        <v>0</v>
      </c>
      <c r="C6960" s="39">
        <f>IF(Txn!$B3486="","","تراکنش بانکی")</f>
        <v>0</v>
      </c>
      <c r="D6960" s="38">
        <f>IF(Txn!$B3486="","",IF(IF(Txn!$U3486="TRF",Txn!$Y3486,Txn!$Z3486)="","",IF(Txn!$U3486="TRF",Txn!$Y3486,Txn!$Z3486)))</f>
        <v>0</v>
      </c>
      <c r="E6960" s="39">
        <f>IF($D6960="","",IFERROR(VLOOKUP($D6960,AcctTbl,2,0),""))</f>
        <v>0</v>
      </c>
      <c r="F6960" s="39">
        <f>IF($D6960="","",IFERROR(VLOOKUP($D6960,AcctTbl,3,0),""))</f>
        <v>0</v>
      </c>
      <c r="G6960" s="39">
        <f>IF(Txn!$B3486="","",Txn!$D3486)</f>
        <v>0</v>
      </c>
      <c r="H6960" s="38">
        <f>IF(Txn!$B3486="","",Txn!$E3486)</f>
        <v>0</v>
      </c>
      <c r="I6960" s="40">
        <f>IF(Txn!$B3486="",0,Txn!$Q3486)</f>
        <v>0</v>
      </c>
      <c r="J6960" s="40">
        <f>IF(Txn!$B3486="",0,Txn!$R3486)</f>
        <v>0</v>
      </c>
      <c r="K6960" s="41">
        <f>IF($A6960="","",IFERROR(VALUE(MID($A6960,6,2)),""))</f>
        <v>0</v>
      </c>
      <c r="L6960" s="39">
        <f>IF(Txn!$K3486="","","طرف مقابل — "&amp;Txn!$K3486)</f>
        <v>0</v>
      </c>
      <c r="N6960" s="42">
        <f>IF($D6960="",0,COUNTIF(BankAccts,$D6960))</f>
        <v>0</v>
      </c>
    </row>
    <row r="6961" spans="1:14">
      <c r="A6961" s="38">
        <f>IF(Txn!$B3487="","",Txn!$B3487)</f>
        <v>0</v>
      </c>
      <c r="B6961" s="38">
        <f>IF(Txn!$B3487="","",Txn!$C3487)</f>
        <v>0</v>
      </c>
      <c r="C6961" s="39">
        <f>IF(Txn!$B3487="","","تراکنش بانکی")</f>
        <v>0</v>
      </c>
      <c r="D6961" s="38">
        <f>IF(Txn!$B3487="","",IF(Txn!$X3487="","",Txn!$X3487))</f>
        <v>0</v>
      </c>
      <c r="E6961" s="39">
        <f>IF($D6961="","",IFERROR(VLOOKUP($D6961,AcctTbl,2,0),""))</f>
        <v>0</v>
      </c>
      <c r="F6961" s="39">
        <f>IF($D6961="","",IFERROR(VLOOKUP($D6961,AcctTbl,3,0),""))</f>
        <v>0</v>
      </c>
      <c r="G6961" s="39">
        <f>IF(Txn!$B3487="","",Txn!$D3487)</f>
        <v>0</v>
      </c>
      <c r="H6961" s="38">
        <f>IF(Txn!$B3487="","",Txn!$E3487)</f>
        <v>0</v>
      </c>
      <c r="I6961" s="40">
        <f>IF(Txn!$B3487="",0,Txn!$O3487)</f>
        <v>0</v>
      </c>
      <c r="J6961" s="40">
        <f>IF(Txn!$B3487="",0,Txn!$P3487)</f>
        <v>0</v>
      </c>
      <c r="K6961" s="41">
        <f>IF($A6961="","",IFERROR(VALUE(MID($A6961,6,2)),""))</f>
        <v>0</v>
      </c>
      <c r="L6961" s="39">
        <f>IF(Txn!$K3487="","",Txn!$K3487)</f>
        <v>0</v>
      </c>
      <c r="N6961" s="42">
        <f>IF($D6961="",0,COUNTIF(BankAccts,$D6961))</f>
        <v>0</v>
      </c>
    </row>
    <row r="6962" spans="1:14">
      <c r="A6962" s="38">
        <f>IF(Txn!$B3487="","",Txn!$B3487)</f>
        <v>0</v>
      </c>
      <c r="B6962" s="38">
        <f>IF(Txn!$B3487="","",Txn!$C3487)</f>
        <v>0</v>
      </c>
      <c r="C6962" s="39">
        <f>IF(Txn!$B3487="","","تراکنش بانکی")</f>
        <v>0</v>
      </c>
      <c r="D6962" s="38">
        <f>IF(Txn!$B3487="","",IF(IF(Txn!$U3487="TRF",Txn!$Y3487,Txn!$Z3487)="","",IF(Txn!$U3487="TRF",Txn!$Y3487,Txn!$Z3487)))</f>
        <v>0</v>
      </c>
      <c r="E6962" s="39">
        <f>IF($D6962="","",IFERROR(VLOOKUP($D6962,AcctTbl,2,0),""))</f>
        <v>0</v>
      </c>
      <c r="F6962" s="39">
        <f>IF($D6962="","",IFERROR(VLOOKUP($D6962,AcctTbl,3,0),""))</f>
        <v>0</v>
      </c>
      <c r="G6962" s="39">
        <f>IF(Txn!$B3487="","",Txn!$D3487)</f>
        <v>0</v>
      </c>
      <c r="H6962" s="38">
        <f>IF(Txn!$B3487="","",Txn!$E3487)</f>
        <v>0</v>
      </c>
      <c r="I6962" s="40">
        <f>IF(Txn!$B3487="",0,Txn!$Q3487)</f>
        <v>0</v>
      </c>
      <c r="J6962" s="40">
        <f>IF(Txn!$B3487="",0,Txn!$R3487)</f>
        <v>0</v>
      </c>
      <c r="K6962" s="41">
        <f>IF($A6962="","",IFERROR(VALUE(MID($A6962,6,2)),""))</f>
        <v>0</v>
      </c>
      <c r="L6962" s="39">
        <f>IF(Txn!$K3487="","","طرف مقابل — "&amp;Txn!$K3487)</f>
        <v>0</v>
      </c>
      <c r="N6962" s="42">
        <f>IF($D6962="",0,COUNTIF(BankAccts,$D6962))</f>
        <v>0</v>
      </c>
    </row>
    <row r="6963" spans="1:14">
      <c r="A6963" s="38">
        <f>IF(Txn!$B3488="","",Txn!$B3488)</f>
        <v>0</v>
      </c>
      <c r="B6963" s="38">
        <f>IF(Txn!$B3488="","",Txn!$C3488)</f>
        <v>0</v>
      </c>
      <c r="C6963" s="39">
        <f>IF(Txn!$B3488="","","تراکنش بانکی")</f>
        <v>0</v>
      </c>
      <c r="D6963" s="38">
        <f>IF(Txn!$B3488="","",IF(Txn!$X3488="","",Txn!$X3488))</f>
        <v>0</v>
      </c>
      <c r="E6963" s="39">
        <f>IF($D6963="","",IFERROR(VLOOKUP($D6963,AcctTbl,2,0),""))</f>
        <v>0</v>
      </c>
      <c r="F6963" s="39">
        <f>IF($D6963="","",IFERROR(VLOOKUP($D6963,AcctTbl,3,0),""))</f>
        <v>0</v>
      </c>
      <c r="G6963" s="39">
        <f>IF(Txn!$B3488="","",Txn!$D3488)</f>
        <v>0</v>
      </c>
      <c r="H6963" s="38">
        <f>IF(Txn!$B3488="","",Txn!$E3488)</f>
        <v>0</v>
      </c>
      <c r="I6963" s="40">
        <f>IF(Txn!$B3488="",0,Txn!$O3488)</f>
        <v>0</v>
      </c>
      <c r="J6963" s="40">
        <f>IF(Txn!$B3488="",0,Txn!$P3488)</f>
        <v>0</v>
      </c>
      <c r="K6963" s="41">
        <f>IF($A6963="","",IFERROR(VALUE(MID($A6963,6,2)),""))</f>
        <v>0</v>
      </c>
      <c r="L6963" s="39">
        <f>IF(Txn!$K3488="","",Txn!$K3488)</f>
        <v>0</v>
      </c>
      <c r="N6963" s="42">
        <f>IF($D6963="",0,COUNTIF(BankAccts,$D6963))</f>
        <v>0</v>
      </c>
    </row>
    <row r="6964" spans="1:14">
      <c r="A6964" s="38">
        <f>IF(Txn!$B3488="","",Txn!$B3488)</f>
        <v>0</v>
      </c>
      <c r="B6964" s="38">
        <f>IF(Txn!$B3488="","",Txn!$C3488)</f>
        <v>0</v>
      </c>
      <c r="C6964" s="39">
        <f>IF(Txn!$B3488="","","تراکنش بانکی")</f>
        <v>0</v>
      </c>
      <c r="D6964" s="38">
        <f>IF(Txn!$B3488="","",IF(IF(Txn!$U3488="TRF",Txn!$Y3488,Txn!$Z3488)="","",IF(Txn!$U3488="TRF",Txn!$Y3488,Txn!$Z3488)))</f>
        <v>0</v>
      </c>
      <c r="E6964" s="39">
        <f>IF($D6964="","",IFERROR(VLOOKUP($D6964,AcctTbl,2,0),""))</f>
        <v>0</v>
      </c>
      <c r="F6964" s="39">
        <f>IF($D6964="","",IFERROR(VLOOKUP($D6964,AcctTbl,3,0),""))</f>
        <v>0</v>
      </c>
      <c r="G6964" s="39">
        <f>IF(Txn!$B3488="","",Txn!$D3488)</f>
        <v>0</v>
      </c>
      <c r="H6964" s="38">
        <f>IF(Txn!$B3488="","",Txn!$E3488)</f>
        <v>0</v>
      </c>
      <c r="I6964" s="40">
        <f>IF(Txn!$B3488="",0,Txn!$Q3488)</f>
        <v>0</v>
      </c>
      <c r="J6964" s="40">
        <f>IF(Txn!$B3488="",0,Txn!$R3488)</f>
        <v>0</v>
      </c>
      <c r="K6964" s="41">
        <f>IF($A6964="","",IFERROR(VALUE(MID($A6964,6,2)),""))</f>
        <v>0</v>
      </c>
      <c r="L6964" s="39">
        <f>IF(Txn!$K3488="","","طرف مقابل — "&amp;Txn!$K3488)</f>
        <v>0</v>
      </c>
      <c r="N6964" s="42">
        <f>IF($D6964="",0,COUNTIF(BankAccts,$D6964))</f>
        <v>0</v>
      </c>
    </row>
    <row r="6965" spans="1:14">
      <c r="A6965" s="38">
        <f>IF(Txn!$B3489="","",Txn!$B3489)</f>
        <v>0</v>
      </c>
      <c r="B6965" s="38">
        <f>IF(Txn!$B3489="","",Txn!$C3489)</f>
        <v>0</v>
      </c>
      <c r="C6965" s="39">
        <f>IF(Txn!$B3489="","","تراکنش بانکی")</f>
        <v>0</v>
      </c>
      <c r="D6965" s="38">
        <f>IF(Txn!$B3489="","",IF(Txn!$X3489="","",Txn!$X3489))</f>
        <v>0</v>
      </c>
      <c r="E6965" s="39">
        <f>IF($D6965="","",IFERROR(VLOOKUP($D6965,AcctTbl,2,0),""))</f>
        <v>0</v>
      </c>
      <c r="F6965" s="39">
        <f>IF($D6965="","",IFERROR(VLOOKUP($D6965,AcctTbl,3,0),""))</f>
        <v>0</v>
      </c>
      <c r="G6965" s="39">
        <f>IF(Txn!$B3489="","",Txn!$D3489)</f>
        <v>0</v>
      </c>
      <c r="H6965" s="38">
        <f>IF(Txn!$B3489="","",Txn!$E3489)</f>
        <v>0</v>
      </c>
      <c r="I6965" s="40">
        <f>IF(Txn!$B3489="",0,Txn!$O3489)</f>
        <v>0</v>
      </c>
      <c r="J6965" s="40">
        <f>IF(Txn!$B3489="",0,Txn!$P3489)</f>
        <v>0</v>
      </c>
      <c r="K6965" s="41">
        <f>IF($A6965="","",IFERROR(VALUE(MID($A6965,6,2)),""))</f>
        <v>0</v>
      </c>
      <c r="L6965" s="39">
        <f>IF(Txn!$K3489="","",Txn!$K3489)</f>
        <v>0</v>
      </c>
      <c r="N6965" s="42">
        <f>IF($D6965="",0,COUNTIF(BankAccts,$D6965))</f>
        <v>0</v>
      </c>
    </row>
    <row r="6966" spans="1:14">
      <c r="A6966" s="38">
        <f>IF(Txn!$B3489="","",Txn!$B3489)</f>
        <v>0</v>
      </c>
      <c r="B6966" s="38">
        <f>IF(Txn!$B3489="","",Txn!$C3489)</f>
        <v>0</v>
      </c>
      <c r="C6966" s="39">
        <f>IF(Txn!$B3489="","","تراکنش بانکی")</f>
        <v>0</v>
      </c>
      <c r="D6966" s="38">
        <f>IF(Txn!$B3489="","",IF(IF(Txn!$U3489="TRF",Txn!$Y3489,Txn!$Z3489)="","",IF(Txn!$U3489="TRF",Txn!$Y3489,Txn!$Z3489)))</f>
        <v>0</v>
      </c>
      <c r="E6966" s="39">
        <f>IF($D6966="","",IFERROR(VLOOKUP($D6966,AcctTbl,2,0),""))</f>
        <v>0</v>
      </c>
      <c r="F6966" s="39">
        <f>IF($D6966="","",IFERROR(VLOOKUP($D6966,AcctTbl,3,0),""))</f>
        <v>0</v>
      </c>
      <c r="G6966" s="39">
        <f>IF(Txn!$B3489="","",Txn!$D3489)</f>
        <v>0</v>
      </c>
      <c r="H6966" s="38">
        <f>IF(Txn!$B3489="","",Txn!$E3489)</f>
        <v>0</v>
      </c>
      <c r="I6966" s="40">
        <f>IF(Txn!$B3489="",0,Txn!$Q3489)</f>
        <v>0</v>
      </c>
      <c r="J6966" s="40">
        <f>IF(Txn!$B3489="",0,Txn!$R3489)</f>
        <v>0</v>
      </c>
      <c r="K6966" s="41">
        <f>IF($A6966="","",IFERROR(VALUE(MID($A6966,6,2)),""))</f>
        <v>0</v>
      </c>
      <c r="L6966" s="39">
        <f>IF(Txn!$K3489="","","طرف مقابل — "&amp;Txn!$K3489)</f>
        <v>0</v>
      </c>
      <c r="N6966" s="42">
        <f>IF($D6966="",0,COUNTIF(BankAccts,$D6966))</f>
        <v>0</v>
      </c>
    </row>
    <row r="6967" spans="1:14">
      <c r="A6967" s="38">
        <f>IF(Txn!$B3490="","",Txn!$B3490)</f>
        <v>0</v>
      </c>
      <c r="B6967" s="38">
        <f>IF(Txn!$B3490="","",Txn!$C3490)</f>
        <v>0</v>
      </c>
      <c r="C6967" s="39">
        <f>IF(Txn!$B3490="","","تراکنش بانکی")</f>
        <v>0</v>
      </c>
      <c r="D6967" s="38">
        <f>IF(Txn!$B3490="","",IF(Txn!$X3490="","",Txn!$X3490))</f>
        <v>0</v>
      </c>
      <c r="E6967" s="39">
        <f>IF($D6967="","",IFERROR(VLOOKUP($D6967,AcctTbl,2,0),""))</f>
        <v>0</v>
      </c>
      <c r="F6967" s="39">
        <f>IF($D6967="","",IFERROR(VLOOKUP($D6967,AcctTbl,3,0),""))</f>
        <v>0</v>
      </c>
      <c r="G6967" s="39">
        <f>IF(Txn!$B3490="","",Txn!$D3490)</f>
        <v>0</v>
      </c>
      <c r="H6967" s="38">
        <f>IF(Txn!$B3490="","",Txn!$E3490)</f>
        <v>0</v>
      </c>
      <c r="I6967" s="40">
        <f>IF(Txn!$B3490="",0,Txn!$O3490)</f>
        <v>0</v>
      </c>
      <c r="J6967" s="40">
        <f>IF(Txn!$B3490="",0,Txn!$P3490)</f>
        <v>0</v>
      </c>
      <c r="K6967" s="41">
        <f>IF($A6967="","",IFERROR(VALUE(MID($A6967,6,2)),""))</f>
        <v>0</v>
      </c>
      <c r="L6967" s="39">
        <f>IF(Txn!$K3490="","",Txn!$K3490)</f>
        <v>0</v>
      </c>
      <c r="N6967" s="42">
        <f>IF($D6967="",0,COUNTIF(BankAccts,$D6967))</f>
        <v>0</v>
      </c>
    </row>
    <row r="6968" spans="1:14">
      <c r="A6968" s="38">
        <f>IF(Txn!$B3490="","",Txn!$B3490)</f>
        <v>0</v>
      </c>
      <c r="B6968" s="38">
        <f>IF(Txn!$B3490="","",Txn!$C3490)</f>
        <v>0</v>
      </c>
      <c r="C6968" s="39">
        <f>IF(Txn!$B3490="","","تراکنش بانکی")</f>
        <v>0</v>
      </c>
      <c r="D6968" s="38">
        <f>IF(Txn!$B3490="","",IF(IF(Txn!$U3490="TRF",Txn!$Y3490,Txn!$Z3490)="","",IF(Txn!$U3490="TRF",Txn!$Y3490,Txn!$Z3490)))</f>
        <v>0</v>
      </c>
      <c r="E6968" s="39">
        <f>IF($D6968="","",IFERROR(VLOOKUP($D6968,AcctTbl,2,0),""))</f>
        <v>0</v>
      </c>
      <c r="F6968" s="39">
        <f>IF($D6968="","",IFERROR(VLOOKUP($D6968,AcctTbl,3,0),""))</f>
        <v>0</v>
      </c>
      <c r="G6968" s="39">
        <f>IF(Txn!$B3490="","",Txn!$D3490)</f>
        <v>0</v>
      </c>
      <c r="H6968" s="38">
        <f>IF(Txn!$B3490="","",Txn!$E3490)</f>
        <v>0</v>
      </c>
      <c r="I6968" s="40">
        <f>IF(Txn!$B3490="",0,Txn!$Q3490)</f>
        <v>0</v>
      </c>
      <c r="J6968" s="40">
        <f>IF(Txn!$B3490="",0,Txn!$R3490)</f>
        <v>0</v>
      </c>
      <c r="K6968" s="41">
        <f>IF($A6968="","",IFERROR(VALUE(MID($A6968,6,2)),""))</f>
        <v>0</v>
      </c>
      <c r="L6968" s="39">
        <f>IF(Txn!$K3490="","","طرف مقابل — "&amp;Txn!$K3490)</f>
        <v>0</v>
      </c>
      <c r="N6968" s="42">
        <f>IF($D6968="",0,COUNTIF(BankAccts,$D6968))</f>
        <v>0</v>
      </c>
    </row>
    <row r="6969" spans="1:14">
      <c r="A6969" s="38">
        <f>IF(Txn!$B3491="","",Txn!$B3491)</f>
        <v>0</v>
      </c>
      <c r="B6969" s="38">
        <f>IF(Txn!$B3491="","",Txn!$C3491)</f>
        <v>0</v>
      </c>
      <c r="C6969" s="39">
        <f>IF(Txn!$B3491="","","تراکنش بانکی")</f>
        <v>0</v>
      </c>
      <c r="D6969" s="38">
        <f>IF(Txn!$B3491="","",IF(Txn!$X3491="","",Txn!$X3491))</f>
        <v>0</v>
      </c>
      <c r="E6969" s="39">
        <f>IF($D6969="","",IFERROR(VLOOKUP($D6969,AcctTbl,2,0),""))</f>
        <v>0</v>
      </c>
      <c r="F6969" s="39">
        <f>IF($D6969="","",IFERROR(VLOOKUP($D6969,AcctTbl,3,0),""))</f>
        <v>0</v>
      </c>
      <c r="G6969" s="39">
        <f>IF(Txn!$B3491="","",Txn!$D3491)</f>
        <v>0</v>
      </c>
      <c r="H6969" s="38">
        <f>IF(Txn!$B3491="","",Txn!$E3491)</f>
        <v>0</v>
      </c>
      <c r="I6969" s="40">
        <f>IF(Txn!$B3491="",0,Txn!$O3491)</f>
        <v>0</v>
      </c>
      <c r="J6969" s="40">
        <f>IF(Txn!$B3491="",0,Txn!$P3491)</f>
        <v>0</v>
      </c>
      <c r="K6969" s="41">
        <f>IF($A6969="","",IFERROR(VALUE(MID($A6969,6,2)),""))</f>
        <v>0</v>
      </c>
      <c r="L6969" s="39">
        <f>IF(Txn!$K3491="","",Txn!$K3491)</f>
        <v>0</v>
      </c>
      <c r="N6969" s="42">
        <f>IF($D6969="",0,COUNTIF(BankAccts,$D6969))</f>
        <v>0</v>
      </c>
    </row>
    <row r="6970" spans="1:14">
      <c r="A6970" s="38">
        <f>IF(Txn!$B3491="","",Txn!$B3491)</f>
        <v>0</v>
      </c>
      <c r="B6970" s="38">
        <f>IF(Txn!$B3491="","",Txn!$C3491)</f>
        <v>0</v>
      </c>
      <c r="C6970" s="39">
        <f>IF(Txn!$B3491="","","تراکنش بانکی")</f>
        <v>0</v>
      </c>
      <c r="D6970" s="38">
        <f>IF(Txn!$B3491="","",IF(IF(Txn!$U3491="TRF",Txn!$Y3491,Txn!$Z3491)="","",IF(Txn!$U3491="TRF",Txn!$Y3491,Txn!$Z3491)))</f>
        <v>0</v>
      </c>
      <c r="E6970" s="39">
        <f>IF($D6970="","",IFERROR(VLOOKUP($D6970,AcctTbl,2,0),""))</f>
        <v>0</v>
      </c>
      <c r="F6970" s="39">
        <f>IF($D6970="","",IFERROR(VLOOKUP($D6970,AcctTbl,3,0),""))</f>
        <v>0</v>
      </c>
      <c r="G6970" s="39">
        <f>IF(Txn!$B3491="","",Txn!$D3491)</f>
        <v>0</v>
      </c>
      <c r="H6970" s="38">
        <f>IF(Txn!$B3491="","",Txn!$E3491)</f>
        <v>0</v>
      </c>
      <c r="I6970" s="40">
        <f>IF(Txn!$B3491="",0,Txn!$Q3491)</f>
        <v>0</v>
      </c>
      <c r="J6970" s="40">
        <f>IF(Txn!$B3491="",0,Txn!$R3491)</f>
        <v>0</v>
      </c>
      <c r="K6970" s="41">
        <f>IF($A6970="","",IFERROR(VALUE(MID($A6970,6,2)),""))</f>
        <v>0</v>
      </c>
      <c r="L6970" s="39">
        <f>IF(Txn!$K3491="","","طرف مقابل — "&amp;Txn!$K3491)</f>
        <v>0</v>
      </c>
      <c r="N6970" s="42">
        <f>IF($D6970="",0,COUNTIF(BankAccts,$D6970))</f>
        <v>0</v>
      </c>
    </row>
    <row r="6971" spans="1:14">
      <c r="A6971" s="38">
        <f>IF(Txn!$B3492="","",Txn!$B3492)</f>
        <v>0</v>
      </c>
      <c r="B6971" s="38">
        <f>IF(Txn!$B3492="","",Txn!$C3492)</f>
        <v>0</v>
      </c>
      <c r="C6971" s="39">
        <f>IF(Txn!$B3492="","","تراکنش بانکی")</f>
        <v>0</v>
      </c>
      <c r="D6971" s="38">
        <f>IF(Txn!$B3492="","",IF(Txn!$X3492="","",Txn!$X3492))</f>
        <v>0</v>
      </c>
      <c r="E6971" s="39">
        <f>IF($D6971="","",IFERROR(VLOOKUP($D6971,AcctTbl,2,0),""))</f>
        <v>0</v>
      </c>
      <c r="F6971" s="39">
        <f>IF($D6971="","",IFERROR(VLOOKUP($D6971,AcctTbl,3,0),""))</f>
        <v>0</v>
      </c>
      <c r="G6971" s="39">
        <f>IF(Txn!$B3492="","",Txn!$D3492)</f>
        <v>0</v>
      </c>
      <c r="H6971" s="38">
        <f>IF(Txn!$B3492="","",Txn!$E3492)</f>
        <v>0</v>
      </c>
      <c r="I6971" s="40">
        <f>IF(Txn!$B3492="",0,Txn!$O3492)</f>
        <v>0</v>
      </c>
      <c r="J6971" s="40">
        <f>IF(Txn!$B3492="",0,Txn!$P3492)</f>
        <v>0</v>
      </c>
      <c r="K6971" s="41">
        <f>IF($A6971="","",IFERROR(VALUE(MID($A6971,6,2)),""))</f>
        <v>0</v>
      </c>
      <c r="L6971" s="39">
        <f>IF(Txn!$K3492="","",Txn!$K3492)</f>
        <v>0</v>
      </c>
      <c r="N6971" s="42">
        <f>IF($D6971="",0,COUNTIF(BankAccts,$D6971))</f>
        <v>0</v>
      </c>
    </row>
    <row r="6972" spans="1:14">
      <c r="A6972" s="38">
        <f>IF(Txn!$B3492="","",Txn!$B3492)</f>
        <v>0</v>
      </c>
      <c r="B6972" s="38">
        <f>IF(Txn!$B3492="","",Txn!$C3492)</f>
        <v>0</v>
      </c>
      <c r="C6972" s="39">
        <f>IF(Txn!$B3492="","","تراکنش بانکی")</f>
        <v>0</v>
      </c>
      <c r="D6972" s="38">
        <f>IF(Txn!$B3492="","",IF(IF(Txn!$U3492="TRF",Txn!$Y3492,Txn!$Z3492)="","",IF(Txn!$U3492="TRF",Txn!$Y3492,Txn!$Z3492)))</f>
        <v>0</v>
      </c>
      <c r="E6972" s="39">
        <f>IF($D6972="","",IFERROR(VLOOKUP($D6972,AcctTbl,2,0),""))</f>
        <v>0</v>
      </c>
      <c r="F6972" s="39">
        <f>IF($D6972="","",IFERROR(VLOOKUP($D6972,AcctTbl,3,0),""))</f>
        <v>0</v>
      </c>
      <c r="G6972" s="39">
        <f>IF(Txn!$B3492="","",Txn!$D3492)</f>
        <v>0</v>
      </c>
      <c r="H6972" s="38">
        <f>IF(Txn!$B3492="","",Txn!$E3492)</f>
        <v>0</v>
      </c>
      <c r="I6972" s="40">
        <f>IF(Txn!$B3492="",0,Txn!$Q3492)</f>
        <v>0</v>
      </c>
      <c r="J6972" s="40">
        <f>IF(Txn!$B3492="",0,Txn!$R3492)</f>
        <v>0</v>
      </c>
      <c r="K6972" s="41">
        <f>IF($A6972="","",IFERROR(VALUE(MID($A6972,6,2)),""))</f>
        <v>0</v>
      </c>
      <c r="L6972" s="39">
        <f>IF(Txn!$K3492="","","طرف مقابل — "&amp;Txn!$K3492)</f>
        <v>0</v>
      </c>
      <c r="N6972" s="42">
        <f>IF($D6972="",0,COUNTIF(BankAccts,$D6972))</f>
        <v>0</v>
      </c>
    </row>
    <row r="6973" spans="1:14">
      <c r="A6973" s="38">
        <f>IF(Txn!$B3493="","",Txn!$B3493)</f>
        <v>0</v>
      </c>
      <c r="B6973" s="38">
        <f>IF(Txn!$B3493="","",Txn!$C3493)</f>
        <v>0</v>
      </c>
      <c r="C6973" s="39">
        <f>IF(Txn!$B3493="","","تراکنش بانکی")</f>
        <v>0</v>
      </c>
      <c r="D6973" s="38">
        <f>IF(Txn!$B3493="","",IF(Txn!$X3493="","",Txn!$X3493))</f>
        <v>0</v>
      </c>
      <c r="E6973" s="39">
        <f>IF($D6973="","",IFERROR(VLOOKUP($D6973,AcctTbl,2,0),""))</f>
        <v>0</v>
      </c>
      <c r="F6973" s="39">
        <f>IF($D6973="","",IFERROR(VLOOKUP($D6973,AcctTbl,3,0),""))</f>
        <v>0</v>
      </c>
      <c r="G6973" s="39">
        <f>IF(Txn!$B3493="","",Txn!$D3493)</f>
        <v>0</v>
      </c>
      <c r="H6973" s="38">
        <f>IF(Txn!$B3493="","",Txn!$E3493)</f>
        <v>0</v>
      </c>
      <c r="I6973" s="40">
        <f>IF(Txn!$B3493="",0,Txn!$O3493)</f>
        <v>0</v>
      </c>
      <c r="J6973" s="40">
        <f>IF(Txn!$B3493="",0,Txn!$P3493)</f>
        <v>0</v>
      </c>
      <c r="K6973" s="41">
        <f>IF($A6973="","",IFERROR(VALUE(MID($A6973,6,2)),""))</f>
        <v>0</v>
      </c>
      <c r="L6973" s="39">
        <f>IF(Txn!$K3493="","",Txn!$K3493)</f>
        <v>0</v>
      </c>
      <c r="N6973" s="42">
        <f>IF($D6973="",0,COUNTIF(BankAccts,$D6973))</f>
        <v>0</v>
      </c>
    </row>
    <row r="6974" spans="1:14">
      <c r="A6974" s="38">
        <f>IF(Txn!$B3493="","",Txn!$B3493)</f>
        <v>0</v>
      </c>
      <c r="B6974" s="38">
        <f>IF(Txn!$B3493="","",Txn!$C3493)</f>
        <v>0</v>
      </c>
      <c r="C6974" s="39">
        <f>IF(Txn!$B3493="","","تراکنش بانکی")</f>
        <v>0</v>
      </c>
      <c r="D6974" s="38">
        <f>IF(Txn!$B3493="","",IF(IF(Txn!$U3493="TRF",Txn!$Y3493,Txn!$Z3493)="","",IF(Txn!$U3493="TRF",Txn!$Y3493,Txn!$Z3493)))</f>
        <v>0</v>
      </c>
      <c r="E6974" s="39">
        <f>IF($D6974="","",IFERROR(VLOOKUP($D6974,AcctTbl,2,0),""))</f>
        <v>0</v>
      </c>
      <c r="F6974" s="39">
        <f>IF($D6974="","",IFERROR(VLOOKUP($D6974,AcctTbl,3,0),""))</f>
        <v>0</v>
      </c>
      <c r="G6974" s="39">
        <f>IF(Txn!$B3493="","",Txn!$D3493)</f>
        <v>0</v>
      </c>
      <c r="H6974" s="38">
        <f>IF(Txn!$B3493="","",Txn!$E3493)</f>
        <v>0</v>
      </c>
      <c r="I6974" s="40">
        <f>IF(Txn!$B3493="",0,Txn!$Q3493)</f>
        <v>0</v>
      </c>
      <c r="J6974" s="40">
        <f>IF(Txn!$B3493="",0,Txn!$R3493)</f>
        <v>0</v>
      </c>
      <c r="K6974" s="41">
        <f>IF($A6974="","",IFERROR(VALUE(MID($A6974,6,2)),""))</f>
        <v>0</v>
      </c>
      <c r="L6974" s="39">
        <f>IF(Txn!$K3493="","","طرف مقابل — "&amp;Txn!$K3493)</f>
        <v>0</v>
      </c>
      <c r="N6974" s="42">
        <f>IF($D6974="",0,COUNTIF(BankAccts,$D6974))</f>
        <v>0</v>
      </c>
    </row>
    <row r="6975" spans="1:14">
      <c r="A6975" s="38">
        <f>IF(Txn!$B3494="","",Txn!$B3494)</f>
        <v>0</v>
      </c>
      <c r="B6975" s="38">
        <f>IF(Txn!$B3494="","",Txn!$C3494)</f>
        <v>0</v>
      </c>
      <c r="C6975" s="39">
        <f>IF(Txn!$B3494="","","تراکنش بانکی")</f>
        <v>0</v>
      </c>
      <c r="D6975" s="38">
        <f>IF(Txn!$B3494="","",IF(Txn!$X3494="","",Txn!$X3494))</f>
        <v>0</v>
      </c>
      <c r="E6975" s="39">
        <f>IF($D6975="","",IFERROR(VLOOKUP($D6975,AcctTbl,2,0),""))</f>
        <v>0</v>
      </c>
      <c r="F6975" s="39">
        <f>IF($D6975="","",IFERROR(VLOOKUP($D6975,AcctTbl,3,0),""))</f>
        <v>0</v>
      </c>
      <c r="G6975" s="39">
        <f>IF(Txn!$B3494="","",Txn!$D3494)</f>
        <v>0</v>
      </c>
      <c r="H6975" s="38">
        <f>IF(Txn!$B3494="","",Txn!$E3494)</f>
        <v>0</v>
      </c>
      <c r="I6975" s="40">
        <f>IF(Txn!$B3494="",0,Txn!$O3494)</f>
        <v>0</v>
      </c>
      <c r="J6975" s="40">
        <f>IF(Txn!$B3494="",0,Txn!$P3494)</f>
        <v>0</v>
      </c>
      <c r="K6975" s="41">
        <f>IF($A6975="","",IFERROR(VALUE(MID($A6975,6,2)),""))</f>
        <v>0</v>
      </c>
      <c r="L6975" s="39">
        <f>IF(Txn!$K3494="","",Txn!$K3494)</f>
        <v>0</v>
      </c>
      <c r="N6975" s="42">
        <f>IF($D6975="",0,COUNTIF(BankAccts,$D6975))</f>
        <v>0</v>
      </c>
    </row>
    <row r="6976" spans="1:14">
      <c r="A6976" s="38">
        <f>IF(Txn!$B3494="","",Txn!$B3494)</f>
        <v>0</v>
      </c>
      <c r="B6976" s="38">
        <f>IF(Txn!$B3494="","",Txn!$C3494)</f>
        <v>0</v>
      </c>
      <c r="C6976" s="39">
        <f>IF(Txn!$B3494="","","تراکنش بانکی")</f>
        <v>0</v>
      </c>
      <c r="D6976" s="38">
        <f>IF(Txn!$B3494="","",IF(IF(Txn!$U3494="TRF",Txn!$Y3494,Txn!$Z3494)="","",IF(Txn!$U3494="TRF",Txn!$Y3494,Txn!$Z3494)))</f>
        <v>0</v>
      </c>
      <c r="E6976" s="39">
        <f>IF($D6976="","",IFERROR(VLOOKUP($D6976,AcctTbl,2,0),""))</f>
        <v>0</v>
      </c>
      <c r="F6976" s="39">
        <f>IF($D6976="","",IFERROR(VLOOKUP($D6976,AcctTbl,3,0),""))</f>
        <v>0</v>
      </c>
      <c r="G6976" s="39">
        <f>IF(Txn!$B3494="","",Txn!$D3494)</f>
        <v>0</v>
      </c>
      <c r="H6976" s="38">
        <f>IF(Txn!$B3494="","",Txn!$E3494)</f>
        <v>0</v>
      </c>
      <c r="I6976" s="40">
        <f>IF(Txn!$B3494="",0,Txn!$Q3494)</f>
        <v>0</v>
      </c>
      <c r="J6976" s="40">
        <f>IF(Txn!$B3494="",0,Txn!$R3494)</f>
        <v>0</v>
      </c>
      <c r="K6976" s="41">
        <f>IF($A6976="","",IFERROR(VALUE(MID($A6976,6,2)),""))</f>
        <v>0</v>
      </c>
      <c r="L6976" s="39">
        <f>IF(Txn!$K3494="","","طرف مقابل — "&amp;Txn!$K3494)</f>
        <v>0</v>
      </c>
      <c r="N6976" s="42">
        <f>IF($D6976="",0,COUNTIF(BankAccts,$D6976))</f>
        <v>0</v>
      </c>
    </row>
    <row r="6977" spans="1:14">
      <c r="A6977" s="38">
        <f>IF(Txn!$B3495="","",Txn!$B3495)</f>
        <v>0</v>
      </c>
      <c r="B6977" s="38">
        <f>IF(Txn!$B3495="","",Txn!$C3495)</f>
        <v>0</v>
      </c>
      <c r="C6977" s="39">
        <f>IF(Txn!$B3495="","","تراکنش بانکی")</f>
        <v>0</v>
      </c>
      <c r="D6977" s="38">
        <f>IF(Txn!$B3495="","",IF(Txn!$X3495="","",Txn!$X3495))</f>
        <v>0</v>
      </c>
      <c r="E6977" s="39">
        <f>IF($D6977="","",IFERROR(VLOOKUP($D6977,AcctTbl,2,0),""))</f>
        <v>0</v>
      </c>
      <c r="F6977" s="39">
        <f>IF($D6977="","",IFERROR(VLOOKUP($D6977,AcctTbl,3,0),""))</f>
        <v>0</v>
      </c>
      <c r="G6977" s="39">
        <f>IF(Txn!$B3495="","",Txn!$D3495)</f>
        <v>0</v>
      </c>
      <c r="H6977" s="38">
        <f>IF(Txn!$B3495="","",Txn!$E3495)</f>
        <v>0</v>
      </c>
      <c r="I6977" s="40">
        <f>IF(Txn!$B3495="",0,Txn!$O3495)</f>
        <v>0</v>
      </c>
      <c r="J6977" s="40">
        <f>IF(Txn!$B3495="",0,Txn!$P3495)</f>
        <v>0</v>
      </c>
      <c r="K6977" s="41">
        <f>IF($A6977="","",IFERROR(VALUE(MID($A6977,6,2)),""))</f>
        <v>0</v>
      </c>
      <c r="L6977" s="39">
        <f>IF(Txn!$K3495="","",Txn!$K3495)</f>
        <v>0</v>
      </c>
      <c r="N6977" s="42">
        <f>IF($D6977="",0,COUNTIF(BankAccts,$D6977))</f>
        <v>0</v>
      </c>
    </row>
    <row r="6978" spans="1:14">
      <c r="A6978" s="38">
        <f>IF(Txn!$B3495="","",Txn!$B3495)</f>
        <v>0</v>
      </c>
      <c r="B6978" s="38">
        <f>IF(Txn!$B3495="","",Txn!$C3495)</f>
        <v>0</v>
      </c>
      <c r="C6978" s="39">
        <f>IF(Txn!$B3495="","","تراکنش بانکی")</f>
        <v>0</v>
      </c>
      <c r="D6978" s="38">
        <f>IF(Txn!$B3495="","",IF(IF(Txn!$U3495="TRF",Txn!$Y3495,Txn!$Z3495)="","",IF(Txn!$U3495="TRF",Txn!$Y3495,Txn!$Z3495)))</f>
        <v>0</v>
      </c>
      <c r="E6978" s="39">
        <f>IF($D6978="","",IFERROR(VLOOKUP($D6978,AcctTbl,2,0),""))</f>
        <v>0</v>
      </c>
      <c r="F6978" s="39">
        <f>IF($D6978="","",IFERROR(VLOOKUP($D6978,AcctTbl,3,0),""))</f>
        <v>0</v>
      </c>
      <c r="G6978" s="39">
        <f>IF(Txn!$B3495="","",Txn!$D3495)</f>
        <v>0</v>
      </c>
      <c r="H6978" s="38">
        <f>IF(Txn!$B3495="","",Txn!$E3495)</f>
        <v>0</v>
      </c>
      <c r="I6978" s="40">
        <f>IF(Txn!$B3495="",0,Txn!$Q3495)</f>
        <v>0</v>
      </c>
      <c r="J6978" s="40">
        <f>IF(Txn!$B3495="",0,Txn!$R3495)</f>
        <v>0</v>
      </c>
      <c r="K6978" s="41">
        <f>IF($A6978="","",IFERROR(VALUE(MID($A6978,6,2)),""))</f>
        <v>0</v>
      </c>
      <c r="L6978" s="39">
        <f>IF(Txn!$K3495="","","طرف مقابل — "&amp;Txn!$K3495)</f>
        <v>0</v>
      </c>
      <c r="N6978" s="42">
        <f>IF($D6978="",0,COUNTIF(BankAccts,$D6978))</f>
        <v>0</v>
      </c>
    </row>
    <row r="6979" spans="1:14">
      <c r="A6979" s="38">
        <f>IF(Txn!$B3496="","",Txn!$B3496)</f>
        <v>0</v>
      </c>
      <c r="B6979" s="38">
        <f>IF(Txn!$B3496="","",Txn!$C3496)</f>
        <v>0</v>
      </c>
      <c r="C6979" s="39">
        <f>IF(Txn!$B3496="","","تراکنش بانکی")</f>
        <v>0</v>
      </c>
      <c r="D6979" s="38">
        <f>IF(Txn!$B3496="","",IF(Txn!$X3496="","",Txn!$X3496))</f>
        <v>0</v>
      </c>
      <c r="E6979" s="39">
        <f>IF($D6979="","",IFERROR(VLOOKUP($D6979,AcctTbl,2,0),""))</f>
        <v>0</v>
      </c>
      <c r="F6979" s="39">
        <f>IF($D6979="","",IFERROR(VLOOKUP($D6979,AcctTbl,3,0),""))</f>
        <v>0</v>
      </c>
      <c r="G6979" s="39">
        <f>IF(Txn!$B3496="","",Txn!$D3496)</f>
        <v>0</v>
      </c>
      <c r="H6979" s="38">
        <f>IF(Txn!$B3496="","",Txn!$E3496)</f>
        <v>0</v>
      </c>
      <c r="I6979" s="40">
        <f>IF(Txn!$B3496="",0,Txn!$O3496)</f>
        <v>0</v>
      </c>
      <c r="J6979" s="40">
        <f>IF(Txn!$B3496="",0,Txn!$P3496)</f>
        <v>0</v>
      </c>
      <c r="K6979" s="41">
        <f>IF($A6979="","",IFERROR(VALUE(MID($A6979,6,2)),""))</f>
        <v>0</v>
      </c>
      <c r="L6979" s="39">
        <f>IF(Txn!$K3496="","",Txn!$K3496)</f>
        <v>0</v>
      </c>
      <c r="N6979" s="42">
        <f>IF($D6979="",0,COUNTIF(BankAccts,$D6979))</f>
        <v>0</v>
      </c>
    </row>
    <row r="6980" spans="1:14">
      <c r="A6980" s="38">
        <f>IF(Txn!$B3496="","",Txn!$B3496)</f>
        <v>0</v>
      </c>
      <c r="B6980" s="38">
        <f>IF(Txn!$B3496="","",Txn!$C3496)</f>
        <v>0</v>
      </c>
      <c r="C6980" s="39">
        <f>IF(Txn!$B3496="","","تراکنش بانکی")</f>
        <v>0</v>
      </c>
      <c r="D6980" s="38">
        <f>IF(Txn!$B3496="","",IF(IF(Txn!$U3496="TRF",Txn!$Y3496,Txn!$Z3496)="","",IF(Txn!$U3496="TRF",Txn!$Y3496,Txn!$Z3496)))</f>
        <v>0</v>
      </c>
      <c r="E6980" s="39">
        <f>IF($D6980="","",IFERROR(VLOOKUP($D6980,AcctTbl,2,0),""))</f>
        <v>0</v>
      </c>
      <c r="F6980" s="39">
        <f>IF($D6980="","",IFERROR(VLOOKUP($D6980,AcctTbl,3,0),""))</f>
        <v>0</v>
      </c>
      <c r="G6980" s="39">
        <f>IF(Txn!$B3496="","",Txn!$D3496)</f>
        <v>0</v>
      </c>
      <c r="H6980" s="38">
        <f>IF(Txn!$B3496="","",Txn!$E3496)</f>
        <v>0</v>
      </c>
      <c r="I6980" s="40">
        <f>IF(Txn!$B3496="",0,Txn!$Q3496)</f>
        <v>0</v>
      </c>
      <c r="J6980" s="40">
        <f>IF(Txn!$B3496="",0,Txn!$R3496)</f>
        <v>0</v>
      </c>
      <c r="K6980" s="41">
        <f>IF($A6980="","",IFERROR(VALUE(MID($A6980,6,2)),""))</f>
        <v>0</v>
      </c>
      <c r="L6980" s="39">
        <f>IF(Txn!$K3496="","","طرف مقابل — "&amp;Txn!$K3496)</f>
        <v>0</v>
      </c>
      <c r="N6980" s="42">
        <f>IF($D6980="",0,COUNTIF(BankAccts,$D6980))</f>
        <v>0</v>
      </c>
    </row>
    <row r="6981" spans="1:14">
      <c r="A6981" s="38">
        <f>IF(Txn!$B3497="","",Txn!$B3497)</f>
        <v>0</v>
      </c>
      <c r="B6981" s="38">
        <f>IF(Txn!$B3497="","",Txn!$C3497)</f>
        <v>0</v>
      </c>
      <c r="C6981" s="39">
        <f>IF(Txn!$B3497="","","تراکنش بانکی")</f>
        <v>0</v>
      </c>
      <c r="D6981" s="38">
        <f>IF(Txn!$B3497="","",IF(Txn!$X3497="","",Txn!$X3497))</f>
        <v>0</v>
      </c>
      <c r="E6981" s="39">
        <f>IF($D6981="","",IFERROR(VLOOKUP($D6981,AcctTbl,2,0),""))</f>
        <v>0</v>
      </c>
      <c r="F6981" s="39">
        <f>IF($D6981="","",IFERROR(VLOOKUP($D6981,AcctTbl,3,0),""))</f>
        <v>0</v>
      </c>
      <c r="G6981" s="39">
        <f>IF(Txn!$B3497="","",Txn!$D3497)</f>
        <v>0</v>
      </c>
      <c r="H6981" s="38">
        <f>IF(Txn!$B3497="","",Txn!$E3497)</f>
        <v>0</v>
      </c>
      <c r="I6981" s="40">
        <f>IF(Txn!$B3497="",0,Txn!$O3497)</f>
        <v>0</v>
      </c>
      <c r="J6981" s="40">
        <f>IF(Txn!$B3497="",0,Txn!$P3497)</f>
        <v>0</v>
      </c>
      <c r="K6981" s="41">
        <f>IF($A6981="","",IFERROR(VALUE(MID($A6981,6,2)),""))</f>
        <v>0</v>
      </c>
      <c r="L6981" s="39">
        <f>IF(Txn!$K3497="","",Txn!$K3497)</f>
        <v>0</v>
      </c>
      <c r="N6981" s="42">
        <f>IF($D6981="",0,COUNTIF(BankAccts,$D6981))</f>
        <v>0</v>
      </c>
    </row>
    <row r="6982" spans="1:14">
      <c r="A6982" s="38">
        <f>IF(Txn!$B3497="","",Txn!$B3497)</f>
        <v>0</v>
      </c>
      <c r="B6982" s="38">
        <f>IF(Txn!$B3497="","",Txn!$C3497)</f>
        <v>0</v>
      </c>
      <c r="C6982" s="39">
        <f>IF(Txn!$B3497="","","تراکنش بانکی")</f>
        <v>0</v>
      </c>
      <c r="D6982" s="38">
        <f>IF(Txn!$B3497="","",IF(IF(Txn!$U3497="TRF",Txn!$Y3497,Txn!$Z3497)="","",IF(Txn!$U3497="TRF",Txn!$Y3497,Txn!$Z3497)))</f>
        <v>0</v>
      </c>
      <c r="E6982" s="39">
        <f>IF($D6982="","",IFERROR(VLOOKUP($D6982,AcctTbl,2,0),""))</f>
        <v>0</v>
      </c>
      <c r="F6982" s="39">
        <f>IF($D6982="","",IFERROR(VLOOKUP($D6982,AcctTbl,3,0),""))</f>
        <v>0</v>
      </c>
      <c r="G6982" s="39">
        <f>IF(Txn!$B3497="","",Txn!$D3497)</f>
        <v>0</v>
      </c>
      <c r="H6982" s="38">
        <f>IF(Txn!$B3497="","",Txn!$E3497)</f>
        <v>0</v>
      </c>
      <c r="I6982" s="40">
        <f>IF(Txn!$B3497="",0,Txn!$Q3497)</f>
        <v>0</v>
      </c>
      <c r="J6982" s="40">
        <f>IF(Txn!$B3497="",0,Txn!$R3497)</f>
        <v>0</v>
      </c>
      <c r="K6982" s="41">
        <f>IF($A6982="","",IFERROR(VALUE(MID($A6982,6,2)),""))</f>
        <v>0</v>
      </c>
      <c r="L6982" s="39">
        <f>IF(Txn!$K3497="","","طرف مقابل — "&amp;Txn!$K3497)</f>
        <v>0</v>
      </c>
      <c r="N6982" s="42">
        <f>IF($D6982="",0,COUNTIF(BankAccts,$D6982))</f>
        <v>0</v>
      </c>
    </row>
    <row r="6983" spans="1:14">
      <c r="A6983" s="38">
        <f>IF(Txn!$B3498="","",Txn!$B3498)</f>
        <v>0</v>
      </c>
      <c r="B6983" s="38">
        <f>IF(Txn!$B3498="","",Txn!$C3498)</f>
        <v>0</v>
      </c>
      <c r="C6983" s="39">
        <f>IF(Txn!$B3498="","","تراکنش بانکی")</f>
        <v>0</v>
      </c>
      <c r="D6983" s="38">
        <f>IF(Txn!$B3498="","",IF(Txn!$X3498="","",Txn!$X3498))</f>
        <v>0</v>
      </c>
      <c r="E6983" s="39">
        <f>IF($D6983="","",IFERROR(VLOOKUP($D6983,AcctTbl,2,0),""))</f>
        <v>0</v>
      </c>
      <c r="F6983" s="39">
        <f>IF($D6983="","",IFERROR(VLOOKUP($D6983,AcctTbl,3,0),""))</f>
        <v>0</v>
      </c>
      <c r="G6983" s="39">
        <f>IF(Txn!$B3498="","",Txn!$D3498)</f>
        <v>0</v>
      </c>
      <c r="H6983" s="38">
        <f>IF(Txn!$B3498="","",Txn!$E3498)</f>
        <v>0</v>
      </c>
      <c r="I6983" s="40">
        <f>IF(Txn!$B3498="",0,Txn!$O3498)</f>
        <v>0</v>
      </c>
      <c r="J6983" s="40">
        <f>IF(Txn!$B3498="",0,Txn!$P3498)</f>
        <v>0</v>
      </c>
      <c r="K6983" s="41">
        <f>IF($A6983="","",IFERROR(VALUE(MID($A6983,6,2)),""))</f>
        <v>0</v>
      </c>
      <c r="L6983" s="39">
        <f>IF(Txn!$K3498="","",Txn!$K3498)</f>
        <v>0</v>
      </c>
      <c r="N6983" s="42">
        <f>IF($D6983="",0,COUNTIF(BankAccts,$D6983))</f>
        <v>0</v>
      </c>
    </row>
    <row r="6984" spans="1:14">
      <c r="A6984" s="38">
        <f>IF(Txn!$B3498="","",Txn!$B3498)</f>
        <v>0</v>
      </c>
      <c r="B6984" s="38">
        <f>IF(Txn!$B3498="","",Txn!$C3498)</f>
        <v>0</v>
      </c>
      <c r="C6984" s="39">
        <f>IF(Txn!$B3498="","","تراکنش بانکی")</f>
        <v>0</v>
      </c>
      <c r="D6984" s="38">
        <f>IF(Txn!$B3498="","",IF(IF(Txn!$U3498="TRF",Txn!$Y3498,Txn!$Z3498)="","",IF(Txn!$U3498="TRF",Txn!$Y3498,Txn!$Z3498)))</f>
        <v>0</v>
      </c>
      <c r="E6984" s="39">
        <f>IF($D6984="","",IFERROR(VLOOKUP($D6984,AcctTbl,2,0),""))</f>
        <v>0</v>
      </c>
      <c r="F6984" s="39">
        <f>IF($D6984="","",IFERROR(VLOOKUP($D6984,AcctTbl,3,0),""))</f>
        <v>0</v>
      </c>
      <c r="G6984" s="39">
        <f>IF(Txn!$B3498="","",Txn!$D3498)</f>
        <v>0</v>
      </c>
      <c r="H6984" s="38">
        <f>IF(Txn!$B3498="","",Txn!$E3498)</f>
        <v>0</v>
      </c>
      <c r="I6984" s="40">
        <f>IF(Txn!$B3498="",0,Txn!$Q3498)</f>
        <v>0</v>
      </c>
      <c r="J6984" s="40">
        <f>IF(Txn!$B3498="",0,Txn!$R3498)</f>
        <v>0</v>
      </c>
      <c r="K6984" s="41">
        <f>IF($A6984="","",IFERROR(VALUE(MID($A6984,6,2)),""))</f>
        <v>0</v>
      </c>
      <c r="L6984" s="39">
        <f>IF(Txn!$K3498="","","طرف مقابل — "&amp;Txn!$K3498)</f>
        <v>0</v>
      </c>
      <c r="N6984" s="42">
        <f>IF($D6984="",0,COUNTIF(BankAccts,$D6984))</f>
        <v>0</v>
      </c>
    </row>
    <row r="6985" spans="1:14">
      <c r="A6985" s="38">
        <f>IF(Txn!$B3499="","",Txn!$B3499)</f>
        <v>0</v>
      </c>
      <c r="B6985" s="38">
        <f>IF(Txn!$B3499="","",Txn!$C3499)</f>
        <v>0</v>
      </c>
      <c r="C6985" s="39">
        <f>IF(Txn!$B3499="","","تراکنش بانکی")</f>
        <v>0</v>
      </c>
      <c r="D6985" s="38">
        <f>IF(Txn!$B3499="","",IF(Txn!$X3499="","",Txn!$X3499))</f>
        <v>0</v>
      </c>
      <c r="E6985" s="39">
        <f>IF($D6985="","",IFERROR(VLOOKUP($D6985,AcctTbl,2,0),""))</f>
        <v>0</v>
      </c>
      <c r="F6985" s="39">
        <f>IF($D6985="","",IFERROR(VLOOKUP($D6985,AcctTbl,3,0),""))</f>
        <v>0</v>
      </c>
      <c r="G6985" s="39">
        <f>IF(Txn!$B3499="","",Txn!$D3499)</f>
        <v>0</v>
      </c>
      <c r="H6985" s="38">
        <f>IF(Txn!$B3499="","",Txn!$E3499)</f>
        <v>0</v>
      </c>
      <c r="I6985" s="40">
        <f>IF(Txn!$B3499="",0,Txn!$O3499)</f>
        <v>0</v>
      </c>
      <c r="J6985" s="40">
        <f>IF(Txn!$B3499="",0,Txn!$P3499)</f>
        <v>0</v>
      </c>
      <c r="K6985" s="41">
        <f>IF($A6985="","",IFERROR(VALUE(MID($A6985,6,2)),""))</f>
        <v>0</v>
      </c>
      <c r="L6985" s="39">
        <f>IF(Txn!$K3499="","",Txn!$K3499)</f>
        <v>0</v>
      </c>
      <c r="N6985" s="42">
        <f>IF($D6985="",0,COUNTIF(BankAccts,$D6985))</f>
        <v>0</v>
      </c>
    </row>
    <row r="6986" spans="1:14">
      <c r="A6986" s="38">
        <f>IF(Txn!$B3499="","",Txn!$B3499)</f>
        <v>0</v>
      </c>
      <c r="B6986" s="38">
        <f>IF(Txn!$B3499="","",Txn!$C3499)</f>
        <v>0</v>
      </c>
      <c r="C6986" s="39">
        <f>IF(Txn!$B3499="","","تراکنش بانکی")</f>
        <v>0</v>
      </c>
      <c r="D6986" s="38">
        <f>IF(Txn!$B3499="","",IF(IF(Txn!$U3499="TRF",Txn!$Y3499,Txn!$Z3499)="","",IF(Txn!$U3499="TRF",Txn!$Y3499,Txn!$Z3499)))</f>
        <v>0</v>
      </c>
      <c r="E6986" s="39">
        <f>IF($D6986="","",IFERROR(VLOOKUP($D6986,AcctTbl,2,0),""))</f>
        <v>0</v>
      </c>
      <c r="F6986" s="39">
        <f>IF($D6986="","",IFERROR(VLOOKUP($D6986,AcctTbl,3,0),""))</f>
        <v>0</v>
      </c>
      <c r="G6986" s="39">
        <f>IF(Txn!$B3499="","",Txn!$D3499)</f>
        <v>0</v>
      </c>
      <c r="H6986" s="38">
        <f>IF(Txn!$B3499="","",Txn!$E3499)</f>
        <v>0</v>
      </c>
      <c r="I6986" s="40">
        <f>IF(Txn!$B3499="",0,Txn!$Q3499)</f>
        <v>0</v>
      </c>
      <c r="J6986" s="40">
        <f>IF(Txn!$B3499="",0,Txn!$R3499)</f>
        <v>0</v>
      </c>
      <c r="K6986" s="41">
        <f>IF($A6986="","",IFERROR(VALUE(MID($A6986,6,2)),""))</f>
        <v>0</v>
      </c>
      <c r="L6986" s="39">
        <f>IF(Txn!$K3499="","","طرف مقابل — "&amp;Txn!$K3499)</f>
        <v>0</v>
      </c>
      <c r="N6986" s="42">
        <f>IF($D6986="",0,COUNTIF(BankAccts,$D6986))</f>
        <v>0</v>
      </c>
    </row>
    <row r="6987" spans="1:14">
      <c r="A6987" s="38">
        <f>IF(Txn!$B3500="","",Txn!$B3500)</f>
        <v>0</v>
      </c>
      <c r="B6987" s="38">
        <f>IF(Txn!$B3500="","",Txn!$C3500)</f>
        <v>0</v>
      </c>
      <c r="C6987" s="39">
        <f>IF(Txn!$B3500="","","تراکنش بانکی")</f>
        <v>0</v>
      </c>
      <c r="D6987" s="38">
        <f>IF(Txn!$B3500="","",IF(Txn!$X3500="","",Txn!$X3500))</f>
        <v>0</v>
      </c>
      <c r="E6987" s="39">
        <f>IF($D6987="","",IFERROR(VLOOKUP($D6987,AcctTbl,2,0),""))</f>
        <v>0</v>
      </c>
      <c r="F6987" s="39">
        <f>IF($D6987="","",IFERROR(VLOOKUP($D6987,AcctTbl,3,0),""))</f>
        <v>0</v>
      </c>
      <c r="G6987" s="39">
        <f>IF(Txn!$B3500="","",Txn!$D3500)</f>
        <v>0</v>
      </c>
      <c r="H6987" s="38">
        <f>IF(Txn!$B3500="","",Txn!$E3500)</f>
        <v>0</v>
      </c>
      <c r="I6987" s="40">
        <f>IF(Txn!$B3500="",0,Txn!$O3500)</f>
        <v>0</v>
      </c>
      <c r="J6987" s="40">
        <f>IF(Txn!$B3500="",0,Txn!$P3500)</f>
        <v>0</v>
      </c>
      <c r="K6987" s="41">
        <f>IF($A6987="","",IFERROR(VALUE(MID($A6987,6,2)),""))</f>
        <v>0</v>
      </c>
      <c r="L6987" s="39">
        <f>IF(Txn!$K3500="","",Txn!$K3500)</f>
        <v>0</v>
      </c>
      <c r="N6987" s="42">
        <f>IF($D6987="",0,COUNTIF(BankAccts,$D6987))</f>
        <v>0</v>
      </c>
    </row>
    <row r="6988" spans="1:14">
      <c r="A6988" s="38">
        <f>IF(Txn!$B3500="","",Txn!$B3500)</f>
        <v>0</v>
      </c>
      <c r="B6988" s="38">
        <f>IF(Txn!$B3500="","",Txn!$C3500)</f>
        <v>0</v>
      </c>
      <c r="C6988" s="39">
        <f>IF(Txn!$B3500="","","تراکنش بانکی")</f>
        <v>0</v>
      </c>
      <c r="D6988" s="38">
        <f>IF(Txn!$B3500="","",IF(IF(Txn!$U3500="TRF",Txn!$Y3500,Txn!$Z3500)="","",IF(Txn!$U3500="TRF",Txn!$Y3500,Txn!$Z3500)))</f>
        <v>0</v>
      </c>
      <c r="E6988" s="39">
        <f>IF($D6988="","",IFERROR(VLOOKUP($D6988,AcctTbl,2,0),""))</f>
        <v>0</v>
      </c>
      <c r="F6988" s="39">
        <f>IF($D6988="","",IFERROR(VLOOKUP($D6988,AcctTbl,3,0),""))</f>
        <v>0</v>
      </c>
      <c r="G6988" s="39">
        <f>IF(Txn!$B3500="","",Txn!$D3500)</f>
        <v>0</v>
      </c>
      <c r="H6988" s="38">
        <f>IF(Txn!$B3500="","",Txn!$E3500)</f>
        <v>0</v>
      </c>
      <c r="I6988" s="40">
        <f>IF(Txn!$B3500="",0,Txn!$Q3500)</f>
        <v>0</v>
      </c>
      <c r="J6988" s="40">
        <f>IF(Txn!$B3500="",0,Txn!$R3500)</f>
        <v>0</v>
      </c>
      <c r="K6988" s="41">
        <f>IF($A6988="","",IFERROR(VALUE(MID($A6988,6,2)),""))</f>
        <v>0</v>
      </c>
      <c r="L6988" s="39">
        <f>IF(Txn!$K3500="","","طرف مقابل — "&amp;Txn!$K3500)</f>
        <v>0</v>
      </c>
      <c r="N6988" s="42">
        <f>IF($D6988="",0,COUNTIF(BankAccts,$D6988))</f>
        <v>0</v>
      </c>
    </row>
    <row r="6989" spans="1:14">
      <c r="A6989" s="38">
        <f>IF(Txn!$B3501="","",Txn!$B3501)</f>
        <v>0</v>
      </c>
      <c r="B6989" s="38">
        <f>IF(Txn!$B3501="","",Txn!$C3501)</f>
        <v>0</v>
      </c>
      <c r="C6989" s="39">
        <f>IF(Txn!$B3501="","","تراکنش بانکی")</f>
        <v>0</v>
      </c>
      <c r="D6989" s="38">
        <f>IF(Txn!$B3501="","",IF(Txn!$X3501="","",Txn!$X3501))</f>
        <v>0</v>
      </c>
      <c r="E6989" s="39">
        <f>IF($D6989="","",IFERROR(VLOOKUP($D6989,AcctTbl,2,0),""))</f>
        <v>0</v>
      </c>
      <c r="F6989" s="39">
        <f>IF($D6989="","",IFERROR(VLOOKUP($D6989,AcctTbl,3,0),""))</f>
        <v>0</v>
      </c>
      <c r="G6989" s="39">
        <f>IF(Txn!$B3501="","",Txn!$D3501)</f>
        <v>0</v>
      </c>
      <c r="H6989" s="38">
        <f>IF(Txn!$B3501="","",Txn!$E3501)</f>
        <v>0</v>
      </c>
      <c r="I6989" s="40">
        <f>IF(Txn!$B3501="",0,Txn!$O3501)</f>
        <v>0</v>
      </c>
      <c r="J6989" s="40">
        <f>IF(Txn!$B3501="",0,Txn!$P3501)</f>
        <v>0</v>
      </c>
      <c r="K6989" s="41">
        <f>IF($A6989="","",IFERROR(VALUE(MID($A6989,6,2)),""))</f>
        <v>0</v>
      </c>
      <c r="L6989" s="39">
        <f>IF(Txn!$K3501="","",Txn!$K3501)</f>
        <v>0</v>
      </c>
      <c r="N6989" s="42">
        <f>IF($D6989="",0,COUNTIF(BankAccts,$D6989))</f>
        <v>0</v>
      </c>
    </row>
    <row r="6990" spans="1:14">
      <c r="A6990" s="38">
        <f>IF(Txn!$B3501="","",Txn!$B3501)</f>
        <v>0</v>
      </c>
      <c r="B6990" s="38">
        <f>IF(Txn!$B3501="","",Txn!$C3501)</f>
        <v>0</v>
      </c>
      <c r="C6990" s="39">
        <f>IF(Txn!$B3501="","","تراکنش بانکی")</f>
        <v>0</v>
      </c>
      <c r="D6990" s="38">
        <f>IF(Txn!$B3501="","",IF(IF(Txn!$U3501="TRF",Txn!$Y3501,Txn!$Z3501)="","",IF(Txn!$U3501="TRF",Txn!$Y3501,Txn!$Z3501)))</f>
        <v>0</v>
      </c>
      <c r="E6990" s="39">
        <f>IF($D6990="","",IFERROR(VLOOKUP($D6990,AcctTbl,2,0),""))</f>
        <v>0</v>
      </c>
      <c r="F6990" s="39">
        <f>IF($D6990="","",IFERROR(VLOOKUP($D6990,AcctTbl,3,0),""))</f>
        <v>0</v>
      </c>
      <c r="G6990" s="39">
        <f>IF(Txn!$B3501="","",Txn!$D3501)</f>
        <v>0</v>
      </c>
      <c r="H6990" s="38">
        <f>IF(Txn!$B3501="","",Txn!$E3501)</f>
        <v>0</v>
      </c>
      <c r="I6990" s="40">
        <f>IF(Txn!$B3501="",0,Txn!$Q3501)</f>
        <v>0</v>
      </c>
      <c r="J6990" s="40">
        <f>IF(Txn!$B3501="",0,Txn!$R3501)</f>
        <v>0</v>
      </c>
      <c r="K6990" s="41">
        <f>IF($A6990="","",IFERROR(VALUE(MID($A6990,6,2)),""))</f>
        <v>0</v>
      </c>
      <c r="L6990" s="39">
        <f>IF(Txn!$K3501="","","طرف مقابل — "&amp;Txn!$K3501)</f>
        <v>0</v>
      </c>
      <c r="N6990" s="42">
        <f>IF($D6990="",0,COUNTIF(BankAccts,$D6990))</f>
        <v>0</v>
      </c>
    </row>
    <row r="6991" spans="1:14">
      <c r="A6991" s="38">
        <f>IF(Txn!$B3502="","",Txn!$B3502)</f>
        <v>0</v>
      </c>
      <c r="B6991" s="38">
        <f>IF(Txn!$B3502="","",Txn!$C3502)</f>
        <v>0</v>
      </c>
      <c r="C6991" s="39">
        <f>IF(Txn!$B3502="","","تراکنش بانکی")</f>
        <v>0</v>
      </c>
      <c r="D6991" s="38">
        <f>IF(Txn!$B3502="","",IF(Txn!$X3502="","",Txn!$X3502))</f>
        <v>0</v>
      </c>
      <c r="E6991" s="39">
        <f>IF($D6991="","",IFERROR(VLOOKUP($D6991,AcctTbl,2,0),""))</f>
        <v>0</v>
      </c>
      <c r="F6991" s="39">
        <f>IF($D6991="","",IFERROR(VLOOKUP($D6991,AcctTbl,3,0),""))</f>
        <v>0</v>
      </c>
      <c r="G6991" s="39">
        <f>IF(Txn!$B3502="","",Txn!$D3502)</f>
        <v>0</v>
      </c>
      <c r="H6991" s="38">
        <f>IF(Txn!$B3502="","",Txn!$E3502)</f>
        <v>0</v>
      </c>
      <c r="I6991" s="40">
        <f>IF(Txn!$B3502="",0,Txn!$O3502)</f>
        <v>0</v>
      </c>
      <c r="J6991" s="40">
        <f>IF(Txn!$B3502="",0,Txn!$P3502)</f>
        <v>0</v>
      </c>
      <c r="K6991" s="41">
        <f>IF($A6991="","",IFERROR(VALUE(MID($A6991,6,2)),""))</f>
        <v>0</v>
      </c>
      <c r="L6991" s="39">
        <f>IF(Txn!$K3502="","",Txn!$K3502)</f>
        <v>0</v>
      </c>
      <c r="N6991" s="42">
        <f>IF($D6991="",0,COUNTIF(BankAccts,$D6991))</f>
        <v>0</v>
      </c>
    </row>
    <row r="6992" spans="1:14">
      <c r="A6992" s="38">
        <f>IF(Txn!$B3502="","",Txn!$B3502)</f>
        <v>0</v>
      </c>
      <c r="B6992" s="38">
        <f>IF(Txn!$B3502="","",Txn!$C3502)</f>
        <v>0</v>
      </c>
      <c r="C6992" s="39">
        <f>IF(Txn!$B3502="","","تراکنش بانکی")</f>
        <v>0</v>
      </c>
      <c r="D6992" s="38">
        <f>IF(Txn!$B3502="","",IF(IF(Txn!$U3502="TRF",Txn!$Y3502,Txn!$Z3502)="","",IF(Txn!$U3502="TRF",Txn!$Y3502,Txn!$Z3502)))</f>
        <v>0</v>
      </c>
      <c r="E6992" s="39">
        <f>IF($D6992="","",IFERROR(VLOOKUP($D6992,AcctTbl,2,0),""))</f>
        <v>0</v>
      </c>
      <c r="F6992" s="39">
        <f>IF($D6992="","",IFERROR(VLOOKUP($D6992,AcctTbl,3,0),""))</f>
        <v>0</v>
      </c>
      <c r="G6992" s="39">
        <f>IF(Txn!$B3502="","",Txn!$D3502)</f>
        <v>0</v>
      </c>
      <c r="H6992" s="38">
        <f>IF(Txn!$B3502="","",Txn!$E3502)</f>
        <v>0</v>
      </c>
      <c r="I6992" s="40">
        <f>IF(Txn!$B3502="",0,Txn!$Q3502)</f>
        <v>0</v>
      </c>
      <c r="J6992" s="40">
        <f>IF(Txn!$B3502="",0,Txn!$R3502)</f>
        <v>0</v>
      </c>
      <c r="K6992" s="41">
        <f>IF($A6992="","",IFERROR(VALUE(MID($A6992,6,2)),""))</f>
        <v>0</v>
      </c>
      <c r="L6992" s="39">
        <f>IF(Txn!$K3502="","","طرف مقابل — "&amp;Txn!$K3502)</f>
        <v>0</v>
      </c>
      <c r="N6992" s="42">
        <f>IF($D6992="",0,COUNTIF(BankAccts,$D6992))</f>
        <v>0</v>
      </c>
    </row>
    <row r="6993" spans="1:14">
      <c r="A6993" s="38">
        <f>IF(Txn!$B3503="","",Txn!$B3503)</f>
        <v>0</v>
      </c>
      <c r="B6993" s="38">
        <f>IF(Txn!$B3503="","",Txn!$C3503)</f>
        <v>0</v>
      </c>
      <c r="C6993" s="39">
        <f>IF(Txn!$B3503="","","تراکنش بانکی")</f>
        <v>0</v>
      </c>
      <c r="D6993" s="38">
        <f>IF(Txn!$B3503="","",IF(Txn!$X3503="","",Txn!$X3503))</f>
        <v>0</v>
      </c>
      <c r="E6993" s="39">
        <f>IF($D6993="","",IFERROR(VLOOKUP($D6993,AcctTbl,2,0),""))</f>
        <v>0</v>
      </c>
      <c r="F6993" s="39">
        <f>IF($D6993="","",IFERROR(VLOOKUP($D6993,AcctTbl,3,0),""))</f>
        <v>0</v>
      </c>
      <c r="G6993" s="39">
        <f>IF(Txn!$B3503="","",Txn!$D3503)</f>
        <v>0</v>
      </c>
      <c r="H6993" s="38">
        <f>IF(Txn!$B3503="","",Txn!$E3503)</f>
        <v>0</v>
      </c>
      <c r="I6993" s="40">
        <f>IF(Txn!$B3503="",0,Txn!$O3503)</f>
        <v>0</v>
      </c>
      <c r="J6993" s="40">
        <f>IF(Txn!$B3503="",0,Txn!$P3503)</f>
        <v>0</v>
      </c>
      <c r="K6993" s="41">
        <f>IF($A6993="","",IFERROR(VALUE(MID($A6993,6,2)),""))</f>
        <v>0</v>
      </c>
      <c r="L6993" s="39">
        <f>IF(Txn!$K3503="","",Txn!$K3503)</f>
        <v>0</v>
      </c>
      <c r="N6993" s="42">
        <f>IF($D6993="",0,COUNTIF(BankAccts,$D6993))</f>
        <v>0</v>
      </c>
    </row>
    <row r="6994" spans="1:14">
      <c r="A6994" s="38">
        <f>IF(Txn!$B3503="","",Txn!$B3503)</f>
        <v>0</v>
      </c>
      <c r="B6994" s="38">
        <f>IF(Txn!$B3503="","",Txn!$C3503)</f>
        <v>0</v>
      </c>
      <c r="C6994" s="39">
        <f>IF(Txn!$B3503="","","تراکنش بانکی")</f>
        <v>0</v>
      </c>
      <c r="D6994" s="38">
        <f>IF(Txn!$B3503="","",IF(IF(Txn!$U3503="TRF",Txn!$Y3503,Txn!$Z3503)="","",IF(Txn!$U3503="TRF",Txn!$Y3503,Txn!$Z3503)))</f>
        <v>0</v>
      </c>
      <c r="E6994" s="39">
        <f>IF($D6994="","",IFERROR(VLOOKUP($D6994,AcctTbl,2,0),""))</f>
        <v>0</v>
      </c>
      <c r="F6994" s="39">
        <f>IF($D6994="","",IFERROR(VLOOKUP($D6994,AcctTbl,3,0),""))</f>
        <v>0</v>
      </c>
      <c r="G6994" s="39">
        <f>IF(Txn!$B3503="","",Txn!$D3503)</f>
        <v>0</v>
      </c>
      <c r="H6994" s="38">
        <f>IF(Txn!$B3503="","",Txn!$E3503)</f>
        <v>0</v>
      </c>
      <c r="I6994" s="40">
        <f>IF(Txn!$B3503="",0,Txn!$Q3503)</f>
        <v>0</v>
      </c>
      <c r="J6994" s="40">
        <f>IF(Txn!$B3503="",0,Txn!$R3503)</f>
        <v>0</v>
      </c>
      <c r="K6994" s="41">
        <f>IF($A6994="","",IFERROR(VALUE(MID($A6994,6,2)),""))</f>
        <v>0</v>
      </c>
      <c r="L6994" s="39">
        <f>IF(Txn!$K3503="","","طرف مقابل — "&amp;Txn!$K3503)</f>
        <v>0</v>
      </c>
      <c r="N6994" s="42">
        <f>IF($D6994="",0,COUNTIF(BankAccts,$D6994))</f>
        <v>0</v>
      </c>
    </row>
    <row r="6995" spans="1:14">
      <c r="A6995" s="38">
        <f>IF(Txn!$B3504="","",Txn!$B3504)</f>
        <v>0</v>
      </c>
      <c r="B6995" s="38">
        <f>IF(Txn!$B3504="","",Txn!$C3504)</f>
        <v>0</v>
      </c>
      <c r="C6995" s="39">
        <f>IF(Txn!$B3504="","","تراکنش بانکی")</f>
        <v>0</v>
      </c>
      <c r="D6995" s="38">
        <f>IF(Txn!$B3504="","",IF(Txn!$X3504="","",Txn!$X3504))</f>
        <v>0</v>
      </c>
      <c r="E6995" s="39">
        <f>IF($D6995="","",IFERROR(VLOOKUP($D6995,AcctTbl,2,0),""))</f>
        <v>0</v>
      </c>
      <c r="F6995" s="39">
        <f>IF($D6995="","",IFERROR(VLOOKUP($D6995,AcctTbl,3,0),""))</f>
        <v>0</v>
      </c>
      <c r="G6995" s="39">
        <f>IF(Txn!$B3504="","",Txn!$D3504)</f>
        <v>0</v>
      </c>
      <c r="H6995" s="38">
        <f>IF(Txn!$B3504="","",Txn!$E3504)</f>
        <v>0</v>
      </c>
      <c r="I6995" s="40">
        <f>IF(Txn!$B3504="",0,Txn!$O3504)</f>
        <v>0</v>
      </c>
      <c r="J6995" s="40">
        <f>IF(Txn!$B3504="",0,Txn!$P3504)</f>
        <v>0</v>
      </c>
      <c r="K6995" s="41">
        <f>IF($A6995="","",IFERROR(VALUE(MID($A6995,6,2)),""))</f>
        <v>0</v>
      </c>
      <c r="L6995" s="39">
        <f>IF(Txn!$K3504="","",Txn!$K3504)</f>
        <v>0</v>
      </c>
      <c r="N6995" s="42">
        <f>IF($D6995="",0,COUNTIF(BankAccts,$D6995))</f>
        <v>0</v>
      </c>
    </row>
    <row r="6996" spans="1:14">
      <c r="A6996" s="38">
        <f>IF(Txn!$B3504="","",Txn!$B3504)</f>
        <v>0</v>
      </c>
      <c r="B6996" s="38">
        <f>IF(Txn!$B3504="","",Txn!$C3504)</f>
        <v>0</v>
      </c>
      <c r="C6996" s="39">
        <f>IF(Txn!$B3504="","","تراکنش بانکی")</f>
        <v>0</v>
      </c>
      <c r="D6996" s="38">
        <f>IF(Txn!$B3504="","",IF(IF(Txn!$U3504="TRF",Txn!$Y3504,Txn!$Z3504)="","",IF(Txn!$U3504="TRF",Txn!$Y3504,Txn!$Z3504)))</f>
        <v>0</v>
      </c>
      <c r="E6996" s="39">
        <f>IF($D6996="","",IFERROR(VLOOKUP($D6996,AcctTbl,2,0),""))</f>
        <v>0</v>
      </c>
      <c r="F6996" s="39">
        <f>IF($D6996="","",IFERROR(VLOOKUP($D6996,AcctTbl,3,0),""))</f>
        <v>0</v>
      </c>
      <c r="G6996" s="39">
        <f>IF(Txn!$B3504="","",Txn!$D3504)</f>
        <v>0</v>
      </c>
      <c r="H6996" s="38">
        <f>IF(Txn!$B3504="","",Txn!$E3504)</f>
        <v>0</v>
      </c>
      <c r="I6996" s="40">
        <f>IF(Txn!$B3504="",0,Txn!$Q3504)</f>
        <v>0</v>
      </c>
      <c r="J6996" s="40">
        <f>IF(Txn!$B3504="",0,Txn!$R3504)</f>
        <v>0</v>
      </c>
      <c r="K6996" s="41">
        <f>IF($A6996="","",IFERROR(VALUE(MID($A6996,6,2)),""))</f>
        <v>0</v>
      </c>
      <c r="L6996" s="39">
        <f>IF(Txn!$K3504="","","طرف مقابل — "&amp;Txn!$K3504)</f>
        <v>0</v>
      </c>
      <c r="N6996" s="42">
        <f>IF($D6996="",0,COUNTIF(BankAccts,$D6996))</f>
        <v>0</v>
      </c>
    </row>
    <row r="6997" spans="1:14">
      <c r="A6997" s="38">
        <f>IF(Txn!$B3505="","",Txn!$B3505)</f>
        <v>0</v>
      </c>
      <c r="B6997" s="38">
        <f>IF(Txn!$B3505="","",Txn!$C3505)</f>
        <v>0</v>
      </c>
      <c r="C6997" s="39">
        <f>IF(Txn!$B3505="","","تراکنش بانکی")</f>
        <v>0</v>
      </c>
      <c r="D6997" s="38">
        <f>IF(Txn!$B3505="","",IF(Txn!$X3505="","",Txn!$X3505))</f>
        <v>0</v>
      </c>
      <c r="E6997" s="39">
        <f>IF($D6997="","",IFERROR(VLOOKUP($D6997,AcctTbl,2,0),""))</f>
        <v>0</v>
      </c>
      <c r="F6997" s="39">
        <f>IF($D6997="","",IFERROR(VLOOKUP($D6997,AcctTbl,3,0),""))</f>
        <v>0</v>
      </c>
      <c r="G6997" s="39">
        <f>IF(Txn!$B3505="","",Txn!$D3505)</f>
        <v>0</v>
      </c>
      <c r="H6997" s="38">
        <f>IF(Txn!$B3505="","",Txn!$E3505)</f>
        <v>0</v>
      </c>
      <c r="I6997" s="40">
        <f>IF(Txn!$B3505="",0,Txn!$O3505)</f>
        <v>0</v>
      </c>
      <c r="J6997" s="40">
        <f>IF(Txn!$B3505="",0,Txn!$P3505)</f>
        <v>0</v>
      </c>
      <c r="K6997" s="41">
        <f>IF($A6997="","",IFERROR(VALUE(MID($A6997,6,2)),""))</f>
        <v>0</v>
      </c>
      <c r="L6997" s="39">
        <f>IF(Txn!$K3505="","",Txn!$K3505)</f>
        <v>0</v>
      </c>
      <c r="N6997" s="42">
        <f>IF($D6997="",0,COUNTIF(BankAccts,$D6997))</f>
        <v>0</v>
      </c>
    </row>
    <row r="6998" spans="1:14">
      <c r="A6998" s="38">
        <f>IF(Txn!$B3505="","",Txn!$B3505)</f>
        <v>0</v>
      </c>
      <c r="B6998" s="38">
        <f>IF(Txn!$B3505="","",Txn!$C3505)</f>
        <v>0</v>
      </c>
      <c r="C6998" s="39">
        <f>IF(Txn!$B3505="","","تراکنش بانکی")</f>
        <v>0</v>
      </c>
      <c r="D6998" s="38">
        <f>IF(Txn!$B3505="","",IF(IF(Txn!$U3505="TRF",Txn!$Y3505,Txn!$Z3505)="","",IF(Txn!$U3505="TRF",Txn!$Y3505,Txn!$Z3505)))</f>
        <v>0</v>
      </c>
      <c r="E6998" s="39">
        <f>IF($D6998="","",IFERROR(VLOOKUP($D6998,AcctTbl,2,0),""))</f>
        <v>0</v>
      </c>
      <c r="F6998" s="39">
        <f>IF($D6998="","",IFERROR(VLOOKUP($D6998,AcctTbl,3,0),""))</f>
        <v>0</v>
      </c>
      <c r="G6998" s="39">
        <f>IF(Txn!$B3505="","",Txn!$D3505)</f>
        <v>0</v>
      </c>
      <c r="H6998" s="38">
        <f>IF(Txn!$B3505="","",Txn!$E3505)</f>
        <v>0</v>
      </c>
      <c r="I6998" s="40">
        <f>IF(Txn!$B3505="",0,Txn!$Q3505)</f>
        <v>0</v>
      </c>
      <c r="J6998" s="40">
        <f>IF(Txn!$B3505="",0,Txn!$R3505)</f>
        <v>0</v>
      </c>
      <c r="K6998" s="41">
        <f>IF($A6998="","",IFERROR(VALUE(MID($A6998,6,2)),""))</f>
        <v>0</v>
      </c>
      <c r="L6998" s="39">
        <f>IF(Txn!$K3505="","","طرف مقابل — "&amp;Txn!$K3505)</f>
        <v>0</v>
      </c>
      <c r="N6998" s="42">
        <f>IF($D6998="",0,COUNTIF(BankAccts,$D6998))</f>
        <v>0</v>
      </c>
    </row>
    <row r="6999" spans="1:14">
      <c r="A6999" s="38">
        <f>IF(Txn!$B3506="","",Txn!$B3506)</f>
        <v>0</v>
      </c>
      <c r="B6999" s="38">
        <f>IF(Txn!$B3506="","",Txn!$C3506)</f>
        <v>0</v>
      </c>
      <c r="C6999" s="39">
        <f>IF(Txn!$B3506="","","تراکنش بانکی")</f>
        <v>0</v>
      </c>
      <c r="D6999" s="38">
        <f>IF(Txn!$B3506="","",IF(Txn!$X3506="","",Txn!$X3506))</f>
        <v>0</v>
      </c>
      <c r="E6999" s="39">
        <f>IF($D6999="","",IFERROR(VLOOKUP($D6999,AcctTbl,2,0),""))</f>
        <v>0</v>
      </c>
      <c r="F6999" s="39">
        <f>IF($D6999="","",IFERROR(VLOOKUP($D6999,AcctTbl,3,0),""))</f>
        <v>0</v>
      </c>
      <c r="G6999" s="39">
        <f>IF(Txn!$B3506="","",Txn!$D3506)</f>
        <v>0</v>
      </c>
      <c r="H6999" s="38">
        <f>IF(Txn!$B3506="","",Txn!$E3506)</f>
        <v>0</v>
      </c>
      <c r="I6999" s="40">
        <f>IF(Txn!$B3506="",0,Txn!$O3506)</f>
        <v>0</v>
      </c>
      <c r="J6999" s="40">
        <f>IF(Txn!$B3506="",0,Txn!$P3506)</f>
        <v>0</v>
      </c>
      <c r="K6999" s="41">
        <f>IF($A6999="","",IFERROR(VALUE(MID($A6999,6,2)),""))</f>
        <v>0</v>
      </c>
      <c r="L6999" s="39">
        <f>IF(Txn!$K3506="","",Txn!$K3506)</f>
        <v>0</v>
      </c>
      <c r="N6999" s="42">
        <f>IF($D6999="",0,COUNTIF(BankAccts,$D6999))</f>
        <v>0</v>
      </c>
    </row>
    <row r="7000" spans="1:14">
      <c r="A7000" s="38">
        <f>IF(Txn!$B3506="","",Txn!$B3506)</f>
        <v>0</v>
      </c>
      <c r="B7000" s="38">
        <f>IF(Txn!$B3506="","",Txn!$C3506)</f>
        <v>0</v>
      </c>
      <c r="C7000" s="39">
        <f>IF(Txn!$B3506="","","تراکنش بانکی")</f>
        <v>0</v>
      </c>
      <c r="D7000" s="38">
        <f>IF(Txn!$B3506="","",IF(IF(Txn!$U3506="TRF",Txn!$Y3506,Txn!$Z3506)="","",IF(Txn!$U3506="TRF",Txn!$Y3506,Txn!$Z3506)))</f>
        <v>0</v>
      </c>
      <c r="E7000" s="39">
        <f>IF($D7000="","",IFERROR(VLOOKUP($D7000,AcctTbl,2,0),""))</f>
        <v>0</v>
      </c>
      <c r="F7000" s="39">
        <f>IF($D7000="","",IFERROR(VLOOKUP($D7000,AcctTbl,3,0),""))</f>
        <v>0</v>
      </c>
      <c r="G7000" s="39">
        <f>IF(Txn!$B3506="","",Txn!$D3506)</f>
        <v>0</v>
      </c>
      <c r="H7000" s="38">
        <f>IF(Txn!$B3506="","",Txn!$E3506)</f>
        <v>0</v>
      </c>
      <c r="I7000" s="40">
        <f>IF(Txn!$B3506="",0,Txn!$Q3506)</f>
        <v>0</v>
      </c>
      <c r="J7000" s="40">
        <f>IF(Txn!$B3506="",0,Txn!$R3506)</f>
        <v>0</v>
      </c>
      <c r="K7000" s="41">
        <f>IF($A7000="","",IFERROR(VALUE(MID($A7000,6,2)),""))</f>
        <v>0</v>
      </c>
      <c r="L7000" s="39">
        <f>IF(Txn!$K3506="","","طرف مقابل — "&amp;Txn!$K3506)</f>
        <v>0</v>
      </c>
      <c r="N7000" s="42">
        <f>IF($D7000="",0,COUNTIF(BankAccts,$D7000))</f>
        <v>0</v>
      </c>
    </row>
    <row r="7001" spans="1:14">
      <c r="A7001" s="38">
        <f>IF(Txn!$B3507="","",Txn!$B3507)</f>
        <v>0</v>
      </c>
      <c r="B7001" s="38">
        <f>IF(Txn!$B3507="","",Txn!$C3507)</f>
        <v>0</v>
      </c>
      <c r="C7001" s="39">
        <f>IF(Txn!$B3507="","","تراکنش بانکی")</f>
        <v>0</v>
      </c>
      <c r="D7001" s="38">
        <f>IF(Txn!$B3507="","",IF(Txn!$X3507="","",Txn!$X3507))</f>
        <v>0</v>
      </c>
      <c r="E7001" s="39">
        <f>IF($D7001="","",IFERROR(VLOOKUP($D7001,AcctTbl,2,0),""))</f>
        <v>0</v>
      </c>
      <c r="F7001" s="39">
        <f>IF($D7001="","",IFERROR(VLOOKUP($D7001,AcctTbl,3,0),""))</f>
        <v>0</v>
      </c>
      <c r="G7001" s="39">
        <f>IF(Txn!$B3507="","",Txn!$D3507)</f>
        <v>0</v>
      </c>
      <c r="H7001" s="38">
        <f>IF(Txn!$B3507="","",Txn!$E3507)</f>
        <v>0</v>
      </c>
      <c r="I7001" s="40">
        <f>IF(Txn!$B3507="",0,Txn!$O3507)</f>
        <v>0</v>
      </c>
      <c r="J7001" s="40">
        <f>IF(Txn!$B3507="",0,Txn!$P3507)</f>
        <v>0</v>
      </c>
      <c r="K7001" s="41">
        <f>IF($A7001="","",IFERROR(VALUE(MID($A7001,6,2)),""))</f>
        <v>0</v>
      </c>
      <c r="L7001" s="39">
        <f>IF(Txn!$K3507="","",Txn!$K3507)</f>
        <v>0</v>
      </c>
      <c r="N7001" s="42">
        <f>IF($D7001="",0,COUNTIF(BankAccts,$D7001))</f>
        <v>0</v>
      </c>
    </row>
    <row r="7002" spans="1:14">
      <c r="A7002" s="38">
        <f>IF(Txn!$B3507="","",Txn!$B3507)</f>
        <v>0</v>
      </c>
      <c r="B7002" s="38">
        <f>IF(Txn!$B3507="","",Txn!$C3507)</f>
        <v>0</v>
      </c>
      <c r="C7002" s="39">
        <f>IF(Txn!$B3507="","","تراکنش بانکی")</f>
        <v>0</v>
      </c>
      <c r="D7002" s="38">
        <f>IF(Txn!$B3507="","",IF(IF(Txn!$U3507="TRF",Txn!$Y3507,Txn!$Z3507)="","",IF(Txn!$U3507="TRF",Txn!$Y3507,Txn!$Z3507)))</f>
        <v>0</v>
      </c>
      <c r="E7002" s="39">
        <f>IF($D7002="","",IFERROR(VLOOKUP($D7002,AcctTbl,2,0),""))</f>
        <v>0</v>
      </c>
      <c r="F7002" s="39">
        <f>IF($D7002="","",IFERROR(VLOOKUP($D7002,AcctTbl,3,0),""))</f>
        <v>0</v>
      </c>
      <c r="G7002" s="39">
        <f>IF(Txn!$B3507="","",Txn!$D3507)</f>
        <v>0</v>
      </c>
      <c r="H7002" s="38">
        <f>IF(Txn!$B3507="","",Txn!$E3507)</f>
        <v>0</v>
      </c>
      <c r="I7002" s="40">
        <f>IF(Txn!$B3507="",0,Txn!$Q3507)</f>
        <v>0</v>
      </c>
      <c r="J7002" s="40">
        <f>IF(Txn!$B3507="",0,Txn!$R3507)</f>
        <v>0</v>
      </c>
      <c r="K7002" s="41">
        <f>IF($A7002="","",IFERROR(VALUE(MID($A7002,6,2)),""))</f>
        <v>0</v>
      </c>
      <c r="L7002" s="39">
        <f>IF(Txn!$K3507="","","طرف مقابل — "&amp;Txn!$K3507)</f>
        <v>0</v>
      </c>
      <c r="N7002" s="42">
        <f>IF($D7002="",0,COUNTIF(BankAccts,$D7002))</f>
        <v>0</v>
      </c>
    </row>
    <row r="7003" spans="1:14">
      <c r="A7003" s="38">
        <f>IF(Txn!$B3508="","",Txn!$B3508)</f>
        <v>0</v>
      </c>
      <c r="B7003" s="38">
        <f>IF(Txn!$B3508="","",Txn!$C3508)</f>
        <v>0</v>
      </c>
      <c r="C7003" s="39">
        <f>IF(Txn!$B3508="","","تراکنش بانکی")</f>
        <v>0</v>
      </c>
      <c r="D7003" s="38">
        <f>IF(Txn!$B3508="","",IF(Txn!$X3508="","",Txn!$X3508))</f>
        <v>0</v>
      </c>
      <c r="E7003" s="39">
        <f>IF($D7003="","",IFERROR(VLOOKUP($D7003,AcctTbl,2,0),""))</f>
        <v>0</v>
      </c>
      <c r="F7003" s="39">
        <f>IF($D7003="","",IFERROR(VLOOKUP($D7003,AcctTbl,3,0),""))</f>
        <v>0</v>
      </c>
      <c r="G7003" s="39">
        <f>IF(Txn!$B3508="","",Txn!$D3508)</f>
        <v>0</v>
      </c>
      <c r="H7003" s="38">
        <f>IF(Txn!$B3508="","",Txn!$E3508)</f>
        <v>0</v>
      </c>
      <c r="I7003" s="40">
        <f>IF(Txn!$B3508="",0,Txn!$O3508)</f>
        <v>0</v>
      </c>
      <c r="J7003" s="40">
        <f>IF(Txn!$B3508="",0,Txn!$P3508)</f>
        <v>0</v>
      </c>
      <c r="K7003" s="41">
        <f>IF($A7003="","",IFERROR(VALUE(MID($A7003,6,2)),""))</f>
        <v>0</v>
      </c>
      <c r="L7003" s="39">
        <f>IF(Txn!$K3508="","",Txn!$K3508)</f>
        <v>0</v>
      </c>
      <c r="N7003" s="42">
        <f>IF($D7003="",0,COUNTIF(BankAccts,$D7003))</f>
        <v>0</v>
      </c>
    </row>
    <row r="7004" spans="1:14">
      <c r="A7004" s="38">
        <f>IF(Txn!$B3508="","",Txn!$B3508)</f>
        <v>0</v>
      </c>
      <c r="B7004" s="38">
        <f>IF(Txn!$B3508="","",Txn!$C3508)</f>
        <v>0</v>
      </c>
      <c r="C7004" s="39">
        <f>IF(Txn!$B3508="","","تراکنش بانکی")</f>
        <v>0</v>
      </c>
      <c r="D7004" s="38">
        <f>IF(Txn!$B3508="","",IF(IF(Txn!$U3508="TRF",Txn!$Y3508,Txn!$Z3508)="","",IF(Txn!$U3508="TRF",Txn!$Y3508,Txn!$Z3508)))</f>
        <v>0</v>
      </c>
      <c r="E7004" s="39">
        <f>IF($D7004="","",IFERROR(VLOOKUP($D7004,AcctTbl,2,0),""))</f>
        <v>0</v>
      </c>
      <c r="F7004" s="39">
        <f>IF($D7004="","",IFERROR(VLOOKUP($D7004,AcctTbl,3,0),""))</f>
        <v>0</v>
      </c>
      <c r="G7004" s="39">
        <f>IF(Txn!$B3508="","",Txn!$D3508)</f>
        <v>0</v>
      </c>
      <c r="H7004" s="38">
        <f>IF(Txn!$B3508="","",Txn!$E3508)</f>
        <v>0</v>
      </c>
      <c r="I7004" s="40">
        <f>IF(Txn!$B3508="",0,Txn!$Q3508)</f>
        <v>0</v>
      </c>
      <c r="J7004" s="40">
        <f>IF(Txn!$B3508="",0,Txn!$R3508)</f>
        <v>0</v>
      </c>
      <c r="K7004" s="41">
        <f>IF($A7004="","",IFERROR(VALUE(MID($A7004,6,2)),""))</f>
        <v>0</v>
      </c>
      <c r="L7004" s="39">
        <f>IF(Txn!$K3508="","","طرف مقابل — "&amp;Txn!$K3508)</f>
        <v>0</v>
      </c>
      <c r="N7004" s="42">
        <f>IF($D7004="",0,COUNTIF(BankAccts,$D7004))</f>
        <v>0</v>
      </c>
    </row>
    <row r="7005" spans="1:14">
      <c r="A7005" s="38">
        <f>IF(Txn!$B3509="","",Txn!$B3509)</f>
        <v>0</v>
      </c>
      <c r="B7005" s="38">
        <f>IF(Txn!$B3509="","",Txn!$C3509)</f>
        <v>0</v>
      </c>
      <c r="C7005" s="39">
        <f>IF(Txn!$B3509="","","تراکنش بانکی")</f>
        <v>0</v>
      </c>
      <c r="D7005" s="38">
        <f>IF(Txn!$B3509="","",IF(Txn!$X3509="","",Txn!$X3509))</f>
        <v>0</v>
      </c>
      <c r="E7005" s="39">
        <f>IF($D7005="","",IFERROR(VLOOKUP($D7005,AcctTbl,2,0),""))</f>
        <v>0</v>
      </c>
      <c r="F7005" s="39">
        <f>IF($D7005="","",IFERROR(VLOOKUP($D7005,AcctTbl,3,0),""))</f>
        <v>0</v>
      </c>
      <c r="G7005" s="39">
        <f>IF(Txn!$B3509="","",Txn!$D3509)</f>
        <v>0</v>
      </c>
      <c r="H7005" s="38">
        <f>IF(Txn!$B3509="","",Txn!$E3509)</f>
        <v>0</v>
      </c>
      <c r="I7005" s="40">
        <f>IF(Txn!$B3509="",0,Txn!$O3509)</f>
        <v>0</v>
      </c>
      <c r="J7005" s="40">
        <f>IF(Txn!$B3509="",0,Txn!$P3509)</f>
        <v>0</v>
      </c>
      <c r="K7005" s="41">
        <f>IF($A7005="","",IFERROR(VALUE(MID($A7005,6,2)),""))</f>
        <v>0</v>
      </c>
      <c r="L7005" s="39">
        <f>IF(Txn!$K3509="","",Txn!$K3509)</f>
        <v>0</v>
      </c>
      <c r="N7005" s="42">
        <f>IF($D7005="",0,COUNTIF(BankAccts,$D7005))</f>
        <v>0</v>
      </c>
    </row>
    <row r="7006" spans="1:14">
      <c r="A7006" s="38">
        <f>IF(Txn!$B3509="","",Txn!$B3509)</f>
        <v>0</v>
      </c>
      <c r="B7006" s="38">
        <f>IF(Txn!$B3509="","",Txn!$C3509)</f>
        <v>0</v>
      </c>
      <c r="C7006" s="39">
        <f>IF(Txn!$B3509="","","تراکنش بانکی")</f>
        <v>0</v>
      </c>
      <c r="D7006" s="38">
        <f>IF(Txn!$B3509="","",IF(IF(Txn!$U3509="TRF",Txn!$Y3509,Txn!$Z3509)="","",IF(Txn!$U3509="TRF",Txn!$Y3509,Txn!$Z3509)))</f>
        <v>0</v>
      </c>
      <c r="E7006" s="39">
        <f>IF($D7006="","",IFERROR(VLOOKUP($D7006,AcctTbl,2,0),""))</f>
        <v>0</v>
      </c>
      <c r="F7006" s="39">
        <f>IF($D7006="","",IFERROR(VLOOKUP($D7006,AcctTbl,3,0),""))</f>
        <v>0</v>
      </c>
      <c r="G7006" s="39">
        <f>IF(Txn!$B3509="","",Txn!$D3509)</f>
        <v>0</v>
      </c>
      <c r="H7006" s="38">
        <f>IF(Txn!$B3509="","",Txn!$E3509)</f>
        <v>0</v>
      </c>
      <c r="I7006" s="40">
        <f>IF(Txn!$B3509="",0,Txn!$Q3509)</f>
        <v>0</v>
      </c>
      <c r="J7006" s="40">
        <f>IF(Txn!$B3509="",0,Txn!$R3509)</f>
        <v>0</v>
      </c>
      <c r="K7006" s="41">
        <f>IF($A7006="","",IFERROR(VALUE(MID($A7006,6,2)),""))</f>
        <v>0</v>
      </c>
      <c r="L7006" s="39">
        <f>IF(Txn!$K3509="","","طرف مقابل — "&amp;Txn!$K3509)</f>
        <v>0</v>
      </c>
      <c r="N7006" s="42">
        <f>IF($D7006="",0,COUNTIF(BankAccts,$D7006))</f>
        <v>0</v>
      </c>
    </row>
    <row r="7007" spans="1:14">
      <c r="A7007" s="38">
        <f>IF(Txn!$B3510="","",Txn!$B3510)</f>
        <v>0</v>
      </c>
      <c r="B7007" s="38">
        <f>IF(Txn!$B3510="","",Txn!$C3510)</f>
        <v>0</v>
      </c>
      <c r="C7007" s="39">
        <f>IF(Txn!$B3510="","","تراکنش بانکی")</f>
        <v>0</v>
      </c>
      <c r="D7007" s="38">
        <f>IF(Txn!$B3510="","",IF(Txn!$X3510="","",Txn!$X3510))</f>
        <v>0</v>
      </c>
      <c r="E7007" s="39">
        <f>IF($D7007="","",IFERROR(VLOOKUP($D7007,AcctTbl,2,0),""))</f>
        <v>0</v>
      </c>
      <c r="F7007" s="39">
        <f>IF($D7007="","",IFERROR(VLOOKUP($D7007,AcctTbl,3,0),""))</f>
        <v>0</v>
      </c>
      <c r="G7007" s="39">
        <f>IF(Txn!$B3510="","",Txn!$D3510)</f>
        <v>0</v>
      </c>
      <c r="H7007" s="38">
        <f>IF(Txn!$B3510="","",Txn!$E3510)</f>
        <v>0</v>
      </c>
      <c r="I7007" s="40">
        <f>IF(Txn!$B3510="",0,Txn!$O3510)</f>
        <v>0</v>
      </c>
      <c r="J7007" s="40">
        <f>IF(Txn!$B3510="",0,Txn!$P3510)</f>
        <v>0</v>
      </c>
      <c r="K7007" s="41">
        <f>IF($A7007="","",IFERROR(VALUE(MID($A7007,6,2)),""))</f>
        <v>0</v>
      </c>
      <c r="L7007" s="39">
        <f>IF(Txn!$K3510="","",Txn!$K3510)</f>
        <v>0</v>
      </c>
      <c r="N7007" s="42">
        <f>IF($D7007="",0,COUNTIF(BankAccts,$D7007))</f>
        <v>0</v>
      </c>
    </row>
    <row r="7008" spans="1:14">
      <c r="A7008" s="38">
        <f>IF(Txn!$B3510="","",Txn!$B3510)</f>
        <v>0</v>
      </c>
      <c r="B7008" s="38">
        <f>IF(Txn!$B3510="","",Txn!$C3510)</f>
        <v>0</v>
      </c>
      <c r="C7008" s="39">
        <f>IF(Txn!$B3510="","","تراکنش بانکی")</f>
        <v>0</v>
      </c>
      <c r="D7008" s="38">
        <f>IF(Txn!$B3510="","",IF(IF(Txn!$U3510="TRF",Txn!$Y3510,Txn!$Z3510)="","",IF(Txn!$U3510="TRF",Txn!$Y3510,Txn!$Z3510)))</f>
        <v>0</v>
      </c>
      <c r="E7008" s="39">
        <f>IF($D7008="","",IFERROR(VLOOKUP($D7008,AcctTbl,2,0),""))</f>
        <v>0</v>
      </c>
      <c r="F7008" s="39">
        <f>IF($D7008="","",IFERROR(VLOOKUP($D7008,AcctTbl,3,0),""))</f>
        <v>0</v>
      </c>
      <c r="G7008" s="39">
        <f>IF(Txn!$B3510="","",Txn!$D3510)</f>
        <v>0</v>
      </c>
      <c r="H7008" s="38">
        <f>IF(Txn!$B3510="","",Txn!$E3510)</f>
        <v>0</v>
      </c>
      <c r="I7008" s="40">
        <f>IF(Txn!$B3510="",0,Txn!$Q3510)</f>
        <v>0</v>
      </c>
      <c r="J7008" s="40">
        <f>IF(Txn!$B3510="",0,Txn!$R3510)</f>
        <v>0</v>
      </c>
      <c r="K7008" s="41">
        <f>IF($A7008="","",IFERROR(VALUE(MID($A7008,6,2)),""))</f>
        <v>0</v>
      </c>
      <c r="L7008" s="39">
        <f>IF(Txn!$K3510="","","طرف مقابل — "&amp;Txn!$K3510)</f>
        <v>0</v>
      </c>
      <c r="N7008" s="42">
        <f>IF($D7008="",0,COUNTIF(BankAccts,$D7008))</f>
        <v>0</v>
      </c>
    </row>
    <row r="7009" spans="1:14">
      <c r="A7009" s="38">
        <f>IF(Txn!$B3511="","",Txn!$B3511)</f>
        <v>0</v>
      </c>
      <c r="B7009" s="38">
        <f>IF(Txn!$B3511="","",Txn!$C3511)</f>
        <v>0</v>
      </c>
      <c r="C7009" s="39">
        <f>IF(Txn!$B3511="","","تراکنش بانکی")</f>
        <v>0</v>
      </c>
      <c r="D7009" s="38">
        <f>IF(Txn!$B3511="","",IF(Txn!$X3511="","",Txn!$X3511))</f>
        <v>0</v>
      </c>
      <c r="E7009" s="39">
        <f>IF($D7009="","",IFERROR(VLOOKUP($D7009,AcctTbl,2,0),""))</f>
        <v>0</v>
      </c>
      <c r="F7009" s="39">
        <f>IF($D7009="","",IFERROR(VLOOKUP($D7009,AcctTbl,3,0),""))</f>
        <v>0</v>
      </c>
      <c r="G7009" s="39">
        <f>IF(Txn!$B3511="","",Txn!$D3511)</f>
        <v>0</v>
      </c>
      <c r="H7009" s="38">
        <f>IF(Txn!$B3511="","",Txn!$E3511)</f>
        <v>0</v>
      </c>
      <c r="I7009" s="40">
        <f>IF(Txn!$B3511="",0,Txn!$O3511)</f>
        <v>0</v>
      </c>
      <c r="J7009" s="40">
        <f>IF(Txn!$B3511="",0,Txn!$P3511)</f>
        <v>0</v>
      </c>
      <c r="K7009" s="41">
        <f>IF($A7009="","",IFERROR(VALUE(MID($A7009,6,2)),""))</f>
        <v>0</v>
      </c>
      <c r="L7009" s="39">
        <f>IF(Txn!$K3511="","",Txn!$K3511)</f>
        <v>0</v>
      </c>
      <c r="N7009" s="42">
        <f>IF($D7009="",0,COUNTIF(BankAccts,$D7009))</f>
        <v>0</v>
      </c>
    </row>
    <row r="7010" spans="1:14">
      <c r="A7010" s="38">
        <f>IF(Txn!$B3511="","",Txn!$B3511)</f>
        <v>0</v>
      </c>
      <c r="B7010" s="38">
        <f>IF(Txn!$B3511="","",Txn!$C3511)</f>
        <v>0</v>
      </c>
      <c r="C7010" s="39">
        <f>IF(Txn!$B3511="","","تراکنش بانکی")</f>
        <v>0</v>
      </c>
      <c r="D7010" s="38">
        <f>IF(Txn!$B3511="","",IF(IF(Txn!$U3511="TRF",Txn!$Y3511,Txn!$Z3511)="","",IF(Txn!$U3511="TRF",Txn!$Y3511,Txn!$Z3511)))</f>
        <v>0</v>
      </c>
      <c r="E7010" s="39">
        <f>IF($D7010="","",IFERROR(VLOOKUP($D7010,AcctTbl,2,0),""))</f>
        <v>0</v>
      </c>
      <c r="F7010" s="39">
        <f>IF($D7010="","",IFERROR(VLOOKUP($D7010,AcctTbl,3,0),""))</f>
        <v>0</v>
      </c>
      <c r="G7010" s="39">
        <f>IF(Txn!$B3511="","",Txn!$D3511)</f>
        <v>0</v>
      </c>
      <c r="H7010" s="38">
        <f>IF(Txn!$B3511="","",Txn!$E3511)</f>
        <v>0</v>
      </c>
      <c r="I7010" s="40">
        <f>IF(Txn!$B3511="",0,Txn!$Q3511)</f>
        <v>0</v>
      </c>
      <c r="J7010" s="40">
        <f>IF(Txn!$B3511="",0,Txn!$R3511)</f>
        <v>0</v>
      </c>
      <c r="K7010" s="41">
        <f>IF($A7010="","",IFERROR(VALUE(MID($A7010,6,2)),""))</f>
        <v>0</v>
      </c>
      <c r="L7010" s="39">
        <f>IF(Txn!$K3511="","","طرف مقابل — "&amp;Txn!$K3511)</f>
        <v>0</v>
      </c>
      <c r="N7010" s="42">
        <f>IF($D7010="",0,COUNTIF(BankAccts,$D7010))</f>
        <v>0</v>
      </c>
    </row>
    <row r="7011" spans="1:14">
      <c r="A7011" s="38">
        <f>IF(Txn!$B3512="","",Txn!$B3512)</f>
        <v>0</v>
      </c>
      <c r="B7011" s="38">
        <f>IF(Txn!$B3512="","",Txn!$C3512)</f>
        <v>0</v>
      </c>
      <c r="C7011" s="39">
        <f>IF(Txn!$B3512="","","تراکنش بانکی")</f>
        <v>0</v>
      </c>
      <c r="D7011" s="38">
        <f>IF(Txn!$B3512="","",IF(Txn!$X3512="","",Txn!$X3512))</f>
        <v>0</v>
      </c>
      <c r="E7011" s="39">
        <f>IF($D7011="","",IFERROR(VLOOKUP($D7011,AcctTbl,2,0),""))</f>
        <v>0</v>
      </c>
      <c r="F7011" s="39">
        <f>IF($D7011="","",IFERROR(VLOOKUP($D7011,AcctTbl,3,0),""))</f>
        <v>0</v>
      </c>
      <c r="G7011" s="39">
        <f>IF(Txn!$B3512="","",Txn!$D3512)</f>
        <v>0</v>
      </c>
      <c r="H7011" s="38">
        <f>IF(Txn!$B3512="","",Txn!$E3512)</f>
        <v>0</v>
      </c>
      <c r="I7011" s="40">
        <f>IF(Txn!$B3512="",0,Txn!$O3512)</f>
        <v>0</v>
      </c>
      <c r="J7011" s="40">
        <f>IF(Txn!$B3512="",0,Txn!$P3512)</f>
        <v>0</v>
      </c>
      <c r="K7011" s="41">
        <f>IF($A7011="","",IFERROR(VALUE(MID($A7011,6,2)),""))</f>
        <v>0</v>
      </c>
      <c r="L7011" s="39">
        <f>IF(Txn!$K3512="","",Txn!$K3512)</f>
        <v>0</v>
      </c>
      <c r="N7011" s="42">
        <f>IF($D7011="",0,COUNTIF(BankAccts,$D7011))</f>
        <v>0</v>
      </c>
    </row>
    <row r="7012" spans="1:14">
      <c r="A7012" s="38">
        <f>IF(Txn!$B3512="","",Txn!$B3512)</f>
        <v>0</v>
      </c>
      <c r="B7012" s="38">
        <f>IF(Txn!$B3512="","",Txn!$C3512)</f>
        <v>0</v>
      </c>
      <c r="C7012" s="39">
        <f>IF(Txn!$B3512="","","تراکنش بانکی")</f>
        <v>0</v>
      </c>
      <c r="D7012" s="38">
        <f>IF(Txn!$B3512="","",IF(IF(Txn!$U3512="TRF",Txn!$Y3512,Txn!$Z3512)="","",IF(Txn!$U3512="TRF",Txn!$Y3512,Txn!$Z3512)))</f>
        <v>0</v>
      </c>
      <c r="E7012" s="39">
        <f>IF($D7012="","",IFERROR(VLOOKUP($D7012,AcctTbl,2,0),""))</f>
        <v>0</v>
      </c>
      <c r="F7012" s="39">
        <f>IF($D7012="","",IFERROR(VLOOKUP($D7012,AcctTbl,3,0),""))</f>
        <v>0</v>
      </c>
      <c r="G7012" s="39">
        <f>IF(Txn!$B3512="","",Txn!$D3512)</f>
        <v>0</v>
      </c>
      <c r="H7012" s="38">
        <f>IF(Txn!$B3512="","",Txn!$E3512)</f>
        <v>0</v>
      </c>
      <c r="I7012" s="40">
        <f>IF(Txn!$B3512="",0,Txn!$Q3512)</f>
        <v>0</v>
      </c>
      <c r="J7012" s="40">
        <f>IF(Txn!$B3512="",0,Txn!$R3512)</f>
        <v>0</v>
      </c>
      <c r="K7012" s="41">
        <f>IF($A7012="","",IFERROR(VALUE(MID($A7012,6,2)),""))</f>
        <v>0</v>
      </c>
      <c r="L7012" s="39">
        <f>IF(Txn!$K3512="","","طرف مقابل — "&amp;Txn!$K3512)</f>
        <v>0</v>
      </c>
      <c r="N7012" s="42">
        <f>IF($D7012="",0,COUNTIF(BankAccts,$D7012))</f>
        <v>0</v>
      </c>
    </row>
    <row r="7013" spans="1:14">
      <c r="A7013" s="38">
        <f>IF(Txn!$B3513="","",Txn!$B3513)</f>
        <v>0</v>
      </c>
      <c r="B7013" s="38">
        <f>IF(Txn!$B3513="","",Txn!$C3513)</f>
        <v>0</v>
      </c>
      <c r="C7013" s="39">
        <f>IF(Txn!$B3513="","","تراکنش بانکی")</f>
        <v>0</v>
      </c>
      <c r="D7013" s="38">
        <f>IF(Txn!$B3513="","",IF(Txn!$X3513="","",Txn!$X3513))</f>
        <v>0</v>
      </c>
      <c r="E7013" s="39">
        <f>IF($D7013="","",IFERROR(VLOOKUP($D7013,AcctTbl,2,0),""))</f>
        <v>0</v>
      </c>
      <c r="F7013" s="39">
        <f>IF($D7013="","",IFERROR(VLOOKUP($D7013,AcctTbl,3,0),""))</f>
        <v>0</v>
      </c>
      <c r="G7013" s="39">
        <f>IF(Txn!$B3513="","",Txn!$D3513)</f>
        <v>0</v>
      </c>
      <c r="H7013" s="38">
        <f>IF(Txn!$B3513="","",Txn!$E3513)</f>
        <v>0</v>
      </c>
      <c r="I7013" s="40">
        <f>IF(Txn!$B3513="",0,Txn!$O3513)</f>
        <v>0</v>
      </c>
      <c r="J7013" s="40">
        <f>IF(Txn!$B3513="",0,Txn!$P3513)</f>
        <v>0</v>
      </c>
      <c r="K7013" s="41">
        <f>IF($A7013="","",IFERROR(VALUE(MID($A7013,6,2)),""))</f>
        <v>0</v>
      </c>
      <c r="L7013" s="39">
        <f>IF(Txn!$K3513="","",Txn!$K3513)</f>
        <v>0</v>
      </c>
      <c r="N7013" s="42">
        <f>IF($D7013="",0,COUNTIF(BankAccts,$D7013))</f>
        <v>0</v>
      </c>
    </row>
    <row r="7014" spans="1:14">
      <c r="A7014" s="38">
        <f>IF(Txn!$B3513="","",Txn!$B3513)</f>
        <v>0</v>
      </c>
      <c r="B7014" s="38">
        <f>IF(Txn!$B3513="","",Txn!$C3513)</f>
        <v>0</v>
      </c>
      <c r="C7014" s="39">
        <f>IF(Txn!$B3513="","","تراکنش بانکی")</f>
        <v>0</v>
      </c>
      <c r="D7014" s="38">
        <f>IF(Txn!$B3513="","",IF(IF(Txn!$U3513="TRF",Txn!$Y3513,Txn!$Z3513)="","",IF(Txn!$U3513="TRF",Txn!$Y3513,Txn!$Z3513)))</f>
        <v>0</v>
      </c>
      <c r="E7014" s="39">
        <f>IF($D7014="","",IFERROR(VLOOKUP($D7014,AcctTbl,2,0),""))</f>
        <v>0</v>
      </c>
      <c r="F7014" s="39">
        <f>IF($D7014="","",IFERROR(VLOOKUP($D7014,AcctTbl,3,0),""))</f>
        <v>0</v>
      </c>
      <c r="G7014" s="39">
        <f>IF(Txn!$B3513="","",Txn!$D3513)</f>
        <v>0</v>
      </c>
      <c r="H7014" s="38">
        <f>IF(Txn!$B3513="","",Txn!$E3513)</f>
        <v>0</v>
      </c>
      <c r="I7014" s="40">
        <f>IF(Txn!$B3513="",0,Txn!$Q3513)</f>
        <v>0</v>
      </c>
      <c r="J7014" s="40">
        <f>IF(Txn!$B3513="",0,Txn!$R3513)</f>
        <v>0</v>
      </c>
      <c r="K7014" s="41">
        <f>IF($A7014="","",IFERROR(VALUE(MID($A7014,6,2)),""))</f>
        <v>0</v>
      </c>
      <c r="L7014" s="39">
        <f>IF(Txn!$K3513="","","طرف مقابل — "&amp;Txn!$K3513)</f>
        <v>0</v>
      </c>
      <c r="N7014" s="42">
        <f>IF($D7014="",0,COUNTIF(BankAccts,$D7014))</f>
        <v>0</v>
      </c>
    </row>
    <row r="7015" spans="1:14">
      <c r="A7015" s="38">
        <f>IF(Txn!$B3514="","",Txn!$B3514)</f>
        <v>0</v>
      </c>
      <c r="B7015" s="38">
        <f>IF(Txn!$B3514="","",Txn!$C3514)</f>
        <v>0</v>
      </c>
      <c r="C7015" s="39">
        <f>IF(Txn!$B3514="","","تراکنش بانکی")</f>
        <v>0</v>
      </c>
      <c r="D7015" s="38">
        <f>IF(Txn!$B3514="","",IF(Txn!$X3514="","",Txn!$X3514))</f>
        <v>0</v>
      </c>
      <c r="E7015" s="39">
        <f>IF($D7015="","",IFERROR(VLOOKUP($D7015,AcctTbl,2,0),""))</f>
        <v>0</v>
      </c>
      <c r="F7015" s="39">
        <f>IF($D7015="","",IFERROR(VLOOKUP($D7015,AcctTbl,3,0),""))</f>
        <v>0</v>
      </c>
      <c r="G7015" s="39">
        <f>IF(Txn!$B3514="","",Txn!$D3514)</f>
        <v>0</v>
      </c>
      <c r="H7015" s="38">
        <f>IF(Txn!$B3514="","",Txn!$E3514)</f>
        <v>0</v>
      </c>
      <c r="I7015" s="40">
        <f>IF(Txn!$B3514="",0,Txn!$O3514)</f>
        <v>0</v>
      </c>
      <c r="J7015" s="40">
        <f>IF(Txn!$B3514="",0,Txn!$P3514)</f>
        <v>0</v>
      </c>
      <c r="K7015" s="41">
        <f>IF($A7015="","",IFERROR(VALUE(MID($A7015,6,2)),""))</f>
        <v>0</v>
      </c>
      <c r="L7015" s="39">
        <f>IF(Txn!$K3514="","",Txn!$K3514)</f>
        <v>0</v>
      </c>
      <c r="N7015" s="42">
        <f>IF($D7015="",0,COUNTIF(BankAccts,$D7015))</f>
        <v>0</v>
      </c>
    </row>
    <row r="7016" spans="1:14">
      <c r="A7016" s="38">
        <f>IF(Txn!$B3514="","",Txn!$B3514)</f>
        <v>0</v>
      </c>
      <c r="B7016" s="38">
        <f>IF(Txn!$B3514="","",Txn!$C3514)</f>
        <v>0</v>
      </c>
      <c r="C7016" s="39">
        <f>IF(Txn!$B3514="","","تراکنش بانکی")</f>
        <v>0</v>
      </c>
      <c r="D7016" s="38">
        <f>IF(Txn!$B3514="","",IF(IF(Txn!$U3514="TRF",Txn!$Y3514,Txn!$Z3514)="","",IF(Txn!$U3514="TRF",Txn!$Y3514,Txn!$Z3514)))</f>
        <v>0</v>
      </c>
      <c r="E7016" s="39">
        <f>IF($D7016="","",IFERROR(VLOOKUP($D7016,AcctTbl,2,0),""))</f>
        <v>0</v>
      </c>
      <c r="F7016" s="39">
        <f>IF($D7016="","",IFERROR(VLOOKUP($D7016,AcctTbl,3,0),""))</f>
        <v>0</v>
      </c>
      <c r="G7016" s="39">
        <f>IF(Txn!$B3514="","",Txn!$D3514)</f>
        <v>0</v>
      </c>
      <c r="H7016" s="38">
        <f>IF(Txn!$B3514="","",Txn!$E3514)</f>
        <v>0</v>
      </c>
      <c r="I7016" s="40">
        <f>IF(Txn!$B3514="",0,Txn!$Q3514)</f>
        <v>0</v>
      </c>
      <c r="J7016" s="40">
        <f>IF(Txn!$B3514="",0,Txn!$R3514)</f>
        <v>0</v>
      </c>
      <c r="K7016" s="41">
        <f>IF($A7016="","",IFERROR(VALUE(MID($A7016,6,2)),""))</f>
        <v>0</v>
      </c>
      <c r="L7016" s="39">
        <f>IF(Txn!$K3514="","","طرف مقابل — "&amp;Txn!$K3514)</f>
        <v>0</v>
      </c>
      <c r="N7016" s="42">
        <f>IF($D7016="",0,COUNTIF(BankAccts,$D7016))</f>
        <v>0</v>
      </c>
    </row>
    <row r="7017" spans="1:14">
      <c r="A7017" s="38">
        <f>IF(Txn!$B3515="","",Txn!$B3515)</f>
        <v>0</v>
      </c>
      <c r="B7017" s="38">
        <f>IF(Txn!$B3515="","",Txn!$C3515)</f>
        <v>0</v>
      </c>
      <c r="C7017" s="39">
        <f>IF(Txn!$B3515="","","تراکنش بانکی")</f>
        <v>0</v>
      </c>
      <c r="D7017" s="38">
        <f>IF(Txn!$B3515="","",IF(Txn!$X3515="","",Txn!$X3515))</f>
        <v>0</v>
      </c>
      <c r="E7017" s="39">
        <f>IF($D7017="","",IFERROR(VLOOKUP($D7017,AcctTbl,2,0),""))</f>
        <v>0</v>
      </c>
      <c r="F7017" s="39">
        <f>IF($D7017="","",IFERROR(VLOOKUP($D7017,AcctTbl,3,0),""))</f>
        <v>0</v>
      </c>
      <c r="G7017" s="39">
        <f>IF(Txn!$B3515="","",Txn!$D3515)</f>
        <v>0</v>
      </c>
      <c r="H7017" s="38">
        <f>IF(Txn!$B3515="","",Txn!$E3515)</f>
        <v>0</v>
      </c>
      <c r="I7017" s="40">
        <f>IF(Txn!$B3515="",0,Txn!$O3515)</f>
        <v>0</v>
      </c>
      <c r="J7017" s="40">
        <f>IF(Txn!$B3515="",0,Txn!$P3515)</f>
        <v>0</v>
      </c>
      <c r="K7017" s="41">
        <f>IF($A7017="","",IFERROR(VALUE(MID($A7017,6,2)),""))</f>
        <v>0</v>
      </c>
      <c r="L7017" s="39">
        <f>IF(Txn!$K3515="","",Txn!$K3515)</f>
        <v>0</v>
      </c>
      <c r="N7017" s="42">
        <f>IF($D7017="",0,COUNTIF(BankAccts,$D7017))</f>
        <v>0</v>
      </c>
    </row>
    <row r="7018" spans="1:14">
      <c r="A7018" s="38">
        <f>IF(Txn!$B3515="","",Txn!$B3515)</f>
        <v>0</v>
      </c>
      <c r="B7018" s="38">
        <f>IF(Txn!$B3515="","",Txn!$C3515)</f>
        <v>0</v>
      </c>
      <c r="C7018" s="39">
        <f>IF(Txn!$B3515="","","تراکنش بانکی")</f>
        <v>0</v>
      </c>
      <c r="D7018" s="38">
        <f>IF(Txn!$B3515="","",IF(IF(Txn!$U3515="TRF",Txn!$Y3515,Txn!$Z3515)="","",IF(Txn!$U3515="TRF",Txn!$Y3515,Txn!$Z3515)))</f>
        <v>0</v>
      </c>
      <c r="E7018" s="39">
        <f>IF($D7018="","",IFERROR(VLOOKUP($D7018,AcctTbl,2,0),""))</f>
        <v>0</v>
      </c>
      <c r="F7018" s="39">
        <f>IF($D7018="","",IFERROR(VLOOKUP($D7018,AcctTbl,3,0),""))</f>
        <v>0</v>
      </c>
      <c r="G7018" s="39">
        <f>IF(Txn!$B3515="","",Txn!$D3515)</f>
        <v>0</v>
      </c>
      <c r="H7018" s="38">
        <f>IF(Txn!$B3515="","",Txn!$E3515)</f>
        <v>0</v>
      </c>
      <c r="I7018" s="40">
        <f>IF(Txn!$B3515="",0,Txn!$Q3515)</f>
        <v>0</v>
      </c>
      <c r="J7018" s="40">
        <f>IF(Txn!$B3515="",0,Txn!$R3515)</f>
        <v>0</v>
      </c>
      <c r="K7018" s="41">
        <f>IF($A7018="","",IFERROR(VALUE(MID($A7018,6,2)),""))</f>
        <v>0</v>
      </c>
      <c r="L7018" s="39">
        <f>IF(Txn!$K3515="","","طرف مقابل — "&amp;Txn!$K3515)</f>
        <v>0</v>
      </c>
      <c r="N7018" s="42">
        <f>IF($D7018="",0,COUNTIF(BankAccts,$D7018))</f>
        <v>0</v>
      </c>
    </row>
    <row r="7019" spans="1:14">
      <c r="A7019" s="38">
        <f>IF(Txn!$B3516="","",Txn!$B3516)</f>
        <v>0</v>
      </c>
      <c r="B7019" s="38">
        <f>IF(Txn!$B3516="","",Txn!$C3516)</f>
        <v>0</v>
      </c>
      <c r="C7019" s="39">
        <f>IF(Txn!$B3516="","","تراکنش بانکی")</f>
        <v>0</v>
      </c>
      <c r="D7019" s="38">
        <f>IF(Txn!$B3516="","",IF(Txn!$X3516="","",Txn!$X3516))</f>
        <v>0</v>
      </c>
      <c r="E7019" s="39">
        <f>IF($D7019="","",IFERROR(VLOOKUP($D7019,AcctTbl,2,0),""))</f>
        <v>0</v>
      </c>
      <c r="F7019" s="39">
        <f>IF($D7019="","",IFERROR(VLOOKUP($D7019,AcctTbl,3,0),""))</f>
        <v>0</v>
      </c>
      <c r="G7019" s="39">
        <f>IF(Txn!$B3516="","",Txn!$D3516)</f>
        <v>0</v>
      </c>
      <c r="H7019" s="38">
        <f>IF(Txn!$B3516="","",Txn!$E3516)</f>
        <v>0</v>
      </c>
      <c r="I7019" s="40">
        <f>IF(Txn!$B3516="",0,Txn!$O3516)</f>
        <v>0</v>
      </c>
      <c r="J7019" s="40">
        <f>IF(Txn!$B3516="",0,Txn!$P3516)</f>
        <v>0</v>
      </c>
      <c r="K7019" s="41">
        <f>IF($A7019="","",IFERROR(VALUE(MID($A7019,6,2)),""))</f>
        <v>0</v>
      </c>
      <c r="L7019" s="39">
        <f>IF(Txn!$K3516="","",Txn!$K3516)</f>
        <v>0</v>
      </c>
      <c r="N7019" s="42">
        <f>IF($D7019="",0,COUNTIF(BankAccts,$D7019))</f>
        <v>0</v>
      </c>
    </row>
    <row r="7020" spans="1:14">
      <c r="A7020" s="38">
        <f>IF(Txn!$B3516="","",Txn!$B3516)</f>
        <v>0</v>
      </c>
      <c r="B7020" s="38">
        <f>IF(Txn!$B3516="","",Txn!$C3516)</f>
        <v>0</v>
      </c>
      <c r="C7020" s="39">
        <f>IF(Txn!$B3516="","","تراکنش بانکی")</f>
        <v>0</v>
      </c>
      <c r="D7020" s="38">
        <f>IF(Txn!$B3516="","",IF(IF(Txn!$U3516="TRF",Txn!$Y3516,Txn!$Z3516)="","",IF(Txn!$U3516="TRF",Txn!$Y3516,Txn!$Z3516)))</f>
        <v>0</v>
      </c>
      <c r="E7020" s="39">
        <f>IF($D7020="","",IFERROR(VLOOKUP($D7020,AcctTbl,2,0),""))</f>
        <v>0</v>
      </c>
      <c r="F7020" s="39">
        <f>IF($D7020="","",IFERROR(VLOOKUP($D7020,AcctTbl,3,0),""))</f>
        <v>0</v>
      </c>
      <c r="G7020" s="39">
        <f>IF(Txn!$B3516="","",Txn!$D3516)</f>
        <v>0</v>
      </c>
      <c r="H7020" s="38">
        <f>IF(Txn!$B3516="","",Txn!$E3516)</f>
        <v>0</v>
      </c>
      <c r="I7020" s="40">
        <f>IF(Txn!$B3516="",0,Txn!$Q3516)</f>
        <v>0</v>
      </c>
      <c r="J7020" s="40">
        <f>IF(Txn!$B3516="",0,Txn!$R3516)</f>
        <v>0</v>
      </c>
      <c r="K7020" s="41">
        <f>IF($A7020="","",IFERROR(VALUE(MID($A7020,6,2)),""))</f>
        <v>0</v>
      </c>
      <c r="L7020" s="39">
        <f>IF(Txn!$K3516="","","طرف مقابل — "&amp;Txn!$K3516)</f>
        <v>0</v>
      </c>
      <c r="N7020" s="42">
        <f>IF($D7020="",0,COUNTIF(BankAccts,$D7020))</f>
        <v>0</v>
      </c>
    </row>
    <row r="7021" spans="1:14">
      <c r="A7021" s="38">
        <f>IF(Txn!$B3517="","",Txn!$B3517)</f>
        <v>0</v>
      </c>
      <c r="B7021" s="38">
        <f>IF(Txn!$B3517="","",Txn!$C3517)</f>
        <v>0</v>
      </c>
      <c r="C7021" s="39">
        <f>IF(Txn!$B3517="","","تراکنش بانکی")</f>
        <v>0</v>
      </c>
      <c r="D7021" s="38">
        <f>IF(Txn!$B3517="","",IF(Txn!$X3517="","",Txn!$X3517))</f>
        <v>0</v>
      </c>
      <c r="E7021" s="39">
        <f>IF($D7021="","",IFERROR(VLOOKUP($D7021,AcctTbl,2,0),""))</f>
        <v>0</v>
      </c>
      <c r="F7021" s="39">
        <f>IF($D7021="","",IFERROR(VLOOKUP($D7021,AcctTbl,3,0),""))</f>
        <v>0</v>
      </c>
      <c r="G7021" s="39">
        <f>IF(Txn!$B3517="","",Txn!$D3517)</f>
        <v>0</v>
      </c>
      <c r="H7021" s="38">
        <f>IF(Txn!$B3517="","",Txn!$E3517)</f>
        <v>0</v>
      </c>
      <c r="I7021" s="40">
        <f>IF(Txn!$B3517="",0,Txn!$O3517)</f>
        <v>0</v>
      </c>
      <c r="J7021" s="40">
        <f>IF(Txn!$B3517="",0,Txn!$P3517)</f>
        <v>0</v>
      </c>
      <c r="K7021" s="41">
        <f>IF($A7021="","",IFERROR(VALUE(MID($A7021,6,2)),""))</f>
        <v>0</v>
      </c>
      <c r="L7021" s="39">
        <f>IF(Txn!$K3517="","",Txn!$K3517)</f>
        <v>0</v>
      </c>
      <c r="N7021" s="42">
        <f>IF($D7021="",0,COUNTIF(BankAccts,$D7021))</f>
        <v>0</v>
      </c>
    </row>
    <row r="7022" spans="1:14">
      <c r="A7022" s="38">
        <f>IF(Txn!$B3517="","",Txn!$B3517)</f>
        <v>0</v>
      </c>
      <c r="B7022" s="38">
        <f>IF(Txn!$B3517="","",Txn!$C3517)</f>
        <v>0</v>
      </c>
      <c r="C7022" s="39">
        <f>IF(Txn!$B3517="","","تراکنش بانکی")</f>
        <v>0</v>
      </c>
      <c r="D7022" s="38">
        <f>IF(Txn!$B3517="","",IF(IF(Txn!$U3517="TRF",Txn!$Y3517,Txn!$Z3517)="","",IF(Txn!$U3517="TRF",Txn!$Y3517,Txn!$Z3517)))</f>
        <v>0</v>
      </c>
      <c r="E7022" s="39">
        <f>IF($D7022="","",IFERROR(VLOOKUP($D7022,AcctTbl,2,0),""))</f>
        <v>0</v>
      </c>
      <c r="F7022" s="39">
        <f>IF($D7022="","",IFERROR(VLOOKUP($D7022,AcctTbl,3,0),""))</f>
        <v>0</v>
      </c>
      <c r="G7022" s="39">
        <f>IF(Txn!$B3517="","",Txn!$D3517)</f>
        <v>0</v>
      </c>
      <c r="H7022" s="38">
        <f>IF(Txn!$B3517="","",Txn!$E3517)</f>
        <v>0</v>
      </c>
      <c r="I7022" s="40">
        <f>IF(Txn!$B3517="",0,Txn!$Q3517)</f>
        <v>0</v>
      </c>
      <c r="J7022" s="40">
        <f>IF(Txn!$B3517="",0,Txn!$R3517)</f>
        <v>0</v>
      </c>
      <c r="K7022" s="41">
        <f>IF($A7022="","",IFERROR(VALUE(MID($A7022,6,2)),""))</f>
        <v>0</v>
      </c>
      <c r="L7022" s="39">
        <f>IF(Txn!$K3517="","","طرف مقابل — "&amp;Txn!$K3517)</f>
        <v>0</v>
      </c>
      <c r="N7022" s="42">
        <f>IF($D7022="",0,COUNTIF(BankAccts,$D7022))</f>
        <v>0</v>
      </c>
    </row>
    <row r="7023" spans="1:14">
      <c r="A7023" s="38">
        <f>IF(Txn!$B3518="","",Txn!$B3518)</f>
        <v>0</v>
      </c>
      <c r="B7023" s="38">
        <f>IF(Txn!$B3518="","",Txn!$C3518)</f>
        <v>0</v>
      </c>
      <c r="C7023" s="39">
        <f>IF(Txn!$B3518="","","تراکنش بانکی")</f>
        <v>0</v>
      </c>
      <c r="D7023" s="38">
        <f>IF(Txn!$B3518="","",IF(Txn!$X3518="","",Txn!$X3518))</f>
        <v>0</v>
      </c>
      <c r="E7023" s="39">
        <f>IF($D7023="","",IFERROR(VLOOKUP($D7023,AcctTbl,2,0),""))</f>
        <v>0</v>
      </c>
      <c r="F7023" s="39">
        <f>IF($D7023="","",IFERROR(VLOOKUP($D7023,AcctTbl,3,0),""))</f>
        <v>0</v>
      </c>
      <c r="G7023" s="39">
        <f>IF(Txn!$B3518="","",Txn!$D3518)</f>
        <v>0</v>
      </c>
      <c r="H7023" s="38">
        <f>IF(Txn!$B3518="","",Txn!$E3518)</f>
        <v>0</v>
      </c>
      <c r="I7023" s="40">
        <f>IF(Txn!$B3518="",0,Txn!$O3518)</f>
        <v>0</v>
      </c>
      <c r="J7023" s="40">
        <f>IF(Txn!$B3518="",0,Txn!$P3518)</f>
        <v>0</v>
      </c>
      <c r="K7023" s="41">
        <f>IF($A7023="","",IFERROR(VALUE(MID($A7023,6,2)),""))</f>
        <v>0</v>
      </c>
      <c r="L7023" s="39">
        <f>IF(Txn!$K3518="","",Txn!$K3518)</f>
        <v>0</v>
      </c>
      <c r="N7023" s="42">
        <f>IF($D7023="",0,COUNTIF(BankAccts,$D7023))</f>
        <v>0</v>
      </c>
    </row>
    <row r="7024" spans="1:14">
      <c r="A7024" s="38">
        <f>IF(Txn!$B3518="","",Txn!$B3518)</f>
        <v>0</v>
      </c>
      <c r="B7024" s="38">
        <f>IF(Txn!$B3518="","",Txn!$C3518)</f>
        <v>0</v>
      </c>
      <c r="C7024" s="39">
        <f>IF(Txn!$B3518="","","تراکنش بانکی")</f>
        <v>0</v>
      </c>
      <c r="D7024" s="38">
        <f>IF(Txn!$B3518="","",IF(IF(Txn!$U3518="TRF",Txn!$Y3518,Txn!$Z3518)="","",IF(Txn!$U3518="TRF",Txn!$Y3518,Txn!$Z3518)))</f>
        <v>0</v>
      </c>
      <c r="E7024" s="39">
        <f>IF($D7024="","",IFERROR(VLOOKUP($D7024,AcctTbl,2,0),""))</f>
        <v>0</v>
      </c>
      <c r="F7024" s="39">
        <f>IF($D7024="","",IFERROR(VLOOKUP($D7024,AcctTbl,3,0),""))</f>
        <v>0</v>
      </c>
      <c r="G7024" s="39">
        <f>IF(Txn!$B3518="","",Txn!$D3518)</f>
        <v>0</v>
      </c>
      <c r="H7024" s="38">
        <f>IF(Txn!$B3518="","",Txn!$E3518)</f>
        <v>0</v>
      </c>
      <c r="I7024" s="40">
        <f>IF(Txn!$B3518="",0,Txn!$Q3518)</f>
        <v>0</v>
      </c>
      <c r="J7024" s="40">
        <f>IF(Txn!$B3518="",0,Txn!$R3518)</f>
        <v>0</v>
      </c>
      <c r="K7024" s="41">
        <f>IF($A7024="","",IFERROR(VALUE(MID($A7024,6,2)),""))</f>
        <v>0</v>
      </c>
      <c r="L7024" s="39">
        <f>IF(Txn!$K3518="","","طرف مقابل — "&amp;Txn!$K3518)</f>
        <v>0</v>
      </c>
      <c r="N7024" s="42">
        <f>IF($D7024="",0,COUNTIF(BankAccts,$D7024))</f>
        <v>0</v>
      </c>
    </row>
    <row r="7025" spans="1:14">
      <c r="A7025" s="38">
        <f>IF(Txn!$B3519="","",Txn!$B3519)</f>
        <v>0</v>
      </c>
      <c r="B7025" s="38">
        <f>IF(Txn!$B3519="","",Txn!$C3519)</f>
        <v>0</v>
      </c>
      <c r="C7025" s="39">
        <f>IF(Txn!$B3519="","","تراکنش بانکی")</f>
        <v>0</v>
      </c>
      <c r="D7025" s="38">
        <f>IF(Txn!$B3519="","",IF(Txn!$X3519="","",Txn!$X3519))</f>
        <v>0</v>
      </c>
      <c r="E7025" s="39">
        <f>IF($D7025="","",IFERROR(VLOOKUP($D7025,AcctTbl,2,0),""))</f>
        <v>0</v>
      </c>
      <c r="F7025" s="39">
        <f>IF($D7025="","",IFERROR(VLOOKUP($D7025,AcctTbl,3,0),""))</f>
        <v>0</v>
      </c>
      <c r="G7025" s="39">
        <f>IF(Txn!$B3519="","",Txn!$D3519)</f>
        <v>0</v>
      </c>
      <c r="H7025" s="38">
        <f>IF(Txn!$B3519="","",Txn!$E3519)</f>
        <v>0</v>
      </c>
      <c r="I7025" s="40">
        <f>IF(Txn!$B3519="",0,Txn!$O3519)</f>
        <v>0</v>
      </c>
      <c r="J7025" s="40">
        <f>IF(Txn!$B3519="",0,Txn!$P3519)</f>
        <v>0</v>
      </c>
      <c r="K7025" s="41">
        <f>IF($A7025="","",IFERROR(VALUE(MID($A7025,6,2)),""))</f>
        <v>0</v>
      </c>
      <c r="L7025" s="39">
        <f>IF(Txn!$K3519="","",Txn!$K3519)</f>
        <v>0</v>
      </c>
      <c r="N7025" s="42">
        <f>IF($D7025="",0,COUNTIF(BankAccts,$D7025))</f>
        <v>0</v>
      </c>
    </row>
    <row r="7026" spans="1:14">
      <c r="A7026" s="38">
        <f>IF(Txn!$B3519="","",Txn!$B3519)</f>
        <v>0</v>
      </c>
      <c r="B7026" s="38">
        <f>IF(Txn!$B3519="","",Txn!$C3519)</f>
        <v>0</v>
      </c>
      <c r="C7026" s="39">
        <f>IF(Txn!$B3519="","","تراکنش بانکی")</f>
        <v>0</v>
      </c>
      <c r="D7026" s="38">
        <f>IF(Txn!$B3519="","",IF(IF(Txn!$U3519="TRF",Txn!$Y3519,Txn!$Z3519)="","",IF(Txn!$U3519="TRF",Txn!$Y3519,Txn!$Z3519)))</f>
        <v>0</v>
      </c>
      <c r="E7026" s="39">
        <f>IF($D7026="","",IFERROR(VLOOKUP($D7026,AcctTbl,2,0),""))</f>
        <v>0</v>
      </c>
      <c r="F7026" s="39">
        <f>IF($D7026="","",IFERROR(VLOOKUP($D7026,AcctTbl,3,0),""))</f>
        <v>0</v>
      </c>
      <c r="G7026" s="39">
        <f>IF(Txn!$B3519="","",Txn!$D3519)</f>
        <v>0</v>
      </c>
      <c r="H7026" s="38">
        <f>IF(Txn!$B3519="","",Txn!$E3519)</f>
        <v>0</v>
      </c>
      <c r="I7026" s="40">
        <f>IF(Txn!$B3519="",0,Txn!$Q3519)</f>
        <v>0</v>
      </c>
      <c r="J7026" s="40">
        <f>IF(Txn!$B3519="",0,Txn!$R3519)</f>
        <v>0</v>
      </c>
      <c r="K7026" s="41">
        <f>IF($A7026="","",IFERROR(VALUE(MID($A7026,6,2)),""))</f>
        <v>0</v>
      </c>
      <c r="L7026" s="39">
        <f>IF(Txn!$K3519="","","طرف مقابل — "&amp;Txn!$K3519)</f>
        <v>0</v>
      </c>
      <c r="N7026" s="42">
        <f>IF($D7026="",0,COUNTIF(BankAccts,$D7026))</f>
        <v>0</v>
      </c>
    </row>
    <row r="7027" spans="1:14">
      <c r="A7027" s="38">
        <f>IF(Txn!$B3520="","",Txn!$B3520)</f>
        <v>0</v>
      </c>
      <c r="B7027" s="38">
        <f>IF(Txn!$B3520="","",Txn!$C3520)</f>
        <v>0</v>
      </c>
      <c r="C7027" s="39">
        <f>IF(Txn!$B3520="","","تراکنش بانکی")</f>
        <v>0</v>
      </c>
      <c r="D7027" s="38">
        <f>IF(Txn!$B3520="","",IF(Txn!$X3520="","",Txn!$X3520))</f>
        <v>0</v>
      </c>
      <c r="E7027" s="39">
        <f>IF($D7027="","",IFERROR(VLOOKUP($D7027,AcctTbl,2,0),""))</f>
        <v>0</v>
      </c>
      <c r="F7027" s="39">
        <f>IF($D7027="","",IFERROR(VLOOKUP($D7027,AcctTbl,3,0),""))</f>
        <v>0</v>
      </c>
      <c r="G7027" s="39">
        <f>IF(Txn!$B3520="","",Txn!$D3520)</f>
        <v>0</v>
      </c>
      <c r="H7027" s="38">
        <f>IF(Txn!$B3520="","",Txn!$E3520)</f>
        <v>0</v>
      </c>
      <c r="I7027" s="40">
        <f>IF(Txn!$B3520="",0,Txn!$O3520)</f>
        <v>0</v>
      </c>
      <c r="J7027" s="40">
        <f>IF(Txn!$B3520="",0,Txn!$P3520)</f>
        <v>0</v>
      </c>
      <c r="K7027" s="41">
        <f>IF($A7027="","",IFERROR(VALUE(MID($A7027,6,2)),""))</f>
        <v>0</v>
      </c>
      <c r="L7027" s="39">
        <f>IF(Txn!$K3520="","",Txn!$K3520)</f>
        <v>0</v>
      </c>
      <c r="N7027" s="42">
        <f>IF($D7027="",0,COUNTIF(BankAccts,$D7027))</f>
        <v>0</v>
      </c>
    </row>
    <row r="7028" spans="1:14">
      <c r="A7028" s="38">
        <f>IF(Txn!$B3520="","",Txn!$B3520)</f>
        <v>0</v>
      </c>
      <c r="B7028" s="38">
        <f>IF(Txn!$B3520="","",Txn!$C3520)</f>
        <v>0</v>
      </c>
      <c r="C7028" s="39">
        <f>IF(Txn!$B3520="","","تراکنش بانکی")</f>
        <v>0</v>
      </c>
      <c r="D7028" s="38">
        <f>IF(Txn!$B3520="","",IF(IF(Txn!$U3520="TRF",Txn!$Y3520,Txn!$Z3520)="","",IF(Txn!$U3520="TRF",Txn!$Y3520,Txn!$Z3520)))</f>
        <v>0</v>
      </c>
      <c r="E7028" s="39">
        <f>IF($D7028="","",IFERROR(VLOOKUP($D7028,AcctTbl,2,0),""))</f>
        <v>0</v>
      </c>
      <c r="F7028" s="39">
        <f>IF($D7028="","",IFERROR(VLOOKUP($D7028,AcctTbl,3,0),""))</f>
        <v>0</v>
      </c>
      <c r="G7028" s="39">
        <f>IF(Txn!$B3520="","",Txn!$D3520)</f>
        <v>0</v>
      </c>
      <c r="H7028" s="38">
        <f>IF(Txn!$B3520="","",Txn!$E3520)</f>
        <v>0</v>
      </c>
      <c r="I7028" s="40">
        <f>IF(Txn!$B3520="",0,Txn!$Q3520)</f>
        <v>0</v>
      </c>
      <c r="J7028" s="40">
        <f>IF(Txn!$B3520="",0,Txn!$R3520)</f>
        <v>0</v>
      </c>
      <c r="K7028" s="41">
        <f>IF($A7028="","",IFERROR(VALUE(MID($A7028,6,2)),""))</f>
        <v>0</v>
      </c>
      <c r="L7028" s="39">
        <f>IF(Txn!$K3520="","","طرف مقابل — "&amp;Txn!$K3520)</f>
        <v>0</v>
      </c>
      <c r="N7028" s="42">
        <f>IF($D7028="",0,COUNTIF(BankAccts,$D7028))</f>
        <v>0</v>
      </c>
    </row>
    <row r="7029" spans="1:14">
      <c r="A7029" s="38">
        <f>IF(Txn!$B3521="","",Txn!$B3521)</f>
        <v>0</v>
      </c>
      <c r="B7029" s="38">
        <f>IF(Txn!$B3521="","",Txn!$C3521)</f>
        <v>0</v>
      </c>
      <c r="C7029" s="39">
        <f>IF(Txn!$B3521="","","تراکنش بانکی")</f>
        <v>0</v>
      </c>
      <c r="D7029" s="38">
        <f>IF(Txn!$B3521="","",IF(Txn!$X3521="","",Txn!$X3521))</f>
        <v>0</v>
      </c>
      <c r="E7029" s="39">
        <f>IF($D7029="","",IFERROR(VLOOKUP($D7029,AcctTbl,2,0),""))</f>
        <v>0</v>
      </c>
      <c r="F7029" s="39">
        <f>IF($D7029="","",IFERROR(VLOOKUP($D7029,AcctTbl,3,0),""))</f>
        <v>0</v>
      </c>
      <c r="G7029" s="39">
        <f>IF(Txn!$B3521="","",Txn!$D3521)</f>
        <v>0</v>
      </c>
      <c r="H7029" s="38">
        <f>IF(Txn!$B3521="","",Txn!$E3521)</f>
        <v>0</v>
      </c>
      <c r="I7029" s="40">
        <f>IF(Txn!$B3521="",0,Txn!$O3521)</f>
        <v>0</v>
      </c>
      <c r="J7029" s="40">
        <f>IF(Txn!$B3521="",0,Txn!$P3521)</f>
        <v>0</v>
      </c>
      <c r="K7029" s="41">
        <f>IF($A7029="","",IFERROR(VALUE(MID($A7029,6,2)),""))</f>
        <v>0</v>
      </c>
      <c r="L7029" s="39">
        <f>IF(Txn!$K3521="","",Txn!$K3521)</f>
        <v>0</v>
      </c>
      <c r="N7029" s="42">
        <f>IF($D7029="",0,COUNTIF(BankAccts,$D7029))</f>
        <v>0</v>
      </c>
    </row>
    <row r="7030" spans="1:14">
      <c r="A7030" s="38">
        <f>IF(Txn!$B3521="","",Txn!$B3521)</f>
        <v>0</v>
      </c>
      <c r="B7030" s="38">
        <f>IF(Txn!$B3521="","",Txn!$C3521)</f>
        <v>0</v>
      </c>
      <c r="C7030" s="39">
        <f>IF(Txn!$B3521="","","تراکنش بانکی")</f>
        <v>0</v>
      </c>
      <c r="D7030" s="38">
        <f>IF(Txn!$B3521="","",IF(IF(Txn!$U3521="TRF",Txn!$Y3521,Txn!$Z3521)="","",IF(Txn!$U3521="TRF",Txn!$Y3521,Txn!$Z3521)))</f>
        <v>0</v>
      </c>
      <c r="E7030" s="39">
        <f>IF($D7030="","",IFERROR(VLOOKUP($D7030,AcctTbl,2,0),""))</f>
        <v>0</v>
      </c>
      <c r="F7030" s="39">
        <f>IF($D7030="","",IFERROR(VLOOKUP($D7030,AcctTbl,3,0),""))</f>
        <v>0</v>
      </c>
      <c r="G7030" s="39">
        <f>IF(Txn!$B3521="","",Txn!$D3521)</f>
        <v>0</v>
      </c>
      <c r="H7030" s="38">
        <f>IF(Txn!$B3521="","",Txn!$E3521)</f>
        <v>0</v>
      </c>
      <c r="I7030" s="40">
        <f>IF(Txn!$B3521="",0,Txn!$Q3521)</f>
        <v>0</v>
      </c>
      <c r="J7030" s="40">
        <f>IF(Txn!$B3521="",0,Txn!$R3521)</f>
        <v>0</v>
      </c>
      <c r="K7030" s="41">
        <f>IF($A7030="","",IFERROR(VALUE(MID($A7030,6,2)),""))</f>
        <v>0</v>
      </c>
      <c r="L7030" s="39">
        <f>IF(Txn!$K3521="","","طرف مقابل — "&amp;Txn!$K3521)</f>
        <v>0</v>
      </c>
      <c r="N7030" s="42">
        <f>IF($D7030="",0,COUNTIF(BankAccts,$D7030))</f>
        <v>0</v>
      </c>
    </row>
    <row r="7031" spans="1:14">
      <c r="A7031" s="38">
        <f>IF(Txn!$B3522="","",Txn!$B3522)</f>
        <v>0</v>
      </c>
      <c r="B7031" s="38">
        <f>IF(Txn!$B3522="","",Txn!$C3522)</f>
        <v>0</v>
      </c>
      <c r="C7031" s="39">
        <f>IF(Txn!$B3522="","","تراکنش بانکی")</f>
        <v>0</v>
      </c>
      <c r="D7031" s="38">
        <f>IF(Txn!$B3522="","",IF(Txn!$X3522="","",Txn!$X3522))</f>
        <v>0</v>
      </c>
      <c r="E7031" s="39">
        <f>IF($D7031="","",IFERROR(VLOOKUP($D7031,AcctTbl,2,0),""))</f>
        <v>0</v>
      </c>
      <c r="F7031" s="39">
        <f>IF($D7031="","",IFERROR(VLOOKUP($D7031,AcctTbl,3,0),""))</f>
        <v>0</v>
      </c>
      <c r="G7031" s="39">
        <f>IF(Txn!$B3522="","",Txn!$D3522)</f>
        <v>0</v>
      </c>
      <c r="H7031" s="38">
        <f>IF(Txn!$B3522="","",Txn!$E3522)</f>
        <v>0</v>
      </c>
      <c r="I7031" s="40">
        <f>IF(Txn!$B3522="",0,Txn!$O3522)</f>
        <v>0</v>
      </c>
      <c r="J7031" s="40">
        <f>IF(Txn!$B3522="",0,Txn!$P3522)</f>
        <v>0</v>
      </c>
      <c r="K7031" s="41">
        <f>IF($A7031="","",IFERROR(VALUE(MID($A7031,6,2)),""))</f>
        <v>0</v>
      </c>
      <c r="L7031" s="39">
        <f>IF(Txn!$K3522="","",Txn!$K3522)</f>
        <v>0</v>
      </c>
      <c r="N7031" s="42">
        <f>IF($D7031="",0,COUNTIF(BankAccts,$D7031))</f>
        <v>0</v>
      </c>
    </row>
    <row r="7032" spans="1:14">
      <c r="A7032" s="38">
        <f>IF(Txn!$B3522="","",Txn!$B3522)</f>
        <v>0</v>
      </c>
      <c r="B7032" s="38">
        <f>IF(Txn!$B3522="","",Txn!$C3522)</f>
        <v>0</v>
      </c>
      <c r="C7032" s="39">
        <f>IF(Txn!$B3522="","","تراکنش بانکی")</f>
        <v>0</v>
      </c>
      <c r="D7032" s="38">
        <f>IF(Txn!$B3522="","",IF(IF(Txn!$U3522="TRF",Txn!$Y3522,Txn!$Z3522)="","",IF(Txn!$U3522="TRF",Txn!$Y3522,Txn!$Z3522)))</f>
        <v>0</v>
      </c>
      <c r="E7032" s="39">
        <f>IF($D7032="","",IFERROR(VLOOKUP($D7032,AcctTbl,2,0),""))</f>
        <v>0</v>
      </c>
      <c r="F7032" s="39">
        <f>IF($D7032="","",IFERROR(VLOOKUP($D7032,AcctTbl,3,0),""))</f>
        <v>0</v>
      </c>
      <c r="G7032" s="39">
        <f>IF(Txn!$B3522="","",Txn!$D3522)</f>
        <v>0</v>
      </c>
      <c r="H7032" s="38">
        <f>IF(Txn!$B3522="","",Txn!$E3522)</f>
        <v>0</v>
      </c>
      <c r="I7032" s="40">
        <f>IF(Txn!$B3522="",0,Txn!$Q3522)</f>
        <v>0</v>
      </c>
      <c r="J7032" s="40">
        <f>IF(Txn!$B3522="",0,Txn!$R3522)</f>
        <v>0</v>
      </c>
      <c r="K7032" s="41">
        <f>IF($A7032="","",IFERROR(VALUE(MID($A7032,6,2)),""))</f>
        <v>0</v>
      </c>
      <c r="L7032" s="39">
        <f>IF(Txn!$K3522="","","طرف مقابل — "&amp;Txn!$K3522)</f>
        <v>0</v>
      </c>
      <c r="N7032" s="42">
        <f>IF($D7032="",0,COUNTIF(BankAccts,$D7032))</f>
        <v>0</v>
      </c>
    </row>
    <row r="7033" spans="1:14">
      <c r="A7033" s="38">
        <f>IF(Txn!$B3523="","",Txn!$B3523)</f>
        <v>0</v>
      </c>
      <c r="B7033" s="38">
        <f>IF(Txn!$B3523="","",Txn!$C3523)</f>
        <v>0</v>
      </c>
      <c r="C7033" s="39">
        <f>IF(Txn!$B3523="","","تراکنش بانکی")</f>
        <v>0</v>
      </c>
      <c r="D7033" s="38">
        <f>IF(Txn!$B3523="","",IF(Txn!$X3523="","",Txn!$X3523))</f>
        <v>0</v>
      </c>
      <c r="E7033" s="39">
        <f>IF($D7033="","",IFERROR(VLOOKUP($D7033,AcctTbl,2,0),""))</f>
        <v>0</v>
      </c>
      <c r="F7033" s="39">
        <f>IF($D7033="","",IFERROR(VLOOKUP($D7033,AcctTbl,3,0),""))</f>
        <v>0</v>
      </c>
      <c r="G7033" s="39">
        <f>IF(Txn!$B3523="","",Txn!$D3523)</f>
        <v>0</v>
      </c>
      <c r="H7033" s="38">
        <f>IF(Txn!$B3523="","",Txn!$E3523)</f>
        <v>0</v>
      </c>
      <c r="I7033" s="40">
        <f>IF(Txn!$B3523="",0,Txn!$O3523)</f>
        <v>0</v>
      </c>
      <c r="J7033" s="40">
        <f>IF(Txn!$B3523="",0,Txn!$P3523)</f>
        <v>0</v>
      </c>
      <c r="K7033" s="41">
        <f>IF($A7033="","",IFERROR(VALUE(MID($A7033,6,2)),""))</f>
        <v>0</v>
      </c>
      <c r="L7033" s="39">
        <f>IF(Txn!$K3523="","",Txn!$K3523)</f>
        <v>0</v>
      </c>
      <c r="N7033" s="42">
        <f>IF($D7033="",0,COUNTIF(BankAccts,$D7033))</f>
        <v>0</v>
      </c>
    </row>
    <row r="7034" spans="1:14">
      <c r="A7034" s="38">
        <f>IF(Txn!$B3523="","",Txn!$B3523)</f>
        <v>0</v>
      </c>
      <c r="B7034" s="38">
        <f>IF(Txn!$B3523="","",Txn!$C3523)</f>
        <v>0</v>
      </c>
      <c r="C7034" s="39">
        <f>IF(Txn!$B3523="","","تراکنش بانکی")</f>
        <v>0</v>
      </c>
      <c r="D7034" s="38">
        <f>IF(Txn!$B3523="","",IF(IF(Txn!$U3523="TRF",Txn!$Y3523,Txn!$Z3523)="","",IF(Txn!$U3523="TRF",Txn!$Y3523,Txn!$Z3523)))</f>
        <v>0</v>
      </c>
      <c r="E7034" s="39">
        <f>IF($D7034="","",IFERROR(VLOOKUP($D7034,AcctTbl,2,0),""))</f>
        <v>0</v>
      </c>
      <c r="F7034" s="39">
        <f>IF($D7034="","",IFERROR(VLOOKUP($D7034,AcctTbl,3,0),""))</f>
        <v>0</v>
      </c>
      <c r="G7034" s="39">
        <f>IF(Txn!$B3523="","",Txn!$D3523)</f>
        <v>0</v>
      </c>
      <c r="H7034" s="38">
        <f>IF(Txn!$B3523="","",Txn!$E3523)</f>
        <v>0</v>
      </c>
      <c r="I7034" s="40">
        <f>IF(Txn!$B3523="",0,Txn!$Q3523)</f>
        <v>0</v>
      </c>
      <c r="J7034" s="40">
        <f>IF(Txn!$B3523="",0,Txn!$R3523)</f>
        <v>0</v>
      </c>
      <c r="K7034" s="41">
        <f>IF($A7034="","",IFERROR(VALUE(MID($A7034,6,2)),""))</f>
        <v>0</v>
      </c>
      <c r="L7034" s="39">
        <f>IF(Txn!$K3523="","","طرف مقابل — "&amp;Txn!$K3523)</f>
        <v>0</v>
      </c>
      <c r="N7034" s="42">
        <f>IF($D7034="",0,COUNTIF(BankAccts,$D7034))</f>
        <v>0</v>
      </c>
    </row>
    <row r="7035" spans="1:14">
      <c r="A7035" s="38">
        <f>IF(Txn!$B3524="","",Txn!$B3524)</f>
        <v>0</v>
      </c>
      <c r="B7035" s="38">
        <f>IF(Txn!$B3524="","",Txn!$C3524)</f>
        <v>0</v>
      </c>
      <c r="C7035" s="39">
        <f>IF(Txn!$B3524="","","تراکنش بانکی")</f>
        <v>0</v>
      </c>
      <c r="D7035" s="38">
        <f>IF(Txn!$B3524="","",IF(Txn!$X3524="","",Txn!$X3524))</f>
        <v>0</v>
      </c>
      <c r="E7035" s="39">
        <f>IF($D7035="","",IFERROR(VLOOKUP($D7035,AcctTbl,2,0),""))</f>
        <v>0</v>
      </c>
      <c r="F7035" s="39">
        <f>IF($D7035="","",IFERROR(VLOOKUP($D7035,AcctTbl,3,0),""))</f>
        <v>0</v>
      </c>
      <c r="G7035" s="39">
        <f>IF(Txn!$B3524="","",Txn!$D3524)</f>
        <v>0</v>
      </c>
      <c r="H7035" s="38">
        <f>IF(Txn!$B3524="","",Txn!$E3524)</f>
        <v>0</v>
      </c>
      <c r="I7035" s="40">
        <f>IF(Txn!$B3524="",0,Txn!$O3524)</f>
        <v>0</v>
      </c>
      <c r="J7035" s="40">
        <f>IF(Txn!$B3524="",0,Txn!$P3524)</f>
        <v>0</v>
      </c>
      <c r="K7035" s="41">
        <f>IF($A7035="","",IFERROR(VALUE(MID($A7035,6,2)),""))</f>
        <v>0</v>
      </c>
      <c r="L7035" s="39">
        <f>IF(Txn!$K3524="","",Txn!$K3524)</f>
        <v>0</v>
      </c>
      <c r="N7035" s="42">
        <f>IF($D7035="",0,COUNTIF(BankAccts,$D7035))</f>
        <v>0</v>
      </c>
    </row>
    <row r="7036" spans="1:14">
      <c r="A7036" s="38">
        <f>IF(Txn!$B3524="","",Txn!$B3524)</f>
        <v>0</v>
      </c>
      <c r="B7036" s="38">
        <f>IF(Txn!$B3524="","",Txn!$C3524)</f>
        <v>0</v>
      </c>
      <c r="C7036" s="39">
        <f>IF(Txn!$B3524="","","تراکنش بانکی")</f>
        <v>0</v>
      </c>
      <c r="D7036" s="38">
        <f>IF(Txn!$B3524="","",IF(IF(Txn!$U3524="TRF",Txn!$Y3524,Txn!$Z3524)="","",IF(Txn!$U3524="TRF",Txn!$Y3524,Txn!$Z3524)))</f>
        <v>0</v>
      </c>
      <c r="E7036" s="39">
        <f>IF($D7036="","",IFERROR(VLOOKUP($D7036,AcctTbl,2,0),""))</f>
        <v>0</v>
      </c>
      <c r="F7036" s="39">
        <f>IF($D7036="","",IFERROR(VLOOKUP($D7036,AcctTbl,3,0),""))</f>
        <v>0</v>
      </c>
      <c r="G7036" s="39">
        <f>IF(Txn!$B3524="","",Txn!$D3524)</f>
        <v>0</v>
      </c>
      <c r="H7036" s="38">
        <f>IF(Txn!$B3524="","",Txn!$E3524)</f>
        <v>0</v>
      </c>
      <c r="I7036" s="40">
        <f>IF(Txn!$B3524="",0,Txn!$Q3524)</f>
        <v>0</v>
      </c>
      <c r="J7036" s="40">
        <f>IF(Txn!$B3524="",0,Txn!$R3524)</f>
        <v>0</v>
      </c>
      <c r="K7036" s="41">
        <f>IF($A7036="","",IFERROR(VALUE(MID($A7036,6,2)),""))</f>
        <v>0</v>
      </c>
      <c r="L7036" s="39">
        <f>IF(Txn!$K3524="","","طرف مقابل — "&amp;Txn!$K3524)</f>
        <v>0</v>
      </c>
      <c r="N7036" s="42">
        <f>IF($D7036="",0,COUNTIF(BankAccts,$D7036))</f>
        <v>0</v>
      </c>
    </row>
    <row r="7037" spans="1:14">
      <c r="A7037" s="38">
        <f>IF(Txn!$B3525="","",Txn!$B3525)</f>
        <v>0</v>
      </c>
      <c r="B7037" s="38">
        <f>IF(Txn!$B3525="","",Txn!$C3525)</f>
        <v>0</v>
      </c>
      <c r="C7037" s="39">
        <f>IF(Txn!$B3525="","","تراکنش بانکی")</f>
        <v>0</v>
      </c>
      <c r="D7037" s="38">
        <f>IF(Txn!$B3525="","",IF(Txn!$X3525="","",Txn!$X3525))</f>
        <v>0</v>
      </c>
      <c r="E7037" s="39">
        <f>IF($D7037="","",IFERROR(VLOOKUP($D7037,AcctTbl,2,0),""))</f>
        <v>0</v>
      </c>
      <c r="F7037" s="39">
        <f>IF($D7037="","",IFERROR(VLOOKUP($D7037,AcctTbl,3,0),""))</f>
        <v>0</v>
      </c>
      <c r="G7037" s="39">
        <f>IF(Txn!$B3525="","",Txn!$D3525)</f>
        <v>0</v>
      </c>
      <c r="H7037" s="38">
        <f>IF(Txn!$B3525="","",Txn!$E3525)</f>
        <v>0</v>
      </c>
      <c r="I7037" s="40">
        <f>IF(Txn!$B3525="",0,Txn!$O3525)</f>
        <v>0</v>
      </c>
      <c r="J7037" s="40">
        <f>IF(Txn!$B3525="",0,Txn!$P3525)</f>
        <v>0</v>
      </c>
      <c r="K7037" s="41">
        <f>IF($A7037="","",IFERROR(VALUE(MID($A7037,6,2)),""))</f>
        <v>0</v>
      </c>
      <c r="L7037" s="39">
        <f>IF(Txn!$K3525="","",Txn!$K3525)</f>
        <v>0</v>
      </c>
      <c r="N7037" s="42">
        <f>IF($D7037="",0,COUNTIF(BankAccts,$D7037))</f>
        <v>0</v>
      </c>
    </row>
    <row r="7038" spans="1:14">
      <c r="A7038" s="38">
        <f>IF(Txn!$B3525="","",Txn!$B3525)</f>
        <v>0</v>
      </c>
      <c r="B7038" s="38">
        <f>IF(Txn!$B3525="","",Txn!$C3525)</f>
        <v>0</v>
      </c>
      <c r="C7038" s="39">
        <f>IF(Txn!$B3525="","","تراکنش بانکی")</f>
        <v>0</v>
      </c>
      <c r="D7038" s="38">
        <f>IF(Txn!$B3525="","",IF(IF(Txn!$U3525="TRF",Txn!$Y3525,Txn!$Z3525)="","",IF(Txn!$U3525="TRF",Txn!$Y3525,Txn!$Z3525)))</f>
        <v>0</v>
      </c>
      <c r="E7038" s="39">
        <f>IF($D7038="","",IFERROR(VLOOKUP($D7038,AcctTbl,2,0),""))</f>
        <v>0</v>
      </c>
      <c r="F7038" s="39">
        <f>IF($D7038="","",IFERROR(VLOOKUP($D7038,AcctTbl,3,0),""))</f>
        <v>0</v>
      </c>
      <c r="G7038" s="39">
        <f>IF(Txn!$B3525="","",Txn!$D3525)</f>
        <v>0</v>
      </c>
      <c r="H7038" s="38">
        <f>IF(Txn!$B3525="","",Txn!$E3525)</f>
        <v>0</v>
      </c>
      <c r="I7038" s="40">
        <f>IF(Txn!$B3525="",0,Txn!$Q3525)</f>
        <v>0</v>
      </c>
      <c r="J7038" s="40">
        <f>IF(Txn!$B3525="",0,Txn!$R3525)</f>
        <v>0</v>
      </c>
      <c r="K7038" s="41">
        <f>IF($A7038="","",IFERROR(VALUE(MID($A7038,6,2)),""))</f>
        <v>0</v>
      </c>
      <c r="L7038" s="39">
        <f>IF(Txn!$K3525="","","طرف مقابل — "&amp;Txn!$K3525)</f>
        <v>0</v>
      </c>
      <c r="N7038" s="42">
        <f>IF($D7038="",0,COUNTIF(BankAccts,$D7038))</f>
        <v>0</v>
      </c>
    </row>
    <row r="7039" spans="1:14">
      <c r="A7039" s="38">
        <f>IF(Txn!$B3526="","",Txn!$B3526)</f>
        <v>0</v>
      </c>
      <c r="B7039" s="38">
        <f>IF(Txn!$B3526="","",Txn!$C3526)</f>
        <v>0</v>
      </c>
      <c r="C7039" s="39">
        <f>IF(Txn!$B3526="","","تراکنش بانکی")</f>
        <v>0</v>
      </c>
      <c r="D7039" s="38">
        <f>IF(Txn!$B3526="","",IF(Txn!$X3526="","",Txn!$X3526))</f>
        <v>0</v>
      </c>
      <c r="E7039" s="39">
        <f>IF($D7039="","",IFERROR(VLOOKUP($D7039,AcctTbl,2,0),""))</f>
        <v>0</v>
      </c>
      <c r="F7039" s="39">
        <f>IF($D7039="","",IFERROR(VLOOKUP($D7039,AcctTbl,3,0),""))</f>
        <v>0</v>
      </c>
      <c r="G7039" s="39">
        <f>IF(Txn!$B3526="","",Txn!$D3526)</f>
        <v>0</v>
      </c>
      <c r="H7039" s="38">
        <f>IF(Txn!$B3526="","",Txn!$E3526)</f>
        <v>0</v>
      </c>
      <c r="I7039" s="40">
        <f>IF(Txn!$B3526="",0,Txn!$O3526)</f>
        <v>0</v>
      </c>
      <c r="J7039" s="40">
        <f>IF(Txn!$B3526="",0,Txn!$P3526)</f>
        <v>0</v>
      </c>
      <c r="K7039" s="41">
        <f>IF($A7039="","",IFERROR(VALUE(MID($A7039,6,2)),""))</f>
        <v>0</v>
      </c>
      <c r="L7039" s="39">
        <f>IF(Txn!$K3526="","",Txn!$K3526)</f>
        <v>0</v>
      </c>
      <c r="N7039" s="42">
        <f>IF($D7039="",0,COUNTIF(BankAccts,$D7039))</f>
        <v>0</v>
      </c>
    </row>
    <row r="7040" spans="1:14">
      <c r="A7040" s="38">
        <f>IF(Txn!$B3526="","",Txn!$B3526)</f>
        <v>0</v>
      </c>
      <c r="B7040" s="38">
        <f>IF(Txn!$B3526="","",Txn!$C3526)</f>
        <v>0</v>
      </c>
      <c r="C7040" s="39">
        <f>IF(Txn!$B3526="","","تراکنش بانکی")</f>
        <v>0</v>
      </c>
      <c r="D7040" s="38">
        <f>IF(Txn!$B3526="","",IF(IF(Txn!$U3526="TRF",Txn!$Y3526,Txn!$Z3526)="","",IF(Txn!$U3526="TRF",Txn!$Y3526,Txn!$Z3526)))</f>
        <v>0</v>
      </c>
      <c r="E7040" s="39">
        <f>IF($D7040="","",IFERROR(VLOOKUP($D7040,AcctTbl,2,0),""))</f>
        <v>0</v>
      </c>
      <c r="F7040" s="39">
        <f>IF($D7040="","",IFERROR(VLOOKUP($D7040,AcctTbl,3,0),""))</f>
        <v>0</v>
      </c>
      <c r="G7040" s="39">
        <f>IF(Txn!$B3526="","",Txn!$D3526)</f>
        <v>0</v>
      </c>
      <c r="H7040" s="38">
        <f>IF(Txn!$B3526="","",Txn!$E3526)</f>
        <v>0</v>
      </c>
      <c r="I7040" s="40">
        <f>IF(Txn!$B3526="",0,Txn!$Q3526)</f>
        <v>0</v>
      </c>
      <c r="J7040" s="40">
        <f>IF(Txn!$B3526="",0,Txn!$R3526)</f>
        <v>0</v>
      </c>
      <c r="K7040" s="41">
        <f>IF($A7040="","",IFERROR(VALUE(MID($A7040,6,2)),""))</f>
        <v>0</v>
      </c>
      <c r="L7040" s="39">
        <f>IF(Txn!$K3526="","","طرف مقابل — "&amp;Txn!$K3526)</f>
        <v>0</v>
      </c>
      <c r="N7040" s="42">
        <f>IF($D7040="",0,COUNTIF(BankAccts,$D7040))</f>
        <v>0</v>
      </c>
    </row>
    <row r="7041" spans="1:14">
      <c r="A7041" s="38">
        <f>IF(Txn!$B3527="","",Txn!$B3527)</f>
        <v>0</v>
      </c>
      <c r="B7041" s="38">
        <f>IF(Txn!$B3527="","",Txn!$C3527)</f>
        <v>0</v>
      </c>
      <c r="C7041" s="39">
        <f>IF(Txn!$B3527="","","تراکنش بانکی")</f>
        <v>0</v>
      </c>
      <c r="D7041" s="38">
        <f>IF(Txn!$B3527="","",IF(Txn!$X3527="","",Txn!$X3527))</f>
        <v>0</v>
      </c>
      <c r="E7041" s="39">
        <f>IF($D7041="","",IFERROR(VLOOKUP($D7041,AcctTbl,2,0),""))</f>
        <v>0</v>
      </c>
      <c r="F7041" s="39">
        <f>IF($D7041="","",IFERROR(VLOOKUP($D7041,AcctTbl,3,0),""))</f>
        <v>0</v>
      </c>
      <c r="G7041" s="39">
        <f>IF(Txn!$B3527="","",Txn!$D3527)</f>
        <v>0</v>
      </c>
      <c r="H7041" s="38">
        <f>IF(Txn!$B3527="","",Txn!$E3527)</f>
        <v>0</v>
      </c>
      <c r="I7041" s="40">
        <f>IF(Txn!$B3527="",0,Txn!$O3527)</f>
        <v>0</v>
      </c>
      <c r="J7041" s="40">
        <f>IF(Txn!$B3527="",0,Txn!$P3527)</f>
        <v>0</v>
      </c>
      <c r="K7041" s="41">
        <f>IF($A7041="","",IFERROR(VALUE(MID($A7041,6,2)),""))</f>
        <v>0</v>
      </c>
      <c r="L7041" s="39">
        <f>IF(Txn!$K3527="","",Txn!$K3527)</f>
        <v>0</v>
      </c>
      <c r="N7041" s="42">
        <f>IF($D7041="",0,COUNTIF(BankAccts,$D7041))</f>
        <v>0</v>
      </c>
    </row>
    <row r="7042" spans="1:14">
      <c r="A7042" s="38">
        <f>IF(Txn!$B3527="","",Txn!$B3527)</f>
        <v>0</v>
      </c>
      <c r="B7042" s="38">
        <f>IF(Txn!$B3527="","",Txn!$C3527)</f>
        <v>0</v>
      </c>
      <c r="C7042" s="39">
        <f>IF(Txn!$B3527="","","تراکنش بانکی")</f>
        <v>0</v>
      </c>
      <c r="D7042" s="38">
        <f>IF(Txn!$B3527="","",IF(IF(Txn!$U3527="TRF",Txn!$Y3527,Txn!$Z3527)="","",IF(Txn!$U3527="TRF",Txn!$Y3527,Txn!$Z3527)))</f>
        <v>0</v>
      </c>
      <c r="E7042" s="39">
        <f>IF($D7042="","",IFERROR(VLOOKUP($D7042,AcctTbl,2,0),""))</f>
        <v>0</v>
      </c>
      <c r="F7042" s="39">
        <f>IF($D7042="","",IFERROR(VLOOKUP($D7042,AcctTbl,3,0),""))</f>
        <v>0</v>
      </c>
      <c r="G7042" s="39">
        <f>IF(Txn!$B3527="","",Txn!$D3527)</f>
        <v>0</v>
      </c>
      <c r="H7042" s="38">
        <f>IF(Txn!$B3527="","",Txn!$E3527)</f>
        <v>0</v>
      </c>
      <c r="I7042" s="40">
        <f>IF(Txn!$B3527="",0,Txn!$Q3527)</f>
        <v>0</v>
      </c>
      <c r="J7042" s="40">
        <f>IF(Txn!$B3527="",0,Txn!$R3527)</f>
        <v>0</v>
      </c>
      <c r="K7042" s="41">
        <f>IF($A7042="","",IFERROR(VALUE(MID($A7042,6,2)),""))</f>
        <v>0</v>
      </c>
      <c r="L7042" s="39">
        <f>IF(Txn!$K3527="","","طرف مقابل — "&amp;Txn!$K3527)</f>
        <v>0</v>
      </c>
      <c r="N7042" s="42">
        <f>IF($D7042="",0,COUNTIF(BankAccts,$D7042))</f>
        <v>0</v>
      </c>
    </row>
    <row r="7043" spans="1:14">
      <c r="A7043" s="38">
        <f>IF(Txn!$B3528="","",Txn!$B3528)</f>
        <v>0</v>
      </c>
      <c r="B7043" s="38">
        <f>IF(Txn!$B3528="","",Txn!$C3528)</f>
        <v>0</v>
      </c>
      <c r="C7043" s="39">
        <f>IF(Txn!$B3528="","","تراکنش بانکی")</f>
        <v>0</v>
      </c>
      <c r="D7043" s="38">
        <f>IF(Txn!$B3528="","",IF(Txn!$X3528="","",Txn!$X3528))</f>
        <v>0</v>
      </c>
      <c r="E7043" s="39">
        <f>IF($D7043="","",IFERROR(VLOOKUP($D7043,AcctTbl,2,0),""))</f>
        <v>0</v>
      </c>
      <c r="F7043" s="39">
        <f>IF($D7043="","",IFERROR(VLOOKUP($D7043,AcctTbl,3,0),""))</f>
        <v>0</v>
      </c>
      <c r="G7043" s="39">
        <f>IF(Txn!$B3528="","",Txn!$D3528)</f>
        <v>0</v>
      </c>
      <c r="H7043" s="38">
        <f>IF(Txn!$B3528="","",Txn!$E3528)</f>
        <v>0</v>
      </c>
      <c r="I7043" s="40">
        <f>IF(Txn!$B3528="",0,Txn!$O3528)</f>
        <v>0</v>
      </c>
      <c r="J7043" s="40">
        <f>IF(Txn!$B3528="",0,Txn!$P3528)</f>
        <v>0</v>
      </c>
      <c r="K7043" s="41">
        <f>IF($A7043="","",IFERROR(VALUE(MID($A7043,6,2)),""))</f>
        <v>0</v>
      </c>
      <c r="L7043" s="39">
        <f>IF(Txn!$K3528="","",Txn!$K3528)</f>
        <v>0</v>
      </c>
      <c r="N7043" s="42">
        <f>IF($D7043="",0,COUNTIF(BankAccts,$D7043))</f>
        <v>0</v>
      </c>
    </row>
    <row r="7044" spans="1:14">
      <c r="A7044" s="38">
        <f>IF(Txn!$B3528="","",Txn!$B3528)</f>
        <v>0</v>
      </c>
      <c r="B7044" s="38">
        <f>IF(Txn!$B3528="","",Txn!$C3528)</f>
        <v>0</v>
      </c>
      <c r="C7044" s="39">
        <f>IF(Txn!$B3528="","","تراکنش بانکی")</f>
        <v>0</v>
      </c>
      <c r="D7044" s="38">
        <f>IF(Txn!$B3528="","",IF(IF(Txn!$U3528="TRF",Txn!$Y3528,Txn!$Z3528)="","",IF(Txn!$U3528="TRF",Txn!$Y3528,Txn!$Z3528)))</f>
        <v>0</v>
      </c>
      <c r="E7044" s="39">
        <f>IF($D7044="","",IFERROR(VLOOKUP($D7044,AcctTbl,2,0),""))</f>
        <v>0</v>
      </c>
      <c r="F7044" s="39">
        <f>IF($D7044="","",IFERROR(VLOOKUP($D7044,AcctTbl,3,0),""))</f>
        <v>0</v>
      </c>
      <c r="G7044" s="39">
        <f>IF(Txn!$B3528="","",Txn!$D3528)</f>
        <v>0</v>
      </c>
      <c r="H7044" s="38">
        <f>IF(Txn!$B3528="","",Txn!$E3528)</f>
        <v>0</v>
      </c>
      <c r="I7044" s="40">
        <f>IF(Txn!$B3528="",0,Txn!$Q3528)</f>
        <v>0</v>
      </c>
      <c r="J7044" s="40">
        <f>IF(Txn!$B3528="",0,Txn!$R3528)</f>
        <v>0</v>
      </c>
      <c r="K7044" s="41">
        <f>IF($A7044="","",IFERROR(VALUE(MID($A7044,6,2)),""))</f>
        <v>0</v>
      </c>
      <c r="L7044" s="39">
        <f>IF(Txn!$K3528="","","طرف مقابل — "&amp;Txn!$K3528)</f>
        <v>0</v>
      </c>
      <c r="N7044" s="42">
        <f>IF($D7044="",0,COUNTIF(BankAccts,$D7044))</f>
        <v>0</v>
      </c>
    </row>
    <row r="7045" spans="1:14">
      <c r="A7045" s="38">
        <f>IF(Txn!$B3529="","",Txn!$B3529)</f>
        <v>0</v>
      </c>
      <c r="B7045" s="38">
        <f>IF(Txn!$B3529="","",Txn!$C3529)</f>
        <v>0</v>
      </c>
      <c r="C7045" s="39">
        <f>IF(Txn!$B3529="","","تراکنش بانکی")</f>
        <v>0</v>
      </c>
      <c r="D7045" s="38">
        <f>IF(Txn!$B3529="","",IF(Txn!$X3529="","",Txn!$X3529))</f>
        <v>0</v>
      </c>
      <c r="E7045" s="39">
        <f>IF($D7045="","",IFERROR(VLOOKUP($D7045,AcctTbl,2,0),""))</f>
        <v>0</v>
      </c>
      <c r="F7045" s="39">
        <f>IF($D7045="","",IFERROR(VLOOKUP($D7045,AcctTbl,3,0),""))</f>
        <v>0</v>
      </c>
      <c r="G7045" s="39">
        <f>IF(Txn!$B3529="","",Txn!$D3529)</f>
        <v>0</v>
      </c>
      <c r="H7045" s="38">
        <f>IF(Txn!$B3529="","",Txn!$E3529)</f>
        <v>0</v>
      </c>
      <c r="I7045" s="40">
        <f>IF(Txn!$B3529="",0,Txn!$O3529)</f>
        <v>0</v>
      </c>
      <c r="J7045" s="40">
        <f>IF(Txn!$B3529="",0,Txn!$P3529)</f>
        <v>0</v>
      </c>
      <c r="K7045" s="41">
        <f>IF($A7045="","",IFERROR(VALUE(MID($A7045,6,2)),""))</f>
        <v>0</v>
      </c>
      <c r="L7045" s="39">
        <f>IF(Txn!$K3529="","",Txn!$K3529)</f>
        <v>0</v>
      </c>
      <c r="N7045" s="42">
        <f>IF($D7045="",0,COUNTIF(BankAccts,$D7045))</f>
        <v>0</v>
      </c>
    </row>
    <row r="7046" spans="1:14">
      <c r="A7046" s="38">
        <f>IF(Txn!$B3529="","",Txn!$B3529)</f>
        <v>0</v>
      </c>
      <c r="B7046" s="38">
        <f>IF(Txn!$B3529="","",Txn!$C3529)</f>
        <v>0</v>
      </c>
      <c r="C7046" s="39">
        <f>IF(Txn!$B3529="","","تراکنش بانکی")</f>
        <v>0</v>
      </c>
      <c r="D7046" s="38">
        <f>IF(Txn!$B3529="","",IF(IF(Txn!$U3529="TRF",Txn!$Y3529,Txn!$Z3529)="","",IF(Txn!$U3529="TRF",Txn!$Y3529,Txn!$Z3529)))</f>
        <v>0</v>
      </c>
      <c r="E7046" s="39">
        <f>IF($D7046="","",IFERROR(VLOOKUP($D7046,AcctTbl,2,0),""))</f>
        <v>0</v>
      </c>
      <c r="F7046" s="39">
        <f>IF($D7046="","",IFERROR(VLOOKUP($D7046,AcctTbl,3,0),""))</f>
        <v>0</v>
      </c>
      <c r="G7046" s="39">
        <f>IF(Txn!$B3529="","",Txn!$D3529)</f>
        <v>0</v>
      </c>
      <c r="H7046" s="38">
        <f>IF(Txn!$B3529="","",Txn!$E3529)</f>
        <v>0</v>
      </c>
      <c r="I7046" s="40">
        <f>IF(Txn!$B3529="",0,Txn!$Q3529)</f>
        <v>0</v>
      </c>
      <c r="J7046" s="40">
        <f>IF(Txn!$B3529="",0,Txn!$R3529)</f>
        <v>0</v>
      </c>
      <c r="K7046" s="41">
        <f>IF($A7046="","",IFERROR(VALUE(MID($A7046,6,2)),""))</f>
        <v>0</v>
      </c>
      <c r="L7046" s="39">
        <f>IF(Txn!$K3529="","","طرف مقابل — "&amp;Txn!$K3529)</f>
        <v>0</v>
      </c>
      <c r="N7046" s="42">
        <f>IF($D7046="",0,COUNTIF(BankAccts,$D7046))</f>
        <v>0</v>
      </c>
    </row>
    <row r="7047" spans="1:14">
      <c r="A7047" s="38">
        <f>IF(Txn!$B3530="","",Txn!$B3530)</f>
        <v>0</v>
      </c>
      <c r="B7047" s="38">
        <f>IF(Txn!$B3530="","",Txn!$C3530)</f>
        <v>0</v>
      </c>
      <c r="C7047" s="39">
        <f>IF(Txn!$B3530="","","تراکنش بانکی")</f>
        <v>0</v>
      </c>
      <c r="D7047" s="38">
        <f>IF(Txn!$B3530="","",IF(Txn!$X3530="","",Txn!$X3530))</f>
        <v>0</v>
      </c>
      <c r="E7047" s="39">
        <f>IF($D7047="","",IFERROR(VLOOKUP($D7047,AcctTbl,2,0),""))</f>
        <v>0</v>
      </c>
      <c r="F7047" s="39">
        <f>IF($D7047="","",IFERROR(VLOOKUP($D7047,AcctTbl,3,0),""))</f>
        <v>0</v>
      </c>
      <c r="G7047" s="39">
        <f>IF(Txn!$B3530="","",Txn!$D3530)</f>
        <v>0</v>
      </c>
      <c r="H7047" s="38">
        <f>IF(Txn!$B3530="","",Txn!$E3530)</f>
        <v>0</v>
      </c>
      <c r="I7047" s="40">
        <f>IF(Txn!$B3530="",0,Txn!$O3530)</f>
        <v>0</v>
      </c>
      <c r="J7047" s="40">
        <f>IF(Txn!$B3530="",0,Txn!$P3530)</f>
        <v>0</v>
      </c>
      <c r="K7047" s="41">
        <f>IF($A7047="","",IFERROR(VALUE(MID($A7047,6,2)),""))</f>
        <v>0</v>
      </c>
      <c r="L7047" s="39">
        <f>IF(Txn!$K3530="","",Txn!$K3530)</f>
        <v>0</v>
      </c>
      <c r="N7047" s="42">
        <f>IF($D7047="",0,COUNTIF(BankAccts,$D7047))</f>
        <v>0</v>
      </c>
    </row>
    <row r="7048" spans="1:14">
      <c r="A7048" s="38">
        <f>IF(Txn!$B3530="","",Txn!$B3530)</f>
        <v>0</v>
      </c>
      <c r="B7048" s="38">
        <f>IF(Txn!$B3530="","",Txn!$C3530)</f>
        <v>0</v>
      </c>
      <c r="C7048" s="39">
        <f>IF(Txn!$B3530="","","تراکنش بانکی")</f>
        <v>0</v>
      </c>
      <c r="D7048" s="38">
        <f>IF(Txn!$B3530="","",IF(IF(Txn!$U3530="TRF",Txn!$Y3530,Txn!$Z3530)="","",IF(Txn!$U3530="TRF",Txn!$Y3530,Txn!$Z3530)))</f>
        <v>0</v>
      </c>
      <c r="E7048" s="39">
        <f>IF($D7048="","",IFERROR(VLOOKUP($D7048,AcctTbl,2,0),""))</f>
        <v>0</v>
      </c>
      <c r="F7048" s="39">
        <f>IF($D7048="","",IFERROR(VLOOKUP($D7048,AcctTbl,3,0),""))</f>
        <v>0</v>
      </c>
      <c r="G7048" s="39">
        <f>IF(Txn!$B3530="","",Txn!$D3530)</f>
        <v>0</v>
      </c>
      <c r="H7048" s="38">
        <f>IF(Txn!$B3530="","",Txn!$E3530)</f>
        <v>0</v>
      </c>
      <c r="I7048" s="40">
        <f>IF(Txn!$B3530="",0,Txn!$Q3530)</f>
        <v>0</v>
      </c>
      <c r="J7048" s="40">
        <f>IF(Txn!$B3530="",0,Txn!$R3530)</f>
        <v>0</v>
      </c>
      <c r="K7048" s="41">
        <f>IF($A7048="","",IFERROR(VALUE(MID($A7048,6,2)),""))</f>
        <v>0</v>
      </c>
      <c r="L7048" s="39">
        <f>IF(Txn!$K3530="","","طرف مقابل — "&amp;Txn!$K3530)</f>
        <v>0</v>
      </c>
      <c r="N7048" s="42">
        <f>IF($D7048="",0,COUNTIF(BankAccts,$D7048))</f>
        <v>0</v>
      </c>
    </row>
    <row r="7049" spans="1:14">
      <c r="A7049" s="38">
        <f>IF(Txn!$B3531="","",Txn!$B3531)</f>
        <v>0</v>
      </c>
      <c r="B7049" s="38">
        <f>IF(Txn!$B3531="","",Txn!$C3531)</f>
        <v>0</v>
      </c>
      <c r="C7049" s="39">
        <f>IF(Txn!$B3531="","","تراکنش بانکی")</f>
        <v>0</v>
      </c>
      <c r="D7049" s="38">
        <f>IF(Txn!$B3531="","",IF(Txn!$X3531="","",Txn!$X3531))</f>
        <v>0</v>
      </c>
      <c r="E7049" s="39">
        <f>IF($D7049="","",IFERROR(VLOOKUP($D7049,AcctTbl,2,0),""))</f>
        <v>0</v>
      </c>
      <c r="F7049" s="39">
        <f>IF($D7049="","",IFERROR(VLOOKUP($D7049,AcctTbl,3,0),""))</f>
        <v>0</v>
      </c>
      <c r="G7049" s="39">
        <f>IF(Txn!$B3531="","",Txn!$D3531)</f>
        <v>0</v>
      </c>
      <c r="H7049" s="38">
        <f>IF(Txn!$B3531="","",Txn!$E3531)</f>
        <v>0</v>
      </c>
      <c r="I7049" s="40">
        <f>IF(Txn!$B3531="",0,Txn!$O3531)</f>
        <v>0</v>
      </c>
      <c r="J7049" s="40">
        <f>IF(Txn!$B3531="",0,Txn!$P3531)</f>
        <v>0</v>
      </c>
      <c r="K7049" s="41">
        <f>IF($A7049="","",IFERROR(VALUE(MID($A7049,6,2)),""))</f>
        <v>0</v>
      </c>
      <c r="L7049" s="39">
        <f>IF(Txn!$K3531="","",Txn!$K3531)</f>
        <v>0</v>
      </c>
      <c r="N7049" s="42">
        <f>IF($D7049="",0,COUNTIF(BankAccts,$D7049))</f>
        <v>0</v>
      </c>
    </row>
    <row r="7050" spans="1:14">
      <c r="A7050" s="38">
        <f>IF(Txn!$B3531="","",Txn!$B3531)</f>
        <v>0</v>
      </c>
      <c r="B7050" s="38">
        <f>IF(Txn!$B3531="","",Txn!$C3531)</f>
        <v>0</v>
      </c>
      <c r="C7050" s="39">
        <f>IF(Txn!$B3531="","","تراکنش بانکی")</f>
        <v>0</v>
      </c>
      <c r="D7050" s="38">
        <f>IF(Txn!$B3531="","",IF(IF(Txn!$U3531="TRF",Txn!$Y3531,Txn!$Z3531)="","",IF(Txn!$U3531="TRF",Txn!$Y3531,Txn!$Z3531)))</f>
        <v>0</v>
      </c>
      <c r="E7050" s="39">
        <f>IF($D7050="","",IFERROR(VLOOKUP($D7050,AcctTbl,2,0),""))</f>
        <v>0</v>
      </c>
      <c r="F7050" s="39">
        <f>IF($D7050="","",IFERROR(VLOOKUP($D7050,AcctTbl,3,0),""))</f>
        <v>0</v>
      </c>
      <c r="G7050" s="39">
        <f>IF(Txn!$B3531="","",Txn!$D3531)</f>
        <v>0</v>
      </c>
      <c r="H7050" s="38">
        <f>IF(Txn!$B3531="","",Txn!$E3531)</f>
        <v>0</v>
      </c>
      <c r="I7050" s="40">
        <f>IF(Txn!$B3531="",0,Txn!$Q3531)</f>
        <v>0</v>
      </c>
      <c r="J7050" s="40">
        <f>IF(Txn!$B3531="",0,Txn!$R3531)</f>
        <v>0</v>
      </c>
      <c r="K7050" s="41">
        <f>IF($A7050="","",IFERROR(VALUE(MID($A7050,6,2)),""))</f>
        <v>0</v>
      </c>
      <c r="L7050" s="39">
        <f>IF(Txn!$K3531="","","طرف مقابل — "&amp;Txn!$K3531)</f>
        <v>0</v>
      </c>
      <c r="N7050" s="42">
        <f>IF($D7050="",0,COUNTIF(BankAccts,$D7050))</f>
        <v>0</v>
      </c>
    </row>
    <row r="7051" spans="1:14">
      <c r="A7051" s="38">
        <f>IF(Txn!$B3532="","",Txn!$B3532)</f>
        <v>0</v>
      </c>
      <c r="B7051" s="38">
        <f>IF(Txn!$B3532="","",Txn!$C3532)</f>
        <v>0</v>
      </c>
      <c r="C7051" s="39">
        <f>IF(Txn!$B3532="","","تراکنش بانکی")</f>
        <v>0</v>
      </c>
      <c r="D7051" s="38">
        <f>IF(Txn!$B3532="","",IF(Txn!$X3532="","",Txn!$X3532))</f>
        <v>0</v>
      </c>
      <c r="E7051" s="39">
        <f>IF($D7051="","",IFERROR(VLOOKUP($D7051,AcctTbl,2,0),""))</f>
        <v>0</v>
      </c>
      <c r="F7051" s="39">
        <f>IF($D7051="","",IFERROR(VLOOKUP($D7051,AcctTbl,3,0),""))</f>
        <v>0</v>
      </c>
      <c r="G7051" s="39">
        <f>IF(Txn!$B3532="","",Txn!$D3532)</f>
        <v>0</v>
      </c>
      <c r="H7051" s="38">
        <f>IF(Txn!$B3532="","",Txn!$E3532)</f>
        <v>0</v>
      </c>
      <c r="I7051" s="40">
        <f>IF(Txn!$B3532="",0,Txn!$O3532)</f>
        <v>0</v>
      </c>
      <c r="J7051" s="40">
        <f>IF(Txn!$B3532="",0,Txn!$P3532)</f>
        <v>0</v>
      </c>
      <c r="K7051" s="41">
        <f>IF($A7051="","",IFERROR(VALUE(MID($A7051,6,2)),""))</f>
        <v>0</v>
      </c>
      <c r="L7051" s="39">
        <f>IF(Txn!$K3532="","",Txn!$K3532)</f>
        <v>0</v>
      </c>
      <c r="N7051" s="42">
        <f>IF($D7051="",0,COUNTIF(BankAccts,$D7051))</f>
        <v>0</v>
      </c>
    </row>
    <row r="7052" spans="1:14">
      <c r="A7052" s="38">
        <f>IF(Txn!$B3532="","",Txn!$B3532)</f>
        <v>0</v>
      </c>
      <c r="B7052" s="38">
        <f>IF(Txn!$B3532="","",Txn!$C3532)</f>
        <v>0</v>
      </c>
      <c r="C7052" s="39">
        <f>IF(Txn!$B3532="","","تراکنش بانکی")</f>
        <v>0</v>
      </c>
      <c r="D7052" s="38">
        <f>IF(Txn!$B3532="","",IF(IF(Txn!$U3532="TRF",Txn!$Y3532,Txn!$Z3532)="","",IF(Txn!$U3532="TRF",Txn!$Y3532,Txn!$Z3532)))</f>
        <v>0</v>
      </c>
      <c r="E7052" s="39">
        <f>IF($D7052="","",IFERROR(VLOOKUP($D7052,AcctTbl,2,0),""))</f>
        <v>0</v>
      </c>
      <c r="F7052" s="39">
        <f>IF($D7052="","",IFERROR(VLOOKUP($D7052,AcctTbl,3,0),""))</f>
        <v>0</v>
      </c>
      <c r="G7052" s="39">
        <f>IF(Txn!$B3532="","",Txn!$D3532)</f>
        <v>0</v>
      </c>
      <c r="H7052" s="38">
        <f>IF(Txn!$B3532="","",Txn!$E3532)</f>
        <v>0</v>
      </c>
      <c r="I7052" s="40">
        <f>IF(Txn!$B3532="",0,Txn!$Q3532)</f>
        <v>0</v>
      </c>
      <c r="J7052" s="40">
        <f>IF(Txn!$B3532="",0,Txn!$R3532)</f>
        <v>0</v>
      </c>
      <c r="K7052" s="41">
        <f>IF($A7052="","",IFERROR(VALUE(MID($A7052,6,2)),""))</f>
        <v>0</v>
      </c>
      <c r="L7052" s="39">
        <f>IF(Txn!$K3532="","","طرف مقابل — "&amp;Txn!$K3532)</f>
        <v>0</v>
      </c>
      <c r="N7052" s="42">
        <f>IF($D7052="",0,COUNTIF(BankAccts,$D7052))</f>
        <v>0</v>
      </c>
    </row>
    <row r="7053" spans="1:14">
      <c r="A7053" s="38">
        <f>IF(Txn!$B3533="","",Txn!$B3533)</f>
        <v>0</v>
      </c>
      <c r="B7053" s="38">
        <f>IF(Txn!$B3533="","",Txn!$C3533)</f>
        <v>0</v>
      </c>
      <c r="C7053" s="39">
        <f>IF(Txn!$B3533="","","تراکنش بانکی")</f>
        <v>0</v>
      </c>
      <c r="D7053" s="38">
        <f>IF(Txn!$B3533="","",IF(Txn!$X3533="","",Txn!$X3533))</f>
        <v>0</v>
      </c>
      <c r="E7053" s="39">
        <f>IF($D7053="","",IFERROR(VLOOKUP($D7053,AcctTbl,2,0),""))</f>
        <v>0</v>
      </c>
      <c r="F7053" s="39">
        <f>IF($D7053="","",IFERROR(VLOOKUP($D7053,AcctTbl,3,0),""))</f>
        <v>0</v>
      </c>
      <c r="G7053" s="39">
        <f>IF(Txn!$B3533="","",Txn!$D3533)</f>
        <v>0</v>
      </c>
      <c r="H7053" s="38">
        <f>IF(Txn!$B3533="","",Txn!$E3533)</f>
        <v>0</v>
      </c>
      <c r="I7053" s="40">
        <f>IF(Txn!$B3533="",0,Txn!$O3533)</f>
        <v>0</v>
      </c>
      <c r="J7053" s="40">
        <f>IF(Txn!$B3533="",0,Txn!$P3533)</f>
        <v>0</v>
      </c>
      <c r="K7053" s="41">
        <f>IF($A7053="","",IFERROR(VALUE(MID($A7053,6,2)),""))</f>
        <v>0</v>
      </c>
      <c r="L7053" s="39">
        <f>IF(Txn!$K3533="","",Txn!$K3533)</f>
        <v>0</v>
      </c>
      <c r="N7053" s="42">
        <f>IF($D7053="",0,COUNTIF(BankAccts,$D7053))</f>
        <v>0</v>
      </c>
    </row>
    <row r="7054" spans="1:14">
      <c r="A7054" s="38">
        <f>IF(Txn!$B3533="","",Txn!$B3533)</f>
        <v>0</v>
      </c>
      <c r="B7054" s="38">
        <f>IF(Txn!$B3533="","",Txn!$C3533)</f>
        <v>0</v>
      </c>
      <c r="C7054" s="39">
        <f>IF(Txn!$B3533="","","تراکنش بانکی")</f>
        <v>0</v>
      </c>
      <c r="D7054" s="38">
        <f>IF(Txn!$B3533="","",IF(IF(Txn!$U3533="TRF",Txn!$Y3533,Txn!$Z3533)="","",IF(Txn!$U3533="TRF",Txn!$Y3533,Txn!$Z3533)))</f>
        <v>0</v>
      </c>
      <c r="E7054" s="39">
        <f>IF($D7054="","",IFERROR(VLOOKUP($D7054,AcctTbl,2,0),""))</f>
        <v>0</v>
      </c>
      <c r="F7054" s="39">
        <f>IF($D7054="","",IFERROR(VLOOKUP($D7054,AcctTbl,3,0),""))</f>
        <v>0</v>
      </c>
      <c r="G7054" s="39">
        <f>IF(Txn!$B3533="","",Txn!$D3533)</f>
        <v>0</v>
      </c>
      <c r="H7054" s="38">
        <f>IF(Txn!$B3533="","",Txn!$E3533)</f>
        <v>0</v>
      </c>
      <c r="I7054" s="40">
        <f>IF(Txn!$B3533="",0,Txn!$Q3533)</f>
        <v>0</v>
      </c>
      <c r="J7054" s="40">
        <f>IF(Txn!$B3533="",0,Txn!$R3533)</f>
        <v>0</v>
      </c>
      <c r="K7054" s="41">
        <f>IF($A7054="","",IFERROR(VALUE(MID($A7054,6,2)),""))</f>
        <v>0</v>
      </c>
      <c r="L7054" s="39">
        <f>IF(Txn!$K3533="","","طرف مقابل — "&amp;Txn!$K3533)</f>
        <v>0</v>
      </c>
      <c r="N7054" s="42">
        <f>IF($D7054="",0,COUNTIF(BankAccts,$D7054))</f>
        <v>0</v>
      </c>
    </row>
    <row r="7055" spans="1:14">
      <c r="A7055" s="38">
        <f>IF(Txn!$B3534="","",Txn!$B3534)</f>
        <v>0</v>
      </c>
      <c r="B7055" s="38">
        <f>IF(Txn!$B3534="","",Txn!$C3534)</f>
        <v>0</v>
      </c>
      <c r="C7055" s="39">
        <f>IF(Txn!$B3534="","","تراکنش بانکی")</f>
        <v>0</v>
      </c>
      <c r="D7055" s="38">
        <f>IF(Txn!$B3534="","",IF(Txn!$X3534="","",Txn!$X3534))</f>
        <v>0</v>
      </c>
      <c r="E7055" s="39">
        <f>IF($D7055="","",IFERROR(VLOOKUP($D7055,AcctTbl,2,0),""))</f>
        <v>0</v>
      </c>
      <c r="F7055" s="39">
        <f>IF($D7055="","",IFERROR(VLOOKUP($D7055,AcctTbl,3,0),""))</f>
        <v>0</v>
      </c>
      <c r="G7055" s="39">
        <f>IF(Txn!$B3534="","",Txn!$D3534)</f>
        <v>0</v>
      </c>
      <c r="H7055" s="38">
        <f>IF(Txn!$B3534="","",Txn!$E3534)</f>
        <v>0</v>
      </c>
      <c r="I7055" s="40">
        <f>IF(Txn!$B3534="",0,Txn!$O3534)</f>
        <v>0</v>
      </c>
      <c r="J7055" s="40">
        <f>IF(Txn!$B3534="",0,Txn!$P3534)</f>
        <v>0</v>
      </c>
      <c r="K7055" s="41">
        <f>IF($A7055="","",IFERROR(VALUE(MID($A7055,6,2)),""))</f>
        <v>0</v>
      </c>
      <c r="L7055" s="39">
        <f>IF(Txn!$K3534="","",Txn!$K3534)</f>
        <v>0</v>
      </c>
      <c r="N7055" s="42">
        <f>IF($D7055="",0,COUNTIF(BankAccts,$D7055))</f>
        <v>0</v>
      </c>
    </row>
    <row r="7056" spans="1:14">
      <c r="A7056" s="38">
        <f>IF(Txn!$B3534="","",Txn!$B3534)</f>
        <v>0</v>
      </c>
      <c r="B7056" s="38">
        <f>IF(Txn!$B3534="","",Txn!$C3534)</f>
        <v>0</v>
      </c>
      <c r="C7056" s="39">
        <f>IF(Txn!$B3534="","","تراکنش بانکی")</f>
        <v>0</v>
      </c>
      <c r="D7056" s="38">
        <f>IF(Txn!$B3534="","",IF(IF(Txn!$U3534="TRF",Txn!$Y3534,Txn!$Z3534)="","",IF(Txn!$U3534="TRF",Txn!$Y3534,Txn!$Z3534)))</f>
        <v>0</v>
      </c>
      <c r="E7056" s="39">
        <f>IF($D7056="","",IFERROR(VLOOKUP($D7056,AcctTbl,2,0),""))</f>
        <v>0</v>
      </c>
      <c r="F7056" s="39">
        <f>IF($D7056="","",IFERROR(VLOOKUP($D7056,AcctTbl,3,0),""))</f>
        <v>0</v>
      </c>
      <c r="G7056" s="39">
        <f>IF(Txn!$B3534="","",Txn!$D3534)</f>
        <v>0</v>
      </c>
      <c r="H7056" s="38">
        <f>IF(Txn!$B3534="","",Txn!$E3534)</f>
        <v>0</v>
      </c>
      <c r="I7056" s="40">
        <f>IF(Txn!$B3534="",0,Txn!$Q3534)</f>
        <v>0</v>
      </c>
      <c r="J7056" s="40">
        <f>IF(Txn!$B3534="",0,Txn!$R3534)</f>
        <v>0</v>
      </c>
      <c r="K7056" s="41">
        <f>IF($A7056="","",IFERROR(VALUE(MID($A7056,6,2)),""))</f>
        <v>0</v>
      </c>
      <c r="L7056" s="39">
        <f>IF(Txn!$K3534="","","طرف مقابل — "&amp;Txn!$K3534)</f>
        <v>0</v>
      </c>
      <c r="N7056" s="42">
        <f>IF($D7056="",0,COUNTIF(BankAccts,$D7056))</f>
        <v>0</v>
      </c>
    </row>
    <row r="7057" spans="1:14">
      <c r="A7057" s="38">
        <f>IF(Txn!$B3535="","",Txn!$B3535)</f>
        <v>0</v>
      </c>
      <c r="B7057" s="38">
        <f>IF(Txn!$B3535="","",Txn!$C3535)</f>
        <v>0</v>
      </c>
      <c r="C7057" s="39">
        <f>IF(Txn!$B3535="","","تراکنش بانکی")</f>
        <v>0</v>
      </c>
      <c r="D7057" s="38">
        <f>IF(Txn!$B3535="","",IF(Txn!$X3535="","",Txn!$X3535))</f>
        <v>0</v>
      </c>
      <c r="E7057" s="39">
        <f>IF($D7057="","",IFERROR(VLOOKUP($D7057,AcctTbl,2,0),""))</f>
        <v>0</v>
      </c>
      <c r="F7057" s="39">
        <f>IF($D7057="","",IFERROR(VLOOKUP($D7057,AcctTbl,3,0),""))</f>
        <v>0</v>
      </c>
      <c r="G7057" s="39">
        <f>IF(Txn!$B3535="","",Txn!$D3535)</f>
        <v>0</v>
      </c>
      <c r="H7057" s="38">
        <f>IF(Txn!$B3535="","",Txn!$E3535)</f>
        <v>0</v>
      </c>
      <c r="I7057" s="40">
        <f>IF(Txn!$B3535="",0,Txn!$O3535)</f>
        <v>0</v>
      </c>
      <c r="J7057" s="40">
        <f>IF(Txn!$B3535="",0,Txn!$P3535)</f>
        <v>0</v>
      </c>
      <c r="K7057" s="41">
        <f>IF($A7057="","",IFERROR(VALUE(MID($A7057,6,2)),""))</f>
        <v>0</v>
      </c>
      <c r="L7057" s="39">
        <f>IF(Txn!$K3535="","",Txn!$K3535)</f>
        <v>0</v>
      </c>
      <c r="N7057" s="42">
        <f>IF($D7057="",0,COUNTIF(BankAccts,$D7057))</f>
        <v>0</v>
      </c>
    </row>
    <row r="7058" spans="1:14">
      <c r="A7058" s="38">
        <f>IF(Txn!$B3535="","",Txn!$B3535)</f>
        <v>0</v>
      </c>
      <c r="B7058" s="38">
        <f>IF(Txn!$B3535="","",Txn!$C3535)</f>
        <v>0</v>
      </c>
      <c r="C7058" s="39">
        <f>IF(Txn!$B3535="","","تراکنش بانکی")</f>
        <v>0</v>
      </c>
      <c r="D7058" s="38">
        <f>IF(Txn!$B3535="","",IF(IF(Txn!$U3535="TRF",Txn!$Y3535,Txn!$Z3535)="","",IF(Txn!$U3535="TRF",Txn!$Y3535,Txn!$Z3535)))</f>
        <v>0</v>
      </c>
      <c r="E7058" s="39">
        <f>IF($D7058="","",IFERROR(VLOOKUP($D7058,AcctTbl,2,0),""))</f>
        <v>0</v>
      </c>
      <c r="F7058" s="39">
        <f>IF($D7058="","",IFERROR(VLOOKUP($D7058,AcctTbl,3,0),""))</f>
        <v>0</v>
      </c>
      <c r="G7058" s="39">
        <f>IF(Txn!$B3535="","",Txn!$D3535)</f>
        <v>0</v>
      </c>
      <c r="H7058" s="38">
        <f>IF(Txn!$B3535="","",Txn!$E3535)</f>
        <v>0</v>
      </c>
      <c r="I7058" s="40">
        <f>IF(Txn!$B3535="",0,Txn!$Q3535)</f>
        <v>0</v>
      </c>
      <c r="J7058" s="40">
        <f>IF(Txn!$B3535="",0,Txn!$R3535)</f>
        <v>0</v>
      </c>
      <c r="K7058" s="41">
        <f>IF($A7058="","",IFERROR(VALUE(MID($A7058,6,2)),""))</f>
        <v>0</v>
      </c>
      <c r="L7058" s="39">
        <f>IF(Txn!$K3535="","","طرف مقابل — "&amp;Txn!$K3535)</f>
        <v>0</v>
      </c>
      <c r="N7058" s="42">
        <f>IF($D7058="",0,COUNTIF(BankAccts,$D7058))</f>
        <v>0</v>
      </c>
    </row>
    <row r="7059" spans="1:14">
      <c r="A7059" s="38">
        <f>IF(Txn!$B3536="","",Txn!$B3536)</f>
        <v>0</v>
      </c>
      <c r="B7059" s="38">
        <f>IF(Txn!$B3536="","",Txn!$C3536)</f>
        <v>0</v>
      </c>
      <c r="C7059" s="39">
        <f>IF(Txn!$B3536="","","تراکنش بانکی")</f>
        <v>0</v>
      </c>
      <c r="D7059" s="38">
        <f>IF(Txn!$B3536="","",IF(Txn!$X3536="","",Txn!$X3536))</f>
        <v>0</v>
      </c>
      <c r="E7059" s="39">
        <f>IF($D7059="","",IFERROR(VLOOKUP($D7059,AcctTbl,2,0),""))</f>
        <v>0</v>
      </c>
      <c r="F7059" s="39">
        <f>IF($D7059="","",IFERROR(VLOOKUP($D7059,AcctTbl,3,0),""))</f>
        <v>0</v>
      </c>
      <c r="G7059" s="39">
        <f>IF(Txn!$B3536="","",Txn!$D3536)</f>
        <v>0</v>
      </c>
      <c r="H7059" s="38">
        <f>IF(Txn!$B3536="","",Txn!$E3536)</f>
        <v>0</v>
      </c>
      <c r="I7059" s="40">
        <f>IF(Txn!$B3536="",0,Txn!$O3536)</f>
        <v>0</v>
      </c>
      <c r="J7059" s="40">
        <f>IF(Txn!$B3536="",0,Txn!$P3536)</f>
        <v>0</v>
      </c>
      <c r="K7059" s="41">
        <f>IF($A7059="","",IFERROR(VALUE(MID($A7059,6,2)),""))</f>
        <v>0</v>
      </c>
      <c r="L7059" s="39">
        <f>IF(Txn!$K3536="","",Txn!$K3536)</f>
        <v>0</v>
      </c>
      <c r="N7059" s="42">
        <f>IF($D7059="",0,COUNTIF(BankAccts,$D7059))</f>
        <v>0</v>
      </c>
    </row>
    <row r="7060" spans="1:14">
      <c r="A7060" s="38">
        <f>IF(Txn!$B3536="","",Txn!$B3536)</f>
        <v>0</v>
      </c>
      <c r="B7060" s="38">
        <f>IF(Txn!$B3536="","",Txn!$C3536)</f>
        <v>0</v>
      </c>
      <c r="C7060" s="39">
        <f>IF(Txn!$B3536="","","تراکنش بانکی")</f>
        <v>0</v>
      </c>
      <c r="D7060" s="38">
        <f>IF(Txn!$B3536="","",IF(IF(Txn!$U3536="TRF",Txn!$Y3536,Txn!$Z3536)="","",IF(Txn!$U3536="TRF",Txn!$Y3536,Txn!$Z3536)))</f>
        <v>0</v>
      </c>
      <c r="E7060" s="39">
        <f>IF($D7060="","",IFERROR(VLOOKUP($D7060,AcctTbl,2,0),""))</f>
        <v>0</v>
      </c>
      <c r="F7060" s="39">
        <f>IF($D7060="","",IFERROR(VLOOKUP($D7060,AcctTbl,3,0),""))</f>
        <v>0</v>
      </c>
      <c r="G7060" s="39">
        <f>IF(Txn!$B3536="","",Txn!$D3536)</f>
        <v>0</v>
      </c>
      <c r="H7060" s="38">
        <f>IF(Txn!$B3536="","",Txn!$E3536)</f>
        <v>0</v>
      </c>
      <c r="I7060" s="40">
        <f>IF(Txn!$B3536="",0,Txn!$Q3536)</f>
        <v>0</v>
      </c>
      <c r="J7060" s="40">
        <f>IF(Txn!$B3536="",0,Txn!$R3536)</f>
        <v>0</v>
      </c>
      <c r="K7060" s="41">
        <f>IF($A7060="","",IFERROR(VALUE(MID($A7060,6,2)),""))</f>
        <v>0</v>
      </c>
      <c r="L7060" s="39">
        <f>IF(Txn!$K3536="","","طرف مقابل — "&amp;Txn!$K3536)</f>
        <v>0</v>
      </c>
      <c r="N7060" s="42">
        <f>IF($D7060="",0,COUNTIF(BankAccts,$D7060))</f>
        <v>0</v>
      </c>
    </row>
    <row r="7061" spans="1:14">
      <c r="A7061" s="38">
        <f>IF(Txn!$B3537="","",Txn!$B3537)</f>
        <v>0</v>
      </c>
      <c r="B7061" s="38">
        <f>IF(Txn!$B3537="","",Txn!$C3537)</f>
        <v>0</v>
      </c>
      <c r="C7061" s="39">
        <f>IF(Txn!$B3537="","","تراکنش بانکی")</f>
        <v>0</v>
      </c>
      <c r="D7061" s="38">
        <f>IF(Txn!$B3537="","",IF(Txn!$X3537="","",Txn!$X3537))</f>
        <v>0</v>
      </c>
      <c r="E7061" s="39">
        <f>IF($D7061="","",IFERROR(VLOOKUP($D7061,AcctTbl,2,0),""))</f>
        <v>0</v>
      </c>
      <c r="F7061" s="39">
        <f>IF($D7061="","",IFERROR(VLOOKUP($D7061,AcctTbl,3,0),""))</f>
        <v>0</v>
      </c>
      <c r="G7061" s="39">
        <f>IF(Txn!$B3537="","",Txn!$D3537)</f>
        <v>0</v>
      </c>
      <c r="H7061" s="38">
        <f>IF(Txn!$B3537="","",Txn!$E3537)</f>
        <v>0</v>
      </c>
      <c r="I7061" s="40">
        <f>IF(Txn!$B3537="",0,Txn!$O3537)</f>
        <v>0</v>
      </c>
      <c r="J7061" s="40">
        <f>IF(Txn!$B3537="",0,Txn!$P3537)</f>
        <v>0</v>
      </c>
      <c r="K7061" s="41">
        <f>IF($A7061="","",IFERROR(VALUE(MID($A7061,6,2)),""))</f>
        <v>0</v>
      </c>
      <c r="L7061" s="39">
        <f>IF(Txn!$K3537="","",Txn!$K3537)</f>
        <v>0</v>
      </c>
      <c r="N7061" s="42">
        <f>IF($D7061="",0,COUNTIF(BankAccts,$D7061))</f>
        <v>0</v>
      </c>
    </row>
    <row r="7062" spans="1:14">
      <c r="A7062" s="38">
        <f>IF(Txn!$B3537="","",Txn!$B3537)</f>
        <v>0</v>
      </c>
      <c r="B7062" s="38">
        <f>IF(Txn!$B3537="","",Txn!$C3537)</f>
        <v>0</v>
      </c>
      <c r="C7062" s="39">
        <f>IF(Txn!$B3537="","","تراکنش بانکی")</f>
        <v>0</v>
      </c>
      <c r="D7062" s="38">
        <f>IF(Txn!$B3537="","",IF(IF(Txn!$U3537="TRF",Txn!$Y3537,Txn!$Z3537)="","",IF(Txn!$U3537="TRF",Txn!$Y3537,Txn!$Z3537)))</f>
        <v>0</v>
      </c>
      <c r="E7062" s="39">
        <f>IF($D7062="","",IFERROR(VLOOKUP($D7062,AcctTbl,2,0),""))</f>
        <v>0</v>
      </c>
      <c r="F7062" s="39">
        <f>IF($D7062="","",IFERROR(VLOOKUP($D7062,AcctTbl,3,0),""))</f>
        <v>0</v>
      </c>
      <c r="G7062" s="39">
        <f>IF(Txn!$B3537="","",Txn!$D3537)</f>
        <v>0</v>
      </c>
      <c r="H7062" s="38">
        <f>IF(Txn!$B3537="","",Txn!$E3537)</f>
        <v>0</v>
      </c>
      <c r="I7062" s="40">
        <f>IF(Txn!$B3537="",0,Txn!$Q3537)</f>
        <v>0</v>
      </c>
      <c r="J7062" s="40">
        <f>IF(Txn!$B3537="",0,Txn!$R3537)</f>
        <v>0</v>
      </c>
      <c r="K7062" s="41">
        <f>IF($A7062="","",IFERROR(VALUE(MID($A7062,6,2)),""))</f>
        <v>0</v>
      </c>
      <c r="L7062" s="39">
        <f>IF(Txn!$K3537="","","طرف مقابل — "&amp;Txn!$K3537)</f>
        <v>0</v>
      </c>
      <c r="N7062" s="42">
        <f>IF($D7062="",0,COUNTIF(BankAccts,$D7062))</f>
        <v>0</v>
      </c>
    </row>
    <row r="7063" spans="1:14">
      <c r="A7063" s="38">
        <f>IF(Txn!$B3538="","",Txn!$B3538)</f>
        <v>0</v>
      </c>
      <c r="B7063" s="38">
        <f>IF(Txn!$B3538="","",Txn!$C3538)</f>
        <v>0</v>
      </c>
      <c r="C7063" s="39">
        <f>IF(Txn!$B3538="","","تراکنش بانکی")</f>
        <v>0</v>
      </c>
      <c r="D7063" s="38">
        <f>IF(Txn!$B3538="","",IF(Txn!$X3538="","",Txn!$X3538))</f>
        <v>0</v>
      </c>
      <c r="E7063" s="39">
        <f>IF($D7063="","",IFERROR(VLOOKUP($D7063,AcctTbl,2,0),""))</f>
        <v>0</v>
      </c>
      <c r="F7063" s="39">
        <f>IF($D7063="","",IFERROR(VLOOKUP($D7063,AcctTbl,3,0),""))</f>
        <v>0</v>
      </c>
      <c r="G7063" s="39">
        <f>IF(Txn!$B3538="","",Txn!$D3538)</f>
        <v>0</v>
      </c>
      <c r="H7063" s="38">
        <f>IF(Txn!$B3538="","",Txn!$E3538)</f>
        <v>0</v>
      </c>
      <c r="I7063" s="40">
        <f>IF(Txn!$B3538="",0,Txn!$O3538)</f>
        <v>0</v>
      </c>
      <c r="J7063" s="40">
        <f>IF(Txn!$B3538="",0,Txn!$P3538)</f>
        <v>0</v>
      </c>
      <c r="K7063" s="41">
        <f>IF($A7063="","",IFERROR(VALUE(MID($A7063,6,2)),""))</f>
        <v>0</v>
      </c>
      <c r="L7063" s="39">
        <f>IF(Txn!$K3538="","",Txn!$K3538)</f>
        <v>0</v>
      </c>
      <c r="N7063" s="42">
        <f>IF($D7063="",0,COUNTIF(BankAccts,$D7063))</f>
        <v>0</v>
      </c>
    </row>
    <row r="7064" spans="1:14">
      <c r="A7064" s="38">
        <f>IF(Txn!$B3538="","",Txn!$B3538)</f>
        <v>0</v>
      </c>
      <c r="B7064" s="38">
        <f>IF(Txn!$B3538="","",Txn!$C3538)</f>
        <v>0</v>
      </c>
      <c r="C7064" s="39">
        <f>IF(Txn!$B3538="","","تراکنش بانکی")</f>
        <v>0</v>
      </c>
      <c r="D7064" s="38">
        <f>IF(Txn!$B3538="","",IF(IF(Txn!$U3538="TRF",Txn!$Y3538,Txn!$Z3538)="","",IF(Txn!$U3538="TRF",Txn!$Y3538,Txn!$Z3538)))</f>
        <v>0</v>
      </c>
      <c r="E7064" s="39">
        <f>IF($D7064="","",IFERROR(VLOOKUP($D7064,AcctTbl,2,0),""))</f>
        <v>0</v>
      </c>
      <c r="F7064" s="39">
        <f>IF($D7064="","",IFERROR(VLOOKUP($D7064,AcctTbl,3,0),""))</f>
        <v>0</v>
      </c>
      <c r="G7064" s="39">
        <f>IF(Txn!$B3538="","",Txn!$D3538)</f>
        <v>0</v>
      </c>
      <c r="H7064" s="38">
        <f>IF(Txn!$B3538="","",Txn!$E3538)</f>
        <v>0</v>
      </c>
      <c r="I7064" s="40">
        <f>IF(Txn!$B3538="",0,Txn!$Q3538)</f>
        <v>0</v>
      </c>
      <c r="J7064" s="40">
        <f>IF(Txn!$B3538="",0,Txn!$R3538)</f>
        <v>0</v>
      </c>
      <c r="K7064" s="41">
        <f>IF($A7064="","",IFERROR(VALUE(MID($A7064,6,2)),""))</f>
        <v>0</v>
      </c>
      <c r="L7064" s="39">
        <f>IF(Txn!$K3538="","","طرف مقابل — "&amp;Txn!$K3538)</f>
        <v>0</v>
      </c>
      <c r="N7064" s="42">
        <f>IF($D7064="",0,COUNTIF(BankAccts,$D7064))</f>
        <v>0</v>
      </c>
    </row>
    <row r="7065" spans="1:14">
      <c r="A7065" s="38">
        <f>IF(Txn!$B3539="","",Txn!$B3539)</f>
        <v>0</v>
      </c>
      <c r="B7065" s="38">
        <f>IF(Txn!$B3539="","",Txn!$C3539)</f>
        <v>0</v>
      </c>
      <c r="C7065" s="39">
        <f>IF(Txn!$B3539="","","تراکنش بانکی")</f>
        <v>0</v>
      </c>
      <c r="D7065" s="38">
        <f>IF(Txn!$B3539="","",IF(Txn!$X3539="","",Txn!$X3539))</f>
        <v>0</v>
      </c>
      <c r="E7065" s="39">
        <f>IF($D7065="","",IFERROR(VLOOKUP($D7065,AcctTbl,2,0),""))</f>
        <v>0</v>
      </c>
      <c r="F7065" s="39">
        <f>IF($D7065="","",IFERROR(VLOOKUP($D7065,AcctTbl,3,0),""))</f>
        <v>0</v>
      </c>
      <c r="G7065" s="39">
        <f>IF(Txn!$B3539="","",Txn!$D3539)</f>
        <v>0</v>
      </c>
      <c r="H7065" s="38">
        <f>IF(Txn!$B3539="","",Txn!$E3539)</f>
        <v>0</v>
      </c>
      <c r="I7065" s="40">
        <f>IF(Txn!$B3539="",0,Txn!$O3539)</f>
        <v>0</v>
      </c>
      <c r="J7065" s="40">
        <f>IF(Txn!$B3539="",0,Txn!$P3539)</f>
        <v>0</v>
      </c>
      <c r="K7065" s="41">
        <f>IF($A7065="","",IFERROR(VALUE(MID($A7065,6,2)),""))</f>
        <v>0</v>
      </c>
      <c r="L7065" s="39">
        <f>IF(Txn!$K3539="","",Txn!$K3539)</f>
        <v>0</v>
      </c>
      <c r="N7065" s="42">
        <f>IF($D7065="",0,COUNTIF(BankAccts,$D7065))</f>
        <v>0</v>
      </c>
    </row>
    <row r="7066" spans="1:14">
      <c r="A7066" s="38">
        <f>IF(Txn!$B3539="","",Txn!$B3539)</f>
        <v>0</v>
      </c>
      <c r="B7066" s="38">
        <f>IF(Txn!$B3539="","",Txn!$C3539)</f>
        <v>0</v>
      </c>
      <c r="C7066" s="39">
        <f>IF(Txn!$B3539="","","تراکنش بانکی")</f>
        <v>0</v>
      </c>
      <c r="D7066" s="38">
        <f>IF(Txn!$B3539="","",IF(IF(Txn!$U3539="TRF",Txn!$Y3539,Txn!$Z3539)="","",IF(Txn!$U3539="TRF",Txn!$Y3539,Txn!$Z3539)))</f>
        <v>0</v>
      </c>
      <c r="E7066" s="39">
        <f>IF($D7066="","",IFERROR(VLOOKUP($D7066,AcctTbl,2,0),""))</f>
        <v>0</v>
      </c>
      <c r="F7066" s="39">
        <f>IF($D7066="","",IFERROR(VLOOKUP($D7066,AcctTbl,3,0),""))</f>
        <v>0</v>
      </c>
      <c r="G7066" s="39">
        <f>IF(Txn!$B3539="","",Txn!$D3539)</f>
        <v>0</v>
      </c>
      <c r="H7066" s="38">
        <f>IF(Txn!$B3539="","",Txn!$E3539)</f>
        <v>0</v>
      </c>
      <c r="I7066" s="40">
        <f>IF(Txn!$B3539="",0,Txn!$Q3539)</f>
        <v>0</v>
      </c>
      <c r="J7066" s="40">
        <f>IF(Txn!$B3539="",0,Txn!$R3539)</f>
        <v>0</v>
      </c>
      <c r="K7066" s="41">
        <f>IF($A7066="","",IFERROR(VALUE(MID($A7066,6,2)),""))</f>
        <v>0</v>
      </c>
      <c r="L7066" s="39">
        <f>IF(Txn!$K3539="","","طرف مقابل — "&amp;Txn!$K3539)</f>
        <v>0</v>
      </c>
      <c r="N7066" s="42">
        <f>IF($D7066="",0,COUNTIF(BankAccts,$D7066))</f>
        <v>0</v>
      </c>
    </row>
    <row r="7067" spans="1:14">
      <c r="A7067" s="38">
        <f>IF(Txn!$B3540="","",Txn!$B3540)</f>
        <v>0</v>
      </c>
      <c r="B7067" s="38">
        <f>IF(Txn!$B3540="","",Txn!$C3540)</f>
        <v>0</v>
      </c>
      <c r="C7067" s="39">
        <f>IF(Txn!$B3540="","","تراکنش بانکی")</f>
        <v>0</v>
      </c>
      <c r="D7067" s="38">
        <f>IF(Txn!$B3540="","",IF(Txn!$X3540="","",Txn!$X3540))</f>
        <v>0</v>
      </c>
      <c r="E7067" s="39">
        <f>IF($D7067="","",IFERROR(VLOOKUP($D7067,AcctTbl,2,0),""))</f>
        <v>0</v>
      </c>
      <c r="F7067" s="39">
        <f>IF($D7067="","",IFERROR(VLOOKUP($D7067,AcctTbl,3,0),""))</f>
        <v>0</v>
      </c>
      <c r="G7067" s="39">
        <f>IF(Txn!$B3540="","",Txn!$D3540)</f>
        <v>0</v>
      </c>
      <c r="H7067" s="38">
        <f>IF(Txn!$B3540="","",Txn!$E3540)</f>
        <v>0</v>
      </c>
      <c r="I7067" s="40">
        <f>IF(Txn!$B3540="",0,Txn!$O3540)</f>
        <v>0</v>
      </c>
      <c r="J7067" s="40">
        <f>IF(Txn!$B3540="",0,Txn!$P3540)</f>
        <v>0</v>
      </c>
      <c r="K7067" s="41">
        <f>IF($A7067="","",IFERROR(VALUE(MID($A7067,6,2)),""))</f>
        <v>0</v>
      </c>
      <c r="L7067" s="39">
        <f>IF(Txn!$K3540="","",Txn!$K3540)</f>
        <v>0</v>
      </c>
      <c r="N7067" s="42">
        <f>IF($D7067="",0,COUNTIF(BankAccts,$D7067))</f>
        <v>0</v>
      </c>
    </row>
    <row r="7068" spans="1:14">
      <c r="A7068" s="38">
        <f>IF(Txn!$B3540="","",Txn!$B3540)</f>
        <v>0</v>
      </c>
      <c r="B7068" s="38">
        <f>IF(Txn!$B3540="","",Txn!$C3540)</f>
        <v>0</v>
      </c>
      <c r="C7068" s="39">
        <f>IF(Txn!$B3540="","","تراکنش بانکی")</f>
        <v>0</v>
      </c>
      <c r="D7068" s="38">
        <f>IF(Txn!$B3540="","",IF(IF(Txn!$U3540="TRF",Txn!$Y3540,Txn!$Z3540)="","",IF(Txn!$U3540="TRF",Txn!$Y3540,Txn!$Z3540)))</f>
        <v>0</v>
      </c>
      <c r="E7068" s="39">
        <f>IF($D7068="","",IFERROR(VLOOKUP($D7068,AcctTbl,2,0),""))</f>
        <v>0</v>
      </c>
      <c r="F7068" s="39">
        <f>IF($D7068="","",IFERROR(VLOOKUP($D7068,AcctTbl,3,0),""))</f>
        <v>0</v>
      </c>
      <c r="G7068" s="39">
        <f>IF(Txn!$B3540="","",Txn!$D3540)</f>
        <v>0</v>
      </c>
      <c r="H7068" s="38">
        <f>IF(Txn!$B3540="","",Txn!$E3540)</f>
        <v>0</v>
      </c>
      <c r="I7068" s="40">
        <f>IF(Txn!$B3540="",0,Txn!$Q3540)</f>
        <v>0</v>
      </c>
      <c r="J7068" s="40">
        <f>IF(Txn!$B3540="",0,Txn!$R3540)</f>
        <v>0</v>
      </c>
      <c r="K7068" s="41">
        <f>IF($A7068="","",IFERROR(VALUE(MID($A7068,6,2)),""))</f>
        <v>0</v>
      </c>
      <c r="L7068" s="39">
        <f>IF(Txn!$K3540="","","طرف مقابل — "&amp;Txn!$K3540)</f>
        <v>0</v>
      </c>
      <c r="N7068" s="42">
        <f>IF($D7068="",0,COUNTIF(BankAccts,$D7068))</f>
        <v>0</v>
      </c>
    </row>
    <row r="7069" spans="1:14">
      <c r="A7069" s="38">
        <f>IF(Txn!$B3541="","",Txn!$B3541)</f>
        <v>0</v>
      </c>
      <c r="B7069" s="38">
        <f>IF(Txn!$B3541="","",Txn!$C3541)</f>
        <v>0</v>
      </c>
      <c r="C7069" s="39">
        <f>IF(Txn!$B3541="","","تراکنش بانکی")</f>
        <v>0</v>
      </c>
      <c r="D7069" s="38">
        <f>IF(Txn!$B3541="","",IF(Txn!$X3541="","",Txn!$X3541))</f>
        <v>0</v>
      </c>
      <c r="E7069" s="39">
        <f>IF($D7069="","",IFERROR(VLOOKUP($D7069,AcctTbl,2,0),""))</f>
        <v>0</v>
      </c>
      <c r="F7069" s="39">
        <f>IF($D7069="","",IFERROR(VLOOKUP($D7069,AcctTbl,3,0),""))</f>
        <v>0</v>
      </c>
      <c r="G7069" s="39">
        <f>IF(Txn!$B3541="","",Txn!$D3541)</f>
        <v>0</v>
      </c>
      <c r="H7069" s="38">
        <f>IF(Txn!$B3541="","",Txn!$E3541)</f>
        <v>0</v>
      </c>
      <c r="I7069" s="40">
        <f>IF(Txn!$B3541="",0,Txn!$O3541)</f>
        <v>0</v>
      </c>
      <c r="J7069" s="40">
        <f>IF(Txn!$B3541="",0,Txn!$P3541)</f>
        <v>0</v>
      </c>
      <c r="K7069" s="41">
        <f>IF($A7069="","",IFERROR(VALUE(MID($A7069,6,2)),""))</f>
        <v>0</v>
      </c>
      <c r="L7069" s="39">
        <f>IF(Txn!$K3541="","",Txn!$K3541)</f>
        <v>0</v>
      </c>
      <c r="N7069" s="42">
        <f>IF($D7069="",0,COUNTIF(BankAccts,$D7069))</f>
        <v>0</v>
      </c>
    </row>
    <row r="7070" spans="1:14">
      <c r="A7070" s="38">
        <f>IF(Txn!$B3541="","",Txn!$B3541)</f>
        <v>0</v>
      </c>
      <c r="B7070" s="38">
        <f>IF(Txn!$B3541="","",Txn!$C3541)</f>
        <v>0</v>
      </c>
      <c r="C7070" s="39">
        <f>IF(Txn!$B3541="","","تراکنش بانکی")</f>
        <v>0</v>
      </c>
      <c r="D7070" s="38">
        <f>IF(Txn!$B3541="","",IF(IF(Txn!$U3541="TRF",Txn!$Y3541,Txn!$Z3541)="","",IF(Txn!$U3541="TRF",Txn!$Y3541,Txn!$Z3541)))</f>
        <v>0</v>
      </c>
      <c r="E7070" s="39">
        <f>IF($D7070="","",IFERROR(VLOOKUP($D7070,AcctTbl,2,0),""))</f>
        <v>0</v>
      </c>
      <c r="F7070" s="39">
        <f>IF($D7070="","",IFERROR(VLOOKUP($D7070,AcctTbl,3,0),""))</f>
        <v>0</v>
      </c>
      <c r="G7070" s="39">
        <f>IF(Txn!$B3541="","",Txn!$D3541)</f>
        <v>0</v>
      </c>
      <c r="H7070" s="38">
        <f>IF(Txn!$B3541="","",Txn!$E3541)</f>
        <v>0</v>
      </c>
      <c r="I7070" s="40">
        <f>IF(Txn!$B3541="",0,Txn!$Q3541)</f>
        <v>0</v>
      </c>
      <c r="J7070" s="40">
        <f>IF(Txn!$B3541="",0,Txn!$R3541)</f>
        <v>0</v>
      </c>
      <c r="K7070" s="41">
        <f>IF($A7070="","",IFERROR(VALUE(MID($A7070,6,2)),""))</f>
        <v>0</v>
      </c>
      <c r="L7070" s="39">
        <f>IF(Txn!$K3541="","","طرف مقابل — "&amp;Txn!$K3541)</f>
        <v>0</v>
      </c>
      <c r="N7070" s="42">
        <f>IF($D7070="",0,COUNTIF(BankAccts,$D7070))</f>
        <v>0</v>
      </c>
    </row>
    <row r="7071" spans="1:14">
      <c r="A7071" s="38">
        <f>IF(Txn!$B3542="","",Txn!$B3542)</f>
        <v>0</v>
      </c>
      <c r="B7071" s="38">
        <f>IF(Txn!$B3542="","",Txn!$C3542)</f>
        <v>0</v>
      </c>
      <c r="C7071" s="39">
        <f>IF(Txn!$B3542="","","تراکنش بانکی")</f>
        <v>0</v>
      </c>
      <c r="D7071" s="38">
        <f>IF(Txn!$B3542="","",IF(Txn!$X3542="","",Txn!$X3542))</f>
        <v>0</v>
      </c>
      <c r="E7071" s="39">
        <f>IF($D7071="","",IFERROR(VLOOKUP($D7071,AcctTbl,2,0),""))</f>
        <v>0</v>
      </c>
      <c r="F7071" s="39">
        <f>IF($D7071="","",IFERROR(VLOOKUP($D7071,AcctTbl,3,0),""))</f>
        <v>0</v>
      </c>
      <c r="G7071" s="39">
        <f>IF(Txn!$B3542="","",Txn!$D3542)</f>
        <v>0</v>
      </c>
      <c r="H7071" s="38">
        <f>IF(Txn!$B3542="","",Txn!$E3542)</f>
        <v>0</v>
      </c>
      <c r="I7071" s="40">
        <f>IF(Txn!$B3542="",0,Txn!$O3542)</f>
        <v>0</v>
      </c>
      <c r="J7071" s="40">
        <f>IF(Txn!$B3542="",0,Txn!$P3542)</f>
        <v>0</v>
      </c>
      <c r="K7071" s="41">
        <f>IF($A7071="","",IFERROR(VALUE(MID($A7071,6,2)),""))</f>
        <v>0</v>
      </c>
      <c r="L7071" s="39">
        <f>IF(Txn!$K3542="","",Txn!$K3542)</f>
        <v>0</v>
      </c>
      <c r="N7071" s="42">
        <f>IF($D7071="",0,COUNTIF(BankAccts,$D7071))</f>
        <v>0</v>
      </c>
    </row>
    <row r="7072" spans="1:14">
      <c r="A7072" s="38">
        <f>IF(Txn!$B3542="","",Txn!$B3542)</f>
        <v>0</v>
      </c>
      <c r="B7072" s="38">
        <f>IF(Txn!$B3542="","",Txn!$C3542)</f>
        <v>0</v>
      </c>
      <c r="C7072" s="39">
        <f>IF(Txn!$B3542="","","تراکنش بانکی")</f>
        <v>0</v>
      </c>
      <c r="D7072" s="38">
        <f>IF(Txn!$B3542="","",IF(IF(Txn!$U3542="TRF",Txn!$Y3542,Txn!$Z3542)="","",IF(Txn!$U3542="TRF",Txn!$Y3542,Txn!$Z3542)))</f>
        <v>0</v>
      </c>
      <c r="E7072" s="39">
        <f>IF($D7072="","",IFERROR(VLOOKUP($D7072,AcctTbl,2,0),""))</f>
        <v>0</v>
      </c>
      <c r="F7072" s="39">
        <f>IF($D7072="","",IFERROR(VLOOKUP($D7072,AcctTbl,3,0),""))</f>
        <v>0</v>
      </c>
      <c r="G7072" s="39">
        <f>IF(Txn!$B3542="","",Txn!$D3542)</f>
        <v>0</v>
      </c>
      <c r="H7072" s="38">
        <f>IF(Txn!$B3542="","",Txn!$E3542)</f>
        <v>0</v>
      </c>
      <c r="I7072" s="40">
        <f>IF(Txn!$B3542="",0,Txn!$Q3542)</f>
        <v>0</v>
      </c>
      <c r="J7072" s="40">
        <f>IF(Txn!$B3542="",0,Txn!$R3542)</f>
        <v>0</v>
      </c>
      <c r="K7072" s="41">
        <f>IF($A7072="","",IFERROR(VALUE(MID($A7072,6,2)),""))</f>
        <v>0</v>
      </c>
      <c r="L7072" s="39">
        <f>IF(Txn!$K3542="","","طرف مقابل — "&amp;Txn!$K3542)</f>
        <v>0</v>
      </c>
      <c r="N7072" s="42">
        <f>IF($D7072="",0,COUNTIF(BankAccts,$D7072))</f>
        <v>0</v>
      </c>
    </row>
    <row r="7073" spans="1:14">
      <c r="A7073" s="38">
        <f>IF(Txn!$B3543="","",Txn!$B3543)</f>
        <v>0</v>
      </c>
      <c r="B7073" s="38">
        <f>IF(Txn!$B3543="","",Txn!$C3543)</f>
        <v>0</v>
      </c>
      <c r="C7073" s="39">
        <f>IF(Txn!$B3543="","","تراکنش بانکی")</f>
        <v>0</v>
      </c>
      <c r="D7073" s="38">
        <f>IF(Txn!$B3543="","",IF(Txn!$X3543="","",Txn!$X3543))</f>
        <v>0</v>
      </c>
      <c r="E7073" s="39">
        <f>IF($D7073="","",IFERROR(VLOOKUP($D7073,AcctTbl,2,0),""))</f>
        <v>0</v>
      </c>
      <c r="F7073" s="39">
        <f>IF($D7073="","",IFERROR(VLOOKUP($D7073,AcctTbl,3,0),""))</f>
        <v>0</v>
      </c>
      <c r="G7073" s="39">
        <f>IF(Txn!$B3543="","",Txn!$D3543)</f>
        <v>0</v>
      </c>
      <c r="H7073" s="38">
        <f>IF(Txn!$B3543="","",Txn!$E3543)</f>
        <v>0</v>
      </c>
      <c r="I7073" s="40">
        <f>IF(Txn!$B3543="",0,Txn!$O3543)</f>
        <v>0</v>
      </c>
      <c r="J7073" s="40">
        <f>IF(Txn!$B3543="",0,Txn!$P3543)</f>
        <v>0</v>
      </c>
      <c r="K7073" s="41">
        <f>IF($A7073="","",IFERROR(VALUE(MID($A7073,6,2)),""))</f>
        <v>0</v>
      </c>
      <c r="L7073" s="39">
        <f>IF(Txn!$K3543="","",Txn!$K3543)</f>
        <v>0</v>
      </c>
      <c r="N7073" s="42">
        <f>IF($D7073="",0,COUNTIF(BankAccts,$D7073))</f>
        <v>0</v>
      </c>
    </row>
    <row r="7074" spans="1:14">
      <c r="A7074" s="38">
        <f>IF(Txn!$B3543="","",Txn!$B3543)</f>
        <v>0</v>
      </c>
      <c r="B7074" s="38">
        <f>IF(Txn!$B3543="","",Txn!$C3543)</f>
        <v>0</v>
      </c>
      <c r="C7074" s="39">
        <f>IF(Txn!$B3543="","","تراکنش بانکی")</f>
        <v>0</v>
      </c>
      <c r="D7074" s="38">
        <f>IF(Txn!$B3543="","",IF(IF(Txn!$U3543="TRF",Txn!$Y3543,Txn!$Z3543)="","",IF(Txn!$U3543="TRF",Txn!$Y3543,Txn!$Z3543)))</f>
        <v>0</v>
      </c>
      <c r="E7074" s="39">
        <f>IF($D7074="","",IFERROR(VLOOKUP($D7074,AcctTbl,2,0),""))</f>
        <v>0</v>
      </c>
      <c r="F7074" s="39">
        <f>IF($D7074="","",IFERROR(VLOOKUP($D7074,AcctTbl,3,0),""))</f>
        <v>0</v>
      </c>
      <c r="G7074" s="39">
        <f>IF(Txn!$B3543="","",Txn!$D3543)</f>
        <v>0</v>
      </c>
      <c r="H7074" s="38">
        <f>IF(Txn!$B3543="","",Txn!$E3543)</f>
        <v>0</v>
      </c>
      <c r="I7074" s="40">
        <f>IF(Txn!$B3543="",0,Txn!$Q3543)</f>
        <v>0</v>
      </c>
      <c r="J7074" s="40">
        <f>IF(Txn!$B3543="",0,Txn!$R3543)</f>
        <v>0</v>
      </c>
      <c r="K7074" s="41">
        <f>IF($A7074="","",IFERROR(VALUE(MID($A7074,6,2)),""))</f>
        <v>0</v>
      </c>
      <c r="L7074" s="39">
        <f>IF(Txn!$K3543="","","طرف مقابل — "&amp;Txn!$K3543)</f>
        <v>0</v>
      </c>
      <c r="N7074" s="42">
        <f>IF($D7074="",0,COUNTIF(BankAccts,$D7074))</f>
        <v>0</v>
      </c>
    </row>
    <row r="7075" spans="1:14">
      <c r="A7075" s="38">
        <f>IF(Txn!$B3544="","",Txn!$B3544)</f>
        <v>0</v>
      </c>
      <c r="B7075" s="38">
        <f>IF(Txn!$B3544="","",Txn!$C3544)</f>
        <v>0</v>
      </c>
      <c r="C7075" s="39">
        <f>IF(Txn!$B3544="","","تراکنش بانکی")</f>
        <v>0</v>
      </c>
      <c r="D7075" s="38">
        <f>IF(Txn!$B3544="","",IF(Txn!$X3544="","",Txn!$X3544))</f>
        <v>0</v>
      </c>
      <c r="E7075" s="39">
        <f>IF($D7075="","",IFERROR(VLOOKUP($D7075,AcctTbl,2,0),""))</f>
        <v>0</v>
      </c>
      <c r="F7075" s="39">
        <f>IF($D7075="","",IFERROR(VLOOKUP($D7075,AcctTbl,3,0),""))</f>
        <v>0</v>
      </c>
      <c r="G7075" s="39">
        <f>IF(Txn!$B3544="","",Txn!$D3544)</f>
        <v>0</v>
      </c>
      <c r="H7075" s="38">
        <f>IF(Txn!$B3544="","",Txn!$E3544)</f>
        <v>0</v>
      </c>
      <c r="I7075" s="40">
        <f>IF(Txn!$B3544="",0,Txn!$O3544)</f>
        <v>0</v>
      </c>
      <c r="J7075" s="40">
        <f>IF(Txn!$B3544="",0,Txn!$P3544)</f>
        <v>0</v>
      </c>
      <c r="K7075" s="41">
        <f>IF($A7075="","",IFERROR(VALUE(MID($A7075,6,2)),""))</f>
        <v>0</v>
      </c>
      <c r="L7075" s="39">
        <f>IF(Txn!$K3544="","",Txn!$K3544)</f>
        <v>0</v>
      </c>
      <c r="N7075" s="42">
        <f>IF($D7075="",0,COUNTIF(BankAccts,$D7075))</f>
        <v>0</v>
      </c>
    </row>
    <row r="7076" spans="1:14">
      <c r="A7076" s="38">
        <f>IF(Txn!$B3544="","",Txn!$B3544)</f>
        <v>0</v>
      </c>
      <c r="B7076" s="38">
        <f>IF(Txn!$B3544="","",Txn!$C3544)</f>
        <v>0</v>
      </c>
      <c r="C7076" s="39">
        <f>IF(Txn!$B3544="","","تراکنش بانکی")</f>
        <v>0</v>
      </c>
      <c r="D7076" s="38">
        <f>IF(Txn!$B3544="","",IF(IF(Txn!$U3544="TRF",Txn!$Y3544,Txn!$Z3544)="","",IF(Txn!$U3544="TRF",Txn!$Y3544,Txn!$Z3544)))</f>
        <v>0</v>
      </c>
      <c r="E7076" s="39">
        <f>IF($D7076="","",IFERROR(VLOOKUP($D7076,AcctTbl,2,0),""))</f>
        <v>0</v>
      </c>
      <c r="F7076" s="39">
        <f>IF($D7076="","",IFERROR(VLOOKUP($D7076,AcctTbl,3,0),""))</f>
        <v>0</v>
      </c>
      <c r="G7076" s="39">
        <f>IF(Txn!$B3544="","",Txn!$D3544)</f>
        <v>0</v>
      </c>
      <c r="H7076" s="38">
        <f>IF(Txn!$B3544="","",Txn!$E3544)</f>
        <v>0</v>
      </c>
      <c r="I7076" s="40">
        <f>IF(Txn!$B3544="",0,Txn!$Q3544)</f>
        <v>0</v>
      </c>
      <c r="J7076" s="40">
        <f>IF(Txn!$B3544="",0,Txn!$R3544)</f>
        <v>0</v>
      </c>
      <c r="K7076" s="41">
        <f>IF($A7076="","",IFERROR(VALUE(MID($A7076,6,2)),""))</f>
        <v>0</v>
      </c>
      <c r="L7076" s="39">
        <f>IF(Txn!$K3544="","","طرف مقابل — "&amp;Txn!$K3544)</f>
        <v>0</v>
      </c>
      <c r="N7076" s="42">
        <f>IF($D7076="",0,COUNTIF(BankAccts,$D7076))</f>
        <v>0</v>
      </c>
    </row>
    <row r="7077" spans="1:14">
      <c r="A7077" s="38">
        <f>IF(Txn!$B3545="","",Txn!$B3545)</f>
        <v>0</v>
      </c>
      <c r="B7077" s="38">
        <f>IF(Txn!$B3545="","",Txn!$C3545)</f>
        <v>0</v>
      </c>
      <c r="C7077" s="39">
        <f>IF(Txn!$B3545="","","تراکنش بانکی")</f>
        <v>0</v>
      </c>
      <c r="D7077" s="38">
        <f>IF(Txn!$B3545="","",IF(Txn!$X3545="","",Txn!$X3545))</f>
        <v>0</v>
      </c>
      <c r="E7077" s="39">
        <f>IF($D7077="","",IFERROR(VLOOKUP($D7077,AcctTbl,2,0),""))</f>
        <v>0</v>
      </c>
      <c r="F7077" s="39">
        <f>IF($D7077="","",IFERROR(VLOOKUP($D7077,AcctTbl,3,0),""))</f>
        <v>0</v>
      </c>
      <c r="G7077" s="39">
        <f>IF(Txn!$B3545="","",Txn!$D3545)</f>
        <v>0</v>
      </c>
      <c r="H7077" s="38">
        <f>IF(Txn!$B3545="","",Txn!$E3545)</f>
        <v>0</v>
      </c>
      <c r="I7077" s="40">
        <f>IF(Txn!$B3545="",0,Txn!$O3545)</f>
        <v>0</v>
      </c>
      <c r="J7077" s="40">
        <f>IF(Txn!$B3545="",0,Txn!$P3545)</f>
        <v>0</v>
      </c>
      <c r="K7077" s="41">
        <f>IF($A7077="","",IFERROR(VALUE(MID($A7077,6,2)),""))</f>
        <v>0</v>
      </c>
      <c r="L7077" s="39">
        <f>IF(Txn!$K3545="","",Txn!$K3545)</f>
        <v>0</v>
      </c>
      <c r="N7077" s="42">
        <f>IF($D7077="",0,COUNTIF(BankAccts,$D7077))</f>
        <v>0</v>
      </c>
    </row>
    <row r="7078" spans="1:14">
      <c r="A7078" s="38">
        <f>IF(Txn!$B3545="","",Txn!$B3545)</f>
        <v>0</v>
      </c>
      <c r="B7078" s="38">
        <f>IF(Txn!$B3545="","",Txn!$C3545)</f>
        <v>0</v>
      </c>
      <c r="C7078" s="39">
        <f>IF(Txn!$B3545="","","تراکنش بانکی")</f>
        <v>0</v>
      </c>
      <c r="D7078" s="38">
        <f>IF(Txn!$B3545="","",IF(IF(Txn!$U3545="TRF",Txn!$Y3545,Txn!$Z3545)="","",IF(Txn!$U3545="TRF",Txn!$Y3545,Txn!$Z3545)))</f>
        <v>0</v>
      </c>
      <c r="E7078" s="39">
        <f>IF($D7078="","",IFERROR(VLOOKUP($D7078,AcctTbl,2,0),""))</f>
        <v>0</v>
      </c>
      <c r="F7078" s="39">
        <f>IF($D7078="","",IFERROR(VLOOKUP($D7078,AcctTbl,3,0),""))</f>
        <v>0</v>
      </c>
      <c r="G7078" s="39">
        <f>IF(Txn!$B3545="","",Txn!$D3545)</f>
        <v>0</v>
      </c>
      <c r="H7078" s="38">
        <f>IF(Txn!$B3545="","",Txn!$E3545)</f>
        <v>0</v>
      </c>
      <c r="I7078" s="40">
        <f>IF(Txn!$B3545="",0,Txn!$Q3545)</f>
        <v>0</v>
      </c>
      <c r="J7078" s="40">
        <f>IF(Txn!$B3545="",0,Txn!$R3545)</f>
        <v>0</v>
      </c>
      <c r="K7078" s="41">
        <f>IF($A7078="","",IFERROR(VALUE(MID($A7078,6,2)),""))</f>
        <v>0</v>
      </c>
      <c r="L7078" s="39">
        <f>IF(Txn!$K3545="","","طرف مقابل — "&amp;Txn!$K3545)</f>
        <v>0</v>
      </c>
      <c r="N7078" s="42">
        <f>IF($D7078="",0,COUNTIF(BankAccts,$D7078))</f>
        <v>0</v>
      </c>
    </row>
    <row r="7079" spans="1:14">
      <c r="A7079" s="38">
        <f>IF(Txn!$B3546="","",Txn!$B3546)</f>
        <v>0</v>
      </c>
      <c r="B7079" s="38">
        <f>IF(Txn!$B3546="","",Txn!$C3546)</f>
        <v>0</v>
      </c>
      <c r="C7079" s="39">
        <f>IF(Txn!$B3546="","","تراکنش بانکی")</f>
        <v>0</v>
      </c>
      <c r="D7079" s="38">
        <f>IF(Txn!$B3546="","",IF(Txn!$X3546="","",Txn!$X3546))</f>
        <v>0</v>
      </c>
      <c r="E7079" s="39">
        <f>IF($D7079="","",IFERROR(VLOOKUP($D7079,AcctTbl,2,0),""))</f>
        <v>0</v>
      </c>
      <c r="F7079" s="39">
        <f>IF($D7079="","",IFERROR(VLOOKUP($D7079,AcctTbl,3,0),""))</f>
        <v>0</v>
      </c>
      <c r="G7079" s="39">
        <f>IF(Txn!$B3546="","",Txn!$D3546)</f>
        <v>0</v>
      </c>
      <c r="H7079" s="38">
        <f>IF(Txn!$B3546="","",Txn!$E3546)</f>
        <v>0</v>
      </c>
      <c r="I7079" s="40">
        <f>IF(Txn!$B3546="",0,Txn!$O3546)</f>
        <v>0</v>
      </c>
      <c r="J7079" s="40">
        <f>IF(Txn!$B3546="",0,Txn!$P3546)</f>
        <v>0</v>
      </c>
      <c r="K7079" s="41">
        <f>IF($A7079="","",IFERROR(VALUE(MID($A7079,6,2)),""))</f>
        <v>0</v>
      </c>
      <c r="L7079" s="39">
        <f>IF(Txn!$K3546="","",Txn!$K3546)</f>
        <v>0</v>
      </c>
      <c r="N7079" s="42">
        <f>IF($D7079="",0,COUNTIF(BankAccts,$D7079))</f>
        <v>0</v>
      </c>
    </row>
    <row r="7080" spans="1:14">
      <c r="A7080" s="38">
        <f>IF(Txn!$B3546="","",Txn!$B3546)</f>
        <v>0</v>
      </c>
      <c r="B7080" s="38">
        <f>IF(Txn!$B3546="","",Txn!$C3546)</f>
        <v>0</v>
      </c>
      <c r="C7080" s="39">
        <f>IF(Txn!$B3546="","","تراکنش بانکی")</f>
        <v>0</v>
      </c>
      <c r="D7080" s="38">
        <f>IF(Txn!$B3546="","",IF(IF(Txn!$U3546="TRF",Txn!$Y3546,Txn!$Z3546)="","",IF(Txn!$U3546="TRF",Txn!$Y3546,Txn!$Z3546)))</f>
        <v>0</v>
      </c>
      <c r="E7080" s="39">
        <f>IF($D7080="","",IFERROR(VLOOKUP($D7080,AcctTbl,2,0),""))</f>
        <v>0</v>
      </c>
      <c r="F7080" s="39">
        <f>IF($D7080="","",IFERROR(VLOOKUP($D7080,AcctTbl,3,0),""))</f>
        <v>0</v>
      </c>
      <c r="G7080" s="39">
        <f>IF(Txn!$B3546="","",Txn!$D3546)</f>
        <v>0</v>
      </c>
      <c r="H7080" s="38">
        <f>IF(Txn!$B3546="","",Txn!$E3546)</f>
        <v>0</v>
      </c>
      <c r="I7080" s="40">
        <f>IF(Txn!$B3546="",0,Txn!$Q3546)</f>
        <v>0</v>
      </c>
      <c r="J7080" s="40">
        <f>IF(Txn!$B3546="",0,Txn!$R3546)</f>
        <v>0</v>
      </c>
      <c r="K7080" s="41">
        <f>IF($A7080="","",IFERROR(VALUE(MID($A7080,6,2)),""))</f>
        <v>0</v>
      </c>
      <c r="L7080" s="39">
        <f>IF(Txn!$K3546="","","طرف مقابل — "&amp;Txn!$K3546)</f>
        <v>0</v>
      </c>
      <c r="N7080" s="42">
        <f>IF($D7080="",0,COUNTIF(BankAccts,$D7080))</f>
        <v>0</v>
      </c>
    </row>
    <row r="7081" spans="1:14">
      <c r="A7081" s="38">
        <f>IF(Txn!$B3547="","",Txn!$B3547)</f>
        <v>0</v>
      </c>
      <c r="B7081" s="38">
        <f>IF(Txn!$B3547="","",Txn!$C3547)</f>
        <v>0</v>
      </c>
      <c r="C7081" s="39">
        <f>IF(Txn!$B3547="","","تراکنش بانکی")</f>
        <v>0</v>
      </c>
      <c r="D7081" s="38">
        <f>IF(Txn!$B3547="","",IF(Txn!$X3547="","",Txn!$X3547))</f>
        <v>0</v>
      </c>
      <c r="E7081" s="39">
        <f>IF($D7081="","",IFERROR(VLOOKUP($D7081,AcctTbl,2,0),""))</f>
        <v>0</v>
      </c>
      <c r="F7081" s="39">
        <f>IF($D7081="","",IFERROR(VLOOKUP($D7081,AcctTbl,3,0),""))</f>
        <v>0</v>
      </c>
      <c r="G7081" s="39">
        <f>IF(Txn!$B3547="","",Txn!$D3547)</f>
        <v>0</v>
      </c>
      <c r="H7081" s="38">
        <f>IF(Txn!$B3547="","",Txn!$E3547)</f>
        <v>0</v>
      </c>
      <c r="I7081" s="40">
        <f>IF(Txn!$B3547="",0,Txn!$O3547)</f>
        <v>0</v>
      </c>
      <c r="J7081" s="40">
        <f>IF(Txn!$B3547="",0,Txn!$P3547)</f>
        <v>0</v>
      </c>
      <c r="K7081" s="41">
        <f>IF($A7081="","",IFERROR(VALUE(MID($A7081,6,2)),""))</f>
        <v>0</v>
      </c>
      <c r="L7081" s="39">
        <f>IF(Txn!$K3547="","",Txn!$K3547)</f>
        <v>0</v>
      </c>
      <c r="N7081" s="42">
        <f>IF($D7081="",0,COUNTIF(BankAccts,$D7081))</f>
        <v>0</v>
      </c>
    </row>
    <row r="7082" spans="1:14">
      <c r="A7082" s="38">
        <f>IF(Txn!$B3547="","",Txn!$B3547)</f>
        <v>0</v>
      </c>
      <c r="B7082" s="38">
        <f>IF(Txn!$B3547="","",Txn!$C3547)</f>
        <v>0</v>
      </c>
      <c r="C7082" s="39">
        <f>IF(Txn!$B3547="","","تراکنش بانکی")</f>
        <v>0</v>
      </c>
      <c r="D7082" s="38">
        <f>IF(Txn!$B3547="","",IF(IF(Txn!$U3547="TRF",Txn!$Y3547,Txn!$Z3547)="","",IF(Txn!$U3547="TRF",Txn!$Y3547,Txn!$Z3547)))</f>
        <v>0</v>
      </c>
      <c r="E7082" s="39">
        <f>IF($D7082="","",IFERROR(VLOOKUP($D7082,AcctTbl,2,0),""))</f>
        <v>0</v>
      </c>
      <c r="F7082" s="39">
        <f>IF($D7082="","",IFERROR(VLOOKUP($D7082,AcctTbl,3,0),""))</f>
        <v>0</v>
      </c>
      <c r="G7082" s="39">
        <f>IF(Txn!$B3547="","",Txn!$D3547)</f>
        <v>0</v>
      </c>
      <c r="H7082" s="38">
        <f>IF(Txn!$B3547="","",Txn!$E3547)</f>
        <v>0</v>
      </c>
      <c r="I7082" s="40">
        <f>IF(Txn!$B3547="",0,Txn!$Q3547)</f>
        <v>0</v>
      </c>
      <c r="J7082" s="40">
        <f>IF(Txn!$B3547="",0,Txn!$R3547)</f>
        <v>0</v>
      </c>
      <c r="K7082" s="41">
        <f>IF($A7082="","",IFERROR(VALUE(MID($A7082,6,2)),""))</f>
        <v>0</v>
      </c>
      <c r="L7082" s="39">
        <f>IF(Txn!$K3547="","","طرف مقابل — "&amp;Txn!$K3547)</f>
        <v>0</v>
      </c>
      <c r="N7082" s="42">
        <f>IF($D7082="",0,COUNTIF(BankAccts,$D7082))</f>
        <v>0</v>
      </c>
    </row>
    <row r="7083" spans="1:14">
      <c r="A7083" s="38">
        <f>IF(Txn!$B3548="","",Txn!$B3548)</f>
        <v>0</v>
      </c>
      <c r="B7083" s="38">
        <f>IF(Txn!$B3548="","",Txn!$C3548)</f>
        <v>0</v>
      </c>
      <c r="C7083" s="39">
        <f>IF(Txn!$B3548="","","تراکنش بانکی")</f>
        <v>0</v>
      </c>
      <c r="D7083" s="38">
        <f>IF(Txn!$B3548="","",IF(Txn!$X3548="","",Txn!$X3548))</f>
        <v>0</v>
      </c>
      <c r="E7083" s="39">
        <f>IF($D7083="","",IFERROR(VLOOKUP($D7083,AcctTbl,2,0),""))</f>
        <v>0</v>
      </c>
      <c r="F7083" s="39">
        <f>IF($D7083="","",IFERROR(VLOOKUP($D7083,AcctTbl,3,0),""))</f>
        <v>0</v>
      </c>
      <c r="G7083" s="39">
        <f>IF(Txn!$B3548="","",Txn!$D3548)</f>
        <v>0</v>
      </c>
      <c r="H7083" s="38">
        <f>IF(Txn!$B3548="","",Txn!$E3548)</f>
        <v>0</v>
      </c>
      <c r="I7083" s="40">
        <f>IF(Txn!$B3548="",0,Txn!$O3548)</f>
        <v>0</v>
      </c>
      <c r="J7083" s="40">
        <f>IF(Txn!$B3548="",0,Txn!$P3548)</f>
        <v>0</v>
      </c>
      <c r="K7083" s="41">
        <f>IF($A7083="","",IFERROR(VALUE(MID($A7083,6,2)),""))</f>
        <v>0</v>
      </c>
      <c r="L7083" s="39">
        <f>IF(Txn!$K3548="","",Txn!$K3548)</f>
        <v>0</v>
      </c>
      <c r="N7083" s="42">
        <f>IF($D7083="",0,COUNTIF(BankAccts,$D7083))</f>
        <v>0</v>
      </c>
    </row>
    <row r="7084" spans="1:14">
      <c r="A7084" s="38">
        <f>IF(Txn!$B3548="","",Txn!$B3548)</f>
        <v>0</v>
      </c>
      <c r="B7084" s="38">
        <f>IF(Txn!$B3548="","",Txn!$C3548)</f>
        <v>0</v>
      </c>
      <c r="C7084" s="39">
        <f>IF(Txn!$B3548="","","تراکنش بانکی")</f>
        <v>0</v>
      </c>
      <c r="D7084" s="38">
        <f>IF(Txn!$B3548="","",IF(IF(Txn!$U3548="TRF",Txn!$Y3548,Txn!$Z3548)="","",IF(Txn!$U3548="TRF",Txn!$Y3548,Txn!$Z3548)))</f>
        <v>0</v>
      </c>
      <c r="E7084" s="39">
        <f>IF($D7084="","",IFERROR(VLOOKUP($D7084,AcctTbl,2,0),""))</f>
        <v>0</v>
      </c>
      <c r="F7084" s="39">
        <f>IF($D7084="","",IFERROR(VLOOKUP($D7084,AcctTbl,3,0),""))</f>
        <v>0</v>
      </c>
      <c r="G7084" s="39">
        <f>IF(Txn!$B3548="","",Txn!$D3548)</f>
        <v>0</v>
      </c>
      <c r="H7084" s="38">
        <f>IF(Txn!$B3548="","",Txn!$E3548)</f>
        <v>0</v>
      </c>
      <c r="I7084" s="40">
        <f>IF(Txn!$B3548="",0,Txn!$Q3548)</f>
        <v>0</v>
      </c>
      <c r="J7084" s="40">
        <f>IF(Txn!$B3548="",0,Txn!$R3548)</f>
        <v>0</v>
      </c>
      <c r="K7084" s="41">
        <f>IF($A7084="","",IFERROR(VALUE(MID($A7084,6,2)),""))</f>
        <v>0</v>
      </c>
      <c r="L7084" s="39">
        <f>IF(Txn!$K3548="","","طرف مقابل — "&amp;Txn!$K3548)</f>
        <v>0</v>
      </c>
      <c r="N7084" s="42">
        <f>IF($D7084="",0,COUNTIF(BankAccts,$D7084))</f>
        <v>0</v>
      </c>
    </row>
    <row r="7085" spans="1:14">
      <c r="A7085" s="38">
        <f>IF(Txn!$B3549="","",Txn!$B3549)</f>
        <v>0</v>
      </c>
      <c r="B7085" s="38">
        <f>IF(Txn!$B3549="","",Txn!$C3549)</f>
        <v>0</v>
      </c>
      <c r="C7085" s="39">
        <f>IF(Txn!$B3549="","","تراکنش بانکی")</f>
        <v>0</v>
      </c>
      <c r="D7085" s="38">
        <f>IF(Txn!$B3549="","",IF(Txn!$X3549="","",Txn!$X3549))</f>
        <v>0</v>
      </c>
      <c r="E7085" s="39">
        <f>IF($D7085="","",IFERROR(VLOOKUP($D7085,AcctTbl,2,0),""))</f>
        <v>0</v>
      </c>
      <c r="F7085" s="39">
        <f>IF($D7085="","",IFERROR(VLOOKUP($D7085,AcctTbl,3,0),""))</f>
        <v>0</v>
      </c>
      <c r="G7085" s="39">
        <f>IF(Txn!$B3549="","",Txn!$D3549)</f>
        <v>0</v>
      </c>
      <c r="H7085" s="38">
        <f>IF(Txn!$B3549="","",Txn!$E3549)</f>
        <v>0</v>
      </c>
      <c r="I7085" s="40">
        <f>IF(Txn!$B3549="",0,Txn!$O3549)</f>
        <v>0</v>
      </c>
      <c r="J7085" s="40">
        <f>IF(Txn!$B3549="",0,Txn!$P3549)</f>
        <v>0</v>
      </c>
      <c r="K7085" s="41">
        <f>IF($A7085="","",IFERROR(VALUE(MID($A7085,6,2)),""))</f>
        <v>0</v>
      </c>
      <c r="L7085" s="39">
        <f>IF(Txn!$K3549="","",Txn!$K3549)</f>
        <v>0</v>
      </c>
      <c r="N7085" s="42">
        <f>IF($D7085="",0,COUNTIF(BankAccts,$D7085))</f>
        <v>0</v>
      </c>
    </row>
    <row r="7086" spans="1:14">
      <c r="A7086" s="38">
        <f>IF(Txn!$B3549="","",Txn!$B3549)</f>
        <v>0</v>
      </c>
      <c r="B7086" s="38">
        <f>IF(Txn!$B3549="","",Txn!$C3549)</f>
        <v>0</v>
      </c>
      <c r="C7086" s="39">
        <f>IF(Txn!$B3549="","","تراکنش بانکی")</f>
        <v>0</v>
      </c>
      <c r="D7086" s="38">
        <f>IF(Txn!$B3549="","",IF(IF(Txn!$U3549="TRF",Txn!$Y3549,Txn!$Z3549)="","",IF(Txn!$U3549="TRF",Txn!$Y3549,Txn!$Z3549)))</f>
        <v>0</v>
      </c>
      <c r="E7086" s="39">
        <f>IF($D7086="","",IFERROR(VLOOKUP($D7086,AcctTbl,2,0),""))</f>
        <v>0</v>
      </c>
      <c r="F7086" s="39">
        <f>IF($D7086="","",IFERROR(VLOOKUP($D7086,AcctTbl,3,0),""))</f>
        <v>0</v>
      </c>
      <c r="G7086" s="39">
        <f>IF(Txn!$B3549="","",Txn!$D3549)</f>
        <v>0</v>
      </c>
      <c r="H7086" s="38">
        <f>IF(Txn!$B3549="","",Txn!$E3549)</f>
        <v>0</v>
      </c>
      <c r="I7086" s="40">
        <f>IF(Txn!$B3549="",0,Txn!$Q3549)</f>
        <v>0</v>
      </c>
      <c r="J7086" s="40">
        <f>IF(Txn!$B3549="",0,Txn!$R3549)</f>
        <v>0</v>
      </c>
      <c r="K7086" s="41">
        <f>IF($A7086="","",IFERROR(VALUE(MID($A7086,6,2)),""))</f>
        <v>0</v>
      </c>
      <c r="L7086" s="39">
        <f>IF(Txn!$K3549="","","طرف مقابل — "&amp;Txn!$K3549)</f>
        <v>0</v>
      </c>
      <c r="N7086" s="42">
        <f>IF($D7086="",0,COUNTIF(BankAccts,$D7086))</f>
        <v>0</v>
      </c>
    </row>
    <row r="7087" spans="1:14">
      <c r="A7087" s="38">
        <f>IF(Txn!$B3550="","",Txn!$B3550)</f>
        <v>0</v>
      </c>
      <c r="B7087" s="38">
        <f>IF(Txn!$B3550="","",Txn!$C3550)</f>
        <v>0</v>
      </c>
      <c r="C7087" s="39">
        <f>IF(Txn!$B3550="","","تراکنش بانکی")</f>
        <v>0</v>
      </c>
      <c r="D7087" s="38">
        <f>IF(Txn!$B3550="","",IF(Txn!$X3550="","",Txn!$X3550))</f>
        <v>0</v>
      </c>
      <c r="E7087" s="39">
        <f>IF($D7087="","",IFERROR(VLOOKUP($D7087,AcctTbl,2,0),""))</f>
        <v>0</v>
      </c>
      <c r="F7087" s="39">
        <f>IF($D7087="","",IFERROR(VLOOKUP($D7087,AcctTbl,3,0),""))</f>
        <v>0</v>
      </c>
      <c r="G7087" s="39">
        <f>IF(Txn!$B3550="","",Txn!$D3550)</f>
        <v>0</v>
      </c>
      <c r="H7087" s="38">
        <f>IF(Txn!$B3550="","",Txn!$E3550)</f>
        <v>0</v>
      </c>
      <c r="I7087" s="40">
        <f>IF(Txn!$B3550="",0,Txn!$O3550)</f>
        <v>0</v>
      </c>
      <c r="J7087" s="40">
        <f>IF(Txn!$B3550="",0,Txn!$P3550)</f>
        <v>0</v>
      </c>
      <c r="K7087" s="41">
        <f>IF($A7087="","",IFERROR(VALUE(MID($A7087,6,2)),""))</f>
        <v>0</v>
      </c>
      <c r="L7087" s="39">
        <f>IF(Txn!$K3550="","",Txn!$K3550)</f>
        <v>0</v>
      </c>
      <c r="N7087" s="42">
        <f>IF($D7087="",0,COUNTIF(BankAccts,$D7087))</f>
        <v>0</v>
      </c>
    </row>
    <row r="7088" spans="1:14">
      <c r="A7088" s="38">
        <f>IF(Txn!$B3550="","",Txn!$B3550)</f>
        <v>0</v>
      </c>
      <c r="B7088" s="38">
        <f>IF(Txn!$B3550="","",Txn!$C3550)</f>
        <v>0</v>
      </c>
      <c r="C7088" s="39">
        <f>IF(Txn!$B3550="","","تراکنش بانکی")</f>
        <v>0</v>
      </c>
      <c r="D7088" s="38">
        <f>IF(Txn!$B3550="","",IF(IF(Txn!$U3550="TRF",Txn!$Y3550,Txn!$Z3550)="","",IF(Txn!$U3550="TRF",Txn!$Y3550,Txn!$Z3550)))</f>
        <v>0</v>
      </c>
      <c r="E7088" s="39">
        <f>IF($D7088="","",IFERROR(VLOOKUP($D7088,AcctTbl,2,0),""))</f>
        <v>0</v>
      </c>
      <c r="F7088" s="39">
        <f>IF($D7088="","",IFERROR(VLOOKUP($D7088,AcctTbl,3,0),""))</f>
        <v>0</v>
      </c>
      <c r="G7088" s="39">
        <f>IF(Txn!$B3550="","",Txn!$D3550)</f>
        <v>0</v>
      </c>
      <c r="H7088" s="38">
        <f>IF(Txn!$B3550="","",Txn!$E3550)</f>
        <v>0</v>
      </c>
      <c r="I7088" s="40">
        <f>IF(Txn!$B3550="",0,Txn!$Q3550)</f>
        <v>0</v>
      </c>
      <c r="J7088" s="40">
        <f>IF(Txn!$B3550="",0,Txn!$R3550)</f>
        <v>0</v>
      </c>
      <c r="K7088" s="41">
        <f>IF($A7088="","",IFERROR(VALUE(MID($A7088,6,2)),""))</f>
        <v>0</v>
      </c>
      <c r="L7088" s="39">
        <f>IF(Txn!$K3550="","","طرف مقابل — "&amp;Txn!$K3550)</f>
        <v>0</v>
      </c>
      <c r="N7088" s="42">
        <f>IF($D7088="",0,COUNTIF(BankAccts,$D7088))</f>
        <v>0</v>
      </c>
    </row>
    <row r="7089" spans="1:14">
      <c r="A7089" s="38">
        <f>IF(Txn!$B3551="","",Txn!$B3551)</f>
        <v>0</v>
      </c>
      <c r="B7089" s="38">
        <f>IF(Txn!$B3551="","",Txn!$C3551)</f>
        <v>0</v>
      </c>
      <c r="C7089" s="39">
        <f>IF(Txn!$B3551="","","تراکنش بانکی")</f>
        <v>0</v>
      </c>
      <c r="D7089" s="38">
        <f>IF(Txn!$B3551="","",IF(Txn!$X3551="","",Txn!$X3551))</f>
        <v>0</v>
      </c>
      <c r="E7089" s="39">
        <f>IF($D7089="","",IFERROR(VLOOKUP($D7089,AcctTbl,2,0),""))</f>
        <v>0</v>
      </c>
      <c r="F7089" s="39">
        <f>IF($D7089="","",IFERROR(VLOOKUP($D7089,AcctTbl,3,0),""))</f>
        <v>0</v>
      </c>
      <c r="G7089" s="39">
        <f>IF(Txn!$B3551="","",Txn!$D3551)</f>
        <v>0</v>
      </c>
      <c r="H7089" s="38">
        <f>IF(Txn!$B3551="","",Txn!$E3551)</f>
        <v>0</v>
      </c>
      <c r="I7089" s="40">
        <f>IF(Txn!$B3551="",0,Txn!$O3551)</f>
        <v>0</v>
      </c>
      <c r="J7089" s="40">
        <f>IF(Txn!$B3551="",0,Txn!$P3551)</f>
        <v>0</v>
      </c>
      <c r="K7089" s="41">
        <f>IF($A7089="","",IFERROR(VALUE(MID($A7089,6,2)),""))</f>
        <v>0</v>
      </c>
      <c r="L7089" s="39">
        <f>IF(Txn!$K3551="","",Txn!$K3551)</f>
        <v>0</v>
      </c>
      <c r="N7089" s="42">
        <f>IF($D7089="",0,COUNTIF(BankAccts,$D7089))</f>
        <v>0</v>
      </c>
    </row>
    <row r="7090" spans="1:14">
      <c r="A7090" s="38">
        <f>IF(Txn!$B3551="","",Txn!$B3551)</f>
        <v>0</v>
      </c>
      <c r="B7090" s="38">
        <f>IF(Txn!$B3551="","",Txn!$C3551)</f>
        <v>0</v>
      </c>
      <c r="C7090" s="39">
        <f>IF(Txn!$B3551="","","تراکنش بانکی")</f>
        <v>0</v>
      </c>
      <c r="D7090" s="38">
        <f>IF(Txn!$B3551="","",IF(IF(Txn!$U3551="TRF",Txn!$Y3551,Txn!$Z3551)="","",IF(Txn!$U3551="TRF",Txn!$Y3551,Txn!$Z3551)))</f>
        <v>0</v>
      </c>
      <c r="E7090" s="39">
        <f>IF($D7090="","",IFERROR(VLOOKUP($D7090,AcctTbl,2,0),""))</f>
        <v>0</v>
      </c>
      <c r="F7090" s="39">
        <f>IF($D7090="","",IFERROR(VLOOKUP($D7090,AcctTbl,3,0),""))</f>
        <v>0</v>
      </c>
      <c r="G7090" s="39">
        <f>IF(Txn!$B3551="","",Txn!$D3551)</f>
        <v>0</v>
      </c>
      <c r="H7090" s="38">
        <f>IF(Txn!$B3551="","",Txn!$E3551)</f>
        <v>0</v>
      </c>
      <c r="I7090" s="40">
        <f>IF(Txn!$B3551="",0,Txn!$Q3551)</f>
        <v>0</v>
      </c>
      <c r="J7090" s="40">
        <f>IF(Txn!$B3551="",0,Txn!$R3551)</f>
        <v>0</v>
      </c>
      <c r="K7090" s="41">
        <f>IF($A7090="","",IFERROR(VALUE(MID($A7090,6,2)),""))</f>
        <v>0</v>
      </c>
      <c r="L7090" s="39">
        <f>IF(Txn!$K3551="","","طرف مقابل — "&amp;Txn!$K3551)</f>
        <v>0</v>
      </c>
      <c r="N7090" s="42">
        <f>IF($D7090="",0,COUNTIF(BankAccts,$D7090))</f>
        <v>0</v>
      </c>
    </row>
    <row r="7091" spans="1:14">
      <c r="A7091" s="38">
        <f>IF(Txn!$B3552="","",Txn!$B3552)</f>
        <v>0</v>
      </c>
      <c r="B7091" s="38">
        <f>IF(Txn!$B3552="","",Txn!$C3552)</f>
        <v>0</v>
      </c>
      <c r="C7091" s="39">
        <f>IF(Txn!$B3552="","","تراکنش بانکی")</f>
        <v>0</v>
      </c>
      <c r="D7091" s="38">
        <f>IF(Txn!$B3552="","",IF(Txn!$X3552="","",Txn!$X3552))</f>
        <v>0</v>
      </c>
      <c r="E7091" s="39">
        <f>IF($D7091="","",IFERROR(VLOOKUP($D7091,AcctTbl,2,0),""))</f>
        <v>0</v>
      </c>
      <c r="F7091" s="39">
        <f>IF($D7091="","",IFERROR(VLOOKUP($D7091,AcctTbl,3,0),""))</f>
        <v>0</v>
      </c>
      <c r="G7091" s="39">
        <f>IF(Txn!$B3552="","",Txn!$D3552)</f>
        <v>0</v>
      </c>
      <c r="H7091" s="38">
        <f>IF(Txn!$B3552="","",Txn!$E3552)</f>
        <v>0</v>
      </c>
      <c r="I7091" s="40">
        <f>IF(Txn!$B3552="",0,Txn!$O3552)</f>
        <v>0</v>
      </c>
      <c r="J7091" s="40">
        <f>IF(Txn!$B3552="",0,Txn!$P3552)</f>
        <v>0</v>
      </c>
      <c r="K7091" s="41">
        <f>IF($A7091="","",IFERROR(VALUE(MID($A7091,6,2)),""))</f>
        <v>0</v>
      </c>
      <c r="L7091" s="39">
        <f>IF(Txn!$K3552="","",Txn!$K3552)</f>
        <v>0</v>
      </c>
      <c r="N7091" s="42">
        <f>IF($D7091="",0,COUNTIF(BankAccts,$D7091))</f>
        <v>0</v>
      </c>
    </row>
    <row r="7092" spans="1:14">
      <c r="A7092" s="38">
        <f>IF(Txn!$B3552="","",Txn!$B3552)</f>
        <v>0</v>
      </c>
      <c r="B7092" s="38">
        <f>IF(Txn!$B3552="","",Txn!$C3552)</f>
        <v>0</v>
      </c>
      <c r="C7092" s="39">
        <f>IF(Txn!$B3552="","","تراکنش بانکی")</f>
        <v>0</v>
      </c>
      <c r="D7092" s="38">
        <f>IF(Txn!$B3552="","",IF(IF(Txn!$U3552="TRF",Txn!$Y3552,Txn!$Z3552)="","",IF(Txn!$U3552="TRF",Txn!$Y3552,Txn!$Z3552)))</f>
        <v>0</v>
      </c>
      <c r="E7092" s="39">
        <f>IF($D7092="","",IFERROR(VLOOKUP($D7092,AcctTbl,2,0),""))</f>
        <v>0</v>
      </c>
      <c r="F7092" s="39">
        <f>IF($D7092="","",IFERROR(VLOOKUP($D7092,AcctTbl,3,0),""))</f>
        <v>0</v>
      </c>
      <c r="G7092" s="39">
        <f>IF(Txn!$B3552="","",Txn!$D3552)</f>
        <v>0</v>
      </c>
      <c r="H7092" s="38">
        <f>IF(Txn!$B3552="","",Txn!$E3552)</f>
        <v>0</v>
      </c>
      <c r="I7092" s="40">
        <f>IF(Txn!$B3552="",0,Txn!$Q3552)</f>
        <v>0</v>
      </c>
      <c r="J7092" s="40">
        <f>IF(Txn!$B3552="",0,Txn!$R3552)</f>
        <v>0</v>
      </c>
      <c r="K7092" s="41">
        <f>IF($A7092="","",IFERROR(VALUE(MID($A7092,6,2)),""))</f>
        <v>0</v>
      </c>
      <c r="L7092" s="39">
        <f>IF(Txn!$K3552="","","طرف مقابل — "&amp;Txn!$K3552)</f>
        <v>0</v>
      </c>
      <c r="N7092" s="42">
        <f>IF($D7092="",0,COUNTIF(BankAccts,$D7092))</f>
        <v>0</v>
      </c>
    </row>
    <row r="7093" spans="1:14">
      <c r="A7093" s="38">
        <f>IF(Txn!$B3553="","",Txn!$B3553)</f>
        <v>0</v>
      </c>
      <c r="B7093" s="38">
        <f>IF(Txn!$B3553="","",Txn!$C3553)</f>
        <v>0</v>
      </c>
      <c r="C7093" s="39">
        <f>IF(Txn!$B3553="","","تراکنش بانکی")</f>
        <v>0</v>
      </c>
      <c r="D7093" s="38">
        <f>IF(Txn!$B3553="","",IF(Txn!$X3553="","",Txn!$X3553))</f>
        <v>0</v>
      </c>
      <c r="E7093" s="39">
        <f>IF($D7093="","",IFERROR(VLOOKUP($D7093,AcctTbl,2,0),""))</f>
        <v>0</v>
      </c>
      <c r="F7093" s="39">
        <f>IF($D7093="","",IFERROR(VLOOKUP($D7093,AcctTbl,3,0),""))</f>
        <v>0</v>
      </c>
      <c r="G7093" s="39">
        <f>IF(Txn!$B3553="","",Txn!$D3553)</f>
        <v>0</v>
      </c>
      <c r="H7093" s="38">
        <f>IF(Txn!$B3553="","",Txn!$E3553)</f>
        <v>0</v>
      </c>
      <c r="I7093" s="40">
        <f>IF(Txn!$B3553="",0,Txn!$O3553)</f>
        <v>0</v>
      </c>
      <c r="J7093" s="40">
        <f>IF(Txn!$B3553="",0,Txn!$P3553)</f>
        <v>0</v>
      </c>
      <c r="K7093" s="41">
        <f>IF($A7093="","",IFERROR(VALUE(MID($A7093,6,2)),""))</f>
        <v>0</v>
      </c>
      <c r="L7093" s="39">
        <f>IF(Txn!$K3553="","",Txn!$K3553)</f>
        <v>0</v>
      </c>
      <c r="N7093" s="42">
        <f>IF($D7093="",0,COUNTIF(BankAccts,$D7093))</f>
        <v>0</v>
      </c>
    </row>
    <row r="7094" spans="1:14">
      <c r="A7094" s="38">
        <f>IF(Txn!$B3553="","",Txn!$B3553)</f>
        <v>0</v>
      </c>
      <c r="B7094" s="38">
        <f>IF(Txn!$B3553="","",Txn!$C3553)</f>
        <v>0</v>
      </c>
      <c r="C7094" s="39">
        <f>IF(Txn!$B3553="","","تراکنش بانکی")</f>
        <v>0</v>
      </c>
      <c r="D7094" s="38">
        <f>IF(Txn!$B3553="","",IF(IF(Txn!$U3553="TRF",Txn!$Y3553,Txn!$Z3553)="","",IF(Txn!$U3553="TRF",Txn!$Y3553,Txn!$Z3553)))</f>
        <v>0</v>
      </c>
      <c r="E7094" s="39">
        <f>IF($D7094="","",IFERROR(VLOOKUP($D7094,AcctTbl,2,0),""))</f>
        <v>0</v>
      </c>
      <c r="F7094" s="39">
        <f>IF($D7094="","",IFERROR(VLOOKUP($D7094,AcctTbl,3,0),""))</f>
        <v>0</v>
      </c>
      <c r="G7094" s="39">
        <f>IF(Txn!$B3553="","",Txn!$D3553)</f>
        <v>0</v>
      </c>
      <c r="H7094" s="38">
        <f>IF(Txn!$B3553="","",Txn!$E3553)</f>
        <v>0</v>
      </c>
      <c r="I7094" s="40">
        <f>IF(Txn!$B3553="",0,Txn!$Q3553)</f>
        <v>0</v>
      </c>
      <c r="J7094" s="40">
        <f>IF(Txn!$B3553="",0,Txn!$R3553)</f>
        <v>0</v>
      </c>
      <c r="K7094" s="41">
        <f>IF($A7094="","",IFERROR(VALUE(MID($A7094,6,2)),""))</f>
        <v>0</v>
      </c>
      <c r="L7094" s="39">
        <f>IF(Txn!$K3553="","","طرف مقابل — "&amp;Txn!$K3553)</f>
        <v>0</v>
      </c>
      <c r="N7094" s="42">
        <f>IF($D7094="",0,COUNTIF(BankAccts,$D7094))</f>
        <v>0</v>
      </c>
    </row>
    <row r="7095" spans="1:14">
      <c r="A7095" s="38">
        <f>IF(Txn!$B3554="","",Txn!$B3554)</f>
        <v>0</v>
      </c>
      <c r="B7095" s="38">
        <f>IF(Txn!$B3554="","",Txn!$C3554)</f>
        <v>0</v>
      </c>
      <c r="C7095" s="39">
        <f>IF(Txn!$B3554="","","تراکنش بانکی")</f>
        <v>0</v>
      </c>
      <c r="D7095" s="38">
        <f>IF(Txn!$B3554="","",IF(Txn!$X3554="","",Txn!$X3554))</f>
        <v>0</v>
      </c>
      <c r="E7095" s="39">
        <f>IF($D7095="","",IFERROR(VLOOKUP($D7095,AcctTbl,2,0),""))</f>
        <v>0</v>
      </c>
      <c r="F7095" s="39">
        <f>IF($D7095="","",IFERROR(VLOOKUP($D7095,AcctTbl,3,0),""))</f>
        <v>0</v>
      </c>
      <c r="G7095" s="39">
        <f>IF(Txn!$B3554="","",Txn!$D3554)</f>
        <v>0</v>
      </c>
      <c r="H7095" s="38">
        <f>IF(Txn!$B3554="","",Txn!$E3554)</f>
        <v>0</v>
      </c>
      <c r="I7095" s="40">
        <f>IF(Txn!$B3554="",0,Txn!$O3554)</f>
        <v>0</v>
      </c>
      <c r="J7095" s="40">
        <f>IF(Txn!$B3554="",0,Txn!$P3554)</f>
        <v>0</v>
      </c>
      <c r="K7095" s="41">
        <f>IF($A7095="","",IFERROR(VALUE(MID($A7095,6,2)),""))</f>
        <v>0</v>
      </c>
      <c r="L7095" s="39">
        <f>IF(Txn!$K3554="","",Txn!$K3554)</f>
        <v>0</v>
      </c>
      <c r="N7095" s="42">
        <f>IF($D7095="",0,COUNTIF(BankAccts,$D7095))</f>
        <v>0</v>
      </c>
    </row>
    <row r="7096" spans="1:14">
      <c r="A7096" s="38">
        <f>IF(Txn!$B3554="","",Txn!$B3554)</f>
        <v>0</v>
      </c>
      <c r="B7096" s="38">
        <f>IF(Txn!$B3554="","",Txn!$C3554)</f>
        <v>0</v>
      </c>
      <c r="C7096" s="39">
        <f>IF(Txn!$B3554="","","تراکنش بانکی")</f>
        <v>0</v>
      </c>
      <c r="D7096" s="38">
        <f>IF(Txn!$B3554="","",IF(IF(Txn!$U3554="TRF",Txn!$Y3554,Txn!$Z3554)="","",IF(Txn!$U3554="TRF",Txn!$Y3554,Txn!$Z3554)))</f>
        <v>0</v>
      </c>
      <c r="E7096" s="39">
        <f>IF($D7096="","",IFERROR(VLOOKUP($D7096,AcctTbl,2,0),""))</f>
        <v>0</v>
      </c>
      <c r="F7096" s="39">
        <f>IF($D7096="","",IFERROR(VLOOKUP($D7096,AcctTbl,3,0),""))</f>
        <v>0</v>
      </c>
      <c r="G7096" s="39">
        <f>IF(Txn!$B3554="","",Txn!$D3554)</f>
        <v>0</v>
      </c>
      <c r="H7096" s="38">
        <f>IF(Txn!$B3554="","",Txn!$E3554)</f>
        <v>0</v>
      </c>
      <c r="I7096" s="40">
        <f>IF(Txn!$B3554="",0,Txn!$Q3554)</f>
        <v>0</v>
      </c>
      <c r="J7096" s="40">
        <f>IF(Txn!$B3554="",0,Txn!$R3554)</f>
        <v>0</v>
      </c>
      <c r="K7096" s="41">
        <f>IF($A7096="","",IFERROR(VALUE(MID($A7096,6,2)),""))</f>
        <v>0</v>
      </c>
      <c r="L7096" s="39">
        <f>IF(Txn!$K3554="","","طرف مقابل — "&amp;Txn!$K3554)</f>
        <v>0</v>
      </c>
      <c r="N7096" s="42">
        <f>IF($D7096="",0,COUNTIF(BankAccts,$D7096))</f>
        <v>0</v>
      </c>
    </row>
    <row r="7097" spans="1:14">
      <c r="A7097" s="38">
        <f>IF(Txn!$B3555="","",Txn!$B3555)</f>
        <v>0</v>
      </c>
      <c r="B7097" s="38">
        <f>IF(Txn!$B3555="","",Txn!$C3555)</f>
        <v>0</v>
      </c>
      <c r="C7097" s="39">
        <f>IF(Txn!$B3555="","","تراکنش بانکی")</f>
        <v>0</v>
      </c>
      <c r="D7097" s="38">
        <f>IF(Txn!$B3555="","",IF(Txn!$X3555="","",Txn!$X3555))</f>
        <v>0</v>
      </c>
      <c r="E7097" s="39">
        <f>IF($D7097="","",IFERROR(VLOOKUP($D7097,AcctTbl,2,0),""))</f>
        <v>0</v>
      </c>
      <c r="F7097" s="39">
        <f>IF($D7097="","",IFERROR(VLOOKUP($D7097,AcctTbl,3,0),""))</f>
        <v>0</v>
      </c>
      <c r="G7097" s="39">
        <f>IF(Txn!$B3555="","",Txn!$D3555)</f>
        <v>0</v>
      </c>
      <c r="H7097" s="38">
        <f>IF(Txn!$B3555="","",Txn!$E3555)</f>
        <v>0</v>
      </c>
      <c r="I7097" s="40">
        <f>IF(Txn!$B3555="",0,Txn!$O3555)</f>
        <v>0</v>
      </c>
      <c r="J7097" s="40">
        <f>IF(Txn!$B3555="",0,Txn!$P3555)</f>
        <v>0</v>
      </c>
      <c r="K7097" s="41">
        <f>IF($A7097="","",IFERROR(VALUE(MID($A7097,6,2)),""))</f>
        <v>0</v>
      </c>
      <c r="L7097" s="39">
        <f>IF(Txn!$K3555="","",Txn!$K3555)</f>
        <v>0</v>
      </c>
      <c r="N7097" s="42">
        <f>IF($D7097="",0,COUNTIF(BankAccts,$D7097))</f>
        <v>0</v>
      </c>
    </row>
    <row r="7098" spans="1:14">
      <c r="A7098" s="38">
        <f>IF(Txn!$B3555="","",Txn!$B3555)</f>
        <v>0</v>
      </c>
      <c r="B7098" s="38">
        <f>IF(Txn!$B3555="","",Txn!$C3555)</f>
        <v>0</v>
      </c>
      <c r="C7098" s="39">
        <f>IF(Txn!$B3555="","","تراکنش بانکی")</f>
        <v>0</v>
      </c>
      <c r="D7098" s="38">
        <f>IF(Txn!$B3555="","",IF(IF(Txn!$U3555="TRF",Txn!$Y3555,Txn!$Z3555)="","",IF(Txn!$U3555="TRF",Txn!$Y3555,Txn!$Z3555)))</f>
        <v>0</v>
      </c>
      <c r="E7098" s="39">
        <f>IF($D7098="","",IFERROR(VLOOKUP($D7098,AcctTbl,2,0),""))</f>
        <v>0</v>
      </c>
      <c r="F7098" s="39">
        <f>IF($D7098="","",IFERROR(VLOOKUP($D7098,AcctTbl,3,0),""))</f>
        <v>0</v>
      </c>
      <c r="G7098" s="39">
        <f>IF(Txn!$B3555="","",Txn!$D3555)</f>
        <v>0</v>
      </c>
      <c r="H7098" s="38">
        <f>IF(Txn!$B3555="","",Txn!$E3555)</f>
        <v>0</v>
      </c>
      <c r="I7098" s="40">
        <f>IF(Txn!$B3555="",0,Txn!$Q3555)</f>
        <v>0</v>
      </c>
      <c r="J7098" s="40">
        <f>IF(Txn!$B3555="",0,Txn!$R3555)</f>
        <v>0</v>
      </c>
      <c r="K7098" s="41">
        <f>IF($A7098="","",IFERROR(VALUE(MID($A7098,6,2)),""))</f>
        <v>0</v>
      </c>
      <c r="L7098" s="39">
        <f>IF(Txn!$K3555="","","طرف مقابل — "&amp;Txn!$K3555)</f>
        <v>0</v>
      </c>
      <c r="N7098" s="42">
        <f>IF($D7098="",0,COUNTIF(BankAccts,$D7098))</f>
        <v>0</v>
      </c>
    </row>
    <row r="7099" spans="1:14">
      <c r="A7099" s="38">
        <f>IF(Txn!$B3556="","",Txn!$B3556)</f>
        <v>0</v>
      </c>
      <c r="B7099" s="38">
        <f>IF(Txn!$B3556="","",Txn!$C3556)</f>
        <v>0</v>
      </c>
      <c r="C7099" s="39">
        <f>IF(Txn!$B3556="","","تراکنش بانکی")</f>
        <v>0</v>
      </c>
      <c r="D7099" s="38">
        <f>IF(Txn!$B3556="","",IF(Txn!$X3556="","",Txn!$X3556))</f>
        <v>0</v>
      </c>
      <c r="E7099" s="39">
        <f>IF($D7099="","",IFERROR(VLOOKUP($D7099,AcctTbl,2,0),""))</f>
        <v>0</v>
      </c>
      <c r="F7099" s="39">
        <f>IF($D7099="","",IFERROR(VLOOKUP($D7099,AcctTbl,3,0),""))</f>
        <v>0</v>
      </c>
      <c r="G7099" s="39">
        <f>IF(Txn!$B3556="","",Txn!$D3556)</f>
        <v>0</v>
      </c>
      <c r="H7099" s="38">
        <f>IF(Txn!$B3556="","",Txn!$E3556)</f>
        <v>0</v>
      </c>
      <c r="I7099" s="40">
        <f>IF(Txn!$B3556="",0,Txn!$O3556)</f>
        <v>0</v>
      </c>
      <c r="J7099" s="40">
        <f>IF(Txn!$B3556="",0,Txn!$P3556)</f>
        <v>0</v>
      </c>
      <c r="K7099" s="41">
        <f>IF($A7099="","",IFERROR(VALUE(MID($A7099,6,2)),""))</f>
        <v>0</v>
      </c>
      <c r="L7099" s="39">
        <f>IF(Txn!$K3556="","",Txn!$K3556)</f>
        <v>0</v>
      </c>
      <c r="N7099" s="42">
        <f>IF($D7099="",0,COUNTIF(BankAccts,$D7099))</f>
        <v>0</v>
      </c>
    </row>
    <row r="7100" spans="1:14">
      <c r="A7100" s="38">
        <f>IF(Txn!$B3556="","",Txn!$B3556)</f>
        <v>0</v>
      </c>
      <c r="B7100" s="38">
        <f>IF(Txn!$B3556="","",Txn!$C3556)</f>
        <v>0</v>
      </c>
      <c r="C7100" s="39">
        <f>IF(Txn!$B3556="","","تراکنش بانکی")</f>
        <v>0</v>
      </c>
      <c r="D7100" s="38">
        <f>IF(Txn!$B3556="","",IF(IF(Txn!$U3556="TRF",Txn!$Y3556,Txn!$Z3556)="","",IF(Txn!$U3556="TRF",Txn!$Y3556,Txn!$Z3556)))</f>
        <v>0</v>
      </c>
      <c r="E7100" s="39">
        <f>IF($D7100="","",IFERROR(VLOOKUP($D7100,AcctTbl,2,0),""))</f>
        <v>0</v>
      </c>
      <c r="F7100" s="39">
        <f>IF($D7100="","",IFERROR(VLOOKUP($D7100,AcctTbl,3,0),""))</f>
        <v>0</v>
      </c>
      <c r="G7100" s="39">
        <f>IF(Txn!$B3556="","",Txn!$D3556)</f>
        <v>0</v>
      </c>
      <c r="H7100" s="38">
        <f>IF(Txn!$B3556="","",Txn!$E3556)</f>
        <v>0</v>
      </c>
      <c r="I7100" s="40">
        <f>IF(Txn!$B3556="",0,Txn!$Q3556)</f>
        <v>0</v>
      </c>
      <c r="J7100" s="40">
        <f>IF(Txn!$B3556="",0,Txn!$R3556)</f>
        <v>0</v>
      </c>
      <c r="K7100" s="41">
        <f>IF($A7100="","",IFERROR(VALUE(MID($A7100,6,2)),""))</f>
        <v>0</v>
      </c>
      <c r="L7100" s="39">
        <f>IF(Txn!$K3556="","","طرف مقابل — "&amp;Txn!$K3556)</f>
        <v>0</v>
      </c>
      <c r="N7100" s="42">
        <f>IF($D7100="",0,COUNTIF(BankAccts,$D7100))</f>
        <v>0</v>
      </c>
    </row>
    <row r="7101" spans="1:14">
      <c r="A7101" s="38">
        <f>IF(Txn!$B3557="","",Txn!$B3557)</f>
        <v>0</v>
      </c>
      <c r="B7101" s="38">
        <f>IF(Txn!$B3557="","",Txn!$C3557)</f>
        <v>0</v>
      </c>
      <c r="C7101" s="39">
        <f>IF(Txn!$B3557="","","تراکنش بانکی")</f>
        <v>0</v>
      </c>
      <c r="D7101" s="38">
        <f>IF(Txn!$B3557="","",IF(Txn!$X3557="","",Txn!$X3557))</f>
        <v>0</v>
      </c>
      <c r="E7101" s="39">
        <f>IF($D7101="","",IFERROR(VLOOKUP($D7101,AcctTbl,2,0),""))</f>
        <v>0</v>
      </c>
      <c r="F7101" s="39">
        <f>IF($D7101="","",IFERROR(VLOOKUP($D7101,AcctTbl,3,0),""))</f>
        <v>0</v>
      </c>
      <c r="G7101" s="39">
        <f>IF(Txn!$B3557="","",Txn!$D3557)</f>
        <v>0</v>
      </c>
      <c r="H7101" s="38">
        <f>IF(Txn!$B3557="","",Txn!$E3557)</f>
        <v>0</v>
      </c>
      <c r="I7101" s="40">
        <f>IF(Txn!$B3557="",0,Txn!$O3557)</f>
        <v>0</v>
      </c>
      <c r="J7101" s="40">
        <f>IF(Txn!$B3557="",0,Txn!$P3557)</f>
        <v>0</v>
      </c>
      <c r="K7101" s="41">
        <f>IF($A7101="","",IFERROR(VALUE(MID($A7101,6,2)),""))</f>
        <v>0</v>
      </c>
      <c r="L7101" s="39">
        <f>IF(Txn!$K3557="","",Txn!$K3557)</f>
        <v>0</v>
      </c>
      <c r="N7101" s="42">
        <f>IF($D7101="",0,COUNTIF(BankAccts,$D7101))</f>
        <v>0</v>
      </c>
    </row>
    <row r="7102" spans="1:14">
      <c r="A7102" s="38">
        <f>IF(Txn!$B3557="","",Txn!$B3557)</f>
        <v>0</v>
      </c>
      <c r="B7102" s="38">
        <f>IF(Txn!$B3557="","",Txn!$C3557)</f>
        <v>0</v>
      </c>
      <c r="C7102" s="39">
        <f>IF(Txn!$B3557="","","تراکنش بانکی")</f>
        <v>0</v>
      </c>
      <c r="D7102" s="38">
        <f>IF(Txn!$B3557="","",IF(IF(Txn!$U3557="TRF",Txn!$Y3557,Txn!$Z3557)="","",IF(Txn!$U3557="TRF",Txn!$Y3557,Txn!$Z3557)))</f>
        <v>0</v>
      </c>
      <c r="E7102" s="39">
        <f>IF($D7102="","",IFERROR(VLOOKUP($D7102,AcctTbl,2,0),""))</f>
        <v>0</v>
      </c>
      <c r="F7102" s="39">
        <f>IF($D7102="","",IFERROR(VLOOKUP($D7102,AcctTbl,3,0),""))</f>
        <v>0</v>
      </c>
      <c r="G7102" s="39">
        <f>IF(Txn!$B3557="","",Txn!$D3557)</f>
        <v>0</v>
      </c>
      <c r="H7102" s="38">
        <f>IF(Txn!$B3557="","",Txn!$E3557)</f>
        <v>0</v>
      </c>
      <c r="I7102" s="40">
        <f>IF(Txn!$B3557="",0,Txn!$Q3557)</f>
        <v>0</v>
      </c>
      <c r="J7102" s="40">
        <f>IF(Txn!$B3557="",0,Txn!$R3557)</f>
        <v>0</v>
      </c>
      <c r="K7102" s="41">
        <f>IF($A7102="","",IFERROR(VALUE(MID($A7102,6,2)),""))</f>
        <v>0</v>
      </c>
      <c r="L7102" s="39">
        <f>IF(Txn!$K3557="","","طرف مقابل — "&amp;Txn!$K3557)</f>
        <v>0</v>
      </c>
      <c r="N7102" s="42">
        <f>IF($D7102="",0,COUNTIF(BankAccts,$D7102))</f>
        <v>0</v>
      </c>
    </row>
    <row r="7103" spans="1:14">
      <c r="A7103" s="38">
        <f>IF(Txn!$B3558="","",Txn!$B3558)</f>
        <v>0</v>
      </c>
      <c r="B7103" s="38">
        <f>IF(Txn!$B3558="","",Txn!$C3558)</f>
        <v>0</v>
      </c>
      <c r="C7103" s="39">
        <f>IF(Txn!$B3558="","","تراکنش بانکی")</f>
        <v>0</v>
      </c>
      <c r="D7103" s="38">
        <f>IF(Txn!$B3558="","",IF(Txn!$X3558="","",Txn!$X3558))</f>
        <v>0</v>
      </c>
      <c r="E7103" s="39">
        <f>IF($D7103="","",IFERROR(VLOOKUP($D7103,AcctTbl,2,0),""))</f>
        <v>0</v>
      </c>
      <c r="F7103" s="39">
        <f>IF($D7103="","",IFERROR(VLOOKUP($D7103,AcctTbl,3,0),""))</f>
        <v>0</v>
      </c>
      <c r="G7103" s="39">
        <f>IF(Txn!$B3558="","",Txn!$D3558)</f>
        <v>0</v>
      </c>
      <c r="H7103" s="38">
        <f>IF(Txn!$B3558="","",Txn!$E3558)</f>
        <v>0</v>
      </c>
      <c r="I7103" s="40">
        <f>IF(Txn!$B3558="",0,Txn!$O3558)</f>
        <v>0</v>
      </c>
      <c r="J7103" s="40">
        <f>IF(Txn!$B3558="",0,Txn!$P3558)</f>
        <v>0</v>
      </c>
      <c r="K7103" s="41">
        <f>IF($A7103="","",IFERROR(VALUE(MID($A7103,6,2)),""))</f>
        <v>0</v>
      </c>
      <c r="L7103" s="39">
        <f>IF(Txn!$K3558="","",Txn!$K3558)</f>
        <v>0</v>
      </c>
      <c r="N7103" s="42">
        <f>IF($D7103="",0,COUNTIF(BankAccts,$D7103))</f>
        <v>0</v>
      </c>
    </row>
    <row r="7104" spans="1:14">
      <c r="A7104" s="38">
        <f>IF(Txn!$B3558="","",Txn!$B3558)</f>
        <v>0</v>
      </c>
      <c r="B7104" s="38">
        <f>IF(Txn!$B3558="","",Txn!$C3558)</f>
        <v>0</v>
      </c>
      <c r="C7104" s="39">
        <f>IF(Txn!$B3558="","","تراکنش بانکی")</f>
        <v>0</v>
      </c>
      <c r="D7104" s="38">
        <f>IF(Txn!$B3558="","",IF(IF(Txn!$U3558="TRF",Txn!$Y3558,Txn!$Z3558)="","",IF(Txn!$U3558="TRF",Txn!$Y3558,Txn!$Z3558)))</f>
        <v>0</v>
      </c>
      <c r="E7104" s="39">
        <f>IF($D7104="","",IFERROR(VLOOKUP($D7104,AcctTbl,2,0),""))</f>
        <v>0</v>
      </c>
      <c r="F7104" s="39">
        <f>IF($D7104="","",IFERROR(VLOOKUP($D7104,AcctTbl,3,0),""))</f>
        <v>0</v>
      </c>
      <c r="G7104" s="39">
        <f>IF(Txn!$B3558="","",Txn!$D3558)</f>
        <v>0</v>
      </c>
      <c r="H7104" s="38">
        <f>IF(Txn!$B3558="","",Txn!$E3558)</f>
        <v>0</v>
      </c>
      <c r="I7104" s="40">
        <f>IF(Txn!$B3558="",0,Txn!$Q3558)</f>
        <v>0</v>
      </c>
      <c r="J7104" s="40">
        <f>IF(Txn!$B3558="",0,Txn!$R3558)</f>
        <v>0</v>
      </c>
      <c r="K7104" s="41">
        <f>IF($A7104="","",IFERROR(VALUE(MID($A7104,6,2)),""))</f>
        <v>0</v>
      </c>
      <c r="L7104" s="39">
        <f>IF(Txn!$K3558="","","طرف مقابل — "&amp;Txn!$K3558)</f>
        <v>0</v>
      </c>
      <c r="N7104" s="42">
        <f>IF($D7104="",0,COUNTIF(BankAccts,$D7104))</f>
        <v>0</v>
      </c>
    </row>
    <row r="7105" spans="1:14">
      <c r="A7105" s="38">
        <f>IF(Txn!$B3559="","",Txn!$B3559)</f>
        <v>0</v>
      </c>
      <c r="B7105" s="38">
        <f>IF(Txn!$B3559="","",Txn!$C3559)</f>
        <v>0</v>
      </c>
      <c r="C7105" s="39">
        <f>IF(Txn!$B3559="","","تراکنش بانکی")</f>
        <v>0</v>
      </c>
      <c r="D7105" s="38">
        <f>IF(Txn!$B3559="","",IF(Txn!$X3559="","",Txn!$X3559))</f>
        <v>0</v>
      </c>
      <c r="E7105" s="39">
        <f>IF($D7105="","",IFERROR(VLOOKUP($D7105,AcctTbl,2,0),""))</f>
        <v>0</v>
      </c>
      <c r="F7105" s="39">
        <f>IF($D7105="","",IFERROR(VLOOKUP($D7105,AcctTbl,3,0),""))</f>
        <v>0</v>
      </c>
      <c r="G7105" s="39">
        <f>IF(Txn!$B3559="","",Txn!$D3559)</f>
        <v>0</v>
      </c>
      <c r="H7105" s="38">
        <f>IF(Txn!$B3559="","",Txn!$E3559)</f>
        <v>0</v>
      </c>
      <c r="I7105" s="40">
        <f>IF(Txn!$B3559="",0,Txn!$O3559)</f>
        <v>0</v>
      </c>
      <c r="J7105" s="40">
        <f>IF(Txn!$B3559="",0,Txn!$P3559)</f>
        <v>0</v>
      </c>
      <c r="K7105" s="41">
        <f>IF($A7105="","",IFERROR(VALUE(MID($A7105,6,2)),""))</f>
        <v>0</v>
      </c>
      <c r="L7105" s="39">
        <f>IF(Txn!$K3559="","",Txn!$K3559)</f>
        <v>0</v>
      </c>
      <c r="N7105" s="42">
        <f>IF($D7105="",0,COUNTIF(BankAccts,$D7105))</f>
        <v>0</v>
      </c>
    </row>
    <row r="7106" spans="1:14">
      <c r="A7106" s="38">
        <f>IF(Txn!$B3559="","",Txn!$B3559)</f>
        <v>0</v>
      </c>
      <c r="B7106" s="38">
        <f>IF(Txn!$B3559="","",Txn!$C3559)</f>
        <v>0</v>
      </c>
      <c r="C7106" s="39">
        <f>IF(Txn!$B3559="","","تراکنش بانکی")</f>
        <v>0</v>
      </c>
      <c r="D7106" s="38">
        <f>IF(Txn!$B3559="","",IF(IF(Txn!$U3559="TRF",Txn!$Y3559,Txn!$Z3559)="","",IF(Txn!$U3559="TRF",Txn!$Y3559,Txn!$Z3559)))</f>
        <v>0</v>
      </c>
      <c r="E7106" s="39">
        <f>IF($D7106="","",IFERROR(VLOOKUP($D7106,AcctTbl,2,0),""))</f>
        <v>0</v>
      </c>
      <c r="F7106" s="39">
        <f>IF($D7106="","",IFERROR(VLOOKUP($D7106,AcctTbl,3,0),""))</f>
        <v>0</v>
      </c>
      <c r="G7106" s="39">
        <f>IF(Txn!$B3559="","",Txn!$D3559)</f>
        <v>0</v>
      </c>
      <c r="H7106" s="38">
        <f>IF(Txn!$B3559="","",Txn!$E3559)</f>
        <v>0</v>
      </c>
      <c r="I7106" s="40">
        <f>IF(Txn!$B3559="",0,Txn!$Q3559)</f>
        <v>0</v>
      </c>
      <c r="J7106" s="40">
        <f>IF(Txn!$B3559="",0,Txn!$R3559)</f>
        <v>0</v>
      </c>
      <c r="K7106" s="41">
        <f>IF($A7106="","",IFERROR(VALUE(MID($A7106,6,2)),""))</f>
        <v>0</v>
      </c>
      <c r="L7106" s="39">
        <f>IF(Txn!$K3559="","","طرف مقابل — "&amp;Txn!$K3559)</f>
        <v>0</v>
      </c>
      <c r="N7106" s="42">
        <f>IF($D7106="",0,COUNTIF(BankAccts,$D7106))</f>
        <v>0</v>
      </c>
    </row>
    <row r="7107" spans="1:14">
      <c r="A7107" s="38">
        <f>IF(Txn!$B3560="","",Txn!$B3560)</f>
        <v>0</v>
      </c>
      <c r="B7107" s="38">
        <f>IF(Txn!$B3560="","",Txn!$C3560)</f>
        <v>0</v>
      </c>
      <c r="C7107" s="39">
        <f>IF(Txn!$B3560="","","تراکنش بانکی")</f>
        <v>0</v>
      </c>
      <c r="D7107" s="38">
        <f>IF(Txn!$B3560="","",IF(Txn!$X3560="","",Txn!$X3560))</f>
        <v>0</v>
      </c>
      <c r="E7107" s="39">
        <f>IF($D7107="","",IFERROR(VLOOKUP($D7107,AcctTbl,2,0),""))</f>
        <v>0</v>
      </c>
      <c r="F7107" s="39">
        <f>IF($D7107="","",IFERROR(VLOOKUP($D7107,AcctTbl,3,0),""))</f>
        <v>0</v>
      </c>
      <c r="G7107" s="39">
        <f>IF(Txn!$B3560="","",Txn!$D3560)</f>
        <v>0</v>
      </c>
      <c r="H7107" s="38">
        <f>IF(Txn!$B3560="","",Txn!$E3560)</f>
        <v>0</v>
      </c>
      <c r="I7107" s="40">
        <f>IF(Txn!$B3560="",0,Txn!$O3560)</f>
        <v>0</v>
      </c>
      <c r="J7107" s="40">
        <f>IF(Txn!$B3560="",0,Txn!$P3560)</f>
        <v>0</v>
      </c>
      <c r="K7107" s="41">
        <f>IF($A7107="","",IFERROR(VALUE(MID($A7107,6,2)),""))</f>
        <v>0</v>
      </c>
      <c r="L7107" s="39">
        <f>IF(Txn!$K3560="","",Txn!$K3560)</f>
        <v>0</v>
      </c>
      <c r="N7107" s="42">
        <f>IF($D7107="",0,COUNTIF(BankAccts,$D7107))</f>
        <v>0</v>
      </c>
    </row>
    <row r="7108" spans="1:14">
      <c r="A7108" s="38">
        <f>IF(Txn!$B3560="","",Txn!$B3560)</f>
        <v>0</v>
      </c>
      <c r="B7108" s="38">
        <f>IF(Txn!$B3560="","",Txn!$C3560)</f>
        <v>0</v>
      </c>
      <c r="C7108" s="39">
        <f>IF(Txn!$B3560="","","تراکنش بانکی")</f>
        <v>0</v>
      </c>
      <c r="D7108" s="38">
        <f>IF(Txn!$B3560="","",IF(IF(Txn!$U3560="TRF",Txn!$Y3560,Txn!$Z3560)="","",IF(Txn!$U3560="TRF",Txn!$Y3560,Txn!$Z3560)))</f>
        <v>0</v>
      </c>
      <c r="E7108" s="39">
        <f>IF($D7108="","",IFERROR(VLOOKUP($D7108,AcctTbl,2,0),""))</f>
        <v>0</v>
      </c>
      <c r="F7108" s="39">
        <f>IF($D7108="","",IFERROR(VLOOKUP($D7108,AcctTbl,3,0),""))</f>
        <v>0</v>
      </c>
      <c r="G7108" s="39">
        <f>IF(Txn!$B3560="","",Txn!$D3560)</f>
        <v>0</v>
      </c>
      <c r="H7108" s="38">
        <f>IF(Txn!$B3560="","",Txn!$E3560)</f>
        <v>0</v>
      </c>
      <c r="I7108" s="40">
        <f>IF(Txn!$B3560="",0,Txn!$Q3560)</f>
        <v>0</v>
      </c>
      <c r="J7108" s="40">
        <f>IF(Txn!$B3560="",0,Txn!$R3560)</f>
        <v>0</v>
      </c>
      <c r="K7108" s="41">
        <f>IF($A7108="","",IFERROR(VALUE(MID($A7108,6,2)),""))</f>
        <v>0</v>
      </c>
      <c r="L7108" s="39">
        <f>IF(Txn!$K3560="","","طرف مقابل — "&amp;Txn!$K3560)</f>
        <v>0</v>
      </c>
      <c r="N7108" s="42">
        <f>IF($D7108="",0,COUNTIF(BankAccts,$D7108))</f>
        <v>0</v>
      </c>
    </row>
    <row r="7109" spans="1:14">
      <c r="A7109" s="38">
        <f>IF(Txn!$B3561="","",Txn!$B3561)</f>
        <v>0</v>
      </c>
      <c r="B7109" s="38">
        <f>IF(Txn!$B3561="","",Txn!$C3561)</f>
        <v>0</v>
      </c>
      <c r="C7109" s="39">
        <f>IF(Txn!$B3561="","","تراکنش بانکی")</f>
        <v>0</v>
      </c>
      <c r="D7109" s="38">
        <f>IF(Txn!$B3561="","",IF(Txn!$X3561="","",Txn!$X3561))</f>
        <v>0</v>
      </c>
      <c r="E7109" s="39">
        <f>IF($D7109="","",IFERROR(VLOOKUP($D7109,AcctTbl,2,0),""))</f>
        <v>0</v>
      </c>
      <c r="F7109" s="39">
        <f>IF($D7109="","",IFERROR(VLOOKUP($D7109,AcctTbl,3,0),""))</f>
        <v>0</v>
      </c>
      <c r="G7109" s="39">
        <f>IF(Txn!$B3561="","",Txn!$D3561)</f>
        <v>0</v>
      </c>
      <c r="H7109" s="38">
        <f>IF(Txn!$B3561="","",Txn!$E3561)</f>
        <v>0</v>
      </c>
      <c r="I7109" s="40">
        <f>IF(Txn!$B3561="",0,Txn!$O3561)</f>
        <v>0</v>
      </c>
      <c r="J7109" s="40">
        <f>IF(Txn!$B3561="",0,Txn!$P3561)</f>
        <v>0</v>
      </c>
      <c r="K7109" s="41">
        <f>IF($A7109="","",IFERROR(VALUE(MID($A7109,6,2)),""))</f>
        <v>0</v>
      </c>
      <c r="L7109" s="39">
        <f>IF(Txn!$K3561="","",Txn!$K3561)</f>
        <v>0</v>
      </c>
      <c r="N7109" s="42">
        <f>IF($D7109="",0,COUNTIF(BankAccts,$D7109))</f>
        <v>0</v>
      </c>
    </row>
    <row r="7110" spans="1:14">
      <c r="A7110" s="38">
        <f>IF(Txn!$B3561="","",Txn!$B3561)</f>
        <v>0</v>
      </c>
      <c r="B7110" s="38">
        <f>IF(Txn!$B3561="","",Txn!$C3561)</f>
        <v>0</v>
      </c>
      <c r="C7110" s="39">
        <f>IF(Txn!$B3561="","","تراکنش بانکی")</f>
        <v>0</v>
      </c>
      <c r="D7110" s="38">
        <f>IF(Txn!$B3561="","",IF(IF(Txn!$U3561="TRF",Txn!$Y3561,Txn!$Z3561)="","",IF(Txn!$U3561="TRF",Txn!$Y3561,Txn!$Z3561)))</f>
        <v>0</v>
      </c>
      <c r="E7110" s="39">
        <f>IF($D7110="","",IFERROR(VLOOKUP($D7110,AcctTbl,2,0),""))</f>
        <v>0</v>
      </c>
      <c r="F7110" s="39">
        <f>IF($D7110="","",IFERROR(VLOOKUP($D7110,AcctTbl,3,0),""))</f>
        <v>0</v>
      </c>
      <c r="G7110" s="39">
        <f>IF(Txn!$B3561="","",Txn!$D3561)</f>
        <v>0</v>
      </c>
      <c r="H7110" s="38">
        <f>IF(Txn!$B3561="","",Txn!$E3561)</f>
        <v>0</v>
      </c>
      <c r="I7110" s="40">
        <f>IF(Txn!$B3561="",0,Txn!$Q3561)</f>
        <v>0</v>
      </c>
      <c r="J7110" s="40">
        <f>IF(Txn!$B3561="",0,Txn!$R3561)</f>
        <v>0</v>
      </c>
      <c r="K7110" s="41">
        <f>IF($A7110="","",IFERROR(VALUE(MID($A7110,6,2)),""))</f>
        <v>0</v>
      </c>
      <c r="L7110" s="39">
        <f>IF(Txn!$K3561="","","طرف مقابل — "&amp;Txn!$K3561)</f>
        <v>0</v>
      </c>
      <c r="N7110" s="42">
        <f>IF($D7110="",0,COUNTIF(BankAccts,$D7110))</f>
        <v>0</v>
      </c>
    </row>
    <row r="7111" spans="1:14">
      <c r="A7111" s="38">
        <f>IF(Txn!$B3562="","",Txn!$B3562)</f>
        <v>0</v>
      </c>
      <c r="B7111" s="38">
        <f>IF(Txn!$B3562="","",Txn!$C3562)</f>
        <v>0</v>
      </c>
      <c r="C7111" s="39">
        <f>IF(Txn!$B3562="","","تراکنش بانکی")</f>
        <v>0</v>
      </c>
      <c r="D7111" s="38">
        <f>IF(Txn!$B3562="","",IF(Txn!$X3562="","",Txn!$X3562))</f>
        <v>0</v>
      </c>
      <c r="E7111" s="39">
        <f>IF($D7111="","",IFERROR(VLOOKUP($D7111,AcctTbl,2,0),""))</f>
        <v>0</v>
      </c>
      <c r="F7111" s="39">
        <f>IF($D7111="","",IFERROR(VLOOKUP($D7111,AcctTbl,3,0),""))</f>
        <v>0</v>
      </c>
      <c r="G7111" s="39">
        <f>IF(Txn!$B3562="","",Txn!$D3562)</f>
        <v>0</v>
      </c>
      <c r="H7111" s="38">
        <f>IF(Txn!$B3562="","",Txn!$E3562)</f>
        <v>0</v>
      </c>
      <c r="I7111" s="40">
        <f>IF(Txn!$B3562="",0,Txn!$O3562)</f>
        <v>0</v>
      </c>
      <c r="J7111" s="40">
        <f>IF(Txn!$B3562="",0,Txn!$P3562)</f>
        <v>0</v>
      </c>
      <c r="K7111" s="41">
        <f>IF($A7111="","",IFERROR(VALUE(MID($A7111,6,2)),""))</f>
        <v>0</v>
      </c>
      <c r="L7111" s="39">
        <f>IF(Txn!$K3562="","",Txn!$K3562)</f>
        <v>0</v>
      </c>
      <c r="N7111" s="42">
        <f>IF($D7111="",0,COUNTIF(BankAccts,$D7111))</f>
        <v>0</v>
      </c>
    </row>
    <row r="7112" spans="1:14">
      <c r="A7112" s="38">
        <f>IF(Txn!$B3562="","",Txn!$B3562)</f>
        <v>0</v>
      </c>
      <c r="B7112" s="38">
        <f>IF(Txn!$B3562="","",Txn!$C3562)</f>
        <v>0</v>
      </c>
      <c r="C7112" s="39">
        <f>IF(Txn!$B3562="","","تراکنش بانکی")</f>
        <v>0</v>
      </c>
      <c r="D7112" s="38">
        <f>IF(Txn!$B3562="","",IF(IF(Txn!$U3562="TRF",Txn!$Y3562,Txn!$Z3562)="","",IF(Txn!$U3562="TRF",Txn!$Y3562,Txn!$Z3562)))</f>
        <v>0</v>
      </c>
      <c r="E7112" s="39">
        <f>IF($D7112="","",IFERROR(VLOOKUP($D7112,AcctTbl,2,0),""))</f>
        <v>0</v>
      </c>
      <c r="F7112" s="39">
        <f>IF($D7112="","",IFERROR(VLOOKUP($D7112,AcctTbl,3,0),""))</f>
        <v>0</v>
      </c>
      <c r="G7112" s="39">
        <f>IF(Txn!$B3562="","",Txn!$D3562)</f>
        <v>0</v>
      </c>
      <c r="H7112" s="38">
        <f>IF(Txn!$B3562="","",Txn!$E3562)</f>
        <v>0</v>
      </c>
      <c r="I7112" s="40">
        <f>IF(Txn!$B3562="",0,Txn!$Q3562)</f>
        <v>0</v>
      </c>
      <c r="J7112" s="40">
        <f>IF(Txn!$B3562="",0,Txn!$R3562)</f>
        <v>0</v>
      </c>
      <c r="K7112" s="41">
        <f>IF($A7112="","",IFERROR(VALUE(MID($A7112,6,2)),""))</f>
        <v>0</v>
      </c>
      <c r="L7112" s="39">
        <f>IF(Txn!$K3562="","","طرف مقابل — "&amp;Txn!$K3562)</f>
        <v>0</v>
      </c>
      <c r="N7112" s="42">
        <f>IF($D7112="",0,COUNTIF(BankAccts,$D7112))</f>
        <v>0</v>
      </c>
    </row>
    <row r="7113" spans="1:14">
      <c r="A7113" s="38">
        <f>IF(Txn!$B3563="","",Txn!$B3563)</f>
        <v>0</v>
      </c>
      <c r="B7113" s="38">
        <f>IF(Txn!$B3563="","",Txn!$C3563)</f>
        <v>0</v>
      </c>
      <c r="C7113" s="39">
        <f>IF(Txn!$B3563="","","تراکنش بانکی")</f>
        <v>0</v>
      </c>
      <c r="D7113" s="38">
        <f>IF(Txn!$B3563="","",IF(Txn!$X3563="","",Txn!$X3563))</f>
        <v>0</v>
      </c>
      <c r="E7113" s="39">
        <f>IF($D7113="","",IFERROR(VLOOKUP($D7113,AcctTbl,2,0),""))</f>
        <v>0</v>
      </c>
      <c r="F7113" s="39">
        <f>IF($D7113="","",IFERROR(VLOOKUP($D7113,AcctTbl,3,0),""))</f>
        <v>0</v>
      </c>
      <c r="G7113" s="39">
        <f>IF(Txn!$B3563="","",Txn!$D3563)</f>
        <v>0</v>
      </c>
      <c r="H7113" s="38">
        <f>IF(Txn!$B3563="","",Txn!$E3563)</f>
        <v>0</v>
      </c>
      <c r="I7113" s="40">
        <f>IF(Txn!$B3563="",0,Txn!$O3563)</f>
        <v>0</v>
      </c>
      <c r="J7113" s="40">
        <f>IF(Txn!$B3563="",0,Txn!$P3563)</f>
        <v>0</v>
      </c>
      <c r="K7113" s="41">
        <f>IF($A7113="","",IFERROR(VALUE(MID($A7113,6,2)),""))</f>
        <v>0</v>
      </c>
      <c r="L7113" s="39">
        <f>IF(Txn!$K3563="","",Txn!$K3563)</f>
        <v>0</v>
      </c>
      <c r="N7113" s="42">
        <f>IF($D7113="",0,COUNTIF(BankAccts,$D7113))</f>
        <v>0</v>
      </c>
    </row>
    <row r="7114" spans="1:14">
      <c r="A7114" s="38">
        <f>IF(Txn!$B3563="","",Txn!$B3563)</f>
        <v>0</v>
      </c>
      <c r="B7114" s="38">
        <f>IF(Txn!$B3563="","",Txn!$C3563)</f>
        <v>0</v>
      </c>
      <c r="C7114" s="39">
        <f>IF(Txn!$B3563="","","تراکنش بانکی")</f>
        <v>0</v>
      </c>
      <c r="D7114" s="38">
        <f>IF(Txn!$B3563="","",IF(IF(Txn!$U3563="TRF",Txn!$Y3563,Txn!$Z3563)="","",IF(Txn!$U3563="TRF",Txn!$Y3563,Txn!$Z3563)))</f>
        <v>0</v>
      </c>
      <c r="E7114" s="39">
        <f>IF($D7114="","",IFERROR(VLOOKUP($D7114,AcctTbl,2,0),""))</f>
        <v>0</v>
      </c>
      <c r="F7114" s="39">
        <f>IF($D7114="","",IFERROR(VLOOKUP($D7114,AcctTbl,3,0),""))</f>
        <v>0</v>
      </c>
      <c r="G7114" s="39">
        <f>IF(Txn!$B3563="","",Txn!$D3563)</f>
        <v>0</v>
      </c>
      <c r="H7114" s="38">
        <f>IF(Txn!$B3563="","",Txn!$E3563)</f>
        <v>0</v>
      </c>
      <c r="I7114" s="40">
        <f>IF(Txn!$B3563="",0,Txn!$Q3563)</f>
        <v>0</v>
      </c>
      <c r="J7114" s="40">
        <f>IF(Txn!$B3563="",0,Txn!$R3563)</f>
        <v>0</v>
      </c>
      <c r="K7114" s="41">
        <f>IF($A7114="","",IFERROR(VALUE(MID($A7114,6,2)),""))</f>
        <v>0</v>
      </c>
      <c r="L7114" s="39">
        <f>IF(Txn!$K3563="","","طرف مقابل — "&amp;Txn!$K3563)</f>
        <v>0</v>
      </c>
      <c r="N7114" s="42">
        <f>IF($D7114="",0,COUNTIF(BankAccts,$D7114))</f>
        <v>0</v>
      </c>
    </row>
    <row r="7115" spans="1:14">
      <c r="A7115" s="38">
        <f>IF(Txn!$B3564="","",Txn!$B3564)</f>
        <v>0</v>
      </c>
      <c r="B7115" s="38">
        <f>IF(Txn!$B3564="","",Txn!$C3564)</f>
        <v>0</v>
      </c>
      <c r="C7115" s="39">
        <f>IF(Txn!$B3564="","","تراکنش بانکی")</f>
        <v>0</v>
      </c>
      <c r="D7115" s="38">
        <f>IF(Txn!$B3564="","",IF(Txn!$X3564="","",Txn!$X3564))</f>
        <v>0</v>
      </c>
      <c r="E7115" s="39">
        <f>IF($D7115="","",IFERROR(VLOOKUP($D7115,AcctTbl,2,0),""))</f>
        <v>0</v>
      </c>
      <c r="F7115" s="39">
        <f>IF($D7115="","",IFERROR(VLOOKUP($D7115,AcctTbl,3,0),""))</f>
        <v>0</v>
      </c>
      <c r="G7115" s="39">
        <f>IF(Txn!$B3564="","",Txn!$D3564)</f>
        <v>0</v>
      </c>
      <c r="H7115" s="38">
        <f>IF(Txn!$B3564="","",Txn!$E3564)</f>
        <v>0</v>
      </c>
      <c r="I7115" s="40">
        <f>IF(Txn!$B3564="",0,Txn!$O3564)</f>
        <v>0</v>
      </c>
      <c r="J7115" s="40">
        <f>IF(Txn!$B3564="",0,Txn!$P3564)</f>
        <v>0</v>
      </c>
      <c r="K7115" s="41">
        <f>IF($A7115="","",IFERROR(VALUE(MID($A7115,6,2)),""))</f>
        <v>0</v>
      </c>
      <c r="L7115" s="39">
        <f>IF(Txn!$K3564="","",Txn!$K3564)</f>
        <v>0</v>
      </c>
      <c r="N7115" s="42">
        <f>IF($D7115="",0,COUNTIF(BankAccts,$D7115))</f>
        <v>0</v>
      </c>
    </row>
    <row r="7116" spans="1:14">
      <c r="A7116" s="38">
        <f>IF(Txn!$B3564="","",Txn!$B3564)</f>
        <v>0</v>
      </c>
      <c r="B7116" s="38">
        <f>IF(Txn!$B3564="","",Txn!$C3564)</f>
        <v>0</v>
      </c>
      <c r="C7116" s="39">
        <f>IF(Txn!$B3564="","","تراکنش بانکی")</f>
        <v>0</v>
      </c>
      <c r="D7116" s="38">
        <f>IF(Txn!$B3564="","",IF(IF(Txn!$U3564="TRF",Txn!$Y3564,Txn!$Z3564)="","",IF(Txn!$U3564="TRF",Txn!$Y3564,Txn!$Z3564)))</f>
        <v>0</v>
      </c>
      <c r="E7116" s="39">
        <f>IF($D7116="","",IFERROR(VLOOKUP($D7116,AcctTbl,2,0),""))</f>
        <v>0</v>
      </c>
      <c r="F7116" s="39">
        <f>IF($D7116="","",IFERROR(VLOOKUP($D7116,AcctTbl,3,0),""))</f>
        <v>0</v>
      </c>
      <c r="G7116" s="39">
        <f>IF(Txn!$B3564="","",Txn!$D3564)</f>
        <v>0</v>
      </c>
      <c r="H7116" s="38">
        <f>IF(Txn!$B3564="","",Txn!$E3564)</f>
        <v>0</v>
      </c>
      <c r="I7116" s="40">
        <f>IF(Txn!$B3564="",0,Txn!$Q3564)</f>
        <v>0</v>
      </c>
      <c r="J7116" s="40">
        <f>IF(Txn!$B3564="",0,Txn!$R3564)</f>
        <v>0</v>
      </c>
      <c r="K7116" s="41">
        <f>IF($A7116="","",IFERROR(VALUE(MID($A7116,6,2)),""))</f>
        <v>0</v>
      </c>
      <c r="L7116" s="39">
        <f>IF(Txn!$K3564="","","طرف مقابل — "&amp;Txn!$K3564)</f>
        <v>0</v>
      </c>
      <c r="N7116" s="42">
        <f>IF($D7116="",0,COUNTIF(BankAccts,$D7116))</f>
        <v>0</v>
      </c>
    </row>
    <row r="7117" spans="1:14">
      <c r="A7117" s="38">
        <f>IF(Txn!$B3565="","",Txn!$B3565)</f>
        <v>0</v>
      </c>
      <c r="B7117" s="38">
        <f>IF(Txn!$B3565="","",Txn!$C3565)</f>
        <v>0</v>
      </c>
      <c r="C7117" s="39">
        <f>IF(Txn!$B3565="","","تراکنش بانکی")</f>
        <v>0</v>
      </c>
      <c r="D7117" s="38">
        <f>IF(Txn!$B3565="","",IF(Txn!$X3565="","",Txn!$X3565))</f>
        <v>0</v>
      </c>
      <c r="E7117" s="39">
        <f>IF($D7117="","",IFERROR(VLOOKUP($D7117,AcctTbl,2,0),""))</f>
        <v>0</v>
      </c>
      <c r="F7117" s="39">
        <f>IF($D7117="","",IFERROR(VLOOKUP($D7117,AcctTbl,3,0),""))</f>
        <v>0</v>
      </c>
      <c r="G7117" s="39">
        <f>IF(Txn!$B3565="","",Txn!$D3565)</f>
        <v>0</v>
      </c>
      <c r="H7117" s="38">
        <f>IF(Txn!$B3565="","",Txn!$E3565)</f>
        <v>0</v>
      </c>
      <c r="I7117" s="40">
        <f>IF(Txn!$B3565="",0,Txn!$O3565)</f>
        <v>0</v>
      </c>
      <c r="J7117" s="40">
        <f>IF(Txn!$B3565="",0,Txn!$P3565)</f>
        <v>0</v>
      </c>
      <c r="K7117" s="41">
        <f>IF($A7117="","",IFERROR(VALUE(MID($A7117,6,2)),""))</f>
        <v>0</v>
      </c>
      <c r="L7117" s="39">
        <f>IF(Txn!$K3565="","",Txn!$K3565)</f>
        <v>0</v>
      </c>
      <c r="N7117" s="42">
        <f>IF($D7117="",0,COUNTIF(BankAccts,$D7117))</f>
        <v>0</v>
      </c>
    </row>
    <row r="7118" spans="1:14">
      <c r="A7118" s="38">
        <f>IF(Txn!$B3565="","",Txn!$B3565)</f>
        <v>0</v>
      </c>
      <c r="B7118" s="38">
        <f>IF(Txn!$B3565="","",Txn!$C3565)</f>
        <v>0</v>
      </c>
      <c r="C7118" s="39">
        <f>IF(Txn!$B3565="","","تراکنش بانکی")</f>
        <v>0</v>
      </c>
      <c r="D7118" s="38">
        <f>IF(Txn!$B3565="","",IF(IF(Txn!$U3565="TRF",Txn!$Y3565,Txn!$Z3565)="","",IF(Txn!$U3565="TRF",Txn!$Y3565,Txn!$Z3565)))</f>
        <v>0</v>
      </c>
      <c r="E7118" s="39">
        <f>IF($D7118="","",IFERROR(VLOOKUP($D7118,AcctTbl,2,0),""))</f>
        <v>0</v>
      </c>
      <c r="F7118" s="39">
        <f>IF($D7118="","",IFERROR(VLOOKUP($D7118,AcctTbl,3,0),""))</f>
        <v>0</v>
      </c>
      <c r="G7118" s="39">
        <f>IF(Txn!$B3565="","",Txn!$D3565)</f>
        <v>0</v>
      </c>
      <c r="H7118" s="38">
        <f>IF(Txn!$B3565="","",Txn!$E3565)</f>
        <v>0</v>
      </c>
      <c r="I7118" s="40">
        <f>IF(Txn!$B3565="",0,Txn!$Q3565)</f>
        <v>0</v>
      </c>
      <c r="J7118" s="40">
        <f>IF(Txn!$B3565="",0,Txn!$R3565)</f>
        <v>0</v>
      </c>
      <c r="K7118" s="41">
        <f>IF($A7118="","",IFERROR(VALUE(MID($A7118,6,2)),""))</f>
        <v>0</v>
      </c>
      <c r="L7118" s="39">
        <f>IF(Txn!$K3565="","","طرف مقابل — "&amp;Txn!$K3565)</f>
        <v>0</v>
      </c>
      <c r="N7118" s="42">
        <f>IF($D7118="",0,COUNTIF(BankAccts,$D7118))</f>
        <v>0</v>
      </c>
    </row>
    <row r="7119" spans="1:14">
      <c r="A7119" s="38">
        <f>IF(Txn!$B3566="","",Txn!$B3566)</f>
        <v>0</v>
      </c>
      <c r="B7119" s="38">
        <f>IF(Txn!$B3566="","",Txn!$C3566)</f>
        <v>0</v>
      </c>
      <c r="C7119" s="39">
        <f>IF(Txn!$B3566="","","تراکنش بانکی")</f>
        <v>0</v>
      </c>
      <c r="D7119" s="38">
        <f>IF(Txn!$B3566="","",IF(Txn!$X3566="","",Txn!$X3566))</f>
        <v>0</v>
      </c>
      <c r="E7119" s="39">
        <f>IF($D7119="","",IFERROR(VLOOKUP($D7119,AcctTbl,2,0),""))</f>
        <v>0</v>
      </c>
      <c r="F7119" s="39">
        <f>IF($D7119="","",IFERROR(VLOOKUP($D7119,AcctTbl,3,0),""))</f>
        <v>0</v>
      </c>
      <c r="G7119" s="39">
        <f>IF(Txn!$B3566="","",Txn!$D3566)</f>
        <v>0</v>
      </c>
      <c r="H7119" s="38">
        <f>IF(Txn!$B3566="","",Txn!$E3566)</f>
        <v>0</v>
      </c>
      <c r="I7119" s="40">
        <f>IF(Txn!$B3566="",0,Txn!$O3566)</f>
        <v>0</v>
      </c>
      <c r="J7119" s="40">
        <f>IF(Txn!$B3566="",0,Txn!$P3566)</f>
        <v>0</v>
      </c>
      <c r="K7119" s="41">
        <f>IF($A7119="","",IFERROR(VALUE(MID($A7119,6,2)),""))</f>
        <v>0</v>
      </c>
      <c r="L7119" s="39">
        <f>IF(Txn!$K3566="","",Txn!$K3566)</f>
        <v>0</v>
      </c>
      <c r="N7119" s="42">
        <f>IF($D7119="",0,COUNTIF(BankAccts,$D7119))</f>
        <v>0</v>
      </c>
    </row>
    <row r="7120" spans="1:14">
      <c r="A7120" s="38">
        <f>IF(Txn!$B3566="","",Txn!$B3566)</f>
        <v>0</v>
      </c>
      <c r="B7120" s="38">
        <f>IF(Txn!$B3566="","",Txn!$C3566)</f>
        <v>0</v>
      </c>
      <c r="C7120" s="39">
        <f>IF(Txn!$B3566="","","تراکنش بانکی")</f>
        <v>0</v>
      </c>
      <c r="D7120" s="38">
        <f>IF(Txn!$B3566="","",IF(IF(Txn!$U3566="TRF",Txn!$Y3566,Txn!$Z3566)="","",IF(Txn!$U3566="TRF",Txn!$Y3566,Txn!$Z3566)))</f>
        <v>0</v>
      </c>
      <c r="E7120" s="39">
        <f>IF($D7120="","",IFERROR(VLOOKUP($D7120,AcctTbl,2,0),""))</f>
        <v>0</v>
      </c>
      <c r="F7120" s="39">
        <f>IF($D7120="","",IFERROR(VLOOKUP($D7120,AcctTbl,3,0),""))</f>
        <v>0</v>
      </c>
      <c r="G7120" s="39">
        <f>IF(Txn!$B3566="","",Txn!$D3566)</f>
        <v>0</v>
      </c>
      <c r="H7120" s="38">
        <f>IF(Txn!$B3566="","",Txn!$E3566)</f>
        <v>0</v>
      </c>
      <c r="I7120" s="40">
        <f>IF(Txn!$B3566="",0,Txn!$Q3566)</f>
        <v>0</v>
      </c>
      <c r="J7120" s="40">
        <f>IF(Txn!$B3566="",0,Txn!$R3566)</f>
        <v>0</v>
      </c>
      <c r="K7120" s="41">
        <f>IF($A7120="","",IFERROR(VALUE(MID($A7120,6,2)),""))</f>
        <v>0</v>
      </c>
      <c r="L7120" s="39">
        <f>IF(Txn!$K3566="","","طرف مقابل — "&amp;Txn!$K3566)</f>
        <v>0</v>
      </c>
      <c r="N7120" s="42">
        <f>IF($D7120="",0,COUNTIF(BankAccts,$D7120))</f>
        <v>0</v>
      </c>
    </row>
    <row r="7121" spans="1:14">
      <c r="A7121" s="38">
        <f>IF(Txn!$B3567="","",Txn!$B3567)</f>
        <v>0</v>
      </c>
      <c r="B7121" s="38">
        <f>IF(Txn!$B3567="","",Txn!$C3567)</f>
        <v>0</v>
      </c>
      <c r="C7121" s="39">
        <f>IF(Txn!$B3567="","","تراکنش بانکی")</f>
        <v>0</v>
      </c>
      <c r="D7121" s="38">
        <f>IF(Txn!$B3567="","",IF(Txn!$X3567="","",Txn!$X3567))</f>
        <v>0</v>
      </c>
      <c r="E7121" s="39">
        <f>IF($D7121="","",IFERROR(VLOOKUP($D7121,AcctTbl,2,0),""))</f>
        <v>0</v>
      </c>
      <c r="F7121" s="39">
        <f>IF($D7121="","",IFERROR(VLOOKUP($D7121,AcctTbl,3,0),""))</f>
        <v>0</v>
      </c>
      <c r="G7121" s="39">
        <f>IF(Txn!$B3567="","",Txn!$D3567)</f>
        <v>0</v>
      </c>
      <c r="H7121" s="38">
        <f>IF(Txn!$B3567="","",Txn!$E3567)</f>
        <v>0</v>
      </c>
      <c r="I7121" s="40">
        <f>IF(Txn!$B3567="",0,Txn!$O3567)</f>
        <v>0</v>
      </c>
      <c r="J7121" s="40">
        <f>IF(Txn!$B3567="",0,Txn!$P3567)</f>
        <v>0</v>
      </c>
      <c r="K7121" s="41">
        <f>IF($A7121="","",IFERROR(VALUE(MID($A7121,6,2)),""))</f>
        <v>0</v>
      </c>
      <c r="L7121" s="39">
        <f>IF(Txn!$K3567="","",Txn!$K3567)</f>
        <v>0</v>
      </c>
      <c r="N7121" s="42">
        <f>IF($D7121="",0,COUNTIF(BankAccts,$D7121))</f>
        <v>0</v>
      </c>
    </row>
    <row r="7122" spans="1:14">
      <c r="A7122" s="38">
        <f>IF(Txn!$B3567="","",Txn!$B3567)</f>
        <v>0</v>
      </c>
      <c r="B7122" s="38">
        <f>IF(Txn!$B3567="","",Txn!$C3567)</f>
        <v>0</v>
      </c>
      <c r="C7122" s="39">
        <f>IF(Txn!$B3567="","","تراکنش بانکی")</f>
        <v>0</v>
      </c>
      <c r="D7122" s="38">
        <f>IF(Txn!$B3567="","",IF(IF(Txn!$U3567="TRF",Txn!$Y3567,Txn!$Z3567)="","",IF(Txn!$U3567="TRF",Txn!$Y3567,Txn!$Z3567)))</f>
        <v>0</v>
      </c>
      <c r="E7122" s="39">
        <f>IF($D7122="","",IFERROR(VLOOKUP($D7122,AcctTbl,2,0),""))</f>
        <v>0</v>
      </c>
      <c r="F7122" s="39">
        <f>IF($D7122="","",IFERROR(VLOOKUP($D7122,AcctTbl,3,0),""))</f>
        <v>0</v>
      </c>
      <c r="G7122" s="39">
        <f>IF(Txn!$B3567="","",Txn!$D3567)</f>
        <v>0</v>
      </c>
      <c r="H7122" s="38">
        <f>IF(Txn!$B3567="","",Txn!$E3567)</f>
        <v>0</v>
      </c>
      <c r="I7122" s="40">
        <f>IF(Txn!$B3567="",0,Txn!$Q3567)</f>
        <v>0</v>
      </c>
      <c r="J7122" s="40">
        <f>IF(Txn!$B3567="",0,Txn!$R3567)</f>
        <v>0</v>
      </c>
      <c r="K7122" s="41">
        <f>IF($A7122="","",IFERROR(VALUE(MID($A7122,6,2)),""))</f>
        <v>0</v>
      </c>
      <c r="L7122" s="39">
        <f>IF(Txn!$K3567="","","طرف مقابل — "&amp;Txn!$K3567)</f>
        <v>0</v>
      </c>
      <c r="N7122" s="42">
        <f>IF($D7122="",0,COUNTIF(BankAccts,$D7122))</f>
        <v>0</v>
      </c>
    </row>
    <row r="7123" spans="1:14">
      <c r="A7123" s="38">
        <f>IF(Txn!$B3568="","",Txn!$B3568)</f>
        <v>0</v>
      </c>
      <c r="B7123" s="38">
        <f>IF(Txn!$B3568="","",Txn!$C3568)</f>
        <v>0</v>
      </c>
      <c r="C7123" s="39">
        <f>IF(Txn!$B3568="","","تراکنش بانکی")</f>
        <v>0</v>
      </c>
      <c r="D7123" s="38">
        <f>IF(Txn!$B3568="","",IF(Txn!$X3568="","",Txn!$X3568))</f>
        <v>0</v>
      </c>
      <c r="E7123" s="39">
        <f>IF($D7123="","",IFERROR(VLOOKUP($D7123,AcctTbl,2,0),""))</f>
        <v>0</v>
      </c>
      <c r="F7123" s="39">
        <f>IF($D7123="","",IFERROR(VLOOKUP($D7123,AcctTbl,3,0),""))</f>
        <v>0</v>
      </c>
      <c r="G7123" s="39">
        <f>IF(Txn!$B3568="","",Txn!$D3568)</f>
        <v>0</v>
      </c>
      <c r="H7123" s="38">
        <f>IF(Txn!$B3568="","",Txn!$E3568)</f>
        <v>0</v>
      </c>
      <c r="I7123" s="40">
        <f>IF(Txn!$B3568="",0,Txn!$O3568)</f>
        <v>0</v>
      </c>
      <c r="J7123" s="40">
        <f>IF(Txn!$B3568="",0,Txn!$P3568)</f>
        <v>0</v>
      </c>
      <c r="K7123" s="41">
        <f>IF($A7123="","",IFERROR(VALUE(MID($A7123,6,2)),""))</f>
        <v>0</v>
      </c>
      <c r="L7123" s="39">
        <f>IF(Txn!$K3568="","",Txn!$K3568)</f>
        <v>0</v>
      </c>
      <c r="N7123" s="42">
        <f>IF($D7123="",0,COUNTIF(BankAccts,$D7123))</f>
        <v>0</v>
      </c>
    </row>
    <row r="7124" spans="1:14">
      <c r="A7124" s="38">
        <f>IF(Txn!$B3568="","",Txn!$B3568)</f>
        <v>0</v>
      </c>
      <c r="B7124" s="38">
        <f>IF(Txn!$B3568="","",Txn!$C3568)</f>
        <v>0</v>
      </c>
      <c r="C7124" s="39">
        <f>IF(Txn!$B3568="","","تراکنش بانکی")</f>
        <v>0</v>
      </c>
      <c r="D7124" s="38">
        <f>IF(Txn!$B3568="","",IF(IF(Txn!$U3568="TRF",Txn!$Y3568,Txn!$Z3568)="","",IF(Txn!$U3568="TRF",Txn!$Y3568,Txn!$Z3568)))</f>
        <v>0</v>
      </c>
      <c r="E7124" s="39">
        <f>IF($D7124="","",IFERROR(VLOOKUP($D7124,AcctTbl,2,0),""))</f>
        <v>0</v>
      </c>
      <c r="F7124" s="39">
        <f>IF($D7124="","",IFERROR(VLOOKUP($D7124,AcctTbl,3,0),""))</f>
        <v>0</v>
      </c>
      <c r="G7124" s="39">
        <f>IF(Txn!$B3568="","",Txn!$D3568)</f>
        <v>0</v>
      </c>
      <c r="H7124" s="38">
        <f>IF(Txn!$B3568="","",Txn!$E3568)</f>
        <v>0</v>
      </c>
      <c r="I7124" s="40">
        <f>IF(Txn!$B3568="",0,Txn!$Q3568)</f>
        <v>0</v>
      </c>
      <c r="J7124" s="40">
        <f>IF(Txn!$B3568="",0,Txn!$R3568)</f>
        <v>0</v>
      </c>
      <c r="K7124" s="41">
        <f>IF($A7124="","",IFERROR(VALUE(MID($A7124,6,2)),""))</f>
        <v>0</v>
      </c>
      <c r="L7124" s="39">
        <f>IF(Txn!$K3568="","","طرف مقابل — "&amp;Txn!$K3568)</f>
        <v>0</v>
      </c>
      <c r="N7124" s="42">
        <f>IF($D7124="",0,COUNTIF(BankAccts,$D7124))</f>
        <v>0</v>
      </c>
    </row>
    <row r="7125" spans="1:14">
      <c r="A7125" s="38">
        <f>IF(Txn!$B3569="","",Txn!$B3569)</f>
        <v>0</v>
      </c>
      <c r="B7125" s="38">
        <f>IF(Txn!$B3569="","",Txn!$C3569)</f>
        <v>0</v>
      </c>
      <c r="C7125" s="39">
        <f>IF(Txn!$B3569="","","تراکنش بانکی")</f>
        <v>0</v>
      </c>
      <c r="D7125" s="38">
        <f>IF(Txn!$B3569="","",IF(Txn!$X3569="","",Txn!$X3569))</f>
        <v>0</v>
      </c>
      <c r="E7125" s="39">
        <f>IF($D7125="","",IFERROR(VLOOKUP($D7125,AcctTbl,2,0),""))</f>
        <v>0</v>
      </c>
      <c r="F7125" s="39">
        <f>IF($D7125="","",IFERROR(VLOOKUP($D7125,AcctTbl,3,0),""))</f>
        <v>0</v>
      </c>
      <c r="G7125" s="39">
        <f>IF(Txn!$B3569="","",Txn!$D3569)</f>
        <v>0</v>
      </c>
      <c r="H7125" s="38">
        <f>IF(Txn!$B3569="","",Txn!$E3569)</f>
        <v>0</v>
      </c>
      <c r="I7125" s="40">
        <f>IF(Txn!$B3569="",0,Txn!$O3569)</f>
        <v>0</v>
      </c>
      <c r="J7125" s="40">
        <f>IF(Txn!$B3569="",0,Txn!$P3569)</f>
        <v>0</v>
      </c>
      <c r="K7125" s="41">
        <f>IF($A7125="","",IFERROR(VALUE(MID($A7125,6,2)),""))</f>
        <v>0</v>
      </c>
      <c r="L7125" s="39">
        <f>IF(Txn!$K3569="","",Txn!$K3569)</f>
        <v>0</v>
      </c>
      <c r="N7125" s="42">
        <f>IF($D7125="",0,COUNTIF(BankAccts,$D7125))</f>
        <v>0</v>
      </c>
    </row>
    <row r="7126" spans="1:14">
      <c r="A7126" s="38">
        <f>IF(Txn!$B3569="","",Txn!$B3569)</f>
        <v>0</v>
      </c>
      <c r="B7126" s="38">
        <f>IF(Txn!$B3569="","",Txn!$C3569)</f>
        <v>0</v>
      </c>
      <c r="C7126" s="39">
        <f>IF(Txn!$B3569="","","تراکنش بانکی")</f>
        <v>0</v>
      </c>
      <c r="D7126" s="38">
        <f>IF(Txn!$B3569="","",IF(IF(Txn!$U3569="TRF",Txn!$Y3569,Txn!$Z3569)="","",IF(Txn!$U3569="TRF",Txn!$Y3569,Txn!$Z3569)))</f>
        <v>0</v>
      </c>
      <c r="E7126" s="39">
        <f>IF($D7126="","",IFERROR(VLOOKUP($D7126,AcctTbl,2,0),""))</f>
        <v>0</v>
      </c>
      <c r="F7126" s="39">
        <f>IF($D7126="","",IFERROR(VLOOKUP($D7126,AcctTbl,3,0),""))</f>
        <v>0</v>
      </c>
      <c r="G7126" s="39">
        <f>IF(Txn!$B3569="","",Txn!$D3569)</f>
        <v>0</v>
      </c>
      <c r="H7126" s="38">
        <f>IF(Txn!$B3569="","",Txn!$E3569)</f>
        <v>0</v>
      </c>
      <c r="I7126" s="40">
        <f>IF(Txn!$B3569="",0,Txn!$Q3569)</f>
        <v>0</v>
      </c>
      <c r="J7126" s="40">
        <f>IF(Txn!$B3569="",0,Txn!$R3569)</f>
        <v>0</v>
      </c>
      <c r="K7126" s="41">
        <f>IF($A7126="","",IFERROR(VALUE(MID($A7126,6,2)),""))</f>
        <v>0</v>
      </c>
      <c r="L7126" s="39">
        <f>IF(Txn!$K3569="","","طرف مقابل — "&amp;Txn!$K3569)</f>
        <v>0</v>
      </c>
      <c r="N7126" s="42">
        <f>IF($D7126="",0,COUNTIF(BankAccts,$D7126))</f>
        <v>0</v>
      </c>
    </row>
    <row r="7127" spans="1:14">
      <c r="A7127" s="38">
        <f>IF(Txn!$B3570="","",Txn!$B3570)</f>
        <v>0</v>
      </c>
      <c r="B7127" s="38">
        <f>IF(Txn!$B3570="","",Txn!$C3570)</f>
        <v>0</v>
      </c>
      <c r="C7127" s="39">
        <f>IF(Txn!$B3570="","","تراکنش بانکی")</f>
        <v>0</v>
      </c>
      <c r="D7127" s="38">
        <f>IF(Txn!$B3570="","",IF(Txn!$X3570="","",Txn!$X3570))</f>
        <v>0</v>
      </c>
      <c r="E7127" s="39">
        <f>IF($D7127="","",IFERROR(VLOOKUP($D7127,AcctTbl,2,0),""))</f>
        <v>0</v>
      </c>
      <c r="F7127" s="39">
        <f>IF($D7127="","",IFERROR(VLOOKUP($D7127,AcctTbl,3,0),""))</f>
        <v>0</v>
      </c>
      <c r="G7127" s="39">
        <f>IF(Txn!$B3570="","",Txn!$D3570)</f>
        <v>0</v>
      </c>
      <c r="H7127" s="38">
        <f>IF(Txn!$B3570="","",Txn!$E3570)</f>
        <v>0</v>
      </c>
      <c r="I7127" s="40">
        <f>IF(Txn!$B3570="",0,Txn!$O3570)</f>
        <v>0</v>
      </c>
      <c r="J7127" s="40">
        <f>IF(Txn!$B3570="",0,Txn!$P3570)</f>
        <v>0</v>
      </c>
      <c r="K7127" s="41">
        <f>IF($A7127="","",IFERROR(VALUE(MID($A7127,6,2)),""))</f>
        <v>0</v>
      </c>
      <c r="L7127" s="39">
        <f>IF(Txn!$K3570="","",Txn!$K3570)</f>
        <v>0</v>
      </c>
      <c r="N7127" s="42">
        <f>IF($D7127="",0,COUNTIF(BankAccts,$D7127))</f>
        <v>0</v>
      </c>
    </row>
    <row r="7128" spans="1:14">
      <c r="A7128" s="38">
        <f>IF(Txn!$B3570="","",Txn!$B3570)</f>
        <v>0</v>
      </c>
      <c r="B7128" s="38">
        <f>IF(Txn!$B3570="","",Txn!$C3570)</f>
        <v>0</v>
      </c>
      <c r="C7128" s="39">
        <f>IF(Txn!$B3570="","","تراکنش بانکی")</f>
        <v>0</v>
      </c>
      <c r="D7128" s="38">
        <f>IF(Txn!$B3570="","",IF(IF(Txn!$U3570="TRF",Txn!$Y3570,Txn!$Z3570)="","",IF(Txn!$U3570="TRF",Txn!$Y3570,Txn!$Z3570)))</f>
        <v>0</v>
      </c>
      <c r="E7128" s="39">
        <f>IF($D7128="","",IFERROR(VLOOKUP($D7128,AcctTbl,2,0),""))</f>
        <v>0</v>
      </c>
      <c r="F7128" s="39">
        <f>IF($D7128="","",IFERROR(VLOOKUP($D7128,AcctTbl,3,0),""))</f>
        <v>0</v>
      </c>
      <c r="G7128" s="39">
        <f>IF(Txn!$B3570="","",Txn!$D3570)</f>
        <v>0</v>
      </c>
      <c r="H7128" s="38">
        <f>IF(Txn!$B3570="","",Txn!$E3570)</f>
        <v>0</v>
      </c>
      <c r="I7128" s="40">
        <f>IF(Txn!$B3570="",0,Txn!$Q3570)</f>
        <v>0</v>
      </c>
      <c r="J7128" s="40">
        <f>IF(Txn!$B3570="",0,Txn!$R3570)</f>
        <v>0</v>
      </c>
      <c r="K7128" s="41">
        <f>IF($A7128="","",IFERROR(VALUE(MID($A7128,6,2)),""))</f>
        <v>0</v>
      </c>
      <c r="L7128" s="39">
        <f>IF(Txn!$K3570="","","طرف مقابل — "&amp;Txn!$K3570)</f>
        <v>0</v>
      </c>
      <c r="N7128" s="42">
        <f>IF($D7128="",0,COUNTIF(BankAccts,$D7128))</f>
        <v>0</v>
      </c>
    </row>
    <row r="7129" spans="1:14">
      <c r="A7129" s="38">
        <f>IF(Txn!$B3571="","",Txn!$B3571)</f>
        <v>0</v>
      </c>
      <c r="B7129" s="38">
        <f>IF(Txn!$B3571="","",Txn!$C3571)</f>
        <v>0</v>
      </c>
      <c r="C7129" s="39">
        <f>IF(Txn!$B3571="","","تراکنش بانکی")</f>
        <v>0</v>
      </c>
      <c r="D7129" s="38">
        <f>IF(Txn!$B3571="","",IF(Txn!$X3571="","",Txn!$X3571))</f>
        <v>0</v>
      </c>
      <c r="E7129" s="39">
        <f>IF($D7129="","",IFERROR(VLOOKUP($D7129,AcctTbl,2,0),""))</f>
        <v>0</v>
      </c>
      <c r="F7129" s="39">
        <f>IF($D7129="","",IFERROR(VLOOKUP($D7129,AcctTbl,3,0),""))</f>
        <v>0</v>
      </c>
      <c r="G7129" s="39">
        <f>IF(Txn!$B3571="","",Txn!$D3571)</f>
        <v>0</v>
      </c>
      <c r="H7129" s="38">
        <f>IF(Txn!$B3571="","",Txn!$E3571)</f>
        <v>0</v>
      </c>
      <c r="I7129" s="40">
        <f>IF(Txn!$B3571="",0,Txn!$O3571)</f>
        <v>0</v>
      </c>
      <c r="J7129" s="40">
        <f>IF(Txn!$B3571="",0,Txn!$P3571)</f>
        <v>0</v>
      </c>
      <c r="K7129" s="41">
        <f>IF($A7129="","",IFERROR(VALUE(MID($A7129,6,2)),""))</f>
        <v>0</v>
      </c>
      <c r="L7129" s="39">
        <f>IF(Txn!$K3571="","",Txn!$K3571)</f>
        <v>0</v>
      </c>
      <c r="N7129" s="42">
        <f>IF($D7129="",0,COUNTIF(BankAccts,$D7129))</f>
        <v>0</v>
      </c>
    </row>
    <row r="7130" spans="1:14">
      <c r="A7130" s="38">
        <f>IF(Txn!$B3571="","",Txn!$B3571)</f>
        <v>0</v>
      </c>
      <c r="B7130" s="38">
        <f>IF(Txn!$B3571="","",Txn!$C3571)</f>
        <v>0</v>
      </c>
      <c r="C7130" s="39">
        <f>IF(Txn!$B3571="","","تراکنش بانکی")</f>
        <v>0</v>
      </c>
      <c r="D7130" s="38">
        <f>IF(Txn!$B3571="","",IF(IF(Txn!$U3571="TRF",Txn!$Y3571,Txn!$Z3571)="","",IF(Txn!$U3571="TRF",Txn!$Y3571,Txn!$Z3571)))</f>
        <v>0</v>
      </c>
      <c r="E7130" s="39">
        <f>IF($D7130="","",IFERROR(VLOOKUP($D7130,AcctTbl,2,0),""))</f>
        <v>0</v>
      </c>
      <c r="F7130" s="39">
        <f>IF($D7130="","",IFERROR(VLOOKUP($D7130,AcctTbl,3,0),""))</f>
        <v>0</v>
      </c>
      <c r="G7130" s="39">
        <f>IF(Txn!$B3571="","",Txn!$D3571)</f>
        <v>0</v>
      </c>
      <c r="H7130" s="38">
        <f>IF(Txn!$B3571="","",Txn!$E3571)</f>
        <v>0</v>
      </c>
      <c r="I7130" s="40">
        <f>IF(Txn!$B3571="",0,Txn!$Q3571)</f>
        <v>0</v>
      </c>
      <c r="J7130" s="40">
        <f>IF(Txn!$B3571="",0,Txn!$R3571)</f>
        <v>0</v>
      </c>
      <c r="K7130" s="41">
        <f>IF($A7130="","",IFERROR(VALUE(MID($A7130,6,2)),""))</f>
        <v>0</v>
      </c>
      <c r="L7130" s="39">
        <f>IF(Txn!$K3571="","","طرف مقابل — "&amp;Txn!$K3571)</f>
        <v>0</v>
      </c>
      <c r="N7130" s="42">
        <f>IF($D7130="",0,COUNTIF(BankAccts,$D7130))</f>
        <v>0</v>
      </c>
    </row>
    <row r="7131" spans="1:14">
      <c r="A7131" s="38">
        <f>IF(Txn!$B3572="","",Txn!$B3572)</f>
        <v>0</v>
      </c>
      <c r="B7131" s="38">
        <f>IF(Txn!$B3572="","",Txn!$C3572)</f>
        <v>0</v>
      </c>
      <c r="C7131" s="39">
        <f>IF(Txn!$B3572="","","تراکنش بانکی")</f>
        <v>0</v>
      </c>
      <c r="D7131" s="38">
        <f>IF(Txn!$B3572="","",IF(Txn!$X3572="","",Txn!$X3572))</f>
        <v>0</v>
      </c>
      <c r="E7131" s="39">
        <f>IF($D7131="","",IFERROR(VLOOKUP($D7131,AcctTbl,2,0),""))</f>
        <v>0</v>
      </c>
      <c r="F7131" s="39">
        <f>IF($D7131="","",IFERROR(VLOOKUP($D7131,AcctTbl,3,0),""))</f>
        <v>0</v>
      </c>
      <c r="G7131" s="39">
        <f>IF(Txn!$B3572="","",Txn!$D3572)</f>
        <v>0</v>
      </c>
      <c r="H7131" s="38">
        <f>IF(Txn!$B3572="","",Txn!$E3572)</f>
        <v>0</v>
      </c>
      <c r="I7131" s="40">
        <f>IF(Txn!$B3572="",0,Txn!$O3572)</f>
        <v>0</v>
      </c>
      <c r="J7131" s="40">
        <f>IF(Txn!$B3572="",0,Txn!$P3572)</f>
        <v>0</v>
      </c>
      <c r="K7131" s="41">
        <f>IF($A7131="","",IFERROR(VALUE(MID($A7131,6,2)),""))</f>
        <v>0</v>
      </c>
      <c r="L7131" s="39">
        <f>IF(Txn!$K3572="","",Txn!$K3572)</f>
        <v>0</v>
      </c>
      <c r="N7131" s="42">
        <f>IF($D7131="",0,COUNTIF(BankAccts,$D7131))</f>
        <v>0</v>
      </c>
    </row>
    <row r="7132" spans="1:14">
      <c r="A7132" s="38">
        <f>IF(Txn!$B3572="","",Txn!$B3572)</f>
        <v>0</v>
      </c>
      <c r="B7132" s="38">
        <f>IF(Txn!$B3572="","",Txn!$C3572)</f>
        <v>0</v>
      </c>
      <c r="C7132" s="39">
        <f>IF(Txn!$B3572="","","تراکنش بانکی")</f>
        <v>0</v>
      </c>
      <c r="D7132" s="38">
        <f>IF(Txn!$B3572="","",IF(IF(Txn!$U3572="TRF",Txn!$Y3572,Txn!$Z3572)="","",IF(Txn!$U3572="TRF",Txn!$Y3572,Txn!$Z3572)))</f>
        <v>0</v>
      </c>
      <c r="E7132" s="39">
        <f>IF($D7132="","",IFERROR(VLOOKUP($D7132,AcctTbl,2,0),""))</f>
        <v>0</v>
      </c>
      <c r="F7132" s="39">
        <f>IF($D7132="","",IFERROR(VLOOKUP($D7132,AcctTbl,3,0),""))</f>
        <v>0</v>
      </c>
      <c r="G7132" s="39">
        <f>IF(Txn!$B3572="","",Txn!$D3572)</f>
        <v>0</v>
      </c>
      <c r="H7132" s="38">
        <f>IF(Txn!$B3572="","",Txn!$E3572)</f>
        <v>0</v>
      </c>
      <c r="I7132" s="40">
        <f>IF(Txn!$B3572="",0,Txn!$Q3572)</f>
        <v>0</v>
      </c>
      <c r="J7132" s="40">
        <f>IF(Txn!$B3572="",0,Txn!$R3572)</f>
        <v>0</v>
      </c>
      <c r="K7132" s="41">
        <f>IF($A7132="","",IFERROR(VALUE(MID($A7132,6,2)),""))</f>
        <v>0</v>
      </c>
      <c r="L7132" s="39">
        <f>IF(Txn!$K3572="","","طرف مقابل — "&amp;Txn!$K3572)</f>
        <v>0</v>
      </c>
      <c r="N7132" s="42">
        <f>IF($D7132="",0,COUNTIF(BankAccts,$D7132))</f>
        <v>0</v>
      </c>
    </row>
    <row r="7133" spans="1:14">
      <c r="A7133" s="38">
        <f>IF(Txn!$B3573="","",Txn!$B3573)</f>
        <v>0</v>
      </c>
      <c r="B7133" s="38">
        <f>IF(Txn!$B3573="","",Txn!$C3573)</f>
        <v>0</v>
      </c>
      <c r="C7133" s="39">
        <f>IF(Txn!$B3573="","","تراکنش بانکی")</f>
        <v>0</v>
      </c>
      <c r="D7133" s="38">
        <f>IF(Txn!$B3573="","",IF(Txn!$X3573="","",Txn!$X3573))</f>
        <v>0</v>
      </c>
      <c r="E7133" s="39">
        <f>IF($D7133="","",IFERROR(VLOOKUP($D7133,AcctTbl,2,0),""))</f>
        <v>0</v>
      </c>
      <c r="F7133" s="39">
        <f>IF($D7133="","",IFERROR(VLOOKUP($D7133,AcctTbl,3,0),""))</f>
        <v>0</v>
      </c>
      <c r="G7133" s="39">
        <f>IF(Txn!$B3573="","",Txn!$D3573)</f>
        <v>0</v>
      </c>
      <c r="H7133" s="38">
        <f>IF(Txn!$B3573="","",Txn!$E3573)</f>
        <v>0</v>
      </c>
      <c r="I7133" s="40">
        <f>IF(Txn!$B3573="",0,Txn!$O3573)</f>
        <v>0</v>
      </c>
      <c r="J7133" s="40">
        <f>IF(Txn!$B3573="",0,Txn!$P3573)</f>
        <v>0</v>
      </c>
      <c r="K7133" s="41">
        <f>IF($A7133="","",IFERROR(VALUE(MID($A7133,6,2)),""))</f>
        <v>0</v>
      </c>
      <c r="L7133" s="39">
        <f>IF(Txn!$K3573="","",Txn!$K3573)</f>
        <v>0</v>
      </c>
      <c r="N7133" s="42">
        <f>IF($D7133="",0,COUNTIF(BankAccts,$D7133))</f>
        <v>0</v>
      </c>
    </row>
    <row r="7134" spans="1:14">
      <c r="A7134" s="38">
        <f>IF(Txn!$B3573="","",Txn!$B3573)</f>
        <v>0</v>
      </c>
      <c r="B7134" s="38">
        <f>IF(Txn!$B3573="","",Txn!$C3573)</f>
        <v>0</v>
      </c>
      <c r="C7134" s="39">
        <f>IF(Txn!$B3573="","","تراکنش بانکی")</f>
        <v>0</v>
      </c>
      <c r="D7134" s="38">
        <f>IF(Txn!$B3573="","",IF(IF(Txn!$U3573="TRF",Txn!$Y3573,Txn!$Z3573)="","",IF(Txn!$U3573="TRF",Txn!$Y3573,Txn!$Z3573)))</f>
        <v>0</v>
      </c>
      <c r="E7134" s="39">
        <f>IF($D7134="","",IFERROR(VLOOKUP($D7134,AcctTbl,2,0),""))</f>
        <v>0</v>
      </c>
      <c r="F7134" s="39">
        <f>IF($D7134="","",IFERROR(VLOOKUP($D7134,AcctTbl,3,0),""))</f>
        <v>0</v>
      </c>
      <c r="G7134" s="39">
        <f>IF(Txn!$B3573="","",Txn!$D3573)</f>
        <v>0</v>
      </c>
      <c r="H7134" s="38">
        <f>IF(Txn!$B3573="","",Txn!$E3573)</f>
        <v>0</v>
      </c>
      <c r="I7134" s="40">
        <f>IF(Txn!$B3573="",0,Txn!$Q3573)</f>
        <v>0</v>
      </c>
      <c r="J7134" s="40">
        <f>IF(Txn!$B3573="",0,Txn!$R3573)</f>
        <v>0</v>
      </c>
      <c r="K7134" s="41">
        <f>IF($A7134="","",IFERROR(VALUE(MID($A7134,6,2)),""))</f>
        <v>0</v>
      </c>
      <c r="L7134" s="39">
        <f>IF(Txn!$K3573="","","طرف مقابل — "&amp;Txn!$K3573)</f>
        <v>0</v>
      </c>
      <c r="N7134" s="42">
        <f>IF($D7134="",0,COUNTIF(BankAccts,$D7134))</f>
        <v>0</v>
      </c>
    </row>
    <row r="7135" spans="1:14">
      <c r="A7135" s="38">
        <f>IF(Txn!$B3574="","",Txn!$B3574)</f>
        <v>0</v>
      </c>
      <c r="B7135" s="38">
        <f>IF(Txn!$B3574="","",Txn!$C3574)</f>
        <v>0</v>
      </c>
      <c r="C7135" s="39">
        <f>IF(Txn!$B3574="","","تراکنش بانکی")</f>
        <v>0</v>
      </c>
      <c r="D7135" s="38">
        <f>IF(Txn!$B3574="","",IF(Txn!$X3574="","",Txn!$X3574))</f>
        <v>0</v>
      </c>
      <c r="E7135" s="39">
        <f>IF($D7135="","",IFERROR(VLOOKUP($D7135,AcctTbl,2,0),""))</f>
        <v>0</v>
      </c>
      <c r="F7135" s="39">
        <f>IF($D7135="","",IFERROR(VLOOKUP($D7135,AcctTbl,3,0),""))</f>
        <v>0</v>
      </c>
      <c r="G7135" s="39">
        <f>IF(Txn!$B3574="","",Txn!$D3574)</f>
        <v>0</v>
      </c>
      <c r="H7135" s="38">
        <f>IF(Txn!$B3574="","",Txn!$E3574)</f>
        <v>0</v>
      </c>
      <c r="I7135" s="40">
        <f>IF(Txn!$B3574="",0,Txn!$O3574)</f>
        <v>0</v>
      </c>
      <c r="J7135" s="40">
        <f>IF(Txn!$B3574="",0,Txn!$P3574)</f>
        <v>0</v>
      </c>
      <c r="K7135" s="41">
        <f>IF($A7135="","",IFERROR(VALUE(MID($A7135,6,2)),""))</f>
        <v>0</v>
      </c>
      <c r="L7135" s="39">
        <f>IF(Txn!$K3574="","",Txn!$K3574)</f>
        <v>0</v>
      </c>
      <c r="N7135" s="42">
        <f>IF($D7135="",0,COUNTIF(BankAccts,$D7135))</f>
        <v>0</v>
      </c>
    </row>
    <row r="7136" spans="1:14">
      <c r="A7136" s="38">
        <f>IF(Txn!$B3574="","",Txn!$B3574)</f>
        <v>0</v>
      </c>
      <c r="B7136" s="38">
        <f>IF(Txn!$B3574="","",Txn!$C3574)</f>
        <v>0</v>
      </c>
      <c r="C7136" s="39">
        <f>IF(Txn!$B3574="","","تراکنش بانکی")</f>
        <v>0</v>
      </c>
      <c r="D7136" s="38">
        <f>IF(Txn!$B3574="","",IF(IF(Txn!$U3574="TRF",Txn!$Y3574,Txn!$Z3574)="","",IF(Txn!$U3574="TRF",Txn!$Y3574,Txn!$Z3574)))</f>
        <v>0</v>
      </c>
      <c r="E7136" s="39">
        <f>IF($D7136="","",IFERROR(VLOOKUP($D7136,AcctTbl,2,0),""))</f>
        <v>0</v>
      </c>
      <c r="F7136" s="39">
        <f>IF($D7136="","",IFERROR(VLOOKUP($D7136,AcctTbl,3,0),""))</f>
        <v>0</v>
      </c>
      <c r="G7136" s="39">
        <f>IF(Txn!$B3574="","",Txn!$D3574)</f>
        <v>0</v>
      </c>
      <c r="H7136" s="38">
        <f>IF(Txn!$B3574="","",Txn!$E3574)</f>
        <v>0</v>
      </c>
      <c r="I7136" s="40">
        <f>IF(Txn!$B3574="",0,Txn!$Q3574)</f>
        <v>0</v>
      </c>
      <c r="J7136" s="40">
        <f>IF(Txn!$B3574="",0,Txn!$R3574)</f>
        <v>0</v>
      </c>
      <c r="K7136" s="41">
        <f>IF($A7136="","",IFERROR(VALUE(MID($A7136,6,2)),""))</f>
        <v>0</v>
      </c>
      <c r="L7136" s="39">
        <f>IF(Txn!$K3574="","","طرف مقابل — "&amp;Txn!$K3574)</f>
        <v>0</v>
      </c>
      <c r="N7136" s="42">
        <f>IF($D7136="",0,COUNTIF(BankAccts,$D7136))</f>
        <v>0</v>
      </c>
    </row>
    <row r="7137" spans="1:14">
      <c r="A7137" s="38">
        <f>IF(Txn!$B3575="","",Txn!$B3575)</f>
        <v>0</v>
      </c>
      <c r="B7137" s="38">
        <f>IF(Txn!$B3575="","",Txn!$C3575)</f>
        <v>0</v>
      </c>
      <c r="C7137" s="39">
        <f>IF(Txn!$B3575="","","تراکنش بانکی")</f>
        <v>0</v>
      </c>
      <c r="D7137" s="38">
        <f>IF(Txn!$B3575="","",IF(Txn!$X3575="","",Txn!$X3575))</f>
        <v>0</v>
      </c>
      <c r="E7137" s="39">
        <f>IF($D7137="","",IFERROR(VLOOKUP($D7137,AcctTbl,2,0),""))</f>
        <v>0</v>
      </c>
      <c r="F7137" s="39">
        <f>IF($D7137="","",IFERROR(VLOOKUP($D7137,AcctTbl,3,0),""))</f>
        <v>0</v>
      </c>
      <c r="G7137" s="39">
        <f>IF(Txn!$B3575="","",Txn!$D3575)</f>
        <v>0</v>
      </c>
      <c r="H7137" s="38">
        <f>IF(Txn!$B3575="","",Txn!$E3575)</f>
        <v>0</v>
      </c>
      <c r="I7137" s="40">
        <f>IF(Txn!$B3575="",0,Txn!$O3575)</f>
        <v>0</v>
      </c>
      <c r="J7137" s="40">
        <f>IF(Txn!$B3575="",0,Txn!$P3575)</f>
        <v>0</v>
      </c>
      <c r="K7137" s="41">
        <f>IF($A7137="","",IFERROR(VALUE(MID($A7137,6,2)),""))</f>
        <v>0</v>
      </c>
      <c r="L7137" s="39">
        <f>IF(Txn!$K3575="","",Txn!$K3575)</f>
        <v>0</v>
      </c>
      <c r="N7137" s="42">
        <f>IF($D7137="",0,COUNTIF(BankAccts,$D7137))</f>
        <v>0</v>
      </c>
    </row>
    <row r="7138" spans="1:14">
      <c r="A7138" s="38">
        <f>IF(Txn!$B3575="","",Txn!$B3575)</f>
        <v>0</v>
      </c>
      <c r="B7138" s="38">
        <f>IF(Txn!$B3575="","",Txn!$C3575)</f>
        <v>0</v>
      </c>
      <c r="C7138" s="39">
        <f>IF(Txn!$B3575="","","تراکنش بانکی")</f>
        <v>0</v>
      </c>
      <c r="D7138" s="38">
        <f>IF(Txn!$B3575="","",IF(IF(Txn!$U3575="TRF",Txn!$Y3575,Txn!$Z3575)="","",IF(Txn!$U3575="TRF",Txn!$Y3575,Txn!$Z3575)))</f>
        <v>0</v>
      </c>
      <c r="E7138" s="39">
        <f>IF($D7138="","",IFERROR(VLOOKUP($D7138,AcctTbl,2,0),""))</f>
        <v>0</v>
      </c>
      <c r="F7138" s="39">
        <f>IF($D7138="","",IFERROR(VLOOKUP($D7138,AcctTbl,3,0),""))</f>
        <v>0</v>
      </c>
      <c r="G7138" s="39">
        <f>IF(Txn!$B3575="","",Txn!$D3575)</f>
        <v>0</v>
      </c>
      <c r="H7138" s="38">
        <f>IF(Txn!$B3575="","",Txn!$E3575)</f>
        <v>0</v>
      </c>
      <c r="I7138" s="40">
        <f>IF(Txn!$B3575="",0,Txn!$Q3575)</f>
        <v>0</v>
      </c>
      <c r="J7138" s="40">
        <f>IF(Txn!$B3575="",0,Txn!$R3575)</f>
        <v>0</v>
      </c>
      <c r="K7138" s="41">
        <f>IF($A7138="","",IFERROR(VALUE(MID($A7138,6,2)),""))</f>
        <v>0</v>
      </c>
      <c r="L7138" s="39">
        <f>IF(Txn!$K3575="","","طرف مقابل — "&amp;Txn!$K3575)</f>
        <v>0</v>
      </c>
      <c r="N7138" s="42">
        <f>IF($D7138="",0,COUNTIF(BankAccts,$D7138))</f>
        <v>0</v>
      </c>
    </row>
    <row r="7139" spans="1:14">
      <c r="A7139" s="38">
        <f>IF(Txn!$B3576="","",Txn!$B3576)</f>
        <v>0</v>
      </c>
      <c r="B7139" s="38">
        <f>IF(Txn!$B3576="","",Txn!$C3576)</f>
        <v>0</v>
      </c>
      <c r="C7139" s="39">
        <f>IF(Txn!$B3576="","","تراکنش بانکی")</f>
        <v>0</v>
      </c>
      <c r="D7139" s="38">
        <f>IF(Txn!$B3576="","",IF(Txn!$X3576="","",Txn!$X3576))</f>
        <v>0</v>
      </c>
      <c r="E7139" s="39">
        <f>IF($D7139="","",IFERROR(VLOOKUP($D7139,AcctTbl,2,0),""))</f>
        <v>0</v>
      </c>
      <c r="F7139" s="39">
        <f>IF($D7139="","",IFERROR(VLOOKUP($D7139,AcctTbl,3,0),""))</f>
        <v>0</v>
      </c>
      <c r="G7139" s="39">
        <f>IF(Txn!$B3576="","",Txn!$D3576)</f>
        <v>0</v>
      </c>
      <c r="H7139" s="38">
        <f>IF(Txn!$B3576="","",Txn!$E3576)</f>
        <v>0</v>
      </c>
      <c r="I7139" s="40">
        <f>IF(Txn!$B3576="",0,Txn!$O3576)</f>
        <v>0</v>
      </c>
      <c r="J7139" s="40">
        <f>IF(Txn!$B3576="",0,Txn!$P3576)</f>
        <v>0</v>
      </c>
      <c r="K7139" s="41">
        <f>IF($A7139="","",IFERROR(VALUE(MID($A7139,6,2)),""))</f>
        <v>0</v>
      </c>
      <c r="L7139" s="39">
        <f>IF(Txn!$K3576="","",Txn!$K3576)</f>
        <v>0</v>
      </c>
      <c r="N7139" s="42">
        <f>IF($D7139="",0,COUNTIF(BankAccts,$D7139))</f>
        <v>0</v>
      </c>
    </row>
    <row r="7140" spans="1:14">
      <c r="A7140" s="38">
        <f>IF(Txn!$B3576="","",Txn!$B3576)</f>
        <v>0</v>
      </c>
      <c r="B7140" s="38">
        <f>IF(Txn!$B3576="","",Txn!$C3576)</f>
        <v>0</v>
      </c>
      <c r="C7140" s="39">
        <f>IF(Txn!$B3576="","","تراکنش بانکی")</f>
        <v>0</v>
      </c>
      <c r="D7140" s="38">
        <f>IF(Txn!$B3576="","",IF(IF(Txn!$U3576="TRF",Txn!$Y3576,Txn!$Z3576)="","",IF(Txn!$U3576="TRF",Txn!$Y3576,Txn!$Z3576)))</f>
        <v>0</v>
      </c>
      <c r="E7140" s="39">
        <f>IF($D7140="","",IFERROR(VLOOKUP($D7140,AcctTbl,2,0),""))</f>
        <v>0</v>
      </c>
      <c r="F7140" s="39">
        <f>IF($D7140="","",IFERROR(VLOOKUP($D7140,AcctTbl,3,0),""))</f>
        <v>0</v>
      </c>
      <c r="G7140" s="39">
        <f>IF(Txn!$B3576="","",Txn!$D3576)</f>
        <v>0</v>
      </c>
      <c r="H7140" s="38">
        <f>IF(Txn!$B3576="","",Txn!$E3576)</f>
        <v>0</v>
      </c>
      <c r="I7140" s="40">
        <f>IF(Txn!$B3576="",0,Txn!$Q3576)</f>
        <v>0</v>
      </c>
      <c r="J7140" s="40">
        <f>IF(Txn!$B3576="",0,Txn!$R3576)</f>
        <v>0</v>
      </c>
      <c r="K7140" s="41">
        <f>IF($A7140="","",IFERROR(VALUE(MID($A7140,6,2)),""))</f>
        <v>0</v>
      </c>
      <c r="L7140" s="39">
        <f>IF(Txn!$K3576="","","طرف مقابل — "&amp;Txn!$K3576)</f>
        <v>0</v>
      </c>
      <c r="N7140" s="42">
        <f>IF($D7140="",0,COUNTIF(BankAccts,$D7140))</f>
        <v>0</v>
      </c>
    </row>
    <row r="7141" spans="1:14">
      <c r="A7141" s="38">
        <f>IF(Txn!$B3577="","",Txn!$B3577)</f>
        <v>0</v>
      </c>
      <c r="B7141" s="38">
        <f>IF(Txn!$B3577="","",Txn!$C3577)</f>
        <v>0</v>
      </c>
      <c r="C7141" s="39">
        <f>IF(Txn!$B3577="","","تراکنش بانکی")</f>
        <v>0</v>
      </c>
      <c r="D7141" s="38">
        <f>IF(Txn!$B3577="","",IF(Txn!$X3577="","",Txn!$X3577))</f>
        <v>0</v>
      </c>
      <c r="E7141" s="39">
        <f>IF($D7141="","",IFERROR(VLOOKUP($D7141,AcctTbl,2,0),""))</f>
        <v>0</v>
      </c>
      <c r="F7141" s="39">
        <f>IF($D7141="","",IFERROR(VLOOKUP($D7141,AcctTbl,3,0),""))</f>
        <v>0</v>
      </c>
      <c r="G7141" s="39">
        <f>IF(Txn!$B3577="","",Txn!$D3577)</f>
        <v>0</v>
      </c>
      <c r="H7141" s="38">
        <f>IF(Txn!$B3577="","",Txn!$E3577)</f>
        <v>0</v>
      </c>
      <c r="I7141" s="40">
        <f>IF(Txn!$B3577="",0,Txn!$O3577)</f>
        <v>0</v>
      </c>
      <c r="J7141" s="40">
        <f>IF(Txn!$B3577="",0,Txn!$P3577)</f>
        <v>0</v>
      </c>
      <c r="K7141" s="41">
        <f>IF($A7141="","",IFERROR(VALUE(MID($A7141,6,2)),""))</f>
        <v>0</v>
      </c>
      <c r="L7141" s="39">
        <f>IF(Txn!$K3577="","",Txn!$K3577)</f>
        <v>0</v>
      </c>
      <c r="N7141" s="42">
        <f>IF($D7141="",0,COUNTIF(BankAccts,$D7141))</f>
        <v>0</v>
      </c>
    </row>
    <row r="7142" spans="1:14">
      <c r="A7142" s="38">
        <f>IF(Txn!$B3577="","",Txn!$B3577)</f>
        <v>0</v>
      </c>
      <c r="B7142" s="38">
        <f>IF(Txn!$B3577="","",Txn!$C3577)</f>
        <v>0</v>
      </c>
      <c r="C7142" s="39">
        <f>IF(Txn!$B3577="","","تراکنش بانکی")</f>
        <v>0</v>
      </c>
      <c r="D7142" s="38">
        <f>IF(Txn!$B3577="","",IF(IF(Txn!$U3577="TRF",Txn!$Y3577,Txn!$Z3577)="","",IF(Txn!$U3577="TRF",Txn!$Y3577,Txn!$Z3577)))</f>
        <v>0</v>
      </c>
      <c r="E7142" s="39">
        <f>IF($D7142="","",IFERROR(VLOOKUP($D7142,AcctTbl,2,0),""))</f>
        <v>0</v>
      </c>
      <c r="F7142" s="39">
        <f>IF($D7142="","",IFERROR(VLOOKUP($D7142,AcctTbl,3,0),""))</f>
        <v>0</v>
      </c>
      <c r="G7142" s="39">
        <f>IF(Txn!$B3577="","",Txn!$D3577)</f>
        <v>0</v>
      </c>
      <c r="H7142" s="38">
        <f>IF(Txn!$B3577="","",Txn!$E3577)</f>
        <v>0</v>
      </c>
      <c r="I7142" s="40">
        <f>IF(Txn!$B3577="",0,Txn!$Q3577)</f>
        <v>0</v>
      </c>
      <c r="J7142" s="40">
        <f>IF(Txn!$B3577="",0,Txn!$R3577)</f>
        <v>0</v>
      </c>
      <c r="K7142" s="41">
        <f>IF($A7142="","",IFERROR(VALUE(MID($A7142,6,2)),""))</f>
        <v>0</v>
      </c>
      <c r="L7142" s="39">
        <f>IF(Txn!$K3577="","","طرف مقابل — "&amp;Txn!$K3577)</f>
        <v>0</v>
      </c>
      <c r="N7142" s="42">
        <f>IF($D7142="",0,COUNTIF(BankAccts,$D7142))</f>
        <v>0</v>
      </c>
    </row>
    <row r="7143" spans="1:14">
      <c r="A7143" s="38">
        <f>IF(Txn!$B3578="","",Txn!$B3578)</f>
        <v>0</v>
      </c>
      <c r="B7143" s="38">
        <f>IF(Txn!$B3578="","",Txn!$C3578)</f>
        <v>0</v>
      </c>
      <c r="C7143" s="39">
        <f>IF(Txn!$B3578="","","تراکنش بانکی")</f>
        <v>0</v>
      </c>
      <c r="D7143" s="38">
        <f>IF(Txn!$B3578="","",IF(Txn!$X3578="","",Txn!$X3578))</f>
        <v>0</v>
      </c>
      <c r="E7143" s="39">
        <f>IF($D7143="","",IFERROR(VLOOKUP($D7143,AcctTbl,2,0),""))</f>
        <v>0</v>
      </c>
      <c r="F7143" s="39">
        <f>IF($D7143="","",IFERROR(VLOOKUP($D7143,AcctTbl,3,0),""))</f>
        <v>0</v>
      </c>
      <c r="G7143" s="39">
        <f>IF(Txn!$B3578="","",Txn!$D3578)</f>
        <v>0</v>
      </c>
      <c r="H7143" s="38">
        <f>IF(Txn!$B3578="","",Txn!$E3578)</f>
        <v>0</v>
      </c>
      <c r="I7143" s="40">
        <f>IF(Txn!$B3578="",0,Txn!$O3578)</f>
        <v>0</v>
      </c>
      <c r="J7143" s="40">
        <f>IF(Txn!$B3578="",0,Txn!$P3578)</f>
        <v>0</v>
      </c>
      <c r="K7143" s="41">
        <f>IF($A7143="","",IFERROR(VALUE(MID($A7143,6,2)),""))</f>
        <v>0</v>
      </c>
      <c r="L7143" s="39">
        <f>IF(Txn!$K3578="","",Txn!$K3578)</f>
        <v>0</v>
      </c>
      <c r="N7143" s="42">
        <f>IF($D7143="",0,COUNTIF(BankAccts,$D7143))</f>
        <v>0</v>
      </c>
    </row>
    <row r="7144" spans="1:14">
      <c r="A7144" s="38">
        <f>IF(Txn!$B3578="","",Txn!$B3578)</f>
        <v>0</v>
      </c>
      <c r="B7144" s="38">
        <f>IF(Txn!$B3578="","",Txn!$C3578)</f>
        <v>0</v>
      </c>
      <c r="C7144" s="39">
        <f>IF(Txn!$B3578="","","تراکنش بانکی")</f>
        <v>0</v>
      </c>
      <c r="D7144" s="38">
        <f>IF(Txn!$B3578="","",IF(IF(Txn!$U3578="TRF",Txn!$Y3578,Txn!$Z3578)="","",IF(Txn!$U3578="TRF",Txn!$Y3578,Txn!$Z3578)))</f>
        <v>0</v>
      </c>
      <c r="E7144" s="39">
        <f>IF($D7144="","",IFERROR(VLOOKUP($D7144,AcctTbl,2,0),""))</f>
        <v>0</v>
      </c>
      <c r="F7144" s="39">
        <f>IF($D7144="","",IFERROR(VLOOKUP($D7144,AcctTbl,3,0),""))</f>
        <v>0</v>
      </c>
      <c r="G7144" s="39">
        <f>IF(Txn!$B3578="","",Txn!$D3578)</f>
        <v>0</v>
      </c>
      <c r="H7144" s="38">
        <f>IF(Txn!$B3578="","",Txn!$E3578)</f>
        <v>0</v>
      </c>
      <c r="I7144" s="40">
        <f>IF(Txn!$B3578="",0,Txn!$Q3578)</f>
        <v>0</v>
      </c>
      <c r="J7144" s="40">
        <f>IF(Txn!$B3578="",0,Txn!$R3578)</f>
        <v>0</v>
      </c>
      <c r="K7144" s="41">
        <f>IF($A7144="","",IFERROR(VALUE(MID($A7144,6,2)),""))</f>
        <v>0</v>
      </c>
      <c r="L7144" s="39">
        <f>IF(Txn!$K3578="","","طرف مقابل — "&amp;Txn!$K3578)</f>
        <v>0</v>
      </c>
      <c r="N7144" s="42">
        <f>IF($D7144="",0,COUNTIF(BankAccts,$D7144))</f>
        <v>0</v>
      </c>
    </row>
    <row r="7145" spans="1:14">
      <c r="A7145" s="38">
        <f>IF(Txn!$B3579="","",Txn!$B3579)</f>
        <v>0</v>
      </c>
      <c r="B7145" s="38">
        <f>IF(Txn!$B3579="","",Txn!$C3579)</f>
        <v>0</v>
      </c>
      <c r="C7145" s="39">
        <f>IF(Txn!$B3579="","","تراکنش بانکی")</f>
        <v>0</v>
      </c>
      <c r="D7145" s="38">
        <f>IF(Txn!$B3579="","",IF(Txn!$X3579="","",Txn!$X3579))</f>
        <v>0</v>
      </c>
      <c r="E7145" s="39">
        <f>IF($D7145="","",IFERROR(VLOOKUP($D7145,AcctTbl,2,0),""))</f>
        <v>0</v>
      </c>
      <c r="F7145" s="39">
        <f>IF($D7145="","",IFERROR(VLOOKUP($D7145,AcctTbl,3,0),""))</f>
        <v>0</v>
      </c>
      <c r="G7145" s="39">
        <f>IF(Txn!$B3579="","",Txn!$D3579)</f>
        <v>0</v>
      </c>
      <c r="H7145" s="38">
        <f>IF(Txn!$B3579="","",Txn!$E3579)</f>
        <v>0</v>
      </c>
      <c r="I7145" s="40">
        <f>IF(Txn!$B3579="",0,Txn!$O3579)</f>
        <v>0</v>
      </c>
      <c r="J7145" s="40">
        <f>IF(Txn!$B3579="",0,Txn!$P3579)</f>
        <v>0</v>
      </c>
      <c r="K7145" s="41">
        <f>IF($A7145="","",IFERROR(VALUE(MID($A7145,6,2)),""))</f>
        <v>0</v>
      </c>
      <c r="L7145" s="39">
        <f>IF(Txn!$K3579="","",Txn!$K3579)</f>
        <v>0</v>
      </c>
      <c r="N7145" s="42">
        <f>IF($D7145="",0,COUNTIF(BankAccts,$D7145))</f>
        <v>0</v>
      </c>
    </row>
    <row r="7146" spans="1:14">
      <c r="A7146" s="38">
        <f>IF(Txn!$B3579="","",Txn!$B3579)</f>
        <v>0</v>
      </c>
      <c r="B7146" s="38">
        <f>IF(Txn!$B3579="","",Txn!$C3579)</f>
        <v>0</v>
      </c>
      <c r="C7146" s="39">
        <f>IF(Txn!$B3579="","","تراکنش بانکی")</f>
        <v>0</v>
      </c>
      <c r="D7146" s="38">
        <f>IF(Txn!$B3579="","",IF(IF(Txn!$U3579="TRF",Txn!$Y3579,Txn!$Z3579)="","",IF(Txn!$U3579="TRF",Txn!$Y3579,Txn!$Z3579)))</f>
        <v>0</v>
      </c>
      <c r="E7146" s="39">
        <f>IF($D7146="","",IFERROR(VLOOKUP($D7146,AcctTbl,2,0),""))</f>
        <v>0</v>
      </c>
      <c r="F7146" s="39">
        <f>IF($D7146="","",IFERROR(VLOOKUP($D7146,AcctTbl,3,0),""))</f>
        <v>0</v>
      </c>
      <c r="G7146" s="39">
        <f>IF(Txn!$B3579="","",Txn!$D3579)</f>
        <v>0</v>
      </c>
      <c r="H7146" s="38">
        <f>IF(Txn!$B3579="","",Txn!$E3579)</f>
        <v>0</v>
      </c>
      <c r="I7146" s="40">
        <f>IF(Txn!$B3579="",0,Txn!$Q3579)</f>
        <v>0</v>
      </c>
      <c r="J7146" s="40">
        <f>IF(Txn!$B3579="",0,Txn!$R3579)</f>
        <v>0</v>
      </c>
      <c r="K7146" s="41">
        <f>IF($A7146="","",IFERROR(VALUE(MID($A7146,6,2)),""))</f>
        <v>0</v>
      </c>
      <c r="L7146" s="39">
        <f>IF(Txn!$K3579="","","طرف مقابل — "&amp;Txn!$K3579)</f>
        <v>0</v>
      </c>
      <c r="N7146" s="42">
        <f>IF($D7146="",0,COUNTIF(BankAccts,$D7146))</f>
        <v>0</v>
      </c>
    </row>
    <row r="7147" spans="1:14">
      <c r="A7147" s="38">
        <f>IF(Txn!$B3580="","",Txn!$B3580)</f>
        <v>0</v>
      </c>
      <c r="B7147" s="38">
        <f>IF(Txn!$B3580="","",Txn!$C3580)</f>
        <v>0</v>
      </c>
      <c r="C7147" s="39">
        <f>IF(Txn!$B3580="","","تراکنش بانکی")</f>
        <v>0</v>
      </c>
      <c r="D7147" s="38">
        <f>IF(Txn!$B3580="","",IF(Txn!$X3580="","",Txn!$X3580))</f>
        <v>0</v>
      </c>
      <c r="E7147" s="39">
        <f>IF($D7147="","",IFERROR(VLOOKUP($D7147,AcctTbl,2,0),""))</f>
        <v>0</v>
      </c>
      <c r="F7147" s="39">
        <f>IF($D7147="","",IFERROR(VLOOKUP($D7147,AcctTbl,3,0),""))</f>
        <v>0</v>
      </c>
      <c r="G7147" s="39">
        <f>IF(Txn!$B3580="","",Txn!$D3580)</f>
        <v>0</v>
      </c>
      <c r="H7147" s="38">
        <f>IF(Txn!$B3580="","",Txn!$E3580)</f>
        <v>0</v>
      </c>
      <c r="I7147" s="40">
        <f>IF(Txn!$B3580="",0,Txn!$O3580)</f>
        <v>0</v>
      </c>
      <c r="J7147" s="40">
        <f>IF(Txn!$B3580="",0,Txn!$P3580)</f>
        <v>0</v>
      </c>
      <c r="K7147" s="41">
        <f>IF($A7147="","",IFERROR(VALUE(MID($A7147,6,2)),""))</f>
        <v>0</v>
      </c>
      <c r="L7147" s="39">
        <f>IF(Txn!$K3580="","",Txn!$K3580)</f>
        <v>0</v>
      </c>
      <c r="N7147" s="42">
        <f>IF($D7147="",0,COUNTIF(BankAccts,$D7147))</f>
        <v>0</v>
      </c>
    </row>
    <row r="7148" spans="1:14">
      <c r="A7148" s="38">
        <f>IF(Txn!$B3580="","",Txn!$B3580)</f>
        <v>0</v>
      </c>
      <c r="B7148" s="38">
        <f>IF(Txn!$B3580="","",Txn!$C3580)</f>
        <v>0</v>
      </c>
      <c r="C7148" s="39">
        <f>IF(Txn!$B3580="","","تراکنش بانکی")</f>
        <v>0</v>
      </c>
      <c r="D7148" s="38">
        <f>IF(Txn!$B3580="","",IF(IF(Txn!$U3580="TRF",Txn!$Y3580,Txn!$Z3580)="","",IF(Txn!$U3580="TRF",Txn!$Y3580,Txn!$Z3580)))</f>
        <v>0</v>
      </c>
      <c r="E7148" s="39">
        <f>IF($D7148="","",IFERROR(VLOOKUP($D7148,AcctTbl,2,0),""))</f>
        <v>0</v>
      </c>
      <c r="F7148" s="39">
        <f>IF($D7148="","",IFERROR(VLOOKUP($D7148,AcctTbl,3,0),""))</f>
        <v>0</v>
      </c>
      <c r="G7148" s="39">
        <f>IF(Txn!$B3580="","",Txn!$D3580)</f>
        <v>0</v>
      </c>
      <c r="H7148" s="38">
        <f>IF(Txn!$B3580="","",Txn!$E3580)</f>
        <v>0</v>
      </c>
      <c r="I7148" s="40">
        <f>IF(Txn!$B3580="",0,Txn!$Q3580)</f>
        <v>0</v>
      </c>
      <c r="J7148" s="40">
        <f>IF(Txn!$B3580="",0,Txn!$R3580)</f>
        <v>0</v>
      </c>
      <c r="K7148" s="41">
        <f>IF($A7148="","",IFERROR(VALUE(MID($A7148,6,2)),""))</f>
        <v>0</v>
      </c>
      <c r="L7148" s="39">
        <f>IF(Txn!$K3580="","","طرف مقابل — "&amp;Txn!$K3580)</f>
        <v>0</v>
      </c>
      <c r="N7148" s="42">
        <f>IF($D7148="",0,COUNTIF(BankAccts,$D7148))</f>
        <v>0</v>
      </c>
    </row>
    <row r="7149" spans="1:14">
      <c r="A7149" s="38">
        <f>IF(Txn!$B3581="","",Txn!$B3581)</f>
        <v>0</v>
      </c>
      <c r="B7149" s="38">
        <f>IF(Txn!$B3581="","",Txn!$C3581)</f>
        <v>0</v>
      </c>
      <c r="C7149" s="39">
        <f>IF(Txn!$B3581="","","تراکنش بانکی")</f>
        <v>0</v>
      </c>
      <c r="D7149" s="38">
        <f>IF(Txn!$B3581="","",IF(Txn!$X3581="","",Txn!$X3581))</f>
        <v>0</v>
      </c>
      <c r="E7149" s="39">
        <f>IF($D7149="","",IFERROR(VLOOKUP($D7149,AcctTbl,2,0),""))</f>
        <v>0</v>
      </c>
      <c r="F7149" s="39">
        <f>IF($D7149="","",IFERROR(VLOOKUP($D7149,AcctTbl,3,0),""))</f>
        <v>0</v>
      </c>
      <c r="G7149" s="39">
        <f>IF(Txn!$B3581="","",Txn!$D3581)</f>
        <v>0</v>
      </c>
      <c r="H7149" s="38">
        <f>IF(Txn!$B3581="","",Txn!$E3581)</f>
        <v>0</v>
      </c>
      <c r="I7149" s="40">
        <f>IF(Txn!$B3581="",0,Txn!$O3581)</f>
        <v>0</v>
      </c>
      <c r="J7149" s="40">
        <f>IF(Txn!$B3581="",0,Txn!$P3581)</f>
        <v>0</v>
      </c>
      <c r="K7149" s="41">
        <f>IF($A7149="","",IFERROR(VALUE(MID($A7149,6,2)),""))</f>
        <v>0</v>
      </c>
      <c r="L7149" s="39">
        <f>IF(Txn!$K3581="","",Txn!$K3581)</f>
        <v>0</v>
      </c>
      <c r="N7149" s="42">
        <f>IF($D7149="",0,COUNTIF(BankAccts,$D7149))</f>
        <v>0</v>
      </c>
    </row>
    <row r="7150" spans="1:14">
      <c r="A7150" s="38">
        <f>IF(Txn!$B3581="","",Txn!$B3581)</f>
        <v>0</v>
      </c>
      <c r="B7150" s="38">
        <f>IF(Txn!$B3581="","",Txn!$C3581)</f>
        <v>0</v>
      </c>
      <c r="C7150" s="39">
        <f>IF(Txn!$B3581="","","تراکنش بانکی")</f>
        <v>0</v>
      </c>
      <c r="D7150" s="38">
        <f>IF(Txn!$B3581="","",IF(IF(Txn!$U3581="TRF",Txn!$Y3581,Txn!$Z3581)="","",IF(Txn!$U3581="TRF",Txn!$Y3581,Txn!$Z3581)))</f>
        <v>0</v>
      </c>
      <c r="E7150" s="39">
        <f>IF($D7150="","",IFERROR(VLOOKUP($D7150,AcctTbl,2,0),""))</f>
        <v>0</v>
      </c>
      <c r="F7150" s="39">
        <f>IF($D7150="","",IFERROR(VLOOKUP($D7150,AcctTbl,3,0),""))</f>
        <v>0</v>
      </c>
      <c r="G7150" s="39">
        <f>IF(Txn!$B3581="","",Txn!$D3581)</f>
        <v>0</v>
      </c>
      <c r="H7150" s="38">
        <f>IF(Txn!$B3581="","",Txn!$E3581)</f>
        <v>0</v>
      </c>
      <c r="I7150" s="40">
        <f>IF(Txn!$B3581="",0,Txn!$Q3581)</f>
        <v>0</v>
      </c>
      <c r="J7150" s="40">
        <f>IF(Txn!$B3581="",0,Txn!$R3581)</f>
        <v>0</v>
      </c>
      <c r="K7150" s="41">
        <f>IF($A7150="","",IFERROR(VALUE(MID($A7150,6,2)),""))</f>
        <v>0</v>
      </c>
      <c r="L7150" s="39">
        <f>IF(Txn!$K3581="","","طرف مقابل — "&amp;Txn!$K3581)</f>
        <v>0</v>
      </c>
      <c r="N7150" s="42">
        <f>IF($D7150="",0,COUNTIF(BankAccts,$D7150))</f>
        <v>0</v>
      </c>
    </row>
    <row r="7151" spans="1:14">
      <c r="A7151" s="38">
        <f>IF(Txn!$B3582="","",Txn!$B3582)</f>
        <v>0</v>
      </c>
      <c r="B7151" s="38">
        <f>IF(Txn!$B3582="","",Txn!$C3582)</f>
        <v>0</v>
      </c>
      <c r="C7151" s="39">
        <f>IF(Txn!$B3582="","","تراکنش بانکی")</f>
        <v>0</v>
      </c>
      <c r="D7151" s="38">
        <f>IF(Txn!$B3582="","",IF(Txn!$X3582="","",Txn!$X3582))</f>
        <v>0</v>
      </c>
      <c r="E7151" s="39">
        <f>IF($D7151="","",IFERROR(VLOOKUP($D7151,AcctTbl,2,0),""))</f>
        <v>0</v>
      </c>
      <c r="F7151" s="39">
        <f>IF($D7151="","",IFERROR(VLOOKUP($D7151,AcctTbl,3,0),""))</f>
        <v>0</v>
      </c>
      <c r="G7151" s="39">
        <f>IF(Txn!$B3582="","",Txn!$D3582)</f>
        <v>0</v>
      </c>
      <c r="H7151" s="38">
        <f>IF(Txn!$B3582="","",Txn!$E3582)</f>
        <v>0</v>
      </c>
      <c r="I7151" s="40">
        <f>IF(Txn!$B3582="",0,Txn!$O3582)</f>
        <v>0</v>
      </c>
      <c r="J7151" s="40">
        <f>IF(Txn!$B3582="",0,Txn!$P3582)</f>
        <v>0</v>
      </c>
      <c r="K7151" s="41">
        <f>IF($A7151="","",IFERROR(VALUE(MID($A7151,6,2)),""))</f>
        <v>0</v>
      </c>
      <c r="L7151" s="39">
        <f>IF(Txn!$K3582="","",Txn!$K3582)</f>
        <v>0</v>
      </c>
      <c r="N7151" s="42">
        <f>IF($D7151="",0,COUNTIF(BankAccts,$D7151))</f>
        <v>0</v>
      </c>
    </row>
    <row r="7152" spans="1:14">
      <c r="A7152" s="38">
        <f>IF(Txn!$B3582="","",Txn!$B3582)</f>
        <v>0</v>
      </c>
      <c r="B7152" s="38">
        <f>IF(Txn!$B3582="","",Txn!$C3582)</f>
        <v>0</v>
      </c>
      <c r="C7152" s="39">
        <f>IF(Txn!$B3582="","","تراکنش بانکی")</f>
        <v>0</v>
      </c>
      <c r="D7152" s="38">
        <f>IF(Txn!$B3582="","",IF(IF(Txn!$U3582="TRF",Txn!$Y3582,Txn!$Z3582)="","",IF(Txn!$U3582="TRF",Txn!$Y3582,Txn!$Z3582)))</f>
        <v>0</v>
      </c>
      <c r="E7152" s="39">
        <f>IF($D7152="","",IFERROR(VLOOKUP($D7152,AcctTbl,2,0),""))</f>
        <v>0</v>
      </c>
      <c r="F7152" s="39">
        <f>IF($D7152="","",IFERROR(VLOOKUP($D7152,AcctTbl,3,0),""))</f>
        <v>0</v>
      </c>
      <c r="G7152" s="39">
        <f>IF(Txn!$B3582="","",Txn!$D3582)</f>
        <v>0</v>
      </c>
      <c r="H7152" s="38">
        <f>IF(Txn!$B3582="","",Txn!$E3582)</f>
        <v>0</v>
      </c>
      <c r="I7152" s="40">
        <f>IF(Txn!$B3582="",0,Txn!$Q3582)</f>
        <v>0</v>
      </c>
      <c r="J7152" s="40">
        <f>IF(Txn!$B3582="",0,Txn!$R3582)</f>
        <v>0</v>
      </c>
      <c r="K7152" s="41">
        <f>IF($A7152="","",IFERROR(VALUE(MID($A7152,6,2)),""))</f>
        <v>0</v>
      </c>
      <c r="L7152" s="39">
        <f>IF(Txn!$K3582="","","طرف مقابل — "&amp;Txn!$K3582)</f>
        <v>0</v>
      </c>
      <c r="N7152" s="42">
        <f>IF($D7152="",0,COUNTIF(BankAccts,$D7152))</f>
        <v>0</v>
      </c>
    </row>
    <row r="7153" spans="1:14">
      <c r="A7153" s="38">
        <f>IF(Txn!$B3583="","",Txn!$B3583)</f>
        <v>0</v>
      </c>
      <c r="B7153" s="38">
        <f>IF(Txn!$B3583="","",Txn!$C3583)</f>
        <v>0</v>
      </c>
      <c r="C7153" s="39">
        <f>IF(Txn!$B3583="","","تراکنش بانکی")</f>
        <v>0</v>
      </c>
      <c r="D7153" s="38">
        <f>IF(Txn!$B3583="","",IF(Txn!$X3583="","",Txn!$X3583))</f>
        <v>0</v>
      </c>
      <c r="E7153" s="39">
        <f>IF($D7153="","",IFERROR(VLOOKUP($D7153,AcctTbl,2,0),""))</f>
        <v>0</v>
      </c>
      <c r="F7153" s="39">
        <f>IF($D7153="","",IFERROR(VLOOKUP($D7153,AcctTbl,3,0),""))</f>
        <v>0</v>
      </c>
      <c r="G7153" s="39">
        <f>IF(Txn!$B3583="","",Txn!$D3583)</f>
        <v>0</v>
      </c>
      <c r="H7153" s="38">
        <f>IF(Txn!$B3583="","",Txn!$E3583)</f>
        <v>0</v>
      </c>
      <c r="I7153" s="40">
        <f>IF(Txn!$B3583="",0,Txn!$O3583)</f>
        <v>0</v>
      </c>
      <c r="J7153" s="40">
        <f>IF(Txn!$B3583="",0,Txn!$P3583)</f>
        <v>0</v>
      </c>
      <c r="K7153" s="41">
        <f>IF($A7153="","",IFERROR(VALUE(MID($A7153,6,2)),""))</f>
        <v>0</v>
      </c>
      <c r="L7153" s="39">
        <f>IF(Txn!$K3583="","",Txn!$K3583)</f>
        <v>0</v>
      </c>
      <c r="N7153" s="42">
        <f>IF($D7153="",0,COUNTIF(BankAccts,$D7153))</f>
        <v>0</v>
      </c>
    </row>
    <row r="7154" spans="1:14">
      <c r="A7154" s="38">
        <f>IF(Txn!$B3583="","",Txn!$B3583)</f>
        <v>0</v>
      </c>
      <c r="B7154" s="38">
        <f>IF(Txn!$B3583="","",Txn!$C3583)</f>
        <v>0</v>
      </c>
      <c r="C7154" s="39">
        <f>IF(Txn!$B3583="","","تراکنش بانکی")</f>
        <v>0</v>
      </c>
      <c r="D7154" s="38">
        <f>IF(Txn!$B3583="","",IF(IF(Txn!$U3583="TRF",Txn!$Y3583,Txn!$Z3583)="","",IF(Txn!$U3583="TRF",Txn!$Y3583,Txn!$Z3583)))</f>
        <v>0</v>
      </c>
      <c r="E7154" s="39">
        <f>IF($D7154="","",IFERROR(VLOOKUP($D7154,AcctTbl,2,0),""))</f>
        <v>0</v>
      </c>
      <c r="F7154" s="39">
        <f>IF($D7154="","",IFERROR(VLOOKUP($D7154,AcctTbl,3,0),""))</f>
        <v>0</v>
      </c>
      <c r="G7154" s="39">
        <f>IF(Txn!$B3583="","",Txn!$D3583)</f>
        <v>0</v>
      </c>
      <c r="H7154" s="38">
        <f>IF(Txn!$B3583="","",Txn!$E3583)</f>
        <v>0</v>
      </c>
      <c r="I7154" s="40">
        <f>IF(Txn!$B3583="",0,Txn!$Q3583)</f>
        <v>0</v>
      </c>
      <c r="J7154" s="40">
        <f>IF(Txn!$B3583="",0,Txn!$R3583)</f>
        <v>0</v>
      </c>
      <c r="K7154" s="41">
        <f>IF($A7154="","",IFERROR(VALUE(MID($A7154,6,2)),""))</f>
        <v>0</v>
      </c>
      <c r="L7154" s="39">
        <f>IF(Txn!$K3583="","","طرف مقابل — "&amp;Txn!$K3583)</f>
        <v>0</v>
      </c>
      <c r="N7154" s="42">
        <f>IF($D7154="",0,COUNTIF(BankAccts,$D7154))</f>
        <v>0</v>
      </c>
    </row>
    <row r="7155" spans="1:14">
      <c r="A7155" s="38">
        <f>IF(Txn!$B3584="","",Txn!$B3584)</f>
        <v>0</v>
      </c>
      <c r="B7155" s="38">
        <f>IF(Txn!$B3584="","",Txn!$C3584)</f>
        <v>0</v>
      </c>
      <c r="C7155" s="39">
        <f>IF(Txn!$B3584="","","تراکنش بانکی")</f>
        <v>0</v>
      </c>
      <c r="D7155" s="38">
        <f>IF(Txn!$B3584="","",IF(Txn!$X3584="","",Txn!$X3584))</f>
        <v>0</v>
      </c>
      <c r="E7155" s="39">
        <f>IF($D7155="","",IFERROR(VLOOKUP($D7155,AcctTbl,2,0),""))</f>
        <v>0</v>
      </c>
      <c r="F7155" s="39">
        <f>IF($D7155="","",IFERROR(VLOOKUP($D7155,AcctTbl,3,0),""))</f>
        <v>0</v>
      </c>
      <c r="G7155" s="39">
        <f>IF(Txn!$B3584="","",Txn!$D3584)</f>
        <v>0</v>
      </c>
      <c r="H7155" s="38">
        <f>IF(Txn!$B3584="","",Txn!$E3584)</f>
        <v>0</v>
      </c>
      <c r="I7155" s="40">
        <f>IF(Txn!$B3584="",0,Txn!$O3584)</f>
        <v>0</v>
      </c>
      <c r="J7155" s="40">
        <f>IF(Txn!$B3584="",0,Txn!$P3584)</f>
        <v>0</v>
      </c>
      <c r="K7155" s="41">
        <f>IF($A7155="","",IFERROR(VALUE(MID($A7155,6,2)),""))</f>
        <v>0</v>
      </c>
      <c r="L7155" s="39">
        <f>IF(Txn!$K3584="","",Txn!$K3584)</f>
        <v>0</v>
      </c>
      <c r="N7155" s="42">
        <f>IF($D7155="",0,COUNTIF(BankAccts,$D7155))</f>
        <v>0</v>
      </c>
    </row>
    <row r="7156" spans="1:14">
      <c r="A7156" s="38">
        <f>IF(Txn!$B3584="","",Txn!$B3584)</f>
        <v>0</v>
      </c>
      <c r="B7156" s="38">
        <f>IF(Txn!$B3584="","",Txn!$C3584)</f>
        <v>0</v>
      </c>
      <c r="C7156" s="39">
        <f>IF(Txn!$B3584="","","تراکنش بانکی")</f>
        <v>0</v>
      </c>
      <c r="D7156" s="38">
        <f>IF(Txn!$B3584="","",IF(IF(Txn!$U3584="TRF",Txn!$Y3584,Txn!$Z3584)="","",IF(Txn!$U3584="TRF",Txn!$Y3584,Txn!$Z3584)))</f>
        <v>0</v>
      </c>
      <c r="E7156" s="39">
        <f>IF($D7156="","",IFERROR(VLOOKUP($D7156,AcctTbl,2,0),""))</f>
        <v>0</v>
      </c>
      <c r="F7156" s="39">
        <f>IF($D7156="","",IFERROR(VLOOKUP($D7156,AcctTbl,3,0),""))</f>
        <v>0</v>
      </c>
      <c r="G7156" s="39">
        <f>IF(Txn!$B3584="","",Txn!$D3584)</f>
        <v>0</v>
      </c>
      <c r="H7156" s="38">
        <f>IF(Txn!$B3584="","",Txn!$E3584)</f>
        <v>0</v>
      </c>
      <c r="I7156" s="40">
        <f>IF(Txn!$B3584="",0,Txn!$Q3584)</f>
        <v>0</v>
      </c>
      <c r="J7156" s="40">
        <f>IF(Txn!$B3584="",0,Txn!$R3584)</f>
        <v>0</v>
      </c>
      <c r="K7156" s="41">
        <f>IF($A7156="","",IFERROR(VALUE(MID($A7156,6,2)),""))</f>
        <v>0</v>
      </c>
      <c r="L7156" s="39">
        <f>IF(Txn!$K3584="","","طرف مقابل — "&amp;Txn!$K3584)</f>
        <v>0</v>
      </c>
      <c r="N7156" s="42">
        <f>IF($D7156="",0,COUNTIF(BankAccts,$D7156))</f>
        <v>0</v>
      </c>
    </row>
    <row r="7157" spans="1:14">
      <c r="A7157" s="38">
        <f>IF(Txn!$B3585="","",Txn!$B3585)</f>
        <v>0</v>
      </c>
      <c r="B7157" s="38">
        <f>IF(Txn!$B3585="","",Txn!$C3585)</f>
        <v>0</v>
      </c>
      <c r="C7157" s="39">
        <f>IF(Txn!$B3585="","","تراکنش بانکی")</f>
        <v>0</v>
      </c>
      <c r="D7157" s="38">
        <f>IF(Txn!$B3585="","",IF(Txn!$X3585="","",Txn!$X3585))</f>
        <v>0</v>
      </c>
      <c r="E7157" s="39">
        <f>IF($D7157="","",IFERROR(VLOOKUP($D7157,AcctTbl,2,0),""))</f>
        <v>0</v>
      </c>
      <c r="F7157" s="39">
        <f>IF($D7157="","",IFERROR(VLOOKUP($D7157,AcctTbl,3,0),""))</f>
        <v>0</v>
      </c>
      <c r="G7157" s="39">
        <f>IF(Txn!$B3585="","",Txn!$D3585)</f>
        <v>0</v>
      </c>
      <c r="H7157" s="38">
        <f>IF(Txn!$B3585="","",Txn!$E3585)</f>
        <v>0</v>
      </c>
      <c r="I7157" s="40">
        <f>IF(Txn!$B3585="",0,Txn!$O3585)</f>
        <v>0</v>
      </c>
      <c r="J7157" s="40">
        <f>IF(Txn!$B3585="",0,Txn!$P3585)</f>
        <v>0</v>
      </c>
      <c r="K7157" s="41">
        <f>IF($A7157="","",IFERROR(VALUE(MID($A7157,6,2)),""))</f>
        <v>0</v>
      </c>
      <c r="L7157" s="39">
        <f>IF(Txn!$K3585="","",Txn!$K3585)</f>
        <v>0</v>
      </c>
      <c r="N7157" s="42">
        <f>IF($D7157="",0,COUNTIF(BankAccts,$D7157))</f>
        <v>0</v>
      </c>
    </row>
    <row r="7158" spans="1:14">
      <c r="A7158" s="38">
        <f>IF(Txn!$B3585="","",Txn!$B3585)</f>
        <v>0</v>
      </c>
      <c r="B7158" s="38">
        <f>IF(Txn!$B3585="","",Txn!$C3585)</f>
        <v>0</v>
      </c>
      <c r="C7158" s="39">
        <f>IF(Txn!$B3585="","","تراکنش بانکی")</f>
        <v>0</v>
      </c>
      <c r="D7158" s="38">
        <f>IF(Txn!$B3585="","",IF(IF(Txn!$U3585="TRF",Txn!$Y3585,Txn!$Z3585)="","",IF(Txn!$U3585="TRF",Txn!$Y3585,Txn!$Z3585)))</f>
        <v>0</v>
      </c>
      <c r="E7158" s="39">
        <f>IF($D7158="","",IFERROR(VLOOKUP($D7158,AcctTbl,2,0),""))</f>
        <v>0</v>
      </c>
      <c r="F7158" s="39">
        <f>IF($D7158="","",IFERROR(VLOOKUP($D7158,AcctTbl,3,0),""))</f>
        <v>0</v>
      </c>
      <c r="G7158" s="39">
        <f>IF(Txn!$B3585="","",Txn!$D3585)</f>
        <v>0</v>
      </c>
      <c r="H7158" s="38">
        <f>IF(Txn!$B3585="","",Txn!$E3585)</f>
        <v>0</v>
      </c>
      <c r="I7158" s="40">
        <f>IF(Txn!$B3585="",0,Txn!$Q3585)</f>
        <v>0</v>
      </c>
      <c r="J7158" s="40">
        <f>IF(Txn!$B3585="",0,Txn!$R3585)</f>
        <v>0</v>
      </c>
      <c r="K7158" s="41">
        <f>IF($A7158="","",IFERROR(VALUE(MID($A7158,6,2)),""))</f>
        <v>0</v>
      </c>
      <c r="L7158" s="39">
        <f>IF(Txn!$K3585="","","طرف مقابل — "&amp;Txn!$K3585)</f>
        <v>0</v>
      </c>
      <c r="N7158" s="42">
        <f>IF($D7158="",0,COUNTIF(BankAccts,$D7158))</f>
        <v>0</v>
      </c>
    </row>
    <row r="7159" spans="1:14">
      <c r="A7159" s="38">
        <f>IF(Txn!$B3586="","",Txn!$B3586)</f>
        <v>0</v>
      </c>
      <c r="B7159" s="38">
        <f>IF(Txn!$B3586="","",Txn!$C3586)</f>
        <v>0</v>
      </c>
      <c r="C7159" s="39">
        <f>IF(Txn!$B3586="","","تراکنش بانکی")</f>
        <v>0</v>
      </c>
      <c r="D7159" s="38">
        <f>IF(Txn!$B3586="","",IF(Txn!$X3586="","",Txn!$X3586))</f>
        <v>0</v>
      </c>
      <c r="E7159" s="39">
        <f>IF($D7159="","",IFERROR(VLOOKUP($D7159,AcctTbl,2,0),""))</f>
        <v>0</v>
      </c>
      <c r="F7159" s="39">
        <f>IF($D7159="","",IFERROR(VLOOKUP($D7159,AcctTbl,3,0),""))</f>
        <v>0</v>
      </c>
      <c r="G7159" s="39">
        <f>IF(Txn!$B3586="","",Txn!$D3586)</f>
        <v>0</v>
      </c>
      <c r="H7159" s="38">
        <f>IF(Txn!$B3586="","",Txn!$E3586)</f>
        <v>0</v>
      </c>
      <c r="I7159" s="40">
        <f>IF(Txn!$B3586="",0,Txn!$O3586)</f>
        <v>0</v>
      </c>
      <c r="J7159" s="40">
        <f>IF(Txn!$B3586="",0,Txn!$P3586)</f>
        <v>0</v>
      </c>
      <c r="K7159" s="41">
        <f>IF($A7159="","",IFERROR(VALUE(MID($A7159,6,2)),""))</f>
        <v>0</v>
      </c>
      <c r="L7159" s="39">
        <f>IF(Txn!$K3586="","",Txn!$K3586)</f>
        <v>0</v>
      </c>
      <c r="N7159" s="42">
        <f>IF($D7159="",0,COUNTIF(BankAccts,$D7159))</f>
        <v>0</v>
      </c>
    </row>
    <row r="7160" spans="1:14">
      <c r="A7160" s="38">
        <f>IF(Txn!$B3586="","",Txn!$B3586)</f>
        <v>0</v>
      </c>
      <c r="B7160" s="38">
        <f>IF(Txn!$B3586="","",Txn!$C3586)</f>
        <v>0</v>
      </c>
      <c r="C7160" s="39">
        <f>IF(Txn!$B3586="","","تراکنش بانکی")</f>
        <v>0</v>
      </c>
      <c r="D7160" s="38">
        <f>IF(Txn!$B3586="","",IF(IF(Txn!$U3586="TRF",Txn!$Y3586,Txn!$Z3586)="","",IF(Txn!$U3586="TRF",Txn!$Y3586,Txn!$Z3586)))</f>
        <v>0</v>
      </c>
      <c r="E7160" s="39">
        <f>IF($D7160="","",IFERROR(VLOOKUP($D7160,AcctTbl,2,0),""))</f>
        <v>0</v>
      </c>
      <c r="F7160" s="39">
        <f>IF($D7160="","",IFERROR(VLOOKUP($D7160,AcctTbl,3,0),""))</f>
        <v>0</v>
      </c>
      <c r="G7160" s="39">
        <f>IF(Txn!$B3586="","",Txn!$D3586)</f>
        <v>0</v>
      </c>
      <c r="H7160" s="38">
        <f>IF(Txn!$B3586="","",Txn!$E3586)</f>
        <v>0</v>
      </c>
      <c r="I7160" s="40">
        <f>IF(Txn!$B3586="",0,Txn!$Q3586)</f>
        <v>0</v>
      </c>
      <c r="J7160" s="40">
        <f>IF(Txn!$B3586="",0,Txn!$R3586)</f>
        <v>0</v>
      </c>
      <c r="K7160" s="41">
        <f>IF($A7160="","",IFERROR(VALUE(MID($A7160,6,2)),""))</f>
        <v>0</v>
      </c>
      <c r="L7160" s="39">
        <f>IF(Txn!$K3586="","","طرف مقابل — "&amp;Txn!$K3586)</f>
        <v>0</v>
      </c>
      <c r="N7160" s="42">
        <f>IF($D7160="",0,COUNTIF(BankAccts,$D7160))</f>
        <v>0</v>
      </c>
    </row>
    <row r="7161" spans="1:14">
      <c r="A7161" s="38">
        <f>IF(Txn!$B3587="","",Txn!$B3587)</f>
        <v>0</v>
      </c>
      <c r="B7161" s="38">
        <f>IF(Txn!$B3587="","",Txn!$C3587)</f>
        <v>0</v>
      </c>
      <c r="C7161" s="39">
        <f>IF(Txn!$B3587="","","تراکنش بانکی")</f>
        <v>0</v>
      </c>
      <c r="D7161" s="38">
        <f>IF(Txn!$B3587="","",IF(Txn!$X3587="","",Txn!$X3587))</f>
        <v>0</v>
      </c>
      <c r="E7161" s="39">
        <f>IF($D7161="","",IFERROR(VLOOKUP($D7161,AcctTbl,2,0),""))</f>
        <v>0</v>
      </c>
      <c r="F7161" s="39">
        <f>IF($D7161="","",IFERROR(VLOOKUP($D7161,AcctTbl,3,0),""))</f>
        <v>0</v>
      </c>
      <c r="G7161" s="39">
        <f>IF(Txn!$B3587="","",Txn!$D3587)</f>
        <v>0</v>
      </c>
      <c r="H7161" s="38">
        <f>IF(Txn!$B3587="","",Txn!$E3587)</f>
        <v>0</v>
      </c>
      <c r="I7161" s="40">
        <f>IF(Txn!$B3587="",0,Txn!$O3587)</f>
        <v>0</v>
      </c>
      <c r="J7161" s="40">
        <f>IF(Txn!$B3587="",0,Txn!$P3587)</f>
        <v>0</v>
      </c>
      <c r="K7161" s="41">
        <f>IF($A7161="","",IFERROR(VALUE(MID($A7161,6,2)),""))</f>
        <v>0</v>
      </c>
      <c r="L7161" s="39">
        <f>IF(Txn!$K3587="","",Txn!$K3587)</f>
        <v>0</v>
      </c>
      <c r="N7161" s="42">
        <f>IF($D7161="",0,COUNTIF(BankAccts,$D7161))</f>
        <v>0</v>
      </c>
    </row>
    <row r="7162" spans="1:14">
      <c r="A7162" s="38">
        <f>IF(Txn!$B3587="","",Txn!$B3587)</f>
        <v>0</v>
      </c>
      <c r="B7162" s="38">
        <f>IF(Txn!$B3587="","",Txn!$C3587)</f>
        <v>0</v>
      </c>
      <c r="C7162" s="39">
        <f>IF(Txn!$B3587="","","تراکنش بانکی")</f>
        <v>0</v>
      </c>
      <c r="D7162" s="38">
        <f>IF(Txn!$B3587="","",IF(IF(Txn!$U3587="TRF",Txn!$Y3587,Txn!$Z3587)="","",IF(Txn!$U3587="TRF",Txn!$Y3587,Txn!$Z3587)))</f>
        <v>0</v>
      </c>
      <c r="E7162" s="39">
        <f>IF($D7162="","",IFERROR(VLOOKUP($D7162,AcctTbl,2,0),""))</f>
        <v>0</v>
      </c>
      <c r="F7162" s="39">
        <f>IF($D7162="","",IFERROR(VLOOKUP($D7162,AcctTbl,3,0),""))</f>
        <v>0</v>
      </c>
      <c r="G7162" s="39">
        <f>IF(Txn!$B3587="","",Txn!$D3587)</f>
        <v>0</v>
      </c>
      <c r="H7162" s="38">
        <f>IF(Txn!$B3587="","",Txn!$E3587)</f>
        <v>0</v>
      </c>
      <c r="I7162" s="40">
        <f>IF(Txn!$B3587="",0,Txn!$Q3587)</f>
        <v>0</v>
      </c>
      <c r="J7162" s="40">
        <f>IF(Txn!$B3587="",0,Txn!$R3587)</f>
        <v>0</v>
      </c>
      <c r="K7162" s="41">
        <f>IF($A7162="","",IFERROR(VALUE(MID($A7162,6,2)),""))</f>
        <v>0</v>
      </c>
      <c r="L7162" s="39">
        <f>IF(Txn!$K3587="","","طرف مقابل — "&amp;Txn!$K3587)</f>
        <v>0</v>
      </c>
      <c r="N7162" s="42">
        <f>IF($D7162="",0,COUNTIF(BankAccts,$D7162))</f>
        <v>0</v>
      </c>
    </row>
    <row r="7163" spans="1:14">
      <c r="A7163" s="38">
        <f>IF(Txn!$B3588="","",Txn!$B3588)</f>
        <v>0</v>
      </c>
      <c r="B7163" s="38">
        <f>IF(Txn!$B3588="","",Txn!$C3588)</f>
        <v>0</v>
      </c>
      <c r="C7163" s="39">
        <f>IF(Txn!$B3588="","","تراکنش بانکی")</f>
        <v>0</v>
      </c>
      <c r="D7163" s="38">
        <f>IF(Txn!$B3588="","",IF(Txn!$X3588="","",Txn!$X3588))</f>
        <v>0</v>
      </c>
      <c r="E7163" s="39">
        <f>IF($D7163="","",IFERROR(VLOOKUP($D7163,AcctTbl,2,0),""))</f>
        <v>0</v>
      </c>
      <c r="F7163" s="39">
        <f>IF($D7163="","",IFERROR(VLOOKUP($D7163,AcctTbl,3,0),""))</f>
        <v>0</v>
      </c>
      <c r="G7163" s="39">
        <f>IF(Txn!$B3588="","",Txn!$D3588)</f>
        <v>0</v>
      </c>
      <c r="H7163" s="38">
        <f>IF(Txn!$B3588="","",Txn!$E3588)</f>
        <v>0</v>
      </c>
      <c r="I7163" s="40">
        <f>IF(Txn!$B3588="",0,Txn!$O3588)</f>
        <v>0</v>
      </c>
      <c r="J7163" s="40">
        <f>IF(Txn!$B3588="",0,Txn!$P3588)</f>
        <v>0</v>
      </c>
      <c r="K7163" s="41">
        <f>IF($A7163="","",IFERROR(VALUE(MID($A7163,6,2)),""))</f>
        <v>0</v>
      </c>
      <c r="L7163" s="39">
        <f>IF(Txn!$K3588="","",Txn!$K3588)</f>
        <v>0</v>
      </c>
      <c r="N7163" s="42">
        <f>IF($D7163="",0,COUNTIF(BankAccts,$D7163))</f>
        <v>0</v>
      </c>
    </row>
    <row r="7164" spans="1:14">
      <c r="A7164" s="38">
        <f>IF(Txn!$B3588="","",Txn!$B3588)</f>
        <v>0</v>
      </c>
      <c r="B7164" s="38">
        <f>IF(Txn!$B3588="","",Txn!$C3588)</f>
        <v>0</v>
      </c>
      <c r="C7164" s="39">
        <f>IF(Txn!$B3588="","","تراکنش بانکی")</f>
        <v>0</v>
      </c>
      <c r="D7164" s="38">
        <f>IF(Txn!$B3588="","",IF(IF(Txn!$U3588="TRF",Txn!$Y3588,Txn!$Z3588)="","",IF(Txn!$U3588="TRF",Txn!$Y3588,Txn!$Z3588)))</f>
        <v>0</v>
      </c>
      <c r="E7164" s="39">
        <f>IF($D7164="","",IFERROR(VLOOKUP($D7164,AcctTbl,2,0),""))</f>
        <v>0</v>
      </c>
      <c r="F7164" s="39">
        <f>IF($D7164="","",IFERROR(VLOOKUP($D7164,AcctTbl,3,0),""))</f>
        <v>0</v>
      </c>
      <c r="G7164" s="39">
        <f>IF(Txn!$B3588="","",Txn!$D3588)</f>
        <v>0</v>
      </c>
      <c r="H7164" s="38">
        <f>IF(Txn!$B3588="","",Txn!$E3588)</f>
        <v>0</v>
      </c>
      <c r="I7164" s="40">
        <f>IF(Txn!$B3588="",0,Txn!$Q3588)</f>
        <v>0</v>
      </c>
      <c r="J7164" s="40">
        <f>IF(Txn!$B3588="",0,Txn!$R3588)</f>
        <v>0</v>
      </c>
      <c r="K7164" s="41">
        <f>IF($A7164="","",IFERROR(VALUE(MID($A7164,6,2)),""))</f>
        <v>0</v>
      </c>
      <c r="L7164" s="39">
        <f>IF(Txn!$K3588="","","طرف مقابل — "&amp;Txn!$K3588)</f>
        <v>0</v>
      </c>
      <c r="N7164" s="42">
        <f>IF($D7164="",0,COUNTIF(BankAccts,$D7164))</f>
        <v>0</v>
      </c>
    </row>
    <row r="7165" spans="1:14">
      <c r="A7165" s="38">
        <f>IF(Txn!$B3589="","",Txn!$B3589)</f>
        <v>0</v>
      </c>
      <c r="B7165" s="38">
        <f>IF(Txn!$B3589="","",Txn!$C3589)</f>
        <v>0</v>
      </c>
      <c r="C7165" s="39">
        <f>IF(Txn!$B3589="","","تراکنش بانکی")</f>
        <v>0</v>
      </c>
      <c r="D7165" s="38">
        <f>IF(Txn!$B3589="","",IF(Txn!$X3589="","",Txn!$X3589))</f>
        <v>0</v>
      </c>
      <c r="E7165" s="39">
        <f>IF($D7165="","",IFERROR(VLOOKUP($D7165,AcctTbl,2,0),""))</f>
        <v>0</v>
      </c>
      <c r="F7165" s="39">
        <f>IF($D7165="","",IFERROR(VLOOKUP($D7165,AcctTbl,3,0),""))</f>
        <v>0</v>
      </c>
      <c r="G7165" s="39">
        <f>IF(Txn!$B3589="","",Txn!$D3589)</f>
        <v>0</v>
      </c>
      <c r="H7165" s="38">
        <f>IF(Txn!$B3589="","",Txn!$E3589)</f>
        <v>0</v>
      </c>
      <c r="I7165" s="40">
        <f>IF(Txn!$B3589="",0,Txn!$O3589)</f>
        <v>0</v>
      </c>
      <c r="J7165" s="40">
        <f>IF(Txn!$B3589="",0,Txn!$P3589)</f>
        <v>0</v>
      </c>
      <c r="K7165" s="41">
        <f>IF($A7165="","",IFERROR(VALUE(MID($A7165,6,2)),""))</f>
        <v>0</v>
      </c>
      <c r="L7165" s="39">
        <f>IF(Txn!$K3589="","",Txn!$K3589)</f>
        <v>0</v>
      </c>
      <c r="N7165" s="42">
        <f>IF($D7165="",0,COUNTIF(BankAccts,$D7165))</f>
        <v>0</v>
      </c>
    </row>
    <row r="7166" spans="1:14">
      <c r="A7166" s="38">
        <f>IF(Txn!$B3589="","",Txn!$B3589)</f>
        <v>0</v>
      </c>
      <c r="B7166" s="38">
        <f>IF(Txn!$B3589="","",Txn!$C3589)</f>
        <v>0</v>
      </c>
      <c r="C7166" s="39">
        <f>IF(Txn!$B3589="","","تراکنش بانکی")</f>
        <v>0</v>
      </c>
      <c r="D7166" s="38">
        <f>IF(Txn!$B3589="","",IF(IF(Txn!$U3589="TRF",Txn!$Y3589,Txn!$Z3589)="","",IF(Txn!$U3589="TRF",Txn!$Y3589,Txn!$Z3589)))</f>
        <v>0</v>
      </c>
      <c r="E7166" s="39">
        <f>IF($D7166="","",IFERROR(VLOOKUP($D7166,AcctTbl,2,0),""))</f>
        <v>0</v>
      </c>
      <c r="F7166" s="39">
        <f>IF($D7166="","",IFERROR(VLOOKUP($D7166,AcctTbl,3,0),""))</f>
        <v>0</v>
      </c>
      <c r="G7166" s="39">
        <f>IF(Txn!$B3589="","",Txn!$D3589)</f>
        <v>0</v>
      </c>
      <c r="H7166" s="38">
        <f>IF(Txn!$B3589="","",Txn!$E3589)</f>
        <v>0</v>
      </c>
      <c r="I7166" s="40">
        <f>IF(Txn!$B3589="",0,Txn!$Q3589)</f>
        <v>0</v>
      </c>
      <c r="J7166" s="40">
        <f>IF(Txn!$B3589="",0,Txn!$R3589)</f>
        <v>0</v>
      </c>
      <c r="K7166" s="41">
        <f>IF($A7166="","",IFERROR(VALUE(MID($A7166,6,2)),""))</f>
        <v>0</v>
      </c>
      <c r="L7166" s="39">
        <f>IF(Txn!$K3589="","","طرف مقابل — "&amp;Txn!$K3589)</f>
        <v>0</v>
      </c>
      <c r="N7166" s="42">
        <f>IF($D7166="",0,COUNTIF(BankAccts,$D7166))</f>
        <v>0</v>
      </c>
    </row>
    <row r="7167" spans="1:14">
      <c r="A7167" s="38">
        <f>IF(Txn!$B3590="","",Txn!$B3590)</f>
        <v>0</v>
      </c>
      <c r="B7167" s="38">
        <f>IF(Txn!$B3590="","",Txn!$C3590)</f>
        <v>0</v>
      </c>
      <c r="C7167" s="39">
        <f>IF(Txn!$B3590="","","تراکنش بانکی")</f>
        <v>0</v>
      </c>
      <c r="D7167" s="38">
        <f>IF(Txn!$B3590="","",IF(Txn!$X3590="","",Txn!$X3590))</f>
        <v>0</v>
      </c>
      <c r="E7167" s="39">
        <f>IF($D7167="","",IFERROR(VLOOKUP($D7167,AcctTbl,2,0),""))</f>
        <v>0</v>
      </c>
      <c r="F7167" s="39">
        <f>IF($D7167="","",IFERROR(VLOOKUP($D7167,AcctTbl,3,0),""))</f>
        <v>0</v>
      </c>
      <c r="G7167" s="39">
        <f>IF(Txn!$B3590="","",Txn!$D3590)</f>
        <v>0</v>
      </c>
      <c r="H7167" s="38">
        <f>IF(Txn!$B3590="","",Txn!$E3590)</f>
        <v>0</v>
      </c>
      <c r="I7167" s="40">
        <f>IF(Txn!$B3590="",0,Txn!$O3590)</f>
        <v>0</v>
      </c>
      <c r="J7167" s="40">
        <f>IF(Txn!$B3590="",0,Txn!$P3590)</f>
        <v>0</v>
      </c>
      <c r="K7167" s="41">
        <f>IF($A7167="","",IFERROR(VALUE(MID($A7167,6,2)),""))</f>
        <v>0</v>
      </c>
      <c r="L7167" s="39">
        <f>IF(Txn!$K3590="","",Txn!$K3590)</f>
        <v>0</v>
      </c>
      <c r="N7167" s="42">
        <f>IF($D7167="",0,COUNTIF(BankAccts,$D7167))</f>
        <v>0</v>
      </c>
    </row>
    <row r="7168" spans="1:14">
      <c r="A7168" s="38">
        <f>IF(Txn!$B3590="","",Txn!$B3590)</f>
        <v>0</v>
      </c>
      <c r="B7168" s="38">
        <f>IF(Txn!$B3590="","",Txn!$C3590)</f>
        <v>0</v>
      </c>
      <c r="C7168" s="39">
        <f>IF(Txn!$B3590="","","تراکنش بانکی")</f>
        <v>0</v>
      </c>
      <c r="D7168" s="38">
        <f>IF(Txn!$B3590="","",IF(IF(Txn!$U3590="TRF",Txn!$Y3590,Txn!$Z3590)="","",IF(Txn!$U3590="TRF",Txn!$Y3590,Txn!$Z3590)))</f>
        <v>0</v>
      </c>
      <c r="E7168" s="39">
        <f>IF($D7168="","",IFERROR(VLOOKUP($D7168,AcctTbl,2,0),""))</f>
        <v>0</v>
      </c>
      <c r="F7168" s="39">
        <f>IF($D7168="","",IFERROR(VLOOKUP($D7168,AcctTbl,3,0),""))</f>
        <v>0</v>
      </c>
      <c r="G7168" s="39">
        <f>IF(Txn!$B3590="","",Txn!$D3590)</f>
        <v>0</v>
      </c>
      <c r="H7168" s="38">
        <f>IF(Txn!$B3590="","",Txn!$E3590)</f>
        <v>0</v>
      </c>
      <c r="I7168" s="40">
        <f>IF(Txn!$B3590="",0,Txn!$Q3590)</f>
        <v>0</v>
      </c>
      <c r="J7168" s="40">
        <f>IF(Txn!$B3590="",0,Txn!$R3590)</f>
        <v>0</v>
      </c>
      <c r="K7168" s="41">
        <f>IF($A7168="","",IFERROR(VALUE(MID($A7168,6,2)),""))</f>
        <v>0</v>
      </c>
      <c r="L7168" s="39">
        <f>IF(Txn!$K3590="","","طرف مقابل — "&amp;Txn!$K3590)</f>
        <v>0</v>
      </c>
      <c r="N7168" s="42">
        <f>IF($D7168="",0,COUNTIF(BankAccts,$D7168))</f>
        <v>0</v>
      </c>
    </row>
    <row r="7169" spans="1:14">
      <c r="A7169" s="38">
        <f>IF(Txn!$B3591="","",Txn!$B3591)</f>
        <v>0</v>
      </c>
      <c r="B7169" s="38">
        <f>IF(Txn!$B3591="","",Txn!$C3591)</f>
        <v>0</v>
      </c>
      <c r="C7169" s="39">
        <f>IF(Txn!$B3591="","","تراکنش بانکی")</f>
        <v>0</v>
      </c>
      <c r="D7169" s="38">
        <f>IF(Txn!$B3591="","",IF(Txn!$X3591="","",Txn!$X3591))</f>
        <v>0</v>
      </c>
      <c r="E7169" s="39">
        <f>IF($D7169="","",IFERROR(VLOOKUP($D7169,AcctTbl,2,0),""))</f>
        <v>0</v>
      </c>
      <c r="F7169" s="39">
        <f>IF($D7169="","",IFERROR(VLOOKUP($D7169,AcctTbl,3,0),""))</f>
        <v>0</v>
      </c>
      <c r="G7169" s="39">
        <f>IF(Txn!$B3591="","",Txn!$D3591)</f>
        <v>0</v>
      </c>
      <c r="H7169" s="38">
        <f>IF(Txn!$B3591="","",Txn!$E3591)</f>
        <v>0</v>
      </c>
      <c r="I7169" s="40">
        <f>IF(Txn!$B3591="",0,Txn!$O3591)</f>
        <v>0</v>
      </c>
      <c r="J7169" s="40">
        <f>IF(Txn!$B3591="",0,Txn!$P3591)</f>
        <v>0</v>
      </c>
      <c r="K7169" s="41">
        <f>IF($A7169="","",IFERROR(VALUE(MID($A7169,6,2)),""))</f>
        <v>0</v>
      </c>
      <c r="L7169" s="39">
        <f>IF(Txn!$K3591="","",Txn!$K3591)</f>
        <v>0</v>
      </c>
      <c r="N7169" s="42">
        <f>IF($D7169="",0,COUNTIF(BankAccts,$D7169))</f>
        <v>0</v>
      </c>
    </row>
    <row r="7170" spans="1:14">
      <c r="A7170" s="38">
        <f>IF(Txn!$B3591="","",Txn!$B3591)</f>
        <v>0</v>
      </c>
      <c r="B7170" s="38">
        <f>IF(Txn!$B3591="","",Txn!$C3591)</f>
        <v>0</v>
      </c>
      <c r="C7170" s="39">
        <f>IF(Txn!$B3591="","","تراکنش بانکی")</f>
        <v>0</v>
      </c>
      <c r="D7170" s="38">
        <f>IF(Txn!$B3591="","",IF(IF(Txn!$U3591="TRF",Txn!$Y3591,Txn!$Z3591)="","",IF(Txn!$U3591="TRF",Txn!$Y3591,Txn!$Z3591)))</f>
        <v>0</v>
      </c>
      <c r="E7170" s="39">
        <f>IF($D7170="","",IFERROR(VLOOKUP($D7170,AcctTbl,2,0),""))</f>
        <v>0</v>
      </c>
      <c r="F7170" s="39">
        <f>IF($D7170="","",IFERROR(VLOOKUP($D7170,AcctTbl,3,0),""))</f>
        <v>0</v>
      </c>
      <c r="G7170" s="39">
        <f>IF(Txn!$B3591="","",Txn!$D3591)</f>
        <v>0</v>
      </c>
      <c r="H7170" s="38">
        <f>IF(Txn!$B3591="","",Txn!$E3591)</f>
        <v>0</v>
      </c>
      <c r="I7170" s="40">
        <f>IF(Txn!$B3591="",0,Txn!$Q3591)</f>
        <v>0</v>
      </c>
      <c r="J7170" s="40">
        <f>IF(Txn!$B3591="",0,Txn!$R3591)</f>
        <v>0</v>
      </c>
      <c r="K7170" s="41">
        <f>IF($A7170="","",IFERROR(VALUE(MID($A7170,6,2)),""))</f>
        <v>0</v>
      </c>
      <c r="L7170" s="39">
        <f>IF(Txn!$K3591="","","طرف مقابل — "&amp;Txn!$K3591)</f>
        <v>0</v>
      </c>
      <c r="N7170" s="42">
        <f>IF($D7170="",0,COUNTIF(BankAccts,$D7170))</f>
        <v>0</v>
      </c>
    </row>
    <row r="7171" spans="1:14">
      <c r="A7171" s="38">
        <f>IF(Txn!$B3592="","",Txn!$B3592)</f>
        <v>0</v>
      </c>
      <c r="B7171" s="38">
        <f>IF(Txn!$B3592="","",Txn!$C3592)</f>
        <v>0</v>
      </c>
      <c r="C7171" s="39">
        <f>IF(Txn!$B3592="","","تراکنش بانکی")</f>
        <v>0</v>
      </c>
      <c r="D7171" s="38">
        <f>IF(Txn!$B3592="","",IF(Txn!$X3592="","",Txn!$X3592))</f>
        <v>0</v>
      </c>
      <c r="E7171" s="39">
        <f>IF($D7171="","",IFERROR(VLOOKUP($D7171,AcctTbl,2,0),""))</f>
        <v>0</v>
      </c>
      <c r="F7171" s="39">
        <f>IF($D7171="","",IFERROR(VLOOKUP($D7171,AcctTbl,3,0),""))</f>
        <v>0</v>
      </c>
      <c r="G7171" s="39">
        <f>IF(Txn!$B3592="","",Txn!$D3592)</f>
        <v>0</v>
      </c>
      <c r="H7171" s="38">
        <f>IF(Txn!$B3592="","",Txn!$E3592)</f>
        <v>0</v>
      </c>
      <c r="I7171" s="40">
        <f>IF(Txn!$B3592="",0,Txn!$O3592)</f>
        <v>0</v>
      </c>
      <c r="J7171" s="40">
        <f>IF(Txn!$B3592="",0,Txn!$P3592)</f>
        <v>0</v>
      </c>
      <c r="K7171" s="41">
        <f>IF($A7171="","",IFERROR(VALUE(MID($A7171,6,2)),""))</f>
        <v>0</v>
      </c>
      <c r="L7171" s="39">
        <f>IF(Txn!$K3592="","",Txn!$K3592)</f>
        <v>0</v>
      </c>
      <c r="N7171" s="42">
        <f>IF($D7171="",0,COUNTIF(BankAccts,$D7171))</f>
        <v>0</v>
      </c>
    </row>
    <row r="7172" spans="1:14">
      <c r="A7172" s="38">
        <f>IF(Txn!$B3592="","",Txn!$B3592)</f>
        <v>0</v>
      </c>
      <c r="B7172" s="38">
        <f>IF(Txn!$B3592="","",Txn!$C3592)</f>
        <v>0</v>
      </c>
      <c r="C7172" s="39">
        <f>IF(Txn!$B3592="","","تراکنش بانکی")</f>
        <v>0</v>
      </c>
      <c r="D7172" s="38">
        <f>IF(Txn!$B3592="","",IF(IF(Txn!$U3592="TRF",Txn!$Y3592,Txn!$Z3592)="","",IF(Txn!$U3592="TRF",Txn!$Y3592,Txn!$Z3592)))</f>
        <v>0</v>
      </c>
      <c r="E7172" s="39">
        <f>IF($D7172="","",IFERROR(VLOOKUP($D7172,AcctTbl,2,0),""))</f>
        <v>0</v>
      </c>
      <c r="F7172" s="39">
        <f>IF($D7172="","",IFERROR(VLOOKUP($D7172,AcctTbl,3,0),""))</f>
        <v>0</v>
      </c>
      <c r="G7172" s="39">
        <f>IF(Txn!$B3592="","",Txn!$D3592)</f>
        <v>0</v>
      </c>
      <c r="H7172" s="38">
        <f>IF(Txn!$B3592="","",Txn!$E3592)</f>
        <v>0</v>
      </c>
      <c r="I7172" s="40">
        <f>IF(Txn!$B3592="",0,Txn!$Q3592)</f>
        <v>0</v>
      </c>
      <c r="J7172" s="40">
        <f>IF(Txn!$B3592="",0,Txn!$R3592)</f>
        <v>0</v>
      </c>
      <c r="K7172" s="41">
        <f>IF($A7172="","",IFERROR(VALUE(MID($A7172,6,2)),""))</f>
        <v>0</v>
      </c>
      <c r="L7172" s="39">
        <f>IF(Txn!$K3592="","","طرف مقابل — "&amp;Txn!$K3592)</f>
        <v>0</v>
      </c>
      <c r="N7172" s="42">
        <f>IF($D7172="",0,COUNTIF(BankAccts,$D7172))</f>
        <v>0</v>
      </c>
    </row>
    <row r="7173" spans="1:14">
      <c r="A7173" s="38">
        <f>IF(Txn!$B3593="","",Txn!$B3593)</f>
        <v>0</v>
      </c>
      <c r="B7173" s="38">
        <f>IF(Txn!$B3593="","",Txn!$C3593)</f>
        <v>0</v>
      </c>
      <c r="C7173" s="39">
        <f>IF(Txn!$B3593="","","تراکنش بانکی")</f>
        <v>0</v>
      </c>
      <c r="D7173" s="38">
        <f>IF(Txn!$B3593="","",IF(Txn!$X3593="","",Txn!$X3593))</f>
        <v>0</v>
      </c>
      <c r="E7173" s="39">
        <f>IF($D7173="","",IFERROR(VLOOKUP($D7173,AcctTbl,2,0),""))</f>
        <v>0</v>
      </c>
      <c r="F7173" s="39">
        <f>IF($D7173="","",IFERROR(VLOOKUP($D7173,AcctTbl,3,0),""))</f>
        <v>0</v>
      </c>
      <c r="G7173" s="39">
        <f>IF(Txn!$B3593="","",Txn!$D3593)</f>
        <v>0</v>
      </c>
      <c r="H7173" s="38">
        <f>IF(Txn!$B3593="","",Txn!$E3593)</f>
        <v>0</v>
      </c>
      <c r="I7173" s="40">
        <f>IF(Txn!$B3593="",0,Txn!$O3593)</f>
        <v>0</v>
      </c>
      <c r="J7173" s="40">
        <f>IF(Txn!$B3593="",0,Txn!$P3593)</f>
        <v>0</v>
      </c>
      <c r="K7173" s="41">
        <f>IF($A7173="","",IFERROR(VALUE(MID($A7173,6,2)),""))</f>
        <v>0</v>
      </c>
      <c r="L7173" s="39">
        <f>IF(Txn!$K3593="","",Txn!$K3593)</f>
        <v>0</v>
      </c>
      <c r="N7173" s="42">
        <f>IF($D7173="",0,COUNTIF(BankAccts,$D7173))</f>
        <v>0</v>
      </c>
    </row>
    <row r="7174" spans="1:14">
      <c r="A7174" s="38">
        <f>IF(Txn!$B3593="","",Txn!$B3593)</f>
        <v>0</v>
      </c>
      <c r="B7174" s="38">
        <f>IF(Txn!$B3593="","",Txn!$C3593)</f>
        <v>0</v>
      </c>
      <c r="C7174" s="39">
        <f>IF(Txn!$B3593="","","تراکنش بانکی")</f>
        <v>0</v>
      </c>
      <c r="D7174" s="38">
        <f>IF(Txn!$B3593="","",IF(IF(Txn!$U3593="TRF",Txn!$Y3593,Txn!$Z3593)="","",IF(Txn!$U3593="TRF",Txn!$Y3593,Txn!$Z3593)))</f>
        <v>0</v>
      </c>
      <c r="E7174" s="39">
        <f>IF($D7174="","",IFERROR(VLOOKUP($D7174,AcctTbl,2,0),""))</f>
        <v>0</v>
      </c>
      <c r="F7174" s="39">
        <f>IF($D7174="","",IFERROR(VLOOKUP($D7174,AcctTbl,3,0),""))</f>
        <v>0</v>
      </c>
      <c r="G7174" s="39">
        <f>IF(Txn!$B3593="","",Txn!$D3593)</f>
        <v>0</v>
      </c>
      <c r="H7174" s="38">
        <f>IF(Txn!$B3593="","",Txn!$E3593)</f>
        <v>0</v>
      </c>
      <c r="I7174" s="40">
        <f>IF(Txn!$B3593="",0,Txn!$Q3593)</f>
        <v>0</v>
      </c>
      <c r="J7174" s="40">
        <f>IF(Txn!$B3593="",0,Txn!$R3593)</f>
        <v>0</v>
      </c>
      <c r="K7174" s="41">
        <f>IF($A7174="","",IFERROR(VALUE(MID($A7174,6,2)),""))</f>
        <v>0</v>
      </c>
      <c r="L7174" s="39">
        <f>IF(Txn!$K3593="","","طرف مقابل — "&amp;Txn!$K3593)</f>
        <v>0</v>
      </c>
      <c r="N7174" s="42">
        <f>IF($D7174="",0,COUNTIF(BankAccts,$D7174))</f>
        <v>0</v>
      </c>
    </row>
    <row r="7175" spans="1:14">
      <c r="A7175" s="38">
        <f>IF(Txn!$B3594="","",Txn!$B3594)</f>
        <v>0</v>
      </c>
      <c r="B7175" s="38">
        <f>IF(Txn!$B3594="","",Txn!$C3594)</f>
        <v>0</v>
      </c>
      <c r="C7175" s="39">
        <f>IF(Txn!$B3594="","","تراکنش بانکی")</f>
        <v>0</v>
      </c>
      <c r="D7175" s="38">
        <f>IF(Txn!$B3594="","",IF(Txn!$X3594="","",Txn!$X3594))</f>
        <v>0</v>
      </c>
      <c r="E7175" s="39">
        <f>IF($D7175="","",IFERROR(VLOOKUP($D7175,AcctTbl,2,0),""))</f>
        <v>0</v>
      </c>
      <c r="F7175" s="39">
        <f>IF($D7175="","",IFERROR(VLOOKUP($D7175,AcctTbl,3,0),""))</f>
        <v>0</v>
      </c>
      <c r="G7175" s="39">
        <f>IF(Txn!$B3594="","",Txn!$D3594)</f>
        <v>0</v>
      </c>
      <c r="H7175" s="38">
        <f>IF(Txn!$B3594="","",Txn!$E3594)</f>
        <v>0</v>
      </c>
      <c r="I7175" s="40">
        <f>IF(Txn!$B3594="",0,Txn!$O3594)</f>
        <v>0</v>
      </c>
      <c r="J7175" s="40">
        <f>IF(Txn!$B3594="",0,Txn!$P3594)</f>
        <v>0</v>
      </c>
      <c r="K7175" s="41">
        <f>IF($A7175="","",IFERROR(VALUE(MID($A7175,6,2)),""))</f>
        <v>0</v>
      </c>
      <c r="L7175" s="39">
        <f>IF(Txn!$K3594="","",Txn!$K3594)</f>
        <v>0</v>
      </c>
      <c r="N7175" s="42">
        <f>IF($D7175="",0,COUNTIF(BankAccts,$D7175))</f>
        <v>0</v>
      </c>
    </row>
    <row r="7176" spans="1:14">
      <c r="A7176" s="38">
        <f>IF(Txn!$B3594="","",Txn!$B3594)</f>
        <v>0</v>
      </c>
      <c r="B7176" s="38">
        <f>IF(Txn!$B3594="","",Txn!$C3594)</f>
        <v>0</v>
      </c>
      <c r="C7176" s="39">
        <f>IF(Txn!$B3594="","","تراکنش بانکی")</f>
        <v>0</v>
      </c>
      <c r="D7176" s="38">
        <f>IF(Txn!$B3594="","",IF(IF(Txn!$U3594="TRF",Txn!$Y3594,Txn!$Z3594)="","",IF(Txn!$U3594="TRF",Txn!$Y3594,Txn!$Z3594)))</f>
        <v>0</v>
      </c>
      <c r="E7176" s="39">
        <f>IF($D7176="","",IFERROR(VLOOKUP($D7176,AcctTbl,2,0),""))</f>
        <v>0</v>
      </c>
      <c r="F7176" s="39">
        <f>IF($D7176="","",IFERROR(VLOOKUP($D7176,AcctTbl,3,0),""))</f>
        <v>0</v>
      </c>
      <c r="G7176" s="39">
        <f>IF(Txn!$B3594="","",Txn!$D3594)</f>
        <v>0</v>
      </c>
      <c r="H7176" s="38">
        <f>IF(Txn!$B3594="","",Txn!$E3594)</f>
        <v>0</v>
      </c>
      <c r="I7176" s="40">
        <f>IF(Txn!$B3594="",0,Txn!$Q3594)</f>
        <v>0</v>
      </c>
      <c r="J7176" s="40">
        <f>IF(Txn!$B3594="",0,Txn!$R3594)</f>
        <v>0</v>
      </c>
      <c r="K7176" s="41">
        <f>IF($A7176="","",IFERROR(VALUE(MID($A7176,6,2)),""))</f>
        <v>0</v>
      </c>
      <c r="L7176" s="39">
        <f>IF(Txn!$K3594="","","طرف مقابل — "&amp;Txn!$K3594)</f>
        <v>0</v>
      </c>
      <c r="N7176" s="42">
        <f>IF($D7176="",0,COUNTIF(BankAccts,$D7176))</f>
        <v>0</v>
      </c>
    </row>
    <row r="7177" spans="1:14">
      <c r="A7177" s="38">
        <f>IF(Txn!$B3595="","",Txn!$B3595)</f>
        <v>0</v>
      </c>
      <c r="B7177" s="38">
        <f>IF(Txn!$B3595="","",Txn!$C3595)</f>
        <v>0</v>
      </c>
      <c r="C7177" s="39">
        <f>IF(Txn!$B3595="","","تراکنش بانکی")</f>
        <v>0</v>
      </c>
      <c r="D7177" s="38">
        <f>IF(Txn!$B3595="","",IF(Txn!$X3595="","",Txn!$X3595))</f>
        <v>0</v>
      </c>
      <c r="E7177" s="39">
        <f>IF($D7177="","",IFERROR(VLOOKUP($D7177,AcctTbl,2,0),""))</f>
        <v>0</v>
      </c>
      <c r="F7177" s="39">
        <f>IF($D7177="","",IFERROR(VLOOKUP($D7177,AcctTbl,3,0),""))</f>
        <v>0</v>
      </c>
      <c r="G7177" s="39">
        <f>IF(Txn!$B3595="","",Txn!$D3595)</f>
        <v>0</v>
      </c>
      <c r="H7177" s="38">
        <f>IF(Txn!$B3595="","",Txn!$E3595)</f>
        <v>0</v>
      </c>
      <c r="I7177" s="40">
        <f>IF(Txn!$B3595="",0,Txn!$O3595)</f>
        <v>0</v>
      </c>
      <c r="J7177" s="40">
        <f>IF(Txn!$B3595="",0,Txn!$P3595)</f>
        <v>0</v>
      </c>
      <c r="K7177" s="41">
        <f>IF($A7177="","",IFERROR(VALUE(MID($A7177,6,2)),""))</f>
        <v>0</v>
      </c>
      <c r="L7177" s="39">
        <f>IF(Txn!$K3595="","",Txn!$K3595)</f>
        <v>0</v>
      </c>
      <c r="N7177" s="42">
        <f>IF($D7177="",0,COUNTIF(BankAccts,$D7177))</f>
        <v>0</v>
      </c>
    </row>
    <row r="7178" spans="1:14">
      <c r="A7178" s="38">
        <f>IF(Txn!$B3595="","",Txn!$B3595)</f>
        <v>0</v>
      </c>
      <c r="B7178" s="38">
        <f>IF(Txn!$B3595="","",Txn!$C3595)</f>
        <v>0</v>
      </c>
      <c r="C7178" s="39">
        <f>IF(Txn!$B3595="","","تراکنش بانکی")</f>
        <v>0</v>
      </c>
      <c r="D7178" s="38">
        <f>IF(Txn!$B3595="","",IF(IF(Txn!$U3595="TRF",Txn!$Y3595,Txn!$Z3595)="","",IF(Txn!$U3595="TRF",Txn!$Y3595,Txn!$Z3595)))</f>
        <v>0</v>
      </c>
      <c r="E7178" s="39">
        <f>IF($D7178="","",IFERROR(VLOOKUP($D7178,AcctTbl,2,0),""))</f>
        <v>0</v>
      </c>
      <c r="F7178" s="39">
        <f>IF($D7178="","",IFERROR(VLOOKUP($D7178,AcctTbl,3,0),""))</f>
        <v>0</v>
      </c>
      <c r="G7178" s="39">
        <f>IF(Txn!$B3595="","",Txn!$D3595)</f>
        <v>0</v>
      </c>
      <c r="H7178" s="38">
        <f>IF(Txn!$B3595="","",Txn!$E3595)</f>
        <v>0</v>
      </c>
      <c r="I7178" s="40">
        <f>IF(Txn!$B3595="",0,Txn!$Q3595)</f>
        <v>0</v>
      </c>
      <c r="J7178" s="40">
        <f>IF(Txn!$B3595="",0,Txn!$R3595)</f>
        <v>0</v>
      </c>
      <c r="K7178" s="41">
        <f>IF($A7178="","",IFERROR(VALUE(MID($A7178,6,2)),""))</f>
        <v>0</v>
      </c>
      <c r="L7178" s="39">
        <f>IF(Txn!$K3595="","","طرف مقابل — "&amp;Txn!$K3595)</f>
        <v>0</v>
      </c>
      <c r="N7178" s="42">
        <f>IF($D7178="",0,COUNTIF(BankAccts,$D7178))</f>
        <v>0</v>
      </c>
    </row>
    <row r="7179" spans="1:14">
      <c r="A7179" s="38">
        <f>IF(Txn!$B3596="","",Txn!$B3596)</f>
        <v>0</v>
      </c>
      <c r="B7179" s="38">
        <f>IF(Txn!$B3596="","",Txn!$C3596)</f>
        <v>0</v>
      </c>
      <c r="C7179" s="39">
        <f>IF(Txn!$B3596="","","تراکنش بانکی")</f>
        <v>0</v>
      </c>
      <c r="D7179" s="38">
        <f>IF(Txn!$B3596="","",IF(Txn!$X3596="","",Txn!$X3596))</f>
        <v>0</v>
      </c>
      <c r="E7179" s="39">
        <f>IF($D7179="","",IFERROR(VLOOKUP($D7179,AcctTbl,2,0),""))</f>
        <v>0</v>
      </c>
      <c r="F7179" s="39">
        <f>IF($D7179="","",IFERROR(VLOOKUP($D7179,AcctTbl,3,0),""))</f>
        <v>0</v>
      </c>
      <c r="G7179" s="39">
        <f>IF(Txn!$B3596="","",Txn!$D3596)</f>
        <v>0</v>
      </c>
      <c r="H7179" s="38">
        <f>IF(Txn!$B3596="","",Txn!$E3596)</f>
        <v>0</v>
      </c>
      <c r="I7179" s="40">
        <f>IF(Txn!$B3596="",0,Txn!$O3596)</f>
        <v>0</v>
      </c>
      <c r="J7179" s="40">
        <f>IF(Txn!$B3596="",0,Txn!$P3596)</f>
        <v>0</v>
      </c>
      <c r="K7179" s="41">
        <f>IF($A7179="","",IFERROR(VALUE(MID($A7179,6,2)),""))</f>
        <v>0</v>
      </c>
      <c r="L7179" s="39">
        <f>IF(Txn!$K3596="","",Txn!$K3596)</f>
        <v>0</v>
      </c>
      <c r="N7179" s="42">
        <f>IF($D7179="",0,COUNTIF(BankAccts,$D7179))</f>
        <v>0</v>
      </c>
    </row>
    <row r="7180" spans="1:14">
      <c r="A7180" s="38">
        <f>IF(Txn!$B3596="","",Txn!$B3596)</f>
        <v>0</v>
      </c>
      <c r="B7180" s="38">
        <f>IF(Txn!$B3596="","",Txn!$C3596)</f>
        <v>0</v>
      </c>
      <c r="C7180" s="39">
        <f>IF(Txn!$B3596="","","تراکنش بانکی")</f>
        <v>0</v>
      </c>
      <c r="D7180" s="38">
        <f>IF(Txn!$B3596="","",IF(IF(Txn!$U3596="TRF",Txn!$Y3596,Txn!$Z3596)="","",IF(Txn!$U3596="TRF",Txn!$Y3596,Txn!$Z3596)))</f>
        <v>0</v>
      </c>
      <c r="E7180" s="39">
        <f>IF($D7180="","",IFERROR(VLOOKUP($D7180,AcctTbl,2,0),""))</f>
        <v>0</v>
      </c>
      <c r="F7180" s="39">
        <f>IF($D7180="","",IFERROR(VLOOKUP($D7180,AcctTbl,3,0),""))</f>
        <v>0</v>
      </c>
      <c r="G7180" s="39">
        <f>IF(Txn!$B3596="","",Txn!$D3596)</f>
        <v>0</v>
      </c>
      <c r="H7180" s="38">
        <f>IF(Txn!$B3596="","",Txn!$E3596)</f>
        <v>0</v>
      </c>
      <c r="I7180" s="40">
        <f>IF(Txn!$B3596="",0,Txn!$Q3596)</f>
        <v>0</v>
      </c>
      <c r="J7180" s="40">
        <f>IF(Txn!$B3596="",0,Txn!$R3596)</f>
        <v>0</v>
      </c>
      <c r="K7180" s="41">
        <f>IF($A7180="","",IFERROR(VALUE(MID($A7180,6,2)),""))</f>
        <v>0</v>
      </c>
      <c r="L7180" s="39">
        <f>IF(Txn!$K3596="","","طرف مقابل — "&amp;Txn!$K3596)</f>
        <v>0</v>
      </c>
      <c r="N7180" s="42">
        <f>IF($D7180="",0,COUNTIF(BankAccts,$D7180))</f>
        <v>0</v>
      </c>
    </row>
    <row r="7181" spans="1:14">
      <c r="A7181" s="38">
        <f>IF(Txn!$B3597="","",Txn!$B3597)</f>
        <v>0</v>
      </c>
      <c r="B7181" s="38">
        <f>IF(Txn!$B3597="","",Txn!$C3597)</f>
        <v>0</v>
      </c>
      <c r="C7181" s="39">
        <f>IF(Txn!$B3597="","","تراکنش بانکی")</f>
        <v>0</v>
      </c>
      <c r="D7181" s="38">
        <f>IF(Txn!$B3597="","",IF(Txn!$X3597="","",Txn!$X3597))</f>
        <v>0</v>
      </c>
      <c r="E7181" s="39">
        <f>IF($D7181="","",IFERROR(VLOOKUP($D7181,AcctTbl,2,0),""))</f>
        <v>0</v>
      </c>
      <c r="F7181" s="39">
        <f>IF($D7181="","",IFERROR(VLOOKUP($D7181,AcctTbl,3,0),""))</f>
        <v>0</v>
      </c>
      <c r="G7181" s="39">
        <f>IF(Txn!$B3597="","",Txn!$D3597)</f>
        <v>0</v>
      </c>
      <c r="H7181" s="38">
        <f>IF(Txn!$B3597="","",Txn!$E3597)</f>
        <v>0</v>
      </c>
      <c r="I7181" s="40">
        <f>IF(Txn!$B3597="",0,Txn!$O3597)</f>
        <v>0</v>
      </c>
      <c r="J7181" s="40">
        <f>IF(Txn!$B3597="",0,Txn!$P3597)</f>
        <v>0</v>
      </c>
      <c r="K7181" s="41">
        <f>IF($A7181="","",IFERROR(VALUE(MID($A7181,6,2)),""))</f>
        <v>0</v>
      </c>
      <c r="L7181" s="39">
        <f>IF(Txn!$K3597="","",Txn!$K3597)</f>
        <v>0</v>
      </c>
      <c r="N7181" s="42">
        <f>IF($D7181="",0,COUNTIF(BankAccts,$D7181))</f>
        <v>0</v>
      </c>
    </row>
    <row r="7182" spans="1:14">
      <c r="A7182" s="38">
        <f>IF(Txn!$B3597="","",Txn!$B3597)</f>
        <v>0</v>
      </c>
      <c r="B7182" s="38">
        <f>IF(Txn!$B3597="","",Txn!$C3597)</f>
        <v>0</v>
      </c>
      <c r="C7182" s="39">
        <f>IF(Txn!$B3597="","","تراکنش بانکی")</f>
        <v>0</v>
      </c>
      <c r="D7182" s="38">
        <f>IF(Txn!$B3597="","",IF(IF(Txn!$U3597="TRF",Txn!$Y3597,Txn!$Z3597)="","",IF(Txn!$U3597="TRF",Txn!$Y3597,Txn!$Z3597)))</f>
        <v>0</v>
      </c>
      <c r="E7182" s="39">
        <f>IF($D7182="","",IFERROR(VLOOKUP($D7182,AcctTbl,2,0),""))</f>
        <v>0</v>
      </c>
      <c r="F7182" s="39">
        <f>IF($D7182="","",IFERROR(VLOOKUP($D7182,AcctTbl,3,0),""))</f>
        <v>0</v>
      </c>
      <c r="G7182" s="39">
        <f>IF(Txn!$B3597="","",Txn!$D3597)</f>
        <v>0</v>
      </c>
      <c r="H7182" s="38">
        <f>IF(Txn!$B3597="","",Txn!$E3597)</f>
        <v>0</v>
      </c>
      <c r="I7182" s="40">
        <f>IF(Txn!$B3597="",0,Txn!$Q3597)</f>
        <v>0</v>
      </c>
      <c r="J7182" s="40">
        <f>IF(Txn!$B3597="",0,Txn!$R3597)</f>
        <v>0</v>
      </c>
      <c r="K7182" s="41">
        <f>IF($A7182="","",IFERROR(VALUE(MID($A7182,6,2)),""))</f>
        <v>0</v>
      </c>
      <c r="L7182" s="39">
        <f>IF(Txn!$K3597="","","طرف مقابل — "&amp;Txn!$K3597)</f>
        <v>0</v>
      </c>
      <c r="N7182" s="42">
        <f>IF($D7182="",0,COUNTIF(BankAccts,$D7182))</f>
        <v>0</v>
      </c>
    </row>
    <row r="7183" spans="1:14">
      <c r="A7183" s="38">
        <f>IF(Txn!$B3598="","",Txn!$B3598)</f>
        <v>0</v>
      </c>
      <c r="B7183" s="38">
        <f>IF(Txn!$B3598="","",Txn!$C3598)</f>
        <v>0</v>
      </c>
      <c r="C7183" s="39">
        <f>IF(Txn!$B3598="","","تراکنش بانکی")</f>
        <v>0</v>
      </c>
      <c r="D7183" s="38">
        <f>IF(Txn!$B3598="","",IF(Txn!$X3598="","",Txn!$X3598))</f>
        <v>0</v>
      </c>
      <c r="E7183" s="39">
        <f>IF($D7183="","",IFERROR(VLOOKUP($D7183,AcctTbl,2,0),""))</f>
        <v>0</v>
      </c>
      <c r="F7183" s="39">
        <f>IF($D7183="","",IFERROR(VLOOKUP($D7183,AcctTbl,3,0),""))</f>
        <v>0</v>
      </c>
      <c r="G7183" s="39">
        <f>IF(Txn!$B3598="","",Txn!$D3598)</f>
        <v>0</v>
      </c>
      <c r="H7183" s="38">
        <f>IF(Txn!$B3598="","",Txn!$E3598)</f>
        <v>0</v>
      </c>
      <c r="I7183" s="40">
        <f>IF(Txn!$B3598="",0,Txn!$O3598)</f>
        <v>0</v>
      </c>
      <c r="J7183" s="40">
        <f>IF(Txn!$B3598="",0,Txn!$P3598)</f>
        <v>0</v>
      </c>
      <c r="K7183" s="41">
        <f>IF($A7183="","",IFERROR(VALUE(MID($A7183,6,2)),""))</f>
        <v>0</v>
      </c>
      <c r="L7183" s="39">
        <f>IF(Txn!$K3598="","",Txn!$K3598)</f>
        <v>0</v>
      </c>
      <c r="N7183" s="42">
        <f>IF($D7183="",0,COUNTIF(BankAccts,$D7183))</f>
        <v>0</v>
      </c>
    </row>
    <row r="7184" spans="1:14">
      <c r="A7184" s="38">
        <f>IF(Txn!$B3598="","",Txn!$B3598)</f>
        <v>0</v>
      </c>
      <c r="B7184" s="38">
        <f>IF(Txn!$B3598="","",Txn!$C3598)</f>
        <v>0</v>
      </c>
      <c r="C7184" s="39">
        <f>IF(Txn!$B3598="","","تراکنش بانکی")</f>
        <v>0</v>
      </c>
      <c r="D7184" s="38">
        <f>IF(Txn!$B3598="","",IF(IF(Txn!$U3598="TRF",Txn!$Y3598,Txn!$Z3598)="","",IF(Txn!$U3598="TRF",Txn!$Y3598,Txn!$Z3598)))</f>
        <v>0</v>
      </c>
      <c r="E7184" s="39">
        <f>IF($D7184="","",IFERROR(VLOOKUP($D7184,AcctTbl,2,0),""))</f>
        <v>0</v>
      </c>
      <c r="F7184" s="39">
        <f>IF($D7184="","",IFERROR(VLOOKUP($D7184,AcctTbl,3,0),""))</f>
        <v>0</v>
      </c>
      <c r="G7184" s="39">
        <f>IF(Txn!$B3598="","",Txn!$D3598)</f>
        <v>0</v>
      </c>
      <c r="H7184" s="38">
        <f>IF(Txn!$B3598="","",Txn!$E3598)</f>
        <v>0</v>
      </c>
      <c r="I7184" s="40">
        <f>IF(Txn!$B3598="",0,Txn!$Q3598)</f>
        <v>0</v>
      </c>
      <c r="J7184" s="40">
        <f>IF(Txn!$B3598="",0,Txn!$R3598)</f>
        <v>0</v>
      </c>
      <c r="K7184" s="41">
        <f>IF($A7184="","",IFERROR(VALUE(MID($A7184,6,2)),""))</f>
        <v>0</v>
      </c>
      <c r="L7184" s="39">
        <f>IF(Txn!$K3598="","","طرف مقابل — "&amp;Txn!$K3598)</f>
        <v>0</v>
      </c>
      <c r="N7184" s="42">
        <f>IF($D7184="",0,COUNTIF(BankAccts,$D7184))</f>
        <v>0</v>
      </c>
    </row>
    <row r="7185" spans="1:14">
      <c r="A7185" s="38">
        <f>IF(Txn!$B3599="","",Txn!$B3599)</f>
        <v>0</v>
      </c>
      <c r="B7185" s="38">
        <f>IF(Txn!$B3599="","",Txn!$C3599)</f>
        <v>0</v>
      </c>
      <c r="C7185" s="39">
        <f>IF(Txn!$B3599="","","تراکنش بانکی")</f>
        <v>0</v>
      </c>
      <c r="D7185" s="38">
        <f>IF(Txn!$B3599="","",IF(Txn!$X3599="","",Txn!$X3599))</f>
        <v>0</v>
      </c>
      <c r="E7185" s="39">
        <f>IF($D7185="","",IFERROR(VLOOKUP($D7185,AcctTbl,2,0),""))</f>
        <v>0</v>
      </c>
      <c r="F7185" s="39">
        <f>IF($D7185="","",IFERROR(VLOOKUP($D7185,AcctTbl,3,0),""))</f>
        <v>0</v>
      </c>
      <c r="G7185" s="39">
        <f>IF(Txn!$B3599="","",Txn!$D3599)</f>
        <v>0</v>
      </c>
      <c r="H7185" s="38">
        <f>IF(Txn!$B3599="","",Txn!$E3599)</f>
        <v>0</v>
      </c>
      <c r="I7185" s="40">
        <f>IF(Txn!$B3599="",0,Txn!$O3599)</f>
        <v>0</v>
      </c>
      <c r="J7185" s="40">
        <f>IF(Txn!$B3599="",0,Txn!$P3599)</f>
        <v>0</v>
      </c>
      <c r="K7185" s="41">
        <f>IF($A7185="","",IFERROR(VALUE(MID($A7185,6,2)),""))</f>
        <v>0</v>
      </c>
      <c r="L7185" s="39">
        <f>IF(Txn!$K3599="","",Txn!$K3599)</f>
        <v>0</v>
      </c>
      <c r="N7185" s="42">
        <f>IF($D7185="",0,COUNTIF(BankAccts,$D7185))</f>
        <v>0</v>
      </c>
    </row>
    <row r="7186" spans="1:14">
      <c r="A7186" s="38">
        <f>IF(Txn!$B3599="","",Txn!$B3599)</f>
        <v>0</v>
      </c>
      <c r="B7186" s="38">
        <f>IF(Txn!$B3599="","",Txn!$C3599)</f>
        <v>0</v>
      </c>
      <c r="C7186" s="39">
        <f>IF(Txn!$B3599="","","تراکنش بانکی")</f>
        <v>0</v>
      </c>
      <c r="D7186" s="38">
        <f>IF(Txn!$B3599="","",IF(IF(Txn!$U3599="TRF",Txn!$Y3599,Txn!$Z3599)="","",IF(Txn!$U3599="TRF",Txn!$Y3599,Txn!$Z3599)))</f>
        <v>0</v>
      </c>
      <c r="E7186" s="39">
        <f>IF($D7186="","",IFERROR(VLOOKUP($D7186,AcctTbl,2,0),""))</f>
        <v>0</v>
      </c>
      <c r="F7186" s="39">
        <f>IF($D7186="","",IFERROR(VLOOKUP($D7186,AcctTbl,3,0),""))</f>
        <v>0</v>
      </c>
      <c r="G7186" s="39">
        <f>IF(Txn!$B3599="","",Txn!$D3599)</f>
        <v>0</v>
      </c>
      <c r="H7186" s="38">
        <f>IF(Txn!$B3599="","",Txn!$E3599)</f>
        <v>0</v>
      </c>
      <c r="I7186" s="40">
        <f>IF(Txn!$B3599="",0,Txn!$Q3599)</f>
        <v>0</v>
      </c>
      <c r="J7186" s="40">
        <f>IF(Txn!$B3599="",0,Txn!$R3599)</f>
        <v>0</v>
      </c>
      <c r="K7186" s="41">
        <f>IF($A7186="","",IFERROR(VALUE(MID($A7186,6,2)),""))</f>
        <v>0</v>
      </c>
      <c r="L7186" s="39">
        <f>IF(Txn!$K3599="","","طرف مقابل — "&amp;Txn!$K3599)</f>
        <v>0</v>
      </c>
      <c r="N7186" s="42">
        <f>IF($D7186="",0,COUNTIF(BankAccts,$D7186))</f>
        <v>0</v>
      </c>
    </row>
    <row r="7187" spans="1:14">
      <c r="A7187" s="38">
        <f>IF(Txn!$B3600="","",Txn!$B3600)</f>
        <v>0</v>
      </c>
      <c r="B7187" s="38">
        <f>IF(Txn!$B3600="","",Txn!$C3600)</f>
        <v>0</v>
      </c>
      <c r="C7187" s="39">
        <f>IF(Txn!$B3600="","","تراکنش بانکی")</f>
        <v>0</v>
      </c>
      <c r="D7187" s="38">
        <f>IF(Txn!$B3600="","",IF(Txn!$X3600="","",Txn!$X3600))</f>
        <v>0</v>
      </c>
      <c r="E7187" s="39">
        <f>IF($D7187="","",IFERROR(VLOOKUP($D7187,AcctTbl,2,0),""))</f>
        <v>0</v>
      </c>
      <c r="F7187" s="39">
        <f>IF($D7187="","",IFERROR(VLOOKUP($D7187,AcctTbl,3,0),""))</f>
        <v>0</v>
      </c>
      <c r="G7187" s="39">
        <f>IF(Txn!$B3600="","",Txn!$D3600)</f>
        <v>0</v>
      </c>
      <c r="H7187" s="38">
        <f>IF(Txn!$B3600="","",Txn!$E3600)</f>
        <v>0</v>
      </c>
      <c r="I7187" s="40">
        <f>IF(Txn!$B3600="",0,Txn!$O3600)</f>
        <v>0</v>
      </c>
      <c r="J7187" s="40">
        <f>IF(Txn!$B3600="",0,Txn!$P3600)</f>
        <v>0</v>
      </c>
      <c r="K7187" s="41">
        <f>IF($A7187="","",IFERROR(VALUE(MID($A7187,6,2)),""))</f>
        <v>0</v>
      </c>
      <c r="L7187" s="39">
        <f>IF(Txn!$K3600="","",Txn!$K3600)</f>
        <v>0</v>
      </c>
      <c r="N7187" s="42">
        <f>IF($D7187="",0,COUNTIF(BankAccts,$D7187))</f>
        <v>0</v>
      </c>
    </row>
    <row r="7188" spans="1:14">
      <c r="A7188" s="38">
        <f>IF(Txn!$B3600="","",Txn!$B3600)</f>
        <v>0</v>
      </c>
      <c r="B7188" s="38">
        <f>IF(Txn!$B3600="","",Txn!$C3600)</f>
        <v>0</v>
      </c>
      <c r="C7188" s="39">
        <f>IF(Txn!$B3600="","","تراکنش بانکی")</f>
        <v>0</v>
      </c>
      <c r="D7188" s="38">
        <f>IF(Txn!$B3600="","",IF(IF(Txn!$U3600="TRF",Txn!$Y3600,Txn!$Z3600)="","",IF(Txn!$U3600="TRF",Txn!$Y3600,Txn!$Z3600)))</f>
        <v>0</v>
      </c>
      <c r="E7188" s="39">
        <f>IF($D7188="","",IFERROR(VLOOKUP($D7188,AcctTbl,2,0),""))</f>
        <v>0</v>
      </c>
      <c r="F7188" s="39">
        <f>IF($D7188="","",IFERROR(VLOOKUP($D7188,AcctTbl,3,0),""))</f>
        <v>0</v>
      </c>
      <c r="G7188" s="39">
        <f>IF(Txn!$B3600="","",Txn!$D3600)</f>
        <v>0</v>
      </c>
      <c r="H7188" s="38">
        <f>IF(Txn!$B3600="","",Txn!$E3600)</f>
        <v>0</v>
      </c>
      <c r="I7188" s="40">
        <f>IF(Txn!$B3600="",0,Txn!$Q3600)</f>
        <v>0</v>
      </c>
      <c r="J7188" s="40">
        <f>IF(Txn!$B3600="",0,Txn!$R3600)</f>
        <v>0</v>
      </c>
      <c r="K7188" s="41">
        <f>IF($A7188="","",IFERROR(VALUE(MID($A7188,6,2)),""))</f>
        <v>0</v>
      </c>
      <c r="L7188" s="39">
        <f>IF(Txn!$K3600="","","طرف مقابل — "&amp;Txn!$K3600)</f>
        <v>0</v>
      </c>
      <c r="N7188" s="42">
        <f>IF($D7188="",0,COUNTIF(BankAccts,$D7188))</f>
        <v>0</v>
      </c>
    </row>
    <row r="7189" spans="1:14">
      <c r="A7189" s="38">
        <f>IF(Txn!$B3601="","",Txn!$B3601)</f>
        <v>0</v>
      </c>
      <c r="B7189" s="38">
        <f>IF(Txn!$B3601="","",Txn!$C3601)</f>
        <v>0</v>
      </c>
      <c r="C7189" s="39">
        <f>IF(Txn!$B3601="","","تراکنش بانکی")</f>
        <v>0</v>
      </c>
      <c r="D7189" s="38">
        <f>IF(Txn!$B3601="","",IF(Txn!$X3601="","",Txn!$X3601))</f>
        <v>0</v>
      </c>
      <c r="E7189" s="39">
        <f>IF($D7189="","",IFERROR(VLOOKUP($D7189,AcctTbl,2,0),""))</f>
        <v>0</v>
      </c>
      <c r="F7189" s="39">
        <f>IF($D7189="","",IFERROR(VLOOKUP($D7189,AcctTbl,3,0),""))</f>
        <v>0</v>
      </c>
      <c r="G7189" s="39">
        <f>IF(Txn!$B3601="","",Txn!$D3601)</f>
        <v>0</v>
      </c>
      <c r="H7189" s="38">
        <f>IF(Txn!$B3601="","",Txn!$E3601)</f>
        <v>0</v>
      </c>
      <c r="I7189" s="40">
        <f>IF(Txn!$B3601="",0,Txn!$O3601)</f>
        <v>0</v>
      </c>
      <c r="J7189" s="40">
        <f>IF(Txn!$B3601="",0,Txn!$P3601)</f>
        <v>0</v>
      </c>
      <c r="K7189" s="41">
        <f>IF($A7189="","",IFERROR(VALUE(MID($A7189,6,2)),""))</f>
        <v>0</v>
      </c>
      <c r="L7189" s="39">
        <f>IF(Txn!$K3601="","",Txn!$K3601)</f>
        <v>0</v>
      </c>
      <c r="N7189" s="42">
        <f>IF($D7189="",0,COUNTIF(BankAccts,$D7189))</f>
        <v>0</v>
      </c>
    </row>
    <row r="7190" spans="1:14">
      <c r="A7190" s="38">
        <f>IF(Txn!$B3601="","",Txn!$B3601)</f>
        <v>0</v>
      </c>
      <c r="B7190" s="38">
        <f>IF(Txn!$B3601="","",Txn!$C3601)</f>
        <v>0</v>
      </c>
      <c r="C7190" s="39">
        <f>IF(Txn!$B3601="","","تراکنش بانکی")</f>
        <v>0</v>
      </c>
      <c r="D7190" s="38">
        <f>IF(Txn!$B3601="","",IF(IF(Txn!$U3601="TRF",Txn!$Y3601,Txn!$Z3601)="","",IF(Txn!$U3601="TRF",Txn!$Y3601,Txn!$Z3601)))</f>
        <v>0</v>
      </c>
      <c r="E7190" s="39">
        <f>IF($D7190="","",IFERROR(VLOOKUP($D7190,AcctTbl,2,0),""))</f>
        <v>0</v>
      </c>
      <c r="F7190" s="39">
        <f>IF($D7190="","",IFERROR(VLOOKUP($D7190,AcctTbl,3,0),""))</f>
        <v>0</v>
      </c>
      <c r="G7190" s="39">
        <f>IF(Txn!$B3601="","",Txn!$D3601)</f>
        <v>0</v>
      </c>
      <c r="H7190" s="38">
        <f>IF(Txn!$B3601="","",Txn!$E3601)</f>
        <v>0</v>
      </c>
      <c r="I7190" s="40">
        <f>IF(Txn!$B3601="",0,Txn!$Q3601)</f>
        <v>0</v>
      </c>
      <c r="J7190" s="40">
        <f>IF(Txn!$B3601="",0,Txn!$R3601)</f>
        <v>0</v>
      </c>
      <c r="K7190" s="41">
        <f>IF($A7190="","",IFERROR(VALUE(MID($A7190,6,2)),""))</f>
        <v>0</v>
      </c>
      <c r="L7190" s="39">
        <f>IF(Txn!$K3601="","","طرف مقابل — "&amp;Txn!$K3601)</f>
        <v>0</v>
      </c>
      <c r="N7190" s="42">
        <f>IF($D7190="",0,COUNTIF(BankAccts,$D7190))</f>
        <v>0</v>
      </c>
    </row>
    <row r="7191" spans="1:14">
      <c r="A7191" s="38">
        <f>IF(Txn!$B3602="","",Txn!$B3602)</f>
        <v>0</v>
      </c>
      <c r="B7191" s="38">
        <f>IF(Txn!$B3602="","",Txn!$C3602)</f>
        <v>0</v>
      </c>
      <c r="C7191" s="39">
        <f>IF(Txn!$B3602="","","تراکنش بانکی")</f>
        <v>0</v>
      </c>
      <c r="D7191" s="38">
        <f>IF(Txn!$B3602="","",IF(Txn!$X3602="","",Txn!$X3602))</f>
        <v>0</v>
      </c>
      <c r="E7191" s="39">
        <f>IF($D7191="","",IFERROR(VLOOKUP($D7191,AcctTbl,2,0),""))</f>
        <v>0</v>
      </c>
      <c r="F7191" s="39">
        <f>IF($D7191="","",IFERROR(VLOOKUP($D7191,AcctTbl,3,0),""))</f>
        <v>0</v>
      </c>
      <c r="G7191" s="39">
        <f>IF(Txn!$B3602="","",Txn!$D3602)</f>
        <v>0</v>
      </c>
      <c r="H7191" s="38">
        <f>IF(Txn!$B3602="","",Txn!$E3602)</f>
        <v>0</v>
      </c>
      <c r="I7191" s="40">
        <f>IF(Txn!$B3602="",0,Txn!$O3602)</f>
        <v>0</v>
      </c>
      <c r="J7191" s="40">
        <f>IF(Txn!$B3602="",0,Txn!$P3602)</f>
        <v>0</v>
      </c>
      <c r="K7191" s="41">
        <f>IF($A7191="","",IFERROR(VALUE(MID($A7191,6,2)),""))</f>
        <v>0</v>
      </c>
      <c r="L7191" s="39">
        <f>IF(Txn!$K3602="","",Txn!$K3602)</f>
        <v>0</v>
      </c>
      <c r="N7191" s="42">
        <f>IF($D7191="",0,COUNTIF(BankAccts,$D7191))</f>
        <v>0</v>
      </c>
    </row>
    <row r="7192" spans="1:14">
      <c r="A7192" s="38">
        <f>IF(Txn!$B3602="","",Txn!$B3602)</f>
        <v>0</v>
      </c>
      <c r="B7192" s="38">
        <f>IF(Txn!$B3602="","",Txn!$C3602)</f>
        <v>0</v>
      </c>
      <c r="C7192" s="39">
        <f>IF(Txn!$B3602="","","تراکنش بانکی")</f>
        <v>0</v>
      </c>
      <c r="D7192" s="38">
        <f>IF(Txn!$B3602="","",IF(IF(Txn!$U3602="TRF",Txn!$Y3602,Txn!$Z3602)="","",IF(Txn!$U3602="TRF",Txn!$Y3602,Txn!$Z3602)))</f>
        <v>0</v>
      </c>
      <c r="E7192" s="39">
        <f>IF($D7192="","",IFERROR(VLOOKUP($D7192,AcctTbl,2,0),""))</f>
        <v>0</v>
      </c>
      <c r="F7192" s="39">
        <f>IF($D7192="","",IFERROR(VLOOKUP($D7192,AcctTbl,3,0),""))</f>
        <v>0</v>
      </c>
      <c r="G7192" s="39">
        <f>IF(Txn!$B3602="","",Txn!$D3602)</f>
        <v>0</v>
      </c>
      <c r="H7192" s="38">
        <f>IF(Txn!$B3602="","",Txn!$E3602)</f>
        <v>0</v>
      </c>
      <c r="I7192" s="40">
        <f>IF(Txn!$B3602="",0,Txn!$Q3602)</f>
        <v>0</v>
      </c>
      <c r="J7192" s="40">
        <f>IF(Txn!$B3602="",0,Txn!$R3602)</f>
        <v>0</v>
      </c>
      <c r="K7192" s="41">
        <f>IF($A7192="","",IFERROR(VALUE(MID($A7192,6,2)),""))</f>
        <v>0</v>
      </c>
      <c r="L7192" s="39">
        <f>IF(Txn!$K3602="","","طرف مقابل — "&amp;Txn!$K3602)</f>
        <v>0</v>
      </c>
      <c r="N7192" s="42">
        <f>IF($D7192="",0,COUNTIF(BankAccts,$D7192))</f>
        <v>0</v>
      </c>
    </row>
    <row r="7193" spans="1:14">
      <c r="A7193" s="38">
        <f>IF(Txn!$B3603="","",Txn!$B3603)</f>
        <v>0</v>
      </c>
      <c r="B7193" s="38">
        <f>IF(Txn!$B3603="","",Txn!$C3603)</f>
        <v>0</v>
      </c>
      <c r="C7193" s="39">
        <f>IF(Txn!$B3603="","","تراکنش بانکی")</f>
        <v>0</v>
      </c>
      <c r="D7193" s="38">
        <f>IF(Txn!$B3603="","",IF(Txn!$X3603="","",Txn!$X3603))</f>
        <v>0</v>
      </c>
      <c r="E7193" s="39">
        <f>IF($D7193="","",IFERROR(VLOOKUP($D7193,AcctTbl,2,0),""))</f>
        <v>0</v>
      </c>
      <c r="F7193" s="39">
        <f>IF($D7193="","",IFERROR(VLOOKUP($D7193,AcctTbl,3,0),""))</f>
        <v>0</v>
      </c>
      <c r="G7193" s="39">
        <f>IF(Txn!$B3603="","",Txn!$D3603)</f>
        <v>0</v>
      </c>
      <c r="H7193" s="38">
        <f>IF(Txn!$B3603="","",Txn!$E3603)</f>
        <v>0</v>
      </c>
      <c r="I7193" s="40">
        <f>IF(Txn!$B3603="",0,Txn!$O3603)</f>
        <v>0</v>
      </c>
      <c r="J7193" s="40">
        <f>IF(Txn!$B3603="",0,Txn!$P3603)</f>
        <v>0</v>
      </c>
      <c r="K7193" s="41">
        <f>IF($A7193="","",IFERROR(VALUE(MID($A7193,6,2)),""))</f>
        <v>0</v>
      </c>
      <c r="L7193" s="39">
        <f>IF(Txn!$K3603="","",Txn!$K3603)</f>
        <v>0</v>
      </c>
      <c r="N7193" s="42">
        <f>IF($D7193="",0,COUNTIF(BankAccts,$D7193))</f>
        <v>0</v>
      </c>
    </row>
    <row r="7194" spans="1:14">
      <c r="A7194" s="38">
        <f>IF(Txn!$B3603="","",Txn!$B3603)</f>
        <v>0</v>
      </c>
      <c r="B7194" s="38">
        <f>IF(Txn!$B3603="","",Txn!$C3603)</f>
        <v>0</v>
      </c>
      <c r="C7194" s="39">
        <f>IF(Txn!$B3603="","","تراکنش بانکی")</f>
        <v>0</v>
      </c>
      <c r="D7194" s="38">
        <f>IF(Txn!$B3603="","",IF(IF(Txn!$U3603="TRF",Txn!$Y3603,Txn!$Z3603)="","",IF(Txn!$U3603="TRF",Txn!$Y3603,Txn!$Z3603)))</f>
        <v>0</v>
      </c>
      <c r="E7194" s="39">
        <f>IF($D7194="","",IFERROR(VLOOKUP($D7194,AcctTbl,2,0),""))</f>
        <v>0</v>
      </c>
      <c r="F7194" s="39">
        <f>IF($D7194="","",IFERROR(VLOOKUP($D7194,AcctTbl,3,0),""))</f>
        <v>0</v>
      </c>
      <c r="G7194" s="39">
        <f>IF(Txn!$B3603="","",Txn!$D3603)</f>
        <v>0</v>
      </c>
      <c r="H7194" s="38">
        <f>IF(Txn!$B3603="","",Txn!$E3603)</f>
        <v>0</v>
      </c>
      <c r="I7194" s="40">
        <f>IF(Txn!$B3603="",0,Txn!$Q3603)</f>
        <v>0</v>
      </c>
      <c r="J7194" s="40">
        <f>IF(Txn!$B3603="",0,Txn!$R3603)</f>
        <v>0</v>
      </c>
      <c r="K7194" s="41">
        <f>IF($A7194="","",IFERROR(VALUE(MID($A7194,6,2)),""))</f>
        <v>0</v>
      </c>
      <c r="L7194" s="39">
        <f>IF(Txn!$K3603="","","طرف مقابل — "&amp;Txn!$K3603)</f>
        <v>0</v>
      </c>
      <c r="N7194" s="42">
        <f>IF($D7194="",0,COUNTIF(BankAccts,$D7194))</f>
        <v>0</v>
      </c>
    </row>
    <row r="7195" spans="1:14">
      <c r="A7195" s="38">
        <f>IF(Txn!$B3604="","",Txn!$B3604)</f>
        <v>0</v>
      </c>
      <c r="B7195" s="38">
        <f>IF(Txn!$B3604="","",Txn!$C3604)</f>
        <v>0</v>
      </c>
      <c r="C7195" s="39">
        <f>IF(Txn!$B3604="","","تراکنش بانکی")</f>
        <v>0</v>
      </c>
      <c r="D7195" s="38">
        <f>IF(Txn!$B3604="","",IF(Txn!$X3604="","",Txn!$X3604))</f>
        <v>0</v>
      </c>
      <c r="E7195" s="39">
        <f>IF($D7195="","",IFERROR(VLOOKUP($D7195,AcctTbl,2,0),""))</f>
        <v>0</v>
      </c>
      <c r="F7195" s="39">
        <f>IF($D7195="","",IFERROR(VLOOKUP($D7195,AcctTbl,3,0),""))</f>
        <v>0</v>
      </c>
      <c r="G7195" s="39">
        <f>IF(Txn!$B3604="","",Txn!$D3604)</f>
        <v>0</v>
      </c>
      <c r="H7195" s="38">
        <f>IF(Txn!$B3604="","",Txn!$E3604)</f>
        <v>0</v>
      </c>
      <c r="I7195" s="40">
        <f>IF(Txn!$B3604="",0,Txn!$O3604)</f>
        <v>0</v>
      </c>
      <c r="J7195" s="40">
        <f>IF(Txn!$B3604="",0,Txn!$P3604)</f>
        <v>0</v>
      </c>
      <c r="K7195" s="41">
        <f>IF($A7195="","",IFERROR(VALUE(MID($A7195,6,2)),""))</f>
        <v>0</v>
      </c>
      <c r="L7195" s="39">
        <f>IF(Txn!$K3604="","",Txn!$K3604)</f>
        <v>0</v>
      </c>
      <c r="N7195" s="42">
        <f>IF($D7195="",0,COUNTIF(BankAccts,$D7195))</f>
        <v>0</v>
      </c>
    </row>
    <row r="7196" spans="1:14">
      <c r="A7196" s="38">
        <f>IF(Txn!$B3604="","",Txn!$B3604)</f>
        <v>0</v>
      </c>
      <c r="B7196" s="38">
        <f>IF(Txn!$B3604="","",Txn!$C3604)</f>
        <v>0</v>
      </c>
      <c r="C7196" s="39">
        <f>IF(Txn!$B3604="","","تراکنش بانکی")</f>
        <v>0</v>
      </c>
      <c r="D7196" s="38">
        <f>IF(Txn!$B3604="","",IF(IF(Txn!$U3604="TRF",Txn!$Y3604,Txn!$Z3604)="","",IF(Txn!$U3604="TRF",Txn!$Y3604,Txn!$Z3604)))</f>
        <v>0</v>
      </c>
      <c r="E7196" s="39">
        <f>IF($D7196="","",IFERROR(VLOOKUP($D7196,AcctTbl,2,0),""))</f>
        <v>0</v>
      </c>
      <c r="F7196" s="39">
        <f>IF($D7196="","",IFERROR(VLOOKUP($D7196,AcctTbl,3,0),""))</f>
        <v>0</v>
      </c>
      <c r="G7196" s="39">
        <f>IF(Txn!$B3604="","",Txn!$D3604)</f>
        <v>0</v>
      </c>
      <c r="H7196" s="38">
        <f>IF(Txn!$B3604="","",Txn!$E3604)</f>
        <v>0</v>
      </c>
      <c r="I7196" s="40">
        <f>IF(Txn!$B3604="",0,Txn!$Q3604)</f>
        <v>0</v>
      </c>
      <c r="J7196" s="40">
        <f>IF(Txn!$B3604="",0,Txn!$R3604)</f>
        <v>0</v>
      </c>
      <c r="K7196" s="41">
        <f>IF($A7196="","",IFERROR(VALUE(MID($A7196,6,2)),""))</f>
        <v>0</v>
      </c>
      <c r="L7196" s="39">
        <f>IF(Txn!$K3604="","","طرف مقابل — "&amp;Txn!$K3604)</f>
        <v>0</v>
      </c>
      <c r="N7196" s="42">
        <f>IF($D7196="",0,COUNTIF(BankAccts,$D7196))</f>
        <v>0</v>
      </c>
    </row>
    <row r="7197" spans="1:14">
      <c r="A7197" s="38">
        <f>IF(Txn!$B3605="","",Txn!$B3605)</f>
        <v>0</v>
      </c>
      <c r="B7197" s="38">
        <f>IF(Txn!$B3605="","",Txn!$C3605)</f>
        <v>0</v>
      </c>
      <c r="C7197" s="39">
        <f>IF(Txn!$B3605="","","تراکنش بانکی")</f>
        <v>0</v>
      </c>
      <c r="D7197" s="38">
        <f>IF(Txn!$B3605="","",IF(Txn!$X3605="","",Txn!$X3605))</f>
        <v>0</v>
      </c>
      <c r="E7197" s="39">
        <f>IF($D7197="","",IFERROR(VLOOKUP($D7197,AcctTbl,2,0),""))</f>
        <v>0</v>
      </c>
      <c r="F7197" s="39">
        <f>IF($D7197="","",IFERROR(VLOOKUP($D7197,AcctTbl,3,0),""))</f>
        <v>0</v>
      </c>
      <c r="G7197" s="39">
        <f>IF(Txn!$B3605="","",Txn!$D3605)</f>
        <v>0</v>
      </c>
      <c r="H7197" s="38">
        <f>IF(Txn!$B3605="","",Txn!$E3605)</f>
        <v>0</v>
      </c>
      <c r="I7197" s="40">
        <f>IF(Txn!$B3605="",0,Txn!$O3605)</f>
        <v>0</v>
      </c>
      <c r="J7197" s="40">
        <f>IF(Txn!$B3605="",0,Txn!$P3605)</f>
        <v>0</v>
      </c>
      <c r="K7197" s="41">
        <f>IF($A7197="","",IFERROR(VALUE(MID($A7197,6,2)),""))</f>
        <v>0</v>
      </c>
      <c r="L7197" s="39">
        <f>IF(Txn!$K3605="","",Txn!$K3605)</f>
        <v>0</v>
      </c>
      <c r="N7197" s="42">
        <f>IF($D7197="",0,COUNTIF(BankAccts,$D7197))</f>
        <v>0</v>
      </c>
    </row>
    <row r="7198" spans="1:14">
      <c r="A7198" s="38">
        <f>IF(Txn!$B3605="","",Txn!$B3605)</f>
        <v>0</v>
      </c>
      <c r="B7198" s="38">
        <f>IF(Txn!$B3605="","",Txn!$C3605)</f>
        <v>0</v>
      </c>
      <c r="C7198" s="39">
        <f>IF(Txn!$B3605="","","تراکنش بانکی")</f>
        <v>0</v>
      </c>
      <c r="D7198" s="38">
        <f>IF(Txn!$B3605="","",IF(IF(Txn!$U3605="TRF",Txn!$Y3605,Txn!$Z3605)="","",IF(Txn!$U3605="TRF",Txn!$Y3605,Txn!$Z3605)))</f>
        <v>0</v>
      </c>
      <c r="E7198" s="39">
        <f>IF($D7198="","",IFERROR(VLOOKUP($D7198,AcctTbl,2,0),""))</f>
        <v>0</v>
      </c>
      <c r="F7198" s="39">
        <f>IF($D7198="","",IFERROR(VLOOKUP($D7198,AcctTbl,3,0),""))</f>
        <v>0</v>
      </c>
      <c r="G7198" s="39">
        <f>IF(Txn!$B3605="","",Txn!$D3605)</f>
        <v>0</v>
      </c>
      <c r="H7198" s="38">
        <f>IF(Txn!$B3605="","",Txn!$E3605)</f>
        <v>0</v>
      </c>
      <c r="I7198" s="40">
        <f>IF(Txn!$B3605="",0,Txn!$Q3605)</f>
        <v>0</v>
      </c>
      <c r="J7198" s="40">
        <f>IF(Txn!$B3605="",0,Txn!$R3605)</f>
        <v>0</v>
      </c>
      <c r="K7198" s="41">
        <f>IF($A7198="","",IFERROR(VALUE(MID($A7198,6,2)),""))</f>
        <v>0</v>
      </c>
      <c r="L7198" s="39">
        <f>IF(Txn!$K3605="","","طرف مقابل — "&amp;Txn!$K3605)</f>
        <v>0</v>
      </c>
      <c r="N7198" s="42">
        <f>IF($D7198="",0,COUNTIF(BankAccts,$D7198))</f>
        <v>0</v>
      </c>
    </row>
    <row r="7199" spans="1:14">
      <c r="A7199" s="38">
        <f>IF(Txn!$B3606="","",Txn!$B3606)</f>
        <v>0</v>
      </c>
      <c r="B7199" s="38">
        <f>IF(Txn!$B3606="","",Txn!$C3606)</f>
        <v>0</v>
      </c>
      <c r="C7199" s="39">
        <f>IF(Txn!$B3606="","","تراکنش بانکی")</f>
        <v>0</v>
      </c>
      <c r="D7199" s="38">
        <f>IF(Txn!$B3606="","",IF(Txn!$X3606="","",Txn!$X3606))</f>
        <v>0</v>
      </c>
      <c r="E7199" s="39">
        <f>IF($D7199="","",IFERROR(VLOOKUP($D7199,AcctTbl,2,0),""))</f>
        <v>0</v>
      </c>
      <c r="F7199" s="39">
        <f>IF($D7199="","",IFERROR(VLOOKUP($D7199,AcctTbl,3,0),""))</f>
        <v>0</v>
      </c>
      <c r="G7199" s="39">
        <f>IF(Txn!$B3606="","",Txn!$D3606)</f>
        <v>0</v>
      </c>
      <c r="H7199" s="38">
        <f>IF(Txn!$B3606="","",Txn!$E3606)</f>
        <v>0</v>
      </c>
      <c r="I7199" s="40">
        <f>IF(Txn!$B3606="",0,Txn!$O3606)</f>
        <v>0</v>
      </c>
      <c r="J7199" s="40">
        <f>IF(Txn!$B3606="",0,Txn!$P3606)</f>
        <v>0</v>
      </c>
      <c r="K7199" s="41">
        <f>IF($A7199="","",IFERROR(VALUE(MID($A7199,6,2)),""))</f>
        <v>0</v>
      </c>
      <c r="L7199" s="39">
        <f>IF(Txn!$K3606="","",Txn!$K3606)</f>
        <v>0</v>
      </c>
      <c r="N7199" s="42">
        <f>IF($D7199="",0,COUNTIF(BankAccts,$D7199))</f>
        <v>0</v>
      </c>
    </row>
    <row r="7200" spans="1:14">
      <c r="A7200" s="38">
        <f>IF(Txn!$B3606="","",Txn!$B3606)</f>
        <v>0</v>
      </c>
      <c r="B7200" s="38">
        <f>IF(Txn!$B3606="","",Txn!$C3606)</f>
        <v>0</v>
      </c>
      <c r="C7200" s="39">
        <f>IF(Txn!$B3606="","","تراکنش بانکی")</f>
        <v>0</v>
      </c>
      <c r="D7200" s="38">
        <f>IF(Txn!$B3606="","",IF(IF(Txn!$U3606="TRF",Txn!$Y3606,Txn!$Z3606)="","",IF(Txn!$U3606="TRF",Txn!$Y3606,Txn!$Z3606)))</f>
        <v>0</v>
      </c>
      <c r="E7200" s="39">
        <f>IF($D7200="","",IFERROR(VLOOKUP($D7200,AcctTbl,2,0),""))</f>
        <v>0</v>
      </c>
      <c r="F7200" s="39">
        <f>IF($D7200="","",IFERROR(VLOOKUP($D7200,AcctTbl,3,0),""))</f>
        <v>0</v>
      </c>
      <c r="G7200" s="39">
        <f>IF(Txn!$B3606="","",Txn!$D3606)</f>
        <v>0</v>
      </c>
      <c r="H7200" s="38">
        <f>IF(Txn!$B3606="","",Txn!$E3606)</f>
        <v>0</v>
      </c>
      <c r="I7200" s="40">
        <f>IF(Txn!$B3606="",0,Txn!$Q3606)</f>
        <v>0</v>
      </c>
      <c r="J7200" s="40">
        <f>IF(Txn!$B3606="",0,Txn!$R3606)</f>
        <v>0</v>
      </c>
      <c r="K7200" s="41">
        <f>IF($A7200="","",IFERROR(VALUE(MID($A7200,6,2)),""))</f>
        <v>0</v>
      </c>
      <c r="L7200" s="39">
        <f>IF(Txn!$K3606="","","طرف مقابل — "&amp;Txn!$K3606)</f>
        <v>0</v>
      </c>
      <c r="N7200" s="42">
        <f>IF($D7200="",0,COUNTIF(BankAccts,$D7200))</f>
        <v>0</v>
      </c>
    </row>
    <row r="7201" spans="1:14">
      <c r="A7201" s="38">
        <f>IF(Txn!$B3607="","",Txn!$B3607)</f>
        <v>0</v>
      </c>
      <c r="B7201" s="38">
        <f>IF(Txn!$B3607="","",Txn!$C3607)</f>
        <v>0</v>
      </c>
      <c r="C7201" s="39">
        <f>IF(Txn!$B3607="","","تراکنش بانکی")</f>
        <v>0</v>
      </c>
      <c r="D7201" s="38">
        <f>IF(Txn!$B3607="","",IF(Txn!$X3607="","",Txn!$X3607))</f>
        <v>0</v>
      </c>
      <c r="E7201" s="39">
        <f>IF($D7201="","",IFERROR(VLOOKUP($D7201,AcctTbl,2,0),""))</f>
        <v>0</v>
      </c>
      <c r="F7201" s="39">
        <f>IF($D7201="","",IFERROR(VLOOKUP($D7201,AcctTbl,3,0),""))</f>
        <v>0</v>
      </c>
      <c r="G7201" s="39">
        <f>IF(Txn!$B3607="","",Txn!$D3607)</f>
        <v>0</v>
      </c>
      <c r="H7201" s="38">
        <f>IF(Txn!$B3607="","",Txn!$E3607)</f>
        <v>0</v>
      </c>
      <c r="I7201" s="40">
        <f>IF(Txn!$B3607="",0,Txn!$O3607)</f>
        <v>0</v>
      </c>
      <c r="J7201" s="40">
        <f>IF(Txn!$B3607="",0,Txn!$P3607)</f>
        <v>0</v>
      </c>
      <c r="K7201" s="41">
        <f>IF($A7201="","",IFERROR(VALUE(MID($A7201,6,2)),""))</f>
        <v>0</v>
      </c>
      <c r="L7201" s="39">
        <f>IF(Txn!$K3607="","",Txn!$K3607)</f>
        <v>0</v>
      </c>
      <c r="N7201" s="42">
        <f>IF($D7201="",0,COUNTIF(BankAccts,$D7201))</f>
        <v>0</v>
      </c>
    </row>
    <row r="7202" spans="1:14">
      <c r="A7202" s="38">
        <f>IF(Txn!$B3607="","",Txn!$B3607)</f>
        <v>0</v>
      </c>
      <c r="B7202" s="38">
        <f>IF(Txn!$B3607="","",Txn!$C3607)</f>
        <v>0</v>
      </c>
      <c r="C7202" s="39">
        <f>IF(Txn!$B3607="","","تراکنش بانکی")</f>
        <v>0</v>
      </c>
      <c r="D7202" s="38">
        <f>IF(Txn!$B3607="","",IF(IF(Txn!$U3607="TRF",Txn!$Y3607,Txn!$Z3607)="","",IF(Txn!$U3607="TRF",Txn!$Y3607,Txn!$Z3607)))</f>
        <v>0</v>
      </c>
      <c r="E7202" s="39">
        <f>IF($D7202="","",IFERROR(VLOOKUP($D7202,AcctTbl,2,0),""))</f>
        <v>0</v>
      </c>
      <c r="F7202" s="39">
        <f>IF($D7202="","",IFERROR(VLOOKUP($D7202,AcctTbl,3,0),""))</f>
        <v>0</v>
      </c>
      <c r="G7202" s="39">
        <f>IF(Txn!$B3607="","",Txn!$D3607)</f>
        <v>0</v>
      </c>
      <c r="H7202" s="38">
        <f>IF(Txn!$B3607="","",Txn!$E3607)</f>
        <v>0</v>
      </c>
      <c r="I7202" s="40">
        <f>IF(Txn!$B3607="",0,Txn!$Q3607)</f>
        <v>0</v>
      </c>
      <c r="J7202" s="40">
        <f>IF(Txn!$B3607="",0,Txn!$R3607)</f>
        <v>0</v>
      </c>
      <c r="K7202" s="41">
        <f>IF($A7202="","",IFERROR(VALUE(MID($A7202,6,2)),""))</f>
        <v>0</v>
      </c>
      <c r="L7202" s="39">
        <f>IF(Txn!$K3607="","","طرف مقابل — "&amp;Txn!$K3607)</f>
        <v>0</v>
      </c>
      <c r="N7202" s="42">
        <f>IF($D7202="",0,COUNTIF(BankAccts,$D7202))</f>
        <v>0</v>
      </c>
    </row>
    <row r="7203" spans="1:14">
      <c r="A7203" s="38">
        <f>IF(Txn!$B3608="","",Txn!$B3608)</f>
        <v>0</v>
      </c>
      <c r="B7203" s="38">
        <f>IF(Txn!$B3608="","",Txn!$C3608)</f>
        <v>0</v>
      </c>
      <c r="C7203" s="39">
        <f>IF(Txn!$B3608="","","تراکنش بانکی")</f>
        <v>0</v>
      </c>
      <c r="D7203" s="38">
        <f>IF(Txn!$B3608="","",IF(Txn!$X3608="","",Txn!$X3608))</f>
        <v>0</v>
      </c>
      <c r="E7203" s="39">
        <f>IF($D7203="","",IFERROR(VLOOKUP($D7203,AcctTbl,2,0),""))</f>
        <v>0</v>
      </c>
      <c r="F7203" s="39">
        <f>IF($D7203="","",IFERROR(VLOOKUP($D7203,AcctTbl,3,0),""))</f>
        <v>0</v>
      </c>
      <c r="G7203" s="39">
        <f>IF(Txn!$B3608="","",Txn!$D3608)</f>
        <v>0</v>
      </c>
      <c r="H7203" s="38">
        <f>IF(Txn!$B3608="","",Txn!$E3608)</f>
        <v>0</v>
      </c>
      <c r="I7203" s="40">
        <f>IF(Txn!$B3608="",0,Txn!$O3608)</f>
        <v>0</v>
      </c>
      <c r="J7203" s="40">
        <f>IF(Txn!$B3608="",0,Txn!$P3608)</f>
        <v>0</v>
      </c>
      <c r="K7203" s="41">
        <f>IF($A7203="","",IFERROR(VALUE(MID($A7203,6,2)),""))</f>
        <v>0</v>
      </c>
      <c r="L7203" s="39">
        <f>IF(Txn!$K3608="","",Txn!$K3608)</f>
        <v>0</v>
      </c>
      <c r="N7203" s="42">
        <f>IF($D7203="",0,COUNTIF(BankAccts,$D7203))</f>
        <v>0</v>
      </c>
    </row>
    <row r="7204" spans="1:14">
      <c r="A7204" s="38">
        <f>IF(Txn!$B3608="","",Txn!$B3608)</f>
        <v>0</v>
      </c>
      <c r="B7204" s="38">
        <f>IF(Txn!$B3608="","",Txn!$C3608)</f>
        <v>0</v>
      </c>
      <c r="C7204" s="39">
        <f>IF(Txn!$B3608="","","تراکنش بانکی")</f>
        <v>0</v>
      </c>
      <c r="D7204" s="38">
        <f>IF(Txn!$B3608="","",IF(IF(Txn!$U3608="TRF",Txn!$Y3608,Txn!$Z3608)="","",IF(Txn!$U3608="TRF",Txn!$Y3608,Txn!$Z3608)))</f>
        <v>0</v>
      </c>
      <c r="E7204" s="39">
        <f>IF($D7204="","",IFERROR(VLOOKUP($D7204,AcctTbl,2,0),""))</f>
        <v>0</v>
      </c>
      <c r="F7204" s="39">
        <f>IF($D7204="","",IFERROR(VLOOKUP($D7204,AcctTbl,3,0),""))</f>
        <v>0</v>
      </c>
      <c r="G7204" s="39">
        <f>IF(Txn!$B3608="","",Txn!$D3608)</f>
        <v>0</v>
      </c>
      <c r="H7204" s="38">
        <f>IF(Txn!$B3608="","",Txn!$E3608)</f>
        <v>0</v>
      </c>
      <c r="I7204" s="40">
        <f>IF(Txn!$B3608="",0,Txn!$Q3608)</f>
        <v>0</v>
      </c>
      <c r="J7204" s="40">
        <f>IF(Txn!$B3608="",0,Txn!$R3608)</f>
        <v>0</v>
      </c>
      <c r="K7204" s="41">
        <f>IF($A7204="","",IFERROR(VALUE(MID($A7204,6,2)),""))</f>
        <v>0</v>
      </c>
      <c r="L7204" s="39">
        <f>IF(Txn!$K3608="","","طرف مقابل — "&amp;Txn!$K3608)</f>
        <v>0</v>
      </c>
      <c r="N7204" s="42">
        <f>IF($D7204="",0,COUNTIF(BankAccts,$D7204))</f>
        <v>0</v>
      </c>
    </row>
    <row r="7205" spans="1:14">
      <c r="A7205" s="38">
        <f>IF(Txn!$B3609="","",Txn!$B3609)</f>
        <v>0</v>
      </c>
      <c r="B7205" s="38">
        <f>IF(Txn!$B3609="","",Txn!$C3609)</f>
        <v>0</v>
      </c>
      <c r="C7205" s="39">
        <f>IF(Txn!$B3609="","","تراکنش بانکی")</f>
        <v>0</v>
      </c>
      <c r="D7205" s="38">
        <f>IF(Txn!$B3609="","",IF(Txn!$X3609="","",Txn!$X3609))</f>
        <v>0</v>
      </c>
      <c r="E7205" s="39">
        <f>IF($D7205="","",IFERROR(VLOOKUP($D7205,AcctTbl,2,0),""))</f>
        <v>0</v>
      </c>
      <c r="F7205" s="39">
        <f>IF($D7205="","",IFERROR(VLOOKUP($D7205,AcctTbl,3,0),""))</f>
        <v>0</v>
      </c>
      <c r="G7205" s="39">
        <f>IF(Txn!$B3609="","",Txn!$D3609)</f>
        <v>0</v>
      </c>
      <c r="H7205" s="38">
        <f>IF(Txn!$B3609="","",Txn!$E3609)</f>
        <v>0</v>
      </c>
      <c r="I7205" s="40">
        <f>IF(Txn!$B3609="",0,Txn!$O3609)</f>
        <v>0</v>
      </c>
      <c r="J7205" s="40">
        <f>IF(Txn!$B3609="",0,Txn!$P3609)</f>
        <v>0</v>
      </c>
      <c r="K7205" s="41">
        <f>IF($A7205="","",IFERROR(VALUE(MID($A7205,6,2)),""))</f>
        <v>0</v>
      </c>
      <c r="L7205" s="39">
        <f>IF(Txn!$K3609="","",Txn!$K3609)</f>
        <v>0</v>
      </c>
      <c r="N7205" s="42">
        <f>IF($D7205="",0,COUNTIF(BankAccts,$D7205))</f>
        <v>0</v>
      </c>
    </row>
    <row r="7206" spans="1:14">
      <c r="A7206" s="38">
        <f>IF(Txn!$B3609="","",Txn!$B3609)</f>
        <v>0</v>
      </c>
      <c r="B7206" s="38">
        <f>IF(Txn!$B3609="","",Txn!$C3609)</f>
        <v>0</v>
      </c>
      <c r="C7206" s="39">
        <f>IF(Txn!$B3609="","","تراکنش بانکی")</f>
        <v>0</v>
      </c>
      <c r="D7206" s="38">
        <f>IF(Txn!$B3609="","",IF(IF(Txn!$U3609="TRF",Txn!$Y3609,Txn!$Z3609)="","",IF(Txn!$U3609="TRF",Txn!$Y3609,Txn!$Z3609)))</f>
        <v>0</v>
      </c>
      <c r="E7206" s="39">
        <f>IF($D7206="","",IFERROR(VLOOKUP($D7206,AcctTbl,2,0),""))</f>
        <v>0</v>
      </c>
      <c r="F7206" s="39">
        <f>IF($D7206="","",IFERROR(VLOOKUP($D7206,AcctTbl,3,0),""))</f>
        <v>0</v>
      </c>
      <c r="G7206" s="39">
        <f>IF(Txn!$B3609="","",Txn!$D3609)</f>
        <v>0</v>
      </c>
      <c r="H7206" s="38">
        <f>IF(Txn!$B3609="","",Txn!$E3609)</f>
        <v>0</v>
      </c>
      <c r="I7206" s="40">
        <f>IF(Txn!$B3609="",0,Txn!$Q3609)</f>
        <v>0</v>
      </c>
      <c r="J7206" s="40">
        <f>IF(Txn!$B3609="",0,Txn!$R3609)</f>
        <v>0</v>
      </c>
      <c r="K7206" s="41">
        <f>IF($A7206="","",IFERROR(VALUE(MID($A7206,6,2)),""))</f>
        <v>0</v>
      </c>
      <c r="L7206" s="39">
        <f>IF(Txn!$K3609="","","طرف مقابل — "&amp;Txn!$K3609)</f>
        <v>0</v>
      </c>
      <c r="N7206" s="42">
        <f>IF($D7206="",0,COUNTIF(BankAccts,$D7206))</f>
        <v>0</v>
      </c>
    </row>
    <row r="7207" spans="1:14">
      <c r="A7207" s="38">
        <f>IF(Txn!$B3610="","",Txn!$B3610)</f>
        <v>0</v>
      </c>
      <c r="B7207" s="38">
        <f>IF(Txn!$B3610="","",Txn!$C3610)</f>
        <v>0</v>
      </c>
      <c r="C7207" s="39">
        <f>IF(Txn!$B3610="","","تراکنش بانکی")</f>
        <v>0</v>
      </c>
      <c r="D7207" s="38">
        <f>IF(Txn!$B3610="","",IF(Txn!$X3610="","",Txn!$X3610))</f>
        <v>0</v>
      </c>
      <c r="E7207" s="39">
        <f>IF($D7207="","",IFERROR(VLOOKUP($D7207,AcctTbl,2,0),""))</f>
        <v>0</v>
      </c>
      <c r="F7207" s="39">
        <f>IF($D7207="","",IFERROR(VLOOKUP($D7207,AcctTbl,3,0),""))</f>
        <v>0</v>
      </c>
      <c r="G7207" s="39">
        <f>IF(Txn!$B3610="","",Txn!$D3610)</f>
        <v>0</v>
      </c>
      <c r="H7207" s="38">
        <f>IF(Txn!$B3610="","",Txn!$E3610)</f>
        <v>0</v>
      </c>
      <c r="I7207" s="40">
        <f>IF(Txn!$B3610="",0,Txn!$O3610)</f>
        <v>0</v>
      </c>
      <c r="J7207" s="40">
        <f>IF(Txn!$B3610="",0,Txn!$P3610)</f>
        <v>0</v>
      </c>
      <c r="K7207" s="41">
        <f>IF($A7207="","",IFERROR(VALUE(MID($A7207,6,2)),""))</f>
        <v>0</v>
      </c>
      <c r="L7207" s="39">
        <f>IF(Txn!$K3610="","",Txn!$K3610)</f>
        <v>0</v>
      </c>
      <c r="N7207" s="42">
        <f>IF($D7207="",0,COUNTIF(BankAccts,$D7207))</f>
        <v>0</v>
      </c>
    </row>
    <row r="7208" spans="1:14">
      <c r="A7208" s="38">
        <f>IF(Txn!$B3610="","",Txn!$B3610)</f>
        <v>0</v>
      </c>
      <c r="B7208" s="38">
        <f>IF(Txn!$B3610="","",Txn!$C3610)</f>
        <v>0</v>
      </c>
      <c r="C7208" s="39">
        <f>IF(Txn!$B3610="","","تراکنش بانکی")</f>
        <v>0</v>
      </c>
      <c r="D7208" s="38">
        <f>IF(Txn!$B3610="","",IF(IF(Txn!$U3610="TRF",Txn!$Y3610,Txn!$Z3610)="","",IF(Txn!$U3610="TRF",Txn!$Y3610,Txn!$Z3610)))</f>
        <v>0</v>
      </c>
      <c r="E7208" s="39">
        <f>IF($D7208="","",IFERROR(VLOOKUP($D7208,AcctTbl,2,0),""))</f>
        <v>0</v>
      </c>
      <c r="F7208" s="39">
        <f>IF($D7208="","",IFERROR(VLOOKUP($D7208,AcctTbl,3,0),""))</f>
        <v>0</v>
      </c>
      <c r="G7208" s="39">
        <f>IF(Txn!$B3610="","",Txn!$D3610)</f>
        <v>0</v>
      </c>
      <c r="H7208" s="38">
        <f>IF(Txn!$B3610="","",Txn!$E3610)</f>
        <v>0</v>
      </c>
      <c r="I7208" s="40">
        <f>IF(Txn!$B3610="",0,Txn!$Q3610)</f>
        <v>0</v>
      </c>
      <c r="J7208" s="40">
        <f>IF(Txn!$B3610="",0,Txn!$R3610)</f>
        <v>0</v>
      </c>
      <c r="K7208" s="41">
        <f>IF($A7208="","",IFERROR(VALUE(MID($A7208,6,2)),""))</f>
        <v>0</v>
      </c>
      <c r="L7208" s="39">
        <f>IF(Txn!$K3610="","","طرف مقابل — "&amp;Txn!$K3610)</f>
        <v>0</v>
      </c>
      <c r="N7208" s="42">
        <f>IF($D7208="",0,COUNTIF(BankAccts,$D7208))</f>
        <v>0</v>
      </c>
    </row>
    <row r="7209" spans="1:14">
      <c r="A7209" s="38">
        <f>IF(Txn!$B3611="","",Txn!$B3611)</f>
        <v>0</v>
      </c>
      <c r="B7209" s="38">
        <f>IF(Txn!$B3611="","",Txn!$C3611)</f>
        <v>0</v>
      </c>
      <c r="C7209" s="39">
        <f>IF(Txn!$B3611="","","تراکنش بانکی")</f>
        <v>0</v>
      </c>
      <c r="D7209" s="38">
        <f>IF(Txn!$B3611="","",IF(Txn!$X3611="","",Txn!$X3611))</f>
        <v>0</v>
      </c>
      <c r="E7209" s="39">
        <f>IF($D7209="","",IFERROR(VLOOKUP($D7209,AcctTbl,2,0),""))</f>
        <v>0</v>
      </c>
      <c r="F7209" s="39">
        <f>IF($D7209="","",IFERROR(VLOOKUP($D7209,AcctTbl,3,0),""))</f>
        <v>0</v>
      </c>
      <c r="G7209" s="39">
        <f>IF(Txn!$B3611="","",Txn!$D3611)</f>
        <v>0</v>
      </c>
      <c r="H7209" s="38">
        <f>IF(Txn!$B3611="","",Txn!$E3611)</f>
        <v>0</v>
      </c>
      <c r="I7209" s="40">
        <f>IF(Txn!$B3611="",0,Txn!$O3611)</f>
        <v>0</v>
      </c>
      <c r="J7209" s="40">
        <f>IF(Txn!$B3611="",0,Txn!$P3611)</f>
        <v>0</v>
      </c>
      <c r="K7209" s="41">
        <f>IF($A7209="","",IFERROR(VALUE(MID($A7209,6,2)),""))</f>
        <v>0</v>
      </c>
      <c r="L7209" s="39">
        <f>IF(Txn!$K3611="","",Txn!$K3611)</f>
        <v>0</v>
      </c>
      <c r="N7209" s="42">
        <f>IF($D7209="",0,COUNTIF(BankAccts,$D7209))</f>
        <v>0</v>
      </c>
    </row>
    <row r="7210" spans="1:14">
      <c r="A7210" s="38">
        <f>IF(Txn!$B3611="","",Txn!$B3611)</f>
        <v>0</v>
      </c>
      <c r="B7210" s="38">
        <f>IF(Txn!$B3611="","",Txn!$C3611)</f>
        <v>0</v>
      </c>
      <c r="C7210" s="39">
        <f>IF(Txn!$B3611="","","تراکنش بانکی")</f>
        <v>0</v>
      </c>
      <c r="D7210" s="38">
        <f>IF(Txn!$B3611="","",IF(IF(Txn!$U3611="TRF",Txn!$Y3611,Txn!$Z3611)="","",IF(Txn!$U3611="TRF",Txn!$Y3611,Txn!$Z3611)))</f>
        <v>0</v>
      </c>
      <c r="E7210" s="39">
        <f>IF($D7210="","",IFERROR(VLOOKUP($D7210,AcctTbl,2,0),""))</f>
        <v>0</v>
      </c>
      <c r="F7210" s="39">
        <f>IF($D7210="","",IFERROR(VLOOKUP($D7210,AcctTbl,3,0),""))</f>
        <v>0</v>
      </c>
      <c r="G7210" s="39">
        <f>IF(Txn!$B3611="","",Txn!$D3611)</f>
        <v>0</v>
      </c>
      <c r="H7210" s="38">
        <f>IF(Txn!$B3611="","",Txn!$E3611)</f>
        <v>0</v>
      </c>
      <c r="I7210" s="40">
        <f>IF(Txn!$B3611="",0,Txn!$Q3611)</f>
        <v>0</v>
      </c>
      <c r="J7210" s="40">
        <f>IF(Txn!$B3611="",0,Txn!$R3611)</f>
        <v>0</v>
      </c>
      <c r="K7210" s="41">
        <f>IF($A7210="","",IFERROR(VALUE(MID($A7210,6,2)),""))</f>
        <v>0</v>
      </c>
      <c r="L7210" s="39">
        <f>IF(Txn!$K3611="","","طرف مقابل — "&amp;Txn!$K3611)</f>
        <v>0</v>
      </c>
      <c r="N7210" s="42">
        <f>IF($D7210="",0,COUNTIF(BankAccts,$D7210))</f>
        <v>0</v>
      </c>
    </row>
    <row r="7211" spans="1:14">
      <c r="A7211" s="38">
        <f>IF(Txn!$B3612="","",Txn!$B3612)</f>
        <v>0</v>
      </c>
      <c r="B7211" s="38">
        <f>IF(Txn!$B3612="","",Txn!$C3612)</f>
        <v>0</v>
      </c>
      <c r="C7211" s="39">
        <f>IF(Txn!$B3612="","","تراکنش بانکی")</f>
        <v>0</v>
      </c>
      <c r="D7211" s="38">
        <f>IF(Txn!$B3612="","",IF(Txn!$X3612="","",Txn!$X3612))</f>
        <v>0</v>
      </c>
      <c r="E7211" s="39">
        <f>IF($D7211="","",IFERROR(VLOOKUP($D7211,AcctTbl,2,0),""))</f>
        <v>0</v>
      </c>
      <c r="F7211" s="39">
        <f>IF($D7211="","",IFERROR(VLOOKUP($D7211,AcctTbl,3,0),""))</f>
        <v>0</v>
      </c>
      <c r="G7211" s="39">
        <f>IF(Txn!$B3612="","",Txn!$D3612)</f>
        <v>0</v>
      </c>
      <c r="H7211" s="38">
        <f>IF(Txn!$B3612="","",Txn!$E3612)</f>
        <v>0</v>
      </c>
      <c r="I7211" s="40">
        <f>IF(Txn!$B3612="",0,Txn!$O3612)</f>
        <v>0</v>
      </c>
      <c r="J7211" s="40">
        <f>IF(Txn!$B3612="",0,Txn!$P3612)</f>
        <v>0</v>
      </c>
      <c r="K7211" s="41">
        <f>IF($A7211="","",IFERROR(VALUE(MID($A7211,6,2)),""))</f>
        <v>0</v>
      </c>
      <c r="L7211" s="39">
        <f>IF(Txn!$K3612="","",Txn!$K3612)</f>
        <v>0</v>
      </c>
      <c r="N7211" s="42">
        <f>IF($D7211="",0,COUNTIF(BankAccts,$D7211))</f>
        <v>0</v>
      </c>
    </row>
    <row r="7212" spans="1:14">
      <c r="A7212" s="38">
        <f>IF(Txn!$B3612="","",Txn!$B3612)</f>
        <v>0</v>
      </c>
      <c r="B7212" s="38">
        <f>IF(Txn!$B3612="","",Txn!$C3612)</f>
        <v>0</v>
      </c>
      <c r="C7212" s="39">
        <f>IF(Txn!$B3612="","","تراکنش بانکی")</f>
        <v>0</v>
      </c>
      <c r="D7212" s="38">
        <f>IF(Txn!$B3612="","",IF(IF(Txn!$U3612="TRF",Txn!$Y3612,Txn!$Z3612)="","",IF(Txn!$U3612="TRF",Txn!$Y3612,Txn!$Z3612)))</f>
        <v>0</v>
      </c>
      <c r="E7212" s="39">
        <f>IF($D7212="","",IFERROR(VLOOKUP($D7212,AcctTbl,2,0),""))</f>
        <v>0</v>
      </c>
      <c r="F7212" s="39">
        <f>IF($D7212="","",IFERROR(VLOOKUP($D7212,AcctTbl,3,0),""))</f>
        <v>0</v>
      </c>
      <c r="G7212" s="39">
        <f>IF(Txn!$B3612="","",Txn!$D3612)</f>
        <v>0</v>
      </c>
      <c r="H7212" s="38">
        <f>IF(Txn!$B3612="","",Txn!$E3612)</f>
        <v>0</v>
      </c>
      <c r="I7212" s="40">
        <f>IF(Txn!$B3612="",0,Txn!$Q3612)</f>
        <v>0</v>
      </c>
      <c r="J7212" s="40">
        <f>IF(Txn!$B3612="",0,Txn!$R3612)</f>
        <v>0</v>
      </c>
      <c r="K7212" s="41">
        <f>IF($A7212="","",IFERROR(VALUE(MID($A7212,6,2)),""))</f>
        <v>0</v>
      </c>
      <c r="L7212" s="39">
        <f>IF(Txn!$K3612="","","طرف مقابل — "&amp;Txn!$K3612)</f>
        <v>0</v>
      </c>
      <c r="N7212" s="42">
        <f>IF($D7212="",0,COUNTIF(BankAccts,$D7212))</f>
        <v>0</v>
      </c>
    </row>
    <row r="7213" spans="1:14">
      <c r="A7213" s="38">
        <f>IF(Txn!$B3613="","",Txn!$B3613)</f>
        <v>0</v>
      </c>
      <c r="B7213" s="38">
        <f>IF(Txn!$B3613="","",Txn!$C3613)</f>
        <v>0</v>
      </c>
      <c r="C7213" s="39">
        <f>IF(Txn!$B3613="","","تراکنش بانکی")</f>
        <v>0</v>
      </c>
      <c r="D7213" s="38">
        <f>IF(Txn!$B3613="","",IF(Txn!$X3613="","",Txn!$X3613))</f>
        <v>0</v>
      </c>
      <c r="E7213" s="39">
        <f>IF($D7213="","",IFERROR(VLOOKUP($D7213,AcctTbl,2,0),""))</f>
        <v>0</v>
      </c>
      <c r="F7213" s="39">
        <f>IF($D7213="","",IFERROR(VLOOKUP($D7213,AcctTbl,3,0),""))</f>
        <v>0</v>
      </c>
      <c r="G7213" s="39">
        <f>IF(Txn!$B3613="","",Txn!$D3613)</f>
        <v>0</v>
      </c>
      <c r="H7213" s="38">
        <f>IF(Txn!$B3613="","",Txn!$E3613)</f>
        <v>0</v>
      </c>
      <c r="I7213" s="40">
        <f>IF(Txn!$B3613="",0,Txn!$O3613)</f>
        <v>0</v>
      </c>
      <c r="J7213" s="40">
        <f>IF(Txn!$B3613="",0,Txn!$P3613)</f>
        <v>0</v>
      </c>
      <c r="K7213" s="41">
        <f>IF($A7213="","",IFERROR(VALUE(MID($A7213,6,2)),""))</f>
        <v>0</v>
      </c>
      <c r="L7213" s="39">
        <f>IF(Txn!$K3613="","",Txn!$K3613)</f>
        <v>0</v>
      </c>
      <c r="N7213" s="42">
        <f>IF($D7213="",0,COUNTIF(BankAccts,$D7213))</f>
        <v>0</v>
      </c>
    </row>
    <row r="7214" spans="1:14">
      <c r="A7214" s="38">
        <f>IF(Txn!$B3613="","",Txn!$B3613)</f>
        <v>0</v>
      </c>
      <c r="B7214" s="38">
        <f>IF(Txn!$B3613="","",Txn!$C3613)</f>
        <v>0</v>
      </c>
      <c r="C7214" s="39">
        <f>IF(Txn!$B3613="","","تراکنش بانکی")</f>
        <v>0</v>
      </c>
      <c r="D7214" s="38">
        <f>IF(Txn!$B3613="","",IF(IF(Txn!$U3613="TRF",Txn!$Y3613,Txn!$Z3613)="","",IF(Txn!$U3613="TRF",Txn!$Y3613,Txn!$Z3613)))</f>
        <v>0</v>
      </c>
      <c r="E7214" s="39">
        <f>IF($D7214="","",IFERROR(VLOOKUP($D7214,AcctTbl,2,0),""))</f>
        <v>0</v>
      </c>
      <c r="F7214" s="39">
        <f>IF($D7214="","",IFERROR(VLOOKUP($D7214,AcctTbl,3,0),""))</f>
        <v>0</v>
      </c>
      <c r="G7214" s="39">
        <f>IF(Txn!$B3613="","",Txn!$D3613)</f>
        <v>0</v>
      </c>
      <c r="H7214" s="38">
        <f>IF(Txn!$B3613="","",Txn!$E3613)</f>
        <v>0</v>
      </c>
      <c r="I7214" s="40">
        <f>IF(Txn!$B3613="",0,Txn!$Q3613)</f>
        <v>0</v>
      </c>
      <c r="J7214" s="40">
        <f>IF(Txn!$B3613="",0,Txn!$R3613)</f>
        <v>0</v>
      </c>
      <c r="K7214" s="41">
        <f>IF($A7214="","",IFERROR(VALUE(MID($A7214,6,2)),""))</f>
        <v>0</v>
      </c>
      <c r="L7214" s="39">
        <f>IF(Txn!$K3613="","","طرف مقابل — "&amp;Txn!$K3613)</f>
        <v>0</v>
      </c>
      <c r="N7214" s="42">
        <f>IF($D7214="",0,COUNTIF(BankAccts,$D7214))</f>
        <v>0</v>
      </c>
    </row>
    <row r="7215" spans="1:14">
      <c r="A7215" s="38">
        <f>IF(Txn!$B3614="","",Txn!$B3614)</f>
        <v>0</v>
      </c>
      <c r="B7215" s="38">
        <f>IF(Txn!$B3614="","",Txn!$C3614)</f>
        <v>0</v>
      </c>
      <c r="C7215" s="39">
        <f>IF(Txn!$B3614="","","تراکنش بانکی")</f>
        <v>0</v>
      </c>
      <c r="D7215" s="38">
        <f>IF(Txn!$B3614="","",IF(Txn!$X3614="","",Txn!$X3614))</f>
        <v>0</v>
      </c>
      <c r="E7215" s="39">
        <f>IF($D7215="","",IFERROR(VLOOKUP($D7215,AcctTbl,2,0),""))</f>
        <v>0</v>
      </c>
      <c r="F7215" s="39">
        <f>IF($D7215="","",IFERROR(VLOOKUP($D7215,AcctTbl,3,0),""))</f>
        <v>0</v>
      </c>
      <c r="G7215" s="39">
        <f>IF(Txn!$B3614="","",Txn!$D3614)</f>
        <v>0</v>
      </c>
      <c r="H7215" s="38">
        <f>IF(Txn!$B3614="","",Txn!$E3614)</f>
        <v>0</v>
      </c>
      <c r="I7215" s="40">
        <f>IF(Txn!$B3614="",0,Txn!$O3614)</f>
        <v>0</v>
      </c>
      <c r="J7215" s="40">
        <f>IF(Txn!$B3614="",0,Txn!$P3614)</f>
        <v>0</v>
      </c>
      <c r="K7215" s="41">
        <f>IF($A7215="","",IFERROR(VALUE(MID($A7215,6,2)),""))</f>
        <v>0</v>
      </c>
      <c r="L7215" s="39">
        <f>IF(Txn!$K3614="","",Txn!$K3614)</f>
        <v>0</v>
      </c>
      <c r="N7215" s="42">
        <f>IF($D7215="",0,COUNTIF(BankAccts,$D7215))</f>
        <v>0</v>
      </c>
    </row>
    <row r="7216" spans="1:14">
      <c r="A7216" s="38">
        <f>IF(Txn!$B3614="","",Txn!$B3614)</f>
        <v>0</v>
      </c>
      <c r="B7216" s="38">
        <f>IF(Txn!$B3614="","",Txn!$C3614)</f>
        <v>0</v>
      </c>
      <c r="C7216" s="39">
        <f>IF(Txn!$B3614="","","تراکنش بانکی")</f>
        <v>0</v>
      </c>
      <c r="D7216" s="38">
        <f>IF(Txn!$B3614="","",IF(IF(Txn!$U3614="TRF",Txn!$Y3614,Txn!$Z3614)="","",IF(Txn!$U3614="TRF",Txn!$Y3614,Txn!$Z3614)))</f>
        <v>0</v>
      </c>
      <c r="E7216" s="39">
        <f>IF($D7216="","",IFERROR(VLOOKUP($D7216,AcctTbl,2,0),""))</f>
        <v>0</v>
      </c>
      <c r="F7216" s="39">
        <f>IF($D7216="","",IFERROR(VLOOKUP($D7216,AcctTbl,3,0),""))</f>
        <v>0</v>
      </c>
      <c r="G7216" s="39">
        <f>IF(Txn!$B3614="","",Txn!$D3614)</f>
        <v>0</v>
      </c>
      <c r="H7216" s="38">
        <f>IF(Txn!$B3614="","",Txn!$E3614)</f>
        <v>0</v>
      </c>
      <c r="I7216" s="40">
        <f>IF(Txn!$B3614="",0,Txn!$Q3614)</f>
        <v>0</v>
      </c>
      <c r="J7216" s="40">
        <f>IF(Txn!$B3614="",0,Txn!$R3614)</f>
        <v>0</v>
      </c>
      <c r="K7216" s="41">
        <f>IF($A7216="","",IFERROR(VALUE(MID($A7216,6,2)),""))</f>
        <v>0</v>
      </c>
      <c r="L7216" s="39">
        <f>IF(Txn!$K3614="","","طرف مقابل — "&amp;Txn!$K3614)</f>
        <v>0</v>
      </c>
      <c r="N7216" s="42">
        <f>IF($D7216="",0,COUNTIF(BankAccts,$D7216))</f>
        <v>0</v>
      </c>
    </row>
    <row r="7217" spans="1:14">
      <c r="A7217" s="38">
        <f>IF(Txn!$B3615="","",Txn!$B3615)</f>
        <v>0</v>
      </c>
      <c r="B7217" s="38">
        <f>IF(Txn!$B3615="","",Txn!$C3615)</f>
        <v>0</v>
      </c>
      <c r="C7217" s="39">
        <f>IF(Txn!$B3615="","","تراکنش بانکی")</f>
        <v>0</v>
      </c>
      <c r="D7217" s="38">
        <f>IF(Txn!$B3615="","",IF(Txn!$X3615="","",Txn!$X3615))</f>
        <v>0</v>
      </c>
      <c r="E7217" s="39">
        <f>IF($D7217="","",IFERROR(VLOOKUP($D7217,AcctTbl,2,0),""))</f>
        <v>0</v>
      </c>
      <c r="F7217" s="39">
        <f>IF($D7217="","",IFERROR(VLOOKUP($D7217,AcctTbl,3,0),""))</f>
        <v>0</v>
      </c>
      <c r="G7217" s="39">
        <f>IF(Txn!$B3615="","",Txn!$D3615)</f>
        <v>0</v>
      </c>
      <c r="H7217" s="38">
        <f>IF(Txn!$B3615="","",Txn!$E3615)</f>
        <v>0</v>
      </c>
      <c r="I7217" s="40">
        <f>IF(Txn!$B3615="",0,Txn!$O3615)</f>
        <v>0</v>
      </c>
      <c r="J7217" s="40">
        <f>IF(Txn!$B3615="",0,Txn!$P3615)</f>
        <v>0</v>
      </c>
      <c r="K7217" s="41">
        <f>IF($A7217="","",IFERROR(VALUE(MID($A7217,6,2)),""))</f>
        <v>0</v>
      </c>
      <c r="L7217" s="39">
        <f>IF(Txn!$K3615="","",Txn!$K3615)</f>
        <v>0</v>
      </c>
      <c r="N7217" s="42">
        <f>IF($D7217="",0,COUNTIF(BankAccts,$D7217))</f>
        <v>0</v>
      </c>
    </row>
    <row r="7218" spans="1:14">
      <c r="A7218" s="38">
        <f>IF(Txn!$B3615="","",Txn!$B3615)</f>
        <v>0</v>
      </c>
      <c r="B7218" s="38">
        <f>IF(Txn!$B3615="","",Txn!$C3615)</f>
        <v>0</v>
      </c>
      <c r="C7218" s="39">
        <f>IF(Txn!$B3615="","","تراکنش بانکی")</f>
        <v>0</v>
      </c>
      <c r="D7218" s="38">
        <f>IF(Txn!$B3615="","",IF(IF(Txn!$U3615="TRF",Txn!$Y3615,Txn!$Z3615)="","",IF(Txn!$U3615="TRF",Txn!$Y3615,Txn!$Z3615)))</f>
        <v>0</v>
      </c>
      <c r="E7218" s="39">
        <f>IF($D7218="","",IFERROR(VLOOKUP($D7218,AcctTbl,2,0),""))</f>
        <v>0</v>
      </c>
      <c r="F7218" s="39">
        <f>IF($D7218="","",IFERROR(VLOOKUP($D7218,AcctTbl,3,0),""))</f>
        <v>0</v>
      </c>
      <c r="G7218" s="39">
        <f>IF(Txn!$B3615="","",Txn!$D3615)</f>
        <v>0</v>
      </c>
      <c r="H7218" s="38">
        <f>IF(Txn!$B3615="","",Txn!$E3615)</f>
        <v>0</v>
      </c>
      <c r="I7218" s="40">
        <f>IF(Txn!$B3615="",0,Txn!$Q3615)</f>
        <v>0</v>
      </c>
      <c r="J7218" s="40">
        <f>IF(Txn!$B3615="",0,Txn!$R3615)</f>
        <v>0</v>
      </c>
      <c r="K7218" s="41">
        <f>IF($A7218="","",IFERROR(VALUE(MID($A7218,6,2)),""))</f>
        <v>0</v>
      </c>
      <c r="L7218" s="39">
        <f>IF(Txn!$K3615="","","طرف مقابل — "&amp;Txn!$K3615)</f>
        <v>0</v>
      </c>
      <c r="N7218" s="42">
        <f>IF($D7218="",0,COUNTIF(BankAccts,$D7218))</f>
        <v>0</v>
      </c>
    </row>
    <row r="7219" spans="1:14">
      <c r="A7219" s="38">
        <f>IF(Txn!$B3616="","",Txn!$B3616)</f>
        <v>0</v>
      </c>
      <c r="B7219" s="38">
        <f>IF(Txn!$B3616="","",Txn!$C3616)</f>
        <v>0</v>
      </c>
      <c r="C7219" s="39">
        <f>IF(Txn!$B3616="","","تراکنش بانکی")</f>
        <v>0</v>
      </c>
      <c r="D7219" s="38">
        <f>IF(Txn!$B3616="","",IF(Txn!$X3616="","",Txn!$X3616))</f>
        <v>0</v>
      </c>
      <c r="E7219" s="39">
        <f>IF($D7219="","",IFERROR(VLOOKUP($D7219,AcctTbl,2,0),""))</f>
        <v>0</v>
      </c>
      <c r="F7219" s="39">
        <f>IF($D7219="","",IFERROR(VLOOKUP($D7219,AcctTbl,3,0),""))</f>
        <v>0</v>
      </c>
      <c r="G7219" s="39">
        <f>IF(Txn!$B3616="","",Txn!$D3616)</f>
        <v>0</v>
      </c>
      <c r="H7219" s="38">
        <f>IF(Txn!$B3616="","",Txn!$E3616)</f>
        <v>0</v>
      </c>
      <c r="I7219" s="40">
        <f>IF(Txn!$B3616="",0,Txn!$O3616)</f>
        <v>0</v>
      </c>
      <c r="J7219" s="40">
        <f>IF(Txn!$B3616="",0,Txn!$P3616)</f>
        <v>0</v>
      </c>
      <c r="K7219" s="41">
        <f>IF($A7219="","",IFERROR(VALUE(MID($A7219,6,2)),""))</f>
        <v>0</v>
      </c>
      <c r="L7219" s="39">
        <f>IF(Txn!$K3616="","",Txn!$K3616)</f>
        <v>0</v>
      </c>
      <c r="N7219" s="42">
        <f>IF($D7219="",0,COUNTIF(BankAccts,$D7219))</f>
        <v>0</v>
      </c>
    </row>
    <row r="7220" spans="1:14">
      <c r="A7220" s="38">
        <f>IF(Txn!$B3616="","",Txn!$B3616)</f>
        <v>0</v>
      </c>
      <c r="B7220" s="38">
        <f>IF(Txn!$B3616="","",Txn!$C3616)</f>
        <v>0</v>
      </c>
      <c r="C7220" s="39">
        <f>IF(Txn!$B3616="","","تراکنش بانکی")</f>
        <v>0</v>
      </c>
      <c r="D7220" s="38">
        <f>IF(Txn!$B3616="","",IF(IF(Txn!$U3616="TRF",Txn!$Y3616,Txn!$Z3616)="","",IF(Txn!$U3616="TRF",Txn!$Y3616,Txn!$Z3616)))</f>
        <v>0</v>
      </c>
      <c r="E7220" s="39">
        <f>IF($D7220="","",IFERROR(VLOOKUP($D7220,AcctTbl,2,0),""))</f>
        <v>0</v>
      </c>
      <c r="F7220" s="39">
        <f>IF($D7220="","",IFERROR(VLOOKUP($D7220,AcctTbl,3,0),""))</f>
        <v>0</v>
      </c>
      <c r="G7220" s="39">
        <f>IF(Txn!$B3616="","",Txn!$D3616)</f>
        <v>0</v>
      </c>
      <c r="H7220" s="38">
        <f>IF(Txn!$B3616="","",Txn!$E3616)</f>
        <v>0</v>
      </c>
      <c r="I7220" s="40">
        <f>IF(Txn!$B3616="",0,Txn!$Q3616)</f>
        <v>0</v>
      </c>
      <c r="J7220" s="40">
        <f>IF(Txn!$B3616="",0,Txn!$R3616)</f>
        <v>0</v>
      </c>
      <c r="K7220" s="41">
        <f>IF($A7220="","",IFERROR(VALUE(MID($A7220,6,2)),""))</f>
        <v>0</v>
      </c>
      <c r="L7220" s="39">
        <f>IF(Txn!$K3616="","","طرف مقابل — "&amp;Txn!$K3616)</f>
        <v>0</v>
      </c>
      <c r="N7220" s="42">
        <f>IF($D7220="",0,COUNTIF(BankAccts,$D7220))</f>
        <v>0</v>
      </c>
    </row>
    <row r="7221" spans="1:14">
      <c r="A7221" s="38">
        <f>IF(Txn!$B3617="","",Txn!$B3617)</f>
        <v>0</v>
      </c>
      <c r="B7221" s="38">
        <f>IF(Txn!$B3617="","",Txn!$C3617)</f>
        <v>0</v>
      </c>
      <c r="C7221" s="39">
        <f>IF(Txn!$B3617="","","تراکنش بانکی")</f>
        <v>0</v>
      </c>
      <c r="D7221" s="38">
        <f>IF(Txn!$B3617="","",IF(Txn!$X3617="","",Txn!$X3617))</f>
        <v>0</v>
      </c>
      <c r="E7221" s="39">
        <f>IF($D7221="","",IFERROR(VLOOKUP($D7221,AcctTbl,2,0),""))</f>
        <v>0</v>
      </c>
      <c r="F7221" s="39">
        <f>IF($D7221="","",IFERROR(VLOOKUP($D7221,AcctTbl,3,0),""))</f>
        <v>0</v>
      </c>
      <c r="G7221" s="39">
        <f>IF(Txn!$B3617="","",Txn!$D3617)</f>
        <v>0</v>
      </c>
      <c r="H7221" s="38">
        <f>IF(Txn!$B3617="","",Txn!$E3617)</f>
        <v>0</v>
      </c>
      <c r="I7221" s="40">
        <f>IF(Txn!$B3617="",0,Txn!$O3617)</f>
        <v>0</v>
      </c>
      <c r="J7221" s="40">
        <f>IF(Txn!$B3617="",0,Txn!$P3617)</f>
        <v>0</v>
      </c>
      <c r="K7221" s="41">
        <f>IF($A7221="","",IFERROR(VALUE(MID($A7221,6,2)),""))</f>
        <v>0</v>
      </c>
      <c r="L7221" s="39">
        <f>IF(Txn!$K3617="","",Txn!$K3617)</f>
        <v>0</v>
      </c>
      <c r="N7221" s="42">
        <f>IF($D7221="",0,COUNTIF(BankAccts,$D7221))</f>
        <v>0</v>
      </c>
    </row>
    <row r="7222" spans="1:14">
      <c r="A7222" s="38">
        <f>IF(Txn!$B3617="","",Txn!$B3617)</f>
        <v>0</v>
      </c>
      <c r="B7222" s="38">
        <f>IF(Txn!$B3617="","",Txn!$C3617)</f>
        <v>0</v>
      </c>
      <c r="C7222" s="39">
        <f>IF(Txn!$B3617="","","تراکنش بانکی")</f>
        <v>0</v>
      </c>
      <c r="D7222" s="38">
        <f>IF(Txn!$B3617="","",IF(IF(Txn!$U3617="TRF",Txn!$Y3617,Txn!$Z3617)="","",IF(Txn!$U3617="TRF",Txn!$Y3617,Txn!$Z3617)))</f>
        <v>0</v>
      </c>
      <c r="E7222" s="39">
        <f>IF($D7222="","",IFERROR(VLOOKUP($D7222,AcctTbl,2,0),""))</f>
        <v>0</v>
      </c>
      <c r="F7222" s="39">
        <f>IF($D7222="","",IFERROR(VLOOKUP($D7222,AcctTbl,3,0),""))</f>
        <v>0</v>
      </c>
      <c r="G7222" s="39">
        <f>IF(Txn!$B3617="","",Txn!$D3617)</f>
        <v>0</v>
      </c>
      <c r="H7222" s="38">
        <f>IF(Txn!$B3617="","",Txn!$E3617)</f>
        <v>0</v>
      </c>
      <c r="I7222" s="40">
        <f>IF(Txn!$B3617="",0,Txn!$Q3617)</f>
        <v>0</v>
      </c>
      <c r="J7222" s="40">
        <f>IF(Txn!$B3617="",0,Txn!$R3617)</f>
        <v>0</v>
      </c>
      <c r="K7222" s="41">
        <f>IF($A7222="","",IFERROR(VALUE(MID($A7222,6,2)),""))</f>
        <v>0</v>
      </c>
      <c r="L7222" s="39">
        <f>IF(Txn!$K3617="","","طرف مقابل — "&amp;Txn!$K3617)</f>
        <v>0</v>
      </c>
      <c r="N7222" s="42">
        <f>IF($D7222="",0,COUNTIF(BankAccts,$D7222))</f>
        <v>0</v>
      </c>
    </row>
    <row r="7223" spans="1:14">
      <c r="A7223" s="38">
        <f>IF(Txn!$B3618="","",Txn!$B3618)</f>
        <v>0</v>
      </c>
      <c r="B7223" s="38">
        <f>IF(Txn!$B3618="","",Txn!$C3618)</f>
        <v>0</v>
      </c>
      <c r="C7223" s="39">
        <f>IF(Txn!$B3618="","","تراکنش بانکی")</f>
        <v>0</v>
      </c>
      <c r="D7223" s="38">
        <f>IF(Txn!$B3618="","",IF(Txn!$X3618="","",Txn!$X3618))</f>
        <v>0</v>
      </c>
      <c r="E7223" s="39">
        <f>IF($D7223="","",IFERROR(VLOOKUP($D7223,AcctTbl,2,0),""))</f>
        <v>0</v>
      </c>
      <c r="F7223" s="39">
        <f>IF($D7223="","",IFERROR(VLOOKUP($D7223,AcctTbl,3,0),""))</f>
        <v>0</v>
      </c>
      <c r="G7223" s="39">
        <f>IF(Txn!$B3618="","",Txn!$D3618)</f>
        <v>0</v>
      </c>
      <c r="H7223" s="38">
        <f>IF(Txn!$B3618="","",Txn!$E3618)</f>
        <v>0</v>
      </c>
      <c r="I7223" s="40">
        <f>IF(Txn!$B3618="",0,Txn!$O3618)</f>
        <v>0</v>
      </c>
      <c r="J7223" s="40">
        <f>IF(Txn!$B3618="",0,Txn!$P3618)</f>
        <v>0</v>
      </c>
      <c r="K7223" s="41">
        <f>IF($A7223="","",IFERROR(VALUE(MID($A7223,6,2)),""))</f>
        <v>0</v>
      </c>
      <c r="L7223" s="39">
        <f>IF(Txn!$K3618="","",Txn!$K3618)</f>
        <v>0</v>
      </c>
      <c r="N7223" s="42">
        <f>IF($D7223="",0,COUNTIF(BankAccts,$D7223))</f>
        <v>0</v>
      </c>
    </row>
    <row r="7224" spans="1:14">
      <c r="A7224" s="38">
        <f>IF(Txn!$B3618="","",Txn!$B3618)</f>
        <v>0</v>
      </c>
      <c r="B7224" s="38">
        <f>IF(Txn!$B3618="","",Txn!$C3618)</f>
        <v>0</v>
      </c>
      <c r="C7224" s="39">
        <f>IF(Txn!$B3618="","","تراکنش بانکی")</f>
        <v>0</v>
      </c>
      <c r="D7224" s="38">
        <f>IF(Txn!$B3618="","",IF(IF(Txn!$U3618="TRF",Txn!$Y3618,Txn!$Z3618)="","",IF(Txn!$U3618="TRF",Txn!$Y3618,Txn!$Z3618)))</f>
        <v>0</v>
      </c>
      <c r="E7224" s="39">
        <f>IF($D7224="","",IFERROR(VLOOKUP($D7224,AcctTbl,2,0),""))</f>
        <v>0</v>
      </c>
      <c r="F7224" s="39">
        <f>IF($D7224="","",IFERROR(VLOOKUP($D7224,AcctTbl,3,0),""))</f>
        <v>0</v>
      </c>
      <c r="G7224" s="39">
        <f>IF(Txn!$B3618="","",Txn!$D3618)</f>
        <v>0</v>
      </c>
      <c r="H7224" s="38">
        <f>IF(Txn!$B3618="","",Txn!$E3618)</f>
        <v>0</v>
      </c>
      <c r="I7224" s="40">
        <f>IF(Txn!$B3618="",0,Txn!$Q3618)</f>
        <v>0</v>
      </c>
      <c r="J7224" s="40">
        <f>IF(Txn!$B3618="",0,Txn!$R3618)</f>
        <v>0</v>
      </c>
      <c r="K7224" s="41">
        <f>IF($A7224="","",IFERROR(VALUE(MID($A7224,6,2)),""))</f>
        <v>0</v>
      </c>
      <c r="L7224" s="39">
        <f>IF(Txn!$K3618="","","طرف مقابل — "&amp;Txn!$K3618)</f>
        <v>0</v>
      </c>
      <c r="N7224" s="42">
        <f>IF($D7224="",0,COUNTIF(BankAccts,$D7224))</f>
        <v>0</v>
      </c>
    </row>
    <row r="7225" spans="1:14">
      <c r="A7225" s="38">
        <f>IF(Txn!$B3619="","",Txn!$B3619)</f>
        <v>0</v>
      </c>
      <c r="B7225" s="38">
        <f>IF(Txn!$B3619="","",Txn!$C3619)</f>
        <v>0</v>
      </c>
      <c r="C7225" s="39">
        <f>IF(Txn!$B3619="","","تراکنش بانکی")</f>
        <v>0</v>
      </c>
      <c r="D7225" s="38">
        <f>IF(Txn!$B3619="","",IF(Txn!$X3619="","",Txn!$X3619))</f>
        <v>0</v>
      </c>
      <c r="E7225" s="39">
        <f>IF($D7225="","",IFERROR(VLOOKUP($D7225,AcctTbl,2,0),""))</f>
        <v>0</v>
      </c>
      <c r="F7225" s="39">
        <f>IF($D7225="","",IFERROR(VLOOKUP($D7225,AcctTbl,3,0),""))</f>
        <v>0</v>
      </c>
      <c r="G7225" s="39">
        <f>IF(Txn!$B3619="","",Txn!$D3619)</f>
        <v>0</v>
      </c>
      <c r="H7225" s="38">
        <f>IF(Txn!$B3619="","",Txn!$E3619)</f>
        <v>0</v>
      </c>
      <c r="I7225" s="40">
        <f>IF(Txn!$B3619="",0,Txn!$O3619)</f>
        <v>0</v>
      </c>
      <c r="J7225" s="40">
        <f>IF(Txn!$B3619="",0,Txn!$P3619)</f>
        <v>0</v>
      </c>
      <c r="K7225" s="41">
        <f>IF($A7225="","",IFERROR(VALUE(MID($A7225,6,2)),""))</f>
        <v>0</v>
      </c>
      <c r="L7225" s="39">
        <f>IF(Txn!$K3619="","",Txn!$K3619)</f>
        <v>0</v>
      </c>
      <c r="N7225" s="42">
        <f>IF($D7225="",0,COUNTIF(BankAccts,$D7225))</f>
        <v>0</v>
      </c>
    </row>
    <row r="7226" spans="1:14">
      <c r="A7226" s="38">
        <f>IF(Txn!$B3619="","",Txn!$B3619)</f>
        <v>0</v>
      </c>
      <c r="B7226" s="38">
        <f>IF(Txn!$B3619="","",Txn!$C3619)</f>
        <v>0</v>
      </c>
      <c r="C7226" s="39">
        <f>IF(Txn!$B3619="","","تراکنش بانکی")</f>
        <v>0</v>
      </c>
      <c r="D7226" s="38">
        <f>IF(Txn!$B3619="","",IF(IF(Txn!$U3619="TRF",Txn!$Y3619,Txn!$Z3619)="","",IF(Txn!$U3619="TRF",Txn!$Y3619,Txn!$Z3619)))</f>
        <v>0</v>
      </c>
      <c r="E7226" s="39">
        <f>IF($D7226="","",IFERROR(VLOOKUP($D7226,AcctTbl,2,0),""))</f>
        <v>0</v>
      </c>
      <c r="F7226" s="39">
        <f>IF($D7226="","",IFERROR(VLOOKUP($D7226,AcctTbl,3,0),""))</f>
        <v>0</v>
      </c>
      <c r="G7226" s="39">
        <f>IF(Txn!$B3619="","",Txn!$D3619)</f>
        <v>0</v>
      </c>
      <c r="H7226" s="38">
        <f>IF(Txn!$B3619="","",Txn!$E3619)</f>
        <v>0</v>
      </c>
      <c r="I7226" s="40">
        <f>IF(Txn!$B3619="",0,Txn!$Q3619)</f>
        <v>0</v>
      </c>
      <c r="J7226" s="40">
        <f>IF(Txn!$B3619="",0,Txn!$R3619)</f>
        <v>0</v>
      </c>
      <c r="K7226" s="41">
        <f>IF($A7226="","",IFERROR(VALUE(MID($A7226,6,2)),""))</f>
        <v>0</v>
      </c>
      <c r="L7226" s="39">
        <f>IF(Txn!$K3619="","","طرف مقابل — "&amp;Txn!$K3619)</f>
        <v>0</v>
      </c>
      <c r="N7226" s="42">
        <f>IF($D7226="",0,COUNTIF(BankAccts,$D7226))</f>
        <v>0</v>
      </c>
    </row>
    <row r="7227" spans="1:14">
      <c r="A7227" s="38">
        <f>IF(Txn!$B3620="","",Txn!$B3620)</f>
        <v>0</v>
      </c>
      <c r="B7227" s="38">
        <f>IF(Txn!$B3620="","",Txn!$C3620)</f>
        <v>0</v>
      </c>
      <c r="C7227" s="39">
        <f>IF(Txn!$B3620="","","تراکنش بانکی")</f>
        <v>0</v>
      </c>
      <c r="D7227" s="38">
        <f>IF(Txn!$B3620="","",IF(Txn!$X3620="","",Txn!$X3620))</f>
        <v>0</v>
      </c>
      <c r="E7227" s="39">
        <f>IF($D7227="","",IFERROR(VLOOKUP($D7227,AcctTbl,2,0),""))</f>
        <v>0</v>
      </c>
      <c r="F7227" s="39">
        <f>IF($D7227="","",IFERROR(VLOOKUP($D7227,AcctTbl,3,0),""))</f>
        <v>0</v>
      </c>
      <c r="G7227" s="39">
        <f>IF(Txn!$B3620="","",Txn!$D3620)</f>
        <v>0</v>
      </c>
      <c r="H7227" s="38">
        <f>IF(Txn!$B3620="","",Txn!$E3620)</f>
        <v>0</v>
      </c>
      <c r="I7227" s="40">
        <f>IF(Txn!$B3620="",0,Txn!$O3620)</f>
        <v>0</v>
      </c>
      <c r="J7227" s="40">
        <f>IF(Txn!$B3620="",0,Txn!$P3620)</f>
        <v>0</v>
      </c>
      <c r="K7227" s="41">
        <f>IF($A7227="","",IFERROR(VALUE(MID($A7227,6,2)),""))</f>
        <v>0</v>
      </c>
      <c r="L7227" s="39">
        <f>IF(Txn!$K3620="","",Txn!$K3620)</f>
        <v>0</v>
      </c>
      <c r="N7227" s="42">
        <f>IF($D7227="",0,COUNTIF(BankAccts,$D7227))</f>
        <v>0</v>
      </c>
    </row>
    <row r="7228" spans="1:14">
      <c r="A7228" s="38">
        <f>IF(Txn!$B3620="","",Txn!$B3620)</f>
        <v>0</v>
      </c>
      <c r="B7228" s="38">
        <f>IF(Txn!$B3620="","",Txn!$C3620)</f>
        <v>0</v>
      </c>
      <c r="C7228" s="39">
        <f>IF(Txn!$B3620="","","تراکنش بانکی")</f>
        <v>0</v>
      </c>
      <c r="D7228" s="38">
        <f>IF(Txn!$B3620="","",IF(IF(Txn!$U3620="TRF",Txn!$Y3620,Txn!$Z3620)="","",IF(Txn!$U3620="TRF",Txn!$Y3620,Txn!$Z3620)))</f>
        <v>0</v>
      </c>
      <c r="E7228" s="39">
        <f>IF($D7228="","",IFERROR(VLOOKUP($D7228,AcctTbl,2,0),""))</f>
        <v>0</v>
      </c>
      <c r="F7228" s="39">
        <f>IF($D7228="","",IFERROR(VLOOKUP($D7228,AcctTbl,3,0),""))</f>
        <v>0</v>
      </c>
      <c r="G7228" s="39">
        <f>IF(Txn!$B3620="","",Txn!$D3620)</f>
        <v>0</v>
      </c>
      <c r="H7228" s="38">
        <f>IF(Txn!$B3620="","",Txn!$E3620)</f>
        <v>0</v>
      </c>
      <c r="I7228" s="40">
        <f>IF(Txn!$B3620="",0,Txn!$Q3620)</f>
        <v>0</v>
      </c>
      <c r="J7228" s="40">
        <f>IF(Txn!$B3620="",0,Txn!$R3620)</f>
        <v>0</v>
      </c>
      <c r="K7228" s="41">
        <f>IF($A7228="","",IFERROR(VALUE(MID($A7228,6,2)),""))</f>
        <v>0</v>
      </c>
      <c r="L7228" s="39">
        <f>IF(Txn!$K3620="","","طرف مقابل — "&amp;Txn!$K3620)</f>
        <v>0</v>
      </c>
      <c r="N7228" s="42">
        <f>IF($D7228="",0,COUNTIF(BankAccts,$D7228))</f>
        <v>0</v>
      </c>
    </row>
    <row r="7229" spans="1:14">
      <c r="A7229" s="38">
        <f>IF(Txn!$B3621="","",Txn!$B3621)</f>
        <v>0</v>
      </c>
      <c r="B7229" s="38">
        <f>IF(Txn!$B3621="","",Txn!$C3621)</f>
        <v>0</v>
      </c>
      <c r="C7229" s="39">
        <f>IF(Txn!$B3621="","","تراکنش بانکی")</f>
        <v>0</v>
      </c>
      <c r="D7229" s="38">
        <f>IF(Txn!$B3621="","",IF(Txn!$X3621="","",Txn!$X3621))</f>
        <v>0</v>
      </c>
      <c r="E7229" s="39">
        <f>IF($D7229="","",IFERROR(VLOOKUP($D7229,AcctTbl,2,0),""))</f>
        <v>0</v>
      </c>
      <c r="F7229" s="39">
        <f>IF($D7229="","",IFERROR(VLOOKUP($D7229,AcctTbl,3,0),""))</f>
        <v>0</v>
      </c>
      <c r="G7229" s="39">
        <f>IF(Txn!$B3621="","",Txn!$D3621)</f>
        <v>0</v>
      </c>
      <c r="H7229" s="38">
        <f>IF(Txn!$B3621="","",Txn!$E3621)</f>
        <v>0</v>
      </c>
      <c r="I7229" s="40">
        <f>IF(Txn!$B3621="",0,Txn!$O3621)</f>
        <v>0</v>
      </c>
      <c r="J7229" s="40">
        <f>IF(Txn!$B3621="",0,Txn!$P3621)</f>
        <v>0</v>
      </c>
      <c r="K7229" s="41">
        <f>IF($A7229="","",IFERROR(VALUE(MID($A7229,6,2)),""))</f>
        <v>0</v>
      </c>
      <c r="L7229" s="39">
        <f>IF(Txn!$K3621="","",Txn!$K3621)</f>
        <v>0</v>
      </c>
      <c r="N7229" s="42">
        <f>IF($D7229="",0,COUNTIF(BankAccts,$D7229))</f>
        <v>0</v>
      </c>
    </row>
    <row r="7230" spans="1:14">
      <c r="A7230" s="38">
        <f>IF(Txn!$B3621="","",Txn!$B3621)</f>
        <v>0</v>
      </c>
      <c r="B7230" s="38">
        <f>IF(Txn!$B3621="","",Txn!$C3621)</f>
        <v>0</v>
      </c>
      <c r="C7230" s="39">
        <f>IF(Txn!$B3621="","","تراکنش بانکی")</f>
        <v>0</v>
      </c>
      <c r="D7230" s="38">
        <f>IF(Txn!$B3621="","",IF(IF(Txn!$U3621="TRF",Txn!$Y3621,Txn!$Z3621)="","",IF(Txn!$U3621="TRF",Txn!$Y3621,Txn!$Z3621)))</f>
        <v>0</v>
      </c>
      <c r="E7230" s="39">
        <f>IF($D7230="","",IFERROR(VLOOKUP($D7230,AcctTbl,2,0),""))</f>
        <v>0</v>
      </c>
      <c r="F7230" s="39">
        <f>IF($D7230="","",IFERROR(VLOOKUP($D7230,AcctTbl,3,0),""))</f>
        <v>0</v>
      </c>
      <c r="G7230" s="39">
        <f>IF(Txn!$B3621="","",Txn!$D3621)</f>
        <v>0</v>
      </c>
      <c r="H7230" s="38">
        <f>IF(Txn!$B3621="","",Txn!$E3621)</f>
        <v>0</v>
      </c>
      <c r="I7230" s="40">
        <f>IF(Txn!$B3621="",0,Txn!$Q3621)</f>
        <v>0</v>
      </c>
      <c r="J7230" s="40">
        <f>IF(Txn!$B3621="",0,Txn!$R3621)</f>
        <v>0</v>
      </c>
      <c r="K7230" s="41">
        <f>IF($A7230="","",IFERROR(VALUE(MID($A7230,6,2)),""))</f>
        <v>0</v>
      </c>
      <c r="L7230" s="39">
        <f>IF(Txn!$K3621="","","طرف مقابل — "&amp;Txn!$K3621)</f>
        <v>0</v>
      </c>
      <c r="N7230" s="42">
        <f>IF($D7230="",0,COUNTIF(BankAccts,$D7230))</f>
        <v>0</v>
      </c>
    </row>
    <row r="7231" spans="1:14">
      <c r="A7231" s="38">
        <f>IF(Txn!$B3622="","",Txn!$B3622)</f>
        <v>0</v>
      </c>
      <c r="B7231" s="38">
        <f>IF(Txn!$B3622="","",Txn!$C3622)</f>
        <v>0</v>
      </c>
      <c r="C7231" s="39">
        <f>IF(Txn!$B3622="","","تراکنش بانکی")</f>
        <v>0</v>
      </c>
      <c r="D7231" s="38">
        <f>IF(Txn!$B3622="","",IF(Txn!$X3622="","",Txn!$X3622))</f>
        <v>0</v>
      </c>
      <c r="E7231" s="39">
        <f>IF($D7231="","",IFERROR(VLOOKUP($D7231,AcctTbl,2,0),""))</f>
        <v>0</v>
      </c>
      <c r="F7231" s="39">
        <f>IF($D7231="","",IFERROR(VLOOKUP($D7231,AcctTbl,3,0),""))</f>
        <v>0</v>
      </c>
      <c r="G7231" s="39">
        <f>IF(Txn!$B3622="","",Txn!$D3622)</f>
        <v>0</v>
      </c>
      <c r="H7231" s="38">
        <f>IF(Txn!$B3622="","",Txn!$E3622)</f>
        <v>0</v>
      </c>
      <c r="I7231" s="40">
        <f>IF(Txn!$B3622="",0,Txn!$O3622)</f>
        <v>0</v>
      </c>
      <c r="J7231" s="40">
        <f>IF(Txn!$B3622="",0,Txn!$P3622)</f>
        <v>0</v>
      </c>
      <c r="K7231" s="41">
        <f>IF($A7231="","",IFERROR(VALUE(MID($A7231,6,2)),""))</f>
        <v>0</v>
      </c>
      <c r="L7231" s="39">
        <f>IF(Txn!$K3622="","",Txn!$K3622)</f>
        <v>0</v>
      </c>
      <c r="N7231" s="42">
        <f>IF($D7231="",0,COUNTIF(BankAccts,$D7231))</f>
        <v>0</v>
      </c>
    </row>
    <row r="7232" spans="1:14">
      <c r="A7232" s="38">
        <f>IF(Txn!$B3622="","",Txn!$B3622)</f>
        <v>0</v>
      </c>
      <c r="B7232" s="38">
        <f>IF(Txn!$B3622="","",Txn!$C3622)</f>
        <v>0</v>
      </c>
      <c r="C7232" s="39">
        <f>IF(Txn!$B3622="","","تراکنش بانکی")</f>
        <v>0</v>
      </c>
      <c r="D7232" s="38">
        <f>IF(Txn!$B3622="","",IF(IF(Txn!$U3622="TRF",Txn!$Y3622,Txn!$Z3622)="","",IF(Txn!$U3622="TRF",Txn!$Y3622,Txn!$Z3622)))</f>
        <v>0</v>
      </c>
      <c r="E7232" s="39">
        <f>IF($D7232="","",IFERROR(VLOOKUP($D7232,AcctTbl,2,0),""))</f>
        <v>0</v>
      </c>
      <c r="F7232" s="39">
        <f>IF($D7232="","",IFERROR(VLOOKUP($D7232,AcctTbl,3,0),""))</f>
        <v>0</v>
      </c>
      <c r="G7232" s="39">
        <f>IF(Txn!$B3622="","",Txn!$D3622)</f>
        <v>0</v>
      </c>
      <c r="H7232" s="38">
        <f>IF(Txn!$B3622="","",Txn!$E3622)</f>
        <v>0</v>
      </c>
      <c r="I7232" s="40">
        <f>IF(Txn!$B3622="",0,Txn!$Q3622)</f>
        <v>0</v>
      </c>
      <c r="J7232" s="40">
        <f>IF(Txn!$B3622="",0,Txn!$R3622)</f>
        <v>0</v>
      </c>
      <c r="K7232" s="41">
        <f>IF($A7232="","",IFERROR(VALUE(MID($A7232,6,2)),""))</f>
        <v>0</v>
      </c>
      <c r="L7232" s="39">
        <f>IF(Txn!$K3622="","","طرف مقابل — "&amp;Txn!$K3622)</f>
        <v>0</v>
      </c>
      <c r="N7232" s="42">
        <f>IF($D7232="",0,COUNTIF(BankAccts,$D7232))</f>
        <v>0</v>
      </c>
    </row>
    <row r="7233" spans="1:14">
      <c r="A7233" s="38">
        <f>IF(Txn!$B3623="","",Txn!$B3623)</f>
        <v>0</v>
      </c>
      <c r="B7233" s="38">
        <f>IF(Txn!$B3623="","",Txn!$C3623)</f>
        <v>0</v>
      </c>
      <c r="C7233" s="39">
        <f>IF(Txn!$B3623="","","تراکنش بانکی")</f>
        <v>0</v>
      </c>
      <c r="D7233" s="38">
        <f>IF(Txn!$B3623="","",IF(Txn!$X3623="","",Txn!$X3623))</f>
        <v>0</v>
      </c>
      <c r="E7233" s="39">
        <f>IF($D7233="","",IFERROR(VLOOKUP($D7233,AcctTbl,2,0),""))</f>
        <v>0</v>
      </c>
      <c r="F7233" s="39">
        <f>IF($D7233="","",IFERROR(VLOOKUP($D7233,AcctTbl,3,0),""))</f>
        <v>0</v>
      </c>
      <c r="G7233" s="39">
        <f>IF(Txn!$B3623="","",Txn!$D3623)</f>
        <v>0</v>
      </c>
      <c r="H7233" s="38">
        <f>IF(Txn!$B3623="","",Txn!$E3623)</f>
        <v>0</v>
      </c>
      <c r="I7233" s="40">
        <f>IF(Txn!$B3623="",0,Txn!$O3623)</f>
        <v>0</v>
      </c>
      <c r="J7233" s="40">
        <f>IF(Txn!$B3623="",0,Txn!$P3623)</f>
        <v>0</v>
      </c>
      <c r="K7233" s="41">
        <f>IF($A7233="","",IFERROR(VALUE(MID($A7233,6,2)),""))</f>
        <v>0</v>
      </c>
      <c r="L7233" s="39">
        <f>IF(Txn!$K3623="","",Txn!$K3623)</f>
        <v>0</v>
      </c>
      <c r="N7233" s="42">
        <f>IF($D7233="",0,COUNTIF(BankAccts,$D7233))</f>
        <v>0</v>
      </c>
    </row>
    <row r="7234" spans="1:14">
      <c r="A7234" s="38">
        <f>IF(Txn!$B3623="","",Txn!$B3623)</f>
        <v>0</v>
      </c>
      <c r="B7234" s="38">
        <f>IF(Txn!$B3623="","",Txn!$C3623)</f>
        <v>0</v>
      </c>
      <c r="C7234" s="39">
        <f>IF(Txn!$B3623="","","تراکنش بانکی")</f>
        <v>0</v>
      </c>
      <c r="D7234" s="38">
        <f>IF(Txn!$B3623="","",IF(IF(Txn!$U3623="TRF",Txn!$Y3623,Txn!$Z3623)="","",IF(Txn!$U3623="TRF",Txn!$Y3623,Txn!$Z3623)))</f>
        <v>0</v>
      </c>
      <c r="E7234" s="39">
        <f>IF($D7234="","",IFERROR(VLOOKUP($D7234,AcctTbl,2,0),""))</f>
        <v>0</v>
      </c>
      <c r="F7234" s="39">
        <f>IF($D7234="","",IFERROR(VLOOKUP($D7234,AcctTbl,3,0),""))</f>
        <v>0</v>
      </c>
      <c r="G7234" s="39">
        <f>IF(Txn!$B3623="","",Txn!$D3623)</f>
        <v>0</v>
      </c>
      <c r="H7234" s="38">
        <f>IF(Txn!$B3623="","",Txn!$E3623)</f>
        <v>0</v>
      </c>
      <c r="I7234" s="40">
        <f>IF(Txn!$B3623="",0,Txn!$Q3623)</f>
        <v>0</v>
      </c>
      <c r="J7234" s="40">
        <f>IF(Txn!$B3623="",0,Txn!$R3623)</f>
        <v>0</v>
      </c>
      <c r="K7234" s="41">
        <f>IF($A7234="","",IFERROR(VALUE(MID($A7234,6,2)),""))</f>
        <v>0</v>
      </c>
      <c r="L7234" s="39">
        <f>IF(Txn!$K3623="","","طرف مقابل — "&amp;Txn!$K3623)</f>
        <v>0</v>
      </c>
      <c r="N7234" s="42">
        <f>IF($D7234="",0,COUNTIF(BankAccts,$D7234))</f>
        <v>0</v>
      </c>
    </row>
    <row r="7235" spans="1:14">
      <c r="A7235" s="38">
        <f>IF(Txn!$B3624="","",Txn!$B3624)</f>
        <v>0</v>
      </c>
      <c r="B7235" s="38">
        <f>IF(Txn!$B3624="","",Txn!$C3624)</f>
        <v>0</v>
      </c>
      <c r="C7235" s="39">
        <f>IF(Txn!$B3624="","","تراکنش بانکی")</f>
        <v>0</v>
      </c>
      <c r="D7235" s="38">
        <f>IF(Txn!$B3624="","",IF(Txn!$X3624="","",Txn!$X3624))</f>
        <v>0</v>
      </c>
      <c r="E7235" s="39">
        <f>IF($D7235="","",IFERROR(VLOOKUP($D7235,AcctTbl,2,0),""))</f>
        <v>0</v>
      </c>
      <c r="F7235" s="39">
        <f>IF($D7235="","",IFERROR(VLOOKUP($D7235,AcctTbl,3,0),""))</f>
        <v>0</v>
      </c>
      <c r="G7235" s="39">
        <f>IF(Txn!$B3624="","",Txn!$D3624)</f>
        <v>0</v>
      </c>
      <c r="H7235" s="38">
        <f>IF(Txn!$B3624="","",Txn!$E3624)</f>
        <v>0</v>
      </c>
      <c r="I7235" s="40">
        <f>IF(Txn!$B3624="",0,Txn!$O3624)</f>
        <v>0</v>
      </c>
      <c r="J7235" s="40">
        <f>IF(Txn!$B3624="",0,Txn!$P3624)</f>
        <v>0</v>
      </c>
      <c r="K7235" s="41">
        <f>IF($A7235="","",IFERROR(VALUE(MID($A7235,6,2)),""))</f>
        <v>0</v>
      </c>
      <c r="L7235" s="39">
        <f>IF(Txn!$K3624="","",Txn!$K3624)</f>
        <v>0</v>
      </c>
      <c r="N7235" s="42">
        <f>IF($D7235="",0,COUNTIF(BankAccts,$D7235))</f>
        <v>0</v>
      </c>
    </row>
    <row r="7236" spans="1:14">
      <c r="A7236" s="38">
        <f>IF(Txn!$B3624="","",Txn!$B3624)</f>
        <v>0</v>
      </c>
      <c r="B7236" s="38">
        <f>IF(Txn!$B3624="","",Txn!$C3624)</f>
        <v>0</v>
      </c>
      <c r="C7236" s="39">
        <f>IF(Txn!$B3624="","","تراکنش بانکی")</f>
        <v>0</v>
      </c>
      <c r="D7236" s="38">
        <f>IF(Txn!$B3624="","",IF(IF(Txn!$U3624="TRF",Txn!$Y3624,Txn!$Z3624)="","",IF(Txn!$U3624="TRF",Txn!$Y3624,Txn!$Z3624)))</f>
        <v>0</v>
      </c>
      <c r="E7236" s="39">
        <f>IF($D7236="","",IFERROR(VLOOKUP($D7236,AcctTbl,2,0),""))</f>
        <v>0</v>
      </c>
      <c r="F7236" s="39">
        <f>IF($D7236="","",IFERROR(VLOOKUP($D7236,AcctTbl,3,0),""))</f>
        <v>0</v>
      </c>
      <c r="G7236" s="39">
        <f>IF(Txn!$B3624="","",Txn!$D3624)</f>
        <v>0</v>
      </c>
      <c r="H7236" s="38">
        <f>IF(Txn!$B3624="","",Txn!$E3624)</f>
        <v>0</v>
      </c>
      <c r="I7236" s="40">
        <f>IF(Txn!$B3624="",0,Txn!$Q3624)</f>
        <v>0</v>
      </c>
      <c r="J7236" s="40">
        <f>IF(Txn!$B3624="",0,Txn!$R3624)</f>
        <v>0</v>
      </c>
      <c r="K7236" s="41">
        <f>IF($A7236="","",IFERROR(VALUE(MID($A7236,6,2)),""))</f>
        <v>0</v>
      </c>
      <c r="L7236" s="39">
        <f>IF(Txn!$K3624="","","طرف مقابل — "&amp;Txn!$K3624)</f>
        <v>0</v>
      </c>
      <c r="N7236" s="42">
        <f>IF($D7236="",0,COUNTIF(BankAccts,$D7236))</f>
        <v>0</v>
      </c>
    </row>
    <row r="7237" spans="1:14">
      <c r="A7237" s="38">
        <f>IF(Txn!$B3625="","",Txn!$B3625)</f>
        <v>0</v>
      </c>
      <c r="B7237" s="38">
        <f>IF(Txn!$B3625="","",Txn!$C3625)</f>
        <v>0</v>
      </c>
      <c r="C7237" s="39">
        <f>IF(Txn!$B3625="","","تراکنش بانکی")</f>
        <v>0</v>
      </c>
      <c r="D7237" s="38">
        <f>IF(Txn!$B3625="","",IF(Txn!$X3625="","",Txn!$X3625))</f>
        <v>0</v>
      </c>
      <c r="E7237" s="39">
        <f>IF($D7237="","",IFERROR(VLOOKUP($D7237,AcctTbl,2,0),""))</f>
        <v>0</v>
      </c>
      <c r="F7237" s="39">
        <f>IF($D7237="","",IFERROR(VLOOKUP($D7237,AcctTbl,3,0),""))</f>
        <v>0</v>
      </c>
      <c r="G7237" s="39">
        <f>IF(Txn!$B3625="","",Txn!$D3625)</f>
        <v>0</v>
      </c>
      <c r="H7237" s="38">
        <f>IF(Txn!$B3625="","",Txn!$E3625)</f>
        <v>0</v>
      </c>
      <c r="I7237" s="40">
        <f>IF(Txn!$B3625="",0,Txn!$O3625)</f>
        <v>0</v>
      </c>
      <c r="J7237" s="40">
        <f>IF(Txn!$B3625="",0,Txn!$P3625)</f>
        <v>0</v>
      </c>
      <c r="K7237" s="41">
        <f>IF($A7237="","",IFERROR(VALUE(MID($A7237,6,2)),""))</f>
        <v>0</v>
      </c>
      <c r="L7237" s="39">
        <f>IF(Txn!$K3625="","",Txn!$K3625)</f>
        <v>0</v>
      </c>
      <c r="N7237" s="42">
        <f>IF($D7237="",0,COUNTIF(BankAccts,$D7237))</f>
        <v>0</v>
      </c>
    </row>
    <row r="7238" spans="1:14">
      <c r="A7238" s="38">
        <f>IF(Txn!$B3625="","",Txn!$B3625)</f>
        <v>0</v>
      </c>
      <c r="B7238" s="38">
        <f>IF(Txn!$B3625="","",Txn!$C3625)</f>
        <v>0</v>
      </c>
      <c r="C7238" s="39">
        <f>IF(Txn!$B3625="","","تراکنش بانکی")</f>
        <v>0</v>
      </c>
      <c r="D7238" s="38">
        <f>IF(Txn!$B3625="","",IF(IF(Txn!$U3625="TRF",Txn!$Y3625,Txn!$Z3625)="","",IF(Txn!$U3625="TRF",Txn!$Y3625,Txn!$Z3625)))</f>
        <v>0</v>
      </c>
      <c r="E7238" s="39">
        <f>IF($D7238="","",IFERROR(VLOOKUP($D7238,AcctTbl,2,0),""))</f>
        <v>0</v>
      </c>
      <c r="F7238" s="39">
        <f>IF($D7238="","",IFERROR(VLOOKUP($D7238,AcctTbl,3,0),""))</f>
        <v>0</v>
      </c>
      <c r="G7238" s="39">
        <f>IF(Txn!$B3625="","",Txn!$D3625)</f>
        <v>0</v>
      </c>
      <c r="H7238" s="38">
        <f>IF(Txn!$B3625="","",Txn!$E3625)</f>
        <v>0</v>
      </c>
      <c r="I7238" s="40">
        <f>IF(Txn!$B3625="",0,Txn!$Q3625)</f>
        <v>0</v>
      </c>
      <c r="J7238" s="40">
        <f>IF(Txn!$B3625="",0,Txn!$R3625)</f>
        <v>0</v>
      </c>
      <c r="K7238" s="41">
        <f>IF($A7238="","",IFERROR(VALUE(MID($A7238,6,2)),""))</f>
        <v>0</v>
      </c>
      <c r="L7238" s="39">
        <f>IF(Txn!$K3625="","","طرف مقابل — "&amp;Txn!$K3625)</f>
        <v>0</v>
      </c>
      <c r="N7238" s="42">
        <f>IF($D7238="",0,COUNTIF(BankAccts,$D7238))</f>
        <v>0</v>
      </c>
    </row>
    <row r="7239" spans="1:14">
      <c r="A7239" s="38">
        <f>IF(Txn!$B3626="","",Txn!$B3626)</f>
        <v>0</v>
      </c>
      <c r="B7239" s="38">
        <f>IF(Txn!$B3626="","",Txn!$C3626)</f>
        <v>0</v>
      </c>
      <c r="C7239" s="39">
        <f>IF(Txn!$B3626="","","تراکنش بانکی")</f>
        <v>0</v>
      </c>
      <c r="D7239" s="38">
        <f>IF(Txn!$B3626="","",IF(Txn!$X3626="","",Txn!$X3626))</f>
        <v>0</v>
      </c>
      <c r="E7239" s="39">
        <f>IF($D7239="","",IFERROR(VLOOKUP($D7239,AcctTbl,2,0),""))</f>
        <v>0</v>
      </c>
      <c r="F7239" s="39">
        <f>IF($D7239="","",IFERROR(VLOOKUP($D7239,AcctTbl,3,0),""))</f>
        <v>0</v>
      </c>
      <c r="G7239" s="39">
        <f>IF(Txn!$B3626="","",Txn!$D3626)</f>
        <v>0</v>
      </c>
      <c r="H7239" s="38">
        <f>IF(Txn!$B3626="","",Txn!$E3626)</f>
        <v>0</v>
      </c>
      <c r="I7239" s="40">
        <f>IF(Txn!$B3626="",0,Txn!$O3626)</f>
        <v>0</v>
      </c>
      <c r="J7239" s="40">
        <f>IF(Txn!$B3626="",0,Txn!$P3626)</f>
        <v>0</v>
      </c>
      <c r="K7239" s="41">
        <f>IF($A7239="","",IFERROR(VALUE(MID($A7239,6,2)),""))</f>
        <v>0</v>
      </c>
      <c r="L7239" s="39">
        <f>IF(Txn!$K3626="","",Txn!$K3626)</f>
        <v>0</v>
      </c>
      <c r="N7239" s="42">
        <f>IF($D7239="",0,COUNTIF(BankAccts,$D7239))</f>
        <v>0</v>
      </c>
    </row>
    <row r="7240" spans="1:14">
      <c r="A7240" s="38">
        <f>IF(Txn!$B3626="","",Txn!$B3626)</f>
        <v>0</v>
      </c>
      <c r="B7240" s="38">
        <f>IF(Txn!$B3626="","",Txn!$C3626)</f>
        <v>0</v>
      </c>
      <c r="C7240" s="39">
        <f>IF(Txn!$B3626="","","تراکنش بانکی")</f>
        <v>0</v>
      </c>
      <c r="D7240" s="38">
        <f>IF(Txn!$B3626="","",IF(IF(Txn!$U3626="TRF",Txn!$Y3626,Txn!$Z3626)="","",IF(Txn!$U3626="TRF",Txn!$Y3626,Txn!$Z3626)))</f>
        <v>0</v>
      </c>
      <c r="E7240" s="39">
        <f>IF($D7240="","",IFERROR(VLOOKUP($D7240,AcctTbl,2,0),""))</f>
        <v>0</v>
      </c>
      <c r="F7240" s="39">
        <f>IF($D7240="","",IFERROR(VLOOKUP($D7240,AcctTbl,3,0),""))</f>
        <v>0</v>
      </c>
      <c r="G7240" s="39">
        <f>IF(Txn!$B3626="","",Txn!$D3626)</f>
        <v>0</v>
      </c>
      <c r="H7240" s="38">
        <f>IF(Txn!$B3626="","",Txn!$E3626)</f>
        <v>0</v>
      </c>
      <c r="I7240" s="40">
        <f>IF(Txn!$B3626="",0,Txn!$Q3626)</f>
        <v>0</v>
      </c>
      <c r="J7240" s="40">
        <f>IF(Txn!$B3626="",0,Txn!$R3626)</f>
        <v>0</v>
      </c>
      <c r="K7240" s="41">
        <f>IF($A7240="","",IFERROR(VALUE(MID($A7240,6,2)),""))</f>
        <v>0</v>
      </c>
      <c r="L7240" s="39">
        <f>IF(Txn!$K3626="","","طرف مقابل — "&amp;Txn!$K3626)</f>
        <v>0</v>
      </c>
      <c r="N7240" s="42">
        <f>IF($D7240="",0,COUNTIF(BankAccts,$D7240))</f>
        <v>0</v>
      </c>
    </row>
    <row r="7241" spans="1:14">
      <c r="A7241" s="38">
        <f>IF(Txn!$B3627="","",Txn!$B3627)</f>
        <v>0</v>
      </c>
      <c r="B7241" s="38">
        <f>IF(Txn!$B3627="","",Txn!$C3627)</f>
        <v>0</v>
      </c>
      <c r="C7241" s="39">
        <f>IF(Txn!$B3627="","","تراکنش بانکی")</f>
        <v>0</v>
      </c>
      <c r="D7241" s="38">
        <f>IF(Txn!$B3627="","",IF(Txn!$X3627="","",Txn!$X3627))</f>
        <v>0</v>
      </c>
      <c r="E7241" s="39">
        <f>IF($D7241="","",IFERROR(VLOOKUP($D7241,AcctTbl,2,0),""))</f>
        <v>0</v>
      </c>
      <c r="F7241" s="39">
        <f>IF($D7241="","",IFERROR(VLOOKUP($D7241,AcctTbl,3,0),""))</f>
        <v>0</v>
      </c>
      <c r="G7241" s="39">
        <f>IF(Txn!$B3627="","",Txn!$D3627)</f>
        <v>0</v>
      </c>
      <c r="H7241" s="38">
        <f>IF(Txn!$B3627="","",Txn!$E3627)</f>
        <v>0</v>
      </c>
      <c r="I7241" s="40">
        <f>IF(Txn!$B3627="",0,Txn!$O3627)</f>
        <v>0</v>
      </c>
      <c r="J7241" s="40">
        <f>IF(Txn!$B3627="",0,Txn!$P3627)</f>
        <v>0</v>
      </c>
      <c r="K7241" s="41">
        <f>IF($A7241="","",IFERROR(VALUE(MID($A7241,6,2)),""))</f>
        <v>0</v>
      </c>
      <c r="L7241" s="39">
        <f>IF(Txn!$K3627="","",Txn!$K3627)</f>
        <v>0</v>
      </c>
      <c r="N7241" s="42">
        <f>IF($D7241="",0,COUNTIF(BankAccts,$D7241))</f>
        <v>0</v>
      </c>
    </row>
    <row r="7242" spans="1:14">
      <c r="A7242" s="38">
        <f>IF(Txn!$B3627="","",Txn!$B3627)</f>
        <v>0</v>
      </c>
      <c r="B7242" s="38">
        <f>IF(Txn!$B3627="","",Txn!$C3627)</f>
        <v>0</v>
      </c>
      <c r="C7242" s="39">
        <f>IF(Txn!$B3627="","","تراکنش بانکی")</f>
        <v>0</v>
      </c>
      <c r="D7242" s="38">
        <f>IF(Txn!$B3627="","",IF(IF(Txn!$U3627="TRF",Txn!$Y3627,Txn!$Z3627)="","",IF(Txn!$U3627="TRF",Txn!$Y3627,Txn!$Z3627)))</f>
        <v>0</v>
      </c>
      <c r="E7242" s="39">
        <f>IF($D7242="","",IFERROR(VLOOKUP($D7242,AcctTbl,2,0),""))</f>
        <v>0</v>
      </c>
      <c r="F7242" s="39">
        <f>IF($D7242="","",IFERROR(VLOOKUP($D7242,AcctTbl,3,0),""))</f>
        <v>0</v>
      </c>
      <c r="G7242" s="39">
        <f>IF(Txn!$B3627="","",Txn!$D3627)</f>
        <v>0</v>
      </c>
      <c r="H7242" s="38">
        <f>IF(Txn!$B3627="","",Txn!$E3627)</f>
        <v>0</v>
      </c>
      <c r="I7242" s="40">
        <f>IF(Txn!$B3627="",0,Txn!$Q3627)</f>
        <v>0</v>
      </c>
      <c r="J7242" s="40">
        <f>IF(Txn!$B3627="",0,Txn!$R3627)</f>
        <v>0</v>
      </c>
      <c r="K7242" s="41">
        <f>IF($A7242="","",IFERROR(VALUE(MID($A7242,6,2)),""))</f>
        <v>0</v>
      </c>
      <c r="L7242" s="39">
        <f>IF(Txn!$K3627="","","طرف مقابل — "&amp;Txn!$K3627)</f>
        <v>0</v>
      </c>
      <c r="N7242" s="42">
        <f>IF($D7242="",0,COUNTIF(BankAccts,$D7242))</f>
        <v>0</v>
      </c>
    </row>
    <row r="7243" spans="1:14">
      <c r="A7243" s="38">
        <f>IF(Txn!$B3628="","",Txn!$B3628)</f>
        <v>0</v>
      </c>
      <c r="B7243" s="38">
        <f>IF(Txn!$B3628="","",Txn!$C3628)</f>
        <v>0</v>
      </c>
      <c r="C7243" s="39">
        <f>IF(Txn!$B3628="","","تراکنش بانکی")</f>
        <v>0</v>
      </c>
      <c r="D7243" s="38">
        <f>IF(Txn!$B3628="","",IF(Txn!$X3628="","",Txn!$X3628))</f>
        <v>0</v>
      </c>
      <c r="E7243" s="39">
        <f>IF($D7243="","",IFERROR(VLOOKUP($D7243,AcctTbl,2,0),""))</f>
        <v>0</v>
      </c>
      <c r="F7243" s="39">
        <f>IF($D7243="","",IFERROR(VLOOKUP($D7243,AcctTbl,3,0),""))</f>
        <v>0</v>
      </c>
      <c r="G7243" s="39">
        <f>IF(Txn!$B3628="","",Txn!$D3628)</f>
        <v>0</v>
      </c>
      <c r="H7243" s="38">
        <f>IF(Txn!$B3628="","",Txn!$E3628)</f>
        <v>0</v>
      </c>
      <c r="I7243" s="40">
        <f>IF(Txn!$B3628="",0,Txn!$O3628)</f>
        <v>0</v>
      </c>
      <c r="J7243" s="40">
        <f>IF(Txn!$B3628="",0,Txn!$P3628)</f>
        <v>0</v>
      </c>
      <c r="K7243" s="41">
        <f>IF($A7243="","",IFERROR(VALUE(MID($A7243,6,2)),""))</f>
        <v>0</v>
      </c>
      <c r="L7243" s="39">
        <f>IF(Txn!$K3628="","",Txn!$K3628)</f>
        <v>0</v>
      </c>
      <c r="N7243" s="42">
        <f>IF($D7243="",0,COUNTIF(BankAccts,$D7243))</f>
        <v>0</v>
      </c>
    </row>
    <row r="7244" spans="1:14">
      <c r="A7244" s="38">
        <f>IF(Txn!$B3628="","",Txn!$B3628)</f>
        <v>0</v>
      </c>
      <c r="B7244" s="38">
        <f>IF(Txn!$B3628="","",Txn!$C3628)</f>
        <v>0</v>
      </c>
      <c r="C7244" s="39">
        <f>IF(Txn!$B3628="","","تراکنش بانکی")</f>
        <v>0</v>
      </c>
      <c r="D7244" s="38">
        <f>IF(Txn!$B3628="","",IF(IF(Txn!$U3628="TRF",Txn!$Y3628,Txn!$Z3628)="","",IF(Txn!$U3628="TRF",Txn!$Y3628,Txn!$Z3628)))</f>
        <v>0</v>
      </c>
      <c r="E7244" s="39">
        <f>IF($D7244="","",IFERROR(VLOOKUP($D7244,AcctTbl,2,0),""))</f>
        <v>0</v>
      </c>
      <c r="F7244" s="39">
        <f>IF($D7244="","",IFERROR(VLOOKUP($D7244,AcctTbl,3,0),""))</f>
        <v>0</v>
      </c>
      <c r="G7244" s="39">
        <f>IF(Txn!$B3628="","",Txn!$D3628)</f>
        <v>0</v>
      </c>
      <c r="H7244" s="38">
        <f>IF(Txn!$B3628="","",Txn!$E3628)</f>
        <v>0</v>
      </c>
      <c r="I7244" s="40">
        <f>IF(Txn!$B3628="",0,Txn!$Q3628)</f>
        <v>0</v>
      </c>
      <c r="J7244" s="40">
        <f>IF(Txn!$B3628="",0,Txn!$R3628)</f>
        <v>0</v>
      </c>
      <c r="K7244" s="41">
        <f>IF($A7244="","",IFERROR(VALUE(MID($A7244,6,2)),""))</f>
        <v>0</v>
      </c>
      <c r="L7244" s="39">
        <f>IF(Txn!$K3628="","","طرف مقابل — "&amp;Txn!$K3628)</f>
        <v>0</v>
      </c>
      <c r="N7244" s="42">
        <f>IF($D7244="",0,COUNTIF(BankAccts,$D7244))</f>
        <v>0</v>
      </c>
    </row>
    <row r="7245" spans="1:14">
      <c r="A7245" s="38">
        <f>IF(Txn!$B3629="","",Txn!$B3629)</f>
        <v>0</v>
      </c>
      <c r="B7245" s="38">
        <f>IF(Txn!$B3629="","",Txn!$C3629)</f>
        <v>0</v>
      </c>
      <c r="C7245" s="39">
        <f>IF(Txn!$B3629="","","تراکنش بانکی")</f>
        <v>0</v>
      </c>
      <c r="D7245" s="38">
        <f>IF(Txn!$B3629="","",IF(Txn!$X3629="","",Txn!$X3629))</f>
        <v>0</v>
      </c>
      <c r="E7245" s="39">
        <f>IF($D7245="","",IFERROR(VLOOKUP($D7245,AcctTbl,2,0),""))</f>
        <v>0</v>
      </c>
      <c r="F7245" s="39">
        <f>IF($D7245="","",IFERROR(VLOOKUP($D7245,AcctTbl,3,0),""))</f>
        <v>0</v>
      </c>
      <c r="G7245" s="39">
        <f>IF(Txn!$B3629="","",Txn!$D3629)</f>
        <v>0</v>
      </c>
      <c r="H7245" s="38">
        <f>IF(Txn!$B3629="","",Txn!$E3629)</f>
        <v>0</v>
      </c>
      <c r="I7245" s="40">
        <f>IF(Txn!$B3629="",0,Txn!$O3629)</f>
        <v>0</v>
      </c>
      <c r="J7245" s="40">
        <f>IF(Txn!$B3629="",0,Txn!$P3629)</f>
        <v>0</v>
      </c>
      <c r="K7245" s="41">
        <f>IF($A7245="","",IFERROR(VALUE(MID($A7245,6,2)),""))</f>
        <v>0</v>
      </c>
      <c r="L7245" s="39">
        <f>IF(Txn!$K3629="","",Txn!$K3629)</f>
        <v>0</v>
      </c>
      <c r="N7245" s="42">
        <f>IF($D7245="",0,COUNTIF(BankAccts,$D7245))</f>
        <v>0</v>
      </c>
    </row>
    <row r="7246" spans="1:14">
      <c r="A7246" s="38">
        <f>IF(Txn!$B3629="","",Txn!$B3629)</f>
        <v>0</v>
      </c>
      <c r="B7246" s="38">
        <f>IF(Txn!$B3629="","",Txn!$C3629)</f>
        <v>0</v>
      </c>
      <c r="C7246" s="39">
        <f>IF(Txn!$B3629="","","تراکنش بانکی")</f>
        <v>0</v>
      </c>
      <c r="D7246" s="38">
        <f>IF(Txn!$B3629="","",IF(IF(Txn!$U3629="TRF",Txn!$Y3629,Txn!$Z3629)="","",IF(Txn!$U3629="TRF",Txn!$Y3629,Txn!$Z3629)))</f>
        <v>0</v>
      </c>
      <c r="E7246" s="39">
        <f>IF($D7246="","",IFERROR(VLOOKUP($D7246,AcctTbl,2,0),""))</f>
        <v>0</v>
      </c>
      <c r="F7246" s="39">
        <f>IF($D7246="","",IFERROR(VLOOKUP($D7246,AcctTbl,3,0),""))</f>
        <v>0</v>
      </c>
      <c r="G7246" s="39">
        <f>IF(Txn!$B3629="","",Txn!$D3629)</f>
        <v>0</v>
      </c>
      <c r="H7246" s="38">
        <f>IF(Txn!$B3629="","",Txn!$E3629)</f>
        <v>0</v>
      </c>
      <c r="I7246" s="40">
        <f>IF(Txn!$B3629="",0,Txn!$Q3629)</f>
        <v>0</v>
      </c>
      <c r="J7246" s="40">
        <f>IF(Txn!$B3629="",0,Txn!$R3629)</f>
        <v>0</v>
      </c>
      <c r="K7246" s="41">
        <f>IF($A7246="","",IFERROR(VALUE(MID($A7246,6,2)),""))</f>
        <v>0</v>
      </c>
      <c r="L7246" s="39">
        <f>IF(Txn!$K3629="","","طرف مقابل — "&amp;Txn!$K3629)</f>
        <v>0</v>
      </c>
      <c r="N7246" s="42">
        <f>IF($D7246="",0,COUNTIF(BankAccts,$D7246))</f>
        <v>0</v>
      </c>
    </row>
    <row r="7247" spans="1:14">
      <c r="A7247" s="38">
        <f>IF(Txn!$B3630="","",Txn!$B3630)</f>
        <v>0</v>
      </c>
      <c r="B7247" s="38">
        <f>IF(Txn!$B3630="","",Txn!$C3630)</f>
        <v>0</v>
      </c>
      <c r="C7247" s="39">
        <f>IF(Txn!$B3630="","","تراکنش بانکی")</f>
        <v>0</v>
      </c>
      <c r="D7247" s="38">
        <f>IF(Txn!$B3630="","",IF(Txn!$X3630="","",Txn!$X3630))</f>
        <v>0</v>
      </c>
      <c r="E7247" s="39">
        <f>IF($D7247="","",IFERROR(VLOOKUP($D7247,AcctTbl,2,0),""))</f>
        <v>0</v>
      </c>
      <c r="F7247" s="39">
        <f>IF($D7247="","",IFERROR(VLOOKUP($D7247,AcctTbl,3,0),""))</f>
        <v>0</v>
      </c>
      <c r="G7247" s="39">
        <f>IF(Txn!$B3630="","",Txn!$D3630)</f>
        <v>0</v>
      </c>
      <c r="H7247" s="38">
        <f>IF(Txn!$B3630="","",Txn!$E3630)</f>
        <v>0</v>
      </c>
      <c r="I7247" s="40">
        <f>IF(Txn!$B3630="",0,Txn!$O3630)</f>
        <v>0</v>
      </c>
      <c r="J7247" s="40">
        <f>IF(Txn!$B3630="",0,Txn!$P3630)</f>
        <v>0</v>
      </c>
      <c r="K7247" s="41">
        <f>IF($A7247="","",IFERROR(VALUE(MID($A7247,6,2)),""))</f>
        <v>0</v>
      </c>
      <c r="L7247" s="39">
        <f>IF(Txn!$K3630="","",Txn!$K3630)</f>
        <v>0</v>
      </c>
      <c r="N7247" s="42">
        <f>IF($D7247="",0,COUNTIF(BankAccts,$D7247))</f>
        <v>0</v>
      </c>
    </row>
    <row r="7248" spans="1:14">
      <c r="A7248" s="38">
        <f>IF(Txn!$B3630="","",Txn!$B3630)</f>
        <v>0</v>
      </c>
      <c r="B7248" s="38">
        <f>IF(Txn!$B3630="","",Txn!$C3630)</f>
        <v>0</v>
      </c>
      <c r="C7248" s="39">
        <f>IF(Txn!$B3630="","","تراکنش بانکی")</f>
        <v>0</v>
      </c>
      <c r="D7248" s="38">
        <f>IF(Txn!$B3630="","",IF(IF(Txn!$U3630="TRF",Txn!$Y3630,Txn!$Z3630)="","",IF(Txn!$U3630="TRF",Txn!$Y3630,Txn!$Z3630)))</f>
        <v>0</v>
      </c>
      <c r="E7248" s="39">
        <f>IF($D7248="","",IFERROR(VLOOKUP($D7248,AcctTbl,2,0),""))</f>
        <v>0</v>
      </c>
      <c r="F7248" s="39">
        <f>IF($D7248="","",IFERROR(VLOOKUP($D7248,AcctTbl,3,0),""))</f>
        <v>0</v>
      </c>
      <c r="G7248" s="39">
        <f>IF(Txn!$B3630="","",Txn!$D3630)</f>
        <v>0</v>
      </c>
      <c r="H7248" s="38">
        <f>IF(Txn!$B3630="","",Txn!$E3630)</f>
        <v>0</v>
      </c>
      <c r="I7248" s="40">
        <f>IF(Txn!$B3630="",0,Txn!$Q3630)</f>
        <v>0</v>
      </c>
      <c r="J7248" s="40">
        <f>IF(Txn!$B3630="",0,Txn!$R3630)</f>
        <v>0</v>
      </c>
      <c r="K7248" s="41">
        <f>IF($A7248="","",IFERROR(VALUE(MID($A7248,6,2)),""))</f>
        <v>0</v>
      </c>
      <c r="L7248" s="39">
        <f>IF(Txn!$K3630="","","طرف مقابل — "&amp;Txn!$K3630)</f>
        <v>0</v>
      </c>
      <c r="N7248" s="42">
        <f>IF($D7248="",0,COUNTIF(BankAccts,$D7248))</f>
        <v>0</v>
      </c>
    </row>
    <row r="7249" spans="1:14">
      <c r="A7249" s="38">
        <f>IF(Txn!$B3631="","",Txn!$B3631)</f>
        <v>0</v>
      </c>
      <c r="B7249" s="38">
        <f>IF(Txn!$B3631="","",Txn!$C3631)</f>
        <v>0</v>
      </c>
      <c r="C7249" s="39">
        <f>IF(Txn!$B3631="","","تراکنش بانکی")</f>
        <v>0</v>
      </c>
      <c r="D7249" s="38">
        <f>IF(Txn!$B3631="","",IF(Txn!$X3631="","",Txn!$X3631))</f>
        <v>0</v>
      </c>
      <c r="E7249" s="39">
        <f>IF($D7249="","",IFERROR(VLOOKUP($D7249,AcctTbl,2,0),""))</f>
        <v>0</v>
      </c>
      <c r="F7249" s="39">
        <f>IF($D7249="","",IFERROR(VLOOKUP($D7249,AcctTbl,3,0),""))</f>
        <v>0</v>
      </c>
      <c r="G7249" s="39">
        <f>IF(Txn!$B3631="","",Txn!$D3631)</f>
        <v>0</v>
      </c>
      <c r="H7249" s="38">
        <f>IF(Txn!$B3631="","",Txn!$E3631)</f>
        <v>0</v>
      </c>
      <c r="I7249" s="40">
        <f>IF(Txn!$B3631="",0,Txn!$O3631)</f>
        <v>0</v>
      </c>
      <c r="J7249" s="40">
        <f>IF(Txn!$B3631="",0,Txn!$P3631)</f>
        <v>0</v>
      </c>
      <c r="K7249" s="41">
        <f>IF($A7249="","",IFERROR(VALUE(MID($A7249,6,2)),""))</f>
        <v>0</v>
      </c>
      <c r="L7249" s="39">
        <f>IF(Txn!$K3631="","",Txn!$K3631)</f>
        <v>0</v>
      </c>
      <c r="N7249" s="42">
        <f>IF($D7249="",0,COUNTIF(BankAccts,$D7249))</f>
        <v>0</v>
      </c>
    </row>
    <row r="7250" spans="1:14">
      <c r="A7250" s="38">
        <f>IF(Txn!$B3631="","",Txn!$B3631)</f>
        <v>0</v>
      </c>
      <c r="B7250" s="38">
        <f>IF(Txn!$B3631="","",Txn!$C3631)</f>
        <v>0</v>
      </c>
      <c r="C7250" s="39">
        <f>IF(Txn!$B3631="","","تراکنش بانکی")</f>
        <v>0</v>
      </c>
      <c r="D7250" s="38">
        <f>IF(Txn!$B3631="","",IF(IF(Txn!$U3631="TRF",Txn!$Y3631,Txn!$Z3631)="","",IF(Txn!$U3631="TRF",Txn!$Y3631,Txn!$Z3631)))</f>
        <v>0</v>
      </c>
      <c r="E7250" s="39">
        <f>IF($D7250="","",IFERROR(VLOOKUP($D7250,AcctTbl,2,0),""))</f>
        <v>0</v>
      </c>
      <c r="F7250" s="39">
        <f>IF($D7250="","",IFERROR(VLOOKUP($D7250,AcctTbl,3,0),""))</f>
        <v>0</v>
      </c>
      <c r="G7250" s="39">
        <f>IF(Txn!$B3631="","",Txn!$D3631)</f>
        <v>0</v>
      </c>
      <c r="H7250" s="38">
        <f>IF(Txn!$B3631="","",Txn!$E3631)</f>
        <v>0</v>
      </c>
      <c r="I7250" s="40">
        <f>IF(Txn!$B3631="",0,Txn!$Q3631)</f>
        <v>0</v>
      </c>
      <c r="J7250" s="40">
        <f>IF(Txn!$B3631="",0,Txn!$R3631)</f>
        <v>0</v>
      </c>
      <c r="K7250" s="41">
        <f>IF($A7250="","",IFERROR(VALUE(MID($A7250,6,2)),""))</f>
        <v>0</v>
      </c>
      <c r="L7250" s="39">
        <f>IF(Txn!$K3631="","","طرف مقابل — "&amp;Txn!$K3631)</f>
        <v>0</v>
      </c>
      <c r="N7250" s="42">
        <f>IF($D7250="",0,COUNTIF(BankAccts,$D7250))</f>
        <v>0</v>
      </c>
    </row>
    <row r="7251" spans="1:14">
      <c r="A7251" s="38">
        <f>IF(Txn!$B3632="","",Txn!$B3632)</f>
        <v>0</v>
      </c>
      <c r="B7251" s="38">
        <f>IF(Txn!$B3632="","",Txn!$C3632)</f>
        <v>0</v>
      </c>
      <c r="C7251" s="39">
        <f>IF(Txn!$B3632="","","تراکنش بانکی")</f>
        <v>0</v>
      </c>
      <c r="D7251" s="38">
        <f>IF(Txn!$B3632="","",IF(Txn!$X3632="","",Txn!$X3632))</f>
        <v>0</v>
      </c>
      <c r="E7251" s="39">
        <f>IF($D7251="","",IFERROR(VLOOKUP($D7251,AcctTbl,2,0),""))</f>
        <v>0</v>
      </c>
      <c r="F7251" s="39">
        <f>IF($D7251="","",IFERROR(VLOOKUP($D7251,AcctTbl,3,0),""))</f>
        <v>0</v>
      </c>
      <c r="G7251" s="39">
        <f>IF(Txn!$B3632="","",Txn!$D3632)</f>
        <v>0</v>
      </c>
      <c r="H7251" s="38">
        <f>IF(Txn!$B3632="","",Txn!$E3632)</f>
        <v>0</v>
      </c>
      <c r="I7251" s="40">
        <f>IF(Txn!$B3632="",0,Txn!$O3632)</f>
        <v>0</v>
      </c>
      <c r="J7251" s="40">
        <f>IF(Txn!$B3632="",0,Txn!$P3632)</f>
        <v>0</v>
      </c>
      <c r="K7251" s="41">
        <f>IF($A7251="","",IFERROR(VALUE(MID($A7251,6,2)),""))</f>
        <v>0</v>
      </c>
      <c r="L7251" s="39">
        <f>IF(Txn!$K3632="","",Txn!$K3632)</f>
        <v>0</v>
      </c>
      <c r="N7251" s="42">
        <f>IF($D7251="",0,COUNTIF(BankAccts,$D7251))</f>
        <v>0</v>
      </c>
    </row>
    <row r="7252" spans="1:14">
      <c r="A7252" s="38">
        <f>IF(Txn!$B3632="","",Txn!$B3632)</f>
        <v>0</v>
      </c>
      <c r="B7252" s="38">
        <f>IF(Txn!$B3632="","",Txn!$C3632)</f>
        <v>0</v>
      </c>
      <c r="C7252" s="39">
        <f>IF(Txn!$B3632="","","تراکنش بانکی")</f>
        <v>0</v>
      </c>
      <c r="D7252" s="38">
        <f>IF(Txn!$B3632="","",IF(IF(Txn!$U3632="TRF",Txn!$Y3632,Txn!$Z3632)="","",IF(Txn!$U3632="TRF",Txn!$Y3632,Txn!$Z3632)))</f>
        <v>0</v>
      </c>
      <c r="E7252" s="39">
        <f>IF($D7252="","",IFERROR(VLOOKUP($D7252,AcctTbl,2,0),""))</f>
        <v>0</v>
      </c>
      <c r="F7252" s="39">
        <f>IF($D7252="","",IFERROR(VLOOKUP($D7252,AcctTbl,3,0),""))</f>
        <v>0</v>
      </c>
      <c r="G7252" s="39">
        <f>IF(Txn!$B3632="","",Txn!$D3632)</f>
        <v>0</v>
      </c>
      <c r="H7252" s="38">
        <f>IF(Txn!$B3632="","",Txn!$E3632)</f>
        <v>0</v>
      </c>
      <c r="I7252" s="40">
        <f>IF(Txn!$B3632="",0,Txn!$Q3632)</f>
        <v>0</v>
      </c>
      <c r="J7252" s="40">
        <f>IF(Txn!$B3632="",0,Txn!$R3632)</f>
        <v>0</v>
      </c>
      <c r="K7252" s="41">
        <f>IF($A7252="","",IFERROR(VALUE(MID($A7252,6,2)),""))</f>
        <v>0</v>
      </c>
      <c r="L7252" s="39">
        <f>IF(Txn!$K3632="","","طرف مقابل — "&amp;Txn!$K3632)</f>
        <v>0</v>
      </c>
      <c r="N7252" s="42">
        <f>IF($D7252="",0,COUNTIF(BankAccts,$D7252))</f>
        <v>0</v>
      </c>
    </row>
    <row r="7253" spans="1:14">
      <c r="A7253" s="38">
        <f>IF(Txn!$B3633="","",Txn!$B3633)</f>
        <v>0</v>
      </c>
      <c r="B7253" s="38">
        <f>IF(Txn!$B3633="","",Txn!$C3633)</f>
        <v>0</v>
      </c>
      <c r="C7253" s="39">
        <f>IF(Txn!$B3633="","","تراکنش بانکی")</f>
        <v>0</v>
      </c>
      <c r="D7253" s="38">
        <f>IF(Txn!$B3633="","",IF(Txn!$X3633="","",Txn!$X3633))</f>
        <v>0</v>
      </c>
      <c r="E7253" s="39">
        <f>IF($D7253="","",IFERROR(VLOOKUP($D7253,AcctTbl,2,0),""))</f>
        <v>0</v>
      </c>
      <c r="F7253" s="39">
        <f>IF($D7253="","",IFERROR(VLOOKUP($D7253,AcctTbl,3,0),""))</f>
        <v>0</v>
      </c>
      <c r="G7253" s="39">
        <f>IF(Txn!$B3633="","",Txn!$D3633)</f>
        <v>0</v>
      </c>
      <c r="H7253" s="38">
        <f>IF(Txn!$B3633="","",Txn!$E3633)</f>
        <v>0</v>
      </c>
      <c r="I7253" s="40">
        <f>IF(Txn!$B3633="",0,Txn!$O3633)</f>
        <v>0</v>
      </c>
      <c r="J7253" s="40">
        <f>IF(Txn!$B3633="",0,Txn!$P3633)</f>
        <v>0</v>
      </c>
      <c r="K7253" s="41">
        <f>IF($A7253="","",IFERROR(VALUE(MID($A7253,6,2)),""))</f>
        <v>0</v>
      </c>
      <c r="L7253" s="39">
        <f>IF(Txn!$K3633="","",Txn!$K3633)</f>
        <v>0</v>
      </c>
      <c r="N7253" s="42">
        <f>IF($D7253="",0,COUNTIF(BankAccts,$D7253))</f>
        <v>0</v>
      </c>
    </row>
    <row r="7254" spans="1:14">
      <c r="A7254" s="38">
        <f>IF(Txn!$B3633="","",Txn!$B3633)</f>
        <v>0</v>
      </c>
      <c r="B7254" s="38">
        <f>IF(Txn!$B3633="","",Txn!$C3633)</f>
        <v>0</v>
      </c>
      <c r="C7254" s="39">
        <f>IF(Txn!$B3633="","","تراکنش بانکی")</f>
        <v>0</v>
      </c>
      <c r="D7254" s="38">
        <f>IF(Txn!$B3633="","",IF(IF(Txn!$U3633="TRF",Txn!$Y3633,Txn!$Z3633)="","",IF(Txn!$U3633="TRF",Txn!$Y3633,Txn!$Z3633)))</f>
        <v>0</v>
      </c>
      <c r="E7254" s="39">
        <f>IF($D7254="","",IFERROR(VLOOKUP($D7254,AcctTbl,2,0),""))</f>
        <v>0</v>
      </c>
      <c r="F7254" s="39">
        <f>IF($D7254="","",IFERROR(VLOOKUP($D7254,AcctTbl,3,0),""))</f>
        <v>0</v>
      </c>
      <c r="G7254" s="39">
        <f>IF(Txn!$B3633="","",Txn!$D3633)</f>
        <v>0</v>
      </c>
      <c r="H7254" s="38">
        <f>IF(Txn!$B3633="","",Txn!$E3633)</f>
        <v>0</v>
      </c>
      <c r="I7254" s="40">
        <f>IF(Txn!$B3633="",0,Txn!$Q3633)</f>
        <v>0</v>
      </c>
      <c r="J7254" s="40">
        <f>IF(Txn!$B3633="",0,Txn!$R3633)</f>
        <v>0</v>
      </c>
      <c r="K7254" s="41">
        <f>IF($A7254="","",IFERROR(VALUE(MID($A7254,6,2)),""))</f>
        <v>0</v>
      </c>
      <c r="L7254" s="39">
        <f>IF(Txn!$K3633="","","طرف مقابل — "&amp;Txn!$K3633)</f>
        <v>0</v>
      </c>
      <c r="N7254" s="42">
        <f>IF($D7254="",0,COUNTIF(BankAccts,$D7254))</f>
        <v>0</v>
      </c>
    </row>
    <row r="7255" spans="1:14">
      <c r="A7255" s="38">
        <f>IF(Txn!$B3634="","",Txn!$B3634)</f>
        <v>0</v>
      </c>
      <c r="B7255" s="38">
        <f>IF(Txn!$B3634="","",Txn!$C3634)</f>
        <v>0</v>
      </c>
      <c r="C7255" s="39">
        <f>IF(Txn!$B3634="","","تراکنش بانکی")</f>
        <v>0</v>
      </c>
      <c r="D7255" s="38">
        <f>IF(Txn!$B3634="","",IF(Txn!$X3634="","",Txn!$X3634))</f>
        <v>0</v>
      </c>
      <c r="E7255" s="39">
        <f>IF($D7255="","",IFERROR(VLOOKUP($D7255,AcctTbl,2,0),""))</f>
        <v>0</v>
      </c>
      <c r="F7255" s="39">
        <f>IF($D7255="","",IFERROR(VLOOKUP($D7255,AcctTbl,3,0),""))</f>
        <v>0</v>
      </c>
      <c r="G7255" s="39">
        <f>IF(Txn!$B3634="","",Txn!$D3634)</f>
        <v>0</v>
      </c>
      <c r="H7255" s="38">
        <f>IF(Txn!$B3634="","",Txn!$E3634)</f>
        <v>0</v>
      </c>
      <c r="I7255" s="40">
        <f>IF(Txn!$B3634="",0,Txn!$O3634)</f>
        <v>0</v>
      </c>
      <c r="J7255" s="40">
        <f>IF(Txn!$B3634="",0,Txn!$P3634)</f>
        <v>0</v>
      </c>
      <c r="K7255" s="41">
        <f>IF($A7255="","",IFERROR(VALUE(MID($A7255,6,2)),""))</f>
        <v>0</v>
      </c>
      <c r="L7255" s="39">
        <f>IF(Txn!$K3634="","",Txn!$K3634)</f>
        <v>0</v>
      </c>
      <c r="N7255" s="42">
        <f>IF($D7255="",0,COUNTIF(BankAccts,$D7255))</f>
        <v>0</v>
      </c>
    </row>
    <row r="7256" spans="1:14">
      <c r="A7256" s="38">
        <f>IF(Txn!$B3634="","",Txn!$B3634)</f>
        <v>0</v>
      </c>
      <c r="B7256" s="38">
        <f>IF(Txn!$B3634="","",Txn!$C3634)</f>
        <v>0</v>
      </c>
      <c r="C7256" s="39">
        <f>IF(Txn!$B3634="","","تراکنش بانکی")</f>
        <v>0</v>
      </c>
      <c r="D7256" s="38">
        <f>IF(Txn!$B3634="","",IF(IF(Txn!$U3634="TRF",Txn!$Y3634,Txn!$Z3634)="","",IF(Txn!$U3634="TRF",Txn!$Y3634,Txn!$Z3634)))</f>
        <v>0</v>
      </c>
      <c r="E7256" s="39">
        <f>IF($D7256="","",IFERROR(VLOOKUP($D7256,AcctTbl,2,0),""))</f>
        <v>0</v>
      </c>
      <c r="F7256" s="39">
        <f>IF($D7256="","",IFERROR(VLOOKUP($D7256,AcctTbl,3,0),""))</f>
        <v>0</v>
      </c>
      <c r="G7256" s="39">
        <f>IF(Txn!$B3634="","",Txn!$D3634)</f>
        <v>0</v>
      </c>
      <c r="H7256" s="38">
        <f>IF(Txn!$B3634="","",Txn!$E3634)</f>
        <v>0</v>
      </c>
      <c r="I7256" s="40">
        <f>IF(Txn!$B3634="",0,Txn!$Q3634)</f>
        <v>0</v>
      </c>
      <c r="J7256" s="40">
        <f>IF(Txn!$B3634="",0,Txn!$R3634)</f>
        <v>0</v>
      </c>
      <c r="K7256" s="41">
        <f>IF($A7256="","",IFERROR(VALUE(MID($A7256,6,2)),""))</f>
        <v>0</v>
      </c>
      <c r="L7256" s="39">
        <f>IF(Txn!$K3634="","","طرف مقابل — "&amp;Txn!$K3634)</f>
        <v>0</v>
      </c>
      <c r="N7256" s="42">
        <f>IF($D7256="",0,COUNTIF(BankAccts,$D7256))</f>
        <v>0</v>
      </c>
    </row>
    <row r="7257" spans="1:14">
      <c r="A7257" s="38">
        <f>IF(Txn!$B3635="","",Txn!$B3635)</f>
        <v>0</v>
      </c>
      <c r="B7257" s="38">
        <f>IF(Txn!$B3635="","",Txn!$C3635)</f>
        <v>0</v>
      </c>
      <c r="C7257" s="39">
        <f>IF(Txn!$B3635="","","تراکنش بانکی")</f>
        <v>0</v>
      </c>
      <c r="D7257" s="38">
        <f>IF(Txn!$B3635="","",IF(Txn!$X3635="","",Txn!$X3635))</f>
        <v>0</v>
      </c>
      <c r="E7257" s="39">
        <f>IF($D7257="","",IFERROR(VLOOKUP($D7257,AcctTbl,2,0),""))</f>
        <v>0</v>
      </c>
      <c r="F7257" s="39">
        <f>IF($D7257="","",IFERROR(VLOOKUP($D7257,AcctTbl,3,0),""))</f>
        <v>0</v>
      </c>
      <c r="G7257" s="39">
        <f>IF(Txn!$B3635="","",Txn!$D3635)</f>
        <v>0</v>
      </c>
      <c r="H7257" s="38">
        <f>IF(Txn!$B3635="","",Txn!$E3635)</f>
        <v>0</v>
      </c>
      <c r="I7257" s="40">
        <f>IF(Txn!$B3635="",0,Txn!$O3635)</f>
        <v>0</v>
      </c>
      <c r="J7257" s="40">
        <f>IF(Txn!$B3635="",0,Txn!$P3635)</f>
        <v>0</v>
      </c>
      <c r="K7257" s="41">
        <f>IF($A7257="","",IFERROR(VALUE(MID($A7257,6,2)),""))</f>
        <v>0</v>
      </c>
      <c r="L7257" s="39">
        <f>IF(Txn!$K3635="","",Txn!$K3635)</f>
        <v>0</v>
      </c>
      <c r="N7257" s="42">
        <f>IF($D7257="",0,COUNTIF(BankAccts,$D7257))</f>
        <v>0</v>
      </c>
    </row>
    <row r="7258" spans="1:14">
      <c r="A7258" s="38">
        <f>IF(Txn!$B3635="","",Txn!$B3635)</f>
        <v>0</v>
      </c>
      <c r="B7258" s="38">
        <f>IF(Txn!$B3635="","",Txn!$C3635)</f>
        <v>0</v>
      </c>
      <c r="C7258" s="39">
        <f>IF(Txn!$B3635="","","تراکنش بانکی")</f>
        <v>0</v>
      </c>
      <c r="D7258" s="38">
        <f>IF(Txn!$B3635="","",IF(IF(Txn!$U3635="TRF",Txn!$Y3635,Txn!$Z3635)="","",IF(Txn!$U3635="TRF",Txn!$Y3635,Txn!$Z3635)))</f>
        <v>0</v>
      </c>
      <c r="E7258" s="39">
        <f>IF($D7258="","",IFERROR(VLOOKUP($D7258,AcctTbl,2,0),""))</f>
        <v>0</v>
      </c>
      <c r="F7258" s="39">
        <f>IF($D7258="","",IFERROR(VLOOKUP($D7258,AcctTbl,3,0),""))</f>
        <v>0</v>
      </c>
      <c r="G7258" s="39">
        <f>IF(Txn!$B3635="","",Txn!$D3635)</f>
        <v>0</v>
      </c>
      <c r="H7258" s="38">
        <f>IF(Txn!$B3635="","",Txn!$E3635)</f>
        <v>0</v>
      </c>
      <c r="I7258" s="40">
        <f>IF(Txn!$B3635="",0,Txn!$Q3635)</f>
        <v>0</v>
      </c>
      <c r="J7258" s="40">
        <f>IF(Txn!$B3635="",0,Txn!$R3635)</f>
        <v>0</v>
      </c>
      <c r="K7258" s="41">
        <f>IF($A7258="","",IFERROR(VALUE(MID($A7258,6,2)),""))</f>
        <v>0</v>
      </c>
      <c r="L7258" s="39">
        <f>IF(Txn!$K3635="","","طرف مقابل — "&amp;Txn!$K3635)</f>
        <v>0</v>
      </c>
      <c r="N7258" s="42">
        <f>IF($D7258="",0,COUNTIF(BankAccts,$D7258))</f>
        <v>0</v>
      </c>
    </row>
    <row r="7259" spans="1:14">
      <c r="A7259" s="38">
        <f>IF(Txn!$B3636="","",Txn!$B3636)</f>
        <v>0</v>
      </c>
      <c r="B7259" s="38">
        <f>IF(Txn!$B3636="","",Txn!$C3636)</f>
        <v>0</v>
      </c>
      <c r="C7259" s="39">
        <f>IF(Txn!$B3636="","","تراکنش بانکی")</f>
        <v>0</v>
      </c>
      <c r="D7259" s="38">
        <f>IF(Txn!$B3636="","",IF(Txn!$X3636="","",Txn!$X3636))</f>
        <v>0</v>
      </c>
      <c r="E7259" s="39">
        <f>IF($D7259="","",IFERROR(VLOOKUP($D7259,AcctTbl,2,0),""))</f>
        <v>0</v>
      </c>
      <c r="F7259" s="39">
        <f>IF($D7259="","",IFERROR(VLOOKUP($D7259,AcctTbl,3,0),""))</f>
        <v>0</v>
      </c>
      <c r="G7259" s="39">
        <f>IF(Txn!$B3636="","",Txn!$D3636)</f>
        <v>0</v>
      </c>
      <c r="H7259" s="38">
        <f>IF(Txn!$B3636="","",Txn!$E3636)</f>
        <v>0</v>
      </c>
      <c r="I7259" s="40">
        <f>IF(Txn!$B3636="",0,Txn!$O3636)</f>
        <v>0</v>
      </c>
      <c r="J7259" s="40">
        <f>IF(Txn!$B3636="",0,Txn!$P3636)</f>
        <v>0</v>
      </c>
      <c r="K7259" s="41">
        <f>IF($A7259="","",IFERROR(VALUE(MID($A7259,6,2)),""))</f>
        <v>0</v>
      </c>
      <c r="L7259" s="39">
        <f>IF(Txn!$K3636="","",Txn!$K3636)</f>
        <v>0</v>
      </c>
      <c r="N7259" s="42">
        <f>IF($D7259="",0,COUNTIF(BankAccts,$D7259))</f>
        <v>0</v>
      </c>
    </row>
    <row r="7260" spans="1:14">
      <c r="A7260" s="38">
        <f>IF(Txn!$B3636="","",Txn!$B3636)</f>
        <v>0</v>
      </c>
      <c r="B7260" s="38">
        <f>IF(Txn!$B3636="","",Txn!$C3636)</f>
        <v>0</v>
      </c>
      <c r="C7260" s="39">
        <f>IF(Txn!$B3636="","","تراکنش بانکی")</f>
        <v>0</v>
      </c>
      <c r="D7260" s="38">
        <f>IF(Txn!$B3636="","",IF(IF(Txn!$U3636="TRF",Txn!$Y3636,Txn!$Z3636)="","",IF(Txn!$U3636="TRF",Txn!$Y3636,Txn!$Z3636)))</f>
        <v>0</v>
      </c>
      <c r="E7260" s="39">
        <f>IF($D7260="","",IFERROR(VLOOKUP($D7260,AcctTbl,2,0),""))</f>
        <v>0</v>
      </c>
      <c r="F7260" s="39">
        <f>IF($D7260="","",IFERROR(VLOOKUP($D7260,AcctTbl,3,0),""))</f>
        <v>0</v>
      </c>
      <c r="G7260" s="39">
        <f>IF(Txn!$B3636="","",Txn!$D3636)</f>
        <v>0</v>
      </c>
      <c r="H7260" s="38">
        <f>IF(Txn!$B3636="","",Txn!$E3636)</f>
        <v>0</v>
      </c>
      <c r="I7260" s="40">
        <f>IF(Txn!$B3636="",0,Txn!$Q3636)</f>
        <v>0</v>
      </c>
      <c r="J7260" s="40">
        <f>IF(Txn!$B3636="",0,Txn!$R3636)</f>
        <v>0</v>
      </c>
      <c r="K7260" s="41">
        <f>IF($A7260="","",IFERROR(VALUE(MID($A7260,6,2)),""))</f>
        <v>0</v>
      </c>
      <c r="L7260" s="39">
        <f>IF(Txn!$K3636="","","طرف مقابل — "&amp;Txn!$K3636)</f>
        <v>0</v>
      </c>
      <c r="N7260" s="42">
        <f>IF($D7260="",0,COUNTIF(BankAccts,$D7260))</f>
        <v>0</v>
      </c>
    </row>
    <row r="7261" spans="1:14">
      <c r="A7261" s="38">
        <f>IF(Txn!$B3637="","",Txn!$B3637)</f>
        <v>0</v>
      </c>
      <c r="B7261" s="38">
        <f>IF(Txn!$B3637="","",Txn!$C3637)</f>
        <v>0</v>
      </c>
      <c r="C7261" s="39">
        <f>IF(Txn!$B3637="","","تراکنش بانکی")</f>
        <v>0</v>
      </c>
      <c r="D7261" s="38">
        <f>IF(Txn!$B3637="","",IF(Txn!$X3637="","",Txn!$X3637))</f>
        <v>0</v>
      </c>
      <c r="E7261" s="39">
        <f>IF($D7261="","",IFERROR(VLOOKUP($D7261,AcctTbl,2,0),""))</f>
        <v>0</v>
      </c>
      <c r="F7261" s="39">
        <f>IF($D7261="","",IFERROR(VLOOKUP($D7261,AcctTbl,3,0),""))</f>
        <v>0</v>
      </c>
      <c r="G7261" s="39">
        <f>IF(Txn!$B3637="","",Txn!$D3637)</f>
        <v>0</v>
      </c>
      <c r="H7261" s="38">
        <f>IF(Txn!$B3637="","",Txn!$E3637)</f>
        <v>0</v>
      </c>
      <c r="I7261" s="40">
        <f>IF(Txn!$B3637="",0,Txn!$O3637)</f>
        <v>0</v>
      </c>
      <c r="J7261" s="40">
        <f>IF(Txn!$B3637="",0,Txn!$P3637)</f>
        <v>0</v>
      </c>
      <c r="K7261" s="41">
        <f>IF($A7261="","",IFERROR(VALUE(MID($A7261,6,2)),""))</f>
        <v>0</v>
      </c>
      <c r="L7261" s="39">
        <f>IF(Txn!$K3637="","",Txn!$K3637)</f>
        <v>0</v>
      </c>
      <c r="N7261" s="42">
        <f>IF($D7261="",0,COUNTIF(BankAccts,$D7261))</f>
        <v>0</v>
      </c>
    </row>
    <row r="7262" spans="1:14">
      <c r="A7262" s="38">
        <f>IF(Txn!$B3637="","",Txn!$B3637)</f>
        <v>0</v>
      </c>
      <c r="B7262" s="38">
        <f>IF(Txn!$B3637="","",Txn!$C3637)</f>
        <v>0</v>
      </c>
      <c r="C7262" s="39">
        <f>IF(Txn!$B3637="","","تراکنش بانکی")</f>
        <v>0</v>
      </c>
      <c r="D7262" s="38">
        <f>IF(Txn!$B3637="","",IF(IF(Txn!$U3637="TRF",Txn!$Y3637,Txn!$Z3637)="","",IF(Txn!$U3637="TRF",Txn!$Y3637,Txn!$Z3637)))</f>
        <v>0</v>
      </c>
      <c r="E7262" s="39">
        <f>IF($D7262="","",IFERROR(VLOOKUP($D7262,AcctTbl,2,0),""))</f>
        <v>0</v>
      </c>
      <c r="F7262" s="39">
        <f>IF($D7262="","",IFERROR(VLOOKUP($D7262,AcctTbl,3,0),""))</f>
        <v>0</v>
      </c>
      <c r="G7262" s="39">
        <f>IF(Txn!$B3637="","",Txn!$D3637)</f>
        <v>0</v>
      </c>
      <c r="H7262" s="38">
        <f>IF(Txn!$B3637="","",Txn!$E3637)</f>
        <v>0</v>
      </c>
      <c r="I7262" s="40">
        <f>IF(Txn!$B3637="",0,Txn!$Q3637)</f>
        <v>0</v>
      </c>
      <c r="J7262" s="40">
        <f>IF(Txn!$B3637="",0,Txn!$R3637)</f>
        <v>0</v>
      </c>
      <c r="K7262" s="41">
        <f>IF($A7262="","",IFERROR(VALUE(MID($A7262,6,2)),""))</f>
        <v>0</v>
      </c>
      <c r="L7262" s="39">
        <f>IF(Txn!$K3637="","","طرف مقابل — "&amp;Txn!$K3637)</f>
        <v>0</v>
      </c>
      <c r="N7262" s="42">
        <f>IF($D7262="",0,COUNTIF(BankAccts,$D7262))</f>
        <v>0</v>
      </c>
    </row>
    <row r="7263" spans="1:14">
      <c r="A7263" s="38">
        <f>IF(Txn!$B3638="","",Txn!$B3638)</f>
        <v>0</v>
      </c>
      <c r="B7263" s="38">
        <f>IF(Txn!$B3638="","",Txn!$C3638)</f>
        <v>0</v>
      </c>
      <c r="C7263" s="39">
        <f>IF(Txn!$B3638="","","تراکنش بانکی")</f>
        <v>0</v>
      </c>
      <c r="D7263" s="38">
        <f>IF(Txn!$B3638="","",IF(Txn!$X3638="","",Txn!$X3638))</f>
        <v>0</v>
      </c>
      <c r="E7263" s="39">
        <f>IF($D7263="","",IFERROR(VLOOKUP($D7263,AcctTbl,2,0),""))</f>
        <v>0</v>
      </c>
      <c r="F7263" s="39">
        <f>IF($D7263="","",IFERROR(VLOOKUP($D7263,AcctTbl,3,0),""))</f>
        <v>0</v>
      </c>
      <c r="G7263" s="39">
        <f>IF(Txn!$B3638="","",Txn!$D3638)</f>
        <v>0</v>
      </c>
      <c r="H7263" s="38">
        <f>IF(Txn!$B3638="","",Txn!$E3638)</f>
        <v>0</v>
      </c>
      <c r="I7263" s="40">
        <f>IF(Txn!$B3638="",0,Txn!$O3638)</f>
        <v>0</v>
      </c>
      <c r="J7263" s="40">
        <f>IF(Txn!$B3638="",0,Txn!$P3638)</f>
        <v>0</v>
      </c>
      <c r="K7263" s="41">
        <f>IF($A7263="","",IFERROR(VALUE(MID($A7263,6,2)),""))</f>
        <v>0</v>
      </c>
      <c r="L7263" s="39">
        <f>IF(Txn!$K3638="","",Txn!$K3638)</f>
        <v>0</v>
      </c>
      <c r="N7263" s="42">
        <f>IF($D7263="",0,COUNTIF(BankAccts,$D7263))</f>
        <v>0</v>
      </c>
    </row>
    <row r="7264" spans="1:14">
      <c r="A7264" s="38">
        <f>IF(Txn!$B3638="","",Txn!$B3638)</f>
        <v>0</v>
      </c>
      <c r="B7264" s="38">
        <f>IF(Txn!$B3638="","",Txn!$C3638)</f>
        <v>0</v>
      </c>
      <c r="C7264" s="39">
        <f>IF(Txn!$B3638="","","تراکنش بانکی")</f>
        <v>0</v>
      </c>
      <c r="D7264" s="38">
        <f>IF(Txn!$B3638="","",IF(IF(Txn!$U3638="TRF",Txn!$Y3638,Txn!$Z3638)="","",IF(Txn!$U3638="TRF",Txn!$Y3638,Txn!$Z3638)))</f>
        <v>0</v>
      </c>
      <c r="E7264" s="39">
        <f>IF($D7264="","",IFERROR(VLOOKUP($D7264,AcctTbl,2,0),""))</f>
        <v>0</v>
      </c>
      <c r="F7264" s="39">
        <f>IF($D7264="","",IFERROR(VLOOKUP($D7264,AcctTbl,3,0),""))</f>
        <v>0</v>
      </c>
      <c r="G7264" s="39">
        <f>IF(Txn!$B3638="","",Txn!$D3638)</f>
        <v>0</v>
      </c>
      <c r="H7264" s="38">
        <f>IF(Txn!$B3638="","",Txn!$E3638)</f>
        <v>0</v>
      </c>
      <c r="I7264" s="40">
        <f>IF(Txn!$B3638="",0,Txn!$Q3638)</f>
        <v>0</v>
      </c>
      <c r="J7264" s="40">
        <f>IF(Txn!$B3638="",0,Txn!$R3638)</f>
        <v>0</v>
      </c>
      <c r="K7264" s="41">
        <f>IF($A7264="","",IFERROR(VALUE(MID($A7264,6,2)),""))</f>
        <v>0</v>
      </c>
      <c r="L7264" s="39">
        <f>IF(Txn!$K3638="","","طرف مقابل — "&amp;Txn!$K3638)</f>
        <v>0</v>
      </c>
      <c r="N7264" s="42">
        <f>IF($D7264="",0,COUNTIF(BankAccts,$D7264))</f>
        <v>0</v>
      </c>
    </row>
    <row r="7265" spans="1:14">
      <c r="A7265" s="38">
        <f>IF(Txn!$B3639="","",Txn!$B3639)</f>
        <v>0</v>
      </c>
      <c r="B7265" s="38">
        <f>IF(Txn!$B3639="","",Txn!$C3639)</f>
        <v>0</v>
      </c>
      <c r="C7265" s="39">
        <f>IF(Txn!$B3639="","","تراکنش بانکی")</f>
        <v>0</v>
      </c>
      <c r="D7265" s="38">
        <f>IF(Txn!$B3639="","",IF(Txn!$X3639="","",Txn!$X3639))</f>
        <v>0</v>
      </c>
      <c r="E7265" s="39">
        <f>IF($D7265="","",IFERROR(VLOOKUP($D7265,AcctTbl,2,0),""))</f>
        <v>0</v>
      </c>
      <c r="F7265" s="39">
        <f>IF($D7265="","",IFERROR(VLOOKUP($D7265,AcctTbl,3,0),""))</f>
        <v>0</v>
      </c>
      <c r="G7265" s="39">
        <f>IF(Txn!$B3639="","",Txn!$D3639)</f>
        <v>0</v>
      </c>
      <c r="H7265" s="38">
        <f>IF(Txn!$B3639="","",Txn!$E3639)</f>
        <v>0</v>
      </c>
      <c r="I7265" s="40">
        <f>IF(Txn!$B3639="",0,Txn!$O3639)</f>
        <v>0</v>
      </c>
      <c r="J7265" s="40">
        <f>IF(Txn!$B3639="",0,Txn!$P3639)</f>
        <v>0</v>
      </c>
      <c r="K7265" s="41">
        <f>IF($A7265="","",IFERROR(VALUE(MID($A7265,6,2)),""))</f>
        <v>0</v>
      </c>
      <c r="L7265" s="39">
        <f>IF(Txn!$K3639="","",Txn!$K3639)</f>
        <v>0</v>
      </c>
      <c r="N7265" s="42">
        <f>IF($D7265="",0,COUNTIF(BankAccts,$D7265))</f>
        <v>0</v>
      </c>
    </row>
    <row r="7266" spans="1:14">
      <c r="A7266" s="38">
        <f>IF(Txn!$B3639="","",Txn!$B3639)</f>
        <v>0</v>
      </c>
      <c r="B7266" s="38">
        <f>IF(Txn!$B3639="","",Txn!$C3639)</f>
        <v>0</v>
      </c>
      <c r="C7266" s="39">
        <f>IF(Txn!$B3639="","","تراکنش بانکی")</f>
        <v>0</v>
      </c>
      <c r="D7266" s="38">
        <f>IF(Txn!$B3639="","",IF(IF(Txn!$U3639="TRF",Txn!$Y3639,Txn!$Z3639)="","",IF(Txn!$U3639="TRF",Txn!$Y3639,Txn!$Z3639)))</f>
        <v>0</v>
      </c>
      <c r="E7266" s="39">
        <f>IF($D7266="","",IFERROR(VLOOKUP($D7266,AcctTbl,2,0),""))</f>
        <v>0</v>
      </c>
      <c r="F7266" s="39">
        <f>IF($D7266="","",IFERROR(VLOOKUP($D7266,AcctTbl,3,0),""))</f>
        <v>0</v>
      </c>
      <c r="G7266" s="39">
        <f>IF(Txn!$B3639="","",Txn!$D3639)</f>
        <v>0</v>
      </c>
      <c r="H7266" s="38">
        <f>IF(Txn!$B3639="","",Txn!$E3639)</f>
        <v>0</v>
      </c>
      <c r="I7266" s="40">
        <f>IF(Txn!$B3639="",0,Txn!$Q3639)</f>
        <v>0</v>
      </c>
      <c r="J7266" s="40">
        <f>IF(Txn!$B3639="",0,Txn!$R3639)</f>
        <v>0</v>
      </c>
      <c r="K7266" s="41">
        <f>IF($A7266="","",IFERROR(VALUE(MID($A7266,6,2)),""))</f>
        <v>0</v>
      </c>
      <c r="L7266" s="39">
        <f>IF(Txn!$K3639="","","طرف مقابل — "&amp;Txn!$K3639)</f>
        <v>0</v>
      </c>
      <c r="N7266" s="42">
        <f>IF($D7266="",0,COUNTIF(BankAccts,$D7266))</f>
        <v>0</v>
      </c>
    </row>
    <row r="7267" spans="1:14">
      <c r="A7267" s="38">
        <f>IF(Txn!$B3640="","",Txn!$B3640)</f>
        <v>0</v>
      </c>
      <c r="B7267" s="38">
        <f>IF(Txn!$B3640="","",Txn!$C3640)</f>
        <v>0</v>
      </c>
      <c r="C7267" s="39">
        <f>IF(Txn!$B3640="","","تراکنش بانکی")</f>
        <v>0</v>
      </c>
      <c r="D7267" s="38">
        <f>IF(Txn!$B3640="","",IF(Txn!$X3640="","",Txn!$X3640))</f>
        <v>0</v>
      </c>
      <c r="E7267" s="39">
        <f>IF($D7267="","",IFERROR(VLOOKUP($D7267,AcctTbl,2,0),""))</f>
        <v>0</v>
      </c>
      <c r="F7267" s="39">
        <f>IF($D7267="","",IFERROR(VLOOKUP($D7267,AcctTbl,3,0),""))</f>
        <v>0</v>
      </c>
      <c r="G7267" s="39">
        <f>IF(Txn!$B3640="","",Txn!$D3640)</f>
        <v>0</v>
      </c>
      <c r="H7267" s="38">
        <f>IF(Txn!$B3640="","",Txn!$E3640)</f>
        <v>0</v>
      </c>
      <c r="I7267" s="40">
        <f>IF(Txn!$B3640="",0,Txn!$O3640)</f>
        <v>0</v>
      </c>
      <c r="J7267" s="40">
        <f>IF(Txn!$B3640="",0,Txn!$P3640)</f>
        <v>0</v>
      </c>
      <c r="K7267" s="41">
        <f>IF($A7267="","",IFERROR(VALUE(MID($A7267,6,2)),""))</f>
        <v>0</v>
      </c>
      <c r="L7267" s="39">
        <f>IF(Txn!$K3640="","",Txn!$K3640)</f>
        <v>0</v>
      </c>
      <c r="N7267" s="42">
        <f>IF($D7267="",0,COUNTIF(BankAccts,$D7267))</f>
        <v>0</v>
      </c>
    </row>
    <row r="7268" spans="1:14">
      <c r="A7268" s="38">
        <f>IF(Txn!$B3640="","",Txn!$B3640)</f>
        <v>0</v>
      </c>
      <c r="B7268" s="38">
        <f>IF(Txn!$B3640="","",Txn!$C3640)</f>
        <v>0</v>
      </c>
      <c r="C7268" s="39">
        <f>IF(Txn!$B3640="","","تراکنش بانکی")</f>
        <v>0</v>
      </c>
      <c r="D7268" s="38">
        <f>IF(Txn!$B3640="","",IF(IF(Txn!$U3640="TRF",Txn!$Y3640,Txn!$Z3640)="","",IF(Txn!$U3640="TRF",Txn!$Y3640,Txn!$Z3640)))</f>
        <v>0</v>
      </c>
      <c r="E7268" s="39">
        <f>IF($D7268="","",IFERROR(VLOOKUP($D7268,AcctTbl,2,0),""))</f>
        <v>0</v>
      </c>
      <c r="F7268" s="39">
        <f>IF($D7268="","",IFERROR(VLOOKUP($D7268,AcctTbl,3,0),""))</f>
        <v>0</v>
      </c>
      <c r="G7268" s="39">
        <f>IF(Txn!$B3640="","",Txn!$D3640)</f>
        <v>0</v>
      </c>
      <c r="H7268" s="38">
        <f>IF(Txn!$B3640="","",Txn!$E3640)</f>
        <v>0</v>
      </c>
      <c r="I7268" s="40">
        <f>IF(Txn!$B3640="",0,Txn!$Q3640)</f>
        <v>0</v>
      </c>
      <c r="J7268" s="40">
        <f>IF(Txn!$B3640="",0,Txn!$R3640)</f>
        <v>0</v>
      </c>
      <c r="K7268" s="41">
        <f>IF($A7268="","",IFERROR(VALUE(MID($A7268,6,2)),""))</f>
        <v>0</v>
      </c>
      <c r="L7268" s="39">
        <f>IF(Txn!$K3640="","","طرف مقابل — "&amp;Txn!$K3640)</f>
        <v>0</v>
      </c>
      <c r="N7268" s="42">
        <f>IF($D7268="",0,COUNTIF(BankAccts,$D7268))</f>
        <v>0</v>
      </c>
    </row>
    <row r="7269" spans="1:14">
      <c r="A7269" s="38">
        <f>IF(Txn!$B3641="","",Txn!$B3641)</f>
        <v>0</v>
      </c>
      <c r="B7269" s="38">
        <f>IF(Txn!$B3641="","",Txn!$C3641)</f>
        <v>0</v>
      </c>
      <c r="C7269" s="39">
        <f>IF(Txn!$B3641="","","تراکنش بانکی")</f>
        <v>0</v>
      </c>
      <c r="D7269" s="38">
        <f>IF(Txn!$B3641="","",IF(Txn!$X3641="","",Txn!$X3641))</f>
        <v>0</v>
      </c>
      <c r="E7269" s="39">
        <f>IF($D7269="","",IFERROR(VLOOKUP($D7269,AcctTbl,2,0),""))</f>
        <v>0</v>
      </c>
      <c r="F7269" s="39">
        <f>IF($D7269="","",IFERROR(VLOOKUP($D7269,AcctTbl,3,0),""))</f>
        <v>0</v>
      </c>
      <c r="G7269" s="39">
        <f>IF(Txn!$B3641="","",Txn!$D3641)</f>
        <v>0</v>
      </c>
      <c r="H7269" s="38">
        <f>IF(Txn!$B3641="","",Txn!$E3641)</f>
        <v>0</v>
      </c>
      <c r="I7269" s="40">
        <f>IF(Txn!$B3641="",0,Txn!$O3641)</f>
        <v>0</v>
      </c>
      <c r="J7269" s="40">
        <f>IF(Txn!$B3641="",0,Txn!$P3641)</f>
        <v>0</v>
      </c>
      <c r="K7269" s="41">
        <f>IF($A7269="","",IFERROR(VALUE(MID($A7269,6,2)),""))</f>
        <v>0</v>
      </c>
      <c r="L7269" s="39">
        <f>IF(Txn!$K3641="","",Txn!$K3641)</f>
        <v>0</v>
      </c>
      <c r="N7269" s="42">
        <f>IF($D7269="",0,COUNTIF(BankAccts,$D7269))</f>
        <v>0</v>
      </c>
    </row>
    <row r="7270" spans="1:14">
      <c r="A7270" s="38">
        <f>IF(Txn!$B3641="","",Txn!$B3641)</f>
        <v>0</v>
      </c>
      <c r="B7270" s="38">
        <f>IF(Txn!$B3641="","",Txn!$C3641)</f>
        <v>0</v>
      </c>
      <c r="C7270" s="39">
        <f>IF(Txn!$B3641="","","تراکنش بانکی")</f>
        <v>0</v>
      </c>
      <c r="D7270" s="38">
        <f>IF(Txn!$B3641="","",IF(IF(Txn!$U3641="TRF",Txn!$Y3641,Txn!$Z3641)="","",IF(Txn!$U3641="TRF",Txn!$Y3641,Txn!$Z3641)))</f>
        <v>0</v>
      </c>
      <c r="E7270" s="39">
        <f>IF($D7270="","",IFERROR(VLOOKUP($D7270,AcctTbl,2,0),""))</f>
        <v>0</v>
      </c>
      <c r="F7270" s="39">
        <f>IF($D7270="","",IFERROR(VLOOKUP($D7270,AcctTbl,3,0),""))</f>
        <v>0</v>
      </c>
      <c r="G7270" s="39">
        <f>IF(Txn!$B3641="","",Txn!$D3641)</f>
        <v>0</v>
      </c>
      <c r="H7270" s="38">
        <f>IF(Txn!$B3641="","",Txn!$E3641)</f>
        <v>0</v>
      </c>
      <c r="I7270" s="40">
        <f>IF(Txn!$B3641="",0,Txn!$Q3641)</f>
        <v>0</v>
      </c>
      <c r="J7270" s="40">
        <f>IF(Txn!$B3641="",0,Txn!$R3641)</f>
        <v>0</v>
      </c>
      <c r="K7270" s="41">
        <f>IF($A7270="","",IFERROR(VALUE(MID($A7270,6,2)),""))</f>
        <v>0</v>
      </c>
      <c r="L7270" s="39">
        <f>IF(Txn!$K3641="","","طرف مقابل — "&amp;Txn!$K3641)</f>
        <v>0</v>
      </c>
      <c r="N7270" s="42">
        <f>IF($D7270="",0,COUNTIF(BankAccts,$D7270))</f>
        <v>0</v>
      </c>
    </row>
    <row r="7271" spans="1:14">
      <c r="A7271" s="38">
        <f>IF(Txn!$B3642="","",Txn!$B3642)</f>
        <v>0</v>
      </c>
      <c r="B7271" s="38">
        <f>IF(Txn!$B3642="","",Txn!$C3642)</f>
        <v>0</v>
      </c>
      <c r="C7271" s="39">
        <f>IF(Txn!$B3642="","","تراکنش بانکی")</f>
        <v>0</v>
      </c>
      <c r="D7271" s="38">
        <f>IF(Txn!$B3642="","",IF(Txn!$X3642="","",Txn!$X3642))</f>
        <v>0</v>
      </c>
      <c r="E7271" s="39">
        <f>IF($D7271="","",IFERROR(VLOOKUP($D7271,AcctTbl,2,0),""))</f>
        <v>0</v>
      </c>
      <c r="F7271" s="39">
        <f>IF($D7271="","",IFERROR(VLOOKUP($D7271,AcctTbl,3,0),""))</f>
        <v>0</v>
      </c>
      <c r="G7271" s="39">
        <f>IF(Txn!$B3642="","",Txn!$D3642)</f>
        <v>0</v>
      </c>
      <c r="H7271" s="38">
        <f>IF(Txn!$B3642="","",Txn!$E3642)</f>
        <v>0</v>
      </c>
      <c r="I7271" s="40">
        <f>IF(Txn!$B3642="",0,Txn!$O3642)</f>
        <v>0</v>
      </c>
      <c r="J7271" s="40">
        <f>IF(Txn!$B3642="",0,Txn!$P3642)</f>
        <v>0</v>
      </c>
      <c r="K7271" s="41">
        <f>IF($A7271="","",IFERROR(VALUE(MID($A7271,6,2)),""))</f>
        <v>0</v>
      </c>
      <c r="L7271" s="39">
        <f>IF(Txn!$K3642="","",Txn!$K3642)</f>
        <v>0</v>
      </c>
      <c r="N7271" s="42">
        <f>IF($D7271="",0,COUNTIF(BankAccts,$D7271))</f>
        <v>0</v>
      </c>
    </row>
    <row r="7272" spans="1:14">
      <c r="A7272" s="38">
        <f>IF(Txn!$B3642="","",Txn!$B3642)</f>
        <v>0</v>
      </c>
      <c r="B7272" s="38">
        <f>IF(Txn!$B3642="","",Txn!$C3642)</f>
        <v>0</v>
      </c>
      <c r="C7272" s="39">
        <f>IF(Txn!$B3642="","","تراکنش بانکی")</f>
        <v>0</v>
      </c>
      <c r="D7272" s="38">
        <f>IF(Txn!$B3642="","",IF(IF(Txn!$U3642="TRF",Txn!$Y3642,Txn!$Z3642)="","",IF(Txn!$U3642="TRF",Txn!$Y3642,Txn!$Z3642)))</f>
        <v>0</v>
      </c>
      <c r="E7272" s="39">
        <f>IF($D7272="","",IFERROR(VLOOKUP($D7272,AcctTbl,2,0),""))</f>
        <v>0</v>
      </c>
      <c r="F7272" s="39">
        <f>IF($D7272="","",IFERROR(VLOOKUP($D7272,AcctTbl,3,0),""))</f>
        <v>0</v>
      </c>
      <c r="G7272" s="39">
        <f>IF(Txn!$B3642="","",Txn!$D3642)</f>
        <v>0</v>
      </c>
      <c r="H7272" s="38">
        <f>IF(Txn!$B3642="","",Txn!$E3642)</f>
        <v>0</v>
      </c>
      <c r="I7272" s="40">
        <f>IF(Txn!$B3642="",0,Txn!$Q3642)</f>
        <v>0</v>
      </c>
      <c r="J7272" s="40">
        <f>IF(Txn!$B3642="",0,Txn!$R3642)</f>
        <v>0</v>
      </c>
      <c r="K7272" s="41">
        <f>IF($A7272="","",IFERROR(VALUE(MID($A7272,6,2)),""))</f>
        <v>0</v>
      </c>
      <c r="L7272" s="39">
        <f>IF(Txn!$K3642="","","طرف مقابل — "&amp;Txn!$K3642)</f>
        <v>0</v>
      </c>
      <c r="N7272" s="42">
        <f>IF($D7272="",0,COUNTIF(BankAccts,$D7272))</f>
        <v>0</v>
      </c>
    </row>
    <row r="7273" spans="1:14">
      <c r="A7273" s="38">
        <f>IF(Txn!$B3643="","",Txn!$B3643)</f>
        <v>0</v>
      </c>
      <c r="B7273" s="38">
        <f>IF(Txn!$B3643="","",Txn!$C3643)</f>
        <v>0</v>
      </c>
      <c r="C7273" s="39">
        <f>IF(Txn!$B3643="","","تراکنش بانکی")</f>
        <v>0</v>
      </c>
      <c r="D7273" s="38">
        <f>IF(Txn!$B3643="","",IF(Txn!$X3643="","",Txn!$X3643))</f>
        <v>0</v>
      </c>
      <c r="E7273" s="39">
        <f>IF($D7273="","",IFERROR(VLOOKUP($D7273,AcctTbl,2,0),""))</f>
        <v>0</v>
      </c>
      <c r="F7273" s="39">
        <f>IF($D7273="","",IFERROR(VLOOKUP($D7273,AcctTbl,3,0),""))</f>
        <v>0</v>
      </c>
      <c r="G7273" s="39">
        <f>IF(Txn!$B3643="","",Txn!$D3643)</f>
        <v>0</v>
      </c>
      <c r="H7273" s="38">
        <f>IF(Txn!$B3643="","",Txn!$E3643)</f>
        <v>0</v>
      </c>
      <c r="I7273" s="40">
        <f>IF(Txn!$B3643="",0,Txn!$O3643)</f>
        <v>0</v>
      </c>
      <c r="J7273" s="40">
        <f>IF(Txn!$B3643="",0,Txn!$P3643)</f>
        <v>0</v>
      </c>
      <c r="K7273" s="41">
        <f>IF($A7273="","",IFERROR(VALUE(MID($A7273,6,2)),""))</f>
        <v>0</v>
      </c>
      <c r="L7273" s="39">
        <f>IF(Txn!$K3643="","",Txn!$K3643)</f>
        <v>0</v>
      </c>
      <c r="N7273" s="42">
        <f>IF($D7273="",0,COUNTIF(BankAccts,$D7273))</f>
        <v>0</v>
      </c>
    </row>
    <row r="7274" spans="1:14">
      <c r="A7274" s="38">
        <f>IF(Txn!$B3643="","",Txn!$B3643)</f>
        <v>0</v>
      </c>
      <c r="B7274" s="38">
        <f>IF(Txn!$B3643="","",Txn!$C3643)</f>
        <v>0</v>
      </c>
      <c r="C7274" s="39">
        <f>IF(Txn!$B3643="","","تراکنش بانکی")</f>
        <v>0</v>
      </c>
      <c r="D7274" s="38">
        <f>IF(Txn!$B3643="","",IF(IF(Txn!$U3643="TRF",Txn!$Y3643,Txn!$Z3643)="","",IF(Txn!$U3643="TRF",Txn!$Y3643,Txn!$Z3643)))</f>
        <v>0</v>
      </c>
      <c r="E7274" s="39">
        <f>IF($D7274="","",IFERROR(VLOOKUP($D7274,AcctTbl,2,0),""))</f>
        <v>0</v>
      </c>
      <c r="F7274" s="39">
        <f>IF($D7274="","",IFERROR(VLOOKUP($D7274,AcctTbl,3,0),""))</f>
        <v>0</v>
      </c>
      <c r="G7274" s="39">
        <f>IF(Txn!$B3643="","",Txn!$D3643)</f>
        <v>0</v>
      </c>
      <c r="H7274" s="38">
        <f>IF(Txn!$B3643="","",Txn!$E3643)</f>
        <v>0</v>
      </c>
      <c r="I7274" s="40">
        <f>IF(Txn!$B3643="",0,Txn!$Q3643)</f>
        <v>0</v>
      </c>
      <c r="J7274" s="40">
        <f>IF(Txn!$B3643="",0,Txn!$R3643)</f>
        <v>0</v>
      </c>
      <c r="K7274" s="41">
        <f>IF($A7274="","",IFERROR(VALUE(MID($A7274,6,2)),""))</f>
        <v>0</v>
      </c>
      <c r="L7274" s="39">
        <f>IF(Txn!$K3643="","","طرف مقابل — "&amp;Txn!$K3643)</f>
        <v>0</v>
      </c>
      <c r="N7274" s="42">
        <f>IF($D7274="",0,COUNTIF(BankAccts,$D7274))</f>
        <v>0</v>
      </c>
    </row>
    <row r="7275" spans="1:14">
      <c r="A7275" s="38">
        <f>IF(Txn!$B3644="","",Txn!$B3644)</f>
        <v>0</v>
      </c>
      <c r="B7275" s="38">
        <f>IF(Txn!$B3644="","",Txn!$C3644)</f>
        <v>0</v>
      </c>
      <c r="C7275" s="39">
        <f>IF(Txn!$B3644="","","تراکنش بانکی")</f>
        <v>0</v>
      </c>
      <c r="D7275" s="38">
        <f>IF(Txn!$B3644="","",IF(Txn!$X3644="","",Txn!$X3644))</f>
        <v>0</v>
      </c>
      <c r="E7275" s="39">
        <f>IF($D7275="","",IFERROR(VLOOKUP($D7275,AcctTbl,2,0),""))</f>
        <v>0</v>
      </c>
      <c r="F7275" s="39">
        <f>IF($D7275="","",IFERROR(VLOOKUP($D7275,AcctTbl,3,0),""))</f>
        <v>0</v>
      </c>
      <c r="G7275" s="39">
        <f>IF(Txn!$B3644="","",Txn!$D3644)</f>
        <v>0</v>
      </c>
      <c r="H7275" s="38">
        <f>IF(Txn!$B3644="","",Txn!$E3644)</f>
        <v>0</v>
      </c>
      <c r="I7275" s="40">
        <f>IF(Txn!$B3644="",0,Txn!$O3644)</f>
        <v>0</v>
      </c>
      <c r="J7275" s="40">
        <f>IF(Txn!$B3644="",0,Txn!$P3644)</f>
        <v>0</v>
      </c>
      <c r="K7275" s="41">
        <f>IF($A7275="","",IFERROR(VALUE(MID($A7275,6,2)),""))</f>
        <v>0</v>
      </c>
      <c r="L7275" s="39">
        <f>IF(Txn!$K3644="","",Txn!$K3644)</f>
        <v>0</v>
      </c>
      <c r="N7275" s="42">
        <f>IF($D7275="",0,COUNTIF(BankAccts,$D7275))</f>
        <v>0</v>
      </c>
    </row>
    <row r="7276" spans="1:14">
      <c r="A7276" s="38">
        <f>IF(Txn!$B3644="","",Txn!$B3644)</f>
        <v>0</v>
      </c>
      <c r="B7276" s="38">
        <f>IF(Txn!$B3644="","",Txn!$C3644)</f>
        <v>0</v>
      </c>
      <c r="C7276" s="39">
        <f>IF(Txn!$B3644="","","تراکنش بانکی")</f>
        <v>0</v>
      </c>
      <c r="D7276" s="38">
        <f>IF(Txn!$B3644="","",IF(IF(Txn!$U3644="TRF",Txn!$Y3644,Txn!$Z3644)="","",IF(Txn!$U3644="TRF",Txn!$Y3644,Txn!$Z3644)))</f>
        <v>0</v>
      </c>
      <c r="E7276" s="39">
        <f>IF($D7276="","",IFERROR(VLOOKUP($D7276,AcctTbl,2,0),""))</f>
        <v>0</v>
      </c>
      <c r="F7276" s="39">
        <f>IF($D7276="","",IFERROR(VLOOKUP($D7276,AcctTbl,3,0),""))</f>
        <v>0</v>
      </c>
      <c r="G7276" s="39">
        <f>IF(Txn!$B3644="","",Txn!$D3644)</f>
        <v>0</v>
      </c>
      <c r="H7276" s="38">
        <f>IF(Txn!$B3644="","",Txn!$E3644)</f>
        <v>0</v>
      </c>
      <c r="I7276" s="40">
        <f>IF(Txn!$B3644="",0,Txn!$Q3644)</f>
        <v>0</v>
      </c>
      <c r="J7276" s="40">
        <f>IF(Txn!$B3644="",0,Txn!$R3644)</f>
        <v>0</v>
      </c>
      <c r="K7276" s="41">
        <f>IF($A7276="","",IFERROR(VALUE(MID($A7276,6,2)),""))</f>
        <v>0</v>
      </c>
      <c r="L7276" s="39">
        <f>IF(Txn!$K3644="","","طرف مقابل — "&amp;Txn!$K3644)</f>
        <v>0</v>
      </c>
      <c r="N7276" s="42">
        <f>IF($D7276="",0,COUNTIF(BankAccts,$D7276))</f>
        <v>0</v>
      </c>
    </row>
    <row r="7277" spans="1:14">
      <c r="A7277" s="38">
        <f>IF(Txn!$B3645="","",Txn!$B3645)</f>
        <v>0</v>
      </c>
      <c r="B7277" s="38">
        <f>IF(Txn!$B3645="","",Txn!$C3645)</f>
        <v>0</v>
      </c>
      <c r="C7277" s="39">
        <f>IF(Txn!$B3645="","","تراکنش بانکی")</f>
        <v>0</v>
      </c>
      <c r="D7277" s="38">
        <f>IF(Txn!$B3645="","",IF(Txn!$X3645="","",Txn!$X3645))</f>
        <v>0</v>
      </c>
      <c r="E7277" s="39">
        <f>IF($D7277="","",IFERROR(VLOOKUP($D7277,AcctTbl,2,0),""))</f>
        <v>0</v>
      </c>
      <c r="F7277" s="39">
        <f>IF($D7277="","",IFERROR(VLOOKUP($D7277,AcctTbl,3,0),""))</f>
        <v>0</v>
      </c>
      <c r="G7277" s="39">
        <f>IF(Txn!$B3645="","",Txn!$D3645)</f>
        <v>0</v>
      </c>
      <c r="H7277" s="38">
        <f>IF(Txn!$B3645="","",Txn!$E3645)</f>
        <v>0</v>
      </c>
      <c r="I7277" s="40">
        <f>IF(Txn!$B3645="",0,Txn!$O3645)</f>
        <v>0</v>
      </c>
      <c r="J7277" s="40">
        <f>IF(Txn!$B3645="",0,Txn!$P3645)</f>
        <v>0</v>
      </c>
      <c r="K7277" s="41">
        <f>IF($A7277="","",IFERROR(VALUE(MID($A7277,6,2)),""))</f>
        <v>0</v>
      </c>
      <c r="L7277" s="39">
        <f>IF(Txn!$K3645="","",Txn!$K3645)</f>
        <v>0</v>
      </c>
      <c r="N7277" s="42">
        <f>IF($D7277="",0,COUNTIF(BankAccts,$D7277))</f>
        <v>0</v>
      </c>
    </row>
    <row r="7278" spans="1:14">
      <c r="A7278" s="38">
        <f>IF(Txn!$B3645="","",Txn!$B3645)</f>
        <v>0</v>
      </c>
      <c r="B7278" s="38">
        <f>IF(Txn!$B3645="","",Txn!$C3645)</f>
        <v>0</v>
      </c>
      <c r="C7278" s="39">
        <f>IF(Txn!$B3645="","","تراکنش بانکی")</f>
        <v>0</v>
      </c>
      <c r="D7278" s="38">
        <f>IF(Txn!$B3645="","",IF(IF(Txn!$U3645="TRF",Txn!$Y3645,Txn!$Z3645)="","",IF(Txn!$U3645="TRF",Txn!$Y3645,Txn!$Z3645)))</f>
        <v>0</v>
      </c>
      <c r="E7278" s="39">
        <f>IF($D7278="","",IFERROR(VLOOKUP($D7278,AcctTbl,2,0),""))</f>
        <v>0</v>
      </c>
      <c r="F7278" s="39">
        <f>IF($D7278="","",IFERROR(VLOOKUP($D7278,AcctTbl,3,0),""))</f>
        <v>0</v>
      </c>
      <c r="G7278" s="39">
        <f>IF(Txn!$B3645="","",Txn!$D3645)</f>
        <v>0</v>
      </c>
      <c r="H7278" s="38">
        <f>IF(Txn!$B3645="","",Txn!$E3645)</f>
        <v>0</v>
      </c>
      <c r="I7278" s="40">
        <f>IF(Txn!$B3645="",0,Txn!$Q3645)</f>
        <v>0</v>
      </c>
      <c r="J7278" s="40">
        <f>IF(Txn!$B3645="",0,Txn!$R3645)</f>
        <v>0</v>
      </c>
      <c r="K7278" s="41">
        <f>IF($A7278="","",IFERROR(VALUE(MID($A7278,6,2)),""))</f>
        <v>0</v>
      </c>
      <c r="L7278" s="39">
        <f>IF(Txn!$K3645="","","طرف مقابل — "&amp;Txn!$K3645)</f>
        <v>0</v>
      </c>
      <c r="N7278" s="42">
        <f>IF($D7278="",0,COUNTIF(BankAccts,$D7278))</f>
        <v>0</v>
      </c>
    </row>
    <row r="7279" spans="1:14">
      <c r="A7279" s="38">
        <f>IF(Txn!$B3646="","",Txn!$B3646)</f>
        <v>0</v>
      </c>
      <c r="B7279" s="38">
        <f>IF(Txn!$B3646="","",Txn!$C3646)</f>
        <v>0</v>
      </c>
      <c r="C7279" s="39">
        <f>IF(Txn!$B3646="","","تراکنش بانکی")</f>
        <v>0</v>
      </c>
      <c r="D7279" s="38">
        <f>IF(Txn!$B3646="","",IF(Txn!$X3646="","",Txn!$X3646))</f>
        <v>0</v>
      </c>
      <c r="E7279" s="39">
        <f>IF($D7279="","",IFERROR(VLOOKUP($D7279,AcctTbl,2,0),""))</f>
        <v>0</v>
      </c>
      <c r="F7279" s="39">
        <f>IF($D7279="","",IFERROR(VLOOKUP($D7279,AcctTbl,3,0),""))</f>
        <v>0</v>
      </c>
      <c r="G7279" s="39">
        <f>IF(Txn!$B3646="","",Txn!$D3646)</f>
        <v>0</v>
      </c>
      <c r="H7279" s="38">
        <f>IF(Txn!$B3646="","",Txn!$E3646)</f>
        <v>0</v>
      </c>
      <c r="I7279" s="40">
        <f>IF(Txn!$B3646="",0,Txn!$O3646)</f>
        <v>0</v>
      </c>
      <c r="J7279" s="40">
        <f>IF(Txn!$B3646="",0,Txn!$P3646)</f>
        <v>0</v>
      </c>
      <c r="K7279" s="41">
        <f>IF($A7279="","",IFERROR(VALUE(MID($A7279,6,2)),""))</f>
        <v>0</v>
      </c>
      <c r="L7279" s="39">
        <f>IF(Txn!$K3646="","",Txn!$K3646)</f>
        <v>0</v>
      </c>
      <c r="N7279" s="42">
        <f>IF($D7279="",0,COUNTIF(BankAccts,$D7279))</f>
        <v>0</v>
      </c>
    </row>
    <row r="7280" spans="1:14">
      <c r="A7280" s="38">
        <f>IF(Txn!$B3646="","",Txn!$B3646)</f>
        <v>0</v>
      </c>
      <c r="B7280" s="38">
        <f>IF(Txn!$B3646="","",Txn!$C3646)</f>
        <v>0</v>
      </c>
      <c r="C7280" s="39">
        <f>IF(Txn!$B3646="","","تراکنش بانکی")</f>
        <v>0</v>
      </c>
      <c r="D7280" s="38">
        <f>IF(Txn!$B3646="","",IF(IF(Txn!$U3646="TRF",Txn!$Y3646,Txn!$Z3646)="","",IF(Txn!$U3646="TRF",Txn!$Y3646,Txn!$Z3646)))</f>
        <v>0</v>
      </c>
      <c r="E7280" s="39">
        <f>IF($D7280="","",IFERROR(VLOOKUP($D7280,AcctTbl,2,0),""))</f>
        <v>0</v>
      </c>
      <c r="F7280" s="39">
        <f>IF($D7280="","",IFERROR(VLOOKUP($D7280,AcctTbl,3,0),""))</f>
        <v>0</v>
      </c>
      <c r="G7280" s="39">
        <f>IF(Txn!$B3646="","",Txn!$D3646)</f>
        <v>0</v>
      </c>
      <c r="H7280" s="38">
        <f>IF(Txn!$B3646="","",Txn!$E3646)</f>
        <v>0</v>
      </c>
      <c r="I7280" s="40">
        <f>IF(Txn!$B3646="",0,Txn!$Q3646)</f>
        <v>0</v>
      </c>
      <c r="J7280" s="40">
        <f>IF(Txn!$B3646="",0,Txn!$R3646)</f>
        <v>0</v>
      </c>
      <c r="K7280" s="41">
        <f>IF($A7280="","",IFERROR(VALUE(MID($A7280,6,2)),""))</f>
        <v>0</v>
      </c>
      <c r="L7280" s="39">
        <f>IF(Txn!$K3646="","","طرف مقابل — "&amp;Txn!$K3646)</f>
        <v>0</v>
      </c>
      <c r="N7280" s="42">
        <f>IF($D7280="",0,COUNTIF(BankAccts,$D7280))</f>
        <v>0</v>
      </c>
    </row>
    <row r="7281" spans="1:14">
      <c r="A7281" s="38">
        <f>IF(Txn!$B3647="","",Txn!$B3647)</f>
        <v>0</v>
      </c>
      <c r="B7281" s="38">
        <f>IF(Txn!$B3647="","",Txn!$C3647)</f>
        <v>0</v>
      </c>
      <c r="C7281" s="39">
        <f>IF(Txn!$B3647="","","تراکنش بانکی")</f>
        <v>0</v>
      </c>
      <c r="D7281" s="38">
        <f>IF(Txn!$B3647="","",IF(Txn!$X3647="","",Txn!$X3647))</f>
        <v>0</v>
      </c>
      <c r="E7281" s="39">
        <f>IF($D7281="","",IFERROR(VLOOKUP($D7281,AcctTbl,2,0),""))</f>
        <v>0</v>
      </c>
      <c r="F7281" s="39">
        <f>IF($D7281="","",IFERROR(VLOOKUP($D7281,AcctTbl,3,0),""))</f>
        <v>0</v>
      </c>
      <c r="G7281" s="39">
        <f>IF(Txn!$B3647="","",Txn!$D3647)</f>
        <v>0</v>
      </c>
      <c r="H7281" s="38">
        <f>IF(Txn!$B3647="","",Txn!$E3647)</f>
        <v>0</v>
      </c>
      <c r="I7281" s="40">
        <f>IF(Txn!$B3647="",0,Txn!$O3647)</f>
        <v>0</v>
      </c>
      <c r="J7281" s="40">
        <f>IF(Txn!$B3647="",0,Txn!$P3647)</f>
        <v>0</v>
      </c>
      <c r="K7281" s="41">
        <f>IF($A7281="","",IFERROR(VALUE(MID($A7281,6,2)),""))</f>
        <v>0</v>
      </c>
      <c r="L7281" s="39">
        <f>IF(Txn!$K3647="","",Txn!$K3647)</f>
        <v>0</v>
      </c>
      <c r="N7281" s="42">
        <f>IF($D7281="",0,COUNTIF(BankAccts,$D7281))</f>
        <v>0</v>
      </c>
    </row>
    <row r="7282" spans="1:14">
      <c r="A7282" s="38">
        <f>IF(Txn!$B3647="","",Txn!$B3647)</f>
        <v>0</v>
      </c>
      <c r="B7282" s="38">
        <f>IF(Txn!$B3647="","",Txn!$C3647)</f>
        <v>0</v>
      </c>
      <c r="C7282" s="39">
        <f>IF(Txn!$B3647="","","تراکنش بانکی")</f>
        <v>0</v>
      </c>
      <c r="D7282" s="38">
        <f>IF(Txn!$B3647="","",IF(IF(Txn!$U3647="TRF",Txn!$Y3647,Txn!$Z3647)="","",IF(Txn!$U3647="TRF",Txn!$Y3647,Txn!$Z3647)))</f>
        <v>0</v>
      </c>
      <c r="E7282" s="39">
        <f>IF($D7282="","",IFERROR(VLOOKUP($D7282,AcctTbl,2,0),""))</f>
        <v>0</v>
      </c>
      <c r="F7282" s="39">
        <f>IF($D7282="","",IFERROR(VLOOKUP($D7282,AcctTbl,3,0),""))</f>
        <v>0</v>
      </c>
      <c r="G7282" s="39">
        <f>IF(Txn!$B3647="","",Txn!$D3647)</f>
        <v>0</v>
      </c>
      <c r="H7282" s="38">
        <f>IF(Txn!$B3647="","",Txn!$E3647)</f>
        <v>0</v>
      </c>
      <c r="I7282" s="40">
        <f>IF(Txn!$B3647="",0,Txn!$Q3647)</f>
        <v>0</v>
      </c>
      <c r="J7282" s="40">
        <f>IF(Txn!$B3647="",0,Txn!$R3647)</f>
        <v>0</v>
      </c>
      <c r="K7282" s="41">
        <f>IF($A7282="","",IFERROR(VALUE(MID($A7282,6,2)),""))</f>
        <v>0</v>
      </c>
      <c r="L7282" s="39">
        <f>IF(Txn!$K3647="","","طرف مقابل — "&amp;Txn!$K3647)</f>
        <v>0</v>
      </c>
      <c r="N7282" s="42">
        <f>IF($D7282="",0,COUNTIF(BankAccts,$D7282))</f>
        <v>0</v>
      </c>
    </row>
    <row r="7283" spans="1:14">
      <c r="A7283" s="38">
        <f>IF(Txn!$B3648="","",Txn!$B3648)</f>
        <v>0</v>
      </c>
      <c r="B7283" s="38">
        <f>IF(Txn!$B3648="","",Txn!$C3648)</f>
        <v>0</v>
      </c>
      <c r="C7283" s="39">
        <f>IF(Txn!$B3648="","","تراکنش بانکی")</f>
        <v>0</v>
      </c>
      <c r="D7283" s="38">
        <f>IF(Txn!$B3648="","",IF(Txn!$X3648="","",Txn!$X3648))</f>
        <v>0</v>
      </c>
      <c r="E7283" s="39">
        <f>IF($D7283="","",IFERROR(VLOOKUP($D7283,AcctTbl,2,0),""))</f>
        <v>0</v>
      </c>
      <c r="F7283" s="39">
        <f>IF($D7283="","",IFERROR(VLOOKUP($D7283,AcctTbl,3,0),""))</f>
        <v>0</v>
      </c>
      <c r="G7283" s="39">
        <f>IF(Txn!$B3648="","",Txn!$D3648)</f>
        <v>0</v>
      </c>
      <c r="H7283" s="38">
        <f>IF(Txn!$B3648="","",Txn!$E3648)</f>
        <v>0</v>
      </c>
      <c r="I7283" s="40">
        <f>IF(Txn!$B3648="",0,Txn!$O3648)</f>
        <v>0</v>
      </c>
      <c r="J7283" s="40">
        <f>IF(Txn!$B3648="",0,Txn!$P3648)</f>
        <v>0</v>
      </c>
      <c r="K7283" s="41">
        <f>IF($A7283="","",IFERROR(VALUE(MID($A7283,6,2)),""))</f>
        <v>0</v>
      </c>
      <c r="L7283" s="39">
        <f>IF(Txn!$K3648="","",Txn!$K3648)</f>
        <v>0</v>
      </c>
      <c r="N7283" s="42">
        <f>IF($D7283="",0,COUNTIF(BankAccts,$D7283))</f>
        <v>0</v>
      </c>
    </row>
    <row r="7284" spans="1:14">
      <c r="A7284" s="38">
        <f>IF(Txn!$B3648="","",Txn!$B3648)</f>
        <v>0</v>
      </c>
      <c r="B7284" s="38">
        <f>IF(Txn!$B3648="","",Txn!$C3648)</f>
        <v>0</v>
      </c>
      <c r="C7284" s="39">
        <f>IF(Txn!$B3648="","","تراکنش بانکی")</f>
        <v>0</v>
      </c>
      <c r="D7284" s="38">
        <f>IF(Txn!$B3648="","",IF(IF(Txn!$U3648="TRF",Txn!$Y3648,Txn!$Z3648)="","",IF(Txn!$U3648="TRF",Txn!$Y3648,Txn!$Z3648)))</f>
        <v>0</v>
      </c>
      <c r="E7284" s="39">
        <f>IF($D7284="","",IFERROR(VLOOKUP($D7284,AcctTbl,2,0),""))</f>
        <v>0</v>
      </c>
      <c r="F7284" s="39">
        <f>IF($D7284="","",IFERROR(VLOOKUP($D7284,AcctTbl,3,0),""))</f>
        <v>0</v>
      </c>
      <c r="G7284" s="39">
        <f>IF(Txn!$B3648="","",Txn!$D3648)</f>
        <v>0</v>
      </c>
      <c r="H7284" s="38">
        <f>IF(Txn!$B3648="","",Txn!$E3648)</f>
        <v>0</v>
      </c>
      <c r="I7284" s="40">
        <f>IF(Txn!$B3648="",0,Txn!$Q3648)</f>
        <v>0</v>
      </c>
      <c r="J7284" s="40">
        <f>IF(Txn!$B3648="",0,Txn!$R3648)</f>
        <v>0</v>
      </c>
      <c r="K7284" s="41">
        <f>IF($A7284="","",IFERROR(VALUE(MID($A7284,6,2)),""))</f>
        <v>0</v>
      </c>
      <c r="L7284" s="39">
        <f>IF(Txn!$K3648="","","طرف مقابل — "&amp;Txn!$K3648)</f>
        <v>0</v>
      </c>
      <c r="N7284" s="42">
        <f>IF($D7284="",0,COUNTIF(BankAccts,$D7284))</f>
        <v>0</v>
      </c>
    </row>
    <row r="7285" spans="1:14">
      <c r="A7285" s="38">
        <f>IF(Txn!$B3649="","",Txn!$B3649)</f>
        <v>0</v>
      </c>
      <c r="B7285" s="38">
        <f>IF(Txn!$B3649="","",Txn!$C3649)</f>
        <v>0</v>
      </c>
      <c r="C7285" s="39">
        <f>IF(Txn!$B3649="","","تراکنش بانکی")</f>
        <v>0</v>
      </c>
      <c r="D7285" s="38">
        <f>IF(Txn!$B3649="","",IF(Txn!$X3649="","",Txn!$X3649))</f>
        <v>0</v>
      </c>
      <c r="E7285" s="39">
        <f>IF($D7285="","",IFERROR(VLOOKUP($D7285,AcctTbl,2,0),""))</f>
        <v>0</v>
      </c>
      <c r="F7285" s="39">
        <f>IF($D7285="","",IFERROR(VLOOKUP($D7285,AcctTbl,3,0),""))</f>
        <v>0</v>
      </c>
      <c r="G7285" s="39">
        <f>IF(Txn!$B3649="","",Txn!$D3649)</f>
        <v>0</v>
      </c>
      <c r="H7285" s="38">
        <f>IF(Txn!$B3649="","",Txn!$E3649)</f>
        <v>0</v>
      </c>
      <c r="I7285" s="40">
        <f>IF(Txn!$B3649="",0,Txn!$O3649)</f>
        <v>0</v>
      </c>
      <c r="J7285" s="40">
        <f>IF(Txn!$B3649="",0,Txn!$P3649)</f>
        <v>0</v>
      </c>
      <c r="K7285" s="41">
        <f>IF($A7285="","",IFERROR(VALUE(MID($A7285,6,2)),""))</f>
        <v>0</v>
      </c>
      <c r="L7285" s="39">
        <f>IF(Txn!$K3649="","",Txn!$K3649)</f>
        <v>0</v>
      </c>
      <c r="N7285" s="42">
        <f>IF($D7285="",0,COUNTIF(BankAccts,$D7285))</f>
        <v>0</v>
      </c>
    </row>
    <row r="7286" spans="1:14">
      <c r="A7286" s="38">
        <f>IF(Txn!$B3649="","",Txn!$B3649)</f>
        <v>0</v>
      </c>
      <c r="B7286" s="38">
        <f>IF(Txn!$B3649="","",Txn!$C3649)</f>
        <v>0</v>
      </c>
      <c r="C7286" s="39">
        <f>IF(Txn!$B3649="","","تراکنش بانکی")</f>
        <v>0</v>
      </c>
      <c r="D7286" s="38">
        <f>IF(Txn!$B3649="","",IF(IF(Txn!$U3649="TRF",Txn!$Y3649,Txn!$Z3649)="","",IF(Txn!$U3649="TRF",Txn!$Y3649,Txn!$Z3649)))</f>
        <v>0</v>
      </c>
      <c r="E7286" s="39">
        <f>IF($D7286="","",IFERROR(VLOOKUP($D7286,AcctTbl,2,0),""))</f>
        <v>0</v>
      </c>
      <c r="F7286" s="39">
        <f>IF($D7286="","",IFERROR(VLOOKUP($D7286,AcctTbl,3,0),""))</f>
        <v>0</v>
      </c>
      <c r="G7286" s="39">
        <f>IF(Txn!$B3649="","",Txn!$D3649)</f>
        <v>0</v>
      </c>
      <c r="H7286" s="38">
        <f>IF(Txn!$B3649="","",Txn!$E3649)</f>
        <v>0</v>
      </c>
      <c r="I7286" s="40">
        <f>IF(Txn!$B3649="",0,Txn!$Q3649)</f>
        <v>0</v>
      </c>
      <c r="J7286" s="40">
        <f>IF(Txn!$B3649="",0,Txn!$R3649)</f>
        <v>0</v>
      </c>
      <c r="K7286" s="41">
        <f>IF($A7286="","",IFERROR(VALUE(MID($A7286,6,2)),""))</f>
        <v>0</v>
      </c>
      <c r="L7286" s="39">
        <f>IF(Txn!$K3649="","","طرف مقابل — "&amp;Txn!$K3649)</f>
        <v>0</v>
      </c>
      <c r="N7286" s="42">
        <f>IF($D7286="",0,COUNTIF(BankAccts,$D7286))</f>
        <v>0</v>
      </c>
    </row>
    <row r="7287" spans="1:14">
      <c r="A7287" s="38">
        <f>IF(Txn!$B3650="","",Txn!$B3650)</f>
        <v>0</v>
      </c>
      <c r="B7287" s="38">
        <f>IF(Txn!$B3650="","",Txn!$C3650)</f>
        <v>0</v>
      </c>
      <c r="C7287" s="39">
        <f>IF(Txn!$B3650="","","تراکنش بانکی")</f>
        <v>0</v>
      </c>
      <c r="D7287" s="38">
        <f>IF(Txn!$B3650="","",IF(Txn!$X3650="","",Txn!$X3650))</f>
        <v>0</v>
      </c>
      <c r="E7287" s="39">
        <f>IF($D7287="","",IFERROR(VLOOKUP($D7287,AcctTbl,2,0),""))</f>
        <v>0</v>
      </c>
      <c r="F7287" s="39">
        <f>IF($D7287="","",IFERROR(VLOOKUP($D7287,AcctTbl,3,0),""))</f>
        <v>0</v>
      </c>
      <c r="G7287" s="39">
        <f>IF(Txn!$B3650="","",Txn!$D3650)</f>
        <v>0</v>
      </c>
      <c r="H7287" s="38">
        <f>IF(Txn!$B3650="","",Txn!$E3650)</f>
        <v>0</v>
      </c>
      <c r="I7287" s="40">
        <f>IF(Txn!$B3650="",0,Txn!$O3650)</f>
        <v>0</v>
      </c>
      <c r="J7287" s="40">
        <f>IF(Txn!$B3650="",0,Txn!$P3650)</f>
        <v>0</v>
      </c>
      <c r="K7287" s="41">
        <f>IF($A7287="","",IFERROR(VALUE(MID($A7287,6,2)),""))</f>
        <v>0</v>
      </c>
      <c r="L7287" s="39">
        <f>IF(Txn!$K3650="","",Txn!$K3650)</f>
        <v>0</v>
      </c>
      <c r="N7287" s="42">
        <f>IF($D7287="",0,COUNTIF(BankAccts,$D7287))</f>
        <v>0</v>
      </c>
    </row>
    <row r="7288" spans="1:14">
      <c r="A7288" s="38">
        <f>IF(Txn!$B3650="","",Txn!$B3650)</f>
        <v>0</v>
      </c>
      <c r="B7288" s="38">
        <f>IF(Txn!$B3650="","",Txn!$C3650)</f>
        <v>0</v>
      </c>
      <c r="C7288" s="39">
        <f>IF(Txn!$B3650="","","تراکنش بانکی")</f>
        <v>0</v>
      </c>
      <c r="D7288" s="38">
        <f>IF(Txn!$B3650="","",IF(IF(Txn!$U3650="TRF",Txn!$Y3650,Txn!$Z3650)="","",IF(Txn!$U3650="TRF",Txn!$Y3650,Txn!$Z3650)))</f>
        <v>0</v>
      </c>
      <c r="E7288" s="39">
        <f>IF($D7288="","",IFERROR(VLOOKUP($D7288,AcctTbl,2,0),""))</f>
        <v>0</v>
      </c>
      <c r="F7288" s="39">
        <f>IF($D7288="","",IFERROR(VLOOKUP($D7288,AcctTbl,3,0),""))</f>
        <v>0</v>
      </c>
      <c r="G7288" s="39">
        <f>IF(Txn!$B3650="","",Txn!$D3650)</f>
        <v>0</v>
      </c>
      <c r="H7288" s="38">
        <f>IF(Txn!$B3650="","",Txn!$E3650)</f>
        <v>0</v>
      </c>
      <c r="I7288" s="40">
        <f>IF(Txn!$B3650="",0,Txn!$Q3650)</f>
        <v>0</v>
      </c>
      <c r="J7288" s="40">
        <f>IF(Txn!$B3650="",0,Txn!$R3650)</f>
        <v>0</v>
      </c>
      <c r="K7288" s="41">
        <f>IF($A7288="","",IFERROR(VALUE(MID($A7288,6,2)),""))</f>
        <v>0</v>
      </c>
      <c r="L7288" s="39">
        <f>IF(Txn!$K3650="","","طرف مقابل — "&amp;Txn!$K3650)</f>
        <v>0</v>
      </c>
      <c r="N7288" s="42">
        <f>IF($D7288="",0,COUNTIF(BankAccts,$D7288))</f>
        <v>0</v>
      </c>
    </row>
    <row r="7289" spans="1:14">
      <c r="A7289" s="38">
        <f>IF(Txn!$B3651="","",Txn!$B3651)</f>
        <v>0</v>
      </c>
      <c r="B7289" s="38">
        <f>IF(Txn!$B3651="","",Txn!$C3651)</f>
        <v>0</v>
      </c>
      <c r="C7289" s="39">
        <f>IF(Txn!$B3651="","","تراکنش بانکی")</f>
        <v>0</v>
      </c>
      <c r="D7289" s="38">
        <f>IF(Txn!$B3651="","",IF(Txn!$X3651="","",Txn!$X3651))</f>
        <v>0</v>
      </c>
      <c r="E7289" s="39">
        <f>IF($D7289="","",IFERROR(VLOOKUP($D7289,AcctTbl,2,0),""))</f>
        <v>0</v>
      </c>
      <c r="F7289" s="39">
        <f>IF($D7289="","",IFERROR(VLOOKUP($D7289,AcctTbl,3,0),""))</f>
        <v>0</v>
      </c>
      <c r="G7289" s="39">
        <f>IF(Txn!$B3651="","",Txn!$D3651)</f>
        <v>0</v>
      </c>
      <c r="H7289" s="38">
        <f>IF(Txn!$B3651="","",Txn!$E3651)</f>
        <v>0</v>
      </c>
      <c r="I7289" s="40">
        <f>IF(Txn!$B3651="",0,Txn!$O3651)</f>
        <v>0</v>
      </c>
      <c r="J7289" s="40">
        <f>IF(Txn!$B3651="",0,Txn!$P3651)</f>
        <v>0</v>
      </c>
      <c r="K7289" s="41">
        <f>IF($A7289="","",IFERROR(VALUE(MID($A7289,6,2)),""))</f>
        <v>0</v>
      </c>
      <c r="L7289" s="39">
        <f>IF(Txn!$K3651="","",Txn!$K3651)</f>
        <v>0</v>
      </c>
      <c r="N7289" s="42">
        <f>IF($D7289="",0,COUNTIF(BankAccts,$D7289))</f>
        <v>0</v>
      </c>
    </row>
    <row r="7290" spans="1:14">
      <c r="A7290" s="38">
        <f>IF(Txn!$B3651="","",Txn!$B3651)</f>
        <v>0</v>
      </c>
      <c r="B7290" s="38">
        <f>IF(Txn!$B3651="","",Txn!$C3651)</f>
        <v>0</v>
      </c>
      <c r="C7290" s="39">
        <f>IF(Txn!$B3651="","","تراکنش بانکی")</f>
        <v>0</v>
      </c>
      <c r="D7290" s="38">
        <f>IF(Txn!$B3651="","",IF(IF(Txn!$U3651="TRF",Txn!$Y3651,Txn!$Z3651)="","",IF(Txn!$U3651="TRF",Txn!$Y3651,Txn!$Z3651)))</f>
        <v>0</v>
      </c>
      <c r="E7290" s="39">
        <f>IF($D7290="","",IFERROR(VLOOKUP($D7290,AcctTbl,2,0),""))</f>
        <v>0</v>
      </c>
      <c r="F7290" s="39">
        <f>IF($D7290="","",IFERROR(VLOOKUP($D7290,AcctTbl,3,0),""))</f>
        <v>0</v>
      </c>
      <c r="G7290" s="39">
        <f>IF(Txn!$B3651="","",Txn!$D3651)</f>
        <v>0</v>
      </c>
      <c r="H7290" s="38">
        <f>IF(Txn!$B3651="","",Txn!$E3651)</f>
        <v>0</v>
      </c>
      <c r="I7290" s="40">
        <f>IF(Txn!$B3651="",0,Txn!$Q3651)</f>
        <v>0</v>
      </c>
      <c r="J7290" s="40">
        <f>IF(Txn!$B3651="",0,Txn!$R3651)</f>
        <v>0</v>
      </c>
      <c r="K7290" s="41">
        <f>IF($A7290="","",IFERROR(VALUE(MID($A7290,6,2)),""))</f>
        <v>0</v>
      </c>
      <c r="L7290" s="39">
        <f>IF(Txn!$K3651="","","طرف مقابل — "&amp;Txn!$K3651)</f>
        <v>0</v>
      </c>
      <c r="N7290" s="42">
        <f>IF($D7290="",0,COUNTIF(BankAccts,$D7290))</f>
        <v>0</v>
      </c>
    </row>
    <row r="7291" spans="1:14">
      <c r="A7291" s="38">
        <f>IF(Txn!$B3652="","",Txn!$B3652)</f>
        <v>0</v>
      </c>
      <c r="B7291" s="38">
        <f>IF(Txn!$B3652="","",Txn!$C3652)</f>
        <v>0</v>
      </c>
      <c r="C7291" s="39">
        <f>IF(Txn!$B3652="","","تراکنش بانکی")</f>
        <v>0</v>
      </c>
      <c r="D7291" s="38">
        <f>IF(Txn!$B3652="","",IF(Txn!$X3652="","",Txn!$X3652))</f>
        <v>0</v>
      </c>
      <c r="E7291" s="39">
        <f>IF($D7291="","",IFERROR(VLOOKUP($D7291,AcctTbl,2,0),""))</f>
        <v>0</v>
      </c>
      <c r="F7291" s="39">
        <f>IF($D7291="","",IFERROR(VLOOKUP($D7291,AcctTbl,3,0),""))</f>
        <v>0</v>
      </c>
      <c r="G7291" s="39">
        <f>IF(Txn!$B3652="","",Txn!$D3652)</f>
        <v>0</v>
      </c>
      <c r="H7291" s="38">
        <f>IF(Txn!$B3652="","",Txn!$E3652)</f>
        <v>0</v>
      </c>
      <c r="I7291" s="40">
        <f>IF(Txn!$B3652="",0,Txn!$O3652)</f>
        <v>0</v>
      </c>
      <c r="J7291" s="40">
        <f>IF(Txn!$B3652="",0,Txn!$P3652)</f>
        <v>0</v>
      </c>
      <c r="K7291" s="41">
        <f>IF($A7291="","",IFERROR(VALUE(MID($A7291,6,2)),""))</f>
        <v>0</v>
      </c>
      <c r="L7291" s="39">
        <f>IF(Txn!$K3652="","",Txn!$K3652)</f>
        <v>0</v>
      </c>
      <c r="N7291" s="42">
        <f>IF($D7291="",0,COUNTIF(BankAccts,$D7291))</f>
        <v>0</v>
      </c>
    </row>
    <row r="7292" spans="1:14">
      <c r="A7292" s="38">
        <f>IF(Txn!$B3652="","",Txn!$B3652)</f>
        <v>0</v>
      </c>
      <c r="B7292" s="38">
        <f>IF(Txn!$B3652="","",Txn!$C3652)</f>
        <v>0</v>
      </c>
      <c r="C7292" s="39">
        <f>IF(Txn!$B3652="","","تراکنش بانکی")</f>
        <v>0</v>
      </c>
      <c r="D7292" s="38">
        <f>IF(Txn!$B3652="","",IF(IF(Txn!$U3652="TRF",Txn!$Y3652,Txn!$Z3652)="","",IF(Txn!$U3652="TRF",Txn!$Y3652,Txn!$Z3652)))</f>
        <v>0</v>
      </c>
      <c r="E7292" s="39">
        <f>IF($D7292="","",IFERROR(VLOOKUP($D7292,AcctTbl,2,0),""))</f>
        <v>0</v>
      </c>
      <c r="F7292" s="39">
        <f>IF($D7292="","",IFERROR(VLOOKUP($D7292,AcctTbl,3,0),""))</f>
        <v>0</v>
      </c>
      <c r="G7292" s="39">
        <f>IF(Txn!$B3652="","",Txn!$D3652)</f>
        <v>0</v>
      </c>
      <c r="H7292" s="38">
        <f>IF(Txn!$B3652="","",Txn!$E3652)</f>
        <v>0</v>
      </c>
      <c r="I7292" s="40">
        <f>IF(Txn!$B3652="",0,Txn!$Q3652)</f>
        <v>0</v>
      </c>
      <c r="J7292" s="40">
        <f>IF(Txn!$B3652="",0,Txn!$R3652)</f>
        <v>0</v>
      </c>
      <c r="K7292" s="41">
        <f>IF($A7292="","",IFERROR(VALUE(MID($A7292,6,2)),""))</f>
        <v>0</v>
      </c>
      <c r="L7292" s="39">
        <f>IF(Txn!$K3652="","","طرف مقابل — "&amp;Txn!$K3652)</f>
        <v>0</v>
      </c>
      <c r="N7292" s="42">
        <f>IF($D7292="",0,COUNTIF(BankAccts,$D7292))</f>
        <v>0</v>
      </c>
    </row>
    <row r="7293" spans="1:14">
      <c r="A7293" s="38">
        <f>IF(Txn!$B3653="","",Txn!$B3653)</f>
        <v>0</v>
      </c>
      <c r="B7293" s="38">
        <f>IF(Txn!$B3653="","",Txn!$C3653)</f>
        <v>0</v>
      </c>
      <c r="C7293" s="39">
        <f>IF(Txn!$B3653="","","تراکنش بانکی")</f>
        <v>0</v>
      </c>
      <c r="D7293" s="38">
        <f>IF(Txn!$B3653="","",IF(Txn!$X3653="","",Txn!$X3653))</f>
        <v>0</v>
      </c>
      <c r="E7293" s="39">
        <f>IF($D7293="","",IFERROR(VLOOKUP($D7293,AcctTbl,2,0),""))</f>
        <v>0</v>
      </c>
      <c r="F7293" s="39">
        <f>IF($D7293="","",IFERROR(VLOOKUP($D7293,AcctTbl,3,0),""))</f>
        <v>0</v>
      </c>
      <c r="G7293" s="39">
        <f>IF(Txn!$B3653="","",Txn!$D3653)</f>
        <v>0</v>
      </c>
      <c r="H7293" s="38">
        <f>IF(Txn!$B3653="","",Txn!$E3653)</f>
        <v>0</v>
      </c>
      <c r="I7293" s="40">
        <f>IF(Txn!$B3653="",0,Txn!$O3653)</f>
        <v>0</v>
      </c>
      <c r="J7293" s="40">
        <f>IF(Txn!$B3653="",0,Txn!$P3653)</f>
        <v>0</v>
      </c>
      <c r="K7293" s="41">
        <f>IF($A7293="","",IFERROR(VALUE(MID($A7293,6,2)),""))</f>
        <v>0</v>
      </c>
      <c r="L7293" s="39">
        <f>IF(Txn!$K3653="","",Txn!$K3653)</f>
        <v>0</v>
      </c>
      <c r="N7293" s="42">
        <f>IF($D7293="",0,COUNTIF(BankAccts,$D7293))</f>
        <v>0</v>
      </c>
    </row>
    <row r="7294" spans="1:14">
      <c r="A7294" s="38">
        <f>IF(Txn!$B3653="","",Txn!$B3653)</f>
        <v>0</v>
      </c>
      <c r="B7294" s="38">
        <f>IF(Txn!$B3653="","",Txn!$C3653)</f>
        <v>0</v>
      </c>
      <c r="C7294" s="39">
        <f>IF(Txn!$B3653="","","تراکنش بانکی")</f>
        <v>0</v>
      </c>
      <c r="D7294" s="38">
        <f>IF(Txn!$B3653="","",IF(IF(Txn!$U3653="TRF",Txn!$Y3653,Txn!$Z3653)="","",IF(Txn!$U3653="TRF",Txn!$Y3653,Txn!$Z3653)))</f>
        <v>0</v>
      </c>
      <c r="E7294" s="39">
        <f>IF($D7294="","",IFERROR(VLOOKUP($D7294,AcctTbl,2,0),""))</f>
        <v>0</v>
      </c>
      <c r="F7294" s="39">
        <f>IF($D7294="","",IFERROR(VLOOKUP($D7294,AcctTbl,3,0),""))</f>
        <v>0</v>
      </c>
      <c r="G7294" s="39">
        <f>IF(Txn!$B3653="","",Txn!$D3653)</f>
        <v>0</v>
      </c>
      <c r="H7294" s="38">
        <f>IF(Txn!$B3653="","",Txn!$E3653)</f>
        <v>0</v>
      </c>
      <c r="I7294" s="40">
        <f>IF(Txn!$B3653="",0,Txn!$Q3653)</f>
        <v>0</v>
      </c>
      <c r="J7294" s="40">
        <f>IF(Txn!$B3653="",0,Txn!$R3653)</f>
        <v>0</v>
      </c>
      <c r="K7294" s="41">
        <f>IF($A7294="","",IFERROR(VALUE(MID($A7294,6,2)),""))</f>
        <v>0</v>
      </c>
      <c r="L7294" s="39">
        <f>IF(Txn!$K3653="","","طرف مقابل — "&amp;Txn!$K3653)</f>
        <v>0</v>
      </c>
      <c r="N7294" s="42">
        <f>IF($D7294="",0,COUNTIF(BankAccts,$D7294))</f>
        <v>0</v>
      </c>
    </row>
    <row r="7295" spans="1:14">
      <c r="A7295" s="38">
        <f>IF(Txn!$B3654="","",Txn!$B3654)</f>
        <v>0</v>
      </c>
      <c r="B7295" s="38">
        <f>IF(Txn!$B3654="","",Txn!$C3654)</f>
        <v>0</v>
      </c>
      <c r="C7295" s="39">
        <f>IF(Txn!$B3654="","","تراکنش بانکی")</f>
        <v>0</v>
      </c>
      <c r="D7295" s="38">
        <f>IF(Txn!$B3654="","",IF(Txn!$X3654="","",Txn!$X3654))</f>
        <v>0</v>
      </c>
      <c r="E7295" s="39">
        <f>IF($D7295="","",IFERROR(VLOOKUP($D7295,AcctTbl,2,0),""))</f>
        <v>0</v>
      </c>
      <c r="F7295" s="39">
        <f>IF($D7295="","",IFERROR(VLOOKUP($D7295,AcctTbl,3,0),""))</f>
        <v>0</v>
      </c>
      <c r="G7295" s="39">
        <f>IF(Txn!$B3654="","",Txn!$D3654)</f>
        <v>0</v>
      </c>
      <c r="H7295" s="38">
        <f>IF(Txn!$B3654="","",Txn!$E3654)</f>
        <v>0</v>
      </c>
      <c r="I7295" s="40">
        <f>IF(Txn!$B3654="",0,Txn!$O3654)</f>
        <v>0</v>
      </c>
      <c r="J7295" s="40">
        <f>IF(Txn!$B3654="",0,Txn!$P3654)</f>
        <v>0</v>
      </c>
      <c r="K7295" s="41">
        <f>IF($A7295="","",IFERROR(VALUE(MID($A7295,6,2)),""))</f>
        <v>0</v>
      </c>
      <c r="L7295" s="39">
        <f>IF(Txn!$K3654="","",Txn!$K3654)</f>
        <v>0</v>
      </c>
      <c r="N7295" s="42">
        <f>IF($D7295="",0,COUNTIF(BankAccts,$D7295))</f>
        <v>0</v>
      </c>
    </row>
    <row r="7296" spans="1:14">
      <c r="A7296" s="38">
        <f>IF(Txn!$B3654="","",Txn!$B3654)</f>
        <v>0</v>
      </c>
      <c r="B7296" s="38">
        <f>IF(Txn!$B3654="","",Txn!$C3654)</f>
        <v>0</v>
      </c>
      <c r="C7296" s="39">
        <f>IF(Txn!$B3654="","","تراکنش بانکی")</f>
        <v>0</v>
      </c>
      <c r="D7296" s="38">
        <f>IF(Txn!$B3654="","",IF(IF(Txn!$U3654="TRF",Txn!$Y3654,Txn!$Z3654)="","",IF(Txn!$U3654="TRF",Txn!$Y3654,Txn!$Z3654)))</f>
        <v>0</v>
      </c>
      <c r="E7296" s="39">
        <f>IF($D7296="","",IFERROR(VLOOKUP($D7296,AcctTbl,2,0),""))</f>
        <v>0</v>
      </c>
      <c r="F7296" s="39">
        <f>IF($D7296="","",IFERROR(VLOOKUP($D7296,AcctTbl,3,0),""))</f>
        <v>0</v>
      </c>
      <c r="G7296" s="39">
        <f>IF(Txn!$B3654="","",Txn!$D3654)</f>
        <v>0</v>
      </c>
      <c r="H7296" s="38">
        <f>IF(Txn!$B3654="","",Txn!$E3654)</f>
        <v>0</v>
      </c>
      <c r="I7296" s="40">
        <f>IF(Txn!$B3654="",0,Txn!$Q3654)</f>
        <v>0</v>
      </c>
      <c r="J7296" s="40">
        <f>IF(Txn!$B3654="",0,Txn!$R3654)</f>
        <v>0</v>
      </c>
      <c r="K7296" s="41">
        <f>IF($A7296="","",IFERROR(VALUE(MID($A7296,6,2)),""))</f>
        <v>0</v>
      </c>
      <c r="L7296" s="39">
        <f>IF(Txn!$K3654="","","طرف مقابل — "&amp;Txn!$K3654)</f>
        <v>0</v>
      </c>
      <c r="N7296" s="42">
        <f>IF($D7296="",0,COUNTIF(BankAccts,$D7296))</f>
        <v>0</v>
      </c>
    </row>
    <row r="7297" spans="1:14">
      <c r="A7297" s="38">
        <f>IF(Txn!$B3655="","",Txn!$B3655)</f>
        <v>0</v>
      </c>
      <c r="B7297" s="38">
        <f>IF(Txn!$B3655="","",Txn!$C3655)</f>
        <v>0</v>
      </c>
      <c r="C7297" s="39">
        <f>IF(Txn!$B3655="","","تراکنش بانکی")</f>
        <v>0</v>
      </c>
      <c r="D7297" s="38">
        <f>IF(Txn!$B3655="","",IF(Txn!$X3655="","",Txn!$X3655))</f>
        <v>0</v>
      </c>
      <c r="E7297" s="39">
        <f>IF($D7297="","",IFERROR(VLOOKUP($D7297,AcctTbl,2,0),""))</f>
        <v>0</v>
      </c>
      <c r="F7297" s="39">
        <f>IF($D7297="","",IFERROR(VLOOKUP($D7297,AcctTbl,3,0),""))</f>
        <v>0</v>
      </c>
      <c r="G7297" s="39">
        <f>IF(Txn!$B3655="","",Txn!$D3655)</f>
        <v>0</v>
      </c>
      <c r="H7297" s="38">
        <f>IF(Txn!$B3655="","",Txn!$E3655)</f>
        <v>0</v>
      </c>
      <c r="I7297" s="40">
        <f>IF(Txn!$B3655="",0,Txn!$O3655)</f>
        <v>0</v>
      </c>
      <c r="J7297" s="40">
        <f>IF(Txn!$B3655="",0,Txn!$P3655)</f>
        <v>0</v>
      </c>
      <c r="K7297" s="41">
        <f>IF($A7297="","",IFERROR(VALUE(MID($A7297,6,2)),""))</f>
        <v>0</v>
      </c>
      <c r="L7297" s="39">
        <f>IF(Txn!$K3655="","",Txn!$K3655)</f>
        <v>0</v>
      </c>
      <c r="N7297" s="42">
        <f>IF($D7297="",0,COUNTIF(BankAccts,$D7297))</f>
        <v>0</v>
      </c>
    </row>
    <row r="7298" spans="1:14">
      <c r="A7298" s="38">
        <f>IF(Txn!$B3655="","",Txn!$B3655)</f>
        <v>0</v>
      </c>
      <c r="B7298" s="38">
        <f>IF(Txn!$B3655="","",Txn!$C3655)</f>
        <v>0</v>
      </c>
      <c r="C7298" s="39">
        <f>IF(Txn!$B3655="","","تراکنش بانکی")</f>
        <v>0</v>
      </c>
      <c r="D7298" s="38">
        <f>IF(Txn!$B3655="","",IF(IF(Txn!$U3655="TRF",Txn!$Y3655,Txn!$Z3655)="","",IF(Txn!$U3655="TRF",Txn!$Y3655,Txn!$Z3655)))</f>
        <v>0</v>
      </c>
      <c r="E7298" s="39">
        <f>IF($D7298="","",IFERROR(VLOOKUP($D7298,AcctTbl,2,0),""))</f>
        <v>0</v>
      </c>
      <c r="F7298" s="39">
        <f>IF($D7298="","",IFERROR(VLOOKUP($D7298,AcctTbl,3,0),""))</f>
        <v>0</v>
      </c>
      <c r="G7298" s="39">
        <f>IF(Txn!$B3655="","",Txn!$D3655)</f>
        <v>0</v>
      </c>
      <c r="H7298" s="38">
        <f>IF(Txn!$B3655="","",Txn!$E3655)</f>
        <v>0</v>
      </c>
      <c r="I7298" s="40">
        <f>IF(Txn!$B3655="",0,Txn!$Q3655)</f>
        <v>0</v>
      </c>
      <c r="J7298" s="40">
        <f>IF(Txn!$B3655="",0,Txn!$R3655)</f>
        <v>0</v>
      </c>
      <c r="K7298" s="41">
        <f>IF($A7298="","",IFERROR(VALUE(MID($A7298,6,2)),""))</f>
        <v>0</v>
      </c>
      <c r="L7298" s="39">
        <f>IF(Txn!$K3655="","","طرف مقابل — "&amp;Txn!$K3655)</f>
        <v>0</v>
      </c>
      <c r="N7298" s="42">
        <f>IF($D7298="",0,COUNTIF(BankAccts,$D7298))</f>
        <v>0</v>
      </c>
    </row>
    <row r="7299" spans="1:14">
      <c r="A7299" s="38">
        <f>IF(Txn!$B3656="","",Txn!$B3656)</f>
        <v>0</v>
      </c>
      <c r="B7299" s="38">
        <f>IF(Txn!$B3656="","",Txn!$C3656)</f>
        <v>0</v>
      </c>
      <c r="C7299" s="39">
        <f>IF(Txn!$B3656="","","تراکنش بانکی")</f>
        <v>0</v>
      </c>
      <c r="D7299" s="38">
        <f>IF(Txn!$B3656="","",IF(Txn!$X3656="","",Txn!$X3656))</f>
        <v>0</v>
      </c>
      <c r="E7299" s="39">
        <f>IF($D7299="","",IFERROR(VLOOKUP($D7299,AcctTbl,2,0),""))</f>
        <v>0</v>
      </c>
      <c r="F7299" s="39">
        <f>IF($D7299="","",IFERROR(VLOOKUP($D7299,AcctTbl,3,0),""))</f>
        <v>0</v>
      </c>
      <c r="G7299" s="39">
        <f>IF(Txn!$B3656="","",Txn!$D3656)</f>
        <v>0</v>
      </c>
      <c r="H7299" s="38">
        <f>IF(Txn!$B3656="","",Txn!$E3656)</f>
        <v>0</v>
      </c>
      <c r="I7299" s="40">
        <f>IF(Txn!$B3656="",0,Txn!$O3656)</f>
        <v>0</v>
      </c>
      <c r="J7299" s="40">
        <f>IF(Txn!$B3656="",0,Txn!$P3656)</f>
        <v>0</v>
      </c>
      <c r="K7299" s="41">
        <f>IF($A7299="","",IFERROR(VALUE(MID($A7299,6,2)),""))</f>
        <v>0</v>
      </c>
      <c r="L7299" s="39">
        <f>IF(Txn!$K3656="","",Txn!$K3656)</f>
        <v>0</v>
      </c>
      <c r="N7299" s="42">
        <f>IF($D7299="",0,COUNTIF(BankAccts,$D7299))</f>
        <v>0</v>
      </c>
    </row>
    <row r="7300" spans="1:14">
      <c r="A7300" s="38">
        <f>IF(Txn!$B3656="","",Txn!$B3656)</f>
        <v>0</v>
      </c>
      <c r="B7300" s="38">
        <f>IF(Txn!$B3656="","",Txn!$C3656)</f>
        <v>0</v>
      </c>
      <c r="C7300" s="39">
        <f>IF(Txn!$B3656="","","تراکنش بانکی")</f>
        <v>0</v>
      </c>
      <c r="D7300" s="38">
        <f>IF(Txn!$B3656="","",IF(IF(Txn!$U3656="TRF",Txn!$Y3656,Txn!$Z3656)="","",IF(Txn!$U3656="TRF",Txn!$Y3656,Txn!$Z3656)))</f>
        <v>0</v>
      </c>
      <c r="E7300" s="39">
        <f>IF($D7300="","",IFERROR(VLOOKUP($D7300,AcctTbl,2,0),""))</f>
        <v>0</v>
      </c>
      <c r="F7300" s="39">
        <f>IF($D7300="","",IFERROR(VLOOKUP($D7300,AcctTbl,3,0),""))</f>
        <v>0</v>
      </c>
      <c r="G7300" s="39">
        <f>IF(Txn!$B3656="","",Txn!$D3656)</f>
        <v>0</v>
      </c>
      <c r="H7300" s="38">
        <f>IF(Txn!$B3656="","",Txn!$E3656)</f>
        <v>0</v>
      </c>
      <c r="I7300" s="40">
        <f>IF(Txn!$B3656="",0,Txn!$Q3656)</f>
        <v>0</v>
      </c>
      <c r="J7300" s="40">
        <f>IF(Txn!$B3656="",0,Txn!$R3656)</f>
        <v>0</v>
      </c>
      <c r="K7300" s="41">
        <f>IF($A7300="","",IFERROR(VALUE(MID($A7300,6,2)),""))</f>
        <v>0</v>
      </c>
      <c r="L7300" s="39">
        <f>IF(Txn!$K3656="","","طرف مقابل — "&amp;Txn!$K3656)</f>
        <v>0</v>
      </c>
      <c r="N7300" s="42">
        <f>IF($D7300="",0,COUNTIF(BankAccts,$D7300))</f>
        <v>0</v>
      </c>
    </row>
    <row r="7301" spans="1:14">
      <c r="A7301" s="38">
        <f>IF(Txn!$B3657="","",Txn!$B3657)</f>
        <v>0</v>
      </c>
      <c r="B7301" s="38">
        <f>IF(Txn!$B3657="","",Txn!$C3657)</f>
        <v>0</v>
      </c>
      <c r="C7301" s="39">
        <f>IF(Txn!$B3657="","","تراکنش بانکی")</f>
        <v>0</v>
      </c>
      <c r="D7301" s="38">
        <f>IF(Txn!$B3657="","",IF(Txn!$X3657="","",Txn!$X3657))</f>
        <v>0</v>
      </c>
      <c r="E7301" s="39">
        <f>IF($D7301="","",IFERROR(VLOOKUP($D7301,AcctTbl,2,0),""))</f>
        <v>0</v>
      </c>
      <c r="F7301" s="39">
        <f>IF($D7301="","",IFERROR(VLOOKUP($D7301,AcctTbl,3,0),""))</f>
        <v>0</v>
      </c>
      <c r="G7301" s="39">
        <f>IF(Txn!$B3657="","",Txn!$D3657)</f>
        <v>0</v>
      </c>
      <c r="H7301" s="38">
        <f>IF(Txn!$B3657="","",Txn!$E3657)</f>
        <v>0</v>
      </c>
      <c r="I7301" s="40">
        <f>IF(Txn!$B3657="",0,Txn!$O3657)</f>
        <v>0</v>
      </c>
      <c r="J7301" s="40">
        <f>IF(Txn!$B3657="",0,Txn!$P3657)</f>
        <v>0</v>
      </c>
      <c r="K7301" s="41">
        <f>IF($A7301="","",IFERROR(VALUE(MID($A7301,6,2)),""))</f>
        <v>0</v>
      </c>
      <c r="L7301" s="39">
        <f>IF(Txn!$K3657="","",Txn!$K3657)</f>
        <v>0</v>
      </c>
      <c r="N7301" s="42">
        <f>IF($D7301="",0,COUNTIF(BankAccts,$D7301))</f>
        <v>0</v>
      </c>
    </row>
    <row r="7302" spans="1:14">
      <c r="A7302" s="38">
        <f>IF(Txn!$B3657="","",Txn!$B3657)</f>
        <v>0</v>
      </c>
      <c r="B7302" s="38">
        <f>IF(Txn!$B3657="","",Txn!$C3657)</f>
        <v>0</v>
      </c>
      <c r="C7302" s="39">
        <f>IF(Txn!$B3657="","","تراکنش بانکی")</f>
        <v>0</v>
      </c>
      <c r="D7302" s="38">
        <f>IF(Txn!$B3657="","",IF(IF(Txn!$U3657="TRF",Txn!$Y3657,Txn!$Z3657)="","",IF(Txn!$U3657="TRF",Txn!$Y3657,Txn!$Z3657)))</f>
        <v>0</v>
      </c>
      <c r="E7302" s="39">
        <f>IF($D7302="","",IFERROR(VLOOKUP($D7302,AcctTbl,2,0),""))</f>
        <v>0</v>
      </c>
      <c r="F7302" s="39">
        <f>IF($D7302="","",IFERROR(VLOOKUP($D7302,AcctTbl,3,0),""))</f>
        <v>0</v>
      </c>
      <c r="G7302" s="39">
        <f>IF(Txn!$B3657="","",Txn!$D3657)</f>
        <v>0</v>
      </c>
      <c r="H7302" s="38">
        <f>IF(Txn!$B3657="","",Txn!$E3657)</f>
        <v>0</v>
      </c>
      <c r="I7302" s="40">
        <f>IF(Txn!$B3657="",0,Txn!$Q3657)</f>
        <v>0</v>
      </c>
      <c r="J7302" s="40">
        <f>IF(Txn!$B3657="",0,Txn!$R3657)</f>
        <v>0</v>
      </c>
      <c r="K7302" s="41">
        <f>IF($A7302="","",IFERROR(VALUE(MID($A7302,6,2)),""))</f>
        <v>0</v>
      </c>
      <c r="L7302" s="39">
        <f>IF(Txn!$K3657="","","طرف مقابل — "&amp;Txn!$K3657)</f>
        <v>0</v>
      </c>
      <c r="N7302" s="42">
        <f>IF($D7302="",0,COUNTIF(BankAccts,$D7302))</f>
        <v>0</v>
      </c>
    </row>
    <row r="7303" spans="1:14">
      <c r="A7303" s="38">
        <f>IF(Txn!$B3658="","",Txn!$B3658)</f>
        <v>0</v>
      </c>
      <c r="B7303" s="38">
        <f>IF(Txn!$B3658="","",Txn!$C3658)</f>
        <v>0</v>
      </c>
      <c r="C7303" s="39">
        <f>IF(Txn!$B3658="","","تراکنش بانکی")</f>
        <v>0</v>
      </c>
      <c r="D7303" s="38">
        <f>IF(Txn!$B3658="","",IF(Txn!$X3658="","",Txn!$X3658))</f>
        <v>0</v>
      </c>
      <c r="E7303" s="39">
        <f>IF($D7303="","",IFERROR(VLOOKUP($D7303,AcctTbl,2,0),""))</f>
        <v>0</v>
      </c>
      <c r="F7303" s="39">
        <f>IF($D7303="","",IFERROR(VLOOKUP($D7303,AcctTbl,3,0),""))</f>
        <v>0</v>
      </c>
      <c r="G7303" s="39">
        <f>IF(Txn!$B3658="","",Txn!$D3658)</f>
        <v>0</v>
      </c>
      <c r="H7303" s="38">
        <f>IF(Txn!$B3658="","",Txn!$E3658)</f>
        <v>0</v>
      </c>
      <c r="I7303" s="40">
        <f>IF(Txn!$B3658="",0,Txn!$O3658)</f>
        <v>0</v>
      </c>
      <c r="J7303" s="40">
        <f>IF(Txn!$B3658="",0,Txn!$P3658)</f>
        <v>0</v>
      </c>
      <c r="K7303" s="41">
        <f>IF($A7303="","",IFERROR(VALUE(MID($A7303,6,2)),""))</f>
        <v>0</v>
      </c>
      <c r="L7303" s="39">
        <f>IF(Txn!$K3658="","",Txn!$K3658)</f>
        <v>0</v>
      </c>
      <c r="N7303" s="42">
        <f>IF($D7303="",0,COUNTIF(BankAccts,$D7303))</f>
        <v>0</v>
      </c>
    </row>
    <row r="7304" spans="1:14">
      <c r="A7304" s="38">
        <f>IF(Txn!$B3658="","",Txn!$B3658)</f>
        <v>0</v>
      </c>
      <c r="B7304" s="38">
        <f>IF(Txn!$B3658="","",Txn!$C3658)</f>
        <v>0</v>
      </c>
      <c r="C7304" s="39">
        <f>IF(Txn!$B3658="","","تراکنش بانکی")</f>
        <v>0</v>
      </c>
      <c r="D7304" s="38">
        <f>IF(Txn!$B3658="","",IF(IF(Txn!$U3658="TRF",Txn!$Y3658,Txn!$Z3658)="","",IF(Txn!$U3658="TRF",Txn!$Y3658,Txn!$Z3658)))</f>
        <v>0</v>
      </c>
      <c r="E7304" s="39">
        <f>IF($D7304="","",IFERROR(VLOOKUP($D7304,AcctTbl,2,0),""))</f>
        <v>0</v>
      </c>
      <c r="F7304" s="39">
        <f>IF($D7304="","",IFERROR(VLOOKUP($D7304,AcctTbl,3,0),""))</f>
        <v>0</v>
      </c>
      <c r="G7304" s="39">
        <f>IF(Txn!$B3658="","",Txn!$D3658)</f>
        <v>0</v>
      </c>
      <c r="H7304" s="38">
        <f>IF(Txn!$B3658="","",Txn!$E3658)</f>
        <v>0</v>
      </c>
      <c r="I7304" s="40">
        <f>IF(Txn!$B3658="",0,Txn!$Q3658)</f>
        <v>0</v>
      </c>
      <c r="J7304" s="40">
        <f>IF(Txn!$B3658="",0,Txn!$R3658)</f>
        <v>0</v>
      </c>
      <c r="K7304" s="41">
        <f>IF($A7304="","",IFERROR(VALUE(MID($A7304,6,2)),""))</f>
        <v>0</v>
      </c>
      <c r="L7304" s="39">
        <f>IF(Txn!$K3658="","","طرف مقابل — "&amp;Txn!$K3658)</f>
        <v>0</v>
      </c>
      <c r="N7304" s="42">
        <f>IF($D7304="",0,COUNTIF(BankAccts,$D7304))</f>
        <v>0</v>
      </c>
    </row>
    <row r="7305" spans="1:14">
      <c r="A7305" s="38">
        <f>IF(Txn!$B3659="","",Txn!$B3659)</f>
        <v>0</v>
      </c>
      <c r="B7305" s="38">
        <f>IF(Txn!$B3659="","",Txn!$C3659)</f>
        <v>0</v>
      </c>
      <c r="C7305" s="39">
        <f>IF(Txn!$B3659="","","تراکنش بانکی")</f>
        <v>0</v>
      </c>
      <c r="D7305" s="38">
        <f>IF(Txn!$B3659="","",IF(Txn!$X3659="","",Txn!$X3659))</f>
        <v>0</v>
      </c>
      <c r="E7305" s="39">
        <f>IF($D7305="","",IFERROR(VLOOKUP($D7305,AcctTbl,2,0),""))</f>
        <v>0</v>
      </c>
      <c r="F7305" s="39">
        <f>IF($D7305="","",IFERROR(VLOOKUP($D7305,AcctTbl,3,0),""))</f>
        <v>0</v>
      </c>
      <c r="G7305" s="39">
        <f>IF(Txn!$B3659="","",Txn!$D3659)</f>
        <v>0</v>
      </c>
      <c r="H7305" s="38">
        <f>IF(Txn!$B3659="","",Txn!$E3659)</f>
        <v>0</v>
      </c>
      <c r="I7305" s="40">
        <f>IF(Txn!$B3659="",0,Txn!$O3659)</f>
        <v>0</v>
      </c>
      <c r="J7305" s="40">
        <f>IF(Txn!$B3659="",0,Txn!$P3659)</f>
        <v>0</v>
      </c>
      <c r="K7305" s="41">
        <f>IF($A7305="","",IFERROR(VALUE(MID($A7305,6,2)),""))</f>
        <v>0</v>
      </c>
      <c r="L7305" s="39">
        <f>IF(Txn!$K3659="","",Txn!$K3659)</f>
        <v>0</v>
      </c>
      <c r="N7305" s="42">
        <f>IF($D7305="",0,COUNTIF(BankAccts,$D7305))</f>
        <v>0</v>
      </c>
    </row>
    <row r="7306" spans="1:14">
      <c r="A7306" s="38">
        <f>IF(Txn!$B3659="","",Txn!$B3659)</f>
        <v>0</v>
      </c>
      <c r="B7306" s="38">
        <f>IF(Txn!$B3659="","",Txn!$C3659)</f>
        <v>0</v>
      </c>
      <c r="C7306" s="39">
        <f>IF(Txn!$B3659="","","تراکنش بانکی")</f>
        <v>0</v>
      </c>
      <c r="D7306" s="38">
        <f>IF(Txn!$B3659="","",IF(IF(Txn!$U3659="TRF",Txn!$Y3659,Txn!$Z3659)="","",IF(Txn!$U3659="TRF",Txn!$Y3659,Txn!$Z3659)))</f>
        <v>0</v>
      </c>
      <c r="E7306" s="39">
        <f>IF($D7306="","",IFERROR(VLOOKUP($D7306,AcctTbl,2,0),""))</f>
        <v>0</v>
      </c>
      <c r="F7306" s="39">
        <f>IF($D7306="","",IFERROR(VLOOKUP($D7306,AcctTbl,3,0),""))</f>
        <v>0</v>
      </c>
      <c r="G7306" s="39">
        <f>IF(Txn!$B3659="","",Txn!$D3659)</f>
        <v>0</v>
      </c>
      <c r="H7306" s="38">
        <f>IF(Txn!$B3659="","",Txn!$E3659)</f>
        <v>0</v>
      </c>
      <c r="I7306" s="40">
        <f>IF(Txn!$B3659="",0,Txn!$Q3659)</f>
        <v>0</v>
      </c>
      <c r="J7306" s="40">
        <f>IF(Txn!$B3659="",0,Txn!$R3659)</f>
        <v>0</v>
      </c>
      <c r="K7306" s="41">
        <f>IF($A7306="","",IFERROR(VALUE(MID($A7306,6,2)),""))</f>
        <v>0</v>
      </c>
      <c r="L7306" s="39">
        <f>IF(Txn!$K3659="","","طرف مقابل — "&amp;Txn!$K3659)</f>
        <v>0</v>
      </c>
      <c r="N7306" s="42">
        <f>IF($D7306="",0,COUNTIF(BankAccts,$D7306))</f>
        <v>0</v>
      </c>
    </row>
    <row r="7307" spans="1:14">
      <c r="A7307" s="38">
        <f>IF(Txn!$B3660="","",Txn!$B3660)</f>
        <v>0</v>
      </c>
      <c r="B7307" s="38">
        <f>IF(Txn!$B3660="","",Txn!$C3660)</f>
        <v>0</v>
      </c>
      <c r="C7307" s="39">
        <f>IF(Txn!$B3660="","","تراکنش بانکی")</f>
        <v>0</v>
      </c>
      <c r="D7307" s="38">
        <f>IF(Txn!$B3660="","",IF(Txn!$X3660="","",Txn!$X3660))</f>
        <v>0</v>
      </c>
      <c r="E7307" s="39">
        <f>IF($D7307="","",IFERROR(VLOOKUP($D7307,AcctTbl,2,0),""))</f>
        <v>0</v>
      </c>
      <c r="F7307" s="39">
        <f>IF($D7307="","",IFERROR(VLOOKUP($D7307,AcctTbl,3,0),""))</f>
        <v>0</v>
      </c>
      <c r="G7307" s="39">
        <f>IF(Txn!$B3660="","",Txn!$D3660)</f>
        <v>0</v>
      </c>
      <c r="H7307" s="38">
        <f>IF(Txn!$B3660="","",Txn!$E3660)</f>
        <v>0</v>
      </c>
      <c r="I7307" s="40">
        <f>IF(Txn!$B3660="",0,Txn!$O3660)</f>
        <v>0</v>
      </c>
      <c r="J7307" s="40">
        <f>IF(Txn!$B3660="",0,Txn!$P3660)</f>
        <v>0</v>
      </c>
      <c r="K7307" s="41">
        <f>IF($A7307="","",IFERROR(VALUE(MID($A7307,6,2)),""))</f>
        <v>0</v>
      </c>
      <c r="L7307" s="39">
        <f>IF(Txn!$K3660="","",Txn!$K3660)</f>
        <v>0</v>
      </c>
      <c r="N7307" s="42">
        <f>IF($D7307="",0,COUNTIF(BankAccts,$D7307))</f>
        <v>0</v>
      </c>
    </row>
    <row r="7308" spans="1:14">
      <c r="A7308" s="38">
        <f>IF(Txn!$B3660="","",Txn!$B3660)</f>
        <v>0</v>
      </c>
      <c r="B7308" s="38">
        <f>IF(Txn!$B3660="","",Txn!$C3660)</f>
        <v>0</v>
      </c>
      <c r="C7308" s="39">
        <f>IF(Txn!$B3660="","","تراکنش بانکی")</f>
        <v>0</v>
      </c>
      <c r="D7308" s="38">
        <f>IF(Txn!$B3660="","",IF(IF(Txn!$U3660="TRF",Txn!$Y3660,Txn!$Z3660)="","",IF(Txn!$U3660="TRF",Txn!$Y3660,Txn!$Z3660)))</f>
        <v>0</v>
      </c>
      <c r="E7308" s="39">
        <f>IF($D7308="","",IFERROR(VLOOKUP($D7308,AcctTbl,2,0),""))</f>
        <v>0</v>
      </c>
      <c r="F7308" s="39">
        <f>IF($D7308="","",IFERROR(VLOOKUP($D7308,AcctTbl,3,0),""))</f>
        <v>0</v>
      </c>
      <c r="G7308" s="39">
        <f>IF(Txn!$B3660="","",Txn!$D3660)</f>
        <v>0</v>
      </c>
      <c r="H7308" s="38">
        <f>IF(Txn!$B3660="","",Txn!$E3660)</f>
        <v>0</v>
      </c>
      <c r="I7308" s="40">
        <f>IF(Txn!$B3660="",0,Txn!$Q3660)</f>
        <v>0</v>
      </c>
      <c r="J7308" s="40">
        <f>IF(Txn!$B3660="",0,Txn!$R3660)</f>
        <v>0</v>
      </c>
      <c r="K7308" s="41">
        <f>IF($A7308="","",IFERROR(VALUE(MID($A7308,6,2)),""))</f>
        <v>0</v>
      </c>
      <c r="L7308" s="39">
        <f>IF(Txn!$K3660="","","طرف مقابل — "&amp;Txn!$K3660)</f>
        <v>0</v>
      </c>
      <c r="N7308" s="42">
        <f>IF($D7308="",0,COUNTIF(BankAccts,$D7308))</f>
        <v>0</v>
      </c>
    </row>
    <row r="7309" spans="1:14">
      <c r="A7309" s="38">
        <f>IF(Txn!$B3661="","",Txn!$B3661)</f>
        <v>0</v>
      </c>
      <c r="B7309" s="38">
        <f>IF(Txn!$B3661="","",Txn!$C3661)</f>
        <v>0</v>
      </c>
      <c r="C7309" s="39">
        <f>IF(Txn!$B3661="","","تراکنش بانکی")</f>
        <v>0</v>
      </c>
      <c r="D7309" s="38">
        <f>IF(Txn!$B3661="","",IF(Txn!$X3661="","",Txn!$X3661))</f>
        <v>0</v>
      </c>
      <c r="E7309" s="39">
        <f>IF($D7309="","",IFERROR(VLOOKUP($D7309,AcctTbl,2,0),""))</f>
        <v>0</v>
      </c>
      <c r="F7309" s="39">
        <f>IF($D7309="","",IFERROR(VLOOKUP($D7309,AcctTbl,3,0),""))</f>
        <v>0</v>
      </c>
      <c r="G7309" s="39">
        <f>IF(Txn!$B3661="","",Txn!$D3661)</f>
        <v>0</v>
      </c>
      <c r="H7309" s="38">
        <f>IF(Txn!$B3661="","",Txn!$E3661)</f>
        <v>0</v>
      </c>
      <c r="I7309" s="40">
        <f>IF(Txn!$B3661="",0,Txn!$O3661)</f>
        <v>0</v>
      </c>
      <c r="J7309" s="40">
        <f>IF(Txn!$B3661="",0,Txn!$P3661)</f>
        <v>0</v>
      </c>
      <c r="K7309" s="41">
        <f>IF($A7309="","",IFERROR(VALUE(MID($A7309,6,2)),""))</f>
        <v>0</v>
      </c>
      <c r="L7309" s="39">
        <f>IF(Txn!$K3661="","",Txn!$K3661)</f>
        <v>0</v>
      </c>
      <c r="N7309" s="42">
        <f>IF($D7309="",0,COUNTIF(BankAccts,$D7309))</f>
        <v>0</v>
      </c>
    </row>
    <row r="7310" spans="1:14">
      <c r="A7310" s="38">
        <f>IF(Txn!$B3661="","",Txn!$B3661)</f>
        <v>0</v>
      </c>
      <c r="B7310" s="38">
        <f>IF(Txn!$B3661="","",Txn!$C3661)</f>
        <v>0</v>
      </c>
      <c r="C7310" s="39">
        <f>IF(Txn!$B3661="","","تراکنش بانکی")</f>
        <v>0</v>
      </c>
      <c r="D7310" s="38">
        <f>IF(Txn!$B3661="","",IF(IF(Txn!$U3661="TRF",Txn!$Y3661,Txn!$Z3661)="","",IF(Txn!$U3661="TRF",Txn!$Y3661,Txn!$Z3661)))</f>
        <v>0</v>
      </c>
      <c r="E7310" s="39">
        <f>IF($D7310="","",IFERROR(VLOOKUP($D7310,AcctTbl,2,0),""))</f>
        <v>0</v>
      </c>
      <c r="F7310" s="39">
        <f>IF($D7310="","",IFERROR(VLOOKUP($D7310,AcctTbl,3,0),""))</f>
        <v>0</v>
      </c>
      <c r="G7310" s="39">
        <f>IF(Txn!$B3661="","",Txn!$D3661)</f>
        <v>0</v>
      </c>
      <c r="H7310" s="38">
        <f>IF(Txn!$B3661="","",Txn!$E3661)</f>
        <v>0</v>
      </c>
      <c r="I7310" s="40">
        <f>IF(Txn!$B3661="",0,Txn!$Q3661)</f>
        <v>0</v>
      </c>
      <c r="J7310" s="40">
        <f>IF(Txn!$B3661="",0,Txn!$R3661)</f>
        <v>0</v>
      </c>
      <c r="K7310" s="41">
        <f>IF($A7310="","",IFERROR(VALUE(MID($A7310,6,2)),""))</f>
        <v>0</v>
      </c>
      <c r="L7310" s="39">
        <f>IF(Txn!$K3661="","","طرف مقابل — "&amp;Txn!$K3661)</f>
        <v>0</v>
      </c>
      <c r="N7310" s="42">
        <f>IF($D7310="",0,COUNTIF(BankAccts,$D7310))</f>
        <v>0</v>
      </c>
    </row>
    <row r="7311" spans="1:14">
      <c r="A7311" s="38">
        <f>IF(Txn!$B3662="","",Txn!$B3662)</f>
        <v>0</v>
      </c>
      <c r="B7311" s="38">
        <f>IF(Txn!$B3662="","",Txn!$C3662)</f>
        <v>0</v>
      </c>
      <c r="C7311" s="39">
        <f>IF(Txn!$B3662="","","تراکنش بانکی")</f>
        <v>0</v>
      </c>
      <c r="D7311" s="38">
        <f>IF(Txn!$B3662="","",IF(Txn!$X3662="","",Txn!$X3662))</f>
        <v>0</v>
      </c>
      <c r="E7311" s="39">
        <f>IF($D7311="","",IFERROR(VLOOKUP($D7311,AcctTbl,2,0),""))</f>
        <v>0</v>
      </c>
      <c r="F7311" s="39">
        <f>IF($D7311="","",IFERROR(VLOOKUP($D7311,AcctTbl,3,0),""))</f>
        <v>0</v>
      </c>
      <c r="G7311" s="39">
        <f>IF(Txn!$B3662="","",Txn!$D3662)</f>
        <v>0</v>
      </c>
      <c r="H7311" s="38">
        <f>IF(Txn!$B3662="","",Txn!$E3662)</f>
        <v>0</v>
      </c>
      <c r="I7311" s="40">
        <f>IF(Txn!$B3662="",0,Txn!$O3662)</f>
        <v>0</v>
      </c>
      <c r="J7311" s="40">
        <f>IF(Txn!$B3662="",0,Txn!$P3662)</f>
        <v>0</v>
      </c>
      <c r="K7311" s="41">
        <f>IF($A7311="","",IFERROR(VALUE(MID($A7311,6,2)),""))</f>
        <v>0</v>
      </c>
      <c r="L7311" s="39">
        <f>IF(Txn!$K3662="","",Txn!$K3662)</f>
        <v>0</v>
      </c>
      <c r="N7311" s="42">
        <f>IF($D7311="",0,COUNTIF(BankAccts,$D7311))</f>
        <v>0</v>
      </c>
    </row>
    <row r="7312" spans="1:14">
      <c r="A7312" s="38">
        <f>IF(Txn!$B3662="","",Txn!$B3662)</f>
        <v>0</v>
      </c>
      <c r="B7312" s="38">
        <f>IF(Txn!$B3662="","",Txn!$C3662)</f>
        <v>0</v>
      </c>
      <c r="C7312" s="39">
        <f>IF(Txn!$B3662="","","تراکنش بانکی")</f>
        <v>0</v>
      </c>
      <c r="D7312" s="38">
        <f>IF(Txn!$B3662="","",IF(IF(Txn!$U3662="TRF",Txn!$Y3662,Txn!$Z3662)="","",IF(Txn!$U3662="TRF",Txn!$Y3662,Txn!$Z3662)))</f>
        <v>0</v>
      </c>
      <c r="E7312" s="39">
        <f>IF($D7312="","",IFERROR(VLOOKUP($D7312,AcctTbl,2,0),""))</f>
        <v>0</v>
      </c>
      <c r="F7312" s="39">
        <f>IF($D7312="","",IFERROR(VLOOKUP($D7312,AcctTbl,3,0),""))</f>
        <v>0</v>
      </c>
      <c r="G7312" s="39">
        <f>IF(Txn!$B3662="","",Txn!$D3662)</f>
        <v>0</v>
      </c>
      <c r="H7312" s="38">
        <f>IF(Txn!$B3662="","",Txn!$E3662)</f>
        <v>0</v>
      </c>
      <c r="I7312" s="40">
        <f>IF(Txn!$B3662="",0,Txn!$Q3662)</f>
        <v>0</v>
      </c>
      <c r="J7312" s="40">
        <f>IF(Txn!$B3662="",0,Txn!$R3662)</f>
        <v>0</v>
      </c>
      <c r="K7312" s="41">
        <f>IF($A7312="","",IFERROR(VALUE(MID($A7312,6,2)),""))</f>
        <v>0</v>
      </c>
      <c r="L7312" s="39">
        <f>IF(Txn!$K3662="","","طرف مقابل — "&amp;Txn!$K3662)</f>
        <v>0</v>
      </c>
      <c r="N7312" s="42">
        <f>IF($D7312="",0,COUNTIF(BankAccts,$D7312))</f>
        <v>0</v>
      </c>
    </row>
    <row r="7313" spans="1:14">
      <c r="A7313" s="38">
        <f>IF(Txn!$B3663="","",Txn!$B3663)</f>
        <v>0</v>
      </c>
      <c r="B7313" s="38">
        <f>IF(Txn!$B3663="","",Txn!$C3663)</f>
        <v>0</v>
      </c>
      <c r="C7313" s="39">
        <f>IF(Txn!$B3663="","","تراکنش بانکی")</f>
        <v>0</v>
      </c>
      <c r="D7313" s="38">
        <f>IF(Txn!$B3663="","",IF(Txn!$X3663="","",Txn!$X3663))</f>
        <v>0</v>
      </c>
      <c r="E7313" s="39">
        <f>IF($D7313="","",IFERROR(VLOOKUP($D7313,AcctTbl,2,0),""))</f>
        <v>0</v>
      </c>
      <c r="F7313" s="39">
        <f>IF($D7313="","",IFERROR(VLOOKUP($D7313,AcctTbl,3,0),""))</f>
        <v>0</v>
      </c>
      <c r="G7313" s="39">
        <f>IF(Txn!$B3663="","",Txn!$D3663)</f>
        <v>0</v>
      </c>
      <c r="H7313" s="38">
        <f>IF(Txn!$B3663="","",Txn!$E3663)</f>
        <v>0</v>
      </c>
      <c r="I7313" s="40">
        <f>IF(Txn!$B3663="",0,Txn!$O3663)</f>
        <v>0</v>
      </c>
      <c r="J7313" s="40">
        <f>IF(Txn!$B3663="",0,Txn!$P3663)</f>
        <v>0</v>
      </c>
      <c r="K7313" s="41">
        <f>IF($A7313="","",IFERROR(VALUE(MID($A7313,6,2)),""))</f>
        <v>0</v>
      </c>
      <c r="L7313" s="39">
        <f>IF(Txn!$K3663="","",Txn!$K3663)</f>
        <v>0</v>
      </c>
      <c r="N7313" s="42">
        <f>IF($D7313="",0,COUNTIF(BankAccts,$D7313))</f>
        <v>0</v>
      </c>
    </row>
    <row r="7314" spans="1:14">
      <c r="A7314" s="38">
        <f>IF(Txn!$B3663="","",Txn!$B3663)</f>
        <v>0</v>
      </c>
      <c r="B7314" s="38">
        <f>IF(Txn!$B3663="","",Txn!$C3663)</f>
        <v>0</v>
      </c>
      <c r="C7314" s="39">
        <f>IF(Txn!$B3663="","","تراکنش بانکی")</f>
        <v>0</v>
      </c>
      <c r="D7314" s="38">
        <f>IF(Txn!$B3663="","",IF(IF(Txn!$U3663="TRF",Txn!$Y3663,Txn!$Z3663)="","",IF(Txn!$U3663="TRF",Txn!$Y3663,Txn!$Z3663)))</f>
        <v>0</v>
      </c>
      <c r="E7314" s="39">
        <f>IF($D7314="","",IFERROR(VLOOKUP($D7314,AcctTbl,2,0),""))</f>
        <v>0</v>
      </c>
      <c r="F7314" s="39">
        <f>IF($D7314="","",IFERROR(VLOOKUP($D7314,AcctTbl,3,0),""))</f>
        <v>0</v>
      </c>
      <c r="G7314" s="39">
        <f>IF(Txn!$B3663="","",Txn!$D3663)</f>
        <v>0</v>
      </c>
      <c r="H7314" s="38">
        <f>IF(Txn!$B3663="","",Txn!$E3663)</f>
        <v>0</v>
      </c>
      <c r="I7314" s="40">
        <f>IF(Txn!$B3663="",0,Txn!$Q3663)</f>
        <v>0</v>
      </c>
      <c r="J7314" s="40">
        <f>IF(Txn!$B3663="",0,Txn!$R3663)</f>
        <v>0</v>
      </c>
      <c r="K7314" s="41">
        <f>IF($A7314="","",IFERROR(VALUE(MID($A7314,6,2)),""))</f>
        <v>0</v>
      </c>
      <c r="L7314" s="39">
        <f>IF(Txn!$K3663="","","طرف مقابل — "&amp;Txn!$K3663)</f>
        <v>0</v>
      </c>
      <c r="N7314" s="42">
        <f>IF($D7314="",0,COUNTIF(BankAccts,$D7314))</f>
        <v>0</v>
      </c>
    </row>
    <row r="7315" spans="1:14">
      <c r="A7315" s="38">
        <f>IF(Txn!$B3664="","",Txn!$B3664)</f>
        <v>0</v>
      </c>
      <c r="B7315" s="38">
        <f>IF(Txn!$B3664="","",Txn!$C3664)</f>
        <v>0</v>
      </c>
      <c r="C7315" s="39">
        <f>IF(Txn!$B3664="","","تراکنش بانکی")</f>
        <v>0</v>
      </c>
      <c r="D7315" s="38">
        <f>IF(Txn!$B3664="","",IF(Txn!$X3664="","",Txn!$X3664))</f>
        <v>0</v>
      </c>
      <c r="E7315" s="39">
        <f>IF($D7315="","",IFERROR(VLOOKUP($D7315,AcctTbl,2,0),""))</f>
        <v>0</v>
      </c>
      <c r="F7315" s="39">
        <f>IF($D7315="","",IFERROR(VLOOKUP($D7315,AcctTbl,3,0),""))</f>
        <v>0</v>
      </c>
      <c r="G7315" s="39">
        <f>IF(Txn!$B3664="","",Txn!$D3664)</f>
        <v>0</v>
      </c>
      <c r="H7315" s="38">
        <f>IF(Txn!$B3664="","",Txn!$E3664)</f>
        <v>0</v>
      </c>
      <c r="I7315" s="40">
        <f>IF(Txn!$B3664="",0,Txn!$O3664)</f>
        <v>0</v>
      </c>
      <c r="J7315" s="40">
        <f>IF(Txn!$B3664="",0,Txn!$P3664)</f>
        <v>0</v>
      </c>
      <c r="K7315" s="41">
        <f>IF($A7315="","",IFERROR(VALUE(MID($A7315,6,2)),""))</f>
        <v>0</v>
      </c>
      <c r="L7315" s="39">
        <f>IF(Txn!$K3664="","",Txn!$K3664)</f>
        <v>0</v>
      </c>
      <c r="N7315" s="42">
        <f>IF($D7315="",0,COUNTIF(BankAccts,$D7315))</f>
        <v>0</v>
      </c>
    </row>
    <row r="7316" spans="1:14">
      <c r="A7316" s="38">
        <f>IF(Txn!$B3664="","",Txn!$B3664)</f>
        <v>0</v>
      </c>
      <c r="B7316" s="38">
        <f>IF(Txn!$B3664="","",Txn!$C3664)</f>
        <v>0</v>
      </c>
      <c r="C7316" s="39">
        <f>IF(Txn!$B3664="","","تراکنش بانکی")</f>
        <v>0</v>
      </c>
      <c r="D7316" s="38">
        <f>IF(Txn!$B3664="","",IF(IF(Txn!$U3664="TRF",Txn!$Y3664,Txn!$Z3664)="","",IF(Txn!$U3664="TRF",Txn!$Y3664,Txn!$Z3664)))</f>
        <v>0</v>
      </c>
      <c r="E7316" s="39">
        <f>IF($D7316="","",IFERROR(VLOOKUP($D7316,AcctTbl,2,0),""))</f>
        <v>0</v>
      </c>
      <c r="F7316" s="39">
        <f>IF($D7316="","",IFERROR(VLOOKUP($D7316,AcctTbl,3,0),""))</f>
        <v>0</v>
      </c>
      <c r="G7316" s="39">
        <f>IF(Txn!$B3664="","",Txn!$D3664)</f>
        <v>0</v>
      </c>
      <c r="H7316" s="38">
        <f>IF(Txn!$B3664="","",Txn!$E3664)</f>
        <v>0</v>
      </c>
      <c r="I7316" s="40">
        <f>IF(Txn!$B3664="",0,Txn!$Q3664)</f>
        <v>0</v>
      </c>
      <c r="J7316" s="40">
        <f>IF(Txn!$B3664="",0,Txn!$R3664)</f>
        <v>0</v>
      </c>
      <c r="K7316" s="41">
        <f>IF($A7316="","",IFERROR(VALUE(MID($A7316,6,2)),""))</f>
        <v>0</v>
      </c>
      <c r="L7316" s="39">
        <f>IF(Txn!$K3664="","","طرف مقابل — "&amp;Txn!$K3664)</f>
        <v>0</v>
      </c>
      <c r="N7316" s="42">
        <f>IF($D7316="",0,COUNTIF(BankAccts,$D7316))</f>
        <v>0</v>
      </c>
    </row>
    <row r="7317" spans="1:14">
      <c r="A7317" s="38">
        <f>IF(Txn!$B3665="","",Txn!$B3665)</f>
        <v>0</v>
      </c>
      <c r="B7317" s="38">
        <f>IF(Txn!$B3665="","",Txn!$C3665)</f>
        <v>0</v>
      </c>
      <c r="C7317" s="39">
        <f>IF(Txn!$B3665="","","تراکنش بانکی")</f>
        <v>0</v>
      </c>
      <c r="D7317" s="38">
        <f>IF(Txn!$B3665="","",IF(Txn!$X3665="","",Txn!$X3665))</f>
        <v>0</v>
      </c>
      <c r="E7317" s="39">
        <f>IF($D7317="","",IFERROR(VLOOKUP($D7317,AcctTbl,2,0),""))</f>
        <v>0</v>
      </c>
      <c r="F7317" s="39">
        <f>IF($D7317="","",IFERROR(VLOOKUP($D7317,AcctTbl,3,0),""))</f>
        <v>0</v>
      </c>
      <c r="G7317" s="39">
        <f>IF(Txn!$B3665="","",Txn!$D3665)</f>
        <v>0</v>
      </c>
      <c r="H7317" s="38">
        <f>IF(Txn!$B3665="","",Txn!$E3665)</f>
        <v>0</v>
      </c>
      <c r="I7317" s="40">
        <f>IF(Txn!$B3665="",0,Txn!$O3665)</f>
        <v>0</v>
      </c>
      <c r="J7317" s="40">
        <f>IF(Txn!$B3665="",0,Txn!$P3665)</f>
        <v>0</v>
      </c>
      <c r="K7317" s="41">
        <f>IF($A7317="","",IFERROR(VALUE(MID($A7317,6,2)),""))</f>
        <v>0</v>
      </c>
      <c r="L7317" s="39">
        <f>IF(Txn!$K3665="","",Txn!$K3665)</f>
        <v>0</v>
      </c>
      <c r="N7317" s="42">
        <f>IF($D7317="",0,COUNTIF(BankAccts,$D7317))</f>
        <v>0</v>
      </c>
    </row>
    <row r="7318" spans="1:14">
      <c r="A7318" s="38">
        <f>IF(Txn!$B3665="","",Txn!$B3665)</f>
        <v>0</v>
      </c>
      <c r="B7318" s="38">
        <f>IF(Txn!$B3665="","",Txn!$C3665)</f>
        <v>0</v>
      </c>
      <c r="C7318" s="39">
        <f>IF(Txn!$B3665="","","تراکنش بانکی")</f>
        <v>0</v>
      </c>
      <c r="D7318" s="38">
        <f>IF(Txn!$B3665="","",IF(IF(Txn!$U3665="TRF",Txn!$Y3665,Txn!$Z3665)="","",IF(Txn!$U3665="TRF",Txn!$Y3665,Txn!$Z3665)))</f>
        <v>0</v>
      </c>
      <c r="E7318" s="39">
        <f>IF($D7318="","",IFERROR(VLOOKUP($D7318,AcctTbl,2,0),""))</f>
        <v>0</v>
      </c>
      <c r="F7318" s="39">
        <f>IF($D7318="","",IFERROR(VLOOKUP($D7318,AcctTbl,3,0),""))</f>
        <v>0</v>
      </c>
      <c r="G7318" s="39">
        <f>IF(Txn!$B3665="","",Txn!$D3665)</f>
        <v>0</v>
      </c>
      <c r="H7318" s="38">
        <f>IF(Txn!$B3665="","",Txn!$E3665)</f>
        <v>0</v>
      </c>
      <c r="I7318" s="40">
        <f>IF(Txn!$B3665="",0,Txn!$Q3665)</f>
        <v>0</v>
      </c>
      <c r="J7318" s="40">
        <f>IF(Txn!$B3665="",0,Txn!$R3665)</f>
        <v>0</v>
      </c>
      <c r="K7318" s="41">
        <f>IF($A7318="","",IFERROR(VALUE(MID($A7318,6,2)),""))</f>
        <v>0</v>
      </c>
      <c r="L7318" s="39">
        <f>IF(Txn!$K3665="","","طرف مقابل — "&amp;Txn!$K3665)</f>
        <v>0</v>
      </c>
      <c r="N7318" s="42">
        <f>IF($D7318="",0,COUNTIF(BankAccts,$D7318))</f>
        <v>0</v>
      </c>
    </row>
    <row r="7319" spans="1:14">
      <c r="A7319" s="38">
        <f>IF(Txn!$B3666="","",Txn!$B3666)</f>
        <v>0</v>
      </c>
      <c r="B7319" s="38">
        <f>IF(Txn!$B3666="","",Txn!$C3666)</f>
        <v>0</v>
      </c>
      <c r="C7319" s="39">
        <f>IF(Txn!$B3666="","","تراکنش بانکی")</f>
        <v>0</v>
      </c>
      <c r="D7319" s="38">
        <f>IF(Txn!$B3666="","",IF(Txn!$X3666="","",Txn!$X3666))</f>
        <v>0</v>
      </c>
      <c r="E7319" s="39">
        <f>IF($D7319="","",IFERROR(VLOOKUP($D7319,AcctTbl,2,0),""))</f>
        <v>0</v>
      </c>
      <c r="F7319" s="39">
        <f>IF($D7319="","",IFERROR(VLOOKUP($D7319,AcctTbl,3,0),""))</f>
        <v>0</v>
      </c>
      <c r="G7319" s="39">
        <f>IF(Txn!$B3666="","",Txn!$D3666)</f>
        <v>0</v>
      </c>
      <c r="H7319" s="38">
        <f>IF(Txn!$B3666="","",Txn!$E3666)</f>
        <v>0</v>
      </c>
      <c r="I7319" s="40">
        <f>IF(Txn!$B3666="",0,Txn!$O3666)</f>
        <v>0</v>
      </c>
      <c r="J7319" s="40">
        <f>IF(Txn!$B3666="",0,Txn!$P3666)</f>
        <v>0</v>
      </c>
      <c r="K7319" s="41">
        <f>IF($A7319="","",IFERROR(VALUE(MID($A7319,6,2)),""))</f>
        <v>0</v>
      </c>
      <c r="L7319" s="39">
        <f>IF(Txn!$K3666="","",Txn!$K3666)</f>
        <v>0</v>
      </c>
      <c r="N7319" s="42">
        <f>IF($D7319="",0,COUNTIF(BankAccts,$D7319))</f>
        <v>0</v>
      </c>
    </row>
    <row r="7320" spans="1:14">
      <c r="A7320" s="38">
        <f>IF(Txn!$B3666="","",Txn!$B3666)</f>
        <v>0</v>
      </c>
      <c r="B7320" s="38">
        <f>IF(Txn!$B3666="","",Txn!$C3666)</f>
        <v>0</v>
      </c>
      <c r="C7320" s="39">
        <f>IF(Txn!$B3666="","","تراکنش بانکی")</f>
        <v>0</v>
      </c>
      <c r="D7320" s="38">
        <f>IF(Txn!$B3666="","",IF(IF(Txn!$U3666="TRF",Txn!$Y3666,Txn!$Z3666)="","",IF(Txn!$U3666="TRF",Txn!$Y3666,Txn!$Z3666)))</f>
        <v>0</v>
      </c>
      <c r="E7320" s="39">
        <f>IF($D7320="","",IFERROR(VLOOKUP($D7320,AcctTbl,2,0),""))</f>
        <v>0</v>
      </c>
      <c r="F7320" s="39">
        <f>IF($D7320="","",IFERROR(VLOOKUP($D7320,AcctTbl,3,0),""))</f>
        <v>0</v>
      </c>
      <c r="G7320" s="39">
        <f>IF(Txn!$B3666="","",Txn!$D3666)</f>
        <v>0</v>
      </c>
      <c r="H7320" s="38">
        <f>IF(Txn!$B3666="","",Txn!$E3666)</f>
        <v>0</v>
      </c>
      <c r="I7320" s="40">
        <f>IF(Txn!$B3666="",0,Txn!$Q3666)</f>
        <v>0</v>
      </c>
      <c r="J7320" s="40">
        <f>IF(Txn!$B3666="",0,Txn!$R3666)</f>
        <v>0</v>
      </c>
      <c r="K7320" s="41">
        <f>IF($A7320="","",IFERROR(VALUE(MID($A7320,6,2)),""))</f>
        <v>0</v>
      </c>
      <c r="L7320" s="39">
        <f>IF(Txn!$K3666="","","طرف مقابل — "&amp;Txn!$K3666)</f>
        <v>0</v>
      </c>
      <c r="N7320" s="42">
        <f>IF($D7320="",0,COUNTIF(BankAccts,$D7320))</f>
        <v>0</v>
      </c>
    </row>
    <row r="7321" spans="1:14">
      <c r="A7321" s="38">
        <f>IF(Txn!$B3667="","",Txn!$B3667)</f>
        <v>0</v>
      </c>
      <c r="B7321" s="38">
        <f>IF(Txn!$B3667="","",Txn!$C3667)</f>
        <v>0</v>
      </c>
      <c r="C7321" s="39">
        <f>IF(Txn!$B3667="","","تراکنش بانکی")</f>
        <v>0</v>
      </c>
      <c r="D7321" s="38">
        <f>IF(Txn!$B3667="","",IF(Txn!$X3667="","",Txn!$X3667))</f>
        <v>0</v>
      </c>
      <c r="E7321" s="39">
        <f>IF($D7321="","",IFERROR(VLOOKUP($D7321,AcctTbl,2,0),""))</f>
        <v>0</v>
      </c>
      <c r="F7321" s="39">
        <f>IF($D7321="","",IFERROR(VLOOKUP($D7321,AcctTbl,3,0),""))</f>
        <v>0</v>
      </c>
      <c r="G7321" s="39">
        <f>IF(Txn!$B3667="","",Txn!$D3667)</f>
        <v>0</v>
      </c>
      <c r="H7321" s="38">
        <f>IF(Txn!$B3667="","",Txn!$E3667)</f>
        <v>0</v>
      </c>
      <c r="I7321" s="40">
        <f>IF(Txn!$B3667="",0,Txn!$O3667)</f>
        <v>0</v>
      </c>
      <c r="J7321" s="40">
        <f>IF(Txn!$B3667="",0,Txn!$P3667)</f>
        <v>0</v>
      </c>
      <c r="K7321" s="41">
        <f>IF($A7321="","",IFERROR(VALUE(MID($A7321,6,2)),""))</f>
        <v>0</v>
      </c>
      <c r="L7321" s="39">
        <f>IF(Txn!$K3667="","",Txn!$K3667)</f>
        <v>0</v>
      </c>
      <c r="N7321" s="42">
        <f>IF($D7321="",0,COUNTIF(BankAccts,$D7321))</f>
        <v>0</v>
      </c>
    </row>
    <row r="7322" spans="1:14">
      <c r="A7322" s="38">
        <f>IF(Txn!$B3667="","",Txn!$B3667)</f>
        <v>0</v>
      </c>
      <c r="B7322" s="38">
        <f>IF(Txn!$B3667="","",Txn!$C3667)</f>
        <v>0</v>
      </c>
      <c r="C7322" s="39">
        <f>IF(Txn!$B3667="","","تراکنش بانکی")</f>
        <v>0</v>
      </c>
      <c r="D7322" s="38">
        <f>IF(Txn!$B3667="","",IF(IF(Txn!$U3667="TRF",Txn!$Y3667,Txn!$Z3667)="","",IF(Txn!$U3667="TRF",Txn!$Y3667,Txn!$Z3667)))</f>
        <v>0</v>
      </c>
      <c r="E7322" s="39">
        <f>IF($D7322="","",IFERROR(VLOOKUP($D7322,AcctTbl,2,0),""))</f>
        <v>0</v>
      </c>
      <c r="F7322" s="39">
        <f>IF($D7322="","",IFERROR(VLOOKUP($D7322,AcctTbl,3,0),""))</f>
        <v>0</v>
      </c>
      <c r="G7322" s="39">
        <f>IF(Txn!$B3667="","",Txn!$D3667)</f>
        <v>0</v>
      </c>
      <c r="H7322" s="38">
        <f>IF(Txn!$B3667="","",Txn!$E3667)</f>
        <v>0</v>
      </c>
      <c r="I7322" s="40">
        <f>IF(Txn!$B3667="",0,Txn!$Q3667)</f>
        <v>0</v>
      </c>
      <c r="J7322" s="40">
        <f>IF(Txn!$B3667="",0,Txn!$R3667)</f>
        <v>0</v>
      </c>
      <c r="K7322" s="41">
        <f>IF($A7322="","",IFERROR(VALUE(MID($A7322,6,2)),""))</f>
        <v>0</v>
      </c>
      <c r="L7322" s="39">
        <f>IF(Txn!$K3667="","","طرف مقابل — "&amp;Txn!$K3667)</f>
        <v>0</v>
      </c>
      <c r="N7322" s="42">
        <f>IF($D7322="",0,COUNTIF(BankAccts,$D7322))</f>
        <v>0</v>
      </c>
    </row>
    <row r="7323" spans="1:14">
      <c r="A7323" s="38">
        <f>IF(Txn!$B3668="","",Txn!$B3668)</f>
        <v>0</v>
      </c>
      <c r="B7323" s="38">
        <f>IF(Txn!$B3668="","",Txn!$C3668)</f>
        <v>0</v>
      </c>
      <c r="C7323" s="39">
        <f>IF(Txn!$B3668="","","تراکنش بانکی")</f>
        <v>0</v>
      </c>
      <c r="D7323" s="38">
        <f>IF(Txn!$B3668="","",IF(Txn!$X3668="","",Txn!$X3668))</f>
        <v>0</v>
      </c>
      <c r="E7323" s="39">
        <f>IF($D7323="","",IFERROR(VLOOKUP($D7323,AcctTbl,2,0),""))</f>
        <v>0</v>
      </c>
      <c r="F7323" s="39">
        <f>IF($D7323="","",IFERROR(VLOOKUP($D7323,AcctTbl,3,0),""))</f>
        <v>0</v>
      </c>
      <c r="G7323" s="39">
        <f>IF(Txn!$B3668="","",Txn!$D3668)</f>
        <v>0</v>
      </c>
      <c r="H7323" s="38">
        <f>IF(Txn!$B3668="","",Txn!$E3668)</f>
        <v>0</v>
      </c>
      <c r="I7323" s="40">
        <f>IF(Txn!$B3668="",0,Txn!$O3668)</f>
        <v>0</v>
      </c>
      <c r="J7323" s="40">
        <f>IF(Txn!$B3668="",0,Txn!$P3668)</f>
        <v>0</v>
      </c>
      <c r="K7323" s="41">
        <f>IF($A7323="","",IFERROR(VALUE(MID($A7323,6,2)),""))</f>
        <v>0</v>
      </c>
      <c r="L7323" s="39">
        <f>IF(Txn!$K3668="","",Txn!$K3668)</f>
        <v>0</v>
      </c>
      <c r="N7323" s="42">
        <f>IF($D7323="",0,COUNTIF(BankAccts,$D7323))</f>
        <v>0</v>
      </c>
    </row>
    <row r="7324" spans="1:14">
      <c r="A7324" s="38">
        <f>IF(Txn!$B3668="","",Txn!$B3668)</f>
        <v>0</v>
      </c>
      <c r="B7324" s="38">
        <f>IF(Txn!$B3668="","",Txn!$C3668)</f>
        <v>0</v>
      </c>
      <c r="C7324" s="39">
        <f>IF(Txn!$B3668="","","تراکنش بانکی")</f>
        <v>0</v>
      </c>
      <c r="D7324" s="38">
        <f>IF(Txn!$B3668="","",IF(IF(Txn!$U3668="TRF",Txn!$Y3668,Txn!$Z3668)="","",IF(Txn!$U3668="TRF",Txn!$Y3668,Txn!$Z3668)))</f>
        <v>0</v>
      </c>
      <c r="E7324" s="39">
        <f>IF($D7324="","",IFERROR(VLOOKUP($D7324,AcctTbl,2,0),""))</f>
        <v>0</v>
      </c>
      <c r="F7324" s="39">
        <f>IF($D7324="","",IFERROR(VLOOKUP($D7324,AcctTbl,3,0),""))</f>
        <v>0</v>
      </c>
      <c r="G7324" s="39">
        <f>IF(Txn!$B3668="","",Txn!$D3668)</f>
        <v>0</v>
      </c>
      <c r="H7324" s="38">
        <f>IF(Txn!$B3668="","",Txn!$E3668)</f>
        <v>0</v>
      </c>
      <c r="I7324" s="40">
        <f>IF(Txn!$B3668="",0,Txn!$Q3668)</f>
        <v>0</v>
      </c>
      <c r="J7324" s="40">
        <f>IF(Txn!$B3668="",0,Txn!$R3668)</f>
        <v>0</v>
      </c>
      <c r="K7324" s="41">
        <f>IF($A7324="","",IFERROR(VALUE(MID($A7324,6,2)),""))</f>
        <v>0</v>
      </c>
      <c r="L7324" s="39">
        <f>IF(Txn!$K3668="","","طرف مقابل — "&amp;Txn!$K3668)</f>
        <v>0</v>
      </c>
      <c r="N7324" s="42">
        <f>IF($D7324="",0,COUNTIF(BankAccts,$D7324))</f>
        <v>0</v>
      </c>
    </row>
    <row r="7325" spans="1:14">
      <c r="A7325" s="38">
        <f>IF(Txn!$B3669="","",Txn!$B3669)</f>
        <v>0</v>
      </c>
      <c r="B7325" s="38">
        <f>IF(Txn!$B3669="","",Txn!$C3669)</f>
        <v>0</v>
      </c>
      <c r="C7325" s="39">
        <f>IF(Txn!$B3669="","","تراکنش بانکی")</f>
        <v>0</v>
      </c>
      <c r="D7325" s="38">
        <f>IF(Txn!$B3669="","",IF(Txn!$X3669="","",Txn!$X3669))</f>
        <v>0</v>
      </c>
      <c r="E7325" s="39">
        <f>IF($D7325="","",IFERROR(VLOOKUP($D7325,AcctTbl,2,0),""))</f>
        <v>0</v>
      </c>
      <c r="F7325" s="39">
        <f>IF($D7325="","",IFERROR(VLOOKUP($D7325,AcctTbl,3,0),""))</f>
        <v>0</v>
      </c>
      <c r="G7325" s="39">
        <f>IF(Txn!$B3669="","",Txn!$D3669)</f>
        <v>0</v>
      </c>
      <c r="H7325" s="38">
        <f>IF(Txn!$B3669="","",Txn!$E3669)</f>
        <v>0</v>
      </c>
      <c r="I7325" s="40">
        <f>IF(Txn!$B3669="",0,Txn!$O3669)</f>
        <v>0</v>
      </c>
      <c r="J7325" s="40">
        <f>IF(Txn!$B3669="",0,Txn!$P3669)</f>
        <v>0</v>
      </c>
      <c r="K7325" s="41">
        <f>IF($A7325="","",IFERROR(VALUE(MID($A7325,6,2)),""))</f>
        <v>0</v>
      </c>
      <c r="L7325" s="39">
        <f>IF(Txn!$K3669="","",Txn!$K3669)</f>
        <v>0</v>
      </c>
      <c r="N7325" s="42">
        <f>IF($D7325="",0,COUNTIF(BankAccts,$D7325))</f>
        <v>0</v>
      </c>
    </row>
    <row r="7326" spans="1:14">
      <c r="A7326" s="38">
        <f>IF(Txn!$B3669="","",Txn!$B3669)</f>
        <v>0</v>
      </c>
      <c r="B7326" s="38">
        <f>IF(Txn!$B3669="","",Txn!$C3669)</f>
        <v>0</v>
      </c>
      <c r="C7326" s="39">
        <f>IF(Txn!$B3669="","","تراکنش بانکی")</f>
        <v>0</v>
      </c>
      <c r="D7326" s="38">
        <f>IF(Txn!$B3669="","",IF(IF(Txn!$U3669="TRF",Txn!$Y3669,Txn!$Z3669)="","",IF(Txn!$U3669="TRF",Txn!$Y3669,Txn!$Z3669)))</f>
        <v>0</v>
      </c>
      <c r="E7326" s="39">
        <f>IF($D7326="","",IFERROR(VLOOKUP($D7326,AcctTbl,2,0),""))</f>
        <v>0</v>
      </c>
      <c r="F7326" s="39">
        <f>IF($D7326="","",IFERROR(VLOOKUP($D7326,AcctTbl,3,0),""))</f>
        <v>0</v>
      </c>
      <c r="G7326" s="39">
        <f>IF(Txn!$B3669="","",Txn!$D3669)</f>
        <v>0</v>
      </c>
      <c r="H7326" s="38">
        <f>IF(Txn!$B3669="","",Txn!$E3669)</f>
        <v>0</v>
      </c>
      <c r="I7326" s="40">
        <f>IF(Txn!$B3669="",0,Txn!$Q3669)</f>
        <v>0</v>
      </c>
      <c r="J7326" s="40">
        <f>IF(Txn!$B3669="",0,Txn!$R3669)</f>
        <v>0</v>
      </c>
      <c r="K7326" s="41">
        <f>IF($A7326="","",IFERROR(VALUE(MID($A7326,6,2)),""))</f>
        <v>0</v>
      </c>
      <c r="L7326" s="39">
        <f>IF(Txn!$K3669="","","طرف مقابل — "&amp;Txn!$K3669)</f>
        <v>0</v>
      </c>
      <c r="N7326" s="42">
        <f>IF($D7326="",0,COUNTIF(BankAccts,$D7326))</f>
        <v>0</v>
      </c>
    </row>
    <row r="7327" spans="1:14">
      <c r="A7327" s="38">
        <f>IF(Txn!$B3670="","",Txn!$B3670)</f>
        <v>0</v>
      </c>
      <c r="B7327" s="38">
        <f>IF(Txn!$B3670="","",Txn!$C3670)</f>
        <v>0</v>
      </c>
      <c r="C7327" s="39">
        <f>IF(Txn!$B3670="","","تراکنش بانکی")</f>
        <v>0</v>
      </c>
      <c r="D7327" s="38">
        <f>IF(Txn!$B3670="","",IF(Txn!$X3670="","",Txn!$X3670))</f>
        <v>0</v>
      </c>
      <c r="E7327" s="39">
        <f>IF($D7327="","",IFERROR(VLOOKUP($D7327,AcctTbl,2,0),""))</f>
        <v>0</v>
      </c>
      <c r="F7327" s="39">
        <f>IF($D7327="","",IFERROR(VLOOKUP($D7327,AcctTbl,3,0),""))</f>
        <v>0</v>
      </c>
      <c r="G7327" s="39">
        <f>IF(Txn!$B3670="","",Txn!$D3670)</f>
        <v>0</v>
      </c>
      <c r="H7327" s="38">
        <f>IF(Txn!$B3670="","",Txn!$E3670)</f>
        <v>0</v>
      </c>
      <c r="I7327" s="40">
        <f>IF(Txn!$B3670="",0,Txn!$O3670)</f>
        <v>0</v>
      </c>
      <c r="J7327" s="40">
        <f>IF(Txn!$B3670="",0,Txn!$P3670)</f>
        <v>0</v>
      </c>
      <c r="K7327" s="41">
        <f>IF($A7327="","",IFERROR(VALUE(MID($A7327,6,2)),""))</f>
        <v>0</v>
      </c>
      <c r="L7327" s="39">
        <f>IF(Txn!$K3670="","",Txn!$K3670)</f>
        <v>0</v>
      </c>
      <c r="N7327" s="42">
        <f>IF($D7327="",0,COUNTIF(BankAccts,$D7327))</f>
        <v>0</v>
      </c>
    </row>
    <row r="7328" spans="1:14">
      <c r="A7328" s="38">
        <f>IF(Txn!$B3670="","",Txn!$B3670)</f>
        <v>0</v>
      </c>
      <c r="B7328" s="38">
        <f>IF(Txn!$B3670="","",Txn!$C3670)</f>
        <v>0</v>
      </c>
      <c r="C7328" s="39">
        <f>IF(Txn!$B3670="","","تراکنش بانکی")</f>
        <v>0</v>
      </c>
      <c r="D7328" s="38">
        <f>IF(Txn!$B3670="","",IF(IF(Txn!$U3670="TRF",Txn!$Y3670,Txn!$Z3670)="","",IF(Txn!$U3670="TRF",Txn!$Y3670,Txn!$Z3670)))</f>
        <v>0</v>
      </c>
      <c r="E7328" s="39">
        <f>IF($D7328="","",IFERROR(VLOOKUP($D7328,AcctTbl,2,0),""))</f>
        <v>0</v>
      </c>
      <c r="F7328" s="39">
        <f>IF($D7328="","",IFERROR(VLOOKUP($D7328,AcctTbl,3,0),""))</f>
        <v>0</v>
      </c>
      <c r="G7328" s="39">
        <f>IF(Txn!$B3670="","",Txn!$D3670)</f>
        <v>0</v>
      </c>
      <c r="H7328" s="38">
        <f>IF(Txn!$B3670="","",Txn!$E3670)</f>
        <v>0</v>
      </c>
      <c r="I7328" s="40">
        <f>IF(Txn!$B3670="",0,Txn!$Q3670)</f>
        <v>0</v>
      </c>
      <c r="J7328" s="40">
        <f>IF(Txn!$B3670="",0,Txn!$R3670)</f>
        <v>0</v>
      </c>
      <c r="K7328" s="41">
        <f>IF($A7328="","",IFERROR(VALUE(MID($A7328,6,2)),""))</f>
        <v>0</v>
      </c>
      <c r="L7328" s="39">
        <f>IF(Txn!$K3670="","","طرف مقابل — "&amp;Txn!$K3670)</f>
        <v>0</v>
      </c>
      <c r="N7328" s="42">
        <f>IF($D7328="",0,COUNTIF(BankAccts,$D7328))</f>
        <v>0</v>
      </c>
    </row>
    <row r="7329" spans="1:14">
      <c r="A7329" s="38">
        <f>IF(Txn!$B3671="","",Txn!$B3671)</f>
        <v>0</v>
      </c>
      <c r="B7329" s="38">
        <f>IF(Txn!$B3671="","",Txn!$C3671)</f>
        <v>0</v>
      </c>
      <c r="C7329" s="39">
        <f>IF(Txn!$B3671="","","تراکنش بانکی")</f>
        <v>0</v>
      </c>
      <c r="D7329" s="38">
        <f>IF(Txn!$B3671="","",IF(Txn!$X3671="","",Txn!$X3671))</f>
        <v>0</v>
      </c>
      <c r="E7329" s="39">
        <f>IF($D7329="","",IFERROR(VLOOKUP($D7329,AcctTbl,2,0),""))</f>
        <v>0</v>
      </c>
      <c r="F7329" s="39">
        <f>IF($D7329="","",IFERROR(VLOOKUP($D7329,AcctTbl,3,0),""))</f>
        <v>0</v>
      </c>
      <c r="G7329" s="39">
        <f>IF(Txn!$B3671="","",Txn!$D3671)</f>
        <v>0</v>
      </c>
      <c r="H7329" s="38">
        <f>IF(Txn!$B3671="","",Txn!$E3671)</f>
        <v>0</v>
      </c>
      <c r="I7329" s="40">
        <f>IF(Txn!$B3671="",0,Txn!$O3671)</f>
        <v>0</v>
      </c>
      <c r="J7329" s="40">
        <f>IF(Txn!$B3671="",0,Txn!$P3671)</f>
        <v>0</v>
      </c>
      <c r="K7329" s="41">
        <f>IF($A7329="","",IFERROR(VALUE(MID($A7329,6,2)),""))</f>
        <v>0</v>
      </c>
      <c r="L7329" s="39">
        <f>IF(Txn!$K3671="","",Txn!$K3671)</f>
        <v>0</v>
      </c>
      <c r="N7329" s="42">
        <f>IF($D7329="",0,COUNTIF(BankAccts,$D7329))</f>
        <v>0</v>
      </c>
    </row>
    <row r="7330" spans="1:14">
      <c r="A7330" s="38">
        <f>IF(Txn!$B3671="","",Txn!$B3671)</f>
        <v>0</v>
      </c>
      <c r="B7330" s="38">
        <f>IF(Txn!$B3671="","",Txn!$C3671)</f>
        <v>0</v>
      </c>
      <c r="C7330" s="39">
        <f>IF(Txn!$B3671="","","تراکنش بانکی")</f>
        <v>0</v>
      </c>
      <c r="D7330" s="38">
        <f>IF(Txn!$B3671="","",IF(IF(Txn!$U3671="TRF",Txn!$Y3671,Txn!$Z3671)="","",IF(Txn!$U3671="TRF",Txn!$Y3671,Txn!$Z3671)))</f>
        <v>0</v>
      </c>
      <c r="E7330" s="39">
        <f>IF($D7330="","",IFERROR(VLOOKUP($D7330,AcctTbl,2,0),""))</f>
        <v>0</v>
      </c>
      <c r="F7330" s="39">
        <f>IF($D7330="","",IFERROR(VLOOKUP($D7330,AcctTbl,3,0),""))</f>
        <v>0</v>
      </c>
      <c r="G7330" s="39">
        <f>IF(Txn!$B3671="","",Txn!$D3671)</f>
        <v>0</v>
      </c>
      <c r="H7330" s="38">
        <f>IF(Txn!$B3671="","",Txn!$E3671)</f>
        <v>0</v>
      </c>
      <c r="I7330" s="40">
        <f>IF(Txn!$B3671="",0,Txn!$Q3671)</f>
        <v>0</v>
      </c>
      <c r="J7330" s="40">
        <f>IF(Txn!$B3671="",0,Txn!$R3671)</f>
        <v>0</v>
      </c>
      <c r="K7330" s="41">
        <f>IF($A7330="","",IFERROR(VALUE(MID($A7330,6,2)),""))</f>
        <v>0</v>
      </c>
      <c r="L7330" s="39">
        <f>IF(Txn!$K3671="","","طرف مقابل — "&amp;Txn!$K3671)</f>
        <v>0</v>
      </c>
      <c r="N7330" s="42">
        <f>IF($D7330="",0,COUNTIF(BankAccts,$D7330))</f>
        <v>0</v>
      </c>
    </row>
    <row r="7331" spans="1:14">
      <c r="A7331" s="38">
        <f>IF(Txn!$B3672="","",Txn!$B3672)</f>
        <v>0</v>
      </c>
      <c r="B7331" s="38">
        <f>IF(Txn!$B3672="","",Txn!$C3672)</f>
        <v>0</v>
      </c>
      <c r="C7331" s="39">
        <f>IF(Txn!$B3672="","","تراکنش بانکی")</f>
        <v>0</v>
      </c>
      <c r="D7331" s="38">
        <f>IF(Txn!$B3672="","",IF(Txn!$X3672="","",Txn!$X3672))</f>
        <v>0</v>
      </c>
      <c r="E7331" s="39">
        <f>IF($D7331="","",IFERROR(VLOOKUP($D7331,AcctTbl,2,0),""))</f>
        <v>0</v>
      </c>
      <c r="F7331" s="39">
        <f>IF($D7331="","",IFERROR(VLOOKUP($D7331,AcctTbl,3,0),""))</f>
        <v>0</v>
      </c>
      <c r="G7331" s="39">
        <f>IF(Txn!$B3672="","",Txn!$D3672)</f>
        <v>0</v>
      </c>
      <c r="H7331" s="38">
        <f>IF(Txn!$B3672="","",Txn!$E3672)</f>
        <v>0</v>
      </c>
      <c r="I7331" s="40">
        <f>IF(Txn!$B3672="",0,Txn!$O3672)</f>
        <v>0</v>
      </c>
      <c r="J7331" s="40">
        <f>IF(Txn!$B3672="",0,Txn!$P3672)</f>
        <v>0</v>
      </c>
      <c r="K7331" s="41">
        <f>IF($A7331="","",IFERROR(VALUE(MID($A7331,6,2)),""))</f>
        <v>0</v>
      </c>
      <c r="L7331" s="39">
        <f>IF(Txn!$K3672="","",Txn!$K3672)</f>
        <v>0</v>
      </c>
      <c r="N7331" s="42">
        <f>IF($D7331="",0,COUNTIF(BankAccts,$D7331))</f>
        <v>0</v>
      </c>
    </row>
    <row r="7332" spans="1:14">
      <c r="A7332" s="38">
        <f>IF(Txn!$B3672="","",Txn!$B3672)</f>
        <v>0</v>
      </c>
      <c r="B7332" s="38">
        <f>IF(Txn!$B3672="","",Txn!$C3672)</f>
        <v>0</v>
      </c>
      <c r="C7332" s="39">
        <f>IF(Txn!$B3672="","","تراکنش بانکی")</f>
        <v>0</v>
      </c>
      <c r="D7332" s="38">
        <f>IF(Txn!$B3672="","",IF(IF(Txn!$U3672="TRF",Txn!$Y3672,Txn!$Z3672)="","",IF(Txn!$U3672="TRF",Txn!$Y3672,Txn!$Z3672)))</f>
        <v>0</v>
      </c>
      <c r="E7332" s="39">
        <f>IF($D7332="","",IFERROR(VLOOKUP($D7332,AcctTbl,2,0),""))</f>
        <v>0</v>
      </c>
      <c r="F7332" s="39">
        <f>IF($D7332="","",IFERROR(VLOOKUP($D7332,AcctTbl,3,0),""))</f>
        <v>0</v>
      </c>
      <c r="G7332" s="39">
        <f>IF(Txn!$B3672="","",Txn!$D3672)</f>
        <v>0</v>
      </c>
      <c r="H7332" s="38">
        <f>IF(Txn!$B3672="","",Txn!$E3672)</f>
        <v>0</v>
      </c>
      <c r="I7332" s="40">
        <f>IF(Txn!$B3672="",0,Txn!$Q3672)</f>
        <v>0</v>
      </c>
      <c r="J7332" s="40">
        <f>IF(Txn!$B3672="",0,Txn!$R3672)</f>
        <v>0</v>
      </c>
      <c r="K7332" s="41">
        <f>IF($A7332="","",IFERROR(VALUE(MID($A7332,6,2)),""))</f>
        <v>0</v>
      </c>
      <c r="L7332" s="39">
        <f>IF(Txn!$K3672="","","طرف مقابل — "&amp;Txn!$K3672)</f>
        <v>0</v>
      </c>
      <c r="N7332" s="42">
        <f>IF($D7332="",0,COUNTIF(BankAccts,$D7332))</f>
        <v>0</v>
      </c>
    </row>
    <row r="7333" spans="1:14">
      <c r="A7333" s="38">
        <f>IF(Txn!$B3673="","",Txn!$B3673)</f>
        <v>0</v>
      </c>
      <c r="B7333" s="38">
        <f>IF(Txn!$B3673="","",Txn!$C3673)</f>
        <v>0</v>
      </c>
      <c r="C7333" s="39">
        <f>IF(Txn!$B3673="","","تراکنش بانکی")</f>
        <v>0</v>
      </c>
      <c r="D7333" s="38">
        <f>IF(Txn!$B3673="","",IF(Txn!$X3673="","",Txn!$X3673))</f>
        <v>0</v>
      </c>
      <c r="E7333" s="39">
        <f>IF($D7333="","",IFERROR(VLOOKUP($D7333,AcctTbl,2,0),""))</f>
        <v>0</v>
      </c>
      <c r="F7333" s="39">
        <f>IF($D7333="","",IFERROR(VLOOKUP($D7333,AcctTbl,3,0),""))</f>
        <v>0</v>
      </c>
      <c r="G7333" s="39">
        <f>IF(Txn!$B3673="","",Txn!$D3673)</f>
        <v>0</v>
      </c>
      <c r="H7333" s="38">
        <f>IF(Txn!$B3673="","",Txn!$E3673)</f>
        <v>0</v>
      </c>
      <c r="I7333" s="40">
        <f>IF(Txn!$B3673="",0,Txn!$O3673)</f>
        <v>0</v>
      </c>
      <c r="J7333" s="40">
        <f>IF(Txn!$B3673="",0,Txn!$P3673)</f>
        <v>0</v>
      </c>
      <c r="K7333" s="41">
        <f>IF($A7333="","",IFERROR(VALUE(MID($A7333,6,2)),""))</f>
        <v>0</v>
      </c>
      <c r="L7333" s="39">
        <f>IF(Txn!$K3673="","",Txn!$K3673)</f>
        <v>0</v>
      </c>
      <c r="N7333" s="42">
        <f>IF($D7333="",0,COUNTIF(BankAccts,$D7333))</f>
        <v>0</v>
      </c>
    </row>
    <row r="7334" spans="1:14">
      <c r="A7334" s="38">
        <f>IF(Txn!$B3673="","",Txn!$B3673)</f>
        <v>0</v>
      </c>
      <c r="B7334" s="38">
        <f>IF(Txn!$B3673="","",Txn!$C3673)</f>
        <v>0</v>
      </c>
      <c r="C7334" s="39">
        <f>IF(Txn!$B3673="","","تراکنش بانکی")</f>
        <v>0</v>
      </c>
      <c r="D7334" s="38">
        <f>IF(Txn!$B3673="","",IF(IF(Txn!$U3673="TRF",Txn!$Y3673,Txn!$Z3673)="","",IF(Txn!$U3673="TRF",Txn!$Y3673,Txn!$Z3673)))</f>
        <v>0</v>
      </c>
      <c r="E7334" s="39">
        <f>IF($D7334="","",IFERROR(VLOOKUP($D7334,AcctTbl,2,0),""))</f>
        <v>0</v>
      </c>
      <c r="F7334" s="39">
        <f>IF($D7334="","",IFERROR(VLOOKUP($D7334,AcctTbl,3,0),""))</f>
        <v>0</v>
      </c>
      <c r="G7334" s="39">
        <f>IF(Txn!$B3673="","",Txn!$D3673)</f>
        <v>0</v>
      </c>
      <c r="H7334" s="38">
        <f>IF(Txn!$B3673="","",Txn!$E3673)</f>
        <v>0</v>
      </c>
      <c r="I7334" s="40">
        <f>IF(Txn!$B3673="",0,Txn!$Q3673)</f>
        <v>0</v>
      </c>
      <c r="J7334" s="40">
        <f>IF(Txn!$B3673="",0,Txn!$R3673)</f>
        <v>0</v>
      </c>
      <c r="K7334" s="41">
        <f>IF($A7334="","",IFERROR(VALUE(MID($A7334,6,2)),""))</f>
        <v>0</v>
      </c>
      <c r="L7334" s="39">
        <f>IF(Txn!$K3673="","","طرف مقابل — "&amp;Txn!$K3673)</f>
        <v>0</v>
      </c>
      <c r="N7334" s="42">
        <f>IF($D7334="",0,COUNTIF(BankAccts,$D7334))</f>
        <v>0</v>
      </c>
    </row>
    <row r="7335" spans="1:14">
      <c r="A7335" s="38">
        <f>IF(Txn!$B3674="","",Txn!$B3674)</f>
        <v>0</v>
      </c>
      <c r="B7335" s="38">
        <f>IF(Txn!$B3674="","",Txn!$C3674)</f>
        <v>0</v>
      </c>
      <c r="C7335" s="39">
        <f>IF(Txn!$B3674="","","تراکنش بانکی")</f>
        <v>0</v>
      </c>
      <c r="D7335" s="38">
        <f>IF(Txn!$B3674="","",IF(Txn!$X3674="","",Txn!$X3674))</f>
        <v>0</v>
      </c>
      <c r="E7335" s="39">
        <f>IF($D7335="","",IFERROR(VLOOKUP($D7335,AcctTbl,2,0),""))</f>
        <v>0</v>
      </c>
      <c r="F7335" s="39">
        <f>IF($D7335="","",IFERROR(VLOOKUP($D7335,AcctTbl,3,0),""))</f>
        <v>0</v>
      </c>
      <c r="G7335" s="39">
        <f>IF(Txn!$B3674="","",Txn!$D3674)</f>
        <v>0</v>
      </c>
      <c r="H7335" s="38">
        <f>IF(Txn!$B3674="","",Txn!$E3674)</f>
        <v>0</v>
      </c>
      <c r="I7335" s="40">
        <f>IF(Txn!$B3674="",0,Txn!$O3674)</f>
        <v>0</v>
      </c>
      <c r="J7335" s="40">
        <f>IF(Txn!$B3674="",0,Txn!$P3674)</f>
        <v>0</v>
      </c>
      <c r="K7335" s="41">
        <f>IF($A7335="","",IFERROR(VALUE(MID($A7335,6,2)),""))</f>
        <v>0</v>
      </c>
      <c r="L7335" s="39">
        <f>IF(Txn!$K3674="","",Txn!$K3674)</f>
        <v>0</v>
      </c>
      <c r="N7335" s="42">
        <f>IF($D7335="",0,COUNTIF(BankAccts,$D7335))</f>
        <v>0</v>
      </c>
    </row>
    <row r="7336" spans="1:14">
      <c r="A7336" s="38">
        <f>IF(Txn!$B3674="","",Txn!$B3674)</f>
        <v>0</v>
      </c>
      <c r="B7336" s="38">
        <f>IF(Txn!$B3674="","",Txn!$C3674)</f>
        <v>0</v>
      </c>
      <c r="C7336" s="39">
        <f>IF(Txn!$B3674="","","تراکنش بانکی")</f>
        <v>0</v>
      </c>
      <c r="D7336" s="38">
        <f>IF(Txn!$B3674="","",IF(IF(Txn!$U3674="TRF",Txn!$Y3674,Txn!$Z3674)="","",IF(Txn!$U3674="TRF",Txn!$Y3674,Txn!$Z3674)))</f>
        <v>0</v>
      </c>
      <c r="E7336" s="39">
        <f>IF($D7336="","",IFERROR(VLOOKUP($D7336,AcctTbl,2,0),""))</f>
        <v>0</v>
      </c>
      <c r="F7336" s="39">
        <f>IF($D7336="","",IFERROR(VLOOKUP($D7336,AcctTbl,3,0),""))</f>
        <v>0</v>
      </c>
      <c r="G7336" s="39">
        <f>IF(Txn!$B3674="","",Txn!$D3674)</f>
        <v>0</v>
      </c>
      <c r="H7336" s="38">
        <f>IF(Txn!$B3674="","",Txn!$E3674)</f>
        <v>0</v>
      </c>
      <c r="I7336" s="40">
        <f>IF(Txn!$B3674="",0,Txn!$Q3674)</f>
        <v>0</v>
      </c>
      <c r="J7336" s="40">
        <f>IF(Txn!$B3674="",0,Txn!$R3674)</f>
        <v>0</v>
      </c>
      <c r="K7336" s="41">
        <f>IF($A7336="","",IFERROR(VALUE(MID($A7336,6,2)),""))</f>
        <v>0</v>
      </c>
      <c r="L7336" s="39">
        <f>IF(Txn!$K3674="","","طرف مقابل — "&amp;Txn!$K3674)</f>
        <v>0</v>
      </c>
      <c r="N7336" s="42">
        <f>IF($D7336="",0,COUNTIF(BankAccts,$D7336))</f>
        <v>0</v>
      </c>
    </row>
    <row r="7337" spans="1:14">
      <c r="A7337" s="38">
        <f>IF(Txn!$B3675="","",Txn!$B3675)</f>
        <v>0</v>
      </c>
      <c r="B7337" s="38">
        <f>IF(Txn!$B3675="","",Txn!$C3675)</f>
        <v>0</v>
      </c>
      <c r="C7337" s="39">
        <f>IF(Txn!$B3675="","","تراکنش بانکی")</f>
        <v>0</v>
      </c>
      <c r="D7337" s="38">
        <f>IF(Txn!$B3675="","",IF(Txn!$X3675="","",Txn!$X3675))</f>
        <v>0</v>
      </c>
      <c r="E7337" s="39">
        <f>IF($D7337="","",IFERROR(VLOOKUP($D7337,AcctTbl,2,0),""))</f>
        <v>0</v>
      </c>
      <c r="F7337" s="39">
        <f>IF($D7337="","",IFERROR(VLOOKUP($D7337,AcctTbl,3,0),""))</f>
        <v>0</v>
      </c>
      <c r="G7337" s="39">
        <f>IF(Txn!$B3675="","",Txn!$D3675)</f>
        <v>0</v>
      </c>
      <c r="H7337" s="38">
        <f>IF(Txn!$B3675="","",Txn!$E3675)</f>
        <v>0</v>
      </c>
      <c r="I7337" s="40">
        <f>IF(Txn!$B3675="",0,Txn!$O3675)</f>
        <v>0</v>
      </c>
      <c r="J7337" s="40">
        <f>IF(Txn!$B3675="",0,Txn!$P3675)</f>
        <v>0</v>
      </c>
      <c r="K7337" s="41">
        <f>IF($A7337="","",IFERROR(VALUE(MID($A7337,6,2)),""))</f>
        <v>0</v>
      </c>
      <c r="L7337" s="39">
        <f>IF(Txn!$K3675="","",Txn!$K3675)</f>
        <v>0</v>
      </c>
      <c r="N7337" s="42">
        <f>IF($D7337="",0,COUNTIF(BankAccts,$D7337))</f>
        <v>0</v>
      </c>
    </row>
    <row r="7338" spans="1:14">
      <c r="A7338" s="38">
        <f>IF(Txn!$B3675="","",Txn!$B3675)</f>
        <v>0</v>
      </c>
      <c r="B7338" s="38">
        <f>IF(Txn!$B3675="","",Txn!$C3675)</f>
        <v>0</v>
      </c>
      <c r="C7338" s="39">
        <f>IF(Txn!$B3675="","","تراکنش بانکی")</f>
        <v>0</v>
      </c>
      <c r="D7338" s="38">
        <f>IF(Txn!$B3675="","",IF(IF(Txn!$U3675="TRF",Txn!$Y3675,Txn!$Z3675)="","",IF(Txn!$U3675="TRF",Txn!$Y3675,Txn!$Z3675)))</f>
        <v>0</v>
      </c>
      <c r="E7338" s="39">
        <f>IF($D7338="","",IFERROR(VLOOKUP($D7338,AcctTbl,2,0),""))</f>
        <v>0</v>
      </c>
      <c r="F7338" s="39">
        <f>IF($D7338="","",IFERROR(VLOOKUP($D7338,AcctTbl,3,0),""))</f>
        <v>0</v>
      </c>
      <c r="G7338" s="39">
        <f>IF(Txn!$B3675="","",Txn!$D3675)</f>
        <v>0</v>
      </c>
      <c r="H7338" s="38">
        <f>IF(Txn!$B3675="","",Txn!$E3675)</f>
        <v>0</v>
      </c>
      <c r="I7338" s="40">
        <f>IF(Txn!$B3675="",0,Txn!$Q3675)</f>
        <v>0</v>
      </c>
      <c r="J7338" s="40">
        <f>IF(Txn!$B3675="",0,Txn!$R3675)</f>
        <v>0</v>
      </c>
      <c r="K7338" s="41">
        <f>IF($A7338="","",IFERROR(VALUE(MID($A7338,6,2)),""))</f>
        <v>0</v>
      </c>
      <c r="L7338" s="39">
        <f>IF(Txn!$K3675="","","طرف مقابل — "&amp;Txn!$K3675)</f>
        <v>0</v>
      </c>
      <c r="N7338" s="42">
        <f>IF($D7338="",0,COUNTIF(BankAccts,$D7338))</f>
        <v>0</v>
      </c>
    </row>
    <row r="7339" spans="1:14">
      <c r="A7339" s="38">
        <f>IF(Txn!$B3676="","",Txn!$B3676)</f>
        <v>0</v>
      </c>
      <c r="B7339" s="38">
        <f>IF(Txn!$B3676="","",Txn!$C3676)</f>
        <v>0</v>
      </c>
      <c r="C7339" s="39">
        <f>IF(Txn!$B3676="","","تراکنش بانکی")</f>
        <v>0</v>
      </c>
      <c r="D7339" s="38">
        <f>IF(Txn!$B3676="","",IF(Txn!$X3676="","",Txn!$X3676))</f>
        <v>0</v>
      </c>
      <c r="E7339" s="39">
        <f>IF($D7339="","",IFERROR(VLOOKUP($D7339,AcctTbl,2,0),""))</f>
        <v>0</v>
      </c>
      <c r="F7339" s="39">
        <f>IF($D7339="","",IFERROR(VLOOKUP($D7339,AcctTbl,3,0),""))</f>
        <v>0</v>
      </c>
      <c r="G7339" s="39">
        <f>IF(Txn!$B3676="","",Txn!$D3676)</f>
        <v>0</v>
      </c>
      <c r="H7339" s="38">
        <f>IF(Txn!$B3676="","",Txn!$E3676)</f>
        <v>0</v>
      </c>
      <c r="I7339" s="40">
        <f>IF(Txn!$B3676="",0,Txn!$O3676)</f>
        <v>0</v>
      </c>
      <c r="J7339" s="40">
        <f>IF(Txn!$B3676="",0,Txn!$P3676)</f>
        <v>0</v>
      </c>
      <c r="K7339" s="41">
        <f>IF($A7339="","",IFERROR(VALUE(MID($A7339,6,2)),""))</f>
        <v>0</v>
      </c>
      <c r="L7339" s="39">
        <f>IF(Txn!$K3676="","",Txn!$K3676)</f>
        <v>0</v>
      </c>
      <c r="N7339" s="42">
        <f>IF($D7339="",0,COUNTIF(BankAccts,$D7339))</f>
        <v>0</v>
      </c>
    </row>
    <row r="7340" spans="1:14">
      <c r="A7340" s="38">
        <f>IF(Txn!$B3676="","",Txn!$B3676)</f>
        <v>0</v>
      </c>
      <c r="B7340" s="38">
        <f>IF(Txn!$B3676="","",Txn!$C3676)</f>
        <v>0</v>
      </c>
      <c r="C7340" s="39">
        <f>IF(Txn!$B3676="","","تراکنش بانکی")</f>
        <v>0</v>
      </c>
      <c r="D7340" s="38">
        <f>IF(Txn!$B3676="","",IF(IF(Txn!$U3676="TRF",Txn!$Y3676,Txn!$Z3676)="","",IF(Txn!$U3676="TRF",Txn!$Y3676,Txn!$Z3676)))</f>
        <v>0</v>
      </c>
      <c r="E7340" s="39">
        <f>IF($D7340="","",IFERROR(VLOOKUP($D7340,AcctTbl,2,0),""))</f>
        <v>0</v>
      </c>
      <c r="F7340" s="39">
        <f>IF($D7340="","",IFERROR(VLOOKUP($D7340,AcctTbl,3,0),""))</f>
        <v>0</v>
      </c>
      <c r="G7340" s="39">
        <f>IF(Txn!$B3676="","",Txn!$D3676)</f>
        <v>0</v>
      </c>
      <c r="H7340" s="38">
        <f>IF(Txn!$B3676="","",Txn!$E3676)</f>
        <v>0</v>
      </c>
      <c r="I7340" s="40">
        <f>IF(Txn!$B3676="",0,Txn!$Q3676)</f>
        <v>0</v>
      </c>
      <c r="J7340" s="40">
        <f>IF(Txn!$B3676="",0,Txn!$R3676)</f>
        <v>0</v>
      </c>
      <c r="K7340" s="41">
        <f>IF($A7340="","",IFERROR(VALUE(MID($A7340,6,2)),""))</f>
        <v>0</v>
      </c>
      <c r="L7340" s="39">
        <f>IF(Txn!$K3676="","","طرف مقابل — "&amp;Txn!$K3676)</f>
        <v>0</v>
      </c>
      <c r="N7340" s="42">
        <f>IF($D7340="",0,COUNTIF(BankAccts,$D7340))</f>
        <v>0</v>
      </c>
    </row>
    <row r="7341" spans="1:14">
      <c r="A7341" s="38">
        <f>IF(Txn!$B3677="","",Txn!$B3677)</f>
        <v>0</v>
      </c>
      <c r="B7341" s="38">
        <f>IF(Txn!$B3677="","",Txn!$C3677)</f>
        <v>0</v>
      </c>
      <c r="C7341" s="39">
        <f>IF(Txn!$B3677="","","تراکنش بانکی")</f>
        <v>0</v>
      </c>
      <c r="D7341" s="38">
        <f>IF(Txn!$B3677="","",IF(Txn!$X3677="","",Txn!$X3677))</f>
        <v>0</v>
      </c>
      <c r="E7341" s="39">
        <f>IF($D7341="","",IFERROR(VLOOKUP($D7341,AcctTbl,2,0),""))</f>
        <v>0</v>
      </c>
      <c r="F7341" s="39">
        <f>IF($D7341="","",IFERROR(VLOOKUP($D7341,AcctTbl,3,0),""))</f>
        <v>0</v>
      </c>
      <c r="G7341" s="39">
        <f>IF(Txn!$B3677="","",Txn!$D3677)</f>
        <v>0</v>
      </c>
      <c r="H7341" s="38">
        <f>IF(Txn!$B3677="","",Txn!$E3677)</f>
        <v>0</v>
      </c>
      <c r="I7341" s="40">
        <f>IF(Txn!$B3677="",0,Txn!$O3677)</f>
        <v>0</v>
      </c>
      <c r="J7341" s="40">
        <f>IF(Txn!$B3677="",0,Txn!$P3677)</f>
        <v>0</v>
      </c>
      <c r="K7341" s="41">
        <f>IF($A7341="","",IFERROR(VALUE(MID($A7341,6,2)),""))</f>
        <v>0</v>
      </c>
      <c r="L7341" s="39">
        <f>IF(Txn!$K3677="","",Txn!$K3677)</f>
        <v>0</v>
      </c>
      <c r="N7341" s="42">
        <f>IF($D7341="",0,COUNTIF(BankAccts,$D7341))</f>
        <v>0</v>
      </c>
    </row>
    <row r="7342" spans="1:14">
      <c r="A7342" s="38">
        <f>IF(Txn!$B3677="","",Txn!$B3677)</f>
        <v>0</v>
      </c>
      <c r="B7342" s="38">
        <f>IF(Txn!$B3677="","",Txn!$C3677)</f>
        <v>0</v>
      </c>
      <c r="C7342" s="39">
        <f>IF(Txn!$B3677="","","تراکنش بانکی")</f>
        <v>0</v>
      </c>
      <c r="D7342" s="38">
        <f>IF(Txn!$B3677="","",IF(IF(Txn!$U3677="TRF",Txn!$Y3677,Txn!$Z3677)="","",IF(Txn!$U3677="TRF",Txn!$Y3677,Txn!$Z3677)))</f>
        <v>0</v>
      </c>
      <c r="E7342" s="39">
        <f>IF($D7342="","",IFERROR(VLOOKUP($D7342,AcctTbl,2,0),""))</f>
        <v>0</v>
      </c>
      <c r="F7342" s="39">
        <f>IF($D7342="","",IFERROR(VLOOKUP($D7342,AcctTbl,3,0),""))</f>
        <v>0</v>
      </c>
      <c r="G7342" s="39">
        <f>IF(Txn!$B3677="","",Txn!$D3677)</f>
        <v>0</v>
      </c>
      <c r="H7342" s="38">
        <f>IF(Txn!$B3677="","",Txn!$E3677)</f>
        <v>0</v>
      </c>
      <c r="I7342" s="40">
        <f>IF(Txn!$B3677="",0,Txn!$Q3677)</f>
        <v>0</v>
      </c>
      <c r="J7342" s="40">
        <f>IF(Txn!$B3677="",0,Txn!$R3677)</f>
        <v>0</v>
      </c>
      <c r="K7342" s="41">
        <f>IF($A7342="","",IFERROR(VALUE(MID($A7342,6,2)),""))</f>
        <v>0</v>
      </c>
      <c r="L7342" s="39">
        <f>IF(Txn!$K3677="","","طرف مقابل — "&amp;Txn!$K3677)</f>
        <v>0</v>
      </c>
      <c r="N7342" s="42">
        <f>IF($D7342="",0,COUNTIF(BankAccts,$D7342))</f>
        <v>0</v>
      </c>
    </row>
    <row r="7343" spans="1:14">
      <c r="A7343" s="38">
        <f>IF(Txn!$B3678="","",Txn!$B3678)</f>
        <v>0</v>
      </c>
      <c r="B7343" s="38">
        <f>IF(Txn!$B3678="","",Txn!$C3678)</f>
        <v>0</v>
      </c>
      <c r="C7343" s="39">
        <f>IF(Txn!$B3678="","","تراکنش بانکی")</f>
        <v>0</v>
      </c>
      <c r="D7343" s="38">
        <f>IF(Txn!$B3678="","",IF(Txn!$X3678="","",Txn!$X3678))</f>
        <v>0</v>
      </c>
      <c r="E7343" s="39">
        <f>IF($D7343="","",IFERROR(VLOOKUP($D7343,AcctTbl,2,0),""))</f>
        <v>0</v>
      </c>
      <c r="F7343" s="39">
        <f>IF($D7343="","",IFERROR(VLOOKUP($D7343,AcctTbl,3,0),""))</f>
        <v>0</v>
      </c>
      <c r="G7343" s="39">
        <f>IF(Txn!$B3678="","",Txn!$D3678)</f>
        <v>0</v>
      </c>
      <c r="H7343" s="38">
        <f>IF(Txn!$B3678="","",Txn!$E3678)</f>
        <v>0</v>
      </c>
      <c r="I7343" s="40">
        <f>IF(Txn!$B3678="",0,Txn!$O3678)</f>
        <v>0</v>
      </c>
      <c r="J7343" s="40">
        <f>IF(Txn!$B3678="",0,Txn!$P3678)</f>
        <v>0</v>
      </c>
      <c r="K7343" s="41">
        <f>IF($A7343="","",IFERROR(VALUE(MID($A7343,6,2)),""))</f>
        <v>0</v>
      </c>
      <c r="L7343" s="39">
        <f>IF(Txn!$K3678="","",Txn!$K3678)</f>
        <v>0</v>
      </c>
      <c r="N7343" s="42">
        <f>IF($D7343="",0,COUNTIF(BankAccts,$D7343))</f>
        <v>0</v>
      </c>
    </row>
    <row r="7344" spans="1:14">
      <c r="A7344" s="38">
        <f>IF(Txn!$B3678="","",Txn!$B3678)</f>
        <v>0</v>
      </c>
      <c r="B7344" s="38">
        <f>IF(Txn!$B3678="","",Txn!$C3678)</f>
        <v>0</v>
      </c>
      <c r="C7344" s="39">
        <f>IF(Txn!$B3678="","","تراکنش بانکی")</f>
        <v>0</v>
      </c>
      <c r="D7344" s="38">
        <f>IF(Txn!$B3678="","",IF(IF(Txn!$U3678="TRF",Txn!$Y3678,Txn!$Z3678)="","",IF(Txn!$U3678="TRF",Txn!$Y3678,Txn!$Z3678)))</f>
        <v>0</v>
      </c>
      <c r="E7344" s="39">
        <f>IF($D7344="","",IFERROR(VLOOKUP($D7344,AcctTbl,2,0),""))</f>
        <v>0</v>
      </c>
      <c r="F7344" s="39">
        <f>IF($D7344="","",IFERROR(VLOOKUP($D7344,AcctTbl,3,0),""))</f>
        <v>0</v>
      </c>
      <c r="G7344" s="39">
        <f>IF(Txn!$B3678="","",Txn!$D3678)</f>
        <v>0</v>
      </c>
      <c r="H7344" s="38">
        <f>IF(Txn!$B3678="","",Txn!$E3678)</f>
        <v>0</v>
      </c>
      <c r="I7344" s="40">
        <f>IF(Txn!$B3678="",0,Txn!$Q3678)</f>
        <v>0</v>
      </c>
      <c r="J7344" s="40">
        <f>IF(Txn!$B3678="",0,Txn!$R3678)</f>
        <v>0</v>
      </c>
      <c r="K7344" s="41">
        <f>IF($A7344="","",IFERROR(VALUE(MID($A7344,6,2)),""))</f>
        <v>0</v>
      </c>
      <c r="L7344" s="39">
        <f>IF(Txn!$K3678="","","طرف مقابل — "&amp;Txn!$K3678)</f>
        <v>0</v>
      </c>
      <c r="N7344" s="42">
        <f>IF($D7344="",0,COUNTIF(BankAccts,$D7344))</f>
        <v>0</v>
      </c>
    </row>
    <row r="7345" spans="1:14">
      <c r="A7345" s="38">
        <f>IF(Txn!$B3679="","",Txn!$B3679)</f>
        <v>0</v>
      </c>
      <c r="B7345" s="38">
        <f>IF(Txn!$B3679="","",Txn!$C3679)</f>
        <v>0</v>
      </c>
      <c r="C7345" s="39">
        <f>IF(Txn!$B3679="","","تراکنش بانکی")</f>
        <v>0</v>
      </c>
      <c r="D7345" s="38">
        <f>IF(Txn!$B3679="","",IF(Txn!$X3679="","",Txn!$X3679))</f>
        <v>0</v>
      </c>
      <c r="E7345" s="39">
        <f>IF($D7345="","",IFERROR(VLOOKUP($D7345,AcctTbl,2,0),""))</f>
        <v>0</v>
      </c>
      <c r="F7345" s="39">
        <f>IF($D7345="","",IFERROR(VLOOKUP($D7345,AcctTbl,3,0),""))</f>
        <v>0</v>
      </c>
      <c r="G7345" s="39">
        <f>IF(Txn!$B3679="","",Txn!$D3679)</f>
        <v>0</v>
      </c>
      <c r="H7345" s="38">
        <f>IF(Txn!$B3679="","",Txn!$E3679)</f>
        <v>0</v>
      </c>
      <c r="I7345" s="40">
        <f>IF(Txn!$B3679="",0,Txn!$O3679)</f>
        <v>0</v>
      </c>
      <c r="J7345" s="40">
        <f>IF(Txn!$B3679="",0,Txn!$P3679)</f>
        <v>0</v>
      </c>
      <c r="K7345" s="41">
        <f>IF($A7345="","",IFERROR(VALUE(MID($A7345,6,2)),""))</f>
        <v>0</v>
      </c>
      <c r="L7345" s="39">
        <f>IF(Txn!$K3679="","",Txn!$K3679)</f>
        <v>0</v>
      </c>
      <c r="N7345" s="42">
        <f>IF($D7345="",0,COUNTIF(BankAccts,$D7345))</f>
        <v>0</v>
      </c>
    </row>
    <row r="7346" spans="1:14">
      <c r="A7346" s="38">
        <f>IF(Txn!$B3679="","",Txn!$B3679)</f>
        <v>0</v>
      </c>
      <c r="B7346" s="38">
        <f>IF(Txn!$B3679="","",Txn!$C3679)</f>
        <v>0</v>
      </c>
      <c r="C7346" s="39">
        <f>IF(Txn!$B3679="","","تراکنش بانکی")</f>
        <v>0</v>
      </c>
      <c r="D7346" s="38">
        <f>IF(Txn!$B3679="","",IF(IF(Txn!$U3679="TRF",Txn!$Y3679,Txn!$Z3679)="","",IF(Txn!$U3679="TRF",Txn!$Y3679,Txn!$Z3679)))</f>
        <v>0</v>
      </c>
      <c r="E7346" s="39">
        <f>IF($D7346="","",IFERROR(VLOOKUP($D7346,AcctTbl,2,0),""))</f>
        <v>0</v>
      </c>
      <c r="F7346" s="39">
        <f>IF($D7346="","",IFERROR(VLOOKUP($D7346,AcctTbl,3,0),""))</f>
        <v>0</v>
      </c>
      <c r="G7346" s="39">
        <f>IF(Txn!$B3679="","",Txn!$D3679)</f>
        <v>0</v>
      </c>
      <c r="H7346" s="38">
        <f>IF(Txn!$B3679="","",Txn!$E3679)</f>
        <v>0</v>
      </c>
      <c r="I7346" s="40">
        <f>IF(Txn!$B3679="",0,Txn!$Q3679)</f>
        <v>0</v>
      </c>
      <c r="J7346" s="40">
        <f>IF(Txn!$B3679="",0,Txn!$R3679)</f>
        <v>0</v>
      </c>
      <c r="K7346" s="41">
        <f>IF($A7346="","",IFERROR(VALUE(MID($A7346,6,2)),""))</f>
        <v>0</v>
      </c>
      <c r="L7346" s="39">
        <f>IF(Txn!$K3679="","","طرف مقابل — "&amp;Txn!$K3679)</f>
        <v>0</v>
      </c>
      <c r="N7346" s="42">
        <f>IF($D7346="",0,COUNTIF(BankAccts,$D7346))</f>
        <v>0</v>
      </c>
    </row>
    <row r="7347" spans="1:14">
      <c r="A7347" s="38">
        <f>IF(Txn!$B3680="","",Txn!$B3680)</f>
        <v>0</v>
      </c>
      <c r="B7347" s="38">
        <f>IF(Txn!$B3680="","",Txn!$C3680)</f>
        <v>0</v>
      </c>
      <c r="C7347" s="39">
        <f>IF(Txn!$B3680="","","تراکنش بانکی")</f>
        <v>0</v>
      </c>
      <c r="D7347" s="38">
        <f>IF(Txn!$B3680="","",IF(Txn!$X3680="","",Txn!$X3680))</f>
        <v>0</v>
      </c>
      <c r="E7347" s="39">
        <f>IF($D7347="","",IFERROR(VLOOKUP($D7347,AcctTbl,2,0),""))</f>
        <v>0</v>
      </c>
      <c r="F7347" s="39">
        <f>IF($D7347="","",IFERROR(VLOOKUP($D7347,AcctTbl,3,0),""))</f>
        <v>0</v>
      </c>
      <c r="G7347" s="39">
        <f>IF(Txn!$B3680="","",Txn!$D3680)</f>
        <v>0</v>
      </c>
      <c r="H7347" s="38">
        <f>IF(Txn!$B3680="","",Txn!$E3680)</f>
        <v>0</v>
      </c>
      <c r="I7347" s="40">
        <f>IF(Txn!$B3680="",0,Txn!$O3680)</f>
        <v>0</v>
      </c>
      <c r="J7347" s="40">
        <f>IF(Txn!$B3680="",0,Txn!$P3680)</f>
        <v>0</v>
      </c>
      <c r="K7347" s="41">
        <f>IF($A7347="","",IFERROR(VALUE(MID($A7347,6,2)),""))</f>
        <v>0</v>
      </c>
      <c r="L7347" s="39">
        <f>IF(Txn!$K3680="","",Txn!$K3680)</f>
        <v>0</v>
      </c>
      <c r="N7347" s="42">
        <f>IF($D7347="",0,COUNTIF(BankAccts,$D7347))</f>
        <v>0</v>
      </c>
    </row>
    <row r="7348" spans="1:14">
      <c r="A7348" s="38">
        <f>IF(Txn!$B3680="","",Txn!$B3680)</f>
        <v>0</v>
      </c>
      <c r="B7348" s="38">
        <f>IF(Txn!$B3680="","",Txn!$C3680)</f>
        <v>0</v>
      </c>
      <c r="C7348" s="39">
        <f>IF(Txn!$B3680="","","تراکنش بانکی")</f>
        <v>0</v>
      </c>
      <c r="D7348" s="38">
        <f>IF(Txn!$B3680="","",IF(IF(Txn!$U3680="TRF",Txn!$Y3680,Txn!$Z3680)="","",IF(Txn!$U3680="TRF",Txn!$Y3680,Txn!$Z3680)))</f>
        <v>0</v>
      </c>
      <c r="E7348" s="39">
        <f>IF($D7348="","",IFERROR(VLOOKUP($D7348,AcctTbl,2,0),""))</f>
        <v>0</v>
      </c>
      <c r="F7348" s="39">
        <f>IF($D7348="","",IFERROR(VLOOKUP($D7348,AcctTbl,3,0),""))</f>
        <v>0</v>
      </c>
      <c r="G7348" s="39">
        <f>IF(Txn!$B3680="","",Txn!$D3680)</f>
        <v>0</v>
      </c>
      <c r="H7348" s="38">
        <f>IF(Txn!$B3680="","",Txn!$E3680)</f>
        <v>0</v>
      </c>
      <c r="I7348" s="40">
        <f>IF(Txn!$B3680="",0,Txn!$Q3680)</f>
        <v>0</v>
      </c>
      <c r="J7348" s="40">
        <f>IF(Txn!$B3680="",0,Txn!$R3680)</f>
        <v>0</v>
      </c>
      <c r="K7348" s="41">
        <f>IF($A7348="","",IFERROR(VALUE(MID($A7348,6,2)),""))</f>
        <v>0</v>
      </c>
      <c r="L7348" s="39">
        <f>IF(Txn!$K3680="","","طرف مقابل — "&amp;Txn!$K3680)</f>
        <v>0</v>
      </c>
      <c r="N7348" s="42">
        <f>IF($D7348="",0,COUNTIF(BankAccts,$D7348))</f>
        <v>0</v>
      </c>
    </row>
    <row r="7349" spans="1:14">
      <c r="A7349" s="38">
        <f>IF(Txn!$B3681="","",Txn!$B3681)</f>
        <v>0</v>
      </c>
      <c r="B7349" s="38">
        <f>IF(Txn!$B3681="","",Txn!$C3681)</f>
        <v>0</v>
      </c>
      <c r="C7349" s="39">
        <f>IF(Txn!$B3681="","","تراکنش بانکی")</f>
        <v>0</v>
      </c>
      <c r="D7349" s="38">
        <f>IF(Txn!$B3681="","",IF(Txn!$X3681="","",Txn!$X3681))</f>
        <v>0</v>
      </c>
      <c r="E7349" s="39">
        <f>IF($D7349="","",IFERROR(VLOOKUP($D7349,AcctTbl,2,0),""))</f>
        <v>0</v>
      </c>
      <c r="F7349" s="39">
        <f>IF($D7349="","",IFERROR(VLOOKUP($D7349,AcctTbl,3,0),""))</f>
        <v>0</v>
      </c>
      <c r="G7349" s="39">
        <f>IF(Txn!$B3681="","",Txn!$D3681)</f>
        <v>0</v>
      </c>
      <c r="H7349" s="38">
        <f>IF(Txn!$B3681="","",Txn!$E3681)</f>
        <v>0</v>
      </c>
      <c r="I7349" s="40">
        <f>IF(Txn!$B3681="",0,Txn!$O3681)</f>
        <v>0</v>
      </c>
      <c r="J7349" s="40">
        <f>IF(Txn!$B3681="",0,Txn!$P3681)</f>
        <v>0</v>
      </c>
      <c r="K7349" s="41">
        <f>IF($A7349="","",IFERROR(VALUE(MID($A7349,6,2)),""))</f>
        <v>0</v>
      </c>
      <c r="L7349" s="39">
        <f>IF(Txn!$K3681="","",Txn!$K3681)</f>
        <v>0</v>
      </c>
      <c r="N7349" s="42">
        <f>IF($D7349="",0,COUNTIF(BankAccts,$D7349))</f>
        <v>0</v>
      </c>
    </row>
    <row r="7350" spans="1:14">
      <c r="A7350" s="38">
        <f>IF(Txn!$B3681="","",Txn!$B3681)</f>
        <v>0</v>
      </c>
      <c r="B7350" s="38">
        <f>IF(Txn!$B3681="","",Txn!$C3681)</f>
        <v>0</v>
      </c>
      <c r="C7350" s="39">
        <f>IF(Txn!$B3681="","","تراکنش بانکی")</f>
        <v>0</v>
      </c>
      <c r="D7350" s="38">
        <f>IF(Txn!$B3681="","",IF(IF(Txn!$U3681="TRF",Txn!$Y3681,Txn!$Z3681)="","",IF(Txn!$U3681="TRF",Txn!$Y3681,Txn!$Z3681)))</f>
        <v>0</v>
      </c>
      <c r="E7350" s="39">
        <f>IF($D7350="","",IFERROR(VLOOKUP($D7350,AcctTbl,2,0),""))</f>
        <v>0</v>
      </c>
      <c r="F7350" s="39">
        <f>IF($D7350="","",IFERROR(VLOOKUP($D7350,AcctTbl,3,0),""))</f>
        <v>0</v>
      </c>
      <c r="G7350" s="39">
        <f>IF(Txn!$B3681="","",Txn!$D3681)</f>
        <v>0</v>
      </c>
      <c r="H7350" s="38">
        <f>IF(Txn!$B3681="","",Txn!$E3681)</f>
        <v>0</v>
      </c>
      <c r="I7350" s="40">
        <f>IF(Txn!$B3681="",0,Txn!$Q3681)</f>
        <v>0</v>
      </c>
      <c r="J7350" s="40">
        <f>IF(Txn!$B3681="",0,Txn!$R3681)</f>
        <v>0</v>
      </c>
      <c r="K7350" s="41">
        <f>IF($A7350="","",IFERROR(VALUE(MID($A7350,6,2)),""))</f>
        <v>0</v>
      </c>
      <c r="L7350" s="39">
        <f>IF(Txn!$K3681="","","طرف مقابل — "&amp;Txn!$K3681)</f>
        <v>0</v>
      </c>
      <c r="N7350" s="42">
        <f>IF($D7350="",0,COUNTIF(BankAccts,$D7350))</f>
        <v>0</v>
      </c>
    </row>
    <row r="7351" spans="1:14">
      <c r="A7351" s="38">
        <f>IF(Txn!$B3682="","",Txn!$B3682)</f>
        <v>0</v>
      </c>
      <c r="B7351" s="38">
        <f>IF(Txn!$B3682="","",Txn!$C3682)</f>
        <v>0</v>
      </c>
      <c r="C7351" s="39">
        <f>IF(Txn!$B3682="","","تراکنش بانکی")</f>
        <v>0</v>
      </c>
      <c r="D7351" s="38">
        <f>IF(Txn!$B3682="","",IF(Txn!$X3682="","",Txn!$X3682))</f>
        <v>0</v>
      </c>
      <c r="E7351" s="39">
        <f>IF($D7351="","",IFERROR(VLOOKUP($D7351,AcctTbl,2,0),""))</f>
        <v>0</v>
      </c>
      <c r="F7351" s="39">
        <f>IF($D7351="","",IFERROR(VLOOKUP($D7351,AcctTbl,3,0),""))</f>
        <v>0</v>
      </c>
      <c r="G7351" s="39">
        <f>IF(Txn!$B3682="","",Txn!$D3682)</f>
        <v>0</v>
      </c>
      <c r="H7351" s="38">
        <f>IF(Txn!$B3682="","",Txn!$E3682)</f>
        <v>0</v>
      </c>
      <c r="I7351" s="40">
        <f>IF(Txn!$B3682="",0,Txn!$O3682)</f>
        <v>0</v>
      </c>
      <c r="J7351" s="40">
        <f>IF(Txn!$B3682="",0,Txn!$P3682)</f>
        <v>0</v>
      </c>
      <c r="K7351" s="41">
        <f>IF($A7351="","",IFERROR(VALUE(MID($A7351,6,2)),""))</f>
        <v>0</v>
      </c>
      <c r="L7351" s="39">
        <f>IF(Txn!$K3682="","",Txn!$K3682)</f>
        <v>0</v>
      </c>
      <c r="N7351" s="42">
        <f>IF($D7351="",0,COUNTIF(BankAccts,$D7351))</f>
        <v>0</v>
      </c>
    </row>
    <row r="7352" spans="1:14">
      <c r="A7352" s="38">
        <f>IF(Txn!$B3682="","",Txn!$B3682)</f>
        <v>0</v>
      </c>
      <c r="B7352" s="38">
        <f>IF(Txn!$B3682="","",Txn!$C3682)</f>
        <v>0</v>
      </c>
      <c r="C7352" s="39">
        <f>IF(Txn!$B3682="","","تراکنش بانکی")</f>
        <v>0</v>
      </c>
      <c r="D7352" s="38">
        <f>IF(Txn!$B3682="","",IF(IF(Txn!$U3682="TRF",Txn!$Y3682,Txn!$Z3682)="","",IF(Txn!$U3682="TRF",Txn!$Y3682,Txn!$Z3682)))</f>
        <v>0</v>
      </c>
      <c r="E7352" s="39">
        <f>IF($D7352="","",IFERROR(VLOOKUP($D7352,AcctTbl,2,0),""))</f>
        <v>0</v>
      </c>
      <c r="F7352" s="39">
        <f>IF($D7352="","",IFERROR(VLOOKUP($D7352,AcctTbl,3,0),""))</f>
        <v>0</v>
      </c>
      <c r="G7352" s="39">
        <f>IF(Txn!$B3682="","",Txn!$D3682)</f>
        <v>0</v>
      </c>
      <c r="H7352" s="38">
        <f>IF(Txn!$B3682="","",Txn!$E3682)</f>
        <v>0</v>
      </c>
      <c r="I7352" s="40">
        <f>IF(Txn!$B3682="",0,Txn!$Q3682)</f>
        <v>0</v>
      </c>
      <c r="J7352" s="40">
        <f>IF(Txn!$B3682="",0,Txn!$R3682)</f>
        <v>0</v>
      </c>
      <c r="K7352" s="41">
        <f>IF($A7352="","",IFERROR(VALUE(MID($A7352,6,2)),""))</f>
        <v>0</v>
      </c>
      <c r="L7352" s="39">
        <f>IF(Txn!$K3682="","","طرف مقابل — "&amp;Txn!$K3682)</f>
        <v>0</v>
      </c>
      <c r="N7352" s="42">
        <f>IF($D7352="",0,COUNTIF(BankAccts,$D7352))</f>
        <v>0</v>
      </c>
    </row>
    <row r="7353" spans="1:14">
      <c r="A7353" s="38">
        <f>IF(Txn!$B3683="","",Txn!$B3683)</f>
        <v>0</v>
      </c>
      <c r="B7353" s="38">
        <f>IF(Txn!$B3683="","",Txn!$C3683)</f>
        <v>0</v>
      </c>
      <c r="C7353" s="39">
        <f>IF(Txn!$B3683="","","تراکنش بانکی")</f>
        <v>0</v>
      </c>
      <c r="D7353" s="38">
        <f>IF(Txn!$B3683="","",IF(Txn!$X3683="","",Txn!$X3683))</f>
        <v>0</v>
      </c>
      <c r="E7353" s="39">
        <f>IF($D7353="","",IFERROR(VLOOKUP($D7353,AcctTbl,2,0),""))</f>
        <v>0</v>
      </c>
      <c r="F7353" s="39">
        <f>IF($D7353="","",IFERROR(VLOOKUP($D7353,AcctTbl,3,0),""))</f>
        <v>0</v>
      </c>
      <c r="G7353" s="39">
        <f>IF(Txn!$B3683="","",Txn!$D3683)</f>
        <v>0</v>
      </c>
      <c r="H7353" s="38">
        <f>IF(Txn!$B3683="","",Txn!$E3683)</f>
        <v>0</v>
      </c>
      <c r="I7353" s="40">
        <f>IF(Txn!$B3683="",0,Txn!$O3683)</f>
        <v>0</v>
      </c>
      <c r="J7353" s="40">
        <f>IF(Txn!$B3683="",0,Txn!$P3683)</f>
        <v>0</v>
      </c>
      <c r="K7353" s="41">
        <f>IF($A7353="","",IFERROR(VALUE(MID($A7353,6,2)),""))</f>
        <v>0</v>
      </c>
      <c r="L7353" s="39">
        <f>IF(Txn!$K3683="","",Txn!$K3683)</f>
        <v>0</v>
      </c>
      <c r="N7353" s="42">
        <f>IF($D7353="",0,COUNTIF(BankAccts,$D7353))</f>
        <v>0</v>
      </c>
    </row>
    <row r="7354" spans="1:14">
      <c r="A7354" s="38">
        <f>IF(Txn!$B3683="","",Txn!$B3683)</f>
        <v>0</v>
      </c>
      <c r="B7354" s="38">
        <f>IF(Txn!$B3683="","",Txn!$C3683)</f>
        <v>0</v>
      </c>
      <c r="C7354" s="39">
        <f>IF(Txn!$B3683="","","تراکنش بانکی")</f>
        <v>0</v>
      </c>
      <c r="D7354" s="38">
        <f>IF(Txn!$B3683="","",IF(IF(Txn!$U3683="TRF",Txn!$Y3683,Txn!$Z3683)="","",IF(Txn!$U3683="TRF",Txn!$Y3683,Txn!$Z3683)))</f>
        <v>0</v>
      </c>
      <c r="E7354" s="39">
        <f>IF($D7354="","",IFERROR(VLOOKUP($D7354,AcctTbl,2,0),""))</f>
        <v>0</v>
      </c>
      <c r="F7354" s="39">
        <f>IF($D7354="","",IFERROR(VLOOKUP($D7354,AcctTbl,3,0),""))</f>
        <v>0</v>
      </c>
      <c r="G7354" s="39">
        <f>IF(Txn!$B3683="","",Txn!$D3683)</f>
        <v>0</v>
      </c>
      <c r="H7354" s="38">
        <f>IF(Txn!$B3683="","",Txn!$E3683)</f>
        <v>0</v>
      </c>
      <c r="I7354" s="40">
        <f>IF(Txn!$B3683="",0,Txn!$Q3683)</f>
        <v>0</v>
      </c>
      <c r="J7354" s="40">
        <f>IF(Txn!$B3683="",0,Txn!$R3683)</f>
        <v>0</v>
      </c>
      <c r="K7354" s="41">
        <f>IF($A7354="","",IFERROR(VALUE(MID($A7354,6,2)),""))</f>
        <v>0</v>
      </c>
      <c r="L7354" s="39">
        <f>IF(Txn!$K3683="","","طرف مقابل — "&amp;Txn!$K3683)</f>
        <v>0</v>
      </c>
      <c r="N7354" s="42">
        <f>IF($D7354="",0,COUNTIF(BankAccts,$D7354))</f>
        <v>0</v>
      </c>
    </row>
    <row r="7355" spans="1:14">
      <c r="A7355" s="38">
        <f>IF(Txn!$B3684="","",Txn!$B3684)</f>
        <v>0</v>
      </c>
      <c r="B7355" s="38">
        <f>IF(Txn!$B3684="","",Txn!$C3684)</f>
        <v>0</v>
      </c>
      <c r="C7355" s="39">
        <f>IF(Txn!$B3684="","","تراکنش بانکی")</f>
        <v>0</v>
      </c>
      <c r="D7355" s="38">
        <f>IF(Txn!$B3684="","",IF(Txn!$X3684="","",Txn!$X3684))</f>
        <v>0</v>
      </c>
      <c r="E7355" s="39">
        <f>IF($D7355="","",IFERROR(VLOOKUP($D7355,AcctTbl,2,0),""))</f>
        <v>0</v>
      </c>
      <c r="F7355" s="39">
        <f>IF($D7355="","",IFERROR(VLOOKUP($D7355,AcctTbl,3,0),""))</f>
        <v>0</v>
      </c>
      <c r="G7355" s="39">
        <f>IF(Txn!$B3684="","",Txn!$D3684)</f>
        <v>0</v>
      </c>
      <c r="H7355" s="38">
        <f>IF(Txn!$B3684="","",Txn!$E3684)</f>
        <v>0</v>
      </c>
      <c r="I7355" s="40">
        <f>IF(Txn!$B3684="",0,Txn!$O3684)</f>
        <v>0</v>
      </c>
      <c r="J7355" s="40">
        <f>IF(Txn!$B3684="",0,Txn!$P3684)</f>
        <v>0</v>
      </c>
      <c r="K7355" s="41">
        <f>IF($A7355="","",IFERROR(VALUE(MID($A7355,6,2)),""))</f>
        <v>0</v>
      </c>
      <c r="L7355" s="39">
        <f>IF(Txn!$K3684="","",Txn!$K3684)</f>
        <v>0</v>
      </c>
      <c r="N7355" s="42">
        <f>IF($D7355="",0,COUNTIF(BankAccts,$D7355))</f>
        <v>0</v>
      </c>
    </row>
    <row r="7356" spans="1:14">
      <c r="A7356" s="38">
        <f>IF(Txn!$B3684="","",Txn!$B3684)</f>
        <v>0</v>
      </c>
      <c r="B7356" s="38">
        <f>IF(Txn!$B3684="","",Txn!$C3684)</f>
        <v>0</v>
      </c>
      <c r="C7356" s="39">
        <f>IF(Txn!$B3684="","","تراکنش بانکی")</f>
        <v>0</v>
      </c>
      <c r="D7356" s="38">
        <f>IF(Txn!$B3684="","",IF(IF(Txn!$U3684="TRF",Txn!$Y3684,Txn!$Z3684)="","",IF(Txn!$U3684="TRF",Txn!$Y3684,Txn!$Z3684)))</f>
        <v>0</v>
      </c>
      <c r="E7356" s="39">
        <f>IF($D7356="","",IFERROR(VLOOKUP($D7356,AcctTbl,2,0),""))</f>
        <v>0</v>
      </c>
      <c r="F7356" s="39">
        <f>IF($D7356="","",IFERROR(VLOOKUP($D7356,AcctTbl,3,0),""))</f>
        <v>0</v>
      </c>
      <c r="G7356" s="39">
        <f>IF(Txn!$B3684="","",Txn!$D3684)</f>
        <v>0</v>
      </c>
      <c r="H7356" s="38">
        <f>IF(Txn!$B3684="","",Txn!$E3684)</f>
        <v>0</v>
      </c>
      <c r="I7356" s="40">
        <f>IF(Txn!$B3684="",0,Txn!$Q3684)</f>
        <v>0</v>
      </c>
      <c r="J7356" s="40">
        <f>IF(Txn!$B3684="",0,Txn!$R3684)</f>
        <v>0</v>
      </c>
      <c r="K7356" s="41">
        <f>IF($A7356="","",IFERROR(VALUE(MID($A7356,6,2)),""))</f>
        <v>0</v>
      </c>
      <c r="L7356" s="39">
        <f>IF(Txn!$K3684="","","طرف مقابل — "&amp;Txn!$K3684)</f>
        <v>0</v>
      </c>
      <c r="N7356" s="42">
        <f>IF($D7356="",0,COUNTIF(BankAccts,$D7356))</f>
        <v>0</v>
      </c>
    </row>
    <row r="7357" spans="1:14">
      <c r="A7357" s="38">
        <f>IF(Txn!$B3685="","",Txn!$B3685)</f>
        <v>0</v>
      </c>
      <c r="B7357" s="38">
        <f>IF(Txn!$B3685="","",Txn!$C3685)</f>
        <v>0</v>
      </c>
      <c r="C7357" s="39">
        <f>IF(Txn!$B3685="","","تراکنش بانکی")</f>
        <v>0</v>
      </c>
      <c r="D7357" s="38">
        <f>IF(Txn!$B3685="","",IF(Txn!$X3685="","",Txn!$X3685))</f>
        <v>0</v>
      </c>
      <c r="E7357" s="39">
        <f>IF($D7357="","",IFERROR(VLOOKUP($D7357,AcctTbl,2,0),""))</f>
        <v>0</v>
      </c>
      <c r="F7357" s="39">
        <f>IF($D7357="","",IFERROR(VLOOKUP($D7357,AcctTbl,3,0),""))</f>
        <v>0</v>
      </c>
      <c r="G7357" s="39">
        <f>IF(Txn!$B3685="","",Txn!$D3685)</f>
        <v>0</v>
      </c>
      <c r="H7357" s="38">
        <f>IF(Txn!$B3685="","",Txn!$E3685)</f>
        <v>0</v>
      </c>
      <c r="I7357" s="40">
        <f>IF(Txn!$B3685="",0,Txn!$O3685)</f>
        <v>0</v>
      </c>
      <c r="J7357" s="40">
        <f>IF(Txn!$B3685="",0,Txn!$P3685)</f>
        <v>0</v>
      </c>
      <c r="K7357" s="41">
        <f>IF($A7357="","",IFERROR(VALUE(MID($A7357,6,2)),""))</f>
        <v>0</v>
      </c>
      <c r="L7357" s="39">
        <f>IF(Txn!$K3685="","",Txn!$K3685)</f>
        <v>0</v>
      </c>
      <c r="N7357" s="42">
        <f>IF($D7357="",0,COUNTIF(BankAccts,$D7357))</f>
        <v>0</v>
      </c>
    </row>
    <row r="7358" spans="1:14">
      <c r="A7358" s="38">
        <f>IF(Txn!$B3685="","",Txn!$B3685)</f>
        <v>0</v>
      </c>
      <c r="B7358" s="38">
        <f>IF(Txn!$B3685="","",Txn!$C3685)</f>
        <v>0</v>
      </c>
      <c r="C7358" s="39">
        <f>IF(Txn!$B3685="","","تراکنش بانکی")</f>
        <v>0</v>
      </c>
      <c r="D7358" s="38">
        <f>IF(Txn!$B3685="","",IF(IF(Txn!$U3685="TRF",Txn!$Y3685,Txn!$Z3685)="","",IF(Txn!$U3685="TRF",Txn!$Y3685,Txn!$Z3685)))</f>
        <v>0</v>
      </c>
      <c r="E7358" s="39">
        <f>IF($D7358="","",IFERROR(VLOOKUP($D7358,AcctTbl,2,0),""))</f>
        <v>0</v>
      </c>
      <c r="F7358" s="39">
        <f>IF($D7358="","",IFERROR(VLOOKUP($D7358,AcctTbl,3,0),""))</f>
        <v>0</v>
      </c>
      <c r="G7358" s="39">
        <f>IF(Txn!$B3685="","",Txn!$D3685)</f>
        <v>0</v>
      </c>
      <c r="H7358" s="38">
        <f>IF(Txn!$B3685="","",Txn!$E3685)</f>
        <v>0</v>
      </c>
      <c r="I7358" s="40">
        <f>IF(Txn!$B3685="",0,Txn!$Q3685)</f>
        <v>0</v>
      </c>
      <c r="J7358" s="40">
        <f>IF(Txn!$B3685="",0,Txn!$R3685)</f>
        <v>0</v>
      </c>
      <c r="K7358" s="41">
        <f>IF($A7358="","",IFERROR(VALUE(MID($A7358,6,2)),""))</f>
        <v>0</v>
      </c>
      <c r="L7358" s="39">
        <f>IF(Txn!$K3685="","","طرف مقابل — "&amp;Txn!$K3685)</f>
        <v>0</v>
      </c>
      <c r="N7358" s="42">
        <f>IF($D7358="",0,COUNTIF(BankAccts,$D7358))</f>
        <v>0</v>
      </c>
    </row>
    <row r="7359" spans="1:14">
      <c r="A7359" s="38">
        <f>IF(Txn!$B3686="","",Txn!$B3686)</f>
        <v>0</v>
      </c>
      <c r="B7359" s="38">
        <f>IF(Txn!$B3686="","",Txn!$C3686)</f>
        <v>0</v>
      </c>
      <c r="C7359" s="39">
        <f>IF(Txn!$B3686="","","تراکنش بانکی")</f>
        <v>0</v>
      </c>
      <c r="D7359" s="38">
        <f>IF(Txn!$B3686="","",IF(Txn!$X3686="","",Txn!$X3686))</f>
        <v>0</v>
      </c>
      <c r="E7359" s="39">
        <f>IF($D7359="","",IFERROR(VLOOKUP($D7359,AcctTbl,2,0),""))</f>
        <v>0</v>
      </c>
      <c r="F7359" s="39">
        <f>IF($D7359="","",IFERROR(VLOOKUP($D7359,AcctTbl,3,0),""))</f>
        <v>0</v>
      </c>
      <c r="G7359" s="39">
        <f>IF(Txn!$B3686="","",Txn!$D3686)</f>
        <v>0</v>
      </c>
      <c r="H7359" s="38">
        <f>IF(Txn!$B3686="","",Txn!$E3686)</f>
        <v>0</v>
      </c>
      <c r="I7359" s="40">
        <f>IF(Txn!$B3686="",0,Txn!$O3686)</f>
        <v>0</v>
      </c>
      <c r="J7359" s="40">
        <f>IF(Txn!$B3686="",0,Txn!$P3686)</f>
        <v>0</v>
      </c>
      <c r="K7359" s="41">
        <f>IF($A7359="","",IFERROR(VALUE(MID($A7359,6,2)),""))</f>
        <v>0</v>
      </c>
      <c r="L7359" s="39">
        <f>IF(Txn!$K3686="","",Txn!$K3686)</f>
        <v>0</v>
      </c>
      <c r="N7359" s="42">
        <f>IF($D7359="",0,COUNTIF(BankAccts,$D7359))</f>
        <v>0</v>
      </c>
    </row>
    <row r="7360" spans="1:14">
      <c r="A7360" s="38">
        <f>IF(Txn!$B3686="","",Txn!$B3686)</f>
        <v>0</v>
      </c>
      <c r="B7360" s="38">
        <f>IF(Txn!$B3686="","",Txn!$C3686)</f>
        <v>0</v>
      </c>
      <c r="C7360" s="39">
        <f>IF(Txn!$B3686="","","تراکنش بانکی")</f>
        <v>0</v>
      </c>
      <c r="D7360" s="38">
        <f>IF(Txn!$B3686="","",IF(IF(Txn!$U3686="TRF",Txn!$Y3686,Txn!$Z3686)="","",IF(Txn!$U3686="TRF",Txn!$Y3686,Txn!$Z3686)))</f>
        <v>0</v>
      </c>
      <c r="E7360" s="39">
        <f>IF($D7360="","",IFERROR(VLOOKUP($D7360,AcctTbl,2,0),""))</f>
        <v>0</v>
      </c>
      <c r="F7360" s="39">
        <f>IF($D7360="","",IFERROR(VLOOKUP($D7360,AcctTbl,3,0),""))</f>
        <v>0</v>
      </c>
      <c r="G7360" s="39">
        <f>IF(Txn!$B3686="","",Txn!$D3686)</f>
        <v>0</v>
      </c>
      <c r="H7360" s="38">
        <f>IF(Txn!$B3686="","",Txn!$E3686)</f>
        <v>0</v>
      </c>
      <c r="I7360" s="40">
        <f>IF(Txn!$B3686="",0,Txn!$Q3686)</f>
        <v>0</v>
      </c>
      <c r="J7360" s="40">
        <f>IF(Txn!$B3686="",0,Txn!$R3686)</f>
        <v>0</v>
      </c>
      <c r="K7360" s="41">
        <f>IF($A7360="","",IFERROR(VALUE(MID($A7360,6,2)),""))</f>
        <v>0</v>
      </c>
      <c r="L7360" s="39">
        <f>IF(Txn!$K3686="","","طرف مقابل — "&amp;Txn!$K3686)</f>
        <v>0</v>
      </c>
      <c r="N7360" s="42">
        <f>IF($D7360="",0,COUNTIF(BankAccts,$D7360))</f>
        <v>0</v>
      </c>
    </row>
    <row r="7361" spans="1:14">
      <c r="A7361" s="38">
        <f>IF(Txn!$B3687="","",Txn!$B3687)</f>
        <v>0</v>
      </c>
      <c r="B7361" s="38">
        <f>IF(Txn!$B3687="","",Txn!$C3687)</f>
        <v>0</v>
      </c>
      <c r="C7361" s="39">
        <f>IF(Txn!$B3687="","","تراکنش بانکی")</f>
        <v>0</v>
      </c>
      <c r="D7361" s="38">
        <f>IF(Txn!$B3687="","",IF(Txn!$X3687="","",Txn!$X3687))</f>
        <v>0</v>
      </c>
      <c r="E7361" s="39">
        <f>IF($D7361="","",IFERROR(VLOOKUP($D7361,AcctTbl,2,0),""))</f>
        <v>0</v>
      </c>
      <c r="F7361" s="39">
        <f>IF($D7361="","",IFERROR(VLOOKUP($D7361,AcctTbl,3,0),""))</f>
        <v>0</v>
      </c>
      <c r="G7361" s="39">
        <f>IF(Txn!$B3687="","",Txn!$D3687)</f>
        <v>0</v>
      </c>
      <c r="H7361" s="38">
        <f>IF(Txn!$B3687="","",Txn!$E3687)</f>
        <v>0</v>
      </c>
      <c r="I7361" s="40">
        <f>IF(Txn!$B3687="",0,Txn!$O3687)</f>
        <v>0</v>
      </c>
      <c r="J7361" s="40">
        <f>IF(Txn!$B3687="",0,Txn!$P3687)</f>
        <v>0</v>
      </c>
      <c r="K7361" s="41">
        <f>IF($A7361="","",IFERROR(VALUE(MID($A7361,6,2)),""))</f>
        <v>0</v>
      </c>
      <c r="L7361" s="39">
        <f>IF(Txn!$K3687="","",Txn!$K3687)</f>
        <v>0</v>
      </c>
      <c r="N7361" s="42">
        <f>IF($D7361="",0,COUNTIF(BankAccts,$D7361))</f>
        <v>0</v>
      </c>
    </row>
    <row r="7362" spans="1:14">
      <c r="A7362" s="38">
        <f>IF(Txn!$B3687="","",Txn!$B3687)</f>
        <v>0</v>
      </c>
      <c r="B7362" s="38">
        <f>IF(Txn!$B3687="","",Txn!$C3687)</f>
        <v>0</v>
      </c>
      <c r="C7362" s="39">
        <f>IF(Txn!$B3687="","","تراکنش بانکی")</f>
        <v>0</v>
      </c>
      <c r="D7362" s="38">
        <f>IF(Txn!$B3687="","",IF(IF(Txn!$U3687="TRF",Txn!$Y3687,Txn!$Z3687)="","",IF(Txn!$U3687="TRF",Txn!$Y3687,Txn!$Z3687)))</f>
        <v>0</v>
      </c>
      <c r="E7362" s="39">
        <f>IF($D7362="","",IFERROR(VLOOKUP($D7362,AcctTbl,2,0),""))</f>
        <v>0</v>
      </c>
      <c r="F7362" s="39">
        <f>IF($D7362="","",IFERROR(VLOOKUP($D7362,AcctTbl,3,0),""))</f>
        <v>0</v>
      </c>
      <c r="G7362" s="39">
        <f>IF(Txn!$B3687="","",Txn!$D3687)</f>
        <v>0</v>
      </c>
      <c r="H7362" s="38">
        <f>IF(Txn!$B3687="","",Txn!$E3687)</f>
        <v>0</v>
      </c>
      <c r="I7362" s="40">
        <f>IF(Txn!$B3687="",0,Txn!$Q3687)</f>
        <v>0</v>
      </c>
      <c r="J7362" s="40">
        <f>IF(Txn!$B3687="",0,Txn!$R3687)</f>
        <v>0</v>
      </c>
      <c r="K7362" s="41">
        <f>IF($A7362="","",IFERROR(VALUE(MID($A7362,6,2)),""))</f>
        <v>0</v>
      </c>
      <c r="L7362" s="39">
        <f>IF(Txn!$K3687="","","طرف مقابل — "&amp;Txn!$K3687)</f>
        <v>0</v>
      </c>
      <c r="N7362" s="42">
        <f>IF($D7362="",0,COUNTIF(BankAccts,$D7362))</f>
        <v>0</v>
      </c>
    </row>
    <row r="7363" spans="1:14">
      <c r="A7363" s="38">
        <f>IF(Txn!$B3688="","",Txn!$B3688)</f>
        <v>0</v>
      </c>
      <c r="B7363" s="38">
        <f>IF(Txn!$B3688="","",Txn!$C3688)</f>
        <v>0</v>
      </c>
      <c r="C7363" s="39">
        <f>IF(Txn!$B3688="","","تراکنش بانکی")</f>
        <v>0</v>
      </c>
      <c r="D7363" s="38">
        <f>IF(Txn!$B3688="","",IF(Txn!$X3688="","",Txn!$X3688))</f>
        <v>0</v>
      </c>
      <c r="E7363" s="39">
        <f>IF($D7363="","",IFERROR(VLOOKUP($D7363,AcctTbl,2,0),""))</f>
        <v>0</v>
      </c>
      <c r="F7363" s="39">
        <f>IF($D7363="","",IFERROR(VLOOKUP($D7363,AcctTbl,3,0),""))</f>
        <v>0</v>
      </c>
      <c r="G7363" s="39">
        <f>IF(Txn!$B3688="","",Txn!$D3688)</f>
        <v>0</v>
      </c>
      <c r="H7363" s="38">
        <f>IF(Txn!$B3688="","",Txn!$E3688)</f>
        <v>0</v>
      </c>
      <c r="I7363" s="40">
        <f>IF(Txn!$B3688="",0,Txn!$O3688)</f>
        <v>0</v>
      </c>
      <c r="J7363" s="40">
        <f>IF(Txn!$B3688="",0,Txn!$P3688)</f>
        <v>0</v>
      </c>
      <c r="K7363" s="41">
        <f>IF($A7363="","",IFERROR(VALUE(MID($A7363,6,2)),""))</f>
        <v>0</v>
      </c>
      <c r="L7363" s="39">
        <f>IF(Txn!$K3688="","",Txn!$K3688)</f>
        <v>0</v>
      </c>
      <c r="N7363" s="42">
        <f>IF($D7363="",0,COUNTIF(BankAccts,$D7363))</f>
        <v>0</v>
      </c>
    </row>
    <row r="7364" spans="1:14">
      <c r="A7364" s="38">
        <f>IF(Txn!$B3688="","",Txn!$B3688)</f>
        <v>0</v>
      </c>
      <c r="B7364" s="38">
        <f>IF(Txn!$B3688="","",Txn!$C3688)</f>
        <v>0</v>
      </c>
      <c r="C7364" s="39">
        <f>IF(Txn!$B3688="","","تراکنش بانکی")</f>
        <v>0</v>
      </c>
      <c r="D7364" s="38">
        <f>IF(Txn!$B3688="","",IF(IF(Txn!$U3688="TRF",Txn!$Y3688,Txn!$Z3688)="","",IF(Txn!$U3688="TRF",Txn!$Y3688,Txn!$Z3688)))</f>
        <v>0</v>
      </c>
      <c r="E7364" s="39">
        <f>IF($D7364="","",IFERROR(VLOOKUP($D7364,AcctTbl,2,0),""))</f>
        <v>0</v>
      </c>
      <c r="F7364" s="39">
        <f>IF($D7364="","",IFERROR(VLOOKUP($D7364,AcctTbl,3,0),""))</f>
        <v>0</v>
      </c>
      <c r="G7364" s="39">
        <f>IF(Txn!$B3688="","",Txn!$D3688)</f>
        <v>0</v>
      </c>
      <c r="H7364" s="38">
        <f>IF(Txn!$B3688="","",Txn!$E3688)</f>
        <v>0</v>
      </c>
      <c r="I7364" s="40">
        <f>IF(Txn!$B3688="",0,Txn!$Q3688)</f>
        <v>0</v>
      </c>
      <c r="J7364" s="40">
        <f>IF(Txn!$B3688="",0,Txn!$R3688)</f>
        <v>0</v>
      </c>
      <c r="K7364" s="41">
        <f>IF($A7364="","",IFERROR(VALUE(MID($A7364,6,2)),""))</f>
        <v>0</v>
      </c>
      <c r="L7364" s="39">
        <f>IF(Txn!$K3688="","","طرف مقابل — "&amp;Txn!$K3688)</f>
        <v>0</v>
      </c>
      <c r="N7364" s="42">
        <f>IF($D7364="",0,COUNTIF(BankAccts,$D7364))</f>
        <v>0</v>
      </c>
    </row>
    <row r="7365" spans="1:14">
      <c r="A7365" s="38">
        <f>IF(Txn!$B3689="","",Txn!$B3689)</f>
        <v>0</v>
      </c>
      <c r="B7365" s="38">
        <f>IF(Txn!$B3689="","",Txn!$C3689)</f>
        <v>0</v>
      </c>
      <c r="C7365" s="39">
        <f>IF(Txn!$B3689="","","تراکنش بانکی")</f>
        <v>0</v>
      </c>
      <c r="D7365" s="38">
        <f>IF(Txn!$B3689="","",IF(Txn!$X3689="","",Txn!$X3689))</f>
        <v>0</v>
      </c>
      <c r="E7365" s="39">
        <f>IF($D7365="","",IFERROR(VLOOKUP($D7365,AcctTbl,2,0),""))</f>
        <v>0</v>
      </c>
      <c r="F7365" s="39">
        <f>IF($D7365="","",IFERROR(VLOOKUP($D7365,AcctTbl,3,0),""))</f>
        <v>0</v>
      </c>
      <c r="G7365" s="39">
        <f>IF(Txn!$B3689="","",Txn!$D3689)</f>
        <v>0</v>
      </c>
      <c r="H7365" s="38">
        <f>IF(Txn!$B3689="","",Txn!$E3689)</f>
        <v>0</v>
      </c>
      <c r="I7365" s="40">
        <f>IF(Txn!$B3689="",0,Txn!$O3689)</f>
        <v>0</v>
      </c>
      <c r="J7365" s="40">
        <f>IF(Txn!$B3689="",0,Txn!$P3689)</f>
        <v>0</v>
      </c>
      <c r="K7365" s="41">
        <f>IF($A7365="","",IFERROR(VALUE(MID($A7365,6,2)),""))</f>
        <v>0</v>
      </c>
      <c r="L7365" s="39">
        <f>IF(Txn!$K3689="","",Txn!$K3689)</f>
        <v>0</v>
      </c>
      <c r="N7365" s="42">
        <f>IF($D7365="",0,COUNTIF(BankAccts,$D7365))</f>
        <v>0</v>
      </c>
    </row>
    <row r="7366" spans="1:14">
      <c r="A7366" s="38">
        <f>IF(Txn!$B3689="","",Txn!$B3689)</f>
        <v>0</v>
      </c>
      <c r="B7366" s="38">
        <f>IF(Txn!$B3689="","",Txn!$C3689)</f>
        <v>0</v>
      </c>
      <c r="C7366" s="39">
        <f>IF(Txn!$B3689="","","تراکنش بانکی")</f>
        <v>0</v>
      </c>
      <c r="D7366" s="38">
        <f>IF(Txn!$B3689="","",IF(IF(Txn!$U3689="TRF",Txn!$Y3689,Txn!$Z3689)="","",IF(Txn!$U3689="TRF",Txn!$Y3689,Txn!$Z3689)))</f>
        <v>0</v>
      </c>
      <c r="E7366" s="39">
        <f>IF($D7366="","",IFERROR(VLOOKUP($D7366,AcctTbl,2,0),""))</f>
        <v>0</v>
      </c>
      <c r="F7366" s="39">
        <f>IF($D7366="","",IFERROR(VLOOKUP($D7366,AcctTbl,3,0),""))</f>
        <v>0</v>
      </c>
      <c r="G7366" s="39">
        <f>IF(Txn!$B3689="","",Txn!$D3689)</f>
        <v>0</v>
      </c>
      <c r="H7366" s="38">
        <f>IF(Txn!$B3689="","",Txn!$E3689)</f>
        <v>0</v>
      </c>
      <c r="I7366" s="40">
        <f>IF(Txn!$B3689="",0,Txn!$Q3689)</f>
        <v>0</v>
      </c>
      <c r="J7366" s="40">
        <f>IF(Txn!$B3689="",0,Txn!$R3689)</f>
        <v>0</v>
      </c>
      <c r="K7366" s="41">
        <f>IF($A7366="","",IFERROR(VALUE(MID($A7366,6,2)),""))</f>
        <v>0</v>
      </c>
      <c r="L7366" s="39">
        <f>IF(Txn!$K3689="","","طرف مقابل — "&amp;Txn!$K3689)</f>
        <v>0</v>
      </c>
      <c r="N7366" s="42">
        <f>IF($D7366="",0,COUNTIF(BankAccts,$D7366))</f>
        <v>0</v>
      </c>
    </row>
    <row r="7367" spans="1:14">
      <c r="A7367" s="38">
        <f>IF(Txn!$B3690="","",Txn!$B3690)</f>
        <v>0</v>
      </c>
      <c r="B7367" s="38">
        <f>IF(Txn!$B3690="","",Txn!$C3690)</f>
        <v>0</v>
      </c>
      <c r="C7367" s="39">
        <f>IF(Txn!$B3690="","","تراکنش بانکی")</f>
        <v>0</v>
      </c>
      <c r="D7367" s="38">
        <f>IF(Txn!$B3690="","",IF(Txn!$X3690="","",Txn!$X3690))</f>
        <v>0</v>
      </c>
      <c r="E7367" s="39">
        <f>IF($D7367="","",IFERROR(VLOOKUP($D7367,AcctTbl,2,0),""))</f>
        <v>0</v>
      </c>
      <c r="F7367" s="39">
        <f>IF($D7367="","",IFERROR(VLOOKUP($D7367,AcctTbl,3,0),""))</f>
        <v>0</v>
      </c>
      <c r="G7367" s="39">
        <f>IF(Txn!$B3690="","",Txn!$D3690)</f>
        <v>0</v>
      </c>
      <c r="H7367" s="38">
        <f>IF(Txn!$B3690="","",Txn!$E3690)</f>
        <v>0</v>
      </c>
      <c r="I7367" s="40">
        <f>IF(Txn!$B3690="",0,Txn!$O3690)</f>
        <v>0</v>
      </c>
      <c r="J7367" s="40">
        <f>IF(Txn!$B3690="",0,Txn!$P3690)</f>
        <v>0</v>
      </c>
      <c r="K7367" s="41">
        <f>IF($A7367="","",IFERROR(VALUE(MID($A7367,6,2)),""))</f>
        <v>0</v>
      </c>
      <c r="L7367" s="39">
        <f>IF(Txn!$K3690="","",Txn!$K3690)</f>
        <v>0</v>
      </c>
      <c r="N7367" s="42">
        <f>IF($D7367="",0,COUNTIF(BankAccts,$D7367))</f>
        <v>0</v>
      </c>
    </row>
    <row r="7368" spans="1:14">
      <c r="A7368" s="38">
        <f>IF(Txn!$B3690="","",Txn!$B3690)</f>
        <v>0</v>
      </c>
      <c r="B7368" s="38">
        <f>IF(Txn!$B3690="","",Txn!$C3690)</f>
        <v>0</v>
      </c>
      <c r="C7368" s="39">
        <f>IF(Txn!$B3690="","","تراکنش بانکی")</f>
        <v>0</v>
      </c>
      <c r="D7368" s="38">
        <f>IF(Txn!$B3690="","",IF(IF(Txn!$U3690="TRF",Txn!$Y3690,Txn!$Z3690)="","",IF(Txn!$U3690="TRF",Txn!$Y3690,Txn!$Z3690)))</f>
        <v>0</v>
      </c>
      <c r="E7368" s="39">
        <f>IF($D7368="","",IFERROR(VLOOKUP($D7368,AcctTbl,2,0),""))</f>
        <v>0</v>
      </c>
      <c r="F7368" s="39">
        <f>IF($D7368="","",IFERROR(VLOOKUP($D7368,AcctTbl,3,0),""))</f>
        <v>0</v>
      </c>
      <c r="G7368" s="39">
        <f>IF(Txn!$B3690="","",Txn!$D3690)</f>
        <v>0</v>
      </c>
      <c r="H7368" s="38">
        <f>IF(Txn!$B3690="","",Txn!$E3690)</f>
        <v>0</v>
      </c>
      <c r="I7368" s="40">
        <f>IF(Txn!$B3690="",0,Txn!$Q3690)</f>
        <v>0</v>
      </c>
      <c r="J7368" s="40">
        <f>IF(Txn!$B3690="",0,Txn!$R3690)</f>
        <v>0</v>
      </c>
      <c r="K7368" s="41">
        <f>IF($A7368="","",IFERROR(VALUE(MID($A7368,6,2)),""))</f>
        <v>0</v>
      </c>
      <c r="L7368" s="39">
        <f>IF(Txn!$K3690="","","طرف مقابل — "&amp;Txn!$K3690)</f>
        <v>0</v>
      </c>
      <c r="N7368" s="42">
        <f>IF($D7368="",0,COUNTIF(BankAccts,$D7368))</f>
        <v>0</v>
      </c>
    </row>
    <row r="7369" spans="1:14">
      <c r="A7369" s="38">
        <f>IF(Txn!$B3691="","",Txn!$B3691)</f>
        <v>0</v>
      </c>
      <c r="B7369" s="38">
        <f>IF(Txn!$B3691="","",Txn!$C3691)</f>
        <v>0</v>
      </c>
      <c r="C7369" s="39">
        <f>IF(Txn!$B3691="","","تراکنش بانکی")</f>
        <v>0</v>
      </c>
      <c r="D7369" s="38">
        <f>IF(Txn!$B3691="","",IF(Txn!$X3691="","",Txn!$X3691))</f>
        <v>0</v>
      </c>
      <c r="E7369" s="39">
        <f>IF($D7369="","",IFERROR(VLOOKUP($D7369,AcctTbl,2,0),""))</f>
        <v>0</v>
      </c>
      <c r="F7369" s="39">
        <f>IF($D7369="","",IFERROR(VLOOKUP($D7369,AcctTbl,3,0),""))</f>
        <v>0</v>
      </c>
      <c r="G7369" s="39">
        <f>IF(Txn!$B3691="","",Txn!$D3691)</f>
        <v>0</v>
      </c>
      <c r="H7369" s="38">
        <f>IF(Txn!$B3691="","",Txn!$E3691)</f>
        <v>0</v>
      </c>
      <c r="I7369" s="40">
        <f>IF(Txn!$B3691="",0,Txn!$O3691)</f>
        <v>0</v>
      </c>
      <c r="J7369" s="40">
        <f>IF(Txn!$B3691="",0,Txn!$P3691)</f>
        <v>0</v>
      </c>
      <c r="K7369" s="41">
        <f>IF($A7369="","",IFERROR(VALUE(MID($A7369,6,2)),""))</f>
        <v>0</v>
      </c>
      <c r="L7369" s="39">
        <f>IF(Txn!$K3691="","",Txn!$K3691)</f>
        <v>0</v>
      </c>
      <c r="N7369" s="42">
        <f>IF($D7369="",0,COUNTIF(BankAccts,$D7369))</f>
        <v>0</v>
      </c>
    </row>
    <row r="7370" spans="1:14">
      <c r="A7370" s="38">
        <f>IF(Txn!$B3691="","",Txn!$B3691)</f>
        <v>0</v>
      </c>
      <c r="B7370" s="38">
        <f>IF(Txn!$B3691="","",Txn!$C3691)</f>
        <v>0</v>
      </c>
      <c r="C7370" s="39">
        <f>IF(Txn!$B3691="","","تراکنش بانکی")</f>
        <v>0</v>
      </c>
      <c r="D7370" s="38">
        <f>IF(Txn!$B3691="","",IF(IF(Txn!$U3691="TRF",Txn!$Y3691,Txn!$Z3691)="","",IF(Txn!$U3691="TRF",Txn!$Y3691,Txn!$Z3691)))</f>
        <v>0</v>
      </c>
      <c r="E7370" s="39">
        <f>IF($D7370="","",IFERROR(VLOOKUP($D7370,AcctTbl,2,0),""))</f>
        <v>0</v>
      </c>
      <c r="F7370" s="39">
        <f>IF($D7370="","",IFERROR(VLOOKUP($D7370,AcctTbl,3,0),""))</f>
        <v>0</v>
      </c>
      <c r="G7370" s="39">
        <f>IF(Txn!$B3691="","",Txn!$D3691)</f>
        <v>0</v>
      </c>
      <c r="H7370" s="38">
        <f>IF(Txn!$B3691="","",Txn!$E3691)</f>
        <v>0</v>
      </c>
      <c r="I7370" s="40">
        <f>IF(Txn!$B3691="",0,Txn!$Q3691)</f>
        <v>0</v>
      </c>
      <c r="J7370" s="40">
        <f>IF(Txn!$B3691="",0,Txn!$R3691)</f>
        <v>0</v>
      </c>
      <c r="K7370" s="41">
        <f>IF($A7370="","",IFERROR(VALUE(MID($A7370,6,2)),""))</f>
        <v>0</v>
      </c>
      <c r="L7370" s="39">
        <f>IF(Txn!$K3691="","","طرف مقابل — "&amp;Txn!$K3691)</f>
        <v>0</v>
      </c>
      <c r="N7370" s="42">
        <f>IF($D7370="",0,COUNTIF(BankAccts,$D7370))</f>
        <v>0</v>
      </c>
    </row>
    <row r="7371" spans="1:14">
      <c r="A7371" s="38">
        <f>IF(Txn!$B3692="","",Txn!$B3692)</f>
        <v>0</v>
      </c>
      <c r="B7371" s="38">
        <f>IF(Txn!$B3692="","",Txn!$C3692)</f>
        <v>0</v>
      </c>
      <c r="C7371" s="39">
        <f>IF(Txn!$B3692="","","تراکنش بانکی")</f>
        <v>0</v>
      </c>
      <c r="D7371" s="38">
        <f>IF(Txn!$B3692="","",IF(Txn!$X3692="","",Txn!$X3692))</f>
        <v>0</v>
      </c>
      <c r="E7371" s="39">
        <f>IF($D7371="","",IFERROR(VLOOKUP($D7371,AcctTbl,2,0),""))</f>
        <v>0</v>
      </c>
      <c r="F7371" s="39">
        <f>IF($D7371="","",IFERROR(VLOOKUP($D7371,AcctTbl,3,0),""))</f>
        <v>0</v>
      </c>
      <c r="G7371" s="39">
        <f>IF(Txn!$B3692="","",Txn!$D3692)</f>
        <v>0</v>
      </c>
      <c r="H7371" s="38">
        <f>IF(Txn!$B3692="","",Txn!$E3692)</f>
        <v>0</v>
      </c>
      <c r="I7371" s="40">
        <f>IF(Txn!$B3692="",0,Txn!$O3692)</f>
        <v>0</v>
      </c>
      <c r="J7371" s="40">
        <f>IF(Txn!$B3692="",0,Txn!$P3692)</f>
        <v>0</v>
      </c>
      <c r="K7371" s="41">
        <f>IF($A7371="","",IFERROR(VALUE(MID($A7371,6,2)),""))</f>
        <v>0</v>
      </c>
      <c r="L7371" s="39">
        <f>IF(Txn!$K3692="","",Txn!$K3692)</f>
        <v>0</v>
      </c>
      <c r="N7371" s="42">
        <f>IF($D7371="",0,COUNTIF(BankAccts,$D7371))</f>
        <v>0</v>
      </c>
    </row>
    <row r="7372" spans="1:14">
      <c r="A7372" s="38">
        <f>IF(Txn!$B3692="","",Txn!$B3692)</f>
        <v>0</v>
      </c>
      <c r="B7372" s="38">
        <f>IF(Txn!$B3692="","",Txn!$C3692)</f>
        <v>0</v>
      </c>
      <c r="C7372" s="39">
        <f>IF(Txn!$B3692="","","تراکنش بانکی")</f>
        <v>0</v>
      </c>
      <c r="D7372" s="38">
        <f>IF(Txn!$B3692="","",IF(IF(Txn!$U3692="TRF",Txn!$Y3692,Txn!$Z3692)="","",IF(Txn!$U3692="TRF",Txn!$Y3692,Txn!$Z3692)))</f>
        <v>0</v>
      </c>
      <c r="E7372" s="39">
        <f>IF($D7372="","",IFERROR(VLOOKUP($D7372,AcctTbl,2,0),""))</f>
        <v>0</v>
      </c>
      <c r="F7372" s="39">
        <f>IF($D7372="","",IFERROR(VLOOKUP($D7372,AcctTbl,3,0),""))</f>
        <v>0</v>
      </c>
      <c r="G7372" s="39">
        <f>IF(Txn!$B3692="","",Txn!$D3692)</f>
        <v>0</v>
      </c>
      <c r="H7372" s="38">
        <f>IF(Txn!$B3692="","",Txn!$E3692)</f>
        <v>0</v>
      </c>
      <c r="I7372" s="40">
        <f>IF(Txn!$B3692="",0,Txn!$Q3692)</f>
        <v>0</v>
      </c>
      <c r="J7372" s="40">
        <f>IF(Txn!$B3692="",0,Txn!$R3692)</f>
        <v>0</v>
      </c>
      <c r="K7372" s="41">
        <f>IF($A7372="","",IFERROR(VALUE(MID($A7372,6,2)),""))</f>
        <v>0</v>
      </c>
      <c r="L7372" s="39">
        <f>IF(Txn!$K3692="","","طرف مقابل — "&amp;Txn!$K3692)</f>
        <v>0</v>
      </c>
      <c r="N7372" s="42">
        <f>IF($D7372="",0,COUNTIF(BankAccts,$D7372))</f>
        <v>0</v>
      </c>
    </row>
    <row r="7373" spans="1:14">
      <c r="A7373" s="38">
        <f>IF(Txn!$B3693="","",Txn!$B3693)</f>
        <v>0</v>
      </c>
      <c r="B7373" s="38">
        <f>IF(Txn!$B3693="","",Txn!$C3693)</f>
        <v>0</v>
      </c>
      <c r="C7373" s="39">
        <f>IF(Txn!$B3693="","","تراکنش بانکی")</f>
        <v>0</v>
      </c>
      <c r="D7373" s="38">
        <f>IF(Txn!$B3693="","",IF(Txn!$X3693="","",Txn!$X3693))</f>
        <v>0</v>
      </c>
      <c r="E7373" s="39">
        <f>IF($D7373="","",IFERROR(VLOOKUP($D7373,AcctTbl,2,0),""))</f>
        <v>0</v>
      </c>
      <c r="F7373" s="39">
        <f>IF($D7373="","",IFERROR(VLOOKUP($D7373,AcctTbl,3,0),""))</f>
        <v>0</v>
      </c>
      <c r="G7373" s="39">
        <f>IF(Txn!$B3693="","",Txn!$D3693)</f>
        <v>0</v>
      </c>
      <c r="H7373" s="38">
        <f>IF(Txn!$B3693="","",Txn!$E3693)</f>
        <v>0</v>
      </c>
      <c r="I7373" s="40">
        <f>IF(Txn!$B3693="",0,Txn!$O3693)</f>
        <v>0</v>
      </c>
      <c r="J7373" s="40">
        <f>IF(Txn!$B3693="",0,Txn!$P3693)</f>
        <v>0</v>
      </c>
      <c r="K7373" s="41">
        <f>IF($A7373="","",IFERROR(VALUE(MID($A7373,6,2)),""))</f>
        <v>0</v>
      </c>
      <c r="L7373" s="39">
        <f>IF(Txn!$K3693="","",Txn!$K3693)</f>
        <v>0</v>
      </c>
      <c r="N7373" s="42">
        <f>IF($D7373="",0,COUNTIF(BankAccts,$D7373))</f>
        <v>0</v>
      </c>
    </row>
    <row r="7374" spans="1:14">
      <c r="A7374" s="38">
        <f>IF(Txn!$B3693="","",Txn!$B3693)</f>
        <v>0</v>
      </c>
      <c r="B7374" s="38">
        <f>IF(Txn!$B3693="","",Txn!$C3693)</f>
        <v>0</v>
      </c>
      <c r="C7374" s="39">
        <f>IF(Txn!$B3693="","","تراکنش بانکی")</f>
        <v>0</v>
      </c>
      <c r="D7374" s="38">
        <f>IF(Txn!$B3693="","",IF(IF(Txn!$U3693="TRF",Txn!$Y3693,Txn!$Z3693)="","",IF(Txn!$U3693="TRF",Txn!$Y3693,Txn!$Z3693)))</f>
        <v>0</v>
      </c>
      <c r="E7374" s="39">
        <f>IF($D7374="","",IFERROR(VLOOKUP($D7374,AcctTbl,2,0),""))</f>
        <v>0</v>
      </c>
      <c r="F7374" s="39">
        <f>IF($D7374="","",IFERROR(VLOOKUP($D7374,AcctTbl,3,0),""))</f>
        <v>0</v>
      </c>
      <c r="G7374" s="39">
        <f>IF(Txn!$B3693="","",Txn!$D3693)</f>
        <v>0</v>
      </c>
      <c r="H7374" s="38">
        <f>IF(Txn!$B3693="","",Txn!$E3693)</f>
        <v>0</v>
      </c>
      <c r="I7374" s="40">
        <f>IF(Txn!$B3693="",0,Txn!$Q3693)</f>
        <v>0</v>
      </c>
      <c r="J7374" s="40">
        <f>IF(Txn!$B3693="",0,Txn!$R3693)</f>
        <v>0</v>
      </c>
      <c r="K7374" s="41">
        <f>IF($A7374="","",IFERROR(VALUE(MID($A7374,6,2)),""))</f>
        <v>0</v>
      </c>
      <c r="L7374" s="39">
        <f>IF(Txn!$K3693="","","طرف مقابل — "&amp;Txn!$K3693)</f>
        <v>0</v>
      </c>
      <c r="N7374" s="42">
        <f>IF($D7374="",0,COUNTIF(BankAccts,$D7374))</f>
        <v>0</v>
      </c>
    </row>
    <row r="7375" spans="1:14">
      <c r="A7375" s="38">
        <f>IF(Txn!$B3694="","",Txn!$B3694)</f>
        <v>0</v>
      </c>
      <c r="B7375" s="38">
        <f>IF(Txn!$B3694="","",Txn!$C3694)</f>
        <v>0</v>
      </c>
      <c r="C7375" s="39">
        <f>IF(Txn!$B3694="","","تراکنش بانکی")</f>
        <v>0</v>
      </c>
      <c r="D7375" s="38">
        <f>IF(Txn!$B3694="","",IF(Txn!$X3694="","",Txn!$X3694))</f>
        <v>0</v>
      </c>
      <c r="E7375" s="39">
        <f>IF($D7375="","",IFERROR(VLOOKUP($D7375,AcctTbl,2,0),""))</f>
        <v>0</v>
      </c>
      <c r="F7375" s="39">
        <f>IF($D7375="","",IFERROR(VLOOKUP($D7375,AcctTbl,3,0),""))</f>
        <v>0</v>
      </c>
      <c r="G7375" s="39">
        <f>IF(Txn!$B3694="","",Txn!$D3694)</f>
        <v>0</v>
      </c>
      <c r="H7375" s="38">
        <f>IF(Txn!$B3694="","",Txn!$E3694)</f>
        <v>0</v>
      </c>
      <c r="I7375" s="40">
        <f>IF(Txn!$B3694="",0,Txn!$O3694)</f>
        <v>0</v>
      </c>
      <c r="J7375" s="40">
        <f>IF(Txn!$B3694="",0,Txn!$P3694)</f>
        <v>0</v>
      </c>
      <c r="K7375" s="41">
        <f>IF($A7375="","",IFERROR(VALUE(MID($A7375,6,2)),""))</f>
        <v>0</v>
      </c>
      <c r="L7375" s="39">
        <f>IF(Txn!$K3694="","",Txn!$K3694)</f>
        <v>0</v>
      </c>
      <c r="N7375" s="42">
        <f>IF($D7375="",0,COUNTIF(BankAccts,$D7375))</f>
        <v>0</v>
      </c>
    </row>
    <row r="7376" spans="1:14">
      <c r="A7376" s="38">
        <f>IF(Txn!$B3694="","",Txn!$B3694)</f>
        <v>0</v>
      </c>
      <c r="B7376" s="38">
        <f>IF(Txn!$B3694="","",Txn!$C3694)</f>
        <v>0</v>
      </c>
      <c r="C7376" s="39">
        <f>IF(Txn!$B3694="","","تراکنش بانکی")</f>
        <v>0</v>
      </c>
      <c r="D7376" s="38">
        <f>IF(Txn!$B3694="","",IF(IF(Txn!$U3694="TRF",Txn!$Y3694,Txn!$Z3694)="","",IF(Txn!$U3694="TRF",Txn!$Y3694,Txn!$Z3694)))</f>
        <v>0</v>
      </c>
      <c r="E7376" s="39">
        <f>IF($D7376="","",IFERROR(VLOOKUP($D7376,AcctTbl,2,0),""))</f>
        <v>0</v>
      </c>
      <c r="F7376" s="39">
        <f>IF($D7376="","",IFERROR(VLOOKUP($D7376,AcctTbl,3,0),""))</f>
        <v>0</v>
      </c>
      <c r="G7376" s="39">
        <f>IF(Txn!$B3694="","",Txn!$D3694)</f>
        <v>0</v>
      </c>
      <c r="H7376" s="38">
        <f>IF(Txn!$B3694="","",Txn!$E3694)</f>
        <v>0</v>
      </c>
      <c r="I7376" s="40">
        <f>IF(Txn!$B3694="",0,Txn!$Q3694)</f>
        <v>0</v>
      </c>
      <c r="J7376" s="40">
        <f>IF(Txn!$B3694="",0,Txn!$R3694)</f>
        <v>0</v>
      </c>
      <c r="K7376" s="41">
        <f>IF($A7376="","",IFERROR(VALUE(MID($A7376,6,2)),""))</f>
        <v>0</v>
      </c>
      <c r="L7376" s="39">
        <f>IF(Txn!$K3694="","","طرف مقابل — "&amp;Txn!$K3694)</f>
        <v>0</v>
      </c>
      <c r="N7376" s="42">
        <f>IF($D7376="",0,COUNTIF(BankAccts,$D7376))</f>
        <v>0</v>
      </c>
    </row>
    <row r="7377" spans="1:14">
      <c r="A7377" s="38">
        <f>IF(Txn!$B3695="","",Txn!$B3695)</f>
        <v>0</v>
      </c>
      <c r="B7377" s="38">
        <f>IF(Txn!$B3695="","",Txn!$C3695)</f>
        <v>0</v>
      </c>
      <c r="C7377" s="39">
        <f>IF(Txn!$B3695="","","تراکنش بانکی")</f>
        <v>0</v>
      </c>
      <c r="D7377" s="38">
        <f>IF(Txn!$B3695="","",IF(Txn!$X3695="","",Txn!$X3695))</f>
        <v>0</v>
      </c>
      <c r="E7377" s="39">
        <f>IF($D7377="","",IFERROR(VLOOKUP($D7377,AcctTbl,2,0),""))</f>
        <v>0</v>
      </c>
      <c r="F7377" s="39">
        <f>IF($D7377="","",IFERROR(VLOOKUP($D7377,AcctTbl,3,0),""))</f>
        <v>0</v>
      </c>
      <c r="G7377" s="39">
        <f>IF(Txn!$B3695="","",Txn!$D3695)</f>
        <v>0</v>
      </c>
      <c r="H7377" s="38">
        <f>IF(Txn!$B3695="","",Txn!$E3695)</f>
        <v>0</v>
      </c>
      <c r="I7377" s="40">
        <f>IF(Txn!$B3695="",0,Txn!$O3695)</f>
        <v>0</v>
      </c>
      <c r="J7377" s="40">
        <f>IF(Txn!$B3695="",0,Txn!$P3695)</f>
        <v>0</v>
      </c>
      <c r="K7377" s="41">
        <f>IF($A7377="","",IFERROR(VALUE(MID($A7377,6,2)),""))</f>
        <v>0</v>
      </c>
      <c r="L7377" s="39">
        <f>IF(Txn!$K3695="","",Txn!$K3695)</f>
        <v>0</v>
      </c>
      <c r="N7377" s="42">
        <f>IF($D7377="",0,COUNTIF(BankAccts,$D7377))</f>
        <v>0</v>
      </c>
    </row>
    <row r="7378" spans="1:14">
      <c r="A7378" s="38">
        <f>IF(Txn!$B3695="","",Txn!$B3695)</f>
        <v>0</v>
      </c>
      <c r="B7378" s="38">
        <f>IF(Txn!$B3695="","",Txn!$C3695)</f>
        <v>0</v>
      </c>
      <c r="C7378" s="39">
        <f>IF(Txn!$B3695="","","تراکنش بانکی")</f>
        <v>0</v>
      </c>
      <c r="D7378" s="38">
        <f>IF(Txn!$B3695="","",IF(IF(Txn!$U3695="TRF",Txn!$Y3695,Txn!$Z3695)="","",IF(Txn!$U3695="TRF",Txn!$Y3695,Txn!$Z3695)))</f>
        <v>0</v>
      </c>
      <c r="E7378" s="39">
        <f>IF($D7378="","",IFERROR(VLOOKUP($D7378,AcctTbl,2,0),""))</f>
        <v>0</v>
      </c>
      <c r="F7378" s="39">
        <f>IF($D7378="","",IFERROR(VLOOKUP($D7378,AcctTbl,3,0),""))</f>
        <v>0</v>
      </c>
      <c r="G7378" s="39">
        <f>IF(Txn!$B3695="","",Txn!$D3695)</f>
        <v>0</v>
      </c>
      <c r="H7378" s="38">
        <f>IF(Txn!$B3695="","",Txn!$E3695)</f>
        <v>0</v>
      </c>
      <c r="I7378" s="40">
        <f>IF(Txn!$B3695="",0,Txn!$Q3695)</f>
        <v>0</v>
      </c>
      <c r="J7378" s="40">
        <f>IF(Txn!$B3695="",0,Txn!$R3695)</f>
        <v>0</v>
      </c>
      <c r="K7378" s="41">
        <f>IF($A7378="","",IFERROR(VALUE(MID($A7378,6,2)),""))</f>
        <v>0</v>
      </c>
      <c r="L7378" s="39">
        <f>IF(Txn!$K3695="","","طرف مقابل — "&amp;Txn!$K3695)</f>
        <v>0</v>
      </c>
      <c r="N7378" s="42">
        <f>IF($D7378="",0,COUNTIF(BankAccts,$D7378))</f>
        <v>0</v>
      </c>
    </row>
    <row r="7379" spans="1:14">
      <c r="A7379" s="38">
        <f>IF(Txn!$B3696="","",Txn!$B3696)</f>
        <v>0</v>
      </c>
      <c r="B7379" s="38">
        <f>IF(Txn!$B3696="","",Txn!$C3696)</f>
        <v>0</v>
      </c>
      <c r="C7379" s="39">
        <f>IF(Txn!$B3696="","","تراکنش بانکی")</f>
        <v>0</v>
      </c>
      <c r="D7379" s="38">
        <f>IF(Txn!$B3696="","",IF(Txn!$X3696="","",Txn!$X3696))</f>
        <v>0</v>
      </c>
      <c r="E7379" s="39">
        <f>IF($D7379="","",IFERROR(VLOOKUP($D7379,AcctTbl,2,0),""))</f>
        <v>0</v>
      </c>
      <c r="F7379" s="39">
        <f>IF($D7379="","",IFERROR(VLOOKUP($D7379,AcctTbl,3,0),""))</f>
        <v>0</v>
      </c>
      <c r="G7379" s="39">
        <f>IF(Txn!$B3696="","",Txn!$D3696)</f>
        <v>0</v>
      </c>
      <c r="H7379" s="38">
        <f>IF(Txn!$B3696="","",Txn!$E3696)</f>
        <v>0</v>
      </c>
      <c r="I7379" s="40">
        <f>IF(Txn!$B3696="",0,Txn!$O3696)</f>
        <v>0</v>
      </c>
      <c r="J7379" s="40">
        <f>IF(Txn!$B3696="",0,Txn!$P3696)</f>
        <v>0</v>
      </c>
      <c r="K7379" s="41">
        <f>IF($A7379="","",IFERROR(VALUE(MID($A7379,6,2)),""))</f>
        <v>0</v>
      </c>
      <c r="L7379" s="39">
        <f>IF(Txn!$K3696="","",Txn!$K3696)</f>
        <v>0</v>
      </c>
      <c r="N7379" s="42">
        <f>IF($D7379="",0,COUNTIF(BankAccts,$D7379))</f>
        <v>0</v>
      </c>
    </row>
    <row r="7380" spans="1:14">
      <c r="A7380" s="38">
        <f>IF(Txn!$B3696="","",Txn!$B3696)</f>
        <v>0</v>
      </c>
      <c r="B7380" s="38">
        <f>IF(Txn!$B3696="","",Txn!$C3696)</f>
        <v>0</v>
      </c>
      <c r="C7380" s="39">
        <f>IF(Txn!$B3696="","","تراکنش بانکی")</f>
        <v>0</v>
      </c>
      <c r="D7380" s="38">
        <f>IF(Txn!$B3696="","",IF(IF(Txn!$U3696="TRF",Txn!$Y3696,Txn!$Z3696)="","",IF(Txn!$U3696="TRF",Txn!$Y3696,Txn!$Z3696)))</f>
        <v>0</v>
      </c>
      <c r="E7380" s="39">
        <f>IF($D7380="","",IFERROR(VLOOKUP($D7380,AcctTbl,2,0),""))</f>
        <v>0</v>
      </c>
      <c r="F7380" s="39">
        <f>IF($D7380="","",IFERROR(VLOOKUP($D7380,AcctTbl,3,0),""))</f>
        <v>0</v>
      </c>
      <c r="G7380" s="39">
        <f>IF(Txn!$B3696="","",Txn!$D3696)</f>
        <v>0</v>
      </c>
      <c r="H7380" s="38">
        <f>IF(Txn!$B3696="","",Txn!$E3696)</f>
        <v>0</v>
      </c>
      <c r="I7380" s="40">
        <f>IF(Txn!$B3696="",0,Txn!$Q3696)</f>
        <v>0</v>
      </c>
      <c r="J7380" s="40">
        <f>IF(Txn!$B3696="",0,Txn!$R3696)</f>
        <v>0</v>
      </c>
      <c r="K7380" s="41">
        <f>IF($A7380="","",IFERROR(VALUE(MID($A7380,6,2)),""))</f>
        <v>0</v>
      </c>
      <c r="L7380" s="39">
        <f>IF(Txn!$K3696="","","طرف مقابل — "&amp;Txn!$K3696)</f>
        <v>0</v>
      </c>
      <c r="N7380" s="42">
        <f>IF($D7380="",0,COUNTIF(BankAccts,$D7380))</f>
        <v>0</v>
      </c>
    </row>
    <row r="7381" spans="1:14">
      <c r="A7381" s="38">
        <f>IF(Txn!$B3697="","",Txn!$B3697)</f>
        <v>0</v>
      </c>
      <c r="B7381" s="38">
        <f>IF(Txn!$B3697="","",Txn!$C3697)</f>
        <v>0</v>
      </c>
      <c r="C7381" s="39">
        <f>IF(Txn!$B3697="","","تراکنش بانکی")</f>
        <v>0</v>
      </c>
      <c r="D7381" s="38">
        <f>IF(Txn!$B3697="","",IF(Txn!$X3697="","",Txn!$X3697))</f>
        <v>0</v>
      </c>
      <c r="E7381" s="39">
        <f>IF($D7381="","",IFERROR(VLOOKUP($D7381,AcctTbl,2,0),""))</f>
        <v>0</v>
      </c>
      <c r="F7381" s="39">
        <f>IF($D7381="","",IFERROR(VLOOKUP($D7381,AcctTbl,3,0),""))</f>
        <v>0</v>
      </c>
      <c r="G7381" s="39">
        <f>IF(Txn!$B3697="","",Txn!$D3697)</f>
        <v>0</v>
      </c>
      <c r="H7381" s="38">
        <f>IF(Txn!$B3697="","",Txn!$E3697)</f>
        <v>0</v>
      </c>
      <c r="I7381" s="40">
        <f>IF(Txn!$B3697="",0,Txn!$O3697)</f>
        <v>0</v>
      </c>
      <c r="J7381" s="40">
        <f>IF(Txn!$B3697="",0,Txn!$P3697)</f>
        <v>0</v>
      </c>
      <c r="K7381" s="41">
        <f>IF($A7381="","",IFERROR(VALUE(MID($A7381,6,2)),""))</f>
        <v>0</v>
      </c>
      <c r="L7381" s="39">
        <f>IF(Txn!$K3697="","",Txn!$K3697)</f>
        <v>0</v>
      </c>
      <c r="N7381" s="42">
        <f>IF($D7381="",0,COUNTIF(BankAccts,$D7381))</f>
        <v>0</v>
      </c>
    </row>
    <row r="7382" spans="1:14">
      <c r="A7382" s="38">
        <f>IF(Txn!$B3697="","",Txn!$B3697)</f>
        <v>0</v>
      </c>
      <c r="B7382" s="38">
        <f>IF(Txn!$B3697="","",Txn!$C3697)</f>
        <v>0</v>
      </c>
      <c r="C7382" s="39">
        <f>IF(Txn!$B3697="","","تراکنش بانکی")</f>
        <v>0</v>
      </c>
      <c r="D7382" s="38">
        <f>IF(Txn!$B3697="","",IF(IF(Txn!$U3697="TRF",Txn!$Y3697,Txn!$Z3697)="","",IF(Txn!$U3697="TRF",Txn!$Y3697,Txn!$Z3697)))</f>
        <v>0</v>
      </c>
      <c r="E7382" s="39">
        <f>IF($D7382="","",IFERROR(VLOOKUP($D7382,AcctTbl,2,0),""))</f>
        <v>0</v>
      </c>
      <c r="F7382" s="39">
        <f>IF($D7382="","",IFERROR(VLOOKUP($D7382,AcctTbl,3,0),""))</f>
        <v>0</v>
      </c>
      <c r="G7382" s="39">
        <f>IF(Txn!$B3697="","",Txn!$D3697)</f>
        <v>0</v>
      </c>
      <c r="H7382" s="38">
        <f>IF(Txn!$B3697="","",Txn!$E3697)</f>
        <v>0</v>
      </c>
      <c r="I7382" s="40">
        <f>IF(Txn!$B3697="",0,Txn!$Q3697)</f>
        <v>0</v>
      </c>
      <c r="J7382" s="40">
        <f>IF(Txn!$B3697="",0,Txn!$R3697)</f>
        <v>0</v>
      </c>
      <c r="K7382" s="41">
        <f>IF($A7382="","",IFERROR(VALUE(MID($A7382,6,2)),""))</f>
        <v>0</v>
      </c>
      <c r="L7382" s="39">
        <f>IF(Txn!$K3697="","","طرف مقابل — "&amp;Txn!$K3697)</f>
        <v>0</v>
      </c>
      <c r="N7382" s="42">
        <f>IF($D7382="",0,COUNTIF(BankAccts,$D7382))</f>
        <v>0</v>
      </c>
    </row>
    <row r="7383" spans="1:14">
      <c r="A7383" s="38">
        <f>IF(Txn!$B3698="","",Txn!$B3698)</f>
        <v>0</v>
      </c>
      <c r="B7383" s="38">
        <f>IF(Txn!$B3698="","",Txn!$C3698)</f>
        <v>0</v>
      </c>
      <c r="C7383" s="39">
        <f>IF(Txn!$B3698="","","تراکنش بانکی")</f>
        <v>0</v>
      </c>
      <c r="D7383" s="38">
        <f>IF(Txn!$B3698="","",IF(Txn!$X3698="","",Txn!$X3698))</f>
        <v>0</v>
      </c>
      <c r="E7383" s="39">
        <f>IF($D7383="","",IFERROR(VLOOKUP($D7383,AcctTbl,2,0),""))</f>
        <v>0</v>
      </c>
      <c r="F7383" s="39">
        <f>IF($D7383="","",IFERROR(VLOOKUP($D7383,AcctTbl,3,0),""))</f>
        <v>0</v>
      </c>
      <c r="G7383" s="39">
        <f>IF(Txn!$B3698="","",Txn!$D3698)</f>
        <v>0</v>
      </c>
      <c r="H7383" s="38">
        <f>IF(Txn!$B3698="","",Txn!$E3698)</f>
        <v>0</v>
      </c>
      <c r="I7383" s="40">
        <f>IF(Txn!$B3698="",0,Txn!$O3698)</f>
        <v>0</v>
      </c>
      <c r="J7383" s="40">
        <f>IF(Txn!$B3698="",0,Txn!$P3698)</f>
        <v>0</v>
      </c>
      <c r="K7383" s="41">
        <f>IF($A7383="","",IFERROR(VALUE(MID($A7383,6,2)),""))</f>
        <v>0</v>
      </c>
      <c r="L7383" s="39">
        <f>IF(Txn!$K3698="","",Txn!$K3698)</f>
        <v>0</v>
      </c>
      <c r="N7383" s="42">
        <f>IF($D7383="",0,COUNTIF(BankAccts,$D7383))</f>
        <v>0</v>
      </c>
    </row>
    <row r="7384" spans="1:14">
      <c r="A7384" s="38">
        <f>IF(Txn!$B3698="","",Txn!$B3698)</f>
        <v>0</v>
      </c>
      <c r="B7384" s="38">
        <f>IF(Txn!$B3698="","",Txn!$C3698)</f>
        <v>0</v>
      </c>
      <c r="C7384" s="39">
        <f>IF(Txn!$B3698="","","تراکنش بانکی")</f>
        <v>0</v>
      </c>
      <c r="D7384" s="38">
        <f>IF(Txn!$B3698="","",IF(IF(Txn!$U3698="TRF",Txn!$Y3698,Txn!$Z3698)="","",IF(Txn!$U3698="TRF",Txn!$Y3698,Txn!$Z3698)))</f>
        <v>0</v>
      </c>
      <c r="E7384" s="39">
        <f>IF($D7384="","",IFERROR(VLOOKUP($D7384,AcctTbl,2,0),""))</f>
        <v>0</v>
      </c>
      <c r="F7384" s="39">
        <f>IF($D7384="","",IFERROR(VLOOKUP($D7384,AcctTbl,3,0),""))</f>
        <v>0</v>
      </c>
      <c r="G7384" s="39">
        <f>IF(Txn!$B3698="","",Txn!$D3698)</f>
        <v>0</v>
      </c>
      <c r="H7384" s="38">
        <f>IF(Txn!$B3698="","",Txn!$E3698)</f>
        <v>0</v>
      </c>
      <c r="I7384" s="40">
        <f>IF(Txn!$B3698="",0,Txn!$Q3698)</f>
        <v>0</v>
      </c>
      <c r="J7384" s="40">
        <f>IF(Txn!$B3698="",0,Txn!$R3698)</f>
        <v>0</v>
      </c>
      <c r="K7384" s="41">
        <f>IF($A7384="","",IFERROR(VALUE(MID($A7384,6,2)),""))</f>
        <v>0</v>
      </c>
      <c r="L7384" s="39">
        <f>IF(Txn!$K3698="","","طرف مقابل — "&amp;Txn!$K3698)</f>
        <v>0</v>
      </c>
      <c r="N7384" s="42">
        <f>IF($D7384="",0,COUNTIF(BankAccts,$D7384))</f>
        <v>0</v>
      </c>
    </row>
    <row r="7385" spans="1:14">
      <c r="A7385" s="38">
        <f>IF(Txn!$B3699="","",Txn!$B3699)</f>
        <v>0</v>
      </c>
      <c r="B7385" s="38">
        <f>IF(Txn!$B3699="","",Txn!$C3699)</f>
        <v>0</v>
      </c>
      <c r="C7385" s="39">
        <f>IF(Txn!$B3699="","","تراکنش بانکی")</f>
        <v>0</v>
      </c>
      <c r="D7385" s="38">
        <f>IF(Txn!$B3699="","",IF(Txn!$X3699="","",Txn!$X3699))</f>
        <v>0</v>
      </c>
      <c r="E7385" s="39">
        <f>IF($D7385="","",IFERROR(VLOOKUP($D7385,AcctTbl,2,0),""))</f>
        <v>0</v>
      </c>
      <c r="F7385" s="39">
        <f>IF($D7385="","",IFERROR(VLOOKUP($D7385,AcctTbl,3,0),""))</f>
        <v>0</v>
      </c>
      <c r="G7385" s="39">
        <f>IF(Txn!$B3699="","",Txn!$D3699)</f>
        <v>0</v>
      </c>
      <c r="H7385" s="38">
        <f>IF(Txn!$B3699="","",Txn!$E3699)</f>
        <v>0</v>
      </c>
      <c r="I7385" s="40">
        <f>IF(Txn!$B3699="",0,Txn!$O3699)</f>
        <v>0</v>
      </c>
      <c r="J7385" s="40">
        <f>IF(Txn!$B3699="",0,Txn!$P3699)</f>
        <v>0</v>
      </c>
      <c r="K7385" s="41">
        <f>IF($A7385="","",IFERROR(VALUE(MID($A7385,6,2)),""))</f>
        <v>0</v>
      </c>
      <c r="L7385" s="39">
        <f>IF(Txn!$K3699="","",Txn!$K3699)</f>
        <v>0</v>
      </c>
      <c r="N7385" s="42">
        <f>IF($D7385="",0,COUNTIF(BankAccts,$D7385))</f>
        <v>0</v>
      </c>
    </row>
    <row r="7386" spans="1:14">
      <c r="A7386" s="38">
        <f>IF(Txn!$B3699="","",Txn!$B3699)</f>
        <v>0</v>
      </c>
      <c r="B7386" s="38">
        <f>IF(Txn!$B3699="","",Txn!$C3699)</f>
        <v>0</v>
      </c>
      <c r="C7386" s="39">
        <f>IF(Txn!$B3699="","","تراکنش بانکی")</f>
        <v>0</v>
      </c>
      <c r="D7386" s="38">
        <f>IF(Txn!$B3699="","",IF(IF(Txn!$U3699="TRF",Txn!$Y3699,Txn!$Z3699)="","",IF(Txn!$U3699="TRF",Txn!$Y3699,Txn!$Z3699)))</f>
        <v>0</v>
      </c>
      <c r="E7386" s="39">
        <f>IF($D7386="","",IFERROR(VLOOKUP($D7386,AcctTbl,2,0),""))</f>
        <v>0</v>
      </c>
      <c r="F7386" s="39">
        <f>IF($D7386="","",IFERROR(VLOOKUP($D7386,AcctTbl,3,0),""))</f>
        <v>0</v>
      </c>
      <c r="G7386" s="39">
        <f>IF(Txn!$B3699="","",Txn!$D3699)</f>
        <v>0</v>
      </c>
      <c r="H7386" s="38">
        <f>IF(Txn!$B3699="","",Txn!$E3699)</f>
        <v>0</v>
      </c>
      <c r="I7386" s="40">
        <f>IF(Txn!$B3699="",0,Txn!$Q3699)</f>
        <v>0</v>
      </c>
      <c r="J7386" s="40">
        <f>IF(Txn!$B3699="",0,Txn!$R3699)</f>
        <v>0</v>
      </c>
      <c r="K7386" s="41">
        <f>IF($A7386="","",IFERROR(VALUE(MID($A7386,6,2)),""))</f>
        <v>0</v>
      </c>
      <c r="L7386" s="39">
        <f>IF(Txn!$K3699="","","طرف مقابل — "&amp;Txn!$K3699)</f>
        <v>0</v>
      </c>
      <c r="N7386" s="42">
        <f>IF($D7386="",0,COUNTIF(BankAccts,$D7386))</f>
        <v>0</v>
      </c>
    </row>
    <row r="7387" spans="1:14">
      <c r="A7387" s="38">
        <f>IF(Txn!$B3700="","",Txn!$B3700)</f>
        <v>0</v>
      </c>
      <c r="B7387" s="38">
        <f>IF(Txn!$B3700="","",Txn!$C3700)</f>
        <v>0</v>
      </c>
      <c r="C7387" s="39">
        <f>IF(Txn!$B3700="","","تراکنش بانکی")</f>
        <v>0</v>
      </c>
      <c r="D7387" s="38">
        <f>IF(Txn!$B3700="","",IF(Txn!$X3700="","",Txn!$X3700))</f>
        <v>0</v>
      </c>
      <c r="E7387" s="39">
        <f>IF($D7387="","",IFERROR(VLOOKUP($D7387,AcctTbl,2,0),""))</f>
        <v>0</v>
      </c>
      <c r="F7387" s="39">
        <f>IF($D7387="","",IFERROR(VLOOKUP($D7387,AcctTbl,3,0),""))</f>
        <v>0</v>
      </c>
      <c r="G7387" s="39">
        <f>IF(Txn!$B3700="","",Txn!$D3700)</f>
        <v>0</v>
      </c>
      <c r="H7387" s="38">
        <f>IF(Txn!$B3700="","",Txn!$E3700)</f>
        <v>0</v>
      </c>
      <c r="I7387" s="40">
        <f>IF(Txn!$B3700="",0,Txn!$O3700)</f>
        <v>0</v>
      </c>
      <c r="J7387" s="40">
        <f>IF(Txn!$B3700="",0,Txn!$P3700)</f>
        <v>0</v>
      </c>
      <c r="K7387" s="41">
        <f>IF($A7387="","",IFERROR(VALUE(MID($A7387,6,2)),""))</f>
        <v>0</v>
      </c>
      <c r="L7387" s="39">
        <f>IF(Txn!$K3700="","",Txn!$K3700)</f>
        <v>0</v>
      </c>
      <c r="N7387" s="42">
        <f>IF($D7387="",0,COUNTIF(BankAccts,$D7387))</f>
        <v>0</v>
      </c>
    </row>
    <row r="7388" spans="1:14">
      <c r="A7388" s="38">
        <f>IF(Txn!$B3700="","",Txn!$B3700)</f>
        <v>0</v>
      </c>
      <c r="B7388" s="38">
        <f>IF(Txn!$B3700="","",Txn!$C3700)</f>
        <v>0</v>
      </c>
      <c r="C7388" s="39">
        <f>IF(Txn!$B3700="","","تراکنش بانکی")</f>
        <v>0</v>
      </c>
      <c r="D7388" s="38">
        <f>IF(Txn!$B3700="","",IF(IF(Txn!$U3700="TRF",Txn!$Y3700,Txn!$Z3700)="","",IF(Txn!$U3700="TRF",Txn!$Y3700,Txn!$Z3700)))</f>
        <v>0</v>
      </c>
      <c r="E7388" s="39">
        <f>IF($D7388="","",IFERROR(VLOOKUP($D7388,AcctTbl,2,0),""))</f>
        <v>0</v>
      </c>
      <c r="F7388" s="39">
        <f>IF($D7388="","",IFERROR(VLOOKUP($D7388,AcctTbl,3,0),""))</f>
        <v>0</v>
      </c>
      <c r="G7388" s="39">
        <f>IF(Txn!$B3700="","",Txn!$D3700)</f>
        <v>0</v>
      </c>
      <c r="H7388" s="38">
        <f>IF(Txn!$B3700="","",Txn!$E3700)</f>
        <v>0</v>
      </c>
      <c r="I7388" s="40">
        <f>IF(Txn!$B3700="",0,Txn!$Q3700)</f>
        <v>0</v>
      </c>
      <c r="J7388" s="40">
        <f>IF(Txn!$B3700="",0,Txn!$R3700)</f>
        <v>0</v>
      </c>
      <c r="K7388" s="41">
        <f>IF($A7388="","",IFERROR(VALUE(MID($A7388,6,2)),""))</f>
        <v>0</v>
      </c>
      <c r="L7388" s="39">
        <f>IF(Txn!$K3700="","","طرف مقابل — "&amp;Txn!$K3700)</f>
        <v>0</v>
      </c>
      <c r="N7388" s="42">
        <f>IF($D7388="",0,COUNTIF(BankAccts,$D7388))</f>
        <v>0</v>
      </c>
    </row>
    <row r="7389" spans="1:14">
      <c r="A7389" s="38">
        <f>IF(Txn!$B3701="","",Txn!$B3701)</f>
        <v>0</v>
      </c>
      <c r="B7389" s="38">
        <f>IF(Txn!$B3701="","",Txn!$C3701)</f>
        <v>0</v>
      </c>
      <c r="C7389" s="39">
        <f>IF(Txn!$B3701="","","تراکنش بانکی")</f>
        <v>0</v>
      </c>
      <c r="D7389" s="38">
        <f>IF(Txn!$B3701="","",IF(Txn!$X3701="","",Txn!$X3701))</f>
        <v>0</v>
      </c>
      <c r="E7389" s="39">
        <f>IF($D7389="","",IFERROR(VLOOKUP($D7389,AcctTbl,2,0),""))</f>
        <v>0</v>
      </c>
      <c r="F7389" s="39">
        <f>IF($D7389="","",IFERROR(VLOOKUP($D7389,AcctTbl,3,0),""))</f>
        <v>0</v>
      </c>
      <c r="G7389" s="39">
        <f>IF(Txn!$B3701="","",Txn!$D3701)</f>
        <v>0</v>
      </c>
      <c r="H7389" s="38">
        <f>IF(Txn!$B3701="","",Txn!$E3701)</f>
        <v>0</v>
      </c>
      <c r="I7389" s="40">
        <f>IF(Txn!$B3701="",0,Txn!$O3701)</f>
        <v>0</v>
      </c>
      <c r="J7389" s="40">
        <f>IF(Txn!$B3701="",0,Txn!$P3701)</f>
        <v>0</v>
      </c>
      <c r="K7389" s="41">
        <f>IF($A7389="","",IFERROR(VALUE(MID($A7389,6,2)),""))</f>
        <v>0</v>
      </c>
      <c r="L7389" s="39">
        <f>IF(Txn!$K3701="","",Txn!$K3701)</f>
        <v>0</v>
      </c>
      <c r="N7389" s="42">
        <f>IF($D7389="",0,COUNTIF(BankAccts,$D7389))</f>
        <v>0</v>
      </c>
    </row>
    <row r="7390" spans="1:14">
      <c r="A7390" s="38">
        <f>IF(Txn!$B3701="","",Txn!$B3701)</f>
        <v>0</v>
      </c>
      <c r="B7390" s="38">
        <f>IF(Txn!$B3701="","",Txn!$C3701)</f>
        <v>0</v>
      </c>
      <c r="C7390" s="39">
        <f>IF(Txn!$B3701="","","تراکنش بانکی")</f>
        <v>0</v>
      </c>
      <c r="D7390" s="38">
        <f>IF(Txn!$B3701="","",IF(IF(Txn!$U3701="TRF",Txn!$Y3701,Txn!$Z3701)="","",IF(Txn!$U3701="TRF",Txn!$Y3701,Txn!$Z3701)))</f>
        <v>0</v>
      </c>
      <c r="E7390" s="39">
        <f>IF($D7390="","",IFERROR(VLOOKUP($D7390,AcctTbl,2,0),""))</f>
        <v>0</v>
      </c>
      <c r="F7390" s="39">
        <f>IF($D7390="","",IFERROR(VLOOKUP($D7390,AcctTbl,3,0),""))</f>
        <v>0</v>
      </c>
      <c r="G7390" s="39">
        <f>IF(Txn!$B3701="","",Txn!$D3701)</f>
        <v>0</v>
      </c>
      <c r="H7390" s="38">
        <f>IF(Txn!$B3701="","",Txn!$E3701)</f>
        <v>0</v>
      </c>
      <c r="I7390" s="40">
        <f>IF(Txn!$B3701="",0,Txn!$Q3701)</f>
        <v>0</v>
      </c>
      <c r="J7390" s="40">
        <f>IF(Txn!$B3701="",0,Txn!$R3701)</f>
        <v>0</v>
      </c>
      <c r="K7390" s="41">
        <f>IF($A7390="","",IFERROR(VALUE(MID($A7390,6,2)),""))</f>
        <v>0</v>
      </c>
      <c r="L7390" s="39">
        <f>IF(Txn!$K3701="","","طرف مقابل — "&amp;Txn!$K3701)</f>
        <v>0</v>
      </c>
      <c r="N7390" s="42">
        <f>IF($D7390="",0,COUNTIF(BankAccts,$D7390))</f>
        <v>0</v>
      </c>
    </row>
    <row r="7391" spans="1:14">
      <c r="A7391" s="38">
        <f>IF(Txn!$B3702="","",Txn!$B3702)</f>
        <v>0</v>
      </c>
      <c r="B7391" s="38">
        <f>IF(Txn!$B3702="","",Txn!$C3702)</f>
        <v>0</v>
      </c>
      <c r="C7391" s="39">
        <f>IF(Txn!$B3702="","","تراکنش بانکی")</f>
        <v>0</v>
      </c>
      <c r="D7391" s="38">
        <f>IF(Txn!$B3702="","",IF(Txn!$X3702="","",Txn!$X3702))</f>
        <v>0</v>
      </c>
      <c r="E7391" s="39">
        <f>IF($D7391="","",IFERROR(VLOOKUP($D7391,AcctTbl,2,0),""))</f>
        <v>0</v>
      </c>
      <c r="F7391" s="39">
        <f>IF($D7391="","",IFERROR(VLOOKUP($D7391,AcctTbl,3,0),""))</f>
        <v>0</v>
      </c>
      <c r="G7391" s="39">
        <f>IF(Txn!$B3702="","",Txn!$D3702)</f>
        <v>0</v>
      </c>
      <c r="H7391" s="38">
        <f>IF(Txn!$B3702="","",Txn!$E3702)</f>
        <v>0</v>
      </c>
      <c r="I7391" s="40">
        <f>IF(Txn!$B3702="",0,Txn!$O3702)</f>
        <v>0</v>
      </c>
      <c r="J7391" s="40">
        <f>IF(Txn!$B3702="",0,Txn!$P3702)</f>
        <v>0</v>
      </c>
      <c r="K7391" s="41">
        <f>IF($A7391="","",IFERROR(VALUE(MID($A7391,6,2)),""))</f>
        <v>0</v>
      </c>
      <c r="L7391" s="39">
        <f>IF(Txn!$K3702="","",Txn!$K3702)</f>
        <v>0</v>
      </c>
      <c r="N7391" s="42">
        <f>IF($D7391="",0,COUNTIF(BankAccts,$D7391))</f>
        <v>0</v>
      </c>
    </row>
    <row r="7392" spans="1:14">
      <c r="A7392" s="38">
        <f>IF(Txn!$B3702="","",Txn!$B3702)</f>
        <v>0</v>
      </c>
      <c r="B7392" s="38">
        <f>IF(Txn!$B3702="","",Txn!$C3702)</f>
        <v>0</v>
      </c>
      <c r="C7392" s="39">
        <f>IF(Txn!$B3702="","","تراکنش بانکی")</f>
        <v>0</v>
      </c>
      <c r="D7392" s="38">
        <f>IF(Txn!$B3702="","",IF(IF(Txn!$U3702="TRF",Txn!$Y3702,Txn!$Z3702)="","",IF(Txn!$U3702="TRF",Txn!$Y3702,Txn!$Z3702)))</f>
        <v>0</v>
      </c>
      <c r="E7392" s="39">
        <f>IF($D7392="","",IFERROR(VLOOKUP($D7392,AcctTbl,2,0),""))</f>
        <v>0</v>
      </c>
      <c r="F7392" s="39">
        <f>IF($D7392="","",IFERROR(VLOOKUP($D7392,AcctTbl,3,0),""))</f>
        <v>0</v>
      </c>
      <c r="G7392" s="39">
        <f>IF(Txn!$B3702="","",Txn!$D3702)</f>
        <v>0</v>
      </c>
      <c r="H7392" s="38">
        <f>IF(Txn!$B3702="","",Txn!$E3702)</f>
        <v>0</v>
      </c>
      <c r="I7392" s="40">
        <f>IF(Txn!$B3702="",0,Txn!$Q3702)</f>
        <v>0</v>
      </c>
      <c r="J7392" s="40">
        <f>IF(Txn!$B3702="",0,Txn!$R3702)</f>
        <v>0</v>
      </c>
      <c r="K7392" s="41">
        <f>IF($A7392="","",IFERROR(VALUE(MID($A7392,6,2)),""))</f>
        <v>0</v>
      </c>
      <c r="L7392" s="39">
        <f>IF(Txn!$K3702="","","طرف مقابل — "&amp;Txn!$K3702)</f>
        <v>0</v>
      </c>
      <c r="N7392" s="42">
        <f>IF($D7392="",0,COUNTIF(BankAccts,$D7392))</f>
        <v>0</v>
      </c>
    </row>
    <row r="7393" spans="1:14">
      <c r="A7393" s="38">
        <f>IF(Txn!$B3703="","",Txn!$B3703)</f>
        <v>0</v>
      </c>
      <c r="B7393" s="38">
        <f>IF(Txn!$B3703="","",Txn!$C3703)</f>
        <v>0</v>
      </c>
      <c r="C7393" s="39">
        <f>IF(Txn!$B3703="","","تراکنش بانکی")</f>
        <v>0</v>
      </c>
      <c r="D7393" s="38">
        <f>IF(Txn!$B3703="","",IF(Txn!$X3703="","",Txn!$X3703))</f>
        <v>0</v>
      </c>
      <c r="E7393" s="39">
        <f>IF($D7393="","",IFERROR(VLOOKUP($D7393,AcctTbl,2,0),""))</f>
        <v>0</v>
      </c>
      <c r="F7393" s="39">
        <f>IF($D7393="","",IFERROR(VLOOKUP($D7393,AcctTbl,3,0),""))</f>
        <v>0</v>
      </c>
      <c r="G7393" s="39">
        <f>IF(Txn!$B3703="","",Txn!$D3703)</f>
        <v>0</v>
      </c>
      <c r="H7393" s="38">
        <f>IF(Txn!$B3703="","",Txn!$E3703)</f>
        <v>0</v>
      </c>
      <c r="I7393" s="40">
        <f>IF(Txn!$B3703="",0,Txn!$O3703)</f>
        <v>0</v>
      </c>
      <c r="J7393" s="40">
        <f>IF(Txn!$B3703="",0,Txn!$P3703)</f>
        <v>0</v>
      </c>
      <c r="K7393" s="41">
        <f>IF($A7393="","",IFERROR(VALUE(MID($A7393,6,2)),""))</f>
        <v>0</v>
      </c>
      <c r="L7393" s="39">
        <f>IF(Txn!$K3703="","",Txn!$K3703)</f>
        <v>0</v>
      </c>
      <c r="N7393" s="42">
        <f>IF($D7393="",0,COUNTIF(BankAccts,$D7393))</f>
        <v>0</v>
      </c>
    </row>
    <row r="7394" spans="1:14">
      <c r="A7394" s="38">
        <f>IF(Txn!$B3703="","",Txn!$B3703)</f>
        <v>0</v>
      </c>
      <c r="B7394" s="38">
        <f>IF(Txn!$B3703="","",Txn!$C3703)</f>
        <v>0</v>
      </c>
      <c r="C7394" s="39">
        <f>IF(Txn!$B3703="","","تراکنش بانکی")</f>
        <v>0</v>
      </c>
      <c r="D7394" s="38">
        <f>IF(Txn!$B3703="","",IF(IF(Txn!$U3703="TRF",Txn!$Y3703,Txn!$Z3703)="","",IF(Txn!$U3703="TRF",Txn!$Y3703,Txn!$Z3703)))</f>
        <v>0</v>
      </c>
      <c r="E7394" s="39">
        <f>IF($D7394="","",IFERROR(VLOOKUP($D7394,AcctTbl,2,0),""))</f>
        <v>0</v>
      </c>
      <c r="F7394" s="39">
        <f>IF($D7394="","",IFERROR(VLOOKUP($D7394,AcctTbl,3,0),""))</f>
        <v>0</v>
      </c>
      <c r="G7394" s="39">
        <f>IF(Txn!$B3703="","",Txn!$D3703)</f>
        <v>0</v>
      </c>
      <c r="H7394" s="38">
        <f>IF(Txn!$B3703="","",Txn!$E3703)</f>
        <v>0</v>
      </c>
      <c r="I7394" s="40">
        <f>IF(Txn!$B3703="",0,Txn!$Q3703)</f>
        <v>0</v>
      </c>
      <c r="J7394" s="40">
        <f>IF(Txn!$B3703="",0,Txn!$R3703)</f>
        <v>0</v>
      </c>
      <c r="K7394" s="41">
        <f>IF($A7394="","",IFERROR(VALUE(MID($A7394,6,2)),""))</f>
        <v>0</v>
      </c>
      <c r="L7394" s="39">
        <f>IF(Txn!$K3703="","","طرف مقابل — "&amp;Txn!$K3703)</f>
        <v>0</v>
      </c>
      <c r="N7394" s="42">
        <f>IF($D7394="",0,COUNTIF(BankAccts,$D7394))</f>
        <v>0</v>
      </c>
    </row>
    <row r="7395" spans="1:14">
      <c r="A7395" s="38">
        <f>IF(Txn!$B3704="","",Txn!$B3704)</f>
        <v>0</v>
      </c>
      <c r="B7395" s="38">
        <f>IF(Txn!$B3704="","",Txn!$C3704)</f>
        <v>0</v>
      </c>
      <c r="C7395" s="39">
        <f>IF(Txn!$B3704="","","تراکنش بانکی")</f>
        <v>0</v>
      </c>
      <c r="D7395" s="38">
        <f>IF(Txn!$B3704="","",IF(Txn!$X3704="","",Txn!$X3704))</f>
        <v>0</v>
      </c>
      <c r="E7395" s="39">
        <f>IF($D7395="","",IFERROR(VLOOKUP($D7395,AcctTbl,2,0),""))</f>
        <v>0</v>
      </c>
      <c r="F7395" s="39">
        <f>IF($D7395="","",IFERROR(VLOOKUP($D7395,AcctTbl,3,0),""))</f>
        <v>0</v>
      </c>
      <c r="G7395" s="39">
        <f>IF(Txn!$B3704="","",Txn!$D3704)</f>
        <v>0</v>
      </c>
      <c r="H7395" s="38">
        <f>IF(Txn!$B3704="","",Txn!$E3704)</f>
        <v>0</v>
      </c>
      <c r="I7395" s="40">
        <f>IF(Txn!$B3704="",0,Txn!$O3704)</f>
        <v>0</v>
      </c>
      <c r="J7395" s="40">
        <f>IF(Txn!$B3704="",0,Txn!$P3704)</f>
        <v>0</v>
      </c>
      <c r="K7395" s="41">
        <f>IF($A7395="","",IFERROR(VALUE(MID($A7395,6,2)),""))</f>
        <v>0</v>
      </c>
      <c r="L7395" s="39">
        <f>IF(Txn!$K3704="","",Txn!$K3704)</f>
        <v>0</v>
      </c>
      <c r="N7395" s="42">
        <f>IF($D7395="",0,COUNTIF(BankAccts,$D7395))</f>
        <v>0</v>
      </c>
    </row>
    <row r="7396" spans="1:14">
      <c r="A7396" s="38">
        <f>IF(Txn!$B3704="","",Txn!$B3704)</f>
        <v>0</v>
      </c>
      <c r="B7396" s="38">
        <f>IF(Txn!$B3704="","",Txn!$C3704)</f>
        <v>0</v>
      </c>
      <c r="C7396" s="39">
        <f>IF(Txn!$B3704="","","تراکنش بانکی")</f>
        <v>0</v>
      </c>
      <c r="D7396" s="38">
        <f>IF(Txn!$B3704="","",IF(IF(Txn!$U3704="TRF",Txn!$Y3704,Txn!$Z3704)="","",IF(Txn!$U3704="TRF",Txn!$Y3704,Txn!$Z3704)))</f>
        <v>0</v>
      </c>
      <c r="E7396" s="39">
        <f>IF($D7396="","",IFERROR(VLOOKUP($D7396,AcctTbl,2,0),""))</f>
        <v>0</v>
      </c>
      <c r="F7396" s="39">
        <f>IF($D7396="","",IFERROR(VLOOKUP($D7396,AcctTbl,3,0),""))</f>
        <v>0</v>
      </c>
      <c r="G7396" s="39">
        <f>IF(Txn!$B3704="","",Txn!$D3704)</f>
        <v>0</v>
      </c>
      <c r="H7396" s="38">
        <f>IF(Txn!$B3704="","",Txn!$E3704)</f>
        <v>0</v>
      </c>
      <c r="I7396" s="40">
        <f>IF(Txn!$B3704="",0,Txn!$Q3704)</f>
        <v>0</v>
      </c>
      <c r="J7396" s="40">
        <f>IF(Txn!$B3704="",0,Txn!$R3704)</f>
        <v>0</v>
      </c>
      <c r="K7396" s="41">
        <f>IF($A7396="","",IFERROR(VALUE(MID($A7396,6,2)),""))</f>
        <v>0</v>
      </c>
      <c r="L7396" s="39">
        <f>IF(Txn!$K3704="","","طرف مقابل — "&amp;Txn!$K3704)</f>
        <v>0</v>
      </c>
      <c r="N7396" s="42">
        <f>IF($D7396="",0,COUNTIF(BankAccts,$D7396))</f>
        <v>0</v>
      </c>
    </row>
    <row r="7397" spans="1:14">
      <c r="A7397" s="38">
        <f>IF(Txn!$B3705="","",Txn!$B3705)</f>
        <v>0</v>
      </c>
      <c r="B7397" s="38">
        <f>IF(Txn!$B3705="","",Txn!$C3705)</f>
        <v>0</v>
      </c>
      <c r="C7397" s="39">
        <f>IF(Txn!$B3705="","","تراکنش بانکی")</f>
        <v>0</v>
      </c>
      <c r="D7397" s="38">
        <f>IF(Txn!$B3705="","",IF(Txn!$X3705="","",Txn!$X3705))</f>
        <v>0</v>
      </c>
      <c r="E7397" s="39">
        <f>IF($D7397="","",IFERROR(VLOOKUP($D7397,AcctTbl,2,0),""))</f>
        <v>0</v>
      </c>
      <c r="F7397" s="39">
        <f>IF($D7397="","",IFERROR(VLOOKUP($D7397,AcctTbl,3,0),""))</f>
        <v>0</v>
      </c>
      <c r="G7397" s="39">
        <f>IF(Txn!$B3705="","",Txn!$D3705)</f>
        <v>0</v>
      </c>
      <c r="H7397" s="38">
        <f>IF(Txn!$B3705="","",Txn!$E3705)</f>
        <v>0</v>
      </c>
      <c r="I7397" s="40">
        <f>IF(Txn!$B3705="",0,Txn!$O3705)</f>
        <v>0</v>
      </c>
      <c r="J7397" s="40">
        <f>IF(Txn!$B3705="",0,Txn!$P3705)</f>
        <v>0</v>
      </c>
      <c r="K7397" s="41">
        <f>IF($A7397="","",IFERROR(VALUE(MID($A7397,6,2)),""))</f>
        <v>0</v>
      </c>
      <c r="L7397" s="39">
        <f>IF(Txn!$K3705="","",Txn!$K3705)</f>
        <v>0</v>
      </c>
      <c r="N7397" s="42">
        <f>IF($D7397="",0,COUNTIF(BankAccts,$D7397))</f>
        <v>0</v>
      </c>
    </row>
    <row r="7398" spans="1:14">
      <c r="A7398" s="38">
        <f>IF(Txn!$B3705="","",Txn!$B3705)</f>
        <v>0</v>
      </c>
      <c r="B7398" s="38">
        <f>IF(Txn!$B3705="","",Txn!$C3705)</f>
        <v>0</v>
      </c>
      <c r="C7398" s="39">
        <f>IF(Txn!$B3705="","","تراکنش بانکی")</f>
        <v>0</v>
      </c>
      <c r="D7398" s="38">
        <f>IF(Txn!$B3705="","",IF(IF(Txn!$U3705="TRF",Txn!$Y3705,Txn!$Z3705)="","",IF(Txn!$U3705="TRF",Txn!$Y3705,Txn!$Z3705)))</f>
        <v>0</v>
      </c>
      <c r="E7398" s="39">
        <f>IF($D7398="","",IFERROR(VLOOKUP($D7398,AcctTbl,2,0),""))</f>
        <v>0</v>
      </c>
      <c r="F7398" s="39">
        <f>IF($D7398="","",IFERROR(VLOOKUP($D7398,AcctTbl,3,0),""))</f>
        <v>0</v>
      </c>
      <c r="G7398" s="39">
        <f>IF(Txn!$B3705="","",Txn!$D3705)</f>
        <v>0</v>
      </c>
      <c r="H7398" s="38">
        <f>IF(Txn!$B3705="","",Txn!$E3705)</f>
        <v>0</v>
      </c>
      <c r="I7398" s="40">
        <f>IF(Txn!$B3705="",0,Txn!$Q3705)</f>
        <v>0</v>
      </c>
      <c r="J7398" s="40">
        <f>IF(Txn!$B3705="",0,Txn!$R3705)</f>
        <v>0</v>
      </c>
      <c r="K7398" s="41">
        <f>IF($A7398="","",IFERROR(VALUE(MID($A7398,6,2)),""))</f>
        <v>0</v>
      </c>
      <c r="L7398" s="39">
        <f>IF(Txn!$K3705="","","طرف مقابل — "&amp;Txn!$K3705)</f>
        <v>0</v>
      </c>
      <c r="N7398" s="42">
        <f>IF($D7398="",0,COUNTIF(BankAccts,$D7398))</f>
        <v>0</v>
      </c>
    </row>
    <row r="7399" spans="1:14">
      <c r="A7399" s="38">
        <f>IF(Txn!$B3706="","",Txn!$B3706)</f>
        <v>0</v>
      </c>
      <c r="B7399" s="38">
        <f>IF(Txn!$B3706="","",Txn!$C3706)</f>
        <v>0</v>
      </c>
      <c r="C7399" s="39">
        <f>IF(Txn!$B3706="","","تراکنش بانکی")</f>
        <v>0</v>
      </c>
      <c r="D7399" s="38">
        <f>IF(Txn!$B3706="","",IF(Txn!$X3706="","",Txn!$X3706))</f>
        <v>0</v>
      </c>
      <c r="E7399" s="39">
        <f>IF($D7399="","",IFERROR(VLOOKUP($D7399,AcctTbl,2,0),""))</f>
        <v>0</v>
      </c>
      <c r="F7399" s="39">
        <f>IF($D7399="","",IFERROR(VLOOKUP($D7399,AcctTbl,3,0),""))</f>
        <v>0</v>
      </c>
      <c r="G7399" s="39">
        <f>IF(Txn!$B3706="","",Txn!$D3706)</f>
        <v>0</v>
      </c>
      <c r="H7399" s="38">
        <f>IF(Txn!$B3706="","",Txn!$E3706)</f>
        <v>0</v>
      </c>
      <c r="I7399" s="40">
        <f>IF(Txn!$B3706="",0,Txn!$O3706)</f>
        <v>0</v>
      </c>
      <c r="J7399" s="40">
        <f>IF(Txn!$B3706="",0,Txn!$P3706)</f>
        <v>0</v>
      </c>
      <c r="K7399" s="41">
        <f>IF($A7399="","",IFERROR(VALUE(MID($A7399,6,2)),""))</f>
        <v>0</v>
      </c>
      <c r="L7399" s="39">
        <f>IF(Txn!$K3706="","",Txn!$K3706)</f>
        <v>0</v>
      </c>
      <c r="N7399" s="42">
        <f>IF($D7399="",0,COUNTIF(BankAccts,$D7399))</f>
        <v>0</v>
      </c>
    </row>
    <row r="7400" spans="1:14">
      <c r="A7400" s="38">
        <f>IF(Txn!$B3706="","",Txn!$B3706)</f>
        <v>0</v>
      </c>
      <c r="B7400" s="38">
        <f>IF(Txn!$B3706="","",Txn!$C3706)</f>
        <v>0</v>
      </c>
      <c r="C7400" s="39">
        <f>IF(Txn!$B3706="","","تراکنش بانکی")</f>
        <v>0</v>
      </c>
      <c r="D7400" s="38">
        <f>IF(Txn!$B3706="","",IF(IF(Txn!$U3706="TRF",Txn!$Y3706,Txn!$Z3706)="","",IF(Txn!$U3706="TRF",Txn!$Y3706,Txn!$Z3706)))</f>
        <v>0</v>
      </c>
      <c r="E7400" s="39">
        <f>IF($D7400="","",IFERROR(VLOOKUP($D7400,AcctTbl,2,0),""))</f>
        <v>0</v>
      </c>
      <c r="F7400" s="39">
        <f>IF($D7400="","",IFERROR(VLOOKUP($D7400,AcctTbl,3,0),""))</f>
        <v>0</v>
      </c>
      <c r="G7400" s="39">
        <f>IF(Txn!$B3706="","",Txn!$D3706)</f>
        <v>0</v>
      </c>
      <c r="H7400" s="38">
        <f>IF(Txn!$B3706="","",Txn!$E3706)</f>
        <v>0</v>
      </c>
      <c r="I7400" s="40">
        <f>IF(Txn!$B3706="",0,Txn!$Q3706)</f>
        <v>0</v>
      </c>
      <c r="J7400" s="40">
        <f>IF(Txn!$B3706="",0,Txn!$R3706)</f>
        <v>0</v>
      </c>
      <c r="K7400" s="41">
        <f>IF($A7400="","",IFERROR(VALUE(MID($A7400,6,2)),""))</f>
        <v>0</v>
      </c>
      <c r="L7400" s="39">
        <f>IF(Txn!$K3706="","","طرف مقابل — "&amp;Txn!$K3706)</f>
        <v>0</v>
      </c>
      <c r="N7400" s="42">
        <f>IF($D7400="",0,COUNTIF(BankAccts,$D7400))</f>
        <v>0</v>
      </c>
    </row>
    <row r="7401" spans="1:14">
      <c r="A7401" s="38">
        <f>IF(Txn!$B3707="","",Txn!$B3707)</f>
        <v>0</v>
      </c>
      <c r="B7401" s="38">
        <f>IF(Txn!$B3707="","",Txn!$C3707)</f>
        <v>0</v>
      </c>
      <c r="C7401" s="39">
        <f>IF(Txn!$B3707="","","تراکنش بانکی")</f>
        <v>0</v>
      </c>
      <c r="D7401" s="38">
        <f>IF(Txn!$B3707="","",IF(Txn!$X3707="","",Txn!$X3707))</f>
        <v>0</v>
      </c>
      <c r="E7401" s="39">
        <f>IF($D7401="","",IFERROR(VLOOKUP($D7401,AcctTbl,2,0),""))</f>
        <v>0</v>
      </c>
      <c r="F7401" s="39">
        <f>IF($D7401="","",IFERROR(VLOOKUP($D7401,AcctTbl,3,0),""))</f>
        <v>0</v>
      </c>
      <c r="G7401" s="39">
        <f>IF(Txn!$B3707="","",Txn!$D3707)</f>
        <v>0</v>
      </c>
      <c r="H7401" s="38">
        <f>IF(Txn!$B3707="","",Txn!$E3707)</f>
        <v>0</v>
      </c>
      <c r="I7401" s="40">
        <f>IF(Txn!$B3707="",0,Txn!$O3707)</f>
        <v>0</v>
      </c>
      <c r="J7401" s="40">
        <f>IF(Txn!$B3707="",0,Txn!$P3707)</f>
        <v>0</v>
      </c>
      <c r="K7401" s="41">
        <f>IF($A7401="","",IFERROR(VALUE(MID($A7401,6,2)),""))</f>
        <v>0</v>
      </c>
      <c r="L7401" s="39">
        <f>IF(Txn!$K3707="","",Txn!$K3707)</f>
        <v>0</v>
      </c>
      <c r="N7401" s="42">
        <f>IF($D7401="",0,COUNTIF(BankAccts,$D7401))</f>
        <v>0</v>
      </c>
    </row>
    <row r="7402" spans="1:14">
      <c r="A7402" s="38">
        <f>IF(Txn!$B3707="","",Txn!$B3707)</f>
        <v>0</v>
      </c>
      <c r="B7402" s="38">
        <f>IF(Txn!$B3707="","",Txn!$C3707)</f>
        <v>0</v>
      </c>
      <c r="C7402" s="39">
        <f>IF(Txn!$B3707="","","تراکنش بانکی")</f>
        <v>0</v>
      </c>
      <c r="D7402" s="38">
        <f>IF(Txn!$B3707="","",IF(IF(Txn!$U3707="TRF",Txn!$Y3707,Txn!$Z3707)="","",IF(Txn!$U3707="TRF",Txn!$Y3707,Txn!$Z3707)))</f>
        <v>0</v>
      </c>
      <c r="E7402" s="39">
        <f>IF($D7402="","",IFERROR(VLOOKUP($D7402,AcctTbl,2,0),""))</f>
        <v>0</v>
      </c>
      <c r="F7402" s="39">
        <f>IF($D7402="","",IFERROR(VLOOKUP($D7402,AcctTbl,3,0),""))</f>
        <v>0</v>
      </c>
      <c r="G7402" s="39">
        <f>IF(Txn!$B3707="","",Txn!$D3707)</f>
        <v>0</v>
      </c>
      <c r="H7402" s="38">
        <f>IF(Txn!$B3707="","",Txn!$E3707)</f>
        <v>0</v>
      </c>
      <c r="I7402" s="40">
        <f>IF(Txn!$B3707="",0,Txn!$Q3707)</f>
        <v>0</v>
      </c>
      <c r="J7402" s="40">
        <f>IF(Txn!$B3707="",0,Txn!$R3707)</f>
        <v>0</v>
      </c>
      <c r="K7402" s="41">
        <f>IF($A7402="","",IFERROR(VALUE(MID($A7402,6,2)),""))</f>
        <v>0</v>
      </c>
      <c r="L7402" s="39">
        <f>IF(Txn!$K3707="","","طرف مقابل — "&amp;Txn!$K3707)</f>
        <v>0</v>
      </c>
      <c r="N7402" s="42">
        <f>IF($D7402="",0,COUNTIF(BankAccts,$D7402))</f>
        <v>0</v>
      </c>
    </row>
    <row r="7403" spans="1:14">
      <c r="A7403" s="38">
        <f>IF(Txn!$B3708="","",Txn!$B3708)</f>
        <v>0</v>
      </c>
      <c r="B7403" s="38">
        <f>IF(Txn!$B3708="","",Txn!$C3708)</f>
        <v>0</v>
      </c>
      <c r="C7403" s="39">
        <f>IF(Txn!$B3708="","","تراکنش بانکی")</f>
        <v>0</v>
      </c>
      <c r="D7403" s="38">
        <f>IF(Txn!$B3708="","",IF(Txn!$X3708="","",Txn!$X3708))</f>
        <v>0</v>
      </c>
      <c r="E7403" s="39">
        <f>IF($D7403="","",IFERROR(VLOOKUP($D7403,AcctTbl,2,0),""))</f>
        <v>0</v>
      </c>
      <c r="F7403" s="39">
        <f>IF($D7403="","",IFERROR(VLOOKUP($D7403,AcctTbl,3,0),""))</f>
        <v>0</v>
      </c>
      <c r="G7403" s="39">
        <f>IF(Txn!$B3708="","",Txn!$D3708)</f>
        <v>0</v>
      </c>
      <c r="H7403" s="38">
        <f>IF(Txn!$B3708="","",Txn!$E3708)</f>
        <v>0</v>
      </c>
      <c r="I7403" s="40">
        <f>IF(Txn!$B3708="",0,Txn!$O3708)</f>
        <v>0</v>
      </c>
      <c r="J7403" s="40">
        <f>IF(Txn!$B3708="",0,Txn!$P3708)</f>
        <v>0</v>
      </c>
      <c r="K7403" s="41">
        <f>IF($A7403="","",IFERROR(VALUE(MID($A7403,6,2)),""))</f>
        <v>0</v>
      </c>
      <c r="L7403" s="39">
        <f>IF(Txn!$K3708="","",Txn!$K3708)</f>
        <v>0</v>
      </c>
      <c r="N7403" s="42">
        <f>IF($D7403="",0,COUNTIF(BankAccts,$D7403))</f>
        <v>0</v>
      </c>
    </row>
    <row r="7404" spans="1:14">
      <c r="A7404" s="38">
        <f>IF(Txn!$B3708="","",Txn!$B3708)</f>
        <v>0</v>
      </c>
      <c r="B7404" s="38">
        <f>IF(Txn!$B3708="","",Txn!$C3708)</f>
        <v>0</v>
      </c>
      <c r="C7404" s="39">
        <f>IF(Txn!$B3708="","","تراکنش بانکی")</f>
        <v>0</v>
      </c>
      <c r="D7404" s="38">
        <f>IF(Txn!$B3708="","",IF(IF(Txn!$U3708="TRF",Txn!$Y3708,Txn!$Z3708)="","",IF(Txn!$U3708="TRF",Txn!$Y3708,Txn!$Z3708)))</f>
        <v>0</v>
      </c>
      <c r="E7404" s="39">
        <f>IF($D7404="","",IFERROR(VLOOKUP($D7404,AcctTbl,2,0),""))</f>
        <v>0</v>
      </c>
      <c r="F7404" s="39">
        <f>IF($D7404="","",IFERROR(VLOOKUP($D7404,AcctTbl,3,0),""))</f>
        <v>0</v>
      </c>
      <c r="G7404" s="39">
        <f>IF(Txn!$B3708="","",Txn!$D3708)</f>
        <v>0</v>
      </c>
      <c r="H7404" s="38">
        <f>IF(Txn!$B3708="","",Txn!$E3708)</f>
        <v>0</v>
      </c>
      <c r="I7404" s="40">
        <f>IF(Txn!$B3708="",0,Txn!$Q3708)</f>
        <v>0</v>
      </c>
      <c r="J7404" s="40">
        <f>IF(Txn!$B3708="",0,Txn!$R3708)</f>
        <v>0</v>
      </c>
      <c r="K7404" s="41">
        <f>IF($A7404="","",IFERROR(VALUE(MID($A7404,6,2)),""))</f>
        <v>0</v>
      </c>
      <c r="L7404" s="39">
        <f>IF(Txn!$K3708="","","طرف مقابل — "&amp;Txn!$K3708)</f>
        <v>0</v>
      </c>
      <c r="N7404" s="42">
        <f>IF($D7404="",0,COUNTIF(BankAccts,$D7404))</f>
        <v>0</v>
      </c>
    </row>
    <row r="7405" spans="1:14">
      <c r="A7405" s="38">
        <f>IF(Txn!$B3709="","",Txn!$B3709)</f>
        <v>0</v>
      </c>
      <c r="B7405" s="38">
        <f>IF(Txn!$B3709="","",Txn!$C3709)</f>
        <v>0</v>
      </c>
      <c r="C7405" s="39">
        <f>IF(Txn!$B3709="","","تراکنش بانکی")</f>
        <v>0</v>
      </c>
      <c r="D7405" s="38">
        <f>IF(Txn!$B3709="","",IF(Txn!$X3709="","",Txn!$X3709))</f>
        <v>0</v>
      </c>
      <c r="E7405" s="39">
        <f>IF($D7405="","",IFERROR(VLOOKUP($D7405,AcctTbl,2,0),""))</f>
        <v>0</v>
      </c>
      <c r="F7405" s="39">
        <f>IF($D7405="","",IFERROR(VLOOKUP($D7405,AcctTbl,3,0),""))</f>
        <v>0</v>
      </c>
      <c r="G7405" s="39">
        <f>IF(Txn!$B3709="","",Txn!$D3709)</f>
        <v>0</v>
      </c>
      <c r="H7405" s="38">
        <f>IF(Txn!$B3709="","",Txn!$E3709)</f>
        <v>0</v>
      </c>
      <c r="I7405" s="40">
        <f>IF(Txn!$B3709="",0,Txn!$O3709)</f>
        <v>0</v>
      </c>
      <c r="J7405" s="40">
        <f>IF(Txn!$B3709="",0,Txn!$P3709)</f>
        <v>0</v>
      </c>
      <c r="K7405" s="41">
        <f>IF($A7405="","",IFERROR(VALUE(MID($A7405,6,2)),""))</f>
        <v>0</v>
      </c>
      <c r="L7405" s="39">
        <f>IF(Txn!$K3709="","",Txn!$K3709)</f>
        <v>0</v>
      </c>
      <c r="N7405" s="42">
        <f>IF($D7405="",0,COUNTIF(BankAccts,$D7405))</f>
        <v>0</v>
      </c>
    </row>
    <row r="7406" spans="1:14">
      <c r="A7406" s="38">
        <f>IF(Txn!$B3709="","",Txn!$B3709)</f>
        <v>0</v>
      </c>
      <c r="B7406" s="38">
        <f>IF(Txn!$B3709="","",Txn!$C3709)</f>
        <v>0</v>
      </c>
      <c r="C7406" s="39">
        <f>IF(Txn!$B3709="","","تراکنش بانکی")</f>
        <v>0</v>
      </c>
      <c r="D7406" s="38">
        <f>IF(Txn!$B3709="","",IF(IF(Txn!$U3709="TRF",Txn!$Y3709,Txn!$Z3709)="","",IF(Txn!$U3709="TRF",Txn!$Y3709,Txn!$Z3709)))</f>
        <v>0</v>
      </c>
      <c r="E7406" s="39">
        <f>IF($D7406="","",IFERROR(VLOOKUP($D7406,AcctTbl,2,0),""))</f>
        <v>0</v>
      </c>
      <c r="F7406" s="39">
        <f>IF($D7406="","",IFERROR(VLOOKUP($D7406,AcctTbl,3,0),""))</f>
        <v>0</v>
      </c>
      <c r="G7406" s="39">
        <f>IF(Txn!$B3709="","",Txn!$D3709)</f>
        <v>0</v>
      </c>
      <c r="H7406" s="38">
        <f>IF(Txn!$B3709="","",Txn!$E3709)</f>
        <v>0</v>
      </c>
      <c r="I7406" s="40">
        <f>IF(Txn!$B3709="",0,Txn!$Q3709)</f>
        <v>0</v>
      </c>
      <c r="J7406" s="40">
        <f>IF(Txn!$B3709="",0,Txn!$R3709)</f>
        <v>0</v>
      </c>
      <c r="K7406" s="41">
        <f>IF($A7406="","",IFERROR(VALUE(MID($A7406,6,2)),""))</f>
        <v>0</v>
      </c>
      <c r="L7406" s="39">
        <f>IF(Txn!$K3709="","","طرف مقابل — "&amp;Txn!$K3709)</f>
        <v>0</v>
      </c>
      <c r="N7406" s="42">
        <f>IF($D7406="",0,COUNTIF(BankAccts,$D7406))</f>
        <v>0</v>
      </c>
    </row>
    <row r="7407" spans="1:14">
      <c r="A7407" s="38">
        <f>IF(Txn!$B3710="","",Txn!$B3710)</f>
        <v>0</v>
      </c>
      <c r="B7407" s="38">
        <f>IF(Txn!$B3710="","",Txn!$C3710)</f>
        <v>0</v>
      </c>
      <c r="C7407" s="39">
        <f>IF(Txn!$B3710="","","تراکنش بانکی")</f>
        <v>0</v>
      </c>
      <c r="D7407" s="38">
        <f>IF(Txn!$B3710="","",IF(Txn!$X3710="","",Txn!$X3710))</f>
        <v>0</v>
      </c>
      <c r="E7407" s="39">
        <f>IF($D7407="","",IFERROR(VLOOKUP($D7407,AcctTbl,2,0),""))</f>
        <v>0</v>
      </c>
      <c r="F7407" s="39">
        <f>IF($D7407="","",IFERROR(VLOOKUP($D7407,AcctTbl,3,0),""))</f>
        <v>0</v>
      </c>
      <c r="G7407" s="39">
        <f>IF(Txn!$B3710="","",Txn!$D3710)</f>
        <v>0</v>
      </c>
      <c r="H7407" s="38">
        <f>IF(Txn!$B3710="","",Txn!$E3710)</f>
        <v>0</v>
      </c>
      <c r="I7407" s="40">
        <f>IF(Txn!$B3710="",0,Txn!$O3710)</f>
        <v>0</v>
      </c>
      <c r="J7407" s="40">
        <f>IF(Txn!$B3710="",0,Txn!$P3710)</f>
        <v>0</v>
      </c>
      <c r="K7407" s="41">
        <f>IF($A7407="","",IFERROR(VALUE(MID($A7407,6,2)),""))</f>
        <v>0</v>
      </c>
      <c r="L7407" s="39">
        <f>IF(Txn!$K3710="","",Txn!$K3710)</f>
        <v>0</v>
      </c>
      <c r="N7407" s="42">
        <f>IF($D7407="",0,COUNTIF(BankAccts,$D7407))</f>
        <v>0</v>
      </c>
    </row>
    <row r="7408" spans="1:14">
      <c r="A7408" s="38">
        <f>IF(Txn!$B3710="","",Txn!$B3710)</f>
        <v>0</v>
      </c>
      <c r="B7408" s="38">
        <f>IF(Txn!$B3710="","",Txn!$C3710)</f>
        <v>0</v>
      </c>
      <c r="C7408" s="39">
        <f>IF(Txn!$B3710="","","تراکنش بانکی")</f>
        <v>0</v>
      </c>
      <c r="D7408" s="38">
        <f>IF(Txn!$B3710="","",IF(IF(Txn!$U3710="TRF",Txn!$Y3710,Txn!$Z3710)="","",IF(Txn!$U3710="TRF",Txn!$Y3710,Txn!$Z3710)))</f>
        <v>0</v>
      </c>
      <c r="E7408" s="39">
        <f>IF($D7408="","",IFERROR(VLOOKUP($D7408,AcctTbl,2,0),""))</f>
        <v>0</v>
      </c>
      <c r="F7408" s="39">
        <f>IF($D7408="","",IFERROR(VLOOKUP($D7408,AcctTbl,3,0),""))</f>
        <v>0</v>
      </c>
      <c r="G7408" s="39">
        <f>IF(Txn!$B3710="","",Txn!$D3710)</f>
        <v>0</v>
      </c>
      <c r="H7408" s="38">
        <f>IF(Txn!$B3710="","",Txn!$E3710)</f>
        <v>0</v>
      </c>
      <c r="I7408" s="40">
        <f>IF(Txn!$B3710="",0,Txn!$Q3710)</f>
        <v>0</v>
      </c>
      <c r="J7408" s="40">
        <f>IF(Txn!$B3710="",0,Txn!$R3710)</f>
        <v>0</v>
      </c>
      <c r="K7408" s="41">
        <f>IF($A7408="","",IFERROR(VALUE(MID($A7408,6,2)),""))</f>
        <v>0</v>
      </c>
      <c r="L7408" s="39">
        <f>IF(Txn!$K3710="","","طرف مقابل — "&amp;Txn!$K3710)</f>
        <v>0</v>
      </c>
      <c r="N7408" s="42">
        <f>IF($D7408="",0,COUNTIF(BankAccts,$D7408))</f>
        <v>0</v>
      </c>
    </row>
    <row r="7409" spans="1:14">
      <c r="A7409" s="38">
        <f>IF(Txn!$B3711="","",Txn!$B3711)</f>
        <v>0</v>
      </c>
      <c r="B7409" s="38">
        <f>IF(Txn!$B3711="","",Txn!$C3711)</f>
        <v>0</v>
      </c>
      <c r="C7409" s="39">
        <f>IF(Txn!$B3711="","","تراکنش بانکی")</f>
        <v>0</v>
      </c>
      <c r="D7409" s="38">
        <f>IF(Txn!$B3711="","",IF(Txn!$X3711="","",Txn!$X3711))</f>
        <v>0</v>
      </c>
      <c r="E7409" s="39">
        <f>IF($D7409="","",IFERROR(VLOOKUP($D7409,AcctTbl,2,0),""))</f>
        <v>0</v>
      </c>
      <c r="F7409" s="39">
        <f>IF($D7409="","",IFERROR(VLOOKUP($D7409,AcctTbl,3,0),""))</f>
        <v>0</v>
      </c>
      <c r="G7409" s="39">
        <f>IF(Txn!$B3711="","",Txn!$D3711)</f>
        <v>0</v>
      </c>
      <c r="H7409" s="38">
        <f>IF(Txn!$B3711="","",Txn!$E3711)</f>
        <v>0</v>
      </c>
      <c r="I7409" s="40">
        <f>IF(Txn!$B3711="",0,Txn!$O3711)</f>
        <v>0</v>
      </c>
      <c r="J7409" s="40">
        <f>IF(Txn!$B3711="",0,Txn!$P3711)</f>
        <v>0</v>
      </c>
      <c r="K7409" s="41">
        <f>IF($A7409="","",IFERROR(VALUE(MID($A7409,6,2)),""))</f>
        <v>0</v>
      </c>
      <c r="L7409" s="39">
        <f>IF(Txn!$K3711="","",Txn!$K3711)</f>
        <v>0</v>
      </c>
      <c r="N7409" s="42">
        <f>IF($D7409="",0,COUNTIF(BankAccts,$D7409))</f>
        <v>0</v>
      </c>
    </row>
    <row r="7410" spans="1:14">
      <c r="A7410" s="38">
        <f>IF(Txn!$B3711="","",Txn!$B3711)</f>
        <v>0</v>
      </c>
      <c r="B7410" s="38">
        <f>IF(Txn!$B3711="","",Txn!$C3711)</f>
        <v>0</v>
      </c>
      <c r="C7410" s="39">
        <f>IF(Txn!$B3711="","","تراکنش بانکی")</f>
        <v>0</v>
      </c>
      <c r="D7410" s="38">
        <f>IF(Txn!$B3711="","",IF(IF(Txn!$U3711="TRF",Txn!$Y3711,Txn!$Z3711)="","",IF(Txn!$U3711="TRF",Txn!$Y3711,Txn!$Z3711)))</f>
        <v>0</v>
      </c>
      <c r="E7410" s="39">
        <f>IF($D7410="","",IFERROR(VLOOKUP($D7410,AcctTbl,2,0),""))</f>
        <v>0</v>
      </c>
      <c r="F7410" s="39">
        <f>IF($D7410="","",IFERROR(VLOOKUP($D7410,AcctTbl,3,0),""))</f>
        <v>0</v>
      </c>
      <c r="G7410" s="39">
        <f>IF(Txn!$B3711="","",Txn!$D3711)</f>
        <v>0</v>
      </c>
      <c r="H7410" s="38">
        <f>IF(Txn!$B3711="","",Txn!$E3711)</f>
        <v>0</v>
      </c>
      <c r="I7410" s="40">
        <f>IF(Txn!$B3711="",0,Txn!$Q3711)</f>
        <v>0</v>
      </c>
      <c r="J7410" s="40">
        <f>IF(Txn!$B3711="",0,Txn!$R3711)</f>
        <v>0</v>
      </c>
      <c r="K7410" s="41">
        <f>IF($A7410="","",IFERROR(VALUE(MID($A7410,6,2)),""))</f>
        <v>0</v>
      </c>
      <c r="L7410" s="39">
        <f>IF(Txn!$K3711="","","طرف مقابل — "&amp;Txn!$K3711)</f>
        <v>0</v>
      </c>
      <c r="N7410" s="42">
        <f>IF($D7410="",0,COUNTIF(BankAccts,$D7410))</f>
        <v>0</v>
      </c>
    </row>
    <row r="7411" spans="1:14">
      <c r="A7411" s="38">
        <f>IF(Txn!$B3712="","",Txn!$B3712)</f>
        <v>0</v>
      </c>
      <c r="B7411" s="38">
        <f>IF(Txn!$B3712="","",Txn!$C3712)</f>
        <v>0</v>
      </c>
      <c r="C7411" s="39">
        <f>IF(Txn!$B3712="","","تراکنش بانکی")</f>
        <v>0</v>
      </c>
      <c r="D7411" s="38">
        <f>IF(Txn!$B3712="","",IF(Txn!$X3712="","",Txn!$X3712))</f>
        <v>0</v>
      </c>
      <c r="E7411" s="39">
        <f>IF($D7411="","",IFERROR(VLOOKUP($D7411,AcctTbl,2,0),""))</f>
        <v>0</v>
      </c>
      <c r="F7411" s="39">
        <f>IF($D7411="","",IFERROR(VLOOKUP($D7411,AcctTbl,3,0),""))</f>
        <v>0</v>
      </c>
      <c r="G7411" s="39">
        <f>IF(Txn!$B3712="","",Txn!$D3712)</f>
        <v>0</v>
      </c>
      <c r="H7411" s="38">
        <f>IF(Txn!$B3712="","",Txn!$E3712)</f>
        <v>0</v>
      </c>
      <c r="I7411" s="40">
        <f>IF(Txn!$B3712="",0,Txn!$O3712)</f>
        <v>0</v>
      </c>
      <c r="J7411" s="40">
        <f>IF(Txn!$B3712="",0,Txn!$P3712)</f>
        <v>0</v>
      </c>
      <c r="K7411" s="41">
        <f>IF($A7411="","",IFERROR(VALUE(MID($A7411,6,2)),""))</f>
        <v>0</v>
      </c>
      <c r="L7411" s="39">
        <f>IF(Txn!$K3712="","",Txn!$K3712)</f>
        <v>0</v>
      </c>
      <c r="N7411" s="42">
        <f>IF($D7411="",0,COUNTIF(BankAccts,$D7411))</f>
        <v>0</v>
      </c>
    </row>
    <row r="7412" spans="1:14">
      <c r="A7412" s="38">
        <f>IF(Txn!$B3712="","",Txn!$B3712)</f>
        <v>0</v>
      </c>
      <c r="B7412" s="38">
        <f>IF(Txn!$B3712="","",Txn!$C3712)</f>
        <v>0</v>
      </c>
      <c r="C7412" s="39">
        <f>IF(Txn!$B3712="","","تراکنش بانکی")</f>
        <v>0</v>
      </c>
      <c r="D7412" s="38">
        <f>IF(Txn!$B3712="","",IF(IF(Txn!$U3712="TRF",Txn!$Y3712,Txn!$Z3712)="","",IF(Txn!$U3712="TRF",Txn!$Y3712,Txn!$Z3712)))</f>
        <v>0</v>
      </c>
      <c r="E7412" s="39">
        <f>IF($D7412="","",IFERROR(VLOOKUP($D7412,AcctTbl,2,0),""))</f>
        <v>0</v>
      </c>
      <c r="F7412" s="39">
        <f>IF($D7412="","",IFERROR(VLOOKUP($D7412,AcctTbl,3,0),""))</f>
        <v>0</v>
      </c>
      <c r="G7412" s="39">
        <f>IF(Txn!$B3712="","",Txn!$D3712)</f>
        <v>0</v>
      </c>
      <c r="H7412" s="38">
        <f>IF(Txn!$B3712="","",Txn!$E3712)</f>
        <v>0</v>
      </c>
      <c r="I7412" s="40">
        <f>IF(Txn!$B3712="",0,Txn!$Q3712)</f>
        <v>0</v>
      </c>
      <c r="J7412" s="40">
        <f>IF(Txn!$B3712="",0,Txn!$R3712)</f>
        <v>0</v>
      </c>
      <c r="K7412" s="41">
        <f>IF($A7412="","",IFERROR(VALUE(MID($A7412,6,2)),""))</f>
        <v>0</v>
      </c>
      <c r="L7412" s="39">
        <f>IF(Txn!$K3712="","","طرف مقابل — "&amp;Txn!$K3712)</f>
        <v>0</v>
      </c>
      <c r="N7412" s="42">
        <f>IF($D7412="",0,COUNTIF(BankAccts,$D7412))</f>
        <v>0</v>
      </c>
    </row>
    <row r="7413" spans="1:14">
      <c r="A7413" s="38">
        <f>IF(Txn!$B3713="","",Txn!$B3713)</f>
        <v>0</v>
      </c>
      <c r="B7413" s="38">
        <f>IF(Txn!$B3713="","",Txn!$C3713)</f>
        <v>0</v>
      </c>
      <c r="C7413" s="39">
        <f>IF(Txn!$B3713="","","تراکنش بانکی")</f>
        <v>0</v>
      </c>
      <c r="D7413" s="38">
        <f>IF(Txn!$B3713="","",IF(Txn!$X3713="","",Txn!$X3713))</f>
        <v>0</v>
      </c>
      <c r="E7413" s="39">
        <f>IF($D7413="","",IFERROR(VLOOKUP($D7413,AcctTbl,2,0),""))</f>
        <v>0</v>
      </c>
      <c r="F7413" s="39">
        <f>IF($D7413="","",IFERROR(VLOOKUP($D7413,AcctTbl,3,0),""))</f>
        <v>0</v>
      </c>
      <c r="G7413" s="39">
        <f>IF(Txn!$B3713="","",Txn!$D3713)</f>
        <v>0</v>
      </c>
      <c r="H7413" s="38">
        <f>IF(Txn!$B3713="","",Txn!$E3713)</f>
        <v>0</v>
      </c>
      <c r="I7413" s="40">
        <f>IF(Txn!$B3713="",0,Txn!$O3713)</f>
        <v>0</v>
      </c>
      <c r="J7413" s="40">
        <f>IF(Txn!$B3713="",0,Txn!$P3713)</f>
        <v>0</v>
      </c>
      <c r="K7413" s="41">
        <f>IF($A7413="","",IFERROR(VALUE(MID($A7413,6,2)),""))</f>
        <v>0</v>
      </c>
      <c r="L7413" s="39">
        <f>IF(Txn!$K3713="","",Txn!$K3713)</f>
        <v>0</v>
      </c>
      <c r="N7413" s="42">
        <f>IF($D7413="",0,COUNTIF(BankAccts,$D7413))</f>
        <v>0</v>
      </c>
    </row>
    <row r="7414" spans="1:14">
      <c r="A7414" s="38">
        <f>IF(Txn!$B3713="","",Txn!$B3713)</f>
        <v>0</v>
      </c>
      <c r="B7414" s="38">
        <f>IF(Txn!$B3713="","",Txn!$C3713)</f>
        <v>0</v>
      </c>
      <c r="C7414" s="39">
        <f>IF(Txn!$B3713="","","تراکنش بانکی")</f>
        <v>0</v>
      </c>
      <c r="D7414" s="38">
        <f>IF(Txn!$B3713="","",IF(IF(Txn!$U3713="TRF",Txn!$Y3713,Txn!$Z3713)="","",IF(Txn!$U3713="TRF",Txn!$Y3713,Txn!$Z3713)))</f>
        <v>0</v>
      </c>
      <c r="E7414" s="39">
        <f>IF($D7414="","",IFERROR(VLOOKUP($D7414,AcctTbl,2,0),""))</f>
        <v>0</v>
      </c>
      <c r="F7414" s="39">
        <f>IF($D7414="","",IFERROR(VLOOKUP($D7414,AcctTbl,3,0),""))</f>
        <v>0</v>
      </c>
      <c r="G7414" s="39">
        <f>IF(Txn!$B3713="","",Txn!$D3713)</f>
        <v>0</v>
      </c>
      <c r="H7414" s="38">
        <f>IF(Txn!$B3713="","",Txn!$E3713)</f>
        <v>0</v>
      </c>
      <c r="I7414" s="40">
        <f>IF(Txn!$B3713="",0,Txn!$Q3713)</f>
        <v>0</v>
      </c>
      <c r="J7414" s="40">
        <f>IF(Txn!$B3713="",0,Txn!$R3713)</f>
        <v>0</v>
      </c>
      <c r="K7414" s="41">
        <f>IF($A7414="","",IFERROR(VALUE(MID($A7414,6,2)),""))</f>
        <v>0</v>
      </c>
      <c r="L7414" s="39">
        <f>IF(Txn!$K3713="","","طرف مقابل — "&amp;Txn!$K3713)</f>
        <v>0</v>
      </c>
      <c r="N7414" s="42">
        <f>IF($D7414="",0,COUNTIF(BankAccts,$D7414))</f>
        <v>0</v>
      </c>
    </row>
    <row r="7415" spans="1:14">
      <c r="A7415" s="38">
        <f>IF(Txn!$B3714="","",Txn!$B3714)</f>
        <v>0</v>
      </c>
      <c r="B7415" s="38">
        <f>IF(Txn!$B3714="","",Txn!$C3714)</f>
        <v>0</v>
      </c>
      <c r="C7415" s="39">
        <f>IF(Txn!$B3714="","","تراکنش بانکی")</f>
        <v>0</v>
      </c>
      <c r="D7415" s="38">
        <f>IF(Txn!$B3714="","",IF(Txn!$X3714="","",Txn!$X3714))</f>
        <v>0</v>
      </c>
      <c r="E7415" s="39">
        <f>IF($D7415="","",IFERROR(VLOOKUP($D7415,AcctTbl,2,0),""))</f>
        <v>0</v>
      </c>
      <c r="F7415" s="39">
        <f>IF($D7415="","",IFERROR(VLOOKUP($D7415,AcctTbl,3,0),""))</f>
        <v>0</v>
      </c>
      <c r="G7415" s="39">
        <f>IF(Txn!$B3714="","",Txn!$D3714)</f>
        <v>0</v>
      </c>
      <c r="H7415" s="38">
        <f>IF(Txn!$B3714="","",Txn!$E3714)</f>
        <v>0</v>
      </c>
      <c r="I7415" s="40">
        <f>IF(Txn!$B3714="",0,Txn!$O3714)</f>
        <v>0</v>
      </c>
      <c r="J7415" s="40">
        <f>IF(Txn!$B3714="",0,Txn!$P3714)</f>
        <v>0</v>
      </c>
      <c r="K7415" s="41">
        <f>IF($A7415="","",IFERROR(VALUE(MID($A7415,6,2)),""))</f>
        <v>0</v>
      </c>
      <c r="L7415" s="39">
        <f>IF(Txn!$K3714="","",Txn!$K3714)</f>
        <v>0</v>
      </c>
      <c r="N7415" s="42">
        <f>IF($D7415="",0,COUNTIF(BankAccts,$D7415))</f>
        <v>0</v>
      </c>
    </row>
    <row r="7416" spans="1:14">
      <c r="A7416" s="38">
        <f>IF(Txn!$B3714="","",Txn!$B3714)</f>
        <v>0</v>
      </c>
      <c r="B7416" s="38">
        <f>IF(Txn!$B3714="","",Txn!$C3714)</f>
        <v>0</v>
      </c>
      <c r="C7416" s="39">
        <f>IF(Txn!$B3714="","","تراکنش بانکی")</f>
        <v>0</v>
      </c>
      <c r="D7416" s="38">
        <f>IF(Txn!$B3714="","",IF(IF(Txn!$U3714="TRF",Txn!$Y3714,Txn!$Z3714)="","",IF(Txn!$U3714="TRF",Txn!$Y3714,Txn!$Z3714)))</f>
        <v>0</v>
      </c>
      <c r="E7416" s="39">
        <f>IF($D7416="","",IFERROR(VLOOKUP($D7416,AcctTbl,2,0),""))</f>
        <v>0</v>
      </c>
      <c r="F7416" s="39">
        <f>IF($D7416="","",IFERROR(VLOOKUP($D7416,AcctTbl,3,0),""))</f>
        <v>0</v>
      </c>
      <c r="G7416" s="39">
        <f>IF(Txn!$B3714="","",Txn!$D3714)</f>
        <v>0</v>
      </c>
      <c r="H7416" s="38">
        <f>IF(Txn!$B3714="","",Txn!$E3714)</f>
        <v>0</v>
      </c>
      <c r="I7416" s="40">
        <f>IF(Txn!$B3714="",0,Txn!$Q3714)</f>
        <v>0</v>
      </c>
      <c r="J7416" s="40">
        <f>IF(Txn!$B3714="",0,Txn!$R3714)</f>
        <v>0</v>
      </c>
      <c r="K7416" s="41">
        <f>IF($A7416="","",IFERROR(VALUE(MID($A7416,6,2)),""))</f>
        <v>0</v>
      </c>
      <c r="L7416" s="39">
        <f>IF(Txn!$K3714="","","طرف مقابل — "&amp;Txn!$K3714)</f>
        <v>0</v>
      </c>
      <c r="N7416" s="42">
        <f>IF($D7416="",0,COUNTIF(BankAccts,$D7416))</f>
        <v>0</v>
      </c>
    </row>
    <row r="7417" spans="1:14">
      <c r="A7417" s="38">
        <f>IF(Txn!$B3715="","",Txn!$B3715)</f>
        <v>0</v>
      </c>
      <c r="B7417" s="38">
        <f>IF(Txn!$B3715="","",Txn!$C3715)</f>
        <v>0</v>
      </c>
      <c r="C7417" s="39">
        <f>IF(Txn!$B3715="","","تراکنش بانکی")</f>
        <v>0</v>
      </c>
      <c r="D7417" s="38">
        <f>IF(Txn!$B3715="","",IF(Txn!$X3715="","",Txn!$X3715))</f>
        <v>0</v>
      </c>
      <c r="E7417" s="39">
        <f>IF($D7417="","",IFERROR(VLOOKUP($D7417,AcctTbl,2,0),""))</f>
        <v>0</v>
      </c>
      <c r="F7417" s="39">
        <f>IF($D7417="","",IFERROR(VLOOKUP($D7417,AcctTbl,3,0),""))</f>
        <v>0</v>
      </c>
      <c r="G7417" s="39">
        <f>IF(Txn!$B3715="","",Txn!$D3715)</f>
        <v>0</v>
      </c>
      <c r="H7417" s="38">
        <f>IF(Txn!$B3715="","",Txn!$E3715)</f>
        <v>0</v>
      </c>
      <c r="I7417" s="40">
        <f>IF(Txn!$B3715="",0,Txn!$O3715)</f>
        <v>0</v>
      </c>
      <c r="J7417" s="40">
        <f>IF(Txn!$B3715="",0,Txn!$P3715)</f>
        <v>0</v>
      </c>
      <c r="K7417" s="41">
        <f>IF($A7417="","",IFERROR(VALUE(MID($A7417,6,2)),""))</f>
        <v>0</v>
      </c>
      <c r="L7417" s="39">
        <f>IF(Txn!$K3715="","",Txn!$K3715)</f>
        <v>0</v>
      </c>
      <c r="N7417" s="42">
        <f>IF($D7417="",0,COUNTIF(BankAccts,$D7417))</f>
        <v>0</v>
      </c>
    </row>
    <row r="7418" spans="1:14">
      <c r="A7418" s="38">
        <f>IF(Txn!$B3715="","",Txn!$B3715)</f>
        <v>0</v>
      </c>
      <c r="B7418" s="38">
        <f>IF(Txn!$B3715="","",Txn!$C3715)</f>
        <v>0</v>
      </c>
      <c r="C7418" s="39">
        <f>IF(Txn!$B3715="","","تراکنش بانکی")</f>
        <v>0</v>
      </c>
      <c r="D7418" s="38">
        <f>IF(Txn!$B3715="","",IF(IF(Txn!$U3715="TRF",Txn!$Y3715,Txn!$Z3715)="","",IF(Txn!$U3715="TRF",Txn!$Y3715,Txn!$Z3715)))</f>
        <v>0</v>
      </c>
      <c r="E7418" s="39">
        <f>IF($D7418="","",IFERROR(VLOOKUP($D7418,AcctTbl,2,0),""))</f>
        <v>0</v>
      </c>
      <c r="F7418" s="39">
        <f>IF($D7418="","",IFERROR(VLOOKUP($D7418,AcctTbl,3,0),""))</f>
        <v>0</v>
      </c>
      <c r="G7418" s="39">
        <f>IF(Txn!$B3715="","",Txn!$D3715)</f>
        <v>0</v>
      </c>
      <c r="H7418" s="38">
        <f>IF(Txn!$B3715="","",Txn!$E3715)</f>
        <v>0</v>
      </c>
      <c r="I7418" s="40">
        <f>IF(Txn!$B3715="",0,Txn!$Q3715)</f>
        <v>0</v>
      </c>
      <c r="J7418" s="40">
        <f>IF(Txn!$B3715="",0,Txn!$R3715)</f>
        <v>0</v>
      </c>
      <c r="K7418" s="41">
        <f>IF($A7418="","",IFERROR(VALUE(MID($A7418,6,2)),""))</f>
        <v>0</v>
      </c>
      <c r="L7418" s="39">
        <f>IF(Txn!$K3715="","","طرف مقابل — "&amp;Txn!$K3715)</f>
        <v>0</v>
      </c>
      <c r="N7418" s="42">
        <f>IF($D7418="",0,COUNTIF(BankAccts,$D7418))</f>
        <v>0</v>
      </c>
    </row>
    <row r="7419" spans="1:14">
      <c r="A7419" s="38">
        <f>IF(Txn!$B3716="","",Txn!$B3716)</f>
        <v>0</v>
      </c>
      <c r="B7419" s="38">
        <f>IF(Txn!$B3716="","",Txn!$C3716)</f>
        <v>0</v>
      </c>
      <c r="C7419" s="39">
        <f>IF(Txn!$B3716="","","تراکنش بانکی")</f>
        <v>0</v>
      </c>
      <c r="D7419" s="38">
        <f>IF(Txn!$B3716="","",IF(Txn!$X3716="","",Txn!$X3716))</f>
        <v>0</v>
      </c>
      <c r="E7419" s="39">
        <f>IF($D7419="","",IFERROR(VLOOKUP($D7419,AcctTbl,2,0),""))</f>
        <v>0</v>
      </c>
      <c r="F7419" s="39">
        <f>IF($D7419="","",IFERROR(VLOOKUP($D7419,AcctTbl,3,0),""))</f>
        <v>0</v>
      </c>
      <c r="G7419" s="39">
        <f>IF(Txn!$B3716="","",Txn!$D3716)</f>
        <v>0</v>
      </c>
      <c r="H7419" s="38">
        <f>IF(Txn!$B3716="","",Txn!$E3716)</f>
        <v>0</v>
      </c>
      <c r="I7419" s="40">
        <f>IF(Txn!$B3716="",0,Txn!$O3716)</f>
        <v>0</v>
      </c>
      <c r="J7419" s="40">
        <f>IF(Txn!$B3716="",0,Txn!$P3716)</f>
        <v>0</v>
      </c>
      <c r="K7419" s="41">
        <f>IF($A7419="","",IFERROR(VALUE(MID($A7419,6,2)),""))</f>
        <v>0</v>
      </c>
      <c r="L7419" s="39">
        <f>IF(Txn!$K3716="","",Txn!$K3716)</f>
        <v>0</v>
      </c>
      <c r="N7419" s="42">
        <f>IF($D7419="",0,COUNTIF(BankAccts,$D7419))</f>
        <v>0</v>
      </c>
    </row>
    <row r="7420" spans="1:14">
      <c r="A7420" s="38">
        <f>IF(Txn!$B3716="","",Txn!$B3716)</f>
        <v>0</v>
      </c>
      <c r="B7420" s="38">
        <f>IF(Txn!$B3716="","",Txn!$C3716)</f>
        <v>0</v>
      </c>
      <c r="C7420" s="39">
        <f>IF(Txn!$B3716="","","تراکنش بانکی")</f>
        <v>0</v>
      </c>
      <c r="D7420" s="38">
        <f>IF(Txn!$B3716="","",IF(IF(Txn!$U3716="TRF",Txn!$Y3716,Txn!$Z3716)="","",IF(Txn!$U3716="TRF",Txn!$Y3716,Txn!$Z3716)))</f>
        <v>0</v>
      </c>
      <c r="E7420" s="39">
        <f>IF($D7420="","",IFERROR(VLOOKUP($D7420,AcctTbl,2,0),""))</f>
        <v>0</v>
      </c>
      <c r="F7420" s="39">
        <f>IF($D7420="","",IFERROR(VLOOKUP($D7420,AcctTbl,3,0),""))</f>
        <v>0</v>
      </c>
      <c r="G7420" s="39">
        <f>IF(Txn!$B3716="","",Txn!$D3716)</f>
        <v>0</v>
      </c>
      <c r="H7420" s="38">
        <f>IF(Txn!$B3716="","",Txn!$E3716)</f>
        <v>0</v>
      </c>
      <c r="I7420" s="40">
        <f>IF(Txn!$B3716="",0,Txn!$Q3716)</f>
        <v>0</v>
      </c>
      <c r="J7420" s="40">
        <f>IF(Txn!$B3716="",0,Txn!$R3716)</f>
        <v>0</v>
      </c>
      <c r="K7420" s="41">
        <f>IF($A7420="","",IFERROR(VALUE(MID($A7420,6,2)),""))</f>
        <v>0</v>
      </c>
      <c r="L7420" s="39">
        <f>IF(Txn!$K3716="","","طرف مقابل — "&amp;Txn!$K3716)</f>
        <v>0</v>
      </c>
      <c r="N7420" s="42">
        <f>IF($D7420="",0,COUNTIF(BankAccts,$D7420))</f>
        <v>0</v>
      </c>
    </row>
    <row r="7421" spans="1:14">
      <c r="A7421" s="38">
        <f>IF(Txn!$B3717="","",Txn!$B3717)</f>
        <v>0</v>
      </c>
      <c r="B7421" s="38">
        <f>IF(Txn!$B3717="","",Txn!$C3717)</f>
        <v>0</v>
      </c>
      <c r="C7421" s="39">
        <f>IF(Txn!$B3717="","","تراکنش بانکی")</f>
        <v>0</v>
      </c>
      <c r="D7421" s="38">
        <f>IF(Txn!$B3717="","",IF(Txn!$X3717="","",Txn!$X3717))</f>
        <v>0</v>
      </c>
      <c r="E7421" s="39">
        <f>IF($D7421="","",IFERROR(VLOOKUP($D7421,AcctTbl,2,0),""))</f>
        <v>0</v>
      </c>
      <c r="F7421" s="39">
        <f>IF($D7421="","",IFERROR(VLOOKUP($D7421,AcctTbl,3,0),""))</f>
        <v>0</v>
      </c>
      <c r="G7421" s="39">
        <f>IF(Txn!$B3717="","",Txn!$D3717)</f>
        <v>0</v>
      </c>
      <c r="H7421" s="38">
        <f>IF(Txn!$B3717="","",Txn!$E3717)</f>
        <v>0</v>
      </c>
      <c r="I7421" s="40">
        <f>IF(Txn!$B3717="",0,Txn!$O3717)</f>
        <v>0</v>
      </c>
      <c r="J7421" s="40">
        <f>IF(Txn!$B3717="",0,Txn!$P3717)</f>
        <v>0</v>
      </c>
      <c r="K7421" s="41">
        <f>IF($A7421="","",IFERROR(VALUE(MID($A7421,6,2)),""))</f>
        <v>0</v>
      </c>
      <c r="L7421" s="39">
        <f>IF(Txn!$K3717="","",Txn!$K3717)</f>
        <v>0</v>
      </c>
      <c r="N7421" s="42">
        <f>IF($D7421="",0,COUNTIF(BankAccts,$D7421))</f>
        <v>0</v>
      </c>
    </row>
    <row r="7422" spans="1:14">
      <c r="A7422" s="38">
        <f>IF(Txn!$B3717="","",Txn!$B3717)</f>
        <v>0</v>
      </c>
      <c r="B7422" s="38">
        <f>IF(Txn!$B3717="","",Txn!$C3717)</f>
        <v>0</v>
      </c>
      <c r="C7422" s="39">
        <f>IF(Txn!$B3717="","","تراکنش بانکی")</f>
        <v>0</v>
      </c>
      <c r="D7422" s="38">
        <f>IF(Txn!$B3717="","",IF(IF(Txn!$U3717="TRF",Txn!$Y3717,Txn!$Z3717)="","",IF(Txn!$U3717="TRF",Txn!$Y3717,Txn!$Z3717)))</f>
        <v>0</v>
      </c>
      <c r="E7422" s="39">
        <f>IF($D7422="","",IFERROR(VLOOKUP($D7422,AcctTbl,2,0),""))</f>
        <v>0</v>
      </c>
      <c r="F7422" s="39">
        <f>IF($D7422="","",IFERROR(VLOOKUP($D7422,AcctTbl,3,0),""))</f>
        <v>0</v>
      </c>
      <c r="G7422" s="39">
        <f>IF(Txn!$B3717="","",Txn!$D3717)</f>
        <v>0</v>
      </c>
      <c r="H7422" s="38">
        <f>IF(Txn!$B3717="","",Txn!$E3717)</f>
        <v>0</v>
      </c>
      <c r="I7422" s="40">
        <f>IF(Txn!$B3717="",0,Txn!$Q3717)</f>
        <v>0</v>
      </c>
      <c r="J7422" s="40">
        <f>IF(Txn!$B3717="",0,Txn!$R3717)</f>
        <v>0</v>
      </c>
      <c r="K7422" s="41">
        <f>IF($A7422="","",IFERROR(VALUE(MID($A7422,6,2)),""))</f>
        <v>0</v>
      </c>
      <c r="L7422" s="39">
        <f>IF(Txn!$K3717="","","طرف مقابل — "&amp;Txn!$K3717)</f>
        <v>0</v>
      </c>
      <c r="N7422" s="42">
        <f>IF($D7422="",0,COUNTIF(BankAccts,$D7422))</f>
        <v>0</v>
      </c>
    </row>
    <row r="7423" spans="1:14">
      <c r="A7423" s="38">
        <f>IF(Txn!$B3718="","",Txn!$B3718)</f>
        <v>0</v>
      </c>
      <c r="B7423" s="38">
        <f>IF(Txn!$B3718="","",Txn!$C3718)</f>
        <v>0</v>
      </c>
      <c r="C7423" s="39">
        <f>IF(Txn!$B3718="","","تراکنش بانکی")</f>
        <v>0</v>
      </c>
      <c r="D7423" s="38">
        <f>IF(Txn!$B3718="","",IF(Txn!$X3718="","",Txn!$X3718))</f>
        <v>0</v>
      </c>
      <c r="E7423" s="39">
        <f>IF($D7423="","",IFERROR(VLOOKUP($D7423,AcctTbl,2,0),""))</f>
        <v>0</v>
      </c>
      <c r="F7423" s="39">
        <f>IF($D7423="","",IFERROR(VLOOKUP($D7423,AcctTbl,3,0),""))</f>
        <v>0</v>
      </c>
      <c r="G7423" s="39">
        <f>IF(Txn!$B3718="","",Txn!$D3718)</f>
        <v>0</v>
      </c>
      <c r="H7423" s="38">
        <f>IF(Txn!$B3718="","",Txn!$E3718)</f>
        <v>0</v>
      </c>
      <c r="I7423" s="40">
        <f>IF(Txn!$B3718="",0,Txn!$O3718)</f>
        <v>0</v>
      </c>
      <c r="J7423" s="40">
        <f>IF(Txn!$B3718="",0,Txn!$P3718)</f>
        <v>0</v>
      </c>
      <c r="K7423" s="41">
        <f>IF($A7423="","",IFERROR(VALUE(MID($A7423,6,2)),""))</f>
        <v>0</v>
      </c>
      <c r="L7423" s="39">
        <f>IF(Txn!$K3718="","",Txn!$K3718)</f>
        <v>0</v>
      </c>
      <c r="N7423" s="42">
        <f>IF($D7423="",0,COUNTIF(BankAccts,$D7423))</f>
        <v>0</v>
      </c>
    </row>
    <row r="7424" spans="1:14">
      <c r="A7424" s="38">
        <f>IF(Txn!$B3718="","",Txn!$B3718)</f>
        <v>0</v>
      </c>
      <c r="B7424" s="38">
        <f>IF(Txn!$B3718="","",Txn!$C3718)</f>
        <v>0</v>
      </c>
      <c r="C7424" s="39">
        <f>IF(Txn!$B3718="","","تراکنش بانکی")</f>
        <v>0</v>
      </c>
      <c r="D7424" s="38">
        <f>IF(Txn!$B3718="","",IF(IF(Txn!$U3718="TRF",Txn!$Y3718,Txn!$Z3718)="","",IF(Txn!$U3718="TRF",Txn!$Y3718,Txn!$Z3718)))</f>
        <v>0</v>
      </c>
      <c r="E7424" s="39">
        <f>IF($D7424="","",IFERROR(VLOOKUP($D7424,AcctTbl,2,0),""))</f>
        <v>0</v>
      </c>
      <c r="F7424" s="39">
        <f>IF($D7424="","",IFERROR(VLOOKUP($D7424,AcctTbl,3,0),""))</f>
        <v>0</v>
      </c>
      <c r="G7424" s="39">
        <f>IF(Txn!$B3718="","",Txn!$D3718)</f>
        <v>0</v>
      </c>
      <c r="H7424" s="38">
        <f>IF(Txn!$B3718="","",Txn!$E3718)</f>
        <v>0</v>
      </c>
      <c r="I7424" s="40">
        <f>IF(Txn!$B3718="",0,Txn!$Q3718)</f>
        <v>0</v>
      </c>
      <c r="J7424" s="40">
        <f>IF(Txn!$B3718="",0,Txn!$R3718)</f>
        <v>0</v>
      </c>
      <c r="K7424" s="41">
        <f>IF($A7424="","",IFERROR(VALUE(MID($A7424,6,2)),""))</f>
        <v>0</v>
      </c>
      <c r="L7424" s="39">
        <f>IF(Txn!$K3718="","","طرف مقابل — "&amp;Txn!$K3718)</f>
        <v>0</v>
      </c>
      <c r="N7424" s="42">
        <f>IF($D7424="",0,COUNTIF(BankAccts,$D7424))</f>
        <v>0</v>
      </c>
    </row>
    <row r="7425" spans="1:14">
      <c r="A7425" s="38">
        <f>IF(Txn!$B3719="","",Txn!$B3719)</f>
        <v>0</v>
      </c>
      <c r="B7425" s="38">
        <f>IF(Txn!$B3719="","",Txn!$C3719)</f>
        <v>0</v>
      </c>
      <c r="C7425" s="39">
        <f>IF(Txn!$B3719="","","تراکنش بانکی")</f>
        <v>0</v>
      </c>
      <c r="D7425" s="38">
        <f>IF(Txn!$B3719="","",IF(Txn!$X3719="","",Txn!$X3719))</f>
        <v>0</v>
      </c>
      <c r="E7425" s="39">
        <f>IF($D7425="","",IFERROR(VLOOKUP($D7425,AcctTbl,2,0),""))</f>
        <v>0</v>
      </c>
      <c r="F7425" s="39">
        <f>IF($D7425="","",IFERROR(VLOOKUP($D7425,AcctTbl,3,0),""))</f>
        <v>0</v>
      </c>
      <c r="G7425" s="39">
        <f>IF(Txn!$B3719="","",Txn!$D3719)</f>
        <v>0</v>
      </c>
      <c r="H7425" s="38">
        <f>IF(Txn!$B3719="","",Txn!$E3719)</f>
        <v>0</v>
      </c>
      <c r="I7425" s="40">
        <f>IF(Txn!$B3719="",0,Txn!$O3719)</f>
        <v>0</v>
      </c>
      <c r="J7425" s="40">
        <f>IF(Txn!$B3719="",0,Txn!$P3719)</f>
        <v>0</v>
      </c>
      <c r="K7425" s="41">
        <f>IF($A7425="","",IFERROR(VALUE(MID($A7425,6,2)),""))</f>
        <v>0</v>
      </c>
      <c r="L7425" s="39">
        <f>IF(Txn!$K3719="","",Txn!$K3719)</f>
        <v>0</v>
      </c>
      <c r="N7425" s="42">
        <f>IF($D7425="",0,COUNTIF(BankAccts,$D7425))</f>
        <v>0</v>
      </c>
    </row>
    <row r="7426" spans="1:14">
      <c r="A7426" s="38">
        <f>IF(Txn!$B3719="","",Txn!$B3719)</f>
        <v>0</v>
      </c>
      <c r="B7426" s="38">
        <f>IF(Txn!$B3719="","",Txn!$C3719)</f>
        <v>0</v>
      </c>
      <c r="C7426" s="39">
        <f>IF(Txn!$B3719="","","تراکنش بانکی")</f>
        <v>0</v>
      </c>
      <c r="D7426" s="38">
        <f>IF(Txn!$B3719="","",IF(IF(Txn!$U3719="TRF",Txn!$Y3719,Txn!$Z3719)="","",IF(Txn!$U3719="TRF",Txn!$Y3719,Txn!$Z3719)))</f>
        <v>0</v>
      </c>
      <c r="E7426" s="39">
        <f>IF($D7426="","",IFERROR(VLOOKUP($D7426,AcctTbl,2,0),""))</f>
        <v>0</v>
      </c>
      <c r="F7426" s="39">
        <f>IF($D7426="","",IFERROR(VLOOKUP($D7426,AcctTbl,3,0),""))</f>
        <v>0</v>
      </c>
      <c r="G7426" s="39">
        <f>IF(Txn!$B3719="","",Txn!$D3719)</f>
        <v>0</v>
      </c>
      <c r="H7426" s="38">
        <f>IF(Txn!$B3719="","",Txn!$E3719)</f>
        <v>0</v>
      </c>
      <c r="I7426" s="40">
        <f>IF(Txn!$B3719="",0,Txn!$Q3719)</f>
        <v>0</v>
      </c>
      <c r="J7426" s="40">
        <f>IF(Txn!$B3719="",0,Txn!$R3719)</f>
        <v>0</v>
      </c>
      <c r="K7426" s="41">
        <f>IF($A7426="","",IFERROR(VALUE(MID($A7426,6,2)),""))</f>
        <v>0</v>
      </c>
      <c r="L7426" s="39">
        <f>IF(Txn!$K3719="","","طرف مقابل — "&amp;Txn!$K3719)</f>
        <v>0</v>
      </c>
      <c r="N7426" s="42">
        <f>IF($D7426="",0,COUNTIF(BankAccts,$D7426))</f>
        <v>0</v>
      </c>
    </row>
    <row r="7427" spans="1:14">
      <c r="A7427" s="38">
        <f>IF(Txn!$B3720="","",Txn!$B3720)</f>
        <v>0</v>
      </c>
      <c r="B7427" s="38">
        <f>IF(Txn!$B3720="","",Txn!$C3720)</f>
        <v>0</v>
      </c>
      <c r="C7427" s="39">
        <f>IF(Txn!$B3720="","","تراکنش بانکی")</f>
        <v>0</v>
      </c>
      <c r="D7427" s="38">
        <f>IF(Txn!$B3720="","",IF(Txn!$X3720="","",Txn!$X3720))</f>
        <v>0</v>
      </c>
      <c r="E7427" s="39">
        <f>IF($D7427="","",IFERROR(VLOOKUP($D7427,AcctTbl,2,0),""))</f>
        <v>0</v>
      </c>
      <c r="F7427" s="39">
        <f>IF($D7427="","",IFERROR(VLOOKUP($D7427,AcctTbl,3,0),""))</f>
        <v>0</v>
      </c>
      <c r="G7427" s="39">
        <f>IF(Txn!$B3720="","",Txn!$D3720)</f>
        <v>0</v>
      </c>
      <c r="H7427" s="38">
        <f>IF(Txn!$B3720="","",Txn!$E3720)</f>
        <v>0</v>
      </c>
      <c r="I7427" s="40">
        <f>IF(Txn!$B3720="",0,Txn!$O3720)</f>
        <v>0</v>
      </c>
      <c r="J7427" s="40">
        <f>IF(Txn!$B3720="",0,Txn!$P3720)</f>
        <v>0</v>
      </c>
      <c r="K7427" s="41">
        <f>IF($A7427="","",IFERROR(VALUE(MID($A7427,6,2)),""))</f>
        <v>0</v>
      </c>
      <c r="L7427" s="39">
        <f>IF(Txn!$K3720="","",Txn!$K3720)</f>
        <v>0</v>
      </c>
      <c r="N7427" s="42">
        <f>IF($D7427="",0,COUNTIF(BankAccts,$D7427))</f>
        <v>0</v>
      </c>
    </row>
    <row r="7428" spans="1:14">
      <c r="A7428" s="38">
        <f>IF(Txn!$B3720="","",Txn!$B3720)</f>
        <v>0</v>
      </c>
      <c r="B7428" s="38">
        <f>IF(Txn!$B3720="","",Txn!$C3720)</f>
        <v>0</v>
      </c>
      <c r="C7428" s="39">
        <f>IF(Txn!$B3720="","","تراکنش بانکی")</f>
        <v>0</v>
      </c>
      <c r="D7428" s="38">
        <f>IF(Txn!$B3720="","",IF(IF(Txn!$U3720="TRF",Txn!$Y3720,Txn!$Z3720)="","",IF(Txn!$U3720="TRF",Txn!$Y3720,Txn!$Z3720)))</f>
        <v>0</v>
      </c>
      <c r="E7428" s="39">
        <f>IF($D7428="","",IFERROR(VLOOKUP($D7428,AcctTbl,2,0),""))</f>
        <v>0</v>
      </c>
      <c r="F7428" s="39">
        <f>IF($D7428="","",IFERROR(VLOOKUP($D7428,AcctTbl,3,0),""))</f>
        <v>0</v>
      </c>
      <c r="G7428" s="39">
        <f>IF(Txn!$B3720="","",Txn!$D3720)</f>
        <v>0</v>
      </c>
      <c r="H7428" s="38">
        <f>IF(Txn!$B3720="","",Txn!$E3720)</f>
        <v>0</v>
      </c>
      <c r="I7428" s="40">
        <f>IF(Txn!$B3720="",0,Txn!$Q3720)</f>
        <v>0</v>
      </c>
      <c r="J7428" s="40">
        <f>IF(Txn!$B3720="",0,Txn!$R3720)</f>
        <v>0</v>
      </c>
      <c r="K7428" s="41">
        <f>IF($A7428="","",IFERROR(VALUE(MID($A7428,6,2)),""))</f>
        <v>0</v>
      </c>
      <c r="L7428" s="39">
        <f>IF(Txn!$K3720="","","طرف مقابل — "&amp;Txn!$K3720)</f>
        <v>0</v>
      </c>
      <c r="N7428" s="42">
        <f>IF($D7428="",0,COUNTIF(BankAccts,$D7428))</f>
        <v>0</v>
      </c>
    </row>
    <row r="7429" spans="1:14">
      <c r="A7429" s="38">
        <f>IF(Txn!$B3721="","",Txn!$B3721)</f>
        <v>0</v>
      </c>
      <c r="B7429" s="38">
        <f>IF(Txn!$B3721="","",Txn!$C3721)</f>
        <v>0</v>
      </c>
      <c r="C7429" s="39">
        <f>IF(Txn!$B3721="","","تراکنش بانکی")</f>
        <v>0</v>
      </c>
      <c r="D7429" s="38">
        <f>IF(Txn!$B3721="","",IF(Txn!$X3721="","",Txn!$X3721))</f>
        <v>0</v>
      </c>
      <c r="E7429" s="39">
        <f>IF($D7429="","",IFERROR(VLOOKUP($D7429,AcctTbl,2,0),""))</f>
        <v>0</v>
      </c>
      <c r="F7429" s="39">
        <f>IF($D7429="","",IFERROR(VLOOKUP($D7429,AcctTbl,3,0),""))</f>
        <v>0</v>
      </c>
      <c r="G7429" s="39">
        <f>IF(Txn!$B3721="","",Txn!$D3721)</f>
        <v>0</v>
      </c>
      <c r="H7429" s="38">
        <f>IF(Txn!$B3721="","",Txn!$E3721)</f>
        <v>0</v>
      </c>
      <c r="I7429" s="40">
        <f>IF(Txn!$B3721="",0,Txn!$O3721)</f>
        <v>0</v>
      </c>
      <c r="J7429" s="40">
        <f>IF(Txn!$B3721="",0,Txn!$P3721)</f>
        <v>0</v>
      </c>
      <c r="K7429" s="41">
        <f>IF($A7429="","",IFERROR(VALUE(MID($A7429,6,2)),""))</f>
        <v>0</v>
      </c>
      <c r="L7429" s="39">
        <f>IF(Txn!$K3721="","",Txn!$K3721)</f>
        <v>0</v>
      </c>
      <c r="N7429" s="42">
        <f>IF($D7429="",0,COUNTIF(BankAccts,$D7429))</f>
        <v>0</v>
      </c>
    </row>
    <row r="7430" spans="1:14">
      <c r="A7430" s="38">
        <f>IF(Txn!$B3721="","",Txn!$B3721)</f>
        <v>0</v>
      </c>
      <c r="B7430" s="38">
        <f>IF(Txn!$B3721="","",Txn!$C3721)</f>
        <v>0</v>
      </c>
      <c r="C7430" s="39">
        <f>IF(Txn!$B3721="","","تراکنش بانکی")</f>
        <v>0</v>
      </c>
      <c r="D7430" s="38">
        <f>IF(Txn!$B3721="","",IF(IF(Txn!$U3721="TRF",Txn!$Y3721,Txn!$Z3721)="","",IF(Txn!$U3721="TRF",Txn!$Y3721,Txn!$Z3721)))</f>
        <v>0</v>
      </c>
      <c r="E7430" s="39">
        <f>IF($D7430="","",IFERROR(VLOOKUP($D7430,AcctTbl,2,0),""))</f>
        <v>0</v>
      </c>
      <c r="F7430" s="39">
        <f>IF($D7430="","",IFERROR(VLOOKUP($D7430,AcctTbl,3,0),""))</f>
        <v>0</v>
      </c>
      <c r="G7430" s="39">
        <f>IF(Txn!$B3721="","",Txn!$D3721)</f>
        <v>0</v>
      </c>
      <c r="H7430" s="38">
        <f>IF(Txn!$B3721="","",Txn!$E3721)</f>
        <v>0</v>
      </c>
      <c r="I7430" s="40">
        <f>IF(Txn!$B3721="",0,Txn!$Q3721)</f>
        <v>0</v>
      </c>
      <c r="J7430" s="40">
        <f>IF(Txn!$B3721="",0,Txn!$R3721)</f>
        <v>0</v>
      </c>
      <c r="K7430" s="41">
        <f>IF($A7430="","",IFERROR(VALUE(MID($A7430,6,2)),""))</f>
        <v>0</v>
      </c>
      <c r="L7430" s="39">
        <f>IF(Txn!$K3721="","","طرف مقابل — "&amp;Txn!$K3721)</f>
        <v>0</v>
      </c>
      <c r="N7430" s="42">
        <f>IF($D7430="",0,COUNTIF(BankAccts,$D7430))</f>
        <v>0</v>
      </c>
    </row>
    <row r="7431" spans="1:14">
      <c r="A7431" s="38">
        <f>IF(Txn!$B3722="","",Txn!$B3722)</f>
        <v>0</v>
      </c>
      <c r="B7431" s="38">
        <f>IF(Txn!$B3722="","",Txn!$C3722)</f>
        <v>0</v>
      </c>
      <c r="C7431" s="39">
        <f>IF(Txn!$B3722="","","تراکنش بانکی")</f>
        <v>0</v>
      </c>
      <c r="D7431" s="38">
        <f>IF(Txn!$B3722="","",IF(Txn!$X3722="","",Txn!$X3722))</f>
        <v>0</v>
      </c>
      <c r="E7431" s="39">
        <f>IF($D7431="","",IFERROR(VLOOKUP($D7431,AcctTbl,2,0),""))</f>
        <v>0</v>
      </c>
      <c r="F7431" s="39">
        <f>IF($D7431="","",IFERROR(VLOOKUP($D7431,AcctTbl,3,0),""))</f>
        <v>0</v>
      </c>
      <c r="G7431" s="39">
        <f>IF(Txn!$B3722="","",Txn!$D3722)</f>
        <v>0</v>
      </c>
      <c r="H7431" s="38">
        <f>IF(Txn!$B3722="","",Txn!$E3722)</f>
        <v>0</v>
      </c>
      <c r="I7431" s="40">
        <f>IF(Txn!$B3722="",0,Txn!$O3722)</f>
        <v>0</v>
      </c>
      <c r="J7431" s="40">
        <f>IF(Txn!$B3722="",0,Txn!$P3722)</f>
        <v>0</v>
      </c>
      <c r="K7431" s="41">
        <f>IF($A7431="","",IFERROR(VALUE(MID($A7431,6,2)),""))</f>
        <v>0</v>
      </c>
      <c r="L7431" s="39">
        <f>IF(Txn!$K3722="","",Txn!$K3722)</f>
        <v>0</v>
      </c>
      <c r="N7431" s="42">
        <f>IF($D7431="",0,COUNTIF(BankAccts,$D7431))</f>
        <v>0</v>
      </c>
    </row>
    <row r="7432" spans="1:14">
      <c r="A7432" s="38">
        <f>IF(Txn!$B3722="","",Txn!$B3722)</f>
        <v>0</v>
      </c>
      <c r="B7432" s="38">
        <f>IF(Txn!$B3722="","",Txn!$C3722)</f>
        <v>0</v>
      </c>
      <c r="C7432" s="39">
        <f>IF(Txn!$B3722="","","تراکنش بانکی")</f>
        <v>0</v>
      </c>
      <c r="D7432" s="38">
        <f>IF(Txn!$B3722="","",IF(IF(Txn!$U3722="TRF",Txn!$Y3722,Txn!$Z3722)="","",IF(Txn!$U3722="TRF",Txn!$Y3722,Txn!$Z3722)))</f>
        <v>0</v>
      </c>
      <c r="E7432" s="39">
        <f>IF($D7432="","",IFERROR(VLOOKUP($D7432,AcctTbl,2,0),""))</f>
        <v>0</v>
      </c>
      <c r="F7432" s="39">
        <f>IF($D7432="","",IFERROR(VLOOKUP($D7432,AcctTbl,3,0),""))</f>
        <v>0</v>
      </c>
      <c r="G7432" s="39">
        <f>IF(Txn!$B3722="","",Txn!$D3722)</f>
        <v>0</v>
      </c>
      <c r="H7432" s="38">
        <f>IF(Txn!$B3722="","",Txn!$E3722)</f>
        <v>0</v>
      </c>
      <c r="I7432" s="40">
        <f>IF(Txn!$B3722="",0,Txn!$Q3722)</f>
        <v>0</v>
      </c>
      <c r="J7432" s="40">
        <f>IF(Txn!$B3722="",0,Txn!$R3722)</f>
        <v>0</v>
      </c>
      <c r="K7432" s="41">
        <f>IF($A7432="","",IFERROR(VALUE(MID($A7432,6,2)),""))</f>
        <v>0</v>
      </c>
      <c r="L7432" s="39">
        <f>IF(Txn!$K3722="","","طرف مقابل — "&amp;Txn!$K3722)</f>
        <v>0</v>
      </c>
      <c r="N7432" s="42">
        <f>IF($D7432="",0,COUNTIF(BankAccts,$D7432))</f>
        <v>0</v>
      </c>
    </row>
    <row r="7433" spans="1:14">
      <c r="A7433" s="38">
        <f>IF(Txn!$B3723="","",Txn!$B3723)</f>
        <v>0</v>
      </c>
      <c r="B7433" s="38">
        <f>IF(Txn!$B3723="","",Txn!$C3723)</f>
        <v>0</v>
      </c>
      <c r="C7433" s="39">
        <f>IF(Txn!$B3723="","","تراکنش بانکی")</f>
        <v>0</v>
      </c>
      <c r="D7433" s="38">
        <f>IF(Txn!$B3723="","",IF(Txn!$X3723="","",Txn!$X3723))</f>
        <v>0</v>
      </c>
      <c r="E7433" s="39">
        <f>IF($D7433="","",IFERROR(VLOOKUP($D7433,AcctTbl,2,0),""))</f>
        <v>0</v>
      </c>
      <c r="F7433" s="39">
        <f>IF($D7433="","",IFERROR(VLOOKUP($D7433,AcctTbl,3,0),""))</f>
        <v>0</v>
      </c>
      <c r="G7433" s="39">
        <f>IF(Txn!$B3723="","",Txn!$D3723)</f>
        <v>0</v>
      </c>
      <c r="H7433" s="38">
        <f>IF(Txn!$B3723="","",Txn!$E3723)</f>
        <v>0</v>
      </c>
      <c r="I7433" s="40">
        <f>IF(Txn!$B3723="",0,Txn!$O3723)</f>
        <v>0</v>
      </c>
      <c r="J7433" s="40">
        <f>IF(Txn!$B3723="",0,Txn!$P3723)</f>
        <v>0</v>
      </c>
      <c r="K7433" s="41">
        <f>IF($A7433="","",IFERROR(VALUE(MID($A7433,6,2)),""))</f>
        <v>0</v>
      </c>
      <c r="L7433" s="39">
        <f>IF(Txn!$K3723="","",Txn!$K3723)</f>
        <v>0</v>
      </c>
      <c r="N7433" s="42">
        <f>IF($D7433="",0,COUNTIF(BankAccts,$D7433))</f>
        <v>0</v>
      </c>
    </row>
    <row r="7434" spans="1:14">
      <c r="A7434" s="38">
        <f>IF(Txn!$B3723="","",Txn!$B3723)</f>
        <v>0</v>
      </c>
      <c r="B7434" s="38">
        <f>IF(Txn!$B3723="","",Txn!$C3723)</f>
        <v>0</v>
      </c>
      <c r="C7434" s="39">
        <f>IF(Txn!$B3723="","","تراکنش بانکی")</f>
        <v>0</v>
      </c>
      <c r="D7434" s="38">
        <f>IF(Txn!$B3723="","",IF(IF(Txn!$U3723="TRF",Txn!$Y3723,Txn!$Z3723)="","",IF(Txn!$U3723="TRF",Txn!$Y3723,Txn!$Z3723)))</f>
        <v>0</v>
      </c>
      <c r="E7434" s="39">
        <f>IF($D7434="","",IFERROR(VLOOKUP($D7434,AcctTbl,2,0),""))</f>
        <v>0</v>
      </c>
      <c r="F7434" s="39">
        <f>IF($D7434="","",IFERROR(VLOOKUP($D7434,AcctTbl,3,0),""))</f>
        <v>0</v>
      </c>
      <c r="G7434" s="39">
        <f>IF(Txn!$B3723="","",Txn!$D3723)</f>
        <v>0</v>
      </c>
      <c r="H7434" s="38">
        <f>IF(Txn!$B3723="","",Txn!$E3723)</f>
        <v>0</v>
      </c>
      <c r="I7434" s="40">
        <f>IF(Txn!$B3723="",0,Txn!$Q3723)</f>
        <v>0</v>
      </c>
      <c r="J7434" s="40">
        <f>IF(Txn!$B3723="",0,Txn!$R3723)</f>
        <v>0</v>
      </c>
      <c r="K7434" s="41">
        <f>IF($A7434="","",IFERROR(VALUE(MID($A7434,6,2)),""))</f>
        <v>0</v>
      </c>
      <c r="L7434" s="39">
        <f>IF(Txn!$K3723="","","طرف مقابل — "&amp;Txn!$K3723)</f>
        <v>0</v>
      </c>
      <c r="N7434" s="42">
        <f>IF($D7434="",0,COUNTIF(BankAccts,$D7434))</f>
        <v>0</v>
      </c>
    </row>
    <row r="7435" spans="1:14">
      <c r="A7435" s="38">
        <f>IF(Txn!$B3724="","",Txn!$B3724)</f>
        <v>0</v>
      </c>
      <c r="B7435" s="38">
        <f>IF(Txn!$B3724="","",Txn!$C3724)</f>
        <v>0</v>
      </c>
      <c r="C7435" s="39">
        <f>IF(Txn!$B3724="","","تراکنش بانکی")</f>
        <v>0</v>
      </c>
      <c r="D7435" s="38">
        <f>IF(Txn!$B3724="","",IF(Txn!$X3724="","",Txn!$X3724))</f>
        <v>0</v>
      </c>
      <c r="E7435" s="39">
        <f>IF($D7435="","",IFERROR(VLOOKUP($D7435,AcctTbl,2,0),""))</f>
        <v>0</v>
      </c>
      <c r="F7435" s="39">
        <f>IF($D7435="","",IFERROR(VLOOKUP($D7435,AcctTbl,3,0),""))</f>
        <v>0</v>
      </c>
      <c r="G7435" s="39">
        <f>IF(Txn!$B3724="","",Txn!$D3724)</f>
        <v>0</v>
      </c>
      <c r="H7435" s="38">
        <f>IF(Txn!$B3724="","",Txn!$E3724)</f>
        <v>0</v>
      </c>
      <c r="I7435" s="40">
        <f>IF(Txn!$B3724="",0,Txn!$O3724)</f>
        <v>0</v>
      </c>
      <c r="J7435" s="40">
        <f>IF(Txn!$B3724="",0,Txn!$P3724)</f>
        <v>0</v>
      </c>
      <c r="K7435" s="41">
        <f>IF($A7435="","",IFERROR(VALUE(MID($A7435,6,2)),""))</f>
        <v>0</v>
      </c>
      <c r="L7435" s="39">
        <f>IF(Txn!$K3724="","",Txn!$K3724)</f>
        <v>0</v>
      </c>
      <c r="N7435" s="42">
        <f>IF($D7435="",0,COUNTIF(BankAccts,$D7435))</f>
        <v>0</v>
      </c>
    </row>
    <row r="7436" spans="1:14">
      <c r="A7436" s="38">
        <f>IF(Txn!$B3724="","",Txn!$B3724)</f>
        <v>0</v>
      </c>
      <c r="B7436" s="38">
        <f>IF(Txn!$B3724="","",Txn!$C3724)</f>
        <v>0</v>
      </c>
      <c r="C7436" s="39">
        <f>IF(Txn!$B3724="","","تراکنش بانکی")</f>
        <v>0</v>
      </c>
      <c r="D7436" s="38">
        <f>IF(Txn!$B3724="","",IF(IF(Txn!$U3724="TRF",Txn!$Y3724,Txn!$Z3724)="","",IF(Txn!$U3724="TRF",Txn!$Y3724,Txn!$Z3724)))</f>
        <v>0</v>
      </c>
      <c r="E7436" s="39">
        <f>IF($D7436="","",IFERROR(VLOOKUP($D7436,AcctTbl,2,0),""))</f>
        <v>0</v>
      </c>
      <c r="F7436" s="39">
        <f>IF($D7436="","",IFERROR(VLOOKUP($D7436,AcctTbl,3,0),""))</f>
        <v>0</v>
      </c>
      <c r="G7436" s="39">
        <f>IF(Txn!$B3724="","",Txn!$D3724)</f>
        <v>0</v>
      </c>
      <c r="H7436" s="38">
        <f>IF(Txn!$B3724="","",Txn!$E3724)</f>
        <v>0</v>
      </c>
      <c r="I7436" s="40">
        <f>IF(Txn!$B3724="",0,Txn!$Q3724)</f>
        <v>0</v>
      </c>
      <c r="J7436" s="40">
        <f>IF(Txn!$B3724="",0,Txn!$R3724)</f>
        <v>0</v>
      </c>
      <c r="K7436" s="41">
        <f>IF($A7436="","",IFERROR(VALUE(MID($A7436,6,2)),""))</f>
        <v>0</v>
      </c>
      <c r="L7436" s="39">
        <f>IF(Txn!$K3724="","","طرف مقابل — "&amp;Txn!$K3724)</f>
        <v>0</v>
      </c>
      <c r="N7436" s="42">
        <f>IF($D7436="",0,COUNTIF(BankAccts,$D7436))</f>
        <v>0</v>
      </c>
    </row>
    <row r="7437" spans="1:14">
      <c r="A7437" s="38">
        <f>IF(Txn!$B3725="","",Txn!$B3725)</f>
        <v>0</v>
      </c>
      <c r="B7437" s="38">
        <f>IF(Txn!$B3725="","",Txn!$C3725)</f>
        <v>0</v>
      </c>
      <c r="C7437" s="39">
        <f>IF(Txn!$B3725="","","تراکنش بانکی")</f>
        <v>0</v>
      </c>
      <c r="D7437" s="38">
        <f>IF(Txn!$B3725="","",IF(Txn!$X3725="","",Txn!$X3725))</f>
        <v>0</v>
      </c>
      <c r="E7437" s="39">
        <f>IF($D7437="","",IFERROR(VLOOKUP($D7437,AcctTbl,2,0),""))</f>
        <v>0</v>
      </c>
      <c r="F7437" s="39">
        <f>IF($D7437="","",IFERROR(VLOOKUP($D7437,AcctTbl,3,0),""))</f>
        <v>0</v>
      </c>
      <c r="G7437" s="39">
        <f>IF(Txn!$B3725="","",Txn!$D3725)</f>
        <v>0</v>
      </c>
      <c r="H7437" s="38">
        <f>IF(Txn!$B3725="","",Txn!$E3725)</f>
        <v>0</v>
      </c>
      <c r="I7437" s="40">
        <f>IF(Txn!$B3725="",0,Txn!$O3725)</f>
        <v>0</v>
      </c>
      <c r="J7437" s="40">
        <f>IF(Txn!$B3725="",0,Txn!$P3725)</f>
        <v>0</v>
      </c>
      <c r="K7437" s="41">
        <f>IF($A7437="","",IFERROR(VALUE(MID($A7437,6,2)),""))</f>
        <v>0</v>
      </c>
      <c r="L7437" s="39">
        <f>IF(Txn!$K3725="","",Txn!$K3725)</f>
        <v>0</v>
      </c>
      <c r="N7437" s="42">
        <f>IF($D7437="",0,COUNTIF(BankAccts,$D7437))</f>
        <v>0</v>
      </c>
    </row>
    <row r="7438" spans="1:14">
      <c r="A7438" s="38">
        <f>IF(Txn!$B3725="","",Txn!$B3725)</f>
        <v>0</v>
      </c>
      <c r="B7438" s="38">
        <f>IF(Txn!$B3725="","",Txn!$C3725)</f>
        <v>0</v>
      </c>
      <c r="C7438" s="39">
        <f>IF(Txn!$B3725="","","تراکنش بانکی")</f>
        <v>0</v>
      </c>
      <c r="D7438" s="38">
        <f>IF(Txn!$B3725="","",IF(IF(Txn!$U3725="TRF",Txn!$Y3725,Txn!$Z3725)="","",IF(Txn!$U3725="TRF",Txn!$Y3725,Txn!$Z3725)))</f>
        <v>0</v>
      </c>
      <c r="E7438" s="39">
        <f>IF($D7438="","",IFERROR(VLOOKUP($D7438,AcctTbl,2,0),""))</f>
        <v>0</v>
      </c>
      <c r="F7438" s="39">
        <f>IF($D7438="","",IFERROR(VLOOKUP($D7438,AcctTbl,3,0),""))</f>
        <v>0</v>
      </c>
      <c r="G7438" s="39">
        <f>IF(Txn!$B3725="","",Txn!$D3725)</f>
        <v>0</v>
      </c>
      <c r="H7438" s="38">
        <f>IF(Txn!$B3725="","",Txn!$E3725)</f>
        <v>0</v>
      </c>
      <c r="I7438" s="40">
        <f>IF(Txn!$B3725="",0,Txn!$Q3725)</f>
        <v>0</v>
      </c>
      <c r="J7438" s="40">
        <f>IF(Txn!$B3725="",0,Txn!$R3725)</f>
        <v>0</v>
      </c>
      <c r="K7438" s="41">
        <f>IF($A7438="","",IFERROR(VALUE(MID($A7438,6,2)),""))</f>
        <v>0</v>
      </c>
      <c r="L7438" s="39">
        <f>IF(Txn!$K3725="","","طرف مقابل — "&amp;Txn!$K3725)</f>
        <v>0</v>
      </c>
      <c r="N7438" s="42">
        <f>IF($D7438="",0,COUNTIF(BankAccts,$D7438))</f>
        <v>0</v>
      </c>
    </row>
    <row r="7439" spans="1:14">
      <c r="A7439" s="38">
        <f>IF(Txn!$B3726="","",Txn!$B3726)</f>
        <v>0</v>
      </c>
      <c r="B7439" s="38">
        <f>IF(Txn!$B3726="","",Txn!$C3726)</f>
        <v>0</v>
      </c>
      <c r="C7439" s="39">
        <f>IF(Txn!$B3726="","","تراکنش بانکی")</f>
        <v>0</v>
      </c>
      <c r="D7439" s="38">
        <f>IF(Txn!$B3726="","",IF(Txn!$X3726="","",Txn!$X3726))</f>
        <v>0</v>
      </c>
      <c r="E7439" s="39">
        <f>IF($D7439="","",IFERROR(VLOOKUP($D7439,AcctTbl,2,0),""))</f>
        <v>0</v>
      </c>
      <c r="F7439" s="39">
        <f>IF($D7439="","",IFERROR(VLOOKUP($D7439,AcctTbl,3,0),""))</f>
        <v>0</v>
      </c>
      <c r="G7439" s="39">
        <f>IF(Txn!$B3726="","",Txn!$D3726)</f>
        <v>0</v>
      </c>
      <c r="H7439" s="38">
        <f>IF(Txn!$B3726="","",Txn!$E3726)</f>
        <v>0</v>
      </c>
      <c r="I7439" s="40">
        <f>IF(Txn!$B3726="",0,Txn!$O3726)</f>
        <v>0</v>
      </c>
      <c r="J7439" s="40">
        <f>IF(Txn!$B3726="",0,Txn!$P3726)</f>
        <v>0</v>
      </c>
      <c r="K7439" s="41">
        <f>IF($A7439="","",IFERROR(VALUE(MID($A7439,6,2)),""))</f>
        <v>0</v>
      </c>
      <c r="L7439" s="39">
        <f>IF(Txn!$K3726="","",Txn!$K3726)</f>
        <v>0</v>
      </c>
      <c r="N7439" s="42">
        <f>IF($D7439="",0,COUNTIF(BankAccts,$D7439))</f>
        <v>0</v>
      </c>
    </row>
    <row r="7440" spans="1:14">
      <c r="A7440" s="38">
        <f>IF(Txn!$B3726="","",Txn!$B3726)</f>
        <v>0</v>
      </c>
      <c r="B7440" s="38">
        <f>IF(Txn!$B3726="","",Txn!$C3726)</f>
        <v>0</v>
      </c>
      <c r="C7440" s="39">
        <f>IF(Txn!$B3726="","","تراکنش بانکی")</f>
        <v>0</v>
      </c>
      <c r="D7440" s="38">
        <f>IF(Txn!$B3726="","",IF(IF(Txn!$U3726="TRF",Txn!$Y3726,Txn!$Z3726)="","",IF(Txn!$U3726="TRF",Txn!$Y3726,Txn!$Z3726)))</f>
        <v>0</v>
      </c>
      <c r="E7440" s="39">
        <f>IF($D7440="","",IFERROR(VLOOKUP($D7440,AcctTbl,2,0),""))</f>
        <v>0</v>
      </c>
      <c r="F7440" s="39">
        <f>IF($D7440="","",IFERROR(VLOOKUP($D7440,AcctTbl,3,0),""))</f>
        <v>0</v>
      </c>
      <c r="G7440" s="39">
        <f>IF(Txn!$B3726="","",Txn!$D3726)</f>
        <v>0</v>
      </c>
      <c r="H7440" s="38">
        <f>IF(Txn!$B3726="","",Txn!$E3726)</f>
        <v>0</v>
      </c>
      <c r="I7440" s="40">
        <f>IF(Txn!$B3726="",0,Txn!$Q3726)</f>
        <v>0</v>
      </c>
      <c r="J7440" s="40">
        <f>IF(Txn!$B3726="",0,Txn!$R3726)</f>
        <v>0</v>
      </c>
      <c r="K7440" s="41">
        <f>IF($A7440="","",IFERROR(VALUE(MID($A7440,6,2)),""))</f>
        <v>0</v>
      </c>
      <c r="L7440" s="39">
        <f>IF(Txn!$K3726="","","طرف مقابل — "&amp;Txn!$K3726)</f>
        <v>0</v>
      </c>
      <c r="N7440" s="42">
        <f>IF($D7440="",0,COUNTIF(BankAccts,$D7440))</f>
        <v>0</v>
      </c>
    </row>
    <row r="7441" spans="1:14">
      <c r="A7441" s="38">
        <f>IF(Txn!$B3727="","",Txn!$B3727)</f>
        <v>0</v>
      </c>
      <c r="B7441" s="38">
        <f>IF(Txn!$B3727="","",Txn!$C3727)</f>
        <v>0</v>
      </c>
      <c r="C7441" s="39">
        <f>IF(Txn!$B3727="","","تراکنش بانکی")</f>
        <v>0</v>
      </c>
      <c r="D7441" s="38">
        <f>IF(Txn!$B3727="","",IF(Txn!$X3727="","",Txn!$X3727))</f>
        <v>0</v>
      </c>
      <c r="E7441" s="39">
        <f>IF($D7441="","",IFERROR(VLOOKUP($D7441,AcctTbl,2,0),""))</f>
        <v>0</v>
      </c>
      <c r="F7441" s="39">
        <f>IF($D7441="","",IFERROR(VLOOKUP($D7441,AcctTbl,3,0),""))</f>
        <v>0</v>
      </c>
      <c r="G7441" s="39">
        <f>IF(Txn!$B3727="","",Txn!$D3727)</f>
        <v>0</v>
      </c>
      <c r="H7441" s="38">
        <f>IF(Txn!$B3727="","",Txn!$E3727)</f>
        <v>0</v>
      </c>
      <c r="I7441" s="40">
        <f>IF(Txn!$B3727="",0,Txn!$O3727)</f>
        <v>0</v>
      </c>
      <c r="J7441" s="40">
        <f>IF(Txn!$B3727="",0,Txn!$P3727)</f>
        <v>0</v>
      </c>
      <c r="K7441" s="41">
        <f>IF($A7441="","",IFERROR(VALUE(MID($A7441,6,2)),""))</f>
        <v>0</v>
      </c>
      <c r="L7441" s="39">
        <f>IF(Txn!$K3727="","",Txn!$K3727)</f>
        <v>0</v>
      </c>
      <c r="N7441" s="42">
        <f>IF($D7441="",0,COUNTIF(BankAccts,$D7441))</f>
        <v>0</v>
      </c>
    </row>
    <row r="7442" spans="1:14">
      <c r="A7442" s="38">
        <f>IF(Txn!$B3727="","",Txn!$B3727)</f>
        <v>0</v>
      </c>
      <c r="B7442" s="38">
        <f>IF(Txn!$B3727="","",Txn!$C3727)</f>
        <v>0</v>
      </c>
      <c r="C7442" s="39">
        <f>IF(Txn!$B3727="","","تراکنش بانکی")</f>
        <v>0</v>
      </c>
      <c r="D7442" s="38">
        <f>IF(Txn!$B3727="","",IF(IF(Txn!$U3727="TRF",Txn!$Y3727,Txn!$Z3727)="","",IF(Txn!$U3727="TRF",Txn!$Y3727,Txn!$Z3727)))</f>
        <v>0</v>
      </c>
      <c r="E7442" s="39">
        <f>IF($D7442="","",IFERROR(VLOOKUP($D7442,AcctTbl,2,0),""))</f>
        <v>0</v>
      </c>
      <c r="F7442" s="39">
        <f>IF($D7442="","",IFERROR(VLOOKUP($D7442,AcctTbl,3,0),""))</f>
        <v>0</v>
      </c>
      <c r="G7442" s="39">
        <f>IF(Txn!$B3727="","",Txn!$D3727)</f>
        <v>0</v>
      </c>
      <c r="H7442" s="38">
        <f>IF(Txn!$B3727="","",Txn!$E3727)</f>
        <v>0</v>
      </c>
      <c r="I7442" s="40">
        <f>IF(Txn!$B3727="",0,Txn!$Q3727)</f>
        <v>0</v>
      </c>
      <c r="J7442" s="40">
        <f>IF(Txn!$B3727="",0,Txn!$R3727)</f>
        <v>0</v>
      </c>
      <c r="K7442" s="41">
        <f>IF($A7442="","",IFERROR(VALUE(MID($A7442,6,2)),""))</f>
        <v>0</v>
      </c>
      <c r="L7442" s="39">
        <f>IF(Txn!$K3727="","","طرف مقابل — "&amp;Txn!$K3727)</f>
        <v>0</v>
      </c>
      <c r="N7442" s="42">
        <f>IF($D7442="",0,COUNTIF(BankAccts,$D7442))</f>
        <v>0</v>
      </c>
    </row>
    <row r="7443" spans="1:14">
      <c r="A7443" s="38">
        <f>IF(Txn!$B3728="","",Txn!$B3728)</f>
        <v>0</v>
      </c>
      <c r="B7443" s="38">
        <f>IF(Txn!$B3728="","",Txn!$C3728)</f>
        <v>0</v>
      </c>
      <c r="C7443" s="39">
        <f>IF(Txn!$B3728="","","تراکنش بانکی")</f>
        <v>0</v>
      </c>
      <c r="D7443" s="38">
        <f>IF(Txn!$B3728="","",IF(Txn!$X3728="","",Txn!$X3728))</f>
        <v>0</v>
      </c>
      <c r="E7443" s="39">
        <f>IF($D7443="","",IFERROR(VLOOKUP($D7443,AcctTbl,2,0),""))</f>
        <v>0</v>
      </c>
      <c r="F7443" s="39">
        <f>IF($D7443="","",IFERROR(VLOOKUP($D7443,AcctTbl,3,0),""))</f>
        <v>0</v>
      </c>
      <c r="G7443" s="39">
        <f>IF(Txn!$B3728="","",Txn!$D3728)</f>
        <v>0</v>
      </c>
      <c r="H7443" s="38">
        <f>IF(Txn!$B3728="","",Txn!$E3728)</f>
        <v>0</v>
      </c>
      <c r="I7443" s="40">
        <f>IF(Txn!$B3728="",0,Txn!$O3728)</f>
        <v>0</v>
      </c>
      <c r="J7443" s="40">
        <f>IF(Txn!$B3728="",0,Txn!$P3728)</f>
        <v>0</v>
      </c>
      <c r="K7443" s="41">
        <f>IF($A7443="","",IFERROR(VALUE(MID($A7443,6,2)),""))</f>
        <v>0</v>
      </c>
      <c r="L7443" s="39">
        <f>IF(Txn!$K3728="","",Txn!$K3728)</f>
        <v>0</v>
      </c>
      <c r="N7443" s="42">
        <f>IF($D7443="",0,COUNTIF(BankAccts,$D7443))</f>
        <v>0</v>
      </c>
    </row>
    <row r="7444" spans="1:14">
      <c r="A7444" s="38">
        <f>IF(Txn!$B3728="","",Txn!$B3728)</f>
        <v>0</v>
      </c>
      <c r="B7444" s="38">
        <f>IF(Txn!$B3728="","",Txn!$C3728)</f>
        <v>0</v>
      </c>
      <c r="C7444" s="39">
        <f>IF(Txn!$B3728="","","تراکنش بانکی")</f>
        <v>0</v>
      </c>
      <c r="D7444" s="38">
        <f>IF(Txn!$B3728="","",IF(IF(Txn!$U3728="TRF",Txn!$Y3728,Txn!$Z3728)="","",IF(Txn!$U3728="TRF",Txn!$Y3728,Txn!$Z3728)))</f>
        <v>0</v>
      </c>
      <c r="E7444" s="39">
        <f>IF($D7444="","",IFERROR(VLOOKUP($D7444,AcctTbl,2,0),""))</f>
        <v>0</v>
      </c>
      <c r="F7444" s="39">
        <f>IF($D7444="","",IFERROR(VLOOKUP($D7444,AcctTbl,3,0),""))</f>
        <v>0</v>
      </c>
      <c r="G7444" s="39">
        <f>IF(Txn!$B3728="","",Txn!$D3728)</f>
        <v>0</v>
      </c>
      <c r="H7444" s="38">
        <f>IF(Txn!$B3728="","",Txn!$E3728)</f>
        <v>0</v>
      </c>
      <c r="I7444" s="40">
        <f>IF(Txn!$B3728="",0,Txn!$Q3728)</f>
        <v>0</v>
      </c>
      <c r="J7444" s="40">
        <f>IF(Txn!$B3728="",0,Txn!$R3728)</f>
        <v>0</v>
      </c>
      <c r="K7444" s="41">
        <f>IF($A7444="","",IFERROR(VALUE(MID($A7444,6,2)),""))</f>
        <v>0</v>
      </c>
      <c r="L7444" s="39">
        <f>IF(Txn!$K3728="","","طرف مقابل — "&amp;Txn!$K3728)</f>
        <v>0</v>
      </c>
      <c r="N7444" s="42">
        <f>IF($D7444="",0,COUNTIF(BankAccts,$D7444))</f>
        <v>0</v>
      </c>
    </row>
    <row r="7445" spans="1:14">
      <c r="A7445" s="38">
        <f>IF(Txn!$B3729="","",Txn!$B3729)</f>
        <v>0</v>
      </c>
      <c r="B7445" s="38">
        <f>IF(Txn!$B3729="","",Txn!$C3729)</f>
        <v>0</v>
      </c>
      <c r="C7445" s="39">
        <f>IF(Txn!$B3729="","","تراکنش بانکی")</f>
        <v>0</v>
      </c>
      <c r="D7445" s="38">
        <f>IF(Txn!$B3729="","",IF(Txn!$X3729="","",Txn!$X3729))</f>
        <v>0</v>
      </c>
      <c r="E7445" s="39">
        <f>IF($D7445="","",IFERROR(VLOOKUP($D7445,AcctTbl,2,0),""))</f>
        <v>0</v>
      </c>
      <c r="F7445" s="39">
        <f>IF($D7445="","",IFERROR(VLOOKUP($D7445,AcctTbl,3,0),""))</f>
        <v>0</v>
      </c>
      <c r="G7445" s="39">
        <f>IF(Txn!$B3729="","",Txn!$D3729)</f>
        <v>0</v>
      </c>
      <c r="H7445" s="38">
        <f>IF(Txn!$B3729="","",Txn!$E3729)</f>
        <v>0</v>
      </c>
      <c r="I7445" s="40">
        <f>IF(Txn!$B3729="",0,Txn!$O3729)</f>
        <v>0</v>
      </c>
      <c r="J7445" s="40">
        <f>IF(Txn!$B3729="",0,Txn!$P3729)</f>
        <v>0</v>
      </c>
      <c r="K7445" s="41">
        <f>IF($A7445="","",IFERROR(VALUE(MID($A7445,6,2)),""))</f>
        <v>0</v>
      </c>
      <c r="L7445" s="39">
        <f>IF(Txn!$K3729="","",Txn!$K3729)</f>
        <v>0</v>
      </c>
      <c r="N7445" s="42">
        <f>IF($D7445="",0,COUNTIF(BankAccts,$D7445))</f>
        <v>0</v>
      </c>
    </row>
    <row r="7446" spans="1:14">
      <c r="A7446" s="38">
        <f>IF(Txn!$B3729="","",Txn!$B3729)</f>
        <v>0</v>
      </c>
      <c r="B7446" s="38">
        <f>IF(Txn!$B3729="","",Txn!$C3729)</f>
        <v>0</v>
      </c>
      <c r="C7446" s="39">
        <f>IF(Txn!$B3729="","","تراکنش بانکی")</f>
        <v>0</v>
      </c>
      <c r="D7446" s="38">
        <f>IF(Txn!$B3729="","",IF(IF(Txn!$U3729="TRF",Txn!$Y3729,Txn!$Z3729)="","",IF(Txn!$U3729="TRF",Txn!$Y3729,Txn!$Z3729)))</f>
        <v>0</v>
      </c>
      <c r="E7446" s="39">
        <f>IF($D7446="","",IFERROR(VLOOKUP($D7446,AcctTbl,2,0),""))</f>
        <v>0</v>
      </c>
      <c r="F7446" s="39">
        <f>IF($D7446="","",IFERROR(VLOOKUP($D7446,AcctTbl,3,0),""))</f>
        <v>0</v>
      </c>
      <c r="G7446" s="39">
        <f>IF(Txn!$B3729="","",Txn!$D3729)</f>
        <v>0</v>
      </c>
      <c r="H7446" s="38">
        <f>IF(Txn!$B3729="","",Txn!$E3729)</f>
        <v>0</v>
      </c>
      <c r="I7446" s="40">
        <f>IF(Txn!$B3729="",0,Txn!$Q3729)</f>
        <v>0</v>
      </c>
      <c r="J7446" s="40">
        <f>IF(Txn!$B3729="",0,Txn!$R3729)</f>
        <v>0</v>
      </c>
      <c r="K7446" s="41">
        <f>IF($A7446="","",IFERROR(VALUE(MID($A7446,6,2)),""))</f>
        <v>0</v>
      </c>
      <c r="L7446" s="39">
        <f>IF(Txn!$K3729="","","طرف مقابل — "&amp;Txn!$K3729)</f>
        <v>0</v>
      </c>
      <c r="N7446" s="42">
        <f>IF($D7446="",0,COUNTIF(BankAccts,$D7446))</f>
        <v>0</v>
      </c>
    </row>
    <row r="7447" spans="1:14">
      <c r="A7447" s="38">
        <f>IF(Txn!$B3730="","",Txn!$B3730)</f>
        <v>0</v>
      </c>
      <c r="B7447" s="38">
        <f>IF(Txn!$B3730="","",Txn!$C3730)</f>
        <v>0</v>
      </c>
      <c r="C7447" s="39">
        <f>IF(Txn!$B3730="","","تراکنش بانکی")</f>
        <v>0</v>
      </c>
      <c r="D7447" s="38">
        <f>IF(Txn!$B3730="","",IF(Txn!$X3730="","",Txn!$X3730))</f>
        <v>0</v>
      </c>
      <c r="E7447" s="39">
        <f>IF($D7447="","",IFERROR(VLOOKUP($D7447,AcctTbl,2,0),""))</f>
        <v>0</v>
      </c>
      <c r="F7447" s="39">
        <f>IF($D7447="","",IFERROR(VLOOKUP($D7447,AcctTbl,3,0),""))</f>
        <v>0</v>
      </c>
      <c r="G7447" s="39">
        <f>IF(Txn!$B3730="","",Txn!$D3730)</f>
        <v>0</v>
      </c>
      <c r="H7447" s="38">
        <f>IF(Txn!$B3730="","",Txn!$E3730)</f>
        <v>0</v>
      </c>
      <c r="I7447" s="40">
        <f>IF(Txn!$B3730="",0,Txn!$O3730)</f>
        <v>0</v>
      </c>
      <c r="J7447" s="40">
        <f>IF(Txn!$B3730="",0,Txn!$P3730)</f>
        <v>0</v>
      </c>
      <c r="K7447" s="41">
        <f>IF($A7447="","",IFERROR(VALUE(MID($A7447,6,2)),""))</f>
        <v>0</v>
      </c>
      <c r="L7447" s="39">
        <f>IF(Txn!$K3730="","",Txn!$K3730)</f>
        <v>0</v>
      </c>
      <c r="N7447" s="42">
        <f>IF($D7447="",0,COUNTIF(BankAccts,$D7447))</f>
        <v>0</v>
      </c>
    </row>
    <row r="7448" spans="1:14">
      <c r="A7448" s="38">
        <f>IF(Txn!$B3730="","",Txn!$B3730)</f>
        <v>0</v>
      </c>
      <c r="B7448" s="38">
        <f>IF(Txn!$B3730="","",Txn!$C3730)</f>
        <v>0</v>
      </c>
      <c r="C7448" s="39">
        <f>IF(Txn!$B3730="","","تراکنش بانکی")</f>
        <v>0</v>
      </c>
      <c r="D7448" s="38">
        <f>IF(Txn!$B3730="","",IF(IF(Txn!$U3730="TRF",Txn!$Y3730,Txn!$Z3730)="","",IF(Txn!$U3730="TRF",Txn!$Y3730,Txn!$Z3730)))</f>
        <v>0</v>
      </c>
      <c r="E7448" s="39">
        <f>IF($D7448="","",IFERROR(VLOOKUP($D7448,AcctTbl,2,0),""))</f>
        <v>0</v>
      </c>
      <c r="F7448" s="39">
        <f>IF($D7448="","",IFERROR(VLOOKUP($D7448,AcctTbl,3,0),""))</f>
        <v>0</v>
      </c>
      <c r="G7448" s="39">
        <f>IF(Txn!$B3730="","",Txn!$D3730)</f>
        <v>0</v>
      </c>
      <c r="H7448" s="38">
        <f>IF(Txn!$B3730="","",Txn!$E3730)</f>
        <v>0</v>
      </c>
      <c r="I7448" s="40">
        <f>IF(Txn!$B3730="",0,Txn!$Q3730)</f>
        <v>0</v>
      </c>
      <c r="J7448" s="40">
        <f>IF(Txn!$B3730="",0,Txn!$R3730)</f>
        <v>0</v>
      </c>
      <c r="K7448" s="41">
        <f>IF($A7448="","",IFERROR(VALUE(MID($A7448,6,2)),""))</f>
        <v>0</v>
      </c>
      <c r="L7448" s="39">
        <f>IF(Txn!$K3730="","","طرف مقابل — "&amp;Txn!$K3730)</f>
        <v>0</v>
      </c>
      <c r="N7448" s="42">
        <f>IF($D7448="",0,COUNTIF(BankAccts,$D7448))</f>
        <v>0</v>
      </c>
    </row>
    <row r="7449" spans="1:14">
      <c r="A7449" s="38">
        <f>IF(Txn!$B3731="","",Txn!$B3731)</f>
        <v>0</v>
      </c>
      <c r="B7449" s="38">
        <f>IF(Txn!$B3731="","",Txn!$C3731)</f>
        <v>0</v>
      </c>
      <c r="C7449" s="39">
        <f>IF(Txn!$B3731="","","تراکنش بانکی")</f>
        <v>0</v>
      </c>
      <c r="D7449" s="38">
        <f>IF(Txn!$B3731="","",IF(Txn!$X3731="","",Txn!$X3731))</f>
        <v>0</v>
      </c>
      <c r="E7449" s="39">
        <f>IF($D7449="","",IFERROR(VLOOKUP($D7449,AcctTbl,2,0),""))</f>
        <v>0</v>
      </c>
      <c r="F7449" s="39">
        <f>IF($D7449="","",IFERROR(VLOOKUP($D7449,AcctTbl,3,0),""))</f>
        <v>0</v>
      </c>
      <c r="G7449" s="39">
        <f>IF(Txn!$B3731="","",Txn!$D3731)</f>
        <v>0</v>
      </c>
      <c r="H7449" s="38">
        <f>IF(Txn!$B3731="","",Txn!$E3731)</f>
        <v>0</v>
      </c>
      <c r="I7449" s="40">
        <f>IF(Txn!$B3731="",0,Txn!$O3731)</f>
        <v>0</v>
      </c>
      <c r="J7449" s="40">
        <f>IF(Txn!$B3731="",0,Txn!$P3731)</f>
        <v>0</v>
      </c>
      <c r="K7449" s="41">
        <f>IF($A7449="","",IFERROR(VALUE(MID($A7449,6,2)),""))</f>
        <v>0</v>
      </c>
      <c r="L7449" s="39">
        <f>IF(Txn!$K3731="","",Txn!$K3731)</f>
        <v>0</v>
      </c>
      <c r="N7449" s="42">
        <f>IF($D7449="",0,COUNTIF(BankAccts,$D7449))</f>
        <v>0</v>
      </c>
    </row>
    <row r="7450" spans="1:14">
      <c r="A7450" s="38">
        <f>IF(Txn!$B3731="","",Txn!$B3731)</f>
        <v>0</v>
      </c>
      <c r="B7450" s="38">
        <f>IF(Txn!$B3731="","",Txn!$C3731)</f>
        <v>0</v>
      </c>
      <c r="C7450" s="39">
        <f>IF(Txn!$B3731="","","تراکنش بانکی")</f>
        <v>0</v>
      </c>
      <c r="D7450" s="38">
        <f>IF(Txn!$B3731="","",IF(IF(Txn!$U3731="TRF",Txn!$Y3731,Txn!$Z3731)="","",IF(Txn!$U3731="TRF",Txn!$Y3731,Txn!$Z3731)))</f>
        <v>0</v>
      </c>
      <c r="E7450" s="39">
        <f>IF($D7450="","",IFERROR(VLOOKUP($D7450,AcctTbl,2,0),""))</f>
        <v>0</v>
      </c>
      <c r="F7450" s="39">
        <f>IF($D7450="","",IFERROR(VLOOKUP($D7450,AcctTbl,3,0),""))</f>
        <v>0</v>
      </c>
      <c r="G7450" s="39">
        <f>IF(Txn!$B3731="","",Txn!$D3731)</f>
        <v>0</v>
      </c>
      <c r="H7450" s="38">
        <f>IF(Txn!$B3731="","",Txn!$E3731)</f>
        <v>0</v>
      </c>
      <c r="I7450" s="40">
        <f>IF(Txn!$B3731="",0,Txn!$Q3731)</f>
        <v>0</v>
      </c>
      <c r="J7450" s="40">
        <f>IF(Txn!$B3731="",0,Txn!$R3731)</f>
        <v>0</v>
      </c>
      <c r="K7450" s="41">
        <f>IF($A7450="","",IFERROR(VALUE(MID($A7450,6,2)),""))</f>
        <v>0</v>
      </c>
      <c r="L7450" s="39">
        <f>IF(Txn!$K3731="","","طرف مقابل — "&amp;Txn!$K3731)</f>
        <v>0</v>
      </c>
      <c r="N7450" s="42">
        <f>IF($D7450="",0,COUNTIF(BankAccts,$D7450))</f>
        <v>0</v>
      </c>
    </row>
    <row r="7451" spans="1:14">
      <c r="A7451" s="38">
        <f>IF(Txn!$B3732="","",Txn!$B3732)</f>
        <v>0</v>
      </c>
      <c r="B7451" s="38">
        <f>IF(Txn!$B3732="","",Txn!$C3732)</f>
        <v>0</v>
      </c>
      <c r="C7451" s="39">
        <f>IF(Txn!$B3732="","","تراکنش بانکی")</f>
        <v>0</v>
      </c>
      <c r="D7451" s="38">
        <f>IF(Txn!$B3732="","",IF(Txn!$X3732="","",Txn!$X3732))</f>
        <v>0</v>
      </c>
      <c r="E7451" s="39">
        <f>IF($D7451="","",IFERROR(VLOOKUP($D7451,AcctTbl,2,0),""))</f>
        <v>0</v>
      </c>
      <c r="F7451" s="39">
        <f>IF($D7451="","",IFERROR(VLOOKUP($D7451,AcctTbl,3,0),""))</f>
        <v>0</v>
      </c>
      <c r="G7451" s="39">
        <f>IF(Txn!$B3732="","",Txn!$D3732)</f>
        <v>0</v>
      </c>
      <c r="H7451" s="38">
        <f>IF(Txn!$B3732="","",Txn!$E3732)</f>
        <v>0</v>
      </c>
      <c r="I7451" s="40">
        <f>IF(Txn!$B3732="",0,Txn!$O3732)</f>
        <v>0</v>
      </c>
      <c r="J7451" s="40">
        <f>IF(Txn!$B3732="",0,Txn!$P3732)</f>
        <v>0</v>
      </c>
      <c r="K7451" s="41">
        <f>IF($A7451="","",IFERROR(VALUE(MID($A7451,6,2)),""))</f>
        <v>0</v>
      </c>
      <c r="L7451" s="39">
        <f>IF(Txn!$K3732="","",Txn!$K3732)</f>
        <v>0</v>
      </c>
      <c r="N7451" s="42">
        <f>IF($D7451="",0,COUNTIF(BankAccts,$D7451))</f>
        <v>0</v>
      </c>
    </row>
    <row r="7452" spans="1:14">
      <c r="A7452" s="38">
        <f>IF(Txn!$B3732="","",Txn!$B3732)</f>
        <v>0</v>
      </c>
      <c r="B7452" s="38">
        <f>IF(Txn!$B3732="","",Txn!$C3732)</f>
        <v>0</v>
      </c>
      <c r="C7452" s="39">
        <f>IF(Txn!$B3732="","","تراکنش بانکی")</f>
        <v>0</v>
      </c>
      <c r="D7452" s="38">
        <f>IF(Txn!$B3732="","",IF(IF(Txn!$U3732="TRF",Txn!$Y3732,Txn!$Z3732)="","",IF(Txn!$U3732="TRF",Txn!$Y3732,Txn!$Z3732)))</f>
        <v>0</v>
      </c>
      <c r="E7452" s="39">
        <f>IF($D7452="","",IFERROR(VLOOKUP($D7452,AcctTbl,2,0),""))</f>
        <v>0</v>
      </c>
      <c r="F7452" s="39">
        <f>IF($D7452="","",IFERROR(VLOOKUP($D7452,AcctTbl,3,0),""))</f>
        <v>0</v>
      </c>
      <c r="G7452" s="39">
        <f>IF(Txn!$B3732="","",Txn!$D3732)</f>
        <v>0</v>
      </c>
      <c r="H7452" s="38">
        <f>IF(Txn!$B3732="","",Txn!$E3732)</f>
        <v>0</v>
      </c>
      <c r="I7452" s="40">
        <f>IF(Txn!$B3732="",0,Txn!$Q3732)</f>
        <v>0</v>
      </c>
      <c r="J7452" s="40">
        <f>IF(Txn!$B3732="",0,Txn!$R3732)</f>
        <v>0</v>
      </c>
      <c r="K7452" s="41">
        <f>IF($A7452="","",IFERROR(VALUE(MID($A7452,6,2)),""))</f>
        <v>0</v>
      </c>
      <c r="L7452" s="39">
        <f>IF(Txn!$K3732="","","طرف مقابل — "&amp;Txn!$K3732)</f>
        <v>0</v>
      </c>
      <c r="N7452" s="42">
        <f>IF($D7452="",0,COUNTIF(BankAccts,$D7452))</f>
        <v>0</v>
      </c>
    </row>
    <row r="7453" spans="1:14">
      <c r="A7453" s="38">
        <f>IF(Txn!$B3733="","",Txn!$B3733)</f>
        <v>0</v>
      </c>
      <c r="B7453" s="38">
        <f>IF(Txn!$B3733="","",Txn!$C3733)</f>
        <v>0</v>
      </c>
      <c r="C7453" s="39">
        <f>IF(Txn!$B3733="","","تراکنش بانکی")</f>
        <v>0</v>
      </c>
      <c r="D7453" s="38">
        <f>IF(Txn!$B3733="","",IF(Txn!$X3733="","",Txn!$X3733))</f>
        <v>0</v>
      </c>
      <c r="E7453" s="39">
        <f>IF($D7453="","",IFERROR(VLOOKUP($D7453,AcctTbl,2,0),""))</f>
        <v>0</v>
      </c>
      <c r="F7453" s="39">
        <f>IF($D7453="","",IFERROR(VLOOKUP($D7453,AcctTbl,3,0),""))</f>
        <v>0</v>
      </c>
      <c r="G7453" s="39">
        <f>IF(Txn!$B3733="","",Txn!$D3733)</f>
        <v>0</v>
      </c>
      <c r="H7453" s="38">
        <f>IF(Txn!$B3733="","",Txn!$E3733)</f>
        <v>0</v>
      </c>
      <c r="I7453" s="40">
        <f>IF(Txn!$B3733="",0,Txn!$O3733)</f>
        <v>0</v>
      </c>
      <c r="J7453" s="40">
        <f>IF(Txn!$B3733="",0,Txn!$P3733)</f>
        <v>0</v>
      </c>
      <c r="K7453" s="41">
        <f>IF($A7453="","",IFERROR(VALUE(MID($A7453,6,2)),""))</f>
        <v>0</v>
      </c>
      <c r="L7453" s="39">
        <f>IF(Txn!$K3733="","",Txn!$K3733)</f>
        <v>0</v>
      </c>
      <c r="N7453" s="42">
        <f>IF($D7453="",0,COUNTIF(BankAccts,$D7453))</f>
        <v>0</v>
      </c>
    </row>
    <row r="7454" spans="1:14">
      <c r="A7454" s="38">
        <f>IF(Txn!$B3733="","",Txn!$B3733)</f>
        <v>0</v>
      </c>
      <c r="B7454" s="38">
        <f>IF(Txn!$B3733="","",Txn!$C3733)</f>
        <v>0</v>
      </c>
      <c r="C7454" s="39">
        <f>IF(Txn!$B3733="","","تراکنش بانکی")</f>
        <v>0</v>
      </c>
      <c r="D7454" s="38">
        <f>IF(Txn!$B3733="","",IF(IF(Txn!$U3733="TRF",Txn!$Y3733,Txn!$Z3733)="","",IF(Txn!$U3733="TRF",Txn!$Y3733,Txn!$Z3733)))</f>
        <v>0</v>
      </c>
      <c r="E7454" s="39">
        <f>IF($D7454="","",IFERROR(VLOOKUP($D7454,AcctTbl,2,0),""))</f>
        <v>0</v>
      </c>
      <c r="F7454" s="39">
        <f>IF($D7454="","",IFERROR(VLOOKUP($D7454,AcctTbl,3,0),""))</f>
        <v>0</v>
      </c>
      <c r="G7454" s="39">
        <f>IF(Txn!$B3733="","",Txn!$D3733)</f>
        <v>0</v>
      </c>
      <c r="H7454" s="38">
        <f>IF(Txn!$B3733="","",Txn!$E3733)</f>
        <v>0</v>
      </c>
      <c r="I7454" s="40">
        <f>IF(Txn!$B3733="",0,Txn!$Q3733)</f>
        <v>0</v>
      </c>
      <c r="J7454" s="40">
        <f>IF(Txn!$B3733="",0,Txn!$R3733)</f>
        <v>0</v>
      </c>
      <c r="K7454" s="41">
        <f>IF($A7454="","",IFERROR(VALUE(MID($A7454,6,2)),""))</f>
        <v>0</v>
      </c>
      <c r="L7454" s="39">
        <f>IF(Txn!$K3733="","","طرف مقابل — "&amp;Txn!$K3733)</f>
        <v>0</v>
      </c>
      <c r="N7454" s="42">
        <f>IF($D7454="",0,COUNTIF(BankAccts,$D7454))</f>
        <v>0</v>
      </c>
    </row>
    <row r="7455" spans="1:14">
      <c r="A7455" s="38">
        <f>IF(Txn!$B3734="","",Txn!$B3734)</f>
        <v>0</v>
      </c>
      <c r="B7455" s="38">
        <f>IF(Txn!$B3734="","",Txn!$C3734)</f>
        <v>0</v>
      </c>
      <c r="C7455" s="39">
        <f>IF(Txn!$B3734="","","تراکنش بانکی")</f>
        <v>0</v>
      </c>
      <c r="D7455" s="38">
        <f>IF(Txn!$B3734="","",IF(Txn!$X3734="","",Txn!$X3734))</f>
        <v>0</v>
      </c>
      <c r="E7455" s="39">
        <f>IF($D7455="","",IFERROR(VLOOKUP($D7455,AcctTbl,2,0),""))</f>
        <v>0</v>
      </c>
      <c r="F7455" s="39">
        <f>IF($D7455="","",IFERROR(VLOOKUP($D7455,AcctTbl,3,0),""))</f>
        <v>0</v>
      </c>
      <c r="G7455" s="39">
        <f>IF(Txn!$B3734="","",Txn!$D3734)</f>
        <v>0</v>
      </c>
      <c r="H7455" s="38">
        <f>IF(Txn!$B3734="","",Txn!$E3734)</f>
        <v>0</v>
      </c>
      <c r="I7455" s="40">
        <f>IF(Txn!$B3734="",0,Txn!$O3734)</f>
        <v>0</v>
      </c>
      <c r="J7455" s="40">
        <f>IF(Txn!$B3734="",0,Txn!$P3734)</f>
        <v>0</v>
      </c>
      <c r="K7455" s="41">
        <f>IF($A7455="","",IFERROR(VALUE(MID($A7455,6,2)),""))</f>
        <v>0</v>
      </c>
      <c r="L7455" s="39">
        <f>IF(Txn!$K3734="","",Txn!$K3734)</f>
        <v>0</v>
      </c>
      <c r="N7455" s="42">
        <f>IF($D7455="",0,COUNTIF(BankAccts,$D7455))</f>
        <v>0</v>
      </c>
    </row>
    <row r="7456" spans="1:14">
      <c r="A7456" s="38">
        <f>IF(Txn!$B3734="","",Txn!$B3734)</f>
        <v>0</v>
      </c>
      <c r="B7456" s="38">
        <f>IF(Txn!$B3734="","",Txn!$C3734)</f>
        <v>0</v>
      </c>
      <c r="C7456" s="39">
        <f>IF(Txn!$B3734="","","تراکنش بانکی")</f>
        <v>0</v>
      </c>
      <c r="D7456" s="38">
        <f>IF(Txn!$B3734="","",IF(IF(Txn!$U3734="TRF",Txn!$Y3734,Txn!$Z3734)="","",IF(Txn!$U3734="TRF",Txn!$Y3734,Txn!$Z3734)))</f>
        <v>0</v>
      </c>
      <c r="E7456" s="39">
        <f>IF($D7456="","",IFERROR(VLOOKUP($D7456,AcctTbl,2,0),""))</f>
        <v>0</v>
      </c>
      <c r="F7456" s="39">
        <f>IF($D7456="","",IFERROR(VLOOKUP($D7456,AcctTbl,3,0),""))</f>
        <v>0</v>
      </c>
      <c r="G7456" s="39">
        <f>IF(Txn!$B3734="","",Txn!$D3734)</f>
        <v>0</v>
      </c>
      <c r="H7456" s="38">
        <f>IF(Txn!$B3734="","",Txn!$E3734)</f>
        <v>0</v>
      </c>
      <c r="I7456" s="40">
        <f>IF(Txn!$B3734="",0,Txn!$Q3734)</f>
        <v>0</v>
      </c>
      <c r="J7456" s="40">
        <f>IF(Txn!$B3734="",0,Txn!$R3734)</f>
        <v>0</v>
      </c>
      <c r="K7456" s="41">
        <f>IF($A7456="","",IFERROR(VALUE(MID($A7456,6,2)),""))</f>
        <v>0</v>
      </c>
      <c r="L7456" s="39">
        <f>IF(Txn!$K3734="","","طرف مقابل — "&amp;Txn!$K3734)</f>
        <v>0</v>
      </c>
      <c r="N7456" s="42">
        <f>IF($D7456="",0,COUNTIF(BankAccts,$D7456))</f>
        <v>0</v>
      </c>
    </row>
    <row r="7457" spans="1:14">
      <c r="A7457" s="38">
        <f>IF(Txn!$B3735="","",Txn!$B3735)</f>
        <v>0</v>
      </c>
      <c r="B7457" s="38">
        <f>IF(Txn!$B3735="","",Txn!$C3735)</f>
        <v>0</v>
      </c>
      <c r="C7457" s="39">
        <f>IF(Txn!$B3735="","","تراکنش بانکی")</f>
        <v>0</v>
      </c>
      <c r="D7457" s="38">
        <f>IF(Txn!$B3735="","",IF(Txn!$X3735="","",Txn!$X3735))</f>
        <v>0</v>
      </c>
      <c r="E7457" s="39">
        <f>IF($D7457="","",IFERROR(VLOOKUP($D7457,AcctTbl,2,0),""))</f>
        <v>0</v>
      </c>
      <c r="F7457" s="39">
        <f>IF($D7457="","",IFERROR(VLOOKUP($D7457,AcctTbl,3,0),""))</f>
        <v>0</v>
      </c>
      <c r="G7457" s="39">
        <f>IF(Txn!$B3735="","",Txn!$D3735)</f>
        <v>0</v>
      </c>
      <c r="H7457" s="38">
        <f>IF(Txn!$B3735="","",Txn!$E3735)</f>
        <v>0</v>
      </c>
      <c r="I7457" s="40">
        <f>IF(Txn!$B3735="",0,Txn!$O3735)</f>
        <v>0</v>
      </c>
      <c r="J7457" s="40">
        <f>IF(Txn!$B3735="",0,Txn!$P3735)</f>
        <v>0</v>
      </c>
      <c r="K7457" s="41">
        <f>IF($A7457="","",IFERROR(VALUE(MID($A7457,6,2)),""))</f>
        <v>0</v>
      </c>
      <c r="L7457" s="39">
        <f>IF(Txn!$K3735="","",Txn!$K3735)</f>
        <v>0</v>
      </c>
      <c r="N7457" s="42">
        <f>IF($D7457="",0,COUNTIF(BankAccts,$D7457))</f>
        <v>0</v>
      </c>
    </row>
    <row r="7458" spans="1:14">
      <c r="A7458" s="38">
        <f>IF(Txn!$B3735="","",Txn!$B3735)</f>
        <v>0</v>
      </c>
      <c r="B7458" s="38">
        <f>IF(Txn!$B3735="","",Txn!$C3735)</f>
        <v>0</v>
      </c>
      <c r="C7458" s="39">
        <f>IF(Txn!$B3735="","","تراکنش بانکی")</f>
        <v>0</v>
      </c>
      <c r="D7458" s="38">
        <f>IF(Txn!$B3735="","",IF(IF(Txn!$U3735="TRF",Txn!$Y3735,Txn!$Z3735)="","",IF(Txn!$U3735="TRF",Txn!$Y3735,Txn!$Z3735)))</f>
        <v>0</v>
      </c>
      <c r="E7458" s="39">
        <f>IF($D7458="","",IFERROR(VLOOKUP($D7458,AcctTbl,2,0),""))</f>
        <v>0</v>
      </c>
      <c r="F7458" s="39">
        <f>IF($D7458="","",IFERROR(VLOOKUP($D7458,AcctTbl,3,0),""))</f>
        <v>0</v>
      </c>
      <c r="G7458" s="39">
        <f>IF(Txn!$B3735="","",Txn!$D3735)</f>
        <v>0</v>
      </c>
      <c r="H7458" s="38">
        <f>IF(Txn!$B3735="","",Txn!$E3735)</f>
        <v>0</v>
      </c>
      <c r="I7458" s="40">
        <f>IF(Txn!$B3735="",0,Txn!$Q3735)</f>
        <v>0</v>
      </c>
      <c r="J7458" s="40">
        <f>IF(Txn!$B3735="",0,Txn!$R3735)</f>
        <v>0</v>
      </c>
      <c r="K7458" s="41">
        <f>IF($A7458="","",IFERROR(VALUE(MID($A7458,6,2)),""))</f>
        <v>0</v>
      </c>
      <c r="L7458" s="39">
        <f>IF(Txn!$K3735="","","طرف مقابل — "&amp;Txn!$K3735)</f>
        <v>0</v>
      </c>
      <c r="N7458" s="42">
        <f>IF($D7458="",0,COUNTIF(BankAccts,$D7458))</f>
        <v>0</v>
      </c>
    </row>
    <row r="7459" spans="1:14">
      <c r="A7459" s="38">
        <f>IF(Txn!$B3736="","",Txn!$B3736)</f>
        <v>0</v>
      </c>
      <c r="B7459" s="38">
        <f>IF(Txn!$B3736="","",Txn!$C3736)</f>
        <v>0</v>
      </c>
      <c r="C7459" s="39">
        <f>IF(Txn!$B3736="","","تراکنش بانکی")</f>
        <v>0</v>
      </c>
      <c r="D7459" s="38">
        <f>IF(Txn!$B3736="","",IF(Txn!$X3736="","",Txn!$X3736))</f>
        <v>0</v>
      </c>
      <c r="E7459" s="39">
        <f>IF($D7459="","",IFERROR(VLOOKUP($D7459,AcctTbl,2,0),""))</f>
        <v>0</v>
      </c>
      <c r="F7459" s="39">
        <f>IF($D7459="","",IFERROR(VLOOKUP($D7459,AcctTbl,3,0),""))</f>
        <v>0</v>
      </c>
      <c r="G7459" s="39">
        <f>IF(Txn!$B3736="","",Txn!$D3736)</f>
        <v>0</v>
      </c>
      <c r="H7459" s="38">
        <f>IF(Txn!$B3736="","",Txn!$E3736)</f>
        <v>0</v>
      </c>
      <c r="I7459" s="40">
        <f>IF(Txn!$B3736="",0,Txn!$O3736)</f>
        <v>0</v>
      </c>
      <c r="J7459" s="40">
        <f>IF(Txn!$B3736="",0,Txn!$P3736)</f>
        <v>0</v>
      </c>
      <c r="K7459" s="41">
        <f>IF($A7459="","",IFERROR(VALUE(MID($A7459,6,2)),""))</f>
        <v>0</v>
      </c>
      <c r="L7459" s="39">
        <f>IF(Txn!$K3736="","",Txn!$K3736)</f>
        <v>0</v>
      </c>
      <c r="N7459" s="42">
        <f>IF($D7459="",0,COUNTIF(BankAccts,$D7459))</f>
        <v>0</v>
      </c>
    </row>
    <row r="7460" spans="1:14">
      <c r="A7460" s="38">
        <f>IF(Txn!$B3736="","",Txn!$B3736)</f>
        <v>0</v>
      </c>
      <c r="B7460" s="38">
        <f>IF(Txn!$B3736="","",Txn!$C3736)</f>
        <v>0</v>
      </c>
      <c r="C7460" s="39">
        <f>IF(Txn!$B3736="","","تراکنش بانکی")</f>
        <v>0</v>
      </c>
      <c r="D7460" s="38">
        <f>IF(Txn!$B3736="","",IF(IF(Txn!$U3736="TRF",Txn!$Y3736,Txn!$Z3736)="","",IF(Txn!$U3736="TRF",Txn!$Y3736,Txn!$Z3736)))</f>
        <v>0</v>
      </c>
      <c r="E7460" s="39">
        <f>IF($D7460="","",IFERROR(VLOOKUP($D7460,AcctTbl,2,0),""))</f>
        <v>0</v>
      </c>
      <c r="F7460" s="39">
        <f>IF($D7460="","",IFERROR(VLOOKUP($D7460,AcctTbl,3,0),""))</f>
        <v>0</v>
      </c>
      <c r="G7460" s="39">
        <f>IF(Txn!$B3736="","",Txn!$D3736)</f>
        <v>0</v>
      </c>
      <c r="H7460" s="38">
        <f>IF(Txn!$B3736="","",Txn!$E3736)</f>
        <v>0</v>
      </c>
      <c r="I7460" s="40">
        <f>IF(Txn!$B3736="",0,Txn!$Q3736)</f>
        <v>0</v>
      </c>
      <c r="J7460" s="40">
        <f>IF(Txn!$B3736="",0,Txn!$R3736)</f>
        <v>0</v>
      </c>
      <c r="K7460" s="41">
        <f>IF($A7460="","",IFERROR(VALUE(MID($A7460,6,2)),""))</f>
        <v>0</v>
      </c>
      <c r="L7460" s="39">
        <f>IF(Txn!$K3736="","","طرف مقابل — "&amp;Txn!$K3736)</f>
        <v>0</v>
      </c>
      <c r="N7460" s="42">
        <f>IF($D7460="",0,COUNTIF(BankAccts,$D7460))</f>
        <v>0</v>
      </c>
    </row>
    <row r="7461" spans="1:14">
      <c r="A7461" s="38">
        <f>IF(Txn!$B3737="","",Txn!$B3737)</f>
        <v>0</v>
      </c>
      <c r="B7461" s="38">
        <f>IF(Txn!$B3737="","",Txn!$C3737)</f>
        <v>0</v>
      </c>
      <c r="C7461" s="39">
        <f>IF(Txn!$B3737="","","تراکنش بانکی")</f>
        <v>0</v>
      </c>
      <c r="D7461" s="38">
        <f>IF(Txn!$B3737="","",IF(Txn!$X3737="","",Txn!$X3737))</f>
        <v>0</v>
      </c>
      <c r="E7461" s="39">
        <f>IF($D7461="","",IFERROR(VLOOKUP($D7461,AcctTbl,2,0),""))</f>
        <v>0</v>
      </c>
      <c r="F7461" s="39">
        <f>IF($D7461="","",IFERROR(VLOOKUP($D7461,AcctTbl,3,0),""))</f>
        <v>0</v>
      </c>
      <c r="G7461" s="39">
        <f>IF(Txn!$B3737="","",Txn!$D3737)</f>
        <v>0</v>
      </c>
      <c r="H7461" s="38">
        <f>IF(Txn!$B3737="","",Txn!$E3737)</f>
        <v>0</v>
      </c>
      <c r="I7461" s="40">
        <f>IF(Txn!$B3737="",0,Txn!$O3737)</f>
        <v>0</v>
      </c>
      <c r="J7461" s="40">
        <f>IF(Txn!$B3737="",0,Txn!$P3737)</f>
        <v>0</v>
      </c>
      <c r="K7461" s="41">
        <f>IF($A7461="","",IFERROR(VALUE(MID($A7461,6,2)),""))</f>
        <v>0</v>
      </c>
      <c r="L7461" s="39">
        <f>IF(Txn!$K3737="","",Txn!$K3737)</f>
        <v>0</v>
      </c>
      <c r="N7461" s="42">
        <f>IF($D7461="",0,COUNTIF(BankAccts,$D7461))</f>
        <v>0</v>
      </c>
    </row>
    <row r="7462" spans="1:14">
      <c r="A7462" s="38">
        <f>IF(Txn!$B3737="","",Txn!$B3737)</f>
        <v>0</v>
      </c>
      <c r="B7462" s="38">
        <f>IF(Txn!$B3737="","",Txn!$C3737)</f>
        <v>0</v>
      </c>
      <c r="C7462" s="39">
        <f>IF(Txn!$B3737="","","تراکنش بانکی")</f>
        <v>0</v>
      </c>
      <c r="D7462" s="38">
        <f>IF(Txn!$B3737="","",IF(IF(Txn!$U3737="TRF",Txn!$Y3737,Txn!$Z3737)="","",IF(Txn!$U3737="TRF",Txn!$Y3737,Txn!$Z3737)))</f>
        <v>0</v>
      </c>
      <c r="E7462" s="39">
        <f>IF($D7462="","",IFERROR(VLOOKUP($D7462,AcctTbl,2,0),""))</f>
        <v>0</v>
      </c>
      <c r="F7462" s="39">
        <f>IF($D7462="","",IFERROR(VLOOKUP($D7462,AcctTbl,3,0),""))</f>
        <v>0</v>
      </c>
      <c r="G7462" s="39">
        <f>IF(Txn!$B3737="","",Txn!$D3737)</f>
        <v>0</v>
      </c>
      <c r="H7462" s="38">
        <f>IF(Txn!$B3737="","",Txn!$E3737)</f>
        <v>0</v>
      </c>
      <c r="I7462" s="40">
        <f>IF(Txn!$B3737="",0,Txn!$Q3737)</f>
        <v>0</v>
      </c>
      <c r="J7462" s="40">
        <f>IF(Txn!$B3737="",0,Txn!$R3737)</f>
        <v>0</v>
      </c>
      <c r="K7462" s="41">
        <f>IF($A7462="","",IFERROR(VALUE(MID($A7462,6,2)),""))</f>
        <v>0</v>
      </c>
      <c r="L7462" s="39">
        <f>IF(Txn!$K3737="","","طرف مقابل — "&amp;Txn!$K3737)</f>
        <v>0</v>
      </c>
      <c r="N7462" s="42">
        <f>IF($D7462="",0,COUNTIF(BankAccts,$D7462))</f>
        <v>0</v>
      </c>
    </row>
    <row r="7463" spans="1:14">
      <c r="A7463" s="38">
        <f>IF(Txn!$B3738="","",Txn!$B3738)</f>
        <v>0</v>
      </c>
      <c r="B7463" s="38">
        <f>IF(Txn!$B3738="","",Txn!$C3738)</f>
        <v>0</v>
      </c>
      <c r="C7463" s="39">
        <f>IF(Txn!$B3738="","","تراکنش بانکی")</f>
        <v>0</v>
      </c>
      <c r="D7463" s="38">
        <f>IF(Txn!$B3738="","",IF(Txn!$X3738="","",Txn!$X3738))</f>
        <v>0</v>
      </c>
      <c r="E7463" s="39">
        <f>IF($D7463="","",IFERROR(VLOOKUP($D7463,AcctTbl,2,0),""))</f>
        <v>0</v>
      </c>
      <c r="F7463" s="39">
        <f>IF($D7463="","",IFERROR(VLOOKUP($D7463,AcctTbl,3,0),""))</f>
        <v>0</v>
      </c>
      <c r="G7463" s="39">
        <f>IF(Txn!$B3738="","",Txn!$D3738)</f>
        <v>0</v>
      </c>
      <c r="H7463" s="38">
        <f>IF(Txn!$B3738="","",Txn!$E3738)</f>
        <v>0</v>
      </c>
      <c r="I7463" s="40">
        <f>IF(Txn!$B3738="",0,Txn!$O3738)</f>
        <v>0</v>
      </c>
      <c r="J7463" s="40">
        <f>IF(Txn!$B3738="",0,Txn!$P3738)</f>
        <v>0</v>
      </c>
      <c r="K7463" s="41">
        <f>IF($A7463="","",IFERROR(VALUE(MID($A7463,6,2)),""))</f>
        <v>0</v>
      </c>
      <c r="L7463" s="39">
        <f>IF(Txn!$K3738="","",Txn!$K3738)</f>
        <v>0</v>
      </c>
      <c r="N7463" s="42">
        <f>IF($D7463="",0,COUNTIF(BankAccts,$D7463))</f>
        <v>0</v>
      </c>
    </row>
    <row r="7464" spans="1:14">
      <c r="A7464" s="38">
        <f>IF(Txn!$B3738="","",Txn!$B3738)</f>
        <v>0</v>
      </c>
      <c r="B7464" s="38">
        <f>IF(Txn!$B3738="","",Txn!$C3738)</f>
        <v>0</v>
      </c>
      <c r="C7464" s="39">
        <f>IF(Txn!$B3738="","","تراکنش بانکی")</f>
        <v>0</v>
      </c>
      <c r="D7464" s="38">
        <f>IF(Txn!$B3738="","",IF(IF(Txn!$U3738="TRF",Txn!$Y3738,Txn!$Z3738)="","",IF(Txn!$U3738="TRF",Txn!$Y3738,Txn!$Z3738)))</f>
        <v>0</v>
      </c>
      <c r="E7464" s="39">
        <f>IF($D7464="","",IFERROR(VLOOKUP($D7464,AcctTbl,2,0),""))</f>
        <v>0</v>
      </c>
      <c r="F7464" s="39">
        <f>IF($D7464="","",IFERROR(VLOOKUP($D7464,AcctTbl,3,0),""))</f>
        <v>0</v>
      </c>
      <c r="G7464" s="39">
        <f>IF(Txn!$B3738="","",Txn!$D3738)</f>
        <v>0</v>
      </c>
      <c r="H7464" s="38">
        <f>IF(Txn!$B3738="","",Txn!$E3738)</f>
        <v>0</v>
      </c>
      <c r="I7464" s="40">
        <f>IF(Txn!$B3738="",0,Txn!$Q3738)</f>
        <v>0</v>
      </c>
      <c r="J7464" s="40">
        <f>IF(Txn!$B3738="",0,Txn!$R3738)</f>
        <v>0</v>
      </c>
      <c r="K7464" s="41">
        <f>IF($A7464="","",IFERROR(VALUE(MID($A7464,6,2)),""))</f>
        <v>0</v>
      </c>
      <c r="L7464" s="39">
        <f>IF(Txn!$K3738="","","طرف مقابل — "&amp;Txn!$K3738)</f>
        <v>0</v>
      </c>
      <c r="N7464" s="42">
        <f>IF($D7464="",0,COUNTIF(BankAccts,$D7464))</f>
        <v>0</v>
      </c>
    </row>
    <row r="7465" spans="1:14">
      <c r="A7465" s="38">
        <f>IF(Txn!$B3739="","",Txn!$B3739)</f>
        <v>0</v>
      </c>
      <c r="B7465" s="38">
        <f>IF(Txn!$B3739="","",Txn!$C3739)</f>
        <v>0</v>
      </c>
      <c r="C7465" s="39">
        <f>IF(Txn!$B3739="","","تراکنش بانکی")</f>
        <v>0</v>
      </c>
      <c r="D7465" s="38">
        <f>IF(Txn!$B3739="","",IF(Txn!$X3739="","",Txn!$X3739))</f>
        <v>0</v>
      </c>
      <c r="E7465" s="39">
        <f>IF($D7465="","",IFERROR(VLOOKUP($D7465,AcctTbl,2,0),""))</f>
        <v>0</v>
      </c>
      <c r="F7465" s="39">
        <f>IF($D7465="","",IFERROR(VLOOKUP($D7465,AcctTbl,3,0),""))</f>
        <v>0</v>
      </c>
      <c r="G7465" s="39">
        <f>IF(Txn!$B3739="","",Txn!$D3739)</f>
        <v>0</v>
      </c>
      <c r="H7465" s="38">
        <f>IF(Txn!$B3739="","",Txn!$E3739)</f>
        <v>0</v>
      </c>
      <c r="I7465" s="40">
        <f>IF(Txn!$B3739="",0,Txn!$O3739)</f>
        <v>0</v>
      </c>
      <c r="J7465" s="40">
        <f>IF(Txn!$B3739="",0,Txn!$P3739)</f>
        <v>0</v>
      </c>
      <c r="K7465" s="41">
        <f>IF($A7465="","",IFERROR(VALUE(MID($A7465,6,2)),""))</f>
        <v>0</v>
      </c>
      <c r="L7465" s="39">
        <f>IF(Txn!$K3739="","",Txn!$K3739)</f>
        <v>0</v>
      </c>
      <c r="N7465" s="42">
        <f>IF($D7465="",0,COUNTIF(BankAccts,$D7465))</f>
        <v>0</v>
      </c>
    </row>
    <row r="7466" spans="1:14">
      <c r="A7466" s="38">
        <f>IF(Txn!$B3739="","",Txn!$B3739)</f>
        <v>0</v>
      </c>
      <c r="B7466" s="38">
        <f>IF(Txn!$B3739="","",Txn!$C3739)</f>
        <v>0</v>
      </c>
      <c r="C7466" s="39">
        <f>IF(Txn!$B3739="","","تراکنش بانکی")</f>
        <v>0</v>
      </c>
      <c r="D7466" s="38">
        <f>IF(Txn!$B3739="","",IF(IF(Txn!$U3739="TRF",Txn!$Y3739,Txn!$Z3739)="","",IF(Txn!$U3739="TRF",Txn!$Y3739,Txn!$Z3739)))</f>
        <v>0</v>
      </c>
      <c r="E7466" s="39">
        <f>IF($D7466="","",IFERROR(VLOOKUP($D7466,AcctTbl,2,0),""))</f>
        <v>0</v>
      </c>
      <c r="F7466" s="39">
        <f>IF($D7466="","",IFERROR(VLOOKUP($D7466,AcctTbl,3,0),""))</f>
        <v>0</v>
      </c>
      <c r="G7466" s="39">
        <f>IF(Txn!$B3739="","",Txn!$D3739)</f>
        <v>0</v>
      </c>
      <c r="H7466" s="38">
        <f>IF(Txn!$B3739="","",Txn!$E3739)</f>
        <v>0</v>
      </c>
      <c r="I7466" s="40">
        <f>IF(Txn!$B3739="",0,Txn!$Q3739)</f>
        <v>0</v>
      </c>
      <c r="J7466" s="40">
        <f>IF(Txn!$B3739="",0,Txn!$R3739)</f>
        <v>0</v>
      </c>
      <c r="K7466" s="41">
        <f>IF($A7466="","",IFERROR(VALUE(MID($A7466,6,2)),""))</f>
        <v>0</v>
      </c>
      <c r="L7466" s="39">
        <f>IF(Txn!$K3739="","","طرف مقابل — "&amp;Txn!$K3739)</f>
        <v>0</v>
      </c>
      <c r="N7466" s="42">
        <f>IF($D7466="",0,COUNTIF(BankAccts,$D7466))</f>
        <v>0</v>
      </c>
    </row>
    <row r="7467" spans="1:14">
      <c r="A7467" s="38">
        <f>IF(Txn!$B3740="","",Txn!$B3740)</f>
        <v>0</v>
      </c>
      <c r="B7467" s="38">
        <f>IF(Txn!$B3740="","",Txn!$C3740)</f>
        <v>0</v>
      </c>
      <c r="C7467" s="39">
        <f>IF(Txn!$B3740="","","تراکنش بانکی")</f>
        <v>0</v>
      </c>
      <c r="D7467" s="38">
        <f>IF(Txn!$B3740="","",IF(Txn!$X3740="","",Txn!$X3740))</f>
        <v>0</v>
      </c>
      <c r="E7467" s="39">
        <f>IF($D7467="","",IFERROR(VLOOKUP($D7467,AcctTbl,2,0),""))</f>
        <v>0</v>
      </c>
      <c r="F7467" s="39">
        <f>IF($D7467="","",IFERROR(VLOOKUP($D7467,AcctTbl,3,0),""))</f>
        <v>0</v>
      </c>
      <c r="G7467" s="39">
        <f>IF(Txn!$B3740="","",Txn!$D3740)</f>
        <v>0</v>
      </c>
      <c r="H7467" s="38">
        <f>IF(Txn!$B3740="","",Txn!$E3740)</f>
        <v>0</v>
      </c>
      <c r="I7467" s="40">
        <f>IF(Txn!$B3740="",0,Txn!$O3740)</f>
        <v>0</v>
      </c>
      <c r="J7467" s="40">
        <f>IF(Txn!$B3740="",0,Txn!$P3740)</f>
        <v>0</v>
      </c>
      <c r="K7467" s="41">
        <f>IF($A7467="","",IFERROR(VALUE(MID($A7467,6,2)),""))</f>
        <v>0</v>
      </c>
      <c r="L7467" s="39">
        <f>IF(Txn!$K3740="","",Txn!$K3740)</f>
        <v>0</v>
      </c>
      <c r="N7467" s="42">
        <f>IF($D7467="",0,COUNTIF(BankAccts,$D7467))</f>
        <v>0</v>
      </c>
    </row>
    <row r="7468" spans="1:14">
      <c r="A7468" s="38">
        <f>IF(Txn!$B3740="","",Txn!$B3740)</f>
        <v>0</v>
      </c>
      <c r="B7468" s="38">
        <f>IF(Txn!$B3740="","",Txn!$C3740)</f>
        <v>0</v>
      </c>
      <c r="C7468" s="39">
        <f>IF(Txn!$B3740="","","تراکنش بانکی")</f>
        <v>0</v>
      </c>
      <c r="D7468" s="38">
        <f>IF(Txn!$B3740="","",IF(IF(Txn!$U3740="TRF",Txn!$Y3740,Txn!$Z3740)="","",IF(Txn!$U3740="TRF",Txn!$Y3740,Txn!$Z3740)))</f>
        <v>0</v>
      </c>
      <c r="E7468" s="39">
        <f>IF($D7468="","",IFERROR(VLOOKUP($D7468,AcctTbl,2,0),""))</f>
        <v>0</v>
      </c>
      <c r="F7468" s="39">
        <f>IF($D7468="","",IFERROR(VLOOKUP($D7468,AcctTbl,3,0),""))</f>
        <v>0</v>
      </c>
      <c r="G7468" s="39">
        <f>IF(Txn!$B3740="","",Txn!$D3740)</f>
        <v>0</v>
      </c>
      <c r="H7468" s="38">
        <f>IF(Txn!$B3740="","",Txn!$E3740)</f>
        <v>0</v>
      </c>
      <c r="I7468" s="40">
        <f>IF(Txn!$B3740="",0,Txn!$Q3740)</f>
        <v>0</v>
      </c>
      <c r="J7468" s="40">
        <f>IF(Txn!$B3740="",0,Txn!$R3740)</f>
        <v>0</v>
      </c>
      <c r="K7468" s="41">
        <f>IF($A7468="","",IFERROR(VALUE(MID($A7468,6,2)),""))</f>
        <v>0</v>
      </c>
      <c r="L7468" s="39">
        <f>IF(Txn!$K3740="","","طرف مقابل — "&amp;Txn!$K3740)</f>
        <v>0</v>
      </c>
      <c r="N7468" s="42">
        <f>IF($D7468="",0,COUNTIF(BankAccts,$D7468))</f>
        <v>0</v>
      </c>
    </row>
    <row r="7469" spans="1:14">
      <c r="A7469" s="38">
        <f>IF(Txn!$B3741="","",Txn!$B3741)</f>
        <v>0</v>
      </c>
      <c r="B7469" s="38">
        <f>IF(Txn!$B3741="","",Txn!$C3741)</f>
        <v>0</v>
      </c>
      <c r="C7469" s="39">
        <f>IF(Txn!$B3741="","","تراکنش بانکی")</f>
        <v>0</v>
      </c>
      <c r="D7469" s="38">
        <f>IF(Txn!$B3741="","",IF(Txn!$X3741="","",Txn!$X3741))</f>
        <v>0</v>
      </c>
      <c r="E7469" s="39">
        <f>IF($D7469="","",IFERROR(VLOOKUP($D7469,AcctTbl,2,0),""))</f>
        <v>0</v>
      </c>
      <c r="F7469" s="39">
        <f>IF($D7469="","",IFERROR(VLOOKUP($D7469,AcctTbl,3,0),""))</f>
        <v>0</v>
      </c>
      <c r="G7469" s="39">
        <f>IF(Txn!$B3741="","",Txn!$D3741)</f>
        <v>0</v>
      </c>
      <c r="H7469" s="38">
        <f>IF(Txn!$B3741="","",Txn!$E3741)</f>
        <v>0</v>
      </c>
      <c r="I7469" s="40">
        <f>IF(Txn!$B3741="",0,Txn!$O3741)</f>
        <v>0</v>
      </c>
      <c r="J7469" s="40">
        <f>IF(Txn!$B3741="",0,Txn!$P3741)</f>
        <v>0</v>
      </c>
      <c r="K7469" s="41">
        <f>IF($A7469="","",IFERROR(VALUE(MID($A7469,6,2)),""))</f>
        <v>0</v>
      </c>
      <c r="L7469" s="39">
        <f>IF(Txn!$K3741="","",Txn!$K3741)</f>
        <v>0</v>
      </c>
      <c r="N7469" s="42">
        <f>IF($D7469="",0,COUNTIF(BankAccts,$D7469))</f>
        <v>0</v>
      </c>
    </row>
    <row r="7470" spans="1:14">
      <c r="A7470" s="38">
        <f>IF(Txn!$B3741="","",Txn!$B3741)</f>
        <v>0</v>
      </c>
      <c r="B7470" s="38">
        <f>IF(Txn!$B3741="","",Txn!$C3741)</f>
        <v>0</v>
      </c>
      <c r="C7470" s="39">
        <f>IF(Txn!$B3741="","","تراکنش بانکی")</f>
        <v>0</v>
      </c>
      <c r="D7470" s="38">
        <f>IF(Txn!$B3741="","",IF(IF(Txn!$U3741="TRF",Txn!$Y3741,Txn!$Z3741)="","",IF(Txn!$U3741="TRF",Txn!$Y3741,Txn!$Z3741)))</f>
        <v>0</v>
      </c>
      <c r="E7470" s="39">
        <f>IF($D7470="","",IFERROR(VLOOKUP($D7470,AcctTbl,2,0),""))</f>
        <v>0</v>
      </c>
      <c r="F7470" s="39">
        <f>IF($D7470="","",IFERROR(VLOOKUP($D7470,AcctTbl,3,0),""))</f>
        <v>0</v>
      </c>
      <c r="G7470" s="39">
        <f>IF(Txn!$B3741="","",Txn!$D3741)</f>
        <v>0</v>
      </c>
      <c r="H7470" s="38">
        <f>IF(Txn!$B3741="","",Txn!$E3741)</f>
        <v>0</v>
      </c>
      <c r="I7470" s="40">
        <f>IF(Txn!$B3741="",0,Txn!$Q3741)</f>
        <v>0</v>
      </c>
      <c r="J7470" s="40">
        <f>IF(Txn!$B3741="",0,Txn!$R3741)</f>
        <v>0</v>
      </c>
      <c r="K7470" s="41">
        <f>IF($A7470="","",IFERROR(VALUE(MID($A7470,6,2)),""))</f>
        <v>0</v>
      </c>
      <c r="L7470" s="39">
        <f>IF(Txn!$K3741="","","طرف مقابل — "&amp;Txn!$K3741)</f>
        <v>0</v>
      </c>
      <c r="N7470" s="42">
        <f>IF($D7470="",0,COUNTIF(BankAccts,$D7470))</f>
        <v>0</v>
      </c>
    </row>
    <row r="7471" spans="1:14">
      <c r="A7471" s="38">
        <f>IF(Txn!$B3742="","",Txn!$B3742)</f>
        <v>0</v>
      </c>
      <c r="B7471" s="38">
        <f>IF(Txn!$B3742="","",Txn!$C3742)</f>
        <v>0</v>
      </c>
      <c r="C7471" s="39">
        <f>IF(Txn!$B3742="","","تراکنش بانکی")</f>
        <v>0</v>
      </c>
      <c r="D7471" s="38">
        <f>IF(Txn!$B3742="","",IF(Txn!$X3742="","",Txn!$X3742))</f>
        <v>0</v>
      </c>
      <c r="E7471" s="39">
        <f>IF($D7471="","",IFERROR(VLOOKUP($D7471,AcctTbl,2,0),""))</f>
        <v>0</v>
      </c>
      <c r="F7471" s="39">
        <f>IF($D7471="","",IFERROR(VLOOKUP($D7471,AcctTbl,3,0),""))</f>
        <v>0</v>
      </c>
      <c r="G7471" s="39">
        <f>IF(Txn!$B3742="","",Txn!$D3742)</f>
        <v>0</v>
      </c>
      <c r="H7471" s="38">
        <f>IF(Txn!$B3742="","",Txn!$E3742)</f>
        <v>0</v>
      </c>
      <c r="I7471" s="40">
        <f>IF(Txn!$B3742="",0,Txn!$O3742)</f>
        <v>0</v>
      </c>
      <c r="J7471" s="40">
        <f>IF(Txn!$B3742="",0,Txn!$P3742)</f>
        <v>0</v>
      </c>
      <c r="K7471" s="41">
        <f>IF($A7471="","",IFERROR(VALUE(MID($A7471,6,2)),""))</f>
        <v>0</v>
      </c>
      <c r="L7471" s="39">
        <f>IF(Txn!$K3742="","",Txn!$K3742)</f>
        <v>0</v>
      </c>
      <c r="N7471" s="42">
        <f>IF($D7471="",0,COUNTIF(BankAccts,$D7471))</f>
        <v>0</v>
      </c>
    </row>
    <row r="7472" spans="1:14">
      <c r="A7472" s="38">
        <f>IF(Txn!$B3742="","",Txn!$B3742)</f>
        <v>0</v>
      </c>
      <c r="B7472" s="38">
        <f>IF(Txn!$B3742="","",Txn!$C3742)</f>
        <v>0</v>
      </c>
      <c r="C7472" s="39">
        <f>IF(Txn!$B3742="","","تراکنش بانکی")</f>
        <v>0</v>
      </c>
      <c r="D7472" s="38">
        <f>IF(Txn!$B3742="","",IF(IF(Txn!$U3742="TRF",Txn!$Y3742,Txn!$Z3742)="","",IF(Txn!$U3742="TRF",Txn!$Y3742,Txn!$Z3742)))</f>
        <v>0</v>
      </c>
      <c r="E7472" s="39">
        <f>IF($D7472="","",IFERROR(VLOOKUP($D7472,AcctTbl,2,0),""))</f>
        <v>0</v>
      </c>
      <c r="F7472" s="39">
        <f>IF($D7472="","",IFERROR(VLOOKUP($D7472,AcctTbl,3,0),""))</f>
        <v>0</v>
      </c>
      <c r="G7472" s="39">
        <f>IF(Txn!$B3742="","",Txn!$D3742)</f>
        <v>0</v>
      </c>
      <c r="H7472" s="38">
        <f>IF(Txn!$B3742="","",Txn!$E3742)</f>
        <v>0</v>
      </c>
      <c r="I7472" s="40">
        <f>IF(Txn!$B3742="",0,Txn!$Q3742)</f>
        <v>0</v>
      </c>
      <c r="J7472" s="40">
        <f>IF(Txn!$B3742="",0,Txn!$R3742)</f>
        <v>0</v>
      </c>
      <c r="K7472" s="41">
        <f>IF($A7472="","",IFERROR(VALUE(MID($A7472,6,2)),""))</f>
        <v>0</v>
      </c>
      <c r="L7472" s="39">
        <f>IF(Txn!$K3742="","","طرف مقابل — "&amp;Txn!$K3742)</f>
        <v>0</v>
      </c>
      <c r="N7472" s="42">
        <f>IF($D7472="",0,COUNTIF(BankAccts,$D7472))</f>
        <v>0</v>
      </c>
    </row>
    <row r="7473" spans="1:14">
      <c r="A7473" s="38">
        <f>IF(Txn!$B3743="","",Txn!$B3743)</f>
        <v>0</v>
      </c>
      <c r="B7473" s="38">
        <f>IF(Txn!$B3743="","",Txn!$C3743)</f>
        <v>0</v>
      </c>
      <c r="C7473" s="39">
        <f>IF(Txn!$B3743="","","تراکنش بانکی")</f>
        <v>0</v>
      </c>
      <c r="D7473" s="38">
        <f>IF(Txn!$B3743="","",IF(Txn!$X3743="","",Txn!$X3743))</f>
        <v>0</v>
      </c>
      <c r="E7473" s="39">
        <f>IF($D7473="","",IFERROR(VLOOKUP($D7473,AcctTbl,2,0),""))</f>
        <v>0</v>
      </c>
      <c r="F7473" s="39">
        <f>IF($D7473="","",IFERROR(VLOOKUP($D7473,AcctTbl,3,0),""))</f>
        <v>0</v>
      </c>
      <c r="G7473" s="39">
        <f>IF(Txn!$B3743="","",Txn!$D3743)</f>
        <v>0</v>
      </c>
      <c r="H7473" s="38">
        <f>IF(Txn!$B3743="","",Txn!$E3743)</f>
        <v>0</v>
      </c>
      <c r="I7473" s="40">
        <f>IF(Txn!$B3743="",0,Txn!$O3743)</f>
        <v>0</v>
      </c>
      <c r="J7473" s="40">
        <f>IF(Txn!$B3743="",0,Txn!$P3743)</f>
        <v>0</v>
      </c>
      <c r="K7473" s="41">
        <f>IF($A7473="","",IFERROR(VALUE(MID($A7473,6,2)),""))</f>
        <v>0</v>
      </c>
      <c r="L7473" s="39">
        <f>IF(Txn!$K3743="","",Txn!$K3743)</f>
        <v>0</v>
      </c>
      <c r="N7473" s="42">
        <f>IF($D7473="",0,COUNTIF(BankAccts,$D7473))</f>
        <v>0</v>
      </c>
    </row>
    <row r="7474" spans="1:14">
      <c r="A7474" s="38">
        <f>IF(Txn!$B3743="","",Txn!$B3743)</f>
        <v>0</v>
      </c>
      <c r="B7474" s="38">
        <f>IF(Txn!$B3743="","",Txn!$C3743)</f>
        <v>0</v>
      </c>
      <c r="C7474" s="39">
        <f>IF(Txn!$B3743="","","تراکنش بانکی")</f>
        <v>0</v>
      </c>
      <c r="D7474" s="38">
        <f>IF(Txn!$B3743="","",IF(IF(Txn!$U3743="TRF",Txn!$Y3743,Txn!$Z3743)="","",IF(Txn!$U3743="TRF",Txn!$Y3743,Txn!$Z3743)))</f>
        <v>0</v>
      </c>
      <c r="E7474" s="39">
        <f>IF($D7474="","",IFERROR(VLOOKUP($D7474,AcctTbl,2,0),""))</f>
        <v>0</v>
      </c>
      <c r="F7474" s="39">
        <f>IF($D7474="","",IFERROR(VLOOKUP($D7474,AcctTbl,3,0),""))</f>
        <v>0</v>
      </c>
      <c r="G7474" s="39">
        <f>IF(Txn!$B3743="","",Txn!$D3743)</f>
        <v>0</v>
      </c>
      <c r="H7474" s="38">
        <f>IF(Txn!$B3743="","",Txn!$E3743)</f>
        <v>0</v>
      </c>
      <c r="I7474" s="40">
        <f>IF(Txn!$B3743="",0,Txn!$Q3743)</f>
        <v>0</v>
      </c>
      <c r="J7474" s="40">
        <f>IF(Txn!$B3743="",0,Txn!$R3743)</f>
        <v>0</v>
      </c>
      <c r="K7474" s="41">
        <f>IF($A7474="","",IFERROR(VALUE(MID($A7474,6,2)),""))</f>
        <v>0</v>
      </c>
      <c r="L7474" s="39">
        <f>IF(Txn!$K3743="","","طرف مقابل — "&amp;Txn!$K3743)</f>
        <v>0</v>
      </c>
      <c r="N7474" s="42">
        <f>IF($D7474="",0,COUNTIF(BankAccts,$D7474))</f>
        <v>0</v>
      </c>
    </row>
    <row r="7475" spans="1:14">
      <c r="A7475" s="38">
        <f>IF(Txn!$B3744="","",Txn!$B3744)</f>
        <v>0</v>
      </c>
      <c r="B7475" s="38">
        <f>IF(Txn!$B3744="","",Txn!$C3744)</f>
        <v>0</v>
      </c>
      <c r="C7475" s="39">
        <f>IF(Txn!$B3744="","","تراکنش بانکی")</f>
        <v>0</v>
      </c>
      <c r="D7475" s="38">
        <f>IF(Txn!$B3744="","",IF(Txn!$X3744="","",Txn!$X3744))</f>
        <v>0</v>
      </c>
      <c r="E7475" s="39">
        <f>IF($D7475="","",IFERROR(VLOOKUP($D7475,AcctTbl,2,0),""))</f>
        <v>0</v>
      </c>
      <c r="F7475" s="39">
        <f>IF($D7475="","",IFERROR(VLOOKUP($D7475,AcctTbl,3,0),""))</f>
        <v>0</v>
      </c>
      <c r="G7475" s="39">
        <f>IF(Txn!$B3744="","",Txn!$D3744)</f>
        <v>0</v>
      </c>
      <c r="H7475" s="38">
        <f>IF(Txn!$B3744="","",Txn!$E3744)</f>
        <v>0</v>
      </c>
      <c r="I7475" s="40">
        <f>IF(Txn!$B3744="",0,Txn!$O3744)</f>
        <v>0</v>
      </c>
      <c r="J7475" s="40">
        <f>IF(Txn!$B3744="",0,Txn!$P3744)</f>
        <v>0</v>
      </c>
      <c r="K7475" s="41">
        <f>IF($A7475="","",IFERROR(VALUE(MID($A7475,6,2)),""))</f>
        <v>0</v>
      </c>
      <c r="L7475" s="39">
        <f>IF(Txn!$K3744="","",Txn!$K3744)</f>
        <v>0</v>
      </c>
      <c r="N7475" s="42">
        <f>IF($D7475="",0,COUNTIF(BankAccts,$D7475))</f>
        <v>0</v>
      </c>
    </row>
    <row r="7476" spans="1:14">
      <c r="A7476" s="38">
        <f>IF(Txn!$B3744="","",Txn!$B3744)</f>
        <v>0</v>
      </c>
      <c r="B7476" s="38">
        <f>IF(Txn!$B3744="","",Txn!$C3744)</f>
        <v>0</v>
      </c>
      <c r="C7476" s="39">
        <f>IF(Txn!$B3744="","","تراکنش بانکی")</f>
        <v>0</v>
      </c>
      <c r="D7476" s="38">
        <f>IF(Txn!$B3744="","",IF(IF(Txn!$U3744="TRF",Txn!$Y3744,Txn!$Z3744)="","",IF(Txn!$U3744="TRF",Txn!$Y3744,Txn!$Z3744)))</f>
        <v>0</v>
      </c>
      <c r="E7476" s="39">
        <f>IF($D7476="","",IFERROR(VLOOKUP($D7476,AcctTbl,2,0),""))</f>
        <v>0</v>
      </c>
      <c r="F7476" s="39">
        <f>IF($D7476="","",IFERROR(VLOOKUP($D7476,AcctTbl,3,0),""))</f>
        <v>0</v>
      </c>
      <c r="G7476" s="39">
        <f>IF(Txn!$B3744="","",Txn!$D3744)</f>
        <v>0</v>
      </c>
      <c r="H7476" s="38">
        <f>IF(Txn!$B3744="","",Txn!$E3744)</f>
        <v>0</v>
      </c>
      <c r="I7476" s="40">
        <f>IF(Txn!$B3744="",0,Txn!$Q3744)</f>
        <v>0</v>
      </c>
      <c r="J7476" s="40">
        <f>IF(Txn!$B3744="",0,Txn!$R3744)</f>
        <v>0</v>
      </c>
      <c r="K7476" s="41">
        <f>IF($A7476="","",IFERROR(VALUE(MID($A7476,6,2)),""))</f>
        <v>0</v>
      </c>
      <c r="L7476" s="39">
        <f>IF(Txn!$K3744="","","طرف مقابل — "&amp;Txn!$K3744)</f>
        <v>0</v>
      </c>
      <c r="N7476" s="42">
        <f>IF($D7476="",0,COUNTIF(BankAccts,$D7476))</f>
        <v>0</v>
      </c>
    </row>
    <row r="7477" spans="1:14">
      <c r="A7477" s="38">
        <f>IF(Txn!$B3745="","",Txn!$B3745)</f>
        <v>0</v>
      </c>
      <c r="B7477" s="38">
        <f>IF(Txn!$B3745="","",Txn!$C3745)</f>
        <v>0</v>
      </c>
      <c r="C7477" s="39">
        <f>IF(Txn!$B3745="","","تراکنش بانکی")</f>
        <v>0</v>
      </c>
      <c r="D7477" s="38">
        <f>IF(Txn!$B3745="","",IF(Txn!$X3745="","",Txn!$X3745))</f>
        <v>0</v>
      </c>
      <c r="E7477" s="39">
        <f>IF($D7477="","",IFERROR(VLOOKUP($D7477,AcctTbl,2,0),""))</f>
        <v>0</v>
      </c>
      <c r="F7477" s="39">
        <f>IF($D7477="","",IFERROR(VLOOKUP($D7477,AcctTbl,3,0),""))</f>
        <v>0</v>
      </c>
      <c r="G7477" s="39">
        <f>IF(Txn!$B3745="","",Txn!$D3745)</f>
        <v>0</v>
      </c>
      <c r="H7477" s="38">
        <f>IF(Txn!$B3745="","",Txn!$E3745)</f>
        <v>0</v>
      </c>
      <c r="I7477" s="40">
        <f>IF(Txn!$B3745="",0,Txn!$O3745)</f>
        <v>0</v>
      </c>
      <c r="J7477" s="40">
        <f>IF(Txn!$B3745="",0,Txn!$P3745)</f>
        <v>0</v>
      </c>
      <c r="K7477" s="41">
        <f>IF($A7477="","",IFERROR(VALUE(MID($A7477,6,2)),""))</f>
        <v>0</v>
      </c>
      <c r="L7477" s="39">
        <f>IF(Txn!$K3745="","",Txn!$K3745)</f>
        <v>0</v>
      </c>
      <c r="N7477" s="42">
        <f>IF($D7477="",0,COUNTIF(BankAccts,$D7477))</f>
        <v>0</v>
      </c>
    </row>
    <row r="7478" spans="1:14">
      <c r="A7478" s="38">
        <f>IF(Txn!$B3745="","",Txn!$B3745)</f>
        <v>0</v>
      </c>
      <c r="B7478" s="38">
        <f>IF(Txn!$B3745="","",Txn!$C3745)</f>
        <v>0</v>
      </c>
      <c r="C7478" s="39">
        <f>IF(Txn!$B3745="","","تراکنش بانکی")</f>
        <v>0</v>
      </c>
      <c r="D7478" s="38">
        <f>IF(Txn!$B3745="","",IF(IF(Txn!$U3745="TRF",Txn!$Y3745,Txn!$Z3745)="","",IF(Txn!$U3745="TRF",Txn!$Y3745,Txn!$Z3745)))</f>
        <v>0</v>
      </c>
      <c r="E7478" s="39">
        <f>IF($D7478="","",IFERROR(VLOOKUP($D7478,AcctTbl,2,0),""))</f>
        <v>0</v>
      </c>
      <c r="F7478" s="39">
        <f>IF($D7478="","",IFERROR(VLOOKUP($D7478,AcctTbl,3,0),""))</f>
        <v>0</v>
      </c>
      <c r="G7478" s="39">
        <f>IF(Txn!$B3745="","",Txn!$D3745)</f>
        <v>0</v>
      </c>
      <c r="H7478" s="38">
        <f>IF(Txn!$B3745="","",Txn!$E3745)</f>
        <v>0</v>
      </c>
      <c r="I7478" s="40">
        <f>IF(Txn!$B3745="",0,Txn!$Q3745)</f>
        <v>0</v>
      </c>
      <c r="J7478" s="40">
        <f>IF(Txn!$B3745="",0,Txn!$R3745)</f>
        <v>0</v>
      </c>
      <c r="K7478" s="41">
        <f>IF($A7478="","",IFERROR(VALUE(MID($A7478,6,2)),""))</f>
        <v>0</v>
      </c>
      <c r="L7478" s="39">
        <f>IF(Txn!$K3745="","","طرف مقابل — "&amp;Txn!$K3745)</f>
        <v>0</v>
      </c>
      <c r="N7478" s="42">
        <f>IF($D7478="",0,COUNTIF(BankAccts,$D7478))</f>
        <v>0</v>
      </c>
    </row>
    <row r="7479" spans="1:14">
      <c r="A7479" s="38">
        <f>IF(Txn!$B3746="","",Txn!$B3746)</f>
        <v>0</v>
      </c>
      <c r="B7479" s="38">
        <f>IF(Txn!$B3746="","",Txn!$C3746)</f>
        <v>0</v>
      </c>
      <c r="C7479" s="39">
        <f>IF(Txn!$B3746="","","تراکنش بانکی")</f>
        <v>0</v>
      </c>
      <c r="D7479" s="38">
        <f>IF(Txn!$B3746="","",IF(Txn!$X3746="","",Txn!$X3746))</f>
        <v>0</v>
      </c>
      <c r="E7479" s="39">
        <f>IF($D7479="","",IFERROR(VLOOKUP($D7479,AcctTbl,2,0),""))</f>
        <v>0</v>
      </c>
      <c r="F7479" s="39">
        <f>IF($D7479="","",IFERROR(VLOOKUP($D7479,AcctTbl,3,0),""))</f>
        <v>0</v>
      </c>
      <c r="G7479" s="39">
        <f>IF(Txn!$B3746="","",Txn!$D3746)</f>
        <v>0</v>
      </c>
      <c r="H7479" s="38">
        <f>IF(Txn!$B3746="","",Txn!$E3746)</f>
        <v>0</v>
      </c>
      <c r="I7479" s="40">
        <f>IF(Txn!$B3746="",0,Txn!$O3746)</f>
        <v>0</v>
      </c>
      <c r="J7479" s="40">
        <f>IF(Txn!$B3746="",0,Txn!$P3746)</f>
        <v>0</v>
      </c>
      <c r="K7479" s="41">
        <f>IF($A7479="","",IFERROR(VALUE(MID($A7479,6,2)),""))</f>
        <v>0</v>
      </c>
      <c r="L7479" s="39">
        <f>IF(Txn!$K3746="","",Txn!$K3746)</f>
        <v>0</v>
      </c>
      <c r="N7479" s="42">
        <f>IF($D7479="",0,COUNTIF(BankAccts,$D7479))</f>
        <v>0</v>
      </c>
    </row>
    <row r="7480" spans="1:14">
      <c r="A7480" s="38">
        <f>IF(Txn!$B3746="","",Txn!$B3746)</f>
        <v>0</v>
      </c>
      <c r="B7480" s="38">
        <f>IF(Txn!$B3746="","",Txn!$C3746)</f>
        <v>0</v>
      </c>
      <c r="C7480" s="39">
        <f>IF(Txn!$B3746="","","تراکنش بانکی")</f>
        <v>0</v>
      </c>
      <c r="D7480" s="38">
        <f>IF(Txn!$B3746="","",IF(IF(Txn!$U3746="TRF",Txn!$Y3746,Txn!$Z3746)="","",IF(Txn!$U3746="TRF",Txn!$Y3746,Txn!$Z3746)))</f>
        <v>0</v>
      </c>
      <c r="E7480" s="39">
        <f>IF($D7480="","",IFERROR(VLOOKUP($D7480,AcctTbl,2,0),""))</f>
        <v>0</v>
      </c>
      <c r="F7480" s="39">
        <f>IF($D7480="","",IFERROR(VLOOKUP($D7480,AcctTbl,3,0),""))</f>
        <v>0</v>
      </c>
      <c r="G7480" s="39">
        <f>IF(Txn!$B3746="","",Txn!$D3746)</f>
        <v>0</v>
      </c>
      <c r="H7480" s="38">
        <f>IF(Txn!$B3746="","",Txn!$E3746)</f>
        <v>0</v>
      </c>
      <c r="I7480" s="40">
        <f>IF(Txn!$B3746="",0,Txn!$Q3746)</f>
        <v>0</v>
      </c>
      <c r="J7480" s="40">
        <f>IF(Txn!$B3746="",0,Txn!$R3746)</f>
        <v>0</v>
      </c>
      <c r="K7480" s="41">
        <f>IF($A7480="","",IFERROR(VALUE(MID($A7480,6,2)),""))</f>
        <v>0</v>
      </c>
      <c r="L7480" s="39">
        <f>IF(Txn!$K3746="","","طرف مقابل — "&amp;Txn!$K3746)</f>
        <v>0</v>
      </c>
      <c r="N7480" s="42">
        <f>IF($D7480="",0,COUNTIF(BankAccts,$D7480))</f>
        <v>0</v>
      </c>
    </row>
    <row r="7481" spans="1:14">
      <c r="A7481" s="38">
        <f>IF(Txn!$B3747="","",Txn!$B3747)</f>
        <v>0</v>
      </c>
      <c r="B7481" s="38">
        <f>IF(Txn!$B3747="","",Txn!$C3747)</f>
        <v>0</v>
      </c>
      <c r="C7481" s="39">
        <f>IF(Txn!$B3747="","","تراکنش بانکی")</f>
        <v>0</v>
      </c>
      <c r="D7481" s="38">
        <f>IF(Txn!$B3747="","",IF(Txn!$X3747="","",Txn!$X3747))</f>
        <v>0</v>
      </c>
      <c r="E7481" s="39">
        <f>IF($D7481="","",IFERROR(VLOOKUP($D7481,AcctTbl,2,0),""))</f>
        <v>0</v>
      </c>
      <c r="F7481" s="39">
        <f>IF($D7481="","",IFERROR(VLOOKUP($D7481,AcctTbl,3,0),""))</f>
        <v>0</v>
      </c>
      <c r="G7481" s="39">
        <f>IF(Txn!$B3747="","",Txn!$D3747)</f>
        <v>0</v>
      </c>
      <c r="H7481" s="38">
        <f>IF(Txn!$B3747="","",Txn!$E3747)</f>
        <v>0</v>
      </c>
      <c r="I7481" s="40">
        <f>IF(Txn!$B3747="",0,Txn!$O3747)</f>
        <v>0</v>
      </c>
      <c r="J7481" s="40">
        <f>IF(Txn!$B3747="",0,Txn!$P3747)</f>
        <v>0</v>
      </c>
      <c r="K7481" s="41">
        <f>IF($A7481="","",IFERROR(VALUE(MID($A7481,6,2)),""))</f>
        <v>0</v>
      </c>
      <c r="L7481" s="39">
        <f>IF(Txn!$K3747="","",Txn!$K3747)</f>
        <v>0</v>
      </c>
      <c r="N7481" s="42">
        <f>IF($D7481="",0,COUNTIF(BankAccts,$D7481))</f>
        <v>0</v>
      </c>
    </row>
    <row r="7482" spans="1:14">
      <c r="A7482" s="38">
        <f>IF(Txn!$B3747="","",Txn!$B3747)</f>
        <v>0</v>
      </c>
      <c r="B7482" s="38">
        <f>IF(Txn!$B3747="","",Txn!$C3747)</f>
        <v>0</v>
      </c>
      <c r="C7482" s="39">
        <f>IF(Txn!$B3747="","","تراکنش بانکی")</f>
        <v>0</v>
      </c>
      <c r="D7482" s="38">
        <f>IF(Txn!$B3747="","",IF(IF(Txn!$U3747="TRF",Txn!$Y3747,Txn!$Z3747)="","",IF(Txn!$U3747="TRF",Txn!$Y3747,Txn!$Z3747)))</f>
        <v>0</v>
      </c>
      <c r="E7482" s="39">
        <f>IF($D7482="","",IFERROR(VLOOKUP($D7482,AcctTbl,2,0),""))</f>
        <v>0</v>
      </c>
      <c r="F7482" s="39">
        <f>IF($D7482="","",IFERROR(VLOOKUP($D7482,AcctTbl,3,0),""))</f>
        <v>0</v>
      </c>
      <c r="G7482" s="39">
        <f>IF(Txn!$B3747="","",Txn!$D3747)</f>
        <v>0</v>
      </c>
      <c r="H7482" s="38">
        <f>IF(Txn!$B3747="","",Txn!$E3747)</f>
        <v>0</v>
      </c>
      <c r="I7482" s="40">
        <f>IF(Txn!$B3747="",0,Txn!$Q3747)</f>
        <v>0</v>
      </c>
      <c r="J7482" s="40">
        <f>IF(Txn!$B3747="",0,Txn!$R3747)</f>
        <v>0</v>
      </c>
      <c r="K7482" s="41">
        <f>IF($A7482="","",IFERROR(VALUE(MID($A7482,6,2)),""))</f>
        <v>0</v>
      </c>
      <c r="L7482" s="39">
        <f>IF(Txn!$K3747="","","طرف مقابل — "&amp;Txn!$K3747)</f>
        <v>0</v>
      </c>
      <c r="N7482" s="42">
        <f>IF($D7482="",0,COUNTIF(BankAccts,$D7482))</f>
        <v>0</v>
      </c>
    </row>
    <row r="7483" spans="1:14">
      <c r="A7483" s="38">
        <f>IF(Txn!$B3748="","",Txn!$B3748)</f>
        <v>0</v>
      </c>
      <c r="B7483" s="38">
        <f>IF(Txn!$B3748="","",Txn!$C3748)</f>
        <v>0</v>
      </c>
      <c r="C7483" s="39">
        <f>IF(Txn!$B3748="","","تراکنش بانکی")</f>
        <v>0</v>
      </c>
      <c r="D7483" s="38">
        <f>IF(Txn!$B3748="","",IF(Txn!$X3748="","",Txn!$X3748))</f>
        <v>0</v>
      </c>
      <c r="E7483" s="39">
        <f>IF($D7483="","",IFERROR(VLOOKUP($D7483,AcctTbl,2,0),""))</f>
        <v>0</v>
      </c>
      <c r="F7483" s="39">
        <f>IF($D7483="","",IFERROR(VLOOKUP($D7483,AcctTbl,3,0),""))</f>
        <v>0</v>
      </c>
      <c r="G7483" s="39">
        <f>IF(Txn!$B3748="","",Txn!$D3748)</f>
        <v>0</v>
      </c>
      <c r="H7483" s="38">
        <f>IF(Txn!$B3748="","",Txn!$E3748)</f>
        <v>0</v>
      </c>
      <c r="I7483" s="40">
        <f>IF(Txn!$B3748="",0,Txn!$O3748)</f>
        <v>0</v>
      </c>
      <c r="J7483" s="40">
        <f>IF(Txn!$B3748="",0,Txn!$P3748)</f>
        <v>0</v>
      </c>
      <c r="K7483" s="41">
        <f>IF($A7483="","",IFERROR(VALUE(MID($A7483,6,2)),""))</f>
        <v>0</v>
      </c>
      <c r="L7483" s="39">
        <f>IF(Txn!$K3748="","",Txn!$K3748)</f>
        <v>0</v>
      </c>
      <c r="N7483" s="42">
        <f>IF($D7483="",0,COUNTIF(BankAccts,$D7483))</f>
        <v>0</v>
      </c>
    </row>
    <row r="7484" spans="1:14">
      <c r="A7484" s="38">
        <f>IF(Txn!$B3748="","",Txn!$B3748)</f>
        <v>0</v>
      </c>
      <c r="B7484" s="38">
        <f>IF(Txn!$B3748="","",Txn!$C3748)</f>
        <v>0</v>
      </c>
      <c r="C7484" s="39">
        <f>IF(Txn!$B3748="","","تراکنش بانکی")</f>
        <v>0</v>
      </c>
      <c r="D7484" s="38">
        <f>IF(Txn!$B3748="","",IF(IF(Txn!$U3748="TRF",Txn!$Y3748,Txn!$Z3748)="","",IF(Txn!$U3748="TRF",Txn!$Y3748,Txn!$Z3748)))</f>
        <v>0</v>
      </c>
      <c r="E7484" s="39">
        <f>IF($D7484="","",IFERROR(VLOOKUP($D7484,AcctTbl,2,0),""))</f>
        <v>0</v>
      </c>
      <c r="F7484" s="39">
        <f>IF($D7484="","",IFERROR(VLOOKUP($D7484,AcctTbl,3,0),""))</f>
        <v>0</v>
      </c>
      <c r="G7484" s="39">
        <f>IF(Txn!$B3748="","",Txn!$D3748)</f>
        <v>0</v>
      </c>
      <c r="H7484" s="38">
        <f>IF(Txn!$B3748="","",Txn!$E3748)</f>
        <v>0</v>
      </c>
      <c r="I7484" s="40">
        <f>IF(Txn!$B3748="",0,Txn!$Q3748)</f>
        <v>0</v>
      </c>
      <c r="J7484" s="40">
        <f>IF(Txn!$B3748="",0,Txn!$R3748)</f>
        <v>0</v>
      </c>
      <c r="K7484" s="41">
        <f>IF($A7484="","",IFERROR(VALUE(MID($A7484,6,2)),""))</f>
        <v>0</v>
      </c>
      <c r="L7484" s="39">
        <f>IF(Txn!$K3748="","","طرف مقابل — "&amp;Txn!$K3748)</f>
        <v>0</v>
      </c>
      <c r="N7484" s="42">
        <f>IF($D7484="",0,COUNTIF(BankAccts,$D7484))</f>
        <v>0</v>
      </c>
    </row>
    <row r="7485" spans="1:14">
      <c r="A7485" s="38">
        <f>IF(Txn!$B3749="","",Txn!$B3749)</f>
        <v>0</v>
      </c>
      <c r="B7485" s="38">
        <f>IF(Txn!$B3749="","",Txn!$C3749)</f>
        <v>0</v>
      </c>
      <c r="C7485" s="39">
        <f>IF(Txn!$B3749="","","تراکنش بانکی")</f>
        <v>0</v>
      </c>
      <c r="D7485" s="38">
        <f>IF(Txn!$B3749="","",IF(Txn!$X3749="","",Txn!$X3749))</f>
        <v>0</v>
      </c>
      <c r="E7485" s="39">
        <f>IF($D7485="","",IFERROR(VLOOKUP($D7485,AcctTbl,2,0),""))</f>
        <v>0</v>
      </c>
      <c r="F7485" s="39">
        <f>IF($D7485="","",IFERROR(VLOOKUP($D7485,AcctTbl,3,0),""))</f>
        <v>0</v>
      </c>
      <c r="G7485" s="39">
        <f>IF(Txn!$B3749="","",Txn!$D3749)</f>
        <v>0</v>
      </c>
      <c r="H7485" s="38">
        <f>IF(Txn!$B3749="","",Txn!$E3749)</f>
        <v>0</v>
      </c>
      <c r="I7485" s="40">
        <f>IF(Txn!$B3749="",0,Txn!$O3749)</f>
        <v>0</v>
      </c>
      <c r="J7485" s="40">
        <f>IF(Txn!$B3749="",0,Txn!$P3749)</f>
        <v>0</v>
      </c>
      <c r="K7485" s="41">
        <f>IF($A7485="","",IFERROR(VALUE(MID($A7485,6,2)),""))</f>
        <v>0</v>
      </c>
      <c r="L7485" s="39">
        <f>IF(Txn!$K3749="","",Txn!$K3749)</f>
        <v>0</v>
      </c>
      <c r="N7485" s="42">
        <f>IF($D7485="",0,COUNTIF(BankAccts,$D7485))</f>
        <v>0</v>
      </c>
    </row>
    <row r="7486" spans="1:14">
      <c r="A7486" s="38">
        <f>IF(Txn!$B3749="","",Txn!$B3749)</f>
        <v>0</v>
      </c>
      <c r="B7486" s="38">
        <f>IF(Txn!$B3749="","",Txn!$C3749)</f>
        <v>0</v>
      </c>
      <c r="C7486" s="39">
        <f>IF(Txn!$B3749="","","تراکنش بانکی")</f>
        <v>0</v>
      </c>
      <c r="D7486" s="38">
        <f>IF(Txn!$B3749="","",IF(IF(Txn!$U3749="TRF",Txn!$Y3749,Txn!$Z3749)="","",IF(Txn!$U3749="TRF",Txn!$Y3749,Txn!$Z3749)))</f>
        <v>0</v>
      </c>
      <c r="E7486" s="39">
        <f>IF($D7486="","",IFERROR(VLOOKUP($D7486,AcctTbl,2,0),""))</f>
        <v>0</v>
      </c>
      <c r="F7486" s="39">
        <f>IF($D7486="","",IFERROR(VLOOKUP($D7486,AcctTbl,3,0),""))</f>
        <v>0</v>
      </c>
      <c r="G7486" s="39">
        <f>IF(Txn!$B3749="","",Txn!$D3749)</f>
        <v>0</v>
      </c>
      <c r="H7486" s="38">
        <f>IF(Txn!$B3749="","",Txn!$E3749)</f>
        <v>0</v>
      </c>
      <c r="I7486" s="40">
        <f>IF(Txn!$B3749="",0,Txn!$Q3749)</f>
        <v>0</v>
      </c>
      <c r="J7486" s="40">
        <f>IF(Txn!$B3749="",0,Txn!$R3749)</f>
        <v>0</v>
      </c>
      <c r="K7486" s="41">
        <f>IF($A7486="","",IFERROR(VALUE(MID($A7486,6,2)),""))</f>
        <v>0</v>
      </c>
      <c r="L7486" s="39">
        <f>IF(Txn!$K3749="","","طرف مقابل — "&amp;Txn!$K3749)</f>
        <v>0</v>
      </c>
      <c r="N7486" s="42">
        <f>IF($D7486="",0,COUNTIF(BankAccts,$D7486))</f>
        <v>0</v>
      </c>
    </row>
    <row r="7487" spans="1:14">
      <c r="A7487" s="38">
        <f>IF(Txn!$B3750="","",Txn!$B3750)</f>
        <v>0</v>
      </c>
      <c r="B7487" s="38">
        <f>IF(Txn!$B3750="","",Txn!$C3750)</f>
        <v>0</v>
      </c>
      <c r="C7487" s="39">
        <f>IF(Txn!$B3750="","","تراکنش بانکی")</f>
        <v>0</v>
      </c>
      <c r="D7487" s="38">
        <f>IF(Txn!$B3750="","",IF(Txn!$X3750="","",Txn!$X3750))</f>
        <v>0</v>
      </c>
      <c r="E7487" s="39">
        <f>IF($D7487="","",IFERROR(VLOOKUP($D7487,AcctTbl,2,0),""))</f>
        <v>0</v>
      </c>
      <c r="F7487" s="39">
        <f>IF($D7487="","",IFERROR(VLOOKUP($D7487,AcctTbl,3,0),""))</f>
        <v>0</v>
      </c>
      <c r="G7487" s="39">
        <f>IF(Txn!$B3750="","",Txn!$D3750)</f>
        <v>0</v>
      </c>
      <c r="H7487" s="38">
        <f>IF(Txn!$B3750="","",Txn!$E3750)</f>
        <v>0</v>
      </c>
      <c r="I7487" s="40">
        <f>IF(Txn!$B3750="",0,Txn!$O3750)</f>
        <v>0</v>
      </c>
      <c r="J7487" s="40">
        <f>IF(Txn!$B3750="",0,Txn!$P3750)</f>
        <v>0</v>
      </c>
      <c r="K7487" s="41">
        <f>IF($A7487="","",IFERROR(VALUE(MID($A7487,6,2)),""))</f>
        <v>0</v>
      </c>
      <c r="L7487" s="39">
        <f>IF(Txn!$K3750="","",Txn!$K3750)</f>
        <v>0</v>
      </c>
      <c r="N7487" s="42">
        <f>IF($D7487="",0,COUNTIF(BankAccts,$D7487))</f>
        <v>0</v>
      </c>
    </row>
    <row r="7488" spans="1:14">
      <c r="A7488" s="38">
        <f>IF(Txn!$B3750="","",Txn!$B3750)</f>
        <v>0</v>
      </c>
      <c r="B7488" s="38">
        <f>IF(Txn!$B3750="","",Txn!$C3750)</f>
        <v>0</v>
      </c>
      <c r="C7488" s="39">
        <f>IF(Txn!$B3750="","","تراکنش بانکی")</f>
        <v>0</v>
      </c>
      <c r="D7488" s="38">
        <f>IF(Txn!$B3750="","",IF(IF(Txn!$U3750="TRF",Txn!$Y3750,Txn!$Z3750)="","",IF(Txn!$U3750="TRF",Txn!$Y3750,Txn!$Z3750)))</f>
        <v>0</v>
      </c>
      <c r="E7488" s="39">
        <f>IF($D7488="","",IFERROR(VLOOKUP($D7488,AcctTbl,2,0),""))</f>
        <v>0</v>
      </c>
      <c r="F7488" s="39">
        <f>IF($D7488="","",IFERROR(VLOOKUP($D7488,AcctTbl,3,0),""))</f>
        <v>0</v>
      </c>
      <c r="G7488" s="39">
        <f>IF(Txn!$B3750="","",Txn!$D3750)</f>
        <v>0</v>
      </c>
      <c r="H7488" s="38">
        <f>IF(Txn!$B3750="","",Txn!$E3750)</f>
        <v>0</v>
      </c>
      <c r="I7488" s="40">
        <f>IF(Txn!$B3750="",0,Txn!$Q3750)</f>
        <v>0</v>
      </c>
      <c r="J7488" s="40">
        <f>IF(Txn!$B3750="",0,Txn!$R3750)</f>
        <v>0</v>
      </c>
      <c r="K7488" s="41">
        <f>IF($A7488="","",IFERROR(VALUE(MID($A7488,6,2)),""))</f>
        <v>0</v>
      </c>
      <c r="L7488" s="39">
        <f>IF(Txn!$K3750="","","طرف مقابل — "&amp;Txn!$K3750)</f>
        <v>0</v>
      </c>
      <c r="N7488" s="42">
        <f>IF($D7488="",0,COUNTIF(BankAccts,$D7488))</f>
        <v>0</v>
      </c>
    </row>
    <row r="7489" spans="1:14">
      <c r="A7489" s="38">
        <f>IF(Txn!$B3751="","",Txn!$B3751)</f>
        <v>0</v>
      </c>
      <c r="B7489" s="38">
        <f>IF(Txn!$B3751="","",Txn!$C3751)</f>
        <v>0</v>
      </c>
      <c r="C7489" s="39">
        <f>IF(Txn!$B3751="","","تراکنش بانکی")</f>
        <v>0</v>
      </c>
      <c r="D7489" s="38">
        <f>IF(Txn!$B3751="","",IF(Txn!$X3751="","",Txn!$X3751))</f>
        <v>0</v>
      </c>
      <c r="E7489" s="39">
        <f>IF($D7489="","",IFERROR(VLOOKUP($D7489,AcctTbl,2,0),""))</f>
        <v>0</v>
      </c>
      <c r="F7489" s="39">
        <f>IF($D7489="","",IFERROR(VLOOKUP($D7489,AcctTbl,3,0),""))</f>
        <v>0</v>
      </c>
      <c r="G7489" s="39">
        <f>IF(Txn!$B3751="","",Txn!$D3751)</f>
        <v>0</v>
      </c>
      <c r="H7489" s="38">
        <f>IF(Txn!$B3751="","",Txn!$E3751)</f>
        <v>0</v>
      </c>
      <c r="I7489" s="40">
        <f>IF(Txn!$B3751="",0,Txn!$O3751)</f>
        <v>0</v>
      </c>
      <c r="J7489" s="40">
        <f>IF(Txn!$B3751="",0,Txn!$P3751)</f>
        <v>0</v>
      </c>
      <c r="K7489" s="41">
        <f>IF($A7489="","",IFERROR(VALUE(MID($A7489,6,2)),""))</f>
        <v>0</v>
      </c>
      <c r="L7489" s="39">
        <f>IF(Txn!$K3751="","",Txn!$K3751)</f>
        <v>0</v>
      </c>
      <c r="N7489" s="42">
        <f>IF($D7489="",0,COUNTIF(BankAccts,$D7489))</f>
        <v>0</v>
      </c>
    </row>
    <row r="7490" spans="1:14">
      <c r="A7490" s="38">
        <f>IF(Txn!$B3751="","",Txn!$B3751)</f>
        <v>0</v>
      </c>
      <c r="B7490" s="38">
        <f>IF(Txn!$B3751="","",Txn!$C3751)</f>
        <v>0</v>
      </c>
      <c r="C7490" s="39">
        <f>IF(Txn!$B3751="","","تراکنش بانکی")</f>
        <v>0</v>
      </c>
      <c r="D7490" s="38">
        <f>IF(Txn!$B3751="","",IF(IF(Txn!$U3751="TRF",Txn!$Y3751,Txn!$Z3751)="","",IF(Txn!$U3751="TRF",Txn!$Y3751,Txn!$Z3751)))</f>
        <v>0</v>
      </c>
      <c r="E7490" s="39">
        <f>IF($D7490="","",IFERROR(VLOOKUP($D7490,AcctTbl,2,0),""))</f>
        <v>0</v>
      </c>
      <c r="F7490" s="39">
        <f>IF($D7490="","",IFERROR(VLOOKUP($D7490,AcctTbl,3,0),""))</f>
        <v>0</v>
      </c>
      <c r="G7490" s="39">
        <f>IF(Txn!$B3751="","",Txn!$D3751)</f>
        <v>0</v>
      </c>
      <c r="H7490" s="38">
        <f>IF(Txn!$B3751="","",Txn!$E3751)</f>
        <v>0</v>
      </c>
      <c r="I7490" s="40">
        <f>IF(Txn!$B3751="",0,Txn!$Q3751)</f>
        <v>0</v>
      </c>
      <c r="J7490" s="40">
        <f>IF(Txn!$B3751="",0,Txn!$R3751)</f>
        <v>0</v>
      </c>
      <c r="K7490" s="41">
        <f>IF($A7490="","",IFERROR(VALUE(MID($A7490,6,2)),""))</f>
        <v>0</v>
      </c>
      <c r="L7490" s="39">
        <f>IF(Txn!$K3751="","","طرف مقابل — "&amp;Txn!$K3751)</f>
        <v>0</v>
      </c>
      <c r="N7490" s="42">
        <f>IF($D7490="",0,COUNTIF(BankAccts,$D7490))</f>
        <v>0</v>
      </c>
    </row>
    <row r="7491" spans="1:14">
      <c r="A7491" s="38">
        <f>IF(Txn!$B3752="","",Txn!$B3752)</f>
        <v>0</v>
      </c>
      <c r="B7491" s="38">
        <f>IF(Txn!$B3752="","",Txn!$C3752)</f>
        <v>0</v>
      </c>
      <c r="C7491" s="39">
        <f>IF(Txn!$B3752="","","تراکنش بانکی")</f>
        <v>0</v>
      </c>
      <c r="D7491" s="38">
        <f>IF(Txn!$B3752="","",IF(Txn!$X3752="","",Txn!$X3752))</f>
        <v>0</v>
      </c>
      <c r="E7491" s="39">
        <f>IF($D7491="","",IFERROR(VLOOKUP($D7491,AcctTbl,2,0),""))</f>
        <v>0</v>
      </c>
      <c r="F7491" s="39">
        <f>IF($D7491="","",IFERROR(VLOOKUP($D7491,AcctTbl,3,0),""))</f>
        <v>0</v>
      </c>
      <c r="G7491" s="39">
        <f>IF(Txn!$B3752="","",Txn!$D3752)</f>
        <v>0</v>
      </c>
      <c r="H7491" s="38">
        <f>IF(Txn!$B3752="","",Txn!$E3752)</f>
        <v>0</v>
      </c>
      <c r="I7491" s="40">
        <f>IF(Txn!$B3752="",0,Txn!$O3752)</f>
        <v>0</v>
      </c>
      <c r="J7491" s="40">
        <f>IF(Txn!$B3752="",0,Txn!$P3752)</f>
        <v>0</v>
      </c>
      <c r="K7491" s="41">
        <f>IF($A7491="","",IFERROR(VALUE(MID($A7491,6,2)),""))</f>
        <v>0</v>
      </c>
      <c r="L7491" s="39">
        <f>IF(Txn!$K3752="","",Txn!$K3752)</f>
        <v>0</v>
      </c>
      <c r="N7491" s="42">
        <f>IF($D7491="",0,COUNTIF(BankAccts,$D7491))</f>
        <v>0</v>
      </c>
    </row>
    <row r="7492" spans="1:14">
      <c r="A7492" s="38">
        <f>IF(Txn!$B3752="","",Txn!$B3752)</f>
        <v>0</v>
      </c>
      <c r="B7492" s="38">
        <f>IF(Txn!$B3752="","",Txn!$C3752)</f>
        <v>0</v>
      </c>
      <c r="C7492" s="39">
        <f>IF(Txn!$B3752="","","تراکنش بانکی")</f>
        <v>0</v>
      </c>
      <c r="D7492" s="38">
        <f>IF(Txn!$B3752="","",IF(IF(Txn!$U3752="TRF",Txn!$Y3752,Txn!$Z3752)="","",IF(Txn!$U3752="TRF",Txn!$Y3752,Txn!$Z3752)))</f>
        <v>0</v>
      </c>
      <c r="E7492" s="39">
        <f>IF($D7492="","",IFERROR(VLOOKUP($D7492,AcctTbl,2,0),""))</f>
        <v>0</v>
      </c>
      <c r="F7492" s="39">
        <f>IF($D7492="","",IFERROR(VLOOKUP($D7492,AcctTbl,3,0),""))</f>
        <v>0</v>
      </c>
      <c r="G7492" s="39">
        <f>IF(Txn!$B3752="","",Txn!$D3752)</f>
        <v>0</v>
      </c>
      <c r="H7492" s="38">
        <f>IF(Txn!$B3752="","",Txn!$E3752)</f>
        <v>0</v>
      </c>
      <c r="I7492" s="40">
        <f>IF(Txn!$B3752="",0,Txn!$Q3752)</f>
        <v>0</v>
      </c>
      <c r="J7492" s="40">
        <f>IF(Txn!$B3752="",0,Txn!$R3752)</f>
        <v>0</v>
      </c>
      <c r="K7492" s="41">
        <f>IF($A7492="","",IFERROR(VALUE(MID($A7492,6,2)),""))</f>
        <v>0</v>
      </c>
      <c r="L7492" s="39">
        <f>IF(Txn!$K3752="","","طرف مقابل — "&amp;Txn!$K3752)</f>
        <v>0</v>
      </c>
      <c r="N7492" s="42">
        <f>IF($D7492="",0,COUNTIF(BankAccts,$D7492))</f>
        <v>0</v>
      </c>
    </row>
    <row r="7493" spans="1:14">
      <c r="A7493" s="38">
        <f>IF(Txn!$B3753="","",Txn!$B3753)</f>
        <v>0</v>
      </c>
      <c r="B7493" s="38">
        <f>IF(Txn!$B3753="","",Txn!$C3753)</f>
        <v>0</v>
      </c>
      <c r="C7493" s="39">
        <f>IF(Txn!$B3753="","","تراکنش بانکی")</f>
        <v>0</v>
      </c>
      <c r="D7493" s="38">
        <f>IF(Txn!$B3753="","",IF(Txn!$X3753="","",Txn!$X3753))</f>
        <v>0</v>
      </c>
      <c r="E7493" s="39">
        <f>IF($D7493="","",IFERROR(VLOOKUP($D7493,AcctTbl,2,0),""))</f>
        <v>0</v>
      </c>
      <c r="F7493" s="39">
        <f>IF($D7493="","",IFERROR(VLOOKUP($D7493,AcctTbl,3,0),""))</f>
        <v>0</v>
      </c>
      <c r="G7493" s="39">
        <f>IF(Txn!$B3753="","",Txn!$D3753)</f>
        <v>0</v>
      </c>
      <c r="H7493" s="38">
        <f>IF(Txn!$B3753="","",Txn!$E3753)</f>
        <v>0</v>
      </c>
      <c r="I7493" s="40">
        <f>IF(Txn!$B3753="",0,Txn!$O3753)</f>
        <v>0</v>
      </c>
      <c r="J7493" s="40">
        <f>IF(Txn!$B3753="",0,Txn!$P3753)</f>
        <v>0</v>
      </c>
      <c r="K7493" s="41">
        <f>IF($A7493="","",IFERROR(VALUE(MID($A7493,6,2)),""))</f>
        <v>0</v>
      </c>
      <c r="L7493" s="39">
        <f>IF(Txn!$K3753="","",Txn!$K3753)</f>
        <v>0</v>
      </c>
      <c r="N7493" s="42">
        <f>IF($D7493="",0,COUNTIF(BankAccts,$D7493))</f>
        <v>0</v>
      </c>
    </row>
    <row r="7494" spans="1:14">
      <c r="A7494" s="38">
        <f>IF(Txn!$B3753="","",Txn!$B3753)</f>
        <v>0</v>
      </c>
      <c r="B7494" s="38">
        <f>IF(Txn!$B3753="","",Txn!$C3753)</f>
        <v>0</v>
      </c>
      <c r="C7494" s="39">
        <f>IF(Txn!$B3753="","","تراکنش بانکی")</f>
        <v>0</v>
      </c>
      <c r="D7494" s="38">
        <f>IF(Txn!$B3753="","",IF(IF(Txn!$U3753="TRF",Txn!$Y3753,Txn!$Z3753)="","",IF(Txn!$U3753="TRF",Txn!$Y3753,Txn!$Z3753)))</f>
        <v>0</v>
      </c>
      <c r="E7494" s="39">
        <f>IF($D7494="","",IFERROR(VLOOKUP($D7494,AcctTbl,2,0),""))</f>
        <v>0</v>
      </c>
      <c r="F7494" s="39">
        <f>IF($D7494="","",IFERROR(VLOOKUP($D7494,AcctTbl,3,0),""))</f>
        <v>0</v>
      </c>
      <c r="G7494" s="39">
        <f>IF(Txn!$B3753="","",Txn!$D3753)</f>
        <v>0</v>
      </c>
      <c r="H7494" s="38">
        <f>IF(Txn!$B3753="","",Txn!$E3753)</f>
        <v>0</v>
      </c>
      <c r="I7494" s="40">
        <f>IF(Txn!$B3753="",0,Txn!$Q3753)</f>
        <v>0</v>
      </c>
      <c r="J7494" s="40">
        <f>IF(Txn!$B3753="",0,Txn!$R3753)</f>
        <v>0</v>
      </c>
      <c r="K7494" s="41">
        <f>IF($A7494="","",IFERROR(VALUE(MID($A7494,6,2)),""))</f>
        <v>0</v>
      </c>
      <c r="L7494" s="39">
        <f>IF(Txn!$K3753="","","طرف مقابل — "&amp;Txn!$K3753)</f>
        <v>0</v>
      </c>
      <c r="N7494" s="42">
        <f>IF($D7494="",0,COUNTIF(BankAccts,$D7494))</f>
        <v>0</v>
      </c>
    </row>
    <row r="7495" spans="1:14">
      <c r="A7495" s="38">
        <f>IF(Txn!$B3754="","",Txn!$B3754)</f>
        <v>0</v>
      </c>
      <c r="B7495" s="38">
        <f>IF(Txn!$B3754="","",Txn!$C3754)</f>
        <v>0</v>
      </c>
      <c r="C7495" s="39">
        <f>IF(Txn!$B3754="","","تراکنش بانکی")</f>
        <v>0</v>
      </c>
      <c r="D7495" s="38">
        <f>IF(Txn!$B3754="","",IF(Txn!$X3754="","",Txn!$X3754))</f>
        <v>0</v>
      </c>
      <c r="E7495" s="39">
        <f>IF($D7495="","",IFERROR(VLOOKUP($D7495,AcctTbl,2,0),""))</f>
        <v>0</v>
      </c>
      <c r="F7495" s="39">
        <f>IF($D7495="","",IFERROR(VLOOKUP($D7495,AcctTbl,3,0),""))</f>
        <v>0</v>
      </c>
      <c r="G7495" s="39">
        <f>IF(Txn!$B3754="","",Txn!$D3754)</f>
        <v>0</v>
      </c>
      <c r="H7495" s="38">
        <f>IF(Txn!$B3754="","",Txn!$E3754)</f>
        <v>0</v>
      </c>
      <c r="I7495" s="40">
        <f>IF(Txn!$B3754="",0,Txn!$O3754)</f>
        <v>0</v>
      </c>
      <c r="J7495" s="40">
        <f>IF(Txn!$B3754="",0,Txn!$P3754)</f>
        <v>0</v>
      </c>
      <c r="K7495" s="41">
        <f>IF($A7495="","",IFERROR(VALUE(MID($A7495,6,2)),""))</f>
        <v>0</v>
      </c>
      <c r="L7495" s="39">
        <f>IF(Txn!$K3754="","",Txn!$K3754)</f>
        <v>0</v>
      </c>
      <c r="N7495" s="42">
        <f>IF($D7495="",0,COUNTIF(BankAccts,$D7495))</f>
        <v>0</v>
      </c>
    </row>
    <row r="7496" spans="1:14">
      <c r="A7496" s="38">
        <f>IF(Txn!$B3754="","",Txn!$B3754)</f>
        <v>0</v>
      </c>
      <c r="B7496" s="38">
        <f>IF(Txn!$B3754="","",Txn!$C3754)</f>
        <v>0</v>
      </c>
      <c r="C7496" s="39">
        <f>IF(Txn!$B3754="","","تراکنش بانکی")</f>
        <v>0</v>
      </c>
      <c r="D7496" s="38">
        <f>IF(Txn!$B3754="","",IF(IF(Txn!$U3754="TRF",Txn!$Y3754,Txn!$Z3754)="","",IF(Txn!$U3754="TRF",Txn!$Y3754,Txn!$Z3754)))</f>
        <v>0</v>
      </c>
      <c r="E7496" s="39">
        <f>IF($D7496="","",IFERROR(VLOOKUP($D7496,AcctTbl,2,0),""))</f>
        <v>0</v>
      </c>
      <c r="F7496" s="39">
        <f>IF($D7496="","",IFERROR(VLOOKUP($D7496,AcctTbl,3,0),""))</f>
        <v>0</v>
      </c>
      <c r="G7496" s="39">
        <f>IF(Txn!$B3754="","",Txn!$D3754)</f>
        <v>0</v>
      </c>
      <c r="H7496" s="38">
        <f>IF(Txn!$B3754="","",Txn!$E3754)</f>
        <v>0</v>
      </c>
      <c r="I7496" s="40">
        <f>IF(Txn!$B3754="",0,Txn!$Q3754)</f>
        <v>0</v>
      </c>
      <c r="J7496" s="40">
        <f>IF(Txn!$B3754="",0,Txn!$R3754)</f>
        <v>0</v>
      </c>
      <c r="K7496" s="41">
        <f>IF($A7496="","",IFERROR(VALUE(MID($A7496,6,2)),""))</f>
        <v>0</v>
      </c>
      <c r="L7496" s="39">
        <f>IF(Txn!$K3754="","","طرف مقابل — "&amp;Txn!$K3754)</f>
        <v>0</v>
      </c>
      <c r="N7496" s="42">
        <f>IF($D7496="",0,COUNTIF(BankAccts,$D7496))</f>
        <v>0</v>
      </c>
    </row>
    <row r="7497" spans="1:14">
      <c r="A7497" s="38">
        <f>IF(Txn!$B3755="","",Txn!$B3755)</f>
        <v>0</v>
      </c>
      <c r="B7497" s="38">
        <f>IF(Txn!$B3755="","",Txn!$C3755)</f>
        <v>0</v>
      </c>
      <c r="C7497" s="39">
        <f>IF(Txn!$B3755="","","تراکنش بانکی")</f>
        <v>0</v>
      </c>
      <c r="D7497" s="38">
        <f>IF(Txn!$B3755="","",IF(Txn!$X3755="","",Txn!$X3755))</f>
        <v>0</v>
      </c>
      <c r="E7497" s="39">
        <f>IF($D7497="","",IFERROR(VLOOKUP($D7497,AcctTbl,2,0),""))</f>
        <v>0</v>
      </c>
      <c r="F7497" s="39">
        <f>IF($D7497="","",IFERROR(VLOOKUP($D7497,AcctTbl,3,0),""))</f>
        <v>0</v>
      </c>
      <c r="G7497" s="39">
        <f>IF(Txn!$B3755="","",Txn!$D3755)</f>
        <v>0</v>
      </c>
      <c r="H7497" s="38">
        <f>IF(Txn!$B3755="","",Txn!$E3755)</f>
        <v>0</v>
      </c>
      <c r="I7497" s="40">
        <f>IF(Txn!$B3755="",0,Txn!$O3755)</f>
        <v>0</v>
      </c>
      <c r="J7497" s="40">
        <f>IF(Txn!$B3755="",0,Txn!$P3755)</f>
        <v>0</v>
      </c>
      <c r="K7497" s="41">
        <f>IF($A7497="","",IFERROR(VALUE(MID($A7497,6,2)),""))</f>
        <v>0</v>
      </c>
      <c r="L7497" s="39">
        <f>IF(Txn!$K3755="","",Txn!$K3755)</f>
        <v>0</v>
      </c>
      <c r="N7497" s="42">
        <f>IF($D7497="",0,COUNTIF(BankAccts,$D7497))</f>
        <v>0</v>
      </c>
    </row>
    <row r="7498" spans="1:14">
      <c r="A7498" s="38">
        <f>IF(Txn!$B3755="","",Txn!$B3755)</f>
        <v>0</v>
      </c>
      <c r="B7498" s="38">
        <f>IF(Txn!$B3755="","",Txn!$C3755)</f>
        <v>0</v>
      </c>
      <c r="C7498" s="39">
        <f>IF(Txn!$B3755="","","تراکنش بانکی")</f>
        <v>0</v>
      </c>
      <c r="D7498" s="38">
        <f>IF(Txn!$B3755="","",IF(IF(Txn!$U3755="TRF",Txn!$Y3755,Txn!$Z3755)="","",IF(Txn!$U3755="TRF",Txn!$Y3755,Txn!$Z3755)))</f>
        <v>0</v>
      </c>
      <c r="E7498" s="39">
        <f>IF($D7498="","",IFERROR(VLOOKUP($D7498,AcctTbl,2,0),""))</f>
        <v>0</v>
      </c>
      <c r="F7498" s="39">
        <f>IF($D7498="","",IFERROR(VLOOKUP($D7498,AcctTbl,3,0),""))</f>
        <v>0</v>
      </c>
      <c r="G7498" s="39">
        <f>IF(Txn!$B3755="","",Txn!$D3755)</f>
        <v>0</v>
      </c>
      <c r="H7498" s="38">
        <f>IF(Txn!$B3755="","",Txn!$E3755)</f>
        <v>0</v>
      </c>
      <c r="I7498" s="40">
        <f>IF(Txn!$B3755="",0,Txn!$Q3755)</f>
        <v>0</v>
      </c>
      <c r="J7498" s="40">
        <f>IF(Txn!$B3755="",0,Txn!$R3755)</f>
        <v>0</v>
      </c>
      <c r="K7498" s="41">
        <f>IF($A7498="","",IFERROR(VALUE(MID($A7498,6,2)),""))</f>
        <v>0</v>
      </c>
      <c r="L7498" s="39">
        <f>IF(Txn!$K3755="","","طرف مقابل — "&amp;Txn!$K3755)</f>
        <v>0</v>
      </c>
      <c r="N7498" s="42">
        <f>IF($D7498="",0,COUNTIF(BankAccts,$D7498))</f>
        <v>0</v>
      </c>
    </row>
    <row r="7499" spans="1:14">
      <c r="A7499" s="38">
        <f>IF(Txn!$B3756="","",Txn!$B3756)</f>
        <v>0</v>
      </c>
      <c r="B7499" s="38">
        <f>IF(Txn!$B3756="","",Txn!$C3756)</f>
        <v>0</v>
      </c>
      <c r="C7499" s="39">
        <f>IF(Txn!$B3756="","","تراکنش بانکی")</f>
        <v>0</v>
      </c>
      <c r="D7499" s="38">
        <f>IF(Txn!$B3756="","",IF(Txn!$X3756="","",Txn!$X3756))</f>
        <v>0</v>
      </c>
      <c r="E7499" s="39">
        <f>IF($D7499="","",IFERROR(VLOOKUP($D7499,AcctTbl,2,0),""))</f>
        <v>0</v>
      </c>
      <c r="F7499" s="39">
        <f>IF($D7499="","",IFERROR(VLOOKUP($D7499,AcctTbl,3,0),""))</f>
        <v>0</v>
      </c>
      <c r="G7499" s="39">
        <f>IF(Txn!$B3756="","",Txn!$D3756)</f>
        <v>0</v>
      </c>
      <c r="H7499" s="38">
        <f>IF(Txn!$B3756="","",Txn!$E3756)</f>
        <v>0</v>
      </c>
      <c r="I7499" s="40">
        <f>IF(Txn!$B3756="",0,Txn!$O3756)</f>
        <v>0</v>
      </c>
      <c r="J7499" s="40">
        <f>IF(Txn!$B3756="",0,Txn!$P3756)</f>
        <v>0</v>
      </c>
      <c r="K7499" s="41">
        <f>IF($A7499="","",IFERROR(VALUE(MID($A7499,6,2)),""))</f>
        <v>0</v>
      </c>
      <c r="L7499" s="39">
        <f>IF(Txn!$K3756="","",Txn!$K3756)</f>
        <v>0</v>
      </c>
      <c r="N7499" s="42">
        <f>IF($D7499="",0,COUNTIF(BankAccts,$D7499))</f>
        <v>0</v>
      </c>
    </row>
    <row r="7500" spans="1:14">
      <c r="A7500" s="38">
        <f>IF(Txn!$B3756="","",Txn!$B3756)</f>
        <v>0</v>
      </c>
      <c r="B7500" s="38">
        <f>IF(Txn!$B3756="","",Txn!$C3756)</f>
        <v>0</v>
      </c>
      <c r="C7500" s="39">
        <f>IF(Txn!$B3756="","","تراکنش بانکی")</f>
        <v>0</v>
      </c>
      <c r="D7500" s="38">
        <f>IF(Txn!$B3756="","",IF(IF(Txn!$U3756="TRF",Txn!$Y3756,Txn!$Z3756)="","",IF(Txn!$U3756="TRF",Txn!$Y3756,Txn!$Z3756)))</f>
        <v>0</v>
      </c>
      <c r="E7500" s="39">
        <f>IF($D7500="","",IFERROR(VLOOKUP($D7500,AcctTbl,2,0),""))</f>
        <v>0</v>
      </c>
      <c r="F7500" s="39">
        <f>IF($D7500="","",IFERROR(VLOOKUP($D7500,AcctTbl,3,0),""))</f>
        <v>0</v>
      </c>
      <c r="G7500" s="39">
        <f>IF(Txn!$B3756="","",Txn!$D3756)</f>
        <v>0</v>
      </c>
      <c r="H7500" s="38">
        <f>IF(Txn!$B3756="","",Txn!$E3756)</f>
        <v>0</v>
      </c>
      <c r="I7500" s="40">
        <f>IF(Txn!$B3756="",0,Txn!$Q3756)</f>
        <v>0</v>
      </c>
      <c r="J7500" s="40">
        <f>IF(Txn!$B3756="",0,Txn!$R3756)</f>
        <v>0</v>
      </c>
      <c r="K7500" s="41">
        <f>IF($A7500="","",IFERROR(VALUE(MID($A7500,6,2)),""))</f>
        <v>0</v>
      </c>
      <c r="L7500" s="39">
        <f>IF(Txn!$K3756="","","طرف مقابل — "&amp;Txn!$K3756)</f>
        <v>0</v>
      </c>
      <c r="N7500" s="42">
        <f>IF($D7500="",0,COUNTIF(BankAccts,$D7500))</f>
        <v>0</v>
      </c>
    </row>
    <row r="7501" spans="1:14">
      <c r="A7501" s="38">
        <f>IF(Txn!$B3757="","",Txn!$B3757)</f>
        <v>0</v>
      </c>
      <c r="B7501" s="38">
        <f>IF(Txn!$B3757="","",Txn!$C3757)</f>
        <v>0</v>
      </c>
      <c r="C7501" s="39">
        <f>IF(Txn!$B3757="","","تراکنش بانکی")</f>
        <v>0</v>
      </c>
      <c r="D7501" s="38">
        <f>IF(Txn!$B3757="","",IF(Txn!$X3757="","",Txn!$X3757))</f>
        <v>0</v>
      </c>
      <c r="E7501" s="39">
        <f>IF($D7501="","",IFERROR(VLOOKUP($D7501,AcctTbl,2,0),""))</f>
        <v>0</v>
      </c>
      <c r="F7501" s="39">
        <f>IF($D7501="","",IFERROR(VLOOKUP($D7501,AcctTbl,3,0),""))</f>
        <v>0</v>
      </c>
      <c r="G7501" s="39">
        <f>IF(Txn!$B3757="","",Txn!$D3757)</f>
        <v>0</v>
      </c>
      <c r="H7501" s="38">
        <f>IF(Txn!$B3757="","",Txn!$E3757)</f>
        <v>0</v>
      </c>
      <c r="I7501" s="40">
        <f>IF(Txn!$B3757="",0,Txn!$O3757)</f>
        <v>0</v>
      </c>
      <c r="J7501" s="40">
        <f>IF(Txn!$B3757="",0,Txn!$P3757)</f>
        <v>0</v>
      </c>
      <c r="K7501" s="41">
        <f>IF($A7501="","",IFERROR(VALUE(MID($A7501,6,2)),""))</f>
        <v>0</v>
      </c>
      <c r="L7501" s="39">
        <f>IF(Txn!$K3757="","",Txn!$K3757)</f>
        <v>0</v>
      </c>
      <c r="N7501" s="42">
        <f>IF($D7501="",0,COUNTIF(BankAccts,$D7501))</f>
        <v>0</v>
      </c>
    </row>
    <row r="7502" spans="1:14">
      <c r="A7502" s="38">
        <f>IF(Txn!$B3757="","",Txn!$B3757)</f>
        <v>0</v>
      </c>
      <c r="B7502" s="38">
        <f>IF(Txn!$B3757="","",Txn!$C3757)</f>
        <v>0</v>
      </c>
      <c r="C7502" s="39">
        <f>IF(Txn!$B3757="","","تراکنش بانکی")</f>
        <v>0</v>
      </c>
      <c r="D7502" s="38">
        <f>IF(Txn!$B3757="","",IF(IF(Txn!$U3757="TRF",Txn!$Y3757,Txn!$Z3757)="","",IF(Txn!$U3757="TRF",Txn!$Y3757,Txn!$Z3757)))</f>
        <v>0</v>
      </c>
      <c r="E7502" s="39">
        <f>IF($D7502="","",IFERROR(VLOOKUP($D7502,AcctTbl,2,0),""))</f>
        <v>0</v>
      </c>
      <c r="F7502" s="39">
        <f>IF($D7502="","",IFERROR(VLOOKUP($D7502,AcctTbl,3,0),""))</f>
        <v>0</v>
      </c>
      <c r="G7502" s="39">
        <f>IF(Txn!$B3757="","",Txn!$D3757)</f>
        <v>0</v>
      </c>
      <c r="H7502" s="38">
        <f>IF(Txn!$B3757="","",Txn!$E3757)</f>
        <v>0</v>
      </c>
      <c r="I7502" s="40">
        <f>IF(Txn!$B3757="",0,Txn!$Q3757)</f>
        <v>0</v>
      </c>
      <c r="J7502" s="40">
        <f>IF(Txn!$B3757="",0,Txn!$R3757)</f>
        <v>0</v>
      </c>
      <c r="K7502" s="41">
        <f>IF($A7502="","",IFERROR(VALUE(MID($A7502,6,2)),""))</f>
        <v>0</v>
      </c>
      <c r="L7502" s="39">
        <f>IF(Txn!$K3757="","","طرف مقابل — "&amp;Txn!$K3757)</f>
        <v>0</v>
      </c>
      <c r="N7502" s="42">
        <f>IF($D7502="",0,COUNTIF(BankAccts,$D7502))</f>
        <v>0</v>
      </c>
    </row>
    <row r="7503" spans="1:14">
      <c r="A7503" s="38">
        <f>IF(Txn!$B3758="","",Txn!$B3758)</f>
        <v>0</v>
      </c>
      <c r="B7503" s="38">
        <f>IF(Txn!$B3758="","",Txn!$C3758)</f>
        <v>0</v>
      </c>
      <c r="C7503" s="39">
        <f>IF(Txn!$B3758="","","تراکنش بانکی")</f>
        <v>0</v>
      </c>
      <c r="D7503" s="38">
        <f>IF(Txn!$B3758="","",IF(Txn!$X3758="","",Txn!$X3758))</f>
        <v>0</v>
      </c>
      <c r="E7503" s="39">
        <f>IF($D7503="","",IFERROR(VLOOKUP($D7503,AcctTbl,2,0),""))</f>
        <v>0</v>
      </c>
      <c r="F7503" s="39">
        <f>IF($D7503="","",IFERROR(VLOOKUP($D7503,AcctTbl,3,0),""))</f>
        <v>0</v>
      </c>
      <c r="G7503" s="39">
        <f>IF(Txn!$B3758="","",Txn!$D3758)</f>
        <v>0</v>
      </c>
      <c r="H7503" s="38">
        <f>IF(Txn!$B3758="","",Txn!$E3758)</f>
        <v>0</v>
      </c>
      <c r="I7503" s="40">
        <f>IF(Txn!$B3758="",0,Txn!$O3758)</f>
        <v>0</v>
      </c>
      <c r="J7503" s="40">
        <f>IF(Txn!$B3758="",0,Txn!$P3758)</f>
        <v>0</v>
      </c>
      <c r="K7503" s="41">
        <f>IF($A7503="","",IFERROR(VALUE(MID($A7503,6,2)),""))</f>
        <v>0</v>
      </c>
      <c r="L7503" s="39">
        <f>IF(Txn!$K3758="","",Txn!$K3758)</f>
        <v>0</v>
      </c>
      <c r="N7503" s="42">
        <f>IF($D7503="",0,COUNTIF(BankAccts,$D7503))</f>
        <v>0</v>
      </c>
    </row>
    <row r="7504" spans="1:14">
      <c r="A7504" s="38">
        <f>IF(Txn!$B3758="","",Txn!$B3758)</f>
        <v>0</v>
      </c>
      <c r="B7504" s="38">
        <f>IF(Txn!$B3758="","",Txn!$C3758)</f>
        <v>0</v>
      </c>
      <c r="C7504" s="39">
        <f>IF(Txn!$B3758="","","تراکنش بانکی")</f>
        <v>0</v>
      </c>
      <c r="D7504" s="38">
        <f>IF(Txn!$B3758="","",IF(IF(Txn!$U3758="TRF",Txn!$Y3758,Txn!$Z3758)="","",IF(Txn!$U3758="TRF",Txn!$Y3758,Txn!$Z3758)))</f>
        <v>0</v>
      </c>
      <c r="E7504" s="39">
        <f>IF($D7504="","",IFERROR(VLOOKUP($D7504,AcctTbl,2,0),""))</f>
        <v>0</v>
      </c>
      <c r="F7504" s="39">
        <f>IF($D7504="","",IFERROR(VLOOKUP($D7504,AcctTbl,3,0),""))</f>
        <v>0</v>
      </c>
      <c r="G7504" s="39">
        <f>IF(Txn!$B3758="","",Txn!$D3758)</f>
        <v>0</v>
      </c>
      <c r="H7504" s="38">
        <f>IF(Txn!$B3758="","",Txn!$E3758)</f>
        <v>0</v>
      </c>
      <c r="I7504" s="40">
        <f>IF(Txn!$B3758="",0,Txn!$Q3758)</f>
        <v>0</v>
      </c>
      <c r="J7504" s="40">
        <f>IF(Txn!$B3758="",0,Txn!$R3758)</f>
        <v>0</v>
      </c>
      <c r="K7504" s="41">
        <f>IF($A7504="","",IFERROR(VALUE(MID($A7504,6,2)),""))</f>
        <v>0</v>
      </c>
      <c r="L7504" s="39">
        <f>IF(Txn!$K3758="","","طرف مقابل — "&amp;Txn!$K3758)</f>
        <v>0</v>
      </c>
      <c r="N7504" s="42">
        <f>IF($D7504="",0,COUNTIF(BankAccts,$D7504))</f>
        <v>0</v>
      </c>
    </row>
    <row r="7505" spans="1:14">
      <c r="A7505" s="38">
        <f>IF(Txn!$B3759="","",Txn!$B3759)</f>
        <v>0</v>
      </c>
      <c r="B7505" s="38">
        <f>IF(Txn!$B3759="","",Txn!$C3759)</f>
        <v>0</v>
      </c>
      <c r="C7505" s="39">
        <f>IF(Txn!$B3759="","","تراکنش بانکی")</f>
        <v>0</v>
      </c>
      <c r="D7505" s="38">
        <f>IF(Txn!$B3759="","",IF(Txn!$X3759="","",Txn!$X3759))</f>
        <v>0</v>
      </c>
      <c r="E7505" s="39">
        <f>IF($D7505="","",IFERROR(VLOOKUP($D7505,AcctTbl,2,0),""))</f>
        <v>0</v>
      </c>
      <c r="F7505" s="39">
        <f>IF($D7505="","",IFERROR(VLOOKUP($D7505,AcctTbl,3,0),""))</f>
        <v>0</v>
      </c>
      <c r="G7505" s="39">
        <f>IF(Txn!$B3759="","",Txn!$D3759)</f>
        <v>0</v>
      </c>
      <c r="H7505" s="38">
        <f>IF(Txn!$B3759="","",Txn!$E3759)</f>
        <v>0</v>
      </c>
      <c r="I7505" s="40">
        <f>IF(Txn!$B3759="",0,Txn!$O3759)</f>
        <v>0</v>
      </c>
      <c r="J7505" s="40">
        <f>IF(Txn!$B3759="",0,Txn!$P3759)</f>
        <v>0</v>
      </c>
      <c r="K7505" s="41">
        <f>IF($A7505="","",IFERROR(VALUE(MID($A7505,6,2)),""))</f>
        <v>0</v>
      </c>
      <c r="L7505" s="39">
        <f>IF(Txn!$K3759="","",Txn!$K3759)</f>
        <v>0</v>
      </c>
      <c r="N7505" s="42">
        <f>IF($D7505="",0,COUNTIF(BankAccts,$D7505))</f>
        <v>0</v>
      </c>
    </row>
    <row r="7506" spans="1:14">
      <c r="A7506" s="38">
        <f>IF(Txn!$B3759="","",Txn!$B3759)</f>
        <v>0</v>
      </c>
      <c r="B7506" s="38">
        <f>IF(Txn!$B3759="","",Txn!$C3759)</f>
        <v>0</v>
      </c>
      <c r="C7506" s="39">
        <f>IF(Txn!$B3759="","","تراکنش بانکی")</f>
        <v>0</v>
      </c>
      <c r="D7506" s="38">
        <f>IF(Txn!$B3759="","",IF(IF(Txn!$U3759="TRF",Txn!$Y3759,Txn!$Z3759)="","",IF(Txn!$U3759="TRF",Txn!$Y3759,Txn!$Z3759)))</f>
        <v>0</v>
      </c>
      <c r="E7506" s="39">
        <f>IF($D7506="","",IFERROR(VLOOKUP($D7506,AcctTbl,2,0),""))</f>
        <v>0</v>
      </c>
      <c r="F7506" s="39">
        <f>IF($D7506="","",IFERROR(VLOOKUP($D7506,AcctTbl,3,0),""))</f>
        <v>0</v>
      </c>
      <c r="G7506" s="39">
        <f>IF(Txn!$B3759="","",Txn!$D3759)</f>
        <v>0</v>
      </c>
      <c r="H7506" s="38">
        <f>IF(Txn!$B3759="","",Txn!$E3759)</f>
        <v>0</v>
      </c>
      <c r="I7506" s="40">
        <f>IF(Txn!$B3759="",0,Txn!$Q3759)</f>
        <v>0</v>
      </c>
      <c r="J7506" s="40">
        <f>IF(Txn!$B3759="",0,Txn!$R3759)</f>
        <v>0</v>
      </c>
      <c r="K7506" s="41">
        <f>IF($A7506="","",IFERROR(VALUE(MID($A7506,6,2)),""))</f>
        <v>0</v>
      </c>
      <c r="L7506" s="39">
        <f>IF(Txn!$K3759="","","طرف مقابل — "&amp;Txn!$K3759)</f>
        <v>0</v>
      </c>
      <c r="N7506" s="42">
        <f>IF($D7506="",0,COUNTIF(BankAccts,$D7506))</f>
        <v>0</v>
      </c>
    </row>
    <row r="7507" spans="1:14">
      <c r="A7507" s="38">
        <f>IF(Txn!$B3760="","",Txn!$B3760)</f>
        <v>0</v>
      </c>
      <c r="B7507" s="38">
        <f>IF(Txn!$B3760="","",Txn!$C3760)</f>
        <v>0</v>
      </c>
      <c r="C7507" s="39">
        <f>IF(Txn!$B3760="","","تراکنش بانکی")</f>
        <v>0</v>
      </c>
      <c r="D7507" s="38">
        <f>IF(Txn!$B3760="","",IF(Txn!$X3760="","",Txn!$X3760))</f>
        <v>0</v>
      </c>
      <c r="E7507" s="39">
        <f>IF($D7507="","",IFERROR(VLOOKUP($D7507,AcctTbl,2,0),""))</f>
        <v>0</v>
      </c>
      <c r="F7507" s="39">
        <f>IF($D7507="","",IFERROR(VLOOKUP($D7507,AcctTbl,3,0),""))</f>
        <v>0</v>
      </c>
      <c r="G7507" s="39">
        <f>IF(Txn!$B3760="","",Txn!$D3760)</f>
        <v>0</v>
      </c>
      <c r="H7507" s="38">
        <f>IF(Txn!$B3760="","",Txn!$E3760)</f>
        <v>0</v>
      </c>
      <c r="I7507" s="40">
        <f>IF(Txn!$B3760="",0,Txn!$O3760)</f>
        <v>0</v>
      </c>
      <c r="J7507" s="40">
        <f>IF(Txn!$B3760="",0,Txn!$P3760)</f>
        <v>0</v>
      </c>
      <c r="K7507" s="41">
        <f>IF($A7507="","",IFERROR(VALUE(MID($A7507,6,2)),""))</f>
        <v>0</v>
      </c>
      <c r="L7507" s="39">
        <f>IF(Txn!$K3760="","",Txn!$K3760)</f>
        <v>0</v>
      </c>
      <c r="N7507" s="42">
        <f>IF($D7507="",0,COUNTIF(BankAccts,$D7507))</f>
        <v>0</v>
      </c>
    </row>
    <row r="7508" spans="1:14">
      <c r="A7508" s="38">
        <f>IF(Txn!$B3760="","",Txn!$B3760)</f>
        <v>0</v>
      </c>
      <c r="B7508" s="38">
        <f>IF(Txn!$B3760="","",Txn!$C3760)</f>
        <v>0</v>
      </c>
      <c r="C7508" s="39">
        <f>IF(Txn!$B3760="","","تراکنش بانکی")</f>
        <v>0</v>
      </c>
      <c r="D7508" s="38">
        <f>IF(Txn!$B3760="","",IF(IF(Txn!$U3760="TRF",Txn!$Y3760,Txn!$Z3760)="","",IF(Txn!$U3760="TRF",Txn!$Y3760,Txn!$Z3760)))</f>
        <v>0</v>
      </c>
      <c r="E7508" s="39">
        <f>IF($D7508="","",IFERROR(VLOOKUP($D7508,AcctTbl,2,0),""))</f>
        <v>0</v>
      </c>
      <c r="F7508" s="39">
        <f>IF($D7508="","",IFERROR(VLOOKUP($D7508,AcctTbl,3,0),""))</f>
        <v>0</v>
      </c>
      <c r="G7508" s="39">
        <f>IF(Txn!$B3760="","",Txn!$D3760)</f>
        <v>0</v>
      </c>
      <c r="H7508" s="38">
        <f>IF(Txn!$B3760="","",Txn!$E3760)</f>
        <v>0</v>
      </c>
      <c r="I7508" s="40">
        <f>IF(Txn!$B3760="",0,Txn!$Q3760)</f>
        <v>0</v>
      </c>
      <c r="J7508" s="40">
        <f>IF(Txn!$B3760="",0,Txn!$R3760)</f>
        <v>0</v>
      </c>
      <c r="K7508" s="41">
        <f>IF($A7508="","",IFERROR(VALUE(MID($A7508,6,2)),""))</f>
        <v>0</v>
      </c>
      <c r="L7508" s="39">
        <f>IF(Txn!$K3760="","","طرف مقابل — "&amp;Txn!$K3760)</f>
        <v>0</v>
      </c>
      <c r="N7508" s="42">
        <f>IF($D7508="",0,COUNTIF(BankAccts,$D7508))</f>
        <v>0</v>
      </c>
    </row>
    <row r="7509" spans="1:14">
      <c r="A7509" s="38">
        <f>IF(Txn!$B3761="","",Txn!$B3761)</f>
        <v>0</v>
      </c>
      <c r="B7509" s="38">
        <f>IF(Txn!$B3761="","",Txn!$C3761)</f>
        <v>0</v>
      </c>
      <c r="C7509" s="39">
        <f>IF(Txn!$B3761="","","تراکنش بانکی")</f>
        <v>0</v>
      </c>
      <c r="D7509" s="38">
        <f>IF(Txn!$B3761="","",IF(Txn!$X3761="","",Txn!$X3761))</f>
        <v>0</v>
      </c>
      <c r="E7509" s="39">
        <f>IF($D7509="","",IFERROR(VLOOKUP($D7509,AcctTbl,2,0),""))</f>
        <v>0</v>
      </c>
      <c r="F7509" s="39">
        <f>IF($D7509="","",IFERROR(VLOOKUP($D7509,AcctTbl,3,0),""))</f>
        <v>0</v>
      </c>
      <c r="G7509" s="39">
        <f>IF(Txn!$B3761="","",Txn!$D3761)</f>
        <v>0</v>
      </c>
      <c r="H7509" s="38">
        <f>IF(Txn!$B3761="","",Txn!$E3761)</f>
        <v>0</v>
      </c>
      <c r="I7509" s="40">
        <f>IF(Txn!$B3761="",0,Txn!$O3761)</f>
        <v>0</v>
      </c>
      <c r="J7509" s="40">
        <f>IF(Txn!$B3761="",0,Txn!$P3761)</f>
        <v>0</v>
      </c>
      <c r="K7509" s="41">
        <f>IF($A7509="","",IFERROR(VALUE(MID($A7509,6,2)),""))</f>
        <v>0</v>
      </c>
      <c r="L7509" s="39">
        <f>IF(Txn!$K3761="","",Txn!$K3761)</f>
        <v>0</v>
      </c>
      <c r="N7509" s="42">
        <f>IF($D7509="",0,COUNTIF(BankAccts,$D7509))</f>
        <v>0</v>
      </c>
    </row>
    <row r="7510" spans="1:14">
      <c r="A7510" s="38">
        <f>IF(Txn!$B3761="","",Txn!$B3761)</f>
        <v>0</v>
      </c>
      <c r="B7510" s="38">
        <f>IF(Txn!$B3761="","",Txn!$C3761)</f>
        <v>0</v>
      </c>
      <c r="C7510" s="39">
        <f>IF(Txn!$B3761="","","تراکنش بانکی")</f>
        <v>0</v>
      </c>
      <c r="D7510" s="38">
        <f>IF(Txn!$B3761="","",IF(IF(Txn!$U3761="TRF",Txn!$Y3761,Txn!$Z3761)="","",IF(Txn!$U3761="TRF",Txn!$Y3761,Txn!$Z3761)))</f>
        <v>0</v>
      </c>
      <c r="E7510" s="39">
        <f>IF($D7510="","",IFERROR(VLOOKUP($D7510,AcctTbl,2,0),""))</f>
        <v>0</v>
      </c>
      <c r="F7510" s="39">
        <f>IF($D7510="","",IFERROR(VLOOKUP($D7510,AcctTbl,3,0),""))</f>
        <v>0</v>
      </c>
      <c r="G7510" s="39">
        <f>IF(Txn!$B3761="","",Txn!$D3761)</f>
        <v>0</v>
      </c>
      <c r="H7510" s="38">
        <f>IF(Txn!$B3761="","",Txn!$E3761)</f>
        <v>0</v>
      </c>
      <c r="I7510" s="40">
        <f>IF(Txn!$B3761="",0,Txn!$Q3761)</f>
        <v>0</v>
      </c>
      <c r="J7510" s="40">
        <f>IF(Txn!$B3761="",0,Txn!$R3761)</f>
        <v>0</v>
      </c>
      <c r="K7510" s="41">
        <f>IF($A7510="","",IFERROR(VALUE(MID($A7510,6,2)),""))</f>
        <v>0</v>
      </c>
      <c r="L7510" s="39">
        <f>IF(Txn!$K3761="","","طرف مقابل — "&amp;Txn!$K3761)</f>
        <v>0</v>
      </c>
      <c r="N7510" s="42">
        <f>IF($D7510="",0,COUNTIF(BankAccts,$D7510))</f>
        <v>0</v>
      </c>
    </row>
    <row r="7511" spans="1:14">
      <c r="A7511" s="38">
        <f>IF(Txn!$B3762="","",Txn!$B3762)</f>
        <v>0</v>
      </c>
      <c r="B7511" s="38">
        <f>IF(Txn!$B3762="","",Txn!$C3762)</f>
        <v>0</v>
      </c>
      <c r="C7511" s="39">
        <f>IF(Txn!$B3762="","","تراکنش بانکی")</f>
        <v>0</v>
      </c>
      <c r="D7511" s="38">
        <f>IF(Txn!$B3762="","",IF(Txn!$X3762="","",Txn!$X3762))</f>
        <v>0</v>
      </c>
      <c r="E7511" s="39">
        <f>IF($D7511="","",IFERROR(VLOOKUP($D7511,AcctTbl,2,0),""))</f>
        <v>0</v>
      </c>
      <c r="F7511" s="39">
        <f>IF($D7511="","",IFERROR(VLOOKUP($D7511,AcctTbl,3,0),""))</f>
        <v>0</v>
      </c>
      <c r="G7511" s="39">
        <f>IF(Txn!$B3762="","",Txn!$D3762)</f>
        <v>0</v>
      </c>
      <c r="H7511" s="38">
        <f>IF(Txn!$B3762="","",Txn!$E3762)</f>
        <v>0</v>
      </c>
      <c r="I7511" s="40">
        <f>IF(Txn!$B3762="",0,Txn!$O3762)</f>
        <v>0</v>
      </c>
      <c r="J7511" s="40">
        <f>IF(Txn!$B3762="",0,Txn!$P3762)</f>
        <v>0</v>
      </c>
      <c r="K7511" s="41">
        <f>IF($A7511="","",IFERROR(VALUE(MID($A7511,6,2)),""))</f>
        <v>0</v>
      </c>
      <c r="L7511" s="39">
        <f>IF(Txn!$K3762="","",Txn!$K3762)</f>
        <v>0</v>
      </c>
      <c r="N7511" s="42">
        <f>IF($D7511="",0,COUNTIF(BankAccts,$D7511))</f>
        <v>0</v>
      </c>
    </row>
    <row r="7512" spans="1:14">
      <c r="A7512" s="38">
        <f>IF(Txn!$B3762="","",Txn!$B3762)</f>
        <v>0</v>
      </c>
      <c r="B7512" s="38">
        <f>IF(Txn!$B3762="","",Txn!$C3762)</f>
        <v>0</v>
      </c>
      <c r="C7512" s="39">
        <f>IF(Txn!$B3762="","","تراکنش بانکی")</f>
        <v>0</v>
      </c>
      <c r="D7512" s="38">
        <f>IF(Txn!$B3762="","",IF(IF(Txn!$U3762="TRF",Txn!$Y3762,Txn!$Z3762)="","",IF(Txn!$U3762="TRF",Txn!$Y3762,Txn!$Z3762)))</f>
        <v>0</v>
      </c>
      <c r="E7512" s="39">
        <f>IF($D7512="","",IFERROR(VLOOKUP($D7512,AcctTbl,2,0),""))</f>
        <v>0</v>
      </c>
      <c r="F7512" s="39">
        <f>IF($D7512="","",IFERROR(VLOOKUP($D7512,AcctTbl,3,0),""))</f>
        <v>0</v>
      </c>
      <c r="G7512" s="39">
        <f>IF(Txn!$B3762="","",Txn!$D3762)</f>
        <v>0</v>
      </c>
      <c r="H7512" s="38">
        <f>IF(Txn!$B3762="","",Txn!$E3762)</f>
        <v>0</v>
      </c>
      <c r="I7512" s="40">
        <f>IF(Txn!$B3762="",0,Txn!$Q3762)</f>
        <v>0</v>
      </c>
      <c r="J7512" s="40">
        <f>IF(Txn!$B3762="",0,Txn!$R3762)</f>
        <v>0</v>
      </c>
      <c r="K7512" s="41">
        <f>IF($A7512="","",IFERROR(VALUE(MID($A7512,6,2)),""))</f>
        <v>0</v>
      </c>
      <c r="L7512" s="39">
        <f>IF(Txn!$K3762="","","طرف مقابل — "&amp;Txn!$K3762)</f>
        <v>0</v>
      </c>
      <c r="N7512" s="42">
        <f>IF($D7512="",0,COUNTIF(BankAccts,$D7512))</f>
        <v>0</v>
      </c>
    </row>
    <row r="7513" spans="1:14">
      <c r="A7513" s="38">
        <f>IF(Txn!$B3763="","",Txn!$B3763)</f>
        <v>0</v>
      </c>
      <c r="B7513" s="38">
        <f>IF(Txn!$B3763="","",Txn!$C3763)</f>
        <v>0</v>
      </c>
      <c r="C7513" s="39">
        <f>IF(Txn!$B3763="","","تراکنش بانکی")</f>
        <v>0</v>
      </c>
      <c r="D7513" s="38">
        <f>IF(Txn!$B3763="","",IF(Txn!$X3763="","",Txn!$X3763))</f>
        <v>0</v>
      </c>
      <c r="E7513" s="39">
        <f>IF($D7513="","",IFERROR(VLOOKUP($D7513,AcctTbl,2,0),""))</f>
        <v>0</v>
      </c>
      <c r="F7513" s="39">
        <f>IF($D7513="","",IFERROR(VLOOKUP($D7513,AcctTbl,3,0),""))</f>
        <v>0</v>
      </c>
      <c r="G7513" s="39">
        <f>IF(Txn!$B3763="","",Txn!$D3763)</f>
        <v>0</v>
      </c>
      <c r="H7513" s="38">
        <f>IF(Txn!$B3763="","",Txn!$E3763)</f>
        <v>0</v>
      </c>
      <c r="I7513" s="40">
        <f>IF(Txn!$B3763="",0,Txn!$O3763)</f>
        <v>0</v>
      </c>
      <c r="J7513" s="40">
        <f>IF(Txn!$B3763="",0,Txn!$P3763)</f>
        <v>0</v>
      </c>
      <c r="K7513" s="41">
        <f>IF($A7513="","",IFERROR(VALUE(MID($A7513,6,2)),""))</f>
        <v>0</v>
      </c>
      <c r="L7513" s="39">
        <f>IF(Txn!$K3763="","",Txn!$K3763)</f>
        <v>0</v>
      </c>
      <c r="N7513" s="42">
        <f>IF($D7513="",0,COUNTIF(BankAccts,$D7513))</f>
        <v>0</v>
      </c>
    </row>
    <row r="7514" spans="1:14">
      <c r="A7514" s="38">
        <f>IF(Txn!$B3763="","",Txn!$B3763)</f>
        <v>0</v>
      </c>
      <c r="B7514" s="38">
        <f>IF(Txn!$B3763="","",Txn!$C3763)</f>
        <v>0</v>
      </c>
      <c r="C7514" s="39">
        <f>IF(Txn!$B3763="","","تراکنش بانکی")</f>
        <v>0</v>
      </c>
      <c r="D7514" s="38">
        <f>IF(Txn!$B3763="","",IF(IF(Txn!$U3763="TRF",Txn!$Y3763,Txn!$Z3763)="","",IF(Txn!$U3763="TRF",Txn!$Y3763,Txn!$Z3763)))</f>
        <v>0</v>
      </c>
      <c r="E7514" s="39">
        <f>IF($D7514="","",IFERROR(VLOOKUP($D7514,AcctTbl,2,0),""))</f>
        <v>0</v>
      </c>
      <c r="F7514" s="39">
        <f>IF($D7514="","",IFERROR(VLOOKUP($D7514,AcctTbl,3,0),""))</f>
        <v>0</v>
      </c>
      <c r="G7514" s="39">
        <f>IF(Txn!$B3763="","",Txn!$D3763)</f>
        <v>0</v>
      </c>
      <c r="H7514" s="38">
        <f>IF(Txn!$B3763="","",Txn!$E3763)</f>
        <v>0</v>
      </c>
      <c r="I7514" s="40">
        <f>IF(Txn!$B3763="",0,Txn!$Q3763)</f>
        <v>0</v>
      </c>
      <c r="J7514" s="40">
        <f>IF(Txn!$B3763="",0,Txn!$R3763)</f>
        <v>0</v>
      </c>
      <c r="K7514" s="41">
        <f>IF($A7514="","",IFERROR(VALUE(MID($A7514,6,2)),""))</f>
        <v>0</v>
      </c>
      <c r="L7514" s="39">
        <f>IF(Txn!$K3763="","","طرف مقابل — "&amp;Txn!$K3763)</f>
        <v>0</v>
      </c>
      <c r="N7514" s="42">
        <f>IF($D7514="",0,COUNTIF(BankAccts,$D7514))</f>
        <v>0</v>
      </c>
    </row>
    <row r="7515" spans="1:14">
      <c r="A7515" s="38">
        <f>IF(Txn!$B3764="","",Txn!$B3764)</f>
        <v>0</v>
      </c>
      <c r="B7515" s="38">
        <f>IF(Txn!$B3764="","",Txn!$C3764)</f>
        <v>0</v>
      </c>
      <c r="C7515" s="39">
        <f>IF(Txn!$B3764="","","تراکنش بانکی")</f>
        <v>0</v>
      </c>
      <c r="D7515" s="38">
        <f>IF(Txn!$B3764="","",IF(Txn!$X3764="","",Txn!$X3764))</f>
        <v>0</v>
      </c>
      <c r="E7515" s="39">
        <f>IF($D7515="","",IFERROR(VLOOKUP($D7515,AcctTbl,2,0),""))</f>
        <v>0</v>
      </c>
      <c r="F7515" s="39">
        <f>IF($D7515="","",IFERROR(VLOOKUP($D7515,AcctTbl,3,0),""))</f>
        <v>0</v>
      </c>
      <c r="G7515" s="39">
        <f>IF(Txn!$B3764="","",Txn!$D3764)</f>
        <v>0</v>
      </c>
      <c r="H7515" s="38">
        <f>IF(Txn!$B3764="","",Txn!$E3764)</f>
        <v>0</v>
      </c>
      <c r="I7515" s="40">
        <f>IF(Txn!$B3764="",0,Txn!$O3764)</f>
        <v>0</v>
      </c>
      <c r="J7515" s="40">
        <f>IF(Txn!$B3764="",0,Txn!$P3764)</f>
        <v>0</v>
      </c>
      <c r="K7515" s="41">
        <f>IF($A7515="","",IFERROR(VALUE(MID($A7515,6,2)),""))</f>
        <v>0</v>
      </c>
      <c r="L7515" s="39">
        <f>IF(Txn!$K3764="","",Txn!$K3764)</f>
        <v>0</v>
      </c>
      <c r="N7515" s="42">
        <f>IF($D7515="",0,COUNTIF(BankAccts,$D7515))</f>
        <v>0</v>
      </c>
    </row>
    <row r="7516" spans="1:14">
      <c r="A7516" s="38">
        <f>IF(Txn!$B3764="","",Txn!$B3764)</f>
        <v>0</v>
      </c>
      <c r="B7516" s="38">
        <f>IF(Txn!$B3764="","",Txn!$C3764)</f>
        <v>0</v>
      </c>
      <c r="C7516" s="39">
        <f>IF(Txn!$B3764="","","تراکنش بانکی")</f>
        <v>0</v>
      </c>
      <c r="D7516" s="38">
        <f>IF(Txn!$B3764="","",IF(IF(Txn!$U3764="TRF",Txn!$Y3764,Txn!$Z3764)="","",IF(Txn!$U3764="TRF",Txn!$Y3764,Txn!$Z3764)))</f>
        <v>0</v>
      </c>
      <c r="E7516" s="39">
        <f>IF($D7516="","",IFERROR(VLOOKUP($D7516,AcctTbl,2,0),""))</f>
        <v>0</v>
      </c>
      <c r="F7516" s="39">
        <f>IF($D7516="","",IFERROR(VLOOKUP($D7516,AcctTbl,3,0),""))</f>
        <v>0</v>
      </c>
      <c r="G7516" s="39">
        <f>IF(Txn!$B3764="","",Txn!$D3764)</f>
        <v>0</v>
      </c>
      <c r="H7516" s="38">
        <f>IF(Txn!$B3764="","",Txn!$E3764)</f>
        <v>0</v>
      </c>
      <c r="I7516" s="40">
        <f>IF(Txn!$B3764="",0,Txn!$Q3764)</f>
        <v>0</v>
      </c>
      <c r="J7516" s="40">
        <f>IF(Txn!$B3764="",0,Txn!$R3764)</f>
        <v>0</v>
      </c>
      <c r="K7516" s="41">
        <f>IF($A7516="","",IFERROR(VALUE(MID($A7516,6,2)),""))</f>
        <v>0</v>
      </c>
      <c r="L7516" s="39">
        <f>IF(Txn!$K3764="","","طرف مقابل — "&amp;Txn!$K3764)</f>
        <v>0</v>
      </c>
      <c r="N7516" s="42">
        <f>IF($D7516="",0,COUNTIF(BankAccts,$D7516))</f>
        <v>0</v>
      </c>
    </row>
    <row r="7517" spans="1:14">
      <c r="A7517" s="38">
        <f>IF(Txn!$B3765="","",Txn!$B3765)</f>
        <v>0</v>
      </c>
      <c r="B7517" s="38">
        <f>IF(Txn!$B3765="","",Txn!$C3765)</f>
        <v>0</v>
      </c>
      <c r="C7517" s="39">
        <f>IF(Txn!$B3765="","","تراکنش بانکی")</f>
        <v>0</v>
      </c>
      <c r="D7517" s="38">
        <f>IF(Txn!$B3765="","",IF(Txn!$X3765="","",Txn!$X3765))</f>
        <v>0</v>
      </c>
      <c r="E7517" s="39">
        <f>IF($D7517="","",IFERROR(VLOOKUP($D7517,AcctTbl,2,0),""))</f>
        <v>0</v>
      </c>
      <c r="F7517" s="39">
        <f>IF($D7517="","",IFERROR(VLOOKUP($D7517,AcctTbl,3,0),""))</f>
        <v>0</v>
      </c>
      <c r="G7517" s="39">
        <f>IF(Txn!$B3765="","",Txn!$D3765)</f>
        <v>0</v>
      </c>
      <c r="H7517" s="38">
        <f>IF(Txn!$B3765="","",Txn!$E3765)</f>
        <v>0</v>
      </c>
      <c r="I7517" s="40">
        <f>IF(Txn!$B3765="",0,Txn!$O3765)</f>
        <v>0</v>
      </c>
      <c r="J7517" s="40">
        <f>IF(Txn!$B3765="",0,Txn!$P3765)</f>
        <v>0</v>
      </c>
      <c r="K7517" s="41">
        <f>IF($A7517="","",IFERROR(VALUE(MID($A7517,6,2)),""))</f>
        <v>0</v>
      </c>
      <c r="L7517" s="39">
        <f>IF(Txn!$K3765="","",Txn!$K3765)</f>
        <v>0</v>
      </c>
      <c r="N7517" s="42">
        <f>IF($D7517="",0,COUNTIF(BankAccts,$D7517))</f>
        <v>0</v>
      </c>
    </row>
    <row r="7518" spans="1:14">
      <c r="A7518" s="38">
        <f>IF(Txn!$B3765="","",Txn!$B3765)</f>
        <v>0</v>
      </c>
      <c r="B7518" s="38">
        <f>IF(Txn!$B3765="","",Txn!$C3765)</f>
        <v>0</v>
      </c>
      <c r="C7518" s="39">
        <f>IF(Txn!$B3765="","","تراکنش بانکی")</f>
        <v>0</v>
      </c>
      <c r="D7518" s="38">
        <f>IF(Txn!$B3765="","",IF(IF(Txn!$U3765="TRF",Txn!$Y3765,Txn!$Z3765)="","",IF(Txn!$U3765="TRF",Txn!$Y3765,Txn!$Z3765)))</f>
        <v>0</v>
      </c>
      <c r="E7518" s="39">
        <f>IF($D7518="","",IFERROR(VLOOKUP($D7518,AcctTbl,2,0),""))</f>
        <v>0</v>
      </c>
      <c r="F7518" s="39">
        <f>IF($D7518="","",IFERROR(VLOOKUP($D7518,AcctTbl,3,0),""))</f>
        <v>0</v>
      </c>
      <c r="G7518" s="39">
        <f>IF(Txn!$B3765="","",Txn!$D3765)</f>
        <v>0</v>
      </c>
      <c r="H7518" s="38">
        <f>IF(Txn!$B3765="","",Txn!$E3765)</f>
        <v>0</v>
      </c>
      <c r="I7518" s="40">
        <f>IF(Txn!$B3765="",0,Txn!$Q3765)</f>
        <v>0</v>
      </c>
      <c r="J7518" s="40">
        <f>IF(Txn!$B3765="",0,Txn!$R3765)</f>
        <v>0</v>
      </c>
      <c r="K7518" s="41">
        <f>IF($A7518="","",IFERROR(VALUE(MID($A7518,6,2)),""))</f>
        <v>0</v>
      </c>
      <c r="L7518" s="39">
        <f>IF(Txn!$K3765="","","طرف مقابل — "&amp;Txn!$K3765)</f>
        <v>0</v>
      </c>
      <c r="N7518" s="42">
        <f>IF($D7518="",0,COUNTIF(BankAccts,$D7518))</f>
        <v>0</v>
      </c>
    </row>
    <row r="7519" spans="1:14">
      <c r="A7519" s="38">
        <f>IF(Txn!$B3766="","",Txn!$B3766)</f>
        <v>0</v>
      </c>
      <c r="B7519" s="38">
        <f>IF(Txn!$B3766="","",Txn!$C3766)</f>
        <v>0</v>
      </c>
      <c r="C7519" s="39">
        <f>IF(Txn!$B3766="","","تراکنش بانکی")</f>
        <v>0</v>
      </c>
      <c r="D7519" s="38">
        <f>IF(Txn!$B3766="","",IF(Txn!$X3766="","",Txn!$X3766))</f>
        <v>0</v>
      </c>
      <c r="E7519" s="39">
        <f>IF($D7519="","",IFERROR(VLOOKUP($D7519,AcctTbl,2,0),""))</f>
        <v>0</v>
      </c>
      <c r="F7519" s="39">
        <f>IF($D7519="","",IFERROR(VLOOKUP($D7519,AcctTbl,3,0),""))</f>
        <v>0</v>
      </c>
      <c r="G7519" s="39">
        <f>IF(Txn!$B3766="","",Txn!$D3766)</f>
        <v>0</v>
      </c>
      <c r="H7519" s="38">
        <f>IF(Txn!$B3766="","",Txn!$E3766)</f>
        <v>0</v>
      </c>
      <c r="I7519" s="40">
        <f>IF(Txn!$B3766="",0,Txn!$O3766)</f>
        <v>0</v>
      </c>
      <c r="J7519" s="40">
        <f>IF(Txn!$B3766="",0,Txn!$P3766)</f>
        <v>0</v>
      </c>
      <c r="K7519" s="41">
        <f>IF($A7519="","",IFERROR(VALUE(MID($A7519,6,2)),""))</f>
        <v>0</v>
      </c>
      <c r="L7519" s="39">
        <f>IF(Txn!$K3766="","",Txn!$K3766)</f>
        <v>0</v>
      </c>
      <c r="N7519" s="42">
        <f>IF($D7519="",0,COUNTIF(BankAccts,$D7519))</f>
        <v>0</v>
      </c>
    </row>
    <row r="7520" spans="1:14">
      <c r="A7520" s="38">
        <f>IF(Txn!$B3766="","",Txn!$B3766)</f>
        <v>0</v>
      </c>
      <c r="B7520" s="38">
        <f>IF(Txn!$B3766="","",Txn!$C3766)</f>
        <v>0</v>
      </c>
      <c r="C7520" s="39">
        <f>IF(Txn!$B3766="","","تراکنش بانکی")</f>
        <v>0</v>
      </c>
      <c r="D7520" s="38">
        <f>IF(Txn!$B3766="","",IF(IF(Txn!$U3766="TRF",Txn!$Y3766,Txn!$Z3766)="","",IF(Txn!$U3766="TRF",Txn!$Y3766,Txn!$Z3766)))</f>
        <v>0</v>
      </c>
      <c r="E7520" s="39">
        <f>IF($D7520="","",IFERROR(VLOOKUP($D7520,AcctTbl,2,0),""))</f>
        <v>0</v>
      </c>
      <c r="F7520" s="39">
        <f>IF($D7520="","",IFERROR(VLOOKUP($D7520,AcctTbl,3,0),""))</f>
        <v>0</v>
      </c>
      <c r="G7520" s="39">
        <f>IF(Txn!$B3766="","",Txn!$D3766)</f>
        <v>0</v>
      </c>
      <c r="H7520" s="38">
        <f>IF(Txn!$B3766="","",Txn!$E3766)</f>
        <v>0</v>
      </c>
      <c r="I7520" s="40">
        <f>IF(Txn!$B3766="",0,Txn!$Q3766)</f>
        <v>0</v>
      </c>
      <c r="J7520" s="40">
        <f>IF(Txn!$B3766="",0,Txn!$R3766)</f>
        <v>0</v>
      </c>
      <c r="K7520" s="41">
        <f>IF($A7520="","",IFERROR(VALUE(MID($A7520,6,2)),""))</f>
        <v>0</v>
      </c>
      <c r="L7520" s="39">
        <f>IF(Txn!$K3766="","","طرف مقابل — "&amp;Txn!$K3766)</f>
        <v>0</v>
      </c>
      <c r="N7520" s="42">
        <f>IF($D7520="",0,COUNTIF(BankAccts,$D7520))</f>
        <v>0</v>
      </c>
    </row>
    <row r="7521" spans="1:14">
      <c r="A7521" s="38">
        <f>IF(Txn!$B3767="","",Txn!$B3767)</f>
        <v>0</v>
      </c>
      <c r="B7521" s="38">
        <f>IF(Txn!$B3767="","",Txn!$C3767)</f>
        <v>0</v>
      </c>
      <c r="C7521" s="39">
        <f>IF(Txn!$B3767="","","تراکنش بانکی")</f>
        <v>0</v>
      </c>
      <c r="D7521" s="38">
        <f>IF(Txn!$B3767="","",IF(Txn!$X3767="","",Txn!$X3767))</f>
        <v>0</v>
      </c>
      <c r="E7521" s="39">
        <f>IF($D7521="","",IFERROR(VLOOKUP($D7521,AcctTbl,2,0),""))</f>
        <v>0</v>
      </c>
      <c r="F7521" s="39">
        <f>IF($D7521="","",IFERROR(VLOOKUP($D7521,AcctTbl,3,0),""))</f>
        <v>0</v>
      </c>
      <c r="G7521" s="39">
        <f>IF(Txn!$B3767="","",Txn!$D3767)</f>
        <v>0</v>
      </c>
      <c r="H7521" s="38">
        <f>IF(Txn!$B3767="","",Txn!$E3767)</f>
        <v>0</v>
      </c>
      <c r="I7521" s="40">
        <f>IF(Txn!$B3767="",0,Txn!$O3767)</f>
        <v>0</v>
      </c>
      <c r="J7521" s="40">
        <f>IF(Txn!$B3767="",0,Txn!$P3767)</f>
        <v>0</v>
      </c>
      <c r="K7521" s="41">
        <f>IF($A7521="","",IFERROR(VALUE(MID($A7521,6,2)),""))</f>
        <v>0</v>
      </c>
      <c r="L7521" s="39">
        <f>IF(Txn!$K3767="","",Txn!$K3767)</f>
        <v>0</v>
      </c>
      <c r="N7521" s="42">
        <f>IF($D7521="",0,COUNTIF(BankAccts,$D7521))</f>
        <v>0</v>
      </c>
    </row>
    <row r="7522" spans="1:14">
      <c r="A7522" s="38">
        <f>IF(Txn!$B3767="","",Txn!$B3767)</f>
        <v>0</v>
      </c>
      <c r="B7522" s="38">
        <f>IF(Txn!$B3767="","",Txn!$C3767)</f>
        <v>0</v>
      </c>
      <c r="C7522" s="39">
        <f>IF(Txn!$B3767="","","تراکنش بانکی")</f>
        <v>0</v>
      </c>
      <c r="D7522" s="38">
        <f>IF(Txn!$B3767="","",IF(IF(Txn!$U3767="TRF",Txn!$Y3767,Txn!$Z3767)="","",IF(Txn!$U3767="TRF",Txn!$Y3767,Txn!$Z3767)))</f>
        <v>0</v>
      </c>
      <c r="E7522" s="39">
        <f>IF($D7522="","",IFERROR(VLOOKUP($D7522,AcctTbl,2,0),""))</f>
        <v>0</v>
      </c>
      <c r="F7522" s="39">
        <f>IF($D7522="","",IFERROR(VLOOKUP($D7522,AcctTbl,3,0),""))</f>
        <v>0</v>
      </c>
      <c r="G7522" s="39">
        <f>IF(Txn!$B3767="","",Txn!$D3767)</f>
        <v>0</v>
      </c>
      <c r="H7522" s="38">
        <f>IF(Txn!$B3767="","",Txn!$E3767)</f>
        <v>0</v>
      </c>
      <c r="I7522" s="40">
        <f>IF(Txn!$B3767="",0,Txn!$Q3767)</f>
        <v>0</v>
      </c>
      <c r="J7522" s="40">
        <f>IF(Txn!$B3767="",0,Txn!$R3767)</f>
        <v>0</v>
      </c>
      <c r="K7522" s="41">
        <f>IF($A7522="","",IFERROR(VALUE(MID($A7522,6,2)),""))</f>
        <v>0</v>
      </c>
      <c r="L7522" s="39">
        <f>IF(Txn!$K3767="","","طرف مقابل — "&amp;Txn!$K3767)</f>
        <v>0</v>
      </c>
      <c r="N7522" s="42">
        <f>IF($D7522="",0,COUNTIF(BankAccts,$D7522))</f>
        <v>0</v>
      </c>
    </row>
    <row r="7523" spans="1:14">
      <c r="A7523" s="38">
        <f>IF(Txn!$B3768="","",Txn!$B3768)</f>
        <v>0</v>
      </c>
      <c r="B7523" s="38">
        <f>IF(Txn!$B3768="","",Txn!$C3768)</f>
        <v>0</v>
      </c>
      <c r="C7523" s="39">
        <f>IF(Txn!$B3768="","","تراکنش بانکی")</f>
        <v>0</v>
      </c>
      <c r="D7523" s="38">
        <f>IF(Txn!$B3768="","",IF(Txn!$X3768="","",Txn!$X3768))</f>
        <v>0</v>
      </c>
      <c r="E7523" s="39">
        <f>IF($D7523="","",IFERROR(VLOOKUP($D7523,AcctTbl,2,0),""))</f>
        <v>0</v>
      </c>
      <c r="F7523" s="39">
        <f>IF($D7523="","",IFERROR(VLOOKUP($D7523,AcctTbl,3,0),""))</f>
        <v>0</v>
      </c>
      <c r="G7523" s="39">
        <f>IF(Txn!$B3768="","",Txn!$D3768)</f>
        <v>0</v>
      </c>
      <c r="H7523" s="38">
        <f>IF(Txn!$B3768="","",Txn!$E3768)</f>
        <v>0</v>
      </c>
      <c r="I7523" s="40">
        <f>IF(Txn!$B3768="",0,Txn!$O3768)</f>
        <v>0</v>
      </c>
      <c r="J7523" s="40">
        <f>IF(Txn!$B3768="",0,Txn!$P3768)</f>
        <v>0</v>
      </c>
      <c r="K7523" s="41">
        <f>IF($A7523="","",IFERROR(VALUE(MID($A7523,6,2)),""))</f>
        <v>0</v>
      </c>
      <c r="L7523" s="39">
        <f>IF(Txn!$K3768="","",Txn!$K3768)</f>
        <v>0</v>
      </c>
      <c r="N7523" s="42">
        <f>IF($D7523="",0,COUNTIF(BankAccts,$D7523))</f>
        <v>0</v>
      </c>
    </row>
    <row r="7524" spans="1:14">
      <c r="A7524" s="38">
        <f>IF(Txn!$B3768="","",Txn!$B3768)</f>
        <v>0</v>
      </c>
      <c r="B7524" s="38">
        <f>IF(Txn!$B3768="","",Txn!$C3768)</f>
        <v>0</v>
      </c>
      <c r="C7524" s="39">
        <f>IF(Txn!$B3768="","","تراکنش بانکی")</f>
        <v>0</v>
      </c>
      <c r="D7524" s="38">
        <f>IF(Txn!$B3768="","",IF(IF(Txn!$U3768="TRF",Txn!$Y3768,Txn!$Z3768)="","",IF(Txn!$U3768="TRF",Txn!$Y3768,Txn!$Z3768)))</f>
        <v>0</v>
      </c>
      <c r="E7524" s="39">
        <f>IF($D7524="","",IFERROR(VLOOKUP($D7524,AcctTbl,2,0),""))</f>
        <v>0</v>
      </c>
      <c r="F7524" s="39">
        <f>IF($D7524="","",IFERROR(VLOOKUP($D7524,AcctTbl,3,0),""))</f>
        <v>0</v>
      </c>
      <c r="G7524" s="39">
        <f>IF(Txn!$B3768="","",Txn!$D3768)</f>
        <v>0</v>
      </c>
      <c r="H7524" s="38">
        <f>IF(Txn!$B3768="","",Txn!$E3768)</f>
        <v>0</v>
      </c>
      <c r="I7524" s="40">
        <f>IF(Txn!$B3768="",0,Txn!$Q3768)</f>
        <v>0</v>
      </c>
      <c r="J7524" s="40">
        <f>IF(Txn!$B3768="",0,Txn!$R3768)</f>
        <v>0</v>
      </c>
      <c r="K7524" s="41">
        <f>IF($A7524="","",IFERROR(VALUE(MID($A7524,6,2)),""))</f>
        <v>0</v>
      </c>
      <c r="L7524" s="39">
        <f>IF(Txn!$K3768="","","طرف مقابل — "&amp;Txn!$K3768)</f>
        <v>0</v>
      </c>
      <c r="N7524" s="42">
        <f>IF($D7524="",0,COUNTIF(BankAccts,$D7524))</f>
        <v>0</v>
      </c>
    </row>
    <row r="7525" spans="1:14">
      <c r="A7525" s="38">
        <f>IF(Txn!$B3769="","",Txn!$B3769)</f>
        <v>0</v>
      </c>
      <c r="B7525" s="38">
        <f>IF(Txn!$B3769="","",Txn!$C3769)</f>
        <v>0</v>
      </c>
      <c r="C7525" s="39">
        <f>IF(Txn!$B3769="","","تراکنش بانکی")</f>
        <v>0</v>
      </c>
      <c r="D7525" s="38">
        <f>IF(Txn!$B3769="","",IF(Txn!$X3769="","",Txn!$X3769))</f>
        <v>0</v>
      </c>
      <c r="E7525" s="39">
        <f>IF($D7525="","",IFERROR(VLOOKUP($D7525,AcctTbl,2,0),""))</f>
        <v>0</v>
      </c>
      <c r="F7525" s="39">
        <f>IF($D7525="","",IFERROR(VLOOKUP($D7525,AcctTbl,3,0),""))</f>
        <v>0</v>
      </c>
      <c r="G7525" s="39">
        <f>IF(Txn!$B3769="","",Txn!$D3769)</f>
        <v>0</v>
      </c>
      <c r="H7525" s="38">
        <f>IF(Txn!$B3769="","",Txn!$E3769)</f>
        <v>0</v>
      </c>
      <c r="I7525" s="40">
        <f>IF(Txn!$B3769="",0,Txn!$O3769)</f>
        <v>0</v>
      </c>
      <c r="J7525" s="40">
        <f>IF(Txn!$B3769="",0,Txn!$P3769)</f>
        <v>0</v>
      </c>
      <c r="K7525" s="41">
        <f>IF($A7525="","",IFERROR(VALUE(MID($A7525,6,2)),""))</f>
        <v>0</v>
      </c>
      <c r="L7525" s="39">
        <f>IF(Txn!$K3769="","",Txn!$K3769)</f>
        <v>0</v>
      </c>
      <c r="N7525" s="42">
        <f>IF($D7525="",0,COUNTIF(BankAccts,$D7525))</f>
        <v>0</v>
      </c>
    </row>
    <row r="7526" spans="1:14">
      <c r="A7526" s="38">
        <f>IF(Txn!$B3769="","",Txn!$B3769)</f>
        <v>0</v>
      </c>
      <c r="B7526" s="38">
        <f>IF(Txn!$B3769="","",Txn!$C3769)</f>
        <v>0</v>
      </c>
      <c r="C7526" s="39">
        <f>IF(Txn!$B3769="","","تراکنش بانکی")</f>
        <v>0</v>
      </c>
      <c r="D7526" s="38">
        <f>IF(Txn!$B3769="","",IF(IF(Txn!$U3769="TRF",Txn!$Y3769,Txn!$Z3769)="","",IF(Txn!$U3769="TRF",Txn!$Y3769,Txn!$Z3769)))</f>
        <v>0</v>
      </c>
      <c r="E7526" s="39">
        <f>IF($D7526="","",IFERROR(VLOOKUP($D7526,AcctTbl,2,0),""))</f>
        <v>0</v>
      </c>
      <c r="F7526" s="39">
        <f>IF($D7526="","",IFERROR(VLOOKUP($D7526,AcctTbl,3,0),""))</f>
        <v>0</v>
      </c>
      <c r="G7526" s="39">
        <f>IF(Txn!$B3769="","",Txn!$D3769)</f>
        <v>0</v>
      </c>
      <c r="H7526" s="38">
        <f>IF(Txn!$B3769="","",Txn!$E3769)</f>
        <v>0</v>
      </c>
      <c r="I7526" s="40">
        <f>IF(Txn!$B3769="",0,Txn!$Q3769)</f>
        <v>0</v>
      </c>
      <c r="J7526" s="40">
        <f>IF(Txn!$B3769="",0,Txn!$R3769)</f>
        <v>0</v>
      </c>
      <c r="K7526" s="41">
        <f>IF($A7526="","",IFERROR(VALUE(MID($A7526,6,2)),""))</f>
        <v>0</v>
      </c>
      <c r="L7526" s="39">
        <f>IF(Txn!$K3769="","","طرف مقابل — "&amp;Txn!$K3769)</f>
        <v>0</v>
      </c>
      <c r="N7526" s="42">
        <f>IF($D7526="",0,COUNTIF(BankAccts,$D7526))</f>
        <v>0</v>
      </c>
    </row>
    <row r="7527" spans="1:14">
      <c r="A7527" s="38">
        <f>IF(Txn!$B3770="","",Txn!$B3770)</f>
        <v>0</v>
      </c>
      <c r="B7527" s="38">
        <f>IF(Txn!$B3770="","",Txn!$C3770)</f>
        <v>0</v>
      </c>
      <c r="C7527" s="39">
        <f>IF(Txn!$B3770="","","تراکنش بانکی")</f>
        <v>0</v>
      </c>
      <c r="D7527" s="38">
        <f>IF(Txn!$B3770="","",IF(Txn!$X3770="","",Txn!$X3770))</f>
        <v>0</v>
      </c>
      <c r="E7527" s="39">
        <f>IF($D7527="","",IFERROR(VLOOKUP($D7527,AcctTbl,2,0),""))</f>
        <v>0</v>
      </c>
      <c r="F7527" s="39">
        <f>IF($D7527="","",IFERROR(VLOOKUP($D7527,AcctTbl,3,0),""))</f>
        <v>0</v>
      </c>
      <c r="G7527" s="39">
        <f>IF(Txn!$B3770="","",Txn!$D3770)</f>
        <v>0</v>
      </c>
      <c r="H7527" s="38">
        <f>IF(Txn!$B3770="","",Txn!$E3770)</f>
        <v>0</v>
      </c>
      <c r="I7527" s="40">
        <f>IF(Txn!$B3770="",0,Txn!$O3770)</f>
        <v>0</v>
      </c>
      <c r="J7527" s="40">
        <f>IF(Txn!$B3770="",0,Txn!$P3770)</f>
        <v>0</v>
      </c>
      <c r="K7527" s="41">
        <f>IF($A7527="","",IFERROR(VALUE(MID($A7527,6,2)),""))</f>
        <v>0</v>
      </c>
      <c r="L7527" s="39">
        <f>IF(Txn!$K3770="","",Txn!$K3770)</f>
        <v>0</v>
      </c>
      <c r="N7527" s="42">
        <f>IF($D7527="",0,COUNTIF(BankAccts,$D7527))</f>
        <v>0</v>
      </c>
    </row>
    <row r="7528" spans="1:14">
      <c r="A7528" s="38">
        <f>IF(Txn!$B3770="","",Txn!$B3770)</f>
        <v>0</v>
      </c>
      <c r="B7528" s="38">
        <f>IF(Txn!$B3770="","",Txn!$C3770)</f>
        <v>0</v>
      </c>
      <c r="C7528" s="39">
        <f>IF(Txn!$B3770="","","تراکنش بانکی")</f>
        <v>0</v>
      </c>
      <c r="D7528" s="38">
        <f>IF(Txn!$B3770="","",IF(IF(Txn!$U3770="TRF",Txn!$Y3770,Txn!$Z3770)="","",IF(Txn!$U3770="TRF",Txn!$Y3770,Txn!$Z3770)))</f>
        <v>0</v>
      </c>
      <c r="E7528" s="39">
        <f>IF($D7528="","",IFERROR(VLOOKUP($D7528,AcctTbl,2,0),""))</f>
        <v>0</v>
      </c>
      <c r="F7528" s="39">
        <f>IF($D7528="","",IFERROR(VLOOKUP($D7528,AcctTbl,3,0),""))</f>
        <v>0</v>
      </c>
      <c r="G7528" s="39">
        <f>IF(Txn!$B3770="","",Txn!$D3770)</f>
        <v>0</v>
      </c>
      <c r="H7528" s="38">
        <f>IF(Txn!$B3770="","",Txn!$E3770)</f>
        <v>0</v>
      </c>
      <c r="I7528" s="40">
        <f>IF(Txn!$B3770="",0,Txn!$Q3770)</f>
        <v>0</v>
      </c>
      <c r="J7528" s="40">
        <f>IF(Txn!$B3770="",0,Txn!$R3770)</f>
        <v>0</v>
      </c>
      <c r="K7528" s="41">
        <f>IF($A7528="","",IFERROR(VALUE(MID($A7528,6,2)),""))</f>
        <v>0</v>
      </c>
      <c r="L7528" s="39">
        <f>IF(Txn!$K3770="","","طرف مقابل — "&amp;Txn!$K3770)</f>
        <v>0</v>
      </c>
      <c r="N7528" s="42">
        <f>IF($D7528="",0,COUNTIF(BankAccts,$D7528))</f>
        <v>0</v>
      </c>
    </row>
    <row r="7529" spans="1:14">
      <c r="A7529" s="38">
        <f>IF(Txn!$B3771="","",Txn!$B3771)</f>
        <v>0</v>
      </c>
      <c r="B7529" s="38">
        <f>IF(Txn!$B3771="","",Txn!$C3771)</f>
        <v>0</v>
      </c>
      <c r="C7529" s="39">
        <f>IF(Txn!$B3771="","","تراکنش بانکی")</f>
        <v>0</v>
      </c>
      <c r="D7529" s="38">
        <f>IF(Txn!$B3771="","",IF(Txn!$X3771="","",Txn!$X3771))</f>
        <v>0</v>
      </c>
      <c r="E7529" s="39">
        <f>IF($D7529="","",IFERROR(VLOOKUP($D7529,AcctTbl,2,0),""))</f>
        <v>0</v>
      </c>
      <c r="F7529" s="39">
        <f>IF($D7529="","",IFERROR(VLOOKUP($D7529,AcctTbl,3,0),""))</f>
        <v>0</v>
      </c>
      <c r="G7529" s="39">
        <f>IF(Txn!$B3771="","",Txn!$D3771)</f>
        <v>0</v>
      </c>
      <c r="H7529" s="38">
        <f>IF(Txn!$B3771="","",Txn!$E3771)</f>
        <v>0</v>
      </c>
      <c r="I7529" s="40">
        <f>IF(Txn!$B3771="",0,Txn!$O3771)</f>
        <v>0</v>
      </c>
      <c r="J7529" s="40">
        <f>IF(Txn!$B3771="",0,Txn!$P3771)</f>
        <v>0</v>
      </c>
      <c r="K7529" s="41">
        <f>IF($A7529="","",IFERROR(VALUE(MID($A7529,6,2)),""))</f>
        <v>0</v>
      </c>
      <c r="L7529" s="39">
        <f>IF(Txn!$K3771="","",Txn!$K3771)</f>
        <v>0</v>
      </c>
      <c r="N7529" s="42">
        <f>IF($D7529="",0,COUNTIF(BankAccts,$D7529))</f>
        <v>0</v>
      </c>
    </row>
    <row r="7530" spans="1:14">
      <c r="A7530" s="38">
        <f>IF(Txn!$B3771="","",Txn!$B3771)</f>
        <v>0</v>
      </c>
      <c r="B7530" s="38">
        <f>IF(Txn!$B3771="","",Txn!$C3771)</f>
        <v>0</v>
      </c>
      <c r="C7530" s="39">
        <f>IF(Txn!$B3771="","","تراکنش بانکی")</f>
        <v>0</v>
      </c>
      <c r="D7530" s="38">
        <f>IF(Txn!$B3771="","",IF(IF(Txn!$U3771="TRF",Txn!$Y3771,Txn!$Z3771)="","",IF(Txn!$U3771="TRF",Txn!$Y3771,Txn!$Z3771)))</f>
        <v>0</v>
      </c>
      <c r="E7530" s="39">
        <f>IF($D7530="","",IFERROR(VLOOKUP($D7530,AcctTbl,2,0),""))</f>
        <v>0</v>
      </c>
      <c r="F7530" s="39">
        <f>IF($D7530="","",IFERROR(VLOOKUP($D7530,AcctTbl,3,0),""))</f>
        <v>0</v>
      </c>
      <c r="G7530" s="39">
        <f>IF(Txn!$B3771="","",Txn!$D3771)</f>
        <v>0</v>
      </c>
      <c r="H7530" s="38">
        <f>IF(Txn!$B3771="","",Txn!$E3771)</f>
        <v>0</v>
      </c>
      <c r="I7530" s="40">
        <f>IF(Txn!$B3771="",0,Txn!$Q3771)</f>
        <v>0</v>
      </c>
      <c r="J7530" s="40">
        <f>IF(Txn!$B3771="",0,Txn!$R3771)</f>
        <v>0</v>
      </c>
      <c r="K7530" s="41">
        <f>IF($A7530="","",IFERROR(VALUE(MID($A7530,6,2)),""))</f>
        <v>0</v>
      </c>
      <c r="L7530" s="39">
        <f>IF(Txn!$K3771="","","طرف مقابل — "&amp;Txn!$K3771)</f>
        <v>0</v>
      </c>
      <c r="N7530" s="42">
        <f>IF($D7530="",0,COUNTIF(BankAccts,$D7530))</f>
        <v>0</v>
      </c>
    </row>
    <row r="7531" spans="1:14">
      <c r="A7531" s="38">
        <f>IF(Txn!$B3772="","",Txn!$B3772)</f>
        <v>0</v>
      </c>
      <c r="B7531" s="38">
        <f>IF(Txn!$B3772="","",Txn!$C3772)</f>
        <v>0</v>
      </c>
      <c r="C7531" s="39">
        <f>IF(Txn!$B3772="","","تراکنش بانکی")</f>
        <v>0</v>
      </c>
      <c r="D7531" s="38">
        <f>IF(Txn!$B3772="","",IF(Txn!$X3772="","",Txn!$X3772))</f>
        <v>0</v>
      </c>
      <c r="E7531" s="39">
        <f>IF($D7531="","",IFERROR(VLOOKUP($D7531,AcctTbl,2,0),""))</f>
        <v>0</v>
      </c>
      <c r="F7531" s="39">
        <f>IF($D7531="","",IFERROR(VLOOKUP($D7531,AcctTbl,3,0),""))</f>
        <v>0</v>
      </c>
      <c r="G7531" s="39">
        <f>IF(Txn!$B3772="","",Txn!$D3772)</f>
        <v>0</v>
      </c>
      <c r="H7531" s="38">
        <f>IF(Txn!$B3772="","",Txn!$E3772)</f>
        <v>0</v>
      </c>
      <c r="I7531" s="40">
        <f>IF(Txn!$B3772="",0,Txn!$O3772)</f>
        <v>0</v>
      </c>
      <c r="J7531" s="40">
        <f>IF(Txn!$B3772="",0,Txn!$P3772)</f>
        <v>0</v>
      </c>
      <c r="K7531" s="41">
        <f>IF($A7531="","",IFERROR(VALUE(MID($A7531,6,2)),""))</f>
        <v>0</v>
      </c>
      <c r="L7531" s="39">
        <f>IF(Txn!$K3772="","",Txn!$K3772)</f>
        <v>0</v>
      </c>
      <c r="N7531" s="42">
        <f>IF($D7531="",0,COUNTIF(BankAccts,$D7531))</f>
        <v>0</v>
      </c>
    </row>
    <row r="7532" spans="1:14">
      <c r="A7532" s="38">
        <f>IF(Txn!$B3772="","",Txn!$B3772)</f>
        <v>0</v>
      </c>
      <c r="B7532" s="38">
        <f>IF(Txn!$B3772="","",Txn!$C3772)</f>
        <v>0</v>
      </c>
      <c r="C7532" s="39">
        <f>IF(Txn!$B3772="","","تراکنش بانکی")</f>
        <v>0</v>
      </c>
      <c r="D7532" s="38">
        <f>IF(Txn!$B3772="","",IF(IF(Txn!$U3772="TRF",Txn!$Y3772,Txn!$Z3772)="","",IF(Txn!$U3772="TRF",Txn!$Y3772,Txn!$Z3772)))</f>
        <v>0</v>
      </c>
      <c r="E7532" s="39">
        <f>IF($D7532="","",IFERROR(VLOOKUP($D7532,AcctTbl,2,0),""))</f>
        <v>0</v>
      </c>
      <c r="F7532" s="39">
        <f>IF($D7532="","",IFERROR(VLOOKUP($D7532,AcctTbl,3,0),""))</f>
        <v>0</v>
      </c>
      <c r="G7532" s="39">
        <f>IF(Txn!$B3772="","",Txn!$D3772)</f>
        <v>0</v>
      </c>
      <c r="H7532" s="38">
        <f>IF(Txn!$B3772="","",Txn!$E3772)</f>
        <v>0</v>
      </c>
      <c r="I7532" s="40">
        <f>IF(Txn!$B3772="",0,Txn!$Q3772)</f>
        <v>0</v>
      </c>
      <c r="J7532" s="40">
        <f>IF(Txn!$B3772="",0,Txn!$R3772)</f>
        <v>0</v>
      </c>
      <c r="K7532" s="41">
        <f>IF($A7532="","",IFERROR(VALUE(MID($A7532,6,2)),""))</f>
        <v>0</v>
      </c>
      <c r="L7532" s="39">
        <f>IF(Txn!$K3772="","","طرف مقابل — "&amp;Txn!$K3772)</f>
        <v>0</v>
      </c>
      <c r="N7532" s="42">
        <f>IF($D7532="",0,COUNTIF(BankAccts,$D7532))</f>
        <v>0</v>
      </c>
    </row>
    <row r="7533" spans="1:14">
      <c r="A7533" s="38">
        <f>IF(Txn!$B3773="","",Txn!$B3773)</f>
        <v>0</v>
      </c>
      <c r="B7533" s="38">
        <f>IF(Txn!$B3773="","",Txn!$C3773)</f>
        <v>0</v>
      </c>
      <c r="C7533" s="39">
        <f>IF(Txn!$B3773="","","تراکنش بانکی")</f>
        <v>0</v>
      </c>
      <c r="D7533" s="38">
        <f>IF(Txn!$B3773="","",IF(Txn!$X3773="","",Txn!$X3773))</f>
        <v>0</v>
      </c>
      <c r="E7533" s="39">
        <f>IF($D7533="","",IFERROR(VLOOKUP($D7533,AcctTbl,2,0),""))</f>
        <v>0</v>
      </c>
      <c r="F7533" s="39">
        <f>IF($D7533="","",IFERROR(VLOOKUP($D7533,AcctTbl,3,0),""))</f>
        <v>0</v>
      </c>
      <c r="G7533" s="39">
        <f>IF(Txn!$B3773="","",Txn!$D3773)</f>
        <v>0</v>
      </c>
      <c r="H7533" s="38">
        <f>IF(Txn!$B3773="","",Txn!$E3773)</f>
        <v>0</v>
      </c>
      <c r="I7533" s="40">
        <f>IF(Txn!$B3773="",0,Txn!$O3773)</f>
        <v>0</v>
      </c>
      <c r="J7533" s="40">
        <f>IF(Txn!$B3773="",0,Txn!$P3773)</f>
        <v>0</v>
      </c>
      <c r="K7533" s="41">
        <f>IF($A7533="","",IFERROR(VALUE(MID($A7533,6,2)),""))</f>
        <v>0</v>
      </c>
      <c r="L7533" s="39">
        <f>IF(Txn!$K3773="","",Txn!$K3773)</f>
        <v>0</v>
      </c>
      <c r="N7533" s="42">
        <f>IF($D7533="",0,COUNTIF(BankAccts,$D7533))</f>
        <v>0</v>
      </c>
    </row>
    <row r="7534" spans="1:14">
      <c r="A7534" s="38">
        <f>IF(Txn!$B3773="","",Txn!$B3773)</f>
        <v>0</v>
      </c>
      <c r="B7534" s="38">
        <f>IF(Txn!$B3773="","",Txn!$C3773)</f>
        <v>0</v>
      </c>
      <c r="C7534" s="39">
        <f>IF(Txn!$B3773="","","تراکنش بانکی")</f>
        <v>0</v>
      </c>
      <c r="D7534" s="38">
        <f>IF(Txn!$B3773="","",IF(IF(Txn!$U3773="TRF",Txn!$Y3773,Txn!$Z3773)="","",IF(Txn!$U3773="TRF",Txn!$Y3773,Txn!$Z3773)))</f>
        <v>0</v>
      </c>
      <c r="E7534" s="39">
        <f>IF($D7534="","",IFERROR(VLOOKUP($D7534,AcctTbl,2,0),""))</f>
        <v>0</v>
      </c>
      <c r="F7534" s="39">
        <f>IF($D7534="","",IFERROR(VLOOKUP($D7534,AcctTbl,3,0),""))</f>
        <v>0</v>
      </c>
      <c r="G7534" s="39">
        <f>IF(Txn!$B3773="","",Txn!$D3773)</f>
        <v>0</v>
      </c>
      <c r="H7534" s="38">
        <f>IF(Txn!$B3773="","",Txn!$E3773)</f>
        <v>0</v>
      </c>
      <c r="I7534" s="40">
        <f>IF(Txn!$B3773="",0,Txn!$Q3773)</f>
        <v>0</v>
      </c>
      <c r="J7534" s="40">
        <f>IF(Txn!$B3773="",0,Txn!$R3773)</f>
        <v>0</v>
      </c>
      <c r="K7534" s="41">
        <f>IF($A7534="","",IFERROR(VALUE(MID($A7534,6,2)),""))</f>
        <v>0</v>
      </c>
      <c r="L7534" s="39">
        <f>IF(Txn!$K3773="","","طرف مقابل — "&amp;Txn!$K3773)</f>
        <v>0</v>
      </c>
      <c r="N7534" s="42">
        <f>IF($D7534="",0,COUNTIF(BankAccts,$D7534))</f>
        <v>0</v>
      </c>
    </row>
    <row r="7535" spans="1:14">
      <c r="A7535" s="38">
        <f>IF(Txn!$B3774="","",Txn!$B3774)</f>
        <v>0</v>
      </c>
      <c r="B7535" s="38">
        <f>IF(Txn!$B3774="","",Txn!$C3774)</f>
        <v>0</v>
      </c>
      <c r="C7535" s="39">
        <f>IF(Txn!$B3774="","","تراکنش بانکی")</f>
        <v>0</v>
      </c>
      <c r="D7535" s="38">
        <f>IF(Txn!$B3774="","",IF(Txn!$X3774="","",Txn!$X3774))</f>
        <v>0</v>
      </c>
      <c r="E7535" s="39">
        <f>IF($D7535="","",IFERROR(VLOOKUP($D7535,AcctTbl,2,0),""))</f>
        <v>0</v>
      </c>
      <c r="F7535" s="39">
        <f>IF($D7535="","",IFERROR(VLOOKUP($D7535,AcctTbl,3,0),""))</f>
        <v>0</v>
      </c>
      <c r="G7535" s="39">
        <f>IF(Txn!$B3774="","",Txn!$D3774)</f>
        <v>0</v>
      </c>
      <c r="H7535" s="38">
        <f>IF(Txn!$B3774="","",Txn!$E3774)</f>
        <v>0</v>
      </c>
      <c r="I7535" s="40">
        <f>IF(Txn!$B3774="",0,Txn!$O3774)</f>
        <v>0</v>
      </c>
      <c r="J7535" s="40">
        <f>IF(Txn!$B3774="",0,Txn!$P3774)</f>
        <v>0</v>
      </c>
      <c r="K7535" s="41">
        <f>IF($A7535="","",IFERROR(VALUE(MID($A7535,6,2)),""))</f>
        <v>0</v>
      </c>
      <c r="L7535" s="39">
        <f>IF(Txn!$K3774="","",Txn!$K3774)</f>
        <v>0</v>
      </c>
      <c r="N7535" s="42">
        <f>IF($D7535="",0,COUNTIF(BankAccts,$D7535))</f>
        <v>0</v>
      </c>
    </row>
    <row r="7536" spans="1:14">
      <c r="A7536" s="38">
        <f>IF(Txn!$B3774="","",Txn!$B3774)</f>
        <v>0</v>
      </c>
      <c r="B7536" s="38">
        <f>IF(Txn!$B3774="","",Txn!$C3774)</f>
        <v>0</v>
      </c>
      <c r="C7536" s="39">
        <f>IF(Txn!$B3774="","","تراکنش بانکی")</f>
        <v>0</v>
      </c>
      <c r="D7536" s="38">
        <f>IF(Txn!$B3774="","",IF(IF(Txn!$U3774="TRF",Txn!$Y3774,Txn!$Z3774)="","",IF(Txn!$U3774="TRF",Txn!$Y3774,Txn!$Z3774)))</f>
        <v>0</v>
      </c>
      <c r="E7536" s="39">
        <f>IF($D7536="","",IFERROR(VLOOKUP($D7536,AcctTbl,2,0),""))</f>
        <v>0</v>
      </c>
      <c r="F7536" s="39">
        <f>IF($D7536="","",IFERROR(VLOOKUP($D7536,AcctTbl,3,0),""))</f>
        <v>0</v>
      </c>
      <c r="G7536" s="39">
        <f>IF(Txn!$B3774="","",Txn!$D3774)</f>
        <v>0</v>
      </c>
      <c r="H7536" s="38">
        <f>IF(Txn!$B3774="","",Txn!$E3774)</f>
        <v>0</v>
      </c>
      <c r="I7536" s="40">
        <f>IF(Txn!$B3774="",0,Txn!$Q3774)</f>
        <v>0</v>
      </c>
      <c r="J7536" s="40">
        <f>IF(Txn!$B3774="",0,Txn!$R3774)</f>
        <v>0</v>
      </c>
      <c r="K7536" s="41">
        <f>IF($A7536="","",IFERROR(VALUE(MID($A7536,6,2)),""))</f>
        <v>0</v>
      </c>
      <c r="L7536" s="39">
        <f>IF(Txn!$K3774="","","طرف مقابل — "&amp;Txn!$K3774)</f>
        <v>0</v>
      </c>
      <c r="N7536" s="42">
        <f>IF($D7536="",0,COUNTIF(BankAccts,$D7536))</f>
        <v>0</v>
      </c>
    </row>
    <row r="7537" spans="1:14">
      <c r="A7537" s="38">
        <f>IF(Txn!$B3775="","",Txn!$B3775)</f>
        <v>0</v>
      </c>
      <c r="B7537" s="38">
        <f>IF(Txn!$B3775="","",Txn!$C3775)</f>
        <v>0</v>
      </c>
      <c r="C7537" s="39">
        <f>IF(Txn!$B3775="","","تراکنش بانکی")</f>
        <v>0</v>
      </c>
      <c r="D7537" s="38">
        <f>IF(Txn!$B3775="","",IF(Txn!$X3775="","",Txn!$X3775))</f>
        <v>0</v>
      </c>
      <c r="E7537" s="39">
        <f>IF($D7537="","",IFERROR(VLOOKUP($D7537,AcctTbl,2,0),""))</f>
        <v>0</v>
      </c>
      <c r="F7537" s="39">
        <f>IF($D7537="","",IFERROR(VLOOKUP($D7537,AcctTbl,3,0),""))</f>
        <v>0</v>
      </c>
      <c r="G7537" s="39">
        <f>IF(Txn!$B3775="","",Txn!$D3775)</f>
        <v>0</v>
      </c>
      <c r="H7537" s="38">
        <f>IF(Txn!$B3775="","",Txn!$E3775)</f>
        <v>0</v>
      </c>
      <c r="I7537" s="40">
        <f>IF(Txn!$B3775="",0,Txn!$O3775)</f>
        <v>0</v>
      </c>
      <c r="J7537" s="40">
        <f>IF(Txn!$B3775="",0,Txn!$P3775)</f>
        <v>0</v>
      </c>
      <c r="K7537" s="41">
        <f>IF($A7537="","",IFERROR(VALUE(MID($A7537,6,2)),""))</f>
        <v>0</v>
      </c>
      <c r="L7537" s="39">
        <f>IF(Txn!$K3775="","",Txn!$K3775)</f>
        <v>0</v>
      </c>
      <c r="N7537" s="42">
        <f>IF($D7537="",0,COUNTIF(BankAccts,$D7537))</f>
        <v>0</v>
      </c>
    </row>
    <row r="7538" spans="1:14">
      <c r="A7538" s="38">
        <f>IF(Txn!$B3775="","",Txn!$B3775)</f>
        <v>0</v>
      </c>
      <c r="B7538" s="38">
        <f>IF(Txn!$B3775="","",Txn!$C3775)</f>
        <v>0</v>
      </c>
      <c r="C7538" s="39">
        <f>IF(Txn!$B3775="","","تراکنش بانکی")</f>
        <v>0</v>
      </c>
      <c r="D7538" s="38">
        <f>IF(Txn!$B3775="","",IF(IF(Txn!$U3775="TRF",Txn!$Y3775,Txn!$Z3775)="","",IF(Txn!$U3775="TRF",Txn!$Y3775,Txn!$Z3775)))</f>
        <v>0</v>
      </c>
      <c r="E7538" s="39">
        <f>IF($D7538="","",IFERROR(VLOOKUP($D7538,AcctTbl,2,0),""))</f>
        <v>0</v>
      </c>
      <c r="F7538" s="39">
        <f>IF($D7538="","",IFERROR(VLOOKUP($D7538,AcctTbl,3,0),""))</f>
        <v>0</v>
      </c>
      <c r="G7538" s="39">
        <f>IF(Txn!$B3775="","",Txn!$D3775)</f>
        <v>0</v>
      </c>
      <c r="H7538" s="38">
        <f>IF(Txn!$B3775="","",Txn!$E3775)</f>
        <v>0</v>
      </c>
      <c r="I7538" s="40">
        <f>IF(Txn!$B3775="",0,Txn!$Q3775)</f>
        <v>0</v>
      </c>
      <c r="J7538" s="40">
        <f>IF(Txn!$B3775="",0,Txn!$R3775)</f>
        <v>0</v>
      </c>
      <c r="K7538" s="41">
        <f>IF($A7538="","",IFERROR(VALUE(MID($A7538,6,2)),""))</f>
        <v>0</v>
      </c>
      <c r="L7538" s="39">
        <f>IF(Txn!$K3775="","","طرف مقابل — "&amp;Txn!$K3775)</f>
        <v>0</v>
      </c>
      <c r="N7538" s="42">
        <f>IF($D7538="",0,COUNTIF(BankAccts,$D7538))</f>
        <v>0</v>
      </c>
    </row>
    <row r="7539" spans="1:14">
      <c r="A7539" s="38">
        <f>IF(Txn!$B3776="","",Txn!$B3776)</f>
        <v>0</v>
      </c>
      <c r="B7539" s="38">
        <f>IF(Txn!$B3776="","",Txn!$C3776)</f>
        <v>0</v>
      </c>
      <c r="C7539" s="39">
        <f>IF(Txn!$B3776="","","تراکنش بانکی")</f>
        <v>0</v>
      </c>
      <c r="D7539" s="38">
        <f>IF(Txn!$B3776="","",IF(Txn!$X3776="","",Txn!$X3776))</f>
        <v>0</v>
      </c>
      <c r="E7539" s="39">
        <f>IF($D7539="","",IFERROR(VLOOKUP($D7539,AcctTbl,2,0),""))</f>
        <v>0</v>
      </c>
      <c r="F7539" s="39">
        <f>IF($D7539="","",IFERROR(VLOOKUP($D7539,AcctTbl,3,0),""))</f>
        <v>0</v>
      </c>
      <c r="G7539" s="39">
        <f>IF(Txn!$B3776="","",Txn!$D3776)</f>
        <v>0</v>
      </c>
      <c r="H7539" s="38">
        <f>IF(Txn!$B3776="","",Txn!$E3776)</f>
        <v>0</v>
      </c>
      <c r="I7539" s="40">
        <f>IF(Txn!$B3776="",0,Txn!$O3776)</f>
        <v>0</v>
      </c>
      <c r="J7539" s="40">
        <f>IF(Txn!$B3776="",0,Txn!$P3776)</f>
        <v>0</v>
      </c>
      <c r="K7539" s="41">
        <f>IF($A7539="","",IFERROR(VALUE(MID($A7539,6,2)),""))</f>
        <v>0</v>
      </c>
      <c r="L7539" s="39">
        <f>IF(Txn!$K3776="","",Txn!$K3776)</f>
        <v>0</v>
      </c>
      <c r="N7539" s="42">
        <f>IF($D7539="",0,COUNTIF(BankAccts,$D7539))</f>
        <v>0</v>
      </c>
    </row>
    <row r="7540" spans="1:14">
      <c r="A7540" s="38">
        <f>IF(Txn!$B3776="","",Txn!$B3776)</f>
        <v>0</v>
      </c>
      <c r="B7540" s="38">
        <f>IF(Txn!$B3776="","",Txn!$C3776)</f>
        <v>0</v>
      </c>
      <c r="C7540" s="39">
        <f>IF(Txn!$B3776="","","تراکنش بانکی")</f>
        <v>0</v>
      </c>
      <c r="D7540" s="38">
        <f>IF(Txn!$B3776="","",IF(IF(Txn!$U3776="TRF",Txn!$Y3776,Txn!$Z3776)="","",IF(Txn!$U3776="TRF",Txn!$Y3776,Txn!$Z3776)))</f>
        <v>0</v>
      </c>
      <c r="E7540" s="39">
        <f>IF($D7540="","",IFERROR(VLOOKUP($D7540,AcctTbl,2,0),""))</f>
        <v>0</v>
      </c>
      <c r="F7540" s="39">
        <f>IF($D7540="","",IFERROR(VLOOKUP($D7540,AcctTbl,3,0),""))</f>
        <v>0</v>
      </c>
      <c r="G7540" s="39">
        <f>IF(Txn!$B3776="","",Txn!$D3776)</f>
        <v>0</v>
      </c>
      <c r="H7540" s="38">
        <f>IF(Txn!$B3776="","",Txn!$E3776)</f>
        <v>0</v>
      </c>
      <c r="I7540" s="40">
        <f>IF(Txn!$B3776="",0,Txn!$Q3776)</f>
        <v>0</v>
      </c>
      <c r="J7540" s="40">
        <f>IF(Txn!$B3776="",0,Txn!$R3776)</f>
        <v>0</v>
      </c>
      <c r="K7540" s="41">
        <f>IF($A7540="","",IFERROR(VALUE(MID($A7540,6,2)),""))</f>
        <v>0</v>
      </c>
      <c r="L7540" s="39">
        <f>IF(Txn!$K3776="","","طرف مقابل — "&amp;Txn!$K3776)</f>
        <v>0</v>
      </c>
      <c r="N7540" s="42">
        <f>IF($D7540="",0,COUNTIF(BankAccts,$D7540))</f>
        <v>0</v>
      </c>
    </row>
    <row r="7541" spans="1:14">
      <c r="A7541" s="38">
        <f>IF(Txn!$B3777="","",Txn!$B3777)</f>
        <v>0</v>
      </c>
      <c r="B7541" s="38">
        <f>IF(Txn!$B3777="","",Txn!$C3777)</f>
        <v>0</v>
      </c>
      <c r="C7541" s="39">
        <f>IF(Txn!$B3777="","","تراکنش بانکی")</f>
        <v>0</v>
      </c>
      <c r="D7541" s="38">
        <f>IF(Txn!$B3777="","",IF(Txn!$X3777="","",Txn!$X3777))</f>
        <v>0</v>
      </c>
      <c r="E7541" s="39">
        <f>IF($D7541="","",IFERROR(VLOOKUP($D7541,AcctTbl,2,0),""))</f>
        <v>0</v>
      </c>
      <c r="F7541" s="39">
        <f>IF($D7541="","",IFERROR(VLOOKUP($D7541,AcctTbl,3,0),""))</f>
        <v>0</v>
      </c>
      <c r="G7541" s="39">
        <f>IF(Txn!$B3777="","",Txn!$D3777)</f>
        <v>0</v>
      </c>
      <c r="H7541" s="38">
        <f>IF(Txn!$B3777="","",Txn!$E3777)</f>
        <v>0</v>
      </c>
      <c r="I7541" s="40">
        <f>IF(Txn!$B3777="",0,Txn!$O3777)</f>
        <v>0</v>
      </c>
      <c r="J7541" s="40">
        <f>IF(Txn!$B3777="",0,Txn!$P3777)</f>
        <v>0</v>
      </c>
      <c r="K7541" s="41">
        <f>IF($A7541="","",IFERROR(VALUE(MID($A7541,6,2)),""))</f>
        <v>0</v>
      </c>
      <c r="L7541" s="39">
        <f>IF(Txn!$K3777="","",Txn!$K3777)</f>
        <v>0</v>
      </c>
      <c r="N7541" s="42">
        <f>IF($D7541="",0,COUNTIF(BankAccts,$D7541))</f>
        <v>0</v>
      </c>
    </row>
    <row r="7542" spans="1:14">
      <c r="A7542" s="38">
        <f>IF(Txn!$B3777="","",Txn!$B3777)</f>
        <v>0</v>
      </c>
      <c r="B7542" s="38">
        <f>IF(Txn!$B3777="","",Txn!$C3777)</f>
        <v>0</v>
      </c>
      <c r="C7542" s="39">
        <f>IF(Txn!$B3777="","","تراکنش بانکی")</f>
        <v>0</v>
      </c>
      <c r="D7542" s="38">
        <f>IF(Txn!$B3777="","",IF(IF(Txn!$U3777="TRF",Txn!$Y3777,Txn!$Z3777)="","",IF(Txn!$U3777="TRF",Txn!$Y3777,Txn!$Z3777)))</f>
        <v>0</v>
      </c>
      <c r="E7542" s="39">
        <f>IF($D7542="","",IFERROR(VLOOKUP($D7542,AcctTbl,2,0),""))</f>
        <v>0</v>
      </c>
      <c r="F7542" s="39">
        <f>IF($D7542="","",IFERROR(VLOOKUP($D7542,AcctTbl,3,0),""))</f>
        <v>0</v>
      </c>
      <c r="G7542" s="39">
        <f>IF(Txn!$B3777="","",Txn!$D3777)</f>
        <v>0</v>
      </c>
      <c r="H7542" s="38">
        <f>IF(Txn!$B3777="","",Txn!$E3777)</f>
        <v>0</v>
      </c>
      <c r="I7542" s="40">
        <f>IF(Txn!$B3777="",0,Txn!$Q3777)</f>
        <v>0</v>
      </c>
      <c r="J7542" s="40">
        <f>IF(Txn!$B3777="",0,Txn!$R3777)</f>
        <v>0</v>
      </c>
      <c r="K7542" s="41">
        <f>IF($A7542="","",IFERROR(VALUE(MID($A7542,6,2)),""))</f>
        <v>0</v>
      </c>
      <c r="L7542" s="39">
        <f>IF(Txn!$K3777="","","طرف مقابل — "&amp;Txn!$K3777)</f>
        <v>0</v>
      </c>
      <c r="N7542" s="42">
        <f>IF($D7542="",0,COUNTIF(BankAccts,$D7542))</f>
        <v>0</v>
      </c>
    </row>
    <row r="7543" spans="1:14">
      <c r="A7543" s="38">
        <f>IF(Txn!$B3778="","",Txn!$B3778)</f>
        <v>0</v>
      </c>
      <c r="B7543" s="38">
        <f>IF(Txn!$B3778="","",Txn!$C3778)</f>
        <v>0</v>
      </c>
      <c r="C7543" s="39">
        <f>IF(Txn!$B3778="","","تراکنش بانکی")</f>
        <v>0</v>
      </c>
      <c r="D7543" s="38">
        <f>IF(Txn!$B3778="","",IF(Txn!$X3778="","",Txn!$X3778))</f>
        <v>0</v>
      </c>
      <c r="E7543" s="39">
        <f>IF($D7543="","",IFERROR(VLOOKUP($D7543,AcctTbl,2,0),""))</f>
        <v>0</v>
      </c>
      <c r="F7543" s="39">
        <f>IF($D7543="","",IFERROR(VLOOKUP($D7543,AcctTbl,3,0),""))</f>
        <v>0</v>
      </c>
      <c r="G7543" s="39">
        <f>IF(Txn!$B3778="","",Txn!$D3778)</f>
        <v>0</v>
      </c>
      <c r="H7543" s="38">
        <f>IF(Txn!$B3778="","",Txn!$E3778)</f>
        <v>0</v>
      </c>
      <c r="I7543" s="40">
        <f>IF(Txn!$B3778="",0,Txn!$O3778)</f>
        <v>0</v>
      </c>
      <c r="J7543" s="40">
        <f>IF(Txn!$B3778="",0,Txn!$P3778)</f>
        <v>0</v>
      </c>
      <c r="K7543" s="41">
        <f>IF($A7543="","",IFERROR(VALUE(MID($A7543,6,2)),""))</f>
        <v>0</v>
      </c>
      <c r="L7543" s="39">
        <f>IF(Txn!$K3778="","",Txn!$K3778)</f>
        <v>0</v>
      </c>
      <c r="N7543" s="42">
        <f>IF($D7543="",0,COUNTIF(BankAccts,$D7543))</f>
        <v>0</v>
      </c>
    </row>
    <row r="7544" spans="1:14">
      <c r="A7544" s="38">
        <f>IF(Txn!$B3778="","",Txn!$B3778)</f>
        <v>0</v>
      </c>
      <c r="B7544" s="38">
        <f>IF(Txn!$B3778="","",Txn!$C3778)</f>
        <v>0</v>
      </c>
      <c r="C7544" s="39">
        <f>IF(Txn!$B3778="","","تراکنش بانکی")</f>
        <v>0</v>
      </c>
      <c r="D7544" s="38">
        <f>IF(Txn!$B3778="","",IF(IF(Txn!$U3778="TRF",Txn!$Y3778,Txn!$Z3778)="","",IF(Txn!$U3778="TRF",Txn!$Y3778,Txn!$Z3778)))</f>
        <v>0</v>
      </c>
      <c r="E7544" s="39">
        <f>IF($D7544="","",IFERROR(VLOOKUP($D7544,AcctTbl,2,0),""))</f>
        <v>0</v>
      </c>
      <c r="F7544" s="39">
        <f>IF($D7544="","",IFERROR(VLOOKUP($D7544,AcctTbl,3,0),""))</f>
        <v>0</v>
      </c>
      <c r="G7544" s="39">
        <f>IF(Txn!$B3778="","",Txn!$D3778)</f>
        <v>0</v>
      </c>
      <c r="H7544" s="38">
        <f>IF(Txn!$B3778="","",Txn!$E3778)</f>
        <v>0</v>
      </c>
      <c r="I7544" s="40">
        <f>IF(Txn!$B3778="",0,Txn!$Q3778)</f>
        <v>0</v>
      </c>
      <c r="J7544" s="40">
        <f>IF(Txn!$B3778="",0,Txn!$R3778)</f>
        <v>0</v>
      </c>
      <c r="K7544" s="41">
        <f>IF($A7544="","",IFERROR(VALUE(MID($A7544,6,2)),""))</f>
        <v>0</v>
      </c>
      <c r="L7544" s="39">
        <f>IF(Txn!$K3778="","","طرف مقابل — "&amp;Txn!$K3778)</f>
        <v>0</v>
      </c>
      <c r="N7544" s="42">
        <f>IF($D7544="",0,COUNTIF(BankAccts,$D7544))</f>
        <v>0</v>
      </c>
    </row>
    <row r="7545" spans="1:14">
      <c r="A7545" s="38">
        <f>IF(Txn!$B3779="","",Txn!$B3779)</f>
        <v>0</v>
      </c>
      <c r="B7545" s="38">
        <f>IF(Txn!$B3779="","",Txn!$C3779)</f>
        <v>0</v>
      </c>
      <c r="C7545" s="39">
        <f>IF(Txn!$B3779="","","تراکنش بانکی")</f>
        <v>0</v>
      </c>
      <c r="D7545" s="38">
        <f>IF(Txn!$B3779="","",IF(Txn!$X3779="","",Txn!$X3779))</f>
        <v>0</v>
      </c>
      <c r="E7545" s="39">
        <f>IF($D7545="","",IFERROR(VLOOKUP($D7545,AcctTbl,2,0),""))</f>
        <v>0</v>
      </c>
      <c r="F7545" s="39">
        <f>IF($D7545="","",IFERROR(VLOOKUP($D7545,AcctTbl,3,0),""))</f>
        <v>0</v>
      </c>
      <c r="G7545" s="39">
        <f>IF(Txn!$B3779="","",Txn!$D3779)</f>
        <v>0</v>
      </c>
      <c r="H7545" s="38">
        <f>IF(Txn!$B3779="","",Txn!$E3779)</f>
        <v>0</v>
      </c>
      <c r="I7545" s="40">
        <f>IF(Txn!$B3779="",0,Txn!$O3779)</f>
        <v>0</v>
      </c>
      <c r="J7545" s="40">
        <f>IF(Txn!$B3779="",0,Txn!$P3779)</f>
        <v>0</v>
      </c>
      <c r="K7545" s="41">
        <f>IF($A7545="","",IFERROR(VALUE(MID($A7545,6,2)),""))</f>
        <v>0</v>
      </c>
      <c r="L7545" s="39">
        <f>IF(Txn!$K3779="","",Txn!$K3779)</f>
        <v>0</v>
      </c>
      <c r="N7545" s="42">
        <f>IF($D7545="",0,COUNTIF(BankAccts,$D7545))</f>
        <v>0</v>
      </c>
    </row>
    <row r="7546" spans="1:14">
      <c r="A7546" s="38">
        <f>IF(Txn!$B3779="","",Txn!$B3779)</f>
        <v>0</v>
      </c>
      <c r="B7546" s="38">
        <f>IF(Txn!$B3779="","",Txn!$C3779)</f>
        <v>0</v>
      </c>
      <c r="C7546" s="39">
        <f>IF(Txn!$B3779="","","تراکنش بانکی")</f>
        <v>0</v>
      </c>
      <c r="D7546" s="38">
        <f>IF(Txn!$B3779="","",IF(IF(Txn!$U3779="TRF",Txn!$Y3779,Txn!$Z3779)="","",IF(Txn!$U3779="TRF",Txn!$Y3779,Txn!$Z3779)))</f>
        <v>0</v>
      </c>
      <c r="E7546" s="39">
        <f>IF($D7546="","",IFERROR(VLOOKUP($D7546,AcctTbl,2,0),""))</f>
        <v>0</v>
      </c>
      <c r="F7546" s="39">
        <f>IF($D7546="","",IFERROR(VLOOKUP($D7546,AcctTbl,3,0),""))</f>
        <v>0</v>
      </c>
      <c r="G7546" s="39">
        <f>IF(Txn!$B3779="","",Txn!$D3779)</f>
        <v>0</v>
      </c>
      <c r="H7546" s="38">
        <f>IF(Txn!$B3779="","",Txn!$E3779)</f>
        <v>0</v>
      </c>
      <c r="I7546" s="40">
        <f>IF(Txn!$B3779="",0,Txn!$Q3779)</f>
        <v>0</v>
      </c>
      <c r="J7546" s="40">
        <f>IF(Txn!$B3779="",0,Txn!$R3779)</f>
        <v>0</v>
      </c>
      <c r="K7546" s="41">
        <f>IF($A7546="","",IFERROR(VALUE(MID($A7546,6,2)),""))</f>
        <v>0</v>
      </c>
      <c r="L7546" s="39">
        <f>IF(Txn!$K3779="","","طرف مقابل — "&amp;Txn!$K3779)</f>
        <v>0</v>
      </c>
      <c r="N7546" s="42">
        <f>IF($D7546="",0,COUNTIF(BankAccts,$D7546))</f>
        <v>0</v>
      </c>
    </row>
    <row r="7547" spans="1:14">
      <c r="A7547" s="38">
        <f>IF(Txn!$B3780="","",Txn!$B3780)</f>
        <v>0</v>
      </c>
      <c r="B7547" s="38">
        <f>IF(Txn!$B3780="","",Txn!$C3780)</f>
        <v>0</v>
      </c>
      <c r="C7547" s="39">
        <f>IF(Txn!$B3780="","","تراکنش بانکی")</f>
        <v>0</v>
      </c>
      <c r="D7547" s="38">
        <f>IF(Txn!$B3780="","",IF(Txn!$X3780="","",Txn!$X3780))</f>
        <v>0</v>
      </c>
      <c r="E7547" s="39">
        <f>IF($D7547="","",IFERROR(VLOOKUP($D7547,AcctTbl,2,0),""))</f>
        <v>0</v>
      </c>
      <c r="F7547" s="39">
        <f>IF($D7547="","",IFERROR(VLOOKUP($D7547,AcctTbl,3,0),""))</f>
        <v>0</v>
      </c>
      <c r="G7547" s="39">
        <f>IF(Txn!$B3780="","",Txn!$D3780)</f>
        <v>0</v>
      </c>
      <c r="H7547" s="38">
        <f>IF(Txn!$B3780="","",Txn!$E3780)</f>
        <v>0</v>
      </c>
      <c r="I7547" s="40">
        <f>IF(Txn!$B3780="",0,Txn!$O3780)</f>
        <v>0</v>
      </c>
      <c r="J7547" s="40">
        <f>IF(Txn!$B3780="",0,Txn!$P3780)</f>
        <v>0</v>
      </c>
      <c r="K7547" s="41">
        <f>IF($A7547="","",IFERROR(VALUE(MID($A7547,6,2)),""))</f>
        <v>0</v>
      </c>
      <c r="L7547" s="39">
        <f>IF(Txn!$K3780="","",Txn!$K3780)</f>
        <v>0</v>
      </c>
      <c r="N7547" s="42">
        <f>IF($D7547="",0,COUNTIF(BankAccts,$D7547))</f>
        <v>0</v>
      </c>
    </row>
    <row r="7548" spans="1:14">
      <c r="A7548" s="38">
        <f>IF(Txn!$B3780="","",Txn!$B3780)</f>
        <v>0</v>
      </c>
      <c r="B7548" s="38">
        <f>IF(Txn!$B3780="","",Txn!$C3780)</f>
        <v>0</v>
      </c>
      <c r="C7548" s="39">
        <f>IF(Txn!$B3780="","","تراکنش بانکی")</f>
        <v>0</v>
      </c>
      <c r="D7548" s="38">
        <f>IF(Txn!$B3780="","",IF(IF(Txn!$U3780="TRF",Txn!$Y3780,Txn!$Z3780)="","",IF(Txn!$U3780="TRF",Txn!$Y3780,Txn!$Z3780)))</f>
        <v>0</v>
      </c>
      <c r="E7548" s="39">
        <f>IF($D7548="","",IFERROR(VLOOKUP($D7548,AcctTbl,2,0),""))</f>
        <v>0</v>
      </c>
      <c r="F7548" s="39">
        <f>IF($D7548="","",IFERROR(VLOOKUP($D7548,AcctTbl,3,0),""))</f>
        <v>0</v>
      </c>
      <c r="G7548" s="39">
        <f>IF(Txn!$B3780="","",Txn!$D3780)</f>
        <v>0</v>
      </c>
      <c r="H7548" s="38">
        <f>IF(Txn!$B3780="","",Txn!$E3780)</f>
        <v>0</v>
      </c>
      <c r="I7548" s="40">
        <f>IF(Txn!$B3780="",0,Txn!$Q3780)</f>
        <v>0</v>
      </c>
      <c r="J7548" s="40">
        <f>IF(Txn!$B3780="",0,Txn!$R3780)</f>
        <v>0</v>
      </c>
      <c r="K7548" s="41">
        <f>IF($A7548="","",IFERROR(VALUE(MID($A7548,6,2)),""))</f>
        <v>0</v>
      </c>
      <c r="L7548" s="39">
        <f>IF(Txn!$K3780="","","طرف مقابل — "&amp;Txn!$K3780)</f>
        <v>0</v>
      </c>
      <c r="N7548" s="42">
        <f>IF($D7548="",0,COUNTIF(BankAccts,$D7548))</f>
        <v>0</v>
      </c>
    </row>
    <row r="7549" spans="1:14">
      <c r="A7549" s="38">
        <f>IF(Txn!$B3781="","",Txn!$B3781)</f>
        <v>0</v>
      </c>
      <c r="B7549" s="38">
        <f>IF(Txn!$B3781="","",Txn!$C3781)</f>
        <v>0</v>
      </c>
      <c r="C7549" s="39">
        <f>IF(Txn!$B3781="","","تراکنش بانکی")</f>
        <v>0</v>
      </c>
      <c r="D7549" s="38">
        <f>IF(Txn!$B3781="","",IF(Txn!$X3781="","",Txn!$X3781))</f>
        <v>0</v>
      </c>
      <c r="E7549" s="39">
        <f>IF($D7549="","",IFERROR(VLOOKUP($D7549,AcctTbl,2,0),""))</f>
        <v>0</v>
      </c>
      <c r="F7549" s="39">
        <f>IF($D7549="","",IFERROR(VLOOKUP($D7549,AcctTbl,3,0),""))</f>
        <v>0</v>
      </c>
      <c r="G7549" s="39">
        <f>IF(Txn!$B3781="","",Txn!$D3781)</f>
        <v>0</v>
      </c>
      <c r="H7549" s="38">
        <f>IF(Txn!$B3781="","",Txn!$E3781)</f>
        <v>0</v>
      </c>
      <c r="I7549" s="40">
        <f>IF(Txn!$B3781="",0,Txn!$O3781)</f>
        <v>0</v>
      </c>
      <c r="J7549" s="40">
        <f>IF(Txn!$B3781="",0,Txn!$P3781)</f>
        <v>0</v>
      </c>
      <c r="K7549" s="41">
        <f>IF($A7549="","",IFERROR(VALUE(MID($A7549,6,2)),""))</f>
        <v>0</v>
      </c>
      <c r="L7549" s="39">
        <f>IF(Txn!$K3781="","",Txn!$K3781)</f>
        <v>0</v>
      </c>
      <c r="N7549" s="42">
        <f>IF($D7549="",0,COUNTIF(BankAccts,$D7549))</f>
        <v>0</v>
      </c>
    </row>
    <row r="7550" spans="1:14">
      <c r="A7550" s="38">
        <f>IF(Txn!$B3781="","",Txn!$B3781)</f>
        <v>0</v>
      </c>
      <c r="B7550" s="38">
        <f>IF(Txn!$B3781="","",Txn!$C3781)</f>
        <v>0</v>
      </c>
      <c r="C7550" s="39">
        <f>IF(Txn!$B3781="","","تراکنش بانکی")</f>
        <v>0</v>
      </c>
      <c r="D7550" s="38">
        <f>IF(Txn!$B3781="","",IF(IF(Txn!$U3781="TRF",Txn!$Y3781,Txn!$Z3781)="","",IF(Txn!$U3781="TRF",Txn!$Y3781,Txn!$Z3781)))</f>
        <v>0</v>
      </c>
      <c r="E7550" s="39">
        <f>IF($D7550="","",IFERROR(VLOOKUP($D7550,AcctTbl,2,0),""))</f>
        <v>0</v>
      </c>
      <c r="F7550" s="39">
        <f>IF($D7550="","",IFERROR(VLOOKUP($D7550,AcctTbl,3,0),""))</f>
        <v>0</v>
      </c>
      <c r="G7550" s="39">
        <f>IF(Txn!$B3781="","",Txn!$D3781)</f>
        <v>0</v>
      </c>
      <c r="H7550" s="38">
        <f>IF(Txn!$B3781="","",Txn!$E3781)</f>
        <v>0</v>
      </c>
      <c r="I7550" s="40">
        <f>IF(Txn!$B3781="",0,Txn!$Q3781)</f>
        <v>0</v>
      </c>
      <c r="J7550" s="40">
        <f>IF(Txn!$B3781="",0,Txn!$R3781)</f>
        <v>0</v>
      </c>
      <c r="K7550" s="41">
        <f>IF($A7550="","",IFERROR(VALUE(MID($A7550,6,2)),""))</f>
        <v>0</v>
      </c>
      <c r="L7550" s="39">
        <f>IF(Txn!$K3781="","","طرف مقابل — "&amp;Txn!$K3781)</f>
        <v>0</v>
      </c>
      <c r="N7550" s="42">
        <f>IF($D7550="",0,COUNTIF(BankAccts,$D7550))</f>
        <v>0</v>
      </c>
    </row>
    <row r="7551" spans="1:14">
      <c r="A7551" s="38">
        <f>IF(Txn!$B3782="","",Txn!$B3782)</f>
        <v>0</v>
      </c>
      <c r="B7551" s="38">
        <f>IF(Txn!$B3782="","",Txn!$C3782)</f>
        <v>0</v>
      </c>
      <c r="C7551" s="39">
        <f>IF(Txn!$B3782="","","تراکنش بانکی")</f>
        <v>0</v>
      </c>
      <c r="D7551" s="38">
        <f>IF(Txn!$B3782="","",IF(Txn!$X3782="","",Txn!$X3782))</f>
        <v>0</v>
      </c>
      <c r="E7551" s="39">
        <f>IF($D7551="","",IFERROR(VLOOKUP($D7551,AcctTbl,2,0),""))</f>
        <v>0</v>
      </c>
      <c r="F7551" s="39">
        <f>IF($D7551="","",IFERROR(VLOOKUP($D7551,AcctTbl,3,0),""))</f>
        <v>0</v>
      </c>
      <c r="G7551" s="39">
        <f>IF(Txn!$B3782="","",Txn!$D3782)</f>
        <v>0</v>
      </c>
      <c r="H7551" s="38">
        <f>IF(Txn!$B3782="","",Txn!$E3782)</f>
        <v>0</v>
      </c>
      <c r="I7551" s="40">
        <f>IF(Txn!$B3782="",0,Txn!$O3782)</f>
        <v>0</v>
      </c>
      <c r="J7551" s="40">
        <f>IF(Txn!$B3782="",0,Txn!$P3782)</f>
        <v>0</v>
      </c>
      <c r="K7551" s="41">
        <f>IF($A7551="","",IFERROR(VALUE(MID($A7551,6,2)),""))</f>
        <v>0</v>
      </c>
      <c r="L7551" s="39">
        <f>IF(Txn!$K3782="","",Txn!$K3782)</f>
        <v>0</v>
      </c>
      <c r="N7551" s="42">
        <f>IF($D7551="",0,COUNTIF(BankAccts,$D7551))</f>
        <v>0</v>
      </c>
    </row>
    <row r="7552" spans="1:14">
      <c r="A7552" s="38">
        <f>IF(Txn!$B3782="","",Txn!$B3782)</f>
        <v>0</v>
      </c>
      <c r="B7552" s="38">
        <f>IF(Txn!$B3782="","",Txn!$C3782)</f>
        <v>0</v>
      </c>
      <c r="C7552" s="39">
        <f>IF(Txn!$B3782="","","تراکنش بانکی")</f>
        <v>0</v>
      </c>
      <c r="D7552" s="38">
        <f>IF(Txn!$B3782="","",IF(IF(Txn!$U3782="TRF",Txn!$Y3782,Txn!$Z3782)="","",IF(Txn!$U3782="TRF",Txn!$Y3782,Txn!$Z3782)))</f>
        <v>0</v>
      </c>
      <c r="E7552" s="39">
        <f>IF($D7552="","",IFERROR(VLOOKUP($D7552,AcctTbl,2,0),""))</f>
        <v>0</v>
      </c>
      <c r="F7552" s="39">
        <f>IF($D7552="","",IFERROR(VLOOKUP($D7552,AcctTbl,3,0),""))</f>
        <v>0</v>
      </c>
      <c r="G7552" s="39">
        <f>IF(Txn!$B3782="","",Txn!$D3782)</f>
        <v>0</v>
      </c>
      <c r="H7552" s="38">
        <f>IF(Txn!$B3782="","",Txn!$E3782)</f>
        <v>0</v>
      </c>
      <c r="I7552" s="40">
        <f>IF(Txn!$B3782="",0,Txn!$Q3782)</f>
        <v>0</v>
      </c>
      <c r="J7552" s="40">
        <f>IF(Txn!$B3782="",0,Txn!$R3782)</f>
        <v>0</v>
      </c>
      <c r="K7552" s="41">
        <f>IF($A7552="","",IFERROR(VALUE(MID($A7552,6,2)),""))</f>
        <v>0</v>
      </c>
      <c r="L7552" s="39">
        <f>IF(Txn!$K3782="","","طرف مقابل — "&amp;Txn!$K3782)</f>
        <v>0</v>
      </c>
      <c r="N7552" s="42">
        <f>IF($D7552="",0,COUNTIF(BankAccts,$D7552))</f>
        <v>0</v>
      </c>
    </row>
    <row r="7553" spans="1:14">
      <c r="A7553" s="38">
        <f>IF(Txn!$B3783="","",Txn!$B3783)</f>
        <v>0</v>
      </c>
      <c r="B7553" s="38">
        <f>IF(Txn!$B3783="","",Txn!$C3783)</f>
        <v>0</v>
      </c>
      <c r="C7553" s="39">
        <f>IF(Txn!$B3783="","","تراکنش بانکی")</f>
        <v>0</v>
      </c>
      <c r="D7553" s="38">
        <f>IF(Txn!$B3783="","",IF(Txn!$X3783="","",Txn!$X3783))</f>
        <v>0</v>
      </c>
      <c r="E7553" s="39">
        <f>IF($D7553="","",IFERROR(VLOOKUP($D7553,AcctTbl,2,0),""))</f>
        <v>0</v>
      </c>
      <c r="F7553" s="39">
        <f>IF($D7553="","",IFERROR(VLOOKUP($D7553,AcctTbl,3,0),""))</f>
        <v>0</v>
      </c>
      <c r="G7553" s="39">
        <f>IF(Txn!$B3783="","",Txn!$D3783)</f>
        <v>0</v>
      </c>
      <c r="H7553" s="38">
        <f>IF(Txn!$B3783="","",Txn!$E3783)</f>
        <v>0</v>
      </c>
      <c r="I7553" s="40">
        <f>IF(Txn!$B3783="",0,Txn!$O3783)</f>
        <v>0</v>
      </c>
      <c r="J7553" s="40">
        <f>IF(Txn!$B3783="",0,Txn!$P3783)</f>
        <v>0</v>
      </c>
      <c r="K7553" s="41">
        <f>IF($A7553="","",IFERROR(VALUE(MID($A7553,6,2)),""))</f>
        <v>0</v>
      </c>
      <c r="L7553" s="39">
        <f>IF(Txn!$K3783="","",Txn!$K3783)</f>
        <v>0</v>
      </c>
      <c r="N7553" s="42">
        <f>IF($D7553="",0,COUNTIF(BankAccts,$D7553))</f>
        <v>0</v>
      </c>
    </row>
    <row r="7554" spans="1:14">
      <c r="A7554" s="38">
        <f>IF(Txn!$B3783="","",Txn!$B3783)</f>
        <v>0</v>
      </c>
      <c r="B7554" s="38">
        <f>IF(Txn!$B3783="","",Txn!$C3783)</f>
        <v>0</v>
      </c>
      <c r="C7554" s="39">
        <f>IF(Txn!$B3783="","","تراکنش بانکی")</f>
        <v>0</v>
      </c>
      <c r="D7554" s="38">
        <f>IF(Txn!$B3783="","",IF(IF(Txn!$U3783="TRF",Txn!$Y3783,Txn!$Z3783)="","",IF(Txn!$U3783="TRF",Txn!$Y3783,Txn!$Z3783)))</f>
        <v>0</v>
      </c>
      <c r="E7554" s="39">
        <f>IF($D7554="","",IFERROR(VLOOKUP($D7554,AcctTbl,2,0),""))</f>
        <v>0</v>
      </c>
      <c r="F7554" s="39">
        <f>IF($D7554="","",IFERROR(VLOOKUP($D7554,AcctTbl,3,0),""))</f>
        <v>0</v>
      </c>
      <c r="G7554" s="39">
        <f>IF(Txn!$B3783="","",Txn!$D3783)</f>
        <v>0</v>
      </c>
      <c r="H7554" s="38">
        <f>IF(Txn!$B3783="","",Txn!$E3783)</f>
        <v>0</v>
      </c>
      <c r="I7554" s="40">
        <f>IF(Txn!$B3783="",0,Txn!$Q3783)</f>
        <v>0</v>
      </c>
      <c r="J7554" s="40">
        <f>IF(Txn!$B3783="",0,Txn!$R3783)</f>
        <v>0</v>
      </c>
      <c r="K7554" s="41">
        <f>IF($A7554="","",IFERROR(VALUE(MID($A7554,6,2)),""))</f>
        <v>0</v>
      </c>
      <c r="L7554" s="39">
        <f>IF(Txn!$K3783="","","طرف مقابل — "&amp;Txn!$K3783)</f>
        <v>0</v>
      </c>
      <c r="N7554" s="42">
        <f>IF($D7554="",0,COUNTIF(BankAccts,$D7554))</f>
        <v>0</v>
      </c>
    </row>
    <row r="7555" spans="1:14">
      <c r="A7555" s="38">
        <f>IF(Txn!$B3784="","",Txn!$B3784)</f>
        <v>0</v>
      </c>
      <c r="B7555" s="38">
        <f>IF(Txn!$B3784="","",Txn!$C3784)</f>
        <v>0</v>
      </c>
      <c r="C7555" s="39">
        <f>IF(Txn!$B3784="","","تراکنش بانکی")</f>
        <v>0</v>
      </c>
      <c r="D7555" s="38">
        <f>IF(Txn!$B3784="","",IF(Txn!$X3784="","",Txn!$X3784))</f>
        <v>0</v>
      </c>
      <c r="E7555" s="39">
        <f>IF($D7555="","",IFERROR(VLOOKUP($D7555,AcctTbl,2,0),""))</f>
        <v>0</v>
      </c>
      <c r="F7555" s="39">
        <f>IF($D7555="","",IFERROR(VLOOKUP($D7555,AcctTbl,3,0),""))</f>
        <v>0</v>
      </c>
      <c r="G7555" s="39">
        <f>IF(Txn!$B3784="","",Txn!$D3784)</f>
        <v>0</v>
      </c>
      <c r="H7555" s="38">
        <f>IF(Txn!$B3784="","",Txn!$E3784)</f>
        <v>0</v>
      </c>
      <c r="I7555" s="40">
        <f>IF(Txn!$B3784="",0,Txn!$O3784)</f>
        <v>0</v>
      </c>
      <c r="J7555" s="40">
        <f>IF(Txn!$B3784="",0,Txn!$P3784)</f>
        <v>0</v>
      </c>
      <c r="K7555" s="41">
        <f>IF($A7555="","",IFERROR(VALUE(MID($A7555,6,2)),""))</f>
        <v>0</v>
      </c>
      <c r="L7555" s="39">
        <f>IF(Txn!$K3784="","",Txn!$K3784)</f>
        <v>0</v>
      </c>
      <c r="N7555" s="42">
        <f>IF($D7555="",0,COUNTIF(BankAccts,$D7555))</f>
        <v>0</v>
      </c>
    </row>
    <row r="7556" spans="1:14">
      <c r="A7556" s="38">
        <f>IF(Txn!$B3784="","",Txn!$B3784)</f>
        <v>0</v>
      </c>
      <c r="B7556" s="38">
        <f>IF(Txn!$B3784="","",Txn!$C3784)</f>
        <v>0</v>
      </c>
      <c r="C7556" s="39">
        <f>IF(Txn!$B3784="","","تراکنش بانکی")</f>
        <v>0</v>
      </c>
      <c r="D7556" s="38">
        <f>IF(Txn!$B3784="","",IF(IF(Txn!$U3784="TRF",Txn!$Y3784,Txn!$Z3784)="","",IF(Txn!$U3784="TRF",Txn!$Y3784,Txn!$Z3784)))</f>
        <v>0</v>
      </c>
      <c r="E7556" s="39">
        <f>IF($D7556="","",IFERROR(VLOOKUP($D7556,AcctTbl,2,0),""))</f>
        <v>0</v>
      </c>
      <c r="F7556" s="39">
        <f>IF($D7556="","",IFERROR(VLOOKUP($D7556,AcctTbl,3,0),""))</f>
        <v>0</v>
      </c>
      <c r="G7556" s="39">
        <f>IF(Txn!$B3784="","",Txn!$D3784)</f>
        <v>0</v>
      </c>
      <c r="H7556" s="38">
        <f>IF(Txn!$B3784="","",Txn!$E3784)</f>
        <v>0</v>
      </c>
      <c r="I7556" s="40">
        <f>IF(Txn!$B3784="",0,Txn!$Q3784)</f>
        <v>0</v>
      </c>
      <c r="J7556" s="40">
        <f>IF(Txn!$B3784="",0,Txn!$R3784)</f>
        <v>0</v>
      </c>
      <c r="K7556" s="41">
        <f>IF($A7556="","",IFERROR(VALUE(MID($A7556,6,2)),""))</f>
        <v>0</v>
      </c>
      <c r="L7556" s="39">
        <f>IF(Txn!$K3784="","","طرف مقابل — "&amp;Txn!$K3784)</f>
        <v>0</v>
      </c>
      <c r="N7556" s="42">
        <f>IF($D7556="",0,COUNTIF(BankAccts,$D7556))</f>
        <v>0</v>
      </c>
    </row>
    <row r="7557" spans="1:14">
      <c r="A7557" s="38">
        <f>IF(Txn!$B3785="","",Txn!$B3785)</f>
        <v>0</v>
      </c>
      <c r="B7557" s="38">
        <f>IF(Txn!$B3785="","",Txn!$C3785)</f>
        <v>0</v>
      </c>
      <c r="C7557" s="39">
        <f>IF(Txn!$B3785="","","تراکنش بانکی")</f>
        <v>0</v>
      </c>
      <c r="D7557" s="38">
        <f>IF(Txn!$B3785="","",IF(Txn!$X3785="","",Txn!$X3785))</f>
        <v>0</v>
      </c>
      <c r="E7557" s="39">
        <f>IF($D7557="","",IFERROR(VLOOKUP($D7557,AcctTbl,2,0),""))</f>
        <v>0</v>
      </c>
      <c r="F7557" s="39">
        <f>IF($D7557="","",IFERROR(VLOOKUP($D7557,AcctTbl,3,0),""))</f>
        <v>0</v>
      </c>
      <c r="G7557" s="39">
        <f>IF(Txn!$B3785="","",Txn!$D3785)</f>
        <v>0</v>
      </c>
      <c r="H7557" s="38">
        <f>IF(Txn!$B3785="","",Txn!$E3785)</f>
        <v>0</v>
      </c>
      <c r="I7557" s="40">
        <f>IF(Txn!$B3785="",0,Txn!$O3785)</f>
        <v>0</v>
      </c>
      <c r="J7557" s="40">
        <f>IF(Txn!$B3785="",0,Txn!$P3785)</f>
        <v>0</v>
      </c>
      <c r="K7557" s="41">
        <f>IF($A7557="","",IFERROR(VALUE(MID($A7557,6,2)),""))</f>
        <v>0</v>
      </c>
      <c r="L7557" s="39">
        <f>IF(Txn!$K3785="","",Txn!$K3785)</f>
        <v>0</v>
      </c>
      <c r="N7557" s="42">
        <f>IF($D7557="",0,COUNTIF(BankAccts,$D7557))</f>
        <v>0</v>
      </c>
    </row>
    <row r="7558" spans="1:14">
      <c r="A7558" s="38">
        <f>IF(Txn!$B3785="","",Txn!$B3785)</f>
        <v>0</v>
      </c>
      <c r="B7558" s="38">
        <f>IF(Txn!$B3785="","",Txn!$C3785)</f>
        <v>0</v>
      </c>
      <c r="C7558" s="39">
        <f>IF(Txn!$B3785="","","تراکنش بانکی")</f>
        <v>0</v>
      </c>
      <c r="D7558" s="38">
        <f>IF(Txn!$B3785="","",IF(IF(Txn!$U3785="TRF",Txn!$Y3785,Txn!$Z3785)="","",IF(Txn!$U3785="TRF",Txn!$Y3785,Txn!$Z3785)))</f>
        <v>0</v>
      </c>
      <c r="E7558" s="39">
        <f>IF($D7558="","",IFERROR(VLOOKUP($D7558,AcctTbl,2,0),""))</f>
        <v>0</v>
      </c>
      <c r="F7558" s="39">
        <f>IF($D7558="","",IFERROR(VLOOKUP($D7558,AcctTbl,3,0),""))</f>
        <v>0</v>
      </c>
      <c r="G7558" s="39">
        <f>IF(Txn!$B3785="","",Txn!$D3785)</f>
        <v>0</v>
      </c>
      <c r="H7558" s="38">
        <f>IF(Txn!$B3785="","",Txn!$E3785)</f>
        <v>0</v>
      </c>
      <c r="I7558" s="40">
        <f>IF(Txn!$B3785="",0,Txn!$Q3785)</f>
        <v>0</v>
      </c>
      <c r="J7558" s="40">
        <f>IF(Txn!$B3785="",0,Txn!$R3785)</f>
        <v>0</v>
      </c>
      <c r="K7558" s="41">
        <f>IF($A7558="","",IFERROR(VALUE(MID($A7558,6,2)),""))</f>
        <v>0</v>
      </c>
      <c r="L7558" s="39">
        <f>IF(Txn!$K3785="","","طرف مقابل — "&amp;Txn!$K3785)</f>
        <v>0</v>
      </c>
      <c r="N7558" s="42">
        <f>IF($D7558="",0,COUNTIF(BankAccts,$D7558))</f>
        <v>0</v>
      </c>
    </row>
    <row r="7559" spans="1:14">
      <c r="A7559" s="38">
        <f>IF(Txn!$B3786="","",Txn!$B3786)</f>
        <v>0</v>
      </c>
      <c r="B7559" s="38">
        <f>IF(Txn!$B3786="","",Txn!$C3786)</f>
        <v>0</v>
      </c>
      <c r="C7559" s="39">
        <f>IF(Txn!$B3786="","","تراکنش بانکی")</f>
        <v>0</v>
      </c>
      <c r="D7559" s="38">
        <f>IF(Txn!$B3786="","",IF(Txn!$X3786="","",Txn!$X3786))</f>
        <v>0</v>
      </c>
      <c r="E7559" s="39">
        <f>IF($D7559="","",IFERROR(VLOOKUP($D7559,AcctTbl,2,0),""))</f>
        <v>0</v>
      </c>
      <c r="F7559" s="39">
        <f>IF($D7559="","",IFERROR(VLOOKUP($D7559,AcctTbl,3,0),""))</f>
        <v>0</v>
      </c>
      <c r="G7559" s="39">
        <f>IF(Txn!$B3786="","",Txn!$D3786)</f>
        <v>0</v>
      </c>
      <c r="H7559" s="38">
        <f>IF(Txn!$B3786="","",Txn!$E3786)</f>
        <v>0</v>
      </c>
      <c r="I7559" s="40">
        <f>IF(Txn!$B3786="",0,Txn!$O3786)</f>
        <v>0</v>
      </c>
      <c r="J7559" s="40">
        <f>IF(Txn!$B3786="",0,Txn!$P3786)</f>
        <v>0</v>
      </c>
      <c r="K7559" s="41">
        <f>IF($A7559="","",IFERROR(VALUE(MID($A7559,6,2)),""))</f>
        <v>0</v>
      </c>
      <c r="L7559" s="39">
        <f>IF(Txn!$K3786="","",Txn!$K3786)</f>
        <v>0</v>
      </c>
      <c r="N7559" s="42">
        <f>IF($D7559="",0,COUNTIF(BankAccts,$D7559))</f>
        <v>0</v>
      </c>
    </row>
    <row r="7560" spans="1:14">
      <c r="A7560" s="38">
        <f>IF(Txn!$B3786="","",Txn!$B3786)</f>
        <v>0</v>
      </c>
      <c r="B7560" s="38">
        <f>IF(Txn!$B3786="","",Txn!$C3786)</f>
        <v>0</v>
      </c>
      <c r="C7560" s="39">
        <f>IF(Txn!$B3786="","","تراکنش بانکی")</f>
        <v>0</v>
      </c>
      <c r="D7560" s="38">
        <f>IF(Txn!$B3786="","",IF(IF(Txn!$U3786="TRF",Txn!$Y3786,Txn!$Z3786)="","",IF(Txn!$U3786="TRF",Txn!$Y3786,Txn!$Z3786)))</f>
        <v>0</v>
      </c>
      <c r="E7560" s="39">
        <f>IF($D7560="","",IFERROR(VLOOKUP($D7560,AcctTbl,2,0),""))</f>
        <v>0</v>
      </c>
      <c r="F7560" s="39">
        <f>IF($D7560="","",IFERROR(VLOOKUP($D7560,AcctTbl,3,0),""))</f>
        <v>0</v>
      </c>
      <c r="G7560" s="39">
        <f>IF(Txn!$B3786="","",Txn!$D3786)</f>
        <v>0</v>
      </c>
      <c r="H7560" s="38">
        <f>IF(Txn!$B3786="","",Txn!$E3786)</f>
        <v>0</v>
      </c>
      <c r="I7560" s="40">
        <f>IF(Txn!$B3786="",0,Txn!$Q3786)</f>
        <v>0</v>
      </c>
      <c r="J7560" s="40">
        <f>IF(Txn!$B3786="",0,Txn!$R3786)</f>
        <v>0</v>
      </c>
      <c r="K7560" s="41">
        <f>IF($A7560="","",IFERROR(VALUE(MID($A7560,6,2)),""))</f>
        <v>0</v>
      </c>
      <c r="L7560" s="39">
        <f>IF(Txn!$K3786="","","طرف مقابل — "&amp;Txn!$K3786)</f>
        <v>0</v>
      </c>
      <c r="N7560" s="42">
        <f>IF($D7560="",0,COUNTIF(BankAccts,$D7560))</f>
        <v>0</v>
      </c>
    </row>
    <row r="7561" spans="1:14">
      <c r="A7561" s="38">
        <f>IF(Txn!$B3787="","",Txn!$B3787)</f>
        <v>0</v>
      </c>
      <c r="B7561" s="38">
        <f>IF(Txn!$B3787="","",Txn!$C3787)</f>
        <v>0</v>
      </c>
      <c r="C7561" s="39">
        <f>IF(Txn!$B3787="","","تراکنش بانکی")</f>
        <v>0</v>
      </c>
      <c r="D7561" s="38">
        <f>IF(Txn!$B3787="","",IF(Txn!$X3787="","",Txn!$X3787))</f>
        <v>0</v>
      </c>
      <c r="E7561" s="39">
        <f>IF($D7561="","",IFERROR(VLOOKUP($D7561,AcctTbl,2,0),""))</f>
        <v>0</v>
      </c>
      <c r="F7561" s="39">
        <f>IF($D7561="","",IFERROR(VLOOKUP($D7561,AcctTbl,3,0),""))</f>
        <v>0</v>
      </c>
      <c r="G7561" s="39">
        <f>IF(Txn!$B3787="","",Txn!$D3787)</f>
        <v>0</v>
      </c>
      <c r="H7561" s="38">
        <f>IF(Txn!$B3787="","",Txn!$E3787)</f>
        <v>0</v>
      </c>
      <c r="I7561" s="40">
        <f>IF(Txn!$B3787="",0,Txn!$O3787)</f>
        <v>0</v>
      </c>
      <c r="J7561" s="40">
        <f>IF(Txn!$B3787="",0,Txn!$P3787)</f>
        <v>0</v>
      </c>
      <c r="K7561" s="41">
        <f>IF($A7561="","",IFERROR(VALUE(MID($A7561,6,2)),""))</f>
        <v>0</v>
      </c>
      <c r="L7561" s="39">
        <f>IF(Txn!$K3787="","",Txn!$K3787)</f>
        <v>0</v>
      </c>
      <c r="N7561" s="42">
        <f>IF($D7561="",0,COUNTIF(BankAccts,$D7561))</f>
        <v>0</v>
      </c>
    </row>
    <row r="7562" spans="1:14">
      <c r="A7562" s="38">
        <f>IF(Txn!$B3787="","",Txn!$B3787)</f>
        <v>0</v>
      </c>
      <c r="B7562" s="38">
        <f>IF(Txn!$B3787="","",Txn!$C3787)</f>
        <v>0</v>
      </c>
      <c r="C7562" s="39">
        <f>IF(Txn!$B3787="","","تراکنش بانکی")</f>
        <v>0</v>
      </c>
      <c r="D7562" s="38">
        <f>IF(Txn!$B3787="","",IF(IF(Txn!$U3787="TRF",Txn!$Y3787,Txn!$Z3787)="","",IF(Txn!$U3787="TRF",Txn!$Y3787,Txn!$Z3787)))</f>
        <v>0</v>
      </c>
      <c r="E7562" s="39">
        <f>IF($D7562="","",IFERROR(VLOOKUP($D7562,AcctTbl,2,0),""))</f>
        <v>0</v>
      </c>
      <c r="F7562" s="39">
        <f>IF($D7562="","",IFERROR(VLOOKUP($D7562,AcctTbl,3,0),""))</f>
        <v>0</v>
      </c>
      <c r="G7562" s="39">
        <f>IF(Txn!$B3787="","",Txn!$D3787)</f>
        <v>0</v>
      </c>
      <c r="H7562" s="38">
        <f>IF(Txn!$B3787="","",Txn!$E3787)</f>
        <v>0</v>
      </c>
      <c r="I7562" s="40">
        <f>IF(Txn!$B3787="",0,Txn!$Q3787)</f>
        <v>0</v>
      </c>
      <c r="J7562" s="40">
        <f>IF(Txn!$B3787="",0,Txn!$R3787)</f>
        <v>0</v>
      </c>
      <c r="K7562" s="41">
        <f>IF($A7562="","",IFERROR(VALUE(MID($A7562,6,2)),""))</f>
        <v>0</v>
      </c>
      <c r="L7562" s="39">
        <f>IF(Txn!$K3787="","","طرف مقابل — "&amp;Txn!$K3787)</f>
        <v>0</v>
      </c>
      <c r="N7562" s="42">
        <f>IF($D7562="",0,COUNTIF(BankAccts,$D7562))</f>
        <v>0</v>
      </c>
    </row>
    <row r="7563" spans="1:14">
      <c r="A7563" s="38">
        <f>IF(Txn!$B3788="","",Txn!$B3788)</f>
        <v>0</v>
      </c>
      <c r="B7563" s="38">
        <f>IF(Txn!$B3788="","",Txn!$C3788)</f>
        <v>0</v>
      </c>
      <c r="C7563" s="39">
        <f>IF(Txn!$B3788="","","تراکنش بانکی")</f>
        <v>0</v>
      </c>
      <c r="D7563" s="38">
        <f>IF(Txn!$B3788="","",IF(Txn!$X3788="","",Txn!$X3788))</f>
        <v>0</v>
      </c>
      <c r="E7563" s="39">
        <f>IF($D7563="","",IFERROR(VLOOKUP($D7563,AcctTbl,2,0),""))</f>
        <v>0</v>
      </c>
      <c r="F7563" s="39">
        <f>IF($D7563="","",IFERROR(VLOOKUP($D7563,AcctTbl,3,0),""))</f>
        <v>0</v>
      </c>
      <c r="G7563" s="39">
        <f>IF(Txn!$B3788="","",Txn!$D3788)</f>
        <v>0</v>
      </c>
      <c r="H7563" s="38">
        <f>IF(Txn!$B3788="","",Txn!$E3788)</f>
        <v>0</v>
      </c>
      <c r="I7563" s="40">
        <f>IF(Txn!$B3788="",0,Txn!$O3788)</f>
        <v>0</v>
      </c>
      <c r="J7563" s="40">
        <f>IF(Txn!$B3788="",0,Txn!$P3788)</f>
        <v>0</v>
      </c>
      <c r="K7563" s="41">
        <f>IF($A7563="","",IFERROR(VALUE(MID($A7563,6,2)),""))</f>
        <v>0</v>
      </c>
      <c r="L7563" s="39">
        <f>IF(Txn!$K3788="","",Txn!$K3788)</f>
        <v>0</v>
      </c>
      <c r="N7563" s="42">
        <f>IF($D7563="",0,COUNTIF(BankAccts,$D7563))</f>
        <v>0</v>
      </c>
    </row>
    <row r="7564" spans="1:14">
      <c r="A7564" s="38">
        <f>IF(Txn!$B3788="","",Txn!$B3788)</f>
        <v>0</v>
      </c>
      <c r="B7564" s="38">
        <f>IF(Txn!$B3788="","",Txn!$C3788)</f>
        <v>0</v>
      </c>
      <c r="C7564" s="39">
        <f>IF(Txn!$B3788="","","تراکنش بانکی")</f>
        <v>0</v>
      </c>
      <c r="D7564" s="38">
        <f>IF(Txn!$B3788="","",IF(IF(Txn!$U3788="TRF",Txn!$Y3788,Txn!$Z3788)="","",IF(Txn!$U3788="TRF",Txn!$Y3788,Txn!$Z3788)))</f>
        <v>0</v>
      </c>
      <c r="E7564" s="39">
        <f>IF($D7564="","",IFERROR(VLOOKUP($D7564,AcctTbl,2,0),""))</f>
        <v>0</v>
      </c>
      <c r="F7564" s="39">
        <f>IF($D7564="","",IFERROR(VLOOKUP($D7564,AcctTbl,3,0),""))</f>
        <v>0</v>
      </c>
      <c r="G7564" s="39">
        <f>IF(Txn!$B3788="","",Txn!$D3788)</f>
        <v>0</v>
      </c>
      <c r="H7564" s="38">
        <f>IF(Txn!$B3788="","",Txn!$E3788)</f>
        <v>0</v>
      </c>
      <c r="I7564" s="40">
        <f>IF(Txn!$B3788="",0,Txn!$Q3788)</f>
        <v>0</v>
      </c>
      <c r="J7564" s="40">
        <f>IF(Txn!$B3788="",0,Txn!$R3788)</f>
        <v>0</v>
      </c>
      <c r="K7564" s="41">
        <f>IF($A7564="","",IFERROR(VALUE(MID($A7564,6,2)),""))</f>
        <v>0</v>
      </c>
      <c r="L7564" s="39">
        <f>IF(Txn!$K3788="","","طرف مقابل — "&amp;Txn!$K3788)</f>
        <v>0</v>
      </c>
      <c r="N7564" s="42">
        <f>IF($D7564="",0,COUNTIF(BankAccts,$D7564))</f>
        <v>0</v>
      </c>
    </row>
    <row r="7565" spans="1:14">
      <c r="A7565" s="38">
        <f>IF(Txn!$B3789="","",Txn!$B3789)</f>
        <v>0</v>
      </c>
      <c r="B7565" s="38">
        <f>IF(Txn!$B3789="","",Txn!$C3789)</f>
        <v>0</v>
      </c>
      <c r="C7565" s="39">
        <f>IF(Txn!$B3789="","","تراکنش بانکی")</f>
        <v>0</v>
      </c>
      <c r="D7565" s="38">
        <f>IF(Txn!$B3789="","",IF(Txn!$X3789="","",Txn!$X3789))</f>
        <v>0</v>
      </c>
      <c r="E7565" s="39">
        <f>IF($D7565="","",IFERROR(VLOOKUP($D7565,AcctTbl,2,0),""))</f>
        <v>0</v>
      </c>
      <c r="F7565" s="39">
        <f>IF($D7565="","",IFERROR(VLOOKUP($D7565,AcctTbl,3,0),""))</f>
        <v>0</v>
      </c>
      <c r="G7565" s="39">
        <f>IF(Txn!$B3789="","",Txn!$D3789)</f>
        <v>0</v>
      </c>
      <c r="H7565" s="38">
        <f>IF(Txn!$B3789="","",Txn!$E3789)</f>
        <v>0</v>
      </c>
      <c r="I7565" s="40">
        <f>IF(Txn!$B3789="",0,Txn!$O3789)</f>
        <v>0</v>
      </c>
      <c r="J7565" s="40">
        <f>IF(Txn!$B3789="",0,Txn!$P3789)</f>
        <v>0</v>
      </c>
      <c r="K7565" s="41">
        <f>IF($A7565="","",IFERROR(VALUE(MID($A7565,6,2)),""))</f>
        <v>0</v>
      </c>
      <c r="L7565" s="39">
        <f>IF(Txn!$K3789="","",Txn!$K3789)</f>
        <v>0</v>
      </c>
      <c r="N7565" s="42">
        <f>IF($D7565="",0,COUNTIF(BankAccts,$D7565))</f>
        <v>0</v>
      </c>
    </row>
    <row r="7566" spans="1:14">
      <c r="A7566" s="38">
        <f>IF(Txn!$B3789="","",Txn!$B3789)</f>
        <v>0</v>
      </c>
      <c r="B7566" s="38">
        <f>IF(Txn!$B3789="","",Txn!$C3789)</f>
        <v>0</v>
      </c>
      <c r="C7566" s="39">
        <f>IF(Txn!$B3789="","","تراکنش بانکی")</f>
        <v>0</v>
      </c>
      <c r="D7566" s="38">
        <f>IF(Txn!$B3789="","",IF(IF(Txn!$U3789="TRF",Txn!$Y3789,Txn!$Z3789)="","",IF(Txn!$U3789="TRF",Txn!$Y3789,Txn!$Z3789)))</f>
        <v>0</v>
      </c>
      <c r="E7566" s="39">
        <f>IF($D7566="","",IFERROR(VLOOKUP($D7566,AcctTbl,2,0),""))</f>
        <v>0</v>
      </c>
      <c r="F7566" s="39">
        <f>IF($D7566="","",IFERROR(VLOOKUP($D7566,AcctTbl,3,0),""))</f>
        <v>0</v>
      </c>
      <c r="G7566" s="39">
        <f>IF(Txn!$B3789="","",Txn!$D3789)</f>
        <v>0</v>
      </c>
      <c r="H7566" s="38">
        <f>IF(Txn!$B3789="","",Txn!$E3789)</f>
        <v>0</v>
      </c>
      <c r="I7566" s="40">
        <f>IF(Txn!$B3789="",0,Txn!$Q3789)</f>
        <v>0</v>
      </c>
      <c r="J7566" s="40">
        <f>IF(Txn!$B3789="",0,Txn!$R3789)</f>
        <v>0</v>
      </c>
      <c r="K7566" s="41">
        <f>IF($A7566="","",IFERROR(VALUE(MID($A7566,6,2)),""))</f>
        <v>0</v>
      </c>
      <c r="L7566" s="39">
        <f>IF(Txn!$K3789="","","طرف مقابل — "&amp;Txn!$K3789)</f>
        <v>0</v>
      </c>
      <c r="N7566" s="42">
        <f>IF($D7566="",0,COUNTIF(BankAccts,$D7566))</f>
        <v>0</v>
      </c>
    </row>
    <row r="7567" spans="1:14">
      <c r="A7567" s="38">
        <f>IF(Txn!$B3790="","",Txn!$B3790)</f>
        <v>0</v>
      </c>
      <c r="B7567" s="38">
        <f>IF(Txn!$B3790="","",Txn!$C3790)</f>
        <v>0</v>
      </c>
      <c r="C7567" s="39">
        <f>IF(Txn!$B3790="","","تراکنش بانکی")</f>
        <v>0</v>
      </c>
      <c r="D7567" s="38">
        <f>IF(Txn!$B3790="","",IF(Txn!$X3790="","",Txn!$X3790))</f>
        <v>0</v>
      </c>
      <c r="E7567" s="39">
        <f>IF($D7567="","",IFERROR(VLOOKUP($D7567,AcctTbl,2,0),""))</f>
        <v>0</v>
      </c>
      <c r="F7567" s="39">
        <f>IF($D7567="","",IFERROR(VLOOKUP($D7567,AcctTbl,3,0),""))</f>
        <v>0</v>
      </c>
      <c r="G7567" s="39">
        <f>IF(Txn!$B3790="","",Txn!$D3790)</f>
        <v>0</v>
      </c>
      <c r="H7567" s="38">
        <f>IF(Txn!$B3790="","",Txn!$E3790)</f>
        <v>0</v>
      </c>
      <c r="I7567" s="40">
        <f>IF(Txn!$B3790="",0,Txn!$O3790)</f>
        <v>0</v>
      </c>
      <c r="J7567" s="40">
        <f>IF(Txn!$B3790="",0,Txn!$P3790)</f>
        <v>0</v>
      </c>
      <c r="K7567" s="41">
        <f>IF($A7567="","",IFERROR(VALUE(MID($A7567,6,2)),""))</f>
        <v>0</v>
      </c>
      <c r="L7567" s="39">
        <f>IF(Txn!$K3790="","",Txn!$K3790)</f>
        <v>0</v>
      </c>
      <c r="N7567" s="42">
        <f>IF($D7567="",0,COUNTIF(BankAccts,$D7567))</f>
        <v>0</v>
      </c>
    </row>
    <row r="7568" spans="1:14">
      <c r="A7568" s="38">
        <f>IF(Txn!$B3790="","",Txn!$B3790)</f>
        <v>0</v>
      </c>
      <c r="B7568" s="38">
        <f>IF(Txn!$B3790="","",Txn!$C3790)</f>
        <v>0</v>
      </c>
      <c r="C7568" s="39">
        <f>IF(Txn!$B3790="","","تراکنش بانکی")</f>
        <v>0</v>
      </c>
      <c r="D7568" s="38">
        <f>IF(Txn!$B3790="","",IF(IF(Txn!$U3790="TRF",Txn!$Y3790,Txn!$Z3790)="","",IF(Txn!$U3790="TRF",Txn!$Y3790,Txn!$Z3790)))</f>
        <v>0</v>
      </c>
      <c r="E7568" s="39">
        <f>IF($D7568="","",IFERROR(VLOOKUP($D7568,AcctTbl,2,0),""))</f>
        <v>0</v>
      </c>
      <c r="F7568" s="39">
        <f>IF($D7568="","",IFERROR(VLOOKUP($D7568,AcctTbl,3,0),""))</f>
        <v>0</v>
      </c>
      <c r="G7568" s="39">
        <f>IF(Txn!$B3790="","",Txn!$D3790)</f>
        <v>0</v>
      </c>
      <c r="H7568" s="38">
        <f>IF(Txn!$B3790="","",Txn!$E3790)</f>
        <v>0</v>
      </c>
      <c r="I7568" s="40">
        <f>IF(Txn!$B3790="",0,Txn!$Q3790)</f>
        <v>0</v>
      </c>
      <c r="J7568" s="40">
        <f>IF(Txn!$B3790="",0,Txn!$R3790)</f>
        <v>0</v>
      </c>
      <c r="K7568" s="41">
        <f>IF($A7568="","",IFERROR(VALUE(MID($A7568,6,2)),""))</f>
        <v>0</v>
      </c>
      <c r="L7568" s="39">
        <f>IF(Txn!$K3790="","","طرف مقابل — "&amp;Txn!$K3790)</f>
        <v>0</v>
      </c>
      <c r="N7568" s="42">
        <f>IF($D7568="",0,COUNTIF(BankAccts,$D7568))</f>
        <v>0</v>
      </c>
    </row>
    <row r="7569" spans="1:14">
      <c r="A7569" s="38">
        <f>IF(Txn!$B3791="","",Txn!$B3791)</f>
        <v>0</v>
      </c>
      <c r="B7569" s="38">
        <f>IF(Txn!$B3791="","",Txn!$C3791)</f>
        <v>0</v>
      </c>
      <c r="C7569" s="39">
        <f>IF(Txn!$B3791="","","تراکنش بانکی")</f>
        <v>0</v>
      </c>
      <c r="D7569" s="38">
        <f>IF(Txn!$B3791="","",IF(Txn!$X3791="","",Txn!$X3791))</f>
        <v>0</v>
      </c>
      <c r="E7569" s="39">
        <f>IF($D7569="","",IFERROR(VLOOKUP($D7569,AcctTbl,2,0),""))</f>
        <v>0</v>
      </c>
      <c r="F7569" s="39">
        <f>IF($D7569="","",IFERROR(VLOOKUP($D7569,AcctTbl,3,0),""))</f>
        <v>0</v>
      </c>
      <c r="G7569" s="39">
        <f>IF(Txn!$B3791="","",Txn!$D3791)</f>
        <v>0</v>
      </c>
      <c r="H7569" s="38">
        <f>IF(Txn!$B3791="","",Txn!$E3791)</f>
        <v>0</v>
      </c>
      <c r="I7569" s="40">
        <f>IF(Txn!$B3791="",0,Txn!$O3791)</f>
        <v>0</v>
      </c>
      <c r="J7569" s="40">
        <f>IF(Txn!$B3791="",0,Txn!$P3791)</f>
        <v>0</v>
      </c>
      <c r="K7569" s="41">
        <f>IF($A7569="","",IFERROR(VALUE(MID($A7569,6,2)),""))</f>
        <v>0</v>
      </c>
      <c r="L7569" s="39">
        <f>IF(Txn!$K3791="","",Txn!$K3791)</f>
        <v>0</v>
      </c>
      <c r="N7569" s="42">
        <f>IF($D7569="",0,COUNTIF(BankAccts,$D7569))</f>
        <v>0</v>
      </c>
    </row>
    <row r="7570" spans="1:14">
      <c r="A7570" s="38">
        <f>IF(Txn!$B3791="","",Txn!$B3791)</f>
        <v>0</v>
      </c>
      <c r="B7570" s="38">
        <f>IF(Txn!$B3791="","",Txn!$C3791)</f>
        <v>0</v>
      </c>
      <c r="C7570" s="39">
        <f>IF(Txn!$B3791="","","تراکنش بانکی")</f>
        <v>0</v>
      </c>
      <c r="D7570" s="38">
        <f>IF(Txn!$B3791="","",IF(IF(Txn!$U3791="TRF",Txn!$Y3791,Txn!$Z3791)="","",IF(Txn!$U3791="TRF",Txn!$Y3791,Txn!$Z3791)))</f>
        <v>0</v>
      </c>
      <c r="E7570" s="39">
        <f>IF($D7570="","",IFERROR(VLOOKUP($D7570,AcctTbl,2,0),""))</f>
        <v>0</v>
      </c>
      <c r="F7570" s="39">
        <f>IF($D7570="","",IFERROR(VLOOKUP($D7570,AcctTbl,3,0),""))</f>
        <v>0</v>
      </c>
      <c r="G7570" s="39">
        <f>IF(Txn!$B3791="","",Txn!$D3791)</f>
        <v>0</v>
      </c>
      <c r="H7570" s="38">
        <f>IF(Txn!$B3791="","",Txn!$E3791)</f>
        <v>0</v>
      </c>
      <c r="I7570" s="40">
        <f>IF(Txn!$B3791="",0,Txn!$Q3791)</f>
        <v>0</v>
      </c>
      <c r="J7570" s="40">
        <f>IF(Txn!$B3791="",0,Txn!$R3791)</f>
        <v>0</v>
      </c>
      <c r="K7570" s="41">
        <f>IF($A7570="","",IFERROR(VALUE(MID($A7570,6,2)),""))</f>
        <v>0</v>
      </c>
      <c r="L7570" s="39">
        <f>IF(Txn!$K3791="","","طرف مقابل — "&amp;Txn!$K3791)</f>
        <v>0</v>
      </c>
      <c r="N7570" s="42">
        <f>IF($D7570="",0,COUNTIF(BankAccts,$D7570))</f>
        <v>0</v>
      </c>
    </row>
    <row r="7571" spans="1:14">
      <c r="A7571" s="38">
        <f>IF(Txn!$B3792="","",Txn!$B3792)</f>
        <v>0</v>
      </c>
      <c r="B7571" s="38">
        <f>IF(Txn!$B3792="","",Txn!$C3792)</f>
        <v>0</v>
      </c>
      <c r="C7571" s="39">
        <f>IF(Txn!$B3792="","","تراکنش بانکی")</f>
        <v>0</v>
      </c>
      <c r="D7571" s="38">
        <f>IF(Txn!$B3792="","",IF(Txn!$X3792="","",Txn!$X3792))</f>
        <v>0</v>
      </c>
      <c r="E7571" s="39">
        <f>IF($D7571="","",IFERROR(VLOOKUP($D7571,AcctTbl,2,0),""))</f>
        <v>0</v>
      </c>
      <c r="F7571" s="39">
        <f>IF($D7571="","",IFERROR(VLOOKUP($D7571,AcctTbl,3,0),""))</f>
        <v>0</v>
      </c>
      <c r="G7571" s="39">
        <f>IF(Txn!$B3792="","",Txn!$D3792)</f>
        <v>0</v>
      </c>
      <c r="H7571" s="38">
        <f>IF(Txn!$B3792="","",Txn!$E3792)</f>
        <v>0</v>
      </c>
      <c r="I7571" s="40">
        <f>IF(Txn!$B3792="",0,Txn!$O3792)</f>
        <v>0</v>
      </c>
      <c r="J7571" s="40">
        <f>IF(Txn!$B3792="",0,Txn!$P3792)</f>
        <v>0</v>
      </c>
      <c r="K7571" s="41">
        <f>IF($A7571="","",IFERROR(VALUE(MID($A7571,6,2)),""))</f>
        <v>0</v>
      </c>
      <c r="L7571" s="39">
        <f>IF(Txn!$K3792="","",Txn!$K3792)</f>
        <v>0</v>
      </c>
      <c r="N7571" s="42">
        <f>IF($D7571="",0,COUNTIF(BankAccts,$D7571))</f>
        <v>0</v>
      </c>
    </row>
    <row r="7572" spans="1:14">
      <c r="A7572" s="38">
        <f>IF(Txn!$B3792="","",Txn!$B3792)</f>
        <v>0</v>
      </c>
      <c r="B7572" s="38">
        <f>IF(Txn!$B3792="","",Txn!$C3792)</f>
        <v>0</v>
      </c>
      <c r="C7572" s="39">
        <f>IF(Txn!$B3792="","","تراکنش بانکی")</f>
        <v>0</v>
      </c>
      <c r="D7572" s="38">
        <f>IF(Txn!$B3792="","",IF(IF(Txn!$U3792="TRF",Txn!$Y3792,Txn!$Z3792)="","",IF(Txn!$U3792="TRF",Txn!$Y3792,Txn!$Z3792)))</f>
        <v>0</v>
      </c>
      <c r="E7572" s="39">
        <f>IF($D7572="","",IFERROR(VLOOKUP($D7572,AcctTbl,2,0),""))</f>
        <v>0</v>
      </c>
      <c r="F7572" s="39">
        <f>IF($D7572="","",IFERROR(VLOOKUP($D7572,AcctTbl,3,0),""))</f>
        <v>0</v>
      </c>
      <c r="G7572" s="39">
        <f>IF(Txn!$B3792="","",Txn!$D3792)</f>
        <v>0</v>
      </c>
      <c r="H7572" s="38">
        <f>IF(Txn!$B3792="","",Txn!$E3792)</f>
        <v>0</v>
      </c>
      <c r="I7572" s="40">
        <f>IF(Txn!$B3792="",0,Txn!$Q3792)</f>
        <v>0</v>
      </c>
      <c r="J7572" s="40">
        <f>IF(Txn!$B3792="",0,Txn!$R3792)</f>
        <v>0</v>
      </c>
      <c r="K7572" s="41">
        <f>IF($A7572="","",IFERROR(VALUE(MID($A7572,6,2)),""))</f>
        <v>0</v>
      </c>
      <c r="L7572" s="39">
        <f>IF(Txn!$K3792="","","طرف مقابل — "&amp;Txn!$K3792)</f>
        <v>0</v>
      </c>
      <c r="N7572" s="42">
        <f>IF($D7572="",0,COUNTIF(BankAccts,$D7572))</f>
        <v>0</v>
      </c>
    </row>
    <row r="7573" spans="1:14">
      <c r="A7573" s="38">
        <f>IF(Txn!$B3793="","",Txn!$B3793)</f>
        <v>0</v>
      </c>
      <c r="B7573" s="38">
        <f>IF(Txn!$B3793="","",Txn!$C3793)</f>
        <v>0</v>
      </c>
      <c r="C7573" s="39">
        <f>IF(Txn!$B3793="","","تراکنش بانکی")</f>
        <v>0</v>
      </c>
      <c r="D7573" s="38">
        <f>IF(Txn!$B3793="","",IF(Txn!$X3793="","",Txn!$X3793))</f>
        <v>0</v>
      </c>
      <c r="E7573" s="39">
        <f>IF($D7573="","",IFERROR(VLOOKUP($D7573,AcctTbl,2,0),""))</f>
        <v>0</v>
      </c>
      <c r="F7573" s="39">
        <f>IF($D7573="","",IFERROR(VLOOKUP($D7573,AcctTbl,3,0),""))</f>
        <v>0</v>
      </c>
      <c r="G7573" s="39">
        <f>IF(Txn!$B3793="","",Txn!$D3793)</f>
        <v>0</v>
      </c>
      <c r="H7573" s="38">
        <f>IF(Txn!$B3793="","",Txn!$E3793)</f>
        <v>0</v>
      </c>
      <c r="I7573" s="40">
        <f>IF(Txn!$B3793="",0,Txn!$O3793)</f>
        <v>0</v>
      </c>
      <c r="J7573" s="40">
        <f>IF(Txn!$B3793="",0,Txn!$P3793)</f>
        <v>0</v>
      </c>
      <c r="K7573" s="41">
        <f>IF($A7573="","",IFERROR(VALUE(MID($A7573,6,2)),""))</f>
        <v>0</v>
      </c>
      <c r="L7573" s="39">
        <f>IF(Txn!$K3793="","",Txn!$K3793)</f>
        <v>0</v>
      </c>
      <c r="N7573" s="42">
        <f>IF($D7573="",0,COUNTIF(BankAccts,$D7573))</f>
        <v>0</v>
      </c>
    </row>
    <row r="7574" spans="1:14">
      <c r="A7574" s="38">
        <f>IF(Txn!$B3793="","",Txn!$B3793)</f>
        <v>0</v>
      </c>
      <c r="B7574" s="38">
        <f>IF(Txn!$B3793="","",Txn!$C3793)</f>
        <v>0</v>
      </c>
      <c r="C7574" s="39">
        <f>IF(Txn!$B3793="","","تراکنش بانکی")</f>
        <v>0</v>
      </c>
      <c r="D7574" s="38">
        <f>IF(Txn!$B3793="","",IF(IF(Txn!$U3793="TRF",Txn!$Y3793,Txn!$Z3793)="","",IF(Txn!$U3793="TRF",Txn!$Y3793,Txn!$Z3793)))</f>
        <v>0</v>
      </c>
      <c r="E7574" s="39">
        <f>IF($D7574="","",IFERROR(VLOOKUP($D7574,AcctTbl,2,0),""))</f>
        <v>0</v>
      </c>
      <c r="F7574" s="39">
        <f>IF($D7574="","",IFERROR(VLOOKUP($D7574,AcctTbl,3,0),""))</f>
        <v>0</v>
      </c>
      <c r="G7574" s="39">
        <f>IF(Txn!$B3793="","",Txn!$D3793)</f>
        <v>0</v>
      </c>
      <c r="H7574" s="38">
        <f>IF(Txn!$B3793="","",Txn!$E3793)</f>
        <v>0</v>
      </c>
      <c r="I7574" s="40">
        <f>IF(Txn!$B3793="",0,Txn!$Q3793)</f>
        <v>0</v>
      </c>
      <c r="J7574" s="40">
        <f>IF(Txn!$B3793="",0,Txn!$R3793)</f>
        <v>0</v>
      </c>
      <c r="K7574" s="41">
        <f>IF($A7574="","",IFERROR(VALUE(MID($A7574,6,2)),""))</f>
        <v>0</v>
      </c>
      <c r="L7574" s="39">
        <f>IF(Txn!$K3793="","","طرف مقابل — "&amp;Txn!$K3793)</f>
        <v>0</v>
      </c>
      <c r="N7574" s="42">
        <f>IF($D7574="",0,COUNTIF(BankAccts,$D7574))</f>
        <v>0</v>
      </c>
    </row>
    <row r="7575" spans="1:14">
      <c r="A7575" s="38">
        <f>IF(Txn!$B3794="","",Txn!$B3794)</f>
        <v>0</v>
      </c>
      <c r="B7575" s="38">
        <f>IF(Txn!$B3794="","",Txn!$C3794)</f>
        <v>0</v>
      </c>
      <c r="C7575" s="39">
        <f>IF(Txn!$B3794="","","تراکنش بانکی")</f>
        <v>0</v>
      </c>
      <c r="D7575" s="38">
        <f>IF(Txn!$B3794="","",IF(Txn!$X3794="","",Txn!$X3794))</f>
        <v>0</v>
      </c>
      <c r="E7575" s="39">
        <f>IF($D7575="","",IFERROR(VLOOKUP($D7575,AcctTbl,2,0),""))</f>
        <v>0</v>
      </c>
      <c r="F7575" s="39">
        <f>IF($D7575="","",IFERROR(VLOOKUP($D7575,AcctTbl,3,0),""))</f>
        <v>0</v>
      </c>
      <c r="G7575" s="39">
        <f>IF(Txn!$B3794="","",Txn!$D3794)</f>
        <v>0</v>
      </c>
      <c r="H7575" s="38">
        <f>IF(Txn!$B3794="","",Txn!$E3794)</f>
        <v>0</v>
      </c>
      <c r="I7575" s="40">
        <f>IF(Txn!$B3794="",0,Txn!$O3794)</f>
        <v>0</v>
      </c>
      <c r="J7575" s="40">
        <f>IF(Txn!$B3794="",0,Txn!$P3794)</f>
        <v>0</v>
      </c>
      <c r="K7575" s="41">
        <f>IF($A7575="","",IFERROR(VALUE(MID($A7575,6,2)),""))</f>
        <v>0</v>
      </c>
      <c r="L7575" s="39">
        <f>IF(Txn!$K3794="","",Txn!$K3794)</f>
        <v>0</v>
      </c>
      <c r="N7575" s="42">
        <f>IF($D7575="",0,COUNTIF(BankAccts,$D7575))</f>
        <v>0</v>
      </c>
    </row>
    <row r="7576" spans="1:14">
      <c r="A7576" s="38">
        <f>IF(Txn!$B3794="","",Txn!$B3794)</f>
        <v>0</v>
      </c>
      <c r="B7576" s="38">
        <f>IF(Txn!$B3794="","",Txn!$C3794)</f>
        <v>0</v>
      </c>
      <c r="C7576" s="39">
        <f>IF(Txn!$B3794="","","تراکنش بانکی")</f>
        <v>0</v>
      </c>
      <c r="D7576" s="38">
        <f>IF(Txn!$B3794="","",IF(IF(Txn!$U3794="TRF",Txn!$Y3794,Txn!$Z3794)="","",IF(Txn!$U3794="TRF",Txn!$Y3794,Txn!$Z3794)))</f>
        <v>0</v>
      </c>
      <c r="E7576" s="39">
        <f>IF($D7576="","",IFERROR(VLOOKUP($D7576,AcctTbl,2,0),""))</f>
        <v>0</v>
      </c>
      <c r="F7576" s="39">
        <f>IF($D7576="","",IFERROR(VLOOKUP($D7576,AcctTbl,3,0),""))</f>
        <v>0</v>
      </c>
      <c r="G7576" s="39">
        <f>IF(Txn!$B3794="","",Txn!$D3794)</f>
        <v>0</v>
      </c>
      <c r="H7576" s="38">
        <f>IF(Txn!$B3794="","",Txn!$E3794)</f>
        <v>0</v>
      </c>
      <c r="I7576" s="40">
        <f>IF(Txn!$B3794="",0,Txn!$Q3794)</f>
        <v>0</v>
      </c>
      <c r="J7576" s="40">
        <f>IF(Txn!$B3794="",0,Txn!$R3794)</f>
        <v>0</v>
      </c>
      <c r="K7576" s="41">
        <f>IF($A7576="","",IFERROR(VALUE(MID($A7576,6,2)),""))</f>
        <v>0</v>
      </c>
      <c r="L7576" s="39">
        <f>IF(Txn!$K3794="","","طرف مقابل — "&amp;Txn!$K3794)</f>
        <v>0</v>
      </c>
      <c r="N7576" s="42">
        <f>IF($D7576="",0,COUNTIF(BankAccts,$D7576))</f>
        <v>0</v>
      </c>
    </row>
    <row r="7577" spans="1:14">
      <c r="A7577" s="38">
        <f>IF(Txn!$B3795="","",Txn!$B3795)</f>
        <v>0</v>
      </c>
      <c r="B7577" s="38">
        <f>IF(Txn!$B3795="","",Txn!$C3795)</f>
        <v>0</v>
      </c>
      <c r="C7577" s="39">
        <f>IF(Txn!$B3795="","","تراکنش بانکی")</f>
        <v>0</v>
      </c>
      <c r="D7577" s="38">
        <f>IF(Txn!$B3795="","",IF(Txn!$X3795="","",Txn!$X3795))</f>
        <v>0</v>
      </c>
      <c r="E7577" s="39">
        <f>IF($D7577="","",IFERROR(VLOOKUP($D7577,AcctTbl,2,0),""))</f>
        <v>0</v>
      </c>
      <c r="F7577" s="39">
        <f>IF($D7577="","",IFERROR(VLOOKUP($D7577,AcctTbl,3,0),""))</f>
        <v>0</v>
      </c>
      <c r="G7577" s="39">
        <f>IF(Txn!$B3795="","",Txn!$D3795)</f>
        <v>0</v>
      </c>
      <c r="H7577" s="38">
        <f>IF(Txn!$B3795="","",Txn!$E3795)</f>
        <v>0</v>
      </c>
      <c r="I7577" s="40">
        <f>IF(Txn!$B3795="",0,Txn!$O3795)</f>
        <v>0</v>
      </c>
      <c r="J7577" s="40">
        <f>IF(Txn!$B3795="",0,Txn!$P3795)</f>
        <v>0</v>
      </c>
      <c r="K7577" s="41">
        <f>IF($A7577="","",IFERROR(VALUE(MID($A7577,6,2)),""))</f>
        <v>0</v>
      </c>
      <c r="L7577" s="39">
        <f>IF(Txn!$K3795="","",Txn!$K3795)</f>
        <v>0</v>
      </c>
      <c r="N7577" s="42">
        <f>IF($D7577="",0,COUNTIF(BankAccts,$D7577))</f>
        <v>0</v>
      </c>
    </row>
    <row r="7578" spans="1:14">
      <c r="A7578" s="38">
        <f>IF(Txn!$B3795="","",Txn!$B3795)</f>
        <v>0</v>
      </c>
      <c r="B7578" s="38">
        <f>IF(Txn!$B3795="","",Txn!$C3795)</f>
        <v>0</v>
      </c>
      <c r="C7578" s="39">
        <f>IF(Txn!$B3795="","","تراکنش بانکی")</f>
        <v>0</v>
      </c>
      <c r="D7578" s="38">
        <f>IF(Txn!$B3795="","",IF(IF(Txn!$U3795="TRF",Txn!$Y3795,Txn!$Z3795)="","",IF(Txn!$U3795="TRF",Txn!$Y3795,Txn!$Z3795)))</f>
        <v>0</v>
      </c>
      <c r="E7578" s="39">
        <f>IF($D7578="","",IFERROR(VLOOKUP($D7578,AcctTbl,2,0),""))</f>
        <v>0</v>
      </c>
      <c r="F7578" s="39">
        <f>IF($D7578="","",IFERROR(VLOOKUP($D7578,AcctTbl,3,0),""))</f>
        <v>0</v>
      </c>
      <c r="G7578" s="39">
        <f>IF(Txn!$B3795="","",Txn!$D3795)</f>
        <v>0</v>
      </c>
      <c r="H7578" s="38">
        <f>IF(Txn!$B3795="","",Txn!$E3795)</f>
        <v>0</v>
      </c>
      <c r="I7578" s="40">
        <f>IF(Txn!$B3795="",0,Txn!$Q3795)</f>
        <v>0</v>
      </c>
      <c r="J7578" s="40">
        <f>IF(Txn!$B3795="",0,Txn!$R3795)</f>
        <v>0</v>
      </c>
      <c r="K7578" s="41">
        <f>IF($A7578="","",IFERROR(VALUE(MID($A7578,6,2)),""))</f>
        <v>0</v>
      </c>
      <c r="L7578" s="39">
        <f>IF(Txn!$K3795="","","طرف مقابل — "&amp;Txn!$K3795)</f>
        <v>0</v>
      </c>
      <c r="N7578" s="42">
        <f>IF($D7578="",0,COUNTIF(BankAccts,$D7578))</f>
        <v>0</v>
      </c>
    </row>
    <row r="7579" spans="1:14">
      <c r="A7579" s="38">
        <f>IF(Txn!$B3796="","",Txn!$B3796)</f>
        <v>0</v>
      </c>
      <c r="B7579" s="38">
        <f>IF(Txn!$B3796="","",Txn!$C3796)</f>
        <v>0</v>
      </c>
      <c r="C7579" s="39">
        <f>IF(Txn!$B3796="","","تراکنش بانکی")</f>
        <v>0</v>
      </c>
      <c r="D7579" s="38">
        <f>IF(Txn!$B3796="","",IF(Txn!$X3796="","",Txn!$X3796))</f>
        <v>0</v>
      </c>
      <c r="E7579" s="39">
        <f>IF($D7579="","",IFERROR(VLOOKUP($D7579,AcctTbl,2,0),""))</f>
        <v>0</v>
      </c>
      <c r="F7579" s="39">
        <f>IF($D7579="","",IFERROR(VLOOKUP($D7579,AcctTbl,3,0),""))</f>
        <v>0</v>
      </c>
      <c r="G7579" s="39">
        <f>IF(Txn!$B3796="","",Txn!$D3796)</f>
        <v>0</v>
      </c>
      <c r="H7579" s="38">
        <f>IF(Txn!$B3796="","",Txn!$E3796)</f>
        <v>0</v>
      </c>
      <c r="I7579" s="40">
        <f>IF(Txn!$B3796="",0,Txn!$O3796)</f>
        <v>0</v>
      </c>
      <c r="J7579" s="40">
        <f>IF(Txn!$B3796="",0,Txn!$P3796)</f>
        <v>0</v>
      </c>
      <c r="K7579" s="41">
        <f>IF($A7579="","",IFERROR(VALUE(MID($A7579,6,2)),""))</f>
        <v>0</v>
      </c>
      <c r="L7579" s="39">
        <f>IF(Txn!$K3796="","",Txn!$K3796)</f>
        <v>0</v>
      </c>
      <c r="N7579" s="42">
        <f>IF($D7579="",0,COUNTIF(BankAccts,$D7579))</f>
        <v>0</v>
      </c>
    </row>
    <row r="7580" spans="1:14">
      <c r="A7580" s="38">
        <f>IF(Txn!$B3796="","",Txn!$B3796)</f>
        <v>0</v>
      </c>
      <c r="B7580" s="38">
        <f>IF(Txn!$B3796="","",Txn!$C3796)</f>
        <v>0</v>
      </c>
      <c r="C7580" s="39">
        <f>IF(Txn!$B3796="","","تراکنش بانکی")</f>
        <v>0</v>
      </c>
      <c r="D7580" s="38">
        <f>IF(Txn!$B3796="","",IF(IF(Txn!$U3796="TRF",Txn!$Y3796,Txn!$Z3796)="","",IF(Txn!$U3796="TRF",Txn!$Y3796,Txn!$Z3796)))</f>
        <v>0</v>
      </c>
      <c r="E7580" s="39">
        <f>IF($D7580="","",IFERROR(VLOOKUP($D7580,AcctTbl,2,0),""))</f>
        <v>0</v>
      </c>
      <c r="F7580" s="39">
        <f>IF($D7580="","",IFERROR(VLOOKUP($D7580,AcctTbl,3,0),""))</f>
        <v>0</v>
      </c>
      <c r="G7580" s="39">
        <f>IF(Txn!$B3796="","",Txn!$D3796)</f>
        <v>0</v>
      </c>
      <c r="H7580" s="38">
        <f>IF(Txn!$B3796="","",Txn!$E3796)</f>
        <v>0</v>
      </c>
      <c r="I7580" s="40">
        <f>IF(Txn!$B3796="",0,Txn!$Q3796)</f>
        <v>0</v>
      </c>
      <c r="J7580" s="40">
        <f>IF(Txn!$B3796="",0,Txn!$R3796)</f>
        <v>0</v>
      </c>
      <c r="K7580" s="41">
        <f>IF($A7580="","",IFERROR(VALUE(MID($A7580,6,2)),""))</f>
        <v>0</v>
      </c>
      <c r="L7580" s="39">
        <f>IF(Txn!$K3796="","","طرف مقابل — "&amp;Txn!$K3796)</f>
        <v>0</v>
      </c>
      <c r="N7580" s="42">
        <f>IF($D7580="",0,COUNTIF(BankAccts,$D7580))</f>
        <v>0</v>
      </c>
    </row>
    <row r="7581" spans="1:14">
      <c r="A7581" s="38">
        <f>IF(Txn!$B3797="","",Txn!$B3797)</f>
        <v>0</v>
      </c>
      <c r="B7581" s="38">
        <f>IF(Txn!$B3797="","",Txn!$C3797)</f>
        <v>0</v>
      </c>
      <c r="C7581" s="39">
        <f>IF(Txn!$B3797="","","تراکنش بانکی")</f>
        <v>0</v>
      </c>
      <c r="D7581" s="38">
        <f>IF(Txn!$B3797="","",IF(Txn!$X3797="","",Txn!$X3797))</f>
        <v>0</v>
      </c>
      <c r="E7581" s="39">
        <f>IF($D7581="","",IFERROR(VLOOKUP($D7581,AcctTbl,2,0),""))</f>
        <v>0</v>
      </c>
      <c r="F7581" s="39">
        <f>IF($D7581="","",IFERROR(VLOOKUP($D7581,AcctTbl,3,0),""))</f>
        <v>0</v>
      </c>
      <c r="G7581" s="39">
        <f>IF(Txn!$B3797="","",Txn!$D3797)</f>
        <v>0</v>
      </c>
      <c r="H7581" s="38">
        <f>IF(Txn!$B3797="","",Txn!$E3797)</f>
        <v>0</v>
      </c>
      <c r="I7581" s="40">
        <f>IF(Txn!$B3797="",0,Txn!$O3797)</f>
        <v>0</v>
      </c>
      <c r="J7581" s="40">
        <f>IF(Txn!$B3797="",0,Txn!$P3797)</f>
        <v>0</v>
      </c>
      <c r="K7581" s="41">
        <f>IF($A7581="","",IFERROR(VALUE(MID($A7581,6,2)),""))</f>
        <v>0</v>
      </c>
      <c r="L7581" s="39">
        <f>IF(Txn!$K3797="","",Txn!$K3797)</f>
        <v>0</v>
      </c>
      <c r="N7581" s="42">
        <f>IF($D7581="",0,COUNTIF(BankAccts,$D7581))</f>
        <v>0</v>
      </c>
    </row>
    <row r="7582" spans="1:14">
      <c r="A7582" s="38">
        <f>IF(Txn!$B3797="","",Txn!$B3797)</f>
        <v>0</v>
      </c>
      <c r="B7582" s="38">
        <f>IF(Txn!$B3797="","",Txn!$C3797)</f>
        <v>0</v>
      </c>
      <c r="C7582" s="39">
        <f>IF(Txn!$B3797="","","تراکنش بانکی")</f>
        <v>0</v>
      </c>
      <c r="D7582" s="38">
        <f>IF(Txn!$B3797="","",IF(IF(Txn!$U3797="TRF",Txn!$Y3797,Txn!$Z3797)="","",IF(Txn!$U3797="TRF",Txn!$Y3797,Txn!$Z3797)))</f>
        <v>0</v>
      </c>
      <c r="E7582" s="39">
        <f>IF($D7582="","",IFERROR(VLOOKUP($D7582,AcctTbl,2,0),""))</f>
        <v>0</v>
      </c>
      <c r="F7582" s="39">
        <f>IF($D7582="","",IFERROR(VLOOKUP($D7582,AcctTbl,3,0),""))</f>
        <v>0</v>
      </c>
      <c r="G7582" s="39">
        <f>IF(Txn!$B3797="","",Txn!$D3797)</f>
        <v>0</v>
      </c>
      <c r="H7582" s="38">
        <f>IF(Txn!$B3797="","",Txn!$E3797)</f>
        <v>0</v>
      </c>
      <c r="I7582" s="40">
        <f>IF(Txn!$B3797="",0,Txn!$Q3797)</f>
        <v>0</v>
      </c>
      <c r="J7582" s="40">
        <f>IF(Txn!$B3797="",0,Txn!$R3797)</f>
        <v>0</v>
      </c>
      <c r="K7582" s="41">
        <f>IF($A7582="","",IFERROR(VALUE(MID($A7582,6,2)),""))</f>
        <v>0</v>
      </c>
      <c r="L7582" s="39">
        <f>IF(Txn!$K3797="","","طرف مقابل — "&amp;Txn!$K3797)</f>
        <v>0</v>
      </c>
      <c r="N7582" s="42">
        <f>IF($D7582="",0,COUNTIF(BankAccts,$D7582))</f>
        <v>0</v>
      </c>
    </row>
    <row r="7583" spans="1:14">
      <c r="A7583" s="38">
        <f>IF(Txn!$B3798="","",Txn!$B3798)</f>
        <v>0</v>
      </c>
      <c r="B7583" s="38">
        <f>IF(Txn!$B3798="","",Txn!$C3798)</f>
        <v>0</v>
      </c>
      <c r="C7583" s="39">
        <f>IF(Txn!$B3798="","","تراکنش بانکی")</f>
        <v>0</v>
      </c>
      <c r="D7583" s="38">
        <f>IF(Txn!$B3798="","",IF(Txn!$X3798="","",Txn!$X3798))</f>
        <v>0</v>
      </c>
      <c r="E7583" s="39">
        <f>IF($D7583="","",IFERROR(VLOOKUP($D7583,AcctTbl,2,0),""))</f>
        <v>0</v>
      </c>
      <c r="F7583" s="39">
        <f>IF($D7583="","",IFERROR(VLOOKUP($D7583,AcctTbl,3,0),""))</f>
        <v>0</v>
      </c>
      <c r="G7583" s="39">
        <f>IF(Txn!$B3798="","",Txn!$D3798)</f>
        <v>0</v>
      </c>
      <c r="H7583" s="38">
        <f>IF(Txn!$B3798="","",Txn!$E3798)</f>
        <v>0</v>
      </c>
      <c r="I7583" s="40">
        <f>IF(Txn!$B3798="",0,Txn!$O3798)</f>
        <v>0</v>
      </c>
      <c r="J7583" s="40">
        <f>IF(Txn!$B3798="",0,Txn!$P3798)</f>
        <v>0</v>
      </c>
      <c r="K7583" s="41">
        <f>IF($A7583="","",IFERROR(VALUE(MID($A7583,6,2)),""))</f>
        <v>0</v>
      </c>
      <c r="L7583" s="39">
        <f>IF(Txn!$K3798="","",Txn!$K3798)</f>
        <v>0</v>
      </c>
      <c r="N7583" s="42">
        <f>IF($D7583="",0,COUNTIF(BankAccts,$D7583))</f>
        <v>0</v>
      </c>
    </row>
    <row r="7584" spans="1:14">
      <c r="A7584" s="38">
        <f>IF(Txn!$B3798="","",Txn!$B3798)</f>
        <v>0</v>
      </c>
      <c r="B7584" s="38">
        <f>IF(Txn!$B3798="","",Txn!$C3798)</f>
        <v>0</v>
      </c>
      <c r="C7584" s="39">
        <f>IF(Txn!$B3798="","","تراکنش بانکی")</f>
        <v>0</v>
      </c>
      <c r="D7584" s="38">
        <f>IF(Txn!$B3798="","",IF(IF(Txn!$U3798="TRF",Txn!$Y3798,Txn!$Z3798)="","",IF(Txn!$U3798="TRF",Txn!$Y3798,Txn!$Z3798)))</f>
        <v>0</v>
      </c>
      <c r="E7584" s="39">
        <f>IF($D7584="","",IFERROR(VLOOKUP($D7584,AcctTbl,2,0),""))</f>
        <v>0</v>
      </c>
      <c r="F7584" s="39">
        <f>IF($D7584="","",IFERROR(VLOOKUP($D7584,AcctTbl,3,0),""))</f>
        <v>0</v>
      </c>
      <c r="G7584" s="39">
        <f>IF(Txn!$B3798="","",Txn!$D3798)</f>
        <v>0</v>
      </c>
      <c r="H7584" s="38">
        <f>IF(Txn!$B3798="","",Txn!$E3798)</f>
        <v>0</v>
      </c>
      <c r="I7584" s="40">
        <f>IF(Txn!$B3798="",0,Txn!$Q3798)</f>
        <v>0</v>
      </c>
      <c r="J7584" s="40">
        <f>IF(Txn!$B3798="",0,Txn!$R3798)</f>
        <v>0</v>
      </c>
      <c r="K7584" s="41">
        <f>IF($A7584="","",IFERROR(VALUE(MID($A7584,6,2)),""))</f>
        <v>0</v>
      </c>
      <c r="L7584" s="39">
        <f>IF(Txn!$K3798="","","طرف مقابل — "&amp;Txn!$K3798)</f>
        <v>0</v>
      </c>
      <c r="N7584" s="42">
        <f>IF($D7584="",0,COUNTIF(BankAccts,$D7584))</f>
        <v>0</v>
      </c>
    </row>
    <row r="7585" spans="1:14">
      <c r="A7585" s="38">
        <f>IF(Txn!$B3799="","",Txn!$B3799)</f>
        <v>0</v>
      </c>
      <c r="B7585" s="38">
        <f>IF(Txn!$B3799="","",Txn!$C3799)</f>
        <v>0</v>
      </c>
      <c r="C7585" s="39">
        <f>IF(Txn!$B3799="","","تراکنش بانکی")</f>
        <v>0</v>
      </c>
      <c r="D7585" s="38">
        <f>IF(Txn!$B3799="","",IF(Txn!$X3799="","",Txn!$X3799))</f>
        <v>0</v>
      </c>
      <c r="E7585" s="39">
        <f>IF($D7585="","",IFERROR(VLOOKUP($D7585,AcctTbl,2,0),""))</f>
        <v>0</v>
      </c>
      <c r="F7585" s="39">
        <f>IF($D7585="","",IFERROR(VLOOKUP($D7585,AcctTbl,3,0),""))</f>
        <v>0</v>
      </c>
      <c r="G7585" s="39">
        <f>IF(Txn!$B3799="","",Txn!$D3799)</f>
        <v>0</v>
      </c>
      <c r="H7585" s="38">
        <f>IF(Txn!$B3799="","",Txn!$E3799)</f>
        <v>0</v>
      </c>
      <c r="I7585" s="40">
        <f>IF(Txn!$B3799="",0,Txn!$O3799)</f>
        <v>0</v>
      </c>
      <c r="J7585" s="40">
        <f>IF(Txn!$B3799="",0,Txn!$P3799)</f>
        <v>0</v>
      </c>
      <c r="K7585" s="41">
        <f>IF($A7585="","",IFERROR(VALUE(MID($A7585,6,2)),""))</f>
        <v>0</v>
      </c>
      <c r="L7585" s="39">
        <f>IF(Txn!$K3799="","",Txn!$K3799)</f>
        <v>0</v>
      </c>
      <c r="N7585" s="42">
        <f>IF($D7585="",0,COUNTIF(BankAccts,$D7585))</f>
        <v>0</v>
      </c>
    </row>
    <row r="7586" spans="1:14">
      <c r="A7586" s="38">
        <f>IF(Txn!$B3799="","",Txn!$B3799)</f>
        <v>0</v>
      </c>
      <c r="B7586" s="38">
        <f>IF(Txn!$B3799="","",Txn!$C3799)</f>
        <v>0</v>
      </c>
      <c r="C7586" s="39">
        <f>IF(Txn!$B3799="","","تراکنش بانکی")</f>
        <v>0</v>
      </c>
      <c r="D7586" s="38">
        <f>IF(Txn!$B3799="","",IF(IF(Txn!$U3799="TRF",Txn!$Y3799,Txn!$Z3799)="","",IF(Txn!$U3799="TRF",Txn!$Y3799,Txn!$Z3799)))</f>
        <v>0</v>
      </c>
      <c r="E7586" s="39">
        <f>IF($D7586="","",IFERROR(VLOOKUP($D7586,AcctTbl,2,0),""))</f>
        <v>0</v>
      </c>
      <c r="F7586" s="39">
        <f>IF($D7586="","",IFERROR(VLOOKUP($D7586,AcctTbl,3,0),""))</f>
        <v>0</v>
      </c>
      <c r="G7586" s="39">
        <f>IF(Txn!$B3799="","",Txn!$D3799)</f>
        <v>0</v>
      </c>
      <c r="H7586" s="38">
        <f>IF(Txn!$B3799="","",Txn!$E3799)</f>
        <v>0</v>
      </c>
      <c r="I7586" s="40">
        <f>IF(Txn!$B3799="",0,Txn!$Q3799)</f>
        <v>0</v>
      </c>
      <c r="J7586" s="40">
        <f>IF(Txn!$B3799="",0,Txn!$R3799)</f>
        <v>0</v>
      </c>
      <c r="K7586" s="41">
        <f>IF($A7586="","",IFERROR(VALUE(MID($A7586,6,2)),""))</f>
        <v>0</v>
      </c>
      <c r="L7586" s="39">
        <f>IF(Txn!$K3799="","","طرف مقابل — "&amp;Txn!$K3799)</f>
        <v>0</v>
      </c>
      <c r="N7586" s="42">
        <f>IF($D7586="",0,COUNTIF(BankAccts,$D7586))</f>
        <v>0</v>
      </c>
    </row>
    <row r="7587" spans="1:14">
      <c r="A7587" s="38">
        <f>IF(Txn!$B3800="","",Txn!$B3800)</f>
        <v>0</v>
      </c>
      <c r="B7587" s="38">
        <f>IF(Txn!$B3800="","",Txn!$C3800)</f>
        <v>0</v>
      </c>
      <c r="C7587" s="39">
        <f>IF(Txn!$B3800="","","تراکنش بانکی")</f>
        <v>0</v>
      </c>
      <c r="D7587" s="38">
        <f>IF(Txn!$B3800="","",IF(Txn!$X3800="","",Txn!$X3800))</f>
        <v>0</v>
      </c>
      <c r="E7587" s="39">
        <f>IF($D7587="","",IFERROR(VLOOKUP($D7587,AcctTbl,2,0),""))</f>
        <v>0</v>
      </c>
      <c r="F7587" s="39">
        <f>IF($D7587="","",IFERROR(VLOOKUP($D7587,AcctTbl,3,0),""))</f>
        <v>0</v>
      </c>
      <c r="G7587" s="39">
        <f>IF(Txn!$B3800="","",Txn!$D3800)</f>
        <v>0</v>
      </c>
      <c r="H7587" s="38">
        <f>IF(Txn!$B3800="","",Txn!$E3800)</f>
        <v>0</v>
      </c>
      <c r="I7587" s="40">
        <f>IF(Txn!$B3800="",0,Txn!$O3800)</f>
        <v>0</v>
      </c>
      <c r="J7587" s="40">
        <f>IF(Txn!$B3800="",0,Txn!$P3800)</f>
        <v>0</v>
      </c>
      <c r="K7587" s="41">
        <f>IF($A7587="","",IFERROR(VALUE(MID($A7587,6,2)),""))</f>
        <v>0</v>
      </c>
      <c r="L7587" s="39">
        <f>IF(Txn!$K3800="","",Txn!$K3800)</f>
        <v>0</v>
      </c>
      <c r="N7587" s="42">
        <f>IF($D7587="",0,COUNTIF(BankAccts,$D7587))</f>
        <v>0</v>
      </c>
    </row>
    <row r="7588" spans="1:14">
      <c r="A7588" s="38">
        <f>IF(Txn!$B3800="","",Txn!$B3800)</f>
        <v>0</v>
      </c>
      <c r="B7588" s="38">
        <f>IF(Txn!$B3800="","",Txn!$C3800)</f>
        <v>0</v>
      </c>
      <c r="C7588" s="39">
        <f>IF(Txn!$B3800="","","تراکنش بانکی")</f>
        <v>0</v>
      </c>
      <c r="D7588" s="38">
        <f>IF(Txn!$B3800="","",IF(IF(Txn!$U3800="TRF",Txn!$Y3800,Txn!$Z3800)="","",IF(Txn!$U3800="TRF",Txn!$Y3800,Txn!$Z3800)))</f>
        <v>0</v>
      </c>
      <c r="E7588" s="39">
        <f>IF($D7588="","",IFERROR(VLOOKUP($D7588,AcctTbl,2,0),""))</f>
        <v>0</v>
      </c>
      <c r="F7588" s="39">
        <f>IF($D7588="","",IFERROR(VLOOKUP($D7588,AcctTbl,3,0),""))</f>
        <v>0</v>
      </c>
      <c r="G7588" s="39">
        <f>IF(Txn!$B3800="","",Txn!$D3800)</f>
        <v>0</v>
      </c>
      <c r="H7588" s="38">
        <f>IF(Txn!$B3800="","",Txn!$E3800)</f>
        <v>0</v>
      </c>
      <c r="I7588" s="40">
        <f>IF(Txn!$B3800="",0,Txn!$Q3800)</f>
        <v>0</v>
      </c>
      <c r="J7588" s="40">
        <f>IF(Txn!$B3800="",0,Txn!$R3800)</f>
        <v>0</v>
      </c>
      <c r="K7588" s="41">
        <f>IF($A7588="","",IFERROR(VALUE(MID($A7588,6,2)),""))</f>
        <v>0</v>
      </c>
      <c r="L7588" s="39">
        <f>IF(Txn!$K3800="","","طرف مقابل — "&amp;Txn!$K3800)</f>
        <v>0</v>
      </c>
      <c r="N7588" s="42">
        <f>IF($D7588="",0,COUNTIF(BankAccts,$D7588))</f>
        <v>0</v>
      </c>
    </row>
    <row r="7589" spans="1:14">
      <c r="A7589" s="38">
        <f>IF(Txn!$B3801="","",Txn!$B3801)</f>
        <v>0</v>
      </c>
      <c r="B7589" s="38">
        <f>IF(Txn!$B3801="","",Txn!$C3801)</f>
        <v>0</v>
      </c>
      <c r="C7589" s="39">
        <f>IF(Txn!$B3801="","","تراکنش بانکی")</f>
        <v>0</v>
      </c>
      <c r="D7589" s="38">
        <f>IF(Txn!$B3801="","",IF(Txn!$X3801="","",Txn!$X3801))</f>
        <v>0</v>
      </c>
      <c r="E7589" s="39">
        <f>IF($D7589="","",IFERROR(VLOOKUP($D7589,AcctTbl,2,0),""))</f>
        <v>0</v>
      </c>
      <c r="F7589" s="39">
        <f>IF($D7589="","",IFERROR(VLOOKUP($D7589,AcctTbl,3,0),""))</f>
        <v>0</v>
      </c>
      <c r="G7589" s="39">
        <f>IF(Txn!$B3801="","",Txn!$D3801)</f>
        <v>0</v>
      </c>
      <c r="H7589" s="38">
        <f>IF(Txn!$B3801="","",Txn!$E3801)</f>
        <v>0</v>
      </c>
      <c r="I7589" s="40">
        <f>IF(Txn!$B3801="",0,Txn!$O3801)</f>
        <v>0</v>
      </c>
      <c r="J7589" s="40">
        <f>IF(Txn!$B3801="",0,Txn!$P3801)</f>
        <v>0</v>
      </c>
      <c r="K7589" s="41">
        <f>IF($A7589="","",IFERROR(VALUE(MID($A7589,6,2)),""))</f>
        <v>0</v>
      </c>
      <c r="L7589" s="39">
        <f>IF(Txn!$K3801="","",Txn!$K3801)</f>
        <v>0</v>
      </c>
      <c r="N7589" s="42">
        <f>IF($D7589="",0,COUNTIF(BankAccts,$D7589))</f>
        <v>0</v>
      </c>
    </row>
    <row r="7590" spans="1:14">
      <c r="A7590" s="38">
        <f>IF(Txn!$B3801="","",Txn!$B3801)</f>
        <v>0</v>
      </c>
      <c r="B7590" s="38">
        <f>IF(Txn!$B3801="","",Txn!$C3801)</f>
        <v>0</v>
      </c>
      <c r="C7590" s="39">
        <f>IF(Txn!$B3801="","","تراکنش بانکی")</f>
        <v>0</v>
      </c>
      <c r="D7590" s="38">
        <f>IF(Txn!$B3801="","",IF(IF(Txn!$U3801="TRF",Txn!$Y3801,Txn!$Z3801)="","",IF(Txn!$U3801="TRF",Txn!$Y3801,Txn!$Z3801)))</f>
        <v>0</v>
      </c>
      <c r="E7590" s="39">
        <f>IF($D7590="","",IFERROR(VLOOKUP($D7590,AcctTbl,2,0),""))</f>
        <v>0</v>
      </c>
      <c r="F7590" s="39">
        <f>IF($D7590="","",IFERROR(VLOOKUP($D7590,AcctTbl,3,0),""))</f>
        <v>0</v>
      </c>
      <c r="G7590" s="39">
        <f>IF(Txn!$B3801="","",Txn!$D3801)</f>
        <v>0</v>
      </c>
      <c r="H7590" s="38">
        <f>IF(Txn!$B3801="","",Txn!$E3801)</f>
        <v>0</v>
      </c>
      <c r="I7590" s="40">
        <f>IF(Txn!$B3801="",0,Txn!$Q3801)</f>
        <v>0</v>
      </c>
      <c r="J7590" s="40">
        <f>IF(Txn!$B3801="",0,Txn!$R3801)</f>
        <v>0</v>
      </c>
      <c r="K7590" s="41">
        <f>IF($A7590="","",IFERROR(VALUE(MID($A7590,6,2)),""))</f>
        <v>0</v>
      </c>
      <c r="L7590" s="39">
        <f>IF(Txn!$K3801="","","طرف مقابل — "&amp;Txn!$K3801)</f>
        <v>0</v>
      </c>
      <c r="N7590" s="42">
        <f>IF($D7590="",0,COUNTIF(BankAccts,$D7590))</f>
        <v>0</v>
      </c>
    </row>
    <row r="7591" spans="1:14">
      <c r="A7591" s="38">
        <f>IF(Txn!$B3802="","",Txn!$B3802)</f>
        <v>0</v>
      </c>
      <c r="B7591" s="38">
        <f>IF(Txn!$B3802="","",Txn!$C3802)</f>
        <v>0</v>
      </c>
      <c r="C7591" s="39">
        <f>IF(Txn!$B3802="","","تراکنش بانکی")</f>
        <v>0</v>
      </c>
      <c r="D7591" s="38">
        <f>IF(Txn!$B3802="","",IF(Txn!$X3802="","",Txn!$X3802))</f>
        <v>0</v>
      </c>
      <c r="E7591" s="39">
        <f>IF($D7591="","",IFERROR(VLOOKUP($D7591,AcctTbl,2,0),""))</f>
        <v>0</v>
      </c>
      <c r="F7591" s="39">
        <f>IF($D7591="","",IFERROR(VLOOKUP($D7591,AcctTbl,3,0),""))</f>
        <v>0</v>
      </c>
      <c r="G7591" s="39">
        <f>IF(Txn!$B3802="","",Txn!$D3802)</f>
        <v>0</v>
      </c>
      <c r="H7591" s="38">
        <f>IF(Txn!$B3802="","",Txn!$E3802)</f>
        <v>0</v>
      </c>
      <c r="I7591" s="40">
        <f>IF(Txn!$B3802="",0,Txn!$O3802)</f>
        <v>0</v>
      </c>
      <c r="J7591" s="40">
        <f>IF(Txn!$B3802="",0,Txn!$P3802)</f>
        <v>0</v>
      </c>
      <c r="K7591" s="41">
        <f>IF($A7591="","",IFERROR(VALUE(MID($A7591,6,2)),""))</f>
        <v>0</v>
      </c>
      <c r="L7591" s="39">
        <f>IF(Txn!$K3802="","",Txn!$K3802)</f>
        <v>0</v>
      </c>
      <c r="N7591" s="42">
        <f>IF($D7591="",0,COUNTIF(BankAccts,$D7591))</f>
        <v>0</v>
      </c>
    </row>
    <row r="7592" spans="1:14">
      <c r="A7592" s="38">
        <f>IF(Txn!$B3802="","",Txn!$B3802)</f>
        <v>0</v>
      </c>
      <c r="B7592" s="38">
        <f>IF(Txn!$B3802="","",Txn!$C3802)</f>
        <v>0</v>
      </c>
      <c r="C7592" s="39">
        <f>IF(Txn!$B3802="","","تراکنش بانکی")</f>
        <v>0</v>
      </c>
      <c r="D7592" s="38">
        <f>IF(Txn!$B3802="","",IF(IF(Txn!$U3802="TRF",Txn!$Y3802,Txn!$Z3802)="","",IF(Txn!$U3802="TRF",Txn!$Y3802,Txn!$Z3802)))</f>
        <v>0</v>
      </c>
      <c r="E7592" s="39">
        <f>IF($D7592="","",IFERROR(VLOOKUP($D7592,AcctTbl,2,0),""))</f>
        <v>0</v>
      </c>
      <c r="F7592" s="39">
        <f>IF($D7592="","",IFERROR(VLOOKUP($D7592,AcctTbl,3,0),""))</f>
        <v>0</v>
      </c>
      <c r="G7592" s="39">
        <f>IF(Txn!$B3802="","",Txn!$D3802)</f>
        <v>0</v>
      </c>
      <c r="H7592" s="38">
        <f>IF(Txn!$B3802="","",Txn!$E3802)</f>
        <v>0</v>
      </c>
      <c r="I7592" s="40">
        <f>IF(Txn!$B3802="",0,Txn!$Q3802)</f>
        <v>0</v>
      </c>
      <c r="J7592" s="40">
        <f>IF(Txn!$B3802="",0,Txn!$R3802)</f>
        <v>0</v>
      </c>
      <c r="K7592" s="41">
        <f>IF($A7592="","",IFERROR(VALUE(MID($A7592,6,2)),""))</f>
        <v>0</v>
      </c>
      <c r="L7592" s="39">
        <f>IF(Txn!$K3802="","","طرف مقابل — "&amp;Txn!$K3802)</f>
        <v>0</v>
      </c>
      <c r="N7592" s="42">
        <f>IF($D7592="",0,COUNTIF(BankAccts,$D7592))</f>
        <v>0</v>
      </c>
    </row>
    <row r="7593" spans="1:14">
      <c r="A7593" s="38">
        <f>IF(Txn!$B3803="","",Txn!$B3803)</f>
        <v>0</v>
      </c>
      <c r="B7593" s="38">
        <f>IF(Txn!$B3803="","",Txn!$C3803)</f>
        <v>0</v>
      </c>
      <c r="C7593" s="39">
        <f>IF(Txn!$B3803="","","تراکنش بانکی")</f>
        <v>0</v>
      </c>
      <c r="D7593" s="38">
        <f>IF(Txn!$B3803="","",IF(Txn!$X3803="","",Txn!$X3803))</f>
        <v>0</v>
      </c>
      <c r="E7593" s="39">
        <f>IF($D7593="","",IFERROR(VLOOKUP($D7593,AcctTbl,2,0),""))</f>
        <v>0</v>
      </c>
      <c r="F7593" s="39">
        <f>IF($D7593="","",IFERROR(VLOOKUP($D7593,AcctTbl,3,0),""))</f>
        <v>0</v>
      </c>
      <c r="G7593" s="39">
        <f>IF(Txn!$B3803="","",Txn!$D3803)</f>
        <v>0</v>
      </c>
      <c r="H7593" s="38">
        <f>IF(Txn!$B3803="","",Txn!$E3803)</f>
        <v>0</v>
      </c>
      <c r="I7593" s="40">
        <f>IF(Txn!$B3803="",0,Txn!$O3803)</f>
        <v>0</v>
      </c>
      <c r="J7593" s="40">
        <f>IF(Txn!$B3803="",0,Txn!$P3803)</f>
        <v>0</v>
      </c>
      <c r="K7593" s="41">
        <f>IF($A7593="","",IFERROR(VALUE(MID($A7593,6,2)),""))</f>
        <v>0</v>
      </c>
      <c r="L7593" s="39">
        <f>IF(Txn!$K3803="","",Txn!$K3803)</f>
        <v>0</v>
      </c>
      <c r="N7593" s="42">
        <f>IF($D7593="",0,COUNTIF(BankAccts,$D7593))</f>
        <v>0</v>
      </c>
    </row>
    <row r="7594" spans="1:14">
      <c r="A7594" s="38">
        <f>IF(Txn!$B3803="","",Txn!$B3803)</f>
        <v>0</v>
      </c>
      <c r="B7594" s="38">
        <f>IF(Txn!$B3803="","",Txn!$C3803)</f>
        <v>0</v>
      </c>
      <c r="C7594" s="39">
        <f>IF(Txn!$B3803="","","تراکنش بانکی")</f>
        <v>0</v>
      </c>
      <c r="D7594" s="38">
        <f>IF(Txn!$B3803="","",IF(IF(Txn!$U3803="TRF",Txn!$Y3803,Txn!$Z3803)="","",IF(Txn!$U3803="TRF",Txn!$Y3803,Txn!$Z3803)))</f>
        <v>0</v>
      </c>
      <c r="E7594" s="39">
        <f>IF($D7594="","",IFERROR(VLOOKUP($D7594,AcctTbl,2,0),""))</f>
        <v>0</v>
      </c>
      <c r="F7594" s="39">
        <f>IF($D7594="","",IFERROR(VLOOKUP($D7594,AcctTbl,3,0),""))</f>
        <v>0</v>
      </c>
      <c r="G7594" s="39">
        <f>IF(Txn!$B3803="","",Txn!$D3803)</f>
        <v>0</v>
      </c>
      <c r="H7594" s="38">
        <f>IF(Txn!$B3803="","",Txn!$E3803)</f>
        <v>0</v>
      </c>
      <c r="I7594" s="40">
        <f>IF(Txn!$B3803="",0,Txn!$Q3803)</f>
        <v>0</v>
      </c>
      <c r="J7594" s="40">
        <f>IF(Txn!$B3803="",0,Txn!$R3803)</f>
        <v>0</v>
      </c>
      <c r="K7594" s="41">
        <f>IF($A7594="","",IFERROR(VALUE(MID($A7594,6,2)),""))</f>
        <v>0</v>
      </c>
      <c r="L7594" s="39">
        <f>IF(Txn!$K3803="","","طرف مقابل — "&amp;Txn!$K3803)</f>
        <v>0</v>
      </c>
      <c r="N7594" s="42">
        <f>IF($D7594="",0,COUNTIF(BankAccts,$D7594))</f>
        <v>0</v>
      </c>
    </row>
    <row r="7595" spans="1:14">
      <c r="A7595" s="38">
        <f>IF(Txn!$B3804="","",Txn!$B3804)</f>
        <v>0</v>
      </c>
      <c r="B7595" s="38">
        <f>IF(Txn!$B3804="","",Txn!$C3804)</f>
        <v>0</v>
      </c>
      <c r="C7595" s="39">
        <f>IF(Txn!$B3804="","","تراکنش بانکی")</f>
        <v>0</v>
      </c>
      <c r="D7595" s="38">
        <f>IF(Txn!$B3804="","",IF(Txn!$X3804="","",Txn!$X3804))</f>
        <v>0</v>
      </c>
      <c r="E7595" s="39">
        <f>IF($D7595="","",IFERROR(VLOOKUP($D7595,AcctTbl,2,0),""))</f>
        <v>0</v>
      </c>
      <c r="F7595" s="39">
        <f>IF($D7595="","",IFERROR(VLOOKUP($D7595,AcctTbl,3,0),""))</f>
        <v>0</v>
      </c>
      <c r="G7595" s="39">
        <f>IF(Txn!$B3804="","",Txn!$D3804)</f>
        <v>0</v>
      </c>
      <c r="H7595" s="38">
        <f>IF(Txn!$B3804="","",Txn!$E3804)</f>
        <v>0</v>
      </c>
      <c r="I7595" s="40">
        <f>IF(Txn!$B3804="",0,Txn!$O3804)</f>
        <v>0</v>
      </c>
      <c r="J7595" s="40">
        <f>IF(Txn!$B3804="",0,Txn!$P3804)</f>
        <v>0</v>
      </c>
      <c r="K7595" s="41">
        <f>IF($A7595="","",IFERROR(VALUE(MID($A7595,6,2)),""))</f>
        <v>0</v>
      </c>
      <c r="L7595" s="39">
        <f>IF(Txn!$K3804="","",Txn!$K3804)</f>
        <v>0</v>
      </c>
      <c r="N7595" s="42">
        <f>IF($D7595="",0,COUNTIF(BankAccts,$D7595))</f>
        <v>0</v>
      </c>
    </row>
    <row r="7596" spans="1:14">
      <c r="A7596" s="38">
        <f>IF(Txn!$B3804="","",Txn!$B3804)</f>
        <v>0</v>
      </c>
      <c r="B7596" s="38">
        <f>IF(Txn!$B3804="","",Txn!$C3804)</f>
        <v>0</v>
      </c>
      <c r="C7596" s="39">
        <f>IF(Txn!$B3804="","","تراکنش بانکی")</f>
        <v>0</v>
      </c>
      <c r="D7596" s="38">
        <f>IF(Txn!$B3804="","",IF(IF(Txn!$U3804="TRF",Txn!$Y3804,Txn!$Z3804)="","",IF(Txn!$U3804="TRF",Txn!$Y3804,Txn!$Z3804)))</f>
        <v>0</v>
      </c>
      <c r="E7596" s="39">
        <f>IF($D7596="","",IFERROR(VLOOKUP($D7596,AcctTbl,2,0),""))</f>
        <v>0</v>
      </c>
      <c r="F7596" s="39">
        <f>IF($D7596="","",IFERROR(VLOOKUP($D7596,AcctTbl,3,0),""))</f>
        <v>0</v>
      </c>
      <c r="G7596" s="39">
        <f>IF(Txn!$B3804="","",Txn!$D3804)</f>
        <v>0</v>
      </c>
      <c r="H7596" s="38">
        <f>IF(Txn!$B3804="","",Txn!$E3804)</f>
        <v>0</v>
      </c>
      <c r="I7596" s="40">
        <f>IF(Txn!$B3804="",0,Txn!$Q3804)</f>
        <v>0</v>
      </c>
      <c r="J7596" s="40">
        <f>IF(Txn!$B3804="",0,Txn!$R3804)</f>
        <v>0</v>
      </c>
      <c r="K7596" s="41">
        <f>IF($A7596="","",IFERROR(VALUE(MID($A7596,6,2)),""))</f>
        <v>0</v>
      </c>
      <c r="L7596" s="39">
        <f>IF(Txn!$K3804="","","طرف مقابل — "&amp;Txn!$K3804)</f>
        <v>0</v>
      </c>
      <c r="N7596" s="42">
        <f>IF($D7596="",0,COUNTIF(BankAccts,$D7596))</f>
        <v>0</v>
      </c>
    </row>
    <row r="7597" spans="1:14">
      <c r="A7597" s="38">
        <f>IF(Txn!$B3805="","",Txn!$B3805)</f>
        <v>0</v>
      </c>
      <c r="B7597" s="38">
        <f>IF(Txn!$B3805="","",Txn!$C3805)</f>
        <v>0</v>
      </c>
      <c r="C7597" s="39">
        <f>IF(Txn!$B3805="","","تراکنش بانکی")</f>
        <v>0</v>
      </c>
      <c r="D7597" s="38">
        <f>IF(Txn!$B3805="","",IF(Txn!$X3805="","",Txn!$X3805))</f>
        <v>0</v>
      </c>
      <c r="E7597" s="39">
        <f>IF($D7597="","",IFERROR(VLOOKUP($D7597,AcctTbl,2,0),""))</f>
        <v>0</v>
      </c>
      <c r="F7597" s="39">
        <f>IF($D7597="","",IFERROR(VLOOKUP($D7597,AcctTbl,3,0),""))</f>
        <v>0</v>
      </c>
      <c r="G7597" s="39">
        <f>IF(Txn!$B3805="","",Txn!$D3805)</f>
        <v>0</v>
      </c>
      <c r="H7597" s="38">
        <f>IF(Txn!$B3805="","",Txn!$E3805)</f>
        <v>0</v>
      </c>
      <c r="I7597" s="40">
        <f>IF(Txn!$B3805="",0,Txn!$O3805)</f>
        <v>0</v>
      </c>
      <c r="J7597" s="40">
        <f>IF(Txn!$B3805="",0,Txn!$P3805)</f>
        <v>0</v>
      </c>
      <c r="K7597" s="41">
        <f>IF($A7597="","",IFERROR(VALUE(MID($A7597,6,2)),""))</f>
        <v>0</v>
      </c>
      <c r="L7597" s="39">
        <f>IF(Txn!$K3805="","",Txn!$K3805)</f>
        <v>0</v>
      </c>
      <c r="N7597" s="42">
        <f>IF($D7597="",0,COUNTIF(BankAccts,$D7597))</f>
        <v>0</v>
      </c>
    </row>
    <row r="7598" spans="1:14">
      <c r="A7598" s="38">
        <f>IF(Txn!$B3805="","",Txn!$B3805)</f>
        <v>0</v>
      </c>
      <c r="B7598" s="38">
        <f>IF(Txn!$B3805="","",Txn!$C3805)</f>
        <v>0</v>
      </c>
      <c r="C7598" s="39">
        <f>IF(Txn!$B3805="","","تراکنش بانکی")</f>
        <v>0</v>
      </c>
      <c r="D7598" s="38">
        <f>IF(Txn!$B3805="","",IF(IF(Txn!$U3805="TRF",Txn!$Y3805,Txn!$Z3805)="","",IF(Txn!$U3805="TRF",Txn!$Y3805,Txn!$Z3805)))</f>
        <v>0</v>
      </c>
      <c r="E7598" s="39">
        <f>IF($D7598="","",IFERROR(VLOOKUP($D7598,AcctTbl,2,0),""))</f>
        <v>0</v>
      </c>
      <c r="F7598" s="39">
        <f>IF($D7598="","",IFERROR(VLOOKUP($D7598,AcctTbl,3,0),""))</f>
        <v>0</v>
      </c>
      <c r="G7598" s="39">
        <f>IF(Txn!$B3805="","",Txn!$D3805)</f>
        <v>0</v>
      </c>
      <c r="H7598" s="38">
        <f>IF(Txn!$B3805="","",Txn!$E3805)</f>
        <v>0</v>
      </c>
      <c r="I7598" s="40">
        <f>IF(Txn!$B3805="",0,Txn!$Q3805)</f>
        <v>0</v>
      </c>
      <c r="J7598" s="40">
        <f>IF(Txn!$B3805="",0,Txn!$R3805)</f>
        <v>0</v>
      </c>
      <c r="K7598" s="41">
        <f>IF($A7598="","",IFERROR(VALUE(MID($A7598,6,2)),""))</f>
        <v>0</v>
      </c>
      <c r="L7598" s="39">
        <f>IF(Txn!$K3805="","","طرف مقابل — "&amp;Txn!$K3805)</f>
        <v>0</v>
      </c>
      <c r="N7598" s="42">
        <f>IF($D7598="",0,COUNTIF(BankAccts,$D7598))</f>
        <v>0</v>
      </c>
    </row>
    <row r="7599" spans="1:14">
      <c r="A7599" s="38">
        <f>IF(Txn!$B3806="","",Txn!$B3806)</f>
        <v>0</v>
      </c>
      <c r="B7599" s="38">
        <f>IF(Txn!$B3806="","",Txn!$C3806)</f>
        <v>0</v>
      </c>
      <c r="C7599" s="39">
        <f>IF(Txn!$B3806="","","تراکنش بانکی")</f>
        <v>0</v>
      </c>
      <c r="D7599" s="38">
        <f>IF(Txn!$B3806="","",IF(Txn!$X3806="","",Txn!$X3806))</f>
        <v>0</v>
      </c>
      <c r="E7599" s="39">
        <f>IF($D7599="","",IFERROR(VLOOKUP($D7599,AcctTbl,2,0),""))</f>
        <v>0</v>
      </c>
      <c r="F7599" s="39">
        <f>IF($D7599="","",IFERROR(VLOOKUP($D7599,AcctTbl,3,0),""))</f>
        <v>0</v>
      </c>
      <c r="G7599" s="39">
        <f>IF(Txn!$B3806="","",Txn!$D3806)</f>
        <v>0</v>
      </c>
      <c r="H7599" s="38">
        <f>IF(Txn!$B3806="","",Txn!$E3806)</f>
        <v>0</v>
      </c>
      <c r="I7599" s="40">
        <f>IF(Txn!$B3806="",0,Txn!$O3806)</f>
        <v>0</v>
      </c>
      <c r="J7599" s="40">
        <f>IF(Txn!$B3806="",0,Txn!$P3806)</f>
        <v>0</v>
      </c>
      <c r="K7599" s="41">
        <f>IF($A7599="","",IFERROR(VALUE(MID($A7599,6,2)),""))</f>
        <v>0</v>
      </c>
      <c r="L7599" s="39">
        <f>IF(Txn!$K3806="","",Txn!$K3806)</f>
        <v>0</v>
      </c>
      <c r="N7599" s="42">
        <f>IF($D7599="",0,COUNTIF(BankAccts,$D7599))</f>
        <v>0</v>
      </c>
    </row>
    <row r="7600" spans="1:14">
      <c r="A7600" s="38">
        <f>IF(Txn!$B3806="","",Txn!$B3806)</f>
        <v>0</v>
      </c>
      <c r="B7600" s="38">
        <f>IF(Txn!$B3806="","",Txn!$C3806)</f>
        <v>0</v>
      </c>
      <c r="C7600" s="39">
        <f>IF(Txn!$B3806="","","تراکنش بانکی")</f>
        <v>0</v>
      </c>
      <c r="D7600" s="38">
        <f>IF(Txn!$B3806="","",IF(IF(Txn!$U3806="TRF",Txn!$Y3806,Txn!$Z3806)="","",IF(Txn!$U3806="TRF",Txn!$Y3806,Txn!$Z3806)))</f>
        <v>0</v>
      </c>
      <c r="E7600" s="39">
        <f>IF($D7600="","",IFERROR(VLOOKUP($D7600,AcctTbl,2,0),""))</f>
        <v>0</v>
      </c>
      <c r="F7600" s="39">
        <f>IF($D7600="","",IFERROR(VLOOKUP($D7600,AcctTbl,3,0),""))</f>
        <v>0</v>
      </c>
      <c r="G7600" s="39">
        <f>IF(Txn!$B3806="","",Txn!$D3806)</f>
        <v>0</v>
      </c>
      <c r="H7600" s="38">
        <f>IF(Txn!$B3806="","",Txn!$E3806)</f>
        <v>0</v>
      </c>
      <c r="I7600" s="40">
        <f>IF(Txn!$B3806="",0,Txn!$Q3806)</f>
        <v>0</v>
      </c>
      <c r="J7600" s="40">
        <f>IF(Txn!$B3806="",0,Txn!$R3806)</f>
        <v>0</v>
      </c>
      <c r="K7600" s="41">
        <f>IF($A7600="","",IFERROR(VALUE(MID($A7600,6,2)),""))</f>
        <v>0</v>
      </c>
      <c r="L7600" s="39">
        <f>IF(Txn!$K3806="","","طرف مقابل — "&amp;Txn!$K3806)</f>
        <v>0</v>
      </c>
      <c r="N7600" s="42">
        <f>IF($D7600="",0,COUNTIF(BankAccts,$D7600))</f>
        <v>0</v>
      </c>
    </row>
    <row r="7601" spans="1:14">
      <c r="A7601" s="38">
        <f>IF(Txn!$B3807="","",Txn!$B3807)</f>
        <v>0</v>
      </c>
      <c r="B7601" s="38">
        <f>IF(Txn!$B3807="","",Txn!$C3807)</f>
        <v>0</v>
      </c>
      <c r="C7601" s="39">
        <f>IF(Txn!$B3807="","","تراکنش بانکی")</f>
        <v>0</v>
      </c>
      <c r="D7601" s="38">
        <f>IF(Txn!$B3807="","",IF(Txn!$X3807="","",Txn!$X3807))</f>
        <v>0</v>
      </c>
      <c r="E7601" s="39">
        <f>IF($D7601="","",IFERROR(VLOOKUP($D7601,AcctTbl,2,0),""))</f>
        <v>0</v>
      </c>
      <c r="F7601" s="39">
        <f>IF($D7601="","",IFERROR(VLOOKUP($D7601,AcctTbl,3,0),""))</f>
        <v>0</v>
      </c>
      <c r="G7601" s="39">
        <f>IF(Txn!$B3807="","",Txn!$D3807)</f>
        <v>0</v>
      </c>
      <c r="H7601" s="38">
        <f>IF(Txn!$B3807="","",Txn!$E3807)</f>
        <v>0</v>
      </c>
      <c r="I7601" s="40">
        <f>IF(Txn!$B3807="",0,Txn!$O3807)</f>
        <v>0</v>
      </c>
      <c r="J7601" s="40">
        <f>IF(Txn!$B3807="",0,Txn!$P3807)</f>
        <v>0</v>
      </c>
      <c r="K7601" s="41">
        <f>IF($A7601="","",IFERROR(VALUE(MID($A7601,6,2)),""))</f>
        <v>0</v>
      </c>
      <c r="L7601" s="39">
        <f>IF(Txn!$K3807="","",Txn!$K3807)</f>
        <v>0</v>
      </c>
      <c r="N7601" s="42">
        <f>IF($D7601="",0,COUNTIF(BankAccts,$D7601))</f>
        <v>0</v>
      </c>
    </row>
    <row r="7602" spans="1:14">
      <c r="A7602" s="38">
        <f>IF(Txn!$B3807="","",Txn!$B3807)</f>
        <v>0</v>
      </c>
      <c r="B7602" s="38">
        <f>IF(Txn!$B3807="","",Txn!$C3807)</f>
        <v>0</v>
      </c>
      <c r="C7602" s="39">
        <f>IF(Txn!$B3807="","","تراکنش بانکی")</f>
        <v>0</v>
      </c>
      <c r="D7602" s="38">
        <f>IF(Txn!$B3807="","",IF(IF(Txn!$U3807="TRF",Txn!$Y3807,Txn!$Z3807)="","",IF(Txn!$U3807="TRF",Txn!$Y3807,Txn!$Z3807)))</f>
        <v>0</v>
      </c>
      <c r="E7602" s="39">
        <f>IF($D7602="","",IFERROR(VLOOKUP($D7602,AcctTbl,2,0),""))</f>
        <v>0</v>
      </c>
      <c r="F7602" s="39">
        <f>IF($D7602="","",IFERROR(VLOOKUP($D7602,AcctTbl,3,0),""))</f>
        <v>0</v>
      </c>
      <c r="G7602" s="39">
        <f>IF(Txn!$B3807="","",Txn!$D3807)</f>
        <v>0</v>
      </c>
      <c r="H7602" s="38">
        <f>IF(Txn!$B3807="","",Txn!$E3807)</f>
        <v>0</v>
      </c>
      <c r="I7602" s="40">
        <f>IF(Txn!$B3807="",0,Txn!$Q3807)</f>
        <v>0</v>
      </c>
      <c r="J7602" s="40">
        <f>IF(Txn!$B3807="",0,Txn!$R3807)</f>
        <v>0</v>
      </c>
      <c r="K7602" s="41">
        <f>IF($A7602="","",IFERROR(VALUE(MID($A7602,6,2)),""))</f>
        <v>0</v>
      </c>
      <c r="L7602" s="39">
        <f>IF(Txn!$K3807="","","طرف مقابل — "&amp;Txn!$K3807)</f>
        <v>0</v>
      </c>
      <c r="N7602" s="42">
        <f>IF($D7602="",0,COUNTIF(BankAccts,$D7602))</f>
        <v>0</v>
      </c>
    </row>
    <row r="7603" spans="1:14">
      <c r="A7603" s="38">
        <f>IF(Txn!$B3808="","",Txn!$B3808)</f>
        <v>0</v>
      </c>
      <c r="B7603" s="38">
        <f>IF(Txn!$B3808="","",Txn!$C3808)</f>
        <v>0</v>
      </c>
      <c r="C7603" s="39">
        <f>IF(Txn!$B3808="","","تراکنش بانکی")</f>
        <v>0</v>
      </c>
      <c r="D7603" s="38">
        <f>IF(Txn!$B3808="","",IF(Txn!$X3808="","",Txn!$X3808))</f>
        <v>0</v>
      </c>
      <c r="E7603" s="39">
        <f>IF($D7603="","",IFERROR(VLOOKUP($D7603,AcctTbl,2,0),""))</f>
        <v>0</v>
      </c>
      <c r="F7603" s="39">
        <f>IF($D7603="","",IFERROR(VLOOKUP($D7603,AcctTbl,3,0),""))</f>
        <v>0</v>
      </c>
      <c r="G7603" s="39">
        <f>IF(Txn!$B3808="","",Txn!$D3808)</f>
        <v>0</v>
      </c>
      <c r="H7603" s="38">
        <f>IF(Txn!$B3808="","",Txn!$E3808)</f>
        <v>0</v>
      </c>
      <c r="I7603" s="40">
        <f>IF(Txn!$B3808="",0,Txn!$O3808)</f>
        <v>0</v>
      </c>
      <c r="J7603" s="40">
        <f>IF(Txn!$B3808="",0,Txn!$P3808)</f>
        <v>0</v>
      </c>
      <c r="K7603" s="41">
        <f>IF($A7603="","",IFERROR(VALUE(MID($A7603,6,2)),""))</f>
        <v>0</v>
      </c>
      <c r="L7603" s="39">
        <f>IF(Txn!$K3808="","",Txn!$K3808)</f>
        <v>0</v>
      </c>
      <c r="N7603" s="42">
        <f>IF($D7603="",0,COUNTIF(BankAccts,$D7603))</f>
        <v>0</v>
      </c>
    </row>
    <row r="7604" spans="1:14">
      <c r="A7604" s="38">
        <f>IF(Txn!$B3808="","",Txn!$B3808)</f>
        <v>0</v>
      </c>
      <c r="B7604" s="38">
        <f>IF(Txn!$B3808="","",Txn!$C3808)</f>
        <v>0</v>
      </c>
      <c r="C7604" s="39">
        <f>IF(Txn!$B3808="","","تراکنش بانکی")</f>
        <v>0</v>
      </c>
      <c r="D7604" s="38">
        <f>IF(Txn!$B3808="","",IF(IF(Txn!$U3808="TRF",Txn!$Y3808,Txn!$Z3808)="","",IF(Txn!$U3808="TRF",Txn!$Y3808,Txn!$Z3808)))</f>
        <v>0</v>
      </c>
      <c r="E7604" s="39">
        <f>IF($D7604="","",IFERROR(VLOOKUP($D7604,AcctTbl,2,0),""))</f>
        <v>0</v>
      </c>
      <c r="F7604" s="39">
        <f>IF($D7604="","",IFERROR(VLOOKUP($D7604,AcctTbl,3,0),""))</f>
        <v>0</v>
      </c>
      <c r="G7604" s="39">
        <f>IF(Txn!$B3808="","",Txn!$D3808)</f>
        <v>0</v>
      </c>
      <c r="H7604" s="38">
        <f>IF(Txn!$B3808="","",Txn!$E3808)</f>
        <v>0</v>
      </c>
      <c r="I7604" s="40">
        <f>IF(Txn!$B3808="",0,Txn!$Q3808)</f>
        <v>0</v>
      </c>
      <c r="J7604" s="40">
        <f>IF(Txn!$B3808="",0,Txn!$R3808)</f>
        <v>0</v>
      </c>
      <c r="K7604" s="41">
        <f>IF($A7604="","",IFERROR(VALUE(MID($A7604,6,2)),""))</f>
        <v>0</v>
      </c>
      <c r="L7604" s="39">
        <f>IF(Txn!$K3808="","","طرف مقابل — "&amp;Txn!$K3808)</f>
        <v>0</v>
      </c>
      <c r="N7604" s="42">
        <f>IF($D7604="",0,COUNTIF(BankAccts,$D7604))</f>
        <v>0</v>
      </c>
    </row>
    <row r="7605" spans="1:14">
      <c r="A7605" s="38">
        <f>IF(Txn!$B3809="","",Txn!$B3809)</f>
        <v>0</v>
      </c>
      <c r="B7605" s="38">
        <f>IF(Txn!$B3809="","",Txn!$C3809)</f>
        <v>0</v>
      </c>
      <c r="C7605" s="39">
        <f>IF(Txn!$B3809="","","تراکنش بانکی")</f>
        <v>0</v>
      </c>
      <c r="D7605" s="38">
        <f>IF(Txn!$B3809="","",IF(Txn!$X3809="","",Txn!$X3809))</f>
        <v>0</v>
      </c>
      <c r="E7605" s="39">
        <f>IF($D7605="","",IFERROR(VLOOKUP($D7605,AcctTbl,2,0),""))</f>
        <v>0</v>
      </c>
      <c r="F7605" s="39">
        <f>IF($D7605="","",IFERROR(VLOOKUP($D7605,AcctTbl,3,0),""))</f>
        <v>0</v>
      </c>
      <c r="G7605" s="39">
        <f>IF(Txn!$B3809="","",Txn!$D3809)</f>
        <v>0</v>
      </c>
      <c r="H7605" s="38">
        <f>IF(Txn!$B3809="","",Txn!$E3809)</f>
        <v>0</v>
      </c>
      <c r="I7605" s="40">
        <f>IF(Txn!$B3809="",0,Txn!$O3809)</f>
        <v>0</v>
      </c>
      <c r="J7605" s="40">
        <f>IF(Txn!$B3809="",0,Txn!$P3809)</f>
        <v>0</v>
      </c>
      <c r="K7605" s="41">
        <f>IF($A7605="","",IFERROR(VALUE(MID($A7605,6,2)),""))</f>
        <v>0</v>
      </c>
      <c r="L7605" s="39">
        <f>IF(Txn!$K3809="","",Txn!$K3809)</f>
        <v>0</v>
      </c>
      <c r="N7605" s="42">
        <f>IF($D7605="",0,COUNTIF(BankAccts,$D7605))</f>
        <v>0</v>
      </c>
    </row>
    <row r="7606" spans="1:14">
      <c r="A7606" s="38">
        <f>IF(Txn!$B3809="","",Txn!$B3809)</f>
        <v>0</v>
      </c>
      <c r="B7606" s="38">
        <f>IF(Txn!$B3809="","",Txn!$C3809)</f>
        <v>0</v>
      </c>
      <c r="C7606" s="39">
        <f>IF(Txn!$B3809="","","تراکنش بانکی")</f>
        <v>0</v>
      </c>
      <c r="D7606" s="38">
        <f>IF(Txn!$B3809="","",IF(IF(Txn!$U3809="TRF",Txn!$Y3809,Txn!$Z3809)="","",IF(Txn!$U3809="TRF",Txn!$Y3809,Txn!$Z3809)))</f>
        <v>0</v>
      </c>
      <c r="E7606" s="39">
        <f>IF($D7606="","",IFERROR(VLOOKUP($D7606,AcctTbl,2,0),""))</f>
        <v>0</v>
      </c>
      <c r="F7606" s="39">
        <f>IF($D7606="","",IFERROR(VLOOKUP($D7606,AcctTbl,3,0),""))</f>
        <v>0</v>
      </c>
      <c r="G7606" s="39">
        <f>IF(Txn!$B3809="","",Txn!$D3809)</f>
        <v>0</v>
      </c>
      <c r="H7606" s="38">
        <f>IF(Txn!$B3809="","",Txn!$E3809)</f>
        <v>0</v>
      </c>
      <c r="I7606" s="40">
        <f>IF(Txn!$B3809="",0,Txn!$Q3809)</f>
        <v>0</v>
      </c>
      <c r="J7606" s="40">
        <f>IF(Txn!$B3809="",0,Txn!$R3809)</f>
        <v>0</v>
      </c>
      <c r="K7606" s="41">
        <f>IF($A7606="","",IFERROR(VALUE(MID($A7606,6,2)),""))</f>
        <v>0</v>
      </c>
      <c r="L7606" s="39">
        <f>IF(Txn!$K3809="","","طرف مقابل — "&amp;Txn!$K3809)</f>
        <v>0</v>
      </c>
      <c r="N7606" s="42">
        <f>IF($D7606="",0,COUNTIF(BankAccts,$D7606))</f>
        <v>0</v>
      </c>
    </row>
    <row r="7607" spans="1:14">
      <c r="A7607" s="38">
        <f>IF(Txn!$B3810="","",Txn!$B3810)</f>
        <v>0</v>
      </c>
      <c r="B7607" s="38">
        <f>IF(Txn!$B3810="","",Txn!$C3810)</f>
        <v>0</v>
      </c>
      <c r="C7607" s="39">
        <f>IF(Txn!$B3810="","","تراکنش بانکی")</f>
        <v>0</v>
      </c>
      <c r="D7607" s="38">
        <f>IF(Txn!$B3810="","",IF(Txn!$X3810="","",Txn!$X3810))</f>
        <v>0</v>
      </c>
      <c r="E7607" s="39">
        <f>IF($D7607="","",IFERROR(VLOOKUP($D7607,AcctTbl,2,0),""))</f>
        <v>0</v>
      </c>
      <c r="F7607" s="39">
        <f>IF($D7607="","",IFERROR(VLOOKUP($D7607,AcctTbl,3,0),""))</f>
        <v>0</v>
      </c>
      <c r="G7607" s="39">
        <f>IF(Txn!$B3810="","",Txn!$D3810)</f>
        <v>0</v>
      </c>
      <c r="H7607" s="38">
        <f>IF(Txn!$B3810="","",Txn!$E3810)</f>
        <v>0</v>
      </c>
      <c r="I7607" s="40">
        <f>IF(Txn!$B3810="",0,Txn!$O3810)</f>
        <v>0</v>
      </c>
      <c r="J7607" s="40">
        <f>IF(Txn!$B3810="",0,Txn!$P3810)</f>
        <v>0</v>
      </c>
      <c r="K7607" s="41">
        <f>IF($A7607="","",IFERROR(VALUE(MID($A7607,6,2)),""))</f>
        <v>0</v>
      </c>
      <c r="L7607" s="39">
        <f>IF(Txn!$K3810="","",Txn!$K3810)</f>
        <v>0</v>
      </c>
      <c r="N7607" s="42">
        <f>IF($D7607="",0,COUNTIF(BankAccts,$D7607))</f>
        <v>0</v>
      </c>
    </row>
    <row r="7608" spans="1:14">
      <c r="A7608" s="38">
        <f>IF(Txn!$B3810="","",Txn!$B3810)</f>
        <v>0</v>
      </c>
      <c r="B7608" s="38">
        <f>IF(Txn!$B3810="","",Txn!$C3810)</f>
        <v>0</v>
      </c>
      <c r="C7608" s="39">
        <f>IF(Txn!$B3810="","","تراکنش بانکی")</f>
        <v>0</v>
      </c>
      <c r="D7608" s="38">
        <f>IF(Txn!$B3810="","",IF(IF(Txn!$U3810="TRF",Txn!$Y3810,Txn!$Z3810)="","",IF(Txn!$U3810="TRF",Txn!$Y3810,Txn!$Z3810)))</f>
        <v>0</v>
      </c>
      <c r="E7608" s="39">
        <f>IF($D7608="","",IFERROR(VLOOKUP($D7608,AcctTbl,2,0),""))</f>
        <v>0</v>
      </c>
      <c r="F7608" s="39">
        <f>IF($D7608="","",IFERROR(VLOOKUP($D7608,AcctTbl,3,0),""))</f>
        <v>0</v>
      </c>
      <c r="G7608" s="39">
        <f>IF(Txn!$B3810="","",Txn!$D3810)</f>
        <v>0</v>
      </c>
      <c r="H7608" s="38">
        <f>IF(Txn!$B3810="","",Txn!$E3810)</f>
        <v>0</v>
      </c>
      <c r="I7608" s="40">
        <f>IF(Txn!$B3810="",0,Txn!$Q3810)</f>
        <v>0</v>
      </c>
      <c r="J7608" s="40">
        <f>IF(Txn!$B3810="",0,Txn!$R3810)</f>
        <v>0</v>
      </c>
      <c r="K7608" s="41">
        <f>IF($A7608="","",IFERROR(VALUE(MID($A7608,6,2)),""))</f>
        <v>0</v>
      </c>
      <c r="L7608" s="39">
        <f>IF(Txn!$K3810="","","طرف مقابل — "&amp;Txn!$K3810)</f>
        <v>0</v>
      </c>
      <c r="N7608" s="42">
        <f>IF($D7608="",0,COUNTIF(BankAccts,$D7608))</f>
        <v>0</v>
      </c>
    </row>
    <row r="7609" spans="1:14">
      <c r="A7609" s="38">
        <f>IF(Txn!$B3811="","",Txn!$B3811)</f>
        <v>0</v>
      </c>
      <c r="B7609" s="38">
        <f>IF(Txn!$B3811="","",Txn!$C3811)</f>
        <v>0</v>
      </c>
      <c r="C7609" s="39">
        <f>IF(Txn!$B3811="","","تراکنش بانکی")</f>
        <v>0</v>
      </c>
      <c r="D7609" s="38">
        <f>IF(Txn!$B3811="","",IF(Txn!$X3811="","",Txn!$X3811))</f>
        <v>0</v>
      </c>
      <c r="E7609" s="39">
        <f>IF($D7609="","",IFERROR(VLOOKUP($D7609,AcctTbl,2,0),""))</f>
        <v>0</v>
      </c>
      <c r="F7609" s="39">
        <f>IF($D7609="","",IFERROR(VLOOKUP($D7609,AcctTbl,3,0),""))</f>
        <v>0</v>
      </c>
      <c r="G7609" s="39">
        <f>IF(Txn!$B3811="","",Txn!$D3811)</f>
        <v>0</v>
      </c>
      <c r="H7609" s="38">
        <f>IF(Txn!$B3811="","",Txn!$E3811)</f>
        <v>0</v>
      </c>
      <c r="I7609" s="40">
        <f>IF(Txn!$B3811="",0,Txn!$O3811)</f>
        <v>0</v>
      </c>
      <c r="J7609" s="40">
        <f>IF(Txn!$B3811="",0,Txn!$P3811)</f>
        <v>0</v>
      </c>
      <c r="K7609" s="41">
        <f>IF($A7609="","",IFERROR(VALUE(MID($A7609,6,2)),""))</f>
        <v>0</v>
      </c>
      <c r="L7609" s="39">
        <f>IF(Txn!$K3811="","",Txn!$K3811)</f>
        <v>0</v>
      </c>
      <c r="N7609" s="42">
        <f>IF($D7609="",0,COUNTIF(BankAccts,$D7609))</f>
        <v>0</v>
      </c>
    </row>
    <row r="7610" spans="1:14">
      <c r="A7610" s="38">
        <f>IF(Txn!$B3811="","",Txn!$B3811)</f>
        <v>0</v>
      </c>
      <c r="B7610" s="38">
        <f>IF(Txn!$B3811="","",Txn!$C3811)</f>
        <v>0</v>
      </c>
      <c r="C7610" s="39">
        <f>IF(Txn!$B3811="","","تراکنش بانکی")</f>
        <v>0</v>
      </c>
      <c r="D7610" s="38">
        <f>IF(Txn!$B3811="","",IF(IF(Txn!$U3811="TRF",Txn!$Y3811,Txn!$Z3811)="","",IF(Txn!$U3811="TRF",Txn!$Y3811,Txn!$Z3811)))</f>
        <v>0</v>
      </c>
      <c r="E7610" s="39">
        <f>IF($D7610="","",IFERROR(VLOOKUP($D7610,AcctTbl,2,0),""))</f>
        <v>0</v>
      </c>
      <c r="F7610" s="39">
        <f>IF($D7610="","",IFERROR(VLOOKUP($D7610,AcctTbl,3,0),""))</f>
        <v>0</v>
      </c>
      <c r="G7610" s="39">
        <f>IF(Txn!$B3811="","",Txn!$D3811)</f>
        <v>0</v>
      </c>
      <c r="H7610" s="38">
        <f>IF(Txn!$B3811="","",Txn!$E3811)</f>
        <v>0</v>
      </c>
      <c r="I7610" s="40">
        <f>IF(Txn!$B3811="",0,Txn!$Q3811)</f>
        <v>0</v>
      </c>
      <c r="J7610" s="40">
        <f>IF(Txn!$B3811="",0,Txn!$R3811)</f>
        <v>0</v>
      </c>
      <c r="K7610" s="41">
        <f>IF($A7610="","",IFERROR(VALUE(MID($A7610,6,2)),""))</f>
        <v>0</v>
      </c>
      <c r="L7610" s="39">
        <f>IF(Txn!$K3811="","","طرف مقابل — "&amp;Txn!$K3811)</f>
        <v>0</v>
      </c>
      <c r="N7610" s="42">
        <f>IF($D7610="",0,COUNTIF(BankAccts,$D7610))</f>
        <v>0</v>
      </c>
    </row>
    <row r="7611" spans="1:14">
      <c r="A7611" s="38">
        <f>IF(Txn!$B3812="","",Txn!$B3812)</f>
        <v>0</v>
      </c>
      <c r="B7611" s="38">
        <f>IF(Txn!$B3812="","",Txn!$C3812)</f>
        <v>0</v>
      </c>
      <c r="C7611" s="39">
        <f>IF(Txn!$B3812="","","تراکنش بانکی")</f>
        <v>0</v>
      </c>
      <c r="D7611" s="38">
        <f>IF(Txn!$B3812="","",IF(Txn!$X3812="","",Txn!$X3812))</f>
        <v>0</v>
      </c>
      <c r="E7611" s="39">
        <f>IF($D7611="","",IFERROR(VLOOKUP($D7611,AcctTbl,2,0),""))</f>
        <v>0</v>
      </c>
      <c r="F7611" s="39">
        <f>IF($D7611="","",IFERROR(VLOOKUP($D7611,AcctTbl,3,0),""))</f>
        <v>0</v>
      </c>
      <c r="G7611" s="39">
        <f>IF(Txn!$B3812="","",Txn!$D3812)</f>
        <v>0</v>
      </c>
      <c r="H7611" s="38">
        <f>IF(Txn!$B3812="","",Txn!$E3812)</f>
        <v>0</v>
      </c>
      <c r="I7611" s="40">
        <f>IF(Txn!$B3812="",0,Txn!$O3812)</f>
        <v>0</v>
      </c>
      <c r="J7611" s="40">
        <f>IF(Txn!$B3812="",0,Txn!$P3812)</f>
        <v>0</v>
      </c>
      <c r="K7611" s="41">
        <f>IF($A7611="","",IFERROR(VALUE(MID($A7611,6,2)),""))</f>
        <v>0</v>
      </c>
      <c r="L7611" s="39">
        <f>IF(Txn!$K3812="","",Txn!$K3812)</f>
        <v>0</v>
      </c>
      <c r="N7611" s="42">
        <f>IF($D7611="",0,COUNTIF(BankAccts,$D7611))</f>
        <v>0</v>
      </c>
    </row>
    <row r="7612" spans="1:14">
      <c r="A7612" s="38">
        <f>IF(Txn!$B3812="","",Txn!$B3812)</f>
        <v>0</v>
      </c>
      <c r="B7612" s="38">
        <f>IF(Txn!$B3812="","",Txn!$C3812)</f>
        <v>0</v>
      </c>
      <c r="C7612" s="39">
        <f>IF(Txn!$B3812="","","تراکنش بانکی")</f>
        <v>0</v>
      </c>
      <c r="D7612" s="38">
        <f>IF(Txn!$B3812="","",IF(IF(Txn!$U3812="TRF",Txn!$Y3812,Txn!$Z3812)="","",IF(Txn!$U3812="TRF",Txn!$Y3812,Txn!$Z3812)))</f>
        <v>0</v>
      </c>
      <c r="E7612" s="39">
        <f>IF($D7612="","",IFERROR(VLOOKUP($D7612,AcctTbl,2,0),""))</f>
        <v>0</v>
      </c>
      <c r="F7612" s="39">
        <f>IF($D7612="","",IFERROR(VLOOKUP($D7612,AcctTbl,3,0),""))</f>
        <v>0</v>
      </c>
      <c r="G7612" s="39">
        <f>IF(Txn!$B3812="","",Txn!$D3812)</f>
        <v>0</v>
      </c>
      <c r="H7612" s="38">
        <f>IF(Txn!$B3812="","",Txn!$E3812)</f>
        <v>0</v>
      </c>
      <c r="I7612" s="40">
        <f>IF(Txn!$B3812="",0,Txn!$Q3812)</f>
        <v>0</v>
      </c>
      <c r="J7612" s="40">
        <f>IF(Txn!$B3812="",0,Txn!$R3812)</f>
        <v>0</v>
      </c>
      <c r="K7612" s="41">
        <f>IF($A7612="","",IFERROR(VALUE(MID($A7612,6,2)),""))</f>
        <v>0</v>
      </c>
      <c r="L7612" s="39">
        <f>IF(Txn!$K3812="","","طرف مقابل — "&amp;Txn!$K3812)</f>
        <v>0</v>
      </c>
      <c r="N7612" s="42">
        <f>IF($D7612="",0,COUNTIF(BankAccts,$D7612))</f>
        <v>0</v>
      </c>
    </row>
    <row r="7613" spans="1:14">
      <c r="A7613" s="38">
        <f>IF(Txn!$B3813="","",Txn!$B3813)</f>
        <v>0</v>
      </c>
      <c r="B7613" s="38">
        <f>IF(Txn!$B3813="","",Txn!$C3813)</f>
        <v>0</v>
      </c>
      <c r="C7613" s="39">
        <f>IF(Txn!$B3813="","","تراکنش بانکی")</f>
        <v>0</v>
      </c>
      <c r="D7613" s="38">
        <f>IF(Txn!$B3813="","",IF(Txn!$X3813="","",Txn!$X3813))</f>
        <v>0</v>
      </c>
      <c r="E7613" s="39">
        <f>IF($D7613="","",IFERROR(VLOOKUP($D7613,AcctTbl,2,0),""))</f>
        <v>0</v>
      </c>
      <c r="F7613" s="39">
        <f>IF($D7613="","",IFERROR(VLOOKUP($D7613,AcctTbl,3,0),""))</f>
        <v>0</v>
      </c>
      <c r="G7613" s="39">
        <f>IF(Txn!$B3813="","",Txn!$D3813)</f>
        <v>0</v>
      </c>
      <c r="H7613" s="38">
        <f>IF(Txn!$B3813="","",Txn!$E3813)</f>
        <v>0</v>
      </c>
      <c r="I7613" s="40">
        <f>IF(Txn!$B3813="",0,Txn!$O3813)</f>
        <v>0</v>
      </c>
      <c r="J7613" s="40">
        <f>IF(Txn!$B3813="",0,Txn!$P3813)</f>
        <v>0</v>
      </c>
      <c r="K7613" s="41">
        <f>IF($A7613="","",IFERROR(VALUE(MID($A7613,6,2)),""))</f>
        <v>0</v>
      </c>
      <c r="L7613" s="39">
        <f>IF(Txn!$K3813="","",Txn!$K3813)</f>
        <v>0</v>
      </c>
      <c r="N7613" s="42">
        <f>IF($D7613="",0,COUNTIF(BankAccts,$D7613))</f>
        <v>0</v>
      </c>
    </row>
    <row r="7614" spans="1:14">
      <c r="A7614" s="38">
        <f>IF(Txn!$B3813="","",Txn!$B3813)</f>
        <v>0</v>
      </c>
      <c r="B7614" s="38">
        <f>IF(Txn!$B3813="","",Txn!$C3813)</f>
        <v>0</v>
      </c>
      <c r="C7614" s="39">
        <f>IF(Txn!$B3813="","","تراکنش بانکی")</f>
        <v>0</v>
      </c>
      <c r="D7614" s="38">
        <f>IF(Txn!$B3813="","",IF(IF(Txn!$U3813="TRF",Txn!$Y3813,Txn!$Z3813)="","",IF(Txn!$U3813="TRF",Txn!$Y3813,Txn!$Z3813)))</f>
        <v>0</v>
      </c>
      <c r="E7614" s="39">
        <f>IF($D7614="","",IFERROR(VLOOKUP($D7614,AcctTbl,2,0),""))</f>
        <v>0</v>
      </c>
      <c r="F7614" s="39">
        <f>IF($D7614="","",IFERROR(VLOOKUP($D7614,AcctTbl,3,0),""))</f>
        <v>0</v>
      </c>
      <c r="G7614" s="39">
        <f>IF(Txn!$B3813="","",Txn!$D3813)</f>
        <v>0</v>
      </c>
      <c r="H7614" s="38">
        <f>IF(Txn!$B3813="","",Txn!$E3813)</f>
        <v>0</v>
      </c>
      <c r="I7614" s="40">
        <f>IF(Txn!$B3813="",0,Txn!$Q3813)</f>
        <v>0</v>
      </c>
      <c r="J7614" s="40">
        <f>IF(Txn!$B3813="",0,Txn!$R3813)</f>
        <v>0</v>
      </c>
      <c r="K7614" s="41">
        <f>IF($A7614="","",IFERROR(VALUE(MID($A7614,6,2)),""))</f>
        <v>0</v>
      </c>
      <c r="L7614" s="39">
        <f>IF(Txn!$K3813="","","طرف مقابل — "&amp;Txn!$K3813)</f>
        <v>0</v>
      </c>
      <c r="N7614" s="42">
        <f>IF($D7614="",0,COUNTIF(BankAccts,$D7614))</f>
        <v>0</v>
      </c>
    </row>
    <row r="7615" spans="1:14">
      <c r="A7615" s="38">
        <f>IF(Txn!$B3814="","",Txn!$B3814)</f>
        <v>0</v>
      </c>
      <c r="B7615" s="38">
        <f>IF(Txn!$B3814="","",Txn!$C3814)</f>
        <v>0</v>
      </c>
      <c r="C7615" s="39">
        <f>IF(Txn!$B3814="","","تراکنش بانکی")</f>
        <v>0</v>
      </c>
      <c r="D7615" s="38">
        <f>IF(Txn!$B3814="","",IF(Txn!$X3814="","",Txn!$X3814))</f>
        <v>0</v>
      </c>
      <c r="E7615" s="39">
        <f>IF($D7615="","",IFERROR(VLOOKUP($D7615,AcctTbl,2,0),""))</f>
        <v>0</v>
      </c>
      <c r="F7615" s="39">
        <f>IF($D7615="","",IFERROR(VLOOKUP($D7615,AcctTbl,3,0),""))</f>
        <v>0</v>
      </c>
      <c r="G7615" s="39">
        <f>IF(Txn!$B3814="","",Txn!$D3814)</f>
        <v>0</v>
      </c>
      <c r="H7615" s="38">
        <f>IF(Txn!$B3814="","",Txn!$E3814)</f>
        <v>0</v>
      </c>
      <c r="I7615" s="40">
        <f>IF(Txn!$B3814="",0,Txn!$O3814)</f>
        <v>0</v>
      </c>
      <c r="J7615" s="40">
        <f>IF(Txn!$B3814="",0,Txn!$P3814)</f>
        <v>0</v>
      </c>
      <c r="K7615" s="41">
        <f>IF($A7615="","",IFERROR(VALUE(MID($A7615,6,2)),""))</f>
        <v>0</v>
      </c>
      <c r="L7615" s="39">
        <f>IF(Txn!$K3814="","",Txn!$K3814)</f>
        <v>0</v>
      </c>
      <c r="N7615" s="42">
        <f>IF($D7615="",0,COUNTIF(BankAccts,$D7615))</f>
        <v>0</v>
      </c>
    </row>
    <row r="7616" spans="1:14">
      <c r="A7616" s="38">
        <f>IF(Txn!$B3814="","",Txn!$B3814)</f>
        <v>0</v>
      </c>
      <c r="B7616" s="38">
        <f>IF(Txn!$B3814="","",Txn!$C3814)</f>
        <v>0</v>
      </c>
      <c r="C7616" s="39">
        <f>IF(Txn!$B3814="","","تراکنش بانکی")</f>
        <v>0</v>
      </c>
      <c r="D7616" s="38">
        <f>IF(Txn!$B3814="","",IF(IF(Txn!$U3814="TRF",Txn!$Y3814,Txn!$Z3814)="","",IF(Txn!$U3814="TRF",Txn!$Y3814,Txn!$Z3814)))</f>
        <v>0</v>
      </c>
      <c r="E7616" s="39">
        <f>IF($D7616="","",IFERROR(VLOOKUP($D7616,AcctTbl,2,0),""))</f>
        <v>0</v>
      </c>
      <c r="F7616" s="39">
        <f>IF($D7616="","",IFERROR(VLOOKUP($D7616,AcctTbl,3,0),""))</f>
        <v>0</v>
      </c>
      <c r="G7616" s="39">
        <f>IF(Txn!$B3814="","",Txn!$D3814)</f>
        <v>0</v>
      </c>
      <c r="H7616" s="38">
        <f>IF(Txn!$B3814="","",Txn!$E3814)</f>
        <v>0</v>
      </c>
      <c r="I7616" s="40">
        <f>IF(Txn!$B3814="",0,Txn!$Q3814)</f>
        <v>0</v>
      </c>
      <c r="J7616" s="40">
        <f>IF(Txn!$B3814="",0,Txn!$R3814)</f>
        <v>0</v>
      </c>
      <c r="K7616" s="41">
        <f>IF($A7616="","",IFERROR(VALUE(MID($A7616,6,2)),""))</f>
        <v>0</v>
      </c>
      <c r="L7616" s="39">
        <f>IF(Txn!$K3814="","","طرف مقابل — "&amp;Txn!$K3814)</f>
        <v>0</v>
      </c>
      <c r="N7616" s="42">
        <f>IF($D7616="",0,COUNTIF(BankAccts,$D7616))</f>
        <v>0</v>
      </c>
    </row>
    <row r="7617" spans="1:14">
      <c r="A7617" s="38">
        <f>IF(Txn!$B3815="","",Txn!$B3815)</f>
        <v>0</v>
      </c>
      <c r="B7617" s="38">
        <f>IF(Txn!$B3815="","",Txn!$C3815)</f>
        <v>0</v>
      </c>
      <c r="C7617" s="39">
        <f>IF(Txn!$B3815="","","تراکنش بانکی")</f>
        <v>0</v>
      </c>
      <c r="D7617" s="38">
        <f>IF(Txn!$B3815="","",IF(Txn!$X3815="","",Txn!$X3815))</f>
        <v>0</v>
      </c>
      <c r="E7617" s="39">
        <f>IF($D7617="","",IFERROR(VLOOKUP($D7617,AcctTbl,2,0),""))</f>
        <v>0</v>
      </c>
      <c r="F7617" s="39">
        <f>IF($D7617="","",IFERROR(VLOOKUP($D7617,AcctTbl,3,0),""))</f>
        <v>0</v>
      </c>
      <c r="G7617" s="39">
        <f>IF(Txn!$B3815="","",Txn!$D3815)</f>
        <v>0</v>
      </c>
      <c r="H7617" s="38">
        <f>IF(Txn!$B3815="","",Txn!$E3815)</f>
        <v>0</v>
      </c>
      <c r="I7617" s="40">
        <f>IF(Txn!$B3815="",0,Txn!$O3815)</f>
        <v>0</v>
      </c>
      <c r="J7617" s="40">
        <f>IF(Txn!$B3815="",0,Txn!$P3815)</f>
        <v>0</v>
      </c>
      <c r="K7617" s="41">
        <f>IF($A7617="","",IFERROR(VALUE(MID($A7617,6,2)),""))</f>
        <v>0</v>
      </c>
      <c r="L7617" s="39">
        <f>IF(Txn!$K3815="","",Txn!$K3815)</f>
        <v>0</v>
      </c>
      <c r="N7617" s="42">
        <f>IF($D7617="",0,COUNTIF(BankAccts,$D7617))</f>
        <v>0</v>
      </c>
    </row>
    <row r="7618" spans="1:14">
      <c r="A7618" s="38">
        <f>IF(Txn!$B3815="","",Txn!$B3815)</f>
        <v>0</v>
      </c>
      <c r="B7618" s="38">
        <f>IF(Txn!$B3815="","",Txn!$C3815)</f>
        <v>0</v>
      </c>
      <c r="C7618" s="39">
        <f>IF(Txn!$B3815="","","تراکنش بانکی")</f>
        <v>0</v>
      </c>
      <c r="D7618" s="38">
        <f>IF(Txn!$B3815="","",IF(IF(Txn!$U3815="TRF",Txn!$Y3815,Txn!$Z3815)="","",IF(Txn!$U3815="TRF",Txn!$Y3815,Txn!$Z3815)))</f>
        <v>0</v>
      </c>
      <c r="E7618" s="39">
        <f>IF($D7618="","",IFERROR(VLOOKUP($D7618,AcctTbl,2,0),""))</f>
        <v>0</v>
      </c>
      <c r="F7618" s="39">
        <f>IF($D7618="","",IFERROR(VLOOKUP($D7618,AcctTbl,3,0),""))</f>
        <v>0</v>
      </c>
      <c r="G7618" s="39">
        <f>IF(Txn!$B3815="","",Txn!$D3815)</f>
        <v>0</v>
      </c>
      <c r="H7618" s="38">
        <f>IF(Txn!$B3815="","",Txn!$E3815)</f>
        <v>0</v>
      </c>
      <c r="I7618" s="40">
        <f>IF(Txn!$B3815="",0,Txn!$Q3815)</f>
        <v>0</v>
      </c>
      <c r="J7618" s="40">
        <f>IF(Txn!$B3815="",0,Txn!$R3815)</f>
        <v>0</v>
      </c>
      <c r="K7618" s="41">
        <f>IF($A7618="","",IFERROR(VALUE(MID($A7618,6,2)),""))</f>
        <v>0</v>
      </c>
      <c r="L7618" s="39">
        <f>IF(Txn!$K3815="","","طرف مقابل — "&amp;Txn!$K3815)</f>
        <v>0</v>
      </c>
      <c r="N7618" s="42">
        <f>IF($D7618="",0,COUNTIF(BankAccts,$D7618))</f>
        <v>0</v>
      </c>
    </row>
    <row r="7619" spans="1:14">
      <c r="A7619" s="38">
        <f>IF(Txn!$B3816="","",Txn!$B3816)</f>
        <v>0</v>
      </c>
      <c r="B7619" s="38">
        <f>IF(Txn!$B3816="","",Txn!$C3816)</f>
        <v>0</v>
      </c>
      <c r="C7619" s="39">
        <f>IF(Txn!$B3816="","","تراکنش بانکی")</f>
        <v>0</v>
      </c>
      <c r="D7619" s="38">
        <f>IF(Txn!$B3816="","",IF(Txn!$X3816="","",Txn!$X3816))</f>
        <v>0</v>
      </c>
      <c r="E7619" s="39">
        <f>IF($D7619="","",IFERROR(VLOOKUP($D7619,AcctTbl,2,0),""))</f>
        <v>0</v>
      </c>
      <c r="F7619" s="39">
        <f>IF($D7619="","",IFERROR(VLOOKUP($D7619,AcctTbl,3,0),""))</f>
        <v>0</v>
      </c>
      <c r="G7619" s="39">
        <f>IF(Txn!$B3816="","",Txn!$D3816)</f>
        <v>0</v>
      </c>
      <c r="H7619" s="38">
        <f>IF(Txn!$B3816="","",Txn!$E3816)</f>
        <v>0</v>
      </c>
      <c r="I7619" s="40">
        <f>IF(Txn!$B3816="",0,Txn!$O3816)</f>
        <v>0</v>
      </c>
      <c r="J7619" s="40">
        <f>IF(Txn!$B3816="",0,Txn!$P3816)</f>
        <v>0</v>
      </c>
      <c r="K7619" s="41">
        <f>IF($A7619="","",IFERROR(VALUE(MID($A7619,6,2)),""))</f>
        <v>0</v>
      </c>
      <c r="L7619" s="39">
        <f>IF(Txn!$K3816="","",Txn!$K3816)</f>
        <v>0</v>
      </c>
      <c r="N7619" s="42">
        <f>IF($D7619="",0,COUNTIF(BankAccts,$D7619))</f>
        <v>0</v>
      </c>
    </row>
    <row r="7620" spans="1:14">
      <c r="A7620" s="38">
        <f>IF(Txn!$B3816="","",Txn!$B3816)</f>
        <v>0</v>
      </c>
      <c r="B7620" s="38">
        <f>IF(Txn!$B3816="","",Txn!$C3816)</f>
        <v>0</v>
      </c>
      <c r="C7620" s="39">
        <f>IF(Txn!$B3816="","","تراکنش بانکی")</f>
        <v>0</v>
      </c>
      <c r="D7620" s="38">
        <f>IF(Txn!$B3816="","",IF(IF(Txn!$U3816="TRF",Txn!$Y3816,Txn!$Z3816)="","",IF(Txn!$U3816="TRF",Txn!$Y3816,Txn!$Z3816)))</f>
        <v>0</v>
      </c>
      <c r="E7620" s="39">
        <f>IF($D7620="","",IFERROR(VLOOKUP($D7620,AcctTbl,2,0),""))</f>
        <v>0</v>
      </c>
      <c r="F7620" s="39">
        <f>IF($D7620="","",IFERROR(VLOOKUP($D7620,AcctTbl,3,0),""))</f>
        <v>0</v>
      </c>
      <c r="G7620" s="39">
        <f>IF(Txn!$B3816="","",Txn!$D3816)</f>
        <v>0</v>
      </c>
      <c r="H7620" s="38">
        <f>IF(Txn!$B3816="","",Txn!$E3816)</f>
        <v>0</v>
      </c>
      <c r="I7620" s="40">
        <f>IF(Txn!$B3816="",0,Txn!$Q3816)</f>
        <v>0</v>
      </c>
      <c r="J7620" s="40">
        <f>IF(Txn!$B3816="",0,Txn!$R3816)</f>
        <v>0</v>
      </c>
      <c r="K7620" s="41">
        <f>IF($A7620="","",IFERROR(VALUE(MID($A7620,6,2)),""))</f>
        <v>0</v>
      </c>
      <c r="L7620" s="39">
        <f>IF(Txn!$K3816="","","طرف مقابل — "&amp;Txn!$K3816)</f>
        <v>0</v>
      </c>
      <c r="N7620" s="42">
        <f>IF($D7620="",0,COUNTIF(BankAccts,$D7620))</f>
        <v>0</v>
      </c>
    </row>
    <row r="7621" spans="1:14">
      <c r="A7621" s="38">
        <f>IF(Txn!$B3817="","",Txn!$B3817)</f>
        <v>0</v>
      </c>
      <c r="B7621" s="38">
        <f>IF(Txn!$B3817="","",Txn!$C3817)</f>
        <v>0</v>
      </c>
      <c r="C7621" s="39">
        <f>IF(Txn!$B3817="","","تراکنش بانکی")</f>
        <v>0</v>
      </c>
      <c r="D7621" s="38">
        <f>IF(Txn!$B3817="","",IF(Txn!$X3817="","",Txn!$X3817))</f>
        <v>0</v>
      </c>
      <c r="E7621" s="39">
        <f>IF($D7621="","",IFERROR(VLOOKUP($D7621,AcctTbl,2,0),""))</f>
        <v>0</v>
      </c>
      <c r="F7621" s="39">
        <f>IF($D7621="","",IFERROR(VLOOKUP($D7621,AcctTbl,3,0),""))</f>
        <v>0</v>
      </c>
      <c r="G7621" s="39">
        <f>IF(Txn!$B3817="","",Txn!$D3817)</f>
        <v>0</v>
      </c>
      <c r="H7621" s="38">
        <f>IF(Txn!$B3817="","",Txn!$E3817)</f>
        <v>0</v>
      </c>
      <c r="I7621" s="40">
        <f>IF(Txn!$B3817="",0,Txn!$O3817)</f>
        <v>0</v>
      </c>
      <c r="J7621" s="40">
        <f>IF(Txn!$B3817="",0,Txn!$P3817)</f>
        <v>0</v>
      </c>
      <c r="K7621" s="41">
        <f>IF($A7621="","",IFERROR(VALUE(MID($A7621,6,2)),""))</f>
        <v>0</v>
      </c>
      <c r="L7621" s="39">
        <f>IF(Txn!$K3817="","",Txn!$K3817)</f>
        <v>0</v>
      </c>
      <c r="N7621" s="42">
        <f>IF($D7621="",0,COUNTIF(BankAccts,$D7621))</f>
        <v>0</v>
      </c>
    </row>
    <row r="7622" spans="1:14">
      <c r="A7622" s="38">
        <f>IF(Txn!$B3817="","",Txn!$B3817)</f>
        <v>0</v>
      </c>
      <c r="B7622" s="38">
        <f>IF(Txn!$B3817="","",Txn!$C3817)</f>
        <v>0</v>
      </c>
      <c r="C7622" s="39">
        <f>IF(Txn!$B3817="","","تراکنش بانکی")</f>
        <v>0</v>
      </c>
      <c r="D7622" s="38">
        <f>IF(Txn!$B3817="","",IF(IF(Txn!$U3817="TRF",Txn!$Y3817,Txn!$Z3817)="","",IF(Txn!$U3817="TRF",Txn!$Y3817,Txn!$Z3817)))</f>
        <v>0</v>
      </c>
      <c r="E7622" s="39">
        <f>IF($D7622="","",IFERROR(VLOOKUP($D7622,AcctTbl,2,0),""))</f>
        <v>0</v>
      </c>
      <c r="F7622" s="39">
        <f>IF($D7622="","",IFERROR(VLOOKUP($D7622,AcctTbl,3,0),""))</f>
        <v>0</v>
      </c>
      <c r="G7622" s="39">
        <f>IF(Txn!$B3817="","",Txn!$D3817)</f>
        <v>0</v>
      </c>
      <c r="H7622" s="38">
        <f>IF(Txn!$B3817="","",Txn!$E3817)</f>
        <v>0</v>
      </c>
      <c r="I7622" s="40">
        <f>IF(Txn!$B3817="",0,Txn!$Q3817)</f>
        <v>0</v>
      </c>
      <c r="J7622" s="40">
        <f>IF(Txn!$B3817="",0,Txn!$R3817)</f>
        <v>0</v>
      </c>
      <c r="K7622" s="41">
        <f>IF($A7622="","",IFERROR(VALUE(MID($A7622,6,2)),""))</f>
        <v>0</v>
      </c>
      <c r="L7622" s="39">
        <f>IF(Txn!$K3817="","","طرف مقابل — "&amp;Txn!$K3817)</f>
        <v>0</v>
      </c>
      <c r="N7622" s="42">
        <f>IF($D7622="",0,COUNTIF(BankAccts,$D7622))</f>
        <v>0</v>
      </c>
    </row>
    <row r="7623" spans="1:14">
      <c r="A7623" s="38">
        <f>IF(Txn!$B3818="","",Txn!$B3818)</f>
        <v>0</v>
      </c>
      <c r="B7623" s="38">
        <f>IF(Txn!$B3818="","",Txn!$C3818)</f>
        <v>0</v>
      </c>
      <c r="C7623" s="39">
        <f>IF(Txn!$B3818="","","تراکنش بانکی")</f>
        <v>0</v>
      </c>
      <c r="D7623" s="38">
        <f>IF(Txn!$B3818="","",IF(Txn!$X3818="","",Txn!$X3818))</f>
        <v>0</v>
      </c>
      <c r="E7623" s="39">
        <f>IF($D7623="","",IFERROR(VLOOKUP($D7623,AcctTbl,2,0),""))</f>
        <v>0</v>
      </c>
      <c r="F7623" s="39">
        <f>IF($D7623="","",IFERROR(VLOOKUP($D7623,AcctTbl,3,0),""))</f>
        <v>0</v>
      </c>
      <c r="G7623" s="39">
        <f>IF(Txn!$B3818="","",Txn!$D3818)</f>
        <v>0</v>
      </c>
      <c r="H7623" s="38">
        <f>IF(Txn!$B3818="","",Txn!$E3818)</f>
        <v>0</v>
      </c>
      <c r="I7623" s="40">
        <f>IF(Txn!$B3818="",0,Txn!$O3818)</f>
        <v>0</v>
      </c>
      <c r="J7623" s="40">
        <f>IF(Txn!$B3818="",0,Txn!$P3818)</f>
        <v>0</v>
      </c>
      <c r="K7623" s="41">
        <f>IF($A7623="","",IFERROR(VALUE(MID($A7623,6,2)),""))</f>
        <v>0</v>
      </c>
      <c r="L7623" s="39">
        <f>IF(Txn!$K3818="","",Txn!$K3818)</f>
        <v>0</v>
      </c>
      <c r="N7623" s="42">
        <f>IF($D7623="",0,COUNTIF(BankAccts,$D7623))</f>
        <v>0</v>
      </c>
    </row>
    <row r="7624" spans="1:14">
      <c r="A7624" s="38">
        <f>IF(Txn!$B3818="","",Txn!$B3818)</f>
        <v>0</v>
      </c>
      <c r="B7624" s="38">
        <f>IF(Txn!$B3818="","",Txn!$C3818)</f>
        <v>0</v>
      </c>
      <c r="C7624" s="39">
        <f>IF(Txn!$B3818="","","تراکنش بانکی")</f>
        <v>0</v>
      </c>
      <c r="D7624" s="38">
        <f>IF(Txn!$B3818="","",IF(IF(Txn!$U3818="TRF",Txn!$Y3818,Txn!$Z3818)="","",IF(Txn!$U3818="TRF",Txn!$Y3818,Txn!$Z3818)))</f>
        <v>0</v>
      </c>
      <c r="E7624" s="39">
        <f>IF($D7624="","",IFERROR(VLOOKUP($D7624,AcctTbl,2,0),""))</f>
        <v>0</v>
      </c>
      <c r="F7624" s="39">
        <f>IF($D7624="","",IFERROR(VLOOKUP($D7624,AcctTbl,3,0),""))</f>
        <v>0</v>
      </c>
      <c r="G7624" s="39">
        <f>IF(Txn!$B3818="","",Txn!$D3818)</f>
        <v>0</v>
      </c>
      <c r="H7624" s="38">
        <f>IF(Txn!$B3818="","",Txn!$E3818)</f>
        <v>0</v>
      </c>
      <c r="I7624" s="40">
        <f>IF(Txn!$B3818="",0,Txn!$Q3818)</f>
        <v>0</v>
      </c>
      <c r="J7624" s="40">
        <f>IF(Txn!$B3818="",0,Txn!$R3818)</f>
        <v>0</v>
      </c>
      <c r="K7624" s="41">
        <f>IF($A7624="","",IFERROR(VALUE(MID($A7624,6,2)),""))</f>
        <v>0</v>
      </c>
      <c r="L7624" s="39">
        <f>IF(Txn!$K3818="","","طرف مقابل — "&amp;Txn!$K3818)</f>
        <v>0</v>
      </c>
      <c r="N7624" s="42">
        <f>IF($D7624="",0,COUNTIF(BankAccts,$D7624))</f>
        <v>0</v>
      </c>
    </row>
    <row r="7625" spans="1:14">
      <c r="A7625" s="38">
        <f>IF(Txn!$B3819="","",Txn!$B3819)</f>
        <v>0</v>
      </c>
      <c r="B7625" s="38">
        <f>IF(Txn!$B3819="","",Txn!$C3819)</f>
        <v>0</v>
      </c>
      <c r="C7625" s="39">
        <f>IF(Txn!$B3819="","","تراکنش بانکی")</f>
        <v>0</v>
      </c>
      <c r="D7625" s="38">
        <f>IF(Txn!$B3819="","",IF(Txn!$X3819="","",Txn!$X3819))</f>
        <v>0</v>
      </c>
      <c r="E7625" s="39">
        <f>IF($D7625="","",IFERROR(VLOOKUP($D7625,AcctTbl,2,0),""))</f>
        <v>0</v>
      </c>
      <c r="F7625" s="39">
        <f>IF($D7625="","",IFERROR(VLOOKUP($D7625,AcctTbl,3,0),""))</f>
        <v>0</v>
      </c>
      <c r="G7625" s="39">
        <f>IF(Txn!$B3819="","",Txn!$D3819)</f>
        <v>0</v>
      </c>
      <c r="H7625" s="38">
        <f>IF(Txn!$B3819="","",Txn!$E3819)</f>
        <v>0</v>
      </c>
      <c r="I7625" s="40">
        <f>IF(Txn!$B3819="",0,Txn!$O3819)</f>
        <v>0</v>
      </c>
      <c r="J7625" s="40">
        <f>IF(Txn!$B3819="",0,Txn!$P3819)</f>
        <v>0</v>
      </c>
      <c r="K7625" s="41">
        <f>IF($A7625="","",IFERROR(VALUE(MID($A7625,6,2)),""))</f>
        <v>0</v>
      </c>
      <c r="L7625" s="39">
        <f>IF(Txn!$K3819="","",Txn!$K3819)</f>
        <v>0</v>
      </c>
      <c r="N7625" s="42">
        <f>IF($D7625="",0,COUNTIF(BankAccts,$D7625))</f>
        <v>0</v>
      </c>
    </row>
    <row r="7626" spans="1:14">
      <c r="A7626" s="38">
        <f>IF(Txn!$B3819="","",Txn!$B3819)</f>
        <v>0</v>
      </c>
      <c r="B7626" s="38">
        <f>IF(Txn!$B3819="","",Txn!$C3819)</f>
        <v>0</v>
      </c>
      <c r="C7626" s="39">
        <f>IF(Txn!$B3819="","","تراکنش بانکی")</f>
        <v>0</v>
      </c>
      <c r="D7626" s="38">
        <f>IF(Txn!$B3819="","",IF(IF(Txn!$U3819="TRF",Txn!$Y3819,Txn!$Z3819)="","",IF(Txn!$U3819="TRF",Txn!$Y3819,Txn!$Z3819)))</f>
        <v>0</v>
      </c>
      <c r="E7626" s="39">
        <f>IF($D7626="","",IFERROR(VLOOKUP($D7626,AcctTbl,2,0),""))</f>
        <v>0</v>
      </c>
      <c r="F7626" s="39">
        <f>IF($D7626="","",IFERROR(VLOOKUP($D7626,AcctTbl,3,0),""))</f>
        <v>0</v>
      </c>
      <c r="G7626" s="39">
        <f>IF(Txn!$B3819="","",Txn!$D3819)</f>
        <v>0</v>
      </c>
      <c r="H7626" s="38">
        <f>IF(Txn!$B3819="","",Txn!$E3819)</f>
        <v>0</v>
      </c>
      <c r="I7626" s="40">
        <f>IF(Txn!$B3819="",0,Txn!$Q3819)</f>
        <v>0</v>
      </c>
      <c r="J7626" s="40">
        <f>IF(Txn!$B3819="",0,Txn!$R3819)</f>
        <v>0</v>
      </c>
      <c r="K7626" s="41">
        <f>IF($A7626="","",IFERROR(VALUE(MID($A7626,6,2)),""))</f>
        <v>0</v>
      </c>
      <c r="L7626" s="39">
        <f>IF(Txn!$K3819="","","طرف مقابل — "&amp;Txn!$K3819)</f>
        <v>0</v>
      </c>
      <c r="N7626" s="42">
        <f>IF($D7626="",0,COUNTIF(BankAccts,$D7626))</f>
        <v>0</v>
      </c>
    </row>
    <row r="7627" spans="1:14">
      <c r="A7627" s="38">
        <f>IF(Txn!$B3820="","",Txn!$B3820)</f>
        <v>0</v>
      </c>
      <c r="B7627" s="38">
        <f>IF(Txn!$B3820="","",Txn!$C3820)</f>
        <v>0</v>
      </c>
      <c r="C7627" s="39">
        <f>IF(Txn!$B3820="","","تراکنش بانکی")</f>
        <v>0</v>
      </c>
      <c r="D7627" s="38">
        <f>IF(Txn!$B3820="","",IF(Txn!$X3820="","",Txn!$X3820))</f>
        <v>0</v>
      </c>
      <c r="E7627" s="39">
        <f>IF($D7627="","",IFERROR(VLOOKUP($D7627,AcctTbl,2,0),""))</f>
        <v>0</v>
      </c>
      <c r="F7627" s="39">
        <f>IF($D7627="","",IFERROR(VLOOKUP($D7627,AcctTbl,3,0),""))</f>
        <v>0</v>
      </c>
      <c r="G7627" s="39">
        <f>IF(Txn!$B3820="","",Txn!$D3820)</f>
        <v>0</v>
      </c>
      <c r="H7627" s="38">
        <f>IF(Txn!$B3820="","",Txn!$E3820)</f>
        <v>0</v>
      </c>
      <c r="I7627" s="40">
        <f>IF(Txn!$B3820="",0,Txn!$O3820)</f>
        <v>0</v>
      </c>
      <c r="J7627" s="40">
        <f>IF(Txn!$B3820="",0,Txn!$P3820)</f>
        <v>0</v>
      </c>
      <c r="K7627" s="41">
        <f>IF($A7627="","",IFERROR(VALUE(MID($A7627,6,2)),""))</f>
        <v>0</v>
      </c>
      <c r="L7627" s="39">
        <f>IF(Txn!$K3820="","",Txn!$K3820)</f>
        <v>0</v>
      </c>
      <c r="N7627" s="42">
        <f>IF($D7627="",0,COUNTIF(BankAccts,$D7627))</f>
        <v>0</v>
      </c>
    </row>
    <row r="7628" spans="1:14">
      <c r="A7628" s="38">
        <f>IF(Txn!$B3820="","",Txn!$B3820)</f>
        <v>0</v>
      </c>
      <c r="B7628" s="38">
        <f>IF(Txn!$B3820="","",Txn!$C3820)</f>
        <v>0</v>
      </c>
      <c r="C7628" s="39">
        <f>IF(Txn!$B3820="","","تراکنش بانکی")</f>
        <v>0</v>
      </c>
      <c r="D7628" s="38">
        <f>IF(Txn!$B3820="","",IF(IF(Txn!$U3820="TRF",Txn!$Y3820,Txn!$Z3820)="","",IF(Txn!$U3820="TRF",Txn!$Y3820,Txn!$Z3820)))</f>
        <v>0</v>
      </c>
      <c r="E7628" s="39">
        <f>IF($D7628="","",IFERROR(VLOOKUP($D7628,AcctTbl,2,0),""))</f>
        <v>0</v>
      </c>
      <c r="F7628" s="39">
        <f>IF($D7628="","",IFERROR(VLOOKUP($D7628,AcctTbl,3,0),""))</f>
        <v>0</v>
      </c>
      <c r="G7628" s="39">
        <f>IF(Txn!$B3820="","",Txn!$D3820)</f>
        <v>0</v>
      </c>
      <c r="H7628" s="38">
        <f>IF(Txn!$B3820="","",Txn!$E3820)</f>
        <v>0</v>
      </c>
      <c r="I7628" s="40">
        <f>IF(Txn!$B3820="",0,Txn!$Q3820)</f>
        <v>0</v>
      </c>
      <c r="J7628" s="40">
        <f>IF(Txn!$B3820="",0,Txn!$R3820)</f>
        <v>0</v>
      </c>
      <c r="K7628" s="41">
        <f>IF($A7628="","",IFERROR(VALUE(MID($A7628,6,2)),""))</f>
        <v>0</v>
      </c>
      <c r="L7628" s="39">
        <f>IF(Txn!$K3820="","","طرف مقابل — "&amp;Txn!$K3820)</f>
        <v>0</v>
      </c>
      <c r="N7628" s="42">
        <f>IF($D7628="",0,COUNTIF(BankAccts,$D7628))</f>
        <v>0</v>
      </c>
    </row>
    <row r="7629" spans="1:14">
      <c r="A7629" s="38">
        <f>IF(Txn!$B3821="","",Txn!$B3821)</f>
        <v>0</v>
      </c>
      <c r="B7629" s="38">
        <f>IF(Txn!$B3821="","",Txn!$C3821)</f>
        <v>0</v>
      </c>
      <c r="C7629" s="39">
        <f>IF(Txn!$B3821="","","تراکنش بانکی")</f>
        <v>0</v>
      </c>
      <c r="D7629" s="38">
        <f>IF(Txn!$B3821="","",IF(Txn!$X3821="","",Txn!$X3821))</f>
        <v>0</v>
      </c>
      <c r="E7629" s="39">
        <f>IF($D7629="","",IFERROR(VLOOKUP($D7629,AcctTbl,2,0),""))</f>
        <v>0</v>
      </c>
      <c r="F7629" s="39">
        <f>IF($D7629="","",IFERROR(VLOOKUP($D7629,AcctTbl,3,0),""))</f>
        <v>0</v>
      </c>
      <c r="G7629" s="39">
        <f>IF(Txn!$B3821="","",Txn!$D3821)</f>
        <v>0</v>
      </c>
      <c r="H7629" s="38">
        <f>IF(Txn!$B3821="","",Txn!$E3821)</f>
        <v>0</v>
      </c>
      <c r="I7629" s="40">
        <f>IF(Txn!$B3821="",0,Txn!$O3821)</f>
        <v>0</v>
      </c>
      <c r="J7629" s="40">
        <f>IF(Txn!$B3821="",0,Txn!$P3821)</f>
        <v>0</v>
      </c>
      <c r="K7629" s="41">
        <f>IF($A7629="","",IFERROR(VALUE(MID($A7629,6,2)),""))</f>
        <v>0</v>
      </c>
      <c r="L7629" s="39">
        <f>IF(Txn!$K3821="","",Txn!$K3821)</f>
        <v>0</v>
      </c>
      <c r="N7629" s="42">
        <f>IF($D7629="",0,COUNTIF(BankAccts,$D7629))</f>
        <v>0</v>
      </c>
    </row>
    <row r="7630" spans="1:14">
      <c r="A7630" s="38">
        <f>IF(Txn!$B3821="","",Txn!$B3821)</f>
        <v>0</v>
      </c>
      <c r="B7630" s="38">
        <f>IF(Txn!$B3821="","",Txn!$C3821)</f>
        <v>0</v>
      </c>
      <c r="C7630" s="39">
        <f>IF(Txn!$B3821="","","تراکنش بانکی")</f>
        <v>0</v>
      </c>
      <c r="D7630" s="38">
        <f>IF(Txn!$B3821="","",IF(IF(Txn!$U3821="TRF",Txn!$Y3821,Txn!$Z3821)="","",IF(Txn!$U3821="TRF",Txn!$Y3821,Txn!$Z3821)))</f>
        <v>0</v>
      </c>
      <c r="E7630" s="39">
        <f>IF($D7630="","",IFERROR(VLOOKUP($D7630,AcctTbl,2,0),""))</f>
        <v>0</v>
      </c>
      <c r="F7630" s="39">
        <f>IF($D7630="","",IFERROR(VLOOKUP($D7630,AcctTbl,3,0),""))</f>
        <v>0</v>
      </c>
      <c r="G7630" s="39">
        <f>IF(Txn!$B3821="","",Txn!$D3821)</f>
        <v>0</v>
      </c>
      <c r="H7630" s="38">
        <f>IF(Txn!$B3821="","",Txn!$E3821)</f>
        <v>0</v>
      </c>
      <c r="I7630" s="40">
        <f>IF(Txn!$B3821="",0,Txn!$Q3821)</f>
        <v>0</v>
      </c>
      <c r="J7630" s="40">
        <f>IF(Txn!$B3821="",0,Txn!$R3821)</f>
        <v>0</v>
      </c>
      <c r="K7630" s="41">
        <f>IF($A7630="","",IFERROR(VALUE(MID($A7630,6,2)),""))</f>
        <v>0</v>
      </c>
      <c r="L7630" s="39">
        <f>IF(Txn!$K3821="","","طرف مقابل — "&amp;Txn!$K3821)</f>
        <v>0</v>
      </c>
      <c r="N7630" s="42">
        <f>IF($D7630="",0,COUNTIF(BankAccts,$D7630))</f>
        <v>0</v>
      </c>
    </row>
    <row r="7631" spans="1:14">
      <c r="A7631" s="38">
        <f>IF(Txn!$B3822="","",Txn!$B3822)</f>
        <v>0</v>
      </c>
      <c r="B7631" s="38">
        <f>IF(Txn!$B3822="","",Txn!$C3822)</f>
        <v>0</v>
      </c>
      <c r="C7631" s="39">
        <f>IF(Txn!$B3822="","","تراکنش بانکی")</f>
        <v>0</v>
      </c>
      <c r="D7631" s="38">
        <f>IF(Txn!$B3822="","",IF(Txn!$X3822="","",Txn!$X3822))</f>
        <v>0</v>
      </c>
      <c r="E7631" s="39">
        <f>IF($D7631="","",IFERROR(VLOOKUP($D7631,AcctTbl,2,0),""))</f>
        <v>0</v>
      </c>
      <c r="F7631" s="39">
        <f>IF($D7631="","",IFERROR(VLOOKUP($D7631,AcctTbl,3,0),""))</f>
        <v>0</v>
      </c>
      <c r="G7631" s="39">
        <f>IF(Txn!$B3822="","",Txn!$D3822)</f>
        <v>0</v>
      </c>
      <c r="H7631" s="38">
        <f>IF(Txn!$B3822="","",Txn!$E3822)</f>
        <v>0</v>
      </c>
      <c r="I7631" s="40">
        <f>IF(Txn!$B3822="",0,Txn!$O3822)</f>
        <v>0</v>
      </c>
      <c r="J7631" s="40">
        <f>IF(Txn!$B3822="",0,Txn!$P3822)</f>
        <v>0</v>
      </c>
      <c r="K7631" s="41">
        <f>IF($A7631="","",IFERROR(VALUE(MID($A7631,6,2)),""))</f>
        <v>0</v>
      </c>
      <c r="L7631" s="39">
        <f>IF(Txn!$K3822="","",Txn!$K3822)</f>
        <v>0</v>
      </c>
      <c r="N7631" s="42">
        <f>IF($D7631="",0,COUNTIF(BankAccts,$D7631))</f>
        <v>0</v>
      </c>
    </row>
    <row r="7632" spans="1:14">
      <c r="A7632" s="38">
        <f>IF(Txn!$B3822="","",Txn!$B3822)</f>
        <v>0</v>
      </c>
      <c r="B7632" s="38">
        <f>IF(Txn!$B3822="","",Txn!$C3822)</f>
        <v>0</v>
      </c>
      <c r="C7632" s="39">
        <f>IF(Txn!$B3822="","","تراکنش بانکی")</f>
        <v>0</v>
      </c>
      <c r="D7632" s="38">
        <f>IF(Txn!$B3822="","",IF(IF(Txn!$U3822="TRF",Txn!$Y3822,Txn!$Z3822)="","",IF(Txn!$U3822="TRF",Txn!$Y3822,Txn!$Z3822)))</f>
        <v>0</v>
      </c>
      <c r="E7632" s="39">
        <f>IF($D7632="","",IFERROR(VLOOKUP($D7632,AcctTbl,2,0),""))</f>
        <v>0</v>
      </c>
      <c r="F7632" s="39">
        <f>IF($D7632="","",IFERROR(VLOOKUP($D7632,AcctTbl,3,0),""))</f>
        <v>0</v>
      </c>
      <c r="G7632" s="39">
        <f>IF(Txn!$B3822="","",Txn!$D3822)</f>
        <v>0</v>
      </c>
      <c r="H7632" s="38">
        <f>IF(Txn!$B3822="","",Txn!$E3822)</f>
        <v>0</v>
      </c>
      <c r="I7632" s="40">
        <f>IF(Txn!$B3822="",0,Txn!$Q3822)</f>
        <v>0</v>
      </c>
      <c r="J7632" s="40">
        <f>IF(Txn!$B3822="",0,Txn!$R3822)</f>
        <v>0</v>
      </c>
      <c r="K7632" s="41">
        <f>IF($A7632="","",IFERROR(VALUE(MID($A7632,6,2)),""))</f>
        <v>0</v>
      </c>
      <c r="L7632" s="39">
        <f>IF(Txn!$K3822="","","طرف مقابل — "&amp;Txn!$K3822)</f>
        <v>0</v>
      </c>
      <c r="N7632" s="42">
        <f>IF($D7632="",0,COUNTIF(BankAccts,$D7632))</f>
        <v>0</v>
      </c>
    </row>
    <row r="7633" spans="1:14">
      <c r="A7633" s="38">
        <f>IF(Txn!$B3823="","",Txn!$B3823)</f>
        <v>0</v>
      </c>
      <c r="B7633" s="38">
        <f>IF(Txn!$B3823="","",Txn!$C3823)</f>
        <v>0</v>
      </c>
      <c r="C7633" s="39">
        <f>IF(Txn!$B3823="","","تراکنش بانکی")</f>
        <v>0</v>
      </c>
      <c r="D7633" s="38">
        <f>IF(Txn!$B3823="","",IF(Txn!$X3823="","",Txn!$X3823))</f>
        <v>0</v>
      </c>
      <c r="E7633" s="39">
        <f>IF($D7633="","",IFERROR(VLOOKUP($D7633,AcctTbl,2,0),""))</f>
        <v>0</v>
      </c>
      <c r="F7633" s="39">
        <f>IF($D7633="","",IFERROR(VLOOKUP($D7633,AcctTbl,3,0),""))</f>
        <v>0</v>
      </c>
      <c r="G7633" s="39">
        <f>IF(Txn!$B3823="","",Txn!$D3823)</f>
        <v>0</v>
      </c>
      <c r="H7633" s="38">
        <f>IF(Txn!$B3823="","",Txn!$E3823)</f>
        <v>0</v>
      </c>
      <c r="I7633" s="40">
        <f>IF(Txn!$B3823="",0,Txn!$O3823)</f>
        <v>0</v>
      </c>
      <c r="J7633" s="40">
        <f>IF(Txn!$B3823="",0,Txn!$P3823)</f>
        <v>0</v>
      </c>
      <c r="K7633" s="41">
        <f>IF($A7633="","",IFERROR(VALUE(MID($A7633,6,2)),""))</f>
        <v>0</v>
      </c>
      <c r="L7633" s="39">
        <f>IF(Txn!$K3823="","",Txn!$K3823)</f>
        <v>0</v>
      </c>
      <c r="N7633" s="42">
        <f>IF($D7633="",0,COUNTIF(BankAccts,$D7633))</f>
        <v>0</v>
      </c>
    </row>
    <row r="7634" spans="1:14">
      <c r="A7634" s="38">
        <f>IF(Txn!$B3823="","",Txn!$B3823)</f>
        <v>0</v>
      </c>
      <c r="B7634" s="38">
        <f>IF(Txn!$B3823="","",Txn!$C3823)</f>
        <v>0</v>
      </c>
      <c r="C7634" s="39">
        <f>IF(Txn!$B3823="","","تراکنش بانکی")</f>
        <v>0</v>
      </c>
      <c r="D7634" s="38">
        <f>IF(Txn!$B3823="","",IF(IF(Txn!$U3823="TRF",Txn!$Y3823,Txn!$Z3823)="","",IF(Txn!$U3823="TRF",Txn!$Y3823,Txn!$Z3823)))</f>
        <v>0</v>
      </c>
      <c r="E7634" s="39">
        <f>IF($D7634="","",IFERROR(VLOOKUP($D7634,AcctTbl,2,0),""))</f>
        <v>0</v>
      </c>
      <c r="F7634" s="39">
        <f>IF($D7634="","",IFERROR(VLOOKUP($D7634,AcctTbl,3,0),""))</f>
        <v>0</v>
      </c>
      <c r="G7634" s="39">
        <f>IF(Txn!$B3823="","",Txn!$D3823)</f>
        <v>0</v>
      </c>
      <c r="H7634" s="38">
        <f>IF(Txn!$B3823="","",Txn!$E3823)</f>
        <v>0</v>
      </c>
      <c r="I7634" s="40">
        <f>IF(Txn!$B3823="",0,Txn!$Q3823)</f>
        <v>0</v>
      </c>
      <c r="J7634" s="40">
        <f>IF(Txn!$B3823="",0,Txn!$R3823)</f>
        <v>0</v>
      </c>
      <c r="K7634" s="41">
        <f>IF($A7634="","",IFERROR(VALUE(MID($A7634,6,2)),""))</f>
        <v>0</v>
      </c>
      <c r="L7634" s="39">
        <f>IF(Txn!$K3823="","","طرف مقابل — "&amp;Txn!$K3823)</f>
        <v>0</v>
      </c>
      <c r="N7634" s="42">
        <f>IF($D7634="",0,COUNTIF(BankAccts,$D7634))</f>
        <v>0</v>
      </c>
    </row>
    <row r="7635" spans="1:14">
      <c r="A7635" s="38">
        <f>IF(Txn!$B3824="","",Txn!$B3824)</f>
        <v>0</v>
      </c>
      <c r="B7635" s="38">
        <f>IF(Txn!$B3824="","",Txn!$C3824)</f>
        <v>0</v>
      </c>
      <c r="C7635" s="39">
        <f>IF(Txn!$B3824="","","تراکنش بانکی")</f>
        <v>0</v>
      </c>
      <c r="D7635" s="38">
        <f>IF(Txn!$B3824="","",IF(Txn!$X3824="","",Txn!$X3824))</f>
        <v>0</v>
      </c>
      <c r="E7635" s="39">
        <f>IF($D7635="","",IFERROR(VLOOKUP($D7635,AcctTbl,2,0),""))</f>
        <v>0</v>
      </c>
      <c r="F7635" s="39">
        <f>IF($D7635="","",IFERROR(VLOOKUP($D7635,AcctTbl,3,0),""))</f>
        <v>0</v>
      </c>
      <c r="G7635" s="39">
        <f>IF(Txn!$B3824="","",Txn!$D3824)</f>
        <v>0</v>
      </c>
      <c r="H7635" s="38">
        <f>IF(Txn!$B3824="","",Txn!$E3824)</f>
        <v>0</v>
      </c>
      <c r="I7635" s="40">
        <f>IF(Txn!$B3824="",0,Txn!$O3824)</f>
        <v>0</v>
      </c>
      <c r="J7635" s="40">
        <f>IF(Txn!$B3824="",0,Txn!$P3824)</f>
        <v>0</v>
      </c>
      <c r="K7635" s="41">
        <f>IF($A7635="","",IFERROR(VALUE(MID($A7635,6,2)),""))</f>
        <v>0</v>
      </c>
      <c r="L7635" s="39">
        <f>IF(Txn!$K3824="","",Txn!$K3824)</f>
        <v>0</v>
      </c>
      <c r="N7635" s="42">
        <f>IF($D7635="",0,COUNTIF(BankAccts,$D7635))</f>
        <v>0</v>
      </c>
    </row>
    <row r="7636" spans="1:14">
      <c r="A7636" s="38">
        <f>IF(Txn!$B3824="","",Txn!$B3824)</f>
        <v>0</v>
      </c>
      <c r="B7636" s="38">
        <f>IF(Txn!$B3824="","",Txn!$C3824)</f>
        <v>0</v>
      </c>
      <c r="C7636" s="39">
        <f>IF(Txn!$B3824="","","تراکنش بانکی")</f>
        <v>0</v>
      </c>
      <c r="D7636" s="38">
        <f>IF(Txn!$B3824="","",IF(IF(Txn!$U3824="TRF",Txn!$Y3824,Txn!$Z3824)="","",IF(Txn!$U3824="TRF",Txn!$Y3824,Txn!$Z3824)))</f>
        <v>0</v>
      </c>
      <c r="E7636" s="39">
        <f>IF($D7636="","",IFERROR(VLOOKUP($D7636,AcctTbl,2,0),""))</f>
        <v>0</v>
      </c>
      <c r="F7636" s="39">
        <f>IF($D7636="","",IFERROR(VLOOKUP($D7636,AcctTbl,3,0),""))</f>
        <v>0</v>
      </c>
      <c r="G7636" s="39">
        <f>IF(Txn!$B3824="","",Txn!$D3824)</f>
        <v>0</v>
      </c>
      <c r="H7636" s="38">
        <f>IF(Txn!$B3824="","",Txn!$E3824)</f>
        <v>0</v>
      </c>
      <c r="I7636" s="40">
        <f>IF(Txn!$B3824="",0,Txn!$Q3824)</f>
        <v>0</v>
      </c>
      <c r="J7636" s="40">
        <f>IF(Txn!$B3824="",0,Txn!$R3824)</f>
        <v>0</v>
      </c>
      <c r="K7636" s="41">
        <f>IF($A7636="","",IFERROR(VALUE(MID($A7636,6,2)),""))</f>
        <v>0</v>
      </c>
      <c r="L7636" s="39">
        <f>IF(Txn!$K3824="","","طرف مقابل — "&amp;Txn!$K3824)</f>
        <v>0</v>
      </c>
      <c r="N7636" s="42">
        <f>IF($D7636="",0,COUNTIF(BankAccts,$D7636))</f>
        <v>0</v>
      </c>
    </row>
    <row r="7637" spans="1:14">
      <c r="A7637" s="38">
        <f>IF(Txn!$B3825="","",Txn!$B3825)</f>
        <v>0</v>
      </c>
      <c r="B7637" s="38">
        <f>IF(Txn!$B3825="","",Txn!$C3825)</f>
        <v>0</v>
      </c>
      <c r="C7637" s="39">
        <f>IF(Txn!$B3825="","","تراکنش بانکی")</f>
        <v>0</v>
      </c>
      <c r="D7637" s="38">
        <f>IF(Txn!$B3825="","",IF(Txn!$X3825="","",Txn!$X3825))</f>
        <v>0</v>
      </c>
      <c r="E7637" s="39">
        <f>IF($D7637="","",IFERROR(VLOOKUP($D7637,AcctTbl,2,0),""))</f>
        <v>0</v>
      </c>
      <c r="F7637" s="39">
        <f>IF($D7637="","",IFERROR(VLOOKUP($D7637,AcctTbl,3,0),""))</f>
        <v>0</v>
      </c>
      <c r="G7637" s="39">
        <f>IF(Txn!$B3825="","",Txn!$D3825)</f>
        <v>0</v>
      </c>
      <c r="H7637" s="38">
        <f>IF(Txn!$B3825="","",Txn!$E3825)</f>
        <v>0</v>
      </c>
      <c r="I7637" s="40">
        <f>IF(Txn!$B3825="",0,Txn!$O3825)</f>
        <v>0</v>
      </c>
      <c r="J7637" s="40">
        <f>IF(Txn!$B3825="",0,Txn!$P3825)</f>
        <v>0</v>
      </c>
      <c r="K7637" s="41">
        <f>IF($A7637="","",IFERROR(VALUE(MID($A7637,6,2)),""))</f>
        <v>0</v>
      </c>
      <c r="L7637" s="39">
        <f>IF(Txn!$K3825="","",Txn!$K3825)</f>
        <v>0</v>
      </c>
      <c r="N7637" s="42">
        <f>IF($D7637="",0,COUNTIF(BankAccts,$D7637))</f>
        <v>0</v>
      </c>
    </row>
    <row r="7638" spans="1:14">
      <c r="A7638" s="38">
        <f>IF(Txn!$B3825="","",Txn!$B3825)</f>
        <v>0</v>
      </c>
      <c r="B7638" s="38">
        <f>IF(Txn!$B3825="","",Txn!$C3825)</f>
        <v>0</v>
      </c>
      <c r="C7638" s="39">
        <f>IF(Txn!$B3825="","","تراکنش بانکی")</f>
        <v>0</v>
      </c>
      <c r="D7638" s="38">
        <f>IF(Txn!$B3825="","",IF(IF(Txn!$U3825="TRF",Txn!$Y3825,Txn!$Z3825)="","",IF(Txn!$U3825="TRF",Txn!$Y3825,Txn!$Z3825)))</f>
        <v>0</v>
      </c>
      <c r="E7638" s="39">
        <f>IF($D7638="","",IFERROR(VLOOKUP($D7638,AcctTbl,2,0),""))</f>
        <v>0</v>
      </c>
      <c r="F7638" s="39">
        <f>IF($D7638="","",IFERROR(VLOOKUP($D7638,AcctTbl,3,0),""))</f>
        <v>0</v>
      </c>
      <c r="G7638" s="39">
        <f>IF(Txn!$B3825="","",Txn!$D3825)</f>
        <v>0</v>
      </c>
      <c r="H7638" s="38">
        <f>IF(Txn!$B3825="","",Txn!$E3825)</f>
        <v>0</v>
      </c>
      <c r="I7638" s="40">
        <f>IF(Txn!$B3825="",0,Txn!$Q3825)</f>
        <v>0</v>
      </c>
      <c r="J7638" s="40">
        <f>IF(Txn!$B3825="",0,Txn!$R3825)</f>
        <v>0</v>
      </c>
      <c r="K7638" s="41">
        <f>IF($A7638="","",IFERROR(VALUE(MID($A7638,6,2)),""))</f>
        <v>0</v>
      </c>
      <c r="L7638" s="39">
        <f>IF(Txn!$K3825="","","طرف مقابل — "&amp;Txn!$K3825)</f>
        <v>0</v>
      </c>
      <c r="N7638" s="42">
        <f>IF($D7638="",0,COUNTIF(BankAccts,$D7638))</f>
        <v>0</v>
      </c>
    </row>
    <row r="7639" spans="1:14">
      <c r="A7639" s="38">
        <f>IF(Txn!$B3826="","",Txn!$B3826)</f>
        <v>0</v>
      </c>
      <c r="B7639" s="38">
        <f>IF(Txn!$B3826="","",Txn!$C3826)</f>
        <v>0</v>
      </c>
      <c r="C7639" s="39">
        <f>IF(Txn!$B3826="","","تراکنش بانکی")</f>
        <v>0</v>
      </c>
      <c r="D7639" s="38">
        <f>IF(Txn!$B3826="","",IF(Txn!$X3826="","",Txn!$X3826))</f>
        <v>0</v>
      </c>
      <c r="E7639" s="39">
        <f>IF($D7639="","",IFERROR(VLOOKUP($D7639,AcctTbl,2,0),""))</f>
        <v>0</v>
      </c>
      <c r="F7639" s="39">
        <f>IF($D7639="","",IFERROR(VLOOKUP($D7639,AcctTbl,3,0),""))</f>
        <v>0</v>
      </c>
      <c r="G7639" s="39">
        <f>IF(Txn!$B3826="","",Txn!$D3826)</f>
        <v>0</v>
      </c>
      <c r="H7639" s="38">
        <f>IF(Txn!$B3826="","",Txn!$E3826)</f>
        <v>0</v>
      </c>
      <c r="I7639" s="40">
        <f>IF(Txn!$B3826="",0,Txn!$O3826)</f>
        <v>0</v>
      </c>
      <c r="J7639" s="40">
        <f>IF(Txn!$B3826="",0,Txn!$P3826)</f>
        <v>0</v>
      </c>
      <c r="K7639" s="41">
        <f>IF($A7639="","",IFERROR(VALUE(MID($A7639,6,2)),""))</f>
        <v>0</v>
      </c>
      <c r="L7639" s="39">
        <f>IF(Txn!$K3826="","",Txn!$K3826)</f>
        <v>0</v>
      </c>
      <c r="N7639" s="42">
        <f>IF($D7639="",0,COUNTIF(BankAccts,$D7639))</f>
        <v>0</v>
      </c>
    </row>
    <row r="7640" spans="1:14">
      <c r="A7640" s="38">
        <f>IF(Txn!$B3826="","",Txn!$B3826)</f>
        <v>0</v>
      </c>
      <c r="B7640" s="38">
        <f>IF(Txn!$B3826="","",Txn!$C3826)</f>
        <v>0</v>
      </c>
      <c r="C7640" s="39">
        <f>IF(Txn!$B3826="","","تراکنش بانکی")</f>
        <v>0</v>
      </c>
      <c r="D7640" s="38">
        <f>IF(Txn!$B3826="","",IF(IF(Txn!$U3826="TRF",Txn!$Y3826,Txn!$Z3826)="","",IF(Txn!$U3826="TRF",Txn!$Y3826,Txn!$Z3826)))</f>
        <v>0</v>
      </c>
      <c r="E7640" s="39">
        <f>IF($D7640="","",IFERROR(VLOOKUP($D7640,AcctTbl,2,0),""))</f>
        <v>0</v>
      </c>
      <c r="F7640" s="39">
        <f>IF($D7640="","",IFERROR(VLOOKUP($D7640,AcctTbl,3,0),""))</f>
        <v>0</v>
      </c>
      <c r="G7640" s="39">
        <f>IF(Txn!$B3826="","",Txn!$D3826)</f>
        <v>0</v>
      </c>
      <c r="H7640" s="38">
        <f>IF(Txn!$B3826="","",Txn!$E3826)</f>
        <v>0</v>
      </c>
      <c r="I7640" s="40">
        <f>IF(Txn!$B3826="",0,Txn!$Q3826)</f>
        <v>0</v>
      </c>
      <c r="J7640" s="40">
        <f>IF(Txn!$B3826="",0,Txn!$R3826)</f>
        <v>0</v>
      </c>
      <c r="K7640" s="41">
        <f>IF($A7640="","",IFERROR(VALUE(MID($A7640,6,2)),""))</f>
        <v>0</v>
      </c>
      <c r="L7640" s="39">
        <f>IF(Txn!$K3826="","","طرف مقابل — "&amp;Txn!$K3826)</f>
        <v>0</v>
      </c>
      <c r="N7640" s="42">
        <f>IF($D7640="",0,COUNTIF(BankAccts,$D7640))</f>
        <v>0</v>
      </c>
    </row>
    <row r="7641" spans="1:14">
      <c r="A7641" s="38">
        <f>IF(Txn!$B3827="","",Txn!$B3827)</f>
        <v>0</v>
      </c>
      <c r="B7641" s="38">
        <f>IF(Txn!$B3827="","",Txn!$C3827)</f>
        <v>0</v>
      </c>
      <c r="C7641" s="39">
        <f>IF(Txn!$B3827="","","تراکنش بانکی")</f>
        <v>0</v>
      </c>
      <c r="D7641" s="38">
        <f>IF(Txn!$B3827="","",IF(Txn!$X3827="","",Txn!$X3827))</f>
        <v>0</v>
      </c>
      <c r="E7641" s="39">
        <f>IF($D7641="","",IFERROR(VLOOKUP($D7641,AcctTbl,2,0),""))</f>
        <v>0</v>
      </c>
      <c r="F7641" s="39">
        <f>IF($D7641="","",IFERROR(VLOOKUP($D7641,AcctTbl,3,0),""))</f>
        <v>0</v>
      </c>
      <c r="G7641" s="39">
        <f>IF(Txn!$B3827="","",Txn!$D3827)</f>
        <v>0</v>
      </c>
      <c r="H7641" s="38">
        <f>IF(Txn!$B3827="","",Txn!$E3827)</f>
        <v>0</v>
      </c>
      <c r="I7641" s="40">
        <f>IF(Txn!$B3827="",0,Txn!$O3827)</f>
        <v>0</v>
      </c>
      <c r="J7641" s="40">
        <f>IF(Txn!$B3827="",0,Txn!$P3827)</f>
        <v>0</v>
      </c>
      <c r="K7641" s="41">
        <f>IF($A7641="","",IFERROR(VALUE(MID($A7641,6,2)),""))</f>
        <v>0</v>
      </c>
      <c r="L7641" s="39">
        <f>IF(Txn!$K3827="","",Txn!$K3827)</f>
        <v>0</v>
      </c>
      <c r="N7641" s="42">
        <f>IF($D7641="",0,COUNTIF(BankAccts,$D7641))</f>
        <v>0</v>
      </c>
    </row>
    <row r="7642" spans="1:14">
      <c r="A7642" s="38">
        <f>IF(Txn!$B3827="","",Txn!$B3827)</f>
        <v>0</v>
      </c>
      <c r="B7642" s="38">
        <f>IF(Txn!$B3827="","",Txn!$C3827)</f>
        <v>0</v>
      </c>
      <c r="C7642" s="39">
        <f>IF(Txn!$B3827="","","تراکنش بانکی")</f>
        <v>0</v>
      </c>
      <c r="D7642" s="38">
        <f>IF(Txn!$B3827="","",IF(IF(Txn!$U3827="TRF",Txn!$Y3827,Txn!$Z3827)="","",IF(Txn!$U3827="TRF",Txn!$Y3827,Txn!$Z3827)))</f>
        <v>0</v>
      </c>
      <c r="E7642" s="39">
        <f>IF($D7642="","",IFERROR(VLOOKUP($D7642,AcctTbl,2,0),""))</f>
        <v>0</v>
      </c>
      <c r="F7642" s="39">
        <f>IF($D7642="","",IFERROR(VLOOKUP($D7642,AcctTbl,3,0),""))</f>
        <v>0</v>
      </c>
      <c r="G7642" s="39">
        <f>IF(Txn!$B3827="","",Txn!$D3827)</f>
        <v>0</v>
      </c>
      <c r="H7642" s="38">
        <f>IF(Txn!$B3827="","",Txn!$E3827)</f>
        <v>0</v>
      </c>
      <c r="I7642" s="40">
        <f>IF(Txn!$B3827="",0,Txn!$Q3827)</f>
        <v>0</v>
      </c>
      <c r="J7642" s="40">
        <f>IF(Txn!$B3827="",0,Txn!$R3827)</f>
        <v>0</v>
      </c>
      <c r="K7642" s="41">
        <f>IF($A7642="","",IFERROR(VALUE(MID($A7642,6,2)),""))</f>
        <v>0</v>
      </c>
      <c r="L7642" s="39">
        <f>IF(Txn!$K3827="","","طرف مقابل — "&amp;Txn!$K3827)</f>
        <v>0</v>
      </c>
      <c r="N7642" s="42">
        <f>IF($D7642="",0,COUNTIF(BankAccts,$D7642))</f>
        <v>0</v>
      </c>
    </row>
    <row r="7643" spans="1:14">
      <c r="A7643" s="38">
        <f>IF(Txn!$B3828="","",Txn!$B3828)</f>
        <v>0</v>
      </c>
      <c r="B7643" s="38">
        <f>IF(Txn!$B3828="","",Txn!$C3828)</f>
        <v>0</v>
      </c>
      <c r="C7643" s="39">
        <f>IF(Txn!$B3828="","","تراکنش بانکی")</f>
        <v>0</v>
      </c>
      <c r="D7643" s="38">
        <f>IF(Txn!$B3828="","",IF(Txn!$X3828="","",Txn!$X3828))</f>
        <v>0</v>
      </c>
      <c r="E7643" s="39">
        <f>IF($D7643="","",IFERROR(VLOOKUP($D7643,AcctTbl,2,0),""))</f>
        <v>0</v>
      </c>
      <c r="F7643" s="39">
        <f>IF($D7643="","",IFERROR(VLOOKUP($D7643,AcctTbl,3,0),""))</f>
        <v>0</v>
      </c>
      <c r="G7643" s="39">
        <f>IF(Txn!$B3828="","",Txn!$D3828)</f>
        <v>0</v>
      </c>
      <c r="H7643" s="38">
        <f>IF(Txn!$B3828="","",Txn!$E3828)</f>
        <v>0</v>
      </c>
      <c r="I7643" s="40">
        <f>IF(Txn!$B3828="",0,Txn!$O3828)</f>
        <v>0</v>
      </c>
      <c r="J7643" s="40">
        <f>IF(Txn!$B3828="",0,Txn!$P3828)</f>
        <v>0</v>
      </c>
      <c r="K7643" s="41">
        <f>IF($A7643="","",IFERROR(VALUE(MID($A7643,6,2)),""))</f>
        <v>0</v>
      </c>
      <c r="L7643" s="39">
        <f>IF(Txn!$K3828="","",Txn!$K3828)</f>
        <v>0</v>
      </c>
      <c r="N7643" s="42">
        <f>IF($D7643="",0,COUNTIF(BankAccts,$D7643))</f>
        <v>0</v>
      </c>
    </row>
    <row r="7644" spans="1:14">
      <c r="A7644" s="38">
        <f>IF(Txn!$B3828="","",Txn!$B3828)</f>
        <v>0</v>
      </c>
      <c r="B7644" s="38">
        <f>IF(Txn!$B3828="","",Txn!$C3828)</f>
        <v>0</v>
      </c>
      <c r="C7644" s="39">
        <f>IF(Txn!$B3828="","","تراکنش بانکی")</f>
        <v>0</v>
      </c>
      <c r="D7644" s="38">
        <f>IF(Txn!$B3828="","",IF(IF(Txn!$U3828="TRF",Txn!$Y3828,Txn!$Z3828)="","",IF(Txn!$U3828="TRF",Txn!$Y3828,Txn!$Z3828)))</f>
        <v>0</v>
      </c>
      <c r="E7644" s="39">
        <f>IF($D7644="","",IFERROR(VLOOKUP($D7644,AcctTbl,2,0),""))</f>
        <v>0</v>
      </c>
      <c r="F7644" s="39">
        <f>IF($D7644="","",IFERROR(VLOOKUP($D7644,AcctTbl,3,0),""))</f>
        <v>0</v>
      </c>
      <c r="G7644" s="39">
        <f>IF(Txn!$B3828="","",Txn!$D3828)</f>
        <v>0</v>
      </c>
      <c r="H7644" s="38">
        <f>IF(Txn!$B3828="","",Txn!$E3828)</f>
        <v>0</v>
      </c>
      <c r="I7644" s="40">
        <f>IF(Txn!$B3828="",0,Txn!$Q3828)</f>
        <v>0</v>
      </c>
      <c r="J7644" s="40">
        <f>IF(Txn!$B3828="",0,Txn!$R3828)</f>
        <v>0</v>
      </c>
      <c r="K7644" s="41">
        <f>IF($A7644="","",IFERROR(VALUE(MID($A7644,6,2)),""))</f>
        <v>0</v>
      </c>
      <c r="L7644" s="39">
        <f>IF(Txn!$K3828="","","طرف مقابل — "&amp;Txn!$K3828)</f>
        <v>0</v>
      </c>
      <c r="N7644" s="42">
        <f>IF($D7644="",0,COUNTIF(BankAccts,$D7644))</f>
        <v>0</v>
      </c>
    </row>
    <row r="7645" spans="1:14">
      <c r="A7645" s="38">
        <f>IF(Txn!$B3829="","",Txn!$B3829)</f>
        <v>0</v>
      </c>
      <c r="B7645" s="38">
        <f>IF(Txn!$B3829="","",Txn!$C3829)</f>
        <v>0</v>
      </c>
      <c r="C7645" s="39">
        <f>IF(Txn!$B3829="","","تراکنش بانکی")</f>
        <v>0</v>
      </c>
      <c r="D7645" s="38">
        <f>IF(Txn!$B3829="","",IF(Txn!$X3829="","",Txn!$X3829))</f>
        <v>0</v>
      </c>
      <c r="E7645" s="39">
        <f>IF($D7645="","",IFERROR(VLOOKUP($D7645,AcctTbl,2,0),""))</f>
        <v>0</v>
      </c>
      <c r="F7645" s="39">
        <f>IF($D7645="","",IFERROR(VLOOKUP($D7645,AcctTbl,3,0),""))</f>
        <v>0</v>
      </c>
      <c r="G7645" s="39">
        <f>IF(Txn!$B3829="","",Txn!$D3829)</f>
        <v>0</v>
      </c>
      <c r="H7645" s="38">
        <f>IF(Txn!$B3829="","",Txn!$E3829)</f>
        <v>0</v>
      </c>
      <c r="I7645" s="40">
        <f>IF(Txn!$B3829="",0,Txn!$O3829)</f>
        <v>0</v>
      </c>
      <c r="J7645" s="40">
        <f>IF(Txn!$B3829="",0,Txn!$P3829)</f>
        <v>0</v>
      </c>
      <c r="K7645" s="41">
        <f>IF($A7645="","",IFERROR(VALUE(MID($A7645,6,2)),""))</f>
        <v>0</v>
      </c>
      <c r="L7645" s="39">
        <f>IF(Txn!$K3829="","",Txn!$K3829)</f>
        <v>0</v>
      </c>
      <c r="N7645" s="42">
        <f>IF($D7645="",0,COUNTIF(BankAccts,$D7645))</f>
        <v>0</v>
      </c>
    </row>
    <row r="7646" spans="1:14">
      <c r="A7646" s="38">
        <f>IF(Txn!$B3829="","",Txn!$B3829)</f>
        <v>0</v>
      </c>
      <c r="B7646" s="38">
        <f>IF(Txn!$B3829="","",Txn!$C3829)</f>
        <v>0</v>
      </c>
      <c r="C7646" s="39">
        <f>IF(Txn!$B3829="","","تراکنش بانکی")</f>
        <v>0</v>
      </c>
      <c r="D7646" s="38">
        <f>IF(Txn!$B3829="","",IF(IF(Txn!$U3829="TRF",Txn!$Y3829,Txn!$Z3829)="","",IF(Txn!$U3829="TRF",Txn!$Y3829,Txn!$Z3829)))</f>
        <v>0</v>
      </c>
      <c r="E7646" s="39">
        <f>IF($D7646="","",IFERROR(VLOOKUP($D7646,AcctTbl,2,0),""))</f>
        <v>0</v>
      </c>
      <c r="F7646" s="39">
        <f>IF($D7646="","",IFERROR(VLOOKUP($D7646,AcctTbl,3,0),""))</f>
        <v>0</v>
      </c>
      <c r="G7646" s="39">
        <f>IF(Txn!$B3829="","",Txn!$D3829)</f>
        <v>0</v>
      </c>
      <c r="H7646" s="38">
        <f>IF(Txn!$B3829="","",Txn!$E3829)</f>
        <v>0</v>
      </c>
      <c r="I7646" s="40">
        <f>IF(Txn!$B3829="",0,Txn!$Q3829)</f>
        <v>0</v>
      </c>
      <c r="J7646" s="40">
        <f>IF(Txn!$B3829="",0,Txn!$R3829)</f>
        <v>0</v>
      </c>
      <c r="K7646" s="41">
        <f>IF($A7646="","",IFERROR(VALUE(MID($A7646,6,2)),""))</f>
        <v>0</v>
      </c>
      <c r="L7646" s="39">
        <f>IF(Txn!$K3829="","","طرف مقابل — "&amp;Txn!$K3829)</f>
        <v>0</v>
      </c>
      <c r="N7646" s="42">
        <f>IF($D7646="",0,COUNTIF(BankAccts,$D7646))</f>
        <v>0</v>
      </c>
    </row>
    <row r="7647" spans="1:14">
      <c r="A7647" s="38">
        <f>IF(Txn!$B3830="","",Txn!$B3830)</f>
        <v>0</v>
      </c>
      <c r="B7647" s="38">
        <f>IF(Txn!$B3830="","",Txn!$C3830)</f>
        <v>0</v>
      </c>
      <c r="C7647" s="39">
        <f>IF(Txn!$B3830="","","تراکنش بانکی")</f>
        <v>0</v>
      </c>
      <c r="D7647" s="38">
        <f>IF(Txn!$B3830="","",IF(Txn!$X3830="","",Txn!$X3830))</f>
        <v>0</v>
      </c>
      <c r="E7647" s="39">
        <f>IF($D7647="","",IFERROR(VLOOKUP($D7647,AcctTbl,2,0),""))</f>
        <v>0</v>
      </c>
      <c r="F7647" s="39">
        <f>IF($D7647="","",IFERROR(VLOOKUP($D7647,AcctTbl,3,0),""))</f>
        <v>0</v>
      </c>
      <c r="G7647" s="39">
        <f>IF(Txn!$B3830="","",Txn!$D3830)</f>
        <v>0</v>
      </c>
      <c r="H7647" s="38">
        <f>IF(Txn!$B3830="","",Txn!$E3830)</f>
        <v>0</v>
      </c>
      <c r="I7647" s="40">
        <f>IF(Txn!$B3830="",0,Txn!$O3830)</f>
        <v>0</v>
      </c>
      <c r="J7647" s="40">
        <f>IF(Txn!$B3830="",0,Txn!$P3830)</f>
        <v>0</v>
      </c>
      <c r="K7647" s="41">
        <f>IF($A7647="","",IFERROR(VALUE(MID($A7647,6,2)),""))</f>
        <v>0</v>
      </c>
      <c r="L7647" s="39">
        <f>IF(Txn!$K3830="","",Txn!$K3830)</f>
        <v>0</v>
      </c>
      <c r="N7647" s="42">
        <f>IF($D7647="",0,COUNTIF(BankAccts,$D7647))</f>
        <v>0</v>
      </c>
    </row>
    <row r="7648" spans="1:14">
      <c r="A7648" s="38">
        <f>IF(Txn!$B3830="","",Txn!$B3830)</f>
        <v>0</v>
      </c>
      <c r="B7648" s="38">
        <f>IF(Txn!$B3830="","",Txn!$C3830)</f>
        <v>0</v>
      </c>
      <c r="C7648" s="39">
        <f>IF(Txn!$B3830="","","تراکنش بانکی")</f>
        <v>0</v>
      </c>
      <c r="D7648" s="38">
        <f>IF(Txn!$B3830="","",IF(IF(Txn!$U3830="TRF",Txn!$Y3830,Txn!$Z3830)="","",IF(Txn!$U3830="TRF",Txn!$Y3830,Txn!$Z3830)))</f>
        <v>0</v>
      </c>
      <c r="E7648" s="39">
        <f>IF($D7648="","",IFERROR(VLOOKUP($D7648,AcctTbl,2,0),""))</f>
        <v>0</v>
      </c>
      <c r="F7648" s="39">
        <f>IF($D7648="","",IFERROR(VLOOKUP($D7648,AcctTbl,3,0),""))</f>
        <v>0</v>
      </c>
      <c r="G7648" s="39">
        <f>IF(Txn!$B3830="","",Txn!$D3830)</f>
        <v>0</v>
      </c>
      <c r="H7648" s="38">
        <f>IF(Txn!$B3830="","",Txn!$E3830)</f>
        <v>0</v>
      </c>
      <c r="I7648" s="40">
        <f>IF(Txn!$B3830="",0,Txn!$Q3830)</f>
        <v>0</v>
      </c>
      <c r="J7648" s="40">
        <f>IF(Txn!$B3830="",0,Txn!$R3830)</f>
        <v>0</v>
      </c>
      <c r="K7648" s="41">
        <f>IF($A7648="","",IFERROR(VALUE(MID($A7648,6,2)),""))</f>
        <v>0</v>
      </c>
      <c r="L7648" s="39">
        <f>IF(Txn!$K3830="","","طرف مقابل — "&amp;Txn!$K3830)</f>
        <v>0</v>
      </c>
      <c r="N7648" s="42">
        <f>IF($D7648="",0,COUNTIF(BankAccts,$D7648))</f>
        <v>0</v>
      </c>
    </row>
    <row r="7649" spans="1:14">
      <c r="A7649" s="38">
        <f>IF(Txn!$B3831="","",Txn!$B3831)</f>
        <v>0</v>
      </c>
      <c r="B7649" s="38">
        <f>IF(Txn!$B3831="","",Txn!$C3831)</f>
        <v>0</v>
      </c>
      <c r="C7649" s="39">
        <f>IF(Txn!$B3831="","","تراکنش بانکی")</f>
        <v>0</v>
      </c>
      <c r="D7649" s="38">
        <f>IF(Txn!$B3831="","",IF(Txn!$X3831="","",Txn!$X3831))</f>
        <v>0</v>
      </c>
      <c r="E7649" s="39">
        <f>IF($D7649="","",IFERROR(VLOOKUP($D7649,AcctTbl,2,0),""))</f>
        <v>0</v>
      </c>
      <c r="F7649" s="39">
        <f>IF($D7649="","",IFERROR(VLOOKUP($D7649,AcctTbl,3,0),""))</f>
        <v>0</v>
      </c>
      <c r="G7649" s="39">
        <f>IF(Txn!$B3831="","",Txn!$D3831)</f>
        <v>0</v>
      </c>
      <c r="H7649" s="38">
        <f>IF(Txn!$B3831="","",Txn!$E3831)</f>
        <v>0</v>
      </c>
      <c r="I7649" s="40">
        <f>IF(Txn!$B3831="",0,Txn!$O3831)</f>
        <v>0</v>
      </c>
      <c r="J7649" s="40">
        <f>IF(Txn!$B3831="",0,Txn!$P3831)</f>
        <v>0</v>
      </c>
      <c r="K7649" s="41">
        <f>IF($A7649="","",IFERROR(VALUE(MID($A7649,6,2)),""))</f>
        <v>0</v>
      </c>
      <c r="L7649" s="39">
        <f>IF(Txn!$K3831="","",Txn!$K3831)</f>
        <v>0</v>
      </c>
      <c r="N7649" s="42">
        <f>IF($D7649="",0,COUNTIF(BankAccts,$D7649))</f>
        <v>0</v>
      </c>
    </row>
    <row r="7650" spans="1:14">
      <c r="A7650" s="38">
        <f>IF(Txn!$B3831="","",Txn!$B3831)</f>
        <v>0</v>
      </c>
      <c r="B7650" s="38">
        <f>IF(Txn!$B3831="","",Txn!$C3831)</f>
        <v>0</v>
      </c>
      <c r="C7650" s="39">
        <f>IF(Txn!$B3831="","","تراکنش بانکی")</f>
        <v>0</v>
      </c>
      <c r="D7650" s="38">
        <f>IF(Txn!$B3831="","",IF(IF(Txn!$U3831="TRF",Txn!$Y3831,Txn!$Z3831)="","",IF(Txn!$U3831="TRF",Txn!$Y3831,Txn!$Z3831)))</f>
        <v>0</v>
      </c>
      <c r="E7650" s="39">
        <f>IF($D7650="","",IFERROR(VLOOKUP($D7650,AcctTbl,2,0),""))</f>
        <v>0</v>
      </c>
      <c r="F7650" s="39">
        <f>IF($D7650="","",IFERROR(VLOOKUP($D7650,AcctTbl,3,0),""))</f>
        <v>0</v>
      </c>
      <c r="G7650" s="39">
        <f>IF(Txn!$B3831="","",Txn!$D3831)</f>
        <v>0</v>
      </c>
      <c r="H7650" s="38">
        <f>IF(Txn!$B3831="","",Txn!$E3831)</f>
        <v>0</v>
      </c>
      <c r="I7650" s="40">
        <f>IF(Txn!$B3831="",0,Txn!$Q3831)</f>
        <v>0</v>
      </c>
      <c r="J7650" s="40">
        <f>IF(Txn!$B3831="",0,Txn!$R3831)</f>
        <v>0</v>
      </c>
      <c r="K7650" s="41">
        <f>IF($A7650="","",IFERROR(VALUE(MID($A7650,6,2)),""))</f>
        <v>0</v>
      </c>
      <c r="L7650" s="39">
        <f>IF(Txn!$K3831="","","طرف مقابل — "&amp;Txn!$K3831)</f>
        <v>0</v>
      </c>
      <c r="N7650" s="42">
        <f>IF($D7650="",0,COUNTIF(BankAccts,$D7650))</f>
        <v>0</v>
      </c>
    </row>
    <row r="7651" spans="1:14">
      <c r="A7651" s="38">
        <f>IF(Txn!$B3832="","",Txn!$B3832)</f>
        <v>0</v>
      </c>
      <c r="B7651" s="38">
        <f>IF(Txn!$B3832="","",Txn!$C3832)</f>
        <v>0</v>
      </c>
      <c r="C7651" s="39">
        <f>IF(Txn!$B3832="","","تراکنش بانکی")</f>
        <v>0</v>
      </c>
      <c r="D7651" s="38">
        <f>IF(Txn!$B3832="","",IF(Txn!$X3832="","",Txn!$X3832))</f>
        <v>0</v>
      </c>
      <c r="E7651" s="39">
        <f>IF($D7651="","",IFERROR(VLOOKUP($D7651,AcctTbl,2,0),""))</f>
        <v>0</v>
      </c>
      <c r="F7651" s="39">
        <f>IF($D7651="","",IFERROR(VLOOKUP($D7651,AcctTbl,3,0),""))</f>
        <v>0</v>
      </c>
      <c r="G7651" s="39">
        <f>IF(Txn!$B3832="","",Txn!$D3832)</f>
        <v>0</v>
      </c>
      <c r="H7651" s="38">
        <f>IF(Txn!$B3832="","",Txn!$E3832)</f>
        <v>0</v>
      </c>
      <c r="I7651" s="40">
        <f>IF(Txn!$B3832="",0,Txn!$O3832)</f>
        <v>0</v>
      </c>
      <c r="J7651" s="40">
        <f>IF(Txn!$B3832="",0,Txn!$P3832)</f>
        <v>0</v>
      </c>
      <c r="K7651" s="41">
        <f>IF($A7651="","",IFERROR(VALUE(MID($A7651,6,2)),""))</f>
        <v>0</v>
      </c>
      <c r="L7651" s="39">
        <f>IF(Txn!$K3832="","",Txn!$K3832)</f>
        <v>0</v>
      </c>
      <c r="N7651" s="42">
        <f>IF($D7651="",0,COUNTIF(BankAccts,$D7651))</f>
        <v>0</v>
      </c>
    </row>
    <row r="7652" spans="1:14">
      <c r="A7652" s="38">
        <f>IF(Txn!$B3832="","",Txn!$B3832)</f>
        <v>0</v>
      </c>
      <c r="B7652" s="38">
        <f>IF(Txn!$B3832="","",Txn!$C3832)</f>
        <v>0</v>
      </c>
      <c r="C7652" s="39">
        <f>IF(Txn!$B3832="","","تراکنش بانکی")</f>
        <v>0</v>
      </c>
      <c r="D7652" s="38">
        <f>IF(Txn!$B3832="","",IF(IF(Txn!$U3832="TRF",Txn!$Y3832,Txn!$Z3832)="","",IF(Txn!$U3832="TRF",Txn!$Y3832,Txn!$Z3832)))</f>
        <v>0</v>
      </c>
      <c r="E7652" s="39">
        <f>IF($D7652="","",IFERROR(VLOOKUP($D7652,AcctTbl,2,0),""))</f>
        <v>0</v>
      </c>
      <c r="F7652" s="39">
        <f>IF($D7652="","",IFERROR(VLOOKUP($D7652,AcctTbl,3,0),""))</f>
        <v>0</v>
      </c>
      <c r="G7652" s="39">
        <f>IF(Txn!$B3832="","",Txn!$D3832)</f>
        <v>0</v>
      </c>
      <c r="H7652" s="38">
        <f>IF(Txn!$B3832="","",Txn!$E3832)</f>
        <v>0</v>
      </c>
      <c r="I7652" s="40">
        <f>IF(Txn!$B3832="",0,Txn!$Q3832)</f>
        <v>0</v>
      </c>
      <c r="J7652" s="40">
        <f>IF(Txn!$B3832="",0,Txn!$R3832)</f>
        <v>0</v>
      </c>
      <c r="K7652" s="41">
        <f>IF($A7652="","",IFERROR(VALUE(MID($A7652,6,2)),""))</f>
        <v>0</v>
      </c>
      <c r="L7652" s="39">
        <f>IF(Txn!$K3832="","","طرف مقابل — "&amp;Txn!$K3832)</f>
        <v>0</v>
      </c>
      <c r="N7652" s="42">
        <f>IF($D7652="",0,COUNTIF(BankAccts,$D7652))</f>
        <v>0</v>
      </c>
    </row>
    <row r="7653" spans="1:14">
      <c r="A7653" s="38">
        <f>IF(Txn!$B3833="","",Txn!$B3833)</f>
        <v>0</v>
      </c>
      <c r="B7653" s="38">
        <f>IF(Txn!$B3833="","",Txn!$C3833)</f>
        <v>0</v>
      </c>
      <c r="C7653" s="39">
        <f>IF(Txn!$B3833="","","تراکنش بانکی")</f>
        <v>0</v>
      </c>
      <c r="D7653" s="38">
        <f>IF(Txn!$B3833="","",IF(Txn!$X3833="","",Txn!$X3833))</f>
        <v>0</v>
      </c>
      <c r="E7653" s="39">
        <f>IF($D7653="","",IFERROR(VLOOKUP($D7653,AcctTbl,2,0),""))</f>
        <v>0</v>
      </c>
      <c r="F7653" s="39">
        <f>IF($D7653="","",IFERROR(VLOOKUP($D7653,AcctTbl,3,0),""))</f>
        <v>0</v>
      </c>
      <c r="G7653" s="39">
        <f>IF(Txn!$B3833="","",Txn!$D3833)</f>
        <v>0</v>
      </c>
      <c r="H7653" s="38">
        <f>IF(Txn!$B3833="","",Txn!$E3833)</f>
        <v>0</v>
      </c>
      <c r="I7653" s="40">
        <f>IF(Txn!$B3833="",0,Txn!$O3833)</f>
        <v>0</v>
      </c>
      <c r="J7653" s="40">
        <f>IF(Txn!$B3833="",0,Txn!$P3833)</f>
        <v>0</v>
      </c>
      <c r="K7653" s="41">
        <f>IF($A7653="","",IFERROR(VALUE(MID($A7653,6,2)),""))</f>
        <v>0</v>
      </c>
      <c r="L7653" s="39">
        <f>IF(Txn!$K3833="","",Txn!$K3833)</f>
        <v>0</v>
      </c>
      <c r="N7653" s="42">
        <f>IF($D7653="",0,COUNTIF(BankAccts,$D7653))</f>
        <v>0</v>
      </c>
    </row>
    <row r="7654" spans="1:14">
      <c r="A7654" s="38">
        <f>IF(Txn!$B3833="","",Txn!$B3833)</f>
        <v>0</v>
      </c>
      <c r="B7654" s="38">
        <f>IF(Txn!$B3833="","",Txn!$C3833)</f>
        <v>0</v>
      </c>
      <c r="C7654" s="39">
        <f>IF(Txn!$B3833="","","تراکنش بانکی")</f>
        <v>0</v>
      </c>
      <c r="D7654" s="38">
        <f>IF(Txn!$B3833="","",IF(IF(Txn!$U3833="TRF",Txn!$Y3833,Txn!$Z3833)="","",IF(Txn!$U3833="TRF",Txn!$Y3833,Txn!$Z3833)))</f>
        <v>0</v>
      </c>
      <c r="E7654" s="39">
        <f>IF($D7654="","",IFERROR(VLOOKUP($D7654,AcctTbl,2,0),""))</f>
        <v>0</v>
      </c>
      <c r="F7654" s="39">
        <f>IF($D7654="","",IFERROR(VLOOKUP($D7654,AcctTbl,3,0),""))</f>
        <v>0</v>
      </c>
      <c r="G7654" s="39">
        <f>IF(Txn!$B3833="","",Txn!$D3833)</f>
        <v>0</v>
      </c>
      <c r="H7654" s="38">
        <f>IF(Txn!$B3833="","",Txn!$E3833)</f>
        <v>0</v>
      </c>
      <c r="I7654" s="40">
        <f>IF(Txn!$B3833="",0,Txn!$Q3833)</f>
        <v>0</v>
      </c>
      <c r="J7654" s="40">
        <f>IF(Txn!$B3833="",0,Txn!$R3833)</f>
        <v>0</v>
      </c>
      <c r="K7654" s="41">
        <f>IF($A7654="","",IFERROR(VALUE(MID($A7654,6,2)),""))</f>
        <v>0</v>
      </c>
      <c r="L7654" s="39">
        <f>IF(Txn!$K3833="","","طرف مقابل — "&amp;Txn!$K3833)</f>
        <v>0</v>
      </c>
      <c r="N7654" s="42">
        <f>IF($D7654="",0,COUNTIF(BankAccts,$D7654))</f>
        <v>0</v>
      </c>
    </row>
    <row r="7655" spans="1:14">
      <c r="A7655" s="38">
        <f>IF(Txn!$B3834="","",Txn!$B3834)</f>
        <v>0</v>
      </c>
      <c r="B7655" s="38">
        <f>IF(Txn!$B3834="","",Txn!$C3834)</f>
        <v>0</v>
      </c>
      <c r="C7655" s="39">
        <f>IF(Txn!$B3834="","","تراکنش بانکی")</f>
        <v>0</v>
      </c>
      <c r="D7655" s="38">
        <f>IF(Txn!$B3834="","",IF(Txn!$X3834="","",Txn!$X3834))</f>
        <v>0</v>
      </c>
      <c r="E7655" s="39">
        <f>IF($D7655="","",IFERROR(VLOOKUP($D7655,AcctTbl,2,0),""))</f>
        <v>0</v>
      </c>
      <c r="F7655" s="39">
        <f>IF($D7655="","",IFERROR(VLOOKUP($D7655,AcctTbl,3,0),""))</f>
        <v>0</v>
      </c>
      <c r="G7655" s="39">
        <f>IF(Txn!$B3834="","",Txn!$D3834)</f>
        <v>0</v>
      </c>
      <c r="H7655" s="38">
        <f>IF(Txn!$B3834="","",Txn!$E3834)</f>
        <v>0</v>
      </c>
      <c r="I7655" s="40">
        <f>IF(Txn!$B3834="",0,Txn!$O3834)</f>
        <v>0</v>
      </c>
      <c r="J7655" s="40">
        <f>IF(Txn!$B3834="",0,Txn!$P3834)</f>
        <v>0</v>
      </c>
      <c r="K7655" s="41">
        <f>IF($A7655="","",IFERROR(VALUE(MID($A7655,6,2)),""))</f>
        <v>0</v>
      </c>
      <c r="L7655" s="39">
        <f>IF(Txn!$K3834="","",Txn!$K3834)</f>
        <v>0</v>
      </c>
      <c r="N7655" s="42">
        <f>IF($D7655="",0,COUNTIF(BankAccts,$D7655))</f>
        <v>0</v>
      </c>
    </row>
    <row r="7656" spans="1:14">
      <c r="A7656" s="38">
        <f>IF(Txn!$B3834="","",Txn!$B3834)</f>
        <v>0</v>
      </c>
      <c r="B7656" s="38">
        <f>IF(Txn!$B3834="","",Txn!$C3834)</f>
        <v>0</v>
      </c>
      <c r="C7656" s="39">
        <f>IF(Txn!$B3834="","","تراکنش بانکی")</f>
        <v>0</v>
      </c>
      <c r="D7656" s="38">
        <f>IF(Txn!$B3834="","",IF(IF(Txn!$U3834="TRF",Txn!$Y3834,Txn!$Z3834)="","",IF(Txn!$U3834="TRF",Txn!$Y3834,Txn!$Z3834)))</f>
        <v>0</v>
      </c>
      <c r="E7656" s="39">
        <f>IF($D7656="","",IFERROR(VLOOKUP($D7656,AcctTbl,2,0),""))</f>
        <v>0</v>
      </c>
      <c r="F7656" s="39">
        <f>IF($D7656="","",IFERROR(VLOOKUP($D7656,AcctTbl,3,0),""))</f>
        <v>0</v>
      </c>
      <c r="G7656" s="39">
        <f>IF(Txn!$B3834="","",Txn!$D3834)</f>
        <v>0</v>
      </c>
      <c r="H7656" s="38">
        <f>IF(Txn!$B3834="","",Txn!$E3834)</f>
        <v>0</v>
      </c>
      <c r="I7656" s="40">
        <f>IF(Txn!$B3834="",0,Txn!$Q3834)</f>
        <v>0</v>
      </c>
      <c r="J7656" s="40">
        <f>IF(Txn!$B3834="",0,Txn!$R3834)</f>
        <v>0</v>
      </c>
      <c r="K7656" s="41">
        <f>IF($A7656="","",IFERROR(VALUE(MID($A7656,6,2)),""))</f>
        <v>0</v>
      </c>
      <c r="L7656" s="39">
        <f>IF(Txn!$K3834="","","طرف مقابل — "&amp;Txn!$K3834)</f>
        <v>0</v>
      </c>
      <c r="N7656" s="42">
        <f>IF($D7656="",0,COUNTIF(BankAccts,$D7656))</f>
        <v>0</v>
      </c>
    </row>
    <row r="7657" spans="1:14">
      <c r="A7657" s="38">
        <f>IF(Txn!$B3835="","",Txn!$B3835)</f>
        <v>0</v>
      </c>
      <c r="B7657" s="38">
        <f>IF(Txn!$B3835="","",Txn!$C3835)</f>
        <v>0</v>
      </c>
      <c r="C7657" s="39">
        <f>IF(Txn!$B3835="","","تراکنش بانکی")</f>
        <v>0</v>
      </c>
      <c r="D7657" s="38">
        <f>IF(Txn!$B3835="","",IF(Txn!$X3835="","",Txn!$X3835))</f>
        <v>0</v>
      </c>
      <c r="E7657" s="39">
        <f>IF($D7657="","",IFERROR(VLOOKUP($D7657,AcctTbl,2,0),""))</f>
        <v>0</v>
      </c>
      <c r="F7657" s="39">
        <f>IF($D7657="","",IFERROR(VLOOKUP($D7657,AcctTbl,3,0),""))</f>
        <v>0</v>
      </c>
      <c r="G7657" s="39">
        <f>IF(Txn!$B3835="","",Txn!$D3835)</f>
        <v>0</v>
      </c>
      <c r="H7657" s="38">
        <f>IF(Txn!$B3835="","",Txn!$E3835)</f>
        <v>0</v>
      </c>
      <c r="I7657" s="40">
        <f>IF(Txn!$B3835="",0,Txn!$O3835)</f>
        <v>0</v>
      </c>
      <c r="J7657" s="40">
        <f>IF(Txn!$B3835="",0,Txn!$P3835)</f>
        <v>0</v>
      </c>
      <c r="K7657" s="41">
        <f>IF($A7657="","",IFERROR(VALUE(MID($A7657,6,2)),""))</f>
        <v>0</v>
      </c>
      <c r="L7657" s="39">
        <f>IF(Txn!$K3835="","",Txn!$K3835)</f>
        <v>0</v>
      </c>
      <c r="N7657" s="42">
        <f>IF($D7657="",0,COUNTIF(BankAccts,$D7657))</f>
        <v>0</v>
      </c>
    </row>
    <row r="7658" spans="1:14">
      <c r="A7658" s="38">
        <f>IF(Txn!$B3835="","",Txn!$B3835)</f>
        <v>0</v>
      </c>
      <c r="B7658" s="38">
        <f>IF(Txn!$B3835="","",Txn!$C3835)</f>
        <v>0</v>
      </c>
      <c r="C7658" s="39">
        <f>IF(Txn!$B3835="","","تراکنش بانکی")</f>
        <v>0</v>
      </c>
      <c r="D7658" s="38">
        <f>IF(Txn!$B3835="","",IF(IF(Txn!$U3835="TRF",Txn!$Y3835,Txn!$Z3835)="","",IF(Txn!$U3835="TRF",Txn!$Y3835,Txn!$Z3835)))</f>
        <v>0</v>
      </c>
      <c r="E7658" s="39">
        <f>IF($D7658="","",IFERROR(VLOOKUP($D7658,AcctTbl,2,0),""))</f>
        <v>0</v>
      </c>
      <c r="F7658" s="39">
        <f>IF($D7658="","",IFERROR(VLOOKUP($D7658,AcctTbl,3,0),""))</f>
        <v>0</v>
      </c>
      <c r="G7658" s="39">
        <f>IF(Txn!$B3835="","",Txn!$D3835)</f>
        <v>0</v>
      </c>
      <c r="H7658" s="38">
        <f>IF(Txn!$B3835="","",Txn!$E3835)</f>
        <v>0</v>
      </c>
      <c r="I7658" s="40">
        <f>IF(Txn!$B3835="",0,Txn!$Q3835)</f>
        <v>0</v>
      </c>
      <c r="J7658" s="40">
        <f>IF(Txn!$B3835="",0,Txn!$R3835)</f>
        <v>0</v>
      </c>
      <c r="K7658" s="41">
        <f>IF($A7658="","",IFERROR(VALUE(MID($A7658,6,2)),""))</f>
        <v>0</v>
      </c>
      <c r="L7658" s="39">
        <f>IF(Txn!$K3835="","","طرف مقابل — "&amp;Txn!$K3835)</f>
        <v>0</v>
      </c>
      <c r="N7658" s="42">
        <f>IF($D7658="",0,COUNTIF(BankAccts,$D7658))</f>
        <v>0</v>
      </c>
    </row>
    <row r="7659" spans="1:14">
      <c r="A7659" s="38">
        <f>IF(Txn!$B3836="","",Txn!$B3836)</f>
        <v>0</v>
      </c>
      <c r="B7659" s="38">
        <f>IF(Txn!$B3836="","",Txn!$C3836)</f>
        <v>0</v>
      </c>
      <c r="C7659" s="39">
        <f>IF(Txn!$B3836="","","تراکنش بانکی")</f>
        <v>0</v>
      </c>
      <c r="D7659" s="38">
        <f>IF(Txn!$B3836="","",IF(Txn!$X3836="","",Txn!$X3836))</f>
        <v>0</v>
      </c>
      <c r="E7659" s="39">
        <f>IF($D7659="","",IFERROR(VLOOKUP($D7659,AcctTbl,2,0),""))</f>
        <v>0</v>
      </c>
      <c r="F7659" s="39">
        <f>IF($D7659="","",IFERROR(VLOOKUP($D7659,AcctTbl,3,0),""))</f>
        <v>0</v>
      </c>
      <c r="G7659" s="39">
        <f>IF(Txn!$B3836="","",Txn!$D3836)</f>
        <v>0</v>
      </c>
      <c r="H7659" s="38">
        <f>IF(Txn!$B3836="","",Txn!$E3836)</f>
        <v>0</v>
      </c>
      <c r="I7659" s="40">
        <f>IF(Txn!$B3836="",0,Txn!$O3836)</f>
        <v>0</v>
      </c>
      <c r="J7659" s="40">
        <f>IF(Txn!$B3836="",0,Txn!$P3836)</f>
        <v>0</v>
      </c>
      <c r="K7659" s="41">
        <f>IF($A7659="","",IFERROR(VALUE(MID($A7659,6,2)),""))</f>
        <v>0</v>
      </c>
      <c r="L7659" s="39">
        <f>IF(Txn!$K3836="","",Txn!$K3836)</f>
        <v>0</v>
      </c>
      <c r="N7659" s="42">
        <f>IF($D7659="",0,COUNTIF(BankAccts,$D7659))</f>
        <v>0</v>
      </c>
    </row>
    <row r="7660" spans="1:14">
      <c r="A7660" s="38">
        <f>IF(Txn!$B3836="","",Txn!$B3836)</f>
        <v>0</v>
      </c>
      <c r="B7660" s="38">
        <f>IF(Txn!$B3836="","",Txn!$C3836)</f>
        <v>0</v>
      </c>
      <c r="C7660" s="39">
        <f>IF(Txn!$B3836="","","تراکنش بانکی")</f>
        <v>0</v>
      </c>
      <c r="D7660" s="38">
        <f>IF(Txn!$B3836="","",IF(IF(Txn!$U3836="TRF",Txn!$Y3836,Txn!$Z3836)="","",IF(Txn!$U3836="TRF",Txn!$Y3836,Txn!$Z3836)))</f>
        <v>0</v>
      </c>
      <c r="E7660" s="39">
        <f>IF($D7660="","",IFERROR(VLOOKUP($D7660,AcctTbl,2,0),""))</f>
        <v>0</v>
      </c>
      <c r="F7660" s="39">
        <f>IF($D7660="","",IFERROR(VLOOKUP($D7660,AcctTbl,3,0),""))</f>
        <v>0</v>
      </c>
      <c r="G7660" s="39">
        <f>IF(Txn!$B3836="","",Txn!$D3836)</f>
        <v>0</v>
      </c>
      <c r="H7660" s="38">
        <f>IF(Txn!$B3836="","",Txn!$E3836)</f>
        <v>0</v>
      </c>
      <c r="I7660" s="40">
        <f>IF(Txn!$B3836="",0,Txn!$Q3836)</f>
        <v>0</v>
      </c>
      <c r="J7660" s="40">
        <f>IF(Txn!$B3836="",0,Txn!$R3836)</f>
        <v>0</v>
      </c>
      <c r="K7660" s="41">
        <f>IF($A7660="","",IFERROR(VALUE(MID($A7660,6,2)),""))</f>
        <v>0</v>
      </c>
      <c r="L7660" s="39">
        <f>IF(Txn!$K3836="","","طرف مقابل — "&amp;Txn!$K3836)</f>
        <v>0</v>
      </c>
      <c r="N7660" s="42">
        <f>IF($D7660="",0,COUNTIF(BankAccts,$D7660))</f>
        <v>0</v>
      </c>
    </row>
    <row r="7661" spans="1:14">
      <c r="A7661" s="38">
        <f>IF(Txn!$B3837="","",Txn!$B3837)</f>
        <v>0</v>
      </c>
      <c r="B7661" s="38">
        <f>IF(Txn!$B3837="","",Txn!$C3837)</f>
        <v>0</v>
      </c>
      <c r="C7661" s="39">
        <f>IF(Txn!$B3837="","","تراکنش بانکی")</f>
        <v>0</v>
      </c>
      <c r="D7661" s="38">
        <f>IF(Txn!$B3837="","",IF(Txn!$X3837="","",Txn!$X3837))</f>
        <v>0</v>
      </c>
      <c r="E7661" s="39">
        <f>IF($D7661="","",IFERROR(VLOOKUP($D7661,AcctTbl,2,0),""))</f>
        <v>0</v>
      </c>
      <c r="F7661" s="39">
        <f>IF($D7661="","",IFERROR(VLOOKUP($D7661,AcctTbl,3,0),""))</f>
        <v>0</v>
      </c>
      <c r="G7661" s="39">
        <f>IF(Txn!$B3837="","",Txn!$D3837)</f>
        <v>0</v>
      </c>
      <c r="H7661" s="38">
        <f>IF(Txn!$B3837="","",Txn!$E3837)</f>
        <v>0</v>
      </c>
      <c r="I7661" s="40">
        <f>IF(Txn!$B3837="",0,Txn!$O3837)</f>
        <v>0</v>
      </c>
      <c r="J7661" s="40">
        <f>IF(Txn!$B3837="",0,Txn!$P3837)</f>
        <v>0</v>
      </c>
      <c r="K7661" s="41">
        <f>IF($A7661="","",IFERROR(VALUE(MID($A7661,6,2)),""))</f>
        <v>0</v>
      </c>
      <c r="L7661" s="39">
        <f>IF(Txn!$K3837="","",Txn!$K3837)</f>
        <v>0</v>
      </c>
      <c r="N7661" s="42">
        <f>IF($D7661="",0,COUNTIF(BankAccts,$D7661))</f>
        <v>0</v>
      </c>
    </row>
    <row r="7662" spans="1:14">
      <c r="A7662" s="38">
        <f>IF(Txn!$B3837="","",Txn!$B3837)</f>
        <v>0</v>
      </c>
      <c r="B7662" s="38">
        <f>IF(Txn!$B3837="","",Txn!$C3837)</f>
        <v>0</v>
      </c>
      <c r="C7662" s="39">
        <f>IF(Txn!$B3837="","","تراکنش بانکی")</f>
        <v>0</v>
      </c>
      <c r="D7662" s="38">
        <f>IF(Txn!$B3837="","",IF(IF(Txn!$U3837="TRF",Txn!$Y3837,Txn!$Z3837)="","",IF(Txn!$U3837="TRF",Txn!$Y3837,Txn!$Z3837)))</f>
        <v>0</v>
      </c>
      <c r="E7662" s="39">
        <f>IF($D7662="","",IFERROR(VLOOKUP($D7662,AcctTbl,2,0),""))</f>
        <v>0</v>
      </c>
      <c r="F7662" s="39">
        <f>IF($D7662="","",IFERROR(VLOOKUP($D7662,AcctTbl,3,0),""))</f>
        <v>0</v>
      </c>
      <c r="G7662" s="39">
        <f>IF(Txn!$B3837="","",Txn!$D3837)</f>
        <v>0</v>
      </c>
      <c r="H7662" s="38">
        <f>IF(Txn!$B3837="","",Txn!$E3837)</f>
        <v>0</v>
      </c>
      <c r="I7662" s="40">
        <f>IF(Txn!$B3837="",0,Txn!$Q3837)</f>
        <v>0</v>
      </c>
      <c r="J7662" s="40">
        <f>IF(Txn!$B3837="",0,Txn!$R3837)</f>
        <v>0</v>
      </c>
      <c r="K7662" s="41">
        <f>IF($A7662="","",IFERROR(VALUE(MID($A7662,6,2)),""))</f>
        <v>0</v>
      </c>
      <c r="L7662" s="39">
        <f>IF(Txn!$K3837="","","طرف مقابل — "&amp;Txn!$K3837)</f>
        <v>0</v>
      </c>
      <c r="N7662" s="42">
        <f>IF($D7662="",0,COUNTIF(BankAccts,$D7662))</f>
        <v>0</v>
      </c>
    </row>
    <row r="7663" spans="1:14">
      <c r="A7663" s="38">
        <f>IF(Txn!$B3838="","",Txn!$B3838)</f>
        <v>0</v>
      </c>
      <c r="B7663" s="38">
        <f>IF(Txn!$B3838="","",Txn!$C3838)</f>
        <v>0</v>
      </c>
      <c r="C7663" s="39">
        <f>IF(Txn!$B3838="","","تراکنش بانکی")</f>
        <v>0</v>
      </c>
      <c r="D7663" s="38">
        <f>IF(Txn!$B3838="","",IF(Txn!$X3838="","",Txn!$X3838))</f>
        <v>0</v>
      </c>
      <c r="E7663" s="39">
        <f>IF($D7663="","",IFERROR(VLOOKUP($D7663,AcctTbl,2,0),""))</f>
        <v>0</v>
      </c>
      <c r="F7663" s="39">
        <f>IF($D7663="","",IFERROR(VLOOKUP($D7663,AcctTbl,3,0),""))</f>
        <v>0</v>
      </c>
      <c r="G7663" s="39">
        <f>IF(Txn!$B3838="","",Txn!$D3838)</f>
        <v>0</v>
      </c>
      <c r="H7663" s="38">
        <f>IF(Txn!$B3838="","",Txn!$E3838)</f>
        <v>0</v>
      </c>
      <c r="I7663" s="40">
        <f>IF(Txn!$B3838="",0,Txn!$O3838)</f>
        <v>0</v>
      </c>
      <c r="J7663" s="40">
        <f>IF(Txn!$B3838="",0,Txn!$P3838)</f>
        <v>0</v>
      </c>
      <c r="K7663" s="41">
        <f>IF($A7663="","",IFERROR(VALUE(MID($A7663,6,2)),""))</f>
        <v>0</v>
      </c>
      <c r="L7663" s="39">
        <f>IF(Txn!$K3838="","",Txn!$K3838)</f>
        <v>0</v>
      </c>
      <c r="N7663" s="42">
        <f>IF($D7663="",0,COUNTIF(BankAccts,$D7663))</f>
        <v>0</v>
      </c>
    </row>
    <row r="7664" spans="1:14">
      <c r="A7664" s="38">
        <f>IF(Txn!$B3838="","",Txn!$B3838)</f>
        <v>0</v>
      </c>
      <c r="B7664" s="38">
        <f>IF(Txn!$B3838="","",Txn!$C3838)</f>
        <v>0</v>
      </c>
      <c r="C7664" s="39">
        <f>IF(Txn!$B3838="","","تراکنش بانکی")</f>
        <v>0</v>
      </c>
      <c r="D7664" s="38">
        <f>IF(Txn!$B3838="","",IF(IF(Txn!$U3838="TRF",Txn!$Y3838,Txn!$Z3838)="","",IF(Txn!$U3838="TRF",Txn!$Y3838,Txn!$Z3838)))</f>
        <v>0</v>
      </c>
      <c r="E7664" s="39">
        <f>IF($D7664="","",IFERROR(VLOOKUP($D7664,AcctTbl,2,0),""))</f>
        <v>0</v>
      </c>
      <c r="F7664" s="39">
        <f>IF($D7664="","",IFERROR(VLOOKUP($D7664,AcctTbl,3,0),""))</f>
        <v>0</v>
      </c>
      <c r="G7664" s="39">
        <f>IF(Txn!$B3838="","",Txn!$D3838)</f>
        <v>0</v>
      </c>
      <c r="H7664" s="38">
        <f>IF(Txn!$B3838="","",Txn!$E3838)</f>
        <v>0</v>
      </c>
      <c r="I7664" s="40">
        <f>IF(Txn!$B3838="",0,Txn!$Q3838)</f>
        <v>0</v>
      </c>
      <c r="J7664" s="40">
        <f>IF(Txn!$B3838="",0,Txn!$R3838)</f>
        <v>0</v>
      </c>
      <c r="K7664" s="41">
        <f>IF($A7664="","",IFERROR(VALUE(MID($A7664,6,2)),""))</f>
        <v>0</v>
      </c>
      <c r="L7664" s="39">
        <f>IF(Txn!$K3838="","","طرف مقابل — "&amp;Txn!$K3838)</f>
        <v>0</v>
      </c>
      <c r="N7664" s="42">
        <f>IF($D7664="",0,COUNTIF(BankAccts,$D7664))</f>
        <v>0</v>
      </c>
    </row>
    <row r="7665" spans="1:14">
      <c r="A7665" s="38">
        <f>IF(Txn!$B3839="","",Txn!$B3839)</f>
        <v>0</v>
      </c>
      <c r="B7665" s="38">
        <f>IF(Txn!$B3839="","",Txn!$C3839)</f>
        <v>0</v>
      </c>
      <c r="C7665" s="39">
        <f>IF(Txn!$B3839="","","تراکنش بانکی")</f>
        <v>0</v>
      </c>
      <c r="D7665" s="38">
        <f>IF(Txn!$B3839="","",IF(Txn!$X3839="","",Txn!$X3839))</f>
        <v>0</v>
      </c>
      <c r="E7665" s="39">
        <f>IF($D7665="","",IFERROR(VLOOKUP($D7665,AcctTbl,2,0),""))</f>
        <v>0</v>
      </c>
      <c r="F7665" s="39">
        <f>IF($D7665="","",IFERROR(VLOOKUP($D7665,AcctTbl,3,0),""))</f>
        <v>0</v>
      </c>
      <c r="G7665" s="39">
        <f>IF(Txn!$B3839="","",Txn!$D3839)</f>
        <v>0</v>
      </c>
      <c r="H7665" s="38">
        <f>IF(Txn!$B3839="","",Txn!$E3839)</f>
        <v>0</v>
      </c>
      <c r="I7665" s="40">
        <f>IF(Txn!$B3839="",0,Txn!$O3839)</f>
        <v>0</v>
      </c>
      <c r="J7665" s="40">
        <f>IF(Txn!$B3839="",0,Txn!$P3839)</f>
        <v>0</v>
      </c>
      <c r="K7665" s="41">
        <f>IF($A7665="","",IFERROR(VALUE(MID($A7665,6,2)),""))</f>
        <v>0</v>
      </c>
      <c r="L7665" s="39">
        <f>IF(Txn!$K3839="","",Txn!$K3839)</f>
        <v>0</v>
      </c>
      <c r="N7665" s="42">
        <f>IF($D7665="",0,COUNTIF(BankAccts,$D7665))</f>
        <v>0</v>
      </c>
    </row>
    <row r="7666" spans="1:14">
      <c r="A7666" s="38">
        <f>IF(Txn!$B3839="","",Txn!$B3839)</f>
        <v>0</v>
      </c>
      <c r="B7666" s="38">
        <f>IF(Txn!$B3839="","",Txn!$C3839)</f>
        <v>0</v>
      </c>
      <c r="C7666" s="39">
        <f>IF(Txn!$B3839="","","تراکنش بانکی")</f>
        <v>0</v>
      </c>
      <c r="D7666" s="38">
        <f>IF(Txn!$B3839="","",IF(IF(Txn!$U3839="TRF",Txn!$Y3839,Txn!$Z3839)="","",IF(Txn!$U3839="TRF",Txn!$Y3839,Txn!$Z3839)))</f>
        <v>0</v>
      </c>
      <c r="E7666" s="39">
        <f>IF($D7666="","",IFERROR(VLOOKUP($D7666,AcctTbl,2,0),""))</f>
        <v>0</v>
      </c>
      <c r="F7666" s="39">
        <f>IF($D7666="","",IFERROR(VLOOKUP($D7666,AcctTbl,3,0),""))</f>
        <v>0</v>
      </c>
      <c r="G7666" s="39">
        <f>IF(Txn!$B3839="","",Txn!$D3839)</f>
        <v>0</v>
      </c>
      <c r="H7666" s="38">
        <f>IF(Txn!$B3839="","",Txn!$E3839)</f>
        <v>0</v>
      </c>
      <c r="I7666" s="40">
        <f>IF(Txn!$B3839="",0,Txn!$Q3839)</f>
        <v>0</v>
      </c>
      <c r="J7666" s="40">
        <f>IF(Txn!$B3839="",0,Txn!$R3839)</f>
        <v>0</v>
      </c>
      <c r="K7666" s="41">
        <f>IF($A7666="","",IFERROR(VALUE(MID($A7666,6,2)),""))</f>
        <v>0</v>
      </c>
      <c r="L7666" s="39">
        <f>IF(Txn!$K3839="","","طرف مقابل — "&amp;Txn!$K3839)</f>
        <v>0</v>
      </c>
      <c r="N7666" s="42">
        <f>IF($D7666="",0,COUNTIF(BankAccts,$D7666))</f>
        <v>0</v>
      </c>
    </row>
    <row r="7667" spans="1:14">
      <c r="A7667" s="38">
        <f>IF(Txn!$B3840="","",Txn!$B3840)</f>
        <v>0</v>
      </c>
      <c r="B7667" s="38">
        <f>IF(Txn!$B3840="","",Txn!$C3840)</f>
        <v>0</v>
      </c>
      <c r="C7667" s="39">
        <f>IF(Txn!$B3840="","","تراکنش بانکی")</f>
        <v>0</v>
      </c>
      <c r="D7667" s="38">
        <f>IF(Txn!$B3840="","",IF(Txn!$X3840="","",Txn!$X3840))</f>
        <v>0</v>
      </c>
      <c r="E7667" s="39">
        <f>IF($D7667="","",IFERROR(VLOOKUP($D7667,AcctTbl,2,0),""))</f>
        <v>0</v>
      </c>
      <c r="F7667" s="39">
        <f>IF($D7667="","",IFERROR(VLOOKUP($D7667,AcctTbl,3,0),""))</f>
        <v>0</v>
      </c>
      <c r="G7667" s="39">
        <f>IF(Txn!$B3840="","",Txn!$D3840)</f>
        <v>0</v>
      </c>
      <c r="H7667" s="38">
        <f>IF(Txn!$B3840="","",Txn!$E3840)</f>
        <v>0</v>
      </c>
      <c r="I7667" s="40">
        <f>IF(Txn!$B3840="",0,Txn!$O3840)</f>
        <v>0</v>
      </c>
      <c r="J7667" s="40">
        <f>IF(Txn!$B3840="",0,Txn!$P3840)</f>
        <v>0</v>
      </c>
      <c r="K7667" s="41">
        <f>IF($A7667="","",IFERROR(VALUE(MID($A7667,6,2)),""))</f>
        <v>0</v>
      </c>
      <c r="L7667" s="39">
        <f>IF(Txn!$K3840="","",Txn!$K3840)</f>
        <v>0</v>
      </c>
      <c r="N7667" s="42">
        <f>IF($D7667="",0,COUNTIF(BankAccts,$D7667))</f>
        <v>0</v>
      </c>
    </row>
    <row r="7668" spans="1:14">
      <c r="A7668" s="38">
        <f>IF(Txn!$B3840="","",Txn!$B3840)</f>
        <v>0</v>
      </c>
      <c r="B7668" s="38">
        <f>IF(Txn!$B3840="","",Txn!$C3840)</f>
        <v>0</v>
      </c>
      <c r="C7668" s="39">
        <f>IF(Txn!$B3840="","","تراکنش بانکی")</f>
        <v>0</v>
      </c>
      <c r="D7668" s="38">
        <f>IF(Txn!$B3840="","",IF(IF(Txn!$U3840="TRF",Txn!$Y3840,Txn!$Z3840)="","",IF(Txn!$U3840="TRF",Txn!$Y3840,Txn!$Z3840)))</f>
        <v>0</v>
      </c>
      <c r="E7668" s="39">
        <f>IF($D7668="","",IFERROR(VLOOKUP($D7668,AcctTbl,2,0),""))</f>
        <v>0</v>
      </c>
      <c r="F7668" s="39">
        <f>IF($D7668="","",IFERROR(VLOOKUP($D7668,AcctTbl,3,0),""))</f>
        <v>0</v>
      </c>
      <c r="G7668" s="39">
        <f>IF(Txn!$B3840="","",Txn!$D3840)</f>
        <v>0</v>
      </c>
      <c r="H7668" s="38">
        <f>IF(Txn!$B3840="","",Txn!$E3840)</f>
        <v>0</v>
      </c>
      <c r="I7668" s="40">
        <f>IF(Txn!$B3840="",0,Txn!$Q3840)</f>
        <v>0</v>
      </c>
      <c r="J7668" s="40">
        <f>IF(Txn!$B3840="",0,Txn!$R3840)</f>
        <v>0</v>
      </c>
      <c r="K7668" s="41">
        <f>IF($A7668="","",IFERROR(VALUE(MID($A7668,6,2)),""))</f>
        <v>0</v>
      </c>
      <c r="L7668" s="39">
        <f>IF(Txn!$K3840="","","طرف مقابل — "&amp;Txn!$K3840)</f>
        <v>0</v>
      </c>
      <c r="N7668" s="42">
        <f>IF($D7668="",0,COUNTIF(BankAccts,$D7668))</f>
        <v>0</v>
      </c>
    </row>
    <row r="7669" spans="1:14">
      <c r="A7669" s="38">
        <f>IF(Txn!$B3841="","",Txn!$B3841)</f>
        <v>0</v>
      </c>
      <c r="B7669" s="38">
        <f>IF(Txn!$B3841="","",Txn!$C3841)</f>
        <v>0</v>
      </c>
      <c r="C7669" s="39">
        <f>IF(Txn!$B3841="","","تراکنش بانکی")</f>
        <v>0</v>
      </c>
      <c r="D7669" s="38">
        <f>IF(Txn!$B3841="","",IF(Txn!$X3841="","",Txn!$X3841))</f>
        <v>0</v>
      </c>
      <c r="E7669" s="39">
        <f>IF($D7669="","",IFERROR(VLOOKUP($D7669,AcctTbl,2,0),""))</f>
        <v>0</v>
      </c>
      <c r="F7669" s="39">
        <f>IF($D7669="","",IFERROR(VLOOKUP($D7669,AcctTbl,3,0),""))</f>
        <v>0</v>
      </c>
      <c r="G7669" s="39">
        <f>IF(Txn!$B3841="","",Txn!$D3841)</f>
        <v>0</v>
      </c>
      <c r="H7669" s="38">
        <f>IF(Txn!$B3841="","",Txn!$E3841)</f>
        <v>0</v>
      </c>
      <c r="I7669" s="40">
        <f>IF(Txn!$B3841="",0,Txn!$O3841)</f>
        <v>0</v>
      </c>
      <c r="J7669" s="40">
        <f>IF(Txn!$B3841="",0,Txn!$P3841)</f>
        <v>0</v>
      </c>
      <c r="K7669" s="41">
        <f>IF($A7669="","",IFERROR(VALUE(MID($A7669,6,2)),""))</f>
        <v>0</v>
      </c>
      <c r="L7669" s="39">
        <f>IF(Txn!$K3841="","",Txn!$K3841)</f>
        <v>0</v>
      </c>
      <c r="N7669" s="42">
        <f>IF($D7669="",0,COUNTIF(BankAccts,$D7669))</f>
        <v>0</v>
      </c>
    </row>
    <row r="7670" spans="1:14">
      <c r="A7670" s="38">
        <f>IF(Txn!$B3841="","",Txn!$B3841)</f>
        <v>0</v>
      </c>
      <c r="B7670" s="38">
        <f>IF(Txn!$B3841="","",Txn!$C3841)</f>
        <v>0</v>
      </c>
      <c r="C7670" s="39">
        <f>IF(Txn!$B3841="","","تراکنش بانکی")</f>
        <v>0</v>
      </c>
      <c r="D7670" s="38">
        <f>IF(Txn!$B3841="","",IF(IF(Txn!$U3841="TRF",Txn!$Y3841,Txn!$Z3841)="","",IF(Txn!$U3841="TRF",Txn!$Y3841,Txn!$Z3841)))</f>
        <v>0</v>
      </c>
      <c r="E7670" s="39">
        <f>IF($D7670="","",IFERROR(VLOOKUP($D7670,AcctTbl,2,0),""))</f>
        <v>0</v>
      </c>
      <c r="F7670" s="39">
        <f>IF($D7670="","",IFERROR(VLOOKUP($D7670,AcctTbl,3,0),""))</f>
        <v>0</v>
      </c>
      <c r="G7670" s="39">
        <f>IF(Txn!$B3841="","",Txn!$D3841)</f>
        <v>0</v>
      </c>
      <c r="H7670" s="38">
        <f>IF(Txn!$B3841="","",Txn!$E3841)</f>
        <v>0</v>
      </c>
      <c r="I7670" s="40">
        <f>IF(Txn!$B3841="",0,Txn!$Q3841)</f>
        <v>0</v>
      </c>
      <c r="J7670" s="40">
        <f>IF(Txn!$B3841="",0,Txn!$R3841)</f>
        <v>0</v>
      </c>
      <c r="K7670" s="41">
        <f>IF($A7670="","",IFERROR(VALUE(MID($A7670,6,2)),""))</f>
        <v>0</v>
      </c>
      <c r="L7670" s="39">
        <f>IF(Txn!$K3841="","","طرف مقابل — "&amp;Txn!$K3841)</f>
        <v>0</v>
      </c>
      <c r="N7670" s="42">
        <f>IF($D7670="",0,COUNTIF(BankAccts,$D7670))</f>
        <v>0</v>
      </c>
    </row>
    <row r="7671" spans="1:14">
      <c r="A7671" s="38">
        <f>IF(Txn!$B3842="","",Txn!$B3842)</f>
        <v>0</v>
      </c>
      <c r="B7671" s="38">
        <f>IF(Txn!$B3842="","",Txn!$C3842)</f>
        <v>0</v>
      </c>
      <c r="C7671" s="39">
        <f>IF(Txn!$B3842="","","تراکنش بانکی")</f>
        <v>0</v>
      </c>
      <c r="D7671" s="38">
        <f>IF(Txn!$B3842="","",IF(Txn!$X3842="","",Txn!$X3842))</f>
        <v>0</v>
      </c>
      <c r="E7671" s="39">
        <f>IF($D7671="","",IFERROR(VLOOKUP($D7671,AcctTbl,2,0),""))</f>
        <v>0</v>
      </c>
      <c r="F7671" s="39">
        <f>IF($D7671="","",IFERROR(VLOOKUP($D7671,AcctTbl,3,0),""))</f>
        <v>0</v>
      </c>
      <c r="G7671" s="39">
        <f>IF(Txn!$B3842="","",Txn!$D3842)</f>
        <v>0</v>
      </c>
      <c r="H7671" s="38">
        <f>IF(Txn!$B3842="","",Txn!$E3842)</f>
        <v>0</v>
      </c>
      <c r="I7671" s="40">
        <f>IF(Txn!$B3842="",0,Txn!$O3842)</f>
        <v>0</v>
      </c>
      <c r="J7671" s="40">
        <f>IF(Txn!$B3842="",0,Txn!$P3842)</f>
        <v>0</v>
      </c>
      <c r="K7671" s="41">
        <f>IF($A7671="","",IFERROR(VALUE(MID($A7671,6,2)),""))</f>
        <v>0</v>
      </c>
      <c r="L7671" s="39">
        <f>IF(Txn!$K3842="","",Txn!$K3842)</f>
        <v>0</v>
      </c>
      <c r="N7671" s="42">
        <f>IF($D7671="",0,COUNTIF(BankAccts,$D7671))</f>
        <v>0</v>
      </c>
    </row>
    <row r="7672" spans="1:14">
      <c r="A7672" s="38">
        <f>IF(Txn!$B3842="","",Txn!$B3842)</f>
        <v>0</v>
      </c>
      <c r="B7672" s="38">
        <f>IF(Txn!$B3842="","",Txn!$C3842)</f>
        <v>0</v>
      </c>
      <c r="C7672" s="39">
        <f>IF(Txn!$B3842="","","تراکنش بانکی")</f>
        <v>0</v>
      </c>
      <c r="D7672" s="38">
        <f>IF(Txn!$B3842="","",IF(IF(Txn!$U3842="TRF",Txn!$Y3842,Txn!$Z3842)="","",IF(Txn!$U3842="TRF",Txn!$Y3842,Txn!$Z3842)))</f>
        <v>0</v>
      </c>
      <c r="E7672" s="39">
        <f>IF($D7672="","",IFERROR(VLOOKUP($D7672,AcctTbl,2,0),""))</f>
        <v>0</v>
      </c>
      <c r="F7672" s="39">
        <f>IF($D7672="","",IFERROR(VLOOKUP($D7672,AcctTbl,3,0),""))</f>
        <v>0</v>
      </c>
      <c r="G7672" s="39">
        <f>IF(Txn!$B3842="","",Txn!$D3842)</f>
        <v>0</v>
      </c>
      <c r="H7672" s="38">
        <f>IF(Txn!$B3842="","",Txn!$E3842)</f>
        <v>0</v>
      </c>
      <c r="I7672" s="40">
        <f>IF(Txn!$B3842="",0,Txn!$Q3842)</f>
        <v>0</v>
      </c>
      <c r="J7672" s="40">
        <f>IF(Txn!$B3842="",0,Txn!$R3842)</f>
        <v>0</v>
      </c>
      <c r="K7672" s="41">
        <f>IF($A7672="","",IFERROR(VALUE(MID($A7672,6,2)),""))</f>
        <v>0</v>
      </c>
      <c r="L7672" s="39">
        <f>IF(Txn!$K3842="","","طرف مقابل — "&amp;Txn!$K3842)</f>
        <v>0</v>
      </c>
      <c r="N7672" s="42">
        <f>IF($D7672="",0,COUNTIF(BankAccts,$D7672))</f>
        <v>0</v>
      </c>
    </row>
    <row r="7673" spans="1:14">
      <c r="A7673" s="38">
        <f>IF(Txn!$B3843="","",Txn!$B3843)</f>
        <v>0</v>
      </c>
      <c r="B7673" s="38">
        <f>IF(Txn!$B3843="","",Txn!$C3843)</f>
        <v>0</v>
      </c>
      <c r="C7673" s="39">
        <f>IF(Txn!$B3843="","","تراکنش بانکی")</f>
        <v>0</v>
      </c>
      <c r="D7673" s="38">
        <f>IF(Txn!$B3843="","",IF(Txn!$X3843="","",Txn!$X3843))</f>
        <v>0</v>
      </c>
      <c r="E7673" s="39">
        <f>IF($D7673="","",IFERROR(VLOOKUP($D7673,AcctTbl,2,0),""))</f>
        <v>0</v>
      </c>
      <c r="F7673" s="39">
        <f>IF($D7673="","",IFERROR(VLOOKUP($D7673,AcctTbl,3,0),""))</f>
        <v>0</v>
      </c>
      <c r="G7673" s="39">
        <f>IF(Txn!$B3843="","",Txn!$D3843)</f>
        <v>0</v>
      </c>
      <c r="H7673" s="38">
        <f>IF(Txn!$B3843="","",Txn!$E3843)</f>
        <v>0</v>
      </c>
      <c r="I7673" s="40">
        <f>IF(Txn!$B3843="",0,Txn!$O3843)</f>
        <v>0</v>
      </c>
      <c r="J7673" s="40">
        <f>IF(Txn!$B3843="",0,Txn!$P3843)</f>
        <v>0</v>
      </c>
      <c r="K7673" s="41">
        <f>IF($A7673="","",IFERROR(VALUE(MID($A7673,6,2)),""))</f>
        <v>0</v>
      </c>
      <c r="L7673" s="39">
        <f>IF(Txn!$K3843="","",Txn!$K3843)</f>
        <v>0</v>
      </c>
      <c r="N7673" s="42">
        <f>IF($D7673="",0,COUNTIF(BankAccts,$D7673))</f>
        <v>0</v>
      </c>
    </row>
    <row r="7674" spans="1:14">
      <c r="A7674" s="38">
        <f>IF(Txn!$B3843="","",Txn!$B3843)</f>
        <v>0</v>
      </c>
      <c r="B7674" s="38">
        <f>IF(Txn!$B3843="","",Txn!$C3843)</f>
        <v>0</v>
      </c>
      <c r="C7674" s="39">
        <f>IF(Txn!$B3843="","","تراکنش بانکی")</f>
        <v>0</v>
      </c>
      <c r="D7674" s="38">
        <f>IF(Txn!$B3843="","",IF(IF(Txn!$U3843="TRF",Txn!$Y3843,Txn!$Z3843)="","",IF(Txn!$U3843="TRF",Txn!$Y3843,Txn!$Z3843)))</f>
        <v>0</v>
      </c>
      <c r="E7674" s="39">
        <f>IF($D7674="","",IFERROR(VLOOKUP($D7674,AcctTbl,2,0),""))</f>
        <v>0</v>
      </c>
      <c r="F7674" s="39">
        <f>IF($D7674="","",IFERROR(VLOOKUP($D7674,AcctTbl,3,0),""))</f>
        <v>0</v>
      </c>
      <c r="G7674" s="39">
        <f>IF(Txn!$B3843="","",Txn!$D3843)</f>
        <v>0</v>
      </c>
      <c r="H7674" s="38">
        <f>IF(Txn!$B3843="","",Txn!$E3843)</f>
        <v>0</v>
      </c>
      <c r="I7674" s="40">
        <f>IF(Txn!$B3843="",0,Txn!$Q3843)</f>
        <v>0</v>
      </c>
      <c r="J7674" s="40">
        <f>IF(Txn!$B3843="",0,Txn!$R3843)</f>
        <v>0</v>
      </c>
      <c r="K7674" s="41">
        <f>IF($A7674="","",IFERROR(VALUE(MID($A7674,6,2)),""))</f>
        <v>0</v>
      </c>
      <c r="L7674" s="39">
        <f>IF(Txn!$K3843="","","طرف مقابل — "&amp;Txn!$K3843)</f>
        <v>0</v>
      </c>
      <c r="N7674" s="42">
        <f>IF($D7674="",0,COUNTIF(BankAccts,$D7674))</f>
        <v>0</v>
      </c>
    </row>
    <row r="7675" spans="1:14">
      <c r="A7675" s="38">
        <f>IF(Txn!$B3844="","",Txn!$B3844)</f>
        <v>0</v>
      </c>
      <c r="B7675" s="38">
        <f>IF(Txn!$B3844="","",Txn!$C3844)</f>
        <v>0</v>
      </c>
      <c r="C7675" s="39">
        <f>IF(Txn!$B3844="","","تراکنش بانکی")</f>
        <v>0</v>
      </c>
      <c r="D7675" s="38">
        <f>IF(Txn!$B3844="","",IF(Txn!$X3844="","",Txn!$X3844))</f>
        <v>0</v>
      </c>
      <c r="E7675" s="39">
        <f>IF($D7675="","",IFERROR(VLOOKUP($D7675,AcctTbl,2,0),""))</f>
        <v>0</v>
      </c>
      <c r="F7675" s="39">
        <f>IF($D7675="","",IFERROR(VLOOKUP($D7675,AcctTbl,3,0),""))</f>
        <v>0</v>
      </c>
      <c r="G7675" s="39">
        <f>IF(Txn!$B3844="","",Txn!$D3844)</f>
        <v>0</v>
      </c>
      <c r="H7675" s="38">
        <f>IF(Txn!$B3844="","",Txn!$E3844)</f>
        <v>0</v>
      </c>
      <c r="I7675" s="40">
        <f>IF(Txn!$B3844="",0,Txn!$O3844)</f>
        <v>0</v>
      </c>
      <c r="J7675" s="40">
        <f>IF(Txn!$B3844="",0,Txn!$P3844)</f>
        <v>0</v>
      </c>
      <c r="K7675" s="41">
        <f>IF($A7675="","",IFERROR(VALUE(MID($A7675,6,2)),""))</f>
        <v>0</v>
      </c>
      <c r="L7675" s="39">
        <f>IF(Txn!$K3844="","",Txn!$K3844)</f>
        <v>0</v>
      </c>
      <c r="N7675" s="42">
        <f>IF($D7675="",0,COUNTIF(BankAccts,$D7675))</f>
        <v>0</v>
      </c>
    </row>
    <row r="7676" spans="1:14">
      <c r="A7676" s="38">
        <f>IF(Txn!$B3844="","",Txn!$B3844)</f>
        <v>0</v>
      </c>
      <c r="B7676" s="38">
        <f>IF(Txn!$B3844="","",Txn!$C3844)</f>
        <v>0</v>
      </c>
      <c r="C7676" s="39">
        <f>IF(Txn!$B3844="","","تراکنش بانکی")</f>
        <v>0</v>
      </c>
      <c r="D7676" s="38">
        <f>IF(Txn!$B3844="","",IF(IF(Txn!$U3844="TRF",Txn!$Y3844,Txn!$Z3844)="","",IF(Txn!$U3844="TRF",Txn!$Y3844,Txn!$Z3844)))</f>
        <v>0</v>
      </c>
      <c r="E7676" s="39">
        <f>IF($D7676="","",IFERROR(VLOOKUP($D7676,AcctTbl,2,0),""))</f>
        <v>0</v>
      </c>
      <c r="F7676" s="39">
        <f>IF($D7676="","",IFERROR(VLOOKUP($D7676,AcctTbl,3,0),""))</f>
        <v>0</v>
      </c>
      <c r="G7676" s="39">
        <f>IF(Txn!$B3844="","",Txn!$D3844)</f>
        <v>0</v>
      </c>
      <c r="H7676" s="38">
        <f>IF(Txn!$B3844="","",Txn!$E3844)</f>
        <v>0</v>
      </c>
      <c r="I7676" s="40">
        <f>IF(Txn!$B3844="",0,Txn!$Q3844)</f>
        <v>0</v>
      </c>
      <c r="J7676" s="40">
        <f>IF(Txn!$B3844="",0,Txn!$R3844)</f>
        <v>0</v>
      </c>
      <c r="K7676" s="41">
        <f>IF($A7676="","",IFERROR(VALUE(MID($A7676,6,2)),""))</f>
        <v>0</v>
      </c>
      <c r="L7676" s="39">
        <f>IF(Txn!$K3844="","","طرف مقابل — "&amp;Txn!$K3844)</f>
        <v>0</v>
      </c>
      <c r="N7676" s="42">
        <f>IF($D7676="",0,COUNTIF(BankAccts,$D7676))</f>
        <v>0</v>
      </c>
    </row>
    <row r="7677" spans="1:14">
      <c r="A7677" s="38">
        <f>IF(Txn!$B3845="","",Txn!$B3845)</f>
        <v>0</v>
      </c>
      <c r="B7677" s="38">
        <f>IF(Txn!$B3845="","",Txn!$C3845)</f>
        <v>0</v>
      </c>
      <c r="C7677" s="39">
        <f>IF(Txn!$B3845="","","تراکنش بانکی")</f>
        <v>0</v>
      </c>
      <c r="D7677" s="38">
        <f>IF(Txn!$B3845="","",IF(Txn!$X3845="","",Txn!$X3845))</f>
        <v>0</v>
      </c>
      <c r="E7677" s="39">
        <f>IF($D7677="","",IFERROR(VLOOKUP($D7677,AcctTbl,2,0),""))</f>
        <v>0</v>
      </c>
      <c r="F7677" s="39">
        <f>IF($D7677="","",IFERROR(VLOOKUP($D7677,AcctTbl,3,0),""))</f>
        <v>0</v>
      </c>
      <c r="G7677" s="39">
        <f>IF(Txn!$B3845="","",Txn!$D3845)</f>
        <v>0</v>
      </c>
      <c r="H7677" s="38">
        <f>IF(Txn!$B3845="","",Txn!$E3845)</f>
        <v>0</v>
      </c>
      <c r="I7677" s="40">
        <f>IF(Txn!$B3845="",0,Txn!$O3845)</f>
        <v>0</v>
      </c>
      <c r="J7677" s="40">
        <f>IF(Txn!$B3845="",0,Txn!$P3845)</f>
        <v>0</v>
      </c>
      <c r="K7677" s="41">
        <f>IF($A7677="","",IFERROR(VALUE(MID($A7677,6,2)),""))</f>
        <v>0</v>
      </c>
      <c r="L7677" s="39">
        <f>IF(Txn!$K3845="","",Txn!$K3845)</f>
        <v>0</v>
      </c>
      <c r="N7677" s="42">
        <f>IF($D7677="",0,COUNTIF(BankAccts,$D7677))</f>
        <v>0</v>
      </c>
    </row>
    <row r="7678" spans="1:14">
      <c r="A7678" s="38">
        <f>IF(Txn!$B3845="","",Txn!$B3845)</f>
        <v>0</v>
      </c>
      <c r="B7678" s="38">
        <f>IF(Txn!$B3845="","",Txn!$C3845)</f>
        <v>0</v>
      </c>
      <c r="C7678" s="39">
        <f>IF(Txn!$B3845="","","تراکنش بانکی")</f>
        <v>0</v>
      </c>
      <c r="D7678" s="38">
        <f>IF(Txn!$B3845="","",IF(IF(Txn!$U3845="TRF",Txn!$Y3845,Txn!$Z3845)="","",IF(Txn!$U3845="TRF",Txn!$Y3845,Txn!$Z3845)))</f>
        <v>0</v>
      </c>
      <c r="E7678" s="39">
        <f>IF($D7678="","",IFERROR(VLOOKUP($D7678,AcctTbl,2,0),""))</f>
        <v>0</v>
      </c>
      <c r="F7678" s="39">
        <f>IF($D7678="","",IFERROR(VLOOKUP($D7678,AcctTbl,3,0),""))</f>
        <v>0</v>
      </c>
      <c r="G7678" s="39">
        <f>IF(Txn!$B3845="","",Txn!$D3845)</f>
        <v>0</v>
      </c>
      <c r="H7678" s="38">
        <f>IF(Txn!$B3845="","",Txn!$E3845)</f>
        <v>0</v>
      </c>
      <c r="I7678" s="40">
        <f>IF(Txn!$B3845="",0,Txn!$Q3845)</f>
        <v>0</v>
      </c>
      <c r="J7678" s="40">
        <f>IF(Txn!$B3845="",0,Txn!$R3845)</f>
        <v>0</v>
      </c>
      <c r="K7678" s="41">
        <f>IF($A7678="","",IFERROR(VALUE(MID($A7678,6,2)),""))</f>
        <v>0</v>
      </c>
      <c r="L7678" s="39">
        <f>IF(Txn!$K3845="","","طرف مقابل — "&amp;Txn!$K3845)</f>
        <v>0</v>
      </c>
      <c r="N7678" s="42">
        <f>IF($D7678="",0,COUNTIF(BankAccts,$D7678))</f>
        <v>0</v>
      </c>
    </row>
    <row r="7679" spans="1:14">
      <c r="A7679" s="38">
        <f>IF(Txn!$B3846="","",Txn!$B3846)</f>
        <v>0</v>
      </c>
      <c r="B7679" s="38">
        <f>IF(Txn!$B3846="","",Txn!$C3846)</f>
        <v>0</v>
      </c>
      <c r="C7679" s="39">
        <f>IF(Txn!$B3846="","","تراکنش بانکی")</f>
        <v>0</v>
      </c>
      <c r="D7679" s="38">
        <f>IF(Txn!$B3846="","",IF(Txn!$X3846="","",Txn!$X3846))</f>
        <v>0</v>
      </c>
      <c r="E7679" s="39">
        <f>IF($D7679="","",IFERROR(VLOOKUP($D7679,AcctTbl,2,0),""))</f>
        <v>0</v>
      </c>
      <c r="F7679" s="39">
        <f>IF($D7679="","",IFERROR(VLOOKUP($D7679,AcctTbl,3,0),""))</f>
        <v>0</v>
      </c>
      <c r="G7679" s="39">
        <f>IF(Txn!$B3846="","",Txn!$D3846)</f>
        <v>0</v>
      </c>
      <c r="H7679" s="38">
        <f>IF(Txn!$B3846="","",Txn!$E3846)</f>
        <v>0</v>
      </c>
      <c r="I7679" s="40">
        <f>IF(Txn!$B3846="",0,Txn!$O3846)</f>
        <v>0</v>
      </c>
      <c r="J7679" s="40">
        <f>IF(Txn!$B3846="",0,Txn!$P3846)</f>
        <v>0</v>
      </c>
      <c r="K7679" s="41">
        <f>IF($A7679="","",IFERROR(VALUE(MID($A7679,6,2)),""))</f>
        <v>0</v>
      </c>
      <c r="L7679" s="39">
        <f>IF(Txn!$K3846="","",Txn!$K3846)</f>
        <v>0</v>
      </c>
      <c r="N7679" s="42">
        <f>IF($D7679="",0,COUNTIF(BankAccts,$D7679))</f>
        <v>0</v>
      </c>
    </row>
    <row r="7680" spans="1:14">
      <c r="A7680" s="38">
        <f>IF(Txn!$B3846="","",Txn!$B3846)</f>
        <v>0</v>
      </c>
      <c r="B7680" s="38">
        <f>IF(Txn!$B3846="","",Txn!$C3846)</f>
        <v>0</v>
      </c>
      <c r="C7680" s="39">
        <f>IF(Txn!$B3846="","","تراکنش بانکی")</f>
        <v>0</v>
      </c>
      <c r="D7680" s="38">
        <f>IF(Txn!$B3846="","",IF(IF(Txn!$U3846="TRF",Txn!$Y3846,Txn!$Z3846)="","",IF(Txn!$U3846="TRF",Txn!$Y3846,Txn!$Z3846)))</f>
        <v>0</v>
      </c>
      <c r="E7680" s="39">
        <f>IF($D7680="","",IFERROR(VLOOKUP($D7680,AcctTbl,2,0),""))</f>
        <v>0</v>
      </c>
      <c r="F7680" s="39">
        <f>IF($D7680="","",IFERROR(VLOOKUP($D7680,AcctTbl,3,0),""))</f>
        <v>0</v>
      </c>
      <c r="G7680" s="39">
        <f>IF(Txn!$B3846="","",Txn!$D3846)</f>
        <v>0</v>
      </c>
      <c r="H7680" s="38">
        <f>IF(Txn!$B3846="","",Txn!$E3846)</f>
        <v>0</v>
      </c>
      <c r="I7680" s="40">
        <f>IF(Txn!$B3846="",0,Txn!$Q3846)</f>
        <v>0</v>
      </c>
      <c r="J7680" s="40">
        <f>IF(Txn!$B3846="",0,Txn!$R3846)</f>
        <v>0</v>
      </c>
      <c r="K7680" s="41">
        <f>IF($A7680="","",IFERROR(VALUE(MID($A7680,6,2)),""))</f>
        <v>0</v>
      </c>
      <c r="L7680" s="39">
        <f>IF(Txn!$K3846="","","طرف مقابل — "&amp;Txn!$K3846)</f>
        <v>0</v>
      </c>
      <c r="N7680" s="42">
        <f>IF($D7680="",0,COUNTIF(BankAccts,$D7680))</f>
        <v>0</v>
      </c>
    </row>
    <row r="7681" spans="1:14">
      <c r="A7681" s="38">
        <f>IF(Txn!$B3847="","",Txn!$B3847)</f>
        <v>0</v>
      </c>
      <c r="B7681" s="38">
        <f>IF(Txn!$B3847="","",Txn!$C3847)</f>
        <v>0</v>
      </c>
      <c r="C7681" s="39">
        <f>IF(Txn!$B3847="","","تراکنش بانکی")</f>
        <v>0</v>
      </c>
      <c r="D7681" s="38">
        <f>IF(Txn!$B3847="","",IF(Txn!$X3847="","",Txn!$X3847))</f>
        <v>0</v>
      </c>
      <c r="E7681" s="39">
        <f>IF($D7681="","",IFERROR(VLOOKUP($D7681,AcctTbl,2,0),""))</f>
        <v>0</v>
      </c>
      <c r="F7681" s="39">
        <f>IF($D7681="","",IFERROR(VLOOKUP($D7681,AcctTbl,3,0),""))</f>
        <v>0</v>
      </c>
      <c r="G7681" s="39">
        <f>IF(Txn!$B3847="","",Txn!$D3847)</f>
        <v>0</v>
      </c>
      <c r="H7681" s="38">
        <f>IF(Txn!$B3847="","",Txn!$E3847)</f>
        <v>0</v>
      </c>
      <c r="I7681" s="40">
        <f>IF(Txn!$B3847="",0,Txn!$O3847)</f>
        <v>0</v>
      </c>
      <c r="J7681" s="40">
        <f>IF(Txn!$B3847="",0,Txn!$P3847)</f>
        <v>0</v>
      </c>
      <c r="K7681" s="41">
        <f>IF($A7681="","",IFERROR(VALUE(MID($A7681,6,2)),""))</f>
        <v>0</v>
      </c>
      <c r="L7681" s="39">
        <f>IF(Txn!$K3847="","",Txn!$K3847)</f>
        <v>0</v>
      </c>
      <c r="N7681" s="42">
        <f>IF($D7681="",0,COUNTIF(BankAccts,$D7681))</f>
        <v>0</v>
      </c>
    </row>
    <row r="7682" spans="1:14">
      <c r="A7682" s="38">
        <f>IF(Txn!$B3847="","",Txn!$B3847)</f>
        <v>0</v>
      </c>
      <c r="B7682" s="38">
        <f>IF(Txn!$B3847="","",Txn!$C3847)</f>
        <v>0</v>
      </c>
      <c r="C7682" s="39">
        <f>IF(Txn!$B3847="","","تراکنش بانکی")</f>
        <v>0</v>
      </c>
      <c r="D7682" s="38">
        <f>IF(Txn!$B3847="","",IF(IF(Txn!$U3847="TRF",Txn!$Y3847,Txn!$Z3847)="","",IF(Txn!$U3847="TRF",Txn!$Y3847,Txn!$Z3847)))</f>
        <v>0</v>
      </c>
      <c r="E7682" s="39">
        <f>IF($D7682="","",IFERROR(VLOOKUP($D7682,AcctTbl,2,0),""))</f>
        <v>0</v>
      </c>
      <c r="F7682" s="39">
        <f>IF($D7682="","",IFERROR(VLOOKUP($D7682,AcctTbl,3,0),""))</f>
        <v>0</v>
      </c>
      <c r="G7682" s="39">
        <f>IF(Txn!$B3847="","",Txn!$D3847)</f>
        <v>0</v>
      </c>
      <c r="H7682" s="38">
        <f>IF(Txn!$B3847="","",Txn!$E3847)</f>
        <v>0</v>
      </c>
      <c r="I7682" s="40">
        <f>IF(Txn!$B3847="",0,Txn!$Q3847)</f>
        <v>0</v>
      </c>
      <c r="J7682" s="40">
        <f>IF(Txn!$B3847="",0,Txn!$R3847)</f>
        <v>0</v>
      </c>
      <c r="K7682" s="41">
        <f>IF($A7682="","",IFERROR(VALUE(MID($A7682,6,2)),""))</f>
        <v>0</v>
      </c>
      <c r="L7682" s="39">
        <f>IF(Txn!$K3847="","","طرف مقابل — "&amp;Txn!$K3847)</f>
        <v>0</v>
      </c>
      <c r="N7682" s="42">
        <f>IF($D7682="",0,COUNTIF(BankAccts,$D7682))</f>
        <v>0</v>
      </c>
    </row>
    <row r="7683" spans="1:14">
      <c r="A7683" s="38">
        <f>IF(Txn!$B3848="","",Txn!$B3848)</f>
        <v>0</v>
      </c>
      <c r="B7683" s="38">
        <f>IF(Txn!$B3848="","",Txn!$C3848)</f>
        <v>0</v>
      </c>
      <c r="C7683" s="39">
        <f>IF(Txn!$B3848="","","تراکنش بانکی")</f>
        <v>0</v>
      </c>
      <c r="D7683" s="38">
        <f>IF(Txn!$B3848="","",IF(Txn!$X3848="","",Txn!$X3848))</f>
        <v>0</v>
      </c>
      <c r="E7683" s="39">
        <f>IF($D7683="","",IFERROR(VLOOKUP($D7683,AcctTbl,2,0),""))</f>
        <v>0</v>
      </c>
      <c r="F7683" s="39">
        <f>IF($D7683="","",IFERROR(VLOOKUP($D7683,AcctTbl,3,0),""))</f>
        <v>0</v>
      </c>
      <c r="G7683" s="39">
        <f>IF(Txn!$B3848="","",Txn!$D3848)</f>
        <v>0</v>
      </c>
      <c r="H7683" s="38">
        <f>IF(Txn!$B3848="","",Txn!$E3848)</f>
        <v>0</v>
      </c>
      <c r="I7683" s="40">
        <f>IF(Txn!$B3848="",0,Txn!$O3848)</f>
        <v>0</v>
      </c>
      <c r="J7683" s="40">
        <f>IF(Txn!$B3848="",0,Txn!$P3848)</f>
        <v>0</v>
      </c>
      <c r="K7683" s="41">
        <f>IF($A7683="","",IFERROR(VALUE(MID($A7683,6,2)),""))</f>
        <v>0</v>
      </c>
      <c r="L7683" s="39">
        <f>IF(Txn!$K3848="","",Txn!$K3848)</f>
        <v>0</v>
      </c>
      <c r="N7683" s="42">
        <f>IF($D7683="",0,COUNTIF(BankAccts,$D7683))</f>
        <v>0</v>
      </c>
    </row>
    <row r="7684" spans="1:14">
      <c r="A7684" s="38">
        <f>IF(Txn!$B3848="","",Txn!$B3848)</f>
        <v>0</v>
      </c>
      <c r="B7684" s="38">
        <f>IF(Txn!$B3848="","",Txn!$C3848)</f>
        <v>0</v>
      </c>
      <c r="C7684" s="39">
        <f>IF(Txn!$B3848="","","تراکنش بانکی")</f>
        <v>0</v>
      </c>
      <c r="D7684" s="38">
        <f>IF(Txn!$B3848="","",IF(IF(Txn!$U3848="TRF",Txn!$Y3848,Txn!$Z3848)="","",IF(Txn!$U3848="TRF",Txn!$Y3848,Txn!$Z3848)))</f>
        <v>0</v>
      </c>
      <c r="E7684" s="39">
        <f>IF($D7684="","",IFERROR(VLOOKUP($D7684,AcctTbl,2,0),""))</f>
        <v>0</v>
      </c>
      <c r="F7684" s="39">
        <f>IF($D7684="","",IFERROR(VLOOKUP($D7684,AcctTbl,3,0),""))</f>
        <v>0</v>
      </c>
      <c r="G7684" s="39">
        <f>IF(Txn!$B3848="","",Txn!$D3848)</f>
        <v>0</v>
      </c>
      <c r="H7684" s="38">
        <f>IF(Txn!$B3848="","",Txn!$E3848)</f>
        <v>0</v>
      </c>
      <c r="I7684" s="40">
        <f>IF(Txn!$B3848="",0,Txn!$Q3848)</f>
        <v>0</v>
      </c>
      <c r="J7684" s="40">
        <f>IF(Txn!$B3848="",0,Txn!$R3848)</f>
        <v>0</v>
      </c>
      <c r="K7684" s="41">
        <f>IF($A7684="","",IFERROR(VALUE(MID($A7684,6,2)),""))</f>
        <v>0</v>
      </c>
      <c r="L7684" s="39">
        <f>IF(Txn!$K3848="","","طرف مقابل — "&amp;Txn!$K3848)</f>
        <v>0</v>
      </c>
      <c r="N7684" s="42">
        <f>IF($D7684="",0,COUNTIF(BankAccts,$D7684))</f>
        <v>0</v>
      </c>
    </row>
    <row r="7685" spans="1:14">
      <c r="A7685" s="38">
        <f>IF(Txn!$B3849="","",Txn!$B3849)</f>
        <v>0</v>
      </c>
      <c r="B7685" s="38">
        <f>IF(Txn!$B3849="","",Txn!$C3849)</f>
        <v>0</v>
      </c>
      <c r="C7685" s="39">
        <f>IF(Txn!$B3849="","","تراکنش بانکی")</f>
        <v>0</v>
      </c>
      <c r="D7685" s="38">
        <f>IF(Txn!$B3849="","",IF(Txn!$X3849="","",Txn!$X3849))</f>
        <v>0</v>
      </c>
      <c r="E7685" s="39">
        <f>IF($D7685="","",IFERROR(VLOOKUP($D7685,AcctTbl,2,0),""))</f>
        <v>0</v>
      </c>
      <c r="F7685" s="39">
        <f>IF($D7685="","",IFERROR(VLOOKUP($D7685,AcctTbl,3,0),""))</f>
        <v>0</v>
      </c>
      <c r="G7685" s="39">
        <f>IF(Txn!$B3849="","",Txn!$D3849)</f>
        <v>0</v>
      </c>
      <c r="H7685" s="38">
        <f>IF(Txn!$B3849="","",Txn!$E3849)</f>
        <v>0</v>
      </c>
      <c r="I7685" s="40">
        <f>IF(Txn!$B3849="",0,Txn!$O3849)</f>
        <v>0</v>
      </c>
      <c r="J7685" s="40">
        <f>IF(Txn!$B3849="",0,Txn!$P3849)</f>
        <v>0</v>
      </c>
      <c r="K7685" s="41">
        <f>IF($A7685="","",IFERROR(VALUE(MID($A7685,6,2)),""))</f>
        <v>0</v>
      </c>
      <c r="L7685" s="39">
        <f>IF(Txn!$K3849="","",Txn!$K3849)</f>
        <v>0</v>
      </c>
      <c r="N7685" s="42">
        <f>IF($D7685="",0,COUNTIF(BankAccts,$D7685))</f>
        <v>0</v>
      </c>
    </row>
    <row r="7686" spans="1:14">
      <c r="A7686" s="38">
        <f>IF(Txn!$B3849="","",Txn!$B3849)</f>
        <v>0</v>
      </c>
      <c r="B7686" s="38">
        <f>IF(Txn!$B3849="","",Txn!$C3849)</f>
        <v>0</v>
      </c>
      <c r="C7686" s="39">
        <f>IF(Txn!$B3849="","","تراکنش بانکی")</f>
        <v>0</v>
      </c>
      <c r="D7686" s="38">
        <f>IF(Txn!$B3849="","",IF(IF(Txn!$U3849="TRF",Txn!$Y3849,Txn!$Z3849)="","",IF(Txn!$U3849="TRF",Txn!$Y3849,Txn!$Z3849)))</f>
        <v>0</v>
      </c>
      <c r="E7686" s="39">
        <f>IF($D7686="","",IFERROR(VLOOKUP($D7686,AcctTbl,2,0),""))</f>
        <v>0</v>
      </c>
      <c r="F7686" s="39">
        <f>IF($D7686="","",IFERROR(VLOOKUP($D7686,AcctTbl,3,0),""))</f>
        <v>0</v>
      </c>
      <c r="G7686" s="39">
        <f>IF(Txn!$B3849="","",Txn!$D3849)</f>
        <v>0</v>
      </c>
      <c r="H7686" s="38">
        <f>IF(Txn!$B3849="","",Txn!$E3849)</f>
        <v>0</v>
      </c>
      <c r="I7686" s="40">
        <f>IF(Txn!$B3849="",0,Txn!$Q3849)</f>
        <v>0</v>
      </c>
      <c r="J7686" s="40">
        <f>IF(Txn!$B3849="",0,Txn!$R3849)</f>
        <v>0</v>
      </c>
      <c r="K7686" s="41">
        <f>IF($A7686="","",IFERROR(VALUE(MID($A7686,6,2)),""))</f>
        <v>0</v>
      </c>
      <c r="L7686" s="39">
        <f>IF(Txn!$K3849="","","طرف مقابل — "&amp;Txn!$K3849)</f>
        <v>0</v>
      </c>
      <c r="N7686" s="42">
        <f>IF($D7686="",0,COUNTIF(BankAccts,$D7686))</f>
        <v>0</v>
      </c>
    </row>
    <row r="7687" spans="1:14">
      <c r="A7687" s="38">
        <f>IF(Txn!$B3850="","",Txn!$B3850)</f>
        <v>0</v>
      </c>
      <c r="B7687" s="38">
        <f>IF(Txn!$B3850="","",Txn!$C3850)</f>
        <v>0</v>
      </c>
      <c r="C7687" s="39">
        <f>IF(Txn!$B3850="","","تراکنش بانکی")</f>
        <v>0</v>
      </c>
      <c r="D7687" s="38">
        <f>IF(Txn!$B3850="","",IF(Txn!$X3850="","",Txn!$X3850))</f>
        <v>0</v>
      </c>
      <c r="E7687" s="39">
        <f>IF($D7687="","",IFERROR(VLOOKUP($D7687,AcctTbl,2,0),""))</f>
        <v>0</v>
      </c>
      <c r="F7687" s="39">
        <f>IF($D7687="","",IFERROR(VLOOKUP($D7687,AcctTbl,3,0),""))</f>
        <v>0</v>
      </c>
      <c r="G7687" s="39">
        <f>IF(Txn!$B3850="","",Txn!$D3850)</f>
        <v>0</v>
      </c>
      <c r="H7687" s="38">
        <f>IF(Txn!$B3850="","",Txn!$E3850)</f>
        <v>0</v>
      </c>
      <c r="I7687" s="40">
        <f>IF(Txn!$B3850="",0,Txn!$O3850)</f>
        <v>0</v>
      </c>
      <c r="J7687" s="40">
        <f>IF(Txn!$B3850="",0,Txn!$P3850)</f>
        <v>0</v>
      </c>
      <c r="K7687" s="41">
        <f>IF($A7687="","",IFERROR(VALUE(MID($A7687,6,2)),""))</f>
        <v>0</v>
      </c>
      <c r="L7687" s="39">
        <f>IF(Txn!$K3850="","",Txn!$K3850)</f>
        <v>0</v>
      </c>
      <c r="N7687" s="42">
        <f>IF($D7687="",0,COUNTIF(BankAccts,$D7687))</f>
        <v>0</v>
      </c>
    </row>
    <row r="7688" spans="1:14">
      <c r="A7688" s="38">
        <f>IF(Txn!$B3850="","",Txn!$B3850)</f>
        <v>0</v>
      </c>
      <c r="B7688" s="38">
        <f>IF(Txn!$B3850="","",Txn!$C3850)</f>
        <v>0</v>
      </c>
      <c r="C7688" s="39">
        <f>IF(Txn!$B3850="","","تراکنش بانکی")</f>
        <v>0</v>
      </c>
      <c r="D7688" s="38">
        <f>IF(Txn!$B3850="","",IF(IF(Txn!$U3850="TRF",Txn!$Y3850,Txn!$Z3850)="","",IF(Txn!$U3850="TRF",Txn!$Y3850,Txn!$Z3850)))</f>
        <v>0</v>
      </c>
      <c r="E7688" s="39">
        <f>IF($D7688="","",IFERROR(VLOOKUP($D7688,AcctTbl,2,0),""))</f>
        <v>0</v>
      </c>
      <c r="F7688" s="39">
        <f>IF($D7688="","",IFERROR(VLOOKUP($D7688,AcctTbl,3,0),""))</f>
        <v>0</v>
      </c>
      <c r="G7688" s="39">
        <f>IF(Txn!$B3850="","",Txn!$D3850)</f>
        <v>0</v>
      </c>
      <c r="H7688" s="38">
        <f>IF(Txn!$B3850="","",Txn!$E3850)</f>
        <v>0</v>
      </c>
      <c r="I7688" s="40">
        <f>IF(Txn!$B3850="",0,Txn!$Q3850)</f>
        <v>0</v>
      </c>
      <c r="J7688" s="40">
        <f>IF(Txn!$B3850="",0,Txn!$R3850)</f>
        <v>0</v>
      </c>
      <c r="K7688" s="41">
        <f>IF($A7688="","",IFERROR(VALUE(MID($A7688,6,2)),""))</f>
        <v>0</v>
      </c>
      <c r="L7688" s="39">
        <f>IF(Txn!$K3850="","","طرف مقابل — "&amp;Txn!$K3850)</f>
        <v>0</v>
      </c>
      <c r="N7688" s="42">
        <f>IF($D7688="",0,COUNTIF(BankAccts,$D7688))</f>
        <v>0</v>
      </c>
    </row>
    <row r="7689" spans="1:14">
      <c r="A7689" s="38">
        <f>IF(Txn!$B3851="","",Txn!$B3851)</f>
        <v>0</v>
      </c>
      <c r="B7689" s="38">
        <f>IF(Txn!$B3851="","",Txn!$C3851)</f>
        <v>0</v>
      </c>
      <c r="C7689" s="39">
        <f>IF(Txn!$B3851="","","تراکنش بانکی")</f>
        <v>0</v>
      </c>
      <c r="D7689" s="38">
        <f>IF(Txn!$B3851="","",IF(Txn!$X3851="","",Txn!$X3851))</f>
        <v>0</v>
      </c>
      <c r="E7689" s="39">
        <f>IF($D7689="","",IFERROR(VLOOKUP($D7689,AcctTbl,2,0),""))</f>
        <v>0</v>
      </c>
      <c r="F7689" s="39">
        <f>IF($D7689="","",IFERROR(VLOOKUP($D7689,AcctTbl,3,0),""))</f>
        <v>0</v>
      </c>
      <c r="G7689" s="39">
        <f>IF(Txn!$B3851="","",Txn!$D3851)</f>
        <v>0</v>
      </c>
      <c r="H7689" s="38">
        <f>IF(Txn!$B3851="","",Txn!$E3851)</f>
        <v>0</v>
      </c>
      <c r="I7689" s="40">
        <f>IF(Txn!$B3851="",0,Txn!$O3851)</f>
        <v>0</v>
      </c>
      <c r="J7689" s="40">
        <f>IF(Txn!$B3851="",0,Txn!$P3851)</f>
        <v>0</v>
      </c>
      <c r="K7689" s="41">
        <f>IF($A7689="","",IFERROR(VALUE(MID($A7689,6,2)),""))</f>
        <v>0</v>
      </c>
      <c r="L7689" s="39">
        <f>IF(Txn!$K3851="","",Txn!$K3851)</f>
        <v>0</v>
      </c>
      <c r="N7689" s="42">
        <f>IF($D7689="",0,COUNTIF(BankAccts,$D7689))</f>
        <v>0</v>
      </c>
    </row>
    <row r="7690" spans="1:14">
      <c r="A7690" s="38">
        <f>IF(Txn!$B3851="","",Txn!$B3851)</f>
        <v>0</v>
      </c>
      <c r="B7690" s="38">
        <f>IF(Txn!$B3851="","",Txn!$C3851)</f>
        <v>0</v>
      </c>
      <c r="C7690" s="39">
        <f>IF(Txn!$B3851="","","تراکنش بانکی")</f>
        <v>0</v>
      </c>
      <c r="D7690" s="38">
        <f>IF(Txn!$B3851="","",IF(IF(Txn!$U3851="TRF",Txn!$Y3851,Txn!$Z3851)="","",IF(Txn!$U3851="TRF",Txn!$Y3851,Txn!$Z3851)))</f>
        <v>0</v>
      </c>
      <c r="E7690" s="39">
        <f>IF($D7690="","",IFERROR(VLOOKUP($D7690,AcctTbl,2,0),""))</f>
        <v>0</v>
      </c>
      <c r="F7690" s="39">
        <f>IF($D7690="","",IFERROR(VLOOKUP($D7690,AcctTbl,3,0),""))</f>
        <v>0</v>
      </c>
      <c r="G7690" s="39">
        <f>IF(Txn!$B3851="","",Txn!$D3851)</f>
        <v>0</v>
      </c>
      <c r="H7690" s="38">
        <f>IF(Txn!$B3851="","",Txn!$E3851)</f>
        <v>0</v>
      </c>
      <c r="I7690" s="40">
        <f>IF(Txn!$B3851="",0,Txn!$Q3851)</f>
        <v>0</v>
      </c>
      <c r="J7690" s="40">
        <f>IF(Txn!$B3851="",0,Txn!$R3851)</f>
        <v>0</v>
      </c>
      <c r="K7690" s="41">
        <f>IF($A7690="","",IFERROR(VALUE(MID($A7690,6,2)),""))</f>
        <v>0</v>
      </c>
      <c r="L7690" s="39">
        <f>IF(Txn!$K3851="","","طرف مقابل — "&amp;Txn!$K3851)</f>
        <v>0</v>
      </c>
      <c r="N7690" s="42">
        <f>IF($D7690="",0,COUNTIF(BankAccts,$D7690))</f>
        <v>0</v>
      </c>
    </row>
    <row r="7691" spans="1:14">
      <c r="A7691" s="38">
        <f>IF(Txn!$B3852="","",Txn!$B3852)</f>
        <v>0</v>
      </c>
      <c r="B7691" s="38">
        <f>IF(Txn!$B3852="","",Txn!$C3852)</f>
        <v>0</v>
      </c>
      <c r="C7691" s="39">
        <f>IF(Txn!$B3852="","","تراکنش بانکی")</f>
        <v>0</v>
      </c>
      <c r="D7691" s="38">
        <f>IF(Txn!$B3852="","",IF(Txn!$X3852="","",Txn!$X3852))</f>
        <v>0</v>
      </c>
      <c r="E7691" s="39">
        <f>IF($D7691="","",IFERROR(VLOOKUP($D7691,AcctTbl,2,0),""))</f>
        <v>0</v>
      </c>
      <c r="F7691" s="39">
        <f>IF($D7691="","",IFERROR(VLOOKUP($D7691,AcctTbl,3,0),""))</f>
        <v>0</v>
      </c>
      <c r="G7691" s="39">
        <f>IF(Txn!$B3852="","",Txn!$D3852)</f>
        <v>0</v>
      </c>
      <c r="H7691" s="38">
        <f>IF(Txn!$B3852="","",Txn!$E3852)</f>
        <v>0</v>
      </c>
      <c r="I7691" s="40">
        <f>IF(Txn!$B3852="",0,Txn!$O3852)</f>
        <v>0</v>
      </c>
      <c r="J7691" s="40">
        <f>IF(Txn!$B3852="",0,Txn!$P3852)</f>
        <v>0</v>
      </c>
      <c r="K7691" s="41">
        <f>IF($A7691="","",IFERROR(VALUE(MID($A7691,6,2)),""))</f>
        <v>0</v>
      </c>
      <c r="L7691" s="39">
        <f>IF(Txn!$K3852="","",Txn!$K3852)</f>
        <v>0</v>
      </c>
      <c r="N7691" s="42">
        <f>IF($D7691="",0,COUNTIF(BankAccts,$D7691))</f>
        <v>0</v>
      </c>
    </row>
    <row r="7692" spans="1:14">
      <c r="A7692" s="38">
        <f>IF(Txn!$B3852="","",Txn!$B3852)</f>
        <v>0</v>
      </c>
      <c r="B7692" s="38">
        <f>IF(Txn!$B3852="","",Txn!$C3852)</f>
        <v>0</v>
      </c>
      <c r="C7692" s="39">
        <f>IF(Txn!$B3852="","","تراکنش بانکی")</f>
        <v>0</v>
      </c>
      <c r="D7692" s="38">
        <f>IF(Txn!$B3852="","",IF(IF(Txn!$U3852="TRF",Txn!$Y3852,Txn!$Z3852)="","",IF(Txn!$U3852="TRF",Txn!$Y3852,Txn!$Z3852)))</f>
        <v>0</v>
      </c>
      <c r="E7692" s="39">
        <f>IF($D7692="","",IFERROR(VLOOKUP($D7692,AcctTbl,2,0),""))</f>
        <v>0</v>
      </c>
      <c r="F7692" s="39">
        <f>IF($D7692="","",IFERROR(VLOOKUP($D7692,AcctTbl,3,0),""))</f>
        <v>0</v>
      </c>
      <c r="G7692" s="39">
        <f>IF(Txn!$B3852="","",Txn!$D3852)</f>
        <v>0</v>
      </c>
      <c r="H7692" s="38">
        <f>IF(Txn!$B3852="","",Txn!$E3852)</f>
        <v>0</v>
      </c>
      <c r="I7692" s="40">
        <f>IF(Txn!$B3852="",0,Txn!$Q3852)</f>
        <v>0</v>
      </c>
      <c r="J7692" s="40">
        <f>IF(Txn!$B3852="",0,Txn!$R3852)</f>
        <v>0</v>
      </c>
      <c r="K7692" s="41">
        <f>IF($A7692="","",IFERROR(VALUE(MID($A7692,6,2)),""))</f>
        <v>0</v>
      </c>
      <c r="L7692" s="39">
        <f>IF(Txn!$K3852="","","طرف مقابل — "&amp;Txn!$K3852)</f>
        <v>0</v>
      </c>
      <c r="N7692" s="42">
        <f>IF($D7692="",0,COUNTIF(BankAccts,$D7692))</f>
        <v>0</v>
      </c>
    </row>
    <row r="7693" spans="1:14">
      <c r="A7693" s="38">
        <f>IF(Txn!$B3853="","",Txn!$B3853)</f>
        <v>0</v>
      </c>
      <c r="B7693" s="38">
        <f>IF(Txn!$B3853="","",Txn!$C3853)</f>
        <v>0</v>
      </c>
      <c r="C7693" s="39">
        <f>IF(Txn!$B3853="","","تراکنش بانکی")</f>
        <v>0</v>
      </c>
      <c r="D7693" s="38">
        <f>IF(Txn!$B3853="","",IF(Txn!$X3853="","",Txn!$X3853))</f>
        <v>0</v>
      </c>
      <c r="E7693" s="39">
        <f>IF($D7693="","",IFERROR(VLOOKUP($D7693,AcctTbl,2,0),""))</f>
        <v>0</v>
      </c>
      <c r="F7693" s="39">
        <f>IF($D7693="","",IFERROR(VLOOKUP($D7693,AcctTbl,3,0),""))</f>
        <v>0</v>
      </c>
      <c r="G7693" s="39">
        <f>IF(Txn!$B3853="","",Txn!$D3853)</f>
        <v>0</v>
      </c>
      <c r="H7693" s="38">
        <f>IF(Txn!$B3853="","",Txn!$E3853)</f>
        <v>0</v>
      </c>
      <c r="I7693" s="40">
        <f>IF(Txn!$B3853="",0,Txn!$O3853)</f>
        <v>0</v>
      </c>
      <c r="J7693" s="40">
        <f>IF(Txn!$B3853="",0,Txn!$P3853)</f>
        <v>0</v>
      </c>
      <c r="K7693" s="41">
        <f>IF($A7693="","",IFERROR(VALUE(MID($A7693,6,2)),""))</f>
        <v>0</v>
      </c>
      <c r="L7693" s="39">
        <f>IF(Txn!$K3853="","",Txn!$K3853)</f>
        <v>0</v>
      </c>
      <c r="N7693" s="42">
        <f>IF($D7693="",0,COUNTIF(BankAccts,$D7693))</f>
        <v>0</v>
      </c>
    </row>
    <row r="7694" spans="1:14">
      <c r="A7694" s="38">
        <f>IF(Txn!$B3853="","",Txn!$B3853)</f>
        <v>0</v>
      </c>
      <c r="B7694" s="38">
        <f>IF(Txn!$B3853="","",Txn!$C3853)</f>
        <v>0</v>
      </c>
      <c r="C7694" s="39">
        <f>IF(Txn!$B3853="","","تراکنش بانکی")</f>
        <v>0</v>
      </c>
      <c r="D7694" s="38">
        <f>IF(Txn!$B3853="","",IF(IF(Txn!$U3853="TRF",Txn!$Y3853,Txn!$Z3853)="","",IF(Txn!$U3853="TRF",Txn!$Y3853,Txn!$Z3853)))</f>
        <v>0</v>
      </c>
      <c r="E7694" s="39">
        <f>IF($D7694="","",IFERROR(VLOOKUP($D7694,AcctTbl,2,0),""))</f>
        <v>0</v>
      </c>
      <c r="F7694" s="39">
        <f>IF($D7694="","",IFERROR(VLOOKUP($D7694,AcctTbl,3,0),""))</f>
        <v>0</v>
      </c>
      <c r="G7694" s="39">
        <f>IF(Txn!$B3853="","",Txn!$D3853)</f>
        <v>0</v>
      </c>
      <c r="H7694" s="38">
        <f>IF(Txn!$B3853="","",Txn!$E3853)</f>
        <v>0</v>
      </c>
      <c r="I7694" s="40">
        <f>IF(Txn!$B3853="",0,Txn!$Q3853)</f>
        <v>0</v>
      </c>
      <c r="J7694" s="40">
        <f>IF(Txn!$B3853="",0,Txn!$R3853)</f>
        <v>0</v>
      </c>
      <c r="K7694" s="41">
        <f>IF($A7694="","",IFERROR(VALUE(MID($A7694,6,2)),""))</f>
        <v>0</v>
      </c>
      <c r="L7694" s="39">
        <f>IF(Txn!$K3853="","","طرف مقابل — "&amp;Txn!$K3853)</f>
        <v>0</v>
      </c>
      <c r="N7694" s="42">
        <f>IF($D7694="",0,COUNTIF(BankAccts,$D7694))</f>
        <v>0</v>
      </c>
    </row>
    <row r="7695" spans="1:14">
      <c r="A7695" s="38">
        <f>IF(Txn!$B3854="","",Txn!$B3854)</f>
        <v>0</v>
      </c>
      <c r="B7695" s="38">
        <f>IF(Txn!$B3854="","",Txn!$C3854)</f>
        <v>0</v>
      </c>
      <c r="C7695" s="39">
        <f>IF(Txn!$B3854="","","تراکنش بانکی")</f>
        <v>0</v>
      </c>
      <c r="D7695" s="38">
        <f>IF(Txn!$B3854="","",IF(Txn!$X3854="","",Txn!$X3854))</f>
        <v>0</v>
      </c>
      <c r="E7695" s="39">
        <f>IF($D7695="","",IFERROR(VLOOKUP($D7695,AcctTbl,2,0),""))</f>
        <v>0</v>
      </c>
      <c r="F7695" s="39">
        <f>IF($D7695="","",IFERROR(VLOOKUP($D7695,AcctTbl,3,0),""))</f>
        <v>0</v>
      </c>
      <c r="G7695" s="39">
        <f>IF(Txn!$B3854="","",Txn!$D3854)</f>
        <v>0</v>
      </c>
      <c r="H7695" s="38">
        <f>IF(Txn!$B3854="","",Txn!$E3854)</f>
        <v>0</v>
      </c>
      <c r="I7695" s="40">
        <f>IF(Txn!$B3854="",0,Txn!$O3854)</f>
        <v>0</v>
      </c>
      <c r="J7695" s="40">
        <f>IF(Txn!$B3854="",0,Txn!$P3854)</f>
        <v>0</v>
      </c>
      <c r="K7695" s="41">
        <f>IF($A7695="","",IFERROR(VALUE(MID($A7695,6,2)),""))</f>
        <v>0</v>
      </c>
      <c r="L7695" s="39">
        <f>IF(Txn!$K3854="","",Txn!$K3854)</f>
        <v>0</v>
      </c>
      <c r="N7695" s="42">
        <f>IF($D7695="",0,COUNTIF(BankAccts,$D7695))</f>
        <v>0</v>
      </c>
    </row>
    <row r="7696" spans="1:14">
      <c r="A7696" s="38">
        <f>IF(Txn!$B3854="","",Txn!$B3854)</f>
        <v>0</v>
      </c>
      <c r="B7696" s="38">
        <f>IF(Txn!$B3854="","",Txn!$C3854)</f>
        <v>0</v>
      </c>
      <c r="C7696" s="39">
        <f>IF(Txn!$B3854="","","تراکنش بانکی")</f>
        <v>0</v>
      </c>
      <c r="D7696" s="38">
        <f>IF(Txn!$B3854="","",IF(IF(Txn!$U3854="TRF",Txn!$Y3854,Txn!$Z3854)="","",IF(Txn!$U3854="TRF",Txn!$Y3854,Txn!$Z3854)))</f>
        <v>0</v>
      </c>
      <c r="E7696" s="39">
        <f>IF($D7696="","",IFERROR(VLOOKUP($D7696,AcctTbl,2,0),""))</f>
        <v>0</v>
      </c>
      <c r="F7696" s="39">
        <f>IF($D7696="","",IFERROR(VLOOKUP($D7696,AcctTbl,3,0),""))</f>
        <v>0</v>
      </c>
      <c r="G7696" s="39">
        <f>IF(Txn!$B3854="","",Txn!$D3854)</f>
        <v>0</v>
      </c>
      <c r="H7696" s="38">
        <f>IF(Txn!$B3854="","",Txn!$E3854)</f>
        <v>0</v>
      </c>
      <c r="I7696" s="40">
        <f>IF(Txn!$B3854="",0,Txn!$Q3854)</f>
        <v>0</v>
      </c>
      <c r="J7696" s="40">
        <f>IF(Txn!$B3854="",0,Txn!$R3854)</f>
        <v>0</v>
      </c>
      <c r="K7696" s="41">
        <f>IF($A7696="","",IFERROR(VALUE(MID($A7696,6,2)),""))</f>
        <v>0</v>
      </c>
      <c r="L7696" s="39">
        <f>IF(Txn!$K3854="","","طرف مقابل — "&amp;Txn!$K3854)</f>
        <v>0</v>
      </c>
      <c r="N7696" s="42">
        <f>IF($D7696="",0,COUNTIF(BankAccts,$D7696))</f>
        <v>0</v>
      </c>
    </row>
    <row r="7697" spans="1:14">
      <c r="A7697" s="38">
        <f>IF(Txn!$B3855="","",Txn!$B3855)</f>
        <v>0</v>
      </c>
      <c r="B7697" s="38">
        <f>IF(Txn!$B3855="","",Txn!$C3855)</f>
        <v>0</v>
      </c>
      <c r="C7697" s="39">
        <f>IF(Txn!$B3855="","","تراکنش بانکی")</f>
        <v>0</v>
      </c>
      <c r="D7697" s="38">
        <f>IF(Txn!$B3855="","",IF(Txn!$X3855="","",Txn!$X3855))</f>
        <v>0</v>
      </c>
      <c r="E7697" s="39">
        <f>IF($D7697="","",IFERROR(VLOOKUP($D7697,AcctTbl,2,0),""))</f>
        <v>0</v>
      </c>
      <c r="F7697" s="39">
        <f>IF($D7697="","",IFERROR(VLOOKUP($D7697,AcctTbl,3,0),""))</f>
        <v>0</v>
      </c>
      <c r="G7697" s="39">
        <f>IF(Txn!$B3855="","",Txn!$D3855)</f>
        <v>0</v>
      </c>
      <c r="H7697" s="38">
        <f>IF(Txn!$B3855="","",Txn!$E3855)</f>
        <v>0</v>
      </c>
      <c r="I7697" s="40">
        <f>IF(Txn!$B3855="",0,Txn!$O3855)</f>
        <v>0</v>
      </c>
      <c r="J7697" s="40">
        <f>IF(Txn!$B3855="",0,Txn!$P3855)</f>
        <v>0</v>
      </c>
      <c r="K7697" s="41">
        <f>IF($A7697="","",IFERROR(VALUE(MID($A7697,6,2)),""))</f>
        <v>0</v>
      </c>
      <c r="L7697" s="39">
        <f>IF(Txn!$K3855="","",Txn!$K3855)</f>
        <v>0</v>
      </c>
      <c r="N7697" s="42">
        <f>IF($D7697="",0,COUNTIF(BankAccts,$D7697))</f>
        <v>0</v>
      </c>
    </row>
    <row r="7698" spans="1:14">
      <c r="A7698" s="38">
        <f>IF(Txn!$B3855="","",Txn!$B3855)</f>
        <v>0</v>
      </c>
      <c r="B7698" s="38">
        <f>IF(Txn!$B3855="","",Txn!$C3855)</f>
        <v>0</v>
      </c>
      <c r="C7698" s="39">
        <f>IF(Txn!$B3855="","","تراکنش بانکی")</f>
        <v>0</v>
      </c>
      <c r="D7698" s="38">
        <f>IF(Txn!$B3855="","",IF(IF(Txn!$U3855="TRF",Txn!$Y3855,Txn!$Z3855)="","",IF(Txn!$U3855="TRF",Txn!$Y3855,Txn!$Z3855)))</f>
        <v>0</v>
      </c>
      <c r="E7698" s="39">
        <f>IF($D7698="","",IFERROR(VLOOKUP($D7698,AcctTbl,2,0),""))</f>
        <v>0</v>
      </c>
      <c r="F7698" s="39">
        <f>IF($D7698="","",IFERROR(VLOOKUP($D7698,AcctTbl,3,0),""))</f>
        <v>0</v>
      </c>
      <c r="G7698" s="39">
        <f>IF(Txn!$B3855="","",Txn!$D3855)</f>
        <v>0</v>
      </c>
      <c r="H7698" s="38">
        <f>IF(Txn!$B3855="","",Txn!$E3855)</f>
        <v>0</v>
      </c>
      <c r="I7698" s="40">
        <f>IF(Txn!$B3855="",0,Txn!$Q3855)</f>
        <v>0</v>
      </c>
      <c r="J7698" s="40">
        <f>IF(Txn!$B3855="",0,Txn!$R3855)</f>
        <v>0</v>
      </c>
      <c r="K7698" s="41">
        <f>IF($A7698="","",IFERROR(VALUE(MID($A7698,6,2)),""))</f>
        <v>0</v>
      </c>
      <c r="L7698" s="39">
        <f>IF(Txn!$K3855="","","طرف مقابل — "&amp;Txn!$K3855)</f>
        <v>0</v>
      </c>
      <c r="N7698" s="42">
        <f>IF($D7698="",0,COUNTIF(BankAccts,$D7698))</f>
        <v>0</v>
      </c>
    </row>
    <row r="7699" spans="1:14">
      <c r="A7699" s="38">
        <f>IF(Txn!$B3856="","",Txn!$B3856)</f>
        <v>0</v>
      </c>
      <c r="B7699" s="38">
        <f>IF(Txn!$B3856="","",Txn!$C3856)</f>
        <v>0</v>
      </c>
      <c r="C7699" s="39">
        <f>IF(Txn!$B3856="","","تراکنش بانکی")</f>
        <v>0</v>
      </c>
      <c r="D7699" s="38">
        <f>IF(Txn!$B3856="","",IF(Txn!$X3856="","",Txn!$X3856))</f>
        <v>0</v>
      </c>
      <c r="E7699" s="39">
        <f>IF($D7699="","",IFERROR(VLOOKUP($D7699,AcctTbl,2,0),""))</f>
        <v>0</v>
      </c>
      <c r="F7699" s="39">
        <f>IF($D7699="","",IFERROR(VLOOKUP($D7699,AcctTbl,3,0),""))</f>
        <v>0</v>
      </c>
      <c r="G7699" s="39">
        <f>IF(Txn!$B3856="","",Txn!$D3856)</f>
        <v>0</v>
      </c>
      <c r="H7699" s="38">
        <f>IF(Txn!$B3856="","",Txn!$E3856)</f>
        <v>0</v>
      </c>
      <c r="I7699" s="40">
        <f>IF(Txn!$B3856="",0,Txn!$O3856)</f>
        <v>0</v>
      </c>
      <c r="J7699" s="40">
        <f>IF(Txn!$B3856="",0,Txn!$P3856)</f>
        <v>0</v>
      </c>
      <c r="K7699" s="41">
        <f>IF($A7699="","",IFERROR(VALUE(MID($A7699,6,2)),""))</f>
        <v>0</v>
      </c>
      <c r="L7699" s="39">
        <f>IF(Txn!$K3856="","",Txn!$K3856)</f>
        <v>0</v>
      </c>
      <c r="N7699" s="42">
        <f>IF($D7699="",0,COUNTIF(BankAccts,$D7699))</f>
        <v>0</v>
      </c>
    </row>
    <row r="7700" spans="1:14">
      <c r="A7700" s="38">
        <f>IF(Txn!$B3856="","",Txn!$B3856)</f>
        <v>0</v>
      </c>
      <c r="B7700" s="38">
        <f>IF(Txn!$B3856="","",Txn!$C3856)</f>
        <v>0</v>
      </c>
      <c r="C7700" s="39">
        <f>IF(Txn!$B3856="","","تراکنش بانکی")</f>
        <v>0</v>
      </c>
      <c r="D7700" s="38">
        <f>IF(Txn!$B3856="","",IF(IF(Txn!$U3856="TRF",Txn!$Y3856,Txn!$Z3856)="","",IF(Txn!$U3856="TRF",Txn!$Y3856,Txn!$Z3856)))</f>
        <v>0</v>
      </c>
      <c r="E7700" s="39">
        <f>IF($D7700="","",IFERROR(VLOOKUP($D7700,AcctTbl,2,0),""))</f>
        <v>0</v>
      </c>
      <c r="F7700" s="39">
        <f>IF($D7700="","",IFERROR(VLOOKUP($D7700,AcctTbl,3,0),""))</f>
        <v>0</v>
      </c>
      <c r="G7700" s="39">
        <f>IF(Txn!$B3856="","",Txn!$D3856)</f>
        <v>0</v>
      </c>
      <c r="H7700" s="38">
        <f>IF(Txn!$B3856="","",Txn!$E3856)</f>
        <v>0</v>
      </c>
      <c r="I7700" s="40">
        <f>IF(Txn!$B3856="",0,Txn!$Q3856)</f>
        <v>0</v>
      </c>
      <c r="J7700" s="40">
        <f>IF(Txn!$B3856="",0,Txn!$R3856)</f>
        <v>0</v>
      </c>
      <c r="K7700" s="41">
        <f>IF($A7700="","",IFERROR(VALUE(MID($A7700,6,2)),""))</f>
        <v>0</v>
      </c>
      <c r="L7700" s="39">
        <f>IF(Txn!$K3856="","","طرف مقابل — "&amp;Txn!$K3856)</f>
        <v>0</v>
      </c>
      <c r="N7700" s="42">
        <f>IF($D7700="",0,COUNTIF(BankAccts,$D7700))</f>
        <v>0</v>
      </c>
    </row>
    <row r="7701" spans="1:14">
      <c r="A7701" s="38">
        <f>IF(Txn!$B3857="","",Txn!$B3857)</f>
        <v>0</v>
      </c>
      <c r="B7701" s="38">
        <f>IF(Txn!$B3857="","",Txn!$C3857)</f>
        <v>0</v>
      </c>
      <c r="C7701" s="39">
        <f>IF(Txn!$B3857="","","تراکنش بانکی")</f>
        <v>0</v>
      </c>
      <c r="D7701" s="38">
        <f>IF(Txn!$B3857="","",IF(Txn!$X3857="","",Txn!$X3857))</f>
        <v>0</v>
      </c>
      <c r="E7701" s="39">
        <f>IF($D7701="","",IFERROR(VLOOKUP($D7701,AcctTbl,2,0),""))</f>
        <v>0</v>
      </c>
      <c r="F7701" s="39">
        <f>IF($D7701="","",IFERROR(VLOOKUP($D7701,AcctTbl,3,0),""))</f>
        <v>0</v>
      </c>
      <c r="G7701" s="39">
        <f>IF(Txn!$B3857="","",Txn!$D3857)</f>
        <v>0</v>
      </c>
      <c r="H7701" s="38">
        <f>IF(Txn!$B3857="","",Txn!$E3857)</f>
        <v>0</v>
      </c>
      <c r="I7701" s="40">
        <f>IF(Txn!$B3857="",0,Txn!$O3857)</f>
        <v>0</v>
      </c>
      <c r="J7701" s="40">
        <f>IF(Txn!$B3857="",0,Txn!$P3857)</f>
        <v>0</v>
      </c>
      <c r="K7701" s="41">
        <f>IF($A7701="","",IFERROR(VALUE(MID($A7701,6,2)),""))</f>
        <v>0</v>
      </c>
      <c r="L7701" s="39">
        <f>IF(Txn!$K3857="","",Txn!$K3857)</f>
        <v>0</v>
      </c>
      <c r="N7701" s="42">
        <f>IF($D7701="",0,COUNTIF(BankAccts,$D7701))</f>
        <v>0</v>
      </c>
    </row>
    <row r="7702" spans="1:14">
      <c r="A7702" s="38">
        <f>IF(Txn!$B3857="","",Txn!$B3857)</f>
        <v>0</v>
      </c>
      <c r="B7702" s="38">
        <f>IF(Txn!$B3857="","",Txn!$C3857)</f>
        <v>0</v>
      </c>
      <c r="C7702" s="39">
        <f>IF(Txn!$B3857="","","تراکنش بانکی")</f>
        <v>0</v>
      </c>
      <c r="D7702" s="38">
        <f>IF(Txn!$B3857="","",IF(IF(Txn!$U3857="TRF",Txn!$Y3857,Txn!$Z3857)="","",IF(Txn!$U3857="TRF",Txn!$Y3857,Txn!$Z3857)))</f>
        <v>0</v>
      </c>
      <c r="E7702" s="39">
        <f>IF($D7702="","",IFERROR(VLOOKUP($D7702,AcctTbl,2,0),""))</f>
        <v>0</v>
      </c>
      <c r="F7702" s="39">
        <f>IF($D7702="","",IFERROR(VLOOKUP($D7702,AcctTbl,3,0),""))</f>
        <v>0</v>
      </c>
      <c r="G7702" s="39">
        <f>IF(Txn!$B3857="","",Txn!$D3857)</f>
        <v>0</v>
      </c>
      <c r="H7702" s="38">
        <f>IF(Txn!$B3857="","",Txn!$E3857)</f>
        <v>0</v>
      </c>
      <c r="I7702" s="40">
        <f>IF(Txn!$B3857="",0,Txn!$Q3857)</f>
        <v>0</v>
      </c>
      <c r="J7702" s="40">
        <f>IF(Txn!$B3857="",0,Txn!$R3857)</f>
        <v>0</v>
      </c>
      <c r="K7702" s="41">
        <f>IF($A7702="","",IFERROR(VALUE(MID($A7702,6,2)),""))</f>
        <v>0</v>
      </c>
      <c r="L7702" s="39">
        <f>IF(Txn!$K3857="","","طرف مقابل — "&amp;Txn!$K3857)</f>
        <v>0</v>
      </c>
      <c r="N7702" s="42">
        <f>IF($D7702="",0,COUNTIF(BankAccts,$D7702))</f>
        <v>0</v>
      </c>
    </row>
    <row r="7703" spans="1:14">
      <c r="A7703" s="38">
        <f>IF(Txn!$B3858="","",Txn!$B3858)</f>
        <v>0</v>
      </c>
      <c r="B7703" s="38">
        <f>IF(Txn!$B3858="","",Txn!$C3858)</f>
        <v>0</v>
      </c>
      <c r="C7703" s="39">
        <f>IF(Txn!$B3858="","","تراکنش بانکی")</f>
        <v>0</v>
      </c>
      <c r="D7703" s="38">
        <f>IF(Txn!$B3858="","",IF(Txn!$X3858="","",Txn!$X3858))</f>
        <v>0</v>
      </c>
      <c r="E7703" s="39">
        <f>IF($D7703="","",IFERROR(VLOOKUP($D7703,AcctTbl,2,0),""))</f>
        <v>0</v>
      </c>
      <c r="F7703" s="39">
        <f>IF($D7703="","",IFERROR(VLOOKUP($D7703,AcctTbl,3,0),""))</f>
        <v>0</v>
      </c>
      <c r="G7703" s="39">
        <f>IF(Txn!$B3858="","",Txn!$D3858)</f>
        <v>0</v>
      </c>
      <c r="H7703" s="38">
        <f>IF(Txn!$B3858="","",Txn!$E3858)</f>
        <v>0</v>
      </c>
      <c r="I7703" s="40">
        <f>IF(Txn!$B3858="",0,Txn!$O3858)</f>
        <v>0</v>
      </c>
      <c r="J7703" s="40">
        <f>IF(Txn!$B3858="",0,Txn!$P3858)</f>
        <v>0</v>
      </c>
      <c r="K7703" s="41">
        <f>IF($A7703="","",IFERROR(VALUE(MID($A7703,6,2)),""))</f>
        <v>0</v>
      </c>
      <c r="L7703" s="39">
        <f>IF(Txn!$K3858="","",Txn!$K3858)</f>
        <v>0</v>
      </c>
      <c r="N7703" s="42">
        <f>IF($D7703="",0,COUNTIF(BankAccts,$D7703))</f>
        <v>0</v>
      </c>
    </row>
    <row r="7704" spans="1:14">
      <c r="A7704" s="38">
        <f>IF(Txn!$B3858="","",Txn!$B3858)</f>
        <v>0</v>
      </c>
      <c r="B7704" s="38">
        <f>IF(Txn!$B3858="","",Txn!$C3858)</f>
        <v>0</v>
      </c>
      <c r="C7704" s="39">
        <f>IF(Txn!$B3858="","","تراکنش بانکی")</f>
        <v>0</v>
      </c>
      <c r="D7704" s="38">
        <f>IF(Txn!$B3858="","",IF(IF(Txn!$U3858="TRF",Txn!$Y3858,Txn!$Z3858)="","",IF(Txn!$U3858="TRF",Txn!$Y3858,Txn!$Z3858)))</f>
        <v>0</v>
      </c>
      <c r="E7704" s="39">
        <f>IF($D7704="","",IFERROR(VLOOKUP($D7704,AcctTbl,2,0),""))</f>
        <v>0</v>
      </c>
      <c r="F7704" s="39">
        <f>IF($D7704="","",IFERROR(VLOOKUP($D7704,AcctTbl,3,0),""))</f>
        <v>0</v>
      </c>
      <c r="G7704" s="39">
        <f>IF(Txn!$B3858="","",Txn!$D3858)</f>
        <v>0</v>
      </c>
      <c r="H7704" s="38">
        <f>IF(Txn!$B3858="","",Txn!$E3858)</f>
        <v>0</v>
      </c>
      <c r="I7704" s="40">
        <f>IF(Txn!$B3858="",0,Txn!$Q3858)</f>
        <v>0</v>
      </c>
      <c r="J7704" s="40">
        <f>IF(Txn!$B3858="",0,Txn!$R3858)</f>
        <v>0</v>
      </c>
      <c r="K7704" s="41">
        <f>IF($A7704="","",IFERROR(VALUE(MID($A7704,6,2)),""))</f>
        <v>0</v>
      </c>
      <c r="L7704" s="39">
        <f>IF(Txn!$K3858="","","طرف مقابل — "&amp;Txn!$K3858)</f>
        <v>0</v>
      </c>
      <c r="N7704" s="42">
        <f>IF($D7704="",0,COUNTIF(BankAccts,$D7704))</f>
        <v>0</v>
      </c>
    </row>
    <row r="7705" spans="1:14">
      <c r="A7705" s="38">
        <f>IF(Txn!$B3859="","",Txn!$B3859)</f>
        <v>0</v>
      </c>
      <c r="B7705" s="38">
        <f>IF(Txn!$B3859="","",Txn!$C3859)</f>
        <v>0</v>
      </c>
      <c r="C7705" s="39">
        <f>IF(Txn!$B3859="","","تراکنش بانکی")</f>
        <v>0</v>
      </c>
      <c r="D7705" s="38">
        <f>IF(Txn!$B3859="","",IF(Txn!$X3859="","",Txn!$X3859))</f>
        <v>0</v>
      </c>
      <c r="E7705" s="39">
        <f>IF($D7705="","",IFERROR(VLOOKUP($D7705,AcctTbl,2,0),""))</f>
        <v>0</v>
      </c>
      <c r="F7705" s="39">
        <f>IF($D7705="","",IFERROR(VLOOKUP($D7705,AcctTbl,3,0),""))</f>
        <v>0</v>
      </c>
      <c r="G7705" s="39">
        <f>IF(Txn!$B3859="","",Txn!$D3859)</f>
        <v>0</v>
      </c>
      <c r="H7705" s="38">
        <f>IF(Txn!$B3859="","",Txn!$E3859)</f>
        <v>0</v>
      </c>
      <c r="I7705" s="40">
        <f>IF(Txn!$B3859="",0,Txn!$O3859)</f>
        <v>0</v>
      </c>
      <c r="J7705" s="40">
        <f>IF(Txn!$B3859="",0,Txn!$P3859)</f>
        <v>0</v>
      </c>
      <c r="K7705" s="41">
        <f>IF($A7705="","",IFERROR(VALUE(MID($A7705,6,2)),""))</f>
        <v>0</v>
      </c>
      <c r="L7705" s="39">
        <f>IF(Txn!$K3859="","",Txn!$K3859)</f>
        <v>0</v>
      </c>
      <c r="N7705" s="42">
        <f>IF($D7705="",0,COUNTIF(BankAccts,$D7705))</f>
        <v>0</v>
      </c>
    </row>
    <row r="7706" spans="1:14">
      <c r="A7706" s="38">
        <f>IF(Txn!$B3859="","",Txn!$B3859)</f>
        <v>0</v>
      </c>
      <c r="B7706" s="38">
        <f>IF(Txn!$B3859="","",Txn!$C3859)</f>
        <v>0</v>
      </c>
      <c r="C7706" s="39">
        <f>IF(Txn!$B3859="","","تراکنش بانکی")</f>
        <v>0</v>
      </c>
      <c r="D7706" s="38">
        <f>IF(Txn!$B3859="","",IF(IF(Txn!$U3859="TRF",Txn!$Y3859,Txn!$Z3859)="","",IF(Txn!$U3859="TRF",Txn!$Y3859,Txn!$Z3859)))</f>
        <v>0</v>
      </c>
      <c r="E7706" s="39">
        <f>IF($D7706="","",IFERROR(VLOOKUP($D7706,AcctTbl,2,0),""))</f>
        <v>0</v>
      </c>
      <c r="F7706" s="39">
        <f>IF($D7706="","",IFERROR(VLOOKUP($D7706,AcctTbl,3,0),""))</f>
        <v>0</v>
      </c>
      <c r="G7706" s="39">
        <f>IF(Txn!$B3859="","",Txn!$D3859)</f>
        <v>0</v>
      </c>
      <c r="H7706" s="38">
        <f>IF(Txn!$B3859="","",Txn!$E3859)</f>
        <v>0</v>
      </c>
      <c r="I7706" s="40">
        <f>IF(Txn!$B3859="",0,Txn!$Q3859)</f>
        <v>0</v>
      </c>
      <c r="J7706" s="40">
        <f>IF(Txn!$B3859="",0,Txn!$R3859)</f>
        <v>0</v>
      </c>
      <c r="K7706" s="41">
        <f>IF($A7706="","",IFERROR(VALUE(MID($A7706,6,2)),""))</f>
        <v>0</v>
      </c>
      <c r="L7706" s="39">
        <f>IF(Txn!$K3859="","","طرف مقابل — "&amp;Txn!$K3859)</f>
        <v>0</v>
      </c>
      <c r="N7706" s="42">
        <f>IF($D7706="",0,COUNTIF(BankAccts,$D7706))</f>
        <v>0</v>
      </c>
    </row>
    <row r="7707" spans="1:14">
      <c r="A7707" s="38">
        <f>IF(Txn!$B3860="","",Txn!$B3860)</f>
        <v>0</v>
      </c>
      <c r="B7707" s="38">
        <f>IF(Txn!$B3860="","",Txn!$C3860)</f>
        <v>0</v>
      </c>
      <c r="C7707" s="39">
        <f>IF(Txn!$B3860="","","تراکنش بانکی")</f>
        <v>0</v>
      </c>
      <c r="D7707" s="38">
        <f>IF(Txn!$B3860="","",IF(Txn!$X3860="","",Txn!$X3860))</f>
        <v>0</v>
      </c>
      <c r="E7707" s="39">
        <f>IF($D7707="","",IFERROR(VLOOKUP($D7707,AcctTbl,2,0),""))</f>
        <v>0</v>
      </c>
      <c r="F7707" s="39">
        <f>IF($D7707="","",IFERROR(VLOOKUP($D7707,AcctTbl,3,0),""))</f>
        <v>0</v>
      </c>
      <c r="G7707" s="39">
        <f>IF(Txn!$B3860="","",Txn!$D3860)</f>
        <v>0</v>
      </c>
      <c r="H7707" s="38">
        <f>IF(Txn!$B3860="","",Txn!$E3860)</f>
        <v>0</v>
      </c>
      <c r="I7707" s="40">
        <f>IF(Txn!$B3860="",0,Txn!$O3860)</f>
        <v>0</v>
      </c>
      <c r="J7707" s="40">
        <f>IF(Txn!$B3860="",0,Txn!$P3860)</f>
        <v>0</v>
      </c>
      <c r="K7707" s="41">
        <f>IF($A7707="","",IFERROR(VALUE(MID($A7707,6,2)),""))</f>
        <v>0</v>
      </c>
      <c r="L7707" s="39">
        <f>IF(Txn!$K3860="","",Txn!$K3860)</f>
        <v>0</v>
      </c>
      <c r="N7707" s="42">
        <f>IF($D7707="",0,COUNTIF(BankAccts,$D7707))</f>
        <v>0</v>
      </c>
    </row>
    <row r="7708" spans="1:14">
      <c r="A7708" s="38">
        <f>IF(Txn!$B3860="","",Txn!$B3860)</f>
        <v>0</v>
      </c>
      <c r="B7708" s="38">
        <f>IF(Txn!$B3860="","",Txn!$C3860)</f>
        <v>0</v>
      </c>
      <c r="C7708" s="39">
        <f>IF(Txn!$B3860="","","تراکنش بانکی")</f>
        <v>0</v>
      </c>
      <c r="D7708" s="38">
        <f>IF(Txn!$B3860="","",IF(IF(Txn!$U3860="TRF",Txn!$Y3860,Txn!$Z3860)="","",IF(Txn!$U3860="TRF",Txn!$Y3860,Txn!$Z3860)))</f>
        <v>0</v>
      </c>
      <c r="E7708" s="39">
        <f>IF($D7708="","",IFERROR(VLOOKUP($D7708,AcctTbl,2,0),""))</f>
        <v>0</v>
      </c>
      <c r="F7708" s="39">
        <f>IF($D7708="","",IFERROR(VLOOKUP($D7708,AcctTbl,3,0),""))</f>
        <v>0</v>
      </c>
      <c r="G7708" s="39">
        <f>IF(Txn!$B3860="","",Txn!$D3860)</f>
        <v>0</v>
      </c>
      <c r="H7708" s="38">
        <f>IF(Txn!$B3860="","",Txn!$E3860)</f>
        <v>0</v>
      </c>
      <c r="I7708" s="40">
        <f>IF(Txn!$B3860="",0,Txn!$Q3860)</f>
        <v>0</v>
      </c>
      <c r="J7708" s="40">
        <f>IF(Txn!$B3860="",0,Txn!$R3860)</f>
        <v>0</v>
      </c>
      <c r="K7708" s="41">
        <f>IF($A7708="","",IFERROR(VALUE(MID($A7708,6,2)),""))</f>
        <v>0</v>
      </c>
      <c r="L7708" s="39">
        <f>IF(Txn!$K3860="","","طرف مقابل — "&amp;Txn!$K3860)</f>
        <v>0</v>
      </c>
      <c r="N7708" s="42">
        <f>IF($D7708="",0,COUNTIF(BankAccts,$D7708))</f>
        <v>0</v>
      </c>
    </row>
    <row r="7709" spans="1:14">
      <c r="A7709" s="38">
        <f>IF(Txn!$B3861="","",Txn!$B3861)</f>
        <v>0</v>
      </c>
      <c r="B7709" s="38">
        <f>IF(Txn!$B3861="","",Txn!$C3861)</f>
        <v>0</v>
      </c>
      <c r="C7709" s="39">
        <f>IF(Txn!$B3861="","","تراکنش بانکی")</f>
        <v>0</v>
      </c>
      <c r="D7709" s="38">
        <f>IF(Txn!$B3861="","",IF(Txn!$X3861="","",Txn!$X3861))</f>
        <v>0</v>
      </c>
      <c r="E7709" s="39">
        <f>IF($D7709="","",IFERROR(VLOOKUP($D7709,AcctTbl,2,0),""))</f>
        <v>0</v>
      </c>
      <c r="F7709" s="39">
        <f>IF($D7709="","",IFERROR(VLOOKUP($D7709,AcctTbl,3,0),""))</f>
        <v>0</v>
      </c>
      <c r="G7709" s="39">
        <f>IF(Txn!$B3861="","",Txn!$D3861)</f>
        <v>0</v>
      </c>
      <c r="H7709" s="38">
        <f>IF(Txn!$B3861="","",Txn!$E3861)</f>
        <v>0</v>
      </c>
      <c r="I7709" s="40">
        <f>IF(Txn!$B3861="",0,Txn!$O3861)</f>
        <v>0</v>
      </c>
      <c r="J7709" s="40">
        <f>IF(Txn!$B3861="",0,Txn!$P3861)</f>
        <v>0</v>
      </c>
      <c r="K7709" s="41">
        <f>IF($A7709="","",IFERROR(VALUE(MID($A7709,6,2)),""))</f>
        <v>0</v>
      </c>
      <c r="L7709" s="39">
        <f>IF(Txn!$K3861="","",Txn!$K3861)</f>
        <v>0</v>
      </c>
      <c r="N7709" s="42">
        <f>IF($D7709="",0,COUNTIF(BankAccts,$D7709))</f>
        <v>0</v>
      </c>
    </row>
    <row r="7710" spans="1:14">
      <c r="A7710" s="38">
        <f>IF(Txn!$B3861="","",Txn!$B3861)</f>
        <v>0</v>
      </c>
      <c r="B7710" s="38">
        <f>IF(Txn!$B3861="","",Txn!$C3861)</f>
        <v>0</v>
      </c>
      <c r="C7710" s="39">
        <f>IF(Txn!$B3861="","","تراکنش بانکی")</f>
        <v>0</v>
      </c>
      <c r="D7710" s="38">
        <f>IF(Txn!$B3861="","",IF(IF(Txn!$U3861="TRF",Txn!$Y3861,Txn!$Z3861)="","",IF(Txn!$U3861="TRF",Txn!$Y3861,Txn!$Z3861)))</f>
        <v>0</v>
      </c>
      <c r="E7710" s="39">
        <f>IF($D7710="","",IFERROR(VLOOKUP($D7710,AcctTbl,2,0),""))</f>
        <v>0</v>
      </c>
      <c r="F7710" s="39">
        <f>IF($D7710="","",IFERROR(VLOOKUP($D7710,AcctTbl,3,0),""))</f>
        <v>0</v>
      </c>
      <c r="G7710" s="39">
        <f>IF(Txn!$B3861="","",Txn!$D3861)</f>
        <v>0</v>
      </c>
      <c r="H7710" s="38">
        <f>IF(Txn!$B3861="","",Txn!$E3861)</f>
        <v>0</v>
      </c>
      <c r="I7710" s="40">
        <f>IF(Txn!$B3861="",0,Txn!$Q3861)</f>
        <v>0</v>
      </c>
      <c r="J7710" s="40">
        <f>IF(Txn!$B3861="",0,Txn!$R3861)</f>
        <v>0</v>
      </c>
      <c r="K7710" s="41">
        <f>IF($A7710="","",IFERROR(VALUE(MID($A7710,6,2)),""))</f>
        <v>0</v>
      </c>
      <c r="L7710" s="39">
        <f>IF(Txn!$K3861="","","طرف مقابل — "&amp;Txn!$K3861)</f>
        <v>0</v>
      </c>
      <c r="N7710" s="42">
        <f>IF($D7710="",0,COUNTIF(BankAccts,$D7710))</f>
        <v>0</v>
      </c>
    </row>
    <row r="7711" spans="1:14">
      <c r="A7711" s="38">
        <f>IF(Txn!$B3862="","",Txn!$B3862)</f>
        <v>0</v>
      </c>
      <c r="B7711" s="38">
        <f>IF(Txn!$B3862="","",Txn!$C3862)</f>
        <v>0</v>
      </c>
      <c r="C7711" s="39">
        <f>IF(Txn!$B3862="","","تراکنش بانکی")</f>
        <v>0</v>
      </c>
      <c r="D7711" s="38">
        <f>IF(Txn!$B3862="","",IF(Txn!$X3862="","",Txn!$X3862))</f>
        <v>0</v>
      </c>
      <c r="E7711" s="39">
        <f>IF($D7711="","",IFERROR(VLOOKUP($D7711,AcctTbl,2,0),""))</f>
        <v>0</v>
      </c>
      <c r="F7711" s="39">
        <f>IF($D7711="","",IFERROR(VLOOKUP($D7711,AcctTbl,3,0),""))</f>
        <v>0</v>
      </c>
      <c r="G7711" s="39">
        <f>IF(Txn!$B3862="","",Txn!$D3862)</f>
        <v>0</v>
      </c>
      <c r="H7711" s="38">
        <f>IF(Txn!$B3862="","",Txn!$E3862)</f>
        <v>0</v>
      </c>
      <c r="I7711" s="40">
        <f>IF(Txn!$B3862="",0,Txn!$O3862)</f>
        <v>0</v>
      </c>
      <c r="J7711" s="40">
        <f>IF(Txn!$B3862="",0,Txn!$P3862)</f>
        <v>0</v>
      </c>
      <c r="K7711" s="41">
        <f>IF($A7711="","",IFERROR(VALUE(MID($A7711,6,2)),""))</f>
        <v>0</v>
      </c>
      <c r="L7711" s="39">
        <f>IF(Txn!$K3862="","",Txn!$K3862)</f>
        <v>0</v>
      </c>
      <c r="N7711" s="42">
        <f>IF($D7711="",0,COUNTIF(BankAccts,$D7711))</f>
        <v>0</v>
      </c>
    </row>
    <row r="7712" spans="1:14">
      <c r="A7712" s="38">
        <f>IF(Txn!$B3862="","",Txn!$B3862)</f>
        <v>0</v>
      </c>
      <c r="B7712" s="38">
        <f>IF(Txn!$B3862="","",Txn!$C3862)</f>
        <v>0</v>
      </c>
      <c r="C7712" s="39">
        <f>IF(Txn!$B3862="","","تراکنش بانکی")</f>
        <v>0</v>
      </c>
      <c r="D7712" s="38">
        <f>IF(Txn!$B3862="","",IF(IF(Txn!$U3862="TRF",Txn!$Y3862,Txn!$Z3862)="","",IF(Txn!$U3862="TRF",Txn!$Y3862,Txn!$Z3862)))</f>
        <v>0</v>
      </c>
      <c r="E7712" s="39">
        <f>IF($D7712="","",IFERROR(VLOOKUP($D7712,AcctTbl,2,0),""))</f>
        <v>0</v>
      </c>
      <c r="F7712" s="39">
        <f>IF($D7712="","",IFERROR(VLOOKUP($D7712,AcctTbl,3,0),""))</f>
        <v>0</v>
      </c>
      <c r="G7712" s="39">
        <f>IF(Txn!$B3862="","",Txn!$D3862)</f>
        <v>0</v>
      </c>
      <c r="H7712" s="38">
        <f>IF(Txn!$B3862="","",Txn!$E3862)</f>
        <v>0</v>
      </c>
      <c r="I7712" s="40">
        <f>IF(Txn!$B3862="",0,Txn!$Q3862)</f>
        <v>0</v>
      </c>
      <c r="J7712" s="40">
        <f>IF(Txn!$B3862="",0,Txn!$R3862)</f>
        <v>0</v>
      </c>
      <c r="K7712" s="41">
        <f>IF($A7712="","",IFERROR(VALUE(MID($A7712,6,2)),""))</f>
        <v>0</v>
      </c>
      <c r="L7712" s="39">
        <f>IF(Txn!$K3862="","","طرف مقابل — "&amp;Txn!$K3862)</f>
        <v>0</v>
      </c>
      <c r="N7712" s="42">
        <f>IF($D7712="",0,COUNTIF(BankAccts,$D7712))</f>
        <v>0</v>
      </c>
    </row>
    <row r="7713" spans="1:14">
      <c r="A7713" s="38">
        <f>IF(Txn!$B3863="","",Txn!$B3863)</f>
        <v>0</v>
      </c>
      <c r="B7713" s="38">
        <f>IF(Txn!$B3863="","",Txn!$C3863)</f>
        <v>0</v>
      </c>
      <c r="C7713" s="39">
        <f>IF(Txn!$B3863="","","تراکنش بانکی")</f>
        <v>0</v>
      </c>
      <c r="D7713" s="38">
        <f>IF(Txn!$B3863="","",IF(Txn!$X3863="","",Txn!$X3863))</f>
        <v>0</v>
      </c>
      <c r="E7713" s="39">
        <f>IF($D7713="","",IFERROR(VLOOKUP($D7713,AcctTbl,2,0),""))</f>
        <v>0</v>
      </c>
      <c r="F7713" s="39">
        <f>IF($D7713="","",IFERROR(VLOOKUP($D7713,AcctTbl,3,0),""))</f>
        <v>0</v>
      </c>
      <c r="G7713" s="39">
        <f>IF(Txn!$B3863="","",Txn!$D3863)</f>
        <v>0</v>
      </c>
      <c r="H7713" s="38">
        <f>IF(Txn!$B3863="","",Txn!$E3863)</f>
        <v>0</v>
      </c>
      <c r="I7713" s="40">
        <f>IF(Txn!$B3863="",0,Txn!$O3863)</f>
        <v>0</v>
      </c>
      <c r="J7713" s="40">
        <f>IF(Txn!$B3863="",0,Txn!$P3863)</f>
        <v>0</v>
      </c>
      <c r="K7713" s="41">
        <f>IF($A7713="","",IFERROR(VALUE(MID($A7713,6,2)),""))</f>
        <v>0</v>
      </c>
      <c r="L7713" s="39">
        <f>IF(Txn!$K3863="","",Txn!$K3863)</f>
        <v>0</v>
      </c>
      <c r="N7713" s="42">
        <f>IF($D7713="",0,COUNTIF(BankAccts,$D7713))</f>
        <v>0</v>
      </c>
    </row>
    <row r="7714" spans="1:14">
      <c r="A7714" s="38">
        <f>IF(Txn!$B3863="","",Txn!$B3863)</f>
        <v>0</v>
      </c>
      <c r="B7714" s="38">
        <f>IF(Txn!$B3863="","",Txn!$C3863)</f>
        <v>0</v>
      </c>
      <c r="C7714" s="39">
        <f>IF(Txn!$B3863="","","تراکنش بانکی")</f>
        <v>0</v>
      </c>
      <c r="D7714" s="38">
        <f>IF(Txn!$B3863="","",IF(IF(Txn!$U3863="TRF",Txn!$Y3863,Txn!$Z3863)="","",IF(Txn!$U3863="TRF",Txn!$Y3863,Txn!$Z3863)))</f>
        <v>0</v>
      </c>
      <c r="E7714" s="39">
        <f>IF($D7714="","",IFERROR(VLOOKUP($D7714,AcctTbl,2,0),""))</f>
        <v>0</v>
      </c>
      <c r="F7714" s="39">
        <f>IF($D7714="","",IFERROR(VLOOKUP($D7714,AcctTbl,3,0),""))</f>
        <v>0</v>
      </c>
      <c r="G7714" s="39">
        <f>IF(Txn!$B3863="","",Txn!$D3863)</f>
        <v>0</v>
      </c>
      <c r="H7714" s="38">
        <f>IF(Txn!$B3863="","",Txn!$E3863)</f>
        <v>0</v>
      </c>
      <c r="I7714" s="40">
        <f>IF(Txn!$B3863="",0,Txn!$Q3863)</f>
        <v>0</v>
      </c>
      <c r="J7714" s="40">
        <f>IF(Txn!$B3863="",0,Txn!$R3863)</f>
        <v>0</v>
      </c>
      <c r="K7714" s="41">
        <f>IF($A7714="","",IFERROR(VALUE(MID($A7714,6,2)),""))</f>
        <v>0</v>
      </c>
      <c r="L7714" s="39">
        <f>IF(Txn!$K3863="","","طرف مقابل — "&amp;Txn!$K3863)</f>
        <v>0</v>
      </c>
      <c r="N7714" s="42">
        <f>IF($D7714="",0,COUNTIF(BankAccts,$D7714))</f>
        <v>0</v>
      </c>
    </row>
    <row r="7715" spans="1:14">
      <c r="A7715" s="38">
        <f>IF(Txn!$B3864="","",Txn!$B3864)</f>
        <v>0</v>
      </c>
      <c r="B7715" s="38">
        <f>IF(Txn!$B3864="","",Txn!$C3864)</f>
        <v>0</v>
      </c>
      <c r="C7715" s="39">
        <f>IF(Txn!$B3864="","","تراکنش بانکی")</f>
        <v>0</v>
      </c>
      <c r="D7715" s="38">
        <f>IF(Txn!$B3864="","",IF(Txn!$X3864="","",Txn!$X3864))</f>
        <v>0</v>
      </c>
      <c r="E7715" s="39">
        <f>IF($D7715="","",IFERROR(VLOOKUP($D7715,AcctTbl,2,0),""))</f>
        <v>0</v>
      </c>
      <c r="F7715" s="39">
        <f>IF($D7715="","",IFERROR(VLOOKUP($D7715,AcctTbl,3,0),""))</f>
        <v>0</v>
      </c>
      <c r="G7715" s="39">
        <f>IF(Txn!$B3864="","",Txn!$D3864)</f>
        <v>0</v>
      </c>
      <c r="H7715" s="38">
        <f>IF(Txn!$B3864="","",Txn!$E3864)</f>
        <v>0</v>
      </c>
      <c r="I7715" s="40">
        <f>IF(Txn!$B3864="",0,Txn!$O3864)</f>
        <v>0</v>
      </c>
      <c r="J7715" s="40">
        <f>IF(Txn!$B3864="",0,Txn!$P3864)</f>
        <v>0</v>
      </c>
      <c r="K7715" s="41">
        <f>IF($A7715="","",IFERROR(VALUE(MID($A7715,6,2)),""))</f>
        <v>0</v>
      </c>
      <c r="L7715" s="39">
        <f>IF(Txn!$K3864="","",Txn!$K3864)</f>
        <v>0</v>
      </c>
      <c r="N7715" s="42">
        <f>IF($D7715="",0,COUNTIF(BankAccts,$D7715))</f>
        <v>0</v>
      </c>
    </row>
    <row r="7716" spans="1:14">
      <c r="A7716" s="38">
        <f>IF(Txn!$B3864="","",Txn!$B3864)</f>
        <v>0</v>
      </c>
      <c r="B7716" s="38">
        <f>IF(Txn!$B3864="","",Txn!$C3864)</f>
        <v>0</v>
      </c>
      <c r="C7716" s="39">
        <f>IF(Txn!$B3864="","","تراکنش بانکی")</f>
        <v>0</v>
      </c>
      <c r="D7716" s="38">
        <f>IF(Txn!$B3864="","",IF(IF(Txn!$U3864="TRF",Txn!$Y3864,Txn!$Z3864)="","",IF(Txn!$U3864="TRF",Txn!$Y3864,Txn!$Z3864)))</f>
        <v>0</v>
      </c>
      <c r="E7716" s="39">
        <f>IF($D7716="","",IFERROR(VLOOKUP($D7716,AcctTbl,2,0),""))</f>
        <v>0</v>
      </c>
      <c r="F7716" s="39">
        <f>IF($D7716="","",IFERROR(VLOOKUP($D7716,AcctTbl,3,0),""))</f>
        <v>0</v>
      </c>
      <c r="G7716" s="39">
        <f>IF(Txn!$B3864="","",Txn!$D3864)</f>
        <v>0</v>
      </c>
      <c r="H7716" s="38">
        <f>IF(Txn!$B3864="","",Txn!$E3864)</f>
        <v>0</v>
      </c>
      <c r="I7716" s="40">
        <f>IF(Txn!$B3864="",0,Txn!$Q3864)</f>
        <v>0</v>
      </c>
      <c r="J7716" s="40">
        <f>IF(Txn!$B3864="",0,Txn!$R3864)</f>
        <v>0</v>
      </c>
      <c r="K7716" s="41">
        <f>IF($A7716="","",IFERROR(VALUE(MID($A7716,6,2)),""))</f>
        <v>0</v>
      </c>
      <c r="L7716" s="39">
        <f>IF(Txn!$K3864="","","طرف مقابل — "&amp;Txn!$K3864)</f>
        <v>0</v>
      </c>
      <c r="N7716" s="42">
        <f>IF($D7716="",0,COUNTIF(BankAccts,$D7716))</f>
        <v>0</v>
      </c>
    </row>
    <row r="7717" spans="1:14">
      <c r="A7717" s="38">
        <f>IF(Txn!$B3865="","",Txn!$B3865)</f>
        <v>0</v>
      </c>
      <c r="B7717" s="38">
        <f>IF(Txn!$B3865="","",Txn!$C3865)</f>
        <v>0</v>
      </c>
      <c r="C7717" s="39">
        <f>IF(Txn!$B3865="","","تراکنش بانکی")</f>
        <v>0</v>
      </c>
      <c r="D7717" s="38">
        <f>IF(Txn!$B3865="","",IF(Txn!$X3865="","",Txn!$X3865))</f>
        <v>0</v>
      </c>
      <c r="E7717" s="39">
        <f>IF($D7717="","",IFERROR(VLOOKUP($D7717,AcctTbl,2,0),""))</f>
        <v>0</v>
      </c>
      <c r="F7717" s="39">
        <f>IF($D7717="","",IFERROR(VLOOKUP($D7717,AcctTbl,3,0),""))</f>
        <v>0</v>
      </c>
      <c r="G7717" s="39">
        <f>IF(Txn!$B3865="","",Txn!$D3865)</f>
        <v>0</v>
      </c>
      <c r="H7717" s="38">
        <f>IF(Txn!$B3865="","",Txn!$E3865)</f>
        <v>0</v>
      </c>
      <c r="I7717" s="40">
        <f>IF(Txn!$B3865="",0,Txn!$O3865)</f>
        <v>0</v>
      </c>
      <c r="J7717" s="40">
        <f>IF(Txn!$B3865="",0,Txn!$P3865)</f>
        <v>0</v>
      </c>
      <c r="K7717" s="41">
        <f>IF($A7717="","",IFERROR(VALUE(MID($A7717,6,2)),""))</f>
        <v>0</v>
      </c>
      <c r="L7717" s="39">
        <f>IF(Txn!$K3865="","",Txn!$K3865)</f>
        <v>0</v>
      </c>
      <c r="N7717" s="42">
        <f>IF($D7717="",0,COUNTIF(BankAccts,$D7717))</f>
        <v>0</v>
      </c>
    </row>
    <row r="7718" spans="1:14">
      <c r="A7718" s="38">
        <f>IF(Txn!$B3865="","",Txn!$B3865)</f>
        <v>0</v>
      </c>
      <c r="B7718" s="38">
        <f>IF(Txn!$B3865="","",Txn!$C3865)</f>
        <v>0</v>
      </c>
      <c r="C7718" s="39">
        <f>IF(Txn!$B3865="","","تراکنش بانکی")</f>
        <v>0</v>
      </c>
      <c r="D7718" s="38">
        <f>IF(Txn!$B3865="","",IF(IF(Txn!$U3865="TRF",Txn!$Y3865,Txn!$Z3865)="","",IF(Txn!$U3865="TRF",Txn!$Y3865,Txn!$Z3865)))</f>
        <v>0</v>
      </c>
      <c r="E7718" s="39">
        <f>IF($D7718="","",IFERROR(VLOOKUP($D7718,AcctTbl,2,0),""))</f>
        <v>0</v>
      </c>
      <c r="F7718" s="39">
        <f>IF($D7718="","",IFERROR(VLOOKUP($D7718,AcctTbl,3,0),""))</f>
        <v>0</v>
      </c>
      <c r="G7718" s="39">
        <f>IF(Txn!$B3865="","",Txn!$D3865)</f>
        <v>0</v>
      </c>
      <c r="H7718" s="38">
        <f>IF(Txn!$B3865="","",Txn!$E3865)</f>
        <v>0</v>
      </c>
      <c r="I7718" s="40">
        <f>IF(Txn!$B3865="",0,Txn!$Q3865)</f>
        <v>0</v>
      </c>
      <c r="J7718" s="40">
        <f>IF(Txn!$B3865="",0,Txn!$R3865)</f>
        <v>0</v>
      </c>
      <c r="K7718" s="41">
        <f>IF($A7718="","",IFERROR(VALUE(MID($A7718,6,2)),""))</f>
        <v>0</v>
      </c>
      <c r="L7718" s="39">
        <f>IF(Txn!$K3865="","","طرف مقابل — "&amp;Txn!$K3865)</f>
        <v>0</v>
      </c>
      <c r="N7718" s="42">
        <f>IF($D7718="",0,COUNTIF(BankAccts,$D7718))</f>
        <v>0</v>
      </c>
    </row>
    <row r="7719" spans="1:14">
      <c r="A7719" s="38">
        <f>IF(Txn!$B3866="","",Txn!$B3866)</f>
        <v>0</v>
      </c>
      <c r="B7719" s="38">
        <f>IF(Txn!$B3866="","",Txn!$C3866)</f>
        <v>0</v>
      </c>
      <c r="C7719" s="39">
        <f>IF(Txn!$B3866="","","تراکنش بانکی")</f>
        <v>0</v>
      </c>
      <c r="D7719" s="38">
        <f>IF(Txn!$B3866="","",IF(Txn!$X3866="","",Txn!$X3866))</f>
        <v>0</v>
      </c>
      <c r="E7719" s="39">
        <f>IF($D7719="","",IFERROR(VLOOKUP($D7719,AcctTbl,2,0),""))</f>
        <v>0</v>
      </c>
      <c r="F7719" s="39">
        <f>IF($D7719="","",IFERROR(VLOOKUP($D7719,AcctTbl,3,0),""))</f>
        <v>0</v>
      </c>
      <c r="G7719" s="39">
        <f>IF(Txn!$B3866="","",Txn!$D3866)</f>
        <v>0</v>
      </c>
      <c r="H7719" s="38">
        <f>IF(Txn!$B3866="","",Txn!$E3866)</f>
        <v>0</v>
      </c>
      <c r="I7719" s="40">
        <f>IF(Txn!$B3866="",0,Txn!$O3866)</f>
        <v>0</v>
      </c>
      <c r="J7719" s="40">
        <f>IF(Txn!$B3866="",0,Txn!$P3866)</f>
        <v>0</v>
      </c>
      <c r="K7719" s="41">
        <f>IF($A7719="","",IFERROR(VALUE(MID($A7719,6,2)),""))</f>
        <v>0</v>
      </c>
      <c r="L7719" s="39">
        <f>IF(Txn!$K3866="","",Txn!$K3866)</f>
        <v>0</v>
      </c>
      <c r="N7719" s="42">
        <f>IF($D7719="",0,COUNTIF(BankAccts,$D7719))</f>
        <v>0</v>
      </c>
    </row>
    <row r="7720" spans="1:14">
      <c r="A7720" s="38">
        <f>IF(Txn!$B3866="","",Txn!$B3866)</f>
        <v>0</v>
      </c>
      <c r="B7720" s="38">
        <f>IF(Txn!$B3866="","",Txn!$C3866)</f>
        <v>0</v>
      </c>
      <c r="C7720" s="39">
        <f>IF(Txn!$B3866="","","تراکنش بانکی")</f>
        <v>0</v>
      </c>
      <c r="D7720" s="38">
        <f>IF(Txn!$B3866="","",IF(IF(Txn!$U3866="TRF",Txn!$Y3866,Txn!$Z3866)="","",IF(Txn!$U3866="TRF",Txn!$Y3866,Txn!$Z3866)))</f>
        <v>0</v>
      </c>
      <c r="E7720" s="39">
        <f>IF($D7720="","",IFERROR(VLOOKUP($D7720,AcctTbl,2,0),""))</f>
        <v>0</v>
      </c>
      <c r="F7720" s="39">
        <f>IF($D7720="","",IFERROR(VLOOKUP($D7720,AcctTbl,3,0),""))</f>
        <v>0</v>
      </c>
      <c r="G7720" s="39">
        <f>IF(Txn!$B3866="","",Txn!$D3866)</f>
        <v>0</v>
      </c>
      <c r="H7720" s="38">
        <f>IF(Txn!$B3866="","",Txn!$E3866)</f>
        <v>0</v>
      </c>
      <c r="I7720" s="40">
        <f>IF(Txn!$B3866="",0,Txn!$Q3866)</f>
        <v>0</v>
      </c>
      <c r="J7720" s="40">
        <f>IF(Txn!$B3866="",0,Txn!$R3866)</f>
        <v>0</v>
      </c>
      <c r="K7720" s="41">
        <f>IF($A7720="","",IFERROR(VALUE(MID($A7720,6,2)),""))</f>
        <v>0</v>
      </c>
      <c r="L7720" s="39">
        <f>IF(Txn!$K3866="","","طرف مقابل — "&amp;Txn!$K3866)</f>
        <v>0</v>
      </c>
      <c r="N7720" s="42">
        <f>IF($D7720="",0,COUNTIF(BankAccts,$D7720))</f>
        <v>0</v>
      </c>
    </row>
    <row r="7721" spans="1:14">
      <c r="A7721" s="38">
        <f>IF(Txn!$B3867="","",Txn!$B3867)</f>
        <v>0</v>
      </c>
      <c r="B7721" s="38">
        <f>IF(Txn!$B3867="","",Txn!$C3867)</f>
        <v>0</v>
      </c>
      <c r="C7721" s="39">
        <f>IF(Txn!$B3867="","","تراکنش بانکی")</f>
        <v>0</v>
      </c>
      <c r="D7721" s="38">
        <f>IF(Txn!$B3867="","",IF(Txn!$X3867="","",Txn!$X3867))</f>
        <v>0</v>
      </c>
      <c r="E7721" s="39">
        <f>IF($D7721="","",IFERROR(VLOOKUP($D7721,AcctTbl,2,0),""))</f>
        <v>0</v>
      </c>
      <c r="F7721" s="39">
        <f>IF($D7721="","",IFERROR(VLOOKUP($D7721,AcctTbl,3,0),""))</f>
        <v>0</v>
      </c>
      <c r="G7721" s="39">
        <f>IF(Txn!$B3867="","",Txn!$D3867)</f>
        <v>0</v>
      </c>
      <c r="H7721" s="38">
        <f>IF(Txn!$B3867="","",Txn!$E3867)</f>
        <v>0</v>
      </c>
      <c r="I7721" s="40">
        <f>IF(Txn!$B3867="",0,Txn!$O3867)</f>
        <v>0</v>
      </c>
      <c r="J7721" s="40">
        <f>IF(Txn!$B3867="",0,Txn!$P3867)</f>
        <v>0</v>
      </c>
      <c r="K7721" s="41">
        <f>IF($A7721="","",IFERROR(VALUE(MID($A7721,6,2)),""))</f>
        <v>0</v>
      </c>
      <c r="L7721" s="39">
        <f>IF(Txn!$K3867="","",Txn!$K3867)</f>
        <v>0</v>
      </c>
      <c r="N7721" s="42">
        <f>IF($D7721="",0,COUNTIF(BankAccts,$D7721))</f>
        <v>0</v>
      </c>
    </row>
    <row r="7722" spans="1:14">
      <c r="A7722" s="38">
        <f>IF(Txn!$B3867="","",Txn!$B3867)</f>
        <v>0</v>
      </c>
      <c r="B7722" s="38">
        <f>IF(Txn!$B3867="","",Txn!$C3867)</f>
        <v>0</v>
      </c>
      <c r="C7722" s="39">
        <f>IF(Txn!$B3867="","","تراکنش بانکی")</f>
        <v>0</v>
      </c>
      <c r="D7722" s="38">
        <f>IF(Txn!$B3867="","",IF(IF(Txn!$U3867="TRF",Txn!$Y3867,Txn!$Z3867)="","",IF(Txn!$U3867="TRF",Txn!$Y3867,Txn!$Z3867)))</f>
        <v>0</v>
      </c>
      <c r="E7722" s="39">
        <f>IF($D7722="","",IFERROR(VLOOKUP($D7722,AcctTbl,2,0),""))</f>
        <v>0</v>
      </c>
      <c r="F7722" s="39">
        <f>IF($D7722="","",IFERROR(VLOOKUP($D7722,AcctTbl,3,0),""))</f>
        <v>0</v>
      </c>
      <c r="G7722" s="39">
        <f>IF(Txn!$B3867="","",Txn!$D3867)</f>
        <v>0</v>
      </c>
      <c r="H7722" s="38">
        <f>IF(Txn!$B3867="","",Txn!$E3867)</f>
        <v>0</v>
      </c>
      <c r="I7722" s="40">
        <f>IF(Txn!$B3867="",0,Txn!$Q3867)</f>
        <v>0</v>
      </c>
      <c r="J7722" s="40">
        <f>IF(Txn!$B3867="",0,Txn!$R3867)</f>
        <v>0</v>
      </c>
      <c r="K7722" s="41">
        <f>IF($A7722="","",IFERROR(VALUE(MID($A7722,6,2)),""))</f>
        <v>0</v>
      </c>
      <c r="L7722" s="39">
        <f>IF(Txn!$K3867="","","طرف مقابل — "&amp;Txn!$K3867)</f>
        <v>0</v>
      </c>
      <c r="N7722" s="42">
        <f>IF($D7722="",0,COUNTIF(BankAccts,$D7722))</f>
        <v>0</v>
      </c>
    </row>
    <row r="7723" spans="1:14">
      <c r="A7723" s="38">
        <f>IF(Txn!$B3868="","",Txn!$B3868)</f>
        <v>0</v>
      </c>
      <c r="B7723" s="38">
        <f>IF(Txn!$B3868="","",Txn!$C3868)</f>
        <v>0</v>
      </c>
      <c r="C7723" s="39">
        <f>IF(Txn!$B3868="","","تراکنش بانکی")</f>
        <v>0</v>
      </c>
      <c r="D7723" s="38">
        <f>IF(Txn!$B3868="","",IF(Txn!$X3868="","",Txn!$X3868))</f>
        <v>0</v>
      </c>
      <c r="E7723" s="39">
        <f>IF($D7723="","",IFERROR(VLOOKUP($D7723,AcctTbl,2,0),""))</f>
        <v>0</v>
      </c>
      <c r="F7723" s="39">
        <f>IF($D7723="","",IFERROR(VLOOKUP($D7723,AcctTbl,3,0),""))</f>
        <v>0</v>
      </c>
      <c r="G7723" s="39">
        <f>IF(Txn!$B3868="","",Txn!$D3868)</f>
        <v>0</v>
      </c>
      <c r="H7723" s="38">
        <f>IF(Txn!$B3868="","",Txn!$E3868)</f>
        <v>0</v>
      </c>
      <c r="I7723" s="40">
        <f>IF(Txn!$B3868="",0,Txn!$O3868)</f>
        <v>0</v>
      </c>
      <c r="J7723" s="40">
        <f>IF(Txn!$B3868="",0,Txn!$P3868)</f>
        <v>0</v>
      </c>
      <c r="K7723" s="41">
        <f>IF($A7723="","",IFERROR(VALUE(MID($A7723,6,2)),""))</f>
        <v>0</v>
      </c>
      <c r="L7723" s="39">
        <f>IF(Txn!$K3868="","",Txn!$K3868)</f>
        <v>0</v>
      </c>
      <c r="N7723" s="42">
        <f>IF($D7723="",0,COUNTIF(BankAccts,$D7723))</f>
        <v>0</v>
      </c>
    </row>
    <row r="7724" spans="1:14">
      <c r="A7724" s="38">
        <f>IF(Txn!$B3868="","",Txn!$B3868)</f>
        <v>0</v>
      </c>
      <c r="B7724" s="38">
        <f>IF(Txn!$B3868="","",Txn!$C3868)</f>
        <v>0</v>
      </c>
      <c r="C7724" s="39">
        <f>IF(Txn!$B3868="","","تراکنش بانکی")</f>
        <v>0</v>
      </c>
      <c r="D7724" s="38">
        <f>IF(Txn!$B3868="","",IF(IF(Txn!$U3868="TRF",Txn!$Y3868,Txn!$Z3868)="","",IF(Txn!$U3868="TRF",Txn!$Y3868,Txn!$Z3868)))</f>
        <v>0</v>
      </c>
      <c r="E7724" s="39">
        <f>IF($D7724="","",IFERROR(VLOOKUP($D7724,AcctTbl,2,0),""))</f>
        <v>0</v>
      </c>
      <c r="F7724" s="39">
        <f>IF($D7724="","",IFERROR(VLOOKUP($D7724,AcctTbl,3,0),""))</f>
        <v>0</v>
      </c>
      <c r="G7724" s="39">
        <f>IF(Txn!$B3868="","",Txn!$D3868)</f>
        <v>0</v>
      </c>
      <c r="H7724" s="38">
        <f>IF(Txn!$B3868="","",Txn!$E3868)</f>
        <v>0</v>
      </c>
      <c r="I7724" s="40">
        <f>IF(Txn!$B3868="",0,Txn!$Q3868)</f>
        <v>0</v>
      </c>
      <c r="J7724" s="40">
        <f>IF(Txn!$B3868="",0,Txn!$R3868)</f>
        <v>0</v>
      </c>
      <c r="K7724" s="41">
        <f>IF($A7724="","",IFERROR(VALUE(MID($A7724,6,2)),""))</f>
        <v>0</v>
      </c>
      <c r="L7724" s="39">
        <f>IF(Txn!$K3868="","","طرف مقابل — "&amp;Txn!$K3868)</f>
        <v>0</v>
      </c>
      <c r="N7724" s="42">
        <f>IF($D7724="",0,COUNTIF(BankAccts,$D7724))</f>
        <v>0</v>
      </c>
    </row>
    <row r="7725" spans="1:14">
      <c r="A7725" s="38">
        <f>IF(Txn!$B3869="","",Txn!$B3869)</f>
        <v>0</v>
      </c>
      <c r="B7725" s="38">
        <f>IF(Txn!$B3869="","",Txn!$C3869)</f>
        <v>0</v>
      </c>
      <c r="C7725" s="39">
        <f>IF(Txn!$B3869="","","تراکنش بانکی")</f>
        <v>0</v>
      </c>
      <c r="D7725" s="38">
        <f>IF(Txn!$B3869="","",IF(Txn!$X3869="","",Txn!$X3869))</f>
        <v>0</v>
      </c>
      <c r="E7725" s="39">
        <f>IF($D7725="","",IFERROR(VLOOKUP($D7725,AcctTbl,2,0),""))</f>
        <v>0</v>
      </c>
      <c r="F7725" s="39">
        <f>IF($D7725="","",IFERROR(VLOOKUP($D7725,AcctTbl,3,0),""))</f>
        <v>0</v>
      </c>
      <c r="G7725" s="39">
        <f>IF(Txn!$B3869="","",Txn!$D3869)</f>
        <v>0</v>
      </c>
      <c r="H7725" s="38">
        <f>IF(Txn!$B3869="","",Txn!$E3869)</f>
        <v>0</v>
      </c>
      <c r="I7725" s="40">
        <f>IF(Txn!$B3869="",0,Txn!$O3869)</f>
        <v>0</v>
      </c>
      <c r="J7725" s="40">
        <f>IF(Txn!$B3869="",0,Txn!$P3869)</f>
        <v>0</v>
      </c>
      <c r="K7725" s="41">
        <f>IF($A7725="","",IFERROR(VALUE(MID($A7725,6,2)),""))</f>
        <v>0</v>
      </c>
      <c r="L7725" s="39">
        <f>IF(Txn!$K3869="","",Txn!$K3869)</f>
        <v>0</v>
      </c>
      <c r="N7725" s="42">
        <f>IF($D7725="",0,COUNTIF(BankAccts,$D7725))</f>
        <v>0</v>
      </c>
    </row>
    <row r="7726" spans="1:14">
      <c r="A7726" s="38">
        <f>IF(Txn!$B3869="","",Txn!$B3869)</f>
        <v>0</v>
      </c>
      <c r="B7726" s="38">
        <f>IF(Txn!$B3869="","",Txn!$C3869)</f>
        <v>0</v>
      </c>
      <c r="C7726" s="39">
        <f>IF(Txn!$B3869="","","تراکنش بانکی")</f>
        <v>0</v>
      </c>
      <c r="D7726" s="38">
        <f>IF(Txn!$B3869="","",IF(IF(Txn!$U3869="TRF",Txn!$Y3869,Txn!$Z3869)="","",IF(Txn!$U3869="TRF",Txn!$Y3869,Txn!$Z3869)))</f>
        <v>0</v>
      </c>
      <c r="E7726" s="39">
        <f>IF($D7726="","",IFERROR(VLOOKUP($D7726,AcctTbl,2,0),""))</f>
        <v>0</v>
      </c>
      <c r="F7726" s="39">
        <f>IF($D7726="","",IFERROR(VLOOKUP($D7726,AcctTbl,3,0),""))</f>
        <v>0</v>
      </c>
      <c r="G7726" s="39">
        <f>IF(Txn!$B3869="","",Txn!$D3869)</f>
        <v>0</v>
      </c>
      <c r="H7726" s="38">
        <f>IF(Txn!$B3869="","",Txn!$E3869)</f>
        <v>0</v>
      </c>
      <c r="I7726" s="40">
        <f>IF(Txn!$B3869="",0,Txn!$Q3869)</f>
        <v>0</v>
      </c>
      <c r="J7726" s="40">
        <f>IF(Txn!$B3869="",0,Txn!$R3869)</f>
        <v>0</v>
      </c>
      <c r="K7726" s="41">
        <f>IF($A7726="","",IFERROR(VALUE(MID($A7726,6,2)),""))</f>
        <v>0</v>
      </c>
      <c r="L7726" s="39">
        <f>IF(Txn!$K3869="","","طرف مقابل — "&amp;Txn!$K3869)</f>
        <v>0</v>
      </c>
      <c r="N7726" s="42">
        <f>IF($D7726="",0,COUNTIF(BankAccts,$D7726))</f>
        <v>0</v>
      </c>
    </row>
    <row r="7727" spans="1:14">
      <c r="A7727" s="38">
        <f>IF(Txn!$B3870="","",Txn!$B3870)</f>
        <v>0</v>
      </c>
      <c r="B7727" s="38">
        <f>IF(Txn!$B3870="","",Txn!$C3870)</f>
        <v>0</v>
      </c>
      <c r="C7727" s="39">
        <f>IF(Txn!$B3870="","","تراکنش بانکی")</f>
        <v>0</v>
      </c>
      <c r="D7727" s="38">
        <f>IF(Txn!$B3870="","",IF(Txn!$X3870="","",Txn!$X3870))</f>
        <v>0</v>
      </c>
      <c r="E7727" s="39">
        <f>IF($D7727="","",IFERROR(VLOOKUP($D7727,AcctTbl,2,0),""))</f>
        <v>0</v>
      </c>
      <c r="F7727" s="39">
        <f>IF($D7727="","",IFERROR(VLOOKUP($D7727,AcctTbl,3,0),""))</f>
        <v>0</v>
      </c>
      <c r="G7727" s="39">
        <f>IF(Txn!$B3870="","",Txn!$D3870)</f>
        <v>0</v>
      </c>
      <c r="H7727" s="38">
        <f>IF(Txn!$B3870="","",Txn!$E3870)</f>
        <v>0</v>
      </c>
      <c r="I7727" s="40">
        <f>IF(Txn!$B3870="",0,Txn!$O3870)</f>
        <v>0</v>
      </c>
      <c r="J7727" s="40">
        <f>IF(Txn!$B3870="",0,Txn!$P3870)</f>
        <v>0</v>
      </c>
      <c r="K7727" s="41">
        <f>IF($A7727="","",IFERROR(VALUE(MID($A7727,6,2)),""))</f>
        <v>0</v>
      </c>
      <c r="L7727" s="39">
        <f>IF(Txn!$K3870="","",Txn!$K3870)</f>
        <v>0</v>
      </c>
      <c r="N7727" s="42">
        <f>IF($D7727="",0,COUNTIF(BankAccts,$D7727))</f>
        <v>0</v>
      </c>
    </row>
    <row r="7728" spans="1:14">
      <c r="A7728" s="38">
        <f>IF(Txn!$B3870="","",Txn!$B3870)</f>
        <v>0</v>
      </c>
      <c r="B7728" s="38">
        <f>IF(Txn!$B3870="","",Txn!$C3870)</f>
        <v>0</v>
      </c>
      <c r="C7728" s="39">
        <f>IF(Txn!$B3870="","","تراکنش بانکی")</f>
        <v>0</v>
      </c>
      <c r="D7728" s="38">
        <f>IF(Txn!$B3870="","",IF(IF(Txn!$U3870="TRF",Txn!$Y3870,Txn!$Z3870)="","",IF(Txn!$U3870="TRF",Txn!$Y3870,Txn!$Z3870)))</f>
        <v>0</v>
      </c>
      <c r="E7728" s="39">
        <f>IF($D7728="","",IFERROR(VLOOKUP($D7728,AcctTbl,2,0),""))</f>
        <v>0</v>
      </c>
      <c r="F7728" s="39">
        <f>IF($D7728="","",IFERROR(VLOOKUP($D7728,AcctTbl,3,0),""))</f>
        <v>0</v>
      </c>
      <c r="G7728" s="39">
        <f>IF(Txn!$B3870="","",Txn!$D3870)</f>
        <v>0</v>
      </c>
      <c r="H7728" s="38">
        <f>IF(Txn!$B3870="","",Txn!$E3870)</f>
        <v>0</v>
      </c>
      <c r="I7728" s="40">
        <f>IF(Txn!$B3870="",0,Txn!$Q3870)</f>
        <v>0</v>
      </c>
      <c r="J7728" s="40">
        <f>IF(Txn!$B3870="",0,Txn!$R3870)</f>
        <v>0</v>
      </c>
      <c r="K7728" s="41">
        <f>IF($A7728="","",IFERROR(VALUE(MID($A7728,6,2)),""))</f>
        <v>0</v>
      </c>
      <c r="L7728" s="39">
        <f>IF(Txn!$K3870="","","طرف مقابل — "&amp;Txn!$K3870)</f>
        <v>0</v>
      </c>
      <c r="N7728" s="42">
        <f>IF($D7728="",0,COUNTIF(BankAccts,$D7728))</f>
        <v>0</v>
      </c>
    </row>
    <row r="7729" spans="1:14">
      <c r="A7729" s="38">
        <f>IF(Txn!$B3871="","",Txn!$B3871)</f>
        <v>0</v>
      </c>
      <c r="B7729" s="38">
        <f>IF(Txn!$B3871="","",Txn!$C3871)</f>
        <v>0</v>
      </c>
      <c r="C7729" s="39">
        <f>IF(Txn!$B3871="","","تراکنش بانکی")</f>
        <v>0</v>
      </c>
      <c r="D7729" s="38">
        <f>IF(Txn!$B3871="","",IF(Txn!$X3871="","",Txn!$X3871))</f>
        <v>0</v>
      </c>
      <c r="E7729" s="39">
        <f>IF($D7729="","",IFERROR(VLOOKUP($D7729,AcctTbl,2,0),""))</f>
        <v>0</v>
      </c>
      <c r="F7729" s="39">
        <f>IF($D7729="","",IFERROR(VLOOKUP($D7729,AcctTbl,3,0),""))</f>
        <v>0</v>
      </c>
      <c r="G7729" s="39">
        <f>IF(Txn!$B3871="","",Txn!$D3871)</f>
        <v>0</v>
      </c>
      <c r="H7729" s="38">
        <f>IF(Txn!$B3871="","",Txn!$E3871)</f>
        <v>0</v>
      </c>
      <c r="I7729" s="40">
        <f>IF(Txn!$B3871="",0,Txn!$O3871)</f>
        <v>0</v>
      </c>
      <c r="J7729" s="40">
        <f>IF(Txn!$B3871="",0,Txn!$P3871)</f>
        <v>0</v>
      </c>
      <c r="K7729" s="41">
        <f>IF($A7729="","",IFERROR(VALUE(MID($A7729,6,2)),""))</f>
        <v>0</v>
      </c>
      <c r="L7729" s="39">
        <f>IF(Txn!$K3871="","",Txn!$K3871)</f>
        <v>0</v>
      </c>
      <c r="N7729" s="42">
        <f>IF($D7729="",0,COUNTIF(BankAccts,$D7729))</f>
        <v>0</v>
      </c>
    </row>
    <row r="7730" spans="1:14">
      <c r="A7730" s="38">
        <f>IF(Txn!$B3871="","",Txn!$B3871)</f>
        <v>0</v>
      </c>
      <c r="B7730" s="38">
        <f>IF(Txn!$B3871="","",Txn!$C3871)</f>
        <v>0</v>
      </c>
      <c r="C7730" s="39">
        <f>IF(Txn!$B3871="","","تراکنش بانکی")</f>
        <v>0</v>
      </c>
      <c r="D7730" s="38">
        <f>IF(Txn!$B3871="","",IF(IF(Txn!$U3871="TRF",Txn!$Y3871,Txn!$Z3871)="","",IF(Txn!$U3871="TRF",Txn!$Y3871,Txn!$Z3871)))</f>
        <v>0</v>
      </c>
      <c r="E7730" s="39">
        <f>IF($D7730="","",IFERROR(VLOOKUP($D7730,AcctTbl,2,0),""))</f>
        <v>0</v>
      </c>
      <c r="F7730" s="39">
        <f>IF($D7730="","",IFERROR(VLOOKUP($D7730,AcctTbl,3,0),""))</f>
        <v>0</v>
      </c>
      <c r="G7730" s="39">
        <f>IF(Txn!$B3871="","",Txn!$D3871)</f>
        <v>0</v>
      </c>
      <c r="H7730" s="38">
        <f>IF(Txn!$B3871="","",Txn!$E3871)</f>
        <v>0</v>
      </c>
      <c r="I7730" s="40">
        <f>IF(Txn!$B3871="",0,Txn!$Q3871)</f>
        <v>0</v>
      </c>
      <c r="J7730" s="40">
        <f>IF(Txn!$B3871="",0,Txn!$R3871)</f>
        <v>0</v>
      </c>
      <c r="K7730" s="41">
        <f>IF($A7730="","",IFERROR(VALUE(MID($A7730,6,2)),""))</f>
        <v>0</v>
      </c>
      <c r="L7730" s="39">
        <f>IF(Txn!$K3871="","","طرف مقابل — "&amp;Txn!$K3871)</f>
        <v>0</v>
      </c>
      <c r="N7730" s="42">
        <f>IF($D7730="",0,COUNTIF(BankAccts,$D7730))</f>
        <v>0</v>
      </c>
    </row>
    <row r="7731" spans="1:14">
      <c r="A7731" s="38">
        <f>IF(Txn!$B3872="","",Txn!$B3872)</f>
        <v>0</v>
      </c>
      <c r="B7731" s="38">
        <f>IF(Txn!$B3872="","",Txn!$C3872)</f>
        <v>0</v>
      </c>
      <c r="C7731" s="39">
        <f>IF(Txn!$B3872="","","تراکنش بانکی")</f>
        <v>0</v>
      </c>
      <c r="D7731" s="38">
        <f>IF(Txn!$B3872="","",IF(Txn!$X3872="","",Txn!$X3872))</f>
        <v>0</v>
      </c>
      <c r="E7731" s="39">
        <f>IF($D7731="","",IFERROR(VLOOKUP($D7731,AcctTbl,2,0),""))</f>
        <v>0</v>
      </c>
      <c r="F7731" s="39">
        <f>IF($D7731="","",IFERROR(VLOOKUP($D7731,AcctTbl,3,0),""))</f>
        <v>0</v>
      </c>
      <c r="G7731" s="39">
        <f>IF(Txn!$B3872="","",Txn!$D3872)</f>
        <v>0</v>
      </c>
      <c r="H7731" s="38">
        <f>IF(Txn!$B3872="","",Txn!$E3872)</f>
        <v>0</v>
      </c>
      <c r="I7731" s="40">
        <f>IF(Txn!$B3872="",0,Txn!$O3872)</f>
        <v>0</v>
      </c>
      <c r="J7731" s="40">
        <f>IF(Txn!$B3872="",0,Txn!$P3872)</f>
        <v>0</v>
      </c>
      <c r="K7731" s="41">
        <f>IF($A7731="","",IFERROR(VALUE(MID($A7731,6,2)),""))</f>
        <v>0</v>
      </c>
      <c r="L7731" s="39">
        <f>IF(Txn!$K3872="","",Txn!$K3872)</f>
        <v>0</v>
      </c>
      <c r="N7731" s="42">
        <f>IF($D7731="",0,COUNTIF(BankAccts,$D7731))</f>
        <v>0</v>
      </c>
    </row>
    <row r="7732" spans="1:14">
      <c r="A7732" s="38">
        <f>IF(Txn!$B3872="","",Txn!$B3872)</f>
        <v>0</v>
      </c>
      <c r="B7732" s="38">
        <f>IF(Txn!$B3872="","",Txn!$C3872)</f>
        <v>0</v>
      </c>
      <c r="C7732" s="39">
        <f>IF(Txn!$B3872="","","تراکنش بانکی")</f>
        <v>0</v>
      </c>
      <c r="D7732" s="38">
        <f>IF(Txn!$B3872="","",IF(IF(Txn!$U3872="TRF",Txn!$Y3872,Txn!$Z3872)="","",IF(Txn!$U3872="TRF",Txn!$Y3872,Txn!$Z3872)))</f>
        <v>0</v>
      </c>
      <c r="E7732" s="39">
        <f>IF($D7732="","",IFERROR(VLOOKUP($D7732,AcctTbl,2,0),""))</f>
        <v>0</v>
      </c>
      <c r="F7732" s="39">
        <f>IF($D7732="","",IFERROR(VLOOKUP($D7732,AcctTbl,3,0),""))</f>
        <v>0</v>
      </c>
      <c r="G7732" s="39">
        <f>IF(Txn!$B3872="","",Txn!$D3872)</f>
        <v>0</v>
      </c>
      <c r="H7732" s="38">
        <f>IF(Txn!$B3872="","",Txn!$E3872)</f>
        <v>0</v>
      </c>
      <c r="I7732" s="40">
        <f>IF(Txn!$B3872="",0,Txn!$Q3872)</f>
        <v>0</v>
      </c>
      <c r="J7732" s="40">
        <f>IF(Txn!$B3872="",0,Txn!$R3872)</f>
        <v>0</v>
      </c>
      <c r="K7732" s="41">
        <f>IF($A7732="","",IFERROR(VALUE(MID($A7732,6,2)),""))</f>
        <v>0</v>
      </c>
      <c r="L7732" s="39">
        <f>IF(Txn!$K3872="","","طرف مقابل — "&amp;Txn!$K3872)</f>
        <v>0</v>
      </c>
      <c r="N7732" s="42">
        <f>IF($D7732="",0,COUNTIF(BankAccts,$D7732))</f>
        <v>0</v>
      </c>
    </row>
    <row r="7733" spans="1:14">
      <c r="A7733" s="38">
        <f>IF(Txn!$B3873="","",Txn!$B3873)</f>
        <v>0</v>
      </c>
      <c r="B7733" s="38">
        <f>IF(Txn!$B3873="","",Txn!$C3873)</f>
        <v>0</v>
      </c>
      <c r="C7733" s="39">
        <f>IF(Txn!$B3873="","","تراکنش بانکی")</f>
        <v>0</v>
      </c>
      <c r="D7733" s="38">
        <f>IF(Txn!$B3873="","",IF(Txn!$X3873="","",Txn!$X3873))</f>
        <v>0</v>
      </c>
      <c r="E7733" s="39">
        <f>IF($D7733="","",IFERROR(VLOOKUP($D7733,AcctTbl,2,0),""))</f>
        <v>0</v>
      </c>
      <c r="F7733" s="39">
        <f>IF($D7733="","",IFERROR(VLOOKUP($D7733,AcctTbl,3,0),""))</f>
        <v>0</v>
      </c>
      <c r="G7733" s="39">
        <f>IF(Txn!$B3873="","",Txn!$D3873)</f>
        <v>0</v>
      </c>
      <c r="H7733" s="38">
        <f>IF(Txn!$B3873="","",Txn!$E3873)</f>
        <v>0</v>
      </c>
      <c r="I7733" s="40">
        <f>IF(Txn!$B3873="",0,Txn!$O3873)</f>
        <v>0</v>
      </c>
      <c r="J7733" s="40">
        <f>IF(Txn!$B3873="",0,Txn!$P3873)</f>
        <v>0</v>
      </c>
      <c r="K7733" s="41">
        <f>IF($A7733="","",IFERROR(VALUE(MID($A7733,6,2)),""))</f>
        <v>0</v>
      </c>
      <c r="L7733" s="39">
        <f>IF(Txn!$K3873="","",Txn!$K3873)</f>
        <v>0</v>
      </c>
      <c r="N7733" s="42">
        <f>IF($D7733="",0,COUNTIF(BankAccts,$D7733))</f>
        <v>0</v>
      </c>
    </row>
    <row r="7734" spans="1:14">
      <c r="A7734" s="38">
        <f>IF(Txn!$B3873="","",Txn!$B3873)</f>
        <v>0</v>
      </c>
      <c r="B7734" s="38">
        <f>IF(Txn!$B3873="","",Txn!$C3873)</f>
        <v>0</v>
      </c>
      <c r="C7734" s="39">
        <f>IF(Txn!$B3873="","","تراکنش بانکی")</f>
        <v>0</v>
      </c>
      <c r="D7734" s="38">
        <f>IF(Txn!$B3873="","",IF(IF(Txn!$U3873="TRF",Txn!$Y3873,Txn!$Z3873)="","",IF(Txn!$U3873="TRF",Txn!$Y3873,Txn!$Z3873)))</f>
        <v>0</v>
      </c>
      <c r="E7734" s="39">
        <f>IF($D7734="","",IFERROR(VLOOKUP($D7734,AcctTbl,2,0),""))</f>
        <v>0</v>
      </c>
      <c r="F7734" s="39">
        <f>IF($D7734="","",IFERROR(VLOOKUP($D7734,AcctTbl,3,0),""))</f>
        <v>0</v>
      </c>
      <c r="G7734" s="39">
        <f>IF(Txn!$B3873="","",Txn!$D3873)</f>
        <v>0</v>
      </c>
      <c r="H7734" s="38">
        <f>IF(Txn!$B3873="","",Txn!$E3873)</f>
        <v>0</v>
      </c>
      <c r="I7734" s="40">
        <f>IF(Txn!$B3873="",0,Txn!$Q3873)</f>
        <v>0</v>
      </c>
      <c r="J7734" s="40">
        <f>IF(Txn!$B3873="",0,Txn!$R3873)</f>
        <v>0</v>
      </c>
      <c r="K7734" s="41">
        <f>IF($A7734="","",IFERROR(VALUE(MID($A7734,6,2)),""))</f>
        <v>0</v>
      </c>
      <c r="L7734" s="39">
        <f>IF(Txn!$K3873="","","طرف مقابل — "&amp;Txn!$K3873)</f>
        <v>0</v>
      </c>
      <c r="N7734" s="42">
        <f>IF($D7734="",0,COUNTIF(BankAccts,$D7734))</f>
        <v>0</v>
      </c>
    </row>
    <row r="7735" spans="1:14">
      <c r="A7735" s="38">
        <f>IF(Txn!$B3874="","",Txn!$B3874)</f>
        <v>0</v>
      </c>
      <c r="B7735" s="38">
        <f>IF(Txn!$B3874="","",Txn!$C3874)</f>
        <v>0</v>
      </c>
      <c r="C7735" s="39">
        <f>IF(Txn!$B3874="","","تراکنش بانکی")</f>
        <v>0</v>
      </c>
      <c r="D7735" s="38">
        <f>IF(Txn!$B3874="","",IF(Txn!$X3874="","",Txn!$X3874))</f>
        <v>0</v>
      </c>
      <c r="E7735" s="39">
        <f>IF($D7735="","",IFERROR(VLOOKUP($D7735,AcctTbl,2,0),""))</f>
        <v>0</v>
      </c>
      <c r="F7735" s="39">
        <f>IF($D7735="","",IFERROR(VLOOKUP($D7735,AcctTbl,3,0),""))</f>
        <v>0</v>
      </c>
      <c r="G7735" s="39">
        <f>IF(Txn!$B3874="","",Txn!$D3874)</f>
        <v>0</v>
      </c>
      <c r="H7735" s="38">
        <f>IF(Txn!$B3874="","",Txn!$E3874)</f>
        <v>0</v>
      </c>
      <c r="I7735" s="40">
        <f>IF(Txn!$B3874="",0,Txn!$O3874)</f>
        <v>0</v>
      </c>
      <c r="J7735" s="40">
        <f>IF(Txn!$B3874="",0,Txn!$P3874)</f>
        <v>0</v>
      </c>
      <c r="K7735" s="41">
        <f>IF($A7735="","",IFERROR(VALUE(MID($A7735,6,2)),""))</f>
        <v>0</v>
      </c>
      <c r="L7735" s="39">
        <f>IF(Txn!$K3874="","",Txn!$K3874)</f>
        <v>0</v>
      </c>
      <c r="N7735" s="42">
        <f>IF($D7735="",0,COUNTIF(BankAccts,$D7735))</f>
        <v>0</v>
      </c>
    </row>
    <row r="7736" spans="1:14">
      <c r="A7736" s="38">
        <f>IF(Txn!$B3874="","",Txn!$B3874)</f>
        <v>0</v>
      </c>
      <c r="B7736" s="38">
        <f>IF(Txn!$B3874="","",Txn!$C3874)</f>
        <v>0</v>
      </c>
      <c r="C7736" s="39">
        <f>IF(Txn!$B3874="","","تراکنش بانکی")</f>
        <v>0</v>
      </c>
      <c r="D7736" s="38">
        <f>IF(Txn!$B3874="","",IF(IF(Txn!$U3874="TRF",Txn!$Y3874,Txn!$Z3874)="","",IF(Txn!$U3874="TRF",Txn!$Y3874,Txn!$Z3874)))</f>
        <v>0</v>
      </c>
      <c r="E7736" s="39">
        <f>IF($D7736="","",IFERROR(VLOOKUP($D7736,AcctTbl,2,0),""))</f>
        <v>0</v>
      </c>
      <c r="F7736" s="39">
        <f>IF($D7736="","",IFERROR(VLOOKUP($D7736,AcctTbl,3,0),""))</f>
        <v>0</v>
      </c>
      <c r="G7736" s="39">
        <f>IF(Txn!$B3874="","",Txn!$D3874)</f>
        <v>0</v>
      </c>
      <c r="H7736" s="38">
        <f>IF(Txn!$B3874="","",Txn!$E3874)</f>
        <v>0</v>
      </c>
      <c r="I7736" s="40">
        <f>IF(Txn!$B3874="",0,Txn!$Q3874)</f>
        <v>0</v>
      </c>
      <c r="J7736" s="40">
        <f>IF(Txn!$B3874="",0,Txn!$R3874)</f>
        <v>0</v>
      </c>
      <c r="K7736" s="41">
        <f>IF($A7736="","",IFERROR(VALUE(MID($A7736,6,2)),""))</f>
        <v>0</v>
      </c>
      <c r="L7736" s="39">
        <f>IF(Txn!$K3874="","","طرف مقابل — "&amp;Txn!$K3874)</f>
        <v>0</v>
      </c>
      <c r="N7736" s="42">
        <f>IF($D7736="",0,COUNTIF(BankAccts,$D7736))</f>
        <v>0</v>
      </c>
    </row>
    <row r="7737" spans="1:14">
      <c r="A7737" s="38">
        <f>IF(Txn!$B3875="","",Txn!$B3875)</f>
        <v>0</v>
      </c>
      <c r="B7737" s="38">
        <f>IF(Txn!$B3875="","",Txn!$C3875)</f>
        <v>0</v>
      </c>
      <c r="C7737" s="39">
        <f>IF(Txn!$B3875="","","تراکنش بانکی")</f>
        <v>0</v>
      </c>
      <c r="D7737" s="38">
        <f>IF(Txn!$B3875="","",IF(Txn!$X3875="","",Txn!$X3875))</f>
        <v>0</v>
      </c>
      <c r="E7737" s="39">
        <f>IF($D7737="","",IFERROR(VLOOKUP($D7737,AcctTbl,2,0),""))</f>
        <v>0</v>
      </c>
      <c r="F7737" s="39">
        <f>IF($D7737="","",IFERROR(VLOOKUP($D7737,AcctTbl,3,0),""))</f>
        <v>0</v>
      </c>
      <c r="G7737" s="39">
        <f>IF(Txn!$B3875="","",Txn!$D3875)</f>
        <v>0</v>
      </c>
      <c r="H7737" s="38">
        <f>IF(Txn!$B3875="","",Txn!$E3875)</f>
        <v>0</v>
      </c>
      <c r="I7737" s="40">
        <f>IF(Txn!$B3875="",0,Txn!$O3875)</f>
        <v>0</v>
      </c>
      <c r="J7737" s="40">
        <f>IF(Txn!$B3875="",0,Txn!$P3875)</f>
        <v>0</v>
      </c>
      <c r="K7737" s="41">
        <f>IF($A7737="","",IFERROR(VALUE(MID($A7737,6,2)),""))</f>
        <v>0</v>
      </c>
      <c r="L7737" s="39">
        <f>IF(Txn!$K3875="","",Txn!$K3875)</f>
        <v>0</v>
      </c>
      <c r="N7737" s="42">
        <f>IF($D7737="",0,COUNTIF(BankAccts,$D7737))</f>
        <v>0</v>
      </c>
    </row>
    <row r="7738" spans="1:14">
      <c r="A7738" s="38">
        <f>IF(Txn!$B3875="","",Txn!$B3875)</f>
        <v>0</v>
      </c>
      <c r="B7738" s="38">
        <f>IF(Txn!$B3875="","",Txn!$C3875)</f>
        <v>0</v>
      </c>
      <c r="C7738" s="39">
        <f>IF(Txn!$B3875="","","تراکنش بانکی")</f>
        <v>0</v>
      </c>
      <c r="D7738" s="38">
        <f>IF(Txn!$B3875="","",IF(IF(Txn!$U3875="TRF",Txn!$Y3875,Txn!$Z3875)="","",IF(Txn!$U3875="TRF",Txn!$Y3875,Txn!$Z3875)))</f>
        <v>0</v>
      </c>
      <c r="E7738" s="39">
        <f>IF($D7738="","",IFERROR(VLOOKUP($D7738,AcctTbl,2,0),""))</f>
        <v>0</v>
      </c>
      <c r="F7738" s="39">
        <f>IF($D7738="","",IFERROR(VLOOKUP($D7738,AcctTbl,3,0),""))</f>
        <v>0</v>
      </c>
      <c r="G7738" s="39">
        <f>IF(Txn!$B3875="","",Txn!$D3875)</f>
        <v>0</v>
      </c>
      <c r="H7738" s="38">
        <f>IF(Txn!$B3875="","",Txn!$E3875)</f>
        <v>0</v>
      </c>
      <c r="I7738" s="40">
        <f>IF(Txn!$B3875="",0,Txn!$Q3875)</f>
        <v>0</v>
      </c>
      <c r="J7738" s="40">
        <f>IF(Txn!$B3875="",0,Txn!$R3875)</f>
        <v>0</v>
      </c>
      <c r="K7738" s="41">
        <f>IF($A7738="","",IFERROR(VALUE(MID($A7738,6,2)),""))</f>
        <v>0</v>
      </c>
      <c r="L7738" s="39">
        <f>IF(Txn!$K3875="","","طرف مقابل — "&amp;Txn!$K3875)</f>
        <v>0</v>
      </c>
      <c r="N7738" s="42">
        <f>IF($D7738="",0,COUNTIF(BankAccts,$D7738))</f>
        <v>0</v>
      </c>
    </row>
    <row r="7739" spans="1:14">
      <c r="A7739" s="38">
        <f>IF(Txn!$B3876="","",Txn!$B3876)</f>
        <v>0</v>
      </c>
      <c r="B7739" s="38">
        <f>IF(Txn!$B3876="","",Txn!$C3876)</f>
        <v>0</v>
      </c>
      <c r="C7739" s="39">
        <f>IF(Txn!$B3876="","","تراکنش بانکی")</f>
        <v>0</v>
      </c>
      <c r="D7739" s="38">
        <f>IF(Txn!$B3876="","",IF(Txn!$X3876="","",Txn!$X3876))</f>
        <v>0</v>
      </c>
      <c r="E7739" s="39">
        <f>IF($D7739="","",IFERROR(VLOOKUP($D7739,AcctTbl,2,0),""))</f>
        <v>0</v>
      </c>
      <c r="F7739" s="39">
        <f>IF($D7739="","",IFERROR(VLOOKUP($D7739,AcctTbl,3,0),""))</f>
        <v>0</v>
      </c>
      <c r="G7739" s="39">
        <f>IF(Txn!$B3876="","",Txn!$D3876)</f>
        <v>0</v>
      </c>
      <c r="H7739" s="38">
        <f>IF(Txn!$B3876="","",Txn!$E3876)</f>
        <v>0</v>
      </c>
      <c r="I7739" s="40">
        <f>IF(Txn!$B3876="",0,Txn!$O3876)</f>
        <v>0</v>
      </c>
      <c r="J7739" s="40">
        <f>IF(Txn!$B3876="",0,Txn!$P3876)</f>
        <v>0</v>
      </c>
      <c r="K7739" s="41">
        <f>IF($A7739="","",IFERROR(VALUE(MID($A7739,6,2)),""))</f>
        <v>0</v>
      </c>
      <c r="L7739" s="39">
        <f>IF(Txn!$K3876="","",Txn!$K3876)</f>
        <v>0</v>
      </c>
      <c r="N7739" s="42">
        <f>IF($D7739="",0,COUNTIF(BankAccts,$D7739))</f>
        <v>0</v>
      </c>
    </row>
    <row r="7740" spans="1:14">
      <c r="A7740" s="38">
        <f>IF(Txn!$B3876="","",Txn!$B3876)</f>
        <v>0</v>
      </c>
      <c r="B7740" s="38">
        <f>IF(Txn!$B3876="","",Txn!$C3876)</f>
        <v>0</v>
      </c>
      <c r="C7740" s="39">
        <f>IF(Txn!$B3876="","","تراکنش بانکی")</f>
        <v>0</v>
      </c>
      <c r="D7740" s="38">
        <f>IF(Txn!$B3876="","",IF(IF(Txn!$U3876="TRF",Txn!$Y3876,Txn!$Z3876)="","",IF(Txn!$U3876="TRF",Txn!$Y3876,Txn!$Z3876)))</f>
        <v>0</v>
      </c>
      <c r="E7740" s="39">
        <f>IF($D7740="","",IFERROR(VLOOKUP($D7740,AcctTbl,2,0),""))</f>
        <v>0</v>
      </c>
      <c r="F7740" s="39">
        <f>IF($D7740="","",IFERROR(VLOOKUP($D7740,AcctTbl,3,0),""))</f>
        <v>0</v>
      </c>
      <c r="G7740" s="39">
        <f>IF(Txn!$B3876="","",Txn!$D3876)</f>
        <v>0</v>
      </c>
      <c r="H7740" s="38">
        <f>IF(Txn!$B3876="","",Txn!$E3876)</f>
        <v>0</v>
      </c>
      <c r="I7740" s="40">
        <f>IF(Txn!$B3876="",0,Txn!$Q3876)</f>
        <v>0</v>
      </c>
      <c r="J7740" s="40">
        <f>IF(Txn!$B3876="",0,Txn!$R3876)</f>
        <v>0</v>
      </c>
      <c r="K7740" s="41">
        <f>IF($A7740="","",IFERROR(VALUE(MID($A7740,6,2)),""))</f>
        <v>0</v>
      </c>
      <c r="L7740" s="39">
        <f>IF(Txn!$K3876="","","طرف مقابل — "&amp;Txn!$K3876)</f>
        <v>0</v>
      </c>
      <c r="N7740" s="42">
        <f>IF($D7740="",0,COUNTIF(BankAccts,$D7740))</f>
        <v>0</v>
      </c>
    </row>
    <row r="7741" spans="1:14">
      <c r="A7741" s="38">
        <f>IF(Txn!$B3877="","",Txn!$B3877)</f>
        <v>0</v>
      </c>
      <c r="B7741" s="38">
        <f>IF(Txn!$B3877="","",Txn!$C3877)</f>
        <v>0</v>
      </c>
      <c r="C7741" s="39">
        <f>IF(Txn!$B3877="","","تراکنش بانکی")</f>
        <v>0</v>
      </c>
      <c r="D7741" s="38">
        <f>IF(Txn!$B3877="","",IF(Txn!$X3877="","",Txn!$X3877))</f>
        <v>0</v>
      </c>
      <c r="E7741" s="39">
        <f>IF($D7741="","",IFERROR(VLOOKUP($D7741,AcctTbl,2,0),""))</f>
        <v>0</v>
      </c>
      <c r="F7741" s="39">
        <f>IF($D7741="","",IFERROR(VLOOKUP($D7741,AcctTbl,3,0),""))</f>
        <v>0</v>
      </c>
      <c r="G7741" s="39">
        <f>IF(Txn!$B3877="","",Txn!$D3877)</f>
        <v>0</v>
      </c>
      <c r="H7741" s="38">
        <f>IF(Txn!$B3877="","",Txn!$E3877)</f>
        <v>0</v>
      </c>
      <c r="I7741" s="40">
        <f>IF(Txn!$B3877="",0,Txn!$O3877)</f>
        <v>0</v>
      </c>
      <c r="J7741" s="40">
        <f>IF(Txn!$B3877="",0,Txn!$P3877)</f>
        <v>0</v>
      </c>
      <c r="K7741" s="41">
        <f>IF($A7741="","",IFERROR(VALUE(MID($A7741,6,2)),""))</f>
        <v>0</v>
      </c>
      <c r="L7741" s="39">
        <f>IF(Txn!$K3877="","",Txn!$K3877)</f>
        <v>0</v>
      </c>
      <c r="N7741" s="42">
        <f>IF($D7741="",0,COUNTIF(BankAccts,$D7741))</f>
        <v>0</v>
      </c>
    </row>
    <row r="7742" spans="1:14">
      <c r="A7742" s="38">
        <f>IF(Txn!$B3877="","",Txn!$B3877)</f>
        <v>0</v>
      </c>
      <c r="B7742" s="38">
        <f>IF(Txn!$B3877="","",Txn!$C3877)</f>
        <v>0</v>
      </c>
      <c r="C7742" s="39">
        <f>IF(Txn!$B3877="","","تراکنش بانکی")</f>
        <v>0</v>
      </c>
      <c r="D7742" s="38">
        <f>IF(Txn!$B3877="","",IF(IF(Txn!$U3877="TRF",Txn!$Y3877,Txn!$Z3877)="","",IF(Txn!$U3877="TRF",Txn!$Y3877,Txn!$Z3877)))</f>
        <v>0</v>
      </c>
      <c r="E7742" s="39">
        <f>IF($D7742="","",IFERROR(VLOOKUP($D7742,AcctTbl,2,0),""))</f>
        <v>0</v>
      </c>
      <c r="F7742" s="39">
        <f>IF($D7742="","",IFERROR(VLOOKUP($D7742,AcctTbl,3,0),""))</f>
        <v>0</v>
      </c>
      <c r="G7742" s="39">
        <f>IF(Txn!$B3877="","",Txn!$D3877)</f>
        <v>0</v>
      </c>
      <c r="H7742" s="38">
        <f>IF(Txn!$B3877="","",Txn!$E3877)</f>
        <v>0</v>
      </c>
      <c r="I7742" s="40">
        <f>IF(Txn!$B3877="",0,Txn!$Q3877)</f>
        <v>0</v>
      </c>
      <c r="J7742" s="40">
        <f>IF(Txn!$B3877="",0,Txn!$R3877)</f>
        <v>0</v>
      </c>
      <c r="K7742" s="41">
        <f>IF($A7742="","",IFERROR(VALUE(MID($A7742,6,2)),""))</f>
        <v>0</v>
      </c>
      <c r="L7742" s="39">
        <f>IF(Txn!$K3877="","","طرف مقابل — "&amp;Txn!$K3877)</f>
        <v>0</v>
      </c>
      <c r="N7742" s="42">
        <f>IF($D7742="",0,COUNTIF(BankAccts,$D7742))</f>
        <v>0</v>
      </c>
    </row>
    <row r="7743" spans="1:14">
      <c r="A7743" s="38">
        <f>IF(Txn!$B3878="","",Txn!$B3878)</f>
        <v>0</v>
      </c>
      <c r="B7743" s="38">
        <f>IF(Txn!$B3878="","",Txn!$C3878)</f>
        <v>0</v>
      </c>
      <c r="C7743" s="39">
        <f>IF(Txn!$B3878="","","تراکنش بانکی")</f>
        <v>0</v>
      </c>
      <c r="D7743" s="38">
        <f>IF(Txn!$B3878="","",IF(Txn!$X3878="","",Txn!$X3878))</f>
        <v>0</v>
      </c>
      <c r="E7743" s="39">
        <f>IF($D7743="","",IFERROR(VLOOKUP($D7743,AcctTbl,2,0),""))</f>
        <v>0</v>
      </c>
      <c r="F7743" s="39">
        <f>IF($D7743="","",IFERROR(VLOOKUP($D7743,AcctTbl,3,0),""))</f>
        <v>0</v>
      </c>
      <c r="G7743" s="39">
        <f>IF(Txn!$B3878="","",Txn!$D3878)</f>
        <v>0</v>
      </c>
      <c r="H7743" s="38">
        <f>IF(Txn!$B3878="","",Txn!$E3878)</f>
        <v>0</v>
      </c>
      <c r="I7743" s="40">
        <f>IF(Txn!$B3878="",0,Txn!$O3878)</f>
        <v>0</v>
      </c>
      <c r="J7743" s="40">
        <f>IF(Txn!$B3878="",0,Txn!$P3878)</f>
        <v>0</v>
      </c>
      <c r="K7743" s="41">
        <f>IF($A7743="","",IFERROR(VALUE(MID($A7743,6,2)),""))</f>
        <v>0</v>
      </c>
      <c r="L7743" s="39">
        <f>IF(Txn!$K3878="","",Txn!$K3878)</f>
        <v>0</v>
      </c>
      <c r="N7743" s="42">
        <f>IF($D7743="",0,COUNTIF(BankAccts,$D7743))</f>
        <v>0</v>
      </c>
    </row>
    <row r="7744" spans="1:14">
      <c r="A7744" s="38">
        <f>IF(Txn!$B3878="","",Txn!$B3878)</f>
        <v>0</v>
      </c>
      <c r="B7744" s="38">
        <f>IF(Txn!$B3878="","",Txn!$C3878)</f>
        <v>0</v>
      </c>
      <c r="C7744" s="39">
        <f>IF(Txn!$B3878="","","تراکنش بانکی")</f>
        <v>0</v>
      </c>
      <c r="D7744" s="38">
        <f>IF(Txn!$B3878="","",IF(IF(Txn!$U3878="TRF",Txn!$Y3878,Txn!$Z3878)="","",IF(Txn!$U3878="TRF",Txn!$Y3878,Txn!$Z3878)))</f>
        <v>0</v>
      </c>
      <c r="E7744" s="39">
        <f>IF($D7744="","",IFERROR(VLOOKUP($D7744,AcctTbl,2,0),""))</f>
        <v>0</v>
      </c>
      <c r="F7744" s="39">
        <f>IF($D7744="","",IFERROR(VLOOKUP($D7744,AcctTbl,3,0),""))</f>
        <v>0</v>
      </c>
      <c r="G7744" s="39">
        <f>IF(Txn!$B3878="","",Txn!$D3878)</f>
        <v>0</v>
      </c>
      <c r="H7744" s="38">
        <f>IF(Txn!$B3878="","",Txn!$E3878)</f>
        <v>0</v>
      </c>
      <c r="I7744" s="40">
        <f>IF(Txn!$B3878="",0,Txn!$Q3878)</f>
        <v>0</v>
      </c>
      <c r="J7744" s="40">
        <f>IF(Txn!$B3878="",0,Txn!$R3878)</f>
        <v>0</v>
      </c>
      <c r="K7744" s="41">
        <f>IF($A7744="","",IFERROR(VALUE(MID($A7744,6,2)),""))</f>
        <v>0</v>
      </c>
      <c r="L7744" s="39">
        <f>IF(Txn!$K3878="","","طرف مقابل — "&amp;Txn!$K3878)</f>
        <v>0</v>
      </c>
      <c r="N7744" s="42">
        <f>IF($D7744="",0,COUNTIF(BankAccts,$D7744))</f>
        <v>0</v>
      </c>
    </row>
    <row r="7745" spans="1:14">
      <c r="A7745" s="38">
        <f>IF(Txn!$B3879="","",Txn!$B3879)</f>
        <v>0</v>
      </c>
      <c r="B7745" s="38">
        <f>IF(Txn!$B3879="","",Txn!$C3879)</f>
        <v>0</v>
      </c>
      <c r="C7745" s="39">
        <f>IF(Txn!$B3879="","","تراکنش بانکی")</f>
        <v>0</v>
      </c>
      <c r="D7745" s="38">
        <f>IF(Txn!$B3879="","",IF(Txn!$X3879="","",Txn!$X3879))</f>
        <v>0</v>
      </c>
      <c r="E7745" s="39">
        <f>IF($D7745="","",IFERROR(VLOOKUP($D7745,AcctTbl,2,0),""))</f>
        <v>0</v>
      </c>
      <c r="F7745" s="39">
        <f>IF($D7745="","",IFERROR(VLOOKUP($D7745,AcctTbl,3,0),""))</f>
        <v>0</v>
      </c>
      <c r="G7745" s="39">
        <f>IF(Txn!$B3879="","",Txn!$D3879)</f>
        <v>0</v>
      </c>
      <c r="H7745" s="38">
        <f>IF(Txn!$B3879="","",Txn!$E3879)</f>
        <v>0</v>
      </c>
      <c r="I7745" s="40">
        <f>IF(Txn!$B3879="",0,Txn!$O3879)</f>
        <v>0</v>
      </c>
      <c r="J7745" s="40">
        <f>IF(Txn!$B3879="",0,Txn!$P3879)</f>
        <v>0</v>
      </c>
      <c r="K7745" s="41">
        <f>IF($A7745="","",IFERROR(VALUE(MID($A7745,6,2)),""))</f>
        <v>0</v>
      </c>
      <c r="L7745" s="39">
        <f>IF(Txn!$K3879="","",Txn!$K3879)</f>
        <v>0</v>
      </c>
      <c r="N7745" s="42">
        <f>IF($D7745="",0,COUNTIF(BankAccts,$D7745))</f>
        <v>0</v>
      </c>
    </row>
    <row r="7746" spans="1:14">
      <c r="A7746" s="38">
        <f>IF(Txn!$B3879="","",Txn!$B3879)</f>
        <v>0</v>
      </c>
      <c r="B7746" s="38">
        <f>IF(Txn!$B3879="","",Txn!$C3879)</f>
        <v>0</v>
      </c>
      <c r="C7746" s="39">
        <f>IF(Txn!$B3879="","","تراکنش بانکی")</f>
        <v>0</v>
      </c>
      <c r="D7746" s="38">
        <f>IF(Txn!$B3879="","",IF(IF(Txn!$U3879="TRF",Txn!$Y3879,Txn!$Z3879)="","",IF(Txn!$U3879="TRF",Txn!$Y3879,Txn!$Z3879)))</f>
        <v>0</v>
      </c>
      <c r="E7746" s="39">
        <f>IF($D7746="","",IFERROR(VLOOKUP($D7746,AcctTbl,2,0),""))</f>
        <v>0</v>
      </c>
      <c r="F7746" s="39">
        <f>IF($D7746="","",IFERROR(VLOOKUP($D7746,AcctTbl,3,0),""))</f>
        <v>0</v>
      </c>
      <c r="G7746" s="39">
        <f>IF(Txn!$B3879="","",Txn!$D3879)</f>
        <v>0</v>
      </c>
      <c r="H7746" s="38">
        <f>IF(Txn!$B3879="","",Txn!$E3879)</f>
        <v>0</v>
      </c>
      <c r="I7746" s="40">
        <f>IF(Txn!$B3879="",0,Txn!$Q3879)</f>
        <v>0</v>
      </c>
      <c r="J7746" s="40">
        <f>IF(Txn!$B3879="",0,Txn!$R3879)</f>
        <v>0</v>
      </c>
      <c r="K7746" s="41">
        <f>IF($A7746="","",IFERROR(VALUE(MID($A7746,6,2)),""))</f>
        <v>0</v>
      </c>
      <c r="L7746" s="39">
        <f>IF(Txn!$K3879="","","طرف مقابل — "&amp;Txn!$K3879)</f>
        <v>0</v>
      </c>
      <c r="N7746" s="42">
        <f>IF($D7746="",0,COUNTIF(BankAccts,$D7746))</f>
        <v>0</v>
      </c>
    </row>
    <row r="7747" spans="1:14">
      <c r="A7747" s="38">
        <f>IF(Txn!$B3880="","",Txn!$B3880)</f>
        <v>0</v>
      </c>
      <c r="B7747" s="38">
        <f>IF(Txn!$B3880="","",Txn!$C3880)</f>
        <v>0</v>
      </c>
      <c r="C7747" s="39">
        <f>IF(Txn!$B3880="","","تراکنش بانکی")</f>
        <v>0</v>
      </c>
      <c r="D7747" s="38">
        <f>IF(Txn!$B3880="","",IF(Txn!$X3880="","",Txn!$X3880))</f>
        <v>0</v>
      </c>
      <c r="E7747" s="39">
        <f>IF($D7747="","",IFERROR(VLOOKUP($D7747,AcctTbl,2,0),""))</f>
        <v>0</v>
      </c>
      <c r="F7747" s="39">
        <f>IF($D7747="","",IFERROR(VLOOKUP($D7747,AcctTbl,3,0),""))</f>
        <v>0</v>
      </c>
      <c r="G7747" s="39">
        <f>IF(Txn!$B3880="","",Txn!$D3880)</f>
        <v>0</v>
      </c>
      <c r="H7747" s="38">
        <f>IF(Txn!$B3880="","",Txn!$E3880)</f>
        <v>0</v>
      </c>
      <c r="I7747" s="40">
        <f>IF(Txn!$B3880="",0,Txn!$O3880)</f>
        <v>0</v>
      </c>
      <c r="J7747" s="40">
        <f>IF(Txn!$B3880="",0,Txn!$P3880)</f>
        <v>0</v>
      </c>
      <c r="K7747" s="41">
        <f>IF($A7747="","",IFERROR(VALUE(MID($A7747,6,2)),""))</f>
        <v>0</v>
      </c>
      <c r="L7747" s="39">
        <f>IF(Txn!$K3880="","",Txn!$K3880)</f>
        <v>0</v>
      </c>
      <c r="N7747" s="42">
        <f>IF($D7747="",0,COUNTIF(BankAccts,$D7747))</f>
        <v>0</v>
      </c>
    </row>
    <row r="7748" spans="1:14">
      <c r="A7748" s="38">
        <f>IF(Txn!$B3880="","",Txn!$B3880)</f>
        <v>0</v>
      </c>
      <c r="B7748" s="38">
        <f>IF(Txn!$B3880="","",Txn!$C3880)</f>
        <v>0</v>
      </c>
      <c r="C7748" s="39">
        <f>IF(Txn!$B3880="","","تراکنش بانکی")</f>
        <v>0</v>
      </c>
      <c r="D7748" s="38">
        <f>IF(Txn!$B3880="","",IF(IF(Txn!$U3880="TRF",Txn!$Y3880,Txn!$Z3880)="","",IF(Txn!$U3880="TRF",Txn!$Y3880,Txn!$Z3880)))</f>
        <v>0</v>
      </c>
      <c r="E7748" s="39">
        <f>IF($D7748="","",IFERROR(VLOOKUP($D7748,AcctTbl,2,0),""))</f>
        <v>0</v>
      </c>
      <c r="F7748" s="39">
        <f>IF($D7748="","",IFERROR(VLOOKUP($D7748,AcctTbl,3,0),""))</f>
        <v>0</v>
      </c>
      <c r="G7748" s="39">
        <f>IF(Txn!$B3880="","",Txn!$D3880)</f>
        <v>0</v>
      </c>
      <c r="H7748" s="38">
        <f>IF(Txn!$B3880="","",Txn!$E3880)</f>
        <v>0</v>
      </c>
      <c r="I7748" s="40">
        <f>IF(Txn!$B3880="",0,Txn!$Q3880)</f>
        <v>0</v>
      </c>
      <c r="J7748" s="40">
        <f>IF(Txn!$B3880="",0,Txn!$R3880)</f>
        <v>0</v>
      </c>
      <c r="K7748" s="41">
        <f>IF($A7748="","",IFERROR(VALUE(MID($A7748,6,2)),""))</f>
        <v>0</v>
      </c>
      <c r="L7748" s="39">
        <f>IF(Txn!$K3880="","","طرف مقابل — "&amp;Txn!$K3880)</f>
        <v>0</v>
      </c>
      <c r="N7748" s="42">
        <f>IF($D7748="",0,COUNTIF(BankAccts,$D7748))</f>
        <v>0</v>
      </c>
    </row>
    <row r="7749" spans="1:14">
      <c r="A7749" s="38">
        <f>IF(Txn!$B3881="","",Txn!$B3881)</f>
        <v>0</v>
      </c>
      <c r="B7749" s="38">
        <f>IF(Txn!$B3881="","",Txn!$C3881)</f>
        <v>0</v>
      </c>
      <c r="C7749" s="39">
        <f>IF(Txn!$B3881="","","تراکنش بانکی")</f>
        <v>0</v>
      </c>
      <c r="D7749" s="38">
        <f>IF(Txn!$B3881="","",IF(Txn!$X3881="","",Txn!$X3881))</f>
        <v>0</v>
      </c>
      <c r="E7749" s="39">
        <f>IF($D7749="","",IFERROR(VLOOKUP($D7749,AcctTbl,2,0),""))</f>
        <v>0</v>
      </c>
      <c r="F7749" s="39">
        <f>IF($D7749="","",IFERROR(VLOOKUP($D7749,AcctTbl,3,0),""))</f>
        <v>0</v>
      </c>
      <c r="G7749" s="39">
        <f>IF(Txn!$B3881="","",Txn!$D3881)</f>
        <v>0</v>
      </c>
      <c r="H7749" s="38">
        <f>IF(Txn!$B3881="","",Txn!$E3881)</f>
        <v>0</v>
      </c>
      <c r="I7749" s="40">
        <f>IF(Txn!$B3881="",0,Txn!$O3881)</f>
        <v>0</v>
      </c>
      <c r="J7749" s="40">
        <f>IF(Txn!$B3881="",0,Txn!$P3881)</f>
        <v>0</v>
      </c>
      <c r="K7749" s="41">
        <f>IF($A7749="","",IFERROR(VALUE(MID($A7749,6,2)),""))</f>
        <v>0</v>
      </c>
      <c r="L7749" s="39">
        <f>IF(Txn!$K3881="","",Txn!$K3881)</f>
        <v>0</v>
      </c>
      <c r="N7749" s="42">
        <f>IF($D7749="",0,COUNTIF(BankAccts,$D7749))</f>
        <v>0</v>
      </c>
    </row>
    <row r="7750" spans="1:14">
      <c r="A7750" s="38">
        <f>IF(Txn!$B3881="","",Txn!$B3881)</f>
        <v>0</v>
      </c>
      <c r="B7750" s="38">
        <f>IF(Txn!$B3881="","",Txn!$C3881)</f>
        <v>0</v>
      </c>
      <c r="C7750" s="39">
        <f>IF(Txn!$B3881="","","تراکنش بانکی")</f>
        <v>0</v>
      </c>
      <c r="D7750" s="38">
        <f>IF(Txn!$B3881="","",IF(IF(Txn!$U3881="TRF",Txn!$Y3881,Txn!$Z3881)="","",IF(Txn!$U3881="TRF",Txn!$Y3881,Txn!$Z3881)))</f>
        <v>0</v>
      </c>
      <c r="E7750" s="39">
        <f>IF($D7750="","",IFERROR(VLOOKUP($D7750,AcctTbl,2,0),""))</f>
        <v>0</v>
      </c>
      <c r="F7750" s="39">
        <f>IF($D7750="","",IFERROR(VLOOKUP($D7750,AcctTbl,3,0),""))</f>
        <v>0</v>
      </c>
      <c r="G7750" s="39">
        <f>IF(Txn!$B3881="","",Txn!$D3881)</f>
        <v>0</v>
      </c>
      <c r="H7750" s="38">
        <f>IF(Txn!$B3881="","",Txn!$E3881)</f>
        <v>0</v>
      </c>
      <c r="I7750" s="40">
        <f>IF(Txn!$B3881="",0,Txn!$Q3881)</f>
        <v>0</v>
      </c>
      <c r="J7750" s="40">
        <f>IF(Txn!$B3881="",0,Txn!$R3881)</f>
        <v>0</v>
      </c>
      <c r="K7750" s="41">
        <f>IF($A7750="","",IFERROR(VALUE(MID($A7750,6,2)),""))</f>
        <v>0</v>
      </c>
      <c r="L7750" s="39">
        <f>IF(Txn!$K3881="","","طرف مقابل — "&amp;Txn!$K3881)</f>
        <v>0</v>
      </c>
      <c r="N7750" s="42">
        <f>IF($D7750="",0,COUNTIF(BankAccts,$D7750))</f>
        <v>0</v>
      </c>
    </row>
    <row r="7751" spans="1:14">
      <c r="A7751" s="38">
        <f>IF(Txn!$B3882="","",Txn!$B3882)</f>
        <v>0</v>
      </c>
      <c r="B7751" s="38">
        <f>IF(Txn!$B3882="","",Txn!$C3882)</f>
        <v>0</v>
      </c>
      <c r="C7751" s="39">
        <f>IF(Txn!$B3882="","","تراکنش بانکی")</f>
        <v>0</v>
      </c>
      <c r="D7751" s="38">
        <f>IF(Txn!$B3882="","",IF(Txn!$X3882="","",Txn!$X3882))</f>
        <v>0</v>
      </c>
      <c r="E7751" s="39">
        <f>IF($D7751="","",IFERROR(VLOOKUP($D7751,AcctTbl,2,0),""))</f>
        <v>0</v>
      </c>
      <c r="F7751" s="39">
        <f>IF($D7751="","",IFERROR(VLOOKUP($D7751,AcctTbl,3,0),""))</f>
        <v>0</v>
      </c>
      <c r="G7751" s="39">
        <f>IF(Txn!$B3882="","",Txn!$D3882)</f>
        <v>0</v>
      </c>
      <c r="H7751" s="38">
        <f>IF(Txn!$B3882="","",Txn!$E3882)</f>
        <v>0</v>
      </c>
      <c r="I7751" s="40">
        <f>IF(Txn!$B3882="",0,Txn!$O3882)</f>
        <v>0</v>
      </c>
      <c r="J7751" s="40">
        <f>IF(Txn!$B3882="",0,Txn!$P3882)</f>
        <v>0</v>
      </c>
      <c r="K7751" s="41">
        <f>IF($A7751="","",IFERROR(VALUE(MID($A7751,6,2)),""))</f>
        <v>0</v>
      </c>
      <c r="L7751" s="39">
        <f>IF(Txn!$K3882="","",Txn!$K3882)</f>
        <v>0</v>
      </c>
      <c r="N7751" s="42">
        <f>IF($D7751="",0,COUNTIF(BankAccts,$D7751))</f>
        <v>0</v>
      </c>
    </row>
    <row r="7752" spans="1:14">
      <c r="A7752" s="38">
        <f>IF(Txn!$B3882="","",Txn!$B3882)</f>
        <v>0</v>
      </c>
      <c r="B7752" s="38">
        <f>IF(Txn!$B3882="","",Txn!$C3882)</f>
        <v>0</v>
      </c>
      <c r="C7752" s="39">
        <f>IF(Txn!$B3882="","","تراکنش بانکی")</f>
        <v>0</v>
      </c>
      <c r="D7752" s="38">
        <f>IF(Txn!$B3882="","",IF(IF(Txn!$U3882="TRF",Txn!$Y3882,Txn!$Z3882)="","",IF(Txn!$U3882="TRF",Txn!$Y3882,Txn!$Z3882)))</f>
        <v>0</v>
      </c>
      <c r="E7752" s="39">
        <f>IF($D7752="","",IFERROR(VLOOKUP($D7752,AcctTbl,2,0),""))</f>
        <v>0</v>
      </c>
      <c r="F7752" s="39">
        <f>IF($D7752="","",IFERROR(VLOOKUP($D7752,AcctTbl,3,0),""))</f>
        <v>0</v>
      </c>
      <c r="G7752" s="39">
        <f>IF(Txn!$B3882="","",Txn!$D3882)</f>
        <v>0</v>
      </c>
      <c r="H7752" s="38">
        <f>IF(Txn!$B3882="","",Txn!$E3882)</f>
        <v>0</v>
      </c>
      <c r="I7752" s="40">
        <f>IF(Txn!$B3882="",0,Txn!$Q3882)</f>
        <v>0</v>
      </c>
      <c r="J7752" s="40">
        <f>IF(Txn!$B3882="",0,Txn!$R3882)</f>
        <v>0</v>
      </c>
      <c r="K7752" s="41">
        <f>IF($A7752="","",IFERROR(VALUE(MID($A7752,6,2)),""))</f>
        <v>0</v>
      </c>
      <c r="L7752" s="39">
        <f>IF(Txn!$K3882="","","طرف مقابل — "&amp;Txn!$K3882)</f>
        <v>0</v>
      </c>
      <c r="N7752" s="42">
        <f>IF($D7752="",0,COUNTIF(BankAccts,$D7752))</f>
        <v>0</v>
      </c>
    </row>
    <row r="7753" spans="1:14">
      <c r="A7753" s="38">
        <f>IF(Txn!$B3883="","",Txn!$B3883)</f>
        <v>0</v>
      </c>
      <c r="B7753" s="38">
        <f>IF(Txn!$B3883="","",Txn!$C3883)</f>
        <v>0</v>
      </c>
      <c r="C7753" s="39">
        <f>IF(Txn!$B3883="","","تراکنش بانکی")</f>
        <v>0</v>
      </c>
      <c r="D7753" s="38">
        <f>IF(Txn!$B3883="","",IF(Txn!$X3883="","",Txn!$X3883))</f>
        <v>0</v>
      </c>
      <c r="E7753" s="39">
        <f>IF($D7753="","",IFERROR(VLOOKUP($D7753,AcctTbl,2,0),""))</f>
        <v>0</v>
      </c>
      <c r="F7753" s="39">
        <f>IF($D7753="","",IFERROR(VLOOKUP($D7753,AcctTbl,3,0),""))</f>
        <v>0</v>
      </c>
      <c r="G7753" s="39">
        <f>IF(Txn!$B3883="","",Txn!$D3883)</f>
        <v>0</v>
      </c>
      <c r="H7753" s="38">
        <f>IF(Txn!$B3883="","",Txn!$E3883)</f>
        <v>0</v>
      </c>
      <c r="I7753" s="40">
        <f>IF(Txn!$B3883="",0,Txn!$O3883)</f>
        <v>0</v>
      </c>
      <c r="J7753" s="40">
        <f>IF(Txn!$B3883="",0,Txn!$P3883)</f>
        <v>0</v>
      </c>
      <c r="K7753" s="41">
        <f>IF($A7753="","",IFERROR(VALUE(MID($A7753,6,2)),""))</f>
        <v>0</v>
      </c>
      <c r="L7753" s="39">
        <f>IF(Txn!$K3883="","",Txn!$K3883)</f>
        <v>0</v>
      </c>
      <c r="N7753" s="42">
        <f>IF($D7753="",0,COUNTIF(BankAccts,$D7753))</f>
        <v>0</v>
      </c>
    </row>
    <row r="7754" spans="1:14">
      <c r="A7754" s="38">
        <f>IF(Txn!$B3883="","",Txn!$B3883)</f>
        <v>0</v>
      </c>
      <c r="B7754" s="38">
        <f>IF(Txn!$B3883="","",Txn!$C3883)</f>
        <v>0</v>
      </c>
      <c r="C7754" s="39">
        <f>IF(Txn!$B3883="","","تراکنش بانکی")</f>
        <v>0</v>
      </c>
      <c r="D7754" s="38">
        <f>IF(Txn!$B3883="","",IF(IF(Txn!$U3883="TRF",Txn!$Y3883,Txn!$Z3883)="","",IF(Txn!$U3883="TRF",Txn!$Y3883,Txn!$Z3883)))</f>
        <v>0</v>
      </c>
      <c r="E7754" s="39">
        <f>IF($D7754="","",IFERROR(VLOOKUP($D7754,AcctTbl,2,0),""))</f>
        <v>0</v>
      </c>
      <c r="F7754" s="39">
        <f>IF($D7754="","",IFERROR(VLOOKUP($D7754,AcctTbl,3,0),""))</f>
        <v>0</v>
      </c>
      <c r="G7754" s="39">
        <f>IF(Txn!$B3883="","",Txn!$D3883)</f>
        <v>0</v>
      </c>
      <c r="H7754" s="38">
        <f>IF(Txn!$B3883="","",Txn!$E3883)</f>
        <v>0</v>
      </c>
      <c r="I7754" s="40">
        <f>IF(Txn!$B3883="",0,Txn!$Q3883)</f>
        <v>0</v>
      </c>
      <c r="J7754" s="40">
        <f>IF(Txn!$B3883="",0,Txn!$R3883)</f>
        <v>0</v>
      </c>
      <c r="K7754" s="41">
        <f>IF($A7754="","",IFERROR(VALUE(MID($A7754,6,2)),""))</f>
        <v>0</v>
      </c>
      <c r="L7754" s="39">
        <f>IF(Txn!$K3883="","","طرف مقابل — "&amp;Txn!$K3883)</f>
        <v>0</v>
      </c>
      <c r="N7754" s="42">
        <f>IF($D7754="",0,COUNTIF(BankAccts,$D7754))</f>
        <v>0</v>
      </c>
    </row>
    <row r="7755" spans="1:14">
      <c r="A7755" s="38">
        <f>IF(Txn!$B3884="","",Txn!$B3884)</f>
        <v>0</v>
      </c>
      <c r="B7755" s="38">
        <f>IF(Txn!$B3884="","",Txn!$C3884)</f>
        <v>0</v>
      </c>
      <c r="C7755" s="39">
        <f>IF(Txn!$B3884="","","تراکنش بانکی")</f>
        <v>0</v>
      </c>
      <c r="D7755" s="38">
        <f>IF(Txn!$B3884="","",IF(Txn!$X3884="","",Txn!$X3884))</f>
        <v>0</v>
      </c>
      <c r="E7755" s="39">
        <f>IF($D7755="","",IFERROR(VLOOKUP($D7755,AcctTbl,2,0),""))</f>
        <v>0</v>
      </c>
      <c r="F7755" s="39">
        <f>IF($D7755="","",IFERROR(VLOOKUP($D7755,AcctTbl,3,0),""))</f>
        <v>0</v>
      </c>
      <c r="G7755" s="39">
        <f>IF(Txn!$B3884="","",Txn!$D3884)</f>
        <v>0</v>
      </c>
      <c r="H7755" s="38">
        <f>IF(Txn!$B3884="","",Txn!$E3884)</f>
        <v>0</v>
      </c>
      <c r="I7755" s="40">
        <f>IF(Txn!$B3884="",0,Txn!$O3884)</f>
        <v>0</v>
      </c>
      <c r="J7755" s="40">
        <f>IF(Txn!$B3884="",0,Txn!$P3884)</f>
        <v>0</v>
      </c>
      <c r="K7755" s="41">
        <f>IF($A7755="","",IFERROR(VALUE(MID($A7755,6,2)),""))</f>
        <v>0</v>
      </c>
      <c r="L7755" s="39">
        <f>IF(Txn!$K3884="","",Txn!$K3884)</f>
        <v>0</v>
      </c>
      <c r="N7755" s="42">
        <f>IF($D7755="",0,COUNTIF(BankAccts,$D7755))</f>
        <v>0</v>
      </c>
    </row>
    <row r="7756" spans="1:14">
      <c r="A7756" s="38">
        <f>IF(Txn!$B3884="","",Txn!$B3884)</f>
        <v>0</v>
      </c>
      <c r="B7756" s="38">
        <f>IF(Txn!$B3884="","",Txn!$C3884)</f>
        <v>0</v>
      </c>
      <c r="C7756" s="39">
        <f>IF(Txn!$B3884="","","تراکنش بانکی")</f>
        <v>0</v>
      </c>
      <c r="D7756" s="38">
        <f>IF(Txn!$B3884="","",IF(IF(Txn!$U3884="TRF",Txn!$Y3884,Txn!$Z3884)="","",IF(Txn!$U3884="TRF",Txn!$Y3884,Txn!$Z3884)))</f>
        <v>0</v>
      </c>
      <c r="E7756" s="39">
        <f>IF($D7756="","",IFERROR(VLOOKUP($D7756,AcctTbl,2,0),""))</f>
        <v>0</v>
      </c>
      <c r="F7756" s="39">
        <f>IF($D7756="","",IFERROR(VLOOKUP($D7756,AcctTbl,3,0),""))</f>
        <v>0</v>
      </c>
      <c r="G7756" s="39">
        <f>IF(Txn!$B3884="","",Txn!$D3884)</f>
        <v>0</v>
      </c>
      <c r="H7756" s="38">
        <f>IF(Txn!$B3884="","",Txn!$E3884)</f>
        <v>0</v>
      </c>
      <c r="I7756" s="40">
        <f>IF(Txn!$B3884="",0,Txn!$Q3884)</f>
        <v>0</v>
      </c>
      <c r="J7756" s="40">
        <f>IF(Txn!$B3884="",0,Txn!$R3884)</f>
        <v>0</v>
      </c>
      <c r="K7756" s="41">
        <f>IF($A7756="","",IFERROR(VALUE(MID($A7756,6,2)),""))</f>
        <v>0</v>
      </c>
      <c r="L7756" s="39">
        <f>IF(Txn!$K3884="","","طرف مقابل — "&amp;Txn!$K3884)</f>
        <v>0</v>
      </c>
      <c r="N7756" s="42">
        <f>IF($D7756="",0,COUNTIF(BankAccts,$D7756))</f>
        <v>0</v>
      </c>
    </row>
    <row r="7757" spans="1:14">
      <c r="A7757" s="38">
        <f>IF(Txn!$B3885="","",Txn!$B3885)</f>
        <v>0</v>
      </c>
      <c r="B7757" s="38">
        <f>IF(Txn!$B3885="","",Txn!$C3885)</f>
        <v>0</v>
      </c>
      <c r="C7757" s="39">
        <f>IF(Txn!$B3885="","","تراکنش بانکی")</f>
        <v>0</v>
      </c>
      <c r="D7757" s="38">
        <f>IF(Txn!$B3885="","",IF(Txn!$X3885="","",Txn!$X3885))</f>
        <v>0</v>
      </c>
      <c r="E7757" s="39">
        <f>IF($D7757="","",IFERROR(VLOOKUP($D7757,AcctTbl,2,0),""))</f>
        <v>0</v>
      </c>
      <c r="F7757" s="39">
        <f>IF($D7757="","",IFERROR(VLOOKUP($D7757,AcctTbl,3,0),""))</f>
        <v>0</v>
      </c>
      <c r="G7757" s="39">
        <f>IF(Txn!$B3885="","",Txn!$D3885)</f>
        <v>0</v>
      </c>
      <c r="H7757" s="38">
        <f>IF(Txn!$B3885="","",Txn!$E3885)</f>
        <v>0</v>
      </c>
      <c r="I7757" s="40">
        <f>IF(Txn!$B3885="",0,Txn!$O3885)</f>
        <v>0</v>
      </c>
      <c r="J7757" s="40">
        <f>IF(Txn!$B3885="",0,Txn!$P3885)</f>
        <v>0</v>
      </c>
      <c r="K7757" s="41">
        <f>IF($A7757="","",IFERROR(VALUE(MID($A7757,6,2)),""))</f>
        <v>0</v>
      </c>
      <c r="L7757" s="39">
        <f>IF(Txn!$K3885="","",Txn!$K3885)</f>
        <v>0</v>
      </c>
      <c r="N7757" s="42">
        <f>IF($D7757="",0,COUNTIF(BankAccts,$D7757))</f>
        <v>0</v>
      </c>
    </row>
    <row r="7758" spans="1:14">
      <c r="A7758" s="38">
        <f>IF(Txn!$B3885="","",Txn!$B3885)</f>
        <v>0</v>
      </c>
      <c r="B7758" s="38">
        <f>IF(Txn!$B3885="","",Txn!$C3885)</f>
        <v>0</v>
      </c>
      <c r="C7758" s="39">
        <f>IF(Txn!$B3885="","","تراکنش بانکی")</f>
        <v>0</v>
      </c>
      <c r="D7758" s="38">
        <f>IF(Txn!$B3885="","",IF(IF(Txn!$U3885="TRF",Txn!$Y3885,Txn!$Z3885)="","",IF(Txn!$U3885="TRF",Txn!$Y3885,Txn!$Z3885)))</f>
        <v>0</v>
      </c>
      <c r="E7758" s="39">
        <f>IF($D7758="","",IFERROR(VLOOKUP($D7758,AcctTbl,2,0),""))</f>
        <v>0</v>
      </c>
      <c r="F7758" s="39">
        <f>IF($D7758="","",IFERROR(VLOOKUP($D7758,AcctTbl,3,0),""))</f>
        <v>0</v>
      </c>
      <c r="G7758" s="39">
        <f>IF(Txn!$B3885="","",Txn!$D3885)</f>
        <v>0</v>
      </c>
      <c r="H7758" s="38">
        <f>IF(Txn!$B3885="","",Txn!$E3885)</f>
        <v>0</v>
      </c>
      <c r="I7758" s="40">
        <f>IF(Txn!$B3885="",0,Txn!$Q3885)</f>
        <v>0</v>
      </c>
      <c r="J7758" s="40">
        <f>IF(Txn!$B3885="",0,Txn!$R3885)</f>
        <v>0</v>
      </c>
      <c r="K7758" s="41">
        <f>IF($A7758="","",IFERROR(VALUE(MID($A7758,6,2)),""))</f>
        <v>0</v>
      </c>
      <c r="L7758" s="39">
        <f>IF(Txn!$K3885="","","طرف مقابل — "&amp;Txn!$K3885)</f>
        <v>0</v>
      </c>
      <c r="N7758" s="42">
        <f>IF($D7758="",0,COUNTIF(BankAccts,$D7758))</f>
        <v>0</v>
      </c>
    </row>
    <row r="7759" spans="1:14">
      <c r="A7759" s="38">
        <f>IF(Txn!$B3886="","",Txn!$B3886)</f>
        <v>0</v>
      </c>
      <c r="B7759" s="38">
        <f>IF(Txn!$B3886="","",Txn!$C3886)</f>
        <v>0</v>
      </c>
      <c r="C7759" s="39">
        <f>IF(Txn!$B3886="","","تراکنش بانکی")</f>
        <v>0</v>
      </c>
      <c r="D7759" s="38">
        <f>IF(Txn!$B3886="","",IF(Txn!$X3886="","",Txn!$X3886))</f>
        <v>0</v>
      </c>
      <c r="E7759" s="39">
        <f>IF($D7759="","",IFERROR(VLOOKUP($D7759,AcctTbl,2,0),""))</f>
        <v>0</v>
      </c>
      <c r="F7759" s="39">
        <f>IF($D7759="","",IFERROR(VLOOKUP($D7759,AcctTbl,3,0),""))</f>
        <v>0</v>
      </c>
      <c r="G7759" s="39">
        <f>IF(Txn!$B3886="","",Txn!$D3886)</f>
        <v>0</v>
      </c>
      <c r="H7759" s="38">
        <f>IF(Txn!$B3886="","",Txn!$E3886)</f>
        <v>0</v>
      </c>
      <c r="I7759" s="40">
        <f>IF(Txn!$B3886="",0,Txn!$O3886)</f>
        <v>0</v>
      </c>
      <c r="J7759" s="40">
        <f>IF(Txn!$B3886="",0,Txn!$P3886)</f>
        <v>0</v>
      </c>
      <c r="K7759" s="41">
        <f>IF($A7759="","",IFERROR(VALUE(MID($A7759,6,2)),""))</f>
        <v>0</v>
      </c>
      <c r="L7759" s="39">
        <f>IF(Txn!$K3886="","",Txn!$K3886)</f>
        <v>0</v>
      </c>
      <c r="N7759" s="42">
        <f>IF($D7759="",0,COUNTIF(BankAccts,$D7759))</f>
        <v>0</v>
      </c>
    </row>
    <row r="7760" spans="1:14">
      <c r="A7760" s="38">
        <f>IF(Txn!$B3886="","",Txn!$B3886)</f>
        <v>0</v>
      </c>
      <c r="B7760" s="38">
        <f>IF(Txn!$B3886="","",Txn!$C3886)</f>
        <v>0</v>
      </c>
      <c r="C7760" s="39">
        <f>IF(Txn!$B3886="","","تراکنش بانکی")</f>
        <v>0</v>
      </c>
      <c r="D7760" s="38">
        <f>IF(Txn!$B3886="","",IF(IF(Txn!$U3886="TRF",Txn!$Y3886,Txn!$Z3886)="","",IF(Txn!$U3886="TRF",Txn!$Y3886,Txn!$Z3886)))</f>
        <v>0</v>
      </c>
      <c r="E7760" s="39">
        <f>IF($D7760="","",IFERROR(VLOOKUP($D7760,AcctTbl,2,0),""))</f>
        <v>0</v>
      </c>
      <c r="F7760" s="39">
        <f>IF($D7760="","",IFERROR(VLOOKUP($D7760,AcctTbl,3,0),""))</f>
        <v>0</v>
      </c>
      <c r="G7760" s="39">
        <f>IF(Txn!$B3886="","",Txn!$D3886)</f>
        <v>0</v>
      </c>
      <c r="H7760" s="38">
        <f>IF(Txn!$B3886="","",Txn!$E3886)</f>
        <v>0</v>
      </c>
      <c r="I7760" s="40">
        <f>IF(Txn!$B3886="",0,Txn!$Q3886)</f>
        <v>0</v>
      </c>
      <c r="J7760" s="40">
        <f>IF(Txn!$B3886="",0,Txn!$R3886)</f>
        <v>0</v>
      </c>
      <c r="K7760" s="41">
        <f>IF($A7760="","",IFERROR(VALUE(MID($A7760,6,2)),""))</f>
        <v>0</v>
      </c>
      <c r="L7760" s="39">
        <f>IF(Txn!$K3886="","","طرف مقابل — "&amp;Txn!$K3886)</f>
        <v>0</v>
      </c>
      <c r="N7760" s="42">
        <f>IF($D7760="",0,COUNTIF(BankAccts,$D7760))</f>
        <v>0</v>
      </c>
    </row>
    <row r="7761" spans="1:14">
      <c r="A7761" s="38">
        <f>IF(Txn!$B3887="","",Txn!$B3887)</f>
        <v>0</v>
      </c>
      <c r="B7761" s="38">
        <f>IF(Txn!$B3887="","",Txn!$C3887)</f>
        <v>0</v>
      </c>
      <c r="C7761" s="39">
        <f>IF(Txn!$B3887="","","تراکنش بانکی")</f>
        <v>0</v>
      </c>
      <c r="D7761" s="38">
        <f>IF(Txn!$B3887="","",IF(Txn!$X3887="","",Txn!$X3887))</f>
        <v>0</v>
      </c>
      <c r="E7761" s="39">
        <f>IF($D7761="","",IFERROR(VLOOKUP($D7761,AcctTbl,2,0),""))</f>
        <v>0</v>
      </c>
      <c r="F7761" s="39">
        <f>IF($D7761="","",IFERROR(VLOOKUP($D7761,AcctTbl,3,0),""))</f>
        <v>0</v>
      </c>
      <c r="G7761" s="39">
        <f>IF(Txn!$B3887="","",Txn!$D3887)</f>
        <v>0</v>
      </c>
      <c r="H7761" s="38">
        <f>IF(Txn!$B3887="","",Txn!$E3887)</f>
        <v>0</v>
      </c>
      <c r="I7761" s="40">
        <f>IF(Txn!$B3887="",0,Txn!$O3887)</f>
        <v>0</v>
      </c>
      <c r="J7761" s="40">
        <f>IF(Txn!$B3887="",0,Txn!$P3887)</f>
        <v>0</v>
      </c>
      <c r="K7761" s="41">
        <f>IF($A7761="","",IFERROR(VALUE(MID($A7761,6,2)),""))</f>
        <v>0</v>
      </c>
      <c r="L7761" s="39">
        <f>IF(Txn!$K3887="","",Txn!$K3887)</f>
        <v>0</v>
      </c>
      <c r="N7761" s="42">
        <f>IF($D7761="",0,COUNTIF(BankAccts,$D7761))</f>
        <v>0</v>
      </c>
    </row>
    <row r="7762" spans="1:14">
      <c r="A7762" s="38">
        <f>IF(Txn!$B3887="","",Txn!$B3887)</f>
        <v>0</v>
      </c>
      <c r="B7762" s="38">
        <f>IF(Txn!$B3887="","",Txn!$C3887)</f>
        <v>0</v>
      </c>
      <c r="C7762" s="39">
        <f>IF(Txn!$B3887="","","تراکنش بانکی")</f>
        <v>0</v>
      </c>
      <c r="D7762" s="38">
        <f>IF(Txn!$B3887="","",IF(IF(Txn!$U3887="TRF",Txn!$Y3887,Txn!$Z3887)="","",IF(Txn!$U3887="TRF",Txn!$Y3887,Txn!$Z3887)))</f>
        <v>0</v>
      </c>
      <c r="E7762" s="39">
        <f>IF($D7762="","",IFERROR(VLOOKUP($D7762,AcctTbl,2,0),""))</f>
        <v>0</v>
      </c>
      <c r="F7762" s="39">
        <f>IF($D7762="","",IFERROR(VLOOKUP($D7762,AcctTbl,3,0),""))</f>
        <v>0</v>
      </c>
      <c r="G7762" s="39">
        <f>IF(Txn!$B3887="","",Txn!$D3887)</f>
        <v>0</v>
      </c>
      <c r="H7762" s="38">
        <f>IF(Txn!$B3887="","",Txn!$E3887)</f>
        <v>0</v>
      </c>
      <c r="I7762" s="40">
        <f>IF(Txn!$B3887="",0,Txn!$Q3887)</f>
        <v>0</v>
      </c>
      <c r="J7762" s="40">
        <f>IF(Txn!$B3887="",0,Txn!$R3887)</f>
        <v>0</v>
      </c>
      <c r="K7762" s="41">
        <f>IF($A7762="","",IFERROR(VALUE(MID($A7762,6,2)),""))</f>
        <v>0</v>
      </c>
      <c r="L7762" s="39">
        <f>IF(Txn!$K3887="","","طرف مقابل — "&amp;Txn!$K3887)</f>
        <v>0</v>
      </c>
      <c r="N7762" s="42">
        <f>IF($D7762="",0,COUNTIF(BankAccts,$D7762))</f>
        <v>0</v>
      </c>
    </row>
    <row r="7763" spans="1:14">
      <c r="A7763" s="38">
        <f>IF(Txn!$B3888="","",Txn!$B3888)</f>
        <v>0</v>
      </c>
      <c r="B7763" s="38">
        <f>IF(Txn!$B3888="","",Txn!$C3888)</f>
        <v>0</v>
      </c>
      <c r="C7763" s="39">
        <f>IF(Txn!$B3888="","","تراکنش بانکی")</f>
        <v>0</v>
      </c>
      <c r="D7763" s="38">
        <f>IF(Txn!$B3888="","",IF(Txn!$X3888="","",Txn!$X3888))</f>
        <v>0</v>
      </c>
      <c r="E7763" s="39">
        <f>IF($D7763="","",IFERROR(VLOOKUP($D7763,AcctTbl,2,0),""))</f>
        <v>0</v>
      </c>
      <c r="F7763" s="39">
        <f>IF($D7763="","",IFERROR(VLOOKUP($D7763,AcctTbl,3,0),""))</f>
        <v>0</v>
      </c>
      <c r="G7763" s="39">
        <f>IF(Txn!$B3888="","",Txn!$D3888)</f>
        <v>0</v>
      </c>
      <c r="H7763" s="38">
        <f>IF(Txn!$B3888="","",Txn!$E3888)</f>
        <v>0</v>
      </c>
      <c r="I7763" s="40">
        <f>IF(Txn!$B3888="",0,Txn!$O3888)</f>
        <v>0</v>
      </c>
      <c r="J7763" s="40">
        <f>IF(Txn!$B3888="",0,Txn!$P3888)</f>
        <v>0</v>
      </c>
      <c r="K7763" s="41">
        <f>IF($A7763="","",IFERROR(VALUE(MID($A7763,6,2)),""))</f>
        <v>0</v>
      </c>
      <c r="L7763" s="39">
        <f>IF(Txn!$K3888="","",Txn!$K3888)</f>
        <v>0</v>
      </c>
      <c r="N7763" s="42">
        <f>IF($D7763="",0,COUNTIF(BankAccts,$D7763))</f>
        <v>0</v>
      </c>
    </row>
    <row r="7764" spans="1:14">
      <c r="A7764" s="38">
        <f>IF(Txn!$B3888="","",Txn!$B3888)</f>
        <v>0</v>
      </c>
      <c r="B7764" s="38">
        <f>IF(Txn!$B3888="","",Txn!$C3888)</f>
        <v>0</v>
      </c>
      <c r="C7764" s="39">
        <f>IF(Txn!$B3888="","","تراکنش بانکی")</f>
        <v>0</v>
      </c>
      <c r="D7764" s="38">
        <f>IF(Txn!$B3888="","",IF(IF(Txn!$U3888="TRF",Txn!$Y3888,Txn!$Z3888)="","",IF(Txn!$U3888="TRF",Txn!$Y3888,Txn!$Z3888)))</f>
        <v>0</v>
      </c>
      <c r="E7764" s="39">
        <f>IF($D7764="","",IFERROR(VLOOKUP($D7764,AcctTbl,2,0),""))</f>
        <v>0</v>
      </c>
      <c r="F7764" s="39">
        <f>IF($D7764="","",IFERROR(VLOOKUP($D7764,AcctTbl,3,0),""))</f>
        <v>0</v>
      </c>
      <c r="G7764" s="39">
        <f>IF(Txn!$B3888="","",Txn!$D3888)</f>
        <v>0</v>
      </c>
      <c r="H7764" s="38">
        <f>IF(Txn!$B3888="","",Txn!$E3888)</f>
        <v>0</v>
      </c>
      <c r="I7764" s="40">
        <f>IF(Txn!$B3888="",0,Txn!$Q3888)</f>
        <v>0</v>
      </c>
      <c r="J7764" s="40">
        <f>IF(Txn!$B3888="",0,Txn!$R3888)</f>
        <v>0</v>
      </c>
      <c r="K7764" s="41">
        <f>IF($A7764="","",IFERROR(VALUE(MID($A7764,6,2)),""))</f>
        <v>0</v>
      </c>
      <c r="L7764" s="39">
        <f>IF(Txn!$K3888="","","طرف مقابل — "&amp;Txn!$K3888)</f>
        <v>0</v>
      </c>
      <c r="N7764" s="42">
        <f>IF($D7764="",0,COUNTIF(BankAccts,$D7764))</f>
        <v>0</v>
      </c>
    </row>
    <row r="7765" spans="1:14">
      <c r="A7765" s="38">
        <f>IF(Txn!$B3889="","",Txn!$B3889)</f>
        <v>0</v>
      </c>
      <c r="B7765" s="38">
        <f>IF(Txn!$B3889="","",Txn!$C3889)</f>
        <v>0</v>
      </c>
      <c r="C7765" s="39">
        <f>IF(Txn!$B3889="","","تراکنش بانکی")</f>
        <v>0</v>
      </c>
      <c r="D7765" s="38">
        <f>IF(Txn!$B3889="","",IF(Txn!$X3889="","",Txn!$X3889))</f>
        <v>0</v>
      </c>
      <c r="E7765" s="39">
        <f>IF($D7765="","",IFERROR(VLOOKUP($D7765,AcctTbl,2,0),""))</f>
        <v>0</v>
      </c>
      <c r="F7765" s="39">
        <f>IF($D7765="","",IFERROR(VLOOKUP($D7765,AcctTbl,3,0),""))</f>
        <v>0</v>
      </c>
      <c r="G7765" s="39">
        <f>IF(Txn!$B3889="","",Txn!$D3889)</f>
        <v>0</v>
      </c>
      <c r="H7765" s="38">
        <f>IF(Txn!$B3889="","",Txn!$E3889)</f>
        <v>0</v>
      </c>
      <c r="I7765" s="40">
        <f>IF(Txn!$B3889="",0,Txn!$O3889)</f>
        <v>0</v>
      </c>
      <c r="J7765" s="40">
        <f>IF(Txn!$B3889="",0,Txn!$P3889)</f>
        <v>0</v>
      </c>
      <c r="K7765" s="41">
        <f>IF($A7765="","",IFERROR(VALUE(MID($A7765,6,2)),""))</f>
        <v>0</v>
      </c>
      <c r="L7765" s="39">
        <f>IF(Txn!$K3889="","",Txn!$K3889)</f>
        <v>0</v>
      </c>
      <c r="N7765" s="42">
        <f>IF($D7765="",0,COUNTIF(BankAccts,$D7765))</f>
        <v>0</v>
      </c>
    </row>
    <row r="7766" spans="1:14">
      <c r="A7766" s="38">
        <f>IF(Txn!$B3889="","",Txn!$B3889)</f>
        <v>0</v>
      </c>
      <c r="B7766" s="38">
        <f>IF(Txn!$B3889="","",Txn!$C3889)</f>
        <v>0</v>
      </c>
      <c r="C7766" s="39">
        <f>IF(Txn!$B3889="","","تراکنش بانکی")</f>
        <v>0</v>
      </c>
      <c r="D7766" s="38">
        <f>IF(Txn!$B3889="","",IF(IF(Txn!$U3889="TRF",Txn!$Y3889,Txn!$Z3889)="","",IF(Txn!$U3889="TRF",Txn!$Y3889,Txn!$Z3889)))</f>
        <v>0</v>
      </c>
      <c r="E7766" s="39">
        <f>IF($D7766="","",IFERROR(VLOOKUP($D7766,AcctTbl,2,0),""))</f>
        <v>0</v>
      </c>
      <c r="F7766" s="39">
        <f>IF($D7766="","",IFERROR(VLOOKUP($D7766,AcctTbl,3,0),""))</f>
        <v>0</v>
      </c>
      <c r="G7766" s="39">
        <f>IF(Txn!$B3889="","",Txn!$D3889)</f>
        <v>0</v>
      </c>
      <c r="H7766" s="38">
        <f>IF(Txn!$B3889="","",Txn!$E3889)</f>
        <v>0</v>
      </c>
      <c r="I7766" s="40">
        <f>IF(Txn!$B3889="",0,Txn!$Q3889)</f>
        <v>0</v>
      </c>
      <c r="J7766" s="40">
        <f>IF(Txn!$B3889="",0,Txn!$R3889)</f>
        <v>0</v>
      </c>
      <c r="K7766" s="41">
        <f>IF($A7766="","",IFERROR(VALUE(MID($A7766,6,2)),""))</f>
        <v>0</v>
      </c>
      <c r="L7766" s="39">
        <f>IF(Txn!$K3889="","","طرف مقابل — "&amp;Txn!$K3889)</f>
        <v>0</v>
      </c>
      <c r="N7766" s="42">
        <f>IF($D7766="",0,COUNTIF(BankAccts,$D7766))</f>
        <v>0</v>
      </c>
    </row>
    <row r="7767" spans="1:14">
      <c r="A7767" s="38">
        <f>IF(Txn!$B3890="","",Txn!$B3890)</f>
        <v>0</v>
      </c>
      <c r="B7767" s="38">
        <f>IF(Txn!$B3890="","",Txn!$C3890)</f>
        <v>0</v>
      </c>
      <c r="C7767" s="39">
        <f>IF(Txn!$B3890="","","تراکنش بانکی")</f>
        <v>0</v>
      </c>
      <c r="D7767" s="38">
        <f>IF(Txn!$B3890="","",IF(Txn!$X3890="","",Txn!$X3890))</f>
        <v>0</v>
      </c>
      <c r="E7767" s="39">
        <f>IF($D7767="","",IFERROR(VLOOKUP($D7767,AcctTbl,2,0),""))</f>
        <v>0</v>
      </c>
      <c r="F7767" s="39">
        <f>IF($D7767="","",IFERROR(VLOOKUP($D7767,AcctTbl,3,0),""))</f>
        <v>0</v>
      </c>
      <c r="G7767" s="39">
        <f>IF(Txn!$B3890="","",Txn!$D3890)</f>
        <v>0</v>
      </c>
      <c r="H7767" s="38">
        <f>IF(Txn!$B3890="","",Txn!$E3890)</f>
        <v>0</v>
      </c>
      <c r="I7767" s="40">
        <f>IF(Txn!$B3890="",0,Txn!$O3890)</f>
        <v>0</v>
      </c>
      <c r="J7767" s="40">
        <f>IF(Txn!$B3890="",0,Txn!$P3890)</f>
        <v>0</v>
      </c>
      <c r="K7767" s="41">
        <f>IF($A7767="","",IFERROR(VALUE(MID($A7767,6,2)),""))</f>
        <v>0</v>
      </c>
      <c r="L7767" s="39">
        <f>IF(Txn!$K3890="","",Txn!$K3890)</f>
        <v>0</v>
      </c>
      <c r="N7767" s="42">
        <f>IF($D7767="",0,COUNTIF(BankAccts,$D7767))</f>
        <v>0</v>
      </c>
    </row>
    <row r="7768" spans="1:14">
      <c r="A7768" s="38">
        <f>IF(Txn!$B3890="","",Txn!$B3890)</f>
        <v>0</v>
      </c>
      <c r="B7768" s="38">
        <f>IF(Txn!$B3890="","",Txn!$C3890)</f>
        <v>0</v>
      </c>
      <c r="C7768" s="39">
        <f>IF(Txn!$B3890="","","تراکنش بانکی")</f>
        <v>0</v>
      </c>
      <c r="D7768" s="38">
        <f>IF(Txn!$B3890="","",IF(IF(Txn!$U3890="TRF",Txn!$Y3890,Txn!$Z3890)="","",IF(Txn!$U3890="TRF",Txn!$Y3890,Txn!$Z3890)))</f>
        <v>0</v>
      </c>
      <c r="E7768" s="39">
        <f>IF($D7768="","",IFERROR(VLOOKUP($D7768,AcctTbl,2,0),""))</f>
        <v>0</v>
      </c>
      <c r="F7768" s="39">
        <f>IF($D7768="","",IFERROR(VLOOKUP($D7768,AcctTbl,3,0),""))</f>
        <v>0</v>
      </c>
      <c r="G7768" s="39">
        <f>IF(Txn!$B3890="","",Txn!$D3890)</f>
        <v>0</v>
      </c>
      <c r="H7768" s="38">
        <f>IF(Txn!$B3890="","",Txn!$E3890)</f>
        <v>0</v>
      </c>
      <c r="I7768" s="40">
        <f>IF(Txn!$B3890="",0,Txn!$Q3890)</f>
        <v>0</v>
      </c>
      <c r="J7768" s="40">
        <f>IF(Txn!$B3890="",0,Txn!$R3890)</f>
        <v>0</v>
      </c>
      <c r="K7768" s="41">
        <f>IF($A7768="","",IFERROR(VALUE(MID($A7768,6,2)),""))</f>
        <v>0</v>
      </c>
      <c r="L7768" s="39">
        <f>IF(Txn!$K3890="","","طرف مقابل — "&amp;Txn!$K3890)</f>
        <v>0</v>
      </c>
      <c r="N7768" s="42">
        <f>IF($D7768="",0,COUNTIF(BankAccts,$D7768))</f>
        <v>0</v>
      </c>
    </row>
    <row r="7769" spans="1:14">
      <c r="A7769" s="38">
        <f>IF(Txn!$B3891="","",Txn!$B3891)</f>
        <v>0</v>
      </c>
      <c r="B7769" s="38">
        <f>IF(Txn!$B3891="","",Txn!$C3891)</f>
        <v>0</v>
      </c>
      <c r="C7769" s="39">
        <f>IF(Txn!$B3891="","","تراکنش بانکی")</f>
        <v>0</v>
      </c>
      <c r="D7769" s="38">
        <f>IF(Txn!$B3891="","",IF(Txn!$X3891="","",Txn!$X3891))</f>
        <v>0</v>
      </c>
      <c r="E7769" s="39">
        <f>IF($D7769="","",IFERROR(VLOOKUP($D7769,AcctTbl,2,0),""))</f>
        <v>0</v>
      </c>
      <c r="F7769" s="39">
        <f>IF($D7769="","",IFERROR(VLOOKUP($D7769,AcctTbl,3,0),""))</f>
        <v>0</v>
      </c>
      <c r="G7769" s="39">
        <f>IF(Txn!$B3891="","",Txn!$D3891)</f>
        <v>0</v>
      </c>
      <c r="H7769" s="38">
        <f>IF(Txn!$B3891="","",Txn!$E3891)</f>
        <v>0</v>
      </c>
      <c r="I7769" s="40">
        <f>IF(Txn!$B3891="",0,Txn!$O3891)</f>
        <v>0</v>
      </c>
      <c r="J7769" s="40">
        <f>IF(Txn!$B3891="",0,Txn!$P3891)</f>
        <v>0</v>
      </c>
      <c r="K7769" s="41">
        <f>IF($A7769="","",IFERROR(VALUE(MID($A7769,6,2)),""))</f>
        <v>0</v>
      </c>
      <c r="L7769" s="39">
        <f>IF(Txn!$K3891="","",Txn!$K3891)</f>
        <v>0</v>
      </c>
      <c r="N7769" s="42">
        <f>IF($D7769="",0,COUNTIF(BankAccts,$D7769))</f>
        <v>0</v>
      </c>
    </row>
    <row r="7770" spans="1:14">
      <c r="A7770" s="38">
        <f>IF(Txn!$B3891="","",Txn!$B3891)</f>
        <v>0</v>
      </c>
      <c r="B7770" s="38">
        <f>IF(Txn!$B3891="","",Txn!$C3891)</f>
        <v>0</v>
      </c>
      <c r="C7770" s="39">
        <f>IF(Txn!$B3891="","","تراکنش بانکی")</f>
        <v>0</v>
      </c>
      <c r="D7770" s="38">
        <f>IF(Txn!$B3891="","",IF(IF(Txn!$U3891="TRF",Txn!$Y3891,Txn!$Z3891)="","",IF(Txn!$U3891="TRF",Txn!$Y3891,Txn!$Z3891)))</f>
        <v>0</v>
      </c>
      <c r="E7770" s="39">
        <f>IF($D7770="","",IFERROR(VLOOKUP($D7770,AcctTbl,2,0),""))</f>
        <v>0</v>
      </c>
      <c r="F7770" s="39">
        <f>IF($D7770="","",IFERROR(VLOOKUP($D7770,AcctTbl,3,0),""))</f>
        <v>0</v>
      </c>
      <c r="G7770" s="39">
        <f>IF(Txn!$B3891="","",Txn!$D3891)</f>
        <v>0</v>
      </c>
      <c r="H7770" s="38">
        <f>IF(Txn!$B3891="","",Txn!$E3891)</f>
        <v>0</v>
      </c>
      <c r="I7770" s="40">
        <f>IF(Txn!$B3891="",0,Txn!$Q3891)</f>
        <v>0</v>
      </c>
      <c r="J7770" s="40">
        <f>IF(Txn!$B3891="",0,Txn!$R3891)</f>
        <v>0</v>
      </c>
      <c r="K7770" s="41">
        <f>IF($A7770="","",IFERROR(VALUE(MID($A7770,6,2)),""))</f>
        <v>0</v>
      </c>
      <c r="L7770" s="39">
        <f>IF(Txn!$K3891="","","طرف مقابل — "&amp;Txn!$K3891)</f>
        <v>0</v>
      </c>
      <c r="N7770" s="42">
        <f>IF($D7770="",0,COUNTIF(BankAccts,$D7770))</f>
        <v>0</v>
      </c>
    </row>
    <row r="7771" spans="1:14">
      <c r="A7771" s="38">
        <f>IF(Txn!$B3892="","",Txn!$B3892)</f>
        <v>0</v>
      </c>
      <c r="B7771" s="38">
        <f>IF(Txn!$B3892="","",Txn!$C3892)</f>
        <v>0</v>
      </c>
      <c r="C7771" s="39">
        <f>IF(Txn!$B3892="","","تراکنش بانکی")</f>
        <v>0</v>
      </c>
      <c r="D7771" s="38">
        <f>IF(Txn!$B3892="","",IF(Txn!$X3892="","",Txn!$X3892))</f>
        <v>0</v>
      </c>
      <c r="E7771" s="39">
        <f>IF($D7771="","",IFERROR(VLOOKUP($D7771,AcctTbl,2,0),""))</f>
        <v>0</v>
      </c>
      <c r="F7771" s="39">
        <f>IF($D7771="","",IFERROR(VLOOKUP($D7771,AcctTbl,3,0),""))</f>
        <v>0</v>
      </c>
      <c r="G7771" s="39">
        <f>IF(Txn!$B3892="","",Txn!$D3892)</f>
        <v>0</v>
      </c>
      <c r="H7771" s="38">
        <f>IF(Txn!$B3892="","",Txn!$E3892)</f>
        <v>0</v>
      </c>
      <c r="I7771" s="40">
        <f>IF(Txn!$B3892="",0,Txn!$O3892)</f>
        <v>0</v>
      </c>
      <c r="J7771" s="40">
        <f>IF(Txn!$B3892="",0,Txn!$P3892)</f>
        <v>0</v>
      </c>
      <c r="K7771" s="41">
        <f>IF($A7771="","",IFERROR(VALUE(MID($A7771,6,2)),""))</f>
        <v>0</v>
      </c>
      <c r="L7771" s="39">
        <f>IF(Txn!$K3892="","",Txn!$K3892)</f>
        <v>0</v>
      </c>
      <c r="N7771" s="42">
        <f>IF($D7771="",0,COUNTIF(BankAccts,$D7771))</f>
        <v>0</v>
      </c>
    </row>
    <row r="7772" spans="1:14">
      <c r="A7772" s="38">
        <f>IF(Txn!$B3892="","",Txn!$B3892)</f>
        <v>0</v>
      </c>
      <c r="B7772" s="38">
        <f>IF(Txn!$B3892="","",Txn!$C3892)</f>
        <v>0</v>
      </c>
      <c r="C7772" s="39">
        <f>IF(Txn!$B3892="","","تراکنش بانکی")</f>
        <v>0</v>
      </c>
      <c r="D7772" s="38">
        <f>IF(Txn!$B3892="","",IF(IF(Txn!$U3892="TRF",Txn!$Y3892,Txn!$Z3892)="","",IF(Txn!$U3892="TRF",Txn!$Y3892,Txn!$Z3892)))</f>
        <v>0</v>
      </c>
      <c r="E7772" s="39">
        <f>IF($D7772="","",IFERROR(VLOOKUP($D7772,AcctTbl,2,0),""))</f>
        <v>0</v>
      </c>
      <c r="F7772" s="39">
        <f>IF($D7772="","",IFERROR(VLOOKUP($D7772,AcctTbl,3,0),""))</f>
        <v>0</v>
      </c>
      <c r="G7772" s="39">
        <f>IF(Txn!$B3892="","",Txn!$D3892)</f>
        <v>0</v>
      </c>
      <c r="H7772" s="38">
        <f>IF(Txn!$B3892="","",Txn!$E3892)</f>
        <v>0</v>
      </c>
      <c r="I7772" s="40">
        <f>IF(Txn!$B3892="",0,Txn!$Q3892)</f>
        <v>0</v>
      </c>
      <c r="J7772" s="40">
        <f>IF(Txn!$B3892="",0,Txn!$R3892)</f>
        <v>0</v>
      </c>
      <c r="K7772" s="41">
        <f>IF($A7772="","",IFERROR(VALUE(MID($A7772,6,2)),""))</f>
        <v>0</v>
      </c>
      <c r="L7772" s="39">
        <f>IF(Txn!$K3892="","","طرف مقابل — "&amp;Txn!$K3892)</f>
        <v>0</v>
      </c>
      <c r="N7772" s="42">
        <f>IF($D7772="",0,COUNTIF(BankAccts,$D7772))</f>
        <v>0</v>
      </c>
    </row>
    <row r="7773" spans="1:14">
      <c r="A7773" s="38">
        <f>IF(Txn!$B3893="","",Txn!$B3893)</f>
        <v>0</v>
      </c>
      <c r="B7773" s="38">
        <f>IF(Txn!$B3893="","",Txn!$C3893)</f>
        <v>0</v>
      </c>
      <c r="C7773" s="39">
        <f>IF(Txn!$B3893="","","تراکنش بانکی")</f>
        <v>0</v>
      </c>
      <c r="D7773" s="38">
        <f>IF(Txn!$B3893="","",IF(Txn!$X3893="","",Txn!$X3893))</f>
        <v>0</v>
      </c>
      <c r="E7773" s="39">
        <f>IF($D7773="","",IFERROR(VLOOKUP($D7773,AcctTbl,2,0),""))</f>
        <v>0</v>
      </c>
      <c r="F7773" s="39">
        <f>IF($D7773="","",IFERROR(VLOOKUP($D7773,AcctTbl,3,0),""))</f>
        <v>0</v>
      </c>
      <c r="G7773" s="39">
        <f>IF(Txn!$B3893="","",Txn!$D3893)</f>
        <v>0</v>
      </c>
      <c r="H7773" s="38">
        <f>IF(Txn!$B3893="","",Txn!$E3893)</f>
        <v>0</v>
      </c>
      <c r="I7773" s="40">
        <f>IF(Txn!$B3893="",0,Txn!$O3893)</f>
        <v>0</v>
      </c>
      <c r="J7773" s="40">
        <f>IF(Txn!$B3893="",0,Txn!$P3893)</f>
        <v>0</v>
      </c>
      <c r="K7773" s="41">
        <f>IF($A7773="","",IFERROR(VALUE(MID($A7773,6,2)),""))</f>
        <v>0</v>
      </c>
      <c r="L7773" s="39">
        <f>IF(Txn!$K3893="","",Txn!$K3893)</f>
        <v>0</v>
      </c>
      <c r="N7773" s="42">
        <f>IF($D7773="",0,COUNTIF(BankAccts,$D7773))</f>
        <v>0</v>
      </c>
    </row>
    <row r="7774" spans="1:14">
      <c r="A7774" s="38">
        <f>IF(Txn!$B3893="","",Txn!$B3893)</f>
        <v>0</v>
      </c>
      <c r="B7774" s="38">
        <f>IF(Txn!$B3893="","",Txn!$C3893)</f>
        <v>0</v>
      </c>
      <c r="C7774" s="39">
        <f>IF(Txn!$B3893="","","تراکنش بانکی")</f>
        <v>0</v>
      </c>
      <c r="D7774" s="38">
        <f>IF(Txn!$B3893="","",IF(IF(Txn!$U3893="TRF",Txn!$Y3893,Txn!$Z3893)="","",IF(Txn!$U3893="TRF",Txn!$Y3893,Txn!$Z3893)))</f>
        <v>0</v>
      </c>
      <c r="E7774" s="39">
        <f>IF($D7774="","",IFERROR(VLOOKUP($D7774,AcctTbl,2,0),""))</f>
        <v>0</v>
      </c>
      <c r="F7774" s="39">
        <f>IF($D7774="","",IFERROR(VLOOKUP($D7774,AcctTbl,3,0),""))</f>
        <v>0</v>
      </c>
      <c r="G7774" s="39">
        <f>IF(Txn!$B3893="","",Txn!$D3893)</f>
        <v>0</v>
      </c>
      <c r="H7774" s="38">
        <f>IF(Txn!$B3893="","",Txn!$E3893)</f>
        <v>0</v>
      </c>
      <c r="I7774" s="40">
        <f>IF(Txn!$B3893="",0,Txn!$Q3893)</f>
        <v>0</v>
      </c>
      <c r="J7774" s="40">
        <f>IF(Txn!$B3893="",0,Txn!$R3893)</f>
        <v>0</v>
      </c>
      <c r="K7774" s="41">
        <f>IF($A7774="","",IFERROR(VALUE(MID($A7774,6,2)),""))</f>
        <v>0</v>
      </c>
      <c r="L7774" s="39">
        <f>IF(Txn!$K3893="","","طرف مقابل — "&amp;Txn!$K3893)</f>
        <v>0</v>
      </c>
      <c r="N7774" s="42">
        <f>IF($D7774="",0,COUNTIF(BankAccts,$D7774))</f>
        <v>0</v>
      </c>
    </row>
    <row r="7775" spans="1:14">
      <c r="A7775" s="38">
        <f>IF(Txn!$B3894="","",Txn!$B3894)</f>
        <v>0</v>
      </c>
      <c r="B7775" s="38">
        <f>IF(Txn!$B3894="","",Txn!$C3894)</f>
        <v>0</v>
      </c>
      <c r="C7775" s="39">
        <f>IF(Txn!$B3894="","","تراکنش بانکی")</f>
        <v>0</v>
      </c>
      <c r="D7775" s="38">
        <f>IF(Txn!$B3894="","",IF(Txn!$X3894="","",Txn!$X3894))</f>
        <v>0</v>
      </c>
      <c r="E7775" s="39">
        <f>IF($D7775="","",IFERROR(VLOOKUP($D7775,AcctTbl,2,0),""))</f>
        <v>0</v>
      </c>
      <c r="F7775" s="39">
        <f>IF($D7775="","",IFERROR(VLOOKUP($D7775,AcctTbl,3,0),""))</f>
        <v>0</v>
      </c>
      <c r="G7775" s="39">
        <f>IF(Txn!$B3894="","",Txn!$D3894)</f>
        <v>0</v>
      </c>
      <c r="H7775" s="38">
        <f>IF(Txn!$B3894="","",Txn!$E3894)</f>
        <v>0</v>
      </c>
      <c r="I7775" s="40">
        <f>IF(Txn!$B3894="",0,Txn!$O3894)</f>
        <v>0</v>
      </c>
      <c r="J7775" s="40">
        <f>IF(Txn!$B3894="",0,Txn!$P3894)</f>
        <v>0</v>
      </c>
      <c r="K7775" s="41">
        <f>IF($A7775="","",IFERROR(VALUE(MID($A7775,6,2)),""))</f>
        <v>0</v>
      </c>
      <c r="L7775" s="39">
        <f>IF(Txn!$K3894="","",Txn!$K3894)</f>
        <v>0</v>
      </c>
      <c r="N7775" s="42">
        <f>IF($D7775="",0,COUNTIF(BankAccts,$D7775))</f>
        <v>0</v>
      </c>
    </row>
    <row r="7776" spans="1:14">
      <c r="A7776" s="38">
        <f>IF(Txn!$B3894="","",Txn!$B3894)</f>
        <v>0</v>
      </c>
      <c r="B7776" s="38">
        <f>IF(Txn!$B3894="","",Txn!$C3894)</f>
        <v>0</v>
      </c>
      <c r="C7776" s="39">
        <f>IF(Txn!$B3894="","","تراکنش بانکی")</f>
        <v>0</v>
      </c>
      <c r="D7776" s="38">
        <f>IF(Txn!$B3894="","",IF(IF(Txn!$U3894="TRF",Txn!$Y3894,Txn!$Z3894)="","",IF(Txn!$U3894="TRF",Txn!$Y3894,Txn!$Z3894)))</f>
        <v>0</v>
      </c>
      <c r="E7776" s="39">
        <f>IF($D7776="","",IFERROR(VLOOKUP($D7776,AcctTbl,2,0),""))</f>
        <v>0</v>
      </c>
      <c r="F7776" s="39">
        <f>IF($D7776="","",IFERROR(VLOOKUP($D7776,AcctTbl,3,0),""))</f>
        <v>0</v>
      </c>
      <c r="G7776" s="39">
        <f>IF(Txn!$B3894="","",Txn!$D3894)</f>
        <v>0</v>
      </c>
      <c r="H7776" s="38">
        <f>IF(Txn!$B3894="","",Txn!$E3894)</f>
        <v>0</v>
      </c>
      <c r="I7776" s="40">
        <f>IF(Txn!$B3894="",0,Txn!$Q3894)</f>
        <v>0</v>
      </c>
      <c r="J7776" s="40">
        <f>IF(Txn!$B3894="",0,Txn!$R3894)</f>
        <v>0</v>
      </c>
      <c r="K7776" s="41">
        <f>IF($A7776="","",IFERROR(VALUE(MID($A7776,6,2)),""))</f>
        <v>0</v>
      </c>
      <c r="L7776" s="39">
        <f>IF(Txn!$K3894="","","طرف مقابل — "&amp;Txn!$K3894)</f>
        <v>0</v>
      </c>
      <c r="N7776" s="42">
        <f>IF($D7776="",0,COUNTIF(BankAccts,$D7776))</f>
        <v>0</v>
      </c>
    </row>
    <row r="7777" spans="1:14">
      <c r="A7777" s="38">
        <f>IF(Txn!$B3895="","",Txn!$B3895)</f>
        <v>0</v>
      </c>
      <c r="B7777" s="38">
        <f>IF(Txn!$B3895="","",Txn!$C3895)</f>
        <v>0</v>
      </c>
      <c r="C7777" s="39">
        <f>IF(Txn!$B3895="","","تراکنش بانکی")</f>
        <v>0</v>
      </c>
      <c r="D7777" s="38">
        <f>IF(Txn!$B3895="","",IF(Txn!$X3895="","",Txn!$X3895))</f>
        <v>0</v>
      </c>
      <c r="E7777" s="39">
        <f>IF($D7777="","",IFERROR(VLOOKUP($D7777,AcctTbl,2,0),""))</f>
        <v>0</v>
      </c>
      <c r="F7777" s="39">
        <f>IF($D7777="","",IFERROR(VLOOKUP($D7777,AcctTbl,3,0),""))</f>
        <v>0</v>
      </c>
      <c r="G7777" s="39">
        <f>IF(Txn!$B3895="","",Txn!$D3895)</f>
        <v>0</v>
      </c>
      <c r="H7777" s="38">
        <f>IF(Txn!$B3895="","",Txn!$E3895)</f>
        <v>0</v>
      </c>
      <c r="I7777" s="40">
        <f>IF(Txn!$B3895="",0,Txn!$O3895)</f>
        <v>0</v>
      </c>
      <c r="J7777" s="40">
        <f>IF(Txn!$B3895="",0,Txn!$P3895)</f>
        <v>0</v>
      </c>
      <c r="K7777" s="41">
        <f>IF($A7777="","",IFERROR(VALUE(MID($A7777,6,2)),""))</f>
        <v>0</v>
      </c>
      <c r="L7777" s="39">
        <f>IF(Txn!$K3895="","",Txn!$K3895)</f>
        <v>0</v>
      </c>
      <c r="N7777" s="42">
        <f>IF($D7777="",0,COUNTIF(BankAccts,$D7777))</f>
        <v>0</v>
      </c>
    </row>
    <row r="7778" spans="1:14">
      <c r="A7778" s="38">
        <f>IF(Txn!$B3895="","",Txn!$B3895)</f>
        <v>0</v>
      </c>
      <c r="B7778" s="38">
        <f>IF(Txn!$B3895="","",Txn!$C3895)</f>
        <v>0</v>
      </c>
      <c r="C7778" s="39">
        <f>IF(Txn!$B3895="","","تراکنش بانکی")</f>
        <v>0</v>
      </c>
      <c r="D7778" s="38">
        <f>IF(Txn!$B3895="","",IF(IF(Txn!$U3895="TRF",Txn!$Y3895,Txn!$Z3895)="","",IF(Txn!$U3895="TRF",Txn!$Y3895,Txn!$Z3895)))</f>
        <v>0</v>
      </c>
      <c r="E7778" s="39">
        <f>IF($D7778="","",IFERROR(VLOOKUP($D7778,AcctTbl,2,0),""))</f>
        <v>0</v>
      </c>
      <c r="F7778" s="39">
        <f>IF($D7778="","",IFERROR(VLOOKUP($D7778,AcctTbl,3,0),""))</f>
        <v>0</v>
      </c>
      <c r="G7778" s="39">
        <f>IF(Txn!$B3895="","",Txn!$D3895)</f>
        <v>0</v>
      </c>
      <c r="H7778" s="38">
        <f>IF(Txn!$B3895="","",Txn!$E3895)</f>
        <v>0</v>
      </c>
      <c r="I7778" s="40">
        <f>IF(Txn!$B3895="",0,Txn!$Q3895)</f>
        <v>0</v>
      </c>
      <c r="J7778" s="40">
        <f>IF(Txn!$B3895="",0,Txn!$R3895)</f>
        <v>0</v>
      </c>
      <c r="K7778" s="41">
        <f>IF($A7778="","",IFERROR(VALUE(MID($A7778,6,2)),""))</f>
        <v>0</v>
      </c>
      <c r="L7778" s="39">
        <f>IF(Txn!$K3895="","","طرف مقابل — "&amp;Txn!$K3895)</f>
        <v>0</v>
      </c>
      <c r="N7778" s="42">
        <f>IF($D7778="",0,COUNTIF(BankAccts,$D7778))</f>
        <v>0</v>
      </c>
    </row>
    <row r="7779" spans="1:14">
      <c r="A7779" s="38">
        <f>IF(Txn!$B3896="","",Txn!$B3896)</f>
        <v>0</v>
      </c>
      <c r="B7779" s="38">
        <f>IF(Txn!$B3896="","",Txn!$C3896)</f>
        <v>0</v>
      </c>
      <c r="C7779" s="39">
        <f>IF(Txn!$B3896="","","تراکنش بانکی")</f>
        <v>0</v>
      </c>
      <c r="D7779" s="38">
        <f>IF(Txn!$B3896="","",IF(Txn!$X3896="","",Txn!$X3896))</f>
        <v>0</v>
      </c>
      <c r="E7779" s="39">
        <f>IF($D7779="","",IFERROR(VLOOKUP($D7779,AcctTbl,2,0),""))</f>
        <v>0</v>
      </c>
      <c r="F7779" s="39">
        <f>IF($D7779="","",IFERROR(VLOOKUP($D7779,AcctTbl,3,0),""))</f>
        <v>0</v>
      </c>
      <c r="G7779" s="39">
        <f>IF(Txn!$B3896="","",Txn!$D3896)</f>
        <v>0</v>
      </c>
      <c r="H7779" s="38">
        <f>IF(Txn!$B3896="","",Txn!$E3896)</f>
        <v>0</v>
      </c>
      <c r="I7779" s="40">
        <f>IF(Txn!$B3896="",0,Txn!$O3896)</f>
        <v>0</v>
      </c>
      <c r="J7779" s="40">
        <f>IF(Txn!$B3896="",0,Txn!$P3896)</f>
        <v>0</v>
      </c>
      <c r="K7779" s="41">
        <f>IF($A7779="","",IFERROR(VALUE(MID($A7779,6,2)),""))</f>
        <v>0</v>
      </c>
      <c r="L7779" s="39">
        <f>IF(Txn!$K3896="","",Txn!$K3896)</f>
        <v>0</v>
      </c>
      <c r="N7779" s="42">
        <f>IF($D7779="",0,COUNTIF(BankAccts,$D7779))</f>
        <v>0</v>
      </c>
    </row>
    <row r="7780" spans="1:14">
      <c r="A7780" s="38">
        <f>IF(Txn!$B3896="","",Txn!$B3896)</f>
        <v>0</v>
      </c>
      <c r="B7780" s="38">
        <f>IF(Txn!$B3896="","",Txn!$C3896)</f>
        <v>0</v>
      </c>
      <c r="C7780" s="39">
        <f>IF(Txn!$B3896="","","تراکنش بانکی")</f>
        <v>0</v>
      </c>
      <c r="D7780" s="38">
        <f>IF(Txn!$B3896="","",IF(IF(Txn!$U3896="TRF",Txn!$Y3896,Txn!$Z3896)="","",IF(Txn!$U3896="TRF",Txn!$Y3896,Txn!$Z3896)))</f>
        <v>0</v>
      </c>
      <c r="E7780" s="39">
        <f>IF($D7780="","",IFERROR(VLOOKUP($D7780,AcctTbl,2,0),""))</f>
        <v>0</v>
      </c>
      <c r="F7780" s="39">
        <f>IF($D7780="","",IFERROR(VLOOKUP($D7780,AcctTbl,3,0),""))</f>
        <v>0</v>
      </c>
      <c r="G7780" s="39">
        <f>IF(Txn!$B3896="","",Txn!$D3896)</f>
        <v>0</v>
      </c>
      <c r="H7780" s="38">
        <f>IF(Txn!$B3896="","",Txn!$E3896)</f>
        <v>0</v>
      </c>
      <c r="I7780" s="40">
        <f>IF(Txn!$B3896="",0,Txn!$Q3896)</f>
        <v>0</v>
      </c>
      <c r="J7780" s="40">
        <f>IF(Txn!$B3896="",0,Txn!$R3896)</f>
        <v>0</v>
      </c>
      <c r="K7780" s="41">
        <f>IF($A7780="","",IFERROR(VALUE(MID($A7780,6,2)),""))</f>
        <v>0</v>
      </c>
      <c r="L7780" s="39">
        <f>IF(Txn!$K3896="","","طرف مقابل — "&amp;Txn!$K3896)</f>
        <v>0</v>
      </c>
      <c r="N7780" s="42">
        <f>IF($D7780="",0,COUNTIF(BankAccts,$D7780))</f>
        <v>0</v>
      </c>
    </row>
    <row r="7781" spans="1:14">
      <c r="A7781" s="38">
        <f>IF(Txn!$B3897="","",Txn!$B3897)</f>
        <v>0</v>
      </c>
      <c r="B7781" s="38">
        <f>IF(Txn!$B3897="","",Txn!$C3897)</f>
        <v>0</v>
      </c>
      <c r="C7781" s="39">
        <f>IF(Txn!$B3897="","","تراکنش بانکی")</f>
        <v>0</v>
      </c>
      <c r="D7781" s="38">
        <f>IF(Txn!$B3897="","",IF(Txn!$X3897="","",Txn!$X3897))</f>
        <v>0</v>
      </c>
      <c r="E7781" s="39">
        <f>IF($D7781="","",IFERROR(VLOOKUP($D7781,AcctTbl,2,0),""))</f>
        <v>0</v>
      </c>
      <c r="F7781" s="39">
        <f>IF($D7781="","",IFERROR(VLOOKUP($D7781,AcctTbl,3,0),""))</f>
        <v>0</v>
      </c>
      <c r="G7781" s="39">
        <f>IF(Txn!$B3897="","",Txn!$D3897)</f>
        <v>0</v>
      </c>
      <c r="H7781" s="38">
        <f>IF(Txn!$B3897="","",Txn!$E3897)</f>
        <v>0</v>
      </c>
      <c r="I7781" s="40">
        <f>IF(Txn!$B3897="",0,Txn!$O3897)</f>
        <v>0</v>
      </c>
      <c r="J7781" s="40">
        <f>IF(Txn!$B3897="",0,Txn!$P3897)</f>
        <v>0</v>
      </c>
      <c r="K7781" s="41">
        <f>IF($A7781="","",IFERROR(VALUE(MID($A7781,6,2)),""))</f>
        <v>0</v>
      </c>
      <c r="L7781" s="39">
        <f>IF(Txn!$K3897="","",Txn!$K3897)</f>
        <v>0</v>
      </c>
      <c r="N7781" s="42">
        <f>IF($D7781="",0,COUNTIF(BankAccts,$D7781))</f>
        <v>0</v>
      </c>
    </row>
    <row r="7782" spans="1:14">
      <c r="A7782" s="38">
        <f>IF(Txn!$B3897="","",Txn!$B3897)</f>
        <v>0</v>
      </c>
      <c r="B7782" s="38">
        <f>IF(Txn!$B3897="","",Txn!$C3897)</f>
        <v>0</v>
      </c>
      <c r="C7782" s="39">
        <f>IF(Txn!$B3897="","","تراکنش بانکی")</f>
        <v>0</v>
      </c>
      <c r="D7782" s="38">
        <f>IF(Txn!$B3897="","",IF(IF(Txn!$U3897="TRF",Txn!$Y3897,Txn!$Z3897)="","",IF(Txn!$U3897="TRF",Txn!$Y3897,Txn!$Z3897)))</f>
        <v>0</v>
      </c>
      <c r="E7782" s="39">
        <f>IF($D7782="","",IFERROR(VLOOKUP($D7782,AcctTbl,2,0),""))</f>
        <v>0</v>
      </c>
      <c r="F7782" s="39">
        <f>IF($D7782="","",IFERROR(VLOOKUP($D7782,AcctTbl,3,0),""))</f>
        <v>0</v>
      </c>
      <c r="G7782" s="39">
        <f>IF(Txn!$B3897="","",Txn!$D3897)</f>
        <v>0</v>
      </c>
      <c r="H7782" s="38">
        <f>IF(Txn!$B3897="","",Txn!$E3897)</f>
        <v>0</v>
      </c>
      <c r="I7782" s="40">
        <f>IF(Txn!$B3897="",0,Txn!$Q3897)</f>
        <v>0</v>
      </c>
      <c r="J7782" s="40">
        <f>IF(Txn!$B3897="",0,Txn!$R3897)</f>
        <v>0</v>
      </c>
      <c r="K7782" s="41">
        <f>IF($A7782="","",IFERROR(VALUE(MID($A7782,6,2)),""))</f>
        <v>0</v>
      </c>
      <c r="L7782" s="39">
        <f>IF(Txn!$K3897="","","طرف مقابل — "&amp;Txn!$K3897)</f>
        <v>0</v>
      </c>
      <c r="N7782" s="42">
        <f>IF($D7782="",0,COUNTIF(BankAccts,$D7782))</f>
        <v>0</v>
      </c>
    </row>
    <row r="7783" spans="1:14">
      <c r="A7783" s="38">
        <f>IF(Txn!$B3898="","",Txn!$B3898)</f>
        <v>0</v>
      </c>
      <c r="B7783" s="38">
        <f>IF(Txn!$B3898="","",Txn!$C3898)</f>
        <v>0</v>
      </c>
      <c r="C7783" s="39">
        <f>IF(Txn!$B3898="","","تراکنش بانکی")</f>
        <v>0</v>
      </c>
      <c r="D7783" s="38">
        <f>IF(Txn!$B3898="","",IF(Txn!$X3898="","",Txn!$X3898))</f>
        <v>0</v>
      </c>
      <c r="E7783" s="39">
        <f>IF($D7783="","",IFERROR(VLOOKUP($D7783,AcctTbl,2,0),""))</f>
        <v>0</v>
      </c>
      <c r="F7783" s="39">
        <f>IF($D7783="","",IFERROR(VLOOKUP($D7783,AcctTbl,3,0),""))</f>
        <v>0</v>
      </c>
      <c r="G7783" s="39">
        <f>IF(Txn!$B3898="","",Txn!$D3898)</f>
        <v>0</v>
      </c>
      <c r="H7783" s="38">
        <f>IF(Txn!$B3898="","",Txn!$E3898)</f>
        <v>0</v>
      </c>
      <c r="I7783" s="40">
        <f>IF(Txn!$B3898="",0,Txn!$O3898)</f>
        <v>0</v>
      </c>
      <c r="J7783" s="40">
        <f>IF(Txn!$B3898="",0,Txn!$P3898)</f>
        <v>0</v>
      </c>
      <c r="K7783" s="41">
        <f>IF($A7783="","",IFERROR(VALUE(MID($A7783,6,2)),""))</f>
        <v>0</v>
      </c>
      <c r="L7783" s="39">
        <f>IF(Txn!$K3898="","",Txn!$K3898)</f>
        <v>0</v>
      </c>
      <c r="N7783" s="42">
        <f>IF($D7783="",0,COUNTIF(BankAccts,$D7783))</f>
        <v>0</v>
      </c>
    </row>
    <row r="7784" spans="1:14">
      <c r="A7784" s="38">
        <f>IF(Txn!$B3898="","",Txn!$B3898)</f>
        <v>0</v>
      </c>
      <c r="B7784" s="38">
        <f>IF(Txn!$B3898="","",Txn!$C3898)</f>
        <v>0</v>
      </c>
      <c r="C7784" s="39">
        <f>IF(Txn!$B3898="","","تراکنش بانکی")</f>
        <v>0</v>
      </c>
      <c r="D7784" s="38">
        <f>IF(Txn!$B3898="","",IF(IF(Txn!$U3898="TRF",Txn!$Y3898,Txn!$Z3898)="","",IF(Txn!$U3898="TRF",Txn!$Y3898,Txn!$Z3898)))</f>
        <v>0</v>
      </c>
      <c r="E7784" s="39">
        <f>IF($D7784="","",IFERROR(VLOOKUP($D7784,AcctTbl,2,0),""))</f>
        <v>0</v>
      </c>
      <c r="F7784" s="39">
        <f>IF($D7784="","",IFERROR(VLOOKUP($D7784,AcctTbl,3,0),""))</f>
        <v>0</v>
      </c>
      <c r="G7784" s="39">
        <f>IF(Txn!$B3898="","",Txn!$D3898)</f>
        <v>0</v>
      </c>
      <c r="H7784" s="38">
        <f>IF(Txn!$B3898="","",Txn!$E3898)</f>
        <v>0</v>
      </c>
      <c r="I7784" s="40">
        <f>IF(Txn!$B3898="",0,Txn!$Q3898)</f>
        <v>0</v>
      </c>
      <c r="J7784" s="40">
        <f>IF(Txn!$B3898="",0,Txn!$R3898)</f>
        <v>0</v>
      </c>
      <c r="K7784" s="41">
        <f>IF($A7784="","",IFERROR(VALUE(MID($A7784,6,2)),""))</f>
        <v>0</v>
      </c>
      <c r="L7784" s="39">
        <f>IF(Txn!$K3898="","","طرف مقابل — "&amp;Txn!$K3898)</f>
        <v>0</v>
      </c>
      <c r="N7784" s="42">
        <f>IF($D7784="",0,COUNTIF(BankAccts,$D7784))</f>
        <v>0</v>
      </c>
    </row>
    <row r="7785" spans="1:14">
      <c r="A7785" s="38">
        <f>IF(Txn!$B3899="","",Txn!$B3899)</f>
        <v>0</v>
      </c>
      <c r="B7785" s="38">
        <f>IF(Txn!$B3899="","",Txn!$C3899)</f>
        <v>0</v>
      </c>
      <c r="C7785" s="39">
        <f>IF(Txn!$B3899="","","تراکنش بانکی")</f>
        <v>0</v>
      </c>
      <c r="D7785" s="38">
        <f>IF(Txn!$B3899="","",IF(Txn!$X3899="","",Txn!$X3899))</f>
        <v>0</v>
      </c>
      <c r="E7785" s="39">
        <f>IF($D7785="","",IFERROR(VLOOKUP($D7785,AcctTbl,2,0),""))</f>
        <v>0</v>
      </c>
      <c r="F7785" s="39">
        <f>IF($D7785="","",IFERROR(VLOOKUP($D7785,AcctTbl,3,0),""))</f>
        <v>0</v>
      </c>
      <c r="G7785" s="39">
        <f>IF(Txn!$B3899="","",Txn!$D3899)</f>
        <v>0</v>
      </c>
      <c r="H7785" s="38">
        <f>IF(Txn!$B3899="","",Txn!$E3899)</f>
        <v>0</v>
      </c>
      <c r="I7785" s="40">
        <f>IF(Txn!$B3899="",0,Txn!$O3899)</f>
        <v>0</v>
      </c>
      <c r="J7785" s="40">
        <f>IF(Txn!$B3899="",0,Txn!$P3899)</f>
        <v>0</v>
      </c>
      <c r="K7785" s="41">
        <f>IF($A7785="","",IFERROR(VALUE(MID($A7785,6,2)),""))</f>
        <v>0</v>
      </c>
      <c r="L7785" s="39">
        <f>IF(Txn!$K3899="","",Txn!$K3899)</f>
        <v>0</v>
      </c>
      <c r="N7785" s="42">
        <f>IF($D7785="",0,COUNTIF(BankAccts,$D7785))</f>
        <v>0</v>
      </c>
    </row>
    <row r="7786" spans="1:14">
      <c r="A7786" s="38">
        <f>IF(Txn!$B3899="","",Txn!$B3899)</f>
        <v>0</v>
      </c>
      <c r="B7786" s="38">
        <f>IF(Txn!$B3899="","",Txn!$C3899)</f>
        <v>0</v>
      </c>
      <c r="C7786" s="39">
        <f>IF(Txn!$B3899="","","تراکنش بانکی")</f>
        <v>0</v>
      </c>
      <c r="D7786" s="38">
        <f>IF(Txn!$B3899="","",IF(IF(Txn!$U3899="TRF",Txn!$Y3899,Txn!$Z3899)="","",IF(Txn!$U3899="TRF",Txn!$Y3899,Txn!$Z3899)))</f>
        <v>0</v>
      </c>
      <c r="E7786" s="39">
        <f>IF($D7786="","",IFERROR(VLOOKUP($D7786,AcctTbl,2,0),""))</f>
        <v>0</v>
      </c>
      <c r="F7786" s="39">
        <f>IF($D7786="","",IFERROR(VLOOKUP($D7786,AcctTbl,3,0),""))</f>
        <v>0</v>
      </c>
      <c r="G7786" s="39">
        <f>IF(Txn!$B3899="","",Txn!$D3899)</f>
        <v>0</v>
      </c>
      <c r="H7786" s="38">
        <f>IF(Txn!$B3899="","",Txn!$E3899)</f>
        <v>0</v>
      </c>
      <c r="I7786" s="40">
        <f>IF(Txn!$B3899="",0,Txn!$Q3899)</f>
        <v>0</v>
      </c>
      <c r="J7786" s="40">
        <f>IF(Txn!$B3899="",0,Txn!$R3899)</f>
        <v>0</v>
      </c>
      <c r="K7786" s="41">
        <f>IF($A7786="","",IFERROR(VALUE(MID($A7786,6,2)),""))</f>
        <v>0</v>
      </c>
      <c r="L7786" s="39">
        <f>IF(Txn!$K3899="","","طرف مقابل — "&amp;Txn!$K3899)</f>
        <v>0</v>
      </c>
      <c r="N7786" s="42">
        <f>IF($D7786="",0,COUNTIF(BankAccts,$D7786))</f>
        <v>0</v>
      </c>
    </row>
    <row r="7787" spans="1:14">
      <c r="A7787" s="38">
        <f>IF(Txn!$B3900="","",Txn!$B3900)</f>
        <v>0</v>
      </c>
      <c r="B7787" s="38">
        <f>IF(Txn!$B3900="","",Txn!$C3900)</f>
        <v>0</v>
      </c>
      <c r="C7787" s="39">
        <f>IF(Txn!$B3900="","","تراکنش بانکی")</f>
        <v>0</v>
      </c>
      <c r="D7787" s="38">
        <f>IF(Txn!$B3900="","",IF(Txn!$X3900="","",Txn!$X3900))</f>
        <v>0</v>
      </c>
      <c r="E7787" s="39">
        <f>IF($D7787="","",IFERROR(VLOOKUP($D7787,AcctTbl,2,0),""))</f>
        <v>0</v>
      </c>
      <c r="F7787" s="39">
        <f>IF($D7787="","",IFERROR(VLOOKUP($D7787,AcctTbl,3,0),""))</f>
        <v>0</v>
      </c>
      <c r="G7787" s="39">
        <f>IF(Txn!$B3900="","",Txn!$D3900)</f>
        <v>0</v>
      </c>
      <c r="H7787" s="38">
        <f>IF(Txn!$B3900="","",Txn!$E3900)</f>
        <v>0</v>
      </c>
      <c r="I7787" s="40">
        <f>IF(Txn!$B3900="",0,Txn!$O3900)</f>
        <v>0</v>
      </c>
      <c r="J7787" s="40">
        <f>IF(Txn!$B3900="",0,Txn!$P3900)</f>
        <v>0</v>
      </c>
      <c r="K7787" s="41">
        <f>IF($A7787="","",IFERROR(VALUE(MID($A7787,6,2)),""))</f>
        <v>0</v>
      </c>
      <c r="L7787" s="39">
        <f>IF(Txn!$K3900="","",Txn!$K3900)</f>
        <v>0</v>
      </c>
      <c r="N7787" s="42">
        <f>IF($D7787="",0,COUNTIF(BankAccts,$D7787))</f>
        <v>0</v>
      </c>
    </row>
    <row r="7788" spans="1:14">
      <c r="A7788" s="38">
        <f>IF(Txn!$B3900="","",Txn!$B3900)</f>
        <v>0</v>
      </c>
      <c r="B7788" s="38">
        <f>IF(Txn!$B3900="","",Txn!$C3900)</f>
        <v>0</v>
      </c>
      <c r="C7788" s="39">
        <f>IF(Txn!$B3900="","","تراکنش بانکی")</f>
        <v>0</v>
      </c>
      <c r="D7788" s="38">
        <f>IF(Txn!$B3900="","",IF(IF(Txn!$U3900="TRF",Txn!$Y3900,Txn!$Z3900)="","",IF(Txn!$U3900="TRF",Txn!$Y3900,Txn!$Z3900)))</f>
        <v>0</v>
      </c>
      <c r="E7788" s="39">
        <f>IF($D7788="","",IFERROR(VLOOKUP($D7788,AcctTbl,2,0),""))</f>
        <v>0</v>
      </c>
      <c r="F7788" s="39">
        <f>IF($D7788="","",IFERROR(VLOOKUP($D7788,AcctTbl,3,0),""))</f>
        <v>0</v>
      </c>
      <c r="G7788" s="39">
        <f>IF(Txn!$B3900="","",Txn!$D3900)</f>
        <v>0</v>
      </c>
      <c r="H7788" s="38">
        <f>IF(Txn!$B3900="","",Txn!$E3900)</f>
        <v>0</v>
      </c>
      <c r="I7788" s="40">
        <f>IF(Txn!$B3900="",0,Txn!$Q3900)</f>
        <v>0</v>
      </c>
      <c r="J7788" s="40">
        <f>IF(Txn!$B3900="",0,Txn!$R3900)</f>
        <v>0</v>
      </c>
      <c r="K7788" s="41">
        <f>IF($A7788="","",IFERROR(VALUE(MID($A7788,6,2)),""))</f>
        <v>0</v>
      </c>
      <c r="L7788" s="39">
        <f>IF(Txn!$K3900="","","طرف مقابل — "&amp;Txn!$K3900)</f>
        <v>0</v>
      </c>
      <c r="N7788" s="42">
        <f>IF($D7788="",0,COUNTIF(BankAccts,$D7788))</f>
        <v>0</v>
      </c>
    </row>
    <row r="7789" spans="1:14">
      <c r="A7789" s="38">
        <f>IF(Txn!$B3901="","",Txn!$B3901)</f>
        <v>0</v>
      </c>
      <c r="B7789" s="38">
        <f>IF(Txn!$B3901="","",Txn!$C3901)</f>
        <v>0</v>
      </c>
      <c r="C7789" s="39">
        <f>IF(Txn!$B3901="","","تراکنش بانکی")</f>
        <v>0</v>
      </c>
      <c r="D7789" s="38">
        <f>IF(Txn!$B3901="","",IF(Txn!$X3901="","",Txn!$X3901))</f>
        <v>0</v>
      </c>
      <c r="E7789" s="39">
        <f>IF($D7789="","",IFERROR(VLOOKUP($D7789,AcctTbl,2,0),""))</f>
        <v>0</v>
      </c>
      <c r="F7789" s="39">
        <f>IF($D7789="","",IFERROR(VLOOKUP($D7789,AcctTbl,3,0),""))</f>
        <v>0</v>
      </c>
      <c r="G7789" s="39">
        <f>IF(Txn!$B3901="","",Txn!$D3901)</f>
        <v>0</v>
      </c>
      <c r="H7789" s="38">
        <f>IF(Txn!$B3901="","",Txn!$E3901)</f>
        <v>0</v>
      </c>
      <c r="I7789" s="40">
        <f>IF(Txn!$B3901="",0,Txn!$O3901)</f>
        <v>0</v>
      </c>
      <c r="J7789" s="40">
        <f>IF(Txn!$B3901="",0,Txn!$P3901)</f>
        <v>0</v>
      </c>
      <c r="K7789" s="41">
        <f>IF($A7789="","",IFERROR(VALUE(MID($A7789,6,2)),""))</f>
        <v>0</v>
      </c>
      <c r="L7789" s="39">
        <f>IF(Txn!$K3901="","",Txn!$K3901)</f>
        <v>0</v>
      </c>
      <c r="N7789" s="42">
        <f>IF($D7789="",0,COUNTIF(BankAccts,$D7789))</f>
        <v>0</v>
      </c>
    </row>
    <row r="7790" spans="1:14">
      <c r="A7790" s="38">
        <f>IF(Txn!$B3901="","",Txn!$B3901)</f>
        <v>0</v>
      </c>
      <c r="B7790" s="38">
        <f>IF(Txn!$B3901="","",Txn!$C3901)</f>
        <v>0</v>
      </c>
      <c r="C7790" s="39">
        <f>IF(Txn!$B3901="","","تراکنش بانکی")</f>
        <v>0</v>
      </c>
      <c r="D7790" s="38">
        <f>IF(Txn!$B3901="","",IF(IF(Txn!$U3901="TRF",Txn!$Y3901,Txn!$Z3901)="","",IF(Txn!$U3901="TRF",Txn!$Y3901,Txn!$Z3901)))</f>
        <v>0</v>
      </c>
      <c r="E7790" s="39">
        <f>IF($D7790="","",IFERROR(VLOOKUP($D7790,AcctTbl,2,0),""))</f>
        <v>0</v>
      </c>
      <c r="F7790" s="39">
        <f>IF($D7790="","",IFERROR(VLOOKUP($D7790,AcctTbl,3,0),""))</f>
        <v>0</v>
      </c>
      <c r="G7790" s="39">
        <f>IF(Txn!$B3901="","",Txn!$D3901)</f>
        <v>0</v>
      </c>
      <c r="H7790" s="38">
        <f>IF(Txn!$B3901="","",Txn!$E3901)</f>
        <v>0</v>
      </c>
      <c r="I7790" s="40">
        <f>IF(Txn!$B3901="",0,Txn!$Q3901)</f>
        <v>0</v>
      </c>
      <c r="J7790" s="40">
        <f>IF(Txn!$B3901="",0,Txn!$R3901)</f>
        <v>0</v>
      </c>
      <c r="K7790" s="41">
        <f>IF($A7790="","",IFERROR(VALUE(MID($A7790,6,2)),""))</f>
        <v>0</v>
      </c>
      <c r="L7790" s="39">
        <f>IF(Txn!$K3901="","","طرف مقابل — "&amp;Txn!$K3901)</f>
        <v>0</v>
      </c>
      <c r="N7790" s="42">
        <f>IF($D7790="",0,COUNTIF(BankAccts,$D7790))</f>
        <v>0</v>
      </c>
    </row>
    <row r="7791" spans="1:14">
      <c r="A7791" s="38">
        <f>IF(Txn!$B3902="","",Txn!$B3902)</f>
        <v>0</v>
      </c>
      <c r="B7791" s="38">
        <f>IF(Txn!$B3902="","",Txn!$C3902)</f>
        <v>0</v>
      </c>
      <c r="C7791" s="39">
        <f>IF(Txn!$B3902="","","تراکنش بانکی")</f>
        <v>0</v>
      </c>
      <c r="D7791" s="38">
        <f>IF(Txn!$B3902="","",IF(Txn!$X3902="","",Txn!$X3902))</f>
        <v>0</v>
      </c>
      <c r="E7791" s="39">
        <f>IF($D7791="","",IFERROR(VLOOKUP($D7791,AcctTbl,2,0),""))</f>
        <v>0</v>
      </c>
      <c r="F7791" s="39">
        <f>IF($D7791="","",IFERROR(VLOOKUP($D7791,AcctTbl,3,0),""))</f>
        <v>0</v>
      </c>
      <c r="G7791" s="39">
        <f>IF(Txn!$B3902="","",Txn!$D3902)</f>
        <v>0</v>
      </c>
      <c r="H7791" s="38">
        <f>IF(Txn!$B3902="","",Txn!$E3902)</f>
        <v>0</v>
      </c>
      <c r="I7791" s="40">
        <f>IF(Txn!$B3902="",0,Txn!$O3902)</f>
        <v>0</v>
      </c>
      <c r="J7791" s="40">
        <f>IF(Txn!$B3902="",0,Txn!$P3902)</f>
        <v>0</v>
      </c>
      <c r="K7791" s="41">
        <f>IF($A7791="","",IFERROR(VALUE(MID($A7791,6,2)),""))</f>
        <v>0</v>
      </c>
      <c r="L7791" s="39">
        <f>IF(Txn!$K3902="","",Txn!$K3902)</f>
        <v>0</v>
      </c>
      <c r="N7791" s="42">
        <f>IF($D7791="",0,COUNTIF(BankAccts,$D7791))</f>
        <v>0</v>
      </c>
    </row>
    <row r="7792" spans="1:14">
      <c r="A7792" s="38">
        <f>IF(Txn!$B3902="","",Txn!$B3902)</f>
        <v>0</v>
      </c>
      <c r="B7792" s="38">
        <f>IF(Txn!$B3902="","",Txn!$C3902)</f>
        <v>0</v>
      </c>
      <c r="C7792" s="39">
        <f>IF(Txn!$B3902="","","تراکنش بانکی")</f>
        <v>0</v>
      </c>
      <c r="D7792" s="38">
        <f>IF(Txn!$B3902="","",IF(IF(Txn!$U3902="TRF",Txn!$Y3902,Txn!$Z3902)="","",IF(Txn!$U3902="TRF",Txn!$Y3902,Txn!$Z3902)))</f>
        <v>0</v>
      </c>
      <c r="E7792" s="39">
        <f>IF($D7792="","",IFERROR(VLOOKUP($D7792,AcctTbl,2,0),""))</f>
        <v>0</v>
      </c>
      <c r="F7792" s="39">
        <f>IF($D7792="","",IFERROR(VLOOKUP($D7792,AcctTbl,3,0),""))</f>
        <v>0</v>
      </c>
      <c r="G7792" s="39">
        <f>IF(Txn!$B3902="","",Txn!$D3902)</f>
        <v>0</v>
      </c>
      <c r="H7792" s="38">
        <f>IF(Txn!$B3902="","",Txn!$E3902)</f>
        <v>0</v>
      </c>
      <c r="I7792" s="40">
        <f>IF(Txn!$B3902="",0,Txn!$Q3902)</f>
        <v>0</v>
      </c>
      <c r="J7792" s="40">
        <f>IF(Txn!$B3902="",0,Txn!$R3902)</f>
        <v>0</v>
      </c>
      <c r="K7792" s="41">
        <f>IF($A7792="","",IFERROR(VALUE(MID($A7792,6,2)),""))</f>
        <v>0</v>
      </c>
      <c r="L7792" s="39">
        <f>IF(Txn!$K3902="","","طرف مقابل — "&amp;Txn!$K3902)</f>
        <v>0</v>
      </c>
      <c r="N7792" s="42">
        <f>IF($D7792="",0,COUNTIF(BankAccts,$D7792))</f>
        <v>0</v>
      </c>
    </row>
    <row r="7793" spans="1:14">
      <c r="A7793" s="38">
        <f>IF(Txn!$B3903="","",Txn!$B3903)</f>
        <v>0</v>
      </c>
      <c r="B7793" s="38">
        <f>IF(Txn!$B3903="","",Txn!$C3903)</f>
        <v>0</v>
      </c>
      <c r="C7793" s="39">
        <f>IF(Txn!$B3903="","","تراکنش بانکی")</f>
        <v>0</v>
      </c>
      <c r="D7793" s="38">
        <f>IF(Txn!$B3903="","",IF(Txn!$X3903="","",Txn!$X3903))</f>
        <v>0</v>
      </c>
      <c r="E7793" s="39">
        <f>IF($D7793="","",IFERROR(VLOOKUP($D7793,AcctTbl,2,0),""))</f>
        <v>0</v>
      </c>
      <c r="F7793" s="39">
        <f>IF($D7793="","",IFERROR(VLOOKUP($D7793,AcctTbl,3,0),""))</f>
        <v>0</v>
      </c>
      <c r="G7793" s="39">
        <f>IF(Txn!$B3903="","",Txn!$D3903)</f>
        <v>0</v>
      </c>
      <c r="H7793" s="38">
        <f>IF(Txn!$B3903="","",Txn!$E3903)</f>
        <v>0</v>
      </c>
      <c r="I7793" s="40">
        <f>IF(Txn!$B3903="",0,Txn!$O3903)</f>
        <v>0</v>
      </c>
      <c r="J7793" s="40">
        <f>IF(Txn!$B3903="",0,Txn!$P3903)</f>
        <v>0</v>
      </c>
      <c r="K7793" s="41">
        <f>IF($A7793="","",IFERROR(VALUE(MID($A7793,6,2)),""))</f>
        <v>0</v>
      </c>
      <c r="L7793" s="39">
        <f>IF(Txn!$K3903="","",Txn!$K3903)</f>
        <v>0</v>
      </c>
      <c r="N7793" s="42">
        <f>IF($D7793="",0,COUNTIF(BankAccts,$D7793))</f>
        <v>0</v>
      </c>
    </row>
    <row r="7794" spans="1:14">
      <c r="A7794" s="38">
        <f>IF(Txn!$B3903="","",Txn!$B3903)</f>
        <v>0</v>
      </c>
      <c r="B7794" s="38">
        <f>IF(Txn!$B3903="","",Txn!$C3903)</f>
        <v>0</v>
      </c>
      <c r="C7794" s="39">
        <f>IF(Txn!$B3903="","","تراکنش بانکی")</f>
        <v>0</v>
      </c>
      <c r="D7794" s="38">
        <f>IF(Txn!$B3903="","",IF(IF(Txn!$U3903="TRF",Txn!$Y3903,Txn!$Z3903)="","",IF(Txn!$U3903="TRF",Txn!$Y3903,Txn!$Z3903)))</f>
        <v>0</v>
      </c>
      <c r="E7794" s="39">
        <f>IF($D7794="","",IFERROR(VLOOKUP($D7794,AcctTbl,2,0),""))</f>
        <v>0</v>
      </c>
      <c r="F7794" s="39">
        <f>IF($D7794="","",IFERROR(VLOOKUP($D7794,AcctTbl,3,0),""))</f>
        <v>0</v>
      </c>
      <c r="G7794" s="39">
        <f>IF(Txn!$B3903="","",Txn!$D3903)</f>
        <v>0</v>
      </c>
      <c r="H7794" s="38">
        <f>IF(Txn!$B3903="","",Txn!$E3903)</f>
        <v>0</v>
      </c>
      <c r="I7794" s="40">
        <f>IF(Txn!$B3903="",0,Txn!$Q3903)</f>
        <v>0</v>
      </c>
      <c r="J7794" s="40">
        <f>IF(Txn!$B3903="",0,Txn!$R3903)</f>
        <v>0</v>
      </c>
      <c r="K7794" s="41">
        <f>IF($A7794="","",IFERROR(VALUE(MID($A7794,6,2)),""))</f>
        <v>0</v>
      </c>
      <c r="L7794" s="39">
        <f>IF(Txn!$K3903="","","طرف مقابل — "&amp;Txn!$K3903)</f>
        <v>0</v>
      </c>
      <c r="N7794" s="42">
        <f>IF($D7794="",0,COUNTIF(BankAccts,$D7794))</f>
        <v>0</v>
      </c>
    </row>
    <row r="7795" spans="1:14">
      <c r="A7795" s="38">
        <f>IF(Txn!$B3904="","",Txn!$B3904)</f>
        <v>0</v>
      </c>
      <c r="B7795" s="38">
        <f>IF(Txn!$B3904="","",Txn!$C3904)</f>
        <v>0</v>
      </c>
      <c r="C7795" s="39">
        <f>IF(Txn!$B3904="","","تراکنش بانکی")</f>
        <v>0</v>
      </c>
      <c r="D7795" s="38">
        <f>IF(Txn!$B3904="","",IF(Txn!$X3904="","",Txn!$X3904))</f>
        <v>0</v>
      </c>
      <c r="E7795" s="39">
        <f>IF($D7795="","",IFERROR(VLOOKUP($D7795,AcctTbl,2,0),""))</f>
        <v>0</v>
      </c>
      <c r="F7795" s="39">
        <f>IF($D7795="","",IFERROR(VLOOKUP($D7795,AcctTbl,3,0),""))</f>
        <v>0</v>
      </c>
      <c r="G7795" s="39">
        <f>IF(Txn!$B3904="","",Txn!$D3904)</f>
        <v>0</v>
      </c>
      <c r="H7795" s="38">
        <f>IF(Txn!$B3904="","",Txn!$E3904)</f>
        <v>0</v>
      </c>
      <c r="I7795" s="40">
        <f>IF(Txn!$B3904="",0,Txn!$O3904)</f>
        <v>0</v>
      </c>
      <c r="J7795" s="40">
        <f>IF(Txn!$B3904="",0,Txn!$P3904)</f>
        <v>0</v>
      </c>
      <c r="K7795" s="41">
        <f>IF($A7795="","",IFERROR(VALUE(MID($A7795,6,2)),""))</f>
        <v>0</v>
      </c>
      <c r="L7795" s="39">
        <f>IF(Txn!$K3904="","",Txn!$K3904)</f>
        <v>0</v>
      </c>
      <c r="N7795" s="42">
        <f>IF($D7795="",0,COUNTIF(BankAccts,$D7795))</f>
        <v>0</v>
      </c>
    </row>
    <row r="7796" spans="1:14">
      <c r="A7796" s="38">
        <f>IF(Txn!$B3904="","",Txn!$B3904)</f>
        <v>0</v>
      </c>
      <c r="B7796" s="38">
        <f>IF(Txn!$B3904="","",Txn!$C3904)</f>
        <v>0</v>
      </c>
      <c r="C7796" s="39">
        <f>IF(Txn!$B3904="","","تراکنش بانکی")</f>
        <v>0</v>
      </c>
      <c r="D7796" s="38">
        <f>IF(Txn!$B3904="","",IF(IF(Txn!$U3904="TRF",Txn!$Y3904,Txn!$Z3904)="","",IF(Txn!$U3904="TRF",Txn!$Y3904,Txn!$Z3904)))</f>
        <v>0</v>
      </c>
      <c r="E7796" s="39">
        <f>IF($D7796="","",IFERROR(VLOOKUP($D7796,AcctTbl,2,0),""))</f>
        <v>0</v>
      </c>
      <c r="F7796" s="39">
        <f>IF($D7796="","",IFERROR(VLOOKUP($D7796,AcctTbl,3,0),""))</f>
        <v>0</v>
      </c>
      <c r="G7796" s="39">
        <f>IF(Txn!$B3904="","",Txn!$D3904)</f>
        <v>0</v>
      </c>
      <c r="H7796" s="38">
        <f>IF(Txn!$B3904="","",Txn!$E3904)</f>
        <v>0</v>
      </c>
      <c r="I7796" s="40">
        <f>IF(Txn!$B3904="",0,Txn!$Q3904)</f>
        <v>0</v>
      </c>
      <c r="J7796" s="40">
        <f>IF(Txn!$B3904="",0,Txn!$R3904)</f>
        <v>0</v>
      </c>
      <c r="K7796" s="41">
        <f>IF($A7796="","",IFERROR(VALUE(MID($A7796,6,2)),""))</f>
        <v>0</v>
      </c>
      <c r="L7796" s="39">
        <f>IF(Txn!$K3904="","","طرف مقابل — "&amp;Txn!$K3904)</f>
        <v>0</v>
      </c>
      <c r="N7796" s="42">
        <f>IF($D7796="",0,COUNTIF(BankAccts,$D7796))</f>
        <v>0</v>
      </c>
    </row>
    <row r="7797" spans="1:14">
      <c r="A7797" s="38">
        <f>IF(Txn!$B3905="","",Txn!$B3905)</f>
        <v>0</v>
      </c>
      <c r="B7797" s="38">
        <f>IF(Txn!$B3905="","",Txn!$C3905)</f>
        <v>0</v>
      </c>
      <c r="C7797" s="39">
        <f>IF(Txn!$B3905="","","تراکنش بانکی")</f>
        <v>0</v>
      </c>
      <c r="D7797" s="38">
        <f>IF(Txn!$B3905="","",IF(Txn!$X3905="","",Txn!$X3905))</f>
        <v>0</v>
      </c>
      <c r="E7797" s="39">
        <f>IF($D7797="","",IFERROR(VLOOKUP($D7797,AcctTbl,2,0),""))</f>
        <v>0</v>
      </c>
      <c r="F7797" s="39">
        <f>IF($D7797="","",IFERROR(VLOOKUP($D7797,AcctTbl,3,0),""))</f>
        <v>0</v>
      </c>
      <c r="G7797" s="39">
        <f>IF(Txn!$B3905="","",Txn!$D3905)</f>
        <v>0</v>
      </c>
      <c r="H7797" s="38">
        <f>IF(Txn!$B3905="","",Txn!$E3905)</f>
        <v>0</v>
      </c>
      <c r="I7797" s="40">
        <f>IF(Txn!$B3905="",0,Txn!$O3905)</f>
        <v>0</v>
      </c>
      <c r="J7797" s="40">
        <f>IF(Txn!$B3905="",0,Txn!$P3905)</f>
        <v>0</v>
      </c>
      <c r="K7797" s="41">
        <f>IF($A7797="","",IFERROR(VALUE(MID($A7797,6,2)),""))</f>
        <v>0</v>
      </c>
      <c r="L7797" s="39">
        <f>IF(Txn!$K3905="","",Txn!$K3905)</f>
        <v>0</v>
      </c>
      <c r="N7797" s="42">
        <f>IF($D7797="",0,COUNTIF(BankAccts,$D7797))</f>
        <v>0</v>
      </c>
    </row>
    <row r="7798" spans="1:14">
      <c r="A7798" s="38">
        <f>IF(Txn!$B3905="","",Txn!$B3905)</f>
        <v>0</v>
      </c>
      <c r="B7798" s="38">
        <f>IF(Txn!$B3905="","",Txn!$C3905)</f>
        <v>0</v>
      </c>
      <c r="C7798" s="39">
        <f>IF(Txn!$B3905="","","تراکنش بانکی")</f>
        <v>0</v>
      </c>
      <c r="D7798" s="38">
        <f>IF(Txn!$B3905="","",IF(IF(Txn!$U3905="TRF",Txn!$Y3905,Txn!$Z3905)="","",IF(Txn!$U3905="TRF",Txn!$Y3905,Txn!$Z3905)))</f>
        <v>0</v>
      </c>
      <c r="E7798" s="39">
        <f>IF($D7798="","",IFERROR(VLOOKUP($D7798,AcctTbl,2,0),""))</f>
        <v>0</v>
      </c>
      <c r="F7798" s="39">
        <f>IF($D7798="","",IFERROR(VLOOKUP($D7798,AcctTbl,3,0),""))</f>
        <v>0</v>
      </c>
      <c r="G7798" s="39">
        <f>IF(Txn!$B3905="","",Txn!$D3905)</f>
        <v>0</v>
      </c>
      <c r="H7798" s="38">
        <f>IF(Txn!$B3905="","",Txn!$E3905)</f>
        <v>0</v>
      </c>
      <c r="I7798" s="40">
        <f>IF(Txn!$B3905="",0,Txn!$Q3905)</f>
        <v>0</v>
      </c>
      <c r="J7798" s="40">
        <f>IF(Txn!$B3905="",0,Txn!$R3905)</f>
        <v>0</v>
      </c>
      <c r="K7798" s="41">
        <f>IF($A7798="","",IFERROR(VALUE(MID($A7798,6,2)),""))</f>
        <v>0</v>
      </c>
      <c r="L7798" s="39">
        <f>IF(Txn!$K3905="","","طرف مقابل — "&amp;Txn!$K3905)</f>
        <v>0</v>
      </c>
      <c r="N7798" s="42">
        <f>IF($D7798="",0,COUNTIF(BankAccts,$D7798))</f>
        <v>0</v>
      </c>
    </row>
    <row r="7799" spans="1:14">
      <c r="A7799" s="38">
        <f>IF(Txn!$B3906="","",Txn!$B3906)</f>
        <v>0</v>
      </c>
      <c r="B7799" s="38">
        <f>IF(Txn!$B3906="","",Txn!$C3906)</f>
        <v>0</v>
      </c>
      <c r="C7799" s="39">
        <f>IF(Txn!$B3906="","","تراکنش بانکی")</f>
        <v>0</v>
      </c>
      <c r="D7799" s="38">
        <f>IF(Txn!$B3906="","",IF(Txn!$X3906="","",Txn!$X3906))</f>
        <v>0</v>
      </c>
      <c r="E7799" s="39">
        <f>IF($D7799="","",IFERROR(VLOOKUP($D7799,AcctTbl,2,0),""))</f>
        <v>0</v>
      </c>
      <c r="F7799" s="39">
        <f>IF($D7799="","",IFERROR(VLOOKUP($D7799,AcctTbl,3,0),""))</f>
        <v>0</v>
      </c>
      <c r="G7799" s="39">
        <f>IF(Txn!$B3906="","",Txn!$D3906)</f>
        <v>0</v>
      </c>
      <c r="H7799" s="38">
        <f>IF(Txn!$B3906="","",Txn!$E3906)</f>
        <v>0</v>
      </c>
      <c r="I7799" s="40">
        <f>IF(Txn!$B3906="",0,Txn!$O3906)</f>
        <v>0</v>
      </c>
      <c r="J7799" s="40">
        <f>IF(Txn!$B3906="",0,Txn!$P3906)</f>
        <v>0</v>
      </c>
      <c r="K7799" s="41">
        <f>IF($A7799="","",IFERROR(VALUE(MID($A7799,6,2)),""))</f>
        <v>0</v>
      </c>
      <c r="L7799" s="39">
        <f>IF(Txn!$K3906="","",Txn!$K3906)</f>
        <v>0</v>
      </c>
      <c r="N7799" s="42">
        <f>IF($D7799="",0,COUNTIF(BankAccts,$D7799))</f>
        <v>0</v>
      </c>
    </row>
    <row r="7800" spans="1:14">
      <c r="A7800" s="38">
        <f>IF(Txn!$B3906="","",Txn!$B3906)</f>
        <v>0</v>
      </c>
      <c r="B7800" s="38">
        <f>IF(Txn!$B3906="","",Txn!$C3906)</f>
        <v>0</v>
      </c>
      <c r="C7800" s="39">
        <f>IF(Txn!$B3906="","","تراکنش بانکی")</f>
        <v>0</v>
      </c>
      <c r="D7800" s="38">
        <f>IF(Txn!$B3906="","",IF(IF(Txn!$U3906="TRF",Txn!$Y3906,Txn!$Z3906)="","",IF(Txn!$U3906="TRF",Txn!$Y3906,Txn!$Z3906)))</f>
        <v>0</v>
      </c>
      <c r="E7800" s="39">
        <f>IF($D7800="","",IFERROR(VLOOKUP($D7800,AcctTbl,2,0),""))</f>
        <v>0</v>
      </c>
      <c r="F7800" s="39">
        <f>IF($D7800="","",IFERROR(VLOOKUP($D7800,AcctTbl,3,0),""))</f>
        <v>0</v>
      </c>
      <c r="G7800" s="39">
        <f>IF(Txn!$B3906="","",Txn!$D3906)</f>
        <v>0</v>
      </c>
      <c r="H7800" s="38">
        <f>IF(Txn!$B3906="","",Txn!$E3906)</f>
        <v>0</v>
      </c>
      <c r="I7800" s="40">
        <f>IF(Txn!$B3906="",0,Txn!$Q3906)</f>
        <v>0</v>
      </c>
      <c r="J7800" s="40">
        <f>IF(Txn!$B3906="",0,Txn!$R3906)</f>
        <v>0</v>
      </c>
      <c r="K7800" s="41">
        <f>IF($A7800="","",IFERROR(VALUE(MID($A7800,6,2)),""))</f>
        <v>0</v>
      </c>
      <c r="L7800" s="39">
        <f>IF(Txn!$K3906="","","طرف مقابل — "&amp;Txn!$K3906)</f>
        <v>0</v>
      </c>
      <c r="N7800" s="42">
        <f>IF($D7800="",0,COUNTIF(BankAccts,$D7800))</f>
        <v>0</v>
      </c>
    </row>
    <row r="7801" spans="1:14">
      <c r="A7801" s="38">
        <f>IF(Txn!$B3907="","",Txn!$B3907)</f>
        <v>0</v>
      </c>
      <c r="B7801" s="38">
        <f>IF(Txn!$B3907="","",Txn!$C3907)</f>
        <v>0</v>
      </c>
      <c r="C7801" s="39">
        <f>IF(Txn!$B3907="","","تراکنش بانکی")</f>
        <v>0</v>
      </c>
      <c r="D7801" s="38">
        <f>IF(Txn!$B3907="","",IF(Txn!$X3907="","",Txn!$X3907))</f>
        <v>0</v>
      </c>
      <c r="E7801" s="39">
        <f>IF($D7801="","",IFERROR(VLOOKUP($D7801,AcctTbl,2,0),""))</f>
        <v>0</v>
      </c>
      <c r="F7801" s="39">
        <f>IF($D7801="","",IFERROR(VLOOKUP($D7801,AcctTbl,3,0),""))</f>
        <v>0</v>
      </c>
      <c r="G7801" s="39">
        <f>IF(Txn!$B3907="","",Txn!$D3907)</f>
        <v>0</v>
      </c>
      <c r="H7801" s="38">
        <f>IF(Txn!$B3907="","",Txn!$E3907)</f>
        <v>0</v>
      </c>
      <c r="I7801" s="40">
        <f>IF(Txn!$B3907="",0,Txn!$O3907)</f>
        <v>0</v>
      </c>
      <c r="J7801" s="40">
        <f>IF(Txn!$B3907="",0,Txn!$P3907)</f>
        <v>0</v>
      </c>
      <c r="K7801" s="41">
        <f>IF($A7801="","",IFERROR(VALUE(MID($A7801,6,2)),""))</f>
        <v>0</v>
      </c>
      <c r="L7801" s="39">
        <f>IF(Txn!$K3907="","",Txn!$K3907)</f>
        <v>0</v>
      </c>
      <c r="N7801" s="42">
        <f>IF($D7801="",0,COUNTIF(BankAccts,$D7801))</f>
        <v>0</v>
      </c>
    </row>
    <row r="7802" spans="1:14">
      <c r="A7802" s="38">
        <f>IF(Txn!$B3907="","",Txn!$B3907)</f>
        <v>0</v>
      </c>
      <c r="B7802" s="38">
        <f>IF(Txn!$B3907="","",Txn!$C3907)</f>
        <v>0</v>
      </c>
      <c r="C7802" s="39">
        <f>IF(Txn!$B3907="","","تراکنش بانکی")</f>
        <v>0</v>
      </c>
      <c r="D7802" s="38">
        <f>IF(Txn!$B3907="","",IF(IF(Txn!$U3907="TRF",Txn!$Y3907,Txn!$Z3907)="","",IF(Txn!$U3907="TRF",Txn!$Y3907,Txn!$Z3907)))</f>
        <v>0</v>
      </c>
      <c r="E7802" s="39">
        <f>IF($D7802="","",IFERROR(VLOOKUP($D7802,AcctTbl,2,0),""))</f>
        <v>0</v>
      </c>
      <c r="F7802" s="39">
        <f>IF($D7802="","",IFERROR(VLOOKUP($D7802,AcctTbl,3,0),""))</f>
        <v>0</v>
      </c>
      <c r="G7802" s="39">
        <f>IF(Txn!$B3907="","",Txn!$D3907)</f>
        <v>0</v>
      </c>
      <c r="H7802" s="38">
        <f>IF(Txn!$B3907="","",Txn!$E3907)</f>
        <v>0</v>
      </c>
      <c r="I7802" s="40">
        <f>IF(Txn!$B3907="",0,Txn!$Q3907)</f>
        <v>0</v>
      </c>
      <c r="J7802" s="40">
        <f>IF(Txn!$B3907="",0,Txn!$R3907)</f>
        <v>0</v>
      </c>
      <c r="K7802" s="41">
        <f>IF($A7802="","",IFERROR(VALUE(MID($A7802,6,2)),""))</f>
        <v>0</v>
      </c>
      <c r="L7802" s="39">
        <f>IF(Txn!$K3907="","","طرف مقابل — "&amp;Txn!$K3907)</f>
        <v>0</v>
      </c>
      <c r="N7802" s="42">
        <f>IF($D7802="",0,COUNTIF(BankAccts,$D7802))</f>
        <v>0</v>
      </c>
    </row>
    <row r="7803" spans="1:14">
      <c r="A7803" s="38">
        <f>IF(Txn!$B3908="","",Txn!$B3908)</f>
        <v>0</v>
      </c>
      <c r="B7803" s="38">
        <f>IF(Txn!$B3908="","",Txn!$C3908)</f>
        <v>0</v>
      </c>
      <c r="C7803" s="39">
        <f>IF(Txn!$B3908="","","تراکنش بانکی")</f>
        <v>0</v>
      </c>
      <c r="D7803" s="38">
        <f>IF(Txn!$B3908="","",IF(Txn!$X3908="","",Txn!$X3908))</f>
        <v>0</v>
      </c>
      <c r="E7803" s="39">
        <f>IF($D7803="","",IFERROR(VLOOKUP($D7803,AcctTbl,2,0),""))</f>
        <v>0</v>
      </c>
      <c r="F7803" s="39">
        <f>IF($D7803="","",IFERROR(VLOOKUP($D7803,AcctTbl,3,0),""))</f>
        <v>0</v>
      </c>
      <c r="G7803" s="39">
        <f>IF(Txn!$B3908="","",Txn!$D3908)</f>
        <v>0</v>
      </c>
      <c r="H7803" s="38">
        <f>IF(Txn!$B3908="","",Txn!$E3908)</f>
        <v>0</v>
      </c>
      <c r="I7803" s="40">
        <f>IF(Txn!$B3908="",0,Txn!$O3908)</f>
        <v>0</v>
      </c>
      <c r="J7803" s="40">
        <f>IF(Txn!$B3908="",0,Txn!$P3908)</f>
        <v>0</v>
      </c>
      <c r="K7803" s="41">
        <f>IF($A7803="","",IFERROR(VALUE(MID($A7803,6,2)),""))</f>
        <v>0</v>
      </c>
      <c r="L7803" s="39">
        <f>IF(Txn!$K3908="","",Txn!$K3908)</f>
        <v>0</v>
      </c>
      <c r="N7803" s="42">
        <f>IF($D7803="",0,COUNTIF(BankAccts,$D7803))</f>
        <v>0</v>
      </c>
    </row>
    <row r="7804" spans="1:14">
      <c r="A7804" s="38">
        <f>IF(Txn!$B3908="","",Txn!$B3908)</f>
        <v>0</v>
      </c>
      <c r="B7804" s="38">
        <f>IF(Txn!$B3908="","",Txn!$C3908)</f>
        <v>0</v>
      </c>
      <c r="C7804" s="39">
        <f>IF(Txn!$B3908="","","تراکنش بانکی")</f>
        <v>0</v>
      </c>
      <c r="D7804" s="38">
        <f>IF(Txn!$B3908="","",IF(IF(Txn!$U3908="TRF",Txn!$Y3908,Txn!$Z3908)="","",IF(Txn!$U3908="TRF",Txn!$Y3908,Txn!$Z3908)))</f>
        <v>0</v>
      </c>
      <c r="E7804" s="39">
        <f>IF($D7804="","",IFERROR(VLOOKUP($D7804,AcctTbl,2,0),""))</f>
        <v>0</v>
      </c>
      <c r="F7804" s="39">
        <f>IF($D7804="","",IFERROR(VLOOKUP($D7804,AcctTbl,3,0),""))</f>
        <v>0</v>
      </c>
      <c r="G7804" s="39">
        <f>IF(Txn!$B3908="","",Txn!$D3908)</f>
        <v>0</v>
      </c>
      <c r="H7804" s="38">
        <f>IF(Txn!$B3908="","",Txn!$E3908)</f>
        <v>0</v>
      </c>
      <c r="I7804" s="40">
        <f>IF(Txn!$B3908="",0,Txn!$Q3908)</f>
        <v>0</v>
      </c>
      <c r="J7804" s="40">
        <f>IF(Txn!$B3908="",0,Txn!$R3908)</f>
        <v>0</v>
      </c>
      <c r="K7804" s="41">
        <f>IF($A7804="","",IFERROR(VALUE(MID($A7804,6,2)),""))</f>
        <v>0</v>
      </c>
      <c r="L7804" s="39">
        <f>IF(Txn!$K3908="","","طرف مقابل — "&amp;Txn!$K3908)</f>
        <v>0</v>
      </c>
      <c r="N7804" s="42">
        <f>IF($D7804="",0,COUNTIF(BankAccts,$D7804))</f>
        <v>0</v>
      </c>
    </row>
    <row r="7805" spans="1:14">
      <c r="A7805" s="38">
        <f>IF(Txn!$B3909="","",Txn!$B3909)</f>
        <v>0</v>
      </c>
      <c r="B7805" s="38">
        <f>IF(Txn!$B3909="","",Txn!$C3909)</f>
        <v>0</v>
      </c>
      <c r="C7805" s="39">
        <f>IF(Txn!$B3909="","","تراکنش بانکی")</f>
        <v>0</v>
      </c>
      <c r="D7805" s="38">
        <f>IF(Txn!$B3909="","",IF(Txn!$X3909="","",Txn!$X3909))</f>
        <v>0</v>
      </c>
      <c r="E7805" s="39">
        <f>IF($D7805="","",IFERROR(VLOOKUP($D7805,AcctTbl,2,0),""))</f>
        <v>0</v>
      </c>
      <c r="F7805" s="39">
        <f>IF($D7805="","",IFERROR(VLOOKUP($D7805,AcctTbl,3,0),""))</f>
        <v>0</v>
      </c>
      <c r="G7805" s="39">
        <f>IF(Txn!$B3909="","",Txn!$D3909)</f>
        <v>0</v>
      </c>
      <c r="H7805" s="38">
        <f>IF(Txn!$B3909="","",Txn!$E3909)</f>
        <v>0</v>
      </c>
      <c r="I7805" s="40">
        <f>IF(Txn!$B3909="",0,Txn!$O3909)</f>
        <v>0</v>
      </c>
      <c r="J7805" s="40">
        <f>IF(Txn!$B3909="",0,Txn!$P3909)</f>
        <v>0</v>
      </c>
      <c r="K7805" s="41">
        <f>IF($A7805="","",IFERROR(VALUE(MID($A7805,6,2)),""))</f>
        <v>0</v>
      </c>
      <c r="L7805" s="39">
        <f>IF(Txn!$K3909="","",Txn!$K3909)</f>
        <v>0</v>
      </c>
      <c r="N7805" s="42">
        <f>IF($D7805="",0,COUNTIF(BankAccts,$D7805))</f>
        <v>0</v>
      </c>
    </row>
    <row r="7806" spans="1:14">
      <c r="A7806" s="38">
        <f>IF(Txn!$B3909="","",Txn!$B3909)</f>
        <v>0</v>
      </c>
      <c r="B7806" s="38">
        <f>IF(Txn!$B3909="","",Txn!$C3909)</f>
        <v>0</v>
      </c>
      <c r="C7806" s="39">
        <f>IF(Txn!$B3909="","","تراکنش بانکی")</f>
        <v>0</v>
      </c>
      <c r="D7806" s="38">
        <f>IF(Txn!$B3909="","",IF(IF(Txn!$U3909="TRF",Txn!$Y3909,Txn!$Z3909)="","",IF(Txn!$U3909="TRF",Txn!$Y3909,Txn!$Z3909)))</f>
        <v>0</v>
      </c>
      <c r="E7806" s="39">
        <f>IF($D7806="","",IFERROR(VLOOKUP($D7806,AcctTbl,2,0),""))</f>
        <v>0</v>
      </c>
      <c r="F7806" s="39">
        <f>IF($D7806="","",IFERROR(VLOOKUP($D7806,AcctTbl,3,0),""))</f>
        <v>0</v>
      </c>
      <c r="G7806" s="39">
        <f>IF(Txn!$B3909="","",Txn!$D3909)</f>
        <v>0</v>
      </c>
      <c r="H7806" s="38">
        <f>IF(Txn!$B3909="","",Txn!$E3909)</f>
        <v>0</v>
      </c>
      <c r="I7806" s="40">
        <f>IF(Txn!$B3909="",0,Txn!$Q3909)</f>
        <v>0</v>
      </c>
      <c r="J7806" s="40">
        <f>IF(Txn!$B3909="",0,Txn!$R3909)</f>
        <v>0</v>
      </c>
      <c r="K7806" s="41">
        <f>IF($A7806="","",IFERROR(VALUE(MID($A7806,6,2)),""))</f>
        <v>0</v>
      </c>
      <c r="L7806" s="39">
        <f>IF(Txn!$K3909="","","طرف مقابل — "&amp;Txn!$K3909)</f>
        <v>0</v>
      </c>
      <c r="N7806" s="42">
        <f>IF($D7806="",0,COUNTIF(BankAccts,$D7806))</f>
        <v>0</v>
      </c>
    </row>
    <row r="7807" spans="1:14">
      <c r="A7807" s="38">
        <f>IF(Txn!$B3910="","",Txn!$B3910)</f>
        <v>0</v>
      </c>
      <c r="B7807" s="38">
        <f>IF(Txn!$B3910="","",Txn!$C3910)</f>
        <v>0</v>
      </c>
      <c r="C7807" s="39">
        <f>IF(Txn!$B3910="","","تراکنش بانکی")</f>
        <v>0</v>
      </c>
      <c r="D7807" s="38">
        <f>IF(Txn!$B3910="","",IF(Txn!$X3910="","",Txn!$X3910))</f>
        <v>0</v>
      </c>
      <c r="E7807" s="39">
        <f>IF($D7807="","",IFERROR(VLOOKUP($D7807,AcctTbl,2,0),""))</f>
        <v>0</v>
      </c>
      <c r="F7807" s="39">
        <f>IF($D7807="","",IFERROR(VLOOKUP($D7807,AcctTbl,3,0),""))</f>
        <v>0</v>
      </c>
      <c r="G7807" s="39">
        <f>IF(Txn!$B3910="","",Txn!$D3910)</f>
        <v>0</v>
      </c>
      <c r="H7807" s="38">
        <f>IF(Txn!$B3910="","",Txn!$E3910)</f>
        <v>0</v>
      </c>
      <c r="I7807" s="40">
        <f>IF(Txn!$B3910="",0,Txn!$O3910)</f>
        <v>0</v>
      </c>
      <c r="J7807" s="40">
        <f>IF(Txn!$B3910="",0,Txn!$P3910)</f>
        <v>0</v>
      </c>
      <c r="K7807" s="41">
        <f>IF($A7807="","",IFERROR(VALUE(MID($A7807,6,2)),""))</f>
        <v>0</v>
      </c>
      <c r="L7807" s="39">
        <f>IF(Txn!$K3910="","",Txn!$K3910)</f>
        <v>0</v>
      </c>
      <c r="N7807" s="42">
        <f>IF($D7807="",0,COUNTIF(BankAccts,$D7807))</f>
        <v>0</v>
      </c>
    </row>
    <row r="7808" spans="1:14">
      <c r="A7808" s="38">
        <f>IF(Txn!$B3910="","",Txn!$B3910)</f>
        <v>0</v>
      </c>
      <c r="B7808" s="38">
        <f>IF(Txn!$B3910="","",Txn!$C3910)</f>
        <v>0</v>
      </c>
      <c r="C7808" s="39">
        <f>IF(Txn!$B3910="","","تراکنش بانکی")</f>
        <v>0</v>
      </c>
      <c r="D7808" s="38">
        <f>IF(Txn!$B3910="","",IF(IF(Txn!$U3910="TRF",Txn!$Y3910,Txn!$Z3910)="","",IF(Txn!$U3910="TRF",Txn!$Y3910,Txn!$Z3910)))</f>
        <v>0</v>
      </c>
      <c r="E7808" s="39">
        <f>IF($D7808="","",IFERROR(VLOOKUP($D7808,AcctTbl,2,0),""))</f>
        <v>0</v>
      </c>
      <c r="F7808" s="39">
        <f>IF($D7808="","",IFERROR(VLOOKUP($D7808,AcctTbl,3,0),""))</f>
        <v>0</v>
      </c>
      <c r="G7808" s="39">
        <f>IF(Txn!$B3910="","",Txn!$D3910)</f>
        <v>0</v>
      </c>
      <c r="H7808" s="38">
        <f>IF(Txn!$B3910="","",Txn!$E3910)</f>
        <v>0</v>
      </c>
      <c r="I7808" s="40">
        <f>IF(Txn!$B3910="",0,Txn!$Q3910)</f>
        <v>0</v>
      </c>
      <c r="J7808" s="40">
        <f>IF(Txn!$B3910="",0,Txn!$R3910)</f>
        <v>0</v>
      </c>
      <c r="K7808" s="41">
        <f>IF($A7808="","",IFERROR(VALUE(MID($A7808,6,2)),""))</f>
        <v>0</v>
      </c>
      <c r="L7808" s="39">
        <f>IF(Txn!$K3910="","","طرف مقابل — "&amp;Txn!$K3910)</f>
        <v>0</v>
      </c>
      <c r="N7808" s="42">
        <f>IF($D7808="",0,COUNTIF(BankAccts,$D7808))</f>
        <v>0</v>
      </c>
    </row>
    <row r="7809" spans="1:14">
      <c r="A7809" s="38">
        <f>IF(Txn!$B3911="","",Txn!$B3911)</f>
        <v>0</v>
      </c>
      <c r="B7809" s="38">
        <f>IF(Txn!$B3911="","",Txn!$C3911)</f>
        <v>0</v>
      </c>
      <c r="C7809" s="39">
        <f>IF(Txn!$B3911="","","تراکنش بانکی")</f>
        <v>0</v>
      </c>
      <c r="D7809" s="38">
        <f>IF(Txn!$B3911="","",IF(Txn!$X3911="","",Txn!$X3911))</f>
        <v>0</v>
      </c>
      <c r="E7809" s="39">
        <f>IF($D7809="","",IFERROR(VLOOKUP($D7809,AcctTbl,2,0),""))</f>
        <v>0</v>
      </c>
      <c r="F7809" s="39">
        <f>IF($D7809="","",IFERROR(VLOOKUP($D7809,AcctTbl,3,0),""))</f>
        <v>0</v>
      </c>
      <c r="G7809" s="39">
        <f>IF(Txn!$B3911="","",Txn!$D3911)</f>
        <v>0</v>
      </c>
      <c r="H7809" s="38">
        <f>IF(Txn!$B3911="","",Txn!$E3911)</f>
        <v>0</v>
      </c>
      <c r="I7809" s="40">
        <f>IF(Txn!$B3911="",0,Txn!$O3911)</f>
        <v>0</v>
      </c>
      <c r="J7809" s="40">
        <f>IF(Txn!$B3911="",0,Txn!$P3911)</f>
        <v>0</v>
      </c>
      <c r="K7809" s="41">
        <f>IF($A7809="","",IFERROR(VALUE(MID($A7809,6,2)),""))</f>
        <v>0</v>
      </c>
      <c r="L7809" s="39">
        <f>IF(Txn!$K3911="","",Txn!$K3911)</f>
        <v>0</v>
      </c>
      <c r="N7809" s="42">
        <f>IF($D7809="",0,COUNTIF(BankAccts,$D7809))</f>
        <v>0</v>
      </c>
    </row>
    <row r="7810" spans="1:14">
      <c r="A7810" s="38">
        <f>IF(Txn!$B3911="","",Txn!$B3911)</f>
        <v>0</v>
      </c>
      <c r="B7810" s="38">
        <f>IF(Txn!$B3911="","",Txn!$C3911)</f>
        <v>0</v>
      </c>
      <c r="C7810" s="39">
        <f>IF(Txn!$B3911="","","تراکنش بانکی")</f>
        <v>0</v>
      </c>
      <c r="D7810" s="38">
        <f>IF(Txn!$B3911="","",IF(IF(Txn!$U3911="TRF",Txn!$Y3911,Txn!$Z3911)="","",IF(Txn!$U3911="TRF",Txn!$Y3911,Txn!$Z3911)))</f>
        <v>0</v>
      </c>
      <c r="E7810" s="39">
        <f>IF($D7810="","",IFERROR(VLOOKUP($D7810,AcctTbl,2,0),""))</f>
        <v>0</v>
      </c>
      <c r="F7810" s="39">
        <f>IF($D7810="","",IFERROR(VLOOKUP($D7810,AcctTbl,3,0),""))</f>
        <v>0</v>
      </c>
      <c r="G7810" s="39">
        <f>IF(Txn!$B3911="","",Txn!$D3911)</f>
        <v>0</v>
      </c>
      <c r="H7810" s="38">
        <f>IF(Txn!$B3911="","",Txn!$E3911)</f>
        <v>0</v>
      </c>
      <c r="I7810" s="40">
        <f>IF(Txn!$B3911="",0,Txn!$Q3911)</f>
        <v>0</v>
      </c>
      <c r="J7810" s="40">
        <f>IF(Txn!$B3911="",0,Txn!$R3911)</f>
        <v>0</v>
      </c>
      <c r="K7810" s="41">
        <f>IF($A7810="","",IFERROR(VALUE(MID($A7810,6,2)),""))</f>
        <v>0</v>
      </c>
      <c r="L7810" s="39">
        <f>IF(Txn!$K3911="","","طرف مقابل — "&amp;Txn!$K3911)</f>
        <v>0</v>
      </c>
      <c r="N7810" s="42">
        <f>IF($D7810="",0,COUNTIF(BankAccts,$D7810))</f>
        <v>0</v>
      </c>
    </row>
    <row r="7811" spans="1:14">
      <c r="A7811" s="38">
        <f>IF(Txn!$B3912="","",Txn!$B3912)</f>
        <v>0</v>
      </c>
      <c r="B7811" s="38">
        <f>IF(Txn!$B3912="","",Txn!$C3912)</f>
        <v>0</v>
      </c>
      <c r="C7811" s="39">
        <f>IF(Txn!$B3912="","","تراکنش بانکی")</f>
        <v>0</v>
      </c>
      <c r="D7811" s="38">
        <f>IF(Txn!$B3912="","",IF(Txn!$X3912="","",Txn!$X3912))</f>
        <v>0</v>
      </c>
      <c r="E7811" s="39">
        <f>IF($D7811="","",IFERROR(VLOOKUP($D7811,AcctTbl,2,0),""))</f>
        <v>0</v>
      </c>
      <c r="F7811" s="39">
        <f>IF($D7811="","",IFERROR(VLOOKUP($D7811,AcctTbl,3,0),""))</f>
        <v>0</v>
      </c>
      <c r="G7811" s="39">
        <f>IF(Txn!$B3912="","",Txn!$D3912)</f>
        <v>0</v>
      </c>
      <c r="H7811" s="38">
        <f>IF(Txn!$B3912="","",Txn!$E3912)</f>
        <v>0</v>
      </c>
      <c r="I7811" s="40">
        <f>IF(Txn!$B3912="",0,Txn!$O3912)</f>
        <v>0</v>
      </c>
      <c r="J7811" s="40">
        <f>IF(Txn!$B3912="",0,Txn!$P3912)</f>
        <v>0</v>
      </c>
      <c r="K7811" s="41">
        <f>IF($A7811="","",IFERROR(VALUE(MID($A7811,6,2)),""))</f>
        <v>0</v>
      </c>
      <c r="L7811" s="39">
        <f>IF(Txn!$K3912="","",Txn!$K3912)</f>
        <v>0</v>
      </c>
      <c r="N7811" s="42">
        <f>IF($D7811="",0,COUNTIF(BankAccts,$D7811))</f>
        <v>0</v>
      </c>
    </row>
    <row r="7812" spans="1:14">
      <c r="A7812" s="38">
        <f>IF(Txn!$B3912="","",Txn!$B3912)</f>
        <v>0</v>
      </c>
      <c r="B7812" s="38">
        <f>IF(Txn!$B3912="","",Txn!$C3912)</f>
        <v>0</v>
      </c>
      <c r="C7812" s="39">
        <f>IF(Txn!$B3912="","","تراکنش بانکی")</f>
        <v>0</v>
      </c>
      <c r="D7812" s="38">
        <f>IF(Txn!$B3912="","",IF(IF(Txn!$U3912="TRF",Txn!$Y3912,Txn!$Z3912)="","",IF(Txn!$U3912="TRF",Txn!$Y3912,Txn!$Z3912)))</f>
        <v>0</v>
      </c>
      <c r="E7812" s="39">
        <f>IF($D7812="","",IFERROR(VLOOKUP($D7812,AcctTbl,2,0),""))</f>
        <v>0</v>
      </c>
      <c r="F7812" s="39">
        <f>IF($D7812="","",IFERROR(VLOOKUP($D7812,AcctTbl,3,0),""))</f>
        <v>0</v>
      </c>
      <c r="G7812" s="39">
        <f>IF(Txn!$B3912="","",Txn!$D3912)</f>
        <v>0</v>
      </c>
      <c r="H7812" s="38">
        <f>IF(Txn!$B3912="","",Txn!$E3912)</f>
        <v>0</v>
      </c>
      <c r="I7812" s="40">
        <f>IF(Txn!$B3912="",0,Txn!$Q3912)</f>
        <v>0</v>
      </c>
      <c r="J7812" s="40">
        <f>IF(Txn!$B3912="",0,Txn!$R3912)</f>
        <v>0</v>
      </c>
      <c r="K7812" s="41">
        <f>IF($A7812="","",IFERROR(VALUE(MID($A7812,6,2)),""))</f>
        <v>0</v>
      </c>
      <c r="L7812" s="39">
        <f>IF(Txn!$K3912="","","طرف مقابل — "&amp;Txn!$K3912)</f>
        <v>0</v>
      </c>
      <c r="N7812" s="42">
        <f>IF($D7812="",0,COUNTIF(BankAccts,$D7812))</f>
        <v>0</v>
      </c>
    </row>
    <row r="7813" spans="1:14">
      <c r="A7813" s="38">
        <f>IF(Txn!$B3913="","",Txn!$B3913)</f>
        <v>0</v>
      </c>
      <c r="B7813" s="38">
        <f>IF(Txn!$B3913="","",Txn!$C3913)</f>
        <v>0</v>
      </c>
      <c r="C7813" s="39">
        <f>IF(Txn!$B3913="","","تراکنش بانکی")</f>
        <v>0</v>
      </c>
      <c r="D7813" s="38">
        <f>IF(Txn!$B3913="","",IF(Txn!$X3913="","",Txn!$X3913))</f>
        <v>0</v>
      </c>
      <c r="E7813" s="39">
        <f>IF($D7813="","",IFERROR(VLOOKUP($D7813,AcctTbl,2,0),""))</f>
        <v>0</v>
      </c>
      <c r="F7813" s="39">
        <f>IF($D7813="","",IFERROR(VLOOKUP($D7813,AcctTbl,3,0),""))</f>
        <v>0</v>
      </c>
      <c r="G7813" s="39">
        <f>IF(Txn!$B3913="","",Txn!$D3913)</f>
        <v>0</v>
      </c>
      <c r="H7813" s="38">
        <f>IF(Txn!$B3913="","",Txn!$E3913)</f>
        <v>0</v>
      </c>
      <c r="I7813" s="40">
        <f>IF(Txn!$B3913="",0,Txn!$O3913)</f>
        <v>0</v>
      </c>
      <c r="J7813" s="40">
        <f>IF(Txn!$B3913="",0,Txn!$P3913)</f>
        <v>0</v>
      </c>
      <c r="K7813" s="41">
        <f>IF($A7813="","",IFERROR(VALUE(MID($A7813,6,2)),""))</f>
        <v>0</v>
      </c>
      <c r="L7813" s="39">
        <f>IF(Txn!$K3913="","",Txn!$K3913)</f>
        <v>0</v>
      </c>
      <c r="N7813" s="42">
        <f>IF($D7813="",0,COUNTIF(BankAccts,$D7813))</f>
        <v>0</v>
      </c>
    </row>
    <row r="7814" spans="1:14">
      <c r="A7814" s="38">
        <f>IF(Txn!$B3913="","",Txn!$B3913)</f>
        <v>0</v>
      </c>
      <c r="B7814" s="38">
        <f>IF(Txn!$B3913="","",Txn!$C3913)</f>
        <v>0</v>
      </c>
      <c r="C7814" s="39">
        <f>IF(Txn!$B3913="","","تراکنش بانکی")</f>
        <v>0</v>
      </c>
      <c r="D7814" s="38">
        <f>IF(Txn!$B3913="","",IF(IF(Txn!$U3913="TRF",Txn!$Y3913,Txn!$Z3913)="","",IF(Txn!$U3913="TRF",Txn!$Y3913,Txn!$Z3913)))</f>
        <v>0</v>
      </c>
      <c r="E7814" s="39">
        <f>IF($D7814="","",IFERROR(VLOOKUP($D7814,AcctTbl,2,0),""))</f>
        <v>0</v>
      </c>
      <c r="F7814" s="39">
        <f>IF($D7814="","",IFERROR(VLOOKUP($D7814,AcctTbl,3,0),""))</f>
        <v>0</v>
      </c>
      <c r="G7814" s="39">
        <f>IF(Txn!$B3913="","",Txn!$D3913)</f>
        <v>0</v>
      </c>
      <c r="H7814" s="38">
        <f>IF(Txn!$B3913="","",Txn!$E3913)</f>
        <v>0</v>
      </c>
      <c r="I7814" s="40">
        <f>IF(Txn!$B3913="",0,Txn!$Q3913)</f>
        <v>0</v>
      </c>
      <c r="J7814" s="40">
        <f>IF(Txn!$B3913="",0,Txn!$R3913)</f>
        <v>0</v>
      </c>
      <c r="K7814" s="41">
        <f>IF($A7814="","",IFERROR(VALUE(MID($A7814,6,2)),""))</f>
        <v>0</v>
      </c>
      <c r="L7814" s="39">
        <f>IF(Txn!$K3913="","","طرف مقابل — "&amp;Txn!$K3913)</f>
        <v>0</v>
      </c>
      <c r="N7814" s="42">
        <f>IF($D7814="",0,COUNTIF(BankAccts,$D7814))</f>
        <v>0</v>
      </c>
    </row>
    <row r="7815" spans="1:14">
      <c r="A7815" s="38">
        <f>IF(Txn!$B3914="","",Txn!$B3914)</f>
        <v>0</v>
      </c>
      <c r="B7815" s="38">
        <f>IF(Txn!$B3914="","",Txn!$C3914)</f>
        <v>0</v>
      </c>
      <c r="C7815" s="39">
        <f>IF(Txn!$B3914="","","تراکنش بانکی")</f>
        <v>0</v>
      </c>
      <c r="D7815" s="38">
        <f>IF(Txn!$B3914="","",IF(Txn!$X3914="","",Txn!$X3914))</f>
        <v>0</v>
      </c>
      <c r="E7815" s="39">
        <f>IF($D7815="","",IFERROR(VLOOKUP($D7815,AcctTbl,2,0),""))</f>
        <v>0</v>
      </c>
      <c r="F7815" s="39">
        <f>IF($D7815="","",IFERROR(VLOOKUP($D7815,AcctTbl,3,0),""))</f>
        <v>0</v>
      </c>
      <c r="G7815" s="39">
        <f>IF(Txn!$B3914="","",Txn!$D3914)</f>
        <v>0</v>
      </c>
      <c r="H7815" s="38">
        <f>IF(Txn!$B3914="","",Txn!$E3914)</f>
        <v>0</v>
      </c>
      <c r="I7815" s="40">
        <f>IF(Txn!$B3914="",0,Txn!$O3914)</f>
        <v>0</v>
      </c>
      <c r="J7815" s="40">
        <f>IF(Txn!$B3914="",0,Txn!$P3914)</f>
        <v>0</v>
      </c>
      <c r="K7815" s="41">
        <f>IF($A7815="","",IFERROR(VALUE(MID($A7815,6,2)),""))</f>
        <v>0</v>
      </c>
      <c r="L7815" s="39">
        <f>IF(Txn!$K3914="","",Txn!$K3914)</f>
        <v>0</v>
      </c>
      <c r="N7815" s="42">
        <f>IF($D7815="",0,COUNTIF(BankAccts,$D7815))</f>
        <v>0</v>
      </c>
    </row>
    <row r="7816" spans="1:14">
      <c r="A7816" s="38">
        <f>IF(Txn!$B3914="","",Txn!$B3914)</f>
        <v>0</v>
      </c>
      <c r="B7816" s="38">
        <f>IF(Txn!$B3914="","",Txn!$C3914)</f>
        <v>0</v>
      </c>
      <c r="C7816" s="39">
        <f>IF(Txn!$B3914="","","تراکنش بانکی")</f>
        <v>0</v>
      </c>
      <c r="D7816" s="38">
        <f>IF(Txn!$B3914="","",IF(IF(Txn!$U3914="TRF",Txn!$Y3914,Txn!$Z3914)="","",IF(Txn!$U3914="TRF",Txn!$Y3914,Txn!$Z3914)))</f>
        <v>0</v>
      </c>
      <c r="E7816" s="39">
        <f>IF($D7816="","",IFERROR(VLOOKUP($D7816,AcctTbl,2,0),""))</f>
        <v>0</v>
      </c>
      <c r="F7816" s="39">
        <f>IF($D7816="","",IFERROR(VLOOKUP($D7816,AcctTbl,3,0),""))</f>
        <v>0</v>
      </c>
      <c r="G7816" s="39">
        <f>IF(Txn!$B3914="","",Txn!$D3914)</f>
        <v>0</v>
      </c>
      <c r="H7816" s="38">
        <f>IF(Txn!$B3914="","",Txn!$E3914)</f>
        <v>0</v>
      </c>
      <c r="I7816" s="40">
        <f>IF(Txn!$B3914="",0,Txn!$Q3914)</f>
        <v>0</v>
      </c>
      <c r="J7816" s="40">
        <f>IF(Txn!$B3914="",0,Txn!$R3914)</f>
        <v>0</v>
      </c>
      <c r="K7816" s="41">
        <f>IF($A7816="","",IFERROR(VALUE(MID($A7816,6,2)),""))</f>
        <v>0</v>
      </c>
      <c r="L7816" s="39">
        <f>IF(Txn!$K3914="","","طرف مقابل — "&amp;Txn!$K3914)</f>
        <v>0</v>
      </c>
      <c r="N7816" s="42">
        <f>IF($D7816="",0,COUNTIF(BankAccts,$D7816))</f>
        <v>0</v>
      </c>
    </row>
    <row r="7817" spans="1:14">
      <c r="A7817" s="38">
        <f>IF(Txn!$B3915="","",Txn!$B3915)</f>
        <v>0</v>
      </c>
      <c r="B7817" s="38">
        <f>IF(Txn!$B3915="","",Txn!$C3915)</f>
        <v>0</v>
      </c>
      <c r="C7817" s="39">
        <f>IF(Txn!$B3915="","","تراکنش بانکی")</f>
        <v>0</v>
      </c>
      <c r="D7817" s="38">
        <f>IF(Txn!$B3915="","",IF(Txn!$X3915="","",Txn!$X3915))</f>
        <v>0</v>
      </c>
      <c r="E7817" s="39">
        <f>IF($D7817="","",IFERROR(VLOOKUP($D7817,AcctTbl,2,0),""))</f>
        <v>0</v>
      </c>
      <c r="F7817" s="39">
        <f>IF($D7817="","",IFERROR(VLOOKUP($D7817,AcctTbl,3,0),""))</f>
        <v>0</v>
      </c>
      <c r="G7817" s="39">
        <f>IF(Txn!$B3915="","",Txn!$D3915)</f>
        <v>0</v>
      </c>
      <c r="H7817" s="38">
        <f>IF(Txn!$B3915="","",Txn!$E3915)</f>
        <v>0</v>
      </c>
      <c r="I7817" s="40">
        <f>IF(Txn!$B3915="",0,Txn!$O3915)</f>
        <v>0</v>
      </c>
      <c r="J7817" s="40">
        <f>IF(Txn!$B3915="",0,Txn!$P3915)</f>
        <v>0</v>
      </c>
      <c r="K7817" s="41">
        <f>IF($A7817="","",IFERROR(VALUE(MID($A7817,6,2)),""))</f>
        <v>0</v>
      </c>
      <c r="L7817" s="39">
        <f>IF(Txn!$K3915="","",Txn!$K3915)</f>
        <v>0</v>
      </c>
      <c r="N7817" s="42">
        <f>IF($D7817="",0,COUNTIF(BankAccts,$D7817))</f>
        <v>0</v>
      </c>
    </row>
    <row r="7818" spans="1:14">
      <c r="A7818" s="38">
        <f>IF(Txn!$B3915="","",Txn!$B3915)</f>
        <v>0</v>
      </c>
      <c r="B7818" s="38">
        <f>IF(Txn!$B3915="","",Txn!$C3915)</f>
        <v>0</v>
      </c>
      <c r="C7818" s="39">
        <f>IF(Txn!$B3915="","","تراکنش بانکی")</f>
        <v>0</v>
      </c>
      <c r="D7818" s="38">
        <f>IF(Txn!$B3915="","",IF(IF(Txn!$U3915="TRF",Txn!$Y3915,Txn!$Z3915)="","",IF(Txn!$U3915="TRF",Txn!$Y3915,Txn!$Z3915)))</f>
        <v>0</v>
      </c>
      <c r="E7818" s="39">
        <f>IF($D7818="","",IFERROR(VLOOKUP($D7818,AcctTbl,2,0),""))</f>
        <v>0</v>
      </c>
      <c r="F7818" s="39">
        <f>IF($D7818="","",IFERROR(VLOOKUP($D7818,AcctTbl,3,0),""))</f>
        <v>0</v>
      </c>
      <c r="G7818" s="39">
        <f>IF(Txn!$B3915="","",Txn!$D3915)</f>
        <v>0</v>
      </c>
      <c r="H7818" s="38">
        <f>IF(Txn!$B3915="","",Txn!$E3915)</f>
        <v>0</v>
      </c>
      <c r="I7818" s="40">
        <f>IF(Txn!$B3915="",0,Txn!$Q3915)</f>
        <v>0</v>
      </c>
      <c r="J7818" s="40">
        <f>IF(Txn!$B3915="",0,Txn!$R3915)</f>
        <v>0</v>
      </c>
      <c r="K7818" s="41">
        <f>IF($A7818="","",IFERROR(VALUE(MID($A7818,6,2)),""))</f>
        <v>0</v>
      </c>
      <c r="L7818" s="39">
        <f>IF(Txn!$K3915="","","طرف مقابل — "&amp;Txn!$K3915)</f>
        <v>0</v>
      </c>
      <c r="N7818" s="42">
        <f>IF($D7818="",0,COUNTIF(BankAccts,$D7818))</f>
        <v>0</v>
      </c>
    </row>
    <row r="7819" spans="1:14">
      <c r="A7819" s="38">
        <f>IF(Txn!$B3916="","",Txn!$B3916)</f>
        <v>0</v>
      </c>
      <c r="B7819" s="38">
        <f>IF(Txn!$B3916="","",Txn!$C3916)</f>
        <v>0</v>
      </c>
      <c r="C7819" s="39">
        <f>IF(Txn!$B3916="","","تراکنش بانکی")</f>
        <v>0</v>
      </c>
      <c r="D7819" s="38">
        <f>IF(Txn!$B3916="","",IF(Txn!$X3916="","",Txn!$X3916))</f>
        <v>0</v>
      </c>
      <c r="E7819" s="39">
        <f>IF($D7819="","",IFERROR(VLOOKUP($D7819,AcctTbl,2,0),""))</f>
        <v>0</v>
      </c>
      <c r="F7819" s="39">
        <f>IF($D7819="","",IFERROR(VLOOKUP($D7819,AcctTbl,3,0),""))</f>
        <v>0</v>
      </c>
      <c r="G7819" s="39">
        <f>IF(Txn!$B3916="","",Txn!$D3916)</f>
        <v>0</v>
      </c>
      <c r="H7819" s="38">
        <f>IF(Txn!$B3916="","",Txn!$E3916)</f>
        <v>0</v>
      </c>
      <c r="I7819" s="40">
        <f>IF(Txn!$B3916="",0,Txn!$O3916)</f>
        <v>0</v>
      </c>
      <c r="J7819" s="40">
        <f>IF(Txn!$B3916="",0,Txn!$P3916)</f>
        <v>0</v>
      </c>
      <c r="K7819" s="41">
        <f>IF($A7819="","",IFERROR(VALUE(MID($A7819,6,2)),""))</f>
        <v>0</v>
      </c>
      <c r="L7819" s="39">
        <f>IF(Txn!$K3916="","",Txn!$K3916)</f>
        <v>0</v>
      </c>
      <c r="N7819" s="42">
        <f>IF($D7819="",0,COUNTIF(BankAccts,$D7819))</f>
        <v>0</v>
      </c>
    </row>
    <row r="7820" spans="1:14">
      <c r="A7820" s="38">
        <f>IF(Txn!$B3916="","",Txn!$B3916)</f>
        <v>0</v>
      </c>
      <c r="B7820" s="38">
        <f>IF(Txn!$B3916="","",Txn!$C3916)</f>
        <v>0</v>
      </c>
      <c r="C7820" s="39">
        <f>IF(Txn!$B3916="","","تراکنش بانکی")</f>
        <v>0</v>
      </c>
      <c r="D7820" s="38">
        <f>IF(Txn!$B3916="","",IF(IF(Txn!$U3916="TRF",Txn!$Y3916,Txn!$Z3916)="","",IF(Txn!$U3916="TRF",Txn!$Y3916,Txn!$Z3916)))</f>
        <v>0</v>
      </c>
      <c r="E7820" s="39">
        <f>IF($D7820="","",IFERROR(VLOOKUP($D7820,AcctTbl,2,0),""))</f>
        <v>0</v>
      </c>
      <c r="F7820" s="39">
        <f>IF($D7820="","",IFERROR(VLOOKUP($D7820,AcctTbl,3,0),""))</f>
        <v>0</v>
      </c>
      <c r="G7820" s="39">
        <f>IF(Txn!$B3916="","",Txn!$D3916)</f>
        <v>0</v>
      </c>
      <c r="H7820" s="38">
        <f>IF(Txn!$B3916="","",Txn!$E3916)</f>
        <v>0</v>
      </c>
      <c r="I7820" s="40">
        <f>IF(Txn!$B3916="",0,Txn!$Q3916)</f>
        <v>0</v>
      </c>
      <c r="J7820" s="40">
        <f>IF(Txn!$B3916="",0,Txn!$R3916)</f>
        <v>0</v>
      </c>
      <c r="K7820" s="41">
        <f>IF($A7820="","",IFERROR(VALUE(MID($A7820,6,2)),""))</f>
        <v>0</v>
      </c>
      <c r="L7820" s="39">
        <f>IF(Txn!$K3916="","","طرف مقابل — "&amp;Txn!$K3916)</f>
        <v>0</v>
      </c>
      <c r="N7820" s="42">
        <f>IF($D7820="",0,COUNTIF(BankAccts,$D7820))</f>
        <v>0</v>
      </c>
    </row>
    <row r="7821" spans="1:14">
      <c r="A7821" s="38">
        <f>IF(Txn!$B3917="","",Txn!$B3917)</f>
        <v>0</v>
      </c>
      <c r="B7821" s="38">
        <f>IF(Txn!$B3917="","",Txn!$C3917)</f>
        <v>0</v>
      </c>
      <c r="C7821" s="39">
        <f>IF(Txn!$B3917="","","تراکنش بانکی")</f>
        <v>0</v>
      </c>
      <c r="D7821" s="38">
        <f>IF(Txn!$B3917="","",IF(Txn!$X3917="","",Txn!$X3917))</f>
        <v>0</v>
      </c>
      <c r="E7821" s="39">
        <f>IF($D7821="","",IFERROR(VLOOKUP($D7821,AcctTbl,2,0),""))</f>
        <v>0</v>
      </c>
      <c r="F7821" s="39">
        <f>IF($D7821="","",IFERROR(VLOOKUP($D7821,AcctTbl,3,0),""))</f>
        <v>0</v>
      </c>
      <c r="G7821" s="39">
        <f>IF(Txn!$B3917="","",Txn!$D3917)</f>
        <v>0</v>
      </c>
      <c r="H7821" s="38">
        <f>IF(Txn!$B3917="","",Txn!$E3917)</f>
        <v>0</v>
      </c>
      <c r="I7821" s="40">
        <f>IF(Txn!$B3917="",0,Txn!$O3917)</f>
        <v>0</v>
      </c>
      <c r="J7821" s="40">
        <f>IF(Txn!$B3917="",0,Txn!$P3917)</f>
        <v>0</v>
      </c>
      <c r="K7821" s="41">
        <f>IF($A7821="","",IFERROR(VALUE(MID($A7821,6,2)),""))</f>
        <v>0</v>
      </c>
      <c r="L7821" s="39">
        <f>IF(Txn!$K3917="","",Txn!$K3917)</f>
        <v>0</v>
      </c>
      <c r="N7821" s="42">
        <f>IF($D7821="",0,COUNTIF(BankAccts,$D7821))</f>
        <v>0</v>
      </c>
    </row>
    <row r="7822" spans="1:14">
      <c r="A7822" s="38">
        <f>IF(Txn!$B3917="","",Txn!$B3917)</f>
        <v>0</v>
      </c>
      <c r="B7822" s="38">
        <f>IF(Txn!$B3917="","",Txn!$C3917)</f>
        <v>0</v>
      </c>
      <c r="C7822" s="39">
        <f>IF(Txn!$B3917="","","تراکنش بانکی")</f>
        <v>0</v>
      </c>
      <c r="D7822" s="38">
        <f>IF(Txn!$B3917="","",IF(IF(Txn!$U3917="TRF",Txn!$Y3917,Txn!$Z3917)="","",IF(Txn!$U3917="TRF",Txn!$Y3917,Txn!$Z3917)))</f>
        <v>0</v>
      </c>
      <c r="E7822" s="39">
        <f>IF($D7822="","",IFERROR(VLOOKUP($D7822,AcctTbl,2,0),""))</f>
        <v>0</v>
      </c>
      <c r="F7822" s="39">
        <f>IF($D7822="","",IFERROR(VLOOKUP($D7822,AcctTbl,3,0),""))</f>
        <v>0</v>
      </c>
      <c r="G7822" s="39">
        <f>IF(Txn!$B3917="","",Txn!$D3917)</f>
        <v>0</v>
      </c>
      <c r="H7822" s="38">
        <f>IF(Txn!$B3917="","",Txn!$E3917)</f>
        <v>0</v>
      </c>
      <c r="I7822" s="40">
        <f>IF(Txn!$B3917="",0,Txn!$Q3917)</f>
        <v>0</v>
      </c>
      <c r="J7822" s="40">
        <f>IF(Txn!$B3917="",0,Txn!$R3917)</f>
        <v>0</v>
      </c>
      <c r="K7822" s="41">
        <f>IF($A7822="","",IFERROR(VALUE(MID($A7822,6,2)),""))</f>
        <v>0</v>
      </c>
      <c r="L7822" s="39">
        <f>IF(Txn!$K3917="","","طرف مقابل — "&amp;Txn!$K3917)</f>
        <v>0</v>
      </c>
      <c r="N7822" s="42">
        <f>IF($D7822="",0,COUNTIF(BankAccts,$D7822))</f>
        <v>0</v>
      </c>
    </row>
    <row r="7823" spans="1:14">
      <c r="A7823" s="38">
        <f>IF(Txn!$B3918="","",Txn!$B3918)</f>
        <v>0</v>
      </c>
      <c r="B7823" s="38">
        <f>IF(Txn!$B3918="","",Txn!$C3918)</f>
        <v>0</v>
      </c>
      <c r="C7823" s="39">
        <f>IF(Txn!$B3918="","","تراکنش بانکی")</f>
        <v>0</v>
      </c>
      <c r="D7823" s="38">
        <f>IF(Txn!$B3918="","",IF(Txn!$X3918="","",Txn!$X3918))</f>
        <v>0</v>
      </c>
      <c r="E7823" s="39">
        <f>IF($D7823="","",IFERROR(VLOOKUP($D7823,AcctTbl,2,0),""))</f>
        <v>0</v>
      </c>
      <c r="F7823" s="39">
        <f>IF($D7823="","",IFERROR(VLOOKUP($D7823,AcctTbl,3,0),""))</f>
        <v>0</v>
      </c>
      <c r="G7823" s="39">
        <f>IF(Txn!$B3918="","",Txn!$D3918)</f>
        <v>0</v>
      </c>
      <c r="H7823" s="38">
        <f>IF(Txn!$B3918="","",Txn!$E3918)</f>
        <v>0</v>
      </c>
      <c r="I7823" s="40">
        <f>IF(Txn!$B3918="",0,Txn!$O3918)</f>
        <v>0</v>
      </c>
      <c r="J7823" s="40">
        <f>IF(Txn!$B3918="",0,Txn!$P3918)</f>
        <v>0</v>
      </c>
      <c r="K7823" s="41">
        <f>IF($A7823="","",IFERROR(VALUE(MID($A7823,6,2)),""))</f>
        <v>0</v>
      </c>
      <c r="L7823" s="39">
        <f>IF(Txn!$K3918="","",Txn!$K3918)</f>
        <v>0</v>
      </c>
      <c r="N7823" s="42">
        <f>IF($D7823="",0,COUNTIF(BankAccts,$D7823))</f>
        <v>0</v>
      </c>
    </row>
    <row r="7824" spans="1:14">
      <c r="A7824" s="38">
        <f>IF(Txn!$B3918="","",Txn!$B3918)</f>
        <v>0</v>
      </c>
      <c r="B7824" s="38">
        <f>IF(Txn!$B3918="","",Txn!$C3918)</f>
        <v>0</v>
      </c>
      <c r="C7824" s="39">
        <f>IF(Txn!$B3918="","","تراکنش بانکی")</f>
        <v>0</v>
      </c>
      <c r="D7824" s="38">
        <f>IF(Txn!$B3918="","",IF(IF(Txn!$U3918="TRF",Txn!$Y3918,Txn!$Z3918)="","",IF(Txn!$U3918="TRF",Txn!$Y3918,Txn!$Z3918)))</f>
        <v>0</v>
      </c>
      <c r="E7824" s="39">
        <f>IF($D7824="","",IFERROR(VLOOKUP($D7824,AcctTbl,2,0),""))</f>
        <v>0</v>
      </c>
      <c r="F7824" s="39">
        <f>IF($D7824="","",IFERROR(VLOOKUP($D7824,AcctTbl,3,0),""))</f>
        <v>0</v>
      </c>
      <c r="G7824" s="39">
        <f>IF(Txn!$B3918="","",Txn!$D3918)</f>
        <v>0</v>
      </c>
      <c r="H7824" s="38">
        <f>IF(Txn!$B3918="","",Txn!$E3918)</f>
        <v>0</v>
      </c>
      <c r="I7824" s="40">
        <f>IF(Txn!$B3918="",0,Txn!$Q3918)</f>
        <v>0</v>
      </c>
      <c r="J7824" s="40">
        <f>IF(Txn!$B3918="",0,Txn!$R3918)</f>
        <v>0</v>
      </c>
      <c r="K7824" s="41">
        <f>IF($A7824="","",IFERROR(VALUE(MID($A7824,6,2)),""))</f>
        <v>0</v>
      </c>
      <c r="L7824" s="39">
        <f>IF(Txn!$K3918="","","طرف مقابل — "&amp;Txn!$K3918)</f>
        <v>0</v>
      </c>
      <c r="N7824" s="42">
        <f>IF($D7824="",0,COUNTIF(BankAccts,$D7824))</f>
        <v>0</v>
      </c>
    </row>
    <row r="7825" spans="1:14">
      <c r="A7825" s="38">
        <f>IF(Txn!$B3919="","",Txn!$B3919)</f>
        <v>0</v>
      </c>
      <c r="B7825" s="38">
        <f>IF(Txn!$B3919="","",Txn!$C3919)</f>
        <v>0</v>
      </c>
      <c r="C7825" s="39">
        <f>IF(Txn!$B3919="","","تراکنش بانکی")</f>
        <v>0</v>
      </c>
      <c r="D7825" s="38">
        <f>IF(Txn!$B3919="","",IF(Txn!$X3919="","",Txn!$X3919))</f>
        <v>0</v>
      </c>
      <c r="E7825" s="39">
        <f>IF($D7825="","",IFERROR(VLOOKUP($D7825,AcctTbl,2,0),""))</f>
        <v>0</v>
      </c>
      <c r="F7825" s="39">
        <f>IF($D7825="","",IFERROR(VLOOKUP($D7825,AcctTbl,3,0),""))</f>
        <v>0</v>
      </c>
      <c r="G7825" s="39">
        <f>IF(Txn!$B3919="","",Txn!$D3919)</f>
        <v>0</v>
      </c>
      <c r="H7825" s="38">
        <f>IF(Txn!$B3919="","",Txn!$E3919)</f>
        <v>0</v>
      </c>
      <c r="I7825" s="40">
        <f>IF(Txn!$B3919="",0,Txn!$O3919)</f>
        <v>0</v>
      </c>
      <c r="J7825" s="40">
        <f>IF(Txn!$B3919="",0,Txn!$P3919)</f>
        <v>0</v>
      </c>
      <c r="K7825" s="41">
        <f>IF($A7825="","",IFERROR(VALUE(MID($A7825,6,2)),""))</f>
        <v>0</v>
      </c>
      <c r="L7825" s="39">
        <f>IF(Txn!$K3919="","",Txn!$K3919)</f>
        <v>0</v>
      </c>
      <c r="N7825" s="42">
        <f>IF($D7825="",0,COUNTIF(BankAccts,$D7825))</f>
        <v>0</v>
      </c>
    </row>
    <row r="7826" spans="1:14">
      <c r="A7826" s="38">
        <f>IF(Txn!$B3919="","",Txn!$B3919)</f>
        <v>0</v>
      </c>
      <c r="B7826" s="38">
        <f>IF(Txn!$B3919="","",Txn!$C3919)</f>
        <v>0</v>
      </c>
      <c r="C7826" s="39">
        <f>IF(Txn!$B3919="","","تراکنش بانکی")</f>
        <v>0</v>
      </c>
      <c r="D7826" s="38">
        <f>IF(Txn!$B3919="","",IF(IF(Txn!$U3919="TRF",Txn!$Y3919,Txn!$Z3919)="","",IF(Txn!$U3919="TRF",Txn!$Y3919,Txn!$Z3919)))</f>
        <v>0</v>
      </c>
      <c r="E7826" s="39">
        <f>IF($D7826="","",IFERROR(VLOOKUP($D7826,AcctTbl,2,0),""))</f>
        <v>0</v>
      </c>
      <c r="F7826" s="39">
        <f>IF($D7826="","",IFERROR(VLOOKUP($D7826,AcctTbl,3,0),""))</f>
        <v>0</v>
      </c>
      <c r="G7826" s="39">
        <f>IF(Txn!$B3919="","",Txn!$D3919)</f>
        <v>0</v>
      </c>
      <c r="H7826" s="38">
        <f>IF(Txn!$B3919="","",Txn!$E3919)</f>
        <v>0</v>
      </c>
      <c r="I7826" s="40">
        <f>IF(Txn!$B3919="",0,Txn!$Q3919)</f>
        <v>0</v>
      </c>
      <c r="J7826" s="40">
        <f>IF(Txn!$B3919="",0,Txn!$R3919)</f>
        <v>0</v>
      </c>
      <c r="K7826" s="41">
        <f>IF($A7826="","",IFERROR(VALUE(MID($A7826,6,2)),""))</f>
        <v>0</v>
      </c>
      <c r="L7826" s="39">
        <f>IF(Txn!$K3919="","","طرف مقابل — "&amp;Txn!$K3919)</f>
        <v>0</v>
      </c>
      <c r="N7826" s="42">
        <f>IF($D7826="",0,COUNTIF(BankAccts,$D7826))</f>
        <v>0</v>
      </c>
    </row>
    <row r="7827" spans="1:14">
      <c r="A7827" s="38">
        <f>IF(Txn!$B3920="","",Txn!$B3920)</f>
        <v>0</v>
      </c>
      <c r="B7827" s="38">
        <f>IF(Txn!$B3920="","",Txn!$C3920)</f>
        <v>0</v>
      </c>
      <c r="C7827" s="39">
        <f>IF(Txn!$B3920="","","تراکنش بانکی")</f>
        <v>0</v>
      </c>
      <c r="D7827" s="38">
        <f>IF(Txn!$B3920="","",IF(Txn!$X3920="","",Txn!$X3920))</f>
        <v>0</v>
      </c>
      <c r="E7827" s="39">
        <f>IF($D7827="","",IFERROR(VLOOKUP($D7827,AcctTbl,2,0),""))</f>
        <v>0</v>
      </c>
      <c r="F7827" s="39">
        <f>IF($D7827="","",IFERROR(VLOOKUP($D7827,AcctTbl,3,0),""))</f>
        <v>0</v>
      </c>
      <c r="G7827" s="39">
        <f>IF(Txn!$B3920="","",Txn!$D3920)</f>
        <v>0</v>
      </c>
      <c r="H7827" s="38">
        <f>IF(Txn!$B3920="","",Txn!$E3920)</f>
        <v>0</v>
      </c>
      <c r="I7827" s="40">
        <f>IF(Txn!$B3920="",0,Txn!$O3920)</f>
        <v>0</v>
      </c>
      <c r="J7827" s="40">
        <f>IF(Txn!$B3920="",0,Txn!$P3920)</f>
        <v>0</v>
      </c>
      <c r="K7827" s="41">
        <f>IF($A7827="","",IFERROR(VALUE(MID($A7827,6,2)),""))</f>
        <v>0</v>
      </c>
      <c r="L7827" s="39">
        <f>IF(Txn!$K3920="","",Txn!$K3920)</f>
        <v>0</v>
      </c>
      <c r="N7827" s="42">
        <f>IF($D7827="",0,COUNTIF(BankAccts,$D7827))</f>
        <v>0</v>
      </c>
    </row>
    <row r="7828" spans="1:14">
      <c r="A7828" s="38">
        <f>IF(Txn!$B3920="","",Txn!$B3920)</f>
        <v>0</v>
      </c>
      <c r="B7828" s="38">
        <f>IF(Txn!$B3920="","",Txn!$C3920)</f>
        <v>0</v>
      </c>
      <c r="C7828" s="39">
        <f>IF(Txn!$B3920="","","تراکنش بانکی")</f>
        <v>0</v>
      </c>
      <c r="D7828" s="38">
        <f>IF(Txn!$B3920="","",IF(IF(Txn!$U3920="TRF",Txn!$Y3920,Txn!$Z3920)="","",IF(Txn!$U3920="TRF",Txn!$Y3920,Txn!$Z3920)))</f>
        <v>0</v>
      </c>
      <c r="E7828" s="39">
        <f>IF($D7828="","",IFERROR(VLOOKUP($D7828,AcctTbl,2,0),""))</f>
        <v>0</v>
      </c>
      <c r="F7828" s="39">
        <f>IF($D7828="","",IFERROR(VLOOKUP($D7828,AcctTbl,3,0),""))</f>
        <v>0</v>
      </c>
      <c r="G7828" s="39">
        <f>IF(Txn!$B3920="","",Txn!$D3920)</f>
        <v>0</v>
      </c>
      <c r="H7828" s="38">
        <f>IF(Txn!$B3920="","",Txn!$E3920)</f>
        <v>0</v>
      </c>
      <c r="I7828" s="40">
        <f>IF(Txn!$B3920="",0,Txn!$Q3920)</f>
        <v>0</v>
      </c>
      <c r="J7828" s="40">
        <f>IF(Txn!$B3920="",0,Txn!$R3920)</f>
        <v>0</v>
      </c>
      <c r="K7828" s="41">
        <f>IF($A7828="","",IFERROR(VALUE(MID($A7828,6,2)),""))</f>
        <v>0</v>
      </c>
      <c r="L7828" s="39">
        <f>IF(Txn!$K3920="","","طرف مقابل — "&amp;Txn!$K3920)</f>
        <v>0</v>
      </c>
      <c r="N7828" s="42">
        <f>IF($D7828="",0,COUNTIF(BankAccts,$D7828))</f>
        <v>0</v>
      </c>
    </row>
    <row r="7829" spans="1:14">
      <c r="A7829" s="38">
        <f>IF(Txn!$B3921="","",Txn!$B3921)</f>
        <v>0</v>
      </c>
      <c r="B7829" s="38">
        <f>IF(Txn!$B3921="","",Txn!$C3921)</f>
        <v>0</v>
      </c>
      <c r="C7829" s="39">
        <f>IF(Txn!$B3921="","","تراکنش بانکی")</f>
        <v>0</v>
      </c>
      <c r="D7829" s="38">
        <f>IF(Txn!$B3921="","",IF(Txn!$X3921="","",Txn!$X3921))</f>
        <v>0</v>
      </c>
      <c r="E7829" s="39">
        <f>IF($D7829="","",IFERROR(VLOOKUP($D7829,AcctTbl,2,0),""))</f>
        <v>0</v>
      </c>
      <c r="F7829" s="39">
        <f>IF($D7829="","",IFERROR(VLOOKUP($D7829,AcctTbl,3,0),""))</f>
        <v>0</v>
      </c>
      <c r="G7829" s="39">
        <f>IF(Txn!$B3921="","",Txn!$D3921)</f>
        <v>0</v>
      </c>
      <c r="H7829" s="38">
        <f>IF(Txn!$B3921="","",Txn!$E3921)</f>
        <v>0</v>
      </c>
      <c r="I7829" s="40">
        <f>IF(Txn!$B3921="",0,Txn!$O3921)</f>
        <v>0</v>
      </c>
      <c r="J7829" s="40">
        <f>IF(Txn!$B3921="",0,Txn!$P3921)</f>
        <v>0</v>
      </c>
      <c r="K7829" s="41">
        <f>IF($A7829="","",IFERROR(VALUE(MID($A7829,6,2)),""))</f>
        <v>0</v>
      </c>
      <c r="L7829" s="39">
        <f>IF(Txn!$K3921="","",Txn!$K3921)</f>
        <v>0</v>
      </c>
      <c r="N7829" s="42">
        <f>IF($D7829="",0,COUNTIF(BankAccts,$D7829))</f>
        <v>0</v>
      </c>
    </row>
    <row r="7830" spans="1:14">
      <c r="A7830" s="38">
        <f>IF(Txn!$B3921="","",Txn!$B3921)</f>
        <v>0</v>
      </c>
      <c r="B7830" s="38">
        <f>IF(Txn!$B3921="","",Txn!$C3921)</f>
        <v>0</v>
      </c>
      <c r="C7830" s="39">
        <f>IF(Txn!$B3921="","","تراکنش بانکی")</f>
        <v>0</v>
      </c>
      <c r="D7830" s="38">
        <f>IF(Txn!$B3921="","",IF(IF(Txn!$U3921="TRF",Txn!$Y3921,Txn!$Z3921)="","",IF(Txn!$U3921="TRF",Txn!$Y3921,Txn!$Z3921)))</f>
        <v>0</v>
      </c>
      <c r="E7830" s="39">
        <f>IF($D7830="","",IFERROR(VLOOKUP($D7830,AcctTbl,2,0),""))</f>
        <v>0</v>
      </c>
      <c r="F7830" s="39">
        <f>IF($D7830="","",IFERROR(VLOOKUP($D7830,AcctTbl,3,0),""))</f>
        <v>0</v>
      </c>
      <c r="G7830" s="39">
        <f>IF(Txn!$B3921="","",Txn!$D3921)</f>
        <v>0</v>
      </c>
      <c r="H7830" s="38">
        <f>IF(Txn!$B3921="","",Txn!$E3921)</f>
        <v>0</v>
      </c>
      <c r="I7830" s="40">
        <f>IF(Txn!$B3921="",0,Txn!$Q3921)</f>
        <v>0</v>
      </c>
      <c r="J7830" s="40">
        <f>IF(Txn!$B3921="",0,Txn!$R3921)</f>
        <v>0</v>
      </c>
      <c r="K7830" s="41">
        <f>IF($A7830="","",IFERROR(VALUE(MID($A7830,6,2)),""))</f>
        <v>0</v>
      </c>
      <c r="L7830" s="39">
        <f>IF(Txn!$K3921="","","طرف مقابل — "&amp;Txn!$K3921)</f>
        <v>0</v>
      </c>
      <c r="N7830" s="42">
        <f>IF($D7830="",0,COUNTIF(BankAccts,$D7830))</f>
        <v>0</v>
      </c>
    </row>
    <row r="7831" spans="1:14">
      <c r="A7831" s="38">
        <f>IF(Txn!$B3922="","",Txn!$B3922)</f>
        <v>0</v>
      </c>
      <c r="B7831" s="38">
        <f>IF(Txn!$B3922="","",Txn!$C3922)</f>
        <v>0</v>
      </c>
      <c r="C7831" s="39">
        <f>IF(Txn!$B3922="","","تراکنش بانکی")</f>
        <v>0</v>
      </c>
      <c r="D7831" s="38">
        <f>IF(Txn!$B3922="","",IF(Txn!$X3922="","",Txn!$X3922))</f>
        <v>0</v>
      </c>
      <c r="E7831" s="39">
        <f>IF($D7831="","",IFERROR(VLOOKUP($D7831,AcctTbl,2,0),""))</f>
        <v>0</v>
      </c>
      <c r="F7831" s="39">
        <f>IF($D7831="","",IFERROR(VLOOKUP($D7831,AcctTbl,3,0),""))</f>
        <v>0</v>
      </c>
      <c r="G7831" s="39">
        <f>IF(Txn!$B3922="","",Txn!$D3922)</f>
        <v>0</v>
      </c>
      <c r="H7831" s="38">
        <f>IF(Txn!$B3922="","",Txn!$E3922)</f>
        <v>0</v>
      </c>
      <c r="I7831" s="40">
        <f>IF(Txn!$B3922="",0,Txn!$O3922)</f>
        <v>0</v>
      </c>
      <c r="J7831" s="40">
        <f>IF(Txn!$B3922="",0,Txn!$P3922)</f>
        <v>0</v>
      </c>
      <c r="K7831" s="41">
        <f>IF($A7831="","",IFERROR(VALUE(MID($A7831,6,2)),""))</f>
        <v>0</v>
      </c>
      <c r="L7831" s="39">
        <f>IF(Txn!$K3922="","",Txn!$K3922)</f>
        <v>0</v>
      </c>
      <c r="N7831" s="42">
        <f>IF($D7831="",0,COUNTIF(BankAccts,$D7831))</f>
        <v>0</v>
      </c>
    </row>
    <row r="7832" spans="1:14">
      <c r="A7832" s="38">
        <f>IF(Txn!$B3922="","",Txn!$B3922)</f>
        <v>0</v>
      </c>
      <c r="B7832" s="38">
        <f>IF(Txn!$B3922="","",Txn!$C3922)</f>
        <v>0</v>
      </c>
      <c r="C7832" s="39">
        <f>IF(Txn!$B3922="","","تراکنش بانکی")</f>
        <v>0</v>
      </c>
      <c r="D7832" s="38">
        <f>IF(Txn!$B3922="","",IF(IF(Txn!$U3922="TRF",Txn!$Y3922,Txn!$Z3922)="","",IF(Txn!$U3922="TRF",Txn!$Y3922,Txn!$Z3922)))</f>
        <v>0</v>
      </c>
      <c r="E7832" s="39">
        <f>IF($D7832="","",IFERROR(VLOOKUP($D7832,AcctTbl,2,0),""))</f>
        <v>0</v>
      </c>
      <c r="F7832" s="39">
        <f>IF($D7832="","",IFERROR(VLOOKUP($D7832,AcctTbl,3,0),""))</f>
        <v>0</v>
      </c>
      <c r="G7832" s="39">
        <f>IF(Txn!$B3922="","",Txn!$D3922)</f>
        <v>0</v>
      </c>
      <c r="H7832" s="38">
        <f>IF(Txn!$B3922="","",Txn!$E3922)</f>
        <v>0</v>
      </c>
      <c r="I7832" s="40">
        <f>IF(Txn!$B3922="",0,Txn!$Q3922)</f>
        <v>0</v>
      </c>
      <c r="J7832" s="40">
        <f>IF(Txn!$B3922="",0,Txn!$R3922)</f>
        <v>0</v>
      </c>
      <c r="K7832" s="41">
        <f>IF($A7832="","",IFERROR(VALUE(MID($A7832,6,2)),""))</f>
        <v>0</v>
      </c>
      <c r="L7832" s="39">
        <f>IF(Txn!$K3922="","","طرف مقابل — "&amp;Txn!$K3922)</f>
        <v>0</v>
      </c>
      <c r="N7832" s="42">
        <f>IF($D7832="",0,COUNTIF(BankAccts,$D7832))</f>
        <v>0</v>
      </c>
    </row>
    <row r="7833" spans="1:14">
      <c r="A7833" s="38">
        <f>IF(Txn!$B3923="","",Txn!$B3923)</f>
        <v>0</v>
      </c>
      <c r="B7833" s="38">
        <f>IF(Txn!$B3923="","",Txn!$C3923)</f>
        <v>0</v>
      </c>
      <c r="C7833" s="39">
        <f>IF(Txn!$B3923="","","تراکنش بانکی")</f>
        <v>0</v>
      </c>
      <c r="D7833" s="38">
        <f>IF(Txn!$B3923="","",IF(Txn!$X3923="","",Txn!$X3923))</f>
        <v>0</v>
      </c>
      <c r="E7833" s="39">
        <f>IF($D7833="","",IFERROR(VLOOKUP($D7833,AcctTbl,2,0),""))</f>
        <v>0</v>
      </c>
      <c r="F7833" s="39">
        <f>IF($D7833="","",IFERROR(VLOOKUP($D7833,AcctTbl,3,0),""))</f>
        <v>0</v>
      </c>
      <c r="G7833" s="39">
        <f>IF(Txn!$B3923="","",Txn!$D3923)</f>
        <v>0</v>
      </c>
      <c r="H7833" s="38">
        <f>IF(Txn!$B3923="","",Txn!$E3923)</f>
        <v>0</v>
      </c>
      <c r="I7833" s="40">
        <f>IF(Txn!$B3923="",0,Txn!$O3923)</f>
        <v>0</v>
      </c>
      <c r="J7833" s="40">
        <f>IF(Txn!$B3923="",0,Txn!$P3923)</f>
        <v>0</v>
      </c>
      <c r="K7833" s="41">
        <f>IF($A7833="","",IFERROR(VALUE(MID($A7833,6,2)),""))</f>
        <v>0</v>
      </c>
      <c r="L7833" s="39">
        <f>IF(Txn!$K3923="","",Txn!$K3923)</f>
        <v>0</v>
      </c>
      <c r="N7833" s="42">
        <f>IF($D7833="",0,COUNTIF(BankAccts,$D7833))</f>
        <v>0</v>
      </c>
    </row>
    <row r="7834" spans="1:14">
      <c r="A7834" s="38">
        <f>IF(Txn!$B3923="","",Txn!$B3923)</f>
        <v>0</v>
      </c>
      <c r="B7834" s="38">
        <f>IF(Txn!$B3923="","",Txn!$C3923)</f>
        <v>0</v>
      </c>
      <c r="C7834" s="39">
        <f>IF(Txn!$B3923="","","تراکنش بانکی")</f>
        <v>0</v>
      </c>
      <c r="D7834" s="38">
        <f>IF(Txn!$B3923="","",IF(IF(Txn!$U3923="TRF",Txn!$Y3923,Txn!$Z3923)="","",IF(Txn!$U3923="TRF",Txn!$Y3923,Txn!$Z3923)))</f>
        <v>0</v>
      </c>
      <c r="E7834" s="39">
        <f>IF($D7834="","",IFERROR(VLOOKUP($D7834,AcctTbl,2,0),""))</f>
        <v>0</v>
      </c>
      <c r="F7834" s="39">
        <f>IF($D7834="","",IFERROR(VLOOKUP($D7834,AcctTbl,3,0),""))</f>
        <v>0</v>
      </c>
      <c r="G7834" s="39">
        <f>IF(Txn!$B3923="","",Txn!$D3923)</f>
        <v>0</v>
      </c>
      <c r="H7834" s="38">
        <f>IF(Txn!$B3923="","",Txn!$E3923)</f>
        <v>0</v>
      </c>
      <c r="I7834" s="40">
        <f>IF(Txn!$B3923="",0,Txn!$Q3923)</f>
        <v>0</v>
      </c>
      <c r="J7834" s="40">
        <f>IF(Txn!$B3923="",0,Txn!$R3923)</f>
        <v>0</v>
      </c>
      <c r="K7834" s="41">
        <f>IF($A7834="","",IFERROR(VALUE(MID($A7834,6,2)),""))</f>
        <v>0</v>
      </c>
      <c r="L7834" s="39">
        <f>IF(Txn!$K3923="","","طرف مقابل — "&amp;Txn!$K3923)</f>
        <v>0</v>
      </c>
      <c r="N7834" s="42">
        <f>IF($D7834="",0,COUNTIF(BankAccts,$D7834))</f>
        <v>0</v>
      </c>
    </row>
    <row r="7835" spans="1:14">
      <c r="A7835" s="38">
        <f>IF(Txn!$B3924="","",Txn!$B3924)</f>
        <v>0</v>
      </c>
      <c r="B7835" s="38">
        <f>IF(Txn!$B3924="","",Txn!$C3924)</f>
        <v>0</v>
      </c>
      <c r="C7835" s="39">
        <f>IF(Txn!$B3924="","","تراکنش بانکی")</f>
        <v>0</v>
      </c>
      <c r="D7835" s="38">
        <f>IF(Txn!$B3924="","",IF(Txn!$X3924="","",Txn!$X3924))</f>
        <v>0</v>
      </c>
      <c r="E7835" s="39">
        <f>IF($D7835="","",IFERROR(VLOOKUP($D7835,AcctTbl,2,0),""))</f>
        <v>0</v>
      </c>
      <c r="F7835" s="39">
        <f>IF($D7835="","",IFERROR(VLOOKUP($D7835,AcctTbl,3,0),""))</f>
        <v>0</v>
      </c>
      <c r="G7835" s="39">
        <f>IF(Txn!$B3924="","",Txn!$D3924)</f>
        <v>0</v>
      </c>
      <c r="H7835" s="38">
        <f>IF(Txn!$B3924="","",Txn!$E3924)</f>
        <v>0</v>
      </c>
      <c r="I7835" s="40">
        <f>IF(Txn!$B3924="",0,Txn!$O3924)</f>
        <v>0</v>
      </c>
      <c r="J7835" s="40">
        <f>IF(Txn!$B3924="",0,Txn!$P3924)</f>
        <v>0</v>
      </c>
      <c r="K7835" s="41">
        <f>IF($A7835="","",IFERROR(VALUE(MID($A7835,6,2)),""))</f>
        <v>0</v>
      </c>
      <c r="L7835" s="39">
        <f>IF(Txn!$K3924="","",Txn!$K3924)</f>
        <v>0</v>
      </c>
      <c r="N7835" s="42">
        <f>IF($D7835="",0,COUNTIF(BankAccts,$D7835))</f>
        <v>0</v>
      </c>
    </row>
    <row r="7836" spans="1:14">
      <c r="A7836" s="38">
        <f>IF(Txn!$B3924="","",Txn!$B3924)</f>
        <v>0</v>
      </c>
      <c r="B7836" s="38">
        <f>IF(Txn!$B3924="","",Txn!$C3924)</f>
        <v>0</v>
      </c>
      <c r="C7836" s="39">
        <f>IF(Txn!$B3924="","","تراکنش بانکی")</f>
        <v>0</v>
      </c>
      <c r="D7836" s="38">
        <f>IF(Txn!$B3924="","",IF(IF(Txn!$U3924="TRF",Txn!$Y3924,Txn!$Z3924)="","",IF(Txn!$U3924="TRF",Txn!$Y3924,Txn!$Z3924)))</f>
        <v>0</v>
      </c>
      <c r="E7836" s="39">
        <f>IF($D7836="","",IFERROR(VLOOKUP($D7836,AcctTbl,2,0),""))</f>
        <v>0</v>
      </c>
      <c r="F7836" s="39">
        <f>IF($D7836="","",IFERROR(VLOOKUP($D7836,AcctTbl,3,0),""))</f>
        <v>0</v>
      </c>
      <c r="G7836" s="39">
        <f>IF(Txn!$B3924="","",Txn!$D3924)</f>
        <v>0</v>
      </c>
      <c r="H7836" s="38">
        <f>IF(Txn!$B3924="","",Txn!$E3924)</f>
        <v>0</v>
      </c>
      <c r="I7836" s="40">
        <f>IF(Txn!$B3924="",0,Txn!$Q3924)</f>
        <v>0</v>
      </c>
      <c r="J7836" s="40">
        <f>IF(Txn!$B3924="",0,Txn!$R3924)</f>
        <v>0</v>
      </c>
      <c r="K7836" s="41">
        <f>IF($A7836="","",IFERROR(VALUE(MID($A7836,6,2)),""))</f>
        <v>0</v>
      </c>
      <c r="L7836" s="39">
        <f>IF(Txn!$K3924="","","طرف مقابل — "&amp;Txn!$K3924)</f>
        <v>0</v>
      </c>
      <c r="N7836" s="42">
        <f>IF($D7836="",0,COUNTIF(BankAccts,$D7836))</f>
        <v>0</v>
      </c>
    </row>
    <row r="7837" spans="1:14">
      <c r="A7837" s="38">
        <f>IF(Txn!$B3925="","",Txn!$B3925)</f>
        <v>0</v>
      </c>
      <c r="B7837" s="38">
        <f>IF(Txn!$B3925="","",Txn!$C3925)</f>
        <v>0</v>
      </c>
      <c r="C7837" s="39">
        <f>IF(Txn!$B3925="","","تراکنش بانکی")</f>
        <v>0</v>
      </c>
      <c r="D7837" s="38">
        <f>IF(Txn!$B3925="","",IF(Txn!$X3925="","",Txn!$X3925))</f>
        <v>0</v>
      </c>
      <c r="E7837" s="39">
        <f>IF($D7837="","",IFERROR(VLOOKUP($D7837,AcctTbl,2,0),""))</f>
        <v>0</v>
      </c>
      <c r="F7837" s="39">
        <f>IF($D7837="","",IFERROR(VLOOKUP($D7837,AcctTbl,3,0),""))</f>
        <v>0</v>
      </c>
      <c r="G7837" s="39">
        <f>IF(Txn!$B3925="","",Txn!$D3925)</f>
        <v>0</v>
      </c>
      <c r="H7837" s="38">
        <f>IF(Txn!$B3925="","",Txn!$E3925)</f>
        <v>0</v>
      </c>
      <c r="I7837" s="40">
        <f>IF(Txn!$B3925="",0,Txn!$O3925)</f>
        <v>0</v>
      </c>
      <c r="J7837" s="40">
        <f>IF(Txn!$B3925="",0,Txn!$P3925)</f>
        <v>0</v>
      </c>
      <c r="K7837" s="41">
        <f>IF($A7837="","",IFERROR(VALUE(MID($A7837,6,2)),""))</f>
        <v>0</v>
      </c>
      <c r="L7837" s="39">
        <f>IF(Txn!$K3925="","",Txn!$K3925)</f>
        <v>0</v>
      </c>
      <c r="N7837" s="42">
        <f>IF($D7837="",0,COUNTIF(BankAccts,$D7837))</f>
        <v>0</v>
      </c>
    </row>
    <row r="7838" spans="1:14">
      <c r="A7838" s="38">
        <f>IF(Txn!$B3925="","",Txn!$B3925)</f>
        <v>0</v>
      </c>
      <c r="B7838" s="38">
        <f>IF(Txn!$B3925="","",Txn!$C3925)</f>
        <v>0</v>
      </c>
      <c r="C7838" s="39">
        <f>IF(Txn!$B3925="","","تراکنش بانکی")</f>
        <v>0</v>
      </c>
      <c r="D7838" s="38">
        <f>IF(Txn!$B3925="","",IF(IF(Txn!$U3925="TRF",Txn!$Y3925,Txn!$Z3925)="","",IF(Txn!$U3925="TRF",Txn!$Y3925,Txn!$Z3925)))</f>
        <v>0</v>
      </c>
      <c r="E7838" s="39">
        <f>IF($D7838="","",IFERROR(VLOOKUP($D7838,AcctTbl,2,0),""))</f>
        <v>0</v>
      </c>
      <c r="F7838" s="39">
        <f>IF($D7838="","",IFERROR(VLOOKUP($D7838,AcctTbl,3,0),""))</f>
        <v>0</v>
      </c>
      <c r="G7838" s="39">
        <f>IF(Txn!$B3925="","",Txn!$D3925)</f>
        <v>0</v>
      </c>
      <c r="H7838" s="38">
        <f>IF(Txn!$B3925="","",Txn!$E3925)</f>
        <v>0</v>
      </c>
      <c r="I7838" s="40">
        <f>IF(Txn!$B3925="",0,Txn!$Q3925)</f>
        <v>0</v>
      </c>
      <c r="J7838" s="40">
        <f>IF(Txn!$B3925="",0,Txn!$R3925)</f>
        <v>0</v>
      </c>
      <c r="K7838" s="41">
        <f>IF($A7838="","",IFERROR(VALUE(MID($A7838,6,2)),""))</f>
        <v>0</v>
      </c>
      <c r="L7838" s="39">
        <f>IF(Txn!$K3925="","","طرف مقابل — "&amp;Txn!$K3925)</f>
        <v>0</v>
      </c>
      <c r="N7838" s="42">
        <f>IF($D7838="",0,COUNTIF(BankAccts,$D7838))</f>
        <v>0</v>
      </c>
    </row>
    <row r="7839" spans="1:14">
      <c r="A7839" s="38">
        <f>IF(Txn!$B3926="","",Txn!$B3926)</f>
        <v>0</v>
      </c>
      <c r="B7839" s="38">
        <f>IF(Txn!$B3926="","",Txn!$C3926)</f>
        <v>0</v>
      </c>
      <c r="C7839" s="39">
        <f>IF(Txn!$B3926="","","تراکنش بانکی")</f>
        <v>0</v>
      </c>
      <c r="D7839" s="38">
        <f>IF(Txn!$B3926="","",IF(Txn!$X3926="","",Txn!$X3926))</f>
        <v>0</v>
      </c>
      <c r="E7839" s="39">
        <f>IF($D7839="","",IFERROR(VLOOKUP($D7839,AcctTbl,2,0),""))</f>
        <v>0</v>
      </c>
      <c r="F7839" s="39">
        <f>IF($D7839="","",IFERROR(VLOOKUP($D7839,AcctTbl,3,0),""))</f>
        <v>0</v>
      </c>
      <c r="G7839" s="39">
        <f>IF(Txn!$B3926="","",Txn!$D3926)</f>
        <v>0</v>
      </c>
      <c r="H7839" s="38">
        <f>IF(Txn!$B3926="","",Txn!$E3926)</f>
        <v>0</v>
      </c>
      <c r="I7839" s="40">
        <f>IF(Txn!$B3926="",0,Txn!$O3926)</f>
        <v>0</v>
      </c>
      <c r="J7839" s="40">
        <f>IF(Txn!$B3926="",0,Txn!$P3926)</f>
        <v>0</v>
      </c>
      <c r="K7839" s="41">
        <f>IF($A7839="","",IFERROR(VALUE(MID($A7839,6,2)),""))</f>
        <v>0</v>
      </c>
      <c r="L7839" s="39">
        <f>IF(Txn!$K3926="","",Txn!$K3926)</f>
        <v>0</v>
      </c>
      <c r="N7839" s="42">
        <f>IF($D7839="",0,COUNTIF(BankAccts,$D7839))</f>
        <v>0</v>
      </c>
    </row>
    <row r="7840" spans="1:14">
      <c r="A7840" s="38">
        <f>IF(Txn!$B3926="","",Txn!$B3926)</f>
        <v>0</v>
      </c>
      <c r="B7840" s="38">
        <f>IF(Txn!$B3926="","",Txn!$C3926)</f>
        <v>0</v>
      </c>
      <c r="C7840" s="39">
        <f>IF(Txn!$B3926="","","تراکنش بانکی")</f>
        <v>0</v>
      </c>
      <c r="D7840" s="38">
        <f>IF(Txn!$B3926="","",IF(IF(Txn!$U3926="TRF",Txn!$Y3926,Txn!$Z3926)="","",IF(Txn!$U3926="TRF",Txn!$Y3926,Txn!$Z3926)))</f>
        <v>0</v>
      </c>
      <c r="E7840" s="39">
        <f>IF($D7840="","",IFERROR(VLOOKUP($D7840,AcctTbl,2,0),""))</f>
        <v>0</v>
      </c>
      <c r="F7840" s="39">
        <f>IF($D7840="","",IFERROR(VLOOKUP($D7840,AcctTbl,3,0),""))</f>
        <v>0</v>
      </c>
      <c r="G7840" s="39">
        <f>IF(Txn!$B3926="","",Txn!$D3926)</f>
        <v>0</v>
      </c>
      <c r="H7840" s="38">
        <f>IF(Txn!$B3926="","",Txn!$E3926)</f>
        <v>0</v>
      </c>
      <c r="I7840" s="40">
        <f>IF(Txn!$B3926="",0,Txn!$Q3926)</f>
        <v>0</v>
      </c>
      <c r="J7840" s="40">
        <f>IF(Txn!$B3926="",0,Txn!$R3926)</f>
        <v>0</v>
      </c>
      <c r="K7840" s="41">
        <f>IF($A7840="","",IFERROR(VALUE(MID($A7840,6,2)),""))</f>
        <v>0</v>
      </c>
      <c r="L7840" s="39">
        <f>IF(Txn!$K3926="","","طرف مقابل — "&amp;Txn!$K3926)</f>
        <v>0</v>
      </c>
      <c r="N7840" s="42">
        <f>IF($D7840="",0,COUNTIF(BankAccts,$D7840))</f>
        <v>0</v>
      </c>
    </row>
    <row r="7841" spans="1:14">
      <c r="A7841" s="38">
        <f>IF(Txn!$B3927="","",Txn!$B3927)</f>
        <v>0</v>
      </c>
      <c r="B7841" s="38">
        <f>IF(Txn!$B3927="","",Txn!$C3927)</f>
        <v>0</v>
      </c>
      <c r="C7841" s="39">
        <f>IF(Txn!$B3927="","","تراکنش بانکی")</f>
        <v>0</v>
      </c>
      <c r="D7841" s="38">
        <f>IF(Txn!$B3927="","",IF(Txn!$X3927="","",Txn!$X3927))</f>
        <v>0</v>
      </c>
      <c r="E7841" s="39">
        <f>IF($D7841="","",IFERROR(VLOOKUP($D7841,AcctTbl,2,0),""))</f>
        <v>0</v>
      </c>
      <c r="F7841" s="39">
        <f>IF($D7841="","",IFERROR(VLOOKUP($D7841,AcctTbl,3,0),""))</f>
        <v>0</v>
      </c>
      <c r="G7841" s="39">
        <f>IF(Txn!$B3927="","",Txn!$D3927)</f>
        <v>0</v>
      </c>
      <c r="H7841" s="38">
        <f>IF(Txn!$B3927="","",Txn!$E3927)</f>
        <v>0</v>
      </c>
      <c r="I7841" s="40">
        <f>IF(Txn!$B3927="",0,Txn!$O3927)</f>
        <v>0</v>
      </c>
      <c r="J7841" s="40">
        <f>IF(Txn!$B3927="",0,Txn!$P3927)</f>
        <v>0</v>
      </c>
      <c r="K7841" s="41">
        <f>IF($A7841="","",IFERROR(VALUE(MID($A7841,6,2)),""))</f>
        <v>0</v>
      </c>
      <c r="L7841" s="39">
        <f>IF(Txn!$K3927="","",Txn!$K3927)</f>
        <v>0</v>
      </c>
      <c r="N7841" s="42">
        <f>IF($D7841="",0,COUNTIF(BankAccts,$D7841))</f>
        <v>0</v>
      </c>
    </row>
    <row r="7842" spans="1:14">
      <c r="A7842" s="38">
        <f>IF(Txn!$B3927="","",Txn!$B3927)</f>
        <v>0</v>
      </c>
      <c r="B7842" s="38">
        <f>IF(Txn!$B3927="","",Txn!$C3927)</f>
        <v>0</v>
      </c>
      <c r="C7842" s="39">
        <f>IF(Txn!$B3927="","","تراکنش بانکی")</f>
        <v>0</v>
      </c>
      <c r="D7842" s="38">
        <f>IF(Txn!$B3927="","",IF(IF(Txn!$U3927="TRF",Txn!$Y3927,Txn!$Z3927)="","",IF(Txn!$U3927="TRF",Txn!$Y3927,Txn!$Z3927)))</f>
        <v>0</v>
      </c>
      <c r="E7842" s="39">
        <f>IF($D7842="","",IFERROR(VLOOKUP($D7842,AcctTbl,2,0),""))</f>
        <v>0</v>
      </c>
      <c r="F7842" s="39">
        <f>IF($D7842="","",IFERROR(VLOOKUP($D7842,AcctTbl,3,0),""))</f>
        <v>0</v>
      </c>
      <c r="G7842" s="39">
        <f>IF(Txn!$B3927="","",Txn!$D3927)</f>
        <v>0</v>
      </c>
      <c r="H7842" s="38">
        <f>IF(Txn!$B3927="","",Txn!$E3927)</f>
        <v>0</v>
      </c>
      <c r="I7842" s="40">
        <f>IF(Txn!$B3927="",0,Txn!$Q3927)</f>
        <v>0</v>
      </c>
      <c r="J7842" s="40">
        <f>IF(Txn!$B3927="",0,Txn!$R3927)</f>
        <v>0</v>
      </c>
      <c r="K7842" s="41">
        <f>IF($A7842="","",IFERROR(VALUE(MID($A7842,6,2)),""))</f>
        <v>0</v>
      </c>
      <c r="L7842" s="39">
        <f>IF(Txn!$K3927="","","طرف مقابل — "&amp;Txn!$K3927)</f>
        <v>0</v>
      </c>
      <c r="N7842" s="42">
        <f>IF($D7842="",0,COUNTIF(BankAccts,$D7842))</f>
        <v>0</v>
      </c>
    </row>
    <row r="7843" spans="1:14">
      <c r="A7843" s="38">
        <f>IF(Txn!$B3928="","",Txn!$B3928)</f>
        <v>0</v>
      </c>
      <c r="B7843" s="38">
        <f>IF(Txn!$B3928="","",Txn!$C3928)</f>
        <v>0</v>
      </c>
      <c r="C7843" s="39">
        <f>IF(Txn!$B3928="","","تراکنش بانکی")</f>
        <v>0</v>
      </c>
      <c r="D7843" s="38">
        <f>IF(Txn!$B3928="","",IF(Txn!$X3928="","",Txn!$X3928))</f>
        <v>0</v>
      </c>
      <c r="E7843" s="39">
        <f>IF($D7843="","",IFERROR(VLOOKUP($D7843,AcctTbl,2,0),""))</f>
        <v>0</v>
      </c>
      <c r="F7843" s="39">
        <f>IF($D7843="","",IFERROR(VLOOKUP($D7843,AcctTbl,3,0),""))</f>
        <v>0</v>
      </c>
      <c r="G7843" s="39">
        <f>IF(Txn!$B3928="","",Txn!$D3928)</f>
        <v>0</v>
      </c>
      <c r="H7843" s="38">
        <f>IF(Txn!$B3928="","",Txn!$E3928)</f>
        <v>0</v>
      </c>
      <c r="I7843" s="40">
        <f>IF(Txn!$B3928="",0,Txn!$O3928)</f>
        <v>0</v>
      </c>
      <c r="J7843" s="40">
        <f>IF(Txn!$B3928="",0,Txn!$P3928)</f>
        <v>0</v>
      </c>
      <c r="K7843" s="41">
        <f>IF($A7843="","",IFERROR(VALUE(MID($A7843,6,2)),""))</f>
        <v>0</v>
      </c>
      <c r="L7843" s="39">
        <f>IF(Txn!$K3928="","",Txn!$K3928)</f>
        <v>0</v>
      </c>
      <c r="N7843" s="42">
        <f>IF($D7843="",0,COUNTIF(BankAccts,$D7843))</f>
        <v>0</v>
      </c>
    </row>
    <row r="7844" spans="1:14">
      <c r="A7844" s="38">
        <f>IF(Txn!$B3928="","",Txn!$B3928)</f>
        <v>0</v>
      </c>
      <c r="B7844" s="38">
        <f>IF(Txn!$B3928="","",Txn!$C3928)</f>
        <v>0</v>
      </c>
      <c r="C7844" s="39">
        <f>IF(Txn!$B3928="","","تراکنش بانکی")</f>
        <v>0</v>
      </c>
      <c r="D7844" s="38">
        <f>IF(Txn!$B3928="","",IF(IF(Txn!$U3928="TRF",Txn!$Y3928,Txn!$Z3928)="","",IF(Txn!$U3928="TRF",Txn!$Y3928,Txn!$Z3928)))</f>
        <v>0</v>
      </c>
      <c r="E7844" s="39">
        <f>IF($D7844="","",IFERROR(VLOOKUP($D7844,AcctTbl,2,0),""))</f>
        <v>0</v>
      </c>
      <c r="F7844" s="39">
        <f>IF($D7844="","",IFERROR(VLOOKUP($D7844,AcctTbl,3,0),""))</f>
        <v>0</v>
      </c>
      <c r="G7844" s="39">
        <f>IF(Txn!$B3928="","",Txn!$D3928)</f>
        <v>0</v>
      </c>
      <c r="H7844" s="38">
        <f>IF(Txn!$B3928="","",Txn!$E3928)</f>
        <v>0</v>
      </c>
      <c r="I7844" s="40">
        <f>IF(Txn!$B3928="",0,Txn!$Q3928)</f>
        <v>0</v>
      </c>
      <c r="J7844" s="40">
        <f>IF(Txn!$B3928="",0,Txn!$R3928)</f>
        <v>0</v>
      </c>
      <c r="K7844" s="41">
        <f>IF($A7844="","",IFERROR(VALUE(MID($A7844,6,2)),""))</f>
        <v>0</v>
      </c>
      <c r="L7844" s="39">
        <f>IF(Txn!$K3928="","","طرف مقابل — "&amp;Txn!$K3928)</f>
        <v>0</v>
      </c>
      <c r="N7844" s="42">
        <f>IF($D7844="",0,COUNTIF(BankAccts,$D7844))</f>
        <v>0</v>
      </c>
    </row>
    <row r="7845" spans="1:14">
      <c r="A7845" s="38">
        <f>IF(Txn!$B3929="","",Txn!$B3929)</f>
        <v>0</v>
      </c>
      <c r="B7845" s="38">
        <f>IF(Txn!$B3929="","",Txn!$C3929)</f>
        <v>0</v>
      </c>
      <c r="C7845" s="39">
        <f>IF(Txn!$B3929="","","تراکنش بانکی")</f>
        <v>0</v>
      </c>
      <c r="D7845" s="38">
        <f>IF(Txn!$B3929="","",IF(Txn!$X3929="","",Txn!$X3929))</f>
        <v>0</v>
      </c>
      <c r="E7845" s="39">
        <f>IF($D7845="","",IFERROR(VLOOKUP($D7845,AcctTbl,2,0),""))</f>
        <v>0</v>
      </c>
      <c r="F7845" s="39">
        <f>IF($D7845="","",IFERROR(VLOOKUP($D7845,AcctTbl,3,0),""))</f>
        <v>0</v>
      </c>
      <c r="G7845" s="39">
        <f>IF(Txn!$B3929="","",Txn!$D3929)</f>
        <v>0</v>
      </c>
      <c r="H7845" s="38">
        <f>IF(Txn!$B3929="","",Txn!$E3929)</f>
        <v>0</v>
      </c>
      <c r="I7845" s="40">
        <f>IF(Txn!$B3929="",0,Txn!$O3929)</f>
        <v>0</v>
      </c>
      <c r="J7845" s="40">
        <f>IF(Txn!$B3929="",0,Txn!$P3929)</f>
        <v>0</v>
      </c>
      <c r="K7845" s="41">
        <f>IF($A7845="","",IFERROR(VALUE(MID($A7845,6,2)),""))</f>
        <v>0</v>
      </c>
      <c r="L7845" s="39">
        <f>IF(Txn!$K3929="","",Txn!$K3929)</f>
        <v>0</v>
      </c>
      <c r="N7845" s="42">
        <f>IF($D7845="",0,COUNTIF(BankAccts,$D7845))</f>
        <v>0</v>
      </c>
    </row>
    <row r="7846" spans="1:14">
      <c r="A7846" s="38">
        <f>IF(Txn!$B3929="","",Txn!$B3929)</f>
        <v>0</v>
      </c>
      <c r="B7846" s="38">
        <f>IF(Txn!$B3929="","",Txn!$C3929)</f>
        <v>0</v>
      </c>
      <c r="C7846" s="39">
        <f>IF(Txn!$B3929="","","تراکنش بانکی")</f>
        <v>0</v>
      </c>
      <c r="D7846" s="38">
        <f>IF(Txn!$B3929="","",IF(IF(Txn!$U3929="TRF",Txn!$Y3929,Txn!$Z3929)="","",IF(Txn!$U3929="TRF",Txn!$Y3929,Txn!$Z3929)))</f>
        <v>0</v>
      </c>
      <c r="E7846" s="39">
        <f>IF($D7846="","",IFERROR(VLOOKUP($D7846,AcctTbl,2,0),""))</f>
        <v>0</v>
      </c>
      <c r="F7846" s="39">
        <f>IF($D7846="","",IFERROR(VLOOKUP($D7846,AcctTbl,3,0),""))</f>
        <v>0</v>
      </c>
      <c r="G7846" s="39">
        <f>IF(Txn!$B3929="","",Txn!$D3929)</f>
        <v>0</v>
      </c>
      <c r="H7846" s="38">
        <f>IF(Txn!$B3929="","",Txn!$E3929)</f>
        <v>0</v>
      </c>
      <c r="I7846" s="40">
        <f>IF(Txn!$B3929="",0,Txn!$Q3929)</f>
        <v>0</v>
      </c>
      <c r="J7846" s="40">
        <f>IF(Txn!$B3929="",0,Txn!$R3929)</f>
        <v>0</v>
      </c>
      <c r="K7846" s="41">
        <f>IF($A7846="","",IFERROR(VALUE(MID($A7846,6,2)),""))</f>
        <v>0</v>
      </c>
      <c r="L7846" s="39">
        <f>IF(Txn!$K3929="","","طرف مقابل — "&amp;Txn!$K3929)</f>
        <v>0</v>
      </c>
      <c r="N7846" s="42">
        <f>IF($D7846="",0,COUNTIF(BankAccts,$D7846))</f>
        <v>0</v>
      </c>
    </row>
    <row r="7847" spans="1:14">
      <c r="A7847" s="38">
        <f>IF(Txn!$B3930="","",Txn!$B3930)</f>
        <v>0</v>
      </c>
      <c r="B7847" s="38">
        <f>IF(Txn!$B3930="","",Txn!$C3930)</f>
        <v>0</v>
      </c>
      <c r="C7847" s="39">
        <f>IF(Txn!$B3930="","","تراکنش بانکی")</f>
        <v>0</v>
      </c>
      <c r="D7847" s="38">
        <f>IF(Txn!$B3930="","",IF(Txn!$X3930="","",Txn!$X3930))</f>
        <v>0</v>
      </c>
      <c r="E7847" s="39">
        <f>IF($D7847="","",IFERROR(VLOOKUP($D7847,AcctTbl,2,0),""))</f>
        <v>0</v>
      </c>
      <c r="F7847" s="39">
        <f>IF($D7847="","",IFERROR(VLOOKUP($D7847,AcctTbl,3,0),""))</f>
        <v>0</v>
      </c>
      <c r="G7847" s="39">
        <f>IF(Txn!$B3930="","",Txn!$D3930)</f>
        <v>0</v>
      </c>
      <c r="H7847" s="38">
        <f>IF(Txn!$B3930="","",Txn!$E3930)</f>
        <v>0</v>
      </c>
      <c r="I7847" s="40">
        <f>IF(Txn!$B3930="",0,Txn!$O3930)</f>
        <v>0</v>
      </c>
      <c r="J7847" s="40">
        <f>IF(Txn!$B3930="",0,Txn!$P3930)</f>
        <v>0</v>
      </c>
      <c r="K7847" s="41">
        <f>IF($A7847="","",IFERROR(VALUE(MID($A7847,6,2)),""))</f>
        <v>0</v>
      </c>
      <c r="L7847" s="39">
        <f>IF(Txn!$K3930="","",Txn!$K3930)</f>
        <v>0</v>
      </c>
      <c r="N7847" s="42">
        <f>IF($D7847="",0,COUNTIF(BankAccts,$D7847))</f>
        <v>0</v>
      </c>
    </row>
    <row r="7848" spans="1:14">
      <c r="A7848" s="38">
        <f>IF(Txn!$B3930="","",Txn!$B3930)</f>
        <v>0</v>
      </c>
      <c r="B7848" s="38">
        <f>IF(Txn!$B3930="","",Txn!$C3930)</f>
        <v>0</v>
      </c>
      <c r="C7848" s="39">
        <f>IF(Txn!$B3930="","","تراکنش بانکی")</f>
        <v>0</v>
      </c>
      <c r="D7848" s="38">
        <f>IF(Txn!$B3930="","",IF(IF(Txn!$U3930="TRF",Txn!$Y3930,Txn!$Z3930)="","",IF(Txn!$U3930="TRF",Txn!$Y3930,Txn!$Z3930)))</f>
        <v>0</v>
      </c>
      <c r="E7848" s="39">
        <f>IF($D7848="","",IFERROR(VLOOKUP($D7848,AcctTbl,2,0),""))</f>
        <v>0</v>
      </c>
      <c r="F7848" s="39">
        <f>IF($D7848="","",IFERROR(VLOOKUP($D7848,AcctTbl,3,0),""))</f>
        <v>0</v>
      </c>
      <c r="G7848" s="39">
        <f>IF(Txn!$B3930="","",Txn!$D3930)</f>
        <v>0</v>
      </c>
      <c r="H7848" s="38">
        <f>IF(Txn!$B3930="","",Txn!$E3930)</f>
        <v>0</v>
      </c>
      <c r="I7848" s="40">
        <f>IF(Txn!$B3930="",0,Txn!$Q3930)</f>
        <v>0</v>
      </c>
      <c r="J7848" s="40">
        <f>IF(Txn!$B3930="",0,Txn!$R3930)</f>
        <v>0</v>
      </c>
      <c r="K7848" s="41">
        <f>IF($A7848="","",IFERROR(VALUE(MID($A7848,6,2)),""))</f>
        <v>0</v>
      </c>
      <c r="L7848" s="39">
        <f>IF(Txn!$K3930="","","طرف مقابل — "&amp;Txn!$K3930)</f>
        <v>0</v>
      </c>
      <c r="N7848" s="42">
        <f>IF($D7848="",0,COUNTIF(BankAccts,$D7848))</f>
        <v>0</v>
      </c>
    </row>
    <row r="7849" spans="1:14">
      <c r="A7849" s="38">
        <f>IF(Txn!$B3931="","",Txn!$B3931)</f>
        <v>0</v>
      </c>
      <c r="B7849" s="38">
        <f>IF(Txn!$B3931="","",Txn!$C3931)</f>
        <v>0</v>
      </c>
      <c r="C7849" s="39">
        <f>IF(Txn!$B3931="","","تراکنش بانکی")</f>
        <v>0</v>
      </c>
      <c r="D7849" s="38">
        <f>IF(Txn!$B3931="","",IF(Txn!$X3931="","",Txn!$X3931))</f>
        <v>0</v>
      </c>
      <c r="E7849" s="39">
        <f>IF($D7849="","",IFERROR(VLOOKUP($D7849,AcctTbl,2,0),""))</f>
        <v>0</v>
      </c>
      <c r="F7849" s="39">
        <f>IF($D7849="","",IFERROR(VLOOKUP($D7849,AcctTbl,3,0),""))</f>
        <v>0</v>
      </c>
      <c r="G7849" s="39">
        <f>IF(Txn!$B3931="","",Txn!$D3931)</f>
        <v>0</v>
      </c>
      <c r="H7849" s="38">
        <f>IF(Txn!$B3931="","",Txn!$E3931)</f>
        <v>0</v>
      </c>
      <c r="I7849" s="40">
        <f>IF(Txn!$B3931="",0,Txn!$O3931)</f>
        <v>0</v>
      </c>
      <c r="J7849" s="40">
        <f>IF(Txn!$B3931="",0,Txn!$P3931)</f>
        <v>0</v>
      </c>
      <c r="K7849" s="41">
        <f>IF($A7849="","",IFERROR(VALUE(MID($A7849,6,2)),""))</f>
        <v>0</v>
      </c>
      <c r="L7849" s="39">
        <f>IF(Txn!$K3931="","",Txn!$K3931)</f>
        <v>0</v>
      </c>
      <c r="N7849" s="42">
        <f>IF($D7849="",0,COUNTIF(BankAccts,$D7849))</f>
        <v>0</v>
      </c>
    </row>
    <row r="7850" spans="1:14">
      <c r="A7850" s="38">
        <f>IF(Txn!$B3931="","",Txn!$B3931)</f>
        <v>0</v>
      </c>
      <c r="B7850" s="38">
        <f>IF(Txn!$B3931="","",Txn!$C3931)</f>
        <v>0</v>
      </c>
      <c r="C7850" s="39">
        <f>IF(Txn!$B3931="","","تراکنش بانکی")</f>
        <v>0</v>
      </c>
      <c r="D7850" s="38">
        <f>IF(Txn!$B3931="","",IF(IF(Txn!$U3931="TRF",Txn!$Y3931,Txn!$Z3931)="","",IF(Txn!$U3931="TRF",Txn!$Y3931,Txn!$Z3931)))</f>
        <v>0</v>
      </c>
      <c r="E7850" s="39">
        <f>IF($D7850="","",IFERROR(VLOOKUP($D7850,AcctTbl,2,0),""))</f>
        <v>0</v>
      </c>
      <c r="F7850" s="39">
        <f>IF($D7850="","",IFERROR(VLOOKUP($D7850,AcctTbl,3,0),""))</f>
        <v>0</v>
      </c>
      <c r="G7850" s="39">
        <f>IF(Txn!$B3931="","",Txn!$D3931)</f>
        <v>0</v>
      </c>
      <c r="H7850" s="38">
        <f>IF(Txn!$B3931="","",Txn!$E3931)</f>
        <v>0</v>
      </c>
      <c r="I7850" s="40">
        <f>IF(Txn!$B3931="",0,Txn!$Q3931)</f>
        <v>0</v>
      </c>
      <c r="J7850" s="40">
        <f>IF(Txn!$B3931="",0,Txn!$R3931)</f>
        <v>0</v>
      </c>
      <c r="K7850" s="41">
        <f>IF($A7850="","",IFERROR(VALUE(MID($A7850,6,2)),""))</f>
        <v>0</v>
      </c>
      <c r="L7850" s="39">
        <f>IF(Txn!$K3931="","","طرف مقابل — "&amp;Txn!$K3931)</f>
        <v>0</v>
      </c>
      <c r="N7850" s="42">
        <f>IF($D7850="",0,COUNTIF(BankAccts,$D7850))</f>
        <v>0</v>
      </c>
    </row>
    <row r="7851" spans="1:14">
      <c r="A7851" s="38">
        <f>IF(Txn!$B3932="","",Txn!$B3932)</f>
        <v>0</v>
      </c>
      <c r="B7851" s="38">
        <f>IF(Txn!$B3932="","",Txn!$C3932)</f>
        <v>0</v>
      </c>
      <c r="C7851" s="39">
        <f>IF(Txn!$B3932="","","تراکنش بانکی")</f>
        <v>0</v>
      </c>
      <c r="D7851" s="38">
        <f>IF(Txn!$B3932="","",IF(Txn!$X3932="","",Txn!$X3932))</f>
        <v>0</v>
      </c>
      <c r="E7851" s="39">
        <f>IF($D7851="","",IFERROR(VLOOKUP($D7851,AcctTbl,2,0),""))</f>
        <v>0</v>
      </c>
      <c r="F7851" s="39">
        <f>IF($D7851="","",IFERROR(VLOOKUP($D7851,AcctTbl,3,0),""))</f>
        <v>0</v>
      </c>
      <c r="G7851" s="39">
        <f>IF(Txn!$B3932="","",Txn!$D3932)</f>
        <v>0</v>
      </c>
      <c r="H7851" s="38">
        <f>IF(Txn!$B3932="","",Txn!$E3932)</f>
        <v>0</v>
      </c>
      <c r="I7851" s="40">
        <f>IF(Txn!$B3932="",0,Txn!$O3932)</f>
        <v>0</v>
      </c>
      <c r="J7851" s="40">
        <f>IF(Txn!$B3932="",0,Txn!$P3932)</f>
        <v>0</v>
      </c>
      <c r="K7851" s="41">
        <f>IF($A7851="","",IFERROR(VALUE(MID($A7851,6,2)),""))</f>
        <v>0</v>
      </c>
      <c r="L7851" s="39">
        <f>IF(Txn!$K3932="","",Txn!$K3932)</f>
        <v>0</v>
      </c>
      <c r="N7851" s="42">
        <f>IF($D7851="",0,COUNTIF(BankAccts,$D7851))</f>
        <v>0</v>
      </c>
    </row>
    <row r="7852" spans="1:14">
      <c r="A7852" s="38">
        <f>IF(Txn!$B3932="","",Txn!$B3932)</f>
        <v>0</v>
      </c>
      <c r="B7852" s="38">
        <f>IF(Txn!$B3932="","",Txn!$C3932)</f>
        <v>0</v>
      </c>
      <c r="C7852" s="39">
        <f>IF(Txn!$B3932="","","تراکنش بانکی")</f>
        <v>0</v>
      </c>
      <c r="D7852" s="38">
        <f>IF(Txn!$B3932="","",IF(IF(Txn!$U3932="TRF",Txn!$Y3932,Txn!$Z3932)="","",IF(Txn!$U3932="TRF",Txn!$Y3932,Txn!$Z3932)))</f>
        <v>0</v>
      </c>
      <c r="E7852" s="39">
        <f>IF($D7852="","",IFERROR(VLOOKUP($D7852,AcctTbl,2,0),""))</f>
        <v>0</v>
      </c>
      <c r="F7852" s="39">
        <f>IF($D7852="","",IFERROR(VLOOKUP($D7852,AcctTbl,3,0),""))</f>
        <v>0</v>
      </c>
      <c r="G7852" s="39">
        <f>IF(Txn!$B3932="","",Txn!$D3932)</f>
        <v>0</v>
      </c>
      <c r="H7852" s="38">
        <f>IF(Txn!$B3932="","",Txn!$E3932)</f>
        <v>0</v>
      </c>
      <c r="I7852" s="40">
        <f>IF(Txn!$B3932="",0,Txn!$Q3932)</f>
        <v>0</v>
      </c>
      <c r="J7852" s="40">
        <f>IF(Txn!$B3932="",0,Txn!$R3932)</f>
        <v>0</v>
      </c>
      <c r="K7852" s="41">
        <f>IF($A7852="","",IFERROR(VALUE(MID($A7852,6,2)),""))</f>
        <v>0</v>
      </c>
      <c r="L7852" s="39">
        <f>IF(Txn!$K3932="","","طرف مقابل — "&amp;Txn!$K3932)</f>
        <v>0</v>
      </c>
      <c r="N7852" s="42">
        <f>IF($D7852="",0,COUNTIF(BankAccts,$D7852))</f>
        <v>0</v>
      </c>
    </row>
    <row r="7853" spans="1:14">
      <c r="A7853" s="38">
        <f>IF(Txn!$B3933="","",Txn!$B3933)</f>
        <v>0</v>
      </c>
      <c r="B7853" s="38">
        <f>IF(Txn!$B3933="","",Txn!$C3933)</f>
        <v>0</v>
      </c>
      <c r="C7853" s="39">
        <f>IF(Txn!$B3933="","","تراکنش بانکی")</f>
        <v>0</v>
      </c>
      <c r="D7853" s="38">
        <f>IF(Txn!$B3933="","",IF(Txn!$X3933="","",Txn!$X3933))</f>
        <v>0</v>
      </c>
      <c r="E7853" s="39">
        <f>IF($D7853="","",IFERROR(VLOOKUP($D7853,AcctTbl,2,0),""))</f>
        <v>0</v>
      </c>
      <c r="F7853" s="39">
        <f>IF($D7853="","",IFERROR(VLOOKUP($D7853,AcctTbl,3,0),""))</f>
        <v>0</v>
      </c>
      <c r="G7853" s="39">
        <f>IF(Txn!$B3933="","",Txn!$D3933)</f>
        <v>0</v>
      </c>
      <c r="H7853" s="38">
        <f>IF(Txn!$B3933="","",Txn!$E3933)</f>
        <v>0</v>
      </c>
      <c r="I7853" s="40">
        <f>IF(Txn!$B3933="",0,Txn!$O3933)</f>
        <v>0</v>
      </c>
      <c r="J7853" s="40">
        <f>IF(Txn!$B3933="",0,Txn!$P3933)</f>
        <v>0</v>
      </c>
      <c r="K7853" s="41">
        <f>IF($A7853="","",IFERROR(VALUE(MID($A7853,6,2)),""))</f>
        <v>0</v>
      </c>
      <c r="L7853" s="39">
        <f>IF(Txn!$K3933="","",Txn!$K3933)</f>
        <v>0</v>
      </c>
      <c r="N7853" s="42">
        <f>IF($D7853="",0,COUNTIF(BankAccts,$D7853))</f>
        <v>0</v>
      </c>
    </row>
    <row r="7854" spans="1:14">
      <c r="A7854" s="38">
        <f>IF(Txn!$B3933="","",Txn!$B3933)</f>
        <v>0</v>
      </c>
      <c r="B7854" s="38">
        <f>IF(Txn!$B3933="","",Txn!$C3933)</f>
        <v>0</v>
      </c>
      <c r="C7854" s="39">
        <f>IF(Txn!$B3933="","","تراکنش بانکی")</f>
        <v>0</v>
      </c>
      <c r="D7854" s="38">
        <f>IF(Txn!$B3933="","",IF(IF(Txn!$U3933="TRF",Txn!$Y3933,Txn!$Z3933)="","",IF(Txn!$U3933="TRF",Txn!$Y3933,Txn!$Z3933)))</f>
        <v>0</v>
      </c>
      <c r="E7854" s="39">
        <f>IF($D7854="","",IFERROR(VLOOKUP($D7854,AcctTbl,2,0),""))</f>
        <v>0</v>
      </c>
      <c r="F7854" s="39">
        <f>IF($D7854="","",IFERROR(VLOOKUP($D7854,AcctTbl,3,0),""))</f>
        <v>0</v>
      </c>
      <c r="G7854" s="39">
        <f>IF(Txn!$B3933="","",Txn!$D3933)</f>
        <v>0</v>
      </c>
      <c r="H7854" s="38">
        <f>IF(Txn!$B3933="","",Txn!$E3933)</f>
        <v>0</v>
      </c>
      <c r="I7854" s="40">
        <f>IF(Txn!$B3933="",0,Txn!$Q3933)</f>
        <v>0</v>
      </c>
      <c r="J7854" s="40">
        <f>IF(Txn!$B3933="",0,Txn!$R3933)</f>
        <v>0</v>
      </c>
      <c r="K7854" s="41">
        <f>IF($A7854="","",IFERROR(VALUE(MID($A7854,6,2)),""))</f>
        <v>0</v>
      </c>
      <c r="L7854" s="39">
        <f>IF(Txn!$K3933="","","طرف مقابل — "&amp;Txn!$K3933)</f>
        <v>0</v>
      </c>
      <c r="N7854" s="42">
        <f>IF($D7854="",0,COUNTIF(BankAccts,$D7854))</f>
        <v>0</v>
      </c>
    </row>
    <row r="7855" spans="1:14">
      <c r="A7855" s="38">
        <f>IF(Txn!$B3934="","",Txn!$B3934)</f>
        <v>0</v>
      </c>
      <c r="B7855" s="38">
        <f>IF(Txn!$B3934="","",Txn!$C3934)</f>
        <v>0</v>
      </c>
      <c r="C7855" s="39">
        <f>IF(Txn!$B3934="","","تراکنش بانکی")</f>
        <v>0</v>
      </c>
      <c r="D7855" s="38">
        <f>IF(Txn!$B3934="","",IF(Txn!$X3934="","",Txn!$X3934))</f>
        <v>0</v>
      </c>
      <c r="E7855" s="39">
        <f>IF($D7855="","",IFERROR(VLOOKUP($D7855,AcctTbl,2,0),""))</f>
        <v>0</v>
      </c>
      <c r="F7855" s="39">
        <f>IF($D7855="","",IFERROR(VLOOKUP($D7855,AcctTbl,3,0),""))</f>
        <v>0</v>
      </c>
      <c r="G7855" s="39">
        <f>IF(Txn!$B3934="","",Txn!$D3934)</f>
        <v>0</v>
      </c>
      <c r="H7855" s="38">
        <f>IF(Txn!$B3934="","",Txn!$E3934)</f>
        <v>0</v>
      </c>
      <c r="I7855" s="40">
        <f>IF(Txn!$B3934="",0,Txn!$O3934)</f>
        <v>0</v>
      </c>
      <c r="J7855" s="40">
        <f>IF(Txn!$B3934="",0,Txn!$P3934)</f>
        <v>0</v>
      </c>
      <c r="K7855" s="41">
        <f>IF($A7855="","",IFERROR(VALUE(MID($A7855,6,2)),""))</f>
        <v>0</v>
      </c>
      <c r="L7855" s="39">
        <f>IF(Txn!$K3934="","",Txn!$K3934)</f>
        <v>0</v>
      </c>
      <c r="N7855" s="42">
        <f>IF($D7855="",0,COUNTIF(BankAccts,$D7855))</f>
        <v>0</v>
      </c>
    </row>
    <row r="7856" spans="1:14">
      <c r="A7856" s="38">
        <f>IF(Txn!$B3934="","",Txn!$B3934)</f>
        <v>0</v>
      </c>
      <c r="B7856" s="38">
        <f>IF(Txn!$B3934="","",Txn!$C3934)</f>
        <v>0</v>
      </c>
      <c r="C7856" s="39">
        <f>IF(Txn!$B3934="","","تراکنش بانکی")</f>
        <v>0</v>
      </c>
      <c r="D7856" s="38">
        <f>IF(Txn!$B3934="","",IF(IF(Txn!$U3934="TRF",Txn!$Y3934,Txn!$Z3934)="","",IF(Txn!$U3934="TRF",Txn!$Y3934,Txn!$Z3934)))</f>
        <v>0</v>
      </c>
      <c r="E7856" s="39">
        <f>IF($D7856="","",IFERROR(VLOOKUP($D7856,AcctTbl,2,0),""))</f>
        <v>0</v>
      </c>
      <c r="F7856" s="39">
        <f>IF($D7856="","",IFERROR(VLOOKUP($D7856,AcctTbl,3,0),""))</f>
        <v>0</v>
      </c>
      <c r="G7856" s="39">
        <f>IF(Txn!$B3934="","",Txn!$D3934)</f>
        <v>0</v>
      </c>
      <c r="H7856" s="38">
        <f>IF(Txn!$B3934="","",Txn!$E3934)</f>
        <v>0</v>
      </c>
      <c r="I7856" s="40">
        <f>IF(Txn!$B3934="",0,Txn!$Q3934)</f>
        <v>0</v>
      </c>
      <c r="J7856" s="40">
        <f>IF(Txn!$B3934="",0,Txn!$R3934)</f>
        <v>0</v>
      </c>
      <c r="K7856" s="41">
        <f>IF($A7856="","",IFERROR(VALUE(MID($A7856,6,2)),""))</f>
        <v>0</v>
      </c>
      <c r="L7856" s="39">
        <f>IF(Txn!$K3934="","","طرف مقابل — "&amp;Txn!$K3934)</f>
        <v>0</v>
      </c>
      <c r="N7856" s="42">
        <f>IF($D7856="",0,COUNTIF(BankAccts,$D7856))</f>
        <v>0</v>
      </c>
    </row>
    <row r="7857" spans="1:14">
      <c r="A7857" s="38">
        <f>IF(Txn!$B3935="","",Txn!$B3935)</f>
        <v>0</v>
      </c>
      <c r="B7857" s="38">
        <f>IF(Txn!$B3935="","",Txn!$C3935)</f>
        <v>0</v>
      </c>
      <c r="C7857" s="39">
        <f>IF(Txn!$B3935="","","تراکنش بانکی")</f>
        <v>0</v>
      </c>
      <c r="D7857" s="38">
        <f>IF(Txn!$B3935="","",IF(Txn!$X3935="","",Txn!$X3935))</f>
        <v>0</v>
      </c>
      <c r="E7857" s="39">
        <f>IF($D7857="","",IFERROR(VLOOKUP($D7857,AcctTbl,2,0),""))</f>
        <v>0</v>
      </c>
      <c r="F7857" s="39">
        <f>IF($D7857="","",IFERROR(VLOOKUP($D7857,AcctTbl,3,0),""))</f>
        <v>0</v>
      </c>
      <c r="G7857" s="39">
        <f>IF(Txn!$B3935="","",Txn!$D3935)</f>
        <v>0</v>
      </c>
      <c r="H7857" s="38">
        <f>IF(Txn!$B3935="","",Txn!$E3935)</f>
        <v>0</v>
      </c>
      <c r="I7857" s="40">
        <f>IF(Txn!$B3935="",0,Txn!$O3935)</f>
        <v>0</v>
      </c>
      <c r="J7857" s="40">
        <f>IF(Txn!$B3935="",0,Txn!$P3935)</f>
        <v>0</v>
      </c>
      <c r="K7857" s="41">
        <f>IF($A7857="","",IFERROR(VALUE(MID($A7857,6,2)),""))</f>
        <v>0</v>
      </c>
      <c r="L7857" s="39">
        <f>IF(Txn!$K3935="","",Txn!$K3935)</f>
        <v>0</v>
      </c>
      <c r="N7857" s="42">
        <f>IF($D7857="",0,COUNTIF(BankAccts,$D7857))</f>
        <v>0</v>
      </c>
    </row>
    <row r="7858" spans="1:14">
      <c r="A7858" s="38">
        <f>IF(Txn!$B3935="","",Txn!$B3935)</f>
        <v>0</v>
      </c>
      <c r="B7858" s="38">
        <f>IF(Txn!$B3935="","",Txn!$C3935)</f>
        <v>0</v>
      </c>
      <c r="C7858" s="39">
        <f>IF(Txn!$B3935="","","تراکنش بانکی")</f>
        <v>0</v>
      </c>
      <c r="D7858" s="38">
        <f>IF(Txn!$B3935="","",IF(IF(Txn!$U3935="TRF",Txn!$Y3935,Txn!$Z3935)="","",IF(Txn!$U3935="TRF",Txn!$Y3935,Txn!$Z3935)))</f>
        <v>0</v>
      </c>
      <c r="E7858" s="39">
        <f>IF($D7858="","",IFERROR(VLOOKUP($D7858,AcctTbl,2,0),""))</f>
        <v>0</v>
      </c>
      <c r="F7858" s="39">
        <f>IF($D7858="","",IFERROR(VLOOKUP($D7858,AcctTbl,3,0),""))</f>
        <v>0</v>
      </c>
      <c r="G7858" s="39">
        <f>IF(Txn!$B3935="","",Txn!$D3935)</f>
        <v>0</v>
      </c>
      <c r="H7858" s="38">
        <f>IF(Txn!$B3935="","",Txn!$E3935)</f>
        <v>0</v>
      </c>
      <c r="I7858" s="40">
        <f>IF(Txn!$B3935="",0,Txn!$Q3935)</f>
        <v>0</v>
      </c>
      <c r="J7858" s="40">
        <f>IF(Txn!$B3935="",0,Txn!$R3935)</f>
        <v>0</v>
      </c>
      <c r="K7858" s="41">
        <f>IF($A7858="","",IFERROR(VALUE(MID($A7858,6,2)),""))</f>
        <v>0</v>
      </c>
      <c r="L7858" s="39">
        <f>IF(Txn!$K3935="","","طرف مقابل — "&amp;Txn!$K3935)</f>
        <v>0</v>
      </c>
      <c r="N7858" s="42">
        <f>IF($D7858="",0,COUNTIF(BankAccts,$D7858))</f>
        <v>0</v>
      </c>
    </row>
    <row r="7859" spans="1:14">
      <c r="A7859" s="38">
        <f>IF(Txn!$B3936="","",Txn!$B3936)</f>
        <v>0</v>
      </c>
      <c r="B7859" s="38">
        <f>IF(Txn!$B3936="","",Txn!$C3936)</f>
        <v>0</v>
      </c>
      <c r="C7859" s="39">
        <f>IF(Txn!$B3936="","","تراکنش بانکی")</f>
        <v>0</v>
      </c>
      <c r="D7859" s="38">
        <f>IF(Txn!$B3936="","",IF(Txn!$X3936="","",Txn!$X3936))</f>
        <v>0</v>
      </c>
      <c r="E7859" s="39">
        <f>IF($D7859="","",IFERROR(VLOOKUP($D7859,AcctTbl,2,0),""))</f>
        <v>0</v>
      </c>
      <c r="F7859" s="39">
        <f>IF($D7859="","",IFERROR(VLOOKUP($D7859,AcctTbl,3,0),""))</f>
        <v>0</v>
      </c>
      <c r="G7859" s="39">
        <f>IF(Txn!$B3936="","",Txn!$D3936)</f>
        <v>0</v>
      </c>
      <c r="H7859" s="38">
        <f>IF(Txn!$B3936="","",Txn!$E3936)</f>
        <v>0</v>
      </c>
      <c r="I7859" s="40">
        <f>IF(Txn!$B3936="",0,Txn!$O3936)</f>
        <v>0</v>
      </c>
      <c r="J7859" s="40">
        <f>IF(Txn!$B3936="",0,Txn!$P3936)</f>
        <v>0</v>
      </c>
      <c r="K7859" s="41">
        <f>IF($A7859="","",IFERROR(VALUE(MID($A7859,6,2)),""))</f>
        <v>0</v>
      </c>
      <c r="L7859" s="39">
        <f>IF(Txn!$K3936="","",Txn!$K3936)</f>
        <v>0</v>
      </c>
      <c r="N7859" s="42">
        <f>IF($D7859="",0,COUNTIF(BankAccts,$D7859))</f>
        <v>0</v>
      </c>
    </row>
    <row r="7860" spans="1:14">
      <c r="A7860" s="38">
        <f>IF(Txn!$B3936="","",Txn!$B3936)</f>
        <v>0</v>
      </c>
      <c r="B7860" s="38">
        <f>IF(Txn!$B3936="","",Txn!$C3936)</f>
        <v>0</v>
      </c>
      <c r="C7860" s="39">
        <f>IF(Txn!$B3936="","","تراکنش بانکی")</f>
        <v>0</v>
      </c>
      <c r="D7860" s="38">
        <f>IF(Txn!$B3936="","",IF(IF(Txn!$U3936="TRF",Txn!$Y3936,Txn!$Z3936)="","",IF(Txn!$U3936="TRF",Txn!$Y3936,Txn!$Z3936)))</f>
        <v>0</v>
      </c>
      <c r="E7860" s="39">
        <f>IF($D7860="","",IFERROR(VLOOKUP($D7860,AcctTbl,2,0),""))</f>
        <v>0</v>
      </c>
      <c r="F7860" s="39">
        <f>IF($D7860="","",IFERROR(VLOOKUP($D7860,AcctTbl,3,0),""))</f>
        <v>0</v>
      </c>
      <c r="G7860" s="39">
        <f>IF(Txn!$B3936="","",Txn!$D3936)</f>
        <v>0</v>
      </c>
      <c r="H7860" s="38">
        <f>IF(Txn!$B3936="","",Txn!$E3936)</f>
        <v>0</v>
      </c>
      <c r="I7860" s="40">
        <f>IF(Txn!$B3936="",0,Txn!$Q3936)</f>
        <v>0</v>
      </c>
      <c r="J7860" s="40">
        <f>IF(Txn!$B3936="",0,Txn!$R3936)</f>
        <v>0</v>
      </c>
      <c r="K7860" s="41">
        <f>IF($A7860="","",IFERROR(VALUE(MID($A7860,6,2)),""))</f>
        <v>0</v>
      </c>
      <c r="L7860" s="39">
        <f>IF(Txn!$K3936="","","طرف مقابل — "&amp;Txn!$K3936)</f>
        <v>0</v>
      </c>
      <c r="N7860" s="42">
        <f>IF($D7860="",0,COUNTIF(BankAccts,$D7860))</f>
        <v>0</v>
      </c>
    </row>
    <row r="7861" spans="1:14">
      <c r="A7861" s="38">
        <f>IF(Txn!$B3937="","",Txn!$B3937)</f>
        <v>0</v>
      </c>
      <c r="B7861" s="38">
        <f>IF(Txn!$B3937="","",Txn!$C3937)</f>
        <v>0</v>
      </c>
      <c r="C7861" s="39">
        <f>IF(Txn!$B3937="","","تراکنش بانکی")</f>
        <v>0</v>
      </c>
      <c r="D7861" s="38">
        <f>IF(Txn!$B3937="","",IF(Txn!$X3937="","",Txn!$X3937))</f>
        <v>0</v>
      </c>
      <c r="E7861" s="39">
        <f>IF($D7861="","",IFERROR(VLOOKUP($D7861,AcctTbl,2,0),""))</f>
        <v>0</v>
      </c>
      <c r="F7861" s="39">
        <f>IF($D7861="","",IFERROR(VLOOKUP($D7861,AcctTbl,3,0),""))</f>
        <v>0</v>
      </c>
      <c r="G7861" s="39">
        <f>IF(Txn!$B3937="","",Txn!$D3937)</f>
        <v>0</v>
      </c>
      <c r="H7861" s="38">
        <f>IF(Txn!$B3937="","",Txn!$E3937)</f>
        <v>0</v>
      </c>
      <c r="I7861" s="40">
        <f>IF(Txn!$B3937="",0,Txn!$O3937)</f>
        <v>0</v>
      </c>
      <c r="J7861" s="40">
        <f>IF(Txn!$B3937="",0,Txn!$P3937)</f>
        <v>0</v>
      </c>
      <c r="K7861" s="41">
        <f>IF($A7861="","",IFERROR(VALUE(MID($A7861,6,2)),""))</f>
        <v>0</v>
      </c>
      <c r="L7861" s="39">
        <f>IF(Txn!$K3937="","",Txn!$K3937)</f>
        <v>0</v>
      </c>
      <c r="N7861" s="42">
        <f>IF($D7861="",0,COUNTIF(BankAccts,$D7861))</f>
        <v>0</v>
      </c>
    </row>
    <row r="7862" spans="1:14">
      <c r="A7862" s="38">
        <f>IF(Txn!$B3937="","",Txn!$B3937)</f>
        <v>0</v>
      </c>
      <c r="B7862" s="38">
        <f>IF(Txn!$B3937="","",Txn!$C3937)</f>
        <v>0</v>
      </c>
      <c r="C7862" s="39">
        <f>IF(Txn!$B3937="","","تراکنش بانکی")</f>
        <v>0</v>
      </c>
      <c r="D7862" s="38">
        <f>IF(Txn!$B3937="","",IF(IF(Txn!$U3937="TRF",Txn!$Y3937,Txn!$Z3937)="","",IF(Txn!$U3937="TRF",Txn!$Y3937,Txn!$Z3937)))</f>
        <v>0</v>
      </c>
      <c r="E7862" s="39">
        <f>IF($D7862="","",IFERROR(VLOOKUP($D7862,AcctTbl,2,0),""))</f>
        <v>0</v>
      </c>
      <c r="F7862" s="39">
        <f>IF($D7862="","",IFERROR(VLOOKUP($D7862,AcctTbl,3,0),""))</f>
        <v>0</v>
      </c>
      <c r="G7862" s="39">
        <f>IF(Txn!$B3937="","",Txn!$D3937)</f>
        <v>0</v>
      </c>
      <c r="H7862" s="38">
        <f>IF(Txn!$B3937="","",Txn!$E3937)</f>
        <v>0</v>
      </c>
      <c r="I7862" s="40">
        <f>IF(Txn!$B3937="",0,Txn!$Q3937)</f>
        <v>0</v>
      </c>
      <c r="J7862" s="40">
        <f>IF(Txn!$B3937="",0,Txn!$R3937)</f>
        <v>0</v>
      </c>
      <c r="K7862" s="41">
        <f>IF($A7862="","",IFERROR(VALUE(MID($A7862,6,2)),""))</f>
        <v>0</v>
      </c>
      <c r="L7862" s="39">
        <f>IF(Txn!$K3937="","","طرف مقابل — "&amp;Txn!$K3937)</f>
        <v>0</v>
      </c>
      <c r="N7862" s="42">
        <f>IF($D7862="",0,COUNTIF(BankAccts,$D7862))</f>
        <v>0</v>
      </c>
    </row>
    <row r="7863" spans="1:14">
      <c r="A7863" s="38">
        <f>IF(Txn!$B3938="","",Txn!$B3938)</f>
        <v>0</v>
      </c>
      <c r="B7863" s="38">
        <f>IF(Txn!$B3938="","",Txn!$C3938)</f>
        <v>0</v>
      </c>
      <c r="C7863" s="39">
        <f>IF(Txn!$B3938="","","تراکنش بانکی")</f>
        <v>0</v>
      </c>
      <c r="D7863" s="38">
        <f>IF(Txn!$B3938="","",IF(Txn!$X3938="","",Txn!$X3938))</f>
        <v>0</v>
      </c>
      <c r="E7863" s="39">
        <f>IF($D7863="","",IFERROR(VLOOKUP($D7863,AcctTbl,2,0),""))</f>
        <v>0</v>
      </c>
      <c r="F7863" s="39">
        <f>IF($D7863="","",IFERROR(VLOOKUP($D7863,AcctTbl,3,0),""))</f>
        <v>0</v>
      </c>
      <c r="G7863" s="39">
        <f>IF(Txn!$B3938="","",Txn!$D3938)</f>
        <v>0</v>
      </c>
      <c r="H7863" s="38">
        <f>IF(Txn!$B3938="","",Txn!$E3938)</f>
        <v>0</v>
      </c>
      <c r="I7863" s="40">
        <f>IF(Txn!$B3938="",0,Txn!$O3938)</f>
        <v>0</v>
      </c>
      <c r="J7863" s="40">
        <f>IF(Txn!$B3938="",0,Txn!$P3938)</f>
        <v>0</v>
      </c>
      <c r="K7863" s="41">
        <f>IF($A7863="","",IFERROR(VALUE(MID($A7863,6,2)),""))</f>
        <v>0</v>
      </c>
      <c r="L7863" s="39">
        <f>IF(Txn!$K3938="","",Txn!$K3938)</f>
        <v>0</v>
      </c>
      <c r="N7863" s="42">
        <f>IF($D7863="",0,COUNTIF(BankAccts,$D7863))</f>
        <v>0</v>
      </c>
    </row>
    <row r="7864" spans="1:14">
      <c r="A7864" s="38">
        <f>IF(Txn!$B3938="","",Txn!$B3938)</f>
        <v>0</v>
      </c>
      <c r="B7864" s="38">
        <f>IF(Txn!$B3938="","",Txn!$C3938)</f>
        <v>0</v>
      </c>
      <c r="C7864" s="39">
        <f>IF(Txn!$B3938="","","تراکنش بانکی")</f>
        <v>0</v>
      </c>
      <c r="D7864" s="38">
        <f>IF(Txn!$B3938="","",IF(IF(Txn!$U3938="TRF",Txn!$Y3938,Txn!$Z3938)="","",IF(Txn!$U3938="TRF",Txn!$Y3938,Txn!$Z3938)))</f>
        <v>0</v>
      </c>
      <c r="E7864" s="39">
        <f>IF($D7864="","",IFERROR(VLOOKUP($D7864,AcctTbl,2,0),""))</f>
        <v>0</v>
      </c>
      <c r="F7864" s="39">
        <f>IF($D7864="","",IFERROR(VLOOKUP($D7864,AcctTbl,3,0),""))</f>
        <v>0</v>
      </c>
      <c r="G7864" s="39">
        <f>IF(Txn!$B3938="","",Txn!$D3938)</f>
        <v>0</v>
      </c>
      <c r="H7864" s="38">
        <f>IF(Txn!$B3938="","",Txn!$E3938)</f>
        <v>0</v>
      </c>
      <c r="I7864" s="40">
        <f>IF(Txn!$B3938="",0,Txn!$Q3938)</f>
        <v>0</v>
      </c>
      <c r="J7864" s="40">
        <f>IF(Txn!$B3938="",0,Txn!$R3938)</f>
        <v>0</v>
      </c>
      <c r="K7864" s="41">
        <f>IF($A7864="","",IFERROR(VALUE(MID($A7864,6,2)),""))</f>
        <v>0</v>
      </c>
      <c r="L7864" s="39">
        <f>IF(Txn!$K3938="","","طرف مقابل — "&amp;Txn!$K3938)</f>
        <v>0</v>
      </c>
      <c r="N7864" s="42">
        <f>IF($D7864="",0,COUNTIF(BankAccts,$D7864))</f>
        <v>0</v>
      </c>
    </row>
    <row r="7865" spans="1:14">
      <c r="A7865" s="38">
        <f>IF(Txn!$B3939="","",Txn!$B3939)</f>
        <v>0</v>
      </c>
      <c r="B7865" s="38">
        <f>IF(Txn!$B3939="","",Txn!$C3939)</f>
        <v>0</v>
      </c>
      <c r="C7865" s="39">
        <f>IF(Txn!$B3939="","","تراکنش بانکی")</f>
        <v>0</v>
      </c>
      <c r="D7865" s="38">
        <f>IF(Txn!$B3939="","",IF(Txn!$X3939="","",Txn!$X3939))</f>
        <v>0</v>
      </c>
      <c r="E7865" s="39">
        <f>IF($D7865="","",IFERROR(VLOOKUP($D7865,AcctTbl,2,0),""))</f>
        <v>0</v>
      </c>
      <c r="F7865" s="39">
        <f>IF($D7865="","",IFERROR(VLOOKUP($D7865,AcctTbl,3,0),""))</f>
        <v>0</v>
      </c>
      <c r="G7865" s="39">
        <f>IF(Txn!$B3939="","",Txn!$D3939)</f>
        <v>0</v>
      </c>
      <c r="H7865" s="38">
        <f>IF(Txn!$B3939="","",Txn!$E3939)</f>
        <v>0</v>
      </c>
      <c r="I7865" s="40">
        <f>IF(Txn!$B3939="",0,Txn!$O3939)</f>
        <v>0</v>
      </c>
      <c r="J7865" s="40">
        <f>IF(Txn!$B3939="",0,Txn!$P3939)</f>
        <v>0</v>
      </c>
      <c r="K7865" s="41">
        <f>IF($A7865="","",IFERROR(VALUE(MID($A7865,6,2)),""))</f>
        <v>0</v>
      </c>
      <c r="L7865" s="39">
        <f>IF(Txn!$K3939="","",Txn!$K3939)</f>
        <v>0</v>
      </c>
      <c r="N7865" s="42">
        <f>IF($D7865="",0,COUNTIF(BankAccts,$D7865))</f>
        <v>0</v>
      </c>
    </row>
    <row r="7866" spans="1:14">
      <c r="A7866" s="38">
        <f>IF(Txn!$B3939="","",Txn!$B3939)</f>
        <v>0</v>
      </c>
      <c r="B7866" s="38">
        <f>IF(Txn!$B3939="","",Txn!$C3939)</f>
        <v>0</v>
      </c>
      <c r="C7866" s="39">
        <f>IF(Txn!$B3939="","","تراکنش بانکی")</f>
        <v>0</v>
      </c>
      <c r="D7866" s="38">
        <f>IF(Txn!$B3939="","",IF(IF(Txn!$U3939="TRF",Txn!$Y3939,Txn!$Z3939)="","",IF(Txn!$U3939="TRF",Txn!$Y3939,Txn!$Z3939)))</f>
        <v>0</v>
      </c>
      <c r="E7866" s="39">
        <f>IF($D7866="","",IFERROR(VLOOKUP($D7866,AcctTbl,2,0),""))</f>
        <v>0</v>
      </c>
      <c r="F7866" s="39">
        <f>IF($D7866="","",IFERROR(VLOOKUP($D7866,AcctTbl,3,0),""))</f>
        <v>0</v>
      </c>
      <c r="G7866" s="39">
        <f>IF(Txn!$B3939="","",Txn!$D3939)</f>
        <v>0</v>
      </c>
      <c r="H7866" s="38">
        <f>IF(Txn!$B3939="","",Txn!$E3939)</f>
        <v>0</v>
      </c>
      <c r="I7866" s="40">
        <f>IF(Txn!$B3939="",0,Txn!$Q3939)</f>
        <v>0</v>
      </c>
      <c r="J7866" s="40">
        <f>IF(Txn!$B3939="",0,Txn!$R3939)</f>
        <v>0</v>
      </c>
      <c r="K7866" s="41">
        <f>IF($A7866="","",IFERROR(VALUE(MID($A7866,6,2)),""))</f>
        <v>0</v>
      </c>
      <c r="L7866" s="39">
        <f>IF(Txn!$K3939="","","طرف مقابل — "&amp;Txn!$K3939)</f>
        <v>0</v>
      </c>
      <c r="N7866" s="42">
        <f>IF($D7866="",0,COUNTIF(BankAccts,$D7866))</f>
        <v>0</v>
      </c>
    </row>
    <row r="7867" spans="1:14">
      <c r="A7867" s="38">
        <f>IF(Txn!$B3940="","",Txn!$B3940)</f>
        <v>0</v>
      </c>
      <c r="B7867" s="38">
        <f>IF(Txn!$B3940="","",Txn!$C3940)</f>
        <v>0</v>
      </c>
      <c r="C7867" s="39">
        <f>IF(Txn!$B3940="","","تراکنش بانکی")</f>
        <v>0</v>
      </c>
      <c r="D7867" s="38">
        <f>IF(Txn!$B3940="","",IF(Txn!$X3940="","",Txn!$X3940))</f>
        <v>0</v>
      </c>
      <c r="E7867" s="39">
        <f>IF($D7867="","",IFERROR(VLOOKUP($D7867,AcctTbl,2,0),""))</f>
        <v>0</v>
      </c>
      <c r="F7867" s="39">
        <f>IF($D7867="","",IFERROR(VLOOKUP($D7867,AcctTbl,3,0),""))</f>
        <v>0</v>
      </c>
      <c r="G7867" s="39">
        <f>IF(Txn!$B3940="","",Txn!$D3940)</f>
        <v>0</v>
      </c>
      <c r="H7867" s="38">
        <f>IF(Txn!$B3940="","",Txn!$E3940)</f>
        <v>0</v>
      </c>
      <c r="I7867" s="40">
        <f>IF(Txn!$B3940="",0,Txn!$O3940)</f>
        <v>0</v>
      </c>
      <c r="J7867" s="40">
        <f>IF(Txn!$B3940="",0,Txn!$P3940)</f>
        <v>0</v>
      </c>
      <c r="K7867" s="41">
        <f>IF($A7867="","",IFERROR(VALUE(MID($A7867,6,2)),""))</f>
        <v>0</v>
      </c>
      <c r="L7867" s="39">
        <f>IF(Txn!$K3940="","",Txn!$K3940)</f>
        <v>0</v>
      </c>
      <c r="N7867" s="42">
        <f>IF($D7867="",0,COUNTIF(BankAccts,$D7867))</f>
        <v>0</v>
      </c>
    </row>
    <row r="7868" spans="1:14">
      <c r="A7868" s="38">
        <f>IF(Txn!$B3940="","",Txn!$B3940)</f>
        <v>0</v>
      </c>
      <c r="B7868" s="38">
        <f>IF(Txn!$B3940="","",Txn!$C3940)</f>
        <v>0</v>
      </c>
      <c r="C7868" s="39">
        <f>IF(Txn!$B3940="","","تراکنش بانکی")</f>
        <v>0</v>
      </c>
      <c r="D7868" s="38">
        <f>IF(Txn!$B3940="","",IF(IF(Txn!$U3940="TRF",Txn!$Y3940,Txn!$Z3940)="","",IF(Txn!$U3940="TRF",Txn!$Y3940,Txn!$Z3940)))</f>
        <v>0</v>
      </c>
      <c r="E7868" s="39">
        <f>IF($D7868="","",IFERROR(VLOOKUP($D7868,AcctTbl,2,0),""))</f>
        <v>0</v>
      </c>
      <c r="F7868" s="39">
        <f>IF($D7868="","",IFERROR(VLOOKUP($D7868,AcctTbl,3,0),""))</f>
        <v>0</v>
      </c>
      <c r="G7868" s="39">
        <f>IF(Txn!$B3940="","",Txn!$D3940)</f>
        <v>0</v>
      </c>
      <c r="H7868" s="38">
        <f>IF(Txn!$B3940="","",Txn!$E3940)</f>
        <v>0</v>
      </c>
      <c r="I7868" s="40">
        <f>IF(Txn!$B3940="",0,Txn!$Q3940)</f>
        <v>0</v>
      </c>
      <c r="J7868" s="40">
        <f>IF(Txn!$B3940="",0,Txn!$R3940)</f>
        <v>0</v>
      </c>
      <c r="K7868" s="41">
        <f>IF($A7868="","",IFERROR(VALUE(MID($A7868,6,2)),""))</f>
        <v>0</v>
      </c>
      <c r="L7868" s="39">
        <f>IF(Txn!$K3940="","","طرف مقابل — "&amp;Txn!$K3940)</f>
        <v>0</v>
      </c>
      <c r="N7868" s="42">
        <f>IF($D7868="",0,COUNTIF(BankAccts,$D7868))</f>
        <v>0</v>
      </c>
    </row>
    <row r="7869" spans="1:14">
      <c r="A7869" s="38">
        <f>IF(Txn!$B3941="","",Txn!$B3941)</f>
        <v>0</v>
      </c>
      <c r="B7869" s="38">
        <f>IF(Txn!$B3941="","",Txn!$C3941)</f>
        <v>0</v>
      </c>
      <c r="C7869" s="39">
        <f>IF(Txn!$B3941="","","تراکنش بانکی")</f>
        <v>0</v>
      </c>
      <c r="D7869" s="38">
        <f>IF(Txn!$B3941="","",IF(Txn!$X3941="","",Txn!$X3941))</f>
        <v>0</v>
      </c>
      <c r="E7869" s="39">
        <f>IF($D7869="","",IFERROR(VLOOKUP($D7869,AcctTbl,2,0),""))</f>
        <v>0</v>
      </c>
      <c r="F7869" s="39">
        <f>IF($D7869="","",IFERROR(VLOOKUP($D7869,AcctTbl,3,0),""))</f>
        <v>0</v>
      </c>
      <c r="G7869" s="39">
        <f>IF(Txn!$B3941="","",Txn!$D3941)</f>
        <v>0</v>
      </c>
      <c r="H7869" s="38">
        <f>IF(Txn!$B3941="","",Txn!$E3941)</f>
        <v>0</v>
      </c>
      <c r="I7869" s="40">
        <f>IF(Txn!$B3941="",0,Txn!$O3941)</f>
        <v>0</v>
      </c>
      <c r="J7869" s="40">
        <f>IF(Txn!$B3941="",0,Txn!$P3941)</f>
        <v>0</v>
      </c>
      <c r="K7869" s="41">
        <f>IF($A7869="","",IFERROR(VALUE(MID($A7869,6,2)),""))</f>
        <v>0</v>
      </c>
      <c r="L7869" s="39">
        <f>IF(Txn!$K3941="","",Txn!$K3941)</f>
        <v>0</v>
      </c>
      <c r="N7869" s="42">
        <f>IF($D7869="",0,COUNTIF(BankAccts,$D7869))</f>
        <v>0</v>
      </c>
    </row>
    <row r="7870" spans="1:14">
      <c r="A7870" s="38">
        <f>IF(Txn!$B3941="","",Txn!$B3941)</f>
        <v>0</v>
      </c>
      <c r="B7870" s="38">
        <f>IF(Txn!$B3941="","",Txn!$C3941)</f>
        <v>0</v>
      </c>
      <c r="C7870" s="39">
        <f>IF(Txn!$B3941="","","تراکنش بانکی")</f>
        <v>0</v>
      </c>
      <c r="D7870" s="38">
        <f>IF(Txn!$B3941="","",IF(IF(Txn!$U3941="TRF",Txn!$Y3941,Txn!$Z3941)="","",IF(Txn!$U3941="TRF",Txn!$Y3941,Txn!$Z3941)))</f>
        <v>0</v>
      </c>
      <c r="E7870" s="39">
        <f>IF($D7870="","",IFERROR(VLOOKUP($D7870,AcctTbl,2,0),""))</f>
        <v>0</v>
      </c>
      <c r="F7870" s="39">
        <f>IF($D7870="","",IFERROR(VLOOKUP($D7870,AcctTbl,3,0),""))</f>
        <v>0</v>
      </c>
      <c r="G7870" s="39">
        <f>IF(Txn!$B3941="","",Txn!$D3941)</f>
        <v>0</v>
      </c>
      <c r="H7870" s="38">
        <f>IF(Txn!$B3941="","",Txn!$E3941)</f>
        <v>0</v>
      </c>
      <c r="I7870" s="40">
        <f>IF(Txn!$B3941="",0,Txn!$Q3941)</f>
        <v>0</v>
      </c>
      <c r="J7870" s="40">
        <f>IF(Txn!$B3941="",0,Txn!$R3941)</f>
        <v>0</v>
      </c>
      <c r="K7870" s="41">
        <f>IF($A7870="","",IFERROR(VALUE(MID($A7870,6,2)),""))</f>
        <v>0</v>
      </c>
      <c r="L7870" s="39">
        <f>IF(Txn!$K3941="","","طرف مقابل — "&amp;Txn!$K3941)</f>
        <v>0</v>
      </c>
      <c r="N7870" s="42">
        <f>IF($D7870="",0,COUNTIF(BankAccts,$D7870))</f>
        <v>0</v>
      </c>
    </row>
    <row r="7871" spans="1:14">
      <c r="A7871" s="38">
        <f>IF(Txn!$B3942="","",Txn!$B3942)</f>
        <v>0</v>
      </c>
      <c r="B7871" s="38">
        <f>IF(Txn!$B3942="","",Txn!$C3942)</f>
        <v>0</v>
      </c>
      <c r="C7871" s="39">
        <f>IF(Txn!$B3942="","","تراکنش بانکی")</f>
        <v>0</v>
      </c>
      <c r="D7871" s="38">
        <f>IF(Txn!$B3942="","",IF(Txn!$X3942="","",Txn!$X3942))</f>
        <v>0</v>
      </c>
      <c r="E7871" s="39">
        <f>IF($D7871="","",IFERROR(VLOOKUP($D7871,AcctTbl,2,0),""))</f>
        <v>0</v>
      </c>
      <c r="F7871" s="39">
        <f>IF($D7871="","",IFERROR(VLOOKUP($D7871,AcctTbl,3,0),""))</f>
        <v>0</v>
      </c>
      <c r="G7871" s="39">
        <f>IF(Txn!$B3942="","",Txn!$D3942)</f>
        <v>0</v>
      </c>
      <c r="H7871" s="38">
        <f>IF(Txn!$B3942="","",Txn!$E3942)</f>
        <v>0</v>
      </c>
      <c r="I7871" s="40">
        <f>IF(Txn!$B3942="",0,Txn!$O3942)</f>
        <v>0</v>
      </c>
      <c r="J7871" s="40">
        <f>IF(Txn!$B3942="",0,Txn!$P3942)</f>
        <v>0</v>
      </c>
      <c r="K7871" s="41">
        <f>IF($A7871="","",IFERROR(VALUE(MID($A7871,6,2)),""))</f>
        <v>0</v>
      </c>
      <c r="L7871" s="39">
        <f>IF(Txn!$K3942="","",Txn!$K3942)</f>
        <v>0</v>
      </c>
      <c r="N7871" s="42">
        <f>IF($D7871="",0,COUNTIF(BankAccts,$D7871))</f>
        <v>0</v>
      </c>
    </row>
    <row r="7872" spans="1:14">
      <c r="A7872" s="38">
        <f>IF(Txn!$B3942="","",Txn!$B3942)</f>
        <v>0</v>
      </c>
      <c r="B7872" s="38">
        <f>IF(Txn!$B3942="","",Txn!$C3942)</f>
        <v>0</v>
      </c>
      <c r="C7872" s="39">
        <f>IF(Txn!$B3942="","","تراکنش بانکی")</f>
        <v>0</v>
      </c>
      <c r="D7872" s="38">
        <f>IF(Txn!$B3942="","",IF(IF(Txn!$U3942="TRF",Txn!$Y3942,Txn!$Z3942)="","",IF(Txn!$U3942="TRF",Txn!$Y3942,Txn!$Z3942)))</f>
        <v>0</v>
      </c>
      <c r="E7872" s="39">
        <f>IF($D7872="","",IFERROR(VLOOKUP($D7872,AcctTbl,2,0),""))</f>
        <v>0</v>
      </c>
      <c r="F7872" s="39">
        <f>IF($D7872="","",IFERROR(VLOOKUP($D7872,AcctTbl,3,0),""))</f>
        <v>0</v>
      </c>
      <c r="G7872" s="39">
        <f>IF(Txn!$B3942="","",Txn!$D3942)</f>
        <v>0</v>
      </c>
      <c r="H7872" s="38">
        <f>IF(Txn!$B3942="","",Txn!$E3942)</f>
        <v>0</v>
      </c>
      <c r="I7872" s="40">
        <f>IF(Txn!$B3942="",0,Txn!$Q3942)</f>
        <v>0</v>
      </c>
      <c r="J7872" s="40">
        <f>IF(Txn!$B3942="",0,Txn!$R3942)</f>
        <v>0</v>
      </c>
      <c r="K7872" s="41">
        <f>IF($A7872="","",IFERROR(VALUE(MID($A7872,6,2)),""))</f>
        <v>0</v>
      </c>
      <c r="L7872" s="39">
        <f>IF(Txn!$K3942="","","طرف مقابل — "&amp;Txn!$K3942)</f>
        <v>0</v>
      </c>
      <c r="N7872" s="42">
        <f>IF($D7872="",0,COUNTIF(BankAccts,$D7872))</f>
        <v>0</v>
      </c>
    </row>
    <row r="7873" spans="1:14">
      <c r="A7873" s="38">
        <f>IF(Txn!$B3943="","",Txn!$B3943)</f>
        <v>0</v>
      </c>
      <c r="B7873" s="38">
        <f>IF(Txn!$B3943="","",Txn!$C3943)</f>
        <v>0</v>
      </c>
      <c r="C7873" s="39">
        <f>IF(Txn!$B3943="","","تراکنش بانکی")</f>
        <v>0</v>
      </c>
      <c r="D7873" s="38">
        <f>IF(Txn!$B3943="","",IF(Txn!$X3943="","",Txn!$X3943))</f>
        <v>0</v>
      </c>
      <c r="E7873" s="39">
        <f>IF($D7873="","",IFERROR(VLOOKUP($D7873,AcctTbl,2,0),""))</f>
        <v>0</v>
      </c>
      <c r="F7873" s="39">
        <f>IF($D7873="","",IFERROR(VLOOKUP($D7873,AcctTbl,3,0),""))</f>
        <v>0</v>
      </c>
      <c r="G7873" s="39">
        <f>IF(Txn!$B3943="","",Txn!$D3943)</f>
        <v>0</v>
      </c>
      <c r="H7873" s="38">
        <f>IF(Txn!$B3943="","",Txn!$E3943)</f>
        <v>0</v>
      </c>
      <c r="I7873" s="40">
        <f>IF(Txn!$B3943="",0,Txn!$O3943)</f>
        <v>0</v>
      </c>
      <c r="J7873" s="40">
        <f>IF(Txn!$B3943="",0,Txn!$P3943)</f>
        <v>0</v>
      </c>
      <c r="K7873" s="41">
        <f>IF($A7873="","",IFERROR(VALUE(MID($A7873,6,2)),""))</f>
        <v>0</v>
      </c>
      <c r="L7873" s="39">
        <f>IF(Txn!$K3943="","",Txn!$K3943)</f>
        <v>0</v>
      </c>
      <c r="N7873" s="42">
        <f>IF($D7873="",0,COUNTIF(BankAccts,$D7873))</f>
        <v>0</v>
      </c>
    </row>
    <row r="7874" spans="1:14">
      <c r="A7874" s="38">
        <f>IF(Txn!$B3943="","",Txn!$B3943)</f>
        <v>0</v>
      </c>
      <c r="B7874" s="38">
        <f>IF(Txn!$B3943="","",Txn!$C3943)</f>
        <v>0</v>
      </c>
      <c r="C7874" s="39">
        <f>IF(Txn!$B3943="","","تراکنش بانکی")</f>
        <v>0</v>
      </c>
      <c r="D7874" s="38">
        <f>IF(Txn!$B3943="","",IF(IF(Txn!$U3943="TRF",Txn!$Y3943,Txn!$Z3943)="","",IF(Txn!$U3943="TRF",Txn!$Y3943,Txn!$Z3943)))</f>
        <v>0</v>
      </c>
      <c r="E7874" s="39">
        <f>IF($D7874="","",IFERROR(VLOOKUP($D7874,AcctTbl,2,0),""))</f>
        <v>0</v>
      </c>
      <c r="F7874" s="39">
        <f>IF($D7874="","",IFERROR(VLOOKUP($D7874,AcctTbl,3,0),""))</f>
        <v>0</v>
      </c>
      <c r="G7874" s="39">
        <f>IF(Txn!$B3943="","",Txn!$D3943)</f>
        <v>0</v>
      </c>
      <c r="H7874" s="38">
        <f>IF(Txn!$B3943="","",Txn!$E3943)</f>
        <v>0</v>
      </c>
      <c r="I7874" s="40">
        <f>IF(Txn!$B3943="",0,Txn!$Q3943)</f>
        <v>0</v>
      </c>
      <c r="J7874" s="40">
        <f>IF(Txn!$B3943="",0,Txn!$R3943)</f>
        <v>0</v>
      </c>
      <c r="K7874" s="41">
        <f>IF($A7874="","",IFERROR(VALUE(MID($A7874,6,2)),""))</f>
        <v>0</v>
      </c>
      <c r="L7874" s="39">
        <f>IF(Txn!$K3943="","","طرف مقابل — "&amp;Txn!$K3943)</f>
        <v>0</v>
      </c>
      <c r="N7874" s="42">
        <f>IF($D7874="",0,COUNTIF(BankAccts,$D7874))</f>
        <v>0</v>
      </c>
    </row>
    <row r="7875" spans="1:14">
      <c r="A7875" s="38">
        <f>IF(Txn!$B3944="","",Txn!$B3944)</f>
        <v>0</v>
      </c>
      <c r="B7875" s="38">
        <f>IF(Txn!$B3944="","",Txn!$C3944)</f>
        <v>0</v>
      </c>
      <c r="C7875" s="39">
        <f>IF(Txn!$B3944="","","تراکنش بانکی")</f>
        <v>0</v>
      </c>
      <c r="D7875" s="38">
        <f>IF(Txn!$B3944="","",IF(Txn!$X3944="","",Txn!$X3944))</f>
        <v>0</v>
      </c>
      <c r="E7875" s="39">
        <f>IF($D7875="","",IFERROR(VLOOKUP($D7875,AcctTbl,2,0),""))</f>
        <v>0</v>
      </c>
      <c r="F7875" s="39">
        <f>IF($D7875="","",IFERROR(VLOOKUP($D7875,AcctTbl,3,0),""))</f>
        <v>0</v>
      </c>
      <c r="G7875" s="39">
        <f>IF(Txn!$B3944="","",Txn!$D3944)</f>
        <v>0</v>
      </c>
      <c r="H7875" s="38">
        <f>IF(Txn!$B3944="","",Txn!$E3944)</f>
        <v>0</v>
      </c>
      <c r="I7875" s="40">
        <f>IF(Txn!$B3944="",0,Txn!$O3944)</f>
        <v>0</v>
      </c>
      <c r="J7875" s="40">
        <f>IF(Txn!$B3944="",0,Txn!$P3944)</f>
        <v>0</v>
      </c>
      <c r="K7875" s="41">
        <f>IF($A7875="","",IFERROR(VALUE(MID($A7875,6,2)),""))</f>
        <v>0</v>
      </c>
      <c r="L7875" s="39">
        <f>IF(Txn!$K3944="","",Txn!$K3944)</f>
        <v>0</v>
      </c>
      <c r="N7875" s="42">
        <f>IF($D7875="",0,COUNTIF(BankAccts,$D7875))</f>
        <v>0</v>
      </c>
    </row>
    <row r="7876" spans="1:14">
      <c r="A7876" s="38">
        <f>IF(Txn!$B3944="","",Txn!$B3944)</f>
        <v>0</v>
      </c>
      <c r="B7876" s="38">
        <f>IF(Txn!$B3944="","",Txn!$C3944)</f>
        <v>0</v>
      </c>
      <c r="C7876" s="39">
        <f>IF(Txn!$B3944="","","تراکنش بانکی")</f>
        <v>0</v>
      </c>
      <c r="D7876" s="38">
        <f>IF(Txn!$B3944="","",IF(IF(Txn!$U3944="TRF",Txn!$Y3944,Txn!$Z3944)="","",IF(Txn!$U3944="TRF",Txn!$Y3944,Txn!$Z3944)))</f>
        <v>0</v>
      </c>
      <c r="E7876" s="39">
        <f>IF($D7876="","",IFERROR(VLOOKUP($D7876,AcctTbl,2,0),""))</f>
        <v>0</v>
      </c>
      <c r="F7876" s="39">
        <f>IF($D7876="","",IFERROR(VLOOKUP($D7876,AcctTbl,3,0),""))</f>
        <v>0</v>
      </c>
      <c r="G7876" s="39">
        <f>IF(Txn!$B3944="","",Txn!$D3944)</f>
        <v>0</v>
      </c>
      <c r="H7876" s="38">
        <f>IF(Txn!$B3944="","",Txn!$E3944)</f>
        <v>0</v>
      </c>
      <c r="I7876" s="40">
        <f>IF(Txn!$B3944="",0,Txn!$Q3944)</f>
        <v>0</v>
      </c>
      <c r="J7876" s="40">
        <f>IF(Txn!$B3944="",0,Txn!$R3944)</f>
        <v>0</v>
      </c>
      <c r="K7876" s="41">
        <f>IF($A7876="","",IFERROR(VALUE(MID($A7876,6,2)),""))</f>
        <v>0</v>
      </c>
      <c r="L7876" s="39">
        <f>IF(Txn!$K3944="","","طرف مقابل — "&amp;Txn!$K3944)</f>
        <v>0</v>
      </c>
      <c r="N7876" s="42">
        <f>IF($D7876="",0,COUNTIF(BankAccts,$D7876))</f>
        <v>0</v>
      </c>
    </row>
    <row r="7877" spans="1:14">
      <c r="A7877" s="38">
        <f>IF(Txn!$B3945="","",Txn!$B3945)</f>
        <v>0</v>
      </c>
      <c r="B7877" s="38">
        <f>IF(Txn!$B3945="","",Txn!$C3945)</f>
        <v>0</v>
      </c>
      <c r="C7877" s="39">
        <f>IF(Txn!$B3945="","","تراکنش بانکی")</f>
        <v>0</v>
      </c>
      <c r="D7877" s="38">
        <f>IF(Txn!$B3945="","",IF(Txn!$X3945="","",Txn!$X3945))</f>
        <v>0</v>
      </c>
      <c r="E7877" s="39">
        <f>IF($D7877="","",IFERROR(VLOOKUP($D7877,AcctTbl,2,0),""))</f>
        <v>0</v>
      </c>
      <c r="F7877" s="39">
        <f>IF($D7877="","",IFERROR(VLOOKUP($D7877,AcctTbl,3,0),""))</f>
        <v>0</v>
      </c>
      <c r="G7877" s="39">
        <f>IF(Txn!$B3945="","",Txn!$D3945)</f>
        <v>0</v>
      </c>
      <c r="H7877" s="38">
        <f>IF(Txn!$B3945="","",Txn!$E3945)</f>
        <v>0</v>
      </c>
      <c r="I7877" s="40">
        <f>IF(Txn!$B3945="",0,Txn!$O3945)</f>
        <v>0</v>
      </c>
      <c r="J7877" s="40">
        <f>IF(Txn!$B3945="",0,Txn!$P3945)</f>
        <v>0</v>
      </c>
      <c r="K7877" s="41">
        <f>IF($A7877="","",IFERROR(VALUE(MID($A7877,6,2)),""))</f>
        <v>0</v>
      </c>
      <c r="L7877" s="39">
        <f>IF(Txn!$K3945="","",Txn!$K3945)</f>
        <v>0</v>
      </c>
      <c r="N7877" s="42">
        <f>IF($D7877="",0,COUNTIF(BankAccts,$D7877))</f>
        <v>0</v>
      </c>
    </row>
    <row r="7878" spans="1:14">
      <c r="A7878" s="38">
        <f>IF(Txn!$B3945="","",Txn!$B3945)</f>
        <v>0</v>
      </c>
      <c r="B7878" s="38">
        <f>IF(Txn!$B3945="","",Txn!$C3945)</f>
        <v>0</v>
      </c>
      <c r="C7878" s="39">
        <f>IF(Txn!$B3945="","","تراکنش بانکی")</f>
        <v>0</v>
      </c>
      <c r="D7878" s="38">
        <f>IF(Txn!$B3945="","",IF(IF(Txn!$U3945="TRF",Txn!$Y3945,Txn!$Z3945)="","",IF(Txn!$U3945="TRF",Txn!$Y3945,Txn!$Z3945)))</f>
        <v>0</v>
      </c>
      <c r="E7878" s="39">
        <f>IF($D7878="","",IFERROR(VLOOKUP($D7878,AcctTbl,2,0),""))</f>
        <v>0</v>
      </c>
      <c r="F7878" s="39">
        <f>IF($D7878="","",IFERROR(VLOOKUP($D7878,AcctTbl,3,0),""))</f>
        <v>0</v>
      </c>
      <c r="G7878" s="39">
        <f>IF(Txn!$B3945="","",Txn!$D3945)</f>
        <v>0</v>
      </c>
      <c r="H7878" s="38">
        <f>IF(Txn!$B3945="","",Txn!$E3945)</f>
        <v>0</v>
      </c>
      <c r="I7878" s="40">
        <f>IF(Txn!$B3945="",0,Txn!$Q3945)</f>
        <v>0</v>
      </c>
      <c r="J7878" s="40">
        <f>IF(Txn!$B3945="",0,Txn!$R3945)</f>
        <v>0</v>
      </c>
      <c r="K7878" s="41">
        <f>IF($A7878="","",IFERROR(VALUE(MID($A7878,6,2)),""))</f>
        <v>0</v>
      </c>
      <c r="L7878" s="39">
        <f>IF(Txn!$K3945="","","طرف مقابل — "&amp;Txn!$K3945)</f>
        <v>0</v>
      </c>
      <c r="N7878" s="42">
        <f>IF($D7878="",0,COUNTIF(BankAccts,$D7878))</f>
        <v>0</v>
      </c>
    </row>
    <row r="7879" spans="1:14">
      <c r="A7879" s="38">
        <f>IF(Txn!$B3946="","",Txn!$B3946)</f>
        <v>0</v>
      </c>
      <c r="B7879" s="38">
        <f>IF(Txn!$B3946="","",Txn!$C3946)</f>
        <v>0</v>
      </c>
      <c r="C7879" s="39">
        <f>IF(Txn!$B3946="","","تراکنش بانکی")</f>
        <v>0</v>
      </c>
      <c r="D7879" s="38">
        <f>IF(Txn!$B3946="","",IF(Txn!$X3946="","",Txn!$X3946))</f>
        <v>0</v>
      </c>
      <c r="E7879" s="39">
        <f>IF($D7879="","",IFERROR(VLOOKUP($D7879,AcctTbl,2,0),""))</f>
        <v>0</v>
      </c>
      <c r="F7879" s="39">
        <f>IF($D7879="","",IFERROR(VLOOKUP($D7879,AcctTbl,3,0),""))</f>
        <v>0</v>
      </c>
      <c r="G7879" s="39">
        <f>IF(Txn!$B3946="","",Txn!$D3946)</f>
        <v>0</v>
      </c>
      <c r="H7879" s="38">
        <f>IF(Txn!$B3946="","",Txn!$E3946)</f>
        <v>0</v>
      </c>
      <c r="I7879" s="40">
        <f>IF(Txn!$B3946="",0,Txn!$O3946)</f>
        <v>0</v>
      </c>
      <c r="J7879" s="40">
        <f>IF(Txn!$B3946="",0,Txn!$P3946)</f>
        <v>0</v>
      </c>
      <c r="K7879" s="41">
        <f>IF($A7879="","",IFERROR(VALUE(MID($A7879,6,2)),""))</f>
        <v>0</v>
      </c>
      <c r="L7879" s="39">
        <f>IF(Txn!$K3946="","",Txn!$K3946)</f>
        <v>0</v>
      </c>
      <c r="N7879" s="42">
        <f>IF($D7879="",0,COUNTIF(BankAccts,$D7879))</f>
        <v>0</v>
      </c>
    </row>
    <row r="7880" spans="1:14">
      <c r="A7880" s="38">
        <f>IF(Txn!$B3946="","",Txn!$B3946)</f>
        <v>0</v>
      </c>
      <c r="B7880" s="38">
        <f>IF(Txn!$B3946="","",Txn!$C3946)</f>
        <v>0</v>
      </c>
      <c r="C7880" s="39">
        <f>IF(Txn!$B3946="","","تراکنش بانکی")</f>
        <v>0</v>
      </c>
      <c r="D7880" s="38">
        <f>IF(Txn!$B3946="","",IF(IF(Txn!$U3946="TRF",Txn!$Y3946,Txn!$Z3946)="","",IF(Txn!$U3946="TRF",Txn!$Y3946,Txn!$Z3946)))</f>
        <v>0</v>
      </c>
      <c r="E7880" s="39">
        <f>IF($D7880="","",IFERROR(VLOOKUP($D7880,AcctTbl,2,0),""))</f>
        <v>0</v>
      </c>
      <c r="F7880" s="39">
        <f>IF($D7880="","",IFERROR(VLOOKUP($D7880,AcctTbl,3,0),""))</f>
        <v>0</v>
      </c>
      <c r="G7880" s="39">
        <f>IF(Txn!$B3946="","",Txn!$D3946)</f>
        <v>0</v>
      </c>
      <c r="H7880" s="38">
        <f>IF(Txn!$B3946="","",Txn!$E3946)</f>
        <v>0</v>
      </c>
      <c r="I7880" s="40">
        <f>IF(Txn!$B3946="",0,Txn!$Q3946)</f>
        <v>0</v>
      </c>
      <c r="J7880" s="40">
        <f>IF(Txn!$B3946="",0,Txn!$R3946)</f>
        <v>0</v>
      </c>
      <c r="K7880" s="41">
        <f>IF($A7880="","",IFERROR(VALUE(MID($A7880,6,2)),""))</f>
        <v>0</v>
      </c>
      <c r="L7880" s="39">
        <f>IF(Txn!$K3946="","","طرف مقابل — "&amp;Txn!$K3946)</f>
        <v>0</v>
      </c>
      <c r="N7880" s="42">
        <f>IF($D7880="",0,COUNTIF(BankAccts,$D7880))</f>
        <v>0</v>
      </c>
    </row>
    <row r="7881" spans="1:14">
      <c r="A7881" s="38">
        <f>IF(Txn!$B3947="","",Txn!$B3947)</f>
        <v>0</v>
      </c>
      <c r="B7881" s="38">
        <f>IF(Txn!$B3947="","",Txn!$C3947)</f>
        <v>0</v>
      </c>
      <c r="C7881" s="39">
        <f>IF(Txn!$B3947="","","تراکنش بانکی")</f>
        <v>0</v>
      </c>
      <c r="D7881" s="38">
        <f>IF(Txn!$B3947="","",IF(Txn!$X3947="","",Txn!$X3947))</f>
        <v>0</v>
      </c>
      <c r="E7881" s="39">
        <f>IF($D7881="","",IFERROR(VLOOKUP($D7881,AcctTbl,2,0),""))</f>
        <v>0</v>
      </c>
      <c r="F7881" s="39">
        <f>IF($D7881="","",IFERROR(VLOOKUP($D7881,AcctTbl,3,0),""))</f>
        <v>0</v>
      </c>
      <c r="G7881" s="39">
        <f>IF(Txn!$B3947="","",Txn!$D3947)</f>
        <v>0</v>
      </c>
      <c r="H7881" s="38">
        <f>IF(Txn!$B3947="","",Txn!$E3947)</f>
        <v>0</v>
      </c>
      <c r="I7881" s="40">
        <f>IF(Txn!$B3947="",0,Txn!$O3947)</f>
        <v>0</v>
      </c>
      <c r="J7881" s="40">
        <f>IF(Txn!$B3947="",0,Txn!$P3947)</f>
        <v>0</v>
      </c>
      <c r="K7881" s="41">
        <f>IF($A7881="","",IFERROR(VALUE(MID($A7881,6,2)),""))</f>
        <v>0</v>
      </c>
      <c r="L7881" s="39">
        <f>IF(Txn!$K3947="","",Txn!$K3947)</f>
        <v>0</v>
      </c>
      <c r="N7881" s="42">
        <f>IF($D7881="",0,COUNTIF(BankAccts,$D7881))</f>
        <v>0</v>
      </c>
    </row>
    <row r="7882" spans="1:14">
      <c r="A7882" s="38">
        <f>IF(Txn!$B3947="","",Txn!$B3947)</f>
        <v>0</v>
      </c>
      <c r="B7882" s="38">
        <f>IF(Txn!$B3947="","",Txn!$C3947)</f>
        <v>0</v>
      </c>
      <c r="C7882" s="39">
        <f>IF(Txn!$B3947="","","تراکنش بانکی")</f>
        <v>0</v>
      </c>
      <c r="D7882" s="38">
        <f>IF(Txn!$B3947="","",IF(IF(Txn!$U3947="TRF",Txn!$Y3947,Txn!$Z3947)="","",IF(Txn!$U3947="TRF",Txn!$Y3947,Txn!$Z3947)))</f>
        <v>0</v>
      </c>
      <c r="E7882" s="39">
        <f>IF($D7882="","",IFERROR(VLOOKUP($D7882,AcctTbl,2,0),""))</f>
        <v>0</v>
      </c>
      <c r="F7882" s="39">
        <f>IF($D7882="","",IFERROR(VLOOKUP($D7882,AcctTbl,3,0),""))</f>
        <v>0</v>
      </c>
      <c r="G7882" s="39">
        <f>IF(Txn!$B3947="","",Txn!$D3947)</f>
        <v>0</v>
      </c>
      <c r="H7882" s="38">
        <f>IF(Txn!$B3947="","",Txn!$E3947)</f>
        <v>0</v>
      </c>
      <c r="I7882" s="40">
        <f>IF(Txn!$B3947="",0,Txn!$Q3947)</f>
        <v>0</v>
      </c>
      <c r="J7882" s="40">
        <f>IF(Txn!$B3947="",0,Txn!$R3947)</f>
        <v>0</v>
      </c>
      <c r="K7882" s="41">
        <f>IF($A7882="","",IFERROR(VALUE(MID($A7882,6,2)),""))</f>
        <v>0</v>
      </c>
      <c r="L7882" s="39">
        <f>IF(Txn!$K3947="","","طرف مقابل — "&amp;Txn!$K3947)</f>
        <v>0</v>
      </c>
      <c r="N7882" s="42">
        <f>IF($D7882="",0,COUNTIF(BankAccts,$D7882))</f>
        <v>0</v>
      </c>
    </row>
    <row r="7883" spans="1:14">
      <c r="A7883" s="38">
        <f>IF(Txn!$B3948="","",Txn!$B3948)</f>
        <v>0</v>
      </c>
      <c r="B7883" s="38">
        <f>IF(Txn!$B3948="","",Txn!$C3948)</f>
        <v>0</v>
      </c>
      <c r="C7883" s="39">
        <f>IF(Txn!$B3948="","","تراکنش بانکی")</f>
        <v>0</v>
      </c>
      <c r="D7883" s="38">
        <f>IF(Txn!$B3948="","",IF(Txn!$X3948="","",Txn!$X3948))</f>
        <v>0</v>
      </c>
      <c r="E7883" s="39">
        <f>IF($D7883="","",IFERROR(VLOOKUP($D7883,AcctTbl,2,0),""))</f>
        <v>0</v>
      </c>
      <c r="F7883" s="39">
        <f>IF($D7883="","",IFERROR(VLOOKUP($D7883,AcctTbl,3,0),""))</f>
        <v>0</v>
      </c>
      <c r="G7883" s="39">
        <f>IF(Txn!$B3948="","",Txn!$D3948)</f>
        <v>0</v>
      </c>
      <c r="H7883" s="38">
        <f>IF(Txn!$B3948="","",Txn!$E3948)</f>
        <v>0</v>
      </c>
      <c r="I7883" s="40">
        <f>IF(Txn!$B3948="",0,Txn!$O3948)</f>
        <v>0</v>
      </c>
      <c r="J7883" s="40">
        <f>IF(Txn!$B3948="",0,Txn!$P3948)</f>
        <v>0</v>
      </c>
      <c r="K7883" s="41">
        <f>IF($A7883="","",IFERROR(VALUE(MID($A7883,6,2)),""))</f>
        <v>0</v>
      </c>
      <c r="L7883" s="39">
        <f>IF(Txn!$K3948="","",Txn!$K3948)</f>
        <v>0</v>
      </c>
      <c r="N7883" s="42">
        <f>IF($D7883="",0,COUNTIF(BankAccts,$D7883))</f>
        <v>0</v>
      </c>
    </row>
    <row r="7884" spans="1:14">
      <c r="A7884" s="38">
        <f>IF(Txn!$B3948="","",Txn!$B3948)</f>
        <v>0</v>
      </c>
      <c r="B7884" s="38">
        <f>IF(Txn!$B3948="","",Txn!$C3948)</f>
        <v>0</v>
      </c>
      <c r="C7884" s="39">
        <f>IF(Txn!$B3948="","","تراکنش بانکی")</f>
        <v>0</v>
      </c>
      <c r="D7884" s="38">
        <f>IF(Txn!$B3948="","",IF(IF(Txn!$U3948="TRF",Txn!$Y3948,Txn!$Z3948)="","",IF(Txn!$U3948="TRF",Txn!$Y3948,Txn!$Z3948)))</f>
        <v>0</v>
      </c>
      <c r="E7884" s="39">
        <f>IF($D7884="","",IFERROR(VLOOKUP($D7884,AcctTbl,2,0),""))</f>
        <v>0</v>
      </c>
      <c r="F7884" s="39">
        <f>IF($D7884="","",IFERROR(VLOOKUP($D7884,AcctTbl,3,0),""))</f>
        <v>0</v>
      </c>
      <c r="G7884" s="39">
        <f>IF(Txn!$B3948="","",Txn!$D3948)</f>
        <v>0</v>
      </c>
      <c r="H7884" s="38">
        <f>IF(Txn!$B3948="","",Txn!$E3948)</f>
        <v>0</v>
      </c>
      <c r="I7884" s="40">
        <f>IF(Txn!$B3948="",0,Txn!$Q3948)</f>
        <v>0</v>
      </c>
      <c r="J7884" s="40">
        <f>IF(Txn!$B3948="",0,Txn!$R3948)</f>
        <v>0</v>
      </c>
      <c r="K7884" s="41">
        <f>IF($A7884="","",IFERROR(VALUE(MID($A7884,6,2)),""))</f>
        <v>0</v>
      </c>
      <c r="L7884" s="39">
        <f>IF(Txn!$K3948="","","طرف مقابل — "&amp;Txn!$K3948)</f>
        <v>0</v>
      </c>
      <c r="N7884" s="42">
        <f>IF($D7884="",0,COUNTIF(BankAccts,$D7884))</f>
        <v>0</v>
      </c>
    </row>
    <row r="7885" spans="1:14">
      <c r="A7885" s="38">
        <f>IF(Txn!$B3949="","",Txn!$B3949)</f>
        <v>0</v>
      </c>
      <c r="B7885" s="38">
        <f>IF(Txn!$B3949="","",Txn!$C3949)</f>
        <v>0</v>
      </c>
      <c r="C7885" s="39">
        <f>IF(Txn!$B3949="","","تراکنش بانکی")</f>
        <v>0</v>
      </c>
      <c r="D7885" s="38">
        <f>IF(Txn!$B3949="","",IF(Txn!$X3949="","",Txn!$X3949))</f>
        <v>0</v>
      </c>
      <c r="E7885" s="39">
        <f>IF($D7885="","",IFERROR(VLOOKUP($D7885,AcctTbl,2,0),""))</f>
        <v>0</v>
      </c>
      <c r="F7885" s="39">
        <f>IF($D7885="","",IFERROR(VLOOKUP($D7885,AcctTbl,3,0),""))</f>
        <v>0</v>
      </c>
      <c r="G7885" s="39">
        <f>IF(Txn!$B3949="","",Txn!$D3949)</f>
        <v>0</v>
      </c>
      <c r="H7885" s="38">
        <f>IF(Txn!$B3949="","",Txn!$E3949)</f>
        <v>0</v>
      </c>
      <c r="I7885" s="40">
        <f>IF(Txn!$B3949="",0,Txn!$O3949)</f>
        <v>0</v>
      </c>
      <c r="J7885" s="40">
        <f>IF(Txn!$B3949="",0,Txn!$P3949)</f>
        <v>0</v>
      </c>
      <c r="K7885" s="41">
        <f>IF($A7885="","",IFERROR(VALUE(MID($A7885,6,2)),""))</f>
        <v>0</v>
      </c>
      <c r="L7885" s="39">
        <f>IF(Txn!$K3949="","",Txn!$K3949)</f>
        <v>0</v>
      </c>
      <c r="N7885" s="42">
        <f>IF($D7885="",0,COUNTIF(BankAccts,$D7885))</f>
        <v>0</v>
      </c>
    </row>
    <row r="7886" spans="1:14">
      <c r="A7886" s="38">
        <f>IF(Txn!$B3949="","",Txn!$B3949)</f>
        <v>0</v>
      </c>
      <c r="B7886" s="38">
        <f>IF(Txn!$B3949="","",Txn!$C3949)</f>
        <v>0</v>
      </c>
      <c r="C7886" s="39">
        <f>IF(Txn!$B3949="","","تراکنش بانکی")</f>
        <v>0</v>
      </c>
      <c r="D7886" s="38">
        <f>IF(Txn!$B3949="","",IF(IF(Txn!$U3949="TRF",Txn!$Y3949,Txn!$Z3949)="","",IF(Txn!$U3949="TRF",Txn!$Y3949,Txn!$Z3949)))</f>
        <v>0</v>
      </c>
      <c r="E7886" s="39">
        <f>IF($D7886="","",IFERROR(VLOOKUP($D7886,AcctTbl,2,0),""))</f>
        <v>0</v>
      </c>
      <c r="F7886" s="39">
        <f>IF($D7886="","",IFERROR(VLOOKUP($D7886,AcctTbl,3,0),""))</f>
        <v>0</v>
      </c>
      <c r="G7886" s="39">
        <f>IF(Txn!$B3949="","",Txn!$D3949)</f>
        <v>0</v>
      </c>
      <c r="H7886" s="38">
        <f>IF(Txn!$B3949="","",Txn!$E3949)</f>
        <v>0</v>
      </c>
      <c r="I7886" s="40">
        <f>IF(Txn!$B3949="",0,Txn!$Q3949)</f>
        <v>0</v>
      </c>
      <c r="J7886" s="40">
        <f>IF(Txn!$B3949="",0,Txn!$R3949)</f>
        <v>0</v>
      </c>
      <c r="K7886" s="41">
        <f>IF($A7886="","",IFERROR(VALUE(MID($A7886,6,2)),""))</f>
        <v>0</v>
      </c>
      <c r="L7886" s="39">
        <f>IF(Txn!$K3949="","","طرف مقابل — "&amp;Txn!$K3949)</f>
        <v>0</v>
      </c>
      <c r="N7886" s="42">
        <f>IF($D7886="",0,COUNTIF(BankAccts,$D7886))</f>
        <v>0</v>
      </c>
    </row>
    <row r="7887" spans="1:14">
      <c r="A7887" s="38">
        <f>IF(Txn!$B3950="","",Txn!$B3950)</f>
        <v>0</v>
      </c>
      <c r="B7887" s="38">
        <f>IF(Txn!$B3950="","",Txn!$C3950)</f>
        <v>0</v>
      </c>
      <c r="C7887" s="39">
        <f>IF(Txn!$B3950="","","تراکنش بانکی")</f>
        <v>0</v>
      </c>
      <c r="D7887" s="38">
        <f>IF(Txn!$B3950="","",IF(Txn!$X3950="","",Txn!$X3950))</f>
        <v>0</v>
      </c>
      <c r="E7887" s="39">
        <f>IF($D7887="","",IFERROR(VLOOKUP($D7887,AcctTbl,2,0),""))</f>
        <v>0</v>
      </c>
      <c r="F7887" s="39">
        <f>IF($D7887="","",IFERROR(VLOOKUP($D7887,AcctTbl,3,0),""))</f>
        <v>0</v>
      </c>
      <c r="G7887" s="39">
        <f>IF(Txn!$B3950="","",Txn!$D3950)</f>
        <v>0</v>
      </c>
      <c r="H7887" s="38">
        <f>IF(Txn!$B3950="","",Txn!$E3950)</f>
        <v>0</v>
      </c>
      <c r="I7887" s="40">
        <f>IF(Txn!$B3950="",0,Txn!$O3950)</f>
        <v>0</v>
      </c>
      <c r="J7887" s="40">
        <f>IF(Txn!$B3950="",0,Txn!$P3950)</f>
        <v>0</v>
      </c>
      <c r="K7887" s="41">
        <f>IF($A7887="","",IFERROR(VALUE(MID($A7887,6,2)),""))</f>
        <v>0</v>
      </c>
      <c r="L7887" s="39">
        <f>IF(Txn!$K3950="","",Txn!$K3950)</f>
        <v>0</v>
      </c>
      <c r="N7887" s="42">
        <f>IF($D7887="",0,COUNTIF(BankAccts,$D7887))</f>
        <v>0</v>
      </c>
    </row>
    <row r="7888" spans="1:14">
      <c r="A7888" s="38">
        <f>IF(Txn!$B3950="","",Txn!$B3950)</f>
        <v>0</v>
      </c>
      <c r="B7888" s="38">
        <f>IF(Txn!$B3950="","",Txn!$C3950)</f>
        <v>0</v>
      </c>
      <c r="C7888" s="39">
        <f>IF(Txn!$B3950="","","تراکنش بانکی")</f>
        <v>0</v>
      </c>
      <c r="D7888" s="38">
        <f>IF(Txn!$B3950="","",IF(IF(Txn!$U3950="TRF",Txn!$Y3950,Txn!$Z3950)="","",IF(Txn!$U3950="TRF",Txn!$Y3950,Txn!$Z3950)))</f>
        <v>0</v>
      </c>
      <c r="E7888" s="39">
        <f>IF($D7888="","",IFERROR(VLOOKUP($D7888,AcctTbl,2,0),""))</f>
        <v>0</v>
      </c>
      <c r="F7888" s="39">
        <f>IF($D7888="","",IFERROR(VLOOKUP($D7888,AcctTbl,3,0),""))</f>
        <v>0</v>
      </c>
      <c r="G7888" s="39">
        <f>IF(Txn!$B3950="","",Txn!$D3950)</f>
        <v>0</v>
      </c>
      <c r="H7888" s="38">
        <f>IF(Txn!$B3950="","",Txn!$E3950)</f>
        <v>0</v>
      </c>
      <c r="I7888" s="40">
        <f>IF(Txn!$B3950="",0,Txn!$Q3950)</f>
        <v>0</v>
      </c>
      <c r="J7888" s="40">
        <f>IF(Txn!$B3950="",0,Txn!$R3950)</f>
        <v>0</v>
      </c>
      <c r="K7888" s="41">
        <f>IF($A7888="","",IFERROR(VALUE(MID($A7888,6,2)),""))</f>
        <v>0</v>
      </c>
      <c r="L7888" s="39">
        <f>IF(Txn!$K3950="","","طرف مقابل — "&amp;Txn!$K3950)</f>
        <v>0</v>
      </c>
      <c r="N7888" s="42">
        <f>IF($D7888="",0,COUNTIF(BankAccts,$D7888))</f>
        <v>0</v>
      </c>
    </row>
    <row r="7889" spans="1:14">
      <c r="A7889" s="38">
        <f>IF(Txn!$B3951="","",Txn!$B3951)</f>
        <v>0</v>
      </c>
      <c r="B7889" s="38">
        <f>IF(Txn!$B3951="","",Txn!$C3951)</f>
        <v>0</v>
      </c>
      <c r="C7889" s="39">
        <f>IF(Txn!$B3951="","","تراکنش بانکی")</f>
        <v>0</v>
      </c>
      <c r="D7889" s="38">
        <f>IF(Txn!$B3951="","",IF(Txn!$X3951="","",Txn!$X3951))</f>
        <v>0</v>
      </c>
      <c r="E7889" s="39">
        <f>IF($D7889="","",IFERROR(VLOOKUP($D7889,AcctTbl,2,0),""))</f>
        <v>0</v>
      </c>
      <c r="F7889" s="39">
        <f>IF($D7889="","",IFERROR(VLOOKUP($D7889,AcctTbl,3,0),""))</f>
        <v>0</v>
      </c>
      <c r="G7889" s="39">
        <f>IF(Txn!$B3951="","",Txn!$D3951)</f>
        <v>0</v>
      </c>
      <c r="H7889" s="38">
        <f>IF(Txn!$B3951="","",Txn!$E3951)</f>
        <v>0</v>
      </c>
      <c r="I7889" s="40">
        <f>IF(Txn!$B3951="",0,Txn!$O3951)</f>
        <v>0</v>
      </c>
      <c r="J7889" s="40">
        <f>IF(Txn!$B3951="",0,Txn!$P3951)</f>
        <v>0</v>
      </c>
      <c r="K7889" s="41">
        <f>IF($A7889="","",IFERROR(VALUE(MID($A7889,6,2)),""))</f>
        <v>0</v>
      </c>
      <c r="L7889" s="39">
        <f>IF(Txn!$K3951="","",Txn!$K3951)</f>
        <v>0</v>
      </c>
      <c r="N7889" s="42">
        <f>IF($D7889="",0,COUNTIF(BankAccts,$D7889))</f>
        <v>0</v>
      </c>
    </row>
    <row r="7890" spans="1:14">
      <c r="A7890" s="38">
        <f>IF(Txn!$B3951="","",Txn!$B3951)</f>
        <v>0</v>
      </c>
      <c r="B7890" s="38">
        <f>IF(Txn!$B3951="","",Txn!$C3951)</f>
        <v>0</v>
      </c>
      <c r="C7890" s="39">
        <f>IF(Txn!$B3951="","","تراکنش بانکی")</f>
        <v>0</v>
      </c>
      <c r="D7890" s="38">
        <f>IF(Txn!$B3951="","",IF(IF(Txn!$U3951="TRF",Txn!$Y3951,Txn!$Z3951)="","",IF(Txn!$U3951="TRF",Txn!$Y3951,Txn!$Z3951)))</f>
        <v>0</v>
      </c>
      <c r="E7890" s="39">
        <f>IF($D7890="","",IFERROR(VLOOKUP($D7890,AcctTbl,2,0),""))</f>
        <v>0</v>
      </c>
      <c r="F7890" s="39">
        <f>IF($D7890="","",IFERROR(VLOOKUP($D7890,AcctTbl,3,0),""))</f>
        <v>0</v>
      </c>
      <c r="G7890" s="39">
        <f>IF(Txn!$B3951="","",Txn!$D3951)</f>
        <v>0</v>
      </c>
      <c r="H7890" s="38">
        <f>IF(Txn!$B3951="","",Txn!$E3951)</f>
        <v>0</v>
      </c>
      <c r="I7890" s="40">
        <f>IF(Txn!$B3951="",0,Txn!$Q3951)</f>
        <v>0</v>
      </c>
      <c r="J7890" s="40">
        <f>IF(Txn!$B3951="",0,Txn!$R3951)</f>
        <v>0</v>
      </c>
      <c r="K7890" s="41">
        <f>IF($A7890="","",IFERROR(VALUE(MID($A7890,6,2)),""))</f>
        <v>0</v>
      </c>
      <c r="L7890" s="39">
        <f>IF(Txn!$K3951="","","طرف مقابل — "&amp;Txn!$K3951)</f>
        <v>0</v>
      </c>
      <c r="N7890" s="42">
        <f>IF($D7890="",0,COUNTIF(BankAccts,$D7890))</f>
        <v>0</v>
      </c>
    </row>
    <row r="7891" spans="1:14">
      <c r="A7891" s="38">
        <f>IF(Txn!$B3952="","",Txn!$B3952)</f>
        <v>0</v>
      </c>
      <c r="B7891" s="38">
        <f>IF(Txn!$B3952="","",Txn!$C3952)</f>
        <v>0</v>
      </c>
      <c r="C7891" s="39">
        <f>IF(Txn!$B3952="","","تراکنش بانکی")</f>
        <v>0</v>
      </c>
      <c r="D7891" s="38">
        <f>IF(Txn!$B3952="","",IF(Txn!$X3952="","",Txn!$X3952))</f>
        <v>0</v>
      </c>
      <c r="E7891" s="39">
        <f>IF($D7891="","",IFERROR(VLOOKUP($D7891,AcctTbl,2,0),""))</f>
        <v>0</v>
      </c>
      <c r="F7891" s="39">
        <f>IF($D7891="","",IFERROR(VLOOKUP($D7891,AcctTbl,3,0),""))</f>
        <v>0</v>
      </c>
      <c r="G7891" s="39">
        <f>IF(Txn!$B3952="","",Txn!$D3952)</f>
        <v>0</v>
      </c>
      <c r="H7891" s="38">
        <f>IF(Txn!$B3952="","",Txn!$E3952)</f>
        <v>0</v>
      </c>
      <c r="I7891" s="40">
        <f>IF(Txn!$B3952="",0,Txn!$O3952)</f>
        <v>0</v>
      </c>
      <c r="J7891" s="40">
        <f>IF(Txn!$B3952="",0,Txn!$P3952)</f>
        <v>0</v>
      </c>
      <c r="K7891" s="41">
        <f>IF($A7891="","",IFERROR(VALUE(MID($A7891,6,2)),""))</f>
        <v>0</v>
      </c>
      <c r="L7891" s="39">
        <f>IF(Txn!$K3952="","",Txn!$K3952)</f>
        <v>0</v>
      </c>
      <c r="N7891" s="42">
        <f>IF($D7891="",0,COUNTIF(BankAccts,$D7891))</f>
        <v>0</v>
      </c>
    </row>
    <row r="7892" spans="1:14">
      <c r="A7892" s="38">
        <f>IF(Txn!$B3952="","",Txn!$B3952)</f>
        <v>0</v>
      </c>
      <c r="B7892" s="38">
        <f>IF(Txn!$B3952="","",Txn!$C3952)</f>
        <v>0</v>
      </c>
      <c r="C7892" s="39">
        <f>IF(Txn!$B3952="","","تراکنش بانکی")</f>
        <v>0</v>
      </c>
      <c r="D7892" s="38">
        <f>IF(Txn!$B3952="","",IF(IF(Txn!$U3952="TRF",Txn!$Y3952,Txn!$Z3952)="","",IF(Txn!$U3952="TRF",Txn!$Y3952,Txn!$Z3952)))</f>
        <v>0</v>
      </c>
      <c r="E7892" s="39">
        <f>IF($D7892="","",IFERROR(VLOOKUP($D7892,AcctTbl,2,0),""))</f>
        <v>0</v>
      </c>
      <c r="F7892" s="39">
        <f>IF($D7892="","",IFERROR(VLOOKUP($D7892,AcctTbl,3,0),""))</f>
        <v>0</v>
      </c>
      <c r="G7892" s="39">
        <f>IF(Txn!$B3952="","",Txn!$D3952)</f>
        <v>0</v>
      </c>
      <c r="H7892" s="38">
        <f>IF(Txn!$B3952="","",Txn!$E3952)</f>
        <v>0</v>
      </c>
      <c r="I7892" s="40">
        <f>IF(Txn!$B3952="",0,Txn!$Q3952)</f>
        <v>0</v>
      </c>
      <c r="J7892" s="40">
        <f>IF(Txn!$B3952="",0,Txn!$R3952)</f>
        <v>0</v>
      </c>
      <c r="K7892" s="41">
        <f>IF($A7892="","",IFERROR(VALUE(MID($A7892,6,2)),""))</f>
        <v>0</v>
      </c>
      <c r="L7892" s="39">
        <f>IF(Txn!$K3952="","","طرف مقابل — "&amp;Txn!$K3952)</f>
        <v>0</v>
      </c>
      <c r="N7892" s="42">
        <f>IF($D7892="",0,COUNTIF(BankAccts,$D7892))</f>
        <v>0</v>
      </c>
    </row>
    <row r="7893" spans="1:14">
      <c r="A7893" s="38">
        <f>IF(Txn!$B3953="","",Txn!$B3953)</f>
        <v>0</v>
      </c>
      <c r="B7893" s="38">
        <f>IF(Txn!$B3953="","",Txn!$C3953)</f>
        <v>0</v>
      </c>
      <c r="C7893" s="39">
        <f>IF(Txn!$B3953="","","تراکنش بانکی")</f>
        <v>0</v>
      </c>
      <c r="D7893" s="38">
        <f>IF(Txn!$B3953="","",IF(Txn!$X3953="","",Txn!$X3953))</f>
        <v>0</v>
      </c>
      <c r="E7893" s="39">
        <f>IF($D7893="","",IFERROR(VLOOKUP($D7893,AcctTbl,2,0),""))</f>
        <v>0</v>
      </c>
      <c r="F7893" s="39">
        <f>IF($D7893="","",IFERROR(VLOOKUP($D7893,AcctTbl,3,0),""))</f>
        <v>0</v>
      </c>
      <c r="G7893" s="39">
        <f>IF(Txn!$B3953="","",Txn!$D3953)</f>
        <v>0</v>
      </c>
      <c r="H7893" s="38">
        <f>IF(Txn!$B3953="","",Txn!$E3953)</f>
        <v>0</v>
      </c>
      <c r="I7893" s="40">
        <f>IF(Txn!$B3953="",0,Txn!$O3953)</f>
        <v>0</v>
      </c>
      <c r="J7893" s="40">
        <f>IF(Txn!$B3953="",0,Txn!$P3953)</f>
        <v>0</v>
      </c>
      <c r="K7893" s="41">
        <f>IF($A7893="","",IFERROR(VALUE(MID($A7893,6,2)),""))</f>
        <v>0</v>
      </c>
      <c r="L7893" s="39">
        <f>IF(Txn!$K3953="","",Txn!$K3953)</f>
        <v>0</v>
      </c>
      <c r="N7893" s="42">
        <f>IF($D7893="",0,COUNTIF(BankAccts,$D7893))</f>
        <v>0</v>
      </c>
    </row>
    <row r="7894" spans="1:14">
      <c r="A7894" s="38">
        <f>IF(Txn!$B3953="","",Txn!$B3953)</f>
        <v>0</v>
      </c>
      <c r="B7894" s="38">
        <f>IF(Txn!$B3953="","",Txn!$C3953)</f>
        <v>0</v>
      </c>
      <c r="C7894" s="39">
        <f>IF(Txn!$B3953="","","تراکنش بانکی")</f>
        <v>0</v>
      </c>
      <c r="D7894" s="38">
        <f>IF(Txn!$B3953="","",IF(IF(Txn!$U3953="TRF",Txn!$Y3953,Txn!$Z3953)="","",IF(Txn!$U3953="TRF",Txn!$Y3953,Txn!$Z3953)))</f>
        <v>0</v>
      </c>
      <c r="E7894" s="39">
        <f>IF($D7894="","",IFERROR(VLOOKUP($D7894,AcctTbl,2,0),""))</f>
        <v>0</v>
      </c>
      <c r="F7894" s="39">
        <f>IF($D7894="","",IFERROR(VLOOKUP($D7894,AcctTbl,3,0),""))</f>
        <v>0</v>
      </c>
      <c r="G7894" s="39">
        <f>IF(Txn!$B3953="","",Txn!$D3953)</f>
        <v>0</v>
      </c>
      <c r="H7894" s="38">
        <f>IF(Txn!$B3953="","",Txn!$E3953)</f>
        <v>0</v>
      </c>
      <c r="I7894" s="40">
        <f>IF(Txn!$B3953="",0,Txn!$Q3953)</f>
        <v>0</v>
      </c>
      <c r="J7894" s="40">
        <f>IF(Txn!$B3953="",0,Txn!$R3953)</f>
        <v>0</v>
      </c>
      <c r="K7894" s="41">
        <f>IF($A7894="","",IFERROR(VALUE(MID($A7894,6,2)),""))</f>
        <v>0</v>
      </c>
      <c r="L7894" s="39">
        <f>IF(Txn!$K3953="","","طرف مقابل — "&amp;Txn!$K3953)</f>
        <v>0</v>
      </c>
      <c r="N7894" s="42">
        <f>IF($D7894="",0,COUNTIF(BankAccts,$D7894))</f>
        <v>0</v>
      </c>
    </row>
    <row r="7895" spans="1:14">
      <c r="A7895" s="38">
        <f>IF(Txn!$B3954="","",Txn!$B3954)</f>
        <v>0</v>
      </c>
      <c r="B7895" s="38">
        <f>IF(Txn!$B3954="","",Txn!$C3954)</f>
        <v>0</v>
      </c>
      <c r="C7895" s="39">
        <f>IF(Txn!$B3954="","","تراکنش بانکی")</f>
        <v>0</v>
      </c>
      <c r="D7895" s="38">
        <f>IF(Txn!$B3954="","",IF(Txn!$X3954="","",Txn!$X3954))</f>
        <v>0</v>
      </c>
      <c r="E7895" s="39">
        <f>IF($D7895="","",IFERROR(VLOOKUP($D7895,AcctTbl,2,0),""))</f>
        <v>0</v>
      </c>
      <c r="F7895" s="39">
        <f>IF($D7895="","",IFERROR(VLOOKUP($D7895,AcctTbl,3,0),""))</f>
        <v>0</v>
      </c>
      <c r="G7895" s="39">
        <f>IF(Txn!$B3954="","",Txn!$D3954)</f>
        <v>0</v>
      </c>
      <c r="H7895" s="38">
        <f>IF(Txn!$B3954="","",Txn!$E3954)</f>
        <v>0</v>
      </c>
      <c r="I7895" s="40">
        <f>IF(Txn!$B3954="",0,Txn!$O3954)</f>
        <v>0</v>
      </c>
      <c r="J7895" s="40">
        <f>IF(Txn!$B3954="",0,Txn!$P3954)</f>
        <v>0</v>
      </c>
      <c r="K7895" s="41">
        <f>IF($A7895="","",IFERROR(VALUE(MID($A7895,6,2)),""))</f>
        <v>0</v>
      </c>
      <c r="L7895" s="39">
        <f>IF(Txn!$K3954="","",Txn!$K3954)</f>
        <v>0</v>
      </c>
      <c r="N7895" s="42">
        <f>IF($D7895="",0,COUNTIF(BankAccts,$D7895))</f>
        <v>0</v>
      </c>
    </row>
    <row r="7896" spans="1:14">
      <c r="A7896" s="38">
        <f>IF(Txn!$B3954="","",Txn!$B3954)</f>
        <v>0</v>
      </c>
      <c r="B7896" s="38">
        <f>IF(Txn!$B3954="","",Txn!$C3954)</f>
        <v>0</v>
      </c>
      <c r="C7896" s="39">
        <f>IF(Txn!$B3954="","","تراکنش بانکی")</f>
        <v>0</v>
      </c>
      <c r="D7896" s="38">
        <f>IF(Txn!$B3954="","",IF(IF(Txn!$U3954="TRF",Txn!$Y3954,Txn!$Z3954)="","",IF(Txn!$U3954="TRF",Txn!$Y3954,Txn!$Z3954)))</f>
        <v>0</v>
      </c>
      <c r="E7896" s="39">
        <f>IF($D7896="","",IFERROR(VLOOKUP($D7896,AcctTbl,2,0),""))</f>
        <v>0</v>
      </c>
      <c r="F7896" s="39">
        <f>IF($D7896="","",IFERROR(VLOOKUP($D7896,AcctTbl,3,0),""))</f>
        <v>0</v>
      </c>
      <c r="G7896" s="39">
        <f>IF(Txn!$B3954="","",Txn!$D3954)</f>
        <v>0</v>
      </c>
      <c r="H7896" s="38">
        <f>IF(Txn!$B3954="","",Txn!$E3954)</f>
        <v>0</v>
      </c>
      <c r="I7896" s="40">
        <f>IF(Txn!$B3954="",0,Txn!$Q3954)</f>
        <v>0</v>
      </c>
      <c r="J7896" s="40">
        <f>IF(Txn!$B3954="",0,Txn!$R3954)</f>
        <v>0</v>
      </c>
      <c r="K7896" s="41">
        <f>IF($A7896="","",IFERROR(VALUE(MID($A7896,6,2)),""))</f>
        <v>0</v>
      </c>
      <c r="L7896" s="39">
        <f>IF(Txn!$K3954="","","طرف مقابل — "&amp;Txn!$K3954)</f>
        <v>0</v>
      </c>
      <c r="N7896" s="42">
        <f>IF($D7896="",0,COUNTIF(BankAccts,$D7896))</f>
        <v>0</v>
      </c>
    </row>
    <row r="7897" spans="1:14">
      <c r="A7897" s="38">
        <f>IF(Txn!$B3955="","",Txn!$B3955)</f>
        <v>0</v>
      </c>
      <c r="B7897" s="38">
        <f>IF(Txn!$B3955="","",Txn!$C3955)</f>
        <v>0</v>
      </c>
      <c r="C7897" s="39">
        <f>IF(Txn!$B3955="","","تراکنش بانکی")</f>
        <v>0</v>
      </c>
      <c r="D7897" s="38">
        <f>IF(Txn!$B3955="","",IF(Txn!$X3955="","",Txn!$X3955))</f>
        <v>0</v>
      </c>
      <c r="E7897" s="39">
        <f>IF($D7897="","",IFERROR(VLOOKUP($D7897,AcctTbl,2,0),""))</f>
        <v>0</v>
      </c>
      <c r="F7897" s="39">
        <f>IF($D7897="","",IFERROR(VLOOKUP($D7897,AcctTbl,3,0),""))</f>
        <v>0</v>
      </c>
      <c r="G7897" s="39">
        <f>IF(Txn!$B3955="","",Txn!$D3955)</f>
        <v>0</v>
      </c>
      <c r="H7897" s="38">
        <f>IF(Txn!$B3955="","",Txn!$E3955)</f>
        <v>0</v>
      </c>
      <c r="I7897" s="40">
        <f>IF(Txn!$B3955="",0,Txn!$O3955)</f>
        <v>0</v>
      </c>
      <c r="J7897" s="40">
        <f>IF(Txn!$B3955="",0,Txn!$P3955)</f>
        <v>0</v>
      </c>
      <c r="K7897" s="41">
        <f>IF($A7897="","",IFERROR(VALUE(MID($A7897,6,2)),""))</f>
        <v>0</v>
      </c>
      <c r="L7897" s="39">
        <f>IF(Txn!$K3955="","",Txn!$K3955)</f>
        <v>0</v>
      </c>
      <c r="N7897" s="42">
        <f>IF($D7897="",0,COUNTIF(BankAccts,$D7897))</f>
        <v>0</v>
      </c>
    </row>
    <row r="7898" spans="1:14">
      <c r="A7898" s="38">
        <f>IF(Txn!$B3955="","",Txn!$B3955)</f>
        <v>0</v>
      </c>
      <c r="B7898" s="38">
        <f>IF(Txn!$B3955="","",Txn!$C3955)</f>
        <v>0</v>
      </c>
      <c r="C7898" s="39">
        <f>IF(Txn!$B3955="","","تراکنش بانکی")</f>
        <v>0</v>
      </c>
      <c r="D7898" s="38">
        <f>IF(Txn!$B3955="","",IF(IF(Txn!$U3955="TRF",Txn!$Y3955,Txn!$Z3955)="","",IF(Txn!$U3955="TRF",Txn!$Y3955,Txn!$Z3955)))</f>
        <v>0</v>
      </c>
      <c r="E7898" s="39">
        <f>IF($D7898="","",IFERROR(VLOOKUP($D7898,AcctTbl,2,0),""))</f>
        <v>0</v>
      </c>
      <c r="F7898" s="39">
        <f>IF($D7898="","",IFERROR(VLOOKUP($D7898,AcctTbl,3,0),""))</f>
        <v>0</v>
      </c>
      <c r="G7898" s="39">
        <f>IF(Txn!$B3955="","",Txn!$D3955)</f>
        <v>0</v>
      </c>
      <c r="H7898" s="38">
        <f>IF(Txn!$B3955="","",Txn!$E3955)</f>
        <v>0</v>
      </c>
      <c r="I7898" s="40">
        <f>IF(Txn!$B3955="",0,Txn!$Q3955)</f>
        <v>0</v>
      </c>
      <c r="J7898" s="40">
        <f>IF(Txn!$B3955="",0,Txn!$R3955)</f>
        <v>0</v>
      </c>
      <c r="K7898" s="41">
        <f>IF($A7898="","",IFERROR(VALUE(MID($A7898,6,2)),""))</f>
        <v>0</v>
      </c>
      <c r="L7898" s="39">
        <f>IF(Txn!$K3955="","","طرف مقابل — "&amp;Txn!$K3955)</f>
        <v>0</v>
      </c>
      <c r="N7898" s="42">
        <f>IF($D7898="",0,COUNTIF(BankAccts,$D7898))</f>
        <v>0</v>
      </c>
    </row>
    <row r="7899" spans="1:14">
      <c r="A7899" s="38">
        <f>IF(Txn!$B3956="","",Txn!$B3956)</f>
        <v>0</v>
      </c>
      <c r="B7899" s="38">
        <f>IF(Txn!$B3956="","",Txn!$C3956)</f>
        <v>0</v>
      </c>
      <c r="C7899" s="39">
        <f>IF(Txn!$B3956="","","تراکنش بانکی")</f>
        <v>0</v>
      </c>
      <c r="D7899" s="38">
        <f>IF(Txn!$B3956="","",IF(Txn!$X3956="","",Txn!$X3956))</f>
        <v>0</v>
      </c>
      <c r="E7899" s="39">
        <f>IF($D7899="","",IFERROR(VLOOKUP($D7899,AcctTbl,2,0),""))</f>
        <v>0</v>
      </c>
      <c r="F7899" s="39">
        <f>IF($D7899="","",IFERROR(VLOOKUP($D7899,AcctTbl,3,0),""))</f>
        <v>0</v>
      </c>
      <c r="G7899" s="39">
        <f>IF(Txn!$B3956="","",Txn!$D3956)</f>
        <v>0</v>
      </c>
      <c r="H7899" s="38">
        <f>IF(Txn!$B3956="","",Txn!$E3956)</f>
        <v>0</v>
      </c>
      <c r="I7899" s="40">
        <f>IF(Txn!$B3956="",0,Txn!$O3956)</f>
        <v>0</v>
      </c>
      <c r="J7899" s="40">
        <f>IF(Txn!$B3956="",0,Txn!$P3956)</f>
        <v>0</v>
      </c>
      <c r="K7899" s="41">
        <f>IF($A7899="","",IFERROR(VALUE(MID($A7899,6,2)),""))</f>
        <v>0</v>
      </c>
      <c r="L7899" s="39">
        <f>IF(Txn!$K3956="","",Txn!$K3956)</f>
        <v>0</v>
      </c>
      <c r="N7899" s="42">
        <f>IF($D7899="",0,COUNTIF(BankAccts,$D7899))</f>
        <v>0</v>
      </c>
    </row>
    <row r="7900" spans="1:14">
      <c r="A7900" s="38">
        <f>IF(Txn!$B3956="","",Txn!$B3956)</f>
        <v>0</v>
      </c>
      <c r="B7900" s="38">
        <f>IF(Txn!$B3956="","",Txn!$C3956)</f>
        <v>0</v>
      </c>
      <c r="C7900" s="39">
        <f>IF(Txn!$B3956="","","تراکنش بانکی")</f>
        <v>0</v>
      </c>
      <c r="D7900" s="38">
        <f>IF(Txn!$B3956="","",IF(IF(Txn!$U3956="TRF",Txn!$Y3956,Txn!$Z3956)="","",IF(Txn!$U3956="TRF",Txn!$Y3956,Txn!$Z3956)))</f>
        <v>0</v>
      </c>
      <c r="E7900" s="39">
        <f>IF($D7900="","",IFERROR(VLOOKUP($D7900,AcctTbl,2,0),""))</f>
        <v>0</v>
      </c>
      <c r="F7900" s="39">
        <f>IF($D7900="","",IFERROR(VLOOKUP($D7900,AcctTbl,3,0),""))</f>
        <v>0</v>
      </c>
      <c r="G7900" s="39">
        <f>IF(Txn!$B3956="","",Txn!$D3956)</f>
        <v>0</v>
      </c>
      <c r="H7900" s="38">
        <f>IF(Txn!$B3956="","",Txn!$E3956)</f>
        <v>0</v>
      </c>
      <c r="I7900" s="40">
        <f>IF(Txn!$B3956="",0,Txn!$Q3956)</f>
        <v>0</v>
      </c>
      <c r="J7900" s="40">
        <f>IF(Txn!$B3956="",0,Txn!$R3956)</f>
        <v>0</v>
      </c>
      <c r="K7900" s="41">
        <f>IF($A7900="","",IFERROR(VALUE(MID($A7900,6,2)),""))</f>
        <v>0</v>
      </c>
      <c r="L7900" s="39">
        <f>IF(Txn!$K3956="","","طرف مقابل — "&amp;Txn!$K3956)</f>
        <v>0</v>
      </c>
      <c r="N7900" s="42">
        <f>IF($D7900="",0,COUNTIF(BankAccts,$D7900))</f>
        <v>0</v>
      </c>
    </row>
    <row r="7901" spans="1:14">
      <c r="A7901" s="38">
        <f>IF(Txn!$B3957="","",Txn!$B3957)</f>
        <v>0</v>
      </c>
      <c r="B7901" s="38">
        <f>IF(Txn!$B3957="","",Txn!$C3957)</f>
        <v>0</v>
      </c>
      <c r="C7901" s="39">
        <f>IF(Txn!$B3957="","","تراکنش بانکی")</f>
        <v>0</v>
      </c>
      <c r="D7901" s="38">
        <f>IF(Txn!$B3957="","",IF(Txn!$X3957="","",Txn!$X3957))</f>
        <v>0</v>
      </c>
      <c r="E7901" s="39">
        <f>IF($D7901="","",IFERROR(VLOOKUP($D7901,AcctTbl,2,0),""))</f>
        <v>0</v>
      </c>
      <c r="F7901" s="39">
        <f>IF($D7901="","",IFERROR(VLOOKUP($D7901,AcctTbl,3,0),""))</f>
        <v>0</v>
      </c>
      <c r="G7901" s="39">
        <f>IF(Txn!$B3957="","",Txn!$D3957)</f>
        <v>0</v>
      </c>
      <c r="H7901" s="38">
        <f>IF(Txn!$B3957="","",Txn!$E3957)</f>
        <v>0</v>
      </c>
      <c r="I7901" s="40">
        <f>IF(Txn!$B3957="",0,Txn!$O3957)</f>
        <v>0</v>
      </c>
      <c r="J7901" s="40">
        <f>IF(Txn!$B3957="",0,Txn!$P3957)</f>
        <v>0</v>
      </c>
      <c r="K7901" s="41">
        <f>IF($A7901="","",IFERROR(VALUE(MID($A7901,6,2)),""))</f>
        <v>0</v>
      </c>
      <c r="L7901" s="39">
        <f>IF(Txn!$K3957="","",Txn!$K3957)</f>
        <v>0</v>
      </c>
      <c r="N7901" s="42">
        <f>IF($D7901="",0,COUNTIF(BankAccts,$D7901))</f>
        <v>0</v>
      </c>
    </row>
    <row r="7902" spans="1:14">
      <c r="A7902" s="38">
        <f>IF(Txn!$B3957="","",Txn!$B3957)</f>
        <v>0</v>
      </c>
      <c r="B7902" s="38">
        <f>IF(Txn!$B3957="","",Txn!$C3957)</f>
        <v>0</v>
      </c>
      <c r="C7902" s="39">
        <f>IF(Txn!$B3957="","","تراکنش بانکی")</f>
        <v>0</v>
      </c>
      <c r="D7902" s="38">
        <f>IF(Txn!$B3957="","",IF(IF(Txn!$U3957="TRF",Txn!$Y3957,Txn!$Z3957)="","",IF(Txn!$U3957="TRF",Txn!$Y3957,Txn!$Z3957)))</f>
        <v>0</v>
      </c>
      <c r="E7902" s="39">
        <f>IF($D7902="","",IFERROR(VLOOKUP($D7902,AcctTbl,2,0),""))</f>
        <v>0</v>
      </c>
      <c r="F7902" s="39">
        <f>IF($D7902="","",IFERROR(VLOOKUP($D7902,AcctTbl,3,0),""))</f>
        <v>0</v>
      </c>
      <c r="G7902" s="39">
        <f>IF(Txn!$B3957="","",Txn!$D3957)</f>
        <v>0</v>
      </c>
      <c r="H7902" s="38">
        <f>IF(Txn!$B3957="","",Txn!$E3957)</f>
        <v>0</v>
      </c>
      <c r="I7902" s="40">
        <f>IF(Txn!$B3957="",0,Txn!$Q3957)</f>
        <v>0</v>
      </c>
      <c r="J7902" s="40">
        <f>IF(Txn!$B3957="",0,Txn!$R3957)</f>
        <v>0</v>
      </c>
      <c r="K7902" s="41">
        <f>IF($A7902="","",IFERROR(VALUE(MID($A7902,6,2)),""))</f>
        <v>0</v>
      </c>
      <c r="L7902" s="39">
        <f>IF(Txn!$K3957="","","طرف مقابل — "&amp;Txn!$K3957)</f>
        <v>0</v>
      </c>
      <c r="N7902" s="42">
        <f>IF($D7902="",0,COUNTIF(BankAccts,$D7902))</f>
        <v>0</v>
      </c>
    </row>
    <row r="7903" spans="1:14">
      <c r="A7903" s="38">
        <f>IF(Txn!$B3958="","",Txn!$B3958)</f>
        <v>0</v>
      </c>
      <c r="B7903" s="38">
        <f>IF(Txn!$B3958="","",Txn!$C3958)</f>
        <v>0</v>
      </c>
      <c r="C7903" s="39">
        <f>IF(Txn!$B3958="","","تراکنش بانکی")</f>
        <v>0</v>
      </c>
      <c r="D7903" s="38">
        <f>IF(Txn!$B3958="","",IF(Txn!$X3958="","",Txn!$X3958))</f>
        <v>0</v>
      </c>
      <c r="E7903" s="39">
        <f>IF($D7903="","",IFERROR(VLOOKUP($D7903,AcctTbl,2,0),""))</f>
        <v>0</v>
      </c>
      <c r="F7903" s="39">
        <f>IF($D7903="","",IFERROR(VLOOKUP($D7903,AcctTbl,3,0),""))</f>
        <v>0</v>
      </c>
      <c r="G7903" s="39">
        <f>IF(Txn!$B3958="","",Txn!$D3958)</f>
        <v>0</v>
      </c>
      <c r="H7903" s="38">
        <f>IF(Txn!$B3958="","",Txn!$E3958)</f>
        <v>0</v>
      </c>
      <c r="I7903" s="40">
        <f>IF(Txn!$B3958="",0,Txn!$O3958)</f>
        <v>0</v>
      </c>
      <c r="J7903" s="40">
        <f>IF(Txn!$B3958="",0,Txn!$P3958)</f>
        <v>0</v>
      </c>
      <c r="K7903" s="41">
        <f>IF($A7903="","",IFERROR(VALUE(MID($A7903,6,2)),""))</f>
        <v>0</v>
      </c>
      <c r="L7903" s="39">
        <f>IF(Txn!$K3958="","",Txn!$K3958)</f>
        <v>0</v>
      </c>
      <c r="N7903" s="42">
        <f>IF($D7903="",0,COUNTIF(BankAccts,$D7903))</f>
        <v>0</v>
      </c>
    </row>
    <row r="7904" spans="1:14">
      <c r="A7904" s="38">
        <f>IF(Txn!$B3958="","",Txn!$B3958)</f>
        <v>0</v>
      </c>
      <c r="B7904" s="38">
        <f>IF(Txn!$B3958="","",Txn!$C3958)</f>
        <v>0</v>
      </c>
      <c r="C7904" s="39">
        <f>IF(Txn!$B3958="","","تراکنش بانکی")</f>
        <v>0</v>
      </c>
      <c r="D7904" s="38">
        <f>IF(Txn!$B3958="","",IF(IF(Txn!$U3958="TRF",Txn!$Y3958,Txn!$Z3958)="","",IF(Txn!$U3958="TRF",Txn!$Y3958,Txn!$Z3958)))</f>
        <v>0</v>
      </c>
      <c r="E7904" s="39">
        <f>IF($D7904="","",IFERROR(VLOOKUP($D7904,AcctTbl,2,0),""))</f>
        <v>0</v>
      </c>
      <c r="F7904" s="39">
        <f>IF($D7904="","",IFERROR(VLOOKUP($D7904,AcctTbl,3,0),""))</f>
        <v>0</v>
      </c>
      <c r="G7904" s="39">
        <f>IF(Txn!$B3958="","",Txn!$D3958)</f>
        <v>0</v>
      </c>
      <c r="H7904" s="38">
        <f>IF(Txn!$B3958="","",Txn!$E3958)</f>
        <v>0</v>
      </c>
      <c r="I7904" s="40">
        <f>IF(Txn!$B3958="",0,Txn!$Q3958)</f>
        <v>0</v>
      </c>
      <c r="J7904" s="40">
        <f>IF(Txn!$B3958="",0,Txn!$R3958)</f>
        <v>0</v>
      </c>
      <c r="K7904" s="41">
        <f>IF($A7904="","",IFERROR(VALUE(MID($A7904,6,2)),""))</f>
        <v>0</v>
      </c>
      <c r="L7904" s="39">
        <f>IF(Txn!$K3958="","","طرف مقابل — "&amp;Txn!$K3958)</f>
        <v>0</v>
      </c>
      <c r="N7904" s="42">
        <f>IF($D7904="",0,COUNTIF(BankAccts,$D7904))</f>
        <v>0</v>
      </c>
    </row>
    <row r="7905" spans="1:14">
      <c r="A7905" s="38">
        <f>IF(Txn!$B3959="","",Txn!$B3959)</f>
        <v>0</v>
      </c>
      <c r="B7905" s="38">
        <f>IF(Txn!$B3959="","",Txn!$C3959)</f>
        <v>0</v>
      </c>
      <c r="C7905" s="39">
        <f>IF(Txn!$B3959="","","تراکنش بانکی")</f>
        <v>0</v>
      </c>
      <c r="D7905" s="38">
        <f>IF(Txn!$B3959="","",IF(Txn!$X3959="","",Txn!$X3959))</f>
        <v>0</v>
      </c>
      <c r="E7905" s="39">
        <f>IF($D7905="","",IFERROR(VLOOKUP($D7905,AcctTbl,2,0),""))</f>
        <v>0</v>
      </c>
      <c r="F7905" s="39">
        <f>IF($D7905="","",IFERROR(VLOOKUP($D7905,AcctTbl,3,0),""))</f>
        <v>0</v>
      </c>
      <c r="G7905" s="39">
        <f>IF(Txn!$B3959="","",Txn!$D3959)</f>
        <v>0</v>
      </c>
      <c r="H7905" s="38">
        <f>IF(Txn!$B3959="","",Txn!$E3959)</f>
        <v>0</v>
      </c>
      <c r="I7905" s="40">
        <f>IF(Txn!$B3959="",0,Txn!$O3959)</f>
        <v>0</v>
      </c>
      <c r="J7905" s="40">
        <f>IF(Txn!$B3959="",0,Txn!$P3959)</f>
        <v>0</v>
      </c>
      <c r="K7905" s="41">
        <f>IF($A7905="","",IFERROR(VALUE(MID($A7905,6,2)),""))</f>
        <v>0</v>
      </c>
      <c r="L7905" s="39">
        <f>IF(Txn!$K3959="","",Txn!$K3959)</f>
        <v>0</v>
      </c>
      <c r="N7905" s="42">
        <f>IF($D7905="",0,COUNTIF(BankAccts,$D7905))</f>
        <v>0</v>
      </c>
    </row>
    <row r="7906" spans="1:14">
      <c r="A7906" s="38">
        <f>IF(Txn!$B3959="","",Txn!$B3959)</f>
        <v>0</v>
      </c>
      <c r="B7906" s="38">
        <f>IF(Txn!$B3959="","",Txn!$C3959)</f>
        <v>0</v>
      </c>
      <c r="C7906" s="39">
        <f>IF(Txn!$B3959="","","تراکنش بانکی")</f>
        <v>0</v>
      </c>
      <c r="D7906" s="38">
        <f>IF(Txn!$B3959="","",IF(IF(Txn!$U3959="TRF",Txn!$Y3959,Txn!$Z3959)="","",IF(Txn!$U3959="TRF",Txn!$Y3959,Txn!$Z3959)))</f>
        <v>0</v>
      </c>
      <c r="E7906" s="39">
        <f>IF($D7906="","",IFERROR(VLOOKUP($D7906,AcctTbl,2,0),""))</f>
        <v>0</v>
      </c>
      <c r="F7906" s="39">
        <f>IF($D7906="","",IFERROR(VLOOKUP($D7906,AcctTbl,3,0),""))</f>
        <v>0</v>
      </c>
      <c r="G7906" s="39">
        <f>IF(Txn!$B3959="","",Txn!$D3959)</f>
        <v>0</v>
      </c>
      <c r="H7906" s="38">
        <f>IF(Txn!$B3959="","",Txn!$E3959)</f>
        <v>0</v>
      </c>
      <c r="I7906" s="40">
        <f>IF(Txn!$B3959="",0,Txn!$Q3959)</f>
        <v>0</v>
      </c>
      <c r="J7906" s="40">
        <f>IF(Txn!$B3959="",0,Txn!$R3959)</f>
        <v>0</v>
      </c>
      <c r="K7906" s="41">
        <f>IF($A7906="","",IFERROR(VALUE(MID($A7906,6,2)),""))</f>
        <v>0</v>
      </c>
      <c r="L7906" s="39">
        <f>IF(Txn!$K3959="","","طرف مقابل — "&amp;Txn!$K3959)</f>
        <v>0</v>
      </c>
      <c r="N7906" s="42">
        <f>IF($D7906="",0,COUNTIF(BankAccts,$D7906))</f>
        <v>0</v>
      </c>
    </row>
    <row r="7907" spans="1:14">
      <c r="A7907" s="38">
        <f>IF(Txn!$B3960="","",Txn!$B3960)</f>
        <v>0</v>
      </c>
      <c r="B7907" s="38">
        <f>IF(Txn!$B3960="","",Txn!$C3960)</f>
        <v>0</v>
      </c>
      <c r="C7907" s="39">
        <f>IF(Txn!$B3960="","","تراکنش بانکی")</f>
        <v>0</v>
      </c>
      <c r="D7907" s="38">
        <f>IF(Txn!$B3960="","",IF(Txn!$X3960="","",Txn!$X3960))</f>
        <v>0</v>
      </c>
      <c r="E7907" s="39">
        <f>IF($D7907="","",IFERROR(VLOOKUP($D7907,AcctTbl,2,0),""))</f>
        <v>0</v>
      </c>
      <c r="F7907" s="39">
        <f>IF($D7907="","",IFERROR(VLOOKUP($D7907,AcctTbl,3,0),""))</f>
        <v>0</v>
      </c>
      <c r="G7907" s="39">
        <f>IF(Txn!$B3960="","",Txn!$D3960)</f>
        <v>0</v>
      </c>
      <c r="H7907" s="38">
        <f>IF(Txn!$B3960="","",Txn!$E3960)</f>
        <v>0</v>
      </c>
      <c r="I7907" s="40">
        <f>IF(Txn!$B3960="",0,Txn!$O3960)</f>
        <v>0</v>
      </c>
      <c r="J7907" s="40">
        <f>IF(Txn!$B3960="",0,Txn!$P3960)</f>
        <v>0</v>
      </c>
      <c r="K7907" s="41">
        <f>IF($A7907="","",IFERROR(VALUE(MID($A7907,6,2)),""))</f>
        <v>0</v>
      </c>
      <c r="L7907" s="39">
        <f>IF(Txn!$K3960="","",Txn!$K3960)</f>
        <v>0</v>
      </c>
      <c r="N7907" s="42">
        <f>IF($D7907="",0,COUNTIF(BankAccts,$D7907))</f>
        <v>0</v>
      </c>
    </row>
    <row r="7908" spans="1:14">
      <c r="A7908" s="38">
        <f>IF(Txn!$B3960="","",Txn!$B3960)</f>
        <v>0</v>
      </c>
      <c r="B7908" s="38">
        <f>IF(Txn!$B3960="","",Txn!$C3960)</f>
        <v>0</v>
      </c>
      <c r="C7908" s="39">
        <f>IF(Txn!$B3960="","","تراکنش بانکی")</f>
        <v>0</v>
      </c>
      <c r="D7908" s="38">
        <f>IF(Txn!$B3960="","",IF(IF(Txn!$U3960="TRF",Txn!$Y3960,Txn!$Z3960)="","",IF(Txn!$U3960="TRF",Txn!$Y3960,Txn!$Z3960)))</f>
        <v>0</v>
      </c>
      <c r="E7908" s="39">
        <f>IF($D7908="","",IFERROR(VLOOKUP($D7908,AcctTbl,2,0),""))</f>
        <v>0</v>
      </c>
      <c r="F7908" s="39">
        <f>IF($D7908="","",IFERROR(VLOOKUP($D7908,AcctTbl,3,0),""))</f>
        <v>0</v>
      </c>
      <c r="G7908" s="39">
        <f>IF(Txn!$B3960="","",Txn!$D3960)</f>
        <v>0</v>
      </c>
      <c r="H7908" s="38">
        <f>IF(Txn!$B3960="","",Txn!$E3960)</f>
        <v>0</v>
      </c>
      <c r="I7908" s="40">
        <f>IF(Txn!$B3960="",0,Txn!$Q3960)</f>
        <v>0</v>
      </c>
      <c r="J7908" s="40">
        <f>IF(Txn!$B3960="",0,Txn!$R3960)</f>
        <v>0</v>
      </c>
      <c r="K7908" s="41">
        <f>IF($A7908="","",IFERROR(VALUE(MID($A7908,6,2)),""))</f>
        <v>0</v>
      </c>
      <c r="L7908" s="39">
        <f>IF(Txn!$K3960="","","طرف مقابل — "&amp;Txn!$K3960)</f>
        <v>0</v>
      </c>
      <c r="N7908" s="42">
        <f>IF($D7908="",0,COUNTIF(BankAccts,$D7908))</f>
        <v>0</v>
      </c>
    </row>
    <row r="7909" spans="1:14">
      <c r="A7909" s="38">
        <f>IF(Txn!$B3961="","",Txn!$B3961)</f>
        <v>0</v>
      </c>
      <c r="B7909" s="38">
        <f>IF(Txn!$B3961="","",Txn!$C3961)</f>
        <v>0</v>
      </c>
      <c r="C7909" s="39">
        <f>IF(Txn!$B3961="","","تراکنش بانکی")</f>
        <v>0</v>
      </c>
      <c r="D7909" s="38">
        <f>IF(Txn!$B3961="","",IF(Txn!$X3961="","",Txn!$X3961))</f>
        <v>0</v>
      </c>
      <c r="E7909" s="39">
        <f>IF($D7909="","",IFERROR(VLOOKUP($D7909,AcctTbl,2,0),""))</f>
        <v>0</v>
      </c>
      <c r="F7909" s="39">
        <f>IF($D7909="","",IFERROR(VLOOKUP($D7909,AcctTbl,3,0),""))</f>
        <v>0</v>
      </c>
      <c r="G7909" s="39">
        <f>IF(Txn!$B3961="","",Txn!$D3961)</f>
        <v>0</v>
      </c>
      <c r="H7909" s="38">
        <f>IF(Txn!$B3961="","",Txn!$E3961)</f>
        <v>0</v>
      </c>
      <c r="I7909" s="40">
        <f>IF(Txn!$B3961="",0,Txn!$O3961)</f>
        <v>0</v>
      </c>
      <c r="J7909" s="40">
        <f>IF(Txn!$B3961="",0,Txn!$P3961)</f>
        <v>0</v>
      </c>
      <c r="K7909" s="41">
        <f>IF($A7909="","",IFERROR(VALUE(MID($A7909,6,2)),""))</f>
        <v>0</v>
      </c>
      <c r="L7909" s="39">
        <f>IF(Txn!$K3961="","",Txn!$K3961)</f>
        <v>0</v>
      </c>
      <c r="N7909" s="42">
        <f>IF($D7909="",0,COUNTIF(BankAccts,$D7909))</f>
        <v>0</v>
      </c>
    </row>
    <row r="7910" spans="1:14">
      <c r="A7910" s="38">
        <f>IF(Txn!$B3961="","",Txn!$B3961)</f>
        <v>0</v>
      </c>
      <c r="B7910" s="38">
        <f>IF(Txn!$B3961="","",Txn!$C3961)</f>
        <v>0</v>
      </c>
      <c r="C7910" s="39">
        <f>IF(Txn!$B3961="","","تراکنش بانکی")</f>
        <v>0</v>
      </c>
      <c r="D7910" s="38">
        <f>IF(Txn!$B3961="","",IF(IF(Txn!$U3961="TRF",Txn!$Y3961,Txn!$Z3961)="","",IF(Txn!$U3961="TRF",Txn!$Y3961,Txn!$Z3961)))</f>
        <v>0</v>
      </c>
      <c r="E7910" s="39">
        <f>IF($D7910="","",IFERROR(VLOOKUP($D7910,AcctTbl,2,0),""))</f>
        <v>0</v>
      </c>
      <c r="F7910" s="39">
        <f>IF($D7910="","",IFERROR(VLOOKUP($D7910,AcctTbl,3,0),""))</f>
        <v>0</v>
      </c>
      <c r="G7910" s="39">
        <f>IF(Txn!$B3961="","",Txn!$D3961)</f>
        <v>0</v>
      </c>
      <c r="H7910" s="38">
        <f>IF(Txn!$B3961="","",Txn!$E3961)</f>
        <v>0</v>
      </c>
      <c r="I7910" s="40">
        <f>IF(Txn!$B3961="",0,Txn!$Q3961)</f>
        <v>0</v>
      </c>
      <c r="J7910" s="40">
        <f>IF(Txn!$B3961="",0,Txn!$R3961)</f>
        <v>0</v>
      </c>
      <c r="K7910" s="41">
        <f>IF($A7910="","",IFERROR(VALUE(MID($A7910,6,2)),""))</f>
        <v>0</v>
      </c>
      <c r="L7910" s="39">
        <f>IF(Txn!$K3961="","","طرف مقابل — "&amp;Txn!$K3961)</f>
        <v>0</v>
      </c>
      <c r="N7910" s="42">
        <f>IF($D7910="",0,COUNTIF(BankAccts,$D7910))</f>
        <v>0</v>
      </c>
    </row>
    <row r="7911" spans="1:14">
      <c r="A7911" s="38">
        <f>IF(Txn!$B3962="","",Txn!$B3962)</f>
        <v>0</v>
      </c>
      <c r="B7911" s="38">
        <f>IF(Txn!$B3962="","",Txn!$C3962)</f>
        <v>0</v>
      </c>
      <c r="C7911" s="39">
        <f>IF(Txn!$B3962="","","تراکنش بانکی")</f>
        <v>0</v>
      </c>
      <c r="D7911" s="38">
        <f>IF(Txn!$B3962="","",IF(Txn!$X3962="","",Txn!$X3962))</f>
        <v>0</v>
      </c>
      <c r="E7911" s="39">
        <f>IF($D7911="","",IFERROR(VLOOKUP($D7911,AcctTbl,2,0),""))</f>
        <v>0</v>
      </c>
      <c r="F7911" s="39">
        <f>IF($D7911="","",IFERROR(VLOOKUP($D7911,AcctTbl,3,0),""))</f>
        <v>0</v>
      </c>
      <c r="G7911" s="39">
        <f>IF(Txn!$B3962="","",Txn!$D3962)</f>
        <v>0</v>
      </c>
      <c r="H7911" s="38">
        <f>IF(Txn!$B3962="","",Txn!$E3962)</f>
        <v>0</v>
      </c>
      <c r="I7911" s="40">
        <f>IF(Txn!$B3962="",0,Txn!$O3962)</f>
        <v>0</v>
      </c>
      <c r="J7911" s="40">
        <f>IF(Txn!$B3962="",0,Txn!$P3962)</f>
        <v>0</v>
      </c>
      <c r="K7911" s="41">
        <f>IF($A7911="","",IFERROR(VALUE(MID($A7911,6,2)),""))</f>
        <v>0</v>
      </c>
      <c r="L7911" s="39">
        <f>IF(Txn!$K3962="","",Txn!$K3962)</f>
        <v>0</v>
      </c>
      <c r="N7911" s="42">
        <f>IF($D7911="",0,COUNTIF(BankAccts,$D7911))</f>
        <v>0</v>
      </c>
    </row>
    <row r="7912" spans="1:14">
      <c r="A7912" s="38">
        <f>IF(Txn!$B3962="","",Txn!$B3962)</f>
        <v>0</v>
      </c>
      <c r="B7912" s="38">
        <f>IF(Txn!$B3962="","",Txn!$C3962)</f>
        <v>0</v>
      </c>
      <c r="C7912" s="39">
        <f>IF(Txn!$B3962="","","تراکنش بانکی")</f>
        <v>0</v>
      </c>
      <c r="D7912" s="38">
        <f>IF(Txn!$B3962="","",IF(IF(Txn!$U3962="TRF",Txn!$Y3962,Txn!$Z3962)="","",IF(Txn!$U3962="TRF",Txn!$Y3962,Txn!$Z3962)))</f>
        <v>0</v>
      </c>
      <c r="E7912" s="39">
        <f>IF($D7912="","",IFERROR(VLOOKUP($D7912,AcctTbl,2,0),""))</f>
        <v>0</v>
      </c>
      <c r="F7912" s="39">
        <f>IF($D7912="","",IFERROR(VLOOKUP($D7912,AcctTbl,3,0),""))</f>
        <v>0</v>
      </c>
      <c r="G7912" s="39">
        <f>IF(Txn!$B3962="","",Txn!$D3962)</f>
        <v>0</v>
      </c>
      <c r="H7912" s="38">
        <f>IF(Txn!$B3962="","",Txn!$E3962)</f>
        <v>0</v>
      </c>
      <c r="I7912" s="40">
        <f>IF(Txn!$B3962="",0,Txn!$Q3962)</f>
        <v>0</v>
      </c>
      <c r="J7912" s="40">
        <f>IF(Txn!$B3962="",0,Txn!$R3962)</f>
        <v>0</v>
      </c>
      <c r="K7912" s="41">
        <f>IF($A7912="","",IFERROR(VALUE(MID($A7912,6,2)),""))</f>
        <v>0</v>
      </c>
      <c r="L7912" s="39">
        <f>IF(Txn!$K3962="","","طرف مقابل — "&amp;Txn!$K3962)</f>
        <v>0</v>
      </c>
      <c r="N7912" s="42">
        <f>IF($D7912="",0,COUNTIF(BankAccts,$D7912))</f>
        <v>0</v>
      </c>
    </row>
    <row r="7913" spans="1:14">
      <c r="A7913" s="38">
        <f>IF(Txn!$B3963="","",Txn!$B3963)</f>
        <v>0</v>
      </c>
      <c r="B7913" s="38">
        <f>IF(Txn!$B3963="","",Txn!$C3963)</f>
        <v>0</v>
      </c>
      <c r="C7913" s="39">
        <f>IF(Txn!$B3963="","","تراکنش بانکی")</f>
        <v>0</v>
      </c>
      <c r="D7913" s="38">
        <f>IF(Txn!$B3963="","",IF(Txn!$X3963="","",Txn!$X3963))</f>
        <v>0</v>
      </c>
      <c r="E7913" s="39">
        <f>IF($D7913="","",IFERROR(VLOOKUP($D7913,AcctTbl,2,0),""))</f>
        <v>0</v>
      </c>
      <c r="F7913" s="39">
        <f>IF($D7913="","",IFERROR(VLOOKUP($D7913,AcctTbl,3,0),""))</f>
        <v>0</v>
      </c>
      <c r="G7913" s="39">
        <f>IF(Txn!$B3963="","",Txn!$D3963)</f>
        <v>0</v>
      </c>
      <c r="H7913" s="38">
        <f>IF(Txn!$B3963="","",Txn!$E3963)</f>
        <v>0</v>
      </c>
      <c r="I7913" s="40">
        <f>IF(Txn!$B3963="",0,Txn!$O3963)</f>
        <v>0</v>
      </c>
      <c r="J7913" s="40">
        <f>IF(Txn!$B3963="",0,Txn!$P3963)</f>
        <v>0</v>
      </c>
      <c r="K7913" s="41">
        <f>IF($A7913="","",IFERROR(VALUE(MID($A7913,6,2)),""))</f>
        <v>0</v>
      </c>
      <c r="L7913" s="39">
        <f>IF(Txn!$K3963="","",Txn!$K3963)</f>
        <v>0</v>
      </c>
      <c r="N7913" s="42">
        <f>IF($D7913="",0,COUNTIF(BankAccts,$D7913))</f>
        <v>0</v>
      </c>
    </row>
    <row r="7914" spans="1:14">
      <c r="A7914" s="38">
        <f>IF(Txn!$B3963="","",Txn!$B3963)</f>
        <v>0</v>
      </c>
      <c r="B7914" s="38">
        <f>IF(Txn!$B3963="","",Txn!$C3963)</f>
        <v>0</v>
      </c>
      <c r="C7914" s="39">
        <f>IF(Txn!$B3963="","","تراکنش بانکی")</f>
        <v>0</v>
      </c>
      <c r="D7914" s="38">
        <f>IF(Txn!$B3963="","",IF(IF(Txn!$U3963="TRF",Txn!$Y3963,Txn!$Z3963)="","",IF(Txn!$U3963="TRF",Txn!$Y3963,Txn!$Z3963)))</f>
        <v>0</v>
      </c>
      <c r="E7914" s="39">
        <f>IF($D7914="","",IFERROR(VLOOKUP($D7914,AcctTbl,2,0),""))</f>
        <v>0</v>
      </c>
      <c r="F7914" s="39">
        <f>IF($D7914="","",IFERROR(VLOOKUP($D7914,AcctTbl,3,0),""))</f>
        <v>0</v>
      </c>
      <c r="G7914" s="39">
        <f>IF(Txn!$B3963="","",Txn!$D3963)</f>
        <v>0</v>
      </c>
      <c r="H7914" s="38">
        <f>IF(Txn!$B3963="","",Txn!$E3963)</f>
        <v>0</v>
      </c>
      <c r="I7914" s="40">
        <f>IF(Txn!$B3963="",0,Txn!$Q3963)</f>
        <v>0</v>
      </c>
      <c r="J7914" s="40">
        <f>IF(Txn!$B3963="",0,Txn!$R3963)</f>
        <v>0</v>
      </c>
      <c r="K7914" s="41">
        <f>IF($A7914="","",IFERROR(VALUE(MID($A7914,6,2)),""))</f>
        <v>0</v>
      </c>
      <c r="L7914" s="39">
        <f>IF(Txn!$K3963="","","طرف مقابل — "&amp;Txn!$K3963)</f>
        <v>0</v>
      </c>
      <c r="N7914" s="42">
        <f>IF($D7914="",0,COUNTIF(BankAccts,$D7914))</f>
        <v>0</v>
      </c>
    </row>
    <row r="7915" spans="1:14">
      <c r="A7915" s="38">
        <f>IF(Txn!$B3964="","",Txn!$B3964)</f>
        <v>0</v>
      </c>
      <c r="B7915" s="38">
        <f>IF(Txn!$B3964="","",Txn!$C3964)</f>
        <v>0</v>
      </c>
      <c r="C7915" s="39">
        <f>IF(Txn!$B3964="","","تراکنش بانکی")</f>
        <v>0</v>
      </c>
      <c r="D7915" s="38">
        <f>IF(Txn!$B3964="","",IF(Txn!$X3964="","",Txn!$X3964))</f>
        <v>0</v>
      </c>
      <c r="E7915" s="39">
        <f>IF($D7915="","",IFERROR(VLOOKUP($D7915,AcctTbl,2,0),""))</f>
        <v>0</v>
      </c>
      <c r="F7915" s="39">
        <f>IF($D7915="","",IFERROR(VLOOKUP($D7915,AcctTbl,3,0),""))</f>
        <v>0</v>
      </c>
      <c r="G7915" s="39">
        <f>IF(Txn!$B3964="","",Txn!$D3964)</f>
        <v>0</v>
      </c>
      <c r="H7915" s="38">
        <f>IF(Txn!$B3964="","",Txn!$E3964)</f>
        <v>0</v>
      </c>
      <c r="I7915" s="40">
        <f>IF(Txn!$B3964="",0,Txn!$O3964)</f>
        <v>0</v>
      </c>
      <c r="J7915" s="40">
        <f>IF(Txn!$B3964="",0,Txn!$P3964)</f>
        <v>0</v>
      </c>
      <c r="K7915" s="41">
        <f>IF($A7915="","",IFERROR(VALUE(MID($A7915,6,2)),""))</f>
        <v>0</v>
      </c>
      <c r="L7915" s="39">
        <f>IF(Txn!$K3964="","",Txn!$K3964)</f>
        <v>0</v>
      </c>
      <c r="N7915" s="42">
        <f>IF($D7915="",0,COUNTIF(BankAccts,$D7915))</f>
        <v>0</v>
      </c>
    </row>
    <row r="7916" spans="1:14">
      <c r="A7916" s="38">
        <f>IF(Txn!$B3964="","",Txn!$B3964)</f>
        <v>0</v>
      </c>
      <c r="B7916" s="38">
        <f>IF(Txn!$B3964="","",Txn!$C3964)</f>
        <v>0</v>
      </c>
      <c r="C7916" s="39">
        <f>IF(Txn!$B3964="","","تراکنش بانکی")</f>
        <v>0</v>
      </c>
      <c r="D7916" s="38">
        <f>IF(Txn!$B3964="","",IF(IF(Txn!$U3964="TRF",Txn!$Y3964,Txn!$Z3964)="","",IF(Txn!$U3964="TRF",Txn!$Y3964,Txn!$Z3964)))</f>
        <v>0</v>
      </c>
      <c r="E7916" s="39">
        <f>IF($D7916="","",IFERROR(VLOOKUP($D7916,AcctTbl,2,0),""))</f>
        <v>0</v>
      </c>
      <c r="F7916" s="39">
        <f>IF($D7916="","",IFERROR(VLOOKUP($D7916,AcctTbl,3,0),""))</f>
        <v>0</v>
      </c>
      <c r="G7916" s="39">
        <f>IF(Txn!$B3964="","",Txn!$D3964)</f>
        <v>0</v>
      </c>
      <c r="H7916" s="38">
        <f>IF(Txn!$B3964="","",Txn!$E3964)</f>
        <v>0</v>
      </c>
      <c r="I7916" s="40">
        <f>IF(Txn!$B3964="",0,Txn!$Q3964)</f>
        <v>0</v>
      </c>
      <c r="J7916" s="40">
        <f>IF(Txn!$B3964="",0,Txn!$R3964)</f>
        <v>0</v>
      </c>
      <c r="K7916" s="41">
        <f>IF($A7916="","",IFERROR(VALUE(MID($A7916,6,2)),""))</f>
        <v>0</v>
      </c>
      <c r="L7916" s="39">
        <f>IF(Txn!$K3964="","","طرف مقابل — "&amp;Txn!$K3964)</f>
        <v>0</v>
      </c>
      <c r="N7916" s="42">
        <f>IF($D7916="",0,COUNTIF(BankAccts,$D7916))</f>
        <v>0</v>
      </c>
    </row>
    <row r="7917" spans="1:14">
      <c r="A7917" s="38">
        <f>IF(Txn!$B3965="","",Txn!$B3965)</f>
        <v>0</v>
      </c>
      <c r="B7917" s="38">
        <f>IF(Txn!$B3965="","",Txn!$C3965)</f>
        <v>0</v>
      </c>
      <c r="C7917" s="39">
        <f>IF(Txn!$B3965="","","تراکنش بانکی")</f>
        <v>0</v>
      </c>
      <c r="D7917" s="38">
        <f>IF(Txn!$B3965="","",IF(Txn!$X3965="","",Txn!$X3965))</f>
        <v>0</v>
      </c>
      <c r="E7917" s="39">
        <f>IF($D7917="","",IFERROR(VLOOKUP($D7917,AcctTbl,2,0),""))</f>
        <v>0</v>
      </c>
      <c r="F7917" s="39">
        <f>IF($D7917="","",IFERROR(VLOOKUP($D7917,AcctTbl,3,0),""))</f>
        <v>0</v>
      </c>
      <c r="G7917" s="39">
        <f>IF(Txn!$B3965="","",Txn!$D3965)</f>
        <v>0</v>
      </c>
      <c r="H7917" s="38">
        <f>IF(Txn!$B3965="","",Txn!$E3965)</f>
        <v>0</v>
      </c>
      <c r="I7917" s="40">
        <f>IF(Txn!$B3965="",0,Txn!$O3965)</f>
        <v>0</v>
      </c>
      <c r="J7917" s="40">
        <f>IF(Txn!$B3965="",0,Txn!$P3965)</f>
        <v>0</v>
      </c>
      <c r="K7917" s="41">
        <f>IF($A7917="","",IFERROR(VALUE(MID($A7917,6,2)),""))</f>
        <v>0</v>
      </c>
      <c r="L7917" s="39">
        <f>IF(Txn!$K3965="","",Txn!$K3965)</f>
        <v>0</v>
      </c>
      <c r="N7917" s="42">
        <f>IF($D7917="",0,COUNTIF(BankAccts,$D7917))</f>
        <v>0</v>
      </c>
    </row>
    <row r="7918" spans="1:14">
      <c r="A7918" s="38">
        <f>IF(Txn!$B3965="","",Txn!$B3965)</f>
        <v>0</v>
      </c>
      <c r="B7918" s="38">
        <f>IF(Txn!$B3965="","",Txn!$C3965)</f>
        <v>0</v>
      </c>
      <c r="C7918" s="39">
        <f>IF(Txn!$B3965="","","تراکنش بانکی")</f>
        <v>0</v>
      </c>
      <c r="D7918" s="38">
        <f>IF(Txn!$B3965="","",IF(IF(Txn!$U3965="TRF",Txn!$Y3965,Txn!$Z3965)="","",IF(Txn!$U3965="TRF",Txn!$Y3965,Txn!$Z3965)))</f>
        <v>0</v>
      </c>
      <c r="E7918" s="39">
        <f>IF($D7918="","",IFERROR(VLOOKUP($D7918,AcctTbl,2,0),""))</f>
        <v>0</v>
      </c>
      <c r="F7918" s="39">
        <f>IF($D7918="","",IFERROR(VLOOKUP($D7918,AcctTbl,3,0),""))</f>
        <v>0</v>
      </c>
      <c r="G7918" s="39">
        <f>IF(Txn!$B3965="","",Txn!$D3965)</f>
        <v>0</v>
      </c>
      <c r="H7918" s="38">
        <f>IF(Txn!$B3965="","",Txn!$E3965)</f>
        <v>0</v>
      </c>
      <c r="I7918" s="40">
        <f>IF(Txn!$B3965="",0,Txn!$Q3965)</f>
        <v>0</v>
      </c>
      <c r="J7918" s="40">
        <f>IF(Txn!$B3965="",0,Txn!$R3965)</f>
        <v>0</v>
      </c>
      <c r="K7918" s="41">
        <f>IF($A7918="","",IFERROR(VALUE(MID($A7918,6,2)),""))</f>
        <v>0</v>
      </c>
      <c r="L7918" s="39">
        <f>IF(Txn!$K3965="","","طرف مقابل — "&amp;Txn!$K3965)</f>
        <v>0</v>
      </c>
      <c r="N7918" s="42">
        <f>IF($D7918="",0,COUNTIF(BankAccts,$D7918))</f>
        <v>0</v>
      </c>
    </row>
    <row r="7919" spans="1:14">
      <c r="A7919" s="38">
        <f>IF(Txn!$B3966="","",Txn!$B3966)</f>
        <v>0</v>
      </c>
      <c r="B7919" s="38">
        <f>IF(Txn!$B3966="","",Txn!$C3966)</f>
        <v>0</v>
      </c>
      <c r="C7919" s="39">
        <f>IF(Txn!$B3966="","","تراکنش بانکی")</f>
        <v>0</v>
      </c>
      <c r="D7919" s="38">
        <f>IF(Txn!$B3966="","",IF(Txn!$X3966="","",Txn!$X3966))</f>
        <v>0</v>
      </c>
      <c r="E7919" s="39">
        <f>IF($D7919="","",IFERROR(VLOOKUP($D7919,AcctTbl,2,0),""))</f>
        <v>0</v>
      </c>
      <c r="F7919" s="39">
        <f>IF($D7919="","",IFERROR(VLOOKUP($D7919,AcctTbl,3,0),""))</f>
        <v>0</v>
      </c>
      <c r="G7919" s="39">
        <f>IF(Txn!$B3966="","",Txn!$D3966)</f>
        <v>0</v>
      </c>
      <c r="H7919" s="38">
        <f>IF(Txn!$B3966="","",Txn!$E3966)</f>
        <v>0</v>
      </c>
      <c r="I7919" s="40">
        <f>IF(Txn!$B3966="",0,Txn!$O3966)</f>
        <v>0</v>
      </c>
      <c r="J7919" s="40">
        <f>IF(Txn!$B3966="",0,Txn!$P3966)</f>
        <v>0</v>
      </c>
      <c r="K7919" s="41">
        <f>IF($A7919="","",IFERROR(VALUE(MID($A7919,6,2)),""))</f>
        <v>0</v>
      </c>
      <c r="L7919" s="39">
        <f>IF(Txn!$K3966="","",Txn!$K3966)</f>
        <v>0</v>
      </c>
      <c r="N7919" s="42">
        <f>IF($D7919="",0,COUNTIF(BankAccts,$D7919))</f>
        <v>0</v>
      </c>
    </row>
    <row r="7920" spans="1:14">
      <c r="A7920" s="38">
        <f>IF(Txn!$B3966="","",Txn!$B3966)</f>
        <v>0</v>
      </c>
      <c r="B7920" s="38">
        <f>IF(Txn!$B3966="","",Txn!$C3966)</f>
        <v>0</v>
      </c>
      <c r="C7920" s="39">
        <f>IF(Txn!$B3966="","","تراکنش بانکی")</f>
        <v>0</v>
      </c>
      <c r="D7920" s="38">
        <f>IF(Txn!$B3966="","",IF(IF(Txn!$U3966="TRF",Txn!$Y3966,Txn!$Z3966)="","",IF(Txn!$U3966="TRF",Txn!$Y3966,Txn!$Z3966)))</f>
        <v>0</v>
      </c>
      <c r="E7920" s="39">
        <f>IF($D7920="","",IFERROR(VLOOKUP($D7920,AcctTbl,2,0),""))</f>
        <v>0</v>
      </c>
      <c r="F7920" s="39">
        <f>IF($D7920="","",IFERROR(VLOOKUP($D7920,AcctTbl,3,0),""))</f>
        <v>0</v>
      </c>
      <c r="G7920" s="39">
        <f>IF(Txn!$B3966="","",Txn!$D3966)</f>
        <v>0</v>
      </c>
      <c r="H7920" s="38">
        <f>IF(Txn!$B3966="","",Txn!$E3966)</f>
        <v>0</v>
      </c>
      <c r="I7920" s="40">
        <f>IF(Txn!$B3966="",0,Txn!$Q3966)</f>
        <v>0</v>
      </c>
      <c r="J7920" s="40">
        <f>IF(Txn!$B3966="",0,Txn!$R3966)</f>
        <v>0</v>
      </c>
      <c r="K7920" s="41">
        <f>IF($A7920="","",IFERROR(VALUE(MID($A7920,6,2)),""))</f>
        <v>0</v>
      </c>
      <c r="L7920" s="39">
        <f>IF(Txn!$K3966="","","طرف مقابل — "&amp;Txn!$K3966)</f>
        <v>0</v>
      </c>
      <c r="N7920" s="42">
        <f>IF($D7920="",0,COUNTIF(BankAccts,$D7920))</f>
        <v>0</v>
      </c>
    </row>
    <row r="7921" spans="1:14">
      <c r="A7921" s="38">
        <f>IF(Txn!$B3967="","",Txn!$B3967)</f>
        <v>0</v>
      </c>
      <c r="B7921" s="38">
        <f>IF(Txn!$B3967="","",Txn!$C3967)</f>
        <v>0</v>
      </c>
      <c r="C7921" s="39">
        <f>IF(Txn!$B3967="","","تراکنش بانکی")</f>
        <v>0</v>
      </c>
      <c r="D7921" s="38">
        <f>IF(Txn!$B3967="","",IF(Txn!$X3967="","",Txn!$X3967))</f>
        <v>0</v>
      </c>
      <c r="E7921" s="39">
        <f>IF($D7921="","",IFERROR(VLOOKUP($D7921,AcctTbl,2,0),""))</f>
        <v>0</v>
      </c>
      <c r="F7921" s="39">
        <f>IF($D7921="","",IFERROR(VLOOKUP($D7921,AcctTbl,3,0),""))</f>
        <v>0</v>
      </c>
      <c r="G7921" s="39">
        <f>IF(Txn!$B3967="","",Txn!$D3967)</f>
        <v>0</v>
      </c>
      <c r="H7921" s="38">
        <f>IF(Txn!$B3967="","",Txn!$E3967)</f>
        <v>0</v>
      </c>
      <c r="I7921" s="40">
        <f>IF(Txn!$B3967="",0,Txn!$O3967)</f>
        <v>0</v>
      </c>
      <c r="J7921" s="40">
        <f>IF(Txn!$B3967="",0,Txn!$P3967)</f>
        <v>0</v>
      </c>
      <c r="K7921" s="41">
        <f>IF($A7921="","",IFERROR(VALUE(MID($A7921,6,2)),""))</f>
        <v>0</v>
      </c>
      <c r="L7921" s="39">
        <f>IF(Txn!$K3967="","",Txn!$K3967)</f>
        <v>0</v>
      </c>
      <c r="N7921" s="42">
        <f>IF($D7921="",0,COUNTIF(BankAccts,$D7921))</f>
        <v>0</v>
      </c>
    </row>
    <row r="7922" spans="1:14">
      <c r="A7922" s="38">
        <f>IF(Txn!$B3967="","",Txn!$B3967)</f>
        <v>0</v>
      </c>
      <c r="B7922" s="38">
        <f>IF(Txn!$B3967="","",Txn!$C3967)</f>
        <v>0</v>
      </c>
      <c r="C7922" s="39">
        <f>IF(Txn!$B3967="","","تراکنش بانکی")</f>
        <v>0</v>
      </c>
      <c r="D7922" s="38">
        <f>IF(Txn!$B3967="","",IF(IF(Txn!$U3967="TRF",Txn!$Y3967,Txn!$Z3967)="","",IF(Txn!$U3967="TRF",Txn!$Y3967,Txn!$Z3967)))</f>
        <v>0</v>
      </c>
      <c r="E7922" s="39">
        <f>IF($D7922="","",IFERROR(VLOOKUP($D7922,AcctTbl,2,0),""))</f>
        <v>0</v>
      </c>
      <c r="F7922" s="39">
        <f>IF($D7922="","",IFERROR(VLOOKUP($D7922,AcctTbl,3,0),""))</f>
        <v>0</v>
      </c>
      <c r="G7922" s="39">
        <f>IF(Txn!$B3967="","",Txn!$D3967)</f>
        <v>0</v>
      </c>
      <c r="H7922" s="38">
        <f>IF(Txn!$B3967="","",Txn!$E3967)</f>
        <v>0</v>
      </c>
      <c r="I7922" s="40">
        <f>IF(Txn!$B3967="",0,Txn!$Q3967)</f>
        <v>0</v>
      </c>
      <c r="J7922" s="40">
        <f>IF(Txn!$B3967="",0,Txn!$R3967)</f>
        <v>0</v>
      </c>
      <c r="K7922" s="41">
        <f>IF($A7922="","",IFERROR(VALUE(MID($A7922,6,2)),""))</f>
        <v>0</v>
      </c>
      <c r="L7922" s="39">
        <f>IF(Txn!$K3967="","","طرف مقابل — "&amp;Txn!$K3967)</f>
        <v>0</v>
      </c>
      <c r="N7922" s="42">
        <f>IF($D7922="",0,COUNTIF(BankAccts,$D7922))</f>
        <v>0</v>
      </c>
    </row>
    <row r="7923" spans="1:14">
      <c r="A7923" s="38">
        <f>IF(Txn!$B3968="","",Txn!$B3968)</f>
        <v>0</v>
      </c>
      <c r="B7923" s="38">
        <f>IF(Txn!$B3968="","",Txn!$C3968)</f>
        <v>0</v>
      </c>
      <c r="C7923" s="39">
        <f>IF(Txn!$B3968="","","تراکنش بانکی")</f>
        <v>0</v>
      </c>
      <c r="D7923" s="38">
        <f>IF(Txn!$B3968="","",IF(Txn!$X3968="","",Txn!$X3968))</f>
        <v>0</v>
      </c>
      <c r="E7923" s="39">
        <f>IF($D7923="","",IFERROR(VLOOKUP($D7923,AcctTbl,2,0),""))</f>
        <v>0</v>
      </c>
      <c r="F7923" s="39">
        <f>IF($D7923="","",IFERROR(VLOOKUP($D7923,AcctTbl,3,0),""))</f>
        <v>0</v>
      </c>
      <c r="G7923" s="39">
        <f>IF(Txn!$B3968="","",Txn!$D3968)</f>
        <v>0</v>
      </c>
      <c r="H7923" s="38">
        <f>IF(Txn!$B3968="","",Txn!$E3968)</f>
        <v>0</v>
      </c>
      <c r="I7923" s="40">
        <f>IF(Txn!$B3968="",0,Txn!$O3968)</f>
        <v>0</v>
      </c>
      <c r="J7923" s="40">
        <f>IF(Txn!$B3968="",0,Txn!$P3968)</f>
        <v>0</v>
      </c>
      <c r="K7923" s="41">
        <f>IF($A7923="","",IFERROR(VALUE(MID($A7923,6,2)),""))</f>
        <v>0</v>
      </c>
      <c r="L7923" s="39">
        <f>IF(Txn!$K3968="","",Txn!$K3968)</f>
        <v>0</v>
      </c>
      <c r="N7923" s="42">
        <f>IF($D7923="",0,COUNTIF(BankAccts,$D7923))</f>
        <v>0</v>
      </c>
    </row>
    <row r="7924" spans="1:14">
      <c r="A7924" s="38">
        <f>IF(Txn!$B3968="","",Txn!$B3968)</f>
        <v>0</v>
      </c>
      <c r="B7924" s="38">
        <f>IF(Txn!$B3968="","",Txn!$C3968)</f>
        <v>0</v>
      </c>
      <c r="C7924" s="39">
        <f>IF(Txn!$B3968="","","تراکنش بانکی")</f>
        <v>0</v>
      </c>
      <c r="D7924" s="38">
        <f>IF(Txn!$B3968="","",IF(IF(Txn!$U3968="TRF",Txn!$Y3968,Txn!$Z3968)="","",IF(Txn!$U3968="TRF",Txn!$Y3968,Txn!$Z3968)))</f>
        <v>0</v>
      </c>
      <c r="E7924" s="39">
        <f>IF($D7924="","",IFERROR(VLOOKUP($D7924,AcctTbl,2,0),""))</f>
        <v>0</v>
      </c>
      <c r="F7924" s="39">
        <f>IF($D7924="","",IFERROR(VLOOKUP($D7924,AcctTbl,3,0),""))</f>
        <v>0</v>
      </c>
      <c r="G7924" s="39">
        <f>IF(Txn!$B3968="","",Txn!$D3968)</f>
        <v>0</v>
      </c>
      <c r="H7924" s="38">
        <f>IF(Txn!$B3968="","",Txn!$E3968)</f>
        <v>0</v>
      </c>
      <c r="I7924" s="40">
        <f>IF(Txn!$B3968="",0,Txn!$Q3968)</f>
        <v>0</v>
      </c>
      <c r="J7924" s="40">
        <f>IF(Txn!$B3968="",0,Txn!$R3968)</f>
        <v>0</v>
      </c>
      <c r="K7924" s="41">
        <f>IF($A7924="","",IFERROR(VALUE(MID($A7924,6,2)),""))</f>
        <v>0</v>
      </c>
      <c r="L7924" s="39">
        <f>IF(Txn!$K3968="","","طرف مقابل — "&amp;Txn!$K3968)</f>
        <v>0</v>
      </c>
      <c r="N7924" s="42">
        <f>IF($D7924="",0,COUNTIF(BankAccts,$D7924))</f>
        <v>0</v>
      </c>
    </row>
    <row r="7925" spans="1:14">
      <c r="A7925" s="38">
        <f>IF(Txn!$B3969="","",Txn!$B3969)</f>
        <v>0</v>
      </c>
      <c r="B7925" s="38">
        <f>IF(Txn!$B3969="","",Txn!$C3969)</f>
        <v>0</v>
      </c>
      <c r="C7925" s="39">
        <f>IF(Txn!$B3969="","","تراکنش بانکی")</f>
        <v>0</v>
      </c>
      <c r="D7925" s="38">
        <f>IF(Txn!$B3969="","",IF(Txn!$X3969="","",Txn!$X3969))</f>
        <v>0</v>
      </c>
      <c r="E7925" s="39">
        <f>IF($D7925="","",IFERROR(VLOOKUP($D7925,AcctTbl,2,0),""))</f>
        <v>0</v>
      </c>
      <c r="F7925" s="39">
        <f>IF($D7925="","",IFERROR(VLOOKUP($D7925,AcctTbl,3,0),""))</f>
        <v>0</v>
      </c>
      <c r="G7925" s="39">
        <f>IF(Txn!$B3969="","",Txn!$D3969)</f>
        <v>0</v>
      </c>
      <c r="H7925" s="38">
        <f>IF(Txn!$B3969="","",Txn!$E3969)</f>
        <v>0</v>
      </c>
      <c r="I7925" s="40">
        <f>IF(Txn!$B3969="",0,Txn!$O3969)</f>
        <v>0</v>
      </c>
      <c r="J7925" s="40">
        <f>IF(Txn!$B3969="",0,Txn!$P3969)</f>
        <v>0</v>
      </c>
      <c r="K7925" s="41">
        <f>IF($A7925="","",IFERROR(VALUE(MID($A7925,6,2)),""))</f>
        <v>0</v>
      </c>
      <c r="L7925" s="39">
        <f>IF(Txn!$K3969="","",Txn!$K3969)</f>
        <v>0</v>
      </c>
      <c r="N7925" s="42">
        <f>IF($D7925="",0,COUNTIF(BankAccts,$D7925))</f>
        <v>0</v>
      </c>
    </row>
    <row r="7926" spans="1:14">
      <c r="A7926" s="38">
        <f>IF(Txn!$B3969="","",Txn!$B3969)</f>
        <v>0</v>
      </c>
      <c r="B7926" s="38">
        <f>IF(Txn!$B3969="","",Txn!$C3969)</f>
        <v>0</v>
      </c>
      <c r="C7926" s="39">
        <f>IF(Txn!$B3969="","","تراکنش بانکی")</f>
        <v>0</v>
      </c>
      <c r="D7926" s="38">
        <f>IF(Txn!$B3969="","",IF(IF(Txn!$U3969="TRF",Txn!$Y3969,Txn!$Z3969)="","",IF(Txn!$U3969="TRF",Txn!$Y3969,Txn!$Z3969)))</f>
        <v>0</v>
      </c>
      <c r="E7926" s="39">
        <f>IF($D7926="","",IFERROR(VLOOKUP($D7926,AcctTbl,2,0),""))</f>
        <v>0</v>
      </c>
      <c r="F7926" s="39">
        <f>IF($D7926="","",IFERROR(VLOOKUP($D7926,AcctTbl,3,0),""))</f>
        <v>0</v>
      </c>
      <c r="G7926" s="39">
        <f>IF(Txn!$B3969="","",Txn!$D3969)</f>
        <v>0</v>
      </c>
      <c r="H7926" s="38">
        <f>IF(Txn!$B3969="","",Txn!$E3969)</f>
        <v>0</v>
      </c>
      <c r="I7926" s="40">
        <f>IF(Txn!$B3969="",0,Txn!$Q3969)</f>
        <v>0</v>
      </c>
      <c r="J7926" s="40">
        <f>IF(Txn!$B3969="",0,Txn!$R3969)</f>
        <v>0</v>
      </c>
      <c r="K7926" s="41">
        <f>IF($A7926="","",IFERROR(VALUE(MID($A7926,6,2)),""))</f>
        <v>0</v>
      </c>
      <c r="L7926" s="39">
        <f>IF(Txn!$K3969="","","طرف مقابل — "&amp;Txn!$K3969)</f>
        <v>0</v>
      </c>
      <c r="N7926" s="42">
        <f>IF($D7926="",0,COUNTIF(BankAccts,$D7926))</f>
        <v>0</v>
      </c>
    </row>
    <row r="7927" spans="1:14">
      <c r="A7927" s="38">
        <f>IF(Txn!$B3970="","",Txn!$B3970)</f>
        <v>0</v>
      </c>
      <c r="B7927" s="38">
        <f>IF(Txn!$B3970="","",Txn!$C3970)</f>
        <v>0</v>
      </c>
      <c r="C7927" s="39">
        <f>IF(Txn!$B3970="","","تراکنش بانکی")</f>
        <v>0</v>
      </c>
      <c r="D7927" s="38">
        <f>IF(Txn!$B3970="","",IF(Txn!$X3970="","",Txn!$X3970))</f>
        <v>0</v>
      </c>
      <c r="E7927" s="39">
        <f>IF($D7927="","",IFERROR(VLOOKUP($D7927,AcctTbl,2,0),""))</f>
        <v>0</v>
      </c>
      <c r="F7927" s="39">
        <f>IF($D7927="","",IFERROR(VLOOKUP($D7927,AcctTbl,3,0),""))</f>
        <v>0</v>
      </c>
      <c r="G7927" s="39">
        <f>IF(Txn!$B3970="","",Txn!$D3970)</f>
        <v>0</v>
      </c>
      <c r="H7927" s="38">
        <f>IF(Txn!$B3970="","",Txn!$E3970)</f>
        <v>0</v>
      </c>
      <c r="I7927" s="40">
        <f>IF(Txn!$B3970="",0,Txn!$O3970)</f>
        <v>0</v>
      </c>
      <c r="J7927" s="40">
        <f>IF(Txn!$B3970="",0,Txn!$P3970)</f>
        <v>0</v>
      </c>
      <c r="K7927" s="41">
        <f>IF($A7927="","",IFERROR(VALUE(MID($A7927,6,2)),""))</f>
        <v>0</v>
      </c>
      <c r="L7927" s="39">
        <f>IF(Txn!$K3970="","",Txn!$K3970)</f>
        <v>0</v>
      </c>
      <c r="N7927" s="42">
        <f>IF($D7927="",0,COUNTIF(BankAccts,$D7927))</f>
        <v>0</v>
      </c>
    </row>
    <row r="7928" spans="1:14">
      <c r="A7928" s="38">
        <f>IF(Txn!$B3970="","",Txn!$B3970)</f>
        <v>0</v>
      </c>
      <c r="B7928" s="38">
        <f>IF(Txn!$B3970="","",Txn!$C3970)</f>
        <v>0</v>
      </c>
      <c r="C7928" s="39">
        <f>IF(Txn!$B3970="","","تراکنش بانکی")</f>
        <v>0</v>
      </c>
      <c r="D7928" s="38">
        <f>IF(Txn!$B3970="","",IF(IF(Txn!$U3970="TRF",Txn!$Y3970,Txn!$Z3970)="","",IF(Txn!$U3970="TRF",Txn!$Y3970,Txn!$Z3970)))</f>
        <v>0</v>
      </c>
      <c r="E7928" s="39">
        <f>IF($D7928="","",IFERROR(VLOOKUP($D7928,AcctTbl,2,0),""))</f>
        <v>0</v>
      </c>
      <c r="F7928" s="39">
        <f>IF($D7928="","",IFERROR(VLOOKUP($D7928,AcctTbl,3,0),""))</f>
        <v>0</v>
      </c>
      <c r="G7928" s="39">
        <f>IF(Txn!$B3970="","",Txn!$D3970)</f>
        <v>0</v>
      </c>
      <c r="H7928" s="38">
        <f>IF(Txn!$B3970="","",Txn!$E3970)</f>
        <v>0</v>
      </c>
      <c r="I7928" s="40">
        <f>IF(Txn!$B3970="",0,Txn!$Q3970)</f>
        <v>0</v>
      </c>
      <c r="J7928" s="40">
        <f>IF(Txn!$B3970="",0,Txn!$R3970)</f>
        <v>0</v>
      </c>
      <c r="K7928" s="41">
        <f>IF($A7928="","",IFERROR(VALUE(MID($A7928,6,2)),""))</f>
        <v>0</v>
      </c>
      <c r="L7928" s="39">
        <f>IF(Txn!$K3970="","","طرف مقابل — "&amp;Txn!$K3970)</f>
        <v>0</v>
      </c>
      <c r="N7928" s="42">
        <f>IF($D7928="",0,COUNTIF(BankAccts,$D7928))</f>
        <v>0</v>
      </c>
    </row>
    <row r="7929" spans="1:14">
      <c r="A7929" s="38">
        <f>IF(Txn!$B3971="","",Txn!$B3971)</f>
        <v>0</v>
      </c>
      <c r="B7929" s="38">
        <f>IF(Txn!$B3971="","",Txn!$C3971)</f>
        <v>0</v>
      </c>
      <c r="C7929" s="39">
        <f>IF(Txn!$B3971="","","تراکنش بانکی")</f>
        <v>0</v>
      </c>
      <c r="D7929" s="38">
        <f>IF(Txn!$B3971="","",IF(Txn!$X3971="","",Txn!$X3971))</f>
        <v>0</v>
      </c>
      <c r="E7929" s="39">
        <f>IF($D7929="","",IFERROR(VLOOKUP($D7929,AcctTbl,2,0),""))</f>
        <v>0</v>
      </c>
      <c r="F7929" s="39">
        <f>IF($D7929="","",IFERROR(VLOOKUP($D7929,AcctTbl,3,0),""))</f>
        <v>0</v>
      </c>
      <c r="G7929" s="39">
        <f>IF(Txn!$B3971="","",Txn!$D3971)</f>
        <v>0</v>
      </c>
      <c r="H7929" s="38">
        <f>IF(Txn!$B3971="","",Txn!$E3971)</f>
        <v>0</v>
      </c>
      <c r="I7929" s="40">
        <f>IF(Txn!$B3971="",0,Txn!$O3971)</f>
        <v>0</v>
      </c>
      <c r="J7929" s="40">
        <f>IF(Txn!$B3971="",0,Txn!$P3971)</f>
        <v>0</v>
      </c>
      <c r="K7929" s="41">
        <f>IF($A7929="","",IFERROR(VALUE(MID($A7929,6,2)),""))</f>
        <v>0</v>
      </c>
      <c r="L7929" s="39">
        <f>IF(Txn!$K3971="","",Txn!$K3971)</f>
        <v>0</v>
      </c>
      <c r="N7929" s="42">
        <f>IF($D7929="",0,COUNTIF(BankAccts,$D7929))</f>
        <v>0</v>
      </c>
    </row>
    <row r="7930" spans="1:14">
      <c r="A7930" s="38">
        <f>IF(Txn!$B3971="","",Txn!$B3971)</f>
        <v>0</v>
      </c>
      <c r="B7930" s="38">
        <f>IF(Txn!$B3971="","",Txn!$C3971)</f>
        <v>0</v>
      </c>
      <c r="C7930" s="39">
        <f>IF(Txn!$B3971="","","تراکنش بانکی")</f>
        <v>0</v>
      </c>
      <c r="D7930" s="38">
        <f>IF(Txn!$B3971="","",IF(IF(Txn!$U3971="TRF",Txn!$Y3971,Txn!$Z3971)="","",IF(Txn!$U3971="TRF",Txn!$Y3971,Txn!$Z3971)))</f>
        <v>0</v>
      </c>
      <c r="E7930" s="39">
        <f>IF($D7930="","",IFERROR(VLOOKUP($D7930,AcctTbl,2,0),""))</f>
        <v>0</v>
      </c>
      <c r="F7930" s="39">
        <f>IF($D7930="","",IFERROR(VLOOKUP($D7930,AcctTbl,3,0),""))</f>
        <v>0</v>
      </c>
      <c r="G7930" s="39">
        <f>IF(Txn!$B3971="","",Txn!$D3971)</f>
        <v>0</v>
      </c>
      <c r="H7930" s="38">
        <f>IF(Txn!$B3971="","",Txn!$E3971)</f>
        <v>0</v>
      </c>
      <c r="I7930" s="40">
        <f>IF(Txn!$B3971="",0,Txn!$Q3971)</f>
        <v>0</v>
      </c>
      <c r="J7930" s="40">
        <f>IF(Txn!$B3971="",0,Txn!$R3971)</f>
        <v>0</v>
      </c>
      <c r="K7930" s="41">
        <f>IF($A7930="","",IFERROR(VALUE(MID($A7930,6,2)),""))</f>
        <v>0</v>
      </c>
      <c r="L7930" s="39">
        <f>IF(Txn!$K3971="","","طرف مقابل — "&amp;Txn!$K3971)</f>
        <v>0</v>
      </c>
      <c r="N7930" s="42">
        <f>IF($D7930="",0,COUNTIF(BankAccts,$D7930))</f>
        <v>0</v>
      </c>
    </row>
    <row r="7931" spans="1:14">
      <c r="A7931" s="38">
        <f>IF(Txn!$B3972="","",Txn!$B3972)</f>
        <v>0</v>
      </c>
      <c r="B7931" s="38">
        <f>IF(Txn!$B3972="","",Txn!$C3972)</f>
        <v>0</v>
      </c>
      <c r="C7931" s="39">
        <f>IF(Txn!$B3972="","","تراکنش بانکی")</f>
        <v>0</v>
      </c>
      <c r="D7931" s="38">
        <f>IF(Txn!$B3972="","",IF(Txn!$X3972="","",Txn!$X3972))</f>
        <v>0</v>
      </c>
      <c r="E7931" s="39">
        <f>IF($D7931="","",IFERROR(VLOOKUP($D7931,AcctTbl,2,0),""))</f>
        <v>0</v>
      </c>
      <c r="F7931" s="39">
        <f>IF($D7931="","",IFERROR(VLOOKUP($D7931,AcctTbl,3,0),""))</f>
        <v>0</v>
      </c>
      <c r="G7931" s="39">
        <f>IF(Txn!$B3972="","",Txn!$D3972)</f>
        <v>0</v>
      </c>
      <c r="H7931" s="38">
        <f>IF(Txn!$B3972="","",Txn!$E3972)</f>
        <v>0</v>
      </c>
      <c r="I7931" s="40">
        <f>IF(Txn!$B3972="",0,Txn!$O3972)</f>
        <v>0</v>
      </c>
      <c r="J7931" s="40">
        <f>IF(Txn!$B3972="",0,Txn!$P3972)</f>
        <v>0</v>
      </c>
      <c r="K7931" s="41">
        <f>IF($A7931="","",IFERROR(VALUE(MID($A7931,6,2)),""))</f>
        <v>0</v>
      </c>
      <c r="L7931" s="39">
        <f>IF(Txn!$K3972="","",Txn!$K3972)</f>
        <v>0</v>
      </c>
      <c r="N7931" s="42">
        <f>IF($D7931="",0,COUNTIF(BankAccts,$D7931))</f>
        <v>0</v>
      </c>
    </row>
    <row r="7932" spans="1:14">
      <c r="A7932" s="38">
        <f>IF(Txn!$B3972="","",Txn!$B3972)</f>
        <v>0</v>
      </c>
      <c r="B7932" s="38">
        <f>IF(Txn!$B3972="","",Txn!$C3972)</f>
        <v>0</v>
      </c>
      <c r="C7932" s="39">
        <f>IF(Txn!$B3972="","","تراکنش بانکی")</f>
        <v>0</v>
      </c>
      <c r="D7932" s="38">
        <f>IF(Txn!$B3972="","",IF(IF(Txn!$U3972="TRF",Txn!$Y3972,Txn!$Z3972)="","",IF(Txn!$U3972="TRF",Txn!$Y3972,Txn!$Z3972)))</f>
        <v>0</v>
      </c>
      <c r="E7932" s="39">
        <f>IF($D7932="","",IFERROR(VLOOKUP($D7932,AcctTbl,2,0),""))</f>
        <v>0</v>
      </c>
      <c r="F7932" s="39">
        <f>IF($D7932="","",IFERROR(VLOOKUP($D7932,AcctTbl,3,0),""))</f>
        <v>0</v>
      </c>
      <c r="G7932" s="39">
        <f>IF(Txn!$B3972="","",Txn!$D3972)</f>
        <v>0</v>
      </c>
      <c r="H7932" s="38">
        <f>IF(Txn!$B3972="","",Txn!$E3972)</f>
        <v>0</v>
      </c>
      <c r="I7932" s="40">
        <f>IF(Txn!$B3972="",0,Txn!$Q3972)</f>
        <v>0</v>
      </c>
      <c r="J7932" s="40">
        <f>IF(Txn!$B3972="",0,Txn!$R3972)</f>
        <v>0</v>
      </c>
      <c r="K7932" s="41">
        <f>IF($A7932="","",IFERROR(VALUE(MID($A7932,6,2)),""))</f>
        <v>0</v>
      </c>
      <c r="L7932" s="39">
        <f>IF(Txn!$K3972="","","طرف مقابل — "&amp;Txn!$K3972)</f>
        <v>0</v>
      </c>
      <c r="N7932" s="42">
        <f>IF($D7932="",0,COUNTIF(BankAccts,$D7932))</f>
        <v>0</v>
      </c>
    </row>
    <row r="7933" spans="1:14">
      <c r="A7933" s="38">
        <f>IF(Txn!$B3973="","",Txn!$B3973)</f>
        <v>0</v>
      </c>
      <c r="B7933" s="38">
        <f>IF(Txn!$B3973="","",Txn!$C3973)</f>
        <v>0</v>
      </c>
      <c r="C7933" s="39">
        <f>IF(Txn!$B3973="","","تراکنش بانکی")</f>
        <v>0</v>
      </c>
      <c r="D7933" s="38">
        <f>IF(Txn!$B3973="","",IF(Txn!$X3973="","",Txn!$X3973))</f>
        <v>0</v>
      </c>
      <c r="E7933" s="39">
        <f>IF($D7933="","",IFERROR(VLOOKUP($D7933,AcctTbl,2,0),""))</f>
        <v>0</v>
      </c>
      <c r="F7933" s="39">
        <f>IF($D7933="","",IFERROR(VLOOKUP($D7933,AcctTbl,3,0),""))</f>
        <v>0</v>
      </c>
      <c r="G7933" s="39">
        <f>IF(Txn!$B3973="","",Txn!$D3973)</f>
        <v>0</v>
      </c>
      <c r="H7933" s="38">
        <f>IF(Txn!$B3973="","",Txn!$E3973)</f>
        <v>0</v>
      </c>
      <c r="I7933" s="40">
        <f>IF(Txn!$B3973="",0,Txn!$O3973)</f>
        <v>0</v>
      </c>
      <c r="J7933" s="40">
        <f>IF(Txn!$B3973="",0,Txn!$P3973)</f>
        <v>0</v>
      </c>
      <c r="K7933" s="41">
        <f>IF($A7933="","",IFERROR(VALUE(MID($A7933,6,2)),""))</f>
        <v>0</v>
      </c>
      <c r="L7933" s="39">
        <f>IF(Txn!$K3973="","",Txn!$K3973)</f>
        <v>0</v>
      </c>
      <c r="N7933" s="42">
        <f>IF($D7933="",0,COUNTIF(BankAccts,$D7933))</f>
        <v>0</v>
      </c>
    </row>
    <row r="7934" spans="1:14">
      <c r="A7934" s="38">
        <f>IF(Txn!$B3973="","",Txn!$B3973)</f>
        <v>0</v>
      </c>
      <c r="B7934" s="38">
        <f>IF(Txn!$B3973="","",Txn!$C3973)</f>
        <v>0</v>
      </c>
      <c r="C7934" s="39">
        <f>IF(Txn!$B3973="","","تراکنش بانکی")</f>
        <v>0</v>
      </c>
      <c r="D7934" s="38">
        <f>IF(Txn!$B3973="","",IF(IF(Txn!$U3973="TRF",Txn!$Y3973,Txn!$Z3973)="","",IF(Txn!$U3973="TRF",Txn!$Y3973,Txn!$Z3973)))</f>
        <v>0</v>
      </c>
      <c r="E7934" s="39">
        <f>IF($D7934="","",IFERROR(VLOOKUP($D7934,AcctTbl,2,0),""))</f>
        <v>0</v>
      </c>
      <c r="F7934" s="39">
        <f>IF($D7934="","",IFERROR(VLOOKUP($D7934,AcctTbl,3,0),""))</f>
        <v>0</v>
      </c>
      <c r="G7934" s="39">
        <f>IF(Txn!$B3973="","",Txn!$D3973)</f>
        <v>0</v>
      </c>
      <c r="H7934" s="38">
        <f>IF(Txn!$B3973="","",Txn!$E3973)</f>
        <v>0</v>
      </c>
      <c r="I7934" s="40">
        <f>IF(Txn!$B3973="",0,Txn!$Q3973)</f>
        <v>0</v>
      </c>
      <c r="J7934" s="40">
        <f>IF(Txn!$B3973="",0,Txn!$R3973)</f>
        <v>0</v>
      </c>
      <c r="K7934" s="41">
        <f>IF($A7934="","",IFERROR(VALUE(MID($A7934,6,2)),""))</f>
        <v>0</v>
      </c>
      <c r="L7934" s="39">
        <f>IF(Txn!$K3973="","","طرف مقابل — "&amp;Txn!$K3973)</f>
        <v>0</v>
      </c>
      <c r="N7934" s="42">
        <f>IF($D7934="",0,COUNTIF(BankAccts,$D7934))</f>
        <v>0</v>
      </c>
    </row>
    <row r="7935" spans="1:14">
      <c r="A7935" s="38">
        <f>IF(Txn!$B3974="","",Txn!$B3974)</f>
        <v>0</v>
      </c>
      <c r="B7935" s="38">
        <f>IF(Txn!$B3974="","",Txn!$C3974)</f>
        <v>0</v>
      </c>
      <c r="C7935" s="39">
        <f>IF(Txn!$B3974="","","تراکنش بانکی")</f>
        <v>0</v>
      </c>
      <c r="D7935" s="38">
        <f>IF(Txn!$B3974="","",IF(Txn!$X3974="","",Txn!$X3974))</f>
        <v>0</v>
      </c>
      <c r="E7935" s="39">
        <f>IF($D7935="","",IFERROR(VLOOKUP($D7935,AcctTbl,2,0),""))</f>
        <v>0</v>
      </c>
      <c r="F7935" s="39">
        <f>IF($D7935="","",IFERROR(VLOOKUP($D7935,AcctTbl,3,0),""))</f>
        <v>0</v>
      </c>
      <c r="G7935" s="39">
        <f>IF(Txn!$B3974="","",Txn!$D3974)</f>
        <v>0</v>
      </c>
      <c r="H7935" s="38">
        <f>IF(Txn!$B3974="","",Txn!$E3974)</f>
        <v>0</v>
      </c>
      <c r="I7935" s="40">
        <f>IF(Txn!$B3974="",0,Txn!$O3974)</f>
        <v>0</v>
      </c>
      <c r="J7935" s="40">
        <f>IF(Txn!$B3974="",0,Txn!$P3974)</f>
        <v>0</v>
      </c>
      <c r="K7935" s="41">
        <f>IF($A7935="","",IFERROR(VALUE(MID($A7935,6,2)),""))</f>
        <v>0</v>
      </c>
      <c r="L7935" s="39">
        <f>IF(Txn!$K3974="","",Txn!$K3974)</f>
        <v>0</v>
      </c>
      <c r="N7935" s="42">
        <f>IF($D7935="",0,COUNTIF(BankAccts,$D7935))</f>
        <v>0</v>
      </c>
    </row>
    <row r="7936" spans="1:14">
      <c r="A7936" s="38">
        <f>IF(Txn!$B3974="","",Txn!$B3974)</f>
        <v>0</v>
      </c>
      <c r="B7936" s="38">
        <f>IF(Txn!$B3974="","",Txn!$C3974)</f>
        <v>0</v>
      </c>
      <c r="C7936" s="39">
        <f>IF(Txn!$B3974="","","تراکنش بانکی")</f>
        <v>0</v>
      </c>
      <c r="D7936" s="38">
        <f>IF(Txn!$B3974="","",IF(IF(Txn!$U3974="TRF",Txn!$Y3974,Txn!$Z3974)="","",IF(Txn!$U3974="TRF",Txn!$Y3974,Txn!$Z3974)))</f>
        <v>0</v>
      </c>
      <c r="E7936" s="39">
        <f>IF($D7936="","",IFERROR(VLOOKUP($D7936,AcctTbl,2,0),""))</f>
        <v>0</v>
      </c>
      <c r="F7936" s="39">
        <f>IF($D7936="","",IFERROR(VLOOKUP($D7936,AcctTbl,3,0),""))</f>
        <v>0</v>
      </c>
      <c r="G7936" s="39">
        <f>IF(Txn!$B3974="","",Txn!$D3974)</f>
        <v>0</v>
      </c>
      <c r="H7936" s="38">
        <f>IF(Txn!$B3974="","",Txn!$E3974)</f>
        <v>0</v>
      </c>
      <c r="I7936" s="40">
        <f>IF(Txn!$B3974="",0,Txn!$Q3974)</f>
        <v>0</v>
      </c>
      <c r="J7936" s="40">
        <f>IF(Txn!$B3974="",0,Txn!$R3974)</f>
        <v>0</v>
      </c>
      <c r="K7936" s="41">
        <f>IF($A7936="","",IFERROR(VALUE(MID($A7936,6,2)),""))</f>
        <v>0</v>
      </c>
      <c r="L7936" s="39">
        <f>IF(Txn!$K3974="","","طرف مقابل — "&amp;Txn!$K3974)</f>
        <v>0</v>
      </c>
      <c r="N7936" s="42">
        <f>IF($D7936="",0,COUNTIF(BankAccts,$D7936))</f>
        <v>0</v>
      </c>
    </row>
    <row r="7937" spans="1:14">
      <c r="A7937" s="38">
        <f>IF(Txn!$B3975="","",Txn!$B3975)</f>
        <v>0</v>
      </c>
      <c r="B7937" s="38">
        <f>IF(Txn!$B3975="","",Txn!$C3975)</f>
        <v>0</v>
      </c>
      <c r="C7937" s="39">
        <f>IF(Txn!$B3975="","","تراکنش بانکی")</f>
        <v>0</v>
      </c>
      <c r="D7937" s="38">
        <f>IF(Txn!$B3975="","",IF(Txn!$X3975="","",Txn!$X3975))</f>
        <v>0</v>
      </c>
      <c r="E7937" s="39">
        <f>IF($D7937="","",IFERROR(VLOOKUP($D7937,AcctTbl,2,0),""))</f>
        <v>0</v>
      </c>
      <c r="F7937" s="39">
        <f>IF($D7937="","",IFERROR(VLOOKUP($D7937,AcctTbl,3,0),""))</f>
        <v>0</v>
      </c>
      <c r="G7937" s="39">
        <f>IF(Txn!$B3975="","",Txn!$D3975)</f>
        <v>0</v>
      </c>
      <c r="H7937" s="38">
        <f>IF(Txn!$B3975="","",Txn!$E3975)</f>
        <v>0</v>
      </c>
      <c r="I7937" s="40">
        <f>IF(Txn!$B3975="",0,Txn!$O3975)</f>
        <v>0</v>
      </c>
      <c r="J7937" s="40">
        <f>IF(Txn!$B3975="",0,Txn!$P3975)</f>
        <v>0</v>
      </c>
      <c r="K7937" s="41">
        <f>IF($A7937="","",IFERROR(VALUE(MID($A7937,6,2)),""))</f>
        <v>0</v>
      </c>
      <c r="L7937" s="39">
        <f>IF(Txn!$K3975="","",Txn!$K3975)</f>
        <v>0</v>
      </c>
      <c r="N7937" s="42">
        <f>IF($D7937="",0,COUNTIF(BankAccts,$D7937))</f>
        <v>0</v>
      </c>
    </row>
    <row r="7938" spans="1:14">
      <c r="A7938" s="38">
        <f>IF(Txn!$B3975="","",Txn!$B3975)</f>
        <v>0</v>
      </c>
      <c r="B7938" s="38">
        <f>IF(Txn!$B3975="","",Txn!$C3975)</f>
        <v>0</v>
      </c>
      <c r="C7938" s="39">
        <f>IF(Txn!$B3975="","","تراکنش بانکی")</f>
        <v>0</v>
      </c>
      <c r="D7938" s="38">
        <f>IF(Txn!$B3975="","",IF(IF(Txn!$U3975="TRF",Txn!$Y3975,Txn!$Z3975)="","",IF(Txn!$U3975="TRF",Txn!$Y3975,Txn!$Z3975)))</f>
        <v>0</v>
      </c>
      <c r="E7938" s="39">
        <f>IF($D7938="","",IFERROR(VLOOKUP($D7938,AcctTbl,2,0),""))</f>
        <v>0</v>
      </c>
      <c r="F7938" s="39">
        <f>IF($D7938="","",IFERROR(VLOOKUP($D7938,AcctTbl,3,0),""))</f>
        <v>0</v>
      </c>
      <c r="G7938" s="39">
        <f>IF(Txn!$B3975="","",Txn!$D3975)</f>
        <v>0</v>
      </c>
      <c r="H7938" s="38">
        <f>IF(Txn!$B3975="","",Txn!$E3975)</f>
        <v>0</v>
      </c>
      <c r="I7938" s="40">
        <f>IF(Txn!$B3975="",0,Txn!$Q3975)</f>
        <v>0</v>
      </c>
      <c r="J7938" s="40">
        <f>IF(Txn!$B3975="",0,Txn!$R3975)</f>
        <v>0</v>
      </c>
      <c r="K7938" s="41">
        <f>IF($A7938="","",IFERROR(VALUE(MID($A7938,6,2)),""))</f>
        <v>0</v>
      </c>
      <c r="L7938" s="39">
        <f>IF(Txn!$K3975="","","طرف مقابل — "&amp;Txn!$K3975)</f>
        <v>0</v>
      </c>
      <c r="N7938" s="42">
        <f>IF($D7938="",0,COUNTIF(BankAccts,$D7938))</f>
        <v>0</v>
      </c>
    </row>
    <row r="7939" spans="1:14">
      <c r="A7939" s="38">
        <f>IF(Txn!$B3976="","",Txn!$B3976)</f>
        <v>0</v>
      </c>
      <c r="B7939" s="38">
        <f>IF(Txn!$B3976="","",Txn!$C3976)</f>
        <v>0</v>
      </c>
      <c r="C7939" s="39">
        <f>IF(Txn!$B3976="","","تراکنش بانکی")</f>
        <v>0</v>
      </c>
      <c r="D7939" s="38">
        <f>IF(Txn!$B3976="","",IF(Txn!$X3976="","",Txn!$X3976))</f>
        <v>0</v>
      </c>
      <c r="E7939" s="39">
        <f>IF($D7939="","",IFERROR(VLOOKUP($D7939,AcctTbl,2,0),""))</f>
        <v>0</v>
      </c>
      <c r="F7939" s="39">
        <f>IF($D7939="","",IFERROR(VLOOKUP($D7939,AcctTbl,3,0),""))</f>
        <v>0</v>
      </c>
      <c r="G7939" s="39">
        <f>IF(Txn!$B3976="","",Txn!$D3976)</f>
        <v>0</v>
      </c>
      <c r="H7939" s="38">
        <f>IF(Txn!$B3976="","",Txn!$E3976)</f>
        <v>0</v>
      </c>
      <c r="I7939" s="40">
        <f>IF(Txn!$B3976="",0,Txn!$O3976)</f>
        <v>0</v>
      </c>
      <c r="J7939" s="40">
        <f>IF(Txn!$B3976="",0,Txn!$P3976)</f>
        <v>0</v>
      </c>
      <c r="K7939" s="41">
        <f>IF($A7939="","",IFERROR(VALUE(MID($A7939,6,2)),""))</f>
        <v>0</v>
      </c>
      <c r="L7939" s="39">
        <f>IF(Txn!$K3976="","",Txn!$K3976)</f>
        <v>0</v>
      </c>
      <c r="N7939" s="42">
        <f>IF($D7939="",0,COUNTIF(BankAccts,$D7939))</f>
        <v>0</v>
      </c>
    </row>
    <row r="7940" spans="1:14">
      <c r="A7940" s="38">
        <f>IF(Txn!$B3976="","",Txn!$B3976)</f>
        <v>0</v>
      </c>
      <c r="B7940" s="38">
        <f>IF(Txn!$B3976="","",Txn!$C3976)</f>
        <v>0</v>
      </c>
      <c r="C7940" s="39">
        <f>IF(Txn!$B3976="","","تراکنش بانکی")</f>
        <v>0</v>
      </c>
      <c r="D7940" s="38">
        <f>IF(Txn!$B3976="","",IF(IF(Txn!$U3976="TRF",Txn!$Y3976,Txn!$Z3976)="","",IF(Txn!$U3976="TRF",Txn!$Y3976,Txn!$Z3976)))</f>
        <v>0</v>
      </c>
      <c r="E7940" s="39">
        <f>IF($D7940="","",IFERROR(VLOOKUP($D7940,AcctTbl,2,0),""))</f>
        <v>0</v>
      </c>
      <c r="F7940" s="39">
        <f>IF($D7940="","",IFERROR(VLOOKUP($D7940,AcctTbl,3,0),""))</f>
        <v>0</v>
      </c>
      <c r="G7940" s="39">
        <f>IF(Txn!$B3976="","",Txn!$D3976)</f>
        <v>0</v>
      </c>
      <c r="H7940" s="38">
        <f>IF(Txn!$B3976="","",Txn!$E3976)</f>
        <v>0</v>
      </c>
      <c r="I7940" s="40">
        <f>IF(Txn!$B3976="",0,Txn!$Q3976)</f>
        <v>0</v>
      </c>
      <c r="J7940" s="40">
        <f>IF(Txn!$B3976="",0,Txn!$R3976)</f>
        <v>0</v>
      </c>
      <c r="K7940" s="41">
        <f>IF($A7940="","",IFERROR(VALUE(MID($A7940,6,2)),""))</f>
        <v>0</v>
      </c>
      <c r="L7940" s="39">
        <f>IF(Txn!$K3976="","","طرف مقابل — "&amp;Txn!$K3976)</f>
        <v>0</v>
      </c>
      <c r="N7940" s="42">
        <f>IF($D7940="",0,COUNTIF(BankAccts,$D7940))</f>
        <v>0</v>
      </c>
    </row>
    <row r="7941" spans="1:14">
      <c r="A7941" s="38">
        <f>IF(Txn!$B3977="","",Txn!$B3977)</f>
        <v>0</v>
      </c>
      <c r="B7941" s="38">
        <f>IF(Txn!$B3977="","",Txn!$C3977)</f>
        <v>0</v>
      </c>
      <c r="C7941" s="39">
        <f>IF(Txn!$B3977="","","تراکنش بانکی")</f>
        <v>0</v>
      </c>
      <c r="D7941" s="38">
        <f>IF(Txn!$B3977="","",IF(Txn!$X3977="","",Txn!$X3977))</f>
        <v>0</v>
      </c>
      <c r="E7941" s="39">
        <f>IF($D7941="","",IFERROR(VLOOKUP($D7941,AcctTbl,2,0),""))</f>
        <v>0</v>
      </c>
      <c r="F7941" s="39">
        <f>IF($D7941="","",IFERROR(VLOOKUP($D7941,AcctTbl,3,0),""))</f>
        <v>0</v>
      </c>
      <c r="G7941" s="39">
        <f>IF(Txn!$B3977="","",Txn!$D3977)</f>
        <v>0</v>
      </c>
      <c r="H7941" s="38">
        <f>IF(Txn!$B3977="","",Txn!$E3977)</f>
        <v>0</v>
      </c>
      <c r="I7941" s="40">
        <f>IF(Txn!$B3977="",0,Txn!$O3977)</f>
        <v>0</v>
      </c>
      <c r="J7941" s="40">
        <f>IF(Txn!$B3977="",0,Txn!$P3977)</f>
        <v>0</v>
      </c>
      <c r="K7941" s="41">
        <f>IF($A7941="","",IFERROR(VALUE(MID($A7941,6,2)),""))</f>
        <v>0</v>
      </c>
      <c r="L7941" s="39">
        <f>IF(Txn!$K3977="","",Txn!$K3977)</f>
        <v>0</v>
      </c>
      <c r="N7941" s="42">
        <f>IF($D7941="",0,COUNTIF(BankAccts,$D7941))</f>
        <v>0</v>
      </c>
    </row>
    <row r="7942" spans="1:14">
      <c r="A7942" s="38">
        <f>IF(Txn!$B3977="","",Txn!$B3977)</f>
        <v>0</v>
      </c>
      <c r="B7942" s="38">
        <f>IF(Txn!$B3977="","",Txn!$C3977)</f>
        <v>0</v>
      </c>
      <c r="C7942" s="39">
        <f>IF(Txn!$B3977="","","تراکنش بانکی")</f>
        <v>0</v>
      </c>
      <c r="D7942" s="38">
        <f>IF(Txn!$B3977="","",IF(IF(Txn!$U3977="TRF",Txn!$Y3977,Txn!$Z3977)="","",IF(Txn!$U3977="TRF",Txn!$Y3977,Txn!$Z3977)))</f>
        <v>0</v>
      </c>
      <c r="E7942" s="39">
        <f>IF($D7942="","",IFERROR(VLOOKUP($D7942,AcctTbl,2,0),""))</f>
        <v>0</v>
      </c>
      <c r="F7942" s="39">
        <f>IF($D7942="","",IFERROR(VLOOKUP($D7942,AcctTbl,3,0),""))</f>
        <v>0</v>
      </c>
      <c r="G7942" s="39">
        <f>IF(Txn!$B3977="","",Txn!$D3977)</f>
        <v>0</v>
      </c>
      <c r="H7942" s="38">
        <f>IF(Txn!$B3977="","",Txn!$E3977)</f>
        <v>0</v>
      </c>
      <c r="I7942" s="40">
        <f>IF(Txn!$B3977="",0,Txn!$Q3977)</f>
        <v>0</v>
      </c>
      <c r="J7942" s="40">
        <f>IF(Txn!$B3977="",0,Txn!$R3977)</f>
        <v>0</v>
      </c>
      <c r="K7942" s="41">
        <f>IF($A7942="","",IFERROR(VALUE(MID($A7942,6,2)),""))</f>
        <v>0</v>
      </c>
      <c r="L7942" s="39">
        <f>IF(Txn!$K3977="","","طرف مقابل — "&amp;Txn!$K3977)</f>
        <v>0</v>
      </c>
      <c r="N7942" s="42">
        <f>IF($D7942="",0,COUNTIF(BankAccts,$D7942))</f>
        <v>0</v>
      </c>
    </row>
    <row r="7943" spans="1:14">
      <c r="A7943" s="38">
        <f>IF(Txn!$B3978="","",Txn!$B3978)</f>
        <v>0</v>
      </c>
      <c r="B7943" s="38">
        <f>IF(Txn!$B3978="","",Txn!$C3978)</f>
        <v>0</v>
      </c>
      <c r="C7943" s="39">
        <f>IF(Txn!$B3978="","","تراکنش بانکی")</f>
        <v>0</v>
      </c>
      <c r="D7943" s="38">
        <f>IF(Txn!$B3978="","",IF(Txn!$X3978="","",Txn!$X3978))</f>
        <v>0</v>
      </c>
      <c r="E7943" s="39">
        <f>IF($D7943="","",IFERROR(VLOOKUP($D7943,AcctTbl,2,0),""))</f>
        <v>0</v>
      </c>
      <c r="F7943" s="39">
        <f>IF($D7943="","",IFERROR(VLOOKUP($D7943,AcctTbl,3,0),""))</f>
        <v>0</v>
      </c>
      <c r="G7943" s="39">
        <f>IF(Txn!$B3978="","",Txn!$D3978)</f>
        <v>0</v>
      </c>
      <c r="H7943" s="38">
        <f>IF(Txn!$B3978="","",Txn!$E3978)</f>
        <v>0</v>
      </c>
      <c r="I7943" s="40">
        <f>IF(Txn!$B3978="",0,Txn!$O3978)</f>
        <v>0</v>
      </c>
      <c r="J7943" s="40">
        <f>IF(Txn!$B3978="",0,Txn!$P3978)</f>
        <v>0</v>
      </c>
      <c r="K7943" s="41">
        <f>IF($A7943="","",IFERROR(VALUE(MID($A7943,6,2)),""))</f>
        <v>0</v>
      </c>
      <c r="L7943" s="39">
        <f>IF(Txn!$K3978="","",Txn!$K3978)</f>
        <v>0</v>
      </c>
      <c r="N7943" s="42">
        <f>IF($D7943="",0,COUNTIF(BankAccts,$D7943))</f>
        <v>0</v>
      </c>
    </row>
    <row r="7944" spans="1:14">
      <c r="A7944" s="38">
        <f>IF(Txn!$B3978="","",Txn!$B3978)</f>
        <v>0</v>
      </c>
      <c r="B7944" s="38">
        <f>IF(Txn!$B3978="","",Txn!$C3978)</f>
        <v>0</v>
      </c>
      <c r="C7944" s="39">
        <f>IF(Txn!$B3978="","","تراکنش بانکی")</f>
        <v>0</v>
      </c>
      <c r="D7944" s="38">
        <f>IF(Txn!$B3978="","",IF(IF(Txn!$U3978="TRF",Txn!$Y3978,Txn!$Z3978)="","",IF(Txn!$U3978="TRF",Txn!$Y3978,Txn!$Z3978)))</f>
        <v>0</v>
      </c>
      <c r="E7944" s="39">
        <f>IF($D7944="","",IFERROR(VLOOKUP($D7944,AcctTbl,2,0),""))</f>
        <v>0</v>
      </c>
      <c r="F7944" s="39">
        <f>IF($D7944="","",IFERROR(VLOOKUP($D7944,AcctTbl,3,0),""))</f>
        <v>0</v>
      </c>
      <c r="G7944" s="39">
        <f>IF(Txn!$B3978="","",Txn!$D3978)</f>
        <v>0</v>
      </c>
      <c r="H7944" s="38">
        <f>IF(Txn!$B3978="","",Txn!$E3978)</f>
        <v>0</v>
      </c>
      <c r="I7944" s="40">
        <f>IF(Txn!$B3978="",0,Txn!$Q3978)</f>
        <v>0</v>
      </c>
      <c r="J7944" s="40">
        <f>IF(Txn!$B3978="",0,Txn!$R3978)</f>
        <v>0</v>
      </c>
      <c r="K7944" s="41">
        <f>IF($A7944="","",IFERROR(VALUE(MID($A7944,6,2)),""))</f>
        <v>0</v>
      </c>
      <c r="L7944" s="39">
        <f>IF(Txn!$K3978="","","طرف مقابل — "&amp;Txn!$K3978)</f>
        <v>0</v>
      </c>
      <c r="N7944" s="42">
        <f>IF($D7944="",0,COUNTIF(BankAccts,$D7944))</f>
        <v>0</v>
      </c>
    </row>
    <row r="7945" spans="1:14">
      <c r="A7945" s="38">
        <f>IF(Txn!$B3979="","",Txn!$B3979)</f>
        <v>0</v>
      </c>
      <c r="B7945" s="38">
        <f>IF(Txn!$B3979="","",Txn!$C3979)</f>
        <v>0</v>
      </c>
      <c r="C7945" s="39">
        <f>IF(Txn!$B3979="","","تراکنش بانکی")</f>
        <v>0</v>
      </c>
      <c r="D7945" s="38">
        <f>IF(Txn!$B3979="","",IF(Txn!$X3979="","",Txn!$X3979))</f>
        <v>0</v>
      </c>
      <c r="E7945" s="39">
        <f>IF($D7945="","",IFERROR(VLOOKUP($D7945,AcctTbl,2,0),""))</f>
        <v>0</v>
      </c>
      <c r="F7945" s="39">
        <f>IF($D7945="","",IFERROR(VLOOKUP($D7945,AcctTbl,3,0),""))</f>
        <v>0</v>
      </c>
      <c r="G7945" s="39">
        <f>IF(Txn!$B3979="","",Txn!$D3979)</f>
        <v>0</v>
      </c>
      <c r="H7945" s="38">
        <f>IF(Txn!$B3979="","",Txn!$E3979)</f>
        <v>0</v>
      </c>
      <c r="I7945" s="40">
        <f>IF(Txn!$B3979="",0,Txn!$O3979)</f>
        <v>0</v>
      </c>
      <c r="J7945" s="40">
        <f>IF(Txn!$B3979="",0,Txn!$P3979)</f>
        <v>0</v>
      </c>
      <c r="K7945" s="41">
        <f>IF($A7945="","",IFERROR(VALUE(MID($A7945,6,2)),""))</f>
        <v>0</v>
      </c>
      <c r="L7945" s="39">
        <f>IF(Txn!$K3979="","",Txn!$K3979)</f>
        <v>0</v>
      </c>
      <c r="N7945" s="42">
        <f>IF($D7945="",0,COUNTIF(BankAccts,$D7945))</f>
        <v>0</v>
      </c>
    </row>
    <row r="7946" spans="1:14">
      <c r="A7946" s="38">
        <f>IF(Txn!$B3979="","",Txn!$B3979)</f>
        <v>0</v>
      </c>
      <c r="B7946" s="38">
        <f>IF(Txn!$B3979="","",Txn!$C3979)</f>
        <v>0</v>
      </c>
      <c r="C7946" s="39">
        <f>IF(Txn!$B3979="","","تراکنش بانکی")</f>
        <v>0</v>
      </c>
      <c r="D7946" s="38">
        <f>IF(Txn!$B3979="","",IF(IF(Txn!$U3979="TRF",Txn!$Y3979,Txn!$Z3979)="","",IF(Txn!$U3979="TRF",Txn!$Y3979,Txn!$Z3979)))</f>
        <v>0</v>
      </c>
      <c r="E7946" s="39">
        <f>IF($D7946="","",IFERROR(VLOOKUP($D7946,AcctTbl,2,0),""))</f>
        <v>0</v>
      </c>
      <c r="F7946" s="39">
        <f>IF($D7946="","",IFERROR(VLOOKUP($D7946,AcctTbl,3,0),""))</f>
        <v>0</v>
      </c>
      <c r="G7946" s="39">
        <f>IF(Txn!$B3979="","",Txn!$D3979)</f>
        <v>0</v>
      </c>
      <c r="H7946" s="38">
        <f>IF(Txn!$B3979="","",Txn!$E3979)</f>
        <v>0</v>
      </c>
      <c r="I7946" s="40">
        <f>IF(Txn!$B3979="",0,Txn!$Q3979)</f>
        <v>0</v>
      </c>
      <c r="J7946" s="40">
        <f>IF(Txn!$B3979="",0,Txn!$R3979)</f>
        <v>0</v>
      </c>
      <c r="K7946" s="41">
        <f>IF($A7946="","",IFERROR(VALUE(MID($A7946,6,2)),""))</f>
        <v>0</v>
      </c>
      <c r="L7946" s="39">
        <f>IF(Txn!$K3979="","","طرف مقابل — "&amp;Txn!$K3979)</f>
        <v>0</v>
      </c>
      <c r="N7946" s="42">
        <f>IF($D7946="",0,COUNTIF(BankAccts,$D7946))</f>
        <v>0</v>
      </c>
    </row>
    <row r="7947" spans="1:14">
      <c r="A7947" s="38">
        <f>IF(Txn!$B3980="","",Txn!$B3980)</f>
        <v>0</v>
      </c>
      <c r="B7947" s="38">
        <f>IF(Txn!$B3980="","",Txn!$C3980)</f>
        <v>0</v>
      </c>
      <c r="C7947" s="39">
        <f>IF(Txn!$B3980="","","تراکنش بانکی")</f>
        <v>0</v>
      </c>
      <c r="D7947" s="38">
        <f>IF(Txn!$B3980="","",IF(Txn!$X3980="","",Txn!$X3980))</f>
        <v>0</v>
      </c>
      <c r="E7947" s="39">
        <f>IF($D7947="","",IFERROR(VLOOKUP($D7947,AcctTbl,2,0),""))</f>
        <v>0</v>
      </c>
      <c r="F7947" s="39">
        <f>IF($D7947="","",IFERROR(VLOOKUP($D7947,AcctTbl,3,0),""))</f>
        <v>0</v>
      </c>
      <c r="G7947" s="39">
        <f>IF(Txn!$B3980="","",Txn!$D3980)</f>
        <v>0</v>
      </c>
      <c r="H7947" s="38">
        <f>IF(Txn!$B3980="","",Txn!$E3980)</f>
        <v>0</v>
      </c>
      <c r="I7947" s="40">
        <f>IF(Txn!$B3980="",0,Txn!$O3980)</f>
        <v>0</v>
      </c>
      <c r="J7947" s="40">
        <f>IF(Txn!$B3980="",0,Txn!$P3980)</f>
        <v>0</v>
      </c>
      <c r="K7947" s="41">
        <f>IF($A7947="","",IFERROR(VALUE(MID($A7947,6,2)),""))</f>
        <v>0</v>
      </c>
      <c r="L7947" s="39">
        <f>IF(Txn!$K3980="","",Txn!$K3980)</f>
        <v>0</v>
      </c>
      <c r="N7947" s="42">
        <f>IF($D7947="",0,COUNTIF(BankAccts,$D7947))</f>
        <v>0</v>
      </c>
    </row>
    <row r="7948" spans="1:14">
      <c r="A7948" s="38">
        <f>IF(Txn!$B3980="","",Txn!$B3980)</f>
        <v>0</v>
      </c>
      <c r="B7948" s="38">
        <f>IF(Txn!$B3980="","",Txn!$C3980)</f>
        <v>0</v>
      </c>
      <c r="C7948" s="39">
        <f>IF(Txn!$B3980="","","تراکنش بانکی")</f>
        <v>0</v>
      </c>
      <c r="D7948" s="38">
        <f>IF(Txn!$B3980="","",IF(IF(Txn!$U3980="TRF",Txn!$Y3980,Txn!$Z3980)="","",IF(Txn!$U3980="TRF",Txn!$Y3980,Txn!$Z3980)))</f>
        <v>0</v>
      </c>
      <c r="E7948" s="39">
        <f>IF($D7948="","",IFERROR(VLOOKUP($D7948,AcctTbl,2,0),""))</f>
        <v>0</v>
      </c>
      <c r="F7948" s="39">
        <f>IF($D7948="","",IFERROR(VLOOKUP($D7948,AcctTbl,3,0),""))</f>
        <v>0</v>
      </c>
      <c r="G7948" s="39">
        <f>IF(Txn!$B3980="","",Txn!$D3980)</f>
        <v>0</v>
      </c>
      <c r="H7948" s="38">
        <f>IF(Txn!$B3980="","",Txn!$E3980)</f>
        <v>0</v>
      </c>
      <c r="I7948" s="40">
        <f>IF(Txn!$B3980="",0,Txn!$Q3980)</f>
        <v>0</v>
      </c>
      <c r="J7948" s="40">
        <f>IF(Txn!$B3980="",0,Txn!$R3980)</f>
        <v>0</v>
      </c>
      <c r="K7948" s="41">
        <f>IF($A7948="","",IFERROR(VALUE(MID($A7948,6,2)),""))</f>
        <v>0</v>
      </c>
      <c r="L7948" s="39">
        <f>IF(Txn!$K3980="","","طرف مقابل — "&amp;Txn!$K3980)</f>
        <v>0</v>
      </c>
      <c r="N7948" s="42">
        <f>IF($D7948="",0,COUNTIF(BankAccts,$D7948))</f>
        <v>0</v>
      </c>
    </row>
    <row r="7949" spans="1:14">
      <c r="A7949" s="38">
        <f>IF(Txn!$B3981="","",Txn!$B3981)</f>
        <v>0</v>
      </c>
      <c r="B7949" s="38">
        <f>IF(Txn!$B3981="","",Txn!$C3981)</f>
        <v>0</v>
      </c>
      <c r="C7949" s="39">
        <f>IF(Txn!$B3981="","","تراکنش بانکی")</f>
        <v>0</v>
      </c>
      <c r="D7949" s="38">
        <f>IF(Txn!$B3981="","",IF(Txn!$X3981="","",Txn!$X3981))</f>
        <v>0</v>
      </c>
      <c r="E7949" s="39">
        <f>IF($D7949="","",IFERROR(VLOOKUP($D7949,AcctTbl,2,0),""))</f>
        <v>0</v>
      </c>
      <c r="F7949" s="39">
        <f>IF($D7949="","",IFERROR(VLOOKUP($D7949,AcctTbl,3,0),""))</f>
        <v>0</v>
      </c>
      <c r="G7949" s="39">
        <f>IF(Txn!$B3981="","",Txn!$D3981)</f>
        <v>0</v>
      </c>
      <c r="H7949" s="38">
        <f>IF(Txn!$B3981="","",Txn!$E3981)</f>
        <v>0</v>
      </c>
      <c r="I7949" s="40">
        <f>IF(Txn!$B3981="",0,Txn!$O3981)</f>
        <v>0</v>
      </c>
      <c r="J7949" s="40">
        <f>IF(Txn!$B3981="",0,Txn!$P3981)</f>
        <v>0</v>
      </c>
      <c r="K7949" s="41">
        <f>IF($A7949="","",IFERROR(VALUE(MID($A7949,6,2)),""))</f>
        <v>0</v>
      </c>
      <c r="L7949" s="39">
        <f>IF(Txn!$K3981="","",Txn!$K3981)</f>
        <v>0</v>
      </c>
      <c r="N7949" s="42">
        <f>IF($D7949="",0,COUNTIF(BankAccts,$D7949))</f>
        <v>0</v>
      </c>
    </row>
    <row r="7950" spans="1:14">
      <c r="A7950" s="38">
        <f>IF(Txn!$B3981="","",Txn!$B3981)</f>
        <v>0</v>
      </c>
      <c r="B7950" s="38">
        <f>IF(Txn!$B3981="","",Txn!$C3981)</f>
        <v>0</v>
      </c>
      <c r="C7950" s="39">
        <f>IF(Txn!$B3981="","","تراکنش بانکی")</f>
        <v>0</v>
      </c>
      <c r="D7950" s="38">
        <f>IF(Txn!$B3981="","",IF(IF(Txn!$U3981="TRF",Txn!$Y3981,Txn!$Z3981)="","",IF(Txn!$U3981="TRF",Txn!$Y3981,Txn!$Z3981)))</f>
        <v>0</v>
      </c>
      <c r="E7950" s="39">
        <f>IF($D7950="","",IFERROR(VLOOKUP($D7950,AcctTbl,2,0),""))</f>
        <v>0</v>
      </c>
      <c r="F7950" s="39">
        <f>IF($D7950="","",IFERROR(VLOOKUP($D7950,AcctTbl,3,0),""))</f>
        <v>0</v>
      </c>
      <c r="G7950" s="39">
        <f>IF(Txn!$B3981="","",Txn!$D3981)</f>
        <v>0</v>
      </c>
      <c r="H7950" s="38">
        <f>IF(Txn!$B3981="","",Txn!$E3981)</f>
        <v>0</v>
      </c>
      <c r="I7950" s="40">
        <f>IF(Txn!$B3981="",0,Txn!$Q3981)</f>
        <v>0</v>
      </c>
      <c r="J7950" s="40">
        <f>IF(Txn!$B3981="",0,Txn!$R3981)</f>
        <v>0</v>
      </c>
      <c r="K7950" s="41">
        <f>IF($A7950="","",IFERROR(VALUE(MID($A7950,6,2)),""))</f>
        <v>0</v>
      </c>
      <c r="L7950" s="39">
        <f>IF(Txn!$K3981="","","طرف مقابل — "&amp;Txn!$K3981)</f>
        <v>0</v>
      </c>
      <c r="N7950" s="42">
        <f>IF($D7950="",0,COUNTIF(BankAccts,$D7950))</f>
        <v>0</v>
      </c>
    </row>
    <row r="7951" spans="1:14">
      <c r="A7951" s="38">
        <f>IF(Txn!$B3982="","",Txn!$B3982)</f>
        <v>0</v>
      </c>
      <c r="B7951" s="38">
        <f>IF(Txn!$B3982="","",Txn!$C3982)</f>
        <v>0</v>
      </c>
      <c r="C7951" s="39">
        <f>IF(Txn!$B3982="","","تراکنش بانکی")</f>
        <v>0</v>
      </c>
      <c r="D7951" s="38">
        <f>IF(Txn!$B3982="","",IF(Txn!$X3982="","",Txn!$X3982))</f>
        <v>0</v>
      </c>
      <c r="E7951" s="39">
        <f>IF($D7951="","",IFERROR(VLOOKUP($D7951,AcctTbl,2,0),""))</f>
        <v>0</v>
      </c>
      <c r="F7951" s="39">
        <f>IF($D7951="","",IFERROR(VLOOKUP($D7951,AcctTbl,3,0),""))</f>
        <v>0</v>
      </c>
      <c r="G7951" s="39">
        <f>IF(Txn!$B3982="","",Txn!$D3982)</f>
        <v>0</v>
      </c>
      <c r="H7951" s="38">
        <f>IF(Txn!$B3982="","",Txn!$E3982)</f>
        <v>0</v>
      </c>
      <c r="I7951" s="40">
        <f>IF(Txn!$B3982="",0,Txn!$O3982)</f>
        <v>0</v>
      </c>
      <c r="J7951" s="40">
        <f>IF(Txn!$B3982="",0,Txn!$P3982)</f>
        <v>0</v>
      </c>
      <c r="K7951" s="41">
        <f>IF($A7951="","",IFERROR(VALUE(MID($A7951,6,2)),""))</f>
        <v>0</v>
      </c>
      <c r="L7951" s="39">
        <f>IF(Txn!$K3982="","",Txn!$K3982)</f>
        <v>0</v>
      </c>
      <c r="N7951" s="42">
        <f>IF($D7951="",0,COUNTIF(BankAccts,$D7951))</f>
        <v>0</v>
      </c>
    </row>
    <row r="7952" spans="1:14">
      <c r="A7952" s="38">
        <f>IF(Txn!$B3982="","",Txn!$B3982)</f>
        <v>0</v>
      </c>
      <c r="B7952" s="38">
        <f>IF(Txn!$B3982="","",Txn!$C3982)</f>
        <v>0</v>
      </c>
      <c r="C7952" s="39">
        <f>IF(Txn!$B3982="","","تراکنش بانکی")</f>
        <v>0</v>
      </c>
      <c r="D7952" s="38">
        <f>IF(Txn!$B3982="","",IF(IF(Txn!$U3982="TRF",Txn!$Y3982,Txn!$Z3982)="","",IF(Txn!$U3982="TRF",Txn!$Y3982,Txn!$Z3982)))</f>
        <v>0</v>
      </c>
      <c r="E7952" s="39">
        <f>IF($D7952="","",IFERROR(VLOOKUP($D7952,AcctTbl,2,0),""))</f>
        <v>0</v>
      </c>
      <c r="F7952" s="39">
        <f>IF($D7952="","",IFERROR(VLOOKUP($D7952,AcctTbl,3,0),""))</f>
        <v>0</v>
      </c>
      <c r="G7952" s="39">
        <f>IF(Txn!$B3982="","",Txn!$D3982)</f>
        <v>0</v>
      </c>
      <c r="H7952" s="38">
        <f>IF(Txn!$B3982="","",Txn!$E3982)</f>
        <v>0</v>
      </c>
      <c r="I7952" s="40">
        <f>IF(Txn!$B3982="",0,Txn!$Q3982)</f>
        <v>0</v>
      </c>
      <c r="J7952" s="40">
        <f>IF(Txn!$B3982="",0,Txn!$R3982)</f>
        <v>0</v>
      </c>
      <c r="K7952" s="41">
        <f>IF($A7952="","",IFERROR(VALUE(MID($A7952,6,2)),""))</f>
        <v>0</v>
      </c>
      <c r="L7952" s="39">
        <f>IF(Txn!$K3982="","","طرف مقابل — "&amp;Txn!$K3982)</f>
        <v>0</v>
      </c>
      <c r="N7952" s="42">
        <f>IF($D7952="",0,COUNTIF(BankAccts,$D7952))</f>
        <v>0</v>
      </c>
    </row>
    <row r="7953" spans="1:14">
      <c r="A7953" s="38">
        <f>IF(Txn!$B3983="","",Txn!$B3983)</f>
        <v>0</v>
      </c>
      <c r="B7953" s="38">
        <f>IF(Txn!$B3983="","",Txn!$C3983)</f>
        <v>0</v>
      </c>
      <c r="C7953" s="39">
        <f>IF(Txn!$B3983="","","تراکنش بانکی")</f>
        <v>0</v>
      </c>
      <c r="D7953" s="38">
        <f>IF(Txn!$B3983="","",IF(Txn!$X3983="","",Txn!$X3983))</f>
        <v>0</v>
      </c>
      <c r="E7953" s="39">
        <f>IF($D7953="","",IFERROR(VLOOKUP($D7953,AcctTbl,2,0),""))</f>
        <v>0</v>
      </c>
      <c r="F7953" s="39">
        <f>IF($D7953="","",IFERROR(VLOOKUP($D7953,AcctTbl,3,0),""))</f>
        <v>0</v>
      </c>
      <c r="G7953" s="39">
        <f>IF(Txn!$B3983="","",Txn!$D3983)</f>
        <v>0</v>
      </c>
      <c r="H7953" s="38">
        <f>IF(Txn!$B3983="","",Txn!$E3983)</f>
        <v>0</v>
      </c>
      <c r="I7953" s="40">
        <f>IF(Txn!$B3983="",0,Txn!$O3983)</f>
        <v>0</v>
      </c>
      <c r="J7953" s="40">
        <f>IF(Txn!$B3983="",0,Txn!$P3983)</f>
        <v>0</v>
      </c>
      <c r="K7953" s="41">
        <f>IF($A7953="","",IFERROR(VALUE(MID($A7953,6,2)),""))</f>
        <v>0</v>
      </c>
      <c r="L7953" s="39">
        <f>IF(Txn!$K3983="","",Txn!$K3983)</f>
        <v>0</v>
      </c>
      <c r="N7953" s="42">
        <f>IF($D7953="",0,COUNTIF(BankAccts,$D7953))</f>
        <v>0</v>
      </c>
    </row>
    <row r="7954" spans="1:14">
      <c r="A7954" s="38">
        <f>IF(Txn!$B3983="","",Txn!$B3983)</f>
        <v>0</v>
      </c>
      <c r="B7954" s="38">
        <f>IF(Txn!$B3983="","",Txn!$C3983)</f>
        <v>0</v>
      </c>
      <c r="C7954" s="39">
        <f>IF(Txn!$B3983="","","تراکنش بانکی")</f>
        <v>0</v>
      </c>
      <c r="D7954" s="38">
        <f>IF(Txn!$B3983="","",IF(IF(Txn!$U3983="TRF",Txn!$Y3983,Txn!$Z3983)="","",IF(Txn!$U3983="TRF",Txn!$Y3983,Txn!$Z3983)))</f>
        <v>0</v>
      </c>
      <c r="E7954" s="39">
        <f>IF($D7954="","",IFERROR(VLOOKUP($D7954,AcctTbl,2,0),""))</f>
        <v>0</v>
      </c>
      <c r="F7954" s="39">
        <f>IF($D7954="","",IFERROR(VLOOKUP($D7954,AcctTbl,3,0),""))</f>
        <v>0</v>
      </c>
      <c r="G7954" s="39">
        <f>IF(Txn!$B3983="","",Txn!$D3983)</f>
        <v>0</v>
      </c>
      <c r="H7954" s="38">
        <f>IF(Txn!$B3983="","",Txn!$E3983)</f>
        <v>0</v>
      </c>
      <c r="I7954" s="40">
        <f>IF(Txn!$B3983="",0,Txn!$Q3983)</f>
        <v>0</v>
      </c>
      <c r="J7954" s="40">
        <f>IF(Txn!$B3983="",0,Txn!$R3983)</f>
        <v>0</v>
      </c>
      <c r="K7954" s="41">
        <f>IF($A7954="","",IFERROR(VALUE(MID($A7954,6,2)),""))</f>
        <v>0</v>
      </c>
      <c r="L7954" s="39">
        <f>IF(Txn!$K3983="","","طرف مقابل — "&amp;Txn!$K3983)</f>
        <v>0</v>
      </c>
      <c r="N7954" s="42">
        <f>IF($D7954="",0,COUNTIF(BankAccts,$D7954))</f>
        <v>0</v>
      </c>
    </row>
    <row r="7955" spans="1:14">
      <c r="A7955" s="38">
        <f>IF(Txn!$B3984="","",Txn!$B3984)</f>
        <v>0</v>
      </c>
      <c r="B7955" s="38">
        <f>IF(Txn!$B3984="","",Txn!$C3984)</f>
        <v>0</v>
      </c>
      <c r="C7955" s="39">
        <f>IF(Txn!$B3984="","","تراکنش بانکی")</f>
        <v>0</v>
      </c>
      <c r="D7955" s="38">
        <f>IF(Txn!$B3984="","",IF(Txn!$X3984="","",Txn!$X3984))</f>
        <v>0</v>
      </c>
      <c r="E7955" s="39">
        <f>IF($D7955="","",IFERROR(VLOOKUP($D7955,AcctTbl,2,0),""))</f>
        <v>0</v>
      </c>
      <c r="F7955" s="39">
        <f>IF($D7955="","",IFERROR(VLOOKUP($D7955,AcctTbl,3,0),""))</f>
        <v>0</v>
      </c>
      <c r="G7955" s="39">
        <f>IF(Txn!$B3984="","",Txn!$D3984)</f>
        <v>0</v>
      </c>
      <c r="H7955" s="38">
        <f>IF(Txn!$B3984="","",Txn!$E3984)</f>
        <v>0</v>
      </c>
      <c r="I7955" s="40">
        <f>IF(Txn!$B3984="",0,Txn!$O3984)</f>
        <v>0</v>
      </c>
      <c r="J7955" s="40">
        <f>IF(Txn!$B3984="",0,Txn!$P3984)</f>
        <v>0</v>
      </c>
      <c r="K7955" s="41">
        <f>IF($A7955="","",IFERROR(VALUE(MID($A7955,6,2)),""))</f>
        <v>0</v>
      </c>
      <c r="L7955" s="39">
        <f>IF(Txn!$K3984="","",Txn!$K3984)</f>
        <v>0</v>
      </c>
      <c r="N7955" s="42">
        <f>IF($D7955="",0,COUNTIF(BankAccts,$D7955))</f>
        <v>0</v>
      </c>
    </row>
    <row r="7956" spans="1:14">
      <c r="A7956" s="38">
        <f>IF(Txn!$B3984="","",Txn!$B3984)</f>
        <v>0</v>
      </c>
      <c r="B7956" s="38">
        <f>IF(Txn!$B3984="","",Txn!$C3984)</f>
        <v>0</v>
      </c>
      <c r="C7956" s="39">
        <f>IF(Txn!$B3984="","","تراکنش بانکی")</f>
        <v>0</v>
      </c>
      <c r="D7956" s="38">
        <f>IF(Txn!$B3984="","",IF(IF(Txn!$U3984="TRF",Txn!$Y3984,Txn!$Z3984)="","",IF(Txn!$U3984="TRF",Txn!$Y3984,Txn!$Z3984)))</f>
        <v>0</v>
      </c>
      <c r="E7956" s="39">
        <f>IF($D7956="","",IFERROR(VLOOKUP($D7956,AcctTbl,2,0),""))</f>
        <v>0</v>
      </c>
      <c r="F7956" s="39">
        <f>IF($D7956="","",IFERROR(VLOOKUP($D7956,AcctTbl,3,0),""))</f>
        <v>0</v>
      </c>
      <c r="G7956" s="39">
        <f>IF(Txn!$B3984="","",Txn!$D3984)</f>
        <v>0</v>
      </c>
      <c r="H7956" s="38">
        <f>IF(Txn!$B3984="","",Txn!$E3984)</f>
        <v>0</v>
      </c>
      <c r="I7956" s="40">
        <f>IF(Txn!$B3984="",0,Txn!$Q3984)</f>
        <v>0</v>
      </c>
      <c r="J7956" s="40">
        <f>IF(Txn!$B3984="",0,Txn!$R3984)</f>
        <v>0</v>
      </c>
      <c r="K7956" s="41">
        <f>IF($A7956="","",IFERROR(VALUE(MID($A7956,6,2)),""))</f>
        <v>0</v>
      </c>
      <c r="L7956" s="39">
        <f>IF(Txn!$K3984="","","طرف مقابل — "&amp;Txn!$K3984)</f>
        <v>0</v>
      </c>
      <c r="N7956" s="42">
        <f>IF($D7956="",0,COUNTIF(BankAccts,$D7956))</f>
        <v>0</v>
      </c>
    </row>
    <row r="7957" spans="1:14">
      <c r="A7957" s="38">
        <f>IF(Txn!$B3985="","",Txn!$B3985)</f>
        <v>0</v>
      </c>
      <c r="B7957" s="38">
        <f>IF(Txn!$B3985="","",Txn!$C3985)</f>
        <v>0</v>
      </c>
      <c r="C7957" s="39">
        <f>IF(Txn!$B3985="","","تراکنش بانکی")</f>
        <v>0</v>
      </c>
      <c r="D7957" s="38">
        <f>IF(Txn!$B3985="","",IF(Txn!$X3985="","",Txn!$X3985))</f>
        <v>0</v>
      </c>
      <c r="E7957" s="39">
        <f>IF($D7957="","",IFERROR(VLOOKUP($D7957,AcctTbl,2,0),""))</f>
        <v>0</v>
      </c>
      <c r="F7957" s="39">
        <f>IF($D7957="","",IFERROR(VLOOKUP($D7957,AcctTbl,3,0),""))</f>
        <v>0</v>
      </c>
      <c r="G7957" s="39">
        <f>IF(Txn!$B3985="","",Txn!$D3985)</f>
        <v>0</v>
      </c>
      <c r="H7957" s="38">
        <f>IF(Txn!$B3985="","",Txn!$E3985)</f>
        <v>0</v>
      </c>
      <c r="I7957" s="40">
        <f>IF(Txn!$B3985="",0,Txn!$O3985)</f>
        <v>0</v>
      </c>
      <c r="J7957" s="40">
        <f>IF(Txn!$B3985="",0,Txn!$P3985)</f>
        <v>0</v>
      </c>
      <c r="K7957" s="41">
        <f>IF($A7957="","",IFERROR(VALUE(MID($A7957,6,2)),""))</f>
        <v>0</v>
      </c>
      <c r="L7957" s="39">
        <f>IF(Txn!$K3985="","",Txn!$K3985)</f>
        <v>0</v>
      </c>
      <c r="N7957" s="42">
        <f>IF($D7957="",0,COUNTIF(BankAccts,$D7957))</f>
        <v>0</v>
      </c>
    </row>
    <row r="7958" spans="1:14">
      <c r="A7958" s="38">
        <f>IF(Txn!$B3985="","",Txn!$B3985)</f>
        <v>0</v>
      </c>
      <c r="B7958" s="38">
        <f>IF(Txn!$B3985="","",Txn!$C3985)</f>
        <v>0</v>
      </c>
      <c r="C7958" s="39">
        <f>IF(Txn!$B3985="","","تراکنش بانکی")</f>
        <v>0</v>
      </c>
      <c r="D7958" s="38">
        <f>IF(Txn!$B3985="","",IF(IF(Txn!$U3985="TRF",Txn!$Y3985,Txn!$Z3985)="","",IF(Txn!$U3985="TRF",Txn!$Y3985,Txn!$Z3985)))</f>
        <v>0</v>
      </c>
      <c r="E7958" s="39">
        <f>IF($D7958="","",IFERROR(VLOOKUP($D7958,AcctTbl,2,0),""))</f>
        <v>0</v>
      </c>
      <c r="F7958" s="39">
        <f>IF($D7958="","",IFERROR(VLOOKUP($D7958,AcctTbl,3,0),""))</f>
        <v>0</v>
      </c>
      <c r="G7958" s="39">
        <f>IF(Txn!$B3985="","",Txn!$D3985)</f>
        <v>0</v>
      </c>
      <c r="H7958" s="38">
        <f>IF(Txn!$B3985="","",Txn!$E3985)</f>
        <v>0</v>
      </c>
      <c r="I7958" s="40">
        <f>IF(Txn!$B3985="",0,Txn!$Q3985)</f>
        <v>0</v>
      </c>
      <c r="J7958" s="40">
        <f>IF(Txn!$B3985="",0,Txn!$R3985)</f>
        <v>0</v>
      </c>
      <c r="K7958" s="41">
        <f>IF($A7958="","",IFERROR(VALUE(MID($A7958,6,2)),""))</f>
        <v>0</v>
      </c>
      <c r="L7958" s="39">
        <f>IF(Txn!$K3985="","","طرف مقابل — "&amp;Txn!$K3985)</f>
        <v>0</v>
      </c>
      <c r="N7958" s="42">
        <f>IF($D7958="",0,COUNTIF(BankAccts,$D7958))</f>
        <v>0</v>
      </c>
    </row>
    <row r="7959" spans="1:14">
      <c r="A7959" s="38">
        <f>IF(Txn!$B3986="","",Txn!$B3986)</f>
        <v>0</v>
      </c>
      <c r="B7959" s="38">
        <f>IF(Txn!$B3986="","",Txn!$C3986)</f>
        <v>0</v>
      </c>
      <c r="C7959" s="39">
        <f>IF(Txn!$B3986="","","تراکنش بانکی")</f>
        <v>0</v>
      </c>
      <c r="D7959" s="38">
        <f>IF(Txn!$B3986="","",IF(Txn!$X3986="","",Txn!$X3986))</f>
        <v>0</v>
      </c>
      <c r="E7959" s="39">
        <f>IF($D7959="","",IFERROR(VLOOKUP($D7959,AcctTbl,2,0),""))</f>
        <v>0</v>
      </c>
      <c r="F7959" s="39">
        <f>IF($D7959="","",IFERROR(VLOOKUP($D7959,AcctTbl,3,0),""))</f>
        <v>0</v>
      </c>
      <c r="G7959" s="39">
        <f>IF(Txn!$B3986="","",Txn!$D3986)</f>
        <v>0</v>
      </c>
      <c r="H7959" s="38">
        <f>IF(Txn!$B3986="","",Txn!$E3986)</f>
        <v>0</v>
      </c>
      <c r="I7959" s="40">
        <f>IF(Txn!$B3986="",0,Txn!$O3986)</f>
        <v>0</v>
      </c>
      <c r="J7959" s="40">
        <f>IF(Txn!$B3986="",0,Txn!$P3986)</f>
        <v>0</v>
      </c>
      <c r="K7959" s="41">
        <f>IF($A7959="","",IFERROR(VALUE(MID($A7959,6,2)),""))</f>
        <v>0</v>
      </c>
      <c r="L7959" s="39">
        <f>IF(Txn!$K3986="","",Txn!$K3986)</f>
        <v>0</v>
      </c>
      <c r="N7959" s="42">
        <f>IF($D7959="",0,COUNTIF(BankAccts,$D7959))</f>
        <v>0</v>
      </c>
    </row>
    <row r="7960" spans="1:14">
      <c r="A7960" s="38">
        <f>IF(Txn!$B3986="","",Txn!$B3986)</f>
        <v>0</v>
      </c>
      <c r="B7960" s="38">
        <f>IF(Txn!$B3986="","",Txn!$C3986)</f>
        <v>0</v>
      </c>
      <c r="C7960" s="39">
        <f>IF(Txn!$B3986="","","تراکنش بانکی")</f>
        <v>0</v>
      </c>
      <c r="D7960" s="38">
        <f>IF(Txn!$B3986="","",IF(IF(Txn!$U3986="TRF",Txn!$Y3986,Txn!$Z3986)="","",IF(Txn!$U3986="TRF",Txn!$Y3986,Txn!$Z3986)))</f>
        <v>0</v>
      </c>
      <c r="E7960" s="39">
        <f>IF($D7960="","",IFERROR(VLOOKUP($D7960,AcctTbl,2,0),""))</f>
        <v>0</v>
      </c>
      <c r="F7960" s="39">
        <f>IF($D7960="","",IFERROR(VLOOKUP($D7960,AcctTbl,3,0),""))</f>
        <v>0</v>
      </c>
      <c r="G7960" s="39">
        <f>IF(Txn!$B3986="","",Txn!$D3986)</f>
        <v>0</v>
      </c>
      <c r="H7960" s="38">
        <f>IF(Txn!$B3986="","",Txn!$E3986)</f>
        <v>0</v>
      </c>
      <c r="I7960" s="40">
        <f>IF(Txn!$B3986="",0,Txn!$Q3986)</f>
        <v>0</v>
      </c>
      <c r="J7960" s="40">
        <f>IF(Txn!$B3986="",0,Txn!$R3986)</f>
        <v>0</v>
      </c>
      <c r="K7960" s="41">
        <f>IF($A7960="","",IFERROR(VALUE(MID($A7960,6,2)),""))</f>
        <v>0</v>
      </c>
      <c r="L7960" s="39">
        <f>IF(Txn!$K3986="","","طرف مقابل — "&amp;Txn!$K3986)</f>
        <v>0</v>
      </c>
      <c r="N7960" s="42">
        <f>IF($D7960="",0,COUNTIF(BankAccts,$D7960))</f>
        <v>0</v>
      </c>
    </row>
    <row r="7961" spans="1:14">
      <c r="A7961" s="38">
        <f>IF(Txn!$B3987="","",Txn!$B3987)</f>
        <v>0</v>
      </c>
      <c r="B7961" s="38">
        <f>IF(Txn!$B3987="","",Txn!$C3987)</f>
        <v>0</v>
      </c>
      <c r="C7961" s="39">
        <f>IF(Txn!$B3987="","","تراکنش بانکی")</f>
        <v>0</v>
      </c>
      <c r="D7961" s="38">
        <f>IF(Txn!$B3987="","",IF(Txn!$X3987="","",Txn!$X3987))</f>
        <v>0</v>
      </c>
      <c r="E7961" s="39">
        <f>IF($D7961="","",IFERROR(VLOOKUP($D7961,AcctTbl,2,0),""))</f>
        <v>0</v>
      </c>
      <c r="F7961" s="39">
        <f>IF($D7961="","",IFERROR(VLOOKUP($D7961,AcctTbl,3,0),""))</f>
        <v>0</v>
      </c>
      <c r="G7961" s="39">
        <f>IF(Txn!$B3987="","",Txn!$D3987)</f>
        <v>0</v>
      </c>
      <c r="H7961" s="38">
        <f>IF(Txn!$B3987="","",Txn!$E3987)</f>
        <v>0</v>
      </c>
      <c r="I7961" s="40">
        <f>IF(Txn!$B3987="",0,Txn!$O3987)</f>
        <v>0</v>
      </c>
      <c r="J7961" s="40">
        <f>IF(Txn!$B3987="",0,Txn!$P3987)</f>
        <v>0</v>
      </c>
      <c r="K7961" s="41">
        <f>IF($A7961="","",IFERROR(VALUE(MID($A7961,6,2)),""))</f>
        <v>0</v>
      </c>
      <c r="L7961" s="39">
        <f>IF(Txn!$K3987="","",Txn!$K3987)</f>
        <v>0</v>
      </c>
      <c r="N7961" s="42">
        <f>IF($D7961="",0,COUNTIF(BankAccts,$D7961))</f>
        <v>0</v>
      </c>
    </row>
    <row r="7962" spans="1:14">
      <c r="A7962" s="38">
        <f>IF(Txn!$B3987="","",Txn!$B3987)</f>
        <v>0</v>
      </c>
      <c r="B7962" s="38">
        <f>IF(Txn!$B3987="","",Txn!$C3987)</f>
        <v>0</v>
      </c>
      <c r="C7962" s="39">
        <f>IF(Txn!$B3987="","","تراکنش بانکی")</f>
        <v>0</v>
      </c>
      <c r="D7962" s="38">
        <f>IF(Txn!$B3987="","",IF(IF(Txn!$U3987="TRF",Txn!$Y3987,Txn!$Z3987)="","",IF(Txn!$U3987="TRF",Txn!$Y3987,Txn!$Z3987)))</f>
        <v>0</v>
      </c>
      <c r="E7962" s="39">
        <f>IF($D7962="","",IFERROR(VLOOKUP($D7962,AcctTbl,2,0),""))</f>
        <v>0</v>
      </c>
      <c r="F7962" s="39">
        <f>IF($D7962="","",IFERROR(VLOOKUP($D7962,AcctTbl,3,0),""))</f>
        <v>0</v>
      </c>
      <c r="G7962" s="39">
        <f>IF(Txn!$B3987="","",Txn!$D3987)</f>
        <v>0</v>
      </c>
      <c r="H7962" s="38">
        <f>IF(Txn!$B3987="","",Txn!$E3987)</f>
        <v>0</v>
      </c>
      <c r="I7962" s="40">
        <f>IF(Txn!$B3987="",0,Txn!$Q3987)</f>
        <v>0</v>
      </c>
      <c r="J7962" s="40">
        <f>IF(Txn!$B3987="",0,Txn!$R3987)</f>
        <v>0</v>
      </c>
      <c r="K7962" s="41">
        <f>IF($A7962="","",IFERROR(VALUE(MID($A7962,6,2)),""))</f>
        <v>0</v>
      </c>
      <c r="L7962" s="39">
        <f>IF(Txn!$K3987="","","طرف مقابل — "&amp;Txn!$K3987)</f>
        <v>0</v>
      </c>
      <c r="N7962" s="42">
        <f>IF($D7962="",0,COUNTIF(BankAccts,$D7962))</f>
        <v>0</v>
      </c>
    </row>
    <row r="7963" spans="1:14">
      <c r="A7963" s="38">
        <f>IF(Txn!$B3988="","",Txn!$B3988)</f>
        <v>0</v>
      </c>
      <c r="B7963" s="38">
        <f>IF(Txn!$B3988="","",Txn!$C3988)</f>
        <v>0</v>
      </c>
      <c r="C7963" s="39">
        <f>IF(Txn!$B3988="","","تراکنش بانکی")</f>
        <v>0</v>
      </c>
      <c r="D7963" s="38">
        <f>IF(Txn!$B3988="","",IF(Txn!$X3988="","",Txn!$X3988))</f>
        <v>0</v>
      </c>
      <c r="E7963" s="39">
        <f>IF($D7963="","",IFERROR(VLOOKUP($D7963,AcctTbl,2,0),""))</f>
        <v>0</v>
      </c>
      <c r="F7963" s="39">
        <f>IF($D7963="","",IFERROR(VLOOKUP($D7963,AcctTbl,3,0),""))</f>
        <v>0</v>
      </c>
      <c r="G7963" s="39">
        <f>IF(Txn!$B3988="","",Txn!$D3988)</f>
        <v>0</v>
      </c>
      <c r="H7963" s="38">
        <f>IF(Txn!$B3988="","",Txn!$E3988)</f>
        <v>0</v>
      </c>
      <c r="I7963" s="40">
        <f>IF(Txn!$B3988="",0,Txn!$O3988)</f>
        <v>0</v>
      </c>
      <c r="J7963" s="40">
        <f>IF(Txn!$B3988="",0,Txn!$P3988)</f>
        <v>0</v>
      </c>
      <c r="K7963" s="41">
        <f>IF($A7963="","",IFERROR(VALUE(MID($A7963,6,2)),""))</f>
        <v>0</v>
      </c>
      <c r="L7963" s="39">
        <f>IF(Txn!$K3988="","",Txn!$K3988)</f>
        <v>0</v>
      </c>
      <c r="N7963" s="42">
        <f>IF($D7963="",0,COUNTIF(BankAccts,$D7963))</f>
        <v>0</v>
      </c>
    </row>
    <row r="7964" spans="1:14">
      <c r="A7964" s="38">
        <f>IF(Txn!$B3988="","",Txn!$B3988)</f>
        <v>0</v>
      </c>
      <c r="B7964" s="38">
        <f>IF(Txn!$B3988="","",Txn!$C3988)</f>
        <v>0</v>
      </c>
      <c r="C7964" s="39">
        <f>IF(Txn!$B3988="","","تراکنش بانکی")</f>
        <v>0</v>
      </c>
      <c r="D7964" s="38">
        <f>IF(Txn!$B3988="","",IF(IF(Txn!$U3988="TRF",Txn!$Y3988,Txn!$Z3988)="","",IF(Txn!$U3988="TRF",Txn!$Y3988,Txn!$Z3988)))</f>
        <v>0</v>
      </c>
      <c r="E7964" s="39">
        <f>IF($D7964="","",IFERROR(VLOOKUP($D7964,AcctTbl,2,0),""))</f>
        <v>0</v>
      </c>
      <c r="F7964" s="39">
        <f>IF($D7964="","",IFERROR(VLOOKUP($D7964,AcctTbl,3,0),""))</f>
        <v>0</v>
      </c>
      <c r="G7964" s="39">
        <f>IF(Txn!$B3988="","",Txn!$D3988)</f>
        <v>0</v>
      </c>
      <c r="H7964" s="38">
        <f>IF(Txn!$B3988="","",Txn!$E3988)</f>
        <v>0</v>
      </c>
      <c r="I7964" s="40">
        <f>IF(Txn!$B3988="",0,Txn!$Q3988)</f>
        <v>0</v>
      </c>
      <c r="J7964" s="40">
        <f>IF(Txn!$B3988="",0,Txn!$R3988)</f>
        <v>0</v>
      </c>
      <c r="K7964" s="41">
        <f>IF($A7964="","",IFERROR(VALUE(MID($A7964,6,2)),""))</f>
        <v>0</v>
      </c>
      <c r="L7964" s="39">
        <f>IF(Txn!$K3988="","","طرف مقابل — "&amp;Txn!$K3988)</f>
        <v>0</v>
      </c>
      <c r="N7964" s="42">
        <f>IF($D7964="",0,COUNTIF(BankAccts,$D7964))</f>
        <v>0</v>
      </c>
    </row>
    <row r="7965" spans="1:14">
      <c r="A7965" s="38">
        <f>IF(Txn!$B3989="","",Txn!$B3989)</f>
        <v>0</v>
      </c>
      <c r="B7965" s="38">
        <f>IF(Txn!$B3989="","",Txn!$C3989)</f>
        <v>0</v>
      </c>
      <c r="C7965" s="39">
        <f>IF(Txn!$B3989="","","تراکنش بانکی")</f>
        <v>0</v>
      </c>
      <c r="D7965" s="38">
        <f>IF(Txn!$B3989="","",IF(Txn!$X3989="","",Txn!$X3989))</f>
        <v>0</v>
      </c>
      <c r="E7965" s="39">
        <f>IF($D7965="","",IFERROR(VLOOKUP($D7965,AcctTbl,2,0),""))</f>
        <v>0</v>
      </c>
      <c r="F7965" s="39">
        <f>IF($D7965="","",IFERROR(VLOOKUP($D7965,AcctTbl,3,0),""))</f>
        <v>0</v>
      </c>
      <c r="G7965" s="39">
        <f>IF(Txn!$B3989="","",Txn!$D3989)</f>
        <v>0</v>
      </c>
      <c r="H7965" s="38">
        <f>IF(Txn!$B3989="","",Txn!$E3989)</f>
        <v>0</v>
      </c>
      <c r="I7965" s="40">
        <f>IF(Txn!$B3989="",0,Txn!$O3989)</f>
        <v>0</v>
      </c>
      <c r="J7965" s="40">
        <f>IF(Txn!$B3989="",0,Txn!$P3989)</f>
        <v>0</v>
      </c>
      <c r="K7965" s="41">
        <f>IF($A7965="","",IFERROR(VALUE(MID($A7965,6,2)),""))</f>
        <v>0</v>
      </c>
      <c r="L7965" s="39">
        <f>IF(Txn!$K3989="","",Txn!$K3989)</f>
        <v>0</v>
      </c>
      <c r="N7965" s="42">
        <f>IF($D7965="",0,COUNTIF(BankAccts,$D7965))</f>
        <v>0</v>
      </c>
    </row>
    <row r="7966" spans="1:14">
      <c r="A7966" s="38">
        <f>IF(Txn!$B3989="","",Txn!$B3989)</f>
        <v>0</v>
      </c>
      <c r="B7966" s="38">
        <f>IF(Txn!$B3989="","",Txn!$C3989)</f>
        <v>0</v>
      </c>
      <c r="C7966" s="39">
        <f>IF(Txn!$B3989="","","تراکنش بانکی")</f>
        <v>0</v>
      </c>
      <c r="D7966" s="38">
        <f>IF(Txn!$B3989="","",IF(IF(Txn!$U3989="TRF",Txn!$Y3989,Txn!$Z3989)="","",IF(Txn!$U3989="TRF",Txn!$Y3989,Txn!$Z3989)))</f>
        <v>0</v>
      </c>
      <c r="E7966" s="39">
        <f>IF($D7966="","",IFERROR(VLOOKUP($D7966,AcctTbl,2,0),""))</f>
        <v>0</v>
      </c>
      <c r="F7966" s="39">
        <f>IF($D7966="","",IFERROR(VLOOKUP($D7966,AcctTbl,3,0),""))</f>
        <v>0</v>
      </c>
      <c r="G7966" s="39">
        <f>IF(Txn!$B3989="","",Txn!$D3989)</f>
        <v>0</v>
      </c>
      <c r="H7966" s="38">
        <f>IF(Txn!$B3989="","",Txn!$E3989)</f>
        <v>0</v>
      </c>
      <c r="I7966" s="40">
        <f>IF(Txn!$B3989="",0,Txn!$Q3989)</f>
        <v>0</v>
      </c>
      <c r="J7966" s="40">
        <f>IF(Txn!$B3989="",0,Txn!$R3989)</f>
        <v>0</v>
      </c>
      <c r="K7966" s="41">
        <f>IF($A7966="","",IFERROR(VALUE(MID($A7966,6,2)),""))</f>
        <v>0</v>
      </c>
      <c r="L7966" s="39">
        <f>IF(Txn!$K3989="","","طرف مقابل — "&amp;Txn!$K3989)</f>
        <v>0</v>
      </c>
      <c r="N7966" s="42">
        <f>IF($D7966="",0,COUNTIF(BankAccts,$D7966))</f>
        <v>0</v>
      </c>
    </row>
    <row r="7967" spans="1:14">
      <c r="A7967" s="38">
        <f>IF(Txn!$B3990="","",Txn!$B3990)</f>
        <v>0</v>
      </c>
      <c r="B7967" s="38">
        <f>IF(Txn!$B3990="","",Txn!$C3990)</f>
        <v>0</v>
      </c>
      <c r="C7967" s="39">
        <f>IF(Txn!$B3990="","","تراکنش بانکی")</f>
        <v>0</v>
      </c>
      <c r="D7967" s="38">
        <f>IF(Txn!$B3990="","",IF(Txn!$X3990="","",Txn!$X3990))</f>
        <v>0</v>
      </c>
      <c r="E7967" s="39">
        <f>IF($D7967="","",IFERROR(VLOOKUP($D7967,AcctTbl,2,0),""))</f>
        <v>0</v>
      </c>
      <c r="F7967" s="39">
        <f>IF($D7967="","",IFERROR(VLOOKUP($D7967,AcctTbl,3,0),""))</f>
        <v>0</v>
      </c>
      <c r="G7967" s="39">
        <f>IF(Txn!$B3990="","",Txn!$D3990)</f>
        <v>0</v>
      </c>
      <c r="H7967" s="38">
        <f>IF(Txn!$B3990="","",Txn!$E3990)</f>
        <v>0</v>
      </c>
      <c r="I7967" s="40">
        <f>IF(Txn!$B3990="",0,Txn!$O3990)</f>
        <v>0</v>
      </c>
      <c r="J7967" s="40">
        <f>IF(Txn!$B3990="",0,Txn!$P3990)</f>
        <v>0</v>
      </c>
      <c r="K7967" s="41">
        <f>IF($A7967="","",IFERROR(VALUE(MID($A7967,6,2)),""))</f>
        <v>0</v>
      </c>
      <c r="L7967" s="39">
        <f>IF(Txn!$K3990="","",Txn!$K3990)</f>
        <v>0</v>
      </c>
      <c r="N7967" s="42">
        <f>IF($D7967="",0,COUNTIF(BankAccts,$D7967))</f>
        <v>0</v>
      </c>
    </row>
    <row r="7968" spans="1:14">
      <c r="A7968" s="38">
        <f>IF(Txn!$B3990="","",Txn!$B3990)</f>
        <v>0</v>
      </c>
      <c r="B7968" s="38">
        <f>IF(Txn!$B3990="","",Txn!$C3990)</f>
        <v>0</v>
      </c>
      <c r="C7968" s="39">
        <f>IF(Txn!$B3990="","","تراکنش بانکی")</f>
        <v>0</v>
      </c>
      <c r="D7968" s="38">
        <f>IF(Txn!$B3990="","",IF(IF(Txn!$U3990="TRF",Txn!$Y3990,Txn!$Z3990)="","",IF(Txn!$U3990="TRF",Txn!$Y3990,Txn!$Z3990)))</f>
        <v>0</v>
      </c>
      <c r="E7968" s="39">
        <f>IF($D7968="","",IFERROR(VLOOKUP($D7968,AcctTbl,2,0),""))</f>
        <v>0</v>
      </c>
      <c r="F7968" s="39">
        <f>IF($D7968="","",IFERROR(VLOOKUP($D7968,AcctTbl,3,0),""))</f>
        <v>0</v>
      </c>
      <c r="G7968" s="39">
        <f>IF(Txn!$B3990="","",Txn!$D3990)</f>
        <v>0</v>
      </c>
      <c r="H7968" s="38">
        <f>IF(Txn!$B3990="","",Txn!$E3990)</f>
        <v>0</v>
      </c>
      <c r="I7968" s="40">
        <f>IF(Txn!$B3990="",0,Txn!$Q3990)</f>
        <v>0</v>
      </c>
      <c r="J7968" s="40">
        <f>IF(Txn!$B3990="",0,Txn!$R3990)</f>
        <v>0</v>
      </c>
      <c r="K7968" s="41">
        <f>IF($A7968="","",IFERROR(VALUE(MID($A7968,6,2)),""))</f>
        <v>0</v>
      </c>
      <c r="L7968" s="39">
        <f>IF(Txn!$K3990="","","طرف مقابل — "&amp;Txn!$K3990)</f>
        <v>0</v>
      </c>
      <c r="N7968" s="42">
        <f>IF($D7968="",0,COUNTIF(BankAccts,$D7968))</f>
        <v>0</v>
      </c>
    </row>
    <row r="7969" spans="1:14">
      <c r="A7969" s="38">
        <f>IF(Txn!$B3991="","",Txn!$B3991)</f>
        <v>0</v>
      </c>
      <c r="B7969" s="38">
        <f>IF(Txn!$B3991="","",Txn!$C3991)</f>
        <v>0</v>
      </c>
      <c r="C7969" s="39">
        <f>IF(Txn!$B3991="","","تراکنش بانکی")</f>
        <v>0</v>
      </c>
      <c r="D7969" s="38">
        <f>IF(Txn!$B3991="","",IF(Txn!$X3991="","",Txn!$X3991))</f>
        <v>0</v>
      </c>
      <c r="E7969" s="39">
        <f>IF($D7969="","",IFERROR(VLOOKUP($D7969,AcctTbl,2,0),""))</f>
        <v>0</v>
      </c>
      <c r="F7969" s="39">
        <f>IF($D7969="","",IFERROR(VLOOKUP($D7969,AcctTbl,3,0),""))</f>
        <v>0</v>
      </c>
      <c r="G7969" s="39">
        <f>IF(Txn!$B3991="","",Txn!$D3991)</f>
        <v>0</v>
      </c>
      <c r="H7969" s="38">
        <f>IF(Txn!$B3991="","",Txn!$E3991)</f>
        <v>0</v>
      </c>
      <c r="I7969" s="40">
        <f>IF(Txn!$B3991="",0,Txn!$O3991)</f>
        <v>0</v>
      </c>
      <c r="J7969" s="40">
        <f>IF(Txn!$B3991="",0,Txn!$P3991)</f>
        <v>0</v>
      </c>
      <c r="K7969" s="41">
        <f>IF($A7969="","",IFERROR(VALUE(MID($A7969,6,2)),""))</f>
        <v>0</v>
      </c>
      <c r="L7969" s="39">
        <f>IF(Txn!$K3991="","",Txn!$K3991)</f>
        <v>0</v>
      </c>
      <c r="N7969" s="42">
        <f>IF($D7969="",0,COUNTIF(BankAccts,$D7969))</f>
        <v>0</v>
      </c>
    </row>
    <row r="7970" spans="1:14">
      <c r="A7970" s="38">
        <f>IF(Txn!$B3991="","",Txn!$B3991)</f>
        <v>0</v>
      </c>
      <c r="B7970" s="38">
        <f>IF(Txn!$B3991="","",Txn!$C3991)</f>
        <v>0</v>
      </c>
      <c r="C7970" s="39">
        <f>IF(Txn!$B3991="","","تراکنش بانکی")</f>
        <v>0</v>
      </c>
      <c r="D7970" s="38">
        <f>IF(Txn!$B3991="","",IF(IF(Txn!$U3991="TRF",Txn!$Y3991,Txn!$Z3991)="","",IF(Txn!$U3991="TRF",Txn!$Y3991,Txn!$Z3991)))</f>
        <v>0</v>
      </c>
      <c r="E7970" s="39">
        <f>IF($D7970="","",IFERROR(VLOOKUP($D7970,AcctTbl,2,0),""))</f>
        <v>0</v>
      </c>
      <c r="F7970" s="39">
        <f>IF($D7970="","",IFERROR(VLOOKUP($D7970,AcctTbl,3,0),""))</f>
        <v>0</v>
      </c>
      <c r="G7970" s="39">
        <f>IF(Txn!$B3991="","",Txn!$D3991)</f>
        <v>0</v>
      </c>
      <c r="H7970" s="38">
        <f>IF(Txn!$B3991="","",Txn!$E3991)</f>
        <v>0</v>
      </c>
      <c r="I7970" s="40">
        <f>IF(Txn!$B3991="",0,Txn!$Q3991)</f>
        <v>0</v>
      </c>
      <c r="J7970" s="40">
        <f>IF(Txn!$B3991="",0,Txn!$R3991)</f>
        <v>0</v>
      </c>
      <c r="K7970" s="41">
        <f>IF($A7970="","",IFERROR(VALUE(MID($A7970,6,2)),""))</f>
        <v>0</v>
      </c>
      <c r="L7970" s="39">
        <f>IF(Txn!$K3991="","","طرف مقابل — "&amp;Txn!$K3991)</f>
        <v>0</v>
      </c>
      <c r="N7970" s="42">
        <f>IF($D7970="",0,COUNTIF(BankAccts,$D7970))</f>
        <v>0</v>
      </c>
    </row>
    <row r="7971" spans="1:14">
      <c r="A7971" s="38">
        <f>IF(Txn!$B3992="","",Txn!$B3992)</f>
        <v>0</v>
      </c>
      <c r="B7971" s="38">
        <f>IF(Txn!$B3992="","",Txn!$C3992)</f>
        <v>0</v>
      </c>
      <c r="C7971" s="39">
        <f>IF(Txn!$B3992="","","تراکنش بانکی")</f>
        <v>0</v>
      </c>
      <c r="D7971" s="38">
        <f>IF(Txn!$B3992="","",IF(Txn!$X3992="","",Txn!$X3992))</f>
        <v>0</v>
      </c>
      <c r="E7971" s="39">
        <f>IF($D7971="","",IFERROR(VLOOKUP($D7971,AcctTbl,2,0),""))</f>
        <v>0</v>
      </c>
      <c r="F7971" s="39">
        <f>IF($D7971="","",IFERROR(VLOOKUP($D7971,AcctTbl,3,0),""))</f>
        <v>0</v>
      </c>
      <c r="G7971" s="39">
        <f>IF(Txn!$B3992="","",Txn!$D3992)</f>
        <v>0</v>
      </c>
      <c r="H7971" s="38">
        <f>IF(Txn!$B3992="","",Txn!$E3992)</f>
        <v>0</v>
      </c>
      <c r="I7971" s="40">
        <f>IF(Txn!$B3992="",0,Txn!$O3992)</f>
        <v>0</v>
      </c>
      <c r="J7971" s="40">
        <f>IF(Txn!$B3992="",0,Txn!$P3992)</f>
        <v>0</v>
      </c>
      <c r="K7971" s="41">
        <f>IF($A7971="","",IFERROR(VALUE(MID($A7971,6,2)),""))</f>
        <v>0</v>
      </c>
      <c r="L7971" s="39">
        <f>IF(Txn!$K3992="","",Txn!$K3992)</f>
        <v>0</v>
      </c>
      <c r="N7971" s="42">
        <f>IF($D7971="",0,COUNTIF(BankAccts,$D7971))</f>
        <v>0</v>
      </c>
    </row>
    <row r="7972" spans="1:14">
      <c r="A7972" s="38">
        <f>IF(Txn!$B3992="","",Txn!$B3992)</f>
        <v>0</v>
      </c>
      <c r="B7972" s="38">
        <f>IF(Txn!$B3992="","",Txn!$C3992)</f>
        <v>0</v>
      </c>
      <c r="C7972" s="39">
        <f>IF(Txn!$B3992="","","تراکنش بانکی")</f>
        <v>0</v>
      </c>
      <c r="D7972" s="38">
        <f>IF(Txn!$B3992="","",IF(IF(Txn!$U3992="TRF",Txn!$Y3992,Txn!$Z3992)="","",IF(Txn!$U3992="TRF",Txn!$Y3992,Txn!$Z3992)))</f>
        <v>0</v>
      </c>
      <c r="E7972" s="39">
        <f>IF($D7972="","",IFERROR(VLOOKUP($D7972,AcctTbl,2,0),""))</f>
        <v>0</v>
      </c>
      <c r="F7972" s="39">
        <f>IF($D7972="","",IFERROR(VLOOKUP($D7972,AcctTbl,3,0),""))</f>
        <v>0</v>
      </c>
      <c r="G7972" s="39">
        <f>IF(Txn!$B3992="","",Txn!$D3992)</f>
        <v>0</v>
      </c>
      <c r="H7972" s="38">
        <f>IF(Txn!$B3992="","",Txn!$E3992)</f>
        <v>0</v>
      </c>
      <c r="I7972" s="40">
        <f>IF(Txn!$B3992="",0,Txn!$Q3992)</f>
        <v>0</v>
      </c>
      <c r="J7972" s="40">
        <f>IF(Txn!$B3992="",0,Txn!$R3992)</f>
        <v>0</v>
      </c>
      <c r="K7972" s="41">
        <f>IF($A7972="","",IFERROR(VALUE(MID($A7972,6,2)),""))</f>
        <v>0</v>
      </c>
      <c r="L7972" s="39">
        <f>IF(Txn!$K3992="","","طرف مقابل — "&amp;Txn!$K3992)</f>
        <v>0</v>
      </c>
      <c r="N7972" s="42">
        <f>IF($D7972="",0,COUNTIF(BankAccts,$D7972))</f>
        <v>0</v>
      </c>
    </row>
    <row r="7973" spans="1:14">
      <c r="A7973" s="38">
        <f>IF(Txn!$B3993="","",Txn!$B3993)</f>
        <v>0</v>
      </c>
      <c r="B7973" s="38">
        <f>IF(Txn!$B3993="","",Txn!$C3993)</f>
        <v>0</v>
      </c>
      <c r="C7973" s="39">
        <f>IF(Txn!$B3993="","","تراکنش بانکی")</f>
        <v>0</v>
      </c>
      <c r="D7973" s="38">
        <f>IF(Txn!$B3993="","",IF(Txn!$X3993="","",Txn!$X3993))</f>
        <v>0</v>
      </c>
      <c r="E7973" s="39">
        <f>IF($D7973="","",IFERROR(VLOOKUP($D7973,AcctTbl,2,0),""))</f>
        <v>0</v>
      </c>
      <c r="F7973" s="39">
        <f>IF($D7973="","",IFERROR(VLOOKUP($D7973,AcctTbl,3,0),""))</f>
        <v>0</v>
      </c>
      <c r="G7973" s="39">
        <f>IF(Txn!$B3993="","",Txn!$D3993)</f>
        <v>0</v>
      </c>
      <c r="H7973" s="38">
        <f>IF(Txn!$B3993="","",Txn!$E3993)</f>
        <v>0</v>
      </c>
      <c r="I7973" s="40">
        <f>IF(Txn!$B3993="",0,Txn!$O3993)</f>
        <v>0</v>
      </c>
      <c r="J7973" s="40">
        <f>IF(Txn!$B3993="",0,Txn!$P3993)</f>
        <v>0</v>
      </c>
      <c r="K7973" s="41">
        <f>IF($A7973="","",IFERROR(VALUE(MID($A7973,6,2)),""))</f>
        <v>0</v>
      </c>
      <c r="L7973" s="39">
        <f>IF(Txn!$K3993="","",Txn!$K3993)</f>
        <v>0</v>
      </c>
      <c r="N7973" s="42">
        <f>IF($D7973="",0,COUNTIF(BankAccts,$D7973))</f>
        <v>0</v>
      </c>
    </row>
    <row r="7974" spans="1:14">
      <c r="A7974" s="38">
        <f>IF(Txn!$B3993="","",Txn!$B3993)</f>
        <v>0</v>
      </c>
      <c r="B7974" s="38">
        <f>IF(Txn!$B3993="","",Txn!$C3993)</f>
        <v>0</v>
      </c>
      <c r="C7974" s="39">
        <f>IF(Txn!$B3993="","","تراکنش بانکی")</f>
        <v>0</v>
      </c>
      <c r="D7974" s="38">
        <f>IF(Txn!$B3993="","",IF(IF(Txn!$U3993="TRF",Txn!$Y3993,Txn!$Z3993)="","",IF(Txn!$U3993="TRF",Txn!$Y3993,Txn!$Z3993)))</f>
        <v>0</v>
      </c>
      <c r="E7974" s="39">
        <f>IF($D7974="","",IFERROR(VLOOKUP($D7974,AcctTbl,2,0),""))</f>
        <v>0</v>
      </c>
      <c r="F7974" s="39">
        <f>IF($D7974="","",IFERROR(VLOOKUP($D7974,AcctTbl,3,0),""))</f>
        <v>0</v>
      </c>
      <c r="G7974" s="39">
        <f>IF(Txn!$B3993="","",Txn!$D3993)</f>
        <v>0</v>
      </c>
      <c r="H7974" s="38">
        <f>IF(Txn!$B3993="","",Txn!$E3993)</f>
        <v>0</v>
      </c>
      <c r="I7974" s="40">
        <f>IF(Txn!$B3993="",0,Txn!$Q3993)</f>
        <v>0</v>
      </c>
      <c r="J7974" s="40">
        <f>IF(Txn!$B3993="",0,Txn!$R3993)</f>
        <v>0</v>
      </c>
      <c r="K7974" s="41">
        <f>IF($A7974="","",IFERROR(VALUE(MID($A7974,6,2)),""))</f>
        <v>0</v>
      </c>
      <c r="L7974" s="39">
        <f>IF(Txn!$K3993="","","طرف مقابل — "&amp;Txn!$K3993)</f>
        <v>0</v>
      </c>
      <c r="N7974" s="42">
        <f>IF($D7974="",0,COUNTIF(BankAccts,$D7974))</f>
        <v>0</v>
      </c>
    </row>
    <row r="7975" spans="1:14">
      <c r="A7975" s="38">
        <f>IF(Txn!$B3994="","",Txn!$B3994)</f>
        <v>0</v>
      </c>
      <c r="B7975" s="38">
        <f>IF(Txn!$B3994="","",Txn!$C3994)</f>
        <v>0</v>
      </c>
      <c r="C7975" s="39">
        <f>IF(Txn!$B3994="","","تراکنش بانکی")</f>
        <v>0</v>
      </c>
      <c r="D7975" s="38">
        <f>IF(Txn!$B3994="","",IF(Txn!$X3994="","",Txn!$X3994))</f>
        <v>0</v>
      </c>
      <c r="E7975" s="39">
        <f>IF($D7975="","",IFERROR(VLOOKUP($D7975,AcctTbl,2,0),""))</f>
        <v>0</v>
      </c>
      <c r="F7975" s="39">
        <f>IF($D7975="","",IFERROR(VLOOKUP($D7975,AcctTbl,3,0),""))</f>
        <v>0</v>
      </c>
      <c r="G7975" s="39">
        <f>IF(Txn!$B3994="","",Txn!$D3994)</f>
        <v>0</v>
      </c>
      <c r="H7975" s="38">
        <f>IF(Txn!$B3994="","",Txn!$E3994)</f>
        <v>0</v>
      </c>
      <c r="I7975" s="40">
        <f>IF(Txn!$B3994="",0,Txn!$O3994)</f>
        <v>0</v>
      </c>
      <c r="J7975" s="40">
        <f>IF(Txn!$B3994="",0,Txn!$P3994)</f>
        <v>0</v>
      </c>
      <c r="K7975" s="41">
        <f>IF($A7975="","",IFERROR(VALUE(MID($A7975,6,2)),""))</f>
        <v>0</v>
      </c>
      <c r="L7975" s="39">
        <f>IF(Txn!$K3994="","",Txn!$K3994)</f>
        <v>0</v>
      </c>
      <c r="N7975" s="42">
        <f>IF($D7975="",0,COUNTIF(BankAccts,$D7975))</f>
        <v>0</v>
      </c>
    </row>
    <row r="7976" spans="1:14">
      <c r="A7976" s="38">
        <f>IF(Txn!$B3994="","",Txn!$B3994)</f>
        <v>0</v>
      </c>
      <c r="B7976" s="38">
        <f>IF(Txn!$B3994="","",Txn!$C3994)</f>
        <v>0</v>
      </c>
      <c r="C7976" s="39">
        <f>IF(Txn!$B3994="","","تراکنش بانکی")</f>
        <v>0</v>
      </c>
      <c r="D7976" s="38">
        <f>IF(Txn!$B3994="","",IF(IF(Txn!$U3994="TRF",Txn!$Y3994,Txn!$Z3994)="","",IF(Txn!$U3994="TRF",Txn!$Y3994,Txn!$Z3994)))</f>
        <v>0</v>
      </c>
      <c r="E7976" s="39">
        <f>IF($D7976="","",IFERROR(VLOOKUP($D7976,AcctTbl,2,0),""))</f>
        <v>0</v>
      </c>
      <c r="F7976" s="39">
        <f>IF($D7976="","",IFERROR(VLOOKUP($D7976,AcctTbl,3,0),""))</f>
        <v>0</v>
      </c>
      <c r="G7976" s="39">
        <f>IF(Txn!$B3994="","",Txn!$D3994)</f>
        <v>0</v>
      </c>
      <c r="H7976" s="38">
        <f>IF(Txn!$B3994="","",Txn!$E3994)</f>
        <v>0</v>
      </c>
      <c r="I7976" s="40">
        <f>IF(Txn!$B3994="",0,Txn!$Q3994)</f>
        <v>0</v>
      </c>
      <c r="J7976" s="40">
        <f>IF(Txn!$B3994="",0,Txn!$R3994)</f>
        <v>0</v>
      </c>
      <c r="K7976" s="41">
        <f>IF($A7976="","",IFERROR(VALUE(MID($A7976,6,2)),""))</f>
        <v>0</v>
      </c>
      <c r="L7976" s="39">
        <f>IF(Txn!$K3994="","","طرف مقابل — "&amp;Txn!$K3994)</f>
        <v>0</v>
      </c>
      <c r="N7976" s="42">
        <f>IF($D7976="",0,COUNTIF(BankAccts,$D7976))</f>
        <v>0</v>
      </c>
    </row>
    <row r="7977" spans="1:14">
      <c r="A7977" s="38">
        <f>IF(Txn!$B3995="","",Txn!$B3995)</f>
        <v>0</v>
      </c>
      <c r="B7977" s="38">
        <f>IF(Txn!$B3995="","",Txn!$C3995)</f>
        <v>0</v>
      </c>
      <c r="C7977" s="39">
        <f>IF(Txn!$B3995="","","تراکنش بانکی")</f>
        <v>0</v>
      </c>
      <c r="D7977" s="38">
        <f>IF(Txn!$B3995="","",IF(Txn!$X3995="","",Txn!$X3995))</f>
        <v>0</v>
      </c>
      <c r="E7977" s="39">
        <f>IF($D7977="","",IFERROR(VLOOKUP($D7977,AcctTbl,2,0),""))</f>
        <v>0</v>
      </c>
      <c r="F7977" s="39">
        <f>IF($D7977="","",IFERROR(VLOOKUP($D7977,AcctTbl,3,0),""))</f>
        <v>0</v>
      </c>
      <c r="G7977" s="39">
        <f>IF(Txn!$B3995="","",Txn!$D3995)</f>
        <v>0</v>
      </c>
      <c r="H7977" s="38">
        <f>IF(Txn!$B3995="","",Txn!$E3995)</f>
        <v>0</v>
      </c>
      <c r="I7977" s="40">
        <f>IF(Txn!$B3995="",0,Txn!$O3995)</f>
        <v>0</v>
      </c>
      <c r="J7977" s="40">
        <f>IF(Txn!$B3995="",0,Txn!$P3995)</f>
        <v>0</v>
      </c>
      <c r="K7977" s="41">
        <f>IF($A7977="","",IFERROR(VALUE(MID($A7977,6,2)),""))</f>
        <v>0</v>
      </c>
      <c r="L7977" s="39">
        <f>IF(Txn!$K3995="","",Txn!$K3995)</f>
        <v>0</v>
      </c>
      <c r="N7977" s="42">
        <f>IF($D7977="",0,COUNTIF(BankAccts,$D7977))</f>
        <v>0</v>
      </c>
    </row>
    <row r="7978" spans="1:14">
      <c r="A7978" s="38">
        <f>IF(Txn!$B3995="","",Txn!$B3995)</f>
        <v>0</v>
      </c>
      <c r="B7978" s="38">
        <f>IF(Txn!$B3995="","",Txn!$C3995)</f>
        <v>0</v>
      </c>
      <c r="C7978" s="39">
        <f>IF(Txn!$B3995="","","تراکنش بانکی")</f>
        <v>0</v>
      </c>
      <c r="D7978" s="38">
        <f>IF(Txn!$B3995="","",IF(IF(Txn!$U3995="TRF",Txn!$Y3995,Txn!$Z3995)="","",IF(Txn!$U3995="TRF",Txn!$Y3995,Txn!$Z3995)))</f>
        <v>0</v>
      </c>
      <c r="E7978" s="39">
        <f>IF($D7978="","",IFERROR(VLOOKUP($D7978,AcctTbl,2,0),""))</f>
        <v>0</v>
      </c>
      <c r="F7978" s="39">
        <f>IF($D7978="","",IFERROR(VLOOKUP($D7978,AcctTbl,3,0),""))</f>
        <v>0</v>
      </c>
      <c r="G7978" s="39">
        <f>IF(Txn!$B3995="","",Txn!$D3995)</f>
        <v>0</v>
      </c>
      <c r="H7978" s="38">
        <f>IF(Txn!$B3995="","",Txn!$E3995)</f>
        <v>0</v>
      </c>
      <c r="I7978" s="40">
        <f>IF(Txn!$B3995="",0,Txn!$Q3995)</f>
        <v>0</v>
      </c>
      <c r="J7978" s="40">
        <f>IF(Txn!$B3995="",0,Txn!$R3995)</f>
        <v>0</v>
      </c>
      <c r="K7978" s="41">
        <f>IF($A7978="","",IFERROR(VALUE(MID($A7978,6,2)),""))</f>
        <v>0</v>
      </c>
      <c r="L7978" s="39">
        <f>IF(Txn!$K3995="","","طرف مقابل — "&amp;Txn!$K3995)</f>
        <v>0</v>
      </c>
      <c r="N7978" s="42">
        <f>IF($D7978="",0,COUNTIF(BankAccts,$D7978))</f>
        <v>0</v>
      </c>
    </row>
    <row r="7979" spans="1:14">
      <c r="A7979" s="38">
        <f>IF(Txn!$B3996="","",Txn!$B3996)</f>
        <v>0</v>
      </c>
      <c r="B7979" s="38">
        <f>IF(Txn!$B3996="","",Txn!$C3996)</f>
        <v>0</v>
      </c>
      <c r="C7979" s="39">
        <f>IF(Txn!$B3996="","","تراکنش بانکی")</f>
        <v>0</v>
      </c>
      <c r="D7979" s="38">
        <f>IF(Txn!$B3996="","",IF(Txn!$X3996="","",Txn!$X3996))</f>
        <v>0</v>
      </c>
      <c r="E7979" s="39">
        <f>IF($D7979="","",IFERROR(VLOOKUP($D7979,AcctTbl,2,0),""))</f>
        <v>0</v>
      </c>
      <c r="F7979" s="39">
        <f>IF($D7979="","",IFERROR(VLOOKUP($D7979,AcctTbl,3,0),""))</f>
        <v>0</v>
      </c>
      <c r="G7979" s="39">
        <f>IF(Txn!$B3996="","",Txn!$D3996)</f>
        <v>0</v>
      </c>
      <c r="H7979" s="38">
        <f>IF(Txn!$B3996="","",Txn!$E3996)</f>
        <v>0</v>
      </c>
      <c r="I7979" s="40">
        <f>IF(Txn!$B3996="",0,Txn!$O3996)</f>
        <v>0</v>
      </c>
      <c r="J7979" s="40">
        <f>IF(Txn!$B3996="",0,Txn!$P3996)</f>
        <v>0</v>
      </c>
      <c r="K7979" s="41">
        <f>IF($A7979="","",IFERROR(VALUE(MID($A7979,6,2)),""))</f>
        <v>0</v>
      </c>
      <c r="L7979" s="39">
        <f>IF(Txn!$K3996="","",Txn!$K3996)</f>
        <v>0</v>
      </c>
      <c r="N7979" s="42">
        <f>IF($D7979="",0,COUNTIF(BankAccts,$D7979))</f>
        <v>0</v>
      </c>
    </row>
    <row r="7980" spans="1:14">
      <c r="A7980" s="38">
        <f>IF(Txn!$B3996="","",Txn!$B3996)</f>
        <v>0</v>
      </c>
      <c r="B7980" s="38">
        <f>IF(Txn!$B3996="","",Txn!$C3996)</f>
        <v>0</v>
      </c>
      <c r="C7980" s="39">
        <f>IF(Txn!$B3996="","","تراکنش بانکی")</f>
        <v>0</v>
      </c>
      <c r="D7980" s="38">
        <f>IF(Txn!$B3996="","",IF(IF(Txn!$U3996="TRF",Txn!$Y3996,Txn!$Z3996)="","",IF(Txn!$U3996="TRF",Txn!$Y3996,Txn!$Z3996)))</f>
        <v>0</v>
      </c>
      <c r="E7980" s="39">
        <f>IF($D7980="","",IFERROR(VLOOKUP($D7980,AcctTbl,2,0),""))</f>
        <v>0</v>
      </c>
      <c r="F7980" s="39">
        <f>IF($D7980="","",IFERROR(VLOOKUP($D7980,AcctTbl,3,0),""))</f>
        <v>0</v>
      </c>
      <c r="G7980" s="39">
        <f>IF(Txn!$B3996="","",Txn!$D3996)</f>
        <v>0</v>
      </c>
      <c r="H7980" s="38">
        <f>IF(Txn!$B3996="","",Txn!$E3996)</f>
        <v>0</v>
      </c>
      <c r="I7980" s="40">
        <f>IF(Txn!$B3996="",0,Txn!$Q3996)</f>
        <v>0</v>
      </c>
      <c r="J7980" s="40">
        <f>IF(Txn!$B3996="",0,Txn!$R3996)</f>
        <v>0</v>
      </c>
      <c r="K7980" s="41">
        <f>IF($A7980="","",IFERROR(VALUE(MID($A7980,6,2)),""))</f>
        <v>0</v>
      </c>
      <c r="L7980" s="39">
        <f>IF(Txn!$K3996="","","طرف مقابل — "&amp;Txn!$K3996)</f>
        <v>0</v>
      </c>
      <c r="N7980" s="42">
        <f>IF($D7980="",0,COUNTIF(BankAccts,$D7980))</f>
        <v>0</v>
      </c>
    </row>
    <row r="7981" spans="1:14">
      <c r="A7981" s="38">
        <f>IF(Txn!$B3997="","",Txn!$B3997)</f>
        <v>0</v>
      </c>
      <c r="B7981" s="38">
        <f>IF(Txn!$B3997="","",Txn!$C3997)</f>
        <v>0</v>
      </c>
      <c r="C7981" s="39">
        <f>IF(Txn!$B3997="","","تراکنش بانکی")</f>
        <v>0</v>
      </c>
      <c r="D7981" s="38">
        <f>IF(Txn!$B3997="","",IF(Txn!$X3997="","",Txn!$X3997))</f>
        <v>0</v>
      </c>
      <c r="E7981" s="39">
        <f>IF($D7981="","",IFERROR(VLOOKUP($D7981,AcctTbl,2,0),""))</f>
        <v>0</v>
      </c>
      <c r="F7981" s="39">
        <f>IF($D7981="","",IFERROR(VLOOKUP($D7981,AcctTbl,3,0),""))</f>
        <v>0</v>
      </c>
      <c r="G7981" s="39">
        <f>IF(Txn!$B3997="","",Txn!$D3997)</f>
        <v>0</v>
      </c>
      <c r="H7981" s="38">
        <f>IF(Txn!$B3997="","",Txn!$E3997)</f>
        <v>0</v>
      </c>
      <c r="I7981" s="40">
        <f>IF(Txn!$B3997="",0,Txn!$O3997)</f>
        <v>0</v>
      </c>
      <c r="J7981" s="40">
        <f>IF(Txn!$B3997="",0,Txn!$P3997)</f>
        <v>0</v>
      </c>
      <c r="K7981" s="41">
        <f>IF($A7981="","",IFERROR(VALUE(MID($A7981,6,2)),""))</f>
        <v>0</v>
      </c>
      <c r="L7981" s="39">
        <f>IF(Txn!$K3997="","",Txn!$K3997)</f>
        <v>0</v>
      </c>
      <c r="N7981" s="42">
        <f>IF($D7981="",0,COUNTIF(BankAccts,$D7981))</f>
        <v>0</v>
      </c>
    </row>
    <row r="7982" spans="1:14">
      <c r="A7982" s="38">
        <f>IF(Txn!$B3997="","",Txn!$B3997)</f>
        <v>0</v>
      </c>
      <c r="B7982" s="38">
        <f>IF(Txn!$B3997="","",Txn!$C3997)</f>
        <v>0</v>
      </c>
      <c r="C7982" s="39">
        <f>IF(Txn!$B3997="","","تراکنش بانکی")</f>
        <v>0</v>
      </c>
      <c r="D7982" s="38">
        <f>IF(Txn!$B3997="","",IF(IF(Txn!$U3997="TRF",Txn!$Y3997,Txn!$Z3997)="","",IF(Txn!$U3997="TRF",Txn!$Y3997,Txn!$Z3997)))</f>
        <v>0</v>
      </c>
      <c r="E7982" s="39">
        <f>IF($D7982="","",IFERROR(VLOOKUP($D7982,AcctTbl,2,0),""))</f>
        <v>0</v>
      </c>
      <c r="F7982" s="39">
        <f>IF($D7982="","",IFERROR(VLOOKUP($D7982,AcctTbl,3,0),""))</f>
        <v>0</v>
      </c>
      <c r="G7982" s="39">
        <f>IF(Txn!$B3997="","",Txn!$D3997)</f>
        <v>0</v>
      </c>
      <c r="H7982" s="38">
        <f>IF(Txn!$B3997="","",Txn!$E3997)</f>
        <v>0</v>
      </c>
      <c r="I7982" s="40">
        <f>IF(Txn!$B3997="",0,Txn!$Q3997)</f>
        <v>0</v>
      </c>
      <c r="J7982" s="40">
        <f>IF(Txn!$B3997="",0,Txn!$R3997)</f>
        <v>0</v>
      </c>
      <c r="K7982" s="41">
        <f>IF($A7982="","",IFERROR(VALUE(MID($A7982,6,2)),""))</f>
        <v>0</v>
      </c>
      <c r="L7982" s="39">
        <f>IF(Txn!$K3997="","","طرف مقابل — "&amp;Txn!$K3997)</f>
        <v>0</v>
      </c>
      <c r="N7982" s="42">
        <f>IF($D7982="",0,COUNTIF(BankAccts,$D7982))</f>
        <v>0</v>
      </c>
    </row>
    <row r="7983" spans="1:14">
      <c r="A7983" s="38">
        <f>IF(Txn!$B3998="","",Txn!$B3998)</f>
        <v>0</v>
      </c>
      <c r="B7983" s="38">
        <f>IF(Txn!$B3998="","",Txn!$C3998)</f>
        <v>0</v>
      </c>
      <c r="C7983" s="39">
        <f>IF(Txn!$B3998="","","تراکنش بانکی")</f>
        <v>0</v>
      </c>
      <c r="D7983" s="38">
        <f>IF(Txn!$B3998="","",IF(Txn!$X3998="","",Txn!$X3998))</f>
        <v>0</v>
      </c>
      <c r="E7983" s="39">
        <f>IF($D7983="","",IFERROR(VLOOKUP($D7983,AcctTbl,2,0),""))</f>
        <v>0</v>
      </c>
      <c r="F7983" s="39">
        <f>IF($D7983="","",IFERROR(VLOOKUP($D7983,AcctTbl,3,0),""))</f>
        <v>0</v>
      </c>
      <c r="G7983" s="39">
        <f>IF(Txn!$B3998="","",Txn!$D3998)</f>
        <v>0</v>
      </c>
      <c r="H7983" s="38">
        <f>IF(Txn!$B3998="","",Txn!$E3998)</f>
        <v>0</v>
      </c>
      <c r="I7983" s="40">
        <f>IF(Txn!$B3998="",0,Txn!$O3998)</f>
        <v>0</v>
      </c>
      <c r="J7983" s="40">
        <f>IF(Txn!$B3998="",0,Txn!$P3998)</f>
        <v>0</v>
      </c>
      <c r="K7983" s="41">
        <f>IF($A7983="","",IFERROR(VALUE(MID($A7983,6,2)),""))</f>
        <v>0</v>
      </c>
      <c r="L7983" s="39">
        <f>IF(Txn!$K3998="","",Txn!$K3998)</f>
        <v>0</v>
      </c>
      <c r="N7983" s="42">
        <f>IF($D7983="",0,COUNTIF(BankAccts,$D7983))</f>
        <v>0</v>
      </c>
    </row>
    <row r="7984" spans="1:14">
      <c r="A7984" s="38">
        <f>IF(Txn!$B3998="","",Txn!$B3998)</f>
        <v>0</v>
      </c>
      <c r="B7984" s="38">
        <f>IF(Txn!$B3998="","",Txn!$C3998)</f>
        <v>0</v>
      </c>
      <c r="C7984" s="39">
        <f>IF(Txn!$B3998="","","تراکنش بانکی")</f>
        <v>0</v>
      </c>
      <c r="D7984" s="38">
        <f>IF(Txn!$B3998="","",IF(IF(Txn!$U3998="TRF",Txn!$Y3998,Txn!$Z3998)="","",IF(Txn!$U3998="TRF",Txn!$Y3998,Txn!$Z3998)))</f>
        <v>0</v>
      </c>
      <c r="E7984" s="39">
        <f>IF($D7984="","",IFERROR(VLOOKUP($D7984,AcctTbl,2,0),""))</f>
        <v>0</v>
      </c>
      <c r="F7984" s="39">
        <f>IF($D7984="","",IFERROR(VLOOKUP($D7984,AcctTbl,3,0),""))</f>
        <v>0</v>
      </c>
      <c r="G7984" s="39">
        <f>IF(Txn!$B3998="","",Txn!$D3998)</f>
        <v>0</v>
      </c>
      <c r="H7984" s="38">
        <f>IF(Txn!$B3998="","",Txn!$E3998)</f>
        <v>0</v>
      </c>
      <c r="I7984" s="40">
        <f>IF(Txn!$B3998="",0,Txn!$Q3998)</f>
        <v>0</v>
      </c>
      <c r="J7984" s="40">
        <f>IF(Txn!$B3998="",0,Txn!$R3998)</f>
        <v>0</v>
      </c>
      <c r="K7984" s="41">
        <f>IF($A7984="","",IFERROR(VALUE(MID($A7984,6,2)),""))</f>
        <v>0</v>
      </c>
      <c r="L7984" s="39">
        <f>IF(Txn!$K3998="","","طرف مقابل — "&amp;Txn!$K3998)</f>
        <v>0</v>
      </c>
      <c r="N7984" s="42">
        <f>IF($D7984="",0,COUNTIF(BankAccts,$D7984))</f>
        <v>0</v>
      </c>
    </row>
    <row r="7985" spans="1:14">
      <c r="A7985" s="38">
        <f>IF(Txn!$B3999="","",Txn!$B3999)</f>
        <v>0</v>
      </c>
      <c r="B7985" s="38">
        <f>IF(Txn!$B3999="","",Txn!$C3999)</f>
        <v>0</v>
      </c>
      <c r="C7985" s="39">
        <f>IF(Txn!$B3999="","","تراکنش بانکی")</f>
        <v>0</v>
      </c>
      <c r="D7985" s="38">
        <f>IF(Txn!$B3999="","",IF(Txn!$X3999="","",Txn!$X3999))</f>
        <v>0</v>
      </c>
      <c r="E7985" s="39">
        <f>IF($D7985="","",IFERROR(VLOOKUP($D7985,AcctTbl,2,0),""))</f>
        <v>0</v>
      </c>
      <c r="F7985" s="39">
        <f>IF($D7985="","",IFERROR(VLOOKUP($D7985,AcctTbl,3,0),""))</f>
        <v>0</v>
      </c>
      <c r="G7985" s="39">
        <f>IF(Txn!$B3999="","",Txn!$D3999)</f>
        <v>0</v>
      </c>
      <c r="H7985" s="38">
        <f>IF(Txn!$B3999="","",Txn!$E3999)</f>
        <v>0</v>
      </c>
      <c r="I7985" s="40">
        <f>IF(Txn!$B3999="",0,Txn!$O3999)</f>
        <v>0</v>
      </c>
      <c r="J7985" s="40">
        <f>IF(Txn!$B3999="",0,Txn!$P3999)</f>
        <v>0</v>
      </c>
      <c r="K7985" s="41">
        <f>IF($A7985="","",IFERROR(VALUE(MID($A7985,6,2)),""))</f>
        <v>0</v>
      </c>
      <c r="L7985" s="39">
        <f>IF(Txn!$K3999="","",Txn!$K3999)</f>
        <v>0</v>
      </c>
      <c r="N7985" s="42">
        <f>IF($D7985="",0,COUNTIF(BankAccts,$D7985))</f>
        <v>0</v>
      </c>
    </row>
    <row r="7986" spans="1:14">
      <c r="A7986" s="38">
        <f>IF(Txn!$B3999="","",Txn!$B3999)</f>
        <v>0</v>
      </c>
      <c r="B7986" s="38">
        <f>IF(Txn!$B3999="","",Txn!$C3999)</f>
        <v>0</v>
      </c>
      <c r="C7986" s="39">
        <f>IF(Txn!$B3999="","","تراکنش بانکی")</f>
        <v>0</v>
      </c>
      <c r="D7986" s="38">
        <f>IF(Txn!$B3999="","",IF(IF(Txn!$U3999="TRF",Txn!$Y3999,Txn!$Z3999)="","",IF(Txn!$U3999="TRF",Txn!$Y3999,Txn!$Z3999)))</f>
        <v>0</v>
      </c>
      <c r="E7986" s="39">
        <f>IF($D7986="","",IFERROR(VLOOKUP($D7986,AcctTbl,2,0),""))</f>
        <v>0</v>
      </c>
      <c r="F7986" s="39">
        <f>IF($D7986="","",IFERROR(VLOOKUP($D7986,AcctTbl,3,0),""))</f>
        <v>0</v>
      </c>
      <c r="G7986" s="39">
        <f>IF(Txn!$B3999="","",Txn!$D3999)</f>
        <v>0</v>
      </c>
      <c r="H7986" s="38">
        <f>IF(Txn!$B3999="","",Txn!$E3999)</f>
        <v>0</v>
      </c>
      <c r="I7986" s="40">
        <f>IF(Txn!$B3999="",0,Txn!$Q3999)</f>
        <v>0</v>
      </c>
      <c r="J7986" s="40">
        <f>IF(Txn!$B3999="",0,Txn!$R3999)</f>
        <v>0</v>
      </c>
      <c r="K7986" s="41">
        <f>IF($A7986="","",IFERROR(VALUE(MID($A7986,6,2)),""))</f>
        <v>0</v>
      </c>
      <c r="L7986" s="39">
        <f>IF(Txn!$K3999="","","طرف مقابل — "&amp;Txn!$K3999)</f>
        <v>0</v>
      </c>
      <c r="N7986" s="42">
        <f>IF($D7986="",0,COUNTIF(BankAccts,$D7986))</f>
        <v>0</v>
      </c>
    </row>
    <row r="7987" spans="1:14">
      <c r="A7987" s="38">
        <f>IF(Txn!$B4000="","",Txn!$B4000)</f>
        <v>0</v>
      </c>
      <c r="B7987" s="38">
        <f>IF(Txn!$B4000="","",Txn!$C4000)</f>
        <v>0</v>
      </c>
      <c r="C7987" s="39">
        <f>IF(Txn!$B4000="","","تراکنش بانکی")</f>
        <v>0</v>
      </c>
      <c r="D7987" s="38">
        <f>IF(Txn!$B4000="","",IF(Txn!$X4000="","",Txn!$X4000))</f>
        <v>0</v>
      </c>
      <c r="E7987" s="39">
        <f>IF($D7987="","",IFERROR(VLOOKUP($D7987,AcctTbl,2,0),""))</f>
        <v>0</v>
      </c>
      <c r="F7987" s="39">
        <f>IF($D7987="","",IFERROR(VLOOKUP($D7987,AcctTbl,3,0),""))</f>
        <v>0</v>
      </c>
      <c r="G7987" s="39">
        <f>IF(Txn!$B4000="","",Txn!$D4000)</f>
        <v>0</v>
      </c>
      <c r="H7987" s="38">
        <f>IF(Txn!$B4000="","",Txn!$E4000)</f>
        <v>0</v>
      </c>
      <c r="I7987" s="40">
        <f>IF(Txn!$B4000="",0,Txn!$O4000)</f>
        <v>0</v>
      </c>
      <c r="J7987" s="40">
        <f>IF(Txn!$B4000="",0,Txn!$P4000)</f>
        <v>0</v>
      </c>
      <c r="K7987" s="41">
        <f>IF($A7987="","",IFERROR(VALUE(MID($A7987,6,2)),""))</f>
        <v>0</v>
      </c>
      <c r="L7987" s="39">
        <f>IF(Txn!$K4000="","",Txn!$K4000)</f>
        <v>0</v>
      </c>
      <c r="N7987" s="42">
        <f>IF($D7987="",0,COUNTIF(BankAccts,$D7987))</f>
        <v>0</v>
      </c>
    </row>
    <row r="7988" spans="1:14">
      <c r="A7988" s="38">
        <f>IF(Txn!$B4000="","",Txn!$B4000)</f>
        <v>0</v>
      </c>
      <c r="B7988" s="38">
        <f>IF(Txn!$B4000="","",Txn!$C4000)</f>
        <v>0</v>
      </c>
      <c r="C7988" s="39">
        <f>IF(Txn!$B4000="","","تراکنش بانکی")</f>
        <v>0</v>
      </c>
      <c r="D7988" s="38">
        <f>IF(Txn!$B4000="","",IF(IF(Txn!$U4000="TRF",Txn!$Y4000,Txn!$Z4000)="","",IF(Txn!$U4000="TRF",Txn!$Y4000,Txn!$Z4000)))</f>
        <v>0</v>
      </c>
      <c r="E7988" s="39">
        <f>IF($D7988="","",IFERROR(VLOOKUP($D7988,AcctTbl,2,0),""))</f>
        <v>0</v>
      </c>
      <c r="F7988" s="39">
        <f>IF($D7988="","",IFERROR(VLOOKUP($D7988,AcctTbl,3,0),""))</f>
        <v>0</v>
      </c>
      <c r="G7988" s="39">
        <f>IF(Txn!$B4000="","",Txn!$D4000)</f>
        <v>0</v>
      </c>
      <c r="H7988" s="38">
        <f>IF(Txn!$B4000="","",Txn!$E4000)</f>
        <v>0</v>
      </c>
      <c r="I7988" s="40">
        <f>IF(Txn!$B4000="",0,Txn!$Q4000)</f>
        <v>0</v>
      </c>
      <c r="J7988" s="40">
        <f>IF(Txn!$B4000="",0,Txn!$R4000)</f>
        <v>0</v>
      </c>
      <c r="K7988" s="41">
        <f>IF($A7988="","",IFERROR(VALUE(MID($A7988,6,2)),""))</f>
        <v>0</v>
      </c>
      <c r="L7988" s="39">
        <f>IF(Txn!$K4000="","","طرف مقابل — "&amp;Txn!$K4000)</f>
        <v>0</v>
      </c>
      <c r="N7988" s="42">
        <f>IF($D7988="",0,COUNTIF(BankAccts,$D7988))</f>
        <v>0</v>
      </c>
    </row>
    <row r="7989" spans="1:14">
      <c r="A7989" s="38">
        <f>IF(Txn!$B4001="","",Txn!$B4001)</f>
        <v>0</v>
      </c>
      <c r="B7989" s="38">
        <f>IF(Txn!$B4001="","",Txn!$C4001)</f>
        <v>0</v>
      </c>
      <c r="C7989" s="39">
        <f>IF(Txn!$B4001="","","تراکنش بانکی")</f>
        <v>0</v>
      </c>
      <c r="D7989" s="38">
        <f>IF(Txn!$B4001="","",IF(Txn!$X4001="","",Txn!$X4001))</f>
        <v>0</v>
      </c>
      <c r="E7989" s="39">
        <f>IF($D7989="","",IFERROR(VLOOKUP($D7989,AcctTbl,2,0),""))</f>
        <v>0</v>
      </c>
      <c r="F7989" s="39">
        <f>IF($D7989="","",IFERROR(VLOOKUP($D7989,AcctTbl,3,0),""))</f>
        <v>0</v>
      </c>
      <c r="G7989" s="39">
        <f>IF(Txn!$B4001="","",Txn!$D4001)</f>
        <v>0</v>
      </c>
      <c r="H7989" s="38">
        <f>IF(Txn!$B4001="","",Txn!$E4001)</f>
        <v>0</v>
      </c>
      <c r="I7989" s="40">
        <f>IF(Txn!$B4001="",0,Txn!$O4001)</f>
        <v>0</v>
      </c>
      <c r="J7989" s="40">
        <f>IF(Txn!$B4001="",0,Txn!$P4001)</f>
        <v>0</v>
      </c>
      <c r="K7989" s="41">
        <f>IF($A7989="","",IFERROR(VALUE(MID($A7989,6,2)),""))</f>
        <v>0</v>
      </c>
      <c r="L7989" s="39">
        <f>IF(Txn!$K4001="","",Txn!$K4001)</f>
        <v>0</v>
      </c>
      <c r="N7989" s="42">
        <f>IF($D7989="",0,COUNTIF(BankAccts,$D7989))</f>
        <v>0</v>
      </c>
    </row>
    <row r="7990" spans="1:14">
      <c r="A7990" s="38">
        <f>IF(Txn!$B4001="","",Txn!$B4001)</f>
        <v>0</v>
      </c>
      <c r="B7990" s="38">
        <f>IF(Txn!$B4001="","",Txn!$C4001)</f>
        <v>0</v>
      </c>
      <c r="C7990" s="39">
        <f>IF(Txn!$B4001="","","تراکنش بانکی")</f>
        <v>0</v>
      </c>
      <c r="D7990" s="38">
        <f>IF(Txn!$B4001="","",IF(IF(Txn!$U4001="TRF",Txn!$Y4001,Txn!$Z4001)="","",IF(Txn!$U4001="TRF",Txn!$Y4001,Txn!$Z4001)))</f>
        <v>0</v>
      </c>
      <c r="E7990" s="39">
        <f>IF($D7990="","",IFERROR(VLOOKUP($D7990,AcctTbl,2,0),""))</f>
        <v>0</v>
      </c>
      <c r="F7990" s="39">
        <f>IF($D7990="","",IFERROR(VLOOKUP($D7990,AcctTbl,3,0),""))</f>
        <v>0</v>
      </c>
      <c r="G7990" s="39">
        <f>IF(Txn!$B4001="","",Txn!$D4001)</f>
        <v>0</v>
      </c>
      <c r="H7990" s="38">
        <f>IF(Txn!$B4001="","",Txn!$E4001)</f>
        <v>0</v>
      </c>
      <c r="I7990" s="40">
        <f>IF(Txn!$B4001="",0,Txn!$Q4001)</f>
        <v>0</v>
      </c>
      <c r="J7990" s="40">
        <f>IF(Txn!$B4001="",0,Txn!$R4001)</f>
        <v>0</v>
      </c>
      <c r="K7990" s="41">
        <f>IF($A7990="","",IFERROR(VALUE(MID($A7990,6,2)),""))</f>
        <v>0</v>
      </c>
      <c r="L7990" s="39">
        <f>IF(Txn!$K4001="","","طرف مقابل — "&amp;Txn!$K4001)</f>
        <v>0</v>
      </c>
      <c r="N7990" s="42">
        <f>IF($D7990="",0,COUNTIF(BankAccts,$D7990))</f>
        <v>0</v>
      </c>
    </row>
    <row r="7991" spans="1:14">
      <c r="A7991" s="38">
        <f>IF(Txn!$B4002="","",Txn!$B4002)</f>
        <v>0</v>
      </c>
      <c r="B7991" s="38">
        <f>IF(Txn!$B4002="","",Txn!$C4002)</f>
        <v>0</v>
      </c>
      <c r="C7991" s="39">
        <f>IF(Txn!$B4002="","","تراکنش بانکی")</f>
        <v>0</v>
      </c>
      <c r="D7991" s="38">
        <f>IF(Txn!$B4002="","",IF(Txn!$X4002="","",Txn!$X4002))</f>
        <v>0</v>
      </c>
      <c r="E7991" s="39">
        <f>IF($D7991="","",IFERROR(VLOOKUP($D7991,AcctTbl,2,0),""))</f>
        <v>0</v>
      </c>
      <c r="F7991" s="39">
        <f>IF($D7991="","",IFERROR(VLOOKUP($D7991,AcctTbl,3,0),""))</f>
        <v>0</v>
      </c>
      <c r="G7991" s="39">
        <f>IF(Txn!$B4002="","",Txn!$D4002)</f>
        <v>0</v>
      </c>
      <c r="H7991" s="38">
        <f>IF(Txn!$B4002="","",Txn!$E4002)</f>
        <v>0</v>
      </c>
      <c r="I7991" s="40">
        <f>IF(Txn!$B4002="",0,Txn!$O4002)</f>
        <v>0</v>
      </c>
      <c r="J7991" s="40">
        <f>IF(Txn!$B4002="",0,Txn!$P4002)</f>
        <v>0</v>
      </c>
      <c r="K7991" s="41">
        <f>IF($A7991="","",IFERROR(VALUE(MID($A7991,6,2)),""))</f>
        <v>0</v>
      </c>
      <c r="L7991" s="39">
        <f>IF(Txn!$K4002="","",Txn!$K4002)</f>
        <v>0</v>
      </c>
      <c r="N7991" s="42">
        <f>IF($D7991="",0,COUNTIF(BankAccts,$D7991))</f>
        <v>0</v>
      </c>
    </row>
    <row r="7992" spans="1:14">
      <c r="A7992" s="38">
        <f>IF(Txn!$B4002="","",Txn!$B4002)</f>
        <v>0</v>
      </c>
      <c r="B7992" s="38">
        <f>IF(Txn!$B4002="","",Txn!$C4002)</f>
        <v>0</v>
      </c>
      <c r="C7992" s="39">
        <f>IF(Txn!$B4002="","","تراکنش بانکی")</f>
        <v>0</v>
      </c>
      <c r="D7992" s="38">
        <f>IF(Txn!$B4002="","",IF(IF(Txn!$U4002="TRF",Txn!$Y4002,Txn!$Z4002)="","",IF(Txn!$U4002="TRF",Txn!$Y4002,Txn!$Z4002)))</f>
        <v>0</v>
      </c>
      <c r="E7992" s="39">
        <f>IF($D7992="","",IFERROR(VLOOKUP($D7992,AcctTbl,2,0),""))</f>
        <v>0</v>
      </c>
      <c r="F7992" s="39">
        <f>IF($D7992="","",IFERROR(VLOOKUP($D7992,AcctTbl,3,0),""))</f>
        <v>0</v>
      </c>
      <c r="G7992" s="39">
        <f>IF(Txn!$B4002="","",Txn!$D4002)</f>
        <v>0</v>
      </c>
      <c r="H7992" s="38">
        <f>IF(Txn!$B4002="","",Txn!$E4002)</f>
        <v>0</v>
      </c>
      <c r="I7992" s="40">
        <f>IF(Txn!$B4002="",0,Txn!$Q4002)</f>
        <v>0</v>
      </c>
      <c r="J7992" s="40">
        <f>IF(Txn!$B4002="",0,Txn!$R4002)</f>
        <v>0</v>
      </c>
      <c r="K7992" s="41">
        <f>IF($A7992="","",IFERROR(VALUE(MID($A7992,6,2)),""))</f>
        <v>0</v>
      </c>
      <c r="L7992" s="39">
        <f>IF(Txn!$K4002="","","طرف مقابل — "&amp;Txn!$K4002)</f>
        <v>0</v>
      </c>
      <c r="N7992" s="42">
        <f>IF($D7992="",0,COUNTIF(BankAccts,$D7992))</f>
        <v>0</v>
      </c>
    </row>
    <row r="7993" spans="1:14">
      <c r="A7993" s="38">
        <f>IF(Txn!$B4003="","",Txn!$B4003)</f>
        <v>0</v>
      </c>
      <c r="B7993" s="38">
        <f>IF(Txn!$B4003="","",Txn!$C4003)</f>
        <v>0</v>
      </c>
      <c r="C7993" s="39">
        <f>IF(Txn!$B4003="","","تراکنش بانکی")</f>
        <v>0</v>
      </c>
      <c r="D7993" s="38">
        <f>IF(Txn!$B4003="","",IF(Txn!$X4003="","",Txn!$X4003))</f>
        <v>0</v>
      </c>
      <c r="E7993" s="39">
        <f>IF($D7993="","",IFERROR(VLOOKUP($D7993,AcctTbl,2,0),""))</f>
        <v>0</v>
      </c>
      <c r="F7993" s="39">
        <f>IF($D7993="","",IFERROR(VLOOKUP($D7993,AcctTbl,3,0),""))</f>
        <v>0</v>
      </c>
      <c r="G7993" s="39">
        <f>IF(Txn!$B4003="","",Txn!$D4003)</f>
        <v>0</v>
      </c>
      <c r="H7993" s="38">
        <f>IF(Txn!$B4003="","",Txn!$E4003)</f>
        <v>0</v>
      </c>
      <c r="I7993" s="40">
        <f>IF(Txn!$B4003="",0,Txn!$O4003)</f>
        <v>0</v>
      </c>
      <c r="J7993" s="40">
        <f>IF(Txn!$B4003="",0,Txn!$P4003)</f>
        <v>0</v>
      </c>
      <c r="K7993" s="41">
        <f>IF($A7993="","",IFERROR(VALUE(MID($A7993,6,2)),""))</f>
        <v>0</v>
      </c>
      <c r="L7993" s="39">
        <f>IF(Txn!$K4003="","",Txn!$K4003)</f>
        <v>0</v>
      </c>
      <c r="N7993" s="42">
        <f>IF($D7993="",0,COUNTIF(BankAccts,$D7993))</f>
        <v>0</v>
      </c>
    </row>
    <row r="7994" spans="1:14">
      <c r="A7994" s="38">
        <f>IF(Txn!$B4003="","",Txn!$B4003)</f>
        <v>0</v>
      </c>
      <c r="B7994" s="38">
        <f>IF(Txn!$B4003="","",Txn!$C4003)</f>
        <v>0</v>
      </c>
      <c r="C7994" s="39">
        <f>IF(Txn!$B4003="","","تراکنش بانکی")</f>
        <v>0</v>
      </c>
      <c r="D7994" s="38">
        <f>IF(Txn!$B4003="","",IF(IF(Txn!$U4003="TRF",Txn!$Y4003,Txn!$Z4003)="","",IF(Txn!$U4003="TRF",Txn!$Y4003,Txn!$Z4003)))</f>
        <v>0</v>
      </c>
      <c r="E7994" s="39">
        <f>IF($D7994="","",IFERROR(VLOOKUP($D7994,AcctTbl,2,0),""))</f>
        <v>0</v>
      </c>
      <c r="F7994" s="39">
        <f>IF($D7994="","",IFERROR(VLOOKUP($D7994,AcctTbl,3,0),""))</f>
        <v>0</v>
      </c>
      <c r="G7994" s="39">
        <f>IF(Txn!$B4003="","",Txn!$D4003)</f>
        <v>0</v>
      </c>
      <c r="H7994" s="38">
        <f>IF(Txn!$B4003="","",Txn!$E4003)</f>
        <v>0</v>
      </c>
      <c r="I7994" s="40">
        <f>IF(Txn!$B4003="",0,Txn!$Q4003)</f>
        <v>0</v>
      </c>
      <c r="J7994" s="40">
        <f>IF(Txn!$B4003="",0,Txn!$R4003)</f>
        <v>0</v>
      </c>
      <c r="K7994" s="41">
        <f>IF($A7994="","",IFERROR(VALUE(MID($A7994,6,2)),""))</f>
        <v>0</v>
      </c>
      <c r="L7994" s="39">
        <f>IF(Txn!$K4003="","","طرف مقابل — "&amp;Txn!$K4003)</f>
        <v>0</v>
      </c>
      <c r="N7994" s="42">
        <f>IF($D7994="",0,COUNTIF(BankAccts,$D7994))</f>
        <v>0</v>
      </c>
    </row>
    <row r="7995" spans="1:14">
      <c r="A7995" s="38">
        <f>IF(Txn!$B4004="","",Txn!$B4004)</f>
        <v>0</v>
      </c>
      <c r="B7995" s="38">
        <f>IF(Txn!$B4004="","",Txn!$C4004)</f>
        <v>0</v>
      </c>
      <c r="C7995" s="39">
        <f>IF(Txn!$B4004="","","تراکنش بانکی")</f>
        <v>0</v>
      </c>
      <c r="D7995" s="38">
        <f>IF(Txn!$B4004="","",IF(Txn!$X4004="","",Txn!$X4004))</f>
        <v>0</v>
      </c>
      <c r="E7995" s="39">
        <f>IF($D7995="","",IFERROR(VLOOKUP($D7995,AcctTbl,2,0),""))</f>
        <v>0</v>
      </c>
      <c r="F7995" s="39">
        <f>IF($D7995="","",IFERROR(VLOOKUP($D7995,AcctTbl,3,0),""))</f>
        <v>0</v>
      </c>
      <c r="G7995" s="39">
        <f>IF(Txn!$B4004="","",Txn!$D4004)</f>
        <v>0</v>
      </c>
      <c r="H7995" s="38">
        <f>IF(Txn!$B4004="","",Txn!$E4004)</f>
        <v>0</v>
      </c>
      <c r="I7995" s="40">
        <f>IF(Txn!$B4004="",0,Txn!$O4004)</f>
        <v>0</v>
      </c>
      <c r="J7995" s="40">
        <f>IF(Txn!$B4004="",0,Txn!$P4004)</f>
        <v>0</v>
      </c>
      <c r="K7995" s="41">
        <f>IF($A7995="","",IFERROR(VALUE(MID($A7995,6,2)),""))</f>
        <v>0</v>
      </c>
      <c r="L7995" s="39">
        <f>IF(Txn!$K4004="","",Txn!$K4004)</f>
        <v>0</v>
      </c>
      <c r="N7995" s="42">
        <f>IF($D7995="",0,COUNTIF(BankAccts,$D7995))</f>
        <v>0</v>
      </c>
    </row>
    <row r="7996" spans="1:14">
      <c r="A7996" s="38">
        <f>IF(Txn!$B4004="","",Txn!$B4004)</f>
        <v>0</v>
      </c>
      <c r="B7996" s="38">
        <f>IF(Txn!$B4004="","",Txn!$C4004)</f>
        <v>0</v>
      </c>
      <c r="C7996" s="39">
        <f>IF(Txn!$B4004="","","تراکنش بانکی")</f>
        <v>0</v>
      </c>
      <c r="D7996" s="38">
        <f>IF(Txn!$B4004="","",IF(IF(Txn!$U4004="TRF",Txn!$Y4004,Txn!$Z4004)="","",IF(Txn!$U4004="TRF",Txn!$Y4004,Txn!$Z4004)))</f>
        <v>0</v>
      </c>
      <c r="E7996" s="39">
        <f>IF($D7996="","",IFERROR(VLOOKUP($D7996,AcctTbl,2,0),""))</f>
        <v>0</v>
      </c>
      <c r="F7996" s="39">
        <f>IF($D7996="","",IFERROR(VLOOKUP($D7996,AcctTbl,3,0),""))</f>
        <v>0</v>
      </c>
      <c r="G7996" s="39">
        <f>IF(Txn!$B4004="","",Txn!$D4004)</f>
        <v>0</v>
      </c>
      <c r="H7996" s="38">
        <f>IF(Txn!$B4004="","",Txn!$E4004)</f>
        <v>0</v>
      </c>
      <c r="I7996" s="40">
        <f>IF(Txn!$B4004="",0,Txn!$Q4004)</f>
        <v>0</v>
      </c>
      <c r="J7996" s="40">
        <f>IF(Txn!$B4004="",0,Txn!$R4004)</f>
        <v>0</v>
      </c>
      <c r="K7996" s="41">
        <f>IF($A7996="","",IFERROR(VALUE(MID($A7996,6,2)),""))</f>
        <v>0</v>
      </c>
      <c r="L7996" s="39">
        <f>IF(Txn!$K4004="","","طرف مقابل — "&amp;Txn!$K4004)</f>
        <v>0</v>
      </c>
      <c r="N7996" s="42">
        <f>IF($D7996="",0,COUNTIF(BankAccts,$D7996))</f>
        <v>0</v>
      </c>
    </row>
    <row r="7997" spans="1:14">
      <c r="A7997" s="38">
        <f>IF(Txn!$B4005="","",Txn!$B4005)</f>
        <v>0</v>
      </c>
      <c r="B7997" s="38">
        <f>IF(Txn!$B4005="","",Txn!$C4005)</f>
        <v>0</v>
      </c>
      <c r="C7997" s="39">
        <f>IF(Txn!$B4005="","","تراکنش بانکی")</f>
        <v>0</v>
      </c>
      <c r="D7997" s="38">
        <f>IF(Txn!$B4005="","",IF(Txn!$X4005="","",Txn!$X4005))</f>
        <v>0</v>
      </c>
      <c r="E7997" s="39">
        <f>IF($D7997="","",IFERROR(VLOOKUP($D7997,AcctTbl,2,0),""))</f>
        <v>0</v>
      </c>
      <c r="F7997" s="39">
        <f>IF($D7997="","",IFERROR(VLOOKUP($D7997,AcctTbl,3,0),""))</f>
        <v>0</v>
      </c>
      <c r="G7997" s="39">
        <f>IF(Txn!$B4005="","",Txn!$D4005)</f>
        <v>0</v>
      </c>
      <c r="H7997" s="38">
        <f>IF(Txn!$B4005="","",Txn!$E4005)</f>
        <v>0</v>
      </c>
      <c r="I7997" s="40">
        <f>IF(Txn!$B4005="",0,Txn!$O4005)</f>
        <v>0</v>
      </c>
      <c r="J7997" s="40">
        <f>IF(Txn!$B4005="",0,Txn!$P4005)</f>
        <v>0</v>
      </c>
      <c r="K7997" s="41">
        <f>IF($A7997="","",IFERROR(VALUE(MID($A7997,6,2)),""))</f>
        <v>0</v>
      </c>
      <c r="L7997" s="39">
        <f>IF(Txn!$K4005="","",Txn!$K4005)</f>
        <v>0</v>
      </c>
      <c r="N7997" s="42">
        <f>IF($D7997="",0,COUNTIF(BankAccts,$D7997))</f>
        <v>0</v>
      </c>
    </row>
    <row r="7998" spans="1:14">
      <c r="A7998" s="38">
        <f>IF(Txn!$B4005="","",Txn!$B4005)</f>
        <v>0</v>
      </c>
      <c r="B7998" s="38">
        <f>IF(Txn!$B4005="","",Txn!$C4005)</f>
        <v>0</v>
      </c>
      <c r="C7998" s="39">
        <f>IF(Txn!$B4005="","","تراکنش بانکی")</f>
        <v>0</v>
      </c>
      <c r="D7998" s="38">
        <f>IF(Txn!$B4005="","",IF(IF(Txn!$U4005="TRF",Txn!$Y4005,Txn!$Z4005)="","",IF(Txn!$U4005="TRF",Txn!$Y4005,Txn!$Z4005)))</f>
        <v>0</v>
      </c>
      <c r="E7998" s="39">
        <f>IF($D7998="","",IFERROR(VLOOKUP($D7998,AcctTbl,2,0),""))</f>
        <v>0</v>
      </c>
      <c r="F7998" s="39">
        <f>IF($D7998="","",IFERROR(VLOOKUP($D7998,AcctTbl,3,0),""))</f>
        <v>0</v>
      </c>
      <c r="G7998" s="39">
        <f>IF(Txn!$B4005="","",Txn!$D4005)</f>
        <v>0</v>
      </c>
      <c r="H7998" s="38">
        <f>IF(Txn!$B4005="","",Txn!$E4005)</f>
        <v>0</v>
      </c>
      <c r="I7998" s="40">
        <f>IF(Txn!$B4005="",0,Txn!$Q4005)</f>
        <v>0</v>
      </c>
      <c r="J7998" s="40">
        <f>IF(Txn!$B4005="",0,Txn!$R4005)</f>
        <v>0</v>
      </c>
      <c r="K7998" s="41">
        <f>IF($A7998="","",IFERROR(VALUE(MID($A7998,6,2)),""))</f>
        <v>0</v>
      </c>
      <c r="L7998" s="39">
        <f>IF(Txn!$K4005="","","طرف مقابل — "&amp;Txn!$K4005)</f>
        <v>0</v>
      </c>
      <c r="N7998" s="42">
        <f>IF($D7998="",0,COUNTIF(BankAccts,$D7998))</f>
        <v>0</v>
      </c>
    </row>
    <row r="7999" spans="1:14">
      <c r="A7999" s="38">
        <f>IF(Txn!$B4006="","",Txn!$B4006)</f>
        <v>0</v>
      </c>
      <c r="B7999" s="38">
        <f>IF(Txn!$B4006="","",Txn!$C4006)</f>
        <v>0</v>
      </c>
      <c r="C7999" s="39">
        <f>IF(Txn!$B4006="","","تراکنش بانکی")</f>
        <v>0</v>
      </c>
      <c r="D7999" s="38">
        <f>IF(Txn!$B4006="","",IF(Txn!$X4006="","",Txn!$X4006))</f>
        <v>0</v>
      </c>
      <c r="E7999" s="39">
        <f>IF($D7999="","",IFERROR(VLOOKUP($D7999,AcctTbl,2,0),""))</f>
        <v>0</v>
      </c>
      <c r="F7999" s="39">
        <f>IF($D7999="","",IFERROR(VLOOKUP($D7999,AcctTbl,3,0),""))</f>
        <v>0</v>
      </c>
      <c r="G7999" s="39">
        <f>IF(Txn!$B4006="","",Txn!$D4006)</f>
        <v>0</v>
      </c>
      <c r="H7999" s="38">
        <f>IF(Txn!$B4006="","",Txn!$E4006)</f>
        <v>0</v>
      </c>
      <c r="I7999" s="40">
        <f>IF(Txn!$B4006="",0,Txn!$O4006)</f>
        <v>0</v>
      </c>
      <c r="J7999" s="40">
        <f>IF(Txn!$B4006="",0,Txn!$P4006)</f>
        <v>0</v>
      </c>
      <c r="K7999" s="41">
        <f>IF($A7999="","",IFERROR(VALUE(MID($A7999,6,2)),""))</f>
        <v>0</v>
      </c>
      <c r="L7999" s="39">
        <f>IF(Txn!$K4006="","",Txn!$K4006)</f>
        <v>0</v>
      </c>
      <c r="N7999" s="42">
        <f>IF($D7999="",0,COUNTIF(BankAccts,$D7999))</f>
        <v>0</v>
      </c>
    </row>
    <row r="8000" spans="1:14">
      <c r="A8000" s="38">
        <f>IF(Txn!$B4006="","",Txn!$B4006)</f>
        <v>0</v>
      </c>
      <c r="B8000" s="38">
        <f>IF(Txn!$B4006="","",Txn!$C4006)</f>
        <v>0</v>
      </c>
      <c r="C8000" s="39">
        <f>IF(Txn!$B4006="","","تراکنش بانکی")</f>
        <v>0</v>
      </c>
      <c r="D8000" s="38">
        <f>IF(Txn!$B4006="","",IF(IF(Txn!$U4006="TRF",Txn!$Y4006,Txn!$Z4006)="","",IF(Txn!$U4006="TRF",Txn!$Y4006,Txn!$Z4006)))</f>
        <v>0</v>
      </c>
      <c r="E8000" s="39">
        <f>IF($D8000="","",IFERROR(VLOOKUP($D8000,AcctTbl,2,0),""))</f>
        <v>0</v>
      </c>
      <c r="F8000" s="39">
        <f>IF($D8000="","",IFERROR(VLOOKUP($D8000,AcctTbl,3,0),""))</f>
        <v>0</v>
      </c>
      <c r="G8000" s="39">
        <f>IF(Txn!$B4006="","",Txn!$D4006)</f>
        <v>0</v>
      </c>
      <c r="H8000" s="38">
        <f>IF(Txn!$B4006="","",Txn!$E4006)</f>
        <v>0</v>
      </c>
      <c r="I8000" s="40">
        <f>IF(Txn!$B4006="",0,Txn!$Q4006)</f>
        <v>0</v>
      </c>
      <c r="J8000" s="40">
        <f>IF(Txn!$B4006="",0,Txn!$R4006)</f>
        <v>0</v>
      </c>
      <c r="K8000" s="41">
        <f>IF($A8000="","",IFERROR(VALUE(MID($A8000,6,2)),""))</f>
        <v>0</v>
      </c>
      <c r="L8000" s="39">
        <f>IF(Txn!$K4006="","","طرف مقابل — "&amp;Txn!$K4006)</f>
        <v>0</v>
      </c>
      <c r="N8000" s="42">
        <f>IF($D8000="",0,COUNTIF(BankAccts,$D8000))</f>
        <v>0</v>
      </c>
    </row>
    <row r="8001" spans="1:14">
      <c r="A8001" s="38">
        <f>IF(Txn!$B4007="","",Txn!$B4007)</f>
        <v>0</v>
      </c>
      <c r="B8001" s="38">
        <f>IF(Txn!$B4007="","",Txn!$C4007)</f>
        <v>0</v>
      </c>
      <c r="C8001" s="39">
        <f>IF(Txn!$B4007="","","تراکنش بانکی")</f>
        <v>0</v>
      </c>
      <c r="D8001" s="38">
        <f>IF(Txn!$B4007="","",IF(Txn!$X4007="","",Txn!$X4007))</f>
        <v>0</v>
      </c>
      <c r="E8001" s="39">
        <f>IF($D8001="","",IFERROR(VLOOKUP($D8001,AcctTbl,2,0),""))</f>
        <v>0</v>
      </c>
      <c r="F8001" s="39">
        <f>IF($D8001="","",IFERROR(VLOOKUP($D8001,AcctTbl,3,0),""))</f>
        <v>0</v>
      </c>
      <c r="G8001" s="39">
        <f>IF(Txn!$B4007="","",Txn!$D4007)</f>
        <v>0</v>
      </c>
      <c r="H8001" s="38">
        <f>IF(Txn!$B4007="","",Txn!$E4007)</f>
        <v>0</v>
      </c>
      <c r="I8001" s="40">
        <f>IF(Txn!$B4007="",0,Txn!$O4007)</f>
        <v>0</v>
      </c>
      <c r="J8001" s="40">
        <f>IF(Txn!$B4007="",0,Txn!$P4007)</f>
        <v>0</v>
      </c>
      <c r="K8001" s="41">
        <f>IF($A8001="","",IFERROR(VALUE(MID($A8001,6,2)),""))</f>
        <v>0</v>
      </c>
      <c r="L8001" s="39">
        <f>IF(Txn!$K4007="","",Txn!$K4007)</f>
        <v>0</v>
      </c>
      <c r="N8001" s="42">
        <f>IF($D8001="",0,COUNTIF(BankAccts,$D8001))</f>
        <v>0</v>
      </c>
    </row>
    <row r="8002" spans="1:14">
      <c r="A8002" s="38">
        <f>IF(Txn!$B4007="","",Txn!$B4007)</f>
        <v>0</v>
      </c>
      <c r="B8002" s="38">
        <f>IF(Txn!$B4007="","",Txn!$C4007)</f>
        <v>0</v>
      </c>
      <c r="C8002" s="39">
        <f>IF(Txn!$B4007="","","تراکنش بانکی")</f>
        <v>0</v>
      </c>
      <c r="D8002" s="38">
        <f>IF(Txn!$B4007="","",IF(IF(Txn!$U4007="TRF",Txn!$Y4007,Txn!$Z4007)="","",IF(Txn!$U4007="TRF",Txn!$Y4007,Txn!$Z4007)))</f>
        <v>0</v>
      </c>
      <c r="E8002" s="39">
        <f>IF($D8002="","",IFERROR(VLOOKUP($D8002,AcctTbl,2,0),""))</f>
        <v>0</v>
      </c>
      <c r="F8002" s="39">
        <f>IF($D8002="","",IFERROR(VLOOKUP($D8002,AcctTbl,3,0),""))</f>
        <v>0</v>
      </c>
      <c r="G8002" s="39">
        <f>IF(Txn!$B4007="","",Txn!$D4007)</f>
        <v>0</v>
      </c>
      <c r="H8002" s="38">
        <f>IF(Txn!$B4007="","",Txn!$E4007)</f>
        <v>0</v>
      </c>
      <c r="I8002" s="40">
        <f>IF(Txn!$B4007="",0,Txn!$Q4007)</f>
        <v>0</v>
      </c>
      <c r="J8002" s="40">
        <f>IF(Txn!$B4007="",0,Txn!$R4007)</f>
        <v>0</v>
      </c>
      <c r="K8002" s="41">
        <f>IF($A8002="","",IFERROR(VALUE(MID($A8002,6,2)),""))</f>
        <v>0</v>
      </c>
      <c r="L8002" s="39">
        <f>IF(Txn!$K4007="","","طرف مقابل — "&amp;Txn!$K4007)</f>
        <v>0</v>
      </c>
      <c r="N8002" s="42">
        <f>IF($D8002="",0,COUNTIF(BankAccts,$D8002))</f>
        <v>0</v>
      </c>
    </row>
    <row r="8003" spans="1:14">
      <c r="A8003" s="38">
        <f>IF(Txn!$B4008="","",Txn!$B4008)</f>
        <v>0</v>
      </c>
      <c r="B8003" s="38">
        <f>IF(Txn!$B4008="","",Txn!$C4008)</f>
        <v>0</v>
      </c>
      <c r="C8003" s="39">
        <f>IF(Txn!$B4008="","","تراکنش بانکی")</f>
        <v>0</v>
      </c>
      <c r="D8003" s="38">
        <f>IF(Txn!$B4008="","",IF(Txn!$X4008="","",Txn!$X4008))</f>
        <v>0</v>
      </c>
      <c r="E8003" s="39">
        <f>IF($D8003="","",IFERROR(VLOOKUP($D8003,AcctTbl,2,0),""))</f>
        <v>0</v>
      </c>
      <c r="F8003" s="39">
        <f>IF($D8003="","",IFERROR(VLOOKUP($D8003,AcctTbl,3,0),""))</f>
        <v>0</v>
      </c>
      <c r="G8003" s="39">
        <f>IF(Txn!$B4008="","",Txn!$D4008)</f>
        <v>0</v>
      </c>
      <c r="H8003" s="38">
        <f>IF(Txn!$B4008="","",Txn!$E4008)</f>
        <v>0</v>
      </c>
      <c r="I8003" s="40">
        <f>IF(Txn!$B4008="",0,Txn!$O4008)</f>
        <v>0</v>
      </c>
      <c r="J8003" s="40">
        <f>IF(Txn!$B4008="",0,Txn!$P4008)</f>
        <v>0</v>
      </c>
      <c r="K8003" s="41">
        <f>IF($A8003="","",IFERROR(VALUE(MID($A8003,6,2)),""))</f>
        <v>0</v>
      </c>
      <c r="L8003" s="39">
        <f>IF(Txn!$K4008="","",Txn!$K4008)</f>
        <v>0</v>
      </c>
      <c r="N8003" s="42">
        <f>IF($D8003="",0,COUNTIF(BankAccts,$D8003))</f>
        <v>0</v>
      </c>
    </row>
    <row r="8004" spans="1:14">
      <c r="A8004" s="38">
        <f>IF(Txn!$B4008="","",Txn!$B4008)</f>
        <v>0</v>
      </c>
      <c r="B8004" s="38">
        <f>IF(Txn!$B4008="","",Txn!$C4008)</f>
        <v>0</v>
      </c>
      <c r="C8004" s="39">
        <f>IF(Txn!$B4008="","","تراکنش بانکی")</f>
        <v>0</v>
      </c>
      <c r="D8004" s="38">
        <f>IF(Txn!$B4008="","",IF(IF(Txn!$U4008="TRF",Txn!$Y4008,Txn!$Z4008)="","",IF(Txn!$U4008="TRF",Txn!$Y4008,Txn!$Z4008)))</f>
        <v>0</v>
      </c>
      <c r="E8004" s="39">
        <f>IF($D8004="","",IFERROR(VLOOKUP($D8004,AcctTbl,2,0),""))</f>
        <v>0</v>
      </c>
      <c r="F8004" s="39">
        <f>IF($D8004="","",IFERROR(VLOOKUP($D8004,AcctTbl,3,0),""))</f>
        <v>0</v>
      </c>
      <c r="G8004" s="39">
        <f>IF(Txn!$B4008="","",Txn!$D4008)</f>
        <v>0</v>
      </c>
      <c r="H8004" s="38">
        <f>IF(Txn!$B4008="","",Txn!$E4008)</f>
        <v>0</v>
      </c>
      <c r="I8004" s="40">
        <f>IF(Txn!$B4008="",0,Txn!$Q4008)</f>
        <v>0</v>
      </c>
      <c r="J8004" s="40">
        <f>IF(Txn!$B4008="",0,Txn!$R4008)</f>
        <v>0</v>
      </c>
      <c r="K8004" s="41">
        <f>IF($A8004="","",IFERROR(VALUE(MID($A8004,6,2)),""))</f>
        <v>0</v>
      </c>
      <c r="L8004" s="39">
        <f>IF(Txn!$K4008="","","طرف مقابل — "&amp;Txn!$K4008)</f>
        <v>0</v>
      </c>
      <c r="N8004" s="42">
        <f>IF($D8004="",0,COUNTIF(BankAccts,$D8004))</f>
        <v>0</v>
      </c>
    </row>
    <row r="8005" spans="1:14">
      <c r="A8005" s="38">
        <f>IF(Txn!$B4009="","",Txn!$B4009)</f>
        <v>0</v>
      </c>
      <c r="B8005" s="38">
        <f>IF(Txn!$B4009="","",Txn!$C4009)</f>
        <v>0</v>
      </c>
      <c r="C8005" s="39">
        <f>IF(Txn!$B4009="","","تراکنش بانکی")</f>
        <v>0</v>
      </c>
      <c r="D8005" s="38">
        <f>IF(Txn!$B4009="","",IF(Txn!$X4009="","",Txn!$X4009))</f>
        <v>0</v>
      </c>
      <c r="E8005" s="39">
        <f>IF($D8005="","",IFERROR(VLOOKUP($D8005,AcctTbl,2,0),""))</f>
        <v>0</v>
      </c>
      <c r="F8005" s="39">
        <f>IF($D8005="","",IFERROR(VLOOKUP($D8005,AcctTbl,3,0),""))</f>
        <v>0</v>
      </c>
      <c r="G8005" s="39">
        <f>IF(Txn!$B4009="","",Txn!$D4009)</f>
        <v>0</v>
      </c>
      <c r="H8005" s="38">
        <f>IF(Txn!$B4009="","",Txn!$E4009)</f>
        <v>0</v>
      </c>
      <c r="I8005" s="40">
        <f>IF(Txn!$B4009="",0,Txn!$O4009)</f>
        <v>0</v>
      </c>
      <c r="J8005" s="40">
        <f>IF(Txn!$B4009="",0,Txn!$P4009)</f>
        <v>0</v>
      </c>
      <c r="K8005" s="41">
        <f>IF($A8005="","",IFERROR(VALUE(MID($A8005,6,2)),""))</f>
        <v>0</v>
      </c>
      <c r="L8005" s="39">
        <f>IF(Txn!$K4009="","",Txn!$K4009)</f>
        <v>0</v>
      </c>
      <c r="N8005" s="42">
        <f>IF($D8005="",0,COUNTIF(BankAccts,$D8005))</f>
        <v>0</v>
      </c>
    </row>
    <row r="8006" spans="1:14">
      <c r="A8006" s="38">
        <f>IF(Txn!$B4009="","",Txn!$B4009)</f>
        <v>0</v>
      </c>
      <c r="B8006" s="38">
        <f>IF(Txn!$B4009="","",Txn!$C4009)</f>
        <v>0</v>
      </c>
      <c r="C8006" s="39">
        <f>IF(Txn!$B4009="","","تراکنش بانکی")</f>
        <v>0</v>
      </c>
      <c r="D8006" s="38">
        <f>IF(Txn!$B4009="","",IF(IF(Txn!$U4009="TRF",Txn!$Y4009,Txn!$Z4009)="","",IF(Txn!$U4009="TRF",Txn!$Y4009,Txn!$Z4009)))</f>
        <v>0</v>
      </c>
      <c r="E8006" s="39">
        <f>IF($D8006="","",IFERROR(VLOOKUP($D8006,AcctTbl,2,0),""))</f>
        <v>0</v>
      </c>
      <c r="F8006" s="39">
        <f>IF($D8006="","",IFERROR(VLOOKUP($D8006,AcctTbl,3,0),""))</f>
        <v>0</v>
      </c>
      <c r="G8006" s="39">
        <f>IF(Txn!$B4009="","",Txn!$D4009)</f>
        <v>0</v>
      </c>
      <c r="H8006" s="38">
        <f>IF(Txn!$B4009="","",Txn!$E4009)</f>
        <v>0</v>
      </c>
      <c r="I8006" s="40">
        <f>IF(Txn!$B4009="",0,Txn!$Q4009)</f>
        <v>0</v>
      </c>
      <c r="J8006" s="40">
        <f>IF(Txn!$B4009="",0,Txn!$R4009)</f>
        <v>0</v>
      </c>
      <c r="K8006" s="41">
        <f>IF($A8006="","",IFERROR(VALUE(MID($A8006,6,2)),""))</f>
        <v>0</v>
      </c>
      <c r="L8006" s="39">
        <f>IF(Txn!$K4009="","","طرف مقابل — "&amp;Txn!$K4009)</f>
        <v>0</v>
      </c>
      <c r="N8006" s="42">
        <f>IF($D8006="",0,COUNTIF(BankAccts,$D8006))</f>
        <v>0</v>
      </c>
    </row>
    <row r="8007" spans="1:14">
      <c r="A8007" s="38">
        <f>IF(Txn!$B4010="","",Txn!$B4010)</f>
        <v>0</v>
      </c>
      <c r="B8007" s="38">
        <f>IF(Txn!$B4010="","",Txn!$C4010)</f>
        <v>0</v>
      </c>
      <c r="C8007" s="39">
        <f>IF(Txn!$B4010="","","تراکنش بانکی")</f>
        <v>0</v>
      </c>
      <c r="D8007" s="38">
        <f>IF(Txn!$B4010="","",IF(Txn!$X4010="","",Txn!$X4010))</f>
        <v>0</v>
      </c>
      <c r="E8007" s="39">
        <f>IF($D8007="","",IFERROR(VLOOKUP($D8007,AcctTbl,2,0),""))</f>
        <v>0</v>
      </c>
      <c r="F8007" s="39">
        <f>IF($D8007="","",IFERROR(VLOOKUP($D8007,AcctTbl,3,0),""))</f>
        <v>0</v>
      </c>
      <c r="G8007" s="39">
        <f>IF(Txn!$B4010="","",Txn!$D4010)</f>
        <v>0</v>
      </c>
      <c r="H8007" s="38">
        <f>IF(Txn!$B4010="","",Txn!$E4010)</f>
        <v>0</v>
      </c>
      <c r="I8007" s="40">
        <f>IF(Txn!$B4010="",0,Txn!$O4010)</f>
        <v>0</v>
      </c>
      <c r="J8007" s="40">
        <f>IF(Txn!$B4010="",0,Txn!$P4010)</f>
        <v>0</v>
      </c>
      <c r="K8007" s="41">
        <f>IF($A8007="","",IFERROR(VALUE(MID($A8007,6,2)),""))</f>
        <v>0</v>
      </c>
      <c r="L8007" s="39">
        <f>IF(Txn!$K4010="","",Txn!$K4010)</f>
        <v>0</v>
      </c>
      <c r="N8007" s="42">
        <f>IF($D8007="",0,COUNTIF(BankAccts,$D8007))</f>
        <v>0</v>
      </c>
    </row>
    <row r="8008" spans="1:14">
      <c r="A8008" s="38">
        <f>IF(Txn!$B4010="","",Txn!$B4010)</f>
        <v>0</v>
      </c>
      <c r="B8008" s="38">
        <f>IF(Txn!$B4010="","",Txn!$C4010)</f>
        <v>0</v>
      </c>
      <c r="C8008" s="39">
        <f>IF(Txn!$B4010="","","تراکنش بانکی")</f>
        <v>0</v>
      </c>
      <c r="D8008" s="38">
        <f>IF(Txn!$B4010="","",IF(IF(Txn!$U4010="TRF",Txn!$Y4010,Txn!$Z4010)="","",IF(Txn!$U4010="TRF",Txn!$Y4010,Txn!$Z4010)))</f>
        <v>0</v>
      </c>
      <c r="E8008" s="39">
        <f>IF($D8008="","",IFERROR(VLOOKUP($D8008,AcctTbl,2,0),""))</f>
        <v>0</v>
      </c>
      <c r="F8008" s="39">
        <f>IF($D8008="","",IFERROR(VLOOKUP($D8008,AcctTbl,3,0),""))</f>
        <v>0</v>
      </c>
      <c r="G8008" s="39">
        <f>IF(Txn!$B4010="","",Txn!$D4010)</f>
        <v>0</v>
      </c>
      <c r="H8008" s="38">
        <f>IF(Txn!$B4010="","",Txn!$E4010)</f>
        <v>0</v>
      </c>
      <c r="I8008" s="40">
        <f>IF(Txn!$B4010="",0,Txn!$Q4010)</f>
        <v>0</v>
      </c>
      <c r="J8008" s="40">
        <f>IF(Txn!$B4010="",0,Txn!$R4010)</f>
        <v>0</v>
      </c>
      <c r="K8008" s="41">
        <f>IF($A8008="","",IFERROR(VALUE(MID($A8008,6,2)),""))</f>
        <v>0</v>
      </c>
      <c r="L8008" s="39">
        <f>IF(Txn!$K4010="","","طرف مقابل — "&amp;Txn!$K4010)</f>
        <v>0</v>
      </c>
      <c r="N8008" s="42">
        <f>IF($D8008="",0,COUNTIF(BankAccts,$D8008))</f>
        <v>0</v>
      </c>
    </row>
    <row r="8009" spans="1:14">
      <c r="A8009" s="38">
        <f>IF(Txn!$B4011="","",Txn!$B4011)</f>
        <v>0</v>
      </c>
      <c r="B8009" s="38">
        <f>IF(Txn!$B4011="","",Txn!$C4011)</f>
        <v>0</v>
      </c>
      <c r="C8009" s="39">
        <f>IF(Txn!$B4011="","","تراکنش بانکی")</f>
        <v>0</v>
      </c>
      <c r="D8009" s="38">
        <f>IF(Txn!$B4011="","",IF(Txn!$X4011="","",Txn!$X4011))</f>
        <v>0</v>
      </c>
      <c r="E8009" s="39">
        <f>IF($D8009="","",IFERROR(VLOOKUP($D8009,AcctTbl,2,0),""))</f>
        <v>0</v>
      </c>
      <c r="F8009" s="39">
        <f>IF($D8009="","",IFERROR(VLOOKUP($D8009,AcctTbl,3,0),""))</f>
        <v>0</v>
      </c>
      <c r="G8009" s="39">
        <f>IF(Txn!$B4011="","",Txn!$D4011)</f>
        <v>0</v>
      </c>
      <c r="H8009" s="38">
        <f>IF(Txn!$B4011="","",Txn!$E4011)</f>
        <v>0</v>
      </c>
      <c r="I8009" s="40">
        <f>IF(Txn!$B4011="",0,Txn!$O4011)</f>
        <v>0</v>
      </c>
      <c r="J8009" s="40">
        <f>IF(Txn!$B4011="",0,Txn!$P4011)</f>
        <v>0</v>
      </c>
      <c r="K8009" s="41">
        <f>IF($A8009="","",IFERROR(VALUE(MID($A8009,6,2)),""))</f>
        <v>0</v>
      </c>
      <c r="L8009" s="39">
        <f>IF(Txn!$K4011="","",Txn!$K4011)</f>
        <v>0</v>
      </c>
      <c r="N8009" s="42">
        <f>IF($D8009="",0,COUNTIF(BankAccts,$D8009))</f>
        <v>0</v>
      </c>
    </row>
    <row r="8010" spans="1:14">
      <c r="A8010" s="38">
        <f>IF(Txn!$B4011="","",Txn!$B4011)</f>
        <v>0</v>
      </c>
      <c r="B8010" s="38">
        <f>IF(Txn!$B4011="","",Txn!$C4011)</f>
        <v>0</v>
      </c>
      <c r="C8010" s="39">
        <f>IF(Txn!$B4011="","","تراکنش بانکی")</f>
        <v>0</v>
      </c>
      <c r="D8010" s="38">
        <f>IF(Txn!$B4011="","",IF(IF(Txn!$U4011="TRF",Txn!$Y4011,Txn!$Z4011)="","",IF(Txn!$U4011="TRF",Txn!$Y4011,Txn!$Z4011)))</f>
        <v>0</v>
      </c>
      <c r="E8010" s="39">
        <f>IF($D8010="","",IFERROR(VLOOKUP($D8010,AcctTbl,2,0),""))</f>
        <v>0</v>
      </c>
      <c r="F8010" s="39">
        <f>IF($D8010="","",IFERROR(VLOOKUP($D8010,AcctTbl,3,0),""))</f>
        <v>0</v>
      </c>
      <c r="G8010" s="39">
        <f>IF(Txn!$B4011="","",Txn!$D4011)</f>
        <v>0</v>
      </c>
      <c r="H8010" s="38">
        <f>IF(Txn!$B4011="","",Txn!$E4011)</f>
        <v>0</v>
      </c>
      <c r="I8010" s="40">
        <f>IF(Txn!$B4011="",0,Txn!$Q4011)</f>
        <v>0</v>
      </c>
      <c r="J8010" s="40">
        <f>IF(Txn!$B4011="",0,Txn!$R4011)</f>
        <v>0</v>
      </c>
      <c r="K8010" s="41">
        <f>IF($A8010="","",IFERROR(VALUE(MID($A8010,6,2)),""))</f>
        <v>0</v>
      </c>
      <c r="L8010" s="39">
        <f>IF(Txn!$K4011="","","طرف مقابل — "&amp;Txn!$K4011)</f>
        <v>0</v>
      </c>
      <c r="N8010" s="42">
        <f>IF($D8010="",0,COUNTIF(BankAccts,$D8010))</f>
        <v>0</v>
      </c>
    </row>
    <row r="8011" spans="1:14">
      <c r="A8011" s="38">
        <f>IF(Txn!$B4012="","",Txn!$B4012)</f>
        <v>0</v>
      </c>
      <c r="B8011" s="38">
        <f>IF(Txn!$B4012="","",Txn!$C4012)</f>
        <v>0</v>
      </c>
      <c r="C8011" s="39">
        <f>IF(Txn!$B4012="","","تراکنش بانکی")</f>
        <v>0</v>
      </c>
      <c r="D8011" s="38">
        <f>IF(Txn!$B4012="","",IF(Txn!$X4012="","",Txn!$X4012))</f>
        <v>0</v>
      </c>
      <c r="E8011" s="39">
        <f>IF($D8011="","",IFERROR(VLOOKUP($D8011,AcctTbl,2,0),""))</f>
        <v>0</v>
      </c>
      <c r="F8011" s="39">
        <f>IF($D8011="","",IFERROR(VLOOKUP($D8011,AcctTbl,3,0),""))</f>
        <v>0</v>
      </c>
      <c r="G8011" s="39">
        <f>IF(Txn!$B4012="","",Txn!$D4012)</f>
        <v>0</v>
      </c>
      <c r="H8011" s="38">
        <f>IF(Txn!$B4012="","",Txn!$E4012)</f>
        <v>0</v>
      </c>
      <c r="I8011" s="40">
        <f>IF(Txn!$B4012="",0,Txn!$O4012)</f>
        <v>0</v>
      </c>
      <c r="J8011" s="40">
        <f>IF(Txn!$B4012="",0,Txn!$P4012)</f>
        <v>0</v>
      </c>
      <c r="K8011" s="41">
        <f>IF($A8011="","",IFERROR(VALUE(MID($A8011,6,2)),""))</f>
        <v>0</v>
      </c>
      <c r="L8011" s="39">
        <f>IF(Txn!$K4012="","",Txn!$K4012)</f>
        <v>0</v>
      </c>
      <c r="N8011" s="42">
        <f>IF($D8011="",0,COUNTIF(BankAccts,$D8011))</f>
        <v>0</v>
      </c>
    </row>
    <row r="8012" spans="1:14">
      <c r="A8012" s="38">
        <f>IF(Txn!$B4012="","",Txn!$B4012)</f>
        <v>0</v>
      </c>
      <c r="B8012" s="38">
        <f>IF(Txn!$B4012="","",Txn!$C4012)</f>
        <v>0</v>
      </c>
      <c r="C8012" s="39">
        <f>IF(Txn!$B4012="","","تراکنش بانکی")</f>
        <v>0</v>
      </c>
      <c r="D8012" s="38">
        <f>IF(Txn!$B4012="","",IF(IF(Txn!$U4012="TRF",Txn!$Y4012,Txn!$Z4012)="","",IF(Txn!$U4012="TRF",Txn!$Y4012,Txn!$Z4012)))</f>
        <v>0</v>
      </c>
      <c r="E8012" s="39">
        <f>IF($D8012="","",IFERROR(VLOOKUP($D8012,AcctTbl,2,0),""))</f>
        <v>0</v>
      </c>
      <c r="F8012" s="39">
        <f>IF($D8012="","",IFERROR(VLOOKUP($D8012,AcctTbl,3,0),""))</f>
        <v>0</v>
      </c>
      <c r="G8012" s="39">
        <f>IF(Txn!$B4012="","",Txn!$D4012)</f>
        <v>0</v>
      </c>
      <c r="H8012" s="38">
        <f>IF(Txn!$B4012="","",Txn!$E4012)</f>
        <v>0</v>
      </c>
      <c r="I8012" s="40">
        <f>IF(Txn!$B4012="",0,Txn!$Q4012)</f>
        <v>0</v>
      </c>
      <c r="J8012" s="40">
        <f>IF(Txn!$B4012="",0,Txn!$R4012)</f>
        <v>0</v>
      </c>
      <c r="K8012" s="41">
        <f>IF($A8012="","",IFERROR(VALUE(MID($A8012,6,2)),""))</f>
        <v>0</v>
      </c>
      <c r="L8012" s="39">
        <f>IF(Txn!$K4012="","","طرف مقابل — "&amp;Txn!$K4012)</f>
        <v>0</v>
      </c>
      <c r="N8012" s="42">
        <f>IF($D8012="",0,COUNTIF(BankAccts,$D8012))</f>
        <v>0</v>
      </c>
    </row>
    <row r="8013" spans="1:14">
      <c r="A8013" s="38">
        <f>IF(Txn!$B4013="","",Txn!$B4013)</f>
        <v>0</v>
      </c>
      <c r="B8013" s="38">
        <f>IF(Txn!$B4013="","",Txn!$C4013)</f>
        <v>0</v>
      </c>
      <c r="C8013" s="39">
        <f>IF(Txn!$B4013="","","تراکنش بانکی")</f>
        <v>0</v>
      </c>
      <c r="D8013" s="38">
        <f>IF(Txn!$B4013="","",IF(Txn!$X4013="","",Txn!$X4013))</f>
        <v>0</v>
      </c>
      <c r="E8013" s="39">
        <f>IF($D8013="","",IFERROR(VLOOKUP($D8013,AcctTbl,2,0),""))</f>
        <v>0</v>
      </c>
      <c r="F8013" s="39">
        <f>IF($D8013="","",IFERROR(VLOOKUP($D8013,AcctTbl,3,0),""))</f>
        <v>0</v>
      </c>
      <c r="G8013" s="39">
        <f>IF(Txn!$B4013="","",Txn!$D4013)</f>
        <v>0</v>
      </c>
      <c r="H8013" s="38">
        <f>IF(Txn!$B4013="","",Txn!$E4013)</f>
        <v>0</v>
      </c>
      <c r="I8013" s="40">
        <f>IF(Txn!$B4013="",0,Txn!$O4013)</f>
        <v>0</v>
      </c>
      <c r="J8013" s="40">
        <f>IF(Txn!$B4013="",0,Txn!$P4013)</f>
        <v>0</v>
      </c>
      <c r="K8013" s="41">
        <f>IF($A8013="","",IFERROR(VALUE(MID($A8013,6,2)),""))</f>
        <v>0</v>
      </c>
      <c r="L8013" s="39">
        <f>IF(Txn!$K4013="","",Txn!$K4013)</f>
        <v>0</v>
      </c>
      <c r="N8013" s="42">
        <f>IF($D8013="",0,COUNTIF(BankAccts,$D8013))</f>
        <v>0</v>
      </c>
    </row>
    <row r="8014" spans="1:14">
      <c r="A8014" s="38">
        <f>IF(Txn!$B4013="","",Txn!$B4013)</f>
        <v>0</v>
      </c>
      <c r="B8014" s="38">
        <f>IF(Txn!$B4013="","",Txn!$C4013)</f>
        <v>0</v>
      </c>
      <c r="C8014" s="39">
        <f>IF(Txn!$B4013="","","تراکنش بانکی")</f>
        <v>0</v>
      </c>
      <c r="D8014" s="38">
        <f>IF(Txn!$B4013="","",IF(IF(Txn!$U4013="TRF",Txn!$Y4013,Txn!$Z4013)="","",IF(Txn!$U4013="TRF",Txn!$Y4013,Txn!$Z4013)))</f>
        <v>0</v>
      </c>
      <c r="E8014" s="39">
        <f>IF($D8014="","",IFERROR(VLOOKUP($D8014,AcctTbl,2,0),""))</f>
        <v>0</v>
      </c>
      <c r="F8014" s="39">
        <f>IF($D8014="","",IFERROR(VLOOKUP($D8014,AcctTbl,3,0),""))</f>
        <v>0</v>
      </c>
      <c r="G8014" s="39">
        <f>IF(Txn!$B4013="","",Txn!$D4013)</f>
        <v>0</v>
      </c>
      <c r="H8014" s="38">
        <f>IF(Txn!$B4013="","",Txn!$E4013)</f>
        <v>0</v>
      </c>
      <c r="I8014" s="40">
        <f>IF(Txn!$B4013="",0,Txn!$Q4013)</f>
        <v>0</v>
      </c>
      <c r="J8014" s="40">
        <f>IF(Txn!$B4013="",0,Txn!$R4013)</f>
        <v>0</v>
      </c>
      <c r="K8014" s="41">
        <f>IF($A8014="","",IFERROR(VALUE(MID($A8014,6,2)),""))</f>
        <v>0</v>
      </c>
      <c r="L8014" s="39">
        <f>IF(Txn!$K4013="","","طرف مقابل — "&amp;Txn!$K4013)</f>
        <v>0</v>
      </c>
      <c r="N8014" s="42">
        <f>IF($D8014="",0,COUNTIF(BankAccts,$D8014))</f>
        <v>0</v>
      </c>
    </row>
    <row r="8015" spans="1:14">
      <c r="A8015" s="38">
        <f>IF(Txn!$B4014="","",Txn!$B4014)</f>
        <v>0</v>
      </c>
      <c r="B8015" s="38">
        <f>IF(Txn!$B4014="","",Txn!$C4014)</f>
        <v>0</v>
      </c>
      <c r="C8015" s="39">
        <f>IF(Txn!$B4014="","","تراکنش بانکی")</f>
        <v>0</v>
      </c>
      <c r="D8015" s="38">
        <f>IF(Txn!$B4014="","",IF(Txn!$X4014="","",Txn!$X4014))</f>
        <v>0</v>
      </c>
      <c r="E8015" s="39">
        <f>IF($D8015="","",IFERROR(VLOOKUP($D8015,AcctTbl,2,0),""))</f>
        <v>0</v>
      </c>
      <c r="F8015" s="39">
        <f>IF($D8015="","",IFERROR(VLOOKUP($D8015,AcctTbl,3,0),""))</f>
        <v>0</v>
      </c>
      <c r="G8015" s="39">
        <f>IF(Txn!$B4014="","",Txn!$D4014)</f>
        <v>0</v>
      </c>
      <c r="H8015" s="38">
        <f>IF(Txn!$B4014="","",Txn!$E4014)</f>
        <v>0</v>
      </c>
      <c r="I8015" s="40">
        <f>IF(Txn!$B4014="",0,Txn!$O4014)</f>
        <v>0</v>
      </c>
      <c r="J8015" s="40">
        <f>IF(Txn!$B4014="",0,Txn!$P4014)</f>
        <v>0</v>
      </c>
      <c r="K8015" s="41">
        <f>IF($A8015="","",IFERROR(VALUE(MID($A8015,6,2)),""))</f>
        <v>0</v>
      </c>
      <c r="L8015" s="39">
        <f>IF(Txn!$K4014="","",Txn!$K4014)</f>
        <v>0</v>
      </c>
      <c r="N8015" s="42">
        <f>IF($D8015="",0,COUNTIF(BankAccts,$D8015))</f>
        <v>0</v>
      </c>
    </row>
    <row r="8016" spans="1:14">
      <c r="A8016" s="38">
        <f>IF(Txn!$B4014="","",Txn!$B4014)</f>
        <v>0</v>
      </c>
      <c r="B8016" s="38">
        <f>IF(Txn!$B4014="","",Txn!$C4014)</f>
        <v>0</v>
      </c>
      <c r="C8016" s="39">
        <f>IF(Txn!$B4014="","","تراکنش بانکی")</f>
        <v>0</v>
      </c>
      <c r="D8016" s="38">
        <f>IF(Txn!$B4014="","",IF(IF(Txn!$U4014="TRF",Txn!$Y4014,Txn!$Z4014)="","",IF(Txn!$U4014="TRF",Txn!$Y4014,Txn!$Z4014)))</f>
        <v>0</v>
      </c>
      <c r="E8016" s="39">
        <f>IF($D8016="","",IFERROR(VLOOKUP($D8016,AcctTbl,2,0),""))</f>
        <v>0</v>
      </c>
      <c r="F8016" s="39">
        <f>IF($D8016="","",IFERROR(VLOOKUP($D8016,AcctTbl,3,0),""))</f>
        <v>0</v>
      </c>
      <c r="G8016" s="39">
        <f>IF(Txn!$B4014="","",Txn!$D4014)</f>
        <v>0</v>
      </c>
      <c r="H8016" s="38">
        <f>IF(Txn!$B4014="","",Txn!$E4014)</f>
        <v>0</v>
      </c>
      <c r="I8016" s="40">
        <f>IF(Txn!$B4014="",0,Txn!$Q4014)</f>
        <v>0</v>
      </c>
      <c r="J8016" s="40">
        <f>IF(Txn!$B4014="",0,Txn!$R4014)</f>
        <v>0</v>
      </c>
      <c r="K8016" s="41">
        <f>IF($A8016="","",IFERROR(VALUE(MID($A8016,6,2)),""))</f>
        <v>0</v>
      </c>
      <c r="L8016" s="39">
        <f>IF(Txn!$K4014="","","طرف مقابل — "&amp;Txn!$K4014)</f>
        <v>0</v>
      </c>
      <c r="N8016" s="42">
        <f>IF($D8016="",0,COUNTIF(BankAccts,$D8016))</f>
        <v>0</v>
      </c>
    </row>
    <row r="8017" spans="1:14">
      <c r="A8017" s="38">
        <f>IF(Txn!$B4015="","",Txn!$B4015)</f>
        <v>0</v>
      </c>
      <c r="B8017" s="38">
        <f>IF(Txn!$B4015="","",Txn!$C4015)</f>
        <v>0</v>
      </c>
      <c r="C8017" s="39">
        <f>IF(Txn!$B4015="","","تراکنش بانکی")</f>
        <v>0</v>
      </c>
      <c r="D8017" s="38">
        <f>IF(Txn!$B4015="","",IF(Txn!$X4015="","",Txn!$X4015))</f>
        <v>0</v>
      </c>
      <c r="E8017" s="39">
        <f>IF($D8017="","",IFERROR(VLOOKUP($D8017,AcctTbl,2,0),""))</f>
        <v>0</v>
      </c>
      <c r="F8017" s="39">
        <f>IF($D8017="","",IFERROR(VLOOKUP($D8017,AcctTbl,3,0),""))</f>
        <v>0</v>
      </c>
      <c r="G8017" s="39">
        <f>IF(Txn!$B4015="","",Txn!$D4015)</f>
        <v>0</v>
      </c>
      <c r="H8017" s="38">
        <f>IF(Txn!$B4015="","",Txn!$E4015)</f>
        <v>0</v>
      </c>
      <c r="I8017" s="40">
        <f>IF(Txn!$B4015="",0,Txn!$O4015)</f>
        <v>0</v>
      </c>
      <c r="J8017" s="40">
        <f>IF(Txn!$B4015="",0,Txn!$P4015)</f>
        <v>0</v>
      </c>
      <c r="K8017" s="41">
        <f>IF($A8017="","",IFERROR(VALUE(MID($A8017,6,2)),""))</f>
        <v>0</v>
      </c>
      <c r="L8017" s="39">
        <f>IF(Txn!$K4015="","",Txn!$K4015)</f>
        <v>0</v>
      </c>
      <c r="N8017" s="42">
        <f>IF($D8017="",0,COUNTIF(BankAccts,$D8017))</f>
        <v>0</v>
      </c>
    </row>
    <row r="8018" spans="1:14">
      <c r="A8018" s="38">
        <f>IF(Txn!$B4015="","",Txn!$B4015)</f>
        <v>0</v>
      </c>
      <c r="B8018" s="38">
        <f>IF(Txn!$B4015="","",Txn!$C4015)</f>
        <v>0</v>
      </c>
      <c r="C8018" s="39">
        <f>IF(Txn!$B4015="","","تراکنش بانکی")</f>
        <v>0</v>
      </c>
      <c r="D8018" s="38">
        <f>IF(Txn!$B4015="","",IF(IF(Txn!$U4015="TRF",Txn!$Y4015,Txn!$Z4015)="","",IF(Txn!$U4015="TRF",Txn!$Y4015,Txn!$Z4015)))</f>
        <v>0</v>
      </c>
      <c r="E8018" s="39">
        <f>IF($D8018="","",IFERROR(VLOOKUP($D8018,AcctTbl,2,0),""))</f>
        <v>0</v>
      </c>
      <c r="F8018" s="39">
        <f>IF($D8018="","",IFERROR(VLOOKUP($D8018,AcctTbl,3,0),""))</f>
        <v>0</v>
      </c>
      <c r="G8018" s="39">
        <f>IF(Txn!$B4015="","",Txn!$D4015)</f>
        <v>0</v>
      </c>
      <c r="H8018" s="38">
        <f>IF(Txn!$B4015="","",Txn!$E4015)</f>
        <v>0</v>
      </c>
      <c r="I8018" s="40">
        <f>IF(Txn!$B4015="",0,Txn!$Q4015)</f>
        <v>0</v>
      </c>
      <c r="J8018" s="40">
        <f>IF(Txn!$B4015="",0,Txn!$R4015)</f>
        <v>0</v>
      </c>
      <c r="K8018" s="41">
        <f>IF($A8018="","",IFERROR(VALUE(MID($A8018,6,2)),""))</f>
        <v>0</v>
      </c>
      <c r="L8018" s="39">
        <f>IF(Txn!$K4015="","","طرف مقابل — "&amp;Txn!$K4015)</f>
        <v>0</v>
      </c>
      <c r="N8018" s="42">
        <f>IF($D8018="",0,COUNTIF(BankAccts,$D8018))</f>
        <v>0</v>
      </c>
    </row>
    <row r="8019" spans="1:14">
      <c r="A8019" s="38">
        <f>IF(Txn!$B4016="","",Txn!$B4016)</f>
        <v>0</v>
      </c>
      <c r="B8019" s="38">
        <f>IF(Txn!$B4016="","",Txn!$C4016)</f>
        <v>0</v>
      </c>
      <c r="C8019" s="39">
        <f>IF(Txn!$B4016="","","تراکنش بانکی")</f>
        <v>0</v>
      </c>
      <c r="D8019" s="38">
        <f>IF(Txn!$B4016="","",IF(Txn!$X4016="","",Txn!$X4016))</f>
        <v>0</v>
      </c>
      <c r="E8019" s="39">
        <f>IF($D8019="","",IFERROR(VLOOKUP($D8019,AcctTbl,2,0),""))</f>
        <v>0</v>
      </c>
      <c r="F8019" s="39">
        <f>IF($D8019="","",IFERROR(VLOOKUP($D8019,AcctTbl,3,0),""))</f>
        <v>0</v>
      </c>
      <c r="G8019" s="39">
        <f>IF(Txn!$B4016="","",Txn!$D4016)</f>
        <v>0</v>
      </c>
      <c r="H8019" s="38">
        <f>IF(Txn!$B4016="","",Txn!$E4016)</f>
        <v>0</v>
      </c>
      <c r="I8019" s="40">
        <f>IF(Txn!$B4016="",0,Txn!$O4016)</f>
        <v>0</v>
      </c>
      <c r="J8019" s="40">
        <f>IF(Txn!$B4016="",0,Txn!$P4016)</f>
        <v>0</v>
      </c>
      <c r="K8019" s="41">
        <f>IF($A8019="","",IFERROR(VALUE(MID($A8019,6,2)),""))</f>
        <v>0</v>
      </c>
      <c r="L8019" s="39">
        <f>IF(Txn!$K4016="","",Txn!$K4016)</f>
        <v>0</v>
      </c>
      <c r="N8019" s="42">
        <f>IF($D8019="",0,COUNTIF(BankAccts,$D8019))</f>
        <v>0</v>
      </c>
    </row>
    <row r="8020" spans="1:14">
      <c r="A8020" s="38">
        <f>IF(Txn!$B4016="","",Txn!$B4016)</f>
        <v>0</v>
      </c>
      <c r="B8020" s="38">
        <f>IF(Txn!$B4016="","",Txn!$C4016)</f>
        <v>0</v>
      </c>
      <c r="C8020" s="39">
        <f>IF(Txn!$B4016="","","تراکنش بانکی")</f>
        <v>0</v>
      </c>
      <c r="D8020" s="38">
        <f>IF(Txn!$B4016="","",IF(IF(Txn!$U4016="TRF",Txn!$Y4016,Txn!$Z4016)="","",IF(Txn!$U4016="TRF",Txn!$Y4016,Txn!$Z4016)))</f>
        <v>0</v>
      </c>
      <c r="E8020" s="39">
        <f>IF($D8020="","",IFERROR(VLOOKUP($D8020,AcctTbl,2,0),""))</f>
        <v>0</v>
      </c>
      <c r="F8020" s="39">
        <f>IF($D8020="","",IFERROR(VLOOKUP($D8020,AcctTbl,3,0),""))</f>
        <v>0</v>
      </c>
      <c r="G8020" s="39">
        <f>IF(Txn!$B4016="","",Txn!$D4016)</f>
        <v>0</v>
      </c>
      <c r="H8020" s="38">
        <f>IF(Txn!$B4016="","",Txn!$E4016)</f>
        <v>0</v>
      </c>
      <c r="I8020" s="40">
        <f>IF(Txn!$B4016="",0,Txn!$Q4016)</f>
        <v>0</v>
      </c>
      <c r="J8020" s="40">
        <f>IF(Txn!$B4016="",0,Txn!$R4016)</f>
        <v>0</v>
      </c>
      <c r="K8020" s="41">
        <f>IF($A8020="","",IFERROR(VALUE(MID($A8020,6,2)),""))</f>
        <v>0</v>
      </c>
      <c r="L8020" s="39">
        <f>IF(Txn!$K4016="","","طرف مقابل — "&amp;Txn!$K4016)</f>
        <v>0</v>
      </c>
      <c r="N8020" s="42">
        <f>IF($D8020="",0,COUNTIF(BankAccts,$D8020))</f>
        <v>0</v>
      </c>
    </row>
    <row r="8021" spans="1:14">
      <c r="A8021" s="38">
        <f>IF(Txn!$B4017="","",Txn!$B4017)</f>
        <v>0</v>
      </c>
      <c r="B8021" s="38">
        <f>IF(Txn!$B4017="","",Txn!$C4017)</f>
        <v>0</v>
      </c>
      <c r="C8021" s="39">
        <f>IF(Txn!$B4017="","","تراکنش بانکی")</f>
        <v>0</v>
      </c>
      <c r="D8021" s="38">
        <f>IF(Txn!$B4017="","",IF(Txn!$X4017="","",Txn!$X4017))</f>
        <v>0</v>
      </c>
      <c r="E8021" s="39">
        <f>IF($D8021="","",IFERROR(VLOOKUP($D8021,AcctTbl,2,0),""))</f>
        <v>0</v>
      </c>
      <c r="F8021" s="39">
        <f>IF($D8021="","",IFERROR(VLOOKUP($D8021,AcctTbl,3,0),""))</f>
        <v>0</v>
      </c>
      <c r="G8021" s="39">
        <f>IF(Txn!$B4017="","",Txn!$D4017)</f>
        <v>0</v>
      </c>
      <c r="H8021" s="38">
        <f>IF(Txn!$B4017="","",Txn!$E4017)</f>
        <v>0</v>
      </c>
      <c r="I8021" s="40">
        <f>IF(Txn!$B4017="",0,Txn!$O4017)</f>
        <v>0</v>
      </c>
      <c r="J8021" s="40">
        <f>IF(Txn!$B4017="",0,Txn!$P4017)</f>
        <v>0</v>
      </c>
      <c r="K8021" s="41">
        <f>IF($A8021="","",IFERROR(VALUE(MID($A8021,6,2)),""))</f>
        <v>0</v>
      </c>
      <c r="L8021" s="39">
        <f>IF(Txn!$K4017="","",Txn!$K4017)</f>
        <v>0</v>
      </c>
      <c r="N8021" s="42">
        <f>IF($D8021="",0,COUNTIF(BankAccts,$D8021))</f>
        <v>0</v>
      </c>
    </row>
    <row r="8022" spans="1:14">
      <c r="A8022" s="38">
        <f>IF(Txn!$B4017="","",Txn!$B4017)</f>
        <v>0</v>
      </c>
      <c r="B8022" s="38">
        <f>IF(Txn!$B4017="","",Txn!$C4017)</f>
        <v>0</v>
      </c>
      <c r="C8022" s="39">
        <f>IF(Txn!$B4017="","","تراکنش بانکی")</f>
        <v>0</v>
      </c>
      <c r="D8022" s="38">
        <f>IF(Txn!$B4017="","",IF(IF(Txn!$U4017="TRF",Txn!$Y4017,Txn!$Z4017)="","",IF(Txn!$U4017="TRF",Txn!$Y4017,Txn!$Z4017)))</f>
        <v>0</v>
      </c>
      <c r="E8022" s="39">
        <f>IF($D8022="","",IFERROR(VLOOKUP($D8022,AcctTbl,2,0),""))</f>
        <v>0</v>
      </c>
      <c r="F8022" s="39">
        <f>IF($D8022="","",IFERROR(VLOOKUP($D8022,AcctTbl,3,0),""))</f>
        <v>0</v>
      </c>
      <c r="G8022" s="39">
        <f>IF(Txn!$B4017="","",Txn!$D4017)</f>
        <v>0</v>
      </c>
      <c r="H8022" s="38">
        <f>IF(Txn!$B4017="","",Txn!$E4017)</f>
        <v>0</v>
      </c>
      <c r="I8022" s="40">
        <f>IF(Txn!$B4017="",0,Txn!$Q4017)</f>
        <v>0</v>
      </c>
      <c r="J8022" s="40">
        <f>IF(Txn!$B4017="",0,Txn!$R4017)</f>
        <v>0</v>
      </c>
      <c r="K8022" s="41">
        <f>IF($A8022="","",IFERROR(VALUE(MID($A8022,6,2)),""))</f>
        <v>0</v>
      </c>
      <c r="L8022" s="39">
        <f>IF(Txn!$K4017="","","طرف مقابل — "&amp;Txn!$K4017)</f>
        <v>0</v>
      </c>
      <c r="N8022" s="42">
        <f>IF($D8022="",0,COUNTIF(BankAccts,$D8022))</f>
        <v>0</v>
      </c>
    </row>
    <row r="8023" spans="1:14">
      <c r="A8023" s="38">
        <f>IF(Txn!$B4018="","",Txn!$B4018)</f>
        <v>0</v>
      </c>
      <c r="B8023" s="38">
        <f>IF(Txn!$B4018="","",Txn!$C4018)</f>
        <v>0</v>
      </c>
      <c r="C8023" s="39">
        <f>IF(Txn!$B4018="","","تراکنش بانکی")</f>
        <v>0</v>
      </c>
      <c r="D8023" s="38">
        <f>IF(Txn!$B4018="","",IF(Txn!$X4018="","",Txn!$X4018))</f>
        <v>0</v>
      </c>
      <c r="E8023" s="39">
        <f>IF($D8023="","",IFERROR(VLOOKUP($D8023,AcctTbl,2,0),""))</f>
        <v>0</v>
      </c>
      <c r="F8023" s="39">
        <f>IF($D8023="","",IFERROR(VLOOKUP($D8023,AcctTbl,3,0),""))</f>
        <v>0</v>
      </c>
      <c r="G8023" s="39">
        <f>IF(Txn!$B4018="","",Txn!$D4018)</f>
        <v>0</v>
      </c>
      <c r="H8023" s="38">
        <f>IF(Txn!$B4018="","",Txn!$E4018)</f>
        <v>0</v>
      </c>
      <c r="I8023" s="40">
        <f>IF(Txn!$B4018="",0,Txn!$O4018)</f>
        <v>0</v>
      </c>
      <c r="J8023" s="40">
        <f>IF(Txn!$B4018="",0,Txn!$P4018)</f>
        <v>0</v>
      </c>
      <c r="K8023" s="41">
        <f>IF($A8023="","",IFERROR(VALUE(MID($A8023,6,2)),""))</f>
        <v>0</v>
      </c>
      <c r="L8023" s="39">
        <f>IF(Txn!$K4018="","",Txn!$K4018)</f>
        <v>0</v>
      </c>
      <c r="N8023" s="42">
        <f>IF($D8023="",0,COUNTIF(BankAccts,$D8023))</f>
        <v>0</v>
      </c>
    </row>
    <row r="8024" spans="1:14">
      <c r="A8024" s="38">
        <f>IF(Txn!$B4018="","",Txn!$B4018)</f>
        <v>0</v>
      </c>
      <c r="B8024" s="38">
        <f>IF(Txn!$B4018="","",Txn!$C4018)</f>
        <v>0</v>
      </c>
      <c r="C8024" s="39">
        <f>IF(Txn!$B4018="","","تراکنش بانکی")</f>
        <v>0</v>
      </c>
      <c r="D8024" s="38">
        <f>IF(Txn!$B4018="","",IF(IF(Txn!$U4018="TRF",Txn!$Y4018,Txn!$Z4018)="","",IF(Txn!$U4018="TRF",Txn!$Y4018,Txn!$Z4018)))</f>
        <v>0</v>
      </c>
      <c r="E8024" s="39">
        <f>IF($D8024="","",IFERROR(VLOOKUP($D8024,AcctTbl,2,0),""))</f>
        <v>0</v>
      </c>
      <c r="F8024" s="39">
        <f>IF($D8024="","",IFERROR(VLOOKUP($D8024,AcctTbl,3,0),""))</f>
        <v>0</v>
      </c>
      <c r="G8024" s="39">
        <f>IF(Txn!$B4018="","",Txn!$D4018)</f>
        <v>0</v>
      </c>
      <c r="H8024" s="38">
        <f>IF(Txn!$B4018="","",Txn!$E4018)</f>
        <v>0</v>
      </c>
      <c r="I8024" s="40">
        <f>IF(Txn!$B4018="",0,Txn!$Q4018)</f>
        <v>0</v>
      </c>
      <c r="J8024" s="40">
        <f>IF(Txn!$B4018="",0,Txn!$R4018)</f>
        <v>0</v>
      </c>
      <c r="K8024" s="41">
        <f>IF($A8024="","",IFERROR(VALUE(MID($A8024,6,2)),""))</f>
        <v>0</v>
      </c>
      <c r="L8024" s="39">
        <f>IF(Txn!$K4018="","","طرف مقابل — "&amp;Txn!$K4018)</f>
        <v>0</v>
      </c>
      <c r="N8024" s="42">
        <f>IF($D8024="",0,COUNTIF(BankAccts,$D8024))</f>
        <v>0</v>
      </c>
    </row>
    <row r="8025" spans="1:14">
      <c r="A8025" s="38">
        <f>IF(Txn!$B4019="","",Txn!$B4019)</f>
        <v>0</v>
      </c>
      <c r="B8025" s="38">
        <f>IF(Txn!$B4019="","",Txn!$C4019)</f>
        <v>0</v>
      </c>
      <c r="C8025" s="39">
        <f>IF(Txn!$B4019="","","تراکنش بانکی")</f>
        <v>0</v>
      </c>
      <c r="D8025" s="38">
        <f>IF(Txn!$B4019="","",IF(Txn!$X4019="","",Txn!$X4019))</f>
        <v>0</v>
      </c>
      <c r="E8025" s="39">
        <f>IF($D8025="","",IFERROR(VLOOKUP($D8025,AcctTbl,2,0),""))</f>
        <v>0</v>
      </c>
      <c r="F8025" s="39">
        <f>IF($D8025="","",IFERROR(VLOOKUP($D8025,AcctTbl,3,0),""))</f>
        <v>0</v>
      </c>
      <c r="G8025" s="39">
        <f>IF(Txn!$B4019="","",Txn!$D4019)</f>
        <v>0</v>
      </c>
      <c r="H8025" s="38">
        <f>IF(Txn!$B4019="","",Txn!$E4019)</f>
        <v>0</v>
      </c>
      <c r="I8025" s="40">
        <f>IF(Txn!$B4019="",0,Txn!$O4019)</f>
        <v>0</v>
      </c>
      <c r="J8025" s="40">
        <f>IF(Txn!$B4019="",0,Txn!$P4019)</f>
        <v>0</v>
      </c>
      <c r="K8025" s="41">
        <f>IF($A8025="","",IFERROR(VALUE(MID($A8025,6,2)),""))</f>
        <v>0</v>
      </c>
      <c r="L8025" s="39">
        <f>IF(Txn!$K4019="","",Txn!$K4019)</f>
        <v>0</v>
      </c>
      <c r="N8025" s="42">
        <f>IF($D8025="",0,COUNTIF(BankAccts,$D8025))</f>
        <v>0</v>
      </c>
    </row>
    <row r="8026" spans="1:14">
      <c r="A8026" s="38">
        <f>IF(Txn!$B4019="","",Txn!$B4019)</f>
        <v>0</v>
      </c>
      <c r="B8026" s="38">
        <f>IF(Txn!$B4019="","",Txn!$C4019)</f>
        <v>0</v>
      </c>
      <c r="C8026" s="39">
        <f>IF(Txn!$B4019="","","تراکنش بانکی")</f>
        <v>0</v>
      </c>
      <c r="D8026" s="38">
        <f>IF(Txn!$B4019="","",IF(IF(Txn!$U4019="TRF",Txn!$Y4019,Txn!$Z4019)="","",IF(Txn!$U4019="TRF",Txn!$Y4019,Txn!$Z4019)))</f>
        <v>0</v>
      </c>
      <c r="E8026" s="39">
        <f>IF($D8026="","",IFERROR(VLOOKUP($D8026,AcctTbl,2,0),""))</f>
        <v>0</v>
      </c>
      <c r="F8026" s="39">
        <f>IF($D8026="","",IFERROR(VLOOKUP($D8026,AcctTbl,3,0),""))</f>
        <v>0</v>
      </c>
      <c r="G8026" s="39">
        <f>IF(Txn!$B4019="","",Txn!$D4019)</f>
        <v>0</v>
      </c>
      <c r="H8026" s="38">
        <f>IF(Txn!$B4019="","",Txn!$E4019)</f>
        <v>0</v>
      </c>
      <c r="I8026" s="40">
        <f>IF(Txn!$B4019="",0,Txn!$Q4019)</f>
        <v>0</v>
      </c>
      <c r="J8026" s="40">
        <f>IF(Txn!$B4019="",0,Txn!$R4019)</f>
        <v>0</v>
      </c>
      <c r="K8026" s="41">
        <f>IF($A8026="","",IFERROR(VALUE(MID($A8026,6,2)),""))</f>
        <v>0</v>
      </c>
      <c r="L8026" s="39">
        <f>IF(Txn!$K4019="","","طرف مقابل — "&amp;Txn!$K4019)</f>
        <v>0</v>
      </c>
      <c r="N8026" s="42">
        <f>IF($D8026="",0,COUNTIF(BankAccts,$D8026))</f>
        <v>0</v>
      </c>
    </row>
    <row r="8027" spans="1:14">
      <c r="A8027" s="38">
        <f>IF(Txn!$B4020="","",Txn!$B4020)</f>
        <v>0</v>
      </c>
      <c r="B8027" s="38">
        <f>IF(Txn!$B4020="","",Txn!$C4020)</f>
        <v>0</v>
      </c>
      <c r="C8027" s="39">
        <f>IF(Txn!$B4020="","","تراکنش بانکی")</f>
        <v>0</v>
      </c>
      <c r="D8027" s="38">
        <f>IF(Txn!$B4020="","",IF(Txn!$X4020="","",Txn!$X4020))</f>
        <v>0</v>
      </c>
      <c r="E8027" s="39">
        <f>IF($D8027="","",IFERROR(VLOOKUP($D8027,AcctTbl,2,0),""))</f>
        <v>0</v>
      </c>
      <c r="F8027" s="39">
        <f>IF($D8027="","",IFERROR(VLOOKUP($D8027,AcctTbl,3,0),""))</f>
        <v>0</v>
      </c>
      <c r="G8027" s="39">
        <f>IF(Txn!$B4020="","",Txn!$D4020)</f>
        <v>0</v>
      </c>
      <c r="H8027" s="38">
        <f>IF(Txn!$B4020="","",Txn!$E4020)</f>
        <v>0</v>
      </c>
      <c r="I8027" s="40">
        <f>IF(Txn!$B4020="",0,Txn!$O4020)</f>
        <v>0</v>
      </c>
      <c r="J8027" s="40">
        <f>IF(Txn!$B4020="",0,Txn!$P4020)</f>
        <v>0</v>
      </c>
      <c r="K8027" s="41">
        <f>IF($A8027="","",IFERROR(VALUE(MID($A8027,6,2)),""))</f>
        <v>0</v>
      </c>
      <c r="L8027" s="39">
        <f>IF(Txn!$K4020="","",Txn!$K4020)</f>
        <v>0</v>
      </c>
      <c r="N8027" s="42">
        <f>IF($D8027="",0,COUNTIF(BankAccts,$D8027))</f>
        <v>0</v>
      </c>
    </row>
    <row r="8028" spans="1:14">
      <c r="A8028" s="38">
        <f>IF(Txn!$B4020="","",Txn!$B4020)</f>
        <v>0</v>
      </c>
      <c r="B8028" s="38">
        <f>IF(Txn!$B4020="","",Txn!$C4020)</f>
        <v>0</v>
      </c>
      <c r="C8028" s="39">
        <f>IF(Txn!$B4020="","","تراکنش بانکی")</f>
        <v>0</v>
      </c>
      <c r="D8028" s="38">
        <f>IF(Txn!$B4020="","",IF(IF(Txn!$U4020="TRF",Txn!$Y4020,Txn!$Z4020)="","",IF(Txn!$U4020="TRF",Txn!$Y4020,Txn!$Z4020)))</f>
        <v>0</v>
      </c>
      <c r="E8028" s="39">
        <f>IF($D8028="","",IFERROR(VLOOKUP($D8028,AcctTbl,2,0),""))</f>
        <v>0</v>
      </c>
      <c r="F8028" s="39">
        <f>IF($D8028="","",IFERROR(VLOOKUP($D8028,AcctTbl,3,0),""))</f>
        <v>0</v>
      </c>
      <c r="G8028" s="39">
        <f>IF(Txn!$B4020="","",Txn!$D4020)</f>
        <v>0</v>
      </c>
      <c r="H8028" s="38">
        <f>IF(Txn!$B4020="","",Txn!$E4020)</f>
        <v>0</v>
      </c>
      <c r="I8028" s="40">
        <f>IF(Txn!$B4020="",0,Txn!$Q4020)</f>
        <v>0</v>
      </c>
      <c r="J8028" s="40">
        <f>IF(Txn!$B4020="",0,Txn!$R4020)</f>
        <v>0</v>
      </c>
      <c r="K8028" s="41">
        <f>IF($A8028="","",IFERROR(VALUE(MID($A8028,6,2)),""))</f>
        <v>0</v>
      </c>
      <c r="L8028" s="39">
        <f>IF(Txn!$K4020="","","طرف مقابل — "&amp;Txn!$K4020)</f>
        <v>0</v>
      </c>
      <c r="N8028" s="42">
        <f>IF($D8028="",0,COUNTIF(BankAccts,$D8028))</f>
        <v>0</v>
      </c>
    </row>
    <row r="8029" spans="1:14">
      <c r="A8029" s="38">
        <f>IF(Txn!$B4021="","",Txn!$B4021)</f>
        <v>0</v>
      </c>
      <c r="B8029" s="38">
        <f>IF(Txn!$B4021="","",Txn!$C4021)</f>
        <v>0</v>
      </c>
      <c r="C8029" s="39">
        <f>IF(Txn!$B4021="","","تراکنش بانکی")</f>
        <v>0</v>
      </c>
      <c r="D8029" s="38">
        <f>IF(Txn!$B4021="","",IF(Txn!$X4021="","",Txn!$X4021))</f>
        <v>0</v>
      </c>
      <c r="E8029" s="39">
        <f>IF($D8029="","",IFERROR(VLOOKUP($D8029,AcctTbl,2,0),""))</f>
        <v>0</v>
      </c>
      <c r="F8029" s="39">
        <f>IF($D8029="","",IFERROR(VLOOKUP($D8029,AcctTbl,3,0),""))</f>
        <v>0</v>
      </c>
      <c r="G8029" s="39">
        <f>IF(Txn!$B4021="","",Txn!$D4021)</f>
        <v>0</v>
      </c>
      <c r="H8029" s="38">
        <f>IF(Txn!$B4021="","",Txn!$E4021)</f>
        <v>0</v>
      </c>
      <c r="I8029" s="40">
        <f>IF(Txn!$B4021="",0,Txn!$O4021)</f>
        <v>0</v>
      </c>
      <c r="J8029" s="40">
        <f>IF(Txn!$B4021="",0,Txn!$P4021)</f>
        <v>0</v>
      </c>
      <c r="K8029" s="41">
        <f>IF($A8029="","",IFERROR(VALUE(MID($A8029,6,2)),""))</f>
        <v>0</v>
      </c>
      <c r="L8029" s="39">
        <f>IF(Txn!$K4021="","",Txn!$K4021)</f>
        <v>0</v>
      </c>
      <c r="N8029" s="42">
        <f>IF($D8029="",0,COUNTIF(BankAccts,$D8029))</f>
        <v>0</v>
      </c>
    </row>
    <row r="8030" spans="1:14">
      <c r="A8030" s="38">
        <f>IF(Txn!$B4021="","",Txn!$B4021)</f>
        <v>0</v>
      </c>
      <c r="B8030" s="38">
        <f>IF(Txn!$B4021="","",Txn!$C4021)</f>
        <v>0</v>
      </c>
      <c r="C8030" s="39">
        <f>IF(Txn!$B4021="","","تراکنش بانکی")</f>
        <v>0</v>
      </c>
      <c r="D8030" s="38">
        <f>IF(Txn!$B4021="","",IF(IF(Txn!$U4021="TRF",Txn!$Y4021,Txn!$Z4021)="","",IF(Txn!$U4021="TRF",Txn!$Y4021,Txn!$Z4021)))</f>
        <v>0</v>
      </c>
      <c r="E8030" s="39">
        <f>IF($D8030="","",IFERROR(VLOOKUP($D8030,AcctTbl,2,0),""))</f>
        <v>0</v>
      </c>
      <c r="F8030" s="39">
        <f>IF($D8030="","",IFERROR(VLOOKUP($D8030,AcctTbl,3,0),""))</f>
        <v>0</v>
      </c>
      <c r="G8030" s="39">
        <f>IF(Txn!$B4021="","",Txn!$D4021)</f>
        <v>0</v>
      </c>
      <c r="H8030" s="38">
        <f>IF(Txn!$B4021="","",Txn!$E4021)</f>
        <v>0</v>
      </c>
      <c r="I8030" s="40">
        <f>IF(Txn!$B4021="",0,Txn!$Q4021)</f>
        <v>0</v>
      </c>
      <c r="J8030" s="40">
        <f>IF(Txn!$B4021="",0,Txn!$R4021)</f>
        <v>0</v>
      </c>
      <c r="K8030" s="41">
        <f>IF($A8030="","",IFERROR(VALUE(MID($A8030,6,2)),""))</f>
        <v>0</v>
      </c>
      <c r="L8030" s="39">
        <f>IF(Txn!$K4021="","","طرف مقابل — "&amp;Txn!$K4021)</f>
        <v>0</v>
      </c>
      <c r="N8030" s="42">
        <f>IF($D8030="",0,COUNTIF(BankAccts,$D8030))</f>
        <v>0</v>
      </c>
    </row>
    <row r="8031" spans="1:14">
      <c r="A8031" s="38">
        <f>IF(Txn!$B4022="","",Txn!$B4022)</f>
        <v>0</v>
      </c>
      <c r="B8031" s="38">
        <f>IF(Txn!$B4022="","",Txn!$C4022)</f>
        <v>0</v>
      </c>
      <c r="C8031" s="39">
        <f>IF(Txn!$B4022="","","تراکنش بانکی")</f>
        <v>0</v>
      </c>
      <c r="D8031" s="38">
        <f>IF(Txn!$B4022="","",IF(Txn!$X4022="","",Txn!$X4022))</f>
        <v>0</v>
      </c>
      <c r="E8031" s="39">
        <f>IF($D8031="","",IFERROR(VLOOKUP($D8031,AcctTbl,2,0),""))</f>
        <v>0</v>
      </c>
      <c r="F8031" s="39">
        <f>IF($D8031="","",IFERROR(VLOOKUP($D8031,AcctTbl,3,0),""))</f>
        <v>0</v>
      </c>
      <c r="G8031" s="39">
        <f>IF(Txn!$B4022="","",Txn!$D4022)</f>
        <v>0</v>
      </c>
      <c r="H8031" s="38">
        <f>IF(Txn!$B4022="","",Txn!$E4022)</f>
        <v>0</v>
      </c>
      <c r="I8031" s="40">
        <f>IF(Txn!$B4022="",0,Txn!$O4022)</f>
        <v>0</v>
      </c>
      <c r="J8031" s="40">
        <f>IF(Txn!$B4022="",0,Txn!$P4022)</f>
        <v>0</v>
      </c>
      <c r="K8031" s="41">
        <f>IF($A8031="","",IFERROR(VALUE(MID($A8031,6,2)),""))</f>
        <v>0</v>
      </c>
      <c r="L8031" s="39">
        <f>IF(Txn!$K4022="","",Txn!$K4022)</f>
        <v>0</v>
      </c>
      <c r="N8031" s="42">
        <f>IF($D8031="",0,COUNTIF(BankAccts,$D8031))</f>
        <v>0</v>
      </c>
    </row>
    <row r="8032" spans="1:14">
      <c r="A8032" s="38">
        <f>IF(Txn!$B4022="","",Txn!$B4022)</f>
        <v>0</v>
      </c>
      <c r="B8032" s="38">
        <f>IF(Txn!$B4022="","",Txn!$C4022)</f>
        <v>0</v>
      </c>
      <c r="C8032" s="39">
        <f>IF(Txn!$B4022="","","تراکنش بانکی")</f>
        <v>0</v>
      </c>
      <c r="D8032" s="38">
        <f>IF(Txn!$B4022="","",IF(IF(Txn!$U4022="TRF",Txn!$Y4022,Txn!$Z4022)="","",IF(Txn!$U4022="TRF",Txn!$Y4022,Txn!$Z4022)))</f>
        <v>0</v>
      </c>
      <c r="E8032" s="39">
        <f>IF($D8032="","",IFERROR(VLOOKUP($D8032,AcctTbl,2,0),""))</f>
        <v>0</v>
      </c>
      <c r="F8032" s="39">
        <f>IF($D8032="","",IFERROR(VLOOKUP($D8032,AcctTbl,3,0),""))</f>
        <v>0</v>
      </c>
      <c r="G8032" s="39">
        <f>IF(Txn!$B4022="","",Txn!$D4022)</f>
        <v>0</v>
      </c>
      <c r="H8032" s="38">
        <f>IF(Txn!$B4022="","",Txn!$E4022)</f>
        <v>0</v>
      </c>
      <c r="I8032" s="40">
        <f>IF(Txn!$B4022="",0,Txn!$Q4022)</f>
        <v>0</v>
      </c>
      <c r="J8032" s="40">
        <f>IF(Txn!$B4022="",0,Txn!$R4022)</f>
        <v>0</v>
      </c>
      <c r="K8032" s="41">
        <f>IF($A8032="","",IFERROR(VALUE(MID($A8032,6,2)),""))</f>
        <v>0</v>
      </c>
      <c r="L8032" s="39">
        <f>IF(Txn!$K4022="","","طرف مقابل — "&amp;Txn!$K4022)</f>
        <v>0</v>
      </c>
      <c r="N8032" s="42">
        <f>IF($D8032="",0,COUNTIF(BankAccts,$D8032))</f>
        <v>0</v>
      </c>
    </row>
    <row r="8033" spans="1:14">
      <c r="A8033" s="38">
        <f>IF(Txn!$B4023="","",Txn!$B4023)</f>
        <v>0</v>
      </c>
      <c r="B8033" s="38">
        <f>IF(Txn!$B4023="","",Txn!$C4023)</f>
        <v>0</v>
      </c>
      <c r="C8033" s="39">
        <f>IF(Txn!$B4023="","","تراکنش بانکی")</f>
        <v>0</v>
      </c>
      <c r="D8033" s="38">
        <f>IF(Txn!$B4023="","",IF(Txn!$X4023="","",Txn!$X4023))</f>
        <v>0</v>
      </c>
      <c r="E8033" s="39">
        <f>IF($D8033="","",IFERROR(VLOOKUP($D8033,AcctTbl,2,0),""))</f>
        <v>0</v>
      </c>
      <c r="F8033" s="39">
        <f>IF($D8033="","",IFERROR(VLOOKUP($D8033,AcctTbl,3,0),""))</f>
        <v>0</v>
      </c>
      <c r="G8033" s="39">
        <f>IF(Txn!$B4023="","",Txn!$D4023)</f>
        <v>0</v>
      </c>
      <c r="H8033" s="38">
        <f>IF(Txn!$B4023="","",Txn!$E4023)</f>
        <v>0</v>
      </c>
      <c r="I8033" s="40">
        <f>IF(Txn!$B4023="",0,Txn!$O4023)</f>
        <v>0</v>
      </c>
      <c r="J8033" s="40">
        <f>IF(Txn!$B4023="",0,Txn!$P4023)</f>
        <v>0</v>
      </c>
      <c r="K8033" s="41">
        <f>IF($A8033="","",IFERROR(VALUE(MID($A8033,6,2)),""))</f>
        <v>0</v>
      </c>
      <c r="L8033" s="39">
        <f>IF(Txn!$K4023="","",Txn!$K4023)</f>
        <v>0</v>
      </c>
      <c r="N8033" s="42">
        <f>IF($D8033="",0,COUNTIF(BankAccts,$D8033))</f>
        <v>0</v>
      </c>
    </row>
    <row r="8034" spans="1:14">
      <c r="A8034" s="38">
        <f>IF(Txn!$B4023="","",Txn!$B4023)</f>
        <v>0</v>
      </c>
      <c r="B8034" s="38">
        <f>IF(Txn!$B4023="","",Txn!$C4023)</f>
        <v>0</v>
      </c>
      <c r="C8034" s="39">
        <f>IF(Txn!$B4023="","","تراکنش بانکی")</f>
        <v>0</v>
      </c>
      <c r="D8034" s="38">
        <f>IF(Txn!$B4023="","",IF(IF(Txn!$U4023="TRF",Txn!$Y4023,Txn!$Z4023)="","",IF(Txn!$U4023="TRF",Txn!$Y4023,Txn!$Z4023)))</f>
        <v>0</v>
      </c>
      <c r="E8034" s="39">
        <f>IF($D8034="","",IFERROR(VLOOKUP($D8034,AcctTbl,2,0),""))</f>
        <v>0</v>
      </c>
      <c r="F8034" s="39">
        <f>IF($D8034="","",IFERROR(VLOOKUP($D8034,AcctTbl,3,0),""))</f>
        <v>0</v>
      </c>
      <c r="G8034" s="39">
        <f>IF(Txn!$B4023="","",Txn!$D4023)</f>
        <v>0</v>
      </c>
      <c r="H8034" s="38">
        <f>IF(Txn!$B4023="","",Txn!$E4023)</f>
        <v>0</v>
      </c>
      <c r="I8034" s="40">
        <f>IF(Txn!$B4023="",0,Txn!$Q4023)</f>
        <v>0</v>
      </c>
      <c r="J8034" s="40">
        <f>IF(Txn!$B4023="",0,Txn!$R4023)</f>
        <v>0</v>
      </c>
      <c r="K8034" s="41">
        <f>IF($A8034="","",IFERROR(VALUE(MID($A8034,6,2)),""))</f>
        <v>0</v>
      </c>
      <c r="L8034" s="39">
        <f>IF(Txn!$K4023="","","طرف مقابل — "&amp;Txn!$K4023)</f>
        <v>0</v>
      </c>
      <c r="N8034" s="42">
        <f>IF($D8034="",0,COUNTIF(BankAccts,$D8034))</f>
        <v>0</v>
      </c>
    </row>
    <row r="8035" spans="1:14">
      <c r="A8035" s="38">
        <f>IF(Txn!$B4024="","",Txn!$B4024)</f>
        <v>0</v>
      </c>
      <c r="B8035" s="38">
        <f>IF(Txn!$B4024="","",Txn!$C4024)</f>
        <v>0</v>
      </c>
      <c r="C8035" s="39">
        <f>IF(Txn!$B4024="","","تراکنش بانکی")</f>
        <v>0</v>
      </c>
      <c r="D8035" s="38">
        <f>IF(Txn!$B4024="","",IF(Txn!$X4024="","",Txn!$X4024))</f>
        <v>0</v>
      </c>
      <c r="E8035" s="39">
        <f>IF($D8035="","",IFERROR(VLOOKUP($D8035,AcctTbl,2,0),""))</f>
        <v>0</v>
      </c>
      <c r="F8035" s="39">
        <f>IF($D8035="","",IFERROR(VLOOKUP($D8035,AcctTbl,3,0),""))</f>
        <v>0</v>
      </c>
      <c r="G8035" s="39">
        <f>IF(Txn!$B4024="","",Txn!$D4024)</f>
        <v>0</v>
      </c>
      <c r="H8035" s="38">
        <f>IF(Txn!$B4024="","",Txn!$E4024)</f>
        <v>0</v>
      </c>
      <c r="I8035" s="40">
        <f>IF(Txn!$B4024="",0,Txn!$O4024)</f>
        <v>0</v>
      </c>
      <c r="J8035" s="40">
        <f>IF(Txn!$B4024="",0,Txn!$P4024)</f>
        <v>0</v>
      </c>
      <c r="K8035" s="41">
        <f>IF($A8035="","",IFERROR(VALUE(MID($A8035,6,2)),""))</f>
        <v>0</v>
      </c>
      <c r="L8035" s="39">
        <f>IF(Txn!$K4024="","",Txn!$K4024)</f>
        <v>0</v>
      </c>
      <c r="N8035" s="42">
        <f>IF($D8035="",0,COUNTIF(BankAccts,$D8035))</f>
        <v>0</v>
      </c>
    </row>
    <row r="8036" spans="1:14">
      <c r="A8036" s="38">
        <f>IF(Txn!$B4024="","",Txn!$B4024)</f>
        <v>0</v>
      </c>
      <c r="B8036" s="38">
        <f>IF(Txn!$B4024="","",Txn!$C4024)</f>
        <v>0</v>
      </c>
      <c r="C8036" s="39">
        <f>IF(Txn!$B4024="","","تراکنش بانکی")</f>
        <v>0</v>
      </c>
      <c r="D8036" s="38">
        <f>IF(Txn!$B4024="","",IF(IF(Txn!$U4024="TRF",Txn!$Y4024,Txn!$Z4024)="","",IF(Txn!$U4024="TRF",Txn!$Y4024,Txn!$Z4024)))</f>
        <v>0</v>
      </c>
      <c r="E8036" s="39">
        <f>IF($D8036="","",IFERROR(VLOOKUP($D8036,AcctTbl,2,0),""))</f>
        <v>0</v>
      </c>
      <c r="F8036" s="39">
        <f>IF($D8036="","",IFERROR(VLOOKUP($D8036,AcctTbl,3,0),""))</f>
        <v>0</v>
      </c>
      <c r="G8036" s="39">
        <f>IF(Txn!$B4024="","",Txn!$D4024)</f>
        <v>0</v>
      </c>
      <c r="H8036" s="38">
        <f>IF(Txn!$B4024="","",Txn!$E4024)</f>
        <v>0</v>
      </c>
      <c r="I8036" s="40">
        <f>IF(Txn!$B4024="",0,Txn!$Q4024)</f>
        <v>0</v>
      </c>
      <c r="J8036" s="40">
        <f>IF(Txn!$B4024="",0,Txn!$R4024)</f>
        <v>0</v>
      </c>
      <c r="K8036" s="41">
        <f>IF($A8036="","",IFERROR(VALUE(MID($A8036,6,2)),""))</f>
        <v>0</v>
      </c>
      <c r="L8036" s="39">
        <f>IF(Txn!$K4024="","","طرف مقابل — "&amp;Txn!$K4024)</f>
        <v>0</v>
      </c>
      <c r="N8036" s="42">
        <f>IF($D8036="",0,COUNTIF(BankAccts,$D8036))</f>
        <v>0</v>
      </c>
    </row>
    <row r="8037" spans="1:14">
      <c r="A8037" s="38">
        <f>IF(Txn!$B4025="","",Txn!$B4025)</f>
        <v>0</v>
      </c>
      <c r="B8037" s="38">
        <f>IF(Txn!$B4025="","",Txn!$C4025)</f>
        <v>0</v>
      </c>
      <c r="C8037" s="39">
        <f>IF(Txn!$B4025="","","تراکنش بانکی")</f>
        <v>0</v>
      </c>
      <c r="D8037" s="38">
        <f>IF(Txn!$B4025="","",IF(Txn!$X4025="","",Txn!$X4025))</f>
        <v>0</v>
      </c>
      <c r="E8037" s="39">
        <f>IF($D8037="","",IFERROR(VLOOKUP($D8037,AcctTbl,2,0),""))</f>
        <v>0</v>
      </c>
      <c r="F8037" s="39">
        <f>IF($D8037="","",IFERROR(VLOOKUP($D8037,AcctTbl,3,0),""))</f>
        <v>0</v>
      </c>
      <c r="G8037" s="39">
        <f>IF(Txn!$B4025="","",Txn!$D4025)</f>
        <v>0</v>
      </c>
      <c r="H8037" s="38">
        <f>IF(Txn!$B4025="","",Txn!$E4025)</f>
        <v>0</v>
      </c>
      <c r="I8037" s="40">
        <f>IF(Txn!$B4025="",0,Txn!$O4025)</f>
        <v>0</v>
      </c>
      <c r="J8037" s="40">
        <f>IF(Txn!$B4025="",0,Txn!$P4025)</f>
        <v>0</v>
      </c>
      <c r="K8037" s="41">
        <f>IF($A8037="","",IFERROR(VALUE(MID($A8037,6,2)),""))</f>
        <v>0</v>
      </c>
      <c r="L8037" s="39">
        <f>IF(Txn!$K4025="","",Txn!$K4025)</f>
        <v>0</v>
      </c>
      <c r="N8037" s="42">
        <f>IF($D8037="",0,COUNTIF(BankAccts,$D8037))</f>
        <v>0</v>
      </c>
    </row>
    <row r="8038" spans="1:14">
      <c r="A8038" s="38">
        <f>IF(Txn!$B4025="","",Txn!$B4025)</f>
        <v>0</v>
      </c>
      <c r="B8038" s="38">
        <f>IF(Txn!$B4025="","",Txn!$C4025)</f>
        <v>0</v>
      </c>
      <c r="C8038" s="39">
        <f>IF(Txn!$B4025="","","تراکنش بانکی")</f>
        <v>0</v>
      </c>
      <c r="D8038" s="38">
        <f>IF(Txn!$B4025="","",IF(IF(Txn!$U4025="TRF",Txn!$Y4025,Txn!$Z4025)="","",IF(Txn!$U4025="TRF",Txn!$Y4025,Txn!$Z4025)))</f>
        <v>0</v>
      </c>
      <c r="E8038" s="39">
        <f>IF($D8038="","",IFERROR(VLOOKUP($D8038,AcctTbl,2,0),""))</f>
        <v>0</v>
      </c>
      <c r="F8038" s="39">
        <f>IF($D8038="","",IFERROR(VLOOKUP($D8038,AcctTbl,3,0),""))</f>
        <v>0</v>
      </c>
      <c r="G8038" s="39">
        <f>IF(Txn!$B4025="","",Txn!$D4025)</f>
        <v>0</v>
      </c>
      <c r="H8038" s="38">
        <f>IF(Txn!$B4025="","",Txn!$E4025)</f>
        <v>0</v>
      </c>
      <c r="I8038" s="40">
        <f>IF(Txn!$B4025="",0,Txn!$Q4025)</f>
        <v>0</v>
      </c>
      <c r="J8038" s="40">
        <f>IF(Txn!$B4025="",0,Txn!$R4025)</f>
        <v>0</v>
      </c>
      <c r="K8038" s="41">
        <f>IF($A8038="","",IFERROR(VALUE(MID($A8038,6,2)),""))</f>
        <v>0</v>
      </c>
      <c r="L8038" s="39">
        <f>IF(Txn!$K4025="","","طرف مقابل — "&amp;Txn!$K4025)</f>
        <v>0</v>
      </c>
      <c r="N8038" s="42">
        <f>IF($D8038="",0,COUNTIF(BankAccts,$D8038))</f>
        <v>0</v>
      </c>
    </row>
    <row r="8039" spans="1:14">
      <c r="A8039" s="38">
        <f>IF(Txn!$B4026="","",Txn!$B4026)</f>
        <v>0</v>
      </c>
      <c r="B8039" s="38">
        <f>IF(Txn!$B4026="","",Txn!$C4026)</f>
        <v>0</v>
      </c>
      <c r="C8039" s="39">
        <f>IF(Txn!$B4026="","","تراکنش بانکی")</f>
        <v>0</v>
      </c>
      <c r="D8039" s="38">
        <f>IF(Txn!$B4026="","",IF(Txn!$X4026="","",Txn!$X4026))</f>
        <v>0</v>
      </c>
      <c r="E8039" s="39">
        <f>IF($D8039="","",IFERROR(VLOOKUP($D8039,AcctTbl,2,0),""))</f>
        <v>0</v>
      </c>
      <c r="F8039" s="39">
        <f>IF($D8039="","",IFERROR(VLOOKUP($D8039,AcctTbl,3,0),""))</f>
        <v>0</v>
      </c>
      <c r="G8039" s="39">
        <f>IF(Txn!$B4026="","",Txn!$D4026)</f>
        <v>0</v>
      </c>
      <c r="H8039" s="38">
        <f>IF(Txn!$B4026="","",Txn!$E4026)</f>
        <v>0</v>
      </c>
      <c r="I8039" s="40">
        <f>IF(Txn!$B4026="",0,Txn!$O4026)</f>
        <v>0</v>
      </c>
      <c r="J8039" s="40">
        <f>IF(Txn!$B4026="",0,Txn!$P4026)</f>
        <v>0</v>
      </c>
      <c r="K8039" s="41">
        <f>IF($A8039="","",IFERROR(VALUE(MID($A8039,6,2)),""))</f>
        <v>0</v>
      </c>
      <c r="L8039" s="39">
        <f>IF(Txn!$K4026="","",Txn!$K4026)</f>
        <v>0</v>
      </c>
      <c r="N8039" s="42">
        <f>IF($D8039="",0,COUNTIF(BankAccts,$D8039))</f>
        <v>0</v>
      </c>
    </row>
    <row r="8040" spans="1:14">
      <c r="A8040" s="38">
        <f>IF(Txn!$B4026="","",Txn!$B4026)</f>
        <v>0</v>
      </c>
      <c r="B8040" s="38">
        <f>IF(Txn!$B4026="","",Txn!$C4026)</f>
        <v>0</v>
      </c>
      <c r="C8040" s="39">
        <f>IF(Txn!$B4026="","","تراکنش بانکی")</f>
        <v>0</v>
      </c>
      <c r="D8040" s="38">
        <f>IF(Txn!$B4026="","",IF(IF(Txn!$U4026="TRF",Txn!$Y4026,Txn!$Z4026)="","",IF(Txn!$U4026="TRF",Txn!$Y4026,Txn!$Z4026)))</f>
        <v>0</v>
      </c>
      <c r="E8040" s="39">
        <f>IF($D8040="","",IFERROR(VLOOKUP($D8040,AcctTbl,2,0),""))</f>
        <v>0</v>
      </c>
      <c r="F8040" s="39">
        <f>IF($D8040="","",IFERROR(VLOOKUP($D8040,AcctTbl,3,0),""))</f>
        <v>0</v>
      </c>
      <c r="G8040" s="39">
        <f>IF(Txn!$B4026="","",Txn!$D4026)</f>
        <v>0</v>
      </c>
      <c r="H8040" s="38">
        <f>IF(Txn!$B4026="","",Txn!$E4026)</f>
        <v>0</v>
      </c>
      <c r="I8040" s="40">
        <f>IF(Txn!$B4026="",0,Txn!$Q4026)</f>
        <v>0</v>
      </c>
      <c r="J8040" s="40">
        <f>IF(Txn!$B4026="",0,Txn!$R4026)</f>
        <v>0</v>
      </c>
      <c r="K8040" s="41">
        <f>IF($A8040="","",IFERROR(VALUE(MID($A8040,6,2)),""))</f>
        <v>0</v>
      </c>
      <c r="L8040" s="39">
        <f>IF(Txn!$K4026="","","طرف مقابل — "&amp;Txn!$K4026)</f>
        <v>0</v>
      </c>
      <c r="N8040" s="42">
        <f>IF($D8040="",0,COUNTIF(BankAccts,$D8040))</f>
        <v>0</v>
      </c>
    </row>
    <row r="8041" spans="1:14">
      <c r="A8041" s="38">
        <f>IF(Txn!$B4027="","",Txn!$B4027)</f>
        <v>0</v>
      </c>
      <c r="B8041" s="38">
        <f>IF(Txn!$B4027="","",Txn!$C4027)</f>
        <v>0</v>
      </c>
      <c r="C8041" s="39">
        <f>IF(Txn!$B4027="","","تراکنش بانکی")</f>
        <v>0</v>
      </c>
      <c r="D8041" s="38">
        <f>IF(Txn!$B4027="","",IF(Txn!$X4027="","",Txn!$X4027))</f>
        <v>0</v>
      </c>
      <c r="E8041" s="39">
        <f>IF($D8041="","",IFERROR(VLOOKUP($D8041,AcctTbl,2,0),""))</f>
        <v>0</v>
      </c>
      <c r="F8041" s="39">
        <f>IF($D8041="","",IFERROR(VLOOKUP($D8041,AcctTbl,3,0),""))</f>
        <v>0</v>
      </c>
      <c r="G8041" s="39">
        <f>IF(Txn!$B4027="","",Txn!$D4027)</f>
        <v>0</v>
      </c>
      <c r="H8041" s="38">
        <f>IF(Txn!$B4027="","",Txn!$E4027)</f>
        <v>0</v>
      </c>
      <c r="I8041" s="40">
        <f>IF(Txn!$B4027="",0,Txn!$O4027)</f>
        <v>0</v>
      </c>
      <c r="J8041" s="40">
        <f>IF(Txn!$B4027="",0,Txn!$P4027)</f>
        <v>0</v>
      </c>
      <c r="K8041" s="41">
        <f>IF($A8041="","",IFERROR(VALUE(MID($A8041,6,2)),""))</f>
        <v>0</v>
      </c>
      <c r="L8041" s="39">
        <f>IF(Txn!$K4027="","",Txn!$K4027)</f>
        <v>0</v>
      </c>
      <c r="N8041" s="42">
        <f>IF($D8041="",0,COUNTIF(BankAccts,$D8041))</f>
        <v>0</v>
      </c>
    </row>
    <row r="8042" spans="1:14">
      <c r="A8042" s="38">
        <f>IF(Txn!$B4027="","",Txn!$B4027)</f>
        <v>0</v>
      </c>
      <c r="B8042" s="38">
        <f>IF(Txn!$B4027="","",Txn!$C4027)</f>
        <v>0</v>
      </c>
      <c r="C8042" s="39">
        <f>IF(Txn!$B4027="","","تراکنش بانکی")</f>
        <v>0</v>
      </c>
      <c r="D8042" s="38">
        <f>IF(Txn!$B4027="","",IF(IF(Txn!$U4027="TRF",Txn!$Y4027,Txn!$Z4027)="","",IF(Txn!$U4027="TRF",Txn!$Y4027,Txn!$Z4027)))</f>
        <v>0</v>
      </c>
      <c r="E8042" s="39">
        <f>IF($D8042="","",IFERROR(VLOOKUP($D8042,AcctTbl,2,0),""))</f>
        <v>0</v>
      </c>
      <c r="F8042" s="39">
        <f>IF($D8042="","",IFERROR(VLOOKUP($D8042,AcctTbl,3,0),""))</f>
        <v>0</v>
      </c>
      <c r="G8042" s="39">
        <f>IF(Txn!$B4027="","",Txn!$D4027)</f>
        <v>0</v>
      </c>
      <c r="H8042" s="38">
        <f>IF(Txn!$B4027="","",Txn!$E4027)</f>
        <v>0</v>
      </c>
      <c r="I8042" s="40">
        <f>IF(Txn!$B4027="",0,Txn!$Q4027)</f>
        <v>0</v>
      </c>
      <c r="J8042" s="40">
        <f>IF(Txn!$B4027="",0,Txn!$R4027)</f>
        <v>0</v>
      </c>
      <c r="K8042" s="41">
        <f>IF($A8042="","",IFERROR(VALUE(MID($A8042,6,2)),""))</f>
        <v>0</v>
      </c>
      <c r="L8042" s="39">
        <f>IF(Txn!$K4027="","","طرف مقابل — "&amp;Txn!$K4027)</f>
        <v>0</v>
      </c>
      <c r="N8042" s="42">
        <f>IF($D8042="",0,COUNTIF(BankAccts,$D8042))</f>
        <v>0</v>
      </c>
    </row>
    <row r="8043" spans="1:14">
      <c r="A8043" s="38">
        <f>IF(Txn!$B4028="","",Txn!$B4028)</f>
        <v>0</v>
      </c>
      <c r="B8043" s="38">
        <f>IF(Txn!$B4028="","",Txn!$C4028)</f>
        <v>0</v>
      </c>
      <c r="C8043" s="39">
        <f>IF(Txn!$B4028="","","تراکنش بانکی")</f>
        <v>0</v>
      </c>
      <c r="D8043" s="38">
        <f>IF(Txn!$B4028="","",IF(Txn!$X4028="","",Txn!$X4028))</f>
        <v>0</v>
      </c>
      <c r="E8043" s="39">
        <f>IF($D8043="","",IFERROR(VLOOKUP($D8043,AcctTbl,2,0),""))</f>
        <v>0</v>
      </c>
      <c r="F8043" s="39">
        <f>IF($D8043="","",IFERROR(VLOOKUP($D8043,AcctTbl,3,0),""))</f>
        <v>0</v>
      </c>
      <c r="G8043" s="39">
        <f>IF(Txn!$B4028="","",Txn!$D4028)</f>
        <v>0</v>
      </c>
      <c r="H8043" s="38">
        <f>IF(Txn!$B4028="","",Txn!$E4028)</f>
        <v>0</v>
      </c>
      <c r="I8043" s="40">
        <f>IF(Txn!$B4028="",0,Txn!$O4028)</f>
        <v>0</v>
      </c>
      <c r="J8043" s="40">
        <f>IF(Txn!$B4028="",0,Txn!$P4028)</f>
        <v>0</v>
      </c>
      <c r="K8043" s="41">
        <f>IF($A8043="","",IFERROR(VALUE(MID($A8043,6,2)),""))</f>
        <v>0</v>
      </c>
      <c r="L8043" s="39">
        <f>IF(Txn!$K4028="","",Txn!$K4028)</f>
        <v>0</v>
      </c>
      <c r="N8043" s="42">
        <f>IF($D8043="",0,COUNTIF(BankAccts,$D8043))</f>
        <v>0</v>
      </c>
    </row>
    <row r="8044" spans="1:14">
      <c r="A8044" s="38">
        <f>IF(Txn!$B4028="","",Txn!$B4028)</f>
        <v>0</v>
      </c>
      <c r="B8044" s="38">
        <f>IF(Txn!$B4028="","",Txn!$C4028)</f>
        <v>0</v>
      </c>
      <c r="C8044" s="39">
        <f>IF(Txn!$B4028="","","تراکنش بانکی")</f>
        <v>0</v>
      </c>
      <c r="D8044" s="38">
        <f>IF(Txn!$B4028="","",IF(IF(Txn!$U4028="TRF",Txn!$Y4028,Txn!$Z4028)="","",IF(Txn!$U4028="TRF",Txn!$Y4028,Txn!$Z4028)))</f>
        <v>0</v>
      </c>
      <c r="E8044" s="39">
        <f>IF($D8044="","",IFERROR(VLOOKUP($D8044,AcctTbl,2,0),""))</f>
        <v>0</v>
      </c>
      <c r="F8044" s="39">
        <f>IF($D8044="","",IFERROR(VLOOKUP($D8044,AcctTbl,3,0),""))</f>
        <v>0</v>
      </c>
      <c r="G8044" s="39">
        <f>IF(Txn!$B4028="","",Txn!$D4028)</f>
        <v>0</v>
      </c>
      <c r="H8044" s="38">
        <f>IF(Txn!$B4028="","",Txn!$E4028)</f>
        <v>0</v>
      </c>
      <c r="I8044" s="40">
        <f>IF(Txn!$B4028="",0,Txn!$Q4028)</f>
        <v>0</v>
      </c>
      <c r="J8044" s="40">
        <f>IF(Txn!$B4028="",0,Txn!$R4028)</f>
        <v>0</v>
      </c>
      <c r="K8044" s="41">
        <f>IF($A8044="","",IFERROR(VALUE(MID($A8044,6,2)),""))</f>
        <v>0</v>
      </c>
      <c r="L8044" s="39">
        <f>IF(Txn!$K4028="","","طرف مقابل — "&amp;Txn!$K4028)</f>
        <v>0</v>
      </c>
      <c r="N8044" s="42">
        <f>IF($D8044="",0,COUNTIF(BankAccts,$D8044))</f>
        <v>0</v>
      </c>
    </row>
    <row r="8045" spans="1:14">
      <c r="A8045" s="38">
        <f>IF(Txn!$B4029="","",Txn!$B4029)</f>
        <v>0</v>
      </c>
      <c r="B8045" s="38">
        <f>IF(Txn!$B4029="","",Txn!$C4029)</f>
        <v>0</v>
      </c>
      <c r="C8045" s="39">
        <f>IF(Txn!$B4029="","","تراکنش بانکی")</f>
        <v>0</v>
      </c>
      <c r="D8045" s="38">
        <f>IF(Txn!$B4029="","",IF(Txn!$X4029="","",Txn!$X4029))</f>
        <v>0</v>
      </c>
      <c r="E8045" s="39">
        <f>IF($D8045="","",IFERROR(VLOOKUP($D8045,AcctTbl,2,0),""))</f>
        <v>0</v>
      </c>
      <c r="F8045" s="39">
        <f>IF($D8045="","",IFERROR(VLOOKUP($D8045,AcctTbl,3,0),""))</f>
        <v>0</v>
      </c>
      <c r="G8045" s="39">
        <f>IF(Txn!$B4029="","",Txn!$D4029)</f>
        <v>0</v>
      </c>
      <c r="H8045" s="38">
        <f>IF(Txn!$B4029="","",Txn!$E4029)</f>
        <v>0</v>
      </c>
      <c r="I8045" s="40">
        <f>IF(Txn!$B4029="",0,Txn!$O4029)</f>
        <v>0</v>
      </c>
      <c r="J8045" s="40">
        <f>IF(Txn!$B4029="",0,Txn!$P4029)</f>
        <v>0</v>
      </c>
      <c r="K8045" s="41">
        <f>IF($A8045="","",IFERROR(VALUE(MID($A8045,6,2)),""))</f>
        <v>0</v>
      </c>
      <c r="L8045" s="39">
        <f>IF(Txn!$K4029="","",Txn!$K4029)</f>
        <v>0</v>
      </c>
      <c r="N8045" s="42">
        <f>IF($D8045="",0,COUNTIF(BankAccts,$D8045))</f>
        <v>0</v>
      </c>
    </row>
    <row r="8046" spans="1:14">
      <c r="A8046" s="38">
        <f>IF(Txn!$B4029="","",Txn!$B4029)</f>
        <v>0</v>
      </c>
      <c r="B8046" s="38">
        <f>IF(Txn!$B4029="","",Txn!$C4029)</f>
        <v>0</v>
      </c>
      <c r="C8046" s="39">
        <f>IF(Txn!$B4029="","","تراکنش بانکی")</f>
        <v>0</v>
      </c>
      <c r="D8046" s="38">
        <f>IF(Txn!$B4029="","",IF(IF(Txn!$U4029="TRF",Txn!$Y4029,Txn!$Z4029)="","",IF(Txn!$U4029="TRF",Txn!$Y4029,Txn!$Z4029)))</f>
        <v>0</v>
      </c>
      <c r="E8046" s="39">
        <f>IF($D8046="","",IFERROR(VLOOKUP($D8046,AcctTbl,2,0),""))</f>
        <v>0</v>
      </c>
      <c r="F8046" s="39">
        <f>IF($D8046="","",IFERROR(VLOOKUP($D8046,AcctTbl,3,0),""))</f>
        <v>0</v>
      </c>
      <c r="G8046" s="39">
        <f>IF(Txn!$B4029="","",Txn!$D4029)</f>
        <v>0</v>
      </c>
      <c r="H8046" s="38">
        <f>IF(Txn!$B4029="","",Txn!$E4029)</f>
        <v>0</v>
      </c>
      <c r="I8046" s="40">
        <f>IF(Txn!$B4029="",0,Txn!$Q4029)</f>
        <v>0</v>
      </c>
      <c r="J8046" s="40">
        <f>IF(Txn!$B4029="",0,Txn!$R4029)</f>
        <v>0</v>
      </c>
      <c r="K8046" s="41">
        <f>IF($A8046="","",IFERROR(VALUE(MID($A8046,6,2)),""))</f>
        <v>0</v>
      </c>
      <c r="L8046" s="39">
        <f>IF(Txn!$K4029="","","طرف مقابل — "&amp;Txn!$K4029)</f>
        <v>0</v>
      </c>
      <c r="N8046" s="42">
        <f>IF($D8046="",0,COUNTIF(BankAccts,$D8046))</f>
        <v>0</v>
      </c>
    </row>
    <row r="8047" spans="1:14">
      <c r="A8047" s="38">
        <f>IF(Txn!$B4030="","",Txn!$B4030)</f>
        <v>0</v>
      </c>
      <c r="B8047" s="38">
        <f>IF(Txn!$B4030="","",Txn!$C4030)</f>
        <v>0</v>
      </c>
      <c r="C8047" s="39">
        <f>IF(Txn!$B4030="","","تراکنش بانکی")</f>
        <v>0</v>
      </c>
      <c r="D8047" s="38">
        <f>IF(Txn!$B4030="","",IF(Txn!$X4030="","",Txn!$X4030))</f>
        <v>0</v>
      </c>
      <c r="E8047" s="39">
        <f>IF($D8047="","",IFERROR(VLOOKUP($D8047,AcctTbl,2,0),""))</f>
        <v>0</v>
      </c>
      <c r="F8047" s="39">
        <f>IF($D8047="","",IFERROR(VLOOKUP($D8047,AcctTbl,3,0),""))</f>
        <v>0</v>
      </c>
      <c r="G8047" s="39">
        <f>IF(Txn!$B4030="","",Txn!$D4030)</f>
        <v>0</v>
      </c>
      <c r="H8047" s="38">
        <f>IF(Txn!$B4030="","",Txn!$E4030)</f>
        <v>0</v>
      </c>
      <c r="I8047" s="40">
        <f>IF(Txn!$B4030="",0,Txn!$O4030)</f>
        <v>0</v>
      </c>
      <c r="J8047" s="40">
        <f>IF(Txn!$B4030="",0,Txn!$P4030)</f>
        <v>0</v>
      </c>
      <c r="K8047" s="41">
        <f>IF($A8047="","",IFERROR(VALUE(MID($A8047,6,2)),""))</f>
        <v>0</v>
      </c>
      <c r="L8047" s="39">
        <f>IF(Txn!$K4030="","",Txn!$K4030)</f>
        <v>0</v>
      </c>
      <c r="N8047" s="42">
        <f>IF($D8047="",0,COUNTIF(BankAccts,$D8047))</f>
        <v>0</v>
      </c>
    </row>
    <row r="8048" spans="1:14">
      <c r="A8048" s="38">
        <f>IF(Txn!$B4030="","",Txn!$B4030)</f>
        <v>0</v>
      </c>
      <c r="B8048" s="38">
        <f>IF(Txn!$B4030="","",Txn!$C4030)</f>
        <v>0</v>
      </c>
      <c r="C8048" s="39">
        <f>IF(Txn!$B4030="","","تراکنش بانکی")</f>
        <v>0</v>
      </c>
      <c r="D8048" s="38">
        <f>IF(Txn!$B4030="","",IF(IF(Txn!$U4030="TRF",Txn!$Y4030,Txn!$Z4030)="","",IF(Txn!$U4030="TRF",Txn!$Y4030,Txn!$Z4030)))</f>
        <v>0</v>
      </c>
      <c r="E8048" s="39">
        <f>IF($D8048="","",IFERROR(VLOOKUP($D8048,AcctTbl,2,0),""))</f>
        <v>0</v>
      </c>
      <c r="F8048" s="39">
        <f>IF($D8048="","",IFERROR(VLOOKUP($D8048,AcctTbl,3,0),""))</f>
        <v>0</v>
      </c>
      <c r="G8048" s="39">
        <f>IF(Txn!$B4030="","",Txn!$D4030)</f>
        <v>0</v>
      </c>
      <c r="H8048" s="38">
        <f>IF(Txn!$B4030="","",Txn!$E4030)</f>
        <v>0</v>
      </c>
      <c r="I8048" s="40">
        <f>IF(Txn!$B4030="",0,Txn!$Q4030)</f>
        <v>0</v>
      </c>
      <c r="J8048" s="40">
        <f>IF(Txn!$B4030="",0,Txn!$R4030)</f>
        <v>0</v>
      </c>
      <c r="K8048" s="41">
        <f>IF($A8048="","",IFERROR(VALUE(MID($A8048,6,2)),""))</f>
        <v>0</v>
      </c>
      <c r="L8048" s="39">
        <f>IF(Txn!$K4030="","","طرف مقابل — "&amp;Txn!$K4030)</f>
        <v>0</v>
      </c>
      <c r="N8048" s="42">
        <f>IF($D8048="",0,COUNTIF(BankAccts,$D8048))</f>
        <v>0</v>
      </c>
    </row>
    <row r="8049" spans="1:14">
      <c r="A8049" s="38">
        <f>IF(Txn!$B4031="","",Txn!$B4031)</f>
        <v>0</v>
      </c>
      <c r="B8049" s="38">
        <f>IF(Txn!$B4031="","",Txn!$C4031)</f>
        <v>0</v>
      </c>
      <c r="C8049" s="39">
        <f>IF(Txn!$B4031="","","تراکنش بانکی")</f>
        <v>0</v>
      </c>
      <c r="D8049" s="38">
        <f>IF(Txn!$B4031="","",IF(Txn!$X4031="","",Txn!$X4031))</f>
        <v>0</v>
      </c>
      <c r="E8049" s="39">
        <f>IF($D8049="","",IFERROR(VLOOKUP($D8049,AcctTbl,2,0),""))</f>
        <v>0</v>
      </c>
      <c r="F8049" s="39">
        <f>IF($D8049="","",IFERROR(VLOOKUP($D8049,AcctTbl,3,0),""))</f>
        <v>0</v>
      </c>
      <c r="G8049" s="39">
        <f>IF(Txn!$B4031="","",Txn!$D4031)</f>
        <v>0</v>
      </c>
      <c r="H8049" s="38">
        <f>IF(Txn!$B4031="","",Txn!$E4031)</f>
        <v>0</v>
      </c>
      <c r="I8049" s="40">
        <f>IF(Txn!$B4031="",0,Txn!$O4031)</f>
        <v>0</v>
      </c>
      <c r="J8049" s="40">
        <f>IF(Txn!$B4031="",0,Txn!$P4031)</f>
        <v>0</v>
      </c>
      <c r="K8049" s="41">
        <f>IF($A8049="","",IFERROR(VALUE(MID($A8049,6,2)),""))</f>
        <v>0</v>
      </c>
      <c r="L8049" s="39">
        <f>IF(Txn!$K4031="","",Txn!$K4031)</f>
        <v>0</v>
      </c>
      <c r="N8049" s="42">
        <f>IF($D8049="",0,COUNTIF(BankAccts,$D8049))</f>
        <v>0</v>
      </c>
    </row>
    <row r="8050" spans="1:14">
      <c r="A8050" s="38">
        <f>IF(Txn!$B4031="","",Txn!$B4031)</f>
        <v>0</v>
      </c>
      <c r="B8050" s="38">
        <f>IF(Txn!$B4031="","",Txn!$C4031)</f>
        <v>0</v>
      </c>
      <c r="C8050" s="39">
        <f>IF(Txn!$B4031="","","تراکنش بانکی")</f>
        <v>0</v>
      </c>
      <c r="D8050" s="38">
        <f>IF(Txn!$B4031="","",IF(IF(Txn!$U4031="TRF",Txn!$Y4031,Txn!$Z4031)="","",IF(Txn!$U4031="TRF",Txn!$Y4031,Txn!$Z4031)))</f>
        <v>0</v>
      </c>
      <c r="E8050" s="39">
        <f>IF($D8050="","",IFERROR(VLOOKUP($D8050,AcctTbl,2,0),""))</f>
        <v>0</v>
      </c>
      <c r="F8050" s="39">
        <f>IF($D8050="","",IFERROR(VLOOKUP($D8050,AcctTbl,3,0),""))</f>
        <v>0</v>
      </c>
      <c r="G8050" s="39">
        <f>IF(Txn!$B4031="","",Txn!$D4031)</f>
        <v>0</v>
      </c>
      <c r="H8050" s="38">
        <f>IF(Txn!$B4031="","",Txn!$E4031)</f>
        <v>0</v>
      </c>
      <c r="I8050" s="40">
        <f>IF(Txn!$B4031="",0,Txn!$Q4031)</f>
        <v>0</v>
      </c>
      <c r="J8050" s="40">
        <f>IF(Txn!$B4031="",0,Txn!$R4031)</f>
        <v>0</v>
      </c>
      <c r="K8050" s="41">
        <f>IF($A8050="","",IFERROR(VALUE(MID($A8050,6,2)),""))</f>
        <v>0</v>
      </c>
      <c r="L8050" s="39">
        <f>IF(Txn!$K4031="","","طرف مقابل — "&amp;Txn!$K4031)</f>
        <v>0</v>
      </c>
      <c r="N8050" s="42">
        <f>IF($D8050="",0,COUNTIF(BankAccts,$D8050))</f>
        <v>0</v>
      </c>
    </row>
    <row r="8051" spans="1:14">
      <c r="A8051" s="38">
        <f>IF(Txn!$B4032="","",Txn!$B4032)</f>
        <v>0</v>
      </c>
      <c r="B8051" s="38">
        <f>IF(Txn!$B4032="","",Txn!$C4032)</f>
        <v>0</v>
      </c>
      <c r="C8051" s="39">
        <f>IF(Txn!$B4032="","","تراکنش بانکی")</f>
        <v>0</v>
      </c>
      <c r="D8051" s="38">
        <f>IF(Txn!$B4032="","",IF(Txn!$X4032="","",Txn!$X4032))</f>
        <v>0</v>
      </c>
      <c r="E8051" s="39">
        <f>IF($D8051="","",IFERROR(VLOOKUP($D8051,AcctTbl,2,0),""))</f>
        <v>0</v>
      </c>
      <c r="F8051" s="39">
        <f>IF($D8051="","",IFERROR(VLOOKUP($D8051,AcctTbl,3,0),""))</f>
        <v>0</v>
      </c>
      <c r="G8051" s="39">
        <f>IF(Txn!$B4032="","",Txn!$D4032)</f>
        <v>0</v>
      </c>
      <c r="H8051" s="38">
        <f>IF(Txn!$B4032="","",Txn!$E4032)</f>
        <v>0</v>
      </c>
      <c r="I8051" s="40">
        <f>IF(Txn!$B4032="",0,Txn!$O4032)</f>
        <v>0</v>
      </c>
      <c r="J8051" s="40">
        <f>IF(Txn!$B4032="",0,Txn!$P4032)</f>
        <v>0</v>
      </c>
      <c r="K8051" s="41">
        <f>IF($A8051="","",IFERROR(VALUE(MID($A8051,6,2)),""))</f>
        <v>0</v>
      </c>
      <c r="L8051" s="39">
        <f>IF(Txn!$K4032="","",Txn!$K4032)</f>
        <v>0</v>
      </c>
      <c r="N8051" s="42">
        <f>IF($D8051="",0,COUNTIF(BankAccts,$D8051))</f>
        <v>0</v>
      </c>
    </row>
    <row r="8052" spans="1:14">
      <c r="A8052" s="38">
        <f>IF(Txn!$B4032="","",Txn!$B4032)</f>
        <v>0</v>
      </c>
      <c r="B8052" s="38">
        <f>IF(Txn!$B4032="","",Txn!$C4032)</f>
        <v>0</v>
      </c>
      <c r="C8052" s="39">
        <f>IF(Txn!$B4032="","","تراکنش بانکی")</f>
        <v>0</v>
      </c>
      <c r="D8052" s="38">
        <f>IF(Txn!$B4032="","",IF(IF(Txn!$U4032="TRF",Txn!$Y4032,Txn!$Z4032)="","",IF(Txn!$U4032="TRF",Txn!$Y4032,Txn!$Z4032)))</f>
        <v>0</v>
      </c>
      <c r="E8052" s="39">
        <f>IF($D8052="","",IFERROR(VLOOKUP($D8052,AcctTbl,2,0),""))</f>
        <v>0</v>
      </c>
      <c r="F8052" s="39">
        <f>IF($D8052="","",IFERROR(VLOOKUP($D8052,AcctTbl,3,0),""))</f>
        <v>0</v>
      </c>
      <c r="G8052" s="39">
        <f>IF(Txn!$B4032="","",Txn!$D4032)</f>
        <v>0</v>
      </c>
      <c r="H8052" s="38">
        <f>IF(Txn!$B4032="","",Txn!$E4032)</f>
        <v>0</v>
      </c>
      <c r="I8052" s="40">
        <f>IF(Txn!$B4032="",0,Txn!$Q4032)</f>
        <v>0</v>
      </c>
      <c r="J8052" s="40">
        <f>IF(Txn!$B4032="",0,Txn!$R4032)</f>
        <v>0</v>
      </c>
      <c r="K8052" s="41">
        <f>IF($A8052="","",IFERROR(VALUE(MID($A8052,6,2)),""))</f>
        <v>0</v>
      </c>
      <c r="L8052" s="39">
        <f>IF(Txn!$K4032="","","طرف مقابل — "&amp;Txn!$K4032)</f>
        <v>0</v>
      </c>
      <c r="N8052" s="42">
        <f>IF($D8052="",0,COUNTIF(BankAccts,$D8052))</f>
        <v>0</v>
      </c>
    </row>
    <row r="8053" spans="1:14">
      <c r="A8053" s="38">
        <f>IF(Txn!$B4033="","",Txn!$B4033)</f>
        <v>0</v>
      </c>
      <c r="B8053" s="38">
        <f>IF(Txn!$B4033="","",Txn!$C4033)</f>
        <v>0</v>
      </c>
      <c r="C8053" s="39">
        <f>IF(Txn!$B4033="","","تراکنش بانکی")</f>
        <v>0</v>
      </c>
      <c r="D8053" s="38">
        <f>IF(Txn!$B4033="","",IF(Txn!$X4033="","",Txn!$X4033))</f>
        <v>0</v>
      </c>
      <c r="E8053" s="39">
        <f>IF($D8053="","",IFERROR(VLOOKUP($D8053,AcctTbl,2,0),""))</f>
        <v>0</v>
      </c>
      <c r="F8053" s="39">
        <f>IF($D8053="","",IFERROR(VLOOKUP($D8053,AcctTbl,3,0),""))</f>
        <v>0</v>
      </c>
      <c r="G8053" s="39">
        <f>IF(Txn!$B4033="","",Txn!$D4033)</f>
        <v>0</v>
      </c>
      <c r="H8053" s="38">
        <f>IF(Txn!$B4033="","",Txn!$E4033)</f>
        <v>0</v>
      </c>
      <c r="I8053" s="40">
        <f>IF(Txn!$B4033="",0,Txn!$O4033)</f>
        <v>0</v>
      </c>
      <c r="J8053" s="40">
        <f>IF(Txn!$B4033="",0,Txn!$P4033)</f>
        <v>0</v>
      </c>
      <c r="K8053" s="41">
        <f>IF($A8053="","",IFERROR(VALUE(MID($A8053,6,2)),""))</f>
        <v>0</v>
      </c>
      <c r="L8053" s="39">
        <f>IF(Txn!$K4033="","",Txn!$K4033)</f>
        <v>0</v>
      </c>
      <c r="N8053" s="42">
        <f>IF($D8053="",0,COUNTIF(BankAccts,$D8053))</f>
        <v>0</v>
      </c>
    </row>
    <row r="8054" spans="1:14">
      <c r="A8054" s="38">
        <f>IF(Txn!$B4033="","",Txn!$B4033)</f>
        <v>0</v>
      </c>
      <c r="B8054" s="38">
        <f>IF(Txn!$B4033="","",Txn!$C4033)</f>
        <v>0</v>
      </c>
      <c r="C8054" s="39">
        <f>IF(Txn!$B4033="","","تراکنش بانکی")</f>
        <v>0</v>
      </c>
      <c r="D8054" s="38">
        <f>IF(Txn!$B4033="","",IF(IF(Txn!$U4033="TRF",Txn!$Y4033,Txn!$Z4033)="","",IF(Txn!$U4033="TRF",Txn!$Y4033,Txn!$Z4033)))</f>
        <v>0</v>
      </c>
      <c r="E8054" s="39">
        <f>IF($D8054="","",IFERROR(VLOOKUP($D8054,AcctTbl,2,0),""))</f>
        <v>0</v>
      </c>
      <c r="F8054" s="39">
        <f>IF($D8054="","",IFERROR(VLOOKUP($D8054,AcctTbl,3,0),""))</f>
        <v>0</v>
      </c>
      <c r="G8054" s="39">
        <f>IF(Txn!$B4033="","",Txn!$D4033)</f>
        <v>0</v>
      </c>
      <c r="H8054" s="38">
        <f>IF(Txn!$B4033="","",Txn!$E4033)</f>
        <v>0</v>
      </c>
      <c r="I8054" s="40">
        <f>IF(Txn!$B4033="",0,Txn!$Q4033)</f>
        <v>0</v>
      </c>
      <c r="J8054" s="40">
        <f>IF(Txn!$B4033="",0,Txn!$R4033)</f>
        <v>0</v>
      </c>
      <c r="K8054" s="41">
        <f>IF($A8054="","",IFERROR(VALUE(MID($A8054,6,2)),""))</f>
        <v>0</v>
      </c>
      <c r="L8054" s="39">
        <f>IF(Txn!$K4033="","","طرف مقابل — "&amp;Txn!$K4033)</f>
        <v>0</v>
      </c>
      <c r="N8054" s="42">
        <f>IF($D8054="",0,COUNTIF(BankAccts,$D8054))</f>
        <v>0</v>
      </c>
    </row>
    <row r="8055" spans="1:14">
      <c r="A8055" s="38">
        <f>IF(Txn!$B4034="","",Txn!$B4034)</f>
        <v>0</v>
      </c>
      <c r="B8055" s="38">
        <f>IF(Txn!$B4034="","",Txn!$C4034)</f>
        <v>0</v>
      </c>
      <c r="C8055" s="39">
        <f>IF(Txn!$B4034="","","تراکنش بانکی")</f>
        <v>0</v>
      </c>
      <c r="D8055" s="38">
        <f>IF(Txn!$B4034="","",IF(Txn!$X4034="","",Txn!$X4034))</f>
        <v>0</v>
      </c>
      <c r="E8055" s="39">
        <f>IF($D8055="","",IFERROR(VLOOKUP($D8055,AcctTbl,2,0),""))</f>
        <v>0</v>
      </c>
      <c r="F8055" s="39">
        <f>IF($D8055="","",IFERROR(VLOOKUP($D8055,AcctTbl,3,0),""))</f>
        <v>0</v>
      </c>
      <c r="G8055" s="39">
        <f>IF(Txn!$B4034="","",Txn!$D4034)</f>
        <v>0</v>
      </c>
      <c r="H8055" s="38">
        <f>IF(Txn!$B4034="","",Txn!$E4034)</f>
        <v>0</v>
      </c>
      <c r="I8055" s="40">
        <f>IF(Txn!$B4034="",0,Txn!$O4034)</f>
        <v>0</v>
      </c>
      <c r="J8055" s="40">
        <f>IF(Txn!$B4034="",0,Txn!$P4034)</f>
        <v>0</v>
      </c>
      <c r="K8055" s="41">
        <f>IF($A8055="","",IFERROR(VALUE(MID($A8055,6,2)),""))</f>
        <v>0</v>
      </c>
      <c r="L8055" s="39">
        <f>IF(Txn!$K4034="","",Txn!$K4034)</f>
        <v>0</v>
      </c>
      <c r="N8055" s="42">
        <f>IF($D8055="",0,COUNTIF(BankAccts,$D8055))</f>
        <v>0</v>
      </c>
    </row>
    <row r="8056" spans="1:14">
      <c r="A8056" s="38">
        <f>IF(Txn!$B4034="","",Txn!$B4034)</f>
        <v>0</v>
      </c>
      <c r="B8056" s="38">
        <f>IF(Txn!$B4034="","",Txn!$C4034)</f>
        <v>0</v>
      </c>
      <c r="C8056" s="39">
        <f>IF(Txn!$B4034="","","تراکنش بانکی")</f>
        <v>0</v>
      </c>
      <c r="D8056" s="38">
        <f>IF(Txn!$B4034="","",IF(IF(Txn!$U4034="TRF",Txn!$Y4034,Txn!$Z4034)="","",IF(Txn!$U4034="TRF",Txn!$Y4034,Txn!$Z4034)))</f>
        <v>0</v>
      </c>
      <c r="E8056" s="39">
        <f>IF($D8056="","",IFERROR(VLOOKUP($D8056,AcctTbl,2,0),""))</f>
        <v>0</v>
      </c>
      <c r="F8056" s="39">
        <f>IF($D8056="","",IFERROR(VLOOKUP($D8056,AcctTbl,3,0),""))</f>
        <v>0</v>
      </c>
      <c r="G8056" s="39">
        <f>IF(Txn!$B4034="","",Txn!$D4034)</f>
        <v>0</v>
      </c>
      <c r="H8056" s="38">
        <f>IF(Txn!$B4034="","",Txn!$E4034)</f>
        <v>0</v>
      </c>
      <c r="I8056" s="40">
        <f>IF(Txn!$B4034="",0,Txn!$Q4034)</f>
        <v>0</v>
      </c>
      <c r="J8056" s="40">
        <f>IF(Txn!$B4034="",0,Txn!$R4034)</f>
        <v>0</v>
      </c>
      <c r="K8056" s="41">
        <f>IF($A8056="","",IFERROR(VALUE(MID($A8056,6,2)),""))</f>
        <v>0</v>
      </c>
      <c r="L8056" s="39">
        <f>IF(Txn!$K4034="","","طرف مقابل — "&amp;Txn!$K4034)</f>
        <v>0</v>
      </c>
      <c r="N8056" s="42">
        <f>IF($D8056="",0,COUNTIF(BankAccts,$D8056))</f>
        <v>0</v>
      </c>
    </row>
    <row r="8057" spans="1:14">
      <c r="A8057" s="38">
        <f>IF(Txn!$B4035="","",Txn!$B4035)</f>
        <v>0</v>
      </c>
      <c r="B8057" s="38">
        <f>IF(Txn!$B4035="","",Txn!$C4035)</f>
        <v>0</v>
      </c>
      <c r="C8057" s="39">
        <f>IF(Txn!$B4035="","","تراکنش بانکی")</f>
        <v>0</v>
      </c>
      <c r="D8057" s="38">
        <f>IF(Txn!$B4035="","",IF(Txn!$X4035="","",Txn!$X4035))</f>
        <v>0</v>
      </c>
      <c r="E8057" s="39">
        <f>IF($D8057="","",IFERROR(VLOOKUP($D8057,AcctTbl,2,0),""))</f>
        <v>0</v>
      </c>
      <c r="F8057" s="39">
        <f>IF($D8057="","",IFERROR(VLOOKUP($D8057,AcctTbl,3,0),""))</f>
        <v>0</v>
      </c>
      <c r="G8057" s="39">
        <f>IF(Txn!$B4035="","",Txn!$D4035)</f>
        <v>0</v>
      </c>
      <c r="H8057" s="38">
        <f>IF(Txn!$B4035="","",Txn!$E4035)</f>
        <v>0</v>
      </c>
      <c r="I8057" s="40">
        <f>IF(Txn!$B4035="",0,Txn!$O4035)</f>
        <v>0</v>
      </c>
      <c r="J8057" s="40">
        <f>IF(Txn!$B4035="",0,Txn!$P4035)</f>
        <v>0</v>
      </c>
      <c r="K8057" s="41">
        <f>IF($A8057="","",IFERROR(VALUE(MID($A8057,6,2)),""))</f>
        <v>0</v>
      </c>
      <c r="L8057" s="39">
        <f>IF(Txn!$K4035="","",Txn!$K4035)</f>
        <v>0</v>
      </c>
      <c r="N8057" s="42">
        <f>IF($D8057="",0,COUNTIF(BankAccts,$D8057))</f>
        <v>0</v>
      </c>
    </row>
    <row r="8058" spans="1:14">
      <c r="A8058" s="38">
        <f>IF(Txn!$B4035="","",Txn!$B4035)</f>
        <v>0</v>
      </c>
      <c r="B8058" s="38">
        <f>IF(Txn!$B4035="","",Txn!$C4035)</f>
        <v>0</v>
      </c>
      <c r="C8058" s="39">
        <f>IF(Txn!$B4035="","","تراکنش بانکی")</f>
        <v>0</v>
      </c>
      <c r="D8058" s="38">
        <f>IF(Txn!$B4035="","",IF(IF(Txn!$U4035="TRF",Txn!$Y4035,Txn!$Z4035)="","",IF(Txn!$U4035="TRF",Txn!$Y4035,Txn!$Z4035)))</f>
        <v>0</v>
      </c>
      <c r="E8058" s="39">
        <f>IF($D8058="","",IFERROR(VLOOKUP($D8058,AcctTbl,2,0),""))</f>
        <v>0</v>
      </c>
      <c r="F8058" s="39">
        <f>IF($D8058="","",IFERROR(VLOOKUP($D8058,AcctTbl,3,0),""))</f>
        <v>0</v>
      </c>
      <c r="G8058" s="39">
        <f>IF(Txn!$B4035="","",Txn!$D4035)</f>
        <v>0</v>
      </c>
      <c r="H8058" s="38">
        <f>IF(Txn!$B4035="","",Txn!$E4035)</f>
        <v>0</v>
      </c>
      <c r="I8058" s="40">
        <f>IF(Txn!$B4035="",0,Txn!$Q4035)</f>
        <v>0</v>
      </c>
      <c r="J8058" s="40">
        <f>IF(Txn!$B4035="",0,Txn!$R4035)</f>
        <v>0</v>
      </c>
      <c r="K8058" s="41">
        <f>IF($A8058="","",IFERROR(VALUE(MID($A8058,6,2)),""))</f>
        <v>0</v>
      </c>
      <c r="L8058" s="39">
        <f>IF(Txn!$K4035="","","طرف مقابل — "&amp;Txn!$K4035)</f>
        <v>0</v>
      </c>
      <c r="N8058" s="42">
        <f>IF($D8058="",0,COUNTIF(BankAccts,$D8058))</f>
        <v>0</v>
      </c>
    </row>
    <row r="8059" spans="1:14">
      <c r="A8059" s="38">
        <f>IF(Txn!$B4036="","",Txn!$B4036)</f>
        <v>0</v>
      </c>
      <c r="B8059" s="38">
        <f>IF(Txn!$B4036="","",Txn!$C4036)</f>
        <v>0</v>
      </c>
      <c r="C8059" s="39">
        <f>IF(Txn!$B4036="","","تراکنش بانکی")</f>
        <v>0</v>
      </c>
      <c r="D8059" s="38">
        <f>IF(Txn!$B4036="","",IF(Txn!$X4036="","",Txn!$X4036))</f>
        <v>0</v>
      </c>
      <c r="E8059" s="39">
        <f>IF($D8059="","",IFERROR(VLOOKUP($D8059,AcctTbl,2,0),""))</f>
        <v>0</v>
      </c>
      <c r="F8059" s="39">
        <f>IF($D8059="","",IFERROR(VLOOKUP($D8059,AcctTbl,3,0),""))</f>
        <v>0</v>
      </c>
      <c r="G8059" s="39">
        <f>IF(Txn!$B4036="","",Txn!$D4036)</f>
        <v>0</v>
      </c>
      <c r="H8059" s="38">
        <f>IF(Txn!$B4036="","",Txn!$E4036)</f>
        <v>0</v>
      </c>
      <c r="I8059" s="40">
        <f>IF(Txn!$B4036="",0,Txn!$O4036)</f>
        <v>0</v>
      </c>
      <c r="J8059" s="40">
        <f>IF(Txn!$B4036="",0,Txn!$P4036)</f>
        <v>0</v>
      </c>
      <c r="K8059" s="41">
        <f>IF($A8059="","",IFERROR(VALUE(MID($A8059,6,2)),""))</f>
        <v>0</v>
      </c>
      <c r="L8059" s="39">
        <f>IF(Txn!$K4036="","",Txn!$K4036)</f>
        <v>0</v>
      </c>
      <c r="N8059" s="42">
        <f>IF($D8059="",0,COUNTIF(BankAccts,$D8059))</f>
        <v>0</v>
      </c>
    </row>
    <row r="8060" spans="1:14">
      <c r="A8060" s="38">
        <f>IF(Txn!$B4036="","",Txn!$B4036)</f>
        <v>0</v>
      </c>
      <c r="B8060" s="38">
        <f>IF(Txn!$B4036="","",Txn!$C4036)</f>
        <v>0</v>
      </c>
      <c r="C8060" s="39">
        <f>IF(Txn!$B4036="","","تراکنش بانکی")</f>
        <v>0</v>
      </c>
      <c r="D8060" s="38">
        <f>IF(Txn!$B4036="","",IF(IF(Txn!$U4036="TRF",Txn!$Y4036,Txn!$Z4036)="","",IF(Txn!$U4036="TRF",Txn!$Y4036,Txn!$Z4036)))</f>
        <v>0</v>
      </c>
      <c r="E8060" s="39">
        <f>IF($D8060="","",IFERROR(VLOOKUP($D8060,AcctTbl,2,0),""))</f>
        <v>0</v>
      </c>
      <c r="F8060" s="39">
        <f>IF($D8060="","",IFERROR(VLOOKUP($D8060,AcctTbl,3,0),""))</f>
        <v>0</v>
      </c>
      <c r="G8060" s="39">
        <f>IF(Txn!$B4036="","",Txn!$D4036)</f>
        <v>0</v>
      </c>
      <c r="H8060" s="38">
        <f>IF(Txn!$B4036="","",Txn!$E4036)</f>
        <v>0</v>
      </c>
      <c r="I8060" s="40">
        <f>IF(Txn!$B4036="",0,Txn!$Q4036)</f>
        <v>0</v>
      </c>
      <c r="J8060" s="40">
        <f>IF(Txn!$B4036="",0,Txn!$R4036)</f>
        <v>0</v>
      </c>
      <c r="K8060" s="41">
        <f>IF($A8060="","",IFERROR(VALUE(MID($A8060,6,2)),""))</f>
        <v>0</v>
      </c>
      <c r="L8060" s="39">
        <f>IF(Txn!$K4036="","","طرف مقابل — "&amp;Txn!$K4036)</f>
        <v>0</v>
      </c>
      <c r="N8060" s="42">
        <f>IF($D8060="",0,COUNTIF(BankAccts,$D8060))</f>
        <v>0</v>
      </c>
    </row>
    <row r="8061" spans="1:14">
      <c r="A8061" s="38">
        <f>IF(Txn!$B4037="","",Txn!$B4037)</f>
        <v>0</v>
      </c>
      <c r="B8061" s="38">
        <f>IF(Txn!$B4037="","",Txn!$C4037)</f>
        <v>0</v>
      </c>
      <c r="C8061" s="39">
        <f>IF(Txn!$B4037="","","تراکنش بانکی")</f>
        <v>0</v>
      </c>
      <c r="D8061" s="38">
        <f>IF(Txn!$B4037="","",IF(Txn!$X4037="","",Txn!$X4037))</f>
        <v>0</v>
      </c>
      <c r="E8061" s="39">
        <f>IF($D8061="","",IFERROR(VLOOKUP($D8061,AcctTbl,2,0),""))</f>
        <v>0</v>
      </c>
      <c r="F8061" s="39">
        <f>IF($D8061="","",IFERROR(VLOOKUP($D8061,AcctTbl,3,0),""))</f>
        <v>0</v>
      </c>
      <c r="G8061" s="39">
        <f>IF(Txn!$B4037="","",Txn!$D4037)</f>
        <v>0</v>
      </c>
      <c r="H8061" s="38">
        <f>IF(Txn!$B4037="","",Txn!$E4037)</f>
        <v>0</v>
      </c>
      <c r="I8061" s="40">
        <f>IF(Txn!$B4037="",0,Txn!$O4037)</f>
        <v>0</v>
      </c>
      <c r="J8061" s="40">
        <f>IF(Txn!$B4037="",0,Txn!$P4037)</f>
        <v>0</v>
      </c>
      <c r="K8061" s="41">
        <f>IF($A8061="","",IFERROR(VALUE(MID($A8061,6,2)),""))</f>
        <v>0</v>
      </c>
      <c r="L8061" s="39">
        <f>IF(Txn!$K4037="","",Txn!$K4037)</f>
        <v>0</v>
      </c>
      <c r="N8061" s="42">
        <f>IF($D8061="",0,COUNTIF(BankAccts,$D8061))</f>
        <v>0</v>
      </c>
    </row>
    <row r="8062" spans="1:14">
      <c r="A8062" s="38">
        <f>IF(Txn!$B4037="","",Txn!$B4037)</f>
        <v>0</v>
      </c>
      <c r="B8062" s="38">
        <f>IF(Txn!$B4037="","",Txn!$C4037)</f>
        <v>0</v>
      </c>
      <c r="C8062" s="39">
        <f>IF(Txn!$B4037="","","تراکنش بانکی")</f>
        <v>0</v>
      </c>
      <c r="D8062" s="38">
        <f>IF(Txn!$B4037="","",IF(IF(Txn!$U4037="TRF",Txn!$Y4037,Txn!$Z4037)="","",IF(Txn!$U4037="TRF",Txn!$Y4037,Txn!$Z4037)))</f>
        <v>0</v>
      </c>
      <c r="E8062" s="39">
        <f>IF($D8062="","",IFERROR(VLOOKUP($D8062,AcctTbl,2,0),""))</f>
        <v>0</v>
      </c>
      <c r="F8062" s="39">
        <f>IF($D8062="","",IFERROR(VLOOKUP($D8062,AcctTbl,3,0),""))</f>
        <v>0</v>
      </c>
      <c r="G8062" s="39">
        <f>IF(Txn!$B4037="","",Txn!$D4037)</f>
        <v>0</v>
      </c>
      <c r="H8062" s="38">
        <f>IF(Txn!$B4037="","",Txn!$E4037)</f>
        <v>0</v>
      </c>
      <c r="I8062" s="40">
        <f>IF(Txn!$B4037="",0,Txn!$Q4037)</f>
        <v>0</v>
      </c>
      <c r="J8062" s="40">
        <f>IF(Txn!$B4037="",0,Txn!$R4037)</f>
        <v>0</v>
      </c>
      <c r="K8062" s="41">
        <f>IF($A8062="","",IFERROR(VALUE(MID($A8062,6,2)),""))</f>
        <v>0</v>
      </c>
      <c r="L8062" s="39">
        <f>IF(Txn!$K4037="","","طرف مقابل — "&amp;Txn!$K4037)</f>
        <v>0</v>
      </c>
      <c r="N8062" s="42">
        <f>IF($D8062="",0,COUNTIF(BankAccts,$D8062))</f>
        <v>0</v>
      </c>
    </row>
    <row r="8063" spans="1:14">
      <c r="A8063" s="38">
        <f>IF(Txn!$B4038="","",Txn!$B4038)</f>
        <v>0</v>
      </c>
      <c r="B8063" s="38">
        <f>IF(Txn!$B4038="","",Txn!$C4038)</f>
        <v>0</v>
      </c>
      <c r="C8063" s="39">
        <f>IF(Txn!$B4038="","","تراکنش بانکی")</f>
        <v>0</v>
      </c>
      <c r="D8063" s="38">
        <f>IF(Txn!$B4038="","",IF(Txn!$X4038="","",Txn!$X4038))</f>
        <v>0</v>
      </c>
      <c r="E8063" s="39">
        <f>IF($D8063="","",IFERROR(VLOOKUP($D8063,AcctTbl,2,0),""))</f>
        <v>0</v>
      </c>
      <c r="F8063" s="39">
        <f>IF($D8063="","",IFERROR(VLOOKUP($D8063,AcctTbl,3,0),""))</f>
        <v>0</v>
      </c>
      <c r="G8063" s="39">
        <f>IF(Txn!$B4038="","",Txn!$D4038)</f>
        <v>0</v>
      </c>
      <c r="H8063" s="38">
        <f>IF(Txn!$B4038="","",Txn!$E4038)</f>
        <v>0</v>
      </c>
      <c r="I8063" s="40">
        <f>IF(Txn!$B4038="",0,Txn!$O4038)</f>
        <v>0</v>
      </c>
      <c r="J8063" s="40">
        <f>IF(Txn!$B4038="",0,Txn!$P4038)</f>
        <v>0</v>
      </c>
      <c r="K8063" s="41">
        <f>IF($A8063="","",IFERROR(VALUE(MID($A8063,6,2)),""))</f>
        <v>0</v>
      </c>
      <c r="L8063" s="39">
        <f>IF(Txn!$K4038="","",Txn!$K4038)</f>
        <v>0</v>
      </c>
      <c r="N8063" s="42">
        <f>IF($D8063="",0,COUNTIF(BankAccts,$D8063))</f>
        <v>0</v>
      </c>
    </row>
    <row r="8064" spans="1:14">
      <c r="A8064" s="38">
        <f>IF(Txn!$B4038="","",Txn!$B4038)</f>
        <v>0</v>
      </c>
      <c r="B8064" s="38">
        <f>IF(Txn!$B4038="","",Txn!$C4038)</f>
        <v>0</v>
      </c>
      <c r="C8064" s="39">
        <f>IF(Txn!$B4038="","","تراکنش بانکی")</f>
        <v>0</v>
      </c>
      <c r="D8064" s="38">
        <f>IF(Txn!$B4038="","",IF(IF(Txn!$U4038="TRF",Txn!$Y4038,Txn!$Z4038)="","",IF(Txn!$U4038="TRF",Txn!$Y4038,Txn!$Z4038)))</f>
        <v>0</v>
      </c>
      <c r="E8064" s="39">
        <f>IF($D8064="","",IFERROR(VLOOKUP($D8064,AcctTbl,2,0),""))</f>
        <v>0</v>
      </c>
      <c r="F8064" s="39">
        <f>IF($D8064="","",IFERROR(VLOOKUP($D8064,AcctTbl,3,0),""))</f>
        <v>0</v>
      </c>
      <c r="G8064" s="39">
        <f>IF(Txn!$B4038="","",Txn!$D4038)</f>
        <v>0</v>
      </c>
      <c r="H8064" s="38">
        <f>IF(Txn!$B4038="","",Txn!$E4038)</f>
        <v>0</v>
      </c>
      <c r="I8064" s="40">
        <f>IF(Txn!$B4038="",0,Txn!$Q4038)</f>
        <v>0</v>
      </c>
      <c r="J8064" s="40">
        <f>IF(Txn!$B4038="",0,Txn!$R4038)</f>
        <v>0</v>
      </c>
      <c r="K8064" s="41">
        <f>IF($A8064="","",IFERROR(VALUE(MID($A8064,6,2)),""))</f>
        <v>0</v>
      </c>
      <c r="L8064" s="39">
        <f>IF(Txn!$K4038="","","طرف مقابل — "&amp;Txn!$K4038)</f>
        <v>0</v>
      </c>
      <c r="N8064" s="42">
        <f>IF($D8064="",0,COUNTIF(BankAccts,$D8064))</f>
        <v>0</v>
      </c>
    </row>
    <row r="8065" spans="1:14">
      <c r="A8065" s="38">
        <f>IF(Txn!$B4039="","",Txn!$B4039)</f>
        <v>0</v>
      </c>
      <c r="B8065" s="38">
        <f>IF(Txn!$B4039="","",Txn!$C4039)</f>
        <v>0</v>
      </c>
      <c r="C8065" s="39">
        <f>IF(Txn!$B4039="","","تراکنش بانکی")</f>
        <v>0</v>
      </c>
      <c r="D8065" s="38">
        <f>IF(Txn!$B4039="","",IF(Txn!$X4039="","",Txn!$X4039))</f>
        <v>0</v>
      </c>
      <c r="E8065" s="39">
        <f>IF($D8065="","",IFERROR(VLOOKUP($D8065,AcctTbl,2,0),""))</f>
        <v>0</v>
      </c>
      <c r="F8065" s="39">
        <f>IF($D8065="","",IFERROR(VLOOKUP($D8065,AcctTbl,3,0),""))</f>
        <v>0</v>
      </c>
      <c r="G8065" s="39">
        <f>IF(Txn!$B4039="","",Txn!$D4039)</f>
        <v>0</v>
      </c>
      <c r="H8065" s="38">
        <f>IF(Txn!$B4039="","",Txn!$E4039)</f>
        <v>0</v>
      </c>
      <c r="I8065" s="40">
        <f>IF(Txn!$B4039="",0,Txn!$O4039)</f>
        <v>0</v>
      </c>
      <c r="J8065" s="40">
        <f>IF(Txn!$B4039="",0,Txn!$P4039)</f>
        <v>0</v>
      </c>
      <c r="K8065" s="41">
        <f>IF($A8065="","",IFERROR(VALUE(MID($A8065,6,2)),""))</f>
        <v>0</v>
      </c>
      <c r="L8065" s="39">
        <f>IF(Txn!$K4039="","",Txn!$K4039)</f>
        <v>0</v>
      </c>
      <c r="N8065" s="42">
        <f>IF($D8065="",0,COUNTIF(BankAccts,$D8065))</f>
        <v>0</v>
      </c>
    </row>
    <row r="8066" spans="1:14">
      <c r="A8066" s="38">
        <f>IF(Txn!$B4039="","",Txn!$B4039)</f>
        <v>0</v>
      </c>
      <c r="B8066" s="38">
        <f>IF(Txn!$B4039="","",Txn!$C4039)</f>
        <v>0</v>
      </c>
      <c r="C8066" s="39">
        <f>IF(Txn!$B4039="","","تراکنش بانکی")</f>
        <v>0</v>
      </c>
      <c r="D8066" s="38">
        <f>IF(Txn!$B4039="","",IF(IF(Txn!$U4039="TRF",Txn!$Y4039,Txn!$Z4039)="","",IF(Txn!$U4039="TRF",Txn!$Y4039,Txn!$Z4039)))</f>
        <v>0</v>
      </c>
      <c r="E8066" s="39">
        <f>IF($D8066="","",IFERROR(VLOOKUP($D8066,AcctTbl,2,0),""))</f>
        <v>0</v>
      </c>
      <c r="F8066" s="39">
        <f>IF($D8066="","",IFERROR(VLOOKUP($D8066,AcctTbl,3,0),""))</f>
        <v>0</v>
      </c>
      <c r="G8066" s="39">
        <f>IF(Txn!$B4039="","",Txn!$D4039)</f>
        <v>0</v>
      </c>
      <c r="H8066" s="38">
        <f>IF(Txn!$B4039="","",Txn!$E4039)</f>
        <v>0</v>
      </c>
      <c r="I8066" s="40">
        <f>IF(Txn!$B4039="",0,Txn!$Q4039)</f>
        <v>0</v>
      </c>
      <c r="J8066" s="40">
        <f>IF(Txn!$B4039="",0,Txn!$R4039)</f>
        <v>0</v>
      </c>
      <c r="K8066" s="41">
        <f>IF($A8066="","",IFERROR(VALUE(MID($A8066,6,2)),""))</f>
        <v>0</v>
      </c>
      <c r="L8066" s="39">
        <f>IF(Txn!$K4039="","","طرف مقابل — "&amp;Txn!$K4039)</f>
        <v>0</v>
      </c>
      <c r="N8066" s="42">
        <f>IF($D8066="",0,COUNTIF(BankAccts,$D8066))</f>
        <v>0</v>
      </c>
    </row>
    <row r="8067" spans="1:14">
      <c r="A8067" s="38">
        <f>IF(Txn!$B4040="","",Txn!$B4040)</f>
        <v>0</v>
      </c>
      <c r="B8067" s="38">
        <f>IF(Txn!$B4040="","",Txn!$C4040)</f>
        <v>0</v>
      </c>
      <c r="C8067" s="39">
        <f>IF(Txn!$B4040="","","تراکنش بانکی")</f>
        <v>0</v>
      </c>
      <c r="D8067" s="38">
        <f>IF(Txn!$B4040="","",IF(Txn!$X4040="","",Txn!$X4040))</f>
        <v>0</v>
      </c>
      <c r="E8067" s="39">
        <f>IF($D8067="","",IFERROR(VLOOKUP($D8067,AcctTbl,2,0),""))</f>
        <v>0</v>
      </c>
      <c r="F8067" s="39">
        <f>IF($D8067="","",IFERROR(VLOOKUP($D8067,AcctTbl,3,0),""))</f>
        <v>0</v>
      </c>
      <c r="G8067" s="39">
        <f>IF(Txn!$B4040="","",Txn!$D4040)</f>
        <v>0</v>
      </c>
      <c r="H8067" s="38">
        <f>IF(Txn!$B4040="","",Txn!$E4040)</f>
        <v>0</v>
      </c>
      <c r="I8067" s="40">
        <f>IF(Txn!$B4040="",0,Txn!$O4040)</f>
        <v>0</v>
      </c>
      <c r="J8067" s="40">
        <f>IF(Txn!$B4040="",0,Txn!$P4040)</f>
        <v>0</v>
      </c>
      <c r="K8067" s="41">
        <f>IF($A8067="","",IFERROR(VALUE(MID($A8067,6,2)),""))</f>
        <v>0</v>
      </c>
      <c r="L8067" s="39">
        <f>IF(Txn!$K4040="","",Txn!$K4040)</f>
        <v>0</v>
      </c>
      <c r="N8067" s="42">
        <f>IF($D8067="",0,COUNTIF(BankAccts,$D8067))</f>
        <v>0</v>
      </c>
    </row>
    <row r="8068" spans="1:14">
      <c r="A8068" s="38">
        <f>IF(Txn!$B4040="","",Txn!$B4040)</f>
        <v>0</v>
      </c>
      <c r="B8068" s="38">
        <f>IF(Txn!$B4040="","",Txn!$C4040)</f>
        <v>0</v>
      </c>
      <c r="C8068" s="39">
        <f>IF(Txn!$B4040="","","تراکنش بانکی")</f>
        <v>0</v>
      </c>
      <c r="D8068" s="38">
        <f>IF(Txn!$B4040="","",IF(IF(Txn!$U4040="TRF",Txn!$Y4040,Txn!$Z4040)="","",IF(Txn!$U4040="TRF",Txn!$Y4040,Txn!$Z4040)))</f>
        <v>0</v>
      </c>
      <c r="E8068" s="39">
        <f>IF($D8068="","",IFERROR(VLOOKUP($D8068,AcctTbl,2,0),""))</f>
        <v>0</v>
      </c>
      <c r="F8068" s="39">
        <f>IF($D8068="","",IFERROR(VLOOKUP($D8068,AcctTbl,3,0),""))</f>
        <v>0</v>
      </c>
      <c r="G8068" s="39">
        <f>IF(Txn!$B4040="","",Txn!$D4040)</f>
        <v>0</v>
      </c>
      <c r="H8068" s="38">
        <f>IF(Txn!$B4040="","",Txn!$E4040)</f>
        <v>0</v>
      </c>
      <c r="I8068" s="40">
        <f>IF(Txn!$B4040="",0,Txn!$Q4040)</f>
        <v>0</v>
      </c>
      <c r="J8068" s="40">
        <f>IF(Txn!$B4040="",0,Txn!$R4040)</f>
        <v>0</v>
      </c>
      <c r="K8068" s="41">
        <f>IF($A8068="","",IFERROR(VALUE(MID($A8068,6,2)),""))</f>
        <v>0</v>
      </c>
      <c r="L8068" s="39">
        <f>IF(Txn!$K4040="","","طرف مقابل — "&amp;Txn!$K4040)</f>
        <v>0</v>
      </c>
      <c r="N8068" s="42">
        <f>IF($D8068="",0,COUNTIF(BankAccts,$D8068))</f>
        <v>0</v>
      </c>
    </row>
    <row r="8069" spans="1:14">
      <c r="A8069" s="38">
        <f>IF(Txn!$B4041="","",Txn!$B4041)</f>
        <v>0</v>
      </c>
      <c r="B8069" s="38">
        <f>IF(Txn!$B4041="","",Txn!$C4041)</f>
        <v>0</v>
      </c>
      <c r="C8069" s="39">
        <f>IF(Txn!$B4041="","","تراکنش بانکی")</f>
        <v>0</v>
      </c>
      <c r="D8069" s="38">
        <f>IF(Txn!$B4041="","",IF(Txn!$X4041="","",Txn!$X4041))</f>
        <v>0</v>
      </c>
      <c r="E8069" s="39">
        <f>IF($D8069="","",IFERROR(VLOOKUP($D8069,AcctTbl,2,0),""))</f>
        <v>0</v>
      </c>
      <c r="F8069" s="39">
        <f>IF($D8069="","",IFERROR(VLOOKUP($D8069,AcctTbl,3,0),""))</f>
        <v>0</v>
      </c>
      <c r="G8069" s="39">
        <f>IF(Txn!$B4041="","",Txn!$D4041)</f>
        <v>0</v>
      </c>
      <c r="H8069" s="38">
        <f>IF(Txn!$B4041="","",Txn!$E4041)</f>
        <v>0</v>
      </c>
      <c r="I8069" s="40">
        <f>IF(Txn!$B4041="",0,Txn!$O4041)</f>
        <v>0</v>
      </c>
      <c r="J8069" s="40">
        <f>IF(Txn!$B4041="",0,Txn!$P4041)</f>
        <v>0</v>
      </c>
      <c r="K8069" s="41">
        <f>IF($A8069="","",IFERROR(VALUE(MID($A8069,6,2)),""))</f>
        <v>0</v>
      </c>
      <c r="L8069" s="39">
        <f>IF(Txn!$K4041="","",Txn!$K4041)</f>
        <v>0</v>
      </c>
      <c r="N8069" s="42">
        <f>IF($D8069="",0,COUNTIF(BankAccts,$D8069))</f>
        <v>0</v>
      </c>
    </row>
    <row r="8070" spans="1:14">
      <c r="A8070" s="38">
        <f>IF(Txn!$B4041="","",Txn!$B4041)</f>
        <v>0</v>
      </c>
      <c r="B8070" s="38">
        <f>IF(Txn!$B4041="","",Txn!$C4041)</f>
        <v>0</v>
      </c>
      <c r="C8070" s="39">
        <f>IF(Txn!$B4041="","","تراکنش بانکی")</f>
        <v>0</v>
      </c>
      <c r="D8070" s="38">
        <f>IF(Txn!$B4041="","",IF(IF(Txn!$U4041="TRF",Txn!$Y4041,Txn!$Z4041)="","",IF(Txn!$U4041="TRF",Txn!$Y4041,Txn!$Z4041)))</f>
        <v>0</v>
      </c>
      <c r="E8070" s="39">
        <f>IF($D8070="","",IFERROR(VLOOKUP($D8070,AcctTbl,2,0),""))</f>
        <v>0</v>
      </c>
      <c r="F8070" s="39">
        <f>IF($D8070="","",IFERROR(VLOOKUP($D8070,AcctTbl,3,0),""))</f>
        <v>0</v>
      </c>
      <c r="G8070" s="39">
        <f>IF(Txn!$B4041="","",Txn!$D4041)</f>
        <v>0</v>
      </c>
      <c r="H8070" s="38">
        <f>IF(Txn!$B4041="","",Txn!$E4041)</f>
        <v>0</v>
      </c>
      <c r="I8070" s="40">
        <f>IF(Txn!$B4041="",0,Txn!$Q4041)</f>
        <v>0</v>
      </c>
      <c r="J8070" s="40">
        <f>IF(Txn!$B4041="",0,Txn!$R4041)</f>
        <v>0</v>
      </c>
      <c r="K8070" s="41">
        <f>IF($A8070="","",IFERROR(VALUE(MID($A8070,6,2)),""))</f>
        <v>0</v>
      </c>
      <c r="L8070" s="39">
        <f>IF(Txn!$K4041="","","طرف مقابل — "&amp;Txn!$K4041)</f>
        <v>0</v>
      </c>
      <c r="N8070" s="42">
        <f>IF($D8070="",0,COUNTIF(BankAccts,$D8070))</f>
        <v>0</v>
      </c>
    </row>
    <row r="8071" spans="1:14">
      <c r="A8071" s="38">
        <f>IF(Txn!$B4042="","",Txn!$B4042)</f>
        <v>0</v>
      </c>
      <c r="B8071" s="38">
        <f>IF(Txn!$B4042="","",Txn!$C4042)</f>
        <v>0</v>
      </c>
      <c r="C8071" s="39">
        <f>IF(Txn!$B4042="","","تراکنش بانکی")</f>
        <v>0</v>
      </c>
      <c r="D8071" s="38">
        <f>IF(Txn!$B4042="","",IF(Txn!$X4042="","",Txn!$X4042))</f>
        <v>0</v>
      </c>
      <c r="E8071" s="39">
        <f>IF($D8071="","",IFERROR(VLOOKUP($D8071,AcctTbl,2,0),""))</f>
        <v>0</v>
      </c>
      <c r="F8071" s="39">
        <f>IF($D8071="","",IFERROR(VLOOKUP($D8071,AcctTbl,3,0),""))</f>
        <v>0</v>
      </c>
      <c r="G8071" s="39">
        <f>IF(Txn!$B4042="","",Txn!$D4042)</f>
        <v>0</v>
      </c>
      <c r="H8071" s="38">
        <f>IF(Txn!$B4042="","",Txn!$E4042)</f>
        <v>0</v>
      </c>
      <c r="I8071" s="40">
        <f>IF(Txn!$B4042="",0,Txn!$O4042)</f>
        <v>0</v>
      </c>
      <c r="J8071" s="40">
        <f>IF(Txn!$B4042="",0,Txn!$P4042)</f>
        <v>0</v>
      </c>
      <c r="K8071" s="41">
        <f>IF($A8071="","",IFERROR(VALUE(MID($A8071,6,2)),""))</f>
        <v>0</v>
      </c>
      <c r="L8071" s="39">
        <f>IF(Txn!$K4042="","",Txn!$K4042)</f>
        <v>0</v>
      </c>
      <c r="N8071" s="42">
        <f>IF($D8071="",0,COUNTIF(BankAccts,$D8071))</f>
        <v>0</v>
      </c>
    </row>
    <row r="8072" spans="1:14">
      <c r="A8072" s="38">
        <f>IF(Txn!$B4042="","",Txn!$B4042)</f>
        <v>0</v>
      </c>
      <c r="B8072" s="38">
        <f>IF(Txn!$B4042="","",Txn!$C4042)</f>
        <v>0</v>
      </c>
      <c r="C8072" s="39">
        <f>IF(Txn!$B4042="","","تراکنش بانکی")</f>
        <v>0</v>
      </c>
      <c r="D8072" s="38">
        <f>IF(Txn!$B4042="","",IF(IF(Txn!$U4042="TRF",Txn!$Y4042,Txn!$Z4042)="","",IF(Txn!$U4042="TRF",Txn!$Y4042,Txn!$Z4042)))</f>
        <v>0</v>
      </c>
      <c r="E8072" s="39">
        <f>IF($D8072="","",IFERROR(VLOOKUP($D8072,AcctTbl,2,0),""))</f>
        <v>0</v>
      </c>
      <c r="F8072" s="39">
        <f>IF($D8072="","",IFERROR(VLOOKUP($D8072,AcctTbl,3,0),""))</f>
        <v>0</v>
      </c>
      <c r="G8072" s="39">
        <f>IF(Txn!$B4042="","",Txn!$D4042)</f>
        <v>0</v>
      </c>
      <c r="H8072" s="38">
        <f>IF(Txn!$B4042="","",Txn!$E4042)</f>
        <v>0</v>
      </c>
      <c r="I8072" s="40">
        <f>IF(Txn!$B4042="",0,Txn!$Q4042)</f>
        <v>0</v>
      </c>
      <c r="J8072" s="40">
        <f>IF(Txn!$B4042="",0,Txn!$R4042)</f>
        <v>0</v>
      </c>
      <c r="K8072" s="41">
        <f>IF($A8072="","",IFERROR(VALUE(MID($A8072,6,2)),""))</f>
        <v>0</v>
      </c>
      <c r="L8072" s="39">
        <f>IF(Txn!$K4042="","","طرف مقابل — "&amp;Txn!$K4042)</f>
        <v>0</v>
      </c>
      <c r="N8072" s="42">
        <f>IF($D8072="",0,COUNTIF(BankAccts,$D8072))</f>
        <v>0</v>
      </c>
    </row>
    <row r="8073" spans="1:14">
      <c r="A8073" s="38">
        <f>IF(Txn!$B4043="","",Txn!$B4043)</f>
        <v>0</v>
      </c>
      <c r="B8073" s="38">
        <f>IF(Txn!$B4043="","",Txn!$C4043)</f>
        <v>0</v>
      </c>
      <c r="C8073" s="39">
        <f>IF(Txn!$B4043="","","تراکنش بانکی")</f>
        <v>0</v>
      </c>
      <c r="D8073" s="38">
        <f>IF(Txn!$B4043="","",IF(Txn!$X4043="","",Txn!$X4043))</f>
        <v>0</v>
      </c>
      <c r="E8073" s="39">
        <f>IF($D8073="","",IFERROR(VLOOKUP($D8073,AcctTbl,2,0),""))</f>
        <v>0</v>
      </c>
      <c r="F8073" s="39">
        <f>IF($D8073="","",IFERROR(VLOOKUP($D8073,AcctTbl,3,0),""))</f>
        <v>0</v>
      </c>
      <c r="G8073" s="39">
        <f>IF(Txn!$B4043="","",Txn!$D4043)</f>
        <v>0</v>
      </c>
      <c r="H8073" s="38">
        <f>IF(Txn!$B4043="","",Txn!$E4043)</f>
        <v>0</v>
      </c>
      <c r="I8073" s="40">
        <f>IF(Txn!$B4043="",0,Txn!$O4043)</f>
        <v>0</v>
      </c>
      <c r="J8073" s="40">
        <f>IF(Txn!$B4043="",0,Txn!$P4043)</f>
        <v>0</v>
      </c>
      <c r="K8073" s="41">
        <f>IF($A8073="","",IFERROR(VALUE(MID($A8073,6,2)),""))</f>
        <v>0</v>
      </c>
      <c r="L8073" s="39">
        <f>IF(Txn!$K4043="","",Txn!$K4043)</f>
        <v>0</v>
      </c>
      <c r="N8073" s="42">
        <f>IF($D8073="",0,COUNTIF(BankAccts,$D8073))</f>
        <v>0</v>
      </c>
    </row>
    <row r="8074" spans="1:14">
      <c r="A8074" s="38">
        <f>IF(Txn!$B4043="","",Txn!$B4043)</f>
        <v>0</v>
      </c>
      <c r="B8074" s="38">
        <f>IF(Txn!$B4043="","",Txn!$C4043)</f>
        <v>0</v>
      </c>
      <c r="C8074" s="39">
        <f>IF(Txn!$B4043="","","تراکنش بانکی")</f>
        <v>0</v>
      </c>
      <c r="D8074" s="38">
        <f>IF(Txn!$B4043="","",IF(IF(Txn!$U4043="TRF",Txn!$Y4043,Txn!$Z4043)="","",IF(Txn!$U4043="TRF",Txn!$Y4043,Txn!$Z4043)))</f>
        <v>0</v>
      </c>
      <c r="E8074" s="39">
        <f>IF($D8074="","",IFERROR(VLOOKUP($D8074,AcctTbl,2,0),""))</f>
        <v>0</v>
      </c>
      <c r="F8074" s="39">
        <f>IF($D8074="","",IFERROR(VLOOKUP($D8074,AcctTbl,3,0),""))</f>
        <v>0</v>
      </c>
      <c r="G8074" s="39">
        <f>IF(Txn!$B4043="","",Txn!$D4043)</f>
        <v>0</v>
      </c>
      <c r="H8074" s="38">
        <f>IF(Txn!$B4043="","",Txn!$E4043)</f>
        <v>0</v>
      </c>
      <c r="I8074" s="40">
        <f>IF(Txn!$B4043="",0,Txn!$Q4043)</f>
        <v>0</v>
      </c>
      <c r="J8074" s="40">
        <f>IF(Txn!$B4043="",0,Txn!$R4043)</f>
        <v>0</v>
      </c>
      <c r="K8074" s="41">
        <f>IF($A8074="","",IFERROR(VALUE(MID($A8074,6,2)),""))</f>
        <v>0</v>
      </c>
      <c r="L8074" s="39">
        <f>IF(Txn!$K4043="","","طرف مقابل — "&amp;Txn!$K4043)</f>
        <v>0</v>
      </c>
      <c r="N8074" s="42">
        <f>IF($D8074="",0,COUNTIF(BankAccts,$D8074))</f>
        <v>0</v>
      </c>
    </row>
    <row r="8075" spans="1:14">
      <c r="A8075" s="38">
        <f>IF(Txn!$B4044="","",Txn!$B4044)</f>
        <v>0</v>
      </c>
      <c r="B8075" s="38">
        <f>IF(Txn!$B4044="","",Txn!$C4044)</f>
        <v>0</v>
      </c>
      <c r="C8075" s="39">
        <f>IF(Txn!$B4044="","","تراکنش بانکی")</f>
        <v>0</v>
      </c>
      <c r="D8075" s="38">
        <f>IF(Txn!$B4044="","",IF(Txn!$X4044="","",Txn!$X4044))</f>
        <v>0</v>
      </c>
      <c r="E8075" s="39">
        <f>IF($D8075="","",IFERROR(VLOOKUP($D8075,AcctTbl,2,0),""))</f>
        <v>0</v>
      </c>
      <c r="F8075" s="39">
        <f>IF($D8075="","",IFERROR(VLOOKUP($D8075,AcctTbl,3,0),""))</f>
        <v>0</v>
      </c>
      <c r="G8075" s="39">
        <f>IF(Txn!$B4044="","",Txn!$D4044)</f>
        <v>0</v>
      </c>
      <c r="H8075" s="38">
        <f>IF(Txn!$B4044="","",Txn!$E4044)</f>
        <v>0</v>
      </c>
      <c r="I8075" s="40">
        <f>IF(Txn!$B4044="",0,Txn!$O4044)</f>
        <v>0</v>
      </c>
      <c r="J8075" s="40">
        <f>IF(Txn!$B4044="",0,Txn!$P4044)</f>
        <v>0</v>
      </c>
      <c r="K8075" s="41">
        <f>IF($A8075="","",IFERROR(VALUE(MID($A8075,6,2)),""))</f>
        <v>0</v>
      </c>
      <c r="L8075" s="39">
        <f>IF(Txn!$K4044="","",Txn!$K4044)</f>
        <v>0</v>
      </c>
      <c r="N8075" s="42">
        <f>IF($D8075="",0,COUNTIF(BankAccts,$D8075))</f>
        <v>0</v>
      </c>
    </row>
    <row r="8076" spans="1:14">
      <c r="A8076" s="38">
        <f>IF(Txn!$B4044="","",Txn!$B4044)</f>
        <v>0</v>
      </c>
      <c r="B8076" s="38">
        <f>IF(Txn!$B4044="","",Txn!$C4044)</f>
        <v>0</v>
      </c>
      <c r="C8076" s="39">
        <f>IF(Txn!$B4044="","","تراکنش بانکی")</f>
        <v>0</v>
      </c>
      <c r="D8076" s="38">
        <f>IF(Txn!$B4044="","",IF(IF(Txn!$U4044="TRF",Txn!$Y4044,Txn!$Z4044)="","",IF(Txn!$U4044="TRF",Txn!$Y4044,Txn!$Z4044)))</f>
        <v>0</v>
      </c>
      <c r="E8076" s="39">
        <f>IF($D8076="","",IFERROR(VLOOKUP($D8076,AcctTbl,2,0),""))</f>
        <v>0</v>
      </c>
      <c r="F8076" s="39">
        <f>IF($D8076="","",IFERROR(VLOOKUP($D8076,AcctTbl,3,0),""))</f>
        <v>0</v>
      </c>
      <c r="G8076" s="39">
        <f>IF(Txn!$B4044="","",Txn!$D4044)</f>
        <v>0</v>
      </c>
      <c r="H8076" s="38">
        <f>IF(Txn!$B4044="","",Txn!$E4044)</f>
        <v>0</v>
      </c>
      <c r="I8076" s="40">
        <f>IF(Txn!$B4044="",0,Txn!$Q4044)</f>
        <v>0</v>
      </c>
      <c r="J8076" s="40">
        <f>IF(Txn!$B4044="",0,Txn!$R4044)</f>
        <v>0</v>
      </c>
      <c r="K8076" s="41">
        <f>IF($A8076="","",IFERROR(VALUE(MID($A8076,6,2)),""))</f>
        <v>0</v>
      </c>
      <c r="L8076" s="39">
        <f>IF(Txn!$K4044="","","طرف مقابل — "&amp;Txn!$K4044)</f>
        <v>0</v>
      </c>
      <c r="N8076" s="42">
        <f>IF($D8076="",0,COUNTIF(BankAccts,$D8076))</f>
        <v>0</v>
      </c>
    </row>
    <row r="8077" spans="1:14">
      <c r="A8077" s="38">
        <f>IF(Txn!$B4045="","",Txn!$B4045)</f>
        <v>0</v>
      </c>
      <c r="B8077" s="38">
        <f>IF(Txn!$B4045="","",Txn!$C4045)</f>
        <v>0</v>
      </c>
      <c r="C8077" s="39">
        <f>IF(Txn!$B4045="","","تراکنش بانکی")</f>
        <v>0</v>
      </c>
      <c r="D8077" s="38">
        <f>IF(Txn!$B4045="","",IF(Txn!$X4045="","",Txn!$X4045))</f>
        <v>0</v>
      </c>
      <c r="E8077" s="39">
        <f>IF($D8077="","",IFERROR(VLOOKUP($D8077,AcctTbl,2,0),""))</f>
        <v>0</v>
      </c>
      <c r="F8077" s="39">
        <f>IF($D8077="","",IFERROR(VLOOKUP($D8077,AcctTbl,3,0),""))</f>
        <v>0</v>
      </c>
      <c r="G8077" s="39">
        <f>IF(Txn!$B4045="","",Txn!$D4045)</f>
        <v>0</v>
      </c>
      <c r="H8077" s="38">
        <f>IF(Txn!$B4045="","",Txn!$E4045)</f>
        <v>0</v>
      </c>
      <c r="I8077" s="40">
        <f>IF(Txn!$B4045="",0,Txn!$O4045)</f>
        <v>0</v>
      </c>
      <c r="J8077" s="40">
        <f>IF(Txn!$B4045="",0,Txn!$P4045)</f>
        <v>0</v>
      </c>
      <c r="K8077" s="41">
        <f>IF($A8077="","",IFERROR(VALUE(MID($A8077,6,2)),""))</f>
        <v>0</v>
      </c>
      <c r="L8077" s="39">
        <f>IF(Txn!$K4045="","",Txn!$K4045)</f>
        <v>0</v>
      </c>
      <c r="N8077" s="42">
        <f>IF($D8077="",0,COUNTIF(BankAccts,$D8077))</f>
        <v>0</v>
      </c>
    </row>
    <row r="8078" spans="1:14">
      <c r="A8078" s="38">
        <f>IF(Txn!$B4045="","",Txn!$B4045)</f>
        <v>0</v>
      </c>
      <c r="B8078" s="38">
        <f>IF(Txn!$B4045="","",Txn!$C4045)</f>
        <v>0</v>
      </c>
      <c r="C8078" s="39">
        <f>IF(Txn!$B4045="","","تراکنش بانکی")</f>
        <v>0</v>
      </c>
      <c r="D8078" s="38">
        <f>IF(Txn!$B4045="","",IF(IF(Txn!$U4045="TRF",Txn!$Y4045,Txn!$Z4045)="","",IF(Txn!$U4045="TRF",Txn!$Y4045,Txn!$Z4045)))</f>
        <v>0</v>
      </c>
      <c r="E8078" s="39">
        <f>IF($D8078="","",IFERROR(VLOOKUP($D8078,AcctTbl,2,0),""))</f>
        <v>0</v>
      </c>
      <c r="F8078" s="39">
        <f>IF($D8078="","",IFERROR(VLOOKUP($D8078,AcctTbl,3,0),""))</f>
        <v>0</v>
      </c>
      <c r="G8078" s="39">
        <f>IF(Txn!$B4045="","",Txn!$D4045)</f>
        <v>0</v>
      </c>
      <c r="H8078" s="38">
        <f>IF(Txn!$B4045="","",Txn!$E4045)</f>
        <v>0</v>
      </c>
      <c r="I8078" s="40">
        <f>IF(Txn!$B4045="",0,Txn!$Q4045)</f>
        <v>0</v>
      </c>
      <c r="J8078" s="40">
        <f>IF(Txn!$B4045="",0,Txn!$R4045)</f>
        <v>0</v>
      </c>
      <c r="K8078" s="41">
        <f>IF($A8078="","",IFERROR(VALUE(MID($A8078,6,2)),""))</f>
        <v>0</v>
      </c>
      <c r="L8078" s="39">
        <f>IF(Txn!$K4045="","","طرف مقابل — "&amp;Txn!$K4045)</f>
        <v>0</v>
      </c>
      <c r="N8078" s="42">
        <f>IF($D8078="",0,COUNTIF(BankAccts,$D8078))</f>
        <v>0</v>
      </c>
    </row>
    <row r="8079" spans="1:14">
      <c r="A8079" s="38">
        <f>IF(Txn!$B4046="","",Txn!$B4046)</f>
        <v>0</v>
      </c>
      <c r="B8079" s="38">
        <f>IF(Txn!$B4046="","",Txn!$C4046)</f>
        <v>0</v>
      </c>
      <c r="C8079" s="39">
        <f>IF(Txn!$B4046="","","تراکنش بانکی")</f>
        <v>0</v>
      </c>
      <c r="D8079" s="38">
        <f>IF(Txn!$B4046="","",IF(Txn!$X4046="","",Txn!$X4046))</f>
        <v>0</v>
      </c>
      <c r="E8079" s="39">
        <f>IF($D8079="","",IFERROR(VLOOKUP($D8079,AcctTbl,2,0),""))</f>
        <v>0</v>
      </c>
      <c r="F8079" s="39">
        <f>IF($D8079="","",IFERROR(VLOOKUP($D8079,AcctTbl,3,0),""))</f>
        <v>0</v>
      </c>
      <c r="G8079" s="39">
        <f>IF(Txn!$B4046="","",Txn!$D4046)</f>
        <v>0</v>
      </c>
      <c r="H8079" s="38">
        <f>IF(Txn!$B4046="","",Txn!$E4046)</f>
        <v>0</v>
      </c>
      <c r="I8079" s="40">
        <f>IF(Txn!$B4046="",0,Txn!$O4046)</f>
        <v>0</v>
      </c>
      <c r="J8079" s="40">
        <f>IF(Txn!$B4046="",0,Txn!$P4046)</f>
        <v>0</v>
      </c>
      <c r="K8079" s="41">
        <f>IF($A8079="","",IFERROR(VALUE(MID($A8079,6,2)),""))</f>
        <v>0</v>
      </c>
      <c r="L8079" s="39">
        <f>IF(Txn!$K4046="","",Txn!$K4046)</f>
        <v>0</v>
      </c>
      <c r="N8079" s="42">
        <f>IF($D8079="",0,COUNTIF(BankAccts,$D8079))</f>
        <v>0</v>
      </c>
    </row>
    <row r="8080" spans="1:14">
      <c r="A8080" s="38">
        <f>IF(Txn!$B4046="","",Txn!$B4046)</f>
        <v>0</v>
      </c>
      <c r="B8080" s="38">
        <f>IF(Txn!$B4046="","",Txn!$C4046)</f>
        <v>0</v>
      </c>
      <c r="C8080" s="39">
        <f>IF(Txn!$B4046="","","تراکنش بانکی")</f>
        <v>0</v>
      </c>
      <c r="D8080" s="38">
        <f>IF(Txn!$B4046="","",IF(IF(Txn!$U4046="TRF",Txn!$Y4046,Txn!$Z4046)="","",IF(Txn!$U4046="TRF",Txn!$Y4046,Txn!$Z4046)))</f>
        <v>0</v>
      </c>
      <c r="E8080" s="39">
        <f>IF($D8080="","",IFERROR(VLOOKUP($D8080,AcctTbl,2,0),""))</f>
        <v>0</v>
      </c>
      <c r="F8080" s="39">
        <f>IF($D8080="","",IFERROR(VLOOKUP($D8080,AcctTbl,3,0),""))</f>
        <v>0</v>
      </c>
      <c r="G8080" s="39">
        <f>IF(Txn!$B4046="","",Txn!$D4046)</f>
        <v>0</v>
      </c>
      <c r="H8080" s="38">
        <f>IF(Txn!$B4046="","",Txn!$E4046)</f>
        <v>0</v>
      </c>
      <c r="I8080" s="40">
        <f>IF(Txn!$B4046="",0,Txn!$Q4046)</f>
        <v>0</v>
      </c>
      <c r="J8080" s="40">
        <f>IF(Txn!$B4046="",0,Txn!$R4046)</f>
        <v>0</v>
      </c>
      <c r="K8080" s="41">
        <f>IF($A8080="","",IFERROR(VALUE(MID($A8080,6,2)),""))</f>
        <v>0</v>
      </c>
      <c r="L8080" s="39">
        <f>IF(Txn!$K4046="","","طرف مقابل — "&amp;Txn!$K4046)</f>
        <v>0</v>
      </c>
      <c r="N8080" s="42">
        <f>IF($D8080="",0,COUNTIF(BankAccts,$D8080))</f>
        <v>0</v>
      </c>
    </row>
    <row r="8081" spans="1:14">
      <c r="A8081" s="38">
        <f>IF(Txn!$B4047="","",Txn!$B4047)</f>
        <v>0</v>
      </c>
      <c r="B8081" s="38">
        <f>IF(Txn!$B4047="","",Txn!$C4047)</f>
        <v>0</v>
      </c>
      <c r="C8081" s="39">
        <f>IF(Txn!$B4047="","","تراکنش بانکی")</f>
        <v>0</v>
      </c>
      <c r="D8081" s="38">
        <f>IF(Txn!$B4047="","",IF(Txn!$X4047="","",Txn!$X4047))</f>
        <v>0</v>
      </c>
      <c r="E8081" s="39">
        <f>IF($D8081="","",IFERROR(VLOOKUP($D8081,AcctTbl,2,0),""))</f>
        <v>0</v>
      </c>
      <c r="F8081" s="39">
        <f>IF($D8081="","",IFERROR(VLOOKUP($D8081,AcctTbl,3,0),""))</f>
        <v>0</v>
      </c>
      <c r="G8081" s="39">
        <f>IF(Txn!$B4047="","",Txn!$D4047)</f>
        <v>0</v>
      </c>
      <c r="H8081" s="38">
        <f>IF(Txn!$B4047="","",Txn!$E4047)</f>
        <v>0</v>
      </c>
      <c r="I8081" s="40">
        <f>IF(Txn!$B4047="",0,Txn!$O4047)</f>
        <v>0</v>
      </c>
      <c r="J8081" s="40">
        <f>IF(Txn!$B4047="",0,Txn!$P4047)</f>
        <v>0</v>
      </c>
      <c r="K8081" s="41">
        <f>IF($A8081="","",IFERROR(VALUE(MID($A8081,6,2)),""))</f>
        <v>0</v>
      </c>
      <c r="L8081" s="39">
        <f>IF(Txn!$K4047="","",Txn!$K4047)</f>
        <v>0</v>
      </c>
      <c r="N8081" s="42">
        <f>IF($D8081="",0,COUNTIF(BankAccts,$D8081))</f>
        <v>0</v>
      </c>
    </row>
    <row r="8082" spans="1:14">
      <c r="A8082" s="38">
        <f>IF(Txn!$B4047="","",Txn!$B4047)</f>
        <v>0</v>
      </c>
      <c r="B8082" s="38">
        <f>IF(Txn!$B4047="","",Txn!$C4047)</f>
        <v>0</v>
      </c>
      <c r="C8082" s="39">
        <f>IF(Txn!$B4047="","","تراکنش بانکی")</f>
        <v>0</v>
      </c>
      <c r="D8082" s="38">
        <f>IF(Txn!$B4047="","",IF(IF(Txn!$U4047="TRF",Txn!$Y4047,Txn!$Z4047)="","",IF(Txn!$U4047="TRF",Txn!$Y4047,Txn!$Z4047)))</f>
        <v>0</v>
      </c>
      <c r="E8082" s="39">
        <f>IF($D8082="","",IFERROR(VLOOKUP($D8082,AcctTbl,2,0),""))</f>
        <v>0</v>
      </c>
      <c r="F8082" s="39">
        <f>IF($D8082="","",IFERROR(VLOOKUP($D8082,AcctTbl,3,0),""))</f>
        <v>0</v>
      </c>
      <c r="G8082" s="39">
        <f>IF(Txn!$B4047="","",Txn!$D4047)</f>
        <v>0</v>
      </c>
      <c r="H8082" s="38">
        <f>IF(Txn!$B4047="","",Txn!$E4047)</f>
        <v>0</v>
      </c>
      <c r="I8082" s="40">
        <f>IF(Txn!$B4047="",0,Txn!$Q4047)</f>
        <v>0</v>
      </c>
      <c r="J8082" s="40">
        <f>IF(Txn!$B4047="",0,Txn!$R4047)</f>
        <v>0</v>
      </c>
      <c r="K8082" s="41">
        <f>IF($A8082="","",IFERROR(VALUE(MID($A8082,6,2)),""))</f>
        <v>0</v>
      </c>
      <c r="L8082" s="39">
        <f>IF(Txn!$K4047="","","طرف مقابل — "&amp;Txn!$K4047)</f>
        <v>0</v>
      </c>
      <c r="N8082" s="42">
        <f>IF($D8082="",0,COUNTIF(BankAccts,$D8082))</f>
        <v>0</v>
      </c>
    </row>
    <row r="8083" spans="1:14">
      <c r="A8083" s="38">
        <f>IF(Txn!$B4048="","",Txn!$B4048)</f>
        <v>0</v>
      </c>
      <c r="B8083" s="38">
        <f>IF(Txn!$B4048="","",Txn!$C4048)</f>
        <v>0</v>
      </c>
      <c r="C8083" s="39">
        <f>IF(Txn!$B4048="","","تراکنش بانکی")</f>
        <v>0</v>
      </c>
      <c r="D8083" s="38">
        <f>IF(Txn!$B4048="","",IF(Txn!$X4048="","",Txn!$X4048))</f>
        <v>0</v>
      </c>
      <c r="E8083" s="39">
        <f>IF($D8083="","",IFERROR(VLOOKUP($D8083,AcctTbl,2,0),""))</f>
        <v>0</v>
      </c>
      <c r="F8083" s="39">
        <f>IF($D8083="","",IFERROR(VLOOKUP($D8083,AcctTbl,3,0),""))</f>
        <v>0</v>
      </c>
      <c r="G8083" s="39">
        <f>IF(Txn!$B4048="","",Txn!$D4048)</f>
        <v>0</v>
      </c>
      <c r="H8083" s="38">
        <f>IF(Txn!$B4048="","",Txn!$E4048)</f>
        <v>0</v>
      </c>
      <c r="I8083" s="40">
        <f>IF(Txn!$B4048="",0,Txn!$O4048)</f>
        <v>0</v>
      </c>
      <c r="J8083" s="40">
        <f>IF(Txn!$B4048="",0,Txn!$P4048)</f>
        <v>0</v>
      </c>
      <c r="K8083" s="41">
        <f>IF($A8083="","",IFERROR(VALUE(MID($A8083,6,2)),""))</f>
        <v>0</v>
      </c>
      <c r="L8083" s="39">
        <f>IF(Txn!$K4048="","",Txn!$K4048)</f>
        <v>0</v>
      </c>
      <c r="N8083" s="42">
        <f>IF($D8083="",0,COUNTIF(BankAccts,$D8083))</f>
        <v>0</v>
      </c>
    </row>
    <row r="8084" spans="1:14">
      <c r="A8084" s="38">
        <f>IF(Txn!$B4048="","",Txn!$B4048)</f>
        <v>0</v>
      </c>
      <c r="B8084" s="38">
        <f>IF(Txn!$B4048="","",Txn!$C4048)</f>
        <v>0</v>
      </c>
      <c r="C8084" s="39">
        <f>IF(Txn!$B4048="","","تراکنش بانکی")</f>
        <v>0</v>
      </c>
      <c r="D8084" s="38">
        <f>IF(Txn!$B4048="","",IF(IF(Txn!$U4048="TRF",Txn!$Y4048,Txn!$Z4048)="","",IF(Txn!$U4048="TRF",Txn!$Y4048,Txn!$Z4048)))</f>
        <v>0</v>
      </c>
      <c r="E8084" s="39">
        <f>IF($D8084="","",IFERROR(VLOOKUP($D8084,AcctTbl,2,0),""))</f>
        <v>0</v>
      </c>
      <c r="F8084" s="39">
        <f>IF($D8084="","",IFERROR(VLOOKUP($D8084,AcctTbl,3,0),""))</f>
        <v>0</v>
      </c>
      <c r="G8084" s="39">
        <f>IF(Txn!$B4048="","",Txn!$D4048)</f>
        <v>0</v>
      </c>
      <c r="H8084" s="38">
        <f>IF(Txn!$B4048="","",Txn!$E4048)</f>
        <v>0</v>
      </c>
      <c r="I8084" s="40">
        <f>IF(Txn!$B4048="",0,Txn!$Q4048)</f>
        <v>0</v>
      </c>
      <c r="J8084" s="40">
        <f>IF(Txn!$B4048="",0,Txn!$R4048)</f>
        <v>0</v>
      </c>
      <c r="K8084" s="41">
        <f>IF($A8084="","",IFERROR(VALUE(MID($A8084,6,2)),""))</f>
        <v>0</v>
      </c>
      <c r="L8084" s="39">
        <f>IF(Txn!$K4048="","","طرف مقابل — "&amp;Txn!$K4048)</f>
        <v>0</v>
      </c>
      <c r="N8084" s="42">
        <f>IF($D8084="",0,COUNTIF(BankAccts,$D8084))</f>
        <v>0</v>
      </c>
    </row>
    <row r="8085" spans="1:14">
      <c r="A8085" s="38">
        <f>IF(Txn!$B4049="","",Txn!$B4049)</f>
        <v>0</v>
      </c>
      <c r="B8085" s="38">
        <f>IF(Txn!$B4049="","",Txn!$C4049)</f>
        <v>0</v>
      </c>
      <c r="C8085" s="39">
        <f>IF(Txn!$B4049="","","تراکنش بانکی")</f>
        <v>0</v>
      </c>
      <c r="D8085" s="38">
        <f>IF(Txn!$B4049="","",IF(Txn!$X4049="","",Txn!$X4049))</f>
        <v>0</v>
      </c>
      <c r="E8085" s="39">
        <f>IF($D8085="","",IFERROR(VLOOKUP($D8085,AcctTbl,2,0),""))</f>
        <v>0</v>
      </c>
      <c r="F8085" s="39">
        <f>IF($D8085="","",IFERROR(VLOOKUP($D8085,AcctTbl,3,0),""))</f>
        <v>0</v>
      </c>
      <c r="G8085" s="39">
        <f>IF(Txn!$B4049="","",Txn!$D4049)</f>
        <v>0</v>
      </c>
      <c r="H8085" s="38">
        <f>IF(Txn!$B4049="","",Txn!$E4049)</f>
        <v>0</v>
      </c>
      <c r="I8085" s="40">
        <f>IF(Txn!$B4049="",0,Txn!$O4049)</f>
        <v>0</v>
      </c>
      <c r="J8085" s="40">
        <f>IF(Txn!$B4049="",0,Txn!$P4049)</f>
        <v>0</v>
      </c>
      <c r="K8085" s="41">
        <f>IF($A8085="","",IFERROR(VALUE(MID($A8085,6,2)),""))</f>
        <v>0</v>
      </c>
      <c r="L8085" s="39">
        <f>IF(Txn!$K4049="","",Txn!$K4049)</f>
        <v>0</v>
      </c>
      <c r="N8085" s="42">
        <f>IF($D8085="",0,COUNTIF(BankAccts,$D8085))</f>
        <v>0</v>
      </c>
    </row>
    <row r="8086" spans="1:14">
      <c r="A8086" s="38">
        <f>IF(Txn!$B4049="","",Txn!$B4049)</f>
        <v>0</v>
      </c>
      <c r="B8086" s="38">
        <f>IF(Txn!$B4049="","",Txn!$C4049)</f>
        <v>0</v>
      </c>
      <c r="C8086" s="39">
        <f>IF(Txn!$B4049="","","تراکنش بانکی")</f>
        <v>0</v>
      </c>
      <c r="D8086" s="38">
        <f>IF(Txn!$B4049="","",IF(IF(Txn!$U4049="TRF",Txn!$Y4049,Txn!$Z4049)="","",IF(Txn!$U4049="TRF",Txn!$Y4049,Txn!$Z4049)))</f>
        <v>0</v>
      </c>
      <c r="E8086" s="39">
        <f>IF($D8086="","",IFERROR(VLOOKUP($D8086,AcctTbl,2,0),""))</f>
        <v>0</v>
      </c>
      <c r="F8086" s="39">
        <f>IF($D8086="","",IFERROR(VLOOKUP($D8086,AcctTbl,3,0),""))</f>
        <v>0</v>
      </c>
      <c r="G8086" s="39">
        <f>IF(Txn!$B4049="","",Txn!$D4049)</f>
        <v>0</v>
      </c>
      <c r="H8086" s="38">
        <f>IF(Txn!$B4049="","",Txn!$E4049)</f>
        <v>0</v>
      </c>
      <c r="I8086" s="40">
        <f>IF(Txn!$B4049="",0,Txn!$Q4049)</f>
        <v>0</v>
      </c>
      <c r="J8086" s="40">
        <f>IF(Txn!$B4049="",0,Txn!$R4049)</f>
        <v>0</v>
      </c>
      <c r="K8086" s="41">
        <f>IF($A8086="","",IFERROR(VALUE(MID($A8086,6,2)),""))</f>
        <v>0</v>
      </c>
      <c r="L8086" s="39">
        <f>IF(Txn!$K4049="","","طرف مقابل — "&amp;Txn!$K4049)</f>
        <v>0</v>
      </c>
      <c r="N8086" s="42">
        <f>IF($D8086="",0,COUNTIF(BankAccts,$D8086))</f>
        <v>0</v>
      </c>
    </row>
    <row r="8087" spans="1:14">
      <c r="A8087" s="38">
        <f>IF(Txn!$B4050="","",Txn!$B4050)</f>
        <v>0</v>
      </c>
      <c r="B8087" s="38">
        <f>IF(Txn!$B4050="","",Txn!$C4050)</f>
        <v>0</v>
      </c>
      <c r="C8087" s="39">
        <f>IF(Txn!$B4050="","","تراکنش بانکی")</f>
        <v>0</v>
      </c>
      <c r="D8087" s="38">
        <f>IF(Txn!$B4050="","",IF(Txn!$X4050="","",Txn!$X4050))</f>
        <v>0</v>
      </c>
      <c r="E8087" s="39">
        <f>IF($D8087="","",IFERROR(VLOOKUP($D8087,AcctTbl,2,0),""))</f>
        <v>0</v>
      </c>
      <c r="F8087" s="39">
        <f>IF($D8087="","",IFERROR(VLOOKUP($D8087,AcctTbl,3,0),""))</f>
        <v>0</v>
      </c>
      <c r="G8087" s="39">
        <f>IF(Txn!$B4050="","",Txn!$D4050)</f>
        <v>0</v>
      </c>
      <c r="H8087" s="38">
        <f>IF(Txn!$B4050="","",Txn!$E4050)</f>
        <v>0</v>
      </c>
      <c r="I8087" s="40">
        <f>IF(Txn!$B4050="",0,Txn!$O4050)</f>
        <v>0</v>
      </c>
      <c r="J8087" s="40">
        <f>IF(Txn!$B4050="",0,Txn!$P4050)</f>
        <v>0</v>
      </c>
      <c r="K8087" s="41">
        <f>IF($A8087="","",IFERROR(VALUE(MID($A8087,6,2)),""))</f>
        <v>0</v>
      </c>
      <c r="L8087" s="39">
        <f>IF(Txn!$K4050="","",Txn!$K4050)</f>
        <v>0</v>
      </c>
      <c r="N8087" s="42">
        <f>IF($D8087="",0,COUNTIF(BankAccts,$D8087))</f>
        <v>0</v>
      </c>
    </row>
    <row r="8088" spans="1:14">
      <c r="A8088" s="38">
        <f>IF(Txn!$B4050="","",Txn!$B4050)</f>
        <v>0</v>
      </c>
      <c r="B8088" s="38">
        <f>IF(Txn!$B4050="","",Txn!$C4050)</f>
        <v>0</v>
      </c>
      <c r="C8088" s="39">
        <f>IF(Txn!$B4050="","","تراکنش بانکی")</f>
        <v>0</v>
      </c>
      <c r="D8088" s="38">
        <f>IF(Txn!$B4050="","",IF(IF(Txn!$U4050="TRF",Txn!$Y4050,Txn!$Z4050)="","",IF(Txn!$U4050="TRF",Txn!$Y4050,Txn!$Z4050)))</f>
        <v>0</v>
      </c>
      <c r="E8088" s="39">
        <f>IF($D8088="","",IFERROR(VLOOKUP($D8088,AcctTbl,2,0),""))</f>
        <v>0</v>
      </c>
      <c r="F8088" s="39">
        <f>IF($D8088="","",IFERROR(VLOOKUP($D8088,AcctTbl,3,0),""))</f>
        <v>0</v>
      </c>
      <c r="G8088" s="39">
        <f>IF(Txn!$B4050="","",Txn!$D4050)</f>
        <v>0</v>
      </c>
      <c r="H8088" s="38">
        <f>IF(Txn!$B4050="","",Txn!$E4050)</f>
        <v>0</v>
      </c>
      <c r="I8088" s="40">
        <f>IF(Txn!$B4050="",0,Txn!$Q4050)</f>
        <v>0</v>
      </c>
      <c r="J8088" s="40">
        <f>IF(Txn!$B4050="",0,Txn!$R4050)</f>
        <v>0</v>
      </c>
      <c r="K8088" s="41">
        <f>IF($A8088="","",IFERROR(VALUE(MID($A8088,6,2)),""))</f>
        <v>0</v>
      </c>
      <c r="L8088" s="39">
        <f>IF(Txn!$K4050="","","طرف مقابل — "&amp;Txn!$K4050)</f>
        <v>0</v>
      </c>
      <c r="N8088" s="42">
        <f>IF($D8088="",0,COUNTIF(BankAccts,$D8088))</f>
        <v>0</v>
      </c>
    </row>
    <row r="8089" spans="1:14">
      <c r="A8089" s="38">
        <f>IF(Txn!$B4051="","",Txn!$B4051)</f>
        <v>0</v>
      </c>
      <c r="B8089" s="38">
        <f>IF(Txn!$B4051="","",Txn!$C4051)</f>
        <v>0</v>
      </c>
      <c r="C8089" s="39">
        <f>IF(Txn!$B4051="","","تراکنش بانکی")</f>
        <v>0</v>
      </c>
      <c r="D8089" s="38">
        <f>IF(Txn!$B4051="","",IF(Txn!$X4051="","",Txn!$X4051))</f>
        <v>0</v>
      </c>
      <c r="E8089" s="39">
        <f>IF($D8089="","",IFERROR(VLOOKUP($D8089,AcctTbl,2,0),""))</f>
        <v>0</v>
      </c>
      <c r="F8089" s="39">
        <f>IF($D8089="","",IFERROR(VLOOKUP($D8089,AcctTbl,3,0),""))</f>
        <v>0</v>
      </c>
      <c r="G8089" s="39">
        <f>IF(Txn!$B4051="","",Txn!$D4051)</f>
        <v>0</v>
      </c>
      <c r="H8089" s="38">
        <f>IF(Txn!$B4051="","",Txn!$E4051)</f>
        <v>0</v>
      </c>
      <c r="I8089" s="40">
        <f>IF(Txn!$B4051="",0,Txn!$O4051)</f>
        <v>0</v>
      </c>
      <c r="J8089" s="40">
        <f>IF(Txn!$B4051="",0,Txn!$P4051)</f>
        <v>0</v>
      </c>
      <c r="K8089" s="41">
        <f>IF($A8089="","",IFERROR(VALUE(MID($A8089,6,2)),""))</f>
        <v>0</v>
      </c>
      <c r="L8089" s="39">
        <f>IF(Txn!$K4051="","",Txn!$K4051)</f>
        <v>0</v>
      </c>
      <c r="N8089" s="42">
        <f>IF($D8089="",0,COUNTIF(BankAccts,$D8089))</f>
        <v>0</v>
      </c>
    </row>
    <row r="8090" spans="1:14">
      <c r="A8090" s="38">
        <f>IF(Txn!$B4051="","",Txn!$B4051)</f>
        <v>0</v>
      </c>
      <c r="B8090" s="38">
        <f>IF(Txn!$B4051="","",Txn!$C4051)</f>
        <v>0</v>
      </c>
      <c r="C8090" s="39">
        <f>IF(Txn!$B4051="","","تراکنش بانکی")</f>
        <v>0</v>
      </c>
      <c r="D8090" s="38">
        <f>IF(Txn!$B4051="","",IF(IF(Txn!$U4051="TRF",Txn!$Y4051,Txn!$Z4051)="","",IF(Txn!$U4051="TRF",Txn!$Y4051,Txn!$Z4051)))</f>
        <v>0</v>
      </c>
      <c r="E8090" s="39">
        <f>IF($D8090="","",IFERROR(VLOOKUP($D8090,AcctTbl,2,0),""))</f>
        <v>0</v>
      </c>
      <c r="F8090" s="39">
        <f>IF($D8090="","",IFERROR(VLOOKUP($D8090,AcctTbl,3,0),""))</f>
        <v>0</v>
      </c>
      <c r="G8090" s="39">
        <f>IF(Txn!$B4051="","",Txn!$D4051)</f>
        <v>0</v>
      </c>
      <c r="H8090" s="38">
        <f>IF(Txn!$B4051="","",Txn!$E4051)</f>
        <v>0</v>
      </c>
      <c r="I8090" s="40">
        <f>IF(Txn!$B4051="",0,Txn!$Q4051)</f>
        <v>0</v>
      </c>
      <c r="J8090" s="40">
        <f>IF(Txn!$B4051="",0,Txn!$R4051)</f>
        <v>0</v>
      </c>
      <c r="K8090" s="41">
        <f>IF($A8090="","",IFERROR(VALUE(MID($A8090,6,2)),""))</f>
        <v>0</v>
      </c>
      <c r="L8090" s="39">
        <f>IF(Txn!$K4051="","","طرف مقابل — "&amp;Txn!$K4051)</f>
        <v>0</v>
      </c>
      <c r="N8090" s="42">
        <f>IF($D8090="",0,COUNTIF(BankAccts,$D8090))</f>
        <v>0</v>
      </c>
    </row>
    <row r="8091" spans="1:14">
      <c r="A8091" s="38">
        <f>IF(Txn!$B4052="","",Txn!$B4052)</f>
        <v>0</v>
      </c>
      <c r="B8091" s="38">
        <f>IF(Txn!$B4052="","",Txn!$C4052)</f>
        <v>0</v>
      </c>
      <c r="C8091" s="39">
        <f>IF(Txn!$B4052="","","تراکنش بانکی")</f>
        <v>0</v>
      </c>
      <c r="D8091" s="38">
        <f>IF(Txn!$B4052="","",IF(Txn!$X4052="","",Txn!$X4052))</f>
        <v>0</v>
      </c>
      <c r="E8091" s="39">
        <f>IF($D8091="","",IFERROR(VLOOKUP($D8091,AcctTbl,2,0),""))</f>
        <v>0</v>
      </c>
      <c r="F8091" s="39">
        <f>IF($D8091="","",IFERROR(VLOOKUP($D8091,AcctTbl,3,0),""))</f>
        <v>0</v>
      </c>
      <c r="G8091" s="39">
        <f>IF(Txn!$B4052="","",Txn!$D4052)</f>
        <v>0</v>
      </c>
      <c r="H8091" s="38">
        <f>IF(Txn!$B4052="","",Txn!$E4052)</f>
        <v>0</v>
      </c>
      <c r="I8091" s="40">
        <f>IF(Txn!$B4052="",0,Txn!$O4052)</f>
        <v>0</v>
      </c>
      <c r="J8091" s="40">
        <f>IF(Txn!$B4052="",0,Txn!$P4052)</f>
        <v>0</v>
      </c>
      <c r="K8091" s="41">
        <f>IF($A8091="","",IFERROR(VALUE(MID($A8091,6,2)),""))</f>
        <v>0</v>
      </c>
      <c r="L8091" s="39">
        <f>IF(Txn!$K4052="","",Txn!$K4052)</f>
        <v>0</v>
      </c>
      <c r="N8091" s="42">
        <f>IF($D8091="",0,COUNTIF(BankAccts,$D8091))</f>
        <v>0</v>
      </c>
    </row>
    <row r="8092" spans="1:14">
      <c r="A8092" s="38">
        <f>IF(Txn!$B4052="","",Txn!$B4052)</f>
        <v>0</v>
      </c>
      <c r="B8092" s="38">
        <f>IF(Txn!$B4052="","",Txn!$C4052)</f>
        <v>0</v>
      </c>
      <c r="C8092" s="39">
        <f>IF(Txn!$B4052="","","تراکنش بانکی")</f>
        <v>0</v>
      </c>
      <c r="D8092" s="38">
        <f>IF(Txn!$B4052="","",IF(IF(Txn!$U4052="TRF",Txn!$Y4052,Txn!$Z4052)="","",IF(Txn!$U4052="TRF",Txn!$Y4052,Txn!$Z4052)))</f>
        <v>0</v>
      </c>
      <c r="E8092" s="39">
        <f>IF($D8092="","",IFERROR(VLOOKUP($D8092,AcctTbl,2,0),""))</f>
        <v>0</v>
      </c>
      <c r="F8092" s="39">
        <f>IF($D8092="","",IFERROR(VLOOKUP($D8092,AcctTbl,3,0),""))</f>
        <v>0</v>
      </c>
      <c r="G8092" s="39">
        <f>IF(Txn!$B4052="","",Txn!$D4052)</f>
        <v>0</v>
      </c>
      <c r="H8092" s="38">
        <f>IF(Txn!$B4052="","",Txn!$E4052)</f>
        <v>0</v>
      </c>
      <c r="I8092" s="40">
        <f>IF(Txn!$B4052="",0,Txn!$Q4052)</f>
        <v>0</v>
      </c>
      <c r="J8092" s="40">
        <f>IF(Txn!$B4052="",0,Txn!$R4052)</f>
        <v>0</v>
      </c>
      <c r="K8092" s="41">
        <f>IF($A8092="","",IFERROR(VALUE(MID($A8092,6,2)),""))</f>
        <v>0</v>
      </c>
      <c r="L8092" s="39">
        <f>IF(Txn!$K4052="","","طرف مقابل — "&amp;Txn!$K4052)</f>
        <v>0</v>
      </c>
      <c r="N8092" s="42">
        <f>IF($D8092="",0,COUNTIF(BankAccts,$D8092))</f>
        <v>0</v>
      </c>
    </row>
    <row r="8093" spans="1:14">
      <c r="A8093" s="38">
        <f>IF(Txn!$B4053="","",Txn!$B4053)</f>
        <v>0</v>
      </c>
      <c r="B8093" s="38">
        <f>IF(Txn!$B4053="","",Txn!$C4053)</f>
        <v>0</v>
      </c>
      <c r="C8093" s="39">
        <f>IF(Txn!$B4053="","","تراکنش بانکی")</f>
        <v>0</v>
      </c>
      <c r="D8093" s="38">
        <f>IF(Txn!$B4053="","",IF(Txn!$X4053="","",Txn!$X4053))</f>
        <v>0</v>
      </c>
      <c r="E8093" s="39">
        <f>IF($D8093="","",IFERROR(VLOOKUP($D8093,AcctTbl,2,0),""))</f>
        <v>0</v>
      </c>
      <c r="F8093" s="39">
        <f>IF($D8093="","",IFERROR(VLOOKUP($D8093,AcctTbl,3,0),""))</f>
        <v>0</v>
      </c>
      <c r="G8093" s="39">
        <f>IF(Txn!$B4053="","",Txn!$D4053)</f>
        <v>0</v>
      </c>
      <c r="H8093" s="38">
        <f>IF(Txn!$B4053="","",Txn!$E4053)</f>
        <v>0</v>
      </c>
      <c r="I8093" s="40">
        <f>IF(Txn!$B4053="",0,Txn!$O4053)</f>
        <v>0</v>
      </c>
      <c r="J8093" s="40">
        <f>IF(Txn!$B4053="",0,Txn!$P4053)</f>
        <v>0</v>
      </c>
      <c r="K8093" s="41">
        <f>IF($A8093="","",IFERROR(VALUE(MID($A8093,6,2)),""))</f>
        <v>0</v>
      </c>
      <c r="L8093" s="39">
        <f>IF(Txn!$K4053="","",Txn!$K4053)</f>
        <v>0</v>
      </c>
      <c r="N8093" s="42">
        <f>IF($D8093="",0,COUNTIF(BankAccts,$D8093))</f>
        <v>0</v>
      </c>
    </row>
    <row r="8094" spans="1:14">
      <c r="A8094" s="38">
        <f>IF(Txn!$B4053="","",Txn!$B4053)</f>
        <v>0</v>
      </c>
      <c r="B8094" s="38">
        <f>IF(Txn!$B4053="","",Txn!$C4053)</f>
        <v>0</v>
      </c>
      <c r="C8094" s="39">
        <f>IF(Txn!$B4053="","","تراکنش بانکی")</f>
        <v>0</v>
      </c>
      <c r="D8094" s="38">
        <f>IF(Txn!$B4053="","",IF(IF(Txn!$U4053="TRF",Txn!$Y4053,Txn!$Z4053)="","",IF(Txn!$U4053="TRF",Txn!$Y4053,Txn!$Z4053)))</f>
        <v>0</v>
      </c>
      <c r="E8094" s="39">
        <f>IF($D8094="","",IFERROR(VLOOKUP($D8094,AcctTbl,2,0),""))</f>
        <v>0</v>
      </c>
      <c r="F8094" s="39">
        <f>IF($D8094="","",IFERROR(VLOOKUP($D8094,AcctTbl,3,0),""))</f>
        <v>0</v>
      </c>
      <c r="G8094" s="39">
        <f>IF(Txn!$B4053="","",Txn!$D4053)</f>
        <v>0</v>
      </c>
      <c r="H8094" s="38">
        <f>IF(Txn!$B4053="","",Txn!$E4053)</f>
        <v>0</v>
      </c>
      <c r="I8094" s="40">
        <f>IF(Txn!$B4053="",0,Txn!$Q4053)</f>
        <v>0</v>
      </c>
      <c r="J8094" s="40">
        <f>IF(Txn!$B4053="",0,Txn!$R4053)</f>
        <v>0</v>
      </c>
      <c r="K8094" s="41">
        <f>IF($A8094="","",IFERROR(VALUE(MID($A8094,6,2)),""))</f>
        <v>0</v>
      </c>
      <c r="L8094" s="39">
        <f>IF(Txn!$K4053="","","طرف مقابل — "&amp;Txn!$K4053)</f>
        <v>0</v>
      </c>
      <c r="N8094" s="42">
        <f>IF($D8094="",0,COUNTIF(BankAccts,$D8094))</f>
        <v>0</v>
      </c>
    </row>
    <row r="8095" spans="1:14">
      <c r="A8095" s="38">
        <f>IF(Txn!$B4054="","",Txn!$B4054)</f>
        <v>0</v>
      </c>
      <c r="B8095" s="38">
        <f>IF(Txn!$B4054="","",Txn!$C4054)</f>
        <v>0</v>
      </c>
      <c r="C8095" s="39">
        <f>IF(Txn!$B4054="","","تراکنش بانکی")</f>
        <v>0</v>
      </c>
      <c r="D8095" s="38">
        <f>IF(Txn!$B4054="","",IF(Txn!$X4054="","",Txn!$X4054))</f>
        <v>0</v>
      </c>
      <c r="E8095" s="39">
        <f>IF($D8095="","",IFERROR(VLOOKUP($D8095,AcctTbl,2,0),""))</f>
        <v>0</v>
      </c>
      <c r="F8095" s="39">
        <f>IF($D8095="","",IFERROR(VLOOKUP($D8095,AcctTbl,3,0),""))</f>
        <v>0</v>
      </c>
      <c r="G8095" s="39">
        <f>IF(Txn!$B4054="","",Txn!$D4054)</f>
        <v>0</v>
      </c>
      <c r="H8095" s="38">
        <f>IF(Txn!$B4054="","",Txn!$E4054)</f>
        <v>0</v>
      </c>
      <c r="I8095" s="40">
        <f>IF(Txn!$B4054="",0,Txn!$O4054)</f>
        <v>0</v>
      </c>
      <c r="J8095" s="40">
        <f>IF(Txn!$B4054="",0,Txn!$P4054)</f>
        <v>0</v>
      </c>
      <c r="K8095" s="41">
        <f>IF($A8095="","",IFERROR(VALUE(MID($A8095,6,2)),""))</f>
        <v>0</v>
      </c>
      <c r="L8095" s="39">
        <f>IF(Txn!$K4054="","",Txn!$K4054)</f>
        <v>0</v>
      </c>
      <c r="N8095" s="42">
        <f>IF($D8095="",0,COUNTIF(BankAccts,$D8095))</f>
        <v>0</v>
      </c>
    </row>
    <row r="8096" spans="1:14">
      <c r="A8096" s="38">
        <f>IF(Txn!$B4054="","",Txn!$B4054)</f>
        <v>0</v>
      </c>
      <c r="B8096" s="38">
        <f>IF(Txn!$B4054="","",Txn!$C4054)</f>
        <v>0</v>
      </c>
      <c r="C8096" s="39">
        <f>IF(Txn!$B4054="","","تراکنش بانکی")</f>
        <v>0</v>
      </c>
      <c r="D8096" s="38">
        <f>IF(Txn!$B4054="","",IF(IF(Txn!$U4054="TRF",Txn!$Y4054,Txn!$Z4054)="","",IF(Txn!$U4054="TRF",Txn!$Y4054,Txn!$Z4054)))</f>
        <v>0</v>
      </c>
      <c r="E8096" s="39">
        <f>IF($D8096="","",IFERROR(VLOOKUP($D8096,AcctTbl,2,0),""))</f>
        <v>0</v>
      </c>
      <c r="F8096" s="39">
        <f>IF($D8096="","",IFERROR(VLOOKUP($D8096,AcctTbl,3,0),""))</f>
        <v>0</v>
      </c>
      <c r="G8096" s="39">
        <f>IF(Txn!$B4054="","",Txn!$D4054)</f>
        <v>0</v>
      </c>
      <c r="H8096" s="38">
        <f>IF(Txn!$B4054="","",Txn!$E4054)</f>
        <v>0</v>
      </c>
      <c r="I8096" s="40">
        <f>IF(Txn!$B4054="",0,Txn!$Q4054)</f>
        <v>0</v>
      </c>
      <c r="J8096" s="40">
        <f>IF(Txn!$B4054="",0,Txn!$R4054)</f>
        <v>0</v>
      </c>
      <c r="K8096" s="41">
        <f>IF($A8096="","",IFERROR(VALUE(MID($A8096,6,2)),""))</f>
        <v>0</v>
      </c>
      <c r="L8096" s="39">
        <f>IF(Txn!$K4054="","","طرف مقابل — "&amp;Txn!$K4054)</f>
        <v>0</v>
      </c>
      <c r="N8096" s="42">
        <f>IF($D8096="",0,COUNTIF(BankAccts,$D8096))</f>
        <v>0</v>
      </c>
    </row>
    <row r="8097" spans="1:14">
      <c r="A8097" s="38">
        <f>IF(Txn!$B4055="","",Txn!$B4055)</f>
        <v>0</v>
      </c>
      <c r="B8097" s="38">
        <f>IF(Txn!$B4055="","",Txn!$C4055)</f>
        <v>0</v>
      </c>
      <c r="C8097" s="39">
        <f>IF(Txn!$B4055="","","تراکنش بانکی")</f>
        <v>0</v>
      </c>
      <c r="D8097" s="38">
        <f>IF(Txn!$B4055="","",IF(Txn!$X4055="","",Txn!$X4055))</f>
        <v>0</v>
      </c>
      <c r="E8097" s="39">
        <f>IF($D8097="","",IFERROR(VLOOKUP($D8097,AcctTbl,2,0),""))</f>
        <v>0</v>
      </c>
      <c r="F8097" s="39">
        <f>IF($D8097="","",IFERROR(VLOOKUP($D8097,AcctTbl,3,0),""))</f>
        <v>0</v>
      </c>
      <c r="G8097" s="39">
        <f>IF(Txn!$B4055="","",Txn!$D4055)</f>
        <v>0</v>
      </c>
      <c r="H8097" s="38">
        <f>IF(Txn!$B4055="","",Txn!$E4055)</f>
        <v>0</v>
      </c>
      <c r="I8097" s="40">
        <f>IF(Txn!$B4055="",0,Txn!$O4055)</f>
        <v>0</v>
      </c>
      <c r="J8097" s="40">
        <f>IF(Txn!$B4055="",0,Txn!$P4055)</f>
        <v>0</v>
      </c>
      <c r="K8097" s="41">
        <f>IF($A8097="","",IFERROR(VALUE(MID($A8097,6,2)),""))</f>
        <v>0</v>
      </c>
      <c r="L8097" s="39">
        <f>IF(Txn!$K4055="","",Txn!$K4055)</f>
        <v>0</v>
      </c>
      <c r="N8097" s="42">
        <f>IF($D8097="",0,COUNTIF(BankAccts,$D8097))</f>
        <v>0</v>
      </c>
    </row>
    <row r="8098" spans="1:14">
      <c r="A8098" s="38">
        <f>IF(Txn!$B4055="","",Txn!$B4055)</f>
        <v>0</v>
      </c>
      <c r="B8098" s="38">
        <f>IF(Txn!$B4055="","",Txn!$C4055)</f>
        <v>0</v>
      </c>
      <c r="C8098" s="39">
        <f>IF(Txn!$B4055="","","تراکنش بانکی")</f>
        <v>0</v>
      </c>
      <c r="D8098" s="38">
        <f>IF(Txn!$B4055="","",IF(IF(Txn!$U4055="TRF",Txn!$Y4055,Txn!$Z4055)="","",IF(Txn!$U4055="TRF",Txn!$Y4055,Txn!$Z4055)))</f>
        <v>0</v>
      </c>
      <c r="E8098" s="39">
        <f>IF($D8098="","",IFERROR(VLOOKUP($D8098,AcctTbl,2,0),""))</f>
        <v>0</v>
      </c>
      <c r="F8098" s="39">
        <f>IF($D8098="","",IFERROR(VLOOKUP($D8098,AcctTbl,3,0),""))</f>
        <v>0</v>
      </c>
      <c r="G8098" s="39">
        <f>IF(Txn!$B4055="","",Txn!$D4055)</f>
        <v>0</v>
      </c>
      <c r="H8098" s="38">
        <f>IF(Txn!$B4055="","",Txn!$E4055)</f>
        <v>0</v>
      </c>
      <c r="I8098" s="40">
        <f>IF(Txn!$B4055="",0,Txn!$Q4055)</f>
        <v>0</v>
      </c>
      <c r="J8098" s="40">
        <f>IF(Txn!$B4055="",0,Txn!$R4055)</f>
        <v>0</v>
      </c>
      <c r="K8098" s="41">
        <f>IF($A8098="","",IFERROR(VALUE(MID($A8098,6,2)),""))</f>
        <v>0</v>
      </c>
      <c r="L8098" s="39">
        <f>IF(Txn!$K4055="","","طرف مقابل — "&amp;Txn!$K4055)</f>
        <v>0</v>
      </c>
      <c r="N8098" s="42">
        <f>IF($D8098="",0,COUNTIF(BankAccts,$D8098))</f>
        <v>0</v>
      </c>
    </row>
    <row r="8099" spans="1:14">
      <c r="A8099" s="38">
        <f>IF(Txn!$B4056="","",Txn!$B4056)</f>
        <v>0</v>
      </c>
      <c r="B8099" s="38">
        <f>IF(Txn!$B4056="","",Txn!$C4056)</f>
        <v>0</v>
      </c>
      <c r="C8099" s="39">
        <f>IF(Txn!$B4056="","","تراکنش بانکی")</f>
        <v>0</v>
      </c>
      <c r="D8099" s="38">
        <f>IF(Txn!$B4056="","",IF(Txn!$X4056="","",Txn!$X4056))</f>
        <v>0</v>
      </c>
      <c r="E8099" s="39">
        <f>IF($D8099="","",IFERROR(VLOOKUP($D8099,AcctTbl,2,0),""))</f>
        <v>0</v>
      </c>
      <c r="F8099" s="39">
        <f>IF($D8099="","",IFERROR(VLOOKUP($D8099,AcctTbl,3,0),""))</f>
        <v>0</v>
      </c>
      <c r="G8099" s="39">
        <f>IF(Txn!$B4056="","",Txn!$D4056)</f>
        <v>0</v>
      </c>
      <c r="H8099" s="38">
        <f>IF(Txn!$B4056="","",Txn!$E4056)</f>
        <v>0</v>
      </c>
      <c r="I8099" s="40">
        <f>IF(Txn!$B4056="",0,Txn!$O4056)</f>
        <v>0</v>
      </c>
      <c r="J8099" s="40">
        <f>IF(Txn!$B4056="",0,Txn!$P4056)</f>
        <v>0</v>
      </c>
      <c r="K8099" s="41">
        <f>IF($A8099="","",IFERROR(VALUE(MID($A8099,6,2)),""))</f>
        <v>0</v>
      </c>
      <c r="L8099" s="39">
        <f>IF(Txn!$K4056="","",Txn!$K4056)</f>
        <v>0</v>
      </c>
      <c r="N8099" s="42">
        <f>IF($D8099="",0,COUNTIF(BankAccts,$D8099))</f>
        <v>0</v>
      </c>
    </row>
    <row r="8100" spans="1:14">
      <c r="A8100" s="38">
        <f>IF(Txn!$B4056="","",Txn!$B4056)</f>
        <v>0</v>
      </c>
      <c r="B8100" s="38">
        <f>IF(Txn!$B4056="","",Txn!$C4056)</f>
        <v>0</v>
      </c>
      <c r="C8100" s="39">
        <f>IF(Txn!$B4056="","","تراکنش بانکی")</f>
        <v>0</v>
      </c>
      <c r="D8100" s="38">
        <f>IF(Txn!$B4056="","",IF(IF(Txn!$U4056="TRF",Txn!$Y4056,Txn!$Z4056)="","",IF(Txn!$U4056="TRF",Txn!$Y4056,Txn!$Z4056)))</f>
        <v>0</v>
      </c>
      <c r="E8100" s="39">
        <f>IF($D8100="","",IFERROR(VLOOKUP($D8100,AcctTbl,2,0),""))</f>
        <v>0</v>
      </c>
      <c r="F8100" s="39">
        <f>IF($D8100="","",IFERROR(VLOOKUP($D8100,AcctTbl,3,0),""))</f>
        <v>0</v>
      </c>
      <c r="G8100" s="39">
        <f>IF(Txn!$B4056="","",Txn!$D4056)</f>
        <v>0</v>
      </c>
      <c r="H8100" s="38">
        <f>IF(Txn!$B4056="","",Txn!$E4056)</f>
        <v>0</v>
      </c>
      <c r="I8100" s="40">
        <f>IF(Txn!$B4056="",0,Txn!$Q4056)</f>
        <v>0</v>
      </c>
      <c r="J8100" s="40">
        <f>IF(Txn!$B4056="",0,Txn!$R4056)</f>
        <v>0</v>
      </c>
      <c r="K8100" s="41">
        <f>IF($A8100="","",IFERROR(VALUE(MID($A8100,6,2)),""))</f>
        <v>0</v>
      </c>
      <c r="L8100" s="39">
        <f>IF(Txn!$K4056="","","طرف مقابل — "&amp;Txn!$K4056)</f>
        <v>0</v>
      </c>
      <c r="N8100" s="42">
        <f>IF($D8100="",0,COUNTIF(BankAccts,$D8100))</f>
        <v>0</v>
      </c>
    </row>
    <row r="8101" spans="1:14">
      <c r="A8101" s="38">
        <f>IF(Txn!$B4057="","",Txn!$B4057)</f>
        <v>0</v>
      </c>
      <c r="B8101" s="38">
        <f>IF(Txn!$B4057="","",Txn!$C4057)</f>
        <v>0</v>
      </c>
      <c r="C8101" s="39">
        <f>IF(Txn!$B4057="","","تراکنش بانکی")</f>
        <v>0</v>
      </c>
      <c r="D8101" s="38">
        <f>IF(Txn!$B4057="","",IF(Txn!$X4057="","",Txn!$X4057))</f>
        <v>0</v>
      </c>
      <c r="E8101" s="39">
        <f>IF($D8101="","",IFERROR(VLOOKUP($D8101,AcctTbl,2,0),""))</f>
        <v>0</v>
      </c>
      <c r="F8101" s="39">
        <f>IF($D8101="","",IFERROR(VLOOKUP($D8101,AcctTbl,3,0),""))</f>
        <v>0</v>
      </c>
      <c r="G8101" s="39">
        <f>IF(Txn!$B4057="","",Txn!$D4057)</f>
        <v>0</v>
      </c>
      <c r="H8101" s="38">
        <f>IF(Txn!$B4057="","",Txn!$E4057)</f>
        <v>0</v>
      </c>
      <c r="I8101" s="40">
        <f>IF(Txn!$B4057="",0,Txn!$O4057)</f>
        <v>0</v>
      </c>
      <c r="J8101" s="40">
        <f>IF(Txn!$B4057="",0,Txn!$P4057)</f>
        <v>0</v>
      </c>
      <c r="K8101" s="41">
        <f>IF($A8101="","",IFERROR(VALUE(MID($A8101,6,2)),""))</f>
        <v>0</v>
      </c>
      <c r="L8101" s="39">
        <f>IF(Txn!$K4057="","",Txn!$K4057)</f>
        <v>0</v>
      </c>
      <c r="N8101" s="42">
        <f>IF($D8101="",0,COUNTIF(BankAccts,$D8101))</f>
        <v>0</v>
      </c>
    </row>
    <row r="8102" spans="1:14">
      <c r="A8102" s="38">
        <f>IF(Txn!$B4057="","",Txn!$B4057)</f>
        <v>0</v>
      </c>
      <c r="B8102" s="38">
        <f>IF(Txn!$B4057="","",Txn!$C4057)</f>
        <v>0</v>
      </c>
      <c r="C8102" s="39">
        <f>IF(Txn!$B4057="","","تراکنش بانکی")</f>
        <v>0</v>
      </c>
      <c r="D8102" s="38">
        <f>IF(Txn!$B4057="","",IF(IF(Txn!$U4057="TRF",Txn!$Y4057,Txn!$Z4057)="","",IF(Txn!$U4057="TRF",Txn!$Y4057,Txn!$Z4057)))</f>
        <v>0</v>
      </c>
      <c r="E8102" s="39">
        <f>IF($D8102="","",IFERROR(VLOOKUP($D8102,AcctTbl,2,0),""))</f>
        <v>0</v>
      </c>
      <c r="F8102" s="39">
        <f>IF($D8102="","",IFERROR(VLOOKUP($D8102,AcctTbl,3,0),""))</f>
        <v>0</v>
      </c>
      <c r="G8102" s="39">
        <f>IF(Txn!$B4057="","",Txn!$D4057)</f>
        <v>0</v>
      </c>
      <c r="H8102" s="38">
        <f>IF(Txn!$B4057="","",Txn!$E4057)</f>
        <v>0</v>
      </c>
      <c r="I8102" s="40">
        <f>IF(Txn!$B4057="",0,Txn!$Q4057)</f>
        <v>0</v>
      </c>
      <c r="J8102" s="40">
        <f>IF(Txn!$B4057="",0,Txn!$R4057)</f>
        <v>0</v>
      </c>
      <c r="K8102" s="41">
        <f>IF($A8102="","",IFERROR(VALUE(MID($A8102,6,2)),""))</f>
        <v>0</v>
      </c>
      <c r="L8102" s="39">
        <f>IF(Txn!$K4057="","","طرف مقابل — "&amp;Txn!$K4057)</f>
        <v>0</v>
      </c>
      <c r="N8102" s="42">
        <f>IF($D8102="",0,COUNTIF(BankAccts,$D8102))</f>
        <v>0</v>
      </c>
    </row>
    <row r="8103" spans="1:14">
      <c r="A8103" s="38">
        <f>IF(Txn!$B4058="","",Txn!$B4058)</f>
        <v>0</v>
      </c>
      <c r="B8103" s="38">
        <f>IF(Txn!$B4058="","",Txn!$C4058)</f>
        <v>0</v>
      </c>
      <c r="C8103" s="39">
        <f>IF(Txn!$B4058="","","تراکنش بانکی")</f>
        <v>0</v>
      </c>
      <c r="D8103" s="38">
        <f>IF(Txn!$B4058="","",IF(Txn!$X4058="","",Txn!$X4058))</f>
        <v>0</v>
      </c>
      <c r="E8103" s="39">
        <f>IF($D8103="","",IFERROR(VLOOKUP($D8103,AcctTbl,2,0),""))</f>
        <v>0</v>
      </c>
      <c r="F8103" s="39">
        <f>IF($D8103="","",IFERROR(VLOOKUP($D8103,AcctTbl,3,0),""))</f>
        <v>0</v>
      </c>
      <c r="G8103" s="39">
        <f>IF(Txn!$B4058="","",Txn!$D4058)</f>
        <v>0</v>
      </c>
      <c r="H8103" s="38">
        <f>IF(Txn!$B4058="","",Txn!$E4058)</f>
        <v>0</v>
      </c>
      <c r="I8103" s="40">
        <f>IF(Txn!$B4058="",0,Txn!$O4058)</f>
        <v>0</v>
      </c>
      <c r="J8103" s="40">
        <f>IF(Txn!$B4058="",0,Txn!$P4058)</f>
        <v>0</v>
      </c>
      <c r="K8103" s="41">
        <f>IF($A8103="","",IFERROR(VALUE(MID($A8103,6,2)),""))</f>
        <v>0</v>
      </c>
      <c r="L8103" s="39">
        <f>IF(Txn!$K4058="","",Txn!$K4058)</f>
        <v>0</v>
      </c>
      <c r="N8103" s="42">
        <f>IF($D8103="",0,COUNTIF(BankAccts,$D8103))</f>
        <v>0</v>
      </c>
    </row>
    <row r="8104" spans="1:14">
      <c r="A8104" s="38">
        <f>IF(Txn!$B4058="","",Txn!$B4058)</f>
        <v>0</v>
      </c>
      <c r="B8104" s="38">
        <f>IF(Txn!$B4058="","",Txn!$C4058)</f>
        <v>0</v>
      </c>
      <c r="C8104" s="39">
        <f>IF(Txn!$B4058="","","تراکنش بانکی")</f>
        <v>0</v>
      </c>
      <c r="D8104" s="38">
        <f>IF(Txn!$B4058="","",IF(IF(Txn!$U4058="TRF",Txn!$Y4058,Txn!$Z4058)="","",IF(Txn!$U4058="TRF",Txn!$Y4058,Txn!$Z4058)))</f>
        <v>0</v>
      </c>
      <c r="E8104" s="39">
        <f>IF($D8104="","",IFERROR(VLOOKUP($D8104,AcctTbl,2,0),""))</f>
        <v>0</v>
      </c>
      <c r="F8104" s="39">
        <f>IF($D8104="","",IFERROR(VLOOKUP($D8104,AcctTbl,3,0),""))</f>
        <v>0</v>
      </c>
      <c r="G8104" s="39">
        <f>IF(Txn!$B4058="","",Txn!$D4058)</f>
        <v>0</v>
      </c>
      <c r="H8104" s="38">
        <f>IF(Txn!$B4058="","",Txn!$E4058)</f>
        <v>0</v>
      </c>
      <c r="I8104" s="40">
        <f>IF(Txn!$B4058="",0,Txn!$Q4058)</f>
        <v>0</v>
      </c>
      <c r="J8104" s="40">
        <f>IF(Txn!$B4058="",0,Txn!$R4058)</f>
        <v>0</v>
      </c>
      <c r="K8104" s="41">
        <f>IF($A8104="","",IFERROR(VALUE(MID($A8104,6,2)),""))</f>
        <v>0</v>
      </c>
      <c r="L8104" s="39">
        <f>IF(Txn!$K4058="","","طرف مقابل — "&amp;Txn!$K4058)</f>
        <v>0</v>
      </c>
      <c r="N8104" s="42">
        <f>IF($D8104="",0,COUNTIF(BankAccts,$D8104))</f>
        <v>0</v>
      </c>
    </row>
    <row r="8105" spans="1:14">
      <c r="A8105" s="38">
        <f>IF(Txn!$B4059="","",Txn!$B4059)</f>
        <v>0</v>
      </c>
      <c r="B8105" s="38">
        <f>IF(Txn!$B4059="","",Txn!$C4059)</f>
        <v>0</v>
      </c>
      <c r="C8105" s="39">
        <f>IF(Txn!$B4059="","","تراکنش بانکی")</f>
        <v>0</v>
      </c>
      <c r="D8105" s="38">
        <f>IF(Txn!$B4059="","",IF(Txn!$X4059="","",Txn!$X4059))</f>
        <v>0</v>
      </c>
      <c r="E8105" s="39">
        <f>IF($D8105="","",IFERROR(VLOOKUP($D8105,AcctTbl,2,0),""))</f>
        <v>0</v>
      </c>
      <c r="F8105" s="39">
        <f>IF($D8105="","",IFERROR(VLOOKUP($D8105,AcctTbl,3,0),""))</f>
        <v>0</v>
      </c>
      <c r="G8105" s="39">
        <f>IF(Txn!$B4059="","",Txn!$D4059)</f>
        <v>0</v>
      </c>
      <c r="H8105" s="38">
        <f>IF(Txn!$B4059="","",Txn!$E4059)</f>
        <v>0</v>
      </c>
      <c r="I8105" s="40">
        <f>IF(Txn!$B4059="",0,Txn!$O4059)</f>
        <v>0</v>
      </c>
      <c r="J8105" s="40">
        <f>IF(Txn!$B4059="",0,Txn!$P4059)</f>
        <v>0</v>
      </c>
      <c r="K8105" s="41">
        <f>IF($A8105="","",IFERROR(VALUE(MID($A8105,6,2)),""))</f>
        <v>0</v>
      </c>
      <c r="L8105" s="39">
        <f>IF(Txn!$K4059="","",Txn!$K4059)</f>
        <v>0</v>
      </c>
      <c r="N8105" s="42">
        <f>IF($D8105="",0,COUNTIF(BankAccts,$D8105))</f>
        <v>0</v>
      </c>
    </row>
    <row r="8106" spans="1:14">
      <c r="A8106" s="38">
        <f>IF(Txn!$B4059="","",Txn!$B4059)</f>
        <v>0</v>
      </c>
      <c r="B8106" s="38">
        <f>IF(Txn!$B4059="","",Txn!$C4059)</f>
        <v>0</v>
      </c>
      <c r="C8106" s="39">
        <f>IF(Txn!$B4059="","","تراکنش بانکی")</f>
        <v>0</v>
      </c>
      <c r="D8106" s="38">
        <f>IF(Txn!$B4059="","",IF(IF(Txn!$U4059="TRF",Txn!$Y4059,Txn!$Z4059)="","",IF(Txn!$U4059="TRF",Txn!$Y4059,Txn!$Z4059)))</f>
        <v>0</v>
      </c>
      <c r="E8106" s="39">
        <f>IF($D8106="","",IFERROR(VLOOKUP($D8106,AcctTbl,2,0),""))</f>
        <v>0</v>
      </c>
      <c r="F8106" s="39">
        <f>IF($D8106="","",IFERROR(VLOOKUP($D8106,AcctTbl,3,0),""))</f>
        <v>0</v>
      </c>
      <c r="G8106" s="39">
        <f>IF(Txn!$B4059="","",Txn!$D4059)</f>
        <v>0</v>
      </c>
      <c r="H8106" s="38">
        <f>IF(Txn!$B4059="","",Txn!$E4059)</f>
        <v>0</v>
      </c>
      <c r="I8106" s="40">
        <f>IF(Txn!$B4059="",0,Txn!$Q4059)</f>
        <v>0</v>
      </c>
      <c r="J8106" s="40">
        <f>IF(Txn!$B4059="",0,Txn!$R4059)</f>
        <v>0</v>
      </c>
      <c r="K8106" s="41">
        <f>IF($A8106="","",IFERROR(VALUE(MID($A8106,6,2)),""))</f>
        <v>0</v>
      </c>
      <c r="L8106" s="39">
        <f>IF(Txn!$K4059="","","طرف مقابل — "&amp;Txn!$K4059)</f>
        <v>0</v>
      </c>
      <c r="N8106" s="42">
        <f>IF($D8106="",0,COUNTIF(BankAccts,$D8106))</f>
        <v>0</v>
      </c>
    </row>
    <row r="8107" spans="1:14">
      <c r="A8107" s="38">
        <f>IF(Txn!$B4060="","",Txn!$B4060)</f>
        <v>0</v>
      </c>
      <c r="B8107" s="38">
        <f>IF(Txn!$B4060="","",Txn!$C4060)</f>
        <v>0</v>
      </c>
      <c r="C8107" s="39">
        <f>IF(Txn!$B4060="","","تراکنش بانکی")</f>
        <v>0</v>
      </c>
      <c r="D8107" s="38">
        <f>IF(Txn!$B4060="","",IF(Txn!$X4060="","",Txn!$X4060))</f>
        <v>0</v>
      </c>
      <c r="E8107" s="39">
        <f>IF($D8107="","",IFERROR(VLOOKUP($D8107,AcctTbl,2,0),""))</f>
        <v>0</v>
      </c>
      <c r="F8107" s="39">
        <f>IF($D8107="","",IFERROR(VLOOKUP($D8107,AcctTbl,3,0),""))</f>
        <v>0</v>
      </c>
      <c r="G8107" s="39">
        <f>IF(Txn!$B4060="","",Txn!$D4060)</f>
        <v>0</v>
      </c>
      <c r="H8107" s="38">
        <f>IF(Txn!$B4060="","",Txn!$E4060)</f>
        <v>0</v>
      </c>
      <c r="I8107" s="40">
        <f>IF(Txn!$B4060="",0,Txn!$O4060)</f>
        <v>0</v>
      </c>
      <c r="J8107" s="40">
        <f>IF(Txn!$B4060="",0,Txn!$P4060)</f>
        <v>0</v>
      </c>
      <c r="K8107" s="41">
        <f>IF($A8107="","",IFERROR(VALUE(MID($A8107,6,2)),""))</f>
        <v>0</v>
      </c>
      <c r="L8107" s="39">
        <f>IF(Txn!$K4060="","",Txn!$K4060)</f>
        <v>0</v>
      </c>
      <c r="N8107" s="42">
        <f>IF($D8107="",0,COUNTIF(BankAccts,$D8107))</f>
        <v>0</v>
      </c>
    </row>
    <row r="8108" spans="1:14">
      <c r="A8108" s="38">
        <f>IF(Txn!$B4060="","",Txn!$B4060)</f>
        <v>0</v>
      </c>
      <c r="B8108" s="38">
        <f>IF(Txn!$B4060="","",Txn!$C4060)</f>
        <v>0</v>
      </c>
      <c r="C8108" s="39">
        <f>IF(Txn!$B4060="","","تراکنش بانکی")</f>
        <v>0</v>
      </c>
      <c r="D8108" s="38">
        <f>IF(Txn!$B4060="","",IF(IF(Txn!$U4060="TRF",Txn!$Y4060,Txn!$Z4060)="","",IF(Txn!$U4060="TRF",Txn!$Y4060,Txn!$Z4060)))</f>
        <v>0</v>
      </c>
      <c r="E8108" s="39">
        <f>IF($D8108="","",IFERROR(VLOOKUP($D8108,AcctTbl,2,0),""))</f>
        <v>0</v>
      </c>
      <c r="F8108" s="39">
        <f>IF($D8108="","",IFERROR(VLOOKUP($D8108,AcctTbl,3,0),""))</f>
        <v>0</v>
      </c>
      <c r="G8108" s="39">
        <f>IF(Txn!$B4060="","",Txn!$D4060)</f>
        <v>0</v>
      </c>
      <c r="H8108" s="38">
        <f>IF(Txn!$B4060="","",Txn!$E4060)</f>
        <v>0</v>
      </c>
      <c r="I8108" s="40">
        <f>IF(Txn!$B4060="",0,Txn!$Q4060)</f>
        <v>0</v>
      </c>
      <c r="J8108" s="40">
        <f>IF(Txn!$B4060="",0,Txn!$R4060)</f>
        <v>0</v>
      </c>
      <c r="K8108" s="41">
        <f>IF($A8108="","",IFERROR(VALUE(MID($A8108,6,2)),""))</f>
        <v>0</v>
      </c>
      <c r="L8108" s="39">
        <f>IF(Txn!$K4060="","","طرف مقابل — "&amp;Txn!$K4060)</f>
        <v>0</v>
      </c>
      <c r="N8108" s="42">
        <f>IF($D8108="",0,COUNTIF(BankAccts,$D8108))</f>
        <v>0</v>
      </c>
    </row>
    <row r="8109" spans="1:14">
      <c r="A8109" s="38">
        <f>IF(Txn!$B4061="","",Txn!$B4061)</f>
        <v>0</v>
      </c>
      <c r="B8109" s="38">
        <f>IF(Txn!$B4061="","",Txn!$C4061)</f>
        <v>0</v>
      </c>
      <c r="C8109" s="39">
        <f>IF(Txn!$B4061="","","تراکنش بانکی")</f>
        <v>0</v>
      </c>
      <c r="D8109" s="38">
        <f>IF(Txn!$B4061="","",IF(Txn!$X4061="","",Txn!$X4061))</f>
        <v>0</v>
      </c>
      <c r="E8109" s="39">
        <f>IF($D8109="","",IFERROR(VLOOKUP($D8109,AcctTbl,2,0),""))</f>
        <v>0</v>
      </c>
      <c r="F8109" s="39">
        <f>IF($D8109="","",IFERROR(VLOOKUP($D8109,AcctTbl,3,0),""))</f>
        <v>0</v>
      </c>
      <c r="G8109" s="39">
        <f>IF(Txn!$B4061="","",Txn!$D4061)</f>
        <v>0</v>
      </c>
      <c r="H8109" s="38">
        <f>IF(Txn!$B4061="","",Txn!$E4061)</f>
        <v>0</v>
      </c>
      <c r="I8109" s="40">
        <f>IF(Txn!$B4061="",0,Txn!$O4061)</f>
        <v>0</v>
      </c>
      <c r="J8109" s="40">
        <f>IF(Txn!$B4061="",0,Txn!$P4061)</f>
        <v>0</v>
      </c>
      <c r="K8109" s="41">
        <f>IF($A8109="","",IFERROR(VALUE(MID($A8109,6,2)),""))</f>
        <v>0</v>
      </c>
      <c r="L8109" s="39">
        <f>IF(Txn!$K4061="","",Txn!$K4061)</f>
        <v>0</v>
      </c>
      <c r="N8109" s="42">
        <f>IF($D8109="",0,COUNTIF(BankAccts,$D8109))</f>
        <v>0</v>
      </c>
    </row>
    <row r="8110" spans="1:14">
      <c r="A8110" s="38">
        <f>IF(Txn!$B4061="","",Txn!$B4061)</f>
        <v>0</v>
      </c>
      <c r="B8110" s="38">
        <f>IF(Txn!$B4061="","",Txn!$C4061)</f>
        <v>0</v>
      </c>
      <c r="C8110" s="39">
        <f>IF(Txn!$B4061="","","تراکنش بانکی")</f>
        <v>0</v>
      </c>
      <c r="D8110" s="38">
        <f>IF(Txn!$B4061="","",IF(IF(Txn!$U4061="TRF",Txn!$Y4061,Txn!$Z4061)="","",IF(Txn!$U4061="TRF",Txn!$Y4061,Txn!$Z4061)))</f>
        <v>0</v>
      </c>
      <c r="E8110" s="39">
        <f>IF($D8110="","",IFERROR(VLOOKUP($D8110,AcctTbl,2,0),""))</f>
        <v>0</v>
      </c>
      <c r="F8110" s="39">
        <f>IF($D8110="","",IFERROR(VLOOKUP($D8110,AcctTbl,3,0),""))</f>
        <v>0</v>
      </c>
      <c r="G8110" s="39">
        <f>IF(Txn!$B4061="","",Txn!$D4061)</f>
        <v>0</v>
      </c>
      <c r="H8110" s="38">
        <f>IF(Txn!$B4061="","",Txn!$E4061)</f>
        <v>0</v>
      </c>
      <c r="I8110" s="40">
        <f>IF(Txn!$B4061="",0,Txn!$Q4061)</f>
        <v>0</v>
      </c>
      <c r="J8110" s="40">
        <f>IF(Txn!$B4061="",0,Txn!$R4061)</f>
        <v>0</v>
      </c>
      <c r="K8110" s="41">
        <f>IF($A8110="","",IFERROR(VALUE(MID($A8110,6,2)),""))</f>
        <v>0</v>
      </c>
      <c r="L8110" s="39">
        <f>IF(Txn!$K4061="","","طرف مقابل — "&amp;Txn!$K4061)</f>
        <v>0</v>
      </c>
      <c r="N8110" s="42">
        <f>IF($D8110="",0,COUNTIF(BankAccts,$D8110))</f>
        <v>0</v>
      </c>
    </row>
    <row r="8111" spans="1:14">
      <c r="A8111" s="38">
        <f>IF(Txn!$B4062="","",Txn!$B4062)</f>
        <v>0</v>
      </c>
      <c r="B8111" s="38">
        <f>IF(Txn!$B4062="","",Txn!$C4062)</f>
        <v>0</v>
      </c>
      <c r="C8111" s="39">
        <f>IF(Txn!$B4062="","","تراکنش بانکی")</f>
        <v>0</v>
      </c>
      <c r="D8111" s="38">
        <f>IF(Txn!$B4062="","",IF(Txn!$X4062="","",Txn!$X4062))</f>
        <v>0</v>
      </c>
      <c r="E8111" s="39">
        <f>IF($D8111="","",IFERROR(VLOOKUP($D8111,AcctTbl,2,0),""))</f>
        <v>0</v>
      </c>
      <c r="F8111" s="39">
        <f>IF($D8111="","",IFERROR(VLOOKUP($D8111,AcctTbl,3,0),""))</f>
        <v>0</v>
      </c>
      <c r="G8111" s="39">
        <f>IF(Txn!$B4062="","",Txn!$D4062)</f>
        <v>0</v>
      </c>
      <c r="H8111" s="38">
        <f>IF(Txn!$B4062="","",Txn!$E4062)</f>
        <v>0</v>
      </c>
      <c r="I8111" s="40">
        <f>IF(Txn!$B4062="",0,Txn!$O4062)</f>
        <v>0</v>
      </c>
      <c r="J8111" s="40">
        <f>IF(Txn!$B4062="",0,Txn!$P4062)</f>
        <v>0</v>
      </c>
      <c r="K8111" s="41">
        <f>IF($A8111="","",IFERROR(VALUE(MID($A8111,6,2)),""))</f>
        <v>0</v>
      </c>
      <c r="L8111" s="39">
        <f>IF(Txn!$K4062="","",Txn!$K4062)</f>
        <v>0</v>
      </c>
      <c r="N8111" s="42">
        <f>IF($D8111="",0,COUNTIF(BankAccts,$D8111))</f>
        <v>0</v>
      </c>
    </row>
    <row r="8112" spans="1:14">
      <c r="A8112" s="38">
        <f>IF(Txn!$B4062="","",Txn!$B4062)</f>
        <v>0</v>
      </c>
      <c r="B8112" s="38">
        <f>IF(Txn!$B4062="","",Txn!$C4062)</f>
        <v>0</v>
      </c>
      <c r="C8112" s="39">
        <f>IF(Txn!$B4062="","","تراکنش بانکی")</f>
        <v>0</v>
      </c>
      <c r="D8112" s="38">
        <f>IF(Txn!$B4062="","",IF(IF(Txn!$U4062="TRF",Txn!$Y4062,Txn!$Z4062)="","",IF(Txn!$U4062="TRF",Txn!$Y4062,Txn!$Z4062)))</f>
        <v>0</v>
      </c>
      <c r="E8112" s="39">
        <f>IF($D8112="","",IFERROR(VLOOKUP($D8112,AcctTbl,2,0),""))</f>
        <v>0</v>
      </c>
      <c r="F8112" s="39">
        <f>IF($D8112="","",IFERROR(VLOOKUP($D8112,AcctTbl,3,0),""))</f>
        <v>0</v>
      </c>
      <c r="G8112" s="39">
        <f>IF(Txn!$B4062="","",Txn!$D4062)</f>
        <v>0</v>
      </c>
      <c r="H8112" s="38">
        <f>IF(Txn!$B4062="","",Txn!$E4062)</f>
        <v>0</v>
      </c>
      <c r="I8112" s="40">
        <f>IF(Txn!$B4062="",0,Txn!$Q4062)</f>
        <v>0</v>
      </c>
      <c r="J8112" s="40">
        <f>IF(Txn!$B4062="",0,Txn!$R4062)</f>
        <v>0</v>
      </c>
      <c r="K8112" s="41">
        <f>IF($A8112="","",IFERROR(VALUE(MID($A8112,6,2)),""))</f>
        <v>0</v>
      </c>
      <c r="L8112" s="39">
        <f>IF(Txn!$K4062="","","طرف مقابل — "&amp;Txn!$K4062)</f>
        <v>0</v>
      </c>
      <c r="N8112" s="42">
        <f>IF($D8112="",0,COUNTIF(BankAccts,$D8112))</f>
        <v>0</v>
      </c>
    </row>
    <row r="8113" spans="1:14">
      <c r="A8113" s="38">
        <f>IF(Txn!$B4063="","",Txn!$B4063)</f>
        <v>0</v>
      </c>
      <c r="B8113" s="38">
        <f>IF(Txn!$B4063="","",Txn!$C4063)</f>
        <v>0</v>
      </c>
      <c r="C8113" s="39">
        <f>IF(Txn!$B4063="","","تراکنش بانکی")</f>
        <v>0</v>
      </c>
      <c r="D8113" s="38">
        <f>IF(Txn!$B4063="","",IF(Txn!$X4063="","",Txn!$X4063))</f>
        <v>0</v>
      </c>
      <c r="E8113" s="39">
        <f>IF($D8113="","",IFERROR(VLOOKUP($D8113,AcctTbl,2,0),""))</f>
        <v>0</v>
      </c>
      <c r="F8113" s="39">
        <f>IF($D8113="","",IFERROR(VLOOKUP($D8113,AcctTbl,3,0),""))</f>
        <v>0</v>
      </c>
      <c r="G8113" s="39">
        <f>IF(Txn!$B4063="","",Txn!$D4063)</f>
        <v>0</v>
      </c>
      <c r="H8113" s="38">
        <f>IF(Txn!$B4063="","",Txn!$E4063)</f>
        <v>0</v>
      </c>
      <c r="I8113" s="40">
        <f>IF(Txn!$B4063="",0,Txn!$O4063)</f>
        <v>0</v>
      </c>
      <c r="J8113" s="40">
        <f>IF(Txn!$B4063="",0,Txn!$P4063)</f>
        <v>0</v>
      </c>
      <c r="K8113" s="41">
        <f>IF($A8113="","",IFERROR(VALUE(MID($A8113,6,2)),""))</f>
        <v>0</v>
      </c>
      <c r="L8113" s="39">
        <f>IF(Txn!$K4063="","",Txn!$K4063)</f>
        <v>0</v>
      </c>
      <c r="N8113" s="42">
        <f>IF($D8113="",0,COUNTIF(BankAccts,$D8113))</f>
        <v>0</v>
      </c>
    </row>
    <row r="8114" spans="1:14">
      <c r="A8114" s="38">
        <f>IF(Txn!$B4063="","",Txn!$B4063)</f>
        <v>0</v>
      </c>
      <c r="B8114" s="38">
        <f>IF(Txn!$B4063="","",Txn!$C4063)</f>
        <v>0</v>
      </c>
      <c r="C8114" s="39">
        <f>IF(Txn!$B4063="","","تراکنش بانکی")</f>
        <v>0</v>
      </c>
      <c r="D8114" s="38">
        <f>IF(Txn!$B4063="","",IF(IF(Txn!$U4063="TRF",Txn!$Y4063,Txn!$Z4063)="","",IF(Txn!$U4063="TRF",Txn!$Y4063,Txn!$Z4063)))</f>
        <v>0</v>
      </c>
      <c r="E8114" s="39">
        <f>IF($D8114="","",IFERROR(VLOOKUP($D8114,AcctTbl,2,0),""))</f>
        <v>0</v>
      </c>
      <c r="F8114" s="39">
        <f>IF($D8114="","",IFERROR(VLOOKUP($D8114,AcctTbl,3,0),""))</f>
        <v>0</v>
      </c>
      <c r="G8114" s="39">
        <f>IF(Txn!$B4063="","",Txn!$D4063)</f>
        <v>0</v>
      </c>
      <c r="H8114" s="38">
        <f>IF(Txn!$B4063="","",Txn!$E4063)</f>
        <v>0</v>
      </c>
      <c r="I8114" s="40">
        <f>IF(Txn!$B4063="",0,Txn!$Q4063)</f>
        <v>0</v>
      </c>
      <c r="J8114" s="40">
        <f>IF(Txn!$B4063="",0,Txn!$R4063)</f>
        <v>0</v>
      </c>
      <c r="K8114" s="41">
        <f>IF($A8114="","",IFERROR(VALUE(MID($A8114,6,2)),""))</f>
        <v>0</v>
      </c>
      <c r="L8114" s="39">
        <f>IF(Txn!$K4063="","","طرف مقابل — "&amp;Txn!$K4063)</f>
        <v>0</v>
      </c>
      <c r="N8114" s="42">
        <f>IF($D8114="",0,COUNTIF(BankAccts,$D8114))</f>
        <v>0</v>
      </c>
    </row>
    <row r="8115" spans="1:14">
      <c r="A8115" s="38">
        <f>IF(Txn!$B4064="","",Txn!$B4064)</f>
        <v>0</v>
      </c>
      <c r="B8115" s="38">
        <f>IF(Txn!$B4064="","",Txn!$C4064)</f>
        <v>0</v>
      </c>
      <c r="C8115" s="39">
        <f>IF(Txn!$B4064="","","تراکنش بانکی")</f>
        <v>0</v>
      </c>
      <c r="D8115" s="38">
        <f>IF(Txn!$B4064="","",IF(Txn!$X4064="","",Txn!$X4064))</f>
        <v>0</v>
      </c>
      <c r="E8115" s="39">
        <f>IF($D8115="","",IFERROR(VLOOKUP($D8115,AcctTbl,2,0),""))</f>
        <v>0</v>
      </c>
      <c r="F8115" s="39">
        <f>IF($D8115="","",IFERROR(VLOOKUP($D8115,AcctTbl,3,0),""))</f>
        <v>0</v>
      </c>
      <c r="G8115" s="39">
        <f>IF(Txn!$B4064="","",Txn!$D4064)</f>
        <v>0</v>
      </c>
      <c r="H8115" s="38">
        <f>IF(Txn!$B4064="","",Txn!$E4064)</f>
        <v>0</v>
      </c>
      <c r="I8115" s="40">
        <f>IF(Txn!$B4064="",0,Txn!$O4064)</f>
        <v>0</v>
      </c>
      <c r="J8115" s="40">
        <f>IF(Txn!$B4064="",0,Txn!$P4064)</f>
        <v>0</v>
      </c>
      <c r="K8115" s="41">
        <f>IF($A8115="","",IFERROR(VALUE(MID($A8115,6,2)),""))</f>
        <v>0</v>
      </c>
      <c r="L8115" s="39">
        <f>IF(Txn!$K4064="","",Txn!$K4064)</f>
        <v>0</v>
      </c>
      <c r="N8115" s="42">
        <f>IF($D8115="",0,COUNTIF(BankAccts,$D8115))</f>
        <v>0</v>
      </c>
    </row>
    <row r="8116" spans="1:14">
      <c r="A8116" s="38">
        <f>IF(Txn!$B4064="","",Txn!$B4064)</f>
        <v>0</v>
      </c>
      <c r="B8116" s="38">
        <f>IF(Txn!$B4064="","",Txn!$C4064)</f>
        <v>0</v>
      </c>
      <c r="C8116" s="39">
        <f>IF(Txn!$B4064="","","تراکنش بانکی")</f>
        <v>0</v>
      </c>
      <c r="D8116" s="38">
        <f>IF(Txn!$B4064="","",IF(IF(Txn!$U4064="TRF",Txn!$Y4064,Txn!$Z4064)="","",IF(Txn!$U4064="TRF",Txn!$Y4064,Txn!$Z4064)))</f>
        <v>0</v>
      </c>
      <c r="E8116" s="39">
        <f>IF($D8116="","",IFERROR(VLOOKUP($D8116,AcctTbl,2,0),""))</f>
        <v>0</v>
      </c>
      <c r="F8116" s="39">
        <f>IF($D8116="","",IFERROR(VLOOKUP($D8116,AcctTbl,3,0),""))</f>
        <v>0</v>
      </c>
      <c r="G8116" s="39">
        <f>IF(Txn!$B4064="","",Txn!$D4064)</f>
        <v>0</v>
      </c>
      <c r="H8116" s="38">
        <f>IF(Txn!$B4064="","",Txn!$E4064)</f>
        <v>0</v>
      </c>
      <c r="I8116" s="40">
        <f>IF(Txn!$B4064="",0,Txn!$Q4064)</f>
        <v>0</v>
      </c>
      <c r="J8116" s="40">
        <f>IF(Txn!$B4064="",0,Txn!$R4064)</f>
        <v>0</v>
      </c>
      <c r="K8116" s="41">
        <f>IF($A8116="","",IFERROR(VALUE(MID($A8116,6,2)),""))</f>
        <v>0</v>
      </c>
      <c r="L8116" s="39">
        <f>IF(Txn!$K4064="","","طرف مقابل — "&amp;Txn!$K4064)</f>
        <v>0</v>
      </c>
      <c r="N8116" s="42">
        <f>IF($D8116="",0,COUNTIF(BankAccts,$D8116))</f>
        <v>0</v>
      </c>
    </row>
    <row r="8117" spans="1:14">
      <c r="A8117" s="38">
        <f>IF(Txn!$B4065="","",Txn!$B4065)</f>
        <v>0</v>
      </c>
      <c r="B8117" s="38">
        <f>IF(Txn!$B4065="","",Txn!$C4065)</f>
        <v>0</v>
      </c>
      <c r="C8117" s="39">
        <f>IF(Txn!$B4065="","","تراکنش بانکی")</f>
        <v>0</v>
      </c>
      <c r="D8117" s="38">
        <f>IF(Txn!$B4065="","",IF(Txn!$X4065="","",Txn!$X4065))</f>
        <v>0</v>
      </c>
      <c r="E8117" s="39">
        <f>IF($D8117="","",IFERROR(VLOOKUP($D8117,AcctTbl,2,0),""))</f>
        <v>0</v>
      </c>
      <c r="F8117" s="39">
        <f>IF($D8117="","",IFERROR(VLOOKUP($D8117,AcctTbl,3,0),""))</f>
        <v>0</v>
      </c>
      <c r="G8117" s="39">
        <f>IF(Txn!$B4065="","",Txn!$D4065)</f>
        <v>0</v>
      </c>
      <c r="H8117" s="38">
        <f>IF(Txn!$B4065="","",Txn!$E4065)</f>
        <v>0</v>
      </c>
      <c r="I8117" s="40">
        <f>IF(Txn!$B4065="",0,Txn!$O4065)</f>
        <v>0</v>
      </c>
      <c r="J8117" s="40">
        <f>IF(Txn!$B4065="",0,Txn!$P4065)</f>
        <v>0</v>
      </c>
      <c r="K8117" s="41">
        <f>IF($A8117="","",IFERROR(VALUE(MID($A8117,6,2)),""))</f>
        <v>0</v>
      </c>
      <c r="L8117" s="39">
        <f>IF(Txn!$K4065="","",Txn!$K4065)</f>
        <v>0</v>
      </c>
      <c r="N8117" s="42">
        <f>IF($D8117="",0,COUNTIF(BankAccts,$D8117))</f>
        <v>0</v>
      </c>
    </row>
    <row r="8118" spans="1:14">
      <c r="A8118" s="38">
        <f>IF(Txn!$B4065="","",Txn!$B4065)</f>
        <v>0</v>
      </c>
      <c r="B8118" s="38">
        <f>IF(Txn!$B4065="","",Txn!$C4065)</f>
        <v>0</v>
      </c>
      <c r="C8118" s="39">
        <f>IF(Txn!$B4065="","","تراکنش بانکی")</f>
        <v>0</v>
      </c>
      <c r="D8118" s="38">
        <f>IF(Txn!$B4065="","",IF(IF(Txn!$U4065="TRF",Txn!$Y4065,Txn!$Z4065)="","",IF(Txn!$U4065="TRF",Txn!$Y4065,Txn!$Z4065)))</f>
        <v>0</v>
      </c>
      <c r="E8118" s="39">
        <f>IF($D8118="","",IFERROR(VLOOKUP($D8118,AcctTbl,2,0),""))</f>
        <v>0</v>
      </c>
      <c r="F8118" s="39">
        <f>IF($D8118="","",IFERROR(VLOOKUP($D8118,AcctTbl,3,0),""))</f>
        <v>0</v>
      </c>
      <c r="G8118" s="39">
        <f>IF(Txn!$B4065="","",Txn!$D4065)</f>
        <v>0</v>
      </c>
      <c r="H8118" s="38">
        <f>IF(Txn!$B4065="","",Txn!$E4065)</f>
        <v>0</v>
      </c>
      <c r="I8118" s="40">
        <f>IF(Txn!$B4065="",0,Txn!$Q4065)</f>
        <v>0</v>
      </c>
      <c r="J8118" s="40">
        <f>IF(Txn!$B4065="",0,Txn!$R4065)</f>
        <v>0</v>
      </c>
      <c r="K8118" s="41">
        <f>IF($A8118="","",IFERROR(VALUE(MID($A8118,6,2)),""))</f>
        <v>0</v>
      </c>
      <c r="L8118" s="39">
        <f>IF(Txn!$K4065="","","طرف مقابل — "&amp;Txn!$K4065)</f>
        <v>0</v>
      </c>
      <c r="N8118" s="42">
        <f>IF($D8118="",0,COUNTIF(BankAccts,$D8118))</f>
        <v>0</v>
      </c>
    </row>
    <row r="8119" spans="1:14">
      <c r="A8119" s="38">
        <f>IF(Txn!$B4066="","",Txn!$B4066)</f>
        <v>0</v>
      </c>
      <c r="B8119" s="38">
        <f>IF(Txn!$B4066="","",Txn!$C4066)</f>
        <v>0</v>
      </c>
      <c r="C8119" s="39">
        <f>IF(Txn!$B4066="","","تراکنش بانکی")</f>
        <v>0</v>
      </c>
      <c r="D8119" s="38">
        <f>IF(Txn!$B4066="","",IF(Txn!$X4066="","",Txn!$X4066))</f>
        <v>0</v>
      </c>
      <c r="E8119" s="39">
        <f>IF($D8119="","",IFERROR(VLOOKUP($D8119,AcctTbl,2,0),""))</f>
        <v>0</v>
      </c>
      <c r="F8119" s="39">
        <f>IF($D8119="","",IFERROR(VLOOKUP($D8119,AcctTbl,3,0),""))</f>
        <v>0</v>
      </c>
      <c r="G8119" s="39">
        <f>IF(Txn!$B4066="","",Txn!$D4066)</f>
        <v>0</v>
      </c>
      <c r="H8119" s="38">
        <f>IF(Txn!$B4066="","",Txn!$E4066)</f>
        <v>0</v>
      </c>
      <c r="I8119" s="40">
        <f>IF(Txn!$B4066="",0,Txn!$O4066)</f>
        <v>0</v>
      </c>
      <c r="J8119" s="40">
        <f>IF(Txn!$B4066="",0,Txn!$P4066)</f>
        <v>0</v>
      </c>
      <c r="K8119" s="41">
        <f>IF($A8119="","",IFERROR(VALUE(MID($A8119,6,2)),""))</f>
        <v>0</v>
      </c>
      <c r="L8119" s="39">
        <f>IF(Txn!$K4066="","",Txn!$K4066)</f>
        <v>0</v>
      </c>
      <c r="N8119" s="42">
        <f>IF($D8119="",0,COUNTIF(BankAccts,$D8119))</f>
        <v>0</v>
      </c>
    </row>
    <row r="8120" spans="1:14">
      <c r="A8120" s="38">
        <f>IF(Txn!$B4066="","",Txn!$B4066)</f>
        <v>0</v>
      </c>
      <c r="B8120" s="38">
        <f>IF(Txn!$B4066="","",Txn!$C4066)</f>
        <v>0</v>
      </c>
      <c r="C8120" s="39">
        <f>IF(Txn!$B4066="","","تراکنش بانکی")</f>
        <v>0</v>
      </c>
      <c r="D8120" s="38">
        <f>IF(Txn!$B4066="","",IF(IF(Txn!$U4066="TRF",Txn!$Y4066,Txn!$Z4066)="","",IF(Txn!$U4066="TRF",Txn!$Y4066,Txn!$Z4066)))</f>
        <v>0</v>
      </c>
      <c r="E8120" s="39">
        <f>IF($D8120="","",IFERROR(VLOOKUP($D8120,AcctTbl,2,0),""))</f>
        <v>0</v>
      </c>
      <c r="F8120" s="39">
        <f>IF($D8120="","",IFERROR(VLOOKUP($D8120,AcctTbl,3,0),""))</f>
        <v>0</v>
      </c>
      <c r="G8120" s="39">
        <f>IF(Txn!$B4066="","",Txn!$D4066)</f>
        <v>0</v>
      </c>
      <c r="H8120" s="38">
        <f>IF(Txn!$B4066="","",Txn!$E4066)</f>
        <v>0</v>
      </c>
      <c r="I8120" s="40">
        <f>IF(Txn!$B4066="",0,Txn!$Q4066)</f>
        <v>0</v>
      </c>
      <c r="J8120" s="40">
        <f>IF(Txn!$B4066="",0,Txn!$R4066)</f>
        <v>0</v>
      </c>
      <c r="K8120" s="41">
        <f>IF($A8120="","",IFERROR(VALUE(MID($A8120,6,2)),""))</f>
        <v>0</v>
      </c>
      <c r="L8120" s="39">
        <f>IF(Txn!$K4066="","","طرف مقابل — "&amp;Txn!$K4066)</f>
        <v>0</v>
      </c>
      <c r="N8120" s="42">
        <f>IF($D8120="",0,COUNTIF(BankAccts,$D8120))</f>
        <v>0</v>
      </c>
    </row>
    <row r="8121" spans="1:14">
      <c r="A8121" s="38">
        <f>IF(Txn!$B4067="","",Txn!$B4067)</f>
        <v>0</v>
      </c>
      <c r="B8121" s="38">
        <f>IF(Txn!$B4067="","",Txn!$C4067)</f>
        <v>0</v>
      </c>
      <c r="C8121" s="39">
        <f>IF(Txn!$B4067="","","تراکنش بانکی")</f>
        <v>0</v>
      </c>
      <c r="D8121" s="38">
        <f>IF(Txn!$B4067="","",IF(Txn!$X4067="","",Txn!$X4067))</f>
        <v>0</v>
      </c>
      <c r="E8121" s="39">
        <f>IF($D8121="","",IFERROR(VLOOKUP($D8121,AcctTbl,2,0),""))</f>
        <v>0</v>
      </c>
      <c r="F8121" s="39">
        <f>IF($D8121="","",IFERROR(VLOOKUP($D8121,AcctTbl,3,0),""))</f>
        <v>0</v>
      </c>
      <c r="G8121" s="39">
        <f>IF(Txn!$B4067="","",Txn!$D4067)</f>
        <v>0</v>
      </c>
      <c r="H8121" s="38">
        <f>IF(Txn!$B4067="","",Txn!$E4067)</f>
        <v>0</v>
      </c>
      <c r="I8121" s="40">
        <f>IF(Txn!$B4067="",0,Txn!$O4067)</f>
        <v>0</v>
      </c>
      <c r="J8121" s="40">
        <f>IF(Txn!$B4067="",0,Txn!$P4067)</f>
        <v>0</v>
      </c>
      <c r="K8121" s="41">
        <f>IF($A8121="","",IFERROR(VALUE(MID($A8121,6,2)),""))</f>
        <v>0</v>
      </c>
      <c r="L8121" s="39">
        <f>IF(Txn!$K4067="","",Txn!$K4067)</f>
        <v>0</v>
      </c>
      <c r="N8121" s="42">
        <f>IF($D8121="",0,COUNTIF(BankAccts,$D8121))</f>
        <v>0</v>
      </c>
    </row>
    <row r="8122" spans="1:14">
      <c r="A8122" s="38">
        <f>IF(Txn!$B4067="","",Txn!$B4067)</f>
        <v>0</v>
      </c>
      <c r="B8122" s="38">
        <f>IF(Txn!$B4067="","",Txn!$C4067)</f>
        <v>0</v>
      </c>
      <c r="C8122" s="39">
        <f>IF(Txn!$B4067="","","تراکنش بانکی")</f>
        <v>0</v>
      </c>
      <c r="D8122" s="38">
        <f>IF(Txn!$B4067="","",IF(IF(Txn!$U4067="TRF",Txn!$Y4067,Txn!$Z4067)="","",IF(Txn!$U4067="TRF",Txn!$Y4067,Txn!$Z4067)))</f>
        <v>0</v>
      </c>
      <c r="E8122" s="39">
        <f>IF($D8122="","",IFERROR(VLOOKUP($D8122,AcctTbl,2,0),""))</f>
        <v>0</v>
      </c>
      <c r="F8122" s="39">
        <f>IF($D8122="","",IFERROR(VLOOKUP($D8122,AcctTbl,3,0),""))</f>
        <v>0</v>
      </c>
      <c r="G8122" s="39">
        <f>IF(Txn!$B4067="","",Txn!$D4067)</f>
        <v>0</v>
      </c>
      <c r="H8122" s="38">
        <f>IF(Txn!$B4067="","",Txn!$E4067)</f>
        <v>0</v>
      </c>
      <c r="I8122" s="40">
        <f>IF(Txn!$B4067="",0,Txn!$Q4067)</f>
        <v>0</v>
      </c>
      <c r="J8122" s="40">
        <f>IF(Txn!$B4067="",0,Txn!$R4067)</f>
        <v>0</v>
      </c>
      <c r="K8122" s="41">
        <f>IF($A8122="","",IFERROR(VALUE(MID($A8122,6,2)),""))</f>
        <v>0</v>
      </c>
      <c r="L8122" s="39">
        <f>IF(Txn!$K4067="","","طرف مقابل — "&amp;Txn!$K4067)</f>
        <v>0</v>
      </c>
      <c r="N8122" s="42">
        <f>IF($D8122="",0,COUNTIF(BankAccts,$D8122))</f>
        <v>0</v>
      </c>
    </row>
    <row r="8123" spans="1:14">
      <c r="A8123" s="38">
        <f>IF(Txn!$B4068="","",Txn!$B4068)</f>
        <v>0</v>
      </c>
      <c r="B8123" s="38">
        <f>IF(Txn!$B4068="","",Txn!$C4068)</f>
        <v>0</v>
      </c>
      <c r="C8123" s="39">
        <f>IF(Txn!$B4068="","","تراکنش بانکی")</f>
        <v>0</v>
      </c>
      <c r="D8123" s="38">
        <f>IF(Txn!$B4068="","",IF(Txn!$X4068="","",Txn!$X4068))</f>
        <v>0</v>
      </c>
      <c r="E8123" s="39">
        <f>IF($D8123="","",IFERROR(VLOOKUP($D8123,AcctTbl,2,0),""))</f>
        <v>0</v>
      </c>
      <c r="F8123" s="39">
        <f>IF($D8123="","",IFERROR(VLOOKUP($D8123,AcctTbl,3,0),""))</f>
        <v>0</v>
      </c>
      <c r="G8123" s="39">
        <f>IF(Txn!$B4068="","",Txn!$D4068)</f>
        <v>0</v>
      </c>
      <c r="H8123" s="38">
        <f>IF(Txn!$B4068="","",Txn!$E4068)</f>
        <v>0</v>
      </c>
      <c r="I8123" s="40">
        <f>IF(Txn!$B4068="",0,Txn!$O4068)</f>
        <v>0</v>
      </c>
      <c r="J8123" s="40">
        <f>IF(Txn!$B4068="",0,Txn!$P4068)</f>
        <v>0</v>
      </c>
      <c r="K8123" s="41">
        <f>IF($A8123="","",IFERROR(VALUE(MID($A8123,6,2)),""))</f>
        <v>0</v>
      </c>
      <c r="L8123" s="39">
        <f>IF(Txn!$K4068="","",Txn!$K4068)</f>
        <v>0</v>
      </c>
      <c r="N8123" s="42">
        <f>IF($D8123="",0,COUNTIF(BankAccts,$D8123))</f>
        <v>0</v>
      </c>
    </row>
    <row r="8124" spans="1:14">
      <c r="A8124" s="38">
        <f>IF(Txn!$B4068="","",Txn!$B4068)</f>
        <v>0</v>
      </c>
      <c r="B8124" s="38">
        <f>IF(Txn!$B4068="","",Txn!$C4068)</f>
        <v>0</v>
      </c>
      <c r="C8124" s="39">
        <f>IF(Txn!$B4068="","","تراکنش بانکی")</f>
        <v>0</v>
      </c>
      <c r="D8124" s="38">
        <f>IF(Txn!$B4068="","",IF(IF(Txn!$U4068="TRF",Txn!$Y4068,Txn!$Z4068)="","",IF(Txn!$U4068="TRF",Txn!$Y4068,Txn!$Z4068)))</f>
        <v>0</v>
      </c>
      <c r="E8124" s="39">
        <f>IF($D8124="","",IFERROR(VLOOKUP($D8124,AcctTbl,2,0),""))</f>
        <v>0</v>
      </c>
      <c r="F8124" s="39">
        <f>IF($D8124="","",IFERROR(VLOOKUP($D8124,AcctTbl,3,0),""))</f>
        <v>0</v>
      </c>
      <c r="G8124" s="39">
        <f>IF(Txn!$B4068="","",Txn!$D4068)</f>
        <v>0</v>
      </c>
      <c r="H8124" s="38">
        <f>IF(Txn!$B4068="","",Txn!$E4068)</f>
        <v>0</v>
      </c>
      <c r="I8124" s="40">
        <f>IF(Txn!$B4068="",0,Txn!$Q4068)</f>
        <v>0</v>
      </c>
      <c r="J8124" s="40">
        <f>IF(Txn!$B4068="",0,Txn!$R4068)</f>
        <v>0</v>
      </c>
      <c r="K8124" s="41">
        <f>IF($A8124="","",IFERROR(VALUE(MID($A8124,6,2)),""))</f>
        <v>0</v>
      </c>
      <c r="L8124" s="39">
        <f>IF(Txn!$K4068="","","طرف مقابل — "&amp;Txn!$K4068)</f>
        <v>0</v>
      </c>
      <c r="N8124" s="42">
        <f>IF($D8124="",0,COUNTIF(BankAccts,$D8124))</f>
        <v>0</v>
      </c>
    </row>
    <row r="8125" spans="1:14">
      <c r="A8125" s="38">
        <f>IF(Txn!$B4069="","",Txn!$B4069)</f>
        <v>0</v>
      </c>
      <c r="B8125" s="38">
        <f>IF(Txn!$B4069="","",Txn!$C4069)</f>
        <v>0</v>
      </c>
      <c r="C8125" s="39">
        <f>IF(Txn!$B4069="","","تراکنش بانکی")</f>
        <v>0</v>
      </c>
      <c r="D8125" s="38">
        <f>IF(Txn!$B4069="","",IF(Txn!$X4069="","",Txn!$X4069))</f>
        <v>0</v>
      </c>
      <c r="E8125" s="39">
        <f>IF($D8125="","",IFERROR(VLOOKUP($D8125,AcctTbl,2,0),""))</f>
        <v>0</v>
      </c>
      <c r="F8125" s="39">
        <f>IF($D8125="","",IFERROR(VLOOKUP($D8125,AcctTbl,3,0),""))</f>
        <v>0</v>
      </c>
      <c r="G8125" s="39">
        <f>IF(Txn!$B4069="","",Txn!$D4069)</f>
        <v>0</v>
      </c>
      <c r="H8125" s="38">
        <f>IF(Txn!$B4069="","",Txn!$E4069)</f>
        <v>0</v>
      </c>
      <c r="I8125" s="40">
        <f>IF(Txn!$B4069="",0,Txn!$O4069)</f>
        <v>0</v>
      </c>
      <c r="J8125" s="40">
        <f>IF(Txn!$B4069="",0,Txn!$P4069)</f>
        <v>0</v>
      </c>
      <c r="K8125" s="41">
        <f>IF($A8125="","",IFERROR(VALUE(MID($A8125,6,2)),""))</f>
        <v>0</v>
      </c>
      <c r="L8125" s="39">
        <f>IF(Txn!$K4069="","",Txn!$K4069)</f>
        <v>0</v>
      </c>
      <c r="N8125" s="42">
        <f>IF($D8125="",0,COUNTIF(BankAccts,$D8125))</f>
        <v>0</v>
      </c>
    </row>
    <row r="8126" spans="1:14">
      <c r="A8126" s="38">
        <f>IF(Txn!$B4069="","",Txn!$B4069)</f>
        <v>0</v>
      </c>
      <c r="B8126" s="38">
        <f>IF(Txn!$B4069="","",Txn!$C4069)</f>
        <v>0</v>
      </c>
      <c r="C8126" s="39">
        <f>IF(Txn!$B4069="","","تراکنش بانکی")</f>
        <v>0</v>
      </c>
      <c r="D8126" s="38">
        <f>IF(Txn!$B4069="","",IF(IF(Txn!$U4069="TRF",Txn!$Y4069,Txn!$Z4069)="","",IF(Txn!$U4069="TRF",Txn!$Y4069,Txn!$Z4069)))</f>
        <v>0</v>
      </c>
      <c r="E8126" s="39">
        <f>IF($D8126="","",IFERROR(VLOOKUP($D8126,AcctTbl,2,0),""))</f>
        <v>0</v>
      </c>
      <c r="F8126" s="39">
        <f>IF($D8126="","",IFERROR(VLOOKUP($D8126,AcctTbl,3,0),""))</f>
        <v>0</v>
      </c>
      <c r="G8126" s="39">
        <f>IF(Txn!$B4069="","",Txn!$D4069)</f>
        <v>0</v>
      </c>
      <c r="H8126" s="38">
        <f>IF(Txn!$B4069="","",Txn!$E4069)</f>
        <v>0</v>
      </c>
      <c r="I8126" s="40">
        <f>IF(Txn!$B4069="",0,Txn!$Q4069)</f>
        <v>0</v>
      </c>
      <c r="J8126" s="40">
        <f>IF(Txn!$B4069="",0,Txn!$R4069)</f>
        <v>0</v>
      </c>
      <c r="K8126" s="41">
        <f>IF($A8126="","",IFERROR(VALUE(MID($A8126,6,2)),""))</f>
        <v>0</v>
      </c>
      <c r="L8126" s="39">
        <f>IF(Txn!$K4069="","","طرف مقابل — "&amp;Txn!$K4069)</f>
        <v>0</v>
      </c>
      <c r="N8126" s="42">
        <f>IF($D8126="",0,COUNTIF(BankAccts,$D8126))</f>
        <v>0</v>
      </c>
    </row>
    <row r="8127" spans="1:14">
      <c r="A8127" s="38">
        <f>IF(Txn!$B4070="","",Txn!$B4070)</f>
        <v>0</v>
      </c>
      <c r="B8127" s="38">
        <f>IF(Txn!$B4070="","",Txn!$C4070)</f>
        <v>0</v>
      </c>
      <c r="C8127" s="39">
        <f>IF(Txn!$B4070="","","تراکنش بانکی")</f>
        <v>0</v>
      </c>
      <c r="D8127" s="38">
        <f>IF(Txn!$B4070="","",IF(Txn!$X4070="","",Txn!$X4070))</f>
        <v>0</v>
      </c>
      <c r="E8127" s="39">
        <f>IF($D8127="","",IFERROR(VLOOKUP($D8127,AcctTbl,2,0),""))</f>
        <v>0</v>
      </c>
      <c r="F8127" s="39">
        <f>IF($D8127="","",IFERROR(VLOOKUP($D8127,AcctTbl,3,0),""))</f>
        <v>0</v>
      </c>
      <c r="G8127" s="39">
        <f>IF(Txn!$B4070="","",Txn!$D4070)</f>
        <v>0</v>
      </c>
      <c r="H8127" s="38">
        <f>IF(Txn!$B4070="","",Txn!$E4070)</f>
        <v>0</v>
      </c>
      <c r="I8127" s="40">
        <f>IF(Txn!$B4070="",0,Txn!$O4070)</f>
        <v>0</v>
      </c>
      <c r="J8127" s="40">
        <f>IF(Txn!$B4070="",0,Txn!$P4070)</f>
        <v>0</v>
      </c>
      <c r="K8127" s="41">
        <f>IF($A8127="","",IFERROR(VALUE(MID($A8127,6,2)),""))</f>
        <v>0</v>
      </c>
      <c r="L8127" s="39">
        <f>IF(Txn!$K4070="","",Txn!$K4070)</f>
        <v>0</v>
      </c>
      <c r="N8127" s="42">
        <f>IF($D8127="",0,COUNTIF(BankAccts,$D8127))</f>
        <v>0</v>
      </c>
    </row>
    <row r="8128" spans="1:14">
      <c r="A8128" s="38">
        <f>IF(Txn!$B4070="","",Txn!$B4070)</f>
        <v>0</v>
      </c>
      <c r="B8128" s="38">
        <f>IF(Txn!$B4070="","",Txn!$C4070)</f>
        <v>0</v>
      </c>
      <c r="C8128" s="39">
        <f>IF(Txn!$B4070="","","تراکنش بانکی")</f>
        <v>0</v>
      </c>
      <c r="D8128" s="38">
        <f>IF(Txn!$B4070="","",IF(IF(Txn!$U4070="TRF",Txn!$Y4070,Txn!$Z4070)="","",IF(Txn!$U4070="TRF",Txn!$Y4070,Txn!$Z4070)))</f>
        <v>0</v>
      </c>
      <c r="E8128" s="39">
        <f>IF($D8128="","",IFERROR(VLOOKUP($D8128,AcctTbl,2,0),""))</f>
        <v>0</v>
      </c>
      <c r="F8128" s="39">
        <f>IF($D8128="","",IFERROR(VLOOKUP($D8128,AcctTbl,3,0),""))</f>
        <v>0</v>
      </c>
      <c r="G8128" s="39">
        <f>IF(Txn!$B4070="","",Txn!$D4070)</f>
        <v>0</v>
      </c>
      <c r="H8128" s="38">
        <f>IF(Txn!$B4070="","",Txn!$E4070)</f>
        <v>0</v>
      </c>
      <c r="I8128" s="40">
        <f>IF(Txn!$B4070="",0,Txn!$Q4070)</f>
        <v>0</v>
      </c>
      <c r="J8128" s="40">
        <f>IF(Txn!$B4070="",0,Txn!$R4070)</f>
        <v>0</v>
      </c>
      <c r="K8128" s="41">
        <f>IF($A8128="","",IFERROR(VALUE(MID($A8128,6,2)),""))</f>
        <v>0</v>
      </c>
      <c r="L8128" s="39">
        <f>IF(Txn!$K4070="","","طرف مقابل — "&amp;Txn!$K4070)</f>
        <v>0</v>
      </c>
      <c r="N8128" s="42">
        <f>IF($D8128="",0,COUNTIF(BankAccts,$D8128))</f>
        <v>0</v>
      </c>
    </row>
    <row r="8129" spans="1:14">
      <c r="A8129" s="38">
        <f>IF(Txn!$B4071="","",Txn!$B4071)</f>
        <v>0</v>
      </c>
      <c r="B8129" s="38">
        <f>IF(Txn!$B4071="","",Txn!$C4071)</f>
        <v>0</v>
      </c>
      <c r="C8129" s="39">
        <f>IF(Txn!$B4071="","","تراکنش بانکی")</f>
        <v>0</v>
      </c>
      <c r="D8129" s="38">
        <f>IF(Txn!$B4071="","",IF(Txn!$X4071="","",Txn!$X4071))</f>
        <v>0</v>
      </c>
      <c r="E8129" s="39">
        <f>IF($D8129="","",IFERROR(VLOOKUP($D8129,AcctTbl,2,0),""))</f>
        <v>0</v>
      </c>
      <c r="F8129" s="39">
        <f>IF($D8129="","",IFERROR(VLOOKUP($D8129,AcctTbl,3,0),""))</f>
        <v>0</v>
      </c>
      <c r="G8129" s="39">
        <f>IF(Txn!$B4071="","",Txn!$D4071)</f>
        <v>0</v>
      </c>
      <c r="H8129" s="38">
        <f>IF(Txn!$B4071="","",Txn!$E4071)</f>
        <v>0</v>
      </c>
      <c r="I8129" s="40">
        <f>IF(Txn!$B4071="",0,Txn!$O4071)</f>
        <v>0</v>
      </c>
      <c r="J8129" s="40">
        <f>IF(Txn!$B4071="",0,Txn!$P4071)</f>
        <v>0</v>
      </c>
      <c r="K8129" s="41">
        <f>IF($A8129="","",IFERROR(VALUE(MID($A8129,6,2)),""))</f>
        <v>0</v>
      </c>
      <c r="L8129" s="39">
        <f>IF(Txn!$K4071="","",Txn!$K4071)</f>
        <v>0</v>
      </c>
      <c r="N8129" s="42">
        <f>IF($D8129="",0,COUNTIF(BankAccts,$D8129))</f>
        <v>0</v>
      </c>
    </row>
    <row r="8130" spans="1:14">
      <c r="A8130" s="38">
        <f>IF(Txn!$B4071="","",Txn!$B4071)</f>
        <v>0</v>
      </c>
      <c r="B8130" s="38">
        <f>IF(Txn!$B4071="","",Txn!$C4071)</f>
        <v>0</v>
      </c>
      <c r="C8130" s="39">
        <f>IF(Txn!$B4071="","","تراکنش بانکی")</f>
        <v>0</v>
      </c>
      <c r="D8130" s="38">
        <f>IF(Txn!$B4071="","",IF(IF(Txn!$U4071="TRF",Txn!$Y4071,Txn!$Z4071)="","",IF(Txn!$U4071="TRF",Txn!$Y4071,Txn!$Z4071)))</f>
        <v>0</v>
      </c>
      <c r="E8130" s="39">
        <f>IF($D8130="","",IFERROR(VLOOKUP($D8130,AcctTbl,2,0),""))</f>
        <v>0</v>
      </c>
      <c r="F8130" s="39">
        <f>IF($D8130="","",IFERROR(VLOOKUP($D8130,AcctTbl,3,0),""))</f>
        <v>0</v>
      </c>
      <c r="G8130" s="39">
        <f>IF(Txn!$B4071="","",Txn!$D4071)</f>
        <v>0</v>
      </c>
      <c r="H8130" s="38">
        <f>IF(Txn!$B4071="","",Txn!$E4071)</f>
        <v>0</v>
      </c>
      <c r="I8130" s="40">
        <f>IF(Txn!$B4071="",0,Txn!$Q4071)</f>
        <v>0</v>
      </c>
      <c r="J8130" s="40">
        <f>IF(Txn!$B4071="",0,Txn!$R4071)</f>
        <v>0</v>
      </c>
      <c r="K8130" s="41">
        <f>IF($A8130="","",IFERROR(VALUE(MID($A8130,6,2)),""))</f>
        <v>0</v>
      </c>
      <c r="L8130" s="39">
        <f>IF(Txn!$K4071="","","طرف مقابل — "&amp;Txn!$K4071)</f>
        <v>0</v>
      </c>
      <c r="N8130" s="42">
        <f>IF($D8130="",0,COUNTIF(BankAccts,$D8130))</f>
        <v>0</v>
      </c>
    </row>
    <row r="8131" spans="1:14">
      <c r="A8131" s="38">
        <f>IF(Txn!$B4072="","",Txn!$B4072)</f>
        <v>0</v>
      </c>
      <c r="B8131" s="38">
        <f>IF(Txn!$B4072="","",Txn!$C4072)</f>
        <v>0</v>
      </c>
      <c r="C8131" s="39">
        <f>IF(Txn!$B4072="","","تراکنش بانکی")</f>
        <v>0</v>
      </c>
      <c r="D8131" s="38">
        <f>IF(Txn!$B4072="","",IF(Txn!$X4072="","",Txn!$X4072))</f>
        <v>0</v>
      </c>
      <c r="E8131" s="39">
        <f>IF($D8131="","",IFERROR(VLOOKUP($D8131,AcctTbl,2,0),""))</f>
        <v>0</v>
      </c>
      <c r="F8131" s="39">
        <f>IF($D8131="","",IFERROR(VLOOKUP($D8131,AcctTbl,3,0),""))</f>
        <v>0</v>
      </c>
      <c r="G8131" s="39">
        <f>IF(Txn!$B4072="","",Txn!$D4072)</f>
        <v>0</v>
      </c>
      <c r="H8131" s="38">
        <f>IF(Txn!$B4072="","",Txn!$E4072)</f>
        <v>0</v>
      </c>
      <c r="I8131" s="40">
        <f>IF(Txn!$B4072="",0,Txn!$O4072)</f>
        <v>0</v>
      </c>
      <c r="J8131" s="40">
        <f>IF(Txn!$B4072="",0,Txn!$P4072)</f>
        <v>0</v>
      </c>
      <c r="K8131" s="41">
        <f>IF($A8131="","",IFERROR(VALUE(MID($A8131,6,2)),""))</f>
        <v>0</v>
      </c>
      <c r="L8131" s="39">
        <f>IF(Txn!$K4072="","",Txn!$K4072)</f>
        <v>0</v>
      </c>
      <c r="N8131" s="42">
        <f>IF($D8131="",0,COUNTIF(BankAccts,$D8131))</f>
        <v>0</v>
      </c>
    </row>
    <row r="8132" spans="1:14">
      <c r="A8132" s="38">
        <f>IF(Txn!$B4072="","",Txn!$B4072)</f>
        <v>0</v>
      </c>
      <c r="B8132" s="38">
        <f>IF(Txn!$B4072="","",Txn!$C4072)</f>
        <v>0</v>
      </c>
      <c r="C8132" s="39">
        <f>IF(Txn!$B4072="","","تراکنش بانکی")</f>
        <v>0</v>
      </c>
      <c r="D8132" s="38">
        <f>IF(Txn!$B4072="","",IF(IF(Txn!$U4072="TRF",Txn!$Y4072,Txn!$Z4072)="","",IF(Txn!$U4072="TRF",Txn!$Y4072,Txn!$Z4072)))</f>
        <v>0</v>
      </c>
      <c r="E8132" s="39">
        <f>IF($D8132="","",IFERROR(VLOOKUP($D8132,AcctTbl,2,0),""))</f>
        <v>0</v>
      </c>
      <c r="F8132" s="39">
        <f>IF($D8132="","",IFERROR(VLOOKUP($D8132,AcctTbl,3,0),""))</f>
        <v>0</v>
      </c>
      <c r="G8132" s="39">
        <f>IF(Txn!$B4072="","",Txn!$D4072)</f>
        <v>0</v>
      </c>
      <c r="H8132" s="38">
        <f>IF(Txn!$B4072="","",Txn!$E4072)</f>
        <v>0</v>
      </c>
      <c r="I8132" s="40">
        <f>IF(Txn!$B4072="",0,Txn!$Q4072)</f>
        <v>0</v>
      </c>
      <c r="J8132" s="40">
        <f>IF(Txn!$B4072="",0,Txn!$R4072)</f>
        <v>0</v>
      </c>
      <c r="K8132" s="41">
        <f>IF($A8132="","",IFERROR(VALUE(MID($A8132,6,2)),""))</f>
        <v>0</v>
      </c>
      <c r="L8132" s="39">
        <f>IF(Txn!$K4072="","","طرف مقابل — "&amp;Txn!$K4072)</f>
        <v>0</v>
      </c>
      <c r="N8132" s="42">
        <f>IF($D8132="",0,COUNTIF(BankAccts,$D8132))</f>
        <v>0</v>
      </c>
    </row>
    <row r="8133" spans="1:14">
      <c r="A8133" s="38">
        <f>IF(Txn!$B4073="","",Txn!$B4073)</f>
        <v>0</v>
      </c>
      <c r="B8133" s="38">
        <f>IF(Txn!$B4073="","",Txn!$C4073)</f>
        <v>0</v>
      </c>
      <c r="C8133" s="39">
        <f>IF(Txn!$B4073="","","تراکنش بانکی")</f>
        <v>0</v>
      </c>
      <c r="D8133" s="38">
        <f>IF(Txn!$B4073="","",IF(Txn!$X4073="","",Txn!$X4073))</f>
        <v>0</v>
      </c>
      <c r="E8133" s="39">
        <f>IF($D8133="","",IFERROR(VLOOKUP($D8133,AcctTbl,2,0),""))</f>
        <v>0</v>
      </c>
      <c r="F8133" s="39">
        <f>IF($D8133="","",IFERROR(VLOOKUP($D8133,AcctTbl,3,0),""))</f>
        <v>0</v>
      </c>
      <c r="G8133" s="39">
        <f>IF(Txn!$B4073="","",Txn!$D4073)</f>
        <v>0</v>
      </c>
      <c r="H8133" s="38">
        <f>IF(Txn!$B4073="","",Txn!$E4073)</f>
        <v>0</v>
      </c>
      <c r="I8133" s="40">
        <f>IF(Txn!$B4073="",0,Txn!$O4073)</f>
        <v>0</v>
      </c>
      <c r="J8133" s="40">
        <f>IF(Txn!$B4073="",0,Txn!$P4073)</f>
        <v>0</v>
      </c>
      <c r="K8133" s="41">
        <f>IF($A8133="","",IFERROR(VALUE(MID($A8133,6,2)),""))</f>
        <v>0</v>
      </c>
      <c r="L8133" s="39">
        <f>IF(Txn!$K4073="","",Txn!$K4073)</f>
        <v>0</v>
      </c>
      <c r="N8133" s="42">
        <f>IF($D8133="",0,COUNTIF(BankAccts,$D8133))</f>
        <v>0</v>
      </c>
    </row>
    <row r="8134" spans="1:14">
      <c r="A8134" s="38">
        <f>IF(Txn!$B4073="","",Txn!$B4073)</f>
        <v>0</v>
      </c>
      <c r="B8134" s="38">
        <f>IF(Txn!$B4073="","",Txn!$C4073)</f>
        <v>0</v>
      </c>
      <c r="C8134" s="39">
        <f>IF(Txn!$B4073="","","تراکنش بانکی")</f>
        <v>0</v>
      </c>
      <c r="D8134" s="38">
        <f>IF(Txn!$B4073="","",IF(IF(Txn!$U4073="TRF",Txn!$Y4073,Txn!$Z4073)="","",IF(Txn!$U4073="TRF",Txn!$Y4073,Txn!$Z4073)))</f>
        <v>0</v>
      </c>
      <c r="E8134" s="39">
        <f>IF($D8134="","",IFERROR(VLOOKUP($D8134,AcctTbl,2,0),""))</f>
        <v>0</v>
      </c>
      <c r="F8134" s="39">
        <f>IF($D8134="","",IFERROR(VLOOKUP($D8134,AcctTbl,3,0),""))</f>
        <v>0</v>
      </c>
      <c r="G8134" s="39">
        <f>IF(Txn!$B4073="","",Txn!$D4073)</f>
        <v>0</v>
      </c>
      <c r="H8134" s="38">
        <f>IF(Txn!$B4073="","",Txn!$E4073)</f>
        <v>0</v>
      </c>
      <c r="I8134" s="40">
        <f>IF(Txn!$B4073="",0,Txn!$Q4073)</f>
        <v>0</v>
      </c>
      <c r="J8134" s="40">
        <f>IF(Txn!$B4073="",0,Txn!$R4073)</f>
        <v>0</v>
      </c>
      <c r="K8134" s="41">
        <f>IF($A8134="","",IFERROR(VALUE(MID($A8134,6,2)),""))</f>
        <v>0</v>
      </c>
      <c r="L8134" s="39">
        <f>IF(Txn!$K4073="","","طرف مقابل — "&amp;Txn!$K4073)</f>
        <v>0</v>
      </c>
      <c r="N8134" s="42">
        <f>IF($D8134="",0,COUNTIF(BankAccts,$D8134))</f>
        <v>0</v>
      </c>
    </row>
    <row r="8135" spans="1:14">
      <c r="A8135" s="38">
        <f>IF(Txn!$B4074="","",Txn!$B4074)</f>
        <v>0</v>
      </c>
      <c r="B8135" s="38">
        <f>IF(Txn!$B4074="","",Txn!$C4074)</f>
        <v>0</v>
      </c>
      <c r="C8135" s="39">
        <f>IF(Txn!$B4074="","","تراکنش بانکی")</f>
        <v>0</v>
      </c>
      <c r="D8135" s="38">
        <f>IF(Txn!$B4074="","",IF(Txn!$X4074="","",Txn!$X4074))</f>
        <v>0</v>
      </c>
      <c r="E8135" s="39">
        <f>IF($D8135="","",IFERROR(VLOOKUP($D8135,AcctTbl,2,0),""))</f>
        <v>0</v>
      </c>
      <c r="F8135" s="39">
        <f>IF($D8135="","",IFERROR(VLOOKUP($D8135,AcctTbl,3,0),""))</f>
        <v>0</v>
      </c>
      <c r="G8135" s="39">
        <f>IF(Txn!$B4074="","",Txn!$D4074)</f>
        <v>0</v>
      </c>
      <c r="H8135" s="38">
        <f>IF(Txn!$B4074="","",Txn!$E4074)</f>
        <v>0</v>
      </c>
      <c r="I8135" s="40">
        <f>IF(Txn!$B4074="",0,Txn!$O4074)</f>
        <v>0</v>
      </c>
      <c r="J8135" s="40">
        <f>IF(Txn!$B4074="",0,Txn!$P4074)</f>
        <v>0</v>
      </c>
      <c r="K8135" s="41">
        <f>IF($A8135="","",IFERROR(VALUE(MID($A8135,6,2)),""))</f>
        <v>0</v>
      </c>
      <c r="L8135" s="39">
        <f>IF(Txn!$K4074="","",Txn!$K4074)</f>
        <v>0</v>
      </c>
      <c r="N8135" s="42">
        <f>IF($D8135="",0,COUNTIF(BankAccts,$D8135))</f>
        <v>0</v>
      </c>
    </row>
    <row r="8136" spans="1:14">
      <c r="A8136" s="38">
        <f>IF(Txn!$B4074="","",Txn!$B4074)</f>
        <v>0</v>
      </c>
      <c r="B8136" s="38">
        <f>IF(Txn!$B4074="","",Txn!$C4074)</f>
        <v>0</v>
      </c>
      <c r="C8136" s="39">
        <f>IF(Txn!$B4074="","","تراکنش بانکی")</f>
        <v>0</v>
      </c>
      <c r="D8136" s="38">
        <f>IF(Txn!$B4074="","",IF(IF(Txn!$U4074="TRF",Txn!$Y4074,Txn!$Z4074)="","",IF(Txn!$U4074="TRF",Txn!$Y4074,Txn!$Z4074)))</f>
        <v>0</v>
      </c>
      <c r="E8136" s="39">
        <f>IF($D8136="","",IFERROR(VLOOKUP($D8136,AcctTbl,2,0),""))</f>
        <v>0</v>
      </c>
      <c r="F8136" s="39">
        <f>IF($D8136="","",IFERROR(VLOOKUP($D8136,AcctTbl,3,0),""))</f>
        <v>0</v>
      </c>
      <c r="G8136" s="39">
        <f>IF(Txn!$B4074="","",Txn!$D4074)</f>
        <v>0</v>
      </c>
      <c r="H8136" s="38">
        <f>IF(Txn!$B4074="","",Txn!$E4074)</f>
        <v>0</v>
      </c>
      <c r="I8136" s="40">
        <f>IF(Txn!$B4074="",0,Txn!$Q4074)</f>
        <v>0</v>
      </c>
      <c r="J8136" s="40">
        <f>IF(Txn!$B4074="",0,Txn!$R4074)</f>
        <v>0</v>
      </c>
      <c r="K8136" s="41">
        <f>IF($A8136="","",IFERROR(VALUE(MID($A8136,6,2)),""))</f>
        <v>0</v>
      </c>
      <c r="L8136" s="39">
        <f>IF(Txn!$K4074="","","طرف مقابل — "&amp;Txn!$K4074)</f>
        <v>0</v>
      </c>
      <c r="N8136" s="42">
        <f>IF($D8136="",0,COUNTIF(BankAccts,$D8136))</f>
        <v>0</v>
      </c>
    </row>
    <row r="8137" spans="1:14">
      <c r="A8137" s="38">
        <f>IF(Txn!$B4075="","",Txn!$B4075)</f>
        <v>0</v>
      </c>
      <c r="B8137" s="38">
        <f>IF(Txn!$B4075="","",Txn!$C4075)</f>
        <v>0</v>
      </c>
      <c r="C8137" s="39">
        <f>IF(Txn!$B4075="","","تراکنش بانکی")</f>
        <v>0</v>
      </c>
      <c r="D8137" s="38">
        <f>IF(Txn!$B4075="","",IF(Txn!$X4075="","",Txn!$X4075))</f>
        <v>0</v>
      </c>
      <c r="E8137" s="39">
        <f>IF($D8137="","",IFERROR(VLOOKUP($D8137,AcctTbl,2,0),""))</f>
        <v>0</v>
      </c>
      <c r="F8137" s="39">
        <f>IF($D8137="","",IFERROR(VLOOKUP($D8137,AcctTbl,3,0),""))</f>
        <v>0</v>
      </c>
      <c r="G8137" s="39">
        <f>IF(Txn!$B4075="","",Txn!$D4075)</f>
        <v>0</v>
      </c>
      <c r="H8137" s="38">
        <f>IF(Txn!$B4075="","",Txn!$E4075)</f>
        <v>0</v>
      </c>
      <c r="I8137" s="40">
        <f>IF(Txn!$B4075="",0,Txn!$O4075)</f>
        <v>0</v>
      </c>
      <c r="J8137" s="40">
        <f>IF(Txn!$B4075="",0,Txn!$P4075)</f>
        <v>0</v>
      </c>
      <c r="K8137" s="41">
        <f>IF($A8137="","",IFERROR(VALUE(MID($A8137,6,2)),""))</f>
        <v>0</v>
      </c>
      <c r="L8137" s="39">
        <f>IF(Txn!$K4075="","",Txn!$K4075)</f>
        <v>0</v>
      </c>
      <c r="N8137" s="42">
        <f>IF($D8137="",0,COUNTIF(BankAccts,$D8137))</f>
        <v>0</v>
      </c>
    </row>
    <row r="8138" spans="1:14">
      <c r="A8138" s="38">
        <f>IF(Txn!$B4075="","",Txn!$B4075)</f>
        <v>0</v>
      </c>
      <c r="B8138" s="38">
        <f>IF(Txn!$B4075="","",Txn!$C4075)</f>
        <v>0</v>
      </c>
      <c r="C8138" s="39">
        <f>IF(Txn!$B4075="","","تراکنش بانکی")</f>
        <v>0</v>
      </c>
      <c r="D8138" s="38">
        <f>IF(Txn!$B4075="","",IF(IF(Txn!$U4075="TRF",Txn!$Y4075,Txn!$Z4075)="","",IF(Txn!$U4075="TRF",Txn!$Y4075,Txn!$Z4075)))</f>
        <v>0</v>
      </c>
      <c r="E8138" s="39">
        <f>IF($D8138="","",IFERROR(VLOOKUP($D8138,AcctTbl,2,0),""))</f>
        <v>0</v>
      </c>
      <c r="F8138" s="39">
        <f>IF($D8138="","",IFERROR(VLOOKUP($D8138,AcctTbl,3,0),""))</f>
        <v>0</v>
      </c>
      <c r="G8138" s="39">
        <f>IF(Txn!$B4075="","",Txn!$D4075)</f>
        <v>0</v>
      </c>
      <c r="H8138" s="38">
        <f>IF(Txn!$B4075="","",Txn!$E4075)</f>
        <v>0</v>
      </c>
      <c r="I8138" s="40">
        <f>IF(Txn!$B4075="",0,Txn!$Q4075)</f>
        <v>0</v>
      </c>
      <c r="J8138" s="40">
        <f>IF(Txn!$B4075="",0,Txn!$R4075)</f>
        <v>0</v>
      </c>
      <c r="K8138" s="41">
        <f>IF($A8138="","",IFERROR(VALUE(MID($A8138,6,2)),""))</f>
        <v>0</v>
      </c>
      <c r="L8138" s="39">
        <f>IF(Txn!$K4075="","","طرف مقابل — "&amp;Txn!$K4075)</f>
        <v>0</v>
      </c>
      <c r="N8138" s="42">
        <f>IF($D8138="",0,COUNTIF(BankAccts,$D8138))</f>
        <v>0</v>
      </c>
    </row>
    <row r="8139" spans="1:14">
      <c r="A8139" s="38">
        <f>IF(Txn!$B4076="","",Txn!$B4076)</f>
        <v>0</v>
      </c>
      <c r="B8139" s="38">
        <f>IF(Txn!$B4076="","",Txn!$C4076)</f>
        <v>0</v>
      </c>
      <c r="C8139" s="39">
        <f>IF(Txn!$B4076="","","تراکنش بانکی")</f>
        <v>0</v>
      </c>
      <c r="D8139" s="38">
        <f>IF(Txn!$B4076="","",IF(Txn!$X4076="","",Txn!$X4076))</f>
        <v>0</v>
      </c>
      <c r="E8139" s="39">
        <f>IF($D8139="","",IFERROR(VLOOKUP($D8139,AcctTbl,2,0),""))</f>
        <v>0</v>
      </c>
      <c r="F8139" s="39">
        <f>IF($D8139="","",IFERROR(VLOOKUP($D8139,AcctTbl,3,0),""))</f>
        <v>0</v>
      </c>
      <c r="G8139" s="39">
        <f>IF(Txn!$B4076="","",Txn!$D4076)</f>
        <v>0</v>
      </c>
      <c r="H8139" s="38">
        <f>IF(Txn!$B4076="","",Txn!$E4076)</f>
        <v>0</v>
      </c>
      <c r="I8139" s="40">
        <f>IF(Txn!$B4076="",0,Txn!$O4076)</f>
        <v>0</v>
      </c>
      <c r="J8139" s="40">
        <f>IF(Txn!$B4076="",0,Txn!$P4076)</f>
        <v>0</v>
      </c>
      <c r="K8139" s="41">
        <f>IF($A8139="","",IFERROR(VALUE(MID($A8139,6,2)),""))</f>
        <v>0</v>
      </c>
      <c r="L8139" s="39">
        <f>IF(Txn!$K4076="","",Txn!$K4076)</f>
        <v>0</v>
      </c>
      <c r="N8139" s="42">
        <f>IF($D8139="",0,COUNTIF(BankAccts,$D8139))</f>
        <v>0</v>
      </c>
    </row>
    <row r="8140" spans="1:14">
      <c r="A8140" s="38">
        <f>IF(Txn!$B4076="","",Txn!$B4076)</f>
        <v>0</v>
      </c>
      <c r="B8140" s="38">
        <f>IF(Txn!$B4076="","",Txn!$C4076)</f>
        <v>0</v>
      </c>
      <c r="C8140" s="39">
        <f>IF(Txn!$B4076="","","تراکنش بانکی")</f>
        <v>0</v>
      </c>
      <c r="D8140" s="38">
        <f>IF(Txn!$B4076="","",IF(IF(Txn!$U4076="TRF",Txn!$Y4076,Txn!$Z4076)="","",IF(Txn!$U4076="TRF",Txn!$Y4076,Txn!$Z4076)))</f>
        <v>0</v>
      </c>
      <c r="E8140" s="39">
        <f>IF($D8140="","",IFERROR(VLOOKUP($D8140,AcctTbl,2,0),""))</f>
        <v>0</v>
      </c>
      <c r="F8140" s="39">
        <f>IF($D8140="","",IFERROR(VLOOKUP($D8140,AcctTbl,3,0),""))</f>
        <v>0</v>
      </c>
      <c r="G8140" s="39">
        <f>IF(Txn!$B4076="","",Txn!$D4076)</f>
        <v>0</v>
      </c>
      <c r="H8140" s="38">
        <f>IF(Txn!$B4076="","",Txn!$E4076)</f>
        <v>0</v>
      </c>
      <c r="I8140" s="40">
        <f>IF(Txn!$B4076="",0,Txn!$Q4076)</f>
        <v>0</v>
      </c>
      <c r="J8140" s="40">
        <f>IF(Txn!$B4076="",0,Txn!$R4076)</f>
        <v>0</v>
      </c>
      <c r="K8140" s="41">
        <f>IF($A8140="","",IFERROR(VALUE(MID($A8140,6,2)),""))</f>
        <v>0</v>
      </c>
      <c r="L8140" s="39">
        <f>IF(Txn!$K4076="","","طرف مقابل — "&amp;Txn!$K4076)</f>
        <v>0</v>
      </c>
      <c r="N8140" s="42">
        <f>IF($D8140="",0,COUNTIF(BankAccts,$D8140))</f>
        <v>0</v>
      </c>
    </row>
    <row r="8141" spans="1:14">
      <c r="A8141" s="38">
        <f>IF(Txn!$B4077="","",Txn!$B4077)</f>
        <v>0</v>
      </c>
      <c r="B8141" s="38">
        <f>IF(Txn!$B4077="","",Txn!$C4077)</f>
        <v>0</v>
      </c>
      <c r="C8141" s="39">
        <f>IF(Txn!$B4077="","","تراکنش بانکی")</f>
        <v>0</v>
      </c>
      <c r="D8141" s="38">
        <f>IF(Txn!$B4077="","",IF(Txn!$X4077="","",Txn!$X4077))</f>
        <v>0</v>
      </c>
      <c r="E8141" s="39">
        <f>IF($D8141="","",IFERROR(VLOOKUP($D8141,AcctTbl,2,0),""))</f>
        <v>0</v>
      </c>
      <c r="F8141" s="39">
        <f>IF($D8141="","",IFERROR(VLOOKUP($D8141,AcctTbl,3,0),""))</f>
        <v>0</v>
      </c>
      <c r="G8141" s="39">
        <f>IF(Txn!$B4077="","",Txn!$D4077)</f>
        <v>0</v>
      </c>
      <c r="H8141" s="38">
        <f>IF(Txn!$B4077="","",Txn!$E4077)</f>
        <v>0</v>
      </c>
      <c r="I8141" s="40">
        <f>IF(Txn!$B4077="",0,Txn!$O4077)</f>
        <v>0</v>
      </c>
      <c r="J8141" s="40">
        <f>IF(Txn!$B4077="",0,Txn!$P4077)</f>
        <v>0</v>
      </c>
      <c r="K8141" s="41">
        <f>IF($A8141="","",IFERROR(VALUE(MID($A8141,6,2)),""))</f>
        <v>0</v>
      </c>
      <c r="L8141" s="39">
        <f>IF(Txn!$K4077="","",Txn!$K4077)</f>
        <v>0</v>
      </c>
      <c r="N8141" s="42">
        <f>IF($D8141="",0,COUNTIF(BankAccts,$D8141))</f>
        <v>0</v>
      </c>
    </row>
    <row r="8142" spans="1:14">
      <c r="A8142" s="38">
        <f>IF(Txn!$B4077="","",Txn!$B4077)</f>
        <v>0</v>
      </c>
      <c r="B8142" s="38">
        <f>IF(Txn!$B4077="","",Txn!$C4077)</f>
        <v>0</v>
      </c>
      <c r="C8142" s="39">
        <f>IF(Txn!$B4077="","","تراکنش بانکی")</f>
        <v>0</v>
      </c>
      <c r="D8142" s="38">
        <f>IF(Txn!$B4077="","",IF(IF(Txn!$U4077="TRF",Txn!$Y4077,Txn!$Z4077)="","",IF(Txn!$U4077="TRF",Txn!$Y4077,Txn!$Z4077)))</f>
        <v>0</v>
      </c>
      <c r="E8142" s="39">
        <f>IF($D8142="","",IFERROR(VLOOKUP($D8142,AcctTbl,2,0),""))</f>
        <v>0</v>
      </c>
      <c r="F8142" s="39">
        <f>IF($D8142="","",IFERROR(VLOOKUP($D8142,AcctTbl,3,0),""))</f>
        <v>0</v>
      </c>
      <c r="G8142" s="39">
        <f>IF(Txn!$B4077="","",Txn!$D4077)</f>
        <v>0</v>
      </c>
      <c r="H8142" s="38">
        <f>IF(Txn!$B4077="","",Txn!$E4077)</f>
        <v>0</v>
      </c>
      <c r="I8142" s="40">
        <f>IF(Txn!$B4077="",0,Txn!$Q4077)</f>
        <v>0</v>
      </c>
      <c r="J8142" s="40">
        <f>IF(Txn!$B4077="",0,Txn!$R4077)</f>
        <v>0</v>
      </c>
      <c r="K8142" s="41">
        <f>IF($A8142="","",IFERROR(VALUE(MID($A8142,6,2)),""))</f>
        <v>0</v>
      </c>
      <c r="L8142" s="39">
        <f>IF(Txn!$K4077="","","طرف مقابل — "&amp;Txn!$K4077)</f>
        <v>0</v>
      </c>
      <c r="N8142" s="42">
        <f>IF($D8142="",0,COUNTIF(BankAccts,$D8142))</f>
        <v>0</v>
      </c>
    </row>
    <row r="8143" spans="1:14">
      <c r="A8143" s="38">
        <f>IF(Txn!$B4078="","",Txn!$B4078)</f>
        <v>0</v>
      </c>
      <c r="B8143" s="38">
        <f>IF(Txn!$B4078="","",Txn!$C4078)</f>
        <v>0</v>
      </c>
      <c r="C8143" s="39">
        <f>IF(Txn!$B4078="","","تراکنش بانکی")</f>
        <v>0</v>
      </c>
      <c r="D8143" s="38">
        <f>IF(Txn!$B4078="","",IF(Txn!$X4078="","",Txn!$X4078))</f>
        <v>0</v>
      </c>
      <c r="E8143" s="39">
        <f>IF($D8143="","",IFERROR(VLOOKUP($D8143,AcctTbl,2,0),""))</f>
        <v>0</v>
      </c>
      <c r="F8143" s="39">
        <f>IF($D8143="","",IFERROR(VLOOKUP($D8143,AcctTbl,3,0),""))</f>
        <v>0</v>
      </c>
      <c r="G8143" s="39">
        <f>IF(Txn!$B4078="","",Txn!$D4078)</f>
        <v>0</v>
      </c>
      <c r="H8143" s="38">
        <f>IF(Txn!$B4078="","",Txn!$E4078)</f>
        <v>0</v>
      </c>
      <c r="I8143" s="40">
        <f>IF(Txn!$B4078="",0,Txn!$O4078)</f>
        <v>0</v>
      </c>
      <c r="J8143" s="40">
        <f>IF(Txn!$B4078="",0,Txn!$P4078)</f>
        <v>0</v>
      </c>
      <c r="K8143" s="41">
        <f>IF($A8143="","",IFERROR(VALUE(MID($A8143,6,2)),""))</f>
        <v>0</v>
      </c>
      <c r="L8143" s="39">
        <f>IF(Txn!$K4078="","",Txn!$K4078)</f>
        <v>0</v>
      </c>
      <c r="N8143" s="42">
        <f>IF($D8143="",0,COUNTIF(BankAccts,$D8143))</f>
        <v>0</v>
      </c>
    </row>
    <row r="8144" spans="1:14">
      <c r="A8144" s="38">
        <f>IF(Txn!$B4078="","",Txn!$B4078)</f>
        <v>0</v>
      </c>
      <c r="B8144" s="38">
        <f>IF(Txn!$B4078="","",Txn!$C4078)</f>
        <v>0</v>
      </c>
      <c r="C8144" s="39">
        <f>IF(Txn!$B4078="","","تراکنش بانکی")</f>
        <v>0</v>
      </c>
      <c r="D8144" s="38">
        <f>IF(Txn!$B4078="","",IF(IF(Txn!$U4078="TRF",Txn!$Y4078,Txn!$Z4078)="","",IF(Txn!$U4078="TRF",Txn!$Y4078,Txn!$Z4078)))</f>
        <v>0</v>
      </c>
      <c r="E8144" s="39">
        <f>IF($D8144="","",IFERROR(VLOOKUP($D8144,AcctTbl,2,0),""))</f>
        <v>0</v>
      </c>
      <c r="F8144" s="39">
        <f>IF($D8144="","",IFERROR(VLOOKUP($D8144,AcctTbl,3,0),""))</f>
        <v>0</v>
      </c>
      <c r="G8144" s="39">
        <f>IF(Txn!$B4078="","",Txn!$D4078)</f>
        <v>0</v>
      </c>
      <c r="H8144" s="38">
        <f>IF(Txn!$B4078="","",Txn!$E4078)</f>
        <v>0</v>
      </c>
      <c r="I8144" s="40">
        <f>IF(Txn!$B4078="",0,Txn!$Q4078)</f>
        <v>0</v>
      </c>
      <c r="J8144" s="40">
        <f>IF(Txn!$B4078="",0,Txn!$R4078)</f>
        <v>0</v>
      </c>
      <c r="K8144" s="41">
        <f>IF($A8144="","",IFERROR(VALUE(MID($A8144,6,2)),""))</f>
        <v>0</v>
      </c>
      <c r="L8144" s="39">
        <f>IF(Txn!$K4078="","","طرف مقابل — "&amp;Txn!$K4078)</f>
        <v>0</v>
      </c>
      <c r="N8144" s="42">
        <f>IF($D8144="",0,COUNTIF(BankAccts,$D8144))</f>
        <v>0</v>
      </c>
    </row>
    <row r="8145" spans="1:14">
      <c r="A8145" s="38">
        <f>IF(Txn!$B4079="","",Txn!$B4079)</f>
        <v>0</v>
      </c>
      <c r="B8145" s="38">
        <f>IF(Txn!$B4079="","",Txn!$C4079)</f>
        <v>0</v>
      </c>
      <c r="C8145" s="39">
        <f>IF(Txn!$B4079="","","تراکنش بانکی")</f>
        <v>0</v>
      </c>
      <c r="D8145" s="38">
        <f>IF(Txn!$B4079="","",IF(Txn!$X4079="","",Txn!$X4079))</f>
        <v>0</v>
      </c>
      <c r="E8145" s="39">
        <f>IF($D8145="","",IFERROR(VLOOKUP($D8145,AcctTbl,2,0),""))</f>
        <v>0</v>
      </c>
      <c r="F8145" s="39">
        <f>IF($D8145="","",IFERROR(VLOOKUP($D8145,AcctTbl,3,0),""))</f>
        <v>0</v>
      </c>
      <c r="G8145" s="39">
        <f>IF(Txn!$B4079="","",Txn!$D4079)</f>
        <v>0</v>
      </c>
      <c r="H8145" s="38">
        <f>IF(Txn!$B4079="","",Txn!$E4079)</f>
        <v>0</v>
      </c>
      <c r="I8145" s="40">
        <f>IF(Txn!$B4079="",0,Txn!$O4079)</f>
        <v>0</v>
      </c>
      <c r="J8145" s="40">
        <f>IF(Txn!$B4079="",0,Txn!$P4079)</f>
        <v>0</v>
      </c>
      <c r="K8145" s="41">
        <f>IF($A8145="","",IFERROR(VALUE(MID($A8145,6,2)),""))</f>
        <v>0</v>
      </c>
      <c r="L8145" s="39">
        <f>IF(Txn!$K4079="","",Txn!$K4079)</f>
        <v>0</v>
      </c>
      <c r="N8145" s="42">
        <f>IF($D8145="",0,COUNTIF(BankAccts,$D8145))</f>
        <v>0</v>
      </c>
    </row>
    <row r="8146" spans="1:14">
      <c r="A8146" s="38">
        <f>IF(Txn!$B4079="","",Txn!$B4079)</f>
        <v>0</v>
      </c>
      <c r="B8146" s="38">
        <f>IF(Txn!$B4079="","",Txn!$C4079)</f>
        <v>0</v>
      </c>
      <c r="C8146" s="39">
        <f>IF(Txn!$B4079="","","تراکنش بانکی")</f>
        <v>0</v>
      </c>
      <c r="D8146" s="38">
        <f>IF(Txn!$B4079="","",IF(IF(Txn!$U4079="TRF",Txn!$Y4079,Txn!$Z4079)="","",IF(Txn!$U4079="TRF",Txn!$Y4079,Txn!$Z4079)))</f>
        <v>0</v>
      </c>
      <c r="E8146" s="39">
        <f>IF($D8146="","",IFERROR(VLOOKUP($D8146,AcctTbl,2,0),""))</f>
        <v>0</v>
      </c>
      <c r="F8146" s="39">
        <f>IF($D8146="","",IFERROR(VLOOKUP($D8146,AcctTbl,3,0),""))</f>
        <v>0</v>
      </c>
      <c r="G8146" s="39">
        <f>IF(Txn!$B4079="","",Txn!$D4079)</f>
        <v>0</v>
      </c>
      <c r="H8146" s="38">
        <f>IF(Txn!$B4079="","",Txn!$E4079)</f>
        <v>0</v>
      </c>
      <c r="I8146" s="40">
        <f>IF(Txn!$B4079="",0,Txn!$Q4079)</f>
        <v>0</v>
      </c>
      <c r="J8146" s="40">
        <f>IF(Txn!$B4079="",0,Txn!$R4079)</f>
        <v>0</v>
      </c>
      <c r="K8146" s="41">
        <f>IF($A8146="","",IFERROR(VALUE(MID($A8146,6,2)),""))</f>
        <v>0</v>
      </c>
      <c r="L8146" s="39">
        <f>IF(Txn!$K4079="","","طرف مقابل — "&amp;Txn!$K4079)</f>
        <v>0</v>
      </c>
      <c r="N8146" s="42">
        <f>IF($D8146="",0,COUNTIF(BankAccts,$D8146))</f>
        <v>0</v>
      </c>
    </row>
    <row r="8147" spans="1:14">
      <c r="A8147" s="38">
        <f>IF(Txn!$B4080="","",Txn!$B4080)</f>
        <v>0</v>
      </c>
      <c r="B8147" s="38">
        <f>IF(Txn!$B4080="","",Txn!$C4080)</f>
        <v>0</v>
      </c>
      <c r="C8147" s="39">
        <f>IF(Txn!$B4080="","","تراکنش بانکی")</f>
        <v>0</v>
      </c>
      <c r="D8147" s="38">
        <f>IF(Txn!$B4080="","",IF(Txn!$X4080="","",Txn!$X4080))</f>
        <v>0</v>
      </c>
      <c r="E8147" s="39">
        <f>IF($D8147="","",IFERROR(VLOOKUP($D8147,AcctTbl,2,0),""))</f>
        <v>0</v>
      </c>
      <c r="F8147" s="39">
        <f>IF($D8147="","",IFERROR(VLOOKUP($D8147,AcctTbl,3,0),""))</f>
        <v>0</v>
      </c>
      <c r="G8147" s="39">
        <f>IF(Txn!$B4080="","",Txn!$D4080)</f>
        <v>0</v>
      </c>
      <c r="H8147" s="38">
        <f>IF(Txn!$B4080="","",Txn!$E4080)</f>
        <v>0</v>
      </c>
      <c r="I8147" s="40">
        <f>IF(Txn!$B4080="",0,Txn!$O4080)</f>
        <v>0</v>
      </c>
      <c r="J8147" s="40">
        <f>IF(Txn!$B4080="",0,Txn!$P4080)</f>
        <v>0</v>
      </c>
      <c r="K8147" s="41">
        <f>IF($A8147="","",IFERROR(VALUE(MID($A8147,6,2)),""))</f>
        <v>0</v>
      </c>
      <c r="L8147" s="39">
        <f>IF(Txn!$K4080="","",Txn!$K4080)</f>
        <v>0</v>
      </c>
      <c r="N8147" s="42">
        <f>IF($D8147="",0,COUNTIF(BankAccts,$D8147))</f>
        <v>0</v>
      </c>
    </row>
    <row r="8148" spans="1:14">
      <c r="A8148" s="38">
        <f>IF(Txn!$B4080="","",Txn!$B4080)</f>
        <v>0</v>
      </c>
      <c r="B8148" s="38">
        <f>IF(Txn!$B4080="","",Txn!$C4080)</f>
        <v>0</v>
      </c>
      <c r="C8148" s="39">
        <f>IF(Txn!$B4080="","","تراکنش بانکی")</f>
        <v>0</v>
      </c>
      <c r="D8148" s="38">
        <f>IF(Txn!$B4080="","",IF(IF(Txn!$U4080="TRF",Txn!$Y4080,Txn!$Z4080)="","",IF(Txn!$U4080="TRF",Txn!$Y4080,Txn!$Z4080)))</f>
        <v>0</v>
      </c>
      <c r="E8148" s="39">
        <f>IF($D8148="","",IFERROR(VLOOKUP($D8148,AcctTbl,2,0),""))</f>
        <v>0</v>
      </c>
      <c r="F8148" s="39">
        <f>IF($D8148="","",IFERROR(VLOOKUP($D8148,AcctTbl,3,0),""))</f>
        <v>0</v>
      </c>
      <c r="G8148" s="39">
        <f>IF(Txn!$B4080="","",Txn!$D4080)</f>
        <v>0</v>
      </c>
      <c r="H8148" s="38">
        <f>IF(Txn!$B4080="","",Txn!$E4080)</f>
        <v>0</v>
      </c>
      <c r="I8148" s="40">
        <f>IF(Txn!$B4080="",0,Txn!$Q4080)</f>
        <v>0</v>
      </c>
      <c r="J8148" s="40">
        <f>IF(Txn!$B4080="",0,Txn!$R4080)</f>
        <v>0</v>
      </c>
      <c r="K8148" s="41">
        <f>IF($A8148="","",IFERROR(VALUE(MID($A8148,6,2)),""))</f>
        <v>0</v>
      </c>
      <c r="L8148" s="39">
        <f>IF(Txn!$K4080="","","طرف مقابل — "&amp;Txn!$K4080)</f>
        <v>0</v>
      </c>
      <c r="N8148" s="42">
        <f>IF($D8148="",0,COUNTIF(BankAccts,$D8148))</f>
        <v>0</v>
      </c>
    </row>
    <row r="8149" spans="1:14">
      <c r="A8149" s="38">
        <f>IF(Txn!$B4081="","",Txn!$B4081)</f>
        <v>0</v>
      </c>
      <c r="B8149" s="38">
        <f>IF(Txn!$B4081="","",Txn!$C4081)</f>
        <v>0</v>
      </c>
      <c r="C8149" s="39">
        <f>IF(Txn!$B4081="","","تراکنش بانکی")</f>
        <v>0</v>
      </c>
      <c r="D8149" s="38">
        <f>IF(Txn!$B4081="","",IF(Txn!$X4081="","",Txn!$X4081))</f>
        <v>0</v>
      </c>
      <c r="E8149" s="39">
        <f>IF($D8149="","",IFERROR(VLOOKUP($D8149,AcctTbl,2,0),""))</f>
        <v>0</v>
      </c>
      <c r="F8149" s="39">
        <f>IF($D8149="","",IFERROR(VLOOKUP($D8149,AcctTbl,3,0),""))</f>
        <v>0</v>
      </c>
      <c r="G8149" s="39">
        <f>IF(Txn!$B4081="","",Txn!$D4081)</f>
        <v>0</v>
      </c>
      <c r="H8149" s="38">
        <f>IF(Txn!$B4081="","",Txn!$E4081)</f>
        <v>0</v>
      </c>
      <c r="I8149" s="40">
        <f>IF(Txn!$B4081="",0,Txn!$O4081)</f>
        <v>0</v>
      </c>
      <c r="J8149" s="40">
        <f>IF(Txn!$B4081="",0,Txn!$P4081)</f>
        <v>0</v>
      </c>
      <c r="K8149" s="41">
        <f>IF($A8149="","",IFERROR(VALUE(MID($A8149,6,2)),""))</f>
        <v>0</v>
      </c>
      <c r="L8149" s="39">
        <f>IF(Txn!$K4081="","",Txn!$K4081)</f>
        <v>0</v>
      </c>
      <c r="N8149" s="42">
        <f>IF($D8149="",0,COUNTIF(BankAccts,$D8149))</f>
        <v>0</v>
      </c>
    </row>
    <row r="8150" spans="1:14">
      <c r="A8150" s="38">
        <f>IF(Txn!$B4081="","",Txn!$B4081)</f>
        <v>0</v>
      </c>
      <c r="B8150" s="38">
        <f>IF(Txn!$B4081="","",Txn!$C4081)</f>
        <v>0</v>
      </c>
      <c r="C8150" s="39">
        <f>IF(Txn!$B4081="","","تراکنش بانکی")</f>
        <v>0</v>
      </c>
      <c r="D8150" s="38">
        <f>IF(Txn!$B4081="","",IF(IF(Txn!$U4081="TRF",Txn!$Y4081,Txn!$Z4081)="","",IF(Txn!$U4081="TRF",Txn!$Y4081,Txn!$Z4081)))</f>
        <v>0</v>
      </c>
      <c r="E8150" s="39">
        <f>IF($D8150="","",IFERROR(VLOOKUP($D8150,AcctTbl,2,0),""))</f>
        <v>0</v>
      </c>
      <c r="F8150" s="39">
        <f>IF($D8150="","",IFERROR(VLOOKUP($D8150,AcctTbl,3,0),""))</f>
        <v>0</v>
      </c>
      <c r="G8150" s="39">
        <f>IF(Txn!$B4081="","",Txn!$D4081)</f>
        <v>0</v>
      </c>
      <c r="H8150" s="38">
        <f>IF(Txn!$B4081="","",Txn!$E4081)</f>
        <v>0</v>
      </c>
      <c r="I8150" s="40">
        <f>IF(Txn!$B4081="",0,Txn!$Q4081)</f>
        <v>0</v>
      </c>
      <c r="J8150" s="40">
        <f>IF(Txn!$B4081="",0,Txn!$R4081)</f>
        <v>0</v>
      </c>
      <c r="K8150" s="41">
        <f>IF($A8150="","",IFERROR(VALUE(MID($A8150,6,2)),""))</f>
        <v>0</v>
      </c>
      <c r="L8150" s="39">
        <f>IF(Txn!$K4081="","","طرف مقابل — "&amp;Txn!$K4081)</f>
        <v>0</v>
      </c>
      <c r="N8150" s="42">
        <f>IF($D8150="",0,COUNTIF(BankAccts,$D8150))</f>
        <v>0</v>
      </c>
    </row>
    <row r="8151" spans="1:14">
      <c r="A8151" s="38">
        <f>IF(Txn!$B4082="","",Txn!$B4082)</f>
        <v>0</v>
      </c>
      <c r="B8151" s="38">
        <f>IF(Txn!$B4082="","",Txn!$C4082)</f>
        <v>0</v>
      </c>
      <c r="C8151" s="39">
        <f>IF(Txn!$B4082="","","تراکنش بانکی")</f>
        <v>0</v>
      </c>
      <c r="D8151" s="38">
        <f>IF(Txn!$B4082="","",IF(Txn!$X4082="","",Txn!$X4082))</f>
        <v>0</v>
      </c>
      <c r="E8151" s="39">
        <f>IF($D8151="","",IFERROR(VLOOKUP($D8151,AcctTbl,2,0),""))</f>
        <v>0</v>
      </c>
      <c r="F8151" s="39">
        <f>IF($D8151="","",IFERROR(VLOOKUP($D8151,AcctTbl,3,0),""))</f>
        <v>0</v>
      </c>
      <c r="G8151" s="39">
        <f>IF(Txn!$B4082="","",Txn!$D4082)</f>
        <v>0</v>
      </c>
      <c r="H8151" s="38">
        <f>IF(Txn!$B4082="","",Txn!$E4082)</f>
        <v>0</v>
      </c>
      <c r="I8151" s="40">
        <f>IF(Txn!$B4082="",0,Txn!$O4082)</f>
        <v>0</v>
      </c>
      <c r="J8151" s="40">
        <f>IF(Txn!$B4082="",0,Txn!$P4082)</f>
        <v>0</v>
      </c>
      <c r="K8151" s="41">
        <f>IF($A8151="","",IFERROR(VALUE(MID($A8151,6,2)),""))</f>
        <v>0</v>
      </c>
      <c r="L8151" s="39">
        <f>IF(Txn!$K4082="","",Txn!$K4082)</f>
        <v>0</v>
      </c>
      <c r="N8151" s="42">
        <f>IF($D8151="",0,COUNTIF(BankAccts,$D8151))</f>
        <v>0</v>
      </c>
    </row>
    <row r="8152" spans="1:14">
      <c r="A8152" s="38">
        <f>IF(Txn!$B4082="","",Txn!$B4082)</f>
        <v>0</v>
      </c>
      <c r="B8152" s="38">
        <f>IF(Txn!$B4082="","",Txn!$C4082)</f>
        <v>0</v>
      </c>
      <c r="C8152" s="39">
        <f>IF(Txn!$B4082="","","تراکنش بانکی")</f>
        <v>0</v>
      </c>
      <c r="D8152" s="38">
        <f>IF(Txn!$B4082="","",IF(IF(Txn!$U4082="TRF",Txn!$Y4082,Txn!$Z4082)="","",IF(Txn!$U4082="TRF",Txn!$Y4082,Txn!$Z4082)))</f>
        <v>0</v>
      </c>
      <c r="E8152" s="39">
        <f>IF($D8152="","",IFERROR(VLOOKUP($D8152,AcctTbl,2,0),""))</f>
        <v>0</v>
      </c>
      <c r="F8152" s="39">
        <f>IF($D8152="","",IFERROR(VLOOKUP($D8152,AcctTbl,3,0),""))</f>
        <v>0</v>
      </c>
      <c r="G8152" s="39">
        <f>IF(Txn!$B4082="","",Txn!$D4082)</f>
        <v>0</v>
      </c>
      <c r="H8152" s="38">
        <f>IF(Txn!$B4082="","",Txn!$E4082)</f>
        <v>0</v>
      </c>
      <c r="I8152" s="40">
        <f>IF(Txn!$B4082="",0,Txn!$Q4082)</f>
        <v>0</v>
      </c>
      <c r="J8152" s="40">
        <f>IF(Txn!$B4082="",0,Txn!$R4082)</f>
        <v>0</v>
      </c>
      <c r="K8152" s="41">
        <f>IF($A8152="","",IFERROR(VALUE(MID($A8152,6,2)),""))</f>
        <v>0</v>
      </c>
      <c r="L8152" s="39">
        <f>IF(Txn!$K4082="","","طرف مقابل — "&amp;Txn!$K4082)</f>
        <v>0</v>
      </c>
      <c r="N8152" s="42">
        <f>IF($D8152="",0,COUNTIF(BankAccts,$D8152))</f>
        <v>0</v>
      </c>
    </row>
    <row r="8153" spans="1:14">
      <c r="A8153" s="38">
        <f>IF(Txn!$B4083="","",Txn!$B4083)</f>
        <v>0</v>
      </c>
      <c r="B8153" s="38">
        <f>IF(Txn!$B4083="","",Txn!$C4083)</f>
        <v>0</v>
      </c>
      <c r="C8153" s="39">
        <f>IF(Txn!$B4083="","","تراکنش بانکی")</f>
        <v>0</v>
      </c>
      <c r="D8153" s="38">
        <f>IF(Txn!$B4083="","",IF(Txn!$X4083="","",Txn!$X4083))</f>
        <v>0</v>
      </c>
      <c r="E8153" s="39">
        <f>IF($D8153="","",IFERROR(VLOOKUP($D8153,AcctTbl,2,0),""))</f>
        <v>0</v>
      </c>
      <c r="F8153" s="39">
        <f>IF($D8153="","",IFERROR(VLOOKUP($D8153,AcctTbl,3,0),""))</f>
        <v>0</v>
      </c>
      <c r="G8153" s="39">
        <f>IF(Txn!$B4083="","",Txn!$D4083)</f>
        <v>0</v>
      </c>
      <c r="H8153" s="38">
        <f>IF(Txn!$B4083="","",Txn!$E4083)</f>
        <v>0</v>
      </c>
      <c r="I8153" s="40">
        <f>IF(Txn!$B4083="",0,Txn!$O4083)</f>
        <v>0</v>
      </c>
      <c r="J8153" s="40">
        <f>IF(Txn!$B4083="",0,Txn!$P4083)</f>
        <v>0</v>
      </c>
      <c r="K8153" s="41">
        <f>IF($A8153="","",IFERROR(VALUE(MID($A8153,6,2)),""))</f>
        <v>0</v>
      </c>
      <c r="L8153" s="39">
        <f>IF(Txn!$K4083="","",Txn!$K4083)</f>
        <v>0</v>
      </c>
      <c r="N8153" s="42">
        <f>IF($D8153="",0,COUNTIF(BankAccts,$D8153))</f>
        <v>0</v>
      </c>
    </row>
    <row r="8154" spans="1:14">
      <c r="A8154" s="38">
        <f>IF(Txn!$B4083="","",Txn!$B4083)</f>
        <v>0</v>
      </c>
      <c r="B8154" s="38">
        <f>IF(Txn!$B4083="","",Txn!$C4083)</f>
        <v>0</v>
      </c>
      <c r="C8154" s="39">
        <f>IF(Txn!$B4083="","","تراکنش بانکی")</f>
        <v>0</v>
      </c>
      <c r="D8154" s="38">
        <f>IF(Txn!$B4083="","",IF(IF(Txn!$U4083="TRF",Txn!$Y4083,Txn!$Z4083)="","",IF(Txn!$U4083="TRF",Txn!$Y4083,Txn!$Z4083)))</f>
        <v>0</v>
      </c>
      <c r="E8154" s="39">
        <f>IF($D8154="","",IFERROR(VLOOKUP($D8154,AcctTbl,2,0),""))</f>
        <v>0</v>
      </c>
      <c r="F8154" s="39">
        <f>IF($D8154="","",IFERROR(VLOOKUP($D8154,AcctTbl,3,0),""))</f>
        <v>0</v>
      </c>
      <c r="G8154" s="39">
        <f>IF(Txn!$B4083="","",Txn!$D4083)</f>
        <v>0</v>
      </c>
      <c r="H8154" s="38">
        <f>IF(Txn!$B4083="","",Txn!$E4083)</f>
        <v>0</v>
      </c>
      <c r="I8154" s="40">
        <f>IF(Txn!$B4083="",0,Txn!$Q4083)</f>
        <v>0</v>
      </c>
      <c r="J8154" s="40">
        <f>IF(Txn!$B4083="",0,Txn!$R4083)</f>
        <v>0</v>
      </c>
      <c r="K8154" s="41">
        <f>IF($A8154="","",IFERROR(VALUE(MID($A8154,6,2)),""))</f>
        <v>0</v>
      </c>
      <c r="L8154" s="39">
        <f>IF(Txn!$K4083="","","طرف مقابل — "&amp;Txn!$K4083)</f>
        <v>0</v>
      </c>
      <c r="N8154" s="42">
        <f>IF($D8154="",0,COUNTIF(BankAccts,$D8154))</f>
        <v>0</v>
      </c>
    </row>
    <row r="8155" spans="1:14">
      <c r="A8155" s="38">
        <f>IF(Txn!$B4084="","",Txn!$B4084)</f>
        <v>0</v>
      </c>
      <c r="B8155" s="38">
        <f>IF(Txn!$B4084="","",Txn!$C4084)</f>
        <v>0</v>
      </c>
      <c r="C8155" s="39">
        <f>IF(Txn!$B4084="","","تراکنش بانکی")</f>
        <v>0</v>
      </c>
      <c r="D8155" s="38">
        <f>IF(Txn!$B4084="","",IF(Txn!$X4084="","",Txn!$X4084))</f>
        <v>0</v>
      </c>
      <c r="E8155" s="39">
        <f>IF($D8155="","",IFERROR(VLOOKUP($D8155,AcctTbl,2,0),""))</f>
        <v>0</v>
      </c>
      <c r="F8155" s="39">
        <f>IF($D8155="","",IFERROR(VLOOKUP($D8155,AcctTbl,3,0),""))</f>
        <v>0</v>
      </c>
      <c r="G8155" s="39">
        <f>IF(Txn!$B4084="","",Txn!$D4084)</f>
        <v>0</v>
      </c>
      <c r="H8155" s="38">
        <f>IF(Txn!$B4084="","",Txn!$E4084)</f>
        <v>0</v>
      </c>
      <c r="I8155" s="40">
        <f>IF(Txn!$B4084="",0,Txn!$O4084)</f>
        <v>0</v>
      </c>
      <c r="J8155" s="40">
        <f>IF(Txn!$B4084="",0,Txn!$P4084)</f>
        <v>0</v>
      </c>
      <c r="K8155" s="41">
        <f>IF($A8155="","",IFERROR(VALUE(MID($A8155,6,2)),""))</f>
        <v>0</v>
      </c>
      <c r="L8155" s="39">
        <f>IF(Txn!$K4084="","",Txn!$K4084)</f>
        <v>0</v>
      </c>
      <c r="N8155" s="42">
        <f>IF($D8155="",0,COUNTIF(BankAccts,$D8155))</f>
        <v>0</v>
      </c>
    </row>
    <row r="8156" spans="1:14">
      <c r="A8156" s="38">
        <f>IF(Txn!$B4084="","",Txn!$B4084)</f>
        <v>0</v>
      </c>
      <c r="B8156" s="38">
        <f>IF(Txn!$B4084="","",Txn!$C4084)</f>
        <v>0</v>
      </c>
      <c r="C8156" s="39">
        <f>IF(Txn!$B4084="","","تراکنش بانکی")</f>
        <v>0</v>
      </c>
      <c r="D8156" s="38">
        <f>IF(Txn!$B4084="","",IF(IF(Txn!$U4084="TRF",Txn!$Y4084,Txn!$Z4084)="","",IF(Txn!$U4084="TRF",Txn!$Y4084,Txn!$Z4084)))</f>
        <v>0</v>
      </c>
      <c r="E8156" s="39">
        <f>IF($D8156="","",IFERROR(VLOOKUP($D8156,AcctTbl,2,0),""))</f>
        <v>0</v>
      </c>
      <c r="F8156" s="39">
        <f>IF($D8156="","",IFERROR(VLOOKUP($D8156,AcctTbl,3,0),""))</f>
        <v>0</v>
      </c>
      <c r="G8156" s="39">
        <f>IF(Txn!$B4084="","",Txn!$D4084)</f>
        <v>0</v>
      </c>
      <c r="H8156" s="38">
        <f>IF(Txn!$B4084="","",Txn!$E4084)</f>
        <v>0</v>
      </c>
      <c r="I8156" s="40">
        <f>IF(Txn!$B4084="",0,Txn!$Q4084)</f>
        <v>0</v>
      </c>
      <c r="J8156" s="40">
        <f>IF(Txn!$B4084="",0,Txn!$R4084)</f>
        <v>0</v>
      </c>
      <c r="K8156" s="41">
        <f>IF($A8156="","",IFERROR(VALUE(MID($A8156,6,2)),""))</f>
        <v>0</v>
      </c>
      <c r="L8156" s="39">
        <f>IF(Txn!$K4084="","","طرف مقابل — "&amp;Txn!$K4084)</f>
        <v>0</v>
      </c>
      <c r="N8156" s="42">
        <f>IF($D8156="",0,COUNTIF(BankAccts,$D8156))</f>
        <v>0</v>
      </c>
    </row>
    <row r="8157" spans="1:14">
      <c r="A8157" s="38">
        <f>IF(Txn!$B4085="","",Txn!$B4085)</f>
        <v>0</v>
      </c>
      <c r="B8157" s="38">
        <f>IF(Txn!$B4085="","",Txn!$C4085)</f>
        <v>0</v>
      </c>
      <c r="C8157" s="39">
        <f>IF(Txn!$B4085="","","تراکنش بانکی")</f>
        <v>0</v>
      </c>
      <c r="D8157" s="38">
        <f>IF(Txn!$B4085="","",IF(Txn!$X4085="","",Txn!$X4085))</f>
        <v>0</v>
      </c>
      <c r="E8157" s="39">
        <f>IF($D8157="","",IFERROR(VLOOKUP($D8157,AcctTbl,2,0),""))</f>
        <v>0</v>
      </c>
      <c r="F8157" s="39">
        <f>IF($D8157="","",IFERROR(VLOOKUP($D8157,AcctTbl,3,0),""))</f>
        <v>0</v>
      </c>
      <c r="G8157" s="39">
        <f>IF(Txn!$B4085="","",Txn!$D4085)</f>
        <v>0</v>
      </c>
      <c r="H8157" s="38">
        <f>IF(Txn!$B4085="","",Txn!$E4085)</f>
        <v>0</v>
      </c>
      <c r="I8157" s="40">
        <f>IF(Txn!$B4085="",0,Txn!$O4085)</f>
        <v>0</v>
      </c>
      <c r="J8157" s="40">
        <f>IF(Txn!$B4085="",0,Txn!$P4085)</f>
        <v>0</v>
      </c>
      <c r="K8157" s="41">
        <f>IF($A8157="","",IFERROR(VALUE(MID($A8157,6,2)),""))</f>
        <v>0</v>
      </c>
      <c r="L8157" s="39">
        <f>IF(Txn!$K4085="","",Txn!$K4085)</f>
        <v>0</v>
      </c>
      <c r="N8157" s="42">
        <f>IF($D8157="",0,COUNTIF(BankAccts,$D8157))</f>
        <v>0</v>
      </c>
    </row>
    <row r="8158" spans="1:14">
      <c r="A8158" s="38">
        <f>IF(Txn!$B4085="","",Txn!$B4085)</f>
        <v>0</v>
      </c>
      <c r="B8158" s="38">
        <f>IF(Txn!$B4085="","",Txn!$C4085)</f>
        <v>0</v>
      </c>
      <c r="C8158" s="39">
        <f>IF(Txn!$B4085="","","تراکنش بانکی")</f>
        <v>0</v>
      </c>
      <c r="D8158" s="38">
        <f>IF(Txn!$B4085="","",IF(IF(Txn!$U4085="TRF",Txn!$Y4085,Txn!$Z4085)="","",IF(Txn!$U4085="TRF",Txn!$Y4085,Txn!$Z4085)))</f>
        <v>0</v>
      </c>
      <c r="E8158" s="39">
        <f>IF($D8158="","",IFERROR(VLOOKUP($D8158,AcctTbl,2,0),""))</f>
        <v>0</v>
      </c>
      <c r="F8158" s="39">
        <f>IF($D8158="","",IFERROR(VLOOKUP($D8158,AcctTbl,3,0),""))</f>
        <v>0</v>
      </c>
      <c r="G8158" s="39">
        <f>IF(Txn!$B4085="","",Txn!$D4085)</f>
        <v>0</v>
      </c>
      <c r="H8158" s="38">
        <f>IF(Txn!$B4085="","",Txn!$E4085)</f>
        <v>0</v>
      </c>
      <c r="I8158" s="40">
        <f>IF(Txn!$B4085="",0,Txn!$Q4085)</f>
        <v>0</v>
      </c>
      <c r="J8158" s="40">
        <f>IF(Txn!$B4085="",0,Txn!$R4085)</f>
        <v>0</v>
      </c>
      <c r="K8158" s="41">
        <f>IF($A8158="","",IFERROR(VALUE(MID($A8158,6,2)),""))</f>
        <v>0</v>
      </c>
      <c r="L8158" s="39">
        <f>IF(Txn!$K4085="","","طرف مقابل — "&amp;Txn!$K4085)</f>
        <v>0</v>
      </c>
      <c r="N8158" s="42">
        <f>IF($D8158="",0,COUNTIF(BankAccts,$D8158))</f>
        <v>0</v>
      </c>
    </row>
    <row r="8159" spans="1:14">
      <c r="A8159" s="38">
        <f>IF(Txn!$B4086="","",Txn!$B4086)</f>
        <v>0</v>
      </c>
      <c r="B8159" s="38">
        <f>IF(Txn!$B4086="","",Txn!$C4086)</f>
        <v>0</v>
      </c>
      <c r="C8159" s="39">
        <f>IF(Txn!$B4086="","","تراکنش بانکی")</f>
        <v>0</v>
      </c>
      <c r="D8159" s="38">
        <f>IF(Txn!$B4086="","",IF(Txn!$X4086="","",Txn!$X4086))</f>
        <v>0</v>
      </c>
      <c r="E8159" s="39">
        <f>IF($D8159="","",IFERROR(VLOOKUP($D8159,AcctTbl,2,0),""))</f>
        <v>0</v>
      </c>
      <c r="F8159" s="39">
        <f>IF($D8159="","",IFERROR(VLOOKUP($D8159,AcctTbl,3,0),""))</f>
        <v>0</v>
      </c>
      <c r="G8159" s="39">
        <f>IF(Txn!$B4086="","",Txn!$D4086)</f>
        <v>0</v>
      </c>
      <c r="H8159" s="38">
        <f>IF(Txn!$B4086="","",Txn!$E4086)</f>
        <v>0</v>
      </c>
      <c r="I8159" s="40">
        <f>IF(Txn!$B4086="",0,Txn!$O4086)</f>
        <v>0</v>
      </c>
      <c r="J8159" s="40">
        <f>IF(Txn!$B4086="",0,Txn!$P4086)</f>
        <v>0</v>
      </c>
      <c r="K8159" s="41">
        <f>IF($A8159="","",IFERROR(VALUE(MID($A8159,6,2)),""))</f>
        <v>0</v>
      </c>
      <c r="L8159" s="39">
        <f>IF(Txn!$K4086="","",Txn!$K4086)</f>
        <v>0</v>
      </c>
      <c r="N8159" s="42">
        <f>IF($D8159="",0,COUNTIF(BankAccts,$D8159))</f>
        <v>0</v>
      </c>
    </row>
    <row r="8160" spans="1:14">
      <c r="A8160" s="38">
        <f>IF(Txn!$B4086="","",Txn!$B4086)</f>
        <v>0</v>
      </c>
      <c r="B8160" s="38">
        <f>IF(Txn!$B4086="","",Txn!$C4086)</f>
        <v>0</v>
      </c>
      <c r="C8160" s="39">
        <f>IF(Txn!$B4086="","","تراکنش بانکی")</f>
        <v>0</v>
      </c>
      <c r="D8160" s="38">
        <f>IF(Txn!$B4086="","",IF(IF(Txn!$U4086="TRF",Txn!$Y4086,Txn!$Z4086)="","",IF(Txn!$U4086="TRF",Txn!$Y4086,Txn!$Z4086)))</f>
        <v>0</v>
      </c>
      <c r="E8160" s="39">
        <f>IF($D8160="","",IFERROR(VLOOKUP($D8160,AcctTbl,2,0),""))</f>
        <v>0</v>
      </c>
      <c r="F8160" s="39">
        <f>IF($D8160="","",IFERROR(VLOOKUP($D8160,AcctTbl,3,0),""))</f>
        <v>0</v>
      </c>
      <c r="G8160" s="39">
        <f>IF(Txn!$B4086="","",Txn!$D4086)</f>
        <v>0</v>
      </c>
      <c r="H8160" s="38">
        <f>IF(Txn!$B4086="","",Txn!$E4086)</f>
        <v>0</v>
      </c>
      <c r="I8160" s="40">
        <f>IF(Txn!$B4086="",0,Txn!$Q4086)</f>
        <v>0</v>
      </c>
      <c r="J8160" s="40">
        <f>IF(Txn!$B4086="",0,Txn!$R4086)</f>
        <v>0</v>
      </c>
      <c r="K8160" s="41">
        <f>IF($A8160="","",IFERROR(VALUE(MID($A8160,6,2)),""))</f>
        <v>0</v>
      </c>
      <c r="L8160" s="39">
        <f>IF(Txn!$K4086="","","طرف مقابل — "&amp;Txn!$K4086)</f>
        <v>0</v>
      </c>
      <c r="N8160" s="42">
        <f>IF($D8160="",0,COUNTIF(BankAccts,$D8160))</f>
        <v>0</v>
      </c>
    </row>
    <row r="8161" spans="1:14">
      <c r="A8161" s="38">
        <f>IF(Txn!$B4087="","",Txn!$B4087)</f>
        <v>0</v>
      </c>
      <c r="B8161" s="38">
        <f>IF(Txn!$B4087="","",Txn!$C4087)</f>
        <v>0</v>
      </c>
      <c r="C8161" s="39">
        <f>IF(Txn!$B4087="","","تراکنش بانکی")</f>
        <v>0</v>
      </c>
      <c r="D8161" s="38">
        <f>IF(Txn!$B4087="","",IF(Txn!$X4087="","",Txn!$X4087))</f>
        <v>0</v>
      </c>
      <c r="E8161" s="39">
        <f>IF($D8161="","",IFERROR(VLOOKUP($D8161,AcctTbl,2,0),""))</f>
        <v>0</v>
      </c>
      <c r="F8161" s="39">
        <f>IF($D8161="","",IFERROR(VLOOKUP($D8161,AcctTbl,3,0),""))</f>
        <v>0</v>
      </c>
      <c r="G8161" s="39">
        <f>IF(Txn!$B4087="","",Txn!$D4087)</f>
        <v>0</v>
      </c>
      <c r="H8161" s="38">
        <f>IF(Txn!$B4087="","",Txn!$E4087)</f>
        <v>0</v>
      </c>
      <c r="I8161" s="40">
        <f>IF(Txn!$B4087="",0,Txn!$O4087)</f>
        <v>0</v>
      </c>
      <c r="J8161" s="40">
        <f>IF(Txn!$B4087="",0,Txn!$P4087)</f>
        <v>0</v>
      </c>
      <c r="K8161" s="41">
        <f>IF($A8161="","",IFERROR(VALUE(MID($A8161,6,2)),""))</f>
        <v>0</v>
      </c>
      <c r="L8161" s="39">
        <f>IF(Txn!$K4087="","",Txn!$K4087)</f>
        <v>0</v>
      </c>
      <c r="N8161" s="42">
        <f>IF($D8161="",0,COUNTIF(BankAccts,$D8161))</f>
        <v>0</v>
      </c>
    </row>
    <row r="8162" spans="1:14">
      <c r="A8162" s="38">
        <f>IF(Txn!$B4087="","",Txn!$B4087)</f>
        <v>0</v>
      </c>
      <c r="B8162" s="38">
        <f>IF(Txn!$B4087="","",Txn!$C4087)</f>
        <v>0</v>
      </c>
      <c r="C8162" s="39">
        <f>IF(Txn!$B4087="","","تراکنش بانکی")</f>
        <v>0</v>
      </c>
      <c r="D8162" s="38">
        <f>IF(Txn!$B4087="","",IF(IF(Txn!$U4087="TRF",Txn!$Y4087,Txn!$Z4087)="","",IF(Txn!$U4087="TRF",Txn!$Y4087,Txn!$Z4087)))</f>
        <v>0</v>
      </c>
      <c r="E8162" s="39">
        <f>IF($D8162="","",IFERROR(VLOOKUP($D8162,AcctTbl,2,0),""))</f>
        <v>0</v>
      </c>
      <c r="F8162" s="39">
        <f>IF($D8162="","",IFERROR(VLOOKUP($D8162,AcctTbl,3,0),""))</f>
        <v>0</v>
      </c>
      <c r="G8162" s="39">
        <f>IF(Txn!$B4087="","",Txn!$D4087)</f>
        <v>0</v>
      </c>
      <c r="H8162" s="38">
        <f>IF(Txn!$B4087="","",Txn!$E4087)</f>
        <v>0</v>
      </c>
      <c r="I8162" s="40">
        <f>IF(Txn!$B4087="",0,Txn!$Q4087)</f>
        <v>0</v>
      </c>
      <c r="J8162" s="40">
        <f>IF(Txn!$B4087="",0,Txn!$R4087)</f>
        <v>0</v>
      </c>
      <c r="K8162" s="41">
        <f>IF($A8162="","",IFERROR(VALUE(MID($A8162,6,2)),""))</f>
        <v>0</v>
      </c>
      <c r="L8162" s="39">
        <f>IF(Txn!$K4087="","","طرف مقابل — "&amp;Txn!$K4087)</f>
        <v>0</v>
      </c>
      <c r="N8162" s="42">
        <f>IF($D8162="",0,COUNTIF(BankAccts,$D8162))</f>
        <v>0</v>
      </c>
    </row>
    <row r="8163" spans="1:14">
      <c r="A8163" s="38">
        <f>IF(Txn!$B4088="","",Txn!$B4088)</f>
        <v>0</v>
      </c>
      <c r="B8163" s="38">
        <f>IF(Txn!$B4088="","",Txn!$C4088)</f>
        <v>0</v>
      </c>
      <c r="C8163" s="39">
        <f>IF(Txn!$B4088="","","تراکنش بانکی")</f>
        <v>0</v>
      </c>
      <c r="D8163" s="38">
        <f>IF(Txn!$B4088="","",IF(Txn!$X4088="","",Txn!$X4088))</f>
        <v>0</v>
      </c>
      <c r="E8163" s="39">
        <f>IF($D8163="","",IFERROR(VLOOKUP($D8163,AcctTbl,2,0),""))</f>
        <v>0</v>
      </c>
      <c r="F8163" s="39">
        <f>IF($D8163="","",IFERROR(VLOOKUP($D8163,AcctTbl,3,0),""))</f>
        <v>0</v>
      </c>
      <c r="G8163" s="39">
        <f>IF(Txn!$B4088="","",Txn!$D4088)</f>
        <v>0</v>
      </c>
      <c r="H8163" s="38">
        <f>IF(Txn!$B4088="","",Txn!$E4088)</f>
        <v>0</v>
      </c>
      <c r="I8163" s="40">
        <f>IF(Txn!$B4088="",0,Txn!$O4088)</f>
        <v>0</v>
      </c>
      <c r="J8163" s="40">
        <f>IF(Txn!$B4088="",0,Txn!$P4088)</f>
        <v>0</v>
      </c>
      <c r="K8163" s="41">
        <f>IF($A8163="","",IFERROR(VALUE(MID($A8163,6,2)),""))</f>
        <v>0</v>
      </c>
      <c r="L8163" s="39">
        <f>IF(Txn!$K4088="","",Txn!$K4088)</f>
        <v>0</v>
      </c>
      <c r="N8163" s="42">
        <f>IF($D8163="",0,COUNTIF(BankAccts,$D8163))</f>
        <v>0</v>
      </c>
    </row>
    <row r="8164" spans="1:14">
      <c r="A8164" s="38">
        <f>IF(Txn!$B4088="","",Txn!$B4088)</f>
        <v>0</v>
      </c>
      <c r="B8164" s="38">
        <f>IF(Txn!$B4088="","",Txn!$C4088)</f>
        <v>0</v>
      </c>
      <c r="C8164" s="39">
        <f>IF(Txn!$B4088="","","تراکنش بانکی")</f>
        <v>0</v>
      </c>
      <c r="D8164" s="38">
        <f>IF(Txn!$B4088="","",IF(IF(Txn!$U4088="TRF",Txn!$Y4088,Txn!$Z4088)="","",IF(Txn!$U4088="TRF",Txn!$Y4088,Txn!$Z4088)))</f>
        <v>0</v>
      </c>
      <c r="E8164" s="39">
        <f>IF($D8164="","",IFERROR(VLOOKUP($D8164,AcctTbl,2,0),""))</f>
        <v>0</v>
      </c>
      <c r="F8164" s="39">
        <f>IF($D8164="","",IFERROR(VLOOKUP($D8164,AcctTbl,3,0),""))</f>
        <v>0</v>
      </c>
      <c r="G8164" s="39">
        <f>IF(Txn!$B4088="","",Txn!$D4088)</f>
        <v>0</v>
      </c>
      <c r="H8164" s="38">
        <f>IF(Txn!$B4088="","",Txn!$E4088)</f>
        <v>0</v>
      </c>
      <c r="I8164" s="40">
        <f>IF(Txn!$B4088="",0,Txn!$Q4088)</f>
        <v>0</v>
      </c>
      <c r="J8164" s="40">
        <f>IF(Txn!$B4088="",0,Txn!$R4088)</f>
        <v>0</v>
      </c>
      <c r="K8164" s="41">
        <f>IF($A8164="","",IFERROR(VALUE(MID($A8164,6,2)),""))</f>
        <v>0</v>
      </c>
      <c r="L8164" s="39">
        <f>IF(Txn!$K4088="","","طرف مقابل — "&amp;Txn!$K4088)</f>
        <v>0</v>
      </c>
      <c r="N8164" s="42">
        <f>IF($D8164="",0,COUNTIF(BankAccts,$D8164))</f>
        <v>0</v>
      </c>
    </row>
    <row r="8165" spans="1:14">
      <c r="A8165" s="38">
        <f>IF(Txn!$B4089="","",Txn!$B4089)</f>
        <v>0</v>
      </c>
      <c r="B8165" s="38">
        <f>IF(Txn!$B4089="","",Txn!$C4089)</f>
        <v>0</v>
      </c>
      <c r="C8165" s="39">
        <f>IF(Txn!$B4089="","","تراکنش بانکی")</f>
        <v>0</v>
      </c>
      <c r="D8165" s="38">
        <f>IF(Txn!$B4089="","",IF(Txn!$X4089="","",Txn!$X4089))</f>
        <v>0</v>
      </c>
      <c r="E8165" s="39">
        <f>IF($D8165="","",IFERROR(VLOOKUP($D8165,AcctTbl,2,0),""))</f>
        <v>0</v>
      </c>
      <c r="F8165" s="39">
        <f>IF($D8165="","",IFERROR(VLOOKUP($D8165,AcctTbl,3,0),""))</f>
        <v>0</v>
      </c>
      <c r="G8165" s="39">
        <f>IF(Txn!$B4089="","",Txn!$D4089)</f>
        <v>0</v>
      </c>
      <c r="H8165" s="38">
        <f>IF(Txn!$B4089="","",Txn!$E4089)</f>
        <v>0</v>
      </c>
      <c r="I8165" s="40">
        <f>IF(Txn!$B4089="",0,Txn!$O4089)</f>
        <v>0</v>
      </c>
      <c r="J8165" s="40">
        <f>IF(Txn!$B4089="",0,Txn!$P4089)</f>
        <v>0</v>
      </c>
      <c r="K8165" s="41">
        <f>IF($A8165="","",IFERROR(VALUE(MID($A8165,6,2)),""))</f>
        <v>0</v>
      </c>
      <c r="L8165" s="39">
        <f>IF(Txn!$K4089="","",Txn!$K4089)</f>
        <v>0</v>
      </c>
      <c r="N8165" s="42">
        <f>IF($D8165="",0,COUNTIF(BankAccts,$D8165))</f>
        <v>0</v>
      </c>
    </row>
    <row r="8166" spans="1:14">
      <c r="A8166" s="38">
        <f>IF(Txn!$B4089="","",Txn!$B4089)</f>
        <v>0</v>
      </c>
      <c r="B8166" s="38">
        <f>IF(Txn!$B4089="","",Txn!$C4089)</f>
        <v>0</v>
      </c>
      <c r="C8166" s="39">
        <f>IF(Txn!$B4089="","","تراکنش بانکی")</f>
        <v>0</v>
      </c>
      <c r="D8166" s="38">
        <f>IF(Txn!$B4089="","",IF(IF(Txn!$U4089="TRF",Txn!$Y4089,Txn!$Z4089)="","",IF(Txn!$U4089="TRF",Txn!$Y4089,Txn!$Z4089)))</f>
        <v>0</v>
      </c>
      <c r="E8166" s="39">
        <f>IF($D8166="","",IFERROR(VLOOKUP($D8166,AcctTbl,2,0),""))</f>
        <v>0</v>
      </c>
      <c r="F8166" s="39">
        <f>IF($D8166="","",IFERROR(VLOOKUP($D8166,AcctTbl,3,0),""))</f>
        <v>0</v>
      </c>
      <c r="G8166" s="39">
        <f>IF(Txn!$B4089="","",Txn!$D4089)</f>
        <v>0</v>
      </c>
      <c r="H8166" s="38">
        <f>IF(Txn!$B4089="","",Txn!$E4089)</f>
        <v>0</v>
      </c>
      <c r="I8166" s="40">
        <f>IF(Txn!$B4089="",0,Txn!$Q4089)</f>
        <v>0</v>
      </c>
      <c r="J8166" s="40">
        <f>IF(Txn!$B4089="",0,Txn!$R4089)</f>
        <v>0</v>
      </c>
      <c r="K8166" s="41">
        <f>IF($A8166="","",IFERROR(VALUE(MID($A8166,6,2)),""))</f>
        <v>0</v>
      </c>
      <c r="L8166" s="39">
        <f>IF(Txn!$K4089="","","طرف مقابل — "&amp;Txn!$K4089)</f>
        <v>0</v>
      </c>
      <c r="N8166" s="42">
        <f>IF($D8166="",0,COUNTIF(BankAccts,$D8166))</f>
        <v>0</v>
      </c>
    </row>
    <row r="8167" spans="1:14">
      <c r="A8167" s="38">
        <f>IF(Txn!$B4090="","",Txn!$B4090)</f>
        <v>0</v>
      </c>
      <c r="B8167" s="38">
        <f>IF(Txn!$B4090="","",Txn!$C4090)</f>
        <v>0</v>
      </c>
      <c r="C8167" s="39">
        <f>IF(Txn!$B4090="","","تراکنش بانکی")</f>
        <v>0</v>
      </c>
      <c r="D8167" s="38">
        <f>IF(Txn!$B4090="","",IF(Txn!$X4090="","",Txn!$X4090))</f>
        <v>0</v>
      </c>
      <c r="E8167" s="39">
        <f>IF($D8167="","",IFERROR(VLOOKUP($D8167,AcctTbl,2,0),""))</f>
        <v>0</v>
      </c>
      <c r="F8167" s="39">
        <f>IF($D8167="","",IFERROR(VLOOKUP($D8167,AcctTbl,3,0),""))</f>
        <v>0</v>
      </c>
      <c r="G8167" s="39">
        <f>IF(Txn!$B4090="","",Txn!$D4090)</f>
        <v>0</v>
      </c>
      <c r="H8167" s="38">
        <f>IF(Txn!$B4090="","",Txn!$E4090)</f>
        <v>0</v>
      </c>
      <c r="I8167" s="40">
        <f>IF(Txn!$B4090="",0,Txn!$O4090)</f>
        <v>0</v>
      </c>
      <c r="J8167" s="40">
        <f>IF(Txn!$B4090="",0,Txn!$P4090)</f>
        <v>0</v>
      </c>
      <c r="K8167" s="41">
        <f>IF($A8167="","",IFERROR(VALUE(MID($A8167,6,2)),""))</f>
        <v>0</v>
      </c>
      <c r="L8167" s="39">
        <f>IF(Txn!$K4090="","",Txn!$K4090)</f>
        <v>0</v>
      </c>
      <c r="N8167" s="42">
        <f>IF($D8167="",0,COUNTIF(BankAccts,$D8167))</f>
        <v>0</v>
      </c>
    </row>
    <row r="8168" spans="1:14">
      <c r="A8168" s="38">
        <f>IF(Txn!$B4090="","",Txn!$B4090)</f>
        <v>0</v>
      </c>
      <c r="B8168" s="38">
        <f>IF(Txn!$B4090="","",Txn!$C4090)</f>
        <v>0</v>
      </c>
      <c r="C8168" s="39">
        <f>IF(Txn!$B4090="","","تراکنش بانکی")</f>
        <v>0</v>
      </c>
      <c r="D8168" s="38">
        <f>IF(Txn!$B4090="","",IF(IF(Txn!$U4090="TRF",Txn!$Y4090,Txn!$Z4090)="","",IF(Txn!$U4090="TRF",Txn!$Y4090,Txn!$Z4090)))</f>
        <v>0</v>
      </c>
      <c r="E8168" s="39">
        <f>IF($D8168="","",IFERROR(VLOOKUP($D8168,AcctTbl,2,0),""))</f>
        <v>0</v>
      </c>
      <c r="F8168" s="39">
        <f>IF($D8168="","",IFERROR(VLOOKUP($D8168,AcctTbl,3,0),""))</f>
        <v>0</v>
      </c>
      <c r="G8168" s="39">
        <f>IF(Txn!$B4090="","",Txn!$D4090)</f>
        <v>0</v>
      </c>
      <c r="H8168" s="38">
        <f>IF(Txn!$B4090="","",Txn!$E4090)</f>
        <v>0</v>
      </c>
      <c r="I8168" s="40">
        <f>IF(Txn!$B4090="",0,Txn!$Q4090)</f>
        <v>0</v>
      </c>
      <c r="J8168" s="40">
        <f>IF(Txn!$B4090="",0,Txn!$R4090)</f>
        <v>0</v>
      </c>
      <c r="K8168" s="41">
        <f>IF($A8168="","",IFERROR(VALUE(MID($A8168,6,2)),""))</f>
        <v>0</v>
      </c>
      <c r="L8168" s="39">
        <f>IF(Txn!$K4090="","","طرف مقابل — "&amp;Txn!$K4090)</f>
        <v>0</v>
      </c>
      <c r="N8168" s="42">
        <f>IF($D8168="",0,COUNTIF(BankAccts,$D8168))</f>
        <v>0</v>
      </c>
    </row>
    <row r="8169" spans="1:14">
      <c r="A8169" s="38">
        <f>IF(Txn!$B4091="","",Txn!$B4091)</f>
        <v>0</v>
      </c>
      <c r="B8169" s="38">
        <f>IF(Txn!$B4091="","",Txn!$C4091)</f>
        <v>0</v>
      </c>
      <c r="C8169" s="39">
        <f>IF(Txn!$B4091="","","تراکنش بانکی")</f>
        <v>0</v>
      </c>
      <c r="D8169" s="38">
        <f>IF(Txn!$B4091="","",IF(Txn!$X4091="","",Txn!$X4091))</f>
        <v>0</v>
      </c>
      <c r="E8169" s="39">
        <f>IF($D8169="","",IFERROR(VLOOKUP($D8169,AcctTbl,2,0),""))</f>
        <v>0</v>
      </c>
      <c r="F8169" s="39">
        <f>IF($D8169="","",IFERROR(VLOOKUP($D8169,AcctTbl,3,0),""))</f>
        <v>0</v>
      </c>
      <c r="G8169" s="39">
        <f>IF(Txn!$B4091="","",Txn!$D4091)</f>
        <v>0</v>
      </c>
      <c r="H8169" s="38">
        <f>IF(Txn!$B4091="","",Txn!$E4091)</f>
        <v>0</v>
      </c>
      <c r="I8169" s="40">
        <f>IF(Txn!$B4091="",0,Txn!$O4091)</f>
        <v>0</v>
      </c>
      <c r="J8169" s="40">
        <f>IF(Txn!$B4091="",0,Txn!$P4091)</f>
        <v>0</v>
      </c>
      <c r="K8169" s="41">
        <f>IF($A8169="","",IFERROR(VALUE(MID($A8169,6,2)),""))</f>
        <v>0</v>
      </c>
      <c r="L8169" s="39">
        <f>IF(Txn!$K4091="","",Txn!$K4091)</f>
        <v>0</v>
      </c>
      <c r="N8169" s="42">
        <f>IF($D8169="",0,COUNTIF(BankAccts,$D8169))</f>
        <v>0</v>
      </c>
    </row>
    <row r="8170" spans="1:14">
      <c r="A8170" s="38">
        <f>IF(Txn!$B4091="","",Txn!$B4091)</f>
        <v>0</v>
      </c>
      <c r="B8170" s="38">
        <f>IF(Txn!$B4091="","",Txn!$C4091)</f>
        <v>0</v>
      </c>
      <c r="C8170" s="39">
        <f>IF(Txn!$B4091="","","تراکنش بانکی")</f>
        <v>0</v>
      </c>
      <c r="D8170" s="38">
        <f>IF(Txn!$B4091="","",IF(IF(Txn!$U4091="TRF",Txn!$Y4091,Txn!$Z4091)="","",IF(Txn!$U4091="TRF",Txn!$Y4091,Txn!$Z4091)))</f>
        <v>0</v>
      </c>
      <c r="E8170" s="39">
        <f>IF($D8170="","",IFERROR(VLOOKUP($D8170,AcctTbl,2,0),""))</f>
        <v>0</v>
      </c>
      <c r="F8170" s="39">
        <f>IF($D8170="","",IFERROR(VLOOKUP($D8170,AcctTbl,3,0),""))</f>
        <v>0</v>
      </c>
      <c r="G8170" s="39">
        <f>IF(Txn!$B4091="","",Txn!$D4091)</f>
        <v>0</v>
      </c>
      <c r="H8170" s="38">
        <f>IF(Txn!$B4091="","",Txn!$E4091)</f>
        <v>0</v>
      </c>
      <c r="I8170" s="40">
        <f>IF(Txn!$B4091="",0,Txn!$Q4091)</f>
        <v>0</v>
      </c>
      <c r="J8170" s="40">
        <f>IF(Txn!$B4091="",0,Txn!$R4091)</f>
        <v>0</v>
      </c>
      <c r="K8170" s="41">
        <f>IF($A8170="","",IFERROR(VALUE(MID($A8170,6,2)),""))</f>
        <v>0</v>
      </c>
      <c r="L8170" s="39">
        <f>IF(Txn!$K4091="","","طرف مقابل — "&amp;Txn!$K4091)</f>
        <v>0</v>
      </c>
      <c r="N8170" s="42">
        <f>IF($D8170="",0,COUNTIF(BankAccts,$D8170))</f>
        <v>0</v>
      </c>
    </row>
    <row r="8171" spans="1:14">
      <c r="A8171" s="38">
        <f>IF(Txn!$B4092="","",Txn!$B4092)</f>
        <v>0</v>
      </c>
      <c r="B8171" s="38">
        <f>IF(Txn!$B4092="","",Txn!$C4092)</f>
        <v>0</v>
      </c>
      <c r="C8171" s="39">
        <f>IF(Txn!$B4092="","","تراکنش بانکی")</f>
        <v>0</v>
      </c>
      <c r="D8171" s="38">
        <f>IF(Txn!$B4092="","",IF(Txn!$X4092="","",Txn!$X4092))</f>
        <v>0</v>
      </c>
      <c r="E8171" s="39">
        <f>IF($D8171="","",IFERROR(VLOOKUP($D8171,AcctTbl,2,0),""))</f>
        <v>0</v>
      </c>
      <c r="F8171" s="39">
        <f>IF($D8171="","",IFERROR(VLOOKUP($D8171,AcctTbl,3,0),""))</f>
        <v>0</v>
      </c>
      <c r="G8171" s="39">
        <f>IF(Txn!$B4092="","",Txn!$D4092)</f>
        <v>0</v>
      </c>
      <c r="H8171" s="38">
        <f>IF(Txn!$B4092="","",Txn!$E4092)</f>
        <v>0</v>
      </c>
      <c r="I8171" s="40">
        <f>IF(Txn!$B4092="",0,Txn!$O4092)</f>
        <v>0</v>
      </c>
      <c r="J8171" s="40">
        <f>IF(Txn!$B4092="",0,Txn!$P4092)</f>
        <v>0</v>
      </c>
      <c r="K8171" s="41">
        <f>IF($A8171="","",IFERROR(VALUE(MID($A8171,6,2)),""))</f>
        <v>0</v>
      </c>
      <c r="L8171" s="39">
        <f>IF(Txn!$K4092="","",Txn!$K4092)</f>
        <v>0</v>
      </c>
      <c r="N8171" s="42">
        <f>IF($D8171="",0,COUNTIF(BankAccts,$D8171))</f>
        <v>0</v>
      </c>
    </row>
    <row r="8172" spans="1:14">
      <c r="A8172" s="38">
        <f>IF(Txn!$B4092="","",Txn!$B4092)</f>
        <v>0</v>
      </c>
      <c r="B8172" s="38">
        <f>IF(Txn!$B4092="","",Txn!$C4092)</f>
        <v>0</v>
      </c>
      <c r="C8172" s="39">
        <f>IF(Txn!$B4092="","","تراکنش بانکی")</f>
        <v>0</v>
      </c>
      <c r="D8172" s="38">
        <f>IF(Txn!$B4092="","",IF(IF(Txn!$U4092="TRF",Txn!$Y4092,Txn!$Z4092)="","",IF(Txn!$U4092="TRF",Txn!$Y4092,Txn!$Z4092)))</f>
        <v>0</v>
      </c>
      <c r="E8172" s="39">
        <f>IF($D8172="","",IFERROR(VLOOKUP($D8172,AcctTbl,2,0),""))</f>
        <v>0</v>
      </c>
      <c r="F8172" s="39">
        <f>IF($D8172="","",IFERROR(VLOOKUP($D8172,AcctTbl,3,0),""))</f>
        <v>0</v>
      </c>
      <c r="G8172" s="39">
        <f>IF(Txn!$B4092="","",Txn!$D4092)</f>
        <v>0</v>
      </c>
      <c r="H8172" s="38">
        <f>IF(Txn!$B4092="","",Txn!$E4092)</f>
        <v>0</v>
      </c>
      <c r="I8172" s="40">
        <f>IF(Txn!$B4092="",0,Txn!$Q4092)</f>
        <v>0</v>
      </c>
      <c r="J8172" s="40">
        <f>IF(Txn!$B4092="",0,Txn!$R4092)</f>
        <v>0</v>
      </c>
      <c r="K8172" s="41">
        <f>IF($A8172="","",IFERROR(VALUE(MID($A8172,6,2)),""))</f>
        <v>0</v>
      </c>
      <c r="L8172" s="39">
        <f>IF(Txn!$K4092="","","طرف مقابل — "&amp;Txn!$K4092)</f>
        <v>0</v>
      </c>
      <c r="N8172" s="42">
        <f>IF($D8172="",0,COUNTIF(BankAccts,$D8172))</f>
        <v>0</v>
      </c>
    </row>
    <row r="8173" spans="1:14">
      <c r="A8173" s="38">
        <f>IF(Txn!$B4093="","",Txn!$B4093)</f>
        <v>0</v>
      </c>
      <c r="B8173" s="38">
        <f>IF(Txn!$B4093="","",Txn!$C4093)</f>
        <v>0</v>
      </c>
      <c r="C8173" s="39">
        <f>IF(Txn!$B4093="","","تراکنش بانکی")</f>
        <v>0</v>
      </c>
      <c r="D8173" s="38">
        <f>IF(Txn!$B4093="","",IF(Txn!$X4093="","",Txn!$X4093))</f>
        <v>0</v>
      </c>
      <c r="E8173" s="39">
        <f>IF($D8173="","",IFERROR(VLOOKUP($D8173,AcctTbl,2,0),""))</f>
        <v>0</v>
      </c>
      <c r="F8173" s="39">
        <f>IF($D8173="","",IFERROR(VLOOKUP($D8173,AcctTbl,3,0),""))</f>
        <v>0</v>
      </c>
      <c r="G8173" s="39">
        <f>IF(Txn!$B4093="","",Txn!$D4093)</f>
        <v>0</v>
      </c>
      <c r="H8173" s="38">
        <f>IF(Txn!$B4093="","",Txn!$E4093)</f>
        <v>0</v>
      </c>
      <c r="I8173" s="40">
        <f>IF(Txn!$B4093="",0,Txn!$O4093)</f>
        <v>0</v>
      </c>
      <c r="J8173" s="40">
        <f>IF(Txn!$B4093="",0,Txn!$P4093)</f>
        <v>0</v>
      </c>
      <c r="K8173" s="41">
        <f>IF($A8173="","",IFERROR(VALUE(MID($A8173,6,2)),""))</f>
        <v>0</v>
      </c>
      <c r="L8173" s="39">
        <f>IF(Txn!$K4093="","",Txn!$K4093)</f>
        <v>0</v>
      </c>
      <c r="N8173" s="42">
        <f>IF($D8173="",0,COUNTIF(BankAccts,$D8173))</f>
        <v>0</v>
      </c>
    </row>
    <row r="8174" spans="1:14">
      <c r="A8174" s="38">
        <f>IF(Txn!$B4093="","",Txn!$B4093)</f>
        <v>0</v>
      </c>
      <c r="B8174" s="38">
        <f>IF(Txn!$B4093="","",Txn!$C4093)</f>
        <v>0</v>
      </c>
      <c r="C8174" s="39">
        <f>IF(Txn!$B4093="","","تراکنش بانکی")</f>
        <v>0</v>
      </c>
      <c r="D8174" s="38">
        <f>IF(Txn!$B4093="","",IF(IF(Txn!$U4093="TRF",Txn!$Y4093,Txn!$Z4093)="","",IF(Txn!$U4093="TRF",Txn!$Y4093,Txn!$Z4093)))</f>
        <v>0</v>
      </c>
      <c r="E8174" s="39">
        <f>IF($D8174="","",IFERROR(VLOOKUP($D8174,AcctTbl,2,0),""))</f>
        <v>0</v>
      </c>
      <c r="F8174" s="39">
        <f>IF($D8174="","",IFERROR(VLOOKUP($D8174,AcctTbl,3,0),""))</f>
        <v>0</v>
      </c>
      <c r="G8174" s="39">
        <f>IF(Txn!$B4093="","",Txn!$D4093)</f>
        <v>0</v>
      </c>
      <c r="H8174" s="38">
        <f>IF(Txn!$B4093="","",Txn!$E4093)</f>
        <v>0</v>
      </c>
      <c r="I8174" s="40">
        <f>IF(Txn!$B4093="",0,Txn!$Q4093)</f>
        <v>0</v>
      </c>
      <c r="J8174" s="40">
        <f>IF(Txn!$B4093="",0,Txn!$R4093)</f>
        <v>0</v>
      </c>
      <c r="K8174" s="41">
        <f>IF($A8174="","",IFERROR(VALUE(MID($A8174,6,2)),""))</f>
        <v>0</v>
      </c>
      <c r="L8174" s="39">
        <f>IF(Txn!$K4093="","","طرف مقابل — "&amp;Txn!$K4093)</f>
        <v>0</v>
      </c>
      <c r="N8174" s="42">
        <f>IF($D8174="",0,COUNTIF(BankAccts,$D8174))</f>
        <v>0</v>
      </c>
    </row>
    <row r="8175" spans="1:14">
      <c r="A8175" s="38">
        <f>IF(Txn!$B4094="","",Txn!$B4094)</f>
        <v>0</v>
      </c>
      <c r="B8175" s="38">
        <f>IF(Txn!$B4094="","",Txn!$C4094)</f>
        <v>0</v>
      </c>
      <c r="C8175" s="39">
        <f>IF(Txn!$B4094="","","تراکنش بانکی")</f>
        <v>0</v>
      </c>
      <c r="D8175" s="38">
        <f>IF(Txn!$B4094="","",IF(Txn!$X4094="","",Txn!$X4094))</f>
        <v>0</v>
      </c>
      <c r="E8175" s="39">
        <f>IF($D8175="","",IFERROR(VLOOKUP($D8175,AcctTbl,2,0),""))</f>
        <v>0</v>
      </c>
      <c r="F8175" s="39">
        <f>IF($D8175="","",IFERROR(VLOOKUP($D8175,AcctTbl,3,0),""))</f>
        <v>0</v>
      </c>
      <c r="G8175" s="39">
        <f>IF(Txn!$B4094="","",Txn!$D4094)</f>
        <v>0</v>
      </c>
      <c r="H8175" s="38">
        <f>IF(Txn!$B4094="","",Txn!$E4094)</f>
        <v>0</v>
      </c>
      <c r="I8175" s="40">
        <f>IF(Txn!$B4094="",0,Txn!$O4094)</f>
        <v>0</v>
      </c>
      <c r="J8175" s="40">
        <f>IF(Txn!$B4094="",0,Txn!$P4094)</f>
        <v>0</v>
      </c>
      <c r="K8175" s="41">
        <f>IF($A8175="","",IFERROR(VALUE(MID($A8175,6,2)),""))</f>
        <v>0</v>
      </c>
      <c r="L8175" s="39">
        <f>IF(Txn!$K4094="","",Txn!$K4094)</f>
        <v>0</v>
      </c>
      <c r="N8175" s="42">
        <f>IF($D8175="",0,COUNTIF(BankAccts,$D8175))</f>
        <v>0</v>
      </c>
    </row>
    <row r="8176" spans="1:14">
      <c r="A8176" s="38">
        <f>IF(Txn!$B4094="","",Txn!$B4094)</f>
        <v>0</v>
      </c>
      <c r="B8176" s="38">
        <f>IF(Txn!$B4094="","",Txn!$C4094)</f>
        <v>0</v>
      </c>
      <c r="C8176" s="39">
        <f>IF(Txn!$B4094="","","تراکنش بانکی")</f>
        <v>0</v>
      </c>
      <c r="D8176" s="38">
        <f>IF(Txn!$B4094="","",IF(IF(Txn!$U4094="TRF",Txn!$Y4094,Txn!$Z4094)="","",IF(Txn!$U4094="TRF",Txn!$Y4094,Txn!$Z4094)))</f>
        <v>0</v>
      </c>
      <c r="E8176" s="39">
        <f>IF($D8176="","",IFERROR(VLOOKUP($D8176,AcctTbl,2,0),""))</f>
        <v>0</v>
      </c>
      <c r="F8176" s="39">
        <f>IF($D8176="","",IFERROR(VLOOKUP($D8176,AcctTbl,3,0),""))</f>
        <v>0</v>
      </c>
      <c r="G8176" s="39">
        <f>IF(Txn!$B4094="","",Txn!$D4094)</f>
        <v>0</v>
      </c>
      <c r="H8176" s="38">
        <f>IF(Txn!$B4094="","",Txn!$E4094)</f>
        <v>0</v>
      </c>
      <c r="I8176" s="40">
        <f>IF(Txn!$B4094="",0,Txn!$Q4094)</f>
        <v>0</v>
      </c>
      <c r="J8176" s="40">
        <f>IF(Txn!$B4094="",0,Txn!$R4094)</f>
        <v>0</v>
      </c>
      <c r="K8176" s="41">
        <f>IF($A8176="","",IFERROR(VALUE(MID($A8176,6,2)),""))</f>
        <v>0</v>
      </c>
      <c r="L8176" s="39">
        <f>IF(Txn!$K4094="","","طرف مقابل — "&amp;Txn!$K4094)</f>
        <v>0</v>
      </c>
      <c r="N8176" s="42">
        <f>IF($D8176="",0,COUNTIF(BankAccts,$D8176))</f>
        <v>0</v>
      </c>
    </row>
    <row r="8177" spans="1:14">
      <c r="A8177" s="38">
        <f>IF(Txn!$B4095="","",Txn!$B4095)</f>
        <v>0</v>
      </c>
      <c r="B8177" s="38">
        <f>IF(Txn!$B4095="","",Txn!$C4095)</f>
        <v>0</v>
      </c>
      <c r="C8177" s="39">
        <f>IF(Txn!$B4095="","","تراکنش بانکی")</f>
        <v>0</v>
      </c>
      <c r="D8177" s="38">
        <f>IF(Txn!$B4095="","",IF(Txn!$X4095="","",Txn!$X4095))</f>
        <v>0</v>
      </c>
      <c r="E8177" s="39">
        <f>IF($D8177="","",IFERROR(VLOOKUP($D8177,AcctTbl,2,0),""))</f>
        <v>0</v>
      </c>
      <c r="F8177" s="39">
        <f>IF($D8177="","",IFERROR(VLOOKUP($D8177,AcctTbl,3,0),""))</f>
        <v>0</v>
      </c>
      <c r="G8177" s="39">
        <f>IF(Txn!$B4095="","",Txn!$D4095)</f>
        <v>0</v>
      </c>
      <c r="H8177" s="38">
        <f>IF(Txn!$B4095="","",Txn!$E4095)</f>
        <v>0</v>
      </c>
      <c r="I8177" s="40">
        <f>IF(Txn!$B4095="",0,Txn!$O4095)</f>
        <v>0</v>
      </c>
      <c r="J8177" s="40">
        <f>IF(Txn!$B4095="",0,Txn!$P4095)</f>
        <v>0</v>
      </c>
      <c r="K8177" s="41">
        <f>IF($A8177="","",IFERROR(VALUE(MID($A8177,6,2)),""))</f>
        <v>0</v>
      </c>
      <c r="L8177" s="39">
        <f>IF(Txn!$K4095="","",Txn!$K4095)</f>
        <v>0</v>
      </c>
      <c r="N8177" s="42">
        <f>IF($D8177="",0,COUNTIF(BankAccts,$D8177))</f>
        <v>0</v>
      </c>
    </row>
    <row r="8178" spans="1:14">
      <c r="A8178" s="38">
        <f>IF(Txn!$B4095="","",Txn!$B4095)</f>
        <v>0</v>
      </c>
      <c r="B8178" s="38">
        <f>IF(Txn!$B4095="","",Txn!$C4095)</f>
        <v>0</v>
      </c>
      <c r="C8178" s="39">
        <f>IF(Txn!$B4095="","","تراکنش بانکی")</f>
        <v>0</v>
      </c>
      <c r="D8178" s="38">
        <f>IF(Txn!$B4095="","",IF(IF(Txn!$U4095="TRF",Txn!$Y4095,Txn!$Z4095)="","",IF(Txn!$U4095="TRF",Txn!$Y4095,Txn!$Z4095)))</f>
        <v>0</v>
      </c>
      <c r="E8178" s="39">
        <f>IF($D8178="","",IFERROR(VLOOKUP($D8178,AcctTbl,2,0),""))</f>
        <v>0</v>
      </c>
      <c r="F8178" s="39">
        <f>IF($D8178="","",IFERROR(VLOOKUP($D8178,AcctTbl,3,0),""))</f>
        <v>0</v>
      </c>
      <c r="G8178" s="39">
        <f>IF(Txn!$B4095="","",Txn!$D4095)</f>
        <v>0</v>
      </c>
      <c r="H8178" s="38">
        <f>IF(Txn!$B4095="","",Txn!$E4095)</f>
        <v>0</v>
      </c>
      <c r="I8178" s="40">
        <f>IF(Txn!$B4095="",0,Txn!$Q4095)</f>
        <v>0</v>
      </c>
      <c r="J8178" s="40">
        <f>IF(Txn!$B4095="",0,Txn!$R4095)</f>
        <v>0</v>
      </c>
      <c r="K8178" s="41">
        <f>IF($A8178="","",IFERROR(VALUE(MID($A8178,6,2)),""))</f>
        <v>0</v>
      </c>
      <c r="L8178" s="39">
        <f>IF(Txn!$K4095="","","طرف مقابل — "&amp;Txn!$K4095)</f>
        <v>0</v>
      </c>
      <c r="N8178" s="42">
        <f>IF($D8178="",0,COUNTIF(BankAccts,$D8178))</f>
        <v>0</v>
      </c>
    </row>
    <row r="8179" spans="1:14">
      <c r="A8179" s="38">
        <f>IF(Txn!$B4096="","",Txn!$B4096)</f>
        <v>0</v>
      </c>
      <c r="B8179" s="38">
        <f>IF(Txn!$B4096="","",Txn!$C4096)</f>
        <v>0</v>
      </c>
      <c r="C8179" s="39">
        <f>IF(Txn!$B4096="","","تراکنش بانکی")</f>
        <v>0</v>
      </c>
      <c r="D8179" s="38">
        <f>IF(Txn!$B4096="","",IF(Txn!$X4096="","",Txn!$X4096))</f>
        <v>0</v>
      </c>
      <c r="E8179" s="39">
        <f>IF($D8179="","",IFERROR(VLOOKUP($D8179,AcctTbl,2,0),""))</f>
        <v>0</v>
      </c>
      <c r="F8179" s="39">
        <f>IF($D8179="","",IFERROR(VLOOKUP($D8179,AcctTbl,3,0),""))</f>
        <v>0</v>
      </c>
      <c r="G8179" s="39">
        <f>IF(Txn!$B4096="","",Txn!$D4096)</f>
        <v>0</v>
      </c>
      <c r="H8179" s="38">
        <f>IF(Txn!$B4096="","",Txn!$E4096)</f>
        <v>0</v>
      </c>
      <c r="I8179" s="40">
        <f>IF(Txn!$B4096="",0,Txn!$O4096)</f>
        <v>0</v>
      </c>
      <c r="J8179" s="40">
        <f>IF(Txn!$B4096="",0,Txn!$P4096)</f>
        <v>0</v>
      </c>
      <c r="K8179" s="41">
        <f>IF($A8179="","",IFERROR(VALUE(MID($A8179,6,2)),""))</f>
        <v>0</v>
      </c>
      <c r="L8179" s="39">
        <f>IF(Txn!$K4096="","",Txn!$K4096)</f>
        <v>0</v>
      </c>
      <c r="N8179" s="42">
        <f>IF($D8179="",0,COUNTIF(BankAccts,$D8179))</f>
        <v>0</v>
      </c>
    </row>
    <row r="8180" spans="1:14">
      <c r="A8180" s="38">
        <f>IF(Txn!$B4096="","",Txn!$B4096)</f>
        <v>0</v>
      </c>
      <c r="B8180" s="38">
        <f>IF(Txn!$B4096="","",Txn!$C4096)</f>
        <v>0</v>
      </c>
      <c r="C8180" s="39">
        <f>IF(Txn!$B4096="","","تراکنش بانکی")</f>
        <v>0</v>
      </c>
      <c r="D8180" s="38">
        <f>IF(Txn!$B4096="","",IF(IF(Txn!$U4096="TRF",Txn!$Y4096,Txn!$Z4096)="","",IF(Txn!$U4096="TRF",Txn!$Y4096,Txn!$Z4096)))</f>
        <v>0</v>
      </c>
      <c r="E8180" s="39">
        <f>IF($D8180="","",IFERROR(VLOOKUP($D8180,AcctTbl,2,0),""))</f>
        <v>0</v>
      </c>
      <c r="F8180" s="39">
        <f>IF($D8180="","",IFERROR(VLOOKUP($D8180,AcctTbl,3,0),""))</f>
        <v>0</v>
      </c>
      <c r="G8180" s="39">
        <f>IF(Txn!$B4096="","",Txn!$D4096)</f>
        <v>0</v>
      </c>
      <c r="H8180" s="38">
        <f>IF(Txn!$B4096="","",Txn!$E4096)</f>
        <v>0</v>
      </c>
      <c r="I8180" s="40">
        <f>IF(Txn!$B4096="",0,Txn!$Q4096)</f>
        <v>0</v>
      </c>
      <c r="J8180" s="40">
        <f>IF(Txn!$B4096="",0,Txn!$R4096)</f>
        <v>0</v>
      </c>
      <c r="K8180" s="41">
        <f>IF($A8180="","",IFERROR(VALUE(MID($A8180,6,2)),""))</f>
        <v>0</v>
      </c>
      <c r="L8180" s="39">
        <f>IF(Txn!$K4096="","","طرف مقابل — "&amp;Txn!$K4096)</f>
        <v>0</v>
      </c>
      <c r="N8180" s="42">
        <f>IF($D8180="",0,COUNTIF(BankAccts,$D8180))</f>
        <v>0</v>
      </c>
    </row>
    <row r="8181" spans="1:14">
      <c r="A8181" s="38">
        <f>IF(Txn!$B4097="","",Txn!$B4097)</f>
        <v>0</v>
      </c>
      <c r="B8181" s="38">
        <f>IF(Txn!$B4097="","",Txn!$C4097)</f>
        <v>0</v>
      </c>
      <c r="C8181" s="39">
        <f>IF(Txn!$B4097="","","تراکنش بانکی")</f>
        <v>0</v>
      </c>
      <c r="D8181" s="38">
        <f>IF(Txn!$B4097="","",IF(Txn!$X4097="","",Txn!$X4097))</f>
        <v>0</v>
      </c>
      <c r="E8181" s="39">
        <f>IF($D8181="","",IFERROR(VLOOKUP($D8181,AcctTbl,2,0),""))</f>
        <v>0</v>
      </c>
      <c r="F8181" s="39">
        <f>IF($D8181="","",IFERROR(VLOOKUP($D8181,AcctTbl,3,0),""))</f>
        <v>0</v>
      </c>
      <c r="G8181" s="39">
        <f>IF(Txn!$B4097="","",Txn!$D4097)</f>
        <v>0</v>
      </c>
      <c r="H8181" s="38">
        <f>IF(Txn!$B4097="","",Txn!$E4097)</f>
        <v>0</v>
      </c>
      <c r="I8181" s="40">
        <f>IF(Txn!$B4097="",0,Txn!$O4097)</f>
        <v>0</v>
      </c>
      <c r="J8181" s="40">
        <f>IF(Txn!$B4097="",0,Txn!$P4097)</f>
        <v>0</v>
      </c>
      <c r="K8181" s="41">
        <f>IF($A8181="","",IFERROR(VALUE(MID($A8181,6,2)),""))</f>
        <v>0</v>
      </c>
      <c r="L8181" s="39">
        <f>IF(Txn!$K4097="","",Txn!$K4097)</f>
        <v>0</v>
      </c>
      <c r="N8181" s="42">
        <f>IF($D8181="",0,COUNTIF(BankAccts,$D8181))</f>
        <v>0</v>
      </c>
    </row>
    <row r="8182" spans="1:14">
      <c r="A8182" s="38">
        <f>IF(Txn!$B4097="","",Txn!$B4097)</f>
        <v>0</v>
      </c>
      <c r="B8182" s="38">
        <f>IF(Txn!$B4097="","",Txn!$C4097)</f>
        <v>0</v>
      </c>
      <c r="C8182" s="39">
        <f>IF(Txn!$B4097="","","تراکنش بانکی")</f>
        <v>0</v>
      </c>
      <c r="D8182" s="38">
        <f>IF(Txn!$B4097="","",IF(IF(Txn!$U4097="TRF",Txn!$Y4097,Txn!$Z4097)="","",IF(Txn!$U4097="TRF",Txn!$Y4097,Txn!$Z4097)))</f>
        <v>0</v>
      </c>
      <c r="E8182" s="39">
        <f>IF($D8182="","",IFERROR(VLOOKUP($D8182,AcctTbl,2,0),""))</f>
        <v>0</v>
      </c>
      <c r="F8182" s="39">
        <f>IF($D8182="","",IFERROR(VLOOKUP($D8182,AcctTbl,3,0),""))</f>
        <v>0</v>
      </c>
      <c r="G8182" s="39">
        <f>IF(Txn!$B4097="","",Txn!$D4097)</f>
        <v>0</v>
      </c>
      <c r="H8182" s="38">
        <f>IF(Txn!$B4097="","",Txn!$E4097)</f>
        <v>0</v>
      </c>
      <c r="I8182" s="40">
        <f>IF(Txn!$B4097="",0,Txn!$Q4097)</f>
        <v>0</v>
      </c>
      <c r="J8182" s="40">
        <f>IF(Txn!$B4097="",0,Txn!$R4097)</f>
        <v>0</v>
      </c>
      <c r="K8182" s="41">
        <f>IF($A8182="","",IFERROR(VALUE(MID($A8182,6,2)),""))</f>
        <v>0</v>
      </c>
      <c r="L8182" s="39">
        <f>IF(Txn!$K4097="","","طرف مقابل — "&amp;Txn!$K4097)</f>
        <v>0</v>
      </c>
      <c r="N8182" s="42">
        <f>IF($D8182="",0,COUNTIF(BankAccts,$D8182))</f>
        <v>0</v>
      </c>
    </row>
    <row r="8183" spans="1:14">
      <c r="A8183" s="38">
        <f>IF(Txn!$B4098="","",Txn!$B4098)</f>
        <v>0</v>
      </c>
      <c r="B8183" s="38">
        <f>IF(Txn!$B4098="","",Txn!$C4098)</f>
        <v>0</v>
      </c>
      <c r="C8183" s="39">
        <f>IF(Txn!$B4098="","","تراکنش بانکی")</f>
        <v>0</v>
      </c>
      <c r="D8183" s="38">
        <f>IF(Txn!$B4098="","",IF(Txn!$X4098="","",Txn!$X4098))</f>
        <v>0</v>
      </c>
      <c r="E8183" s="39">
        <f>IF($D8183="","",IFERROR(VLOOKUP($D8183,AcctTbl,2,0),""))</f>
        <v>0</v>
      </c>
      <c r="F8183" s="39">
        <f>IF($D8183="","",IFERROR(VLOOKUP($D8183,AcctTbl,3,0),""))</f>
        <v>0</v>
      </c>
      <c r="G8183" s="39">
        <f>IF(Txn!$B4098="","",Txn!$D4098)</f>
        <v>0</v>
      </c>
      <c r="H8183" s="38">
        <f>IF(Txn!$B4098="","",Txn!$E4098)</f>
        <v>0</v>
      </c>
      <c r="I8183" s="40">
        <f>IF(Txn!$B4098="",0,Txn!$O4098)</f>
        <v>0</v>
      </c>
      <c r="J8183" s="40">
        <f>IF(Txn!$B4098="",0,Txn!$P4098)</f>
        <v>0</v>
      </c>
      <c r="K8183" s="41">
        <f>IF($A8183="","",IFERROR(VALUE(MID($A8183,6,2)),""))</f>
        <v>0</v>
      </c>
      <c r="L8183" s="39">
        <f>IF(Txn!$K4098="","",Txn!$K4098)</f>
        <v>0</v>
      </c>
      <c r="N8183" s="42">
        <f>IF($D8183="",0,COUNTIF(BankAccts,$D8183))</f>
        <v>0</v>
      </c>
    </row>
    <row r="8184" spans="1:14">
      <c r="A8184" s="38">
        <f>IF(Txn!$B4098="","",Txn!$B4098)</f>
        <v>0</v>
      </c>
      <c r="B8184" s="38">
        <f>IF(Txn!$B4098="","",Txn!$C4098)</f>
        <v>0</v>
      </c>
      <c r="C8184" s="39">
        <f>IF(Txn!$B4098="","","تراکنش بانکی")</f>
        <v>0</v>
      </c>
      <c r="D8184" s="38">
        <f>IF(Txn!$B4098="","",IF(IF(Txn!$U4098="TRF",Txn!$Y4098,Txn!$Z4098)="","",IF(Txn!$U4098="TRF",Txn!$Y4098,Txn!$Z4098)))</f>
        <v>0</v>
      </c>
      <c r="E8184" s="39">
        <f>IF($D8184="","",IFERROR(VLOOKUP($D8184,AcctTbl,2,0),""))</f>
        <v>0</v>
      </c>
      <c r="F8184" s="39">
        <f>IF($D8184="","",IFERROR(VLOOKUP($D8184,AcctTbl,3,0),""))</f>
        <v>0</v>
      </c>
      <c r="G8184" s="39">
        <f>IF(Txn!$B4098="","",Txn!$D4098)</f>
        <v>0</v>
      </c>
      <c r="H8184" s="38">
        <f>IF(Txn!$B4098="","",Txn!$E4098)</f>
        <v>0</v>
      </c>
      <c r="I8184" s="40">
        <f>IF(Txn!$B4098="",0,Txn!$Q4098)</f>
        <v>0</v>
      </c>
      <c r="J8184" s="40">
        <f>IF(Txn!$B4098="",0,Txn!$R4098)</f>
        <v>0</v>
      </c>
      <c r="K8184" s="41">
        <f>IF($A8184="","",IFERROR(VALUE(MID($A8184,6,2)),""))</f>
        <v>0</v>
      </c>
      <c r="L8184" s="39">
        <f>IF(Txn!$K4098="","","طرف مقابل — "&amp;Txn!$K4098)</f>
        <v>0</v>
      </c>
      <c r="N8184" s="42">
        <f>IF($D8184="",0,COUNTIF(BankAccts,$D8184))</f>
        <v>0</v>
      </c>
    </row>
    <row r="8185" spans="1:14">
      <c r="A8185" s="38">
        <f>IF(Txn!$B4099="","",Txn!$B4099)</f>
        <v>0</v>
      </c>
      <c r="B8185" s="38">
        <f>IF(Txn!$B4099="","",Txn!$C4099)</f>
        <v>0</v>
      </c>
      <c r="C8185" s="39">
        <f>IF(Txn!$B4099="","","تراکنش بانکی")</f>
        <v>0</v>
      </c>
      <c r="D8185" s="38">
        <f>IF(Txn!$B4099="","",IF(Txn!$X4099="","",Txn!$X4099))</f>
        <v>0</v>
      </c>
      <c r="E8185" s="39">
        <f>IF($D8185="","",IFERROR(VLOOKUP($D8185,AcctTbl,2,0),""))</f>
        <v>0</v>
      </c>
      <c r="F8185" s="39">
        <f>IF($D8185="","",IFERROR(VLOOKUP($D8185,AcctTbl,3,0),""))</f>
        <v>0</v>
      </c>
      <c r="G8185" s="39">
        <f>IF(Txn!$B4099="","",Txn!$D4099)</f>
        <v>0</v>
      </c>
      <c r="H8185" s="38">
        <f>IF(Txn!$B4099="","",Txn!$E4099)</f>
        <v>0</v>
      </c>
      <c r="I8185" s="40">
        <f>IF(Txn!$B4099="",0,Txn!$O4099)</f>
        <v>0</v>
      </c>
      <c r="J8185" s="40">
        <f>IF(Txn!$B4099="",0,Txn!$P4099)</f>
        <v>0</v>
      </c>
      <c r="K8185" s="41">
        <f>IF($A8185="","",IFERROR(VALUE(MID($A8185,6,2)),""))</f>
        <v>0</v>
      </c>
      <c r="L8185" s="39">
        <f>IF(Txn!$K4099="","",Txn!$K4099)</f>
        <v>0</v>
      </c>
      <c r="N8185" s="42">
        <f>IF($D8185="",0,COUNTIF(BankAccts,$D8185))</f>
        <v>0</v>
      </c>
    </row>
    <row r="8186" spans="1:14">
      <c r="A8186" s="38">
        <f>IF(Txn!$B4099="","",Txn!$B4099)</f>
        <v>0</v>
      </c>
      <c r="B8186" s="38">
        <f>IF(Txn!$B4099="","",Txn!$C4099)</f>
        <v>0</v>
      </c>
      <c r="C8186" s="39">
        <f>IF(Txn!$B4099="","","تراکنش بانکی")</f>
        <v>0</v>
      </c>
      <c r="D8186" s="38">
        <f>IF(Txn!$B4099="","",IF(IF(Txn!$U4099="TRF",Txn!$Y4099,Txn!$Z4099)="","",IF(Txn!$U4099="TRF",Txn!$Y4099,Txn!$Z4099)))</f>
        <v>0</v>
      </c>
      <c r="E8186" s="39">
        <f>IF($D8186="","",IFERROR(VLOOKUP($D8186,AcctTbl,2,0),""))</f>
        <v>0</v>
      </c>
      <c r="F8186" s="39">
        <f>IF($D8186="","",IFERROR(VLOOKUP($D8186,AcctTbl,3,0),""))</f>
        <v>0</v>
      </c>
      <c r="G8186" s="39">
        <f>IF(Txn!$B4099="","",Txn!$D4099)</f>
        <v>0</v>
      </c>
      <c r="H8186" s="38">
        <f>IF(Txn!$B4099="","",Txn!$E4099)</f>
        <v>0</v>
      </c>
      <c r="I8186" s="40">
        <f>IF(Txn!$B4099="",0,Txn!$Q4099)</f>
        <v>0</v>
      </c>
      <c r="J8186" s="40">
        <f>IF(Txn!$B4099="",0,Txn!$R4099)</f>
        <v>0</v>
      </c>
      <c r="K8186" s="41">
        <f>IF($A8186="","",IFERROR(VALUE(MID($A8186,6,2)),""))</f>
        <v>0</v>
      </c>
      <c r="L8186" s="39">
        <f>IF(Txn!$K4099="","","طرف مقابل — "&amp;Txn!$K4099)</f>
        <v>0</v>
      </c>
      <c r="N8186" s="42">
        <f>IF($D8186="",0,COUNTIF(BankAccts,$D8186))</f>
        <v>0</v>
      </c>
    </row>
    <row r="8187" spans="1:14">
      <c r="A8187" s="38">
        <f>IF(Txn!$B4100="","",Txn!$B4100)</f>
        <v>0</v>
      </c>
      <c r="B8187" s="38">
        <f>IF(Txn!$B4100="","",Txn!$C4100)</f>
        <v>0</v>
      </c>
      <c r="C8187" s="39">
        <f>IF(Txn!$B4100="","","تراکنش بانکی")</f>
        <v>0</v>
      </c>
      <c r="D8187" s="38">
        <f>IF(Txn!$B4100="","",IF(Txn!$X4100="","",Txn!$X4100))</f>
        <v>0</v>
      </c>
      <c r="E8187" s="39">
        <f>IF($D8187="","",IFERROR(VLOOKUP($D8187,AcctTbl,2,0),""))</f>
        <v>0</v>
      </c>
      <c r="F8187" s="39">
        <f>IF($D8187="","",IFERROR(VLOOKUP($D8187,AcctTbl,3,0),""))</f>
        <v>0</v>
      </c>
      <c r="G8187" s="39">
        <f>IF(Txn!$B4100="","",Txn!$D4100)</f>
        <v>0</v>
      </c>
      <c r="H8187" s="38">
        <f>IF(Txn!$B4100="","",Txn!$E4100)</f>
        <v>0</v>
      </c>
      <c r="I8187" s="40">
        <f>IF(Txn!$B4100="",0,Txn!$O4100)</f>
        <v>0</v>
      </c>
      <c r="J8187" s="40">
        <f>IF(Txn!$B4100="",0,Txn!$P4100)</f>
        <v>0</v>
      </c>
      <c r="K8187" s="41">
        <f>IF($A8187="","",IFERROR(VALUE(MID($A8187,6,2)),""))</f>
        <v>0</v>
      </c>
      <c r="L8187" s="39">
        <f>IF(Txn!$K4100="","",Txn!$K4100)</f>
        <v>0</v>
      </c>
      <c r="N8187" s="42">
        <f>IF($D8187="",0,COUNTIF(BankAccts,$D8187))</f>
        <v>0</v>
      </c>
    </row>
    <row r="8188" spans="1:14">
      <c r="A8188" s="38">
        <f>IF(Txn!$B4100="","",Txn!$B4100)</f>
        <v>0</v>
      </c>
      <c r="B8188" s="38">
        <f>IF(Txn!$B4100="","",Txn!$C4100)</f>
        <v>0</v>
      </c>
      <c r="C8188" s="39">
        <f>IF(Txn!$B4100="","","تراکنش بانکی")</f>
        <v>0</v>
      </c>
      <c r="D8188" s="38">
        <f>IF(Txn!$B4100="","",IF(IF(Txn!$U4100="TRF",Txn!$Y4100,Txn!$Z4100)="","",IF(Txn!$U4100="TRF",Txn!$Y4100,Txn!$Z4100)))</f>
        <v>0</v>
      </c>
      <c r="E8188" s="39">
        <f>IF($D8188="","",IFERROR(VLOOKUP($D8188,AcctTbl,2,0),""))</f>
        <v>0</v>
      </c>
      <c r="F8188" s="39">
        <f>IF($D8188="","",IFERROR(VLOOKUP($D8188,AcctTbl,3,0),""))</f>
        <v>0</v>
      </c>
      <c r="G8188" s="39">
        <f>IF(Txn!$B4100="","",Txn!$D4100)</f>
        <v>0</v>
      </c>
      <c r="H8188" s="38">
        <f>IF(Txn!$B4100="","",Txn!$E4100)</f>
        <v>0</v>
      </c>
      <c r="I8188" s="40">
        <f>IF(Txn!$B4100="",0,Txn!$Q4100)</f>
        <v>0</v>
      </c>
      <c r="J8188" s="40">
        <f>IF(Txn!$B4100="",0,Txn!$R4100)</f>
        <v>0</v>
      </c>
      <c r="K8188" s="41">
        <f>IF($A8188="","",IFERROR(VALUE(MID($A8188,6,2)),""))</f>
        <v>0</v>
      </c>
      <c r="L8188" s="39">
        <f>IF(Txn!$K4100="","","طرف مقابل — "&amp;Txn!$K4100)</f>
        <v>0</v>
      </c>
      <c r="N8188" s="42">
        <f>IF($D8188="",0,COUNTIF(BankAccts,$D8188))</f>
        <v>0</v>
      </c>
    </row>
    <row r="8189" spans="1:14">
      <c r="A8189" s="38">
        <f>IF(Txn!$B4101="","",Txn!$B4101)</f>
        <v>0</v>
      </c>
      <c r="B8189" s="38">
        <f>IF(Txn!$B4101="","",Txn!$C4101)</f>
        <v>0</v>
      </c>
      <c r="C8189" s="39">
        <f>IF(Txn!$B4101="","","تراکنش بانکی")</f>
        <v>0</v>
      </c>
      <c r="D8189" s="38">
        <f>IF(Txn!$B4101="","",IF(Txn!$X4101="","",Txn!$X4101))</f>
        <v>0</v>
      </c>
      <c r="E8189" s="39">
        <f>IF($D8189="","",IFERROR(VLOOKUP($D8189,AcctTbl,2,0),""))</f>
        <v>0</v>
      </c>
      <c r="F8189" s="39">
        <f>IF($D8189="","",IFERROR(VLOOKUP($D8189,AcctTbl,3,0),""))</f>
        <v>0</v>
      </c>
      <c r="G8189" s="39">
        <f>IF(Txn!$B4101="","",Txn!$D4101)</f>
        <v>0</v>
      </c>
      <c r="H8189" s="38">
        <f>IF(Txn!$B4101="","",Txn!$E4101)</f>
        <v>0</v>
      </c>
      <c r="I8189" s="40">
        <f>IF(Txn!$B4101="",0,Txn!$O4101)</f>
        <v>0</v>
      </c>
      <c r="J8189" s="40">
        <f>IF(Txn!$B4101="",0,Txn!$P4101)</f>
        <v>0</v>
      </c>
      <c r="K8189" s="41">
        <f>IF($A8189="","",IFERROR(VALUE(MID($A8189,6,2)),""))</f>
        <v>0</v>
      </c>
      <c r="L8189" s="39">
        <f>IF(Txn!$K4101="","",Txn!$K4101)</f>
        <v>0</v>
      </c>
      <c r="N8189" s="42">
        <f>IF($D8189="",0,COUNTIF(BankAccts,$D8189))</f>
        <v>0</v>
      </c>
    </row>
    <row r="8190" spans="1:14">
      <c r="A8190" s="38">
        <f>IF(Txn!$B4101="","",Txn!$B4101)</f>
        <v>0</v>
      </c>
      <c r="B8190" s="38">
        <f>IF(Txn!$B4101="","",Txn!$C4101)</f>
        <v>0</v>
      </c>
      <c r="C8190" s="39">
        <f>IF(Txn!$B4101="","","تراکنش بانکی")</f>
        <v>0</v>
      </c>
      <c r="D8190" s="38">
        <f>IF(Txn!$B4101="","",IF(IF(Txn!$U4101="TRF",Txn!$Y4101,Txn!$Z4101)="","",IF(Txn!$U4101="TRF",Txn!$Y4101,Txn!$Z4101)))</f>
        <v>0</v>
      </c>
      <c r="E8190" s="39">
        <f>IF($D8190="","",IFERROR(VLOOKUP($D8190,AcctTbl,2,0),""))</f>
        <v>0</v>
      </c>
      <c r="F8190" s="39">
        <f>IF($D8190="","",IFERROR(VLOOKUP($D8190,AcctTbl,3,0),""))</f>
        <v>0</v>
      </c>
      <c r="G8190" s="39">
        <f>IF(Txn!$B4101="","",Txn!$D4101)</f>
        <v>0</v>
      </c>
      <c r="H8190" s="38">
        <f>IF(Txn!$B4101="","",Txn!$E4101)</f>
        <v>0</v>
      </c>
      <c r="I8190" s="40">
        <f>IF(Txn!$B4101="",0,Txn!$Q4101)</f>
        <v>0</v>
      </c>
      <c r="J8190" s="40">
        <f>IF(Txn!$B4101="",0,Txn!$R4101)</f>
        <v>0</v>
      </c>
      <c r="K8190" s="41">
        <f>IF($A8190="","",IFERROR(VALUE(MID($A8190,6,2)),""))</f>
        <v>0</v>
      </c>
      <c r="L8190" s="39">
        <f>IF(Txn!$K4101="","","طرف مقابل — "&amp;Txn!$K4101)</f>
        <v>0</v>
      </c>
      <c r="N8190" s="42">
        <f>IF($D8190="",0,COUNTIF(BankAccts,$D8190))</f>
        <v>0</v>
      </c>
    </row>
    <row r="8191" spans="1:14">
      <c r="A8191" s="38">
        <f>IF(Txn!$B4102="","",Txn!$B4102)</f>
        <v>0</v>
      </c>
      <c r="B8191" s="38">
        <f>IF(Txn!$B4102="","",Txn!$C4102)</f>
        <v>0</v>
      </c>
      <c r="C8191" s="39">
        <f>IF(Txn!$B4102="","","تراکنش بانکی")</f>
        <v>0</v>
      </c>
      <c r="D8191" s="38">
        <f>IF(Txn!$B4102="","",IF(Txn!$X4102="","",Txn!$X4102))</f>
        <v>0</v>
      </c>
      <c r="E8191" s="39">
        <f>IF($D8191="","",IFERROR(VLOOKUP($D8191,AcctTbl,2,0),""))</f>
        <v>0</v>
      </c>
      <c r="F8191" s="39">
        <f>IF($D8191="","",IFERROR(VLOOKUP($D8191,AcctTbl,3,0),""))</f>
        <v>0</v>
      </c>
      <c r="G8191" s="39">
        <f>IF(Txn!$B4102="","",Txn!$D4102)</f>
        <v>0</v>
      </c>
      <c r="H8191" s="38">
        <f>IF(Txn!$B4102="","",Txn!$E4102)</f>
        <v>0</v>
      </c>
      <c r="I8191" s="40">
        <f>IF(Txn!$B4102="",0,Txn!$O4102)</f>
        <v>0</v>
      </c>
      <c r="J8191" s="40">
        <f>IF(Txn!$B4102="",0,Txn!$P4102)</f>
        <v>0</v>
      </c>
      <c r="K8191" s="41">
        <f>IF($A8191="","",IFERROR(VALUE(MID($A8191,6,2)),""))</f>
        <v>0</v>
      </c>
      <c r="L8191" s="39">
        <f>IF(Txn!$K4102="","",Txn!$K4102)</f>
        <v>0</v>
      </c>
      <c r="N8191" s="42">
        <f>IF($D8191="",0,COUNTIF(BankAccts,$D8191))</f>
        <v>0</v>
      </c>
    </row>
    <row r="8192" spans="1:14">
      <c r="A8192" s="38">
        <f>IF(Txn!$B4102="","",Txn!$B4102)</f>
        <v>0</v>
      </c>
      <c r="B8192" s="38">
        <f>IF(Txn!$B4102="","",Txn!$C4102)</f>
        <v>0</v>
      </c>
      <c r="C8192" s="39">
        <f>IF(Txn!$B4102="","","تراکنش بانکی")</f>
        <v>0</v>
      </c>
      <c r="D8192" s="38">
        <f>IF(Txn!$B4102="","",IF(IF(Txn!$U4102="TRF",Txn!$Y4102,Txn!$Z4102)="","",IF(Txn!$U4102="TRF",Txn!$Y4102,Txn!$Z4102)))</f>
        <v>0</v>
      </c>
      <c r="E8192" s="39">
        <f>IF($D8192="","",IFERROR(VLOOKUP($D8192,AcctTbl,2,0),""))</f>
        <v>0</v>
      </c>
      <c r="F8192" s="39">
        <f>IF($D8192="","",IFERROR(VLOOKUP($D8192,AcctTbl,3,0),""))</f>
        <v>0</v>
      </c>
      <c r="G8192" s="39">
        <f>IF(Txn!$B4102="","",Txn!$D4102)</f>
        <v>0</v>
      </c>
      <c r="H8192" s="38">
        <f>IF(Txn!$B4102="","",Txn!$E4102)</f>
        <v>0</v>
      </c>
      <c r="I8192" s="40">
        <f>IF(Txn!$B4102="",0,Txn!$Q4102)</f>
        <v>0</v>
      </c>
      <c r="J8192" s="40">
        <f>IF(Txn!$B4102="",0,Txn!$R4102)</f>
        <v>0</v>
      </c>
      <c r="K8192" s="41">
        <f>IF($A8192="","",IFERROR(VALUE(MID($A8192,6,2)),""))</f>
        <v>0</v>
      </c>
      <c r="L8192" s="39">
        <f>IF(Txn!$K4102="","","طرف مقابل — "&amp;Txn!$K4102)</f>
        <v>0</v>
      </c>
      <c r="N8192" s="42">
        <f>IF($D8192="",0,COUNTIF(BankAccts,$D8192))</f>
        <v>0</v>
      </c>
    </row>
    <row r="8193" spans="1:14">
      <c r="A8193" s="38">
        <f>IF(Txn!$B4103="","",Txn!$B4103)</f>
        <v>0</v>
      </c>
      <c r="B8193" s="38">
        <f>IF(Txn!$B4103="","",Txn!$C4103)</f>
        <v>0</v>
      </c>
      <c r="C8193" s="39">
        <f>IF(Txn!$B4103="","","تراکنش بانکی")</f>
        <v>0</v>
      </c>
      <c r="D8193" s="38">
        <f>IF(Txn!$B4103="","",IF(Txn!$X4103="","",Txn!$X4103))</f>
        <v>0</v>
      </c>
      <c r="E8193" s="39">
        <f>IF($D8193="","",IFERROR(VLOOKUP($D8193,AcctTbl,2,0),""))</f>
        <v>0</v>
      </c>
      <c r="F8193" s="39">
        <f>IF($D8193="","",IFERROR(VLOOKUP($D8193,AcctTbl,3,0),""))</f>
        <v>0</v>
      </c>
      <c r="G8193" s="39">
        <f>IF(Txn!$B4103="","",Txn!$D4103)</f>
        <v>0</v>
      </c>
      <c r="H8193" s="38">
        <f>IF(Txn!$B4103="","",Txn!$E4103)</f>
        <v>0</v>
      </c>
      <c r="I8193" s="40">
        <f>IF(Txn!$B4103="",0,Txn!$O4103)</f>
        <v>0</v>
      </c>
      <c r="J8193" s="40">
        <f>IF(Txn!$B4103="",0,Txn!$P4103)</f>
        <v>0</v>
      </c>
      <c r="K8193" s="41">
        <f>IF($A8193="","",IFERROR(VALUE(MID($A8193,6,2)),""))</f>
        <v>0</v>
      </c>
      <c r="L8193" s="39">
        <f>IF(Txn!$K4103="","",Txn!$K4103)</f>
        <v>0</v>
      </c>
      <c r="N8193" s="42">
        <f>IF($D8193="",0,COUNTIF(BankAccts,$D8193))</f>
        <v>0</v>
      </c>
    </row>
    <row r="8194" spans="1:14">
      <c r="A8194" s="38">
        <f>IF(Txn!$B4103="","",Txn!$B4103)</f>
        <v>0</v>
      </c>
      <c r="B8194" s="38">
        <f>IF(Txn!$B4103="","",Txn!$C4103)</f>
        <v>0</v>
      </c>
      <c r="C8194" s="39">
        <f>IF(Txn!$B4103="","","تراکنش بانکی")</f>
        <v>0</v>
      </c>
      <c r="D8194" s="38">
        <f>IF(Txn!$B4103="","",IF(IF(Txn!$U4103="TRF",Txn!$Y4103,Txn!$Z4103)="","",IF(Txn!$U4103="TRF",Txn!$Y4103,Txn!$Z4103)))</f>
        <v>0</v>
      </c>
      <c r="E8194" s="39">
        <f>IF($D8194="","",IFERROR(VLOOKUP($D8194,AcctTbl,2,0),""))</f>
        <v>0</v>
      </c>
      <c r="F8194" s="39">
        <f>IF($D8194="","",IFERROR(VLOOKUP($D8194,AcctTbl,3,0),""))</f>
        <v>0</v>
      </c>
      <c r="G8194" s="39">
        <f>IF(Txn!$B4103="","",Txn!$D4103)</f>
        <v>0</v>
      </c>
      <c r="H8194" s="38">
        <f>IF(Txn!$B4103="","",Txn!$E4103)</f>
        <v>0</v>
      </c>
      <c r="I8194" s="40">
        <f>IF(Txn!$B4103="",0,Txn!$Q4103)</f>
        <v>0</v>
      </c>
      <c r="J8194" s="40">
        <f>IF(Txn!$B4103="",0,Txn!$R4103)</f>
        <v>0</v>
      </c>
      <c r="K8194" s="41">
        <f>IF($A8194="","",IFERROR(VALUE(MID($A8194,6,2)),""))</f>
        <v>0</v>
      </c>
      <c r="L8194" s="39">
        <f>IF(Txn!$K4103="","","طرف مقابل — "&amp;Txn!$K4103)</f>
        <v>0</v>
      </c>
      <c r="N8194" s="42">
        <f>IF($D8194="",0,COUNTIF(BankAccts,$D8194))</f>
        <v>0</v>
      </c>
    </row>
    <row r="8195" spans="1:14">
      <c r="A8195" s="38">
        <f>IF(Txn!$B4104="","",Txn!$B4104)</f>
        <v>0</v>
      </c>
      <c r="B8195" s="38">
        <f>IF(Txn!$B4104="","",Txn!$C4104)</f>
        <v>0</v>
      </c>
      <c r="C8195" s="39">
        <f>IF(Txn!$B4104="","","تراکنش بانکی")</f>
        <v>0</v>
      </c>
      <c r="D8195" s="38">
        <f>IF(Txn!$B4104="","",IF(Txn!$X4104="","",Txn!$X4104))</f>
        <v>0</v>
      </c>
      <c r="E8195" s="39">
        <f>IF($D8195="","",IFERROR(VLOOKUP($D8195,AcctTbl,2,0),""))</f>
        <v>0</v>
      </c>
      <c r="F8195" s="39">
        <f>IF($D8195="","",IFERROR(VLOOKUP($D8195,AcctTbl,3,0),""))</f>
        <v>0</v>
      </c>
      <c r="G8195" s="39">
        <f>IF(Txn!$B4104="","",Txn!$D4104)</f>
        <v>0</v>
      </c>
      <c r="H8195" s="38">
        <f>IF(Txn!$B4104="","",Txn!$E4104)</f>
        <v>0</v>
      </c>
      <c r="I8195" s="40">
        <f>IF(Txn!$B4104="",0,Txn!$O4104)</f>
        <v>0</v>
      </c>
      <c r="J8195" s="40">
        <f>IF(Txn!$B4104="",0,Txn!$P4104)</f>
        <v>0</v>
      </c>
      <c r="K8195" s="41">
        <f>IF($A8195="","",IFERROR(VALUE(MID($A8195,6,2)),""))</f>
        <v>0</v>
      </c>
      <c r="L8195" s="39">
        <f>IF(Txn!$K4104="","",Txn!$K4104)</f>
        <v>0</v>
      </c>
      <c r="N8195" s="42">
        <f>IF($D8195="",0,COUNTIF(BankAccts,$D8195))</f>
        <v>0</v>
      </c>
    </row>
    <row r="8196" spans="1:14">
      <c r="A8196" s="38">
        <f>IF(Txn!$B4104="","",Txn!$B4104)</f>
        <v>0</v>
      </c>
      <c r="B8196" s="38">
        <f>IF(Txn!$B4104="","",Txn!$C4104)</f>
        <v>0</v>
      </c>
      <c r="C8196" s="39">
        <f>IF(Txn!$B4104="","","تراکنش بانکی")</f>
        <v>0</v>
      </c>
      <c r="D8196" s="38">
        <f>IF(Txn!$B4104="","",IF(IF(Txn!$U4104="TRF",Txn!$Y4104,Txn!$Z4104)="","",IF(Txn!$U4104="TRF",Txn!$Y4104,Txn!$Z4104)))</f>
        <v>0</v>
      </c>
      <c r="E8196" s="39">
        <f>IF($D8196="","",IFERROR(VLOOKUP($D8196,AcctTbl,2,0),""))</f>
        <v>0</v>
      </c>
      <c r="F8196" s="39">
        <f>IF($D8196="","",IFERROR(VLOOKUP($D8196,AcctTbl,3,0),""))</f>
        <v>0</v>
      </c>
      <c r="G8196" s="39">
        <f>IF(Txn!$B4104="","",Txn!$D4104)</f>
        <v>0</v>
      </c>
      <c r="H8196" s="38">
        <f>IF(Txn!$B4104="","",Txn!$E4104)</f>
        <v>0</v>
      </c>
      <c r="I8196" s="40">
        <f>IF(Txn!$B4104="",0,Txn!$Q4104)</f>
        <v>0</v>
      </c>
      <c r="J8196" s="40">
        <f>IF(Txn!$B4104="",0,Txn!$R4104)</f>
        <v>0</v>
      </c>
      <c r="K8196" s="41">
        <f>IF($A8196="","",IFERROR(VALUE(MID($A8196,6,2)),""))</f>
        <v>0</v>
      </c>
      <c r="L8196" s="39">
        <f>IF(Txn!$K4104="","","طرف مقابل — "&amp;Txn!$K4104)</f>
        <v>0</v>
      </c>
      <c r="N8196" s="42">
        <f>IF($D8196="",0,COUNTIF(BankAccts,$D8196))</f>
        <v>0</v>
      </c>
    </row>
    <row r="8197" spans="1:14">
      <c r="A8197" s="38">
        <f>IF(Txn!$B4105="","",Txn!$B4105)</f>
        <v>0</v>
      </c>
      <c r="B8197" s="38">
        <f>IF(Txn!$B4105="","",Txn!$C4105)</f>
        <v>0</v>
      </c>
      <c r="C8197" s="39">
        <f>IF(Txn!$B4105="","","تراکنش بانکی")</f>
        <v>0</v>
      </c>
      <c r="D8197" s="38">
        <f>IF(Txn!$B4105="","",IF(Txn!$X4105="","",Txn!$X4105))</f>
        <v>0</v>
      </c>
      <c r="E8197" s="39">
        <f>IF($D8197="","",IFERROR(VLOOKUP($D8197,AcctTbl,2,0),""))</f>
        <v>0</v>
      </c>
      <c r="F8197" s="39">
        <f>IF($D8197="","",IFERROR(VLOOKUP($D8197,AcctTbl,3,0),""))</f>
        <v>0</v>
      </c>
      <c r="G8197" s="39">
        <f>IF(Txn!$B4105="","",Txn!$D4105)</f>
        <v>0</v>
      </c>
      <c r="H8197" s="38">
        <f>IF(Txn!$B4105="","",Txn!$E4105)</f>
        <v>0</v>
      </c>
      <c r="I8197" s="40">
        <f>IF(Txn!$B4105="",0,Txn!$O4105)</f>
        <v>0</v>
      </c>
      <c r="J8197" s="40">
        <f>IF(Txn!$B4105="",0,Txn!$P4105)</f>
        <v>0</v>
      </c>
      <c r="K8197" s="41">
        <f>IF($A8197="","",IFERROR(VALUE(MID($A8197,6,2)),""))</f>
        <v>0</v>
      </c>
      <c r="L8197" s="39">
        <f>IF(Txn!$K4105="","",Txn!$K4105)</f>
        <v>0</v>
      </c>
      <c r="N8197" s="42">
        <f>IF($D8197="",0,COUNTIF(BankAccts,$D8197))</f>
        <v>0</v>
      </c>
    </row>
    <row r="8198" spans="1:14">
      <c r="A8198" s="38">
        <f>IF(Txn!$B4105="","",Txn!$B4105)</f>
        <v>0</v>
      </c>
      <c r="B8198" s="38">
        <f>IF(Txn!$B4105="","",Txn!$C4105)</f>
        <v>0</v>
      </c>
      <c r="C8198" s="39">
        <f>IF(Txn!$B4105="","","تراکنش بانکی")</f>
        <v>0</v>
      </c>
      <c r="D8198" s="38">
        <f>IF(Txn!$B4105="","",IF(IF(Txn!$U4105="TRF",Txn!$Y4105,Txn!$Z4105)="","",IF(Txn!$U4105="TRF",Txn!$Y4105,Txn!$Z4105)))</f>
        <v>0</v>
      </c>
      <c r="E8198" s="39">
        <f>IF($D8198="","",IFERROR(VLOOKUP($D8198,AcctTbl,2,0),""))</f>
        <v>0</v>
      </c>
      <c r="F8198" s="39">
        <f>IF($D8198="","",IFERROR(VLOOKUP($D8198,AcctTbl,3,0),""))</f>
        <v>0</v>
      </c>
      <c r="G8198" s="39">
        <f>IF(Txn!$B4105="","",Txn!$D4105)</f>
        <v>0</v>
      </c>
      <c r="H8198" s="38">
        <f>IF(Txn!$B4105="","",Txn!$E4105)</f>
        <v>0</v>
      </c>
      <c r="I8198" s="40">
        <f>IF(Txn!$B4105="",0,Txn!$Q4105)</f>
        <v>0</v>
      </c>
      <c r="J8198" s="40">
        <f>IF(Txn!$B4105="",0,Txn!$R4105)</f>
        <v>0</v>
      </c>
      <c r="K8198" s="41">
        <f>IF($A8198="","",IFERROR(VALUE(MID($A8198,6,2)),""))</f>
        <v>0</v>
      </c>
      <c r="L8198" s="39">
        <f>IF(Txn!$K4105="","","طرف مقابل — "&amp;Txn!$K4105)</f>
        <v>0</v>
      </c>
      <c r="N8198" s="42">
        <f>IF($D8198="",0,COUNTIF(BankAccts,$D8198))</f>
        <v>0</v>
      </c>
    </row>
    <row r="8199" spans="1:14">
      <c r="A8199" s="38">
        <f>IF(Txn!$B4106="","",Txn!$B4106)</f>
        <v>0</v>
      </c>
      <c r="B8199" s="38">
        <f>IF(Txn!$B4106="","",Txn!$C4106)</f>
        <v>0</v>
      </c>
      <c r="C8199" s="39">
        <f>IF(Txn!$B4106="","","تراکنش بانکی")</f>
        <v>0</v>
      </c>
      <c r="D8199" s="38">
        <f>IF(Txn!$B4106="","",IF(Txn!$X4106="","",Txn!$X4106))</f>
        <v>0</v>
      </c>
      <c r="E8199" s="39">
        <f>IF($D8199="","",IFERROR(VLOOKUP($D8199,AcctTbl,2,0),""))</f>
        <v>0</v>
      </c>
      <c r="F8199" s="39">
        <f>IF($D8199="","",IFERROR(VLOOKUP($D8199,AcctTbl,3,0),""))</f>
        <v>0</v>
      </c>
      <c r="G8199" s="39">
        <f>IF(Txn!$B4106="","",Txn!$D4106)</f>
        <v>0</v>
      </c>
      <c r="H8199" s="38">
        <f>IF(Txn!$B4106="","",Txn!$E4106)</f>
        <v>0</v>
      </c>
      <c r="I8199" s="40">
        <f>IF(Txn!$B4106="",0,Txn!$O4106)</f>
        <v>0</v>
      </c>
      <c r="J8199" s="40">
        <f>IF(Txn!$B4106="",0,Txn!$P4106)</f>
        <v>0</v>
      </c>
      <c r="K8199" s="41">
        <f>IF($A8199="","",IFERROR(VALUE(MID($A8199,6,2)),""))</f>
        <v>0</v>
      </c>
      <c r="L8199" s="39">
        <f>IF(Txn!$K4106="","",Txn!$K4106)</f>
        <v>0</v>
      </c>
      <c r="N8199" s="42">
        <f>IF($D8199="",0,COUNTIF(BankAccts,$D8199))</f>
        <v>0</v>
      </c>
    </row>
    <row r="8200" spans="1:14">
      <c r="A8200" s="38">
        <f>IF(Txn!$B4106="","",Txn!$B4106)</f>
        <v>0</v>
      </c>
      <c r="B8200" s="38">
        <f>IF(Txn!$B4106="","",Txn!$C4106)</f>
        <v>0</v>
      </c>
      <c r="C8200" s="39">
        <f>IF(Txn!$B4106="","","تراکنش بانکی")</f>
        <v>0</v>
      </c>
      <c r="D8200" s="38">
        <f>IF(Txn!$B4106="","",IF(IF(Txn!$U4106="TRF",Txn!$Y4106,Txn!$Z4106)="","",IF(Txn!$U4106="TRF",Txn!$Y4106,Txn!$Z4106)))</f>
        <v>0</v>
      </c>
      <c r="E8200" s="39">
        <f>IF($D8200="","",IFERROR(VLOOKUP($D8200,AcctTbl,2,0),""))</f>
        <v>0</v>
      </c>
      <c r="F8200" s="39">
        <f>IF($D8200="","",IFERROR(VLOOKUP($D8200,AcctTbl,3,0),""))</f>
        <v>0</v>
      </c>
      <c r="G8200" s="39">
        <f>IF(Txn!$B4106="","",Txn!$D4106)</f>
        <v>0</v>
      </c>
      <c r="H8200" s="38">
        <f>IF(Txn!$B4106="","",Txn!$E4106)</f>
        <v>0</v>
      </c>
      <c r="I8200" s="40">
        <f>IF(Txn!$B4106="",0,Txn!$Q4106)</f>
        <v>0</v>
      </c>
      <c r="J8200" s="40">
        <f>IF(Txn!$B4106="",0,Txn!$R4106)</f>
        <v>0</v>
      </c>
      <c r="K8200" s="41">
        <f>IF($A8200="","",IFERROR(VALUE(MID($A8200,6,2)),""))</f>
        <v>0</v>
      </c>
      <c r="L8200" s="39">
        <f>IF(Txn!$K4106="","","طرف مقابل — "&amp;Txn!$K4106)</f>
        <v>0</v>
      </c>
      <c r="N8200" s="42">
        <f>IF($D8200="",0,COUNTIF(BankAccts,$D8200))</f>
        <v>0</v>
      </c>
    </row>
    <row r="8201" spans="1:14">
      <c r="A8201" s="38">
        <f>IF(Txn!$B4107="","",Txn!$B4107)</f>
        <v>0</v>
      </c>
      <c r="B8201" s="38">
        <f>IF(Txn!$B4107="","",Txn!$C4107)</f>
        <v>0</v>
      </c>
      <c r="C8201" s="39">
        <f>IF(Txn!$B4107="","","تراکنش بانکی")</f>
        <v>0</v>
      </c>
      <c r="D8201" s="38">
        <f>IF(Txn!$B4107="","",IF(Txn!$X4107="","",Txn!$X4107))</f>
        <v>0</v>
      </c>
      <c r="E8201" s="39">
        <f>IF($D8201="","",IFERROR(VLOOKUP($D8201,AcctTbl,2,0),""))</f>
        <v>0</v>
      </c>
      <c r="F8201" s="39">
        <f>IF($D8201="","",IFERROR(VLOOKUP($D8201,AcctTbl,3,0),""))</f>
        <v>0</v>
      </c>
      <c r="G8201" s="39">
        <f>IF(Txn!$B4107="","",Txn!$D4107)</f>
        <v>0</v>
      </c>
      <c r="H8201" s="38">
        <f>IF(Txn!$B4107="","",Txn!$E4107)</f>
        <v>0</v>
      </c>
      <c r="I8201" s="40">
        <f>IF(Txn!$B4107="",0,Txn!$O4107)</f>
        <v>0</v>
      </c>
      <c r="J8201" s="40">
        <f>IF(Txn!$B4107="",0,Txn!$P4107)</f>
        <v>0</v>
      </c>
      <c r="K8201" s="41">
        <f>IF($A8201="","",IFERROR(VALUE(MID($A8201,6,2)),""))</f>
        <v>0</v>
      </c>
      <c r="L8201" s="39">
        <f>IF(Txn!$K4107="","",Txn!$K4107)</f>
        <v>0</v>
      </c>
      <c r="N8201" s="42">
        <f>IF($D8201="",0,COUNTIF(BankAccts,$D8201))</f>
        <v>0</v>
      </c>
    </row>
    <row r="8202" spans="1:14">
      <c r="A8202" s="38">
        <f>IF(Txn!$B4107="","",Txn!$B4107)</f>
        <v>0</v>
      </c>
      <c r="B8202" s="38">
        <f>IF(Txn!$B4107="","",Txn!$C4107)</f>
        <v>0</v>
      </c>
      <c r="C8202" s="39">
        <f>IF(Txn!$B4107="","","تراکنش بانکی")</f>
        <v>0</v>
      </c>
      <c r="D8202" s="38">
        <f>IF(Txn!$B4107="","",IF(IF(Txn!$U4107="TRF",Txn!$Y4107,Txn!$Z4107)="","",IF(Txn!$U4107="TRF",Txn!$Y4107,Txn!$Z4107)))</f>
        <v>0</v>
      </c>
      <c r="E8202" s="39">
        <f>IF($D8202="","",IFERROR(VLOOKUP($D8202,AcctTbl,2,0),""))</f>
        <v>0</v>
      </c>
      <c r="F8202" s="39">
        <f>IF($D8202="","",IFERROR(VLOOKUP($D8202,AcctTbl,3,0),""))</f>
        <v>0</v>
      </c>
      <c r="G8202" s="39">
        <f>IF(Txn!$B4107="","",Txn!$D4107)</f>
        <v>0</v>
      </c>
      <c r="H8202" s="38">
        <f>IF(Txn!$B4107="","",Txn!$E4107)</f>
        <v>0</v>
      </c>
      <c r="I8202" s="40">
        <f>IF(Txn!$B4107="",0,Txn!$Q4107)</f>
        <v>0</v>
      </c>
      <c r="J8202" s="40">
        <f>IF(Txn!$B4107="",0,Txn!$R4107)</f>
        <v>0</v>
      </c>
      <c r="K8202" s="41">
        <f>IF($A8202="","",IFERROR(VALUE(MID($A8202,6,2)),""))</f>
        <v>0</v>
      </c>
      <c r="L8202" s="39">
        <f>IF(Txn!$K4107="","","طرف مقابل — "&amp;Txn!$K4107)</f>
        <v>0</v>
      </c>
      <c r="N8202" s="42">
        <f>IF($D8202="",0,COUNTIF(BankAccts,$D8202))</f>
        <v>0</v>
      </c>
    </row>
    <row r="8203" spans="1:14">
      <c r="A8203" s="38">
        <f>IF(Txn!$B4108="","",Txn!$B4108)</f>
        <v>0</v>
      </c>
      <c r="B8203" s="38">
        <f>IF(Txn!$B4108="","",Txn!$C4108)</f>
        <v>0</v>
      </c>
      <c r="C8203" s="39">
        <f>IF(Txn!$B4108="","","تراکنش بانکی")</f>
        <v>0</v>
      </c>
      <c r="D8203" s="38">
        <f>IF(Txn!$B4108="","",IF(Txn!$X4108="","",Txn!$X4108))</f>
        <v>0</v>
      </c>
      <c r="E8203" s="39">
        <f>IF($D8203="","",IFERROR(VLOOKUP($D8203,AcctTbl,2,0),""))</f>
        <v>0</v>
      </c>
      <c r="F8203" s="39">
        <f>IF($D8203="","",IFERROR(VLOOKUP($D8203,AcctTbl,3,0),""))</f>
        <v>0</v>
      </c>
      <c r="G8203" s="39">
        <f>IF(Txn!$B4108="","",Txn!$D4108)</f>
        <v>0</v>
      </c>
      <c r="H8203" s="38">
        <f>IF(Txn!$B4108="","",Txn!$E4108)</f>
        <v>0</v>
      </c>
      <c r="I8203" s="40">
        <f>IF(Txn!$B4108="",0,Txn!$O4108)</f>
        <v>0</v>
      </c>
      <c r="J8203" s="40">
        <f>IF(Txn!$B4108="",0,Txn!$P4108)</f>
        <v>0</v>
      </c>
      <c r="K8203" s="41">
        <f>IF($A8203="","",IFERROR(VALUE(MID($A8203,6,2)),""))</f>
        <v>0</v>
      </c>
      <c r="L8203" s="39">
        <f>IF(Txn!$K4108="","",Txn!$K4108)</f>
        <v>0</v>
      </c>
      <c r="N8203" s="42">
        <f>IF($D8203="",0,COUNTIF(BankAccts,$D8203))</f>
        <v>0</v>
      </c>
    </row>
    <row r="8204" spans="1:14">
      <c r="A8204" s="38">
        <f>IF(Txn!$B4108="","",Txn!$B4108)</f>
        <v>0</v>
      </c>
      <c r="B8204" s="38">
        <f>IF(Txn!$B4108="","",Txn!$C4108)</f>
        <v>0</v>
      </c>
      <c r="C8204" s="39">
        <f>IF(Txn!$B4108="","","تراکنش بانکی")</f>
        <v>0</v>
      </c>
      <c r="D8204" s="38">
        <f>IF(Txn!$B4108="","",IF(IF(Txn!$U4108="TRF",Txn!$Y4108,Txn!$Z4108)="","",IF(Txn!$U4108="TRF",Txn!$Y4108,Txn!$Z4108)))</f>
        <v>0</v>
      </c>
      <c r="E8204" s="39">
        <f>IF($D8204="","",IFERROR(VLOOKUP($D8204,AcctTbl,2,0),""))</f>
        <v>0</v>
      </c>
      <c r="F8204" s="39">
        <f>IF($D8204="","",IFERROR(VLOOKUP($D8204,AcctTbl,3,0),""))</f>
        <v>0</v>
      </c>
      <c r="G8204" s="39">
        <f>IF(Txn!$B4108="","",Txn!$D4108)</f>
        <v>0</v>
      </c>
      <c r="H8204" s="38">
        <f>IF(Txn!$B4108="","",Txn!$E4108)</f>
        <v>0</v>
      </c>
      <c r="I8204" s="40">
        <f>IF(Txn!$B4108="",0,Txn!$Q4108)</f>
        <v>0</v>
      </c>
      <c r="J8204" s="40">
        <f>IF(Txn!$B4108="",0,Txn!$R4108)</f>
        <v>0</v>
      </c>
      <c r="K8204" s="41">
        <f>IF($A8204="","",IFERROR(VALUE(MID($A8204,6,2)),""))</f>
        <v>0</v>
      </c>
      <c r="L8204" s="39">
        <f>IF(Txn!$K4108="","","طرف مقابل — "&amp;Txn!$K4108)</f>
        <v>0</v>
      </c>
      <c r="N8204" s="42">
        <f>IF($D8204="",0,COUNTIF(BankAccts,$D8204))</f>
        <v>0</v>
      </c>
    </row>
    <row r="8205" spans="1:14">
      <c r="A8205" s="38">
        <f>IF(Txn!$B4109="","",Txn!$B4109)</f>
        <v>0</v>
      </c>
      <c r="B8205" s="38">
        <f>IF(Txn!$B4109="","",Txn!$C4109)</f>
        <v>0</v>
      </c>
      <c r="C8205" s="39">
        <f>IF(Txn!$B4109="","","تراکنش بانکی")</f>
        <v>0</v>
      </c>
      <c r="D8205" s="38">
        <f>IF(Txn!$B4109="","",IF(Txn!$X4109="","",Txn!$X4109))</f>
        <v>0</v>
      </c>
      <c r="E8205" s="39">
        <f>IF($D8205="","",IFERROR(VLOOKUP($D8205,AcctTbl,2,0),""))</f>
        <v>0</v>
      </c>
      <c r="F8205" s="39">
        <f>IF($D8205="","",IFERROR(VLOOKUP($D8205,AcctTbl,3,0),""))</f>
        <v>0</v>
      </c>
      <c r="G8205" s="39">
        <f>IF(Txn!$B4109="","",Txn!$D4109)</f>
        <v>0</v>
      </c>
      <c r="H8205" s="38">
        <f>IF(Txn!$B4109="","",Txn!$E4109)</f>
        <v>0</v>
      </c>
      <c r="I8205" s="40">
        <f>IF(Txn!$B4109="",0,Txn!$O4109)</f>
        <v>0</v>
      </c>
      <c r="J8205" s="40">
        <f>IF(Txn!$B4109="",0,Txn!$P4109)</f>
        <v>0</v>
      </c>
      <c r="K8205" s="41">
        <f>IF($A8205="","",IFERROR(VALUE(MID($A8205,6,2)),""))</f>
        <v>0</v>
      </c>
      <c r="L8205" s="39">
        <f>IF(Txn!$K4109="","",Txn!$K4109)</f>
        <v>0</v>
      </c>
      <c r="N8205" s="42">
        <f>IF($D8205="",0,COUNTIF(BankAccts,$D8205))</f>
        <v>0</v>
      </c>
    </row>
    <row r="8206" spans="1:14">
      <c r="A8206" s="38">
        <f>IF(Txn!$B4109="","",Txn!$B4109)</f>
        <v>0</v>
      </c>
      <c r="B8206" s="38">
        <f>IF(Txn!$B4109="","",Txn!$C4109)</f>
        <v>0</v>
      </c>
      <c r="C8206" s="39">
        <f>IF(Txn!$B4109="","","تراکنش بانکی")</f>
        <v>0</v>
      </c>
      <c r="D8206" s="38">
        <f>IF(Txn!$B4109="","",IF(IF(Txn!$U4109="TRF",Txn!$Y4109,Txn!$Z4109)="","",IF(Txn!$U4109="TRF",Txn!$Y4109,Txn!$Z4109)))</f>
        <v>0</v>
      </c>
      <c r="E8206" s="39">
        <f>IF($D8206="","",IFERROR(VLOOKUP($D8206,AcctTbl,2,0),""))</f>
        <v>0</v>
      </c>
      <c r="F8206" s="39">
        <f>IF($D8206="","",IFERROR(VLOOKUP($D8206,AcctTbl,3,0),""))</f>
        <v>0</v>
      </c>
      <c r="G8206" s="39">
        <f>IF(Txn!$B4109="","",Txn!$D4109)</f>
        <v>0</v>
      </c>
      <c r="H8206" s="38">
        <f>IF(Txn!$B4109="","",Txn!$E4109)</f>
        <v>0</v>
      </c>
      <c r="I8206" s="40">
        <f>IF(Txn!$B4109="",0,Txn!$Q4109)</f>
        <v>0</v>
      </c>
      <c r="J8206" s="40">
        <f>IF(Txn!$B4109="",0,Txn!$R4109)</f>
        <v>0</v>
      </c>
      <c r="K8206" s="41">
        <f>IF($A8206="","",IFERROR(VALUE(MID($A8206,6,2)),""))</f>
        <v>0</v>
      </c>
      <c r="L8206" s="39">
        <f>IF(Txn!$K4109="","","طرف مقابل — "&amp;Txn!$K4109)</f>
        <v>0</v>
      </c>
      <c r="N8206" s="42">
        <f>IF($D8206="",0,COUNTIF(BankAccts,$D8206))</f>
        <v>0</v>
      </c>
    </row>
    <row r="8207" spans="1:14">
      <c r="A8207" s="38">
        <f>IF(Txn!$B4110="","",Txn!$B4110)</f>
        <v>0</v>
      </c>
      <c r="B8207" s="38">
        <f>IF(Txn!$B4110="","",Txn!$C4110)</f>
        <v>0</v>
      </c>
      <c r="C8207" s="39">
        <f>IF(Txn!$B4110="","","تراکنش بانکی")</f>
        <v>0</v>
      </c>
      <c r="D8207" s="38">
        <f>IF(Txn!$B4110="","",IF(Txn!$X4110="","",Txn!$X4110))</f>
        <v>0</v>
      </c>
      <c r="E8207" s="39">
        <f>IF($D8207="","",IFERROR(VLOOKUP($D8207,AcctTbl,2,0),""))</f>
        <v>0</v>
      </c>
      <c r="F8207" s="39">
        <f>IF($D8207="","",IFERROR(VLOOKUP($D8207,AcctTbl,3,0),""))</f>
        <v>0</v>
      </c>
      <c r="G8207" s="39">
        <f>IF(Txn!$B4110="","",Txn!$D4110)</f>
        <v>0</v>
      </c>
      <c r="H8207" s="38">
        <f>IF(Txn!$B4110="","",Txn!$E4110)</f>
        <v>0</v>
      </c>
      <c r="I8207" s="40">
        <f>IF(Txn!$B4110="",0,Txn!$O4110)</f>
        <v>0</v>
      </c>
      <c r="J8207" s="40">
        <f>IF(Txn!$B4110="",0,Txn!$P4110)</f>
        <v>0</v>
      </c>
      <c r="K8207" s="41">
        <f>IF($A8207="","",IFERROR(VALUE(MID($A8207,6,2)),""))</f>
        <v>0</v>
      </c>
      <c r="L8207" s="39">
        <f>IF(Txn!$K4110="","",Txn!$K4110)</f>
        <v>0</v>
      </c>
      <c r="N8207" s="42">
        <f>IF($D8207="",0,COUNTIF(BankAccts,$D8207))</f>
        <v>0</v>
      </c>
    </row>
    <row r="8208" spans="1:14">
      <c r="A8208" s="38">
        <f>IF(Txn!$B4110="","",Txn!$B4110)</f>
        <v>0</v>
      </c>
      <c r="B8208" s="38">
        <f>IF(Txn!$B4110="","",Txn!$C4110)</f>
        <v>0</v>
      </c>
      <c r="C8208" s="39">
        <f>IF(Txn!$B4110="","","تراکنش بانکی")</f>
        <v>0</v>
      </c>
      <c r="D8208" s="38">
        <f>IF(Txn!$B4110="","",IF(IF(Txn!$U4110="TRF",Txn!$Y4110,Txn!$Z4110)="","",IF(Txn!$U4110="TRF",Txn!$Y4110,Txn!$Z4110)))</f>
        <v>0</v>
      </c>
      <c r="E8208" s="39">
        <f>IF($D8208="","",IFERROR(VLOOKUP($D8208,AcctTbl,2,0),""))</f>
        <v>0</v>
      </c>
      <c r="F8208" s="39">
        <f>IF($D8208="","",IFERROR(VLOOKUP($D8208,AcctTbl,3,0),""))</f>
        <v>0</v>
      </c>
      <c r="G8208" s="39">
        <f>IF(Txn!$B4110="","",Txn!$D4110)</f>
        <v>0</v>
      </c>
      <c r="H8208" s="38">
        <f>IF(Txn!$B4110="","",Txn!$E4110)</f>
        <v>0</v>
      </c>
      <c r="I8208" s="40">
        <f>IF(Txn!$B4110="",0,Txn!$Q4110)</f>
        <v>0</v>
      </c>
      <c r="J8208" s="40">
        <f>IF(Txn!$B4110="",0,Txn!$R4110)</f>
        <v>0</v>
      </c>
      <c r="K8208" s="41">
        <f>IF($A8208="","",IFERROR(VALUE(MID($A8208,6,2)),""))</f>
        <v>0</v>
      </c>
      <c r="L8208" s="39">
        <f>IF(Txn!$K4110="","","طرف مقابل — "&amp;Txn!$K4110)</f>
        <v>0</v>
      </c>
      <c r="N8208" s="42">
        <f>IF($D8208="",0,COUNTIF(BankAccts,$D8208))</f>
        <v>0</v>
      </c>
    </row>
    <row r="8209" spans="1:14">
      <c r="A8209" s="38">
        <f>IF(Txn!$B4111="","",Txn!$B4111)</f>
        <v>0</v>
      </c>
      <c r="B8209" s="38">
        <f>IF(Txn!$B4111="","",Txn!$C4111)</f>
        <v>0</v>
      </c>
      <c r="C8209" s="39">
        <f>IF(Txn!$B4111="","","تراکنش بانکی")</f>
        <v>0</v>
      </c>
      <c r="D8209" s="38">
        <f>IF(Txn!$B4111="","",IF(Txn!$X4111="","",Txn!$X4111))</f>
        <v>0</v>
      </c>
      <c r="E8209" s="39">
        <f>IF($D8209="","",IFERROR(VLOOKUP($D8209,AcctTbl,2,0),""))</f>
        <v>0</v>
      </c>
      <c r="F8209" s="39">
        <f>IF($D8209="","",IFERROR(VLOOKUP($D8209,AcctTbl,3,0),""))</f>
        <v>0</v>
      </c>
      <c r="G8209" s="39">
        <f>IF(Txn!$B4111="","",Txn!$D4111)</f>
        <v>0</v>
      </c>
      <c r="H8209" s="38">
        <f>IF(Txn!$B4111="","",Txn!$E4111)</f>
        <v>0</v>
      </c>
      <c r="I8209" s="40">
        <f>IF(Txn!$B4111="",0,Txn!$O4111)</f>
        <v>0</v>
      </c>
      <c r="J8209" s="40">
        <f>IF(Txn!$B4111="",0,Txn!$P4111)</f>
        <v>0</v>
      </c>
      <c r="K8209" s="41">
        <f>IF($A8209="","",IFERROR(VALUE(MID($A8209,6,2)),""))</f>
        <v>0</v>
      </c>
      <c r="L8209" s="39">
        <f>IF(Txn!$K4111="","",Txn!$K4111)</f>
        <v>0</v>
      </c>
      <c r="N8209" s="42">
        <f>IF($D8209="",0,COUNTIF(BankAccts,$D8209))</f>
        <v>0</v>
      </c>
    </row>
    <row r="8210" spans="1:14">
      <c r="A8210" s="38">
        <f>IF(Txn!$B4111="","",Txn!$B4111)</f>
        <v>0</v>
      </c>
      <c r="B8210" s="38">
        <f>IF(Txn!$B4111="","",Txn!$C4111)</f>
        <v>0</v>
      </c>
      <c r="C8210" s="39">
        <f>IF(Txn!$B4111="","","تراکنش بانکی")</f>
        <v>0</v>
      </c>
      <c r="D8210" s="38">
        <f>IF(Txn!$B4111="","",IF(IF(Txn!$U4111="TRF",Txn!$Y4111,Txn!$Z4111)="","",IF(Txn!$U4111="TRF",Txn!$Y4111,Txn!$Z4111)))</f>
        <v>0</v>
      </c>
      <c r="E8210" s="39">
        <f>IF($D8210="","",IFERROR(VLOOKUP($D8210,AcctTbl,2,0),""))</f>
        <v>0</v>
      </c>
      <c r="F8210" s="39">
        <f>IF($D8210="","",IFERROR(VLOOKUP($D8210,AcctTbl,3,0),""))</f>
        <v>0</v>
      </c>
      <c r="G8210" s="39">
        <f>IF(Txn!$B4111="","",Txn!$D4111)</f>
        <v>0</v>
      </c>
      <c r="H8210" s="38">
        <f>IF(Txn!$B4111="","",Txn!$E4111)</f>
        <v>0</v>
      </c>
      <c r="I8210" s="40">
        <f>IF(Txn!$B4111="",0,Txn!$Q4111)</f>
        <v>0</v>
      </c>
      <c r="J8210" s="40">
        <f>IF(Txn!$B4111="",0,Txn!$R4111)</f>
        <v>0</v>
      </c>
      <c r="K8210" s="41">
        <f>IF($A8210="","",IFERROR(VALUE(MID($A8210,6,2)),""))</f>
        <v>0</v>
      </c>
      <c r="L8210" s="39">
        <f>IF(Txn!$K4111="","","طرف مقابل — "&amp;Txn!$K4111)</f>
        <v>0</v>
      </c>
      <c r="N8210" s="42">
        <f>IF($D8210="",0,COUNTIF(BankAccts,$D8210))</f>
        <v>0</v>
      </c>
    </row>
    <row r="8211" spans="1:14">
      <c r="A8211" s="38">
        <f>IF(Txn!$B4112="","",Txn!$B4112)</f>
        <v>0</v>
      </c>
      <c r="B8211" s="38">
        <f>IF(Txn!$B4112="","",Txn!$C4112)</f>
        <v>0</v>
      </c>
      <c r="C8211" s="39">
        <f>IF(Txn!$B4112="","","تراکنش بانکی")</f>
        <v>0</v>
      </c>
      <c r="D8211" s="38">
        <f>IF(Txn!$B4112="","",IF(Txn!$X4112="","",Txn!$X4112))</f>
        <v>0</v>
      </c>
      <c r="E8211" s="39">
        <f>IF($D8211="","",IFERROR(VLOOKUP($D8211,AcctTbl,2,0),""))</f>
        <v>0</v>
      </c>
      <c r="F8211" s="39">
        <f>IF($D8211="","",IFERROR(VLOOKUP($D8211,AcctTbl,3,0),""))</f>
        <v>0</v>
      </c>
      <c r="G8211" s="39">
        <f>IF(Txn!$B4112="","",Txn!$D4112)</f>
        <v>0</v>
      </c>
      <c r="H8211" s="38">
        <f>IF(Txn!$B4112="","",Txn!$E4112)</f>
        <v>0</v>
      </c>
      <c r="I8211" s="40">
        <f>IF(Txn!$B4112="",0,Txn!$O4112)</f>
        <v>0</v>
      </c>
      <c r="J8211" s="40">
        <f>IF(Txn!$B4112="",0,Txn!$P4112)</f>
        <v>0</v>
      </c>
      <c r="K8211" s="41">
        <f>IF($A8211="","",IFERROR(VALUE(MID($A8211,6,2)),""))</f>
        <v>0</v>
      </c>
      <c r="L8211" s="39">
        <f>IF(Txn!$K4112="","",Txn!$K4112)</f>
        <v>0</v>
      </c>
      <c r="N8211" s="42">
        <f>IF($D8211="",0,COUNTIF(BankAccts,$D8211))</f>
        <v>0</v>
      </c>
    </row>
    <row r="8212" spans="1:14">
      <c r="A8212" s="38">
        <f>IF(Txn!$B4112="","",Txn!$B4112)</f>
        <v>0</v>
      </c>
      <c r="B8212" s="38">
        <f>IF(Txn!$B4112="","",Txn!$C4112)</f>
        <v>0</v>
      </c>
      <c r="C8212" s="39">
        <f>IF(Txn!$B4112="","","تراکنش بانکی")</f>
        <v>0</v>
      </c>
      <c r="D8212" s="38">
        <f>IF(Txn!$B4112="","",IF(IF(Txn!$U4112="TRF",Txn!$Y4112,Txn!$Z4112)="","",IF(Txn!$U4112="TRF",Txn!$Y4112,Txn!$Z4112)))</f>
        <v>0</v>
      </c>
      <c r="E8212" s="39">
        <f>IF($D8212="","",IFERROR(VLOOKUP($D8212,AcctTbl,2,0),""))</f>
        <v>0</v>
      </c>
      <c r="F8212" s="39">
        <f>IF($D8212="","",IFERROR(VLOOKUP($D8212,AcctTbl,3,0),""))</f>
        <v>0</v>
      </c>
      <c r="G8212" s="39">
        <f>IF(Txn!$B4112="","",Txn!$D4112)</f>
        <v>0</v>
      </c>
      <c r="H8212" s="38">
        <f>IF(Txn!$B4112="","",Txn!$E4112)</f>
        <v>0</v>
      </c>
      <c r="I8212" s="40">
        <f>IF(Txn!$B4112="",0,Txn!$Q4112)</f>
        <v>0</v>
      </c>
      <c r="J8212" s="40">
        <f>IF(Txn!$B4112="",0,Txn!$R4112)</f>
        <v>0</v>
      </c>
      <c r="K8212" s="41">
        <f>IF($A8212="","",IFERROR(VALUE(MID($A8212,6,2)),""))</f>
        <v>0</v>
      </c>
      <c r="L8212" s="39">
        <f>IF(Txn!$K4112="","","طرف مقابل — "&amp;Txn!$K4112)</f>
        <v>0</v>
      </c>
      <c r="N8212" s="42">
        <f>IF($D8212="",0,COUNTIF(BankAccts,$D8212))</f>
        <v>0</v>
      </c>
    </row>
    <row r="8213" spans="1:14">
      <c r="A8213" s="38">
        <f>IF(Txn!$B4113="","",Txn!$B4113)</f>
        <v>0</v>
      </c>
      <c r="B8213" s="38">
        <f>IF(Txn!$B4113="","",Txn!$C4113)</f>
        <v>0</v>
      </c>
      <c r="C8213" s="39">
        <f>IF(Txn!$B4113="","","تراکنش بانکی")</f>
        <v>0</v>
      </c>
      <c r="D8213" s="38">
        <f>IF(Txn!$B4113="","",IF(Txn!$X4113="","",Txn!$X4113))</f>
        <v>0</v>
      </c>
      <c r="E8213" s="39">
        <f>IF($D8213="","",IFERROR(VLOOKUP($D8213,AcctTbl,2,0),""))</f>
        <v>0</v>
      </c>
      <c r="F8213" s="39">
        <f>IF($D8213="","",IFERROR(VLOOKUP($D8213,AcctTbl,3,0),""))</f>
        <v>0</v>
      </c>
      <c r="G8213" s="39">
        <f>IF(Txn!$B4113="","",Txn!$D4113)</f>
        <v>0</v>
      </c>
      <c r="H8213" s="38">
        <f>IF(Txn!$B4113="","",Txn!$E4113)</f>
        <v>0</v>
      </c>
      <c r="I8213" s="40">
        <f>IF(Txn!$B4113="",0,Txn!$O4113)</f>
        <v>0</v>
      </c>
      <c r="J8213" s="40">
        <f>IF(Txn!$B4113="",0,Txn!$P4113)</f>
        <v>0</v>
      </c>
      <c r="K8213" s="41">
        <f>IF($A8213="","",IFERROR(VALUE(MID($A8213,6,2)),""))</f>
        <v>0</v>
      </c>
      <c r="L8213" s="39">
        <f>IF(Txn!$K4113="","",Txn!$K4113)</f>
        <v>0</v>
      </c>
      <c r="N8213" s="42">
        <f>IF($D8213="",0,COUNTIF(BankAccts,$D8213))</f>
        <v>0</v>
      </c>
    </row>
    <row r="8214" spans="1:14">
      <c r="A8214" s="38">
        <f>IF(Txn!$B4113="","",Txn!$B4113)</f>
        <v>0</v>
      </c>
      <c r="B8214" s="38">
        <f>IF(Txn!$B4113="","",Txn!$C4113)</f>
        <v>0</v>
      </c>
      <c r="C8214" s="39">
        <f>IF(Txn!$B4113="","","تراکنش بانکی")</f>
        <v>0</v>
      </c>
      <c r="D8214" s="38">
        <f>IF(Txn!$B4113="","",IF(IF(Txn!$U4113="TRF",Txn!$Y4113,Txn!$Z4113)="","",IF(Txn!$U4113="TRF",Txn!$Y4113,Txn!$Z4113)))</f>
        <v>0</v>
      </c>
      <c r="E8214" s="39">
        <f>IF($D8214="","",IFERROR(VLOOKUP($D8214,AcctTbl,2,0),""))</f>
        <v>0</v>
      </c>
      <c r="F8214" s="39">
        <f>IF($D8214="","",IFERROR(VLOOKUP($D8214,AcctTbl,3,0),""))</f>
        <v>0</v>
      </c>
      <c r="G8214" s="39">
        <f>IF(Txn!$B4113="","",Txn!$D4113)</f>
        <v>0</v>
      </c>
      <c r="H8214" s="38">
        <f>IF(Txn!$B4113="","",Txn!$E4113)</f>
        <v>0</v>
      </c>
      <c r="I8214" s="40">
        <f>IF(Txn!$B4113="",0,Txn!$Q4113)</f>
        <v>0</v>
      </c>
      <c r="J8214" s="40">
        <f>IF(Txn!$B4113="",0,Txn!$R4113)</f>
        <v>0</v>
      </c>
      <c r="K8214" s="41">
        <f>IF($A8214="","",IFERROR(VALUE(MID($A8214,6,2)),""))</f>
        <v>0</v>
      </c>
      <c r="L8214" s="39">
        <f>IF(Txn!$K4113="","","طرف مقابل — "&amp;Txn!$K4113)</f>
        <v>0</v>
      </c>
      <c r="N8214" s="42">
        <f>IF($D8214="",0,COUNTIF(BankAccts,$D8214))</f>
        <v>0</v>
      </c>
    </row>
    <row r="8215" spans="1:14">
      <c r="A8215" s="38">
        <f>IF(Txn!$B4114="","",Txn!$B4114)</f>
        <v>0</v>
      </c>
      <c r="B8215" s="38">
        <f>IF(Txn!$B4114="","",Txn!$C4114)</f>
        <v>0</v>
      </c>
      <c r="C8215" s="39">
        <f>IF(Txn!$B4114="","","تراکنش بانکی")</f>
        <v>0</v>
      </c>
      <c r="D8215" s="38">
        <f>IF(Txn!$B4114="","",IF(Txn!$X4114="","",Txn!$X4114))</f>
        <v>0</v>
      </c>
      <c r="E8215" s="39">
        <f>IF($D8215="","",IFERROR(VLOOKUP($D8215,AcctTbl,2,0),""))</f>
        <v>0</v>
      </c>
      <c r="F8215" s="39">
        <f>IF($D8215="","",IFERROR(VLOOKUP($D8215,AcctTbl,3,0),""))</f>
        <v>0</v>
      </c>
      <c r="G8215" s="39">
        <f>IF(Txn!$B4114="","",Txn!$D4114)</f>
        <v>0</v>
      </c>
      <c r="H8215" s="38">
        <f>IF(Txn!$B4114="","",Txn!$E4114)</f>
        <v>0</v>
      </c>
      <c r="I8215" s="40">
        <f>IF(Txn!$B4114="",0,Txn!$O4114)</f>
        <v>0</v>
      </c>
      <c r="J8215" s="40">
        <f>IF(Txn!$B4114="",0,Txn!$P4114)</f>
        <v>0</v>
      </c>
      <c r="K8215" s="41">
        <f>IF($A8215="","",IFERROR(VALUE(MID($A8215,6,2)),""))</f>
        <v>0</v>
      </c>
      <c r="L8215" s="39">
        <f>IF(Txn!$K4114="","",Txn!$K4114)</f>
        <v>0</v>
      </c>
      <c r="N8215" s="42">
        <f>IF($D8215="",0,COUNTIF(BankAccts,$D8215))</f>
        <v>0</v>
      </c>
    </row>
    <row r="8216" spans="1:14">
      <c r="A8216" s="38">
        <f>IF(Txn!$B4114="","",Txn!$B4114)</f>
        <v>0</v>
      </c>
      <c r="B8216" s="38">
        <f>IF(Txn!$B4114="","",Txn!$C4114)</f>
        <v>0</v>
      </c>
      <c r="C8216" s="39">
        <f>IF(Txn!$B4114="","","تراکنش بانکی")</f>
        <v>0</v>
      </c>
      <c r="D8216" s="38">
        <f>IF(Txn!$B4114="","",IF(IF(Txn!$U4114="TRF",Txn!$Y4114,Txn!$Z4114)="","",IF(Txn!$U4114="TRF",Txn!$Y4114,Txn!$Z4114)))</f>
        <v>0</v>
      </c>
      <c r="E8216" s="39">
        <f>IF($D8216="","",IFERROR(VLOOKUP($D8216,AcctTbl,2,0),""))</f>
        <v>0</v>
      </c>
      <c r="F8216" s="39">
        <f>IF($D8216="","",IFERROR(VLOOKUP($D8216,AcctTbl,3,0),""))</f>
        <v>0</v>
      </c>
      <c r="G8216" s="39">
        <f>IF(Txn!$B4114="","",Txn!$D4114)</f>
        <v>0</v>
      </c>
      <c r="H8216" s="38">
        <f>IF(Txn!$B4114="","",Txn!$E4114)</f>
        <v>0</v>
      </c>
      <c r="I8216" s="40">
        <f>IF(Txn!$B4114="",0,Txn!$Q4114)</f>
        <v>0</v>
      </c>
      <c r="J8216" s="40">
        <f>IF(Txn!$B4114="",0,Txn!$R4114)</f>
        <v>0</v>
      </c>
      <c r="K8216" s="41">
        <f>IF($A8216="","",IFERROR(VALUE(MID($A8216,6,2)),""))</f>
        <v>0</v>
      </c>
      <c r="L8216" s="39">
        <f>IF(Txn!$K4114="","","طرف مقابل — "&amp;Txn!$K4114)</f>
        <v>0</v>
      </c>
      <c r="N8216" s="42">
        <f>IF($D8216="",0,COUNTIF(BankAccts,$D8216))</f>
        <v>0</v>
      </c>
    </row>
    <row r="8217" spans="1:14">
      <c r="A8217" s="38">
        <f>IF(Txn!$B4115="","",Txn!$B4115)</f>
        <v>0</v>
      </c>
      <c r="B8217" s="38">
        <f>IF(Txn!$B4115="","",Txn!$C4115)</f>
        <v>0</v>
      </c>
      <c r="C8217" s="39">
        <f>IF(Txn!$B4115="","","تراکنش بانکی")</f>
        <v>0</v>
      </c>
      <c r="D8217" s="38">
        <f>IF(Txn!$B4115="","",IF(Txn!$X4115="","",Txn!$X4115))</f>
        <v>0</v>
      </c>
      <c r="E8217" s="39">
        <f>IF($D8217="","",IFERROR(VLOOKUP($D8217,AcctTbl,2,0),""))</f>
        <v>0</v>
      </c>
      <c r="F8217" s="39">
        <f>IF($D8217="","",IFERROR(VLOOKUP($D8217,AcctTbl,3,0),""))</f>
        <v>0</v>
      </c>
      <c r="G8217" s="39">
        <f>IF(Txn!$B4115="","",Txn!$D4115)</f>
        <v>0</v>
      </c>
      <c r="H8217" s="38">
        <f>IF(Txn!$B4115="","",Txn!$E4115)</f>
        <v>0</v>
      </c>
      <c r="I8217" s="40">
        <f>IF(Txn!$B4115="",0,Txn!$O4115)</f>
        <v>0</v>
      </c>
      <c r="J8217" s="40">
        <f>IF(Txn!$B4115="",0,Txn!$P4115)</f>
        <v>0</v>
      </c>
      <c r="K8217" s="41">
        <f>IF($A8217="","",IFERROR(VALUE(MID($A8217,6,2)),""))</f>
        <v>0</v>
      </c>
      <c r="L8217" s="39">
        <f>IF(Txn!$K4115="","",Txn!$K4115)</f>
        <v>0</v>
      </c>
      <c r="N8217" s="42">
        <f>IF($D8217="",0,COUNTIF(BankAccts,$D8217))</f>
        <v>0</v>
      </c>
    </row>
    <row r="8218" spans="1:14">
      <c r="A8218" s="38">
        <f>IF(Txn!$B4115="","",Txn!$B4115)</f>
        <v>0</v>
      </c>
      <c r="B8218" s="38">
        <f>IF(Txn!$B4115="","",Txn!$C4115)</f>
        <v>0</v>
      </c>
      <c r="C8218" s="39">
        <f>IF(Txn!$B4115="","","تراکنش بانکی")</f>
        <v>0</v>
      </c>
      <c r="D8218" s="38">
        <f>IF(Txn!$B4115="","",IF(IF(Txn!$U4115="TRF",Txn!$Y4115,Txn!$Z4115)="","",IF(Txn!$U4115="TRF",Txn!$Y4115,Txn!$Z4115)))</f>
        <v>0</v>
      </c>
      <c r="E8218" s="39">
        <f>IF($D8218="","",IFERROR(VLOOKUP($D8218,AcctTbl,2,0),""))</f>
        <v>0</v>
      </c>
      <c r="F8218" s="39">
        <f>IF($D8218="","",IFERROR(VLOOKUP($D8218,AcctTbl,3,0),""))</f>
        <v>0</v>
      </c>
      <c r="G8218" s="39">
        <f>IF(Txn!$B4115="","",Txn!$D4115)</f>
        <v>0</v>
      </c>
      <c r="H8218" s="38">
        <f>IF(Txn!$B4115="","",Txn!$E4115)</f>
        <v>0</v>
      </c>
      <c r="I8218" s="40">
        <f>IF(Txn!$B4115="",0,Txn!$Q4115)</f>
        <v>0</v>
      </c>
      <c r="J8218" s="40">
        <f>IF(Txn!$B4115="",0,Txn!$R4115)</f>
        <v>0</v>
      </c>
      <c r="K8218" s="41">
        <f>IF($A8218="","",IFERROR(VALUE(MID($A8218,6,2)),""))</f>
        <v>0</v>
      </c>
      <c r="L8218" s="39">
        <f>IF(Txn!$K4115="","","طرف مقابل — "&amp;Txn!$K4115)</f>
        <v>0</v>
      </c>
      <c r="N8218" s="42">
        <f>IF($D8218="",0,COUNTIF(BankAccts,$D8218))</f>
        <v>0</v>
      </c>
    </row>
    <row r="8219" spans="1:14">
      <c r="A8219" s="38">
        <f>IF(Txn!$B4116="","",Txn!$B4116)</f>
        <v>0</v>
      </c>
      <c r="B8219" s="38">
        <f>IF(Txn!$B4116="","",Txn!$C4116)</f>
        <v>0</v>
      </c>
      <c r="C8219" s="39">
        <f>IF(Txn!$B4116="","","تراکنش بانکی")</f>
        <v>0</v>
      </c>
      <c r="D8219" s="38">
        <f>IF(Txn!$B4116="","",IF(Txn!$X4116="","",Txn!$X4116))</f>
        <v>0</v>
      </c>
      <c r="E8219" s="39">
        <f>IF($D8219="","",IFERROR(VLOOKUP($D8219,AcctTbl,2,0),""))</f>
        <v>0</v>
      </c>
      <c r="F8219" s="39">
        <f>IF($D8219="","",IFERROR(VLOOKUP($D8219,AcctTbl,3,0),""))</f>
        <v>0</v>
      </c>
      <c r="G8219" s="39">
        <f>IF(Txn!$B4116="","",Txn!$D4116)</f>
        <v>0</v>
      </c>
      <c r="H8219" s="38">
        <f>IF(Txn!$B4116="","",Txn!$E4116)</f>
        <v>0</v>
      </c>
      <c r="I8219" s="40">
        <f>IF(Txn!$B4116="",0,Txn!$O4116)</f>
        <v>0</v>
      </c>
      <c r="J8219" s="40">
        <f>IF(Txn!$B4116="",0,Txn!$P4116)</f>
        <v>0</v>
      </c>
      <c r="K8219" s="41">
        <f>IF($A8219="","",IFERROR(VALUE(MID($A8219,6,2)),""))</f>
        <v>0</v>
      </c>
      <c r="L8219" s="39">
        <f>IF(Txn!$K4116="","",Txn!$K4116)</f>
        <v>0</v>
      </c>
      <c r="N8219" s="42">
        <f>IF($D8219="",0,COUNTIF(BankAccts,$D8219))</f>
        <v>0</v>
      </c>
    </row>
    <row r="8220" spans="1:14">
      <c r="A8220" s="38">
        <f>IF(Txn!$B4116="","",Txn!$B4116)</f>
        <v>0</v>
      </c>
      <c r="B8220" s="38">
        <f>IF(Txn!$B4116="","",Txn!$C4116)</f>
        <v>0</v>
      </c>
      <c r="C8220" s="39">
        <f>IF(Txn!$B4116="","","تراکنش بانکی")</f>
        <v>0</v>
      </c>
      <c r="D8220" s="38">
        <f>IF(Txn!$B4116="","",IF(IF(Txn!$U4116="TRF",Txn!$Y4116,Txn!$Z4116)="","",IF(Txn!$U4116="TRF",Txn!$Y4116,Txn!$Z4116)))</f>
        <v>0</v>
      </c>
      <c r="E8220" s="39">
        <f>IF($D8220="","",IFERROR(VLOOKUP($D8220,AcctTbl,2,0),""))</f>
        <v>0</v>
      </c>
      <c r="F8220" s="39">
        <f>IF($D8220="","",IFERROR(VLOOKUP($D8220,AcctTbl,3,0),""))</f>
        <v>0</v>
      </c>
      <c r="G8220" s="39">
        <f>IF(Txn!$B4116="","",Txn!$D4116)</f>
        <v>0</v>
      </c>
      <c r="H8220" s="38">
        <f>IF(Txn!$B4116="","",Txn!$E4116)</f>
        <v>0</v>
      </c>
      <c r="I8220" s="40">
        <f>IF(Txn!$B4116="",0,Txn!$Q4116)</f>
        <v>0</v>
      </c>
      <c r="J8220" s="40">
        <f>IF(Txn!$B4116="",0,Txn!$R4116)</f>
        <v>0</v>
      </c>
      <c r="K8220" s="41">
        <f>IF($A8220="","",IFERROR(VALUE(MID($A8220,6,2)),""))</f>
        <v>0</v>
      </c>
      <c r="L8220" s="39">
        <f>IF(Txn!$K4116="","","طرف مقابل — "&amp;Txn!$K4116)</f>
        <v>0</v>
      </c>
      <c r="N8220" s="42">
        <f>IF($D8220="",0,COUNTIF(BankAccts,$D8220))</f>
        <v>0</v>
      </c>
    </row>
    <row r="8221" spans="1:14">
      <c r="A8221" s="38">
        <f>IF(Txn!$B4117="","",Txn!$B4117)</f>
        <v>0</v>
      </c>
      <c r="B8221" s="38">
        <f>IF(Txn!$B4117="","",Txn!$C4117)</f>
        <v>0</v>
      </c>
      <c r="C8221" s="39">
        <f>IF(Txn!$B4117="","","تراکنش بانکی")</f>
        <v>0</v>
      </c>
      <c r="D8221" s="38">
        <f>IF(Txn!$B4117="","",IF(Txn!$X4117="","",Txn!$X4117))</f>
        <v>0</v>
      </c>
      <c r="E8221" s="39">
        <f>IF($D8221="","",IFERROR(VLOOKUP($D8221,AcctTbl,2,0),""))</f>
        <v>0</v>
      </c>
      <c r="F8221" s="39">
        <f>IF($D8221="","",IFERROR(VLOOKUP($D8221,AcctTbl,3,0),""))</f>
        <v>0</v>
      </c>
      <c r="G8221" s="39">
        <f>IF(Txn!$B4117="","",Txn!$D4117)</f>
        <v>0</v>
      </c>
      <c r="H8221" s="38">
        <f>IF(Txn!$B4117="","",Txn!$E4117)</f>
        <v>0</v>
      </c>
      <c r="I8221" s="40">
        <f>IF(Txn!$B4117="",0,Txn!$O4117)</f>
        <v>0</v>
      </c>
      <c r="J8221" s="40">
        <f>IF(Txn!$B4117="",0,Txn!$P4117)</f>
        <v>0</v>
      </c>
      <c r="K8221" s="41">
        <f>IF($A8221="","",IFERROR(VALUE(MID($A8221,6,2)),""))</f>
        <v>0</v>
      </c>
      <c r="L8221" s="39">
        <f>IF(Txn!$K4117="","",Txn!$K4117)</f>
        <v>0</v>
      </c>
      <c r="N8221" s="42">
        <f>IF($D8221="",0,COUNTIF(BankAccts,$D8221))</f>
        <v>0</v>
      </c>
    </row>
    <row r="8222" spans="1:14">
      <c r="A8222" s="38">
        <f>IF(Txn!$B4117="","",Txn!$B4117)</f>
        <v>0</v>
      </c>
      <c r="B8222" s="38">
        <f>IF(Txn!$B4117="","",Txn!$C4117)</f>
        <v>0</v>
      </c>
      <c r="C8222" s="39">
        <f>IF(Txn!$B4117="","","تراکنش بانکی")</f>
        <v>0</v>
      </c>
      <c r="D8222" s="38">
        <f>IF(Txn!$B4117="","",IF(IF(Txn!$U4117="TRF",Txn!$Y4117,Txn!$Z4117)="","",IF(Txn!$U4117="TRF",Txn!$Y4117,Txn!$Z4117)))</f>
        <v>0</v>
      </c>
      <c r="E8222" s="39">
        <f>IF($D8222="","",IFERROR(VLOOKUP($D8222,AcctTbl,2,0),""))</f>
        <v>0</v>
      </c>
      <c r="F8222" s="39">
        <f>IF($D8222="","",IFERROR(VLOOKUP($D8222,AcctTbl,3,0),""))</f>
        <v>0</v>
      </c>
      <c r="G8222" s="39">
        <f>IF(Txn!$B4117="","",Txn!$D4117)</f>
        <v>0</v>
      </c>
      <c r="H8222" s="38">
        <f>IF(Txn!$B4117="","",Txn!$E4117)</f>
        <v>0</v>
      </c>
      <c r="I8222" s="40">
        <f>IF(Txn!$B4117="",0,Txn!$Q4117)</f>
        <v>0</v>
      </c>
      <c r="J8222" s="40">
        <f>IF(Txn!$B4117="",0,Txn!$R4117)</f>
        <v>0</v>
      </c>
      <c r="K8222" s="41">
        <f>IF($A8222="","",IFERROR(VALUE(MID($A8222,6,2)),""))</f>
        <v>0</v>
      </c>
      <c r="L8222" s="39">
        <f>IF(Txn!$K4117="","","طرف مقابل — "&amp;Txn!$K4117)</f>
        <v>0</v>
      </c>
      <c r="N8222" s="42">
        <f>IF($D8222="",0,COUNTIF(BankAccts,$D8222))</f>
        <v>0</v>
      </c>
    </row>
    <row r="8223" spans="1:14">
      <c r="A8223" s="38">
        <f>IF(Txn!$B4118="","",Txn!$B4118)</f>
        <v>0</v>
      </c>
      <c r="B8223" s="38">
        <f>IF(Txn!$B4118="","",Txn!$C4118)</f>
        <v>0</v>
      </c>
      <c r="C8223" s="39">
        <f>IF(Txn!$B4118="","","تراکنش بانکی")</f>
        <v>0</v>
      </c>
      <c r="D8223" s="38">
        <f>IF(Txn!$B4118="","",IF(Txn!$X4118="","",Txn!$X4118))</f>
        <v>0</v>
      </c>
      <c r="E8223" s="39">
        <f>IF($D8223="","",IFERROR(VLOOKUP($D8223,AcctTbl,2,0),""))</f>
        <v>0</v>
      </c>
      <c r="F8223" s="39">
        <f>IF($D8223="","",IFERROR(VLOOKUP($D8223,AcctTbl,3,0),""))</f>
        <v>0</v>
      </c>
      <c r="G8223" s="39">
        <f>IF(Txn!$B4118="","",Txn!$D4118)</f>
        <v>0</v>
      </c>
      <c r="H8223" s="38">
        <f>IF(Txn!$B4118="","",Txn!$E4118)</f>
        <v>0</v>
      </c>
      <c r="I8223" s="40">
        <f>IF(Txn!$B4118="",0,Txn!$O4118)</f>
        <v>0</v>
      </c>
      <c r="J8223" s="40">
        <f>IF(Txn!$B4118="",0,Txn!$P4118)</f>
        <v>0</v>
      </c>
      <c r="K8223" s="41">
        <f>IF($A8223="","",IFERROR(VALUE(MID($A8223,6,2)),""))</f>
        <v>0</v>
      </c>
      <c r="L8223" s="39">
        <f>IF(Txn!$K4118="","",Txn!$K4118)</f>
        <v>0</v>
      </c>
      <c r="N8223" s="42">
        <f>IF($D8223="",0,COUNTIF(BankAccts,$D8223))</f>
        <v>0</v>
      </c>
    </row>
    <row r="8224" spans="1:14">
      <c r="A8224" s="38">
        <f>IF(Txn!$B4118="","",Txn!$B4118)</f>
        <v>0</v>
      </c>
      <c r="B8224" s="38">
        <f>IF(Txn!$B4118="","",Txn!$C4118)</f>
        <v>0</v>
      </c>
      <c r="C8224" s="39">
        <f>IF(Txn!$B4118="","","تراکنش بانکی")</f>
        <v>0</v>
      </c>
      <c r="D8224" s="38">
        <f>IF(Txn!$B4118="","",IF(IF(Txn!$U4118="TRF",Txn!$Y4118,Txn!$Z4118)="","",IF(Txn!$U4118="TRF",Txn!$Y4118,Txn!$Z4118)))</f>
        <v>0</v>
      </c>
      <c r="E8224" s="39">
        <f>IF($D8224="","",IFERROR(VLOOKUP($D8224,AcctTbl,2,0),""))</f>
        <v>0</v>
      </c>
      <c r="F8224" s="39">
        <f>IF($D8224="","",IFERROR(VLOOKUP($D8224,AcctTbl,3,0),""))</f>
        <v>0</v>
      </c>
      <c r="G8224" s="39">
        <f>IF(Txn!$B4118="","",Txn!$D4118)</f>
        <v>0</v>
      </c>
      <c r="H8224" s="38">
        <f>IF(Txn!$B4118="","",Txn!$E4118)</f>
        <v>0</v>
      </c>
      <c r="I8224" s="40">
        <f>IF(Txn!$B4118="",0,Txn!$Q4118)</f>
        <v>0</v>
      </c>
      <c r="J8224" s="40">
        <f>IF(Txn!$B4118="",0,Txn!$R4118)</f>
        <v>0</v>
      </c>
      <c r="K8224" s="41">
        <f>IF($A8224="","",IFERROR(VALUE(MID($A8224,6,2)),""))</f>
        <v>0</v>
      </c>
      <c r="L8224" s="39">
        <f>IF(Txn!$K4118="","","طرف مقابل — "&amp;Txn!$K4118)</f>
        <v>0</v>
      </c>
      <c r="N8224" s="42">
        <f>IF($D8224="",0,COUNTIF(BankAccts,$D8224))</f>
        <v>0</v>
      </c>
    </row>
    <row r="8225" spans="1:14">
      <c r="A8225" s="38">
        <f>IF(Txn!$B4119="","",Txn!$B4119)</f>
        <v>0</v>
      </c>
      <c r="B8225" s="38">
        <f>IF(Txn!$B4119="","",Txn!$C4119)</f>
        <v>0</v>
      </c>
      <c r="C8225" s="39">
        <f>IF(Txn!$B4119="","","تراکنش بانکی")</f>
        <v>0</v>
      </c>
      <c r="D8225" s="38">
        <f>IF(Txn!$B4119="","",IF(Txn!$X4119="","",Txn!$X4119))</f>
        <v>0</v>
      </c>
      <c r="E8225" s="39">
        <f>IF($D8225="","",IFERROR(VLOOKUP($D8225,AcctTbl,2,0),""))</f>
        <v>0</v>
      </c>
      <c r="F8225" s="39">
        <f>IF($D8225="","",IFERROR(VLOOKUP($D8225,AcctTbl,3,0),""))</f>
        <v>0</v>
      </c>
      <c r="G8225" s="39">
        <f>IF(Txn!$B4119="","",Txn!$D4119)</f>
        <v>0</v>
      </c>
      <c r="H8225" s="38">
        <f>IF(Txn!$B4119="","",Txn!$E4119)</f>
        <v>0</v>
      </c>
      <c r="I8225" s="40">
        <f>IF(Txn!$B4119="",0,Txn!$O4119)</f>
        <v>0</v>
      </c>
      <c r="J8225" s="40">
        <f>IF(Txn!$B4119="",0,Txn!$P4119)</f>
        <v>0</v>
      </c>
      <c r="K8225" s="41">
        <f>IF($A8225="","",IFERROR(VALUE(MID($A8225,6,2)),""))</f>
        <v>0</v>
      </c>
      <c r="L8225" s="39">
        <f>IF(Txn!$K4119="","",Txn!$K4119)</f>
        <v>0</v>
      </c>
      <c r="N8225" s="42">
        <f>IF($D8225="",0,COUNTIF(BankAccts,$D8225))</f>
        <v>0</v>
      </c>
    </row>
    <row r="8226" spans="1:14">
      <c r="A8226" s="38">
        <f>IF(Txn!$B4119="","",Txn!$B4119)</f>
        <v>0</v>
      </c>
      <c r="B8226" s="38">
        <f>IF(Txn!$B4119="","",Txn!$C4119)</f>
        <v>0</v>
      </c>
      <c r="C8226" s="39">
        <f>IF(Txn!$B4119="","","تراکنش بانکی")</f>
        <v>0</v>
      </c>
      <c r="D8226" s="38">
        <f>IF(Txn!$B4119="","",IF(IF(Txn!$U4119="TRF",Txn!$Y4119,Txn!$Z4119)="","",IF(Txn!$U4119="TRF",Txn!$Y4119,Txn!$Z4119)))</f>
        <v>0</v>
      </c>
      <c r="E8226" s="39">
        <f>IF($D8226="","",IFERROR(VLOOKUP($D8226,AcctTbl,2,0),""))</f>
        <v>0</v>
      </c>
      <c r="F8226" s="39">
        <f>IF($D8226="","",IFERROR(VLOOKUP($D8226,AcctTbl,3,0),""))</f>
        <v>0</v>
      </c>
      <c r="G8226" s="39">
        <f>IF(Txn!$B4119="","",Txn!$D4119)</f>
        <v>0</v>
      </c>
      <c r="H8226" s="38">
        <f>IF(Txn!$B4119="","",Txn!$E4119)</f>
        <v>0</v>
      </c>
      <c r="I8226" s="40">
        <f>IF(Txn!$B4119="",0,Txn!$Q4119)</f>
        <v>0</v>
      </c>
      <c r="J8226" s="40">
        <f>IF(Txn!$B4119="",0,Txn!$R4119)</f>
        <v>0</v>
      </c>
      <c r="K8226" s="41">
        <f>IF($A8226="","",IFERROR(VALUE(MID($A8226,6,2)),""))</f>
        <v>0</v>
      </c>
      <c r="L8226" s="39">
        <f>IF(Txn!$K4119="","","طرف مقابل — "&amp;Txn!$K4119)</f>
        <v>0</v>
      </c>
      <c r="N8226" s="42">
        <f>IF($D8226="",0,COUNTIF(BankAccts,$D8226))</f>
        <v>0</v>
      </c>
    </row>
    <row r="8227" spans="1:14">
      <c r="A8227" s="38">
        <f>IF(Txn!$B4120="","",Txn!$B4120)</f>
        <v>0</v>
      </c>
      <c r="B8227" s="38">
        <f>IF(Txn!$B4120="","",Txn!$C4120)</f>
        <v>0</v>
      </c>
      <c r="C8227" s="39">
        <f>IF(Txn!$B4120="","","تراکنش بانکی")</f>
        <v>0</v>
      </c>
      <c r="D8227" s="38">
        <f>IF(Txn!$B4120="","",IF(Txn!$X4120="","",Txn!$X4120))</f>
        <v>0</v>
      </c>
      <c r="E8227" s="39">
        <f>IF($D8227="","",IFERROR(VLOOKUP($D8227,AcctTbl,2,0),""))</f>
        <v>0</v>
      </c>
      <c r="F8227" s="39">
        <f>IF($D8227="","",IFERROR(VLOOKUP($D8227,AcctTbl,3,0),""))</f>
        <v>0</v>
      </c>
      <c r="G8227" s="39">
        <f>IF(Txn!$B4120="","",Txn!$D4120)</f>
        <v>0</v>
      </c>
      <c r="H8227" s="38">
        <f>IF(Txn!$B4120="","",Txn!$E4120)</f>
        <v>0</v>
      </c>
      <c r="I8227" s="40">
        <f>IF(Txn!$B4120="",0,Txn!$O4120)</f>
        <v>0</v>
      </c>
      <c r="J8227" s="40">
        <f>IF(Txn!$B4120="",0,Txn!$P4120)</f>
        <v>0</v>
      </c>
      <c r="K8227" s="41">
        <f>IF($A8227="","",IFERROR(VALUE(MID($A8227,6,2)),""))</f>
        <v>0</v>
      </c>
      <c r="L8227" s="39">
        <f>IF(Txn!$K4120="","",Txn!$K4120)</f>
        <v>0</v>
      </c>
      <c r="N8227" s="42">
        <f>IF($D8227="",0,COUNTIF(BankAccts,$D8227))</f>
        <v>0</v>
      </c>
    </row>
    <row r="8228" spans="1:14">
      <c r="A8228" s="38">
        <f>IF(Txn!$B4120="","",Txn!$B4120)</f>
        <v>0</v>
      </c>
      <c r="B8228" s="38">
        <f>IF(Txn!$B4120="","",Txn!$C4120)</f>
        <v>0</v>
      </c>
      <c r="C8228" s="39">
        <f>IF(Txn!$B4120="","","تراکنش بانکی")</f>
        <v>0</v>
      </c>
      <c r="D8228" s="38">
        <f>IF(Txn!$B4120="","",IF(IF(Txn!$U4120="TRF",Txn!$Y4120,Txn!$Z4120)="","",IF(Txn!$U4120="TRF",Txn!$Y4120,Txn!$Z4120)))</f>
        <v>0</v>
      </c>
      <c r="E8228" s="39">
        <f>IF($D8228="","",IFERROR(VLOOKUP($D8228,AcctTbl,2,0),""))</f>
        <v>0</v>
      </c>
      <c r="F8228" s="39">
        <f>IF($D8228="","",IFERROR(VLOOKUP($D8228,AcctTbl,3,0),""))</f>
        <v>0</v>
      </c>
      <c r="G8228" s="39">
        <f>IF(Txn!$B4120="","",Txn!$D4120)</f>
        <v>0</v>
      </c>
      <c r="H8228" s="38">
        <f>IF(Txn!$B4120="","",Txn!$E4120)</f>
        <v>0</v>
      </c>
      <c r="I8228" s="40">
        <f>IF(Txn!$B4120="",0,Txn!$Q4120)</f>
        <v>0</v>
      </c>
      <c r="J8228" s="40">
        <f>IF(Txn!$B4120="",0,Txn!$R4120)</f>
        <v>0</v>
      </c>
      <c r="K8228" s="41">
        <f>IF($A8228="","",IFERROR(VALUE(MID($A8228,6,2)),""))</f>
        <v>0</v>
      </c>
      <c r="L8228" s="39">
        <f>IF(Txn!$K4120="","","طرف مقابل — "&amp;Txn!$K4120)</f>
        <v>0</v>
      </c>
      <c r="N8228" s="42">
        <f>IF($D8228="",0,COUNTIF(BankAccts,$D8228))</f>
        <v>0</v>
      </c>
    </row>
    <row r="8229" spans="1:14">
      <c r="A8229" s="38">
        <f>IF(Txn!$B4121="","",Txn!$B4121)</f>
        <v>0</v>
      </c>
      <c r="B8229" s="38">
        <f>IF(Txn!$B4121="","",Txn!$C4121)</f>
        <v>0</v>
      </c>
      <c r="C8229" s="39">
        <f>IF(Txn!$B4121="","","تراکنش بانکی")</f>
        <v>0</v>
      </c>
      <c r="D8229" s="38">
        <f>IF(Txn!$B4121="","",IF(Txn!$X4121="","",Txn!$X4121))</f>
        <v>0</v>
      </c>
      <c r="E8229" s="39">
        <f>IF($D8229="","",IFERROR(VLOOKUP($D8229,AcctTbl,2,0),""))</f>
        <v>0</v>
      </c>
      <c r="F8229" s="39">
        <f>IF($D8229="","",IFERROR(VLOOKUP($D8229,AcctTbl,3,0),""))</f>
        <v>0</v>
      </c>
      <c r="G8229" s="39">
        <f>IF(Txn!$B4121="","",Txn!$D4121)</f>
        <v>0</v>
      </c>
      <c r="H8229" s="38">
        <f>IF(Txn!$B4121="","",Txn!$E4121)</f>
        <v>0</v>
      </c>
      <c r="I8229" s="40">
        <f>IF(Txn!$B4121="",0,Txn!$O4121)</f>
        <v>0</v>
      </c>
      <c r="J8229" s="40">
        <f>IF(Txn!$B4121="",0,Txn!$P4121)</f>
        <v>0</v>
      </c>
      <c r="K8229" s="41">
        <f>IF($A8229="","",IFERROR(VALUE(MID($A8229,6,2)),""))</f>
        <v>0</v>
      </c>
      <c r="L8229" s="39">
        <f>IF(Txn!$K4121="","",Txn!$K4121)</f>
        <v>0</v>
      </c>
      <c r="N8229" s="42">
        <f>IF($D8229="",0,COUNTIF(BankAccts,$D8229))</f>
        <v>0</v>
      </c>
    </row>
    <row r="8230" spans="1:14">
      <c r="A8230" s="38">
        <f>IF(Txn!$B4121="","",Txn!$B4121)</f>
        <v>0</v>
      </c>
      <c r="B8230" s="38">
        <f>IF(Txn!$B4121="","",Txn!$C4121)</f>
        <v>0</v>
      </c>
      <c r="C8230" s="39">
        <f>IF(Txn!$B4121="","","تراکنش بانکی")</f>
        <v>0</v>
      </c>
      <c r="D8230" s="38">
        <f>IF(Txn!$B4121="","",IF(IF(Txn!$U4121="TRF",Txn!$Y4121,Txn!$Z4121)="","",IF(Txn!$U4121="TRF",Txn!$Y4121,Txn!$Z4121)))</f>
        <v>0</v>
      </c>
      <c r="E8230" s="39">
        <f>IF($D8230="","",IFERROR(VLOOKUP($D8230,AcctTbl,2,0),""))</f>
        <v>0</v>
      </c>
      <c r="F8230" s="39">
        <f>IF($D8230="","",IFERROR(VLOOKUP($D8230,AcctTbl,3,0),""))</f>
        <v>0</v>
      </c>
      <c r="G8230" s="39">
        <f>IF(Txn!$B4121="","",Txn!$D4121)</f>
        <v>0</v>
      </c>
      <c r="H8230" s="38">
        <f>IF(Txn!$B4121="","",Txn!$E4121)</f>
        <v>0</v>
      </c>
      <c r="I8230" s="40">
        <f>IF(Txn!$B4121="",0,Txn!$Q4121)</f>
        <v>0</v>
      </c>
      <c r="J8230" s="40">
        <f>IF(Txn!$B4121="",0,Txn!$R4121)</f>
        <v>0</v>
      </c>
      <c r="K8230" s="41">
        <f>IF($A8230="","",IFERROR(VALUE(MID($A8230,6,2)),""))</f>
        <v>0</v>
      </c>
      <c r="L8230" s="39">
        <f>IF(Txn!$K4121="","","طرف مقابل — "&amp;Txn!$K4121)</f>
        <v>0</v>
      </c>
      <c r="N8230" s="42">
        <f>IF($D8230="",0,COUNTIF(BankAccts,$D8230))</f>
        <v>0</v>
      </c>
    </row>
    <row r="8231" spans="1:14">
      <c r="A8231" s="38">
        <f>IF(Txn!$B4122="","",Txn!$B4122)</f>
        <v>0</v>
      </c>
      <c r="B8231" s="38">
        <f>IF(Txn!$B4122="","",Txn!$C4122)</f>
        <v>0</v>
      </c>
      <c r="C8231" s="39">
        <f>IF(Txn!$B4122="","","تراکنش بانکی")</f>
        <v>0</v>
      </c>
      <c r="D8231" s="38">
        <f>IF(Txn!$B4122="","",IF(Txn!$X4122="","",Txn!$X4122))</f>
        <v>0</v>
      </c>
      <c r="E8231" s="39">
        <f>IF($D8231="","",IFERROR(VLOOKUP($D8231,AcctTbl,2,0),""))</f>
        <v>0</v>
      </c>
      <c r="F8231" s="39">
        <f>IF($D8231="","",IFERROR(VLOOKUP($D8231,AcctTbl,3,0),""))</f>
        <v>0</v>
      </c>
      <c r="G8231" s="39">
        <f>IF(Txn!$B4122="","",Txn!$D4122)</f>
        <v>0</v>
      </c>
      <c r="H8231" s="38">
        <f>IF(Txn!$B4122="","",Txn!$E4122)</f>
        <v>0</v>
      </c>
      <c r="I8231" s="40">
        <f>IF(Txn!$B4122="",0,Txn!$O4122)</f>
        <v>0</v>
      </c>
      <c r="J8231" s="40">
        <f>IF(Txn!$B4122="",0,Txn!$P4122)</f>
        <v>0</v>
      </c>
      <c r="K8231" s="41">
        <f>IF($A8231="","",IFERROR(VALUE(MID($A8231,6,2)),""))</f>
        <v>0</v>
      </c>
      <c r="L8231" s="39">
        <f>IF(Txn!$K4122="","",Txn!$K4122)</f>
        <v>0</v>
      </c>
      <c r="N8231" s="42">
        <f>IF($D8231="",0,COUNTIF(BankAccts,$D8231))</f>
        <v>0</v>
      </c>
    </row>
    <row r="8232" spans="1:14">
      <c r="A8232" s="38">
        <f>IF(Txn!$B4122="","",Txn!$B4122)</f>
        <v>0</v>
      </c>
      <c r="B8232" s="38">
        <f>IF(Txn!$B4122="","",Txn!$C4122)</f>
        <v>0</v>
      </c>
      <c r="C8232" s="39">
        <f>IF(Txn!$B4122="","","تراکنش بانکی")</f>
        <v>0</v>
      </c>
      <c r="D8232" s="38">
        <f>IF(Txn!$B4122="","",IF(IF(Txn!$U4122="TRF",Txn!$Y4122,Txn!$Z4122)="","",IF(Txn!$U4122="TRF",Txn!$Y4122,Txn!$Z4122)))</f>
        <v>0</v>
      </c>
      <c r="E8232" s="39">
        <f>IF($D8232="","",IFERROR(VLOOKUP($D8232,AcctTbl,2,0),""))</f>
        <v>0</v>
      </c>
      <c r="F8232" s="39">
        <f>IF($D8232="","",IFERROR(VLOOKUP($D8232,AcctTbl,3,0),""))</f>
        <v>0</v>
      </c>
      <c r="G8232" s="39">
        <f>IF(Txn!$B4122="","",Txn!$D4122)</f>
        <v>0</v>
      </c>
      <c r="H8232" s="38">
        <f>IF(Txn!$B4122="","",Txn!$E4122)</f>
        <v>0</v>
      </c>
      <c r="I8232" s="40">
        <f>IF(Txn!$B4122="",0,Txn!$Q4122)</f>
        <v>0</v>
      </c>
      <c r="J8232" s="40">
        <f>IF(Txn!$B4122="",0,Txn!$R4122)</f>
        <v>0</v>
      </c>
      <c r="K8232" s="41">
        <f>IF($A8232="","",IFERROR(VALUE(MID($A8232,6,2)),""))</f>
        <v>0</v>
      </c>
      <c r="L8232" s="39">
        <f>IF(Txn!$K4122="","","طرف مقابل — "&amp;Txn!$K4122)</f>
        <v>0</v>
      </c>
      <c r="N8232" s="42">
        <f>IF($D8232="",0,COUNTIF(BankAccts,$D8232))</f>
        <v>0</v>
      </c>
    </row>
    <row r="8233" spans="1:14">
      <c r="A8233" s="38">
        <f>IF(Txn!$B4123="","",Txn!$B4123)</f>
        <v>0</v>
      </c>
      <c r="B8233" s="38">
        <f>IF(Txn!$B4123="","",Txn!$C4123)</f>
        <v>0</v>
      </c>
      <c r="C8233" s="39">
        <f>IF(Txn!$B4123="","","تراکنش بانکی")</f>
        <v>0</v>
      </c>
      <c r="D8233" s="38">
        <f>IF(Txn!$B4123="","",IF(Txn!$X4123="","",Txn!$X4123))</f>
        <v>0</v>
      </c>
      <c r="E8233" s="39">
        <f>IF($D8233="","",IFERROR(VLOOKUP($D8233,AcctTbl,2,0),""))</f>
        <v>0</v>
      </c>
      <c r="F8233" s="39">
        <f>IF($D8233="","",IFERROR(VLOOKUP($D8233,AcctTbl,3,0),""))</f>
        <v>0</v>
      </c>
      <c r="G8233" s="39">
        <f>IF(Txn!$B4123="","",Txn!$D4123)</f>
        <v>0</v>
      </c>
      <c r="H8233" s="38">
        <f>IF(Txn!$B4123="","",Txn!$E4123)</f>
        <v>0</v>
      </c>
      <c r="I8233" s="40">
        <f>IF(Txn!$B4123="",0,Txn!$O4123)</f>
        <v>0</v>
      </c>
      <c r="J8233" s="40">
        <f>IF(Txn!$B4123="",0,Txn!$P4123)</f>
        <v>0</v>
      </c>
      <c r="K8233" s="41">
        <f>IF($A8233="","",IFERROR(VALUE(MID($A8233,6,2)),""))</f>
        <v>0</v>
      </c>
      <c r="L8233" s="39">
        <f>IF(Txn!$K4123="","",Txn!$K4123)</f>
        <v>0</v>
      </c>
      <c r="N8233" s="42">
        <f>IF($D8233="",0,COUNTIF(BankAccts,$D8233))</f>
        <v>0</v>
      </c>
    </row>
    <row r="8234" spans="1:14">
      <c r="A8234" s="38">
        <f>IF(Txn!$B4123="","",Txn!$B4123)</f>
        <v>0</v>
      </c>
      <c r="B8234" s="38">
        <f>IF(Txn!$B4123="","",Txn!$C4123)</f>
        <v>0</v>
      </c>
      <c r="C8234" s="39">
        <f>IF(Txn!$B4123="","","تراکنش بانکی")</f>
        <v>0</v>
      </c>
      <c r="D8234" s="38">
        <f>IF(Txn!$B4123="","",IF(IF(Txn!$U4123="TRF",Txn!$Y4123,Txn!$Z4123)="","",IF(Txn!$U4123="TRF",Txn!$Y4123,Txn!$Z4123)))</f>
        <v>0</v>
      </c>
      <c r="E8234" s="39">
        <f>IF($D8234="","",IFERROR(VLOOKUP($D8234,AcctTbl,2,0),""))</f>
        <v>0</v>
      </c>
      <c r="F8234" s="39">
        <f>IF($D8234="","",IFERROR(VLOOKUP($D8234,AcctTbl,3,0),""))</f>
        <v>0</v>
      </c>
      <c r="G8234" s="39">
        <f>IF(Txn!$B4123="","",Txn!$D4123)</f>
        <v>0</v>
      </c>
      <c r="H8234" s="38">
        <f>IF(Txn!$B4123="","",Txn!$E4123)</f>
        <v>0</v>
      </c>
      <c r="I8234" s="40">
        <f>IF(Txn!$B4123="",0,Txn!$Q4123)</f>
        <v>0</v>
      </c>
      <c r="J8234" s="40">
        <f>IF(Txn!$B4123="",0,Txn!$R4123)</f>
        <v>0</v>
      </c>
      <c r="K8234" s="41">
        <f>IF($A8234="","",IFERROR(VALUE(MID($A8234,6,2)),""))</f>
        <v>0</v>
      </c>
      <c r="L8234" s="39">
        <f>IF(Txn!$K4123="","","طرف مقابل — "&amp;Txn!$K4123)</f>
        <v>0</v>
      </c>
      <c r="N8234" s="42">
        <f>IF($D8234="",0,COUNTIF(BankAccts,$D8234))</f>
        <v>0</v>
      </c>
    </row>
    <row r="8235" spans="1:14">
      <c r="A8235" s="38">
        <f>IF(Txn!$B4124="","",Txn!$B4124)</f>
        <v>0</v>
      </c>
      <c r="B8235" s="38">
        <f>IF(Txn!$B4124="","",Txn!$C4124)</f>
        <v>0</v>
      </c>
      <c r="C8235" s="39">
        <f>IF(Txn!$B4124="","","تراکنش بانکی")</f>
        <v>0</v>
      </c>
      <c r="D8235" s="38">
        <f>IF(Txn!$B4124="","",IF(Txn!$X4124="","",Txn!$X4124))</f>
        <v>0</v>
      </c>
      <c r="E8235" s="39">
        <f>IF($D8235="","",IFERROR(VLOOKUP($D8235,AcctTbl,2,0),""))</f>
        <v>0</v>
      </c>
      <c r="F8235" s="39">
        <f>IF($D8235="","",IFERROR(VLOOKUP($D8235,AcctTbl,3,0),""))</f>
        <v>0</v>
      </c>
      <c r="G8235" s="39">
        <f>IF(Txn!$B4124="","",Txn!$D4124)</f>
        <v>0</v>
      </c>
      <c r="H8235" s="38">
        <f>IF(Txn!$B4124="","",Txn!$E4124)</f>
        <v>0</v>
      </c>
      <c r="I8235" s="40">
        <f>IF(Txn!$B4124="",0,Txn!$O4124)</f>
        <v>0</v>
      </c>
      <c r="J8235" s="40">
        <f>IF(Txn!$B4124="",0,Txn!$P4124)</f>
        <v>0</v>
      </c>
      <c r="K8235" s="41">
        <f>IF($A8235="","",IFERROR(VALUE(MID($A8235,6,2)),""))</f>
        <v>0</v>
      </c>
      <c r="L8235" s="39">
        <f>IF(Txn!$K4124="","",Txn!$K4124)</f>
        <v>0</v>
      </c>
      <c r="N8235" s="42">
        <f>IF($D8235="",0,COUNTIF(BankAccts,$D8235))</f>
        <v>0</v>
      </c>
    </row>
    <row r="8236" spans="1:14">
      <c r="A8236" s="38">
        <f>IF(Txn!$B4124="","",Txn!$B4124)</f>
        <v>0</v>
      </c>
      <c r="B8236" s="38">
        <f>IF(Txn!$B4124="","",Txn!$C4124)</f>
        <v>0</v>
      </c>
      <c r="C8236" s="39">
        <f>IF(Txn!$B4124="","","تراکنش بانکی")</f>
        <v>0</v>
      </c>
      <c r="D8236" s="38">
        <f>IF(Txn!$B4124="","",IF(IF(Txn!$U4124="TRF",Txn!$Y4124,Txn!$Z4124)="","",IF(Txn!$U4124="TRF",Txn!$Y4124,Txn!$Z4124)))</f>
        <v>0</v>
      </c>
      <c r="E8236" s="39">
        <f>IF($D8236="","",IFERROR(VLOOKUP($D8236,AcctTbl,2,0),""))</f>
        <v>0</v>
      </c>
      <c r="F8236" s="39">
        <f>IF($D8236="","",IFERROR(VLOOKUP($D8236,AcctTbl,3,0),""))</f>
        <v>0</v>
      </c>
      <c r="G8236" s="39">
        <f>IF(Txn!$B4124="","",Txn!$D4124)</f>
        <v>0</v>
      </c>
      <c r="H8236" s="38">
        <f>IF(Txn!$B4124="","",Txn!$E4124)</f>
        <v>0</v>
      </c>
      <c r="I8236" s="40">
        <f>IF(Txn!$B4124="",0,Txn!$Q4124)</f>
        <v>0</v>
      </c>
      <c r="J8236" s="40">
        <f>IF(Txn!$B4124="",0,Txn!$R4124)</f>
        <v>0</v>
      </c>
      <c r="K8236" s="41">
        <f>IF($A8236="","",IFERROR(VALUE(MID($A8236,6,2)),""))</f>
        <v>0</v>
      </c>
      <c r="L8236" s="39">
        <f>IF(Txn!$K4124="","","طرف مقابل — "&amp;Txn!$K4124)</f>
        <v>0</v>
      </c>
      <c r="N8236" s="42">
        <f>IF($D8236="",0,COUNTIF(BankAccts,$D8236))</f>
        <v>0</v>
      </c>
    </row>
    <row r="8237" spans="1:14">
      <c r="A8237" s="38">
        <f>IF(Txn!$B4125="","",Txn!$B4125)</f>
        <v>0</v>
      </c>
      <c r="B8237" s="38">
        <f>IF(Txn!$B4125="","",Txn!$C4125)</f>
        <v>0</v>
      </c>
      <c r="C8237" s="39">
        <f>IF(Txn!$B4125="","","تراکنش بانکی")</f>
        <v>0</v>
      </c>
      <c r="D8237" s="38">
        <f>IF(Txn!$B4125="","",IF(Txn!$X4125="","",Txn!$X4125))</f>
        <v>0</v>
      </c>
      <c r="E8237" s="39">
        <f>IF($D8237="","",IFERROR(VLOOKUP($D8237,AcctTbl,2,0),""))</f>
        <v>0</v>
      </c>
      <c r="F8237" s="39">
        <f>IF($D8237="","",IFERROR(VLOOKUP($D8237,AcctTbl,3,0),""))</f>
        <v>0</v>
      </c>
      <c r="G8237" s="39">
        <f>IF(Txn!$B4125="","",Txn!$D4125)</f>
        <v>0</v>
      </c>
      <c r="H8237" s="38">
        <f>IF(Txn!$B4125="","",Txn!$E4125)</f>
        <v>0</v>
      </c>
      <c r="I8237" s="40">
        <f>IF(Txn!$B4125="",0,Txn!$O4125)</f>
        <v>0</v>
      </c>
      <c r="J8237" s="40">
        <f>IF(Txn!$B4125="",0,Txn!$P4125)</f>
        <v>0</v>
      </c>
      <c r="K8237" s="41">
        <f>IF($A8237="","",IFERROR(VALUE(MID($A8237,6,2)),""))</f>
        <v>0</v>
      </c>
      <c r="L8237" s="39">
        <f>IF(Txn!$K4125="","",Txn!$K4125)</f>
        <v>0</v>
      </c>
      <c r="N8237" s="42">
        <f>IF($D8237="",0,COUNTIF(BankAccts,$D8237))</f>
        <v>0</v>
      </c>
    </row>
    <row r="8238" spans="1:14">
      <c r="A8238" s="38">
        <f>IF(Txn!$B4125="","",Txn!$B4125)</f>
        <v>0</v>
      </c>
      <c r="B8238" s="38">
        <f>IF(Txn!$B4125="","",Txn!$C4125)</f>
        <v>0</v>
      </c>
      <c r="C8238" s="39">
        <f>IF(Txn!$B4125="","","تراکنش بانکی")</f>
        <v>0</v>
      </c>
      <c r="D8238" s="38">
        <f>IF(Txn!$B4125="","",IF(IF(Txn!$U4125="TRF",Txn!$Y4125,Txn!$Z4125)="","",IF(Txn!$U4125="TRF",Txn!$Y4125,Txn!$Z4125)))</f>
        <v>0</v>
      </c>
      <c r="E8238" s="39">
        <f>IF($D8238="","",IFERROR(VLOOKUP($D8238,AcctTbl,2,0),""))</f>
        <v>0</v>
      </c>
      <c r="F8238" s="39">
        <f>IF($D8238="","",IFERROR(VLOOKUP($D8238,AcctTbl,3,0),""))</f>
        <v>0</v>
      </c>
      <c r="G8238" s="39">
        <f>IF(Txn!$B4125="","",Txn!$D4125)</f>
        <v>0</v>
      </c>
      <c r="H8238" s="38">
        <f>IF(Txn!$B4125="","",Txn!$E4125)</f>
        <v>0</v>
      </c>
      <c r="I8238" s="40">
        <f>IF(Txn!$B4125="",0,Txn!$Q4125)</f>
        <v>0</v>
      </c>
      <c r="J8238" s="40">
        <f>IF(Txn!$B4125="",0,Txn!$R4125)</f>
        <v>0</v>
      </c>
      <c r="K8238" s="41">
        <f>IF($A8238="","",IFERROR(VALUE(MID($A8238,6,2)),""))</f>
        <v>0</v>
      </c>
      <c r="L8238" s="39">
        <f>IF(Txn!$K4125="","","طرف مقابل — "&amp;Txn!$K4125)</f>
        <v>0</v>
      </c>
      <c r="N8238" s="42">
        <f>IF($D8238="",0,COUNTIF(BankAccts,$D8238))</f>
        <v>0</v>
      </c>
    </row>
    <row r="8239" spans="1:14">
      <c r="A8239" s="38">
        <f>IF(Txn!$B4126="","",Txn!$B4126)</f>
        <v>0</v>
      </c>
      <c r="B8239" s="38">
        <f>IF(Txn!$B4126="","",Txn!$C4126)</f>
        <v>0</v>
      </c>
      <c r="C8239" s="39">
        <f>IF(Txn!$B4126="","","تراکنش بانکی")</f>
        <v>0</v>
      </c>
      <c r="D8239" s="38">
        <f>IF(Txn!$B4126="","",IF(Txn!$X4126="","",Txn!$X4126))</f>
        <v>0</v>
      </c>
      <c r="E8239" s="39">
        <f>IF($D8239="","",IFERROR(VLOOKUP($D8239,AcctTbl,2,0),""))</f>
        <v>0</v>
      </c>
      <c r="F8239" s="39">
        <f>IF($D8239="","",IFERROR(VLOOKUP($D8239,AcctTbl,3,0),""))</f>
        <v>0</v>
      </c>
      <c r="G8239" s="39">
        <f>IF(Txn!$B4126="","",Txn!$D4126)</f>
        <v>0</v>
      </c>
      <c r="H8239" s="38">
        <f>IF(Txn!$B4126="","",Txn!$E4126)</f>
        <v>0</v>
      </c>
      <c r="I8239" s="40">
        <f>IF(Txn!$B4126="",0,Txn!$O4126)</f>
        <v>0</v>
      </c>
      <c r="J8239" s="40">
        <f>IF(Txn!$B4126="",0,Txn!$P4126)</f>
        <v>0</v>
      </c>
      <c r="K8239" s="41">
        <f>IF($A8239="","",IFERROR(VALUE(MID($A8239,6,2)),""))</f>
        <v>0</v>
      </c>
      <c r="L8239" s="39">
        <f>IF(Txn!$K4126="","",Txn!$K4126)</f>
        <v>0</v>
      </c>
      <c r="N8239" s="42">
        <f>IF($D8239="",0,COUNTIF(BankAccts,$D8239))</f>
        <v>0</v>
      </c>
    </row>
    <row r="8240" spans="1:14">
      <c r="A8240" s="38">
        <f>IF(Txn!$B4126="","",Txn!$B4126)</f>
        <v>0</v>
      </c>
      <c r="B8240" s="38">
        <f>IF(Txn!$B4126="","",Txn!$C4126)</f>
        <v>0</v>
      </c>
      <c r="C8240" s="39">
        <f>IF(Txn!$B4126="","","تراکنش بانکی")</f>
        <v>0</v>
      </c>
      <c r="D8240" s="38">
        <f>IF(Txn!$B4126="","",IF(IF(Txn!$U4126="TRF",Txn!$Y4126,Txn!$Z4126)="","",IF(Txn!$U4126="TRF",Txn!$Y4126,Txn!$Z4126)))</f>
        <v>0</v>
      </c>
      <c r="E8240" s="39">
        <f>IF($D8240="","",IFERROR(VLOOKUP($D8240,AcctTbl,2,0),""))</f>
        <v>0</v>
      </c>
      <c r="F8240" s="39">
        <f>IF($D8240="","",IFERROR(VLOOKUP($D8240,AcctTbl,3,0),""))</f>
        <v>0</v>
      </c>
      <c r="G8240" s="39">
        <f>IF(Txn!$B4126="","",Txn!$D4126)</f>
        <v>0</v>
      </c>
      <c r="H8240" s="38">
        <f>IF(Txn!$B4126="","",Txn!$E4126)</f>
        <v>0</v>
      </c>
      <c r="I8240" s="40">
        <f>IF(Txn!$B4126="",0,Txn!$Q4126)</f>
        <v>0</v>
      </c>
      <c r="J8240" s="40">
        <f>IF(Txn!$B4126="",0,Txn!$R4126)</f>
        <v>0</v>
      </c>
      <c r="K8240" s="41">
        <f>IF($A8240="","",IFERROR(VALUE(MID($A8240,6,2)),""))</f>
        <v>0</v>
      </c>
      <c r="L8240" s="39">
        <f>IF(Txn!$K4126="","","طرف مقابل — "&amp;Txn!$K4126)</f>
        <v>0</v>
      </c>
      <c r="N8240" s="42">
        <f>IF($D8240="",0,COUNTIF(BankAccts,$D8240))</f>
        <v>0</v>
      </c>
    </row>
    <row r="8241" spans="1:14">
      <c r="A8241" s="38">
        <f>IF(Txn!$B4127="","",Txn!$B4127)</f>
        <v>0</v>
      </c>
      <c r="B8241" s="38">
        <f>IF(Txn!$B4127="","",Txn!$C4127)</f>
        <v>0</v>
      </c>
      <c r="C8241" s="39">
        <f>IF(Txn!$B4127="","","تراکنش بانکی")</f>
        <v>0</v>
      </c>
      <c r="D8241" s="38">
        <f>IF(Txn!$B4127="","",IF(Txn!$X4127="","",Txn!$X4127))</f>
        <v>0</v>
      </c>
      <c r="E8241" s="39">
        <f>IF($D8241="","",IFERROR(VLOOKUP($D8241,AcctTbl,2,0),""))</f>
        <v>0</v>
      </c>
      <c r="F8241" s="39">
        <f>IF($D8241="","",IFERROR(VLOOKUP($D8241,AcctTbl,3,0),""))</f>
        <v>0</v>
      </c>
      <c r="G8241" s="39">
        <f>IF(Txn!$B4127="","",Txn!$D4127)</f>
        <v>0</v>
      </c>
      <c r="H8241" s="38">
        <f>IF(Txn!$B4127="","",Txn!$E4127)</f>
        <v>0</v>
      </c>
      <c r="I8241" s="40">
        <f>IF(Txn!$B4127="",0,Txn!$O4127)</f>
        <v>0</v>
      </c>
      <c r="J8241" s="40">
        <f>IF(Txn!$B4127="",0,Txn!$P4127)</f>
        <v>0</v>
      </c>
      <c r="K8241" s="41">
        <f>IF($A8241="","",IFERROR(VALUE(MID($A8241,6,2)),""))</f>
        <v>0</v>
      </c>
      <c r="L8241" s="39">
        <f>IF(Txn!$K4127="","",Txn!$K4127)</f>
        <v>0</v>
      </c>
      <c r="N8241" s="42">
        <f>IF($D8241="",0,COUNTIF(BankAccts,$D8241))</f>
        <v>0</v>
      </c>
    </row>
    <row r="8242" spans="1:14">
      <c r="A8242" s="38">
        <f>IF(Txn!$B4127="","",Txn!$B4127)</f>
        <v>0</v>
      </c>
      <c r="B8242" s="38">
        <f>IF(Txn!$B4127="","",Txn!$C4127)</f>
        <v>0</v>
      </c>
      <c r="C8242" s="39">
        <f>IF(Txn!$B4127="","","تراکنش بانکی")</f>
        <v>0</v>
      </c>
      <c r="D8242" s="38">
        <f>IF(Txn!$B4127="","",IF(IF(Txn!$U4127="TRF",Txn!$Y4127,Txn!$Z4127)="","",IF(Txn!$U4127="TRF",Txn!$Y4127,Txn!$Z4127)))</f>
        <v>0</v>
      </c>
      <c r="E8242" s="39">
        <f>IF($D8242="","",IFERROR(VLOOKUP($D8242,AcctTbl,2,0),""))</f>
        <v>0</v>
      </c>
      <c r="F8242" s="39">
        <f>IF($D8242="","",IFERROR(VLOOKUP($D8242,AcctTbl,3,0),""))</f>
        <v>0</v>
      </c>
      <c r="G8242" s="39">
        <f>IF(Txn!$B4127="","",Txn!$D4127)</f>
        <v>0</v>
      </c>
      <c r="H8242" s="38">
        <f>IF(Txn!$B4127="","",Txn!$E4127)</f>
        <v>0</v>
      </c>
      <c r="I8242" s="40">
        <f>IF(Txn!$B4127="",0,Txn!$Q4127)</f>
        <v>0</v>
      </c>
      <c r="J8242" s="40">
        <f>IF(Txn!$B4127="",0,Txn!$R4127)</f>
        <v>0</v>
      </c>
      <c r="K8242" s="41">
        <f>IF($A8242="","",IFERROR(VALUE(MID($A8242,6,2)),""))</f>
        <v>0</v>
      </c>
      <c r="L8242" s="39">
        <f>IF(Txn!$K4127="","","طرف مقابل — "&amp;Txn!$K4127)</f>
        <v>0</v>
      </c>
      <c r="N8242" s="42">
        <f>IF($D8242="",0,COUNTIF(BankAccts,$D8242))</f>
        <v>0</v>
      </c>
    </row>
    <row r="8243" spans="1:14">
      <c r="A8243" s="38">
        <f>IF(Txn!$B4128="","",Txn!$B4128)</f>
        <v>0</v>
      </c>
      <c r="B8243" s="38">
        <f>IF(Txn!$B4128="","",Txn!$C4128)</f>
        <v>0</v>
      </c>
      <c r="C8243" s="39">
        <f>IF(Txn!$B4128="","","تراکنش بانکی")</f>
        <v>0</v>
      </c>
      <c r="D8243" s="38">
        <f>IF(Txn!$B4128="","",IF(Txn!$X4128="","",Txn!$X4128))</f>
        <v>0</v>
      </c>
      <c r="E8243" s="39">
        <f>IF($D8243="","",IFERROR(VLOOKUP($D8243,AcctTbl,2,0),""))</f>
        <v>0</v>
      </c>
      <c r="F8243" s="39">
        <f>IF($D8243="","",IFERROR(VLOOKUP($D8243,AcctTbl,3,0),""))</f>
        <v>0</v>
      </c>
      <c r="G8243" s="39">
        <f>IF(Txn!$B4128="","",Txn!$D4128)</f>
        <v>0</v>
      </c>
      <c r="H8243" s="38">
        <f>IF(Txn!$B4128="","",Txn!$E4128)</f>
        <v>0</v>
      </c>
      <c r="I8243" s="40">
        <f>IF(Txn!$B4128="",0,Txn!$O4128)</f>
        <v>0</v>
      </c>
      <c r="J8243" s="40">
        <f>IF(Txn!$B4128="",0,Txn!$P4128)</f>
        <v>0</v>
      </c>
      <c r="K8243" s="41">
        <f>IF($A8243="","",IFERROR(VALUE(MID($A8243,6,2)),""))</f>
        <v>0</v>
      </c>
      <c r="L8243" s="39">
        <f>IF(Txn!$K4128="","",Txn!$K4128)</f>
        <v>0</v>
      </c>
      <c r="N8243" s="42">
        <f>IF($D8243="",0,COUNTIF(BankAccts,$D8243))</f>
        <v>0</v>
      </c>
    </row>
    <row r="8244" spans="1:14">
      <c r="A8244" s="38">
        <f>IF(Txn!$B4128="","",Txn!$B4128)</f>
        <v>0</v>
      </c>
      <c r="B8244" s="38">
        <f>IF(Txn!$B4128="","",Txn!$C4128)</f>
        <v>0</v>
      </c>
      <c r="C8244" s="39">
        <f>IF(Txn!$B4128="","","تراکنش بانکی")</f>
        <v>0</v>
      </c>
      <c r="D8244" s="38">
        <f>IF(Txn!$B4128="","",IF(IF(Txn!$U4128="TRF",Txn!$Y4128,Txn!$Z4128)="","",IF(Txn!$U4128="TRF",Txn!$Y4128,Txn!$Z4128)))</f>
        <v>0</v>
      </c>
      <c r="E8244" s="39">
        <f>IF($D8244="","",IFERROR(VLOOKUP($D8244,AcctTbl,2,0),""))</f>
        <v>0</v>
      </c>
      <c r="F8244" s="39">
        <f>IF($D8244="","",IFERROR(VLOOKUP($D8244,AcctTbl,3,0),""))</f>
        <v>0</v>
      </c>
      <c r="G8244" s="39">
        <f>IF(Txn!$B4128="","",Txn!$D4128)</f>
        <v>0</v>
      </c>
      <c r="H8244" s="38">
        <f>IF(Txn!$B4128="","",Txn!$E4128)</f>
        <v>0</v>
      </c>
      <c r="I8244" s="40">
        <f>IF(Txn!$B4128="",0,Txn!$Q4128)</f>
        <v>0</v>
      </c>
      <c r="J8244" s="40">
        <f>IF(Txn!$B4128="",0,Txn!$R4128)</f>
        <v>0</v>
      </c>
      <c r="K8244" s="41">
        <f>IF($A8244="","",IFERROR(VALUE(MID($A8244,6,2)),""))</f>
        <v>0</v>
      </c>
      <c r="L8244" s="39">
        <f>IF(Txn!$K4128="","","طرف مقابل — "&amp;Txn!$K4128)</f>
        <v>0</v>
      </c>
      <c r="N8244" s="42">
        <f>IF($D8244="",0,COUNTIF(BankAccts,$D8244))</f>
        <v>0</v>
      </c>
    </row>
    <row r="8245" spans="1:14">
      <c r="A8245" s="38">
        <f>IF(Txn!$B4129="","",Txn!$B4129)</f>
        <v>0</v>
      </c>
      <c r="B8245" s="38">
        <f>IF(Txn!$B4129="","",Txn!$C4129)</f>
        <v>0</v>
      </c>
      <c r="C8245" s="39">
        <f>IF(Txn!$B4129="","","تراکنش بانکی")</f>
        <v>0</v>
      </c>
      <c r="D8245" s="38">
        <f>IF(Txn!$B4129="","",IF(Txn!$X4129="","",Txn!$X4129))</f>
        <v>0</v>
      </c>
      <c r="E8245" s="39">
        <f>IF($D8245="","",IFERROR(VLOOKUP($D8245,AcctTbl,2,0),""))</f>
        <v>0</v>
      </c>
      <c r="F8245" s="39">
        <f>IF($D8245="","",IFERROR(VLOOKUP($D8245,AcctTbl,3,0),""))</f>
        <v>0</v>
      </c>
      <c r="G8245" s="39">
        <f>IF(Txn!$B4129="","",Txn!$D4129)</f>
        <v>0</v>
      </c>
      <c r="H8245" s="38">
        <f>IF(Txn!$B4129="","",Txn!$E4129)</f>
        <v>0</v>
      </c>
      <c r="I8245" s="40">
        <f>IF(Txn!$B4129="",0,Txn!$O4129)</f>
        <v>0</v>
      </c>
      <c r="J8245" s="40">
        <f>IF(Txn!$B4129="",0,Txn!$P4129)</f>
        <v>0</v>
      </c>
      <c r="K8245" s="41">
        <f>IF($A8245="","",IFERROR(VALUE(MID($A8245,6,2)),""))</f>
        <v>0</v>
      </c>
      <c r="L8245" s="39">
        <f>IF(Txn!$K4129="","",Txn!$K4129)</f>
        <v>0</v>
      </c>
      <c r="N8245" s="42">
        <f>IF($D8245="",0,COUNTIF(BankAccts,$D8245))</f>
        <v>0</v>
      </c>
    </row>
    <row r="8246" spans="1:14">
      <c r="A8246" s="38">
        <f>IF(Txn!$B4129="","",Txn!$B4129)</f>
        <v>0</v>
      </c>
      <c r="B8246" s="38">
        <f>IF(Txn!$B4129="","",Txn!$C4129)</f>
        <v>0</v>
      </c>
      <c r="C8246" s="39">
        <f>IF(Txn!$B4129="","","تراکنش بانکی")</f>
        <v>0</v>
      </c>
      <c r="D8246" s="38">
        <f>IF(Txn!$B4129="","",IF(IF(Txn!$U4129="TRF",Txn!$Y4129,Txn!$Z4129)="","",IF(Txn!$U4129="TRF",Txn!$Y4129,Txn!$Z4129)))</f>
        <v>0</v>
      </c>
      <c r="E8246" s="39">
        <f>IF($D8246="","",IFERROR(VLOOKUP($D8246,AcctTbl,2,0),""))</f>
        <v>0</v>
      </c>
      <c r="F8246" s="39">
        <f>IF($D8246="","",IFERROR(VLOOKUP($D8246,AcctTbl,3,0),""))</f>
        <v>0</v>
      </c>
      <c r="G8246" s="39">
        <f>IF(Txn!$B4129="","",Txn!$D4129)</f>
        <v>0</v>
      </c>
      <c r="H8246" s="38">
        <f>IF(Txn!$B4129="","",Txn!$E4129)</f>
        <v>0</v>
      </c>
      <c r="I8246" s="40">
        <f>IF(Txn!$B4129="",0,Txn!$Q4129)</f>
        <v>0</v>
      </c>
      <c r="J8246" s="40">
        <f>IF(Txn!$B4129="",0,Txn!$R4129)</f>
        <v>0</v>
      </c>
      <c r="K8246" s="41">
        <f>IF($A8246="","",IFERROR(VALUE(MID($A8246,6,2)),""))</f>
        <v>0</v>
      </c>
      <c r="L8246" s="39">
        <f>IF(Txn!$K4129="","","طرف مقابل — "&amp;Txn!$K4129)</f>
        <v>0</v>
      </c>
      <c r="N8246" s="42">
        <f>IF($D8246="",0,COUNTIF(BankAccts,$D8246))</f>
        <v>0</v>
      </c>
    </row>
    <row r="8247" spans="1:14">
      <c r="A8247" s="38">
        <f>IF(Txn!$B4130="","",Txn!$B4130)</f>
        <v>0</v>
      </c>
      <c r="B8247" s="38">
        <f>IF(Txn!$B4130="","",Txn!$C4130)</f>
        <v>0</v>
      </c>
      <c r="C8247" s="39">
        <f>IF(Txn!$B4130="","","تراکنش بانکی")</f>
        <v>0</v>
      </c>
      <c r="D8247" s="38">
        <f>IF(Txn!$B4130="","",IF(Txn!$X4130="","",Txn!$X4130))</f>
        <v>0</v>
      </c>
      <c r="E8247" s="39">
        <f>IF($D8247="","",IFERROR(VLOOKUP($D8247,AcctTbl,2,0),""))</f>
        <v>0</v>
      </c>
      <c r="F8247" s="39">
        <f>IF($D8247="","",IFERROR(VLOOKUP($D8247,AcctTbl,3,0),""))</f>
        <v>0</v>
      </c>
      <c r="G8247" s="39">
        <f>IF(Txn!$B4130="","",Txn!$D4130)</f>
        <v>0</v>
      </c>
      <c r="H8247" s="38">
        <f>IF(Txn!$B4130="","",Txn!$E4130)</f>
        <v>0</v>
      </c>
      <c r="I8247" s="40">
        <f>IF(Txn!$B4130="",0,Txn!$O4130)</f>
        <v>0</v>
      </c>
      <c r="J8247" s="40">
        <f>IF(Txn!$B4130="",0,Txn!$P4130)</f>
        <v>0</v>
      </c>
      <c r="K8247" s="41">
        <f>IF($A8247="","",IFERROR(VALUE(MID($A8247,6,2)),""))</f>
        <v>0</v>
      </c>
      <c r="L8247" s="39">
        <f>IF(Txn!$K4130="","",Txn!$K4130)</f>
        <v>0</v>
      </c>
      <c r="N8247" s="42">
        <f>IF($D8247="",0,COUNTIF(BankAccts,$D8247))</f>
        <v>0</v>
      </c>
    </row>
    <row r="8248" spans="1:14">
      <c r="A8248" s="38">
        <f>IF(Txn!$B4130="","",Txn!$B4130)</f>
        <v>0</v>
      </c>
      <c r="B8248" s="38">
        <f>IF(Txn!$B4130="","",Txn!$C4130)</f>
        <v>0</v>
      </c>
      <c r="C8248" s="39">
        <f>IF(Txn!$B4130="","","تراکنش بانکی")</f>
        <v>0</v>
      </c>
      <c r="D8248" s="38">
        <f>IF(Txn!$B4130="","",IF(IF(Txn!$U4130="TRF",Txn!$Y4130,Txn!$Z4130)="","",IF(Txn!$U4130="TRF",Txn!$Y4130,Txn!$Z4130)))</f>
        <v>0</v>
      </c>
      <c r="E8248" s="39">
        <f>IF($D8248="","",IFERROR(VLOOKUP($D8248,AcctTbl,2,0),""))</f>
        <v>0</v>
      </c>
      <c r="F8248" s="39">
        <f>IF($D8248="","",IFERROR(VLOOKUP($D8248,AcctTbl,3,0),""))</f>
        <v>0</v>
      </c>
      <c r="G8248" s="39">
        <f>IF(Txn!$B4130="","",Txn!$D4130)</f>
        <v>0</v>
      </c>
      <c r="H8248" s="38">
        <f>IF(Txn!$B4130="","",Txn!$E4130)</f>
        <v>0</v>
      </c>
      <c r="I8248" s="40">
        <f>IF(Txn!$B4130="",0,Txn!$Q4130)</f>
        <v>0</v>
      </c>
      <c r="J8248" s="40">
        <f>IF(Txn!$B4130="",0,Txn!$R4130)</f>
        <v>0</v>
      </c>
      <c r="K8248" s="41">
        <f>IF($A8248="","",IFERROR(VALUE(MID($A8248,6,2)),""))</f>
        <v>0</v>
      </c>
      <c r="L8248" s="39">
        <f>IF(Txn!$K4130="","","طرف مقابل — "&amp;Txn!$K4130)</f>
        <v>0</v>
      </c>
      <c r="N8248" s="42">
        <f>IF($D8248="",0,COUNTIF(BankAccts,$D8248))</f>
        <v>0</v>
      </c>
    </row>
    <row r="8249" spans="1:14">
      <c r="A8249" s="38">
        <f>IF(Txn!$B4131="","",Txn!$B4131)</f>
        <v>0</v>
      </c>
      <c r="B8249" s="38">
        <f>IF(Txn!$B4131="","",Txn!$C4131)</f>
        <v>0</v>
      </c>
      <c r="C8249" s="39">
        <f>IF(Txn!$B4131="","","تراکنش بانکی")</f>
        <v>0</v>
      </c>
      <c r="D8249" s="38">
        <f>IF(Txn!$B4131="","",IF(Txn!$X4131="","",Txn!$X4131))</f>
        <v>0</v>
      </c>
      <c r="E8249" s="39">
        <f>IF($D8249="","",IFERROR(VLOOKUP($D8249,AcctTbl,2,0),""))</f>
        <v>0</v>
      </c>
      <c r="F8249" s="39">
        <f>IF($D8249="","",IFERROR(VLOOKUP($D8249,AcctTbl,3,0),""))</f>
        <v>0</v>
      </c>
      <c r="G8249" s="39">
        <f>IF(Txn!$B4131="","",Txn!$D4131)</f>
        <v>0</v>
      </c>
      <c r="H8249" s="38">
        <f>IF(Txn!$B4131="","",Txn!$E4131)</f>
        <v>0</v>
      </c>
      <c r="I8249" s="40">
        <f>IF(Txn!$B4131="",0,Txn!$O4131)</f>
        <v>0</v>
      </c>
      <c r="J8249" s="40">
        <f>IF(Txn!$B4131="",0,Txn!$P4131)</f>
        <v>0</v>
      </c>
      <c r="K8249" s="41">
        <f>IF($A8249="","",IFERROR(VALUE(MID($A8249,6,2)),""))</f>
        <v>0</v>
      </c>
      <c r="L8249" s="39">
        <f>IF(Txn!$K4131="","",Txn!$K4131)</f>
        <v>0</v>
      </c>
      <c r="N8249" s="42">
        <f>IF($D8249="",0,COUNTIF(BankAccts,$D8249))</f>
        <v>0</v>
      </c>
    </row>
    <row r="8250" spans="1:14">
      <c r="A8250" s="38">
        <f>IF(Txn!$B4131="","",Txn!$B4131)</f>
        <v>0</v>
      </c>
      <c r="B8250" s="38">
        <f>IF(Txn!$B4131="","",Txn!$C4131)</f>
        <v>0</v>
      </c>
      <c r="C8250" s="39">
        <f>IF(Txn!$B4131="","","تراکنش بانکی")</f>
        <v>0</v>
      </c>
      <c r="D8250" s="38">
        <f>IF(Txn!$B4131="","",IF(IF(Txn!$U4131="TRF",Txn!$Y4131,Txn!$Z4131)="","",IF(Txn!$U4131="TRF",Txn!$Y4131,Txn!$Z4131)))</f>
        <v>0</v>
      </c>
      <c r="E8250" s="39">
        <f>IF($D8250="","",IFERROR(VLOOKUP($D8250,AcctTbl,2,0),""))</f>
        <v>0</v>
      </c>
      <c r="F8250" s="39">
        <f>IF($D8250="","",IFERROR(VLOOKUP($D8250,AcctTbl,3,0),""))</f>
        <v>0</v>
      </c>
      <c r="G8250" s="39">
        <f>IF(Txn!$B4131="","",Txn!$D4131)</f>
        <v>0</v>
      </c>
      <c r="H8250" s="38">
        <f>IF(Txn!$B4131="","",Txn!$E4131)</f>
        <v>0</v>
      </c>
      <c r="I8250" s="40">
        <f>IF(Txn!$B4131="",0,Txn!$Q4131)</f>
        <v>0</v>
      </c>
      <c r="J8250" s="40">
        <f>IF(Txn!$B4131="",0,Txn!$R4131)</f>
        <v>0</v>
      </c>
      <c r="K8250" s="41">
        <f>IF($A8250="","",IFERROR(VALUE(MID($A8250,6,2)),""))</f>
        <v>0</v>
      </c>
      <c r="L8250" s="39">
        <f>IF(Txn!$K4131="","","طرف مقابل — "&amp;Txn!$K4131)</f>
        <v>0</v>
      </c>
      <c r="N8250" s="42">
        <f>IF($D8250="",0,COUNTIF(BankAccts,$D8250))</f>
        <v>0</v>
      </c>
    </row>
    <row r="8251" spans="1:14">
      <c r="A8251" s="38">
        <f>IF(Txn!$B4132="","",Txn!$B4132)</f>
        <v>0</v>
      </c>
      <c r="B8251" s="38">
        <f>IF(Txn!$B4132="","",Txn!$C4132)</f>
        <v>0</v>
      </c>
      <c r="C8251" s="39">
        <f>IF(Txn!$B4132="","","تراکنش بانکی")</f>
        <v>0</v>
      </c>
      <c r="D8251" s="38">
        <f>IF(Txn!$B4132="","",IF(Txn!$X4132="","",Txn!$X4132))</f>
        <v>0</v>
      </c>
      <c r="E8251" s="39">
        <f>IF($D8251="","",IFERROR(VLOOKUP($D8251,AcctTbl,2,0),""))</f>
        <v>0</v>
      </c>
      <c r="F8251" s="39">
        <f>IF($D8251="","",IFERROR(VLOOKUP($D8251,AcctTbl,3,0),""))</f>
        <v>0</v>
      </c>
      <c r="G8251" s="39">
        <f>IF(Txn!$B4132="","",Txn!$D4132)</f>
        <v>0</v>
      </c>
      <c r="H8251" s="38">
        <f>IF(Txn!$B4132="","",Txn!$E4132)</f>
        <v>0</v>
      </c>
      <c r="I8251" s="40">
        <f>IF(Txn!$B4132="",0,Txn!$O4132)</f>
        <v>0</v>
      </c>
      <c r="J8251" s="40">
        <f>IF(Txn!$B4132="",0,Txn!$P4132)</f>
        <v>0</v>
      </c>
      <c r="K8251" s="41">
        <f>IF($A8251="","",IFERROR(VALUE(MID($A8251,6,2)),""))</f>
        <v>0</v>
      </c>
      <c r="L8251" s="39">
        <f>IF(Txn!$K4132="","",Txn!$K4132)</f>
        <v>0</v>
      </c>
      <c r="N8251" s="42">
        <f>IF($D8251="",0,COUNTIF(BankAccts,$D8251))</f>
        <v>0</v>
      </c>
    </row>
    <row r="8252" spans="1:14">
      <c r="A8252" s="38">
        <f>IF(Txn!$B4132="","",Txn!$B4132)</f>
        <v>0</v>
      </c>
      <c r="B8252" s="38">
        <f>IF(Txn!$B4132="","",Txn!$C4132)</f>
        <v>0</v>
      </c>
      <c r="C8252" s="39">
        <f>IF(Txn!$B4132="","","تراکنش بانکی")</f>
        <v>0</v>
      </c>
      <c r="D8252" s="38">
        <f>IF(Txn!$B4132="","",IF(IF(Txn!$U4132="TRF",Txn!$Y4132,Txn!$Z4132)="","",IF(Txn!$U4132="TRF",Txn!$Y4132,Txn!$Z4132)))</f>
        <v>0</v>
      </c>
      <c r="E8252" s="39">
        <f>IF($D8252="","",IFERROR(VLOOKUP($D8252,AcctTbl,2,0),""))</f>
        <v>0</v>
      </c>
      <c r="F8252" s="39">
        <f>IF($D8252="","",IFERROR(VLOOKUP($D8252,AcctTbl,3,0),""))</f>
        <v>0</v>
      </c>
      <c r="G8252" s="39">
        <f>IF(Txn!$B4132="","",Txn!$D4132)</f>
        <v>0</v>
      </c>
      <c r="H8252" s="38">
        <f>IF(Txn!$B4132="","",Txn!$E4132)</f>
        <v>0</v>
      </c>
      <c r="I8252" s="40">
        <f>IF(Txn!$B4132="",0,Txn!$Q4132)</f>
        <v>0</v>
      </c>
      <c r="J8252" s="40">
        <f>IF(Txn!$B4132="",0,Txn!$R4132)</f>
        <v>0</v>
      </c>
      <c r="K8252" s="41">
        <f>IF($A8252="","",IFERROR(VALUE(MID($A8252,6,2)),""))</f>
        <v>0</v>
      </c>
      <c r="L8252" s="39">
        <f>IF(Txn!$K4132="","","طرف مقابل — "&amp;Txn!$K4132)</f>
        <v>0</v>
      </c>
      <c r="N8252" s="42">
        <f>IF($D8252="",0,COUNTIF(BankAccts,$D8252))</f>
        <v>0</v>
      </c>
    </row>
    <row r="8253" spans="1:14">
      <c r="A8253" s="38">
        <f>IF(Txn!$B4133="","",Txn!$B4133)</f>
        <v>0</v>
      </c>
      <c r="B8253" s="38">
        <f>IF(Txn!$B4133="","",Txn!$C4133)</f>
        <v>0</v>
      </c>
      <c r="C8253" s="39">
        <f>IF(Txn!$B4133="","","تراکنش بانکی")</f>
        <v>0</v>
      </c>
      <c r="D8253" s="38">
        <f>IF(Txn!$B4133="","",IF(Txn!$X4133="","",Txn!$X4133))</f>
        <v>0</v>
      </c>
      <c r="E8253" s="39">
        <f>IF($D8253="","",IFERROR(VLOOKUP($D8253,AcctTbl,2,0),""))</f>
        <v>0</v>
      </c>
      <c r="F8253" s="39">
        <f>IF($D8253="","",IFERROR(VLOOKUP($D8253,AcctTbl,3,0),""))</f>
        <v>0</v>
      </c>
      <c r="G8253" s="39">
        <f>IF(Txn!$B4133="","",Txn!$D4133)</f>
        <v>0</v>
      </c>
      <c r="H8253" s="38">
        <f>IF(Txn!$B4133="","",Txn!$E4133)</f>
        <v>0</v>
      </c>
      <c r="I8253" s="40">
        <f>IF(Txn!$B4133="",0,Txn!$O4133)</f>
        <v>0</v>
      </c>
      <c r="J8253" s="40">
        <f>IF(Txn!$B4133="",0,Txn!$P4133)</f>
        <v>0</v>
      </c>
      <c r="K8253" s="41">
        <f>IF($A8253="","",IFERROR(VALUE(MID($A8253,6,2)),""))</f>
        <v>0</v>
      </c>
      <c r="L8253" s="39">
        <f>IF(Txn!$K4133="","",Txn!$K4133)</f>
        <v>0</v>
      </c>
      <c r="N8253" s="42">
        <f>IF($D8253="",0,COUNTIF(BankAccts,$D8253))</f>
        <v>0</v>
      </c>
    </row>
    <row r="8254" spans="1:14">
      <c r="A8254" s="38">
        <f>IF(Txn!$B4133="","",Txn!$B4133)</f>
        <v>0</v>
      </c>
      <c r="B8254" s="38">
        <f>IF(Txn!$B4133="","",Txn!$C4133)</f>
        <v>0</v>
      </c>
      <c r="C8254" s="39">
        <f>IF(Txn!$B4133="","","تراکنش بانکی")</f>
        <v>0</v>
      </c>
      <c r="D8254" s="38">
        <f>IF(Txn!$B4133="","",IF(IF(Txn!$U4133="TRF",Txn!$Y4133,Txn!$Z4133)="","",IF(Txn!$U4133="TRF",Txn!$Y4133,Txn!$Z4133)))</f>
        <v>0</v>
      </c>
      <c r="E8254" s="39">
        <f>IF($D8254="","",IFERROR(VLOOKUP($D8254,AcctTbl,2,0),""))</f>
        <v>0</v>
      </c>
      <c r="F8254" s="39">
        <f>IF($D8254="","",IFERROR(VLOOKUP($D8254,AcctTbl,3,0),""))</f>
        <v>0</v>
      </c>
      <c r="G8254" s="39">
        <f>IF(Txn!$B4133="","",Txn!$D4133)</f>
        <v>0</v>
      </c>
      <c r="H8254" s="38">
        <f>IF(Txn!$B4133="","",Txn!$E4133)</f>
        <v>0</v>
      </c>
      <c r="I8254" s="40">
        <f>IF(Txn!$B4133="",0,Txn!$Q4133)</f>
        <v>0</v>
      </c>
      <c r="J8254" s="40">
        <f>IF(Txn!$B4133="",0,Txn!$R4133)</f>
        <v>0</v>
      </c>
      <c r="K8254" s="41">
        <f>IF($A8254="","",IFERROR(VALUE(MID($A8254,6,2)),""))</f>
        <v>0</v>
      </c>
      <c r="L8254" s="39">
        <f>IF(Txn!$K4133="","","طرف مقابل — "&amp;Txn!$K4133)</f>
        <v>0</v>
      </c>
      <c r="N8254" s="42">
        <f>IF($D8254="",0,COUNTIF(BankAccts,$D8254))</f>
        <v>0</v>
      </c>
    </row>
    <row r="8255" spans="1:14">
      <c r="A8255" s="38">
        <f>IF(Txn!$B4134="","",Txn!$B4134)</f>
        <v>0</v>
      </c>
      <c r="B8255" s="38">
        <f>IF(Txn!$B4134="","",Txn!$C4134)</f>
        <v>0</v>
      </c>
      <c r="C8255" s="39">
        <f>IF(Txn!$B4134="","","تراکنش بانکی")</f>
        <v>0</v>
      </c>
      <c r="D8255" s="38">
        <f>IF(Txn!$B4134="","",IF(Txn!$X4134="","",Txn!$X4134))</f>
        <v>0</v>
      </c>
      <c r="E8255" s="39">
        <f>IF($D8255="","",IFERROR(VLOOKUP($D8255,AcctTbl,2,0),""))</f>
        <v>0</v>
      </c>
      <c r="F8255" s="39">
        <f>IF($D8255="","",IFERROR(VLOOKUP($D8255,AcctTbl,3,0),""))</f>
        <v>0</v>
      </c>
      <c r="G8255" s="39">
        <f>IF(Txn!$B4134="","",Txn!$D4134)</f>
        <v>0</v>
      </c>
      <c r="H8255" s="38">
        <f>IF(Txn!$B4134="","",Txn!$E4134)</f>
        <v>0</v>
      </c>
      <c r="I8255" s="40">
        <f>IF(Txn!$B4134="",0,Txn!$O4134)</f>
        <v>0</v>
      </c>
      <c r="J8255" s="40">
        <f>IF(Txn!$B4134="",0,Txn!$P4134)</f>
        <v>0</v>
      </c>
      <c r="K8255" s="41">
        <f>IF($A8255="","",IFERROR(VALUE(MID($A8255,6,2)),""))</f>
        <v>0</v>
      </c>
      <c r="L8255" s="39">
        <f>IF(Txn!$K4134="","",Txn!$K4134)</f>
        <v>0</v>
      </c>
      <c r="N8255" s="42">
        <f>IF($D8255="",0,COUNTIF(BankAccts,$D8255))</f>
        <v>0</v>
      </c>
    </row>
    <row r="8256" spans="1:14">
      <c r="A8256" s="38">
        <f>IF(Txn!$B4134="","",Txn!$B4134)</f>
        <v>0</v>
      </c>
      <c r="B8256" s="38">
        <f>IF(Txn!$B4134="","",Txn!$C4134)</f>
        <v>0</v>
      </c>
      <c r="C8256" s="39">
        <f>IF(Txn!$B4134="","","تراکنش بانکی")</f>
        <v>0</v>
      </c>
      <c r="D8256" s="38">
        <f>IF(Txn!$B4134="","",IF(IF(Txn!$U4134="TRF",Txn!$Y4134,Txn!$Z4134)="","",IF(Txn!$U4134="TRF",Txn!$Y4134,Txn!$Z4134)))</f>
        <v>0</v>
      </c>
      <c r="E8256" s="39">
        <f>IF($D8256="","",IFERROR(VLOOKUP($D8256,AcctTbl,2,0),""))</f>
        <v>0</v>
      </c>
      <c r="F8256" s="39">
        <f>IF($D8256="","",IFERROR(VLOOKUP($D8256,AcctTbl,3,0),""))</f>
        <v>0</v>
      </c>
      <c r="G8256" s="39">
        <f>IF(Txn!$B4134="","",Txn!$D4134)</f>
        <v>0</v>
      </c>
      <c r="H8256" s="38">
        <f>IF(Txn!$B4134="","",Txn!$E4134)</f>
        <v>0</v>
      </c>
      <c r="I8256" s="40">
        <f>IF(Txn!$B4134="",0,Txn!$Q4134)</f>
        <v>0</v>
      </c>
      <c r="J8256" s="40">
        <f>IF(Txn!$B4134="",0,Txn!$R4134)</f>
        <v>0</v>
      </c>
      <c r="K8256" s="41">
        <f>IF($A8256="","",IFERROR(VALUE(MID($A8256,6,2)),""))</f>
        <v>0</v>
      </c>
      <c r="L8256" s="39">
        <f>IF(Txn!$K4134="","","طرف مقابل — "&amp;Txn!$K4134)</f>
        <v>0</v>
      </c>
      <c r="N8256" s="42">
        <f>IF($D8256="",0,COUNTIF(BankAccts,$D8256))</f>
        <v>0</v>
      </c>
    </row>
    <row r="8257" spans="1:14">
      <c r="A8257" s="38">
        <f>IF(Txn!$B4135="","",Txn!$B4135)</f>
        <v>0</v>
      </c>
      <c r="B8257" s="38">
        <f>IF(Txn!$B4135="","",Txn!$C4135)</f>
        <v>0</v>
      </c>
      <c r="C8257" s="39">
        <f>IF(Txn!$B4135="","","تراکنش بانکی")</f>
        <v>0</v>
      </c>
      <c r="D8257" s="38">
        <f>IF(Txn!$B4135="","",IF(Txn!$X4135="","",Txn!$X4135))</f>
        <v>0</v>
      </c>
      <c r="E8257" s="39">
        <f>IF($D8257="","",IFERROR(VLOOKUP($D8257,AcctTbl,2,0),""))</f>
        <v>0</v>
      </c>
      <c r="F8257" s="39">
        <f>IF($D8257="","",IFERROR(VLOOKUP($D8257,AcctTbl,3,0),""))</f>
        <v>0</v>
      </c>
      <c r="G8257" s="39">
        <f>IF(Txn!$B4135="","",Txn!$D4135)</f>
        <v>0</v>
      </c>
      <c r="H8257" s="38">
        <f>IF(Txn!$B4135="","",Txn!$E4135)</f>
        <v>0</v>
      </c>
      <c r="I8257" s="40">
        <f>IF(Txn!$B4135="",0,Txn!$O4135)</f>
        <v>0</v>
      </c>
      <c r="J8257" s="40">
        <f>IF(Txn!$B4135="",0,Txn!$P4135)</f>
        <v>0</v>
      </c>
      <c r="K8257" s="41">
        <f>IF($A8257="","",IFERROR(VALUE(MID($A8257,6,2)),""))</f>
        <v>0</v>
      </c>
      <c r="L8257" s="39">
        <f>IF(Txn!$K4135="","",Txn!$K4135)</f>
        <v>0</v>
      </c>
      <c r="N8257" s="42">
        <f>IF($D8257="",0,COUNTIF(BankAccts,$D8257))</f>
        <v>0</v>
      </c>
    </row>
    <row r="8258" spans="1:14">
      <c r="A8258" s="38">
        <f>IF(Txn!$B4135="","",Txn!$B4135)</f>
        <v>0</v>
      </c>
      <c r="B8258" s="38">
        <f>IF(Txn!$B4135="","",Txn!$C4135)</f>
        <v>0</v>
      </c>
      <c r="C8258" s="39">
        <f>IF(Txn!$B4135="","","تراکنش بانکی")</f>
        <v>0</v>
      </c>
      <c r="D8258" s="38">
        <f>IF(Txn!$B4135="","",IF(IF(Txn!$U4135="TRF",Txn!$Y4135,Txn!$Z4135)="","",IF(Txn!$U4135="TRF",Txn!$Y4135,Txn!$Z4135)))</f>
        <v>0</v>
      </c>
      <c r="E8258" s="39">
        <f>IF($D8258="","",IFERROR(VLOOKUP($D8258,AcctTbl,2,0),""))</f>
        <v>0</v>
      </c>
      <c r="F8258" s="39">
        <f>IF($D8258="","",IFERROR(VLOOKUP($D8258,AcctTbl,3,0),""))</f>
        <v>0</v>
      </c>
      <c r="G8258" s="39">
        <f>IF(Txn!$B4135="","",Txn!$D4135)</f>
        <v>0</v>
      </c>
      <c r="H8258" s="38">
        <f>IF(Txn!$B4135="","",Txn!$E4135)</f>
        <v>0</v>
      </c>
      <c r="I8258" s="40">
        <f>IF(Txn!$B4135="",0,Txn!$Q4135)</f>
        <v>0</v>
      </c>
      <c r="J8258" s="40">
        <f>IF(Txn!$B4135="",0,Txn!$R4135)</f>
        <v>0</v>
      </c>
      <c r="K8258" s="41">
        <f>IF($A8258="","",IFERROR(VALUE(MID($A8258,6,2)),""))</f>
        <v>0</v>
      </c>
      <c r="L8258" s="39">
        <f>IF(Txn!$K4135="","","طرف مقابل — "&amp;Txn!$K4135)</f>
        <v>0</v>
      </c>
      <c r="N8258" s="42">
        <f>IF($D8258="",0,COUNTIF(BankAccts,$D8258))</f>
        <v>0</v>
      </c>
    </row>
    <row r="8259" spans="1:14">
      <c r="A8259" s="38">
        <f>IF(Txn!$B4136="","",Txn!$B4136)</f>
        <v>0</v>
      </c>
      <c r="B8259" s="38">
        <f>IF(Txn!$B4136="","",Txn!$C4136)</f>
        <v>0</v>
      </c>
      <c r="C8259" s="39">
        <f>IF(Txn!$B4136="","","تراکنش بانکی")</f>
        <v>0</v>
      </c>
      <c r="D8259" s="38">
        <f>IF(Txn!$B4136="","",IF(Txn!$X4136="","",Txn!$X4136))</f>
        <v>0</v>
      </c>
      <c r="E8259" s="39">
        <f>IF($D8259="","",IFERROR(VLOOKUP($D8259,AcctTbl,2,0),""))</f>
        <v>0</v>
      </c>
      <c r="F8259" s="39">
        <f>IF($D8259="","",IFERROR(VLOOKUP($D8259,AcctTbl,3,0),""))</f>
        <v>0</v>
      </c>
      <c r="G8259" s="39">
        <f>IF(Txn!$B4136="","",Txn!$D4136)</f>
        <v>0</v>
      </c>
      <c r="H8259" s="38">
        <f>IF(Txn!$B4136="","",Txn!$E4136)</f>
        <v>0</v>
      </c>
      <c r="I8259" s="40">
        <f>IF(Txn!$B4136="",0,Txn!$O4136)</f>
        <v>0</v>
      </c>
      <c r="J8259" s="40">
        <f>IF(Txn!$B4136="",0,Txn!$P4136)</f>
        <v>0</v>
      </c>
      <c r="K8259" s="41">
        <f>IF($A8259="","",IFERROR(VALUE(MID($A8259,6,2)),""))</f>
        <v>0</v>
      </c>
      <c r="L8259" s="39">
        <f>IF(Txn!$K4136="","",Txn!$K4136)</f>
        <v>0</v>
      </c>
      <c r="N8259" s="42">
        <f>IF($D8259="",0,COUNTIF(BankAccts,$D8259))</f>
        <v>0</v>
      </c>
    </row>
    <row r="8260" spans="1:14">
      <c r="A8260" s="38">
        <f>IF(Txn!$B4136="","",Txn!$B4136)</f>
        <v>0</v>
      </c>
      <c r="B8260" s="38">
        <f>IF(Txn!$B4136="","",Txn!$C4136)</f>
        <v>0</v>
      </c>
      <c r="C8260" s="39">
        <f>IF(Txn!$B4136="","","تراکنش بانکی")</f>
        <v>0</v>
      </c>
      <c r="D8260" s="38">
        <f>IF(Txn!$B4136="","",IF(IF(Txn!$U4136="TRF",Txn!$Y4136,Txn!$Z4136)="","",IF(Txn!$U4136="TRF",Txn!$Y4136,Txn!$Z4136)))</f>
        <v>0</v>
      </c>
      <c r="E8260" s="39">
        <f>IF($D8260="","",IFERROR(VLOOKUP($D8260,AcctTbl,2,0),""))</f>
        <v>0</v>
      </c>
      <c r="F8260" s="39">
        <f>IF($D8260="","",IFERROR(VLOOKUP($D8260,AcctTbl,3,0),""))</f>
        <v>0</v>
      </c>
      <c r="G8260" s="39">
        <f>IF(Txn!$B4136="","",Txn!$D4136)</f>
        <v>0</v>
      </c>
      <c r="H8260" s="38">
        <f>IF(Txn!$B4136="","",Txn!$E4136)</f>
        <v>0</v>
      </c>
      <c r="I8260" s="40">
        <f>IF(Txn!$B4136="",0,Txn!$Q4136)</f>
        <v>0</v>
      </c>
      <c r="J8260" s="40">
        <f>IF(Txn!$B4136="",0,Txn!$R4136)</f>
        <v>0</v>
      </c>
      <c r="K8260" s="41">
        <f>IF($A8260="","",IFERROR(VALUE(MID($A8260,6,2)),""))</f>
        <v>0</v>
      </c>
      <c r="L8260" s="39">
        <f>IF(Txn!$K4136="","","طرف مقابل — "&amp;Txn!$K4136)</f>
        <v>0</v>
      </c>
      <c r="N8260" s="42">
        <f>IF($D8260="",0,COUNTIF(BankAccts,$D8260))</f>
        <v>0</v>
      </c>
    </row>
    <row r="8261" spans="1:14">
      <c r="A8261" s="38">
        <f>IF(Txn!$B4137="","",Txn!$B4137)</f>
        <v>0</v>
      </c>
      <c r="B8261" s="38">
        <f>IF(Txn!$B4137="","",Txn!$C4137)</f>
        <v>0</v>
      </c>
      <c r="C8261" s="39">
        <f>IF(Txn!$B4137="","","تراکنش بانکی")</f>
        <v>0</v>
      </c>
      <c r="D8261" s="38">
        <f>IF(Txn!$B4137="","",IF(Txn!$X4137="","",Txn!$X4137))</f>
        <v>0</v>
      </c>
      <c r="E8261" s="39">
        <f>IF($D8261="","",IFERROR(VLOOKUP($D8261,AcctTbl,2,0),""))</f>
        <v>0</v>
      </c>
      <c r="F8261" s="39">
        <f>IF($D8261="","",IFERROR(VLOOKUP($D8261,AcctTbl,3,0),""))</f>
        <v>0</v>
      </c>
      <c r="G8261" s="39">
        <f>IF(Txn!$B4137="","",Txn!$D4137)</f>
        <v>0</v>
      </c>
      <c r="H8261" s="38">
        <f>IF(Txn!$B4137="","",Txn!$E4137)</f>
        <v>0</v>
      </c>
      <c r="I8261" s="40">
        <f>IF(Txn!$B4137="",0,Txn!$O4137)</f>
        <v>0</v>
      </c>
      <c r="J8261" s="40">
        <f>IF(Txn!$B4137="",0,Txn!$P4137)</f>
        <v>0</v>
      </c>
      <c r="K8261" s="41">
        <f>IF($A8261="","",IFERROR(VALUE(MID($A8261,6,2)),""))</f>
        <v>0</v>
      </c>
      <c r="L8261" s="39">
        <f>IF(Txn!$K4137="","",Txn!$K4137)</f>
        <v>0</v>
      </c>
      <c r="N8261" s="42">
        <f>IF($D8261="",0,COUNTIF(BankAccts,$D8261))</f>
        <v>0</v>
      </c>
    </row>
    <row r="8262" spans="1:14">
      <c r="A8262" s="38">
        <f>IF(Txn!$B4137="","",Txn!$B4137)</f>
        <v>0</v>
      </c>
      <c r="B8262" s="38">
        <f>IF(Txn!$B4137="","",Txn!$C4137)</f>
        <v>0</v>
      </c>
      <c r="C8262" s="39">
        <f>IF(Txn!$B4137="","","تراکنش بانکی")</f>
        <v>0</v>
      </c>
      <c r="D8262" s="38">
        <f>IF(Txn!$B4137="","",IF(IF(Txn!$U4137="TRF",Txn!$Y4137,Txn!$Z4137)="","",IF(Txn!$U4137="TRF",Txn!$Y4137,Txn!$Z4137)))</f>
        <v>0</v>
      </c>
      <c r="E8262" s="39">
        <f>IF($D8262="","",IFERROR(VLOOKUP($D8262,AcctTbl,2,0),""))</f>
        <v>0</v>
      </c>
      <c r="F8262" s="39">
        <f>IF($D8262="","",IFERROR(VLOOKUP($D8262,AcctTbl,3,0),""))</f>
        <v>0</v>
      </c>
      <c r="G8262" s="39">
        <f>IF(Txn!$B4137="","",Txn!$D4137)</f>
        <v>0</v>
      </c>
      <c r="H8262" s="38">
        <f>IF(Txn!$B4137="","",Txn!$E4137)</f>
        <v>0</v>
      </c>
      <c r="I8262" s="40">
        <f>IF(Txn!$B4137="",0,Txn!$Q4137)</f>
        <v>0</v>
      </c>
      <c r="J8262" s="40">
        <f>IF(Txn!$B4137="",0,Txn!$R4137)</f>
        <v>0</v>
      </c>
      <c r="K8262" s="41">
        <f>IF($A8262="","",IFERROR(VALUE(MID($A8262,6,2)),""))</f>
        <v>0</v>
      </c>
      <c r="L8262" s="39">
        <f>IF(Txn!$K4137="","","طرف مقابل — "&amp;Txn!$K4137)</f>
        <v>0</v>
      </c>
      <c r="N8262" s="42">
        <f>IF($D8262="",0,COUNTIF(BankAccts,$D8262))</f>
        <v>0</v>
      </c>
    </row>
    <row r="8263" spans="1:14">
      <c r="A8263" s="38">
        <f>IF(Txn!$B4138="","",Txn!$B4138)</f>
        <v>0</v>
      </c>
      <c r="B8263" s="38">
        <f>IF(Txn!$B4138="","",Txn!$C4138)</f>
        <v>0</v>
      </c>
      <c r="C8263" s="39">
        <f>IF(Txn!$B4138="","","تراکنش بانکی")</f>
        <v>0</v>
      </c>
      <c r="D8263" s="38">
        <f>IF(Txn!$B4138="","",IF(Txn!$X4138="","",Txn!$X4138))</f>
        <v>0</v>
      </c>
      <c r="E8263" s="39">
        <f>IF($D8263="","",IFERROR(VLOOKUP($D8263,AcctTbl,2,0),""))</f>
        <v>0</v>
      </c>
      <c r="F8263" s="39">
        <f>IF($D8263="","",IFERROR(VLOOKUP($D8263,AcctTbl,3,0),""))</f>
        <v>0</v>
      </c>
      <c r="G8263" s="39">
        <f>IF(Txn!$B4138="","",Txn!$D4138)</f>
        <v>0</v>
      </c>
      <c r="H8263" s="38">
        <f>IF(Txn!$B4138="","",Txn!$E4138)</f>
        <v>0</v>
      </c>
      <c r="I8263" s="40">
        <f>IF(Txn!$B4138="",0,Txn!$O4138)</f>
        <v>0</v>
      </c>
      <c r="J8263" s="40">
        <f>IF(Txn!$B4138="",0,Txn!$P4138)</f>
        <v>0</v>
      </c>
      <c r="K8263" s="41">
        <f>IF($A8263="","",IFERROR(VALUE(MID($A8263,6,2)),""))</f>
        <v>0</v>
      </c>
      <c r="L8263" s="39">
        <f>IF(Txn!$K4138="","",Txn!$K4138)</f>
        <v>0</v>
      </c>
      <c r="N8263" s="42">
        <f>IF($D8263="",0,COUNTIF(BankAccts,$D8263))</f>
        <v>0</v>
      </c>
    </row>
    <row r="8264" spans="1:14">
      <c r="A8264" s="38">
        <f>IF(Txn!$B4138="","",Txn!$B4138)</f>
        <v>0</v>
      </c>
      <c r="B8264" s="38">
        <f>IF(Txn!$B4138="","",Txn!$C4138)</f>
        <v>0</v>
      </c>
      <c r="C8264" s="39">
        <f>IF(Txn!$B4138="","","تراکنش بانکی")</f>
        <v>0</v>
      </c>
      <c r="D8264" s="38">
        <f>IF(Txn!$B4138="","",IF(IF(Txn!$U4138="TRF",Txn!$Y4138,Txn!$Z4138)="","",IF(Txn!$U4138="TRF",Txn!$Y4138,Txn!$Z4138)))</f>
        <v>0</v>
      </c>
      <c r="E8264" s="39">
        <f>IF($D8264="","",IFERROR(VLOOKUP($D8264,AcctTbl,2,0),""))</f>
        <v>0</v>
      </c>
      <c r="F8264" s="39">
        <f>IF($D8264="","",IFERROR(VLOOKUP($D8264,AcctTbl,3,0),""))</f>
        <v>0</v>
      </c>
      <c r="G8264" s="39">
        <f>IF(Txn!$B4138="","",Txn!$D4138)</f>
        <v>0</v>
      </c>
      <c r="H8264" s="38">
        <f>IF(Txn!$B4138="","",Txn!$E4138)</f>
        <v>0</v>
      </c>
      <c r="I8264" s="40">
        <f>IF(Txn!$B4138="",0,Txn!$Q4138)</f>
        <v>0</v>
      </c>
      <c r="J8264" s="40">
        <f>IF(Txn!$B4138="",0,Txn!$R4138)</f>
        <v>0</v>
      </c>
      <c r="K8264" s="41">
        <f>IF($A8264="","",IFERROR(VALUE(MID($A8264,6,2)),""))</f>
        <v>0</v>
      </c>
      <c r="L8264" s="39">
        <f>IF(Txn!$K4138="","","طرف مقابل — "&amp;Txn!$K4138)</f>
        <v>0</v>
      </c>
      <c r="N8264" s="42">
        <f>IF($D8264="",0,COUNTIF(BankAccts,$D8264))</f>
        <v>0</v>
      </c>
    </row>
    <row r="8265" spans="1:14">
      <c r="A8265" s="38">
        <f>IF(Txn!$B4139="","",Txn!$B4139)</f>
        <v>0</v>
      </c>
      <c r="B8265" s="38">
        <f>IF(Txn!$B4139="","",Txn!$C4139)</f>
        <v>0</v>
      </c>
      <c r="C8265" s="39">
        <f>IF(Txn!$B4139="","","تراکنش بانکی")</f>
        <v>0</v>
      </c>
      <c r="D8265" s="38">
        <f>IF(Txn!$B4139="","",IF(Txn!$X4139="","",Txn!$X4139))</f>
        <v>0</v>
      </c>
      <c r="E8265" s="39">
        <f>IF($D8265="","",IFERROR(VLOOKUP($D8265,AcctTbl,2,0),""))</f>
        <v>0</v>
      </c>
      <c r="F8265" s="39">
        <f>IF($D8265="","",IFERROR(VLOOKUP($D8265,AcctTbl,3,0),""))</f>
        <v>0</v>
      </c>
      <c r="G8265" s="39">
        <f>IF(Txn!$B4139="","",Txn!$D4139)</f>
        <v>0</v>
      </c>
      <c r="H8265" s="38">
        <f>IF(Txn!$B4139="","",Txn!$E4139)</f>
        <v>0</v>
      </c>
      <c r="I8265" s="40">
        <f>IF(Txn!$B4139="",0,Txn!$O4139)</f>
        <v>0</v>
      </c>
      <c r="J8265" s="40">
        <f>IF(Txn!$B4139="",0,Txn!$P4139)</f>
        <v>0</v>
      </c>
      <c r="K8265" s="41">
        <f>IF($A8265="","",IFERROR(VALUE(MID($A8265,6,2)),""))</f>
        <v>0</v>
      </c>
      <c r="L8265" s="39">
        <f>IF(Txn!$K4139="","",Txn!$K4139)</f>
        <v>0</v>
      </c>
      <c r="N8265" s="42">
        <f>IF($D8265="",0,COUNTIF(BankAccts,$D8265))</f>
        <v>0</v>
      </c>
    </row>
    <row r="8266" spans="1:14">
      <c r="A8266" s="38">
        <f>IF(Txn!$B4139="","",Txn!$B4139)</f>
        <v>0</v>
      </c>
      <c r="B8266" s="38">
        <f>IF(Txn!$B4139="","",Txn!$C4139)</f>
        <v>0</v>
      </c>
      <c r="C8266" s="39">
        <f>IF(Txn!$B4139="","","تراکنش بانکی")</f>
        <v>0</v>
      </c>
      <c r="D8266" s="38">
        <f>IF(Txn!$B4139="","",IF(IF(Txn!$U4139="TRF",Txn!$Y4139,Txn!$Z4139)="","",IF(Txn!$U4139="TRF",Txn!$Y4139,Txn!$Z4139)))</f>
        <v>0</v>
      </c>
      <c r="E8266" s="39">
        <f>IF($D8266="","",IFERROR(VLOOKUP($D8266,AcctTbl,2,0),""))</f>
        <v>0</v>
      </c>
      <c r="F8266" s="39">
        <f>IF($D8266="","",IFERROR(VLOOKUP($D8266,AcctTbl,3,0),""))</f>
        <v>0</v>
      </c>
      <c r="G8266" s="39">
        <f>IF(Txn!$B4139="","",Txn!$D4139)</f>
        <v>0</v>
      </c>
      <c r="H8266" s="38">
        <f>IF(Txn!$B4139="","",Txn!$E4139)</f>
        <v>0</v>
      </c>
      <c r="I8266" s="40">
        <f>IF(Txn!$B4139="",0,Txn!$Q4139)</f>
        <v>0</v>
      </c>
      <c r="J8266" s="40">
        <f>IF(Txn!$B4139="",0,Txn!$R4139)</f>
        <v>0</v>
      </c>
      <c r="K8266" s="41">
        <f>IF($A8266="","",IFERROR(VALUE(MID($A8266,6,2)),""))</f>
        <v>0</v>
      </c>
      <c r="L8266" s="39">
        <f>IF(Txn!$K4139="","","طرف مقابل — "&amp;Txn!$K4139)</f>
        <v>0</v>
      </c>
      <c r="N8266" s="42">
        <f>IF($D8266="",0,COUNTIF(BankAccts,$D8266))</f>
        <v>0</v>
      </c>
    </row>
    <row r="8267" spans="1:14">
      <c r="A8267" s="38">
        <f>IF(Txn!$B4140="","",Txn!$B4140)</f>
        <v>0</v>
      </c>
      <c r="B8267" s="38">
        <f>IF(Txn!$B4140="","",Txn!$C4140)</f>
        <v>0</v>
      </c>
      <c r="C8267" s="39">
        <f>IF(Txn!$B4140="","","تراکنش بانکی")</f>
        <v>0</v>
      </c>
      <c r="D8267" s="38">
        <f>IF(Txn!$B4140="","",IF(Txn!$X4140="","",Txn!$X4140))</f>
        <v>0</v>
      </c>
      <c r="E8267" s="39">
        <f>IF($D8267="","",IFERROR(VLOOKUP($D8267,AcctTbl,2,0),""))</f>
        <v>0</v>
      </c>
      <c r="F8267" s="39">
        <f>IF($D8267="","",IFERROR(VLOOKUP($D8267,AcctTbl,3,0),""))</f>
        <v>0</v>
      </c>
      <c r="G8267" s="39">
        <f>IF(Txn!$B4140="","",Txn!$D4140)</f>
        <v>0</v>
      </c>
      <c r="H8267" s="38">
        <f>IF(Txn!$B4140="","",Txn!$E4140)</f>
        <v>0</v>
      </c>
      <c r="I8267" s="40">
        <f>IF(Txn!$B4140="",0,Txn!$O4140)</f>
        <v>0</v>
      </c>
      <c r="J8267" s="40">
        <f>IF(Txn!$B4140="",0,Txn!$P4140)</f>
        <v>0</v>
      </c>
      <c r="K8267" s="41">
        <f>IF($A8267="","",IFERROR(VALUE(MID($A8267,6,2)),""))</f>
        <v>0</v>
      </c>
      <c r="L8267" s="39">
        <f>IF(Txn!$K4140="","",Txn!$K4140)</f>
        <v>0</v>
      </c>
      <c r="N8267" s="42">
        <f>IF($D8267="",0,COUNTIF(BankAccts,$D8267))</f>
        <v>0</v>
      </c>
    </row>
    <row r="8268" spans="1:14">
      <c r="A8268" s="38">
        <f>IF(Txn!$B4140="","",Txn!$B4140)</f>
        <v>0</v>
      </c>
      <c r="B8268" s="38">
        <f>IF(Txn!$B4140="","",Txn!$C4140)</f>
        <v>0</v>
      </c>
      <c r="C8268" s="39">
        <f>IF(Txn!$B4140="","","تراکنش بانکی")</f>
        <v>0</v>
      </c>
      <c r="D8268" s="38">
        <f>IF(Txn!$B4140="","",IF(IF(Txn!$U4140="TRF",Txn!$Y4140,Txn!$Z4140)="","",IF(Txn!$U4140="TRF",Txn!$Y4140,Txn!$Z4140)))</f>
        <v>0</v>
      </c>
      <c r="E8268" s="39">
        <f>IF($D8268="","",IFERROR(VLOOKUP($D8268,AcctTbl,2,0),""))</f>
        <v>0</v>
      </c>
      <c r="F8268" s="39">
        <f>IF($D8268="","",IFERROR(VLOOKUP($D8268,AcctTbl,3,0),""))</f>
        <v>0</v>
      </c>
      <c r="G8268" s="39">
        <f>IF(Txn!$B4140="","",Txn!$D4140)</f>
        <v>0</v>
      </c>
      <c r="H8268" s="38">
        <f>IF(Txn!$B4140="","",Txn!$E4140)</f>
        <v>0</v>
      </c>
      <c r="I8268" s="40">
        <f>IF(Txn!$B4140="",0,Txn!$Q4140)</f>
        <v>0</v>
      </c>
      <c r="J8268" s="40">
        <f>IF(Txn!$B4140="",0,Txn!$R4140)</f>
        <v>0</v>
      </c>
      <c r="K8268" s="41">
        <f>IF($A8268="","",IFERROR(VALUE(MID($A8268,6,2)),""))</f>
        <v>0</v>
      </c>
      <c r="L8268" s="39">
        <f>IF(Txn!$K4140="","","طرف مقابل — "&amp;Txn!$K4140)</f>
        <v>0</v>
      </c>
      <c r="N8268" s="42">
        <f>IF($D8268="",0,COUNTIF(BankAccts,$D8268))</f>
        <v>0</v>
      </c>
    </row>
    <row r="8269" spans="1:14">
      <c r="A8269" s="38">
        <f>IF(Txn!$B4141="","",Txn!$B4141)</f>
        <v>0</v>
      </c>
      <c r="B8269" s="38">
        <f>IF(Txn!$B4141="","",Txn!$C4141)</f>
        <v>0</v>
      </c>
      <c r="C8269" s="39">
        <f>IF(Txn!$B4141="","","تراکنش بانکی")</f>
        <v>0</v>
      </c>
      <c r="D8269" s="38">
        <f>IF(Txn!$B4141="","",IF(Txn!$X4141="","",Txn!$X4141))</f>
        <v>0</v>
      </c>
      <c r="E8269" s="39">
        <f>IF($D8269="","",IFERROR(VLOOKUP($D8269,AcctTbl,2,0),""))</f>
        <v>0</v>
      </c>
      <c r="F8269" s="39">
        <f>IF($D8269="","",IFERROR(VLOOKUP($D8269,AcctTbl,3,0),""))</f>
        <v>0</v>
      </c>
      <c r="G8269" s="39">
        <f>IF(Txn!$B4141="","",Txn!$D4141)</f>
        <v>0</v>
      </c>
      <c r="H8269" s="38">
        <f>IF(Txn!$B4141="","",Txn!$E4141)</f>
        <v>0</v>
      </c>
      <c r="I8269" s="40">
        <f>IF(Txn!$B4141="",0,Txn!$O4141)</f>
        <v>0</v>
      </c>
      <c r="J8269" s="40">
        <f>IF(Txn!$B4141="",0,Txn!$P4141)</f>
        <v>0</v>
      </c>
      <c r="K8269" s="41">
        <f>IF($A8269="","",IFERROR(VALUE(MID($A8269,6,2)),""))</f>
        <v>0</v>
      </c>
      <c r="L8269" s="39">
        <f>IF(Txn!$K4141="","",Txn!$K4141)</f>
        <v>0</v>
      </c>
      <c r="N8269" s="42">
        <f>IF($D8269="",0,COUNTIF(BankAccts,$D8269))</f>
        <v>0</v>
      </c>
    </row>
    <row r="8270" spans="1:14">
      <c r="A8270" s="38">
        <f>IF(Txn!$B4141="","",Txn!$B4141)</f>
        <v>0</v>
      </c>
      <c r="B8270" s="38">
        <f>IF(Txn!$B4141="","",Txn!$C4141)</f>
        <v>0</v>
      </c>
      <c r="C8270" s="39">
        <f>IF(Txn!$B4141="","","تراکنش بانکی")</f>
        <v>0</v>
      </c>
      <c r="D8270" s="38">
        <f>IF(Txn!$B4141="","",IF(IF(Txn!$U4141="TRF",Txn!$Y4141,Txn!$Z4141)="","",IF(Txn!$U4141="TRF",Txn!$Y4141,Txn!$Z4141)))</f>
        <v>0</v>
      </c>
      <c r="E8270" s="39">
        <f>IF($D8270="","",IFERROR(VLOOKUP($D8270,AcctTbl,2,0),""))</f>
        <v>0</v>
      </c>
      <c r="F8270" s="39">
        <f>IF($D8270="","",IFERROR(VLOOKUP($D8270,AcctTbl,3,0),""))</f>
        <v>0</v>
      </c>
      <c r="G8270" s="39">
        <f>IF(Txn!$B4141="","",Txn!$D4141)</f>
        <v>0</v>
      </c>
      <c r="H8270" s="38">
        <f>IF(Txn!$B4141="","",Txn!$E4141)</f>
        <v>0</v>
      </c>
      <c r="I8270" s="40">
        <f>IF(Txn!$B4141="",0,Txn!$Q4141)</f>
        <v>0</v>
      </c>
      <c r="J8270" s="40">
        <f>IF(Txn!$B4141="",0,Txn!$R4141)</f>
        <v>0</v>
      </c>
      <c r="K8270" s="41">
        <f>IF($A8270="","",IFERROR(VALUE(MID($A8270,6,2)),""))</f>
        <v>0</v>
      </c>
      <c r="L8270" s="39">
        <f>IF(Txn!$K4141="","","طرف مقابل — "&amp;Txn!$K4141)</f>
        <v>0</v>
      </c>
      <c r="N8270" s="42">
        <f>IF($D8270="",0,COUNTIF(BankAccts,$D8270))</f>
        <v>0</v>
      </c>
    </row>
    <row r="8271" spans="1:14">
      <c r="A8271" s="38">
        <f>IF(Txn!$B4142="","",Txn!$B4142)</f>
        <v>0</v>
      </c>
      <c r="B8271" s="38">
        <f>IF(Txn!$B4142="","",Txn!$C4142)</f>
        <v>0</v>
      </c>
      <c r="C8271" s="39">
        <f>IF(Txn!$B4142="","","تراکنش بانکی")</f>
        <v>0</v>
      </c>
      <c r="D8271" s="38">
        <f>IF(Txn!$B4142="","",IF(Txn!$X4142="","",Txn!$X4142))</f>
        <v>0</v>
      </c>
      <c r="E8271" s="39">
        <f>IF($D8271="","",IFERROR(VLOOKUP($D8271,AcctTbl,2,0),""))</f>
        <v>0</v>
      </c>
      <c r="F8271" s="39">
        <f>IF($D8271="","",IFERROR(VLOOKUP($D8271,AcctTbl,3,0),""))</f>
        <v>0</v>
      </c>
      <c r="G8271" s="39">
        <f>IF(Txn!$B4142="","",Txn!$D4142)</f>
        <v>0</v>
      </c>
      <c r="H8271" s="38">
        <f>IF(Txn!$B4142="","",Txn!$E4142)</f>
        <v>0</v>
      </c>
      <c r="I8271" s="40">
        <f>IF(Txn!$B4142="",0,Txn!$O4142)</f>
        <v>0</v>
      </c>
      <c r="J8271" s="40">
        <f>IF(Txn!$B4142="",0,Txn!$P4142)</f>
        <v>0</v>
      </c>
      <c r="K8271" s="41">
        <f>IF($A8271="","",IFERROR(VALUE(MID($A8271,6,2)),""))</f>
        <v>0</v>
      </c>
      <c r="L8271" s="39">
        <f>IF(Txn!$K4142="","",Txn!$K4142)</f>
        <v>0</v>
      </c>
      <c r="N8271" s="42">
        <f>IF($D8271="",0,COUNTIF(BankAccts,$D8271))</f>
        <v>0</v>
      </c>
    </row>
    <row r="8272" spans="1:14">
      <c r="A8272" s="38">
        <f>IF(Txn!$B4142="","",Txn!$B4142)</f>
        <v>0</v>
      </c>
      <c r="B8272" s="38">
        <f>IF(Txn!$B4142="","",Txn!$C4142)</f>
        <v>0</v>
      </c>
      <c r="C8272" s="39">
        <f>IF(Txn!$B4142="","","تراکنش بانکی")</f>
        <v>0</v>
      </c>
      <c r="D8272" s="38">
        <f>IF(Txn!$B4142="","",IF(IF(Txn!$U4142="TRF",Txn!$Y4142,Txn!$Z4142)="","",IF(Txn!$U4142="TRF",Txn!$Y4142,Txn!$Z4142)))</f>
        <v>0</v>
      </c>
      <c r="E8272" s="39">
        <f>IF($D8272="","",IFERROR(VLOOKUP($D8272,AcctTbl,2,0),""))</f>
        <v>0</v>
      </c>
      <c r="F8272" s="39">
        <f>IF($D8272="","",IFERROR(VLOOKUP($D8272,AcctTbl,3,0),""))</f>
        <v>0</v>
      </c>
      <c r="G8272" s="39">
        <f>IF(Txn!$B4142="","",Txn!$D4142)</f>
        <v>0</v>
      </c>
      <c r="H8272" s="38">
        <f>IF(Txn!$B4142="","",Txn!$E4142)</f>
        <v>0</v>
      </c>
      <c r="I8272" s="40">
        <f>IF(Txn!$B4142="",0,Txn!$Q4142)</f>
        <v>0</v>
      </c>
      <c r="J8272" s="40">
        <f>IF(Txn!$B4142="",0,Txn!$R4142)</f>
        <v>0</v>
      </c>
      <c r="K8272" s="41">
        <f>IF($A8272="","",IFERROR(VALUE(MID($A8272,6,2)),""))</f>
        <v>0</v>
      </c>
      <c r="L8272" s="39">
        <f>IF(Txn!$K4142="","","طرف مقابل — "&amp;Txn!$K4142)</f>
        <v>0</v>
      </c>
      <c r="N8272" s="42">
        <f>IF($D8272="",0,COUNTIF(BankAccts,$D8272))</f>
        <v>0</v>
      </c>
    </row>
    <row r="8273" spans="1:14">
      <c r="A8273" s="38">
        <f>IF(Txn!$B4143="","",Txn!$B4143)</f>
        <v>0</v>
      </c>
      <c r="B8273" s="38">
        <f>IF(Txn!$B4143="","",Txn!$C4143)</f>
        <v>0</v>
      </c>
      <c r="C8273" s="39">
        <f>IF(Txn!$B4143="","","تراکنش بانکی")</f>
        <v>0</v>
      </c>
      <c r="D8273" s="38">
        <f>IF(Txn!$B4143="","",IF(Txn!$X4143="","",Txn!$X4143))</f>
        <v>0</v>
      </c>
      <c r="E8273" s="39">
        <f>IF($D8273="","",IFERROR(VLOOKUP($D8273,AcctTbl,2,0),""))</f>
        <v>0</v>
      </c>
      <c r="F8273" s="39">
        <f>IF($D8273="","",IFERROR(VLOOKUP($D8273,AcctTbl,3,0),""))</f>
        <v>0</v>
      </c>
      <c r="G8273" s="39">
        <f>IF(Txn!$B4143="","",Txn!$D4143)</f>
        <v>0</v>
      </c>
      <c r="H8273" s="38">
        <f>IF(Txn!$B4143="","",Txn!$E4143)</f>
        <v>0</v>
      </c>
      <c r="I8273" s="40">
        <f>IF(Txn!$B4143="",0,Txn!$O4143)</f>
        <v>0</v>
      </c>
      <c r="J8273" s="40">
        <f>IF(Txn!$B4143="",0,Txn!$P4143)</f>
        <v>0</v>
      </c>
      <c r="K8273" s="41">
        <f>IF($A8273="","",IFERROR(VALUE(MID($A8273,6,2)),""))</f>
        <v>0</v>
      </c>
      <c r="L8273" s="39">
        <f>IF(Txn!$K4143="","",Txn!$K4143)</f>
        <v>0</v>
      </c>
      <c r="N8273" s="42">
        <f>IF($D8273="",0,COUNTIF(BankAccts,$D8273))</f>
        <v>0</v>
      </c>
    </row>
    <row r="8274" spans="1:14">
      <c r="A8274" s="38">
        <f>IF(Txn!$B4143="","",Txn!$B4143)</f>
        <v>0</v>
      </c>
      <c r="B8274" s="38">
        <f>IF(Txn!$B4143="","",Txn!$C4143)</f>
        <v>0</v>
      </c>
      <c r="C8274" s="39">
        <f>IF(Txn!$B4143="","","تراکنش بانکی")</f>
        <v>0</v>
      </c>
      <c r="D8274" s="38">
        <f>IF(Txn!$B4143="","",IF(IF(Txn!$U4143="TRF",Txn!$Y4143,Txn!$Z4143)="","",IF(Txn!$U4143="TRF",Txn!$Y4143,Txn!$Z4143)))</f>
        <v>0</v>
      </c>
      <c r="E8274" s="39">
        <f>IF($D8274="","",IFERROR(VLOOKUP($D8274,AcctTbl,2,0),""))</f>
        <v>0</v>
      </c>
      <c r="F8274" s="39">
        <f>IF($D8274="","",IFERROR(VLOOKUP($D8274,AcctTbl,3,0),""))</f>
        <v>0</v>
      </c>
      <c r="G8274" s="39">
        <f>IF(Txn!$B4143="","",Txn!$D4143)</f>
        <v>0</v>
      </c>
      <c r="H8274" s="38">
        <f>IF(Txn!$B4143="","",Txn!$E4143)</f>
        <v>0</v>
      </c>
      <c r="I8274" s="40">
        <f>IF(Txn!$B4143="",0,Txn!$Q4143)</f>
        <v>0</v>
      </c>
      <c r="J8274" s="40">
        <f>IF(Txn!$B4143="",0,Txn!$R4143)</f>
        <v>0</v>
      </c>
      <c r="K8274" s="41">
        <f>IF($A8274="","",IFERROR(VALUE(MID($A8274,6,2)),""))</f>
        <v>0</v>
      </c>
      <c r="L8274" s="39">
        <f>IF(Txn!$K4143="","","طرف مقابل — "&amp;Txn!$K4143)</f>
        <v>0</v>
      </c>
      <c r="N8274" s="42">
        <f>IF($D8274="",0,COUNTIF(BankAccts,$D8274))</f>
        <v>0</v>
      </c>
    </row>
    <row r="8275" spans="1:14">
      <c r="A8275" s="38">
        <f>IF(Txn!$B4144="","",Txn!$B4144)</f>
        <v>0</v>
      </c>
      <c r="B8275" s="38">
        <f>IF(Txn!$B4144="","",Txn!$C4144)</f>
        <v>0</v>
      </c>
      <c r="C8275" s="39">
        <f>IF(Txn!$B4144="","","تراکنش بانکی")</f>
        <v>0</v>
      </c>
      <c r="D8275" s="38">
        <f>IF(Txn!$B4144="","",IF(Txn!$X4144="","",Txn!$X4144))</f>
        <v>0</v>
      </c>
      <c r="E8275" s="39">
        <f>IF($D8275="","",IFERROR(VLOOKUP($D8275,AcctTbl,2,0),""))</f>
        <v>0</v>
      </c>
      <c r="F8275" s="39">
        <f>IF($D8275="","",IFERROR(VLOOKUP($D8275,AcctTbl,3,0),""))</f>
        <v>0</v>
      </c>
      <c r="G8275" s="39">
        <f>IF(Txn!$B4144="","",Txn!$D4144)</f>
        <v>0</v>
      </c>
      <c r="H8275" s="38">
        <f>IF(Txn!$B4144="","",Txn!$E4144)</f>
        <v>0</v>
      </c>
      <c r="I8275" s="40">
        <f>IF(Txn!$B4144="",0,Txn!$O4144)</f>
        <v>0</v>
      </c>
      <c r="J8275" s="40">
        <f>IF(Txn!$B4144="",0,Txn!$P4144)</f>
        <v>0</v>
      </c>
      <c r="K8275" s="41">
        <f>IF($A8275="","",IFERROR(VALUE(MID($A8275,6,2)),""))</f>
        <v>0</v>
      </c>
      <c r="L8275" s="39">
        <f>IF(Txn!$K4144="","",Txn!$K4144)</f>
        <v>0</v>
      </c>
      <c r="N8275" s="42">
        <f>IF($D8275="",0,COUNTIF(BankAccts,$D8275))</f>
        <v>0</v>
      </c>
    </row>
    <row r="8276" spans="1:14">
      <c r="A8276" s="38">
        <f>IF(Txn!$B4144="","",Txn!$B4144)</f>
        <v>0</v>
      </c>
      <c r="B8276" s="38">
        <f>IF(Txn!$B4144="","",Txn!$C4144)</f>
        <v>0</v>
      </c>
      <c r="C8276" s="39">
        <f>IF(Txn!$B4144="","","تراکنش بانکی")</f>
        <v>0</v>
      </c>
      <c r="D8276" s="38">
        <f>IF(Txn!$B4144="","",IF(IF(Txn!$U4144="TRF",Txn!$Y4144,Txn!$Z4144)="","",IF(Txn!$U4144="TRF",Txn!$Y4144,Txn!$Z4144)))</f>
        <v>0</v>
      </c>
      <c r="E8276" s="39">
        <f>IF($D8276="","",IFERROR(VLOOKUP($D8276,AcctTbl,2,0),""))</f>
        <v>0</v>
      </c>
      <c r="F8276" s="39">
        <f>IF($D8276="","",IFERROR(VLOOKUP($D8276,AcctTbl,3,0),""))</f>
        <v>0</v>
      </c>
      <c r="G8276" s="39">
        <f>IF(Txn!$B4144="","",Txn!$D4144)</f>
        <v>0</v>
      </c>
      <c r="H8276" s="38">
        <f>IF(Txn!$B4144="","",Txn!$E4144)</f>
        <v>0</v>
      </c>
      <c r="I8276" s="40">
        <f>IF(Txn!$B4144="",0,Txn!$Q4144)</f>
        <v>0</v>
      </c>
      <c r="J8276" s="40">
        <f>IF(Txn!$B4144="",0,Txn!$R4144)</f>
        <v>0</v>
      </c>
      <c r="K8276" s="41">
        <f>IF($A8276="","",IFERROR(VALUE(MID($A8276,6,2)),""))</f>
        <v>0</v>
      </c>
      <c r="L8276" s="39">
        <f>IF(Txn!$K4144="","","طرف مقابل — "&amp;Txn!$K4144)</f>
        <v>0</v>
      </c>
      <c r="N8276" s="42">
        <f>IF($D8276="",0,COUNTIF(BankAccts,$D8276))</f>
        <v>0</v>
      </c>
    </row>
    <row r="8277" spans="1:14">
      <c r="A8277" s="38">
        <f>IF(Txn!$B4145="","",Txn!$B4145)</f>
        <v>0</v>
      </c>
      <c r="B8277" s="38">
        <f>IF(Txn!$B4145="","",Txn!$C4145)</f>
        <v>0</v>
      </c>
      <c r="C8277" s="39">
        <f>IF(Txn!$B4145="","","تراکنش بانکی")</f>
        <v>0</v>
      </c>
      <c r="D8277" s="38">
        <f>IF(Txn!$B4145="","",IF(Txn!$X4145="","",Txn!$X4145))</f>
        <v>0</v>
      </c>
      <c r="E8277" s="39">
        <f>IF($D8277="","",IFERROR(VLOOKUP($D8277,AcctTbl,2,0),""))</f>
        <v>0</v>
      </c>
      <c r="F8277" s="39">
        <f>IF($D8277="","",IFERROR(VLOOKUP($D8277,AcctTbl,3,0),""))</f>
        <v>0</v>
      </c>
      <c r="G8277" s="39">
        <f>IF(Txn!$B4145="","",Txn!$D4145)</f>
        <v>0</v>
      </c>
      <c r="H8277" s="38">
        <f>IF(Txn!$B4145="","",Txn!$E4145)</f>
        <v>0</v>
      </c>
      <c r="I8277" s="40">
        <f>IF(Txn!$B4145="",0,Txn!$O4145)</f>
        <v>0</v>
      </c>
      <c r="J8277" s="40">
        <f>IF(Txn!$B4145="",0,Txn!$P4145)</f>
        <v>0</v>
      </c>
      <c r="K8277" s="41">
        <f>IF($A8277="","",IFERROR(VALUE(MID($A8277,6,2)),""))</f>
        <v>0</v>
      </c>
      <c r="L8277" s="39">
        <f>IF(Txn!$K4145="","",Txn!$K4145)</f>
        <v>0</v>
      </c>
      <c r="N8277" s="42">
        <f>IF($D8277="",0,COUNTIF(BankAccts,$D8277))</f>
        <v>0</v>
      </c>
    </row>
    <row r="8278" spans="1:14">
      <c r="A8278" s="38">
        <f>IF(Txn!$B4145="","",Txn!$B4145)</f>
        <v>0</v>
      </c>
      <c r="B8278" s="38">
        <f>IF(Txn!$B4145="","",Txn!$C4145)</f>
        <v>0</v>
      </c>
      <c r="C8278" s="39">
        <f>IF(Txn!$B4145="","","تراکنش بانکی")</f>
        <v>0</v>
      </c>
      <c r="D8278" s="38">
        <f>IF(Txn!$B4145="","",IF(IF(Txn!$U4145="TRF",Txn!$Y4145,Txn!$Z4145)="","",IF(Txn!$U4145="TRF",Txn!$Y4145,Txn!$Z4145)))</f>
        <v>0</v>
      </c>
      <c r="E8278" s="39">
        <f>IF($D8278="","",IFERROR(VLOOKUP($D8278,AcctTbl,2,0),""))</f>
        <v>0</v>
      </c>
      <c r="F8278" s="39">
        <f>IF($D8278="","",IFERROR(VLOOKUP($D8278,AcctTbl,3,0),""))</f>
        <v>0</v>
      </c>
      <c r="G8278" s="39">
        <f>IF(Txn!$B4145="","",Txn!$D4145)</f>
        <v>0</v>
      </c>
      <c r="H8278" s="38">
        <f>IF(Txn!$B4145="","",Txn!$E4145)</f>
        <v>0</v>
      </c>
      <c r="I8278" s="40">
        <f>IF(Txn!$B4145="",0,Txn!$Q4145)</f>
        <v>0</v>
      </c>
      <c r="J8278" s="40">
        <f>IF(Txn!$B4145="",0,Txn!$R4145)</f>
        <v>0</v>
      </c>
      <c r="K8278" s="41">
        <f>IF($A8278="","",IFERROR(VALUE(MID($A8278,6,2)),""))</f>
        <v>0</v>
      </c>
      <c r="L8278" s="39">
        <f>IF(Txn!$K4145="","","طرف مقابل — "&amp;Txn!$K4145)</f>
        <v>0</v>
      </c>
      <c r="N8278" s="42">
        <f>IF($D8278="",0,COUNTIF(BankAccts,$D8278))</f>
        <v>0</v>
      </c>
    </row>
    <row r="8279" spans="1:14">
      <c r="A8279" s="38">
        <f>IF(Txn!$B4146="","",Txn!$B4146)</f>
        <v>0</v>
      </c>
      <c r="B8279" s="38">
        <f>IF(Txn!$B4146="","",Txn!$C4146)</f>
        <v>0</v>
      </c>
      <c r="C8279" s="39">
        <f>IF(Txn!$B4146="","","تراکنش بانکی")</f>
        <v>0</v>
      </c>
      <c r="D8279" s="38">
        <f>IF(Txn!$B4146="","",IF(Txn!$X4146="","",Txn!$X4146))</f>
        <v>0</v>
      </c>
      <c r="E8279" s="39">
        <f>IF($D8279="","",IFERROR(VLOOKUP($D8279,AcctTbl,2,0),""))</f>
        <v>0</v>
      </c>
      <c r="F8279" s="39">
        <f>IF($D8279="","",IFERROR(VLOOKUP($D8279,AcctTbl,3,0),""))</f>
        <v>0</v>
      </c>
      <c r="G8279" s="39">
        <f>IF(Txn!$B4146="","",Txn!$D4146)</f>
        <v>0</v>
      </c>
      <c r="H8279" s="38">
        <f>IF(Txn!$B4146="","",Txn!$E4146)</f>
        <v>0</v>
      </c>
      <c r="I8279" s="40">
        <f>IF(Txn!$B4146="",0,Txn!$O4146)</f>
        <v>0</v>
      </c>
      <c r="J8279" s="40">
        <f>IF(Txn!$B4146="",0,Txn!$P4146)</f>
        <v>0</v>
      </c>
      <c r="K8279" s="41">
        <f>IF($A8279="","",IFERROR(VALUE(MID($A8279,6,2)),""))</f>
        <v>0</v>
      </c>
      <c r="L8279" s="39">
        <f>IF(Txn!$K4146="","",Txn!$K4146)</f>
        <v>0</v>
      </c>
      <c r="N8279" s="42">
        <f>IF($D8279="",0,COUNTIF(BankAccts,$D8279))</f>
        <v>0</v>
      </c>
    </row>
    <row r="8280" spans="1:14">
      <c r="A8280" s="38">
        <f>IF(Txn!$B4146="","",Txn!$B4146)</f>
        <v>0</v>
      </c>
      <c r="B8280" s="38">
        <f>IF(Txn!$B4146="","",Txn!$C4146)</f>
        <v>0</v>
      </c>
      <c r="C8280" s="39">
        <f>IF(Txn!$B4146="","","تراکنش بانکی")</f>
        <v>0</v>
      </c>
      <c r="D8280" s="38">
        <f>IF(Txn!$B4146="","",IF(IF(Txn!$U4146="TRF",Txn!$Y4146,Txn!$Z4146)="","",IF(Txn!$U4146="TRF",Txn!$Y4146,Txn!$Z4146)))</f>
        <v>0</v>
      </c>
      <c r="E8280" s="39">
        <f>IF($D8280="","",IFERROR(VLOOKUP($D8280,AcctTbl,2,0),""))</f>
        <v>0</v>
      </c>
      <c r="F8280" s="39">
        <f>IF($D8280="","",IFERROR(VLOOKUP($D8280,AcctTbl,3,0),""))</f>
        <v>0</v>
      </c>
      <c r="G8280" s="39">
        <f>IF(Txn!$B4146="","",Txn!$D4146)</f>
        <v>0</v>
      </c>
      <c r="H8280" s="38">
        <f>IF(Txn!$B4146="","",Txn!$E4146)</f>
        <v>0</v>
      </c>
      <c r="I8280" s="40">
        <f>IF(Txn!$B4146="",0,Txn!$Q4146)</f>
        <v>0</v>
      </c>
      <c r="J8280" s="40">
        <f>IF(Txn!$B4146="",0,Txn!$R4146)</f>
        <v>0</v>
      </c>
      <c r="K8280" s="41">
        <f>IF($A8280="","",IFERROR(VALUE(MID($A8280,6,2)),""))</f>
        <v>0</v>
      </c>
      <c r="L8280" s="39">
        <f>IF(Txn!$K4146="","","طرف مقابل — "&amp;Txn!$K4146)</f>
        <v>0</v>
      </c>
      <c r="N8280" s="42">
        <f>IF($D8280="",0,COUNTIF(BankAccts,$D8280))</f>
        <v>0</v>
      </c>
    </row>
    <row r="8281" spans="1:14">
      <c r="A8281" s="38">
        <f>IF(Txn!$B4147="","",Txn!$B4147)</f>
        <v>0</v>
      </c>
      <c r="B8281" s="38">
        <f>IF(Txn!$B4147="","",Txn!$C4147)</f>
        <v>0</v>
      </c>
      <c r="C8281" s="39">
        <f>IF(Txn!$B4147="","","تراکنش بانکی")</f>
        <v>0</v>
      </c>
      <c r="D8281" s="38">
        <f>IF(Txn!$B4147="","",IF(Txn!$X4147="","",Txn!$X4147))</f>
        <v>0</v>
      </c>
      <c r="E8281" s="39">
        <f>IF($D8281="","",IFERROR(VLOOKUP($D8281,AcctTbl,2,0),""))</f>
        <v>0</v>
      </c>
      <c r="F8281" s="39">
        <f>IF($D8281="","",IFERROR(VLOOKUP($D8281,AcctTbl,3,0),""))</f>
        <v>0</v>
      </c>
      <c r="G8281" s="39">
        <f>IF(Txn!$B4147="","",Txn!$D4147)</f>
        <v>0</v>
      </c>
      <c r="H8281" s="38">
        <f>IF(Txn!$B4147="","",Txn!$E4147)</f>
        <v>0</v>
      </c>
      <c r="I8281" s="40">
        <f>IF(Txn!$B4147="",0,Txn!$O4147)</f>
        <v>0</v>
      </c>
      <c r="J8281" s="40">
        <f>IF(Txn!$B4147="",0,Txn!$P4147)</f>
        <v>0</v>
      </c>
      <c r="K8281" s="41">
        <f>IF($A8281="","",IFERROR(VALUE(MID($A8281,6,2)),""))</f>
        <v>0</v>
      </c>
      <c r="L8281" s="39">
        <f>IF(Txn!$K4147="","",Txn!$K4147)</f>
        <v>0</v>
      </c>
      <c r="N8281" s="42">
        <f>IF($D8281="",0,COUNTIF(BankAccts,$D8281))</f>
        <v>0</v>
      </c>
    </row>
    <row r="8282" spans="1:14">
      <c r="A8282" s="38">
        <f>IF(Txn!$B4147="","",Txn!$B4147)</f>
        <v>0</v>
      </c>
      <c r="B8282" s="38">
        <f>IF(Txn!$B4147="","",Txn!$C4147)</f>
        <v>0</v>
      </c>
      <c r="C8282" s="39">
        <f>IF(Txn!$B4147="","","تراکنش بانکی")</f>
        <v>0</v>
      </c>
      <c r="D8282" s="38">
        <f>IF(Txn!$B4147="","",IF(IF(Txn!$U4147="TRF",Txn!$Y4147,Txn!$Z4147)="","",IF(Txn!$U4147="TRF",Txn!$Y4147,Txn!$Z4147)))</f>
        <v>0</v>
      </c>
      <c r="E8282" s="39">
        <f>IF($D8282="","",IFERROR(VLOOKUP($D8282,AcctTbl,2,0),""))</f>
        <v>0</v>
      </c>
      <c r="F8282" s="39">
        <f>IF($D8282="","",IFERROR(VLOOKUP($D8282,AcctTbl,3,0),""))</f>
        <v>0</v>
      </c>
      <c r="G8282" s="39">
        <f>IF(Txn!$B4147="","",Txn!$D4147)</f>
        <v>0</v>
      </c>
      <c r="H8282" s="38">
        <f>IF(Txn!$B4147="","",Txn!$E4147)</f>
        <v>0</v>
      </c>
      <c r="I8282" s="40">
        <f>IF(Txn!$B4147="",0,Txn!$Q4147)</f>
        <v>0</v>
      </c>
      <c r="J8282" s="40">
        <f>IF(Txn!$B4147="",0,Txn!$R4147)</f>
        <v>0</v>
      </c>
      <c r="K8282" s="41">
        <f>IF($A8282="","",IFERROR(VALUE(MID($A8282,6,2)),""))</f>
        <v>0</v>
      </c>
      <c r="L8282" s="39">
        <f>IF(Txn!$K4147="","","طرف مقابل — "&amp;Txn!$K4147)</f>
        <v>0</v>
      </c>
      <c r="N8282" s="42">
        <f>IF($D8282="",0,COUNTIF(BankAccts,$D8282))</f>
        <v>0</v>
      </c>
    </row>
    <row r="8283" spans="1:14">
      <c r="A8283" s="38">
        <f>IF(Txn!$B4148="","",Txn!$B4148)</f>
        <v>0</v>
      </c>
      <c r="B8283" s="38">
        <f>IF(Txn!$B4148="","",Txn!$C4148)</f>
        <v>0</v>
      </c>
      <c r="C8283" s="39">
        <f>IF(Txn!$B4148="","","تراکنش بانکی")</f>
        <v>0</v>
      </c>
      <c r="D8283" s="38">
        <f>IF(Txn!$B4148="","",IF(Txn!$X4148="","",Txn!$X4148))</f>
        <v>0</v>
      </c>
      <c r="E8283" s="39">
        <f>IF($D8283="","",IFERROR(VLOOKUP($D8283,AcctTbl,2,0),""))</f>
        <v>0</v>
      </c>
      <c r="F8283" s="39">
        <f>IF($D8283="","",IFERROR(VLOOKUP($D8283,AcctTbl,3,0),""))</f>
        <v>0</v>
      </c>
      <c r="G8283" s="39">
        <f>IF(Txn!$B4148="","",Txn!$D4148)</f>
        <v>0</v>
      </c>
      <c r="H8283" s="38">
        <f>IF(Txn!$B4148="","",Txn!$E4148)</f>
        <v>0</v>
      </c>
      <c r="I8283" s="40">
        <f>IF(Txn!$B4148="",0,Txn!$O4148)</f>
        <v>0</v>
      </c>
      <c r="J8283" s="40">
        <f>IF(Txn!$B4148="",0,Txn!$P4148)</f>
        <v>0</v>
      </c>
      <c r="K8283" s="41">
        <f>IF($A8283="","",IFERROR(VALUE(MID($A8283,6,2)),""))</f>
        <v>0</v>
      </c>
      <c r="L8283" s="39">
        <f>IF(Txn!$K4148="","",Txn!$K4148)</f>
        <v>0</v>
      </c>
      <c r="N8283" s="42">
        <f>IF($D8283="",0,COUNTIF(BankAccts,$D8283))</f>
        <v>0</v>
      </c>
    </row>
    <row r="8284" spans="1:14">
      <c r="A8284" s="38">
        <f>IF(Txn!$B4148="","",Txn!$B4148)</f>
        <v>0</v>
      </c>
      <c r="B8284" s="38">
        <f>IF(Txn!$B4148="","",Txn!$C4148)</f>
        <v>0</v>
      </c>
      <c r="C8284" s="39">
        <f>IF(Txn!$B4148="","","تراکنش بانکی")</f>
        <v>0</v>
      </c>
      <c r="D8284" s="38">
        <f>IF(Txn!$B4148="","",IF(IF(Txn!$U4148="TRF",Txn!$Y4148,Txn!$Z4148)="","",IF(Txn!$U4148="TRF",Txn!$Y4148,Txn!$Z4148)))</f>
        <v>0</v>
      </c>
      <c r="E8284" s="39">
        <f>IF($D8284="","",IFERROR(VLOOKUP($D8284,AcctTbl,2,0),""))</f>
        <v>0</v>
      </c>
      <c r="F8284" s="39">
        <f>IF($D8284="","",IFERROR(VLOOKUP($D8284,AcctTbl,3,0),""))</f>
        <v>0</v>
      </c>
      <c r="G8284" s="39">
        <f>IF(Txn!$B4148="","",Txn!$D4148)</f>
        <v>0</v>
      </c>
      <c r="H8284" s="38">
        <f>IF(Txn!$B4148="","",Txn!$E4148)</f>
        <v>0</v>
      </c>
      <c r="I8284" s="40">
        <f>IF(Txn!$B4148="",0,Txn!$Q4148)</f>
        <v>0</v>
      </c>
      <c r="J8284" s="40">
        <f>IF(Txn!$B4148="",0,Txn!$R4148)</f>
        <v>0</v>
      </c>
      <c r="K8284" s="41">
        <f>IF($A8284="","",IFERROR(VALUE(MID($A8284,6,2)),""))</f>
        <v>0</v>
      </c>
      <c r="L8284" s="39">
        <f>IF(Txn!$K4148="","","طرف مقابل — "&amp;Txn!$K4148)</f>
        <v>0</v>
      </c>
      <c r="N8284" s="42">
        <f>IF($D8284="",0,COUNTIF(BankAccts,$D8284))</f>
        <v>0</v>
      </c>
    </row>
    <row r="8285" spans="1:14">
      <c r="A8285" s="38">
        <f>IF(Txn!$B4149="","",Txn!$B4149)</f>
        <v>0</v>
      </c>
      <c r="B8285" s="38">
        <f>IF(Txn!$B4149="","",Txn!$C4149)</f>
        <v>0</v>
      </c>
      <c r="C8285" s="39">
        <f>IF(Txn!$B4149="","","تراکنش بانکی")</f>
        <v>0</v>
      </c>
      <c r="D8285" s="38">
        <f>IF(Txn!$B4149="","",IF(Txn!$X4149="","",Txn!$X4149))</f>
        <v>0</v>
      </c>
      <c r="E8285" s="39">
        <f>IF($D8285="","",IFERROR(VLOOKUP($D8285,AcctTbl,2,0),""))</f>
        <v>0</v>
      </c>
      <c r="F8285" s="39">
        <f>IF($D8285="","",IFERROR(VLOOKUP($D8285,AcctTbl,3,0),""))</f>
        <v>0</v>
      </c>
      <c r="G8285" s="39">
        <f>IF(Txn!$B4149="","",Txn!$D4149)</f>
        <v>0</v>
      </c>
      <c r="H8285" s="38">
        <f>IF(Txn!$B4149="","",Txn!$E4149)</f>
        <v>0</v>
      </c>
      <c r="I8285" s="40">
        <f>IF(Txn!$B4149="",0,Txn!$O4149)</f>
        <v>0</v>
      </c>
      <c r="J8285" s="40">
        <f>IF(Txn!$B4149="",0,Txn!$P4149)</f>
        <v>0</v>
      </c>
      <c r="K8285" s="41">
        <f>IF($A8285="","",IFERROR(VALUE(MID($A8285,6,2)),""))</f>
        <v>0</v>
      </c>
      <c r="L8285" s="39">
        <f>IF(Txn!$K4149="","",Txn!$K4149)</f>
        <v>0</v>
      </c>
      <c r="N8285" s="42">
        <f>IF($D8285="",0,COUNTIF(BankAccts,$D8285))</f>
        <v>0</v>
      </c>
    </row>
    <row r="8286" spans="1:14">
      <c r="A8286" s="38">
        <f>IF(Txn!$B4149="","",Txn!$B4149)</f>
        <v>0</v>
      </c>
      <c r="B8286" s="38">
        <f>IF(Txn!$B4149="","",Txn!$C4149)</f>
        <v>0</v>
      </c>
      <c r="C8286" s="39">
        <f>IF(Txn!$B4149="","","تراکنش بانکی")</f>
        <v>0</v>
      </c>
      <c r="D8286" s="38">
        <f>IF(Txn!$B4149="","",IF(IF(Txn!$U4149="TRF",Txn!$Y4149,Txn!$Z4149)="","",IF(Txn!$U4149="TRF",Txn!$Y4149,Txn!$Z4149)))</f>
        <v>0</v>
      </c>
      <c r="E8286" s="39">
        <f>IF($D8286="","",IFERROR(VLOOKUP($D8286,AcctTbl,2,0),""))</f>
        <v>0</v>
      </c>
      <c r="F8286" s="39">
        <f>IF($D8286="","",IFERROR(VLOOKUP($D8286,AcctTbl,3,0),""))</f>
        <v>0</v>
      </c>
      <c r="G8286" s="39">
        <f>IF(Txn!$B4149="","",Txn!$D4149)</f>
        <v>0</v>
      </c>
      <c r="H8286" s="38">
        <f>IF(Txn!$B4149="","",Txn!$E4149)</f>
        <v>0</v>
      </c>
      <c r="I8286" s="40">
        <f>IF(Txn!$B4149="",0,Txn!$Q4149)</f>
        <v>0</v>
      </c>
      <c r="J8286" s="40">
        <f>IF(Txn!$B4149="",0,Txn!$R4149)</f>
        <v>0</v>
      </c>
      <c r="K8286" s="41">
        <f>IF($A8286="","",IFERROR(VALUE(MID($A8286,6,2)),""))</f>
        <v>0</v>
      </c>
      <c r="L8286" s="39">
        <f>IF(Txn!$K4149="","","طرف مقابل — "&amp;Txn!$K4149)</f>
        <v>0</v>
      </c>
      <c r="N8286" s="42">
        <f>IF($D8286="",0,COUNTIF(BankAccts,$D8286))</f>
        <v>0</v>
      </c>
    </row>
    <row r="8287" spans="1:14">
      <c r="A8287" s="38">
        <f>IF(Txn!$B4150="","",Txn!$B4150)</f>
        <v>0</v>
      </c>
      <c r="B8287" s="38">
        <f>IF(Txn!$B4150="","",Txn!$C4150)</f>
        <v>0</v>
      </c>
      <c r="C8287" s="39">
        <f>IF(Txn!$B4150="","","تراکنش بانکی")</f>
        <v>0</v>
      </c>
      <c r="D8287" s="38">
        <f>IF(Txn!$B4150="","",IF(Txn!$X4150="","",Txn!$X4150))</f>
        <v>0</v>
      </c>
      <c r="E8287" s="39">
        <f>IF($D8287="","",IFERROR(VLOOKUP($D8287,AcctTbl,2,0),""))</f>
        <v>0</v>
      </c>
      <c r="F8287" s="39">
        <f>IF($D8287="","",IFERROR(VLOOKUP($D8287,AcctTbl,3,0),""))</f>
        <v>0</v>
      </c>
      <c r="G8287" s="39">
        <f>IF(Txn!$B4150="","",Txn!$D4150)</f>
        <v>0</v>
      </c>
      <c r="H8287" s="38">
        <f>IF(Txn!$B4150="","",Txn!$E4150)</f>
        <v>0</v>
      </c>
      <c r="I8287" s="40">
        <f>IF(Txn!$B4150="",0,Txn!$O4150)</f>
        <v>0</v>
      </c>
      <c r="J8287" s="40">
        <f>IF(Txn!$B4150="",0,Txn!$P4150)</f>
        <v>0</v>
      </c>
      <c r="K8287" s="41">
        <f>IF($A8287="","",IFERROR(VALUE(MID($A8287,6,2)),""))</f>
        <v>0</v>
      </c>
      <c r="L8287" s="39">
        <f>IF(Txn!$K4150="","",Txn!$K4150)</f>
        <v>0</v>
      </c>
      <c r="N8287" s="42">
        <f>IF($D8287="",0,COUNTIF(BankAccts,$D8287))</f>
        <v>0</v>
      </c>
    </row>
    <row r="8288" spans="1:14">
      <c r="A8288" s="38">
        <f>IF(Txn!$B4150="","",Txn!$B4150)</f>
        <v>0</v>
      </c>
      <c r="B8288" s="38">
        <f>IF(Txn!$B4150="","",Txn!$C4150)</f>
        <v>0</v>
      </c>
      <c r="C8288" s="39">
        <f>IF(Txn!$B4150="","","تراکنش بانکی")</f>
        <v>0</v>
      </c>
      <c r="D8288" s="38">
        <f>IF(Txn!$B4150="","",IF(IF(Txn!$U4150="TRF",Txn!$Y4150,Txn!$Z4150)="","",IF(Txn!$U4150="TRF",Txn!$Y4150,Txn!$Z4150)))</f>
        <v>0</v>
      </c>
      <c r="E8288" s="39">
        <f>IF($D8288="","",IFERROR(VLOOKUP($D8288,AcctTbl,2,0),""))</f>
        <v>0</v>
      </c>
      <c r="F8288" s="39">
        <f>IF($D8288="","",IFERROR(VLOOKUP($D8288,AcctTbl,3,0),""))</f>
        <v>0</v>
      </c>
      <c r="G8288" s="39">
        <f>IF(Txn!$B4150="","",Txn!$D4150)</f>
        <v>0</v>
      </c>
      <c r="H8288" s="38">
        <f>IF(Txn!$B4150="","",Txn!$E4150)</f>
        <v>0</v>
      </c>
      <c r="I8288" s="40">
        <f>IF(Txn!$B4150="",0,Txn!$Q4150)</f>
        <v>0</v>
      </c>
      <c r="J8288" s="40">
        <f>IF(Txn!$B4150="",0,Txn!$R4150)</f>
        <v>0</v>
      </c>
      <c r="K8288" s="41">
        <f>IF($A8288="","",IFERROR(VALUE(MID($A8288,6,2)),""))</f>
        <v>0</v>
      </c>
      <c r="L8288" s="39">
        <f>IF(Txn!$K4150="","","طرف مقابل — "&amp;Txn!$K4150)</f>
        <v>0</v>
      </c>
      <c r="N8288" s="42">
        <f>IF($D8288="",0,COUNTIF(BankAccts,$D8288))</f>
        <v>0</v>
      </c>
    </row>
    <row r="8289" spans="1:14">
      <c r="A8289" s="38">
        <f>IF(Txn!$B4151="","",Txn!$B4151)</f>
        <v>0</v>
      </c>
      <c r="B8289" s="38">
        <f>IF(Txn!$B4151="","",Txn!$C4151)</f>
        <v>0</v>
      </c>
      <c r="C8289" s="39">
        <f>IF(Txn!$B4151="","","تراکنش بانکی")</f>
        <v>0</v>
      </c>
      <c r="D8289" s="38">
        <f>IF(Txn!$B4151="","",IF(Txn!$X4151="","",Txn!$X4151))</f>
        <v>0</v>
      </c>
      <c r="E8289" s="39">
        <f>IF($D8289="","",IFERROR(VLOOKUP($D8289,AcctTbl,2,0),""))</f>
        <v>0</v>
      </c>
      <c r="F8289" s="39">
        <f>IF($D8289="","",IFERROR(VLOOKUP($D8289,AcctTbl,3,0),""))</f>
        <v>0</v>
      </c>
      <c r="G8289" s="39">
        <f>IF(Txn!$B4151="","",Txn!$D4151)</f>
        <v>0</v>
      </c>
      <c r="H8289" s="38">
        <f>IF(Txn!$B4151="","",Txn!$E4151)</f>
        <v>0</v>
      </c>
      <c r="I8289" s="40">
        <f>IF(Txn!$B4151="",0,Txn!$O4151)</f>
        <v>0</v>
      </c>
      <c r="J8289" s="40">
        <f>IF(Txn!$B4151="",0,Txn!$P4151)</f>
        <v>0</v>
      </c>
      <c r="K8289" s="41">
        <f>IF($A8289="","",IFERROR(VALUE(MID($A8289,6,2)),""))</f>
        <v>0</v>
      </c>
      <c r="L8289" s="39">
        <f>IF(Txn!$K4151="","",Txn!$K4151)</f>
        <v>0</v>
      </c>
      <c r="N8289" s="42">
        <f>IF($D8289="",0,COUNTIF(BankAccts,$D8289))</f>
        <v>0</v>
      </c>
    </row>
    <row r="8290" spans="1:14">
      <c r="A8290" s="38">
        <f>IF(Txn!$B4151="","",Txn!$B4151)</f>
        <v>0</v>
      </c>
      <c r="B8290" s="38">
        <f>IF(Txn!$B4151="","",Txn!$C4151)</f>
        <v>0</v>
      </c>
      <c r="C8290" s="39">
        <f>IF(Txn!$B4151="","","تراکنش بانکی")</f>
        <v>0</v>
      </c>
      <c r="D8290" s="38">
        <f>IF(Txn!$B4151="","",IF(IF(Txn!$U4151="TRF",Txn!$Y4151,Txn!$Z4151)="","",IF(Txn!$U4151="TRF",Txn!$Y4151,Txn!$Z4151)))</f>
        <v>0</v>
      </c>
      <c r="E8290" s="39">
        <f>IF($D8290="","",IFERROR(VLOOKUP($D8290,AcctTbl,2,0),""))</f>
        <v>0</v>
      </c>
      <c r="F8290" s="39">
        <f>IF($D8290="","",IFERROR(VLOOKUP($D8290,AcctTbl,3,0),""))</f>
        <v>0</v>
      </c>
      <c r="G8290" s="39">
        <f>IF(Txn!$B4151="","",Txn!$D4151)</f>
        <v>0</v>
      </c>
      <c r="H8290" s="38">
        <f>IF(Txn!$B4151="","",Txn!$E4151)</f>
        <v>0</v>
      </c>
      <c r="I8290" s="40">
        <f>IF(Txn!$B4151="",0,Txn!$Q4151)</f>
        <v>0</v>
      </c>
      <c r="J8290" s="40">
        <f>IF(Txn!$B4151="",0,Txn!$R4151)</f>
        <v>0</v>
      </c>
      <c r="K8290" s="41">
        <f>IF($A8290="","",IFERROR(VALUE(MID($A8290,6,2)),""))</f>
        <v>0</v>
      </c>
      <c r="L8290" s="39">
        <f>IF(Txn!$K4151="","","طرف مقابل — "&amp;Txn!$K4151)</f>
        <v>0</v>
      </c>
      <c r="N8290" s="42">
        <f>IF($D8290="",0,COUNTIF(BankAccts,$D8290))</f>
        <v>0</v>
      </c>
    </row>
    <row r="8291" spans="1:14">
      <c r="A8291" s="38">
        <f>IF(Txn!$B4152="","",Txn!$B4152)</f>
        <v>0</v>
      </c>
      <c r="B8291" s="38">
        <f>IF(Txn!$B4152="","",Txn!$C4152)</f>
        <v>0</v>
      </c>
      <c r="C8291" s="39">
        <f>IF(Txn!$B4152="","","تراکنش بانکی")</f>
        <v>0</v>
      </c>
      <c r="D8291" s="38">
        <f>IF(Txn!$B4152="","",IF(Txn!$X4152="","",Txn!$X4152))</f>
        <v>0</v>
      </c>
      <c r="E8291" s="39">
        <f>IF($D8291="","",IFERROR(VLOOKUP($D8291,AcctTbl,2,0),""))</f>
        <v>0</v>
      </c>
      <c r="F8291" s="39">
        <f>IF($D8291="","",IFERROR(VLOOKUP($D8291,AcctTbl,3,0),""))</f>
        <v>0</v>
      </c>
      <c r="G8291" s="39">
        <f>IF(Txn!$B4152="","",Txn!$D4152)</f>
        <v>0</v>
      </c>
      <c r="H8291" s="38">
        <f>IF(Txn!$B4152="","",Txn!$E4152)</f>
        <v>0</v>
      </c>
      <c r="I8291" s="40">
        <f>IF(Txn!$B4152="",0,Txn!$O4152)</f>
        <v>0</v>
      </c>
      <c r="J8291" s="40">
        <f>IF(Txn!$B4152="",0,Txn!$P4152)</f>
        <v>0</v>
      </c>
      <c r="K8291" s="41">
        <f>IF($A8291="","",IFERROR(VALUE(MID($A8291,6,2)),""))</f>
        <v>0</v>
      </c>
      <c r="L8291" s="39">
        <f>IF(Txn!$K4152="","",Txn!$K4152)</f>
        <v>0</v>
      </c>
      <c r="N8291" s="42">
        <f>IF($D8291="",0,COUNTIF(BankAccts,$D8291))</f>
        <v>0</v>
      </c>
    </row>
    <row r="8292" spans="1:14">
      <c r="A8292" s="38">
        <f>IF(Txn!$B4152="","",Txn!$B4152)</f>
        <v>0</v>
      </c>
      <c r="B8292" s="38">
        <f>IF(Txn!$B4152="","",Txn!$C4152)</f>
        <v>0</v>
      </c>
      <c r="C8292" s="39">
        <f>IF(Txn!$B4152="","","تراکنش بانکی")</f>
        <v>0</v>
      </c>
      <c r="D8292" s="38">
        <f>IF(Txn!$B4152="","",IF(IF(Txn!$U4152="TRF",Txn!$Y4152,Txn!$Z4152)="","",IF(Txn!$U4152="TRF",Txn!$Y4152,Txn!$Z4152)))</f>
        <v>0</v>
      </c>
      <c r="E8292" s="39">
        <f>IF($D8292="","",IFERROR(VLOOKUP($D8292,AcctTbl,2,0),""))</f>
        <v>0</v>
      </c>
      <c r="F8292" s="39">
        <f>IF($D8292="","",IFERROR(VLOOKUP($D8292,AcctTbl,3,0),""))</f>
        <v>0</v>
      </c>
      <c r="G8292" s="39">
        <f>IF(Txn!$B4152="","",Txn!$D4152)</f>
        <v>0</v>
      </c>
      <c r="H8292" s="38">
        <f>IF(Txn!$B4152="","",Txn!$E4152)</f>
        <v>0</v>
      </c>
      <c r="I8292" s="40">
        <f>IF(Txn!$B4152="",0,Txn!$Q4152)</f>
        <v>0</v>
      </c>
      <c r="J8292" s="40">
        <f>IF(Txn!$B4152="",0,Txn!$R4152)</f>
        <v>0</v>
      </c>
      <c r="K8292" s="41">
        <f>IF($A8292="","",IFERROR(VALUE(MID($A8292,6,2)),""))</f>
        <v>0</v>
      </c>
      <c r="L8292" s="39">
        <f>IF(Txn!$K4152="","","طرف مقابل — "&amp;Txn!$K4152)</f>
        <v>0</v>
      </c>
      <c r="N8292" s="42">
        <f>IF($D8292="",0,COUNTIF(BankAccts,$D8292))</f>
        <v>0</v>
      </c>
    </row>
    <row r="8293" spans="1:14">
      <c r="A8293" s="38">
        <f>IF(Txn!$B4153="","",Txn!$B4153)</f>
        <v>0</v>
      </c>
      <c r="B8293" s="38">
        <f>IF(Txn!$B4153="","",Txn!$C4153)</f>
        <v>0</v>
      </c>
      <c r="C8293" s="39">
        <f>IF(Txn!$B4153="","","تراکنش بانکی")</f>
        <v>0</v>
      </c>
      <c r="D8293" s="38">
        <f>IF(Txn!$B4153="","",IF(Txn!$X4153="","",Txn!$X4153))</f>
        <v>0</v>
      </c>
      <c r="E8293" s="39">
        <f>IF($D8293="","",IFERROR(VLOOKUP($D8293,AcctTbl,2,0),""))</f>
        <v>0</v>
      </c>
      <c r="F8293" s="39">
        <f>IF($D8293="","",IFERROR(VLOOKUP($D8293,AcctTbl,3,0),""))</f>
        <v>0</v>
      </c>
      <c r="G8293" s="39">
        <f>IF(Txn!$B4153="","",Txn!$D4153)</f>
        <v>0</v>
      </c>
      <c r="H8293" s="38">
        <f>IF(Txn!$B4153="","",Txn!$E4153)</f>
        <v>0</v>
      </c>
      <c r="I8293" s="40">
        <f>IF(Txn!$B4153="",0,Txn!$O4153)</f>
        <v>0</v>
      </c>
      <c r="J8293" s="40">
        <f>IF(Txn!$B4153="",0,Txn!$P4153)</f>
        <v>0</v>
      </c>
      <c r="K8293" s="41">
        <f>IF($A8293="","",IFERROR(VALUE(MID($A8293,6,2)),""))</f>
        <v>0</v>
      </c>
      <c r="L8293" s="39">
        <f>IF(Txn!$K4153="","",Txn!$K4153)</f>
        <v>0</v>
      </c>
      <c r="N8293" s="42">
        <f>IF($D8293="",0,COUNTIF(BankAccts,$D8293))</f>
        <v>0</v>
      </c>
    </row>
    <row r="8294" spans="1:14">
      <c r="A8294" s="38">
        <f>IF(Txn!$B4153="","",Txn!$B4153)</f>
        <v>0</v>
      </c>
      <c r="B8294" s="38">
        <f>IF(Txn!$B4153="","",Txn!$C4153)</f>
        <v>0</v>
      </c>
      <c r="C8294" s="39">
        <f>IF(Txn!$B4153="","","تراکنش بانکی")</f>
        <v>0</v>
      </c>
      <c r="D8294" s="38">
        <f>IF(Txn!$B4153="","",IF(IF(Txn!$U4153="TRF",Txn!$Y4153,Txn!$Z4153)="","",IF(Txn!$U4153="TRF",Txn!$Y4153,Txn!$Z4153)))</f>
        <v>0</v>
      </c>
      <c r="E8294" s="39">
        <f>IF($D8294="","",IFERROR(VLOOKUP($D8294,AcctTbl,2,0),""))</f>
        <v>0</v>
      </c>
      <c r="F8294" s="39">
        <f>IF($D8294="","",IFERROR(VLOOKUP($D8294,AcctTbl,3,0),""))</f>
        <v>0</v>
      </c>
      <c r="G8294" s="39">
        <f>IF(Txn!$B4153="","",Txn!$D4153)</f>
        <v>0</v>
      </c>
      <c r="H8294" s="38">
        <f>IF(Txn!$B4153="","",Txn!$E4153)</f>
        <v>0</v>
      </c>
      <c r="I8294" s="40">
        <f>IF(Txn!$B4153="",0,Txn!$Q4153)</f>
        <v>0</v>
      </c>
      <c r="J8294" s="40">
        <f>IF(Txn!$B4153="",0,Txn!$R4153)</f>
        <v>0</v>
      </c>
      <c r="K8294" s="41">
        <f>IF($A8294="","",IFERROR(VALUE(MID($A8294,6,2)),""))</f>
        <v>0</v>
      </c>
      <c r="L8294" s="39">
        <f>IF(Txn!$K4153="","","طرف مقابل — "&amp;Txn!$K4153)</f>
        <v>0</v>
      </c>
      <c r="N8294" s="42">
        <f>IF($D8294="",0,COUNTIF(BankAccts,$D8294))</f>
        <v>0</v>
      </c>
    </row>
    <row r="8295" spans="1:14">
      <c r="A8295" s="38">
        <f>IF(Txn!$B4154="","",Txn!$B4154)</f>
        <v>0</v>
      </c>
      <c r="B8295" s="38">
        <f>IF(Txn!$B4154="","",Txn!$C4154)</f>
        <v>0</v>
      </c>
      <c r="C8295" s="39">
        <f>IF(Txn!$B4154="","","تراکنش بانکی")</f>
        <v>0</v>
      </c>
      <c r="D8295" s="38">
        <f>IF(Txn!$B4154="","",IF(Txn!$X4154="","",Txn!$X4154))</f>
        <v>0</v>
      </c>
      <c r="E8295" s="39">
        <f>IF($D8295="","",IFERROR(VLOOKUP($D8295,AcctTbl,2,0),""))</f>
        <v>0</v>
      </c>
      <c r="F8295" s="39">
        <f>IF($D8295="","",IFERROR(VLOOKUP($D8295,AcctTbl,3,0),""))</f>
        <v>0</v>
      </c>
      <c r="G8295" s="39">
        <f>IF(Txn!$B4154="","",Txn!$D4154)</f>
        <v>0</v>
      </c>
      <c r="H8295" s="38">
        <f>IF(Txn!$B4154="","",Txn!$E4154)</f>
        <v>0</v>
      </c>
      <c r="I8295" s="40">
        <f>IF(Txn!$B4154="",0,Txn!$O4154)</f>
        <v>0</v>
      </c>
      <c r="J8295" s="40">
        <f>IF(Txn!$B4154="",0,Txn!$P4154)</f>
        <v>0</v>
      </c>
      <c r="K8295" s="41">
        <f>IF($A8295="","",IFERROR(VALUE(MID($A8295,6,2)),""))</f>
        <v>0</v>
      </c>
      <c r="L8295" s="39">
        <f>IF(Txn!$K4154="","",Txn!$K4154)</f>
        <v>0</v>
      </c>
      <c r="N8295" s="42">
        <f>IF($D8295="",0,COUNTIF(BankAccts,$D8295))</f>
        <v>0</v>
      </c>
    </row>
    <row r="8296" spans="1:14">
      <c r="A8296" s="38">
        <f>IF(Txn!$B4154="","",Txn!$B4154)</f>
        <v>0</v>
      </c>
      <c r="B8296" s="38">
        <f>IF(Txn!$B4154="","",Txn!$C4154)</f>
        <v>0</v>
      </c>
      <c r="C8296" s="39">
        <f>IF(Txn!$B4154="","","تراکنش بانکی")</f>
        <v>0</v>
      </c>
      <c r="D8296" s="38">
        <f>IF(Txn!$B4154="","",IF(IF(Txn!$U4154="TRF",Txn!$Y4154,Txn!$Z4154)="","",IF(Txn!$U4154="TRF",Txn!$Y4154,Txn!$Z4154)))</f>
        <v>0</v>
      </c>
      <c r="E8296" s="39">
        <f>IF($D8296="","",IFERROR(VLOOKUP($D8296,AcctTbl,2,0),""))</f>
        <v>0</v>
      </c>
      <c r="F8296" s="39">
        <f>IF($D8296="","",IFERROR(VLOOKUP($D8296,AcctTbl,3,0),""))</f>
        <v>0</v>
      </c>
      <c r="G8296" s="39">
        <f>IF(Txn!$B4154="","",Txn!$D4154)</f>
        <v>0</v>
      </c>
      <c r="H8296" s="38">
        <f>IF(Txn!$B4154="","",Txn!$E4154)</f>
        <v>0</v>
      </c>
      <c r="I8296" s="40">
        <f>IF(Txn!$B4154="",0,Txn!$Q4154)</f>
        <v>0</v>
      </c>
      <c r="J8296" s="40">
        <f>IF(Txn!$B4154="",0,Txn!$R4154)</f>
        <v>0</v>
      </c>
      <c r="K8296" s="41">
        <f>IF($A8296="","",IFERROR(VALUE(MID($A8296,6,2)),""))</f>
        <v>0</v>
      </c>
      <c r="L8296" s="39">
        <f>IF(Txn!$K4154="","","طرف مقابل — "&amp;Txn!$K4154)</f>
        <v>0</v>
      </c>
      <c r="N8296" s="42">
        <f>IF($D8296="",0,COUNTIF(BankAccts,$D8296))</f>
        <v>0</v>
      </c>
    </row>
    <row r="8297" spans="1:14">
      <c r="A8297" s="38">
        <f>IF(Txn!$B4155="","",Txn!$B4155)</f>
        <v>0</v>
      </c>
      <c r="B8297" s="38">
        <f>IF(Txn!$B4155="","",Txn!$C4155)</f>
        <v>0</v>
      </c>
      <c r="C8297" s="39">
        <f>IF(Txn!$B4155="","","تراکنش بانکی")</f>
        <v>0</v>
      </c>
      <c r="D8297" s="38">
        <f>IF(Txn!$B4155="","",IF(Txn!$X4155="","",Txn!$X4155))</f>
        <v>0</v>
      </c>
      <c r="E8297" s="39">
        <f>IF($D8297="","",IFERROR(VLOOKUP($D8297,AcctTbl,2,0),""))</f>
        <v>0</v>
      </c>
      <c r="F8297" s="39">
        <f>IF($D8297="","",IFERROR(VLOOKUP($D8297,AcctTbl,3,0),""))</f>
        <v>0</v>
      </c>
      <c r="G8297" s="39">
        <f>IF(Txn!$B4155="","",Txn!$D4155)</f>
        <v>0</v>
      </c>
      <c r="H8297" s="38">
        <f>IF(Txn!$B4155="","",Txn!$E4155)</f>
        <v>0</v>
      </c>
      <c r="I8297" s="40">
        <f>IF(Txn!$B4155="",0,Txn!$O4155)</f>
        <v>0</v>
      </c>
      <c r="J8297" s="40">
        <f>IF(Txn!$B4155="",0,Txn!$P4155)</f>
        <v>0</v>
      </c>
      <c r="K8297" s="41">
        <f>IF($A8297="","",IFERROR(VALUE(MID($A8297,6,2)),""))</f>
        <v>0</v>
      </c>
      <c r="L8297" s="39">
        <f>IF(Txn!$K4155="","",Txn!$K4155)</f>
        <v>0</v>
      </c>
      <c r="N8297" s="42">
        <f>IF($D8297="",0,COUNTIF(BankAccts,$D8297))</f>
        <v>0</v>
      </c>
    </row>
    <row r="8298" spans="1:14">
      <c r="A8298" s="38">
        <f>IF(Txn!$B4155="","",Txn!$B4155)</f>
        <v>0</v>
      </c>
      <c r="B8298" s="38">
        <f>IF(Txn!$B4155="","",Txn!$C4155)</f>
        <v>0</v>
      </c>
      <c r="C8298" s="39">
        <f>IF(Txn!$B4155="","","تراکنش بانکی")</f>
        <v>0</v>
      </c>
      <c r="D8298" s="38">
        <f>IF(Txn!$B4155="","",IF(IF(Txn!$U4155="TRF",Txn!$Y4155,Txn!$Z4155)="","",IF(Txn!$U4155="TRF",Txn!$Y4155,Txn!$Z4155)))</f>
        <v>0</v>
      </c>
      <c r="E8298" s="39">
        <f>IF($D8298="","",IFERROR(VLOOKUP($D8298,AcctTbl,2,0),""))</f>
        <v>0</v>
      </c>
      <c r="F8298" s="39">
        <f>IF($D8298="","",IFERROR(VLOOKUP($D8298,AcctTbl,3,0),""))</f>
        <v>0</v>
      </c>
      <c r="G8298" s="39">
        <f>IF(Txn!$B4155="","",Txn!$D4155)</f>
        <v>0</v>
      </c>
      <c r="H8298" s="38">
        <f>IF(Txn!$B4155="","",Txn!$E4155)</f>
        <v>0</v>
      </c>
      <c r="I8298" s="40">
        <f>IF(Txn!$B4155="",0,Txn!$Q4155)</f>
        <v>0</v>
      </c>
      <c r="J8298" s="40">
        <f>IF(Txn!$B4155="",0,Txn!$R4155)</f>
        <v>0</v>
      </c>
      <c r="K8298" s="41">
        <f>IF($A8298="","",IFERROR(VALUE(MID($A8298,6,2)),""))</f>
        <v>0</v>
      </c>
      <c r="L8298" s="39">
        <f>IF(Txn!$K4155="","","طرف مقابل — "&amp;Txn!$K4155)</f>
        <v>0</v>
      </c>
      <c r="N8298" s="42">
        <f>IF($D8298="",0,COUNTIF(BankAccts,$D8298))</f>
        <v>0</v>
      </c>
    </row>
    <row r="8299" spans="1:14">
      <c r="A8299" s="38">
        <f>IF(Txn!$B4156="","",Txn!$B4156)</f>
        <v>0</v>
      </c>
      <c r="B8299" s="38">
        <f>IF(Txn!$B4156="","",Txn!$C4156)</f>
        <v>0</v>
      </c>
      <c r="C8299" s="39">
        <f>IF(Txn!$B4156="","","تراکنش بانکی")</f>
        <v>0</v>
      </c>
      <c r="D8299" s="38">
        <f>IF(Txn!$B4156="","",IF(Txn!$X4156="","",Txn!$X4156))</f>
        <v>0</v>
      </c>
      <c r="E8299" s="39">
        <f>IF($D8299="","",IFERROR(VLOOKUP($D8299,AcctTbl,2,0),""))</f>
        <v>0</v>
      </c>
      <c r="F8299" s="39">
        <f>IF($D8299="","",IFERROR(VLOOKUP($D8299,AcctTbl,3,0),""))</f>
        <v>0</v>
      </c>
      <c r="G8299" s="39">
        <f>IF(Txn!$B4156="","",Txn!$D4156)</f>
        <v>0</v>
      </c>
      <c r="H8299" s="38">
        <f>IF(Txn!$B4156="","",Txn!$E4156)</f>
        <v>0</v>
      </c>
      <c r="I8299" s="40">
        <f>IF(Txn!$B4156="",0,Txn!$O4156)</f>
        <v>0</v>
      </c>
      <c r="J8299" s="40">
        <f>IF(Txn!$B4156="",0,Txn!$P4156)</f>
        <v>0</v>
      </c>
      <c r="K8299" s="41">
        <f>IF($A8299="","",IFERROR(VALUE(MID($A8299,6,2)),""))</f>
        <v>0</v>
      </c>
      <c r="L8299" s="39">
        <f>IF(Txn!$K4156="","",Txn!$K4156)</f>
        <v>0</v>
      </c>
      <c r="N8299" s="42">
        <f>IF($D8299="",0,COUNTIF(BankAccts,$D8299))</f>
        <v>0</v>
      </c>
    </row>
    <row r="8300" spans="1:14">
      <c r="A8300" s="38">
        <f>IF(Txn!$B4156="","",Txn!$B4156)</f>
        <v>0</v>
      </c>
      <c r="B8300" s="38">
        <f>IF(Txn!$B4156="","",Txn!$C4156)</f>
        <v>0</v>
      </c>
      <c r="C8300" s="39">
        <f>IF(Txn!$B4156="","","تراکنش بانکی")</f>
        <v>0</v>
      </c>
      <c r="D8300" s="38">
        <f>IF(Txn!$B4156="","",IF(IF(Txn!$U4156="TRF",Txn!$Y4156,Txn!$Z4156)="","",IF(Txn!$U4156="TRF",Txn!$Y4156,Txn!$Z4156)))</f>
        <v>0</v>
      </c>
      <c r="E8300" s="39">
        <f>IF($D8300="","",IFERROR(VLOOKUP($D8300,AcctTbl,2,0),""))</f>
        <v>0</v>
      </c>
      <c r="F8300" s="39">
        <f>IF($D8300="","",IFERROR(VLOOKUP($D8300,AcctTbl,3,0),""))</f>
        <v>0</v>
      </c>
      <c r="G8300" s="39">
        <f>IF(Txn!$B4156="","",Txn!$D4156)</f>
        <v>0</v>
      </c>
      <c r="H8300" s="38">
        <f>IF(Txn!$B4156="","",Txn!$E4156)</f>
        <v>0</v>
      </c>
      <c r="I8300" s="40">
        <f>IF(Txn!$B4156="",0,Txn!$Q4156)</f>
        <v>0</v>
      </c>
      <c r="J8300" s="40">
        <f>IF(Txn!$B4156="",0,Txn!$R4156)</f>
        <v>0</v>
      </c>
      <c r="K8300" s="41">
        <f>IF($A8300="","",IFERROR(VALUE(MID($A8300,6,2)),""))</f>
        <v>0</v>
      </c>
      <c r="L8300" s="39">
        <f>IF(Txn!$K4156="","","طرف مقابل — "&amp;Txn!$K4156)</f>
        <v>0</v>
      </c>
      <c r="N8300" s="42">
        <f>IF($D8300="",0,COUNTIF(BankAccts,$D8300))</f>
        <v>0</v>
      </c>
    </row>
    <row r="8301" spans="1:14">
      <c r="A8301" s="38">
        <f>IF(Txn!$B4157="","",Txn!$B4157)</f>
        <v>0</v>
      </c>
      <c r="B8301" s="38">
        <f>IF(Txn!$B4157="","",Txn!$C4157)</f>
        <v>0</v>
      </c>
      <c r="C8301" s="39">
        <f>IF(Txn!$B4157="","","تراکنش بانکی")</f>
        <v>0</v>
      </c>
      <c r="D8301" s="38">
        <f>IF(Txn!$B4157="","",IF(Txn!$X4157="","",Txn!$X4157))</f>
        <v>0</v>
      </c>
      <c r="E8301" s="39">
        <f>IF($D8301="","",IFERROR(VLOOKUP($D8301,AcctTbl,2,0),""))</f>
        <v>0</v>
      </c>
      <c r="F8301" s="39">
        <f>IF($D8301="","",IFERROR(VLOOKUP($D8301,AcctTbl,3,0),""))</f>
        <v>0</v>
      </c>
      <c r="G8301" s="39">
        <f>IF(Txn!$B4157="","",Txn!$D4157)</f>
        <v>0</v>
      </c>
      <c r="H8301" s="38">
        <f>IF(Txn!$B4157="","",Txn!$E4157)</f>
        <v>0</v>
      </c>
      <c r="I8301" s="40">
        <f>IF(Txn!$B4157="",0,Txn!$O4157)</f>
        <v>0</v>
      </c>
      <c r="J8301" s="40">
        <f>IF(Txn!$B4157="",0,Txn!$P4157)</f>
        <v>0</v>
      </c>
      <c r="K8301" s="41">
        <f>IF($A8301="","",IFERROR(VALUE(MID($A8301,6,2)),""))</f>
        <v>0</v>
      </c>
      <c r="L8301" s="39">
        <f>IF(Txn!$K4157="","",Txn!$K4157)</f>
        <v>0</v>
      </c>
      <c r="N8301" s="42">
        <f>IF($D8301="",0,COUNTIF(BankAccts,$D8301))</f>
        <v>0</v>
      </c>
    </row>
    <row r="8302" spans="1:14">
      <c r="A8302" s="38">
        <f>IF(Txn!$B4157="","",Txn!$B4157)</f>
        <v>0</v>
      </c>
      <c r="B8302" s="38">
        <f>IF(Txn!$B4157="","",Txn!$C4157)</f>
        <v>0</v>
      </c>
      <c r="C8302" s="39">
        <f>IF(Txn!$B4157="","","تراکنش بانکی")</f>
        <v>0</v>
      </c>
      <c r="D8302" s="38">
        <f>IF(Txn!$B4157="","",IF(IF(Txn!$U4157="TRF",Txn!$Y4157,Txn!$Z4157)="","",IF(Txn!$U4157="TRF",Txn!$Y4157,Txn!$Z4157)))</f>
        <v>0</v>
      </c>
      <c r="E8302" s="39">
        <f>IF($D8302="","",IFERROR(VLOOKUP($D8302,AcctTbl,2,0),""))</f>
        <v>0</v>
      </c>
      <c r="F8302" s="39">
        <f>IF($D8302="","",IFERROR(VLOOKUP($D8302,AcctTbl,3,0),""))</f>
        <v>0</v>
      </c>
      <c r="G8302" s="39">
        <f>IF(Txn!$B4157="","",Txn!$D4157)</f>
        <v>0</v>
      </c>
      <c r="H8302" s="38">
        <f>IF(Txn!$B4157="","",Txn!$E4157)</f>
        <v>0</v>
      </c>
      <c r="I8302" s="40">
        <f>IF(Txn!$B4157="",0,Txn!$Q4157)</f>
        <v>0</v>
      </c>
      <c r="J8302" s="40">
        <f>IF(Txn!$B4157="",0,Txn!$R4157)</f>
        <v>0</v>
      </c>
      <c r="K8302" s="41">
        <f>IF($A8302="","",IFERROR(VALUE(MID($A8302,6,2)),""))</f>
        <v>0</v>
      </c>
      <c r="L8302" s="39">
        <f>IF(Txn!$K4157="","","طرف مقابل — "&amp;Txn!$K4157)</f>
        <v>0</v>
      </c>
      <c r="N8302" s="42">
        <f>IF($D8302="",0,COUNTIF(BankAccts,$D8302))</f>
        <v>0</v>
      </c>
    </row>
    <row r="8303" spans="1:14">
      <c r="A8303" s="38">
        <f>IF(Txn!$B4158="","",Txn!$B4158)</f>
        <v>0</v>
      </c>
      <c r="B8303" s="38">
        <f>IF(Txn!$B4158="","",Txn!$C4158)</f>
        <v>0</v>
      </c>
      <c r="C8303" s="39">
        <f>IF(Txn!$B4158="","","تراکنش بانکی")</f>
        <v>0</v>
      </c>
      <c r="D8303" s="38">
        <f>IF(Txn!$B4158="","",IF(Txn!$X4158="","",Txn!$X4158))</f>
        <v>0</v>
      </c>
      <c r="E8303" s="39">
        <f>IF($D8303="","",IFERROR(VLOOKUP($D8303,AcctTbl,2,0),""))</f>
        <v>0</v>
      </c>
      <c r="F8303" s="39">
        <f>IF($D8303="","",IFERROR(VLOOKUP($D8303,AcctTbl,3,0),""))</f>
        <v>0</v>
      </c>
      <c r="G8303" s="39">
        <f>IF(Txn!$B4158="","",Txn!$D4158)</f>
        <v>0</v>
      </c>
      <c r="H8303" s="38">
        <f>IF(Txn!$B4158="","",Txn!$E4158)</f>
        <v>0</v>
      </c>
      <c r="I8303" s="40">
        <f>IF(Txn!$B4158="",0,Txn!$O4158)</f>
        <v>0</v>
      </c>
      <c r="J8303" s="40">
        <f>IF(Txn!$B4158="",0,Txn!$P4158)</f>
        <v>0</v>
      </c>
      <c r="K8303" s="41">
        <f>IF($A8303="","",IFERROR(VALUE(MID($A8303,6,2)),""))</f>
        <v>0</v>
      </c>
      <c r="L8303" s="39">
        <f>IF(Txn!$K4158="","",Txn!$K4158)</f>
        <v>0</v>
      </c>
      <c r="N8303" s="42">
        <f>IF($D8303="",0,COUNTIF(BankAccts,$D8303))</f>
        <v>0</v>
      </c>
    </row>
    <row r="8304" spans="1:14">
      <c r="A8304" s="38">
        <f>IF(Txn!$B4158="","",Txn!$B4158)</f>
        <v>0</v>
      </c>
      <c r="B8304" s="38">
        <f>IF(Txn!$B4158="","",Txn!$C4158)</f>
        <v>0</v>
      </c>
      <c r="C8304" s="39">
        <f>IF(Txn!$B4158="","","تراکنش بانکی")</f>
        <v>0</v>
      </c>
      <c r="D8304" s="38">
        <f>IF(Txn!$B4158="","",IF(IF(Txn!$U4158="TRF",Txn!$Y4158,Txn!$Z4158)="","",IF(Txn!$U4158="TRF",Txn!$Y4158,Txn!$Z4158)))</f>
        <v>0</v>
      </c>
      <c r="E8304" s="39">
        <f>IF($D8304="","",IFERROR(VLOOKUP($D8304,AcctTbl,2,0),""))</f>
        <v>0</v>
      </c>
      <c r="F8304" s="39">
        <f>IF($D8304="","",IFERROR(VLOOKUP($D8304,AcctTbl,3,0),""))</f>
        <v>0</v>
      </c>
      <c r="G8304" s="39">
        <f>IF(Txn!$B4158="","",Txn!$D4158)</f>
        <v>0</v>
      </c>
      <c r="H8304" s="38">
        <f>IF(Txn!$B4158="","",Txn!$E4158)</f>
        <v>0</v>
      </c>
      <c r="I8304" s="40">
        <f>IF(Txn!$B4158="",0,Txn!$Q4158)</f>
        <v>0</v>
      </c>
      <c r="J8304" s="40">
        <f>IF(Txn!$B4158="",0,Txn!$R4158)</f>
        <v>0</v>
      </c>
      <c r="K8304" s="41">
        <f>IF($A8304="","",IFERROR(VALUE(MID($A8304,6,2)),""))</f>
        <v>0</v>
      </c>
      <c r="L8304" s="39">
        <f>IF(Txn!$K4158="","","طرف مقابل — "&amp;Txn!$K4158)</f>
        <v>0</v>
      </c>
      <c r="N8304" s="42">
        <f>IF($D8304="",0,COUNTIF(BankAccts,$D8304))</f>
        <v>0</v>
      </c>
    </row>
    <row r="8305" spans="1:14">
      <c r="A8305" s="38">
        <f>IF(Txn!$B4159="","",Txn!$B4159)</f>
        <v>0</v>
      </c>
      <c r="B8305" s="38">
        <f>IF(Txn!$B4159="","",Txn!$C4159)</f>
        <v>0</v>
      </c>
      <c r="C8305" s="39">
        <f>IF(Txn!$B4159="","","تراکنش بانکی")</f>
        <v>0</v>
      </c>
      <c r="D8305" s="38">
        <f>IF(Txn!$B4159="","",IF(Txn!$X4159="","",Txn!$X4159))</f>
        <v>0</v>
      </c>
      <c r="E8305" s="39">
        <f>IF($D8305="","",IFERROR(VLOOKUP($D8305,AcctTbl,2,0),""))</f>
        <v>0</v>
      </c>
      <c r="F8305" s="39">
        <f>IF($D8305="","",IFERROR(VLOOKUP($D8305,AcctTbl,3,0),""))</f>
        <v>0</v>
      </c>
      <c r="G8305" s="39">
        <f>IF(Txn!$B4159="","",Txn!$D4159)</f>
        <v>0</v>
      </c>
      <c r="H8305" s="38">
        <f>IF(Txn!$B4159="","",Txn!$E4159)</f>
        <v>0</v>
      </c>
      <c r="I8305" s="40">
        <f>IF(Txn!$B4159="",0,Txn!$O4159)</f>
        <v>0</v>
      </c>
      <c r="J8305" s="40">
        <f>IF(Txn!$B4159="",0,Txn!$P4159)</f>
        <v>0</v>
      </c>
      <c r="K8305" s="41">
        <f>IF($A8305="","",IFERROR(VALUE(MID($A8305,6,2)),""))</f>
        <v>0</v>
      </c>
      <c r="L8305" s="39">
        <f>IF(Txn!$K4159="","",Txn!$K4159)</f>
        <v>0</v>
      </c>
      <c r="N8305" s="42">
        <f>IF($D8305="",0,COUNTIF(BankAccts,$D8305))</f>
        <v>0</v>
      </c>
    </row>
    <row r="8306" spans="1:14">
      <c r="A8306" s="38">
        <f>IF(Txn!$B4159="","",Txn!$B4159)</f>
        <v>0</v>
      </c>
      <c r="B8306" s="38">
        <f>IF(Txn!$B4159="","",Txn!$C4159)</f>
        <v>0</v>
      </c>
      <c r="C8306" s="39">
        <f>IF(Txn!$B4159="","","تراکنش بانکی")</f>
        <v>0</v>
      </c>
      <c r="D8306" s="38">
        <f>IF(Txn!$B4159="","",IF(IF(Txn!$U4159="TRF",Txn!$Y4159,Txn!$Z4159)="","",IF(Txn!$U4159="TRF",Txn!$Y4159,Txn!$Z4159)))</f>
        <v>0</v>
      </c>
      <c r="E8306" s="39">
        <f>IF($D8306="","",IFERROR(VLOOKUP($D8306,AcctTbl,2,0),""))</f>
        <v>0</v>
      </c>
      <c r="F8306" s="39">
        <f>IF($D8306="","",IFERROR(VLOOKUP($D8306,AcctTbl,3,0),""))</f>
        <v>0</v>
      </c>
      <c r="G8306" s="39">
        <f>IF(Txn!$B4159="","",Txn!$D4159)</f>
        <v>0</v>
      </c>
      <c r="H8306" s="38">
        <f>IF(Txn!$B4159="","",Txn!$E4159)</f>
        <v>0</v>
      </c>
      <c r="I8306" s="40">
        <f>IF(Txn!$B4159="",0,Txn!$Q4159)</f>
        <v>0</v>
      </c>
      <c r="J8306" s="40">
        <f>IF(Txn!$B4159="",0,Txn!$R4159)</f>
        <v>0</v>
      </c>
      <c r="K8306" s="41">
        <f>IF($A8306="","",IFERROR(VALUE(MID($A8306,6,2)),""))</f>
        <v>0</v>
      </c>
      <c r="L8306" s="39">
        <f>IF(Txn!$K4159="","","طرف مقابل — "&amp;Txn!$K4159)</f>
        <v>0</v>
      </c>
      <c r="N8306" s="42">
        <f>IF($D8306="",0,COUNTIF(BankAccts,$D8306))</f>
        <v>0</v>
      </c>
    </row>
    <row r="8307" spans="1:14">
      <c r="A8307" s="38">
        <f>IF(Txn!$B4160="","",Txn!$B4160)</f>
        <v>0</v>
      </c>
      <c r="B8307" s="38">
        <f>IF(Txn!$B4160="","",Txn!$C4160)</f>
        <v>0</v>
      </c>
      <c r="C8307" s="39">
        <f>IF(Txn!$B4160="","","تراکنش بانکی")</f>
        <v>0</v>
      </c>
      <c r="D8307" s="38">
        <f>IF(Txn!$B4160="","",IF(Txn!$X4160="","",Txn!$X4160))</f>
        <v>0</v>
      </c>
      <c r="E8307" s="39">
        <f>IF($D8307="","",IFERROR(VLOOKUP($D8307,AcctTbl,2,0),""))</f>
        <v>0</v>
      </c>
      <c r="F8307" s="39">
        <f>IF($D8307="","",IFERROR(VLOOKUP($D8307,AcctTbl,3,0),""))</f>
        <v>0</v>
      </c>
      <c r="G8307" s="39">
        <f>IF(Txn!$B4160="","",Txn!$D4160)</f>
        <v>0</v>
      </c>
      <c r="H8307" s="38">
        <f>IF(Txn!$B4160="","",Txn!$E4160)</f>
        <v>0</v>
      </c>
      <c r="I8307" s="40">
        <f>IF(Txn!$B4160="",0,Txn!$O4160)</f>
        <v>0</v>
      </c>
      <c r="J8307" s="40">
        <f>IF(Txn!$B4160="",0,Txn!$P4160)</f>
        <v>0</v>
      </c>
      <c r="K8307" s="41">
        <f>IF($A8307="","",IFERROR(VALUE(MID($A8307,6,2)),""))</f>
        <v>0</v>
      </c>
      <c r="L8307" s="39">
        <f>IF(Txn!$K4160="","",Txn!$K4160)</f>
        <v>0</v>
      </c>
      <c r="N8307" s="42">
        <f>IF($D8307="",0,COUNTIF(BankAccts,$D8307))</f>
        <v>0</v>
      </c>
    </row>
    <row r="8308" spans="1:14">
      <c r="A8308" s="38">
        <f>IF(Txn!$B4160="","",Txn!$B4160)</f>
        <v>0</v>
      </c>
      <c r="B8308" s="38">
        <f>IF(Txn!$B4160="","",Txn!$C4160)</f>
        <v>0</v>
      </c>
      <c r="C8308" s="39">
        <f>IF(Txn!$B4160="","","تراکنش بانکی")</f>
        <v>0</v>
      </c>
      <c r="D8308" s="38">
        <f>IF(Txn!$B4160="","",IF(IF(Txn!$U4160="TRF",Txn!$Y4160,Txn!$Z4160)="","",IF(Txn!$U4160="TRF",Txn!$Y4160,Txn!$Z4160)))</f>
        <v>0</v>
      </c>
      <c r="E8308" s="39">
        <f>IF($D8308="","",IFERROR(VLOOKUP($D8308,AcctTbl,2,0),""))</f>
        <v>0</v>
      </c>
      <c r="F8308" s="39">
        <f>IF($D8308="","",IFERROR(VLOOKUP($D8308,AcctTbl,3,0),""))</f>
        <v>0</v>
      </c>
      <c r="G8308" s="39">
        <f>IF(Txn!$B4160="","",Txn!$D4160)</f>
        <v>0</v>
      </c>
      <c r="H8308" s="38">
        <f>IF(Txn!$B4160="","",Txn!$E4160)</f>
        <v>0</v>
      </c>
      <c r="I8308" s="40">
        <f>IF(Txn!$B4160="",0,Txn!$Q4160)</f>
        <v>0</v>
      </c>
      <c r="J8308" s="40">
        <f>IF(Txn!$B4160="",0,Txn!$R4160)</f>
        <v>0</v>
      </c>
      <c r="K8308" s="41">
        <f>IF($A8308="","",IFERROR(VALUE(MID($A8308,6,2)),""))</f>
        <v>0</v>
      </c>
      <c r="L8308" s="39">
        <f>IF(Txn!$K4160="","","طرف مقابل — "&amp;Txn!$K4160)</f>
        <v>0</v>
      </c>
      <c r="N8308" s="42">
        <f>IF($D8308="",0,COUNTIF(BankAccts,$D8308))</f>
        <v>0</v>
      </c>
    </row>
    <row r="8309" spans="1:14">
      <c r="A8309" s="38">
        <f>IF(Txn!$B4161="","",Txn!$B4161)</f>
        <v>0</v>
      </c>
      <c r="B8309" s="38">
        <f>IF(Txn!$B4161="","",Txn!$C4161)</f>
        <v>0</v>
      </c>
      <c r="C8309" s="39">
        <f>IF(Txn!$B4161="","","تراکنش بانکی")</f>
        <v>0</v>
      </c>
      <c r="D8309" s="38">
        <f>IF(Txn!$B4161="","",IF(Txn!$X4161="","",Txn!$X4161))</f>
        <v>0</v>
      </c>
      <c r="E8309" s="39">
        <f>IF($D8309="","",IFERROR(VLOOKUP($D8309,AcctTbl,2,0),""))</f>
        <v>0</v>
      </c>
      <c r="F8309" s="39">
        <f>IF($D8309="","",IFERROR(VLOOKUP($D8309,AcctTbl,3,0),""))</f>
        <v>0</v>
      </c>
      <c r="G8309" s="39">
        <f>IF(Txn!$B4161="","",Txn!$D4161)</f>
        <v>0</v>
      </c>
      <c r="H8309" s="38">
        <f>IF(Txn!$B4161="","",Txn!$E4161)</f>
        <v>0</v>
      </c>
      <c r="I8309" s="40">
        <f>IF(Txn!$B4161="",0,Txn!$O4161)</f>
        <v>0</v>
      </c>
      <c r="J8309" s="40">
        <f>IF(Txn!$B4161="",0,Txn!$P4161)</f>
        <v>0</v>
      </c>
      <c r="K8309" s="41">
        <f>IF($A8309="","",IFERROR(VALUE(MID($A8309,6,2)),""))</f>
        <v>0</v>
      </c>
      <c r="L8309" s="39">
        <f>IF(Txn!$K4161="","",Txn!$K4161)</f>
        <v>0</v>
      </c>
      <c r="N8309" s="42">
        <f>IF($D8309="",0,COUNTIF(BankAccts,$D8309))</f>
        <v>0</v>
      </c>
    </row>
    <row r="8310" spans="1:14">
      <c r="A8310" s="38">
        <f>IF(Txn!$B4161="","",Txn!$B4161)</f>
        <v>0</v>
      </c>
      <c r="B8310" s="38">
        <f>IF(Txn!$B4161="","",Txn!$C4161)</f>
        <v>0</v>
      </c>
      <c r="C8310" s="39">
        <f>IF(Txn!$B4161="","","تراکنش بانکی")</f>
        <v>0</v>
      </c>
      <c r="D8310" s="38">
        <f>IF(Txn!$B4161="","",IF(IF(Txn!$U4161="TRF",Txn!$Y4161,Txn!$Z4161)="","",IF(Txn!$U4161="TRF",Txn!$Y4161,Txn!$Z4161)))</f>
        <v>0</v>
      </c>
      <c r="E8310" s="39">
        <f>IF($D8310="","",IFERROR(VLOOKUP($D8310,AcctTbl,2,0),""))</f>
        <v>0</v>
      </c>
      <c r="F8310" s="39">
        <f>IF($D8310="","",IFERROR(VLOOKUP($D8310,AcctTbl,3,0),""))</f>
        <v>0</v>
      </c>
      <c r="G8310" s="39">
        <f>IF(Txn!$B4161="","",Txn!$D4161)</f>
        <v>0</v>
      </c>
      <c r="H8310" s="38">
        <f>IF(Txn!$B4161="","",Txn!$E4161)</f>
        <v>0</v>
      </c>
      <c r="I8310" s="40">
        <f>IF(Txn!$B4161="",0,Txn!$Q4161)</f>
        <v>0</v>
      </c>
      <c r="J8310" s="40">
        <f>IF(Txn!$B4161="",0,Txn!$R4161)</f>
        <v>0</v>
      </c>
      <c r="K8310" s="41">
        <f>IF($A8310="","",IFERROR(VALUE(MID($A8310,6,2)),""))</f>
        <v>0</v>
      </c>
      <c r="L8310" s="39">
        <f>IF(Txn!$K4161="","","طرف مقابل — "&amp;Txn!$K4161)</f>
        <v>0</v>
      </c>
      <c r="N8310" s="42">
        <f>IF($D8310="",0,COUNTIF(BankAccts,$D8310))</f>
        <v>0</v>
      </c>
    </row>
    <row r="8311" spans="1:14">
      <c r="A8311" s="38">
        <f>IF(Txn!$B4162="","",Txn!$B4162)</f>
        <v>0</v>
      </c>
      <c r="B8311" s="38">
        <f>IF(Txn!$B4162="","",Txn!$C4162)</f>
        <v>0</v>
      </c>
      <c r="C8311" s="39">
        <f>IF(Txn!$B4162="","","تراکنش بانکی")</f>
        <v>0</v>
      </c>
      <c r="D8311" s="38">
        <f>IF(Txn!$B4162="","",IF(Txn!$X4162="","",Txn!$X4162))</f>
        <v>0</v>
      </c>
      <c r="E8311" s="39">
        <f>IF($D8311="","",IFERROR(VLOOKUP($D8311,AcctTbl,2,0),""))</f>
        <v>0</v>
      </c>
      <c r="F8311" s="39">
        <f>IF($D8311="","",IFERROR(VLOOKUP($D8311,AcctTbl,3,0),""))</f>
        <v>0</v>
      </c>
      <c r="G8311" s="39">
        <f>IF(Txn!$B4162="","",Txn!$D4162)</f>
        <v>0</v>
      </c>
      <c r="H8311" s="38">
        <f>IF(Txn!$B4162="","",Txn!$E4162)</f>
        <v>0</v>
      </c>
      <c r="I8311" s="40">
        <f>IF(Txn!$B4162="",0,Txn!$O4162)</f>
        <v>0</v>
      </c>
      <c r="J8311" s="40">
        <f>IF(Txn!$B4162="",0,Txn!$P4162)</f>
        <v>0</v>
      </c>
      <c r="K8311" s="41">
        <f>IF($A8311="","",IFERROR(VALUE(MID($A8311,6,2)),""))</f>
        <v>0</v>
      </c>
      <c r="L8311" s="39">
        <f>IF(Txn!$K4162="","",Txn!$K4162)</f>
        <v>0</v>
      </c>
      <c r="N8311" s="42">
        <f>IF($D8311="",0,COUNTIF(BankAccts,$D8311))</f>
        <v>0</v>
      </c>
    </row>
    <row r="8312" spans="1:14">
      <c r="A8312" s="38">
        <f>IF(Txn!$B4162="","",Txn!$B4162)</f>
        <v>0</v>
      </c>
      <c r="B8312" s="38">
        <f>IF(Txn!$B4162="","",Txn!$C4162)</f>
        <v>0</v>
      </c>
      <c r="C8312" s="39">
        <f>IF(Txn!$B4162="","","تراکنش بانکی")</f>
        <v>0</v>
      </c>
      <c r="D8312" s="38">
        <f>IF(Txn!$B4162="","",IF(IF(Txn!$U4162="TRF",Txn!$Y4162,Txn!$Z4162)="","",IF(Txn!$U4162="TRF",Txn!$Y4162,Txn!$Z4162)))</f>
        <v>0</v>
      </c>
      <c r="E8312" s="39">
        <f>IF($D8312="","",IFERROR(VLOOKUP($D8312,AcctTbl,2,0),""))</f>
        <v>0</v>
      </c>
      <c r="F8312" s="39">
        <f>IF($D8312="","",IFERROR(VLOOKUP($D8312,AcctTbl,3,0),""))</f>
        <v>0</v>
      </c>
      <c r="G8312" s="39">
        <f>IF(Txn!$B4162="","",Txn!$D4162)</f>
        <v>0</v>
      </c>
      <c r="H8312" s="38">
        <f>IF(Txn!$B4162="","",Txn!$E4162)</f>
        <v>0</v>
      </c>
      <c r="I8312" s="40">
        <f>IF(Txn!$B4162="",0,Txn!$Q4162)</f>
        <v>0</v>
      </c>
      <c r="J8312" s="40">
        <f>IF(Txn!$B4162="",0,Txn!$R4162)</f>
        <v>0</v>
      </c>
      <c r="K8312" s="41">
        <f>IF($A8312="","",IFERROR(VALUE(MID($A8312,6,2)),""))</f>
        <v>0</v>
      </c>
      <c r="L8312" s="39">
        <f>IF(Txn!$K4162="","","طرف مقابل — "&amp;Txn!$K4162)</f>
        <v>0</v>
      </c>
      <c r="N8312" s="42">
        <f>IF($D8312="",0,COUNTIF(BankAccts,$D8312))</f>
        <v>0</v>
      </c>
    </row>
    <row r="8313" spans="1:14">
      <c r="A8313" s="38">
        <f>IF(Txn!$B4163="","",Txn!$B4163)</f>
        <v>0</v>
      </c>
      <c r="B8313" s="38">
        <f>IF(Txn!$B4163="","",Txn!$C4163)</f>
        <v>0</v>
      </c>
      <c r="C8313" s="39">
        <f>IF(Txn!$B4163="","","تراکنش بانکی")</f>
        <v>0</v>
      </c>
      <c r="D8313" s="38">
        <f>IF(Txn!$B4163="","",IF(Txn!$X4163="","",Txn!$X4163))</f>
        <v>0</v>
      </c>
      <c r="E8313" s="39">
        <f>IF($D8313="","",IFERROR(VLOOKUP($D8313,AcctTbl,2,0),""))</f>
        <v>0</v>
      </c>
      <c r="F8313" s="39">
        <f>IF($D8313="","",IFERROR(VLOOKUP($D8313,AcctTbl,3,0),""))</f>
        <v>0</v>
      </c>
      <c r="G8313" s="39">
        <f>IF(Txn!$B4163="","",Txn!$D4163)</f>
        <v>0</v>
      </c>
      <c r="H8313" s="38">
        <f>IF(Txn!$B4163="","",Txn!$E4163)</f>
        <v>0</v>
      </c>
      <c r="I8313" s="40">
        <f>IF(Txn!$B4163="",0,Txn!$O4163)</f>
        <v>0</v>
      </c>
      <c r="J8313" s="40">
        <f>IF(Txn!$B4163="",0,Txn!$P4163)</f>
        <v>0</v>
      </c>
      <c r="K8313" s="41">
        <f>IF($A8313="","",IFERROR(VALUE(MID($A8313,6,2)),""))</f>
        <v>0</v>
      </c>
      <c r="L8313" s="39">
        <f>IF(Txn!$K4163="","",Txn!$K4163)</f>
        <v>0</v>
      </c>
      <c r="N8313" s="42">
        <f>IF($D8313="",0,COUNTIF(BankAccts,$D8313))</f>
        <v>0</v>
      </c>
    </row>
    <row r="8314" spans="1:14">
      <c r="A8314" s="38">
        <f>IF(Txn!$B4163="","",Txn!$B4163)</f>
        <v>0</v>
      </c>
      <c r="B8314" s="38">
        <f>IF(Txn!$B4163="","",Txn!$C4163)</f>
        <v>0</v>
      </c>
      <c r="C8314" s="39">
        <f>IF(Txn!$B4163="","","تراکنش بانکی")</f>
        <v>0</v>
      </c>
      <c r="D8314" s="38">
        <f>IF(Txn!$B4163="","",IF(IF(Txn!$U4163="TRF",Txn!$Y4163,Txn!$Z4163)="","",IF(Txn!$U4163="TRF",Txn!$Y4163,Txn!$Z4163)))</f>
        <v>0</v>
      </c>
      <c r="E8314" s="39">
        <f>IF($D8314="","",IFERROR(VLOOKUP($D8314,AcctTbl,2,0),""))</f>
        <v>0</v>
      </c>
      <c r="F8314" s="39">
        <f>IF($D8314="","",IFERROR(VLOOKUP($D8314,AcctTbl,3,0),""))</f>
        <v>0</v>
      </c>
      <c r="G8314" s="39">
        <f>IF(Txn!$B4163="","",Txn!$D4163)</f>
        <v>0</v>
      </c>
      <c r="H8314" s="38">
        <f>IF(Txn!$B4163="","",Txn!$E4163)</f>
        <v>0</v>
      </c>
      <c r="I8314" s="40">
        <f>IF(Txn!$B4163="",0,Txn!$Q4163)</f>
        <v>0</v>
      </c>
      <c r="J8314" s="40">
        <f>IF(Txn!$B4163="",0,Txn!$R4163)</f>
        <v>0</v>
      </c>
      <c r="K8314" s="41">
        <f>IF($A8314="","",IFERROR(VALUE(MID($A8314,6,2)),""))</f>
        <v>0</v>
      </c>
      <c r="L8314" s="39">
        <f>IF(Txn!$K4163="","","طرف مقابل — "&amp;Txn!$K4163)</f>
        <v>0</v>
      </c>
      <c r="N8314" s="42">
        <f>IF($D8314="",0,COUNTIF(BankAccts,$D8314))</f>
        <v>0</v>
      </c>
    </row>
    <row r="8315" spans="1:14">
      <c r="A8315" s="38">
        <f>IF(Txn!$B4164="","",Txn!$B4164)</f>
        <v>0</v>
      </c>
      <c r="B8315" s="38">
        <f>IF(Txn!$B4164="","",Txn!$C4164)</f>
        <v>0</v>
      </c>
      <c r="C8315" s="39">
        <f>IF(Txn!$B4164="","","تراکنش بانکی")</f>
        <v>0</v>
      </c>
      <c r="D8315" s="38">
        <f>IF(Txn!$B4164="","",IF(Txn!$X4164="","",Txn!$X4164))</f>
        <v>0</v>
      </c>
      <c r="E8315" s="39">
        <f>IF($D8315="","",IFERROR(VLOOKUP($D8315,AcctTbl,2,0),""))</f>
        <v>0</v>
      </c>
      <c r="F8315" s="39">
        <f>IF($D8315="","",IFERROR(VLOOKUP($D8315,AcctTbl,3,0),""))</f>
        <v>0</v>
      </c>
      <c r="G8315" s="39">
        <f>IF(Txn!$B4164="","",Txn!$D4164)</f>
        <v>0</v>
      </c>
      <c r="H8315" s="38">
        <f>IF(Txn!$B4164="","",Txn!$E4164)</f>
        <v>0</v>
      </c>
      <c r="I8315" s="40">
        <f>IF(Txn!$B4164="",0,Txn!$O4164)</f>
        <v>0</v>
      </c>
      <c r="J8315" s="40">
        <f>IF(Txn!$B4164="",0,Txn!$P4164)</f>
        <v>0</v>
      </c>
      <c r="K8315" s="41">
        <f>IF($A8315="","",IFERROR(VALUE(MID($A8315,6,2)),""))</f>
        <v>0</v>
      </c>
      <c r="L8315" s="39">
        <f>IF(Txn!$K4164="","",Txn!$K4164)</f>
        <v>0</v>
      </c>
      <c r="N8315" s="42">
        <f>IF($D8315="",0,COUNTIF(BankAccts,$D8315))</f>
        <v>0</v>
      </c>
    </row>
    <row r="8316" spans="1:14">
      <c r="A8316" s="38">
        <f>IF(Txn!$B4164="","",Txn!$B4164)</f>
        <v>0</v>
      </c>
      <c r="B8316" s="38">
        <f>IF(Txn!$B4164="","",Txn!$C4164)</f>
        <v>0</v>
      </c>
      <c r="C8316" s="39">
        <f>IF(Txn!$B4164="","","تراکنش بانکی")</f>
        <v>0</v>
      </c>
      <c r="D8316" s="38">
        <f>IF(Txn!$B4164="","",IF(IF(Txn!$U4164="TRF",Txn!$Y4164,Txn!$Z4164)="","",IF(Txn!$U4164="TRF",Txn!$Y4164,Txn!$Z4164)))</f>
        <v>0</v>
      </c>
      <c r="E8316" s="39">
        <f>IF($D8316="","",IFERROR(VLOOKUP($D8316,AcctTbl,2,0),""))</f>
        <v>0</v>
      </c>
      <c r="F8316" s="39">
        <f>IF($D8316="","",IFERROR(VLOOKUP($D8316,AcctTbl,3,0),""))</f>
        <v>0</v>
      </c>
      <c r="G8316" s="39">
        <f>IF(Txn!$B4164="","",Txn!$D4164)</f>
        <v>0</v>
      </c>
      <c r="H8316" s="38">
        <f>IF(Txn!$B4164="","",Txn!$E4164)</f>
        <v>0</v>
      </c>
      <c r="I8316" s="40">
        <f>IF(Txn!$B4164="",0,Txn!$Q4164)</f>
        <v>0</v>
      </c>
      <c r="J8316" s="40">
        <f>IF(Txn!$B4164="",0,Txn!$R4164)</f>
        <v>0</v>
      </c>
      <c r="K8316" s="41">
        <f>IF($A8316="","",IFERROR(VALUE(MID($A8316,6,2)),""))</f>
        <v>0</v>
      </c>
      <c r="L8316" s="39">
        <f>IF(Txn!$K4164="","","طرف مقابل — "&amp;Txn!$K4164)</f>
        <v>0</v>
      </c>
      <c r="N8316" s="42">
        <f>IF($D8316="",0,COUNTIF(BankAccts,$D8316))</f>
        <v>0</v>
      </c>
    </row>
    <row r="8317" spans="1:14">
      <c r="A8317" s="38">
        <f>IF(Txn!$B4165="","",Txn!$B4165)</f>
        <v>0</v>
      </c>
      <c r="B8317" s="38">
        <f>IF(Txn!$B4165="","",Txn!$C4165)</f>
        <v>0</v>
      </c>
      <c r="C8317" s="39">
        <f>IF(Txn!$B4165="","","تراکنش بانکی")</f>
        <v>0</v>
      </c>
      <c r="D8317" s="38">
        <f>IF(Txn!$B4165="","",IF(Txn!$X4165="","",Txn!$X4165))</f>
        <v>0</v>
      </c>
      <c r="E8317" s="39">
        <f>IF($D8317="","",IFERROR(VLOOKUP($D8317,AcctTbl,2,0),""))</f>
        <v>0</v>
      </c>
      <c r="F8317" s="39">
        <f>IF($D8317="","",IFERROR(VLOOKUP($D8317,AcctTbl,3,0),""))</f>
        <v>0</v>
      </c>
      <c r="G8317" s="39">
        <f>IF(Txn!$B4165="","",Txn!$D4165)</f>
        <v>0</v>
      </c>
      <c r="H8317" s="38">
        <f>IF(Txn!$B4165="","",Txn!$E4165)</f>
        <v>0</v>
      </c>
      <c r="I8317" s="40">
        <f>IF(Txn!$B4165="",0,Txn!$O4165)</f>
        <v>0</v>
      </c>
      <c r="J8317" s="40">
        <f>IF(Txn!$B4165="",0,Txn!$P4165)</f>
        <v>0</v>
      </c>
      <c r="K8317" s="41">
        <f>IF($A8317="","",IFERROR(VALUE(MID($A8317,6,2)),""))</f>
        <v>0</v>
      </c>
      <c r="L8317" s="39">
        <f>IF(Txn!$K4165="","",Txn!$K4165)</f>
        <v>0</v>
      </c>
      <c r="N8317" s="42">
        <f>IF($D8317="",0,COUNTIF(BankAccts,$D8317))</f>
        <v>0</v>
      </c>
    </row>
    <row r="8318" spans="1:14">
      <c r="A8318" s="38">
        <f>IF(Txn!$B4165="","",Txn!$B4165)</f>
        <v>0</v>
      </c>
      <c r="B8318" s="38">
        <f>IF(Txn!$B4165="","",Txn!$C4165)</f>
        <v>0</v>
      </c>
      <c r="C8318" s="39">
        <f>IF(Txn!$B4165="","","تراکنش بانکی")</f>
        <v>0</v>
      </c>
      <c r="D8318" s="38">
        <f>IF(Txn!$B4165="","",IF(IF(Txn!$U4165="TRF",Txn!$Y4165,Txn!$Z4165)="","",IF(Txn!$U4165="TRF",Txn!$Y4165,Txn!$Z4165)))</f>
        <v>0</v>
      </c>
      <c r="E8318" s="39">
        <f>IF($D8318="","",IFERROR(VLOOKUP($D8318,AcctTbl,2,0),""))</f>
        <v>0</v>
      </c>
      <c r="F8318" s="39">
        <f>IF($D8318="","",IFERROR(VLOOKUP($D8318,AcctTbl,3,0),""))</f>
        <v>0</v>
      </c>
      <c r="G8318" s="39">
        <f>IF(Txn!$B4165="","",Txn!$D4165)</f>
        <v>0</v>
      </c>
      <c r="H8318" s="38">
        <f>IF(Txn!$B4165="","",Txn!$E4165)</f>
        <v>0</v>
      </c>
      <c r="I8318" s="40">
        <f>IF(Txn!$B4165="",0,Txn!$Q4165)</f>
        <v>0</v>
      </c>
      <c r="J8318" s="40">
        <f>IF(Txn!$B4165="",0,Txn!$R4165)</f>
        <v>0</v>
      </c>
      <c r="K8318" s="41">
        <f>IF($A8318="","",IFERROR(VALUE(MID($A8318,6,2)),""))</f>
        <v>0</v>
      </c>
      <c r="L8318" s="39">
        <f>IF(Txn!$K4165="","","طرف مقابل — "&amp;Txn!$K4165)</f>
        <v>0</v>
      </c>
      <c r="N8318" s="42">
        <f>IF($D8318="",0,COUNTIF(BankAccts,$D8318))</f>
        <v>0</v>
      </c>
    </row>
    <row r="8319" spans="1:14">
      <c r="A8319" s="38">
        <f>IF(Txn!$B4166="","",Txn!$B4166)</f>
        <v>0</v>
      </c>
      <c r="B8319" s="38">
        <f>IF(Txn!$B4166="","",Txn!$C4166)</f>
        <v>0</v>
      </c>
      <c r="C8319" s="39">
        <f>IF(Txn!$B4166="","","تراکنش بانکی")</f>
        <v>0</v>
      </c>
      <c r="D8319" s="38">
        <f>IF(Txn!$B4166="","",IF(Txn!$X4166="","",Txn!$X4166))</f>
        <v>0</v>
      </c>
      <c r="E8319" s="39">
        <f>IF($D8319="","",IFERROR(VLOOKUP($D8319,AcctTbl,2,0),""))</f>
        <v>0</v>
      </c>
      <c r="F8319" s="39">
        <f>IF($D8319="","",IFERROR(VLOOKUP($D8319,AcctTbl,3,0),""))</f>
        <v>0</v>
      </c>
      <c r="G8319" s="39">
        <f>IF(Txn!$B4166="","",Txn!$D4166)</f>
        <v>0</v>
      </c>
      <c r="H8319" s="38">
        <f>IF(Txn!$B4166="","",Txn!$E4166)</f>
        <v>0</v>
      </c>
      <c r="I8319" s="40">
        <f>IF(Txn!$B4166="",0,Txn!$O4166)</f>
        <v>0</v>
      </c>
      <c r="J8319" s="40">
        <f>IF(Txn!$B4166="",0,Txn!$P4166)</f>
        <v>0</v>
      </c>
      <c r="K8319" s="41">
        <f>IF($A8319="","",IFERROR(VALUE(MID($A8319,6,2)),""))</f>
        <v>0</v>
      </c>
      <c r="L8319" s="39">
        <f>IF(Txn!$K4166="","",Txn!$K4166)</f>
        <v>0</v>
      </c>
      <c r="N8319" s="42">
        <f>IF($D8319="",0,COUNTIF(BankAccts,$D8319))</f>
        <v>0</v>
      </c>
    </row>
    <row r="8320" spans="1:14">
      <c r="A8320" s="38">
        <f>IF(Txn!$B4166="","",Txn!$B4166)</f>
        <v>0</v>
      </c>
      <c r="B8320" s="38">
        <f>IF(Txn!$B4166="","",Txn!$C4166)</f>
        <v>0</v>
      </c>
      <c r="C8320" s="39">
        <f>IF(Txn!$B4166="","","تراکنش بانکی")</f>
        <v>0</v>
      </c>
      <c r="D8320" s="38">
        <f>IF(Txn!$B4166="","",IF(IF(Txn!$U4166="TRF",Txn!$Y4166,Txn!$Z4166)="","",IF(Txn!$U4166="TRF",Txn!$Y4166,Txn!$Z4166)))</f>
        <v>0</v>
      </c>
      <c r="E8320" s="39">
        <f>IF($D8320="","",IFERROR(VLOOKUP($D8320,AcctTbl,2,0),""))</f>
        <v>0</v>
      </c>
      <c r="F8320" s="39">
        <f>IF($D8320="","",IFERROR(VLOOKUP($D8320,AcctTbl,3,0),""))</f>
        <v>0</v>
      </c>
      <c r="G8320" s="39">
        <f>IF(Txn!$B4166="","",Txn!$D4166)</f>
        <v>0</v>
      </c>
      <c r="H8320" s="38">
        <f>IF(Txn!$B4166="","",Txn!$E4166)</f>
        <v>0</v>
      </c>
      <c r="I8320" s="40">
        <f>IF(Txn!$B4166="",0,Txn!$Q4166)</f>
        <v>0</v>
      </c>
      <c r="J8320" s="40">
        <f>IF(Txn!$B4166="",0,Txn!$R4166)</f>
        <v>0</v>
      </c>
      <c r="K8320" s="41">
        <f>IF($A8320="","",IFERROR(VALUE(MID($A8320,6,2)),""))</f>
        <v>0</v>
      </c>
      <c r="L8320" s="39">
        <f>IF(Txn!$K4166="","","طرف مقابل — "&amp;Txn!$K4166)</f>
        <v>0</v>
      </c>
      <c r="N8320" s="42">
        <f>IF($D8320="",0,COUNTIF(BankAccts,$D8320))</f>
        <v>0</v>
      </c>
    </row>
    <row r="8321" spans="1:14">
      <c r="A8321" s="38">
        <f>IF(Txn!$B4167="","",Txn!$B4167)</f>
        <v>0</v>
      </c>
      <c r="B8321" s="38">
        <f>IF(Txn!$B4167="","",Txn!$C4167)</f>
        <v>0</v>
      </c>
      <c r="C8321" s="39">
        <f>IF(Txn!$B4167="","","تراکنش بانکی")</f>
        <v>0</v>
      </c>
      <c r="D8321" s="38">
        <f>IF(Txn!$B4167="","",IF(Txn!$X4167="","",Txn!$X4167))</f>
        <v>0</v>
      </c>
      <c r="E8321" s="39">
        <f>IF($D8321="","",IFERROR(VLOOKUP($D8321,AcctTbl,2,0),""))</f>
        <v>0</v>
      </c>
      <c r="F8321" s="39">
        <f>IF($D8321="","",IFERROR(VLOOKUP($D8321,AcctTbl,3,0),""))</f>
        <v>0</v>
      </c>
      <c r="G8321" s="39">
        <f>IF(Txn!$B4167="","",Txn!$D4167)</f>
        <v>0</v>
      </c>
      <c r="H8321" s="38">
        <f>IF(Txn!$B4167="","",Txn!$E4167)</f>
        <v>0</v>
      </c>
      <c r="I8321" s="40">
        <f>IF(Txn!$B4167="",0,Txn!$O4167)</f>
        <v>0</v>
      </c>
      <c r="J8321" s="40">
        <f>IF(Txn!$B4167="",0,Txn!$P4167)</f>
        <v>0</v>
      </c>
      <c r="K8321" s="41">
        <f>IF($A8321="","",IFERROR(VALUE(MID($A8321,6,2)),""))</f>
        <v>0</v>
      </c>
      <c r="L8321" s="39">
        <f>IF(Txn!$K4167="","",Txn!$K4167)</f>
        <v>0</v>
      </c>
      <c r="N8321" s="42">
        <f>IF($D8321="",0,COUNTIF(BankAccts,$D8321))</f>
        <v>0</v>
      </c>
    </row>
    <row r="8322" spans="1:14">
      <c r="A8322" s="38">
        <f>IF(Txn!$B4167="","",Txn!$B4167)</f>
        <v>0</v>
      </c>
      <c r="B8322" s="38">
        <f>IF(Txn!$B4167="","",Txn!$C4167)</f>
        <v>0</v>
      </c>
      <c r="C8322" s="39">
        <f>IF(Txn!$B4167="","","تراکنش بانکی")</f>
        <v>0</v>
      </c>
      <c r="D8322" s="38">
        <f>IF(Txn!$B4167="","",IF(IF(Txn!$U4167="TRF",Txn!$Y4167,Txn!$Z4167)="","",IF(Txn!$U4167="TRF",Txn!$Y4167,Txn!$Z4167)))</f>
        <v>0</v>
      </c>
      <c r="E8322" s="39">
        <f>IF($D8322="","",IFERROR(VLOOKUP($D8322,AcctTbl,2,0),""))</f>
        <v>0</v>
      </c>
      <c r="F8322" s="39">
        <f>IF($D8322="","",IFERROR(VLOOKUP($D8322,AcctTbl,3,0),""))</f>
        <v>0</v>
      </c>
      <c r="G8322" s="39">
        <f>IF(Txn!$B4167="","",Txn!$D4167)</f>
        <v>0</v>
      </c>
      <c r="H8322" s="38">
        <f>IF(Txn!$B4167="","",Txn!$E4167)</f>
        <v>0</v>
      </c>
      <c r="I8322" s="40">
        <f>IF(Txn!$B4167="",0,Txn!$Q4167)</f>
        <v>0</v>
      </c>
      <c r="J8322" s="40">
        <f>IF(Txn!$B4167="",0,Txn!$R4167)</f>
        <v>0</v>
      </c>
      <c r="K8322" s="41">
        <f>IF($A8322="","",IFERROR(VALUE(MID($A8322,6,2)),""))</f>
        <v>0</v>
      </c>
      <c r="L8322" s="39">
        <f>IF(Txn!$K4167="","","طرف مقابل — "&amp;Txn!$K4167)</f>
        <v>0</v>
      </c>
      <c r="N8322" s="42">
        <f>IF($D8322="",0,COUNTIF(BankAccts,$D8322))</f>
        <v>0</v>
      </c>
    </row>
    <row r="8323" spans="1:14">
      <c r="A8323" s="38">
        <f>IF(Txn!$B4168="","",Txn!$B4168)</f>
        <v>0</v>
      </c>
      <c r="B8323" s="38">
        <f>IF(Txn!$B4168="","",Txn!$C4168)</f>
        <v>0</v>
      </c>
      <c r="C8323" s="39">
        <f>IF(Txn!$B4168="","","تراکنش بانکی")</f>
        <v>0</v>
      </c>
      <c r="D8323" s="38">
        <f>IF(Txn!$B4168="","",IF(Txn!$X4168="","",Txn!$X4168))</f>
        <v>0</v>
      </c>
      <c r="E8323" s="39">
        <f>IF($D8323="","",IFERROR(VLOOKUP($D8323,AcctTbl,2,0),""))</f>
        <v>0</v>
      </c>
      <c r="F8323" s="39">
        <f>IF($D8323="","",IFERROR(VLOOKUP($D8323,AcctTbl,3,0),""))</f>
        <v>0</v>
      </c>
      <c r="G8323" s="39">
        <f>IF(Txn!$B4168="","",Txn!$D4168)</f>
        <v>0</v>
      </c>
      <c r="H8323" s="38">
        <f>IF(Txn!$B4168="","",Txn!$E4168)</f>
        <v>0</v>
      </c>
      <c r="I8323" s="40">
        <f>IF(Txn!$B4168="",0,Txn!$O4168)</f>
        <v>0</v>
      </c>
      <c r="J8323" s="40">
        <f>IF(Txn!$B4168="",0,Txn!$P4168)</f>
        <v>0</v>
      </c>
      <c r="K8323" s="41">
        <f>IF($A8323="","",IFERROR(VALUE(MID($A8323,6,2)),""))</f>
        <v>0</v>
      </c>
      <c r="L8323" s="39">
        <f>IF(Txn!$K4168="","",Txn!$K4168)</f>
        <v>0</v>
      </c>
      <c r="N8323" s="42">
        <f>IF($D8323="",0,COUNTIF(BankAccts,$D8323))</f>
        <v>0</v>
      </c>
    </row>
    <row r="8324" spans="1:14">
      <c r="A8324" s="38">
        <f>IF(Txn!$B4168="","",Txn!$B4168)</f>
        <v>0</v>
      </c>
      <c r="B8324" s="38">
        <f>IF(Txn!$B4168="","",Txn!$C4168)</f>
        <v>0</v>
      </c>
      <c r="C8324" s="39">
        <f>IF(Txn!$B4168="","","تراکنش بانکی")</f>
        <v>0</v>
      </c>
      <c r="D8324" s="38">
        <f>IF(Txn!$B4168="","",IF(IF(Txn!$U4168="TRF",Txn!$Y4168,Txn!$Z4168)="","",IF(Txn!$U4168="TRF",Txn!$Y4168,Txn!$Z4168)))</f>
        <v>0</v>
      </c>
      <c r="E8324" s="39">
        <f>IF($D8324="","",IFERROR(VLOOKUP($D8324,AcctTbl,2,0),""))</f>
        <v>0</v>
      </c>
      <c r="F8324" s="39">
        <f>IF($D8324="","",IFERROR(VLOOKUP($D8324,AcctTbl,3,0),""))</f>
        <v>0</v>
      </c>
      <c r="G8324" s="39">
        <f>IF(Txn!$B4168="","",Txn!$D4168)</f>
        <v>0</v>
      </c>
      <c r="H8324" s="38">
        <f>IF(Txn!$B4168="","",Txn!$E4168)</f>
        <v>0</v>
      </c>
      <c r="I8324" s="40">
        <f>IF(Txn!$B4168="",0,Txn!$Q4168)</f>
        <v>0</v>
      </c>
      <c r="J8324" s="40">
        <f>IF(Txn!$B4168="",0,Txn!$R4168)</f>
        <v>0</v>
      </c>
      <c r="K8324" s="41">
        <f>IF($A8324="","",IFERROR(VALUE(MID($A8324,6,2)),""))</f>
        <v>0</v>
      </c>
      <c r="L8324" s="39">
        <f>IF(Txn!$K4168="","","طرف مقابل — "&amp;Txn!$K4168)</f>
        <v>0</v>
      </c>
      <c r="N8324" s="42">
        <f>IF($D8324="",0,COUNTIF(BankAccts,$D8324))</f>
        <v>0</v>
      </c>
    </row>
    <row r="8325" spans="1:14">
      <c r="A8325" s="38">
        <f>IF(Txn!$B4169="","",Txn!$B4169)</f>
        <v>0</v>
      </c>
      <c r="B8325" s="38">
        <f>IF(Txn!$B4169="","",Txn!$C4169)</f>
        <v>0</v>
      </c>
      <c r="C8325" s="39">
        <f>IF(Txn!$B4169="","","تراکنش بانکی")</f>
        <v>0</v>
      </c>
      <c r="D8325" s="38">
        <f>IF(Txn!$B4169="","",IF(Txn!$X4169="","",Txn!$X4169))</f>
        <v>0</v>
      </c>
      <c r="E8325" s="39">
        <f>IF($D8325="","",IFERROR(VLOOKUP($D8325,AcctTbl,2,0),""))</f>
        <v>0</v>
      </c>
      <c r="F8325" s="39">
        <f>IF($D8325="","",IFERROR(VLOOKUP($D8325,AcctTbl,3,0),""))</f>
        <v>0</v>
      </c>
      <c r="G8325" s="39">
        <f>IF(Txn!$B4169="","",Txn!$D4169)</f>
        <v>0</v>
      </c>
      <c r="H8325" s="38">
        <f>IF(Txn!$B4169="","",Txn!$E4169)</f>
        <v>0</v>
      </c>
      <c r="I8325" s="40">
        <f>IF(Txn!$B4169="",0,Txn!$O4169)</f>
        <v>0</v>
      </c>
      <c r="J8325" s="40">
        <f>IF(Txn!$B4169="",0,Txn!$P4169)</f>
        <v>0</v>
      </c>
      <c r="K8325" s="41">
        <f>IF($A8325="","",IFERROR(VALUE(MID($A8325,6,2)),""))</f>
        <v>0</v>
      </c>
      <c r="L8325" s="39">
        <f>IF(Txn!$K4169="","",Txn!$K4169)</f>
        <v>0</v>
      </c>
      <c r="N8325" s="42">
        <f>IF($D8325="",0,COUNTIF(BankAccts,$D8325))</f>
        <v>0</v>
      </c>
    </row>
    <row r="8326" spans="1:14">
      <c r="A8326" s="38">
        <f>IF(Txn!$B4169="","",Txn!$B4169)</f>
        <v>0</v>
      </c>
      <c r="B8326" s="38">
        <f>IF(Txn!$B4169="","",Txn!$C4169)</f>
        <v>0</v>
      </c>
      <c r="C8326" s="39">
        <f>IF(Txn!$B4169="","","تراکنش بانکی")</f>
        <v>0</v>
      </c>
      <c r="D8326" s="38">
        <f>IF(Txn!$B4169="","",IF(IF(Txn!$U4169="TRF",Txn!$Y4169,Txn!$Z4169)="","",IF(Txn!$U4169="TRF",Txn!$Y4169,Txn!$Z4169)))</f>
        <v>0</v>
      </c>
      <c r="E8326" s="39">
        <f>IF($D8326="","",IFERROR(VLOOKUP($D8326,AcctTbl,2,0),""))</f>
        <v>0</v>
      </c>
      <c r="F8326" s="39">
        <f>IF($D8326="","",IFERROR(VLOOKUP($D8326,AcctTbl,3,0),""))</f>
        <v>0</v>
      </c>
      <c r="G8326" s="39">
        <f>IF(Txn!$B4169="","",Txn!$D4169)</f>
        <v>0</v>
      </c>
      <c r="H8326" s="38">
        <f>IF(Txn!$B4169="","",Txn!$E4169)</f>
        <v>0</v>
      </c>
      <c r="I8326" s="40">
        <f>IF(Txn!$B4169="",0,Txn!$Q4169)</f>
        <v>0</v>
      </c>
      <c r="J8326" s="40">
        <f>IF(Txn!$B4169="",0,Txn!$R4169)</f>
        <v>0</v>
      </c>
      <c r="K8326" s="41">
        <f>IF($A8326="","",IFERROR(VALUE(MID($A8326,6,2)),""))</f>
        <v>0</v>
      </c>
      <c r="L8326" s="39">
        <f>IF(Txn!$K4169="","","طرف مقابل — "&amp;Txn!$K4169)</f>
        <v>0</v>
      </c>
      <c r="N8326" s="42">
        <f>IF($D8326="",0,COUNTIF(BankAccts,$D8326))</f>
        <v>0</v>
      </c>
    </row>
    <row r="8327" spans="1:14">
      <c r="A8327" s="38">
        <f>IF(Txn!$B4170="","",Txn!$B4170)</f>
        <v>0</v>
      </c>
      <c r="B8327" s="38">
        <f>IF(Txn!$B4170="","",Txn!$C4170)</f>
        <v>0</v>
      </c>
      <c r="C8327" s="39">
        <f>IF(Txn!$B4170="","","تراکنش بانکی")</f>
        <v>0</v>
      </c>
      <c r="D8327" s="38">
        <f>IF(Txn!$B4170="","",IF(Txn!$X4170="","",Txn!$X4170))</f>
        <v>0</v>
      </c>
      <c r="E8327" s="39">
        <f>IF($D8327="","",IFERROR(VLOOKUP($D8327,AcctTbl,2,0),""))</f>
        <v>0</v>
      </c>
      <c r="F8327" s="39">
        <f>IF($D8327="","",IFERROR(VLOOKUP($D8327,AcctTbl,3,0),""))</f>
        <v>0</v>
      </c>
      <c r="G8327" s="39">
        <f>IF(Txn!$B4170="","",Txn!$D4170)</f>
        <v>0</v>
      </c>
      <c r="H8327" s="38">
        <f>IF(Txn!$B4170="","",Txn!$E4170)</f>
        <v>0</v>
      </c>
      <c r="I8327" s="40">
        <f>IF(Txn!$B4170="",0,Txn!$O4170)</f>
        <v>0</v>
      </c>
      <c r="J8327" s="40">
        <f>IF(Txn!$B4170="",0,Txn!$P4170)</f>
        <v>0</v>
      </c>
      <c r="K8327" s="41">
        <f>IF($A8327="","",IFERROR(VALUE(MID($A8327,6,2)),""))</f>
        <v>0</v>
      </c>
      <c r="L8327" s="39">
        <f>IF(Txn!$K4170="","",Txn!$K4170)</f>
        <v>0</v>
      </c>
      <c r="N8327" s="42">
        <f>IF($D8327="",0,COUNTIF(BankAccts,$D8327))</f>
        <v>0</v>
      </c>
    </row>
    <row r="8328" spans="1:14">
      <c r="A8328" s="38">
        <f>IF(Txn!$B4170="","",Txn!$B4170)</f>
        <v>0</v>
      </c>
      <c r="B8328" s="38">
        <f>IF(Txn!$B4170="","",Txn!$C4170)</f>
        <v>0</v>
      </c>
      <c r="C8328" s="39">
        <f>IF(Txn!$B4170="","","تراکنش بانکی")</f>
        <v>0</v>
      </c>
      <c r="D8328" s="38">
        <f>IF(Txn!$B4170="","",IF(IF(Txn!$U4170="TRF",Txn!$Y4170,Txn!$Z4170)="","",IF(Txn!$U4170="TRF",Txn!$Y4170,Txn!$Z4170)))</f>
        <v>0</v>
      </c>
      <c r="E8328" s="39">
        <f>IF($D8328="","",IFERROR(VLOOKUP($D8328,AcctTbl,2,0),""))</f>
        <v>0</v>
      </c>
      <c r="F8328" s="39">
        <f>IF($D8328="","",IFERROR(VLOOKUP($D8328,AcctTbl,3,0),""))</f>
        <v>0</v>
      </c>
      <c r="G8328" s="39">
        <f>IF(Txn!$B4170="","",Txn!$D4170)</f>
        <v>0</v>
      </c>
      <c r="H8328" s="38">
        <f>IF(Txn!$B4170="","",Txn!$E4170)</f>
        <v>0</v>
      </c>
      <c r="I8328" s="40">
        <f>IF(Txn!$B4170="",0,Txn!$Q4170)</f>
        <v>0</v>
      </c>
      <c r="J8328" s="40">
        <f>IF(Txn!$B4170="",0,Txn!$R4170)</f>
        <v>0</v>
      </c>
      <c r="K8328" s="41">
        <f>IF($A8328="","",IFERROR(VALUE(MID($A8328,6,2)),""))</f>
        <v>0</v>
      </c>
      <c r="L8328" s="39">
        <f>IF(Txn!$K4170="","","طرف مقابل — "&amp;Txn!$K4170)</f>
        <v>0</v>
      </c>
      <c r="N8328" s="42">
        <f>IF($D8328="",0,COUNTIF(BankAccts,$D8328))</f>
        <v>0</v>
      </c>
    </row>
    <row r="8329" spans="1:14">
      <c r="A8329" s="38">
        <f>IF(Txn!$B4171="","",Txn!$B4171)</f>
        <v>0</v>
      </c>
      <c r="B8329" s="38">
        <f>IF(Txn!$B4171="","",Txn!$C4171)</f>
        <v>0</v>
      </c>
      <c r="C8329" s="39">
        <f>IF(Txn!$B4171="","","تراکنش بانکی")</f>
        <v>0</v>
      </c>
      <c r="D8329" s="38">
        <f>IF(Txn!$B4171="","",IF(Txn!$X4171="","",Txn!$X4171))</f>
        <v>0</v>
      </c>
      <c r="E8329" s="39">
        <f>IF($D8329="","",IFERROR(VLOOKUP($D8329,AcctTbl,2,0),""))</f>
        <v>0</v>
      </c>
      <c r="F8329" s="39">
        <f>IF($D8329="","",IFERROR(VLOOKUP($D8329,AcctTbl,3,0),""))</f>
        <v>0</v>
      </c>
      <c r="G8329" s="39">
        <f>IF(Txn!$B4171="","",Txn!$D4171)</f>
        <v>0</v>
      </c>
      <c r="H8329" s="38">
        <f>IF(Txn!$B4171="","",Txn!$E4171)</f>
        <v>0</v>
      </c>
      <c r="I8329" s="40">
        <f>IF(Txn!$B4171="",0,Txn!$O4171)</f>
        <v>0</v>
      </c>
      <c r="J8329" s="40">
        <f>IF(Txn!$B4171="",0,Txn!$P4171)</f>
        <v>0</v>
      </c>
      <c r="K8329" s="41">
        <f>IF($A8329="","",IFERROR(VALUE(MID($A8329,6,2)),""))</f>
        <v>0</v>
      </c>
      <c r="L8329" s="39">
        <f>IF(Txn!$K4171="","",Txn!$K4171)</f>
        <v>0</v>
      </c>
      <c r="N8329" s="42">
        <f>IF($D8329="",0,COUNTIF(BankAccts,$D8329))</f>
        <v>0</v>
      </c>
    </row>
    <row r="8330" spans="1:14">
      <c r="A8330" s="38">
        <f>IF(Txn!$B4171="","",Txn!$B4171)</f>
        <v>0</v>
      </c>
      <c r="B8330" s="38">
        <f>IF(Txn!$B4171="","",Txn!$C4171)</f>
        <v>0</v>
      </c>
      <c r="C8330" s="39">
        <f>IF(Txn!$B4171="","","تراکنش بانکی")</f>
        <v>0</v>
      </c>
      <c r="D8330" s="38">
        <f>IF(Txn!$B4171="","",IF(IF(Txn!$U4171="TRF",Txn!$Y4171,Txn!$Z4171)="","",IF(Txn!$U4171="TRF",Txn!$Y4171,Txn!$Z4171)))</f>
        <v>0</v>
      </c>
      <c r="E8330" s="39">
        <f>IF($D8330="","",IFERROR(VLOOKUP($D8330,AcctTbl,2,0),""))</f>
        <v>0</v>
      </c>
      <c r="F8330" s="39">
        <f>IF($D8330="","",IFERROR(VLOOKUP($D8330,AcctTbl,3,0),""))</f>
        <v>0</v>
      </c>
      <c r="G8330" s="39">
        <f>IF(Txn!$B4171="","",Txn!$D4171)</f>
        <v>0</v>
      </c>
      <c r="H8330" s="38">
        <f>IF(Txn!$B4171="","",Txn!$E4171)</f>
        <v>0</v>
      </c>
      <c r="I8330" s="40">
        <f>IF(Txn!$B4171="",0,Txn!$Q4171)</f>
        <v>0</v>
      </c>
      <c r="J8330" s="40">
        <f>IF(Txn!$B4171="",0,Txn!$R4171)</f>
        <v>0</v>
      </c>
      <c r="K8330" s="41">
        <f>IF($A8330="","",IFERROR(VALUE(MID($A8330,6,2)),""))</f>
        <v>0</v>
      </c>
      <c r="L8330" s="39">
        <f>IF(Txn!$K4171="","","طرف مقابل — "&amp;Txn!$K4171)</f>
        <v>0</v>
      </c>
      <c r="N8330" s="42">
        <f>IF($D8330="",0,COUNTIF(BankAccts,$D8330))</f>
        <v>0</v>
      </c>
    </row>
    <row r="8331" spans="1:14">
      <c r="A8331" s="38">
        <f>IF(Txn!$B4172="","",Txn!$B4172)</f>
        <v>0</v>
      </c>
      <c r="B8331" s="38">
        <f>IF(Txn!$B4172="","",Txn!$C4172)</f>
        <v>0</v>
      </c>
      <c r="C8331" s="39">
        <f>IF(Txn!$B4172="","","تراکنش بانکی")</f>
        <v>0</v>
      </c>
      <c r="D8331" s="38">
        <f>IF(Txn!$B4172="","",IF(Txn!$X4172="","",Txn!$X4172))</f>
        <v>0</v>
      </c>
      <c r="E8331" s="39">
        <f>IF($D8331="","",IFERROR(VLOOKUP($D8331,AcctTbl,2,0),""))</f>
        <v>0</v>
      </c>
      <c r="F8331" s="39">
        <f>IF($D8331="","",IFERROR(VLOOKUP($D8331,AcctTbl,3,0),""))</f>
        <v>0</v>
      </c>
      <c r="G8331" s="39">
        <f>IF(Txn!$B4172="","",Txn!$D4172)</f>
        <v>0</v>
      </c>
      <c r="H8331" s="38">
        <f>IF(Txn!$B4172="","",Txn!$E4172)</f>
        <v>0</v>
      </c>
      <c r="I8331" s="40">
        <f>IF(Txn!$B4172="",0,Txn!$O4172)</f>
        <v>0</v>
      </c>
      <c r="J8331" s="40">
        <f>IF(Txn!$B4172="",0,Txn!$P4172)</f>
        <v>0</v>
      </c>
      <c r="K8331" s="41">
        <f>IF($A8331="","",IFERROR(VALUE(MID($A8331,6,2)),""))</f>
        <v>0</v>
      </c>
      <c r="L8331" s="39">
        <f>IF(Txn!$K4172="","",Txn!$K4172)</f>
        <v>0</v>
      </c>
      <c r="N8331" s="42">
        <f>IF($D8331="",0,COUNTIF(BankAccts,$D8331))</f>
        <v>0</v>
      </c>
    </row>
    <row r="8332" spans="1:14">
      <c r="A8332" s="38">
        <f>IF(Txn!$B4172="","",Txn!$B4172)</f>
        <v>0</v>
      </c>
      <c r="B8332" s="38">
        <f>IF(Txn!$B4172="","",Txn!$C4172)</f>
        <v>0</v>
      </c>
      <c r="C8332" s="39">
        <f>IF(Txn!$B4172="","","تراکنش بانکی")</f>
        <v>0</v>
      </c>
      <c r="D8332" s="38">
        <f>IF(Txn!$B4172="","",IF(IF(Txn!$U4172="TRF",Txn!$Y4172,Txn!$Z4172)="","",IF(Txn!$U4172="TRF",Txn!$Y4172,Txn!$Z4172)))</f>
        <v>0</v>
      </c>
      <c r="E8332" s="39">
        <f>IF($D8332="","",IFERROR(VLOOKUP($D8332,AcctTbl,2,0),""))</f>
        <v>0</v>
      </c>
      <c r="F8332" s="39">
        <f>IF($D8332="","",IFERROR(VLOOKUP($D8332,AcctTbl,3,0),""))</f>
        <v>0</v>
      </c>
      <c r="G8332" s="39">
        <f>IF(Txn!$B4172="","",Txn!$D4172)</f>
        <v>0</v>
      </c>
      <c r="H8332" s="38">
        <f>IF(Txn!$B4172="","",Txn!$E4172)</f>
        <v>0</v>
      </c>
      <c r="I8332" s="40">
        <f>IF(Txn!$B4172="",0,Txn!$Q4172)</f>
        <v>0</v>
      </c>
      <c r="J8332" s="40">
        <f>IF(Txn!$B4172="",0,Txn!$R4172)</f>
        <v>0</v>
      </c>
      <c r="K8332" s="41">
        <f>IF($A8332="","",IFERROR(VALUE(MID($A8332,6,2)),""))</f>
        <v>0</v>
      </c>
      <c r="L8332" s="39">
        <f>IF(Txn!$K4172="","","طرف مقابل — "&amp;Txn!$K4172)</f>
        <v>0</v>
      </c>
      <c r="N8332" s="42">
        <f>IF($D8332="",0,COUNTIF(BankAccts,$D8332))</f>
        <v>0</v>
      </c>
    </row>
    <row r="8333" spans="1:14">
      <c r="A8333" s="38">
        <f>IF(Txn!$B4173="","",Txn!$B4173)</f>
        <v>0</v>
      </c>
      <c r="B8333" s="38">
        <f>IF(Txn!$B4173="","",Txn!$C4173)</f>
        <v>0</v>
      </c>
      <c r="C8333" s="39">
        <f>IF(Txn!$B4173="","","تراکنش بانکی")</f>
        <v>0</v>
      </c>
      <c r="D8333" s="38">
        <f>IF(Txn!$B4173="","",IF(Txn!$X4173="","",Txn!$X4173))</f>
        <v>0</v>
      </c>
      <c r="E8333" s="39">
        <f>IF($D8333="","",IFERROR(VLOOKUP($D8333,AcctTbl,2,0),""))</f>
        <v>0</v>
      </c>
      <c r="F8333" s="39">
        <f>IF($D8333="","",IFERROR(VLOOKUP($D8333,AcctTbl,3,0),""))</f>
        <v>0</v>
      </c>
      <c r="G8333" s="39">
        <f>IF(Txn!$B4173="","",Txn!$D4173)</f>
        <v>0</v>
      </c>
      <c r="H8333" s="38">
        <f>IF(Txn!$B4173="","",Txn!$E4173)</f>
        <v>0</v>
      </c>
      <c r="I8333" s="40">
        <f>IF(Txn!$B4173="",0,Txn!$O4173)</f>
        <v>0</v>
      </c>
      <c r="J8333" s="40">
        <f>IF(Txn!$B4173="",0,Txn!$P4173)</f>
        <v>0</v>
      </c>
      <c r="K8333" s="41">
        <f>IF($A8333="","",IFERROR(VALUE(MID($A8333,6,2)),""))</f>
        <v>0</v>
      </c>
      <c r="L8333" s="39">
        <f>IF(Txn!$K4173="","",Txn!$K4173)</f>
        <v>0</v>
      </c>
      <c r="N8333" s="42">
        <f>IF($D8333="",0,COUNTIF(BankAccts,$D8333))</f>
        <v>0</v>
      </c>
    </row>
    <row r="8334" spans="1:14">
      <c r="A8334" s="38">
        <f>IF(Txn!$B4173="","",Txn!$B4173)</f>
        <v>0</v>
      </c>
      <c r="B8334" s="38">
        <f>IF(Txn!$B4173="","",Txn!$C4173)</f>
        <v>0</v>
      </c>
      <c r="C8334" s="39">
        <f>IF(Txn!$B4173="","","تراکنش بانکی")</f>
        <v>0</v>
      </c>
      <c r="D8334" s="38">
        <f>IF(Txn!$B4173="","",IF(IF(Txn!$U4173="TRF",Txn!$Y4173,Txn!$Z4173)="","",IF(Txn!$U4173="TRF",Txn!$Y4173,Txn!$Z4173)))</f>
        <v>0</v>
      </c>
      <c r="E8334" s="39">
        <f>IF($D8334="","",IFERROR(VLOOKUP($D8334,AcctTbl,2,0),""))</f>
        <v>0</v>
      </c>
      <c r="F8334" s="39">
        <f>IF($D8334="","",IFERROR(VLOOKUP($D8334,AcctTbl,3,0),""))</f>
        <v>0</v>
      </c>
      <c r="G8334" s="39">
        <f>IF(Txn!$B4173="","",Txn!$D4173)</f>
        <v>0</v>
      </c>
      <c r="H8334" s="38">
        <f>IF(Txn!$B4173="","",Txn!$E4173)</f>
        <v>0</v>
      </c>
      <c r="I8334" s="40">
        <f>IF(Txn!$B4173="",0,Txn!$Q4173)</f>
        <v>0</v>
      </c>
      <c r="J8334" s="40">
        <f>IF(Txn!$B4173="",0,Txn!$R4173)</f>
        <v>0</v>
      </c>
      <c r="K8334" s="41">
        <f>IF($A8334="","",IFERROR(VALUE(MID($A8334,6,2)),""))</f>
        <v>0</v>
      </c>
      <c r="L8334" s="39">
        <f>IF(Txn!$K4173="","","طرف مقابل — "&amp;Txn!$K4173)</f>
        <v>0</v>
      </c>
      <c r="N8334" s="42">
        <f>IF($D8334="",0,COUNTIF(BankAccts,$D8334))</f>
        <v>0</v>
      </c>
    </row>
    <row r="8335" spans="1:14">
      <c r="A8335" s="38">
        <f>IF(Txn!$B4174="","",Txn!$B4174)</f>
        <v>0</v>
      </c>
      <c r="B8335" s="38">
        <f>IF(Txn!$B4174="","",Txn!$C4174)</f>
        <v>0</v>
      </c>
      <c r="C8335" s="39">
        <f>IF(Txn!$B4174="","","تراکنش بانکی")</f>
        <v>0</v>
      </c>
      <c r="D8335" s="38">
        <f>IF(Txn!$B4174="","",IF(Txn!$X4174="","",Txn!$X4174))</f>
        <v>0</v>
      </c>
      <c r="E8335" s="39">
        <f>IF($D8335="","",IFERROR(VLOOKUP($D8335,AcctTbl,2,0),""))</f>
        <v>0</v>
      </c>
      <c r="F8335" s="39">
        <f>IF($D8335="","",IFERROR(VLOOKUP($D8335,AcctTbl,3,0),""))</f>
        <v>0</v>
      </c>
      <c r="G8335" s="39">
        <f>IF(Txn!$B4174="","",Txn!$D4174)</f>
        <v>0</v>
      </c>
      <c r="H8335" s="38">
        <f>IF(Txn!$B4174="","",Txn!$E4174)</f>
        <v>0</v>
      </c>
      <c r="I8335" s="40">
        <f>IF(Txn!$B4174="",0,Txn!$O4174)</f>
        <v>0</v>
      </c>
      <c r="J8335" s="40">
        <f>IF(Txn!$B4174="",0,Txn!$P4174)</f>
        <v>0</v>
      </c>
      <c r="K8335" s="41">
        <f>IF($A8335="","",IFERROR(VALUE(MID($A8335,6,2)),""))</f>
        <v>0</v>
      </c>
      <c r="L8335" s="39">
        <f>IF(Txn!$K4174="","",Txn!$K4174)</f>
        <v>0</v>
      </c>
      <c r="N8335" s="42">
        <f>IF($D8335="",0,COUNTIF(BankAccts,$D8335))</f>
        <v>0</v>
      </c>
    </row>
    <row r="8336" spans="1:14">
      <c r="A8336" s="38">
        <f>IF(Txn!$B4174="","",Txn!$B4174)</f>
        <v>0</v>
      </c>
      <c r="B8336" s="38">
        <f>IF(Txn!$B4174="","",Txn!$C4174)</f>
        <v>0</v>
      </c>
      <c r="C8336" s="39">
        <f>IF(Txn!$B4174="","","تراکنش بانکی")</f>
        <v>0</v>
      </c>
      <c r="D8336" s="38">
        <f>IF(Txn!$B4174="","",IF(IF(Txn!$U4174="TRF",Txn!$Y4174,Txn!$Z4174)="","",IF(Txn!$U4174="TRF",Txn!$Y4174,Txn!$Z4174)))</f>
        <v>0</v>
      </c>
      <c r="E8336" s="39">
        <f>IF($D8336="","",IFERROR(VLOOKUP($D8336,AcctTbl,2,0),""))</f>
        <v>0</v>
      </c>
      <c r="F8336" s="39">
        <f>IF($D8336="","",IFERROR(VLOOKUP($D8336,AcctTbl,3,0),""))</f>
        <v>0</v>
      </c>
      <c r="G8336" s="39">
        <f>IF(Txn!$B4174="","",Txn!$D4174)</f>
        <v>0</v>
      </c>
      <c r="H8336" s="38">
        <f>IF(Txn!$B4174="","",Txn!$E4174)</f>
        <v>0</v>
      </c>
      <c r="I8336" s="40">
        <f>IF(Txn!$B4174="",0,Txn!$Q4174)</f>
        <v>0</v>
      </c>
      <c r="J8336" s="40">
        <f>IF(Txn!$B4174="",0,Txn!$R4174)</f>
        <v>0</v>
      </c>
      <c r="K8336" s="41">
        <f>IF($A8336="","",IFERROR(VALUE(MID($A8336,6,2)),""))</f>
        <v>0</v>
      </c>
      <c r="L8336" s="39">
        <f>IF(Txn!$K4174="","","طرف مقابل — "&amp;Txn!$K4174)</f>
        <v>0</v>
      </c>
      <c r="N8336" s="42">
        <f>IF($D8336="",0,COUNTIF(BankAccts,$D8336))</f>
        <v>0</v>
      </c>
    </row>
    <row r="8337" spans="1:14">
      <c r="A8337" s="38">
        <f>IF(Txn!$B4175="","",Txn!$B4175)</f>
        <v>0</v>
      </c>
      <c r="B8337" s="38">
        <f>IF(Txn!$B4175="","",Txn!$C4175)</f>
        <v>0</v>
      </c>
      <c r="C8337" s="39">
        <f>IF(Txn!$B4175="","","تراکنش بانکی")</f>
        <v>0</v>
      </c>
      <c r="D8337" s="38">
        <f>IF(Txn!$B4175="","",IF(Txn!$X4175="","",Txn!$X4175))</f>
        <v>0</v>
      </c>
      <c r="E8337" s="39">
        <f>IF($D8337="","",IFERROR(VLOOKUP($D8337,AcctTbl,2,0),""))</f>
        <v>0</v>
      </c>
      <c r="F8337" s="39">
        <f>IF($D8337="","",IFERROR(VLOOKUP($D8337,AcctTbl,3,0),""))</f>
        <v>0</v>
      </c>
      <c r="G8337" s="39">
        <f>IF(Txn!$B4175="","",Txn!$D4175)</f>
        <v>0</v>
      </c>
      <c r="H8337" s="38">
        <f>IF(Txn!$B4175="","",Txn!$E4175)</f>
        <v>0</v>
      </c>
      <c r="I8337" s="40">
        <f>IF(Txn!$B4175="",0,Txn!$O4175)</f>
        <v>0</v>
      </c>
      <c r="J8337" s="40">
        <f>IF(Txn!$B4175="",0,Txn!$P4175)</f>
        <v>0</v>
      </c>
      <c r="K8337" s="41">
        <f>IF($A8337="","",IFERROR(VALUE(MID($A8337,6,2)),""))</f>
        <v>0</v>
      </c>
      <c r="L8337" s="39">
        <f>IF(Txn!$K4175="","",Txn!$K4175)</f>
        <v>0</v>
      </c>
      <c r="N8337" s="42">
        <f>IF($D8337="",0,COUNTIF(BankAccts,$D8337))</f>
        <v>0</v>
      </c>
    </row>
    <row r="8338" spans="1:14">
      <c r="A8338" s="38">
        <f>IF(Txn!$B4175="","",Txn!$B4175)</f>
        <v>0</v>
      </c>
      <c r="B8338" s="38">
        <f>IF(Txn!$B4175="","",Txn!$C4175)</f>
        <v>0</v>
      </c>
      <c r="C8338" s="39">
        <f>IF(Txn!$B4175="","","تراکنش بانکی")</f>
        <v>0</v>
      </c>
      <c r="D8338" s="38">
        <f>IF(Txn!$B4175="","",IF(IF(Txn!$U4175="TRF",Txn!$Y4175,Txn!$Z4175)="","",IF(Txn!$U4175="TRF",Txn!$Y4175,Txn!$Z4175)))</f>
        <v>0</v>
      </c>
      <c r="E8338" s="39">
        <f>IF($D8338="","",IFERROR(VLOOKUP($D8338,AcctTbl,2,0),""))</f>
        <v>0</v>
      </c>
      <c r="F8338" s="39">
        <f>IF($D8338="","",IFERROR(VLOOKUP($D8338,AcctTbl,3,0),""))</f>
        <v>0</v>
      </c>
      <c r="G8338" s="39">
        <f>IF(Txn!$B4175="","",Txn!$D4175)</f>
        <v>0</v>
      </c>
      <c r="H8338" s="38">
        <f>IF(Txn!$B4175="","",Txn!$E4175)</f>
        <v>0</v>
      </c>
      <c r="I8338" s="40">
        <f>IF(Txn!$B4175="",0,Txn!$Q4175)</f>
        <v>0</v>
      </c>
      <c r="J8338" s="40">
        <f>IF(Txn!$B4175="",0,Txn!$R4175)</f>
        <v>0</v>
      </c>
      <c r="K8338" s="41">
        <f>IF($A8338="","",IFERROR(VALUE(MID($A8338,6,2)),""))</f>
        <v>0</v>
      </c>
      <c r="L8338" s="39">
        <f>IF(Txn!$K4175="","","طرف مقابل — "&amp;Txn!$K4175)</f>
        <v>0</v>
      </c>
      <c r="N8338" s="42">
        <f>IF($D8338="",0,COUNTIF(BankAccts,$D8338))</f>
        <v>0</v>
      </c>
    </row>
    <row r="8339" spans="1:14">
      <c r="A8339" s="38">
        <f>IF(Txn!$B4176="","",Txn!$B4176)</f>
        <v>0</v>
      </c>
      <c r="B8339" s="38">
        <f>IF(Txn!$B4176="","",Txn!$C4176)</f>
        <v>0</v>
      </c>
      <c r="C8339" s="39">
        <f>IF(Txn!$B4176="","","تراکنش بانکی")</f>
        <v>0</v>
      </c>
      <c r="D8339" s="38">
        <f>IF(Txn!$B4176="","",IF(Txn!$X4176="","",Txn!$X4176))</f>
        <v>0</v>
      </c>
      <c r="E8339" s="39">
        <f>IF($D8339="","",IFERROR(VLOOKUP($D8339,AcctTbl,2,0),""))</f>
        <v>0</v>
      </c>
      <c r="F8339" s="39">
        <f>IF($D8339="","",IFERROR(VLOOKUP($D8339,AcctTbl,3,0),""))</f>
        <v>0</v>
      </c>
      <c r="G8339" s="39">
        <f>IF(Txn!$B4176="","",Txn!$D4176)</f>
        <v>0</v>
      </c>
      <c r="H8339" s="38">
        <f>IF(Txn!$B4176="","",Txn!$E4176)</f>
        <v>0</v>
      </c>
      <c r="I8339" s="40">
        <f>IF(Txn!$B4176="",0,Txn!$O4176)</f>
        <v>0</v>
      </c>
      <c r="J8339" s="40">
        <f>IF(Txn!$B4176="",0,Txn!$P4176)</f>
        <v>0</v>
      </c>
      <c r="K8339" s="41">
        <f>IF($A8339="","",IFERROR(VALUE(MID($A8339,6,2)),""))</f>
        <v>0</v>
      </c>
      <c r="L8339" s="39">
        <f>IF(Txn!$K4176="","",Txn!$K4176)</f>
        <v>0</v>
      </c>
      <c r="N8339" s="42">
        <f>IF($D8339="",0,COUNTIF(BankAccts,$D8339))</f>
        <v>0</v>
      </c>
    </row>
    <row r="8340" spans="1:14">
      <c r="A8340" s="38">
        <f>IF(Txn!$B4176="","",Txn!$B4176)</f>
        <v>0</v>
      </c>
      <c r="B8340" s="38">
        <f>IF(Txn!$B4176="","",Txn!$C4176)</f>
        <v>0</v>
      </c>
      <c r="C8340" s="39">
        <f>IF(Txn!$B4176="","","تراکنش بانکی")</f>
        <v>0</v>
      </c>
      <c r="D8340" s="38">
        <f>IF(Txn!$B4176="","",IF(IF(Txn!$U4176="TRF",Txn!$Y4176,Txn!$Z4176)="","",IF(Txn!$U4176="TRF",Txn!$Y4176,Txn!$Z4176)))</f>
        <v>0</v>
      </c>
      <c r="E8340" s="39">
        <f>IF($D8340="","",IFERROR(VLOOKUP($D8340,AcctTbl,2,0),""))</f>
        <v>0</v>
      </c>
      <c r="F8340" s="39">
        <f>IF($D8340="","",IFERROR(VLOOKUP($D8340,AcctTbl,3,0),""))</f>
        <v>0</v>
      </c>
      <c r="G8340" s="39">
        <f>IF(Txn!$B4176="","",Txn!$D4176)</f>
        <v>0</v>
      </c>
      <c r="H8340" s="38">
        <f>IF(Txn!$B4176="","",Txn!$E4176)</f>
        <v>0</v>
      </c>
      <c r="I8340" s="40">
        <f>IF(Txn!$B4176="",0,Txn!$Q4176)</f>
        <v>0</v>
      </c>
      <c r="J8340" s="40">
        <f>IF(Txn!$B4176="",0,Txn!$R4176)</f>
        <v>0</v>
      </c>
      <c r="K8340" s="41">
        <f>IF($A8340="","",IFERROR(VALUE(MID($A8340,6,2)),""))</f>
        <v>0</v>
      </c>
      <c r="L8340" s="39">
        <f>IF(Txn!$K4176="","","طرف مقابل — "&amp;Txn!$K4176)</f>
        <v>0</v>
      </c>
      <c r="N8340" s="42">
        <f>IF($D8340="",0,COUNTIF(BankAccts,$D8340))</f>
        <v>0</v>
      </c>
    </row>
    <row r="8341" spans="1:14">
      <c r="A8341" s="38">
        <f>IF(Txn!$B4177="","",Txn!$B4177)</f>
        <v>0</v>
      </c>
      <c r="B8341" s="38">
        <f>IF(Txn!$B4177="","",Txn!$C4177)</f>
        <v>0</v>
      </c>
      <c r="C8341" s="39">
        <f>IF(Txn!$B4177="","","تراکنش بانکی")</f>
        <v>0</v>
      </c>
      <c r="D8341" s="38">
        <f>IF(Txn!$B4177="","",IF(Txn!$X4177="","",Txn!$X4177))</f>
        <v>0</v>
      </c>
      <c r="E8341" s="39">
        <f>IF($D8341="","",IFERROR(VLOOKUP($D8341,AcctTbl,2,0),""))</f>
        <v>0</v>
      </c>
      <c r="F8341" s="39">
        <f>IF($D8341="","",IFERROR(VLOOKUP($D8341,AcctTbl,3,0),""))</f>
        <v>0</v>
      </c>
      <c r="G8341" s="39">
        <f>IF(Txn!$B4177="","",Txn!$D4177)</f>
        <v>0</v>
      </c>
      <c r="H8341" s="38">
        <f>IF(Txn!$B4177="","",Txn!$E4177)</f>
        <v>0</v>
      </c>
      <c r="I8341" s="40">
        <f>IF(Txn!$B4177="",0,Txn!$O4177)</f>
        <v>0</v>
      </c>
      <c r="J8341" s="40">
        <f>IF(Txn!$B4177="",0,Txn!$P4177)</f>
        <v>0</v>
      </c>
      <c r="K8341" s="41">
        <f>IF($A8341="","",IFERROR(VALUE(MID($A8341,6,2)),""))</f>
        <v>0</v>
      </c>
      <c r="L8341" s="39">
        <f>IF(Txn!$K4177="","",Txn!$K4177)</f>
        <v>0</v>
      </c>
      <c r="N8341" s="42">
        <f>IF($D8341="",0,COUNTIF(BankAccts,$D8341))</f>
        <v>0</v>
      </c>
    </row>
    <row r="8342" spans="1:14">
      <c r="A8342" s="38">
        <f>IF(Txn!$B4177="","",Txn!$B4177)</f>
        <v>0</v>
      </c>
      <c r="B8342" s="38">
        <f>IF(Txn!$B4177="","",Txn!$C4177)</f>
        <v>0</v>
      </c>
      <c r="C8342" s="39">
        <f>IF(Txn!$B4177="","","تراکنش بانکی")</f>
        <v>0</v>
      </c>
      <c r="D8342" s="38">
        <f>IF(Txn!$B4177="","",IF(IF(Txn!$U4177="TRF",Txn!$Y4177,Txn!$Z4177)="","",IF(Txn!$U4177="TRF",Txn!$Y4177,Txn!$Z4177)))</f>
        <v>0</v>
      </c>
      <c r="E8342" s="39">
        <f>IF($D8342="","",IFERROR(VLOOKUP($D8342,AcctTbl,2,0),""))</f>
        <v>0</v>
      </c>
      <c r="F8342" s="39">
        <f>IF($D8342="","",IFERROR(VLOOKUP($D8342,AcctTbl,3,0),""))</f>
        <v>0</v>
      </c>
      <c r="G8342" s="39">
        <f>IF(Txn!$B4177="","",Txn!$D4177)</f>
        <v>0</v>
      </c>
      <c r="H8342" s="38">
        <f>IF(Txn!$B4177="","",Txn!$E4177)</f>
        <v>0</v>
      </c>
      <c r="I8342" s="40">
        <f>IF(Txn!$B4177="",0,Txn!$Q4177)</f>
        <v>0</v>
      </c>
      <c r="J8342" s="40">
        <f>IF(Txn!$B4177="",0,Txn!$R4177)</f>
        <v>0</v>
      </c>
      <c r="K8342" s="41">
        <f>IF($A8342="","",IFERROR(VALUE(MID($A8342,6,2)),""))</f>
        <v>0</v>
      </c>
      <c r="L8342" s="39">
        <f>IF(Txn!$K4177="","","طرف مقابل — "&amp;Txn!$K4177)</f>
        <v>0</v>
      </c>
      <c r="N8342" s="42">
        <f>IF($D8342="",0,COUNTIF(BankAccts,$D8342))</f>
        <v>0</v>
      </c>
    </row>
    <row r="8343" spans="1:14">
      <c r="A8343" s="38">
        <f>IF(Txn!$B4178="","",Txn!$B4178)</f>
        <v>0</v>
      </c>
      <c r="B8343" s="38">
        <f>IF(Txn!$B4178="","",Txn!$C4178)</f>
        <v>0</v>
      </c>
      <c r="C8343" s="39">
        <f>IF(Txn!$B4178="","","تراکنش بانکی")</f>
        <v>0</v>
      </c>
      <c r="D8343" s="38">
        <f>IF(Txn!$B4178="","",IF(Txn!$X4178="","",Txn!$X4178))</f>
        <v>0</v>
      </c>
      <c r="E8343" s="39">
        <f>IF($D8343="","",IFERROR(VLOOKUP($D8343,AcctTbl,2,0),""))</f>
        <v>0</v>
      </c>
      <c r="F8343" s="39">
        <f>IF($D8343="","",IFERROR(VLOOKUP($D8343,AcctTbl,3,0),""))</f>
        <v>0</v>
      </c>
      <c r="G8343" s="39">
        <f>IF(Txn!$B4178="","",Txn!$D4178)</f>
        <v>0</v>
      </c>
      <c r="H8343" s="38">
        <f>IF(Txn!$B4178="","",Txn!$E4178)</f>
        <v>0</v>
      </c>
      <c r="I8343" s="40">
        <f>IF(Txn!$B4178="",0,Txn!$O4178)</f>
        <v>0</v>
      </c>
      <c r="J8343" s="40">
        <f>IF(Txn!$B4178="",0,Txn!$P4178)</f>
        <v>0</v>
      </c>
      <c r="K8343" s="41">
        <f>IF($A8343="","",IFERROR(VALUE(MID($A8343,6,2)),""))</f>
        <v>0</v>
      </c>
      <c r="L8343" s="39">
        <f>IF(Txn!$K4178="","",Txn!$K4178)</f>
        <v>0</v>
      </c>
      <c r="N8343" s="42">
        <f>IF($D8343="",0,COUNTIF(BankAccts,$D8343))</f>
        <v>0</v>
      </c>
    </row>
    <row r="8344" spans="1:14">
      <c r="A8344" s="38">
        <f>IF(Txn!$B4178="","",Txn!$B4178)</f>
        <v>0</v>
      </c>
      <c r="B8344" s="38">
        <f>IF(Txn!$B4178="","",Txn!$C4178)</f>
        <v>0</v>
      </c>
      <c r="C8344" s="39">
        <f>IF(Txn!$B4178="","","تراکنش بانکی")</f>
        <v>0</v>
      </c>
      <c r="D8344" s="38">
        <f>IF(Txn!$B4178="","",IF(IF(Txn!$U4178="TRF",Txn!$Y4178,Txn!$Z4178)="","",IF(Txn!$U4178="TRF",Txn!$Y4178,Txn!$Z4178)))</f>
        <v>0</v>
      </c>
      <c r="E8344" s="39">
        <f>IF($D8344="","",IFERROR(VLOOKUP($D8344,AcctTbl,2,0),""))</f>
        <v>0</v>
      </c>
      <c r="F8344" s="39">
        <f>IF($D8344="","",IFERROR(VLOOKUP($D8344,AcctTbl,3,0),""))</f>
        <v>0</v>
      </c>
      <c r="G8344" s="39">
        <f>IF(Txn!$B4178="","",Txn!$D4178)</f>
        <v>0</v>
      </c>
      <c r="H8344" s="38">
        <f>IF(Txn!$B4178="","",Txn!$E4178)</f>
        <v>0</v>
      </c>
      <c r="I8344" s="40">
        <f>IF(Txn!$B4178="",0,Txn!$Q4178)</f>
        <v>0</v>
      </c>
      <c r="J8344" s="40">
        <f>IF(Txn!$B4178="",0,Txn!$R4178)</f>
        <v>0</v>
      </c>
      <c r="K8344" s="41">
        <f>IF($A8344="","",IFERROR(VALUE(MID($A8344,6,2)),""))</f>
        <v>0</v>
      </c>
      <c r="L8344" s="39">
        <f>IF(Txn!$K4178="","","طرف مقابل — "&amp;Txn!$K4178)</f>
        <v>0</v>
      </c>
      <c r="N8344" s="42">
        <f>IF($D8344="",0,COUNTIF(BankAccts,$D8344))</f>
        <v>0</v>
      </c>
    </row>
    <row r="8345" spans="1:14">
      <c r="A8345" s="38">
        <f>IF(Txn!$B4179="","",Txn!$B4179)</f>
        <v>0</v>
      </c>
      <c r="B8345" s="38">
        <f>IF(Txn!$B4179="","",Txn!$C4179)</f>
        <v>0</v>
      </c>
      <c r="C8345" s="39">
        <f>IF(Txn!$B4179="","","تراکنش بانکی")</f>
        <v>0</v>
      </c>
      <c r="D8345" s="38">
        <f>IF(Txn!$B4179="","",IF(Txn!$X4179="","",Txn!$X4179))</f>
        <v>0</v>
      </c>
      <c r="E8345" s="39">
        <f>IF($D8345="","",IFERROR(VLOOKUP($D8345,AcctTbl,2,0),""))</f>
        <v>0</v>
      </c>
      <c r="F8345" s="39">
        <f>IF($D8345="","",IFERROR(VLOOKUP($D8345,AcctTbl,3,0),""))</f>
        <v>0</v>
      </c>
      <c r="G8345" s="39">
        <f>IF(Txn!$B4179="","",Txn!$D4179)</f>
        <v>0</v>
      </c>
      <c r="H8345" s="38">
        <f>IF(Txn!$B4179="","",Txn!$E4179)</f>
        <v>0</v>
      </c>
      <c r="I8345" s="40">
        <f>IF(Txn!$B4179="",0,Txn!$O4179)</f>
        <v>0</v>
      </c>
      <c r="J8345" s="40">
        <f>IF(Txn!$B4179="",0,Txn!$P4179)</f>
        <v>0</v>
      </c>
      <c r="K8345" s="41">
        <f>IF($A8345="","",IFERROR(VALUE(MID($A8345,6,2)),""))</f>
        <v>0</v>
      </c>
      <c r="L8345" s="39">
        <f>IF(Txn!$K4179="","",Txn!$K4179)</f>
        <v>0</v>
      </c>
      <c r="N8345" s="42">
        <f>IF($D8345="",0,COUNTIF(BankAccts,$D8345))</f>
        <v>0</v>
      </c>
    </row>
    <row r="8346" spans="1:14">
      <c r="A8346" s="38">
        <f>IF(Txn!$B4179="","",Txn!$B4179)</f>
        <v>0</v>
      </c>
      <c r="B8346" s="38">
        <f>IF(Txn!$B4179="","",Txn!$C4179)</f>
        <v>0</v>
      </c>
      <c r="C8346" s="39">
        <f>IF(Txn!$B4179="","","تراکنش بانکی")</f>
        <v>0</v>
      </c>
      <c r="D8346" s="38">
        <f>IF(Txn!$B4179="","",IF(IF(Txn!$U4179="TRF",Txn!$Y4179,Txn!$Z4179)="","",IF(Txn!$U4179="TRF",Txn!$Y4179,Txn!$Z4179)))</f>
        <v>0</v>
      </c>
      <c r="E8346" s="39">
        <f>IF($D8346="","",IFERROR(VLOOKUP($D8346,AcctTbl,2,0),""))</f>
        <v>0</v>
      </c>
      <c r="F8346" s="39">
        <f>IF($D8346="","",IFERROR(VLOOKUP($D8346,AcctTbl,3,0),""))</f>
        <v>0</v>
      </c>
      <c r="G8346" s="39">
        <f>IF(Txn!$B4179="","",Txn!$D4179)</f>
        <v>0</v>
      </c>
      <c r="H8346" s="38">
        <f>IF(Txn!$B4179="","",Txn!$E4179)</f>
        <v>0</v>
      </c>
      <c r="I8346" s="40">
        <f>IF(Txn!$B4179="",0,Txn!$Q4179)</f>
        <v>0</v>
      </c>
      <c r="J8346" s="40">
        <f>IF(Txn!$B4179="",0,Txn!$R4179)</f>
        <v>0</v>
      </c>
      <c r="K8346" s="41">
        <f>IF($A8346="","",IFERROR(VALUE(MID($A8346,6,2)),""))</f>
        <v>0</v>
      </c>
      <c r="L8346" s="39">
        <f>IF(Txn!$K4179="","","طرف مقابل — "&amp;Txn!$K4179)</f>
        <v>0</v>
      </c>
      <c r="N8346" s="42">
        <f>IF($D8346="",0,COUNTIF(BankAccts,$D8346))</f>
        <v>0</v>
      </c>
    </row>
    <row r="8347" spans="1:14">
      <c r="A8347" s="38">
        <f>IF(Txn!$B4180="","",Txn!$B4180)</f>
        <v>0</v>
      </c>
      <c r="B8347" s="38">
        <f>IF(Txn!$B4180="","",Txn!$C4180)</f>
        <v>0</v>
      </c>
      <c r="C8347" s="39">
        <f>IF(Txn!$B4180="","","تراکنش بانکی")</f>
        <v>0</v>
      </c>
      <c r="D8347" s="38">
        <f>IF(Txn!$B4180="","",IF(Txn!$X4180="","",Txn!$X4180))</f>
        <v>0</v>
      </c>
      <c r="E8347" s="39">
        <f>IF($D8347="","",IFERROR(VLOOKUP($D8347,AcctTbl,2,0),""))</f>
        <v>0</v>
      </c>
      <c r="F8347" s="39">
        <f>IF($D8347="","",IFERROR(VLOOKUP($D8347,AcctTbl,3,0),""))</f>
        <v>0</v>
      </c>
      <c r="G8347" s="39">
        <f>IF(Txn!$B4180="","",Txn!$D4180)</f>
        <v>0</v>
      </c>
      <c r="H8347" s="38">
        <f>IF(Txn!$B4180="","",Txn!$E4180)</f>
        <v>0</v>
      </c>
      <c r="I8347" s="40">
        <f>IF(Txn!$B4180="",0,Txn!$O4180)</f>
        <v>0</v>
      </c>
      <c r="J8347" s="40">
        <f>IF(Txn!$B4180="",0,Txn!$P4180)</f>
        <v>0</v>
      </c>
      <c r="K8347" s="41">
        <f>IF($A8347="","",IFERROR(VALUE(MID($A8347,6,2)),""))</f>
        <v>0</v>
      </c>
      <c r="L8347" s="39">
        <f>IF(Txn!$K4180="","",Txn!$K4180)</f>
        <v>0</v>
      </c>
      <c r="N8347" s="42">
        <f>IF($D8347="",0,COUNTIF(BankAccts,$D8347))</f>
        <v>0</v>
      </c>
    </row>
    <row r="8348" spans="1:14">
      <c r="A8348" s="38">
        <f>IF(Txn!$B4180="","",Txn!$B4180)</f>
        <v>0</v>
      </c>
      <c r="B8348" s="38">
        <f>IF(Txn!$B4180="","",Txn!$C4180)</f>
        <v>0</v>
      </c>
      <c r="C8348" s="39">
        <f>IF(Txn!$B4180="","","تراکنش بانکی")</f>
        <v>0</v>
      </c>
      <c r="D8348" s="38">
        <f>IF(Txn!$B4180="","",IF(IF(Txn!$U4180="TRF",Txn!$Y4180,Txn!$Z4180)="","",IF(Txn!$U4180="TRF",Txn!$Y4180,Txn!$Z4180)))</f>
        <v>0</v>
      </c>
      <c r="E8348" s="39">
        <f>IF($D8348="","",IFERROR(VLOOKUP($D8348,AcctTbl,2,0),""))</f>
        <v>0</v>
      </c>
      <c r="F8348" s="39">
        <f>IF($D8348="","",IFERROR(VLOOKUP($D8348,AcctTbl,3,0),""))</f>
        <v>0</v>
      </c>
      <c r="G8348" s="39">
        <f>IF(Txn!$B4180="","",Txn!$D4180)</f>
        <v>0</v>
      </c>
      <c r="H8348" s="38">
        <f>IF(Txn!$B4180="","",Txn!$E4180)</f>
        <v>0</v>
      </c>
      <c r="I8348" s="40">
        <f>IF(Txn!$B4180="",0,Txn!$Q4180)</f>
        <v>0</v>
      </c>
      <c r="J8348" s="40">
        <f>IF(Txn!$B4180="",0,Txn!$R4180)</f>
        <v>0</v>
      </c>
      <c r="K8348" s="41">
        <f>IF($A8348="","",IFERROR(VALUE(MID($A8348,6,2)),""))</f>
        <v>0</v>
      </c>
      <c r="L8348" s="39">
        <f>IF(Txn!$K4180="","","طرف مقابل — "&amp;Txn!$K4180)</f>
        <v>0</v>
      </c>
      <c r="N8348" s="42">
        <f>IF($D8348="",0,COUNTIF(BankAccts,$D8348))</f>
        <v>0</v>
      </c>
    </row>
    <row r="8349" spans="1:14">
      <c r="A8349" s="38">
        <f>IF(Txn!$B4181="","",Txn!$B4181)</f>
        <v>0</v>
      </c>
      <c r="B8349" s="38">
        <f>IF(Txn!$B4181="","",Txn!$C4181)</f>
        <v>0</v>
      </c>
      <c r="C8349" s="39">
        <f>IF(Txn!$B4181="","","تراکنش بانکی")</f>
        <v>0</v>
      </c>
      <c r="D8349" s="38">
        <f>IF(Txn!$B4181="","",IF(Txn!$X4181="","",Txn!$X4181))</f>
        <v>0</v>
      </c>
      <c r="E8349" s="39">
        <f>IF($D8349="","",IFERROR(VLOOKUP($D8349,AcctTbl,2,0),""))</f>
        <v>0</v>
      </c>
      <c r="F8349" s="39">
        <f>IF($D8349="","",IFERROR(VLOOKUP($D8349,AcctTbl,3,0),""))</f>
        <v>0</v>
      </c>
      <c r="G8349" s="39">
        <f>IF(Txn!$B4181="","",Txn!$D4181)</f>
        <v>0</v>
      </c>
      <c r="H8349" s="38">
        <f>IF(Txn!$B4181="","",Txn!$E4181)</f>
        <v>0</v>
      </c>
      <c r="I8349" s="40">
        <f>IF(Txn!$B4181="",0,Txn!$O4181)</f>
        <v>0</v>
      </c>
      <c r="J8349" s="40">
        <f>IF(Txn!$B4181="",0,Txn!$P4181)</f>
        <v>0</v>
      </c>
      <c r="K8349" s="41">
        <f>IF($A8349="","",IFERROR(VALUE(MID($A8349,6,2)),""))</f>
        <v>0</v>
      </c>
      <c r="L8349" s="39">
        <f>IF(Txn!$K4181="","",Txn!$K4181)</f>
        <v>0</v>
      </c>
      <c r="N8349" s="42">
        <f>IF($D8349="",0,COUNTIF(BankAccts,$D8349))</f>
        <v>0</v>
      </c>
    </row>
    <row r="8350" spans="1:14">
      <c r="A8350" s="38">
        <f>IF(Txn!$B4181="","",Txn!$B4181)</f>
        <v>0</v>
      </c>
      <c r="B8350" s="38">
        <f>IF(Txn!$B4181="","",Txn!$C4181)</f>
        <v>0</v>
      </c>
      <c r="C8350" s="39">
        <f>IF(Txn!$B4181="","","تراکنش بانکی")</f>
        <v>0</v>
      </c>
      <c r="D8350" s="38">
        <f>IF(Txn!$B4181="","",IF(IF(Txn!$U4181="TRF",Txn!$Y4181,Txn!$Z4181)="","",IF(Txn!$U4181="TRF",Txn!$Y4181,Txn!$Z4181)))</f>
        <v>0</v>
      </c>
      <c r="E8350" s="39">
        <f>IF($D8350="","",IFERROR(VLOOKUP($D8350,AcctTbl,2,0),""))</f>
        <v>0</v>
      </c>
      <c r="F8350" s="39">
        <f>IF($D8350="","",IFERROR(VLOOKUP($D8350,AcctTbl,3,0),""))</f>
        <v>0</v>
      </c>
      <c r="G8350" s="39">
        <f>IF(Txn!$B4181="","",Txn!$D4181)</f>
        <v>0</v>
      </c>
      <c r="H8350" s="38">
        <f>IF(Txn!$B4181="","",Txn!$E4181)</f>
        <v>0</v>
      </c>
      <c r="I8350" s="40">
        <f>IF(Txn!$B4181="",0,Txn!$Q4181)</f>
        <v>0</v>
      </c>
      <c r="J8350" s="40">
        <f>IF(Txn!$B4181="",0,Txn!$R4181)</f>
        <v>0</v>
      </c>
      <c r="K8350" s="41">
        <f>IF($A8350="","",IFERROR(VALUE(MID($A8350,6,2)),""))</f>
        <v>0</v>
      </c>
      <c r="L8350" s="39">
        <f>IF(Txn!$K4181="","","طرف مقابل — "&amp;Txn!$K4181)</f>
        <v>0</v>
      </c>
      <c r="N8350" s="42">
        <f>IF($D8350="",0,COUNTIF(BankAccts,$D8350))</f>
        <v>0</v>
      </c>
    </row>
    <row r="8351" spans="1:14">
      <c r="A8351" s="38">
        <f>IF(Txn!$B4182="","",Txn!$B4182)</f>
        <v>0</v>
      </c>
      <c r="B8351" s="38">
        <f>IF(Txn!$B4182="","",Txn!$C4182)</f>
        <v>0</v>
      </c>
      <c r="C8351" s="39">
        <f>IF(Txn!$B4182="","","تراکنش بانکی")</f>
        <v>0</v>
      </c>
      <c r="D8351" s="38">
        <f>IF(Txn!$B4182="","",IF(Txn!$X4182="","",Txn!$X4182))</f>
        <v>0</v>
      </c>
      <c r="E8351" s="39">
        <f>IF($D8351="","",IFERROR(VLOOKUP($D8351,AcctTbl,2,0),""))</f>
        <v>0</v>
      </c>
      <c r="F8351" s="39">
        <f>IF($D8351="","",IFERROR(VLOOKUP($D8351,AcctTbl,3,0),""))</f>
        <v>0</v>
      </c>
      <c r="G8351" s="39">
        <f>IF(Txn!$B4182="","",Txn!$D4182)</f>
        <v>0</v>
      </c>
      <c r="H8351" s="38">
        <f>IF(Txn!$B4182="","",Txn!$E4182)</f>
        <v>0</v>
      </c>
      <c r="I8351" s="40">
        <f>IF(Txn!$B4182="",0,Txn!$O4182)</f>
        <v>0</v>
      </c>
      <c r="J8351" s="40">
        <f>IF(Txn!$B4182="",0,Txn!$P4182)</f>
        <v>0</v>
      </c>
      <c r="K8351" s="41">
        <f>IF($A8351="","",IFERROR(VALUE(MID($A8351,6,2)),""))</f>
        <v>0</v>
      </c>
      <c r="L8351" s="39">
        <f>IF(Txn!$K4182="","",Txn!$K4182)</f>
        <v>0</v>
      </c>
      <c r="N8351" s="42">
        <f>IF($D8351="",0,COUNTIF(BankAccts,$D8351))</f>
        <v>0</v>
      </c>
    </row>
    <row r="8352" spans="1:14">
      <c r="A8352" s="38">
        <f>IF(Txn!$B4182="","",Txn!$B4182)</f>
        <v>0</v>
      </c>
      <c r="B8352" s="38">
        <f>IF(Txn!$B4182="","",Txn!$C4182)</f>
        <v>0</v>
      </c>
      <c r="C8352" s="39">
        <f>IF(Txn!$B4182="","","تراکنش بانکی")</f>
        <v>0</v>
      </c>
      <c r="D8352" s="38">
        <f>IF(Txn!$B4182="","",IF(IF(Txn!$U4182="TRF",Txn!$Y4182,Txn!$Z4182)="","",IF(Txn!$U4182="TRF",Txn!$Y4182,Txn!$Z4182)))</f>
        <v>0</v>
      </c>
      <c r="E8352" s="39">
        <f>IF($D8352="","",IFERROR(VLOOKUP($D8352,AcctTbl,2,0),""))</f>
        <v>0</v>
      </c>
      <c r="F8352" s="39">
        <f>IF($D8352="","",IFERROR(VLOOKUP($D8352,AcctTbl,3,0),""))</f>
        <v>0</v>
      </c>
      <c r="G8352" s="39">
        <f>IF(Txn!$B4182="","",Txn!$D4182)</f>
        <v>0</v>
      </c>
      <c r="H8352" s="38">
        <f>IF(Txn!$B4182="","",Txn!$E4182)</f>
        <v>0</v>
      </c>
      <c r="I8352" s="40">
        <f>IF(Txn!$B4182="",0,Txn!$Q4182)</f>
        <v>0</v>
      </c>
      <c r="J8352" s="40">
        <f>IF(Txn!$B4182="",0,Txn!$R4182)</f>
        <v>0</v>
      </c>
      <c r="K8352" s="41">
        <f>IF($A8352="","",IFERROR(VALUE(MID($A8352,6,2)),""))</f>
        <v>0</v>
      </c>
      <c r="L8352" s="39">
        <f>IF(Txn!$K4182="","","طرف مقابل — "&amp;Txn!$K4182)</f>
        <v>0</v>
      </c>
      <c r="N8352" s="42">
        <f>IF($D8352="",0,COUNTIF(BankAccts,$D8352))</f>
        <v>0</v>
      </c>
    </row>
    <row r="8353" spans="1:14">
      <c r="A8353" s="38">
        <f>IF(Txn!$B4183="","",Txn!$B4183)</f>
        <v>0</v>
      </c>
      <c r="B8353" s="38">
        <f>IF(Txn!$B4183="","",Txn!$C4183)</f>
        <v>0</v>
      </c>
      <c r="C8353" s="39">
        <f>IF(Txn!$B4183="","","تراکنش بانکی")</f>
        <v>0</v>
      </c>
      <c r="D8353" s="38">
        <f>IF(Txn!$B4183="","",IF(Txn!$X4183="","",Txn!$X4183))</f>
        <v>0</v>
      </c>
      <c r="E8353" s="39">
        <f>IF($D8353="","",IFERROR(VLOOKUP($D8353,AcctTbl,2,0),""))</f>
        <v>0</v>
      </c>
      <c r="F8353" s="39">
        <f>IF($D8353="","",IFERROR(VLOOKUP($D8353,AcctTbl,3,0),""))</f>
        <v>0</v>
      </c>
      <c r="G8353" s="39">
        <f>IF(Txn!$B4183="","",Txn!$D4183)</f>
        <v>0</v>
      </c>
      <c r="H8353" s="38">
        <f>IF(Txn!$B4183="","",Txn!$E4183)</f>
        <v>0</v>
      </c>
      <c r="I8353" s="40">
        <f>IF(Txn!$B4183="",0,Txn!$O4183)</f>
        <v>0</v>
      </c>
      <c r="J8353" s="40">
        <f>IF(Txn!$B4183="",0,Txn!$P4183)</f>
        <v>0</v>
      </c>
      <c r="K8353" s="41">
        <f>IF($A8353="","",IFERROR(VALUE(MID($A8353,6,2)),""))</f>
        <v>0</v>
      </c>
      <c r="L8353" s="39">
        <f>IF(Txn!$K4183="","",Txn!$K4183)</f>
        <v>0</v>
      </c>
      <c r="N8353" s="42">
        <f>IF($D8353="",0,COUNTIF(BankAccts,$D8353))</f>
        <v>0</v>
      </c>
    </row>
    <row r="8354" spans="1:14">
      <c r="A8354" s="38">
        <f>IF(Txn!$B4183="","",Txn!$B4183)</f>
        <v>0</v>
      </c>
      <c r="B8354" s="38">
        <f>IF(Txn!$B4183="","",Txn!$C4183)</f>
        <v>0</v>
      </c>
      <c r="C8354" s="39">
        <f>IF(Txn!$B4183="","","تراکنش بانکی")</f>
        <v>0</v>
      </c>
      <c r="D8354" s="38">
        <f>IF(Txn!$B4183="","",IF(IF(Txn!$U4183="TRF",Txn!$Y4183,Txn!$Z4183)="","",IF(Txn!$U4183="TRF",Txn!$Y4183,Txn!$Z4183)))</f>
        <v>0</v>
      </c>
      <c r="E8354" s="39">
        <f>IF($D8354="","",IFERROR(VLOOKUP($D8354,AcctTbl,2,0),""))</f>
        <v>0</v>
      </c>
      <c r="F8354" s="39">
        <f>IF($D8354="","",IFERROR(VLOOKUP($D8354,AcctTbl,3,0),""))</f>
        <v>0</v>
      </c>
      <c r="G8354" s="39">
        <f>IF(Txn!$B4183="","",Txn!$D4183)</f>
        <v>0</v>
      </c>
      <c r="H8354" s="38">
        <f>IF(Txn!$B4183="","",Txn!$E4183)</f>
        <v>0</v>
      </c>
      <c r="I8354" s="40">
        <f>IF(Txn!$B4183="",0,Txn!$Q4183)</f>
        <v>0</v>
      </c>
      <c r="J8354" s="40">
        <f>IF(Txn!$B4183="",0,Txn!$R4183)</f>
        <v>0</v>
      </c>
      <c r="K8354" s="41">
        <f>IF($A8354="","",IFERROR(VALUE(MID($A8354,6,2)),""))</f>
        <v>0</v>
      </c>
      <c r="L8354" s="39">
        <f>IF(Txn!$K4183="","","طرف مقابل — "&amp;Txn!$K4183)</f>
        <v>0</v>
      </c>
      <c r="N8354" s="42">
        <f>IF($D8354="",0,COUNTIF(BankAccts,$D8354))</f>
        <v>0</v>
      </c>
    </row>
    <row r="8355" spans="1:14">
      <c r="A8355" s="38">
        <f>IF(Txn!$B4184="","",Txn!$B4184)</f>
        <v>0</v>
      </c>
      <c r="B8355" s="38">
        <f>IF(Txn!$B4184="","",Txn!$C4184)</f>
        <v>0</v>
      </c>
      <c r="C8355" s="39">
        <f>IF(Txn!$B4184="","","تراکنش بانکی")</f>
        <v>0</v>
      </c>
      <c r="D8355" s="38">
        <f>IF(Txn!$B4184="","",IF(Txn!$X4184="","",Txn!$X4184))</f>
        <v>0</v>
      </c>
      <c r="E8355" s="39">
        <f>IF($D8355="","",IFERROR(VLOOKUP($D8355,AcctTbl,2,0),""))</f>
        <v>0</v>
      </c>
      <c r="F8355" s="39">
        <f>IF($D8355="","",IFERROR(VLOOKUP($D8355,AcctTbl,3,0),""))</f>
        <v>0</v>
      </c>
      <c r="G8355" s="39">
        <f>IF(Txn!$B4184="","",Txn!$D4184)</f>
        <v>0</v>
      </c>
      <c r="H8355" s="38">
        <f>IF(Txn!$B4184="","",Txn!$E4184)</f>
        <v>0</v>
      </c>
      <c r="I8355" s="40">
        <f>IF(Txn!$B4184="",0,Txn!$O4184)</f>
        <v>0</v>
      </c>
      <c r="J8355" s="40">
        <f>IF(Txn!$B4184="",0,Txn!$P4184)</f>
        <v>0</v>
      </c>
      <c r="K8355" s="41">
        <f>IF($A8355="","",IFERROR(VALUE(MID($A8355,6,2)),""))</f>
        <v>0</v>
      </c>
      <c r="L8355" s="39">
        <f>IF(Txn!$K4184="","",Txn!$K4184)</f>
        <v>0</v>
      </c>
      <c r="N8355" s="42">
        <f>IF($D8355="",0,COUNTIF(BankAccts,$D8355))</f>
        <v>0</v>
      </c>
    </row>
    <row r="8356" spans="1:14">
      <c r="A8356" s="38">
        <f>IF(Txn!$B4184="","",Txn!$B4184)</f>
        <v>0</v>
      </c>
      <c r="B8356" s="38">
        <f>IF(Txn!$B4184="","",Txn!$C4184)</f>
        <v>0</v>
      </c>
      <c r="C8356" s="39">
        <f>IF(Txn!$B4184="","","تراکنش بانکی")</f>
        <v>0</v>
      </c>
      <c r="D8356" s="38">
        <f>IF(Txn!$B4184="","",IF(IF(Txn!$U4184="TRF",Txn!$Y4184,Txn!$Z4184)="","",IF(Txn!$U4184="TRF",Txn!$Y4184,Txn!$Z4184)))</f>
        <v>0</v>
      </c>
      <c r="E8356" s="39">
        <f>IF($D8356="","",IFERROR(VLOOKUP($D8356,AcctTbl,2,0),""))</f>
        <v>0</v>
      </c>
      <c r="F8356" s="39">
        <f>IF($D8356="","",IFERROR(VLOOKUP($D8356,AcctTbl,3,0),""))</f>
        <v>0</v>
      </c>
      <c r="G8356" s="39">
        <f>IF(Txn!$B4184="","",Txn!$D4184)</f>
        <v>0</v>
      </c>
      <c r="H8356" s="38">
        <f>IF(Txn!$B4184="","",Txn!$E4184)</f>
        <v>0</v>
      </c>
      <c r="I8356" s="40">
        <f>IF(Txn!$B4184="",0,Txn!$Q4184)</f>
        <v>0</v>
      </c>
      <c r="J8356" s="40">
        <f>IF(Txn!$B4184="",0,Txn!$R4184)</f>
        <v>0</v>
      </c>
      <c r="K8356" s="41">
        <f>IF($A8356="","",IFERROR(VALUE(MID($A8356,6,2)),""))</f>
        <v>0</v>
      </c>
      <c r="L8356" s="39">
        <f>IF(Txn!$K4184="","","طرف مقابل — "&amp;Txn!$K4184)</f>
        <v>0</v>
      </c>
      <c r="N8356" s="42">
        <f>IF($D8356="",0,COUNTIF(BankAccts,$D8356))</f>
        <v>0</v>
      </c>
    </row>
    <row r="8357" spans="1:14">
      <c r="A8357" s="38">
        <f>IF(Txn!$B4185="","",Txn!$B4185)</f>
        <v>0</v>
      </c>
      <c r="B8357" s="38">
        <f>IF(Txn!$B4185="","",Txn!$C4185)</f>
        <v>0</v>
      </c>
      <c r="C8357" s="39">
        <f>IF(Txn!$B4185="","","تراکنش بانکی")</f>
        <v>0</v>
      </c>
      <c r="D8357" s="38">
        <f>IF(Txn!$B4185="","",IF(Txn!$X4185="","",Txn!$X4185))</f>
        <v>0</v>
      </c>
      <c r="E8357" s="39">
        <f>IF($D8357="","",IFERROR(VLOOKUP($D8357,AcctTbl,2,0),""))</f>
        <v>0</v>
      </c>
      <c r="F8357" s="39">
        <f>IF($D8357="","",IFERROR(VLOOKUP($D8357,AcctTbl,3,0),""))</f>
        <v>0</v>
      </c>
      <c r="G8357" s="39">
        <f>IF(Txn!$B4185="","",Txn!$D4185)</f>
        <v>0</v>
      </c>
      <c r="H8357" s="38">
        <f>IF(Txn!$B4185="","",Txn!$E4185)</f>
        <v>0</v>
      </c>
      <c r="I8357" s="40">
        <f>IF(Txn!$B4185="",0,Txn!$O4185)</f>
        <v>0</v>
      </c>
      <c r="J8357" s="40">
        <f>IF(Txn!$B4185="",0,Txn!$P4185)</f>
        <v>0</v>
      </c>
      <c r="K8357" s="41">
        <f>IF($A8357="","",IFERROR(VALUE(MID($A8357,6,2)),""))</f>
        <v>0</v>
      </c>
      <c r="L8357" s="39">
        <f>IF(Txn!$K4185="","",Txn!$K4185)</f>
        <v>0</v>
      </c>
      <c r="N8357" s="42">
        <f>IF($D8357="",0,COUNTIF(BankAccts,$D8357))</f>
        <v>0</v>
      </c>
    </row>
    <row r="8358" spans="1:14">
      <c r="A8358" s="38">
        <f>IF(Txn!$B4185="","",Txn!$B4185)</f>
        <v>0</v>
      </c>
      <c r="B8358" s="38">
        <f>IF(Txn!$B4185="","",Txn!$C4185)</f>
        <v>0</v>
      </c>
      <c r="C8358" s="39">
        <f>IF(Txn!$B4185="","","تراکنش بانکی")</f>
        <v>0</v>
      </c>
      <c r="D8358" s="38">
        <f>IF(Txn!$B4185="","",IF(IF(Txn!$U4185="TRF",Txn!$Y4185,Txn!$Z4185)="","",IF(Txn!$U4185="TRF",Txn!$Y4185,Txn!$Z4185)))</f>
        <v>0</v>
      </c>
      <c r="E8358" s="39">
        <f>IF($D8358="","",IFERROR(VLOOKUP($D8358,AcctTbl,2,0),""))</f>
        <v>0</v>
      </c>
      <c r="F8358" s="39">
        <f>IF($D8358="","",IFERROR(VLOOKUP($D8358,AcctTbl,3,0),""))</f>
        <v>0</v>
      </c>
      <c r="G8358" s="39">
        <f>IF(Txn!$B4185="","",Txn!$D4185)</f>
        <v>0</v>
      </c>
      <c r="H8358" s="38">
        <f>IF(Txn!$B4185="","",Txn!$E4185)</f>
        <v>0</v>
      </c>
      <c r="I8358" s="40">
        <f>IF(Txn!$B4185="",0,Txn!$Q4185)</f>
        <v>0</v>
      </c>
      <c r="J8358" s="40">
        <f>IF(Txn!$B4185="",0,Txn!$R4185)</f>
        <v>0</v>
      </c>
      <c r="K8358" s="41">
        <f>IF($A8358="","",IFERROR(VALUE(MID($A8358,6,2)),""))</f>
        <v>0</v>
      </c>
      <c r="L8358" s="39">
        <f>IF(Txn!$K4185="","","طرف مقابل — "&amp;Txn!$K4185)</f>
        <v>0</v>
      </c>
      <c r="N8358" s="42">
        <f>IF($D8358="",0,COUNTIF(BankAccts,$D8358))</f>
        <v>0</v>
      </c>
    </row>
    <row r="8359" spans="1:14">
      <c r="A8359" s="38">
        <f>IF(Txn!$B4186="","",Txn!$B4186)</f>
        <v>0</v>
      </c>
      <c r="B8359" s="38">
        <f>IF(Txn!$B4186="","",Txn!$C4186)</f>
        <v>0</v>
      </c>
      <c r="C8359" s="39">
        <f>IF(Txn!$B4186="","","تراکنش بانکی")</f>
        <v>0</v>
      </c>
      <c r="D8359" s="38">
        <f>IF(Txn!$B4186="","",IF(Txn!$X4186="","",Txn!$X4186))</f>
        <v>0</v>
      </c>
      <c r="E8359" s="39">
        <f>IF($D8359="","",IFERROR(VLOOKUP($D8359,AcctTbl,2,0),""))</f>
        <v>0</v>
      </c>
      <c r="F8359" s="39">
        <f>IF($D8359="","",IFERROR(VLOOKUP($D8359,AcctTbl,3,0),""))</f>
        <v>0</v>
      </c>
      <c r="G8359" s="39">
        <f>IF(Txn!$B4186="","",Txn!$D4186)</f>
        <v>0</v>
      </c>
      <c r="H8359" s="38">
        <f>IF(Txn!$B4186="","",Txn!$E4186)</f>
        <v>0</v>
      </c>
      <c r="I8359" s="40">
        <f>IF(Txn!$B4186="",0,Txn!$O4186)</f>
        <v>0</v>
      </c>
      <c r="J8359" s="40">
        <f>IF(Txn!$B4186="",0,Txn!$P4186)</f>
        <v>0</v>
      </c>
      <c r="K8359" s="41">
        <f>IF($A8359="","",IFERROR(VALUE(MID($A8359,6,2)),""))</f>
        <v>0</v>
      </c>
      <c r="L8359" s="39">
        <f>IF(Txn!$K4186="","",Txn!$K4186)</f>
        <v>0</v>
      </c>
      <c r="N8359" s="42">
        <f>IF($D8359="",0,COUNTIF(BankAccts,$D8359))</f>
        <v>0</v>
      </c>
    </row>
    <row r="8360" spans="1:14">
      <c r="A8360" s="38">
        <f>IF(Txn!$B4186="","",Txn!$B4186)</f>
        <v>0</v>
      </c>
      <c r="B8360" s="38">
        <f>IF(Txn!$B4186="","",Txn!$C4186)</f>
        <v>0</v>
      </c>
      <c r="C8360" s="39">
        <f>IF(Txn!$B4186="","","تراکنش بانکی")</f>
        <v>0</v>
      </c>
      <c r="D8360" s="38">
        <f>IF(Txn!$B4186="","",IF(IF(Txn!$U4186="TRF",Txn!$Y4186,Txn!$Z4186)="","",IF(Txn!$U4186="TRF",Txn!$Y4186,Txn!$Z4186)))</f>
        <v>0</v>
      </c>
      <c r="E8360" s="39">
        <f>IF($D8360="","",IFERROR(VLOOKUP($D8360,AcctTbl,2,0),""))</f>
        <v>0</v>
      </c>
      <c r="F8360" s="39">
        <f>IF($D8360="","",IFERROR(VLOOKUP($D8360,AcctTbl,3,0),""))</f>
        <v>0</v>
      </c>
      <c r="G8360" s="39">
        <f>IF(Txn!$B4186="","",Txn!$D4186)</f>
        <v>0</v>
      </c>
      <c r="H8360" s="38">
        <f>IF(Txn!$B4186="","",Txn!$E4186)</f>
        <v>0</v>
      </c>
      <c r="I8360" s="40">
        <f>IF(Txn!$B4186="",0,Txn!$Q4186)</f>
        <v>0</v>
      </c>
      <c r="J8360" s="40">
        <f>IF(Txn!$B4186="",0,Txn!$R4186)</f>
        <v>0</v>
      </c>
      <c r="K8360" s="41">
        <f>IF($A8360="","",IFERROR(VALUE(MID($A8360,6,2)),""))</f>
        <v>0</v>
      </c>
      <c r="L8360" s="39">
        <f>IF(Txn!$K4186="","","طرف مقابل — "&amp;Txn!$K4186)</f>
        <v>0</v>
      </c>
      <c r="N8360" s="42">
        <f>IF($D8360="",0,COUNTIF(BankAccts,$D8360))</f>
        <v>0</v>
      </c>
    </row>
    <row r="8361" spans="1:14">
      <c r="A8361" s="38">
        <f>IF(Txn!$B4187="","",Txn!$B4187)</f>
        <v>0</v>
      </c>
      <c r="B8361" s="38">
        <f>IF(Txn!$B4187="","",Txn!$C4187)</f>
        <v>0</v>
      </c>
      <c r="C8361" s="39">
        <f>IF(Txn!$B4187="","","تراکنش بانکی")</f>
        <v>0</v>
      </c>
      <c r="D8361" s="38">
        <f>IF(Txn!$B4187="","",IF(Txn!$X4187="","",Txn!$X4187))</f>
        <v>0</v>
      </c>
      <c r="E8361" s="39">
        <f>IF($D8361="","",IFERROR(VLOOKUP($D8361,AcctTbl,2,0),""))</f>
        <v>0</v>
      </c>
      <c r="F8361" s="39">
        <f>IF($D8361="","",IFERROR(VLOOKUP($D8361,AcctTbl,3,0),""))</f>
        <v>0</v>
      </c>
      <c r="G8361" s="39">
        <f>IF(Txn!$B4187="","",Txn!$D4187)</f>
        <v>0</v>
      </c>
      <c r="H8361" s="38">
        <f>IF(Txn!$B4187="","",Txn!$E4187)</f>
        <v>0</v>
      </c>
      <c r="I8361" s="40">
        <f>IF(Txn!$B4187="",0,Txn!$O4187)</f>
        <v>0</v>
      </c>
      <c r="J8361" s="40">
        <f>IF(Txn!$B4187="",0,Txn!$P4187)</f>
        <v>0</v>
      </c>
      <c r="K8361" s="41">
        <f>IF($A8361="","",IFERROR(VALUE(MID($A8361,6,2)),""))</f>
        <v>0</v>
      </c>
      <c r="L8361" s="39">
        <f>IF(Txn!$K4187="","",Txn!$K4187)</f>
        <v>0</v>
      </c>
      <c r="N8361" s="42">
        <f>IF($D8361="",0,COUNTIF(BankAccts,$D8361))</f>
        <v>0</v>
      </c>
    </row>
    <row r="8362" spans="1:14">
      <c r="A8362" s="38">
        <f>IF(Txn!$B4187="","",Txn!$B4187)</f>
        <v>0</v>
      </c>
      <c r="B8362" s="38">
        <f>IF(Txn!$B4187="","",Txn!$C4187)</f>
        <v>0</v>
      </c>
      <c r="C8362" s="39">
        <f>IF(Txn!$B4187="","","تراکنش بانکی")</f>
        <v>0</v>
      </c>
      <c r="D8362" s="38">
        <f>IF(Txn!$B4187="","",IF(IF(Txn!$U4187="TRF",Txn!$Y4187,Txn!$Z4187)="","",IF(Txn!$U4187="TRF",Txn!$Y4187,Txn!$Z4187)))</f>
        <v>0</v>
      </c>
      <c r="E8362" s="39">
        <f>IF($D8362="","",IFERROR(VLOOKUP($D8362,AcctTbl,2,0),""))</f>
        <v>0</v>
      </c>
      <c r="F8362" s="39">
        <f>IF($D8362="","",IFERROR(VLOOKUP($D8362,AcctTbl,3,0),""))</f>
        <v>0</v>
      </c>
      <c r="G8362" s="39">
        <f>IF(Txn!$B4187="","",Txn!$D4187)</f>
        <v>0</v>
      </c>
      <c r="H8362" s="38">
        <f>IF(Txn!$B4187="","",Txn!$E4187)</f>
        <v>0</v>
      </c>
      <c r="I8362" s="40">
        <f>IF(Txn!$B4187="",0,Txn!$Q4187)</f>
        <v>0</v>
      </c>
      <c r="J8362" s="40">
        <f>IF(Txn!$B4187="",0,Txn!$R4187)</f>
        <v>0</v>
      </c>
      <c r="K8362" s="41">
        <f>IF($A8362="","",IFERROR(VALUE(MID($A8362,6,2)),""))</f>
        <v>0</v>
      </c>
      <c r="L8362" s="39">
        <f>IF(Txn!$K4187="","","طرف مقابل — "&amp;Txn!$K4187)</f>
        <v>0</v>
      </c>
      <c r="N8362" s="42">
        <f>IF($D8362="",0,COUNTIF(BankAccts,$D8362))</f>
        <v>0</v>
      </c>
    </row>
    <row r="8363" spans="1:14">
      <c r="A8363" s="38">
        <f>IF(Txn!$B4188="","",Txn!$B4188)</f>
        <v>0</v>
      </c>
      <c r="B8363" s="38">
        <f>IF(Txn!$B4188="","",Txn!$C4188)</f>
        <v>0</v>
      </c>
      <c r="C8363" s="39">
        <f>IF(Txn!$B4188="","","تراکنش بانکی")</f>
        <v>0</v>
      </c>
      <c r="D8363" s="38">
        <f>IF(Txn!$B4188="","",IF(Txn!$X4188="","",Txn!$X4188))</f>
        <v>0</v>
      </c>
      <c r="E8363" s="39">
        <f>IF($D8363="","",IFERROR(VLOOKUP($D8363,AcctTbl,2,0),""))</f>
        <v>0</v>
      </c>
      <c r="F8363" s="39">
        <f>IF($D8363="","",IFERROR(VLOOKUP($D8363,AcctTbl,3,0),""))</f>
        <v>0</v>
      </c>
      <c r="G8363" s="39">
        <f>IF(Txn!$B4188="","",Txn!$D4188)</f>
        <v>0</v>
      </c>
      <c r="H8363" s="38">
        <f>IF(Txn!$B4188="","",Txn!$E4188)</f>
        <v>0</v>
      </c>
      <c r="I8363" s="40">
        <f>IF(Txn!$B4188="",0,Txn!$O4188)</f>
        <v>0</v>
      </c>
      <c r="J8363" s="40">
        <f>IF(Txn!$B4188="",0,Txn!$P4188)</f>
        <v>0</v>
      </c>
      <c r="K8363" s="41">
        <f>IF($A8363="","",IFERROR(VALUE(MID($A8363,6,2)),""))</f>
        <v>0</v>
      </c>
      <c r="L8363" s="39">
        <f>IF(Txn!$K4188="","",Txn!$K4188)</f>
        <v>0</v>
      </c>
      <c r="N8363" s="42">
        <f>IF($D8363="",0,COUNTIF(BankAccts,$D8363))</f>
        <v>0</v>
      </c>
    </row>
    <row r="8364" spans="1:14">
      <c r="A8364" s="38">
        <f>IF(Txn!$B4188="","",Txn!$B4188)</f>
        <v>0</v>
      </c>
      <c r="B8364" s="38">
        <f>IF(Txn!$B4188="","",Txn!$C4188)</f>
        <v>0</v>
      </c>
      <c r="C8364" s="39">
        <f>IF(Txn!$B4188="","","تراکنش بانکی")</f>
        <v>0</v>
      </c>
      <c r="D8364" s="38">
        <f>IF(Txn!$B4188="","",IF(IF(Txn!$U4188="TRF",Txn!$Y4188,Txn!$Z4188)="","",IF(Txn!$U4188="TRF",Txn!$Y4188,Txn!$Z4188)))</f>
        <v>0</v>
      </c>
      <c r="E8364" s="39">
        <f>IF($D8364="","",IFERROR(VLOOKUP($D8364,AcctTbl,2,0),""))</f>
        <v>0</v>
      </c>
      <c r="F8364" s="39">
        <f>IF($D8364="","",IFERROR(VLOOKUP($D8364,AcctTbl,3,0),""))</f>
        <v>0</v>
      </c>
      <c r="G8364" s="39">
        <f>IF(Txn!$B4188="","",Txn!$D4188)</f>
        <v>0</v>
      </c>
      <c r="H8364" s="38">
        <f>IF(Txn!$B4188="","",Txn!$E4188)</f>
        <v>0</v>
      </c>
      <c r="I8364" s="40">
        <f>IF(Txn!$B4188="",0,Txn!$Q4188)</f>
        <v>0</v>
      </c>
      <c r="J8364" s="40">
        <f>IF(Txn!$B4188="",0,Txn!$R4188)</f>
        <v>0</v>
      </c>
      <c r="K8364" s="41">
        <f>IF($A8364="","",IFERROR(VALUE(MID($A8364,6,2)),""))</f>
        <v>0</v>
      </c>
      <c r="L8364" s="39">
        <f>IF(Txn!$K4188="","","طرف مقابل — "&amp;Txn!$K4188)</f>
        <v>0</v>
      </c>
      <c r="N8364" s="42">
        <f>IF($D8364="",0,COUNTIF(BankAccts,$D8364))</f>
        <v>0</v>
      </c>
    </row>
    <row r="8365" spans="1:14">
      <c r="A8365" s="38">
        <f>IF(Txn!$B4189="","",Txn!$B4189)</f>
        <v>0</v>
      </c>
      <c r="B8365" s="38">
        <f>IF(Txn!$B4189="","",Txn!$C4189)</f>
        <v>0</v>
      </c>
      <c r="C8365" s="39">
        <f>IF(Txn!$B4189="","","تراکنش بانکی")</f>
        <v>0</v>
      </c>
      <c r="D8365" s="38">
        <f>IF(Txn!$B4189="","",IF(Txn!$X4189="","",Txn!$X4189))</f>
        <v>0</v>
      </c>
      <c r="E8365" s="39">
        <f>IF($D8365="","",IFERROR(VLOOKUP($D8365,AcctTbl,2,0),""))</f>
        <v>0</v>
      </c>
      <c r="F8365" s="39">
        <f>IF($D8365="","",IFERROR(VLOOKUP($D8365,AcctTbl,3,0),""))</f>
        <v>0</v>
      </c>
      <c r="G8365" s="39">
        <f>IF(Txn!$B4189="","",Txn!$D4189)</f>
        <v>0</v>
      </c>
      <c r="H8365" s="38">
        <f>IF(Txn!$B4189="","",Txn!$E4189)</f>
        <v>0</v>
      </c>
      <c r="I8365" s="40">
        <f>IF(Txn!$B4189="",0,Txn!$O4189)</f>
        <v>0</v>
      </c>
      <c r="J8365" s="40">
        <f>IF(Txn!$B4189="",0,Txn!$P4189)</f>
        <v>0</v>
      </c>
      <c r="K8365" s="41">
        <f>IF($A8365="","",IFERROR(VALUE(MID($A8365,6,2)),""))</f>
        <v>0</v>
      </c>
      <c r="L8365" s="39">
        <f>IF(Txn!$K4189="","",Txn!$K4189)</f>
        <v>0</v>
      </c>
      <c r="N8365" s="42">
        <f>IF($D8365="",0,COUNTIF(BankAccts,$D8365))</f>
        <v>0</v>
      </c>
    </row>
    <row r="8366" spans="1:14">
      <c r="A8366" s="38">
        <f>IF(Txn!$B4189="","",Txn!$B4189)</f>
        <v>0</v>
      </c>
      <c r="B8366" s="38">
        <f>IF(Txn!$B4189="","",Txn!$C4189)</f>
        <v>0</v>
      </c>
      <c r="C8366" s="39">
        <f>IF(Txn!$B4189="","","تراکنش بانکی")</f>
        <v>0</v>
      </c>
      <c r="D8366" s="38">
        <f>IF(Txn!$B4189="","",IF(IF(Txn!$U4189="TRF",Txn!$Y4189,Txn!$Z4189)="","",IF(Txn!$U4189="TRF",Txn!$Y4189,Txn!$Z4189)))</f>
        <v>0</v>
      </c>
      <c r="E8366" s="39">
        <f>IF($D8366="","",IFERROR(VLOOKUP($D8366,AcctTbl,2,0),""))</f>
        <v>0</v>
      </c>
      <c r="F8366" s="39">
        <f>IF($D8366="","",IFERROR(VLOOKUP($D8366,AcctTbl,3,0),""))</f>
        <v>0</v>
      </c>
      <c r="G8366" s="39">
        <f>IF(Txn!$B4189="","",Txn!$D4189)</f>
        <v>0</v>
      </c>
      <c r="H8366" s="38">
        <f>IF(Txn!$B4189="","",Txn!$E4189)</f>
        <v>0</v>
      </c>
      <c r="I8366" s="40">
        <f>IF(Txn!$B4189="",0,Txn!$Q4189)</f>
        <v>0</v>
      </c>
      <c r="J8366" s="40">
        <f>IF(Txn!$B4189="",0,Txn!$R4189)</f>
        <v>0</v>
      </c>
      <c r="K8366" s="41">
        <f>IF($A8366="","",IFERROR(VALUE(MID($A8366,6,2)),""))</f>
        <v>0</v>
      </c>
      <c r="L8366" s="39">
        <f>IF(Txn!$K4189="","","طرف مقابل — "&amp;Txn!$K4189)</f>
        <v>0</v>
      </c>
      <c r="N8366" s="42">
        <f>IF($D8366="",0,COUNTIF(BankAccts,$D8366))</f>
        <v>0</v>
      </c>
    </row>
    <row r="8367" spans="1:14">
      <c r="A8367" s="38">
        <f>IF(Txn!$B4190="","",Txn!$B4190)</f>
        <v>0</v>
      </c>
      <c r="B8367" s="38">
        <f>IF(Txn!$B4190="","",Txn!$C4190)</f>
        <v>0</v>
      </c>
      <c r="C8367" s="39">
        <f>IF(Txn!$B4190="","","تراکنش بانکی")</f>
        <v>0</v>
      </c>
      <c r="D8367" s="38">
        <f>IF(Txn!$B4190="","",IF(Txn!$X4190="","",Txn!$X4190))</f>
        <v>0</v>
      </c>
      <c r="E8367" s="39">
        <f>IF($D8367="","",IFERROR(VLOOKUP($D8367,AcctTbl,2,0),""))</f>
        <v>0</v>
      </c>
      <c r="F8367" s="39">
        <f>IF($D8367="","",IFERROR(VLOOKUP($D8367,AcctTbl,3,0),""))</f>
        <v>0</v>
      </c>
      <c r="G8367" s="39">
        <f>IF(Txn!$B4190="","",Txn!$D4190)</f>
        <v>0</v>
      </c>
      <c r="H8367" s="38">
        <f>IF(Txn!$B4190="","",Txn!$E4190)</f>
        <v>0</v>
      </c>
      <c r="I8367" s="40">
        <f>IF(Txn!$B4190="",0,Txn!$O4190)</f>
        <v>0</v>
      </c>
      <c r="J8367" s="40">
        <f>IF(Txn!$B4190="",0,Txn!$P4190)</f>
        <v>0</v>
      </c>
      <c r="K8367" s="41">
        <f>IF($A8367="","",IFERROR(VALUE(MID($A8367,6,2)),""))</f>
        <v>0</v>
      </c>
      <c r="L8367" s="39">
        <f>IF(Txn!$K4190="","",Txn!$K4190)</f>
        <v>0</v>
      </c>
      <c r="N8367" s="42">
        <f>IF($D8367="",0,COUNTIF(BankAccts,$D8367))</f>
        <v>0</v>
      </c>
    </row>
    <row r="8368" spans="1:14">
      <c r="A8368" s="38">
        <f>IF(Txn!$B4190="","",Txn!$B4190)</f>
        <v>0</v>
      </c>
      <c r="B8368" s="38">
        <f>IF(Txn!$B4190="","",Txn!$C4190)</f>
        <v>0</v>
      </c>
      <c r="C8368" s="39">
        <f>IF(Txn!$B4190="","","تراکنش بانکی")</f>
        <v>0</v>
      </c>
      <c r="D8368" s="38">
        <f>IF(Txn!$B4190="","",IF(IF(Txn!$U4190="TRF",Txn!$Y4190,Txn!$Z4190)="","",IF(Txn!$U4190="TRF",Txn!$Y4190,Txn!$Z4190)))</f>
        <v>0</v>
      </c>
      <c r="E8368" s="39">
        <f>IF($D8368="","",IFERROR(VLOOKUP($D8368,AcctTbl,2,0),""))</f>
        <v>0</v>
      </c>
      <c r="F8368" s="39">
        <f>IF($D8368="","",IFERROR(VLOOKUP($D8368,AcctTbl,3,0),""))</f>
        <v>0</v>
      </c>
      <c r="G8368" s="39">
        <f>IF(Txn!$B4190="","",Txn!$D4190)</f>
        <v>0</v>
      </c>
      <c r="H8368" s="38">
        <f>IF(Txn!$B4190="","",Txn!$E4190)</f>
        <v>0</v>
      </c>
      <c r="I8368" s="40">
        <f>IF(Txn!$B4190="",0,Txn!$Q4190)</f>
        <v>0</v>
      </c>
      <c r="J8368" s="40">
        <f>IF(Txn!$B4190="",0,Txn!$R4190)</f>
        <v>0</v>
      </c>
      <c r="K8368" s="41">
        <f>IF($A8368="","",IFERROR(VALUE(MID($A8368,6,2)),""))</f>
        <v>0</v>
      </c>
      <c r="L8368" s="39">
        <f>IF(Txn!$K4190="","","طرف مقابل — "&amp;Txn!$K4190)</f>
        <v>0</v>
      </c>
      <c r="N8368" s="42">
        <f>IF($D8368="",0,COUNTIF(BankAccts,$D8368))</f>
        <v>0</v>
      </c>
    </row>
    <row r="8369" spans="1:14">
      <c r="A8369" s="38">
        <f>IF(Txn!$B4191="","",Txn!$B4191)</f>
        <v>0</v>
      </c>
      <c r="B8369" s="38">
        <f>IF(Txn!$B4191="","",Txn!$C4191)</f>
        <v>0</v>
      </c>
      <c r="C8369" s="39">
        <f>IF(Txn!$B4191="","","تراکنش بانکی")</f>
        <v>0</v>
      </c>
      <c r="D8369" s="38">
        <f>IF(Txn!$B4191="","",IF(Txn!$X4191="","",Txn!$X4191))</f>
        <v>0</v>
      </c>
      <c r="E8369" s="39">
        <f>IF($D8369="","",IFERROR(VLOOKUP($D8369,AcctTbl,2,0),""))</f>
        <v>0</v>
      </c>
      <c r="F8369" s="39">
        <f>IF($D8369="","",IFERROR(VLOOKUP($D8369,AcctTbl,3,0),""))</f>
        <v>0</v>
      </c>
      <c r="G8369" s="39">
        <f>IF(Txn!$B4191="","",Txn!$D4191)</f>
        <v>0</v>
      </c>
      <c r="H8369" s="38">
        <f>IF(Txn!$B4191="","",Txn!$E4191)</f>
        <v>0</v>
      </c>
      <c r="I8369" s="40">
        <f>IF(Txn!$B4191="",0,Txn!$O4191)</f>
        <v>0</v>
      </c>
      <c r="J8369" s="40">
        <f>IF(Txn!$B4191="",0,Txn!$P4191)</f>
        <v>0</v>
      </c>
      <c r="K8369" s="41">
        <f>IF($A8369="","",IFERROR(VALUE(MID($A8369,6,2)),""))</f>
        <v>0</v>
      </c>
      <c r="L8369" s="39">
        <f>IF(Txn!$K4191="","",Txn!$K4191)</f>
        <v>0</v>
      </c>
      <c r="N8369" s="42">
        <f>IF($D8369="",0,COUNTIF(BankAccts,$D8369))</f>
        <v>0</v>
      </c>
    </row>
    <row r="8370" spans="1:14">
      <c r="A8370" s="38">
        <f>IF(Txn!$B4191="","",Txn!$B4191)</f>
        <v>0</v>
      </c>
      <c r="B8370" s="38">
        <f>IF(Txn!$B4191="","",Txn!$C4191)</f>
        <v>0</v>
      </c>
      <c r="C8370" s="39">
        <f>IF(Txn!$B4191="","","تراکنش بانکی")</f>
        <v>0</v>
      </c>
      <c r="D8370" s="38">
        <f>IF(Txn!$B4191="","",IF(IF(Txn!$U4191="TRF",Txn!$Y4191,Txn!$Z4191)="","",IF(Txn!$U4191="TRF",Txn!$Y4191,Txn!$Z4191)))</f>
        <v>0</v>
      </c>
      <c r="E8370" s="39">
        <f>IF($D8370="","",IFERROR(VLOOKUP($D8370,AcctTbl,2,0),""))</f>
        <v>0</v>
      </c>
      <c r="F8370" s="39">
        <f>IF($D8370="","",IFERROR(VLOOKUP($D8370,AcctTbl,3,0),""))</f>
        <v>0</v>
      </c>
      <c r="G8370" s="39">
        <f>IF(Txn!$B4191="","",Txn!$D4191)</f>
        <v>0</v>
      </c>
      <c r="H8370" s="38">
        <f>IF(Txn!$B4191="","",Txn!$E4191)</f>
        <v>0</v>
      </c>
      <c r="I8370" s="40">
        <f>IF(Txn!$B4191="",0,Txn!$Q4191)</f>
        <v>0</v>
      </c>
      <c r="J8370" s="40">
        <f>IF(Txn!$B4191="",0,Txn!$R4191)</f>
        <v>0</v>
      </c>
      <c r="K8370" s="41">
        <f>IF($A8370="","",IFERROR(VALUE(MID($A8370,6,2)),""))</f>
        <v>0</v>
      </c>
      <c r="L8370" s="39">
        <f>IF(Txn!$K4191="","","طرف مقابل — "&amp;Txn!$K4191)</f>
        <v>0</v>
      </c>
      <c r="N8370" s="42">
        <f>IF($D8370="",0,COUNTIF(BankAccts,$D8370))</f>
        <v>0</v>
      </c>
    </row>
    <row r="8371" spans="1:14">
      <c r="A8371" s="38">
        <f>IF(Txn!$B4192="","",Txn!$B4192)</f>
        <v>0</v>
      </c>
      <c r="B8371" s="38">
        <f>IF(Txn!$B4192="","",Txn!$C4192)</f>
        <v>0</v>
      </c>
      <c r="C8371" s="39">
        <f>IF(Txn!$B4192="","","تراکنش بانکی")</f>
        <v>0</v>
      </c>
      <c r="D8371" s="38">
        <f>IF(Txn!$B4192="","",IF(Txn!$X4192="","",Txn!$X4192))</f>
        <v>0</v>
      </c>
      <c r="E8371" s="39">
        <f>IF($D8371="","",IFERROR(VLOOKUP($D8371,AcctTbl,2,0),""))</f>
        <v>0</v>
      </c>
      <c r="F8371" s="39">
        <f>IF($D8371="","",IFERROR(VLOOKUP($D8371,AcctTbl,3,0),""))</f>
        <v>0</v>
      </c>
      <c r="G8371" s="39">
        <f>IF(Txn!$B4192="","",Txn!$D4192)</f>
        <v>0</v>
      </c>
      <c r="H8371" s="38">
        <f>IF(Txn!$B4192="","",Txn!$E4192)</f>
        <v>0</v>
      </c>
      <c r="I8371" s="40">
        <f>IF(Txn!$B4192="",0,Txn!$O4192)</f>
        <v>0</v>
      </c>
      <c r="J8371" s="40">
        <f>IF(Txn!$B4192="",0,Txn!$P4192)</f>
        <v>0</v>
      </c>
      <c r="K8371" s="41">
        <f>IF($A8371="","",IFERROR(VALUE(MID($A8371,6,2)),""))</f>
        <v>0</v>
      </c>
      <c r="L8371" s="39">
        <f>IF(Txn!$K4192="","",Txn!$K4192)</f>
        <v>0</v>
      </c>
      <c r="N8371" s="42">
        <f>IF($D8371="",0,COUNTIF(BankAccts,$D8371))</f>
        <v>0</v>
      </c>
    </row>
    <row r="8372" spans="1:14">
      <c r="A8372" s="38">
        <f>IF(Txn!$B4192="","",Txn!$B4192)</f>
        <v>0</v>
      </c>
      <c r="B8372" s="38">
        <f>IF(Txn!$B4192="","",Txn!$C4192)</f>
        <v>0</v>
      </c>
      <c r="C8372" s="39">
        <f>IF(Txn!$B4192="","","تراکنش بانکی")</f>
        <v>0</v>
      </c>
      <c r="D8372" s="38">
        <f>IF(Txn!$B4192="","",IF(IF(Txn!$U4192="TRF",Txn!$Y4192,Txn!$Z4192)="","",IF(Txn!$U4192="TRF",Txn!$Y4192,Txn!$Z4192)))</f>
        <v>0</v>
      </c>
      <c r="E8372" s="39">
        <f>IF($D8372="","",IFERROR(VLOOKUP($D8372,AcctTbl,2,0),""))</f>
        <v>0</v>
      </c>
      <c r="F8372" s="39">
        <f>IF($D8372="","",IFERROR(VLOOKUP($D8372,AcctTbl,3,0),""))</f>
        <v>0</v>
      </c>
      <c r="G8372" s="39">
        <f>IF(Txn!$B4192="","",Txn!$D4192)</f>
        <v>0</v>
      </c>
      <c r="H8372" s="38">
        <f>IF(Txn!$B4192="","",Txn!$E4192)</f>
        <v>0</v>
      </c>
      <c r="I8372" s="40">
        <f>IF(Txn!$B4192="",0,Txn!$Q4192)</f>
        <v>0</v>
      </c>
      <c r="J8372" s="40">
        <f>IF(Txn!$B4192="",0,Txn!$R4192)</f>
        <v>0</v>
      </c>
      <c r="K8372" s="41">
        <f>IF($A8372="","",IFERROR(VALUE(MID($A8372,6,2)),""))</f>
        <v>0</v>
      </c>
      <c r="L8372" s="39">
        <f>IF(Txn!$K4192="","","طرف مقابل — "&amp;Txn!$K4192)</f>
        <v>0</v>
      </c>
      <c r="N8372" s="42">
        <f>IF($D8372="",0,COUNTIF(BankAccts,$D8372))</f>
        <v>0</v>
      </c>
    </row>
    <row r="8373" spans="1:14">
      <c r="A8373" s="38">
        <f>IF(Txn!$B4193="","",Txn!$B4193)</f>
        <v>0</v>
      </c>
      <c r="B8373" s="38">
        <f>IF(Txn!$B4193="","",Txn!$C4193)</f>
        <v>0</v>
      </c>
      <c r="C8373" s="39">
        <f>IF(Txn!$B4193="","","تراکنش بانکی")</f>
        <v>0</v>
      </c>
      <c r="D8373" s="38">
        <f>IF(Txn!$B4193="","",IF(Txn!$X4193="","",Txn!$X4193))</f>
        <v>0</v>
      </c>
      <c r="E8373" s="39">
        <f>IF($D8373="","",IFERROR(VLOOKUP($D8373,AcctTbl,2,0),""))</f>
        <v>0</v>
      </c>
      <c r="F8373" s="39">
        <f>IF($D8373="","",IFERROR(VLOOKUP($D8373,AcctTbl,3,0),""))</f>
        <v>0</v>
      </c>
      <c r="G8373" s="39">
        <f>IF(Txn!$B4193="","",Txn!$D4193)</f>
        <v>0</v>
      </c>
      <c r="H8373" s="38">
        <f>IF(Txn!$B4193="","",Txn!$E4193)</f>
        <v>0</v>
      </c>
      <c r="I8373" s="40">
        <f>IF(Txn!$B4193="",0,Txn!$O4193)</f>
        <v>0</v>
      </c>
      <c r="J8373" s="40">
        <f>IF(Txn!$B4193="",0,Txn!$P4193)</f>
        <v>0</v>
      </c>
      <c r="K8373" s="41">
        <f>IF($A8373="","",IFERROR(VALUE(MID($A8373,6,2)),""))</f>
        <v>0</v>
      </c>
      <c r="L8373" s="39">
        <f>IF(Txn!$K4193="","",Txn!$K4193)</f>
        <v>0</v>
      </c>
      <c r="N8373" s="42">
        <f>IF($D8373="",0,COUNTIF(BankAccts,$D8373))</f>
        <v>0</v>
      </c>
    </row>
    <row r="8374" spans="1:14">
      <c r="A8374" s="38">
        <f>IF(Txn!$B4193="","",Txn!$B4193)</f>
        <v>0</v>
      </c>
      <c r="B8374" s="38">
        <f>IF(Txn!$B4193="","",Txn!$C4193)</f>
        <v>0</v>
      </c>
      <c r="C8374" s="39">
        <f>IF(Txn!$B4193="","","تراکنش بانکی")</f>
        <v>0</v>
      </c>
      <c r="D8374" s="38">
        <f>IF(Txn!$B4193="","",IF(IF(Txn!$U4193="TRF",Txn!$Y4193,Txn!$Z4193)="","",IF(Txn!$U4193="TRF",Txn!$Y4193,Txn!$Z4193)))</f>
        <v>0</v>
      </c>
      <c r="E8374" s="39">
        <f>IF($D8374="","",IFERROR(VLOOKUP($D8374,AcctTbl,2,0),""))</f>
        <v>0</v>
      </c>
      <c r="F8374" s="39">
        <f>IF($D8374="","",IFERROR(VLOOKUP($D8374,AcctTbl,3,0),""))</f>
        <v>0</v>
      </c>
      <c r="G8374" s="39">
        <f>IF(Txn!$B4193="","",Txn!$D4193)</f>
        <v>0</v>
      </c>
      <c r="H8374" s="38">
        <f>IF(Txn!$B4193="","",Txn!$E4193)</f>
        <v>0</v>
      </c>
      <c r="I8374" s="40">
        <f>IF(Txn!$B4193="",0,Txn!$Q4193)</f>
        <v>0</v>
      </c>
      <c r="J8374" s="40">
        <f>IF(Txn!$B4193="",0,Txn!$R4193)</f>
        <v>0</v>
      </c>
      <c r="K8374" s="41">
        <f>IF($A8374="","",IFERROR(VALUE(MID($A8374,6,2)),""))</f>
        <v>0</v>
      </c>
      <c r="L8374" s="39">
        <f>IF(Txn!$K4193="","","طرف مقابل — "&amp;Txn!$K4193)</f>
        <v>0</v>
      </c>
      <c r="N8374" s="42">
        <f>IF($D8374="",0,COUNTIF(BankAccts,$D8374))</f>
        <v>0</v>
      </c>
    </row>
    <row r="8375" spans="1:14">
      <c r="A8375" s="38">
        <f>IF(Txn!$B4194="","",Txn!$B4194)</f>
        <v>0</v>
      </c>
      <c r="B8375" s="38">
        <f>IF(Txn!$B4194="","",Txn!$C4194)</f>
        <v>0</v>
      </c>
      <c r="C8375" s="39">
        <f>IF(Txn!$B4194="","","تراکنش بانکی")</f>
        <v>0</v>
      </c>
      <c r="D8375" s="38">
        <f>IF(Txn!$B4194="","",IF(Txn!$X4194="","",Txn!$X4194))</f>
        <v>0</v>
      </c>
      <c r="E8375" s="39">
        <f>IF($D8375="","",IFERROR(VLOOKUP($D8375,AcctTbl,2,0),""))</f>
        <v>0</v>
      </c>
      <c r="F8375" s="39">
        <f>IF($D8375="","",IFERROR(VLOOKUP($D8375,AcctTbl,3,0),""))</f>
        <v>0</v>
      </c>
      <c r="G8375" s="39">
        <f>IF(Txn!$B4194="","",Txn!$D4194)</f>
        <v>0</v>
      </c>
      <c r="H8375" s="38">
        <f>IF(Txn!$B4194="","",Txn!$E4194)</f>
        <v>0</v>
      </c>
      <c r="I8375" s="40">
        <f>IF(Txn!$B4194="",0,Txn!$O4194)</f>
        <v>0</v>
      </c>
      <c r="J8375" s="40">
        <f>IF(Txn!$B4194="",0,Txn!$P4194)</f>
        <v>0</v>
      </c>
      <c r="K8375" s="41">
        <f>IF($A8375="","",IFERROR(VALUE(MID($A8375,6,2)),""))</f>
        <v>0</v>
      </c>
      <c r="L8375" s="39">
        <f>IF(Txn!$K4194="","",Txn!$K4194)</f>
        <v>0</v>
      </c>
      <c r="N8375" s="42">
        <f>IF($D8375="",0,COUNTIF(BankAccts,$D8375))</f>
        <v>0</v>
      </c>
    </row>
    <row r="8376" spans="1:14">
      <c r="A8376" s="38">
        <f>IF(Txn!$B4194="","",Txn!$B4194)</f>
        <v>0</v>
      </c>
      <c r="B8376" s="38">
        <f>IF(Txn!$B4194="","",Txn!$C4194)</f>
        <v>0</v>
      </c>
      <c r="C8376" s="39">
        <f>IF(Txn!$B4194="","","تراکنش بانکی")</f>
        <v>0</v>
      </c>
      <c r="D8376" s="38">
        <f>IF(Txn!$B4194="","",IF(IF(Txn!$U4194="TRF",Txn!$Y4194,Txn!$Z4194)="","",IF(Txn!$U4194="TRF",Txn!$Y4194,Txn!$Z4194)))</f>
        <v>0</v>
      </c>
      <c r="E8376" s="39">
        <f>IF($D8376="","",IFERROR(VLOOKUP($D8376,AcctTbl,2,0),""))</f>
        <v>0</v>
      </c>
      <c r="F8376" s="39">
        <f>IF($D8376="","",IFERROR(VLOOKUP($D8376,AcctTbl,3,0),""))</f>
        <v>0</v>
      </c>
      <c r="G8376" s="39">
        <f>IF(Txn!$B4194="","",Txn!$D4194)</f>
        <v>0</v>
      </c>
      <c r="H8376" s="38">
        <f>IF(Txn!$B4194="","",Txn!$E4194)</f>
        <v>0</v>
      </c>
      <c r="I8376" s="40">
        <f>IF(Txn!$B4194="",0,Txn!$Q4194)</f>
        <v>0</v>
      </c>
      <c r="J8376" s="40">
        <f>IF(Txn!$B4194="",0,Txn!$R4194)</f>
        <v>0</v>
      </c>
      <c r="K8376" s="41">
        <f>IF($A8376="","",IFERROR(VALUE(MID($A8376,6,2)),""))</f>
        <v>0</v>
      </c>
      <c r="L8376" s="39">
        <f>IF(Txn!$K4194="","","طرف مقابل — "&amp;Txn!$K4194)</f>
        <v>0</v>
      </c>
      <c r="N8376" s="42">
        <f>IF($D8376="",0,COUNTIF(BankAccts,$D8376))</f>
        <v>0</v>
      </c>
    </row>
    <row r="8377" spans="1:14">
      <c r="A8377" s="38">
        <f>IF(Txn!$B4195="","",Txn!$B4195)</f>
        <v>0</v>
      </c>
      <c r="B8377" s="38">
        <f>IF(Txn!$B4195="","",Txn!$C4195)</f>
        <v>0</v>
      </c>
      <c r="C8377" s="39">
        <f>IF(Txn!$B4195="","","تراکنش بانکی")</f>
        <v>0</v>
      </c>
      <c r="D8377" s="38">
        <f>IF(Txn!$B4195="","",IF(Txn!$X4195="","",Txn!$X4195))</f>
        <v>0</v>
      </c>
      <c r="E8377" s="39">
        <f>IF($D8377="","",IFERROR(VLOOKUP($D8377,AcctTbl,2,0),""))</f>
        <v>0</v>
      </c>
      <c r="F8377" s="39">
        <f>IF($D8377="","",IFERROR(VLOOKUP($D8377,AcctTbl,3,0),""))</f>
        <v>0</v>
      </c>
      <c r="G8377" s="39">
        <f>IF(Txn!$B4195="","",Txn!$D4195)</f>
        <v>0</v>
      </c>
      <c r="H8377" s="38">
        <f>IF(Txn!$B4195="","",Txn!$E4195)</f>
        <v>0</v>
      </c>
      <c r="I8377" s="40">
        <f>IF(Txn!$B4195="",0,Txn!$O4195)</f>
        <v>0</v>
      </c>
      <c r="J8377" s="40">
        <f>IF(Txn!$B4195="",0,Txn!$P4195)</f>
        <v>0</v>
      </c>
      <c r="K8377" s="41">
        <f>IF($A8377="","",IFERROR(VALUE(MID($A8377,6,2)),""))</f>
        <v>0</v>
      </c>
      <c r="L8377" s="39">
        <f>IF(Txn!$K4195="","",Txn!$K4195)</f>
        <v>0</v>
      </c>
      <c r="N8377" s="42">
        <f>IF($D8377="",0,COUNTIF(BankAccts,$D8377))</f>
        <v>0</v>
      </c>
    </row>
    <row r="8378" spans="1:14">
      <c r="A8378" s="38">
        <f>IF(Txn!$B4195="","",Txn!$B4195)</f>
        <v>0</v>
      </c>
      <c r="B8378" s="38">
        <f>IF(Txn!$B4195="","",Txn!$C4195)</f>
        <v>0</v>
      </c>
      <c r="C8378" s="39">
        <f>IF(Txn!$B4195="","","تراکنش بانکی")</f>
        <v>0</v>
      </c>
      <c r="D8378" s="38">
        <f>IF(Txn!$B4195="","",IF(IF(Txn!$U4195="TRF",Txn!$Y4195,Txn!$Z4195)="","",IF(Txn!$U4195="TRF",Txn!$Y4195,Txn!$Z4195)))</f>
        <v>0</v>
      </c>
      <c r="E8378" s="39">
        <f>IF($D8378="","",IFERROR(VLOOKUP($D8378,AcctTbl,2,0),""))</f>
        <v>0</v>
      </c>
      <c r="F8378" s="39">
        <f>IF($D8378="","",IFERROR(VLOOKUP($D8378,AcctTbl,3,0),""))</f>
        <v>0</v>
      </c>
      <c r="G8378" s="39">
        <f>IF(Txn!$B4195="","",Txn!$D4195)</f>
        <v>0</v>
      </c>
      <c r="H8378" s="38">
        <f>IF(Txn!$B4195="","",Txn!$E4195)</f>
        <v>0</v>
      </c>
      <c r="I8378" s="40">
        <f>IF(Txn!$B4195="",0,Txn!$Q4195)</f>
        <v>0</v>
      </c>
      <c r="J8378" s="40">
        <f>IF(Txn!$B4195="",0,Txn!$R4195)</f>
        <v>0</v>
      </c>
      <c r="K8378" s="41">
        <f>IF($A8378="","",IFERROR(VALUE(MID($A8378,6,2)),""))</f>
        <v>0</v>
      </c>
      <c r="L8378" s="39">
        <f>IF(Txn!$K4195="","","طرف مقابل — "&amp;Txn!$K4195)</f>
        <v>0</v>
      </c>
      <c r="N8378" s="42">
        <f>IF($D8378="",0,COUNTIF(BankAccts,$D8378))</f>
        <v>0</v>
      </c>
    </row>
    <row r="8379" spans="1:14">
      <c r="A8379" s="38">
        <f>IF(Txn!$B4196="","",Txn!$B4196)</f>
        <v>0</v>
      </c>
      <c r="B8379" s="38">
        <f>IF(Txn!$B4196="","",Txn!$C4196)</f>
        <v>0</v>
      </c>
      <c r="C8379" s="39">
        <f>IF(Txn!$B4196="","","تراکنش بانکی")</f>
        <v>0</v>
      </c>
      <c r="D8379" s="38">
        <f>IF(Txn!$B4196="","",IF(Txn!$X4196="","",Txn!$X4196))</f>
        <v>0</v>
      </c>
      <c r="E8379" s="39">
        <f>IF($D8379="","",IFERROR(VLOOKUP($D8379,AcctTbl,2,0),""))</f>
        <v>0</v>
      </c>
      <c r="F8379" s="39">
        <f>IF($D8379="","",IFERROR(VLOOKUP($D8379,AcctTbl,3,0),""))</f>
        <v>0</v>
      </c>
      <c r="G8379" s="39">
        <f>IF(Txn!$B4196="","",Txn!$D4196)</f>
        <v>0</v>
      </c>
      <c r="H8379" s="38">
        <f>IF(Txn!$B4196="","",Txn!$E4196)</f>
        <v>0</v>
      </c>
      <c r="I8379" s="40">
        <f>IF(Txn!$B4196="",0,Txn!$O4196)</f>
        <v>0</v>
      </c>
      <c r="J8379" s="40">
        <f>IF(Txn!$B4196="",0,Txn!$P4196)</f>
        <v>0</v>
      </c>
      <c r="K8379" s="41">
        <f>IF($A8379="","",IFERROR(VALUE(MID($A8379,6,2)),""))</f>
        <v>0</v>
      </c>
      <c r="L8379" s="39">
        <f>IF(Txn!$K4196="","",Txn!$K4196)</f>
        <v>0</v>
      </c>
      <c r="N8379" s="42">
        <f>IF($D8379="",0,COUNTIF(BankAccts,$D8379))</f>
        <v>0</v>
      </c>
    </row>
    <row r="8380" spans="1:14">
      <c r="A8380" s="38">
        <f>IF(Txn!$B4196="","",Txn!$B4196)</f>
        <v>0</v>
      </c>
      <c r="B8380" s="38">
        <f>IF(Txn!$B4196="","",Txn!$C4196)</f>
        <v>0</v>
      </c>
      <c r="C8380" s="39">
        <f>IF(Txn!$B4196="","","تراکنش بانکی")</f>
        <v>0</v>
      </c>
      <c r="D8380" s="38">
        <f>IF(Txn!$B4196="","",IF(IF(Txn!$U4196="TRF",Txn!$Y4196,Txn!$Z4196)="","",IF(Txn!$U4196="TRF",Txn!$Y4196,Txn!$Z4196)))</f>
        <v>0</v>
      </c>
      <c r="E8380" s="39">
        <f>IF($D8380="","",IFERROR(VLOOKUP($D8380,AcctTbl,2,0),""))</f>
        <v>0</v>
      </c>
      <c r="F8380" s="39">
        <f>IF($D8380="","",IFERROR(VLOOKUP($D8380,AcctTbl,3,0),""))</f>
        <v>0</v>
      </c>
      <c r="G8380" s="39">
        <f>IF(Txn!$B4196="","",Txn!$D4196)</f>
        <v>0</v>
      </c>
      <c r="H8380" s="38">
        <f>IF(Txn!$B4196="","",Txn!$E4196)</f>
        <v>0</v>
      </c>
      <c r="I8380" s="40">
        <f>IF(Txn!$B4196="",0,Txn!$Q4196)</f>
        <v>0</v>
      </c>
      <c r="J8380" s="40">
        <f>IF(Txn!$B4196="",0,Txn!$R4196)</f>
        <v>0</v>
      </c>
      <c r="K8380" s="41">
        <f>IF($A8380="","",IFERROR(VALUE(MID($A8380,6,2)),""))</f>
        <v>0</v>
      </c>
      <c r="L8380" s="39">
        <f>IF(Txn!$K4196="","","طرف مقابل — "&amp;Txn!$K4196)</f>
        <v>0</v>
      </c>
      <c r="N8380" s="42">
        <f>IF($D8380="",0,COUNTIF(BankAccts,$D8380))</f>
        <v>0</v>
      </c>
    </row>
    <row r="8381" spans="1:14">
      <c r="A8381" s="38">
        <f>IF(Txn!$B4197="","",Txn!$B4197)</f>
        <v>0</v>
      </c>
      <c r="B8381" s="38">
        <f>IF(Txn!$B4197="","",Txn!$C4197)</f>
        <v>0</v>
      </c>
      <c r="C8381" s="39">
        <f>IF(Txn!$B4197="","","تراکنش بانکی")</f>
        <v>0</v>
      </c>
      <c r="D8381" s="38">
        <f>IF(Txn!$B4197="","",IF(Txn!$X4197="","",Txn!$X4197))</f>
        <v>0</v>
      </c>
      <c r="E8381" s="39">
        <f>IF($D8381="","",IFERROR(VLOOKUP($D8381,AcctTbl,2,0),""))</f>
        <v>0</v>
      </c>
      <c r="F8381" s="39">
        <f>IF($D8381="","",IFERROR(VLOOKUP($D8381,AcctTbl,3,0),""))</f>
        <v>0</v>
      </c>
      <c r="G8381" s="39">
        <f>IF(Txn!$B4197="","",Txn!$D4197)</f>
        <v>0</v>
      </c>
      <c r="H8381" s="38">
        <f>IF(Txn!$B4197="","",Txn!$E4197)</f>
        <v>0</v>
      </c>
      <c r="I8381" s="40">
        <f>IF(Txn!$B4197="",0,Txn!$O4197)</f>
        <v>0</v>
      </c>
      <c r="J8381" s="40">
        <f>IF(Txn!$B4197="",0,Txn!$P4197)</f>
        <v>0</v>
      </c>
      <c r="K8381" s="41">
        <f>IF($A8381="","",IFERROR(VALUE(MID($A8381,6,2)),""))</f>
        <v>0</v>
      </c>
      <c r="L8381" s="39">
        <f>IF(Txn!$K4197="","",Txn!$K4197)</f>
        <v>0</v>
      </c>
      <c r="N8381" s="42">
        <f>IF($D8381="",0,COUNTIF(BankAccts,$D8381))</f>
        <v>0</v>
      </c>
    </row>
    <row r="8382" spans="1:14">
      <c r="A8382" s="38">
        <f>IF(Txn!$B4197="","",Txn!$B4197)</f>
        <v>0</v>
      </c>
      <c r="B8382" s="38">
        <f>IF(Txn!$B4197="","",Txn!$C4197)</f>
        <v>0</v>
      </c>
      <c r="C8382" s="39">
        <f>IF(Txn!$B4197="","","تراکنش بانکی")</f>
        <v>0</v>
      </c>
      <c r="D8382" s="38">
        <f>IF(Txn!$B4197="","",IF(IF(Txn!$U4197="TRF",Txn!$Y4197,Txn!$Z4197)="","",IF(Txn!$U4197="TRF",Txn!$Y4197,Txn!$Z4197)))</f>
        <v>0</v>
      </c>
      <c r="E8382" s="39">
        <f>IF($D8382="","",IFERROR(VLOOKUP($D8382,AcctTbl,2,0),""))</f>
        <v>0</v>
      </c>
      <c r="F8382" s="39">
        <f>IF($D8382="","",IFERROR(VLOOKUP($D8382,AcctTbl,3,0),""))</f>
        <v>0</v>
      </c>
      <c r="G8382" s="39">
        <f>IF(Txn!$B4197="","",Txn!$D4197)</f>
        <v>0</v>
      </c>
      <c r="H8382" s="38">
        <f>IF(Txn!$B4197="","",Txn!$E4197)</f>
        <v>0</v>
      </c>
      <c r="I8382" s="40">
        <f>IF(Txn!$B4197="",0,Txn!$Q4197)</f>
        <v>0</v>
      </c>
      <c r="J8382" s="40">
        <f>IF(Txn!$B4197="",0,Txn!$R4197)</f>
        <v>0</v>
      </c>
      <c r="K8382" s="41">
        <f>IF($A8382="","",IFERROR(VALUE(MID($A8382,6,2)),""))</f>
        <v>0</v>
      </c>
      <c r="L8382" s="39">
        <f>IF(Txn!$K4197="","","طرف مقابل — "&amp;Txn!$K4197)</f>
        <v>0</v>
      </c>
      <c r="N8382" s="42">
        <f>IF($D8382="",0,COUNTIF(BankAccts,$D8382))</f>
        <v>0</v>
      </c>
    </row>
    <row r="8383" spans="1:14">
      <c r="A8383" s="38">
        <f>IF(Txn!$B4198="","",Txn!$B4198)</f>
        <v>0</v>
      </c>
      <c r="B8383" s="38">
        <f>IF(Txn!$B4198="","",Txn!$C4198)</f>
        <v>0</v>
      </c>
      <c r="C8383" s="39">
        <f>IF(Txn!$B4198="","","تراکنش بانکی")</f>
        <v>0</v>
      </c>
      <c r="D8383" s="38">
        <f>IF(Txn!$B4198="","",IF(Txn!$X4198="","",Txn!$X4198))</f>
        <v>0</v>
      </c>
      <c r="E8383" s="39">
        <f>IF($D8383="","",IFERROR(VLOOKUP($D8383,AcctTbl,2,0),""))</f>
        <v>0</v>
      </c>
      <c r="F8383" s="39">
        <f>IF($D8383="","",IFERROR(VLOOKUP($D8383,AcctTbl,3,0),""))</f>
        <v>0</v>
      </c>
      <c r="G8383" s="39">
        <f>IF(Txn!$B4198="","",Txn!$D4198)</f>
        <v>0</v>
      </c>
      <c r="H8383" s="38">
        <f>IF(Txn!$B4198="","",Txn!$E4198)</f>
        <v>0</v>
      </c>
      <c r="I8383" s="40">
        <f>IF(Txn!$B4198="",0,Txn!$O4198)</f>
        <v>0</v>
      </c>
      <c r="J8383" s="40">
        <f>IF(Txn!$B4198="",0,Txn!$P4198)</f>
        <v>0</v>
      </c>
      <c r="K8383" s="41">
        <f>IF($A8383="","",IFERROR(VALUE(MID($A8383,6,2)),""))</f>
        <v>0</v>
      </c>
      <c r="L8383" s="39">
        <f>IF(Txn!$K4198="","",Txn!$K4198)</f>
        <v>0</v>
      </c>
      <c r="N8383" s="42">
        <f>IF($D8383="",0,COUNTIF(BankAccts,$D8383))</f>
        <v>0</v>
      </c>
    </row>
    <row r="8384" spans="1:14">
      <c r="A8384" s="38">
        <f>IF(Txn!$B4198="","",Txn!$B4198)</f>
        <v>0</v>
      </c>
      <c r="B8384" s="38">
        <f>IF(Txn!$B4198="","",Txn!$C4198)</f>
        <v>0</v>
      </c>
      <c r="C8384" s="39">
        <f>IF(Txn!$B4198="","","تراکنش بانکی")</f>
        <v>0</v>
      </c>
      <c r="D8384" s="38">
        <f>IF(Txn!$B4198="","",IF(IF(Txn!$U4198="TRF",Txn!$Y4198,Txn!$Z4198)="","",IF(Txn!$U4198="TRF",Txn!$Y4198,Txn!$Z4198)))</f>
        <v>0</v>
      </c>
      <c r="E8384" s="39">
        <f>IF($D8384="","",IFERROR(VLOOKUP($D8384,AcctTbl,2,0),""))</f>
        <v>0</v>
      </c>
      <c r="F8384" s="39">
        <f>IF($D8384="","",IFERROR(VLOOKUP($D8384,AcctTbl,3,0),""))</f>
        <v>0</v>
      </c>
      <c r="G8384" s="39">
        <f>IF(Txn!$B4198="","",Txn!$D4198)</f>
        <v>0</v>
      </c>
      <c r="H8384" s="38">
        <f>IF(Txn!$B4198="","",Txn!$E4198)</f>
        <v>0</v>
      </c>
      <c r="I8384" s="40">
        <f>IF(Txn!$B4198="",0,Txn!$Q4198)</f>
        <v>0</v>
      </c>
      <c r="J8384" s="40">
        <f>IF(Txn!$B4198="",0,Txn!$R4198)</f>
        <v>0</v>
      </c>
      <c r="K8384" s="41">
        <f>IF($A8384="","",IFERROR(VALUE(MID($A8384,6,2)),""))</f>
        <v>0</v>
      </c>
      <c r="L8384" s="39">
        <f>IF(Txn!$K4198="","","طرف مقابل — "&amp;Txn!$K4198)</f>
        <v>0</v>
      </c>
      <c r="N8384" s="42">
        <f>IF($D8384="",0,COUNTIF(BankAccts,$D8384))</f>
        <v>0</v>
      </c>
    </row>
    <row r="8385" spans="1:14">
      <c r="A8385" s="38">
        <f>IF(Txn!$B4199="","",Txn!$B4199)</f>
        <v>0</v>
      </c>
      <c r="B8385" s="38">
        <f>IF(Txn!$B4199="","",Txn!$C4199)</f>
        <v>0</v>
      </c>
      <c r="C8385" s="39">
        <f>IF(Txn!$B4199="","","تراکنش بانکی")</f>
        <v>0</v>
      </c>
      <c r="D8385" s="38">
        <f>IF(Txn!$B4199="","",IF(Txn!$X4199="","",Txn!$X4199))</f>
        <v>0</v>
      </c>
      <c r="E8385" s="39">
        <f>IF($D8385="","",IFERROR(VLOOKUP($D8385,AcctTbl,2,0),""))</f>
        <v>0</v>
      </c>
      <c r="F8385" s="39">
        <f>IF($D8385="","",IFERROR(VLOOKUP($D8385,AcctTbl,3,0),""))</f>
        <v>0</v>
      </c>
      <c r="G8385" s="39">
        <f>IF(Txn!$B4199="","",Txn!$D4199)</f>
        <v>0</v>
      </c>
      <c r="H8385" s="38">
        <f>IF(Txn!$B4199="","",Txn!$E4199)</f>
        <v>0</v>
      </c>
      <c r="I8385" s="40">
        <f>IF(Txn!$B4199="",0,Txn!$O4199)</f>
        <v>0</v>
      </c>
      <c r="J8385" s="40">
        <f>IF(Txn!$B4199="",0,Txn!$P4199)</f>
        <v>0</v>
      </c>
      <c r="K8385" s="41">
        <f>IF($A8385="","",IFERROR(VALUE(MID($A8385,6,2)),""))</f>
        <v>0</v>
      </c>
      <c r="L8385" s="39">
        <f>IF(Txn!$K4199="","",Txn!$K4199)</f>
        <v>0</v>
      </c>
      <c r="N8385" s="42">
        <f>IF($D8385="",0,COUNTIF(BankAccts,$D8385))</f>
        <v>0</v>
      </c>
    </row>
    <row r="8386" spans="1:14">
      <c r="A8386" s="38">
        <f>IF(Txn!$B4199="","",Txn!$B4199)</f>
        <v>0</v>
      </c>
      <c r="B8386" s="38">
        <f>IF(Txn!$B4199="","",Txn!$C4199)</f>
        <v>0</v>
      </c>
      <c r="C8386" s="39">
        <f>IF(Txn!$B4199="","","تراکنش بانکی")</f>
        <v>0</v>
      </c>
      <c r="D8386" s="38">
        <f>IF(Txn!$B4199="","",IF(IF(Txn!$U4199="TRF",Txn!$Y4199,Txn!$Z4199)="","",IF(Txn!$U4199="TRF",Txn!$Y4199,Txn!$Z4199)))</f>
        <v>0</v>
      </c>
      <c r="E8386" s="39">
        <f>IF($D8386="","",IFERROR(VLOOKUP($D8386,AcctTbl,2,0),""))</f>
        <v>0</v>
      </c>
      <c r="F8386" s="39">
        <f>IF($D8386="","",IFERROR(VLOOKUP($D8386,AcctTbl,3,0),""))</f>
        <v>0</v>
      </c>
      <c r="G8386" s="39">
        <f>IF(Txn!$B4199="","",Txn!$D4199)</f>
        <v>0</v>
      </c>
      <c r="H8386" s="38">
        <f>IF(Txn!$B4199="","",Txn!$E4199)</f>
        <v>0</v>
      </c>
      <c r="I8386" s="40">
        <f>IF(Txn!$B4199="",0,Txn!$Q4199)</f>
        <v>0</v>
      </c>
      <c r="J8386" s="40">
        <f>IF(Txn!$B4199="",0,Txn!$R4199)</f>
        <v>0</v>
      </c>
      <c r="K8386" s="41">
        <f>IF($A8386="","",IFERROR(VALUE(MID($A8386,6,2)),""))</f>
        <v>0</v>
      </c>
      <c r="L8386" s="39">
        <f>IF(Txn!$K4199="","","طرف مقابل — "&amp;Txn!$K4199)</f>
        <v>0</v>
      </c>
      <c r="N8386" s="42">
        <f>IF($D8386="",0,COUNTIF(BankAccts,$D8386))</f>
        <v>0</v>
      </c>
    </row>
    <row r="8387" spans="1:14">
      <c r="A8387" s="38">
        <f>IF(Txn!$B4200="","",Txn!$B4200)</f>
        <v>0</v>
      </c>
      <c r="B8387" s="38">
        <f>IF(Txn!$B4200="","",Txn!$C4200)</f>
        <v>0</v>
      </c>
      <c r="C8387" s="39">
        <f>IF(Txn!$B4200="","","تراکنش بانکی")</f>
        <v>0</v>
      </c>
      <c r="D8387" s="38">
        <f>IF(Txn!$B4200="","",IF(Txn!$X4200="","",Txn!$X4200))</f>
        <v>0</v>
      </c>
      <c r="E8387" s="39">
        <f>IF($D8387="","",IFERROR(VLOOKUP($D8387,AcctTbl,2,0),""))</f>
        <v>0</v>
      </c>
      <c r="F8387" s="39">
        <f>IF($D8387="","",IFERROR(VLOOKUP($D8387,AcctTbl,3,0),""))</f>
        <v>0</v>
      </c>
      <c r="G8387" s="39">
        <f>IF(Txn!$B4200="","",Txn!$D4200)</f>
        <v>0</v>
      </c>
      <c r="H8387" s="38">
        <f>IF(Txn!$B4200="","",Txn!$E4200)</f>
        <v>0</v>
      </c>
      <c r="I8387" s="40">
        <f>IF(Txn!$B4200="",0,Txn!$O4200)</f>
        <v>0</v>
      </c>
      <c r="J8387" s="40">
        <f>IF(Txn!$B4200="",0,Txn!$P4200)</f>
        <v>0</v>
      </c>
      <c r="K8387" s="41">
        <f>IF($A8387="","",IFERROR(VALUE(MID($A8387,6,2)),""))</f>
        <v>0</v>
      </c>
      <c r="L8387" s="39">
        <f>IF(Txn!$K4200="","",Txn!$K4200)</f>
        <v>0</v>
      </c>
      <c r="N8387" s="42">
        <f>IF($D8387="",0,COUNTIF(BankAccts,$D8387))</f>
        <v>0</v>
      </c>
    </row>
    <row r="8388" spans="1:14">
      <c r="A8388" s="38">
        <f>IF(Txn!$B4200="","",Txn!$B4200)</f>
        <v>0</v>
      </c>
      <c r="B8388" s="38">
        <f>IF(Txn!$B4200="","",Txn!$C4200)</f>
        <v>0</v>
      </c>
      <c r="C8388" s="39">
        <f>IF(Txn!$B4200="","","تراکنش بانکی")</f>
        <v>0</v>
      </c>
      <c r="D8388" s="38">
        <f>IF(Txn!$B4200="","",IF(IF(Txn!$U4200="TRF",Txn!$Y4200,Txn!$Z4200)="","",IF(Txn!$U4200="TRF",Txn!$Y4200,Txn!$Z4200)))</f>
        <v>0</v>
      </c>
      <c r="E8388" s="39">
        <f>IF($D8388="","",IFERROR(VLOOKUP($D8388,AcctTbl,2,0),""))</f>
        <v>0</v>
      </c>
      <c r="F8388" s="39">
        <f>IF($D8388="","",IFERROR(VLOOKUP($D8388,AcctTbl,3,0),""))</f>
        <v>0</v>
      </c>
      <c r="G8388" s="39">
        <f>IF(Txn!$B4200="","",Txn!$D4200)</f>
        <v>0</v>
      </c>
      <c r="H8388" s="38">
        <f>IF(Txn!$B4200="","",Txn!$E4200)</f>
        <v>0</v>
      </c>
      <c r="I8388" s="40">
        <f>IF(Txn!$B4200="",0,Txn!$Q4200)</f>
        <v>0</v>
      </c>
      <c r="J8388" s="40">
        <f>IF(Txn!$B4200="",0,Txn!$R4200)</f>
        <v>0</v>
      </c>
      <c r="K8388" s="41">
        <f>IF($A8388="","",IFERROR(VALUE(MID($A8388,6,2)),""))</f>
        <v>0</v>
      </c>
      <c r="L8388" s="39">
        <f>IF(Txn!$K4200="","","طرف مقابل — "&amp;Txn!$K4200)</f>
        <v>0</v>
      </c>
      <c r="N8388" s="42">
        <f>IF($D8388="",0,COUNTIF(BankAccts,$D8388))</f>
        <v>0</v>
      </c>
    </row>
    <row r="8389" spans="1:14">
      <c r="A8389" s="38">
        <f>IF(Txn!$B4201="","",Txn!$B4201)</f>
        <v>0</v>
      </c>
      <c r="B8389" s="38">
        <f>IF(Txn!$B4201="","",Txn!$C4201)</f>
        <v>0</v>
      </c>
      <c r="C8389" s="39">
        <f>IF(Txn!$B4201="","","تراکنش بانکی")</f>
        <v>0</v>
      </c>
      <c r="D8389" s="38">
        <f>IF(Txn!$B4201="","",IF(Txn!$X4201="","",Txn!$X4201))</f>
        <v>0</v>
      </c>
      <c r="E8389" s="39">
        <f>IF($D8389="","",IFERROR(VLOOKUP($D8389,AcctTbl,2,0),""))</f>
        <v>0</v>
      </c>
      <c r="F8389" s="39">
        <f>IF($D8389="","",IFERROR(VLOOKUP($D8389,AcctTbl,3,0),""))</f>
        <v>0</v>
      </c>
      <c r="G8389" s="39">
        <f>IF(Txn!$B4201="","",Txn!$D4201)</f>
        <v>0</v>
      </c>
      <c r="H8389" s="38">
        <f>IF(Txn!$B4201="","",Txn!$E4201)</f>
        <v>0</v>
      </c>
      <c r="I8389" s="40">
        <f>IF(Txn!$B4201="",0,Txn!$O4201)</f>
        <v>0</v>
      </c>
      <c r="J8389" s="40">
        <f>IF(Txn!$B4201="",0,Txn!$P4201)</f>
        <v>0</v>
      </c>
      <c r="K8389" s="41">
        <f>IF($A8389="","",IFERROR(VALUE(MID($A8389,6,2)),""))</f>
        <v>0</v>
      </c>
      <c r="L8389" s="39">
        <f>IF(Txn!$K4201="","",Txn!$K4201)</f>
        <v>0</v>
      </c>
      <c r="N8389" s="42">
        <f>IF($D8389="",0,COUNTIF(BankAccts,$D8389))</f>
        <v>0</v>
      </c>
    </row>
    <row r="8390" spans="1:14">
      <c r="A8390" s="38">
        <f>IF(Txn!$B4201="","",Txn!$B4201)</f>
        <v>0</v>
      </c>
      <c r="B8390" s="38">
        <f>IF(Txn!$B4201="","",Txn!$C4201)</f>
        <v>0</v>
      </c>
      <c r="C8390" s="39">
        <f>IF(Txn!$B4201="","","تراکنش بانکی")</f>
        <v>0</v>
      </c>
      <c r="D8390" s="38">
        <f>IF(Txn!$B4201="","",IF(IF(Txn!$U4201="TRF",Txn!$Y4201,Txn!$Z4201)="","",IF(Txn!$U4201="TRF",Txn!$Y4201,Txn!$Z4201)))</f>
        <v>0</v>
      </c>
      <c r="E8390" s="39">
        <f>IF($D8390="","",IFERROR(VLOOKUP($D8390,AcctTbl,2,0),""))</f>
        <v>0</v>
      </c>
      <c r="F8390" s="39">
        <f>IF($D8390="","",IFERROR(VLOOKUP($D8390,AcctTbl,3,0),""))</f>
        <v>0</v>
      </c>
      <c r="G8390" s="39">
        <f>IF(Txn!$B4201="","",Txn!$D4201)</f>
        <v>0</v>
      </c>
      <c r="H8390" s="38">
        <f>IF(Txn!$B4201="","",Txn!$E4201)</f>
        <v>0</v>
      </c>
      <c r="I8390" s="40">
        <f>IF(Txn!$B4201="",0,Txn!$Q4201)</f>
        <v>0</v>
      </c>
      <c r="J8390" s="40">
        <f>IF(Txn!$B4201="",0,Txn!$R4201)</f>
        <v>0</v>
      </c>
      <c r="K8390" s="41">
        <f>IF($A8390="","",IFERROR(VALUE(MID($A8390,6,2)),""))</f>
        <v>0</v>
      </c>
      <c r="L8390" s="39">
        <f>IF(Txn!$K4201="","","طرف مقابل — "&amp;Txn!$K4201)</f>
        <v>0</v>
      </c>
      <c r="N8390" s="42">
        <f>IF($D8390="",0,COUNTIF(BankAccts,$D8390))</f>
        <v>0</v>
      </c>
    </row>
    <row r="8391" spans="1:14">
      <c r="A8391" s="38">
        <f>IF(Txn!$B4202="","",Txn!$B4202)</f>
        <v>0</v>
      </c>
      <c r="B8391" s="38">
        <f>IF(Txn!$B4202="","",Txn!$C4202)</f>
        <v>0</v>
      </c>
      <c r="C8391" s="39">
        <f>IF(Txn!$B4202="","","تراکنش بانکی")</f>
        <v>0</v>
      </c>
      <c r="D8391" s="38">
        <f>IF(Txn!$B4202="","",IF(Txn!$X4202="","",Txn!$X4202))</f>
        <v>0</v>
      </c>
      <c r="E8391" s="39">
        <f>IF($D8391="","",IFERROR(VLOOKUP($D8391,AcctTbl,2,0),""))</f>
        <v>0</v>
      </c>
      <c r="F8391" s="39">
        <f>IF($D8391="","",IFERROR(VLOOKUP($D8391,AcctTbl,3,0),""))</f>
        <v>0</v>
      </c>
      <c r="G8391" s="39">
        <f>IF(Txn!$B4202="","",Txn!$D4202)</f>
        <v>0</v>
      </c>
      <c r="H8391" s="38">
        <f>IF(Txn!$B4202="","",Txn!$E4202)</f>
        <v>0</v>
      </c>
      <c r="I8391" s="40">
        <f>IF(Txn!$B4202="",0,Txn!$O4202)</f>
        <v>0</v>
      </c>
      <c r="J8391" s="40">
        <f>IF(Txn!$B4202="",0,Txn!$P4202)</f>
        <v>0</v>
      </c>
      <c r="K8391" s="41">
        <f>IF($A8391="","",IFERROR(VALUE(MID($A8391,6,2)),""))</f>
        <v>0</v>
      </c>
      <c r="L8391" s="39">
        <f>IF(Txn!$K4202="","",Txn!$K4202)</f>
        <v>0</v>
      </c>
      <c r="N8391" s="42">
        <f>IF($D8391="",0,COUNTIF(BankAccts,$D8391))</f>
        <v>0</v>
      </c>
    </row>
    <row r="8392" spans="1:14">
      <c r="A8392" s="38">
        <f>IF(Txn!$B4202="","",Txn!$B4202)</f>
        <v>0</v>
      </c>
      <c r="B8392" s="38">
        <f>IF(Txn!$B4202="","",Txn!$C4202)</f>
        <v>0</v>
      </c>
      <c r="C8392" s="39">
        <f>IF(Txn!$B4202="","","تراکنش بانکی")</f>
        <v>0</v>
      </c>
      <c r="D8392" s="38">
        <f>IF(Txn!$B4202="","",IF(IF(Txn!$U4202="TRF",Txn!$Y4202,Txn!$Z4202)="","",IF(Txn!$U4202="TRF",Txn!$Y4202,Txn!$Z4202)))</f>
        <v>0</v>
      </c>
      <c r="E8392" s="39">
        <f>IF($D8392="","",IFERROR(VLOOKUP($D8392,AcctTbl,2,0),""))</f>
        <v>0</v>
      </c>
      <c r="F8392" s="39">
        <f>IF($D8392="","",IFERROR(VLOOKUP($D8392,AcctTbl,3,0),""))</f>
        <v>0</v>
      </c>
      <c r="G8392" s="39">
        <f>IF(Txn!$B4202="","",Txn!$D4202)</f>
        <v>0</v>
      </c>
      <c r="H8392" s="38">
        <f>IF(Txn!$B4202="","",Txn!$E4202)</f>
        <v>0</v>
      </c>
      <c r="I8392" s="40">
        <f>IF(Txn!$B4202="",0,Txn!$Q4202)</f>
        <v>0</v>
      </c>
      <c r="J8392" s="40">
        <f>IF(Txn!$B4202="",0,Txn!$R4202)</f>
        <v>0</v>
      </c>
      <c r="K8392" s="41">
        <f>IF($A8392="","",IFERROR(VALUE(MID($A8392,6,2)),""))</f>
        <v>0</v>
      </c>
      <c r="L8392" s="39">
        <f>IF(Txn!$K4202="","","طرف مقابل — "&amp;Txn!$K4202)</f>
        <v>0</v>
      </c>
      <c r="N8392" s="42">
        <f>IF($D8392="",0,COUNTIF(BankAccts,$D8392))</f>
        <v>0</v>
      </c>
    </row>
    <row r="8393" spans="1:14">
      <c r="A8393" s="38">
        <f>IF(Txn!$B4203="","",Txn!$B4203)</f>
        <v>0</v>
      </c>
      <c r="B8393" s="38">
        <f>IF(Txn!$B4203="","",Txn!$C4203)</f>
        <v>0</v>
      </c>
      <c r="C8393" s="39">
        <f>IF(Txn!$B4203="","","تراکنش بانکی")</f>
        <v>0</v>
      </c>
      <c r="D8393" s="38">
        <f>IF(Txn!$B4203="","",IF(Txn!$X4203="","",Txn!$X4203))</f>
        <v>0</v>
      </c>
      <c r="E8393" s="39">
        <f>IF($D8393="","",IFERROR(VLOOKUP($D8393,AcctTbl,2,0),""))</f>
        <v>0</v>
      </c>
      <c r="F8393" s="39">
        <f>IF($D8393="","",IFERROR(VLOOKUP($D8393,AcctTbl,3,0),""))</f>
        <v>0</v>
      </c>
      <c r="G8393" s="39">
        <f>IF(Txn!$B4203="","",Txn!$D4203)</f>
        <v>0</v>
      </c>
      <c r="H8393" s="38">
        <f>IF(Txn!$B4203="","",Txn!$E4203)</f>
        <v>0</v>
      </c>
      <c r="I8393" s="40">
        <f>IF(Txn!$B4203="",0,Txn!$O4203)</f>
        <v>0</v>
      </c>
      <c r="J8393" s="40">
        <f>IF(Txn!$B4203="",0,Txn!$P4203)</f>
        <v>0</v>
      </c>
      <c r="K8393" s="41">
        <f>IF($A8393="","",IFERROR(VALUE(MID($A8393,6,2)),""))</f>
        <v>0</v>
      </c>
      <c r="L8393" s="39">
        <f>IF(Txn!$K4203="","",Txn!$K4203)</f>
        <v>0</v>
      </c>
      <c r="N8393" s="42">
        <f>IF($D8393="",0,COUNTIF(BankAccts,$D8393))</f>
        <v>0</v>
      </c>
    </row>
    <row r="8394" spans="1:14">
      <c r="A8394" s="38">
        <f>IF(Txn!$B4203="","",Txn!$B4203)</f>
        <v>0</v>
      </c>
      <c r="B8394" s="38">
        <f>IF(Txn!$B4203="","",Txn!$C4203)</f>
        <v>0</v>
      </c>
      <c r="C8394" s="39">
        <f>IF(Txn!$B4203="","","تراکنش بانکی")</f>
        <v>0</v>
      </c>
      <c r="D8394" s="38">
        <f>IF(Txn!$B4203="","",IF(IF(Txn!$U4203="TRF",Txn!$Y4203,Txn!$Z4203)="","",IF(Txn!$U4203="TRF",Txn!$Y4203,Txn!$Z4203)))</f>
        <v>0</v>
      </c>
      <c r="E8394" s="39">
        <f>IF($D8394="","",IFERROR(VLOOKUP($D8394,AcctTbl,2,0),""))</f>
        <v>0</v>
      </c>
      <c r="F8394" s="39">
        <f>IF($D8394="","",IFERROR(VLOOKUP($D8394,AcctTbl,3,0),""))</f>
        <v>0</v>
      </c>
      <c r="G8394" s="39">
        <f>IF(Txn!$B4203="","",Txn!$D4203)</f>
        <v>0</v>
      </c>
      <c r="H8394" s="38">
        <f>IF(Txn!$B4203="","",Txn!$E4203)</f>
        <v>0</v>
      </c>
      <c r="I8394" s="40">
        <f>IF(Txn!$B4203="",0,Txn!$Q4203)</f>
        <v>0</v>
      </c>
      <c r="J8394" s="40">
        <f>IF(Txn!$B4203="",0,Txn!$R4203)</f>
        <v>0</v>
      </c>
      <c r="K8394" s="41">
        <f>IF($A8394="","",IFERROR(VALUE(MID($A8394,6,2)),""))</f>
        <v>0</v>
      </c>
      <c r="L8394" s="39">
        <f>IF(Txn!$K4203="","","طرف مقابل — "&amp;Txn!$K4203)</f>
        <v>0</v>
      </c>
      <c r="N8394" s="42">
        <f>IF($D8394="",0,COUNTIF(BankAccts,$D8394))</f>
        <v>0</v>
      </c>
    </row>
    <row r="8395" spans="1:14">
      <c r="A8395" s="38">
        <f>IF(Txn!$B4204="","",Txn!$B4204)</f>
        <v>0</v>
      </c>
      <c r="B8395" s="38">
        <f>IF(Txn!$B4204="","",Txn!$C4204)</f>
        <v>0</v>
      </c>
      <c r="C8395" s="39">
        <f>IF(Txn!$B4204="","","تراکنش بانکی")</f>
        <v>0</v>
      </c>
      <c r="D8395" s="38">
        <f>IF(Txn!$B4204="","",IF(Txn!$X4204="","",Txn!$X4204))</f>
        <v>0</v>
      </c>
      <c r="E8395" s="39">
        <f>IF($D8395="","",IFERROR(VLOOKUP($D8395,AcctTbl,2,0),""))</f>
        <v>0</v>
      </c>
      <c r="F8395" s="39">
        <f>IF($D8395="","",IFERROR(VLOOKUP($D8395,AcctTbl,3,0),""))</f>
        <v>0</v>
      </c>
      <c r="G8395" s="39">
        <f>IF(Txn!$B4204="","",Txn!$D4204)</f>
        <v>0</v>
      </c>
      <c r="H8395" s="38">
        <f>IF(Txn!$B4204="","",Txn!$E4204)</f>
        <v>0</v>
      </c>
      <c r="I8395" s="40">
        <f>IF(Txn!$B4204="",0,Txn!$O4204)</f>
        <v>0</v>
      </c>
      <c r="J8395" s="40">
        <f>IF(Txn!$B4204="",0,Txn!$P4204)</f>
        <v>0</v>
      </c>
      <c r="K8395" s="41">
        <f>IF($A8395="","",IFERROR(VALUE(MID($A8395,6,2)),""))</f>
        <v>0</v>
      </c>
      <c r="L8395" s="39">
        <f>IF(Txn!$K4204="","",Txn!$K4204)</f>
        <v>0</v>
      </c>
      <c r="N8395" s="42">
        <f>IF($D8395="",0,COUNTIF(BankAccts,$D8395))</f>
        <v>0</v>
      </c>
    </row>
    <row r="8396" spans="1:14">
      <c r="A8396" s="38">
        <f>IF(Txn!$B4204="","",Txn!$B4204)</f>
        <v>0</v>
      </c>
      <c r="B8396" s="38">
        <f>IF(Txn!$B4204="","",Txn!$C4204)</f>
        <v>0</v>
      </c>
      <c r="C8396" s="39">
        <f>IF(Txn!$B4204="","","تراکنش بانکی")</f>
        <v>0</v>
      </c>
      <c r="D8396" s="38">
        <f>IF(Txn!$B4204="","",IF(IF(Txn!$U4204="TRF",Txn!$Y4204,Txn!$Z4204)="","",IF(Txn!$U4204="TRF",Txn!$Y4204,Txn!$Z4204)))</f>
        <v>0</v>
      </c>
      <c r="E8396" s="39">
        <f>IF($D8396="","",IFERROR(VLOOKUP($D8396,AcctTbl,2,0),""))</f>
        <v>0</v>
      </c>
      <c r="F8396" s="39">
        <f>IF($D8396="","",IFERROR(VLOOKUP($D8396,AcctTbl,3,0),""))</f>
        <v>0</v>
      </c>
      <c r="G8396" s="39">
        <f>IF(Txn!$B4204="","",Txn!$D4204)</f>
        <v>0</v>
      </c>
      <c r="H8396" s="38">
        <f>IF(Txn!$B4204="","",Txn!$E4204)</f>
        <v>0</v>
      </c>
      <c r="I8396" s="40">
        <f>IF(Txn!$B4204="",0,Txn!$Q4204)</f>
        <v>0</v>
      </c>
      <c r="J8396" s="40">
        <f>IF(Txn!$B4204="",0,Txn!$R4204)</f>
        <v>0</v>
      </c>
      <c r="K8396" s="41">
        <f>IF($A8396="","",IFERROR(VALUE(MID($A8396,6,2)),""))</f>
        <v>0</v>
      </c>
      <c r="L8396" s="39">
        <f>IF(Txn!$K4204="","","طرف مقابل — "&amp;Txn!$K4204)</f>
        <v>0</v>
      </c>
      <c r="N8396" s="42">
        <f>IF($D8396="",0,COUNTIF(BankAccts,$D8396))</f>
        <v>0</v>
      </c>
    </row>
    <row r="8397" spans="1:14">
      <c r="A8397" s="38">
        <f>IF(Txn!$B4205="","",Txn!$B4205)</f>
        <v>0</v>
      </c>
      <c r="B8397" s="38">
        <f>IF(Txn!$B4205="","",Txn!$C4205)</f>
        <v>0</v>
      </c>
      <c r="C8397" s="39">
        <f>IF(Txn!$B4205="","","تراکنش بانکی")</f>
        <v>0</v>
      </c>
      <c r="D8397" s="38">
        <f>IF(Txn!$B4205="","",IF(Txn!$X4205="","",Txn!$X4205))</f>
        <v>0</v>
      </c>
      <c r="E8397" s="39">
        <f>IF($D8397="","",IFERROR(VLOOKUP($D8397,AcctTbl,2,0),""))</f>
        <v>0</v>
      </c>
      <c r="F8397" s="39">
        <f>IF($D8397="","",IFERROR(VLOOKUP($D8397,AcctTbl,3,0),""))</f>
        <v>0</v>
      </c>
      <c r="G8397" s="39">
        <f>IF(Txn!$B4205="","",Txn!$D4205)</f>
        <v>0</v>
      </c>
      <c r="H8397" s="38">
        <f>IF(Txn!$B4205="","",Txn!$E4205)</f>
        <v>0</v>
      </c>
      <c r="I8397" s="40">
        <f>IF(Txn!$B4205="",0,Txn!$O4205)</f>
        <v>0</v>
      </c>
      <c r="J8397" s="40">
        <f>IF(Txn!$B4205="",0,Txn!$P4205)</f>
        <v>0</v>
      </c>
      <c r="K8397" s="41">
        <f>IF($A8397="","",IFERROR(VALUE(MID($A8397,6,2)),""))</f>
        <v>0</v>
      </c>
      <c r="L8397" s="39">
        <f>IF(Txn!$K4205="","",Txn!$K4205)</f>
        <v>0</v>
      </c>
      <c r="N8397" s="42">
        <f>IF($D8397="",0,COUNTIF(BankAccts,$D8397))</f>
        <v>0</v>
      </c>
    </row>
    <row r="8398" spans="1:14">
      <c r="A8398" s="38">
        <f>IF(Txn!$B4205="","",Txn!$B4205)</f>
        <v>0</v>
      </c>
      <c r="B8398" s="38">
        <f>IF(Txn!$B4205="","",Txn!$C4205)</f>
        <v>0</v>
      </c>
      <c r="C8398" s="39">
        <f>IF(Txn!$B4205="","","تراکنش بانکی")</f>
        <v>0</v>
      </c>
      <c r="D8398" s="38">
        <f>IF(Txn!$B4205="","",IF(IF(Txn!$U4205="TRF",Txn!$Y4205,Txn!$Z4205)="","",IF(Txn!$U4205="TRF",Txn!$Y4205,Txn!$Z4205)))</f>
        <v>0</v>
      </c>
      <c r="E8398" s="39">
        <f>IF($D8398="","",IFERROR(VLOOKUP($D8398,AcctTbl,2,0),""))</f>
        <v>0</v>
      </c>
      <c r="F8398" s="39">
        <f>IF($D8398="","",IFERROR(VLOOKUP($D8398,AcctTbl,3,0),""))</f>
        <v>0</v>
      </c>
      <c r="G8398" s="39">
        <f>IF(Txn!$B4205="","",Txn!$D4205)</f>
        <v>0</v>
      </c>
      <c r="H8398" s="38">
        <f>IF(Txn!$B4205="","",Txn!$E4205)</f>
        <v>0</v>
      </c>
      <c r="I8398" s="40">
        <f>IF(Txn!$B4205="",0,Txn!$Q4205)</f>
        <v>0</v>
      </c>
      <c r="J8398" s="40">
        <f>IF(Txn!$B4205="",0,Txn!$R4205)</f>
        <v>0</v>
      </c>
      <c r="K8398" s="41">
        <f>IF($A8398="","",IFERROR(VALUE(MID($A8398,6,2)),""))</f>
        <v>0</v>
      </c>
      <c r="L8398" s="39">
        <f>IF(Txn!$K4205="","","طرف مقابل — "&amp;Txn!$K4205)</f>
        <v>0</v>
      </c>
      <c r="N8398" s="42">
        <f>IF($D8398="",0,COUNTIF(BankAccts,$D8398))</f>
        <v>0</v>
      </c>
    </row>
    <row r="8399" spans="1:14">
      <c r="A8399" s="38">
        <f>IF(Txn!$B4206="","",Txn!$B4206)</f>
        <v>0</v>
      </c>
      <c r="B8399" s="38">
        <f>IF(Txn!$B4206="","",Txn!$C4206)</f>
        <v>0</v>
      </c>
      <c r="C8399" s="39">
        <f>IF(Txn!$B4206="","","تراکنش بانکی")</f>
        <v>0</v>
      </c>
      <c r="D8399" s="38">
        <f>IF(Txn!$B4206="","",IF(Txn!$X4206="","",Txn!$X4206))</f>
        <v>0</v>
      </c>
      <c r="E8399" s="39">
        <f>IF($D8399="","",IFERROR(VLOOKUP($D8399,AcctTbl,2,0),""))</f>
        <v>0</v>
      </c>
      <c r="F8399" s="39">
        <f>IF($D8399="","",IFERROR(VLOOKUP($D8399,AcctTbl,3,0),""))</f>
        <v>0</v>
      </c>
      <c r="G8399" s="39">
        <f>IF(Txn!$B4206="","",Txn!$D4206)</f>
        <v>0</v>
      </c>
      <c r="H8399" s="38">
        <f>IF(Txn!$B4206="","",Txn!$E4206)</f>
        <v>0</v>
      </c>
      <c r="I8399" s="40">
        <f>IF(Txn!$B4206="",0,Txn!$O4206)</f>
        <v>0</v>
      </c>
      <c r="J8399" s="40">
        <f>IF(Txn!$B4206="",0,Txn!$P4206)</f>
        <v>0</v>
      </c>
      <c r="K8399" s="41">
        <f>IF($A8399="","",IFERROR(VALUE(MID($A8399,6,2)),""))</f>
        <v>0</v>
      </c>
      <c r="L8399" s="39">
        <f>IF(Txn!$K4206="","",Txn!$K4206)</f>
        <v>0</v>
      </c>
      <c r="N8399" s="42">
        <f>IF($D8399="",0,COUNTIF(BankAccts,$D8399))</f>
        <v>0</v>
      </c>
    </row>
    <row r="8400" spans="1:14">
      <c r="A8400" s="38">
        <f>IF(Txn!$B4206="","",Txn!$B4206)</f>
        <v>0</v>
      </c>
      <c r="B8400" s="38">
        <f>IF(Txn!$B4206="","",Txn!$C4206)</f>
        <v>0</v>
      </c>
      <c r="C8400" s="39">
        <f>IF(Txn!$B4206="","","تراکنش بانکی")</f>
        <v>0</v>
      </c>
      <c r="D8400" s="38">
        <f>IF(Txn!$B4206="","",IF(IF(Txn!$U4206="TRF",Txn!$Y4206,Txn!$Z4206)="","",IF(Txn!$U4206="TRF",Txn!$Y4206,Txn!$Z4206)))</f>
        <v>0</v>
      </c>
      <c r="E8400" s="39">
        <f>IF($D8400="","",IFERROR(VLOOKUP($D8400,AcctTbl,2,0),""))</f>
        <v>0</v>
      </c>
      <c r="F8400" s="39">
        <f>IF($D8400="","",IFERROR(VLOOKUP($D8400,AcctTbl,3,0),""))</f>
        <v>0</v>
      </c>
      <c r="G8400" s="39">
        <f>IF(Txn!$B4206="","",Txn!$D4206)</f>
        <v>0</v>
      </c>
      <c r="H8400" s="38">
        <f>IF(Txn!$B4206="","",Txn!$E4206)</f>
        <v>0</v>
      </c>
      <c r="I8400" s="40">
        <f>IF(Txn!$B4206="",0,Txn!$Q4206)</f>
        <v>0</v>
      </c>
      <c r="J8400" s="40">
        <f>IF(Txn!$B4206="",0,Txn!$R4206)</f>
        <v>0</v>
      </c>
      <c r="K8400" s="41">
        <f>IF($A8400="","",IFERROR(VALUE(MID($A8400,6,2)),""))</f>
        <v>0</v>
      </c>
      <c r="L8400" s="39">
        <f>IF(Txn!$K4206="","","طرف مقابل — "&amp;Txn!$K4206)</f>
        <v>0</v>
      </c>
      <c r="N8400" s="42">
        <f>IF($D8400="",0,COUNTIF(BankAccts,$D8400))</f>
        <v>0</v>
      </c>
    </row>
    <row r="8401" spans="1:14">
      <c r="A8401" s="38">
        <f>IF(Txn!$B4207="","",Txn!$B4207)</f>
        <v>0</v>
      </c>
      <c r="B8401" s="38">
        <f>IF(Txn!$B4207="","",Txn!$C4207)</f>
        <v>0</v>
      </c>
      <c r="C8401" s="39">
        <f>IF(Txn!$B4207="","","تراکنش بانکی")</f>
        <v>0</v>
      </c>
      <c r="D8401" s="38">
        <f>IF(Txn!$B4207="","",IF(Txn!$X4207="","",Txn!$X4207))</f>
        <v>0</v>
      </c>
      <c r="E8401" s="39">
        <f>IF($D8401="","",IFERROR(VLOOKUP($D8401,AcctTbl,2,0),""))</f>
        <v>0</v>
      </c>
      <c r="F8401" s="39">
        <f>IF($D8401="","",IFERROR(VLOOKUP($D8401,AcctTbl,3,0),""))</f>
        <v>0</v>
      </c>
      <c r="G8401" s="39">
        <f>IF(Txn!$B4207="","",Txn!$D4207)</f>
        <v>0</v>
      </c>
      <c r="H8401" s="38">
        <f>IF(Txn!$B4207="","",Txn!$E4207)</f>
        <v>0</v>
      </c>
      <c r="I8401" s="40">
        <f>IF(Txn!$B4207="",0,Txn!$O4207)</f>
        <v>0</v>
      </c>
      <c r="J8401" s="40">
        <f>IF(Txn!$B4207="",0,Txn!$P4207)</f>
        <v>0</v>
      </c>
      <c r="K8401" s="41">
        <f>IF($A8401="","",IFERROR(VALUE(MID($A8401,6,2)),""))</f>
        <v>0</v>
      </c>
      <c r="L8401" s="39">
        <f>IF(Txn!$K4207="","",Txn!$K4207)</f>
        <v>0</v>
      </c>
      <c r="N8401" s="42">
        <f>IF($D8401="",0,COUNTIF(BankAccts,$D8401))</f>
        <v>0</v>
      </c>
    </row>
    <row r="8402" spans="1:14">
      <c r="A8402" s="38">
        <f>IF(Txn!$B4207="","",Txn!$B4207)</f>
        <v>0</v>
      </c>
      <c r="B8402" s="38">
        <f>IF(Txn!$B4207="","",Txn!$C4207)</f>
        <v>0</v>
      </c>
      <c r="C8402" s="39">
        <f>IF(Txn!$B4207="","","تراکنش بانکی")</f>
        <v>0</v>
      </c>
      <c r="D8402" s="38">
        <f>IF(Txn!$B4207="","",IF(IF(Txn!$U4207="TRF",Txn!$Y4207,Txn!$Z4207)="","",IF(Txn!$U4207="TRF",Txn!$Y4207,Txn!$Z4207)))</f>
        <v>0</v>
      </c>
      <c r="E8402" s="39">
        <f>IF($D8402="","",IFERROR(VLOOKUP($D8402,AcctTbl,2,0),""))</f>
        <v>0</v>
      </c>
      <c r="F8402" s="39">
        <f>IF($D8402="","",IFERROR(VLOOKUP($D8402,AcctTbl,3,0),""))</f>
        <v>0</v>
      </c>
      <c r="G8402" s="39">
        <f>IF(Txn!$B4207="","",Txn!$D4207)</f>
        <v>0</v>
      </c>
      <c r="H8402" s="38">
        <f>IF(Txn!$B4207="","",Txn!$E4207)</f>
        <v>0</v>
      </c>
      <c r="I8402" s="40">
        <f>IF(Txn!$B4207="",0,Txn!$Q4207)</f>
        <v>0</v>
      </c>
      <c r="J8402" s="40">
        <f>IF(Txn!$B4207="",0,Txn!$R4207)</f>
        <v>0</v>
      </c>
      <c r="K8402" s="41">
        <f>IF($A8402="","",IFERROR(VALUE(MID($A8402,6,2)),""))</f>
        <v>0</v>
      </c>
      <c r="L8402" s="39">
        <f>IF(Txn!$K4207="","","طرف مقابل — "&amp;Txn!$K4207)</f>
        <v>0</v>
      </c>
      <c r="N8402" s="42">
        <f>IF($D8402="",0,COUNTIF(BankAccts,$D8402))</f>
        <v>0</v>
      </c>
    </row>
    <row r="8403" spans="1:14">
      <c r="A8403" s="38">
        <f>IF(Txn!$B4208="","",Txn!$B4208)</f>
        <v>0</v>
      </c>
      <c r="B8403" s="38">
        <f>IF(Txn!$B4208="","",Txn!$C4208)</f>
        <v>0</v>
      </c>
      <c r="C8403" s="39">
        <f>IF(Txn!$B4208="","","تراکنش بانکی")</f>
        <v>0</v>
      </c>
      <c r="D8403" s="38">
        <f>IF(Txn!$B4208="","",IF(Txn!$X4208="","",Txn!$X4208))</f>
        <v>0</v>
      </c>
      <c r="E8403" s="39">
        <f>IF($D8403="","",IFERROR(VLOOKUP($D8403,AcctTbl,2,0),""))</f>
        <v>0</v>
      </c>
      <c r="F8403" s="39">
        <f>IF($D8403="","",IFERROR(VLOOKUP($D8403,AcctTbl,3,0),""))</f>
        <v>0</v>
      </c>
      <c r="G8403" s="39">
        <f>IF(Txn!$B4208="","",Txn!$D4208)</f>
        <v>0</v>
      </c>
      <c r="H8403" s="38">
        <f>IF(Txn!$B4208="","",Txn!$E4208)</f>
        <v>0</v>
      </c>
      <c r="I8403" s="40">
        <f>IF(Txn!$B4208="",0,Txn!$O4208)</f>
        <v>0</v>
      </c>
      <c r="J8403" s="40">
        <f>IF(Txn!$B4208="",0,Txn!$P4208)</f>
        <v>0</v>
      </c>
      <c r="K8403" s="41">
        <f>IF($A8403="","",IFERROR(VALUE(MID($A8403,6,2)),""))</f>
        <v>0</v>
      </c>
      <c r="L8403" s="39">
        <f>IF(Txn!$K4208="","",Txn!$K4208)</f>
        <v>0</v>
      </c>
      <c r="N8403" s="42">
        <f>IF($D8403="",0,COUNTIF(BankAccts,$D8403))</f>
        <v>0</v>
      </c>
    </row>
    <row r="8404" spans="1:14">
      <c r="A8404" s="38">
        <f>IF(Txn!$B4208="","",Txn!$B4208)</f>
        <v>0</v>
      </c>
      <c r="B8404" s="38">
        <f>IF(Txn!$B4208="","",Txn!$C4208)</f>
        <v>0</v>
      </c>
      <c r="C8404" s="39">
        <f>IF(Txn!$B4208="","","تراکنش بانکی")</f>
        <v>0</v>
      </c>
      <c r="D8404" s="38">
        <f>IF(Txn!$B4208="","",IF(IF(Txn!$U4208="TRF",Txn!$Y4208,Txn!$Z4208)="","",IF(Txn!$U4208="TRF",Txn!$Y4208,Txn!$Z4208)))</f>
        <v>0</v>
      </c>
      <c r="E8404" s="39">
        <f>IF($D8404="","",IFERROR(VLOOKUP($D8404,AcctTbl,2,0),""))</f>
        <v>0</v>
      </c>
      <c r="F8404" s="39">
        <f>IF($D8404="","",IFERROR(VLOOKUP($D8404,AcctTbl,3,0),""))</f>
        <v>0</v>
      </c>
      <c r="G8404" s="39">
        <f>IF(Txn!$B4208="","",Txn!$D4208)</f>
        <v>0</v>
      </c>
      <c r="H8404" s="38">
        <f>IF(Txn!$B4208="","",Txn!$E4208)</f>
        <v>0</v>
      </c>
      <c r="I8404" s="40">
        <f>IF(Txn!$B4208="",0,Txn!$Q4208)</f>
        <v>0</v>
      </c>
      <c r="J8404" s="40">
        <f>IF(Txn!$B4208="",0,Txn!$R4208)</f>
        <v>0</v>
      </c>
      <c r="K8404" s="41">
        <f>IF($A8404="","",IFERROR(VALUE(MID($A8404,6,2)),""))</f>
        <v>0</v>
      </c>
      <c r="L8404" s="39">
        <f>IF(Txn!$K4208="","","طرف مقابل — "&amp;Txn!$K4208)</f>
        <v>0</v>
      </c>
      <c r="N8404" s="42">
        <f>IF($D8404="",0,COUNTIF(BankAccts,$D8404))</f>
        <v>0</v>
      </c>
    </row>
    <row r="8405" spans="1:14">
      <c r="A8405" s="38">
        <f>IF(Txn!$B4209="","",Txn!$B4209)</f>
        <v>0</v>
      </c>
      <c r="B8405" s="38">
        <f>IF(Txn!$B4209="","",Txn!$C4209)</f>
        <v>0</v>
      </c>
      <c r="C8405" s="39">
        <f>IF(Txn!$B4209="","","تراکنش بانکی")</f>
        <v>0</v>
      </c>
      <c r="D8405" s="38">
        <f>IF(Txn!$B4209="","",IF(Txn!$X4209="","",Txn!$X4209))</f>
        <v>0</v>
      </c>
      <c r="E8405" s="39">
        <f>IF($D8405="","",IFERROR(VLOOKUP($D8405,AcctTbl,2,0),""))</f>
        <v>0</v>
      </c>
      <c r="F8405" s="39">
        <f>IF($D8405="","",IFERROR(VLOOKUP($D8405,AcctTbl,3,0),""))</f>
        <v>0</v>
      </c>
      <c r="G8405" s="39">
        <f>IF(Txn!$B4209="","",Txn!$D4209)</f>
        <v>0</v>
      </c>
      <c r="H8405" s="38">
        <f>IF(Txn!$B4209="","",Txn!$E4209)</f>
        <v>0</v>
      </c>
      <c r="I8405" s="40">
        <f>IF(Txn!$B4209="",0,Txn!$O4209)</f>
        <v>0</v>
      </c>
      <c r="J8405" s="40">
        <f>IF(Txn!$B4209="",0,Txn!$P4209)</f>
        <v>0</v>
      </c>
      <c r="K8405" s="41">
        <f>IF($A8405="","",IFERROR(VALUE(MID($A8405,6,2)),""))</f>
        <v>0</v>
      </c>
      <c r="L8405" s="39">
        <f>IF(Txn!$K4209="","",Txn!$K4209)</f>
        <v>0</v>
      </c>
      <c r="N8405" s="42">
        <f>IF($D8405="",0,COUNTIF(BankAccts,$D8405))</f>
        <v>0</v>
      </c>
    </row>
    <row r="8406" spans="1:14">
      <c r="A8406" s="38">
        <f>IF(Txn!$B4209="","",Txn!$B4209)</f>
        <v>0</v>
      </c>
      <c r="B8406" s="38">
        <f>IF(Txn!$B4209="","",Txn!$C4209)</f>
        <v>0</v>
      </c>
      <c r="C8406" s="39">
        <f>IF(Txn!$B4209="","","تراکنش بانکی")</f>
        <v>0</v>
      </c>
      <c r="D8406" s="38">
        <f>IF(Txn!$B4209="","",IF(IF(Txn!$U4209="TRF",Txn!$Y4209,Txn!$Z4209)="","",IF(Txn!$U4209="TRF",Txn!$Y4209,Txn!$Z4209)))</f>
        <v>0</v>
      </c>
      <c r="E8406" s="39">
        <f>IF($D8406="","",IFERROR(VLOOKUP($D8406,AcctTbl,2,0),""))</f>
        <v>0</v>
      </c>
      <c r="F8406" s="39">
        <f>IF($D8406="","",IFERROR(VLOOKUP($D8406,AcctTbl,3,0),""))</f>
        <v>0</v>
      </c>
      <c r="G8406" s="39">
        <f>IF(Txn!$B4209="","",Txn!$D4209)</f>
        <v>0</v>
      </c>
      <c r="H8406" s="38">
        <f>IF(Txn!$B4209="","",Txn!$E4209)</f>
        <v>0</v>
      </c>
      <c r="I8406" s="40">
        <f>IF(Txn!$B4209="",0,Txn!$Q4209)</f>
        <v>0</v>
      </c>
      <c r="J8406" s="40">
        <f>IF(Txn!$B4209="",0,Txn!$R4209)</f>
        <v>0</v>
      </c>
      <c r="K8406" s="41">
        <f>IF($A8406="","",IFERROR(VALUE(MID($A8406,6,2)),""))</f>
        <v>0</v>
      </c>
      <c r="L8406" s="39">
        <f>IF(Txn!$K4209="","","طرف مقابل — "&amp;Txn!$K4209)</f>
        <v>0</v>
      </c>
      <c r="N8406" s="42">
        <f>IF($D8406="",0,COUNTIF(BankAccts,$D8406))</f>
        <v>0</v>
      </c>
    </row>
    <row r="8407" spans="1:14">
      <c r="A8407" s="38">
        <f>IF(Txn!$B4210="","",Txn!$B4210)</f>
        <v>0</v>
      </c>
      <c r="B8407" s="38">
        <f>IF(Txn!$B4210="","",Txn!$C4210)</f>
        <v>0</v>
      </c>
      <c r="C8407" s="39">
        <f>IF(Txn!$B4210="","","تراکنش بانکی")</f>
        <v>0</v>
      </c>
      <c r="D8407" s="38">
        <f>IF(Txn!$B4210="","",IF(Txn!$X4210="","",Txn!$X4210))</f>
        <v>0</v>
      </c>
      <c r="E8407" s="39">
        <f>IF($D8407="","",IFERROR(VLOOKUP($D8407,AcctTbl,2,0),""))</f>
        <v>0</v>
      </c>
      <c r="F8407" s="39">
        <f>IF($D8407="","",IFERROR(VLOOKUP($D8407,AcctTbl,3,0),""))</f>
        <v>0</v>
      </c>
      <c r="G8407" s="39">
        <f>IF(Txn!$B4210="","",Txn!$D4210)</f>
        <v>0</v>
      </c>
      <c r="H8407" s="38">
        <f>IF(Txn!$B4210="","",Txn!$E4210)</f>
        <v>0</v>
      </c>
      <c r="I8407" s="40">
        <f>IF(Txn!$B4210="",0,Txn!$O4210)</f>
        <v>0</v>
      </c>
      <c r="J8407" s="40">
        <f>IF(Txn!$B4210="",0,Txn!$P4210)</f>
        <v>0</v>
      </c>
      <c r="K8407" s="41">
        <f>IF($A8407="","",IFERROR(VALUE(MID($A8407,6,2)),""))</f>
        <v>0</v>
      </c>
      <c r="L8407" s="39">
        <f>IF(Txn!$K4210="","",Txn!$K4210)</f>
        <v>0</v>
      </c>
      <c r="N8407" s="42">
        <f>IF($D8407="",0,COUNTIF(BankAccts,$D8407))</f>
        <v>0</v>
      </c>
    </row>
    <row r="8408" spans="1:14">
      <c r="A8408" s="38">
        <f>IF(Txn!$B4210="","",Txn!$B4210)</f>
        <v>0</v>
      </c>
      <c r="B8408" s="38">
        <f>IF(Txn!$B4210="","",Txn!$C4210)</f>
        <v>0</v>
      </c>
      <c r="C8408" s="39">
        <f>IF(Txn!$B4210="","","تراکنش بانکی")</f>
        <v>0</v>
      </c>
      <c r="D8408" s="38">
        <f>IF(Txn!$B4210="","",IF(IF(Txn!$U4210="TRF",Txn!$Y4210,Txn!$Z4210)="","",IF(Txn!$U4210="TRF",Txn!$Y4210,Txn!$Z4210)))</f>
        <v>0</v>
      </c>
      <c r="E8408" s="39">
        <f>IF($D8408="","",IFERROR(VLOOKUP($D8408,AcctTbl,2,0),""))</f>
        <v>0</v>
      </c>
      <c r="F8408" s="39">
        <f>IF($D8408="","",IFERROR(VLOOKUP($D8408,AcctTbl,3,0),""))</f>
        <v>0</v>
      </c>
      <c r="G8408" s="39">
        <f>IF(Txn!$B4210="","",Txn!$D4210)</f>
        <v>0</v>
      </c>
      <c r="H8408" s="38">
        <f>IF(Txn!$B4210="","",Txn!$E4210)</f>
        <v>0</v>
      </c>
      <c r="I8408" s="40">
        <f>IF(Txn!$B4210="",0,Txn!$Q4210)</f>
        <v>0</v>
      </c>
      <c r="J8408" s="40">
        <f>IF(Txn!$B4210="",0,Txn!$R4210)</f>
        <v>0</v>
      </c>
      <c r="K8408" s="41">
        <f>IF($A8408="","",IFERROR(VALUE(MID($A8408,6,2)),""))</f>
        <v>0</v>
      </c>
      <c r="L8408" s="39">
        <f>IF(Txn!$K4210="","","طرف مقابل — "&amp;Txn!$K4210)</f>
        <v>0</v>
      </c>
      <c r="N8408" s="42">
        <f>IF($D8408="",0,COUNTIF(BankAccts,$D8408))</f>
        <v>0</v>
      </c>
    </row>
    <row r="8409" spans="1:14">
      <c r="A8409" s="38">
        <f>IF(Txn!$B4211="","",Txn!$B4211)</f>
        <v>0</v>
      </c>
      <c r="B8409" s="38">
        <f>IF(Txn!$B4211="","",Txn!$C4211)</f>
        <v>0</v>
      </c>
      <c r="C8409" s="39">
        <f>IF(Txn!$B4211="","","تراکنش بانکی")</f>
        <v>0</v>
      </c>
      <c r="D8409" s="38">
        <f>IF(Txn!$B4211="","",IF(Txn!$X4211="","",Txn!$X4211))</f>
        <v>0</v>
      </c>
      <c r="E8409" s="39">
        <f>IF($D8409="","",IFERROR(VLOOKUP($D8409,AcctTbl,2,0),""))</f>
        <v>0</v>
      </c>
      <c r="F8409" s="39">
        <f>IF($D8409="","",IFERROR(VLOOKUP($D8409,AcctTbl,3,0),""))</f>
        <v>0</v>
      </c>
      <c r="G8409" s="39">
        <f>IF(Txn!$B4211="","",Txn!$D4211)</f>
        <v>0</v>
      </c>
      <c r="H8409" s="38">
        <f>IF(Txn!$B4211="","",Txn!$E4211)</f>
        <v>0</v>
      </c>
      <c r="I8409" s="40">
        <f>IF(Txn!$B4211="",0,Txn!$O4211)</f>
        <v>0</v>
      </c>
      <c r="J8409" s="40">
        <f>IF(Txn!$B4211="",0,Txn!$P4211)</f>
        <v>0</v>
      </c>
      <c r="K8409" s="41">
        <f>IF($A8409="","",IFERROR(VALUE(MID($A8409,6,2)),""))</f>
        <v>0</v>
      </c>
      <c r="L8409" s="39">
        <f>IF(Txn!$K4211="","",Txn!$K4211)</f>
        <v>0</v>
      </c>
      <c r="N8409" s="42">
        <f>IF($D8409="",0,COUNTIF(BankAccts,$D8409))</f>
        <v>0</v>
      </c>
    </row>
    <row r="8410" spans="1:14">
      <c r="A8410" s="38">
        <f>IF(Txn!$B4211="","",Txn!$B4211)</f>
        <v>0</v>
      </c>
      <c r="B8410" s="38">
        <f>IF(Txn!$B4211="","",Txn!$C4211)</f>
        <v>0</v>
      </c>
      <c r="C8410" s="39">
        <f>IF(Txn!$B4211="","","تراکنش بانکی")</f>
        <v>0</v>
      </c>
      <c r="D8410" s="38">
        <f>IF(Txn!$B4211="","",IF(IF(Txn!$U4211="TRF",Txn!$Y4211,Txn!$Z4211)="","",IF(Txn!$U4211="TRF",Txn!$Y4211,Txn!$Z4211)))</f>
        <v>0</v>
      </c>
      <c r="E8410" s="39">
        <f>IF($D8410="","",IFERROR(VLOOKUP($D8410,AcctTbl,2,0),""))</f>
        <v>0</v>
      </c>
      <c r="F8410" s="39">
        <f>IF($D8410="","",IFERROR(VLOOKUP($D8410,AcctTbl,3,0),""))</f>
        <v>0</v>
      </c>
      <c r="G8410" s="39">
        <f>IF(Txn!$B4211="","",Txn!$D4211)</f>
        <v>0</v>
      </c>
      <c r="H8410" s="38">
        <f>IF(Txn!$B4211="","",Txn!$E4211)</f>
        <v>0</v>
      </c>
      <c r="I8410" s="40">
        <f>IF(Txn!$B4211="",0,Txn!$Q4211)</f>
        <v>0</v>
      </c>
      <c r="J8410" s="40">
        <f>IF(Txn!$B4211="",0,Txn!$R4211)</f>
        <v>0</v>
      </c>
      <c r="K8410" s="41">
        <f>IF($A8410="","",IFERROR(VALUE(MID($A8410,6,2)),""))</f>
        <v>0</v>
      </c>
      <c r="L8410" s="39">
        <f>IF(Txn!$K4211="","","طرف مقابل — "&amp;Txn!$K4211)</f>
        <v>0</v>
      </c>
      <c r="N8410" s="42">
        <f>IF($D8410="",0,COUNTIF(BankAccts,$D8410))</f>
        <v>0</v>
      </c>
    </row>
    <row r="8411" spans="1:14">
      <c r="A8411" s="38">
        <f>IF(Txn!$B4212="","",Txn!$B4212)</f>
        <v>0</v>
      </c>
      <c r="B8411" s="38">
        <f>IF(Txn!$B4212="","",Txn!$C4212)</f>
        <v>0</v>
      </c>
      <c r="C8411" s="39">
        <f>IF(Txn!$B4212="","","تراکنش بانکی")</f>
        <v>0</v>
      </c>
      <c r="D8411" s="38">
        <f>IF(Txn!$B4212="","",IF(Txn!$X4212="","",Txn!$X4212))</f>
        <v>0</v>
      </c>
      <c r="E8411" s="39">
        <f>IF($D8411="","",IFERROR(VLOOKUP($D8411,AcctTbl,2,0),""))</f>
        <v>0</v>
      </c>
      <c r="F8411" s="39">
        <f>IF($D8411="","",IFERROR(VLOOKUP($D8411,AcctTbl,3,0),""))</f>
        <v>0</v>
      </c>
      <c r="G8411" s="39">
        <f>IF(Txn!$B4212="","",Txn!$D4212)</f>
        <v>0</v>
      </c>
      <c r="H8411" s="38">
        <f>IF(Txn!$B4212="","",Txn!$E4212)</f>
        <v>0</v>
      </c>
      <c r="I8411" s="40">
        <f>IF(Txn!$B4212="",0,Txn!$O4212)</f>
        <v>0</v>
      </c>
      <c r="J8411" s="40">
        <f>IF(Txn!$B4212="",0,Txn!$P4212)</f>
        <v>0</v>
      </c>
      <c r="K8411" s="41">
        <f>IF($A8411="","",IFERROR(VALUE(MID($A8411,6,2)),""))</f>
        <v>0</v>
      </c>
      <c r="L8411" s="39">
        <f>IF(Txn!$K4212="","",Txn!$K4212)</f>
        <v>0</v>
      </c>
      <c r="N8411" s="42">
        <f>IF($D8411="",0,COUNTIF(BankAccts,$D8411))</f>
        <v>0</v>
      </c>
    </row>
    <row r="8412" spans="1:14">
      <c r="A8412" s="38">
        <f>IF(Txn!$B4212="","",Txn!$B4212)</f>
        <v>0</v>
      </c>
      <c r="B8412" s="38">
        <f>IF(Txn!$B4212="","",Txn!$C4212)</f>
        <v>0</v>
      </c>
      <c r="C8412" s="39">
        <f>IF(Txn!$B4212="","","تراکنش بانکی")</f>
        <v>0</v>
      </c>
      <c r="D8412" s="38">
        <f>IF(Txn!$B4212="","",IF(IF(Txn!$U4212="TRF",Txn!$Y4212,Txn!$Z4212)="","",IF(Txn!$U4212="TRF",Txn!$Y4212,Txn!$Z4212)))</f>
        <v>0</v>
      </c>
      <c r="E8412" s="39">
        <f>IF($D8412="","",IFERROR(VLOOKUP($D8412,AcctTbl,2,0),""))</f>
        <v>0</v>
      </c>
      <c r="F8412" s="39">
        <f>IF($D8412="","",IFERROR(VLOOKUP($D8412,AcctTbl,3,0),""))</f>
        <v>0</v>
      </c>
      <c r="G8412" s="39">
        <f>IF(Txn!$B4212="","",Txn!$D4212)</f>
        <v>0</v>
      </c>
      <c r="H8412" s="38">
        <f>IF(Txn!$B4212="","",Txn!$E4212)</f>
        <v>0</v>
      </c>
      <c r="I8412" s="40">
        <f>IF(Txn!$B4212="",0,Txn!$Q4212)</f>
        <v>0</v>
      </c>
      <c r="J8412" s="40">
        <f>IF(Txn!$B4212="",0,Txn!$R4212)</f>
        <v>0</v>
      </c>
      <c r="K8412" s="41">
        <f>IF($A8412="","",IFERROR(VALUE(MID($A8412,6,2)),""))</f>
        <v>0</v>
      </c>
      <c r="L8412" s="39">
        <f>IF(Txn!$K4212="","","طرف مقابل — "&amp;Txn!$K4212)</f>
        <v>0</v>
      </c>
      <c r="N8412" s="42">
        <f>IF($D8412="",0,COUNTIF(BankAccts,$D8412))</f>
        <v>0</v>
      </c>
    </row>
    <row r="8413" spans="1:14">
      <c r="A8413" s="38">
        <f>IF(Txn!$B4213="","",Txn!$B4213)</f>
        <v>0</v>
      </c>
      <c r="B8413" s="38">
        <f>IF(Txn!$B4213="","",Txn!$C4213)</f>
        <v>0</v>
      </c>
      <c r="C8413" s="39">
        <f>IF(Txn!$B4213="","","تراکنش بانکی")</f>
        <v>0</v>
      </c>
      <c r="D8413" s="38">
        <f>IF(Txn!$B4213="","",IF(Txn!$X4213="","",Txn!$X4213))</f>
        <v>0</v>
      </c>
      <c r="E8413" s="39">
        <f>IF($D8413="","",IFERROR(VLOOKUP($D8413,AcctTbl,2,0),""))</f>
        <v>0</v>
      </c>
      <c r="F8413" s="39">
        <f>IF($D8413="","",IFERROR(VLOOKUP($D8413,AcctTbl,3,0),""))</f>
        <v>0</v>
      </c>
      <c r="G8413" s="39">
        <f>IF(Txn!$B4213="","",Txn!$D4213)</f>
        <v>0</v>
      </c>
      <c r="H8413" s="38">
        <f>IF(Txn!$B4213="","",Txn!$E4213)</f>
        <v>0</v>
      </c>
      <c r="I8413" s="40">
        <f>IF(Txn!$B4213="",0,Txn!$O4213)</f>
        <v>0</v>
      </c>
      <c r="J8413" s="40">
        <f>IF(Txn!$B4213="",0,Txn!$P4213)</f>
        <v>0</v>
      </c>
      <c r="K8413" s="41">
        <f>IF($A8413="","",IFERROR(VALUE(MID($A8413,6,2)),""))</f>
        <v>0</v>
      </c>
      <c r="L8413" s="39">
        <f>IF(Txn!$K4213="","",Txn!$K4213)</f>
        <v>0</v>
      </c>
      <c r="N8413" s="42">
        <f>IF($D8413="",0,COUNTIF(BankAccts,$D8413))</f>
        <v>0</v>
      </c>
    </row>
    <row r="8414" spans="1:14">
      <c r="A8414" s="38">
        <f>IF(Txn!$B4213="","",Txn!$B4213)</f>
        <v>0</v>
      </c>
      <c r="B8414" s="38">
        <f>IF(Txn!$B4213="","",Txn!$C4213)</f>
        <v>0</v>
      </c>
      <c r="C8414" s="39">
        <f>IF(Txn!$B4213="","","تراکنش بانکی")</f>
        <v>0</v>
      </c>
      <c r="D8414" s="38">
        <f>IF(Txn!$B4213="","",IF(IF(Txn!$U4213="TRF",Txn!$Y4213,Txn!$Z4213)="","",IF(Txn!$U4213="TRF",Txn!$Y4213,Txn!$Z4213)))</f>
        <v>0</v>
      </c>
      <c r="E8414" s="39">
        <f>IF($D8414="","",IFERROR(VLOOKUP($D8414,AcctTbl,2,0),""))</f>
        <v>0</v>
      </c>
      <c r="F8414" s="39">
        <f>IF($D8414="","",IFERROR(VLOOKUP($D8414,AcctTbl,3,0),""))</f>
        <v>0</v>
      </c>
      <c r="G8414" s="39">
        <f>IF(Txn!$B4213="","",Txn!$D4213)</f>
        <v>0</v>
      </c>
      <c r="H8414" s="38">
        <f>IF(Txn!$B4213="","",Txn!$E4213)</f>
        <v>0</v>
      </c>
      <c r="I8414" s="40">
        <f>IF(Txn!$B4213="",0,Txn!$Q4213)</f>
        <v>0</v>
      </c>
      <c r="J8414" s="40">
        <f>IF(Txn!$B4213="",0,Txn!$R4213)</f>
        <v>0</v>
      </c>
      <c r="K8414" s="41">
        <f>IF($A8414="","",IFERROR(VALUE(MID($A8414,6,2)),""))</f>
        <v>0</v>
      </c>
      <c r="L8414" s="39">
        <f>IF(Txn!$K4213="","","طرف مقابل — "&amp;Txn!$K4213)</f>
        <v>0</v>
      </c>
      <c r="N8414" s="42">
        <f>IF($D8414="",0,COUNTIF(BankAccts,$D8414))</f>
        <v>0</v>
      </c>
    </row>
    <row r="8415" spans="1:14">
      <c r="A8415" s="38">
        <f>IF(Txn!$B4214="","",Txn!$B4214)</f>
        <v>0</v>
      </c>
      <c r="B8415" s="38">
        <f>IF(Txn!$B4214="","",Txn!$C4214)</f>
        <v>0</v>
      </c>
      <c r="C8415" s="39">
        <f>IF(Txn!$B4214="","","تراکنش بانکی")</f>
        <v>0</v>
      </c>
      <c r="D8415" s="38">
        <f>IF(Txn!$B4214="","",IF(Txn!$X4214="","",Txn!$X4214))</f>
        <v>0</v>
      </c>
      <c r="E8415" s="39">
        <f>IF($D8415="","",IFERROR(VLOOKUP($D8415,AcctTbl,2,0),""))</f>
        <v>0</v>
      </c>
      <c r="F8415" s="39">
        <f>IF($D8415="","",IFERROR(VLOOKUP($D8415,AcctTbl,3,0),""))</f>
        <v>0</v>
      </c>
      <c r="G8415" s="39">
        <f>IF(Txn!$B4214="","",Txn!$D4214)</f>
        <v>0</v>
      </c>
      <c r="H8415" s="38">
        <f>IF(Txn!$B4214="","",Txn!$E4214)</f>
        <v>0</v>
      </c>
      <c r="I8415" s="40">
        <f>IF(Txn!$B4214="",0,Txn!$O4214)</f>
        <v>0</v>
      </c>
      <c r="J8415" s="40">
        <f>IF(Txn!$B4214="",0,Txn!$P4214)</f>
        <v>0</v>
      </c>
      <c r="K8415" s="41">
        <f>IF($A8415="","",IFERROR(VALUE(MID($A8415,6,2)),""))</f>
        <v>0</v>
      </c>
      <c r="L8415" s="39">
        <f>IF(Txn!$K4214="","",Txn!$K4214)</f>
        <v>0</v>
      </c>
      <c r="N8415" s="42">
        <f>IF($D8415="",0,COUNTIF(BankAccts,$D8415))</f>
        <v>0</v>
      </c>
    </row>
    <row r="8416" spans="1:14">
      <c r="A8416" s="38">
        <f>IF(Txn!$B4214="","",Txn!$B4214)</f>
        <v>0</v>
      </c>
      <c r="B8416" s="38">
        <f>IF(Txn!$B4214="","",Txn!$C4214)</f>
        <v>0</v>
      </c>
      <c r="C8416" s="39">
        <f>IF(Txn!$B4214="","","تراکنش بانکی")</f>
        <v>0</v>
      </c>
      <c r="D8416" s="38">
        <f>IF(Txn!$B4214="","",IF(IF(Txn!$U4214="TRF",Txn!$Y4214,Txn!$Z4214)="","",IF(Txn!$U4214="TRF",Txn!$Y4214,Txn!$Z4214)))</f>
        <v>0</v>
      </c>
      <c r="E8416" s="39">
        <f>IF($D8416="","",IFERROR(VLOOKUP($D8416,AcctTbl,2,0),""))</f>
        <v>0</v>
      </c>
      <c r="F8416" s="39">
        <f>IF($D8416="","",IFERROR(VLOOKUP($D8416,AcctTbl,3,0),""))</f>
        <v>0</v>
      </c>
      <c r="G8416" s="39">
        <f>IF(Txn!$B4214="","",Txn!$D4214)</f>
        <v>0</v>
      </c>
      <c r="H8416" s="38">
        <f>IF(Txn!$B4214="","",Txn!$E4214)</f>
        <v>0</v>
      </c>
      <c r="I8416" s="40">
        <f>IF(Txn!$B4214="",0,Txn!$Q4214)</f>
        <v>0</v>
      </c>
      <c r="J8416" s="40">
        <f>IF(Txn!$B4214="",0,Txn!$R4214)</f>
        <v>0</v>
      </c>
      <c r="K8416" s="41">
        <f>IF($A8416="","",IFERROR(VALUE(MID($A8416,6,2)),""))</f>
        <v>0</v>
      </c>
      <c r="L8416" s="39">
        <f>IF(Txn!$K4214="","","طرف مقابل — "&amp;Txn!$K4214)</f>
        <v>0</v>
      </c>
      <c r="N8416" s="42">
        <f>IF($D8416="",0,COUNTIF(BankAccts,$D8416))</f>
        <v>0</v>
      </c>
    </row>
    <row r="8417" spans="1:14">
      <c r="A8417" s="38">
        <f>IF(Txn!$B4215="","",Txn!$B4215)</f>
        <v>0</v>
      </c>
      <c r="B8417" s="38">
        <f>IF(Txn!$B4215="","",Txn!$C4215)</f>
        <v>0</v>
      </c>
      <c r="C8417" s="39">
        <f>IF(Txn!$B4215="","","تراکنش بانکی")</f>
        <v>0</v>
      </c>
      <c r="D8417" s="38">
        <f>IF(Txn!$B4215="","",IF(Txn!$X4215="","",Txn!$X4215))</f>
        <v>0</v>
      </c>
      <c r="E8417" s="39">
        <f>IF($D8417="","",IFERROR(VLOOKUP($D8417,AcctTbl,2,0),""))</f>
        <v>0</v>
      </c>
      <c r="F8417" s="39">
        <f>IF($D8417="","",IFERROR(VLOOKUP($D8417,AcctTbl,3,0),""))</f>
        <v>0</v>
      </c>
      <c r="G8417" s="39">
        <f>IF(Txn!$B4215="","",Txn!$D4215)</f>
        <v>0</v>
      </c>
      <c r="H8417" s="38">
        <f>IF(Txn!$B4215="","",Txn!$E4215)</f>
        <v>0</v>
      </c>
      <c r="I8417" s="40">
        <f>IF(Txn!$B4215="",0,Txn!$O4215)</f>
        <v>0</v>
      </c>
      <c r="J8417" s="40">
        <f>IF(Txn!$B4215="",0,Txn!$P4215)</f>
        <v>0</v>
      </c>
      <c r="K8417" s="41">
        <f>IF($A8417="","",IFERROR(VALUE(MID($A8417,6,2)),""))</f>
        <v>0</v>
      </c>
      <c r="L8417" s="39">
        <f>IF(Txn!$K4215="","",Txn!$K4215)</f>
        <v>0</v>
      </c>
      <c r="N8417" s="42">
        <f>IF($D8417="",0,COUNTIF(BankAccts,$D8417))</f>
        <v>0</v>
      </c>
    </row>
    <row r="8418" spans="1:14">
      <c r="A8418" s="38">
        <f>IF(Txn!$B4215="","",Txn!$B4215)</f>
        <v>0</v>
      </c>
      <c r="B8418" s="38">
        <f>IF(Txn!$B4215="","",Txn!$C4215)</f>
        <v>0</v>
      </c>
      <c r="C8418" s="39">
        <f>IF(Txn!$B4215="","","تراکنش بانکی")</f>
        <v>0</v>
      </c>
      <c r="D8418" s="38">
        <f>IF(Txn!$B4215="","",IF(IF(Txn!$U4215="TRF",Txn!$Y4215,Txn!$Z4215)="","",IF(Txn!$U4215="TRF",Txn!$Y4215,Txn!$Z4215)))</f>
        <v>0</v>
      </c>
      <c r="E8418" s="39">
        <f>IF($D8418="","",IFERROR(VLOOKUP($D8418,AcctTbl,2,0),""))</f>
        <v>0</v>
      </c>
      <c r="F8418" s="39">
        <f>IF($D8418="","",IFERROR(VLOOKUP($D8418,AcctTbl,3,0),""))</f>
        <v>0</v>
      </c>
      <c r="G8418" s="39">
        <f>IF(Txn!$B4215="","",Txn!$D4215)</f>
        <v>0</v>
      </c>
      <c r="H8418" s="38">
        <f>IF(Txn!$B4215="","",Txn!$E4215)</f>
        <v>0</v>
      </c>
      <c r="I8418" s="40">
        <f>IF(Txn!$B4215="",0,Txn!$Q4215)</f>
        <v>0</v>
      </c>
      <c r="J8418" s="40">
        <f>IF(Txn!$B4215="",0,Txn!$R4215)</f>
        <v>0</v>
      </c>
      <c r="K8418" s="41">
        <f>IF($A8418="","",IFERROR(VALUE(MID($A8418,6,2)),""))</f>
        <v>0</v>
      </c>
      <c r="L8418" s="39">
        <f>IF(Txn!$K4215="","","طرف مقابل — "&amp;Txn!$K4215)</f>
        <v>0</v>
      </c>
      <c r="N8418" s="42">
        <f>IF($D8418="",0,COUNTIF(BankAccts,$D8418))</f>
        <v>0</v>
      </c>
    </row>
    <row r="8419" spans="1:14">
      <c r="A8419" s="38">
        <f>IF(Txn!$B4216="","",Txn!$B4216)</f>
        <v>0</v>
      </c>
      <c r="B8419" s="38">
        <f>IF(Txn!$B4216="","",Txn!$C4216)</f>
        <v>0</v>
      </c>
      <c r="C8419" s="39">
        <f>IF(Txn!$B4216="","","تراکنش بانکی")</f>
        <v>0</v>
      </c>
      <c r="D8419" s="38">
        <f>IF(Txn!$B4216="","",IF(Txn!$X4216="","",Txn!$X4216))</f>
        <v>0</v>
      </c>
      <c r="E8419" s="39">
        <f>IF($D8419="","",IFERROR(VLOOKUP($D8419,AcctTbl,2,0),""))</f>
        <v>0</v>
      </c>
      <c r="F8419" s="39">
        <f>IF($D8419="","",IFERROR(VLOOKUP($D8419,AcctTbl,3,0),""))</f>
        <v>0</v>
      </c>
      <c r="G8419" s="39">
        <f>IF(Txn!$B4216="","",Txn!$D4216)</f>
        <v>0</v>
      </c>
      <c r="H8419" s="38">
        <f>IF(Txn!$B4216="","",Txn!$E4216)</f>
        <v>0</v>
      </c>
      <c r="I8419" s="40">
        <f>IF(Txn!$B4216="",0,Txn!$O4216)</f>
        <v>0</v>
      </c>
      <c r="J8419" s="40">
        <f>IF(Txn!$B4216="",0,Txn!$P4216)</f>
        <v>0</v>
      </c>
      <c r="K8419" s="41">
        <f>IF($A8419="","",IFERROR(VALUE(MID($A8419,6,2)),""))</f>
        <v>0</v>
      </c>
      <c r="L8419" s="39">
        <f>IF(Txn!$K4216="","",Txn!$K4216)</f>
        <v>0</v>
      </c>
      <c r="N8419" s="42">
        <f>IF($D8419="",0,COUNTIF(BankAccts,$D8419))</f>
        <v>0</v>
      </c>
    </row>
    <row r="8420" spans="1:14">
      <c r="A8420" s="38">
        <f>IF(Txn!$B4216="","",Txn!$B4216)</f>
        <v>0</v>
      </c>
      <c r="B8420" s="38">
        <f>IF(Txn!$B4216="","",Txn!$C4216)</f>
        <v>0</v>
      </c>
      <c r="C8420" s="39">
        <f>IF(Txn!$B4216="","","تراکنش بانکی")</f>
        <v>0</v>
      </c>
      <c r="D8420" s="38">
        <f>IF(Txn!$B4216="","",IF(IF(Txn!$U4216="TRF",Txn!$Y4216,Txn!$Z4216)="","",IF(Txn!$U4216="TRF",Txn!$Y4216,Txn!$Z4216)))</f>
        <v>0</v>
      </c>
      <c r="E8420" s="39">
        <f>IF($D8420="","",IFERROR(VLOOKUP($D8420,AcctTbl,2,0),""))</f>
        <v>0</v>
      </c>
      <c r="F8420" s="39">
        <f>IF($D8420="","",IFERROR(VLOOKUP($D8420,AcctTbl,3,0),""))</f>
        <v>0</v>
      </c>
      <c r="G8420" s="39">
        <f>IF(Txn!$B4216="","",Txn!$D4216)</f>
        <v>0</v>
      </c>
      <c r="H8420" s="38">
        <f>IF(Txn!$B4216="","",Txn!$E4216)</f>
        <v>0</v>
      </c>
      <c r="I8420" s="40">
        <f>IF(Txn!$B4216="",0,Txn!$Q4216)</f>
        <v>0</v>
      </c>
      <c r="J8420" s="40">
        <f>IF(Txn!$B4216="",0,Txn!$R4216)</f>
        <v>0</v>
      </c>
      <c r="K8420" s="41">
        <f>IF($A8420="","",IFERROR(VALUE(MID($A8420,6,2)),""))</f>
        <v>0</v>
      </c>
      <c r="L8420" s="39">
        <f>IF(Txn!$K4216="","","طرف مقابل — "&amp;Txn!$K4216)</f>
        <v>0</v>
      </c>
      <c r="N8420" s="42">
        <f>IF($D8420="",0,COUNTIF(BankAccts,$D8420))</f>
        <v>0</v>
      </c>
    </row>
    <row r="8421" spans="1:14">
      <c r="A8421" s="38">
        <f>IF(Txn!$B4217="","",Txn!$B4217)</f>
        <v>0</v>
      </c>
      <c r="B8421" s="38">
        <f>IF(Txn!$B4217="","",Txn!$C4217)</f>
        <v>0</v>
      </c>
      <c r="C8421" s="39">
        <f>IF(Txn!$B4217="","","تراکنش بانکی")</f>
        <v>0</v>
      </c>
      <c r="D8421" s="38">
        <f>IF(Txn!$B4217="","",IF(Txn!$X4217="","",Txn!$X4217))</f>
        <v>0</v>
      </c>
      <c r="E8421" s="39">
        <f>IF($D8421="","",IFERROR(VLOOKUP($D8421,AcctTbl,2,0),""))</f>
        <v>0</v>
      </c>
      <c r="F8421" s="39">
        <f>IF($D8421="","",IFERROR(VLOOKUP($D8421,AcctTbl,3,0),""))</f>
        <v>0</v>
      </c>
      <c r="G8421" s="39">
        <f>IF(Txn!$B4217="","",Txn!$D4217)</f>
        <v>0</v>
      </c>
      <c r="H8421" s="38">
        <f>IF(Txn!$B4217="","",Txn!$E4217)</f>
        <v>0</v>
      </c>
      <c r="I8421" s="40">
        <f>IF(Txn!$B4217="",0,Txn!$O4217)</f>
        <v>0</v>
      </c>
      <c r="J8421" s="40">
        <f>IF(Txn!$B4217="",0,Txn!$P4217)</f>
        <v>0</v>
      </c>
      <c r="K8421" s="41">
        <f>IF($A8421="","",IFERROR(VALUE(MID($A8421,6,2)),""))</f>
        <v>0</v>
      </c>
      <c r="L8421" s="39">
        <f>IF(Txn!$K4217="","",Txn!$K4217)</f>
        <v>0</v>
      </c>
      <c r="N8421" s="42">
        <f>IF($D8421="",0,COUNTIF(BankAccts,$D8421))</f>
        <v>0</v>
      </c>
    </row>
    <row r="8422" spans="1:14">
      <c r="A8422" s="38">
        <f>IF(Txn!$B4217="","",Txn!$B4217)</f>
        <v>0</v>
      </c>
      <c r="B8422" s="38">
        <f>IF(Txn!$B4217="","",Txn!$C4217)</f>
        <v>0</v>
      </c>
      <c r="C8422" s="39">
        <f>IF(Txn!$B4217="","","تراکنش بانکی")</f>
        <v>0</v>
      </c>
      <c r="D8422" s="38">
        <f>IF(Txn!$B4217="","",IF(IF(Txn!$U4217="TRF",Txn!$Y4217,Txn!$Z4217)="","",IF(Txn!$U4217="TRF",Txn!$Y4217,Txn!$Z4217)))</f>
        <v>0</v>
      </c>
      <c r="E8422" s="39">
        <f>IF($D8422="","",IFERROR(VLOOKUP($D8422,AcctTbl,2,0),""))</f>
        <v>0</v>
      </c>
      <c r="F8422" s="39">
        <f>IF($D8422="","",IFERROR(VLOOKUP($D8422,AcctTbl,3,0),""))</f>
        <v>0</v>
      </c>
      <c r="G8422" s="39">
        <f>IF(Txn!$B4217="","",Txn!$D4217)</f>
        <v>0</v>
      </c>
      <c r="H8422" s="38">
        <f>IF(Txn!$B4217="","",Txn!$E4217)</f>
        <v>0</v>
      </c>
      <c r="I8422" s="40">
        <f>IF(Txn!$B4217="",0,Txn!$Q4217)</f>
        <v>0</v>
      </c>
      <c r="J8422" s="40">
        <f>IF(Txn!$B4217="",0,Txn!$R4217)</f>
        <v>0</v>
      </c>
      <c r="K8422" s="41">
        <f>IF($A8422="","",IFERROR(VALUE(MID($A8422,6,2)),""))</f>
        <v>0</v>
      </c>
      <c r="L8422" s="39">
        <f>IF(Txn!$K4217="","","طرف مقابل — "&amp;Txn!$K4217)</f>
        <v>0</v>
      </c>
      <c r="N8422" s="42">
        <f>IF($D8422="",0,COUNTIF(BankAccts,$D8422))</f>
        <v>0</v>
      </c>
    </row>
    <row r="8423" spans="1:14">
      <c r="A8423" s="38">
        <f>IF(Txn!$B4218="","",Txn!$B4218)</f>
        <v>0</v>
      </c>
      <c r="B8423" s="38">
        <f>IF(Txn!$B4218="","",Txn!$C4218)</f>
        <v>0</v>
      </c>
      <c r="C8423" s="39">
        <f>IF(Txn!$B4218="","","تراکنش بانکی")</f>
        <v>0</v>
      </c>
      <c r="D8423" s="38">
        <f>IF(Txn!$B4218="","",IF(Txn!$X4218="","",Txn!$X4218))</f>
        <v>0</v>
      </c>
      <c r="E8423" s="39">
        <f>IF($D8423="","",IFERROR(VLOOKUP($D8423,AcctTbl,2,0),""))</f>
        <v>0</v>
      </c>
      <c r="F8423" s="39">
        <f>IF($D8423="","",IFERROR(VLOOKUP($D8423,AcctTbl,3,0),""))</f>
        <v>0</v>
      </c>
      <c r="G8423" s="39">
        <f>IF(Txn!$B4218="","",Txn!$D4218)</f>
        <v>0</v>
      </c>
      <c r="H8423" s="38">
        <f>IF(Txn!$B4218="","",Txn!$E4218)</f>
        <v>0</v>
      </c>
      <c r="I8423" s="40">
        <f>IF(Txn!$B4218="",0,Txn!$O4218)</f>
        <v>0</v>
      </c>
      <c r="J8423" s="40">
        <f>IF(Txn!$B4218="",0,Txn!$P4218)</f>
        <v>0</v>
      </c>
      <c r="K8423" s="41">
        <f>IF($A8423="","",IFERROR(VALUE(MID($A8423,6,2)),""))</f>
        <v>0</v>
      </c>
      <c r="L8423" s="39">
        <f>IF(Txn!$K4218="","",Txn!$K4218)</f>
        <v>0</v>
      </c>
      <c r="N8423" s="42">
        <f>IF($D8423="",0,COUNTIF(BankAccts,$D8423))</f>
        <v>0</v>
      </c>
    </row>
    <row r="8424" spans="1:14">
      <c r="A8424" s="38">
        <f>IF(Txn!$B4218="","",Txn!$B4218)</f>
        <v>0</v>
      </c>
      <c r="B8424" s="38">
        <f>IF(Txn!$B4218="","",Txn!$C4218)</f>
        <v>0</v>
      </c>
      <c r="C8424" s="39">
        <f>IF(Txn!$B4218="","","تراکنش بانکی")</f>
        <v>0</v>
      </c>
      <c r="D8424" s="38">
        <f>IF(Txn!$B4218="","",IF(IF(Txn!$U4218="TRF",Txn!$Y4218,Txn!$Z4218)="","",IF(Txn!$U4218="TRF",Txn!$Y4218,Txn!$Z4218)))</f>
        <v>0</v>
      </c>
      <c r="E8424" s="39">
        <f>IF($D8424="","",IFERROR(VLOOKUP($D8424,AcctTbl,2,0),""))</f>
        <v>0</v>
      </c>
      <c r="F8424" s="39">
        <f>IF($D8424="","",IFERROR(VLOOKUP($D8424,AcctTbl,3,0),""))</f>
        <v>0</v>
      </c>
      <c r="G8424" s="39">
        <f>IF(Txn!$B4218="","",Txn!$D4218)</f>
        <v>0</v>
      </c>
      <c r="H8424" s="38">
        <f>IF(Txn!$B4218="","",Txn!$E4218)</f>
        <v>0</v>
      </c>
      <c r="I8424" s="40">
        <f>IF(Txn!$B4218="",0,Txn!$Q4218)</f>
        <v>0</v>
      </c>
      <c r="J8424" s="40">
        <f>IF(Txn!$B4218="",0,Txn!$R4218)</f>
        <v>0</v>
      </c>
      <c r="K8424" s="41">
        <f>IF($A8424="","",IFERROR(VALUE(MID($A8424,6,2)),""))</f>
        <v>0</v>
      </c>
      <c r="L8424" s="39">
        <f>IF(Txn!$K4218="","","طرف مقابل — "&amp;Txn!$K4218)</f>
        <v>0</v>
      </c>
      <c r="N8424" s="42">
        <f>IF($D8424="",0,COUNTIF(BankAccts,$D8424))</f>
        <v>0</v>
      </c>
    </row>
    <row r="8425" spans="1:14">
      <c r="A8425" s="38">
        <f>IF(Txn!$B4219="","",Txn!$B4219)</f>
        <v>0</v>
      </c>
      <c r="B8425" s="38">
        <f>IF(Txn!$B4219="","",Txn!$C4219)</f>
        <v>0</v>
      </c>
      <c r="C8425" s="39">
        <f>IF(Txn!$B4219="","","تراکنش بانکی")</f>
        <v>0</v>
      </c>
      <c r="D8425" s="38">
        <f>IF(Txn!$B4219="","",IF(Txn!$X4219="","",Txn!$X4219))</f>
        <v>0</v>
      </c>
      <c r="E8425" s="39">
        <f>IF($D8425="","",IFERROR(VLOOKUP($D8425,AcctTbl,2,0),""))</f>
        <v>0</v>
      </c>
      <c r="F8425" s="39">
        <f>IF($D8425="","",IFERROR(VLOOKUP($D8425,AcctTbl,3,0),""))</f>
        <v>0</v>
      </c>
      <c r="G8425" s="39">
        <f>IF(Txn!$B4219="","",Txn!$D4219)</f>
        <v>0</v>
      </c>
      <c r="H8425" s="38">
        <f>IF(Txn!$B4219="","",Txn!$E4219)</f>
        <v>0</v>
      </c>
      <c r="I8425" s="40">
        <f>IF(Txn!$B4219="",0,Txn!$O4219)</f>
        <v>0</v>
      </c>
      <c r="J8425" s="40">
        <f>IF(Txn!$B4219="",0,Txn!$P4219)</f>
        <v>0</v>
      </c>
      <c r="K8425" s="41">
        <f>IF($A8425="","",IFERROR(VALUE(MID($A8425,6,2)),""))</f>
        <v>0</v>
      </c>
      <c r="L8425" s="39">
        <f>IF(Txn!$K4219="","",Txn!$K4219)</f>
        <v>0</v>
      </c>
      <c r="N8425" s="42">
        <f>IF($D8425="",0,COUNTIF(BankAccts,$D8425))</f>
        <v>0</v>
      </c>
    </row>
    <row r="8426" spans="1:14">
      <c r="A8426" s="38">
        <f>IF(Txn!$B4219="","",Txn!$B4219)</f>
        <v>0</v>
      </c>
      <c r="B8426" s="38">
        <f>IF(Txn!$B4219="","",Txn!$C4219)</f>
        <v>0</v>
      </c>
      <c r="C8426" s="39">
        <f>IF(Txn!$B4219="","","تراکنش بانکی")</f>
        <v>0</v>
      </c>
      <c r="D8426" s="38">
        <f>IF(Txn!$B4219="","",IF(IF(Txn!$U4219="TRF",Txn!$Y4219,Txn!$Z4219)="","",IF(Txn!$U4219="TRF",Txn!$Y4219,Txn!$Z4219)))</f>
        <v>0</v>
      </c>
      <c r="E8426" s="39">
        <f>IF($D8426="","",IFERROR(VLOOKUP($D8426,AcctTbl,2,0),""))</f>
        <v>0</v>
      </c>
      <c r="F8426" s="39">
        <f>IF($D8426="","",IFERROR(VLOOKUP($D8426,AcctTbl,3,0),""))</f>
        <v>0</v>
      </c>
      <c r="G8426" s="39">
        <f>IF(Txn!$B4219="","",Txn!$D4219)</f>
        <v>0</v>
      </c>
      <c r="H8426" s="38">
        <f>IF(Txn!$B4219="","",Txn!$E4219)</f>
        <v>0</v>
      </c>
      <c r="I8426" s="40">
        <f>IF(Txn!$B4219="",0,Txn!$Q4219)</f>
        <v>0</v>
      </c>
      <c r="J8426" s="40">
        <f>IF(Txn!$B4219="",0,Txn!$R4219)</f>
        <v>0</v>
      </c>
      <c r="K8426" s="41">
        <f>IF($A8426="","",IFERROR(VALUE(MID($A8426,6,2)),""))</f>
        <v>0</v>
      </c>
      <c r="L8426" s="39">
        <f>IF(Txn!$K4219="","","طرف مقابل — "&amp;Txn!$K4219)</f>
        <v>0</v>
      </c>
      <c r="N8426" s="42">
        <f>IF($D8426="",0,COUNTIF(BankAccts,$D8426))</f>
        <v>0</v>
      </c>
    </row>
    <row r="8427" spans="1:14">
      <c r="A8427" s="38">
        <f>IF(Txn!$B4220="","",Txn!$B4220)</f>
        <v>0</v>
      </c>
      <c r="B8427" s="38">
        <f>IF(Txn!$B4220="","",Txn!$C4220)</f>
        <v>0</v>
      </c>
      <c r="C8427" s="39">
        <f>IF(Txn!$B4220="","","تراکنش بانکی")</f>
        <v>0</v>
      </c>
      <c r="D8427" s="38">
        <f>IF(Txn!$B4220="","",IF(Txn!$X4220="","",Txn!$X4220))</f>
        <v>0</v>
      </c>
      <c r="E8427" s="39">
        <f>IF($D8427="","",IFERROR(VLOOKUP($D8427,AcctTbl,2,0),""))</f>
        <v>0</v>
      </c>
      <c r="F8427" s="39">
        <f>IF($D8427="","",IFERROR(VLOOKUP($D8427,AcctTbl,3,0),""))</f>
        <v>0</v>
      </c>
      <c r="G8427" s="39">
        <f>IF(Txn!$B4220="","",Txn!$D4220)</f>
        <v>0</v>
      </c>
      <c r="H8427" s="38">
        <f>IF(Txn!$B4220="","",Txn!$E4220)</f>
        <v>0</v>
      </c>
      <c r="I8427" s="40">
        <f>IF(Txn!$B4220="",0,Txn!$O4220)</f>
        <v>0</v>
      </c>
      <c r="J8427" s="40">
        <f>IF(Txn!$B4220="",0,Txn!$P4220)</f>
        <v>0</v>
      </c>
      <c r="K8427" s="41">
        <f>IF($A8427="","",IFERROR(VALUE(MID($A8427,6,2)),""))</f>
        <v>0</v>
      </c>
      <c r="L8427" s="39">
        <f>IF(Txn!$K4220="","",Txn!$K4220)</f>
        <v>0</v>
      </c>
      <c r="N8427" s="42">
        <f>IF($D8427="",0,COUNTIF(BankAccts,$D8427))</f>
        <v>0</v>
      </c>
    </row>
    <row r="8428" spans="1:14">
      <c r="A8428" s="38">
        <f>IF(Txn!$B4220="","",Txn!$B4220)</f>
        <v>0</v>
      </c>
      <c r="B8428" s="38">
        <f>IF(Txn!$B4220="","",Txn!$C4220)</f>
        <v>0</v>
      </c>
      <c r="C8428" s="39">
        <f>IF(Txn!$B4220="","","تراکنش بانکی")</f>
        <v>0</v>
      </c>
      <c r="D8428" s="38">
        <f>IF(Txn!$B4220="","",IF(IF(Txn!$U4220="TRF",Txn!$Y4220,Txn!$Z4220)="","",IF(Txn!$U4220="TRF",Txn!$Y4220,Txn!$Z4220)))</f>
        <v>0</v>
      </c>
      <c r="E8428" s="39">
        <f>IF($D8428="","",IFERROR(VLOOKUP($D8428,AcctTbl,2,0),""))</f>
        <v>0</v>
      </c>
      <c r="F8428" s="39">
        <f>IF($D8428="","",IFERROR(VLOOKUP($D8428,AcctTbl,3,0),""))</f>
        <v>0</v>
      </c>
      <c r="G8428" s="39">
        <f>IF(Txn!$B4220="","",Txn!$D4220)</f>
        <v>0</v>
      </c>
      <c r="H8428" s="38">
        <f>IF(Txn!$B4220="","",Txn!$E4220)</f>
        <v>0</v>
      </c>
      <c r="I8428" s="40">
        <f>IF(Txn!$B4220="",0,Txn!$Q4220)</f>
        <v>0</v>
      </c>
      <c r="J8428" s="40">
        <f>IF(Txn!$B4220="",0,Txn!$R4220)</f>
        <v>0</v>
      </c>
      <c r="K8428" s="41">
        <f>IF($A8428="","",IFERROR(VALUE(MID($A8428,6,2)),""))</f>
        <v>0</v>
      </c>
      <c r="L8428" s="39">
        <f>IF(Txn!$K4220="","","طرف مقابل — "&amp;Txn!$K4220)</f>
        <v>0</v>
      </c>
      <c r="N8428" s="42">
        <f>IF($D8428="",0,COUNTIF(BankAccts,$D8428))</f>
        <v>0</v>
      </c>
    </row>
    <row r="8429" spans="1:14">
      <c r="A8429" s="38">
        <f>IF(Txn!$B4221="","",Txn!$B4221)</f>
        <v>0</v>
      </c>
      <c r="B8429" s="38">
        <f>IF(Txn!$B4221="","",Txn!$C4221)</f>
        <v>0</v>
      </c>
      <c r="C8429" s="39">
        <f>IF(Txn!$B4221="","","تراکنش بانکی")</f>
        <v>0</v>
      </c>
      <c r="D8429" s="38">
        <f>IF(Txn!$B4221="","",IF(Txn!$X4221="","",Txn!$X4221))</f>
        <v>0</v>
      </c>
      <c r="E8429" s="39">
        <f>IF($D8429="","",IFERROR(VLOOKUP($D8429,AcctTbl,2,0),""))</f>
        <v>0</v>
      </c>
      <c r="F8429" s="39">
        <f>IF($D8429="","",IFERROR(VLOOKUP($D8429,AcctTbl,3,0),""))</f>
        <v>0</v>
      </c>
      <c r="G8429" s="39">
        <f>IF(Txn!$B4221="","",Txn!$D4221)</f>
        <v>0</v>
      </c>
      <c r="H8429" s="38">
        <f>IF(Txn!$B4221="","",Txn!$E4221)</f>
        <v>0</v>
      </c>
      <c r="I8429" s="40">
        <f>IF(Txn!$B4221="",0,Txn!$O4221)</f>
        <v>0</v>
      </c>
      <c r="J8429" s="40">
        <f>IF(Txn!$B4221="",0,Txn!$P4221)</f>
        <v>0</v>
      </c>
      <c r="K8429" s="41">
        <f>IF($A8429="","",IFERROR(VALUE(MID($A8429,6,2)),""))</f>
        <v>0</v>
      </c>
      <c r="L8429" s="39">
        <f>IF(Txn!$K4221="","",Txn!$K4221)</f>
        <v>0</v>
      </c>
      <c r="N8429" s="42">
        <f>IF($D8429="",0,COUNTIF(BankAccts,$D8429))</f>
        <v>0</v>
      </c>
    </row>
    <row r="8430" spans="1:14">
      <c r="A8430" s="38">
        <f>IF(Txn!$B4221="","",Txn!$B4221)</f>
        <v>0</v>
      </c>
      <c r="B8430" s="38">
        <f>IF(Txn!$B4221="","",Txn!$C4221)</f>
        <v>0</v>
      </c>
      <c r="C8430" s="39">
        <f>IF(Txn!$B4221="","","تراکنش بانکی")</f>
        <v>0</v>
      </c>
      <c r="D8430" s="38">
        <f>IF(Txn!$B4221="","",IF(IF(Txn!$U4221="TRF",Txn!$Y4221,Txn!$Z4221)="","",IF(Txn!$U4221="TRF",Txn!$Y4221,Txn!$Z4221)))</f>
        <v>0</v>
      </c>
      <c r="E8430" s="39">
        <f>IF($D8430="","",IFERROR(VLOOKUP($D8430,AcctTbl,2,0),""))</f>
        <v>0</v>
      </c>
      <c r="F8430" s="39">
        <f>IF($D8430="","",IFERROR(VLOOKUP($D8430,AcctTbl,3,0),""))</f>
        <v>0</v>
      </c>
      <c r="G8430" s="39">
        <f>IF(Txn!$B4221="","",Txn!$D4221)</f>
        <v>0</v>
      </c>
      <c r="H8430" s="38">
        <f>IF(Txn!$B4221="","",Txn!$E4221)</f>
        <v>0</v>
      </c>
      <c r="I8430" s="40">
        <f>IF(Txn!$B4221="",0,Txn!$Q4221)</f>
        <v>0</v>
      </c>
      <c r="J8430" s="40">
        <f>IF(Txn!$B4221="",0,Txn!$R4221)</f>
        <v>0</v>
      </c>
      <c r="K8430" s="41">
        <f>IF($A8430="","",IFERROR(VALUE(MID($A8430,6,2)),""))</f>
        <v>0</v>
      </c>
      <c r="L8430" s="39">
        <f>IF(Txn!$K4221="","","طرف مقابل — "&amp;Txn!$K4221)</f>
        <v>0</v>
      </c>
      <c r="N8430" s="42">
        <f>IF($D8430="",0,COUNTIF(BankAccts,$D8430))</f>
        <v>0</v>
      </c>
    </row>
    <row r="8431" spans="1:14">
      <c r="A8431" s="38">
        <f>IF(Txn!$B4222="","",Txn!$B4222)</f>
        <v>0</v>
      </c>
      <c r="B8431" s="38">
        <f>IF(Txn!$B4222="","",Txn!$C4222)</f>
        <v>0</v>
      </c>
      <c r="C8431" s="39">
        <f>IF(Txn!$B4222="","","تراکنش بانکی")</f>
        <v>0</v>
      </c>
      <c r="D8431" s="38">
        <f>IF(Txn!$B4222="","",IF(Txn!$X4222="","",Txn!$X4222))</f>
        <v>0</v>
      </c>
      <c r="E8431" s="39">
        <f>IF($D8431="","",IFERROR(VLOOKUP($D8431,AcctTbl,2,0),""))</f>
        <v>0</v>
      </c>
      <c r="F8431" s="39">
        <f>IF($D8431="","",IFERROR(VLOOKUP($D8431,AcctTbl,3,0),""))</f>
        <v>0</v>
      </c>
      <c r="G8431" s="39">
        <f>IF(Txn!$B4222="","",Txn!$D4222)</f>
        <v>0</v>
      </c>
      <c r="H8431" s="38">
        <f>IF(Txn!$B4222="","",Txn!$E4222)</f>
        <v>0</v>
      </c>
      <c r="I8431" s="40">
        <f>IF(Txn!$B4222="",0,Txn!$O4222)</f>
        <v>0</v>
      </c>
      <c r="J8431" s="40">
        <f>IF(Txn!$B4222="",0,Txn!$P4222)</f>
        <v>0</v>
      </c>
      <c r="K8431" s="41">
        <f>IF($A8431="","",IFERROR(VALUE(MID($A8431,6,2)),""))</f>
        <v>0</v>
      </c>
      <c r="L8431" s="39">
        <f>IF(Txn!$K4222="","",Txn!$K4222)</f>
        <v>0</v>
      </c>
      <c r="N8431" s="42">
        <f>IF($D8431="",0,COUNTIF(BankAccts,$D8431))</f>
        <v>0</v>
      </c>
    </row>
    <row r="8432" spans="1:14">
      <c r="A8432" s="38">
        <f>IF(Txn!$B4222="","",Txn!$B4222)</f>
        <v>0</v>
      </c>
      <c r="B8432" s="38">
        <f>IF(Txn!$B4222="","",Txn!$C4222)</f>
        <v>0</v>
      </c>
      <c r="C8432" s="39">
        <f>IF(Txn!$B4222="","","تراکنش بانکی")</f>
        <v>0</v>
      </c>
      <c r="D8432" s="38">
        <f>IF(Txn!$B4222="","",IF(IF(Txn!$U4222="TRF",Txn!$Y4222,Txn!$Z4222)="","",IF(Txn!$U4222="TRF",Txn!$Y4222,Txn!$Z4222)))</f>
        <v>0</v>
      </c>
      <c r="E8432" s="39">
        <f>IF($D8432="","",IFERROR(VLOOKUP($D8432,AcctTbl,2,0),""))</f>
        <v>0</v>
      </c>
      <c r="F8432" s="39">
        <f>IF($D8432="","",IFERROR(VLOOKUP($D8432,AcctTbl,3,0),""))</f>
        <v>0</v>
      </c>
      <c r="G8432" s="39">
        <f>IF(Txn!$B4222="","",Txn!$D4222)</f>
        <v>0</v>
      </c>
      <c r="H8432" s="38">
        <f>IF(Txn!$B4222="","",Txn!$E4222)</f>
        <v>0</v>
      </c>
      <c r="I8432" s="40">
        <f>IF(Txn!$B4222="",0,Txn!$Q4222)</f>
        <v>0</v>
      </c>
      <c r="J8432" s="40">
        <f>IF(Txn!$B4222="",0,Txn!$R4222)</f>
        <v>0</v>
      </c>
      <c r="K8432" s="41">
        <f>IF($A8432="","",IFERROR(VALUE(MID($A8432,6,2)),""))</f>
        <v>0</v>
      </c>
      <c r="L8432" s="39">
        <f>IF(Txn!$K4222="","","طرف مقابل — "&amp;Txn!$K4222)</f>
        <v>0</v>
      </c>
      <c r="N8432" s="42">
        <f>IF($D8432="",0,COUNTIF(BankAccts,$D8432))</f>
        <v>0</v>
      </c>
    </row>
    <row r="8433" spans="1:14">
      <c r="A8433" s="38">
        <f>IF(Txn!$B4223="","",Txn!$B4223)</f>
        <v>0</v>
      </c>
      <c r="B8433" s="38">
        <f>IF(Txn!$B4223="","",Txn!$C4223)</f>
        <v>0</v>
      </c>
      <c r="C8433" s="39">
        <f>IF(Txn!$B4223="","","تراکنش بانکی")</f>
        <v>0</v>
      </c>
      <c r="D8433" s="38">
        <f>IF(Txn!$B4223="","",IF(Txn!$X4223="","",Txn!$X4223))</f>
        <v>0</v>
      </c>
      <c r="E8433" s="39">
        <f>IF($D8433="","",IFERROR(VLOOKUP($D8433,AcctTbl,2,0),""))</f>
        <v>0</v>
      </c>
      <c r="F8433" s="39">
        <f>IF($D8433="","",IFERROR(VLOOKUP($D8433,AcctTbl,3,0),""))</f>
        <v>0</v>
      </c>
      <c r="G8433" s="39">
        <f>IF(Txn!$B4223="","",Txn!$D4223)</f>
        <v>0</v>
      </c>
      <c r="H8433" s="38">
        <f>IF(Txn!$B4223="","",Txn!$E4223)</f>
        <v>0</v>
      </c>
      <c r="I8433" s="40">
        <f>IF(Txn!$B4223="",0,Txn!$O4223)</f>
        <v>0</v>
      </c>
      <c r="J8433" s="40">
        <f>IF(Txn!$B4223="",0,Txn!$P4223)</f>
        <v>0</v>
      </c>
      <c r="K8433" s="41">
        <f>IF($A8433="","",IFERROR(VALUE(MID($A8433,6,2)),""))</f>
        <v>0</v>
      </c>
      <c r="L8433" s="39">
        <f>IF(Txn!$K4223="","",Txn!$K4223)</f>
        <v>0</v>
      </c>
      <c r="N8433" s="42">
        <f>IF($D8433="",0,COUNTIF(BankAccts,$D8433))</f>
        <v>0</v>
      </c>
    </row>
    <row r="8434" spans="1:14">
      <c r="A8434" s="38">
        <f>IF(Txn!$B4223="","",Txn!$B4223)</f>
        <v>0</v>
      </c>
      <c r="B8434" s="38">
        <f>IF(Txn!$B4223="","",Txn!$C4223)</f>
        <v>0</v>
      </c>
      <c r="C8434" s="39">
        <f>IF(Txn!$B4223="","","تراکنش بانکی")</f>
        <v>0</v>
      </c>
      <c r="D8434" s="38">
        <f>IF(Txn!$B4223="","",IF(IF(Txn!$U4223="TRF",Txn!$Y4223,Txn!$Z4223)="","",IF(Txn!$U4223="TRF",Txn!$Y4223,Txn!$Z4223)))</f>
        <v>0</v>
      </c>
      <c r="E8434" s="39">
        <f>IF($D8434="","",IFERROR(VLOOKUP($D8434,AcctTbl,2,0),""))</f>
        <v>0</v>
      </c>
      <c r="F8434" s="39">
        <f>IF($D8434="","",IFERROR(VLOOKUP($D8434,AcctTbl,3,0),""))</f>
        <v>0</v>
      </c>
      <c r="G8434" s="39">
        <f>IF(Txn!$B4223="","",Txn!$D4223)</f>
        <v>0</v>
      </c>
      <c r="H8434" s="38">
        <f>IF(Txn!$B4223="","",Txn!$E4223)</f>
        <v>0</v>
      </c>
      <c r="I8434" s="40">
        <f>IF(Txn!$B4223="",0,Txn!$Q4223)</f>
        <v>0</v>
      </c>
      <c r="J8434" s="40">
        <f>IF(Txn!$B4223="",0,Txn!$R4223)</f>
        <v>0</v>
      </c>
      <c r="K8434" s="41">
        <f>IF($A8434="","",IFERROR(VALUE(MID($A8434,6,2)),""))</f>
        <v>0</v>
      </c>
      <c r="L8434" s="39">
        <f>IF(Txn!$K4223="","","طرف مقابل — "&amp;Txn!$K4223)</f>
        <v>0</v>
      </c>
      <c r="N8434" s="42">
        <f>IF($D8434="",0,COUNTIF(BankAccts,$D8434))</f>
        <v>0</v>
      </c>
    </row>
    <row r="8435" spans="1:14">
      <c r="A8435" s="38">
        <f>IF(Txn!$B4224="","",Txn!$B4224)</f>
        <v>0</v>
      </c>
      <c r="B8435" s="38">
        <f>IF(Txn!$B4224="","",Txn!$C4224)</f>
        <v>0</v>
      </c>
      <c r="C8435" s="39">
        <f>IF(Txn!$B4224="","","تراکنش بانکی")</f>
        <v>0</v>
      </c>
      <c r="D8435" s="38">
        <f>IF(Txn!$B4224="","",IF(Txn!$X4224="","",Txn!$X4224))</f>
        <v>0</v>
      </c>
      <c r="E8435" s="39">
        <f>IF($D8435="","",IFERROR(VLOOKUP($D8435,AcctTbl,2,0),""))</f>
        <v>0</v>
      </c>
      <c r="F8435" s="39">
        <f>IF($D8435="","",IFERROR(VLOOKUP($D8435,AcctTbl,3,0),""))</f>
        <v>0</v>
      </c>
      <c r="G8435" s="39">
        <f>IF(Txn!$B4224="","",Txn!$D4224)</f>
        <v>0</v>
      </c>
      <c r="H8435" s="38">
        <f>IF(Txn!$B4224="","",Txn!$E4224)</f>
        <v>0</v>
      </c>
      <c r="I8435" s="40">
        <f>IF(Txn!$B4224="",0,Txn!$O4224)</f>
        <v>0</v>
      </c>
      <c r="J8435" s="40">
        <f>IF(Txn!$B4224="",0,Txn!$P4224)</f>
        <v>0</v>
      </c>
      <c r="K8435" s="41">
        <f>IF($A8435="","",IFERROR(VALUE(MID($A8435,6,2)),""))</f>
        <v>0</v>
      </c>
      <c r="L8435" s="39">
        <f>IF(Txn!$K4224="","",Txn!$K4224)</f>
        <v>0</v>
      </c>
      <c r="N8435" s="42">
        <f>IF($D8435="",0,COUNTIF(BankAccts,$D8435))</f>
        <v>0</v>
      </c>
    </row>
    <row r="8436" spans="1:14">
      <c r="A8436" s="38">
        <f>IF(Txn!$B4224="","",Txn!$B4224)</f>
        <v>0</v>
      </c>
      <c r="B8436" s="38">
        <f>IF(Txn!$B4224="","",Txn!$C4224)</f>
        <v>0</v>
      </c>
      <c r="C8436" s="39">
        <f>IF(Txn!$B4224="","","تراکنش بانکی")</f>
        <v>0</v>
      </c>
      <c r="D8436" s="38">
        <f>IF(Txn!$B4224="","",IF(IF(Txn!$U4224="TRF",Txn!$Y4224,Txn!$Z4224)="","",IF(Txn!$U4224="TRF",Txn!$Y4224,Txn!$Z4224)))</f>
        <v>0</v>
      </c>
      <c r="E8436" s="39">
        <f>IF($D8436="","",IFERROR(VLOOKUP($D8436,AcctTbl,2,0),""))</f>
        <v>0</v>
      </c>
      <c r="F8436" s="39">
        <f>IF($D8436="","",IFERROR(VLOOKUP($D8436,AcctTbl,3,0),""))</f>
        <v>0</v>
      </c>
      <c r="G8436" s="39">
        <f>IF(Txn!$B4224="","",Txn!$D4224)</f>
        <v>0</v>
      </c>
      <c r="H8436" s="38">
        <f>IF(Txn!$B4224="","",Txn!$E4224)</f>
        <v>0</v>
      </c>
      <c r="I8436" s="40">
        <f>IF(Txn!$B4224="",0,Txn!$Q4224)</f>
        <v>0</v>
      </c>
      <c r="J8436" s="40">
        <f>IF(Txn!$B4224="",0,Txn!$R4224)</f>
        <v>0</v>
      </c>
      <c r="K8436" s="41">
        <f>IF($A8436="","",IFERROR(VALUE(MID($A8436,6,2)),""))</f>
        <v>0</v>
      </c>
      <c r="L8436" s="39">
        <f>IF(Txn!$K4224="","","طرف مقابل — "&amp;Txn!$K4224)</f>
        <v>0</v>
      </c>
      <c r="N8436" s="42">
        <f>IF($D8436="",0,COUNTIF(BankAccts,$D8436))</f>
        <v>0</v>
      </c>
    </row>
    <row r="8437" spans="1:14">
      <c r="A8437" s="38">
        <f>IF(Txn!$B4225="","",Txn!$B4225)</f>
        <v>0</v>
      </c>
      <c r="B8437" s="38">
        <f>IF(Txn!$B4225="","",Txn!$C4225)</f>
        <v>0</v>
      </c>
      <c r="C8437" s="39">
        <f>IF(Txn!$B4225="","","تراکنش بانکی")</f>
        <v>0</v>
      </c>
      <c r="D8437" s="38">
        <f>IF(Txn!$B4225="","",IF(Txn!$X4225="","",Txn!$X4225))</f>
        <v>0</v>
      </c>
      <c r="E8437" s="39">
        <f>IF($D8437="","",IFERROR(VLOOKUP($D8437,AcctTbl,2,0),""))</f>
        <v>0</v>
      </c>
      <c r="F8437" s="39">
        <f>IF($D8437="","",IFERROR(VLOOKUP($D8437,AcctTbl,3,0),""))</f>
        <v>0</v>
      </c>
      <c r="G8437" s="39">
        <f>IF(Txn!$B4225="","",Txn!$D4225)</f>
        <v>0</v>
      </c>
      <c r="H8437" s="38">
        <f>IF(Txn!$B4225="","",Txn!$E4225)</f>
        <v>0</v>
      </c>
      <c r="I8437" s="40">
        <f>IF(Txn!$B4225="",0,Txn!$O4225)</f>
        <v>0</v>
      </c>
      <c r="J8437" s="40">
        <f>IF(Txn!$B4225="",0,Txn!$P4225)</f>
        <v>0</v>
      </c>
      <c r="K8437" s="41">
        <f>IF($A8437="","",IFERROR(VALUE(MID($A8437,6,2)),""))</f>
        <v>0</v>
      </c>
      <c r="L8437" s="39">
        <f>IF(Txn!$K4225="","",Txn!$K4225)</f>
        <v>0</v>
      </c>
      <c r="N8437" s="42">
        <f>IF($D8437="",0,COUNTIF(BankAccts,$D8437))</f>
        <v>0</v>
      </c>
    </row>
    <row r="8438" spans="1:14">
      <c r="A8438" s="38">
        <f>IF(Txn!$B4225="","",Txn!$B4225)</f>
        <v>0</v>
      </c>
      <c r="B8438" s="38">
        <f>IF(Txn!$B4225="","",Txn!$C4225)</f>
        <v>0</v>
      </c>
      <c r="C8438" s="39">
        <f>IF(Txn!$B4225="","","تراکنش بانکی")</f>
        <v>0</v>
      </c>
      <c r="D8438" s="38">
        <f>IF(Txn!$B4225="","",IF(IF(Txn!$U4225="TRF",Txn!$Y4225,Txn!$Z4225)="","",IF(Txn!$U4225="TRF",Txn!$Y4225,Txn!$Z4225)))</f>
        <v>0</v>
      </c>
      <c r="E8438" s="39">
        <f>IF($D8438="","",IFERROR(VLOOKUP($D8438,AcctTbl,2,0),""))</f>
        <v>0</v>
      </c>
      <c r="F8438" s="39">
        <f>IF($D8438="","",IFERROR(VLOOKUP($D8438,AcctTbl,3,0),""))</f>
        <v>0</v>
      </c>
      <c r="G8438" s="39">
        <f>IF(Txn!$B4225="","",Txn!$D4225)</f>
        <v>0</v>
      </c>
      <c r="H8438" s="38">
        <f>IF(Txn!$B4225="","",Txn!$E4225)</f>
        <v>0</v>
      </c>
      <c r="I8438" s="40">
        <f>IF(Txn!$B4225="",0,Txn!$Q4225)</f>
        <v>0</v>
      </c>
      <c r="J8438" s="40">
        <f>IF(Txn!$B4225="",0,Txn!$R4225)</f>
        <v>0</v>
      </c>
      <c r="K8438" s="41">
        <f>IF($A8438="","",IFERROR(VALUE(MID($A8438,6,2)),""))</f>
        <v>0</v>
      </c>
      <c r="L8438" s="39">
        <f>IF(Txn!$K4225="","","طرف مقابل — "&amp;Txn!$K4225)</f>
        <v>0</v>
      </c>
      <c r="N8438" s="42">
        <f>IF($D8438="",0,COUNTIF(BankAccts,$D8438))</f>
        <v>0</v>
      </c>
    </row>
    <row r="8439" spans="1:14">
      <c r="A8439" s="38">
        <f>IF(Txn!$B4226="","",Txn!$B4226)</f>
        <v>0</v>
      </c>
      <c r="B8439" s="38">
        <f>IF(Txn!$B4226="","",Txn!$C4226)</f>
        <v>0</v>
      </c>
      <c r="C8439" s="39">
        <f>IF(Txn!$B4226="","","تراکنش بانکی")</f>
        <v>0</v>
      </c>
      <c r="D8439" s="38">
        <f>IF(Txn!$B4226="","",IF(Txn!$X4226="","",Txn!$X4226))</f>
        <v>0</v>
      </c>
      <c r="E8439" s="39">
        <f>IF($D8439="","",IFERROR(VLOOKUP($D8439,AcctTbl,2,0),""))</f>
        <v>0</v>
      </c>
      <c r="F8439" s="39">
        <f>IF($D8439="","",IFERROR(VLOOKUP($D8439,AcctTbl,3,0),""))</f>
        <v>0</v>
      </c>
      <c r="G8439" s="39">
        <f>IF(Txn!$B4226="","",Txn!$D4226)</f>
        <v>0</v>
      </c>
      <c r="H8439" s="38">
        <f>IF(Txn!$B4226="","",Txn!$E4226)</f>
        <v>0</v>
      </c>
      <c r="I8439" s="40">
        <f>IF(Txn!$B4226="",0,Txn!$O4226)</f>
        <v>0</v>
      </c>
      <c r="J8439" s="40">
        <f>IF(Txn!$B4226="",0,Txn!$P4226)</f>
        <v>0</v>
      </c>
      <c r="K8439" s="41">
        <f>IF($A8439="","",IFERROR(VALUE(MID($A8439,6,2)),""))</f>
        <v>0</v>
      </c>
      <c r="L8439" s="39">
        <f>IF(Txn!$K4226="","",Txn!$K4226)</f>
        <v>0</v>
      </c>
      <c r="N8439" s="42">
        <f>IF($D8439="",0,COUNTIF(BankAccts,$D8439))</f>
        <v>0</v>
      </c>
    </row>
    <row r="8440" spans="1:14">
      <c r="A8440" s="38">
        <f>IF(Txn!$B4226="","",Txn!$B4226)</f>
        <v>0</v>
      </c>
      <c r="B8440" s="38">
        <f>IF(Txn!$B4226="","",Txn!$C4226)</f>
        <v>0</v>
      </c>
      <c r="C8440" s="39">
        <f>IF(Txn!$B4226="","","تراکنش بانکی")</f>
        <v>0</v>
      </c>
      <c r="D8440" s="38">
        <f>IF(Txn!$B4226="","",IF(IF(Txn!$U4226="TRF",Txn!$Y4226,Txn!$Z4226)="","",IF(Txn!$U4226="TRF",Txn!$Y4226,Txn!$Z4226)))</f>
        <v>0</v>
      </c>
      <c r="E8440" s="39">
        <f>IF($D8440="","",IFERROR(VLOOKUP($D8440,AcctTbl,2,0),""))</f>
        <v>0</v>
      </c>
      <c r="F8440" s="39">
        <f>IF($D8440="","",IFERROR(VLOOKUP($D8440,AcctTbl,3,0),""))</f>
        <v>0</v>
      </c>
      <c r="G8440" s="39">
        <f>IF(Txn!$B4226="","",Txn!$D4226)</f>
        <v>0</v>
      </c>
      <c r="H8440" s="38">
        <f>IF(Txn!$B4226="","",Txn!$E4226)</f>
        <v>0</v>
      </c>
      <c r="I8440" s="40">
        <f>IF(Txn!$B4226="",0,Txn!$Q4226)</f>
        <v>0</v>
      </c>
      <c r="J8440" s="40">
        <f>IF(Txn!$B4226="",0,Txn!$R4226)</f>
        <v>0</v>
      </c>
      <c r="K8440" s="41">
        <f>IF($A8440="","",IFERROR(VALUE(MID($A8440,6,2)),""))</f>
        <v>0</v>
      </c>
      <c r="L8440" s="39">
        <f>IF(Txn!$K4226="","","طرف مقابل — "&amp;Txn!$K4226)</f>
        <v>0</v>
      </c>
      <c r="N8440" s="42">
        <f>IF($D8440="",0,COUNTIF(BankAccts,$D8440))</f>
        <v>0</v>
      </c>
    </row>
    <row r="8441" spans="1:14">
      <c r="A8441" s="38">
        <f>IF(Txn!$B4227="","",Txn!$B4227)</f>
        <v>0</v>
      </c>
      <c r="B8441" s="38">
        <f>IF(Txn!$B4227="","",Txn!$C4227)</f>
        <v>0</v>
      </c>
      <c r="C8441" s="39">
        <f>IF(Txn!$B4227="","","تراکنش بانکی")</f>
        <v>0</v>
      </c>
      <c r="D8441" s="38">
        <f>IF(Txn!$B4227="","",IF(Txn!$X4227="","",Txn!$X4227))</f>
        <v>0</v>
      </c>
      <c r="E8441" s="39">
        <f>IF($D8441="","",IFERROR(VLOOKUP($D8441,AcctTbl,2,0),""))</f>
        <v>0</v>
      </c>
      <c r="F8441" s="39">
        <f>IF($D8441="","",IFERROR(VLOOKUP($D8441,AcctTbl,3,0),""))</f>
        <v>0</v>
      </c>
      <c r="G8441" s="39">
        <f>IF(Txn!$B4227="","",Txn!$D4227)</f>
        <v>0</v>
      </c>
      <c r="H8441" s="38">
        <f>IF(Txn!$B4227="","",Txn!$E4227)</f>
        <v>0</v>
      </c>
      <c r="I8441" s="40">
        <f>IF(Txn!$B4227="",0,Txn!$O4227)</f>
        <v>0</v>
      </c>
      <c r="J8441" s="40">
        <f>IF(Txn!$B4227="",0,Txn!$P4227)</f>
        <v>0</v>
      </c>
      <c r="K8441" s="41">
        <f>IF($A8441="","",IFERROR(VALUE(MID($A8441,6,2)),""))</f>
        <v>0</v>
      </c>
      <c r="L8441" s="39">
        <f>IF(Txn!$K4227="","",Txn!$K4227)</f>
        <v>0</v>
      </c>
      <c r="N8441" s="42">
        <f>IF($D8441="",0,COUNTIF(BankAccts,$D8441))</f>
        <v>0</v>
      </c>
    </row>
    <row r="8442" spans="1:14">
      <c r="A8442" s="38">
        <f>IF(Txn!$B4227="","",Txn!$B4227)</f>
        <v>0</v>
      </c>
      <c r="B8442" s="38">
        <f>IF(Txn!$B4227="","",Txn!$C4227)</f>
        <v>0</v>
      </c>
      <c r="C8442" s="39">
        <f>IF(Txn!$B4227="","","تراکنش بانکی")</f>
        <v>0</v>
      </c>
      <c r="D8442" s="38">
        <f>IF(Txn!$B4227="","",IF(IF(Txn!$U4227="TRF",Txn!$Y4227,Txn!$Z4227)="","",IF(Txn!$U4227="TRF",Txn!$Y4227,Txn!$Z4227)))</f>
        <v>0</v>
      </c>
      <c r="E8442" s="39">
        <f>IF($D8442="","",IFERROR(VLOOKUP($D8442,AcctTbl,2,0),""))</f>
        <v>0</v>
      </c>
      <c r="F8442" s="39">
        <f>IF($D8442="","",IFERROR(VLOOKUP($D8442,AcctTbl,3,0),""))</f>
        <v>0</v>
      </c>
      <c r="G8442" s="39">
        <f>IF(Txn!$B4227="","",Txn!$D4227)</f>
        <v>0</v>
      </c>
      <c r="H8442" s="38">
        <f>IF(Txn!$B4227="","",Txn!$E4227)</f>
        <v>0</v>
      </c>
      <c r="I8442" s="40">
        <f>IF(Txn!$B4227="",0,Txn!$Q4227)</f>
        <v>0</v>
      </c>
      <c r="J8442" s="40">
        <f>IF(Txn!$B4227="",0,Txn!$R4227)</f>
        <v>0</v>
      </c>
      <c r="K8442" s="41">
        <f>IF($A8442="","",IFERROR(VALUE(MID($A8442,6,2)),""))</f>
        <v>0</v>
      </c>
      <c r="L8442" s="39">
        <f>IF(Txn!$K4227="","","طرف مقابل — "&amp;Txn!$K4227)</f>
        <v>0</v>
      </c>
      <c r="N8442" s="42">
        <f>IF($D8442="",0,COUNTIF(BankAccts,$D8442))</f>
        <v>0</v>
      </c>
    </row>
    <row r="8443" spans="1:14">
      <c r="A8443" s="38">
        <f>IF(Txn!$B4228="","",Txn!$B4228)</f>
        <v>0</v>
      </c>
      <c r="B8443" s="38">
        <f>IF(Txn!$B4228="","",Txn!$C4228)</f>
        <v>0</v>
      </c>
      <c r="C8443" s="39">
        <f>IF(Txn!$B4228="","","تراکنش بانکی")</f>
        <v>0</v>
      </c>
      <c r="D8443" s="38">
        <f>IF(Txn!$B4228="","",IF(Txn!$X4228="","",Txn!$X4228))</f>
        <v>0</v>
      </c>
      <c r="E8443" s="39">
        <f>IF($D8443="","",IFERROR(VLOOKUP($D8443,AcctTbl,2,0),""))</f>
        <v>0</v>
      </c>
      <c r="F8443" s="39">
        <f>IF($D8443="","",IFERROR(VLOOKUP($D8443,AcctTbl,3,0),""))</f>
        <v>0</v>
      </c>
      <c r="G8443" s="39">
        <f>IF(Txn!$B4228="","",Txn!$D4228)</f>
        <v>0</v>
      </c>
      <c r="H8443" s="38">
        <f>IF(Txn!$B4228="","",Txn!$E4228)</f>
        <v>0</v>
      </c>
      <c r="I8443" s="40">
        <f>IF(Txn!$B4228="",0,Txn!$O4228)</f>
        <v>0</v>
      </c>
      <c r="J8443" s="40">
        <f>IF(Txn!$B4228="",0,Txn!$P4228)</f>
        <v>0</v>
      </c>
      <c r="K8443" s="41">
        <f>IF($A8443="","",IFERROR(VALUE(MID($A8443,6,2)),""))</f>
        <v>0</v>
      </c>
      <c r="L8443" s="39">
        <f>IF(Txn!$K4228="","",Txn!$K4228)</f>
        <v>0</v>
      </c>
      <c r="N8443" s="42">
        <f>IF($D8443="",0,COUNTIF(BankAccts,$D8443))</f>
        <v>0</v>
      </c>
    </row>
    <row r="8444" spans="1:14">
      <c r="A8444" s="38">
        <f>IF(Txn!$B4228="","",Txn!$B4228)</f>
        <v>0</v>
      </c>
      <c r="B8444" s="38">
        <f>IF(Txn!$B4228="","",Txn!$C4228)</f>
        <v>0</v>
      </c>
      <c r="C8444" s="39">
        <f>IF(Txn!$B4228="","","تراکنش بانکی")</f>
        <v>0</v>
      </c>
      <c r="D8444" s="38">
        <f>IF(Txn!$B4228="","",IF(IF(Txn!$U4228="TRF",Txn!$Y4228,Txn!$Z4228)="","",IF(Txn!$U4228="TRF",Txn!$Y4228,Txn!$Z4228)))</f>
        <v>0</v>
      </c>
      <c r="E8444" s="39">
        <f>IF($D8444="","",IFERROR(VLOOKUP($D8444,AcctTbl,2,0),""))</f>
        <v>0</v>
      </c>
      <c r="F8444" s="39">
        <f>IF($D8444="","",IFERROR(VLOOKUP($D8444,AcctTbl,3,0),""))</f>
        <v>0</v>
      </c>
      <c r="G8444" s="39">
        <f>IF(Txn!$B4228="","",Txn!$D4228)</f>
        <v>0</v>
      </c>
      <c r="H8444" s="38">
        <f>IF(Txn!$B4228="","",Txn!$E4228)</f>
        <v>0</v>
      </c>
      <c r="I8444" s="40">
        <f>IF(Txn!$B4228="",0,Txn!$Q4228)</f>
        <v>0</v>
      </c>
      <c r="J8444" s="40">
        <f>IF(Txn!$B4228="",0,Txn!$R4228)</f>
        <v>0</v>
      </c>
      <c r="K8444" s="41">
        <f>IF($A8444="","",IFERROR(VALUE(MID($A8444,6,2)),""))</f>
        <v>0</v>
      </c>
      <c r="L8444" s="39">
        <f>IF(Txn!$K4228="","","طرف مقابل — "&amp;Txn!$K4228)</f>
        <v>0</v>
      </c>
      <c r="N8444" s="42">
        <f>IF($D8444="",0,COUNTIF(BankAccts,$D8444))</f>
        <v>0</v>
      </c>
    </row>
    <row r="8445" spans="1:14">
      <c r="A8445" s="38">
        <f>IF(Txn!$B4229="","",Txn!$B4229)</f>
        <v>0</v>
      </c>
      <c r="B8445" s="38">
        <f>IF(Txn!$B4229="","",Txn!$C4229)</f>
        <v>0</v>
      </c>
      <c r="C8445" s="39">
        <f>IF(Txn!$B4229="","","تراکنش بانکی")</f>
        <v>0</v>
      </c>
      <c r="D8445" s="38">
        <f>IF(Txn!$B4229="","",IF(Txn!$X4229="","",Txn!$X4229))</f>
        <v>0</v>
      </c>
      <c r="E8445" s="39">
        <f>IF($D8445="","",IFERROR(VLOOKUP($D8445,AcctTbl,2,0),""))</f>
        <v>0</v>
      </c>
      <c r="F8445" s="39">
        <f>IF($D8445="","",IFERROR(VLOOKUP($D8445,AcctTbl,3,0),""))</f>
        <v>0</v>
      </c>
      <c r="G8445" s="39">
        <f>IF(Txn!$B4229="","",Txn!$D4229)</f>
        <v>0</v>
      </c>
      <c r="H8445" s="38">
        <f>IF(Txn!$B4229="","",Txn!$E4229)</f>
        <v>0</v>
      </c>
      <c r="I8445" s="40">
        <f>IF(Txn!$B4229="",0,Txn!$O4229)</f>
        <v>0</v>
      </c>
      <c r="J8445" s="40">
        <f>IF(Txn!$B4229="",0,Txn!$P4229)</f>
        <v>0</v>
      </c>
      <c r="K8445" s="41">
        <f>IF($A8445="","",IFERROR(VALUE(MID($A8445,6,2)),""))</f>
        <v>0</v>
      </c>
      <c r="L8445" s="39">
        <f>IF(Txn!$K4229="","",Txn!$K4229)</f>
        <v>0</v>
      </c>
      <c r="N8445" s="42">
        <f>IF($D8445="",0,COUNTIF(BankAccts,$D8445))</f>
        <v>0</v>
      </c>
    </row>
    <row r="8446" spans="1:14">
      <c r="A8446" s="38">
        <f>IF(Txn!$B4229="","",Txn!$B4229)</f>
        <v>0</v>
      </c>
      <c r="B8446" s="38">
        <f>IF(Txn!$B4229="","",Txn!$C4229)</f>
        <v>0</v>
      </c>
      <c r="C8446" s="39">
        <f>IF(Txn!$B4229="","","تراکنش بانکی")</f>
        <v>0</v>
      </c>
      <c r="D8446" s="38">
        <f>IF(Txn!$B4229="","",IF(IF(Txn!$U4229="TRF",Txn!$Y4229,Txn!$Z4229)="","",IF(Txn!$U4229="TRF",Txn!$Y4229,Txn!$Z4229)))</f>
        <v>0</v>
      </c>
      <c r="E8446" s="39">
        <f>IF($D8446="","",IFERROR(VLOOKUP($D8446,AcctTbl,2,0),""))</f>
        <v>0</v>
      </c>
      <c r="F8446" s="39">
        <f>IF($D8446="","",IFERROR(VLOOKUP($D8446,AcctTbl,3,0),""))</f>
        <v>0</v>
      </c>
      <c r="G8446" s="39">
        <f>IF(Txn!$B4229="","",Txn!$D4229)</f>
        <v>0</v>
      </c>
      <c r="H8446" s="38">
        <f>IF(Txn!$B4229="","",Txn!$E4229)</f>
        <v>0</v>
      </c>
      <c r="I8446" s="40">
        <f>IF(Txn!$B4229="",0,Txn!$Q4229)</f>
        <v>0</v>
      </c>
      <c r="J8446" s="40">
        <f>IF(Txn!$B4229="",0,Txn!$R4229)</f>
        <v>0</v>
      </c>
      <c r="K8446" s="41">
        <f>IF($A8446="","",IFERROR(VALUE(MID($A8446,6,2)),""))</f>
        <v>0</v>
      </c>
      <c r="L8446" s="39">
        <f>IF(Txn!$K4229="","","طرف مقابل — "&amp;Txn!$K4229)</f>
        <v>0</v>
      </c>
      <c r="N8446" s="42">
        <f>IF($D8446="",0,COUNTIF(BankAccts,$D8446))</f>
        <v>0</v>
      </c>
    </row>
    <row r="8447" spans="1:14">
      <c r="A8447" s="38">
        <f>IF(Txn!$B4230="","",Txn!$B4230)</f>
        <v>0</v>
      </c>
      <c r="B8447" s="38">
        <f>IF(Txn!$B4230="","",Txn!$C4230)</f>
        <v>0</v>
      </c>
      <c r="C8447" s="39">
        <f>IF(Txn!$B4230="","","تراکنش بانکی")</f>
        <v>0</v>
      </c>
      <c r="D8447" s="38">
        <f>IF(Txn!$B4230="","",IF(Txn!$X4230="","",Txn!$X4230))</f>
        <v>0</v>
      </c>
      <c r="E8447" s="39">
        <f>IF($D8447="","",IFERROR(VLOOKUP($D8447,AcctTbl,2,0),""))</f>
        <v>0</v>
      </c>
      <c r="F8447" s="39">
        <f>IF($D8447="","",IFERROR(VLOOKUP($D8447,AcctTbl,3,0),""))</f>
        <v>0</v>
      </c>
      <c r="G8447" s="39">
        <f>IF(Txn!$B4230="","",Txn!$D4230)</f>
        <v>0</v>
      </c>
      <c r="H8447" s="38">
        <f>IF(Txn!$B4230="","",Txn!$E4230)</f>
        <v>0</v>
      </c>
      <c r="I8447" s="40">
        <f>IF(Txn!$B4230="",0,Txn!$O4230)</f>
        <v>0</v>
      </c>
      <c r="J8447" s="40">
        <f>IF(Txn!$B4230="",0,Txn!$P4230)</f>
        <v>0</v>
      </c>
      <c r="K8447" s="41">
        <f>IF($A8447="","",IFERROR(VALUE(MID($A8447,6,2)),""))</f>
        <v>0</v>
      </c>
      <c r="L8447" s="39">
        <f>IF(Txn!$K4230="","",Txn!$K4230)</f>
        <v>0</v>
      </c>
      <c r="N8447" s="42">
        <f>IF($D8447="",0,COUNTIF(BankAccts,$D8447))</f>
        <v>0</v>
      </c>
    </row>
    <row r="8448" spans="1:14">
      <c r="A8448" s="38">
        <f>IF(Txn!$B4230="","",Txn!$B4230)</f>
        <v>0</v>
      </c>
      <c r="B8448" s="38">
        <f>IF(Txn!$B4230="","",Txn!$C4230)</f>
        <v>0</v>
      </c>
      <c r="C8448" s="39">
        <f>IF(Txn!$B4230="","","تراکنش بانکی")</f>
        <v>0</v>
      </c>
      <c r="D8448" s="38">
        <f>IF(Txn!$B4230="","",IF(IF(Txn!$U4230="TRF",Txn!$Y4230,Txn!$Z4230)="","",IF(Txn!$U4230="TRF",Txn!$Y4230,Txn!$Z4230)))</f>
        <v>0</v>
      </c>
      <c r="E8448" s="39">
        <f>IF($D8448="","",IFERROR(VLOOKUP($D8448,AcctTbl,2,0),""))</f>
        <v>0</v>
      </c>
      <c r="F8448" s="39">
        <f>IF($D8448="","",IFERROR(VLOOKUP($D8448,AcctTbl,3,0),""))</f>
        <v>0</v>
      </c>
      <c r="G8448" s="39">
        <f>IF(Txn!$B4230="","",Txn!$D4230)</f>
        <v>0</v>
      </c>
      <c r="H8448" s="38">
        <f>IF(Txn!$B4230="","",Txn!$E4230)</f>
        <v>0</v>
      </c>
      <c r="I8448" s="40">
        <f>IF(Txn!$B4230="",0,Txn!$Q4230)</f>
        <v>0</v>
      </c>
      <c r="J8448" s="40">
        <f>IF(Txn!$B4230="",0,Txn!$R4230)</f>
        <v>0</v>
      </c>
      <c r="K8448" s="41">
        <f>IF($A8448="","",IFERROR(VALUE(MID($A8448,6,2)),""))</f>
        <v>0</v>
      </c>
      <c r="L8448" s="39">
        <f>IF(Txn!$K4230="","","طرف مقابل — "&amp;Txn!$K4230)</f>
        <v>0</v>
      </c>
      <c r="N8448" s="42">
        <f>IF($D8448="",0,COUNTIF(BankAccts,$D8448))</f>
        <v>0</v>
      </c>
    </row>
    <row r="8449" spans="1:14">
      <c r="A8449" s="38">
        <f>IF(Txn!$B4231="","",Txn!$B4231)</f>
        <v>0</v>
      </c>
      <c r="B8449" s="38">
        <f>IF(Txn!$B4231="","",Txn!$C4231)</f>
        <v>0</v>
      </c>
      <c r="C8449" s="39">
        <f>IF(Txn!$B4231="","","تراکنش بانکی")</f>
        <v>0</v>
      </c>
      <c r="D8449" s="38">
        <f>IF(Txn!$B4231="","",IF(Txn!$X4231="","",Txn!$X4231))</f>
        <v>0</v>
      </c>
      <c r="E8449" s="39">
        <f>IF($D8449="","",IFERROR(VLOOKUP($D8449,AcctTbl,2,0),""))</f>
        <v>0</v>
      </c>
      <c r="F8449" s="39">
        <f>IF($D8449="","",IFERROR(VLOOKUP($D8449,AcctTbl,3,0),""))</f>
        <v>0</v>
      </c>
      <c r="G8449" s="39">
        <f>IF(Txn!$B4231="","",Txn!$D4231)</f>
        <v>0</v>
      </c>
      <c r="H8449" s="38">
        <f>IF(Txn!$B4231="","",Txn!$E4231)</f>
        <v>0</v>
      </c>
      <c r="I8449" s="40">
        <f>IF(Txn!$B4231="",0,Txn!$O4231)</f>
        <v>0</v>
      </c>
      <c r="J8449" s="40">
        <f>IF(Txn!$B4231="",0,Txn!$P4231)</f>
        <v>0</v>
      </c>
      <c r="K8449" s="41">
        <f>IF($A8449="","",IFERROR(VALUE(MID($A8449,6,2)),""))</f>
        <v>0</v>
      </c>
      <c r="L8449" s="39">
        <f>IF(Txn!$K4231="","",Txn!$K4231)</f>
        <v>0</v>
      </c>
      <c r="N8449" s="42">
        <f>IF($D8449="",0,COUNTIF(BankAccts,$D8449))</f>
        <v>0</v>
      </c>
    </row>
    <row r="8450" spans="1:14">
      <c r="A8450" s="38">
        <f>IF(Txn!$B4231="","",Txn!$B4231)</f>
        <v>0</v>
      </c>
      <c r="B8450" s="38">
        <f>IF(Txn!$B4231="","",Txn!$C4231)</f>
        <v>0</v>
      </c>
      <c r="C8450" s="39">
        <f>IF(Txn!$B4231="","","تراکنش بانکی")</f>
        <v>0</v>
      </c>
      <c r="D8450" s="38">
        <f>IF(Txn!$B4231="","",IF(IF(Txn!$U4231="TRF",Txn!$Y4231,Txn!$Z4231)="","",IF(Txn!$U4231="TRF",Txn!$Y4231,Txn!$Z4231)))</f>
        <v>0</v>
      </c>
      <c r="E8450" s="39">
        <f>IF($D8450="","",IFERROR(VLOOKUP($D8450,AcctTbl,2,0),""))</f>
        <v>0</v>
      </c>
      <c r="F8450" s="39">
        <f>IF($D8450="","",IFERROR(VLOOKUP($D8450,AcctTbl,3,0),""))</f>
        <v>0</v>
      </c>
      <c r="G8450" s="39">
        <f>IF(Txn!$B4231="","",Txn!$D4231)</f>
        <v>0</v>
      </c>
      <c r="H8450" s="38">
        <f>IF(Txn!$B4231="","",Txn!$E4231)</f>
        <v>0</v>
      </c>
      <c r="I8450" s="40">
        <f>IF(Txn!$B4231="",0,Txn!$Q4231)</f>
        <v>0</v>
      </c>
      <c r="J8450" s="40">
        <f>IF(Txn!$B4231="",0,Txn!$R4231)</f>
        <v>0</v>
      </c>
      <c r="K8450" s="41">
        <f>IF($A8450="","",IFERROR(VALUE(MID($A8450,6,2)),""))</f>
        <v>0</v>
      </c>
      <c r="L8450" s="39">
        <f>IF(Txn!$K4231="","","طرف مقابل — "&amp;Txn!$K4231)</f>
        <v>0</v>
      </c>
      <c r="N8450" s="42">
        <f>IF($D8450="",0,COUNTIF(BankAccts,$D8450))</f>
        <v>0</v>
      </c>
    </row>
    <row r="8451" spans="1:14">
      <c r="A8451" s="38">
        <f>IF(Txn!$B4232="","",Txn!$B4232)</f>
        <v>0</v>
      </c>
      <c r="B8451" s="38">
        <f>IF(Txn!$B4232="","",Txn!$C4232)</f>
        <v>0</v>
      </c>
      <c r="C8451" s="39">
        <f>IF(Txn!$B4232="","","تراکنش بانکی")</f>
        <v>0</v>
      </c>
      <c r="D8451" s="38">
        <f>IF(Txn!$B4232="","",IF(Txn!$X4232="","",Txn!$X4232))</f>
        <v>0</v>
      </c>
      <c r="E8451" s="39">
        <f>IF($D8451="","",IFERROR(VLOOKUP($D8451,AcctTbl,2,0),""))</f>
        <v>0</v>
      </c>
      <c r="F8451" s="39">
        <f>IF($D8451="","",IFERROR(VLOOKUP($D8451,AcctTbl,3,0),""))</f>
        <v>0</v>
      </c>
      <c r="G8451" s="39">
        <f>IF(Txn!$B4232="","",Txn!$D4232)</f>
        <v>0</v>
      </c>
      <c r="H8451" s="38">
        <f>IF(Txn!$B4232="","",Txn!$E4232)</f>
        <v>0</v>
      </c>
      <c r="I8451" s="40">
        <f>IF(Txn!$B4232="",0,Txn!$O4232)</f>
        <v>0</v>
      </c>
      <c r="J8451" s="40">
        <f>IF(Txn!$B4232="",0,Txn!$P4232)</f>
        <v>0</v>
      </c>
      <c r="K8451" s="41">
        <f>IF($A8451="","",IFERROR(VALUE(MID($A8451,6,2)),""))</f>
        <v>0</v>
      </c>
      <c r="L8451" s="39">
        <f>IF(Txn!$K4232="","",Txn!$K4232)</f>
        <v>0</v>
      </c>
      <c r="N8451" s="42">
        <f>IF($D8451="",0,COUNTIF(BankAccts,$D8451))</f>
        <v>0</v>
      </c>
    </row>
    <row r="8452" spans="1:14">
      <c r="A8452" s="38">
        <f>IF(Txn!$B4232="","",Txn!$B4232)</f>
        <v>0</v>
      </c>
      <c r="B8452" s="38">
        <f>IF(Txn!$B4232="","",Txn!$C4232)</f>
        <v>0</v>
      </c>
      <c r="C8452" s="39">
        <f>IF(Txn!$B4232="","","تراکنش بانکی")</f>
        <v>0</v>
      </c>
      <c r="D8452" s="38">
        <f>IF(Txn!$B4232="","",IF(IF(Txn!$U4232="TRF",Txn!$Y4232,Txn!$Z4232)="","",IF(Txn!$U4232="TRF",Txn!$Y4232,Txn!$Z4232)))</f>
        <v>0</v>
      </c>
      <c r="E8452" s="39">
        <f>IF($D8452="","",IFERROR(VLOOKUP($D8452,AcctTbl,2,0),""))</f>
        <v>0</v>
      </c>
      <c r="F8452" s="39">
        <f>IF($D8452="","",IFERROR(VLOOKUP($D8452,AcctTbl,3,0),""))</f>
        <v>0</v>
      </c>
      <c r="G8452" s="39">
        <f>IF(Txn!$B4232="","",Txn!$D4232)</f>
        <v>0</v>
      </c>
      <c r="H8452" s="38">
        <f>IF(Txn!$B4232="","",Txn!$E4232)</f>
        <v>0</v>
      </c>
      <c r="I8452" s="40">
        <f>IF(Txn!$B4232="",0,Txn!$Q4232)</f>
        <v>0</v>
      </c>
      <c r="J8452" s="40">
        <f>IF(Txn!$B4232="",0,Txn!$R4232)</f>
        <v>0</v>
      </c>
      <c r="K8452" s="41">
        <f>IF($A8452="","",IFERROR(VALUE(MID($A8452,6,2)),""))</f>
        <v>0</v>
      </c>
      <c r="L8452" s="39">
        <f>IF(Txn!$K4232="","","طرف مقابل — "&amp;Txn!$K4232)</f>
        <v>0</v>
      </c>
      <c r="N8452" s="42">
        <f>IF($D8452="",0,COUNTIF(BankAccts,$D8452))</f>
        <v>0</v>
      </c>
    </row>
    <row r="8453" spans="1:14">
      <c r="A8453" s="38">
        <f>IF(Txn!$B4233="","",Txn!$B4233)</f>
        <v>0</v>
      </c>
      <c r="B8453" s="38">
        <f>IF(Txn!$B4233="","",Txn!$C4233)</f>
        <v>0</v>
      </c>
      <c r="C8453" s="39">
        <f>IF(Txn!$B4233="","","تراکنش بانکی")</f>
        <v>0</v>
      </c>
      <c r="D8453" s="38">
        <f>IF(Txn!$B4233="","",IF(Txn!$X4233="","",Txn!$X4233))</f>
        <v>0</v>
      </c>
      <c r="E8453" s="39">
        <f>IF($D8453="","",IFERROR(VLOOKUP($D8453,AcctTbl,2,0),""))</f>
        <v>0</v>
      </c>
      <c r="F8453" s="39">
        <f>IF($D8453="","",IFERROR(VLOOKUP($D8453,AcctTbl,3,0),""))</f>
        <v>0</v>
      </c>
      <c r="G8453" s="39">
        <f>IF(Txn!$B4233="","",Txn!$D4233)</f>
        <v>0</v>
      </c>
      <c r="H8453" s="38">
        <f>IF(Txn!$B4233="","",Txn!$E4233)</f>
        <v>0</v>
      </c>
      <c r="I8453" s="40">
        <f>IF(Txn!$B4233="",0,Txn!$O4233)</f>
        <v>0</v>
      </c>
      <c r="J8453" s="40">
        <f>IF(Txn!$B4233="",0,Txn!$P4233)</f>
        <v>0</v>
      </c>
      <c r="K8453" s="41">
        <f>IF($A8453="","",IFERROR(VALUE(MID($A8453,6,2)),""))</f>
        <v>0</v>
      </c>
      <c r="L8453" s="39">
        <f>IF(Txn!$K4233="","",Txn!$K4233)</f>
        <v>0</v>
      </c>
      <c r="N8453" s="42">
        <f>IF($D8453="",0,COUNTIF(BankAccts,$D8453))</f>
        <v>0</v>
      </c>
    </row>
    <row r="8454" spans="1:14">
      <c r="A8454" s="38">
        <f>IF(Txn!$B4233="","",Txn!$B4233)</f>
        <v>0</v>
      </c>
      <c r="B8454" s="38">
        <f>IF(Txn!$B4233="","",Txn!$C4233)</f>
        <v>0</v>
      </c>
      <c r="C8454" s="39">
        <f>IF(Txn!$B4233="","","تراکنش بانکی")</f>
        <v>0</v>
      </c>
      <c r="D8454" s="38">
        <f>IF(Txn!$B4233="","",IF(IF(Txn!$U4233="TRF",Txn!$Y4233,Txn!$Z4233)="","",IF(Txn!$U4233="TRF",Txn!$Y4233,Txn!$Z4233)))</f>
        <v>0</v>
      </c>
      <c r="E8454" s="39">
        <f>IF($D8454="","",IFERROR(VLOOKUP($D8454,AcctTbl,2,0),""))</f>
        <v>0</v>
      </c>
      <c r="F8454" s="39">
        <f>IF($D8454="","",IFERROR(VLOOKUP($D8454,AcctTbl,3,0),""))</f>
        <v>0</v>
      </c>
      <c r="G8454" s="39">
        <f>IF(Txn!$B4233="","",Txn!$D4233)</f>
        <v>0</v>
      </c>
      <c r="H8454" s="38">
        <f>IF(Txn!$B4233="","",Txn!$E4233)</f>
        <v>0</v>
      </c>
      <c r="I8454" s="40">
        <f>IF(Txn!$B4233="",0,Txn!$Q4233)</f>
        <v>0</v>
      </c>
      <c r="J8454" s="40">
        <f>IF(Txn!$B4233="",0,Txn!$R4233)</f>
        <v>0</v>
      </c>
      <c r="K8454" s="41">
        <f>IF($A8454="","",IFERROR(VALUE(MID($A8454,6,2)),""))</f>
        <v>0</v>
      </c>
      <c r="L8454" s="39">
        <f>IF(Txn!$K4233="","","طرف مقابل — "&amp;Txn!$K4233)</f>
        <v>0</v>
      </c>
      <c r="N8454" s="42">
        <f>IF($D8454="",0,COUNTIF(BankAccts,$D8454))</f>
        <v>0</v>
      </c>
    </row>
    <row r="8455" spans="1:14">
      <c r="A8455" s="38">
        <f>IF(Txn!$B4234="","",Txn!$B4234)</f>
        <v>0</v>
      </c>
      <c r="B8455" s="38">
        <f>IF(Txn!$B4234="","",Txn!$C4234)</f>
        <v>0</v>
      </c>
      <c r="C8455" s="39">
        <f>IF(Txn!$B4234="","","تراکنش بانکی")</f>
        <v>0</v>
      </c>
      <c r="D8455" s="38">
        <f>IF(Txn!$B4234="","",IF(Txn!$X4234="","",Txn!$X4234))</f>
        <v>0</v>
      </c>
      <c r="E8455" s="39">
        <f>IF($D8455="","",IFERROR(VLOOKUP($D8455,AcctTbl,2,0),""))</f>
        <v>0</v>
      </c>
      <c r="F8455" s="39">
        <f>IF($D8455="","",IFERROR(VLOOKUP($D8455,AcctTbl,3,0),""))</f>
        <v>0</v>
      </c>
      <c r="G8455" s="39">
        <f>IF(Txn!$B4234="","",Txn!$D4234)</f>
        <v>0</v>
      </c>
      <c r="H8455" s="38">
        <f>IF(Txn!$B4234="","",Txn!$E4234)</f>
        <v>0</v>
      </c>
      <c r="I8455" s="40">
        <f>IF(Txn!$B4234="",0,Txn!$O4234)</f>
        <v>0</v>
      </c>
      <c r="J8455" s="40">
        <f>IF(Txn!$B4234="",0,Txn!$P4234)</f>
        <v>0</v>
      </c>
      <c r="K8455" s="41">
        <f>IF($A8455="","",IFERROR(VALUE(MID($A8455,6,2)),""))</f>
        <v>0</v>
      </c>
      <c r="L8455" s="39">
        <f>IF(Txn!$K4234="","",Txn!$K4234)</f>
        <v>0</v>
      </c>
      <c r="N8455" s="42">
        <f>IF($D8455="",0,COUNTIF(BankAccts,$D8455))</f>
        <v>0</v>
      </c>
    </row>
    <row r="8456" spans="1:14">
      <c r="A8456" s="38">
        <f>IF(Txn!$B4234="","",Txn!$B4234)</f>
        <v>0</v>
      </c>
      <c r="B8456" s="38">
        <f>IF(Txn!$B4234="","",Txn!$C4234)</f>
        <v>0</v>
      </c>
      <c r="C8456" s="39">
        <f>IF(Txn!$B4234="","","تراکنش بانکی")</f>
        <v>0</v>
      </c>
      <c r="D8456" s="38">
        <f>IF(Txn!$B4234="","",IF(IF(Txn!$U4234="TRF",Txn!$Y4234,Txn!$Z4234)="","",IF(Txn!$U4234="TRF",Txn!$Y4234,Txn!$Z4234)))</f>
        <v>0</v>
      </c>
      <c r="E8456" s="39">
        <f>IF($D8456="","",IFERROR(VLOOKUP($D8456,AcctTbl,2,0),""))</f>
        <v>0</v>
      </c>
      <c r="F8456" s="39">
        <f>IF($D8456="","",IFERROR(VLOOKUP($D8456,AcctTbl,3,0),""))</f>
        <v>0</v>
      </c>
      <c r="G8456" s="39">
        <f>IF(Txn!$B4234="","",Txn!$D4234)</f>
        <v>0</v>
      </c>
      <c r="H8456" s="38">
        <f>IF(Txn!$B4234="","",Txn!$E4234)</f>
        <v>0</v>
      </c>
      <c r="I8456" s="40">
        <f>IF(Txn!$B4234="",0,Txn!$Q4234)</f>
        <v>0</v>
      </c>
      <c r="J8456" s="40">
        <f>IF(Txn!$B4234="",0,Txn!$R4234)</f>
        <v>0</v>
      </c>
      <c r="K8456" s="41">
        <f>IF($A8456="","",IFERROR(VALUE(MID($A8456,6,2)),""))</f>
        <v>0</v>
      </c>
      <c r="L8456" s="39">
        <f>IF(Txn!$K4234="","","طرف مقابل — "&amp;Txn!$K4234)</f>
        <v>0</v>
      </c>
      <c r="N8456" s="42">
        <f>IF($D8456="",0,COUNTIF(BankAccts,$D8456))</f>
        <v>0</v>
      </c>
    </row>
    <row r="8457" spans="1:14">
      <c r="A8457" s="38">
        <f>IF(Txn!$B4235="","",Txn!$B4235)</f>
        <v>0</v>
      </c>
      <c r="B8457" s="38">
        <f>IF(Txn!$B4235="","",Txn!$C4235)</f>
        <v>0</v>
      </c>
      <c r="C8457" s="39">
        <f>IF(Txn!$B4235="","","تراکنش بانکی")</f>
        <v>0</v>
      </c>
      <c r="D8457" s="38">
        <f>IF(Txn!$B4235="","",IF(Txn!$X4235="","",Txn!$X4235))</f>
        <v>0</v>
      </c>
      <c r="E8457" s="39">
        <f>IF($D8457="","",IFERROR(VLOOKUP($D8457,AcctTbl,2,0),""))</f>
        <v>0</v>
      </c>
      <c r="F8457" s="39">
        <f>IF($D8457="","",IFERROR(VLOOKUP($D8457,AcctTbl,3,0),""))</f>
        <v>0</v>
      </c>
      <c r="G8457" s="39">
        <f>IF(Txn!$B4235="","",Txn!$D4235)</f>
        <v>0</v>
      </c>
      <c r="H8457" s="38">
        <f>IF(Txn!$B4235="","",Txn!$E4235)</f>
        <v>0</v>
      </c>
      <c r="I8457" s="40">
        <f>IF(Txn!$B4235="",0,Txn!$O4235)</f>
        <v>0</v>
      </c>
      <c r="J8457" s="40">
        <f>IF(Txn!$B4235="",0,Txn!$P4235)</f>
        <v>0</v>
      </c>
      <c r="K8457" s="41">
        <f>IF($A8457="","",IFERROR(VALUE(MID($A8457,6,2)),""))</f>
        <v>0</v>
      </c>
      <c r="L8457" s="39">
        <f>IF(Txn!$K4235="","",Txn!$K4235)</f>
        <v>0</v>
      </c>
      <c r="N8457" s="42">
        <f>IF($D8457="",0,COUNTIF(BankAccts,$D8457))</f>
        <v>0</v>
      </c>
    </row>
    <row r="8458" spans="1:14">
      <c r="A8458" s="38">
        <f>IF(Txn!$B4235="","",Txn!$B4235)</f>
        <v>0</v>
      </c>
      <c r="B8458" s="38">
        <f>IF(Txn!$B4235="","",Txn!$C4235)</f>
        <v>0</v>
      </c>
      <c r="C8458" s="39">
        <f>IF(Txn!$B4235="","","تراکنش بانکی")</f>
        <v>0</v>
      </c>
      <c r="D8458" s="38">
        <f>IF(Txn!$B4235="","",IF(IF(Txn!$U4235="TRF",Txn!$Y4235,Txn!$Z4235)="","",IF(Txn!$U4235="TRF",Txn!$Y4235,Txn!$Z4235)))</f>
        <v>0</v>
      </c>
      <c r="E8458" s="39">
        <f>IF($D8458="","",IFERROR(VLOOKUP($D8458,AcctTbl,2,0),""))</f>
        <v>0</v>
      </c>
      <c r="F8458" s="39">
        <f>IF($D8458="","",IFERROR(VLOOKUP($D8458,AcctTbl,3,0),""))</f>
        <v>0</v>
      </c>
      <c r="G8458" s="39">
        <f>IF(Txn!$B4235="","",Txn!$D4235)</f>
        <v>0</v>
      </c>
      <c r="H8458" s="38">
        <f>IF(Txn!$B4235="","",Txn!$E4235)</f>
        <v>0</v>
      </c>
      <c r="I8458" s="40">
        <f>IF(Txn!$B4235="",0,Txn!$Q4235)</f>
        <v>0</v>
      </c>
      <c r="J8458" s="40">
        <f>IF(Txn!$B4235="",0,Txn!$R4235)</f>
        <v>0</v>
      </c>
      <c r="K8458" s="41">
        <f>IF($A8458="","",IFERROR(VALUE(MID($A8458,6,2)),""))</f>
        <v>0</v>
      </c>
      <c r="L8458" s="39">
        <f>IF(Txn!$K4235="","","طرف مقابل — "&amp;Txn!$K4235)</f>
        <v>0</v>
      </c>
      <c r="N8458" s="42">
        <f>IF($D8458="",0,COUNTIF(BankAccts,$D8458))</f>
        <v>0</v>
      </c>
    </row>
    <row r="8459" spans="1:14">
      <c r="A8459" s="38">
        <f>IF(Txn!$B4236="","",Txn!$B4236)</f>
        <v>0</v>
      </c>
      <c r="B8459" s="38">
        <f>IF(Txn!$B4236="","",Txn!$C4236)</f>
        <v>0</v>
      </c>
      <c r="C8459" s="39">
        <f>IF(Txn!$B4236="","","تراکنش بانکی")</f>
        <v>0</v>
      </c>
      <c r="D8459" s="38">
        <f>IF(Txn!$B4236="","",IF(Txn!$X4236="","",Txn!$X4236))</f>
        <v>0</v>
      </c>
      <c r="E8459" s="39">
        <f>IF($D8459="","",IFERROR(VLOOKUP($D8459,AcctTbl,2,0),""))</f>
        <v>0</v>
      </c>
      <c r="F8459" s="39">
        <f>IF($D8459="","",IFERROR(VLOOKUP($D8459,AcctTbl,3,0),""))</f>
        <v>0</v>
      </c>
      <c r="G8459" s="39">
        <f>IF(Txn!$B4236="","",Txn!$D4236)</f>
        <v>0</v>
      </c>
      <c r="H8459" s="38">
        <f>IF(Txn!$B4236="","",Txn!$E4236)</f>
        <v>0</v>
      </c>
      <c r="I8459" s="40">
        <f>IF(Txn!$B4236="",0,Txn!$O4236)</f>
        <v>0</v>
      </c>
      <c r="J8459" s="40">
        <f>IF(Txn!$B4236="",0,Txn!$P4236)</f>
        <v>0</v>
      </c>
      <c r="K8459" s="41">
        <f>IF($A8459="","",IFERROR(VALUE(MID($A8459,6,2)),""))</f>
        <v>0</v>
      </c>
      <c r="L8459" s="39">
        <f>IF(Txn!$K4236="","",Txn!$K4236)</f>
        <v>0</v>
      </c>
      <c r="N8459" s="42">
        <f>IF($D8459="",0,COUNTIF(BankAccts,$D8459))</f>
        <v>0</v>
      </c>
    </row>
    <row r="8460" spans="1:14">
      <c r="A8460" s="38">
        <f>IF(Txn!$B4236="","",Txn!$B4236)</f>
        <v>0</v>
      </c>
      <c r="B8460" s="38">
        <f>IF(Txn!$B4236="","",Txn!$C4236)</f>
        <v>0</v>
      </c>
      <c r="C8460" s="39">
        <f>IF(Txn!$B4236="","","تراکنش بانکی")</f>
        <v>0</v>
      </c>
      <c r="D8460" s="38">
        <f>IF(Txn!$B4236="","",IF(IF(Txn!$U4236="TRF",Txn!$Y4236,Txn!$Z4236)="","",IF(Txn!$U4236="TRF",Txn!$Y4236,Txn!$Z4236)))</f>
        <v>0</v>
      </c>
      <c r="E8460" s="39">
        <f>IF($D8460="","",IFERROR(VLOOKUP($D8460,AcctTbl,2,0),""))</f>
        <v>0</v>
      </c>
      <c r="F8460" s="39">
        <f>IF($D8460="","",IFERROR(VLOOKUP($D8460,AcctTbl,3,0),""))</f>
        <v>0</v>
      </c>
      <c r="G8460" s="39">
        <f>IF(Txn!$B4236="","",Txn!$D4236)</f>
        <v>0</v>
      </c>
      <c r="H8460" s="38">
        <f>IF(Txn!$B4236="","",Txn!$E4236)</f>
        <v>0</v>
      </c>
      <c r="I8460" s="40">
        <f>IF(Txn!$B4236="",0,Txn!$Q4236)</f>
        <v>0</v>
      </c>
      <c r="J8460" s="40">
        <f>IF(Txn!$B4236="",0,Txn!$R4236)</f>
        <v>0</v>
      </c>
      <c r="K8460" s="41">
        <f>IF($A8460="","",IFERROR(VALUE(MID($A8460,6,2)),""))</f>
        <v>0</v>
      </c>
      <c r="L8460" s="39">
        <f>IF(Txn!$K4236="","","طرف مقابل — "&amp;Txn!$K4236)</f>
        <v>0</v>
      </c>
      <c r="N8460" s="42">
        <f>IF($D8460="",0,COUNTIF(BankAccts,$D8460))</f>
        <v>0</v>
      </c>
    </row>
    <row r="8461" spans="1:14">
      <c r="A8461" s="38">
        <f>IF(Txn!$B4237="","",Txn!$B4237)</f>
        <v>0</v>
      </c>
      <c r="B8461" s="38">
        <f>IF(Txn!$B4237="","",Txn!$C4237)</f>
        <v>0</v>
      </c>
      <c r="C8461" s="39">
        <f>IF(Txn!$B4237="","","تراکنش بانکی")</f>
        <v>0</v>
      </c>
      <c r="D8461" s="38">
        <f>IF(Txn!$B4237="","",IF(Txn!$X4237="","",Txn!$X4237))</f>
        <v>0</v>
      </c>
      <c r="E8461" s="39">
        <f>IF($D8461="","",IFERROR(VLOOKUP($D8461,AcctTbl,2,0),""))</f>
        <v>0</v>
      </c>
      <c r="F8461" s="39">
        <f>IF($D8461="","",IFERROR(VLOOKUP($D8461,AcctTbl,3,0),""))</f>
        <v>0</v>
      </c>
      <c r="G8461" s="39">
        <f>IF(Txn!$B4237="","",Txn!$D4237)</f>
        <v>0</v>
      </c>
      <c r="H8461" s="38">
        <f>IF(Txn!$B4237="","",Txn!$E4237)</f>
        <v>0</v>
      </c>
      <c r="I8461" s="40">
        <f>IF(Txn!$B4237="",0,Txn!$O4237)</f>
        <v>0</v>
      </c>
      <c r="J8461" s="40">
        <f>IF(Txn!$B4237="",0,Txn!$P4237)</f>
        <v>0</v>
      </c>
      <c r="K8461" s="41">
        <f>IF($A8461="","",IFERROR(VALUE(MID($A8461,6,2)),""))</f>
        <v>0</v>
      </c>
      <c r="L8461" s="39">
        <f>IF(Txn!$K4237="","",Txn!$K4237)</f>
        <v>0</v>
      </c>
      <c r="N8461" s="42">
        <f>IF($D8461="",0,COUNTIF(BankAccts,$D8461))</f>
        <v>0</v>
      </c>
    </row>
    <row r="8462" spans="1:14">
      <c r="A8462" s="38">
        <f>IF(Txn!$B4237="","",Txn!$B4237)</f>
        <v>0</v>
      </c>
      <c r="B8462" s="38">
        <f>IF(Txn!$B4237="","",Txn!$C4237)</f>
        <v>0</v>
      </c>
      <c r="C8462" s="39">
        <f>IF(Txn!$B4237="","","تراکنش بانکی")</f>
        <v>0</v>
      </c>
      <c r="D8462" s="38">
        <f>IF(Txn!$B4237="","",IF(IF(Txn!$U4237="TRF",Txn!$Y4237,Txn!$Z4237)="","",IF(Txn!$U4237="TRF",Txn!$Y4237,Txn!$Z4237)))</f>
        <v>0</v>
      </c>
      <c r="E8462" s="39">
        <f>IF($D8462="","",IFERROR(VLOOKUP($D8462,AcctTbl,2,0),""))</f>
        <v>0</v>
      </c>
      <c r="F8462" s="39">
        <f>IF($D8462="","",IFERROR(VLOOKUP($D8462,AcctTbl,3,0),""))</f>
        <v>0</v>
      </c>
      <c r="G8462" s="39">
        <f>IF(Txn!$B4237="","",Txn!$D4237)</f>
        <v>0</v>
      </c>
      <c r="H8462" s="38">
        <f>IF(Txn!$B4237="","",Txn!$E4237)</f>
        <v>0</v>
      </c>
      <c r="I8462" s="40">
        <f>IF(Txn!$B4237="",0,Txn!$Q4237)</f>
        <v>0</v>
      </c>
      <c r="J8462" s="40">
        <f>IF(Txn!$B4237="",0,Txn!$R4237)</f>
        <v>0</v>
      </c>
      <c r="K8462" s="41">
        <f>IF($A8462="","",IFERROR(VALUE(MID($A8462,6,2)),""))</f>
        <v>0</v>
      </c>
      <c r="L8462" s="39">
        <f>IF(Txn!$K4237="","","طرف مقابل — "&amp;Txn!$K4237)</f>
        <v>0</v>
      </c>
      <c r="N8462" s="42">
        <f>IF($D8462="",0,COUNTIF(BankAccts,$D8462))</f>
        <v>0</v>
      </c>
    </row>
    <row r="8463" spans="1:14">
      <c r="A8463" s="38">
        <f>IF(Txn!$B4238="","",Txn!$B4238)</f>
        <v>0</v>
      </c>
      <c r="B8463" s="38">
        <f>IF(Txn!$B4238="","",Txn!$C4238)</f>
        <v>0</v>
      </c>
      <c r="C8463" s="39">
        <f>IF(Txn!$B4238="","","تراکنش بانکی")</f>
        <v>0</v>
      </c>
      <c r="D8463" s="38">
        <f>IF(Txn!$B4238="","",IF(Txn!$X4238="","",Txn!$X4238))</f>
        <v>0</v>
      </c>
      <c r="E8463" s="39">
        <f>IF($D8463="","",IFERROR(VLOOKUP($D8463,AcctTbl,2,0),""))</f>
        <v>0</v>
      </c>
      <c r="F8463" s="39">
        <f>IF($D8463="","",IFERROR(VLOOKUP($D8463,AcctTbl,3,0),""))</f>
        <v>0</v>
      </c>
      <c r="G8463" s="39">
        <f>IF(Txn!$B4238="","",Txn!$D4238)</f>
        <v>0</v>
      </c>
      <c r="H8463" s="38">
        <f>IF(Txn!$B4238="","",Txn!$E4238)</f>
        <v>0</v>
      </c>
      <c r="I8463" s="40">
        <f>IF(Txn!$B4238="",0,Txn!$O4238)</f>
        <v>0</v>
      </c>
      <c r="J8463" s="40">
        <f>IF(Txn!$B4238="",0,Txn!$P4238)</f>
        <v>0</v>
      </c>
      <c r="K8463" s="41">
        <f>IF($A8463="","",IFERROR(VALUE(MID($A8463,6,2)),""))</f>
        <v>0</v>
      </c>
      <c r="L8463" s="39">
        <f>IF(Txn!$K4238="","",Txn!$K4238)</f>
        <v>0</v>
      </c>
      <c r="N8463" s="42">
        <f>IF($D8463="",0,COUNTIF(BankAccts,$D8463))</f>
        <v>0</v>
      </c>
    </row>
    <row r="8464" spans="1:14">
      <c r="A8464" s="38">
        <f>IF(Txn!$B4238="","",Txn!$B4238)</f>
        <v>0</v>
      </c>
      <c r="B8464" s="38">
        <f>IF(Txn!$B4238="","",Txn!$C4238)</f>
        <v>0</v>
      </c>
      <c r="C8464" s="39">
        <f>IF(Txn!$B4238="","","تراکنش بانکی")</f>
        <v>0</v>
      </c>
      <c r="D8464" s="38">
        <f>IF(Txn!$B4238="","",IF(IF(Txn!$U4238="TRF",Txn!$Y4238,Txn!$Z4238)="","",IF(Txn!$U4238="TRF",Txn!$Y4238,Txn!$Z4238)))</f>
        <v>0</v>
      </c>
      <c r="E8464" s="39">
        <f>IF($D8464="","",IFERROR(VLOOKUP($D8464,AcctTbl,2,0),""))</f>
        <v>0</v>
      </c>
      <c r="F8464" s="39">
        <f>IF($D8464="","",IFERROR(VLOOKUP($D8464,AcctTbl,3,0),""))</f>
        <v>0</v>
      </c>
      <c r="G8464" s="39">
        <f>IF(Txn!$B4238="","",Txn!$D4238)</f>
        <v>0</v>
      </c>
      <c r="H8464" s="38">
        <f>IF(Txn!$B4238="","",Txn!$E4238)</f>
        <v>0</v>
      </c>
      <c r="I8464" s="40">
        <f>IF(Txn!$B4238="",0,Txn!$Q4238)</f>
        <v>0</v>
      </c>
      <c r="J8464" s="40">
        <f>IF(Txn!$B4238="",0,Txn!$R4238)</f>
        <v>0</v>
      </c>
      <c r="K8464" s="41">
        <f>IF($A8464="","",IFERROR(VALUE(MID($A8464,6,2)),""))</f>
        <v>0</v>
      </c>
      <c r="L8464" s="39">
        <f>IF(Txn!$K4238="","","طرف مقابل — "&amp;Txn!$K4238)</f>
        <v>0</v>
      </c>
      <c r="N8464" s="42">
        <f>IF($D8464="",0,COUNTIF(BankAccts,$D8464))</f>
        <v>0</v>
      </c>
    </row>
    <row r="8465" spans="1:14">
      <c r="A8465" s="38">
        <f>IF(Txn!$B4239="","",Txn!$B4239)</f>
        <v>0</v>
      </c>
      <c r="B8465" s="38">
        <f>IF(Txn!$B4239="","",Txn!$C4239)</f>
        <v>0</v>
      </c>
      <c r="C8465" s="39">
        <f>IF(Txn!$B4239="","","تراکنش بانکی")</f>
        <v>0</v>
      </c>
      <c r="D8465" s="38">
        <f>IF(Txn!$B4239="","",IF(Txn!$X4239="","",Txn!$X4239))</f>
        <v>0</v>
      </c>
      <c r="E8465" s="39">
        <f>IF($D8465="","",IFERROR(VLOOKUP($D8465,AcctTbl,2,0),""))</f>
        <v>0</v>
      </c>
      <c r="F8465" s="39">
        <f>IF($D8465="","",IFERROR(VLOOKUP($D8465,AcctTbl,3,0),""))</f>
        <v>0</v>
      </c>
      <c r="G8465" s="39">
        <f>IF(Txn!$B4239="","",Txn!$D4239)</f>
        <v>0</v>
      </c>
      <c r="H8465" s="38">
        <f>IF(Txn!$B4239="","",Txn!$E4239)</f>
        <v>0</v>
      </c>
      <c r="I8465" s="40">
        <f>IF(Txn!$B4239="",0,Txn!$O4239)</f>
        <v>0</v>
      </c>
      <c r="J8465" s="40">
        <f>IF(Txn!$B4239="",0,Txn!$P4239)</f>
        <v>0</v>
      </c>
      <c r="K8465" s="41">
        <f>IF($A8465="","",IFERROR(VALUE(MID($A8465,6,2)),""))</f>
        <v>0</v>
      </c>
      <c r="L8465" s="39">
        <f>IF(Txn!$K4239="","",Txn!$K4239)</f>
        <v>0</v>
      </c>
      <c r="N8465" s="42">
        <f>IF($D8465="",0,COUNTIF(BankAccts,$D8465))</f>
        <v>0</v>
      </c>
    </row>
    <row r="8466" spans="1:14">
      <c r="A8466" s="38">
        <f>IF(Txn!$B4239="","",Txn!$B4239)</f>
        <v>0</v>
      </c>
      <c r="B8466" s="38">
        <f>IF(Txn!$B4239="","",Txn!$C4239)</f>
        <v>0</v>
      </c>
      <c r="C8466" s="39">
        <f>IF(Txn!$B4239="","","تراکنش بانکی")</f>
        <v>0</v>
      </c>
      <c r="D8466" s="38">
        <f>IF(Txn!$B4239="","",IF(IF(Txn!$U4239="TRF",Txn!$Y4239,Txn!$Z4239)="","",IF(Txn!$U4239="TRF",Txn!$Y4239,Txn!$Z4239)))</f>
        <v>0</v>
      </c>
      <c r="E8466" s="39">
        <f>IF($D8466="","",IFERROR(VLOOKUP($D8466,AcctTbl,2,0),""))</f>
        <v>0</v>
      </c>
      <c r="F8466" s="39">
        <f>IF($D8466="","",IFERROR(VLOOKUP($D8466,AcctTbl,3,0),""))</f>
        <v>0</v>
      </c>
      <c r="G8466" s="39">
        <f>IF(Txn!$B4239="","",Txn!$D4239)</f>
        <v>0</v>
      </c>
      <c r="H8466" s="38">
        <f>IF(Txn!$B4239="","",Txn!$E4239)</f>
        <v>0</v>
      </c>
      <c r="I8466" s="40">
        <f>IF(Txn!$B4239="",0,Txn!$Q4239)</f>
        <v>0</v>
      </c>
      <c r="J8466" s="40">
        <f>IF(Txn!$B4239="",0,Txn!$R4239)</f>
        <v>0</v>
      </c>
      <c r="K8466" s="41">
        <f>IF($A8466="","",IFERROR(VALUE(MID($A8466,6,2)),""))</f>
        <v>0</v>
      </c>
      <c r="L8466" s="39">
        <f>IF(Txn!$K4239="","","طرف مقابل — "&amp;Txn!$K4239)</f>
        <v>0</v>
      </c>
      <c r="N8466" s="42">
        <f>IF($D8466="",0,COUNTIF(BankAccts,$D8466))</f>
        <v>0</v>
      </c>
    </row>
    <row r="8467" spans="1:14">
      <c r="A8467" s="38">
        <f>IF(Txn!$B4240="","",Txn!$B4240)</f>
        <v>0</v>
      </c>
      <c r="B8467" s="38">
        <f>IF(Txn!$B4240="","",Txn!$C4240)</f>
        <v>0</v>
      </c>
      <c r="C8467" s="39">
        <f>IF(Txn!$B4240="","","تراکنش بانکی")</f>
        <v>0</v>
      </c>
      <c r="D8467" s="38">
        <f>IF(Txn!$B4240="","",IF(Txn!$X4240="","",Txn!$X4240))</f>
        <v>0</v>
      </c>
      <c r="E8467" s="39">
        <f>IF($D8467="","",IFERROR(VLOOKUP($D8467,AcctTbl,2,0),""))</f>
        <v>0</v>
      </c>
      <c r="F8467" s="39">
        <f>IF($D8467="","",IFERROR(VLOOKUP($D8467,AcctTbl,3,0),""))</f>
        <v>0</v>
      </c>
      <c r="G8467" s="39">
        <f>IF(Txn!$B4240="","",Txn!$D4240)</f>
        <v>0</v>
      </c>
      <c r="H8467" s="38">
        <f>IF(Txn!$B4240="","",Txn!$E4240)</f>
        <v>0</v>
      </c>
      <c r="I8467" s="40">
        <f>IF(Txn!$B4240="",0,Txn!$O4240)</f>
        <v>0</v>
      </c>
      <c r="J8467" s="40">
        <f>IF(Txn!$B4240="",0,Txn!$P4240)</f>
        <v>0</v>
      </c>
      <c r="K8467" s="41">
        <f>IF($A8467="","",IFERROR(VALUE(MID($A8467,6,2)),""))</f>
        <v>0</v>
      </c>
      <c r="L8467" s="39">
        <f>IF(Txn!$K4240="","",Txn!$K4240)</f>
        <v>0</v>
      </c>
      <c r="N8467" s="42">
        <f>IF($D8467="",0,COUNTIF(BankAccts,$D8467))</f>
        <v>0</v>
      </c>
    </row>
    <row r="8468" spans="1:14">
      <c r="A8468" s="38">
        <f>IF(Txn!$B4240="","",Txn!$B4240)</f>
        <v>0</v>
      </c>
      <c r="B8468" s="38">
        <f>IF(Txn!$B4240="","",Txn!$C4240)</f>
        <v>0</v>
      </c>
      <c r="C8468" s="39">
        <f>IF(Txn!$B4240="","","تراکنش بانکی")</f>
        <v>0</v>
      </c>
      <c r="D8468" s="38">
        <f>IF(Txn!$B4240="","",IF(IF(Txn!$U4240="TRF",Txn!$Y4240,Txn!$Z4240)="","",IF(Txn!$U4240="TRF",Txn!$Y4240,Txn!$Z4240)))</f>
        <v>0</v>
      </c>
      <c r="E8468" s="39">
        <f>IF($D8468="","",IFERROR(VLOOKUP($D8468,AcctTbl,2,0),""))</f>
        <v>0</v>
      </c>
      <c r="F8468" s="39">
        <f>IF($D8468="","",IFERROR(VLOOKUP($D8468,AcctTbl,3,0),""))</f>
        <v>0</v>
      </c>
      <c r="G8468" s="39">
        <f>IF(Txn!$B4240="","",Txn!$D4240)</f>
        <v>0</v>
      </c>
      <c r="H8468" s="38">
        <f>IF(Txn!$B4240="","",Txn!$E4240)</f>
        <v>0</v>
      </c>
      <c r="I8468" s="40">
        <f>IF(Txn!$B4240="",0,Txn!$Q4240)</f>
        <v>0</v>
      </c>
      <c r="J8468" s="40">
        <f>IF(Txn!$B4240="",0,Txn!$R4240)</f>
        <v>0</v>
      </c>
      <c r="K8468" s="41">
        <f>IF($A8468="","",IFERROR(VALUE(MID($A8468,6,2)),""))</f>
        <v>0</v>
      </c>
      <c r="L8468" s="39">
        <f>IF(Txn!$K4240="","","طرف مقابل — "&amp;Txn!$K4240)</f>
        <v>0</v>
      </c>
      <c r="N8468" s="42">
        <f>IF($D8468="",0,COUNTIF(BankAccts,$D8468))</f>
        <v>0</v>
      </c>
    </row>
    <row r="8469" spans="1:14">
      <c r="A8469" s="38">
        <f>IF(Txn!$B4241="","",Txn!$B4241)</f>
        <v>0</v>
      </c>
      <c r="B8469" s="38">
        <f>IF(Txn!$B4241="","",Txn!$C4241)</f>
        <v>0</v>
      </c>
      <c r="C8469" s="39">
        <f>IF(Txn!$B4241="","","تراکنش بانکی")</f>
        <v>0</v>
      </c>
      <c r="D8469" s="38">
        <f>IF(Txn!$B4241="","",IF(Txn!$X4241="","",Txn!$X4241))</f>
        <v>0</v>
      </c>
      <c r="E8469" s="39">
        <f>IF($D8469="","",IFERROR(VLOOKUP($D8469,AcctTbl,2,0),""))</f>
        <v>0</v>
      </c>
      <c r="F8469" s="39">
        <f>IF($D8469="","",IFERROR(VLOOKUP($D8469,AcctTbl,3,0),""))</f>
        <v>0</v>
      </c>
      <c r="G8469" s="39">
        <f>IF(Txn!$B4241="","",Txn!$D4241)</f>
        <v>0</v>
      </c>
      <c r="H8469" s="38">
        <f>IF(Txn!$B4241="","",Txn!$E4241)</f>
        <v>0</v>
      </c>
      <c r="I8469" s="40">
        <f>IF(Txn!$B4241="",0,Txn!$O4241)</f>
        <v>0</v>
      </c>
      <c r="J8469" s="40">
        <f>IF(Txn!$B4241="",0,Txn!$P4241)</f>
        <v>0</v>
      </c>
      <c r="K8469" s="41">
        <f>IF($A8469="","",IFERROR(VALUE(MID($A8469,6,2)),""))</f>
        <v>0</v>
      </c>
      <c r="L8469" s="39">
        <f>IF(Txn!$K4241="","",Txn!$K4241)</f>
        <v>0</v>
      </c>
      <c r="N8469" s="42">
        <f>IF($D8469="",0,COUNTIF(BankAccts,$D8469))</f>
        <v>0</v>
      </c>
    </row>
    <row r="8470" spans="1:14">
      <c r="A8470" s="38">
        <f>IF(Txn!$B4241="","",Txn!$B4241)</f>
        <v>0</v>
      </c>
      <c r="B8470" s="38">
        <f>IF(Txn!$B4241="","",Txn!$C4241)</f>
        <v>0</v>
      </c>
      <c r="C8470" s="39">
        <f>IF(Txn!$B4241="","","تراکنش بانکی")</f>
        <v>0</v>
      </c>
      <c r="D8470" s="38">
        <f>IF(Txn!$B4241="","",IF(IF(Txn!$U4241="TRF",Txn!$Y4241,Txn!$Z4241)="","",IF(Txn!$U4241="TRF",Txn!$Y4241,Txn!$Z4241)))</f>
        <v>0</v>
      </c>
      <c r="E8470" s="39">
        <f>IF($D8470="","",IFERROR(VLOOKUP($D8470,AcctTbl,2,0),""))</f>
        <v>0</v>
      </c>
      <c r="F8470" s="39">
        <f>IF($D8470="","",IFERROR(VLOOKUP($D8470,AcctTbl,3,0),""))</f>
        <v>0</v>
      </c>
      <c r="G8470" s="39">
        <f>IF(Txn!$B4241="","",Txn!$D4241)</f>
        <v>0</v>
      </c>
      <c r="H8470" s="38">
        <f>IF(Txn!$B4241="","",Txn!$E4241)</f>
        <v>0</v>
      </c>
      <c r="I8470" s="40">
        <f>IF(Txn!$B4241="",0,Txn!$Q4241)</f>
        <v>0</v>
      </c>
      <c r="J8470" s="40">
        <f>IF(Txn!$B4241="",0,Txn!$R4241)</f>
        <v>0</v>
      </c>
      <c r="K8470" s="41">
        <f>IF($A8470="","",IFERROR(VALUE(MID($A8470,6,2)),""))</f>
        <v>0</v>
      </c>
      <c r="L8470" s="39">
        <f>IF(Txn!$K4241="","","طرف مقابل — "&amp;Txn!$K4241)</f>
        <v>0</v>
      </c>
      <c r="N8470" s="42">
        <f>IF($D8470="",0,COUNTIF(BankAccts,$D8470))</f>
        <v>0</v>
      </c>
    </row>
    <row r="8471" spans="1:14">
      <c r="A8471" s="38">
        <f>IF(Txn!$B4242="","",Txn!$B4242)</f>
        <v>0</v>
      </c>
      <c r="B8471" s="38">
        <f>IF(Txn!$B4242="","",Txn!$C4242)</f>
        <v>0</v>
      </c>
      <c r="C8471" s="39">
        <f>IF(Txn!$B4242="","","تراکنش بانکی")</f>
        <v>0</v>
      </c>
      <c r="D8471" s="38">
        <f>IF(Txn!$B4242="","",IF(Txn!$X4242="","",Txn!$X4242))</f>
        <v>0</v>
      </c>
      <c r="E8471" s="39">
        <f>IF($D8471="","",IFERROR(VLOOKUP($D8471,AcctTbl,2,0),""))</f>
        <v>0</v>
      </c>
      <c r="F8471" s="39">
        <f>IF($D8471="","",IFERROR(VLOOKUP($D8471,AcctTbl,3,0),""))</f>
        <v>0</v>
      </c>
      <c r="G8471" s="39">
        <f>IF(Txn!$B4242="","",Txn!$D4242)</f>
        <v>0</v>
      </c>
      <c r="H8471" s="38">
        <f>IF(Txn!$B4242="","",Txn!$E4242)</f>
        <v>0</v>
      </c>
      <c r="I8471" s="40">
        <f>IF(Txn!$B4242="",0,Txn!$O4242)</f>
        <v>0</v>
      </c>
      <c r="J8471" s="40">
        <f>IF(Txn!$B4242="",0,Txn!$P4242)</f>
        <v>0</v>
      </c>
      <c r="K8471" s="41">
        <f>IF($A8471="","",IFERROR(VALUE(MID($A8471,6,2)),""))</f>
        <v>0</v>
      </c>
      <c r="L8471" s="39">
        <f>IF(Txn!$K4242="","",Txn!$K4242)</f>
        <v>0</v>
      </c>
      <c r="N8471" s="42">
        <f>IF($D8471="",0,COUNTIF(BankAccts,$D8471))</f>
        <v>0</v>
      </c>
    </row>
    <row r="8472" spans="1:14">
      <c r="A8472" s="38">
        <f>IF(Txn!$B4242="","",Txn!$B4242)</f>
        <v>0</v>
      </c>
      <c r="B8472" s="38">
        <f>IF(Txn!$B4242="","",Txn!$C4242)</f>
        <v>0</v>
      </c>
      <c r="C8472" s="39">
        <f>IF(Txn!$B4242="","","تراکنش بانکی")</f>
        <v>0</v>
      </c>
      <c r="D8472" s="38">
        <f>IF(Txn!$B4242="","",IF(IF(Txn!$U4242="TRF",Txn!$Y4242,Txn!$Z4242)="","",IF(Txn!$U4242="TRF",Txn!$Y4242,Txn!$Z4242)))</f>
        <v>0</v>
      </c>
      <c r="E8472" s="39">
        <f>IF($D8472="","",IFERROR(VLOOKUP($D8472,AcctTbl,2,0),""))</f>
        <v>0</v>
      </c>
      <c r="F8472" s="39">
        <f>IF($D8472="","",IFERROR(VLOOKUP($D8472,AcctTbl,3,0),""))</f>
        <v>0</v>
      </c>
      <c r="G8472" s="39">
        <f>IF(Txn!$B4242="","",Txn!$D4242)</f>
        <v>0</v>
      </c>
      <c r="H8472" s="38">
        <f>IF(Txn!$B4242="","",Txn!$E4242)</f>
        <v>0</v>
      </c>
      <c r="I8472" s="40">
        <f>IF(Txn!$B4242="",0,Txn!$Q4242)</f>
        <v>0</v>
      </c>
      <c r="J8472" s="40">
        <f>IF(Txn!$B4242="",0,Txn!$R4242)</f>
        <v>0</v>
      </c>
      <c r="K8472" s="41">
        <f>IF($A8472="","",IFERROR(VALUE(MID($A8472,6,2)),""))</f>
        <v>0</v>
      </c>
      <c r="L8472" s="39">
        <f>IF(Txn!$K4242="","","طرف مقابل — "&amp;Txn!$K4242)</f>
        <v>0</v>
      </c>
      <c r="N8472" s="42">
        <f>IF($D8472="",0,COUNTIF(BankAccts,$D8472))</f>
        <v>0</v>
      </c>
    </row>
    <row r="8473" spans="1:14">
      <c r="A8473" s="38">
        <f>IF(Txn!$B4243="","",Txn!$B4243)</f>
        <v>0</v>
      </c>
      <c r="B8473" s="38">
        <f>IF(Txn!$B4243="","",Txn!$C4243)</f>
        <v>0</v>
      </c>
      <c r="C8473" s="39">
        <f>IF(Txn!$B4243="","","تراکنش بانکی")</f>
        <v>0</v>
      </c>
      <c r="D8473" s="38">
        <f>IF(Txn!$B4243="","",IF(Txn!$X4243="","",Txn!$X4243))</f>
        <v>0</v>
      </c>
      <c r="E8473" s="39">
        <f>IF($D8473="","",IFERROR(VLOOKUP($D8473,AcctTbl,2,0),""))</f>
        <v>0</v>
      </c>
      <c r="F8473" s="39">
        <f>IF($D8473="","",IFERROR(VLOOKUP($D8473,AcctTbl,3,0),""))</f>
        <v>0</v>
      </c>
      <c r="G8473" s="39">
        <f>IF(Txn!$B4243="","",Txn!$D4243)</f>
        <v>0</v>
      </c>
      <c r="H8473" s="38">
        <f>IF(Txn!$B4243="","",Txn!$E4243)</f>
        <v>0</v>
      </c>
      <c r="I8473" s="40">
        <f>IF(Txn!$B4243="",0,Txn!$O4243)</f>
        <v>0</v>
      </c>
      <c r="J8473" s="40">
        <f>IF(Txn!$B4243="",0,Txn!$P4243)</f>
        <v>0</v>
      </c>
      <c r="K8473" s="41">
        <f>IF($A8473="","",IFERROR(VALUE(MID($A8473,6,2)),""))</f>
        <v>0</v>
      </c>
      <c r="L8473" s="39">
        <f>IF(Txn!$K4243="","",Txn!$K4243)</f>
        <v>0</v>
      </c>
      <c r="N8473" s="42">
        <f>IF($D8473="",0,COUNTIF(BankAccts,$D8473))</f>
        <v>0</v>
      </c>
    </row>
    <row r="8474" spans="1:14">
      <c r="A8474" s="38">
        <f>IF(Txn!$B4243="","",Txn!$B4243)</f>
        <v>0</v>
      </c>
      <c r="B8474" s="38">
        <f>IF(Txn!$B4243="","",Txn!$C4243)</f>
        <v>0</v>
      </c>
      <c r="C8474" s="39">
        <f>IF(Txn!$B4243="","","تراکنش بانکی")</f>
        <v>0</v>
      </c>
      <c r="D8474" s="38">
        <f>IF(Txn!$B4243="","",IF(IF(Txn!$U4243="TRF",Txn!$Y4243,Txn!$Z4243)="","",IF(Txn!$U4243="TRF",Txn!$Y4243,Txn!$Z4243)))</f>
        <v>0</v>
      </c>
      <c r="E8474" s="39">
        <f>IF($D8474="","",IFERROR(VLOOKUP($D8474,AcctTbl,2,0),""))</f>
        <v>0</v>
      </c>
      <c r="F8474" s="39">
        <f>IF($D8474="","",IFERROR(VLOOKUP($D8474,AcctTbl,3,0),""))</f>
        <v>0</v>
      </c>
      <c r="G8474" s="39">
        <f>IF(Txn!$B4243="","",Txn!$D4243)</f>
        <v>0</v>
      </c>
      <c r="H8474" s="38">
        <f>IF(Txn!$B4243="","",Txn!$E4243)</f>
        <v>0</v>
      </c>
      <c r="I8474" s="40">
        <f>IF(Txn!$B4243="",0,Txn!$Q4243)</f>
        <v>0</v>
      </c>
      <c r="J8474" s="40">
        <f>IF(Txn!$B4243="",0,Txn!$R4243)</f>
        <v>0</v>
      </c>
      <c r="K8474" s="41">
        <f>IF($A8474="","",IFERROR(VALUE(MID($A8474,6,2)),""))</f>
        <v>0</v>
      </c>
      <c r="L8474" s="39">
        <f>IF(Txn!$K4243="","","طرف مقابل — "&amp;Txn!$K4243)</f>
        <v>0</v>
      </c>
      <c r="N8474" s="42">
        <f>IF($D8474="",0,COUNTIF(BankAccts,$D8474))</f>
        <v>0</v>
      </c>
    </row>
    <row r="8475" spans="1:14">
      <c r="A8475" s="38">
        <f>IF(Txn!$B4244="","",Txn!$B4244)</f>
        <v>0</v>
      </c>
      <c r="B8475" s="38">
        <f>IF(Txn!$B4244="","",Txn!$C4244)</f>
        <v>0</v>
      </c>
      <c r="C8475" s="39">
        <f>IF(Txn!$B4244="","","تراکنش بانکی")</f>
        <v>0</v>
      </c>
      <c r="D8475" s="38">
        <f>IF(Txn!$B4244="","",IF(Txn!$X4244="","",Txn!$X4244))</f>
        <v>0</v>
      </c>
      <c r="E8475" s="39">
        <f>IF($D8475="","",IFERROR(VLOOKUP($D8475,AcctTbl,2,0),""))</f>
        <v>0</v>
      </c>
      <c r="F8475" s="39">
        <f>IF($D8475="","",IFERROR(VLOOKUP($D8475,AcctTbl,3,0),""))</f>
        <v>0</v>
      </c>
      <c r="G8475" s="39">
        <f>IF(Txn!$B4244="","",Txn!$D4244)</f>
        <v>0</v>
      </c>
      <c r="H8475" s="38">
        <f>IF(Txn!$B4244="","",Txn!$E4244)</f>
        <v>0</v>
      </c>
      <c r="I8475" s="40">
        <f>IF(Txn!$B4244="",0,Txn!$O4244)</f>
        <v>0</v>
      </c>
      <c r="J8475" s="40">
        <f>IF(Txn!$B4244="",0,Txn!$P4244)</f>
        <v>0</v>
      </c>
      <c r="K8475" s="41">
        <f>IF($A8475="","",IFERROR(VALUE(MID($A8475,6,2)),""))</f>
        <v>0</v>
      </c>
      <c r="L8475" s="39">
        <f>IF(Txn!$K4244="","",Txn!$K4244)</f>
        <v>0</v>
      </c>
      <c r="N8475" s="42">
        <f>IF($D8475="",0,COUNTIF(BankAccts,$D8475))</f>
        <v>0</v>
      </c>
    </row>
    <row r="8476" spans="1:14">
      <c r="A8476" s="38">
        <f>IF(Txn!$B4244="","",Txn!$B4244)</f>
        <v>0</v>
      </c>
      <c r="B8476" s="38">
        <f>IF(Txn!$B4244="","",Txn!$C4244)</f>
        <v>0</v>
      </c>
      <c r="C8476" s="39">
        <f>IF(Txn!$B4244="","","تراکنش بانکی")</f>
        <v>0</v>
      </c>
      <c r="D8476" s="38">
        <f>IF(Txn!$B4244="","",IF(IF(Txn!$U4244="TRF",Txn!$Y4244,Txn!$Z4244)="","",IF(Txn!$U4244="TRF",Txn!$Y4244,Txn!$Z4244)))</f>
        <v>0</v>
      </c>
      <c r="E8476" s="39">
        <f>IF($D8476="","",IFERROR(VLOOKUP($D8476,AcctTbl,2,0),""))</f>
        <v>0</v>
      </c>
      <c r="F8476" s="39">
        <f>IF($D8476="","",IFERROR(VLOOKUP($D8476,AcctTbl,3,0),""))</f>
        <v>0</v>
      </c>
      <c r="G8476" s="39">
        <f>IF(Txn!$B4244="","",Txn!$D4244)</f>
        <v>0</v>
      </c>
      <c r="H8476" s="38">
        <f>IF(Txn!$B4244="","",Txn!$E4244)</f>
        <v>0</v>
      </c>
      <c r="I8476" s="40">
        <f>IF(Txn!$B4244="",0,Txn!$Q4244)</f>
        <v>0</v>
      </c>
      <c r="J8476" s="40">
        <f>IF(Txn!$B4244="",0,Txn!$R4244)</f>
        <v>0</v>
      </c>
      <c r="K8476" s="41">
        <f>IF($A8476="","",IFERROR(VALUE(MID($A8476,6,2)),""))</f>
        <v>0</v>
      </c>
      <c r="L8476" s="39">
        <f>IF(Txn!$K4244="","","طرف مقابل — "&amp;Txn!$K4244)</f>
        <v>0</v>
      </c>
      <c r="N8476" s="42">
        <f>IF($D8476="",0,COUNTIF(BankAccts,$D8476))</f>
        <v>0</v>
      </c>
    </row>
    <row r="8477" spans="1:14">
      <c r="A8477" s="38">
        <f>IF(Txn!$B4245="","",Txn!$B4245)</f>
        <v>0</v>
      </c>
      <c r="B8477" s="38">
        <f>IF(Txn!$B4245="","",Txn!$C4245)</f>
        <v>0</v>
      </c>
      <c r="C8477" s="39">
        <f>IF(Txn!$B4245="","","تراکنش بانکی")</f>
        <v>0</v>
      </c>
      <c r="D8477" s="38">
        <f>IF(Txn!$B4245="","",IF(Txn!$X4245="","",Txn!$X4245))</f>
        <v>0</v>
      </c>
      <c r="E8477" s="39">
        <f>IF($D8477="","",IFERROR(VLOOKUP($D8477,AcctTbl,2,0),""))</f>
        <v>0</v>
      </c>
      <c r="F8477" s="39">
        <f>IF($D8477="","",IFERROR(VLOOKUP($D8477,AcctTbl,3,0),""))</f>
        <v>0</v>
      </c>
      <c r="G8477" s="39">
        <f>IF(Txn!$B4245="","",Txn!$D4245)</f>
        <v>0</v>
      </c>
      <c r="H8477" s="38">
        <f>IF(Txn!$B4245="","",Txn!$E4245)</f>
        <v>0</v>
      </c>
      <c r="I8477" s="40">
        <f>IF(Txn!$B4245="",0,Txn!$O4245)</f>
        <v>0</v>
      </c>
      <c r="J8477" s="40">
        <f>IF(Txn!$B4245="",0,Txn!$P4245)</f>
        <v>0</v>
      </c>
      <c r="K8477" s="41">
        <f>IF($A8477="","",IFERROR(VALUE(MID($A8477,6,2)),""))</f>
        <v>0</v>
      </c>
      <c r="L8477" s="39">
        <f>IF(Txn!$K4245="","",Txn!$K4245)</f>
        <v>0</v>
      </c>
      <c r="N8477" s="42">
        <f>IF($D8477="",0,COUNTIF(BankAccts,$D8477))</f>
        <v>0</v>
      </c>
    </row>
    <row r="8478" spans="1:14">
      <c r="A8478" s="38">
        <f>IF(Txn!$B4245="","",Txn!$B4245)</f>
        <v>0</v>
      </c>
      <c r="B8478" s="38">
        <f>IF(Txn!$B4245="","",Txn!$C4245)</f>
        <v>0</v>
      </c>
      <c r="C8478" s="39">
        <f>IF(Txn!$B4245="","","تراکنش بانکی")</f>
        <v>0</v>
      </c>
      <c r="D8478" s="38">
        <f>IF(Txn!$B4245="","",IF(IF(Txn!$U4245="TRF",Txn!$Y4245,Txn!$Z4245)="","",IF(Txn!$U4245="TRF",Txn!$Y4245,Txn!$Z4245)))</f>
        <v>0</v>
      </c>
      <c r="E8478" s="39">
        <f>IF($D8478="","",IFERROR(VLOOKUP($D8478,AcctTbl,2,0),""))</f>
        <v>0</v>
      </c>
      <c r="F8478" s="39">
        <f>IF($D8478="","",IFERROR(VLOOKUP($D8478,AcctTbl,3,0),""))</f>
        <v>0</v>
      </c>
      <c r="G8478" s="39">
        <f>IF(Txn!$B4245="","",Txn!$D4245)</f>
        <v>0</v>
      </c>
      <c r="H8478" s="38">
        <f>IF(Txn!$B4245="","",Txn!$E4245)</f>
        <v>0</v>
      </c>
      <c r="I8478" s="40">
        <f>IF(Txn!$B4245="",0,Txn!$Q4245)</f>
        <v>0</v>
      </c>
      <c r="J8478" s="40">
        <f>IF(Txn!$B4245="",0,Txn!$R4245)</f>
        <v>0</v>
      </c>
      <c r="K8478" s="41">
        <f>IF($A8478="","",IFERROR(VALUE(MID($A8478,6,2)),""))</f>
        <v>0</v>
      </c>
      <c r="L8478" s="39">
        <f>IF(Txn!$K4245="","","طرف مقابل — "&amp;Txn!$K4245)</f>
        <v>0</v>
      </c>
      <c r="N8478" s="42">
        <f>IF($D8478="",0,COUNTIF(BankAccts,$D8478))</f>
        <v>0</v>
      </c>
    </row>
    <row r="8479" spans="1:14">
      <c r="A8479" s="38">
        <f>IF(Txn!$B4246="","",Txn!$B4246)</f>
        <v>0</v>
      </c>
      <c r="B8479" s="38">
        <f>IF(Txn!$B4246="","",Txn!$C4246)</f>
        <v>0</v>
      </c>
      <c r="C8479" s="39">
        <f>IF(Txn!$B4246="","","تراکنش بانکی")</f>
        <v>0</v>
      </c>
      <c r="D8479" s="38">
        <f>IF(Txn!$B4246="","",IF(Txn!$X4246="","",Txn!$X4246))</f>
        <v>0</v>
      </c>
      <c r="E8479" s="39">
        <f>IF($D8479="","",IFERROR(VLOOKUP($D8479,AcctTbl,2,0),""))</f>
        <v>0</v>
      </c>
      <c r="F8479" s="39">
        <f>IF($D8479="","",IFERROR(VLOOKUP($D8479,AcctTbl,3,0),""))</f>
        <v>0</v>
      </c>
      <c r="G8479" s="39">
        <f>IF(Txn!$B4246="","",Txn!$D4246)</f>
        <v>0</v>
      </c>
      <c r="H8479" s="38">
        <f>IF(Txn!$B4246="","",Txn!$E4246)</f>
        <v>0</v>
      </c>
      <c r="I8479" s="40">
        <f>IF(Txn!$B4246="",0,Txn!$O4246)</f>
        <v>0</v>
      </c>
      <c r="J8479" s="40">
        <f>IF(Txn!$B4246="",0,Txn!$P4246)</f>
        <v>0</v>
      </c>
      <c r="K8479" s="41">
        <f>IF($A8479="","",IFERROR(VALUE(MID($A8479,6,2)),""))</f>
        <v>0</v>
      </c>
      <c r="L8479" s="39">
        <f>IF(Txn!$K4246="","",Txn!$K4246)</f>
        <v>0</v>
      </c>
      <c r="N8479" s="42">
        <f>IF($D8479="",0,COUNTIF(BankAccts,$D8479))</f>
        <v>0</v>
      </c>
    </row>
    <row r="8480" spans="1:14">
      <c r="A8480" s="38">
        <f>IF(Txn!$B4246="","",Txn!$B4246)</f>
        <v>0</v>
      </c>
      <c r="B8480" s="38">
        <f>IF(Txn!$B4246="","",Txn!$C4246)</f>
        <v>0</v>
      </c>
      <c r="C8480" s="39">
        <f>IF(Txn!$B4246="","","تراکنش بانکی")</f>
        <v>0</v>
      </c>
      <c r="D8480" s="38">
        <f>IF(Txn!$B4246="","",IF(IF(Txn!$U4246="TRF",Txn!$Y4246,Txn!$Z4246)="","",IF(Txn!$U4246="TRF",Txn!$Y4246,Txn!$Z4246)))</f>
        <v>0</v>
      </c>
      <c r="E8480" s="39">
        <f>IF($D8480="","",IFERROR(VLOOKUP($D8480,AcctTbl,2,0),""))</f>
        <v>0</v>
      </c>
      <c r="F8480" s="39">
        <f>IF($D8480="","",IFERROR(VLOOKUP($D8480,AcctTbl,3,0),""))</f>
        <v>0</v>
      </c>
      <c r="G8480" s="39">
        <f>IF(Txn!$B4246="","",Txn!$D4246)</f>
        <v>0</v>
      </c>
      <c r="H8480" s="38">
        <f>IF(Txn!$B4246="","",Txn!$E4246)</f>
        <v>0</v>
      </c>
      <c r="I8480" s="40">
        <f>IF(Txn!$B4246="",0,Txn!$Q4246)</f>
        <v>0</v>
      </c>
      <c r="J8480" s="40">
        <f>IF(Txn!$B4246="",0,Txn!$R4246)</f>
        <v>0</v>
      </c>
      <c r="K8480" s="41">
        <f>IF($A8480="","",IFERROR(VALUE(MID($A8480,6,2)),""))</f>
        <v>0</v>
      </c>
      <c r="L8480" s="39">
        <f>IF(Txn!$K4246="","","طرف مقابل — "&amp;Txn!$K4246)</f>
        <v>0</v>
      </c>
      <c r="N8480" s="42">
        <f>IF($D8480="",0,COUNTIF(BankAccts,$D8480))</f>
        <v>0</v>
      </c>
    </row>
    <row r="8481" spans="1:14">
      <c r="A8481" s="38">
        <f>IF(Txn!$B4247="","",Txn!$B4247)</f>
        <v>0</v>
      </c>
      <c r="B8481" s="38">
        <f>IF(Txn!$B4247="","",Txn!$C4247)</f>
        <v>0</v>
      </c>
      <c r="C8481" s="39">
        <f>IF(Txn!$B4247="","","تراکنش بانکی")</f>
        <v>0</v>
      </c>
      <c r="D8481" s="38">
        <f>IF(Txn!$B4247="","",IF(Txn!$X4247="","",Txn!$X4247))</f>
        <v>0</v>
      </c>
      <c r="E8481" s="39">
        <f>IF($D8481="","",IFERROR(VLOOKUP($D8481,AcctTbl,2,0),""))</f>
        <v>0</v>
      </c>
      <c r="F8481" s="39">
        <f>IF($D8481="","",IFERROR(VLOOKUP($D8481,AcctTbl,3,0),""))</f>
        <v>0</v>
      </c>
      <c r="G8481" s="39">
        <f>IF(Txn!$B4247="","",Txn!$D4247)</f>
        <v>0</v>
      </c>
      <c r="H8481" s="38">
        <f>IF(Txn!$B4247="","",Txn!$E4247)</f>
        <v>0</v>
      </c>
      <c r="I8481" s="40">
        <f>IF(Txn!$B4247="",0,Txn!$O4247)</f>
        <v>0</v>
      </c>
      <c r="J8481" s="40">
        <f>IF(Txn!$B4247="",0,Txn!$P4247)</f>
        <v>0</v>
      </c>
      <c r="K8481" s="41">
        <f>IF($A8481="","",IFERROR(VALUE(MID($A8481,6,2)),""))</f>
        <v>0</v>
      </c>
      <c r="L8481" s="39">
        <f>IF(Txn!$K4247="","",Txn!$K4247)</f>
        <v>0</v>
      </c>
      <c r="N8481" s="42">
        <f>IF($D8481="",0,COUNTIF(BankAccts,$D8481))</f>
        <v>0</v>
      </c>
    </row>
    <row r="8482" spans="1:14">
      <c r="A8482" s="38">
        <f>IF(Txn!$B4247="","",Txn!$B4247)</f>
        <v>0</v>
      </c>
      <c r="B8482" s="38">
        <f>IF(Txn!$B4247="","",Txn!$C4247)</f>
        <v>0</v>
      </c>
      <c r="C8482" s="39">
        <f>IF(Txn!$B4247="","","تراکنش بانکی")</f>
        <v>0</v>
      </c>
      <c r="D8482" s="38">
        <f>IF(Txn!$B4247="","",IF(IF(Txn!$U4247="TRF",Txn!$Y4247,Txn!$Z4247)="","",IF(Txn!$U4247="TRF",Txn!$Y4247,Txn!$Z4247)))</f>
        <v>0</v>
      </c>
      <c r="E8482" s="39">
        <f>IF($D8482="","",IFERROR(VLOOKUP($D8482,AcctTbl,2,0),""))</f>
        <v>0</v>
      </c>
      <c r="F8482" s="39">
        <f>IF($D8482="","",IFERROR(VLOOKUP($D8482,AcctTbl,3,0),""))</f>
        <v>0</v>
      </c>
      <c r="G8482" s="39">
        <f>IF(Txn!$B4247="","",Txn!$D4247)</f>
        <v>0</v>
      </c>
      <c r="H8482" s="38">
        <f>IF(Txn!$B4247="","",Txn!$E4247)</f>
        <v>0</v>
      </c>
      <c r="I8482" s="40">
        <f>IF(Txn!$B4247="",0,Txn!$Q4247)</f>
        <v>0</v>
      </c>
      <c r="J8482" s="40">
        <f>IF(Txn!$B4247="",0,Txn!$R4247)</f>
        <v>0</v>
      </c>
      <c r="K8482" s="41">
        <f>IF($A8482="","",IFERROR(VALUE(MID($A8482,6,2)),""))</f>
        <v>0</v>
      </c>
      <c r="L8482" s="39">
        <f>IF(Txn!$K4247="","","طرف مقابل — "&amp;Txn!$K4247)</f>
        <v>0</v>
      </c>
      <c r="N8482" s="42">
        <f>IF($D8482="",0,COUNTIF(BankAccts,$D8482))</f>
        <v>0</v>
      </c>
    </row>
    <row r="8483" spans="1:14">
      <c r="A8483" s="38">
        <f>IF(Txn!$B4248="","",Txn!$B4248)</f>
        <v>0</v>
      </c>
      <c r="B8483" s="38">
        <f>IF(Txn!$B4248="","",Txn!$C4248)</f>
        <v>0</v>
      </c>
      <c r="C8483" s="39">
        <f>IF(Txn!$B4248="","","تراکنش بانکی")</f>
        <v>0</v>
      </c>
      <c r="D8483" s="38">
        <f>IF(Txn!$B4248="","",IF(Txn!$X4248="","",Txn!$X4248))</f>
        <v>0</v>
      </c>
      <c r="E8483" s="39">
        <f>IF($D8483="","",IFERROR(VLOOKUP($D8483,AcctTbl,2,0),""))</f>
        <v>0</v>
      </c>
      <c r="F8483" s="39">
        <f>IF($D8483="","",IFERROR(VLOOKUP($D8483,AcctTbl,3,0),""))</f>
        <v>0</v>
      </c>
      <c r="G8483" s="39">
        <f>IF(Txn!$B4248="","",Txn!$D4248)</f>
        <v>0</v>
      </c>
      <c r="H8483" s="38">
        <f>IF(Txn!$B4248="","",Txn!$E4248)</f>
        <v>0</v>
      </c>
      <c r="I8483" s="40">
        <f>IF(Txn!$B4248="",0,Txn!$O4248)</f>
        <v>0</v>
      </c>
      <c r="J8483" s="40">
        <f>IF(Txn!$B4248="",0,Txn!$P4248)</f>
        <v>0</v>
      </c>
      <c r="K8483" s="41">
        <f>IF($A8483="","",IFERROR(VALUE(MID($A8483,6,2)),""))</f>
        <v>0</v>
      </c>
      <c r="L8483" s="39">
        <f>IF(Txn!$K4248="","",Txn!$K4248)</f>
        <v>0</v>
      </c>
      <c r="N8483" s="42">
        <f>IF($D8483="",0,COUNTIF(BankAccts,$D8483))</f>
        <v>0</v>
      </c>
    </row>
    <row r="8484" spans="1:14">
      <c r="A8484" s="38">
        <f>IF(Txn!$B4248="","",Txn!$B4248)</f>
        <v>0</v>
      </c>
      <c r="B8484" s="38">
        <f>IF(Txn!$B4248="","",Txn!$C4248)</f>
        <v>0</v>
      </c>
      <c r="C8484" s="39">
        <f>IF(Txn!$B4248="","","تراکنش بانکی")</f>
        <v>0</v>
      </c>
      <c r="D8484" s="38">
        <f>IF(Txn!$B4248="","",IF(IF(Txn!$U4248="TRF",Txn!$Y4248,Txn!$Z4248)="","",IF(Txn!$U4248="TRF",Txn!$Y4248,Txn!$Z4248)))</f>
        <v>0</v>
      </c>
      <c r="E8484" s="39">
        <f>IF($D8484="","",IFERROR(VLOOKUP($D8484,AcctTbl,2,0),""))</f>
        <v>0</v>
      </c>
      <c r="F8484" s="39">
        <f>IF($D8484="","",IFERROR(VLOOKUP($D8484,AcctTbl,3,0),""))</f>
        <v>0</v>
      </c>
      <c r="G8484" s="39">
        <f>IF(Txn!$B4248="","",Txn!$D4248)</f>
        <v>0</v>
      </c>
      <c r="H8484" s="38">
        <f>IF(Txn!$B4248="","",Txn!$E4248)</f>
        <v>0</v>
      </c>
      <c r="I8484" s="40">
        <f>IF(Txn!$B4248="",0,Txn!$Q4248)</f>
        <v>0</v>
      </c>
      <c r="J8484" s="40">
        <f>IF(Txn!$B4248="",0,Txn!$R4248)</f>
        <v>0</v>
      </c>
      <c r="K8484" s="41">
        <f>IF($A8484="","",IFERROR(VALUE(MID($A8484,6,2)),""))</f>
        <v>0</v>
      </c>
      <c r="L8484" s="39">
        <f>IF(Txn!$K4248="","","طرف مقابل — "&amp;Txn!$K4248)</f>
        <v>0</v>
      </c>
      <c r="N8484" s="42">
        <f>IF($D8484="",0,COUNTIF(BankAccts,$D8484))</f>
        <v>0</v>
      </c>
    </row>
    <row r="8485" spans="1:14">
      <c r="A8485" s="38">
        <f>IF(Txn!$B4249="","",Txn!$B4249)</f>
        <v>0</v>
      </c>
      <c r="B8485" s="38">
        <f>IF(Txn!$B4249="","",Txn!$C4249)</f>
        <v>0</v>
      </c>
      <c r="C8485" s="39">
        <f>IF(Txn!$B4249="","","تراکنش بانکی")</f>
        <v>0</v>
      </c>
      <c r="D8485" s="38">
        <f>IF(Txn!$B4249="","",IF(Txn!$X4249="","",Txn!$X4249))</f>
        <v>0</v>
      </c>
      <c r="E8485" s="39">
        <f>IF($D8485="","",IFERROR(VLOOKUP($D8485,AcctTbl,2,0),""))</f>
        <v>0</v>
      </c>
      <c r="F8485" s="39">
        <f>IF($D8485="","",IFERROR(VLOOKUP($D8485,AcctTbl,3,0),""))</f>
        <v>0</v>
      </c>
      <c r="G8485" s="39">
        <f>IF(Txn!$B4249="","",Txn!$D4249)</f>
        <v>0</v>
      </c>
      <c r="H8485" s="38">
        <f>IF(Txn!$B4249="","",Txn!$E4249)</f>
        <v>0</v>
      </c>
      <c r="I8485" s="40">
        <f>IF(Txn!$B4249="",0,Txn!$O4249)</f>
        <v>0</v>
      </c>
      <c r="J8485" s="40">
        <f>IF(Txn!$B4249="",0,Txn!$P4249)</f>
        <v>0</v>
      </c>
      <c r="K8485" s="41">
        <f>IF($A8485="","",IFERROR(VALUE(MID($A8485,6,2)),""))</f>
        <v>0</v>
      </c>
      <c r="L8485" s="39">
        <f>IF(Txn!$K4249="","",Txn!$K4249)</f>
        <v>0</v>
      </c>
      <c r="N8485" s="42">
        <f>IF($D8485="",0,COUNTIF(BankAccts,$D8485))</f>
        <v>0</v>
      </c>
    </row>
    <row r="8486" spans="1:14">
      <c r="A8486" s="38">
        <f>IF(Txn!$B4249="","",Txn!$B4249)</f>
        <v>0</v>
      </c>
      <c r="B8486" s="38">
        <f>IF(Txn!$B4249="","",Txn!$C4249)</f>
        <v>0</v>
      </c>
      <c r="C8486" s="39">
        <f>IF(Txn!$B4249="","","تراکنش بانکی")</f>
        <v>0</v>
      </c>
      <c r="D8486" s="38">
        <f>IF(Txn!$B4249="","",IF(IF(Txn!$U4249="TRF",Txn!$Y4249,Txn!$Z4249)="","",IF(Txn!$U4249="TRF",Txn!$Y4249,Txn!$Z4249)))</f>
        <v>0</v>
      </c>
      <c r="E8486" s="39">
        <f>IF($D8486="","",IFERROR(VLOOKUP($D8486,AcctTbl,2,0),""))</f>
        <v>0</v>
      </c>
      <c r="F8486" s="39">
        <f>IF($D8486="","",IFERROR(VLOOKUP($D8486,AcctTbl,3,0),""))</f>
        <v>0</v>
      </c>
      <c r="G8486" s="39">
        <f>IF(Txn!$B4249="","",Txn!$D4249)</f>
        <v>0</v>
      </c>
      <c r="H8486" s="38">
        <f>IF(Txn!$B4249="","",Txn!$E4249)</f>
        <v>0</v>
      </c>
      <c r="I8486" s="40">
        <f>IF(Txn!$B4249="",0,Txn!$Q4249)</f>
        <v>0</v>
      </c>
      <c r="J8486" s="40">
        <f>IF(Txn!$B4249="",0,Txn!$R4249)</f>
        <v>0</v>
      </c>
      <c r="K8486" s="41">
        <f>IF($A8486="","",IFERROR(VALUE(MID($A8486,6,2)),""))</f>
        <v>0</v>
      </c>
      <c r="L8486" s="39">
        <f>IF(Txn!$K4249="","","طرف مقابل — "&amp;Txn!$K4249)</f>
        <v>0</v>
      </c>
      <c r="N8486" s="42">
        <f>IF($D8486="",0,COUNTIF(BankAccts,$D8486))</f>
        <v>0</v>
      </c>
    </row>
    <row r="8487" spans="1:14">
      <c r="A8487" s="38">
        <f>IF(Txn!$B4250="","",Txn!$B4250)</f>
        <v>0</v>
      </c>
      <c r="B8487" s="38">
        <f>IF(Txn!$B4250="","",Txn!$C4250)</f>
        <v>0</v>
      </c>
      <c r="C8487" s="39">
        <f>IF(Txn!$B4250="","","تراکنش بانکی")</f>
        <v>0</v>
      </c>
      <c r="D8487" s="38">
        <f>IF(Txn!$B4250="","",IF(Txn!$X4250="","",Txn!$X4250))</f>
        <v>0</v>
      </c>
      <c r="E8487" s="39">
        <f>IF($D8487="","",IFERROR(VLOOKUP($D8487,AcctTbl,2,0),""))</f>
        <v>0</v>
      </c>
      <c r="F8487" s="39">
        <f>IF($D8487="","",IFERROR(VLOOKUP($D8487,AcctTbl,3,0),""))</f>
        <v>0</v>
      </c>
      <c r="G8487" s="39">
        <f>IF(Txn!$B4250="","",Txn!$D4250)</f>
        <v>0</v>
      </c>
      <c r="H8487" s="38">
        <f>IF(Txn!$B4250="","",Txn!$E4250)</f>
        <v>0</v>
      </c>
      <c r="I8487" s="40">
        <f>IF(Txn!$B4250="",0,Txn!$O4250)</f>
        <v>0</v>
      </c>
      <c r="J8487" s="40">
        <f>IF(Txn!$B4250="",0,Txn!$P4250)</f>
        <v>0</v>
      </c>
      <c r="K8487" s="41">
        <f>IF($A8487="","",IFERROR(VALUE(MID($A8487,6,2)),""))</f>
        <v>0</v>
      </c>
      <c r="L8487" s="39">
        <f>IF(Txn!$K4250="","",Txn!$K4250)</f>
        <v>0</v>
      </c>
      <c r="N8487" s="42">
        <f>IF($D8487="",0,COUNTIF(BankAccts,$D8487))</f>
        <v>0</v>
      </c>
    </row>
    <row r="8488" spans="1:14">
      <c r="A8488" s="38">
        <f>IF(Txn!$B4250="","",Txn!$B4250)</f>
        <v>0</v>
      </c>
      <c r="B8488" s="38">
        <f>IF(Txn!$B4250="","",Txn!$C4250)</f>
        <v>0</v>
      </c>
      <c r="C8488" s="39">
        <f>IF(Txn!$B4250="","","تراکنش بانکی")</f>
        <v>0</v>
      </c>
      <c r="D8488" s="38">
        <f>IF(Txn!$B4250="","",IF(IF(Txn!$U4250="TRF",Txn!$Y4250,Txn!$Z4250)="","",IF(Txn!$U4250="TRF",Txn!$Y4250,Txn!$Z4250)))</f>
        <v>0</v>
      </c>
      <c r="E8488" s="39">
        <f>IF($D8488="","",IFERROR(VLOOKUP($D8488,AcctTbl,2,0),""))</f>
        <v>0</v>
      </c>
      <c r="F8488" s="39">
        <f>IF($D8488="","",IFERROR(VLOOKUP($D8488,AcctTbl,3,0),""))</f>
        <v>0</v>
      </c>
      <c r="G8488" s="39">
        <f>IF(Txn!$B4250="","",Txn!$D4250)</f>
        <v>0</v>
      </c>
      <c r="H8488" s="38">
        <f>IF(Txn!$B4250="","",Txn!$E4250)</f>
        <v>0</v>
      </c>
      <c r="I8488" s="40">
        <f>IF(Txn!$B4250="",0,Txn!$Q4250)</f>
        <v>0</v>
      </c>
      <c r="J8488" s="40">
        <f>IF(Txn!$B4250="",0,Txn!$R4250)</f>
        <v>0</v>
      </c>
      <c r="K8488" s="41">
        <f>IF($A8488="","",IFERROR(VALUE(MID($A8488,6,2)),""))</f>
        <v>0</v>
      </c>
      <c r="L8488" s="39">
        <f>IF(Txn!$K4250="","","طرف مقابل — "&amp;Txn!$K4250)</f>
        <v>0</v>
      </c>
      <c r="N8488" s="42">
        <f>IF($D8488="",0,COUNTIF(BankAccts,$D8488))</f>
        <v>0</v>
      </c>
    </row>
    <row r="8489" spans="1:14">
      <c r="A8489" s="38">
        <f>IF(Txn!$B4251="","",Txn!$B4251)</f>
        <v>0</v>
      </c>
      <c r="B8489" s="38">
        <f>IF(Txn!$B4251="","",Txn!$C4251)</f>
        <v>0</v>
      </c>
      <c r="C8489" s="39">
        <f>IF(Txn!$B4251="","","تراکنش بانکی")</f>
        <v>0</v>
      </c>
      <c r="D8489" s="38">
        <f>IF(Txn!$B4251="","",IF(Txn!$X4251="","",Txn!$X4251))</f>
        <v>0</v>
      </c>
      <c r="E8489" s="39">
        <f>IF($D8489="","",IFERROR(VLOOKUP($D8489,AcctTbl,2,0),""))</f>
        <v>0</v>
      </c>
      <c r="F8489" s="39">
        <f>IF($D8489="","",IFERROR(VLOOKUP($D8489,AcctTbl,3,0),""))</f>
        <v>0</v>
      </c>
      <c r="G8489" s="39">
        <f>IF(Txn!$B4251="","",Txn!$D4251)</f>
        <v>0</v>
      </c>
      <c r="H8489" s="38">
        <f>IF(Txn!$B4251="","",Txn!$E4251)</f>
        <v>0</v>
      </c>
      <c r="I8489" s="40">
        <f>IF(Txn!$B4251="",0,Txn!$O4251)</f>
        <v>0</v>
      </c>
      <c r="J8489" s="40">
        <f>IF(Txn!$B4251="",0,Txn!$P4251)</f>
        <v>0</v>
      </c>
      <c r="K8489" s="41">
        <f>IF($A8489="","",IFERROR(VALUE(MID($A8489,6,2)),""))</f>
        <v>0</v>
      </c>
      <c r="L8489" s="39">
        <f>IF(Txn!$K4251="","",Txn!$K4251)</f>
        <v>0</v>
      </c>
      <c r="N8489" s="42">
        <f>IF($D8489="",0,COUNTIF(BankAccts,$D8489))</f>
        <v>0</v>
      </c>
    </row>
    <row r="8490" spans="1:14">
      <c r="A8490" s="38">
        <f>IF(Txn!$B4251="","",Txn!$B4251)</f>
        <v>0</v>
      </c>
      <c r="B8490" s="38">
        <f>IF(Txn!$B4251="","",Txn!$C4251)</f>
        <v>0</v>
      </c>
      <c r="C8490" s="39">
        <f>IF(Txn!$B4251="","","تراکنش بانکی")</f>
        <v>0</v>
      </c>
      <c r="D8490" s="38">
        <f>IF(Txn!$B4251="","",IF(IF(Txn!$U4251="TRF",Txn!$Y4251,Txn!$Z4251)="","",IF(Txn!$U4251="TRF",Txn!$Y4251,Txn!$Z4251)))</f>
        <v>0</v>
      </c>
      <c r="E8490" s="39">
        <f>IF($D8490="","",IFERROR(VLOOKUP($D8490,AcctTbl,2,0),""))</f>
        <v>0</v>
      </c>
      <c r="F8490" s="39">
        <f>IF($D8490="","",IFERROR(VLOOKUP($D8490,AcctTbl,3,0),""))</f>
        <v>0</v>
      </c>
      <c r="G8490" s="39">
        <f>IF(Txn!$B4251="","",Txn!$D4251)</f>
        <v>0</v>
      </c>
      <c r="H8490" s="38">
        <f>IF(Txn!$B4251="","",Txn!$E4251)</f>
        <v>0</v>
      </c>
      <c r="I8490" s="40">
        <f>IF(Txn!$B4251="",0,Txn!$Q4251)</f>
        <v>0</v>
      </c>
      <c r="J8490" s="40">
        <f>IF(Txn!$B4251="",0,Txn!$R4251)</f>
        <v>0</v>
      </c>
      <c r="K8490" s="41">
        <f>IF($A8490="","",IFERROR(VALUE(MID($A8490,6,2)),""))</f>
        <v>0</v>
      </c>
      <c r="L8490" s="39">
        <f>IF(Txn!$K4251="","","طرف مقابل — "&amp;Txn!$K4251)</f>
        <v>0</v>
      </c>
      <c r="N8490" s="42">
        <f>IF($D8490="",0,COUNTIF(BankAccts,$D8490))</f>
        <v>0</v>
      </c>
    </row>
    <row r="8491" spans="1:14">
      <c r="A8491" s="38">
        <f>IF(Txn!$B4252="","",Txn!$B4252)</f>
        <v>0</v>
      </c>
      <c r="B8491" s="38">
        <f>IF(Txn!$B4252="","",Txn!$C4252)</f>
        <v>0</v>
      </c>
      <c r="C8491" s="39">
        <f>IF(Txn!$B4252="","","تراکنش بانکی")</f>
        <v>0</v>
      </c>
      <c r="D8491" s="38">
        <f>IF(Txn!$B4252="","",IF(Txn!$X4252="","",Txn!$X4252))</f>
        <v>0</v>
      </c>
      <c r="E8491" s="39">
        <f>IF($D8491="","",IFERROR(VLOOKUP($D8491,AcctTbl,2,0),""))</f>
        <v>0</v>
      </c>
      <c r="F8491" s="39">
        <f>IF($D8491="","",IFERROR(VLOOKUP($D8491,AcctTbl,3,0),""))</f>
        <v>0</v>
      </c>
      <c r="G8491" s="39">
        <f>IF(Txn!$B4252="","",Txn!$D4252)</f>
        <v>0</v>
      </c>
      <c r="H8491" s="38">
        <f>IF(Txn!$B4252="","",Txn!$E4252)</f>
        <v>0</v>
      </c>
      <c r="I8491" s="40">
        <f>IF(Txn!$B4252="",0,Txn!$O4252)</f>
        <v>0</v>
      </c>
      <c r="J8491" s="40">
        <f>IF(Txn!$B4252="",0,Txn!$P4252)</f>
        <v>0</v>
      </c>
      <c r="K8491" s="41">
        <f>IF($A8491="","",IFERROR(VALUE(MID($A8491,6,2)),""))</f>
        <v>0</v>
      </c>
      <c r="L8491" s="39">
        <f>IF(Txn!$K4252="","",Txn!$K4252)</f>
        <v>0</v>
      </c>
      <c r="N8491" s="42">
        <f>IF($D8491="",0,COUNTIF(BankAccts,$D8491))</f>
        <v>0</v>
      </c>
    </row>
    <row r="8492" spans="1:14">
      <c r="A8492" s="38">
        <f>IF(Txn!$B4252="","",Txn!$B4252)</f>
        <v>0</v>
      </c>
      <c r="B8492" s="38">
        <f>IF(Txn!$B4252="","",Txn!$C4252)</f>
        <v>0</v>
      </c>
      <c r="C8492" s="39">
        <f>IF(Txn!$B4252="","","تراکنش بانکی")</f>
        <v>0</v>
      </c>
      <c r="D8492" s="38">
        <f>IF(Txn!$B4252="","",IF(IF(Txn!$U4252="TRF",Txn!$Y4252,Txn!$Z4252)="","",IF(Txn!$U4252="TRF",Txn!$Y4252,Txn!$Z4252)))</f>
        <v>0</v>
      </c>
      <c r="E8492" s="39">
        <f>IF($D8492="","",IFERROR(VLOOKUP($D8492,AcctTbl,2,0),""))</f>
        <v>0</v>
      </c>
      <c r="F8492" s="39">
        <f>IF($D8492="","",IFERROR(VLOOKUP($D8492,AcctTbl,3,0),""))</f>
        <v>0</v>
      </c>
      <c r="G8492" s="39">
        <f>IF(Txn!$B4252="","",Txn!$D4252)</f>
        <v>0</v>
      </c>
      <c r="H8492" s="38">
        <f>IF(Txn!$B4252="","",Txn!$E4252)</f>
        <v>0</v>
      </c>
      <c r="I8492" s="40">
        <f>IF(Txn!$B4252="",0,Txn!$Q4252)</f>
        <v>0</v>
      </c>
      <c r="J8492" s="40">
        <f>IF(Txn!$B4252="",0,Txn!$R4252)</f>
        <v>0</v>
      </c>
      <c r="K8492" s="41">
        <f>IF($A8492="","",IFERROR(VALUE(MID($A8492,6,2)),""))</f>
        <v>0</v>
      </c>
      <c r="L8492" s="39">
        <f>IF(Txn!$K4252="","","طرف مقابل — "&amp;Txn!$K4252)</f>
        <v>0</v>
      </c>
      <c r="N8492" s="42">
        <f>IF($D8492="",0,COUNTIF(BankAccts,$D8492))</f>
        <v>0</v>
      </c>
    </row>
    <row r="8493" spans="1:14">
      <c r="A8493" s="38">
        <f>IF(Txn!$B4253="","",Txn!$B4253)</f>
        <v>0</v>
      </c>
      <c r="B8493" s="38">
        <f>IF(Txn!$B4253="","",Txn!$C4253)</f>
        <v>0</v>
      </c>
      <c r="C8493" s="39">
        <f>IF(Txn!$B4253="","","تراکنش بانکی")</f>
        <v>0</v>
      </c>
      <c r="D8493" s="38">
        <f>IF(Txn!$B4253="","",IF(Txn!$X4253="","",Txn!$X4253))</f>
        <v>0</v>
      </c>
      <c r="E8493" s="39">
        <f>IF($D8493="","",IFERROR(VLOOKUP($D8493,AcctTbl,2,0),""))</f>
        <v>0</v>
      </c>
      <c r="F8493" s="39">
        <f>IF($D8493="","",IFERROR(VLOOKUP($D8493,AcctTbl,3,0),""))</f>
        <v>0</v>
      </c>
      <c r="G8493" s="39">
        <f>IF(Txn!$B4253="","",Txn!$D4253)</f>
        <v>0</v>
      </c>
      <c r="H8493" s="38">
        <f>IF(Txn!$B4253="","",Txn!$E4253)</f>
        <v>0</v>
      </c>
      <c r="I8493" s="40">
        <f>IF(Txn!$B4253="",0,Txn!$O4253)</f>
        <v>0</v>
      </c>
      <c r="J8493" s="40">
        <f>IF(Txn!$B4253="",0,Txn!$P4253)</f>
        <v>0</v>
      </c>
      <c r="K8493" s="41">
        <f>IF($A8493="","",IFERROR(VALUE(MID($A8493,6,2)),""))</f>
        <v>0</v>
      </c>
      <c r="L8493" s="39">
        <f>IF(Txn!$K4253="","",Txn!$K4253)</f>
        <v>0</v>
      </c>
      <c r="N8493" s="42">
        <f>IF($D8493="",0,COUNTIF(BankAccts,$D8493))</f>
        <v>0</v>
      </c>
    </row>
    <row r="8494" spans="1:14">
      <c r="A8494" s="38">
        <f>IF(Txn!$B4253="","",Txn!$B4253)</f>
        <v>0</v>
      </c>
      <c r="B8494" s="38">
        <f>IF(Txn!$B4253="","",Txn!$C4253)</f>
        <v>0</v>
      </c>
      <c r="C8494" s="39">
        <f>IF(Txn!$B4253="","","تراکنش بانکی")</f>
        <v>0</v>
      </c>
      <c r="D8494" s="38">
        <f>IF(Txn!$B4253="","",IF(IF(Txn!$U4253="TRF",Txn!$Y4253,Txn!$Z4253)="","",IF(Txn!$U4253="TRF",Txn!$Y4253,Txn!$Z4253)))</f>
        <v>0</v>
      </c>
      <c r="E8494" s="39">
        <f>IF($D8494="","",IFERROR(VLOOKUP($D8494,AcctTbl,2,0),""))</f>
        <v>0</v>
      </c>
      <c r="F8494" s="39">
        <f>IF($D8494="","",IFERROR(VLOOKUP($D8494,AcctTbl,3,0),""))</f>
        <v>0</v>
      </c>
      <c r="G8494" s="39">
        <f>IF(Txn!$B4253="","",Txn!$D4253)</f>
        <v>0</v>
      </c>
      <c r="H8494" s="38">
        <f>IF(Txn!$B4253="","",Txn!$E4253)</f>
        <v>0</v>
      </c>
      <c r="I8494" s="40">
        <f>IF(Txn!$B4253="",0,Txn!$Q4253)</f>
        <v>0</v>
      </c>
      <c r="J8494" s="40">
        <f>IF(Txn!$B4253="",0,Txn!$R4253)</f>
        <v>0</v>
      </c>
      <c r="K8494" s="41">
        <f>IF($A8494="","",IFERROR(VALUE(MID($A8494,6,2)),""))</f>
        <v>0</v>
      </c>
      <c r="L8494" s="39">
        <f>IF(Txn!$K4253="","","طرف مقابل — "&amp;Txn!$K4253)</f>
        <v>0</v>
      </c>
      <c r="N8494" s="42">
        <f>IF($D8494="",0,COUNTIF(BankAccts,$D8494))</f>
        <v>0</v>
      </c>
    </row>
    <row r="8495" spans="1:14">
      <c r="A8495" s="38">
        <f>IF(Txn!$B4254="","",Txn!$B4254)</f>
        <v>0</v>
      </c>
      <c r="B8495" s="38">
        <f>IF(Txn!$B4254="","",Txn!$C4254)</f>
        <v>0</v>
      </c>
      <c r="C8495" s="39">
        <f>IF(Txn!$B4254="","","تراکنش بانکی")</f>
        <v>0</v>
      </c>
      <c r="D8495" s="38">
        <f>IF(Txn!$B4254="","",IF(Txn!$X4254="","",Txn!$X4254))</f>
        <v>0</v>
      </c>
      <c r="E8495" s="39">
        <f>IF($D8495="","",IFERROR(VLOOKUP($D8495,AcctTbl,2,0),""))</f>
        <v>0</v>
      </c>
      <c r="F8495" s="39">
        <f>IF($D8495="","",IFERROR(VLOOKUP($D8495,AcctTbl,3,0),""))</f>
        <v>0</v>
      </c>
      <c r="G8495" s="39">
        <f>IF(Txn!$B4254="","",Txn!$D4254)</f>
        <v>0</v>
      </c>
      <c r="H8495" s="38">
        <f>IF(Txn!$B4254="","",Txn!$E4254)</f>
        <v>0</v>
      </c>
      <c r="I8495" s="40">
        <f>IF(Txn!$B4254="",0,Txn!$O4254)</f>
        <v>0</v>
      </c>
      <c r="J8495" s="40">
        <f>IF(Txn!$B4254="",0,Txn!$P4254)</f>
        <v>0</v>
      </c>
      <c r="K8495" s="41">
        <f>IF($A8495="","",IFERROR(VALUE(MID($A8495,6,2)),""))</f>
        <v>0</v>
      </c>
      <c r="L8495" s="39">
        <f>IF(Txn!$K4254="","",Txn!$K4254)</f>
        <v>0</v>
      </c>
      <c r="N8495" s="42">
        <f>IF($D8495="",0,COUNTIF(BankAccts,$D8495))</f>
        <v>0</v>
      </c>
    </row>
    <row r="8496" spans="1:14">
      <c r="A8496" s="38">
        <f>IF(Txn!$B4254="","",Txn!$B4254)</f>
        <v>0</v>
      </c>
      <c r="B8496" s="38">
        <f>IF(Txn!$B4254="","",Txn!$C4254)</f>
        <v>0</v>
      </c>
      <c r="C8496" s="39">
        <f>IF(Txn!$B4254="","","تراکنش بانکی")</f>
        <v>0</v>
      </c>
      <c r="D8496" s="38">
        <f>IF(Txn!$B4254="","",IF(IF(Txn!$U4254="TRF",Txn!$Y4254,Txn!$Z4254)="","",IF(Txn!$U4254="TRF",Txn!$Y4254,Txn!$Z4254)))</f>
        <v>0</v>
      </c>
      <c r="E8496" s="39">
        <f>IF($D8496="","",IFERROR(VLOOKUP($D8496,AcctTbl,2,0),""))</f>
        <v>0</v>
      </c>
      <c r="F8496" s="39">
        <f>IF($D8496="","",IFERROR(VLOOKUP($D8496,AcctTbl,3,0),""))</f>
        <v>0</v>
      </c>
      <c r="G8496" s="39">
        <f>IF(Txn!$B4254="","",Txn!$D4254)</f>
        <v>0</v>
      </c>
      <c r="H8496" s="38">
        <f>IF(Txn!$B4254="","",Txn!$E4254)</f>
        <v>0</v>
      </c>
      <c r="I8496" s="40">
        <f>IF(Txn!$B4254="",0,Txn!$Q4254)</f>
        <v>0</v>
      </c>
      <c r="J8496" s="40">
        <f>IF(Txn!$B4254="",0,Txn!$R4254)</f>
        <v>0</v>
      </c>
      <c r="K8496" s="41">
        <f>IF($A8496="","",IFERROR(VALUE(MID($A8496,6,2)),""))</f>
        <v>0</v>
      </c>
      <c r="L8496" s="39">
        <f>IF(Txn!$K4254="","","طرف مقابل — "&amp;Txn!$K4254)</f>
        <v>0</v>
      </c>
      <c r="N8496" s="42">
        <f>IF($D8496="",0,COUNTIF(BankAccts,$D8496))</f>
        <v>0</v>
      </c>
    </row>
    <row r="8497" spans="1:14">
      <c r="A8497" s="38">
        <f>IF(Txn!$B4255="","",Txn!$B4255)</f>
        <v>0</v>
      </c>
      <c r="B8497" s="38">
        <f>IF(Txn!$B4255="","",Txn!$C4255)</f>
        <v>0</v>
      </c>
      <c r="C8497" s="39">
        <f>IF(Txn!$B4255="","","تراکنش بانکی")</f>
        <v>0</v>
      </c>
      <c r="D8497" s="38">
        <f>IF(Txn!$B4255="","",IF(Txn!$X4255="","",Txn!$X4255))</f>
        <v>0</v>
      </c>
      <c r="E8497" s="39">
        <f>IF($D8497="","",IFERROR(VLOOKUP($D8497,AcctTbl,2,0),""))</f>
        <v>0</v>
      </c>
      <c r="F8497" s="39">
        <f>IF($D8497="","",IFERROR(VLOOKUP($D8497,AcctTbl,3,0),""))</f>
        <v>0</v>
      </c>
      <c r="G8497" s="39">
        <f>IF(Txn!$B4255="","",Txn!$D4255)</f>
        <v>0</v>
      </c>
      <c r="H8497" s="38">
        <f>IF(Txn!$B4255="","",Txn!$E4255)</f>
        <v>0</v>
      </c>
      <c r="I8497" s="40">
        <f>IF(Txn!$B4255="",0,Txn!$O4255)</f>
        <v>0</v>
      </c>
      <c r="J8497" s="40">
        <f>IF(Txn!$B4255="",0,Txn!$P4255)</f>
        <v>0</v>
      </c>
      <c r="K8497" s="41">
        <f>IF($A8497="","",IFERROR(VALUE(MID($A8497,6,2)),""))</f>
        <v>0</v>
      </c>
      <c r="L8497" s="39">
        <f>IF(Txn!$K4255="","",Txn!$K4255)</f>
        <v>0</v>
      </c>
      <c r="N8497" s="42">
        <f>IF($D8497="",0,COUNTIF(BankAccts,$D8497))</f>
        <v>0</v>
      </c>
    </row>
    <row r="8498" spans="1:14">
      <c r="A8498" s="38">
        <f>IF(Txn!$B4255="","",Txn!$B4255)</f>
        <v>0</v>
      </c>
      <c r="B8498" s="38">
        <f>IF(Txn!$B4255="","",Txn!$C4255)</f>
        <v>0</v>
      </c>
      <c r="C8498" s="39">
        <f>IF(Txn!$B4255="","","تراکنش بانکی")</f>
        <v>0</v>
      </c>
      <c r="D8498" s="38">
        <f>IF(Txn!$B4255="","",IF(IF(Txn!$U4255="TRF",Txn!$Y4255,Txn!$Z4255)="","",IF(Txn!$U4255="TRF",Txn!$Y4255,Txn!$Z4255)))</f>
        <v>0</v>
      </c>
      <c r="E8498" s="39">
        <f>IF($D8498="","",IFERROR(VLOOKUP($D8498,AcctTbl,2,0),""))</f>
        <v>0</v>
      </c>
      <c r="F8498" s="39">
        <f>IF($D8498="","",IFERROR(VLOOKUP($D8498,AcctTbl,3,0),""))</f>
        <v>0</v>
      </c>
      <c r="G8498" s="39">
        <f>IF(Txn!$B4255="","",Txn!$D4255)</f>
        <v>0</v>
      </c>
      <c r="H8498" s="38">
        <f>IF(Txn!$B4255="","",Txn!$E4255)</f>
        <v>0</v>
      </c>
      <c r="I8498" s="40">
        <f>IF(Txn!$B4255="",0,Txn!$Q4255)</f>
        <v>0</v>
      </c>
      <c r="J8498" s="40">
        <f>IF(Txn!$B4255="",0,Txn!$R4255)</f>
        <v>0</v>
      </c>
      <c r="K8498" s="41">
        <f>IF($A8498="","",IFERROR(VALUE(MID($A8498,6,2)),""))</f>
        <v>0</v>
      </c>
      <c r="L8498" s="39">
        <f>IF(Txn!$K4255="","","طرف مقابل — "&amp;Txn!$K4255)</f>
        <v>0</v>
      </c>
      <c r="N8498" s="42">
        <f>IF($D8498="",0,COUNTIF(BankAccts,$D8498))</f>
        <v>0</v>
      </c>
    </row>
    <row r="8499" spans="1:14">
      <c r="A8499" s="38">
        <f>IF(Txn!$B4256="","",Txn!$B4256)</f>
        <v>0</v>
      </c>
      <c r="B8499" s="38">
        <f>IF(Txn!$B4256="","",Txn!$C4256)</f>
        <v>0</v>
      </c>
      <c r="C8499" s="39">
        <f>IF(Txn!$B4256="","","تراکنش بانکی")</f>
        <v>0</v>
      </c>
      <c r="D8499" s="38">
        <f>IF(Txn!$B4256="","",IF(Txn!$X4256="","",Txn!$X4256))</f>
        <v>0</v>
      </c>
      <c r="E8499" s="39">
        <f>IF($D8499="","",IFERROR(VLOOKUP($D8499,AcctTbl,2,0),""))</f>
        <v>0</v>
      </c>
      <c r="F8499" s="39">
        <f>IF($D8499="","",IFERROR(VLOOKUP($D8499,AcctTbl,3,0),""))</f>
        <v>0</v>
      </c>
      <c r="G8499" s="39">
        <f>IF(Txn!$B4256="","",Txn!$D4256)</f>
        <v>0</v>
      </c>
      <c r="H8499" s="38">
        <f>IF(Txn!$B4256="","",Txn!$E4256)</f>
        <v>0</v>
      </c>
      <c r="I8499" s="40">
        <f>IF(Txn!$B4256="",0,Txn!$O4256)</f>
        <v>0</v>
      </c>
      <c r="J8499" s="40">
        <f>IF(Txn!$B4256="",0,Txn!$P4256)</f>
        <v>0</v>
      </c>
      <c r="K8499" s="41">
        <f>IF($A8499="","",IFERROR(VALUE(MID($A8499,6,2)),""))</f>
        <v>0</v>
      </c>
      <c r="L8499" s="39">
        <f>IF(Txn!$K4256="","",Txn!$K4256)</f>
        <v>0</v>
      </c>
      <c r="N8499" s="42">
        <f>IF($D8499="",0,COUNTIF(BankAccts,$D8499))</f>
        <v>0</v>
      </c>
    </row>
    <row r="8500" spans="1:14">
      <c r="A8500" s="38">
        <f>IF(Txn!$B4256="","",Txn!$B4256)</f>
        <v>0</v>
      </c>
      <c r="B8500" s="38">
        <f>IF(Txn!$B4256="","",Txn!$C4256)</f>
        <v>0</v>
      </c>
      <c r="C8500" s="39">
        <f>IF(Txn!$B4256="","","تراکنش بانکی")</f>
        <v>0</v>
      </c>
      <c r="D8500" s="38">
        <f>IF(Txn!$B4256="","",IF(IF(Txn!$U4256="TRF",Txn!$Y4256,Txn!$Z4256)="","",IF(Txn!$U4256="TRF",Txn!$Y4256,Txn!$Z4256)))</f>
        <v>0</v>
      </c>
      <c r="E8500" s="39">
        <f>IF($D8500="","",IFERROR(VLOOKUP($D8500,AcctTbl,2,0),""))</f>
        <v>0</v>
      </c>
      <c r="F8500" s="39">
        <f>IF($D8500="","",IFERROR(VLOOKUP($D8500,AcctTbl,3,0),""))</f>
        <v>0</v>
      </c>
      <c r="G8500" s="39">
        <f>IF(Txn!$B4256="","",Txn!$D4256)</f>
        <v>0</v>
      </c>
      <c r="H8500" s="38">
        <f>IF(Txn!$B4256="","",Txn!$E4256)</f>
        <v>0</v>
      </c>
      <c r="I8500" s="40">
        <f>IF(Txn!$B4256="",0,Txn!$Q4256)</f>
        <v>0</v>
      </c>
      <c r="J8500" s="40">
        <f>IF(Txn!$B4256="",0,Txn!$R4256)</f>
        <v>0</v>
      </c>
      <c r="K8500" s="41">
        <f>IF($A8500="","",IFERROR(VALUE(MID($A8500,6,2)),""))</f>
        <v>0</v>
      </c>
      <c r="L8500" s="39">
        <f>IF(Txn!$K4256="","","طرف مقابل — "&amp;Txn!$K4256)</f>
        <v>0</v>
      </c>
      <c r="N8500" s="42">
        <f>IF($D8500="",0,COUNTIF(BankAccts,$D8500))</f>
        <v>0</v>
      </c>
    </row>
    <row r="8501" spans="1:14">
      <c r="A8501" s="38">
        <f>IF(Txn!$B4257="","",Txn!$B4257)</f>
        <v>0</v>
      </c>
      <c r="B8501" s="38">
        <f>IF(Txn!$B4257="","",Txn!$C4257)</f>
        <v>0</v>
      </c>
      <c r="C8501" s="39">
        <f>IF(Txn!$B4257="","","تراکنش بانکی")</f>
        <v>0</v>
      </c>
      <c r="D8501" s="38">
        <f>IF(Txn!$B4257="","",IF(Txn!$X4257="","",Txn!$X4257))</f>
        <v>0</v>
      </c>
      <c r="E8501" s="39">
        <f>IF($D8501="","",IFERROR(VLOOKUP($D8501,AcctTbl,2,0),""))</f>
        <v>0</v>
      </c>
      <c r="F8501" s="39">
        <f>IF($D8501="","",IFERROR(VLOOKUP($D8501,AcctTbl,3,0),""))</f>
        <v>0</v>
      </c>
      <c r="G8501" s="39">
        <f>IF(Txn!$B4257="","",Txn!$D4257)</f>
        <v>0</v>
      </c>
      <c r="H8501" s="38">
        <f>IF(Txn!$B4257="","",Txn!$E4257)</f>
        <v>0</v>
      </c>
      <c r="I8501" s="40">
        <f>IF(Txn!$B4257="",0,Txn!$O4257)</f>
        <v>0</v>
      </c>
      <c r="J8501" s="40">
        <f>IF(Txn!$B4257="",0,Txn!$P4257)</f>
        <v>0</v>
      </c>
      <c r="K8501" s="41">
        <f>IF($A8501="","",IFERROR(VALUE(MID($A8501,6,2)),""))</f>
        <v>0</v>
      </c>
      <c r="L8501" s="39">
        <f>IF(Txn!$K4257="","",Txn!$K4257)</f>
        <v>0</v>
      </c>
      <c r="N8501" s="42">
        <f>IF($D8501="",0,COUNTIF(BankAccts,$D8501))</f>
        <v>0</v>
      </c>
    </row>
    <row r="8502" spans="1:14">
      <c r="A8502" s="38">
        <f>IF(Txn!$B4257="","",Txn!$B4257)</f>
        <v>0</v>
      </c>
      <c r="B8502" s="38">
        <f>IF(Txn!$B4257="","",Txn!$C4257)</f>
        <v>0</v>
      </c>
      <c r="C8502" s="39">
        <f>IF(Txn!$B4257="","","تراکنش بانکی")</f>
        <v>0</v>
      </c>
      <c r="D8502" s="38">
        <f>IF(Txn!$B4257="","",IF(IF(Txn!$U4257="TRF",Txn!$Y4257,Txn!$Z4257)="","",IF(Txn!$U4257="TRF",Txn!$Y4257,Txn!$Z4257)))</f>
        <v>0</v>
      </c>
      <c r="E8502" s="39">
        <f>IF($D8502="","",IFERROR(VLOOKUP($D8502,AcctTbl,2,0),""))</f>
        <v>0</v>
      </c>
      <c r="F8502" s="39">
        <f>IF($D8502="","",IFERROR(VLOOKUP($D8502,AcctTbl,3,0),""))</f>
        <v>0</v>
      </c>
      <c r="G8502" s="39">
        <f>IF(Txn!$B4257="","",Txn!$D4257)</f>
        <v>0</v>
      </c>
      <c r="H8502" s="38">
        <f>IF(Txn!$B4257="","",Txn!$E4257)</f>
        <v>0</v>
      </c>
      <c r="I8502" s="40">
        <f>IF(Txn!$B4257="",0,Txn!$Q4257)</f>
        <v>0</v>
      </c>
      <c r="J8502" s="40">
        <f>IF(Txn!$B4257="",0,Txn!$R4257)</f>
        <v>0</v>
      </c>
      <c r="K8502" s="41">
        <f>IF($A8502="","",IFERROR(VALUE(MID($A8502,6,2)),""))</f>
        <v>0</v>
      </c>
      <c r="L8502" s="39">
        <f>IF(Txn!$K4257="","","طرف مقابل — "&amp;Txn!$K4257)</f>
        <v>0</v>
      </c>
      <c r="N8502" s="42">
        <f>IF($D8502="",0,COUNTIF(BankAccts,$D8502))</f>
        <v>0</v>
      </c>
    </row>
    <row r="8503" spans="1:14">
      <c r="A8503" s="38">
        <f>IF(Txn!$B4258="","",Txn!$B4258)</f>
        <v>0</v>
      </c>
      <c r="B8503" s="38">
        <f>IF(Txn!$B4258="","",Txn!$C4258)</f>
        <v>0</v>
      </c>
      <c r="C8503" s="39">
        <f>IF(Txn!$B4258="","","تراکنش بانکی")</f>
        <v>0</v>
      </c>
      <c r="D8503" s="38">
        <f>IF(Txn!$B4258="","",IF(Txn!$X4258="","",Txn!$X4258))</f>
        <v>0</v>
      </c>
      <c r="E8503" s="39">
        <f>IF($D8503="","",IFERROR(VLOOKUP($D8503,AcctTbl,2,0),""))</f>
        <v>0</v>
      </c>
      <c r="F8503" s="39">
        <f>IF($D8503="","",IFERROR(VLOOKUP($D8503,AcctTbl,3,0),""))</f>
        <v>0</v>
      </c>
      <c r="G8503" s="39">
        <f>IF(Txn!$B4258="","",Txn!$D4258)</f>
        <v>0</v>
      </c>
      <c r="H8503" s="38">
        <f>IF(Txn!$B4258="","",Txn!$E4258)</f>
        <v>0</v>
      </c>
      <c r="I8503" s="40">
        <f>IF(Txn!$B4258="",0,Txn!$O4258)</f>
        <v>0</v>
      </c>
      <c r="J8503" s="40">
        <f>IF(Txn!$B4258="",0,Txn!$P4258)</f>
        <v>0</v>
      </c>
      <c r="K8503" s="41">
        <f>IF($A8503="","",IFERROR(VALUE(MID($A8503,6,2)),""))</f>
        <v>0</v>
      </c>
      <c r="L8503" s="39">
        <f>IF(Txn!$K4258="","",Txn!$K4258)</f>
        <v>0</v>
      </c>
      <c r="N8503" s="42">
        <f>IF($D8503="",0,COUNTIF(BankAccts,$D8503))</f>
        <v>0</v>
      </c>
    </row>
    <row r="8504" spans="1:14">
      <c r="A8504" s="38">
        <f>IF(Txn!$B4258="","",Txn!$B4258)</f>
        <v>0</v>
      </c>
      <c r="B8504" s="38">
        <f>IF(Txn!$B4258="","",Txn!$C4258)</f>
        <v>0</v>
      </c>
      <c r="C8504" s="39">
        <f>IF(Txn!$B4258="","","تراکنش بانکی")</f>
        <v>0</v>
      </c>
      <c r="D8504" s="38">
        <f>IF(Txn!$B4258="","",IF(IF(Txn!$U4258="TRF",Txn!$Y4258,Txn!$Z4258)="","",IF(Txn!$U4258="TRF",Txn!$Y4258,Txn!$Z4258)))</f>
        <v>0</v>
      </c>
      <c r="E8504" s="39">
        <f>IF($D8504="","",IFERROR(VLOOKUP($D8504,AcctTbl,2,0),""))</f>
        <v>0</v>
      </c>
      <c r="F8504" s="39">
        <f>IF($D8504="","",IFERROR(VLOOKUP($D8504,AcctTbl,3,0),""))</f>
        <v>0</v>
      </c>
      <c r="G8504" s="39">
        <f>IF(Txn!$B4258="","",Txn!$D4258)</f>
        <v>0</v>
      </c>
      <c r="H8504" s="38">
        <f>IF(Txn!$B4258="","",Txn!$E4258)</f>
        <v>0</v>
      </c>
      <c r="I8504" s="40">
        <f>IF(Txn!$B4258="",0,Txn!$Q4258)</f>
        <v>0</v>
      </c>
      <c r="J8504" s="40">
        <f>IF(Txn!$B4258="",0,Txn!$R4258)</f>
        <v>0</v>
      </c>
      <c r="K8504" s="41">
        <f>IF($A8504="","",IFERROR(VALUE(MID($A8504,6,2)),""))</f>
        <v>0</v>
      </c>
      <c r="L8504" s="39">
        <f>IF(Txn!$K4258="","","طرف مقابل — "&amp;Txn!$K4258)</f>
        <v>0</v>
      </c>
      <c r="N8504" s="42">
        <f>IF($D8504="",0,COUNTIF(BankAccts,$D8504))</f>
        <v>0</v>
      </c>
    </row>
    <row r="8505" spans="1:14">
      <c r="A8505" s="38">
        <f>IF(Txn!$B4259="","",Txn!$B4259)</f>
        <v>0</v>
      </c>
      <c r="B8505" s="38">
        <f>IF(Txn!$B4259="","",Txn!$C4259)</f>
        <v>0</v>
      </c>
      <c r="C8505" s="39">
        <f>IF(Txn!$B4259="","","تراکنش بانکی")</f>
        <v>0</v>
      </c>
      <c r="D8505" s="38">
        <f>IF(Txn!$B4259="","",IF(Txn!$X4259="","",Txn!$X4259))</f>
        <v>0</v>
      </c>
      <c r="E8505" s="39">
        <f>IF($D8505="","",IFERROR(VLOOKUP($D8505,AcctTbl,2,0),""))</f>
        <v>0</v>
      </c>
      <c r="F8505" s="39">
        <f>IF($D8505="","",IFERROR(VLOOKUP($D8505,AcctTbl,3,0),""))</f>
        <v>0</v>
      </c>
      <c r="G8505" s="39">
        <f>IF(Txn!$B4259="","",Txn!$D4259)</f>
        <v>0</v>
      </c>
      <c r="H8505" s="38">
        <f>IF(Txn!$B4259="","",Txn!$E4259)</f>
        <v>0</v>
      </c>
      <c r="I8505" s="40">
        <f>IF(Txn!$B4259="",0,Txn!$O4259)</f>
        <v>0</v>
      </c>
      <c r="J8505" s="40">
        <f>IF(Txn!$B4259="",0,Txn!$P4259)</f>
        <v>0</v>
      </c>
      <c r="K8505" s="41">
        <f>IF($A8505="","",IFERROR(VALUE(MID($A8505,6,2)),""))</f>
        <v>0</v>
      </c>
      <c r="L8505" s="39">
        <f>IF(Txn!$K4259="","",Txn!$K4259)</f>
        <v>0</v>
      </c>
      <c r="N8505" s="42">
        <f>IF($D8505="",0,COUNTIF(BankAccts,$D8505))</f>
        <v>0</v>
      </c>
    </row>
    <row r="8506" spans="1:14">
      <c r="A8506" s="38">
        <f>IF(Txn!$B4259="","",Txn!$B4259)</f>
        <v>0</v>
      </c>
      <c r="B8506" s="38">
        <f>IF(Txn!$B4259="","",Txn!$C4259)</f>
        <v>0</v>
      </c>
      <c r="C8506" s="39">
        <f>IF(Txn!$B4259="","","تراکنش بانکی")</f>
        <v>0</v>
      </c>
      <c r="D8506" s="38">
        <f>IF(Txn!$B4259="","",IF(IF(Txn!$U4259="TRF",Txn!$Y4259,Txn!$Z4259)="","",IF(Txn!$U4259="TRF",Txn!$Y4259,Txn!$Z4259)))</f>
        <v>0</v>
      </c>
      <c r="E8506" s="39">
        <f>IF($D8506="","",IFERROR(VLOOKUP($D8506,AcctTbl,2,0),""))</f>
        <v>0</v>
      </c>
      <c r="F8506" s="39">
        <f>IF($D8506="","",IFERROR(VLOOKUP($D8506,AcctTbl,3,0),""))</f>
        <v>0</v>
      </c>
      <c r="G8506" s="39">
        <f>IF(Txn!$B4259="","",Txn!$D4259)</f>
        <v>0</v>
      </c>
      <c r="H8506" s="38">
        <f>IF(Txn!$B4259="","",Txn!$E4259)</f>
        <v>0</v>
      </c>
      <c r="I8506" s="40">
        <f>IF(Txn!$B4259="",0,Txn!$Q4259)</f>
        <v>0</v>
      </c>
      <c r="J8506" s="40">
        <f>IF(Txn!$B4259="",0,Txn!$R4259)</f>
        <v>0</v>
      </c>
      <c r="K8506" s="41">
        <f>IF($A8506="","",IFERROR(VALUE(MID($A8506,6,2)),""))</f>
        <v>0</v>
      </c>
      <c r="L8506" s="39">
        <f>IF(Txn!$K4259="","","طرف مقابل — "&amp;Txn!$K4259)</f>
        <v>0</v>
      </c>
      <c r="N8506" s="42">
        <f>IF($D8506="",0,COUNTIF(BankAccts,$D8506))</f>
        <v>0</v>
      </c>
    </row>
    <row r="8507" spans="1:14">
      <c r="A8507" s="38">
        <f>IF(Txn!$B4260="","",Txn!$B4260)</f>
        <v>0</v>
      </c>
      <c r="B8507" s="38">
        <f>IF(Txn!$B4260="","",Txn!$C4260)</f>
        <v>0</v>
      </c>
      <c r="C8507" s="39">
        <f>IF(Txn!$B4260="","","تراکنش بانکی")</f>
        <v>0</v>
      </c>
      <c r="D8507" s="38">
        <f>IF(Txn!$B4260="","",IF(Txn!$X4260="","",Txn!$X4260))</f>
        <v>0</v>
      </c>
      <c r="E8507" s="39">
        <f>IF($D8507="","",IFERROR(VLOOKUP($D8507,AcctTbl,2,0),""))</f>
        <v>0</v>
      </c>
      <c r="F8507" s="39">
        <f>IF($D8507="","",IFERROR(VLOOKUP($D8507,AcctTbl,3,0),""))</f>
        <v>0</v>
      </c>
      <c r="G8507" s="39">
        <f>IF(Txn!$B4260="","",Txn!$D4260)</f>
        <v>0</v>
      </c>
      <c r="H8507" s="38">
        <f>IF(Txn!$B4260="","",Txn!$E4260)</f>
        <v>0</v>
      </c>
      <c r="I8507" s="40">
        <f>IF(Txn!$B4260="",0,Txn!$O4260)</f>
        <v>0</v>
      </c>
      <c r="J8507" s="40">
        <f>IF(Txn!$B4260="",0,Txn!$P4260)</f>
        <v>0</v>
      </c>
      <c r="K8507" s="41">
        <f>IF($A8507="","",IFERROR(VALUE(MID($A8507,6,2)),""))</f>
        <v>0</v>
      </c>
      <c r="L8507" s="39">
        <f>IF(Txn!$K4260="","",Txn!$K4260)</f>
        <v>0</v>
      </c>
      <c r="N8507" s="42">
        <f>IF($D8507="",0,COUNTIF(BankAccts,$D8507))</f>
        <v>0</v>
      </c>
    </row>
    <row r="8508" spans="1:14">
      <c r="A8508" s="38">
        <f>IF(Txn!$B4260="","",Txn!$B4260)</f>
        <v>0</v>
      </c>
      <c r="B8508" s="38">
        <f>IF(Txn!$B4260="","",Txn!$C4260)</f>
        <v>0</v>
      </c>
      <c r="C8508" s="39">
        <f>IF(Txn!$B4260="","","تراکنش بانکی")</f>
        <v>0</v>
      </c>
      <c r="D8508" s="38">
        <f>IF(Txn!$B4260="","",IF(IF(Txn!$U4260="TRF",Txn!$Y4260,Txn!$Z4260)="","",IF(Txn!$U4260="TRF",Txn!$Y4260,Txn!$Z4260)))</f>
        <v>0</v>
      </c>
      <c r="E8508" s="39">
        <f>IF($D8508="","",IFERROR(VLOOKUP($D8508,AcctTbl,2,0),""))</f>
        <v>0</v>
      </c>
      <c r="F8508" s="39">
        <f>IF($D8508="","",IFERROR(VLOOKUP($D8508,AcctTbl,3,0),""))</f>
        <v>0</v>
      </c>
      <c r="G8508" s="39">
        <f>IF(Txn!$B4260="","",Txn!$D4260)</f>
        <v>0</v>
      </c>
      <c r="H8508" s="38">
        <f>IF(Txn!$B4260="","",Txn!$E4260)</f>
        <v>0</v>
      </c>
      <c r="I8508" s="40">
        <f>IF(Txn!$B4260="",0,Txn!$Q4260)</f>
        <v>0</v>
      </c>
      <c r="J8508" s="40">
        <f>IF(Txn!$B4260="",0,Txn!$R4260)</f>
        <v>0</v>
      </c>
      <c r="K8508" s="41">
        <f>IF($A8508="","",IFERROR(VALUE(MID($A8508,6,2)),""))</f>
        <v>0</v>
      </c>
      <c r="L8508" s="39">
        <f>IF(Txn!$K4260="","","طرف مقابل — "&amp;Txn!$K4260)</f>
        <v>0</v>
      </c>
      <c r="N8508" s="42">
        <f>IF($D8508="",0,COUNTIF(BankAccts,$D8508))</f>
        <v>0</v>
      </c>
    </row>
    <row r="8509" spans="1:14">
      <c r="A8509" s="38">
        <f>IF(Txn!$B4261="","",Txn!$B4261)</f>
        <v>0</v>
      </c>
      <c r="B8509" s="38">
        <f>IF(Txn!$B4261="","",Txn!$C4261)</f>
        <v>0</v>
      </c>
      <c r="C8509" s="39">
        <f>IF(Txn!$B4261="","","تراکنش بانکی")</f>
        <v>0</v>
      </c>
      <c r="D8509" s="38">
        <f>IF(Txn!$B4261="","",IF(Txn!$X4261="","",Txn!$X4261))</f>
        <v>0</v>
      </c>
      <c r="E8509" s="39">
        <f>IF($D8509="","",IFERROR(VLOOKUP($D8509,AcctTbl,2,0),""))</f>
        <v>0</v>
      </c>
      <c r="F8509" s="39">
        <f>IF($D8509="","",IFERROR(VLOOKUP($D8509,AcctTbl,3,0),""))</f>
        <v>0</v>
      </c>
      <c r="G8509" s="39">
        <f>IF(Txn!$B4261="","",Txn!$D4261)</f>
        <v>0</v>
      </c>
      <c r="H8509" s="38">
        <f>IF(Txn!$B4261="","",Txn!$E4261)</f>
        <v>0</v>
      </c>
      <c r="I8509" s="40">
        <f>IF(Txn!$B4261="",0,Txn!$O4261)</f>
        <v>0</v>
      </c>
      <c r="J8509" s="40">
        <f>IF(Txn!$B4261="",0,Txn!$P4261)</f>
        <v>0</v>
      </c>
      <c r="K8509" s="41">
        <f>IF($A8509="","",IFERROR(VALUE(MID($A8509,6,2)),""))</f>
        <v>0</v>
      </c>
      <c r="L8509" s="39">
        <f>IF(Txn!$K4261="","",Txn!$K4261)</f>
        <v>0</v>
      </c>
      <c r="N8509" s="42">
        <f>IF($D8509="",0,COUNTIF(BankAccts,$D8509))</f>
        <v>0</v>
      </c>
    </row>
    <row r="8510" spans="1:14">
      <c r="A8510" s="38">
        <f>IF(Txn!$B4261="","",Txn!$B4261)</f>
        <v>0</v>
      </c>
      <c r="B8510" s="38">
        <f>IF(Txn!$B4261="","",Txn!$C4261)</f>
        <v>0</v>
      </c>
      <c r="C8510" s="39">
        <f>IF(Txn!$B4261="","","تراکنش بانکی")</f>
        <v>0</v>
      </c>
      <c r="D8510" s="38">
        <f>IF(Txn!$B4261="","",IF(IF(Txn!$U4261="TRF",Txn!$Y4261,Txn!$Z4261)="","",IF(Txn!$U4261="TRF",Txn!$Y4261,Txn!$Z4261)))</f>
        <v>0</v>
      </c>
      <c r="E8510" s="39">
        <f>IF($D8510="","",IFERROR(VLOOKUP($D8510,AcctTbl,2,0),""))</f>
        <v>0</v>
      </c>
      <c r="F8510" s="39">
        <f>IF($D8510="","",IFERROR(VLOOKUP($D8510,AcctTbl,3,0),""))</f>
        <v>0</v>
      </c>
      <c r="G8510" s="39">
        <f>IF(Txn!$B4261="","",Txn!$D4261)</f>
        <v>0</v>
      </c>
      <c r="H8510" s="38">
        <f>IF(Txn!$B4261="","",Txn!$E4261)</f>
        <v>0</v>
      </c>
      <c r="I8510" s="40">
        <f>IF(Txn!$B4261="",0,Txn!$Q4261)</f>
        <v>0</v>
      </c>
      <c r="J8510" s="40">
        <f>IF(Txn!$B4261="",0,Txn!$R4261)</f>
        <v>0</v>
      </c>
      <c r="K8510" s="41">
        <f>IF($A8510="","",IFERROR(VALUE(MID($A8510,6,2)),""))</f>
        <v>0</v>
      </c>
      <c r="L8510" s="39">
        <f>IF(Txn!$K4261="","","طرف مقابل — "&amp;Txn!$K4261)</f>
        <v>0</v>
      </c>
      <c r="N8510" s="42">
        <f>IF($D8510="",0,COUNTIF(BankAccts,$D8510))</f>
        <v>0</v>
      </c>
    </row>
    <row r="8511" spans="1:14">
      <c r="A8511" s="38">
        <f>IF(Txn!$B4262="","",Txn!$B4262)</f>
        <v>0</v>
      </c>
      <c r="B8511" s="38">
        <f>IF(Txn!$B4262="","",Txn!$C4262)</f>
        <v>0</v>
      </c>
      <c r="C8511" s="39">
        <f>IF(Txn!$B4262="","","تراکنش بانکی")</f>
        <v>0</v>
      </c>
      <c r="D8511" s="38">
        <f>IF(Txn!$B4262="","",IF(Txn!$X4262="","",Txn!$X4262))</f>
        <v>0</v>
      </c>
      <c r="E8511" s="39">
        <f>IF($D8511="","",IFERROR(VLOOKUP($D8511,AcctTbl,2,0),""))</f>
        <v>0</v>
      </c>
      <c r="F8511" s="39">
        <f>IF($D8511="","",IFERROR(VLOOKUP($D8511,AcctTbl,3,0),""))</f>
        <v>0</v>
      </c>
      <c r="G8511" s="39">
        <f>IF(Txn!$B4262="","",Txn!$D4262)</f>
        <v>0</v>
      </c>
      <c r="H8511" s="38">
        <f>IF(Txn!$B4262="","",Txn!$E4262)</f>
        <v>0</v>
      </c>
      <c r="I8511" s="40">
        <f>IF(Txn!$B4262="",0,Txn!$O4262)</f>
        <v>0</v>
      </c>
      <c r="J8511" s="40">
        <f>IF(Txn!$B4262="",0,Txn!$P4262)</f>
        <v>0</v>
      </c>
      <c r="K8511" s="41">
        <f>IF($A8511="","",IFERROR(VALUE(MID($A8511,6,2)),""))</f>
        <v>0</v>
      </c>
      <c r="L8511" s="39">
        <f>IF(Txn!$K4262="","",Txn!$K4262)</f>
        <v>0</v>
      </c>
      <c r="N8511" s="42">
        <f>IF($D8511="",0,COUNTIF(BankAccts,$D8511))</f>
        <v>0</v>
      </c>
    </row>
    <row r="8512" spans="1:14">
      <c r="A8512" s="38">
        <f>IF(Txn!$B4262="","",Txn!$B4262)</f>
        <v>0</v>
      </c>
      <c r="B8512" s="38">
        <f>IF(Txn!$B4262="","",Txn!$C4262)</f>
        <v>0</v>
      </c>
      <c r="C8512" s="39">
        <f>IF(Txn!$B4262="","","تراکنش بانکی")</f>
        <v>0</v>
      </c>
      <c r="D8512" s="38">
        <f>IF(Txn!$B4262="","",IF(IF(Txn!$U4262="TRF",Txn!$Y4262,Txn!$Z4262)="","",IF(Txn!$U4262="TRF",Txn!$Y4262,Txn!$Z4262)))</f>
        <v>0</v>
      </c>
      <c r="E8512" s="39">
        <f>IF($D8512="","",IFERROR(VLOOKUP($D8512,AcctTbl,2,0),""))</f>
        <v>0</v>
      </c>
      <c r="F8512" s="39">
        <f>IF($D8512="","",IFERROR(VLOOKUP($D8512,AcctTbl,3,0),""))</f>
        <v>0</v>
      </c>
      <c r="G8512" s="39">
        <f>IF(Txn!$B4262="","",Txn!$D4262)</f>
        <v>0</v>
      </c>
      <c r="H8512" s="38">
        <f>IF(Txn!$B4262="","",Txn!$E4262)</f>
        <v>0</v>
      </c>
      <c r="I8512" s="40">
        <f>IF(Txn!$B4262="",0,Txn!$Q4262)</f>
        <v>0</v>
      </c>
      <c r="J8512" s="40">
        <f>IF(Txn!$B4262="",0,Txn!$R4262)</f>
        <v>0</v>
      </c>
      <c r="K8512" s="41">
        <f>IF($A8512="","",IFERROR(VALUE(MID($A8512,6,2)),""))</f>
        <v>0</v>
      </c>
      <c r="L8512" s="39">
        <f>IF(Txn!$K4262="","","طرف مقابل — "&amp;Txn!$K4262)</f>
        <v>0</v>
      </c>
      <c r="N8512" s="42">
        <f>IF($D8512="",0,COUNTIF(BankAccts,$D8512))</f>
        <v>0</v>
      </c>
    </row>
    <row r="8513" spans="1:14">
      <c r="A8513" s="38">
        <f>IF(Txn!$B4263="","",Txn!$B4263)</f>
        <v>0</v>
      </c>
      <c r="B8513" s="38">
        <f>IF(Txn!$B4263="","",Txn!$C4263)</f>
        <v>0</v>
      </c>
      <c r="C8513" s="39">
        <f>IF(Txn!$B4263="","","تراکنش بانکی")</f>
        <v>0</v>
      </c>
      <c r="D8513" s="38">
        <f>IF(Txn!$B4263="","",IF(Txn!$X4263="","",Txn!$X4263))</f>
        <v>0</v>
      </c>
      <c r="E8513" s="39">
        <f>IF($D8513="","",IFERROR(VLOOKUP($D8513,AcctTbl,2,0),""))</f>
        <v>0</v>
      </c>
      <c r="F8513" s="39">
        <f>IF($D8513="","",IFERROR(VLOOKUP($D8513,AcctTbl,3,0),""))</f>
        <v>0</v>
      </c>
      <c r="G8513" s="39">
        <f>IF(Txn!$B4263="","",Txn!$D4263)</f>
        <v>0</v>
      </c>
      <c r="H8513" s="38">
        <f>IF(Txn!$B4263="","",Txn!$E4263)</f>
        <v>0</v>
      </c>
      <c r="I8513" s="40">
        <f>IF(Txn!$B4263="",0,Txn!$O4263)</f>
        <v>0</v>
      </c>
      <c r="J8513" s="40">
        <f>IF(Txn!$B4263="",0,Txn!$P4263)</f>
        <v>0</v>
      </c>
      <c r="K8513" s="41">
        <f>IF($A8513="","",IFERROR(VALUE(MID($A8513,6,2)),""))</f>
        <v>0</v>
      </c>
      <c r="L8513" s="39">
        <f>IF(Txn!$K4263="","",Txn!$K4263)</f>
        <v>0</v>
      </c>
      <c r="N8513" s="42">
        <f>IF($D8513="",0,COUNTIF(BankAccts,$D8513))</f>
        <v>0</v>
      </c>
    </row>
    <row r="8514" spans="1:14">
      <c r="A8514" s="38">
        <f>IF(Txn!$B4263="","",Txn!$B4263)</f>
        <v>0</v>
      </c>
      <c r="B8514" s="38">
        <f>IF(Txn!$B4263="","",Txn!$C4263)</f>
        <v>0</v>
      </c>
      <c r="C8514" s="39">
        <f>IF(Txn!$B4263="","","تراکنش بانکی")</f>
        <v>0</v>
      </c>
      <c r="D8514" s="38">
        <f>IF(Txn!$B4263="","",IF(IF(Txn!$U4263="TRF",Txn!$Y4263,Txn!$Z4263)="","",IF(Txn!$U4263="TRF",Txn!$Y4263,Txn!$Z4263)))</f>
        <v>0</v>
      </c>
      <c r="E8514" s="39">
        <f>IF($D8514="","",IFERROR(VLOOKUP($D8514,AcctTbl,2,0),""))</f>
        <v>0</v>
      </c>
      <c r="F8514" s="39">
        <f>IF($D8514="","",IFERROR(VLOOKUP($D8514,AcctTbl,3,0),""))</f>
        <v>0</v>
      </c>
      <c r="G8514" s="39">
        <f>IF(Txn!$B4263="","",Txn!$D4263)</f>
        <v>0</v>
      </c>
      <c r="H8514" s="38">
        <f>IF(Txn!$B4263="","",Txn!$E4263)</f>
        <v>0</v>
      </c>
      <c r="I8514" s="40">
        <f>IF(Txn!$B4263="",0,Txn!$Q4263)</f>
        <v>0</v>
      </c>
      <c r="J8514" s="40">
        <f>IF(Txn!$B4263="",0,Txn!$R4263)</f>
        <v>0</v>
      </c>
      <c r="K8514" s="41">
        <f>IF($A8514="","",IFERROR(VALUE(MID($A8514,6,2)),""))</f>
        <v>0</v>
      </c>
      <c r="L8514" s="39">
        <f>IF(Txn!$K4263="","","طرف مقابل — "&amp;Txn!$K4263)</f>
        <v>0</v>
      </c>
      <c r="N8514" s="42">
        <f>IF($D8514="",0,COUNTIF(BankAccts,$D8514))</f>
        <v>0</v>
      </c>
    </row>
    <row r="8515" spans="1:14">
      <c r="A8515" s="38">
        <f>IF(Txn!$B4264="","",Txn!$B4264)</f>
        <v>0</v>
      </c>
      <c r="B8515" s="38">
        <f>IF(Txn!$B4264="","",Txn!$C4264)</f>
        <v>0</v>
      </c>
      <c r="C8515" s="39">
        <f>IF(Txn!$B4264="","","تراکنش بانکی")</f>
        <v>0</v>
      </c>
      <c r="D8515" s="38">
        <f>IF(Txn!$B4264="","",IF(Txn!$X4264="","",Txn!$X4264))</f>
        <v>0</v>
      </c>
      <c r="E8515" s="39">
        <f>IF($D8515="","",IFERROR(VLOOKUP($D8515,AcctTbl,2,0),""))</f>
        <v>0</v>
      </c>
      <c r="F8515" s="39">
        <f>IF($D8515="","",IFERROR(VLOOKUP($D8515,AcctTbl,3,0),""))</f>
        <v>0</v>
      </c>
      <c r="G8515" s="39">
        <f>IF(Txn!$B4264="","",Txn!$D4264)</f>
        <v>0</v>
      </c>
      <c r="H8515" s="38">
        <f>IF(Txn!$B4264="","",Txn!$E4264)</f>
        <v>0</v>
      </c>
      <c r="I8515" s="40">
        <f>IF(Txn!$B4264="",0,Txn!$O4264)</f>
        <v>0</v>
      </c>
      <c r="J8515" s="40">
        <f>IF(Txn!$B4264="",0,Txn!$P4264)</f>
        <v>0</v>
      </c>
      <c r="K8515" s="41">
        <f>IF($A8515="","",IFERROR(VALUE(MID($A8515,6,2)),""))</f>
        <v>0</v>
      </c>
      <c r="L8515" s="39">
        <f>IF(Txn!$K4264="","",Txn!$K4264)</f>
        <v>0</v>
      </c>
      <c r="N8515" s="42">
        <f>IF($D8515="",0,COUNTIF(BankAccts,$D8515))</f>
        <v>0</v>
      </c>
    </row>
    <row r="8516" spans="1:14">
      <c r="A8516" s="38">
        <f>IF(Txn!$B4264="","",Txn!$B4264)</f>
        <v>0</v>
      </c>
      <c r="B8516" s="38">
        <f>IF(Txn!$B4264="","",Txn!$C4264)</f>
        <v>0</v>
      </c>
      <c r="C8516" s="39">
        <f>IF(Txn!$B4264="","","تراکنش بانکی")</f>
        <v>0</v>
      </c>
      <c r="D8516" s="38">
        <f>IF(Txn!$B4264="","",IF(IF(Txn!$U4264="TRF",Txn!$Y4264,Txn!$Z4264)="","",IF(Txn!$U4264="TRF",Txn!$Y4264,Txn!$Z4264)))</f>
        <v>0</v>
      </c>
      <c r="E8516" s="39">
        <f>IF($D8516="","",IFERROR(VLOOKUP($D8516,AcctTbl,2,0),""))</f>
        <v>0</v>
      </c>
      <c r="F8516" s="39">
        <f>IF($D8516="","",IFERROR(VLOOKUP($D8516,AcctTbl,3,0),""))</f>
        <v>0</v>
      </c>
      <c r="G8516" s="39">
        <f>IF(Txn!$B4264="","",Txn!$D4264)</f>
        <v>0</v>
      </c>
      <c r="H8516" s="38">
        <f>IF(Txn!$B4264="","",Txn!$E4264)</f>
        <v>0</v>
      </c>
      <c r="I8516" s="40">
        <f>IF(Txn!$B4264="",0,Txn!$Q4264)</f>
        <v>0</v>
      </c>
      <c r="J8516" s="40">
        <f>IF(Txn!$B4264="",0,Txn!$R4264)</f>
        <v>0</v>
      </c>
      <c r="K8516" s="41">
        <f>IF($A8516="","",IFERROR(VALUE(MID($A8516,6,2)),""))</f>
        <v>0</v>
      </c>
      <c r="L8516" s="39">
        <f>IF(Txn!$K4264="","","طرف مقابل — "&amp;Txn!$K4264)</f>
        <v>0</v>
      </c>
      <c r="N8516" s="42">
        <f>IF($D8516="",0,COUNTIF(BankAccts,$D8516))</f>
        <v>0</v>
      </c>
    </row>
    <row r="8517" spans="1:14">
      <c r="A8517" s="38">
        <f>IF(Txn!$B4265="","",Txn!$B4265)</f>
        <v>0</v>
      </c>
      <c r="B8517" s="38">
        <f>IF(Txn!$B4265="","",Txn!$C4265)</f>
        <v>0</v>
      </c>
      <c r="C8517" s="39">
        <f>IF(Txn!$B4265="","","تراکنش بانکی")</f>
        <v>0</v>
      </c>
      <c r="D8517" s="38">
        <f>IF(Txn!$B4265="","",IF(Txn!$X4265="","",Txn!$X4265))</f>
        <v>0</v>
      </c>
      <c r="E8517" s="39">
        <f>IF($D8517="","",IFERROR(VLOOKUP($D8517,AcctTbl,2,0),""))</f>
        <v>0</v>
      </c>
      <c r="F8517" s="39">
        <f>IF($D8517="","",IFERROR(VLOOKUP($D8517,AcctTbl,3,0),""))</f>
        <v>0</v>
      </c>
      <c r="G8517" s="39">
        <f>IF(Txn!$B4265="","",Txn!$D4265)</f>
        <v>0</v>
      </c>
      <c r="H8517" s="38">
        <f>IF(Txn!$B4265="","",Txn!$E4265)</f>
        <v>0</v>
      </c>
      <c r="I8517" s="40">
        <f>IF(Txn!$B4265="",0,Txn!$O4265)</f>
        <v>0</v>
      </c>
      <c r="J8517" s="40">
        <f>IF(Txn!$B4265="",0,Txn!$P4265)</f>
        <v>0</v>
      </c>
      <c r="K8517" s="41">
        <f>IF($A8517="","",IFERROR(VALUE(MID($A8517,6,2)),""))</f>
        <v>0</v>
      </c>
      <c r="L8517" s="39">
        <f>IF(Txn!$K4265="","",Txn!$K4265)</f>
        <v>0</v>
      </c>
      <c r="N8517" s="42">
        <f>IF($D8517="",0,COUNTIF(BankAccts,$D8517))</f>
        <v>0</v>
      </c>
    </row>
    <row r="8518" spans="1:14">
      <c r="A8518" s="38">
        <f>IF(Txn!$B4265="","",Txn!$B4265)</f>
        <v>0</v>
      </c>
      <c r="B8518" s="38">
        <f>IF(Txn!$B4265="","",Txn!$C4265)</f>
        <v>0</v>
      </c>
      <c r="C8518" s="39">
        <f>IF(Txn!$B4265="","","تراکنش بانکی")</f>
        <v>0</v>
      </c>
      <c r="D8518" s="38">
        <f>IF(Txn!$B4265="","",IF(IF(Txn!$U4265="TRF",Txn!$Y4265,Txn!$Z4265)="","",IF(Txn!$U4265="TRF",Txn!$Y4265,Txn!$Z4265)))</f>
        <v>0</v>
      </c>
      <c r="E8518" s="39">
        <f>IF($D8518="","",IFERROR(VLOOKUP($D8518,AcctTbl,2,0),""))</f>
        <v>0</v>
      </c>
      <c r="F8518" s="39">
        <f>IF($D8518="","",IFERROR(VLOOKUP($D8518,AcctTbl,3,0),""))</f>
        <v>0</v>
      </c>
      <c r="G8518" s="39">
        <f>IF(Txn!$B4265="","",Txn!$D4265)</f>
        <v>0</v>
      </c>
      <c r="H8518" s="38">
        <f>IF(Txn!$B4265="","",Txn!$E4265)</f>
        <v>0</v>
      </c>
      <c r="I8518" s="40">
        <f>IF(Txn!$B4265="",0,Txn!$Q4265)</f>
        <v>0</v>
      </c>
      <c r="J8518" s="40">
        <f>IF(Txn!$B4265="",0,Txn!$R4265)</f>
        <v>0</v>
      </c>
      <c r="K8518" s="41">
        <f>IF($A8518="","",IFERROR(VALUE(MID($A8518,6,2)),""))</f>
        <v>0</v>
      </c>
      <c r="L8518" s="39">
        <f>IF(Txn!$K4265="","","طرف مقابل — "&amp;Txn!$K4265)</f>
        <v>0</v>
      </c>
      <c r="N8518" s="42">
        <f>IF($D8518="",0,COUNTIF(BankAccts,$D8518))</f>
        <v>0</v>
      </c>
    </row>
    <row r="8519" spans="1:14">
      <c r="A8519" s="38">
        <f>IF(Txn!$B4266="","",Txn!$B4266)</f>
        <v>0</v>
      </c>
      <c r="B8519" s="38">
        <f>IF(Txn!$B4266="","",Txn!$C4266)</f>
        <v>0</v>
      </c>
      <c r="C8519" s="39">
        <f>IF(Txn!$B4266="","","تراکنش بانکی")</f>
        <v>0</v>
      </c>
      <c r="D8519" s="38">
        <f>IF(Txn!$B4266="","",IF(Txn!$X4266="","",Txn!$X4266))</f>
        <v>0</v>
      </c>
      <c r="E8519" s="39">
        <f>IF($D8519="","",IFERROR(VLOOKUP($D8519,AcctTbl,2,0),""))</f>
        <v>0</v>
      </c>
      <c r="F8519" s="39">
        <f>IF($D8519="","",IFERROR(VLOOKUP($D8519,AcctTbl,3,0),""))</f>
        <v>0</v>
      </c>
      <c r="G8519" s="39">
        <f>IF(Txn!$B4266="","",Txn!$D4266)</f>
        <v>0</v>
      </c>
      <c r="H8519" s="38">
        <f>IF(Txn!$B4266="","",Txn!$E4266)</f>
        <v>0</v>
      </c>
      <c r="I8519" s="40">
        <f>IF(Txn!$B4266="",0,Txn!$O4266)</f>
        <v>0</v>
      </c>
      <c r="J8519" s="40">
        <f>IF(Txn!$B4266="",0,Txn!$P4266)</f>
        <v>0</v>
      </c>
      <c r="K8519" s="41">
        <f>IF($A8519="","",IFERROR(VALUE(MID($A8519,6,2)),""))</f>
        <v>0</v>
      </c>
      <c r="L8519" s="39">
        <f>IF(Txn!$K4266="","",Txn!$K4266)</f>
        <v>0</v>
      </c>
      <c r="N8519" s="42">
        <f>IF($D8519="",0,COUNTIF(BankAccts,$D8519))</f>
        <v>0</v>
      </c>
    </row>
    <row r="8520" spans="1:14">
      <c r="A8520" s="38">
        <f>IF(Txn!$B4266="","",Txn!$B4266)</f>
        <v>0</v>
      </c>
      <c r="B8520" s="38">
        <f>IF(Txn!$B4266="","",Txn!$C4266)</f>
        <v>0</v>
      </c>
      <c r="C8520" s="39">
        <f>IF(Txn!$B4266="","","تراکنش بانکی")</f>
        <v>0</v>
      </c>
      <c r="D8520" s="38">
        <f>IF(Txn!$B4266="","",IF(IF(Txn!$U4266="TRF",Txn!$Y4266,Txn!$Z4266)="","",IF(Txn!$U4266="TRF",Txn!$Y4266,Txn!$Z4266)))</f>
        <v>0</v>
      </c>
      <c r="E8520" s="39">
        <f>IF($D8520="","",IFERROR(VLOOKUP($D8520,AcctTbl,2,0),""))</f>
        <v>0</v>
      </c>
      <c r="F8520" s="39">
        <f>IF($D8520="","",IFERROR(VLOOKUP($D8520,AcctTbl,3,0),""))</f>
        <v>0</v>
      </c>
      <c r="G8520" s="39">
        <f>IF(Txn!$B4266="","",Txn!$D4266)</f>
        <v>0</v>
      </c>
      <c r="H8520" s="38">
        <f>IF(Txn!$B4266="","",Txn!$E4266)</f>
        <v>0</v>
      </c>
      <c r="I8520" s="40">
        <f>IF(Txn!$B4266="",0,Txn!$Q4266)</f>
        <v>0</v>
      </c>
      <c r="J8520" s="40">
        <f>IF(Txn!$B4266="",0,Txn!$R4266)</f>
        <v>0</v>
      </c>
      <c r="K8520" s="41">
        <f>IF($A8520="","",IFERROR(VALUE(MID($A8520,6,2)),""))</f>
        <v>0</v>
      </c>
      <c r="L8520" s="39">
        <f>IF(Txn!$K4266="","","طرف مقابل — "&amp;Txn!$K4266)</f>
        <v>0</v>
      </c>
      <c r="N8520" s="42">
        <f>IF($D8520="",0,COUNTIF(BankAccts,$D8520))</f>
        <v>0</v>
      </c>
    </row>
    <row r="8521" spans="1:14">
      <c r="A8521" s="38">
        <f>IF(Txn!$B4267="","",Txn!$B4267)</f>
        <v>0</v>
      </c>
      <c r="B8521" s="38">
        <f>IF(Txn!$B4267="","",Txn!$C4267)</f>
        <v>0</v>
      </c>
      <c r="C8521" s="39">
        <f>IF(Txn!$B4267="","","تراکنش بانکی")</f>
        <v>0</v>
      </c>
      <c r="D8521" s="38">
        <f>IF(Txn!$B4267="","",IF(Txn!$X4267="","",Txn!$X4267))</f>
        <v>0</v>
      </c>
      <c r="E8521" s="39">
        <f>IF($D8521="","",IFERROR(VLOOKUP($D8521,AcctTbl,2,0),""))</f>
        <v>0</v>
      </c>
      <c r="F8521" s="39">
        <f>IF($D8521="","",IFERROR(VLOOKUP($D8521,AcctTbl,3,0),""))</f>
        <v>0</v>
      </c>
      <c r="G8521" s="39">
        <f>IF(Txn!$B4267="","",Txn!$D4267)</f>
        <v>0</v>
      </c>
      <c r="H8521" s="38">
        <f>IF(Txn!$B4267="","",Txn!$E4267)</f>
        <v>0</v>
      </c>
      <c r="I8521" s="40">
        <f>IF(Txn!$B4267="",0,Txn!$O4267)</f>
        <v>0</v>
      </c>
      <c r="J8521" s="40">
        <f>IF(Txn!$B4267="",0,Txn!$P4267)</f>
        <v>0</v>
      </c>
      <c r="K8521" s="41">
        <f>IF($A8521="","",IFERROR(VALUE(MID($A8521,6,2)),""))</f>
        <v>0</v>
      </c>
      <c r="L8521" s="39">
        <f>IF(Txn!$K4267="","",Txn!$K4267)</f>
        <v>0</v>
      </c>
      <c r="N8521" s="42">
        <f>IF($D8521="",0,COUNTIF(BankAccts,$D8521))</f>
        <v>0</v>
      </c>
    </row>
    <row r="8522" spans="1:14">
      <c r="A8522" s="38">
        <f>IF(Txn!$B4267="","",Txn!$B4267)</f>
        <v>0</v>
      </c>
      <c r="B8522" s="38">
        <f>IF(Txn!$B4267="","",Txn!$C4267)</f>
        <v>0</v>
      </c>
      <c r="C8522" s="39">
        <f>IF(Txn!$B4267="","","تراکنش بانکی")</f>
        <v>0</v>
      </c>
      <c r="D8522" s="38">
        <f>IF(Txn!$B4267="","",IF(IF(Txn!$U4267="TRF",Txn!$Y4267,Txn!$Z4267)="","",IF(Txn!$U4267="TRF",Txn!$Y4267,Txn!$Z4267)))</f>
        <v>0</v>
      </c>
      <c r="E8522" s="39">
        <f>IF($D8522="","",IFERROR(VLOOKUP($D8522,AcctTbl,2,0),""))</f>
        <v>0</v>
      </c>
      <c r="F8522" s="39">
        <f>IF($D8522="","",IFERROR(VLOOKUP($D8522,AcctTbl,3,0),""))</f>
        <v>0</v>
      </c>
      <c r="G8522" s="39">
        <f>IF(Txn!$B4267="","",Txn!$D4267)</f>
        <v>0</v>
      </c>
      <c r="H8522" s="38">
        <f>IF(Txn!$B4267="","",Txn!$E4267)</f>
        <v>0</v>
      </c>
      <c r="I8522" s="40">
        <f>IF(Txn!$B4267="",0,Txn!$Q4267)</f>
        <v>0</v>
      </c>
      <c r="J8522" s="40">
        <f>IF(Txn!$B4267="",0,Txn!$R4267)</f>
        <v>0</v>
      </c>
      <c r="K8522" s="41">
        <f>IF($A8522="","",IFERROR(VALUE(MID($A8522,6,2)),""))</f>
        <v>0</v>
      </c>
      <c r="L8522" s="39">
        <f>IF(Txn!$K4267="","","طرف مقابل — "&amp;Txn!$K4267)</f>
        <v>0</v>
      </c>
      <c r="N8522" s="42">
        <f>IF($D8522="",0,COUNTIF(BankAccts,$D8522))</f>
        <v>0</v>
      </c>
    </row>
    <row r="8523" spans="1:14">
      <c r="A8523" s="38">
        <f>IF(Txn!$B4268="","",Txn!$B4268)</f>
        <v>0</v>
      </c>
      <c r="B8523" s="38">
        <f>IF(Txn!$B4268="","",Txn!$C4268)</f>
        <v>0</v>
      </c>
      <c r="C8523" s="39">
        <f>IF(Txn!$B4268="","","تراکنش بانکی")</f>
        <v>0</v>
      </c>
      <c r="D8523" s="38">
        <f>IF(Txn!$B4268="","",IF(Txn!$X4268="","",Txn!$X4268))</f>
        <v>0</v>
      </c>
      <c r="E8523" s="39">
        <f>IF($D8523="","",IFERROR(VLOOKUP($D8523,AcctTbl,2,0),""))</f>
        <v>0</v>
      </c>
      <c r="F8523" s="39">
        <f>IF($D8523="","",IFERROR(VLOOKUP($D8523,AcctTbl,3,0),""))</f>
        <v>0</v>
      </c>
      <c r="G8523" s="39">
        <f>IF(Txn!$B4268="","",Txn!$D4268)</f>
        <v>0</v>
      </c>
      <c r="H8523" s="38">
        <f>IF(Txn!$B4268="","",Txn!$E4268)</f>
        <v>0</v>
      </c>
      <c r="I8523" s="40">
        <f>IF(Txn!$B4268="",0,Txn!$O4268)</f>
        <v>0</v>
      </c>
      <c r="J8523" s="40">
        <f>IF(Txn!$B4268="",0,Txn!$P4268)</f>
        <v>0</v>
      </c>
      <c r="K8523" s="41">
        <f>IF($A8523="","",IFERROR(VALUE(MID($A8523,6,2)),""))</f>
        <v>0</v>
      </c>
      <c r="L8523" s="39">
        <f>IF(Txn!$K4268="","",Txn!$K4268)</f>
        <v>0</v>
      </c>
      <c r="N8523" s="42">
        <f>IF($D8523="",0,COUNTIF(BankAccts,$D8523))</f>
        <v>0</v>
      </c>
    </row>
    <row r="8524" spans="1:14">
      <c r="A8524" s="38">
        <f>IF(Txn!$B4268="","",Txn!$B4268)</f>
        <v>0</v>
      </c>
      <c r="B8524" s="38">
        <f>IF(Txn!$B4268="","",Txn!$C4268)</f>
        <v>0</v>
      </c>
      <c r="C8524" s="39">
        <f>IF(Txn!$B4268="","","تراکنش بانکی")</f>
        <v>0</v>
      </c>
      <c r="D8524" s="38">
        <f>IF(Txn!$B4268="","",IF(IF(Txn!$U4268="TRF",Txn!$Y4268,Txn!$Z4268)="","",IF(Txn!$U4268="TRF",Txn!$Y4268,Txn!$Z4268)))</f>
        <v>0</v>
      </c>
      <c r="E8524" s="39">
        <f>IF($D8524="","",IFERROR(VLOOKUP($D8524,AcctTbl,2,0),""))</f>
        <v>0</v>
      </c>
      <c r="F8524" s="39">
        <f>IF($D8524="","",IFERROR(VLOOKUP($D8524,AcctTbl,3,0),""))</f>
        <v>0</v>
      </c>
      <c r="G8524" s="39">
        <f>IF(Txn!$B4268="","",Txn!$D4268)</f>
        <v>0</v>
      </c>
      <c r="H8524" s="38">
        <f>IF(Txn!$B4268="","",Txn!$E4268)</f>
        <v>0</v>
      </c>
      <c r="I8524" s="40">
        <f>IF(Txn!$B4268="",0,Txn!$Q4268)</f>
        <v>0</v>
      </c>
      <c r="J8524" s="40">
        <f>IF(Txn!$B4268="",0,Txn!$R4268)</f>
        <v>0</v>
      </c>
      <c r="K8524" s="41">
        <f>IF($A8524="","",IFERROR(VALUE(MID($A8524,6,2)),""))</f>
        <v>0</v>
      </c>
      <c r="L8524" s="39">
        <f>IF(Txn!$K4268="","","طرف مقابل — "&amp;Txn!$K4268)</f>
        <v>0</v>
      </c>
      <c r="N8524" s="42">
        <f>IF($D8524="",0,COUNTIF(BankAccts,$D8524))</f>
        <v>0</v>
      </c>
    </row>
    <row r="8525" spans="1:14">
      <c r="A8525" s="38">
        <f>IF(Txn!$B4269="","",Txn!$B4269)</f>
        <v>0</v>
      </c>
      <c r="B8525" s="38">
        <f>IF(Txn!$B4269="","",Txn!$C4269)</f>
        <v>0</v>
      </c>
      <c r="C8525" s="39">
        <f>IF(Txn!$B4269="","","تراکنش بانکی")</f>
        <v>0</v>
      </c>
      <c r="D8525" s="38">
        <f>IF(Txn!$B4269="","",IF(Txn!$X4269="","",Txn!$X4269))</f>
        <v>0</v>
      </c>
      <c r="E8525" s="39">
        <f>IF($D8525="","",IFERROR(VLOOKUP($D8525,AcctTbl,2,0),""))</f>
        <v>0</v>
      </c>
      <c r="F8525" s="39">
        <f>IF($D8525="","",IFERROR(VLOOKUP($D8525,AcctTbl,3,0),""))</f>
        <v>0</v>
      </c>
      <c r="G8525" s="39">
        <f>IF(Txn!$B4269="","",Txn!$D4269)</f>
        <v>0</v>
      </c>
      <c r="H8525" s="38">
        <f>IF(Txn!$B4269="","",Txn!$E4269)</f>
        <v>0</v>
      </c>
      <c r="I8525" s="40">
        <f>IF(Txn!$B4269="",0,Txn!$O4269)</f>
        <v>0</v>
      </c>
      <c r="J8525" s="40">
        <f>IF(Txn!$B4269="",0,Txn!$P4269)</f>
        <v>0</v>
      </c>
      <c r="K8525" s="41">
        <f>IF($A8525="","",IFERROR(VALUE(MID($A8525,6,2)),""))</f>
        <v>0</v>
      </c>
      <c r="L8525" s="39">
        <f>IF(Txn!$K4269="","",Txn!$K4269)</f>
        <v>0</v>
      </c>
      <c r="N8525" s="42">
        <f>IF($D8525="",0,COUNTIF(BankAccts,$D8525))</f>
        <v>0</v>
      </c>
    </row>
    <row r="8526" spans="1:14">
      <c r="A8526" s="38">
        <f>IF(Txn!$B4269="","",Txn!$B4269)</f>
        <v>0</v>
      </c>
      <c r="B8526" s="38">
        <f>IF(Txn!$B4269="","",Txn!$C4269)</f>
        <v>0</v>
      </c>
      <c r="C8526" s="39">
        <f>IF(Txn!$B4269="","","تراکنش بانکی")</f>
        <v>0</v>
      </c>
      <c r="D8526" s="38">
        <f>IF(Txn!$B4269="","",IF(IF(Txn!$U4269="TRF",Txn!$Y4269,Txn!$Z4269)="","",IF(Txn!$U4269="TRF",Txn!$Y4269,Txn!$Z4269)))</f>
        <v>0</v>
      </c>
      <c r="E8526" s="39">
        <f>IF($D8526="","",IFERROR(VLOOKUP($D8526,AcctTbl,2,0),""))</f>
        <v>0</v>
      </c>
      <c r="F8526" s="39">
        <f>IF($D8526="","",IFERROR(VLOOKUP($D8526,AcctTbl,3,0),""))</f>
        <v>0</v>
      </c>
      <c r="G8526" s="39">
        <f>IF(Txn!$B4269="","",Txn!$D4269)</f>
        <v>0</v>
      </c>
      <c r="H8526" s="38">
        <f>IF(Txn!$B4269="","",Txn!$E4269)</f>
        <v>0</v>
      </c>
      <c r="I8526" s="40">
        <f>IF(Txn!$B4269="",0,Txn!$Q4269)</f>
        <v>0</v>
      </c>
      <c r="J8526" s="40">
        <f>IF(Txn!$B4269="",0,Txn!$R4269)</f>
        <v>0</v>
      </c>
      <c r="K8526" s="41">
        <f>IF($A8526="","",IFERROR(VALUE(MID($A8526,6,2)),""))</f>
        <v>0</v>
      </c>
      <c r="L8526" s="39">
        <f>IF(Txn!$K4269="","","طرف مقابل — "&amp;Txn!$K4269)</f>
        <v>0</v>
      </c>
      <c r="N8526" s="42">
        <f>IF($D8526="",0,COUNTIF(BankAccts,$D8526))</f>
        <v>0</v>
      </c>
    </row>
    <row r="8527" spans="1:14">
      <c r="A8527" s="38">
        <f>IF(Txn!$B4270="","",Txn!$B4270)</f>
        <v>0</v>
      </c>
      <c r="B8527" s="38">
        <f>IF(Txn!$B4270="","",Txn!$C4270)</f>
        <v>0</v>
      </c>
      <c r="C8527" s="39">
        <f>IF(Txn!$B4270="","","تراکنش بانکی")</f>
        <v>0</v>
      </c>
      <c r="D8527" s="38">
        <f>IF(Txn!$B4270="","",IF(Txn!$X4270="","",Txn!$X4270))</f>
        <v>0</v>
      </c>
      <c r="E8527" s="39">
        <f>IF($D8527="","",IFERROR(VLOOKUP($D8527,AcctTbl,2,0),""))</f>
        <v>0</v>
      </c>
      <c r="F8527" s="39">
        <f>IF($D8527="","",IFERROR(VLOOKUP($D8527,AcctTbl,3,0),""))</f>
        <v>0</v>
      </c>
      <c r="G8527" s="39">
        <f>IF(Txn!$B4270="","",Txn!$D4270)</f>
        <v>0</v>
      </c>
      <c r="H8527" s="38">
        <f>IF(Txn!$B4270="","",Txn!$E4270)</f>
        <v>0</v>
      </c>
      <c r="I8527" s="40">
        <f>IF(Txn!$B4270="",0,Txn!$O4270)</f>
        <v>0</v>
      </c>
      <c r="J8527" s="40">
        <f>IF(Txn!$B4270="",0,Txn!$P4270)</f>
        <v>0</v>
      </c>
      <c r="K8527" s="41">
        <f>IF($A8527="","",IFERROR(VALUE(MID($A8527,6,2)),""))</f>
        <v>0</v>
      </c>
      <c r="L8527" s="39">
        <f>IF(Txn!$K4270="","",Txn!$K4270)</f>
        <v>0</v>
      </c>
      <c r="N8527" s="42">
        <f>IF($D8527="",0,COUNTIF(BankAccts,$D8527))</f>
        <v>0</v>
      </c>
    </row>
    <row r="8528" spans="1:14">
      <c r="A8528" s="38">
        <f>IF(Txn!$B4270="","",Txn!$B4270)</f>
        <v>0</v>
      </c>
      <c r="B8528" s="38">
        <f>IF(Txn!$B4270="","",Txn!$C4270)</f>
        <v>0</v>
      </c>
      <c r="C8528" s="39">
        <f>IF(Txn!$B4270="","","تراکنش بانکی")</f>
        <v>0</v>
      </c>
      <c r="D8528" s="38">
        <f>IF(Txn!$B4270="","",IF(IF(Txn!$U4270="TRF",Txn!$Y4270,Txn!$Z4270)="","",IF(Txn!$U4270="TRF",Txn!$Y4270,Txn!$Z4270)))</f>
        <v>0</v>
      </c>
      <c r="E8528" s="39">
        <f>IF($D8528="","",IFERROR(VLOOKUP($D8528,AcctTbl,2,0),""))</f>
        <v>0</v>
      </c>
      <c r="F8528" s="39">
        <f>IF($D8528="","",IFERROR(VLOOKUP($D8528,AcctTbl,3,0),""))</f>
        <v>0</v>
      </c>
      <c r="G8528" s="39">
        <f>IF(Txn!$B4270="","",Txn!$D4270)</f>
        <v>0</v>
      </c>
      <c r="H8528" s="38">
        <f>IF(Txn!$B4270="","",Txn!$E4270)</f>
        <v>0</v>
      </c>
      <c r="I8528" s="40">
        <f>IF(Txn!$B4270="",0,Txn!$Q4270)</f>
        <v>0</v>
      </c>
      <c r="J8528" s="40">
        <f>IF(Txn!$B4270="",0,Txn!$R4270)</f>
        <v>0</v>
      </c>
      <c r="K8528" s="41">
        <f>IF($A8528="","",IFERROR(VALUE(MID($A8528,6,2)),""))</f>
        <v>0</v>
      </c>
      <c r="L8528" s="39">
        <f>IF(Txn!$K4270="","","طرف مقابل — "&amp;Txn!$K4270)</f>
        <v>0</v>
      </c>
      <c r="N8528" s="42">
        <f>IF($D8528="",0,COUNTIF(BankAccts,$D8528))</f>
        <v>0</v>
      </c>
    </row>
    <row r="8529" spans="1:14">
      <c r="A8529" s="38">
        <f>IF(Txn!$B4271="","",Txn!$B4271)</f>
        <v>0</v>
      </c>
      <c r="B8529" s="38">
        <f>IF(Txn!$B4271="","",Txn!$C4271)</f>
        <v>0</v>
      </c>
      <c r="C8529" s="39">
        <f>IF(Txn!$B4271="","","تراکنش بانکی")</f>
        <v>0</v>
      </c>
      <c r="D8529" s="38">
        <f>IF(Txn!$B4271="","",IF(Txn!$X4271="","",Txn!$X4271))</f>
        <v>0</v>
      </c>
      <c r="E8529" s="39">
        <f>IF($D8529="","",IFERROR(VLOOKUP($D8529,AcctTbl,2,0),""))</f>
        <v>0</v>
      </c>
      <c r="F8529" s="39">
        <f>IF($D8529="","",IFERROR(VLOOKUP($D8529,AcctTbl,3,0),""))</f>
        <v>0</v>
      </c>
      <c r="G8529" s="39">
        <f>IF(Txn!$B4271="","",Txn!$D4271)</f>
        <v>0</v>
      </c>
      <c r="H8529" s="38">
        <f>IF(Txn!$B4271="","",Txn!$E4271)</f>
        <v>0</v>
      </c>
      <c r="I8529" s="40">
        <f>IF(Txn!$B4271="",0,Txn!$O4271)</f>
        <v>0</v>
      </c>
      <c r="J8529" s="40">
        <f>IF(Txn!$B4271="",0,Txn!$P4271)</f>
        <v>0</v>
      </c>
      <c r="K8529" s="41">
        <f>IF($A8529="","",IFERROR(VALUE(MID($A8529,6,2)),""))</f>
        <v>0</v>
      </c>
      <c r="L8529" s="39">
        <f>IF(Txn!$K4271="","",Txn!$K4271)</f>
        <v>0</v>
      </c>
      <c r="N8529" s="42">
        <f>IF($D8529="",0,COUNTIF(BankAccts,$D8529))</f>
        <v>0</v>
      </c>
    </row>
    <row r="8530" spans="1:14">
      <c r="A8530" s="38">
        <f>IF(Txn!$B4271="","",Txn!$B4271)</f>
        <v>0</v>
      </c>
      <c r="B8530" s="38">
        <f>IF(Txn!$B4271="","",Txn!$C4271)</f>
        <v>0</v>
      </c>
      <c r="C8530" s="39">
        <f>IF(Txn!$B4271="","","تراکنش بانکی")</f>
        <v>0</v>
      </c>
      <c r="D8530" s="38">
        <f>IF(Txn!$B4271="","",IF(IF(Txn!$U4271="TRF",Txn!$Y4271,Txn!$Z4271)="","",IF(Txn!$U4271="TRF",Txn!$Y4271,Txn!$Z4271)))</f>
        <v>0</v>
      </c>
      <c r="E8530" s="39">
        <f>IF($D8530="","",IFERROR(VLOOKUP($D8530,AcctTbl,2,0),""))</f>
        <v>0</v>
      </c>
      <c r="F8530" s="39">
        <f>IF($D8530="","",IFERROR(VLOOKUP($D8530,AcctTbl,3,0),""))</f>
        <v>0</v>
      </c>
      <c r="G8530" s="39">
        <f>IF(Txn!$B4271="","",Txn!$D4271)</f>
        <v>0</v>
      </c>
      <c r="H8530" s="38">
        <f>IF(Txn!$B4271="","",Txn!$E4271)</f>
        <v>0</v>
      </c>
      <c r="I8530" s="40">
        <f>IF(Txn!$B4271="",0,Txn!$Q4271)</f>
        <v>0</v>
      </c>
      <c r="J8530" s="40">
        <f>IF(Txn!$B4271="",0,Txn!$R4271)</f>
        <v>0</v>
      </c>
      <c r="K8530" s="41">
        <f>IF($A8530="","",IFERROR(VALUE(MID($A8530,6,2)),""))</f>
        <v>0</v>
      </c>
      <c r="L8530" s="39">
        <f>IF(Txn!$K4271="","","طرف مقابل — "&amp;Txn!$K4271)</f>
        <v>0</v>
      </c>
      <c r="N8530" s="42">
        <f>IF($D8530="",0,COUNTIF(BankAccts,$D8530))</f>
        <v>0</v>
      </c>
    </row>
    <row r="8531" spans="1:14">
      <c r="A8531" s="38">
        <f>IF(Txn!$B4272="","",Txn!$B4272)</f>
        <v>0</v>
      </c>
      <c r="B8531" s="38">
        <f>IF(Txn!$B4272="","",Txn!$C4272)</f>
        <v>0</v>
      </c>
      <c r="C8531" s="39">
        <f>IF(Txn!$B4272="","","تراکنش بانکی")</f>
        <v>0</v>
      </c>
      <c r="D8531" s="38">
        <f>IF(Txn!$B4272="","",IF(Txn!$X4272="","",Txn!$X4272))</f>
        <v>0</v>
      </c>
      <c r="E8531" s="39">
        <f>IF($D8531="","",IFERROR(VLOOKUP($D8531,AcctTbl,2,0),""))</f>
        <v>0</v>
      </c>
      <c r="F8531" s="39">
        <f>IF($D8531="","",IFERROR(VLOOKUP($D8531,AcctTbl,3,0),""))</f>
        <v>0</v>
      </c>
      <c r="G8531" s="39">
        <f>IF(Txn!$B4272="","",Txn!$D4272)</f>
        <v>0</v>
      </c>
      <c r="H8531" s="38">
        <f>IF(Txn!$B4272="","",Txn!$E4272)</f>
        <v>0</v>
      </c>
      <c r="I8531" s="40">
        <f>IF(Txn!$B4272="",0,Txn!$O4272)</f>
        <v>0</v>
      </c>
      <c r="J8531" s="40">
        <f>IF(Txn!$B4272="",0,Txn!$P4272)</f>
        <v>0</v>
      </c>
      <c r="K8531" s="41">
        <f>IF($A8531="","",IFERROR(VALUE(MID($A8531,6,2)),""))</f>
        <v>0</v>
      </c>
      <c r="L8531" s="39">
        <f>IF(Txn!$K4272="","",Txn!$K4272)</f>
        <v>0</v>
      </c>
      <c r="N8531" s="42">
        <f>IF($D8531="",0,COUNTIF(BankAccts,$D8531))</f>
        <v>0</v>
      </c>
    </row>
    <row r="8532" spans="1:14">
      <c r="A8532" s="38">
        <f>IF(Txn!$B4272="","",Txn!$B4272)</f>
        <v>0</v>
      </c>
      <c r="B8532" s="38">
        <f>IF(Txn!$B4272="","",Txn!$C4272)</f>
        <v>0</v>
      </c>
      <c r="C8532" s="39">
        <f>IF(Txn!$B4272="","","تراکنش بانکی")</f>
        <v>0</v>
      </c>
      <c r="D8532" s="38">
        <f>IF(Txn!$B4272="","",IF(IF(Txn!$U4272="TRF",Txn!$Y4272,Txn!$Z4272)="","",IF(Txn!$U4272="TRF",Txn!$Y4272,Txn!$Z4272)))</f>
        <v>0</v>
      </c>
      <c r="E8532" s="39">
        <f>IF($D8532="","",IFERROR(VLOOKUP($D8532,AcctTbl,2,0),""))</f>
        <v>0</v>
      </c>
      <c r="F8532" s="39">
        <f>IF($D8532="","",IFERROR(VLOOKUP($D8532,AcctTbl,3,0),""))</f>
        <v>0</v>
      </c>
      <c r="G8532" s="39">
        <f>IF(Txn!$B4272="","",Txn!$D4272)</f>
        <v>0</v>
      </c>
      <c r="H8532" s="38">
        <f>IF(Txn!$B4272="","",Txn!$E4272)</f>
        <v>0</v>
      </c>
      <c r="I8532" s="40">
        <f>IF(Txn!$B4272="",0,Txn!$Q4272)</f>
        <v>0</v>
      </c>
      <c r="J8532" s="40">
        <f>IF(Txn!$B4272="",0,Txn!$R4272)</f>
        <v>0</v>
      </c>
      <c r="K8532" s="41">
        <f>IF($A8532="","",IFERROR(VALUE(MID($A8532,6,2)),""))</f>
        <v>0</v>
      </c>
      <c r="L8532" s="39">
        <f>IF(Txn!$K4272="","","طرف مقابل — "&amp;Txn!$K4272)</f>
        <v>0</v>
      </c>
      <c r="N8532" s="42">
        <f>IF($D8532="",0,COUNTIF(BankAccts,$D8532))</f>
        <v>0</v>
      </c>
    </row>
    <row r="8533" spans="1:14">
      <c r="A8533" s="38">
        <f>IF(Txn!$B4273="","",Txn!$B4273)</f>
        <v>0</v>
      </c>
      <c r="B8533" s="38">
        <f>IF(Txn!$B4273="","",Txn!$C4273)</f>
        <v>0</v>
      </c>
      <c r="C8533" s="39">
        <f>IF(Txn!$B4273="","","تراکنش بانکی")</f>
        <v>0</v>
      </c>
      <c r="D8533" s="38">
        <f>IF(Txn!$B4273="","",IF(Txn!$X4273="","",Txn!$X4273))</f>
        <v>0</v>
      </c>
      <c r="E8533" s="39">
        <f>IF($D8533="","",IFERROR(VLOOKUP($D8533,AcctTbl,2,0),""))</f>
        <v>0</v>
      </c>
      <c r="F8533" s="39">
        <f>IF($D8533="","",IFERROR(VLOOKUP($D8533,AcctTbl,3,0),""))</f>
        <v>0</v>
      </c>
      <c r="G8533" s="39">
        <f>IF(Txn!$B4273="","",Txn!$D4273)</f>
        <v>0</v>
      </c>
      <c r="H8533" s="38">
        <f>IF(Txn!$B4273="","",Txn!$E4273)</f>
        <v>0</v>
      </c>
      <c r="I8533" s="40">
        <f>IF(Txn!$B4273="",0,Txn!$O4273)</f>
        <v>0</v>
      </c>
      <c r="J8533" s="40">
        <f>IF(Txn!$B4273="",0,Txn!$P4273)</f>
        <v>0</v>
      </c>
      <c r="K8533" s="41">
        <f>IF($A8533="","",IFERROR(VALUE(MID($A8533,6,2)),""))</f>
        <v>0</v>
      </c>
      <c r="L8533" s="39">
        <f>IF(Txn!$K4273="","",Txn!$K4273)</f>
        <v>0</v>
      </c>
      <c r="N8533" s="42">
        <f>IF($D8533="",0,COUNTIF(BankAccts,$D8533))</f>
        <v>0</v>
      </c>
    </row>
    <row r="8534" spans="1:14">
      <c r="A8534" s="38">
        <f>IF(Txn!$B4273="","",Txn!$B4273)</f>
        <v>0</v>
      </c>
      <c r="B8534" s="38">
        <f>IF(Txn!$B4273="","",Txn!$C4273)</f>
        <v>0</v>
      </c>
      <c r="C8534" s="39">
        <f>IF(Txn!$B4273="","","تراکنش بانکی")</f>
        <v>0</v>
      </c>
      <c r="D8534" s="38">
        <f>IF(Txn!$B4273="","",IF(IF(Txn!$U4273="TRF",Txn!$Y4273,Txn!$Z4273)="","",IF(Txn!$U4273="TRF",Txn!$Y4273,Txn!$Z4273)))</f>
        <v>0</v>
      </c>
      <c r="E8534" s="39">
        <f>IF($D8534="","",IFERROR(VLOOKUP($D8534,AcctTbl,2,0),""))</f>
        <v>0</v>
      </c>
      <c r="F8534" s="39">
        <f>IF($D8534="","",IFERROR(VLOOKUP($D8534,AcctTbl,3,0),""))</f>
        <v>0</v>
      </c>
      <c r="G8534" s="39">
        <f>IF(Txn!$B4273="","",Txn!$D4273)</f>
        <v>0</v>
      </c>
      <c r="H8534" s="38">
        <f>IF(Txn!$B4273="","",Txn!$E4273)</f>
        <v>0</v>
      </c>
      <c r="I8534" s="40">
        <f>IF(Txn!$B4273="",0,Txn!$Q4273)</f>
        <v>0</v>
      </c>
      <c r="J8534" s="40">
        <f>IF(Txn!$B4273="",0,Txn!$R4273)</f>
        <v>0</v>
      </c>
      <c r="K8534" s="41">
        <f>IF($A8534="","",IFERROR(VALUE(MID($A8534,6,2)),""))</f>
        <v>0</v>
      </c>
      <c r="L8534" s="39">
        <f>IF(Txn!$K4273="","","طرف مقابل — "&amp;Txn!$K4273)</f>
        <v>0</v>
      </c>
      <c r="N8534" s="42">
        <f>IF($D8534="",0,COUNTIF(BankAccts,$D8534))</f>
        <v>0</v>
      </c>
    </row>
    <row r="8535" spans="1:14">
      <c r="A8535" s="38">
        <f>IF(Txn!$B4274="","",Txn!$B4274)</f>
        <v>0</v>
      </c>
      <c r="B8535" s="38">
        <f>IF(Txn!$B4274="","",Txn!$C4274)</f>
        <v>0</v>
      </c>
      <c r="C8535" s="39">
        <f>IF(Txn!$B4274="","","تراکنش بانکی")</f>
        <v>0</v>
      </c>
      <c r="D8535" s="38">
        <f>IF(Txn!$B4274="","",IF(Txn!$X4274="","",Txn!$X4274))</f>
        <v>0</v>
      </c>
      <c r="E8535" s="39">
        <f>IF($D8535="","",IFERROR(VLOOKUP($D8535,AcctTbl,2,0),""))</f>
        <v>0</v>
      </c>
      <c r="F8535" s="39">
        <f>IF($D8535="","",IFERROR(VLOOKUP($D8535,AcctTbl,3,0),""))</f>
        <v>0</v>
      </c>
      <c r="G8535" s="39">
        <f>IF(Txn!$B4274="","",Txn!$D4274)</f>
        <v>0</v>
      </c>
      <c r="H8535" s="38">
        <f>IF(Txn!$B4274="","",Txn!$E4274)</f>
        <v>0</v>
      </c>
      <c r="I8535" s="40">
        <f>IF(Txn!$B4274="",0,Txn!$O4274)</f>
        <v>0</v>
      </c>
      <c r="J8535" s="40">
        <f>IF(Txn!$B4274="",0,Txn!$P4274)</f>
        <v>0</v>
      </c>
      <c r="K8535" s="41">
        <f>IF($A8535="","",IFERROR(VALUE(MID($A8535,6,2)),""))</f>
        <v>0</v>
      </c>
      <c r="L8535" s="39">
        <f>IF(Txn!$K4274="","",Txn!$K4274)</f>
        <v>0</v>
      </c>
      <c r="N8535" s="42">
        <f>IF($D8535="",0,COUNTIF(BankAccts,$D8535))</f>
        <v>0</v>
      </c>
    </row>
    <row r="8536" spans="1:14">
      <c r="A8536" s="38">
        <f>IF(Txn!$B4274="","",Txn!$B4274)</f>
        <v>0</v>
      </c>
      <c r="B8536" s="38">
        <f>IF(Txn!$B4274="","",Txn!$C4274)</f>
        <v>0</v>
      </c>
      <c r="C8536" s="39">
        <f>IF(Txn!$B4274="","","تراکنش بانکی")</f>
        <v>0</v>
      </c>
      <c r="D8536" s="38">
        <f>IF(Txn!$B4274="","",IF(IF(Txn!$U4274="TRF",Txn!$Y4274,Txn!$Z4274)="","",IF(Txn!$U4274="TRF",Txn!$Y4274,Txn!$Z4274)))</f>
        <v>0</v>
      </c>
      <c r="E8536" s="39">
        <f>IF($D8536="","",IFERROR(VLOOKUP($D8536,AcctTbl,2,0),""))</f>
        <v>0</v>
      </c>
      <c r="F8536" s="39">
        <f>IF($D8536="","",IFERROR(VLOOKUP($D8536,AcctTbl,3,0),""))</f>
        <v>0</v>
      </c>
      <c r="G8536" s="39">
        <f>IF(Txn!$B4274="","",Txn!$D4274)</f>
        <v>0</v>
      </c>
      <c r="H8536" s="38">
        <f>IF(Txn!$B4274="","",Txn!$E4274)</f>
        <v>0</v>
      </c>
      <c r="I8536" s="40">
        <f>IF(Txn!$B4274="",0,Txn!$Q4274)</f>
        <v>0</v>
      </c>
      <c r="J8536" s="40">
        <f>IF(Txn!$B4274="",0,Txn!$R4274)</f>
        <v>0</v>
      </c>
      <c r="K8536" s="41">
        <f>IF($A8536="","",IFERROR(VALUE(MID($A8536,6,2)),""))</f>
        <v>0</v>
      </c>
      <c r="L8536" s="39">
        <f>IF(Txn!$K4274="","","طرف مقابل — "&amp;Txn!$K4274)</f>
        <v>0</v>
      </c>
      <c r="N8536" s="42">
        <f>IF($D8536="",0,COUNTIF(BankAccts,$D8536))</f>
        <v>0</v>
      </c>
    </row>
    <row r="8537" spans="1:14">
      <c r="A8537" s="38">
        <f>IF(Txn!$B4275="","",Txn!$B4275)</f>
        <v>0</v>
      </c>
      <c r="B8537" s="38">
        <f>IF(Txn!$B4275="","",Txn!$C4275)</f>
        <v>0</v>
      </c>
      <c r="C8537" s="39">
        <f>IF(Txn!$B4275="","","تراکنش بانکی")</f>
        <v>0</v>
      </c>
      <c r="D8537" s="38">
        <f>IF(Txn!$B4275="","",IF(Txn!$X4275="","",Txn!$X4275))</f>
        <v>0</v>
      </c>
      <c r="E8537" s="39">
        <f>IF($D8537="","",IFERROR(VLOOKUP($D8537,AcctTbl,2,0),""))</f>
        <v>0</v>
      </c>
      <c r="F8537" s="39">
        <f>IF($D8537="","",IFERROR(VLOOKUP($D8537,AcctTbl,3,0),""))</f>
        <v>0</v>
      </c>
      <c r="G8537" s="39">
        <f>IF(Txn!$B4275="","",Txn!$D4275)</f>
        <v>0</v>
      </c>
      <c r="H8537" s="38">
        <f>IF(Txn!$B4275="","",Txn!$E4275)</f>
        <v>0</v>
      </c>
      <c r="I8537" s="40">
        <f>IF(Txn!$B4275="",0,Txn!$O4275)</f>
        <v>0</v>
      </c>
      <c r="J8537" s="40">
        <f>IF(Txn!$B4275="",0,Txn!$P4275)</f>
        <v>0</v>
      </c>
      <c r="K8537" s="41">
        <f>IF($A8537="","",IFERROR(VALUE(MID($A8537,6,2)),""))</f>
        <v>0</v>
      </c>
      <c r="L8537" s="39">
        <f>IF(Txn!$K4275="","",Txn!$K4275)</f>
        <v>0</v>
      </c>
      <c r="N8537" s="42">
        <f>IF($D8537="",0,COUNTIF(BankAccts,$D8537))</f>
        <v>0</v>
      </c>
    </row>
    <row r="8538" spans="1:14">
      <c r="A8538" s="38">
        <f>IF(Txn!$B4275="","",Txn!$B4275)</f>
        <v>0</v>
      </c>
      <c r="B8538" s="38">
        <f>IF(Txn!$B4275="","",Txn!$C4275)</f>
        <v>0</v>
      </c>
      <c r="C8538" s="39">
        <f>IF(Txn!$B4275="","","تراکنش بانکی")</f>
        <v>0</v>
      </c>
      <c r="D8538" s="38">
        <f>IF(Txn!$B4275="","",IF(IF(Txn!$U4275="TRF",Txn!$Y4275,Txn!$Z4275)="","",IF(Txn!$U4275="TRF",Txn!$Y4275,Txn!$Z4275)))</f>
        <v>0</v>
      </c>
      <c r="E8538" s="39">
        <f>IF($D8538="","",IFERROR(VLOOKUP($D8538,AcctTbl,2,0),""))</f>
        <v>0</v>
      </c>
      <c r="F8538" s="39">
        <f>IF($D8538="","",IFERROR(VLOOKUP($D8538,AcctTbl,3,0),""))</f>
        <v>0</v>
      </c>
      <c r="G8538" s="39">
        <f>IF(Txn!$B4275="","",Txn!$D4275)</f>
        <v>0</v>
      </c>
      <c r="H8538" s="38">
        <f>IF(Txn!$B4275="","",Txn!$E4275)</f>
        <v>0</v>
      </c>
      <c r="I8538" s="40">
        <f>IF(Txn!$B4275="",0,Txn!$Q4275)</f>
        <v>0</v>
      </c>
      <c r="J8538" s="40">
        <f>IF(Txn!$B4275="",0,Txn!$R4275)</f>
        <v>0</v>
      </c>
      <c r="K8538" s="41">
        <f>IF($A8538="","",IFERROR(VALUE(MID($A8538,6,2)),""))</f>
        <v>0</v>
      </c>
      <c r="L8538" s="39">
        <f>IF(Txn!$K4275="","","طرف مقابل — "&amp;Txn!$K4275)</f>
        <v>0</v>
      </c>
      <c r="N8538" s="42">
        <f>IF($D8538="",0,COUNTIF(BankAccts,$D8538))</f>
        <v>0</v>
      </c>
    </row>
    <row r="8539" spans="1:14">
      <c r="A8539" s="38">
        <f>IF(Txn!$B4276="","",Txn!$B4276)</f>
        <v>0</v>
      </c>
      <c r="B8539" s="38">
        <f>IF(Txn!$B4276="","",Txn!$C4276)</f>
        <v>0</v>
      </c>
      <c r="C8539" s="39">
        <f>IF(Txn!$B4276="","","تراکنش بانکی")</f>
        <v>0</v>
      </c>
      <c r="D8539" s="38">
        <f>IF(Txn!$B4276="","",IF(Txn!$X4276="","",Txn!$X4276))</f>
        <v>0</v>
      </c>
      <c r="E8539" s="39">
        <f>IF($D8539="","",IFERROR(VLOOKUP($D8539,AcctTbl,2,0),""))</f>
        <v>0</v>
      </c>
      <c r="F8539" s="39">
        <f>IF($D8539="","",IFERROR(VLOOKUP($D8539,AcctTbl,3,0),""))</f>
        <v>0</v>
      </c>
      <c r="G8539" s="39">
        <f>IF(Txn!$B4276="","",Txn!$D4276)</f>
        <v>0</v>
      </c>
      <c r="H8539" s="38">
        <f>IF(Txn!$B4276="","",Txn!$E4276)</f>
        <v>0</v>
      </c>
      <c r="I8539" s="40">
        <f>IF(Txn!$B4276="",0,Txn!$O4276)</f>
        <v>0</v>
      </c>
      <c r="J8539" s="40">
        <f>IF(Txn!$B4276="",0,Txn!$P4276)</f>
        <v>0</v>
      </c>
      <c r="K8539" s="41">
        <f>IF($A8539="","",IFERROR(VALUE(MID($A8539,6,2)),""))</f>
        <v>0</v>
      </c>
      <c r="L8539" s="39">
        <f>IF(Txn!$K4276="","",Txn!$K4276)</f>
        <v>0</v>
      </c>
      <c r="N8539" s="42">
        <f>IF($D8539="",0,COUNTIF(BankAccts,$D8539))</f>
        <v>0</v>
      </c>
    </row>
    <row r="8540" spans="1:14">
      <c r="A8540" s="38">
        <f>IF(Txn!$B4276="","",Txn!$B4276)</f>
        <v>0</v>
      </c>
      <c r="B8540" s="38">
        <f>IF(Txn!$B4276="","",Txn!$C4276)</f>
        <v>0</v>
      </c>
      <c r="C8540" s="39">
        <f>IF(Txn!$B4276="","","تراکنش بانکی")</f>
        <v>0</v>
      </c>
      <c r="D8540" s="38">
        <f>IF(Txn!$B4276="","",IF(IF(Txn!$U4276="TRF",Txn!$Y4276,Txn!$Z4276)="","",IF(Txn!$U4276="TRF",Txn!$Y4276,Txn!$Z4276)))</f>
        <v>0</v>
      </c>
      <c r="E8540" s="39">
        <f>IF($D8540="","",IFERROR(VLOOKUP($D8540,AcctTbl,2,0),""))</f>
        <v>0</v>
      </c>
      <c r="F8540" s="39">
        <f>IF($D8540="","",IFERROR(VLOOKUP($D8540,AcctTbl,3,0),""))</f>
        <v>0</v>
      </c>
      <c r="G8540" s="39">
        <f>IF(Txn!$B4276="","",Txn!$D4276)</f>
        <v>0</v>
      </c>
      <c r="H8540" s="38">
        <f>IF(Txn!$B4276="","",Txn!$E4276)</f>
        <v>0</v>
      </c>
      <c r="I8540" s="40">
        <f>IF(Txn!$B4276="",0,Txn!$Q4276)</f>
        <v>0</v>
      </c>
      <c r="J8540" s="40">
        <f>IF(Txn!$B4276="",0,Txn!$R4276)</f>
        <v>0</v>
      </c>
      <c r="K8540" s="41">
        <f>IF($A8540="","",IFERROR(VALUE(MID($A8540,6,2)),""))</f>
        <v>0</v>
      </c>
      <c r="L8540" s="39">
        <f>IF(Txn!$K4276="","","طرف مقابل — "&amp;Txn!$K4276)</f>
        <v>0</v>
      </c>
      <c r="N8540" s="42">
        <f>IF($D8540="",0,COUNTIF(BankAccts,$D8540))</f>
        <v>0</v>
      </c>
    </row>
    <row r="8541" spans="1:14">
      <c r="A8541" s="38">
        <f>IF(Txn!$B4277="","",Txn!$B4277)</f>
        <v>0</v>
      </c>
      <c r="B8541" s="38">
        <f>IF(Txn!$B4277="","",Txn!$C4277)</f>
        <v>0</v>
      </c>
      <c r="C8541" s="39">
        <f>IF(Txn!$B4277="","","تراکنش بانکی")</f>
        <v>0</v>
      </c>
      <c r="D8541" s="38">
        <f>IF(Txn!$B4277="","",IF(Txn!$X4277="","",Txn!$X4277))</f>
        <v>0</v>
      </c>
      <c r="E8541" s="39">
        <f>IF($D8541="","",IFERROR(VLOOKUP($D8541,AcctTbl,2,0),""))</f>
        <v>0</v>
      </c>
      <c r="F8541" s="39">
        <f>IF($D8541="","",IFERROR(VLOOKUP($D8541,AcctTbl,3,0),""))</f>
        <v>0</v>
      </c>
      <c r="G8541" s="39">
        <f>IF(Txn!$B4277="","",Txn!$D4277)</f>
        <v>0</v>
      </c>
      <c r="H8541" s="38">
        <f>IF(Txn!$B4277="","",Txn!$E4277)</f>
        <v>0</v>
      </c>
      <c r="I8541" s="40">
        <f>IF(Txn!$B4277="",0,Txn!$O4277)</f>
        <v>0</v>
      </c>
      <c r="J8541" s="40">
        <f>IF(Txn!$B4277="",0,Txn!$P4277)</f>
        <v>0</v>
      </c>
      <c r="K8541" s="41">
        <f>IF($A8541="","",IFERROR(VALUE(MID($A8541,6,2)),""))</f>
        <v>0</v>
      </c>
      <c r="L8541" s="39">
        <f>IF(Txn!$K4277="","",Txn!$K4277)</f>
        <v>0</v>
      </c>
      <c r="N8541" s="42">
        <f>IF($D8541="",0,COUNTIF(BankAccts,$D8541))</f>
        <v>0</v>
      </c>
    </row>
    <row r="8542" spans="1:14">
      <c r="A8542" s="38">
        <f>IF(Txn!$B4277="","",Txn!$B4277)</f>
        <v>0</v>
      </c>
      <c r="B8542" s="38">
        <f>IF(Txn!$B4277="","",Txn!$C4277)</f>
        <v>0</v>
      </c>
      <c r="C8542" s="39">
        <f>IF(Txn!$B4277="","","تراکنش بانکی")</f>
        <v>0</v>
      </c>
      <c r="D8542" s="38">
        <f>IF(Txn!$B4277="","",IF(IF(Txn!$U4277="TRF",Txn!$Y4277,Txn!$Z4277)="","",IF(Txn!$U4277="TRF",Txn!$Y4277,Txn!$Z4277)))</f>
        <v>0</v>
      </c>
      <c r="E8542" s="39">
        <f>IF($D8542="","",IFERROR(VLOOKUP($D8542,AcctTbl,2,0),""))</f>
        <v>0</v>
      </c>
      <c r="F8542" s="39">
        <f>IF($D8542="","",IFERROR(VLOOKUP($D8542,AcctTbl,3,0),""))</f>
        <v>0</v>
      </c>
      <c r="G8542" s="39">
        <f>IF(Txn!$B4277="","",Txn!$D4277)</f>
        <v>0</v>
      </c>
      <c r="H8542" s="38">
        <f>IF(Txn!$B4277="","",Txn!$E4277)</f>
        <v>0</v>
      </c>
      <c r="I8542" s="40">
        <f>IF(Txn!$B4277="",0,Txn!$Q4277)</f>
        <v>0</v>
      </c>
      <c r="J8542" s="40">
        <f>IF(Txn!$B4277="",0,Txn!$R4277)</f>
        <v>0</v>
      </c>
      <c r="K8542" s="41">
        <f>IF($A8542="","",IFERROR(VALUE(MID($A8542,6,2)),""))</f>
        <v>0</v>
      </c>
      <c r="L8542" s="39">
        <f>IF(Txn!$K4277="","","طرف مقابل — "&amp;Txn!$K4277)</f>
        <v>0</v>
      </c>
      <c r="N8542" s="42">
        <f>IF($D8542="",0,COUNTIF(BankAccts,$D8542))</f>
        <v>0</v>
      </c>
    </row>
    <row r="8543" spans="1:14">
      <c r="A8543" s="38">
        <f>IF(Txn!$B4278="","",Txn!$B4278)</f>
        <v>0</v>
      </c>
      <c r="B8543" s="38">
        <f>IF(Txn!$B4278="","",Txn!$C4278)</f>
        <v>0</v>
      </c>
      <c r="C8543" s="39">
        <f>IF(Txn!$B4278="","","تراکنش بانکی")</f>
        <v>0</v>
      </c>
      <c r="D8543" s="38">
        <f>IF(Txn!$B4278="","",IF(Txn!$X4278="","",Txn!$X4278))</f>
        <v>0</v>
      </c>
      <c r="E8543" s="39">
        <f>IF($D8543="","",IFERROR(VLOOKUP($D8543,AcctTbl,2,0),""))</f>
        <v>0</v>
      </c>
      <c r="F8543" s="39">
        <f>IF($D8543="","",IFERROR(VLOOKUP($D8543,AcctTbl,3,0),""))</f>
        <v>0</v>
      </c>
      <c r="G8543" s="39">
        <f>IF(Txn!$B4278="","",Txn!$D4278)</f>
        <v>0</v>
      </c>
      <c r="H8543" s="38">
        <f>IF(Txn!$B4278="","",Txn!$E4278)</f>
        <v>0</v>
      </c>
      <c r="I8543" s="40">
        <f>IF(Txn!$B4278="",0,Txn!$O4278)</f>
        <v>0</v>
      </c>
      <c r="J8543" s="40">
        <f>IF(Txn!$B4278="",0,Txn!$P4278)</f>
        <v>0</v>
      </c>
      <c r="K8543" s="41">
        <f>IF($A8543="","",IFERROR(VALUE(MID($A8543,6,2)),""))</f>
        <v>0</v>
      </c>
      <c r="L8543" s="39">
        <f>IF(Txn!$K4278="","",Txn!$K4278)</f>
        <v>0</v>
      </c>
      <c r="N8543" s="42">
        <f>IF($D8543="",0,COUNTIF(BankAccts,$D8543))</f>
        <v>0</v>
      </c>
    </row>
    <row r="8544" spans="1:14">
      <c r="A8544" s="38">
        <f>IF(Txn!$B4278="","",Txn!$B4278)</f>
        <v>0</v>
      </c>
      <c r="B8544" s="38">
        <f>IF(Txn!$B4278="","",Txn!$C4278)</f>
        <v>0</v>
      </c>
      <c r="C8544" s="39">
        <f>IF(Txn!$B4278="","","تراکنش بانکی")</f>
        <v>0</v>
      </c>
      <c r="D8544" s="38">
        <f>IF(Txn!$B4278="","",IF(IF(Txn!$U4278="TRF",Txn!$Y4278,Txn!$Z4278)="","",IF(Txn!$U4278="TRF",Txn!$Y4278,Txn!$Z4278)))</f>
        <v>0</v>
      </c>
      <c r="E8544" s="39">
        <f>IF($D8544="","",IFERROR(VLOOKUP($D8544,AcctTbl,2,0),""))</f>
        <v>0</v>
      </c>
      <c r="F8544" s="39">
        <f>IF($D8544="","",IFERROR(VLOOKUP($D8544,AcctTbl,3,0),""))</f>
        <v>0</v>
      </c>
      <c r="G8544" s="39">
        <f>IF(Txn!$B4278="","",Txn!$D4278)</f>
        <v>0</v>
      </c>
      <c r="H8544" s="38">
        <f>IF(Txn!$B4278="","",Txn!$E4278)</f>
        <v>0</v>
      </c>
      <c r="I8544" s="40">
        <f>IF(Txn!$B4278="",0,Txn!$Q4278)</f>
        <v>0</v>
      </c>
      <c r="J8544" s="40">
        <f>IF(Txn!$B4278="",0,Txn!$R4278)</f>
        <v>0</v>
      </c>
      <c r="K8544" s="41">
        <f>IF($A8544="","",IFERROR(VALUE(MID($A8544,6,2)),""))</f>
        <v>0</v>
      </c>
      <c r="L8544" s="39">
        <f>IF(Txn!$K4278="","","طرف مقابل — "&amp;Txn!$K4278)</f>
        <v>0</v>
      </c>
      <c r="N8544" s="42">
        <f>IF($D8544="",0,COUNTIF(BankAccts,$D8544))</f>
        <v>0</v>
      </c>
    </row>
    <row r="8545" spans="1:14">
      <c r="A8545" s="38">
        <f>IF(Txn!$B4279="","",Txn!$B4279)</f>
        <v>0</v>
      </c>
      <c r="B8545" s="38">
        <f>IF(Txn!$B4279="","",Txn!$C4279)</f>
        <v>0</v>
      </c>
      <c r="C8545" s="39">
        <f>IF(Txn!$B4279="","","تراکنش بانکی")</f>
        <v>0</v>
      </c>
      <c r="D8545" s="38">
        <f>IF(Txn!$B4279="","",IF(Txn!$X4279="","",Txn!$X4279))</f>
        <v>0</v>
      </c>
      <c r="E8545" s="39">
        <f>IF($D8545="","",IFERROR(VLOOKUP($D8545,AcctTbl,2,0),""))</f>
        <v>0</v>
      </c>
      <c r="F8545" s="39">
        <f>IF($D8545="","",IFERROR(VLOOKUP($D8545,AcctTbl,3,0),""))</f>
        <v>0</v>
      </c>
      <c r="G8545" s="39">
        <f>IF(Txn!$B4279="","",Txn!$D4279)</f>
        <v>0</v>
      </c>
      <c r="H8545" s="38">
        <f>IF(Txn!$B4279="","",Txn!$E4279)</f>
        <v>0</v>
      </c>
      <c r="I8545" s="40">
        <f>IF(Txn!$B4279="",0,Txn!$O4279)</f>
        <v>0</v>
      </c>
      <c r="J8545" s="40">
        <f>IF(Txn!$B4279="",0,Txn!$P4279)</f>
        <v>0</v>
      </c>
      <c r="K8545" s="41">
        <f>IF($A8545="","",IFERROR(VALUE(MID($A8545,6,2)),""))</f>
        <v>0</v>
      </c>
      <c r="L8545" s="39">
        <f>IF(Txn!$K4279="","",Txn!$K4279)</f>
        <v>0</v>
      </c>
      <c r="N8545" s="42">
        <f>IF($D8545="",0,COUNTIF(BankAccts,$D8545))</f>
        <v>0</v>
      </c>
    </row>
    <row r="8546" spans="1:14">
      <c r="A8546" s="38">
        <f>IF(Txn!$B4279="","",Txn!$B4279)</f>
        <v>0</v>
      </c>
      <c r="B8546" s="38">
        <f>IF(Txn!$B4279="","",Txn!$C4279)</f>
        <v>0</v>
      </c>
      <c r="C8546" s="39">
        <f>IF(Txn!$B4279="","","تراکنش بانکی")</f>
        <v>0</v>
      </c>
      <c r="D8546" s="38">
        <f>IF(Txn!$B4279="","",IF(IF(Txn!$U4279="TRF",Txn!$Y4279,Txn!$Z4279)="","",IF(Txn!$U4279="TRF",Txn!$Y4279,Txn!$Z4279)))</f>
        <v>0</v>
      </c>
      <c r="E8546" s="39">
        <f>IF($D8546="","",IFERROR(VLOOKUP($D8546,AcctTbl,2,0),""))</f>
        <v>0</v>
      </c>
      <c r="F8546" s="39">
        <f>IF($D8546="","",IFERROR(VLOOKUP($D8546,AcctTbl,3,0),""))</f>
        <v>0</v>
      </c>
      <c r="G8546" s="39">
        <f>IF(Txn!$B4279="","",Txn!$D4279)</f>
        <v>0</v>
      </c>
      <c r="H8546" s="38">
        <f>IF(Txn!$B4279="","",Txn!$E4279)</f>
        <v>0</v>
      </c>
      <c r="I8546" s="40">
        <f>IF(Txn!$B4279="",0,Txn!$Q4279)</f>
        <v>0</v>
      </c>
      <c r="J8546" s="40">
        <f>IF(Txn!$B4279="",0,Txn!$R4279)</f>
        <v>0</v>
      </c>
      <c r="K8546" s="41">
        <f>IF($A8546="","",IFERROR(VALUE(MID($A8546,6,2)),""))</f>
        <v>0</v>
      </c>
      <c r="L8546" s="39">
        <f>IF(Txn!$K4279="","","طرف مقابل — "&amp;Txn!$K4279)</f>
        <v>0</v>
      </c>
      <c r="N8546" s="42">
        <f>IF($D8546="",0,COUNTIF(BankAccts,$D8546))</f>
        <v>0</v>
      </c>
    </row>
    <row r="8547" spans="1:14">
      <c r="A8547" s="38">
        <f>IF(Txn!$B4280="","",Txn!$B4280)</f>
        <v>0</v>
      </c>
      <c r="B8547" s="38">
        <f>IF(Txn!$B4280="","",Txn!$C4280)</f>
        <v>0</v>
      </c>
      <c r="C8547" s="39">
        <f>IF(Txn!$B4280="","","تراکنش بانکی")</f>
        <v>0</v>
      </c>
      <c r="D8547" s="38">
        <f>IF(Txn!$B4280="","",IF(Txn!$X4280="","",Txn!$X4280))</f>
        <v>0</v>
      </c>
      <c r="E8547" s="39">
        <f>IF($D8547="","",IFERROR(VLOOKUP($D8547,AcctTbl,2,0),""))</f>
        <v>0</v>
      </c>
      <c r="F8547" s="39">
        <f>IF($D8547="","",IFERROR(VLOOKUP($D8547,AcctTbl,3,0),""))</f>
        <v>0</v>
      </c>
      <c r="G8547" s="39">
        <f>IF(Txn!$B4280="","",Txn!$D4280)</f>
        <v>0</v>
      </c>
      <c r="H8547" s="38">
        <f>IF(Txn!$B4280="","",Txn!$E4280)</f>
        <v>0</v>
      </c>
      <c r="I8547" s="40">
        <f>IF(Txn!$B4280="",0,Txn!$O4280)</f>
        <v>0</v>
      </c>
      <c r="J8547" s="40">
        <f>IF(Txn!$B4280="",0,Txn!$P4280)</f>
        <v>0</v>
      </c>
      <c r="K8547" s="41">
        <f>IF($A8547="","",IFERROR(VALUE(MID($A8547,6,2)),""))</f>
        <v>0</v>
      </c>
      <c r="L8547" s="39">
        <f>IF(Txn!$K4280="","",Txn!$K4280)</f>
        <v>0</v>
      </c>
      <c r="N8547" s="42">
        <f>IF($D8547="",0,COUNTIF(BankAccts,$D8547))</f>
        <v>0</v>
      </c>
    </row>
    <row r="8548" spans="1:14">
      <c r="A8548" s="38">
        <f>IF(Txn!$B4280="","",Txn!$B4280)</f>
        <v>0</v>
      </c>
      <c r="B8548" s="38">
        <f>IF(Txn!$B4280="","",Txn!$C4280)</f>
        <v>0</v>
      </c>
      <c r="C8548" s="39">
        <f>IF(Txn!$B4280="","","تراکنش بانکی")</f>
        <v>0</v>
      </c>
      <c r="D8548" s="38">
        <f>IF(Txn!$B4280="","",IF(IF(Txn!$U4280="TRF",Txn!$Y4280,Txn!$Z4280)="","",IF(Txn!$U4280="TRF",Txn!$Y4280,Txn!$Z4280)))</f>
        <v>0</v>
      </c>
      <c r="E8548" s="39">
        <f>IF($D8548="","",IFERROR(VLOOKUP($D8548,AcctTbl,2,0),""))</f>
        <v>0</v>
      </c>
      <c r="F8548" s="39">
        <f>IF($D8548="","",IFERROR(VLOOKUP($D8548,AcctTbl,3,0),""))</f>
        <v>0</v>
      </c>
      <c r="G8548" s="39">
        <f>IF(Txn!$B4280="","",Txn!$D4280)</f>
        <v>0</v>
      </c>
      <c r="H8548" s="38">
        <f>IF(Txn!$B4280="","",Txn!$E4280)</f>
        <v>0</v>
      </c>
      <c r="I8548" s="40">
        <f>IF(Txn!$B4280="",0,Txn!$Q4280)</f>
        <v>0</v>
      </c>
      <c r="J8548" s="40">
        <f>IF(Txn!$B4280="",0,Txn!$R4280)</f>
        <v>0</v>
      </c>
      <c r="K8548" s="41">
        <f>IF($A8548="","",IFERROR(VALUE(MID($A8548,6,2)),""))</f>
        <v>0</v>
      </c>
      <c r="L8548" s="39">
        <f>IF(Txn!$K4280="","","طرف مقابل — "&amp;Txn!$K4280)</f>
        <v>0</v>
      </c>
      <c r="N8548" s="42">
        <f>IF($D8548="",0,COUNTIF(BankAccts,$D8548))</f>
        <v>0</v>
      </c>
    </row>
    <row r="8549" spans="1:14">
      <c r="A8549" s="38">
        <f>IF(Txn!$B4281="","",Txn!$B4281)</f>
        <v>0</v>
      </c>
      <c r="B8549" s="38">
        <f>IF(Txn!$B4281="","",Txn!$C4281)</f>
        <v>0</v>
      </c>
      <c r="C8549" s="39">
        <f>IF(Txn!$B4281="","","تراکنش بانکی")</f>
        <v>0</v>
      </c>
      <c r="D8549" s="38">
        <f>IF(Txn!$B4281="","",IF(Txn!$X4281="","",Txn!$X4281))</f>
        <v>0</v>
      </c>
      <c r="E8549" s="39">
        <f>IF($D8549="","",IFERROR(VLOOKUP($D8549,AcctTbl,2,0),""))</f>
        <v>0</v>
      </c>
      <c r="F8549" s="39">
        <f>IF($D8549="","",IFERROR(VLOOKUP($D8549,AcctTbl,3,0),""))</f>
        <v>0</v>
      </c>
      <c r="G8549" s="39">
        <f>IF(Txn!$B4281="","",Txn!$D4281)</f>
        <v>0</v>
      </c>
      <c r="H8549" s="38">
        <f>IF(Txn!$B4281="","",Txn!$E4281)</f>
        <v>0</v>
      </c>
      <c r="I8549" s="40">
        <f>IF(Txn!$B4281="",0,Txn!$O4281)</f>
        <v>0</v>
      </c>
      <c r="J8549" s="40">
        <f>IF(Txn!$B4281="",0,Txn!$P4281)</f>
        <v>0</v>
      </c>
      <c r="K8549" s="41">
        <f>IF($A8549="","",IFERROR(VALUE(MID($A8549,6,2)),""))</f>
        <v>0</v>
      </c>
      <c r="L8549" s="39">
        <f>IF(Txn!$K4281="","",Txn!$K4281)</f>
        <v>0</v>
      </c>
      <c r="N8549" s="42">
        <f>IF($D8549="",0,COUNTIF(BankAccts,$D8549))</f>
        <v>0</v>
      </c>
    </row>
    <row r="8550" spans="1:14">
      <c r="A8550" s="38">
        <f>IF(Txn!$B4281="","",Txn!$B4281)</f>
        <v>0</v>
      </c>
      <c r="B8550" s="38">
        <f>IF(Txn!$B4281="","",Txn!$C4281)</f>
        <v>0</v>
      </c>
      <c r="C8550" s="39">
        <f>IF(Txn!$B4281="","","تراکنش بانکی")</f>
        <v>0</v>
      </c>
      <c r="D8550" s="38">
        <f>IF(Txn!$B4281="","",IF(IF(Txn!$U4281="TRF",Txn!$Y4281,Txn!$Z4281)="","",IF(Txn!$U4281="TRF",Txn!$Y4281,Txn!$Z4281)))</f>
        <v>0</v>
      </c>
      <c r="E8550" s="39">
        <f>IF($D8550="","",IFERROR(VLOOKUP($D8550,AcctTbl,2,0),""))</f>
        <v>0</v>
      </c>
      <c r="F8550" s="39">
        <f>IF($D8550="","",IFERROR(VLOOKUP($D8550,AcctTbl,3,0),""))</f>
        <v>0</v>
      </c>
      <c r="G8550" s="39">
        <f>IF(Txn!$B4281="","",Txn!$D4281)</f>
        <v>0</v>
      </c>
      <c r="H8550" s="38">
        <f>IF(Txn!$B4281="","",Txn!$E4281)</f>
        <v>0</v>
      </c>
      <c r="I8550" s="40">
        <f>IF(Txn!$B4281="",0,Txn!$Q4281)</f>
        <v>0</v>
      </c>
      <c r="J8550" s="40">
        <f>IF(Txn!$B4281="",0,Txn!$R4281)</f>
        <v>0</v>
      </c>
      <c r="K8550" s="41">
        <f>IF($A8550="","",IFERROR(VALUE(MID($A8550,6,2)),""))</f>
        <v>0</v>
      </c>
      <c r="L8550" s="39">
        <f>IF(Txn!$K4281="","","طرف مقابل — "&amp;Txn!$K4281)</f>
        <v>0</v>
      </c>
      <c r="N8550" s="42">
        <f>IF($D8550="",0,COUNTIF(BankAccts,$D8550))</f>
        <v>0</v>
      </c>
    </row>
    <row r="8551" spans="1:14">
      <c r="A8551" s="38">
        <f>IF(Txn!$B4282="","",Txn!$B4282)</f>
        <v>0</v>
      </c>
      <c r="B8551" s="38">
        <f>IF(Txn!$B4282="","",Txn!$C4282)</f>
        <v>0</v>
      </c>
      <c r="C8551" s="39">
        <f>IF(Txn!$B4282="","","تراکنش بانکی")</f>
        <v>0</v>
      </c>
      <c r="D8551" s="38">
        <f>IF(Txn!$B4282="","",IF(Txn!$X4282="","",Txn!$X4282))</f>
        <v>0</v>
      </c>
      <c r="E8551" s="39">
        <f>IF($D8551="","",IFERROR(VLOOKUP($D8551,AcctTbl,2,0),""))</f>
        <v>0</v>
      </c>
      <c r="F8551" s="39">
        <f>IF($D8551="","",IFERROR(VLOOKUP($D8551,AcctTbl,3,0),""))</f>
        <v>0</v>
      </c>
      <c r="G8551" s="39">
        <f>IF(Txn!$B4282="","",Txn!$D4282)</f>
        <v>0</v>
      </c>
      <c r="H8551" s="38">
        <f>IF(Txn!$B4282="","",Txn!$E4282)</f>
        <v>0</v>
      </c>
      <c r="I8551" s="40">
        <f>IF(Txn!$B4282="",0,Txn!$O4282)</f>
        <v>0</v>
      </c>
      <c r="J8551" s="40">
        <f>IF(Txn!$B4282="",0,Txn!$P4282)</f>
        <v>0</v>
      </c>
      <c r="K8551" s="41">
        <f>IF($A8551="","",IFERROR(VALUE(MID($A8551,6,2)),""))</f>
        <v>0</v>
      </c>
      <c r="L8551" s="39">
        <f>IF(Txn!$K4282="","",Txn!$K4282)</f>
        <v>0</v>
      </c>
      <c r="N8551" s="42">
        <f>IF($D8551="",0,COUNTIF(BankAccts,$D8551))</f>
        <v>0</v>
      </c>
    </row>
    <row r="8552" spans="1:14">
      <c r="A8552" s="38">
        <f>IF(Txn!$B4282="","",Txn!$B4282)</f>
        <v>0</v>
      </c>
      <c r="B8552" s="38">
        <f>IF(Txn!$B4282="","",Txn!$C4282)</f>
        <v>0</v>
      </c>
      <c r="C8552" s="39">
        <f>IF(Txn!$B4282="","","تراکنش بانکی")</f>
        <v>0</v>
      </c>
      <c r="D8552" s="38">
        <f>IF(Txn!$B4282="","",IF(IF(Txn!$U4282="TRF",Txn!$Y4282,Txn!$Z4282)="","",IF(Txn!$U4282="TRF",Txn!$Y4282,Txn!$Z4282)))</f>
        <v>0</v>
      </c>
      <c r="E8552" s="39">
        <f>IF($D8552="","",IFERROR(VLOOKUP($D8552,AcctTbl,2,0),""))</f>
        <v>0</v>
      </c>
      <c r="F8552" s="39">
        <f>IF($D8552="","",IFERROR(VLOOKUP($D8552,AcctTbl,3,0),""))</f>
        <v>0</v>
      </c>
      <c r="G8552" s="39">
        <f>IF(Txn!$B4282="","",Txn!$D4282)</f>
        <v>0</v>
      </c>
      <c r="H8552" s="38">
        <f>IF(Txn!$B4282="","",Txn!$E4282)</f>
        <v>0</v>
      </c>
      <c r="I8552" s="40">
        <f>IF(Txn!$B4282="",0,Txn!$Q4282)</f>
        <v>0</v>
      </c>
      <c r="J8552" s="40">
        <f>IF(Txn!$B4282="",0,Txn!$R4282)</f>
        <v>0</v>
      </c>
      <c r="K8552" s="41">
        <f>IF($A8552="","",IFERROR(VALUE(MID($A8552,6,2)),""))</f>
        <v>0</v>
      </c>
      <c r="L8552" s="39">
        <f>IF(Txn!$K4282="","","طرف مقابل — "&amp;Txn!$K4282)</f>
        <v>0</v>
      </c>
      <c r="N8552" s="42">
        <f>IF($D8552="",0,COUNTIF(BankAccts,$D8552))</f>
        <v>0</v>
      </c>
    </row>
    <row r="8553" spans="1:14">
      <c r="A8553" s="38">
        <f>IF(Txn!$B4283="","",Txn!$B4283)</f>
        <v>0</v>
      </c>
      <c r="B8553" s="38">
        <f>IF(Txn!$B4283="","",Txn!$C4283)</f>
        <v>0</v>
      </c>
      <c r="C8553" s="39">
        <f>IF(Txn!$B4283="","","تراکنش بانکی")</f>
        <v>0</v>
      </c>
      <c r="D8553" s="38">
        <f>IF(Txn!$B4283="","",IF(Txn!$X4283="","",Txn!$X4283))</f>
        <v>0</v>
      </c>
      <c r="E8553" s="39">
        <f>IF($D8553="","",IFERROR(VLOOKUP($D8553,AcctTbl,2,0),""))</f>
        <v>0</v>
      </c>
      <c r="F8553" s="39">
        <f>IF($D8553="","",IFERROR(VLOOKUP($D8553,AcctTbl,3,0),""))</f>
        <v>0</v>
      </c>
      <c r="G8553" s="39">
        <f>IF(Txn!$B4283="","",Txn!$D4283)</f>
        <v>0</v>
      </c>
      <c r="H8553" s="38">
        <f>IF(Txn!$B4283="","",Txn!$E4283)</f>
        <v>0</v>
      </c>
      <c r="I8553" s="40">
        <f>IF(Txn!$B4283="",0,Txn!$O4283)</f>
        <v>0</v>
      </c>
      <c r="J8553" s="40">
        <f>IF(Txn!$B4283="",0,Txn!$P4283)</f>
        <v>0</v>
      </c>
      <c r="K8553" s="41">
        <f>IF($A8553="","",IFERROR(VALUE(MID($A8553,6,2)),""))</f>
        <v>0</v>
      </c>
      <c r="L8553" s="39">
        <f>IF(Txn!$K4283="","",Txn!$K4283)</f>
        <v>0</v>
      </c>
      <c r="N8553" s="42">
        <f>IF($D8553="",0,COUNTIF(BankAccts,$D8553))</f>
        <v>0</v>
      </c>
    </row>
    <row r="8554" spans="1:14">
      <c r="A8554" s="38">
        <f>IF(Txn!$B4283="","",Txn!$B4283)</f>
        <v>0</v>
      </c>
      <c r="B8554" s="38">
        <f>IF(Txn!$B4283="","",Txn!$C4283)</f>
        <v>0</v>
      </c>
      <c r="C8554" s="39">
        <f>IF(Txn!$B4283="","","تراکنش بانکی")</f>
        <v>0</v>
      </c>
      <c r="D8554" s="38">
        <f>IF(Txn!$B4283="","",IF(IF(Txn!$U4283="TRF",Txn!$Y4283,Txn!$Z4283)="","",IF(Txn!$U4283="TRF",Txn!$Y4283,Txn!$Z4283)))</f>
        <v>0</v>
      </c>
      <c r="E8554" s="39">
        <f>IF($D8554="","",IFERROR(VLOOKUP($D8554,AcctTbl,2,0),""))</f>
        <v>0</v>
      </c>
      <c r="F8554" s="39">
        <f>IF($D8554="","",IFERROR(VLOOKUP($D8554,AcctTbl,3,0),""))</f>
        <v>0</v>
      </c>
      <c r="G8554" s="39">
        <f>IF(Txn!$B4283="","",Txn!$D4283)</f>
        <v>0</v>
      </c>
      <c r="H8554" s="38">
        <f>IF(Txn!$B4283="","",Txn!$E4283)</f>
        <v>0</v>
      </c>
      <c r="I8554" s="40">
        <f>IF(Txn!$B4283="",0,Txn!$Q4283)</f>
        <v>0</v>
      </c>
      <c r="J8554" s="40">
        <f>IF(Txn!$B4283="",0,Txn!$R4283)</f>
        <v>0</v>
      </c>
      <c r="K8554" s="41">
        <f>IF($A8554="","",IFERROR(VALUE(MID($A8554,6,2)),""))</f>
        <v>0</v>
      </c>
      <c r="L8554" s="39">
        <f>IF(Txn!$K4283="","","طرف مقابل — "&amp;Txn!$K4283)</f>
        <v>0</v>
      </c>
      <c r="N8554" s="42">
        <f>IF($D8554="",0,COUNTIF(BankAccts,$D8554))</f>
        <v>0</v>
      </c>
    </row>
    <row r="8555" spans="1:14">
      <c r="A8555" s="38">
        <f>IF(Txn!$B4284="","",Txn!$B4284)</f>
        <v>0</v>
      </c>
      <c r="B8555" s="38">
        <f>IF(Txn!$B4284="","",Txn!$C4284)</f>
        <v>0</v>
      </c>
      <c r="C8555" s="39">
        <f>IF(Txn!$B4284="","","تراکنش بانکی")</f>
        <v>0</v>
      </c>
      <c r="D8555" s="38">
        <f>IF(Txn!$B4284="","",IF(Txn!$X4284="","",Txn!$X4284))</f>
        <v>0</v>
      </c>
      <c r="E8555" s="39">
        <f>IF($D8555="","",IFERROR(VLOOKUP($D8555,AcctTbl,2,0),""))</f>
        <v>0</v>
      </c>
      <c r="F8555" s="39">
        <f>IF($D8555="","",IFERROR(VLOOKUP($D8555,AcctTbl,3,0),""))</f>
        <v>0</v>
      </c>
      <c r="G8555" s="39">
        <f>IF(Txn!$B4284="","",Txn!$D4284)</f>
        <v>0</v>
      </c>
      <c r="H8555" s="38">
        <f>IF(Txn!$B4284="","",Txn!$E4284)</f>
        <v>0</v>
      </c>
      <c r="I8555" s="40">
        <f>IF(Txn!$B4284="",0,Txn!$O4284)</f>
        <v>0</v>
      </c>
      <c r="J8555" s="40">
        <f>IF(Txn!$B4284="",0,Txn!$P4284)</f>
        <v>0</v>
      </c>
      <c r="K8555" s="41">
        <f>IF($A8555="","",IFERROR(VALUE(MID($A8555,6,2)),""))</f>
        <v>0</v>
      </c>
      <c r="L8555" s="39">
        <f>IF(Txn!$K4284="","",Txn!$K4284)</f>
        <v>0</v>
      </c>
      <c r="N8555" s="42">
        <f>IF($D8555="",0,COUNTIF(BankAccts,$D8555))</f>
        <v>0</v>
      </c>
    </row>
    <row r="8556" spans="1:14">
      <c r="A8556" s="38">
        <f>IF(Txn!$B4284="","",Txn!$B4284)</f>
        <v>0</v>
      </c>
      <c r="B8556" s="38">
        <f>IF(Txn!$B4284="","",Txn!$C4284)</f>
        <v>0</v>
      </c>
      <c r="C8556" s="39">
        <f>IF(Txn!$B4284="","","تراکنش بانکی")</f>
        <v>0</v>
      </c>
      <c r="D8556" s="38">
        <f>IF(Txn!$B4284="","",IF(IF(Txn!$U4284="TRF",Txn!$Y4284,Txn!$Z4284)="","",IF(Txn!$U4284="TRF",Txn!$Y4284,Txn!$Z4284)))</f>
        <v>0</v>
      </c>
      <c r="E8556" s="39">
        <f>IF($D8556="","",IFERROR(VLOOKUP($D8556,AcctTbl,2,0),""))</f>
        <v>0</v>
      </c>
      <c r="F8556" s="39">
        <f>IF($D8556="","",IFERROR(VLOOKUP($D8556,AcctTbl,3,0),""))</f>
        <v>0</v>
      </c>
      <c r="G8556" s="39">
        <f>IF(Txn!$B4284="","",Txn!$D4284)</f>
        <v>0</v>
      </c>
      <c r="H8556" s="38">
        <f>IF(Txn!$B4284="","",Txn!$E4284)</f>
        <v>0</v>
      </c>
      <c r="I8556" s="40">
        <f>IF(Txn!$B4284="",0,Txn!$Q4284)</f>
        <v>0</v>
      </c>
      <c r="J8556" s="40">
        <f>IF(Txn!$B4284="",0,Txn!$R4284)</f>
        <v>0</v>
      </c>
      <c r="K8556" s="41">
        <f>IF($A8556="","",IFERROR(VALUE(MID($A8556,6,2)),""))</f>
        <v>0</v>
      </c>
      <c r="L8556" s="39">
        <f>IF(Txn!$K4284="","","طرف مقابل — "&amp;Txn!$K4284)</f>
        <v>0</v>
      </c>
      <c r="N8556" s="42">
        <f>IF($D8556="",0,COUNTIF(BankAccts,$D8556))</f>
        <v>0</v>
      </c>
    </row>
    <row r="8557" spans="1:14">
      <c r="A8557" s="38">
        <f>IF(Txn!$B4285="","",Txn!$B4285)</f>
        <v>0</v>
      </c>
      <c r="B8557" s="38">
        <f>IF(Txn!$B4285="","",Txn!$C4285)</f>
        <v>0</v>
      </c>
      <c r="C8557" s="39">
        <f>IF(Txn!$B4285="","","تراکنش بانکی")</f>
        <v>0</v>
      </c>
      <c r="D8557" s="38">
        <f>IF(Txn!$B4285="","",IF(Txn!$X4285="","",Txn!$X4285))</f>
        <v>0</v>
      </c>
      <c r="E8557" s="39">
        <f>IF($D8557="","",IFERROR(VLOOKUP($D8557,AcctTbl,2,0),""))</f>
        <v>0</v>
      </c>
      <c r="F8557" s="39">
        <f>IF($D8557="","",IFERROR(VLOOKUP($D8557,AcctTbl,3,0),""))</f>
        <v>0</v>
      </c>
      <c r="G8557" s="39">
        <f>IF(Txn!$B4285="","",Txn!$D4285)</f>
        <v>0</v>
      </c>
      <c r="H8557" s="38">
        <f>IF(Txn!$B4285="","",Txn!$E4285)</f>
        <v>0</v>
      </c>
      <c r="I8557" s="40">
        <f>IF(Txn!$B4285="",0,Txn!$O4285)</f>
        <v>0</v>
      </c>
      <c r="J8557" s="40">
        <f>IF(Txn!$B4285="",0,Txn!$P4285)</f>
        <v>0</v>
      </c>
      <c r="K8557" s="41">
        <f>IF($A8557="","",IFERROR(VALUE(MID($A8557,6,2)),""))</f>
        <v>0</v>
      </c>
      <c r="L8557" s="39">
        <f>IF(Txn!$K4285="","",Txn!$K4285)</f>
        <v>0</v>
      </c>
      <c r="N8557" s="42">
        <f>IF($D8557="",0,COUNTIF(BankAccts,$D8557))</f>
        <v>0</v>
      </c>
    </row>
    <row r="8558" spans="1:14">
      <c r="A8558" s="38">
        <f>IF(Txn!$B4285="","",Txn!$B4285)</f>
        <v>0</v>
      </c>
      <c r="B8558" s="38">
        <f>IF(Txn!$B4285="","",Txn!$C4285)</f>
        <v>0</v>
      </c>
      <c r="C8558" s="39">
        <f>IF(Txn!$B4285="","","تراکنش بانکی")</f>
        <v>0</v>
      </c>
      <c r="D8558" s="38">
        <f>IF(Txn!$B4285="","",IF(IF(Txn!$U4285="TRF",Txn!$Y4285,Txn!$Z4285)="","",IF(Txn!$U4285="TRF",Txn!$Y4285,Txn!$Z4285)))</f>
        <v>0</v>
      </c>
      <c r="E8558" s="39">
        <f>IF($D8558="","",IFERROR(VLOOKUP($D8558,AcctTbl,2,0),""))</f>
        <v>0</v>
      </c>
      <c r="F8558" s="39">
        <f>IF($D8558="","",IFERROR(VLOOKUP($D8558,AcctTbl,3,0),""))</f>
        <v>0</v>
      </c>
      <c r="G8558" s="39">
        <f>IF(Txn!$B4285="","",Txn!$D4285)</f>
        <v>0</v>
      </c>
      <c r="H8558" s="38">
        <f>IF(Txn!$B4285="","",Txn!$E4285)</f>
        <v>0</v>
      </c>
      <c r="I8558" s="40">
        <f>IF(Txn!$B4285="",0,Txn!$Q4285)</f>
        <v>0</v>
      </c>
      <c r="J8558" s="40">
        <f>IF(Txn!$B4285="",0,Txn!$R4285)</f>
        <v>0</v>
      </c>
      <c r="K8558" s="41">
        <f>IF($A8558="","",IFERROR(VALUE(MID($A8558,6,2)),""))</f>
        <v>0</v>
      </c>
      <c r="L8558" s="39">
        <f>IF(Txn!$K4285="","","طرف مقابل — "&amp;Txn!$K4285)</f>
        <v>0</v>
      </c>
      <c r="N8558" s="42">
        <f>IF($D8558="",0,COUNTIF(BankAccts,$D8558))</f>
        <v>0</v>
      </c>
    </row>
    <row r="8559" spans="1:14">
      <c r="A8559" s="38">
        <f>IF(Txn!$B4286="","",Txn!$B4286)</f>
        <v>0</v>
      </c>
      <c r="B8559" s="38">
        <f>IF(Txn!$B4286="","",Txn!$C4286)</f>
        <v>0</v>
      </c>
      <c r="C8559" s="39">
        <f>IF(Txn!$B4286="","","تراکنش بانکی")</f>
        <v>0</v>
      </c>
      <c r="D8559" s="38">
        <f>IF(Txn!$B4286="","",IF(Txn!$X4286="","",Txn!$X4286))</f>
        <v>0</v>
      </c>
      <c r="E8559" s="39">
        <f>IF($D8559="","",IFERROR(VLOOKUP($D8559,AcctTbl,2,0),""))</f>
        <v>0</v>
      </c>
      <c r="F8559" s="39">
        <f>IF($D8559="","",IFERROR(VLOOKUP($D8559,AcctTbl,3,0),""))</f>
        <v>0</v>
      </c>
      <c r="G8559" s="39">
        <f>IF(Txn!$B4286="","",Txn!$D4286)</f>
        <v>0</v>
      </c>
      <c r="H8559" s="38">
        <f>IF(Txn!$B4286="","",Txn!$E4286)</f>
        <v>0</v>
      </c>
      <c r="I8559" s="40">
        <f>IF(Txn!$B4286="",0,Txn!$O4286)</f>
        <v>0</v>
      </c>
      <c r="J8559" s="40">
        <f>IF(Txn!$B4286="",0,Txn!$P4286)</f>
        <v>0</v>
      </c>
      <c r="K8559" s="41">
        <f>IF($A8559="","",IFERROR(VALUE(MID($A8559,6,2)),""))</f>
        <v>0</v>
      </c>
      <c r="L8559" s="39">
        <f>IF(Txn!$K4286="","",Txn!$K4286)</f>
        <v>0</v>
      </c>
      <c r="N8559" s="42">
        <f>IF($D8559="",0,COUNTIF(BankAccts,$D8559))</f>
        <v>0</v>
      </c>
    </row>
    <row r="8560" spans="1:14">
      <c r="A8560" s="38">
        <f>IF(Txn!$B4286="","",Txn!$B4286)</f>
        <v>0</v>
      </c>
      <c r="B8560" s="38">
        <f>IF(Txn!$B4286="","",Txn!$C4286)</f>
        <v>0</v>
      </c>
      <c r="C8560" s="39">
        <f>IF(Txn!$B4286="","","تراکنش بانکی")</f>
        <v>0</v>
      </c>
      <c r="D8560" s="38">
        <f>IF(Txn!$B4286="","",IF(IF(Txn!$U4286="TRF",Txn!$Y4286,Txn!$Z4286)="","",IF(Txn!$U4286="TRF",Txn!$Y4286,Txn!$Z4286)))</f>
        <v>0</v>
      </c>
      <c r="E8560" s="39">
        <f>IF($D8560="","",IFERROR(VLOOKUP($D8560,AcctTbl,2,0),""))</f>
        <v>0</v>
      </c>
      <c r="F8560" s="39">
        <f>IF($D8560="","",IFERROR(VLOOKUP($D8560,AcctTbl,3,0),""))</f>
        <v>0</v>
      </c>
      <c r="G8560" s="39">
        <f>IF(Txn!$B4286="","",Txn!$D4286)</f>
        <v>0</v>
      </c>
      <c r="H8560" s="38">
        <f>IF(Txn!$B4286="","",Txn!$E4286)</f>
        <v>0</v>
      </c>
      <c r="I8560" s="40">
        <f>IF(Txn!$B4286="",0,Txn!$Q4286)</f>
        <v>0</v>
      </c>
      <c r="J8560" s="40">
        <f>IF(Txn!$B4286="",0,Txn!$R4286)</f>
        <v>0</v>
      </c>
      <c r="K8560" s="41">
        <f>IF($A8560="","",IFERROR(VALUE(MID($A8560,6,2)),""))</f>
        <v>0</v>
      </c>
      <c r="L8560" s="39">
        <f>IF(Txn!$K4286="","","طرف مقابل — "&amp;Txn!$K4286)</f>
        <v>0</v>
      </c>
      <c r="N8560" s="42">
        <f>IF($D8560="",0,COUNTIF(BankAccts,$D8560))</f>
        <v>0</v>
      </c>
    </row>
    <row r="8561" spans="1:14">
      <c r="A8561" s="38">
        <f>IF(Txn!$B4287="","",Txn!$B4287)</f>
        <v>0</v>
      </c>
      <c r="B8561" s="38">
        <f>IF(Txn!$B4287="","",Txn!$C4287)</f>
        <v>0</v>
      </c>
      <c r="C8561" s="39">
        <f>IF(Txn!$B4287="","","تراکنش بانکی")</f>
        <v>0</v>
      </c>
      <c r="D8561" s="38">
        <f>IF(Txn!$B4287="","",IF(Txn!$X4287="","",Txn!$X4287))</f>
        <v>0</v>
      </c>
      <c r="E8561" s="39">
        <f>IF($D8561="","",IFERROR(VLOOKUP($D8561,AcctTbl,2,0),""))</f>
        <v>0</v>
      </c>
      <c r="F8561" s="39">
        <f>IF($D8561="","",IFERROR(VLOOKUP($D8561,AcctTbl,3,0),""))</f>
        <v>0</v>
      </c>
      <c r="G8561" s="39">
        <f>IF(Txn!$B4287="","",Txn!$D4287)</f>
        <v>0</v>
      </c>
      <c r="H8561" s="38">
        <f>IF(Txn!$B4287="","",Txn!$E4287)</f>
        <v>0</v>
      </c>
      <c r="I8561" s="40">
        <f>IF(Txn!$B4287="",0,Txn!$O4287)</f>
        <v>0</v>
      </c>
      <c r="J8561" s="40">
        <f>IF(Txn!$B4287="",0,Txn!$P4287)</f>
        <v>0</v>
      </c>
      <c r="K8561" s="41">
        <f>IF($A8561="","",IFERROR(VALUE(MID($A8561,6,2)),""))</f>
        <v>0</v>
      </c>
      <c r="L8561" s="39">
        <f>IF(Txn!$K4287="","",Txn!$K4287)</f>
        <v>0</v>
      </c>
      <c r="N8561" s="42">
        <f>IF($D8561="",0,COUNTIF(BankAccts,$D8561))</f>
        <v>0</v>
      </c>
    </row>
    <row r="8562" spans="1:14">
      <c r="A8562" s="38">
        <f>IF(Txn!$B4287="","",Txn!$B4287)</f>
        <v>0</v>
      </c>
      <c r="B8562" s="38">
        <f>IF(Txn!$B4287="","",Txn!$C4287)</f>
        <v>0</v>
      </c>
      <c r="C8562" s="39">
        <f>IF(Txn!$B4287="","","تراکنش بانکی")</f>
        <v>0</v>
      </c>
      <c r="D8562" s="38">
        <f>IF(Txn!$B4287="","",IF(IF(Txn!$U4287="TRF",Txn!$Y4287,Txn!$Z4287)="","",IF(Txn!$U4287="TRF",Txn!$Y4287,Txn!$Z4287)))</f>
        <v>0</v>
      </c>
      <c r="E8562" s="39">
        <f>IF($D8562="","",IFERROR(VLOOKUP($D8562,AcctTbl,2,0),""))</f>
        <v>0</v>
      </c>
      <c r="F8562" s="39">
        <f>IF($D8562="","",IFERROR(VLOOKUP($D8562,AcctTbl,3,0),""))</f>
        <v>0</v>
      </c>
      <c r="G8562" s="39">
        <f>IF(Txn!$B4287="","",Txn!$D4287)</f>
        <v>0</v>
      </c>
      <c r="H8562" s="38">
        <f>IF(Txn!$B4287="","",Txn!$E4287)</f>
        <v>0</v>
      </c>
      <c r="I8562" s="40">
        <f>IF(Txn!$B4287="",0,Txn!$Q4287)</f>
        <v>0</v>
      </c>
      <c r="J8562" s="40">
        <f>IF(Txn!$B4287="",0,Txn!$R4287)</f>
        <v>0</v>
      </c>
      <c r="K8562" s="41">
        <f>IF($A8562="","",IFERROR(VALUE(MID($A8562,6,2)),""))</f>
        <v>0</v>
      </c>
      <c r="L8562" s="39">
        <f>IF(Txn!$K4287="","","طرف مقابل — "&amp;Txn!$K4287)</f>
        <v>0</v>
      </c>
      <c r="N8562" s="42">
        <f>IF($D8562="",0,COUNTIF(BankAccts,$D8562))</f>
        <v>0</v>
      </c>
    </row>
    <row r="8563" spans="1:14">
      <c r="A8563" s="38">
        <f>IF(Txn!$B4288="","",Txn!$B4288)</f>
        <v>0</v>
      </c>
      <c r="B8563" s="38">
        <f>IF(Txn!$B4288="","",Txn!$C4288)</f>
        <v>0</v>
      </c>
      <c r="C8563" s="39">
        <f>IF(Txn!$B4288="","","تراکنش بانکی")</f>
        <v>0</v>
      </c>
      <c r="D8563" s="38">
        <f>IF(Txn!$B4288="","",IF(Txn!$X4288="","",Txn!$X4288))</f>
        <v>0</v>
      </c>
      <c r="E8563" s="39">
        <f>IF($D8563="","",IFERROR(VLOOKUP($D8563,AcctTbl,2,0),""))</f>
        <v>0</v>
      </c>
      <c r="F8563" s="39">
        <f>IF($D8563="","",IFERROR(VLOOKUP($D8563,AcctTbl,3,0),""))</f>
        <v>0</v>
      </c>
      <c r="G8563" s="39">
        <f>IF(Txn!$B4288="","",Txn!$D4288)</f>
        <v>0</v>
      </c>
      <c r="H8563" s="38">
        <f>IF(Txn!$B4288="","",Txn!$E4288)</f>
        <v>0</v>
      </c>
      <c r="I8563" s="40">
        <f>IF(Txn!$B4288="",0,Txn!$O4288)</f>
        <v>0</v>
      </c>
      <c r="J8563" s="40">
        <f>IF(Txn!$B4288="",0,Txn!$P4288)</f>
        <v>0</v>
      </c>
      <c r="K8563" s="41">
        <f>IF($A8563="","",IFERROR(VALUE(MID($A8563,6,2)),""))</f>
        <v>0</v>
      </c>
      <c r="L8563" s="39">
        <f>IF(Txn!$K4288="","",Txn!$K4288)</f>
        <v>0</v>
      </c>
      <c r="N8563" s="42">
        <f>IF($D8563="",0,COUNTIF(BankAccts,$D8563))</f>
        <v>0</v>
      </c>
    </row>
    <row r="8564" spans="1:14">
      <c r="A8564" s="38">
        <f>IF(Txn!$B4288="","",Txn!$B4288)</f>
        <v>0</v>
      </c>
      <c r="B8564" s="38">
        <f>IF(Txn!$B4288="","",Txn!$C4288)</f>
        <v>0</v>
      </c>
      <c r="C8564" s="39">
        <f>IF(Txn!$B4288="","","تراکنش بانکی")</f>
        <v>0</v>
      </c>
      <c r="D8564" s="38">
        <f>IF(Txn!$B4288="","",IF(IF(Txn!$U4288="TRF",Txn!$Y4288,Txn!$Z4288)="","",IF(Txn!$U4288="TRF",Txn!$Y4288,Txn!$Z4288)))</f>
        <v>0</v>
      </c>
      <c r="E8564" s="39">
        <f>IF($D8564="","",IFERROR(VLOOKUP($D8564,AcctTbl,2,0),""))</f>
        <v>0</v>
      </c>
      <c r="F8564" s="39">
        <f>IF($D8564="","",IFERROR(VLOOKUP($D8564,AcctTbl,3,0),""))</f>
        <v>0</v>
      </c>
      <c r="G8564" s="39">
        <f>IF(Txn!$B4288="","",Txn!$D4288)</f>
        <v>0</v>
      </c>
      <c r="H8564" s="38">
        <f>IF(Txn!$B4288="","",Txn!$E4288)</f>
        <v>0</v>
      </c>
      <c r="I8564" s="40">
        <f>IF(Txn!$B4288="",0,Txn!$Q4288)</f>
        <v>0</v>
      </c>
      <c r="J8564" s="40">
        <f>IF(Txn!$B4288="",0,Txn!$R4288)</f>
        <v>0</v>
      </c>
      <c r="K8564" s="41">
        <f>IF($A8564="","",IFERROR(VALUE(MID($A8564,6,2)),""))</f>
        <v>0</v>
      </c>
      <c r="L8564" s="39">
        <f>IF(Txn!$K4288="","","طرف مقابل — "&amp;Txn!$K4288)</f>
        <v>0</v>
      </c>
      <c r="N8564" s="42">
        <f>IF($D8564="",0,COUNTIF(BankAccts,$D8564))</f>
        <v>0</v>
      </c>
    </row>
    <row r="8565" spans="1:14">
      <c r="A8565" s="38">
        <f>IF(Txn!$B4289="","",Txn!$B4289)</f>
        <v>0</v>
      </c>
      <c r="B8565" s="38">
        <f>IF(Txn!$B4289="","",Txn!$C4289)</f>
        <v>0</v>
      </c>
      <c r="C8565" s="39">
        <f>IF(Txn!$B4289="","","تراکنش بانکی")</f>
        <v>0</v>
      </c>
      <c r="D8565" s="38">
        <f>IF(Txn!$B4289="","",IF(Txn!$X4289="","",Txn!$X4289))</f>
        <v>0</v>
      </c>
      <c r="E8565" s="39">
        <f>IF($D8565="","",IFERROR(VLOOKUP($D8565,AcctTbl,2,0),""))</f>
        <v>0</v>
      </c>
      <c r="F8565" s="39">
        <f>IF($D8565="","",IFERROR(VLOOKUP($D8565,AcctTbl,3,0),""))</f>
        <v>0</v>
      </c>
      <c r="G8565" s="39">
        <f>IF(Txn!$B4289="","",Txn!$D4289)</f>
        <v>0</v>
      </c>
      <c r="H8565" s="38">
        <f>IF(Txn!$B4289="","",Txn!$E4289)</f>
        <v>0</v>
      </c>
      <c r="I8565" s="40">
        <f>IF(Txn!$B4289="",0,Txn!$O4289)</f>
        <v>0</v>
      </c>
      <c r="J8565" s="40">
        <f>IF(Txn!$B4289="",0,Txn!$P4289)</f>
        <v>0</v>
      </c>
      <c r="K8565" s="41">
        <f>IF($A8565="","",IFERROR(VALUE(MID($A8565,6,2)),""))</f>
        <v>0</v>
      </c>
      <c r="L8565" s="39">
        <f>IF(Txn!$K4289="","",Txn!$K4289)</f>
        <v>0</v>
      </c>
      <c r="N8565" s="42">
        <f>IF($D8565="",0,COUNTIF(BankAccts,$D8565))</f>
        <v>0</v>
      </c>
    </row>
    <row r="8566" spans="1:14">
      <c r="A8566" s="38">
        <f>IF(Txn!$B4289="","",Txn!$B4289)</f>
        <v>0</v>
      </c>
      <c r="B8566" s="38">
        <f>IF(Txn!$B4289="","",Txn!$C4289)</f>
        <v>0</v>
      </c>
      <c r="C8566" s="39">
        <f>IF(Txn!$B4289="","","تراکنش بانکی")</f>
        <v>0</v>
      </c>
      <c r="D8566" s="38">
        <f>IF(Txn!$B4289="","",IF(IF(Txn!$U4289="TRF",Txn!$Y4289,Txn!$Z4289)="","",IF(Txn!$U4289="TRF",Txn!$Y4289,Txn!$Z4289)))</f>
        <v>0</v>
      </c>
      <c r="E8566" s="39">
        <f>IF($D8566="","",IFERROR(VLOOKUP($D8566,AcctTbl,2,0),""))</f>
        <v>0</v>
      </c>
      <c r="F8566" s="39">
        <f>IF($D8566="","",IFERROR(VLOOKUP($D8566,AcctTbl,3,0),""))</f>
        <v>0</v>
      </c>
      <c r="G8566" s="39">
        <f>IF(Txn!$B4289="","",Txn!$D4289)</f>
        <v>0</v>
      </c>
      <c r="H8566" s="38">
        <f>IF(Txn!$B4289="","",Txn!$E4289)</f>
        <v>0</v>
      </c>
      <c r="I8566" s="40">
        <f>IF(Txn!$B4289="",0,Txn!$Q4289)</f>
        <v>0</v>
      </c>
      <c r="J8566" s="40">
        <f>IF(Txn!$B4289="",0,Txn!$R4289)</f>
        <v>0</v>
      </c>
      <c r="K8566" s="41">
        <f>IF($A8566="","",IFERROR(VALUE(MID($A8566,6,2)),""))</f>
        <v>0</v>
      </c>
      <c r="L8566" s="39">
        <f>IF(Txn!$K4289="","","طرف مقابل — "&amp;Txn!$K4289)</f>
        <v>0</v>
      </c>
      <c r="N8566" s="42">
        <f>IF($D8566="",0,COUNTIF(BankAccts,$D8566))</f>
        <v>0</v>
      </c>
    </row>
    <row r="8567" spans="1:14">
      <c r="A8567" s="38">
        <f>IF(Txn!$B4290="","",Txn!$B4290)</f>
        <v>0</v>
      </c>
      <c r="B8567" s="38">
        <f>IF(Txn!$B4290="","",Txn!$C4290)</f>
        <v>0</v>
      </c>
      <c r="C8567" s="39">
        <f>IF(Txn!$B4290="","","تراکنش بانکی")</f>
        <v>0</v>
      </c>
      <c r="D8567" s="38">
        <f>IF(Txn!$B4290="","",IF(Txn!$X4290="","",Txn!$X4290))</f>
        <v>0</v>
      </c>
      <c r="E8567" s="39">
        <f>IF($D8567="","",IFERROR(VLOOKUP($D8567,AcctTbl,2,0),""))</f>
        <v>0</v>
      </c>
      <c r="F8567" s="39">
        <f>IF($D8567="","",IFERROR(VLOOKUP($D8567,AcctTbl,3,0),""))</f>
        <v>0</v>
      </c>
      <c r="G8567" s="39">
        <f>IF(Txn!$B4290="","",Txn!$D4290)</f>
        <v>0</v>
      </c>
      <c r="H8567" s="38">
        <f>IF(Txn!$B4290="","",Txn!$E4290)</f>
        <v>0</v>
      </c>
      <c r="I8567" s="40">
        <f>IF(Txn!$B4290="",0,Txn!$O4290)</f>
        <v>0</v>
      </c>
      <c r="J8567" s="40">
        <f>IF(Txn!$B4290="",0,Txn!$P4290)</f>
        <v>0</v>
      </c>
      <c r="K8567" s="41">
        <f>IF($A8567="","",IFERROR(VALUE(MID($A8567,6,2)),""))</f>
        <v>0</v>
      </c>
      <c r="L8567" s="39">
        <f>IF(Txn!$K4290="","",Txn!$K4290)</f>
        <v>0</v>
      </c>
      <c r="N8567" s="42">
        <f>IF($D8567="",0,COUNTIF(BankAccts,$D8567))</f>
        <v>0</v>
      </c>
    </row>
    <row r="8568" spans="1:14">
      <c r="A8568" s="38">
        <f>IF(Txn!$B4290="","",Txn!$B4290)</f>
        <v>0</v>
      </c>
      <c r="B8568" s="38">
        <f>IF(Txn!$B4290="","",Txn!$C4290)</f>
        <v>0</v>
      </c>
      <c r="C8568" s="39">
        <f>IF(Txn!$B4290="","","تراکنش بانکی")</f>
        <v>0</v>
      </c>
      <c r="D8568" s="38">
        <f>IF(Txn!$B4290="","",IF(IF(Txn!$U4290="TRF",Txn!$Y4290,Txn!$Z4290)="","",IF(Txn!$U4290="TRF",Txn!$Y4290,Txn!$Z4290)))</f>
        <v>0</v>
      </c>
      <c r="E8568" s="39">
        <f>IF($D8568="","",IFERROR(VLOOKUP($D8568,AcctTbl,2,0),""))</f>
        <v>0</v>
      </c>
      <c r="F8568" s="39">
        <f>IF($D8568="","",IFERROR(VLOOKUP($D8568,AcctTbl,3,0),""))</f>
        <v>0</v>
      </c>
      <c r="G8568" s="39">
        <f>IF(Txn!$B4290="","",Txn!$D4290)</f>
        <v>0</v>
      </c>
      <c r="H8568" s="38">
        <f>IF(Txn!$B4290="","",Txn!$E4290)</f>
        <v>0</v>
      </c>
      <c r="I8568" s="40">
        <f>IF(Txn!$B4290="",0,Txn!$Q4290)</f>
        <v>0</v>
      </c>
      <c r="J8568" s="40">
        <f>IF(Txn!$B4290="",0,Txn!$R4290)</f>
        <v>0</v>
      </c>
      <c r="K8568" s="41">
        <f>IF($A8568="","",IFERROR(VALUE(MID($A8568,6,2)),""))</f>
        <v>0</v>
      </c>
      <c r="L8568" s="39">
        <f>IF(Txn!$K4290="","","طرف مقابل — "&amp;Txn!$K4290)</f>
        <v>0</v>
      </c>
      <c r="N8568" s="42">
        <f>IF($D8568="",0,COUNTIF(BankAccts,$D8568))</f>
        <v>0</v>
      </c>
    </row>
    <row r="8569" spans="1:14">
      <c r="A8569" s="38">
        <f>IF(Txn!$B4291="","",Txn!$B4291)</f>
        <v>0</v>
      </c>
      <c r="B8569" s="38">
        <f>IF(Txn!$B4291="","",Txn!$C4291)</f>
        <v>0</v>
      </c>
      <c r="C8569" s="39">
        <f>IF(Txn!$B4291="","","تراکنش بانکی")</f>
        <v>0</v>
      </c>
      <c r="D8569" s="38">
        <f>IF(Txn!$B4291="","",IF(Txn!$X4291="","",Txn!$X4291))</f>
        <v>0</v>
      </c>
      <c r="E8569" s="39">
        <f>IF($D8569="","",IFERROR(VLOOKUP($D8569,AcctTbl,2,0),""))</f>
        <v>0</v>
      </c>
      <c r="F8569" s="39">
        <f>IF($D8569="","",IFERROR(VLOOKUP($D8569,AcctTbl,3,0),""))</f>
        <v>0</v>
      </c>
      <c r="G8569" s="39">
        <f>IF(Txn!$B4291="","",Txn!$D4291)</f>
        <v>0</v>
      </c>
      <c r="H8569" s="38">
        <f>IF(Txn!$B4291="","",Txn!$E4291)</f>
        <v>0</v>
      </c>
      <c r="I8569" s="40">
        <f>IF(Txn!$B4291="",0,Txn!$O4291)</f>
        <v>0</v>
      </c>
      <c r="J8569" s="40">
        <f>IF(Txn!$B4291="",0,Txn!$P4291)</f>
        <v>0</v>
      </c>
      <c r="K8569" s="41">
        <f>IF($A8569="","",IFERROR(VALUE(MID($A8569,6,2)),""))</f>
        <v>0</v>
      </c>
      <c r="L8569" s="39">
        <f>IF(Txn!$K4291="","",Txn!$K4291)</f>
        <v>0</v>
      </c>
      <c r="N8569" s="42">
        <f>IF($D8569="",0,COUNTIF(BankAccts,$D8569))</f>
        <v>0</v>
      </c>
    </row>
    <row r="8570" spans="1:14">
      <c r="A8570" s="38">
        <f>IF(Txn!$B4291="","",Txn!$B4291)</f>
        <v>0</v>
      </c>
      <c r="B8570" s="38">
        <f>IF(Txn!$B4291="","",Txn!$C4291)</f>
        <v>0</v>
      </c>
      <c r="C8570" s="39">
        <f>IF(Txn!$B4291="","","تراکنش بانکی")</f>
        <v>0</v>
      </c>
      <c r="D8570" s="38">
        <f>IF(Txn!$B4291="","",IF(IF(Txn!$U4291="TRF",Txn!$Y4291,Txn!$Z4291)="","",IF(Txn!$U4291="TRF",Txn!$Y4291,Txn!$Z4291)))</f>
        <v>0</v>
      </c>
      <c r="E8570" s="39">
        <f>IF($D8570="","",IFERROR(VLOOKUP($D8570,AcctTbl,2,0),""))</f>
        <v>0</v>
      </c>
      <c r="F8570" s="39">
        <f>IF($D8570="","",IFERROR(VLOOKUP($D8570,AcctTbl,3,0),""))</f>
        <v>0</v>
      </c>
      <c r="G8570" s="39">
        <f>IF(Txn!$B4291="","",Txn!$D4291)</f>
        <v>0</v>
      </c>
      <c r="H8570" s="38">
        <f>IF(Txn!$B4291="","",Txn!$E4291)</f>
        <v>0</v>
      </c>
      <c r="I8570" s="40">
        <f>IF(Txn!$B4291="",0,Txn!$Q4291)</f>
        <v>0</v>
      </c>
      <c r="J8570" s="40">
        <f>IF(Txn!$B4291="",0,Txn!$R4291)</f>
        <v>0</v>
      </c>
      <c r="K8570" s="41">
        <f>IF($A8570="","",IFERROR(VALUE(MID($A8570,6,2)),""))</f>
        <v>0</v>
      </c>
      <c r="L8570" s="39">
        <f>IF(Txn!$K4291="","","طرف مقابل — "&amp;Txn!$K4291)</f>
        <v>0</v>
      </c>
      <c r="N8570" s="42">
        <f>IF($D8570="",0,COUNTIF(BankAccts,$D8570))</f>
        <v>0</v>
      </c>
    </row>
    <row r="8571" spans="1:14">
      <c r="A8571" s="38">
        <f>IF(Txn!$B4292="","",Txn!$B4292)</f>
        <v>0</v>
      </c>
      <c r="B8571" s="38">
        <f>IF(Txn!$B4292="","",Txn!$C4292)</f>
        <v>0</v>
      </c>
      <c r="C8571" s="39">
        <f>IF(Txn!$B4292="","","تراکنش بانکی")</f>
        <v>0</v>
      </c>
      <c r="D8571" s="38">
        <f>IF(Txn!$B4292="","",IF(Txn!$X4292="","",Txn!$X4292))</f>
        <v>0</v>
      </c>
      <c r="E8571" s="39">
        <f>IF($D8571="","",IFERROR(VLOOKUP($D8571,AcctTbl,2,0),""))</f>
        <v>0</v>
      </c>
      <c r="F8571" s="39">
        <f>IF($D8571="","",IFERROR(VLOOKUP($D8571,AcctTbl,3,0),""))</f>
        <v>0</v>
      </c>
      <c r="G8571" s="39">
        <f>IF(Txn!$B4292="","",Txn!$D4292)</f>
        <v>0</v>
      </c>
      <c r="H8571" s="38">
        <f>IF(Txn!$B4292="","",Txn!$E4292)</f>
        <v>0</v>
      </c>
      <c r="I8571" s="40">
        <f>IF(Txn!$B4292="",0,Txn!$O4292)</f>
        <v>0</v>
      </c>
      <c r="J8571" s="40">
        <f>IF(Txn!$B4292="",0,Txn!$P4292)</f>
        <v>0</v>
      </c>
      <c r="K8571" s="41">
        <f>IF($A8571="","",IFERROR(VALUE(MID($A8571,6,2)),""))</f>
        <v>0</v>
      </c>
      <c r="L8571" s="39">
        <f>IF(Txn!$K4292="","",Txn!$K4292)</f>
        <v>0</v>
      </c>
      <c r="N8571" s="42">
        <f>IF($D8571="",0,COUNTIF(BankAccts,$D8571))</f>
        <v>0</v>
      </c>
    </row>
    <row r="8572" spans="1:14">
      <c r="A8572" s="38">
        <f>IF(Txn!$B4292="","",Txn!$B4292)</f>
        <v>0</v>
      </c>
      <c r="B8572" s="38">
        <f>IF(Txn!$B4292="","",Txn!$C4292)</f>
        <v>0</v>
      </c>
      <c r="C8572" s="39">
        <f>IF(Txn!$B4292="","","تراکنش بانکی")</f>
        <v>0</v>
      </c>
      <c r="D8572" s="38">
        <f>IF(Txn!$B4292="","",IF(IF(Txn!$U4292="TRF",Txn!$Y4292,Txn!$Z4292)="","",IF(Txn!$U4292="TRF",Txn!$Y4292,Txn!$Z4292)))</f>
        <v>0</v>
      </c>
      <c r="E8572" s="39">
        <f>IF($D8572="","",IFERROR(VLOOKUP($D8572,AcctTbl,2,0),""))</f>
        <v>0</v>
      </c>
      <c r="F8572" s="39">
        <f>IF($D8572="","",IFERROR(VLOOKUP($D8572,AcctTbl,3,0),""))</f>
        <v>0</v>
      </c>
      <c r="G8572" s="39">
        <f>IF(Txn!$B4292="","",Txn!$D4292)</f>
        <v>0</v>
      </c>
      <c r="H8572" s="38">
        <f>IF(Txn!$B4292="","",Txn!$E4292)</f>
        <v>0</v>
      </c>
      <c r="I8572" s="40">
        <f>IF(Txn!$B4292="",0,Txn!$Q4292)</f>
        <v>0</v>
      </c>
      <c r="J8572" s="40">
        <f>IF(Txn!$B4292="",0,Txn!$R4292)</f>
        <v>0</v>
      </c>
      <c r="K8572" s="41">
        <f>IF($A8572="","",IFERROR(VALUE(MID($A8572,6,2)),""))</f>
        <v>0</v>
      </c>
      <c r="L8572" s="39">
        <f>IF(Txn!$K4292="","","طرف مقابل — "&amp;Txn!$K4292)</f>
        <v>0</v>
      </c>
      <c r="N8572" s="42">
        <f>IF($D8572="",0,COUNTIF(BankAccts,$D8572))</f>
        <v>0</v>
      </c>
    </row>
    <row r="8573" spans="1:14">
      <c r="A8573" s="38">
        <f>IF(Txn!$B4293="","",Txn!$B4293)</f>
        <v>0</v>
      </c>
      <c r="B8573" s="38">
        <f>IF(Txn!$B4293="","",Txn!$C4293)</f>
        <v>0</v>
      </c>
      <c r="C8573" s="39">
        <f>IF(Txn!$B4293="","","تراکنش بانکی")</f>
        <v>0</v>
      </c>
      <c r="D8573" s="38">
        <f>IF(Txn!$B4293="","",IF(Txn!$X4293="","",Txn!$X4293))</f>
        <v>0</v>
      </c>
      <c r="E8573" s="39">
        <f>IF($D8573="","",IFERROR(VLOOKUP($D8573,AcctTbl,2,0),""))</f>
        <v>0</v>
      </c>
      <c r="F8573" s="39">
        <f>IF($D8573="","",IFERROR(VLOOKUP($D8573,AcctTbl,3,0),""))</f>
        <v>0</v>
      </c>
      <c r="G8573" s="39">
        <f>IF(Txn!$B4293="","",Txn!$D4293)</f>
        <v>0</v>
      </c>
      <c r="H8573" s="38">
        <f>IF(Txn!$B4293="","",Txn!$E4293)</f>
        <v>0</v>
      </c>
      <c r="I8573" s="40">
        <f>IF(Txn!$B4293="",0,Txn!$O4293)</f>
        <v>0</v>
      </c>
      <c r="J8573" s="40">
        <f>IF(Txn!$B4293="",0,Txn!$P4293)</f>
        <v>0</v>
      </c>
      <c r="K8573" s="41">
        <f>IF($A8573="","",IFERROR(VALUE(MID($A8573,6,2)),""))</f>
        <v>0</v>
      </c>
      <c r="L8573" s="39">
        <f>IF(Txn!$K4293="","",Txn!$K4293)</f>
        <v>0</v>
      </c>
      <c r="N8573" s="42">
        <f>IF($D8573="",0,COUNTIF(BankAccts,$D8573))</f>
        <v>0</v>
      </c>
    </row>
    <row r="8574" spans="1:14">
      <c r="A8574" s="38">
        <f>IF(Txn!$B4293="","",Txn!$B4293)</f>
        <v>0</v>
      </c>
      <c r="B8574" s="38">
        <f>IF(Txn!$B4293="","",Txn!$C4293)</f>
        <v>0</v>
      </c>
      <c r="C8574" s="39">
        <f>IF(Txn!$B4293="","","تراکنش بانکی")</f>
        <v>0</v>
      </c>
      <c r="D8574" s="38">
        <f>IF(Txn!$B4293="","",IF(IF(Txn!$U4293="TRF",Txn!$Y4293,Txn!$Z4293)="","",IF(Txn!$U4293="TRF",Txn!$Y4293,Txn!$Z4293)))</f>
        <v>0</v>
      </c>
      <c r="E8574" s="39">
        <f>IF($D8574="","",IFERROR(VLOOKUP($D8574,AcctTbl,2,0),""))</f>
        <v>0</v>
      </c>
      <c r="F8574" s="39">
        <f>IF($D8574="","",IFERROR(VLOOKUP($D8574,AcctTbl,3,0),""))</f>
        <v>0</v>
      </c>
      <c r="G8574" s="39">
        <f>IF(Txn!$B4293="","",Txn!$D4293)</f>
        <v>0</v>
      </c>
      <c r="H8574" s="38">
        <f>IF(Txn!$B4293="","",Txn!$E4293)</f>
        <v>0</v>
      </c>
      <c r="I8574" s="40">
        <f>IF(Txn!$B4293="",0,Txn!$Q4293)</f>
        <v>0</v>
      </c>
      <c r="J8574" s="40">
        <f>IF(Txn!$B4293="",0,Txn!$R4293)</f>
        <v>0</v>
      </c>
      <c r="K8574" s="41">
        <f>IF($A8574="","",IFERROR(VALUE(MID($A8574,6,2)),""))</f>
        <v>0</v>
      </c>
      <c r="L8574" s="39">
        <f>IF(Txn!$K4293="","","طرف مقابل — "&amp;Txn!$K4293)</f>
        <v>0</v>
      </c>
      <c r="N8574" s="42">
        <f>IF($D8574="",0,COUNTIF(BankAccts,$D8574))</f>
        <v>0</v>
      </c>
    </row>
    <row r="8575" spans="1:14">
      <c r="A8575" s="38">
        <f>IF(Txn!$B4294="","",Txn!$B4294)</f>
        <v>0</v>
      </c>
      <c r="B8575" s="38">
        <f>IF(Txn!$B4294="","",Txn!$C4294)</f>
        <v>0</v>
      </c>
      <c r="C8575" s="39">
        <f>IF(Txn!$B4294="","","تراکنش بانکی")</f>
        <v>0</v>
      </c>
      <c r="D8575" s="38">
        <f>IF(Txn!$B4294="","",IF(Txn!$X4294="","",Txn!$X4294))</f>
        <v>0</v>
      </c>
      <c r="E8575" s="39">
        <f>IF($D8575="","",IFERROR(VLOOKUP($D8575,AcctTbl,2,0),""))</f>
        <v>0</v>
      </c>
      <c r="F8575" s="39">
        <f>IF($D8575="","",IFERROR(VLOOKUP($D8575,AcctTbl,3,0),""))</f>
        <v>0</v>
      </c>
      <c r="G8575" s="39">
        <f>IF(Txn!$B4294="","",Txn!$D4294)</f>
        <v>0</v>
      </c>
      <c r="H8575" s="38">
        <f>IF(Txn!$B4294="","",Txn!$E4294)</f>
        <v>0</v>
      </c>
      <c r="I8575" s="40">
        <f>IF(Txn!$B4294="",0,Txn!$O4294)</f>
        <v>0</v>
      </c>
      <c r="J8575" s="40">
        <f>IF(Txn!$B4294="",0,Txn!$P4294)</f>
        <v>0</v>
      </c>
      <c r="K8575" s="41">
        <f>IF($A8575="","",IFERROR(VALUE(MID($A8575,6,2)),""))</f>
        <v>0</v>
      </c>
      <c r="L8575" s="39">
        <f>IF(Txn!$K4294="","",Txn!$K4294)</f>
        <v>0</v>
      </c>
      <c r="N8575" s="42">
        <f>IF($D8575="",0,COUNTIF(BankAccts,$D8575))</f>
        <v>0</v>
      </c>
    </row>
    <row r="8576" spans="1:14">
      <c r="A8576" s="38">
        <f>IF(Txn!$B4294="","",Txn!$B4294)</f>
        <v>0</v>
      </c>
      <c r="B8576" s="38">
        <f>IF(Txn!$B4294="","",Txn!$C4294)</f>
        <v>0</v>
      </c>
      <c r="C8576" s="39">
        <f>IF(Txn!$B4294="","","تراکنش بانکی")</f>
        <v>0</v>
      </c>
      <c r="D8576" s="38">
        <f>IF(Txn!$B4294="","",IF(IF(Txn!$U4294="TRF",Txn!$Y4294,Txn!$Z4294)="","",IF(Txn!$U4294="TRF",Txn!$Y4294,Txn!$Z4294)))</f>
        <v>0</v>
      </c>
      <c r="E8576" s="39">
        <f>IF($D8576="","",IFERROR(VLOOKUP($D8576,AcctTbl,2,0),""))</f>
        <v>0</v>
      </c>
      <c r="F8576" s="39">
        <f>IF($D8576="","",IFERROR(VLOOKUP($D8576,AcctTbl,3,0),""))</f>
        <v>0</v>
      </c>
      <c r="G8576" s="39">
        <f>IF(Txn!$B4294="","",Txn!$D4294)</f>
        <v>0</v>
      </c>
      <c r="H8576" s="38">
        <f>IF(Txn!$B4294="","",Txn!$E4294)</f>
        <v>0</v>
      </c>
      <c r="I8576" s="40">
        <f>IF(Txn!$B4294="",0,Txn!$Q4294)</f>
        <v>0</v>
      </c>
      <c r="J8576" s="40">
        <f>IF(Txn!$B4294="",0,Txn!$R4294)</f>
        <v>0</v>
      </c>
      <c r="K8576" s="41">
        <f>IF($A8576="","",IFERROR(VALUE(MID($A8576,6,2)),""))</f>
        <v>0</v>
      </c>
      <c r="L8576" s="39">
        <f>IF(Txn!$K4294="","","طرف مقابل — "&amp;Txn!$K4294)</f>
        <v>0</v>
      </c>
      <c r="N8576" s="42">
        <f>IF($D8576="",0,COUNTIF(BankAccts,$D8576))</f>
        <v>0</v>
      </c>
    </row>
    <row r="8577" spans="1:14">
      <c r="A8577" s="38">
        <f>IF(Txn!$B4295="","",Txn!$B4295)</f>
        <v>0</v>
      </c>
      <c r="B8577" s="38">
        <f>IF(Txn!$B4295="","",Txn!$C4295)</f>
        <v>0</v>
      </c>
      <c r="C8577" s="39">
        <f>IF(Txn!$B4295="","","تراکنش بانکی")</f>
        <v>0</v>
      </c>
      <c r="D8577" s="38">
        <f>IF(Txn!$B4295="","",IF(Txn!$X4295="","",Txn!$X4295))</f>
        <v>0</v>
      </c>
      <c r="E8577" s="39">
        <f>IF($D8577="","",IFERROR(VLOOKUP($D8577,AcctTbl,2,0),""))</f>
        <v>0</v>
      </c>
      <c r="F8577" s="39">
        <f>IF($D8577="","",IFERROR(VLOOKUP($D8577,AcctTbl,3,0),""))</f>
        <v>0</v>
      </c>
      <c r="G8577" s="39">
        <f>IF(Txn!$B4295="","",Txn!$D4295)</f>
        <v>0</v>
      </c>
      <c r="H8577" s="38">
        <f>IF(Txn!$B4295="","",Txn!$E4295)</f>
        <v>0</v>
      </c>
      <c r="I8577" s="40">
        <f>IF(Txn!$B4295="",0,Txn!$O4295)</f>
        <v>0</v>
      </c>
      <c r="J8577" s="40">
        <f>IF(Txn!$B4295="",0,Txn!$P4295)</f>
        <v>0</v>
      </c>
      <c r="K8577" s="41">
        <f>IF($A8577="","",IFERROR(VALUE(MID($A8577,6,2)),""))</f>
        <v>0</v>
      </c>
      <c r="L8577" s="39">
        <f>IF(Txn!$K4295="","",Txn!$K4295)</f>
        <v>0</v>
      </c>
      <c r="N8577" s="42">
        <f>IF($D8577="",0,COUNTIF(BankAccts,$D8577))</f>
        <v>0</v>
      </c>
    </row>
    <row r="8578" spans="1:14">
      <c r="A8578" s="38">
        <f>IF(Txn!$B4295="","",Txn!$B4295)</f>
        <v>0</v>
      </c>
      <c r="B8578" s="38">
        <f>IF(Txn!$B4295="","",Txn!$C4295)</f>
        <v>0</v>
      </c>
      <c r="C8578" s="39">
        <f>IF(Txn!$B4295="","","تراکنش بانکی")</f>
        <v>0</v>
      </c>
      <c r="D8578" s="38">
        <f>IF(Txn!$B4295="","",IF(IF(Txn!$U4295="TRF",Txn!$Y4295,Txn!$Z4295)="","",IF(Txn!$U4295="TRF",Txn!$Y4295,Txn!$Z4295)))</f>
        <v>0</v>
      </c>
      <c r="E8578" s="39">
        <f>IF($D8578="","",IFERROR(VLOOKUP($D8578,AcctTbl,2,0),""))</f>
        <v>0</v>
      </c>
      <c r="F8578" s="39">
        <f>IF($D8578="","",IFERROR(VLOOKUP($D8578,AcctTbl,3,0),""))</f>
        <v>0</v>
      </c>
      <c r="G8578" s="39">
        <f>IF(Txn!$B4295="","",Txn!$D4295)</f>
        <v>0</v>
      </c>
      <c r="H8578" s="38">
        <f>IF(Txn!$B4295="","",Txn!$E4295)</f>
        <v>0</v>
      </c>
      <c r="I8578" s="40">
        <f>IF(Txn!$B4295="",0,Txn!$Q4295)</f>
        <v>0</v>
      </c>
      <c r="J8578" s="40">
        <f>IF(Txn!$B4295="",0,Txn!$R4295)</f>
        <v>0</v>
      </c>
      <c r="K8578" s="41">
        <f>IF($A8578="","",IFERROR(VALUE(MID($A8578,6,2)),""))</f>
        <v>0</v>
      </c>
      <c r="L8578" s="39">
        <f>IF(Txn!$K4295="","","طرف مقابل — "&amp;Txn!$K4295)</f>
        <v>0</v>
      </c>
      <c r="N8578" s="42">
        <f>IF($D8578="",0,COUNTIF(BankAccts,$D8578))</f>
        <v>0</v>
      </c>
    </row>
    <row r="8579" spans="1:14">
      <c r="A8579" s="38">
        <f>IF(Txn!$B4296="","",Txn!$B4296)</f>
        <v>0</v>
      </c>
      <c r="B8579" s="38">
        <f>IF(Txn!$B4296="","",Txn!$C4296)</f>
        <v>0</v>
      </c>
      <c r="C8579" s="39">
        <f>IF(Txn!$B4296="","","تراکنش بانکی")</f>
        <v>0</v>
      </c>
      <c r="D8579" s="38">
        <f>IF(Txn!$B4296="","",IF(Txn!$X4296="","",Txn!$X4296))</f>
        <v>0</v>
      </c>
      <c r="E8579" s="39">
        <f>IF($D8579="","",IFERROR(VLOOKUP($D8579,AcctTbl,2,0),""))</f>
        <v>0</v>
      </c>
      <c r="F8579" s="39">
        <f>IF($D8579="","",IFERROR(VLOOKUP($D8579,AcctTbl,3,0),""))</f>
        <v>0</v>
      </c>
      <c r="G8579" s="39">
        <f>IF(Txn!$B4296="","",Txn!$D4296)</f>
        <v>0</v>
      </c>
      <c r="H8579" s="38">
        <f>IF(Txn!$B4296="","",Txn!$E4296)</f>
        <v>0</v>
      </c>
      <c r="I8579" s="40">
        <f>IF(Txn!$B4296="",0,Txn!$O4296)</f>
        <v>0</v>
      </c>
      <c r="J8579" s="40">
        <f>IF(Txn!$B4296="",0,Txn!$P4296)</f>
        <v>0</v>
      </c>
      <c r="K8579" s="41">
        <f>IF($A8579="","",IFERROR(VALUE(MID($A8579,6,2)),""))</f>
        <v>0</v>
      </c>
      <c r="L8579" s="39">
        <f>IF(Txn!$K4296="","",Txn!$K4296)</f>
        <v>0</v>
      </c>
      <c r="N8579" s="42">
        <f>IF($D8579="",0,COUNTIF(BankAccts,$D8579))</f>
        <v>0</v>
      </c>
    </row>
    <row r="8580" spans="1:14">
      <c r="A8580" s="38">
        <f>IF(Txn!$B4296="","",Txn!$B4296)</f>
        <v>0</v>
      </c>
      <c r="B8580" s="38">
        <f>IF(Txn!$B4296="","",Txn!$C4296)</f>
        <v>0</v>
      </c>
      <c r="C8580" s="39">
        <f>IF(Txn!$B4296="","","تراکنش بانکی")</f>
        <v>0</v>
      </c>
      <c r="D8580" s="38">
        <f>IF(Txn!$B4296="","",IF(IF(Txn!$U4296="TRF",Txn!$Y4296,Txn!$Z4296)="","",IF(Txn!$U4296="TRF",Txn!$Y4296,Txn!$Z4296)))</f>
        <v>0</v>
      </c>
      <c r="E8580" s="39">
        <f>IF($D8580="","",IFERROR(VLOOKUP($D8580,AcctTbl,2,0),""))</f>
        <v>0</v>
      </c>
      <c r="F8580" s="39">
        <f>IF($D8580="","",IFERROR(VLOOKUP($D8580,AcctTbl,3,0),""))</f>
        <v>0</v>
      </c>
      <c r="G8580" s="39">
        <f>IF(Txn!$B4296="","",Txn!$D4296)</f>
        <v>0</v>
      </c>
      <c r="H8580" s="38">
        <f>IF(Txn!$B4296="","",Txn!$E4296)</f>
        <v>0</v>
      </c>
      <c r="I8580" s="40">
        <f>IF(Txn!$B4296="",0,Txn!$Q4296)</f>
        <v>0</v>
      </c>
      <c r="J8580" s="40">
        <f>IF(Txn!$B4296="",0,Txn!$R4296)</f>
        <v>0</v>
      </c>
      <c r="K8580" s="41">
        <f>IF($A8580="","",IFERROR(VALUE(MID($A8580,6,2)),""))</f>
        <v>0</v>
      </c>
      <c r="L8580" s="39">
        <f>IF(Txn!$K4296="","","طرف مقابل — "&amp;Txn!$K4296)</f>
        <v>0</v>
      </c>
      <c r="N8580" s="42">
        <f>IF($D8580="",0,COUNTIF(BankAccts,$D8580))</f>
        <v>0</v>
      </c>
    </row>
    <row r="8581" spans="1:14">
      <c r="A8581" s="38">
        <f>IF(Txn!$B4297="","",Txn!$B4297)</f>
        <v>0</v>
      </c>
      <c r="B8581" s="38">
        <f>IF(Txn!$B4297="","",Txn!$C4297)</f>
        <v>0</v>
      </c>
      <c r="C8581" s="39">
        <f>IF(Txn!$B4297="","","تراکنش بانکی")</f>
        <v>0</v>
      </c>
      <c r="D8581" s="38">
        <f>IF(Txn!$B4297="","",IF(Txn!$X4297="","",Txn!$X4297))</f>
        <v>0</v>
      </c>
      <c r="E8581" s="39">
        <f>IF($D8581="","",IFERROR(VLOOKUP($D8581,AcctTbl,2,0),""))</f>
        <v>0</v>
      </c>
      <c r="F8581" s="39">
        <f>IF($D8581="","",IFERROR(VLOOKUP($D8581,AcctTbl,3,0),""))</f>
        <v>0</v>
      </c>
      <c r="G8581" s="39">
        <f>IF(Txn!$B4297="","",Txn!$D4297)</f>
        <v>0</v>
      </c>
      <c r="H8581" s="38">
        <f>IF(Txn!$B4297="","",Txn!$E4297)</f>
        <v>0</v>
      </c>
      <c r="I8581" s="40">
        <f>IF(Txn!$B4297="",0,Txn!$O4297)</f>
        <v>0</v>
      </c>
      <c r="J8581" s="40">
        <f>IF(Txn!$B4297="",0,Txn!$P4297)</f>
        <v>0</v>
      </c>
      <c r="K8581" s="41">
        <f>IF($A8581="","",IFERROR(VALUE(MID($A8581,6,2)),""))</f>
        <v>0</v>
      </c>
      <c r="L8581" s="39">
        <f>IF(Txn!$K4297="","",Txn!$K4297)</f>
        <v>0</v>
      </c>
      <c r="N8581" s="42">
        <f>IF($D8581="",0,COUNTIF(BankAccts,$D8581))</f>
        <v>0</v>
      </c>
    </row>
    <row r="8582" spans="1:14">
      <c r="A8582" s="38">
        <f>IF(Txn!$B4297="","",Txn!$B4297)</f>
        <v>0</v>
      </c>
      <c r="B8582" s="38">
        <f>IF(Txn!$B4297="","",Txn!$C4297)</f>
        <v>0</v>
      </c>
      <c r="C8582" s="39">
        <f>IF(Txn!$B4297="","","تراکنش بانکی")</f>
        <v>0</v>
      </c>
      <c r="D8582" s="38">
        <f>IF(Txn!$B4297="","",IF(IF(Txn!$U4297="TRF",Txn!$Y4297,Txn!$Z4297)="","",IF(Txn!$U4297="TRF",Txn!$Y4297,Txn!$Z4297)))</f>
        <v>0</v>
      </c>
      <c r="E8582" s="39">
        <f>IF($D8582="","",IFERROR(VLOOKUP($D8582,AcctTbl,2,0),""))</f>
        <v>0</v>
      </c>
      <c r="F8582" s="39">
        <f>IF($D8582="","",IFERROR(VLOOKUP($D8582,AcctTbl,3,0),""))</f>
        <v>0</v>
      </c>
      <c r="G8582" s="39">
        <f>IF(Txn!$B4297="","",Txn!$D4297)</f>
        <v>0</v>
      </c>
      <c r="H8582" s="38">
        <f>IF(Txn!$B4297="","",Txn!$E4297)</f>
        <v>0</v>
      </c>
      <c r="I8582" s="40">
        <f>IF(Txn!$B4297="",0,Txn!$Q4297)</f>
        <v>0</v>
      </c>
      <c r="J8582" s="40">
        <f>IF(Txn!$B4297="",0,Txn!$R4297)</f>
        <v>0</v>
      </c>
      <c r="K8582" s="41">
        <f>IF($A8582="","",IFERROR(VALUE(MID($A8582,6,2)),""))</f>
        <v>0</v>
      </c>
      <c r="L8582" s="39">
        <f>IF(Txn!$K4297="","","طرف مقابل — "&amp;Txn!$K4297)</f>
        <v>0</v>
      </c>
      <c r="N8582" s="42">
        <f>IF($D8582="",0,COUNTIF(BankAccts,$D8582))</f>
        <v>0</v>
      </c>
    </row>
    <row r="8583" spans="1:14">
      <c r="A8583" s="38">
        <f>IF(Txn!$B4298="","",Txn!$B4298)</f>
        <v>0</v>
      </c>
      <c r="B8583" s="38">
        <f>IF(Txn!$B4298="","",Txn!$C4298)</f>
        <v>0</v>
      </c>
      <c r="C8583" s="39">
        <f>IF(Txn!$B4298="","","تراکنش بانکی")</f>
        <v>0</v>
      </c>
      <c r="D8583" s="38">
        <f>IF(Txn!$B4298="","",IF(Txn!$X4298="","",Txn!$X4298))</f>
        <v>0</v>
      </c>
      <c r="E8583" s="39">
        <f>IF($D8583="","",IFERROR(VLOOKUP($D8583,AcctTbl,2,0),""))</f>
        <v>0</v>
      </c>
      <c r="F8583" s="39">
        <f>IF($D8583="","",IFERROR(VLOOKUP($D8583,AcctTbl,3,0),""))</f>
        <v>0</v>
      </c>
      <c r="G8583" s="39">
        <f>IF(Txn!$B4298="","",Txn!$D4298)</f>
        <v>0</v>
      </c>
      <c r="H8583" s="38">
        <f>IF(Txn!$B4298="","",Txn!$E4298)</f>
        <v>0</v>
      </c>
      <c r="I8583" s="40">
        <f>IF(Txn!$B4298="",0,Txn!$O4298)</f>
        <v>0</v>
      </c>
      <c r="J8583" s="40">
        <f>IF(Txn!$B4298="",0,Txn!$P4298)</f>
        <v>0</v>
      </c>
      <c r="K8583" s="41">
        <f>IF($A8583="","",IFERROR(VALUE(MID($A8583,6,2)),""))</f>
        <v>0</v>
      </c>
      <c r="L8583" s="39">
        <f>IF(Txn!$K4298="","",Txn!$K4298)</f>
        <v>0</v>
      </c>
      <c r="N8583" s="42">
        <f>IF($D8583="",0,COUNTIF(BankAccts,$D8583))</f>
        <v>0</v>
      </c>
    </row>
    <row r="8584" spans="1:14">
      <c r="A8584" s="38">
        <f>IF(Txn!$B4298="","",Txn!$B4298)</f>
        <v>0</v>
      </c>
      <c r="B8584" s="38">
        <f>IF(Txn!$B4298="","",Txn!$C4298)</f>
        <v>0</v>
      </c>
      <c r="C8584" s="39">
        <f>IF(Txn!$B4298="","","تراکنش بانکی")</f>
        <v>0</v>
      </c>
      <c r="D8584" s="38">
        <f>IF(Txn!$B4298="","",IF(IF(Txn!$U4298="TRF",Txn!$Y4298,Txn!$Z4298)="","",IF(Txn!$U4298="TRF",Txn!$Y4298,Txn!$Z4298)))</f>
        <v>0</v>
      </c>
      <c r="E8584" s="39">
        <f>IF($D8584="","",IFERROR(VLOOKUP($D8584,AcctTbl,2,0),""))</f>
        <v>0</v>
      </c>
      <c r="F8584" s="39">
        <f>IF($D8584="","",IFERROR(VLOOKUP($D8584,AcctTbl,3,0),""))</f>
        <v>0</v>
      </c>
      <c r="G8584" s="39">
        <f>IF(Txn!$B4298="","",Txn!$D4298)</f>
        <v>0</v>
      </c>
      <c r="H8584" s="38">
        <f>IF(Txn!$B4298="","",Txn!$E4298)</f>
        <v>0</v>
      </c>
      <c r="I8584" s="40">
        <f>IF(Txn!$B4298="",0,Txn!$Q4298)</f>
        <v>0</v>
      </c>
      <c r="J8584" s="40">
        <f>IF(Txn!$B4298="",0,Txn!$R4298)</f>
        <v>0</v>
      </c>
      <c r="K8584" s="41">
        <f>IF($A8584="","",IFERROR(VALUE(MID($A8584,6,2)),""))</f>
        <v>0</v>
      </c>
      <c r="L8584" s="39">
        <f>IF(Txn!$K4298="","","طرف مقابل — "&amp;Txn!$K4298)</f>
        <v>0</v>
      </c>
      <c r="N8584" s="42">
        <f>IF($D8584="",0,COUNTIF(BankAccts,$D8584))</f>
        <v>0</v>
      </c>
    </row>
    <row r="8585" spans="1:14">
      <c r="A8585" s="38">
        <f>IF(Txn!$B4299="","",Txn!$B4299)</f>
        <v>0</v>
      </c>
      <c r="B8585" s="38">
        <f>IF(Txn!$B4299="","",Txn!$C4299)</f>
        <v>0</v>
      </c>
      <c r="C8585" s="39">
        <f>IF(Txn!$B4299="","","تراکنش بانکی")</f>
        <v>0</v>
      </c>
      <c r="D8585" s="38">
        <f>IF(Txn!$B4299="","",IF(Txn!$X4299="","",Txn!$X4299))</f>
        <v>0</v>
      </c>
      <c r="E8585" s="39">
        <f>IF($D8585="","",IFERROR(VLOOKUP($D8585,AcctTbl,2,0),""))</f>
        <v>0</v>
      </c>
      <c r="F8585" s="39">
        <f>IF($D8585="","",IFERROR(VLOOKUP($D8585,AcctTbl,3,0),""))</f>
        <v>0</v>
      </c>
      <c r="G8585" s="39">
        <f>IF(Txn!$B4299="","",Txn!$D4299)</f>
        <v>0</v>
      </c>
      <c r="H8585" s="38">
        <f>IF(Txn!$B4299="","",Txn!$E4299)</f>
        <v>0</v>
      </c>
      <c r="I8585" s="40">
        <f>IF(Txn!$B4299="",0,Txn!$O4299)</f>
        <v>0</v>
      </c>
      <c r="J8585" s="40">
        <f>IF(Txn!$B4299="",0,Txn!$P4299)</f>
        <v>0</v>
      </c>
      <c r="K8585" s="41">
        <f>IF($A8585="","",IFERROR(VALUE(MID($A8585,6,2)),""))</f>
        <v>0</v>
      </c>
      <c r="L8585" s="39">
        <f>IF(Txn!$K4299="","",Txn!$K4299)</f>
        <v>0</v>
      </c>
      <c r="N8585" s="42">
        <f>IF($D8585="",0,COUNTIF(BankAccts,$D8585))</f>
        <v>0</v>
      </c>
    </row>
    <row r="8586" spans="1:14">
      <c r="A8586" s="38">
        <f>IF(Txn!$B4299="","",Txn!$B4299)</f>
        <v>0</v>
      </c>
      <c r="B8586" s="38">
        <f>IF(Txn!$B4299="","",Txn!$C4299)</f>
        <v>0</v>
      </c>
      <c r="C8586" s="39">
        <f>IF(Txn!$B4299="","","تراکنش بانکی")</f>
        <v>0</v>
      </c>
      <c r="D8586" s="38">
        <f>IF(Txn!$B4299="","",IF(IF(Txn!$U4299="TRF",Txn!$Y4299,Txn!$Z4299)="","",IF(Txn!$U4299="TRF",Txn!$Y4299,Txn!$Z4299)))</f>
        <v>0</v>
      </c>
      <c r="E8586" s="39">
        <f>IF($D8586="","",IFERROR(VLOOKUP($D8586,AcctTbl,2,0),""))</f>
        <v>0</v>
      </c>
      <c r="F8586" s="39">
        <f>IF($D8586="","",IFERROR(VLOOKUP($D8586,AcctTbl,3,0),""))</f>
        <v>0</v>
      </c>
      <c r="G8586" s="39">
        <f>IF(Txn!$B4299="","",Txn!$D4299)</f>
        <v>0</v>
      </c>
      <c r="H8586" s="38">
        <f>IF(Txn!$B4299="","",Txn!$E4299)</f>
        <v>0</v>
      </c>
      <c r="I8586" s="40">
        <f>IF(Txn!$B4299="",0,Txn!$Q4299)</f>
        <v>0</v>
      </c>
      <c r="J8586" s="40">
        <f>IF(Txn!$B4299="",0,Txn!$R4299)</f>
        <v>0</v>
      </c>
      <c r="K8586" s="41">
        <f>IF($A8586="","",IFERROR(VALUE(MID($A8586,6,2)),""))</f>
        <v>0</v>
      </c>
      <c r="L8586" s="39">
        <f>IF(Txn!$K4299="","","طرف مقابل — "&amp;Txn!$K4299)</f>
        <v>0</v>
      </c>
      <c r="N8586" s="42">
        <f>IF($D8586="",0,COUNTIF(BankAccts,$D8586))</f>
        <v>0</v>
      </c>
    </row>
    <row r="8587" spans="1:14">
      <c r="A8587" s="38">
        <f>IF(Txn!$B4300="","",Txn!$B4300)</f>
        <v>0</v>
      </c>
      <c r="B8587" s="38">
        <f>IF(Txn!$B4300="","",Txn!$C4300)</f>
        <v>0</v>
      </c>
      <c r="C8587" s="39">
        <f>IF(Txn!$B4300="","","تراکنش بانکی")</f>
        <v>0</v>
      </c>
      <c r="D8587" s="38">
        <f>IF(Txn!$B4300="","",IF(Txn!$X4300="","",Txn!$X4300))</f>
        <v>0</v>
      </c>
      <c r="E8587" s="39">
        <f>IF($D8587="","",IFERROR(VLOOKUP($D8587,AcctTbl,2,0),""))</f>
        <v>0</v>
      </c>
      <c r="F8587" s="39">
        <f>IF($D8587="","",IFERROR(VLOOKUP($D8587,AcctTbl,3,0),""))</f>
        <v>0</v>
      </c>
      <c r="G8587" s="39">
        <f>IF(Txn!$B4300="","",Txn!$D4300)</f>
        <v>0</v>
      </c>
      <c r="H8587" s="38">
        <f>IF(Txn!$B4300="","",Txn!$E4300)</f>
        <v>0</v>
      </c>
      <c r="I8587" s="40">
        <f>IF(Txn!$B4300="",0,Txn!$O4300)</f>
        <v>0</v>
      </c>
      <c r="J8587" s="40">
        <f>IF(Txn!$B4300="",0,Txn!$P4300)</f>
        <v>0</v>
      </c>
      <c r="K8587" s="41">
        <f>IF($A8587="","",IFERROR(VALUE(MID($A8587,6,2)),""))</f>
        <v>0</v>
      </c>
      <c r="L8587" s="39">
        <f>IF(Txn!$K4300="","",Txn!$K4300)</f>
        <v>0</v>
      </c>
      <c r="N8587" s="42">
        <f>IF($D8587="",0,COUNTIF(BankAccts,$D8587))</f>
        <v>0</v>
      </c>
    </row>
    <row r="8588" spans="1:14">
      <c r="A8588" s="38">
        <f>IF(Txn!$B4300="","",Txn!$B4300)</f>
        <v>0</v>
      </c>
      <c r="B8588" s="38">
        <f>IF(Txn!$B4300="","",Txn!$C4300)</f>
        <v>0</v>
      </c>
      <c r="C8588" s="39">
        <f>IF(Txn!$B4300="","","تراکنش بانکی")</f>
        <v>0</v>
      </c>
      <c r="D8588" s="38">
        <f>IF(Txn!$B4300="","",IF(IF(Txn!$U4300="TRF",Txn!$Y4300,Txn!$Z4300)="","",IF(Txn!$U4300="TRF",Txn!$Y4300,Txn!$Z4300)))</f>
        <v>0</v>
      </c>
      <c r="E8588" s="39">
        <f>IF($D8588="","",IFERROR(VLOOKUP($D8588,AcctTbl,2,0),""))</f>
        <v>0</v>
      </c>
      <c r="F8588" s="39">
        <f>IF($D8588="","",IFERROR(VLOOKUP($D8588,AcctTbl,3,0),""))</f>
        <v>0</v>
      </c>
      <c r="G8588" s="39">
        <f>IF(Txn!$B4300="","",Txn!$D4300)</f>
        <v>0</v>
      </c>
      <c r="H8588" s="38">
        <f>IF(Txn!$B4300="","",Txn!$E4300)</f>
        <v>0</v>
      </c>
      <c r="I8588" s="40">
        <f>IF(Txn!$B4300="",0,Txn!$Q4300)</f>
        <v>0</v>
      </c>
      <c r="J8588" s="40">
        <f>IF(Txn!$B4300="",0,Txn!$R4300)</f>
        <v>0</v>
      </c>
      <c r="K8588" s="41">
        <f>IF($A8588="","",IFERROR(VALUE(MID($A8588,6,2)),""))</f>
        <v>0</v>
      </c>
      <c r="L8588" s="39">
        <f>IF(Txn!$K4300="","","طرف مقابل — "&amp;Txn!$K4300)</f>
        <v>0</v>
      </c>
      <c r="N8588" s="42">
        <f>IF($D8588="",0,COUNTIF(BankAccts,$D8588))</f>
        <v>0</v>
      </c>
    </row>
    <row r="8589" spans="1:14">
      <c r="A8589" s="38">
        <f>IF(Txn!$B4301="","",Txn!$B4301)</f>
        <v>0</v>
      </c>
      <c r="B8589" s="38">
        <f>IF(Txn!$B4301="","",Txn!$C4301)</f>
        <v>0</v>
      </c>
      <c r="C8589" s="39">
        <f>IF(Txn!$B4301="","","تراکنش بانکی")</f>
        <v>0</v>
      </c>
      <c r="D8589" s="38">
        <f>IF(Txn!$B4301="","",IF(Txn!$X4301="","",Txn!$X4301))</f>
        <v>0</v>
      </c>
      <c r="E8589" s="39">
        <f>IF($D8589="","",IFERROR(VLOOKUP($D8589,AcctTbl,2,0),""))</f>
        <v>0</v>
      </c>
      <c r="F8589" s="39">
        <f>IF($D8589="","",IFERROR(VLOOKUP($D8589,AcctTbl,3,0),""))</f>
        <v>0</v>
      </c>
      <c r="G8589" s="39">
        <f>IF(Txn!$B4301="","",Txn!$D4301)</f>
        <v>0</v>
      </c>
      <c r="H8589" s="38">
        <f>IF(Txn!$B4301="","",Txn!$E4301)</f>
        <v>0</v>
      </c>
      <c r="I8589" s="40">
        <f>IF(Txn!$B4301="",0,Txn!$O4301)</f>
        <v>0</v>
      </c>
      <c r="J8589" s="40">
        <f>IF(Txn!$B4301="",0,Txn!$P4301)</f>
        <v>0</v>
      </c>
      <c r="K8589" s="41">
        <f>IF($A8589="","",IFERROR(VALUE(MID($A8589,6,2)),""))</f>
        <v>0</v>
      </c>
      <c r="L8589" s="39">
        <f>IF(Txn!$K4301="","",Txn!$K4301)</f>
        <v>0</v>
      </c>
      <c r="N8589" s="42">
        <f>IF($D8589="",0,COUNTIF(BankAccts,$D8589))</f>
        <v>0</v>
      </c>
    </row>
    <row r="8590" spans="1:14">
      <c r="A8590" s="38">
        <f>IF(Txn!$B4301="","",Txn!$B4301)</f>
        <v>0</v>
      </c>
      <c r="B8590" s="38">
        <f>IF(Txn!$B4301="","",Txn!$C4301)</f>
        <v>0</v>
      </c>
      <c r="C8590" s="39">
        <f>IF(Txn!$B4301="","","تراکنش بانکی")</f>
        <v>0</v>
      </c>
      <c r="D8590" s="38">
        <f>IF(Txn!$B4301="","",IF(IF(Txn!$U4301="TRF",Txn!$Y4301,Txn!$Z4301)="","",IF(Txn!$U4301="TRF",Txn!$Y4301,Txn!$Z4301)))</f>
        <v>0</v>
      </c>
      <c r="E8590" s="39">
        <f>IF($D8590="","",IFERROR(VLOOKUP($D8590,AcctTbl,2,0),""))</f>
        <v>0</v>
      </c>
      <c r="F8590" s="39">
        <f>IF($D8590="","",IFERROR(VLOOKUP($D8590,AcctTbl,3,0),""))</f>
        <v>0</v>
      </c>
      <c r="G8590" s="39">
        <f>IF(Txn!$B4301="","",Txn!$D4301)</f>
        <v>0</v>
      </c>
      <c r="H8590" s="38">
        <f>IF(Txn!$B4301="","",Txn!$E4301)</f>
        <v>0</v>
      </c>
      <c r="I8590" s="40">
        <f>IF(Txn!$B4301="",0,Txn!$Q4301)</f>
        <v>0</v>
      </c>
      <c r="J8590" s="40">
        <f>IF(Txn!$B4301="",0,Txn!$R4301)</f>
        <v>0</v>
      </c>
      <c r="K8590" s="41">
        <f>IF($A8590="","",IFERROR(VALUE(MID($A8590,6,2)),""))</f>
        <v>0</v>
      </c>
      <c r="L8590" s="39">
        <f>IF(Txn!$K4301="","","طرف مقابل — "&amp;Txn!$K4301)</f>
        <v>0</v>
      </c>
      <c r="N8590" s="42">
        <f>IF($D8590="",0,COUNTIF(BankAccts,$D8590))</f>
        <v>0</v>
      </c>
    </row>
    <row r="8591" spans="1:14">
      <c r="A8591" s="38">
        <f>IF(Txn!$B4302="","",Txn!$B4302)</f>
        <v>0</v>
      </c>
      <c r="B8591" s="38">
        <f>IF(Txn!$B4302="","",Txn!$C4302)</f>
        <v>0</v>
      </c>
      <c r="C8591" s="39">
        <f>IF(Txn!$B4302="","","تراکنش بانکی")</f>
        <v>0</v>
      </c>
      <c r="D8591" s="38">
        <f>IF(Txn!$B4302="","",IF(Txn!$X4302="","",Txn!$X4302))</f>
        <v>0</v>
      </c>
      <c r="E8591" s="39">
        <f>IF($D8591="","",IFERROR(VLOOKUP($D8591,AcctTbl,2,0),""))</f>
        <v>0</v>
      </c>
      <c r="F8591" s="39">
        <f>IF($D8591="","",IFERROR(VLOOKUP($D8591,AcctTbl,3,0),""))</f>
        <v>0</v>
      </c>
      <c r="G8591" s="39">
        <f>IF(Txn!$B4302="","",Txn!$D4302)</f>
        <v>0</v>
      </c>
      <c r="H8591" s="38">
        <f>IF(Txn!$B4302="","",Txn!$E4302)</f>
        <v>0</v>
      </c>
      <c r="I8591" s="40">
        <f>IF(Txn!$B4302="",0,Txn!$O4302)</f>
        <v>0</v>
      </c>
      <c r="J8591" s="40">
        <f>IF(Txn!$B4302="",0,Txn!$P4302)</f>
        <v>0</v>
      </c>
      <c r="K8591" s="41">
        <f>IF($A8591="","",IFERROR(VALUE(MID($A8591,6,2)),""))</f>
        <v>0</v>
      </c>
      <c r="L8591" s="39">
        <f>IF(Txn!$K4302="","",Txn!$K4302)</f>
        <v>0</v>
      </c>
      <c r="N8591" s="42">
        <f>IF($D8591="",0,COUNTIF(BankAccts,$D8591))</f>
        <v>0</v>
      </c>
    </row>
    <row r="8592" spans="1:14">
      <c r="A8592" s="38">
        <f>IF(Txn!$B4302="","",Txn!$B4302)</f>
        <v>0</v>
      </c>
      <c r="B8592" s="38">
        <f>IF(Txn!$B4302="","",Txn!$C4302)</f>
        <v>0</v>
      </c>
      <c r="C8592" s="39">
        <f>IF(Txn!$B4302="","","تراکنش بانکی")</f>
        <v>0</v>
      </c>
      <c r="D8592" s="38">
        <f>IF(Txn!$B4302="","",IF(IF(Txn!$U4302="TRF",Txn!$Y4302,Txn!$Z4302)="","",IF(Txn!$U4302="TRF",Txn!$Y4302,Txn!$Z4302)))</f>
        <v>0</v>
      </c>
      <c r="E8592" s="39">
        <f>IF($D8592="","",IFERROR(VLOOKUP($D8592,AcctTbl,2,0),""))</f>
        <v>0</v>
      </c>
      <c r="F8592" s="39">
        <f>IF($D8592="","",IFERROR(VLOOKUP($D8592,AcctTbl,3,0),""))</f>
        <v>0</v>
      </c>
      <c r="G8592" s="39">
        <f>IF(Txn!$B4302="","",Txn!$D4302)</f>
        <v>0</v>
      </c>
      <c r="H8592" s="38">
        <f>IF(Txn!$B4302="","",Txn!$E4302)</f>
        <v>0</v>
      </c>
      <c r="I8592" s="40">
        <f>IF(Txn!$B4302="",0,Txn!$Q4302)</f>
        <v>0</v>
      </c>
      <c r="J8592" s="40">
        <f>IF(Txn!$B4302="",0,Txn!$R4302)</f>
        <v>0</v>
      </c>
      <c r="K8592" s="41">
        <f>IF($A8592="","",IFERROR(VALUE(MID($A8592,6,2)),""))</f>
        <v>0</v>
      </c>
      <c r="L8592" s="39">
        <f>IF(Txn!$K4302="","","طرف مقابل — "&amp;Txn!$K4302)</f>
        <v>0</v>
      </c>
      <c r="N8592" s="42">
        <f>IF($D8592="",0,COUNTIF(BankAccts,$D8592))</f>
        <v>0</v>
      </c>
    </row>
    <row r="8593" spans="1:14">
      <c r="A8593" s="38">
        <f>IF(Txn!$B4303="","",Txn!$B4303)</f>
        <v>0</v>
      </c>
      <c r="B8593" s="38">
        <f>IF(Txn!$B4303="","",Txn!$C4303)</f>
        <v>0</v>
      </c>
      <c r="C8593" s="39">
        <f>IF(Txn!$B4303="","","تراکنش بانکی")</f>
        <v>0</v>
      </c>
      <c r="D8593" s="38">
        <f>IF(Txn!$B4303="","",IF(Txn!$X4303="","",Txn!$X4303))</f>
        <v>0</v>
      </c>
      <c r="E8593" s="39">
        <f>IF($D8593="","",IFERROR(VLOOKUP($D8593,AcctTbl,2,0),""))</f>
        <v>0</v>
      </c>
      <c r="F8593" s="39">
        <f>IF($D8593="","",IFERROR(VLOOKUP($D8593,AcctTbl,3,0),""))</f>
        <v>0</v>
      </c>
      <c r="G8593" s="39">
        <f>IF(Txn!$B4303="","",Txn!$D4303)</f>
        <v>0</v>
      </c>
      <c r="H8593" s="38">
        <f>IF(Txn!$B4303="","",Txn!$E4303)</f>
        <v>0</v>
      </c>
      <c r="I8593" s="40">
        <f>IF(Txn!$B4303="",0,Txn!$O4303)</f>
        <v>0</v>
      </c>
      <c r="J8593" s="40">
        <f>IF(Txn!$B4303="",0,Txn!$P4303)</f>
        <v>0</v>
      </c>
      <c r="K8593" s="41">
        <f>IF($A8593="","",IFERROR(VALUE(MID($A8593,6,2)),""))</f>
        <v>0</v>
      </c>
      <c r="L8593" s="39">
        <f>IF(Txn!$K4303="","",Txn!$K4303)</f>
        <v>0</v>
      </c>
      <c r="N8593" s="42">
        <f>IF($D8593="",0,COUNTIF(BankAccts,$D8593))</f>
        <v>0</v>
      </c>
    </row>
    <row r="8594" spans="1:14">
      <c r="A8594" s="38">
        <f>IF(Txn!$B4303="","",Txn!$B4303)</f>
        <v>0</v>
      </c>
      <c r="B8594" s="38">
        <f>IF(Txn!$B4303="","",Txn!$C4303)</f>
        <v>0</v>
      </c>
      <c r="C8594" s="39">
        <f>IF(Txn!$B4303="","","تراکنش بانکی")</f>
        <v>0</v>
      </c>
      <c r="D8594" s="38">
        <f>IF(Txn!$B4303="","",IF(IF(Txn!$U4303="TRF",Txn!$Y4303,Txn!$Z4303)="","",IF(Txn!$U4303="TRF",Txn!$Y4303,Txn!$Z4303)))</f>
        <v>0</v>
      </c>
      <c r="E8594" s="39">
        <f>IF($D8594="","",IFERROR(VLOOKUP($D8594,AcctTbl,2,0),""))</f>
        <v>0</v>
      </c>
      <c r="F8594" s="39">
        <f>IF($D8594="","",IFERROR(VLOOKUP($D8594,AcctTbl,3,0),""))</f>
        <v>0</v>
      </c>
      <c r="G8594" s="39">
        <f>IF(Txn!$B4303="","",Txn!$D4303)</f>
        <v>0</v>
      </c>
      <c r="H8594" s="38">
        <f>IF(Txn!$B4303="","",Txn!$E4303)</f>
        <v>0</v>
      </c>
      <c r="I8594" s="40">
        <f>IF(Txn!$B4303="",0,Txn!$Q4303)</f>
        <v>0</v>
      </c>
      <c r="J8594" s="40">
        <f>IF(Txn!$B4303="",0,Txn!$R4303)</f>
        <v>0</v>
      </c>
      <c r="K8594" s="41">
        <f>IF($A8594="","",IFERROR(VALUE(MID($A8594,6,2)),""))</f>
        <v>0</v>
      </c>
      <c r="L8594" s="39">
        <f>IF(Txn!$K4303="","","طرف مقابل — "&amp;Txn!$K4303)</f>
        <v>0</v>
      </c>
      <c r="N8594" s="42">
        <f>IF($D8594="",0,COUNTIF(BankAccts,$D8594))</f>
        <v>0</v>
      </c>
    </row>
    <row r="8595" spans="1:14">
      <c r="A8595" s="38">
        <f>IF(Txn!$B4304="","",Txn!$B4304)</f>
        <v>0</v>
      </c>
      <c r="B8595" s="38">
        <f>IF(Txn!$B4304="","",Txn!$C4304)</f>
        <v>0</v>
      </c>
      <c r="C8595" s="39">
        <f>IF(Txn!$B4304="","","تراکنش بانکی")</f>
        <v>0</v>
      </c>
      <c r="D8595" s="38">
        <f>IF(Txn!$B4304="","",IF(Txn!$X4304="","",Txn!$X4304))</f>
        <v>0</v>
      </c>
      <c r="E8595" s="39">
        <f>IF($D8595="","",IFERROR(VLOOKUP($D8595,AcctTbl,2,0),""))</f>
        <v>0</v>
      </c>
      <c r="F8595" s="39">
        <f>IF($D8595="","",IFERROR(VLOOKUP($D8595,AcctTbl,3,0),""))</f>
        <v>0</v>
      </c>
      <c r="G8595" s="39">
        <f>IF(Txn!$B4304="","",Txn!$D4304)</f>
        <v>0</v>
      </c>
      <c r="H8595" s="38">
        <f>IF(Txn!$B4304="","",Txn!$E4304)</f>
        <v>0</v>
      </c>
      <c r="I8595" s="40">
        <f>IF(Txn!$B4304="",0,Txn!$O4304)</f>
        <v>0</v>
      </c>
      <c r="J8595" s="40">
        <f>IF(Txn!$B4304="",0,Txn!$P4304)</f>
        <v>0</v>
      </c>
      <c r="K8595" s="41">
        <f>IF($A8595="","",IFERROR(VALUE(MID($A8595,6,2)),""))</f>
        <v>0</v>
      </c>
      <c r="L8595" s="39">
        <f>IF(Txn!$K4304="","",Txn!$K4304)</f>
        <v>0</v>
      </c>
      <c r="N8595" s="42">
        <f>IF($D8595="",0,COUNTIF(BankAccts,$D8595))</f>
        <v>0</v>
      </c>
    </row>
    <row r="8596" spans="1:14">
      <c r="A8596" s="38">
        <f>IF(Txn!$B4304="","",Txn!$B4304)</f>
        <v>0</v>
      </c>
      <c r="B8596" s="38">
        <f>IF(Txn!$B4304="","",Txn!$C4304)</f>
        <v>0</v>
      </c>
      <c r="C8596" s="39">
        <f>IF(Txn!$B4304="","","تراکنش بانکی")</f>
        <v>0</v>
      </c>
      <c r="D8596" s="38">
        <f>IF(Txn!$B4304="","",IF(IF(Txn!$U4304="TRF",Txn!$Y4304,Txn!$Z4304)="","",IF(Txn!$U4304="TRF",Txn!$Y4304,Txn!$Z4304)))</f>
        <v>0</v>
      </c>
      <c r="E8596" s="39">
        <f>IF($D8596="","",IFERROR(VLOOKUP($D8596,AcctTbl,2,0),""))</f>
        <v>0</v>
      </c>
      <c r="F8596" s="39">
        <f>IF($D8596="","",IFERROR(VLOOKUP($D8596,AcctTbl,3,0),""))</f>
        <v>0</v>
      </c>
      <c r="G8596" s="39">
        <f>IF(Txn!$B4304="","",Txn!$D4304)</f>
        <v>0</v>
      </c>
      <c r="H8596" s="38">
        <f>IF(Txn!$B4304="","",Txn!$E4304)</f>
        <v>0</v>
      </c>
      <c r="I8596" s="40">
        <f>IF(Txn!$B4304="",0,Txn!$Q4304)</f>
        <v>0</v>
      </c>
      <c r="J8596" s="40">
        <f>IF(Txn!$B4304="",0,Txn!$R4304)</f>
        <v>0</v>
      </c>
      <c r="K8596" s="41">
        <f>IF($A8596="","",IFERROR(VALUE(MID($A8596,6,2)),""))</f>
        <v>0</v>
      </c>
      <c r="L8596" s="39">
        <f>IF(Txn!$K4304="","","طرف مقابل — "&amp;Txn!$K4304)</f>
        <v>0</v>
      </c>
      <c r="N8596" s="42">
        <f>IF($D8596="",0,COUNTIF(BankAccts,$D8596))</f>
        <v>0</v>
      </c>
    </row>
    <row r="8597" spans="1:14">
      <c r="A8597" s="38">
        <f>IF(Txn!$B4305="","",Txn!$B4305)</f>
        <v>0</v>
      </c>
      <c r="B8597" s="38">
        <f>IF(Txn!$B4305="","",Txn!$C4305)</f>
        <v>0</v>
      </c>
      <c r="C8597" s="39">
        <f>IF(Txn!$B4305="","","تراکنش بانکی")</f>
        <v>0</v>
      </c>
      <c r="D8597" s="38">
        <f>IF(Txn!$B4305="","",IF(Txn!$X4305="","",Txn!$X4305))</f>
        <v>0</v>
      </c>
      <c r="E8597" s="39">
        <f>IF($D8597="","",IFERROR(VLOOKUP($D8597,AcctTbl,2,0),""))</f>
        <v>0</v>
      </c>
      <c r="F8597" s="39">
        <f>IF($D8597="","",IFERROR(VLOOKUP($D8597,AcctTbl,3,0),""))</f>
        <v>0</v>
      </c>
      <c r="G8597" s="39">
        <f>IF(Txn!$B4305="","",Txn!$D4305)</f>
        <v>0</v>
      </c>
      <c r="H8597" s="38">
        <f>IF(Txn!$B4305="","",Txn!$E4305)</f>
        <v>0</v>
      </c>
      <c r="I8597" s="40">
        <f>IF(Txn!$B4305="",0,Txn!$O4305)</f>
        <v>0</v>
      </c>
      <c r="J8597" s="40">
        <f>IF(Txn!$B4305="",0,Txn!$P4305)</f>
        <v>0</v>
      </c>
      <c r="K8597" s="41">
        <f>IF($A8597="","",IFERROR(VALUE(MID($A8597,6,2)),""))</f>
        <v>0</v>
      </c>
      <c r="L8597" s="39">
        <f>IF(Txn!$K4305="","",Txn!$K4305)</f>
        <v>0</v>
      </c>
      <c r="N8597" s="42">
        <f>IF($D8597="",0,COUNTIF(BankAccts,$D8597))</f>
        <v>0</v>
      </c>
    </row>
    <row r="8598" spans="1:14">
      <c r="A8598" s="38">
        <f>IF(Txn!$B4305="","",Txn!$B4305)</f>
        <v>0</v>
      </c>
      <c r="B8598" s="38">
        <f>IF(Txn!$B4305="","",Txn!$C4305)</f>
        <v>0</v>
      </c>
      <c r="C8598" s="39">
        <f>IF(Txn!$B4305="","","تراکنش بانکی")</f>
        <v>0</v>
      </c>
      <c r="D8598" s="38">
        <f>IF(Txn!$B4305="","",IF(IF(Txn!$U4305="TRF",Txn!$Y4305,Txn!$Z4305)="","",IF(Txn!$U4305="TRF",Txn!$Y4305,Txn!$Z4305)))</f>
        <v>0</v>
      </c>
      <c r="E8598" s="39">
        <f>IF($D8598="","",IFERROR(VLOOKUP($D8598,AcctTbl,2,0),""))</f>
        <v>0</v>
      </c>
      <c r="F8598" s="39">
        <f>IF($D8598="","",IFERROR(VLOOKUP($D8598,AcctTbl,3,0),""))</f>
        <v>0</v>
      </c>
      <c r="G8598" s="39">
        <f>IF(Txn!$B4305="","",Txn!$D4305)</f>
        <v>0</v>
      </c>
      <c r="H8598" s="38">
        <f>IF(Txn!$B4305="","",Txn!$E4305)</f>
        <v>0</v>
      </c>
      <c r="I8598" s="40">
        <f>IF(Txn!$B4305="",0,Txn!$Q4305)</f>
        <v>0</v>
      </c>
      <c r="J8598" s="40">
        <f>IF(Txn!$B4305="",0,Txn!$R4305)</f>
        <v>0</v>
      </c>
      <c r="K8598" s="41">
        <f>IF($A8598="","",IFERROR(VALUE(MID($A8598,6,2)),""))</f>
        <v>0</v>
      </c>
      <c r="L8598" s="39">
        <f>IF(Txn!$K4305="","","طرف مقابل — "&amp;Txn!$K4305)</f>
        <v>0</v>
      </c>
      <c r="N8598" s="42">
        <f>IF($D8598="",0,COUNTIF(BankAccts,$D8598))</f>
        <v>0</v>
      </c>
    </row>
    <row r="8599" spans="1:14">
      <c r="A8599" s="38">
        <f>IF(Txn!$B4306="","",Txn!$B4306)</f>
        <v>0</v>
      </c>
      <c r="B8599" s="38">
        <f>IF(Txn!$B4306="","",Txn!$C4306)</f>
        <v>0</v>
      </c>
      <c r="C8599" s="39">
        <f>IF(Txn!$B4306="","","تراکنش بانکی")</f>
        <v>0</v>
      </c>
      <c r="D8599" s="38">
        <f>IF(Txn!$B4306="","",IF(Txn!$X4306="","",Txn!$X4306))</f>
        <v>0</v>
      </c>
      <c r="E8599" s="39">
        <f>IF($D8599="","",IFERROR(VLOOKUP($D8599,AcctTbl,2,0),""))</f>
        <v>0</v>
      </c>
      <c r="F8599" s="39">
        <f>IF($D8599="","",IFERROR(VLOOKUP($D8599,AcctTbl,3,0),""))</f>
        <v>0</v>
      </c>
      <c r="G8599" s="39">
        <f>IF(Txn!$B4306="","",Txn!$D4306)</f>
        <v>0</v>
      </c>
      <c r="H8599" s="38">
        <f>IF(Txn!$B4306="","",Txn!$E4306)</f>
        <v>0</v>
      </c>
      <c r="I8599" s="40">
        <f>IF(Txn!$B4306="",0,Txn!$O4306)</f>
        <v>0</v>
      </c>
      <c r="J8599" s="40">
        <f>IF(Txn!$B4306="",0,Txn!$P4306)</f>
        <v>0</v>
      </c>
      <c r="K8599" s="41">
        <f>IF($A8599="","",IFERROR(VALUE(MID($A8599,6,2)),""))</f>
        <v>0</v>
      </c>
      <c r="L8599" s="39">
        <f>IF(Txn!$K4306="","",Txn!$K4306)</f>
        <v>0</v>
      </c>
      <c r="N8599" s="42">
        <f>IF($D8599="",0,COUNTIF(BankAccts,$D8599))</f>
        <v>0</v>
      </c>
    </row>
    <row r="8600" spans="1:14">
      <c r="A8600" s="38">
        <f>IF(Txn!$B4306="","",Txn!$B4306)</f>
        <v>0</v>
      </c>
      <c r="B8600" s="38">
        <f>IF(Txn!$B4306="","",Txn!$C4306)</f>
        <v>0</v>
      </c>
      <c r="C8600" s="39">
        <f>IF(Txn!$B4306="","","تراکنش بانکی")</f>
        <v>0</v>
      </c>
      <c r="D8600" s="38">
        <f>IF(Txn!$B4306="","",IF(IF(Txn!$U4306="TRF",Txn!$Y4306,Txn!$Z4306)="","",IF(Txn!$U4306="TRF",Txn!$Y4306,Txn!$Z4306)))</f>
        <v>0</v>
      </c>
      <c r="E8600" s="39">
        <f>IF($D8600="","",IFERROR(VLOOKUP($D8600,AcctTbl,2,0),""))</f>
        <v>0</v>
      </c>
      <c r="F8600" s="39">
        <f>IF($D8600="","",IFERROR(VLOOKUP($D8600,AcctTbl,3,0),""))</f>
        <v>0</v>
      </c>
      <c r="G8600" s="39">
        <f>IF(Txn!$B4306="","",Txn!$D4306)</f>
        <v>0</v>
      </c>
      <c r="H8600" s="38">
        <f>IF(Txn!$B4306="","",Txn!$E4306)</f>
        <v>0</v>
      </c>
      <c r="I8600" s="40">
        <f>IF(Txn!$B4306="",0,Txn!$Q4306)</f>
        <v>0</v>
      </c>
      <c r="J8600" s="40">
        <f>IF(Txn!$B4306="",0,Txn!$R4306)</f>
        <v>0</v>
      </c>
      <c r="K8600" s="41">
        <f>IF($A8600="","",IFERROR(VALUE(MID($A8600,6,2)),""))</f>
        <v>0</v>
      </c>
      <c r="L8600" s="39">
        <f>IF(Txn!$K4306="","","طرف مقابل — "&amp;Txn!$K4306)</f>
        <v>0</v>
      </c>
      <c r="N8600" s="42">
        <f>IF($D8600="",0,COUNTIF(BankAccts,$D8600))</f>
        <v>0</v>
      </c>
    </row>
    <row r="8601" spans="1:14">
      <c r="A8601" s="38">
        <f>IF(Txn!$B4307="","",Txn!$B4307)</f>
        <v>0</v>
      </c>
      <c r="B8601" s="38">
        <f>IF(Txn!$B4307="","",Txn!$C4307)</f>
        <v>0</v>
      </c>
      <c r="C8601" s="39">
        <f>IF(Txn!$B4307="","","تراکنش بانکی")</f>
        <v>0</v>
      </c>
      <c r="D8601" s="38">
        <f>IF(Txn!$B4307="","",IF(Txn!$X4307="","",Txn!$X4307))</f>
        <v>0</v>
      </c>
      <c r="E8601" s="39">
        <f>IF($D8601="","",IFERROR(VLOOKUP($D8601,AcctTbl,2,0),""))</f>
        <v>0</v>
      </c>
      <c r="F8601" s="39">
        <f>IF($D8601="","",IFERROR(VLOOKUP($D8601,AcctTbl,3,0),""))</f>
        <v>0</v>
      </c>
      <c r="G8601" s="39">
        <f>IF(Txn!$B4307="","",Txn!$D4307)</f>
        <v>0</v>
      </c>
      <c r="H8601" s="38">
        <f>IF(Txn!$B4307="","",Txn!$E4307)</f>
        <v>0</v>
      </c>
      <c r="I8601" s="40">
        <f>IF(Txn!$B4307="",0,Txn!$O4307)</f>
        <v>0</v>
      </c>
      <c r="J8601" s="40">
        <f>IF(Txn!$B4307="",0,Txn!$P4307)</f>
        <v>0</v>
      </c>
      <c r="K8601" s="41">
        <f>IF($A8601="","",IFERROR(VALUE(MID($A8601,6,2)),""))</f>
        <v>0</v>
      </c>
      <c r="L8601" s="39">
        <f>IF(Txn!$K4307="","",Txn!$K4307)</f>
        <v>0</v>
      </c>
      <c r="N8601" s="42">
        <f>IF($D8601="",0,COUNTIF(BankAccts,$D8601))</f>
        <v>0</v>
      </c>
    </row>
    <row r="8602" spans="1:14">
      <c r="A8602" s="38">
        <f>IF(Txn!$B4307="","",Txn!$B4307)</f>
        <v>0</v>
      </c>
      <c r="B8602" s="38">
        <f>IF(Txn!$B4307="","",Txn!$C4307)</f>
        <v>0</v>
      </c>
      <c r="C8602" s="39">
        <f>IF(Txn!$B4307="","","تراکنش بانکی")</f>
        <v>0</v>
      </c>
      <c r="D8602" s="38">
        <f>IF(Txn!$B4307="","",IF(IF(Txn!$U4307="TRF",Txn!$Y4307,Txn!$Z4307)="","",IF(Txn!$U4307="TRF",Txn!$Y4307,Txn!$Z4307)))</f>
        <v>0</v>
      </c>
      <c r="E8602" s="39">
        <f>IF($D8602="","",IFERROR(VLOOKUP($D8602,AcctTbl,2,0),""))</f>
        <v>0</v>
      </c>
      <c r="F8602" s="39">
        <f>IF($D8602="","",IFERROR(VLOOKUP($D8602,AcctTbl,3,0),""))</f>
        <v>0</v>
      </c>
      <c r="G8602" s="39">
        <f>IF(Txn!$B4307="","",Txn!$D4307)</f>
        <v>0</v>
      </c>
      <c r="H8602" s="38">
        <f>IF(Txn!$B4307="","",Txn!$E4307)</f>
        <v>0</v>
      </c>
      <c r="I8602" s="40">
        <f>IF(Txn!$B4307="",0,Txn!$Q4307)</f>
        <v>0</v>
      </c>
      <c r="J8602" s="40">
        <f>IF(Txn!$B4307="",0,Txn!$R4307)</f>
        <v>0</v>
      </c>
      <c r="K8602" s="41">
        <f>IF($A8602="","",IFERROR(VALUE(MID($A8602,6,2)),""))</f>
        <v>0</v>
      </c>
      <c r="L8602" s="39">
        <f>IF(Txn!$K4307="","","طرف مقابل — "&amp;Txn!$K4307)</f>
        <v>0</v>
      </c>
      <c r="N8602" s="42">
        <f>IF($D8602="",0,COUNTIF(BankAccts,$D8602))</f>
        <v>0</v>
      </c>
    </row>
    <row r="8603" spans="1:14">
      <c r="A8603" s="38">
        <f>IF(Txn!$B4308="","",Txn!$B4308)</f>
        <v>0</v>
      </c>
      <c r="B8603" s="38">
        <f>IF(Txn!$B4308="","",Txn!$C4308)</f>
        <v>0</v>
      </c>
      <c r="C8603" s="39">
        <f>IF(Txn!$B4308="","","تراکنش بانکی")</f>
        <v>0</v>
      </c>
      <c r="D8603" s="38">
        <f>IF(Txn!$B4308="","",IF(Txn!$X4308="","",Txn!$X4308))</f>
        <v>0</v>
      </c>
      <c r="E8603" s="39">
        <f>IF($D8603="","",IFERROR(VLOOKUP($D8603,AcctTbl,2,0),""))</f>
        <v>0</v>
      </c>
      <c r="F8603" s="39">
        <f>IF($D8603="","",IFERROR(VLOOKUP($D8603,AcctTbl,3,0),""))</f>
        <v>0</v>
      </c>
      <c r="G8603" s="39">
        <f>IF(Txn!$B4308="","",Txn!$D4308)</f>
        <v>0</v>
      </c>
      <c r="H8603" s="38">
        <f>IF(Txn!$B4308="","",Txn!$E4308)</f>
        <v>0</v>
      </c>
      <c r="I8603" s="40">
        <f>IF(Txn!$B4308="",0,Txn!$O4308)</f>
        <v>0</v>
      </c>
      <c r="J8603" s="40">
        <f>IF(Txn!$B4308="",0,Txn!$P4308)</f>
        <v>0</v>
      </c>
      <c r="K8603" s="41">
        <f>IF($A8603="","",IFERROR(VALUE(MID($A8603,6,2)),""))</f>
        <v>0</v>
      </c>
      <c r="L8603" s="39">
        <f>IF(Txn!$K4308="","",Txn!$K4308)</f>
        <v>0</v>
      </c>
      <c r="N8603" s="42">
        <f>IF($D8603="",0,COUNTIF(BankAccts,$D8603))</f>
        <v>0</v>
      </c>
    </row>
    <row r="8604" spans="1:14">
      <c r="A8604" s="38">
        <f>IF(Txn!$B4308="","",Txn!$B4308)</f>
        <v>0</v>
      </c>
      <c r="B8604" s="38">
        <f>IF(Txn!$B4308="","",Txn!$C4308)</f>
        <v>0</v>
      </c>
      <c r="C8604" s="39">
        <f>IF(Txn!$B4308="","","تراکنش بانکی")</f>
        <v>0</v>
      </c>
      <c r="D8604" s="38">
        <f>IF(Txn!$B4308="","",IF(IF(Txn!$U4308="TRF",Txn!$Y4308,Txn!$Z4308)="","",IF(Txn!$U4308="TRF",Txn!$Y4308,Txn!$Z4308)))</f>
        <v>0</v>
      </c>
      <c r="E8604" s="39">
        <f>IF($D8604="","",IFERROR(VLOOKUP($D8604,AcctTbl,2,0),""))</f>
        <v>0</v>
      </c>
      <c r="F8604" s="39">
        <f>IF($D8604="","",IFERROR(VLOOKUP($D8604,AcctTbl,3,0),""))</f>
        <v>0</v>
      </c>
      <c r="G8604" s="39">
        <f>IF(Txn!$B4308="","",Txn!$D4308)</f>
        <v>0</v>
      </c>
      <c r="H8604" s="38">
        <f>IF(Txn!$B4308="","",Txn!$E4308)</f>
        <v>0</v>
      </c>
      <c r="I8604" s="40">
        <f>IF(Txn!$B4308="",0,Txn!$Q4308)</f>
        <v>0</v>
      </c>
      <c r="J8604" s="40">
        <f>IF(Txn!$B4308="",0,Txn!$R4308)</f>
        <v>0</v>
      </c>
      <c r="K8604" s="41">
        <f>IF($A8604="","",IFERROR(VALUE(MID($A8604,6,2)),""))</f>
        <v>0</v>
      </c>
      <c r="L8604" s="39">
        <f>IF(Txn!$K4308="","","طرف مقابل — "&amp;Txn!$K4308)</f>
        <v>0</v>
      </c>
      <c r="N8604" s="42">
        <f>IF($D8604="",0,COUNTIF(BankAccts,$D8604))</f>
        <v>0</v>
      </c>
    </row>
    <row r="8605" spans="1:14">
      <c r="A8605" s="38">
        <f>IF(Txn!$B4309="","",Txn!$B4309)</f>
        <v>0</v>
      </c>
      <c r="B8605" s="38">
        <f>IF(Txn!$B4309="","",Txn!$C4309)</f>
        <v>0</v>
      </c>
      <c r="C8605" s="39">
        <f>IF(Txn!$B4309="","","تراکنش بانکی")</f>
        <v>0</v>
      </c>
      <c r="D8605" s="38">
        <f>IF(Txn!$B4309="","",IF(Txn!$X4309="","",Txn!$X4309))</f>
        <v>0</v>
      </c>
      <c r="E8605" s="39">
        <f>IF($D8605="","",IFERROR(VLOOKUP($D8605,AcctTbl,2,0),""))</f>
        <v>0</v>
      </c>
      <c r="F8605" s="39">
        <f>IF($D8605="","",IFERROR(VLOOKUP($D8605,AcctTbl,3,0),""))</f>
        <v>0</v>
      </c>
      <c r="G8605" s="39">
        <f>IF(Txn!$B4309="","",Txn!$D4309)</f>
        <v>0</v>
      </c>
      <c r="H8605" s="38">
        <f>IF(Txn!$B4309="","",Txn!$E4309)</f>
        <v>0</v>
      </c>
      <c r="I8605" s="40">
        <f>IF(Txn!$B4309="",0,Txn!$O4309)</f>
        <v>0</v>
      </c>
      <c r="J8605" s="40">
        <f>IF(Txn!$B4309="",0,Txn!$P4309)</f>
        <v>0</v>
      </c>
      <c r="K8605" s="41">
        <f>IF($A8605="","",IFERROR(VALUE(MID($A8605,6,2)),""))</f>
        <v>0</v>
      </c>
      <c r="L8605" s="39">
        <f>IF(Txn!$K4309="","",Txn!$K4309)</f>
        <v>0</v>
      </c>
      <c r="N8605" s="42">
        <f>IF($D8605="",0,COUNTIF(BankAccts,$D8605))</f>
        <v>0</v>
      </c>
    </row>
    <row r="8606" spans="1:14">
      <c r="A8606" s="38">
        <f>IF(Txn!$B4309="","",Txn!$B4309)</f>
        <v>0</v>
      </c>
      <c r="B8606" s="38">
        <f>IF(Txn!$B4309="","",Txn!$C4309)</f>
        <v>0</v>
      </c>
      <c r="C8606" s="39">
        <f>IF(Txn!$B4309="","","تراکنش بانکی")</f>
        <v>0</v>
      </c>
      <c r="D8606" s="38">
        <f>IF(Txn!$B4309="","",IF(IF(Txn!$U4309="TRF",Txn!$Y4309,Txn!$Z4309)="","",IF(Txn!$U4309="TRF",Txn!$Y4309,Txn!$Z4309)))</f>
        <v>0</v>
      </c>
      <c r="E8606" s="39">
        <f>IF($D8606="","",IFERROR(VLOOKUP($D8606,AcctTbl,2,0),""))</f>
        <v>0</v>
      </c>
      <c r="F8606" s="39">
        <f>IF($D8606="","",IFERROR(VLOOKUP($D8606,AcctTbl,3,0),""))</f>
        <v>0</v>
      </c>
      <c r="G8606" s="39">
        <f>IF(Txn!$B4309="","",Txn!$D4309)</f>
        <v>0</v>
      </c>
      <c r="H8606" s="38">
        <f>IF(Txn!$B4309="","",Txn!$E4309)</f>
        <v>0</v>
      </c>
      <c r="I8606" s="40">
        <f>IF(Txn!$B4309="",0,Txn!$Q4309)</f>
        <v>0</v>
      </c>
      <c r="J8606" s="40">
        <f>IF(Txn!$B4309="",0,Txn!$R4309)</f>
        <v>0</v>
      </c>
      <c r="K8606" s="41">
        <f>IF($A8606="","",IFERROR(VALUE(MID($A8606,6,2)),""))</f>
        <v>0</v>
      </c>
      <c r="L8606" s="39">
        <f>IF(Txn!$K4309="","","طرف مقابل — "&amp;Txn!$K4309)</f>
        <v>0</v>
      </c>
      <c r="N8606" s="42">
        <f>IF($D8606="",0,COUNTIF(BankAccts,$D8606))</f>
        <v>0</v>
      </c>
    </row>
    <row r="8607" spans="1:14">
      <c r="A8607" s="38">
        <f>IF(Txn!$B4310="","",Txn!$B4310)</f>
        <v>0</v>
      </c>
      <c r="B8607" s="38">
        <f>IF(Txn!$B4310="","",Txn!$C4310)</f>
        <v>0</v>
      </c>
      <c r="C8607" s="39">
        <f>IF(Txn!$B4310="","","تراکنش بانکی")</f>
        <v>0</v>
      </c>
      <c r="D8607" s="38">
        <f>IF(Txn!$B4310="","",IF(Txn!$X4310="","",Txn!$X4310))</f>
        <v>0</v>
      </c>
      <c r="E8607" s="39">
        <f>IF($D8607="","",IFERROR(VLOOKUP($D8607,AcctTbl,2,0),""))</f>
        <v>0</v>
      </c>
      <c r="F8607" s="39">
        <f>IF($D8607="","",IFERROR(VLOOKUP($D8607,AcctTbl,3,0),""))</f>
        <v>0</v>
      </c>
      <c r="G8607" s="39">
        <f>IF(Txn!$B4310="","",Txn!$D4310)</f>
        <v>0</v>
      </c>
      <c r="H8607" s="38">
        <f>IF(Txn!$B4310="","",Txn!$E4310)</f>
        <v>0</v>
      </c>
      <c r="I8607" s="40">
        <f>IF(Txn!$B4310="",0,Txn!$O4310)</f>
        <v>0</v>
      </c>
      <c r="J8607" s="40">
        <f>IF(Txn!$B4310="",0,Txn!$P4310)</f>
        <v>0</v>
      </c>
      <c r="K8607" s="41">
        <f>IF($A8607="","",IFERROR(VALUE(MID($A8607,6,2)),""))</f>
        <v>0</v>
      </c>
      <c r="L8607" s="39">
        <f>IF(Txn!$K4310="","",Txn!$K4310)</f>
        <v>0</v>
      </c>
      <c r="N8607" s="42">
        <f>IF($D8607="",0,COUNTIF(BankAccts,$D8607))</f>
        <v>0</v>
      </c>
    </row>
    <row r="8608" spans="1:14">
      <c r="A8608" s="38">
        <f>IF(Txn!$B4310="","",Txn!$B4310)</f>
        <v>0</v>
      </c>
      <c r="B8608" s="38">
        <f>IF(Txn!$B4310="","",Txn!$C4310)</f>
        <v>0</v>
      </c>
      <c r="C8608" s="39">
        <f>IF(Txn!$B4310="","","تراکنش بانکی")</f>
        <v>0</v>
      </c>
      <c r="D8608" s="38">
        <f>IF(Txn!$B4310="","",IF(IF(Txn!$U4310="TRF",Txn!$Y4310,Txn!$Z4310)="","",IF(Txn!$U4310="TRF",Txn!$Y4310,Txn!$Z4310)))</f>
        <v>0</v>
      </c>
      <c r="E8608" s="39">
        <f>IF($D8608="","",IFERROR(VLOOKUP($D8608,AcctTbl,2,0),""))</f>
        <v>0</v>
      </c>
      <c r="F8608" s="39">
        <f>IF($D8608="","",IFERROR(VLOOKUP($D8608,AcctTbl,3,0),""))</f>
        <v>0</v>
      </c>
      <c r="G8608" s="39">
        <f>IF(Txn!$B4310="","",Txn!$D4310)</f>
        <v>0</v>
      </c>
      <c r="H8608" s="38">
        <f>IF(Txn!$B4310="","",Txn!$E4310)</f>
        <v>0</v>
      </c>
      <c r="I8608" s="40">
        <f>IF(Txn!$B4310="",0,Txn!$Q4310)</f>
        <v>0</v>
      </c>
      <c r="J8608" s="40">
        <f>IF(Txn!$B4310="",0,Txn!$R4310)</f>
        <v>0</v>
      </c>
      <c r="K8608" s="41">
        <f>IF($A8608="","",IFERROR(VALUE(MID($A8608,6,2)),""))</f>
        <v>0</v>
      </c>
      <c r="L8608" s="39">
        <f>IF(Txn!$K4310="","","طرف مقابل — "&amp;Txn!$K4310)</f>
        <v>0</v>
      </c>
      <c r="N8608" s="42">
        <f>IF($D8608="",0,COUNTIF(BankAccts,$D8608))</f>
        <v>0</v>
      </c>
    </row>
    <row r="8609" spans="1:14">
      <c r="A8609" s="38">
        <f>IF(Txn!$B4311="","",Txn!$B4311)</f>
        <v>0</v>
      </c>
      <c r="B8609" s="38">
        <f>IF(Txn!$B4311="","",Txn!$C4311)</f>
        <v>0</v>
      </c>
      <c r="C8609" s="39">
        <f>IF(Txn!$B4311="","","تراکنش بانکی")</f>
        <v>0</v>
      </c>
      <c r="D8609" s="38">
        <f>IF(Txn!$B4311="","",IF(Txn!$X4311="","",Txn!$X4311))</f>
        <v>0</v>
      </c>
      <c r="E8609" s="39">
        <f>IF($D8609="","",IFERROR(VLOOKUP($D8609,AcctTbl,2,0),""))</f>
        <v>0</v>
      </c>
      <c r="F8609" s="39">
        <f>IF($D8609="","",IFERROR(VLOOKUP($D8609,AcctTbl,3,0),""))</f>
        <v>0</v>
      </c>
      <c r="G8609" s="39">
        <f>IF(Txn!$B4311="","",Txn!$D4311)</f>
        <v>0</v>
      </c>
      <c r="H8609" s="38">
        <f>IF(Txn!$B4311="","",Txn!$E4311)</f>
        <v>0</v>
      </c>
      <c r="I8609" s="40">
        <f>IF(Txn!$B4311="",0,Txn!$O4311)</f>
        <v>0</v>
      </c>
      <c r="J8609" s="40">
        <f>IF(Txn!$B4311="",0,Txn!$P4311)</f>
        <v>0</v>
      </c>
      <c r="K8609" s="41">
        <f>IF($A8609="","",IFERROR(VALUE(MID($A8609,6,2)),""))</f>
        <v>0</v>
      </c>
      <c r="L8609" s="39">
        <f>IF(Txn!$K4311="","",Txn!$K4311)</f>
        <v>0</v>
      </c>
      <c r="N8609" s="42">
        <f>IF($D8609="",0,COUNTIF(BankAccts,$D8609))</f>
        <v>0</v>
      </c>
    </row>
    <row r="8610" spans="1:14">
      <c r="A8610" s="38">
        <f>IF(Txn!$B4311="","",Txn!$B4311)</f>
        <v>0</v>
      </c>
      <c r="B8610" s="38">
        <f>IF(Txn!$B4311="","",Txn!$C4311)</f>
        <v>0</v>
      </c>
      <c r="C8610" s="39">
        <f>IF(Txn!$B4311="","","تراکنش بانکی")</f>
        <v>0</v>
      </c>
      <c r="D8610" s="38">
        <f>IF(Txn!$B4311="","",IF(IF(Txn!$U4311="TRF",Txn!$Y4311,Txn!$Z4311)="","",IF(Txn!$U4311="TRF",Txn!$Y4311,Txn!$Z4311)))</f>
        <v>0</v>
      </c>
      <c r="E8610" s="39">
        <f>IF($D8610="","",IFERROR(VLOOKUP($D8610,AcctTbl,2,0),""))</f>
        <v>0</v>
      </c>
      <c r="F8610" s="39">
        <f>IF($D8610="","",IFERROR(VLOOKUP($D8610,AcctTbl,3,0),""))</f>
        <v>0</v>
      </c>
      <c r="G8610" s="39">
        <f>IF(Txn!$B4311="","",Txn!$D4311)</f>
        <v>0</v>
      </c>
      <c r="H8610" s="38">
        <f>IF(Txn!$B4311="","",Txn!$E4311)</f>
        <v>0</v>
      </c>
      <c r="I8610" s="40">
        <f>IF(Txn!$B4311="",0,Txn!$Q4311)</f>
        <v>0</v>
      </c>
      <c r="J8610" s="40">
        <f>IF(Txn!$B4311="",0,Txn!$R4311)</f>
        <v>0</v>
      </c>
      <c r="K8610" s="41">
        <f>IF($A8610="","",IFERROR(VALUE(MID($A8610,6,2)),""))</f>
        <v>0</v>
      </c>
      <c r="L8610" s="39">
        <f>IF(Txn!$K4311="","","طرف مقابل — "&amp;Txn!$K4311)</f>
        <v>0</v>
      </c>
      <c r="N8610" s="42">
        <f>IF($D8610="",0,COUNTIF(BankAccts,$D8610))</f>
        <v>0</v>
      </c>
    </row>
    <row r="8611" spans="1:14">
      <c r="A8611" s="38">
        <f>IF(Txn!$B4312="","",Txn!$B4312)</f>
        <v>0</v>
      </c>
      <c r="B8611" s="38">
        <f>IF(Txn!$B4312="","",Txn!$C4312)</f>
        <v>0</v>
      </c>
      <c r="C8611" s="39">
        <f>IF(Txn!$B4312="","","تراکنش بانکی")</f>
        <v>0</v>
      </c>
      <c r="D8611" s="38">
        <f>IF(Txn!$B4312="","",IF(Txn!$X4312="","",Txn!$X4312))</f>
        <v>0</v>
      </c>
      <c r="E8611" s="39">
        <f>IF($D8611="","",IFERROR(VLOOKUP($D8611,AcctTbl,2,0),""))</f>
        <v>0</v>
      </c>
      <c r="F8611" s="39">
        <f>IF($D8611="","",IFERROR(VLOOKUP($D8611,AcctTbl,3,0),""))</f>
        <v>0</v>
      </c>
      <c r="G8611" s="39">
        <f>IF(Txn!$B4312="","",Txn!$D4312)</f>
        <v>0</v>
      </c>
      <c r="H8611" s="38">
        <f>IF(Txn!$B4312="","",Txn!$E4312)</f>
        <v>0</v>
      </c>
      <c r="I8611" s="40">
        <f>IF(Txn!$B4312="",0,Txn!$O4312)</f>
        <v>0</v>
      </c>
      <c r="J8611" s="40">
        <f>IF(Txn!$B4312="",0,Txn!$P4312)</f>
        <v>0</v>
      </c>
      <c r="K8611" s="41">
        <f>IF($A8611="","",IFERROR(VALUE(MID($A8611,6,2)),""))</f>
        <v>0</v>
      </c>
      <c r="L8611" s="39">
        <f>IF(Txn!$K4312="","",Txn!$K4312)</f>
        <v>0</v>
      </c>
      <c r="N8611" s="42">
        <f>IF($D8611="",0,COUNTIF(BankAccts,$D8611))</f>
        <v>0</v>
      </c>
    </row>
    <row r="8612" spans="1:14">
      <c r="A8612" s="38">
        <f>IF(Txn!$B4312="","",Txn!$B4312)</f>
        <v>0</v>
      </c>
      <c r="B8612" s="38">
        <f>IF(Txn!$B4312="","",Txn!$C4312)</f>
        <v>0</v>
      </c>
      <c r="C8612" s="39">
        <f>IF(Txn!$B4312="","","تراکنش بانکی")</f>
        <v>0</v>
      </c>
      <c r="D8612" s="38">
        <f>IF(Txn!$B4312="","",IF(IF(Txn!$U4312="TRF",Txn!$Y4312,Txn!$Z4312)="","",IF(Txn!$U4312="TRF",Txn!$Y4312,Txn!$Z4312)))</f>
        <v>0</v>
      </c>
      <c r="E8612" s="39">
        <f>IF($D8612="","",IFERROR(VLOOKUP($D8612,AcctTbl,2,0),""))</f>
        <v>0</v>
      </c>
      <c r="F8612" s="39">
        <f>IF($D8612="","",IFERROR(VLOOKUP($D8612,AcctTbl,3,0),""))</f>
        <v>0</v>
      </c>
      <c r="G8612" s="39">
        <f>IF(Txn!$B4312="","",Txn!$D4312)</f>
        <v>0</v>
      </c>
      <c r="H8612" s="38">
        <f>IF(Txn!$B4312="","",Txn!$E4312)</f>
        <v>0</v>
      </c>
      <c r="I8612" s="40">
        <f>IF(Txn!$B4312="",0,Txn!$Q4312)</f>
        <v>0</v>
      </c>
      <c r="J8612" s="40">
        <f>IF(Txn!$B4312="",0,Txn!$R4312)</f>
        <v>0</v>
      </c>
      <c r="K8612" s="41">
        <f>IF($A8612="","",IFERROR(VALUE(MID($A8612,6,2)),""))</f>
        <v>0</v>
      </c>
      <c r="L8612" s="39">
        <f>IF(Txn!$K4312="","","طرف مقابل — "&amp;Txn!$K4312)</f>
        <v>0</v>
      </c>
      <c r="N8612" s="42">
        <f>IF($D8612="",0,COUNTIF(BankAccts,$D8612))</f>
        <v>0</v>
      </c>
    </row>
    <row r="8613" spans="1:14">
      <c r="A8613" s="38">
        <f>IF(Txn!$B4313="","",Txn!$B4313)</f>
        <v>0</v>
      </c>
      <c r="B8613" s="38">
        <f>IF(Txn!$B4313="","",Txn!$C4313)</f>
        <v>0</v>
      </c>
      <c r="C8613" s="39">
        <f>IF(Txn!$B4313="","","تراکنش بانکی")</f>
        <v>0</v>
      </c>
      <c r="D8613" s="38">
        <f>IF(Txn!$B4313="","",IF(Txn!$X4313="","",Txn!$X4313))</f>
        <v>0</v>
      </c>
      <c r="E8613" s="39">
        <f>IF($D8613="","",IFERROR(VLOOKUP($D8613,AcctTbl,2,0),""))</f>
        <v>0</v>
      </c>
      <c r="F8613" s="39">
        <f>IF($D8613="","",IFERROR(VLOOKUP($D8613,AcctTbl,3,0),""))</f>
        <v>0</v>
      </c>
      <c r="G8613" s="39">
        <f>IF(Txn!$B4313="","",Txn!$D4313)</f>
        <v>0</v>
      </c>
      <c r="H8613" s="38">
        <f>IF(Txn!$B4313="","",Txn!$E4313)</f>
        <v>0</v>
      </c>
      <c r="I8613" s="40">
        <f>IF(Txn!$B4313="",0,Txn!$O4313)</f>
        <v>0</v>
      </c>
      <c r="J8613" s="40">
        <f>IF(Txn!$B4313="",0,Txn!$P4313)</f>
        <v>0</v>
      </c>
      <c r="K8613" s="41">
        <f>IF($A8613="","",IFERROR(VALUE(MID($A8613,6,2)),""))</f>
        <v>0</v>
      </c>
      <c r="L8613" s="39">
        <f>IF(Txn!$K4313="","",Txn!$K4313)</f>
        <v>0</v>
      </c>
      <c r="N8613" s="42">
        <f>IF($D8613="",0,COUNTIF(BankAccts,$D8613))</f>
        <v>0</v>
      </c>
    </row>
    <row r="8614" spans="1:14">
      <c r="A8614" s="38">
        <f>IF(Txn!$B4313="","",Txn!$B4313)</f>
        <v>0</v>
      </c>
      <c r="B8614" s="38">
        <f>IF(Txn!$B4313="","",Txn!$C4313)</f>
        <v>0</v>
      </c>
      <c r="C8614" s="39">
        <f>IF(Txn!$B4313="","","تراکنش بانکی")</f>
        <v>0</v>
      </c>
      <c r="D8614" s="38">
        <f>IF(Txn!$B4313="","",IF(IF(Txn!$U4313="TRF",Txn!$Y4313,Txn!$Z4313)="","",IF(Txn!$U4313="TRF",Txn!$Y4313,Txn!$Z4313)))</f>
        <v>0</v>
      </c>
      <c r="E8614" s="39">
        <f>IF($D8614="","",IFERROR(VLOOKUP($D8614,AcctTbl,2,0),""))</f>
        <v>0</v>
      </c>
      <c r="F8614" s="39">
        <f>IF($D8614="","",IFERROR(VLOOKUP($D8614,AcctTbl,3,0),""))</f>
        <v>0</v>
      </c>
      <c r="G8614" s="39">
        <f>IF(Txn!$B4313="","",Txn!$D4313)</f>
        <v>0</v>
      </c>
      <c r="H8614" s="38">
        <f>IF(Txn!$B4313="","",Txn!$E4313)</f>
        <v>0</v>
      </c>
      <c r="I8614" s="40">
        <f>IF(Txn!$B4313="",0,Txn!$Q4313)</f>
        <v>0</v>
      </c>
      <c r="J8614" s="40">
        <f>IF(Txn!$B4313="",0,Txn!$R4313)</f>
        <v>0</v>
      </c>
      <c r="K8614" s="41">
        <f>IF($A8614="","",IFERROR(VALUE(MID($A8614,6,2)),""))</f>
        <v>0</v>
      </c>
      <c r="L8614" s="39">
        <f>IF(Txn!$K4313="","","طرف مقابل — "&amp;Txn!$K4313)</f>
        <v>0</v>
      </c>
      <c r="N8614" s="42">
        <f>IF($D8614="",0,COUNTIF(BankAccts,$D8614))</f>
        <v>0</v>
      </c>
    </row>
    <row r="8615" spans="1:14">
      <c r="A8615" s="38">
        <f>IF(Txn!$B4314="","",Txn!$B4314)</f>
        <v>0</v>
      </c>
      <c r="B8615" s="38">
        <f>IF(Txn!$B4314="","",Txn!$C4314)</f>
        <v>0</v>
      </c>
      <c r="C8615" s="39">
        <f>IF(Txn!$B4314="","","تراکنش بانکی")</f>
        <v>0</v>
      </c>
      <c r="D8615" s="38">
        <f>IF(Txn!$B4314="","",IF(Txn!$X4314="","",Txn!$X4314))</f>
        <v>0</v>
      </c>
      <c r="E8615" s="39">
        <f>IF($D8615="","",IFERROR(VLOOKUP($D8615,AcctTbl,2,0),""))</f>
        <v>0</v>
      </c>
      <c r="F8615" s="39">
        <f>IF($D8615="","",IFERROR(VLOOKUP($D8615,AcctTbl,3,0),""))</f>
        <v>0</v>
      </c>
      <c r="G8615" s="39">
        <f>IF(Txn!$B4314="","",Txn!$D4314)</f>
        <v>0</v>
      </c>
      <c r="H8615" s="38">
        <f>IF(Txn!$B4314="","",Txn!$E4314)</f>
        <v>0</v>
      </c>
      <c r="I8615" s="40">
        <f>IF(Txn!$B4314="",0,Txn!$O4314)</f>
        <v>0</v>
      </c>
      <c r="J8615" s="40">
        <f>IF(Txn!$B4314="",0,Txn!$P4314)</f>
        <v>0</v>
      </c>
      <c r="K8615" s="41">
        <f>IF($A8615="","",IFERROR(VALUE(MID($A8615,6,2)),""))</f>
        <v>0</v>
      </c>
      <c r="L8615" s="39">
        <f>IF(Txn!$K4314="","",Txn!$K4314)</f>
        <v>0</v>
      </c>
      <c r="N8615" s="42">
        <f>IF($D8615="",0,COUNTIF(BankAccts,$D8615))</f>
        <v>0</v>
      </c>
    </row>
    <row r="8616" spans="1:14">
      <c r="A8616" s="38">
        <f>IF(Txn!$B4314="","",Txn!$B4314)</f>
        <v>0</v>
      </c>
      <c r="B8616" s="38">
        <f>IF(Txn!$B4314="","",Txn!$C4314)</f>
        <v>0</v>
      </c>
      <c r="C8616" s="39">
        <f>IF(Txn!$B4314="","","تراکنش بانکی")</f>
        <v>0</v>
      </c>
      <c r="D8616" s="38">
        <f>IF(Txn!$B4314="","",IF(IF(Txn!$U4314="TRF",Txn!$Y4314,Txn!$Z4314)="","",IF(Txn!$U4314="TRF",Txn!$Y4314,Txn!$Z4314)))</f>
        <v>0</v>
      </c>
      <c r="E8616" s="39">
        <f>IF($D8616="","",IFERROR(VLOOKUP($D8616,AcctTbl,2,0),""))</f>
        <v>0</v>
      </c>
      <c r="F8616" s="39">
        <f>IF($D8616="","",IFERROR(VLOOKUP($D8616,AcctTbl,3,0),""))</f>
        <v>0</v>
      </c>
      <c r="G8616" s="39">
        <f>IF(Txn!$B4314="","",Txn!$D4314)</f>
        <v>0</v>
      </c>
      <c r="H8616" s="38">
        <f>IF(Txn!$B4314="","",Txn!$E4314)</f>
        <v>0</v>
      </c>
      <c r="I8616" s="40">
        <f>IF(Txn!$B4314="",0,Txn!$Q4314)</f>
        <v>0</v>
      </c>
      <c r="J8616" s="40">
        <f>IF(Txn!$B4314="",0,Txn!$R4314)</f>
        <v>0</v>
      </c>
      <c r="K8616" s="41">
        <f>IF($A8616="","",IFERROR(VALUE(MID($A8616,6,2)),""))</f>
        <v>0</v>
      </c>
      <c r="L8616" s="39">
        <f>IF(Txn!$K4314="","","طرف مقابل — "&amp;Txn!$K4314)</f>
        <v>0</v>
      </c>
      <c r="N8616" s="42">
        <f>IF($D8616="",0,COUNTIF(BankAccts,$D8616))</f>
        <v>0</v>
      </c>
    </row>
    <row r="8617" spans="1:14">
      <c r="A8617" s="38">
        <f>IF(Txn!$B4315="","",Txn!$B4315)</f>
        <v>0</v>
      </c>
      <c r="B8617" s="38">
        <f>IF(Txn!$B4315="","",Txn!$C4315)</f>
        <v>0</v>
      </c>
      <c r="C8617" s="39">
        <f>IF(Txn!$B4315="","","تراکنش بانکی")</f>
        <v>0</v>
      </c>
      <c r="D8617" s="38">
        <f>IF(Txn!$B4315="","",IF(Txn!$X4315="","",Txn!$X4315))</f>
        <v>0</v>
      </c>
      <c r="E8617" s="39">
        <f>IF($D8617="","",IFERROR(VLOOKUP($D8617,AcctTbl,2,0),""))</f>
        <v>0</v>
      </c>
      <c r="F8617" s="39">
        <f>IF($D8617="","",IFERROR(VLOOKUP($D8617,AcctTbl,3,0),""))</f>
        <v>0</v>
      </c>
      <c r="G8617" s="39">
        <f>IF(Txn!$B4315="","",Txn!$D4315)</f>
        <v>0</v>
      </c>
      <c r="H8617" s="38">
        <f>IF(Txn!$B4315="","",Txn!$E4315)</f>
        <v>0</v>
      </c>
      <c r="I8617" s="40">
        <f>IF(Txn!$B4315="",0,Txn!$O4315)</f>
        <v>0</v>
      </c>
      <c r="J8617" s="40">
        <f>IF(Txn!$B4315="",0,Txn!$P4315)</f>
        <v>0</v>
      </c>
      <c r="K8617" s="41">
        <f>IF($A8617="","",IFERROR(VALUE(MID($A8617,6,2)),""))</f>
        <v>0</v>
      </c>
      <c r="L8617" s="39">
        <f>IF(Txn!$K4315="","",Txn!$K4315)</f>
        <v>0</v>
      </c>
      <c r="N8617" s="42">
        <f>IF($D8617="",0,COUNTIF(BankAccts,$D8617))</f>
        <v>0</v>
      </c>
    </row>
    <row r="8618" spans="1:14">
      <c r="A8618" s="38">
        <f>IF(Txn!$B4315="","",Txn!$B4315)</f>
        <v>0</v>
      </c>
      <c r="B8618" s="38">
        <f>IF(Txn!$B4315="","",Txn!$C4315)</f>
        <v>0</v>
      </c>
      <c r="C8618" s="39">
        <f>IF(Txn!$B4315="","","تراکنش بانکی")</f>
        <v>0</v>
      </c>
      <c r="D8618" s="38">
        <f>IF(Txn!$B4315="","",IF(IF(Txn!$U4315="TRF",Txn!$Y4315,Txn!$Z4315)="","",IF(Txn!$U4315="TRF",Txn!$Y4315,Txn!$Z4315)))</f>
        <v>0</v>
      </c>
      <c r="E8618" s="39">
        <f>IF($D8618="","",IFERROR(VLOOKUP($D8618,AcctTbl,2,0),""))</f>
        <v>0</v>
      </c>
      <c r="F8618" s="39">
        <f>IF($D8618="","",IFERROR(VLOOKUP($D8618,AcctTbl,3,0),""))</f>
        <v>0</v>
      </c>
      <c r="G8618" s="39">
        <f>IF(Txn!$B4315="","",Txn!$D4315)</f>
        <v>0</v>
      </c>
      <c r="H8618" s="38">
        <f>IF(Txn!$B4315="","",Txn!$E4315)</f>
        <v>0</v>
      </c>
      <c r="I8618" s="40">
        <f>IF(Txn!$B4315="",0,Txn!$Q4315)</f>
        <v>0</v>
      </c>
      <c r="J8618" s="40">
        <f>IF(Txn!$B4315="",0,Txn!$R4315)</f>
        <v>0</v>
      </c>
      <c r="K8618" s="41">
        <f>IF($A8618="","",IFERROR(VALUE(MID($A8618,6,2)),""))</f>
        <v>0</v>
      </c>
      <c r="L8618" s="39">
        <f>IF(Txn!$K4315="","","طرف مقابل — "&amp;Txn!$K4315)</f>
        <v>0</v>
      </c>
      <c r="N8618" s="42">
        <f>IF($D8618="",0,COUNTIF(BankAccts,$D8618))</f>
        <v>0</v>
      </c>
    </row>
    <row r="8619" spans="1:14">
      <c r="A8619" s="38">
        <f>IF(Txn!$B4316="","",Txn!$B4316)</f>
        <v>0</v>
      </c>
      <c r="B8619" s="38">
        <f>IF(Txn!$B4316="","",Txn!$C4316)</f>
        <v>0</v>
      </c>
      <c r="C8619" s="39">
        <f>IF(Txn!$B4316="","","تراکنش بانکی")</f>
        <v>0</v>
      </c>
      <c r="D8619" s="38">
        <f>IF(Txn!$B4316="","",IF(Txn!$X4316="","",Txn!$X4316))</f>
        <v>0</v>
      </c>
      <c r="E8619" s="39">
        <f>IF($D8619="","",IFERROR(VLOOKUP($D8619,AcctTbl,2,0),""))</f>
        <v>0</v>
      </c>
      <c r="F8619" s="39">
        <f>IF($D8619="","",IFERROR(VLOOKUP($D8619,AcctTbl,3,0),""))</f>
        <v>0</v>
      </c>
      <c r="G8619" s="39">
        <f>IF(Txn!$B4316="","",Txn!$D4316)</f>
        <v>0</v>
      </c>
      <c r="H8619" s="38">
        <f>IF(Txn!$B4316="","",Txn!$E4316)</f>
        <v>0</v>
      </c>
      <c r="I8619" s="40">
        <f>IF(Txn!$B4316="",0,Txn!$O4316)</f>
        <v>0</v>
      </c>
      <c r="J8619" s="40">
        <f>IF(Txn!$B4316="",0,Txn!$P4316)</f>
        <v>0</v>
      </c>
      <c r="K8619" s="41">
        <f>IF($A8619="","",IFERROR(VALUE(MID($A8619,6,2)),""))</f>
        <v>0</v>
      </c>
      <c r="L8619" s="39">
        <f>IF(Txn!$K4316="","",Txn!$K4316)</f>
        <v>0</v>
      </c>
      <c r="N8619" s="42">
        <f>IF($D8619="",0,COUNTIF(BankAccts,$D8619))</f>
        <v>0</v>
      </c>
    </row>
    <row r="8620" spans="1:14">
      <c r="A8620" s="38">
        <f>IF(Txn!$B4316="","",Txn!$B4316)</f>
        <v>0</v>
      </c>
      <c r="B8620" s="38">
        <f>IF(Txn!$B4316="","",Txn!$C4316)</f>
        <v>0</v>
      </c>
      <c r="C8620" s="39">
        <f>IF(Txn!$B4316="","","تراکنش بانکی")</f>
        <v>0</v>
      </c>
      <c r="D8620" s="38">
        <f>IF(Txn!$B4316="","",IF(IF(Txn!$U4316="TRF",Txn!$Y4316,Txn!$Z4316)="","",IF(Txn!$U4316="TRF",Txn!$Y4316,Txn!$Z4316)))</f>
        <v>0</v>
      </c>
      <c r="E8620" s="39">
        <f>IF($D8620="","",IFERROR(VLOOKUP($D8620,AcctTbl,2,0),""))</f>
        <v>0</v>
      </c>
      <c r="F8620" s="39">
        <f>IF($D8620="","",IFERROR(VLOOKUP($D8620,AcctTbl,3,0),""))</f>
        <v>0</v>
      </c>
      <c r="G8620" s="39">
        <f>IF(Txn!$B4316="","",Txn!$D4316)</f>
        <v>0</v>
      </c>
      <c r="H8620" s="38">
        <f>IF(Txn!$B4316="","",Txn!$E4316)</f>
        <v>0</v>
      </c>
      <c r="I8620" s="40">
        <f>IF(Txn!$B4316="",0,Txn!$Q4316)</f>
        <v>0</v>
      </c>
      <c r="J8620" s="40">
        <f>IF(Txn!$B4316="",0,Txn!$R4316)</f>
        <v>0</v>
      </c>
      <c r="K8620" s="41">
        <f>IF($A8620="","",IFERROR(VALUE(MID($A8620,6,2)),""))</f>
        <v>0</v>
      </c>
      <c r="L8620" s="39">
        <f>IF(Txn!$K4316="","","طرف مقابل — "&amp;Txn!$K4316)</f>
        <v>0</v>
      </c>
      <c r="N8620" s="42">
        <f>IF($D8620="",0,COUNTIF(BankAccts,$D8620))</f>
        <v>0</v>
      </c>
    </row>
    <row r="8621" spans="1:14">
      <c r="A8621" s="38">
        <f>IF(Txn!$B4317="","",Txn!$B4317)</f>
        <v>0</v>
      </c>
      <c r="B8621" s="38">
        <f>IF(Txn!$B4317="","",Txn!$C4317)</f>
        <v>0</v>
      </c>
      <c r="C8621" s="39">
        <f>IF(Txn!$B4317="","","تراکنش بانکی")</f>
        <v>0</v>
      </c>
      <c r="D8621" s="38">
        <f>IF(Txn!$B4317="","",IF(Txn!$X4317="","",Txn!$X4317))</f>
        <v>0</v>
      </c>
      <c r="E8621" s="39">
        <f>IF($D8621="","",IFERROR(VLOOKUP($D8621,AcctTbl,2,0),""))</f>
        <v>0</v>
      </c>
      <c r="F8621" s="39">
        <f>IF($D8621="","",IFERROR(VLOOKUP($D8621,AcctTbl,3,0),""))</f>
        <v>0</v>
      </c>
      <c r="G8621" s="39">
        <f>IF(Txn!$B4317="","",Txn!$D4317)</f>
        <v>0</v>
      </c>
      <c r="H8621" s="38">
        <f>IF(Txn!$B4317="","",Txn!$E4317)</f>
        <v>0</v>
      </c>
      <c r="I8621" s="40">
        <f>IF(Txn!$B4317="",0,Txn!$O4317)</f>
        <v>0</v>
      </c>
      <c r="J8621" s="40">
        <f>IF(Txn!$B4317="",0,Txn!$P4317)</f>
        <v>0</v>
      </c>
      <c r="K8621" s="41">
        <f>IF($A8621="","",IFERROR(VALUE(MID($A8621,6,2)),""))</f>
        <v>0</v>
      </c>
      <c r="L8621" s="39">
        <f>IF(Txn!$K4317="","",Txn!$K4317)</f>
        <v>0</v>
      </c>
      <c r="N8621" s="42">
        <f>IF($D8621="",0,COUNTIF(BankAccts,$D8621))</f>
        <v>0</v>
      </c>
    </row>
    <row r="8622" spans="1:14">
      <c r="A8622" s="38">
        <f>IF(Txn!$B4317="","",Txn!$B4317)</f>
        <v>0</v>
      </c>
      <c r="B8622" s="38">
        <f>IF(Txn!$B4317="","",Txn!$C4317)</f>
        <v>0</v>
      </c>
      <c r="C8622" s="39">
        <f>IF(Txn!$B4317="","","تراکنش بانکی")</f>
        <v>0</v>
      </c>
      <c r="D8622" s="38">
        <f>IF(Txn!$B4317="","",IF(IF(Txn!$U4317="TRF",Txn!$Y4317,Txn!$Z4317)="","",IF(Txn!$U4317="TRF",Txn!$Y4317,Txn!$Z4317)))</f>
        <v>0</v>
      </c>
      <c r="E8622" s="39">
        <f>IF($D8622="","",IFERROR(VLOOKUP($D8622,AcctTbl,2,0),""))</f>
        <v>0</v>
      </c>
      <c r="F8622" s="39">
        <f>IF($D8622="","",IFERROR(VLOOKUP($D8622,AcctTbl,3,0),""))</f>
        <v>0</v>
      </c>
      <c r="G8622" s="39">
        <f>IF(Txn!$B4317="","",Txn!$D4317)</f>
        <v>0</v>
      </c>
      <c r="H8622" s="38">
        <f>IF(Txn!$B4317="","",Txn!$E4317)</f>
        <v>0</v>
      </c>
      <c r="I8622" s="40">
        <f>IF(Txn!$B4317="",0,Txn!$Q4317)</f>
        <v>0</v>
      </c>
      <c r="J8622" s="40">
        <f>IF(Txn!$B4317="",0,Txn!$R4317)</f>
        <v>0</v>
      </c>
      <c r="K8622" s="41">
        <f>IF($A8622="","",IFERROR(VALUE(MID($A8622,6,2)),""))</f>
        <v>0</v>
      </c>
      <c r="L8622" s="39">
        <f>IF(Txn!$K4317="","","طرف مقابل — "&amp;Txn!$K4317)</f>
        <v>0</v>
      </c>
      <c r="N8622" s="42">
        <f>IF($D8622="",0,COUNTIF(BankAccts,$D8622))</f>
        <v>0</v>
      </c>
    </row>
    <row r="8623" spans="1:14">
      <c r="A8623" s="38">
        <f>IF(Txn!$B4318="","",Txn!$B4318)</f>
        <v>0</v>
      </c>
      <c r="B8623" s="38">
        <f>IF(Txn!$B4318="","",Txn!$C4318)</f>
        <v>0</v>
      </c>
      <c r="C8623" s="39">
        <f>IF(Txn!$B4318="","","تراکنش بانکی")</f>
        <v>0</v>
      </c>
      <c r="D8623" s="38">
        <f>IF(Txn!$B4318="","",IF(Txn!$X4318="","",Txn!$X4318))</f>
        <v>0</v>
      </c>
      <c r="E8623" s="39">
        <f>IF($D8623="","",IFERROR(VLOOKUP($D8623,AcctTbl,2,0),""))</f>
        <v>0</v>
      </c>
      <c r="F8623" s="39">
        <f>IF($D8623="","",IFERROR(VLOOKUP($D8623,AcctTbl,3,0),""))</f>
        <v>0</v>
      </c>
      <c r="G8623" s="39">
        <f>IF(Txn!$B4318="","",Txn!$D4318)</f>
        <v>0</v>
      </c>
      <c r="H8623" s="38">
        <f>IF(Txn!$B4318="","",Txn!$E4318)</f>
        <v>0</v>
      </c>
      <c r="I8623" s="40">
        <f>IF(Txn!$B4318="",0,Txn!$O4318)</f>
        <v>0</v>
      </c>
      <c r="J8623" s="40">
        <f>IF(Txn!$B4318="",0,Txn!$P4318)</f>
        <v>0</v>
      </c>
      <c r="K8623" s="41">
        <f>IF($A8623="","",IFERROR(VALUE(MID($A8623,6,2)),""))</f>
        <v>0</v>
      </c>
      <c r="L8623" s="39">
        <f>IF(Txn!$K4318="","",Txn!$K4318)</f>
        <v>0</v>
      </c>
      <c r="N8623" s="42">
        <f>IF($D8623="",0,COUNTIF(BankAccts,$D8623))</f>
        <v>0</v>
      </c>
    </row>
    <row r="8624" spans="1:14">
      <c r="A8624" s="38">
        <f>IF(Txn!$B4318="","",Txn!$B4318)</f>
        <v>0</v>
      </c>
      <c r="B8624" s="38">
        <f>IF(Txn!$B4318="","",Txn!$C4318)</f>
        <v>0</v>
      </c>
      <c r="C8624" s="39">
        <f>IF(Txn!$B4318="","","تراکنش بانکی")</f>
        <v>0</v>
      </c>
      <c r="D8624" s="38">
        <f>IF(Txn!$B4318="","",IF(IF(Txn!$U4318="TRF",Txn!$Y4318,Txn!$Z4318)="","",IF(Txn!$U4318="TRF",Txn!$Y4318,Txn!$Z4318)))</f>
        <v>0</v>
      </c>
      <c r="E8624" s="39">
        <f>IF($D8624="","",IFERROR(VLOOKUP($D8624,AcctTbl,2,0),""))</f>
        <v>0</v>
      </c>
      <c r="F8624" s="39">
        <f>IF($D8624="","",IFERROR(VLOOKUP($D8624,AcctTbl,3,0),""))</f>
        <v>0</v>
      </c>
      <c r="G8624" s="39">
        <f>IF(Txn!$B4318="","",Txn!$D4318)</f>
        <v>0</v>
      </c>
      <c r="H8624" s="38">
        <f>IF(Txn!$B4318="","",Txn!$E4318)</f>
        <v>0</v>
      </c>
      <c r="I8624" s="40">
        <f>IF(Txn!$B4318="",0,Txn!$Q4318)</f>
        <v>0</v>
      </c>
      <c r="J8624" s="40">
        <f>IF(Txn!$B4318="",0,Txn!$R4318)</f>
        <v>0</v>
      </c>
      <c r="K8624" s="41">
        <f>IF($A8624="","",IFERROR(VALUE(MID($A8624,6,2)),""))</f>
        <v>0</v>
      </c>
      <c r="L8624" s="39">
        <f>IF(Txn!$K4318="","","طرف مقابل — "&amp;Txn!$K4318)</f>
        <v>0</v>
      </c>
      <c r="N8624" s="42">
        <f>IF($D8624="",0,COUNTIF(BankAccts,$D8624))</f>
        <v>0</v>
      </c>
    </row>
    <row r="8625" spans="1:14">
      <c r="A8625" s="38">
        <f>IF(Txn!$B4319="","",Txn!$B4319)</f>
        <v>0</v>
      </c>
      <c r="B8625" s="38">
        <f>IF(Txn!$B4319="","",Txn!$C4319)</f>
        <v>0</v>
      </c>
      <c r="C8625" s="39">
        <f>IF(Txn!$B4319="","","تراکنش بانکی")</f>
        <v>0</v>
      </c>
      <c r="D8625" s="38">
        <f>IF(Txn!$B4319="","",IF(Txn!$X4319="","",Txn!$X4319))</f>
        <v>0</v>
      </c>
      <c r="E8625" s="39">
        <f>IF($D8625="","",IFERROR(VLOOKUP($D8625,AcctTbl,2,0),""))</f>
        <v>0</v>
      </c>
      <c r="F8625" s="39">
        <f>IF($D8625="","",IFERROR(VLOOKUP($D8625,AcctTbl,3,0),""))</f>
        <v>0</v>
      </c>
      <c r="G8625" s="39">
        <f>IF(Txn!$B4319="","",Txn!$D4319)</f>
        <v>0</v>
      </c>
      <c r="H8625" s="38">
        <f>IF(Txn!$B4319="","",Txn!$E4319)</f>
        <v>0</v>
      </c>
      <c r="I8625" s="40">
        <f>IF(Txn!$B4319="",0,Txn!$O4319)</f>
        <v>0</v>
      </c>
      <c r="J8625" s="40">
        <f>IF(Txn!$B4319="",0,Txn!$P4319)</f>
        <v>0</v>
      </c>
      <c r="K8625" s="41">
        <f>IF($A8625="","",IFERROR(VALUE(MID($A8625,6,2)),""))</f>
        <v>0</v>
      </c>
      <c r="L8625" s="39">
        <f>IF(Txn!$K4319="","",Txn!$K4319)</f>
        <v>0</v>
      </c>
      <c r="N8625" s="42">
        <f>IF($D8625="",0,COUNTIF(BankAccts,$D8625))</f>
        <v>0</v>
      </c>
    </row>
    <row r="8626" spans="1:14">
      <c r="A8626" s="38">
        <f>IF(Txn!$B4319="","",Txn!$B4319)</f>
        <v>0</v>
      </c>
      <c r="B8626" s="38">
        <f>IF(Txn!$B4319="","",Txn!$C4319)</f>
        <v>0</v>
      </c>
      <c r="C8626" s="39">
        <f>IF(Txn!$B4319="","","تراکنش بانکی")</f>
        <v>0</v>
      </c>
      <c r="D8626" s="38">
        <f>IF(Txn!$B4319="","",IF(IF(Txn!$U4319="TRF",Txn!$Y4319,Txn!$Z4319)="","",IF(Txn!$U4319="TRF",Txn!$Y4319,Txn!$Z4319)))</f>
        <v>0</v>
      </c>
      <c r="E8626" s="39">
        <f>IF($D8626="","",IFERROR(VLOOKUP($D8626,AcctTbl,2,0),""))</f>
        <v>0</v>
      </c>
      <c r="F8626" s="39">
        <f>IF($D8626="","",IFERROR(VLOOKUP($D8626,AcctTbl,3,0),""))</f>
        <v>0</v>
      </c>
      <c r="G8626" s="39">
        <f>IF(Txn!$B4319="","",Txn!$D4319)</f>
        <v>0</v>
      </c>
      <c r="H8626" s="38">
        <f>IF(Txn!$B4319="","",Txn!$E4319)</f>
        <v>0</v>
      </c>
      <c r="I8626" s="40">
        <f>IF(Txn!$B4319="",0,Txn!$Q4319)</f>
        <v>0</v>
      </c>
      <c r="J8626" s="40">
        <f>IF(Txn!$B4319="",0,Txn!$R4319)</f>
        <v>0</v>
      </c>
      <c r="K8626" s="41">
        <f>IF($A8626="","",IFERROR(VALUE(MID($A8626,6,2)),""))</f>
        <v>0</v>
      </c>
      <c r="L8626" s="39">
        <f>IF(Txn!$K4319="","","طرف مقابل — "&amp;Txn!$K4319)</f>
        <v>0</v>
      </c>
      <c r="N8626" s="42">
        <f>IF($D8626="",0,COUNTIF(BankAccts,$D8626))</f>
        <v>0</v>
      </c>
    </row>
    <row r="8627" spans="1:14">
      <c r="A8627" s="38">
        <f>IF(Txn!$B4320="","",Txn!$B4320)</f>
        <v>0</v>
      </c>
      <c r="B8627" s="38">
        <f>IF(Txn!$B4320="","",Txn!$C4320)</f>
        <v>0</v>
      </c>
      <c r="C8627" s="39">
        <f>IF(Txn!$B4320="","","تراکنش بانکی")</f>
        <v>0</v>
      </c>
      <c r="D8627" s="38">
        <f>IF(Txn!$B4320="","",IF(Txn!$X4320="","",Txn!$X4320))</f>
        <v>0</v>
      </c>
      <c r="E8627" s="39">
        <f>IF($D8627="","",IFERROR(VLOOKUP($D8627,AcctTbl,2,0),""))</f>
        <v>0</v>
      </c>
      <c r="F8627" s="39">
        <f>IF($D8627="","",IFERROR(VLOOKUP($D8627,AcctTbl,3,0),""))</f>
        <v>0</v>
      </c>
      <c r="G8627" s="39">
        <f>IF(Txn!$B4320="","",Txn!$D4320)</f>
        <v>0</v>
      </c>
      <c r="H8627" s="38">
        <f>IF(Txn!$B4320="","",Txn!$E4320)</f>
        <v>0</v>
      </c>
      <c r="I8627" s="40">
        <f>IF(Txn!$B4320="",0,Txn!$O4320)</f>
        <v>0</v>
      </c>
      <c r="J8627" s="40">
        <f>IF(Txn!$B4320="",0,Txn!$P4320)</f>
        <v>0</v>
      </c>
      <c r="K8627" s="41">
        <f>IF($A8627="","",IFERROR(VALUE(MID($A8627,6,2)),""))</f>
        <v>0</v>
      </c>
      <c r="L8627" s="39">
        <f>IF(Txn!$K4320="","",Txn!$K4320)</f>
        <v>0</v>
      </c>
      <c r="N8627" s="42">
        <f>IF($D8627="",0,COUNTIF(BankAccts,$D8627))</f>
        <v>0</v>
      </c>
    </row>
    <row r="8628" spans="1:14">
      <c r="A8628" s="38">
        <f>IF(Txn!$B4320="","",Txn!$B4320)</f>
        <v>0</v>
      </c>
      <c r="B8628" s="38">
        <f>IF(Txn!$B4320="","",Txn!$C4320)</f>
        <v>0</v>
      </c>
      <c r="C8628" s="39">
        <f>IF(Txn!$B4320="","","تراکنش بانکی")</f>
        <v>0</v>
      </c>
      <c r="D8628" s="38">
        <f>IF(Txn!$B4320="","",IF(IF(Txn!$U4320="TRF",Txn!$Y4320,Txn!$Z4320)="","",IF(Txn!$U4320="TRF",Txn!$Y4320,Txn!$Z4320)))</f>
        <v>0</v>
      </c>
      <c r="E8628" s="39">
        <f>IF($D8628="","",IFERROR(VLOOKUP($D8628,AcctTbl,2,0),""))</f>
        <v>0</v>
      </c>
      <c r="F8628" s="39">
        <f>IF($D8628="","",IFERROR(VLOOKUP($D8628,AcctTbl,3,0),""))</f>
        <v>0</v>
      </c>
      <c r="G8628" s="39">
        <f>IF(Txn!$B4320="","",Txn!$D4320)</f>
        <v>0</v>
      </c>
      <c r="H8628" s="38">
        <f>IF(Txn!$B4320="","",Txn!$E4320)</f>
        <v>0</v>
      </c>
      <c r="I8628" s="40">
        <f>IF(Txn!$B4320="",0,Txn!$Q4320)</f>
        <v>0</v>
      </c>
      <c r="J8628" s="40">
        <f>IF(Txn!$B4320="",0,Txn!$R4320)</f>
        <v>0</v>
      </c>
      <c r="K8628" s="41">
        <f>IF($A8628="","",IFERROR(VALUE(MID($A8628,6,2)),""))</f>
        <v>0</v>
      </c>
      <c r="L8628" s="39">
        <f>IF(Txn!$K4320="","","طرف مقابل — "&amp;Txn!$K4320)</f>
        <v>0</v>
      </c>
      <c r="N8628" s="42">
        <f>IF($D8628="",0,COUNTIF(BankAccts,$D8628))</f>
        <v>0</v>
      </c>
    </row>
    <row r="8629" spans="1:14">
      <c r="A8629" s="38">
        <f>IF(Txn!$B4321="","",Txn!$B4321)</f>
        <v>0</v>
      </c>
      <c r="B8629" s="38">
        <f>IF(Txn!$B4321="","",Txn!$C4321)</f>
        <v>0</v>
      </c>
      <c r="C8629" s="39">
        <f>IF(Txn!$B4321="","","تراکنش بانکی")</f>
        <v>0</v>
      </c>
      <c r="D8629" s="38">
        <f>IF(Txn!$B4321="","",IF(Txn!$X4321="","",Txn!$X4321))</f>
        <v>0</v>
      </c>
      <c r="E8629" s="39">
        <f>IF($D8629="","",IFERROR(VLOOKUP($D8629,AcctTbl,2,0),""))</f>
        <v>0</v>
      </c>
      <c r="F8629" s="39">
        <f>IF($D8629="","",IFERROR(VLOOKUP($D8629,AcctTbl,3,0),""))</f>
        <v>0</v>
      </c>
      <c r="G8629" s="39">
        <f>IF(Txn!$B4321="","",Txn!$D4321)</f>
        <v>0</v>
      </c>
      <c r="H8629" s="38">
        <f>IF(Txn!$B4321="","",Txn!$E4321)</f>
        <v>0</v>
      </c>
      <c r="I8629" s="40">
        <f>IF(Txn!$B4321="",0,Txn!$O4321)</f>
        <v>0</v>
      </c>
      <c r="J8629" s="40">
        <f>IF(Txn!$B4321="",0,Txn!$P4321)</f>
        <v>0</v>
      </c>
      <c r="K8629" s="41">
        <f>IF($A8629="","",IFERROR(VALUE(MID($A8629,6,2)),""))</f>
        <v>0</v>
      </c>
      <c r="L8629" s="39">
        <f>IF(Txn!$K4321="","",Txn!$K4321)</f>
        <v>0</v>
      </c>
      <c r="N8629" s="42">
        <f>IF($D8629="",0,COUNTIF(BankAccts,$D8629))</f>
        <v>0</v>
      </c>
    </row>
    <row r="8630" spans="1:14">
      <c r="A8630" s="38">
        <f>IF(Txn!$B4321="","",Txn!$B4321)</f>
        <v>0</v>
      </c>
      <c r="B8630" s="38">
        <f>IF(Txn!$B4321="","",Txn!$C4321)</f>
        <v>0</v>
      </c>
      <c r="C8630" s="39">
        <f>IF(Txn!$B4321="","","تراکنش بانکی")</f>
        <v>0</v>
      </c>
      <c r="D8630" s="38">
        <f>IF(Txn!$B4321="","",IF(IF(Txn!$U4321="TRF",Txn!$Y4321,Txn!$Z4321)="","",IF(Txn!$U4321="TRF",Txn!$Y4321,Txn!$Z4321)))</f>
        <v>0</v>
      </c>
      <c r="E8630" s="39">
        <f>IF($D8630="","",IFERROR(VLOOKUP($D8630,AcctTbl,2,0),""))</f>
        <v>0</v>
      </c>
      <c r="F8630" s="39">
        <f>IF($D8630="","",IFERROR(VLOOKUP($D8630,AcctTbl,3,0),""))</f>
        <v>0</v>
      </c>
      <c r="G8630" s="39">
        <f>IF(Txn!$B4321="","",Txn!$D4321)</f>
        <v>0</v>
      </c>
      <c r="H8630" s="38">
        <f>IF(Txn!$B4321="","",Txn!$E4321)</f>
        <v>0</v>
      </c>
      <c r="I8630" s="40">
        <f>IF(Txn!$B4321="",0,Txn!$Q4321)</f>
        <v>0</v>
      </c>
      <c r="J8630" s="40">
        <f>IF(Txn!$B4321="",0,Txn!$R4321)</f>
        <v>0</v>
      </c>
      <c r="K8630" s="41">
        <f>IF($A8630="","",IFERROR(VALUE(MID($A8630,6,2)),""))</f>
        <v>0</v>
      </c>
      <c r="L8630" s="39">
        <f>IF(Txn!$K4321="","","طرف مقابل — "&amp;Txn!$K4321)</f>
        <v>0</v>
      </c>
      <c r="N8630" s="42">
        <f>IF($D8630="",0,COUNTIF(BankAccts,$D8630))</f>
        <v>0</v>
      </c>
    </row>
    <row r="8631" spans="1:14">
      <c r="A8631" s="38">
        <f>IF(Txn!$B4322="","",Txn!$B4322)</f>
        <v>0</v>
      </c>
      <c r="B8631" s="38">
        <f>IF(Txn!$B4322="","",Txn!$C4322)</f>
        <v>0</v>
      </c>
      <c r="C8631" s="39">
        <f>IF(Txn!$B4322="","","تراکنش بانکی")</f>
        <v>0</v>
      </c>
      <c r="D8631" s="38">
        <f>IF(Txn!$B4322="","",IF(Txn!$X4322="","",Txn!$X4322))</f>
        <v>0</v>
      </c>
      <c r="E8631" s="39">
        <f>IF($D8631="","",IFERROR(VLOOKUP($D8631,AcctTbl,2,0),""))</f>
        <v>0</v>
      </c>
      <c r="F8631" s="39">
        <f>IF($D8631="","",IFERROR(VLOOKUP($D8631,AcctTbl,3,0),""))</f>
        <v>0</v>
      </c>
      <c r="G8631" s="39">
        <f>IF(Txn!$B4322="","",Txn!$D4322)</f>
        <v>0</v>
      </c>
      <c r="H8631" s="38">
        <f>IF(Txn!$B4322="","",Txn!$E4322)</f>
        <v>0</v>
      </c>
      <c r="I8631" s="40">
        <f>IF(Txn!$B4322="",0,Txn!$O4322)</f>
        <v>0</v>
      </c>
      <c r="J8631" s="40">
        <f>IF(Txn!$B4322="",0,Txn!$P4322)</f>
        <v>0</v>
      </c>
      <c r="K8631" s="41">
        <f>IF($A8631="","",IFERROR(VALUE(MID($A8631,6,2)),""))</f>
        <v>0</v>
      </c>
      <c r="L8631" s="39">
        <f>IF(Txn!$K4322="","",Txn!$K4322)</f>
        <v>0</v>
      </c>
      <c r="N8631" s="42">
        <f>IF($D8631="",0,COUNTIF(BankAccts,$D8631))</f>
        <v>0</v>
      </c>
    </row>
    <row r="8632" spans="1:14">
      <c r="A8632" s="38">
        <f>IF(Txn!$B4322="","",Txn!$B4322)</f>
        <v>0</v>
      </c>
      <c r="B8632" s="38">
        <f>IF(Txn!$B4322="","",Txn!$C4322)</f>
        <v>0</v>
      </c>
      <c r="C8632" s="39">
        <f>IF(Txn!$B4322="","","تراکنش بانکی")</f>
        <v>0</v>
      </c>
      <c r="D8632" s="38">
        <f>IF(Txn!$B4322="","",IF(IF(Txn!$U4322="TRF",Txn!$Y4322,Txn!$Z4322)="","",IF(Txn!$U4322="TRF",Txn!$Y4322,Txn!$Z4322)))</f>
        <v>0</v>
      </c>
      <c r="E8632" s="39">
        <f>IF($D8632="","",IFERROR(VLOOKUP($D8632,AcctTbl,2,0),""))</f>
        <v>0</v>
      </c>
      <c r="F8632" s="39">
        <f>IF($D8632="","",IFERROR(VLOOKUP($D8632,AcctTbl,3,0),""))</f>
        <v>0</v>
      </c>
      <c r="G8632" s="39">
        <f>IF(Txn!$B4322="","",Txn!$D4322)</f>
        <v>0</v>
      </c>
      <c r="H8632" s="38">
        <f>IF(Txn!$B4322="","",Txn!$E4322)</f>
        <v>0</v>
      </c>
      <c r="I8632" s="40">
        <f>IF(Txn!$B4322="",0,Txn!$Q4322)</f>
        <v>0</v>
      </c>
      <c r="J8632" s="40">
        <f>IF(Txn!$B4322="",0,Txn!$R4322)</f>
        <v>0</v>
      </c>
      <c r="K8632" s="41">
        <f>IF($A8632="","",IFERROR(VALUE(MID($A8632,6,2)),""))</f>
        <v>0</v>
      </c>
      <c r="L8632" s="39">
        <f>IF(Txn!$K4322="","","طرف مقابل — "&amp;Txn!$K4322)</f>
        <v>0</v>
      </c>
      <c r="N8632" s="42">
        <f>IF($D8632="",0,COUNTIF(BankAccts,$D8632))</f>
        <v>0</v>
      </c>
    </row>
    <row r="8633" spans="1:14">
      <c r="A8633" s="38">
        <f>IF(Txn!$B4323="","",Txn!$B4323)</f>
        <v>0</v>
      </c>
      <c r="B8633" s="38">
        <f>IF(Txn!$B4323="","",Txn!$C4323)</f>
        <v>0</v>
      </c>
      <c r="C8633" s="39">
        <f>IF(Txn!$B4323="","","تراکنش بانکی")</f>
        <v>0</v>
      </c>
      <c r="D8633" s="38">
        <f>IF(Txn!$B4323="","",IF(Txn!$X4323="","",Txn!$X4323))</f>
        <v>0</v>
      </c>
      <c r="E8633" s="39">
        <f>IF($D8633="","",IFERROR(VLOOKUP($D8633,AcctTbl,2,0),""))</f>
        <v>0</v>
      </c>
      <c r="F8633" s="39">
        <f>IF($D8633="","",IFERROR(VLOOKUP($D8633,AcctTbl,3,0),""))</f>
        <v>0</v>
      </c>
      <c r="G8633" s="39">
        <f>IF(Txn!$B4323="","",Txn!$D4323)</f>
        <v>0</v>
      </c>
      <c r="H8633" s="38">
        <f>IF(Txn!$B4323="","",Txn!$E4323)</f>
        <v>0</v>
      </c>
      <c r="I8633" s="40">
        <f>IF(Txn!$B4323="",0,Txn!$O4323)</f>
        <v>0</v>
      </c>
      <c r="J8633" s="40">
        <f>IF(Txn!$B4323="",0,Txn!$P4323)</f>
        <v>0</v>
      </c>
      <c r="K8633" s="41">
        <f>IF($A8633="","",IFERROR(VALUE(MID($A8633,6,2)),""))</f>
        <v>0</v>
      </c>
      <c r="L8633" s="39">
        <f>IF(Txn!$K4323="","",Txn!$K4323)</f>
        <v>0</v>
      </c>
      <c r="N8633" s="42">
        <f>IF($D8633="",0,COUNTIF(BankAccts,$D8633))</f>
        <v>0</v>
      </c>
    </row>
    <row r="8634" spans="1:14">
      <c r="A8634" s="38">
        <f>IF(Txn!$B4323="","",Txn!$B4323)</f>
        <v>0</v>
      </c>
      <c r="B8634" s="38">
        <f>IF(Txn!$B4323="","",Txn!$C4323)</f>
        <v>0</v>
      </c>
      <c r="C8634" s="39">
        <f>IF(Txn!$B4323="","","تراکنش بانکی")</f>
        <v>0</v>
      </c>
      <c r="D8634" s="38">
        <f>IF(Txn!$B4323="","",IF(IF(Txn!$U4323="TRF",Txn!$Y4323,Txn!$Z4323)="","",IF(Txn!$U4323="TRF",Txn!$Y4323,Txn!$Z4323)))</f>
        <v>0</v>
      </c>
      <c r="E8634" s="39">
        <f>IF($D8634="","",IFERROR(VLOOKUP($D8634,AcctTbl,2,0),""))</f>
        <v>0</v>
      </c>
      <c r="F8634" s="39">
        <f>IF($D8634="","",IFERROR(VLOOKUP($D8634,AcctTbl,3,0),""))</f>
        <v>0</v>
      </c>
      <c r="G8634" s="39">
        <f>IF(Txn!$B4323="","",Txn!$D4323)</f>
        <v>0</v>
      </c>
      <c r="H8634" s="38">
        <f>IF(Txn!$B4323="","",Txn!$E4323)</f>
        <v>0</v>
      </c>
      <c r="I8634" s="40">
        <f>IF(Txn!$B4323="",0,Txn!$Q4323)</f>
        <v>0</v>
      </c>
      <c r="J8634" s="40">
        <f>IF(Txn!$B4323="",0,Txn!$R4323)</f>
        <v>0</v>
      </c>
      <c r="K8634" s="41">
        <f>IF($A8634="","",IFERROR(VALUE(MID($A8634,6,2)),""))</f>
        <v>0</v>
      </c>
      <c r="L8634" s="39">
        <f>IF(Txn!$K4323="","","طرف مقابل — "&amp;Txn!$K4323)</f>
        <v>0</v>
      </c>
      <c r="N8634" s="42">
        <f>IF($D8634="",0,COUNTIF(BankAccts,$D8634))</f>
        <v>0</v>
      </c>
    </row>
    <row r="8635" spans="1:14">
      <c r="A8635" s="38">
        <f>IF(Txn!$B4324="","",Txn!$B4324)</f>
        <v>0</v>
      </c>
      <c r="B8635" s="38">
        <f>IF(Txn!$B4324="","",Txn!$C4324)</f>
        <v>0</v>
      </c>
      <c r="C8635" s="39">
        <f>IF(Txn!$B4324="","","تراکنش بانکی")</f>
        <v>0</v>
      </c>
      <c r="D8635" s="38">
        <f>IF(Txn!$B4324="","",IF(Txn!$X4324="","",Txn!$X4324))</f>
        <v>0</v>
      </c>
      <c r="E8635" s="39">
        <f>IF($D8635="","",IFERROR(VLOOKUP($D8635,AcctTbl,2,0),""))</f>
        <v>0</v>
      </c>
      <c r="F8635" s="39">
        <f>IF($D8635="","",IFERROR(VLOOKUP($D8635,AcctTbl,3,0),""))</f>
        <v>0</v>
      </c>
      <c r="G8635" s="39">
        <f>IF(Txn!$B4324="","",Txn!$D4324)</f>
        <v>0</v>
      </c>
      <c r="H8635" s="38">
        <f>IF(Txn!$B4324="","",Txn!$E4324)</f>
        <v>0</v>
      </c>
      <c r="I8635" s="40">
        <f>IF(Txn!$B4324="",0,Txn!$O4324)</f>
        <v>0</v>
      </c>
      <c r="J8635" s="40">
        <f>IF(Txn!$B4324="",0,Txn!$P4324)</f>
        <v>0</v>
      </c>
      <c r="K8635" s="41">
        <f>IF($A8635="","",IFERROR(VALUE(MID($A8635,6,2)),""))</f>
        <v>0</v>
      </c>
      <c r="L8635" s="39">
        <f>IF(Txn!$K4324="","",Txn!$K4324)</f>
        <v>0</v>
      </c>
      <c r="N8635" s="42">
        <f>IF($D8635="",0,COUNTIF(BankAccts,$D8635))</f>
        <v>0</v>
      </c>
    </row>
    <row r="8636" spans="1:14">
      <c r="A8636" s="38">
        <f>IF(Txn!$B4324="","",Txn!$B4324)</f>
        <v>0</v>
      </c>
      <c r="B8636" s="38">
        <f>IF(Txn!$B4324="","",Txn!$C4324)</f>
        <v>0</v>
      </c>
      <c r="C8636" s="39">
        <f>IF(Txn!$B4324="","","تراکنش بانکی")</f>
        <v>0</v>
      </c>
      <c r="D8636" s="38">
        <f>IF(Txn!$B4324="","",IF(IF(Txn!$U4324="TRF",Txn!$Y4324,Txn!$Z4324)="","",IF(Txn!$U4324="TRF",Txn!$Y4324,Txn!$Z4324)))</f>
        <v>0</v>
      </c>
      <c r="E8636" s="39">
        <f>IF($D8636="","",IFERROR(VLOOKUP($D8636,AcctTbl,2,0),""))</f>
        <v>0</v>
      </c>
      <c r="F8636" s="39">
        <f>IF($D8636="","",IFERROR(VLOOKUP($D8636,AcctTbl,3,0),""))</f>
        <v>0</v>
      </c>
      <c r="G8636" s="39">
        <f>IF(Txn!$B4324="","",Txn!$D4324)</f>
        <v>0</v>
      </c>
      <c r="H8636" s="38">
        <f>IF(Txn!$B4324="","",Txn!$E4324)</f>
        <v>0</v>
      </c>
      <c r="I8636" s="40">
        <f>IF(Txn!$B4324="",0,Txn!$Q4324)</f>
        <v>0</v>
      </c>
      <c r="J8636" s="40">
        <f>IF(Txn!$B4324="",0,Txn!$R4324)</f>
        <v>0</v>
      </c>
      <c r="K8636" s="41">
        <f>IF($A8636="","",IFERROR(VALUE(MID($A8636,6,2)),""))</f>
        <v>0</v>
      </c>
      <c r="L8636" s="39">
        <f>IF(Txn!$K4324="","","طرف مقابل — "&amp;Txn!$K4324)</f>
        <v>0</v>
      </c>
      <c r="N8636" s="42">
        <f>IF($D8636="",0,COUNTIF(BankAccts,$D8636))</f>
        <v>0</v>
      </c>
    </row>
    <row r="8637" spans="1:14">
      <c r="A8637" s="38">
        <f>IF(Txn!$B4325="","",Txn!$B4325)</f>
        <v>0</v>
      </c>
      <c r="B8637" s="38">
        <f>IF(Txn!$B4325="","",Txn!$C4325)</f>
        <v>0</v>
      </c>
      <c r="C8637" s="39">
        <f>IF(Txn!$B4325="","","تراکنش بانکی")</f>
        <v>0</v>
      </c>
      <c r="D8637" s="38">
        <f>IF(Txn!$B4325="","",IF(Txn!$X4325="","",Txn!$X4325))</f>
        <v>0</v>
      </c>
      <c r="E8637" s="39">
        <f>IF($D8637="","",IFERROR(VLOOKUP($D8637,AcctTbl,2,0),""))</f>
        <v>0</v>
      </c>
      <c r="F8637" s="39">
        <f>IF($D8637="","",IFERROR(VLOOKUP($D8637,AcctTbl,3,0),""))</f>
        <v>0</v>
      </c>
      <c r="G8637" s="39">
        <f>IF(Txn!$B4325="","",Txn!$D4325)</f>
        <v>0</v>
      </c>
      <c r="H8637" s="38">
        <f>IF(Txn!$B4325="","",Txn!$E4325)</f>
        <v>0</v>
      </c>
      <c r="I8637" s="40">
        <f>IF(Txn!$B4325="",0,Txn!$O4325)</f>
        <v>0</v>
      </c>
      <c r="J8637" s="40">
        <f>IF(Txn!$B4325="",0,Txn!$P4325)</f>
        <v>0</v>
      </c>
      <c r="K8637" s="41">
        <f>IF($A8637="","",IFERROR(VALUE(MID($A8637,6,2)),""))</f>
        <v>0</v>
      </c>
      <c r="L8637" s="39">
        <f>IF(Txn!$K4325="","",Txn!$K4325)</f>
        <v>0</v>
      </c>
      <c r="N8637" s="42">
        <f>IF($D8637="",0,COUNTIF(BankAccts,$D8637))</f>
        <v>0</v>
      </c>
    </row>
    <row r="8638" spans="1:14">
      <c r="A8638" s="38">
        <f>IF(Txn!$B4325="","",Txn!$B4325)</f>
        <v>0</v>
      </c>
      <c r="B8638" s="38">
        <f>IF(Txn!$B4325="","",Txn!$C4325)</f>
        <v>0</v>
      </c>
      <c r="C8638" s="39">
        <f>IF(Txn!$B4325="","","تراکنش بانکی")</f>
        <v>0</v>
      </c>
      <c r="D8638" s="38">
        <f>IF(Txn!$B4325="","",IF(IF(Txn!$U4325="TRF",Txn!$Y4325,Txn!$Z4325)="","",IF(Txn!$U4325="TRF",Txn!$Y4325,Txn!$Z4325)))</f>
        <v>0</v>
      </c>
      <c r="E8638" s="39">
        <f>IF($D8638="","",IFERROR(VLOOKUP($D8638,AcctTbl,2,0),""))</f>
        <v>0</v>
      </c>
      <c r="F8638" s="39">
        <f>IF($D8638="","",IFERROR(VLOOKUP($D8638,AcctTbl,3,0),""))</f>
        <v>0</v>
      </c>
      <c r="G8638" s="39">
        <f>IF(Txn!$B4325="","",Txn!$D4325)</f>
        <v>0</v>
      </c>
      <c r="H8638" s="38">
        <f>IF(Txn!$B4325="","",Txn!$E4325)</f>
        <v>0</v>
      </c>
      <c r="I8638" s="40">
        <f>IF(Txn!$B4325="",0,Txn!$Q4325)</f>
        <v>0</v>
      </c>
      <c r="J8638" s="40">
        <f>IF(Txn!$B4325="",0,Txn!$R4325)</f>
        <v>0</v>
      </c>
      <c r="K8638" s="41">
        <f>IF($A8638="","",IFERROR(VALUE(MID($A8638,6,2)),""))</f>
        <v>0</v>
      </c>
      <c r="L8638" s="39">
        <f>IF(Txn!$K4325="","","طرف مقابل — "&amp;Txn!$K4325)</f>
        <v>0</v>
      </c>
      <c r="N8638" s="42">
        <f>IF($D8638="",0,COUNTIF(BankAccts,$D8638))</f>
        <v>0</v>
      </c>
    </row>
    <row r="8639" spans="1:14">
      <c r="A8639" s="38">
        <f>IF(Txn!$B4326="","",Txn!$B4326)</f>
        <v>0</v>
      </c>
      <c r="B8639" s="38">
        <f>IF(Txn!$B4326="","",Txn!$C4326)</f>
        <v>0</v>
      </c>
      <c r="C8639" s="39">
        <f>IF(Txn!$B4326="","","تراکنش بانکی")</f>
        <v>0</v>
      </c>
      <c r="D8639" s="38">
        <f>IF(Txn!$B4326="","",IF(Txn!$X4326="","",Txn!$X4326))</f>
        <v>0</v>
      </c>
      <c r="E8639" s="39">
        <f>IF($D8639="","",IFERROR(VLOOKUP($D8639,AcctTbl,2,0),""))</f>
        <v>0</v>
      </c>
      <c r="F8639" s="39">
        <f>IF($D8639="","",IFERROR(VLOOKUP($D8639,AcctTbl,3,0),""))</f>
        <v>0</v>
      </c>
      <c r="G8639" s="39">
        <f>IF(Txn!$B4326="","",Txn!$D4326)</f>
        <v>0</v>
      </c>
      <c r="H8639" s="38">
        <f>IF(Txn!$B4326="","",Txn!$E4326)</f>
        <v>0</v>
      </c>
      <c r="I8639" s="40">
        <f>IF(Txn!$B4326="",0,Txn!$O4326)</f>
        <v>0</v>
      </c>
      <c r="J8639" s="40">
        <f>IF(Txn!$B4326="",0,Txn!$P4326)</f>
        <v>0</v>
      </c>
      <c r="K8639" s="41">
        <f>IF($A8639="","",IFERROR(VALUE(MID($A8639,6,2)),""))</f>
        <v>0</v>
      </c>
      <c r="L8639" s="39">
        <f>IF(Txn!$K4326="","",Txn!$K4326)</f>
        <v>0</v>
      </c>
      <c r="N8639" s="42">
        <f>IF($D8639="",0,COUNTIF(BankAccts,$D8639))</f>
        <v>0</v>
      </c>
    </row>
    <row r="8640" spans="1:14">
      <c r="A8640" s="38">
        <f>IF(Txn!$B4326="","",Txn!$B4326)</f>
        <v>0</v>
      </c>
      <c r="B8640" s="38">
        <f>IF(Txn!$B4326="","",Txn!$C4326)</f>
        <v>0</v>
      </c>
      <c r="C8640" s="39">
        <f>IF(Txn!$B4326="","","تراکنش بانکی")</f>
        <v>0</v>
      </c>
      <c r="D8640" s="38">
        <f>IF(Txn!$B4326="","",IF(IF(Txn!$U4326="TRF",Txn!$Y4326,Txn!$Z4326)="","",IF(Txn!$U4326="TRF",Txn!$Y4326,Txn!$Z4326)))</f>
        <v>0</v>
      </c>
      <c r="E8640" s="39">
        <f>IF($D8640="","",IFERROR(VLOOKUP($D8640,AcctTbl,2,0),""))</f>
        <v>0</v>
      </c>
      <c r="F8640" s="39">
        <f>IF($D8640="","",IFERROR(VLOOKUP($D8640,AcctTbl,3,0),""))</f>
        <v>0</v>
      </c>
      <c r="G8640" s="39">
        <f>IF(Txn!$B4326="","",Txn!$D4326)</f>
        <v>0</v>
      </c>
      <c r="H8640" s="38">
        <f>IF(Txn!$B4326="","",Txn!$E4326)</f>
        <v>0</v>
      </c>
      <c r="I8640" s="40">
        <f>IF(Txn!$B4326="",0,Txn!$Q4326)</f>
        <v>0</v>
      </c>
      <c r="J8640" s="40">
        <f>IF(Txn!$B4326="",0,Txn!$R4326)</f>
        <v>0</v>
      </c>
      <c r="K8640" s="41">
        <f>IF($A8640="","",IFERROR(VALUE(MID($A8640,6,2)),""))</f>
        <v>0</v>
      </c>
      <c r="L8640" s="39">
        <f>IF(Txn!$K4326="","","طرف مقابل — "&amp;Txn!$K4326)</f>
        <v>0</v>
      </c>
      <c r="N8640" s="42">
        <f>IF($D8640="",0,COUNTIF(BankAccts,$D8640))</f>
        <v>0</v>
      </c>
    </row>
    <row r="8641" spans="1:14">
      <c r="A8641" s="38">
        <f>IF(Txn!$B4327="","",Txn!$B4327)</f>
        <v>0</v>
      </c>
      <c r="B8641" s="38">
        <f>IF(Txn!$B4327="","",Txn!$C4327)</f>
        <v>0</v>
      </c>
      <c r="C8641" s="39">
        <f>IF(Txn!$B4327="","","تراکنش بانکی")</f>
        <v>0</v>
      </c>
      <c r="D8641" s="38">
        <f>IF(Txn!$B4327="","",IF(Txn!$X4327="","",Txn!$X4327))</f>
        <v>0</v>
      </c>
      <c r="E8641" s="39">
        <f>IF($D8641="","",IFERROR(VLOOKUP($D8641,AcctTbl,2,0),""))</f>
        <v>0</v>
      </c>
      <c r="F8641" s="39">
        <f>IF($D8641="","",IFERROR(VLOOKUP($D8641,AcctTbl,3,0),""))</f>
        <v>0</v>
      </c>
      <c r="G8641" s="39">
        <f>IF(Txn!$B4327="","",Txn!$D4327)</f>
        <v>0</v>
      </c>
      <c r="H8641" s="38">
        <f>IF(Txn!$B4327="","",Txn!$E4327)</f>
        <v>0</v>
      </c>
      <c r="I8641" s="40">
        <f>IF(Txn!$B4327="",0,Txn!$O4327)</f>
        <v>0</v>
      </c>
      <c r="J8641" s="40">
        <f>IF(Txn!$B4327="",0,Txn!$P4327)</f>
        <v>0</v>
      </c>
      <c r="K8641" s="41">
        <f>IF($A8641="","",IFERROR(VALUE(MID($A8641,6,2)),""))</f>
        <v>0</v>
      </c>
      <c r="L8641" s="39">
        <f>IF(Txn!$K4327="","",Txn!$K4327)</f>
        <v>0</v>
      </c>
      <c r="N8641" s="42">
        <f>IF($D8641="",0,COUNTIF(BankAccts,$D8641))</f>
        <v>0</v>
      </c>
    </row>
    <row r="8642" spans="1:14">
      <c r="A8642" s="38">
        <f>IF(Txn!$B4327="","",Txn!$B4327)</f>
        <v>0</v>
      </c>
      <c r="B8642" s="38">
        <f>IF(Txn!$B4327="","",Txn!$C4327)</f>
        <v>0</v>
      </c>
      <c r="C8642" s="39">
        <f>IF(Txn!$B4327="","","تراکنش بانکی")</f>
        <v>0</v>
      </c>
      <c r="D8642" s="38">
        <f>IF(Txn!$B4327="","",IF(IF(Txn!$U4327="TRF",Txn!$Y4327,Txn!$Z4327)="","",IF(Txn!$U4327="TRF",Txn!$Y4327,Txn!$Z4327)))</f>
        <v>0</v>
      </c>
      <c r="E8642" s="39">
        <f>IF($D8642="","",IFERROR(VLOOKUP($D8642,AcctTbl,2,0),""))</f>
        <v>0</v>
      </c>
      <c r="F8642" s="39">
        <f>IF($D8642="","",IFERROR(VLOOKUP($D8642,AcctTbl,3,0),""))</f>
        <v>0</v>
      </c>
      <c r="G8642" s="39">
        <f>IF(Txn!$B4327="","",Txn!$D4327)</f>
        <v>0</v>
      </c>
      <c r="H8642" s="38">
        <f>IF(Txn!$B4327="","",Txn!$E4327)</f>
        <v>0</v>
      </c>
      <c r="I8642" s="40">
        <f>IF(Txn!$B4327="",0,Txn!$Q4327)</f>
        <v>0</v>
      </c>
      <c r="J8642" s="40">
        <f>IF(Txn!$B4327="",0,Txn!$R4327)</f>
        <v>0</v>
      </c>
      <c r="K8642" s="41">
        <f>IF($A8642="","",IFERROR(VALUE(MID($A8642,6,2)),""))</f>
        <v>0</v>
      </c>
      <c r="L8642" s="39">
        <f>IF(Txn!$K4327="","","طرف مقابل — "&amp;Txn!$K4327)</f>
        <v>0</v>
      </c>
      <c r="N8642" s="42">
        <f>IF($D8642="",0,COUNTIF(BankAccts,$D8642))</f>
        <v>0</v>
      </c>
    </row>
    <row r="8643" spans="1:14">
      <c r="A8643" s="38">
        <f>IF(Txn!$B4328="","",Txn!$B4328)</f>
        <v>0</v>
      </c>
      <c r="B8643" s="38">
        <f>IF(Txn!$B4328="","",Txn!$C4328)</f>
        <v>0</v>
      </c>
      <c r="C8643" s="39">
        <f>IF(Txn!$B4328="","","تراکنش بانکی")</f>
        <v>0</v>
      </c>
      <c r="D8643" s="38">
        <f>IF(Txn!$B4328="","",IF(Txn!$X4328="","",Txn!$X4328))</f>
        <v>0</v>
      </c>
      <c r="E8643" s="39">
        <f>IF($D8643="","",IFERROR(VLOOKUP($D8643,AcctTbl,2,0),""))</f>
        <v>0</v>
      </c>
      <c r="F8643" s="39">
        <f>IF($D8643="","",IFERROR(VLOOKUP($D8643,AcctTbl,3,0),""))</f>
        <v>0</v>
      </c>
      <c r="G8643" s="39">
        <f>IF(Txn!$B4328="","",Txn!$D4328)</f>
        <v>0</v>
      </c>
      <c r="H8643" s="38">
        <f>IF(Txn!$B4328="","",Txn!$E4328)</f>
        <v>0</v>
      </c>
      <c r="I8643" s="40">
        <f>IF(Txn!$B4328="",0,Txn!$O4328)</f>
        <v>0</v>
      </c>
      <c r="J8643" s="40">
        <f>IF(Txn!$B4328="",0,Txn!$P4328)</f>
        <v>0</v>
      </c>
      <c r="K8643" s="41">
        <f>IF($A8643="","",IFERROR(VALUE(MID($A8643,6,2)),""))</f>
        <v>0</v>
      </c>
      <c r="L8643" s="39">
        <f>IF(Txn!$K4328="","",Txn!$K4328)</f>
        <v>0</v>
      </c>
      <c r="N8643" s="42">
        <f>IF($D8643="",0,COUNTIF(BankAccts,$D8643))</f>
        <v>0</v>
      </c>
    </row>
    <row r="8644" spans="1:14">
      <c r="A8644" s="38">
        <f>IF(Txn!$B4328="","",Txn!$B4328)</f>
        <v>0</v>
      </c>
      <c r="B8644" s="38">
        <f>IF(Txn!$B4328="","",Txn!$C4328)</f>
        <v>0</v>
      </c>
      <c r="C8644" s="39">
        <f>IF(Txn!$B4328="","","تراکنش بانکی")</f>
        <v>0</v>
      </c>
      <c r="D8644" s="38">
        <f>IF(Txn!$B4328="","",IF(IF(Txn!$U4328="TRF",Txn!$Y4328,Txn!$Z4328)="","",IF(Txn!$U4328="TRF",Txn!$Y4328,Txn!$Z4328)))</f>
        <v>0</v>
      </c>
      <c r="E8644" s="39">
        <f>IF($D8644="","",IFERROR(VLOOKUP($D8644,AcctTbl,2,0),""))</f>
        <v>0</v>
      </c>
      <c r="F8644" s="39">
        <f>IF($D8644="","",IFERROR(VLOOKUP($D8644,AcctTbl,3,0),""))</f>
        <v>0</v>
      </c>
      <c r="G8644" s="39">
        <f>IF(Txn!$B4328="","",Txn!$D4328)</f>
        <v>0</v>
      </c>
      <c r="H8644" s="38">
        <f>IF(Txn!$B4328="","",Txn!$E4328)</f>
        <v>0</v>
      </c>
      <c r="I8644" s="40">
        <f>IF(Txn!$B4328="",0,Txn!$Q4328)</f>
        <v>0</v>
      </c>
      <c r="J8644" s="40">
        <f>IF(Txn!$B4328="",0,Txn!$R4328)</f>
        <v>0</v>
      </c>
      <c r="K8644" s="41">
        <f>IF($A8644="","",IFERROR(VALUE(MID($A8644,6,2)),""))</f>
        <v>0</v>
      </c>
      <c r="L8644" s="39">
        <f>IF(Txn!$K4328="","","طرف مقابل — "&amp;Txn!$K4328)</f>
        <v>0</v>
      </c>
      <c r="N8644" s="42">
        <f>IF($D8644="",0,COUNTIF(BankAccts,$D8644))</f>
        <v>0</v>
      </c>
    </row>
    <row r="8645" spans="1:14">
      <c r="A8645" s="38">
        <f>IF(Txn!$B4329="","",Txn!$B4329)</f>
        <v>0</v>
      </c>
      <c r="B8645" s="38">
        <f>IF(Txn!$B4329="","",Txn!$C4329)</f>
        <v>0</v>
      </c>
      <c r="C8645" s="39">
        <f>IF(Txn!$B4329="","","تراکنش بانکی")</f>
        <v>0</v>
      </c>
      <c r="D8645" s="38">
        <f>IF(Txn!$B4329="","",IF(Txn!$X4329="","",Txn!$X4329))</f>
        <v>0</v>
      </c>
      <c r="E8645" s="39">
        <f>IF($D8645="","",IFERROR(VLOOKUP($D8645,AcctTbl,2,0),""))</f>
        <v>0</v>
      </c>
      <c r="F8645" s="39">
        <f>IF($D8645="","",IFERROR(VLOOKUP($D8645,AcctTbl,3,0),""))</f>
        <v>0</v>
      </c>
      <c r="G8645" s="39">
        <f>IF(Txn!$B4329="","",Txn!$D4329)</f>
        <v>0</v>
      </c>
      <c r="H8645" s="38">
        <f>IF(Txn!$B4329="","",Txn!$E4329)</f>
        <v>0</v>
      </c>
      <c r="I8645" s="40">
        <f>IF(Txn!$B4329="",0,Txn!$O4329)</f>
        <v>0</v>
      </c>
      <c r="J8645" s="40">
        <f>IF(Txn!$B4329="",0,Txn!$P4329)</f>
        <v>0</v>
      </c>
      <c r="K8645" s="41">
        <f>IF($A8645="","",IFERROR(VALUE(MID($A8645,6,2)),""))</f>
        <v>0</v>
      </c>
      <c r="L8645" s="39">
        <f>IF(Txn!$K4329="","",Txn!$K4329)</f>
        <v>0</v>
      </c>
      <c r="N8645" s="42">
        <f>IF($D8645="",0,COUNTIF(BankAccts,$D8645))</f>
        <v>0</v>
      </c>
    </row>
    <row r="8646" spans="1:14">
      <c r="A8646" s="38">
        <f>IF(Txn!$B4329="","",Txn!$B4329)</f>
        <v>0</v>
      </c>
      <c r="B8646" s="38">
        <f>IF(Txn!$B4329="","",Txn!$C4329)</f>
        <v>0</v>
      </c>
      <c r="C8646" s="39">
        <f>IF(Txn!$B4329="","","تراکنش بانکی")</f>
        <v>0</v>
      </c>
      <c r="D8646" s="38">
        <f>IF(Txn!$B4329="","",IF(IF(Txn!$U4329="TRF",Txn!$Y4329,Txn!$Z4329)="","",IF(Txn!$U4329="TRF",Txn!$Y4329,Txn!$Z4329)))</f>
        <v>0</v>
      </c>
      <c r="E8646" s="39">
        <f>IF($D8646="","",IFERROR(VLOOKUP($D8646,AcctTbl,2,0),""))</f>
        <v>0</v>
      </c>
      <c r="F8646" s="39">
        <f>IF($D8646="","",IFERROR(VLOOKUP($D8646,AcctTbl,3,0),""))</f>
        <v>0</v>
      </c>
      <c r="G8646" s="39">
        <f>IF(Txn!$B4329="","",Txn!$D4329)</f>
        <v>0</v>
      </c>
      <c r="H8646" s="38">
        <f>IF(Txn!$B4329="","",Txn!$E4329)</f>
        <v>0</v>
      </c>
      <c r="I8646" s="40">
        <f>IF(Txn!$B4329="",0,Txn!$Q4329)</f>
        <v>0</v>
      </c>
      <c r="J8646" s="40">
        <f>IF(Txn!$B4329="",0,Txn!$R4329)</f>
        <v>0</v>
      </c>
      <c r="K8646" s="41">
        <f>IF($A8646="","",IFERROR(VALUE(MID($A8646,6,2)),""))</f>
        <v>0</v>
      </c>
      <c r="L8646" s="39">
        <f>IF(Txn!$K4329="","","طرف مقابل — "&amp;Txn!$K4329)</f>
        <v>0</v>
      </c>
      <c r="N8646" s="42">
        <f>IF($D8646="",0,COUNTIF(BankAccts,$D8646))</f>
        <v>0</v>
      </c>
    </row>
    <row r="8647" spans="1:14">
      <c r="A8647" s="38">
        <f>IF(Txn!$B4330="","",Txn!$B4330)</f>
        <v>0</v>
      </c>
      <c r="B8647" s="38">
        <f>IF(Txn!$B4330="","",Txn!$C4330)</f>
        <v>0</v>
      </c>
      <c r="C8647" s="39">
        <f>IF(Txn!$B4330="","","تراکنش بانکی")</f>
        <v>0</v>
      </c>
      <c r="D8647" s="38">
        <f>IF(Txn!$B4330="","",IF(Txn!$X4330="","",Txn!$X4330))</f>
        <v>0</v>
      </c>
      <c r="E8647" s="39">
        <f>IF($D8647="","",IFERROR(VLOOKUP($D8647,AcctTbl,2,0),""))</f>
        <v>0</v>
      </c>
      <c r="F8647" s="39">
        <f>IF($D8647="","",IFERROR(VLOOKUP($D8647,AcctTbl,3,0),""))</f>
        <v>0</v>
      </c>
      <c r="G8647" s="39">
        <f>IF(Txn!$B4330="","",Txn!$D4330)</f>
        <v>0</v>
      </c>
      <c r="H8647" s="38">
        <f>IF(Txn!$B4330="","",Txn!$E4330)</f>
        <v>0</v>
      </c>
      <c r="I8647" s="40">
        <f>IF(Txn!$B4330="",0,Txn!$O4330)</f>
        <v>0</v>
      </c>
      <c r="J8647" s="40">
        <f>IF(Txn!$B4330="",0,Txn!$P4330)</f>
        <v>0</v>
      </c>
      <c r="K8647" s="41">
        <f>IF($A8647="","",IFERROR(VALUE(MID($A8647,6,2)),""))</f>
        <v>0</v>
      </c>
      <c r="L8647" s="39">
        <f>IF(Txn!$K4330="","",Txn!$K4330)</f>
        <v>0</v>
      </c>
      <c r="N8647" s="42">
        <f>IF($D8647="",0,COUNTIF(BankAccts,$D8647))</f>
        <v>0</v>
      </c>
    </row>
    <row r="8648" spans="1:14">
      <c r="A8648" s="38">
        <f>IF(Txn!$B4330="","",Txn!$B4330)</f>
        <v>0</v>
      </c>
      <c r="B8648" s="38">
        <f>IF(Txn!$B4330="","",Txn!$C4330)</f>
        <v>0</v>
      </c>
      <c r="C8648" s="39">
        <f>IF(Txn!$B4330="","","تراکنش بانکی")</f>
        <v>0</v>
      </c>
      <c r="D8648" s="38">
        <f>IF(Txn!$B4330="","",IF(IF(Txn!$U4330="TRF",Txn!$Y4330,Txn!$Z4330)="","",IF(Txn!$U4330="TRF",Txn!$Y4330,Txn!$Z4330)))</f>
        <v>0</v>
      </c>
      <c r="E8648" s="39">
        <f>IF($D8648="","",IFERROR(VLOOKUP($D8648,AcctTbl,2,0),""))</f>
        <v>0</v>
      </c>
      <c r="F8648" s="39">
        <f>IF($D8648="","",IFERROR(VLOOKUP($D8648,AcctTbl,3,0),""))</f>
        <v>0</v>
      </c>
      <c r="G8648" s="39">
        <f>IF(Txn!$B4330="","",Txn!$D4330)</f>
        <v>0</v>
      </c>
      <c r="H8648" s="38">
        <f>IF(Txn!$B4330="","",Txn!$E4330)</f>
        <v>0</v>
      </c>
      <c r="I8648" s="40">
        <f>IF(Txn!$B4330="",0,Txn!$Q4330)</f>
        <v>0</v>
      </c>
      <c r="J8648" s="40">
        <f>IF(Txn!$B4330="",0,Txn!$R4330)</f>
        <v>0</v>
      </c>
      <c r="K8648" s="41">
        <f>IF($A8648="","",IFERROR(VALUE(MID($A8648,6,2)),""))</f>
        <v>0</v>
      </c>
      <c r="L8648" s="39">
        <f>IF(Txn!$K4330="","","طرف مقابل — "&amp;Txn!$K4330)</f>
        <v>0</v>
      </c>
      <c r="N8648" s="42">
        <f>IF($D8648="",0,COUNTIF(BankAccts,$D8648))</f>
        <v>0</v>
      </c>
    </row>
    <row r="8649" spans="1:14">
      <c r="A8649" s="38">
        <f>IF(Txn!$B4331="","",Txn!$B4331)</f>
        <v>0</v>
      </c>
      <c r="B8649" s="38">
        <f>IF(Txn!$B4331="","",Txn!$C4331)</f>
        <v>0</v>
      </c>
      <c r="C8649" s="39">
        <f>IF(Txn!$B4331="","","تراکنش بانکی")</f>
        <v>0</v>
      </c>
      <c r="D8649" s="38">
        <f>IF(Txn!$B4331="","",IF(Txn!$X4331="","",Txn!$X4331))</f>
        <v>0</v>
      </c>
      <c r="E8649" s="39">
        <f>IF($D8649="","",IFERROR(VLOOKUP($D8649,AcctTbl,2,0),""))</f>
        <v>0</v>
      </c>
      <c r="F8649" s="39">
        <f>IF($D8649="","",IFERROR(VLOOKUP($D8649,AcctTbl,3,0),""))</f>
        <v>0</v>
      </c>
      <c r="G8649" s="39">
        <f>IF(Txn!$B4331="","",Txn!$D4331)</f>
        <v>0</v>
      </c>
      <c r="H8649" s="38">
        <f>IF(Txn!$B4331="","",Txn!$E4331)</f>
        <v>0</v>
      </c>
      <c r="I8649" s="40">
        <f>IF(Txn!$B4331="",0,Txn!$O4331)</f>
        <v>0</v>
      </c>
      <c r="J8649" s="40">
        <f>IF(Txn!$B4331="",0,Txn!$P4331)</f>
        <v>0</v>
      </c>
      <c r="K8649" s="41">
        <f>IF($A8649="","",IFERROR(VALUE(MID($A8649,6,2)),""))</f>
        <v>0</v>
      </c>
      <c r="L8649" s="39">
        <f>IF(Txn!$K4331="","",Txn!$K4331)</f>
        <v>0</v>
      </c>
      <c r="N8649" s="42">
        <f>IF($D8649="",0,COUNTIF(BankAccts,$D8649))</f>
        <v>0</v>
      </c>
    </row>
    <row r="8650" spans="1:14">
      <c r="A8650" s="38">
        <f>IF(Txn!$B4331="","",Txn!$B4331)</f>
        <v>0</v>
      </c>
      <c r="B8650" s="38">
        <f>IF(Txn!$B4331="","",Txn!$C4331)</f>
        <v>0</v>
      </c>
      <c r="C8650" s="39">
        <f>IF(Txn!$B4331="","","تراکنش بانکی")</f>
        <v>0</v>
      </c>
      <c r="D8650" s="38">
        <f>IF(Txn!$B4331="","",IF(IF(Txn!$U4331="TRF",Txn!$Y4331,Txn!$Z4331)="","",IF(Txn!$U4331="TRF",Txn!$Y4331,Txn!$Z4331)))</f>
        <v>0</v>
      </c>
      <c r="E8650" s="39">
        <f>IF($D8650="","",IFERROR(VLOOKUP($D8650,AcctTbl,2,0),""))</f>
        <v>0</v>
      </c>
      <c r="F8650" s="39">
        <f>IF($D8650="","",IFERROR(VLOOKUP($D8650,AcctTbl,3,0),""))</f>
        <v>0</v>
      </c>
      <c r="G8650" s="39">
        <f>IF(Txn!$B4331="","",Txn!$D4331)</f>
        <v>0</v>
      </c>
      <c r="H8650" s="38">
        <f>IF(Txn!$B4331="","",Txn!$E4331)</f>
        <v>0</v>
      </c>
      <c r="I8650" s="40">
        <f>IF(Txn!$B4331="",0,Txn!$Q4331)</f>
        <v>0</v>
      </c>
      <c r="J8650" s="40">
        <f>IF(Txn!$B4331="",0,Txn!$R4331)</f>
        <v>0</v>
      </c>
      <c r="K8650" s="41">
        <f>IF($A8650="","",IFERROR(VALUE(MID($A8650,6,2)),""))</f>
        <v>0</v>
      </c>
      <c r="L8650" s="39">
        <f>IF(Txn!$K4331="","","طرف مقابل — "&amp;Txn!$K4331)</f>
        <v>0</v>
      </c>
      <c r="N8650" s="42">
        <f>IF($D8650="",0,COUNTIF(BankAccts,$D8650))</f>
        <v>0</v>
      </c>
    </row>
    <row r="8651" spans="1:14">
      <c r="A8651" s="38">
        <f>IF(Txn!$B4332="","",Txn!$B4332)</f>
        <v>0</v>
      </c>
      <c r="B8651" s="38">
        <f>IF(Txn!$B4332="","",Txn!$C4332)</f>
        <v>0</v>
      </c>
      <c r="C8651" s="39">
        <f>IF(Txn!$B4332="","","تراکنش بانکی")</f>
        <v>0</v>
      </c>
      <c r="D8651" s="38">
        <f>IF(Txn!$B4332="","",IF(Txn!$X4332="","",Txn!$X4332))</f>
        <v>0</v>
      </c>
      <c r="E8651" s="39">
        <f>IF($D8651="","",IFERROR(VLOOKUP($D8651,AcctTbl,2,0),""))</f>
        <v>0</v>
      </c>
      <c r="F8651" s="39">
        <f>IF($D8651="","",IFERROR(VLOOKUP($D8651,AcctTbl,3,0),""))</f>
        <v>0</v>
      </c>
      <c r="G8651" s="39">
        <f>IF(Txn!$B4332="","",Txn!$D4332)</f>
        <v>0</v>
      </c>
      <c r="H8651" s="38">
        <f>IF(Txn!$B4332="","",Txn!$E4332)</f>
        <v>0</v>
      </c>
      <c r="I8651" s="40">
        <f>IF(Txn!$B4332="",0,Txn!$O4332)</f>
        <v>0</v>
      </c>
      <c r="J8651" s="40">
        <f>IF(Txn!$B4332="",0,Txn!$P4332)</f>
        <v>0</v>
      </c>
      <c r="K8651" s="41">
        <f>IF($A8651="","",IFERROR(VALUE(MID($A8651,6,2)),""))</f>
        <v>0</v>
      </c>
      <c r="L8651" s="39">
        <f>IF(Txn!$K4332="","",Txn!$K4332)</f>
        <v>0</v>
      </c>
      <c r="N8651" s="42">
        <f>IF($D8651="",0,COUNTIF(BankAccts,$D8651))</f>
        <v>0</v>
      </c>
    </row>
    <row r="8652" spans="1:14">
      <c r="A8652" s="38">
        <f>IF(Txn!$B4332="","",Txn!$B4332)</f>
        <v>0</v>
      </c>
      <c r="B8652" s="38">
        <f>IF(Txn!$B4332="","",Txn!$C4332)</f>
        <v>0</v>
      </c>
      <c r="C8652" s="39">
        <f>IF(Txn!$B4332="","","تراکنش بانکی")</f>
        <v>0</v>
      </c>
      <c r="D8652" s="38">
        <f>IF(Txn!$B4332="","",IF(IF(Txn!$U4332="TRF",Txn!$Y4332,Txn!$Z4332)="","",IF(Txn!$U4332="TRF",Txn!$Y4332,Txn!$Z4332)))</f>
        <v>0</v>
      </c>
      <c r="E8652" s="39">
        <f>IF($D8652="","",IFERROR(VLOOKUP($D8652,AcctTbl,2,0),""))</f>
        <v>0</v>
      </c>
      <c r="F8652" s="39">
        <f>IF($D8652="","",IFERROR(VLOOKUP($D8652,AcctTbl,3,0),""))</f>
        <v>0</v>
      </c>
      <c r="G8652" s="39">
        <f>IF(Txn!$B4332="","",Txn!$D4332)</f>
        <v>0</v>
      </c>
      <c r="H8652" s="38">
        <f>IF(Txn!$B4332="","",Txn!$E4332)</f>
        <v>0</v>
      </c>
      <c r="I8652" s="40">
        <f>IF(Txn!$B4332="",0,Txn!$Q4332)</f>
        <v>0</v>
      </c>
      <c r="J8652" s="40">
        <f>IF(Txn!$B4332="",0,Txn!$R4332)</f>
        <v>0</v>
      </c>
      <c r="K8652" s="41">
        <f>IF($A8652="","",IFERROR(VALUE(MID($A8652,6,2)),""))</f>
        <v>0</v>
      </c>
      <c r="L8652" s="39">
        <f>IF(Txn!$K4332="","","طرف مقابل — "&amp;Txn!$K4332)</f>
        <v>0</v>
      </c>
      <c r="N8652" s="42">
        <f>IF($D8652="",0,COUNTIF(BankAccts,$D8652))</f>
        <v>0</v>
      </c>
    </row>
    <row r="8653" spans="1:14">
      <c r="A8653" s="38">
        <f>IF(Txn!$B4333="","",Txn!$B4333)</f>
        <v>0</v>
      </c>
      <c r="B8653" s="38">
        <f>IF(Txn!$B4333="","",Txn!$C4333)</f>
        <v>0</v>
      </c>
      <c r="C8653" s="39">
        <f>IF(Txn!$B4333="","","تراکنش بانکی")</f>
        <v>0</v>
      </c>
      <c r="D8653" s="38">
        <f>IF(Txn!$B4333="","",IF(Txn!$X4333="","",Txn!$X4333))</f>
        <v>0</v>
      </c>
      <c r="E8653" s="39">
        <f>IF($D8653="","",IFERROR(VLOOKUP($D8653,AcctTbl,2,0),""))</f>
        <v>0</v>
      </c>
      <c r="F8653" s="39">
        <f>IF($D8653="","",IFERROR(VLOOKUP($D8653,AcctTbl,3,0),""))</f>
        <v>0</v>
      </c>
      <c r="G8653" s="39">
        <f>IF(Txn!$B4333="","",Txn!$D4333)</f>
        <v>0</v>
      </c>
      <c r="H8653" s="38">
        <f>IF(Txn!$B4333="","",Txn!$E4333)</f>
        <v>0</v>
      </c>
      <c r="I8653" s="40">
        <f>IF(Txn!$B4333="",0,Txn!$O4333)</f>
        <v>0</v>
      </c>
      <c r="J8653" s="40">
        <f>IF(Txn!$B4333="",0,Txn!$P4333)</f>
        <v>0</v>
      </c>
      <c r="K8653" s="41">
        <f>IF($A8653="","",IFERROR(VALUE(MID($A8653,6,2)),""))</f>
        <v>0</v>
      </c>
      <c r="L8653" s="39">
        <f>IF(Txn!$K4333="","",Txn!$K4333)</f>
        <v>0</v>
      </c>
      <c r="N8653" s="42">
        <f>IF($D8653="",0,COUNTIF(BankAccts,$D8653))</f>
        <v>0</v>
      </c>
    </row>
    <row r="8654" spans="1:14">
      <c r="A8654" s="38">
        <f>IF(Txn!$B4333="","",Txn!$B4333)</f>
        <v>0</v>
      </c>
      <c r="B8654" s="38">
        <f>IF(Txn!$B4333="","",Txn!$C4333)</f>
        <v>0</v>
      </c>
      <c r="C8654" s="39">
        <f>IF(Txn!$B4333="","","تراکنش بانکی")</f>
        <v>0</v>
      </c>
      <c r="D8654" s="38">
        <f>IF(Txn!$B4333="","",IF(IF(Txn!$U4333="TRF",Txn!$Y4333,Txn!$Z4333)="","",IF(Txn!$U4333="TRF",Txn!$Y4333,Txn!$Z4333)))</f>
        <v>0</v>
      </c>
      <c r="E8654" s="39">
        <f>IF($D8654="","",IFERROR(VLOOKUP($D8654,AcctTbl,2,0),""))</f>
        <v>0</v>
      </c>
      <c r="F8654" s="39">
        <f>IF($D8654="","",IFERROR(VLOOKUP($D8654,AcctTbl,3,0),""))</f>
        <v>0</v>
      </c>
      <c r="G8654" s="39">
        <f>IF(Txn!$B4333="","",Txn!$D4333)</f>
        <v>0</v>
      </c>
      <c r="H8654" s="38">
        <f>IF(Txn!$B4333="","",Txn!$E4333)</f>
        <v>0</v>
      </c>
      <c r="I8654" s="40">
        <f>IF(Txn!$B4333="",0,Txn!$Q4333)</f>
        <v>0</v>
      </c>
      <c r="J8654" s="40">
        <f>IF(Txn!$B4333="",0,Txn!$R4333)</f>
        <v>0</v>
      </c>
      <c r="K8654" s="41">
        <f>IF($A8654="","",IFERROR(VALUE(MID($A8654,6,2)),""))</f>
        <v>0</v>
      </c>
      <c r="L8654" s="39">
        <f>IF(Txn!$K4333="","","طرف مقابل — "&amp;Txn!$K4333)</f>
        <v>0</v>
      </c>
      <c r="N8654" s="42">
        <f>IF($D8654="",0,COUNTIF(BankAccts,$D8654))</f>
        <v>0</v>
      </c>
    </row>
    <row r="8655" spans="1:14">
      <c r="A8655" s="38">
        <f>IF(Txn!$B4334="","",Txn!$B4334)</f>
        <v>0</v>
      </c>
      <c r="B8655" s="38">
        <f>IF(Txn!$B4334="","",Txn!$C4334)</f>
        <v>0</v>
      </c>
      <c r="C8655" s="39">
        <f>IF(Txn!$B4334="","","تراکنش بانکی")</f>
        <v>0</v>
      </c>
      <c r="D8655" s="38">
        <f>IF(Txn!$B4334="","",IF(Txn!$X4334="","",Txn!$X4334))</f>
        <v>0</v>
      </c>
      <c r="E8655" s="39">
        <f>IF($D8655="","",IFERROR(VLOOKUP($D8655,AcctTbl,2,0),""))</f>
        <v>0</v>
      </c>
      <c r="F8655" s="39">
        <f>IF($D8655="","",IFERROR(VLOOKUP($D8655,AcctTbl,3,0),""))</f>
        <v>0</v>
      </c>
      <c r="G8655" s="39">
        <f>IF(Txn!$B4334="","",Txn!$D4334)</f>
        <v>0</v>
      </c>
      <c r="H8655" s="38">
        <f>IF(Txn!$B4334="","",Txn!$E4334)</f>
        <v>0</v>
      </c>
      <c r="I8655" s="40">
        <f>IF(Txn!$B4334="",0,Txn!$O4334)</f>
        <v>0</v>
      </c>
      <c r="J8655" s="40">
        <f>IF(Txn!$B4334="",0,Txn!$P4334)</f>
        <v>0</v>
      </c>
      <c r="K8655" s="41">
        <f>IF($A8655="","",IFERROR(VALUE(MID($A8655,6,2)),""))</f>
        <v>0</v>
      </c>
      <c r="L8655" s="39">
        <f>IF(Txn!$K4334="","",Txn!$K4334)</f>
        <v>0</v>
      </c>
      <c r="N8655" s="42">
        <f>IF($D8655="",0,COUNTIF(BankAccts,$D8655))</f>
        <v>0</v>
      </c>
    </row>
    <row r="8656" spans="1:14">
      <c r="A8656" s="38">
        <f>IF(Txn!$B4334="","",Txn!$B4334)</f>
        <v>0</v>
      </c>
      <c r="B8656" s="38">
        <f>IF(Txn!$B4334="","",Txn!$C4334)</f>
        <v>0</v>
      </c>
      <c r="C8656" s="39">
        <f>IF(Txn!$B4334="","","تراکنش بانکی")</f>
        <v>0</v>
      </c>
      <c r="D8656" s="38">
        <f>IF(Txn!$B4334="","",IF(IF(Txn!$U4334="TRF",Txn!$Y4334,Txn!$Z4334)="","",IF(Txn!$U4334="TRF",Txn!$Y4334,Txn!$Z4334)))</f>
        <v>0</v>
      </c>
      <c r="E8656" s="39">
        <f>IF($D8656="","",IFERROR(VLOOKUP($D8656,AcctTbl,2,0),""))</f>
        <v>0</v>
      </c>
      <c r="F8656" s="39">
        <f>IF($D8656="","",IFERROR(VLOOKUP($D8656,AcctTbl,3,0),""))</f>
        <v>0</v>
      </c>
      <c r="G8656" s="39">
        <f>IF(Txn!$B4334="","",Txn!$D4334)</f>
        <v>0</v>
      </c>
      <c r="H8656" s="38">
        <f>IF(Txn!$B4334="","",Txn!$E4334)</f>
        <v>0</v>
      </c>
      <c r="I8656" s="40">
        <f>IF(Txn!$B4334="",0,Txn!$Q4334)</f>
        <v>0</v>
      </c>
      <c r="J8656" s="40">
        <f>IF(Txn!$B4334="",0,Txn!$R4334)</f>
        <v>0</v>
      </c>
      <c r="K8656" s="41">
        <f>IF($A8656="","",IFERROR(VALUE(MID($A8656,6,2)),""))</f>
        <v>0</v>
      </c>
      <c r="L8656" s="39">
        <f>IF(Txn!$K4334="","","طرف مقابل — "&amp;Txn!$K4334)</f>
        <v>0</v>
      </c>
      <c r="N8656" s="42">
        <f>IF($D8656="",0,COUNTIF(BankAccts,$D8656))</f>
        <v>0</v>
      </c>
    </row>
    <row r="8657" spans="1:14">
      <c r="A8657" s="38">
        <f>IF(Txn!$B4335="","",Txn!$B4335)</f>
        <v>0</v>
      </c>
      <c r="B8657" s="38">
        <f>IF(Txn!$B4335="","",Txn!$C4335)</f>
        <v>0</v>
      </c>
      <c r="C8657" s="39">
        <f>IF(Txn!$B4335="","","تراکنش بانکی")</f>
        <v>0</v>
      </c>
      <c r="D8657" s="38">
        <f>IF(Txn!$B4335="","",IF(Txn!$X4335="","",Txn!$X4335))</f>
        <v>0</v>
      </c>
      <c r="E8657" s="39">
        <f>IF($D8657="","",IFERROR(VLOOKUP($D8657,AcctTbl,2,0),""))</f>
        <v>0</v>
      </c>
      <c r="F8657" s="39">
        <f>IF($D8657="","",IFERROR(VLOOKUP($D8657,AcctTbl,3,0),""))</f>
        <v>0</v>
      </c>
      <c r="G8657" s="39">
        <f>IF(Txn!$B4335="","",Txn!$D4335)</f>
        <v>0</v>
      </c>
      <c r="H8657" s="38">
        <f>IF(Txn!$B4335="","",Txn!$E4335)</f>
        <v>0</v>
      </c>
      <c r="I8657" s="40">
        <f>IF(Txn!$B4335="",0,Txn!$O4335)</f>
        <v>0</v>
      </c>
      <c r="J8657" s="40">
        <f>IF(Txn!$B4335="",0,Txn!$P4335)</f>
        <v>0</v>
      </c>
      <c r="K8657" s="41">
        <f>IF($A8657="","",IFERROR(VALUE(MID($A8657,6,2)),""))</f>
        <v>0</v>
      </c>
      <c r="L8657" s="39">
        <f>IF(Txn!$K4335="","",Txn!$K4335)</f>
        <v>0</v>
      </c>
      <c r="N8657" s="42">
        <f>IF($D8657="",0,COUNTIF(BankAccts,$D8657))</f>
        <v>0</v>
      </c>
    </row>
    <row r="8658" spans="1:14">
      <c r="A8658" s="38">
        <f>IF(Txn!$B4335="","",Txn!$B4335)</f>
        <v>0</v>
      </c>
      <c r="B8658" s="38">
        <f>IF(Txn!$B4335="","",Txn!$C4335)</f>
        <v>0</v>
      </c>
      <c r="C8658" s="39">
        <f>IF(Txn!$B4335="","","تراکنش بانکی")</f>
        <v>0</v>
      </c>
      <c r="D8658" s="38">
        <f>IF(Txn!$B4335="","",IF(IF(Txn!$U4335="TRF",Txn!$Y4335,Txn!$Z4335)="","",IF(Txn!$U4335="TRF",Txn!$Y4335,Txn!$Z4335)))</f>
        <v>0</v>
      </c>
      <c r="E8658" s="39">
        <f>IF($D8658="","",IFERROR(VLOOKUP($D8658,AcctTbl,2,0),""))</f>
        <v>0</v>
      </c>
      <c r="F8658" s="39">
        <f>IF($D8658="","",IFERROR(VLOOKUP($D8658,AcctTbl,3,0),""))</f>
        <v>0</v>
      </c>
      <c r="G8658" s="39">
        <f>IF(Txn!$B4335="","",Txn!$D4335)</f>
        <v>0</v>
      </c>
      <c r="H8658" s="38">
        <f>IF(Txn!$B4335="","",Txn!$E4335)</f>
        <v>0</v>
      </c>
      <c r="I8658" s="40">
        <f>IF(Txn!$B4335="",0,Txn!$Q4335)</f>
        <v>0</v>
      </c>
      <c r="J8658" s="40">
        <f>IF(Txn!$B4335="",0,Txn!$R4335)</f>
        <v>0</v>
      </c>
      <c r="K8658" s="41">
        <f>IF($A8658="","",IFERROR(VALUE(MID($A8658,6,2)),""))</f>
        <v>0</v>
      </c>
      <c r="L8658" s="39">
        <f>IF(Txn!$K4335="","","طرف مقابل — "&amp;Txn!$K4335)</f>
        <v>0</v>
      </c>
      <c r="N8658" s="42">
        <f>IF($D8658="",0,COUNTIF(BankAccts,$D8658))</f>
        <v>0</v>
      </c>
    </row>
    <row r="8659" spans="1:14">
      <c r="A8659" s="38">
        <f>IF(Txn!$B4336="","",Txn!$B4336)</f>
        <v>0</v>
      </c>
      <c r="B8659" s="38">
        <f>IF(Txn!$B4336="","",Txn!$C4336)</f>
        <v>0</v>
      </c>
      <c r="C8659" s="39">
        <f>IF(Txn!$B4336="","","تراکنش بانکی")</f>
        <v>0</v>
      </c>
      <c r="D8659" s="38">
        <f>IF(Txn!$B4336="","",IF(Txn!$X4336="","",Txn!$X4336))</f>
        <v>0</v>
      </c>
      <c r="E8659" s="39">
        <f>IF($D8659="","",IFERROR(VLOOKUP($D8659,AcctTbl,2,0),""))</f>
        <v>0</v>
      </c>
      <c r="F8659" s="39">
        <f>IF($D8659="","",IFERROR(VLOOKUP($D8659,AcctTbl,3,0),""))</f>
        <v>0</v>
      </c>
      <c r="G8659" s="39">
        <f>IF(Txn!$B4336="","",Txn!$D4336)</f>
        <v>0</v>
      </c>
      <c r="H8659" s="38">
        <f>IF(Txn!$B4336="","",Txn!$E4336)</f>
        <v>0</v>
      </c>
      <c r="I8659" s="40">
        <f>IF(Txn!$B4336="",0,Txn!$O4336)</f>
        <v>0</v>
      </c>
      <c r="J8659" s="40">
        <f>IF(Txn!$B4336="",0,Txn!$P4336)</f>
        <v>0</v>
      </c>
      <c r="K8659" s="41">
        <f>IF($A8659="","",IFERROR(VALUE(MID($A8659,6,2)),""))</f>
        <v>0</v>
      </c>
      <c r="L8659" s="39">
        <f>IF(Txn!$K4336="","",Txn!$K4336)</f>
        <v>0</v>
      </c>
      <c r="N8659" s="42">
        <f>IF($D8659="",0,COUNTIF(BankAccts,$D8659))</f>
        <v>0</v>
      </c>
    </row>
    <row r="8660" spans="1:14">
      <c r="A8660" s="38">
        <f>IF(Txn!$B4336="","",Txn!$B4336)</f>
        <v>0</v>
      </c>
      <c r="B8660" s="38">
        <f>IF(Txn!$B4336="","",Txn!$C4336)</f>
        <v>0</v>
      </c>
      <c r="C8660" s="39">
        <f>IF(Txn!$B4336="","","تراکنش بانکی")</f>
        <v>0</v>
      </c>
      <c r="D8660" s="38">
        <f>IF(Txn!$B4336="","",IF(IF(Txn!$U4336="TRF",Txn!$Y4336,Txn!$Z4336)="","",IF(Txn!$U4336="TRF",Txn!$Y4336,Txn!$Z4336)))</f>
        <v>0</v>
      </c>
      <c r="E8660" s="39">
        <f>IF($D8660="","",IFERROR(VLOOKUP($D8660,AcctTbl,2,0),""))</f>
        <v>0</v>
      </c>
      <c r="F8660" s="39">
        <f>IF($D8660="","",IFERROR(VLOOKUP($D8660,AcctTbl,3,0),""))</f>
        <v>0</v>
      </c>
      <c r="G8660" s="39">
        <f>IF(Txn!$B4336="","",Txn!$D4336)</f>
        <v>0</v>
      </c>
      <c r="H8660" s="38">
        <f>IF(Txn!$B4336="","",Txn!$E4336)</f>
        <v>0</v>
      </c>
      <c r="I8660" s="40">
        <f>IF(Txn!$B4336="",0,Txn!$Q4336)</f>
        <v>0</v>
      </c>
      <c r="J8660" s="40">
        <f>IF(Txn!$B4336="",0,Txn!$R4336)</f>
        <v>0</v>
      </c>
      <c r="K8660" s="41">
        <f>IF($A8660="","",IFERROR(VALUE(MID($A8660,6,2)),""))</f>
        <v>0</v>
      </c>
      <c r="L8660" s="39">
        <f>IF(Txn!$K4336="","","طرف مقابل — "&amp;Txn!$K4336)</f>
        <v>0</v>
      </c>
      <c r="N8660" s="42">
        <f>IF($D8660="",0,COUNTIF(BankAccts,$D8660))</f>
        <v>0</v>
      </c>
    </row>
    <row r="8661" spans="1:14">
      <c r="A8661" s="38">
        <f>IF(Txn!$B4337="","",Txn!$B4337)</f>
        <v>0</v>
      </c>
      <c r="B8661" s="38">
        <f>IF(Txn!$B4337="","",Txn!$C4337)</f>
        <v>0</v>
      </c>
      <c r="C8661" s="39">
        <f>IF(Txn!$B4337="","","تراکنش بانکی")</f>
        <v>0</v>
      </c>
      <c r="D8661" s="38">
        <f>IF(Txn!$B4337="","",IF(Txn!$X4337="","",Txn!$X4337))</f>
        <v>0</v>
      </c>
      <c r="E8661" s="39">
        <f>IF($D8661="","",IFERROR(VLOOKUP($D8661,AcctTbl,2,0),""))</f>
        <v>0</v>
      </c>
      <c r="F8661" s="39">
        <f>IF($D8661="","",IFERROR(VLOOKUP($D8661,AcctTbl,3,0),""))</f>
        <v>0</v>
      </c>
      <c r="G8661" s="39">
        <f>IF(Txn!$B4337="","",Txn!$D4337)</f>
        <v>0</v>
      </c>
      <c r="H8661" s="38">
        <f>IF(Txn!$B4337="","",Txn!$E4337)</f>
        <v>0</v>
      </c>
      <c r="I8661" s="40">
        <f>IF(Txn!$B4337="",0,Txn!$O4337)</f>
        <v>0</v>
      </c>
      <c r="J8661" s="40">
        <f>IF(Txn!$B4337="",0,Txn!$P4337)</f>
        <v>0</v>
      </c>
      <c r="K8661" s="41">
        <f>IF($A8661="","",IFERROR(VALUE(MID($A8661,6,2)),""))</f>
        <v>0</v>
      </c>
      <c r="L8661" s="39">
        <f>IF(Txn!$K4337="","",Txn!$K4337)</f>
        <v>0</v>
      </c>
      <c r="N8661" s="42">
        <f>IF($D8661="",0,COUNTIF(BankAccts,$D8661))</f>
        <v>0</v>
      </c>
    </row>
    <row r="8662" spans="1:14">
      <c r="A8662" s="38">
        <f>IF(Txn!$B4337="","",Txn!$B4337)</f>
        <v>0</v>
      </c>
      <c r="B8662" s="38">
        <f>IF(Txn!$B4337="","",Txn!$C4337)</f>
        <v>0</v>
      </c>
      <c r="C8662" s="39">
        <f>IF(Txn!$B4337="","","تراکنش بانکی")</f>
        <v>0</v>
      </c>
      <c r="D8662" s="38">
        <f>IF(Txn!$B4337="","",IF(IF(Txn!$U4337="TRF",Txn!$Y4337,Txn!$Z4337)="","",IF(Txn!$U4337="TRF",Txn!$Y4337,Txn!$Z4337)))</f>
        <v>0</v>
      </c>
      <c r="E8662" s="39">
        <f>IF($D8662="","",IFERROR(VLOOKUP($D8662,AcctTbl,2,0),""))</f>
        <v>0</v>
      </c>
      <c r="F8662" s="39">
        <f>IF($D8662="","",IFERROR(VLOOKUP($D8662,AcctTbl,3,0),""))</f>
        <v>0</v>
      </c>
      <c r="G8662" s="39">
        <f>IF(Txn!$B4337="","",Txn!$D4337)</f>
        <v>0</v>
      </c>
      <c r="H8662" s="38">
        <f>IF(Txn!$B4337="","",Txn!$E4337)</f>
        <v>0</v>
      </c>
      <c r="I8662" s="40">
        <f>IF(Txn!$B4337="",0,Txn!$Q4337)</f>
        <v>0</v>
      </c>
      <c r="J8662" s="40">
        <f>IF(Txn!$B4337="",0,Txn!$R4337)</f>
        <v>0</v>
      </c>
      <c r="K8662" s="41">
        <f>IF($A8662="","",IFERROR(VALUE(MID($A8662,6,2)),""))</f>
        <v>0</v>
      </c>
      <c r="L8662" s="39">
        <f>IF(Txn!$K4337="","","طرف مقابل — "&amp;Txn!$K4337)</f>
        <v>0</v>
      </c>
      <c r="N8662" s="42">
        <f>IF($D8662="",0,COUNTIF(BankAccts,$D8662))</f>
        <v>0</v>
      </c>
    </row>
    <row r="8663" spans="1:14">
      <c r="A8663" s="38">
        <f>IF(Txn!$B4338="","",Txn!$B4338)</f>
        <v>0</v>
      </c>
      <c r="B8663" s="38">
        <f>IF(Txn!$B4338="","",Txn!$C4338)</f>
        <v>0</v>
      </c>
      <c r="C8663" s="39">
        <f>IF(Txn!$B4338="","","تراکنش بانکی")</f>
        <v>0</v>
      </c>
      <c r="D8663" s="38">
        <f>IF(Txn!$B4338="","",IF(Txn!$X4338="","",Txn!$X4338))</f>
        <v>0</v>
      </c>
      <c r="E8663" s="39">
        <f>IF($D8663="","",IFERROR(VLOOKUP($D8663,AcctTbl,2,0),""))</f>
        <v>0</v>
      </c>
      <c r="F8663" s="39">
        <f>IF($D8663="","",IFERROR(VLOOKUP($D8663,AcctTbl,3,0),""))</f>
        <v>0</v>
      </c>
      <c r="G8663" s="39">
        <f>IF(Txn!$B4338="","",Txn!$D4338)</f>
        <v>0</v>
      </c>
      <c r="H8663" s="38">
        <f>IF(Txn!$B4338="","",Txn!$E4338)</f>
        <v>0</v>
      </c>
      <c r="I8663" s="40">
        <f>IF(Txn!$B4338="",0,Txn!$O4338)</f>
        <v>0</v>
      </c>
      <c r="J8663" s="40">
        <f>IF(Txn!$B4338="",0,Txn!$P4338)</f>
        <v>0</v>
      </c>
      <c r="K8663" s="41">
        <f>IF($A8663="","",IFERROR(VALUE(MID($A8663,6,2)),""))</f>
        <v>0</v>
      </c>
      <c r="L8663" s="39">
        <f>IF(Txn!$K4338="","",Txn!$K4338)</f>
        <v>0</v>
      </c>
      <c r="N8663" s="42">
        <f>IF($D8663="",0,COUNTIF(BankAccts,$D8663))</f>
        <v>0</v>
      </c>
    </row>
    <row r="8664" spans="1:14">
      <c r="A8664" s="38">
        <f>IF(Txn!$B4338="","",Txn!$B4338)</f>
        <v>0</v>
      </c>
      <c r="B8664" s="38">
        <f>IF(Txn!$B4338="","",Txn!$C4338)</f>
        <v>0</v>
      </c>
      <c r="C8664" s="39">
        <f>IF(Txn!$B4338="","","تراکنش بانکی")</f>
        <v>0</v>
      </c>
      <c r="D8664" s="38">
        <f>IF(Txn!$B4338="","",IF(IF(Txn!$U4338="TRF",Txn!$Y4338,Txn!$Z4338)="","",IF(Txn!$U4338="TRF",Txn!$Y4338,Txn!$Z4338)))</f>
        <v>0</v>
      </c>
      <c r="E8664" s="39">
        <f>IF($D8664="","",IFERROR(VLOOKUP($D8664,AcctTbl,2,0),""))</f>
        <v>0</v>
      </c>
      <c r="F8664" s="39">
        <f>IF($D8664="","",IFERROR(VLOOKUP($D8664,AcctTbl,3,0),""))</f>
        <v>0</v>
      </c>
      <c r="G8664" s="39">
        <f>IF(Txn!$B4338="","",Txn!$D4338)</f>
        <v>0</v>
      </c>
      <c r="H8664" s="38">
        <f>IF(Txn!$B4338="","",Txn!$E4338)</f>
        <v>0</v>
      </c>
      <c r="I8664" s="40">
        <f>IF(Txn!$B4338="",0,Txn!$Q4338)</f>
        <v>0</v>
      </c>
      <c r="J8664" s="40">
        <f>IF(Txn!$B4338="",0,Txn!$R4338)</f>
        <v>0</v>
      </c>
      <c r="K8664" s="41">
        <f>IF($A8664="","",IFERROR(VALUE(MID($A8664,6,2)),""))</f>
        <v>0</v>
      </c>
      <c r="L8664" s="39">
        <f>IF(Txn!$K4338="","","طرف مقابل — "&amp;Txn!$K4338)</f>
        <v>0</v>
      </c>
      <c r="N8664" s="42">
        <f>IF($D8664="",0,COUNTIF(BankAccts,$D8664))</f>
        <v>0</v>
      </c>
    </row>
    <row r="8665" spans="1:14">
      <c r="A8665" s="38">
        <f>IF(Txn!$B4339="","",Txn!$B4339)</f>
        <v>0</v>
      </c>
      <c r="B8665" s="38">
        <f>IF(Txn!$B4339="","",Txn!$C4339)</f>
        <v>0</v>
      </c>
      <c r="C8665" s="39">
        <f>IF(Txn!$B4339="","","تراکنش بانکی")</f>
        <v>0</v>
      </c>
      <c r="D8665" s="38">
        <f>IF(Txn!$B4339="","",IF(Txn!$X4339="","",Txn!$X4339))</f>
        <v>0</v>
      </c>
      <c r="E8665" s="39">
        <f>IF($D8665="","",IFERROR(VLOOKUP($D8665,AcctTbl,2,0),""))</f>
        <v>0</v>
      </c>
      <c r="F8665" s="39">
        <f>IF($D8665="","",IFERROR(VLOOKUP($D8665,AcctTbl,3,0),""))</f>
        <v>0</v>
      </c>
      <c r="G8665" s="39">
        <f>IF(Txn!$B4339="","",Txn!$D4339)</f>
        <v>0</v>
      </c>
      <c r="H8665" s="38">
        <f>IF(Txn!$B4339="","",Txn!$E4339)</f>
        <v>0</v>
      </c>
      <c r="I8665" s="40">
        <f>IF(Txn!$B4339="",0,Txn!$O4339)</f>
        <v>0</v>
      </c>
      <c r="J8665" s="40">
        <f>IF(Txn!$B4339="",0,Txn!$P4339)</f>
        <v>0</v>
      </c>
      <c r="K8665" s="41">
        <f>IF($A8665="","",IFERROR(VALUE(MID($A8665,6,2)),""))</f>
        <v>0</v>
      </c>
      <c r="L8665" s="39">
        <f>IF(Txn!$K4339="","",Txn!$K4339)</f>
        <v>0</v>
      </c>
      <c r="N8665" s="42">
        <f>IF($D8665="",0,COUNTIF(BankAccts,$D8665))</f>
        <v>0</v>
      </c>
    </row>
    <row r="8666" spans="1:14">
      <c r="A8666" s="38">
        <f>IF(Txn!$B4339="","",Txn!$B4339)</f>
        <v>0</v>
      </c>
      <c r="B8666" s="38">
        <f>IF(Txn!$B4339="","",Txn!$C4339)</f>
        <v>0</v>
      </c>
      <c r="C8666" s="39">
        <f>IF(Txn!$B4339="","","تراکنش بانکی")</f>
        <v>0</v>
      </c>
      <c r="D8666" s="38">
        <f>IF(Txn!$B4339="","",IF(IF(Txn!$U4339="TRF",Txn!$Y4339,Txn!$Z4339)="","",IF(Txn!$U4339="TRF",Txn!$Y4339,Txn!$Z4339)))</f>
        <v>0</v>
      </c>
      <c r="E8666" s="39">
        <f>IF($D8666="","",IFERROR(VLOOKUP($D8666,AcctTbl,2,0),""))</f>
        <v>0</v>
      </c>
      <c r="F8666" s="39">
        <f>IF($D8666="","",IFERROR(VLOOKUP($D8666,AcctTbl,3,0),""))</f>
        <v>0</v>
      </c>
      <c r="G8666" s="39">
        <f>IF(Txn!$B4339="","",Txn!$D4339)</f>
        <v>0</v>
      </c>
      <c r="H8666" s="38">
        <f>IF(Txn!$B4339="","",Txn!$E4339)</f>
        <v>0</v>
      </c>
      <c r="I8666" s="40">
        <f>IF(Txn!$B4339="",0,Txn!$Q4339)</f>
        <v>0</v>
      </c>
      <c r="J8666" s="40">
        <f>IF(Txn!$B4339="",0,Txn!$R4339)</f>
        <v>0</v>
      </c>
      <c r="K8666" s="41">
        <f>IF($A8666="","",IFERROR(VALUE(MID($A8666,6,2)),""))</f>
        <v>0</v>
      </c>
      <c r="L8666" s="39">
        <f>IF(Txn!$K4339="","","طرف مقابل — "&amp;Txn!$K4339)</f>
        <v>0</v>
      </c>
      <c r="N8666" s="42">
        <f>IF($D8666="",0,COUNTIF(BankAccts,$D8666))</f>
        <v>0</v>
      </c>
    </row>
    <row r="8667" spans="1:14">
      <c r="A8667" s="38">
        <f>IF(Txn!$B4340="","",Txn!$B4340)</f>
        <v>0</v>
      </c>
      <c r="B8667" s="38">
        <f>IF(Txn!$B4340="","",Txn!$C4340)</f>
        <v>0</v>
      </c>
      <c r="C8667" s="39">
        <f>IF(Txn!$B4340="","","تراکنش بانکی")</f>
        <v>0</v>
      </c>
      <c r="D8667" s="38">
        <f>IF(Txn!$B4340="","",IF(Txn!$X4340="","",Txn!$X4340))</f>
        <v>0</v>
      </c>
      <c r="E8667" s="39">
        <f>IF($D8667="","",IFERROR(VLOOKUP($D8667,AcctTbl,2,0),""))</f>
        <v>0</v>
      </c>
      <c r="F8667" s="39">
        <f>IF($D8667="","",IFERROR(VLOOKUP($D8667,AcctTbl,3,0),""))</f>
        <v>0</v>
      </c>
      <c r="G8667" s="39">
        <f>IF(Txn!$B4340="","",Txn!$D4340)</f>
        <v>0</v>
      </c>
      <c r="H8667" s="38">
        <f>IF(Txn!$B4340="","",Txn!$E4340)</f>
        <v>0</v>
      </c>
      <c r="I8667" s="40">
        <f>IF(Txn!$B4340="",0,Txn!$O4340)</f>
        <v>0</v>
      </c>
      <c r="J8667" s="40">
        <f>IF(Txn!$B4340="",0,Txn!$P4340)</f>
        <v>0</v>
      </c>
      <c r="K8667" s="41">
        <f>IF($A8667="","",IFERROR(VALUE(MID($A8667,6,2)),""))</f>
        <v>0</v>
      </c>
      <c r="L8667" s="39">
        <f>IF(Txn!$K4340="","",Txn!$K4340)</f>
        <v>0</v>
      </c>
      <c r="N8667" s="42">
        <f>IF($D8667="",0,COUNTIF(BankAccts,$D8667))</f>
        <v>0</v>
      </c>
    </row>
    <row r="8668" spans="1:14">
      <c r="A8668" s="38">
        <f>IF(Txn!$B4340="","",Txn!$B4340)</f>
        <v>0</v>
      </c>
      <c r="B8668" s="38">
        <f>IF(Txn!$B4340="","",Txn!$C4340)</f>
        <v>0</v>
      </c>
      <c r="C8668" s="39">
        <f>IF(Txn!$B4340="","","تراکنش بانکی")</f>
        <v>0</v>
      </c>
      <c r="D8668" s="38">
        <f>IF(Txn!$B4340="","",IF(IF(Txn!$U4340="TRF",Txn!$Y4340,Txn!$Z4340)="","",IF(Txn!$U4340="TRF",Txn!$Y4340,Txn!$Z4340)))</f>
        <v>0</v>
      </c>
      <c r="E8668" s="39">
        <f>IF($D8668="","",IFERROR(VLOOKUP($D8668,AcctTbl,2,0),""))</f>
        <v>0</v>
      </c>
      <c r="F8668" s="39">
        <f>IF($D8668="","",IFERROR(VLOOKUP($D8668,AcctTbl,3,0),""))</f>
        <v>0</v>
      </c>
      <c r="G8668" s="39">
        <f>IF(Txn!$B4340="","",Txn!$D4340)</f>
        <v>0</v>
      </c>
      <c r="H8668" s="38">
        <f>IF(Txn!$B4340="","",Txn!$E4340)</f>
        <v>0</v>
      </c>
      <c r="I8668" s="40">
        <f>IF(Txn!$B4340="",0,Txn!$Q4340)</f>
        <v>0</v>
      </c>
      <c r="J8668" s="40">
        <f>IF(Txn!$B4340="",0,Txn!$R4340)</f>
        <v>0</v>
      </c>
      <c r="K8668" s="41">
        <f>IF($A8668="","",IFERROR(VALUE(MID($A8668,6,2)),""))</f>
        <v>0</v>
      </c>
      <c r="L8668" s="39">
        <f>IF(Txn!$K4340="","","طرف مقابل — "&amp;Txn!$K4340)</f>
        <v>0</v>
      </c>
      <c r="N8668" s="42">
        <f>IF($D8668="",0,COUNTIF(BankAccts,$D8668))</f>
        <v>0</v>
      </c>
    </row>
    <row r="8669" spans="1:14">
      <c r="A8669" s="38">
        <f>IF(Txn!$B4341="","",Txn!$B4341)</f>
        <v>0</v>
      </c>
      <c r="B8669" s="38">
        <f>IF(Txn!$B4341="","",Txn!$C4341)</f>
        <v>0</v>
      </c>
      <c r="C8669" s="39">
        <f>IF(Txn!$B4341="","","تراکنش بانکی")</f>
        <v>0</v>
      </c>
      <c r="D8669" s="38">
        <f>IF(Txn!$B4341="","",IF(Txn!$X4341="","",Txn!$X4341))</f>
        <v>0</v>
      </c>
      <c r="E8669" s="39">
        <f>IF($D8669="","",IFERROR(VLOOKUP($D8669,AcctTbl,2,0),""))</f>
        <v>0</v>
      </c>
      <c r="F8669" s="39">
        <f>IF($D8669="","",IFERROR(VLOOKUP($D8669,AcctTbl,3,0),""))</f>
        <v>0</v>
      </c>
      <c r="G8669" s="39">
        <f>IF(Txn!$B4341="","",Txn!$D4341)</f>
        <v>0</v>
      </c>
      <c r="H8669" s="38">
        <f>IF(Txn!$B4341="","",Txn!$E4341)</f>
        <v>0</v>
      </c>
      <c r="I8669" s="40">
        <f>IF(Txn!$B4341="",0,Txn!$O4341)</f>
        <v>0</v>
      </c>
      <c r="J8669" s="40">
        <f>IF(Txn!$B4341="",0,Txn!$P4341)</f>
        <v>0</v>
      </c>
      <c r="K8669" s="41">
        <f>IF($A8669="","",IFERROR(VALUE(MID($A8669,6,2)),""))</f>
        <v>0</v>
      </c>
      <c r="L8669" s="39">
        <f>IF(Txn!$K4341="","",Txn!$K4341)</f>
        <v>0</v>
      </c>
      <c r="N8669" s="42">
        <f>IF($D8669="",0,COUNTIF(BankAccts,$D8669))</f>
        <v>0</v>
      </c>
    </row>
    <row r="8670" spans="1:14">
      <c r="A8670" s="38">
        <f>IF(Txn!$B4341="","",Txn!$B4341)</f>
        <v>0</v>
      </c>
      <c r="B8670" s="38">
        <f>IF(Txn!$B4341="","",Txn!$C4341)</f>
        <v>0</v>
      </c>
      <c r="C8670" s="39">
        <f>IF(Txn!$B4341="","","تراکنش بانکی")</f>
        <v>0</v>
      </c>
      <c r="D8670" s="38">
        <f>IF(Txn!$B4341="","",IF(IF(Txn!$U4341="TRF",Txn!$Y4341,Txn!$Z4341)="","",IF(Txn!$U4341="TRF",Txn!$Y4341,Txn!$Z4341)))</f>
        <v>0</v>
      </c>
      <c r="E8670" s="39">
        <f>IF($D8670="","",IFERROR(VLOOKUP($D8670,AcctTbl,2,0),""))</f>
        <v>0</v>
      </c>
      <c r="F8670" s="39">
        <f>IF($D8670="","",IFERROR(VLOOKUP($D8670,AcctTbl,3,0),""))</f>
        <v>0</v>
      </c>
      <c r="G8670" s="39">
        <f>IF(Txn!$B4341="","",Txn!$D4341)</f>
        <v>0</v>
      </c>
      <c r="H8670" s="38">
        <f>IF(Txn!$B4341="","",Txn!$E4341)</f>
        <v>0</v>
      </c>
      <c r="I8670" s="40">
        <f>IF(Txn!$B4341="",0,Txn!$Q4341)</f>
        <v>0</v>
      </c>
      <c r="J8670" s="40">
        <f>IF(Txn!$B4341="",0,Txn!$R4341)</f>
        <v>0</v>
      </c>
      <c r="K8670" s="41">
        <f>IF($A8670="","",IFERROR(VALUE(MID($A8670,6,2)),""))</f>
        <v>0</v>
      </c>
      <c r="L8670" s="39">
        <f>IF(Txn!$K4341="","","طرف مقابل — "&amp;Txn!$K4341)</f>
        <v>0</v>
      </c>
      <c r="N8670" s="42">
        <f>IF($D8670="",0,COUNTIF(BankAccts,$D8670))</f>
        <v>0</v>
      </c>
    </row>
    <row r="8671" spans="1:14">
      <c r="A8671" s="38">
        <f>IF(Txn!$B4342="","",Txn!$B4342)</f>
        <v>0</v>
      </c>
      <c r="B8671" s="38">
        <f>IF(Txn!$B4342="","",Txn!$C4342)</f>
        <v>0</v>
      </c>
      <c r="C8671" s="39">
        <f>IF(Txn!$B4342="","","تراکنش بانکی")</f>
        <v>0</v>
      </c>
      <c r="D8671" s="38">
        <f>IF(Txn!$B4342="","",IF(Txn!$X4342="","",Txn!$X4342))</f>
        <v>0</v>
      </c>
      <c r="E8671" s="39">
        <f>IF($D8671="","",IFERROR(VLOOKUP($D8671,AcctTbl,2,0),""))</f>
        <v>0</v>
      </c>
      <c r="F8671" s="39">
        <f>IF($D8671="","",IFERROR(VLOOKUP($D8671,AcctTbl,3,0),""))</f>
        <v>0</v>
      </c>
      <c r="G8671" s="39">
        <f>IF(Txn!$B4342="","",Txn!$D4342)</f>
        <v>0</v>
      </c>
      <c r="H8671" s="38">
        <f>IF(Txn!$B4342="","",Txn!$E4342)</f>
        <v>0</v>
      </c>
      <c r="I8671" s="40">
        <f>IF(Txn!$B4342="",0,Txn!$O4342)</f>
        <v>0</v>
      </c>
      <c r="J8671" s="40">
        <f>IF(Txn!$B4342="",0,Txn!$P4342)</f>
        <v>0</v>
      </c>
      <c r="K8671" s="41">
        <f>IF($A8671="","",IFERROR(VALUE(MID($A8671,6,2)),""))</f>
        <v>0</v>
      </c>
      <c r="L8671" s="39">
        <f>IF(Txn!$K4342="","",Txn!$K4342)</f>
        <v>0</v>
      </c>
      <c r="N8671" s="42">
        <f>IF($D8671="",0,COUNTIF(BankAccts,$D8671))</f>
        <v>0</v>
      </c>
    </row>
    <row r="8672" spans="1:14">
      <c r="A8672" s="38">
        <f>IF(Txn!$B4342="","",Txn!$B4342)</f>
        <v>0</v>
      </c>
      <c r="B8672" s="38">
        <f>IF(Txn!$B4342="","",Txn!$C4342)</f>
        <v>0</v>
      </c>
      <c r="C8672" s="39">
        <f>IF(Txn!$B4342="","","تراکنش بانکی")</f>
        <v>0</v>
      </c>
      <c r="D8672" s="38">
        <f>IF(Txn!$B4342="","",IF(IF(Txn!$U4342="TRF",Txn!$Y4342,Txn!$Z4342)="","",IF(Txn!$U4342="TRF",Txn!$Y4342,Txn!$Z4342)))</f>
        <v>0</v>
      </c>
      <c r="E8672" s="39">
        <f>IF($D8672="","",IFERROR(VLOOKUP($D8672,AcctTbl,2,0),""))</f>
        <v>0</v>
      </c>
      <c r="F8672" s="39">
        <f>IF($D8672="","",IFERROR(VLOOKUP($D8672,AcctTbl,3,0),""))</f>
        <v>0</v>
      </c>
      <c r="G8672" s="39">
        <f>IF(Txn!$B4342="","",Txn!$D4342)</f>
        <v>0</v>
      </c>
      <c r="H8672" s="38">
        <f>IF(Txn!$B4342="","",Txn!$E4342)</f>
        <v>0</v>
      </c>
      <c r="I8672" s="40">
        <f>IF(Txn!$B4342="",0,Txn!$Q4342)</f>
        <v>0</v>
      </c>
      <c r="J8672" s="40">
        <f>IF(Txn!$B4342="",0,Txn!$R4342)</f>
        <v>0</v>
      </c>
      <c r="K8672" s="41">
        <f>IF($A8672="","",IFERROR(VALUE(MID($A8672,6,2)),""))</f>
        <v>0</v>
      </c>
      <c r="L8672" s="39">
        <f>IF(Txn!$K4342="","","طرف مقابل — "&amp;Txn!$K4342)</f>
        <v>0</v>
      </c>
      <c r="N8672" s="42">
        <f>IF($D8672="",0,COUNTIF(BankAccts,$D8672))</f>
        <v>0</v>
      </c>
    </row>
    <row r="8673" spans="1:14">
      <c r="A8673" s="38">
        <f>IF(Txn!$B4343="","",Txn!$B4343)</f>
        <v>0</v>
      </c>
      <c r="B8673" s="38">
        <f>IF(Txn!$B4343="","",Txn!$C4343)</f>
        <v>0</v>
      </c>
      <c r="C8673" s="39">
        <f>IF(Txn!$B4343="","","تراکنش بانکی")</f>
        <v>0</v>
      </c>
      <c r="D8673" s="38">
        <f>IF(Txn!$B4343="","",IF(Txn!$X4343="","",Txn!$X4343))</f>
        <v>0</v>
      </c>
      <c r="E8673" s="39">
        <f>IF($D8673="","",IFERROR(VLOOKUP($D8673,AcctTbl,2,0),""))</f>
        <v>0</v>
      </c>
      <c r="F8673" s="39">
        <f>IF($D8673="","",IFERROR(VLOOKUP($D8673,AcctTbl,3,0),""))</f>
        <v>0</v>
      </c>
      <c r="G8673" s="39">
        <f>IF(Txn!$B4343="","",Txn!$D4343)</f>
        <v>0</v>
      </c>
      <c r="H8673" s="38">
        <f>IF(Txn!$B4343="","",Txn!$E4343)</f>
        <v>0</v>
      </c>
      <c r="I8673" s="40">
        <f>IF(Txn!$B4343="",0,Txn!$O4343)</f>
        <v>0</v>
      </c>
      <c r="J8673" s="40">
        <f>IF(Txn!$B4343="",0,Txn!$P4343)</f>
        <v>0</v>
      </c>
      <c r="K8673" s="41">
        <f>IF($A8673="","",IFERROR(VALUE(MID($A8673,6,2)),""))</f>
        <v>0</v>
      </c>
      <c r="L8673" s="39">
        <f>IF(Txn!$K4343="","",Txn!$K4343)</f>
        <v>0</v>
      </c>
      <c r="N8673" s="42">
        <f>IF($D8673="",0,COUNTIF(BankAccts,$D8673))</f>
        <v>0</v>
      </c>
    </row>
    <row r="8674" spans="1:14">
      <c r="A8674" s="38">
        <f>IF(Txn!$B4343="","",Txn!$B4343)</f>
        <v>0</v>
      </c>
      <c r="B8674" s="38">
        <f>IF(Txn!$B4343="","",Txn!$C4343)</f>
        <v>0</v>
      </c>
      <c r="C8674" s="39">
        <f>IF(Txn!$B4343="","","تراکنش بانکی")</f>
        <v>0</v>
      </c>
      <c r="D8674" s="38">
        <f>IF(Txn!$B4343="","",IF(IF(Txn!$U4343="TRF",Txn!$Y4343,Txn!$Z4343)="","",IF(Txn!$U4343="TRF",Txn!$Y4343,Txn!$Z4343)))</f>
        <v>0</v>
      </c>
      <c r="E8674" s="39">
        <f>IF($D8674="","",IFERROR(VLOOKUP($D8674,AcctTbl,2,0),""))</f>
        <v>0</v>
      </c>
      <c r="F8674" s="39">
        <f>IF($D8674="","",IFERROR(VLOOKUP($D8674,AcctTbl,3,0),""))</f>
        <v>0</v>
      </c>
      <c r="G8674" s="39">
        <f>IF(Txn!$B4343="","",Txn!$D4343)</f>
        <v>0</v>
      </c>
      <c r="H8674" s="38">
        <f>IF(Txn!$B4343="","",Txn!$E4343)</f>
        <v>0</v>
      </c>
      <c r="I8674" s="40">
        <f>IF(Txn!$B4343="",0,Txn!$Q4343)</f>
        <v>0</v>
      </c>
      <c r="J8674" s="40">
        <f>IF(Txn!$B4343="",0,Txn!$R4343)</f>
        <v>0</v>
      </c>
      <c r="K8674" s="41">
        <f>IF($A8674="","",IFERROR(VALUE(MID($A8674,6,2)),""))</f>
        <v>0</v>
      </c>
      <c r="L8674" s="39">
        <f>IF(Txn!$K4343="","","طرف مقابل — "&amp;Txn!$K4343)</f>
        <v>0</v>
      </c>
      <c r="N8674" s="42">
        <f>IF($D8674="",0,COUNTIF(BankAccts,$D8674))</f>
        <v>0</v>
      </c>
    </row>
    <row r="8675" spans="1:14">
      <c r="A8675" s="38">
        <f>IF(Txn!$B4344="","",Txn!$B4344)</f>
        <v>0</v>
      </c>
      <c r="B8675" s="38">
        <f>IF(Txn!$B4344="","",Txn!$C4344)</f>
        <v>0</v>
      </c>
      <c r="C8675" s="39">
        <f>IF(Txn!$B4344="","","تراکنش بانکی")</f>
        <v>0</v>
      </c>
      <c r="D8675" s="38">
        <f>IF(Txn!$B4344="","",IF(Txn!$X4344="","",Txn!$X4344))</f>
        <v>0</v>
      </c>
      <c r="E8675" s="39">
        <f>IF($D8675="","",IFERROR(VLOOKUP($D8675,AcctTbl,2,0),""))</f>
        <v>0</v>
      </c>
      <c r="F8675" s="39">
        <f>IF($D8675="","",IFERROR(VLOOKUP($D8675,AcctTbl,3,0),""))</f>
        <v>0</v>
      </c>
      <c r="G8675" s="39">
        <f>IF(Txn!$B4344="","",Txn!$D4344)</f>
        <v>0</v>
      </c>
      <c r="H8675" s="38">
        <f>IF(Txn!$B4344="","",Txn!$E4344)</f>
        <v>0</v>
      </c>
      <c r="I8675" s="40">
        <f>IF(Txn!$B4344="",0,Txn!$O4344)</f>
        <v>0</v>
      </c>
      <c r="J8675" s="40">
        <f>IF(Txn!$B4344="",0,Txn!$P4344)</f>
        <v>0</v>
      </c>
      <c r="K8675" s="41">
        <f>IF($A8675="","",IFERROR(VALUE(MID($A8675,6,2)),""))</f>
        <v>0</v>
      </c>
      <c r="L8675" s="39">
        <f>IF(Txn!$K4344="","",Txn!$K4344)</f>
        <v>0</v>
      </c>
      <c r="N8675" s="42">
        <f>IF($D8675="",0,COUNTIF(BankAccts,$D8675))</f>
        <v>0</v>
      </c>
    </row>
    <row r="8676" spans="1:14">
      <c r="A8676" s="38">
        <f>IF(Txn!$B4344="","",Txn!$B4344)</f>
        <v>0</v>
      </c>
      <c r="B8676" s="38">
        <f>IF(Txn!$B4344="","",Txn!$C4344)</f>
        <v>0</v>
      </c>
      <c r="C8676" s="39">
        <f>IF(Txn!$B4344="","","تراکنش بانکی")</f>
        <v>0</v>
      </c>
      <c r="D8676" s="38">
        <f>IF(Txn!$B4344="","",IF(IF(Txn!$U4344="TRF",Txn!$Y4344,Txn!$Z4344)="","",IF(Txn!$U4344="TRF",Txn!$Y4344,Txn!$Z4344)))</f>
        <v>0</v>
      </c>
      <c r="E8676" s="39">
        <f>IF($D8676="","",IFERROR(VLOOKUP($D8676,AcctTbl,2,0),""))</f>
        <v>0</v>
      </c>
      <c r="F8676" s="39">
        <f>IF($D8676="","",IFERROR(VLOOKUP($D8676,AcctTbl,3,0),""))</f>
        <v>0</v>
      </c>
      <c r="G8676" s="39">
        <f>IF(Txn!$B4344="","",Txn!$D4344)</f>
        <v>0</v>
      </c>
      <c r="H8676" s="38">
        <f>IF(Txn!$B4344="","",Txn!$E4344)</f>
        <v>0</v>
      </c>
      <c r="I8676" s="40">
        <f>IF(Txn!$B4344="",0,Txn!$Q4344)</f>
        <v>0</v>
      </c>
      <c r="J8676" s="40">
        <f>IF(Txn!$B4344="",0,Txn!$R4344)</f>
        <v>0</v>
      </c>
      <c r="K8676" s="41">
        <f>IF($A8676="","",IFERROR(VALUE(MID($A8676,6,2)),""))</f>
        <v>0</v>
      </c>
      <c r="L8676" s="39">
        <f>IF(Txn!$K4344="","","طرف مقابل — "&amp;Txn!$K4344)</f>
        <v>0</v>
      </c>
      <c r="N8676" s="42">
        <f>IF($D8676="",0,COUNTIF(BankAccts,$D8676))</f>
        <v>0</v>
      </c>
    </row>
    <row r="8677" spans="1:14">
      <c r="A8677" s="38">
        <f>IF(Txn!$B4345="","",Txn!$B4345)</f>
        <v>0</v>
      </c>
      <c r="B8677" s="38">
        <f>IF(Txn!$B4345="","",Txn!$C4345)</f>
        <v>0</v>
      </c>
      <c r="C8677" s="39">
        <f>IF(Txn!$B4345="","","تراکنش بانکی")</f>
        <v>0</v>
      </c>
      <c r="D8677" s="38">
        <f>IF(Txn!$B4345="","",IF(Txn!$X4345="","",Txn!$X4345))</f>
        <v>0</v>
      </c>
      <c r="E8677" s="39">
        <f>IF($D8677="","",IFERROR(VLOOKUP($D8677,AcctTbl,2,0),""))</f>
        <v>0</v>
      </c>
      <c r="F8677" s="39">
        <f>IF($D8677="","",IFERROR(VLOOKUP($D8677,AcctTbl,3,0),""))</f>
        <v>0</v>
      </c>
      <c r="G8677" s="39">
        <f>IF(Txn!$B4345="","",Txn!$D4345)</f>
        <v>0</v>
      </c>
      <c r="H8677" s="38">
        <f>IF(Txn!$B4345="","",Txn!$E4345)</f>
        <v>0</v>
      </c>
      <c r="I8677" s="40">
        <f>IF(Txn!$B4345="",0,Txn!$O4345)</f>
        <v>0</v>
      </c>
      <c r="J8677" s="40">
        <f>IF(Txn!$B4345="",0,Txn!$P4345)</f>
        <v>0</v>
      </c>
      <c r="K8677" s="41">
        <f>IF($A8677="","",IFERROR(VALUE(MID($A8677,6,2)),""))</f>
        <v>0</v>
      </c>
      <c r="L8677" s="39">
        <f>IF(Txn!$K4345="","",Txn!$K4345)</f>
        <v>0</v>
      </c>
      <c r="N8677" s="42">
        <f>IF($D8677="",0,COUNTIF(BankAccts,$D8677))</f>
        <v>0</v>
      </c>
    </row>
    <row r="8678" spans="1:14">
      <c r="A8678" s="38">
        <f>IF(Txn!$B4345="","",Txn!$B4345)</f>
        <v>0</v>
      </c>
      <c r="B8678" s="38">
        <f>IF(Txn!$B4345="","",Txn!$C4345)</f>
        <v>0</v>
      </c>
      <c r="C8678" s="39">
        <f>IF(Txn!$B4345="","","تراکنش بانکی")</f>
        <v>0</v>
      </c>
      <c r="D8678" s="38">
        <f>IF(Txn!$B4345="","",IF(IF(Txn!$U4345="TRF",Txn!$Y4345,Txn!$Z4345)="","",IF(Txn!$U4345="TRF",Txn!$Y4345,Txn!$Z4345)))</f>
        <v>0</v>
      </c>
      <c r="E8678" s="39">
        <f>IF($D8678="","",IFERROR(VLOOKUP($D8678,AcctTbl,2,0),""))</f>
        <v>0</v>
      </c>
      <c r="F8678" s="39">
        <f>IF($D8678="","",IFERROR(VLOOKUP($D8678,AcctTbl,3,0),""))</f>
        <v>0</v>
      </c>
      <c r="G8678" s="39">
        <f>IF(Txn!$B4345="","",Txn!$D4345)</f>
        <v>0</v>
      </c>
      <c r="H8678" s="38">
        <f>IF(Txn!$B4345="","",Txn!$E4345)</f>
        <v>0</v>
      </c>
      <c r="I8678" s="40">
        <f>IF(Txn!$B4345="",0,Txn!$Q4345)</f>
        <v>0</v>
      </c>
      <c r="J8678" s="40">
        <f>IF(Txn!$B4345="",0,Txn!$R4345)</f>
        <v>0</v>
      </c>
      <c r="K8678" s="41">
        <f>IF($A8678="","",IFERROR(VALUE(MID($A8678,6,2)),""))</f>
        <v>0</v>
      </c>
      <c r="L8678" s="39">
        <f>IF(Txn!$K4345="","","طرف مقابل — "&amp;Txn!$K4345)</f>
        <v>0</v>
      </c>
      <c r="N8678" s="42">
        <f>IF($D8678="",0,COUNTIF(BankAccts,$D8678))</f>
        <v>0</v>
      </c>
    </row>
    <row r="8679" spans="1:14">
      <c r="A8679" s="38">
        <f>IF(Txn!$B4346="","",Txn!$B4346)</f>
        <v>0</v>
      </c>
      <c r="B8679" s="38">
        <f>IF(Txn!$B4346="","",Txn!$C4346)</f>
        <v>0</v>
      </c>
      <c r="C8679" s="39">
        <f>IF(Txn!$B4346="","","تراکنش بانکی")</f>
        <v>0</v>
      </c>
      <c r="D8679" s="38">
        <f>IF(Txn!$B4346="","",IF(Txn!$X4346="","",Txn!$X4346))</f>
        <v>0</v>
      </c>
      <c r="E8679" s="39">
        <f>IF($D8679="","",IFERROR(VLOOKUP($D8679,AcctTbl,2,0),""))</f>
        <v>0</v>
      </c>
      <c r="F8679" s="39">
        <f>IF($D8679="","",IFERROR(VLOOKUP($D8679,AcctTbl,3,0),""))</f>
        <v>0</v>
      </c>
      <c r="G8679" s="39">
        <f>IF(Txn!$B4346="","",Txn!$D4346)</f>
        <v>0</v>
      </c>
      <c r="H8679" s="38">
        <f>IF(Txn!$B4346="","",Txn!$E4346)</f>
        <v>0</v>
      </c>
      <c r="I8679" s="40">
        <f>IF(Txn!$B4346="",0,Txn!$O4346)</f>
        <v>0</v>
      </c>
      <c r="J8679" s="40">
        <f>IF(Txn!$B4346="",0,Txn!$P4346)</f>
        <v>0</v>
      </c>
      <c r="K8679" s="41">
        <f>IF($A8679="","",IFERROR(VALUE(MID($A8679,6,2)),""))</f>
        <v>0</v>
      </c>
      <c r="L8679" s="39">
        <f>IF(Txn!$K4346="","",Txn!$K4346)</f>
        <v>0</v>
      </c>
      <c r="N8679" s="42">
        <f>IF($D8679="",0,COUNTIF(BankAccts,$D8679))</f>
        <v>0</v>
      </c>
    </row>
    <row r="8680" spans="1:14">
      <c r="A8680" s="38">
        <f>IF(Txn!$B4346="","",Txn!$B4346)</f>
        <v>0</v>
      </c>
      <c r="B8680" s="38">
        <f>IF(Txn!$B4346="","",Txn!$C4346)</f>
        <v>0</v>
      </c>
      <c r="C8680" s="39">
        <f>IF(Txn!$B4346="","","تراکنش بانکی")</f>
        <v>0</v>
      </c>
      <c r="D8680" s="38">
        <f>IF(Txn!$B4346="","",IF(IF(Txn!$U4346="TRF",Txn!$Y4346,Txn!$Z4346)="","",IF(Txn!$U4346="TRF",Txn!$Y4346,Txn!$Z4346)))</f>
        <v>0</v>
      </c>
      <c r="E8680" s="39">
        <f>IF($D8680="","",IFERROR(VLOOKUP($D8680,AcctTbl,2,0),""))</f>
        <v>0</v>
      </c>
      <c r="F8680" s="39">
        <f>IF($D8680="","",IFERROR(VLOOKUP($D8680,AcctTbl,3,0),""))</f>
        <v>0</v>
      </c>
      <c r="G8680" s="39">
        <f>IF(Txn!$B4346="","",Txn!$D4346)</f>
        <v>0</v>
      </c>
      <c r="H8680" s="38">
        <f>IF(Txn!$B4346="","",Txn!$E4346)</f>
        <v>0</v>
      </c>
      <c r="I8680" s="40">
        <f>IF(Txn!$B4346="",0,Txn!$Q4346)</f>
        <v>0</v>
      </c>
      <c r="J8680" s="40">
        <f>IF(Txn!$B4346="",0,Txn!$R4346)</f>
        <v>0</v>
      </c>
      <c r="K8680" s="41">
        <f>IF($A8680="","",IFERROR(VALUE(MID($A8680,6,2)),""))</f>
        <v>0</v>
      </c>
      <c r="L8680" s="39">
        <f>IF(Txn!$K4346="","","طرف مقابل — "&amp;Txn!$K4346)</f>
        <v>0</v>
      </c>
      <c r="N8680" s="42">
        <f>IF($D8680="",0,COUNTIF(BankAccts,$D8680))</f>
        <v>0</v>
      </c>
    </row>
    <row r="8681" spans="1:14">
      <c r="A8681" s="38">
        <f>IF(Txn!$B4347="","",Txn!$B4347)</f>
        <v>0</v>
      </c>
      <c r="B8681" s="38">
        <f>IF(Txn!$B4347="","",Txn!$C4347)</f>
        <v>0</v>
      </c>
      <c r="C8681" s="39">
        <f>IF(Txn!$B4347="","","تراکنش بانکی")</f>
        <v>0</v>
      </c>
      <c r="D8681" s="38">
        <f>IF(Txn!$B4347="","",IF(Txn!$X4347="","",Txn!$X4347))</f>
        <v>0</v>
      </c>
      <c r="E8681" s="39">
        <f>IF($D8681="","",IFERROR(VLOOKUP($D8681,AcctTbl,2,0),""))</f>
        <v>0</v>
      </c>
      <c r="F8681" s="39">
        <f>IF($D8681="","",IFERROR(VLOOKUP($D8681,AcctTbl,3,0),""))</f>
        <v>0</v>
      </c>
      <c r="G8681" s="39">
        <f>IF(Txn!$B4347="","",Txn!$D4347)</f>
        <v>0</v>
      </c>
      <c r="H8681" s="38">
        <f>IF(Txn!$B4347="","",Txn!$E4347)</f>
        <v>0</v>
      </c>
      <c r="I8681" s="40">
        <f>IF(Txn!$B4347="",0,Txn!$O4347)</f>
        <v>0</v>
      </c>
      <c r="J8681" s="40">
        <f>IF(Txn!$B4347="",0,Txn!$P4347)</f>
        <v>0</v>
      </c>
      <c r="K8681" s="41">
        <f>IF($A8681="","",IFERROR(VALUE(MID($A8681,6,2)),""))</f>
        <v>0</v>
      </c>
      <c r="L8681" s="39">
        <f>IF(Txn!$K4347="","",Txn!$K4347)</f>
        <v>0</v>
      </c>
      <c r="N8681" s="42">
        <f>IF($D8681="",0,COUNTIF(BankAccts,$D8681))</f>
        <v>0</v>
      </c>
    </row>
    <row r="8682" spans="1:14">
      <c r="A8682" s="38">
        <f>IF(Txn!$B4347="","",Txn!$B4347)</f>
        <v>0</v>
      </c>
      <c r="B8682" s="38">
        <f>IF(Txn!$B4347="","",Txn!$C4347)</f>
        <v>0</v>
      </c>
      <c r="C8682" s="39">
        <f>IF(Txn!$B4347="","","تراکنش بانکی")</f>
        <v>0</v>
      </c>
      <c r="D8682" s="38">
        <f>IF(Txn!$B4347="","",IF(IF(Txn!$U4347="TRF",Txn!$Y4347,Txn!$Z4347)="","",IF(Txn!$U4347="TRF",Txn!$Y4347,Txn!$Z4347)))</f>
        <v>0</v>
      </c>
      <c r="E8682" s="39">
        <f>IF($D8682="","",IFERROR(VLOOKUP($D8682,AcctTbl,2,0),""))</f>
        <v>0</v>
      </c>
      <c r="F8682" s="39">
        <f>IF($D8682="","",IFERROR(VLOOKUP($D8682,AcctTbl,3,0),""))</f>
        <v>0</v>
      </c>
      <c r="G8682" s="39">
        <f>IF(Txn!$B4347="","",Txn!$D4347)</f>
        <v>0</v>
      </c>
      <c r="H8682" s="38">
        <f>IF(Txn!$B4347="","",Txn!$E4347)</f>
        <v>0</v>
      </c>
      <c r="I8682" s="40">
        <f>IF(Txn!$B4347="",0,Txn!$Q4347)</f>
        <v>0</v>
      </c>
      <c r="J8682" s="40">
        <f>IF(Txn!$B4347="",0,Txn!$R4347)</f>
        <v>0</v>
      </c>
      <c r="K8682" s="41">
        <f>IF($A8682="","",IFERROR(VALUE(MID($A8682,6,2)),""))</f>
        <v>0</v>
      </c>
      <c r="L8682" s="39">
        <f>IF(Txn!$K4347="","","طرف مقابل — "&amp;Txn!$K4347)</f>
        <v>0</v>
      </c>
      <c r="N8682" s="42">
        <f>IF($D8682="",0,COUNTIF(BankAccts,$D8682))</f>
        <v>0</v>
      </c>
    </row>
    <row r="8683" spans="1:14">
      <c r="A8683" s="38">
        <f>IF(Txn!$B4348="","",Txn!$B4348)</f>
        <v>0</v>
      </c>
      <c r="B8683" s="38">
        <f>IF(Txn!$B4348="","",Txn!$C4348)</f>
        <v>0</v>
      </c>
      <c r="C8683" s="39">
        <f>IF(Txn!$B4348="","","تراکنش بانکی")</f>
        <v>0</v>
      </c>
      <c r="D8683" s="38">
        <f>IF(Txn!$B4348="","",IF(Txn!$X4348="","",Txn!$X4348))</f>
        <v>0</v>
      </c>
      <c r="E8683" s="39">
        <f>IF($D8683="","",IFERROR(VLOOKUP($D8683,AcctTbl,2,0),""))</f>
        <v>0</v>
      </c>
      <c r="F8683" s="39">
        <f>IF($D8683="","",IFERROR(VLOOKUP($D8683,AcctTbl,3,0),""))</f>
        <v>0</v>
      </c>
      <c r="G8683" s="39">
        <f>IF(Txn!$B4348="","",Txn!$D4348)</f>
        <v>0</v>
      </c>
      <c r="H8683" s="38">
        <f>IF(Txn!$B4348="","",Txn!$E4348)</f>
        <v>0</v>
      </c>
      <c r="I8683" s="40">
        <f>IF(Txn!$B4348="",0,Txn!$O4348)</f>
        <v>0</v>
      </c>
      <c r="J8683" s="40">
        <f>IF(Txn!$B4348="",0,Txn!$P4348)</f>
        <v>0</v>
      </c>
      <c r="K8683" s="41">
        <f>IF($A8683="","",IFERROR(VALUE(MID($A8683,6,2)),""))</f>
        <v>0</v>
      </c>
      <c r="L8683" s="39">
        <f>IF(Txn!$K4348="","",Txn!$K4348)</f>
        <v>0</v>
      </c>
      <c r="N8683" s="42">
        <f>IF($D8683="",0,COUNTIF(BankAccts,$D8683))</f>
        <v>0</v>
      </c>
    </row>
    <row r="8684" spans="1:14">
      <c r="A8684" s="38">
        <f>IF(Txn!$B4348="","",Txn!$B4348)</f>
        <v>0</v>
      </c>
      <c r="B8684" s="38">
        <f>IF(Txn!$B4348="","",Txn!$C4348)</f>
        <v>0</v>
      </c>
      <c r="C8684" s="39">
        <f>IF(Txn!$B4348="","","تراکنش بانکی")</f>
        <v>0</v>
      </c>
      <c r="D8684" s="38">
        <f>IF(Txn!$B4348="","",IF(IF(Txn!$U4348="TRF",Txn!$Y4348,Txn!$Z4348)="","",IF(Txn!$U4348="TRF",Txn!$Y4348,Txn!$Z4348)))</f>
        <v>0</v>
      </c>
      <c r="E8684" s="39">
        <f>IF($D8684="","",IFERROR(VLOOKUP($D8684,AcctTbl,2,0),""))</f>
        <v>0</v>
      </c>
      <c r="F8684" s="39">
        <f>IF($D8684="","",IFERROR(VLOOKUP($D8684,AcctTbl,3,0),""))</f>
        <v>0</v>
      </c>
      <c r="G8684" s="39">
        <f>IF(Txn!$B4348="","",Txn!$D4348)</f>
        <v>0</v>
      </c>
      <c r="H8684" s="38">
        <f>IF(Txn!$B4348="","",Txn!$E4348)</f>
        <v>0</v>
      </c>
      <c r="I8684" s="40">
        <f>IF(Txn!$B4348="",0,Txn!$Q4348)</f>
        <v>0</v>
      </c>
      <c r="J8684" s="40">
        <f>IF(Txn!$B4348="",0,Txn!$R4348)</f>
        <v>0</v>
      </c>
      <c r="K8684" s="41">
        <f>IF($A8684="","",IFERROR(VALUE(MID($A8684,6,2)),""))</f>
        <v>0</v>
      </c>
      <c r="L8684" s="39">
        <f>IF(Txn!$K4348="","","طرف مقابل — "&amp;Txn!$K4348)</f>
        <v>0</v>
      </c>
      <c r="N8684" s="42">
        <f>IF($D8684="",0,COUNTIF(BankAccts,$D8684))</f>
        <v>0</v>
      </c>
    </row>
    <row r="8685" spans="1:14">
      <c r="A8685" s="38">
        <f>IF(Txn!$B4349="","",Txn!$B4349)</f>
        <v>0</v>
      </c>
      <c r="B8685" s="38">
        <f>IF(Txn!$B4349="","",Txn!$C4349)</f>
        <v>0</v>
      </c>
      <c r="C8685" s="39">
        <f>IF(Txn!$B4349="","","تراکنش بانکی")</f>
        <v>0</v>
      </c>
      <c r="D8685" s="38">
        <f>IF(Txn!$B4349="","",IF(Txn!$X4349="","",Txn!$X4349))</f>
        <v>0</v>
      </c>
      <c r="E8685" s="39">
        <f>IF($D8685="","",IFERROR(VLOOKUP($D8685,AcctTbl,2,0),""))</f>
        <v>0</v>
      </c>
      <c r="F8685" s="39">
        <f>IF($D8685="","",IFERROR(VLOOKUP($D8685,AcctTbl,3,0),""))</f>
        <v>0</v>
      </c>
      <c r="G8685" s="39">
        <f>IF(Txn!$B4349="","",Txn!$D4349)</f>
        <v>0</v>
      </c>
      <c r="H8685" s="38">
        <f>IF(Txn!$B4349="","",Txn!$E4349)</f>
        <v>0</v>
      </c>
      <c r="I8685" s="40">
        <f>IF(Txn!$B4349="",0,Txn!$O4349)</f>
        <v>0</v>
      </c>
      <c r="J8685" s="40">
        <f>IF(Txn!$B4349="",0,Txn!$P4349)</f>
        <v>0</v>
      </c>
      <c r="K8685" s="41">
        <f>IF($A8685="","",IFERROR(VALUE(MID($A8685,6,2)),""))</f>
        <v>0</v>
      </c>
      <c r="L8685" s="39">
        <f>IF(Txn!$K4349="","",Txn!$K4349)</f>
        <v>0</v>
      </c>
      <c r="N8685" s="42">
        <f>IF($D8685="",0,COUNTIF(BankAccts,$D8685))</f>
        <v>0</v>
      </c>
    </row>
    <row r="8686" spans="1:14">
      <c r="A8686" s="38">
        <f>IF(Txn!$B4349="","",Txn!$B4349)</f>
        <v>0</v>
      </c>
      <c r="B8686" s="38">
        <f>IF(Txn!$B4349="","",Txn!$C4349)</f>
        <v>0</v>
      </c>
      <c r="C8686" s="39">
        <f>IF(Txn!$B4349="","","تراکنش بانکی")</f>
        <v>0</v>
      </c>
      <c r="D8686" s="38">
        <f>IF(Txn!$B4349="","",IF(IF(Txn!$U4349="TRF",Txn!$Y4349,Txn!$Z4349)="","",IF(Txn!$U4349="TRF",Txn!$Y4349,Txn!$Z4349)))</f>
        <v>0</v>
      </c>
      <c r="E8686" s="39">
        <f>IF($D8686="","",IFERROR(VLOOKUP($D8686,AcctTbl,2,0),""))</f>
        <v>0</v>
      </c>
      <c r="F8686" s="39">
        <f>IF($D8686="","",IFERROR(VLOOKUP($D8686,AcctTbl,3,0),""))</f>
        <v>0</v>
      </c>
      <c r="G8686" s="39">
        <f>IF(Txn!$B4349="","",Txn!$D4349)</f>
        <v>0</v>
      </c>
      <c r="H8686" s="38">
        <f>IF(Txn!$B4349="","",Txn!$E4349)</f>
        <v>0</v>
      </c>
      <c r="I8686" s="40">
        <f>IF(Txn!$B4349="",0,Txn!$Q4349)</f>
        <v>0</v>
      </c>
      <c r="J8686" s="40">
        <f>IF(Txn!$B4349="",0,Txn!$R4349)</f>
        <v>0</v>
      </c>
      <c r="K8686" s="41">
        <f>IF($A8686="","",IFERROR(VALUE(MID($A8686,6,2)),""))</f>
        <v>0</v>
      </c>
      <c r="L8686" s="39">
        <f>IF(Txn!$K4349="","","طرف مقابل — "&amp;Txn!$K4349)</f>
        <v>0</v>
      </c>
      <c r="N8686" s="42">
        <f>IF($D8686="",0,COUNTIF(BankAccts,$D8686))</f>
        <v>0</v>
      </c>
    </row>
    <row r="8687" spans="1:14">
      <c r="A8687" s="38">
        <f>IF(Txn!$B4350="","",Txn!$B4350)</f>
        <v>0</v>
      </c>
      <c r="B8687" s="38">
        <f>IF(Txn!$B4350="","",Txn!$C4350)</f>
        <v>0</v>
      </c>
      <c r="C8687" s="39">
        <f>IF(Txn!$B4350="","","تراکنش بانکی")</f>
        <v>0</v>
      </c>
      <c r="D8687" s="38">
        <f>IF(Txn!$B4350="","",IF(Txn!$X4350="","",Txn!$X4350))</f>
        <v>0</v>
      </c>
      <c r="E8687" s="39">
        <f>IF($D8687="","",IFERROR(VLOOKUP($D8687,AcctTbl,2,0),""))</f>
        <v>0</v>
      </c>
      <c r="F8687" s="39">
        <f>IF($D8687="","",IFERROR(VLOOKUP($D8687,AcctTbl,3,0),""))</f>
        <v>0</v>
      </c>
      <c r="G8687" s="39">
        <f>IF(Txn!$B4350="","",Txn!$D4350)</f>
        <v>0</v>
      </c>
      <c r="H8687" s="38">
        <f>IF(Txn!$B4350="","",Txn!$E4350)</f>
        <v>0</v>
      </c>
      <c r="I8687" s="40">
        <f>IF(Txn!$B4350="",0,Txn!$O4350)</f>
        <v>0</v>
      </c>
      <c r="J8687" s="40">
        <f>IF(Txn!$B4350="",0,Txn!$P4350)</f>
        <v>0</v>
      </c>
      <c r="K8687" s="41">
        <f>IF($A8687="","",IFERROR(VALUE(MID($A8687,6,2)),""))</f>
        <v>0</v>
      </c>
      <c r="L8687" s="39">
        <f>IF(Txn!$K4350="","",Txn!$K4350)</f>
        <v>0</v>
      </c>
      <c r="N8687" s="42">
        <f>IF($D8687="",0,COUNTIF(BankAccts,$D8687))</f>
        <v>0</v>
      </c>
    </row>
    <row r="8688" spans="1:14">
      <c r="A8688" s="38">
        <f>IF(Txn!$B4350="","",Txn!$B4350)</f>
        <v>0</v>
      </c>
      <c r="B8688" s="38">
        <f>IF(Txn!$B4350="","",Txn!$C4350)</f>
        <v>0</v>
      </c>
      <c r="C8688" s="39">
        <f>IF(Txn!$B4350="","","تراکنش بانکی")</f>
        <v>0</v>
      </c>
      <c r="D8688" s="38">
        <f>IF(Txn!$B4350="","",IF(IF(Txn!$U4350="TRF",Txn!$Y4350,Txn!$Z4350)="","",IF(Txn!$U4350="TRF",Txn!$Y4350,Txn!$Z4350)))</f>
        <v>0</v>
      </c>
      <c r="E8688" s="39">
        <f>IF($D8688="","",IFERROR(VLOOKUP($D8688,AcctTbl,2,0),""))</f>
        <v>0</v>
      </c>
      <c r="F8688" s="39">
        <f>IF($D8688="","",IFERROR(VLOOKUP($D8688,AcctTbl,3,0),""))</f>
        <v>0</v>
      </c>
      <c r="G8688" s="39">
        <f>IF(Txn!$B4350="","",Txn!$D4350)</f>
        <v>0</v>
      </c>
      <c r="H8688" s="38">
        <f>IF(Txn!$B4350="","",Txn!$E4350)</f>
        <v>0</v>
      </c>
      <c r="I8688" s="40">
        <f>IF(Txn!$B4350="",0,Txn!$Q4350)</f>
        <v>0</v>
      </c>
      <c r="J8688" s="40">
        <f>IF(Txn!$B4350="",0,Txn!$R4350)</f>
        <v>0</v>
      </c>
      <c r="K8688" s="41">
        <f>IF($A8688="","",IFERROR(VALUE(MID($A8688,6,2)),""))</f>
        <v>0</v>
      </c>
      <c r="L8688" s="39">
        <f>IF(Txn!$K4350="","","طرف مقابل — "&amp;Txn!$K4350)</f>
        <v>0</v>
      </c>
      <c r="N8688" s="42">
        <f>IF($D8688="",0,COUNTIF(BankAccts,$D8688))</f>
        <v>0</v>
      </c>
    </row>
    <row r="8689" spans="1:14">
      <c r="A8689" s="38">
        <f>IF(Txn!$B4351="","",Txn!$B4351)</f>
        <v>0</v>
      </c>
      <c r="B8689" s="38">
        <f>IF(Txn!$B4351="","",Txn!$C4351)</f>
        <v>0</v>
      </c>
      <c r="C8689" s="39">
        <f>IF(Txn!$B4351="","","تراکنش بانکی")</f>
        <v>0</v>
      </c>
      <c r="D8689" s="38">
        <f>IF(Txn!$B4351="","",IF(Txn!$X4351="","",Txn!$X4351))</f>
        <v>0</v>
      </c>
      <c r="E8689" s="39">
        <f>IF($D8689="","",IFERROR(VLOOKUP($D8689,AcctTbl,2,0),""))</f>
        <v>0</v>
      </c>
      <c r="F8689" s="39">
        <f>IF($D8689="","",IFERROR(VLOOKUP($D8689,AcctTbl,3,0),""))</f>
        <v>0</v>
      </c>
      <c r="G8689" s="39">
        <f>IF(Txn!$B4351="","",Txn!$D4351)</f>
        <v>0</v>
      </c>
      <c r="H8689" s="38">
        <f>IF(Txn!$B4351="","",Txn!$E4351)</f>
        <v>0</v>
      </c>
      <c r="I8689" s="40">
        <f>IF(Txn!$B4351="",0,Txn!$O4351)</f>
        <v>0</v>
      </c>
      <c r="J8689" s="40">
        <f>IF(Txn!$B4351="",0,Txn!$P4351)</f>
        <v>0</v>
      </c>
      <c r="K8689" s="41">
        <f>IF($A8689="","",IFERROR(VALUE(MID($A8689,6,2)),""))</f>
        <v>0</v>
      </c>
      <c r="L8689" s="39">
        <f>IF(Txn!$K4351="","",Txn!$K4351)</f>
        <v>0</v>
      </c>
      <c r="N8689" s="42">
        <f>IF($D8689="",0,COUNTIF(BankAccts,$D8689))</f>
        <v>0</v>
      </c>
    </row>
    <row r="8690" spans="1:14">
      <c r="A8690" s="38">
        <f>IF(Txn!$B4351="","",Txn!$B4351)</f>
        <v>0</v>
      </c>
      <c r="B8690" s="38">
        <f>IF(Txn!$B4351="","",Txn!$C4351)</f>
        <v>0</v>
      </c>
      <c r="C8690" s="39">
        <f>IF(Txn!$B4351="","","تراکنش بانکی")</f>
        <v>0</v>
      </c>
      <c r="D8690" s="38">
        <f>IF(Txn!$B4351="","",IF(IF(Txn!$U4351="TRF",Txn!$Y4351,Txn!$Z4351)="","",IF(Txn!$U4351="TRF",Txn!$Y4351,Txn!$Z4351)))</f>
        <v>0</v>
      </c>
      <c r="E8690" s="39">
        <f>IF($D8690="","",IFERROR(VLOOKUP($D8690,AcctTbl,2,0),""))</f>
        <v>0</v>
      </c>
      <c r="F8690" s="39">
        <f>IF($D8690="","",IFERROR(VLOOKUP($D8690,AcctTbl,3,0),""))</f>
        <v>0</v>
      </c>
      <c r="G8690" s="39">
        <f>IF(Txn!$B4351="","",Txn!$D4351)</f>
        <v>0</v>
      </c>
      <c r="H8690" s="38">
        <f>IF(Txn!$B4351="","",Txn!$E4351)</f>
        <v>0</v>
      </c>
      <c r="I8690" s="40">
        <f>IF(Txn!$B4351="",0,Txn!$Q4351)</f>
        <v>0</v>
      </c>
      <c r="J8690" s="40">
        <f>IF(Txn!$B4351="",0,Txn!$R4351)</f>
        <v>0</v>
      </c>
      <c r="K8690" s="41">
        <f>IF($A8690="","",IFERROR(VALUE(MID($A8690,6,2)),""))</f>
        <v>0</v>
      </c>
      <c r="L8690" s="39">
        <f>IF(Txn!$K4351="","","طرف مقابل — "&amp;Txn!$K4351)</f>
        <v>0</v>
      </c>
      <c r="N8690" s="42">
        <f>IF($D8690="",0,COUNTIF(BankAccts,$D8690))</f>
        <v>0</v>
      </c>
    </row>
    <row r="8691" spans="1:14">
      <c r="A8691" s="38">
        <f>IF(Txn!$B4352="","",Txn!$B4352)</f>
        <v>0</v>
      </c>
      <c r="B8691" s="38">
        <f>IF(Txn!$B4352="","",Txn!$C4352)</f>
        <v>0</v>
      </c>
      <c r="C8691" s="39">
        <f>IF(Txn!$B4352="","","تراکنش بانکی")</f>
        <v>0</v>
      </c>
      <c r="D8691" s="38">
        <f>IF(Txn!$B4352="","",IF(Txn!$X4352="","",Txn!$X4352))</f>
        <v>0</v>
      </c>
      <c r="E8691" s="39">
        <f>IF($D8691="","",IFERROR(VLOOKUP($D8691,AcctTbl,2,0),""))</f>
        <v>0</v>
      </c>
      <c r="F8691" s="39">
        <f>IF($D8691="","",IFERROR(VLOOKUP($D8691,AcctTbl,3,0),""))</f>
        <v>0</v>
      </c>
      <c r="G8691" s="39">
        <f>IF(Txn!$B4352="","",Txn!$D4352)</f>
        <v>0</v>
      </c>
      <c r="H8691" s="38">
        <f>IF(Txn!$B4352="","",Txn!$E4352)</f>
        <v>0</v>
      </c>
      <c r="I8691" s="40">
        <f>IF(Txn!$B4352="",0,Txn!$O4352)</f>
        <v>0</v>
      </c>
      <c r="J8691" s="40">
        <f>IF(Txn!$B4352="",0,Txn!$P4352)</f>
        <v>0</v>
      </c>
      <c r="K8691" s="41">
        <f>IF($A8691="","",IFERROR(VALUE(MID($A8691,6,2)),""))</f>
        <v>0</v>
      </c>
      <c r="L8691" s="39">
        <f>IF(Txn!$K4352="","",Txn!$K4352)</f>
        <v>0</v>
      </c>
      <c r="N8691" s="42">
        <f>IF($D8691="",0,COUNTIF(BankAccts,$D8691))</f>
        <v>0</v>
      </c>
    </row>
    <row r="8692" spans="1:14">
      <c r="A8692" s="38">
        <f>IF(Txn!$B4352="","",Txn!$B4352)</f>
        <v>0</v>
      </c>
      <c r="B8692" s="38">
        <f>IF(Txn!$B4352="","",Txn!$C4352)</f>
        <v>0</v>
      </c>
      <c r="C8692" s="39">
        <f>IF(Txn!$B4352="","","تراکنش بانکی")</f>
        <v>0</v>
      </c>
      <c r="D8692" s="38">
        <f>IF(Txn!$B4352="","",IF(IF(Txn!$U4352="TRF",Txn!$Y4352,Txn!$Z4352)="","",IF(Txn!$U4352="TRF",Txn!$Y4352,Txn!$Z4352)))</f>
        <v>0</v>
      </c>
      <c r="E8692" s="39">
        <f>IF($D8692="","",IFERROR(VLOOKUP($D8692,AcctTbl,2,0),""))</f>
        <v>0</v>
      </c>
      <c r="F8692" s="39">
        <f>IF($D8692="","",IFERROR(VLOOKUP($D8692,AcctTbl,3,0),""))</f>
        <v>0</v>
      </c>
      <c r="G8692" s="39">
        <f>IF(Txn!$B4352="","",Txn!$D4352)</f>
        <v>0</v>
      </c>
      <c r="H8692" s="38">
        <f>IF(Txn!$B4352="","",Txn!$E4352)</f>
        <v>0</v>
      </c>
      <c r="I8692" s="40">
        <f>IF(Txn!$B4352="",0,Txn!$Q4352)</f>
        <v>0</v>
      </c>
      <c r="J8692" s="40">
        <f>IF(Txn!$B4352="",0,Txn!$R4352)</f>
        <v>0</v>
      </c>
      <c r="K8692" s="41">
        <f>IF($A8692="","",IFERROR(VALUE(MID($A8692,6,2)),""))</f>
        <v>0</v>
      </c>
      <c r="L8692" s="39">
        <f>IF(Txn!$K4352="","","طرف مقابل — "&amp;Txn!$K4352)</f>
        <v>0</v>
      </c>
      <c r="N8692" s="42">
        <f>IF($D8692="",0,COUNTIF(BankAccts,$D8692))</f>
        <v>0</v>
      </c>
    </row>
    <row r="8693" spans="1:14">
      <c r="A8693" s="38">
        <f>IF(Txn!$B4353="","",Txn!$B4353)</f>
        <v>0</v>
      </c>
      <c r="B8693" s="38">
        <f>IF(Txn!$B4353="","",Txn!$C4353)</f>
        <v>0</v>
      </c>
      <c r="C8693" s="39">
        <f>IF(Txn!$B4353="","","تراکنش بانکی")</f>
        <v>0</v>
      </c>
      <c r="D8693" s="38">
        <f>IF(Txn!$B4353="","",IF(Txn!$X4353="","",Txn!$X4353))</f>
        <v>0</v>
      </c>
      <c r="E8693" s="39">
        <f>IF($D8693="","",IFERROR(VLOOKUP($D8693,AcctTbl,2,0),""))</f>
        <v>0</v>
      </c>
      <c r="F8693" s="39">
        <f>IF($D8693="","",IFERROR(VLOOKUP($D8693,AcctTbl,3,0),""))</f>
        <v>0</v>
      </c>
      <c r="G8693" s="39">
        <f>IF(Txn!$B4353="","",Txn!$D4353)</f>
        <v>0</v>
      </c>
      <c r="H8693" s="38">
        <f>IF(Txn!$B4353="","",Txn!$E4353)</f>
        <v>0</v>
      </c>
      <c r="I8693" s="40">
        <f>IF(Txn!$B4353="",0,Txn!$O4353)</f>
        <v>0</v>
      </c>
      <c r="J8693" s="40">
        <f>IF(Txn!$B4353="",0,Txn!$P4353)</f>
        <v>0</v>
      </c>
      <c r="K8693" s="41">
        <f>IF($A8693="","",IFERROR(VALUE(MID($A8693,6,2)),""))</f>
        <v>0</v>
      </c>
      <c r="L8693" s="39">
        <f>IF(Txn!$K4353="","",Txn!$K4353)</f>
        <v>0</v>
      </c>
      <c r="N8693" s="42">
        <f>IF($D8693="",0,COUNTIF(BankAccts,$D8693))</f>
        <v>0</v>
      </c>
    </row>
    <row r="8694" spans="1:14">
      <c r="A8694" s="38">
        <f>IF(Txn!$B4353="","",Txn!$B4353)</f>
        <v>0</v>
      </c>
      <c r="B8694" s="38">
        <f>IF(Txn!$B4353="","",Txn!$C4353)</f>
        <v>0</v>
      </c>
      <c r="C8694" s="39">
        <f>IF(Txn!$B4353="","","تراکنش بانکی")</f>
        <v>0</v>
      </c>
      <c r="D8694" s="38">
        <f>IF(Txn!$B4353="","",IF(IF(Txn!$U4353="TRF",Txn!$Y4353,Txn!$Z4353)="","",IF(Txn!$U4353="TRF",Txn!$Y4353,Txn!$Z4353)))</f>
        <v>0</v>
      </c>
      <c r="E8694" s="39">
        <f>IF($D8694="","",IFERROR(VLOOKUP($D8694,AcctTbl,2,0),""))</f>
        <v>0</v>
      </c>
      <c r="F8694" s="39">
        <f>IF($D8694="","",IFERROR(VLOOKUP($D8694,AcctTbl,3,0),""))</f>
        <v>0</v>
      </c>
      <c r="G8694" s="39">
        <f>IF(Txn!$B4353="","",Txn!$D4353)</f>
        <v>0</v>
      </c>
      <c r="H8694" s="38">
        <f>IF(Txn!$B4353="","",Txn!$E4353)</f>
        <v>0</v>
      </c>
      <c r="I8694" s="40">
        <f>IF(Txn!$B4353="",0,Txn!$Q4353)</f>
        <v>0</v>
      </c>
      <c r="J8694" s="40">
        <f>IF(Txn!$B4353="",0,Txn!$R4353)</f>
        <v>0</v>
      </c>
      <c r="K8694" s="41">
        <f>IF($A8694="","",IFERROR(VALUE(MID($A8694,6,2)),""))</f>
        <v>0</v>
      </c>
      <c r="L8694" s="39">
        <f>IF(Txn!$K4353="","","طرف مقابل — "&amp;Txn!$K4353)</f>
        <v>0</v>
      </c>
      <c r="N8694" s="42">
        <f>IF($D8694="",0,COUNTIF(BankAccts,$D8694))</f>
        <v>0</v>
      </c>
    </row>
    <row r="8695" spans="1:14">
      <c r="A8695" s="38">
        <f>IF(Txn!$B4354="","",Txn!$B4354)</f>
        <v>0</v>
      </c>
      <c r="B8695" s="38">
        <f>IF(Txn!$B4354="","",Txn!$C4354)</f>
        <v>0</v>
      </c>
      <c r="C8695" s="39">
        <f>IF(Txn!$B4354="","","تراکنش بانکی")</f>
        <v>0</v>
      </c>
      <c r="D8695" s="38">
        <f>IF(Txn!$B4354="","",IF(Txn!$X4354="","",Txn!$X4354))</f>
        <v>0</v>
      </c>
      <c r="E8695" s="39">
        <f>IF($D8695="","",IFERROR(VLOOKUP($D8695,AcctTbl,2,0),""))</f>
        <v>0</v>
      </c>
      <c r="F8695" s="39">
        <f>IF($D8695="","",IFERROR(VLOOKUP($D8695,AcctTbl,3,0),""))</f>
        <v>0</v>
      </c>
      <c r="G8695" s="39">
        <f>IF(Txn!$B4354="","",Txn!$D4354)</f>
        <v>0</v>
      </c>
      <c r="H8695" s="38">
        <f>IF(Txn!$B4354="","",Txn!$E4354)</f>
        <v>0</v>
      </c>
      <c r="I8695" s="40">
        <f>IF(Txn!$B4354="",0,Txn!$O4354)</f>
        <v>0</v>
      </c>
      <c r="J8695" s="40">
        <f>IF(Txn!$B4354="",0,Txn!$P4354)</f>
        <v>0</v>
      </c>
      <c r="K8695" s="41">
        <f>IF($A8695="","",IFERROR(VALUE(MID($A8695,6,2)),""))</f>
        <v>0</v>
      </c>
      <c r="L8695" s="39">
        <f>IF(Txn!$K4354="","",Txn!$K4354)</f>
        <v>0</v>
      </c>
      <c r="N8695" s="42">
        <f>IF($D8695="",0,COUNTIF(BankAccts,$D8695))</f>
        <v>0</v>
      </c>
    </row>
    <row r="8696" spans="1:14">
      <c r="A8696" s="38">
        <f>IF(Txn!$B4354="","",Txn!$B4354)</f>
        <v>0</v>
      </c>
      <c r="B8696" s="38">
        <f>IF(Txn!$B4354="","",Txn!$C4354)</f>
        <v>0</v>
      </c>
      <c r="C8696" s="39">
        <f>IF(Txn!$B4354="","","تراکنش بانکی")</f>
        <v>0</v>
      </c>
      <c r="D8696" s="38">
        <f>IF(Txn!$B4354="","",IF(IF(Txn!$U4354="TRF",Txn!$Y4354,Txn!$Z4354)="","",IF(Txn!$U4354="TRF",Txn!$Y4354,Txn!$Z4354)))</f>
        <v>0</v>
      </c>
      <c r="E8696" s="39">
        <f>IF($D8696="","",IFERROR(VLOOKUP($D8696,AcctTbl,2,0),""))</f>
        <v>0</v>
      </c>
      <c r="F8696" s="39">
        <f>IF($D8696="","",IFERROR(VLOOKUP($D8696,AcctTbl,3,0),""))</f>
        <v>0</v>
      </c>
      <c r="G8696" s="39">
        <f>IF(Txn!$B4354="","",Txn!$D4354)</f>
        <v>0</v>
      </c>
      <c r="H8696" s="38">
        <f>IF(Txn!$B4354="","",Txn!$E4354)</f>
        <v>0</v>
      </c>
      <c r="I8696" s="40">
        <f>IF(Txn!$B4354="",0,Txn!$Q4354)</f>
        <v>0</v>
      </c>
      <c r="J8696" s="40">
        <f>IF(Txn!$B4354="",0,Txn!$R4354)</f>
        <v>0</v>
      </c>
      <c r="K8696" s="41">
        <f>IF($A8696="","",IFERROR(VALUE(MID($A8696,6,2)),""))</f>
        <v>0</v>
      </c>
      <c r="L8696" s="39">
        <f>IF(Txn!$K4354="","","طرف مقابل — "&amp;Txn!$K4354)</f>
        <v>0</v>
      </c>
      <c r="N8696" s="42">
        <f>IF($D8696="",0,COUNTIF(BankAccts,$D8696))</f>
        <v>0</v>
      </c>
    </row>
    <row r="8697" spans="1:14">
      <c r="A8697" s="38">
        <f>IF(Txn!$B4355="","",Txn!$B4355)</f>
        <v>0</v>
      </c>
      <c r="B8697" s="38">
        <f>IF(Txn!$B4355="","",Txn!$C4355)</f>
        <v>0</v>
      </c>
      <c r="C8697" s="39">
        <f>IF(Txn!$B4355="","","تراکنش بانکی")</f>
        <v>0</v>
      </c>
      <c r="D8697" s="38">
        <f>IF(Txn!$B4355="","",IF(Txn!$X4355="","",Txn!$X4355))</f>
        <v>0</v>
      </c>
      <c r="E8697" s="39">
        <f>IF($D8697="","",IFERROR(VLOOKUP($D8697,AcctTbl,2,0),""))</f>
        <v>0</v>
      </c>
      <c r="F8697" s="39">
        <f>IF($D8697="","",IFERROR(VLOOKUP($D8697,AcctTbl,3,0),""))</f>
        <v>0</v>
      </c>
      <c r="G8697" s="39">
        <f>IF(Txn!$B4355="","",Txn!$D4355)</f>
        <v>0</v>
      </c>
      <c r="H8697" s="38">
        <f>IF(Txn!$B4355="","",Txn!$E4355)</f>
        <v>0</v>
      </c>
      <c r="I8697" s="40">
        <f>IF(Txn!$B4355="",0,Txn!$O4355)</f>
        <v>0</v>
      </c>
      <c r="J8697" s="40">
        <f>IF(Txn!$B4355="",0,Txn!$P4355)</f>
        <v>0</v>
      </c>
      <c r="K8697" s="41">
        <f>IF($A8697="","",IFERROR(VALUE(MID($A8697,6,2)),""))</f>
        <v>0</v>
      </c>
      <c r="L8697" s="39">
        <f>IF(Txn!$K4355="","",Txn!$K4355)</f>
        <v>0</v>
      </c>
      <c r="N8697" s="42">
        <f>IF($D8697="",0,COUNTIF(BankAccts,$D8697))</f>
        <v>0</v>
      </c>
    </row>
    <row r="8698" spans="1:14">
      <c r="A8698" s="38">
        <f>IF(Txn!$B4355="","",Txn!$B4355)</f>
        <v>0</v>
      </c>
      <c r="B8698" s="38">
        <f>IF(Txn!$B4355="","",Txn!$C4355)</f>
        <v>0</v>
      </c>
      <c r="C8698" s="39">
        <f>IF(Txn!$B4355="","","تراکنش بانکی")</f>
        <v>0</v>
      </c>
      <c r="D8698" s="38">
        <f>IF(Txn!$B4355="","",IF(IF(Txn!$U4355="TRF",Txn!$Y4355,Txn!$Z4355)="","",IF(Txn!$U4355="TRF",Txn!$Y4355,Txn!$Z4355)))</f>
        <v>0</v>
      </c>
      <c r="E8698" s="39">
        <f>IF($D8698="","",IFERROR(VLOOKUP($D8698,AcctTbl,2,0),""))</f>
        <v>0</v>
      </c>
      <c r="F8698" s="39">
        <f>IF($D8698="","",IFERROR(VLOOKUP($D8698,AcctTbl,3,0),""))</f>
        <v>0</v>
      </c>
      <c r="G8698" s="39">
        <f>IF(Txn!$B4355="","",Txn!$D4355)</f>
        <v>0</v>
      </c>
      <c r="H8698" s="38">
        <f>IF(Txn!$B4355="","",Txn!$E4355)</f>
        <v>0</v>
      </c>
      <c r="I8698" s="40">
        <f>IF(Txn!$B4355="",0,Txn!$Q4355)</f>
        <v>0</v>
      </c>
      <c r="J8698" s="40">
        <f>IF(Txn!$B4355="",0,Txn!$R4355)</f>
        <v>0</v>
      </c>
      <c r="K8698" s="41">
        <f>IF($A8698="","",IFERROR(VALUE(MID($A8698,6,2)),""))</f>
        <v>0</v>
      </c>
      <c r="L8698" s="39">
        <f>IF(Txn!$K4355="","","طرف مقابل — "&amp;Txn!$K4355)</f>
        <v>0</v>
      </c>
      <c r="N8698" s="42">
        <f>IF($D8698="",0,COUNTIF(BankAccts,$D8698))</f>
        <v>0</v>
      </c>
    </row>
    <row r="8699" spans="1:14">
      <c r="A8699" s="38">
        <f>IF(Txn!$B4356="","",Txn!$B4356)</f>
        <v>0</v>
      </c>
      <c r="B8699" s="38">
        <f>IF(Txn!$B4356="","",Txn!$C4356)</f>
        <v>0</v>
      </c>
      <c r="C8699" s="39">
        <f>IF(Txn!$B4356="","","تراکنش بانکی")</f>
        <v>0</v>
      </c>
      <c r="D8699" s="38">
        <f>IF(Txn!$B4356="","",IF(Txn!$X4356="","",Txn!$X4356))</f>
        <v>0</v>
      </c>
      <c r="E8699" s="39">
        <f>IF($D8699="","",IFERROR(VLOOKUP($D8699,AcctTbl,2,0),""))</f>
        <v>0</v>
      </c>
      <c r="F8699" s="39">
        <f>IF($D8699="","",IFERROR(VLOOKUP($D8699,AcctTbl,3,0),""))</f>
        <v>0</v>
      </c>
      <c r="G8699" s="39">
        <f>IF(Txn!$B4356="","",Txn!$D4356)</f>
        <v>0</v>
      </c>
      <c r="H8699" s="38">
        <f>IF(Txn!$B4356="","",Txn!$E4356)</f>
        <v>0</v>
      </c>
      <c r="I8699" s="40">
        <f>IF(Txn!$B4356="",0,Txn!$O4356)</f>
        <v>0</v>
      </c>
      <c r="J8699" s="40">
        <f>IF(Txn!$B4356="",0,Txn!$P4356)</f>
        <v>0</v>
      </c>
      <c r="K8699" s="41">
        <f>IF($A8699="","",IFERROR(VALUE(MID($A8699,6,2)),""))</f>
        <v>0</v>
      </c>
      <c r="L8699" s="39">
        <f>IF(Txn!$K4356="","",Txn!$K4356)</f>
        <v>0</v>
      </c>
      <c r="N8699" s="42">
        <f>IF($D8699="",0,COUNTIF(BankAccts,$D8699))</f>
        <v>0</v>
      </c>
    </row>
    <row r="8700" spans="1:14">
      <c r="A8700" s="38">
        <f>IF(Txn!$B4356="","",Txn!$B4356)</f>
        <v>0</v>
      </c>
      <c r="B8700" s="38">
        <f>IF(Txn!$B4356="","",Txn!$C4356)</f>
        <v>0</v>
      </c>
      <c r="C8700" s="39">
        <f>IF(Txn!$B4356="","","تراکنش بانکی")</f>
        <v>0</v>
      </c>
      <c r="D8700" s="38">
        <f>IF(Txn!$B4356="","",IF(IF(Txn!$U4356="TRF",Txn!$Y4356,Txn!$Z4356)="","",IF(Txn!$U4356="TRF",Txn!$Y4356,Txn!$Z4356)))</f>
        <v>0</v>
      </c>
      <c r="E8700" s="39">
        <f>IF($D8700="","",IFERROR(VLOOKUP($D8700,AcctTbl,2,0),""))</f>
        <v>0</v>
      </c>
      <c r="F8700" s="39">
        <f>IF($D8700="","",IFERROR(VLOOKUP($D8700,AcctTbl,3,0),""))</f>
        <v>0</v>
      </c>
      <c r="G8700" s="39">
        <f>IF(Txn!$B4356="","",Txn!$D4356)</f>
        <v>0</v>
      </c>
      <c r="H8700" s="38">
        <f>IF(Txn!$B4356="","",Txn!$E4356)</f>
        <v>0</v>
      </c>
      <c r="I8700" s="40">
        <f>IF(Txn!$B4356="",0,Txn!$Q4356)</f>
        <v>0</v>
      </c>
      <c r="J8700" s="40">
        <f>IF(Txn!$B4356="",0,Txn!$R4356)</f>
        <v>0</v>
      </c>
      <c r="K8700" s="41">
        <f>IF($A8700="","",IFERROR(VALUE(MID($A8700,6,2)),""))</f>
        <v>0</v>
      </c>
      <c r="L8700" s="39">
        <f>IF(Txn!$K4356="","","طرف مقابل — "&amp;Txn!$K4356)</f>
        <v>0</v>
      </c>
      <c r="N8700" s="42">
        <f>IF($D8700="",0,COUNTIF(BankAccts,$D8700))</f>
        <v>0</v>
      </c>
    </row>
    <row r="8701" spans="1:14">
      <c r="A8701" s="38">
        <f>IF(Txn!$B4357="","",Txn!$B4357)</f>
        <v>0</v>
      </c>
      <c r="B8701" s="38">
        <f>IF(Txn!$B4357="","",Txn!$C4357)</f>
        <v>0</v>
      </c>
      <c r="C8701" s="39">
        <f>IF(Txn!$B4357="","","تراکنش بانکی")</f>
        <v>0</v>
      </c>
      <c r="D8701" s="38">
        <f>IF(Txn!$B4357="","",IF(Txn!$X4357="","",Txn!$X4357))</f>
        <v>0</v>
      </c>
      <c r="E8701" s="39">
        <f>IF($D8701="","",IFERROR(VLOOKUP($D8701,AcctTbl,2,0),""))</f>
        <v>0</v>
      </c>
      <c r="F8701" s="39">
        <f>IF($D8701="","",IFERROR(VLOOKUP($D8701,AcctTbl,3,0),""))</f>
        <v>0</v>
      </c>
      <c r="G8701" s="39">
        <f>IF(Txn!$B4357="","",Txn!$D4357)</f>
        <v>0</v>
      </c>
      <c r="H8701" s="38">
        <f>IF(Txn!$B4357="","",Txn!$E4357)</f>
        <v>0</v>
      </c>
      <c r="I8701" s="40">
        <f>IF(Txn!$B4357="",0,Txn!$O4357)</f>
        <v>0</v>
      </c>
      <c r="J8701" s="40">
        <f>IF(Txn!$B4357="",0,Txn!$P4357)</f>
        <v>0</v>
      </c>
      <c r="K8701" s="41">
        <f>IF($A8701="","",IFERROR(VALUE(MID($A8701,6,2)),""))</f>
        <v>0</v>
      </c>
      <c r="L8701" s="39">
        <f>IF(Txn!$K4357="","",Txn!$K4357)</f>
        <v>0</v>
      </c>
      <c r="N8701" s="42">
        <f>IF($D8701="",0,COUNTIF(BankAccts,$D8701))</f>
        <v>0</v>
      </c>
    </row>
    <row r="8702" spans="1:14">
      <c r="A8702" s="38">
        <f>IF(Txn!$B4357="","",Txn!$B4357)</f>
        <v>0</v>
      </c>
      <c r="B8702" s="38">
        <f>IF(Txn!$B4357="","",Txn!$C4357)</f>
        <v>0</v>
      </c>
      <c r="C8702" s="39">
        <f>IF(Txn!$B4357="","","تراکنش بانکی")</f>
        <v>0</v>
      </c>
      <c r="D8702" s="38">
        <f>IF(Txn!$B4357="","",IF(IF(Txn!$U4357="TRF",Txn!$Y4357,Txn!$Z4357)="","",IF(Txn!$U4357="TRF",Txn!$Y4357,Txn!$Z4357)))</f>
        <v>0</v>
      </c>
      <c r="E8702" s="39">
        <f>IF($D8702="","",IFERROR(VLOOKUP($D8702,AcctTbl,2,0),""))</f>
        <v>0</v>
      </c>
      <c r="F8702" s="39">
        <f>IF($D8702="","",IFERROR(VLOOKUP($D8702,AcctTbl,3,0),""))</f>
        <v>0</v>
      </c>
      <c r="G8702" s="39">
        <f>IF(Txn!$B4357="","",Txn!$D4357)</f>
        <v>0</v>
      </c>
      <c r="H8702" s="38">
        <f>IF(Txn!$B4357="","",Txn!$E4357)</f>
        <v>0</v>
      </c>
      <c r="I8702" s="40">
        <f>IF(Txn!$B4357="",0,Txn!$Q4357)</f>
        <v>0</v>
      </c>
      <c r="J8702" s="40">
        <f>IF(Txn!$B4357="",0,Txn!$R4357)</f>
        <v>0</v>
      </c>
      <c r="K8702" s="41">
        <f>IF($A8702="","",IFERROR(VALUE(MID($A8702,6,2)),""))</f>
        <v>0</v>
      </c>
      <c r="L8702" s="39">
        <f>IF(Txn!$K4357="","","طرف مقابل — "&amp;Txn!$K4357)</f>
        <v>0</v>
      </c>
      <c r="N8702" s="42">
        <f>IF($D8702="",0,COUNTIF(BankAccts,$D8702))</f>
        <v>0</v>
      </c>
    </row>
    <row r="8703" spans="1:14">
      <c r="A8703" s="38">
        <f>IF(Txn!$B4358="","",Txn!$B4358)</f>
        <v>0</v>
      </c>
      <c r="B8703" s="38">
        <f>IF(Txn!$B4358="","",Txn!$C4358)</f>
        <v>0</v>
      </c>
      <c r="C8703" s="39">
        <f>IF(Txn!$B4358="","","تراکنش بانکی")</f>
        <v>0</v>
      </c>
      <c r="D8703" s="38">
        <f>IF(Txn!$B4358="","",IF(Txn!$X4358="","",Txn!$X4358))</f>
        <v>0</v>
      </c>
      <c r="E8703" s="39">
        <f>IF($D8703="","",IFERROR(VLOOKUP($D8703,AcctTbl,2,0),""))</f>
        <v>0</v>
      </c>
      <c r="F8703" s="39">
        <f>IF($D8703="","",IFERROR(VLOOKUP($D8703,AcctTbl,3,0),""))</f>
        <v>0</v>
      </c>
      <c r="G8703" s="39">
        <f>IF(Txn!$B4358="","",Txn!$D4358)</f>
        <v>0</v>
      </c>
      <c r="H8703" s="38">
        <f>IF(Txn!$B4358="","",Txn!$E4358)</f>
        <v>0</v>
      </c>
      <c r="I8703" s="40">
        <f>IF(Txn!$B4358="",0,Txn!$O4358)</f>
        <v>0</v>
      </c>
      <c r="J8703" s="40">
        <f>IF(Txn!$B4358="",0,Txn!$P4358)</f>
        <v>0</v>
      </c>
      <c r="K8703" s="41">
        <f>IF($A8703="","",IFERROR(VALUE(MID($A8703,6,2)),""))</f>
        <v>0</v>
      </c>
      <c r="L8703" s="39">
        <f>IF(Txn!$K4358="","",Txn!$K4358)</f>
        <v>0</v>
      </c>
      <c r="N8703" s="42">
        <f>IF($D8703="",0,COUNTIF(BankAccts,$D8703))</f>
        <v>0</v>
      </c>
    </row>
    <row r="8704" spans="1:14">
      <c r="A8704" s="38">
        <f>IF(Txn!$B4358="","",Txn!$B4358)</f>
        <v>0</v>
      </c>
      <c r="B8704" s="38">
        <f>IF(Txn!$B4358="","",Txn!$C4358)</f>
        <v>0</v>
      </c>
      <c r="C8704" s="39">
        <f>IF(Txn!$B4358="","","تراکنش بانکی")</f>
        <v>0</v>
      </c>
      <c r="D8704" s="38">
        <f>IF(Txn!$B4358="","",IF(IF(Txn!$U4358="TRF",Txn!$Y4358,Txn!$Z4358)="","",IF(Txn!$U4358="TRF",Txn!$Y4358,Txn!$Z4358)))</f>
        <v>0</v>
      </c>
      <c r="E8704" s="39">
        <f>IF($D8704="","",IFERROR(VLOOKUP($D8704,AcctTbl,2,0),""))</f>
        <v>0</v>
      </c>
      <c r="F8704" s="39">
        <f>IF($D8704="","",IFERROR(VLOOKUP($D8704,AcctTbl,3,0),""))</f>
        <v>0</v>
      </c>
      <c r="G8704" s="39">
        <f>IF(Txn!$B4358="","",Txn!$D4358)</f>
        <v>0</v>
      </c>
      <c r="H8704" s="38">
        <f>IF(Txn!$B4358="","",Txn!$E4358)</f>
        <v>0</v>
      </c>
      <c r="I8704" s="40">
        <f>IF(Txn!$B4358="",0,Txn!$Q4358)</f>
        <v>0</v>
      </c>
      <c r="J8704" s="40">
        <f>IF(Txn!$B4358="",0,Txn!$R4358)</f>
        <v>0</v>
      </c>
      <c r="K8704" s="41">
        <f>IF($A8704="","",IFERROR(VALUE(MID($A8704,6,2)),""))</f>
        <v>0</v>
      </c>
      <c r="L8704" s="39">
        <f>IF(Txn!$K4358="","","طرف مقابل — "&amp;Txn!$K4358)</f>
        <v>0</v>
      </c>
      <c r="N8704" s="42">
        <f>IF($D8704="",0,COUNTIF(BankAccts,$D8704))</f>
        <v>0</v>
      </c>
    </row>
    <row r="8705" spans="1:14">
      <c r="A8705" s="38">
        <f>IF(Txn!$B4359="","",Txn!$B4359)</f>
        <v>0</v>
      </c>
      <c r="B8705" s="38">
        <f>IF(Txn!$B4359="","",Txn!$C4359)</f>
        <v>0</v>
      </c>
      <c r="C8705" s="39">
        <f>IF(Txn!$B4359="","","تراکنش بانکی")</f>
        <v>0</v>
      </c>
      <c r="D8705" s="38">
        <f>IF(Txn!$B4359="","",IF(Txn!$X4359="","",Txn!$X4359))</f>
        <v>0</v>
      </c>
      <c r="E8705" s="39">
        <f>IF($D8705="","",IFERROR(VLOOKUP($D8705,AcctTbl,2,0),""))</f>
        <v>0</v>
      </c>
      <c r="F8705" s="39">
        <f>IF($D8705="","",IFERROR(VLOOKUP($D8705,AcctTbl,3,0),""))</f>
        <v>0</v>
      </c>
      <c r="G8705" s="39">
        <f>IF(Txn!$B4359="","",Txn!$D4359)</f>
        <v>0</v>
      </c>
      <c r="H8705" s="38">
        <f>IF(Txn!$B4359="","",Txn!$E4359)</f>
        <v>0</v>
      </c>
      <c r="I8705" s="40">
        <f>IF(Txn!$B4359="",0,Txn!$O4359)</f>
        <v>0</v>
      </c>
      <c r="J8705" s="40">
        <f>IF(Txn!$B4359="",0,Txn!$P4359)</f>
        <v>0</v>
      </c>
      <c r="K8705" s="41">
        <f>IF($A8705="","",IFERROR(VALUE(MID($A8705,6,2)),""))</f>
        <v>0</v>
      </c>
      <c r="L8705" s="39">
        <f>IF(Txn!$K4359="","",Txn!$K4359)</f>
        <v>0</v>
      </c>
      <c r="N8705" s="42">
        <f>IF($D8705="",0,COUNTIF(BankAccts,$D8705))</f>
        <v>0</v>
      </c>
    </row>
    <row r="8706" spans="1:14">
      <c r="A8706" s="38">
        <f>IF(Txn!$B4359="","",Txn!$B4359)</f>
        <v>0</v>
      </c>
      <c r="B8706" s="38">
        <f>IF(Txn!$B4359="","",Txn!$C4359)</f>
        <v>0</v>
      </c>
      <c r="C8706" s="39">
        <f>IF(Txn!$B4359="","","تراکنش بانکی")</f>
        <v>0</v>
      </c>
      <c r="D8706" s="38">
        <f>IF(Txn!$B4359="","",IF(IF(Txn!$U4359="TRF",Txn!$Y4359,Txn!$Z4359)="","",IF(Txn!$U4359="TRF",Txn!$Y4359,Txn!$Z4359)))</f>
        <v>0</v>
      </c>
      <c r="E8706" s="39">
        <f>IF($D8706="","",IFERROR(VLOOKUP($D8706,AcctTbl,2,0),""))</f>
        <v>0</v>
      </c>
      <c r="F8706" s="39">
        <f>IF($D8706="","",IFERROR(VLOOKUP($D8706,AcctTbl,3,0),""))</f>
        <v>0</v>
      </c>
      <c r="G8706" s="39">
        <f>IF(Txn!$B4359="","",Txn!$D4359)</f>
        <v>0</v>
      </c>
      <c r="H8706" s="38">
        <f>IF(Txn!$B4359="","",Txn!$E4359)</f>
        <v>0</v>
      </c>
      <c r="I8706" s="40">
        <f>IF(Txn!$B4359="",0,Txn!$Q4359)</f>
        <v>0</v>
      </c>
      <c r="J8706" s="40">
        <f>IF(Txn!$B4359="",0,Txn!$R4359)</f>
        <v>0</v>
      </c>
      <c r="K8706" s="41">
        <f>IF($A8706="","",IFERROR(VALUE(MID($A8706,6,2)),""))</f>
        <v>0</v>
      </c>
      <c r="L8706" s="39">
        <f>IF(Txn!$K4359="","","طرف مقابل — "&amp;Txn!$K4359)</f>
        <v>0</v>
      </c>
      <c r="N8706" s="42">
        <f>IF($D8706="",0,COUNTIF(BankAccts,$D8706))</f>
        <v>0</v>
      </c>
    </row>
    <row r="8707" spans="1:14">
      <c r="A8707" s="38">
        <f>IF(Txn!$B4360="","",Txn!$B4360)</f>
        <v>0</v>
      </c>
      <c r="B8707" s="38">
        <f>IF(Txn!$B4360="","",Txn!$C4360)</f>
        <v>0</v>
      </c>
      <c r="C8707" s="39">
        <f>IF(Txn!$B4360="","","تراکنش بانکی")</f>
        <v>0</v>
      </c>
      <c r="D8707" s="38">
        <f>IF(Txn!$B4360="","",IF(Txn!$X4360="","",Txn!$X4360))</f>
        <v>0</v>
      </c>
      <c r="E8707" s="39">
        <f>IF($D8707="","",IFERROR(VLOOKUP($D8707,AcctTbl,2,0),""))</f>
        <v>0</v>
      </c>
      <c r="F8707" s="39">
        <f>IF($D8707="","",IFERROR(VLOOKUP($D8707,AcctTbl,3,0),""))</f>
        <v>0</v>
      </c>
      <c r="G8707" s="39">
        <f>IF(Txn!$B4360="","",Txn!$D4360)</f>
        <v>0</v>
      </c>
      <c r="H8707" s="38">
        <f>IF(Txn!$B4360="","",Txn!$E4360)</f>
        <v>0</v>
      </c>
      <c r="I8707" s="40">
        <f>IF(Txn!$B4360="",0,Txn!$O4360)</f>
        <v>0</v>
      </c>
      <c r="J8707" s="40">
        <f>IF(Txn!$B4360="",0,Txn!$P4360)</f>
        <v>0</v>
      </c>
      <c r="K8707" s="41">
        <f>IF($A8707="","",IFERROR(VALUE(MID($A8707,6,2)),""))</f>
        <v>0</v>
      </c>
      <c r="L8707" s="39">
        <f>IF(Txn!$K4360="","",Txn!$K4360)</f>
        <v>0</v>
      </c>
      <c r="N8707" s="42">
        <f>IF($D8707="",0,COUNTIF(BankAccts,$D8707))</f>
        <v>0</v>
      </c>
    </row>
    <row r="8708" spans="1:14">
      <c r="A8708" s="38">
        <f>IF(Txn!$B4360="","",Txn!$B4360)</f>
        <v>0</v>
      </c>
      <c r="B8708" s="38">
        <f>IF(Txn!$B4360="","",Txn!$C4360)</f>
        <v>0</v>
      </c>
      <c r="C8708" s="39">
        <f>IF(Txn!$B4360="","","تراکنش بانکی")</f>
        <v>0</v>
      </c>
      <c r="D8708" s="38">
        <f>IF(Txn!$B4360="","",IF(IF(Txn!$U4360="TRF",Txn!$Y4360,Txn!$Z4360)="","",IF(Txn!$U4360="TRF",Txn!$Y4360,Txn!$Z4360)))</f>
        <v>0</v>
      </c>
      <c r="E8708" s="39">
        <f>IF($D8708="","",IFERROR(VLOOKUP($D8708,AcctTbl,2,0),""))</f>
        <v>0</v>
      </c>
      <c r="F8708" s="39">
        <f>IF($D8708="","",IFERROR(VLOOKUP($D8708,AcctTbl,3,0),""))</f>
        <v>0</v>
      </c>
      <c r="G8708" s="39">
        <f>IF(Txn!$B4360="","",Txn!$D4360)</f>
        <v>0</v>
      </c>
      <c r="H8708" s="38">
        <f>IF(Txn!$B4360="","",Txn!$E4360)</f>
        <v>0</v>
      </c>
      <c r="I8708" s="40">
        <f>IF(Txn!$B4360="",0,Txn!$Q4360)</f>
        <v>0</v>
      </c>
      <c r="J8708" s="40">
        <f>IF(Txn!$B4360="",0,Txn!$R4360)</f>
        <v>0</v>
      </c>
      <c r="K8708" s="41">
        <f>IF($A8708="","",IFERROR(VALUE(MID($A8708,6,2)),""))</f>
        <v>0</v>
      </c>
      <c r="L8708" s="39">
        <f>IF(Txn!$K4360="","","طرف مقابل — "&amp;Txn!$K4360)</f>
        <v>0</v>
      </c>
      <c r="N8708" s="42">
        <f>IF($D8708="",0,COUNTIF(BankAccts,$D8708))</f>
        <v>0</v>
      </c>
    </row>
    <row r="8709" spans="1:14">
      <c r="A8709" s="38">
        <f>IF(Txn!$B4361="","",Txn!$B4361)</f>
        <v>0</v>
      </c>
      <c r="B8709" s="38">
        <f>IF(Txn!$B4361="","",Txn!$C4361)</f>
        <v>0</v>
      </c>
      <c r="C8709" s="39">
        <f>IF(Txn!$B4361="","","تراکنش بانکی")</f>
        <v>0</v>
      </c>
      <c r="D8709" s="38">
        <f>IF(Txn!$B4361="","",IF(Txn!$X4361="","",Txn!$X4361))</f>
        <v>0</v>
      </c>
      <c r="E8709" s="39">
        <f>IF($D8709="","",IFERROR(VLOOKUP($D8709,AcctTbl,2,0),""))</f>
        <v>0</v>
      </c>
      <c r="F8709" s="39">
        <f>IF($D8709="","",IFERROR(VLOOKUP($D8709,AcctTbl,3,0),""))</f>
        <v>0</v>
      </c>
      <c r="G8709" s="39">
        <f>IF(Txn!$B4361="","",Txn!$D4361)</f>
        <v>0</v>
      </c>
      <c r="H8709" s="38">
        <f>IF(Txn!$B4361="","",Txn!$E4361)</f>
        <v>0</v>
      </c>
      <c r="I8709" s="40">
        <f>IF(Txn!$B4361="",0,Txn!$O4361)</f>
        <v>0</v>
      </c>
      <c r="J8709" s="40">
        <f>IF(Txn!$B4361="",0,Txn!$P4361)</f>
        <v>0</v>
      </c>
      <c r="K8709" s="41">
        <f>IF($A8709="","",IFERROR(VALUE(MID($A8709,6,2)),""))</f>
        <v>0</v>
      </c>
      <c r="L8709" s="39">
        <f>IF(Txn!$K4361="","",Txn!$K4361)</f>
        <v>0</v>
      </c>
      <c r="N8709" s="42">
        <f>IF($D8709="",0,COUNTIF(BankAccts,$D8709))</f>
        <v>0</v>
      </c>
    </row>
    <row r="8710" spans="1:14">
      <c r="A8710" s="38">
        <f>IF(Txn!$B4361="","",Txn!$B4361)</f>
        <v>0</v>
      </c>
      <c r="B8710" s="38">
        <f>IF(Txn!$B4361="","",Txn!$C4361)</f>
        <v>0</v>
      </c>
      <c r="C8710" s="39">
        <f>IF(Txn!$B4361="","","تراکنش بانکی")</f>
        <v>0</v>
      </c>
      <c r="D8710" s="38">
        <f>IF(Txn!$B4361="","",IF(IF(Txn!$U4361="TRF",Txn!$Y4361,Txn!$Z4361)="","",IF(Txn!$U4361="TRF",Txn!$Y4361,Txn!$Z4361)))</f>
        <v>0</v>
      </c>
      <c r="E8710" s="39">
        <f>IF($D8710="","",IFERROR(VLOOKUP($D8710,AcctTbl,2,0),""))</f>
        <v>0</v>
      </c>
      <c r="F8710" s="39">
        <f>IF($D8710="","",IFERROR(VLOOKUP($D8710,AcctTbl,3,0),""))</f>
        <v>0</v>
      </c>
      <c r="G8710" s="39">
        <f>IF(Txn!$B4361="","",Txn!$D4361)</f>
        <v>0</v>
      </c>
      <c r="H8710" s="38">
        <f>IF(Txn!$B4361="","",Txn!$E4361)</f>
        <v>0</v>
      </c>
      <c r="I8710" s="40">
        <f>IF(Txn!$B4361="",0,Txn!$Q4361)</f>
        <v>0</v>
      </c>
      <c r="J8710" s="40">
        <f>IF(Txn!$B4361="",0,Txn!$R4361)</f>
        <v>0</v>
      </c>
      <c r="K8710" s="41">
        <f>IF($A8710="","",IFERROR(VALUE(MID($A8710,6,2)),""))</f>
        <v>0</v>
      </c>
      <c r="L8710" s="39">
        <f>IF(Txn!$K4361="","","طرف مقابل — "&amp;Txn!$K4361)</f>
        <v>0</v>
      </c>
      <c r="N8710" s="42">
        <f>IF($D8710="",0,COUNTIF(BankAccts,$D8710))</f>
        <v>0</v>
      </c>
    </row>
    <row r="8711" spans="1:14">
      <c r="A8711" s="38">
        <f>IF(Txn!$B4362="","",Txn!$B4362)</f>
        <v>0</v>
      </c>
      <c r="B8711" s="38">
        <f>IF(Txn!$B4362="","",Txn!$C4362)</f>
        <v>0</v>
      </c>
      <c r="C8711" s="39">
        <f>IF(Txn!$B4362="","","تراکنش بانکی")</f>
        <v>0</v>
      </c>
      <c r="D8711" s="38">
        <f>IF(Txn!$B4362="","",IF(Txn!$X4362="","",Txn!$X4362))</f>
        <v>0</v>
      </c>
      <c r="E8711" s="39">
        <f>IF($D8711="","",IFERROR(VLOOKUP($D8711,AcctTbl,2,0),""))</f>
        <v>0</v>
      </c>
      <c r="F8711" s="39">
        <f>IF($D8711="","",IFERROR(VLOOKUP($D8711,AcctTbl,3,0),""))</f>
        <v>0</v>
      </c>
      <c r="G8711" s="39">
        <f>IF(Txn!$B4362="","",Txn!$D4362)</f>
        <v>0</v>
      </c>
      <c r="H8711" s="38">
        <f>IF(Txn!$B4362="","",Txn!$E4362)</f>
        <v>0</v>
      </c>
      <c r="I8711" s="40">
        <f>IF(Txn!$B4362="",0,Txn!$O4362)</f>
        <v>0</v>
      </c>
      <c r="J8711" s="40">
        <f>IF(Txn!$B4362="",0,Txn!$P4362)</f>
        <v>0</v>
      </c>
      <c r="K8711" s="41">
        <f>IF($A8711="","",IFERROR(VALUE(MID($A8711,6,2)),""))</f>
        <v>0</v>
      </c>
      <c r="L8711" s="39">
        <f>IF(Txn!$K4362="","",Txn!$K4362)</f>
        <v>0</v>
      </c>
      <c r="N8711" s="42">
        <f>IF($D8711="",0,COUNTIF(BankAccts,$D8711))</f>
        <v>0</v>
      </c>
    </row>
    <row r="8712" spans="1:14">
      <c r="A8712" s="38">
        <f>IF(Txn!$B4362="","",Txn!$B4362)</f>
        <v>0</v>
      </c>
      <c r="B8712" s="38">
        <f>IF(Txn!$B4362="","",Txn!$C4362)</f>
        <v>0</v>
      </c>
      <c r="C8712" s="39">
        <f>IF(Txn!$B4362="","","تراکنش بانکی")</f>
        <v>0</v>
      </c>
      <c r="D8712" s="38">
        <f>IF(Txn!$B4362="","",IF(IF(Txn!$U4362="TRF",Txn!$Y4362,Txn!$Z4362)="","",IF(Txn!$U4362="TRF",Txn!$Y4362,Txn!$Z4362)))</f>
        <v>0</v>
      </c>
      <c r="E8712" s="39">
        <f>IF($D8712="","",IFERROR(VLOOKUP($D8712,AcctTbl,2,0),""))</f>
        <v>0</v>
      </c>
      <c r="F8712" s="39">
        <f>IF($D8712="","",IFERROR(VLOOKUP($D8712,AcctTbl,3,0),""))</f>
        <v>0</v>
      </c>
      <c r="G8712" s="39">
        <f>IF(Txn!$B4362="","",Txn!$D4362)</f>
        <v>0</v>
      </c>
      <c r="H8712" s="38">
        <f>IF(Txn!$B4362="","",Txn!$E4362)</f>
        <v>0</v>
      </c>
      <c r="I8712" s="40">
        <f>IF(Txn!$B4362="",0,Txn!$Q4362)</f>
        <v>0</v>
      </c>
      <c r="J8712" s="40">
        <f>IF(Txn!$B4362="",0,Txn!$R4362)</f>
        <v>0</v>
      </c>
      <c r="K8712" s="41">
        <f>IF($A8712="","",IFERROR(VALUE(MID($A8712,6,2)),""))</f>
        <v>0</v>
      </c>
      <c r="L8712" s="39">
        <f>IF(Txn!$K4362="","","طرف مقابل — "&amp;Txn!$K4362)</f>
        <v>0</v>
      </c>
      <c r="N8712" s="42">
        <f>IF($D8712="",0,COUNTIF(BankAccts,$D8712))</f>
        <v>0</v>
      </c>
    </row>
    <row r="8713" spans="1:14">
      <c r="A8713" s="38">
        <f>IF(Txn!$B4363="","",Txn!$B4363)</f>
        <v>0</v>
      </c>
      <c r="B8713" s="38">
        <f>IF(Txn!$B4363="","",Txn!$C4363)</f>
        <v>0</v>
      </c>
      <c r="C8713" s="39">
        <f>IF(Txn!$B4363="","","تراکنش بانکی")</f>
        <v>0</v>
      </c>
      <c r="D8713" s="38">
        <f>IF(Txn!$B4363="","",IF(Txn!$X4363="","",Txn!$X4363))</f>
        <v>0</v>
      </c>
      <c r="E8713" s="39">
        <f>IF($D8713="","",IFERROR(VLOOKUP($D8713,AcctTbl,2,0),""))</f>
        <v>0</v>
      </c>
      <c r="F8713" s="39">
        <f>IF($D8713="","",IFERROR(VLOOKUP($D8713,AcctTbl,3,0),""))</f>
        <v>0</v>
      </c>
      <c r="G8713" s="39">
        <f>IF(Txn!$B4363="","",Txn!$D4363)</f>
        <v>0</v>
      </c>
      <c r="H8713" s="38">
        <f>IF(Txn!$B4363="","",Txn!$E4363)</f>
        <v>0</v>
      </c>
      <c r="I8713" s="40">
        <f>IF(Txn!$B4363="",0,Txn!$O4363)</f>
        <v>0</v>
      </c>
      <c r="J8713" s="40">
        <f>IF(Txn!$B4363="",0,Txn!$P4363)</f>
        <v>0</v>
      </c>
      <c r="K8713" s="41">
        <f>IF($A8713="","",IFERROR(VALUE(MID($A8713,6,2)),""))</f>
        <v>0</v>
      </c>
      <c r="L8713" s="39">
        <f>IF(Txn!$K4363="","",Txn!$K4363)</f>
        <v>0</v>
      </c>
      <c r="N8713" s="42">
        <f>IF($D8713="",0,COUNTIF(BankAccts,$D8713))</f>
        <v>0</v>
      </c>
    </row>
    <row r="8714" spans="1:14">
      <c r="A8714" s="38">
        <f>IF(Txn!$B4363="","",Txn!$B4363)</f>
        <v>0</v>
      </c>
      <c r="B8714" s="38">
        <f>IF(Txn!$B4363="","",Txn!$C4363)</f>
        <v>0</v>
      </c>
      <c r="C8714" s="39">
        <f>IF(Txn!$B4363="","","تراکنش بانکی")</f>
        <v>0</v>
      </c>
      <c r="D8714" s="38">
        <f>IF(Txn!$B4363="","",IF(IF(Txn!$U4363="TRF",Txn!$Y4363,Txn!$Z4363)="","",IF(Txn!$U4363="TRF",Txn!$Y4363,Txn!$Z4363)))</f>
        <v>0</v>
      </c>
      <c r="E8714" s="39">
        <f>IF($D8714="","",IFERROR(VLOOKUP($D8714,AcctTbl,2,0),""))</f>
        <v>0</v>
      </c>
      <c r="F8714" s="39">
        <f>IF($D8714="","",IFERROR(VLOOKUP($D8714,AcctTbl,3,0),""))</f>
        <v>0</v>
      </c>
      <c r="G8714" s="39">
        <f>IF(Txn!$B4363="","",Txn!$D4363)</f>
        <v>0</v>
      </c>
      <c r="H8714" s="38">
        <f>IF(Txn!$B4363="","",Txn!$E4363)</f>
        <v>0</v>
      </c>
      <c r="I8714" s="40">
        <f>IF(Txn!$B4363="",0,Txn!$Q4363)</f>
        <v>0</v>
      </c>
      <c r="J8714" s="40">
        <f>IF(Txn!$B4363="",0,Txn!$R4363)</f>
        <v>0</v>
      </c>
      <c r="K8714" s="41">
        <f>IF($A8714="","",IFERROR(VALUE(MID($A8714,6,2)),""))</f>
        <v>0</v>
      </c>
      <c r="L8714" s="39">
        <f>IF(Txn!$K4363="","","طرف مقابل — "&amp;Txn!$K4363)</f>
        <v>0</v>
      </c>
      <c r="N8714" s="42">
        <f>IF($D8714="",0,COUNTIF(BankAccts,$D8714))</f>
        <v>0</v>
      </c>
    </row>
    <row r="8715" spans="1:14">
      <c r="A8715" s="38">
        <f>IF(Txn!$B4364="","",Txn!$B4364)</f>
        <v>0</v>
      </c>
      <c r="B8715" s="38">
        <f>IF(Txn!$B4364="","",Txn!$C4364)</f>
        <v>0</v>
      </c>
      <c r="C8715" s="39">
        <f>IF(Txn!$B4364="","","تراکنش بانکی")</f>
        <v>0</v>
      </c>
      <c r="D8715" s="38">
        <f>IF(Txn!$B4364="","",IF(Txn!$X4364="","",Txn!$X4364))</f>
        <v>0</v>
      </c>
      <c r="E8715" s="39">
        <f>IF($D8715="","",IFERROR(VLOOKUP($D8715,AcctTbl,2,0),""))</f>
        <v>0</v>
      </c>
      <c r="F8715" s="39">
        <f>IF($D8715="","",IFERROR(VLOOKUP($D8715,AcctTbl,3,0),""))</f>
        <v>0</v>
      </c>
      <c r="G8715" s="39">
        <f>IF(Txn!$B4364="","",Txn!$D4364)</f>
        <v>0</v>
      </c>
      <c r="H8715" s="38">
        <f>IF(Txn!$B4364="","",Txn!$E4364)</f>
        <v>0</v>
      </c>
      <c r="I8715" s="40">
        <f>IF(Txn!$B4364="",0,Txn!$O4364)</f>
        <v>0</v>
      </c>
      <c r="J8715" s="40">
        <f>IF(Txn!$B4364="",0,Txn!$P4364)</f>
        <v>0</v>
      </c>
      <c r="K8715" s="41">
        <f>IF($A8715="","",IFERROR(VALUE(MID($A8715,6,2)),""))</f>
        <v>0</v>
      </c>
      <c r="L8715" s="39">
        <f>IF(Txn!$K4364="","",Txn!$K4364)</f>
        <v>0</v>
      </c>
      <c r="N8715" s="42">
        <f>IF($D8715="",0,COUNTIF(BankAccts,$D8715))</f>
        <v>0</v>
      </c>
    </row>
    <row r="8716" spans="1:14">
      <c r="A8716" s="38">
        <f>IF(Txn!$B4364="","",Txn!$B4364)</f>
        <v>0</v>
      </c>
      <c r="B8716" s="38">
        <f>IF(Txn!$B4364="","",Txn!$C4364)</f>
        <v>0</v>
      </c>
      <c r="C8716" s="39">
        <f>IF(Txn!$B4364="","","تراکنش بانکی")</f>
        <v>0</v>
      </c>
      <c r="D8716" s="38">
        <f>IF(Txn!$B4364="","",IF(IF(Txn!$U4364="TRF",Txn!$Y4364,Txn!$Z4364)="","",IF(Txn!$U4364="TRF",Txn!$Y4364,Txn!$Z4364)))</f>
        <v>0</v>
      </c>
      <c r="E8716" s="39">
        <f>IF($D8716="","",IFERROR(VLOOKUP($D8716,AcctTbl,2,0),""))</f>
        <v>0</v>
      </c>
      <c r="F8716" s="39">
        <f>IF($D8716="","",IFERROR(VLOOKUP($D8716,AcctTbl,3,0),""))</f>
        <v>0</v>
      </c>
      <c r="G8716" s="39">
        <f>IF(Txn!$B4364="","",Txn!$D4364)</f>
        <v>0</v>
      </c>
      <c r="H8716" s="38">
        <f>IF(Txn!$B4364="","",Txn!$E4364)</f>
        <v>0</v>
      </c>
      <c r="I8716" s="40">
        <f>IF(Txn!$B4364="",0,Txn!$Q4364)</f>
        <v>0</v>
      </c>
      <c r="J8716" s="40">
        <f>IF(Txn!$B4364="",0,Txn!$R4364)</f>
        <v>0</v>
      </c>
      <c r="K8716" s="41">
        <f>IF($A8716="","",IFERROR(VALUE(MID($A8716,6,2)),""))</f>
        <v>0</v>
      </c>
      <c r="L8716" s="39">
        <f>IF(Txn!$K4364="","","طرف مقابل — "&amp;Txn!$K4364)</f>
        <v>0</v>
      </c>
      <c r="N8716" s="42">
        <f>IF($D8716="",0,COUNTIF(BankAccts,$D8716))</f>
        <v>0</v>
      </c>
    </row>
    <row r="8717" spans="1:14">
      <c r="A8717" s="38">
        <f>IF(Txn!$B4365="","",Txn!$B4365)</f>
        <v>0</v>
      </c>
      <c r="B8717" s="38">
        <f>IF(Txn!$B4365="","",Txn!$C4365)</f>
        <v>0</v>
      </c>
      <c r="C8717" s="39">
        <f>IF(Txn!$B4365="","","تراکنش بانکی")</f>
        <v>0</v>
      </c>
      <c r="D8717" s="38">
        <f>IF(Txn!$B4365="","",IF(Txn!$X4365="","",Txn!$X4365))</f>
        <v>0</v>
      </c>
      <c r="E8717" s="39">
        <f>IF($D8717="","",IFERROR(VLOOKUP($D8717,AcctTbl,2,0),""))</f>
        <v>0</v>
      </c>
      <c r="F8717" s="39">
        <f>IF($D8717="","",IFERROR(VLOOKUP($D8717,AcctTbl,3,0),""))</f>
        <v>0</v>
      </c>
      <c r="G8717" s="39">
        <f>IF(Txn!$B4365="","",Txn!$D4365)</f>
        <v>0</v>
      </c>
      <c r="H8717" s="38">
        <f>IF(Txn!$B4365="","",Txn!$E4365)</f>
        <v>0</v>
      </c>
      <c r="I8717" s="40">
        <f>IF(Txn!$B4365="",0,Txn!$O4365)</f>
        <v>0</v>
      </c>
      <c r="J8717" s="40">
        <f>IF(Txn!$B4365="",0,Txn!$P4365)</f>
        <v>0</v>
      </c>
      <c r="K8717" s="41">
        <f>IF($A8717="","",IFERROR(VALUE(MID($A8717,6,2)),""))</f>
        <v>0</v>
      </c>
      <c r="L8717" s="39">
        <f>IF(Txn!$K4365="","",Txn!$K4365)</f>
        <v>0</v>
      </c>
      <c r="N8717" s="42">
        <f>IF($D8717="",0,COUNTIF(BankAccts,$D8717))</f>
        <v>0</v>
      </c>
    </row>
    <row r="8718" spans="1:14">
      <c r="A8718" s="38">
        <f>IF(Txn!$B4365="","",Txn!$B4365)</f>
        <v>0</v>
      </c>
      <c r="B8718" s="38">
        <f>IF(Txn!$B4365="","",Txn!$C4365)</f>
        <v>0</v>
      </c>
      <c r="C8718" s="39">
        <f>IF(Txn!$B4365="","","تراکنش بانکی")</f>
        <v>0</v>
      </c>
      <c r="D8718" s="38">
        <f>IF(Txn!$B4365="","",IF(IF(Txn!$U4365="TRF",Txn!$Y4365,Txn!$Z4365)="","",IF(Txn!$U4365="TRF",Txn!$Y4365,Txn!$Z4365)))</f>
        <v>0</v>
      </c>
      <c r="E8718" s="39">
        <f>IF($D8718="","",IFERROR(VLOOKUP($D8718,AcctTbl,2,0),""))</f>
        <v>0</v>
      </c>
      <c r="F8718" s="39">
        <f>IF($D8718="","",IFERROR(VLOOKUP($D8718,AcctTbl,3,0),""))</f>
        <v>0</v>
      </c>
      <c r="G8718" s="39">
        <f>IF(Txn!$B4365="","",Txn!$D4365)</f>
        <v>0</v>
      </c>
      <c r="H8718" s="38">
        <f>IF(Txn!$B4365="","",Txn!$E4365)</f>
        <v>0</v>
      </c>
      <c r="I8718" s="40">
        <f>IF(Txn!$B4365="",0,Txn!$Q4365)</f>
        <v>0</v>
      </c>
      <c r="J8718" s="40">
        <f>IF(Txn!$B4365="",0,Txn!$R4365)</f>
        <v>0</v>
      </c>
      <c r="K8718" s="41">
        <f>IF($A8718="","",IFERROR(VALUE(MID($A8718,6,2)),""))</f>
        <v>0</v>
      </c>
      <c r="L8718" s="39">
        <f>IF(Txn!$K4365="","","طرف مقابل — "&amp;Txn!$K4365)</f>
        <v>0</v>
      </c>
      <c r="N8718" s="42">
        <f>IF($D8718="",0,COUNTIF(BankAccts,$D8718))</f>
        <v>0</v>
      </c>
    </row>
    <row r="8719" spans="1:14">
      <c r="A8719" s="38">
        <f>IF(Txn!$B4366="","",Txn!$B4366)</f>
        <v>0</v>
      </c>
      <c r="B8719" s="38">
        <f>IF(Txn!$B4366="","",Txn!$C4366)</f>
        <v>0</v>
      </c>
      <c r="C8719" s="39">
        <f>IF(Txn!$B4366="","","تراکنش بانکی")</f>
        <v>0</v>
      </c>
      <c r="D8719" s="38">
        <f>IF(Txn!$B4366="","",IF(Txn!$X4366="","",Txn!$X4366))</f>
        <v>0</v>
      </c>
      <c r="E8719" s="39">
        <f>IF($D8719="","",IFERROR(VLOOKUP($D8719,AcctTbl,2,0),""))</f>
        <v>0</v>
      </c>
      <c r="F8719" s="39">
        <f>IF($D8719="","",IFERROR(VLOOKUP($D8719,AcctTbl,3,0),""))</f>
        <v>0</v>
      </c>
      <c r="G8719" s="39">
        <f>IF(Txn!$B4366="","",Txn!$D4366)</f>
        <v>0</v>
      </c>
      <c r="H8719" s="38">
        <f>IF(Txn!$B4366="","",Txn!$E4366)</f>
        <v>0</v>
      </c>
      <c r="I8719" s="40">
        <f>IF(Txn!$B4366="",0,Txn!$O4366)</f>
        <v>0</v>
      </c>
      <c r="J8719" s="40">
        <f>IF(Txn!$B4366="",0,Txn!$P4366)</f>
        <v>0</v>
      </c>
      <c r="K8719" s="41">
        <f>IF($A8719="","",IFERROR(VALUE(MID($A8719,6,2)),""))</f>
        <v>0</v>
      </c>
      <c r="L8719" s="39">
        <f>IF(Txn!$K4366="","",Txn!$K4366)</f>
        <v>0</v>
      </c>
      <c r="N8719" s="42">
        <f>IF($D8719="",0,COUNTIF(BankAccts,$D8719))</f>
        <v>0</v>
      </c>
    </row>
    <row r="8720" spans="1:14">
      <c r="A8720" s="38">
        <f>IF(Txn!$B4366="","",Txn!$B4366)</f>
        <v>0</v>
      </c>
      <c r="B8720" s="38">
        <f>IF(Txn!$B4366="","",Txn!$C4366)</f>
        <v>0</v>
      </c>
      <c r="C8720" s="39">
        <f>IF(Txn!$B4366="","","تراکنش بانکی")</f>
        <v>0</v>
      </c>
      <c r="D8720" s="38">
        <f>IF(Txn!$B4366="","",IF(IF(Txn!$U4366="TRF",Txn!$Y4366,Txn!$Z4366)="","",IF(Txn!$U4366="TRF",Txn!$Y4366,Txn!$Z4366)))</f>
        <v>0</v>
      </c>
      <c r="E8720" s="39">
        <f>IF($D8720="","",IFERROR(VLOOKUP($D8720,AcctTbl,2,0),""))</f>
        <v>0</v>
      </c>
      <c r="F8720" s="39">
        <f>IF($D8720="","",IFERROR(VLOOKUP($D8720,AcctTbl,3,0),""))</f>
        <v>0</v>
      </c>
      <c r="G8720" s="39">
        <f>IF(Txn!$B4366="","",Txn!$D4366)</f>
        <v>0</v>
      </c>
      <c r="H8720" s="38">
        <f>IF(Txn!$B4366="","",Txn!$E4366)</f>
        <v>0</v>
      </c>
      <c r="I8720" s="40">
        <f>IF(Txn!$B4366="",0,Txn!$Q4366)</f>
        <v>0</v>
      </c>
      <c r="J8720" s="40">
        <f>IF(Txn!$B4366="",0,Txn!$R4366)</f>
        <v>0</v>
      </c>
      <c r="K8720" s="41">
        <f>IF($A8720="","",IFERROR(VALUE(MID($A8720,6,2)),""))</f>
        <v>0</v>
      </c>
      <c r="L8720" s="39">
        <f>IF(Txn!$K4366="","","طرف مقابل — "&amp;Txn!$K4366)</f>
        <v>0</v>
      </c>
      <c r="N8720" s="42">
        <f>IF($D8720="",0,COUNTIF(BankAccts,$D8720))</f>
        <v>0</v>
      </c>
    </row>
    <row r="8721" spans="1:14">
      <c r="A8721" s="38">
        <f>IF(Txn!$B4367="","",Txn!$B4367)</f>
        <v>0</v>
      </c>
      <c r="B8721" s="38">
        <f>IF(Txn!$B4367="","",Txn!$C4367)</f>
        <v>0</v>
      </c>
      <c r="C8721" s="39">
        <f>IF(Txn!$B4367="","","تراکنش بانکی")</f>
        <v>0</v>
      </c>
      <c r="D8721" s="38">
        <f>IF(Txn!$B4367="","",IF(Txn!$X4367="","",Txn!$X4367))</f>
        <v>0</v>
      </c>
      <c r="E8721" s="39">
        <f>IF($D8721="","",IFERROR(VLOOKUP($D8721,AcctTbl,2,0),""))</f>
        <v>0</v>
      </c>
      <c r="F8721" s="39">
        <f>IF($D8721="","",IFERROR(VLOOKUP($D8721,AcctTbl,3,0),""))</f>
        <v>0</v>
      </c>
      <c r="G8721" s="39">
        <f>IF(Txn!$B4367="","",Txn!$D4367)</f>
        <v>0</v>
      </c>
      <c r="H8721" s="38">
        <f>IF(Txn!$B4367="","",Txn!$E4367)</f>
        <v>0</v>
      </c>
      <c r="I8721" s="40">
        <f>IF(Txn!$B4367="",0,Txn!$O4367)</f>
        <v>0</v>
      </c>
      <c r="J8721" s="40">
        <f>IF(Txn!$B4367="",0,Txn!$P4367)</f>
        <v>0</v>
      </c>
      <c r="K8721" s="41">
        <f>IF($A8721="","",IFERROR(VALUE(MID($A8721,6,2)),""))</f>
        <v>0</v>
      </c>
      <c r="L8721" s="39">
        <f>IF(Txn!$K4367="","",Txn!$K4367)</f>
        <v>0</v>
      </c>
      <c r="N8721" s="42">
        <f>IF($D8721="",0,COUNTIF(BankAccts,$D8721))</f>
        <v>0</v>
      </c>
    </row>
    <row r="8722" spans="1:14">
      <c r="A8722" s="38">
        <f>IF(Txn!$B4367="","",Txn!$B4367)</f>
        <v>0</v>
      </c>
      <c r="B8722" s="38">
        <f>IF(Txn!$B4367="","",Txn!$C4367)</f>
        <v>0</v>
      </c>
      <c r="C8722" s="39">
        <f>IF(Txn!$B4367="","","تراکنش بانکی")</f>
        <v>0</v>
      </c>
      <c r="D8722" s="38">
        <f>IF(Txn!$B4367="","",IF(IF(Txn!$U4367="TRF",Txn!$Y4367,Txn!$Z4367)="","",IF(Txn!$U4367="TRF",Txn!$Y4367,Txn!$Z4367)))</f>
        <v>0</v>
      </c>
      <c r="E8722" s="39">
        <f>IF($D8722="","",IFERROR(VLOOKUP($D8722,AcctTbl,2,0),""))</f>
        <v>0</v>
      </c>
      <c r="F8722" s="39">
        <f>IF($D8722="","",IFERROR(VLOOKUP($D8722,AcctTbl,3,0),""))</f>
        <v>0</v>
      </c>
      <c r="G8722" s="39">
        <f>IF(Txn!$B4367="","",Txn!$D4367)</f>
        <v>0</v>
      </c>
      <c r="H8722" s="38">
        <f>IF(Txn!$B4367="","",Txn!$E4367)</f>
        <v>0</v>
      </c>
      <c r="I8722" s="40">
        <f>IF(Txn!$B4367="",0,Txn!$Q4367)</f>
        <v>0</v>
      </c>
      <c r="J8722" s="40">
        <f>IF(Txn!$B4367="",0,Txn!$R4367)</f>
        <v>0</v>
      </c>
      <c r="K8722" s="41">
        <f>IF($A8722="","",IFERROR(VALUE(MID($A8722,6,2)),""))</f>
        <v>0</v>
      </c>
      <c r="L8722" s="39">
        <f>IF(Txn!$K4367="","","طرف مقابل — "&amp;Txn!$K4367)</f>
        <v>0</v>
      </c>
      <c r="N8722" s="42">
        <f>IF($D8722="",0,COUNTIF(BankAccts,$D8722))</f>
        <v>0</v>
      </c>
    </row>
    <row r="8723" spans="1:14">
      <c r="A8723" s="38">
        <f>IF(Txn!$B4368="","",Txn!$B4368)</f>
        <v>0</v>
      </c>
      <c r="B8723" s="38">
        <f>IF(Txn!$B4368="","",Txn!$C4368)</f>
        <v>0</v>
      </c>
      <c r="C8723" s="39">
        <f>IF(Txn!$B4368="","","تراکنش بانکی")</f>
        <v>0</v>
      </c>
      <c r="D8723" s="38">
        <f>IF(Txn!$B4368="","",IF(Txn!$X4368="","",Txn!$X4368))</f>
        <v>0</v>
      </c>
      <c r="E8723" s="39">
        <f>IF($D8723="","",IFERROR(VLOOKUP($D8723,AcctTbl,2,0),""))</f>
        <v>0</v>
      </c>
      <c r="F8723" s="39">
        <f>IF($D8723="","",IFERROR(VLOOKUP($D8723,AcctTbl,3,0),""))</f>
        <v>0</v>
      </c>
      <c r="G8723" s="39">
        <f>IF(Txn!$B4368="","",Txn!$D4368)</f>
        <v>0</v>
      </c>
      <c r="H8723" s="38">
        <f>IF(Txn!$B4368="","",Txn!$E4368)</f>
        <v>0</v>
      </c>
      <c r="I8723" s="40">
        <f>IF(Txn!$B4368="",0,Txn!$O4368)</f>
        <v>0</v>
      </c>
      <c r="J8723" s="40">
        <f>IF(Txn!$B4368="",0,Txn!$P4368)</f>
        <v>0</v>
      </c>
      <c r="K8723" s="41">
        <f>IF($A8723="","",IFERROR(VALUE(MID($A8723,6,2)),""))</f>
        <v>0</v>
      </c>
      <c r="L8723" s="39">
        <f>IF(Txn!$K4368="","",Txn!$K4368)</f>
        <v>0</v>
      </c>
      <c r="N8723" s="42">
        <f>IF($D8723="",0,COUNTIF(BankAccts,$D8723))</f>
        <v>0</v>
      </c>
    </row>
    <row r="8724" spans="1:14">
      <c r="A8724" s="38">
        <f>IF(Txn!$B4368="","",Txn!$B4368)</f>
        <v>0</v>
      </c>
      <c r="B8724" s="38">
        <f>IF(Txn!$B4368="","",Txn!$C4368)</f>
        <v>0</v>
      </c>
      <c r="C8724" s="39">
        <f>IF(Txn!$B4368="","","تراکنش بانکی")</f>
        <v>0</v>
      </c>
      <c r="D8724" s="38">
        <f>IF(Txn!$B4368="","",IF(IF(Txn!$U4368="TRF",Txn!$Y4368,Txn!$Z4368)="","",IF(Txn!$U4368="TRF",Txn!$Y4368,Txn!$Z4368)))</f>
        <v>0</v>
      </c>
      <c r="E8724" s="39">
        <f>IF($D8724="","",IFERROR(VLOOKUP($D8724,AcctTbl,2,0),""))</f>
        <v>0</v>
      </c>
      <c r="F8724" s="39">
        <f>IF($D8724="","",IFERROR(VLOOKUP($D8724,AcctTbl,3,0),""))</f>
        <v>0</v>
      </c>
      <c r="G8724" s="39">
        <f>IF(Txn!$B4368="","",Txn!$D4368)</f>
        <v>0</v>
      </c>
      <c r="H8724" s="38">
        <f>IF(Txn!$B4368="","",Txn!$E4368)</f>
        <v>0</v>
      </c>
      <c r="I8724" s="40">
        <f>IF(Txn!$B4368="",0,Txn!$Q4368)</f>
        <v>0</v>
      </c>
      <c r="J8724" s="40">
        <f>IF(Txn!$B4368="",0,Txn!$R4368)</f>
        <v>0</v>
      </c>
      <c r="K8724" s="41">
        <f>IF($A8724="","",IFERROR(VALUE(MID($A8724,6,2)),""))</f>
        <v>0</v>
      </c>
      <c r="L8724" s="39">
        <f>IF(Txn!$K4368="","","طرف مقابل — "&amp;Txn!$K4368)</f>
        <v>0</v>
      </c>
      <c r="N8724" s="42">
        <f>IF($D8724="",0,COUNTIF(BankAccts,$D8724))</f>
        <v>0</v>
      </c>
    </row>
    <row r="8725" spans="1:14">
      <c r="A8725" s="38">
        <f>IF(Txn!$B4369="","",Txn!$B4369)</f>
        <v>0</v>
      </c>
      <c r="B8725" s="38">
        <f>IF(Txn!$B4369="","",Txn!$C4369)</f>
        <v>0</v>
      </c>
      <c r="C8725" s="39">
        <f>IF(Txn!$B4369="","","تراکنش بانکی")</f>
        <v>0</v>
      </c>
      <c r="D8725" s="38">
        <f>IF(Txn!$B4369="","",IF(Txn!$X4369="","",Txn!$X4369))</f>
        <v>0</v>
      </c>
      <c r="E8725" s="39">
        <f>IF($D8725="","",IFERROR(VLOOKUP($D8725,AcctTbl,2,0),""))</f>
        <v>0</v>
      </c>
      <c r="F8725" s="39">
        <f>IF($D8725="","",IFERROR(VLOOKUP($D8725,AcctTbl,3,0),""))</f>
        <v>0</v>
      </c>
      <c r="G8725" s="39">
        <f>IF(Txn!$B4369="","",Txn!$D4369)</f>
        <v>0</v>
      </c>
      <c r="H8725" s="38">
        <f>IF(Txn!$B4369="","",Txn!$E4369)</f>
        <v>0</v>
      </c>
      <c r="I8725" s="40">
        <f>IF(Txn!$B4369="",0,Txn!$O4369)</f>
        <v>0</v>
      </c>
      <c r="J8725" s="40">
        <f>IF(Txn!$B4369="",0,Txn!$P4369)</f>
        <v>0</v>
      </c>
      <c r="K8725" s="41">
        <f>IF($A8725="","",IFERROR(VALUE(MID($A8725,6,2)),""))</f>
        <v>0</v>
      </c>
      <c r="L8725" s="39">
        <f>IF(Txn!$K4369="","",Txn!$K4369)</f>
        <v>0</v>
      </c>
      <c r="N8725" s="42">
        <f>IF($D8725="",0,COUNTIF(BankAccts,$D8725))</f>
        <v>0</v>
      </c>
    </row>
    <row r="8726" spans="1:14">
      <c r="A8726" s="38">
        <f>IF(Txn!$B4369="","",Txn!$B4369)</f>
        <v>0</v>
      </c>
      <c r="B8726" s="38">
        <f>IF(Txn!$B4369="","",Txn!$C4369)</f>
        <v>0</v>
      </c>
      <c r="C8726" s="39">
        <f>IF(Txn!$B4369="","","تراکنش بانکی")</f>
        <v>0</v>
      </c>
      <c r="D8726" s="38">
        <f>IF(Txn!$B4369="","",IF(IF(Txn!$U4369="TRF",Txn!$Y4369,Txn!$Z4369)="","",IF(Txn!$U4369="TRF",Txn!$Y4369,Txn!$Z4369)))</f>
        <v>0</v>
      </c>
      <c r="E8726" s="39">
        <f>IF($D8726="","",IFERROR(VLOOKUP($D8726,AcctTbl,2,0),""))</f>
        <v>0</v>
      </c>
      <c r="F8726" s="39">
        <f>IF($D8726="","",IFERROR(VLOOKUP($D8726,AcctTbl,3,0),""))</f>
        <v>0</v>
      </c>
      <c r="G8726" s="39">
        <f>IF(Txn!$B4369="","",Txn!$D4369)</f>
        <v>0</v>
      </c>
      <c r="H8726" s="38">
        <f>IF(Txn!$B4369="","",Txn!$E4369)</f>
        <v>0</v>
      </c>
      <c r="I8726" s="40">
        <f>IF(Txn!$B4369="",0,Txn!$Q4369)</f>
        <v>0</v>
      </c>
      <c r="J8726" s="40">
        <f>IF(Txn!$B4369="",0,Txn!$R4369)</f>
        <v>0</v>
      </c>
      <c r="K8726" s="41">
        <f>IF($A8726="","",IFERROR(VALUE(MID($A8726,6,2)),""))</f>
        <v>0</v>
      </c>
      <c r="L8726" s="39">
        <f>IF(Txn!$K4369="","","طرف مقابل — "&amp;Txn!$K4369)</f>
        <v>0</v>
      </c>
      <c r="N8726" s="42">
        <f>IF($D8726="",0,COUNTIF(BankAccts,$D8726))</f>
        <v>0</v>
      </c>
    </row>
    <row r="8727" spans="1:14">
      <c r="A8727" s="38">
        <f>IF(Txn!$B4370="","",Txn!$B4370)</f>
        <v>0</v>
      </c>
      <c r="B8727" s="38">
        <f>IF(Txn!$B4370="","",Txn!$C4370)</f>
        <v>0</v>
      </c>
      <c r="C8727" s="39">
        <f>IF(Txn!$B4370="","","تراکنش بانکی")</f>
        <v>0</v>
      </c>
      <c r="D8727" s="38">
        <f>IF(Txn!$B4370="","",IF(Txn!$X4370="","",Txn!$X4370))</f>
        <v>0</v>
      </c>
      <c r="E8727" s="39">
        <f>IF($D8727="","",IFERROR(VLOOKUP($D8727,AcctTbl,2,0),""))</f>
        <v>0</v>
      </c>
      <c r="F8727" s="39">
        <f>IF($D8727="","",IFERROR(VLOOKUP($D8727,AcctTbl,3,0),""))</f>
        <v>0</v>
      </c>
      <c r="G8727" s="39">
        <f>IF(Txn!$B4370="","",Txn!$D4370)</f>
        <v>0</v>
      </c>
      <c r="H8727" s="38">
        <f>IF(Txn!$B4370="","",Txn!$E4370)</f>
        <v>0</v>
      </c>
      <c r="I8727" s="40">
        <f>IF(Txn!$B4370="",0,Txn!$O4370)</f>
        <v>0</v>
      </c>
      <c r="J8727" s="40">
        <f>IF(Txn!$B4370="",0,Txn!$P4370)</f>
        <v>0</v>
      </c>
      <c r="K8727" s="41">
        <f>IF($A8727="","",IFERROR(VALUE(MID($A8727,6,2)),""))</f>
        <v>0</v>
      </c>
      <c r="L8727" s="39">
        <f>IF(Txn!$K4370="","",Txn!$K4370)</f>
        <v>0</v>
      </c>
      <c r="N8727" s="42">
        <f>IF($D8727="",0,COUNTIF(BankAccts,$D8727))</f>
        <v>0</v>
      </c>
    </row>
    <row r="8728" spans="1:14">
      <c r="A8728" s="38">
        <f>IF(Txn!$B4370="","",Txn!$B4370)</f>
        <v>0</v>
      </c>
      <c r="B8728" s="38">
        <f>IF(Txn!$B4370="","",Txn!$C4370)</f>
        <v>0</v>
      </c>
      <c r="C8728" s="39">
        <f>IF(Txn!$B4370="","","تراکنش بانکی")</f>
        <v>0</v>
      </c>
      <c r="D8728" s="38">
        <f>IF(Txn!$B4370="","",IF(IF(Txn!$U4370="TRF",Txn!$Y4370,Txn!$Z4370)="","",IF(Txn!$U4370="TRF",Txn!$Y4370,Txn!$Z4370)))</f>
        <v>0</v>
      </c>
      <c r="E8728" s="39">
        <f>IF($D8728="","",IFERROR(VLOOKUP($D8728,AcctTbl,2,0),""))</f>
        <v>0</v>
      </c>
      <c r="F8728" s="39">
        <f>IF($D8728="","",IFERROR(VLOOKUP($D8728,AcctTbl,3,0),""))</f>
        <v>0</v>
      </c>
      <c r="G8728" s="39">
        <f>IF(Txn!$B4370="","",Txn!$D4370)</f>
        <v>0</v>
      </c>
      <c r="H8728" s="38">
        <f>IF(Txn!$B4370="","",Txn!$E4370)</f>
        <v>0</v>
      </c>
      <c r="I8728" s="40">
        <f>IF(Txn!$B4370="",0,Txn!$Q4370)</f>
        <v>0</v>
      </c>
      <c r="J8728" s="40">
        <f>IF(Txn!$B4370="",0,Txn!$R4370)</f>
        <v>0</v>
      </c>
      <c r="K8728" s="41">
        <f>IF($A8728="","",IFERROR(VALUE(MID($A8728,6,2)),""))</f>
        <v>0</v>
      </c>
      <c r="L8728" s="39">
        <f>IF(Txn!$K4370="","","طرف مقابل — "&amp;Txn!$K4370)</f>
        <v>0</v>
      </c>
      <c r="N8728" s="42">
        <f>IF($D8728="",0,COUNTIF(BankAccts,$D8728))</f>
        <v>0</v>
      </c>
    </row>
    <row r="8729" spans="1:14">
      <c r="A8729" s="38">
        <f>IF(Txn!$B4371="","",Txn!$B4371)</f>
        <v>0</v>
      </c>
      <c r="B8729" s="38">
        <f>IF(Txn!$B4371="","",Txn!$C4371)</f>
        <v>0</v>
      </c>
      <c r="C8729" s="39">
        <f>IF(Txn!$B4371="","","تراکنش بانکی")</f>
        <v>0</v>
      </c>
      <c r="D8729" s="38">
        <f>IF(Txn!$B4371="","",IF(Txn!$X4371="","",Txn!$X4371))</f>
        <v>0</v>
      </c>
      <c r="E8729" s="39">
        <f>IF($D8729="","",IFERROR(VLOOKUP($D8729,AcctTbl,2,0),""))</f>
        <v>0</v>
      </c>
      <c r="F8729" s="39">
        <f>IF($D8729="","",IFERROR(VLOOKUP($D8729,AcctTbl,3,0),""))</f>
        <v>0</v>
      </c>
      <c r="G8729" s="39">
        <f>IF(Txn!$B4371="","",Txn!$D4371)</f>
        <v>0</v>
      </c>
      <c r="H8729" s="38">
        <f>IF(Txn!$B4371="","",Txn!$E4371)</f>
        <v>0</v>
      </c>
      <c r="I8729" s="40">
        <f>IF(Txn!$B4371="",0,Txn!$O4371)</f>
        <v>0</v>
      </c>
      <c r="J8729" s="40">
        <f>IF(Txn!$B4371="",0,Txn!$P4371)</f>
        <v>0</v>
      </c>
      <c r="K8729" s="41">
        <f>IF($A8729="","",IFERROR(VALUE(MID($A8729,6,2)),""))</f>
        <v>0</v>
      </c>
      <c r="L8729" s="39">
        <f>IF(Txn!$K4371="","",Txn!$K4371)</f>
        <v>0</v>
      </c>
      <c r="N8729" s="42">
        <f>IF($D8729="",0,COUNTIF(BankAccts,$D8729))</f>
        <v>0</v>
      </c>
    </row>
    <row r="8730" spans="1:14">
      <c r="A8730" s="38">
        <f>IF(Txn!$B4371="","",Txn!$B4371)</f>
        <v>0</v>
      </c>
      <c r="B8730" s="38">
        <f>IF(Txn!$B4371="","",Txn!$C4371)</f>
        <v>0</v>
      </c>
      <c r="C8730" s="39">
        <f>IF(Txn!$B4371="","","تراکنش بانکی")</f>
        <v>0</v>
      </c>
      <c r="D8730" s="38">
        <f>IF(Txn!$B4371="","",IF(IF(Txn!$U4371="TRF",Txn!$Y4371,Txn!$Z4371)="","",IF(Txn!$U4371="TRF",Txn!$Y4371,Txn!$Z4371)))</f>
        <v>0</v>
      </c>
      <c r="E8730" s="39">
        <f>IF($D8730="","",IFERROR(VLOOKUP($D8730,AcctTbl,2,0),""))</f>
        <v>0</v>
      </c>
      <c r="F8730" s="39">
        <f>IF($D8730="","",IFERROR(VLOOKUP($D8730,AcctTbl,3,0),""))</f>
        <v>0</v>
      </c>
      <c r="G8730" s="39">
        <f>IF(Txn!$B4371="","",Txn!$D4371)</f>
        <v>0</v>
      </c>
      <c r="H8730" s="38">
        <f>IF(Txn!$B4371="","",Txn!$E4371)</f>
        <v>0</v>
      </c>
      <c r="I8730" s="40">
        <f>IF(Txn!$B4371="",0,Txn!$Q4371)</f>
        <v>0</v>
      </c>
      <c r="J8730" s="40">
        <f>IF(Txn!$B4371="",0,Txn!$R4371)</f>
        <v>0</v>
      </c>
      <c r="K8730" s="41">
        <f>IF($A8730="","",IFERROR(VALUE(MID($A8730,6,2)),""))</f>
        <v>0</v>
      </c>
      <c r="L8730" s="39">
        <f>IF(Txn!$K4371="","","طرف مقابل — "&amp;Txn!$K4371)</f>
        <v>0</v>
      </c>
      <c r="N8730" s="42">
        <f>IF($D8730="",0,COUNTIF(BankAccts,$D8730))</f>
        <v>0</v>
      </c>
    </row>
    <row r="8731" spans="1:14">
      <c r="A8731" s="38">
        <f>IF(Txn!$B4372="","",Txn!$B4372)</f>
        <v>0</v>
      </c>
      <c r="B8731" s="38">
        <f>IF(Txn!$B4372="","",Txn!$C4372)</f>
        <v>0</v>
      </c>
      <c r="C8731" s="39">
        <f>IF(Txn!$B4372="","","تراکنش بانکی")</f>
        <v>0</v>
      </c>
      <c r="D8731" s="38">
        <f>IF(Txn!$B4372="","",IF(Txn!$X4372="","",Txn!$X4372))</f>
        <v>0</v>
      </c>
      <c r="E8731" s="39">
        <f>IF($D8731="","",IFERROR(VLOOKUP($D8731,AcctTbl,2,0),""))</f>
        <v>0</v>
      </c>
      <c r="F8731" s="39">
        <f>IF($D8731="","",IFERROR(VLOOKUP($D8731,AcctTbl,3,0),""))</f>
        <v>0</v>
      </c>
      <c r="G8731" s="39">
        <f>IF(Txn!$B4372="","",Txn!$D4372)</f>
        <v>0</v>
      </c>
      <c r="H8731" s="38">
        <f>IF(Txn!$B4372="","",Txn!$E4372)</f>
        <v>0</v>
      </c>
      <c r="I8731" s="40">
        <f>IF(Txn!$B4372="",0,Txn!$O4372)</f>
        <v>0</v>
      </c>
      <c r="J8731" s="40">
        <f>IF(Txn!$B4372="",0,Txn!$P4372)</f>
        <v>0</v>
      </c>
      <c r="K8731" s="41">
        <f>IF($A8731="","",IFERROR(VALUE(MID($A8731,6,2)),""))</f>
        <v>0</v>
      </c>
      <c r="L8731" s="39">
        <f>IF(Txn!$K4372="","",Txn!$K4372)</f>
        <v>0</v>
      </c>
      <c r="N8731" s="42">
        <f>IF($D8731="",0,COUNTIF(BankAccts,$D8731))</f>
        <v>0</v>
      </c>
    </row>
    <row r="8732" spans="1:14">
      <c r="A8732" s="38">
        <f>IF(Txn!$B4372="","",Txn!$B4372)</f>
        <v>0</v>
      </c>
      <c r="B8732" s="38">
        <f>IF(Txn!$B4372="","",Txn!$C4372)</f>
        <v>0</v>
      </c>
      <c r="C8732" s="39">
        <f>IF(Txn!$B4372="","","تراکنش بانکی")</f>
        <v>0</v>
      </c>
      <c r="D8732" s="38">
        <f>IF(Txn!$B4372="","",IF(IF(Txn!$U4372="TRF",Txn!$Y4372,Txn!$Z4372)="","",IF(Txn!$U4372="TRF",Txn!$Y4372,Txn!$Z4372)))</f>
        <v>0</v>
      </c>
      <c r="E8732" s="39">
        <f>IF($D8732="","",IFERROR(VLOOKUP($D8732,AcctTbl,2,0),""))</f>
        <v>0</v>
      </c>
      <c r="F8732" s="39">
        <f>IF($D8732="","",IFERROR(VLOOKUP($D8732,AcctTbl,3,0),""))</f>
        <v>0</v>
      </c>
      <c r="G8732" s="39">
        <f>IF(Txn!$B4372="","",Txn!$D4372)</f>
        <v>0</v>
      </c>
      <c r="H8732" s="38">
        <f>IF(Txn!$B4372="","",Txn!$E4372)</f>
        <v>0</v>
      </c>
      <c r="I8732" s="40">
        <f>IF(Txn!$B4372="",0,Txn!$Q4372)</f>
        <v>0</v>
      </c>
      <c r="J8732" s="40">
        <f>IF(Txn!$B4372="",0,Txn!$R4372)</f>
        <v>0</v>
      </c>
      <c r="K8732" s="41">
        <f>IF($A8732="","",IFERROR(VALUE(MID($A8732,6,2)),""))</f>
        <v>0</v>
      </c>
      <c r="L8732" s="39">
        <f>IF(Txn!$K4372="","","طرف مقابل — "&amp;Txn!$K4372)</f>
        <v>0</v>
      </c>
      <c r="N8732" s="42">
        <f>IF($D8732="",0,COUNTIF(BankAccts,$D8732))</f>
        <v>0</v>
      </c>
    </row>
    <row r="8733" spans="1:14">
      <c r="A8733" s="38">
        <f>IF(Txn!$B4373="","",Txn!$B4373)</f>
        <v>0</v>
      </c>
      <c r="B8733" s="38">
        <f>IF(Txn!$B4373="","",Txn!$C4373)</f>
        <v>0</v>
      </c>
      <c r="C8733" s="39">
        <f>IF(Txn!$B4373="","","تراکنش بانکی")</f>
        <v>0</v>
      </c>
      <c r="D8733" s="38">
        <f>IF(Txn!$B4373="","",IF(Txn!$X4373="","",Txn!$X4373))</f>
        <v>0</v>
      </c>
      <c r="E8733" s="39">
        <f>IF($D8733="","",IFERROR(VLOOKUP($D8733,AcctTbl,2,0),""))</f>
        <v>0</v>
      </c>
      <c r="F8733" s="39">
        <f>IF($D8733="","",IFERROR(VLOOKUP($D8733,AcctTbl,3,0),""))</f>
        <v>0</v>
      </c>
      <c r="G8733" s="39">
        <f>IF(Txn!$B4373="","",Txn!$D4373)</f>
        <v>0</v>
      </c>
      <c r="H8733" s="38">
        <f>IF(Txn!$B4373="","",Txn!$E4373)</f>
        <v>0</v>
      </c>
      <c r="I8733" s="40">
        <f>IF(Txn!$B4373="",0,Txn!$O4373)</f>
        <v>0</v>
      </c>
      <c r="J8733" s="40">
        <f>IF(Txn!$B4373="",0,Txn!$P4373)</f>
        <v>0</v>
      </c>
      <c r="K8733" s="41">
        <f>IF($A8733="","",IFERROR(VALUE(MID($A8733,6,2)),""))</f>
        <v>0</v>
      </c>
      <c r="L8733" s="39">
        <f>IF(Txn!$K4373="","",Txn!$K4373)</f>
        <v>0</v>
      </c>
      <c r="N8733" s="42">
        <f>IF($D8733="",0,COUNTIF(BankAccts,$D8733))</f>
        <v>0</v>
      </c>
    </row>
    <row r="8734" spans="1:14">
      <c r="A8734" s="38">
        <f>IF(Txn!$B4373="","",Txn!$B4373)</f>
        <v>0</v>
      </c>
      <c r="B8734" s="38">
        <f>IF(Txn!$B4373="","",Txn!$C4373)</f>
        <v>0</v>
      </c>
      <c r="C8734" s="39">
        <f>IF(Txn!$B4373="","","تراکنش بانکی")</f>
        <v>0</v>
      </c>
      <c r="D8734" s="38">
        <f>IF(Txn!$B4373="","",IF(IF(Txn!$U4373="TRF",Txn!$Y4373,Txn!$Z4373)="","",IF(Txn!$U4373="TRF",Txn!$Y4373,Txn!$Z4373)))</f>
        <v>0</v>
      </c>
      <c r="E8734" s="39">
        <f>IF($D8734="","",IFERROR(VLOOKUP($D8734,AcctTbl,2,0),""))</f>
        <v>0</v>
      </c>
      <c r="F8734" s="39">
        <f>IF($D8734="","",IFERROR(VLOOKUP($D8734,AcctTbl,3,0),""))</f>
        <v>0</v>
      </c>
      <c r="G8734" s="39">
        <f>IF(Txn!$B4373="","",Txn!$D4373)</f>
        <v>0</v>
      </c>
      <c r="H8734" s="38">
        <f>IF(Txn!$B4373="","",Txn!$E4373)</f>
        <v>0</v>
      </c>
      <c r="I8734" s="40">
        <f>IF(Txn!$B4373="",0,Txn!$Q4373)</f>
        <v>0</v>
      </c>
      <c r="J8734" s="40">
        <f>IF(Txn!$B4373="",0,Txn!$R4373)</f>
        <v>0</v>
      </c>
      <c r="K8734" s="41">
        <f>IF($A8734="","",IFERROR(VALUE(MID($A8734,6,2)),""))</f>
        <v>0</v>
      </c>
      <c r="L8734" s="39">
        <f>IF(Txn!$K4373="","","طرف مقابل — "&amp;Txn!$K4373)</f>
        <v>0</v>
      </c>
      <c r="N8734" s="42">
        <f>IF($D8734="",0,COUNTIF(BankAccts,$D8734))</f>
        <v>0</v>
      </c>
    </row>
    <row r="8735" spans="1:14">
      <c r="A8735" s="38">
        <f>IF(Txn!$B4374="","",Txn!$B4374)</f>
        <v>0</v>
      </c>
      <c r="B8735" s="38">
        <f>IF(Txn!$B4374="","",Txn!$C4374)</f>
        <v>0</v>
      </c>
      <c r="C8735" s="39">
        <f>IF(Txn!$B4374="","","تراکنش بانکی")</f>
        <v>0</v>
      </c>
      <c r="D8735" s="38">
        <f>IF(Txn!$B4374="","",IF(Txn!$X4374="","",Txn!$X4374))</f>
        <v>0</v>
      </c>
      <c r="E8735" s="39">
        <f>IF($D8735="","",IFERROR(VLOOKUP($D8735,AcctTbl,2,0),""))</f>
        <v>0</v>
      </c>
      <c r="F8735" s="39">
        <f>IF($D8735="","",IFERROR(VLOOKUP($D8735,AcctTbl,3,0),""))</f>
        <v>0</v>
      </c>
      <c r="G8735" s="39">
        <f>IF(Txn!$B4374="","",Txn!$D4374)</f>
        <v>0</v>
      </c>
      <c r="H8735" s="38">
        <f>IF(Txn!$B4374="","",Txn!$E4374)</f>
        <v>0</v>
      </c>
      <c r="I8735" s="40">
        <f>IF(Txn!$B4374="",0,Txn!$O4374)</f>
        <v>0</v>
      </c>
      <c r="J8735" s="40">
        <f>IF(Txn!$B4374="",0,Txn!$P4374)</f>
        <v>0</v>
      </c>
      <c r="K8735" s="41">
        <f>IF($A8735="","",IFERROR(VALUE(MID($A8735,6,2)),""))</f>
        <v>0</v>
      </c>
      <c r="L8735" s="39">
        <f>IF(Txn!$K4374="","",Txn!$K4374)</f>
        <v>0</v>
      </c>
      <c r="N8735" s="42">
        <f>IF($D8735="",0,COUNTIF(BankAccts,$D8735))</f>
        <v>0</v>
      </c>
    </row>
    <row r="8736" spans="1:14">
      <c r="A8736" s="38">
        <f>IF(Txn!$B4374="","",Txn!$B4374)</f>
        <v>0</v>
      </c>
      <c r="B8736" s="38">
        <f>IF(Txn!$B4374="","",Txn!$C4374)</f>
        <v>0</v>
      </c>
      <c r="C8736" s="39">
        <f>IF(Txn!$B4374="","","تراکنش بانکی")</f>
        <v>0</v>
      </c>
      <c r="D8736" s="38">
        <f>IF(Txn!$B4374="","",IF(IF(Txn!$U4374="TRF",Txn!$Y4374,Txn!$Z4374)="","",IF(Txn!$U4374="TRF",Txn!$Y4374,Txn!$Z4374)))</f>
        <v>0</v>
      </c>
      <c r="E8736" s="39">
        <f>IF($D8736="","",IFERROR(VLOOKUP($D8736,AcctTbl,2,0),""))</f>
        <v>0</v>
      </c>
      <c r="F8736" s="39">
        <f>IF($D8736="","",IFERROR(VLOOKUP($D8736,AcctTbl,3,0),""))</f>
        <v>0</v>
      </c>
      <c r="G8736" s="39">
        <f>IF(Txn!$B4374="","",Txn!$D4374)</f>
        <v>0</v>
      </c>
      <c r="H8736" s="38">
        <f>IF(Txn!$B4374="","",Txn!$E4374)</f>
        <v>0</v>
      </c>
      <c r="I8736" s="40">
        <f>IF(Txn!$B4374="",0,Txn!$Q4374)</f>
        <v>0</v>
      </c>
      <c r="J8736" s="40">
        <f>IF(Txn!$B4374="",0,Txn!$R4374)</f>
        <v>0</v>
      </c>
      <c r="K8736" s="41">
        <f>IF($A8736="","",IFERROR(VALUE(MID($A8736,6,2)),""))</f>
        <v>0</v>
      </c>
      <c r="L8736" s="39">
        <f>IF(Txn!$K4374="","","طرف مقابل — "&amp;Txn!$K4374)</f>
        <v>0</v>
      </c>
      <c r="N8736" s="42">
        <f>IF($D8736="",0,COUNTIF(BankAccts,$D8736))</f>
        <v>0</v>
      </c>
    </row>
    <row r="8737" spans="1:14">
      <c r="A8737" s="38">
        <f>IF(Txn!$B4375="","",Txn!$B4375)</f>
        <v>0</v>
      </c>
      <c r="B8737" s="38">
        <f>IF(Txn!$B4375="","",Txn!$C4375)</f>
        <v>0</v>
      </c>
      <c r="C8737" s="39">
        <f>IF(Txn!$B4375="","","تراکنش بانکی")</f>
        <v>0</v>
      </c>
      <c r="D8737" s="38">
        <f>IF(Txn!$B4375="","",IF(Txn!$X4375="","",Txn!$X4375))</f>
        <v>0</v>
      </c>
      <c r="E8737" s="39">
        <f>IF($D8737="","",IFERROR(VLOOKUP($D8737,AcctTbl,2,0),""))</f>
        <v>0</v>
      </c>
      <c r="F8737" s="39">
        <f>IF($D8737="","",IFERROR(VLOOKUP($D8737,AcctTbl,3,0),""))</f>
        <v>0</v>
      </c>
      <c r="G8737" s="39">
        <f>IF(Txn!$B4375="","",Txn!$D4375)</f>
        <v>0</v>
      </c>
      <c r="H8737" s="38">
        <f>IF(Txn!$B4375="","",Txn!$E4375)</f>
        <v>0</v>
      </c>
      <c r="I8737" s="40">
        <f>IF(Txn!$B4375="",0,Txn!$O4375)</f>
        <v>0</v>
      </c>
      <c r="J8737" s="40">
        <f>IF(Txn!$B4375="",0,Txn!$P4375)</f>
        <v>0</v>
      </c>
      <c r="K8737" s="41">
        <f>IF($A8737="","",IFERROR(VALUE(MID($A8737,6,2)),""))</f>
        <v>0</v>
      </c>
      <c r="L8737" s="39">
        <f>IF(Txn!$K4375="","",Txn!$K4375)</f>
        <v>0</v>
      </c>
      <c r="N8737" s="42">
        <f>IF($D8737="",0,COUNTIF(BankAccts,$D8737))</f>
        <v>0</v>
      </c>
    </row>
    <row r="8738" spans="1:14">
      <c r="A8738" s="38">
        <f>IF(Txn!$B4375="","",Txn!$B4375)</f>
        <v>0</v>
      </c>
      <c r="B8738" s="38">
        <f>IF(Txn!$B4375="","",Txn!$C4375)</f>
        <v>0</v>
      </c>
      <c r="C8738" s="39">
        <f>IF(Txn!$B4375="","","تراکنش بانکی")</f>
        <v>0</v>
      </c>
      <c r="D8738" s="38">
        <f>IF(Txn!$B4375="","",IF(IF(Txn!$U4375="TRF",Txn!$Y4375,Txn!$Z4375)="","",IF(Txn!$U4375="TRF",Txn!$Y4375,Txn!$Z4375)))</f>
        <v>0</v>
      </c>
      <c r="E8738" s="39">
        <f>IF($D8738="","",IFERROR(VLOOKUP($D8738,AcctTbl,2,0),""))</f>
        <v>0</v>
      </c>
      <c r="F8738" s="39">
        <f>IF($D8738="","",IFERROR(VLOOKUP($D8738,AcctTbl,3,0),""))</f>
        <v>0</v>
      </c>
      <c r="G8738" s="39">
        <f>IF(Txn!$B4375="","",Txn!$D4375)</f>
        <v>0</v>
      </c>
      <c r="H8738" s="38">
        <f>IF(Txn!$B4375="","",Txn!$E4375)</f>
        <v>0</v>
      </c>
      <c r="I8738" s="40">
        <f>IF(Txn!$B4375="",0,Txn!$Q4375)</f>
        <v>0</v>
      </c>
      <c r="J8738" s="40">
        <f>IF(Txn!$B4375="",0,Txn!$R4375)</f>
        <v>0</v>
      </c>
      <c r="K8738" s="41">
        <f>IF($A8738="","",IFERROR(VALUE(MID($A8738,6,2)),""))</f>
        <v>0</v>
      </c>
      <c r="L8738" s="39">
        <f>IF(Txn!$K4375="","","طرف مقابل — "&amp;Txn!$K4375)</f>
        <v>0</v>
      </c>
      <c r="N8738" s="42">
        <f>IF($D8738="",0,COUNTIF(BankAccts,$D8738))</f>
        <v>0</v>
      </c>
    </row>
    <row r="8739" spans="1:14">
      <c r="A8739" s="38">
        <f>IF(Txn!$B4376="","",Txn!$B4376)</f>
        <v>0</v>
      </c>
      <c r="B8739" s="38">
        <f>IF(Txn!$B4376="","",Txn!$C4376)</f>
        <v>0</v>
      </c>
      <c r="C8739" s="39">
        <f>IF(Txn!$B4376="","","تراکنش بانکی")</f>
        <v>0</v>
      </c>
      <c r="D8739" s="38">
        <f>IF(Txn!$B4376="","",IF(Txn!$X4376="","",Txn!$X4376))</f>
        <v>0</v>
      </c>
      <c r="E8739" s="39">
        <f>IF($D8739="","",IFERROR(VLOOKUP($D8739,AcctTbl,2,0),""))</f>
        <v>0</v>
      </c>
      <c r="F8739" s="39">
        <f>IF($D8739="","",IFERROR(VLOOKUP($D8739,AcctTbl,3,0),""))</f>
        <v>0</v>
      </c>
      <c r="G8739" s="39">
        <f>IF(Txn!$B4376="","",Txn!$D4376)</f>
        <v>0</v>
      </c>
      <c r="H8739" s="38">
        <f>IF(Txn!$B4376="","",Txn!$E4376)</f>
        <v>0</v>
      </c>
      <c r="I8739" s="40">
        <f>IF(Txn!$B4376="",0,Txn!$O4376)</f>
        <v>0</v>
      </c>
      <c r="J8739" s="40">
        <f>IF(Txn!$B4376="",0,Txn!$P4376)</f>
        <v>0</v>
      </c>
      <c r="K8739" s="41">
        <f>IF($A8739="","",IFERROR(VALUE(MID($A8739,6,2)),""))</f>
        <v>0</v>
      </c>
      <c r="L8739" s="39">
        <f>IF(Txn!$K4376="","",Txn!$K4376)</f>
        <v>0</v>
      </c>
      <c r="N8739" s="42">
        <f>IF($D8739="",0,COUNTIF(BankAccts,$D8739))</f>
        <v>0</v>
      </c>
    </row>
    <row r="8740" spans="1:14">
      <c r="A8740" s="38">
        <f>IF(Txn!$B4376="","",Txn!$B4376)</f>
        <v>0</v>
      </c>
      <c r="B8740" s="38">
        <f>IF(Txn!$B4376="","",Txn!$C4376)</f>
        <v>0</v>
      </c>
      <c r="C8740" s="39">
        <f>IF(Txn!$B4376="","","تراکنش بانکی")</f>
        <v>0</v>
      </c>
      <c r="D8740" s="38">
        <f>IF(Txn!$B4376="","",IF(IF(Txn!$U4376="TRF",Txn!$Y4376,Txn!$Z4376)="","",IF(Txn!$U4376="TRF",Txn!$Y4376,Txn!$Z4376)))</f>
        <v>0</v>
      </c>
      <c r="E8740" s="39">
        <f>IF($D8740="","",IFERROR(VLOOKUP($D8740,AcctTbl,2,0),""))</f>
        <v>0</v>
      </c>
      <c r="F8740" s="39">
        <f>IF($D8740="","",IFERROR(VLOOKUP($D8740,AcctTbl,3,0),""))</f>
        <v>0</v>
      </c>
      <c r="G8740" s="39">
        <f>IF(Txn!$B4376="","",Txn!$D4376)</f>
        <v>0</v>
      </c>
      <c r="H8740" s="38">
        <f>IF(Txn!$B4376="","",Txn!$E4376)</f>
        <v>0</v>
      </c>
      <c r="I8740" s="40">
        <f>IF(Txn!$B4376="",0,Txn!$Q4376)</f>
        <v>0</v>
      </c>
      <c r="J8740" s="40">
        <f>IF(Txn!$B4376="",0,Txn!$R4376)</f>
        <v>0</v>
      </c>
      <c r="K8740" s="41">
        <f>IF($A8740="","",IFERROR(VALUE(MID($A8740,6,2)),""))</f>
        <v>0</v>
      </c>
      <c r="L8740" s="39">
        <f>IF(Txn!$K4376="","","طرف مقابل — "&amp;Txn!$K4376)</f>
        <v>0</v>
      </c>
      <c r="N8740" s="42">
        <f>IF($D8740="",0,COUNTIF(BankAccts,$D8740))</f>
        <v>0</v>
      </c>
    </row>
    <row r="8741" spans="1:14">
      <c r="A8741" s="38">
        <f>IF(Txn!$B4377="","",Txn!$B4377)</f>
        <v>0</v>
      </c>
      <c r="B8741" s="38">
        <f>IF(Txn!$B4377="","",Txn!$C4377)</f>
        <v>0</v>
      </c>
      <c r="C8741" s="39">
        <f>IF(Txn!$B4377="","","تراکنش بانکی")</f>
        <v>0</v>
      </c>
      <c r="D8741" s="38">
        <f>IF(Txn!$B4377="","",IF(Txn!$X4377="","",Txn!$X4377))</f>
        <v>0</v>
      </c>
      <c r="E8741" s="39">
        <f>IF($D8741="","",IFERROR(VLOOKUP($D8741,AcctTbl,2,0),""))</f>
        <v>0</v>
      </c>
      <c r="F8741" s="39">
        <f>IF($D8741="","",IFERROR(VLOOKUP($D8741,AcctTbl,3,0),""))</f>
        <v>0</v>
      </c>
      <c r="G8741" s="39">
        <f>IF(Txn!$B4377="","",Txn!$D4377)</f>
        <v>0</v>
      </c>
      <c r="H8741" s="38">
        <f>IF(Txn!$B4377="","",Txn!$E4377)</f>
        <v>0</v>
      </c>
      <c r="I8741" s="40">
        <f>IF(Txn!$B4377="",0,Txn!$O4377)</f>
        <v>0</v>
      </c>
      <c r="J8741" s="40">
        <f>IF(Txn!$B4377="",0,Txn!$P4377)</f>
        <v>0</v>
      </c>
      <c r="K8741" s="41">
        <f>IF($A8741="","",IFERROR(VALUE(MID($A8741,6,2)),""))</f>
        <v>0</v>
      </c>
      <c r="L8741" s="39">
        <f>IF(Txn!$K4377="","",Txn!$K4377)</f>
        <v>0</v>
      </c>
      <c r="N8741" s="42">
        <f>IF($D8741="",0,COUNTIF(BankAccts,$D8741))</f>
        <v>0</v>
      </c>
    </row>
    <row r="8742" spans="1:14">
      <c r="A8742" s="38">
        <f>IF(Txn!$B4377="","",Txn!$B4377)</f>
        <v>0</v>
      </c>
      <c r="B8742" s="38">
        <f>IF(Txn!$B4377="","",Txn!$C4377)</f>
        <v>0</v>
      </c>
      <c r="C8742" s="39">
        <f>IF(Txn!$B4377="","","تراکنش بانکی")</f>
        <v>0</v>
      </c>
      <c r="D8742" s="38">
        <f>IF(Txn!$B4377="","",IF(IF(Txn!$U4377="TRF",Txn!$Y4377,Txn!$Z4377)="","",IF(Txn!$U4377="TRF",Txn!$Y4377,Txn!$Z4377)))</f>
        <v>0</v>
      </c>
      <c r="E8742" s="39">
        <f>IF($D8742="","",IFERROR(VLOOKUP($D8742,AcctTbl,2,0),""))</f>
        <v>0</v>
      </c>
      <c r="F8742" s="39">
        <f>IF($D8742="","",IFERROR(VLOOKUP($D8742,AcctTbl,3,0),""))</f>
        <v>0</v>
      </c>
      <c r="G8742" s="39">
        <f>IF(Txn!$B4377="","",Txn!$D4377)</f>
        <v>0</v>
      </c>
      <c r="H8742" s="38">
        <f>IF(Txn!$B4377="","",Txn!$E4377)</f>
        <v>0</v>
      </c>
      <c r="I8742" s="40">
        <f>IF(Txn!$B4377="",0,Txn!$Q4377)</f>
        <v>0</v>
      </c>
      <c r="J8742" s="40">
        <f>IF(Txn!$B4377="",0,Txn!$R4377)</f>
        <v>0</v>
      </c>
      <c r="K8742" s="41">
        <f>IF($A8742="","",IFERROR(VALUE(MID($A8742,6,2)),""))</f>
        <v>0</v>
      </c>
      <c r="L8742" s="39">
        <f>IF(Txn!$K4377="","","طرف مقابل — "&amp;Txn!$K4377)</f>
        <v>0</v>
      </c>
      <c r="N8742" s="42">
        <f>IF($D8742="",0,COUNTIF(BankAccts,$D8742))</f>
        <v>0</v>
      </c>
    </row>
    <row r="8743" spans="1:14">
      <c r="A8743" s="38">
        <f>IF(Txn!$B4378="","",Txn!$B4378)</f>
        <v>0</v>
      </c>
      <c r="B8743" s="38">
        <f>IF(Txn!$B4378="","",Txn!$C4378)</f>
        <v>0</v>
      </c>
      <c r="C8743" s="39">
        <f>IF(Txn!$B4378="","","تراکنش بانکی")</f>
        <v>0</v>
      </c>
      <c r="D8743" s="38">
        <f>IF(Txn!$B4378="","",IF(Txn!$X4378="","",Txn!$X4378))</f>
        <v>0</v>
      </c>
      <c r="E8743" s="39">
        <f>IF($D8743="","",IFERROR(VLOOKUP($D8743,AcctTbl,2,0),""))</f>
        <v>0</v>
      </c>
      <c r="F8743" s="39">
        <f>IF($D8743="","",IFERROR(VLOOKUP($D8743,AcctTbl,3,0),""))</f>
        <v>0</v>
      </c>
      <c r="G8743" s="39">
        <f>IF(Txn!$B4378="","",Txn!$D4378)</f>
        <v>0</v>
      </c>
      <c r="H8743" s="38">
        <f>IF(Txn!$B4378="","",Txn!$E4378)</f>
        <v>0</v>
      </c>
      <c r="I8743" s="40">
        <f>IF(Txn!$B4378="",0,Txn!$O4378)</f>
        <v>0</v>
      </c>
      <c r="J8743" s="40">
        <f>IF(Txn!$B4378="",0,Txn!$P4378)</f>
        <v>0</v>
      </c>
      <c r="K8743" s="41">
        <f>IF($A8743="","",IFERROR(VALUE(MID($A8743,6,2)),""))</f>
        <v>0</v>
      </c>
      <c r="L8743" s="39">
        <f>IF(Txn!$K4378="","",Txn!$K4378)</f>
        <v>0</v>
      </c>
      <c r="N8743" s="42">
        <f>IF($D8743="",0,COUNTIF(BankAccts,$D8743))</f>
        <v>0</v>
      </c>
    </row>
    <row r="8744" spans="1:14">
      <c r="A8744" s="38">
        <f>IF(Txn!$B4378="","",Txn!$B4378)</f>
        <v>0</v>
      </c>
      <c r="B8744" s="38">
        <f>IF(Txn!$B4378="","",Txn!$C4378)</f>
        <v>0</v>
      </c>
      <c r="C8744" s="39">
        <f>IF(Txn!$B4378="","","تراکنش بانکی")</f>
        <v>0</v>
      </c>
      <c r="D8744" s="38">
        <f>IF(Txn!$B4378="","",IF(IF(Txn!$U4378="TRF",Txn!$Y4378,Txn!$Z4378)="","",IF(Txn!$U4378="TRF",Txn!$Y4378,Txn!$Z4378)))</f>
        <v>0</v>
      </c>
      <c r="E8744" s="39">
        <f>IF($D8744="","",IFERROR(VLOOKUP($D8744,AcctTbl,2,0),""))</f>
        <v>0</v>
      </c>
      <c r="F8744" s="39">
        <f>IF($D8744="","",IFERROR(VLOOKUP($D8744,AcctTbl,3,0),""))</f>
        <v>0</v>
      </c>
      <c r="G8744" s="39">
        <f>IF(Txn!$B4378="","",Txn!$D4378)</f>
        <v>0</v>
      </c>
      <c r="H8744" s="38">
        <f>IF(Txn!$B4378="","",Txn!$E4378)</f>
        <v>0</v>
      </c>
      <c r="I8744" s="40">
        <f>IF(Txn!$B4378="",0,Txn!$Q4378)</f>
        <v>0</v>
      </c>
      <c r="J8744" s="40">
        <f>IF(Txn!$B4378="",0,Txn!$R4378)</f>
        <v>0</v>
      </c>
      <c r="K8744" s="41">
        <f>IF($A8744="","",IFERROR(VALUE(MID($A8744,6,2)),""))</f>
        <v>0</v>
      </c>
      <c r="L8744" s="39">
        <f>IF(Txn!$K4378="","","طرف مقابل — "&amp;Txn!$K4378)</f>
        <v>0</v>
      </c>
      <c r="N8744" s="42">
        <f>IF($D8744="",0,COUNTIF(BankAccts,$D8744))</f>
        <v>0</v>
      </c>
    </row>
    <row r="8745" spans="1:14">
      <c r="A8745" s="38">
        <f>IF(Txn!$B4379="","",Txn!$B4379)</f>
        <v>0</v>
      </c>
      <c r="B8745" s="38">
        <f>IF(Txn!$B4379="","",Txn!$C4379)</f>
        <v>0</v>
      </c>
      <c r="C8745" s="39">
        <f>IF(Txn!$B4379="","","تراکنش بانکی")</f>
        <v>0</v>
      </c>
      <c r="D8745" s="38">
        <f>IF(Txn!$B4379="","",IF(Txn!$X4379="","",Txn!$X4379))</f>
        <v>0</v>
      </c>
      <c r="E8745" s="39">
        <f>IF($D8745="","",IFERROR(VLOOKUP($D8745,AcctTbl,2,0),""))</f>
        <v>0</v>
      </c>
      <c r="F8745" s="39">
        <f>IF($D8745="","",IFERROR(VLOOKUP($D8745,AcctTbl,3,0),""))</f>
        <v>0</v>
      </c>
      <c r="G8745" s="39">
        <f>IF(Txn!$B4379="","",Txn!$D4379)</f>
        <v>0</v>
      </c>
      <c r="H8745" s="38">
        <f>IF(Txn!$B4379="","",Txn!$E4379)</f>
        <v>0</v>
      </c>
      <c r="I8745" s="40">
        <f>IF(Txn!$B4379="",0,Txn!$O4379)</f>
        <v>0</v>
      </c>
      <c r="J8745" s="40">
        <f>IF(Txn!$B4379="",0,Txn!$P4379)</f>
        <v>0</v>
      </c>
      <c r="K8745" s="41">
        <f>IF($A8745="","",IFERROR(VALUE(MID($A8745,6,2)),""))</f>
        <v>0</v>
      </c>
      <c r="L8745" s="39">
        <f>IF(Txn!$K4379="","",Txn!$K4379)</f>
        <v>0</v>
      </c>
      <c r="N8745" s="42">
        <f>IF($D8745="",0,COUNTIF(BankAccts,$D8745))</f>
        <v>0</v>
      </c>
    </row>
    <row r="8746" spans="1:14">
      <c r="A8746" s="38">
        <f>IF(Txn!$B4379="","",Txn!$B4379)</f>
        <v>0</v>
      </c>
      <c r="B8746" s="38">
        <f>IF(Txn!$B4379="","",Txn!$C4379)</f>
        <v>0</v>
      </c>
      <c r="C8746" s="39">
        <f>IF(Txn!$B4379="","","تراکنش بانکی")</f>
        <v>0</v>
      </c>
      <c r="D8746" s="38">
        <f>IF(Txn!$B4379="","",IF(IF(Txn!$U4379="TRF",Txn!$Y4379,Txn!$Z4379)="","",IF(Txn!$U4379="TRF",Txn!$Y4379,Txn!$Z4379)))</f>
        <v>0</v>
      </c>
      <c r="E8746" s="39">
        <f>IF($D8746="","",IFERROR(VLOOKUP($D8746,AcctTbl,2,0),""))</f>
        <v>0</v>
      </c>
      <c r="F8746" s="39">
        <f>IF($D8746="","",IFERROR(VLOOKUP($D8746,AcctTbl,3,0),""))</f>
        <v>0</v>
      </c>
      <c r="G8746" s="39">
        <f>IF(Txn!$B4379="","",Txn!$D4379)</f>
        <v>0</v>
      </c>
      <c r="H8746" s="38">
        <f>IF(Txn!$B4379="","",Txn!$E4379)</f>
        <v>0</v>
      </c>
      <c r="I8746" s="40">
        <f>IF(Txn!$B4379="",0,Txn!$Q4379)</f>
        <v>0</v>
      </c>
      <c r="J8746" s="40">
        <f>IF(Txn!$B4379="",0,Txn!$R4379)</f>
        <v>0</v>
      </c>
      <c r="K8746" s="41">
        <f>IF($A8746="","",IFERROR(VALUE(MID($A8746,6,2)),""))</f>
        <v>0</v>
      </c>
      <c r="L8746" s="39">
        <f>IF(Txn!$K4379="","","طرف مقابل — "&amp;Txn!$K4379)</f>
        <v>0</v>
      </c>
      <c r="N8746" s="42">
        <f>IF($D8746="",0,COUNTIF(BankAccts,$D8746))</f>
        <v>0</v>
      </c>
    </row>
    <row r="8747" spans="1:14">
      <c r="A8747" s="38">
        <f>IF(Txn!$B4380="","",Txn!$B4380)</f>
        <v>0</v>
      </c>
      <c r="B8747" s="38">
        <f>IF(Txn!$B4380="","",Txn!$C4380)</f>
        <v>0</v>
      </c>
      <c r="C8747" s="39">
        <f>IF(Txn!$B4380="","","تراکنش بانکی")</f>
        <v>0</v>
      </c>
      <c r="D8747" s="38">
        <f>IF(Txn!$B4380="","",IF(Txn!$X4380="","",Txn!$X4380))</f>
        <v>0</v>
      </c>
      <c r="E8747" s="39">
        <f>IF($D8747="","",IFERROR(VLOOKUP($D8747,AcctTbl,2,0),""))</f>
        <v>0</v>
      </c>
      <c r="F8747" s="39">
        <f>IF($D8747="","",IFERROR(VLOOKUP($D8747,AcctTbl,3,0),""))</f>
        <v>0</v>
      </c>
      <c r="G8747" s="39">
        <f>IF(Txn!$B4380="","",Txn!$D4380)</f>
        <v>0</v>
      </c>
      <c r="H8747" s="38">
        <f>IF(Txn!$B4380="","",Txn!$E4380)</f>
        <v>0</v>
      </c>
      <c r="I8747" s="40">
        <f>IF(Txn!$B4380="",0,Txn!$O4380)</f>
        <v>0</v>
      </c>
      <c r="J8747" s="40">
        <f>IF(Txn!$B4380="",0,Txn!$P4380)</f>
        <v>0</v>
      </c>
      <c r="K8747" s="41">
        <f>IF($A8747="","",IFERROR(VALUE(MID($A8747,6,2)),""))</f>
        <v>0</v>
      </c>
      <c r="L8747" s="39">
        <f>IF(Txn!$K4380="","",Txn!$K4380)</f>
        <v>0</v>
      </c>
      <c r="N8747" s="42">
        <f>IF($D8747="",0,COUNTIF(BankAccts,$D8747))</f>
        <v>0</v>
      </c>
    </row>
    <row r="8748" spans="1:14">
      <c r="A8748" s="38">
        <f>IF(Txn!$B4380="","",Txn!$B4380)</f>
        <v>0</v>
      </c>
      <c r="B8748" s="38">
        <f>IF(Txn!$B4380="","",Txn!$C4380)</f>
        <v>0</v>
      </c>
      <c r="C8748" s="39">
        <f>IF(Txn!$B4380="","","تراکنش بانکی")</f>
        <v>0</v>
      </c>
      <c r="D8748" s="38">
        <f>IF(Txn!$B4380="","",IF(IF(Txn!$U4380="TRF",Txn!$Y4380,Txn!$Z4380)="","",IF(Txn!$U4380="TRF",Txn!$Y4380,Txn!$Z4380)))</f>
        <v>0</v>
      </c>
      <c r="E8748" s="39">
        <f>IF($D8748="","",IFERROR(VLOOKUP($D8748,AcctTbl,2,0),""))</f>
        <v>0</v>
      </c>
      <c r="F8748" s="39">
        <f>IF($D8748="","",IFERROR(VLOOKUP($D8748,AcctTbl,3,0),""))</f>
        <v>0</v>
      </c>
      <c r="G8748" s="39">
        <f>IF(Txn!$B4380="","",Txn!$D4380)</f>
        <v>0</v>
      </c>
      <c r="H8748" s="38">
        <f>IF(Txn!$B4380="","",Txn!$E4380)</f>
        <v>0</v>
      </c>
      <c r="I8748" s="40">
        <f>IF(Txn!$B4380="",0,Txn!$Q4380)</f>
        <v>0</v>
      </c>
      <c r="J8748" s="40">
        <f>IF(Txn!$B4380="",0,Txn!$R4380)</f>
        <v>0</v>
      </c>
      <c r="K8748" s="41">
        <f>IF($A8748="","",IFERROR(VALUE(MID($A8748,6,2)),""))</f>
        <v>0</v>
      </c>
      <c r="L8748" s="39">
        <f>IF(Txn!$K4380="","","طرف مقابل — "&amp;Txn!$K4380)</f>
        <v>0</v>
      </c>
      <c r="N8748" s="42">
        <f>IF($D8748="",0,COUNTIF(BankAccts,$D8748))</f>
        <v>0</v>
      </c>
    </row>
    <row r="8749" spans="1:14">
      <c r="A8749" s="38">
        <f>IF(Txn!$B4381="","",Txn!$B4381)</f>
        <v>0</v>
      </c>
      <c r="B8749" s="38">
        <f>IF(Txn!$B4381="","",Txn!$C4381)</f>
        <v>0</v>
      </c>
      <c r="C8749" s="39">
        <f>IF(Txn!$B4381="","","تراکنش بانکی")</f>
        <v>0</v>
      </c>
      <c r="D8749" s="38">
        <f>IF(Txn!$B4381="","",IF(Txn!$X4381="","",Txn!$X4381))</f>
        <v>0</v>
      </c>
      <c r="E8749" s="39">
        <f>IF($D8749="","",IFERROR(VLOOKUP($D8749,AcctTbl,2,0),""))</f>
        <v>0</v>
      </c>
      <c r="F8749" s="39">
        <f>IF($D8749="","",IFERROR(VLOOKUP($D8749,AcctTbl,3,0),""))</f>
        <v>0</v>
      </c>
      <c r="G8749" s="39">
        <f>IF(Txn!$B4381="","",Txn!$D4381)</f>
        <v>0</v>
      </c>
      <c r="H8749" s="38">
        <f>IF(Txn!$B4381="","",Txn!$E4381)</f>
        <v>0</v>
      </c>
      <c r="I8749" s="40">
        <f>IF(Txn!$B4381="",0,Txn!$O4381)</f>
        <v>0</v>
      </c>
      <c r="J8749" s="40">
        <f>IF(Txn!$B4381="",0,Txn!$P4381)</f>
        <v>0</v>
      </c>
      <c r="K8749" s="41">
        <f>IF($A8749="","",IFERROR(VALUE(MID($A8749,6,2)),""))</f>
        <v>0</v>
      </c>
      <c r="L8749" s="39">
        <f>IF(Txn!$K4381="","",Txn!$K4381)</f>
        <v>0</v>
      </c>
      <c r="N8749" s="42">
        <f>IF($D8749="",0,COUNTIF(BankAccts,$D8749))</f>
        <v>0</v>
      </c>
    </row>
    <row r="8750" spans="1:14">
      <c r="A8750" s="38">
        <f>IF(Txn!$B4381="","",Txn!$B4381)</f>
        <v>0</v>
      </c>
      <c r="B8750" s="38">
        <f>IF(Txn!$B4381="","",Txn!$C4381)</f>
        <v>0</v>
      </c>
      <c r="C8750" s="39">
        <f>IF(Txn!$B4381="","","تراکنش بانکی")</f>
        <v>0</v>
      </c>
      <c r="D8750" s="38">
        <f>IF(Txn!$B4381="","",IF(IF(Txn!$U4381="TRF",Txn!$Y4381,Txn!$Z4381)="","",IF(Txn!$U4381="TRF",Txn!$Y4381,Txn!$Z4381)))</f>
        <v>0</v>
      </c>
      <c r="E8750" s="39">
        <f>IF($D8750="","",IFERROR(VLOOKUP($D8750,AcctTbl,2,0),""))</f>
        <v>0</v>
      </c>
      <c r="F8750" s="39">
        <f>IF($D8750="","",IFERROR(VLOOKUP($D8750,AcctTbl,3,0),""))</f>
        <v>0</v>
      </c>
      <c r="G8750" s="39">
        <f>IF(Txn!$B4381="","",Txn!$D4381)</f>
        <v>0</v>
      </c>
      <c r="H8750" s="38">
        <f>IF(Txn!$B4381="","",Txn!$E4381)</f>
        <v>0</v>
      </c>
      <c r="I8750" s="40">
        <f>IF(Txn!$B4381="",0,Txn!$Q4381)</f>
        <v>0</v>
      </c>
      <c r="J8750" s="40">
        <f>IF(Txn!$B4381="",0,Txn!$R4381)</f>
        <v>0</v>
      </c>
      <c r="K8750" s="41">
        <f>IF($A8750="","",IFERROR(VALUE(MID($A8750,6,2)),""))</f>
        <v>0</v>
      </c>
      <c r="L8750" s="39">
        <f>IF(Txn!$K4381="","","طرف مقابل — "&amp;Txn!$K4381)</f>
        <v>0</v>
      </c>
      <c r="N8750" s="42">
        <f>IF($D8750="",0,COUNTIF(BankAccts,$D8750))</f>
        <v>0</v>
      </c>
    </row>
    <row r="8751" spans="1:14">
      <c r="A8751" s="38">
        <f>IF(Txn!$B4382="","",Txn!$B4382)</f>
        <v>0</v>
      </c>
      <c r="B8751" s="38">
        <f>IF(Txn!$B4382="","",Txn!$C4382)</f>
        <v>0</v>
      </c>
      <c r="C8751" s="39">
        <f>IF(Txn!$B4382="","","تراکنش بانکی")</f>
        <v>0</v>
      </c>
      <c r="D8751" s="38">
        <f>IF(Txn!$B4382="","",IF(Txn!$X4382="","",Txn!$X4382))</f>
        <v>0</v>
      </c>
      <c r="E8751" s="39">
        <f>IF($D8751="","",IFERROR(VLOOKUP($D8751,AcctTbl,2,0),""))</f>
        <v>0</v>
      </c>
      <c r="F8751" s="39">
        <f>IF($D8751="","",IFERROR(VLOOKUP($D8751,AcctTbl,3,0),""))</f>
        <v>0</v>
      </c>
      <c r="G8751" s="39">
        <f>IF(Txn!$B4382="","",Txn!$D4382)</f>
        <v>0</v>
      </c>
      <c r="H8751" s="38">
        <f>IF(Txn!$B4382="","",Txn!$E4382)</f>
        <v>0</v>
      </c>
      <c r="I8751" s="40">
        <f>IF(Txn!$B4382="",0,Txn!$O4382)</f>
        <v>0</v>
      </c>
      <c r="J8751" s="40">
        <f>IF(Txn!$B4382="",0,Txn!$P4382)</f>
        <v>0</v>
      </c>
      <c r="K8751" s="41">
        <f>IF($A8751="","",IFERROR(VALUE(MID($A8751,6,2)),""))</f>
        <v>0</v>
      </c>
      <c r="L8751" s="39">
        <f>IF(Txn!$K4382="","",Txn!$K4382)</f>
        <v>0</v>
      </c>
      <c r="N8751" s="42">
        <f>IF($D8751="",0,COUNTIF(BankAccts,$D8751))</f>
        <v>0</v>
      </c>
    </row>
    <row r="8752" spans="1:14">
      <c r="A8752" s="38">
        <f>IF(Txn!$B4382="","",Txn!$B4382)</f>
        <v>0</v>
      </c>
      <c r="B8752" s="38">
        <f>IF(Txn!$B4382="","",Txn!$C4382)</f>
        <v>0</v>
      </c>
      <c r="C8752" s="39">
        <f>IF(Txn!$B4382="","","تراکنش بانکی")</f>
        <v>0</v>
      </c>
      <c r="D8752" s="38">
        <f>IF(Txn!$B4382="","",IF(IF(Txn!$U4382="TRF",Txn!$Y4382,Txn!$Z4382)="","",IF(Txn!$U4382="TRF",Txn!$Y4382,Txn!$Z4382)))</f>
        <v>0</v>
      </c>
      <c r="E8752" s="39">
        <f>IF($D8752="","",IFERROR(VLOOKUP($D8752,AcctTbl,2,0),""))</f>
        <v>0</v>
      </c>
      <c r="F8752" s="39">
        <f>IF($D8752="","",IFERROR(VLOOKUP($D8752,AcctTbl,3,0),""))</f>
        <v>0</v>
      </c>
      <c r="G8752" s="39">
        <f>IF(Txn!$B4382="","",Txn!$D4382)</f>
        <v>0</v>
      </c>
      <c r="H8752" s="38">
        <f>IF(Txn!$B4382="","",Txn!$E4382)</f>
        <v>0</v>
      </c>
      <c r="I8752" s="40">
        <f>IF(Txn!$B4382="",0,Txn!$Q4382)</f>
        <v>0</v>
      </c>
      <c r="J8752" s="40">
        <f>IF(Txn!$B4382="",0,Txn!$R4382)</f>
        <v>0</v>
      </c>
      <c r="K8752" s="41">
        <f>IF($A8752="","",IFERROR(VALUE(MID($A8752,6,2)),""))</f>
        <v>0</v>
      </c>
      <c r="L8752" s="39">
        <f>IF(Txn!$K4382="","","طرف مقابل — "&amp;Txn!$K4382)</f>
        <v>0</v>
      </c>
      <c r="N8752" s="42">
        <f>IF($D8752="",0,COUNTIF(BankAccts,$D8752))</f>
        <v>0</v>
      </c>
    </row>
    <row r="8753" spans="1:14">
      <c r="A8753" s="38">
        <f>IF(Txn!$B4383="","",Txn!$B4383)</f>
        <v>0</v>
      </c>
      <c r="B8753" s="38">
        <f>IF(Txn!$B4383="","",Txn!$C4383)</f>
        <v>0</v>
      </c>
      <c r="C8753" s="39">
        <f>IF(Txn!$B4383="","","تراکنش بانکی")</f>
        <v>0</v>
      </c>
      <c r="D8753" s="38">
        <f>IF(Txn!$B4383="","",IF(Txn!$X4383="","",Txn!$X4383))</f>
        <v>0</v>
      </c>
      <c r="E8753" s="39">
        <f>IF($D8753="","",IFERROR(VLOOKUP($D8753,AcctTbl,2,0),""))</f>
        <v>0</v>
      </c>
      <c r="F8753" s="39">
        <f>IF($D8753="","",IFERROR(VLOOKUP($D8753,AcctTbl,3,0),""))</f>
        <v>0</v>
      </c>
      <c r="G8753" s="39">
        <f>IF(Txn!$B4383="","",Txn!$D4383)</f>
        <v>0</v>
      </c>
      <c r="H8753" s="38">
        <f>IF(Txn!$B4383="","",Txn!$E4383)</f>
        <v>0</v>
      </c>
      <c r="I8753" s="40">
        <f>IF(Txn!$B4383="",0,Txn!$O4383)</f>
        <v>0</v>
      </c>
      <c r="J8753" s="40">
        <f>IF(Txn!$B4383="",0,Txn!$P4383)</f>
        <v>0</v>
      </c>
      <c r="K8753" s="41">
        <f>IF($A8753="","",IFERROR(VALUE(MID($A8753,6,2)),""))</f>
        <v>0</v>
      </c>
      <c r="L8753" s="39">
        <f>IF(Txn!$K4383="","",Txn!$K4383)</f>
        <v>0</v>
      </c>
      <c r="N8753" s="42">
        <f>IF($D8753="",0,COUNTIF(BankAccts,$D8753))</f>
        <v>0</v>
      </c>
    </row>
    <row r="8754" spans="1:14">
      <c r="A8754" s="38">
        <f>IF(Txn!$B4383="","",Txn!$B4383)</f>
        <v>0</v>
      </c>
      <c r="B8754" s="38">
        <f>IF(Txn!$B4383="","",Txn!$C4383)</f>
        <v>0</v>
      </c>
      <c r="C8754" s="39">
        <f>IF(Txn!$B4383="","","تراکنش بانکی")</f>
        <v>0</v>
      </c>
      <c r="D8754" s="38">
        <f>IF(Txn!$B4383="","",IF(IF(Txn!$U4383="TRF",Txn!$Y4383,Txn!$Z4383)="","",IF(Txn!$U4383="TRF",Txn!$Y4383,Txn!$Z4383)))</f>
        <v>0</v>
      </c>
      <c r="E8754" s="39">
        <f>IF($D8754="","",IFERROR(VLOOKUP($D8754,AcctTbl,2,0),""))</f>
        <v>0</v>
      </c>
      <c r="F8754" s="39">
        <f>IF($D8754="","",IFERROR(VLOOKUP($D8754,AcctTbl,3,0),""))</f>
        <v>0</v>
      </c>
      <c r="G8754" s="39">
        <f>IF(Txn!$B4383="","",Txn!$D4383)</f>
        <v>0</v>
      </c>
      <c r="H8754" s="38">
        <f>IF(Txn!$B4383="","",Txn!$E4383)</f>
        <v>0</v>
      </c>
      <c r="I8754" s="40">
        <f>IF(Txn!$B4383="",0,Txn!$Q4383)</f>
        <v>0</v>
      </c>
      <c r="J8754" s="40">
        <f>IF(Txn!$B4383="",0,Txn!$R4383)</f>
        <v>0</v>
      </c>
      <c r="K8754" s="41">
        <f>IF($A8754="","",IFERROR(VALUE(MID($A8754,6,2)),""))</f>
        <v>0</v>
      </c>
      <c r="L8754" s="39">
        <f>IF(Txn!$K4383="","","طرف مقابل — "&amp;Txn!$K4383)</f>
        <v>0</v>
      </c>
      <c r="N8754" s="42">
        <f>IF($D8754="",0,COUNTIF(BankAccts,$D8754))</f>
        <v>0</v>
      </c>
    </row>
    <row r="8755" spans="1:14">
      <c r="A8755" s="38">
        <f>IF(Txn!$B4384="","",Txn!$B4384)</f>
        <v>0</v>
      </c>
      <c r="B8755" s="38">
        <f>IF(Txn!$B4384="","",Txn!$C4384)</f>
        <v>0</v>
      </c>
      <c r="C8755" s="39">
        <f>IF(Txn!$B4384="","","تراکنش بانکی")</f>
        <v>0</v>
      </c>
      <c r="D8755" s="38">
        <f>IF(Txn!$B4384="","",IF(Txn!$X4384="","",Txn!$X4384))</f>
        <v>0</v>
      </c>
      <c r="E8755" s="39">
        <f>IF($D8755="","",IFERROR(VLOOKUP($D8755,AcctTbl,2,0),""))</f>
        <v>0</v>
      </c>
      <c r="F8755" s="39">
        <f>IF($D8755="","",IFERROR(VLOOKUP($D8755,AcctTbl,3,0),""))</f>
        <v>0</v>
      </c>
      <c r="G8755" s="39">
        <f>IF(Txn!$B4384="","",Txn!$D4384)</f>
        <v>0</v>
      </c>
      <c r="H8755" s="38">
        <f>IF(Txn!$B4384="","",Txn!$E4384)</f>
        <v>0</v>
      </c>
      <c r="I8755" s="40">
        <f>IF(Txn!$B4384="",0,Txn!$O4384)</f>
        <v>0</v>
      </c>
      <c r="J8755" s="40">
        <f>IF(Txn!$B4384="",0,Txn!$P4384)</f>
        <v>0</v>
      </c>
      <c r="K8755" s="41">
        <f>IF($A8755="","",IFERROR(VALUE(MID($A8755,6,2)),""))</f>
        <v>0</v>
      </c>
      <c r="L8755" s="39">
        <f>IF(Txn!$K4384="","",Txn!$K4384)</f>
        <v>0</v>
      </c>
      <c r="N8755" s="42">
        <f>IF($D8755="",0,COUNTIF(BankAccts,$D8755))</f>
        <v>0</v>
      </c>
    </row>
    <row r="8756" spans="1:14">
      <c r="A8756" s="38">
        <f>IF(Txn!$B4384="","",Txn!$B4384)</f>
        <v>0</v>
      </c>
      <c r="B8756" s="38">
        <f>IF(Txn!$B4384="","",Txn!$C4384)</f>
        <v>0</v>
      </c>
      <c r="C8756" s="39">
        <f>IF(Txn!$B4384="","","تراکنش بانکی")</f>
        <v>0</v>
      </c>
      <c r="D8756" s="38">
        <f>IF(Txn!$B4384="","",IF(IF(Txn!$U4384="TRF",Txn!$Y4384,Txn!$Z4384)="","",IF(Txn!$U4384="TRF",Txn!$Y4384,Txn!$Z4384)))</f>
        <v>0</v>
      </c>
      <c r="E8756" s="39">
        <f>IF($D8756="","",IFERROR(VLOOKUP($D8756,AcctTbl,2,0),""))</f>
        <v>0</v>
      </c>
      <c r="F8756" s="39">
        <f>IF($D8756="","",IFERROR(VLOOKUP($D8756,AcctTbl,3,0),""))</f>
        <v>0</v>
      </c>
      <c r="G8756" s="39">
        <f>IF(Txn!$B4384="","",Txn!$D4384)</f>
        <v>0</v>
      </c>
      <c r="H8756" s="38">
        <f>IF(Txn!$B4384="","",Txn!$E4384)</f>
        <v>0</v>
      </c>
      <c r="I8756" s="40">
        <f>IF(Txn!$B4384="",0,Txn!$Q4384)</f>
        <v>0</v>
      </c>
      <c r="J8756" s="40">
        <f>IF(Txn!$B4384="",0,Txn!$R4384)</f>
        <v>0</v>
      </c>
      <c r="K8756" s="41">
        <f>IF($A8756="","",IFERROR(VALUE(MID($A8756,6,2)),""))</f>
        <v>0</v>
      </c>
      <c r="L8756" s="39">
        <f>IF(Txn!$K4384="","","طرف مقابل — "&amp;Txn!$K4384)</f>
        <v>0</v>
      </c>
      <c r="N8756" s="42">
        <f>IF($D8756="",0,COUNTIF(BankAccts,$D8756))</f>
        <v>0</v>
      </c>
    </row>
    <row r="8757" spans="1:14">
      <c r="A8757" s="38">
        <f>IF(Txn!$B4385="","",Txn!$B4385)</f>
        <v>0</v>
      </c>
      <c r="B8757" s="38">
        <f>IF(Txn!$B4385="","",Txn!$C4385)</f>
        <v>0</v>
      </c>
      <c r="C8757" s="39">
        <f>IF(Txn!$B4385="","","تراکنش بانکی")</f>
        <v>0</v>
      </c>
      <c r="D8757" s="38">
        <f>IF(Txn!$B4385="","",IF(Txn!$X4385="","",Txn!$X4385))</f>
        <v>0</v>
      </c>
      <c r="E8757" s="39">
        <f>IF($D8757="","",IFERROR(VLOOKUP($D8757,AcctTbl,2,0),""))</f>
        <v>0</v>
      </c>
      <c r="F8757" s="39">
        <f>IF($D8757="","",IFERROR(VLOOKUP($D8757,AcctTbl,3,0),""))</f>
        <v>0</v>
      </c>
      <c r="G8757" s="39">
        <f>IF(Txn!$B4385="","",Txn!$D4385)</f>
        <v>0</v>
      </c>
      <c r="H8757" s="38">
        <f>IF(Txn!$B4385="","",Txn!$E4385)</f>
        <v>0</v>
      </c>
      <c r="I8757" s="40">
        <f>IF(Txn!$B4385="",0,Txn!$O4385)</f>
        <v>0</v>
      </c>
      <c r="J8757" s="40">
        <f>IF(Txn!$B4385="",0,Txn!$P4385)</f>
        <v>0</v>
      </c>
      <c r="K8757" s="41">
        <f>IF($A8757="","",IFERROR(VALUE(MID($A8757,6,2)),""))</f>
        <v>0</v>
      </c>
      <c r="L8757" s="39">
        <f>IF(Txn!$K4385="","",Txn!$K4385)</f>
        <v>0</v>
      </c>
      <c r="N8757" s="42">
        <f>IF($D8757="",0,COUNTIF(BankAccts,$D8757))</f>
        <v>0</v>
      </c>
    </row>
    <row r="8758" spans="1:14">
      <c r="A8758" s="38">
        <f>IF(Txn!$B4385="","",Txn!$B4385)</f>
        <v>0</v>
      </c>
      <c r="B8758" s="38">
        <f>IF(Txn!$B4385="","",Txn!$C4385)</f>
        <v>0</v>
      </c>
      <c r="C8758" s="39">
        <f>IF(Txn!$B4385="","","تراکنش بانکی")</f>
        <v>0</v>
      </c>
      <c r="D8758" s="38">
        <f>IF(Txn!$B4385="","",IF(IF(Txn!$U4385="TRF",Txn!$Y4385,Txn!$Z4385)="","",IF(Txn!$U4385="TRF",Txn!$Y4385,Txn!$Z4385)))</f>
        <v>0</v>
      </c>
      <c r="E8758" s="39">
        <f>IF($D8758="","",IFERROR(VLOOKUP($D8758,AcctTbl,2,0),""))</f>
        <v>0</v>
      </c>
      <c r="F8758" s="39">
        <f>IF($D8758="","",IFERROR(VLOOKUP($D8758,AcctTbl,3,0),""))</f>
        <v>0</v>
      </c>
      <c r="G8758" s="39">
        <f>IF(Txn!$B4385="","",Txn!$D4385)</f>
        <v>0</v>
      </c>
      <c r="H8758" s="38">
        <f>IF(Txn!$B4385="","",Txn!$E4385)</f>
        <v>0</v>
      </c>
      <c r="I8758" s="40">
        <f>IF(Txn!$B4385="",0,Txn!$Q4385)</f>
        <v>0</v>
      </c>
      <c r="J8758" s="40">
        <f>IF(Txn!$B4385="",0,Txn!$R4385)</f>
        <v>0</v>
      </c>
      <c r="K8758" s="41">
        <f>IF($A8758="","",IFERROR(VALUE(MID($A8758,6,2)),""))</f>
        <v>0</v>
      </c>
      <c r="L8758" s="39">
        <f>IF(Txn!$K4385="","","طرف مقابل — "&amp;Txn!$K4385)</f>
        <v>0</v>
      </c>
      <c r="N8758" s="42">
        <f>IF($D8758="",0,COUNTIF(BankAccts,$D8758))</f>
        <v>0</v>
      </c>
    </row>
    <row r="8759" spans="1:14">
      <c r="A8759" s="38">
        <f>IF(Txn!$B4386="","",Txn!$B4386)</f>
        <v>0</v>
      </c>
      <c r="B8759" s="38">
        <f>IF(Txn!$B4386="","",Txn!$C4386)</f>
        <v>0</v>
      </c>
      <c r="C8759" s="39">
        <f>IF(Txn!$B4386="","","تراکنش بانکی")</f>
        <v>0</v>
      </c>
      <c r="D8759" s="38">
        <f>IF(Txn!$B4386="","",IF(Txn!$X4386="","",Txn!$X4386))</f>
        <v>0</v>
      </c>
      <c r="E8759" s="39">
        <f>IF($D8759="","",IFERROR(VLOOKUP($D8759,AcctTbl,2,0),""))</f>
        <v>0</v>
      </c>
      <c r="F8759" s="39">
        <f>IF($D8759="","",IFERROR(VLOOKUP($D8759,AcctTbl,3,0),""))</f>
        <v>0</v>
      </c>
      <c r="G8759" s="39">
        <f>IF(Txn!$B4386="","",Txn!$D4386)</f>
        <v>0</v>
      </c>
      <c r="H8759" s="38">
        <f>IF(Txn!$B4386="","",Txn!$E4386)</f>
        <v>0</v>
      </c>
      <c r="I8759" s="40">
        <f>IF(Txn!$B4386="",0,Txn!$O4386)</f>
        <v>0</v>
      </c>
      <c r="J8759" s="40">
        <f>IF(Txn!$B4386="",0,Txn!$P4386)</f>
        <v>0</v>
      </c>
      <c r="K8759" s="41">
        <f>IF($A8759="","",IFERROR(VALUE(MID($A8759,6,2)),""))</f>
        <v>0</v>
      </c>
      <c r="L8759" s="39">
        <f>IF(Txn!$K4386="","",Txn!$K4386)</f>
        <v>0</v>
      </c>
      <c r="N8759" s="42">
        <f>IF($D8759="",0,COUNTIF(BankAccts,$D8759))</f>
        <v>0</v>
      </c>
    </row>
    <row r="8760" spans="1:14">
      <c r="A8760" s="38">
        <f>IF(Txn!$B4386="","",Txn!$B4386)</f>
        <v>0</v>
      </c>
      <c r="B8760" s="38">
        <f>IF(Txn!$B4386="","",Txn!$C4386)</f>
        <v>0</v>
      </c>
      <c r="C8760" s="39">
        <f>IF(Txn!$B4386="","","تراکنش بانکی")</f>
        <v>0</v>
      </c>
      <c r="D8760" s="38">
        <f>IF(Txn!$B4386="","",IF(IF(Txn!$U4386="TRF",Txn!$Y4386,Txn!$Z4386)="","",IF(Txn!$U4386="TRF",Txn!$Y4386,Txn!$Z4386)))</f>
        <v>0</v>
      </c>
      <c r="E8760" s="39">
        <f>IF($D8760="","",IFERROR(VLOOKUP($D8760,AcctTbl,2,0),""))</f>
        <v>0</v>
      </c>
      <c r="F8760" s="39">
        <f>IF($D8760="","",IFERROR(VLOOKUP($D8760,AcctTbl,3,0),""))</f>
        <v>0</v>
      </c>
      <c r="G8760" s="39">
        <f>IF(Txn!$B4386="","",Txn!$D4386)</f>
        <v>0</v>
      </c>
      <c r="H8760" s="38">
        <f>IF(Txn!$B4386="","",Txn!$E4386)</f>
        <v>0</v>
      </c>
      <c r="I8760" s="40">
        <f>IF(Txn!$B4386="",0,Txn!$Q4386)</f>
        <v>0</v>
      </c>
      <c r="J8760" s="40">
        <f>IF(Txn!$B4386="",0,Txn!$R4386)</f>
        <v>0</v>
      </c>
      <c r="K8760" s="41">
        <f>IF($A8760="","",IFERROR(VALUE(MID($A8760,6,2)),""))</f>
        <v>0</v>
      </c>
      <c r="L8760" s="39">
        <f>IF(Txn!$K4386="","","طرف مقابل — "&amp;Txn!$K4386)</f>
        <v>0</v>
      </c>
      <c r="N8760" s="42">
        <f>IF($D8760="",0,COUNTIF(BankAccts,$D8760))</f>
        <v>0</v>
      </c>
    </row>
    <row r="8761" spans="1:14">
      <c r="A8761" s="38">
        <f>IF(Txn!$B4387="","",Txn!$B4387)</f>
        <v>0</v>
      </c>
      <c r="B8761" s="38">
        <f>IF(Txn!$B4387="","",Txn!$C4387)</f>
        <v>0</v>
      </c>
      <c r="C8761" s="39">
        <f>IF(Txn!$B4387="","","تراکنش بانکی")</f>
        <v>0</v>
      </c>
      <c r="D8761" s="38">
        <f>IF(Txn!$B4387="","",IF(Txn!$X4387="","",Txn!$X4387))</f>
        <v>0</v>
      </c>
      <c r="E8761" s="39">
        <f>IF($D8761="","",IFERROR(VLOOKUP($D8761,AcctTbl,2,0),""))</f>
        <v>0</v>
      </c>
      <c r="F8761" s="39">
        <f>IF($D8761="","",IFERROR(VLOOKUP($D8761,AcctTbl,3,0),""))</f>
        <v>0</v>
      </c>
      <c r="G8761" s="39">
        <f>IF(Txn!$B4387="","",Txn!$D4387)</f>
        <v>0</v>
      </c>
      <c r="H8761" s="38">
        <f>IF(Txn!$B4387="","",Txn!$E4387)</f>
        <v>0</v>
      </c>
      <c r="I8761" s="40">
        <f>IF(Txn!$B4387="",0,Txn!$O4387)</f>
        <v>0</v>
      </c>
      <c r="J8761" s="40">
        <f>IF(Txn!$B4387="",0,Txn!$P4387)</f>
        <v>0</v>
      </c>
      <c r="K8761" s="41">
        <f>IF($A8761="","",IFERROR(VALUE(MID($A8761,6,2)),""))</f>
        <v>0</v>
      </c>
      <c r="L8761" s="39">
        <f>IF(Txn!$K4387="","",Txn!$K4387)</f>
        <v>0</v>
      </c>
      <c r="N8761" s="42">
        <f>IF($D8761="",0,COUNTIF(BankAccts,$D8761))</f>
        <v>0</v>
      </c>
    </row>
    <row r="8762" spans="1:14">
      <c r="A8762" s="38">
        <f>IF(Txn!$B4387="","",Txn!$B4387)</f>
        <v>0</v>
      </c>
      <c r="B8762" s="38">
        <f>IF(Txn!$B4387="","",Txn!$C4387)</f>
        <v>0</v>
      </c>
      <c r="C8762" s="39">
        <f>IF(Txn!$B4387="","","تراکنش بانکی")</f>
        <v>0</v>
      </c>
      <c r="D8762" s="38">
        <f>IF(Txn!$B4387="","",IF(IF(Txn!$U4387="TRF",Txn!$Y4387,Txn!$Z4387)="","",IF(Txn!$U4387="TRF",Txn!$Y4387,Txn!$Z4387)))</f>
        <v>0</v>
      </c>
      <c r="E8762" s="39">
        <f>IF($D8762="","",IFERROR(VLOOKUP($D8762,AcctTbl,2,0),""))</f>
        <v>0</v>
      </c>
      <c r="F8762" s="39">
        <f>IF($D8762="","",IFERROR(VLOOKUP($D8762,AcctTbl,3,0),""))</f>
        <v>0</v>
      </c>
      <c r="G8762" s="39">
        <f>IF(Txn!$B4387="","",Txn!$D4387)</f>
        <v>0</v>
      </c>
      <c r="H8762" s="38">
        <f>IF(Txn!$B4387="","",Txn!$E4387)</f>
        <v>0</v>
      </c>
      <c r="I8762" s="40">
        <f>IF(Txn!$B4387="",0,Txn!$Q4387)</f>
        <v>0</v>
      </c>
      <c r="J8762" s="40">
        <f>IF(Txn!$B4387="",0,Txn!$R4387)</f>
        <v>0</v>
      </c>
      <c r="K8762" s="41">
        <f>IF($A8762="","",IFERROR(VALUE(MID($A8762,6,2)),""))</f>
        <v>0</v>
      </c>
      <c r="L8762" s="39">
        <f>IF(Txn!$K4387="","","طرف مقابل — "&amp;Txn!$K4387)</f>
        <v>0</v>
      </c>
      <c r="N8762" s="42">
        <f>IF($D8762="",0,COUNTIF(BankAccts,$D8762))</f>
        <v>0</v>
      </c>
    </row>
    <row r="8763" spans="1:14">
      <c r="A8763" s="38">
        <f>IF(Txn!$B4388="","",Txn!$B4388)</f>
        <v>0</v>
      </c>
      <c r="B8763" s="38">
        <f>IF(Txn!$B4388="","",Txn!$C4388)</f>
        <v>0</v>
      </c>
      <c r="C8763" s="39">
        <f>IF(Txn!$B4388="","","تراکنش بانکی")</f>
        <v>0</v>
      </c>
      <c r="D8763" s="38">
        <f>IF(Txn!$B4388="","",IF(Txn!$X4388="","",Txn!$X4388))</f>
        <v>0</v>
      </c>
      <c r="E8763" s="39">
        <f>IF($D8763="","",IFERROR(VLOOKUP($D8763,AcctTbl,2,0),""))</f>
        <v>0</v>
      </c>
      <c r="F8763" s="39">
        <f>IF($D8763="","",IFERROR(VLOOKUP($D8763,AcctTbl,3,0),""))</f>
        <v>0</v>
      </c>
      <c r="G8763" s="39">
        <f>IF(Txn!$B4388="","",Txn!$D4388)</f>
        <v>0</v>
      </c>
      <c r="H8763" s="38">
        <f>IF(Txn!$B4388="","",Txn!$E4388)</f>
        <v>0</v>
      </c>
      <c r="I8763" s="40">
        <f>IF(Txn!$B4388="",0,Txn!$O4388)</f>
        <v>0</v>
      </c>
      <c r="J8763" s="40">
        <f>IF(Txn!$B4388="",0,Txn!$P4388)</f>
        <v>0</v>
      </c>
      <c r="K8763" s="41">
        <f>IF($A8763="","",IFERROR(VALUE(MID($A8763,6,2)),""))</f>
        <v>0</v>
      </c>
      <c r="L8763" s="39">
        <f>IF(Txn!$K4388="","",Txn!$K4388)</f>
        <v>0</v>
      </c>
      <c r="N8763" s="42">
        <f>IF($D8763="",0,COUNTIF(BankAccts,$D8763))</f>
        <v>0</v>
      </c>
    </row>
    <row r="8764" spans="1:14">
      <c r="A8764" s="38">
        <f>IF(Txn!$B4388="","",Txn!$B4388)</f>
        <v>0</v>
      </c>
      <c r="B8764" s="38">
        <f>IF(Txn!$B4388="","",Txn!$C4388)</f>
        <v>0</v>
      </c>
      <c r="C8764" s="39">
        <f>IF(Txn!$B4388="","","تراکنش بانکی")</f>
        <v>0</v>
      </c>
      <c r="D8764" s="38">
        <f>IF(Txn!$B4388="","",IF(IF(Txn!$U4388="TRF",Txn!$Y4388,Txn!$Z4388)="","",IF(Txn!$U4388="TRF",Txn!$Y4388,Txn!$Z4388)))</f>
        <v>0</v>
      </c>
      <c r="E8764" s="39">
        <f>IF($D8764="","",IFERROR(VLOOKUP($D8764,AcctTbl,2,0),""))</f>
        <v>0</v>
      </c>
      <c r="F8764" s="39">
        <f>IF($D8764="","",IFERROR(VLOOKUP($D8764,AcctTbl,3,0),""))</f>
        <v>0</v>
      </c>
      <c r="G8764" s="39">
        <f>IF(Txn!$B4388="","",Txn!$D4388)</f>
        <v>0</v>
      </c>
      <c r="H8764" s="38">
        <f>IF(Txn!$B4388="","",Txn!$E4388)</f>
        <v>0</v>
      </c>
      <c r="I8764" s="40">
        <f>IF(Txn!$B4388="",0,Txn!$Q4388)</f>
        <v>0</v>
      </c>
      <c r="J8764" s="40">
        <f>IF(Txn!$B4388="",0,Txn!$R4388)</f>
        <v>0</v>
      </c>
      <c r="K8764" s="41">
        <f>IF($A8764="","",IFERROR(VALUE(MID($A8764,6,2)),""))</f>
        <v>0</v>
      </c>
      <c r="L8764" s="39">
        <f>IF(Txn!$K4388="","","طرف مقابل — "&amp;Txn!$K4388)</f>
        <v>0</v>
      </c>
      <c r="N8764" s="42">
        <f>IF($D8764="",0,COUNTIF(BankAccts,$D8764))</f>
        <v>0</v>
      </c>
    </row>
    <row r="8765" spans="1:14">
      <c r="A8765" s="38">
        <f>IF(Txn!$B4389="","",Txn!$B4389)</f>
        <v>0</v>
      </c>
      <c r="B8765" s="38">
        <f>IF(Txn!$B4389="","",Txn!$C4389)</f>
        <v>0</v>
      </c>
      <c r="C8765" s="39">
        <f>IF(Txn!$B4389="","","تراکنش بانکی")</f>
        <v>0</v>
      </c>
      <c r="D8765" s="38">
        <f>IF(Txn!$B4389="","",IF(Txn!$X4389="","",Txn!$X4389))</f>
        <v>0</v>
      </c>
      <c r="E8765" s="39">
        <f>IF($D8765="","",IFERROR(VLOOKUP($D8765,AcctTbl,2,0),""))</f>
        <v>0</v>
      </c>
      <c r="F8765" s="39">
        <f>IF($D8765="","",IFERROR(VLOOKUP($D8765,AcctTbl,3,0),""))</f>
        <v>0</v>
      </c>
      <c r="G8765" s="39">
        <f>IF(Txn!$B4389="","",Txn!$D4389)</f>
        <v>0</v>
      </c>
      <c r="H8765" s="38">
        <f>IF(Txn!$B4389="","",Txn!$E4389)</f>
        <v>0</v>
      </c>
      <c r="I8765" s="40">
        <f>IF(Txn!$B4389="",0,Txn!$O4389)</f>
        <v>0</v>
      </c>
      <c r="J8765" s="40">
        <f>IF(Txn!$B4389="",0,Txn!$P4389)</f>
        <v>0</v>
      </c>
      <c r="K8765" s="41">
        <f>IF($A8765="","",IFERROR(VALUE(MID($A8765,6,2)),""))</f>
        <v>0</v>
      </c>
      <c r="L8765" s="39">
        <f>IF(Txn!$K4389="","",Txn!$K4389)</f>
        <v>0</v>
      </c>
      <c r="N8765" s="42">
        <f>IF($D8765="",0,COUNTIF(BankAccts,$D8765))</f>
        <v>0</v>
      </c>
    </row>
    <row r="8766" spans="1:14">
      <c r="A8766" s="38">
        <f>IF(Txn!$B4389="","",Txn!$B4389)</f>
        <v>0</v>
      </c>
      <c r="B8766" s="38">
        <f>IF(Txn!$B4389="","",Txn!$C4389)</f>
        <v>0</v>
      </c>
      <c r="C8766" s="39">
        <f>IF(Txn!$B4389="","","تراکنش بانکی")</f>
        <v>0</v>
      </c>
      <c r="D8766" s="38">
        <f>IF(Txn!$B4389="","",IF(IF(Txn!$U4389="TRF",Txn!$Y4389,Txn!$Z4389)="","",IF(Txn!$U4389="TRF",Txn!$Y4389,Txn!$Z4389)))</f>
        <v>0</v>
      </c>
      <c r="E8766" s="39">
        <f>IF($D8766="","",IFERROR(VLOOKUP($D8766,AcctTbl,2,0),""))</f>
        <v>0</v>
      </c>
      <c r="F8766" s="39">
        <f>IF($D8766="","",IFERROR(VLOOKUP($D8766,AcctTbl,3,0),""))</f>
        <v>0</v>
      </c>
      <c r="G8766" s="39">
        <f>IF(Txn!$B4389="","",Txn!$D4389)</f>
        <v>0</v>
      </c>
      <c r="H8766" s="38">
        <f>IF(Txn!$B4389="","",Txn!$E4389)</f>
        <v>0</v>
      </c>
      <c r="I8766" s="40">
        <f>IF(Txn!$B4389="",0,Txn!$Q4389)</f>
        <v>0</v>
      </c>
      <c r="J8766" s="40">
        <f>IF(Txn!$B4389="",0,Txn!$R4389)</f>
        <v>0</v>
      </c>
      <c r="K8766" s="41">
        <f>IF($A8766="","",IFERROR(VALUE(MID($A8766,6,2)),""))</f>
        <v>0</v>
      </c>
      <c r="L8766" s="39">
        <f>IF(Txn!$K4389="","","طرف مقابل — "&amp;Txn!$K4389)</f>
        <v>0</v>
      </c>
      <c r="N8766" s="42">
        <f>IF($D8766="",0,COUNTIF(BankAccts,$D8766))</f>
        <v>0</v>
      </c>
    </row>
    <row r="8767" spans="1:14">
      <c r="A8767" s="38">
        <f>IF(Txn!$B4390="","",Txn!$B4390)</f>
        <v>0</v>
      </c>
      <c r="B8767" s="38">
        <f>IF(Txn!$B4390="","",Txn!$C4390)</f>
        <v>0</v>
      </c>
      <c r="C8767" s="39">
        <f>IF(Txn!$B4390="","","تراکنش بانکی")</f>
        <v>0</v>
      </c>
      <c r="D8767" s="38">
        <f>IF(Txn!$B4390="","",IF(Txn!$X4390="","",Txn!$X4390))</f>
        <v>0</v>
      </c>
      <c r="E8767" s="39">
        <f>IF($D8767="","",IFERROR(VLOOKUP($D8767,AcctTbl,2,0),""))</f>
        <v>0</v>
      </c>
      <c r="F8767" s="39">
        <f>IF($D8767="","",IFERROR(VLOOKUP($D8767,AcctTbl,3,0),""))</f>
        <v>0</v>
      </c>
      <c r="G8767" s="39">
        <f>IF(Txn!$B4390="","",Txn!$D4390)</f>
        <v>0</v>
      </c>
      <c r="H8767" s="38">
        <f>IF(Txn!$B4390="","",Txn!$E4390)</f>
        <v>0</v>
      </c>
      <c r="I8767" s="40">
        <f>IF(Txn!$B4390="",0,Txn!$O4390)</f>
        <v>0</v>
      </c>
      <c r="J8767" s="40">
        <f>IF(Txn!$B4390="",0,Txn!$P4390)</f>
        <v>0</v>
      </c>
      <c r="K8767" s="41">
        <f>IF($A8767="","",IFERROR(VALUE(MID($A8767,6,2)),""))</f>
        <v>0</v>
      </c>
      <c r="L8767" s="39">
        <f>IF(Txn!$K4390="","",Txn!$K4390)</f>
        <v>0</v>
      </c>
      <c r="N8767" s="42">
        <f>IF($D8767="",0,COUNTIF(BankAccts,$D8767))</f>
        <v>0</v>
      </c>
    </row>
    <row r="8768" spans="1:14">
      <c r="A8768" s="38">
        <f>IF(Txn!$B4390="","",Txn!$B4390)</f>
        <v>0</v>
      </c>
      <c r="B8768" s="38">
        <f>IF(Txn!$B4390="","",Txn!$C4390)</f>
        <v>0</v>
      </c>
      <c r="C8768" s="39">
        <f>IF(Txn!$B4390="","","تراکنش بانکی")</f>
        <v>0</v>
      </c>
      <c r="D8768" s="38">
        <f>IF(Txn!$B4390="","",IF(IF(Txn!$U4390="TRF",Txn!$Y4390,Txn!$Z4390)="","",IF(Txn!$U4390="TRF",Txn!$Y4390,Txn!$Z4390)))</f>
        <v>0</v>
      </c>
      <c r="E8768" s="39">
        <f>IF($D8768="","",IFERROR(VLOOKUP($D8768,AcctTbl,2,0),""))</f>
        <v>0</v>
      </c>
      <c r="F8768" s="39">
        <f>IF($D8768="","",IFERROR(VLOOKUP($D8768,AcctTbl,3,0),""))</f>
        <v>0</v>
      </c>
      <c r="G8768" s="39">
        <f>IF(Txn!$B4390="","",Txn!$D4390)</f>
        <v>0</v>
      </c>
      <c r="H8768" s="38">
        <f>IF(Txn!$B4390="","",Txn!$E4390)</f>
        <v>0</v>
      </c>
      <c r="I8768" s="40">
        <f>IF(Txn!$B4390="",0,Txn!$Q4390)</f>
        <v>0</v>
      </c>
      <c r="J8768" s="40">
        <f>IF(Txn!$B4390="",0,Txn!$R4390)</f>
        <v>0</v>
      </c>
      <c r="K8768" s="41">
        <f>IF($A8768="","",IFERROR(VALUE(MID($A8768,6,2)),""))</f>
        <v>0</v>
      </c>
      <c r="L8768" s="39">
        <f>IF(Txn!$K4390="","","طرف مقابل — "&amp;Txn!$K4390)</f>
        <v>0</v>
      </c>
      <c r="N8768" s="42">
        <f>IF($D8768="",0,COUNTIF(BankAccts,$D8768))</f>
        <v>0</v>
      </c>
    </row>
    <row r="8769" spans="1:14">
      <c r="A8769" s="38">
        <f>IF(Txn!$B4391="","",Txn!$B4391)</f>
        <v>0</v>
      </c>
      <c r="B8769" s="38">
        <f>IF(Txn!$B4391="","",Txn!$C4391)</f>
        <v>0</v>
      </c>
      <c r="C8769" s="39">
        <f>IF(Txn!$B4391="","","تراکنش بانکی")</f>
        <v>0</v>
      </c>
      <c r="D8769" s="38">
        <f>IF(Txn!$B4391="","",IF(Txn!$X4391="","",Txn!$X4391))</f>
        <v>0</v>
      </c>
      <c r="E8769" s="39">
        <f>IF($D8769="","",IFERROR(VLOOKUP($D8769,AcctTbl,2,0),""))</f>
        <v>0</v>
      </c>
      <c r="F8769" s="39">
        <f>IF($D8769="","",IFERROR(VLOOKUP($D8769,AcctTbl,3,0),""))</f>
        <v>0</v>
      </c>
      <c r="G8769" s="39">
        <f>IF(Txn!$B4391="","",Txn!$D4391)</f>
        <v>0</v>
      </c>
      <c r="H8769" s="38">
        <f>IF(Txn!$B4391="","",Txn!$E4391)</f>
        <v>0</v>
      </c>
      <c r="I8769" s="40">
        <f>IF(Txn!$B4391="",0,Txn!$O4391)</f>
        <v>0</v>
      </c>
      <c r="J8769" s="40">
        <f>IF(Txn!$B4391="",0,Txn!$P4391)</f>
        <v>0</v>
      </c>
      <c r="K8769" s="41">
        <f>IF($A8769="","",IFERROR(VALUE(MID($A8769,6,2)),""))</f>
        <v>0</v>
      </c>
      <c r="L8769" s="39">
        <f>IF(Txn!$K4391="","",Txn!$K4391)</f>
        <v>0</v>
      </c>
      <c r="N8769" s="42">
        <f>IF($D8769="",0,COUNTIF(BankAccts,$D8769))</f>
        <v>0</v>
      </c>
    </row>
    <row r="8770" spans="1:14">
      <c r="A8770" s="38">
        <f>IF(Txn!$B4391="","",Txn!$B4391)</f>
        <v>0</v>
      </c>
      <c r="B8770" s="38">
        <f>IF(Txn!$B4391="","",Txn!$C4391)</f>
        <v>0</v>
      </c>
      <c r="C8770" s="39">
        <f>IF(Txn!$B4391="","","تراکنش بانکی")</f>
        <v>0</v>
      </c>
      <c r="D8770" s="38">
        <f>IF(Txn!$B4391="","",IF(IF(Txn!$U4391="TRF",Txn!$Y4391,Txn!$Z4391)="","",IF(Txn!$U4391="TRF",Txn!$Y4391,Txn!$Z4391)))</f>
        <v>0</v>
      </c>
      <c r="E8770" s="39">
        <f>IF($D8770="","",IFERROR(VLOOKUP($D8770,AcctTbl,2,0),""))</f>
        <v>0</v>
      </c>
      <c r="F8770" s="39">
        <f>IF($D8770="","",IFERROR(VLOOKUP($D8770,AcctTbl,3,0),""))</f>
        <v>0</v>
      </c>
      <c r="G8770" s="39">
        <f>IF(Txn!$B4391="","",Txn!$D4391)</f>
        <v>0</v>
      </c>
      <c r="H8770" s="38">
        <f>IF(Txn!$B4391="","",Txn!$E4391)</f>
        <v>0</v>
      </c>
      <c r="I8770" s="40">
        <f>IF(Txn!$B4391="",0,Txn!$Q4391)</f>
        <v>0</v>
      </c>
      <c r="J8770" s="40">
        <f>IF(Txn!$B4391="",0,Txn!$R4391)</f>
        <v>0</v>
      </c>
      <c r="K8770" s="41">
        <f>IF($A8770="","",IFERROR(VALUE(MID($A8770,6,2)),""))</f>
        <v>0</v>
      </c>
      <c r="L8770" s="39">
        <f>IF(Txn!$K4391="","","طرف مقابل — "&amp;Txn!$K4391)</f>
        <v>0</v>
      </c>
      <c r="N8770" s="42">
        <f>IF($D8770="",0,COUNTIF(BankAccts,$D8770))</f>
        <v>0</v>
      </c>
    </row>
    <row r="8771" spans="1:14">
      <c r="A8771" s="38">
        <f>IF(Txn!$B4392="","",Txn!$B4392)</f>
        <v>0</v>
      </c>
      <c r="B8771" s="38">
        <f>IF(Txn!$B4392="","",Txn!$C4392)</f>
        <v>0</v>
      </c>
      <c r="C8771" s="39">
        <f>IF(Txn!$B4392="","","تراکنش بانکی")</f>
        <v>0</v>
      </c>
      <c r="D8771" s="38">
        <f>IF(Txn!$B4392="","",IF(Txn!$X4392="","",Txn!$X4392))</f>
        <v>0</v>
      </c>
      <c r="E8771" s="39">
        <f>IF($D8771="","",IFERROR(VLOOKUP($D8771,AcctTbl,2,0),""))</f>
        <v>0</v>
      </c>
      <c r="F8771" s="39">
        <f>IF($D8771="","",IFERROR(VLOOKUP($D8771,AcctTbl,3,0),""))</f>
        <v>0</v>
      </c>
      <c r="G8771" s="39">
        <f>IF(Txn!$B4392="","",Txn!$D4392)</f>
        <v>0</v>
      </c>
      <c r="H8771" s="38">
        <f>IF(Txn!$B4392="","",Txn!$E4392)</f>
        <v>0</v>
      </c>
      <c r="I8771" s="40">
        <f>IF(Txn!$B4392="",0,Txn!$O4392)</f>
        <v>0</v>
      </c>
      <c r="J8771" s="40">
        <f>IF(Txn!$B4392="",0,Txn!$P4392)</f>
        <v>0</v>
      </c>
      <c r="K8771" s="41">
        <f>IF($A8771="","",IFERROR(VALUE(MID($A8771,6,2)),""))</f>
        <v>0</v>
      </c>
      <c r="L8771" s="39">
        <f>IF(Txn!$K4392="","",Txn!$K4392)</f>
        <v>0</v>
      </c>
      <c r="N8771" s="42">
        <f>IF($D8771="",0,COUNTIF(BankAccts,$D8771))</f>
        <v>0</v>
      </c>
    </row>
    <row r="8772" spans="1:14">
      <c r="A8772" s="38">
        <f>IF(Txn!$B4392="","",Txn!$B4392)</f>
        <v>0</v>
      </c>
      <c r="B8772" s="38">
        <f>IF(Txn!$B4392="","",Txn!$C4392)</f>
        <v>0</v>
      </c>
      <c r="C8772" s="39">
        <f>IF(Txn!$B4392="","","تراکنش بانکی")</f>
        <v>0</v>
      </c>
      <c r="D8772" s="38">
        <f>IF(Txn!$B4392="","",IF(IF(Txn!$U4392="TRF",Txn!$Y4392,Txn!$Z4392)="","",IF(Txn!$U4392="TRF",Txn!$Y4392,Txn!$Z4392)))</f>
        <v>0</v>
      </c>
      <c r="E8772" s="39">
        <f>IF($D8772="","",IFERROR(VLOOKUP($D8772,AcctTbl,2,0),""))</f>
        <v>0</v>
      </c>
      <c r="F8772" s="39">
        <f>IF($D8772="","",IFERROR(VLOOKUP($D8772,AcctTbl,3,0),""))</f>
        <v>0</v>
      </c>
      <c r="G8772" s="39">
        <f>IF(Txn!$B4392="","",Txn!$D4392)</f>
        <v>0</v>
      </c>
      <c r="H8772" s="38">
        <f>IF(Txn!$B4392="","",Txn!$E4392)</f>
        <v>0</v>
      </c>
      <c r="I8772" s="40">
        <f>IF(Txn!$B4392="",0,Txn!$Q4392)</f>
        <v>0</v>
      </c>
      <c r="J8772" s="40">
        <f>IF(Txn!$B4392="",0,Txn!$R4392)</f>
        <v>0</v>
      </c>
      <c r="K8772" s="41">
        <f>IF($A8772="","",IFERROR(VALUE(MID($A8772,6,2)),""))</f>
        <v>0</v>
      </c>
      <c r="L8772" s="39">
        <f>IF(Txn!$K4392="","","طرف مقابل — "&amp;Txn!$K4392)</f>
        <v>0</v>
      </c>
      <c r="N8772" s="42">
        <f>IF($D8772="",0,COUNTIF(BankAccts,$D8772))</f>
        <v>0</v>
      </c>
    </row>
    <row r="8773" spans="1:14">
      <c r="A8773" s="38">
        <f>IF(Txn!$B4393="","",Txn!$B4393)</f>
        <v>0</v>
      </c>
      <c r="B8773" s="38">
        <f>IF(Txn!$B4393="","",Txn!$C4393)</f>
        <v>0</v>
      </c>
      <c r="C8773" s="39">
        <f>IF(Txn!$B4393="","","تراکنش بانکی")</f>
        <v>0</v>
      </c>
      <c r="D8773" s="38">
        <f>IF(Txn!$B4393="","",IF(Txn!$X4393="","",Txn!$X4393))</f>
        <v>0</v>
      </c>
      <c r="E8773" s="39">
        <f>IF($D8773="","",IFERROR(VLOOKUP($D8773,AcctTbl,2,0),""))</f>
        <v>0</v>
      </c>
      <c r="F8773" s="39">
        <f>IF($D8773="","",IFERROR(VLOOKUP($D8773,AcctTbl,3,0),""))</f>
        <v>0</v>
      </c>
      <c r="G8773" s="39">
        <f>IF(Txn!$B4393="","",Txn!$D4393)</f>
        <v>0</v>
      </c>
      <c r="H8773" s="38">
        <f>IF(Txn!$B4393="","",Txn!$E4393)</f>
        <v>0</v>
      </c>
      <c r="I8773" s="40">
        <f>IF(Txn!$B4393="",0,Txn!$O4393)</f>
        <v>0</v>
      </c>
      <c r="J8773" s="40">
        <f>IF(Txn!$B4393="",0,Txn!$P4393)</f>
        <v>0</v>
      </c>
      <c r="K8773" s="41">
        <f>IF($A8773="","",IFERROR(VALUE(MID($A8773,6,2)),""))</f>
        <v>0</v>
      </c>
      <c r="L8773" s="39">
        <f>IF(Txn!$K4393="","",Txn!$K4393)</f>
        <v>0</v>
      </c>
      <c r="N8773" s="42">
        <f>IF($D8773="",0,COUNTIF(BankAccts,$D8773))</f>
        <v>0</v>
      </c>
    </row>
    <row r="8774" spans="1:14">
      <c r="A8774" s="38">
        <f>IF(Txn!$B4393="","",Txn!$B4393)</f>
        <v>0</v>
      </c>
      <c r="B8774" s="38">
        <f>IF(Txn!$B4393="","",Txn!$C4393)</f>
        <v>0</v>
      </c>
      <c r="C8774" s="39">
        <f>IF(Txn!$B4393="","","تراکنش بانکی")</f>
        <v>0</v>
      </c>
      <c r="D8774" s="38">
        <f>IF(Txn!$B4393="","",IF(IF(Txn!$U4393="TRF",Txn!$Y4393,Txn!$Z4393)="","",IF(Txn!$U4393="TRF",Txn!$Y4393,Txn!$Z4393)))</f>
        <v>0</v>
      </c>
      <c r="E8774" s="39">
        <f>IF($D8774="","",IFERROR(VLOOKUP($D8774,AcctTbl,2,0),""))</f>
        <v>0</v>
      </c>
      <c r="F8774" s="39">
        <f>IF($D8774="","",IFERROR(VLOOKUP($D8774,AcctTbl,3,0),""))</f>
        <v>0</v>
      </c>
      <c r="G8774" s="39">
        <f>IF(Txn!$B4393="","",Txn!$D4393)</f>
        <v>0</v>
      </c>
      <c r="H8774" s="38">
        <f>IF(Txn!$B4393="","",Txn!$E4393)</f>
        <v>0</v>
      </c>
      <c r="I8774" s="40">
        <f>IF(Txn!$B4393="",0,Txn!$Q4393)</f>
        <v>0</v>
      </c>
      <c r="J8774" s="40">
        <f>IF(Txn!$B4393="",0,Txn!$R4393)</f>
        <v>0</v>
      </c>
      <c r="K8774" s="41">
        <f>IF($A8774="","",IFERROR(VALUE(MID($A8774,6,2)),""))</f>
        <v>0</v>
      </c>
      <c r="L8774" s="39">
        <f>IF(Txn!$K4393="","","طرف مقابل — "&amp;Txn!$K4393)</f>
        <v>0</v>
      </c>
      <c r="N8774" s="42">
        <f>IF($D8774="",0,COUNTIF(BankAccts,$D8774))</f>
        <v>0</v>
      </c>
    </row>
    <row r="8775" spans="1:14">
      <c r="A8775" s="38">
        <f>IF(Txn!$B4394="","",Txn!$B4394)</f>
        <v>0</v>
      </c>
      <c r="B8775" s="38">
        <f>IF(Txn!$B4394="","",Txn!$C4394)</f>
        <v>0</v>
      </c>
      <c r="C8775" s="39">
        <f>IF(Txn!$B4394="","","تراکنش بانکی")</f>
        <v>0</v>
      </c>
      <c r="D8775" s="38">
        <f>IF(Txn!$B4394="","",IF(Txn!$X4394="","",Txn!$X4394))</f>
        <v>0</v>
      </c>
      <c r="E8775" s="39">
        <f>IF($D8775="","",IFERROR(VLOOKUP($D8775,AcctTbl,2,0),""))</f>
        <v>0</v>
      </c>
      <c r="F8775" s="39">
        <f>IF($D8775="","",IFERROR(VLOOKUP($D8775,AcctTbl,3,0),""))</f>
        <v>0</v>
      </c>
      <c r="G8775" s="39">
        <f>IF(Txn!$B4394="","",Txn!$D4394)</f>
        <v>0</v>
      </c>
      <c r="H8775" s="38">
        <f>IF(Txn!$B4394="","",Txn!$E4394)</f>
        <v>0</v>
      </c>
      <c r="I8775" s="40">
        <f>IF(Txn!$B4394="",0,Txn!$O4394)</f>
        <v>0</v>
      </c>
      <c r="J8775" s="40">
        <f>IF(Txn!$B4394="",0,Txn!$P4394)</f>
        <v>0</v>
      </c>
      <c r="K8775" s="41">
        <f>IF($A8775="","",IFERROR(VALUE(MID($A8775,6,2)),""))</f>
        <v>0</v>
      </c>
      <c r="L8775" s="39">
        <f>IF(Txn!$K4394="","",Txn!$K4394)</f>
        <v>0</v>
      </c>
      <c r="N8775" s="42">
        <f>IF($D8775="",0,COUNTIF(BankAccts,$D8775))</f>
        <v>0</v>
      </c>
    </row>
    <row r="8776" spans="1:14">
      <c r="A8776" s="38">
        <f>IF(Txn!$B4394="","",Txn!$B4394)</f>
        <v>0</v>
      </c>
      <c r="B8776" s="38">
        <f>IF(Txn!$B4394="","",Txn!$C4394)</f>
        <v>0</v>
      </c>
      <c r="C8776" s="39">
        <f>IF(Txn!$B4394="","","تراکنش بانکی")</f>
        <v>0</v>
      </c>
      <c r="D8776" s="38">
        <f>IF(Txn!$B4394="","",IF(IF(Txn!$U4394="TRF",Txn!$Y4394,Txn!$Z4394)="","",IF(Txn!$U4394="TRF",Txn!$Y4394,Txn!$Z4394)))</f>
        <v>0</v>
      </c>
      <c r="E8776" s="39">
        <f>IF($D8776="","",IFERROR(VLOOKUP($D8776,AcctTbl,2,0),""))</f>
        <v>0</v>
      </c>
      <c r="F8776" s="39">
        <f>IF($D8776="","",IFERROR(VLOOKUP($D8776,AcctTbl,3,0),""))</f>
        <v>0</v>
      </c>
      <c r="G8776" s="39">
        <f>IF(Txn!$B4394="","",Txn!$D4394)</f>
        <v>0</v>
      </c>
      <c r="H8776" s="38">
        <f>IF(Txn!$B4394="","",Txn!$E4394)</f>
        <v>0</v>
      </c>
      <c r="I8776" s="40">
        <f>IF(Txn!$B4394="",0,Txn!$Q4394)</f>
        <v>0</v>
      </c>
      <c r="J8776" s="40">
        <f>IF(Txn!$B4394="",0,Txn!$R4394)</f>
        <v>0</v>
      </c>
      <c r="K8776" s="41">
        <f>IF($A8776="","",IFERROR(VALUE(MID($A8776,6,2)),""))</f>
        <v>0</v>
      </c>
      <c r="L8776" s="39">
        <f>IF(Txn!$K4394="","","طرف مقابل — "&amp;Txn!$K4394)</f>
        <v>0</v>
      </c>
      <c r="N8776" s="42">
        <f>IF($D8776="",0,COUNTIF(BankAccts,$D8776))</f>
        <v>0</v>
      </c>
    </row>
    <row r="8777" spans="1:14">
      <c r="A8777" s="38">
        <f>IF(Txn!$B4395="","",Txn!$B4395)</f>
        <v>0</v>
      </c>
      <c r="B8777" s="38">
        <f>IF(Txn!$B4395="","",Txn!$C4395)</f>
        <v>0</v>
      </c>
      <c r="C8777" s="39">
        <f>IF(Txn!$B4395="","","تراکنش بانکی")</f>
        <v>0</v>
      </c>
      <c r="D8777" s="38">
        <f>IF(Txn!$B4395="","",IF(Txn!$X4395="","",Txn!$X4395))</f>
        <v>0</v>
      </c>
      <c r="E8777" s="39">
        <f>IF($D8777="","",IFERROR(VLOOKUP($D8777,AcctTbl,2,0),""))</f>
        <v>0</v>
      </c>
      <c r="F8777" s="39">
        <f>IF($D8777="","",IFERROR(VLOOKUP($D8777,AcctTbl,3,0),""))</f>
        <v>0</v>
      </c>
      <c r="G8777" s="39">
        <f>IF(Txn!$B4395="","",Txn!$D4395)</f>
        <v>0</v>
      </c>
      <c r="H8777" s="38">
        <f>IF(Txn!$B4395="","",Txn!$E4395)</f>
        <v>0</v>
      </c>
      <c r="I8777" s="40">
        <f>IF(Txn!$B4395="",0,Txn!$O4395)</f>
        <v>0</v>
      </c>
      <c r="J8777" s="40">
        <f>IF(Txn!$B4395="",0,Txn!$P4395)</f>
        <v>0</v>
      </c>
      <c r="K8777" s="41">
        <f>IF($A8777="","",IFERROR(VALUE(MID($A8777,6,2)),""))</f>
        <v>0</v>
      </c>
      <c r="L8777" s="39">
        <f>IF(Txn!$K4395="","",Txn!$K4395)</f>
        <v>0</v>
      </c>
      <c r="N8777" s="42">
        <f>IF($D8777="",0,COUNTIF(BankAccts,$D8777))</f>
        <v>0</v>
      </c>
    </row>
    <row r="8778" spans="1:14">
      <c r="A8778" s="38">
        <f>IF(Txn!$B4395="","",Txn!$B4395)</f>
        <v>0</v>
      </c>
      <c r="B8778" s="38">
        <f>IF(Txn!$B4395="","",Txn!$C4395)</f>
        <v>0</v>
      </c>
      <c r="C8778" s="39">
        <f>IF(Txn!$B4395="","","تراکنش بانکی")</f>
        <v>0</v>
      </c>
      <c r="D8778" s="38">
        <f>IF(Txn!$B4395="","",IF(IF(Txn!$U4395="TRF",Txn!$Y4395,Txn!$Z4395)="","",IF(Txn!$U4395="TRF",Txn!$Y4395,Txn!$Z4395)))</f>
        <v>0</v>
      </c>
      <c r="E8778" s="39">
        <f>IF($D8778="","",IFERROR(VLOOKUP($D8778,AcctTbl,2,0),""))</f>
        <v>0</v>
      </c>
      <c r="F8778" s="39">
        <f>IF($D8778="","",IFERROR(VLOOKUP($D8778,AcctTbl,3,0),""))</f>
        <v>0</v>
      </c>
      <c r="G8778" s="39">
        <f>IF(Txn!$B4395="","",Txn!$D4395)</f>
        <v>0</v>
      </c>
      <c r="H8778" s="38">
        <f>IF(Txn!$B4395="","",Txn!$E4395)</f>
        <v>0</v>
      </c>
      <c r="I8778" s="40">
        <f>IF(Txn!$B4395="",0,Txn!$Q4395)</f>
        <v>0</v>
      </c>
      <c r="J8778" s="40">
        <f>IF(Txn!$B4395="",0,Txn!$R4395)</f>
        <v>0</v>
      </c>
      <c r="K8778" s="41">
        <f>IF($A8778="","",IFERROR(VALUE(MID($A8778,6,2)),""))</f>
        <v>0</v>
      </c>
      <c r="L8778" s="39">
        <f>IF(Txn!$K4395="","","طرف مقابل — "&amp;Txn!$K4395)</f>
        <v>0</v>
      </c>
      <c r="N8778" s="42">
        <f>IF($D8778="",0,COUNTIF(BankAccts,$D8778))</f>
        <v>0</v>
      </c>
    </row>
    <row r="8779" spans="1:14">
      <c r="A8779" s="38">
        <f>IF(Txn!$B4396="","",Txn!$B4396)</f>
        <v>0</v>
      </c>
      <c r="B8779" s="38">
        <f>IF(Txn!$B4396="","",Txn!$C4396)</f>
        <v>0</v>
      </c>
      <c r="C8779" s="39">
        <f>IF(Txn!$B4396="","","تراکنش بانکی")</f>
        <v>0</v>
      </c>
      <c r="D8779" s="38">
        <f>IF(Txn!$B4396="","",IF(Txn!$X4396="","",Txn!$X4396))</f>
        <v>0</v>
      </c>
      <c r="E8779" s="39">
        <f>IF($D8779="","",IFERROR(VLOOKUP($D8779,AcctTbl,2,0),""))</f>
        <v>0</v>
      </c>
      <c r="F8779" s="39">
        <f>IF($D8779="","",IFERROR(VLOOKUP($D8779,AcctTbl,3,0),""))</f>
        <v>0</v>
      </c>
      <c r="G8779" s="39">
        <f>IF(Txn!$B4396="","",Txn!$D4396)</f>
        <v>0</v>
      </c>
      <c r="H8779" s="38">
        <f>IF(Txn!$B4396="","",Txn!$E4396)</f>
        <v>0</v>
      </c>
      <c r="I8779" s="40">
        <f>IF(Txn!$B4396="",0,Txn!$O4396)</f>
        <v>0</v>
      </c>
      <c r="J8779" s="40">
        <f>IF(Txn!$B4396="",0,Txn!$P4396)</f>
        <v>0</v>
      </c>
      <c r="K8779" s="41">
        <f>IF($A8779="","",IFERROR(VALUE(MID($A8779,6,2)),""))</f>
        <v>0</v>
      </c>
      <c r="L8779" s="39">
        <f>IF(Txn!$K4396="","",Txn!$K4396)</f>
        <v>0</v>
      </c>
      <c r="N8779" s="42">
        <f>IF($D8779="",0,COUNTIF(BankAccts,$D8779))</f>
        <v>0</v>
      </c>
    </row>
    <row r="8780" spans="1:14">
      <c r="A8780" s="38">
        <f>IF(Txn!$B4396="","",Txn!$B4396)</f>
        <v>0</v>
      </c>
      <c r="B8780" s="38">
        <f>IF(Txn!$B4396="","",Txn!$C4396)</f>
        <v>0</v>
      </c>
      <c r="C8780" s="39">
        <f>IF(Txn!$B4396="","","تراکنش بانکی")</f>
        <v>0</v>
      </c>
      <c r="D8780" s="38">
        <f>IF(Txn!$B4396="","",IF(IF(Txn!$U4396="TRF",Txn!$Y4396,Txn!$Z4396)="","",IF(Txn!$U4396="TRF",Txn!$Y4396,Txn!$Z4396)))</f>
        <v>0</v>
      </c>
      <c r="E8780" s="39">
        <f>IF($D8780="","",IFERROR(VLOOKUP($D8780,AcctTbl,2,0),""))</f>
        <v>0</v>
      </c>
      <c r="F8780" s="39">
        <f>IF($D8780="","",IFERROR(VLOOKUP($D8780,AcctTbl,3,0),""))</f>
        <v>0</v>
      </c>
      <c r="G8780" s="39">
        <f>IF(Txn!$B4396="","",Txn!$D4396)</f>
        <v>0</v>
      </c>
      <c r="H8780" s="38">
        <f>IF(Txn!$B4396="","",Txn!$E4396)</f>
        <v>0</v>
      </c>
      <c r="I8780" s="40">
        <f>IF(Txn!$B4396="",0,Txn!$Q4396)</f>
        <v>0</v>
      </c>
      <c r="J8780" s="40">
        <f>IF(Txn!$B4396="",0,Txn!$R4396)</f>
        <v>0</v>
      </c>
      <c r="K8780" s="41">
        <f>IF($A8780="","",IFERROR(VALUE(MID($A8780,6,2)),""))</f>
        <v>0</v>
      </c>
      <c r="L8780" s="39">
        <f>IF(Txn!$K4396="","","طرف مقابل — "&amp;Txn!$K4396)</f>
        <v>0</v>
      </c>
      <c r="N8780" s="42">
        <f>IF($D8780="",0,COUNTIF(BankAccts,$D8780))</f>
        <v>0</v>
      </c>
    </row>
    <row r="8781" spans="1:14">
      <c r="A8781" s="38">
        <f>IF(Txn!$B4397="","",Txn!$B4397)</f>
        <v>0</v>
      </c>
      <c r="B8781" s="38">
        <f>IF(Txn!$B4397="","",Txn!$C4397)</f>
        <v>0</v>
      </c>
      <c r="C8781" s="39">
        <f>IF(Txn!$B4397="","","تراکنش بانکی")</f>
        <v>0</v>
      </c>
      <c r="D8781" s="38">
        <f>IF(Txn!$B4397="","",IF(Txn!$X4397="","",Txn!$X4397))</f>
        <v>0</v>
      </c>
      <c r="E8781" s="39">
        <f>IF($D8781="","",IFERROR(VLOOKUP($D8781,AcctTbl,2,0),""))</f>
        <v>0</v>
      </c>
      <c r="F8781" s="39">
        <f>IF($D8781="","",IFERROR(VLOOKUP($D8781,AcctTbl,3,0),""))</f>
        <v>0</v>
      </c>
      <c r="G8781" s="39">
        <f>IF(Txn!$B4397="","",Txn!$D4397)</f>
        <v>0</v>
      </c>
      <c r="H8781" s="38">
        <f>IF(Txn!$B4397="","",Txn!$E4397)</f>
        <v>0</v>
      </c>
      <c r="I8781" s="40">
        <f>IF(Txn!$B4397="",0,Txn!$O4397)</f>
        <v>0</v>
      </c>
      <c r="J8781" s="40">
        <f>IF(Txn!$B4397="",0,Txn!$P4397)</f>
        <v>0</v>
      </c>
      <c r="K8781" s="41">
        <f>IF($A8781="","",IFERROR(VALUE(MID($A8781,6,2)),""))</f>
        <v>0</v>
      </c>
      <c r="L8781" s="39">
        <f>IF(Txn!$K4397="","",Txn!$K4397)</f>
        <v>0</v>
      </c>
      <c r="N8781" s="42">
        <f>IF($D8781="",0,COUNTIF(BankAccts,$D8781))</f>
        <v>0</v>
      </c>
    </row>
    <row r="8782" spans="1:14">
      <c r="A8782" s="38">
        <f>IF(Txn!$B4397="","",Txn!$B4397)</f>
        <v>0</v>
      </c>
      <c r="B8782" s="38">
        <f>IF(Txn!$B4397="","",Txn!$C4397)</f>
        <v>0</v>
      </c>
      <c r="C8782" s="39">
        <f>IF(Txn!$B4397="","","تراکنش بانکی")</f>
        <v>0</v>
      </c>
      <c r="D8782" s="38">
        <f>IF(Txn!$B4397="","",IF(IF(Txn!$U4397="TRF",Txn!$Y4397,Txn!$Z4397)="","",IF(Txn!$U4397="TRF",Txn!$Y4397,Txn!$Z4397)))</f>
        <v>0</v>
      </c>
      <c r="E8782" s="39">
        <f>IF($D8782="","",IFERROR(VLOOKUP($D8782,AcctTbl,2,0),""))</f>
        <v>0</v>
      </c>
      <c r="F8782" s="39">
        <f>IF($D8782="","",IFERROR(VLOOKUP($D8782,AcctTbl,3,0),""))</f>
        <v>0</v>
      </c>
      <c r="G8782" s="39">
        <f>IF(Txn!$B4397="","",Txn!$D4397)</f>
        <v>0</v>
      </c>
      <c r="H8782" s="38">
        <f>IF(Txn!$B4397="","",Txn!$E4397)</f>
        <v>0</v>
      </c>
      <c r="I8782" s="40">
        <f>IF(Txn!$B4397="",0,Txn!$Q4397)</f>
        <v>0</v>
      </c>
      <c r="J8782" s="40">
        <f>IF(Txn!$B4397="",0,Txn!$R4397)</f>
        <v>0</v>
      </c>
      <c r="K8782" s="41">
        <f>IF($A8782="","",IFERROR(VALUE(MID($A8782,6,2)),""))</f>
        <v>0</v>
      </c>
      <c r="L8782" s="39">
        <f>IF(Txn!$K4397="","","طرف مقابل — "&amp;Txn!$K4397)</f>
        <v>0</v>
      </c>
      <c r="N8782" s="42">
        <f>IF($D8782="",0,COUNTIF(BankAccts,$D8782))</f>
        <v>0</v>
      </c>
    </row>
    <row r="8783" spans="1:14">
      <c r="A8783" s="38">
        <f>IF(Txn!$B4398="","",Txn!$B4398)</f>
        <v>0</v>
      </c>
      <c r="B8783" s="38">
        <f>IF(Txn!$B4398="","",Txn!$C4398)</f>
        <v>0</v>
      </c>
      <c r="C8783" s="39">
        <f>IF(Txn!$B4398="","","تراکنش بانکی")</f>
        <v>0</v>
      </c>
      <c r="D8783" s="38">
        <f>IF(Txn!$B4398="","",IF(Txn!$X4398="","",Txn!$X4398))</f>
        <v>0</v>
      </c>
      <c r="E8783" s="39">
        <f>IF($D8783="","",IFERROR(VLOOKUP($D8783,AcctTbl,2,0),""))</f>
        <v>0</v>
      </c>
      <c r="F8783" s="39">
        <f>IF($D8783="","",IFERROR(VLOOKUP($D8783,AcctTbl,3,0),""))</f>
        <v>0</v>
      </c>
      <c r="G8783" s="39">
        <f>IF(Txn!$B4398="","",Txn!$D4398)</f>
        <v>0</v>
      </c>
      <c r="H8783" s="38">
        <f>IF(Txn!$B4398="","",Txn!$E4398)</f>
        <v>0</v>
      </c>
      <c r="I8783" s="40">
        <f>IF(Txn!$B4398="",0,Txn!$O4398)</f>
        <v>0</v>
      </c>
      <c r="J8783" s="40">
        <f>IF(Txn!$B4398="",0,Txn!$P4398)</f>
        <v>0</v>
      </c>
      <c r="K8783" s="41">
        <f>IF($A8783="","",IFERROR(VALUE(MID($A8783,6,2)),""))</f>
        <v>0</v>
      </c>
      <c r="L8783" s="39">
        <f>IF(Txn!$K4398="","",Txn!$K4398)</f>
        <v>0</v>
      </c>
      <c r="N8783" s="42">
        <f>IF($D8783="",0,COUNTIF(BankAccts,$D8783))</f>
        <v>0</v>
      </c>
    </row>
    <row r="8784" spans="1:14">
      <c r="A8784" s="38">
        <f>IF(Txn!$B4398="","",Txn!$B4398)</f>
        <v>0</v>
      </c>
      <c r="B8784" s="38">
        <f>IF(Txn!$B4398="","",Txn!$C4398)</f>
        <v>0</v>
      </c>
      <c r="C8784" s="39">
        <f>IF(Txn!$B4398="","","تراکنش بانکی")</f>
        <v>0</v>
      </c>
      <c r="D8784" s="38">
        <f>IF(Txn!$B4398="","",IF(IF(Txn!$U4398="TRF",Txn!$Y4398,Txn!$Z4398)="","",IF(Txn!$U4398="TRF",Txn!$Y4398,Txn!$Z4398)))</f>
        <v>0</v>
      </c>
      <c r="E8784" s="39">
        <f>IF($D8784="","",IFERROR(VLOOKUP($D8784,AcctTbl,2,0),""))</f>
        <v>0</v>
      </c>
      <c r="F8784" s="39">
        <f>IF($D8784="","",IFERROR(VLOOKUP($D8784,AcctTbl,3,0),""))</f>
        <v>0</v>
      </c>
      <c r="G8784" s="39">
        <f>IF(Txn!$B4398="","",Txn!$D4398)</f>
        <v>0</v>
      </c>
      <c r="H8784" s="38">
        <f>IF(Txn!$B4398="","",Txn!$E4398)</f>
        <v>0</v>
      </c>
      <c r="I8784" s="40">
        <f>IF(Txn!$B4398="",0,Txn!$Q4398)</f>
        <v>0</v>
      </c>
      <c r="J8784" s="40">
        <f>IF(Txn!$B4398="",0,Txn!$R4398)</f>
        <v>0</v>
      </c>
      <c r="K8784" s="41">
        <f>IF($A8784="","",IFERROR(VALUE(MID($A8784,6,2)),""))</f>
        <v>0</v>
      </c>
      <c r="L8784" s="39">
        <f>IF(Txn!$K4398="","","طرف مقابل — "&amp;Txn!$K4398)</f>
        <v>0</v>
      </c>
      <c r="N8784" s="42">
        <f>IF($D8784="",0,COUNTIF(BankAccts,$D8784))</f>
        <v>0</v>
      </c>
    </row>
    <row r="8785" spans="1:14">
      <c r="A8785" s="38">
        <f>IF(Txn!$B4399="","",Txn!$B4399)</f>
        <v>0</v>
      </c>
      <c r="B8785" s="38">
        <f>IF(Txn!$B4399="","",Txn!$C4399)</f>
        <v>0</v>
      </c>
      <c r="C8785" s="39">
        <f>IF(Txn!$B4399="","","تراکنش بانکی")</f>
        <v>0</v>
      </c>
      <c r="D8785" s="38">
        <f>IF(Txn!$B4399="","",IF(Txn!$X4399="","",Txn!$X4399))</f>
        <v>0</v>
      </c>
      <c r="E8785" s="39">
        <f>IF($D8785="","",IFERROR(VLOOKUP($D8785,AcctTbl,2,0),""))</f>
        <v>0</v>
      </c>
      <c r="F8785" s="39">
        <f>IF($D8785="","",IFERROR(VLOOKUP($D8785,AcctTbl,3,0),""))</f>
        <v>0</v>
      </c>
      <c r="G8785" s="39">
        <f>IF(Txn!$B4399="","",Txn!$D4399)</f>
        <v>0</v>
      </c>
      <c r="H8785" s="38">
        <f>IF(Txn!$B4399="","",Txn!$E4399)</f>
        <v>0</v>
      </c>
      <c r="I8785" s="40">
        <f>IF(Txn!$B4399="",0,Txn!$O4399)</f>
        <v>0</v>
      </c>
      <c r="J8785" s="40">
        <f>IF(Txn!$B4399="",0,Txn!$P4399)</f>
        <v>0</v>
      </c>
      <c r="K8785" s="41">
        <f>IF($A8785="","",IFERROR(VALUE(MID($A8785,6,2)),""))</f>
        <v>0</v>
      </c>
      <c r="L8785" s="39">
        <f>IF(Txn!$K4399="","",Txn!$K4399)</f>
        <v>0</v>
      </c>
      <c r="N8785" s="42">
        <f>IF($D8785="",0,COUNTIF(BankAccts,$D8785))</f>
        <v>0</v>
      </c>
    </row>
    <row r="8786" spans="1:14">
      <c r="A8786" s="38">
        <f>IF(Txn!$B4399="","",Txn!$B4399)</f>
        <v>0</v>
      </c>
      <c r="B8786" s="38">
        <f>IF(Txn!$B4399="","",Txn!$C4399)</f>
        <v>0</v>
      </c>
      <c r="C8786" s="39">
        <f>IF(Txn!$B4399="","","تراکنش بانکی")</f>
        <v>0</v>
      </c>
      <c r="D8786" s="38">
        <f>IF(Txn!$B4399="","",IF(IF(Txn!$U4399="TRF",Txn!$Y4399,Txn!$Z4399)="","",IF(Txn!$U4399="TRF",Txn!$Y4399,Txn!$Z4399)))</f>
        <v>0</v>
      </c>
      <c r="E8786" s="39">
        <f>IF($D8786="","",IFERROR(VLOOKUP($D8786,AcctTbl,2,0),""))</f>
        <v>0</v>
      </c>
      <c r="F8786" s="39">
        <f>IF($D8786="","",IFERROR(VLOOKUP($D8786,AcctTbl,3,0),""))</f>
        <v>0</v>
      </c>
      <c r="G8786" s="39">
        <f>IF(Txn!$B4399="","",Txn!$D4399)</f>
        <v>0</v>
      </c>
      <c r="H8786" s="38">
        <f>IF(Txn!$B4399="","",Txn!$E4399)</f>
        <v>0</v>
      </c>
      <c r="I8786" s="40">
        <f>IF(Txn!$B4399="",0,Txn!$Q4399)</f>
        <v>0</v>
      </c>
      <c r="J8786" s="40">
        <f>IF(Txn!$B4399="",0,Txn!$R4399)</f>
        <v>0</v>
      </c>
      <c r="K8786" s="41">
        <f>IF($A8786="","",IFERROR(VALUE(MID($A8786,6,2)),""))</f>
        <v>0</v>
      </c>
      <c r="L8786" s="39">
        <f>IF(Txn!$K4399="","","طرف مقابل — "&amp;Txn!$K4399)</f>
        <v>0</v>
      </c>
      <c r="N8786" s="42">
        <f>IF($D8786="",0,COUNTIF(BankAccts,$D8786))</f>
        <v>0</v>
      </c>
    </row>
    <row r="8787" spans="1:14">
      <c r="A8787" s="38">
        <f>IF(Txn!$B4400="","",Txn!$B4400)</f>
        <v>0</v>
      </c>
      <c r="B8787" s="38">
        <f>IF(Txn!$B4400="","",Txn!$C4400)</f>
        <v>0</v>
      </c>
      <c r="C8787" s="39">
        <f>IF(Txn!$B4400="","","تراکنش بانکی")</f>
        <v>0</v>
      </c>
      <c r="D8787" s="38">
        <f>IF(Txn!$B4400="","",IF(Txn!$X4400="","",Txn!$X4400))</f>
        <v>0</v>
      </c>
      <c r="E8787" s="39">
        <f>IF($D8787="","",IFERROR(VLOOKUP($D8787,AcctTbl,2,0),""))</f>
        <v>0</v>
      </c>
      <c r="F8787" s="39">
        <f>IF($D8787="","",IFERROR(VLOOKUP($D8787,AcctTbl,3,0),""))</f>
        <v>0</v>
      </c>
      <c r="G8787" s="39">
        <f>IF(Txn!$B4400="","",Txn!$D4400)</f>
        <v>0</v>
      </c>
      <c r="H8787" s="38">
        <f>IF(Txn!$B4400="","",Txn!$E4400)</f>
        <v>0</v>
      </c>
      <c r="I8787" s="40">
        <f>IF(Txn!$B4400="",0,Txn!$O4400)</f>
        <v>0</v>
      </c>
      <c r="J8787" s="40">
        <f>IF(Txn!$B4400="",0,Txn!$P4400)</f>
        <v>0</v>
      </c>
      <c r="K8787" s="41">
        <f>IF($A8787="","",IFERROR(VALUE(MID($A8787,6,2)),""))</f>
        <v>0</v>
      </c>
      <c r="L8787" s="39">
        <f>IF(Txn!$K4400="","",Txn!$K4400)</f>
        <v>0</v>
      </c>
      <c r="N8787" s="42">
        <f>IF($D8787="",0,COUNTIF(BankAccts,$D8787))</f>
        <v>0</v>
      </c>
    </row>
    <row r="8788" spans="1:14">
      <c r="A8788" s="38">
        <f>IF(Txn!$B4400="","",Txn!$B4400)</f>
        <v>0</v>
      </c>
      <c r="B8788" s="38">
        <f>IF(Txn!$B4400="","",Txn!$C4400)</f>
        <v>0</v>
      </c>
      <c r="C8788" s="39">
        <f>IF(Txn!$B4400="","","تراکنش بانکی")</f>
        <v>0</v>
      </c>
      <c r="D8788" s="38">
        <f>IF(Txn!$B4400="","",IF(IF(Txn!$U4400="TRF",Txn!$Y4400,Txn!$Z4400)="","",IF(Txn!$U4400="TRF",Txn!$Y4400,Txn!$Z4400)))</f>
        <v>0</v>
      </c>
      <c r="E8788" s="39">
        <f>IF($D8788="","",IFERROR(VLOOKUP($D8788,AcctTbl,2,0),""))</f>
        <v>0</v>
      </c>
      <c r="F8788" s="39">
        <f>IF($D8788="","",IFERROR(VLOOKUP($D8788,AcctTbl,3,0),""))</f>
        <v>0</v>
      </c>
      <c r="G8788" s="39">
        <f>IF(Txn!$B4400="","",Txn!$D4400)</f>
        <v>0</v>
      </c>
      <c r="H8788" s="38">
        <f>IF(Txn!$B4400="","",Txn!$E4400)</f>
        <v>0</v>
      </c>
      <c r="I8788" s="40">
        <f>IF(Txn!$B4400="",0,Txn!$Q4400)</f>
        <v>0</v>
      </c>
      <c r="J8788" s="40">
        <f>IF(Txn!$B4400="",0,Txn!$R4400)</f>
        <v>0</v>
      </c>
      <c r="K8788" s="41">
        <f>IF($A8788="","",IFERROR(VALUE(MID($A8788,6,2)),""))</f>
        <v>0</v>
      </c>
      <c r="L8788" s="39">
        <f>IF(Txn!$K4400="","","طرف مقابل — "&amp;Txn!$K4400)</f>
        <v>0</v>
      </c>
      <c r="N8788" s="42">
        <f>IF($D8788="",0,COUNTIF(BankAccts,$D8788))</f>
        <v>0</v>
      </c>
    </row>
    <row r="8789" spans="1:14">
      <c r="A8789" s="38">
        <f>IF(Txn!$B4401="","",Txn!$B4401)</f>
        <v>0</v>
      </c>
      <c r="B8789" s="38">
        <f>IF(Txn!$B4401="","",Txn!$C4401)</f>
        <v>0</v>
      </c>
      <c r="C8789" s="39">
        <f>IF(Txn!$B4401="","","تراکنش بانکی")</f>
        <v>0</v>
      </c>
      <c r="D8789" s="38">
        <f>IF(Txn!$B4401="","",IF(Txn!$X4401="","",Txn!$X4401))</f>
        <v>0</v>
      </c>
      <c r="E8789" s="39">
        <f>IF($D8789="","",IFERROR(VLOOKUP($D8789,AcctTbl,2,0),""))</f>
        <v>0</v>
      </c>
      <c r="F8789" s="39">
        <f>IF($D8789="","",IFERROR(VLOOKUP($D8789,AcctTbl,3,0),""))</f>
        <v>0</v>
      </c>
      <c r="G8789" s="39">
        <f>IF(Txn!$B4401="","",Txn!$D4401)</f>
        <v>0</v>
      </c>
      <c r="H8789" s="38">
        <f>IF(Txn!$B4401="","",Txn!$E4401)</f>
        <v>0</v>
      </c>
      <c r="I8789" s="40">
        <f>IF(Txn!$B4401="",0,Txn!$O4401)</f>
        <v>0</v>
      </c>
      <c r="J8789" s="40">
        <f>IF(Txn!$B4401="",0,Txn!$P4401)</f>
        <v>0</v>
      </c>
      <c r="K8789" s="41">
        <f>IF($A8789="","",IFERROR(VALUE(MID($A8789,6,2)),""))</f>
        <v>0</v>
      </c>
      <c r="L8789" s="39">
        <f>IF(Txn!$K4401="","",Txn!$K4401)</f>
        <v>0</v>
      </c>
      <c r="N8789" s="42">
        <f>IF($D8789="",0,COUNTIF(BankAccts,$D8789))</f>
        <v>0</v>
      </c>
    </row>
    <row r="8790" spans="1:14">
      <c r="A8790" s="38">
        <f>IF(Txn!$B4401="","",Txn!$B4401)</f>
        <v>0</v>
      </c>
      <c r="B8790" s="38">
        <f>IF(Txn!$B4401="","",Txn!$C4401)</f>
        <v>0</v>
      </c>
      <c r="C8790" s="39">
        <f>IF(Txn!$B4401="","","تراکنش بانکی")</f>
        <v>0</v>
      </c>
      <c r="D8790" s="38">
        <f>IF(Txn!$B4401="","",IF(IF(Txn!$U4401="TRF",Txn!$Y4401,Txn!$Z4401)="","",IF(Txn!$U4401="TRF",Txn!$Y4401,Txn!$Z4401)))</f>
        <v>0</v>
      </c>
      <c r="E8790" s="39">
        <f>IF($D8790="","",IFERROR(VLOOKUP($D8790,AcctTbl,2,0),""))</f>
        <v>0</v>
      </c>
      <c r="F8790" s="39">
        <f>IF($D8790="","",IFERROR(VLOOKUP($D8790,AcctTbl,3,0),""))</f>
        <v>0</v>
      </c>
      <c r="G8790" s="39">
        <f>IF(Txn!$B4401="","",Txn!$D4401)</f>
        <v>0</v>
      </c>
      <c r="H8790" s="38">
        <f>IF(Txn!$B4401="","",Txn!$E4401)</f>
        <v>0</v>
      </c>
      <c r="I8790" s="40">
        <f>IF(Txn!$B4401="",0,Txn!$Q4401)</f>
        <v>0</v>
      </c>
      <c r="J8790" s="40">
        <f>IF(Txn!$B4401="",0,Txn!$R4401)</f>
        <v>0</v>
      </c>
      <c r="K8790" s="41">
        <f>IF($A8790="","",IFERROR(VALUE(MID($A8790,6,2)),""))</f>
        <v>0</v>
      </c>
      <c r="L8790" s="39">
        <f>IF(Txn!$K4401="","","طرف مقابل — "&amp;Txn!$K4401)</f>
        <v>0</v>
      </c>
      <c r="N8790" s="42">
        <f>IF($D8790="",0,COUNTIF(BankAccts,$D8790))</f>
        <v>0</v>
      </c>
    </row>
    <row r="8791" spans="1:14">
      <c r="A8791" s="38">
        <f>IF(Txn!$B4402="","",Txn!$B4402)</f>
        <v>0</v>
      </c>
      <c r="B8791" s="38">
        <f>IF(Txn!$B4402="","",Txn!$C4402)</f>
        <v>0</v>
      </c>
      <c r="C8791" s="39">
        <f>IF(Txn!$B4402="","","تراکنش بانکی")</f>
        <v>0</v>
      </c>
      <c r="D8791" s="38">
        <f>IF(Txn!$B4402="","",IF(Txn!$X4402="","",Txn!$X4402))</f>
        <v>0</v>
      </c>
      <c r="E8791" s="39">
        <f>IF($D8791="","",IFERROR(VLOOKUP($D8791,AcctTbl,2,0),""))</f>
        <v>0</v>
      </c>
      <c r="F8791" s="39">
        <f>IF($D8791="","",IFERROR(VLOOKUP($D8791,AcctTbl,3,0),""))</f>
        <v>0</v>
      </c>
      <c r="G8791" s="39">
        <f>IF(Txn!$B4402="","",Txn!$D4402)</f>
        <v>0</v>
      </c>
      <c r="H8791" s="38">
        <f>IF(Txn!$B4402="","",Txn!$E4402)</f>
        <v>0</v>
      </c>
      <c r="I8791" s="40">
        <f>IF(Txn!$B4402="",0,Txn!$O4402)</f>
        <v>0</v>
      </c>
      <c r="J8791" s="40">
        <f>IF(Txn!$B4402="",0,Txn!$P4402)</f>
        <v>0</v>
      </c>
      <c r="K8791" s="41">
        <f>IF($A8791="","",IFERROR(VALUE(MID($A8791,6,2)),""))</f>
        <v>0</v>
      </c>
      <c r="L8791" s="39">
        <f>IF(Txn!$K4402="","",Txn!$K4402)</f>
        <v>0</v>
      </c>
      <c r="N8791" s="42">
        <f>IF($D8791="",0,COUNTIF(BankAccts,$D8791))</f>
        <v>0</v>
      </c>
    </row>
    <row r="8792" spans="1:14">
      <c r="A8792" s="38">
        <f>IF(Txn!$B4402="","",Txn!$B4402)</f>
        <v>0</v>
      </c>
      <c r="B8792" s="38">
        <f>IF(Txn!$B4402="","",Txn!$C4402)</f>
        <v>0</v>
      </c>
      <c r="C8792" s="39">
        <f>IF(Txn!$B4402="","","تراکنش بانکی")</f>
        <v>0</v>
      </c>
      <c r="D8792" s="38">
        <f>IF(Txn!$B4402="","",IF(IF(Txn!$U4402="TRF",Txn!$Y4402,Txn!$Z4402)="","",IF(Txn!$U4402="TRF",Txn!$Y4402,Txn!$Z4402)))</f>
        <v>0</v>
      </c>
      <c r="E8792" s="39">
        <f>IF($D8792="","",IFERROR(VLOOKUP($D8792,AcctTbl,2,0),""))</f>
        <v>0</v>
      </c>
      <c r="F8792" s="39">
        <f>IF($D8792="","",IFERROR(VLOOKUP($D8792,AcctTbl,3,0),""))</f>
        <v>0</v>
      </c>
      <c r="G8792" s="39">
        <f>IF(Txn!$B4402="","",Txn!$D4402)</f>
        <v>0</v>
      </c>
      <c r="H8792" s="38">
        <f>IF(Txn!$B4402="","",Txn!$E4402)</f>
        <v>0</v>
      </c>
      <c r="I8792" s="40">
        <f>IF(Txn!$B4402="",0,Txn!$Q4402)</f>
        <v>0</v>
      </c>
      <c r="J8792" s="40">
        <f>IF(Txn!$B4402="",0,Txn!$R4402)</f>
        <v>0</v>
      </c>
      <c r="K8792" s="41">
        <f>IF($A8792="","",IFERROR(VALUE(MID($A8792,6,2)),""))</f>
        <v>0</v>
      </c>
      <c r="L8792" s="39">
        <f>IF(Txn!$K4402="","","طرف مقابل — "&amp;Txn!$K4402)</f>
        <v>0</v>
      </c>
      <c r="N8792" s="42">
        <f>IF($D8792="",0,COUNTIF(BankAccts,$D8792))</f>
        <v>0</v>
      </c>
    </row>
    <row r="8793" spans="1:14">
      <c r="A8793" s="38">
        <f>IF(Txn!$B4403="","",Txn!$B4403)</f>
        <v>0</v>
      </c>
      <c r="B8793" s="38">
        <f>IF(Txn!$B4403="","",Txn!$C4403)</f>
        <v>0</v>
      </c>
      <c r="C8793" s="39">
        <f>IF(Txn!$B4403="","","تراکنش بانکی")</f>
        <v>0</v>
      </c>
      <c r="D8793" s="38">
        <f>IF(Txn!$B4403="","",IF(Txn!$X4403="","",Txn!$X4403))</f>
        <v>0</v>
      </c>
      <c r="E8793" s="39">
        <f>IF($D8793="","",IFERROR(VLOOKUP($D8793,AcctTbl,2,0),""))</f>
        <v>0</v>
      </c>
      <c r="F8793" s="39">
        <f>IF($D8793="","",IFERROR(VLOOKUP($D8793,AcctTbl,3,0),""))</f>
        <v>0</v>
      </c>
      <c r="G8793" s="39">
        <f>IF(Txn!$B4403="","",Txn!$D4403)</f>
        <v>0</v>
      </c>
      <c r="H8793" s="38">
        <f>IF(Txn!$B4403="","",Txn!$E4403)</f>
        <v>0</v>
      </c>
      <c r="I8793" s="40">
        <f>IF(Txn!$B4403="",0,Txn!$O4403)</f>
        <v>0</v>
      </c>
      <c r="J8793" s="40">
        <f>IF(Txn!$B4403="",0,Txn!$P4403)</f>
        <v>0</v>
      </c>
      <c r="K8793" s="41">
        <f>IF($A8793="","",IFERROR(VALUE(MID($A8793,6,2)),""))</f>
        <v>0</v>
      </c>
      <c r="L8793" s="39">
        <f>IF(Txn!$K4403="","",Txn!$K4403)</f>
        <v>0</v>
      </c>
      <c r="N8793" s="42">
        <f>IF($D8793="",0,COUNTIF(BankAccts,$D8793))</f>
        <v>0</v>
      </c>
    </row>
    <row r="8794" spans="1:14">
      <c r="A8794" s="38">
        <f>IF(Txn!$B4403="","",Txn!$B4403)</f>
        <v>0</v>
      </c>
      <c r="B8794" s="38">
        <f>IF(Txn!$B4403="","",Txn!$C4403)</f>
        <v>0</v>
      </c>
      <c r="C8794" s="39">
        <f>IF(Txn!$B4403="","","تراکنش بانکی")</f>
        <v>0</v>
      </c>
      <c r="D8794" s="38">
        <f>IF(Txn!$B4403="","",IF(IF(Txn!$U4403="TRF",Txn!$Y4403,Txn!$Z4403)="","",IF(Txn!$U4403="TRF",Txn!$Y4403,Txn!$Z4403)))</f>
        <v>0</v>
      </c>
      <c r="E8794" s="39">
        <f>IF($D8794="","",IFERROR(VLOOKUP($D8794,AcctTbl,2,0),""))</f>
        <v>0</v>
      </c>
      <c r="F8794" s="39">
        <f>IF($D8794="","",IFERROR(VLOOKUP($D8794,AcctTbl,3,0),""))</f>
        <v>0</v>
      </c>
      <c r="G8794" s="39">
        <f>IF(Txn!$B4403="","",Txn!$D4403)</f>
        <v>0</v>
      </c>
      <c r="H8794" s="38">
        <f>IF(Txn!$B4403="","",Txn!$E4403)</f>
        <v>0</v>
      </c>
      <c r="I8794" s="40">
        <f>IF(Txn!$B4403="",0,Txn!$Q4403)</f>
        <v>0</v>
      </c>
      <c r="J8794" s="40">
        <f>IF(Txn!$B4403="",0,Txn!$R4403)</f>
        <v>0</v>
      </c>
      <c r="K8794" s="41">
        <f>IF($A8794="","",IFERROR(VALUE(MID($A8794,6,2)),""))</f>
        <v>0</v>
      </c>
      <c r="L8794" s="39">
        <f>IF(Txn!$K4403="","","طرف مقابل — "&amp;Txn!$K4403)</f>
        <v>0</v>
      </c>
      <c r="N8794" s="42">
        <f>IF($D8794="",0,COUNTIF(BankAccts,$D8794))</f>
        <v>0</v>
      </c>
    </row>
    <row r="8795" spans="1:14">
      <c r="A8795" s="38">
        <f>IF(Txn!$B4404="","",Txn!$B4404)</f>
        <v>0</v>
      </c>
      <c r="B8795" s="38">
        <f>IF(Txn!$B4404="","",Txn!$C4404)</f>
        <v>0</v>
      </c>
      <c r="C8795" s="39">
        <f>IF(Txn!$B4404="","","تراکنش بانکی")</f>
        <v>0</v>
      </c>
      <c r="D8795" s="38">
        <f>IF(Txn!$B4404="","",IF(Txn!$X4404="","",Txn!$X4404))</f>
        <v>0</v>
      </c>
      <c r="E8795" s="39">
        <f>IF($D8795="","",IFERROR(VLOOKUP($D8795,AcctTbl,2,0),""))</f>
        <v>0</v>
      </c>
      <c r="F8795" s="39">
        <f>IF($D8795="","",IFERROR(VLOOKUP($D8795,AcctTbl,3,0),""))</f>
        <v>0</v>
      </c>
      <c r="G8795" s="39">
        <f>IF(Txn!$B4404="","",Txn!$D4404)</f>
        <v>0</v>
      </c>
      <c r="H8795" s="38">
        <f>IF(Txn!$B4404="","",Txn!$E4404)</f>
        <v>0</v>
      </c>
      <c r="I8795" s="40">
        <f>IF(Txn!$B4404="",0,Txn!$O4404)</f>
        <v>0</v>
      </c>
      <c r="J8795" s="40">
        <f>IF(Txn!$B4404="",0,Txn!$P4404)</f>
        <v>0</v>
      </c>
      <c r="K8795" s="41">
        <f>IF($A8795="","",IFERROR(VALUE(MID($A8795,6,2)),""))</f>
        <v>0</v>
      </c>
      <c r="L8795" s="39">
        <f>IF(Txn!$K4404="","",Txn!$K4404)</f>
        <v>0</v>
      </c>
      <c r="N8795" s="42">
        <f>IF($D8795="",0,COUNTIF(BankAccts,$D8795))</f>
        <v>0</v>
      </c>
    </row>
    <row r="8796" spans="1:14">
      <c r="A8796" s="38">
        <f>IF(Txn!$B4404="","",Txn!$B4404)</f>
        <v>0</v>
      </c>
      <c r="B8796" s="38">
        <f>IF(Txn!$B4404="","",Txn!$C4404)</f>
        <v>0</v>
      </c>
      <c r="C8796" s="39">
        <f>IF(Txn!$B4404="","","تراکنش بانکی")</f>
        <v>0</v>
      </c>
      <c r="D8796" s="38">
        <f>IF(Txn!$B4404="","",IF(IF(Txn!$U4404="TRF",Txn!$Y4404,Txn!$Z4404)="","",IF(Txn!$U4404="TRF",Txn!$Y4404,Txn!$Z4404)))</f>
        <v>0</v>
      </c>
      <c r="E8796" s="39">
        <f>IF($D8796="","",IFERROR(VLOOKUP($D8796,AcctTbl,2,0),""))</f>
        <v>0</v>
      </c>
      <c r="F8796" s="39">
        <f>IF($D8796="","",IFERROR(VLOOKUP($D8796,AcctTbl,3,0),""))</f>
        <v>0</v>
      </c>
      <c r="G8796" s="39">
        <f>IF(Txn!$B4404="","",Txn!$D4404)</f>
        <v>0</v>
      </c>
      <c r="H8796" s="38">
        <f>IF(Txn!$B4404="","",Txn!$E4404)</f>
        <v>0</v>
      </c>
      <c r="I8796" s="40">
        <f>IF(Txn!$B4404="",0,Txn!$Q4404)</f>
        <v>0</v>
      </c>
      <c r="J8796" s="40">
        <f>IF(Txn!$B4404="",0,Txn!$R4404)</f>
        <v>0</v>
      </c>
      <c r="K8796" s="41">
        <f>IF($A8796="","",IFERROR(VALUE(MID($A8796,6,2)),""))</f>
        <v>0</v>
      </c>
      <c r="L8796" s="39">
        <f>IF(Txn!$K4404="","","طرف مقابل — "&amp;Txn!$K4404)</f>
        <v>0</v>
      </c>
      <c r="N8796" s="42">
        <f>IF($D8796="",0,COUNTIF(BankAccts,$D8796))</f>
        <v>0</v>
      </c>
    </row>
    <row r="8797" spans="1:14">
      <c r="A8797" s="38">
        <f>IF(Txn!$B4405="","",Txn!$B4405)</f>
        <v>0</v>
      </c>
      <c r="B8797" s="38">
        <f>IF(Txn!$B4405="","",Txn!$C4405)</f>
        <v>0</v>
      </c>
      <c r="C8797" s="39">
        <f>IF(Txn!$B4405="","","تراکنش بانکی")</f>
        <v>0</v>
      </c>
      <c r="D8797" s="38">
        <f>IF(Txn!$B4405="","",IF(Txn!$X4405="","",Txn!$X4405))</f>
        <v>0</v>
      </c>
      <c r="E8797" s="39">
        <f>IF($D8797="","",IFERROR(VLOOKUP($D8797,AcctTbl,2,0),""))</f>
        <v>0</v>
      </c>
      <c r="F8797" s="39">
        <f>IF($D8797="","",IFERROR(VLOOKUP($D8797,AcctTbl,3,0),""))</f>
        <v>0</v>
      </c>
      <c r="G8797" s="39">
        <f>IF(Txn!$B4405="","",Txn!$D4405)</f>
        <v>0</v>
      </c>
      <c r="H8797" s="38">
        <f>IF(Txn!$B4405="","",Txn!$E4405)</f>
        <v>0</v>
      </c>
      <c r="I8797" s="40">
        <f>IF(Txn!$B4405="",0,Txn!$O4405)</f>
        <v>0</v>
      </c>
      <c r="J8797" s="40">
        <f>IF(Txn!$B4405="",0,Txn!$P4405)</f>
        <v>0</v>
      </c>
      <c r="K8797" s="41">
        <f>IF($A8797="","",IFERROR(VALUE(MID($A8797,6,2)),""))</f>
        <v>0</v>
      </c>
      <c r="L8797" s="39">
        <f>IF(Txn!$K4405="","",Txn!$K4405)</f>
        <v>0</v>
      </c>
      <c r="N8797" s="42">
        <f>IF($D8797="",0,COUNTIF(BankAccts,$D8797))</f>
        <v>0</v>
      </c>
    </row>
    <row r="8798" spans="1:14">
      <c r="A8798" s="38">
        <f>IF(Txn!$B4405="","",Txn!$B4405)</f>
        <v>0</v>
      </c>
      <c r="B8798" s="38">
        <f>IF(Txn!$B4405="","",Txn!$C4405)</f>
        <v>0</v>
      </c>
      <c r="C8798" s="39">
        <f>IF(Txn!$B4405="","","تراکنش بانکی")</f>
        <v>0</v>
      </c>
      <c r="D8798" s="38">
        <f>IF(Txn!$B4405="","",IF(IF(Txn!$U4405="TRF",Txn!$Y4405,Txn!$Z4405)="","",IF(Txn!$U4405="TRF",Txn!$Y4405,Txn!$Z4405)))</f>
        <v>0</v>
      </c>
      <c r="E8798" s="39">
        <f>IF($D8798="","",IFERROR(VLOOKUP($D8798,AcctTbl,2,0),""))</f>
        <v>0</v>
      </c>
      <c r="F8798" s="39">
        <f>IF($D8798="","",IFERROR(VLOOKUP($D8798,AcctTbl,3,0),""))</f>
        <v>0</v>
      </c>
      <c r="G8798" s="39">
        <f>IF(Txn!$B4405="","",Txn!$D4405)</f>
        <v>0</v>
      </c>
      <c r="H8798" s="38">
        <f>IF(Txn!$B4405="","",Txn!$E4405)</f>
        <v>0</v>
      </c>
      <c r="I8798" s="40">
        <f>IF(Txn!$B4405="",0,Txn!$Q4405)</f>
        <v>0</v>
      </c>
      <c r="J8798" s="40">
        <f>IF(Txn!$B4405="",0,Txn!$R4405)</f>
        <v>0</v>
      </c>
      <c r="K8798" s="41">
        <f>IF($A8798="","",IFERROR(VALUE(MID($A8798,6,2)),""))</f>
        <v>0</v>
      </c>
      <c r="L8798" s="39">
        <f>IF(Txn!$K4405="","","طرف مقابل — "&amp;Txn!$K4405)</f>
        <v>0</v>
      </c>
      <c r="N8798" s="42">
        <f>IF($D8798="",0,COUNTIF(BankAccts,$D8798))</f>
        <v>0</v>
      </c>
    </row>
    <row r="8799" spans="1:14">
      <c r="A8799" s="38">
        <f>IF(Txn!$B4406="","",Txn!$B4406)</f>
        <v>0</v>
      </c>
      <c r="B8799" s="38">
        <f>IF(Txn!$B4406="","",Txn!$C4406)</f>
        <v>0</v>
      </c>
      <c r="C8799" s="39">
        <f>IF(Txn!$B4406="","","تراکنش بانکی")</f>
        <v>0</v>
      </c>
      <c r="D8799" s="38">
        <f>IF(Txn!$B4406="","",IF(Txn!$X4406="","",Txn!$X4406))</f>
        <v>0</v>
      </c>
      <c r="E8799" s="39">
        <f>IF($D8799="","",IFERROR(VLOOKUP($D8799,AcctTbl,2,0),""))</f>
        <v>0</v>
      </c>
      <c r="F8799" s="39">
        <f>IF($D8799="","",IFERROR(VLOOKUP($D8799,AcctTbl,3,0),""))</f>
        <v>0</v>
      </c>
      <c r="G8799" s="39">
        <f>IF(Txn!$B4406="","",Txn!$D4406)</f>
        <v>0</v>
      </c>
      <c r="H8799" s="38">
        <f>IF(Txn!$B4406="","",Txn!$E4406)</f>
        <v>0</v>
      </c>
      <c r="I8799" s="40">
        <f>IF(Txn!$B4406="",0,Txn!$O4406)</f>
        <v>0</v>
      </c>
      <c r="J8799" s="40">
        <f>IF(Txn!$B4406="",0,Txn!$P4406)</f>
        <v>0</v>
      </c>
      <c r="K8799" s="41">
        <f>IF($A8799="","",IFERROR(VALUE(MID($A8799,6,2)),""))</f>
        <v>0</v>
      </c>
      <c r="L8799" s="39">
        <f>IF(Txn!$K4406="","",Txn!$K4406)</f>
        <v>0</v>
      </c>
      <c r="N8799" s="42">
        <f>IF($D8799="",0,COUNTIF(BankAccts,$D8799))</f>
        <v>0</v>
      </c>
    </row>
    <row r="8800" spans="1:14">
      <c r="A8800" s="38">
        <f>IF(Txn!$B4406="","",Txn!$B4406)</f>
        <v>0</v>
      </c>
      <c r="B8800" s="38">
        <f>IF(Txn!$B4406="","",Txn!$C4406)</f>
        <v>0</v>
      </c>
      <c r="C8800" s="39">
        <f>IF(Txn!$B4406="","","تراکنش بانکی")</f>
        <v>0</v>
      </c>
      <c r="D8800" s="38">
        <f>IF(Txn!$B4406="","",IF(IF(Txn!$U4406="TRF",Txn!$Y4406,Txn!$Z4406)="","",IF(Txn!$U4406="TRF",Txn!$Y4406,Txn!$Z4406)))</f>
        <v>0</v>
      </c>
      <c r="E8800" s="39">
        <f>IF($D8800="","",IFERROR(VLOOKUP($D8800,AcctTbl,2,0),""))</f>
        <v>0</v>
      </c>
      <c r="F8800" s="39">
        <f>IF($D8800="","",IFERROR(VLOOKUP($D8800,AcctTbl,3,0),""))</f>
        <v>0</v>
      </c>
      <c r="G8800" s="39">
        <f>IF(Txn!$B4406="","",Txn!$D4406)</f>
        <v>0</v>
      </c>
      <c r="H8800" s="38">
        <f>IF(Txn!$B4406="","",Txn!$E4406)</f>
        <v>0</v>
      </c>
      <c r="I8800" s="40">
        <f>IF(Txn!$B4406="",0,Txn!$Q4406)</f>
        <v>0</v>
      </c>
      <c r="J8800" s="40">
        <f>IF(Txn!$B4406="",0,Txn!$R4406)</f>
        <v>0</v>
      </c>
      <c r="K8800" s="41">
        <f>IF($A8800="","",IFERROR(VALUE(MID($A8800,6,2)),""))</f>
        <v>0</v>
      </c>
      <c r="L8800" s="39">
        <f>IF(Txn!$K4406="","","طرف مقابل — "&amp;Txn!$K4406)</f>
        <v>0</v>
      </c>
      <c r="N8800" s="42">
        <f>IF($D8800="",0,COUNTIF(BankAccts,$D8800))</f>
        <v>0</v>
      </c>
    </row>
    <row r="8801" spans="1:14">
      <c r="A8801" s="38">
        <f>IF(Txn!$B4407="","",Txn!$B4407)</f>
        <v>0</v>
      </c>
      <c r="B8801" s="38">
        <f>IF(Txn!$B4407="","",Txn!$C4407)</f>
        <v>0</v>
      </c>
      <c r="C8801" s="39">
        <f>IF(Txn!$B4407="","","تراکنش بانکی")</f>
        <v>0</v>
      </c>
      <c r="D8801" s="38">
        <f>IF(Txn!$B4407="","",IF(Txn!$X4407="","",Txn!$X4407))</f>
        <v>0</v>
      </c>
      <c r="E8801" s="39">
        <f>IF($D8801="","",IFERROR(VLOOKUP($D8801,AcctTbl,2,0),""))</f>
        <v>0</v>
      </c>
      <c r="F8801" s="39">
        <f>IF($D8801="","",IFERROR(VLOOKUP($D8801,AcctTbl,3,0),""))</f>
        <v>0</v>
      </c>
      <c r="G8801" s="39">
        <f>IF(Txn!$B4407="","",Txn!$D4407)</f>
        <v>0</v>
      </c>
      <c r="H8801" s="38">
        <f>IF(Txn!$B4407="","",Txn!$E4407)</f>
        <v>0</v>
      </c>
      <c r="I8801" s="40">
        <f>IF(Txn!$B4407="",0,Txn!$O4407)</f>
        <v>0</v>
      </c>
      <c r="J8801" s="40">
        <f>IF(Txn!$B4407="",0,Txn!$P4407)</f>
        <v>0</v>
      </c>
      <c r="K8801" s="41">
        <f>IF($A8801="","",IFERROR(VALUE(MID($A8801,6,2)),""))</f>
        <v>0</v>
      </c>
      <c r="L8801" s="39">
        <f>IF(Txn!$K4407="","",Txn!$K4407)</f>
        <v>0</v>
      </c>
      <c r="N8801" s="42">
        <f>IF($D8801="",0,COUNTIF(BankAccts,$D8801))</f>
        <v>0</v>
      </c>
    </row>
    <row r="8802" spans="1:14">
      <c r="A8802" s="38">
        <f>IF(Txn!$B4407="","",Txn!$B4407)</f>
        <v>0</v>
      </c>
      <c r="B8802" s="38">
        <f>IF(Txn!$B4407="","",Txn!$C4407)</f>
        <v>0</v>
      </c>
      <c r="C8802" s="39">
        <f>IF(Txn!$B4407="","","تراکنش بانکی")</f>
        <v>0</v>
      </c>
      <c r="D8802" s="38">
        <f>IF(Txn!$B4407="","",IF(IF(Txn!$U4407="TRF",Txn!$Y4407,Txn!$Z4407)="","",IF(Txn!$U4407="TRF",Txn!$Y4407,Txn!$Z4407)))</f>
        <v>0</v>
      </c>
      <c r="E8802" s="39">
        <f>IF($D8802="","",IFERROR(VLOOKUP($D8802,AcctTbl,2,0),""))</f>
        <v>0</v>
      </c>
      <c r="F8802" s="39">
        <f>IF($D8802="","",IFERROR(VLOOKUP($D8802,AcctTbl,3,0),""))</f>
        <v>0</v>
      </c>
      <c r="G8802" s="39">
        <f>IF(Txn!$B4407="","",Txn!$D4407)</f>
        <v>0</v>
      </c>
      <c r="H8802" s="38">
        <f>IF(Txn!$B4407="","",Txn!$E4407)</f>
        <v>0</v>
      </c>
      <c r="I8802" s="40">
        <f>IF(Txn!$B4407="",0,Txn!$Q4407)</f>
        <v>0</v>
      </c>
      <c r="J8802" s="40">
        <f>IF(Txn!$B4407="",0,Txn!$R4407)</f>
        <v>0</v>
      </c>
      <c r="K8802" s="41">
        <f>IF($A8802="","",IFERROR(VALUE(MID($A8802,6,2)),""))</f>
        <v>0</v>
      </c>
      <c r="L8802" s="39">
        <f>IF(Txn!$K4407="","","طرف مقابل — "&amp;Txn!$K4407)</f>
        <v>0</v>
      </c>
      <c r="N8802" s="42">
        <f>IF($D8802="",0,COUNTIF(BankAccts,$D8802))</f>
        <v>0</v>
      </c>
    </row>
    <row r="8803" spans="1:14">
      <c r="A8803" s="38">
        <f>IF(Txn!$B4408="","",Txn!$B4408)</f>
        <v>0</v>
      </c>
      <c r="B8803" s="38">
        <f>IF(Txn!$B4408="","",Txn!$C4408)</f>
        <v>0</v>
      </c>
      <c r="C8803" s="39">
        <f>IF(Txn!$B4408="","","تراکنش بانکی")</f>
        <v>0</v>
      </c>
      <c r="D8803" s="38">
        <f>IF(Txn!$B4408="","",IF(Txn!$X4408="","",Txn!$X4408))</f>
        <v>0</v>
      </c>
      <c r="E8803" s="39">
        <f>IF($D8803="","",IFERROR(VLOOKUP($D8803,AcctTbl,2,0),""))</f>
        <v>0</v>
      </c>
      <c r="F8803" s="39">
        <f>IF($D8803="","",IFERROR(VLOOKUP($D8803,AcctTbl,3,0),""))</f>
        <v>0</v>
      </c>
      <c r="G8803" s="39">
        <f>IF(Txn!$B4408="","",Txn!$D4408)</f>
        <v>0</v>
      </c>
      <c r="H8803" s="38">
        <f>IF(Txn!$B4408="","",Txn!$E4408)</f>
        <v>0</v>
      </c>
      <c r="I8803" s="40">
        <f>IF(Txn!$B4408="",0,Txn!$O4408)</f>
        <v>0</v>
      </c>
      <c r="J8803" s="40">
        <f>IF(Txn!$B4408="",0,Txn!$P4408)</f>
        <v>0</v>
      </c>
      <c r="K8803" s="41">
        <f>IF($A8803="","",IFERROR(VALUE(MID($A8803,6,2)),""))</f>
        <v>0</v>
      </c>
      <c r="L8803" s="39">
        <f>IF(Txn!$K4408="","",Txn!$K4408)</f>
        <v>0</v>
      </c>
      <c r="N8803" s="42">
        <f>IF($D8803="",0,COUNTIF(BankAccts,$D8803))</f>
        <v>0</v>
      </c>
    </row>
    <row r="8804" spans="1:14">
      <c r="A8804" s="38">
        <f>IF(Txn!$B4408="","",Txn!$B4408)</f>
        <v>0</v>
      </c>
      <c r="B8804" s="38">
        <f>IF(Txn!$B4408="","",Txn!$C4408)</f>
        <v>0</v>
      </c>
      <c r="C8804" s="39">
        <f>IF(Txn!$B4408="","","تراکنش بانکی")</f>
        <v>0</v>
      </c>
      <c r="D8804" s="38">
        <f>IF(Txn!$B4408="","",IF(IF(Txn!$U4408="TRF",Txn!$Y4408,Txn!$Z4408)="","",IF(Txn!$U4408="TRF",Txn!$Y4408,Txn!$Z4408)))</f>
        <v>0</v>
      </c>
      <c r="E8804" s="39">
        <f>IF($D8804="","",IFERROR(VLOOKUP($D8804,AcctTbl,2,0),""))</f>
        <v>0</v>
      </c>
      <c r="F8804" s="39">
        <f>IF($D8804="","",IFERROR(VLOOKUP($D8804,AcctTbl,3,0),""))</f>
        <v>0</v>
      </c>
      <c r="G8804" s="39">
        <f>IF(Txn!$B4408="","",Txn!$D4408)</f>
        <v>0</v>
      </c>
      <c r="H8804" s="38">
        <f>IF(Txn!$B4408="","",Txn!$E4408)</f>
        <v>0</v>
      </c>
      <c r="I8804" s="40">
        <f>IF(Txn!$B4408="",0,Txn!$Q4408)</f>
        <v>0</v>
      </c>
      <c r="J8804" s="40">
        <f>IF(Txn!$B4408="",0,Txn!$R4408)</f>
        <v>0</v>
      </c>
      <c r="K8804" s="41">
        <f>IF($A8804="","",IFERROR(VALUE(MID($A8804,6,2)),""))</f>
        <v>0</v>
      </c>
      <c r="L8804" s="39">
        <f>IF(Txn!$K4408="","","طرف مقابل — "&amp;Txn!$K4408)</f>
        <v>0</v>
      </c>
      <c r="N8804" s="42">
        <f>IF($D8804="",0,COUNTIF(BankAccts,$D8804))</f>
        <v>0</v>
      </c>
    </row>
    <row r="8805" spans="1:14">
      <c r="A8805" s="38">
        <f>IF(Txn!$B4409="","",Txn!$B4409)</f>
        <v>0</v>
      </c>
      <c r="B8805" s="38">
        <f>IF(Txn!$B4409="","",Txn!$C4409)</f>
        <v>0</v>
      </c>
      <c r="C8805" s="39">
        <f>IF(Txn!$B4409="","","تراکنش بانکی")</f>
        <v>0</v>
      </c>
      <c r="D8805" s="38">
        <f>IF(Txn!$B4409="","",IF(Txn!$X4409="","",Txn!$X4409))</f>
        <v>0</v>
      </c>
      <c r="E8805" s="39">
        <f>IF($D8805="","",IFERROR(VLOOKUP($D8805,AcctTbl,2,0),""))</f>
        <v>0</v>
      </c>
      <c r="F8805" s="39">
        <f>IF($D8805="","",IFERROR(VLOOKUP($D8805,AcctTbl,3,0),""))</f>
        <v>0</v>
      </c>
      <c r="G8805" s="39">
        <f>IF(Txn!$B4409="","",Txn!$D4409)</f>
        <v>0</v>
      </c>
      <c r="H8805" s="38">
        <f>IF(Txn!$B4409="","",Txn!$E4409)</f>
        <v>0</v>
      </c>
      <c r="I8805" s="40">
        <f>IF(Txn!$B4409="",0,Txn!$O4409)</f>
        <v>0</v>
      </c>
      <c r="J8805" s="40">
        <f>IF(Txn!$B4409="",0,Txn!$P4409)</f>
        <v>0</v>
      </c>
      <c r="K8805" s="41">
        <f>IF($A8805="","",IFERROR(VALUE(MID($A8805,6,2)),""))</f>
        <v>0</v>
      </c>
      <c r="L8805" s="39">
        <f>IF(Txn!$K4409="","",Txn!$K4409)</f>
        <v>0</v>
      </c>
      <c r="N8805" s="42">
        <f>IF($D8805="",0,COUNTIF(BankAccts,$D8805))</f>
        <v>0</v>
      </c>
    </row>
    <row r="8806" spans="1:14">
      <c r="A8806" s="38">
        <f>IF(Txn!$B4409="","",Txn!$B4409)</f>
        <v>0</v>
      </c>
      <c r="B8806" s="38">
        <f>IF(Txn!$B4409="","",Txn!$C4409)</f>
        <v>0</v>
      </c>
      <c r="C8806" s="39">
        <f>IF(Txn!$B4409="","","تراکنش بانکی")</f>
        <v>0</v>
      </c>
      <c r="D8806" s="38">
        <f>IF(Txn!$B4409="","",IF(IF(Txn!$U4409="TRF",Txn!$Y4409,Txn!$Z4409)="","",IF(Txn!$U4409="TRF",Txn!$Y4409,Txn!$Z4409)))</f>
        <v>0</v>
      </c>
      <c r="E8806" s="39">
        <f>IF($D8806="","",IFERROR(VLOOKUP($D8806,AcctTbl,2,0),""))</f>
        <v>0</v>
      </c>
      <c r="F8806" s="39">
        <f>IF($D8806="","",IFERROR(VLOOKUP($D8806,AcctTbl,3,0),""))</f>
        <v>0</v>
      </c>
      <c r="G8806" s="39">
        <f>IF(Txn!$B4409="","",Txn!$D4409)</f>
        <v>0</v>
      </c>
      <c r="H8806" s="38">
        <f>IF(Txn!$B4409="","",Txn!$E4409)</f>
        <v>0</v>
      </c>
      <c r="I8806" s="40">
        <f>IF(Txn!$B4409="",0,Txn!$Q4409)</f>
        <v>0</v>
      </c>
      <c r="J8806" s="40">
        <f>IF(Txn!$B4409="",0,Txn!$R4409)</f>
        <v>0</v>
      </c>
      <c r="K8806" s="41">
        <f>IF($A8806="","",IFERROR(VALUE(MID($A8806,6,2)),""))</f>
        <v>0</v>
      </c>
      <c r="L8806" s="39">
        <f>IF(Txn!$K4409="","","طرف مقابل — "&amp;Txn!$K4409)</f>
        <v>0</v>
      </c>
      <c r="N8806" s="42">
        <f>IF($D8806="",0,COUNTIF(BankAccts,$D8806))</f>
        <v>0</v>
      </c>
    </row>
    <row r="8807" spans="1:14">
      <c r="A8807" s="38">
        <f>IF(Txn!$B4410="","",Txn!$B4410)</f>
        <v>0</v>
      </c>
      <c r="B8807" s="38">
        <f>IF(Txn!$B4410="","",Txn!$C4410)</f>
        <v>0</v>
      </c>
      <c r="C8807" s="39">
        <f>IF(Txn!$B4410="","","تراکنش بانکی")</f>
        <v>0</v>
      </c>
      <c r="D8807" s="38">
        <f>IF(Txn!$B4410="","",IF(Txn!$X4410="","",Txn!$X4410))</f>
        <v>0</v>
      </c>
      <c r="E8807" s="39">
        <f>IF($D8807="","",IFERROR(VLOOKUP($D8807,AcctTbl,2,0),""))</f>
        <v>0</v>
      </c>
      <c r="F8807" s="39">
        <f>IF($D8807="","",IFERROR(VLOOKUP($D8807,AcctTbl,3,0),""))</f>
        <v>0</v>
      </c>
      <c r="G8807" s="39">
        <f>IF(Txn!$B4410="","",Txn!$D4410)</f>
        <v>0</v>
      </c>
      <c r="H8807" s="38">
        <f>IF(Txn!$B4410="","",Txn!$E4410)</f>
        <v>0</v>
      </c>
      <c r="I8807" s="40">
        <f>IF(Txn!$B4410="",0,Txn!$O4410)</f>
        <v>0</v>
      </c>
      <c r="J8807" s="40">
        <f>IF(Txn!$B4410="",0,Txn!$P4410)</f>
        <v>0</v>
      </c>
      <c r="K8807" s="41">
        <f>IF($A8807="","",IFERROR(VALUE(MID($A8807,6,2)),""))</f>
        <v>0</v>
      </c>
      <c r="L8807" s="39">
        <f>IF(Txn!$K4410="","",Txn!$K4410)</f>
        <v>0</v>
      </c>
      <c r="N8807" s="42">
        <f>IF($D8807="",0,COUNTIF(BankAccts,$D8807))</f>
        <v>0</v>
      </c>
    </row>
    <row r="8808" spans="1:14">
      <c r="A8808" s="38">
        <f>IF(Txn!$B4410="","",Txn!$B4410)</f>
        <v>0</v>
      </c>
      <c r="B8808" s="38">
        <f>IF(Txn!$B4410="","",Txn!$C4410)</f>
        <v>0</v>
      </c>
      <c r="C8808" s="39">
        <f>IF(Txn!$B4410="","","تراکنش بانکی")</f>
        <v>0</v>
      </c>
      <c r="D8808" s="38">
        <f>IF(Txn!$B4410="","",IF(IF(Txn!$U4410="TRF",Txn!$Y4410,Txn!$Z4410)="","",IF(Txn!$U4410="TRF",Txn!$Y4410,Txn!$Z4410)))</f>
        <v>0</v>
      </c>
      <c r="E8808" s="39">
        <f>IF($D8808="","",IFERROR(VLOOKUP($D8808,AcctTbl,2,0),""))</f>
        <v>0</v>
      </c>
      <c r="F8808" s="39">
        <f>IF($D8808="","",IFERROR(VLOOKUP($D8808,AcctTbl,3,0),""))</f>
        <v>0</v>
      </c>
      <c r="G8808" s="39">
        <f>IF(Txn!$B4410="","",Txn!$D4410)</f>
        <v>0</v>
      </c>
      <c r="H8808" s="38">
        <f>IF(Txn!$B4410="","",Txn!$E4410)</f>
        <v>0</v>
      </c>
      <c r="I8808" s="40">
        <f>IF(Txn!$B4410="",0,Txn!$Q4410)</f>
        <v>0</v>
      </c>
      <c r="J8808" s="40">
        <f>IF(Txn!$B4410="",0,Txn!$R4410)</f>
        <v>0</v>
      </c>
      <c r="K8808" s="41">
        <f>IF($A8808="","",IFERROR(VALUE(MID($A8808,6,2)),""))</f>
        <v>0</v>
      </c>
      <c r="L8808" s="39">
        <f>IF(Txn!$K4410="","","طرف مقابل — "&amp;Txn!$K4410)</f>
        <v>0</v>
      </c>
      <c r="N8808" s="42">
        <f>IF($D8808="",0,COUNTIF(BankAccts,$D8808))</f>
        <v>0</v>
      </c>
    </row>
    <row r="8809" spans="1:14">
      <c r="A8809" s="38">
        <f>IF(Txn!$B4411="","",Txn!$B4411)</f>
        <v>0</v>
      </c>
      <c r="B8809" s="38">
        <f>IF(Txn!$B4411="","",Txn!$C4411)</f>
        <v>0</v>
      </c>
      <c r="C8809" s="39">
        <f>IF(Txn!$B4411="","","تراکنش بانکی")</f>
        <v>0</v>
      </c>
      <c r="D8809" s="38">
        <f>IF(Txn!$B4411="","",IF(Txn!$X4411="","",Txn!$X4411))</f>
        <v>0</v>
      </c>
      <c r="E8809" s="39">
        <f>IF($D8809="","",IFERROR(VLOOKUP($D8809,AcctTbl,2,0),""))</f>
        <v>0</v>
      </c>
      <c r="F8809" s="39">
        <f>IF($D8809="","",IFERROR(VLOOKUP($D8809,AcctTbl,3,0),""))</f>
        <v>0</v>
      </c>
      <c r="G8809" s="39">
        <f>IF(Txn!$B4411="","",Txn!$D4411)</f>
        <v>0</v>
      </c>
      <c r="H8809" s="38">
        <f>IF(Txn!$B4411="","",Txn!$E4411)</f>
        <v>0</v>
      </c>
      <c r="I8809" s="40">
        <f>IF(Txn!$B4411="",0,Txn!$O4411)</f>
        <v>0</v>
      </c>
      <c r="J8809" s="40">
        <f>IF(Txn!$B4411="",0,Txn!$P4411)</f>
        <v>0</v>
      </c>
      <c r="K8809" s="41">
        <f>IF($A8809="","",IFERROR(VALUE(MID($A8809,6,2)),""))</f>
        <v>0</v>
      </c>
      <c r="L8809" s="39">
        <f>IF(Txn!$K4411="","",Txn!$K4411)</f>
        <v>0</v>
      </c>
      <c r="N8809" s="42">
        <f>IF($D8809="",0,COUNTIF(BankAccts,$D8809))</f>
        <v>0</v>
      </c>
    </row>
    <row r="8810" spans="1:14">
      <c r="A8810" s="38">
        <f>IF(Txn!$B4411="","",Txn!$B4411)</f>
        <v>0</v>
      </c>
      <c r="B8810" s="38">
        <f>IF(Txn!$B4411="","",Txn!$C4411)</f>
        <v>0</v>
      </c>
      <c r="C8810" s="39">
        <f>IF(Txn!$B4411="","","تراکنش بانکی")</f>
        <v>0</v>
      </c>
      <c r="D8810" s="38">
        <f>IF(Txn!$B4411="","",IF(IF(Txn!$U4411="TRF",Txn!$Y4411,Txn!$Z4411)="","",IF(Txn!$U4411="TRF",Txn!$Y4411,Txn!$Z4411)))</f>
        <v>0</v>
      </c>
      <c r="E8810" s="39">
        <f>IF($D8810="","",IFERROR(VLOOKUP($D8810,AcctTbl,2,0),""))</f>
        <v>0</v>
      </c>
      <c r="F8810" s="39">
        <f>IF($D8810="","",IFERROR(VLOOKUP($D8810,AcctTbl,3,0),""))</f>
        <v>0</v>
      </c>
      <c r="G8810" s="39">
        <f>IF(Txn!$B4411="","",Txn!$D4411)</f>
        <v>0</v>
      </c>
      <c r="H8810" s="38">
        <f>IF(Txn!$B4411="","",Txn!$E4411)</f>
        <v>0</v>
      </c>
      <c r="I8810" s="40">
        <f>IF(Txn!$B4411="",0,Txn!$Q4411)</f>
        <v>0</v>
      </c>
      <c r="J8810" s="40">
        <f>IF(Txn!$B4411="",0,Txn!$R4411)</f>
        <v>0</v>
      </c>
      <c r="K8810" s="41">
        <f>IF($A8810="","",IFERROR(VALUE(MID($A8810,6,2)),""))</f>
        <v>0</v>
      </c>
      <c r="L8810" s="39">
        <f>IF(Txn!$K4411="","","طرف مقابل — "&amp;Txn!$K4411)</f>
        <v>0</v>
      </c>
      <c r="N8810" s="42">
        <f>IF($D8810="",0,COUNTIF(BankAccts,$D8810))</f>
        <v>0</v>
      </c>
    </row>
    <row r="8811" spans="1:14">
      <c r="A8811" s="38">
        <f>IF(Txn!$B4412="","",Txn!$B4412)</f>
        <v>0</v>
      </c>
      <c r="B8811" s="38">
        <f>IF(Txn!$B4412="","",Txn!$C4412)</f>
        <v>0</v>
      </c>
      <c r="C8811" s="39">
        <f>IF(Txn!$B4412="","","تراکنش بانکی")</f>
        <v>0</v>
      </c>
      <c r="D8811" s="38">
        <f>IF(Txn!$B4412="","",IF(Txn!$X4412="","",Txn!$X4412))</f>
        <v>0</v>
      </c>
      <c r="E8811" s="39">
        <f>IF($D8811="","",IFERROR(VLOOKUP($D8811,AcctTbl,2,0),""))</f>
        <v>0</v>
      </c>
      <c r="F8811" s="39">
        <f>IF($D8811="","",IFERROR(VLOOKUP($D8811,AcctTbl,3,0),""))</f>
        <v>0</v>
      </c>
      <c r="G8811" s="39">
        <f>IF(Txn!$B4412="","",Txn!$D4412)</f>
        <v>0</v>
      </c>
      <c r="H8811" s="38">
        <f>IF(Txn!$B4412="","",Txn!$E4412)</f>
        <v>0</v>
      </c>
      <c r="I8811" s="40">
        <f>IF(Txn!$B4412="",0,Txn!$O4412)</f>
        <v>0</v>
      </c>
      <c r="J8811" s="40">
        <f>IF(Txn!$B4412="",0,Txn!$P4412)</f>
        <v>0</v>
      </c>
      <c r="K8811" s="41">
        <f>IF($A8811="","",IFERROR(VALUE(MID($A8811,6,2)),""))</f>
        <v>0</v>
      </c>
      <c r="L8811" s="39">
        <f>IF(Txn!$K4412="","",Txn!$K4412)</f>
        <v>0</v>
      </c>
      <c r="N8811" s="42">
        <f>IF($D8811="",0,COUNTIF(BankAccts,$D8811))</f>
        <v>0</v>
      </c>
    </row>
    <row r="8812" spans="1:14">
      <c r="A8812" s="38">
        <f>IF(Txn!$B4412="","",Txn!$B4412)</f>
        <v>0</v>
      </c>
      <c r="B8812" s="38">
        <f>IF(Txn!$B4412="","",Txn!$C4412)</f>
        <v>0</v>
      </c>
      <c r="C8812" s="39">
        <f>IF(Txn!$B4412="","","تراکنش بانکی")</f>
        <v>0</v>
      </c>
      <c r="D8812" s="38">
        <f>IF(Txn!$B4412="","",IF(IF(Txn!$U4412="TRF",Txn!$Y4412,Txn!$Z4412)="","",IF(Txn!$U4412="TRF",Txn!$Y4412,Txn!$Z4412)))</f>
        <v>0</v>
      </c>
      <c r="E8812" s="39">
        <f>IF($D8812="","",IFERROR(VLOOKUP($D8812,AcctTbl,2,0),""))</f>
        <v>0</v>
      </c>
      <c r="F8812" s="39">
        <f>IF($D8812="","",IFERROR(VLOOKUP($D8812,AcctTbl,3,0),""))</f>
        <v>0</v>
      </c>
      <c r="G8812" s="39">
        <f>IF(Txn!$B4412="","",Txn!$D4412)</f>
        <v>0</v>
      </c>
      <c r="H8812" s="38">
        <f>IF(Txn!$B4412="","",Txn!$E4412)</f>
        <v>0</v>
      </c>
      <c r="I8812" s="40">
        <f>IF(Txn!$B4412="",0,Txn!$Q4412)</f>
        <v>0</v>
      </c>
      <c r="J8812" s="40">
        <f>IF(Txn!$B4412="",0,Txn!$R4412)</f>
        <v>0</v>
      </c>
      <c r="K8812" s="41">
        <f>IF($A8812="","",IFERROR(VALUE(MID($A8812,6,2)),""))</f>
        <v>0</v>
      </c>
      <c r="L8812" s="39">
        <f>IF(Txn!$K4412="","","طرف مقابل — "&amp;Txn!$K4412)</f>
        <v>0</v>
      </c>
      <c r="N8812" s="42">
        <f>IF($D8812="",0,COUNTIF(BankAccts,$D8812))</f>
        <v>0</v>
      </c>
    </row>
    <row r="8813" spans="1:14">
      <c r="A8813" s="38">
        <f>IF(Txn!$B4413="","",Txn!$B4413)</f>
        <v>0</v>
      </c>
      <c r="B8813" s="38">
        <f>IF(Txn!$B4413="","",Txn!$C4413)</f>
        <v>0</v>
      </c>
      <c r="C8813" s="39">
        <f>IF(Txn!$B4413="","","تراکنش بانکی")</f>
        <v>0</v>
      </c>
      <c r="D8813" s="38">
        <f>IF(Txn!$B4413="","",IF(Txn!$X4413="","",Txn!$X4413))</f>
        <v>0</v>
      </c>
      <c r="E8813" s="39">
        <f>IF($D8813="","",IFERROR(VLOOKUP($D8813,AcctTbl,2,0),""))</f>
        <v>0</v>
      </c>
      <c r="F8813" s="39">
        <f>IF($D8813="","",IFERROR(VLOOKUP($D8813,AcctTbl,3,0),""))</f>
        <v>0</v>
      </c>
      <c r="G8813" s="39">
        <f>IF(Txn!$B4413="","",Txn!$D4413)</f>
        <v>0</v>
      </c>
      <c r="H8813" s="38">
        <f>IF(Txn!$B4413="","",Txn!$E4413)</f>
        <v>0</v>
      </c>
      <c r="I8813" s="40">
        <f>IF(Txn!$B4413="",0,Txn!$O4413)</f>
        <v>0</v>
      </c>
      <c r="J8813" s="40">
        <f>IF(Txn!$B4413="",0,Txn!$P4413)</f>
        <v>0</v>
      </c>
      <c r="K8813" s="41">
        <f>IF($A8813="","",IFERROR(VALUE(MID($A8813,6,2)),""))</f>
        <v>0</v>
      </c>
      <c r="L8813" s="39">
        <f>IF(Txn!$K4413="","",Txn!$K4413)</f>
        <v>0</v>
      </c>
      <c r="N8813" s="42">
        <f>IF($D8813="",0,COUNTIF(BankAccts,$D8813))</f>
        <v>0</v>
      </c>
    </row>
    <row r="8814" spans="1:14">
      <c r="A8814" s="38">
        <f>IF(Txn!$B4413="","",Txn!$B4413)</f>
        <v>0</v>
      </c>
      <c r="B8814" s="38">
        <f>IF(Txn!$B4413="","",Txn!$C4413)</f>
        <v>0</v>
      </c>
      <c r="C8814" s="39">
        <f>IF(Txn!$B4413="","","تراکنش بانکی")</f>
        <v>0</v>
      </c>
      <c r="D8814" s="38">
        <f>IF(Txn!$B4413="","",IF(IF(Txn!$U4413="TRF",Txn!$Y4413,Txn!$Z4413)="","",IF(Txn!$U4413="TRF",Txn!$Y4413,Txn!$Z4413)))</f>
        <v>0</v>
      </c>
      <c r="E8814" s="39">
        <f>IF($D8814="","",IFERROR(VLOOKUP($D8814,AcctTbl,2,0),""))</f>
        <v>0</v>
      </c>
      <c r="F8814" s="39">
        <f>IF($D8814="","",IFERROR(VLOOKUP($D8814,AcctTbl,3,0),""))</f>
        <v>0</v>
      </c>
      <c r="G8814" s="39">
        <f>IF(Txn!$B4413="","",Txn!$D4413)</f>
        <v>0</v>
      </c>
      <c r="H8814" s="38">
        <f>IF(Txn!$B4413="","",Txn!$E4413)</f>
        <v>0</v>
      </c>
      <c r="I8814" s="40">
        <f>IF(Txn!$B4413="",0,Txn!$Q4413)</f>
        <v>0</v>
      </c>
      <c r="J8814" s="40">
        <f>IF(Txn!$B4413="",0,Txn!$R4413)</f>
        <v>0</v>
      </c>
      <c r="K8814" s="41">
        <f>IF($A8814="","",IFERROR(VALUE(MID($A8814,6,2)),""))</f>
        <v>0</v>
      </c>
      <c r="L8814" s="39">
        <f>IF(Txn!$K4413="","","طرف مقابل — "&amp;Txn!$K4413)</f>
        <v>0</v>
      </c>
      <c r="N8814" s="42">
        <f>IF($D8814="",0,COUNTIF(BankAccts,$D8814))</f>
        <v>0</v>
      </c>
    </row>
    <row r="8815" spans="1:14">
      <c r="A8815" s="38">
        <f>IF(Txn!$B4414="","",Txn!$B4414)</f>
        <v>0</v>
      </c>
      <c r="B8815" s="38">
        <f>IF(Txn!$B4414="","",Txn!$C4414)</f>
        <v>0</v>
      </c>
      <c r="C8815" s="39">
        <f>IF(Txn!$B4414="","","تراکنش بانکی")</f>
        <v>0</v>
      </c>
      <c r="D8815" s="38">
        <f>IF(Txn!$B4414="","",IF(Txn!$X4414="","",Txn!$X4414))</f>
        <v>0</v>
      </c>
      <c r="E8815" s="39">
        <f>IF($D8815="","",IFERROR(VLOOKUP($D8815,AcctTbl,2,0),""))</f>
        <v>0</v>
      </c>
      <c r="F8815" s="39">
        <f>IF($D8815="","",IFERROR(VLOOKUP($D8815,AcctTbl,3,0),""))</f>
        <v>0</v>
      </c>
      <c r="G8815" s="39">
        <f>IF(Txn!$B4414="","",Txn!$D4414)</f>
        <v>0</v>
      </c>
      <c r="H8815" s="38">
        <f>IF(Txn!$B4414="","",Txn!$E4414)</f>
        <v>0</v>
      </c>
      <c r="I8815" s="40">
        <f>IF(Txn!$B4414="",0,Txn!$O4414)</f>
        <v>0</v>
      </c>
      <c r="J8815" s="40">
        <f>IF(Txn!$B4414="",0,Txn!$P4414)</f>
        <v>0</v>
      </c>
      <c r="K8815" s="41">
        <f>IF($A8815="","",IFERROR(VALUE(MID($A8815,6,2)),""))</f>
        <v>0</v>
      </c>
      <c r="L8815" s="39">
        <f>IF(Txn!$K4414="","",Txn!$K4414)</f>
        <v>0</v>
      </c>
      <c r="N8815" s="42">
        <f>IF($D8815="",0,COUNTIF(BankAccts,$D8815))</f>
        <v>0</v>
      </c>
    </row>
    <row r="8816" spans="1:14">
      <c r="A8816" s="38">
        <f>IF(Txn!$B4414="","",Txn!$B4414)</f>
        <v>0</v>
      </c>
      <c r="B8816" s="38">
        <f>IF(Txn!$B4414="","",Txn!$C4414)</f>
        <v>0</v>
      </c>
      <c r="C8816" s="39">
        <f>IF(Txn!$B4414="","","تراکنش بانکی")</f>
        <v>0</v>
      </c>
      <c r="D8816" s="38">
        <f>IF(Txn!$B4414="","",IF(IF(Txn!$U4414="TRF",Txn!$Y4414,Txn!$Z4414)="","",IF(Txn!$U4414="TRF",Txn!$Y4414,Txn!$Z4414)))</f>
        <v>0</v>
      </c>
      <c r="E8816" s="39">
        <f>IF($D8816="","",IFERROR(VLOOKUP($D8816,AcctTbl,2,0),""))</f>
        <v>0</v>
      </c>
      <c r="F8816" s="39">
        <f>IF($D8816="","",IFERROR(VLOOKUP($D8816,AcctTbl,3,0),""))</f>
        <v>0</v>
      </c>
      <c r="G8816" s="39">
        <f>IF(Txn!$B4414="","",Txn!$D4414)</f>
        <v>0</v>
      </c>
      <c r="H8816" s="38">
        <f>IF(Txn!$B4414="","",Txn!$E4414)</f>
        <v>0</v>
      </c>
      <c r="I8816" s="40">
        <f>IF(Txn!$B4414="",0,Txn!$Q4414)</f>
        <v>0</v>
      </c>
      <c r="J8816" s="40">
        <f>IF(Txn!$B4414="",0,Txn!$R4414)</f>
        <v>0</v>
      </c>
      <c r="K8816" s="41">
        <f>IF($A8816="","",IFERROR(VALUE(MID($A8816,6,2)),""))</f>
        <v>0</v>
      </c>
      <c r="L8816" s="39">
        <f>IF(Txn!$K4414="","","طرف مقابل — "&amp;Txn!$K4414)</f>
        <v>0</v>
      </c>
      <c r="N8816" s="42">
        <f>IF($D8816="",0,COUNTIF(BankAccts,$D8816))</f>
        <v>0</v>
      </c>
    </row>
    <row r="8817" spans="1:14">
      <c r="A8817" s="38">
        <f>IF(Txn!$B4415="","",Txn!$B4415)</f>
        <v>0</v>
      </c>
      <c r="B8817" s="38">
        <f>IF(Txn!$B4415="","",Txn!$C4415)</f>
        <v>0</v>
      </c>
      <c r="C8817" s="39">
        <f>IF(Txn!$B4415="","","تراکنش بانکی")</f>
        <v>0</v>
      </c>
      <c r="D8817" s="38">
        <f>IF(Txn!$B4415="","",IF(Txn!$X4415="","",Txn!$X4415))</f>
        <v>0</v>
      </c>
      <c r="E8817" s="39">
        <f>IF($D8817="","",IFERROR(VLOOKUP($D8817,AcctTbl,2,0),""))</f>
        <v>0</v>
      </c>
      <c r="F8817" s="39">
        <f>IF($D8817="","",IFERROR(VLOOKUP($D8817,AcctTbl,3,0),""))</f>
        <v>0</v>
      </c>
      <c r="G8817" s="39">
        <f>IF(Txn!$B4415="","",Txn!$D4415)</f>
        <v>0</v>
      </c>
      <c r="H8817" s="38">
        <f>IF(Txn!$B4415="","",Txn!$E4415)</f>
        <v>0</v>
      </c>
      <c r="I8817" s="40">
        <f>IF(Txn!$B4415="",0,Txn!$O4415)</f>
        <v>0</v>
      </c>
      <c r="J8817" s="40">
        <f>IF(Txn!$B4415="",0,Txn!$P4415)</f>
        <v>0</v>
      </c>
      <c r="K8817" s="41">
        <f>IF($A8817="","",IFERROR(VALUE(MID($A8817,6,2)),""))</f>
        <v>0</v>
      </c>
      <c r="L8817" s="39">
        <f>IF(Txn!$K4415="","",Txn!$K4415)</f>
        <v>0</v>
      </c>
      <c r="N8817" s="42">
        <f>IF($D8817="",0,COUNTIF(BankAccts,$D8817))</f>
        <v>0</v>
      </c>
    </row>
    <row r="8818" spans="1:14">
      <c r="A8818" s="38">
        <f>IF(Txn!$B4415="","",Txn!$B4415)</f>
        <v>0</v>
      </c>
      <c r="B8818" s="38">
        <f>IF(Txn!$B4415="","",Txn!$C4415)</f>
        <v>0</v>
      </c>
      <c r="C8818" s="39">
        <f>IF(Txn!$B4415="","","تراکنش بانکی")</f>
        <v>0</v>
      </c>
      <c r="D8818" s="38">
        <f>IF(Txn!$B4415="","",IF(IF(Txn!$U4415="TRF",Txn!$Y4415,Txn!$Z4415)="","",IF(Txn!$U4415="TRF",Txn!$Y4415,Txn!$Z4415)))</f>
        <v>0</v>
      </c>
      <c r="E8818" s="39">
        <f>IF($D8818="","",IFERROR(VLOOKUP($D8818,AcctTbl,2,0),""))</f>
        <v>0</v>
      </c>
      <c r="F8818" s="39">
        <f>IF($D8818="","",IFERROR(VLOOKUP($D8818,AcctTbl,3,0),""))</f>
        <v>0</v>
      </c>
      <c r="G8818" s="39">
        <f>IF(Txn!$B4415="","",Txn!$D4415)</f>
        <v>0</v>
      </c>
      <c r="H8818" s="38">
        <f>IF(Txn!$B4415="","",Txn!$E4415)</f>
        <v>0</v>
      </c>
      <c r="I8818" s="40">
        <f>IF(Txn!$B4415="",0,Txn!$Q4415)</f>
        <v>0</v>
      </c>
      <c r="J8818" s="40">
        <f>IF(Txn!$B4415="",0,Txn!$R4415)</f>
        <v>0</v>
      </c>
      <c r="K8818" s="41">
        <f>IF($A8818="","",IFERROR(VALUE(MID($A8818,6,2)),""))</f>
        <v>0</v>
      </c>
      <c r="L8818" s="39">
        <f>IF(Txn!$K4415="","","طرف مقابل — "&amp;Txn!$K4415)</f>
        <v>0</v>
      </c>
      <c r="N8818" s="42">
        <f>IF($D8818="",0,COUNTIF(BankAccts,$D8818))</f>
        <v>0</v>
      </c>
    </row>
    <row r="8819" spans="1:14">
      <c r="A8819" s="38">
        <f>IF(Txn!$B4416="","",Txn!$B4416)</f>
        <v>0</v>
      </c>
      <c r="B8819" s="38">
        <f>IF(Txn!$B4416="","",Txn!$C4416)</f>
        <v>0</v>
      </c>
      <c r="C8819" s="39">
        <f>IF(Txn!$B4416="","","تراکنش بانکی")</f>
        <v>0</v>
      </c>
      <c r="D8819" s="38">
        <f>IF(Txn!$B4416="","",IF(Txn!$X4416="","",Txn!$X4416))</f>
        <v>0</v>
      </c>
      <c r="E8819" s="39">
        <f>IF($D8819="","",IFERROR(VLOOKUP($D8819,AcctTbl,2,0),""))</f>
        <v>0</v>
      </c>
      <c r="F8819" s="39">
        <f>IF($D8819="","",IFERROR(VLOOKUP($D8819,AcctTbl,3,0),""))</f>
        <v>0</v>
      </c>
      <c r="G8819" s="39">
        <f>IF(Txn!$B4416="","",Txn!$D4416)</f>
        <v>0</v>
      </c>
      <c r="H8819" s="38">
        <f>IF(Txn!$B4416="","",Txn!$E4416)</f>
        <v>0</v>
      </c>
      <c r="I8819" s="40">
        <f>IF(Txn!$B4416="",0,Txn!$O4416)</f>
        <v>0</v>
      </c>
      <c r="J8819" s="40">
        <f>IF(Txn!$B4416="",0,Txn!$P4416)</f>
        <v>0</v>
      </c>
      <c r="K8819" s="41">
        <f>IF($A8819="","",IFERROR(VALUE(MID($A8819,6,2)),""))</f>
        <v>0</v>
      </c>
      <c r="L8819" s="39">
        <f>IF(Txn!$K4416="","",Txn!$K4416)</f>
        <v>0</v>
      </c>
      <c r="N8819" s="42">
        <f>IF($D8819="",0,COUNTIF(BankAccts,$D8819))</f>
        <v>0</v>
      </c>
    </row>
    <row r="8820" spans="1:14">
      <c r="A8820" s="38">
        <f>IF(Txn!$B4416="","",Txn!$B4416)</f>
        <v>0</v>
      </c>
      <c r="B8820" s="38">
        <f>IF(Txn!$B4416="","",Txn!$C4416)</f>
        <v>0</v>
      </c>
      <c r="C8820" s="39">
        <f>IF(Txn!$B4416="","","تراکنش بانکی")</f>
        <v>0</v>
      </c>
      <c r="D8820" s="38">
        <f>IF(Txn!$B4416="","",IF(IF(Txn!$U4416="TRF",Txn!$Y4416,Txn!$Z4416)="","",IF(Txn!$U4416="TRF",Txn!$Y4416,Txn!$Z4416)))</f>
        <v>0</v>
      </c>
      <c r="E8820" s="39">
        <f>IF($D8820="","",IFERROR(VLOOKUP($D8820,AcctTbl,2,0),""))</f>
        <v>0</v>
      </c>
      <c r="F8820" s="39">
        <f>IF($D8820="","",IFERROR(VLOOKUP($D8820,AcctTbl,3,0),""))</f>
        <v>0</v>
      </c>
      <c r="G8820" s="39">
        <f>IF(Txn!$B4416="","",Txn!$D4416)</f>
        <v>0</v>
      </c>
      <c r="H8820" s="38">
        <f>IF(Txn!$B4416="","",Txn!$E4416)</f>
        <v>0</v>
      </c>
      <c r="I8820" s="40">
        <f>IF(Txn!$B4416="",0,Txn!$Q4416)</f>
        <v>0</v>
      </c>
      <c r="J8820" s="40">
        <f>IF(Txn!$B4416="",0,Txn!$R4416)</f>
        <v>0</v>
      </c>
      <c r="K8820" s="41">
        <f>IF($A8820="","",IFERROR(VALUE(MID($A8820,6,2)),""))</f>
        <v>0</v>
      </c>
      <c r="L8820" s="39">
        <f>IF(Txn!$K4416="","","طرف مقابل — "&amp;Txn!$K4416)</f>
        <v>0</v>
      </c>
      <c r="N8820" s="42">
        <f>IF($D8820="",0,COUNTIF(BankAccts,$D8820))</f>
        <v>0</v>
      </c>
    </row>
    <row r="8821" spans="1:14">
      <c r="A8821" s="38">
        <f>IF(Txn!$B4417="","",Txn!$B4417)</f>
        <v>0</v>
      </c>
      <c r="B8821" s="38">
        <f>IF(Txn!$B4417="","",Txn!$C4417)</f>
        <v>0</v>
      </c>
      <c r="C8821" s="39">
        <f>IF(Txn!$B4417="","","تراکنش بانکی")</f>
        <v>0</v>
      </c>
      <c r="D8821" s="38">
        <f>IF(Txn!$B4417="","",IF(Txn!$X4417="","",Txn!$X4417))</f>
        <v>0</v>
      </c>
      <c r="E8821" s="39">
        <f>IF($D8821="","",IFERROR(VLOOKUP($D8821,AcctTbl,2,0),""))</f>
        <v>0</v>
      </c>
      <c r="F8821" s="39">
        <f>IF($D8821="","",IFERROR(VLOOKUP($D8821,AcctTbl,3,0),""))</f>
        <v>0</v>
      </c>
      <c r="G8821" s="39">
        <f>IF(Txn!$B4417="","",Txn!$D4417)</f>
        <v>0</v>
      </c>
      <c r="H8821" s="38">
        <f>IF(Txn!$B4417="","",Txn!$E4417)</f>
        <v>0</v>
      </c>
      <c r="I8821" s="40">
        <f>IF(Txn!$B4417="",0,Txn!$O4417)</f>
        <v>0</v>
      </c>
      <c r="J8821" s="40">
        <f>IF(Txn!$B4417="",0,Txn!$P4417)</f>
        <v>0</v>
      </c>
      <c r="K8821" s="41">
        <f>IF($A8821="","",IFERROR(VALUE(MID($A8821,6,2)),""))</f>
        <v>0</v>
      </c>
      <c r="L8821" s="39">
        <f>IF(Txn!$K4417="","",Txn!$K4417)</f>
        <v>0</v>
      </c>
      <c r="N8821" s="42">
        <f>IF($D8821="",0,COUNTIF(BankAccts,$D8821))</f>
        <v>0</v>
      </c>
    </row>
    <row r="8822" spans="1:14">
      <c r="A8822" s="38">
        <f>IF(Txn!$B4417="","",Txn!$B4417)</f>
        <v>0</v>
      </c>
      <c r="B8822" s="38">
        <f>IF(Txn!$B4417="","",Txn!$C4417)</f>
        <v>0</v>
      </c>
      <c r="C8822" s="39">
        <f>IF(Txn!$B4417="","","تراکنش بانکی")</f>
        <v>0</v>
      </c>
      <c r="D8822" s="38">
        <f>IF(Txn!$B4417="","",IF(IF(Txn!$U4417="TRF",Txn!$Y4417,Txn!$Z4417)="","",IF(Txn!$U4417="TRF",Txn!$Y4417,Txn!$Z4417)))</f>
        <v>0</v>
      </c>
      <c r="E8822" s="39">
        <f>IF($D8822="","",IFERROR(VLOOKUP($D8822,AcctTbl,2,0),""))</f>
        <v>0</v>
      </c>
      <c r="F8822" s="39">
        <f>IF($D8822="","",IFERROR(VLOOKUP($D8822,AcctTbl,3,0),""))</f>
        <v>0</v>
      </c>
      <c r="G8822" s="39">
        <f>IF(Txn!$B4417="","",Txn!$D4417)</f>
        <v>0</v>
      </c>
      <c r="H8822" s="38">
        <f>IF(Txn!$B4417="","",Txn!$E4417)</f>
        <v>0</v>
      </c>
      <c r="I8822" s="40">
        <f>IF(Txn!$B4417="",0,Txn!$Q4417)</f>
        <v>0</v>
      </c>
      <c r="J8822" s="40">
        <f>IF(Txn!$B4417="",0,Txn!$R4417)</f>
        <v>0</v>
      </c>
      <c r="K8822" s="41">
        <f>IF($A8822="","",IFERROR(VALUE(MID($A8822,6,2)),""))</f>
        <v>0</v>
      </c>
      <c r="L8822" s="39">
        <f>IF(Txn!$K4417="","","طرف مقابل — "&amp;Txn!$K4417)</f>
        <v>0</v>
      </c>
      <c r="N8822" s="42">
        <f>IF($D8822="",0,COUNTIF(BankAccts,$D8822))</f>
        <v>0</v>
      </c>
    </row>
    <row r="8823" spans="1:14">
      <c r="A8823" s="38">
        <f>IF(Txn!$B4418="","",Txn!$B4418)</f>
        <v>0</v>
      </c>
      <c r="B8823" s="38">
        <f>IF(Txn!$B4418="","",Txn!$C4418)</f>
        <v>0</v>
      </c>
      <c r="C8823" s="39">
        <f>IF(Txn!$B4418="","","تراکنش بانکی")</f>
        <v>0</v>
      </c>
      <c r="D8823" s="38">
        <f>IF(Txn!$B4418="","",IF(Txn!$X4418="","",Txn!$X4418))</f>
        <v>0</v>
      </c>
      <c r="E8823" s="39">
        <f>IF($D8823="","",IFERROR(VLOOKUP($D8823,AcctTbl,2,0),""))</f>
        <v>0</v>
      </c>
      <c r="F8823" s="39">
        <f>IF($D8823="","",IFERROR(VLOOKUP($D8823,AcctTbl,3,0),""))</f>
        <v>0</v>
      </c>
      <c r="G8823" s="39">
        <f>IF(Txn!$B4418="","",Txn!$D4418)</f>
        <v>0</v>
      </c>
      <c r="H8823" s="38">
        <f>IF(Txn!$B4418="","",Txn!$E4418)</f>
        <v>0</v>
      </c>
      <c r="I8823" s="40">
        <f>IF(Txn!$B4418="",0,Txn!$O4418)</f>
        <v>0</v>
      </c>
      <c r="J8823" s="40">
        <f>IF(Txn!$B4418="",0,Txn!$P4418)</f>
        <v>0</v>
      </c>
      <c r="K8823" s="41">
        <f>IF($A8823="","",IFERROR(VALUE(MID($A8823,6,2)),""))</f>
        <v>0</v>
      </c>
      <c r="L8823" s="39">
        <f>IF(Txn!$K4418="","",Txn!$K4418)</f>
        <v>0</v>
      </c>
      <c r="N8823" s="42">
        <f>IF($D8823="",0,COUNTIF(BankAccts,$D8823))</f>
        <v>0</v>
      </c>
    </row>
    <row r="8824" spans="1:14">
      <c r="A8824" s="38">
        <f>IF(Txn!$B4418="","",Txn!$B4418)</f>
        <v>0</v>
      </c>
      <c r="B8824" s="38">
        <f>IF(Txn!$B4418="","",Txn!$C4418)</f>
        <v>0</v>
      </c>
      <c r="C8824" s="39">
        <f>IF(Txn!$B4418="","","تراکنش بانکی")</f>
        <v>0</v>
      </c>
      <c r="D8824" s="38">
        <f>IF(Txn!$B4418="","",IF(IF(Txn!$U4418="TRF",Txn!$Y4418,Txn!$Z4418)="","",IF(Txn!$U4418="TRF",Txn!$Y4418,Txn!$Z4418)))</f>
        <v>0</v>
      </c>
      <c r="E8824" s="39">
        <f>IF($D8824="","",IFERROR(VLOOKUP($D8824,AcctTbl,2,0),""))</f>
        <v>0</v>
      </c>
      <c r="F8824" s="39">
        <f>IF($D8824="","",IFERROR(VLOOKUP($D8824,AcctTbl,3,0),""))</f>
        <v>0</v>
      </c>
      <c r="G8824" s="39">
        <f>IF(Txn!$B4418="","",Txn!$D4418)</f>
        <v>0</v>
      </c>
      <c r="H8824" s="38">
        <f>IF(Txn!$B4418="","",Txn!$E4418)</f>
        <v>0</v>
      </c>
      <c r="I8824" s="40">
        <f>IF(Txn!$B4418="",0,Txn!$Q4418)</f>
        <v>0</v>
      </c>
      <c r="J8824" s="40">
        <f>IF(Txn!$B4418="",0,Txn!$R4418)</f>
        <v>0</v>
      </c>
      <c r="K8824" s="41">
        <f>IF($A8824="","",IFERROR(VALUE(MID($A8824,6,2)),""))</f>
        <v>0</v>
      </c>
      <c r="L8824" s="39">
        <f>IF(Txn!$K4418="","","طرف مقابل — "&amp;Txn!$K4418)</f>
        <v>0</v>
      </c>
      <c r="N8824" s="42">
        <f>IF($D8824="",0,COUNTIF(BankAccts,$D8824))</f>
        <v>0</v>
      </c>
    </row>
    <row r="8825" spans="1:14">
      <c r="A8825" s="38">
        <f>IF(Txn!$B4419="","",Txn!$B4419)</f>
        <v>0</v>
      </c>
      <c r="B8825" s="38">
        <f>IF(Txn!$B4419="","",Txn!$C4419)</f>
        <v>0</v>
      </c>
      <c r="C8825" s="39">
        <f>IF(Txn!$B4419="","","تراکنش بانکی")</f>
        <v>0</v>
      </c>
      <c r="D8825" s="38">
        <f>IF(Txn!$B4419="","",IF(Txn!$X4419="","",Txn!$X4419))</f>
        <v>0</v>
      </c>
      <c r="E8825" s="39">
        <f>IF($D8825="","",IFERROR(VLOOKUP($D8825,AcctTbl,2,0),""))</f>
        <v>0</v>
      </c>
      <c r="F8825" s="39">
        <f>IF($D8825="","",IFERROR(VLOOKUP($D8825,AcctTbl,3,0),""))</f>
        <v>0</v>
      </c>
      <c r="G8825" s="39">
        <f>IF(Txn!$B4419="","",Txn!$D4419)</f>
        <v>0</v>
      </c>
      <c r="H8825" s="38">
        <f>IF(Txn!$B4419="","",Txn!$E4419)</f>
        <v>0</v>
      </c>
      <c r="I8825" s="40">
        <f>IF(Txn!$B4419="",0,Txn!$O4419)</f>
        <v>0</v>
      </c>
      <c r="J8825" s="40">
        <f>IF(Txn!$B4419="",0,Txn!$P4419)</f>
        <v>0</v>
      </c>
      <c r="K8825" s="41">
        <f>IF($A8825="","",IFERROR(VALUE(MID($A8825,6,2)),""))</f>
        <v>0</v>
      </c>
      <c r="L8825" s="39">
        <f>IF(Txn!$K4419="","",Txn!$K4419)</f>
        <v>0</v>
      </c>
      <c r="N8825" s="42">
        <f>IF($D8825="",0,COUNTIF(BankAccts,$D8825))</f>
        <v>0</v>
      </c>
    </row>
    <row r="8826" spans="1:14">
      <c r="A8826" s="38">
        <f>IF(Txn!$B4419="","",Txn!$B4419)</f>
        <v>0</v>
      </c>
      <c r="B8826" s="38">
        <f>IF(Txn!$B4419="","",Txn!$C4419)</f>
        <v>0</v>
      </c>
      <c r="C8826" s="39">
        <f>IF(Txn!$B4419="","","تراکنش بانکی")</f>
        <v>0</v>
      </c>
      <c r="D8826" s="38">
        <f>IF(Txn!$B4419="","",IF(IF(Txn!$U4419="TRF",Txn!$Y4419,Txn!$Z4419)="","",IF(Txn!$U4419="TRF",Txn!$Y4419,Txn!$Z4419)))</f>
        <v>0</v>
      </c>
      <c r="E8826" s="39">
        <f>IF($D8826="","",IFERROR(VLOOKUP($D8826,AcctTbl,2,0),""))</f>
        <v>0</v>
      </c>
      <c r="F8826" s="39">
        <f>IF($D8826="","",IFERROR(VLOOKUP($D8826,AcctTbl,3,0),""))</f>
        <v>0</v>
      </c>
      <c r="G8826" s="39">
        <f>IF(Txn!$B4419="","",Txn!$D4419)</f>
        <v>0</v>
      </c>
      <c r="H8826" s="38">
        <f>IF(Txn!$B4419="","",Txn!$E4419)</f>
        <v>0</v>
      </c>
      <c r="I8826" s="40">
        <f>IF(Txn!$B4419="",0,Txn!$Q4419)</f>
        <v>0</v>
      </c>
      <c r="J8826" s="40">
        <f>IF(Txn!$B4419="",0,Txn!$R4419)</f>
        <v>0</v>
      </c>
      <c r="K8826" s="41">
        <f>IF($A8826="","",IFERROR(VALUE(MID($A8826,6,2)),""))</f>
        <v>0</v>
      </c>
      <c r="L8826" s="39">
        <f>IF(Txn!$K4419="","","طرف مقابل — "&amp;Txn!$K4419)</f>
        <v>0</v>
      </c>
      <c r="N8826" s="42">
        <f>IF($D8826="",0,COUNTIF(BankAccts,$D8826))</f>
        <v>0</v>
      </c>
    </row>
    <row r="8827" spans="1:14">
      <c r="A8827" s="38">
        <f>IF(Txn!$B4420="","",Txn!$B4420)</f>
        <v>0</v>
      </c>
      <c r="B8827" s="38">
        <f>IF(Txn!$B4420="","",Txn!$C4420)</f>
        <v>0</v>
      </c>
      <c r="C8827" s="39">
        <f>IF(Txn!$B4420="","","تراکنش بانکی")</f>
        <v>0</v>
      </c>
      <c r="D8827" s="38">
        <f>IF(Txn!$B4420="","",IF(Txn!$X4420="","",Txn!$X4420))</f>
        <v>0</v>
      </c>
      <c r="E8827" s="39">
        <f>IF($D8827="","",IFERROR(VLOOKUP($D8827,AcctTbl,2,0),""))</f>
        <v>0</v>
      </c>
      <c r="F8827" s="39">
        <f>IF($D8827="","",IFERROR(VLOOKUP($D8827,AcctTbl,3,0),""))</f>
        <v>0</v>
      </c>
      <c r="G8827" s="39">
        <f>IF(Txn!$B4420="","",Txn!$D4420)</f>
        <v>0</v>
      </c>
      <c r="H8827" s="38">
        <f>IF(Txn!$B4420="","",Txn!$E4420)</f>
        <v>0</v>
      </c>
      <c r="I8827" s="40">
        <f>IF(Txn!$B4420="",0,Txn!$O4420)</f>
        <v>0</v>
      </c>
      <c r="J8827" s="40">
        <f>IF(Txn!$B4420="",0,Txn!$P4420)</f>
        <v>0</v>
      </c>
      <c r="K8827" s="41">
        <f>IF($A8827="","",IFERROR(VALUE(MID($A8827,6,2)),""))</f>
        <v>0</v>
      </c>
      <c r="L8827" s="39">
        <f>IF(Txn!$K4420="","",Txn!$K4420)</f>
        <v>0</v>
      </c>
      <c r="N8827" s="42">
        <f>IF($D8827="",0,COUNTIF(BankAccts,$D8827))</f>
        <v>0</v>
      </c>
    </row>
    <row r="8828" spans="1:14">
      <c r="A8828" s="38">
        <f>IF(Txn!$B4420="","",Txn!$B4420)</f>
        <v>0</v>
      </c>
      <c r="B8828" s="38">
        <f>IF(Txn!$B4420="","",Txn!$C4420)</f>
        <v>0</v>
      </c>
      <c r="C8828" s="39">
        <f>IF(Txn!$B4420="","","تراکنش بانکی")</f>
        <v>0</v>
      </c>
      <c r="D8828" s="38">
        <f>IF(Txn!$B4420="","",IF(IF(Txn!$U4420="TRF",Txn!$Y4420,Txn!$Z4420)="","",IF(Txn!$U4420="TRF",Txn!$Y4420,Txn!$Z4420)))</f>
        <v>0</v>
      </c>
      <c r="E8828" s="39">
        <f>IF($D8828="","",IFERROR(VLOOKUP($D8828,AcctTbl,2,0),""))</f>
        <v>0</v>
      </c>
      <c r="F8828" s="39">
        <f>IF($D8828="","",IFERROR(VLOOKUP($D8828,AcctTbl,3,0),""))</f>
        <v>0</v>
      </c>
      <c r="G8828" s="39">
        <f>IF(Txn!$B4420="","",Txn!$D4420)</f>
        <v>0</v>
      </c>
      <c r="H8828" s="38">
        <f>IF(Txn!$B4420="","",Txn!$E4420)</f>
        <v>0</v>
      </c>
      <c r="I8828" s="40">
        <f>IF(Txn!$B4420="",0,Txn!$Q4420)</f>
        <v>0</v>
      </c>
      <c r="J8828" s="40">
        <f>IF(Txn!$B4420="",0,Txn!$R4420)</f>
        <v>0</v>
      </c>
      <c r="K8828" s="41">
        <f>IF($A8828="","",IFERROR(VALUE(MID($A8828,6,2)),""))</f>
        <v>0</v>
      </c>
      <c r="L8828" s="39">
        <f>IF(Txn!$K4420="","","طرف مقابل — "&amp;Txn!$K4420)</f>
        <v>0</v>
      </c>
      <c r="N8828" s="42">
        <f>IF($D8828="",0,COUNTIF(BankAccts,$D8828))</f>
        <v>0</v>
      </c>
    </row>
    <row r="8829" spans="1:14">
      <c r="A8829" s="38">
        <f>IF(Txn!$B4421="","",Txn!$B4421)</f>
        <v>0</v>
      </c>
      <c r="B8829" s="38">
        <f>IF(Txn!$B4421="","",Txn!$C4421)</f>
        <v>0</v>
      </c>
      <c r="C8829" s="39">
        <f>IF(Txn!$B4421="","","تراکنش بانکی")</f>
        <v>0</v>
      </c>
      <c r="D8829" s="38">
        <f>IF(Txn!$B4421="","",IF(Txn!$X4421="","",Txn!$X4421))</f>
        <v>0</v>
      </c>
      <c r="E8829" s="39">
        <f>IF($D8829="","",IFERROR(VLOOKUP($D8829,AcctTbl,2,0),""))</f>
        <v>0</v>
      </c>
      <c r="F8829" s="39">
        <f>IF($D8829="","",IFERROR(VLOOKUP($D8829,AcctTbl,3,0),""))</f>
        <v>0</v>
      </c>
      <c r="G8829" s="39">
        <f>IF(Txn!$B4421="","",Txn!$D4421)</f>
        <v>0</v>
      </c>
      <c r="H8829" s="38">
        <f>IF(Txn!$B4421="","",Txn!$E4421)</f>
        <v>0</v>
      </c>
      <c r="I8829" s="40">
        <f>IF(Txn!$B4421="",0,Txn!$O4421)</f>
        <v>0</v>
      </c>
      <c r="J8829" s="40">
        <f>IF(Txn!$B4421="",0,Txn!$P4421)</f>
        <v>0</v>
      </c>
      <c r="K8829" s="41">
        <f>IF($A8829="","",IFERROR(VALUE(MID($A8829,6,2)),""))</f>
        <v>0</v>
      </c>
      <c r="L8829" s="39">
        <f>IF(Txn!$K4421="","",Txn!$K4421)</f>
        <v>0</v>
      </c>
      <c r="N8829" s="42">
        <f>IF($D8829="",0,COUNTIF(BankAccts,$D8829))</f>
        <v>0</v>
      </c>
    </row>
    <row r="8830" spans="1:14">
      <c r="A8830" s="38">
        <f>IF(Txn!$B4421="","",Txn!$B4421)</f>
        <v>0</v>
      </c>
      <c r="B8830" s="38">
        <f>IF(Txn!$B4421="","",Txn!$C4421)</f>
        <v>0</v>
      </c>
      <c r="C8830" s="39">
        <f>IF(Txn!$B4421="","","تراکنش بانکی")</f>
        <v>0</v>
      </c>
      <c r="D8830" s="38">
        <f>IF(Txn!$B4421="","",IF(IF(Txn!$U4421="TRF",Txn!$Y4421,Txn!$Z4421)="","",IF(Txn!$U4421="TRF",Txn!$Y4421,Txn!$Z4421)))</f>
        <v>0</v>
      </c>
      <c r="E8830" s="39">
        <f>IF($D8830="","",IFERROR(VLOOKUP($D8830,AcctTbl,2,0),""))</f>
        <v>0</v>
      </c>
      <c r="F8830" s="39">
        <f>IF($D8830="","",IFERROR(VLOOKUP($D8830,AcctTbl,3,0),""))</f>
        <v>0</v>
      </c>
      <c r="G8830" s="39">
        <f>IF(Txn!$B4421="","",Txn!$D4421)</f>
        <v>0</v>
      </c>
      <c r="H8830" s="38">
        <f>IF(Txn!$B4421="","",Txn!$E4421)</f>
        <v>0</v>
      </c>
      <c r="I8830" s="40">
        <f>IF(Txn!$B4421="",0,Txn!$Q4421)</f>
        <v>0</v>
      </c>
      <c r="J8830" s="40">
        <f>IF(Txn!$B4421="",0,Txn!$R4421)</f>
        <v>0</v>
      </c>
      <c r="K8830" s="41">
        <f>IF($A8830="","",IFERROR(VALUE(MID($A8830,6,2)),""))</f>
        <v>0</v>
      </c>
      <c r="L8830" s="39">
        <f>IF(Txn!$K4421="","","طرف مقابل — "&amp;Txn!$K4421)</f>
        <v>0</v>
      </c>
      <c r="N8830" s="42">
        <f>IF($D8830="",0,COUNTIF(BankAccts,$D8830))</f>
        <v>0</v>
      </c>
    </row>
    <row r="8831" spans="1:14">
      <c r="A8831" s="38">
        <f>IF(Txn!$B4422="","",Txn!$B4422)</f>
        <v>0</v>
      </c>
      <c r="B8831" s="38">
        <f>IF(Txn!$B4422="","",Txn!$C4422)</f>
        <v>0</v>
      </c>
      <c r="C8831" s="39">
        <f>IF(Txn!$B4422="","","تراکنش بانکی")</f>
        <v>0</v>
      </c>
      <c r="D8831" s="38">
        <f>IF(Txn!$B4422="","",IF(Txn!$X4422="","",Txn!$X4422))</f>
        <v>0</v>
      </c>
      <c r="E8831" s="39">
        <f>IF($D8831="","",IFERROR(VLOOKUP($D8831,AcctTbl,2,0),""))</f>
        <v>0</v>
      </c>
      <c r="F8831" s="39">
        <f>IF($D8831="","",IFERROR(VLOOKUP($D8831,AcctTbl,3,0),""))</f>
        <v>0</v>
      </c>
      <c r="G8831" s="39">
        <f>IF(Txn!$B4422="","",Txn!$D4422)</f>
        <v>0</v>
      </c>
      <c r="H8831" s="38">
        <f>IF(Txn!$B4422="","",Txn!$E4422)</f>
        <v>0</v>
      </c>
      <c r="I8831" s="40">
        <f>IF(Txn!$B4422="",0,Txn!$O4422)</f>
        <v>0</v>
      </c>
      <c r="J8831" s="40">
        <f>IF(Txn!$B4422="",0,Txn!$P4422)</f>
        <v>0</v>
      </c>
      <c r="K8831" s="41">
        <f>IF($A8831="","",IFERROR(VALUE(MID($A8831,6,2)),""))</f>
        <v>0</v>
      </c>
      <c r="L8831" s="39">
        <f>IF(Txn!$K4422="","",Txn!$K4422)</f>
        <v>0</v>
      </c>
      <c r="N8831" s="42">
        <f>IF($D8831="",0,COUNTIF(BankAccts,$D8831))</f>
        <v>0</v>
      </c>
    </row>
    <row r="8832" spans="1:14">
      <c r="A8832" s="38">
        <f>IF(Txn!$B4422="","",Txn!$B4422)</f>
        <v>0</v>
      </c>
      <c r="B8832" s="38">
        <f>IF(Txn!$B4422="","",Txn!$C4422)</f>
        <v>0</v>
      </c>
      <c r="C8832" s="39">
        <f>IF(Txn!$B4422="","","تراکنش بانکی")</f>
        <v>0</v>
      </c>
      <c r="D8832" s="38">
        <f>IF(Txn!$B4422="","",IF(IF(Txn!$U4422="TRF",Txn!$Y4422,Txn!$Z4422)="","",IF(Txn!$U4422="TRF",Txn!$Y4422,Txn!$Z4422)))</f>
        <v>0</v>
      </c>
      <c r="E8832" s="39">
        <f>IF($D8832="","",IFERROR(VLOOKUP($D8832,AcctTbl,2,0),""))</f>
        <v>0</v>
      </c>
      <c r="F8832" s="39">
        <f>IF($D8832="","",IFERROR(VLOOKUP($D8832,AcctTbl,3,0),""))</f>
        <v>0</v>
      </c>
      <c r="G8832" s="39">
        <f>IF(Txn!$B4422="","",Txn!$D4422)</f>
        <v>0</v>
      </c>
      <c r="H8832" s="38">
        <f>IF(Txn!$B4422="","",Txn!$E4422)</f>
        <v>0</v>
      </c>
      <c r="I8832" s="40">
        <f>IF(Txn!$B4422="",0,Txn!$Q4422)</f>
        <v>0</v>
      </c>
      <c r="J8832" s="40">
        <f>IF(Txn!$B4422="",0,Txn!$R4422)</f>
        <v>0</v>
      </c>
      <c r="K8832" s="41">
        <f>IF($A8832="","",IFERROR(VALUE(MID($A8832,6,2)),""))</f>
        <v>0</v>
      </c>
      <c r="L8832" s="39">
        <f>IF(Txn!$K4422="","","طرف مقابل — "&amp;Txn!$K4422)</f>
        <v>0</v>
      </c>
      <c r="N8832" s="42">
        <f>IF($D8832="",0,COUNTIF(BankAccts,$D8832))</f>
        <v>0</v>
      </c>
    </row>
    <row r="8833" spans="1:14">
      <c r="A8833" s="38">
        <f>IF(Txn!$B4423="","",Txn!$B4423)</f>
        <v>0</v>
      </c>
      <c r="B8833" s="38">
        <f>IF(Txn!$B4423="","",Txn!$C4423)</f>
        <v>0</v>
      </c>
      <c r="C8833" s="39">
        <f>IF(Txn!$B4423="","","تراکنش بانکی")</f>
        <v>0</v>
      </c>
      <c r="D8833" s="38">
        <f>IF(Txn!$B4423="","",IF(Txn!$X4423="","",Txn!$X4423))</f>
        <v>0</v>
      </c>
      <c r="E8833" s="39">
        <f>IF($D8833="","",IFERROR(VLOOKUP($D8833,AcctTbl,2,0),""))</f>
        <v>0</v>
      </c>
      <c r="F8833" s="39">
        <f>IF($D8833="","",IFERROR(VLOOKUP($D8833,AcctTbl,3,0),""))</f>
        <v>0</v>
      </c>
      <c r="G8833" s="39">
        <f>IF(Txn!$B4423="","",Txn!$D4423)</f>
        <v>0</v>
      </c>
      <c r="H8833" s="38">
        <f>IF(Txn!$B4423="","",Txn!$E4423)</f>
        <v>0</v>
      </c>
      <c r="I8833" s="40">
        <f>IF(Txn!$B4423="",0,Txn!$O4423)</f>
        <v>0</v>
      </c>
      <c r="J8833" s="40">
        <f>IF(Txn!$B4423="",0,Txn!$P4423)</f>
        <v>0</v>
      </c>
      <c r="K8833" s="41">
        <f>IF($A8833="","",IFERROR(VALUE(MID($A8833,6,2)),""))</f>
        <v>0</v>
      </c>
      <c r="L8833" s="39">
        <f>IF(Txn!$K4423="","",Txn!$K4423)</f>
        <v>0</v>
      </c>
      <c r="N8833" s="42">
        <f>IF($D8833="",0,COUNTIF(BankAccts,$D8833))</f>
        <v>0</v>
      </c>
    </row>
    <row r="8834" spans="1:14">
      <c r="A8834" s="38">
        <f>IF(Txn!$B4423="","",Txn!$B4423)</f>
        <v>0</v>
      </c>
      <c r="B8834" s="38">
        <f>IF(Txn!$B4423="","",Txn!$C4423)</f>
        <v>0</v>
      </c>
      <c r="C8834" s="39">
        <f>IF(Txn!$B4423="","","تراکنش بانکی")</f>
        <v>0</v>
      </c>
      <c r="D8834" s="38">
        <f>IF(Txn!$B4423="","",IF(IF(Txn!$U4423="TRF",Txn!$Y4423,Txn!$Z4423)="","",IF(Txn!$U4423="TRF",Txn!$Y4423,Txn!$Z4423)))</f>
        <v>0</v>
      </c>
      <c r="E8834" s="39">
        <f>IF($D8834="","",IFERROR(VLOOKUP($D8834,AcctTbl,2,0),""))</f>
        <v>0</v>
      </c>
      <c r="F8834" s="39">
        <f>IF($D8834="","",IFERROR(VLOOKUP($D8834,AcctTbl,3,0),""))</f>
        <v>0</v>
      </c>
      <c r="G8834" s="39">
        <f>IF(Txn!$B4423="","",Txn!$D4423)</f>
        <v>0</v>
      </c>
      <c r="H8834" s="38">
        <f>IF(Txn!$B4423="","",Txn!$E4423)</f>
        <v>0</v>
      </c>
      <c r="I8834" s="40">
        <f>IF(Txn!$B4423="",0,Txn!$Q4423)</f>
        <v>0</v>
      </c>
      <c r="J8834" s="40">
        <f>IF(Txn!$B4423="",0,Txn!$R4423)</f>
        <v>0</v>
      </c>
      <c r="K8834" s="41">
        <f>IF($A8834="","",IFERROR(VALUE(MID($A8834,6,2)),""))</f>
        <v>0</v>
      </c>
      <c r="L8834" s="39">
        <f>IF(Txn!$K4423="","","طرف مقابل — "&amp;Txn!$K4423)</f>
        <v>0</v>
      </c>
      <c r="N8834" s="42">
        <f>IF($D8834="",0,COUNTIF(BankAccts,$D8834))</f>
        <v>0</v>
      </c>
    </row>
    <row r="8835" spans="1:14">
      <c r="A8835" s="38">
        <f>IF(Txn!$B4424="","",Txn!$B4424)</f>
        <v>0</v>
      </c>
      <c r="B8835" s="38">
        <f>IF(Txn!$B4424="","",Txn!$C4424)</f>
        <v>0</v>
      </c>
      <c r="C8835" s="39">
        <f>IF(Txn!$B4424="","","تراکنش بانکی")</f>
        <v>0</v>
      </c>
      <c r="D8835" s="38">
        <f>IF(Txn!$B4424="","",IF(Txn!$X4424="","",Txn!$X4424))</f>
        <v>0</v>
      </c>
      <c r="E8835" s="39">
        <f>IF($D8835="","",IFERROR(VLOOKUP($D8835,AcctTbl,2,0),""))</f>
        <v>0</v>
      </c>
      <c r="F8835" s="39">
        <f>IF($D8835="","",IFERROR(VLOOKUP($D8835,AcctTbl,3,0),""))</f>
        <v>0</v>
      </c>
      <c r="G8835" s="39">
        <f>IF(Txn!$B4424="","",Txn!$D4424)</f>
        <v>0</v>
      </c>
      <c r="H8835" s="38">
        <f>IF(Txn!$B4424="","",Txn!$E4424)</f>
        <v>0</v>
      </c>
      <c r="I8835" s="40">
        <f>IF(Txn!$B4424="",0,Txn!$O4424)</f>
        <v>0</v>
      </c>
      <c r="J8835" s="40">
        <f>IF(Txn!$B4424="",0,Txn!$P4424)</f>
        <v>0</v>
      </c>
      <c r="K8835" s="41">
        <f>IF($A8835="","",IFERROR(VALUE(MID($A8835,6,2)),""))</f>
        <v>0</v>
      </c>
      <c r="L8835" s="39">
        <f>IF(Txn!$K4424="","",Txn!$K4424)</f>
        <v>0</v>
      </c>
      <c r="N8835" s="42">
        <f>IF($D8835="",0,COUNTIF(BankAccts,$D8835))</f>
        <v>0</v>
      </c>
    </row>
    <row r="8836" spans="1:14">
      <c r="A8836" s="38">
        <f>IF(Txn!$B4424="","",Txn!$B4424)</f>
        <v>0</v>
      </c>
      <c r="B8836" s="38">
        <f>IF(Txn!$B4424="","",Txn!$C4424)</f>
        <v>0</v>
      </c>
      <c r="C8836" s="39">
        <f>IF(Txn!$B4424="","","تراکنش بانکی")</f>
        <v>0</v>
      </c>
      <c r="D8836" s="38">
        <f>IF(Txn!$B4424="","",IF(IF(Txn!$U4424="TRF",Txn!$Y4424,Txn!$Z4424)="","",IF(Txn!$U4424="TRF",Txn!$Y4424,Txn!$Z4424)))</f>
        <v>0</v>
      </c>
      <c r="E8836" s="39">
        <f>IF($D8836="","",IFERROR(VLOOKUP($D8836,AcctTbl,2,0),""))</f>
        <v>0</v>
      </c>
      <c r="F8836" s="39">
        <f>IF($D8836="","",IFERROR(VLOOKUP($D8836,AcctTbl,3,0),""))</f>
        <v>0</v>
      </c>
      <c r="G8836" s="39">
        <f>IF(Txn!$B4424="","",Txn!$D4424)</f>
        <v>0</v>
      </c>
      <c r="H8836" s="38">
        <f>IF(Txn!$B4424="","",Txn!$E4424)</f>
        <v>0</v>
      </c>
      <c r="I8836" s="40">
        <f>IF(Txn!$B4424="",0,Txn!$Q4424)</f>
        <v>0</v>
      </c>
      <c r="J8836" s="40">
        <f>IF(Txn!$B4424="",0,Txn!$R4424)</f>
        <v>0</v>
      </c>
      <c r="K8836" s="41">
        <f>IF($A8836="","",IFERROR(VALUE(MID($A8836,6,2)),""))</f>
        <v>0</v>
      </c>
      <c r="L8836" s="39">
        <f>IF(Txn!$K4424="","","طرف مقابل — "&amp;Txn!$K4424)</f>
        <v>0</v>
      </c>
      <c r="N8836" s="42">
        <f>IF($D8836="",0,COUNTIF(BankAccts,$D8836))</f>
        <v>0</v>
      </c>
    </row>
    <row r="8837" spans="1:14">
      <c r="A8837" s="38">
        <f>IF(Txn!$B4425="","",Txn!$B4425)</f>
        <v>0</v>
      </c>
      <c r="B8837" s="38">
        <f>IF(Txn!$B4425="","",Txn!$C4425)</f>
        <v>0</v>
      </c>
      <c r="C8837" s="39">
        <f>IF(Txn!$B4425="","","تراکنش بانکی")</f>
        <v>0</v>
      </c>
      <c r="D8837" s="38">
        <f>IF(Txn!$B4425="","",IF(Txn!$X4425="","",Txn!$X4425))</f>
        <v>0</v>
      </c>
      <c r="E8837" s="39">
        <f>IF($D8837="","",IFERROR(VLOOKUP($D8837,AcctTbl,2,0),""))</f>
        <v>0</v>
      </c>
      <c r="F8837" s="39">
        <f>IF($D8837="","",IFERROR(VLOOKUP($D8837,AcctTbl,3,0),""))</f>
        <v>0</v>
      </c>
      <c r="G8837" s="39">
        <f>IF(Txn!$B4425="","",Txn!$D4425)</f>
        <v>0</v>
      </c>
      <c r="H8837" s="38">
        <f>IF(Txn!$B4425="","",Txn!$E4425)</f>
        <v>0</v>
      </c>
      <c r="I8837" s="40">
        <f>IF(Txn!$B4425="",0,Txn!$O4425)</f>
        <v>0</v>
      </c>
      <c r="J8837" s="40">
        <f>IF(Txn!$B4425="",0,Txn!$P4425)</f>
        <v>0</v>
      </c>
      <c r="K8837" s="41">
        <f>IF($A8837="","",IFERROR(VALUE(MID($A8837,6,2)),""))</f>
        <v>0</v>
      </c>
      <c r="L8837" s="39">
        <f>IF(Txn!$K4425="","",Txn!$K4425)</f>
        <v>0</v>
      </c>
      <c r="N8837" s="42">
        <f>IF($D8837="",0,COUNTIF(BankAccts,$D8837))</f>
        <v>0</v>
      </c>
    </row>
    <row r="8838" spans="1:14">
      <c r="A8838" s="38">
        <f>IF(Txn!$B4425="","",Txn!$B4425)</f>
        <v>0</v>
      </c>
      <c r="B8838" s="38">
        <f>IF(Txn!$B4425="","",Txn!$C4425)</f>
        <v>0</v>
      </c>
      <c r="C8838" s="39">
        <f>IF(Txn!$B4425="","","تراکنش بانکی")</f>
        <v>0</v>
      </c>
      <c r="D8838" s="38">
        <f>IF(Txn!$B4425="","",IF(IF(Txn!$U4425="TRF",Txn!$Y4425,Txn!$Z4425)="","",IF(Txn!$U4425="TRF",Txn!$Y4425,Txn!$Z4425)))</f>
        <v>0</v>
      </c>
      <c r="E8838" s="39">
        <f>IF($D8838="","",IFERROR(VLOOKUP($D8838,AcctTbl,2,0),""))</f>
        <v>0</v>
      </c>
      <c r="F8838" s="39">
        <f>IF($D8838="","",IFERROR(VLOOKUP($D8838,AcctTbl,3,0),""))</f>
        <v>0</v>
      </c>
      <c r="G8838" s="39">
        <f>IF(Txn!$B4425="","",Txn!$D4425)</f>
        <v>0</v>
      </c>
      <c r="H8838" s="38">
        <f>IF(Txn!$B4425="","",Txn!$E4425)</f>
        <v>0</v>
      </c>
      <c r="I8838" s="40">
        <f>IF(Txn!$B4425="",0,Txn!$Q4425)</f>
        <v>0</v>
      </c>
      <c r="J8838" s="40">
        <f>IF(Txn!$B4425="",0,Txn!$R4425)</f>
        <v>0</v>
      </c>
      <c r="K8838" s="41">
        <f>IF($A8838="","",IFERROR(VALUE(MID($A8838,6,2)),""))</f>
        <v>0</v>
      </c>
      <c r="L8838" s="39">
        <f>IF(Txn!$K4425="","","طرف مقابل — "&amp;Txn!$K4425)</f>
        <v>0</v>
      </c>
      <c r="N8838" s="42">
        <f>IF($D8838="",0,COUNTIF(BankAccts,$D8838))</f>
        <v>0</v>
      </c>
    </row>
    <row r="8839" spans="1:14">
      <c r="A8839" s="38">
        <f>IF(Txn!$B4426="","",Txn!$B4426)</f>
        <v>0</v>
      </c>
      <c r="B8839" s="38">
        <f>IF(Txn!$B4426="","",Txn!$C4426)</f>
        <v>0</v>
      </c>
      <c r="C8839" s="39">
        <f>IF(Txn!$B4426="","","تراکنش بانکی")</f>
        <v>0</v>
      </c>
      <c r="D8839" s="38">
        <f>IF(Txn!$B4426="","",IF(Txn!$X4426="","",Txn!$X4426))</f>
        <v>0</v>
      </c>
      <c r="E8839" s="39">
        <f>IF($D8839="","",IFERROR(VLOOKUP($D8839,AcctTbl,2,0),""))</f>
        <v>0</v>
      </c>
      <c r="F8839" s="39">
        <f>IF($D8839="","",IFERROR(VLOOKUP($D8839,AcctTbl,3,0),""))</f>
        <v>0</v>
      </c>
      <c r="G8839" s="39">
        <f>IF(Txn!$B4426="","",Txn!$D4426)</f>
        <v>0</v>
      </c>
      <c r="H8839" s="38">
        <f>IF(Txn!$B4426="","",Txn!$E4426)</f>
        <v>0</v>
      </c>
      <c r="I8839" s="40">
        <f>IF(Txn!$B4426="",0,Txn!$O4426)</f>
        <v>0</v>
      </c>
      <c r="J8839" s="40">
        <f>IF(Txn!$B4426="",0,Txn!$P4426)</f>
        <v>0</v>
      </c>
      <c r="K8839" s="41">
        <f>IF($A8839="","",IFERROR(VALUE(MID($A8839,6,2)),""))</f>
        <v>0</v>
      </c>
      <c r="L8839" s="39">
        <f>IF(Txn!$K4426="","",Txn!$K4426)</f>
        <v>0</v>
      </c>
      <c r="N8839" s="42">
        <f>IF($D8839="",0,COUNTIF(BankAccts,$D8839))</f>
        <v>0</v>
      </c>
    </row>
    <row r="8840" spans="1:14">
      <c r="A8840" s="38">
        <f>IF(Txn!$B4426="","",Txn!$B4426)</f>
        <v>0</v>
      </c>
      <c r="B8840" s="38">
        <f>IF(Txn!$B4426="","",Txn!$C4426)</f>
        <v>0</v>
      </c>
      <c r="C8840" s="39">
        <f>IF(Txn!$B4426="","","تراکنش بانکی")</f>
        <v>0</v>
      </c>
      <c r="D8840" s="38">
        <f>IF(Txn!$B4426="","",IF(IF(Txn!$U4426="TRF",Txn!$Y4426,Txn!$Z4426)="","",IF(Txn!$U4426="TRF",Txn!$Y4426,Txn!$Z4426)))</f>
        <v>0</v>
      </c>
      <c r="E8840" s="39">
        <f>IF($D8840="","",IFERROR(VLOOKUP($D8840,AcctTbl,2,0),""))</f>
        <v>0</v>
      </c>
      <c r="F8840" s="39">
        <f>IF($D8840="","",IFERROR(VLOOKUP($D8840,AcctTbl,3,0),""))</f>
        <v>0</v>
      </c>
      <c r="G8840" s="39">
        <f>IF(Txn!$B4426="","",Txn!$D4426)</f>
        <v>0</v>
      </c>
      <c r="H8840" s="38">
        <f>IF(Txn!$B4426="","",Txn!$E4426)</f>
        <v>0</v>
      </c>
      <c r="I8840" s="40">
        <f>IF(Txn!$B4426="",0,Txn!$Q4426)</f>
        <v>0</v>
      </c>
      <c r="J8840" s="40">
        <f>IF(Txn!$B4426="",0,Txn!$R4426)</f>
        <v>0</v>
      </c>
      <c r="K8840" s="41">
        <f>IF($A8840="","",IFERROR(VALUE(MID($A8840,6,2)),""))</f>
        <v>0</v>
      </c>
      <c r="L8840" s="39">
        <f>IF(Txn!$K4426="","","طرف مقابل — "&amp;Txn!$K4426)</f>
        <v>0</v>
      </c>
      <c r="N8840" s="42">
        <f>IF($D8840="",0,COUNTIF(BankAccts,$D8840))</f>
        <v>0</v>
      </c>
    </row>
    <row r="8841" spans="1:14">
      <c r="A8841" s="38">
        <f>IF(Txn!$B4427="","",Txn!$B4427)</f>
        <v>0</v>
      </c>
      <c r="B8841" s="38">
        <f>IF(Txn!$B4427="","",Txn!$C4427)</f>
        <v>0</v>
      </c>
      <c r="C8841" s="39">
        <f>IF(Txn!$B4427="","","تراکنش بانکی")</f>
        <v>0</v>
      </c>
      <c r="D8841" s="38">
        <f>IF(Txn!$B4427="","",IF(Txn!$X4427="","",Txn!$X4427))</f>
        <v>0</v>
      </c>
      <c r="E8841" s="39">
        <f>IF($D8841="","",IFERROR(VLOOKUP($D8841,AcctTbl,2,0),""))</f>
        <v>0</v>
      </c>
      <c r="F8841" s="39">
        <f>IF($D8841="","",IFERROR(VLOOKUP($D8841,AcctTbl,3,0),""))</f>
        <v>0</v>
      </c>
      <c r="G8841" s="39">
        <f>IF(Txn!$B4427="","",Txn!$D4427)</f>
        <v>0</v>
      </c>
      <c r="H8841" s="38">
        <f>IF(Txn!$B4427="","",Txn!$E4427)</f>
        <v>0</v>
      </c>
      <c r="I8841" s="40">
        <f>IF(Txn!$B4427="",0,Txn!$O4427)</f>
        <v>0</v>
      </c>
      <c r="J8841" s="40">
        <f>IF(Txn!$B4427="",0,Txn!$P4427)</f>
        <v>0</v>
      </c>
      <c r="K8841" s="41">
        <f>IF($A8841="","",IFERROR(VALUE(MID($A8841,6,2)),""))</f>
        <v>0</v>
      </c>
      <c r="L8841" s="39">
        <f>IF(Txn!$K4427="","",Txn!$K4427)</f>
        <v>0</v>
      </c>
      <c r="N8841" s="42">
        <f>IF($D8841="",0,COUNTIF(BankAccts,$D8841))</f>
        <v>0</v>
      </c>
    </row>
    <row r="8842" spans="1:14">
      <c r="A8842" s="38">
        <f>IF(Txn!$B4427="","",Txn!$B4427)</f>
        <v>0</v>
      </c>
      <c r="B8842" s="38">
        <f>IF(Txn!$B4427="","",Txn!$C4427)</f>
        <v>0</v>
      </c>
      <c r="C8842" s="39">
        <f>IF(Txn!$B4427="","","تراکنش بانکی")</f>
        <v>0</v>
      </c>
      <c r="D8842" s="38">
        <f>IF(Txn!$B4427="","",IF(IF(Txn!$U4427="TRF",Txn!$Y4427,Txn!$Z4427)="","",IF(Txn!$U4427="TRF",Txn!$Y4427,Txn!$Z4427)))</f>
        <v>0</v>
      </c>
      <c r="E8842" s="39">
        <f>IF($D8842="","",IFERROR(VLOOKUP($D8842,AcctTbl,2,0),""))</f>
        <v>0</v>
      </c>
      <c r="F8842" s="39">
        <f>IF($D8842="","",IFERROR(VLOOKUP($D8842,AcctTbl,3,0),""))</f>
        <v>0</v>
      </c>
      <c r="G8842" s="39">
        <f>IF(Txn!$B4427="","",Txn!$D4427)</f>
        <v>0</v>
      </c>
      <c r="H8842" s="38">
        <f>IF(Txn!$B4427="","",Txn!$E4427)</f>
        <v>0</v>
      </c>
      <c r="I8842" s="40">
        <f>IF(Txn!$B4427="",0,Txn!$Q4427)</f>
        <v>0</v>
      </c>
      <c r="J8842" s="40">
        <f>IF(Txn!$B4427="",0,Txn!$R4427)</f>
        <v>0</v>
      </c>
      <c r="K8842" s="41">
        <f>IF($A8842="","",IFERROR(VALUE(MID($A8842,6,2)),""))</f>
        <v>0</v>
      </c>
      <c r="L8842" s="39">
        <f>IF(Txn!$K4427="","","طرف مقابل — "&amp;Txn!$K4427)</f>
        <v>0</v>
      </c>
      <c r="N8842" s="42">
        <f>IF($D8842="",0,COUNTIF(BankAccts,$D8842))</f>
        <v>0</v>
      </c>
    </row>
    <row r="8843" spans="1:14">
      <c r="A8843" s="38">
        <f>IF(Txn!$B4428="","",Txn!$B4428)</f>
        <v>0</v>
      </c>
      <c r="B8843" s="38">
        <f>IF(Txn!$B4428="","",Txn!$C4428)</f>
        <v>0</v>
      </c>
      <c r="C8843" s="39">
        <f>IF(Txn!$B4428="","","تراکنش بانکی")</f>
        <v>0</v>
      </c>
      <c r="D8843" s="38">
        <f>IF(Txn!$B4428="","",IF(Txn!$X4428="","",Txn!$X4428))</f>
        <v>0</v>
      </c>
      <c r="E8843" s="39">
        <f>IF($D8843="","",IFERROR(VLOOKUP($D8843,AcctTbl,2,0),""))</f>
        <v>0</v>
      </c>
      <c r="F8843" s="39">
        <f>IF($D8843="","",IFERROR(VLOOKUP($D8843,AcctTbl,3,0),""))</f>
        <v>0</v>
      </c>
      <c r="G8843" s="39">
        <f>IF(Txn!$B4428="","",Txn!$D4428)</f>
        <v>0</v>
      </c>
      <c r="H8843" s="38">
        <f>IF(Txn!$B4428="","",Txn!$E4428)</f>
        <v>0</v>
      </c>
      <c r="I8843" s="40">
        <f>IF(Txn!$B4428="",0,Txn!$O4428)</f>
        <v>0</v>
      </c>
      <c r="J8843" s="40">
        <f>IF(Txn!$B4428="",0,Txn!$P4428)</f>
        <v>0</v>
      </c>
      <c r="K8843" s="41">
        <f>IF($A8843="","",IFERROR(VALUE(MID($A8843,6,2)),""))</f>
        <v>0</v>
      </c>
      <c r="L8843" s="39">
        <f>IF(Txn!$K4428="","",Txn!$K4428)</f>
        <v>0</v>
      </c>
      <c r="N8843" s="42">
        <f>IF($D8843="",0,COUNTIF(BankAccts,$D8843))</f>
        <v>0</v>
      </c>
    </row>
    <row r="8844" spans="1:14">
      <c r="A8844" s="38">
        <f>IF(Txn!$B4428="","",Txn!$B4428)</f>
        <v>0</v>
      </c>
      <c r="B8844" s="38">
        <f>IF(Txn!$B4428="","",Txn!$C4428)</f>
        <v>0</v>
      </c>
      <c r="C8844" s="39">
        <f>IF(Txn!$B4428="","","تراکنش بانکی")</f>
        <v>0</v>
      </c>
      <c r="D8844" s="38">
        <f>IF(Txn!$B4428="","",IF(IF(Txn!$U4428="TRF",Txn!$Y4428,Txn!$Z4428)="","",IF(Txn!$U4428="TRF",Txn!$Y4428,Txn!$Z4428)))</f>
        <v>0</v>
      </c>
      <c r="E8844" s="39">
        <f>IF($D8844="","",IFERROR(VLOOKUP($D8844,AcctTbl,2,0),""))</f>
        <v>0</v>
      </c>
      <c r="F8844" s="39">
        <f>IF($D8844="","",IFERROR(VLOOKUP($D8844,AcctTbl,3,0),""))</f>
        <v>0</v>
      </c>
      <c r="G8844" s="39">
        <f>IF(Txn!$B4428="","",Txn!$D4428)</f>
        <v>0</v>
      </c>
      <c r="H8844" s="38">
        <f>IF(Txn!$B4428="","",Txn!$E4428)</f>
        <v>0</v>
      </c>
      <c r="I8844" s="40">
        <f>IF(Txn!$B4428="",0,Txn!$Q4428)</f>
        <v>0</v>
      </c>
      <c r="J8844" s="40">
        <f>IF(Txn!$B4428="",0,Txn!$R4428)</f>
        <v>0</v>
      </c>
      <c r="K8844" s="41">
        <f>IF($A8844="","",IFERROR(VALUE(MID($A8844,6,2)),""))</f>
        <v>0</v>
      </c>
      <c r="L8844" s="39">
        <f>IF(Txn!$K4428="","","طرف مقابل — "&amp;Txn!$K4428)</f>
        <v>0</v>
      </c>
      <c r="N8844" s="42">
        <f>IF($D8844="",0,COUNTIF(BankAccts,$D8844))</f>
        <v>0</v>
      </c>
    </row>
    <row r="8845" spans="1:14">
      <c r="A8845" s="38">
        <f>IF(Txn!$B4429="","",Txn!$B4429)</f>
        <v>0</v>
      </c>
      <c r="B8845" s="38">
        <f>IF(Txn!$B4429="","",Txn!$C4429)</f>
        <v>0</v>
      </c>
      <c r="C8845" s="39">
        <f>IF(Txn!$B4429="","","تراکنش بانکی")</f>
        <v>0</v>
      </c>
      <c r="D8845" s="38">
        <f>IF(Txn!$B4429="","",IF(Txn!$X4429="","",Txn!$X4429))</f>
        <v>0</v>
      </c>
      <c r="E8845" s="39">
        <f>IF($D8845="","",IFERROR(VLOOKUP($D8845,AcctTbl,2,0),""))</f>
        <v>0</v>
      </c>
      <c r="F8845" s="39">
        <f>IF($D8845="","",IFERROR(VLOOKUP($D8845,AcctTbl,3,0),""))</f>
        <v>0</v>
      </c>
      <c r="G8845" s="39">
        <f>IF(Txn!$B4429="","",Txn!$D4429)</f>
        <v>0</v>
      </c>
      <c r="H8845" s="38">
        <f>IF(Txn!$B4429="","",Txn!$E4429)</f>
        <v>0</v>
      </c>
      <c r="I8845" s="40">
        <f>IF(Txn!$B4429="",0,Txn!$O4429)</f>
        <v>0</v>
      </c>
      <c r="J8845" s="40">
        <f>IF(Txn!$B4429="",0,Txn!$P4429)</f>
        <v>0</v>
      </c>
      <c r="K8845" s="41">
        <f>IF($A8845="","",IFERROR(VALUE(MID($A8845,6,2)),""))</f>
        <v>0</v>
      </c>
      <c r="L8845" s="39">
        <f>IF(Txn!$K4429="","",Txn!$K4429)</f>
        <v>0</v>
      </c>
      <c r="N8845" s="42">
        <f>IF($D8845="",0,COUNTIF(BankAccts,$D8845))</f>
        <v>0</v>
      </c>
    </row>
    <row r="8846" spans="1:14">
      <c r="A8846" s="38">
        <f>IF(Txn!$B4429="","",Txn!$B4429)</f>
        <v>0</v>
      </c>
      <c r="B8846" s="38">
        <f>IF(Txn!$B4429="","",Txn!$C4429)</f>
        <v>0</v>
      </c>
      <c r="C8846" s="39">
        <f>IF(Txn!$B4429="","","تراکنش بانکی")</f>
        <v>0</v>
      </c>
      <c r="D8846" s="38">
        <f>IF(Txn!$B4429="","",IF(IF(Txn!$U4429="TRF",Txn!$Y4429,Txn!$Z4429)="","",IF(Txn!$U4429="TRF",Txn!$Y4429,Txn!$Z4429)))</f>
        <v>0</v>
      </c>
      <c r="E8846" s="39">
        <f>IF($D8846="","",IFERROR(VLOOKUP($D8846,AcctTbl,2,0),""))</f>
        <v>0</v>
      </c>
      <c r="F8846" s="39">
        <f>IF($D8846="","",IFERROR(VLOOKUP($D8846,AcctTbl,3,0),""))</f>
        <v>0</v>
      </c>
      <c r="G8846" s="39">
        <f>IF(Txn!$B4429="","",Txn!$D4429)</f>
        <v>0</v>
      </c>
      <c r="H8846" s="38">
        <f>IF(Txn!$B4429="","",Txn!$E4429)</f>
        <v>0</v>
      </c>
      <c r="I8846" s="40">
        <f>IF(Txn!$B4429="",0,Txn!$Q4429)</f>
        <v>0</v>
      </c>
      <c r="J8846" s="40">
        <f>IF(Txn!$B4429="",0,Txn!$R4429)</f>
        <v>0</v>
      </c>
      <c r="K8846" s="41">
        <f>IF($A8846="","",IFERROR(VALUE(MID($A8846,6,2)),""))</f>
        <v>0</v>
      </c>
      <c r="L8846" s="39">
        <f>IF(Txn!$K4429="","","طرف مقابل — "&amp;Txn!$K4429)</f>
        <v>0</v>
      </c>
      <c r="N8846" s="42">
        <f>IF($D8846="",0,COUNTIF(BankAccts,$D8846))</f>
        <v>0</v>
      </c>
    </row>
    <row r="8847" spans="1:14">
      <c r="A8847" s="38">
        <f>IF(Txn!$B4430="","",Txn!$B4430)</f>
        <v>0</v>
      </c>
      <c r="B8847" s="38">
        <f>IF(Txn!$B4430="","",Txn!$C4430)</f>
        <v>0</v>
      </c>
      <c r="C8847" s="39">
        <f>IF(Txn!$B4430="","","تراکنش بانکی")</f>
        <v>0</v>
      </c>
      <c r="D8847" s="38">
        <f>IF(Txn!$B4430="","",IF(Txn!$X4430="","",Txn!$X4430))</f>
        <v>0</v>
      </c>
      <c r="E8847" s="39">
        <f>IF($D8847="","",IFERROR(VLOOKUP($D8847,AcctTbl,2,0),""))</f>
        <v>0</v>
      </c>
      <c r="F8847" s="39">
        <f>IF($D8847="","",IFERROR(VLOOKUP($D8847,AcctTbl,3,0),""))</f>
        <v>0</v>
      </c>
      <c r="G8847" s="39">
        <f>IF(Txn!$B4430="","",Txn!$D4430)</f>
        <v>0</v>
      </c>
      <c r="H8847" s="38">
        <f>IF(Txn!$B4430="","",Txn!$E4430)</f>
        <v>0</v>
      </c>
      <c r="I8847" s="40">
        <f>IF(Txn!$B4430="",0,Txn!$O4430)</f>
        <v>0</v>
      </c>
      <c r="J8847" s="40">
        <f>IF(Txn!$B4430="",0,Txn!$P4430)</f>
        <v>0</v>
      </c>
      <c r="K8847" s="41">
        <f>IF($A8847="","",IFERROR(VALUE(MID($A8847,6,2)),""))</f>
        <v>0</v>
      </c>
      <c r="L8847" s="39">
        <f>IF(Txn!$K4430="","",Txn!$K4430)</f>
        <v>0</v>
      </c>
      <c r="N8847" s="42">
        <f>IF($D8847="",0,COUNTIF(BankAccts,$D8847))</f>
        <v>0</v>
      </c>
    </row>
    <row r="8848" spans="1:14">
      <c r="A8848" s="38">
        <f>IF(Txn!$B4430="","",Txn!$B4430)</f>
        <v>0</v>
      </c>
      <c r="B8848" s="38">
        <f>IF(Txn!$B4430="","",Txn!$C4430)</f>
        <v>0</v>
      </c>
      <c r="C8848" s="39">
        <f>IF(Txn!$B4430="","","تراکنش بانکی")</f>
        <v>0</v>
      </c>
      <c r="D8848" s="38">
        <f>IF(Txn!$B4430="","",IF(IF(Txn!$U4430="TRF",Txn!$Y4430,Txn!$Z4430)="","",IF(Txn!$U4430="TRF",Txn!$Y4430,Txn!$Z4430)))</f>
        <v>0</v>
      </c>
      <c r="E8848" s="39">
        <f>IF($D8848="","",IFERROR(VLOOKUP($D8848,AcctTbl,2,0),""))</f>
        <v>0</v>
      </c>
      <c r="F8848" s="39">
        <f>IF($D8848="","",IFERROR(VLOOKUP($D8848,AcctTbl,3,0),""))</f>
        <v>0</v>
      </c>
      <c r="G8848" s="39">
        <f>IF(Txn!$B4430="","",Txn!$D4430)</f>
        <v>0</v>
      </c>
      <c r="H8848" s="38">
        <f>IF(Txn!$B4430="","",Txn!$E4430)</f>
        <v>0</v>
      </c>
      <c r="I8848" s="40">
        <f>IF(Txn!$B4430="",0,Txn!$Q4430)</f>
        <v>0</v>
      </c>
      <c r="J8848" s="40">
        <f>IF(Txn!$B4430="",0,Txn!$R4430)</f>
        <v>0</v>
      </c>
      <c r="K8848" s="41">
        <f>IF($A8848="","",IFERROR(VALUE(MID($A8848,6,2)),""))</f>
        <v>0</v>
      </c>
      <c r="L8848" s="39">
        <f>IF(Txn!$K4430="","","طرف مقابل — "&amp;Txn!$K4430)</f>
        <v>0</v>
      </c>
      <c r="N8848" s="42">
        <f>IF($D8848="",0,COUNTIF(BankAccts,$D8848))</f>
        <v>0</v>
      </c>
    </row>
    <row r="8849" spans="1:14">
      <c r="A8849" s="38">
        <f>IF(Txn!$B4431="","",Txn!$B4431)</f>
        <v>0</v>
      </c>
      <c r="B8849" s="38">
        <f>IF(Txn!$B4431="","",Txn!$C4431)</f>
        <v>0</v>
      </c>
      <c r="C8849" s="39">
        <f>IF(Txn!$B4431="","","تراکنش بانکی")</f>
        <v>0</v>
      </c>
      <c r="D8849" s="38">
        <f>IF(Txn!$B4431="","",IF(Txn!$X4431="","",Txn!$X4431))</f>
        <v>0</v>
      </c>
      <c r="E8849" s="39">
        <f>IF($D8849="","",IFERROR(VLOOKUP($D8849,AcctTbl,2,0),""))</f>
        <v>0</v>
      </c>
      <c r="F8849" s="39">
        <f>IF($D8849="","",IFERROR(VLOOKUP($D8849,AcctTbl,3,0),""))</f>
        <v>0</v>
      </c>
      <c r="G8849" s="39">
        <f>IF(Txn!$B4431="","",Txn!$D4431)</f>
        <v>0</v>
      </c>
      <c r="H8849" s="38">
        <f>IF(Txn!$B4431="","",Txn!$E4431)</f>
        <v>0</v>
      </c>
      <c r="I8849" s="40">
        <f>IF(Txn!$B4431="",0,Txn!$O4431)</f>
        <v>0</v>
      </c>
      <c r="J8849" s="40">
        <f>IF(Txn!$B4431="",0,Txn!$P4431)</f>
        <v>0</v>
      </c>
      <c r="K8849" s="41">
        <f>IF($A8849="","",IFERROR(VALUE(MID($A8849,6,2)),""))</f>
        <v>0</v>
      </c>
      <c r="L8849" s="39">
        <f>IF(Txn!$K4431="","",Txn!$K4431)</f>
        <v>0</v>
      </c>
      <c r="N8849" s="42">
        <f>IF($D8849="",0,COUNTIF(BankAccts,$D8849))</f>
        <v>0</v>
      </c>
    </row>
    <row r="8850" spans="1:14">
      <c r="A8850" s="38">
        <f>IF(Txn!$B4431="","",Txn!$B4431)</f>
        <v>0</v>
      </c>
      <c r="B8850" s="38">
        <f>IF(Txn!$B4431="","",Txn!$C4431)</f>
        <v>0</v>
      </c>
      <c r="C8850" s="39">
        <f>IF(Txn!$B4431="","","تراکنش بانکی")</f>
        <v>0</v>
      </c>
      <c r="D8850" s="38">
        <f>IF(Txn!$B4431="","",IF(IF(Txn!$U4431="TRF",Txn!$Y4431,Txn!$Z4431)="","",IF(Txn!$U4431="TRF",Txn!$Y4431,Txn!$Z4431)))</f>
        <v>0</v>
      </c>
      <c r="E8850" s="39">
        <f>IF($D8850="","",IFERROR(VLOOKUP($D8850,AcctTbl,2,0),""))</f>
        <v>0</v>
      </c>
      <c r="F8850" s="39">
        <f>IF($D8850="","",IFERROR(VLOOKUP($D8850,AcctTbl,3,0),""))</f>
        <v>0</v>
      </c>
      <c r="G8850" s="39">
        <f>IF(Txn!$B4431="","",Txn!$D4431)</f>
        <v>0</v>
      </c>
      <c r="H8850" s="38">
        <f>IF(Txn!$B4431="","",Txn!$E4431)</f>
        <v>0</v>
      </c>
      <c r="I8850" s="40">
        <f>IF(Txn!$B4431="",0,Txn!$Q4431)</f>
        <v>0</v>
      </c>
      <c r="J8850" s="40">
        <f>IF(Txn!$B4431="",0,Txn!$R4431)</f>
        <v>0</v>
      </c>
      <c r="K8850" s="41">
        <f>IF($A8850="","",IFERROR(VALUE(MID($A8850,6,2)),""))</f>
        <v>0</v>
      </c>
      <c r="L8850" s="39">
        <f>IF(Txn!$K4431="","","طرف مقابل — "&amp;Txn!$K4431)</f>
        <v>0</v>
      </c>
      <c r="N8850" s="42">
        <f>IF($D8850="",0,COUNTIF(BankAccts,$D8850))</f>
        <v>0</v>
      </c>
    </row>
    <row r="8851" spans="1:14">
      <c r="A8851" s="38">
        <f>IF(Txn!$B4432="","",Txn!$B4432)</f>
        <v>0</v>
      </c>
      <c r="B8851" s="38">
        <f>IF(Txn!$B4432="","",Txn!$C4432)</f>
        <v>0</v>
      </c>
      <c r="C8851" s="39">
        <f>IF(Txn!$B4432="","","تراکنش بانکی")</f>
        <v>0</v>
      </c>
      <c r="D8851" s="38">
        <f>IF(Txn!$B4432="","",IF(Txn!$X4432="","",Txn!$X4432))</f>
        <v>0</v>
      </c>
      <c r="E8851" s="39">
        <f>IF($D8851="","",IFERROR(VLOOKUP($D8851,AcctTbl,2,0),""))</f>
        <v>0</v>
      </c>
      <c r="F8851" s="39">
        <f>IF($D8851="","",IFERROR(VLOOKUP($D8851,AcctTbl,3,0),""))</f>
        <v>0</v>
      </c>
      <c r="G8851" s="39">
        <f>IF(Txn!$B4432="","",Txn!$D4432)</f>
        <v>0</v>
      </c>
      <c r="H8851" s="38">
        <f>IF(Txn!$B4432="","",Txn!$E4432)</f>
        <v>0</v>
      </c>
      <c r="I8851" s="40">
        <f>IF(Txn!$B4432="",0,Txn!$O4432)</f>
        <v>0</v>
      </c>
      <c r="J8851" s="40">
        <f>IF(Txn!$B4432="",0,Txn!$P4432)</f>
        <v>0</v>
      </c>
      <c r="K8851" s="41">
        <f>IF($A8851="","",IFERROR(VALUE(MID($A8851,6,2)),""))</f>
        <v>0</v>
      </c>
      <c r="L8851" s="39">
        <f>IF(Txn!$K4432="","",Txn!$K4432)</f>
        <v>0</v>
      </c>
      <c r="N8851" s="42">
        <f>IF($D8851="",0,COUNTIF(BankAccts,$D8851))</f>
        <v>0</v>
      </c>
    </row>
    <row r="8852" spans="1:14">
      <c r="A8852" s="38">
        <f>IF(Txn!$B4432="","",Txn!$B4432)</f>
        <v>0</v>
      </c>
      <c r="B8852" s="38">
        <f>IF(Txn!$B4432="","",Txn!$C4432)</f>
        <v>0</v>
      </c>
      <c r="C8852" s="39">
        <f>IF(Txn!$B4432="","","تراکنش بانکی")</f>
        <v>0</v>
      </c>
      <c r="D8852" s="38">
        <f>IF(Txn!$B4432="","",IF(IF(Txn!$U4432="TRF",Txn!$Y4432,Txn!$Z4432)="","",IF(Txn!$U4432="TRF",Txn!$Y4432,Txn!$Z4432)))</f>
        <v>0</v>
      </c>
      <c r="E8852" s="39">
        <f>IF($D8852="","",IFERROR(VLOOKUP($D8852,AcctTbl,2,0),""))</f>
        <v>0</v>
      </c>
      <c r="F8852" s="39">
        <f>IF($D8852="","",IFERROR(VLOOKUP($D8852,AcctTbl,3,0),""))</f>
        <v>0</v>
      </c>
      <c r="G8852" s="39">
        <f>IF(Txn!$B4432="","",Txn!$D4432)</f>
        <v>0</v>
      </c>
      <c r="H8852" s="38">
        <f>IF(Txn!$B4432="","",Txn!$E4432)</f>
        <v>0</v>
      </c>
      <c r="I8852" s="40">
        <f>IF(Txn!$B4432="",0,Txn!$Q4432)</f>
        <v>0</v>
      </c>
      <c r="J8852" s="40">
        <f>IF(Txn!$B4432="",0,Txn!$R4432)</f>
        <v>0</v>
      </c>
      <c r="K8852" s="41">
        <f>IF($A8852="","",IFERROR(VALUE(MID($A8852,6,2)),""))</f>
        <v>0</v>
      </c>
      <c r="L8852" s="39">
        <f>IF(Txn!$K4432="","","طرف مقابل — "&amp;Txn!$K4432)</f>
        <v>0</v>
      </c>
      <c r="N8852" s="42">
        <f>IF($D8852="",0,COUNTIF(BankAccts,$D8852))</f>
        <v>0</v>
      </c>
    </row>
    <row r="8853" spans="1:14">
      <c r="A8853" s="38">
        <f>IF(Txn!$B4433="","",Txn!$B4433)</f>
        <v>0</v>
      </c>
      <c r="B8853" s="38">
        <f>IF(Txn!$B4433="","",Txn!$C4433)</f>
        <v>0</v>
      </c>
      <c r="C8853" s="39">
        <f>IF(Txn!$B4433="","","تراکنش بانکی")</f>
        <v>0</v>
      </c>
      <c r="D8853" s="38">
        <f>IF(Txn!$B4433="","",IF(Txn!$X4433="","",Txn!$X4433))</f>
        <v>0</v>
      </c>
      <c r="E8853" s="39">
        <f>IF($D8853="","",IFERROR(VLOOKUP($D8853,AcctTbl,2,0),""))</f>
        <v>0</v>
      </c>
      <c r="F8853" s="39">
        <f>IF($D8853="","",IFERROR(VLOOKUP($D8853,AcctTbl,3,0),""))</f>
        <v>0</v>
      </c>
      <c r="G8853" s="39">
        <f>IF(Txn!$B4433="","",Txn!$D4433)</f>
        <v>0</v>
      </c>
      <c r="H8853" s="38">
        <f>IF(Txn!$B4433="","",Txn!$E4433)</f>
        <v>0</v>
      </c>
      <c r="I8853" s="40">
        <f>IF(Txn!$B4433="",0,Txn!$O4433)</f>
        <v>0</v>
      </c>
      <c r="J8853" s="40">
        <f>IF(Txn!$B4433="",0,Txn!$P4433)</f>
        <v>0</v>
      </c>
      <c r="K8853" s="41">
        <f>IF($A8853="","",IFERROR(VALUE(MID($A8853,6,2)),""))</f>
        <v>0</v>
      </c>
      <c r="L8853" s="39">
        <f>IF(Txn!$K4433="","",Txn!$K4433)</f>
        <v>0</v>
      </c>
      <c r="N8853" s="42">
        <f>IF($D8853="",0,COUNTIF(BankAccts,$D8853))</f>
        <v>0</v>
      </c>
    </row>
    <row r="8854" spans="1:14">
      <c r="A8854" s="38">
        <f>IF(Txn!$B4433="","",Txn!$B4433)</f>
        <v>0</v>
      </c>
      <c r="B8854" s="38">
        <f>IF(Txn!$B4433="","",Txn!$C4433)</f>
        <v>0</v>
      </c>
      <c r="C8854" s="39">
        <f>IF(Txn!$B4433="","","تراکنش بانکی")</f>
        <v>0</v>
      </c>
      <c r="D8854" s="38">
        <f>IF(Txn!$B4433="","",IF(IF(Txn!$U4433="TRF",Txn!$Y4433,Txn!$Z4433)="","",IF(Txn!$U4433="TRF",Txn!$Y4433,Txn!$Z4433)))</f>
        <v>0</v>
      </c>
      <c r="E8854" s="39">
        <f>IF($D8854="","",IFERROR(VLOOKUP($D8854,AcctTbl,2,0),""))</f>
        <v>0</v>
      </c>
      <c r="F8854" s="39">
        <f>IF($D8854="","",IFERROR(VLOOKUP($D8854,AcctTbl,3,0),""))</f>
        <v>0</v>
      </c>
      <c r="G8854" s="39">
        <f>IF(Txn!$B4433="","",Txn!$D4433)</f>
        <v>0</v>
      </c>
      <c r="H8854" s="38">
        <f>IF(Txn!$B4433="","",Txn!$E4433)</f>
        <v>0</v>
      </c>
      <c r="I8854" s="40">
        <f>IF(Txn!$B4433="",0,Txn!$Q4433)</f>
        <v>0</v>
      </c>
      <c r="J8854" s="40">
        <f>IF(Txn!$B4433="",0,Txn!$R4433)</f>
        <v>0</v>
      </c>
      <c r="K8854" s="41">
        <f>IF($A8854="","",IFERROR(VALUE(MID($A8854,6,2)),""))</f>
        <v>0</v>
      </c>
      <c r="L8854" s="39">
        <f>IF(Txn!$K4433="","","طرف مقابل — "&amp;Txn!$K4433)</f>
        <v>0</v>
      </c>
      <c r="N8854" s="42">
        <f>IF($D8854="",0,COUNTIF(BankAccts,$D8854))</f>
        <v>0</v>
      </c>
    </row>
    <row r="8855" spans="1:14">
      <c r="A8855" s="38">
        <f>IF(Txn!$B4434="","",Txn!$B4434)</f>
        <v>0</v>
      </c>
      <c r="B8855" s="38">
        <f>IF(Txn!$B4434="","",Txn!$C4434)</f>
        <v>0</v>
      </c>
      <c r="C8855" s="39">
        <f>IF(Txn!$B4434="","","تراکنش بانکی")</f>
        <v>0</v>
      </c>
      <c r="D8855" s="38">
        <f>IF(Txn!$B4434="","",IF(Txn!$X4434="","",Txn!$X4434))</f>
        <v>0</v>
      </c>
      <c r="E8855" s="39">
        <f>IF($D8855="","",IFERROR(VLOOKUP($D8855,AcctTbl,2,0),""))</f>
        <v>0</v>
      </c>
      <c r="F8855" s="39">
        <f>IF($D8855="","",IFERROR(VLOOKUP($D8855,AcctTbl,3,0),""))</f>
        <v>0</v>
      </c>
      <c r="G8855" s="39">
        <f>IF(Txn!$B4434="","",Txn!$D4434)</f>
        <v>0</v>
      </c>
      <c r="H8855" s="38">
        <f>IF(Txn!$B4434="","",Txn!$E4434)</f>
        <v>0</v>
      </c>
      <c r="I8855" s="40">
        <f>IF(Txn!$B4434="",0,Txn!$O4434)</f>
        <v>0</v>
      </c>
      <c r="J8855" s="40">
        <f>IF(Txn!$B4434="",0,Txn!$P4434)</f>
        <v>0</v>
      </c>
      <c r="K8855" s="41">
        <f>IF($A8855="","",IFERROR(VALUE(MID($A8855,6,2)),""))</f>
        <v>0</v>
      </c>
      <c r="L8855" s="39">
        <f>IF(Txn!$K4434="","",Txn!$K4434)</f>
        <v>0</v>
      </c>
      <c r="N8855" s="42">
        <f>IF($D8855="",0,COUNTIF(BankAccts,$D8855))</f>
        <v>0</v>
      </c>
    </row>
    <row r="8856" spans="1:14">
      <c r="A8856" s="38">
        <f>IF(Txn!$B4434="","",Txn!$B4434)</f>
        <v>0</v>
      </c>
      <c r="B8856" s="38">
        <f>IF(Txn!$B4434="","",Txn!$C4434)</f>
        <v>0</v>
      </c>
      <c r="C8856" s="39">
        <f>IF(Txn!$B4434="","","تراکنش بانکی")</f>
        <v>0</v>
      </c>
      <c r="D8856" s="38">
        <f>IF(Txn!$B4434="","",IF(IF(Txn!$U4434="TRF",Txn!$Y4434,Txn!$Z4434)="","",IF(Txn!$U4434="TRF",Txn!$Y4434,Txn!$Z4434)))</f>
        <v>0</v>
      </c>
      <c r="E8856" s="39">
        <f>IF($D8856="","",IFERROR(VLOOKUP($D8856,AcctTbl,2,0),""))</f>
        <v>0</v>
      </c>
      <c r="F8856" s="39">
        <f>IF($D8856="","",IFERROR(VLOOKUP($D8856,AcctTbl,3,0),""))</f>
        <v>0</v>
      </c>
      <c r="G8856" s="39">
        <f>IF(Txn!$B4434="","",Txn!$D4434)</f>
        <v>0</v>
      </c>
      <c r="H8856" s="38">
        <f>IF(Txn!$B4434="","",Txn!$E4434)</f>
        <v>0</v>
      </c>
      <c r="I8856" s="40">
        <f>IF(Txn!$B4434="",0,Txn!$Q4434)</f>
        <v>0</v>
      </c>
      <c r="J8856" s="40">
        <f>IF(Txn!$B4434="",0,Txn!$R4434)</f>
        <v>0</v>
      </c>
      <c r="K8856" s="41">
        <f>IF($A8856="","",IFERROR(VALUE(MID($A8856,6,2)),""))</f>
        <v>0</v>
      </c>
      <c r="L8856" s="39">
        <f>IF(Txn!$K4434="","","طرف مقابل — "&amp;Txn!$K4434)</f>
        <v>0</v>
      </c>
      <c r="N8856" s="42">
        <f>IF($D8856="",0,COUNTIF(BankAccts,$D8856))</f>
        <v>0</v>
      </c>
    </row>
    <row r="8857" spans="1:14">
      <c r="A8857" s="38">
        <f>IF(Txn!$B4435="","",Txn!$B4435)</f>
        <v>0</v>
      </c>
      <c r="B8857" s="38">
        <f>IF(Txn!$B4435="","",Txn!$C4435)</f>
        <v>0</v>
      </c>
      <c r="C8857" s="39">
        <f>IF(Txn!$B4435="","","تراکنش بانکی")</f>
        <v>0</v>
      </c>
      <c r="D8857" s="38">
        <f>IF(Txn!$B4435="","",IF(Txn!$X4435="","",Txn!$X4435))</f>
        <v>0</v>
      </c>
      <c r="E8857" s="39">
        <f>IF($D8857="","",IFERROR(VLOOKUP($D8857,AcctTbl,2,0),""))</f>
        <v>0</v>
      </c>
      <c r="F8857" s="39">
        <f>IF($D8857="","",IFERROR(VLOOKUP($D8857,AcctTbl,3,0),""))</f>
        <v>0</v>
      </c>
      <c r="G8857" s="39">
        <f>IF(Txn!$B4435="","",Txn!$D4435)</f>
        <v>0</v>
      </c>
      <c r="H8857" s="38">
        <f>IF(Txn!$B4435="","",Txn!$E4435)</f>
        <v>0</v>
      </c>
      <c r="I8857" s="40">
        <f>IF(Txn!$B4435="",0,Txn!$O4435)</f>
        <v>0</v>
      </c>
      <c r="J8857" s="40">
        <f>IF(Txn!$B4435="",0,Txn!$P4435)</f>
        <v>0</v>
      </c>
      <c r="K8857" s="41">
        <f>IF($A8857="","",IFERROR(VALUE(MID($A8857,6,2)),""))</f>
        <v>0</v>
      </c>
      <c r="L8857" s="39">
        <f>IF(Txn!$K4435="","",Txn!$K4435)</f>
        <v>0</v>
      </c>
      <c r="N8857" s="42">
        <f>IF($D8857="",0,COUNTIF(BankAccts,$D8857))</f>
        <v>0</v>
      </c>
    </row>
    <row r="8858" spans="1:14">
      <c r="A8858" s="38">
        <f>IF(Txn!$B4435="","",Txn!$B4435)</f>
        <v>0</v>
      </c>
      <c r="B8858" s="38">
        <f>IF(Txn!$B4435="","",Txn!$C4435)</f>
        <v>0</v>
      </c>
      <c r="C8858" s="39">
        <f>IF(Txn!$B4435="","","تراکنش بانکی")</f>
        <v>0</v>
      </c>
      <c r="D8858" s="38">
        <f>IF(Txn!$B4435="","",IF(IF(Txn!$U4435="TRF",Txn!$Y4435,Txn!$Z4435)="","",IF(Txn!$U4435="TRF",Txn!$Y4435,Txn!$Z4435)))</f>
        <v>0</v>
      </c>
      <c r="E8858" s="39">
        <f>IF($D8858="","",IFERROR(VLOOKUP($D8858,AcctTbl,2,0),""))</f>
        <v>0</v>
      </c>
      <c r="F8858" s="39">
        <f>IF($D8858="","",IFERROR(VLOOKUP($D8858,AcctTbl,3,0),""))</f>
        <v>0</v>
      </c>
      <c r="G8858" s="39">
        <f>IF(Txn!$B4435="","",Txn!$D4435)</f>
        <v>0</v>
      </c>
      <c r="H8858" s="38">
        <f>IF(Txn!$B4435="","",Txn!$E4435)</f>
        <v>0</v>
      </c>
      <c r="I8858" s="40">
        <f>IF(Txn!$B4435="",0,Txn!$Q4435)</f>
        <v>0</v>
      </c>
      <c r="J8858" s="40">
        <f>IF(Txn!$B4435="",0,Txn!$R4435)</f>
        <v>0</v>
      </c>
      <c r="K8858" s="41">
        <f>IF($A8858="","",IFERROR(VALUE(MID($A8858,6,2)),""))</f>
        <v>0</v>
      </c>
      <c r="L8858" s="39">
        <f>IF(Txn!$K4435="","","طرف مقابل — "&amp;Txn!$K4435)</f>
        <v>0</v>
      </c>
      <c r="N8858" s="42">
        <f>IF($D8858="",0,COUNTIF(BankAccts,$D8858))</f>
        <v>0</v>
      </c>
    </row>
    <row r="8859" spans="1:14">
      <c r="A8859" s="38">
        <f>IF(Txn!$B4436="","",Txn!$B4436)</f>
        <v>0</v>
      </c>
      <c r="B8859" s="38">
        <f>IF(Txn!$B4436="","",Txn!$C4436)</f>
        <v>0</v>
      </c>
      <c r="C8859" s="39">
        <f>IF(Txn!$B4436="","","تراکنش بانکی")</f>
        <v>0</v>
      </c>
      <c r="D8859" s="38">
        <f>IF(Txn!$B4436="","",IF(Txn!$X4436="","",Txn!$X4436))</f>
        <v>0</v>
      </c>
      <c r="E8859" s="39">
        <f>IF($D8859="","",IFERROR(VLOOKUP($D8859,AcctTbl,2,0),""))</f>
        <v>0</v>
      </c>
      <c r="F8859" s="39">
        <f>IF($D8859="","",IFERROR(VLOOKUP($D8859,AcctTbl,3,0),""))</f>
        <v>0</v>
      </c>
      <c r="G8859" s="39">
        <f>IF(Txn!$B4436="","",Txn!$D4436)</f>
        <v>0</v>
      </c>
      <c r="H8859" s="38">
        <f>IF(Txn!$B4436="","",Txn!$E4436)</f>
        <v>0</v>
      </c>
      <c r="I8859" s="40">
        <f>IF(Txn!$B4436="",0,Txn!$O4436)</f>
        <v>0</v>
      </c>
      <c r="J8859" s="40">
        <f>IF(Txn!$B4436="",0,Txn!$P4436)</f>
        <v>0</v>
      </c>
      <c r="K8859" s="41">
        <f>IF($A8859="","",IFERROR(VALUE(MID($A8859,6,2)),""))</f>
        <v>0</v>
      </c>
      <c r="L8859" s="39">
        <f>IF(Txn!$K4436="","",Txn!$K4436)</f>
        <v>0</v>
      </c>
      <c r="N8859" s="42">
        <f>IF($D8859="",0,COUNTIF(BankAccts,$D8859))</f>
        <v>0</v>
      </c>
    </row>
    <row r="8860" spans="1:14">
      <c r="A8860" s="38">
        <f>IF(Txn!$B4436="","",Txn!$B4436)</f>
        <v>0</v>
      </c>
      <c r="B8860" s="38">
        <f>IF(Txn!$B4436="","",Txn!$C4436)</f>
        <v>0</v>
      </c>
      <c r="C8860" s="39">
        <f>IF(Txn!$B4436="","","تراکنش بانکی")</f>
        <v>0</v>
      </c>
      <c r="D8860" s="38">
        <f>IF(Txn!$B4436="","",IF(IF(Txn!$U4436="TRF",Txn!$Y4436,Txn!$Z4436)="","",IF(Txn!$U4436="TRF",Txn!$Y4436,Txn!$Z4436)))</f>
        <v>0</v>
      </c>
      <c r="E8860" s="39">
        <f>IF($D8860="","",IFERROR(VLOOKUP($D8860,AcctTbl,2,0),""))</f>
        <v>0</v>
      </c>
      <c r="F8860" s="39">
        <f>IF($D8860="","",IFERROR(VLOOKUP($D8860,AcctTbl,3,0),""))</f>
        <v>0</v>
      </c>
      <c r="G8860" s="39">
        <f>IF(Txn!$B4436="","",Txn!$D4436)</f>
        <v>0</v>
      </c>
      <c r="H8860" s="38">
        <f>IF(Txn!$B4436="","",Txn!$E4436)</f>
        <v>0</v>
      </c>
      <c r="I8860" s="40">
        <f>IF(Txn!$B4436="",0,Txn!$Q4436)</f>
        <v>0</v>
      </c>
      <c r="J8860" s="40">
        <f>IF(Txn!$B4436="",0,Txn!$R4436)</f>
        <v>0</v>
      </c>
      <c r="K8860" s="41">
        <f>IF($A8860="","",IFERROR(VALUE(MID($A8860,6,2)),""))</f>
        <v>0</v>
      </c>
      <c r="L8860" s="39">
        <f>IF(Txn!$K4436="","","طرف مقابل — "&amp;Txn!$K4436)</f>
        <v>0</v>
      </c>
      <c r="N8860" s="42">
        <f>IF($D8860="",0,COUNTIF(BankAccts,$D8860))</f>
        <v>0</v>
      </c>
    </row>
    <row r="8861" spans="1:14">
      <c r="A8861" s="38">
        <f>IF(Txn!$B4437="","",Txn!$B4437)</f>
        <v>0</v>
      </c>
      <c r="B8861" s="38">
        <f>IF(Txn!$B4437="","",Txn!$C4437)</f>
        <v>0</v>
      </c>
      <c r="C8861" s="39">
        <f>IF(Txn!$B4437="","","تراکنش بانکی")</f>
        <v>0</v>
      </c>
      <c r="D8861" s="38">
        <f>IF(Txn!$B4437="","",IF(Txn!$X4437="","",Txn!$X4437))</f>
        <v>0</v>
      </c>
      <c r="E8861" s="39">
        <f>IF($D8861="","",IFERROR(VLOOKUP($D8861,AcctTbl,2,0),""))</f>
        <v>0</v>
      </c>
      <c r="F8861" s="39">
        <f>IF($D8861="","",IFERROR(VLOOKUP($D8861,AcctTbl,3,0),""))</f>
        <v>0</v>
      </c>
      <c r="G8861" s="39">
        <f>IF(Txn!$B4437="","",Txn!$D4437)</f>
        <v>0</v>
      </c>
      <c r="H8861" s="38">
        <f>IF(Txn!$B4437="","",Txn!$E4437)</f>
        <v>0</v>
      </c>
      <c r="I8861" s="40">
        <f>IF(Txn!$B4437="",0,Txn!$O4437)</f>
        <v>0</v>
      </c>
      <c r="J8861" s="40">
        <f>IF(Txn!$B4437="",0,Txn!$P4437)</f>
        <v>0</v>
      </c>
      <c r="K8861" s="41">
        <f>IF($A8861="","",IFERROR(VALUE(MID($A8861,6,2)),""))</f>
        <v>0</v>
      </c>
      <c r="L8861" s="39">
        <f>IF(Txn!$K4437="","",Txn!$K4437)</f>
        <v>0</v>
      </c>
      <c r="N8861" s="42">
        <f>IF($D8861="",0,COUNTIF(BankAccts,$D8861))</f>
        <v>0</v>
      </c>
    </row>
    <row r="8862" spans="1:14">
      <c r="A8862" s="38">
        <f>IF(Txn!$B4437="","",Txn!$B4437)</f>
        <v>0</v>
      </c>
      <c r="B8862" s="38">
        <f>IF(Txn!$B4437="","",Txn!$C4437)</f>
        <v>0</v>
      </c>
      <c r="C8862" s="39">
        <f>IF(Txn!$B4437="","","تراکنش بانکی")</f>
        <v>0</v>
      </c>
      <c r="D8862" s="38">
        <f>IF(Txn!$B4437="","",IF(IF(Txn!$U4437="TRF",Txn!$Y4437,Txn!$Z4437)="","",IF(Txn!$U4437="TRF",Txn!$Y4437,Txn!$Z4437)))</f>
        <v>0</v>
      </c>
      <c r="E8862" s="39">
        <f>IF($D8862="","",IFERROR(VLOOKUP($D8862,AcctTbl,2,0),""))</f>
        <v>0</v>
      </c>
      <c r="F8862" s="39">
        <f>IF($D8862="","",IFERROR(VLOOKUP($D8862,AcctTbl,3,0),""))</f>
        <v>0</v>
      </c>
      <c r="G8862" s="39">
        <f>IF(Txn!$B4437="","",Txn!$D4437)</f>
        <v>0</v>
      </c>
      <c r="H8862" s="38">
        <f>IF(Txn!$B4437="","",Txn!$E4437)</f>
        <v>0</v>
      </c>
      <c r="I8862" s="40">
        <f>IF(Txn!$B4437="",0,Txn!$Q4437)</f>
        <v>0</v>
      </c>
      <c r="J8862" s="40">
        <f>IF(Txn!$B4437="",0,Txn!$R4437)</f>
        <v>0</v>
      </c>
      <c r="K8862" s="41">
        <f>IF($A8862="","",IFERROR(VALUE(MID($A8862,6,2)),""))</f>
        <v>0</v>
      </c>
      <c r="L8862" s="39">
        <f>IF(Txn!$K4437="","","طرف مقابل — "&amp;Txn!$K4437)</f>
        <v>0</v>
      </c>
      <c r="N8862" s="42">
        <f>IF($D8862="",0,COUNTIF(BankAccts,$D8862))</f>
        <v>0</v>
      </c>
    </row>
    <row r="8863" spans="1:14">
      <c r="A8863" s="38">
        <f>IF(Txn!$B4438="","",Txn!$B4438)</f>
        <v>0</v>
      </c>
      <c r="B8863" s="38">
        <f>IF(Txn!$B4438="","",Txn!$C4438)</f>
        <v>0</v>
      </c>
      <c r="C8863" s="39">
        <f>IF(Txn!$B4438="","","تراکنش بانکی")</f>
        <v>0</v>
      </c>
      <c r="D8863" s="38">
        <f>IF(Txn!$B4438="","",IF(Txn!$X4438="","",Txn!$X4438))</f>
        <v>0</v>
      </c>
      <c r="E8863" s="39">
        <f>IF($D8863="","",IFERROR(VLOOKUP($D8863,AcctTbl,2,0),""))</f>
        <v>0</v>
      </c>
      <c r="F8863" s="39">
        <f>IF($D8863="","",IFERROR(VLOOKUP($D8863,AcctTbl,3,0),""))</f>
        <v>0</v>
      </c>
      <c r="G8863" s="39">
        <f>IF(Txn!$B4438="","",Txn!$D4438)</f>
        <v>0</v>
      </c>
      <c r="H8863" s="38">
        <f>IF(Txn!$B4438="","",Txn!$E4438)</f>
        <v>0</v>
      </c>
      <c r="I8863" s="40">
        <f>IF(Txn!$B4438="",0,Txn!$O4438)</f>
        <v>0</v>
      </c>
      <c r="J8863" s="40">
        <f>IF(Txn!$B4438="",0,Txn!$P4438)</f>
        <v>0</v>
      </c>
      <c r="K8863" s="41">
        <f>IF($A8863="","",IFERROR(VALUE(MID($A8863,6,2)),""))</f>
        <v>0</v>
      </c>
      <c r="L8863" s="39">
        <f>IF(Txn!$K4438="","",Txn!$K4438)</f>
        <v>0</v>
      </c>
      <c r="N8863" s="42">
        <f>IF($D8863="",0,COUNTIF(BankAccts,$D8863))</f>
        <v>0</v>
      </c>
    </row>
    <row r="8864" spans="1:14">
      <c r="A8864" s="38">
        <f>IF(Txn!$B4438="","",Txn!$B4438)</f>
        <v>0</v>
      </c>
      <c r="B8864" s="38">
        <f>IF(Txn!$B4438="","",Txn!$C4438)</f>
        <v>0</v>
      </c>
      <c r="C8864" s="39">
        <f>IF(Txn!$B4438="","","تراکنش بانکی")</f>
        <v>0</v>
      </c>
      <c r="D8864" s="38">
        <f>IF(Txn!$B4438="","",IF(IF(Txn!$U4438="TRF",Txn!$Y4438,Txn!$Z4438)="","",IF(Txn!$U4438="TRF",Txn!$Y4438,Txn!$Z4438)))</f>
        <v>0</v>
      </c>
      <c r="E8864" s="39">
        <f>IF($D8864="","",IFERROR(VLOOKUP($D8864,AcctTbl,2,0),""))</f>
        <v>0</v>
      </c>
      <c r="F8864" s="39">
        <f>IF($D8864="","",IFERROR(VLOOKUP($D8864,AcctTbl,3,0),""))</f>
        <v>0</v>
      </c>
      <c r="G8864" s="39">
        <f>IF(Txn!$B4438="","",Txn!$D4438)</f>
        <v>0</v>
      </c>
      <c r="H8864" s="38">
        <f>IF(Txn!$B4438="","",Txn!$E4438)</f>
        <v>0</v>
      </c>
      <c r="I8864" s="40">
        <f>IF(Txn!$B4438="",0,Txn!$Q4438)</f>
        <v>0</v>
      </c>
      <c r="J8864" s="40">
        <f>IF(Txn!$B4438="",0,Txn!$R4438)</f>
        <v>0</v>
      </c>
      <c r="K8864" s="41">
        <f>IF($A8864="","",IFERROR(VALUE(MID($A8864,6,2)),""))</f>
        <v>0</v>
      </c>
      <c r="L8864" s="39">
        <f>IF(Txn!$K4438="","","طرف مقابل — "&amp;Txn!$K4438)</f>
        <v>0</v>
      </c>
      <c r="N8864" s="42">
        <f>IF($D8864="",0,COUNTIF(BankAccts,$D8864))</f>
        <v>0</v>
      </c>
    </row>
    <row r="8865" spans="1:14">
      <c r="A8865" s="38">
        <f>IF(Txn!$B4439="","",Txn!$B4439)</f>
        <v>0</v>
      </c>
      <c r="B8865" s="38">
        <f>IF(Txn!$B4439="","",Txn!$C4439)</f>
        <v>0</v>
      </c>
      <c r="C8865" s="39">
        <f>IF(Txn!$B4439="","","تراکنش بانکی")</f>
        <v>0</v>
      </c>
      <c r="D8865" s="38">
        <f>IF(Txn!$B4439="","",IF(Txn!$X4439="","",Txn!$X4439))</f>
        <v>0</v>
      </c>
      <c r="E8865" s="39">
        <f>IF($D8865="","",IFERROR(VLOOKUP($D8865,AcctTbl,2,0),""))</f>
        <v>0</v>
      </c>
      <c r="F8865" s="39">
        <f>IF($D8865="","",IFERROR(VLOOKUP($D8865,AcctTbl,3,0),""))</f>
        <v>0</v>
      </c>
      <c r="G8865" s="39">
        <f>IF(Txn!$B4439="","",Txn!$D4439)</f>
        <v>0</v>
      </c>
      <c r="H8865" s="38">
        <f>IF(Txn!$B4439="","",Txn!$E4439)</f>
        <v>0</v>
      </c>
      <c r="I8865" s="40">
        <f>IF(Txn!$B4439="",0,Txn!$O4439)</f>
        <v>0</v>
      </c>
      <c r="J8865" s="40">
        <f>IF(Txn!$B4439="",0,Txn!$P4439)</f>
        <v>0</v>
      </c>
      <c r="K8865" s="41">
        <f>IF($A8865="","",IFERROR(VALUE(MID($A8865,6,2)),""))</f>
        <v>0</v>
      </c>
      <c r="L8865" s="39">
        <f>IF(Txn!$K4439="","",Txn!$K4439)</f>
        <v>0</v>
      </c>
      <c r="N8865" s="42">
        <f>IF($D8865="",0,COUNTIF(BankAccts,$D8865))</f>
        <v>0</v>
      </c>
    </row>
    <row r="8866" spans="1:14">
      <c r="A8866" s="38">
        <f>IF(Txn!$B4439="","",Txn!$B4439)</f>
        <v>0</v>
      </c>
      <c r="B8866" s="38">
        <f>IF(Txn!$B4439="","",Txn!$C4439)</f>
        <v>0</v>
      </c>
      <c r="C8866" s="39">
        <f>IF(Txn!$B4439="","","تراکنش بانکی")</f>
        <v>0</v>
      </c>
      <c r="D8866" s="38">
        <f>IF(Txn!$B4439="","",IF(IF(Txn!$U4439="TRF",Txn!$Y4439,Txn!$Z4439)="","",IF(Txn!$U4439="TRF",Txn!$Y4439,Txn!$Z4439)))</f>
        <v>0</v>
      </c>
      <c r="E8866" s="39">
        <f>IF($D8866="","",IFERROR(VLOOKUP($D8866,AcctTbl,2,0),""))</f>
        <v>0</v>
      </c>
      <c r="F8866" s="39">
        <f>IF($D8866="","",IFERROR(VLOOKUP($D8866,AcctTbl,3,0),""))</f>
        <v>0</v>
      </c>
      <c r="G8866" s="39">
        <f>IF(Txn!$B4439="","",Txn!$D4439)</f>
        <v>0</v>
      </c>
      <c r="H8866" s="38">
        <f>IF(Txn!$B4439="","",Txn!$E4439)</f>
        <v>0</v>
      </c>
      <c r="I8866" s="40">
        <f>IF(Txn!$B4439="",0,Txn!$Q4439)</f>
        <v>0</v>
      </c>
      <c r="J8866" s="40">
        <f>IF(Txn!$B4439="",0,Txn!$R4439)</f>
        <v>0</v>
      </c>
      <c r="K8866" s="41">
        <f>IF($A8866="","",IFERROR(VALUE(MID($A8866,6,2)),""))</f>
        <v>0</v>
      </c>
      <c r="L8866" s="39">
        <f>IF(Txn!$K4439="","","طرف مقابل — "&amp;Txn!$K4439)</f>
        <v>0</v>
      </c>
      <c r="N8866" s="42">
        <f>IF($D8866="",0,COUNTIF(BankAccts,$D8866))</f>
        <v>0</v>
      </c>
    </row>
    <row r="8867" spans="1:14">
      <c r="A8867" s="38">
        <f>IF(Txn!$B4440="","",Txn!$B4440)</f>
        <v>0</v>
      </c>
      <c r="B8867" s="38">
        <f>IF(Txn!$B4440="","",Txn!$C4440)</f>
        <v>0</v>
      </c>
      <c r="C8867" s="39">
        <f>IF(Txn!$B4440="","","تراکنش بانکی")</f>
        <v>0</v>
      </c>
      <c r="D8867" s="38">
        <f>IF(Txn!$B4440="","",IF(Txn!$X4440="","",Txn!$X4440))</f>
        <v>0</v>
      </c>
      <c r="E8867" s="39">
        <f>IF($D8867="","",IFERROR(VLOOKUP($D8867,AcctTbl,2,0),""))</f>
        <v>0</v>
      </c>
      <c r="F8867" s="39">
        <f>IF($D8867="","",IFERROR(VLOOKUP($D8867,AcctTbl,3,0),""))</f>
        <v>0</v>
      </c>
      <c r="G8867" s="39">
        <f>IF(Txn!$B4440="","",Txn!$D4440)</f>
        <v>0</v>
      </c>
      <c r="H8867" s="38">
        <f>IF(Txn!$B4440="","",Txn!$E4440)</f>
        <v>0</v>
      </c>
      <c r="I8867" s="40">
        <f>IF(Txn!$B4440="",0,Txn!$O4440)</f>
        <v>0</v>
      </c>
      <c r="J8867" s="40">
        <f>IF(Txn!$B4440="",0,Txn!$P4440)</f>
        <v>0</v>
      </c>
      <c r="K8867" s="41">
        <f>IF($A8867="","",IFERROR(VALUE(MID($A8867,6,2)),""))</f>
        <v>0</v>
      </c>
      <c r="L8867" s="39">
        <f>IF(Txn!$K4440="","",Txn!$K4440)</f>
        <v>0</v>
      </c>
      <c r="N8867" s="42">
        <f>IF($D8867="",0,COUNTIF(BankAccts,$D8867))</f>
        <v>0</v>
      </c>
    </row>
    <row r="8868" spans="1:14">
      <c r="A8868" s="38">
        <f>IF(Txn!$B4440="","",Txn!$B4440)</f>
        <v>0</v>
      </c>
      <c r="B8868" s="38">
        <f>IF(Txn!$B4440="","",Txn!$C4440)</f>
        <v>0</v>
      </c>
      <c r="C8868" s="39">
        <f>IF(Txn!$B4440="","","تراکنش بانکی")</f>
        <v>0</v>
      </c>
      <c r="D8868" s="38">
        <f>IF(Txn!$B4440="","",IF(IF(Txn!$U4440="TRF",Txn!$Y4440,Txn!$Z4440)="","",IF(Txn!$U4440="TRF",Txn!$Y4440,Txn!$Z4440)))</f>
        <v>0</v>
      </c>
      <c r="E8868" s="39">
        <f>IF($D8868="","",IFERROR(VLOOKUP($D8868,AcctTbl,2,0),""))</f>
        <v>0</v>
      </c>
      <c r="F8868" s="39">
        <f>IF($D8868="","",IFERROR(VLOOKUP($D8868,AcctTbl,3,0),""))</f>
        <v>0</v>
      </c>
      <c r="G8868" s="39">
        <f>IF(Txn!$B4440="","",Txn!$D4440)</f>
        <v>0</v>
      </c>
      <c r="H8868" s="38">
        <f>IF(Txn!$B4440="","",Txn!$E4440)</f>
        <v>0</v>
      </c>
      <c r="I8868" s="40">
        <f>IF(Txn!$B4440="",0,Txn!$Q4440)</f>
        <v>0</v>
      </c>
      <c r="J8868" s="40">
        <f>IF(Txn!$B4440="",0,Txn!$R4440)</f>
        <v>0</v>
      </c>
      <c r="K8868" s="41">
        <f>IF($A8868="","",IFERROR(VALUE(MID($A8868,6,2)),""))</f>
        <v>0</v>
      </c>
      <c r="L8868" s="39">
        <f>IF(Txn!$K4440="","","طرف مقابل — "&amp;Txn!$K4440)</f>
        <v>0</v>
      </c>
      <c r="N8868" s="42">
        <f>IF($D8868="",0,COUNTIF(BankAccts,$D8868))</f>
        <v>0</v>
      </c>
    </row>
    <row r="8869" spans="1:14">
      <c r="A8869" s="38">
        <f>IF(Txn!$B4441="","",Txn!$B4441)</f>
        <v>0</v>
      </c>
      <c r="B8869" s="38">
        <f>IF(Txn!$B4441="","",Txn!$C4441)</f>
        <v>0</v>
      </c>
      <c r="C8869" s="39">
        <f>IF(Txn!$B4441="","","تراکنش بانکی")</f>
        <v>0</v>
      </c>
      <c r="D8869" s="38">
        <f>IF(Txn!$B4441="","",IF(Txn!$X4441="","",Txn!$X4441))</f>
        <v>0</v>
      </c>
      <c r="E8869" s="39">
        <f>IF($D8869="","",IFERROR(VLOOKUP($D8869,AcctTbl,2,0),""))</f>
        <v>0</v>
      </c>
      <c r="F8869" s="39">
        <f>IF($D8869="","",IFERROR(VLOOKUP($D8869,AcctTbl,3,0),""))</f>
        <v>0</v>
      </c>
      <c r="G8869" s="39">
        <f>IF(Txn!$B4441="","",Txn!$D4441)</f>
        <v>0</v>
      </c>
      <c r="H8869" s="38">
        <f>IF(Txn!$B4441="","",Txn!$E4441)</f>
        <v>0</v>
      </c>
      <c r="I8869" s="40">
        <f>IF(Txn!$B4441="",0,Txn!$O4441)</f>
        <v>0</v>
      </c>
      <c r="J8869" s="40">
        <f>IF(Txn!$B4441="",0,Txn!$P4441)</f>
        <v>0</v>
      </c>
      <c r="K8869" s="41">
        <f>IF($A8869="","",IFERROR(VALUE(MID($A8869,6,2)),""))</f>
        <v>0</v>
      </c>
      <c r="L8869" s="39">
        <f>IF(Txn!$K4441="","",Txn!$K4441)</f>
        <v>0</v>
      </c>
      <c r="N8869" s="42">
        <f>IF($D8869="",0,COUNTIF(BankAccts,$D8869))</f>
        <v>0</v>
      </c>
    </row>
    <row r="8870" spans="1:14">
      <c r="A8870" s="38">
        <f>IF(Txn!$B4441="","",Txn!$B4441)</f>
        <v>0</v>
      </c>
      <c r="B8870" s="38">
        <f>IF(Txn!$B4441="","",Txn!$C4441)</f>
        <v>0</v>
      </c>
      <c r="C8870" s="39">
        <f>IF(Txn!$B4441="","","تراکنش بانکی")</f>
        <v>0</v>
      </c>
      <c r="D8870" s="38">
        <f>IF(Txn!$B4441="","",IF(IF(Txn!$U4441="TRF",Txn!$Y4441,Txn!$Z4441)="","",IF(Txn!$U4441="TRF",Txn!$Y4441,Txn!$Z4441)))</f>
        <v>0</v>
      </c>
      <c r="E8870" s="39">
        <f>IF($D8870="","",IFERROR(VLOOKUP($D8870,AcctTbl,2,0),""))</f>
        <v>0</v>
      </c>
      <c r="F8870" s="39">
        <f>IF($D8870="","",IFERROR(VLOOKUP($D8870,AcctTbl,3,0),""))</f>
        <v>0</v>
      </c>
      <c r="G8870" s="39">
        <f>IF(Txn!$B4441="","",Txn!$D4441)</f>
        <v>0</v>
      </c>
      <c r="H8870" s="38">
        <f>IF(Txn!$B4441="","",Txn!$E4441)</f>
        <v>0</v>
      </c>
      <c r="I8870" s="40">
        <f>IF(Txn!$B4441="",0,Txn!$Q4441)</f>
        <v>0</v>
      </c>
      <c r="J8870" s="40">
        <f>IF(Txn!$B4441="",0,Txn!$R4441)</f>
        <v>0</v>
      </c>
      <c r="K8870" s="41">
        <f>IF($A8870="","",IFERROR(VALUE(MID($A8870,6,2)),""))</f>
        <v>0</v>
      </c>
      <c r="L8870" s="39">
        <f>IF(Txn!$K4441="","","طرف مقابل — "&amp;Txn!$K4441)</f>
        <v>0</v>
      </c>
      <c r="N8870" s="42">
        <f>IF($D8870="",0,COUNTIF(BankAccts,$D8870))</f>
        <v>0</v>
      </c>
    </row>
    <row r="8871" spans="1:14">
      <c r="A8871" s="38">
        <f>IF(Txn!$B4442="","",Txn!$B4442)</f>
        <v>0</v>
      </c>
      <c r="B8871" s="38">
        <f>IF(Txn!$B4442="","",Txn!$C4442)</f>
        <v>0</v>
      </c>
      <c r="C8871" s="39">
        <f>IF(Txn!$B4442="","","تراکنش بانکی")</f>
        <v>0</v>
      </c>
      <c r="D8871" s="38">
        <f>IF(Txn!$B4442="","",IF(Txn!$X4442="","",Txn!$X4442))</f>
        <v>0</v>
      </c>
      <c r="E8871" s="39">
        <f>IF($D8871="","",IFERROR(VLOOKUP($D8871,AcctTbl,2,0),""))</f>
        <v>0</v>
      </c>
      <c r="F8871" s="39">
        <f>IF($D8871="","",IFERROR(VLOOKUP($D8871,AcctTbl,3,0),""))</f>
        <v>0</v>
      </c>
      <c r="G8871" s="39">
        <f>IF(Txn!$B4442="","",Txn!$D4442)</f>
        <v>0</v>
      </c>
      <c r="H8871" s="38">
        <f>IF(Txn!$B4442="","",Txn!$E4442)</f>
        <v>0</v>
      </c>
      <c r="I8871" s="40">
        <f>IF(Txn!$B4442="",0,Txn!$O4442)</f>
        <v>0</v>
      </c>
      <c r="J8871" s="40">
        <f>IF(Txn!$B4442="",0,Txn!$P4442)</f>
        <v>0</v>
      </c>
      <c r="K8871" s="41">
        <f>IF($A8871="","",IFERROR(VALUE(MID($A8871,6,2)),""))</f>
        <v>0</v>
      </c>
      <c r="L8871" s="39">
        <f>IF(Txn!$K4442="","",Txn!$K4442)</f>
        <v>0</v>
      </c>
      <c r="N8871" s="42">
        <f>IF($D8871="",0,COUNTIF(BankAccts,$D8871))</f>
        <v>0</v>
      </c>
    </row>
    <row r="8872" spans="1:14">
      <c r="A8872" s="38">
        <f>IF(Txn!$B4442="","",Txn!$B4442)</f>
        <v>0</v>
      </c>
      <c r="B8872" s="38">
        <f>IF(Txn!$B4442="","",Txn!$C4442)</f>
        <v>0</v>
      </c>
      <c r="C8872" s="39">
        <f>IF(Txn!$B4442="","","تراکنش بانکی")</f>
        <v>0</v>
      </c>
      <c r="D8872" s="38">
        <f>IF(Txn!$B4442="","",IF(IF(Txn!$U4442="TRF",Txn!$Y4442,Txn!$Z4442)="","",IF(Txn!$U4442="TRF",Txn!$Y4442,Txn!$Z4442)))</f>
        <v>0</v>
      </c>
      <c r="E8872" s="39">
        <f>IF($D8872="","",IFERROR(VLOOKUP($D8872,AcctTbl,2,0),""))</f>
        <v>0</v>
      </c>
      <c r="F8872" s="39">
        <f>IF($D8872="","",IFERROR(VLOOKUP($D8872,AcctTbl,3,0),""))</f>
        <v>0</v>
      </c>
      <c r="G8872" s="39">
        <f>IF(Txn!$B4442="","",Txn!$D4442)</f>
        <v>0</v>
      </c>
      <c r="H8872" s="38">
        <f>IF(Txn!$B4442="","",Txn!$E4442)</f>
        <v>0</v>
      </c>
      <c r="I8872" s="40">
        <f>IF(Txn!$B4442="",0,Txn!$Q4442)</f>
        <v>0</v>
      </c>
      <c r="J8872" s="40">
        <f>IF(Txn!$B4442="",0,Txn!$R4442)</f>
        <v>0</v>
      </c>
      <c r="K8872" s="41">
        <f>IF($A8872="","",IFERROR(VALUE(MID($A8872,6,2)),""))</f>
        <v>0</v>
      </c>
      <c r="L8872" s="39">
        <f>IF(Txn!$K4442="","","طرف مقابل — "&amp;Txn!$K4442)</f>
        <v>0</v>
      </c>
      <c r="N8872" s="42">
        <f>IF($D8872="",0,COUNTIF(BankAccts,$D8872))</f>
        <v>0</v>
      </c>
    </row>
    <row r="8873" spans="1:14">
      <c r="A8873" s="38">
        <f>IF(Txn!$B4443="","",Txn!$B4443)</f>
        <v>0</v>
      </c>
      <c r="B8873" s="38">
        <f>IF(Txn!$B4443="","",Txn!$C4443)</f>
        <v>0</v>
      </c>
      <c r="C8873" s="39">
        <f>IF(Txn!$B4443="","","تراکنش بانکی")</f>
        <v>0</v>
      </c>
      <c r="D8873" s="38">
        <f>IF(Txn!$B4443="","",IF(Txn!$X4443="","",Txn!$X4443))</f>
        <v>0</v>
      </c>
      <c r="E8873" s="39">
        <f>IF($D8873="","",IFERROR(VLOOKUP($D8873,AcctTbl,2,0),""))</f>
        <v>0</v>
      </c>
      <c r="F8873" s="39">
        <f>IF($D8873="","",IFERROR(VLOOKUP($D8873,AcctTbl,3,0),""))</f>
        <v>0</v>
      </c>
      <c r="G8873" s="39">
        <f>IF(Txn!$B4443="","",Txn!$D4443)</f>
        <v>0</v>
      </c>
      <c r="H8873" s="38">
        <f>IF(Txn!$B4443="","",Txn!$E4443)</f>
        <v>0</v>
      </c>
      <c r="I8873" s="40">
        <f>IF(Txn!$B4443="",0,Txn!$O4443)</f>
        <v>0</v>
      </c>
      <c r="J8873" s="40">
        <f>IF(Txn!$B4443="",0,Txn!$P4443)</f>
        <v>0</v>
      </c>
      <c r="K8873" s="41">
        <f>IF($A8873="","",IFERROR(VALUE(MID($A8873,6,2)),""))</f>
        <v>0</v>
      </c>
      <c r="L8873" s="39">
        <f>IF(Txn!$K4443="","",Txn!$K4443)</f>
        <v>0</v>
      </c>
      <c r="N8873" s="42">
        <f>IF($D8873="",0,COUNTIF(BankAccts,$D8873))</f>
        <v>0</v>
      </c>
    </row>
    <row r="8874" spans="1:14">
      <c r="A8874" s="38">
        <f>IF(Txn!$B4443="","",Txn!$B4443)</f>
        <v>0</v>
      </c>
      <c r="B8874" s="38">
        <f>IF(Txn!$B4443="","",Txn!$C4443)</f>
        <v>0</v>
      </c>
      <c r="C8874" s="39">
        <f>IF(Txn!$B4443="","","تراکنش بانکی")</f>
        <v>0</v>
      </c>
      <c r="D8874" s="38">
        <f>IF(Txn!$B4443="","",IF(IF(Txn!$U4443="TRF",Txn!$Y4443,Txn!$Z4443)="","",IF(Txn!$U4443="TRF",Txn!$Y4443,Txn!$Z4443)))</f>
        <v>0</v>
      </c>
      <c r="E8874" s="39">
        <f>IF($D8874="","",IFERROR(VLOOKUP($D8874,AcctTbl,2,0),""))</f>
        <v>0</v>
      </c>
      <c r="F8874" s="39">
        <f>IF($D8874="","",IFERROR(VLOOKUP($D8874,AcctTbl,3,0),""))</f>
        <v>0</v>
      </c>
      <c r="G8874" s="39">
        <f>IF(Txn!$B4443="","",Txn!$D4443)</f>
        <v>0</v>
      </c>
      <c r="H8874" s="38">
        <f>IF(Txn!$B4443="","",Txn!$E4443)</f>
        <v>0</v>
      </c>
      <c r="I8874" s="40">
        <f>IF(Txn!$B4443="",0,Txn!$Q4443)</f>
        <v>0</v>
      </c>
      <c r="J8874" s="40">
        <f>IF(Txn!$B4443="",0,Txn!$R4443)</f>
        <v>0</v>
      </c>
      <c r="K8874" s="41">
        <f>IF($A8874="","",IFERROR(VALUE(MID($A8874,6,2)),""))</f>
        <v>0</v>
      </c>
      <c r="L8874" s="39">
        <f>IF(Txn!$K4443="","","طرف مقابل — "&amp;Txn!$K4443)</f>
        <v>0</v>
      </c>
      <c r="N8874" s="42">
        <f>IF($D8874="",0,COUNTIF(BankAccts,$D8874))</f>
        <v>0</v>
      </c>
    </row>
    <row r="8875" spans="1:14">
      <c r="A8875" s="38">
        <f>IF(Txn!$B4444="","",Txn!$B4444)</f>
        <v>0</v>
      </c>
      <c r="B8875" s="38">
        <f>IF(Txn!$B4444="","",Txn!$C4444)</f>
        <v>0</v>
      </c>
      <c r="C8875" s="39">
        <f>IF(Txn!$B4444="","","تراکنش بانکی")</f>
        <v>0</v>
      </c>
      <c r="D8875" s="38">
        <f>IF(Txn!$B4444="","",IF(Txn!$X4444="","",Txn!$X4444))</f>
        <v>0</v>
      </c>
      <c r="E8875" s="39">
        <f>IF($D8875="","",IFERROR(VLOOKUP($D8875,AcctTbl,2,0),""))</f>
        <v>0</v>
      </c>
      <c r="F8875" s="39">
        <f>IF($D8875="","",IFERROR(VLOOKUP($D8875,AcctTbl,3,0),""))</f>
        <v>0</v>
      </c>
      <c r="G8875" s="39">
        <f>IF(Txn!$B4444="","",Txn!$D4444)</f>
        <v>0</v>
      </c>
      <c r="H8875" s="38">
        <f>IF(Txn!$B4444="","",Txn!$E4444)</f>
        <v>0</v>
      </c>
      <c r="I8875" s="40">
        <f>IF(Txn!$B4444="",0,Txn!$O4444)</f>
        <v>0</v>
      </c>
      <c r="J8875" s="40">
        <f>IF(Txn!$B4444="",0,Txn!$P4444)</f>
        <v>0</v>
      </c>
      <c r="K8875" s="41">
        <f>IF($A8875="","",IFERROR(VALUE(MID($A8875,6,2)),""))</f>
        <v>0</v>
      </c>
      <c r="L8875" s="39">
        <f>IF(Txn!$K4444="","",Txn!$K4444)</f>
        <v>0</v>
      </c>
      <c r="N8875" s="42">
        <f>IF($D8875="",0,COUNTIF(BankAccts,$D8875))</f>
        <v>0</v>
      </c>
    </row>
    <row r="8876" spans="1:14">
      <c r="A8876" s="38">
        <f>IF(Txn!$B4444="","",Txn!$B4444)</f>
        <v>0</v>
      </c>
      <c r="B8876" s="38">
        <f>IF(Txn!$B4444="","",Txn!$C4444)</f>
        <v>0</v>
      </c>
      <c r="C8876" s="39">
        <f>IF(Txn!$B4444="","","تراکنش بانکی")</f>
        <v>0</v>
      </c>
      <c r="D8876" s="38">
        <f>IF(Txn!$B4444="","",IF(IF(Txn!$U4444="TRF",Txn!$Y4444,Txn!$Z4444)="","",IF(Txn!$U4444="TRF",Txn!$Y4444,Txn!$Z4444)))</f>
        <v>0</v>
      </c>
      <c r="E8876" s="39">
        <f>IF($D8876="","",IFERROR(VLOOKUP($D8876,AcctTbl,2,0),""))</f>
        <v>0</v>
      </c>
      <c r="F8876" s="39">
        <f>IF($D8876="","",IFERROR(VLOOKUP($D8876,AcctTbl,3,0),""))</f>
        <v>0</v>
      </c>
      <c r="G8876" s="39">
        <f>IF(Txn!$B4444="","",Txn!$D4444)</f>
        <v>0</v>
      </c>
      <c r="H8876" s="38">
        <f>IF(Txn!$B4444="","",Txn!$E4444)</f>
        <v>0</v>
      </c>
      <c r="I8876" s="40">
        <f>IF(Txn!$B4444="",0,Txn!$Q4444)</f>
        <v>0</v>
      </c>
      <c r="J8876" s="40">
        <f>IF(Txn!$B4444="",0,Txn!$R4444)</f>
        <v>0</v>
      </c>
      <c r="K8876" s="41">
        <f>IF($A8876="","",IFERROR(VALUE(MID($A8876,6,2)),""))</f>
        <v>0</v>
      </c>
      <c r="L8876" s="39">
        <f>IF(Txn!$K4444="","","طرف مقابل — "&amp;Txn!$K4444)</f>
        <v>0</v>
      </c>
      <c r="N8876" s="42">
        <f>IF($D8876="",0,COUNTIF(BankAccts,$D8876))</f>
        <v>0</v>
      </c>
    </row>
    <row r="8877" spans="1:14">
      <c r="A8877" s="38">
        <f>IF(Txn!$B4445="","",Txn!$B4445)</f>
        <v>0</v>
      </c>
      <c r="B8877" s="38">
        <f>IF(Txn!$B4445="","",Txn!$C4445)</f>
        <v>0</v>
      </c>
      <c r="C8877" s="39">
        <f>IF(Txn!$B4445="","","تراکنش بانکی")</f>
        <v>0</v>
      </c>
      <c r="D8877" s="38">
        <f>IF(Txn!$B4445="","",IF(Txn!$X4445="","",Txn!$X4445))</f>
        <v>0</v>
      </c>
      <c r="E8877" s="39">
        <f>IF($D8877="","",IFERROR(VLOOKUP($D8877,AcctTbl,2,0),""))</f>
        <v>0</v>
      </c>
      <c r="F8877" s="39">
        <f>IF($D8877="","",IFERROR(VLOOKUP($D8877,AcctTbl,3,0),""))</f>
        <v>0</v>
      </c>
      <c r="G8877" s="39">
        <f>IF(Txn!$B4445="","",Txn!$D4445)</f>
        <v>0</v>
      </c>
      <c r="H8877" s="38">
        <f>IF(Txn!$B4445="","",Txn!$E4445)</f>
        <v>0</v>
      </c>
      <c r="I8877" s="40">
        <f>IF(Txn!$B4445="",0,Txn!$O4445)</f>
        <v>0</v>
      </c>
      <c r="J8877" s="40">
        <f>IF(Txn!$B4445="",0,Txn!$P4445)</f>
        <v>0</v>
      </c>
      <c r="K8877" s="41">
        <f>IF($A8877="","",IFERROR(VALUE(MID($A8877,6,2)),""))</f>
        <v>0</v>
      </c>
      <c r="L8877" s="39">
        <f>IF(Txn!$K4445="","",Txn!$K4445)</f>
        <v>0</v>
      </c>
      <c r="N8877" s="42">
        <f>IF($D8877="",0,COUNTIF(BankAccts,$D8877))</f>
        <v>0</v>
      </c>
    </row>
    <row r="8878" spans="1:14">
      <c r="A8878" s="38">
        <f>IF(Txn!$B4445="","",Txn!$B4445)</f>
        <v>0</v>
      </c>
      <c r="B8878" s="38">
        <f>IF(Txn!$B4445="","",Txn!$C4445)</f>
        <v>0</v>
      </c>
      <c r="C8878" s="39">
        <f>IF(Txn!$B4445="","","تراکنش بانکی")</f>
        <v>0</v>
      </c>
      <c r="D8878" s="38">
        <f>IF(Txn!$B4445="","",IF(IF(Txn!$U4445="TRF",Txn!$Y4445,Txn!$Z4445)="","",IF(Txn!$U4445="TRF",Txn!$Y4445,Txn!$Z4445)))</f>
        <v>0</v>
      </c>
      <c r="E8878" s="39">
        <f>IF($D8878="","",IFERROR(VLOOKUP($D8878,AcctTbl,2,0),""))</f>
        <v>0</v>
      </c>
      <c r="F8878" s="39">
        <f>IF($D8878="","",IFERROR(VLOOKUP($D8878,AcctTbl,3,0),""))</f>
        <v>0</v>
      </c>
      <c r="G8878" s="39">
        <f>IF(Txn!$B4445="","",Txn!$D4445)</f>
        <v>0</v>
      </c>
      <c r="H8878" s="38">
        <f>IF(Txn!$B4445="","",Txn!$E4445)</f>
        <v>0</v>
      </c>
      <c r="I8878" s="40">
        <f>IF(Txn!$B4445="",0,Txn!$Q4445)</f>
        <v>0</v>
      </c>
      <c r="J8878" s="40">
        <f>IF(Txn!$B4445="",0,Txn!$R4445)</f>
        <v>0</v>
      </c>
      <c r="K8878" s="41">
        <f>IF($A8878="","",IFERROR(VALUE(MID($A8878,6,2)),""))</f>
        <v>0</v>
      </c>
      <c r="L8878" s="39">
        <f>IF(Txn!$K4445="","","طرف مقابل — "&amp;Txn!$K4445)</f>
        <v>0</v>
      </c>
      <c r="N8878" s="42">
        <f>IF($D8878="",0,COUNTIF(BankAccts,$D8878))</f>
        <v>0</v>
      </c>
    </row>
    <row r="8879" spans="1:14">
      <c r="A8879" s="38">
        <f>IF(Txn!$B4446="","",Txn!$B4446)</f>
        <v>0</v>
      </c>
      <c r="B8879" s="38">
        <f>IF(Txn!$B4446="","",Txn!$C4446)</f>
        <v>0</v>
      </c>
      <c r="C8879" s="39">
        <f>IF(Txn!$B4446="","","تراکنش بانکی")</f>
        <v>0</v>
      </c>
      <c r="D8879" s="38">
        <f>IF(Txn!$B4446="","",IF(Txn!$X4446="","",Txn!$X4446))</f>
        <v>0</v>
      </c>
      <c r="E8879" s="39">
        <f>IF($D8879="","",IFERROR(VLOOKUP($D8879,AcctTbl,2,0),""))</f>
        <v>0</v>
      </c>
      <c r="F8879" s="39">
        <f>IF($D8879="","",IFERROR(VLOOKUP($D8879,AcctTbl,3,0),""))</f>
        <v>0</v>
      </c>
      <c r="G8879" s="39">
        <f>IF(Txn!$B4446="","",Txn!$D4446)</f>
        <v>0</v>
      </c>
      <c r="H8879" s="38">
        <f>IF(Txn!$B4446="","",Txn!$E4446)</f>
        <v>0</v>
      </c>
      <c r="I8879" s="40">
        <f>IF(Txn!$B4446="",0,Txn!$O4446)</f>
        <v>0</v>
      </c>
      <c r="J8879" s="40">
        <f>IF(Txn!$B4446="",0,Txn!$P4446)</f>
        <v>0</v>
      </c>
      <c r="K8879" s="41">
        <f>IF($A8879="","",IFERROR(VALUE(MID($A8879,6,2)),""))</f>
        <v>0</v>
      </c>
      <c r="L8879" s="39">
        <f>IF(Txn!$K4446="","",Txn!$K4446)</f>
        <v>0</v>
      </c>
      <c r="N8879" s="42">
        <f>IF($D8879="",0,COUNTIF(BankAccts,$D8879))</f>
        <v>0</v>
      </c>
    </row>
    <row r="8880" spans="1:14">
      <c r="A8880" s="38">
        <f>IF(Txn!$B4446="","",Txn!$B4446)</f>
        <v>0</v>
      </c>
      <c r="B8880" s="38">
        <f>IF(Txn!$B4446="","",Txn!$C4446)</f>
        <v>0</v>
      </c>
      <c r="C8880" s="39">
        <f>IF(Txn!$B4446="","","تراکنش بانکی")</f>
        <v>0</v>
      </c>
      <c r="D8880" s="38">
        <f>IF(Txn!$B4446="","",IF(IF(Txn!$U4446="TRF",Txn!$Y4446,Txn!$Z4446)="","",IF(Txn!$U4446="TRF",Txn!$Y4446,Txn!$Z4446)))</f>
        <v>0</v>
      </c>
      <c r="E8880" s="39">
        <f>IF($D8880="","",IFERROR(VLOOKUP($D8880,AcctTbl,2,0),""))</f>
        <v>0</v>
      </c>
      <c r="F8880" s="39">
        <f>IF($D8880="","",IFERROR(VLOOKUP($D8880,AcctTbl,3,0),""))</f>
        <v>0</v>
      </c>
      <c r="G8880" s="39">
        <f>IF(Txn!$B4446="","",Txn!$D4446)</f>
        <v>0</v>
      </c>
      <c r="H8880" s="38">
        <f>IF(Txn!$B4446="","",Txn!$E4446)</f>
        <v>0</v>
      </c>
      <c r="I8880" s="40">
        <f>IF(Txn!$B4446="",0,Txn!$Q4446)</f>
        <v>0</v>
      </c>
      <c r="J8880" s="40">
        <f>IF(Txn!$B4446="",0,Txn!$R4446)</f>
        <v>0</v>
      </c>
      <c r="K8880" s="41">
        <f>IF($A8880="","",IFERROR(VALUE(MID($A8880,6,2)),""))</f>
        <v>0</v>
      </c>
      <c r="L8880" s="39">
        <f>IF(Txn!$K4446="","","طرف مقابل — "&amp;Txn!$K4446)</f>
        <v>0</v>
      </c>
      <c r="N8880" s="42">
        <f>IF($D8880="",0,COUNTIF(BankAccts,$D8880))</f>
        <v>0</v>
      </c>
    </row>
    <row r="8881" spans="1:14">
      <c r="A8881" s="38">
        <f>IF(Txn!$B4447="","",Txn!$B4447)</f>
        <v>0</v>
      </c>
      <c r="B8881" s="38">
        <f>IF(Txn!$B4447="","",Txn!$C4447)</f>
        <v>0</v>
      </c>
      <c r="C8881" s="39">
        <f>IF(Txn!$B4447="","","تراکنش بانکی")</f>
        <v>0</v>
      </c>
      <c r="D8881" s="38">
        <f>IF(Txn!$B4447="","",IF(Txn!$X4447="","",Txn!$X4447))</f>
        <v>0</v>
      </c>
      <c r="E8881" s="39">
        <f>IF($D8881="","",IFERROR(VLOOKUP($D8881,AcctTbl,2,0),""))</f>
        <v>0</v>
      </c>
      <c r="F8881" s="39">
        <f>IF($D8881="","",IFERROR(VLOOKUP($D8881,AcctTbl,3,0),""))</f>
        <v>0</v>
      </c>
      <c r="G8881" s="39">
        <f>IF(Txn!$B4447="","",Txn!$D4447)</f>
        <v>0</v>
      </c>
      <c r="H8881" s="38">
        <f>IF(Txn!$B4447="","",Txn!$E4447)</f>
        <v>0</v>
      </c>
      <c r="I8881" s="40">
        <f>IF(Txn!$B4447="",0,Txn!$O4447)</f>
        <v>0</v>
      </c>
      <c r="J8881" s="40">
        <f>IF(Txn!$B4447="",0,Txn!$P4447)</f>
        <v>0</v>
      </c>
      <c r="K8881" s="41">
        <f>IF($A8881="","",IFERROR(VALUE(MID($A8881,6,2)),""))</f>
        <v>0</v>
      </c>
      <c r="L8881" s="39">
        <f>IF(Txn!$K4447="","",Txn!$K4447)</f>
        <v>0</v>
      </c>
      <c r="N8881" s="42">
        <f>IF($D8881="",0,COUNTIF(BankAccts,$D8881))</f>
        <v>0</v>
      </c>
    </row>
    <row r="8882" spans="1:14">
      <c r="A8882" s="38">
        <f>IF(Txn!$B4447="","",Txn!$B4447)</f>
        <v>0</v>
      </c>
      <c r="B8882" s="38">
        <f>IF(Txn!$B4447="","",Txn!$C4447)</f>
        <v>0</v>
      </c>
      <c r="C8882" s="39">
        <f>IF(Txn!$B4447="","","تراکنش بانکی")</f>
        <v>0</v>
      </c>
      <c r="D8882" s="38">
        <f>IF(Txn!$B4447="","",IF(IF(Txn!$U4447="TRF",Txn!$Y4447,Txn!$Z4447)="","",IF(Txn!$U4447="TRF",Txn!$Y4447,Txn!$Z4447)))</f>
        <v>0</v>
      </c>
      <c r="E8882" s="39">
        <f>IF($D8882="","",IFERROR(VLOOKUP($D8882,AcctTbl,2,0),""))</f>
        <v>0</v>
      </c>
      <c r="F8882" s="39">
        <f>IF($D8882="","",IFERROR(VLOOKUP($D8882,AcctTbl,3,0),""))</f>
        <v>0</v>
      </c>
      <c r="G8882" s="39">
        <f>IF(Txn!$B4447="","",Txn!$D4447)</f>
        <v>0</v>
      </c>
      <c r="H8882" s="38">
        <f>IF(Txn!$B4447="","",Txn!$E4447)</f>
        <v>0</v>
      </c>
      <c r="I8882" s="40">
        <f>IF(Txn!$B4447="",0,Txn!$Q4447)</f>
        <v>0</v>
      </c>
      <c r="J8882" s="40">
        <f>IF(Txn!$B4447="",0,Txn!$R4447)</f>
        <v>0</v>
      </c>
      <c r="K8882" s="41">
        <f>IF($A8882="","",IFERROR(VALUE(MID($A8882,6,2)),""))</f>
        <v>0</v>
      </c>
      <c r="L8882" s="39">
        <f>IF(Txn!$K4447="","","طرف مقابل — "&amp;Txn!$K4447)</f>
        <v>0</v>
      </c>
      <c r="N8882" s="42">
        <f>IF($D8882="",0,COUNTIF(BankAccts,$D8882))</f>
        <v>0</v>
      </c>
    </row>
    <row r="8883" spans="1:14">
      <c r="A8883" s="38">
        <f>IF(Txn!$B4448="","",Txn!$B4448)</f>
        <v>0</v>
      </c>
      <c r="B8883" s="38">
        <f>IF(Txn!$B4448="","",Txn!$C4448)</f>
        <v>0</v>
      </c>
      <c r="C8883" s="39">
        <f>IF(Txn!$B4448="","","تراکنش بانکی")</f>
        <v>0</v>
      </c>
      <c r="D8883" s="38">
        <f>IF(Txn!$B4448="","",IF(Txn!$X4448="","",Txn!$X4448))</f>
        <v>0</v>
      </c>
      <c r="E8883" s="39">
        <f>IF($D8883="","",IFERROR(VLOOKUP($D8883,AcctTbl,2,0),""))</f>
        <v>0</v>
      </c>
      <c r="F8883" s="39">
        <f>IF($D8883="","",IFERROR(VLOOKUP($D8883,AcctTbl,3,0),""))</f>
        <v>0</v>
      </c>
      <c r="G8883" s="39">
        <f>IF(Txn!$B4448="","",Txn!$D4448)</f>
        <v>0</v>
      </c>
      <c r="H8883" s="38">
        <f>IF(Txn!$B4448="","",Txn!$E4448)</f>
        <v>0</v>
      </c>
      <c r="I8883" s="40">
        <f>IF(Txn!$B4448="",0,Txn!$O4448)</f>
        <v>0</v>
      </c>
      <c r="J8883" s="40">
        <f>IF(Txn!$B4448="",0,Txn!$P4448)</f>
        <v>0</v>
      </c>
      <c r="K8883" s="41">
        <f>IF($A8883="","",IFERROR(VALUE(MID($A8883,6,2)),""))</f>
        <v>0</v>
      </c>
      <c r="L8883" s="39">
        <f>IF(Txn!$K4448="","",Txn!$K4448)</f>
        <v>0</v>
      </c>
      <c r="N8883" s="42">
        <f>IF($D8883="",0,COUNTIF(BankAccts,$D8883))</f>
        <v>0</v>
      </c>
    </row>
    <row r="8884" spans="1:14">
      <c r="A8884" s="38">
        <f>IF(Txn!$B4448="","",Txn!$B4448)</f>
        <v>0</v>
      </c>
      <c r="B8884" s="38">
        <f>IF(Txn!$B4448="","",Txn!$C4448)</f>
        <v>0</v>
      </c>
      <c r="C8884" s="39">
        <f>IF(Txn!$B4448="","","تراکنش بانکی")</f>
        <v>0</v>
      </c>
      <c r="D8884" s="38">
        <f>IF(Txn!$B4448="","",IF(IF(Txn!$U4448="TRF",Txn!$Y4448,Txn!$Z4448)="","",IF(Txn!$U4448="TRF",Txn!$Y4448,Txn!$Z4448)))</f>
        <v>0</v>
      </c>
      <c r="E8884" s="39">
        <f>IF($D8884="","",IFERROR(VLOOKUP($D8884,AcctTbl,2,0),""))</f>
        <v>0</v>
      </c>
      <c r="F8884" s="39">
        <f>IF($D8884="","",IFERROR(VLOOKUP($D8884,AcctTbl,3,0),""))</f>
        <v>0</v>
      </c>
      <c r="G8884" s="39">
        <f>IF(Txn!$B4448="","",Txn!$D4448)</f>
        <v>0</v>
      </c>
      <c r="H8884" s="38">
        <f>IF(Txn!$B4448="","",Txn!$E4448)</f>
        <v>0</v>
      </c>
      <c r="I8884" s="40">
        <f>IF(Txn!$B4448="",0,Txn!$Q4448)</f>
        <v>0</v>
      </c>
      <c r="J8884" s="40">
        <f>IF(Txn!$B4448="",0,Txn!$R4448)</f>
        <v>0</v>
      </c>
      <c r="K8884" s="41">
        <f>IF($A8884="","",IFERROR(VALUE(MID($A8884,6,2)),""))</f>
        <v>0</v>
      </c>
      <c r="L8884" s="39">
        <f>IF(Txn!$K4448="","","طرف مقابل — "&amp;Txn!$K4448)</f>
        <v>0</v>
      </c>
      <c r="N8884" s="42">
        <f>IF($D8884="",0,COUNTIF(BankAccts,$D8884))</f>
        <v>0</v>
      </c>
    </row>
    <row r="8885" spans="1:14">
      <c r="A8885" s="38">
        <f>IF(Txn!$B4449="","",Txn!$B4449)</f>
        <v>0</v>
      </c>
      <c r="B8885" s="38">
        <f>IF(Txn!$B4449="","",Txn!$C4449)</f>
        <v>0</v>
      </c>
      <c r="C8885" s="39">
        <f>IF(Txn!$B4449="","","تراکنش بانکی")</f>
        <v>0</v>
      </c>
      <c r="D8885" s="38">
        <f>IF(Txn!$B4449="","",IF(Txn!$X4449="","",Txn!$X4449))</f>
        <v>0</v>
      </c>
      <c r="E8885" s="39">
        <f>IF($D8885="","",IFERROR(VLOOKUP($D8885,AcctTbl,2,0),""))</f>
        <v>0</v>
      </c>
      <c r="F8885" s="39">
        <f>IF($D8885="","",IFERROR(VLOOKUP($D8885,AcctTbl,3,0),""))</f>
        <v>0</v>
      </c>
      <c r="G8885" s="39">
        <f>IF(Txn!$B4449="","",Txn!$D4449)</f>
        <v>0</v>
      </c>
      <c r="H8885" s="38">
        <f>IF(Txn!$B4449="","",Txn!$E4449)</f>
        <v>0</v>
      </c>
      <c r="I8885" s="40">
        <f>IF(Txn!$B4449="",0,Txn!$O4449)</f>
        <v>0</v>
      </c>
      <c r="J8885" s="40">
        <f>IF(Txn!$B4449="",0,Txn!$P4449)</f>
        <v>0</v>
      </c>
      <c r="K8885" s="41">
        <f>IF($A8885="","",IFERROR(VALUE(MID($A8885,6,2)),""))</f>
        <v>0</v>
      </c>
      <c r="L8885" s="39">
        <f>IF(Txn!$K4449="","",Txn!$K4449)</f>
        <v>0</v>
      </c>
      <c r="N8885" s="42">
        <f>IF($D8885="",0,COUNTIF(BankAccts,$D8885))</f>
        <v>0</v>
      </c>
    </row>
    <row r="8886" spans="1:14">
      <c r="A8886" s="38">
        <f>IF(Txn!$B4449="","",Txn!$B4449)</f>
        <v>0</v>
      </c>
      <c r="B8886" s="38">
        <f>IF(Txn!$B4449="","",Txn!$C4449)</f>
        <v>0</v>
      </c>
      <c r="C8886" s="39">
        <f>IF(Txn!$B4449="","","تراکنش بانکی")</f>
        <v>0</v>
      </c>
      <c r="D8886" s="38">
        <f>IF(Txn!$B4449="","",IF(IF(Txn!$U4449="TRF",Txn!$Y4449,Txn!$Z4449)="","",IF(Txn!$U4449="TRF",Txn!$Y4449,Txn!$Z4449)))</f>
        <v>0</v>
      </c>
      <c r="E8886" s="39">
        <f>IF($D8886="","",IFERROR(VLOOKUP($D8886,AcctTbl,2,0),""))</f>
        <v>0</v>
      </c>
      <c r="F8886" s="39">
        <f>IF($D8886="","",IFERROR(VLOOKUP($D8886,AcctTbl,3,0),""))</f>
        <v>0</v>
      </c>
      <c r="G8886" s="39">
        <f>IF(Txn!$B4449="","",Txn!$D4449)</f>
        <v>0</v>
      </c>
      <c r="H8886" s="38">
        <f>IF(Txn!$B4449="","",Txn!$E4449)</f>
        <v>0</v>
      </c>
      <c r="I8886" s="40">
        <f>IF(Txn!$B4449="",0,Txn!$Q4449)</f>
        <v>0</v>
      </c>
      <c r="J8886" s="40">
        <f>IF(Txn!$B4449="",0,Txn!$R4449)</f>
        <v>0</v>
      </c>
      <c r="K8886" s="41">
        <f>IF($A8886="","",IFERROR(VALUE(MID($A8886,6,2)),""))</f>
        <v>0</v>
      </c>
      <c r="L8886" s="39">
        <f>IF(Txn!$K4449="","","طرف مقابل — "&amp;Txn!$K4449)</f>
        <v>0</v>
      </c>
      <c r="N8886" s="42">
        <f>IF($D8886="",0,COUNTIF(BankAccts,$D8886))</f>
        <v>0</v>
      </c>
    </row>
    <row r="8887" spans="1:14">
      <c r="A8887" s="38">
        <f>IF(Txn!$B4450="","",Txn!$B4450)</f>
        <v>0</v>
      </c>
      <c r="B8887" s="38">
        <f>IF(Txn!$B4450="","",Txn!$C4450)</f>
        <v>0</v>
      </c>
      <c r="C8887" s="39">
        <f>IF(Txn!$B4450="","","تراکنش بانکی")</f>
        <v>0</v>
      </c>
      <c r="D8887" s="38">
        <f>IF(Txn!$B4450="","",IF(Txn!$X4450="","",Txn!$X4450))</f>
        <v>0</v>
      </c>
      <c r="E8887" s="39">
        <f>IF($D8887="","",IFERROR(VLOOKUP($D8887,AcctTbl,2,0),""))</f>
        <v>0</v>
      </c>
      <c r="F8887" s="39">
        <f>IF($D8887="","",IFERROR(VLOOKUP($D8887,AcctTbl,3,0),""))</f>
        <v>0</v>
      </c>
      <c r="G8887" s="39">
        <f>IF(Txn!$B4450="","",Txn!$D4450)</f>
        <v>0</v>
      </c>
      <c r="H8887" s="38">
        <f>IF(Txn!$B4450="","",Txn!$E4450)</f>
        <v>0</v>
      </c>
      <c r="I8887" s="40">
        <f>IF(Txn!$B4450="",0,Txn!$O4450)</f>
        <v>0</v>
      </c>
      <c r="J8887" s="40">
        <f>IF(Txn!$B4450="",0,Txn!$P4450)</f>
        <v>0</v>
      </c>
      <c r="K8887" s="41">
        <f>IF($A8887="","",IFERROR(VALUE(MID($A8887,6,2)),""))</f>
        <v>0</v>
      </c>
      <c r="L8887" s="39">
        <f>IF(Txn!$K4450="","",Txn!$K4450)</f>
        <v>0</v>
      </c>
      <c r="N8887" s="42">
        <f>IF($D8887="",0,COUNTIF(BankAccts,$D8887))</f>
        <v>0</v>
      </c>
    </row>
    <row r="8888" spans="1:14">
      <c r="A8888" s="38">
        <f>IF(Txn!$B4450="","",Txn!$B4450)</f>
        <v>0</v>
      </c>
      <c r="B8888" s="38">
        <f>IF(Txn!$B4450="","",Txn!$C4450)</f>
        <v>0</v>
      </c>
      <c r="C8888" s="39">
        <f>IF(Txn!$B4450="","","تراکنش بانکی")</f>
        <v>0</v>
      </c>
      <c r="D8888" s="38">
        <f>IF(Txn!$B4450="","",IF(IF(Txn!$U4450="TRF",Txn!$Y4450,Txn!$Z4450)="","",IF(Txn!$U4450="TRF",Txn!$Y4450,Txn!$Z4450)))</f>
        <v>0</v>
      </c>
      <c r="E8888" s="39">
        <f>IF($D8888="","",IFERROR(VLOOKUP($D8888,AcctTbl,2,0),""))</f>
        <v>0</v>
      </c>
      <c r="F8888" s="39">
        <f>IF($D8888="","",IFERROR(VLOOKUP($D8888,AcctTbl,3,0),""))</f>
        <v>0</v>
      </c>
      <c r="G8888" s="39">
        <f>IF(Txn!$B4450="","",Txn!$D4450)</f>
        <v>0</v>
      </c>
      <c r="H8888" s="38">
        <f>IF(Txn!$B4450="","",Txn!$E4450)</f>
        <v>0</v>
      </c>
      <c r="I8888" s="40">
        <f>IF(Txn!$B4450="",0,Txn!$Q4450)</f>
        <v>0</v>
      </c>
      <c r="J8888" s="40">
        <f>IF(Txn!$B4450="",0,Txn!$R4450)</f>
        <v>0</v>
      </c>
      <c r="K8888" s="41">
        <f>IF($A8888="","",IFERROR(VALUE(MID($A8888,6,2)),""))</f>
        <v>0</v>
      </c>
      <c r="L8888" s="39">
        <f>IF(Txn!$K4450="","","طرف مقابل — "&amp;Txn!$K4450)</f>
        <v>0</v>
      </c>
      <c r="N8888" s="42">
        <f>IF($D8888="",0,COUNTIF(BankAccts,$D8888))</f>
        <v>0</v>
      </c>
    </row>
    <row r="8889" spans="1:14">
      <c r="A8889" s="38">
        <f>IF(Txn!$B4451="","",Txn!$B4451)</f>
        <v>0</v>
      </c>
      <c r="B8889" s="38">
        <f>IF(Txn!$B4451="","",Txn!$C4451)</f>
        <v>0</v>
      </c>
      <c r="C8889" s="39">
        <f>IF(Txn!$B4451="","","تراکنش بانکی")</f>
        <v>0</v>
      </c>
      <c r="D8889" s="38">
        <f>IF(Txn!$B4451="","",IF(Txn!$X4451="","",Txn!$X4451))</f>
        <v>0</v>
      </c>
      <c r="E8889" s="39">
        <f>IF($D8889="","",IFERROR(VLOOKUP($D8889,AcctTbl,2,0),""))</f>
        <v>0</v>
      </c>
      <c r="F8889" s="39">
        <f>IF($D8889="","",IFERROR(VLOOKUP($D8889,AcctTbl,3,0),""))</f>
        <v>0</v>
      </c>
      <c r="G8889" s="39">
        <f>IF(Txn!$B4451="","",Txn!$D4451)</f>
        <v>0</v>
      </c>
      <c r="H8889" s="38">
        <f>IF(Txn!$B4451="","",Txn!$E4451)</f>
        <v>0</v>
      </c>
      <c r="I8889" s="40">
        <f>IF(Txn!$B4451="",0,Txn!$O4451)</f>
        <v>0</v>
      </c>
      <c r="J8889" s="40">
        <f>IF(Txn!$B4451="",0,Txn!$P4451)</f>
        <v>0</v>
      </c>
      <c r="K8889" s="41">
        <f>IF($A8889="","",IFERROR(VALUE(MID($A8889,6,2)),""))</f>
        <v>0</v>
      </c>
      <c r="L8889" s="39">
        <f>IF(Txn!$K4451="","",Txn!$K4451)</f>
        <v>0</v>
      </c>
      <c r="N8889" s="42">
        <f>IF($D8889="",0,COUNTIF(BankAccts,$D8889))</f>
        <v>0</v>
      </c>
    </row>
    <row r="8890" spans="1:14">
      <c r="A8890" s="38">
        <f>IF(Txn!$B4451="","",Txn!$B4451)</f>
        <v>0</v>
      </c>
      <c r="B8890" s="38">
        <f>IF(Txn!$B4451="","",Txn!$C4451)</f>
        <v>0</v>
      </c>
      <c r="C8890" s="39">
        <f>IF(Txn!$B4451="","","تراکنش بانکی")</f>
        <v>0</v>
      </c>
      <c r="D8890" s="38">
        <f>IF(Txn!$B4451="","",IF(IF(Txn!$U4451="TRF",Txn!$Y4451,Txn!$Z4451)="","",IF(Txn!$U4451="TRF",Txn!$Y4451,Txn!$Z4451)))</f>
        <v>0</v>
      </c>
      <c r="E8890" s="39">
        <f>IF($D8890="","",IFERROR(VLOOKUP($D8890,AcctTbl,2,0),""))</f>
        <v>0</v>
      </c>
      <c r="F8890" s="39">
        <f>IF($D8890="","",IFERROR(VLOOKUP($D8890,AcctTbl,3,0),""))</f>
        <v>0</v>
      </c>
      <c r="G8890" s="39">
        <f>IF(Txn!$B4451="","",Txn!$D4451)</f>
        <v>0</v>
      </c>
      <c r="H8890" s="38">
        <f>IF(Txn!$B4451="","",Txn!$E4451)</f>
        <v>0</v>
      </c>
      <c r="I8890" s="40">
        <f>IF(Txn!$B4451="",0,Txn!$Q4451)</f>
        <v>0</v>
      </c>
      <c r="J8890" s="40">
        <f>IF(Txn!$B4451="",0,Txn!$R4451)</f>
        <v>0</v>
      </c>
      <c r="K8890" s="41">
        <f>IF($A8890="","",IFERROR(VALUE(MID($A8890,6,2)),""))</f>
        <v>0</v>
      </c>
      <c r="L8890" s="39">
        <f>IF(Txn!$K4451="","","طرف مقابل — "&amp;Txn!$K4451)</f>
        <v>0</v>
      </c>
      <c r="N8890" s="42">
        <f>IF($D8890="",0,COUNTIF(BankAccts,$D8890))</f>
        <v>0</v>
      </c>
    </row>
    <row r="8891" spans="1:14">
      <c r="A8891" s="38">
        <f>IF(Txn!$B4452="","",Txn!$B4452)</f>
        <v>0</v>
      </c>
      <c r="B8891" s="38">
        <f>IF(Txn!$B4452="","",Txn!$C4452)</f>
        <v>0</v>
      </c>
      <c r="C8891" s="39">
        <f>IF(Txn!$B4452="","","تراکنش بانکی")</f>
        <v>0</v>
      </c>
      <c r="D8891" s="38">
        <f>IF(Txn!$B4452="","",IF(Txn!$X4452="","",Txn!$X4452))</f>
        <v>0</v>
      </c>
      <c r="E8891" s="39">
        <f>IF($D8891="","",IFERROR(VLOOKUP($D8891,AcctTbl,2,0),""))</f>
        <v>0</v>
      </c>
      <c r="F8891" s="39">
        <f>IF($D8891="","",IFERROR(VLOOKUP($D8891,AcctTbl,3,0),""))</f>
        <v>0</v>
      </c>
      <c r="G8891" s="39">
        <f>IF(Txn!$B4452="","",Txn!$D4452)</f>
        <v>0</v>
      </c>
      <c r="H8891" s="38">
        <f>IF(Txn!$B4452="","",Txn!$E4452)</f>
        <v>0</v>
      </c>
      <c r="I8891" s="40">
        <f>IF(Txn!$B4452="",0,Txn!$O4452)</f>
        <v>0</v>
      </c>
      <c r="J8891" s="40">
        <f>IF(Txn!$B4452="",0,Txn!$P4452)</f>
        <v>0</v>
      </c>
      <c r="K8891" s="41">
        <f>IF($A8891="","",IFERROR(VALUE(MID($A8891,6,2)),""))</f>
        <v>0</v>
      </c>
      <c r="L8891" s="39">
        <f>IF(Txn!$K4452="","",Txn!$K4452)</f>
        <v>0</v>
      </c>
      <c r="N8891" s="42">
        <f>IF($D8891="",0,COUNTIF(BankAccts,$D8891))</f>
        <v>0</v>
      </c>
    </row>
    <row r="8892" spans="1:14">
      <c r="A8892" s="38">
        <f>IF(Txn!$B4452="","",Txn!$B4452)</f>
        <v>0</v>
      </c>
      <c r="B8892" s="38">
        <f>IF(Txn!$B4452="","",Txn!$C4452)</f>
        <v>0</v>
      </c>
      <c r="C8892" s="39">
        <f>IF(Txn!$B4452="","","تراکنش بانکی")</f>
        <v>0</v>
      </c>
      <c r="D8892" s="38">
        <f>IF(Txn!$B4452="","",IF(IF(Txn!$U4452="TRF",Txn!$Y4452,Txn!$Z4452)="","",IF(Txn!$U4452="TRF",Txn!$Y4452,Txn!$Z4452)))</f>
        <v>0</v>
      </c>
      <c r="E8892" s="39">
        <f>IF($D8892="","",IFERROR(VLOOKUP($D8892,AcctTbl,2,0),""))</f>
        <v>0</v>
      </c>
      <c r="F8892" s="39">
        <f>IF($D8892="","",IFERROR(VLOOKUP($D8892,AcctTbl,3,0),""))</f>
        <v>0</v>
      </c>
      <c r="G8892" s="39">
        <f>IF(Txn!$B4452="","",Txn!$D4452)</f>
        <v>0</v>
      </c>
      <c r="H8892" s="38">
        <f>IF(Txn!$B4452="","",Txn!$E4452)</f>
        <v>0</v>
      </c>
      <c r="I8892" s="40">
        <f>IF(Txn!$B4452="",0,Txn!$Q4452)</f>
        <v>0</v>
      </c>
      <c r="J8892" s="40">
        <f>IF(Txn!$B4452="",0,Txn!$R4452)</f>
        <v>0</v>
      </c>
      <c r="K8892" s="41">
        <f>IF($A8892="","",IFERROR(VALUE(MID($A8892,6,2)),""))</f>
        <v>0</v>
      </c>
      <c r="L8892" s="39">
        <f>IF(Txn!$K4452="","","طرف مقابل — "&amp;Txn!$K4452)</f>
        <v>0</v>
      </c>
      <c r="N8892" s="42">
        <f>IF($D8892="",0,COUNTIF(BankAccts,$D8892))</f>
        <v>0</v>
      </c>
    </row>
    <row r="8893" spans="1:14">
      <c r="A8893" s="38">
        <f>IF(Txn!$B4453="","",Txn!$B4453)</f>
        <v>0</v>
      </c>
      <c r="B8893" s="38">
        <f>IF(Txn!$B4453="","",Txn!$C4453)</f>
        <v>0</v>
      </c>
      <c r="C8893" s="39">
        <f>IF(Txn!$B4453="","","تراکنش بانکی")</f>
        <v>0</v>
      </c>
      <c r="D8893" s="38">
        <f>IF(Txn!$B4453="","",IF(Txn!$X4453="","",Txn!$X4453))</f>
        <v>0</v>
      </c>
      <c r="E8893" s="39">
        <f>IF($D8893="","",IFERROR(VLOOKUP($D8893,AcctTbl,2,0),""))</f>
        <v>0</v>
      </c>
      <c r="F8893" s="39">
        <f>IF($D8893="","",IFERROR(VLOOKUP($D8893,AcctTbl,3,0),""))</f>
        <v>0</v>
      </c>
      <c r="G8893" s="39">
        <f>IF(Txn!$B4453="","",Txn!$D4453)</f>
        <v>0</v>
      </c>
      <c r="H8893" s="38">
        <f>IF(Txn!$B4453="","",Txn!$E4453)</f>
        <v>0</v>
      </c>
      <c r="I8893" s="40">
        <f>IF(Txn!$B4453="",0,Txn!$O4453)</f>
        <v>0</v>
      </c>
      <c r="J8893" s="40">
        <f>IF(Txn!$B4453="",0,Txn!$P4453)</f>
        <v>0</v>
      </c>
      <c r="K8893" s="41">
        <f>IF($A8893="","",IFERROR(VALUE(MID($A8893,6,2)),""))</f>
        <v>0</v>
      </c>
      <c r="L8893" s="39">
        <f>IF(Txn!$K4453="","",Txn!$K4453)</f>
        <v>0</v>
      </c>
      <c r="N8893" s="42">
        <f>IF($D8893="",0,COUNTIF(BankAccts,$D8893))</f>
        <v>0</v>
      </c>
    </row>
    <row r="8894" spans="1:14">
      <c r="A8894" s="38">
        <f>IF(Txn!$B4453="","",Txn!$B4453)</f>
        <v>0</v>
      </c>
      <c r="B8894" s="38">
        <f>IF(Txn!$B4453="","",Txn!$C4453)</f>
        <v>0</v>
      </c>
      <c r="C8894" s="39">
        <f>IF(Txn!$B4453="","","تراکنش بانکی")</f>
        <v>0</v>
      </c>
      <c r="D8894" s="38">
        <f>IF(Txn!$B4453="","",IF(IF(Txn!$U4453="TRF",Txn!$Y4453,Txn!$Z4453)="","",IF(Txn!$U4453="TRF",Txn!$Y4453,Txn!$Z4453)))</f>
        <v>0</v>
      </c>
      <c r="E8894" s="39">
        <f>IF($D8894="","",IFERROR(VLOOKUP($D8894,AcctTbl,2,0),""))</f>
        <v>0</v>
      </c>
      <c r="F8894" s="39">
        <f>IF($D8894="","",IFERROR(VLOOKUP($D8894,AcctTbl,3,0),""))</f>
        <v>0</v>
      </c>
      <c r="G8894" s="39">
        <f>IF(Txn!$B4453="","",Txn!$D4453)</f>
        <v>0</v>
      </c>
      <c r="H8894" s="38">
        <f>IF(Txn!$B4453="","",Txn!$E4453)</f>
        <v>0</v>
      </c>
      <c r="I8894" s="40">
        <f>IF(Txn!$B4453="",0,Txn!$Q4453)</f>
        <v>0</v>
      </c>
      <c r="J8894" s="40">
        <f>IF(Txn!$B4453="",0,Txn!$R4453)</f>
        <v>0</v>
      </c>
      <c r="K8894" s="41">
        <f>IF($A8894="","",IFERROR(VALUE(MID($A8894,6,2)),""))</f>
        <v>0</v>
      </c>
      <c r="L8894" s="39">
        <f>IF(Txn!$K4453="","","طرف مقابل — "&amp;Txn!$K4453)</f>
        <v>0</v>
      </c>
      <c r="N8894" s="42">
        <f>IF($D8894="",0,COUNTIF(BankAccts,$D8894))</f>
        <v>0</v>
      </c>
    </row>
    <row r="8895" spans="1:14">
      <c r="A8895" s="38">
        <f>IF(Txn!$B4454="","",Txn!$B4454)</f>
        <v>0</v>
      </c>
      <c r="B8895" s="38">
        <f>IF(Txn!$B4454="","",Txn!$C4454)</f>
        <v>0</v>
      </c>
      <c r="C8895" s="39">
        <f>IF(Txn!$B4454="","","تراکنش بانکی")</f>
        <v>0</v>
      </c>
      <c r="D8895" s="38">
        <f>IF(Txn!$B4454="","",IF(Txn!$X4454="","",Txn!$X4454))</f>
        <v>0</v>
      </c>
      <c r="E8895" s="39">
        <f>IF($D8895="","",IFERROR(VLOOKUP($D8895,AcctTbl,2,0),""))</f>
        <v>0</v>
      </c>
      <c r="F8895" s="39">
        <f>IF($D8895="","",IFERROR(VLOOKUP($D8895,AcctTbl,3,0),""))</f>
        <v>0</v>
      </c>
      <c r="G8895" s="39">
        <f>IF(Txn!$B4454="","",Txn!$D4454)</f>
        <v>0</v>
      </c>
      <c r="H8895" s="38">
        <f>IF(Txn!$B4454="","",Txn!$E4454)</f>
        <v>0</v>
      </c>
      <c r="I8895" s="40">
        <f>IF(Txn!$B4454="",0,Txn!$O4454)</f>
        <v>0</v>
      </c>
      <c r="J8895" s="40">
        <f>IF(Txn!$B4454="",0,Txn!$P4454)</f>
        <v>0</v>
      </c>
      <c r="K8895" s="41">
        <f>IF($A8895="","",IFERROR(VALUE(MID($A8895,6,2)),""))</f>
        <v>0</v>
      </c>
      <c r="L8895" s="39">
        <f>IF(Txn!$K4454="","",Txn!$K4454)</f>
        <v>0</v>
      </c>
      <c r="N8895" s="42">
        <f>IF($D8895="",0,COUNTIF(BankAccts,$D8895))</f>
        <v>0</v>
      </c>
    </row>
    <row r="8896" spans="1:14">
      <c r="A8896" s="38">
        <f>IF(Txn!$B4454="","",Txn!$B4454)</f>
        <v>0</v>
      </c>
      <c r="B8896" s="38">
        <f>IF(Txn!$B4454="","",Txn!$C4454)</f>
        <v>0</v>
      </c>
      <c r="C8896" s="39">
        <f>IF(Txn!$B4454="","","تراکنش بانکی")</f>
        <v>0</v>
      </c>
      <c r="D8896" s="38">
        <f>IF(Txn!$B4454="","",IF(IF(Txn!$U4454="TRF",Txn!$Y4454,Txn!$Z4454)="","",IF(Txn!$U4454="TRF",Txn!$Y4454,Txn!$Z4454)))</f>
        <v>0</v>
      </c>
      <c r="E8896" s="39">
        <f>IF($D8896="","",IFERROR(VLOOKUP($D8896,AcctTbl,2,0),""))</f>
        <v>0</v>
      </c>
      <c r="F8896" s="39">
        <f>IF($D8896="","",IFERROR(VLOOKUP($D8896,AcctTbl,3,0),""))</f>
        <v>0</v>
      </c>
      <c r="G8896" s="39">
        <f>IF(Txn!$B4454="","",Txn!$D4454)</f>
        <v>0</v>
      </c>
      <c r="H8896" s="38">
        <f>IF(Txn!$B4454="","",Txn!$E4454)</f>
        <v>0</v>
      </c>
      <c r="I8896" s="40">
        <f>IF(Txn!$B4454="",0,Txn!$Q4454)</f>
        <v>0</v>
      </c>
      <c r="J8896" s="40">
        <f>IF(Txn!$B4454="",0,Txn!$R4454)</f>
        <v>0</v>
      </c>
      <c r="K8896" s="41">
        <f>IF($A8896="","",IFERROR(VALUE(MID($A8896,6,2)),""))</f>
        <v>0</v>
      </c>
      <c r="L8896" s="39">
        <f>IF(Txn!$K4454="","","طرف مقابل — "&amp;Txn!$K4454)</f>
        <v>0</v>
      </c>
      <c r="N8896" s="42">
        <f>IF($D8896="",0,COUNTIF(BankAccts,$D8896))</f>
        <v>0</v>
      </c>
    </row>
    <row r="8897" spans="1:14">
      <c r="A8897" s="38">
        <f>IF(Txn!$B4455="","",Txn!$B4455)</f>
        <v>0</v>
      </c>
      <c r="B8897" s="38">
        <f>IF(Txn!$B4455="","",Txn!$C4455)</f>
        <v>0</v>
      </c>
      <c r="C8897" s="39">
        <f>IF(Txn!$B4455="","","تراکنش بانکی")</f>
        <v>0</v>
      </c>
      <c r="D8897" s="38">
        <f>IF(Txn!$B4455="","",IF(Txn!$X4455="","",Txn!$X4455))</f>
        <v>0</v>
      </c>
      <c r="E8897" s="39">
        <f>IF($D8897="","",IFERROR(VLOOKUP($D8897,AcctTbl,2,0),""))</f>
        <v>0</v>
      </c>
      <c r="F8897" s="39">
        <f>IF($D8897="","",IFERROR(VLOOKUP($D8897,AcctTbl,3,0),""))</f>
        <v>0</v>
      </c>
      <c r="G8897" s="39">
        <f>IF(Txn!$B4455="","",Txn!$D4455)</f>
        <v>0</v>
      </c>
      <c r="H8897" s="38">
        <f>IF(Txn!$B4455="","",Txn!$E4455)</f>
        <v>0</v>
      </c>
      <c r="I8897" s="40">
        <f>IF(Txn!$B4455="",0,Txn!$O4455)</f>
        <v>0</v>
      </c>
      <c r="J8897" s="40">
        <f>IF(Txn!$B4455="",0,Txn!$P4455)</f>
        <v>0</v>
      </c>
      <c r="K8897" s="41">
        <f>IF($A8897="","",IFERROR(VALUE(MID($A8897,6,2)),""))</f>
        <v>0</v>
      </c>
      <c r="L8897" s="39">
        <f>IF(Txn!$K4455="","",Txn!$K4455)</f>
        <v>0</v>
      </c>
      <c r="N8897" s="42">
        <f>IF($D8897="",0,COUNTIF(BankAccts,$D8897))</f>
        <v>0</v>
      </c>
    </row>
    <row r="8898" spans="1:14">
      <c r="A8898" s="38">
        <f>IF(Txn!$B4455="","",Txn!$B4455)</f>
        <v>0</v>
      </c>
      <c r="B8898" s="38">
        <f>IF(Txn!$B4455="","",Txn!$C4455)</f>
        <v>0</v>
      </c>
      <c r="C8898" s="39">
        <f>IF(Txn!$B4455="","","تراکنش بانکی")</f>
        <v>0</v>
      </c>
      <c r="D8898" s="38">
        <f>IF(Txn!$B4455="","",IF(IF(Txn!$U4455="TRF",Txn!$Y4455,Txn!$Z4455)="","",IF(Txn!$U4455="TRF",Txn!$Y4455,Txn!$Z4455)))</f>
        <v>0</v>
      </c>
      <c r="E8898" s="39">
        <f>IF($D8898="","",IFERROR(VLOOKUP($D8898,AcctTbl,2,0),""))</f>
        <v>0</v>
      </c>
      <c r="F8898" s="39">
        <f>IF($D8898="","",IFERROR(VLOOKUP($D8898,AcctTbl,3,0),""))</f>
        <v>0</v>
      </c>
      <c r="G8898" s="39">
        <f>IF(Txn!$B4455="","",Txn!$D4455)</f>
        <v>0</v>
      </c>
      <c r="H8898" s="38">
        <f>IF(Txn!$B4455="","",Txn!$E4455)</f>
        <v>0</v>
      </c>
      <c r="I8898" s="40">
        <f>IF(Txn!$B4455="",0,Txn!$Q4455)</f>
        <v>0</v>
      </c>
      <c r="J8898" s="40">
        <f>IF(Txn!$B4455="",0,Txn!$R4455)</f>
        <v>0</v>
      </c>
      <c r="K8898" s="41">
        <f>IF($A8898="","",IFERROR(VALUE(MID($A8898,6,2)),""))</f>
        <v>0</v>
      </c>
      <c r="L8898" s="39">
        <f>IF(Txn!$K4455="","","طرف مقابل — "&amp;Txn!$K4455)</f>
        <v>0</v>
      </c>
      <c r="N8898" s="42">
        <f>IF($D8898="",0,COUNTIF(BankAccts,$D8898))</f>
        <v>0</v>
      </c>
    </row>
    <row r="8899" spans="1:14">
      <c r="A8899" s="38">
        <f>IF(Txn!$B4456="","",Txn!$B4456)</f>
        <v>0</v>
      </c>
      <c r="B8899" s="38">
        <f>IF(Txn!$B4456="","",Txn!$C4456)</f>
        <v>0</v>
      </c>
      <c r="C8899" s="39">
        <f>IF(Txn!$B4456="","","تراکنش بانکی")</f>
        <v>0</v>
      </c>
      <c r="D8899" s="38">
        <f>IF(Txn!$B4456="","",IF(Txn!$X4456="","",Txn!$X4456))</f>
        <v>0</v>
      </c>
      <c r="E8899" s="39">
        <f>IF($D8899="","",IFERROR(VLOOKUP($D8899,AcctTbl,2,0),""))</f>
        <v>0</v>
      </c>
      <c r="F8899" s="39">
        <f>IF($D8899="","",IFERROR(VLOOKUP($D8899,AcctTbl,3,0),""))</f>
        <v>0</v>
      </c>
      <c r="G8899" s="39">
        <f>IF(Txn!$B4456="","",Txn!$D4456)</f>
        <v>0</v>
      </c>
      <c r="H8899" s="38">
        <f>IF(Txn!$B4456="","",Txn!$E4456)</f>
        <v>0</v>
      </c>
      <c r="I8899" s="40">
        <f>IF(Txn!$B4456="",0,Txn!$O4456)</f>
        <v>0</v>
      </c>
      <c r="J8899" s="40">
        <f>IF(Txn!$B4456="",0,Txn!$P4456)</f>
        <v>0</v>
      </c>
      <c r="K8899" s="41">
        <f>IF($A8899="","",IFERROR(VALUE(MID($A8899,6,2)),""))</f>
        <v>0</v>
      </c>
      <c r="L8899" s="39">
        <f>IF(Txn!$K4456="","",Txn!$K4456)</f>
        <v>0</v>
      </c>
      <c r="N8899" s="42">
        <f>IF($D8899="",0,COUNTIF(BankAccts,$D8899))</f>
        <v>0</v>
      </c>
    </row>
    <row r="8900" spans="1:14">
      <c r="A8900" s="38">
        <f>IF(Txn!$B4456="","",Txn!$B4456)</f>
        <v>0</v>
      </c>
      <c r="B8900" s="38">
        <f>IF(Txn!$B4456="","",Txn!$C4456)</f>
        <v>0</v>
      </c>
      <c r="C8900" s="39">
        <f>IF(Txn!$B4456="","","تراکنش بانکی")</f>
        <v>0</v>
      </c>
      <c r="D8900" s="38">
        <f>IF(Txn!$B4456="","",IF(IF(Txn!$U4456="TRF",Txn!$Y4456,Txn!$Z4456)="","",IF(Txn!$U4456="TRF",Txn!$Y4456,Txn!$Z4456)))</f>
        <v>0</v>
      </c>
      <c r="E8900" s="39">
        <f>IF($D8900="","",IFERROR(VLOOKUP($D8900,AcctTbl,2,0),""))</f>
        <v>0</v>
      </c>
      <c r="F8900" s="39">
        <f>IF($D8900="","",IFERROR(VLOOKUP($D8900,AcctTbl,3,0),""))</f>
        <v>0</v>
      </c>
      <c r="G8900" s="39">
        <f>IF(Txn!$B4456="","",Txn!$D4456)</f>
        <v>0</v>
      </c>
      <c r="H8900" s="38">
        <f>IF(Txn!$B4456="","",Txn!$E4456)</f>
        <v>0</v>
      </c>
      <c r="I8900" s="40">
        <f>IF(Txn!$B4456="",0,Txn!$Q4456)</f>
        <v>0</v>
      </c>
      <c r="J8900" s="40">
        <f>IF(Txn!$B4456="",0,Txn!$R4456)</f>
        <v>0</v>
      </c>
      <c r="K8900" s="41">
        <f>IF($A8900="","",IFERROR(VALUE(MID($A8900,6,2)),""))</f>
        <v>0</v>
      </c>
      <c r="L8900" s="39">
        <f>IF(Txn!$K4456="","","طرف مقابل — "&amp;Txn!$K4456)</f>
        <v>0</v>
      </c>
      <c r="N8900" s="42">
        <f>IF($D8900="",0,COUNTIF(BankAccts,$D8900))</f>
        <v>0</v>
      </c>
    </row>
    <row r="8901" spans="1:14">
      <c r="A8901" s="38">
        <f>IF(Txn!$B4457="","",Txn!$B4457)</f>
        <v>0</v>
      </c>
      <c r="B8901" s="38">
        <f>IF(Txn!$B4457="","",Txn!$C4457)</f>
        <v>0</v>
      </c>
      <c r="C8901" s="39">
        <f>IF(Txn!$B4457="","","تراکنش بانکی")</f>
        <v>0</v>
      </c>
      <c r="D8901" s="38">
        <f>IF(Txn!$B4457="","",IF(Txn!$X4457="","",Txn!$X4457))</f>
        <v>0</v>
      </c>
      <c r="E8901" s="39">
        <f>IF($D8901="","",IFERROR(VLOOKUP($D8901,AcctTbl,2,0),""))</f>
        <v>0</v>
      </c>
      <c r="F8901" s="39">
        <f>IF($D8901="","",IFERROR(VLOOKUP($D8901,AcctTbl,3,0),""))</f>
        <v>0</v>
      </c>
      <c r="G8901" s="39">
        <f>IF(Txn!$B4457="","",Txn!$D4457)</f>
        <v>0</v>
      </c>
      <c r="H8901" s="38">
        <f>IF(Txn!$B4457="","",Txn!$E4457)</f>
        <v>0</v>
      </c>
      <c r="I8901" s="40">
        <f>IF(Txn!$B4457="",0,Txn!$O4457)</f>
        <v>0</v>
      </c>
      <c r="J8901" s="40">
        <f>IF(Txn!$B4457="",0,Txn!$P4457)</f>
        <v>0</v>
      </c>
      <c r="K8901" s="41">
        <f>IF($A8901="","",IFERROR(VALUE(MID($A8901,6,2)),""))</f>
        <v>0</v>
      </c>
      <c r="L8901" s="39">
        <f>IF(Txn!$K4457="","",Txn!$K4457)</f>
        <v>0</v>
      </c>
      <c r="N8901" s="42">
        <f>IF($D8901="",0,COUNTIF(BankAccts,$D8901))</f>
        <v>0</v>
      </c>
    </row>
    <row r="8902" spans="1:14">
      <c r="A8902" s="38">
        <f>IF(Txn!$B4457="","",Txn!$B4457)</f>
        <v>0</v>
      </c>
      <c r="B8902" s="38">
        <f>IF(Txn!$B4457="","",Txn!$C4457)</f>
        <v>0</v>
      </c>
      <c r="C8902" s="39">
        <f>IF(Txn!$B4457="","","تراکنش بانکی")</f>
        <v>0</v>
      </c>
      <c r="D8902" s="38">
        <f>IF(Txn!$B4457="","",IF(IF(Txn!$U4457="TRF",Txn!$Y4457,Txn!$Z4457)="","",IF(Txn!$U4457="TRF",Txn!$Y4457,Txn!$Z4457)))</f>
        <v>0</v>
      </c>
      <c r="E8902" s="39">
        <f>IF($D8902="","",IFERROR(VLOOKUP($D8902,AcctTbl,2,0),""))</f>
        <v>0</v>
      </c>
      <c r="F8902" s="39">
        <f>IF($D8902="","",IFERROR(VLOOKUP($D8902,AcctTbl,3,0),""))</f>
        <v>0</v>
      </c>
      <c r="G8902" s="39">
        <f>IF(Txn!$B4457="","",Txn!$D4457)</f>
        <v>0</v>
      </c>
      <c r="H8902" s="38">
        <f>IF(Txn!$B4457="","",Txn!$E4457)</f>
        <v>0</v>
      </c>
      <c r="I8902" s="40">
        <f>IF(Txn!$B4457="",0,Txn!$Q4457)</f>
        <v>0</v>
      </c>
      <c r="J8902" s="40">
        <f>IF(Txn!$B4457="",0,Txn!$R4457)</f>
        <v>0</v>
      </c>
      <c r="K8902" s="41">
        <f>IF($A8902="","",IFERROR(VALUE(MID($A8902,6,2)),""))</f>
        <v>0</v>
      </c>
      <c r="L8902" s="39">
        <f>IF(Txn!$K4457="","","طرف مقابل — "&amp;Txn!$K4457)</f>
        <v>0</v>
      </c>
      <c r="N8902" s="42">
        <f>IF($D8902="",0,COUNTIF(BankAccts,$D8902))</f>
        <v>0</v>
      </c>
    </row>
    <row r="8903" spans="1:14">
      <c r="A8903" s="38">
        <f>IF(Txn!$B4458="","",Txn!$B4458)</f>
        <v>0</v>
      </c>
      <c r="B8903" s="38">
        <f>IF(Txn!$B4458="","",Txn!$C4458)</f>
        <v>0</v>
      </c>
      <c r="C8903" s="39">
        <f>IF(Txn!$B4458="","","تراکنش بانکی")</f>
        <v>0</v>
      </c>
      <c r="D8903" s="38">
        <f>IF(Txn!$B4458="","",IF(Txn!$X4458="","",Txn!$X4458))</f>
        <v>0</v>
      </c>
      <c r="E8903" s="39">
        <f>IF($D8903="","",IFERROR(VLOOKUP($D8903,AcctTbl,2,0),""))</f>
        <v>0</v>
      </c>
      <c r="F8903" s="39">
        <f>IF($D8903="","",IFERROR(VLOOKUP($D8903,AcctTbl,3,0),""))</f>
        <v>0</v>
      </c>
      <c r="G8903" s="39">
        <f>IF(Txn!$B4458="","",Txn!$D4458)</f>
        <v>0</v>
      </c>
      <c r="H8903" s="38">
        <f>IF(Txn!$B4458="","",Txn!$E4458)</f>
        <v>0</v>
      </c>
      <c r="I8903" s="40">
        <f>IF(Txn!$B4458="",0,Txn!$O4458)</f>
        <v>0</v>
      </c>
      <c r="J8903" s="40">
        <f>IF(Txn!$B4458="",0,Txn!$P4458)</f>
        <v>0</v>
      </c>
      <c r="K8903" s="41">
        <f>IF($A8903="","",IFERROR(VALUE(MID($A8903,6,2)),""))</f>
        <v>0</v>
      </c>
      <c r="L8903" s="39">
        <f>IF(Txn!$K4458="","",Txn!$K4458)</f>
        <v>0</v>
      </c>
      <c r="N8903" s="42">
        <f>IF($D8903="",0,COUNTIF(BankAccts,$D8903))</f>
        <v>0</v>
      </c>
    </row>
    <row r="8904" spans="1:14">
      <c r="A8904" s="38">
        <f>IF(Txn!$B4458="","",Txn!$B4458)</f>
        <v>0</v>
      </c>
      <c r="B8904" s="38">
        <f>IF(Txn!$B4458="","",Txn!$C4458)</f>
        <v>0</v>
      </c>
      <c r="C8904" s="39">
        <f>IF(Txn!$B4458="","","تراکنش بانکی")</f>
        <v>0</v>
      </c>
      <c r="D8904" s="38">
        <f>IF(Txn!$B4458="","",IF(IF(Txn!$U4458="TRF",Txn!$Y4458,Txn!$Z4458)="","",IF(Txn!$U4458="TRF",Txn!$Y4458,Txn!$Z4458)))</f>
        <v>0</v>
      </c>
      <c r="E8904" s="39">
        <f>IF($D8904="","",IFERROR(VLOOKUP($D8904,AcctTbl,2,0),""))</f>
        <v>0</v>
      </c>
      <c r="F8904" s="39">
        <f>IF($D8904="","",IFERROR(VLOOKUP($D8904,AcctTbl,3,0),""))</f>
        <v>0</v>
      </c>
      <c r="G8904" s="39">
        <f>IF(Txn!$B4458="","",Txn!$D4458)</f>
        <v>0</v>
      </c>
      <c r="H8904" s="38">
        <f>IF(Txn!$B4458="","",Txn!$E4458)</f>
        <v>0</v>
      </c>
      <c r="I8904" s="40">
        <f>IF(Txn!$B4458="",0,Txn!$Q4458)</f>
        <v>0</v>
      </c>
      <c r="J8904" s="40">
        <f>IF(Txn!$B4458="",0,Txn!$R4458)</f>
        <v>0</v>
      </c>
      <c r="K8904" s="41">
        <f>IF($A8904="","",IFERROR(VALUE(MID($A8904,6,2)),""))</f>
        <v>0</v>
      </c>
      <c r="L8904" s="39">
        <f>IF(Txn!$K4458="","","طرف مقابل — "&amp;Txn!$K4458)</f>
        <v>0</v>
      </c>
      <c r="N8904" s="42">
        <f>IF($D8904="",0,COUNTIF(BankAccts,$D8904))</f>
        <v>0</v>
      </c>
    </row>
    <row r="8905" spans="1:14">
      <c r="A8905" s="38">
        <f>IF(Txn!$B4459="","",Txn!$B4459)</f>
        <v>0</v>
      </c>
      <c r="B8905" s="38">
        <f>IF(Txn!$B4459="","",Txn!$C4459)</f>
        <v>0</v>
      </c>
      <c r="C8905" s="39">
        <f>IF(Txn!$B4459="","","تراکنش بانکی")</f>
        <v>0</v>
      </c>
      <c r="D8905" s="38">
        <f>IF(Txn!$B4459="","",IF(Txn!$X4459="","",Txn!$X4459))</f>
        <v>0</v>
      </c>
      <c r="E8905" s="39">
        <f>IF($D8905="","",IFERROR(VLOOKUP($D8905,AcctTbl,2,0),""))</f>
        <v>0</v>
      </c>
      <c r="F8905" s="39">
        <f>IF($D8905="","",IFERROR(VLOOKUP($D8905,AcctTbl,3,0),""))</f>
        <v>0</v>
      </c>
      <c r="G8905" s="39">
        <f>IF(Txn!$B4459="","",Txn!$D4459)</f>
        <v>0</v>
      </c>
      <c r="H8905" s="38">
        <f>IF(Txn!$B4459="","",Txn!$E4459)</f>
        <v>0</v>
      </c>
      <c r="I8905" s="40">
        <f>IF(Txn!$B4459="",0,Txn!$O4459)</f>
        <v>0</v>
      </c>
      <c r="J8905" s="40">
        <f>IF(Txn!$B4459="",0,Txn!$P4459)</f>
        <v>0</v>
      </c>
      <c r="K8905" s="41">
        <f>IF($A8905="","",IFERROR(VALUE(MID($A8905,6,2)),""))</f>
        <v>0</v>
      </c>
      <c r="L8905" s="39">
        <f>IF(Txn!$K4459="","",Txn!$K4459)</f>
        <v>0</v>
      </c>
      <c r="N8905" s="42">
        <f>IF($D8905="",0,COUNTIF(BankAccts,$D8905))</f>
        <v>0</v>
      </c>
    </row>
    <row r="8906" spans="1:14">
      <c r="A8906" s="38">
        <f>IF(Txn!$B4459="","",Txn!$B4459)</f>
        <v>0</v>
      </c>
      <c r="B8906" s="38">
        <f>IF(Txn!$B4459="","",Txn!$C4459)</f>
        <v>0</v>
      </c>
      <c r="C8906" s="39">
        <f>IF(Txn!$B4459="","","تراکنش بانکی")</f>
        <v>0</v>
      </c>
      <c r="D8906" s="38">
        <f>IF(Txn!$B4459="","",IF(IF(Txn!$U4459="TRF",Txn!$Y4459,Txn!$Z4459)="","",IF(Txn!$U4459="TRF",Txn!$Y4459,Txn!$Z4459)))</f>
        <v>0</v>
      </c>
      <c r="E8906" s="39">
        <f>IF($D8906="","",IFERROR(VLOOKUP($D8906,AcctTbl,2,0),""))</f>
        <v>0</v>
      </c>
      <c r="F8906" s="39">
        <f>IF($D8906="","",IFERROR(VLOOKUP($D8906,AcctTbl,3,0),""))</f>
        <v>0</v>
      </c>
      <c r="G8906" s="39">
        <f>IF(Txn!$B4459="","",Txn!$D4459)</f>
        <v>0</v>
      </c>
      <c r="H8906" s="38">
        <f>IF(Txn!$B4459="","",Txn!$E4459)</f>
        <v>0</v>
      </c>
      <c r="I8906" s="40">
        <f>IF(Txn!$B4459="",0,Txn!$Q4459)</f>
        <v>0</v>
      </c>
      <c r="J8906" s="40">
        <f>IF(Txn!$B4459="",0,Txn!$R4459)</f>
        <v>0</v>
      </c>
      <c r="K8906" s="41">
        <f>IF($A8906="","",IFERROR(VALUE(MID($A8906,6,2)),""))</f>
        <v>0</v>
      </c>
      <c r="L8906" s="39">
        <f>IF(Txn!$K4459="","","طرف مقابل — "&amp;Txn!$K4459)</f>
        <v>0</v>
      </c>
      <c r="N8906" s="42">
        <f>IF($D8906="",0,COUNTIF(BankAccts,$D8906))</f>
        <v>0</v>
      </c>
    </row>
    <row r="8907" spans="1:14">
      <c r="A8907" s="38">
        <f>IF(Txn!$B4460="","",Txn!$B4460)</f>
        <v>0</v>
      </c>
      <c r="B8907" s="38">
        <f>IF(Txn!$B4460="","",Txn!$C4460)</f>
        <v>0</v>
      </c>
      <c r="C8907" s="39">
        <f>IF(Txn!$B4460="","","تراکنش بانکی")</f>
        <v>0</v>
      </c>
      <c r="D8907" s="38">
        <f>IF(Txn!$B4460="","",IF(Txn!$X4460="","",Txn!$X4460))</f>
        <v>0</v>
      </c>
      <c r="E8907" s="39">
        <f>IF($D8907="","",IFERROR(VLOOKUP($D8907,AcctTbl,2,0),""))</f>
        <v>0</v>
      </c>
      <c r="F8907" s="39">
        <f>IF($D8907="","",IFERROR(VLOOKUP($D8907,AcctTbl,3,0),""))</f>
        <v>0</v>
      </c>
      <c r="G8907" s="39">
        <f>IF(Txn!$B4460="","",Txn!$D4460)</f>
        <v>0</v>
      </c>
      <c r="H8907" s="38">
        <f>IF(Txn!$B4460="","",Txn!$E4460)</f>
        <v>0</v>
      </c>
      <c r="I8907" s="40">
        <f>IF(Txn!$B4460="",0,Txn!$O4460)</f>
        <v>0</v>
      </c>
      <c r="J8907" s="40">
        <f>IF(Txn!$B4460="",0,Txn!$P4460)</f>
        <v>0</v>
      </c>
      <c r="K8907" s="41">
        <f>IF($A8907="","",IFERROR(VALUE(MID($A8907,6,2)),""))</f>
        <v>0</v>
      </c>
      <c r="L8907" s="39">
        <f>IF(Txn!$K4460="","",Txn!$K4460)</f>
        <v>0</v>
      </c>
      <c r="N8907" s="42">
        <f>IF($D8907="",0,COUNTIF(BankAccts,$D8907))</f>
        <v>0</v>
      </c>
    </row>
    <row r="8908" spans="1:14">
      <c r="A8908" s="38">
        <f>IF(Txn!$B4460="","",Txn!$B4460)</f>
        <v>0</v>
      </c>
      <c r="B8908" s="38">
        <f>IF(Txn!$B4460="","",Txn!$C4460)</f>
        <v>0</v>
      </c>
      <c r="C8908" s="39">
        <f>IF(Txn!$B4460="","","تراکنش بانکی")</f>
        <v>0</v>
      </c>
      <c r="D8908" s="38">
        <f>IF(Txn!$B4460="","",IF(IF(Txn!$U4460="TRF",Txn!$Y4460,Txn!$Z4460)="","",IF(Txn!$U4460="TRF",Txn!$Y4460,Txn!$Z4460)))</f>
        <v>0</v>
      </c>
      <c r="E8908" s="39">
        <f>IF($D8908="","",IFERROR(VLOOKUP($D8908,AcctTbl,2,0),""))</f>
        <v>0</v>
      </c>
      <c r="F8908" s="39">
        <f>IF($D8908="","",IFERROR(VLOOKUP($D8908,AcctTbl,3,0),""))</f>
        <v>0</v>
      </c>
      <c r="G8908" s="39">
        <f>IF(Txn!$B4460="","",Txn!$D4460)</f>
        <v>0</v>
      </c>
      <c r="H8908" s="38">
        <f>IF(Txn!$B4460="","",Txn!$E4460)</f>
        <v>0</v>
      </c>
      <c r="I8908" s="40">
        <f>IF(Txn!$B4460="",0,Txn!$Q4460)</f>
        <v>0</v>
      </c>
      <c r="J8908" s="40">
        <f>IF(Txn!$B4460="",0,Txn!$R4460)</f>
        <v>0</v>
      </c>
      <c r="K8908" s="41">
        <f>IF($A8908="","",IFERROR(VALUE(MID($A8908,6,2)),""))</f>
        <v>0</v>
      </c>
      <c r="L8908" s="39">
        <f>IF(Txn!$K4460="","","طرف مقابل — "&amp;Txn!$K4460)</f>
        <v>0</v>
      </c>
      <c r="N8908" s="42">
        <f>IF($D8908="",0,COUNTIF(BankAccts,$D8908))</f>
        <v>0</v>
      </c>
    </row>
    <row r="8909" spans="1:14">
      <c r="A8909" s="38">
        <f>IF(Txn!$B4461="","",Txn!$B4461)</f>
        <v>0</v>
      </c>
      <c r="B8909" s="38">
        <f>IF(Txn!$B4461="","",Txn!$C4461)</f>
        <v>0</v>
      </c>
      <c r="C8909" s="39">
        <f>IF(Txn!$B4461="","","تراکنش بانکی")</f>
        <v>0</v>
      </c>
      <c r="D8909" s="38">
        <f>IF(Txn!$B4461="","",IF(Txn!$X4461="","",Txn!$X4461))</f>
        <v>0</v>
      </c>
      <c r="E8909" s="39">
        <f>IF($D8909="","",IFERROR(VLOOKUP($D8909,AcctTbl,2,0),""))</f>
        <v>0</v>
      </c>
      <c r="F8909" s="39">
        <f>IF($D8909="","",IFERROR(VLOOKUP($D8909,AcctTbl,3,0),""))</f>
        <v>0</v>
      </c>
      <c r="G8909" s="39">
        <f>IF(Txn!$B4461="","",Txn!$D4461)</f>
        <v>0</v>
      </c>
      <c r="H8909" s="38">
        <f>IF(Txn!$B4461="","",Txn!$E4461)</f>
        <v>0</v>
      </c>
      <c r="I8909" s="40">
        <f>IF(Txn!$B4461="",0,Txn!$O4461)</f>
        <v>0</v>
      </c>
      <c r="J8909" s="40">
        <f>IF(Txn!$B4461="",0,Txn!$P4461)</f>
        <v>0</v>
      </c>
      <c r="K8909" s="41">
        <f>IF($A8909="","",IFERROR(VALUE(MID($A8909,6,2)),""))</f>
        <v>0</v>
      </c>
      <c r="L8909" s="39">
        <f>IF(Txn!$K4461="","",Txn!$K4461)</f>
        <v>0</v>
      </c>
      <c r="N8909" s="42">
        <f>IF($D8909="",0,COUNTIF(BankAccts,$D8909))</f>
        <v>0</v>
      </c>
    </row>
    <row r="8910" spans="1:14">
      <c r="A8910" s="38">
        <f>IF(Txn!$B4461="","",Txn!$B4461)</f>
        <v>0</v>
      </c>
      <c r="B8910" s="38">
        <f>IF(Txn!$B4461="","",Txn!$C4461)</f>
        <v>0</v>
      </c>
      <c r="C8910" s="39">
        <f>IF(Txn!$B4461="","","تراکنش بانکی")</f>
        <v>0</v>
      </c>
      <c r="D8910" s="38">
        <f>IF(Txn!$B4461="","",IF(IF(Txn!$U4461="TRF",Txn!$Y4461,Txn!$Z4461)="","",IF(Txn!$U4461="TRF",Txn!$Y4461,Txn!$Z4461)))</f>
        <v>0</v>
      </c>
      <c r="E8910" s="39">
        <f>IF($D8910="","",IFERROR(VLOOKUP($D8910,AcctTbl,2,0),""))</f>
        <v>0</v>
      </c>
      <c r="F8910" s="39">
        <f>IF($D8910="","",IFERROR(VLOOKUP($D8910,AcctTbl,3,0),""))</f>
        <v>0</v>
      </c>
      <c r="G8910" s="39">
        <f>IF(Txn!$B4461="","",Txn!$D4461)</f>
        <v>0</v>
      </c>
      <c r="H8910" s="38">
        <f>IF(Txn!$B4461="","",Txn!$E4461)</f>
        <v>0</v>
      </c>
      <c r="I8910" s="40">
        <f>IF(Txn!$B4461="",0,Txn!$Q4461)</f>
        <v>0</v>
      </c>
      <c r="J8910" s="40">
        <f>IF(Txn!$B4461="",0,Txn!$R4461)</f>
        <v>0</v>
      </c>
      <c r="K8910" s="41">
        <f>IF($A8910="","",IFERROR(VALUE(MID($A8910,6,2)),""))</f>
        <v>0</v>
      </c>
      <c r="L8910" s="39">
        <f>IF(Txn!$K4461="","","طرف مقابل — "&amp;Txn!$K4461)</f>
        <v>0</v>
      </c>
      <c r="N8910" s="42">
        <f>IF($D8910="",0,COUNTIF(BankAccts,$D8910))</f>
        <v>0</v>
      </c>
    </row>
    <row r="8911" spans="1:14">
      <c r="A8911" s="38">
        <f>IF(Txn!$B4462="","",Txn!$B4462)</f>
        <v>0</v>
      </c>
      <c r="B8911" s="38">
        <f>IF(Txn!$B4462="","",Txn!$C4462)</f>
        <v>0</v>
      </c>
      <c r="C8911" s="39">
        <f>IF(Txn!$B4462="","","تراکنش بانکی")</f>
        <v>0</v>
      </c>
      <c r="D8911" s="38">
        <f>IF(Txn!$B4462="","",IF(Txn!$X4462="","",Txn!$X4462))</f>
        <v>0</v>
      </c>
      <c r="E8911" s="39">
        <f>IF($D8911="","",IFERROR(VLOOKUP($D8911,AcctTbl,2,0),""))</f>
        <v>0</v>
      </c>
      <c r="F8911" s="39">
        <f>IF($D8911="","",IFERROR(VLOOKUP($D8911,AcctTbl,3,0),""))</f>
        <v>0</v>
      </c>
      <c r="G8911" s="39">
        <f>IF(Txn!$B4462="","",Txn!$D4462)</f>
        <v>0</v>
      </c>
      <c r="H8911" s="38">
        <f>IF(Txn!$B4462="","",Txn!$E4462)</f>
        <v>0</v>
      </c>
      <c r="I8911" s="40">
        <f>IF(Txn!$B4462="",0,Txn!$O4462)</f>
        <v>0</v>
      </c>
      <c r="J8911" s="40">
        <f>IF(Txn!$B4462="",0,Txn!$P4462)</f>
        <v>0</v>
      </c>
      <c r="K8911" s="41">
        <f>IF($A8911="","",IFERROR(VALUE(MID($A8911,6,2)),""))</f>
        <v>0</v>
      </c>
      <c r="L8911" s="39">
        <f>IF(Txn!$K4462="","",Txn!$K4462)</f>
        <v>0</v>
      </c>
      <c r="N8911" s="42">
        <f>IF($D8911="",0,COUNTIF(BankAccts,$D8911))</f>
        <v>0</v>
      </c>
    </row>
    <row r="8912" spans="1:14">
      <c r="A8912" s="38">
        <f>IF(Txn!$B4462="","",Txn!$B4462)</f>
        <v>0</v>
      </c>
      <c r="B8912" s="38">
        <f>IF(Txn!$B4462="","",Txn!$C4462)</f>
        <v>0</v>
      </c>
      <c r="C8912" s="39">
        <f>IF(Txn!$B4462="","","تراکنش بانکی")</f>
        <v>0</v>
      </c>
      <c r="D8912" s="38">
        <f>IF(Txn!$B4462="","",IF(IF(Txn!$U4462="TRF",Txn!$Y4462,Txn!$Z4462)="","",IF(Txn!$U4462="TRF",Txn!$Y4462,Txn!$Z4462)))</f>
        <v>0</v>
      </c>
      <c r="E8912" s="39">
        <f>IF($D8912="","",IFERROR(VLOOKUP($D8912,AcctTbl,2,0),""))</f>
        <v>0</v>
      </c>
      <c r="F8912" s="39">
        <f>IF($D8912="","",IFERROR(VLOOKUP($D8912,AcctTbl,3,0),""))</f>
        <v>0</v>
      </c>
      <c r="G8912" s="39">
        <f>IF(Txn!$B4462="","",Txn!$D4462)</f>
        <v>0</v>
      </c>
      <c r="H8912" s="38">
        <f>IF(Txn!$B4462="","",Txn!$E4462)</f>
        <v>0</v>
      </c>
      <c r="I8912" s="40">
        <f>IF(Txn!$B4462="",0,Txn!$Q4462)</f>
        <v>0</v>
      </c>
      <c r="J8912" s="40">
        <f>IF(Txn!$B4462="",0,Txn!$R4462)</f>
        <v>0</v>
      </c>
      <c r="K8912" s="41">
        <f>IF($A8912="","",IFERROR(VALUE(MID($A8912,6,2)),""))</f>
        <v>0</v>
      </c>
      <c r="L8912" s="39">
        <f>IF(Txn!$K4462="","","طرف مقابل — "&amp;Txn!$K4462)</f>
        <v>0</v>
      </c>
      <c r="N8912" s="42">
        <f>IF($D8912="",0,COUNTIF(BankAccts,$D8912))</f>
        <v>0</v>
      </c>
    </row>
    <row r="8913" spans="1:14">
      <c r="A8913" s="38">
        <f>IF(Txn!$B4463="","",Txn!$B4463)</f>
        <v>0</v>
      </c>
      <c r="B8913" s="38">
        <f>IF(Txn!$B4463="","",Txn!$C4463)</f>
        <v>0</v>
      </c>
      <c r="C8913" s="39">
        <f>IF(Txn!$B4463="","","تراکنش بانکی")</f>
        <v>0</v>
      </c>
      <c r="D8913" s="38">
        <f>IF(Txn!$B4463="","",IF(Txn!$X4463="","",Txn!$X4463))</f>
        <v>0</v>
      </c>
      <c r="E8913" s="39">
        <f>IF($D8913="","",IFERROR(VLOOKUP($D8913,AcctTbl,2,0),""))</f>
        <v>0</v>
      </c>
      <c r="F8913" s="39">
        <f>IF($D8913="","",IFERROR(VLOOKUP($D8913,AcctTbl,3,0),""))</f>
        <v>0</v>
      </c>
      <c r="G8913" s="39">
        <f>IF(Txn!$B4463="","",Txn!$D4463)</f>
        <v>0</v>
      </c>
      <c r="H8913" s="38">
        <f>IF(Txn!$B4463="","",Txn!$E4463)</f>
        <v>0</v>
      </c>
      <c r="I8913" s="40">
        <f>IF(Txn!$B4463="",0,Txn!$O4463)</f>
        <v>0</v>
      </c>
      <c r="J8913" s="40">
        <f>IF(Txn!$B4463="",0,Txn!$P4463)</f>
        <v>0</v>
      </c>
      <c r="K8913" s="41">
        <f>IF($A8913="","",IFERROR(VALUE(MID($A8913,6,2)),""))</f>
        <v>0</v>
      </c>
      <c r="L8913" s="39">
        <f>IF(Txn!$K4463="","",Txn!$K4463)</f>
        <v>0</v>
      </c>
      <c r="N8913" s="42">
        <f>IF($D8913="",0,COUNTIF(BankAccts,$D8913))</f>
        <v>0</v>
      </c>
    </row>
    <row r="8914" spans="1:14">
      <c r="A8914" s="38">
        <f>IF(Txn!$B4463="","",Txn!$B4463)</f>
        <v>0</v>
      </c>
      <c r="B8914" s="38">
        <f>IF(Txn!$B4463="","",Txn!$C4463)</f>
        <v>0</v>
      </c>
      <c r="C8914" s="39">
        <f>IF(Txn!$B4463="","","تراکنش بانکی")</f>
        <v>0</v>
      </c>
      <c r="D8914" s="38">
        <f>IF(Txn!$B4463="","",IF(IF(Txn!$U4463="TRF",Txn!$Y4463,Txn!$Z4463)="","",IF(Txn!$U4463="TRF",Txn!$Y4463,Txn!$Z4463)))</f>
        <v>0</v>
      </c>
      <c r="E8914" s="39">
        <f>IF($D8914="","",IFERROR(VLOOKUP($D8914,AcctTbl,2,0),""))</f>
        <v>0</v>
      </c>
      <c r="F8914" s="39">
        <f>IF($D8914="","",IFERROR(VLOOKUP($D8914,AcctTbl,3,0),""))</f>
        <v>0</v>
      </c>
      <c r="G8914" s="39">
        <f>IF(Txn!$B4463="","",Txn!$D4463)</f>
        <v>0</v>
      </c>
      <c r="H8914" s="38">
        <f>IF(Txn!$B4463="","",Txn!$E4463)</f>
        <v>0</v>
      </c>
      <c r="I8914" s="40">
        <f>IF(Txn!$B4463="",0,Txn!$Q4463)</f>
        <v>0</v>
      </c>
      <c r="J8914" s="40">
        <f>IF(Txn!$B4463="",0,Txn!$R4463)</f>
        <v>0</v>
      </c>
      <c r="K8914" s="41">
        <f>IF($A8914="","",IFERROR(VALUE(MID($A8914,6,2)),""))</f>
        <v>0</v>
      </c>
      <c r="L8914" s="39">
        <f>IF(Txn!$K4463="","","طرف مقابل — "&amp;Txn!$K4463)</f>
        <v>0</v>
      </c>
      <c r="N8914" s="42">
        <f>IF($D8914="",0,COUNTIF(BankAccts,$D8914))</f>
        <v>0</v>
      </c>
    </row>
    <row r="8915" spans="1:14">
      <c r="A8915" s="38">
        <f>IF(Txn!$B4464="","",Txn!$B4464)</f>
        <v>0</v>
      </c>
      <c r="B8915" s="38">
        <f>IF(Txn!$B4464="","",Txn!$C4464)</f>
        <v>0</v>
      </c>
      <c r="C8915" s="39">
        <f>IF(Txn!$B4464="","","تراکنش بانکی")</f>
        <v>0</v>
      </c>
      <c r="D8915" s="38">
        <f>IF(Txn!$B4464="","",IF(Txn!$X4464="","",Txn!$X4464))</f>
        <v>0</v>
      </c>
      <c r="E8915" s="39">
        <f>IF($D8915="","",IFERROR(VLOOKUP($D8915,AcctTbl,2,0),""))</f>
        <v>0</v>
      </c>
      <c r="F8915" s="39">
        <f>IF($D8915="","",IFERROR(VLOOKUP($D8915,AcctTbl,3,0),""))</f>
        <v>0</v>
      </c>
      <c r="G8915" s="39">
        <f>IF(Txn!$B4464="","",Txn!$D4464)</f>
        <v>0</v>
      </c>
      <c r="H8915" s="38">
        <f>IF(Txn!$B4464="","",Txn!$E4464)</f>
        <v>0</v>
      </c>
      <c r="I8915" s="40">
        <f>IF(Txn!$B4464="",0,Txn!$O4464)</f>
        <v>0</v>
      </c>
      <c r="J8915" s="40">
        <f>IF(Txn!$B4464="",0,Txn!$P4464)</f>
        <v>0</v>
      </c>
      <c r="K8915" s="41">
        <f>IF($A8915="","",IFERROR(VALUE(MID($A8915,6,2)),""))</f>
        <v>0</v>
      </c>
      <c r="L8915" s="39">
        <f>IF(Txn!$K4464="","",Txn!$K4464)</f>
        <v>0</v>
      </c>
      <c r="N8915" s="42">
        <f>IF($D8915="",0,COUNTIF(BankAccts,$D8915))</f>
        <v>0</v>
      </c>
    </row>
    <row r="8916" spans="1:14">
      <c r="A8916" s="38">
        <f>IF(Txn!$B4464="","",Txn!$B4464)</f>
        <v>0</v>
      </c>
      <c r="B8916" s="38">
        <f>IF(Txn!$B4464="","",Txn!$C4464)</f>
        <v>0</v>
      </c>
      <c r="C8916" s="39">
        <f>IF(Txn!$B4464="","","تراکنش بانکی")</f>
        <v>0</v>
      </c>
      <c r="D8916" s="38">
        <f>IF(Txn!$B4464="","",IF(IF(Txn!$U4464="TRF",Txn!$Y4464,Txn!$Z4464)="","",IF(Txn!$U4464="TRF",Txn!$Y4464,Txn!$Z4464)))</f>
        <v>0</v>
      </c>
      <c r="E8916" s="39">
        <f>IF($D8916="","",IFERROR(VLOOKUP($D8916,AcctTbl,2,0),""))</f>
        <v>0</v>
      </c>
      <c r="F8916" s="39">
        <f>IF($D8916="","",IFERROR(VLOOKUP($D8916,AcctTbl,3,0),""))</f>
        <v>0</v>
      </c>
      <c r="G8916" s="39">
        <f>IF(Txn!$B4464="","",Txn!$D4464)</f>
        <v>0</v>
      </c>
      <c r="H8916" s="38">
        <f>IF(Txn!$B4464="","",Txn!$E4464)</f>
        <v>0</v>
      </c>
      <c r="I8916" s="40">
        <f>IF(Txn!$B4464="",0,Txn!$Q4464)</f>
        <v>0</v>
      </c>
      <c r="J8916" s="40">
        <f>IF(Txn!$B4464="",0,Txn!$R4464)</f>
        <v>0</v>
      </c>
      <c r="K8916" s="41">
        <f>IF($A8916="","",IFERROR(VALUE(MID($A8916,6,2)),""))</f>
        <v>0</v>
      </c>
      <c r="L8916" s="39">
        <f>IF(Txn!$K4464="","","طرف مقابل — "&amp;Txn!$K4464)</f>
        <v>0</v>
      </c>
      <c r="N8916" s="42">
        <f>IF($D8916="",0,COUNTIF(BankAccts,$D8916))</f>
        <v>0</v>
      </c>
    </row>
    <row r="8917" spans="1:14">
      <c r="A8917" s="38">
        <f>IF(Txn!$B4465="","",Txn!$B4465)</f>
        <v>0</v>
      </c>
      <c r="B8917" s="38">
        <f>IF(Txn!$B4465="","",Txn!$C4465)</f>
        <v>0</v>
      </c>
      <c r="C8917" s="39">
        <f>IF(Txn!$B4465="","","تراکنش بانکی")</f>
        <v>0</v>
      </c>
      <c r="D8917" s="38">
        <f>IF(Txn!$B4465="","",IF(Txn!$X4465="","",Txn!$X4465))</f>
        <v>0</v>
      </c>
      <c r="E8917" s="39">
        <f>IF($D8917="","",IFERROR(VLOOKUP($D8917,AcctTbl,2,0),""))</f>
        <v>0</v>
      </c>
      <c r="F8917" s="39">
        <f>IF($D8917="","",IFERROR(VLOOKUP($D8917,AcctTbl,3,0),""))</f>
        <v>0</v>
      </c>
      <c r="G8917" s="39">
        <f>IF(Txn!$B4465="","",Txn!$D4465)</f>
        <v>0</v>
      </c>
      <c r="H8917" s="38">
        <f>IF(Txn!$B4465="","",Txn!$E4465)</f>
        <v>0</v>
      </c>
      <c r="I8917" s="40">
        <f>IF(Txn!$B4465="",0,Txn!$O4465)</f>
        <v>0</v>
      </c>
      <c r="J8917" s="40">
        <f>IF(Txn!$B4465="",0,Txn!$P4465)</f>
        <v>0</v>
      </c>
      <c r="K8917" s="41">
        <f>IF($A8917="","",IFERROR(VALUE(MID($A8917,6,2)),""))</f>
        <v>0</v>
      </c>
      <c r="L8917" s="39">
        <f>IF(Txn!$K4465="","",Txn!$K4465)</f>
        <v>0</v>
      </c>
      <c r="N8917" s="42">
        <f>IF($D8917="",0,COUNTIF(BankAccts,$D8917))</f>
        <v>0</v>
      </c>
    </row>
    <row r="8918" spans="1:14">
      <c r="A8918" s="38">
        <f>IF(Txn!$B4465="","",Txn!$B4465)</f>
        <v>0</v>
      </c>
      <c r="B8918" s="38">
        <f>IF(Txn!$B4465="","",Txn!$C4465)</f>
        <v>0</v>
      </c>
      <c r="C8918" s="39">
        <f>IF(Txn!$B4465="","","تراکنش بانکی")</f>
        <v>0</v>
      </c>
      <c r="D8918" s="38">
        <f>IF(Txn!$B4465="","",IF(IF(Txn!$U4465="TRF",Txn!$Y4465,Txn!$Z4465)="","",IF(Txn!$U4465="TRF",Txn!$Y4465,Txn!$Z4465)))</f>
        <v>0</v>
      </c>
      <c r="E8918" s="39">
        <f>IF($D8918="","",IFERROR(VLOOKUP($D8918,AcctTbl,2,0),""))</f>
        <v>0</v>
      </c>
      <c r="F8918" s="39">
        <f>IF($D8918="","",IFERROR(VLOOKUP($D8918,AcctTbl,3,0),""))</f>
        <v>0</v>
      </c>
      <c r="G8918" s="39">
        <f>IF(Txn!$B4465="","",Txn!$D4465)</f>
        <v>0</v>
      </c>
      <c r="H8918" s="38">
        <f>IF(Txn!$B4465="","",Txn!$E4465)</f>
        <v>0</v>
      </c>
      <c r="I8918" s="40">
        <f>IF(Txn!$B4465="",0,Txn!$Q4465)</f>
        <v>0</v>
      </c>
      <c r="J8918" s="40">
        <f>IF(Txn!$B4465="",0,Txn!$R4465)</f>
        <v>0</v>
      </c>
      <c r="K8918" s="41">
        <f>IF($A8918="","",IFERROR(VALUE(MID($A8918,6,2)),""))</f>
        <v>0</v>
      </c>
      <c r="L8918" s="39">
        <f>IF(Txn!$K4465="","","طرف مقابل — "&amp;Txn!$K4465)</f>
        <v>0</v>
      </c>
      <c r="N8918" s="42">
        <f>IF($D8918="",0,COUNTIF(BankAccts,$D8918))</f>
        <v>0</v>
      </c>
    </row>
    <row r="8919" spans="1:14">
      <c r="A8919" s="38">
        <f>IF(Txn!$B4466="","",Txn!$B4466)</f>
        <v>0</v>
      </c>
      <c r="B8919" s="38">
        <f>IF(Txn!$B4466="","",Txn!$C4466)</f>
        <v>0</v>
      </c>
      <c r="C8919" s="39">
        <f>IF(Txn!$B4466="","","تراکنش بانکی")</f>
        <v>0</v>
      </c>
      <c r="D8919" s="38">
        <f>IF(Txn!$B4466="","",IF(Txn!$X4466="","",Txn!$X4466))</f>
        <v>0</v>
      </c>
      <c r="E8919" s="39">
        <f>IF($D8919="","",IFERROR(VLOOKUP($D8919,AcctTbl,2,0),""))</f>
        <v>0</v>
      </c>
      <c r="F8919" s="39">
        <f>IF($D8919="","",IFERROR(VLOOKUP($D8919,AcctTbl,3,0),""))</f>
        <v>0</v>
      </c>
      <c r="G8919" s="39">
        <f>IF(Txn!$B4466="","",Txn!$D4466)</f>
        <v>0</v>
      </c>
      <c r="H8919" s="38">
        <f>IF(Txn!$B4466="","",Txn!$E4466)</f>
        <v>0</v>
      </c>
      <c r="I8919" s="40">
        <f>IF(Txn!$B4466="",0,Txn!$O4466)</f>
        <v>0</v>
      </c>
      <c r="J8919" s="40">
        <f>IF(Txn!$B4466="",0,Txn!$P4466)</f>
        <v>0</v>
      </c>
      <c r="K8919" s="41">
        <f>IF($A8919="","",IFERROR(VALUE(MID($A8919,6,2)),""))</f>
        <v>0</v>
      </c>
      <c r="L8919" s="39">
        <f>IF(Txn!$K4466="","",Txn!$K4466)</f>
        <v>0</v>
      </c>
      <c r="N8919" s="42">
        <f>IF($D8919="",0,COUNTIF(BankAccts,$D8919))</f>
        <v>0</v>
      </c>
    </row>
    <row r="8920" spans="1:14">
      <c r="A8920" s="38">
        <f>IF(Txn!$B4466="","",Txn!$B4466)</f>
        <v>0</v>
      </c>
      <c r="B8920" s="38">
        <f>IF(Txn!$B4466="","",Txn!$C4466)</f>
        <v>0</v>
      </c>
      <c r="C8920" s="39">
        <f>IF(Txn!$B4466="","","تراکنش بانکی")</f>
        <v>0</v>
      </c>
      <c r="D8920" s="38">
        <f>IF(Txn!$B4466="","",IF(IF(Txn!$U4466="TRF",Txn!$Y4466,Txn!$Z4466)="","",IF(Txn!$U4466="TRF",Txn!$Y4466,Txn!$Z4466)))</f>
        <v>0</v>
      </c>
      <c r="E8920" s="39">
        <f>IF($D8920="","",IFERROR(VLOOKUP($D8920,AcctTbl,2,0),""))</f>
        <v>0</v>
      </c>
      <c r="F8920" s="39">
        <f>IF($D8920="","",IFERROR(VLOOKUP($D8920,AcctTbl,3,0),""))</f>
        <v>0</v>
      </c>
      <c r="G8920" s="39">
        <f>IF(Txn!$B4466="","",Txn!$D4466)</f>
        <v>0</v>
      </c>
      <c r="H8920" s="38">
        <f>IF(Txn!$B4466="","",Txn!$E4466)</f>
        <v>0</v>
      </c>
      <c r="I8920" s="40">
        <f>IF(Txn!$B4466="",0,Txn!$Q4466)</f>
        <v>0</v>
      </c>
      <c r="J8920" s="40">
        <f>IF(Txn!$B4466="",0,Txn!$R4466)</f>
        <v>0</v>
      </c>
      <c r="K8920" s="41">
        <f>IF($A8920="","",IFERROR(VALUE(MID($A8920,6,2)),""))</f>
        <v>0</v>
      </c>
      <c r="L8920" s="39">
        <f>IF(Txn!$K4466="","","طرف مقابل — "&amp;Txn!$K4466)</f>
        <v>0</v>
      </c>
      <c r="N8920" s="42">
        <f>IF($D8920="",0,COUNTIF(BankAccts,$D8920))</f>
        <v>0</v>
      </c>
    </row>
    <row r="8921" spans="1:14">
      <c r="A8921" s="38">
        <f>IF(Txn!$B4467="","",Txn!$B4467)</f>
        <v>0</v>
      </c>
      <c r="B8921" s="38">
        <f>IF(Txn!$B4467="","",Txn!$C4467)</f>
        <v>0</v>
      </c>
      <c r="C8921" s="39">
        <f>IF(Txn!$B4467="","","تراکنش بانکی")</f>
        <v>0</v>
      </c>
      <c r="D8921" s="38">
        <f>IF(Txn!$B4467="","",IF(Txn!$X4467="","",Txn!$X4467))</f>
        <v>0</v>
      </c>
      <c r="E8921" s="39">
        <f>IF($D8921="","",IFERROR(VLOOKUP($D8921,AcctTbl,2,0),""))</f>
        <v>0</v>
      </c>
      <c r="F8921" s="39">
        <f>IF($D8921="","",IFERROR(VLOOKUP($D8921,AcctTbl,3,0),""))</f>
        <v>0</v>
      </c>
      <c r="G8921" s="39">
        <f>IF(Txn!$B4467="","",Txn!$D4467)</f>
        <v>0</v>
      </c>
      <c r="H8921" s="38">
        <f>IF(Txn!$B4467="","",Txn!$E4467)</f>
        <v>0</v>
      </c>
      <c r="I8921" s="40">
        <f>IF(Txn!$B4467="",0,Txn!$O4467)</f>
        <v>0</v>
      </c>
      <c r="J8921" s="40">
        <f>IF(Txn!$B4467="",0,Txn!$P4467)</f>
        <v>0</v>
      </c>
      <c r="K8921" s="41">
        <f>IF($A8921="","",IFERROR(VALUE(MID($A8921,6,2)),""))</f>
        <v>0</v>
      </c>
      <c r="L8921" s="39">
        <f>IF(Txn!$K4467="","",Txn!$K4467)</f>
        <v>0</v>
      </c>
      <c r="N8921" s="42">
        <f>IF($D8921="",0,COUNTIF(BankAccts,$D8921))</f>
        <v>0</v>
      </c>
    </row>
    <row r="8922" spans="1:14">
      <c r="A8922" s="38">
        <f>IF(Txn!$B4467="","",Txn!$B4467)</f>
        <v>0</v>
      </c>
      <c r="B8922" s="38">
        <f>IF(Txn!$B4467="","",Txn!$C4467)</f>
        <v>0</v>
      </c>
      <c r="C8922" s="39">
        <f>IF(Txn!$B4467="","","تراکنش بانکی")</f>
        <v>0</v>
      </c>
      <c r="D8922" s="38">
        <f>IF(Txn!$B4467="","",IF(IF(Txn!$U4467="TRF",Txn!$Y4467,Txn!$Z4467)="","",IF(Txn!$U4467="TRF",Txn!$Y4467,Txn!$Z4467)))</f>
        <v>0</v>
      </c>
      <c r="E8922" s="39">
        <f>IF($D8922="","",IFERROR(VLOOKUP($D8922,AcctTbl,2,0),""))</f>
        <v>0</v>
      </c>
      <c r="F8922" s="39">
        <f>IF($D8922="","",IFERROR(VLOOKUP($D8922,AcctTbl,3,0),""))</f>
        <v>0</v>
      </c>
      <c r="G8922" s="39">
        <f>IF(Txn!$B4467="","",Txn!$D4467)</f>
        <v>0</v>
      </c>
      <c r="H8922" s="38">
        <f>IF(Txn!$B4467="","",Txn!$E4467)</f>
        <v>0</v>
      </c>
      <c r="I8922" s="40">
        <f>IF(Txn!$B4467="",0,Txn!$Q4467)</f>
        <v>0</v>
      </c>
      <c r="J8922" s="40">
        <f>IF(Txn!$B4467="",0,Txn!$R4467)</f>
        <v>0</v>
      </c>
      <c r="K8922" s="41">
        <f>IF($A8922="","",IFERROR(VALUE(MID($A8922,6,2)),""))</f>
        <v>0</v>
      </c>
      <c r="L8922" s="39">
        <f>IF(Txn!$K4467="","","طرف مقابل — "&amp;Txn!$K4467)</f>
        <v>0</v>
      </c>
      <c r="N8922" s="42">
        <f>IF($D8922="",0,COUNTIF(BankAccts,$D8922))</f>
        <v>0</v>
      </c>
    </row>
    <row r="8923" spans="1:14">
      <c r="A8923" s="38">
        <f>IF(Txn!$B4468="","",Txn!$B4468)</f>
        <v>0</v>
      </c>
      <c r="B8923" s="38">
        <f>IF(Txn!$B4468="","",Txn!$C4468)</f>
        <v>0</v>
      </c>
      <c r="C8923" s="39">
        <f>IF(Txn!$B4468="","","تراکنش بانکی")</f>
        <v>0</v>
      </c>
      <c r="D8923" s="38">
        <f>IF(Txn!$B4468="","",IF(Txn!$X4468="","",Txn!$X4468))</f>
        <v>0</v>
      </c>
      <c r="E8923" s="39">
        <f>IF($D8923="","",IFERROR(VLOOKUP($D8923,AcctTbl,2,0),""))</f>
        <v>0</v>
      </c>
      <c r="F8923" s="39">
        <f>IF($D8923="","",IFERROR(VLOOKUP($D8923,AcctTbl,3,0),""))</f>
        <v>0</v>
      </c>
      <c r="G8923" s="39">
        <f>IF(Txn!$B4468="","",Txn!$D4468)</f>
        <v>0</v>
      </c>
      <c r="H8923" s="38">
        <f>IF(Txn!$B4468="","",Txn!$E4468)</f>
        <v>0</v>
      </c>
      <c r="I8923" s="40">
        <f>IF(Txn!$B4468="",0,Txn!$O4468)</f>
        <v>0</v>
      </c>
      <c r="J8923" s="40">
        <f>IF(Txn!$B4468="",0,Txn!$P4468)</f>
        <v>0</v>
      </c>
      <c r="K8923" s="41">
        <f>IF($A8923="","",IFERROR(VALUE(MID($A8923,6,2)),""))</f>
        <v>0</v>
      </c>
      <c r="L8923" s="39">
        <f>IF(Txn!$K4468="","",Txn!$K4468)</f>
        <v>0</v>
      </c>
      <c r="N8923" s="42">
        <f>IF($D8923="",0,COUNTIF(BankAccts,$D8923))</f>
        <v>0</v>
      </c>
    </row>
    <row r="8924" spans="1:14">
      <c r="A8924" s="38">
        <f>IF(Txn!$B4468="","",Txn!$B4468)</f>
        <v>0</v>
      </c>
      <c r="B8924" s="38">
        <f>IF(Txn!$B4468="","",Txn!$C4468)</f>
        <v>0</v>
      </c>
      <c r="C8924" s="39">
        <f>IF(Txn!$B4468="","","تراکنش بانکی")</f>
        <v>0</v>
      </c>
      <c r="D8924" s="38">
        <f>IF(Txn!$B4468="","",IF(IF(Txn!$U4468="TRF",Txn!$Y4468,Txn!$Z4468)="","",IF(Txn!$U4468="TRF",Txn!$Y4468,Txn!$Z4468)))</f>
        <v>0</v>
      </c>
      <c r="E8924" s="39">
        <f>IF($D8924="","",IFERROR(VLOOKUP($D8924,AcctTbl,2,0),""))</f>
        <v>0</v>
      </c>
      <c r="F8924" s="39">
        <f>IF($D8924="","",IFERROR(VLOOKUP($D8924,AcctTbl,3,0),""))</f>
        <v>0</v>
      </c>
      <c r="G8924" s="39">
        <f>IF(Txn!$B4468="","",Txn!$D4468)</f>
        <v>0</v>
      </c>
      <c r="H8924" s="38">
        <f>IF(Txn!$B4468="","",Txn!$E4468)</f>
        <v>0</v>
      </c>
      <c r="I8924" s="40">
        <f>IF(Txn!$B4468="",0,Txn!$Q4468)</f>
        <v>0</v>
      </c>
      <c r="J8924" s="40">
        <f>IF(Txn!$B4468="",0,Txn!$R4468)</f>
        <v>0</v>
      </c>
      <c r="K8924" s="41">
        <f>IF($A8924="","",IFERROR(VALUE(MID($A8924,6,2)),""))</f>
        <v>0</v>
      </c>
      <c r="L8924" s="39">
        <f>IF(Txn!$K4468="","","طرف مقابل — "&amp;Txn!$K4468)</f>
        <v>0</v>
      </c>
      <c r="N8924" s="42">
        <f>IF($D8924="",0,COUNTIF(BankAccts,$D8924))</f>
        <v>0</v>
      </c>
    </row>
    <row r="8925" spans="1:14">
      <c r="A8925" s="38">
        <f>IF(Txn!$B4469="","",Txn!$B4469)</f>
        <v>0</v>
      </c>
      <c r="B8925" s="38">
        <f>IF(Txn!$B4469="","",Txn!$C4469)</f>
        <v>0</v>
      </c>
      <c r="C8925" s="39">
        <f>IF(Txn!$B4469="","","تراکنش بانکی")</f>
        <v>0</v>
      </c>
      <c r="D8925" s="38">
        <f>IF(Txn!$B4469="","",IF(Txn!$X4469="","",Txn!$X4469))</f>
        <v>0</v>
      </c>
      <c r="E8925" s="39">
        <f>IF($D8925="","",IFERROR(VLOOKUP($D8925,AcctTbl,2,0),""))</f>
        <v>0</v>
      </c>
      <c r="F8925" s="39">
        <f>IF($D8925="","",IFERROR(VLOOKUP($D8925,AcctTbl,3,0),""))</f>
        <v>0</v>
      </c>
      <c r="G8925" s="39">
        <f>IF(Txn!$B4469="","",Txn!$D4469)</f>
        <v>0</v>
      </c>
      <c r="H8925" s="38">
        <f>IF(Txn!$B4469="","",Txn!$E4469)</f>
        <v>0</v>
      </c>
      <c r="I8925" s="40">
        <f>IF(Txn!$B4469="",0,Txn!$O4469)</f>
        <v>0</v>
      </c>
      <c r="J8925" s="40">
        <f>IF(Txn!$B4469="",0,Txn!$P4469)</f>
        <v>0</v>
      </c>
      <c r="K8925" s="41">
        <f>IF($A8925="","",IFERROR(VALUE(MID($A8925,6,2)),""))</f>
        <v>0</v>
      </c>
      <c r="L8925" s="39">
        <f>IF(Txn!$K4469="","",Txn!$K4469)</f>
        <v>0</v>
      </c>
      <c r="N8925" s="42">
        <f>IF($D8925="",0,COUNTIF(BankAccts,$D8925))</f>
        <v>0</v>
      </c>
    </row>
    <row r="8926" spans="1:14">
      <c r="A8926" s="38">
        <f>IF(Txn!$B4469="","",Txn!$B4469)</f>
        <v>0</v>
      </c>
      <c r="B8926" s="38">
        <f>IF(Txn!$B4469="","",Txn!$C4469)</f>
        <v>0</v>
      </c>
      <c r="C8926" s="39">
        <f>IF(Txn!$B4469="","","تراکنش بانکی")</f>
        <v>0</v>
      </c>
      <c r="D8926" s="38">
        <f>IF(Txn!$B4469="","",IF(IF(Txn!$U4469="TRF",Txn!$Y4469,Txn!$Z4469)="","",IF(Txn!$U4469="TRF",Txn!$Y4469,Txn!$Z4469)))</f>
        <v>0</v>
      </c>
      <c r="E8926" s="39">
        <f>IF($D8926="","",IFERROR(VLOOKUP($D8926,AcctTbl,2,0),""))</f>
        <v>0</v>
      </c>
      <c r="F8926" s="39">
        <f>IF($D8926="","",IFERROR(VLOOKUP($D8926,AcctTbl,3,0),""))</f>
        <v>0</v>
      </c>
      <c r="G8926" s="39">
        <f>IF(Txn!$B4469="","",Txn!$D4469)</f>
        <v>0</v>
      </c>
      <c r="H8926" s="38">
        <f>IF(Txn!$B4469="","",Txn!$E4469)</f>
        <v>0</v>
      </c>
      <c r="I8926" s="40">
        <f>IF(Txn!$B4469="",0,Txn!$Q4469)</f>
        <v>0</v>
      </c>
      <c r="J8926" s="40">
        <f>IF(Txn!$B4469="",0,Txn!$R4469)</f>
        <v>0</v>
      </c>
      <c r="K8926" s="41">
        <f>IF($A8926="","",IFERROR(VALUE(MID($A8926,6,2)),""))</f>
        <v>0</v>
      </c>
      <c r="L8926" s="39">
        <f>IF(Txn!$K4469="","","طرف مقابل — "&amp;Txn!$K4469)</f>
        <v>0</v>
      </c>
      <c r="N8926" s="42">
        <f>IF($D8926="",0,COUNTIF(BankAccts,$D8926))</f>
        <v>0</v>
      </c>
    </row>
    <row r="8927" spans="1:14">
      <c r="A8927" s="38">
        <f>IF(Txn!$B4470="","",Txn!$B4470)</f>
        <v>0</v>
      </c>
      <c r="B8927" s="38">
        <f>IF(Txn!$B4470="","",Txn!$C4470)</f>
        <v>0</v>
      </c>
      <c r="C8927" s="39">
        <f>IF(Txn!$B4470="","","تراکنش بانکی")</f>
        <v>0</v>
      </c>
      <c r="D8927" s="38">
        <f>IF(Txn!$B4470="","",IF(Txn!$X4470="","",Txn!$X4470))</f>
        <v>0</v>
      </c>
      <c r="E8927" s="39">
        <f>IF($D8927="","",IFERROR(VLOOKUP($D8927,AcctTbl,2,0),""))</f>
        <v>0</v>
      </c>
      <c r="F8927" s="39">
        <f>IF($D8927="","",IFERROR(VLOOKUP($D8927,AcctTbl,3,0),""))</f>
        <v>0</v>
      </c>
      <c r="G8927" s="39">
        <f>IF(Txn!$B4470="","",Txn!$D4470)</f>
        <v>0</v>
      </c>
      <c r="H8927" s="38">
        <f>IF(Txn!$B4470="","",Txn!$E4470)</f>
        <v>0</v>
      </c>
      <c r="I8927" s="40">
        <f>IF(Txn!$B4470="",0,Txn!$O4470)</f>
        <v>0</v>
      </c>
      <c r="J8927" s="40">
        <f>IF(Txn!$B4470="",0,Txn!$P4470)</f>
        <v>0</v>
      </c>
      <c r="K8927" s="41">
        <f>IF($A8927="","",IFERROR(VALUE(MID($A8927,6,2)),""))</f>
        <v>0</v>
      </c>
      <c r="L8927" s="39">
        <f>IF(Txn!$K4470="","",Txn!$K4470)</f>
        <v>0</v>
      </c>
      <c r="N8927" s="42">
        <f>IF($D8927="",0,COUNTIF(BankAccts,$D8927))</f>
        <v>0</v>
      </c>
    </row>
    <row r="8928" spans="1:14">
      <c r="A8928" s="38">
        <f>IF(Txn!$B4470="","",Txn!$B4470)</f>
        <v>0</v>
      </c>
      <c r="B8928" s="38">
        <f>IF(Txn!$B4470="","",Txn!$C4470)</f>
        <v>0</v>
      </c>
      <c r="C8928" s="39">
        <f>IF(Txn!$B4470="","","تراکنش بانکی")</f>
        <v>0</v>
      </c>
      <c r="D8928" s="38">
        <f>IF(Txn!$B4470="","",IF(IF(Txn!$U4470="TRF",Txn!$Y4470,Txn!$Z4470)="","",IF(Txn!$U4470="TRF",Txn!$Y4470,Txn!$Z4470)))</f>
        <v>0</v>
      </c>
      <c r="E8928" s="39">
        <f>IF($D8928="","",IFERROR(VLOOKUP($D8928,AcctTbl,2,0),""))</f>
        <v>0</v>
      </c>
      <c r="F8928" s="39">
        <f>IF($D8928="","",IFERROR(VLOOKUP($D8928,AcctTbl,3,0),""))</f>
        <v>0</v>
      </c>
      <c r="G8928" s="39">
        <f>IF(Txn!$B4470="","",Txn!$D4470)</f>
        <v>0</v>
      </c>
      <c r="H8928" s="38">
        <f>IF(Txn!$B4470="","",Txn!$E4470)</f>
        <v>0</v>
      </c>
      <c r="I8928" s="40">
        <f>IF(Txn!$B4470="",0,Txn!$Q4470)</f>
        <v>0</v>
      </c>
      <c r="J8928" s="40">
        <f>IF(Txn!$B4470="",0,Txn!$R4470)</f>
        <v>0</v>
      </c>
      <c r="K8928" s="41">
        <f>IF($A8928="","",IFERROR(VALUE(MID($A8928,6,2)),""))</f>
        <v>0</v>
      </c>
      <c r="L8928" s="39">
        <f>IF(Txn!$K4470="","","طرف مقابل — "&amp;Txn!$K4470)</f>
        <v>0</v>
      </c>
      <c r="N8928" s="42">
        <f>IF($D8928="",0,COUNTIF(BankAccts,$D8928))</f>
        <v>0</v>
      </c>
    </row>
    <row r="8929" spans="1:14">
      <c r="A8929" s="38">
        <f>IF(Txn!$B4471="","",Txn!$B4471)</f>
        <v>0</v>
      </c>
      <c r="B8929" s="38">
        <f>IF(Txn!$B4471="","",Txn!$C4471)</f>
        <v>0</v>
      </c>
      <c r="C8929" s="39">
        <f>IF(Txn!$B4471="","","تراکنش بانکی")</f>
        <v>0</v>
      </c>
      <c r="D8929" s="38">
        <f>IF(Txn!$B4471="","",IF(Txn!$X4471="","",Txn!$X4471))</f>
        <v>0</v>
      </c>
      <c r="E8929" s="39">
        <f>IF($D8929="","",IFERROR(VLOOKUP($D8929,AcctTbl,2,0),""))</f>
        <v>0</v>
      </c>
      <c r="F8929" s="39">
        <f>IF($D8929="","",IFERROR(VLOOKUP($D8929,AcctTbl,3,0),""))</f>
        <v>0</v>
      </c>
      <c r="G8929" s="39">
        <f>IF(Txn!$B4471="","",Txn!$D4471)</f>
        <v>0</v>
      </c>
      <c r="H8929" s="38">
        <f>IF(Txn!$B4471="","",Txn!$E4471)</f>
        <v>0</v>
      </c>
      <c r="I8929" s="40">
        <f>IF(Txn!$B4471="",0,Txn!$O4471)</f>
        <v>0</v>
      </c>
      <c r="J8929" s="40">
        <f>IF(Txn!$B4471="",0,Txn!$P4471)</f>
        <v>0</v>
      </c>
      <c r="K8929" s="41">
        <f>IF($A8929="","",IFERROR(VALUE(MID($A8929,6,2)),""))</f>
        <v>0</v>
      </c>
      <c r="L8929" s="39">
        <f>IF(Txn!$K4471="","",Txn!$K4471)</f>
        <v>0</v>
      </c>
      <c r="N8929" s="42">
        <f>IF($D8929="",0,COUNTIF(BankAccts,$D8929))</f>
        <v>0</v>
      </c>
    </row>
    <row r="8930" spans="1:14">
      <c r="A8930" s="38">
        <f>IF(Txn!$B4471="","",Txn!$B4471)</f>
        <v>0</v>
      </c>
      <c r="B8930" s="38">
        <f>IF(Txn!$B4471="","",Txn!$C4471)</f>
        <v>0</v>
      </c>
      <c r="C8930" s="39">
        <f>IF(Txn!$B4471="","","تراکنش بانکی")</f>
        <v>0</v>
      </c>
      <c r="D8930" s="38">
        <f>IF(Txn!$B4471="","",IF(IF(Txn!$U4471="TRF",Txn!$Y4471,Txn!$Z4471)="","",IF(Txn!$U4471="TRF",Txn!$Y4471,Txn!$Z4471)))</f>
        <v>0</v>
      </c>
      <c r="E8930" s="39">
        <f>IF($D8930="","",IFERROR(VLOOKUP($D8930,AcctTbl,2,0),""))</f>
        <v>0</v>
      </c>
      <c r="F8930" s="39">
        <f>IF($D8930="","",IFERROR(VLOOKUP($D8930,AcctTbl,3,0),""))</f>
        <v>0</v>
      </c>
      <c r="G8930" s="39">
        <f>IF(Txn!$B4471="","",Txn!$D4471)</f>
        <v>0</v>
      </c>
      <c r="H8930" s="38">
        <f>IF(Txn!$B4471="","",Txn!$E4471)</f>
        <v>0</v>
      </c>
      <c r="I8930" s="40">
        <f>IF(Txn!$B4471="",0,Txn!$Q4471)</f>
        <v>0</v>
      </c>
      <c r="J8930" s="40">
        <f>IF(Txn!$B4471="",0,Txn!$R4471)</f>
        <v>0</v>
      </c>
      <c r="K8930" s="41">
        <f>IF($A8930="","",IFERROR(VALUE(MID($A8930,6,2)),""))</f>
        <v>0</v>
      </c>
      <c r="L8930" s="39">
        <f>IF(Txn!$K4471="","","طرف مقابل — "&amp;Txn!$K4471)</f>
        <v>0</v>
      </c>
      <c r="N8930" s="42">
        <f>IF($D8930="",0,COUNTIF(BankAccts,$D8930))</f>
        <v>0</v>
      </c>
    </row>
    <row r="8931" spans="1:14">
      <c r="A8931" s="38">
        <f>IF(Txn!$B4472="","",Txn!$B4472)</f>
        <v>0</v>
      </c>
      <c r="B8931" s="38">
        <f>IF(Txn!$B4472="","",Txn!$C4472)</f>
        <v>0</v>
      </c>
      <c r="C8931" s="39">
        <f>IF(Txn!$B4472="","","تراکنش بانکی")</f>
        <v>0</v>
      </c>
      <c r="D8931" s="38">
        <f>IF(Txn!$B4472="","",IF(Txn!$X4472="","",Txn!$X4472))</f>
        <v>0</v>
      </c>
      <c r="E8931" s="39">
        <f>IF($D8931="","",IFERROR(VLOOKUP($D8931,AcctTbl,2,0),""))</f>
        <v>0</v>
      </c>
      <c r="F8931" s="39">
        <f>IF($D8931="","",IFERROR(VLOOKUP($D8931,AcctTbl,3,0),""))</f>
        <v>0</v>
      </c>
      <c r="G8931" s="39">
        <f>IF(Txn!$B4472="","",Txn!$D4472)</f>
        <v>0</v>
      </c>
      <c r="H8931" s="38">
        <f>IF(Txn!$B4472="","",Txn!$E4472)</f>
        <v>0</v>
      </c>
      <c r="I8931" s="40">
        <f>IF(Txn!$B4472="",0,Txn!$O4472)</f>
        <v>0</v>
      </c>
      <c r="J8931" s="40">
        <f>IF(Txn!$B4472="",0,Txn!$P4472)</f>
        <v>0</v>
      </c>
      <c r="K8931" s="41">
        <f>IF($A8931="","",IFERROR(VALUE(MID($A8931,6,2)),""))</f>
        <v>0</v>
      </c>
      <c r="L8931" s="39">
        <f>IF(Txn!$K4472="","",Txn!$K4472)</f>
        <v>0</v>
      </c>
      <c r="N8931" s="42">
        <f>IF($D8931="",0,COUNTIF(BankAccts,$D8931))</f>
        <v>0</v>
      </c>
    </row>
    <row r="8932" spans="1:14">
      <c r="A8932" s="38">
        <f>IF(Txn!$B4472="","",Txn!$B4472)</f>
        <v>0</v>
      </c>
      <c r="B8932" s="38">
        <f>IF(Txn!$B4472="","",Txn!$C4472)</f>
        <v>0</v>
      </c>
      <c r="C8932" s="39">
        <f>IF(Txn!$B4472="","","تراکنش بانکی")</f>
        <v>0</v>
      </c>
      <c r="D8932" s="38">
        <f>IF(Txn!$B4472="","",IF(IF(Txn!$U4472="TRF",Txn!$Y4472,Txn!$Z4472)="","",IF(Txn!$U4472="TRF",Txn!$Y4472,Txn!$Z4472)))</f>
        <v>0</v>
      </c>
      <c r="E8932" s="39">
        <f>IF($D8932="","",IFERROR(VLOOKUP($D8932,AcctTbl,2,0),""))</f>
        <v>0</v>
      </c>
      <c r="F8932" s="39">
        <f>IF($D8932="","",IFERROR(VLOOKUP($D8932,AcctTbl,3,0),""))</f>
        <v>0</v>
      </c>
      <c r="G8932" s="39">
        <f>IF(Txn!$B4472="","",Txn!$D4472)</f>
        <v>0</v>
      </c>
      <c r="H8932" s="38">
        <f>IF(Txn!$B4472="","",Txn!$E4472)</f>
        <v>0</v>
      </c>
      <c r="I8932" s="40">
        <f>IF(Txn!$B4472="",0,Txn!$Q4472)</f>
        <v>0</v>
      </c>
      <c r="J8932" s="40">
        <f>IF(Txn!$B4472="",0,Txn!$R4472)</f>
        <v>0</v>
      </c>
      <c r="K8932" s="41">
        <f>IF($A8932="","",IFERROR(VALUE(MID($A8932,6,2)),""))</f>
        <v>0</v>
      </c>
      <c r="L8932" s="39">
        <f>IF(Txn!$K4472="","","طرف مقابل — "&amp;Txn!$K4472)</f>
        <v>0</v>
      </c>
      <c r="N8932" s="42">
        <f>IF($D8932="",0,COUNTIF(BankAccts,$D8932))</f>
        <v>0</v>
      </c>
    </row>
    <row r="8933" spans="1:14">
      <c r="A8933" s="38">
        <f>IF(Txn!$B4473="","",Txn!$B4473)</f>
        <v>0</v>
      </c>
      <c r="B8933" s="38">
        <f>IF(Txn!$B4473="","",Txn!$C4473)</f>
        <v>0</v>
      </c>
      <c r="C8933" s="39">
        <f>IF(Txn!$B4473="","","تراکنش بانکی")</f>
        <v>0</v>
      </c>
      <c r="D8933" s="38">
        <f>IF(Txn!$B4473="","",IF(Txn!$X4473="","",Txn!$X4473))</f>
        <v>0</v>
      </c>
      <c r="E8933" s="39">
        <f>IF($D8933="","",IFERROR(VLOOKUP($D8933,AcctTbl,2,0),""))</f>
        <v>0</v>
      </c>
      <c r="F8933" s="39">
        <f>IF($D8933="","",IFERROR(VLOOKUP($D8933,AcctTbl,3,0),""))</f>
        <v>0</v>
      </c>
      <c r="G8933" s="39">
        <f>IF(Txn!$B4473="","",Txn!$D4473)</f>
        <v>0</v>
      </c>
      <c r="H8933" s="38">
        <f>IF(Txn!$B4473="","",Txn!$E4473)</f>
        <v>0</v>
      </c>
      <c r="I8933" s="40">
        <f>IF(Txn!$B4473="",0,Txn!$O4473)</f>
        <v>0</v>
      </c>
      <c r="J8933" s="40">
        <f>IF(Txn!$B4473="",0,Txn!$P4473)</f>
        <v>0</v>
      </c>
      <c r="K8933" s="41">
        <f>IF($A8933="","",IFERROR(VALUE(MID($A8933,6,2)),""))</f>
        <v>0</v>
      </c>
      <c r="L8933" s="39">
        <f>IF(Txn!$K4473="","",Txn!$K4473)</f>
        <v>0</v>
      </c>
      <c r="N8933" s="42">
        <f>IF($D8933="",0,COUNTIF(BankAccts,$D8933))</f>
        <v>0</v>
      </c>
    </row>
    <row r="8934" spans="1:14">
      <c r="A8934" s="38">
        <f>IF(Txn!$B4473="","",Txn!$B4473)</f>
        <v>0</v>
      </c>
      <c r="B8934" s="38">
        <f>IF(Txn!$B4473="","",Txn!$C4473)</f>
        <v>0</v>
      </c>
      <c r="C8934" s="39">
        <f>IF(Txn!$B4473="","","تراکنش بانکی")</f>
        <v>0</v>
      </c>
      <c r="D8934" s="38">
        <f>IF(Txn!$B4473="","",IF(IF(Txn!$U4473="TRF",Txn!$Y4473,Txn!$Z4473)="","",IF(Txn!$U4473="TRF",Txn!$Y4473,Txn!$Z4473)))</f>
        <v>0</v>
      </c>
      <c r="E8934" s="39">
        <f>IF($D8934="","",IFERROR(VLOOKUP($D8934,AcctTbl,2,0),""))</f>
        <v>0</v>
      </c>
      <c r="F8934" s="39">
        <f>IF($D8934="","",IFERROR(VLOOKUP($D8934,AcctTbl,3,0),""))</f>
        <v>0</v>
      </c>
      <c r="G8934" s="39">
        <f>IF(Txn!$B4473="","",Txn!$D4473)</f>
        <v>0</v>
      </c>
      <c r="H8934" s="38">
        <f>IF(Txn!$B4473="","",Txn!$E4473)</f>
        <v>0</v>
      </c>
      <c r="I8934" s="40">
        <f>IF(Txn!$B4473="",0,Txn!$Q4473)</f>
        <v>0</v>
      </c>
      <c r="J8934" s="40">
        <f>IF(Txn!$B4473="",0,Txn!$R4473)</f>
        <v>0</v>
      </c>
      <c r="K8934" s="41">
        <f>IF($A8934="","",IFERROR(VALUE(MID($A8934,6,2)),""))</f>
        <v>0</v>
      </c>
      <c r="L8934" s="39">
        <f>IF(Txn!$K4473="","","طرف مقابل — "&amp;Txn!$K4473)</f>
        <v>0</v>
      </c>
      <c r="N8934" s="42">
        <f>IF($D8934="",0,COUNTIF(BankAccts,$D8934))</f>
        <v>0</v>
      </c>
    </row>
    <row r="8935" spans="1:14">
      <c r="A8935" s="38">
        <f>IF(Txn!$B4474="","",Txn!$B4474)</f>
        <v>0</v>
      </c>
      <c r="B8935" s="38">
        <f>IF(Txn!$B4474="","",Txn!$C4474)</f>
        <v>0</v>
      </c>
      <c r="C8935" s="39">
        <f>IF(Txn!$B4474="","","تراکنش بانکی")</f>
        <v>0</v>
      </c>
      <c r="D8935" s="38">
        <f>IF(Txn!$B4474="","",IF(Txn!$X4474="","",Txn!$X4474))</f>
        <v>0</v>
      </c>
      <c r="E8935" s="39">
        <f>IF($D8935="","",IFERROR(VLOOKUP($D8935,AcctTbl,2,0),""))</f>
        <v>0</v>
      </c>
      <c r="F8935" s="39">
        <f>IF($D8935="","",IFERROR(VLOOKUP($D8935,AcctTbl,3,0),""))</f>
        <v>0</v>
      </c>
      <c r="G8935" s="39">
        <f>IF(Txn!$B4474="","",Txn!$D4474)</f>
        <v>0</v>
      </c>
      <c r="H8935" s="38">
        <f>IF(Txn!$B4474="","",Txn!$E4474)</f>
        <v>0</v>
      </c>
      <c r="I8935" s="40">
        <f>IF(Txn!$B4474="",0,Txn!$O4474)</f>
        <v>0</v>
      </c>
      <c r="J8935" s="40">
        <f>IF(Txn!$B4474="",0,Txn!$P4474)</f>
        <v>0</v>
      </c>
      <c r="K8935" s="41">
        <f>IF($A8935="","",IFERROR(VALUE(MID($A8935,6,2)),""))</f>
        <v>0</v>
      </c>
      <c r="L8935" s="39">
        <f>IF(Txn!$K4474="","",Txn!$K4474)</f>
        <v>0</v>
      </c>
      <c r="N8935" s="42">
        <f>IF($D8935="",0,COUNTIF(BankAccts,$D8935))</f>
        <v>0</v>
      </c>
    </row>
    <row r="8936" spans="1:14">
      <c r="A8936" s="38">
        <f>IF(Txn!$B4474="","",Txn!$B4474)</f>
        <v>0</v>
      </c>
      <c r="B8936" s="38">
        <f>IF(Txn!$B4474="","",Txn!$C4474)</f>
        <v>0</v>
      </c>
      <c r="C8936" s="39">
        <f>IF(Txn!$B4474="","","تراکنش بانکی")</f>
        <v>0</v>
      </c>
      <c r="D8936" s="38">
        <f>IF(Txn!$B4474="","",IF(IF(Txn!$U4474="TRF",Txn!$Y4474,Txn!$Z4474)="","",IF(Txn!$U4474="TRF",Txn!$Y4474,Txn!$Z4474)))</f>
        <v>0</v>
      </c>
      <c r="E8936" s="39">
        <f>IF($D8936="","",IFERROR(VLOOKUP($D8936,AcctTbl,2,0),""))</f>
        <v>0</v>
      </c>
      <c r="F8936" s="39">
        <f>IF($D8936="","",IFERROR(VLOOKUP($D8936,AcctTbl,3,0),""))</f>
        <v>0</v>
      </c>
      <c r="G8936" s="39">
        <f>IF(Txn!$B4474="","",Txn!$D4474)</f>
        <v>0</v>
      </c>
      <c r="H8936" s="38">
        <f>IF(Txn!$B4474="","",Txn!$E4474)</f>
        <v>0</v>
      </c>
      <c r="I8936" s="40">
        <f>IF(Txn!$B4474="",0,Txn!$Q4474)</f>
        <v>0</v>
      </c>
      <c r="J8936" s="40">
        <f>IF(Txn!$B4474="",0,Txn!$R4474)</f>
        <v>0</v>
      </c>
      <c r="K8936" s="41">
        <f>IF($A8936="","",IFERROR(VALUE(MID($A8936,6,2)),""))</f>
        <v>0</v>
      </c>
      <c r="L8936" s="39">
        <f>IF(Txn!$K4474="","","طرف مقابل — "&amp;Txn!$K4474)</f>
        <v>0</v>
      </c>
      <c r="N8936" s="42">
        <f>IF($D8936="",0,COUNTIF(BankAccts,$D8936))</f>
        <v>0</v>
      </c>
    </row>
    <row r="8937" spans="1:14">
      <c r="A8937" s="38">
        <f>IF(Txn!$B4475="","",Txn!$B4475)</f>
        <v>0</v>
      </c>
      <c r="B8937" s="38">
        <f>IF(Txn!$B4475="","",Txn!$C4475)</f>
        <v>0</v>
      </c>
      <c r="C8937" s="39">
        <f>IF(Txn!$B4475="","","تراکنش بانکی")</f>
        <v>0</v>
      </c>
      <c r="D8937" s="38">
        <f>IF(Txn!$B4475="","",IF(Txn!$X4475="","",Txn!$X4475))</f>
        <v>0</v>
      </c>
      <c r="E8937" s="39">
        <f>IF($D8937="","",IFERROR(VLOOKUP($D8937,AcctTbl,2,0),""))</f>
        <v>0</v>
      </c>
      <c r="F8937" s="39">
        <f>IF($D8937="","",IFERROR(VLOOKUP($D8937,AcctTbl,3,0),""))</f>
        <v>0</v>
      </c>
      <c r="G8937" s="39">
        <f>IF(Txn!$B4475="","",Txn!$D4475)</f>
        <v>0</v>
      </c>
      <c r="H8937" s="38">
        <f>IF(Txn!$B4475="","",Txn!$E4475)</f>
        <v>0</v>
      </c>
      <c r="I8937" s="40">
        <f>IF(Txn!$B4475="",0,Txn!$O4475)</f>
        <v>0</v>
      </c>
      <c r="J8937" s="40">
        <f>IF(Txn!$B4475="",0,Txn!$P4475)</f>
        <v>0</v>
      </c>
      <c r="K8937" s="41">
        <f>IF($A8937="","",IFERROR(VALUE(MID($A8937,6,2)),""))</f>
        <v>0</v>
      </c>
      <c r="L8937" s="39">
        <f>IF(Txn!$K4475="","",Txn!$K4475)</f>
        <v>0</v>
      </c>
      <c r="N8937" s="42">
        <f>IF($D8937="",0,COUNTIF(BankAccts,$D8937))</f>
        <v>0</v>
      </c>
    </row>
    <row r="8938" spans="1:14">
      <c r="A8938" s="38">
        <f>IF(Txn!$B4475="","",Txn!$B4475)</f>
        <v>0</v>
      </c>
      <c r="B8938" s="38">
        <f>IF(Txn!$B4475="","",Txn!$C4475)</f>
        <v>0</v>
      </c>
      <c r="C8938" s="39">
        <f>IF(Txn!$B4475="","","تراکنش بانکی")</f>
        <v>0</v>
      </c>
      <c r="D8938" s="38">
        <f>IF(Txn!$B4475="","",IF(IF(Txn!$U4475="TRF",Txn!$Y4475,Txn!$Z4475)="","",IF(Txn!$U4475="TRF",Txn!$Y4475,Txn!$Z4475)))</f>
        <v>0</v>
      </c>
      <c r="E8938" s="39">
        <f>IF($D8938="","",IFERROR(VLOOKUP($D8938,AcctTbl,2,0),""))</f>
        <v>0</v>
      </c>
      <c r="F8938" s="39">
        <f>IF($D8938="","",IFERROR(VLOOKUP($D8938,AcctTbl,3,0),""))</f>
        <v>0</v>
      </c>
      <c r="G8938" s="39">
        <f>IF(Txn!$B4475="","",Txn!$D4475)</f>
        <v>0</v>
      </c>
      <c r="H8938" s="38">
        <f>IF(Txn!$B4475="","",Txn!$E4475)</f>
        <v>0</v>
      </c>
      <c r="I8938" s="40">
        <f>IF(Txn!$B4475="",0,Txn!$Q4475)</f>
        <v>0</v>
      </c>
      <c r="J8938" s="40">
        <f>IF(Txn!$B4475="",0,Txn!$R4475)</f>
        <v>0</v>
      </c>
      <c r="K8938" s="41">
        <f>IF($A8938="","",IFERROR(VALUE(MID($A8938,6,2)),""))</f>
        <v>0</v>
      </c>
      <c r="L8938" s="39">
        <f>IF(Txn!$K4475="","","طرف مقابل — "&amp;Txn!$K4475)</f>
        <v>0</v>
      </c>
      <c r="N8938" s="42">
        <f>IF($D8938="",0,COUNTIF(BankAccts,$D8938))</f>
        <v>0</v>
      </c>
    </row>
    <row r="8939" spans="1:14">
      <c r="A8939" s="38">
        <f>IF(Txn!$B4476="","",Txn!$B4476)</f>
        <v>0</v>
      </c>
      <c r="B8939" s="38">
        <f>IF(Txn!$B4476="","",Txn!$C4476)</f>
        <v>0</v>
      </c>
      <c r="C8939" s="39">
        <f>IF(Txn!$B4476="","","تراکنش بانکی")</f>
        <v>0</v>
      </c>
      <c r="D8939" s="38">
        <f>IF(Txn!$B4476="","",IF(Txn!$X4476="","",Txn!$X4476))</f>
        <v>0</v>
      </c>
      <c r="E8939" s="39">
        <f>IF($D8939="","",IFERROR(VLOOKUP($D8939,AcctTbl,2,0),""))</f>
        <v>0</v>
      </c>
      <c r="F8939" s="39">
        <f>IF($D8939="","",IFERROR(VLOOKUP($D8939,AcctTbl,3,0),""))</f>
        <v>0</v>
      </c>
      <c r="G8939" s="39">
        <f>IF(Txn!$B4476="","",Txn!$D4476)</f>
        <v>0</v>
      </c>
      <c r="H8939" s="38">
        <f>IF(Txn!$B4476="","",Txn!$E4476)</f>
        <v>0</v>
      </c>
      <c r="I8939" s="40">
        <f>IF(Txn!$B4476="",0,Txn!$O4476)</f>
        <v>0</v>
      </c>
      <c r="J8939" s="40">
        <f>IF(Txn!$B4476="",0,Txn!$P4476)</f>
        <v>0</v>
      </c>
      <c r="K8939" s="41">
        <f>IF($A8939="","",IFERROR(VALUE(MID($A8939,6,2)),""))</f>
        <v>0</v>
      </c>
      <c r="L8939" s="39">
        <f>IF(Txn!$K4476="","",Txn!$K4476)</f>
        <v>0</v>
      </c>
      <c r="N8939" s="42">
        <f>IF($D8939="",0,COUNTIF(BankAccts,$D8939))</f>
        <v>0</v>
      </c>
    </row>
    <row r="8940" spans="1:14">
      <c r="A8940" s="38">
        <f>IF(Txn!$B4476="","",Txn!$B4476)</f>
        <v>0</v>
      </c>
      <c r="B8940" s="38">
        <f>IF(Txn!$B4476="","",Txn!$C4476)</f>
        <v>0</v>
      </c>
      <c r="C8940" s="39">
        <f>IF(Txn!$B4476="","","تراکنش بانکی")</f>
        <v>0</v>
      </c>
      <c r="D8940" s="38">
        <f>IF(Txn!$B4476="","",IF(IF(Txn!$U4476="TRF",Txn!$Y4476,Txn!$Z4476)="","",IF(Txn!$U4476="TRF",Txn!$Y4476,Txn!$Z4476)))</f>
        <v>0</v>
      </c>
      <c r="E8940" s="39">
        <f>IF($D8940="","",IFERROR(VLOOKUP($D8940,AcctTbl,2,0),""))</f>
        <v>0</v>
      </c>
      <c r="F8940" s="39">
        <f>IF($D8940="","",IFERROR(VLOOKUP($D8940,AcctTbl,3,0),""))</f>
        <v>0</v>
      </c>
      <c r="G8940" s="39">
        <f>IF(Txn!$B4476="","",Txn!$D4476)</f>
        <v>0</v>
      </c>
      <c r="H8940" s="38">
        <f>IF(Txn!$B4476="","",Txn!$E4476)</f>
        <v>0</v>
      </c>
      <c r="I8940" s="40">
        <f>IF(Txn!$B4476="",0,Txn!$Q4476)</f>
        <v>0</v>
      </c>
      <c r="J8940" s="40">
        <f>IF(Txn!$B4476="",0,Txn!$R4476)</f>
        <v>0</v>
      </c>
      <c r="K8940" s="41">
        <f>IF($A8940="","",IFERROR(VALUE(MID($A8940,6,2)),""))</f>
        <v>0</v>
      </c>
      <c r="L8940" s="39">
        <f>IF(Txn!$K4476="","","طرف مقابل — "&amp;Txn!$K4476)</f>
        <v>0</v>
      </c>
      <c r="N8940" s="42">
        <f>IF($D8940="",0,COUNTIF(BankAccts,$D8940))</f>
        <v>0</v>
      </c>
    </row>
    <row r="8941" spans="1:14">
      <c r="A8941" s="38">
        <f>IF(Txn!$B4477="","",Txn!$B4477)</f>
        <v>0</v>
      </c>
      <c r="B8941" s="38">
        <f>IF(Txn!$B4477="","",Txn!$C4477)</f>
        <v>0</v>
      </c>
      <c r="C8941" s="39">
        <f>IF(Txn!$B4477="","","تراکنش بانکی")</f>
        <v>0</v>
      </c>
      <c r="D8941" s="38">
        <f>IF(Txn!$B4477="","",IF(Txn!$X4477="","",Txn!$X4477))</f>
        <v>0</v>
      </c>
      <c r="E8941" s="39">
        <f>IF($D8941="","",IFERROR(VLOOKUP($D8941,AcctTbl,2,0),""))</f>
        <v>0</v>
      </c>
      <c r="F8941" s="39">
        <f>IF($D8941="","",IFERROR(VLOOKUP($D8941,AcctTbl,3,0),""))</f>
        <v>0</v>
      </c>
      <c r="G8941" s="39">
        <f>IF(Txn!$B4477="","",Txn!$D4477)</f>
        <v>0</v>
      </c>
      <c r="H8941" s="38">
        <f>IF(Txn!$B4477="","",Txn!$E4477)</f>
        <v>0</v>
      </c>
      <c r="I8941" s="40">
        <f>IF(Txn!$B4477="",0,Txn!$O4477)</f>
        <v>0</v>
      </c>
      <c r="J8941" s="40">
        <f>IF(Txn!$B4477="",0,Txn!$P4477)</f>
        <v>0</v>
      </c>
      <c r="K8941" s="41">
        <f>IF($A8941="","",IFERROR(VALUE(MID($A8941,6,2)),""))</f>
        <v>0</v>
      </c>
      <c r="L8941" s="39">
        <f>IF(Txn!$K4477="","",Txn!$K4477)</f>
        <v>0</v>
      </c>
      <c r="N8941" s="42">
        <f>IF($D8941="",0,COUNTIF(BankAccts,$D8941))</f>
        <v>0</v>
      </c>
    </row>
    <row r="8942" spans="1:14">
      <c r="A8942" s="38">
        <f>IF(Txn!$B4477="","",Txn!$B4477)</f>
        <v>0</v>
      </c>
      <c r="B8942" s="38">
        <f>IF(Txn!$B4477="","",Txn!$C4477)</f>
        <v>0</v>
      </c>
      <c r="C8942" s="39">
        <f>IF(Txn!$B4477="","","تراکنش بانکی")</f>
        <v>0</v>
      </c>
      <c r="D8942" s="38">
        <f>IF(Txn!$B4477="","",IF(IF(Txn!$U4477="TRF",Txn!$Y4477,Txn!$Z4477)="","",IF(Txn!$U4477="TRF",Txn!$Y4477,Txn!$Z4477)))</f>
        <v>0</v>
      </c>
      <c r="E8942" s="39">
        <f>IF($D8942="","",IFERROR(VLOOKUP($D8942,AcctTbl,2,0),""))</f>
        <v>0</v>
      </c>
      <c r="F8942" s="39">
        <f>IF($D8942="","",IFERROR(VLOOKUP($D8942,AcctTbl,3,0),""))</f>
        <v>0</v>
      </c>
      <c r="G8942" s="39">
        <f>IF(Txn!$B4477="","",Txn!$D4477)</f>
        <v>0</v>
      </c>
      <c r="H8942" s="38">
        <f>IF(Txn!$B4477="","",Txn!$E4477)</f>
        <v>0</v>
      </c>
      <c r="I8942" s="40">
        <f>IF(Txn!$B4477="",0,Txn!$Q4477)</f>
        <v>0</v>
      </c>
      <c r="J8942" s="40">
        <f>IF(Txn!$B4477="",0,Txn!$R4477)</f>
        <v>0</v>
      </c>
      <c r="K8942" s="41">
        <f>IF($A8942="","",IFERROR(VALUE(MID($A8942,6,2)),""))</f>
        <v>0</v>
      </c>
      <c r="L8942" s="39">
        <f>IF(Txn!$K4477="","","طرف مقابل — "&amp;Txn!$K4477)</f>
        <v>0</v>
      </c>
      <c r="N8942" s="42">
        <f>IF($D8942="",0,COUNTIF(BankAccts,$D8942))</f>
        <v>0</v>
      </c>
    </row>
    <row r="8943" spans="1:14">
      <c r="A8943" s="38">
        <f>IF(Txn!$B4478="","",Txn!$B4478)</f>
        <v>0</v>
      </c>
      <c r="B8943" s="38">
        <f>IF(Txn!$B4478="","",Txn!$C4478)</f>
        <v>0</v>
      </c>
      <c r="C8943" s="39">
        <f>IF(Txn!$B4478="","","تراکنش بانکی")</f>
        <v>0</v>
      </c>
      <c r="D8943" s="38">
        <f>IF(Txn!$B4478="","",IF(Txn!$X4478="","",Txn!$X4478))</f>
        <v>0</v>
      </c>
      <c r="E8943" s="39">
        <f>IF($D8943="","",IFERROR(VLOOKUP($D8943,AcctTbl,2,0),""))</f>
        <v>0</v>
      </c>
      <c r="F8943" s="39">
        <f>IF($D8943="","",IFERROR(VLOOKUP($D8943,AcctTbl,3,0),""))</f>
        <v>0</v>
      </c>
      <c r="G8943" s="39">
        <f>IF(Txn!$B4478="","",Txn!$D4478)</f>
        <v>0</v>
      </c>
      <c r="H8943" s="38">
        <f>IF(Txn!$B4478="","",Txn!$E4478)</f>
        <v>0</v>
      </c>
      <c r="I8943" s="40">
        <f>IF(Txn!$B4478="",0,Txn!$O4478)</f>
        <v>0</v>
      </c>
      <c r="J8943" s="40">
        <f>IF(Txn!$B4478="",0,Txn!$P4478)</f>
        <v>0</v>
      </c>
      <c r="K8943" s="41">
        <f>IF($A8943="","",IFERROR(VALUE(MID($A8943,6,2)),""))</f>
        <v>0</v>
      </c>
      <c r="L8943" s="39">
        <f>IF(Txn!$K4478="","",Txn!$K4478)</f>
        <v>0</v>
      </c>
      <c r="N8943" s="42">
        <f>IF($D8943="",0,COUNTIF(BankAccts,$D8943))</f>
        <v>0</v>
      </c>
    </row>
    <row r="8944" spans="1:14">
      <c r="A8944" s="38">
        <f>IF(Txn!$B4478="","",Txn!$B4478)</f>
        <v>0</v>
      </c>
      <c r="B8944" s="38">
        <f>IF(Txn!$B4478="","",Txn!$C4478)</f>
        <v>0</v>
      </c>
      <c r="C8944" s="39">
        <f>IF(Txn!$B4478="","","تراکنش بانکی")</f>
        <v>0</v>
      </c>
      <c r="D8944" s="38">
        <f>IF(Txn!$B4478="","",IF(IF(Txn!$U4478="TRF",Txn!$Y4478,Txn!$Z4478)="","",IF(Txn!$U4478="TRF",Txn!$Y4478,Txn!$Z4478)))</f>
        <v>0</v>
      </c>
      <c r="E8944" s="39">
        <f>IF($D8944="","",IFERROR(VLOOKUP($D8944,AcctTbl,2,0),""))</f>
        <v>0</v>
      </c>
      <c r="F8944" s="39">
        <f>IF($D8944="","",IFERROR(VLOOKUP($D8944,AcctTbl,3,0),""))</f>
        <v>0</v>
      </c>
      <c r="G8944" s="39">
        <f>IF(Txn!$B4478="","",Txn!$D4478)</f>
        <v>0</v>
      </c>
      <c r="H8944" s="38">
        <f>IF(Txn!$B4478="","",Txn!$E4478)</f>
        <v>0</v>
      </c>
      <c r="I8944" s="40">
        <f>IF(Txn!$B4478="",0,Txn!$Q4478)</f>
        <v>0</v>
      </c>
      <c r="J8944" s="40">
        <f>IF(Txn!$B4478="",0,Txn!$R4478)</f>
        <v>0</v>
      </c>
      <c r="K8944" s="41">
        <f>IF($A8944="","",IFERROR(VALUE(MID($A8944,6,2)),""))</f>
        <v>0</v>
      </c>
      <c r="L8944" s="39">
        <f>IF(Txn!$K4478="","","طرف مقابل — "&amp;Txn!$K4478)</f>
        <v>0</v>
      </c>
      <c r="N8944" s="42">
        <f>IF($D8944="",0,COUNTIF(BankAccts,$D8944))</f>
        <v>0</v>
      </c>
    </row>
    <row r="8945" spans="1:14">
      <c r="A8945" s="38">
        <f>IF(Txn!$B4479="","",Txn!$B4479)</f>
        <v>0</v>
      </c>
      <c r="B8945" s="38">
        <f>IF(Txn!$B4479="","",Txn!$C4479)</f>
        <v>0</v>
      </c>
      <c r="C8945" s="39">
        <f>IF(Txn!$B4479="","","تراکنش بانکی")</f>
        <v>0</v>
      </c>
      <c r="D8945" s="38">
        <f>IF(Txn!$B4479="","",IF(Txn!$X4479="","",Txn!$X4479))</f>
        <v>0</v>
      </c>
      <c r="E8945" s="39">
        <f>IF($D8945="","",IFERROR(VLOOKUP($D8945,AcctTbl,2,0),""))</f>
        <v>0</v>
      </c>
      <c r="F8945" s="39">
        <f>IF($D8945="","",IFERROR(VLOOKUP($D8945,AcctTbl,3,0),""))</f>
        <v>0</v>
      </c>
      <c r="G8945" s="39">
        <f>IF(Txn!$B4479="","",Txn!$D4479)</f>
        <v>0</v>
      </c>
      <c r="H8945" s="38">
        <f>IF(Txn!$B4479="","",Txn!$E4479)</f>
        <v>0</v>
      </c>
      <c r="I8945" s="40">
        <f>IF(Txn!$B4479="",0,Txn!$O4479)</f>
        <v>0</v>
      </c>
      <c r="J8945" s="40">
        <f>IF(Txn!$B4479="",0,Txn!$P4479)</f>
        <v>0</v>
      </c>
      <c r="K8945" s="41">
        <f>IF($A8945="","",IFERROR(VALUE(MID($A8945,6,2)),""))</f>
        <v>0</v>
      </c>
      <c r="L8945" s="39">
        <f>IF(Txn!$K4479="","",Txn!$K4479)</f>
        <v>0</v>
      </c>
      <c r="N8945" s="42">
        <f>IF($D8945="",0,COUNTIF(BankAccts,$D8945))</f>
        <v>0</v>
      </c>
    </row>
    <row r="8946" spans="1:14">
      <c r="A8946" s="38">
        <f>IF(Txn!$B4479="","",Txn!$B4479)</f>
        <v>0</v>
      </c>
      <c r="B8946" s="38">
        <f>IF(Txn!$B4479="","",Txn!$C4479)</f>
        <v>0</v>
      </c>
      <c r="C8946" s="39">
        <f>IF(Txn!$B4479="","","تراکنش بانکی")</f>
        <v>0</v>
      </c>
      <c r="D8946" s="38">
        <f>IF(Txn!$B4479="","",IF(IF(Txn!$U4479="TRF",Txn!$Y4479,Txn!$Z4479)="","",IF(Txn!$U4479="TRF",Txn!$Y4479,Txn!$Z4479)))</f>
        <v>0</v>
      </c>
      <c r="E8946" s="39">
        <f>IF($D8946="","",IFERROR(VLOOKUP($D8946,AcctTbl,2,0),""))</f>
        <v>0</v>
      </c>
      <c r="F8946" s="39">
        <f>IF($D8946="","",IFERROR(VLOOKUP($D8946,AcctTbl,3,0),""))</f>
        <v>0</v>
      </c>
      <c r="G8946" s="39">
        <f>IF(Txn!$B4479="","",Txn!$D4479)</f>
        <v>0</v>
      </c>
      <c r="H8946" s="38">
        <f>IF(Txn!$B4479="","",Txn!$E4479)</f>
        <v>0</v>
      </c>
      <c r="I8946" s="40">
        <f>IF(Txn!$B4479="",0,Txn!$Q4479)</f>
        <v>0</v>
      </c>
      <c r="J8946" s="40">
        <f>IF(Txn!$B4479="",0,Txn!$R4479)</f>
        <v>0</v>
      </c>
      <c r="K8946" s="41">
        <f>IF($A8946="","",IFERROR(VALUE(MID($A8946,6,2)),""))</f>
        <v>0</v>
      </c>
      <c r="L8946" s="39">
        <f>IF(Txn!$K4479="","","طرف مقابل — "&amp;Txn!$K4479)</f>
        <v>0</v>
      </c>
      <c r="N8946" s="42">
        <f>IF($D8946="",0,COUNTIF(BankAccts,$D8946))</f>
        <v>0</v>
      </c>
    </row>
    <row r="8947" spans="1:14">
      <c r="A8947" s="38">
        <f>IF(Txn!$B4480="","",Txn!$B4480)</f>
        <v>0</v>
      </c>
      <c r="B8947" s="38">
        <f>IF(Txn!$B4480="","",Txn!$C4480)</f>
        <v>0</v>
      </c>
      <c r="C8947" s="39">
        <f>IF(Txn!$B4480="","","تراکنش بانکی")</f>
        <v>0</v>
      </c>
      <c r="D8947" s="38">
        <f>IF(Txn!$B4480="","",IF(Txn!$X4480="","",Txn!$X4480))</f>
        <v>0</v>
      </c>
      <c r="E8947" s="39">
        <f>IF($D8947="","",IFERROR(VLOOKUP($D8947,AcctTbl,2,0),""))</f>
        <v>0</v>
      </c>
      <c r="F8947" s="39">
        <f>IF($D8947="","",IFERROR(VLOOKUP($D8947,AcctTbl,3,0),""))</f>
        <v>0</v>
      </c>
      <c r="G8947" s="39">
        <f>IF(Txn!$B4480="","",Txn!$D4480)</f>
        <v>0</v>
      </c>
      <c r="H8947" s="38">
        <f>IF(Txn!$B4480="","",Txn!$E4480)</f>
        <v>0</v>
      </c>
      <c r="I8947" s="40">
        <f>IF(Txn!$B4480="",0,Txn!$O4480)</f>
        <v>0</v>
      </c>
      <c r="J8947" s="40">
        <f>IF(Txn!$B4480="",0,Txn!$P4480)</f>
        <v>0</v>
      </c>
      <c r="K8947" s="41">
        <f>IF($A8947="","",IFERROR(VALUE(MID($A8947,6,2)),""))</f>
        <v>0</v>
      </c>
      <c r="L8947" s="39">
        <f>IF(Txn!$K4480="","",Txn!$K4480)</f>
        <v>0</v>
      </c>
      <c r="N8947" s="42">
        <f>IF($D8947="",0,COUNTIF(BankAccts,$D8947))</f>
        <v>0</v>
      </c>
    </row>
    <row r="8948" spans="1:14">
      <c r="A8948" s="38">
        <f>IF(Txn!$B4480="","",Txn!$B4480)</f>
        <v>0</v>
      </c>
      <c r="B8948" s="38">
        <f>IF(Txn!$B4480="","",Txn!$C4480)</f>
        <v>0</v>
      </c>
      <c r="C8948" s="39">
        <f>IF(Txn!$B4480="","","تراکنش بانکی")</f>
        <v>0</v>
      </c>
      <c r="D8948" s="38">
        <f>IF(Txn!$B4480="","",IF(IF(Txn!$U4480="TRF",Txn!$Y4480,Txn!$Z4480)="","",IF(Txn!$U4480="TRF",Txn!$Y4480,Txn!$Z4480)))</f>
        <v>0</v>
      </c>
      <c r="E8948" s="39">
        <f>IF($D8948="","",IFERROR(VLOOKUP($D8948,AcctTbl,2,0),""))</f>
        <v>0</v>
      </c>
      <c r="F8948" s="39">
        <f>IF($D8948="","",IFERROR(VLOOKUP($D8948,AcctTbl,3,0),""))</f>
        <v>0</v>
      </c>
      <c r="G8948" s="39">
        <f>IF(Txn!$B4480="","",Txn!$D4480)</f>
        <v>0</v>
      </c>
      <c r="H8948" s="38">
        <f>IF(Txn!$B4480="","",Txn!$E4480)</f>
        <v>0</v>
      </c>
      <c r="I8948" s="40">
        <f>IF(Txn!$B4480="",0,Txn!$Q4480)</f>
        <v>0</v>
      </c>
      <c r="J8948" s="40">
        <f>IF(Txn!$B4480="",0,Txn!$R4480)</f>
        <v>0</v>
      </c>
      <c r="K8948" s="41">
        <f>IF($A8948="","",IFERROR(VALUE(MID($A8948,6,2)),""))</f>
        <v>0</v>
      </c>
      <c r="L8948" s="39">
        <f>IF(Txn!$K4480="","","طرف مقابل — "&amp;Txn!$K4480)</f>
        <v>0</v>
      </c>
      <c r="N8948" s="42">
        <f>IF($D8948="",0,COUNTIF(BankAccts,$D8948))</f>
        <v>0</v>
      </c>
    </row>
    <row r="8949" spans="1:14">
      <c r="A8949" s="38">
        <f>IF(Txn!$B4481="","",Txn!$B4481)</f>
        <v>0</v>
      </c>
      <c r="B8949" s="38">
        <f>IF(Txn!$B4481="","",Txn!$C4481)</f>
        <v>0</v>
      </c>
      <c r="C8949" s="39">
        <f>IF(Txn!$B4481="","","تراکنش بانکی")</f>
        <v>0</v>
      </c>
      <c r="D8949" s="38">
        <f>IF(Txn!$B4481="","",IF(Txn!$X4481="","",Txn!$X4481))</f>
        <v>0</v>
      </c>
      <c r="E8949" s="39">
        <f>IF($D8949="","",IFERROR(VLOOKUP($D8949,AcctTbl,2,0),""))</f>
        <v>0</v>
      </c>
      <c r="F8949" s="39">
        <f>IF($D8949="","",IFERROR(VLOOKUP($D8949,AcctTbl,3,0),""))</f>
        <v>0</v>
      </c>
      <c r="G8949" s="39">
        <f>IF(Txn!$B4481="","",Txn!$D4481)</f>
        <v>0</v>
      </c>
      <c r="H8949" s="38">
        <f>IF(Txn!$B4481="","",Txn!$E4481)</f>
        <v>0</v>
      </c>
      <c r="I8949" s="40">
        <f>IF(Txn!$B4481="",0,Txn!$O4481)</f>
        <v>0</v>
      </c>
      <c r="J8949" s="40">
        <f>IF(Txn!$B4481="",0,Txn!$P4481)</f>
        <v>0</v>
      </c>
      <c r="K8949" s="41">
        <f>IF($A8949="","",IFERROR(VALUE(MID($A8949,6,2)),""))</f>
        <v>0</v>
      </c>
      <c r="L8949" s="39">
        <f>IF(Txn!$K4481="","",Txn!$K4481)</f>
        <v>0</v>
      </c>
      <c r="N8949" s="42">
        <f>IF($D8949="",0,COUNTIF(BankAccts,$D8949))</f>
        <v>0</v>
      </c>
    </row>
    <row r="8950" spans="1:14">
      <c r="A8950" s="38">
        <f>IF(Txn!$B4481="","",Txn!$B4481)</f>
        <v>0</v>
      </c>
      <c r="B8950" s="38">
        <f>IF(Txn!$B4481="","",Txn!$C4481)</f>
        <v>0</v>
      </c>
      <c r="C8950" s="39">
        <f>IF(Txn!$B4481="","","تراکنش بانکی")</f>
        <v>0</v>
      </c>
      <c r="D8950" s="38">
        <f>IF(Txn!$B4481="","",IF(IF(Txn!$U4481="TRF",Txn!$Y4481,Txn!$Z4481)="","",IF(Txn!$U4481="TRF",Txn!$Y4481,Txn!$Z4481)))</f>
        <v>0</v>
      </c>
      <c r="E8950" s="39">
        <f>IF($D8950="","",IFERROR(VLOOKUP($D8950,AcctTbl,2,0),""))</f>
        <v>0</v>
      </c>
      <c r="F8950" s="39">
        <f>IF($D8950="","",IFERROR(VLOOKUP($D8950,AcctTbl,3,0),""))</f>
        <v>0</v>
      </c>
      <c r="G8950" s="39">
        <f>IF(Txn!$B4481="","",Txn!$D4481)</f>
        <v>0</v>
      </c>
      <c r="H8950" s="38">
        <f>IF(Txn!$B4481="","",Txn!$E4481)</f>
        <v>0</v>
      </c>
      <c r="I8950" s="40">
        <f>IF(Txn!$B4481="",0,Txn!$Q4481)</f>
        <v>0</v>
      </c>
      <c r="J8950" s="40">
        <f>IF(Txn!$B4481="",0,Txn!$R4481)</f>
        <v>0</v>
      </c>
      <c r="K8950" s="41">
        <f>IF($A8950="","",IFERROR(VALUE(MID($A8950,6,2)),""))</f>
        <v>0</v>
      </c>
      <c r="L8950" s="39">
        <f>IF(Txn!$K4481="","","طرف مقابل — "&amp;Txn!$K4481)</f>
        <v>0</v>
      </c>
      <c r="N8950" s="42">
        <f>IF($D8950="",0,COUNTIF(BankAccts,$D8950))</f>
        <v>0</v>
      </c>
    </row>
    <row r="8951" spans="1:14">
      <c r="A8951" s="38">
        <f>IF(Txn!$B4482="","",Txn!$B4482)</f>
        <v>0</v>
      </c>
      <c r="B8951" s="38">
        <f>IF(Txn!$B4482="","",Txn!$C4482)</f>
        <v>0</v>
      </c>
      <c r="C8951" s="39">
        <f>IF(Txn!$B4482="","","تراکنش بانکی")</f>
        <v>0</v>
      </c>
      <c r="D8951" s="38">
        <f>IF(Txn!$B4482="","",IF(Txn!$X4482="","",Txn!$X4482))</f>
        <v>0</v>
      </c>
      <c r="E8951" s="39">
        <f>IF($D8951="","",IFERROR(VLOOKUP($D8951,AcctTbl,2,0),""))</f>
        <v>0</v>
      </c>
      <c r="F8951" s="39">
        <f>IF($D8951="","",IFERROR(VLOOKUP($D8951,AcctTbl,3,0),""))</f>
        <v>0</v>
      </c>
      <c r="G8951" s="39">
        <f>IF(Txn!$B4482="","",Txn!$D4482)</f>
        <v>0</v>
      </c>
      <c r="H8951" s="38">
        <f>IF(Txn!$B4482="","",Txn!$E4482)</f>
        <v>0</v>
      </c>
      <c r="I8951" s="40">
        <f>IF(Txn!$B4482="",0,Txn!$O4482)</f>
        <v>0</v>
      </c>
      <c r="J8951" s="40">
        <f>IF(Txn!$B4482="",0,Txn!$P4482)</f>
        <v>0</v>
      </c>
      <c r="K8951" s="41">
        <f>IF($A8951="","",IFERROR(VALUE(MID($A8951,6,2)),""))</f>
        <v>0</v>
      </c>
      <c r="L8951" s="39">
        <f>IF(Txn!$K4482="","",Txn!$K4482)</f>
        <v>0</v>
      </c>
      <c r="N8951" s="42">
        <f>IF($D8951="",0,COUNTIF(BankAccts,$D8951))</f>
        <v>0</v>
      </c>
    </row>
    <row r="8952" spans="1:14">
      <c r="A8952" s="38">
        <f>IF(Txn!$B4482="","",Txn!$B4482)</f>
        <v>0</v>
      </c>
      <c r="B8952" s="38">
        <f>IF(Txn!$B4482="","",Txn!$C4482)</f>
        <v>0</v>
      </c>
      <c r="C8952" s="39">
        <f>IF(Txn!$B4482="","","تراکنش بانکی")</f>
        <v>0</v>
      </c>
      <c r="D8952" s="38">
        <f>IF(Txn!$B4482="","",IF(IF(Txn!$U4482="TRF",Txn!$Y4482,Txn!$Z4482)="","",IF(Txn!$U4482="TRF",Txn!$Y4482,Txn!$Z4482)))</f>
        <v>0</v>
      </c>
      <c r="E8952" s="39">
        <f>IF($D8952="","",IFERROR(VLOOKUP($D8952,AcctTbl,2,0),""))</f>
        <v>0</v>
      </c>
      <c r="F8952" s="39">
        <f>IF($D8952="","",IFERROR(VLOOKUP($D8952,AcctTbl,3,0),""))</f>
        <v>0</v>
      </c>
      <c r="G8952" s="39">
        <f>IF(Txn!$B4482="","",Txn!$D4482)</f>
        <v>0</v>
      </c>
      <c r="H8952" s="38">
        <f>IF(Txn!$B4482="","",Txn!$E4482)</f>
        <v>0</v>
      </c>
      <c r="I8952" s="40">
        <f>IF(Txn!$B4482="",0,Txn!$Q4482)</f>
        <v>0</v>
      </c>
      <c r="J8952" s="40">
        <f>IF(Txn!$B4482="",0,Txn!$R4482)</f>
        <v>0</v>
      </c>
      <c r="K8952" s="41">
        <f>IF($A8952="","",IFERROR(VALUE(MID($A8952,6,2)),""))</f>
        <v>0</v>
      </c>
      <c r="L8952" s="39">
        <f>IF(Txn!$K4482="","","طرف مقابل — "&amp;Txn!$K4482)</f>
        <v>0</v>
      </c>
      <c r="N8952" s="42">
        <f>IF($D8952="",0,COUNTIF(BankAccts,$D8952))</f>
        <v>0</v>
      </c>
    </row>
    <row r="8953" spans="1:14">
      <c r="A8953" s="38">
        <f>IF(Txn!$B4483="","",Txn!$B4483)</f>
        <v>0</v>
      </c>
      <c r="B8953" s="38">
        <f>IF(Txn!$B4483="","",Txn!$C4483)</f>
        <v>0</v>
      </c>
      <c r="C8953" s="39">
        <f>IF(Txn!$B4483="","","تراکنش بانکی")</f>
        <v>0</v>
      </c>
      <c r="D8953" s="38">
        <f>IF(Txn!$B4483="","",IF(Txn!$X4483="","",Txn!$X4483))</f>
        <v>0</v>
      </c>
      <c r="E8953" s="39">
        <f>IF($D8953="","",IFERROR(VLOOKUP($D8953,AcctTbl,2,0),""))</f>
        <v>0</v>
      </c>
      <c r="F8953" s="39">
        <f>IF($D8953="","",IFERROR(VLOOKUP($D8953,AcctTbl,3,0),""))</f>
        <v>0</v>
      </c>
      <c r="G8953" s="39">
        <f>IF(Txn!$B4483="","",Txn!$D4483)</f>
        <v>0</v>
      </c>
      <c r="H8953" s="38">
        <f>IF(Txn!$B4483="","",Txn!$E4483)</f>
        <v>0</v>
      </c>
      <c r="I8953" s="40">
        <f>IF(Txn!$B4483="",0,Txn!$O4483)</f>
        <v>0</v>
      </c>
      <c r="J8953" s="40">
        <f>IF(Txn!$B4483="",0,Txn!$P4483)</f>
        <v>0</v>
      </c>
      <c r="K8953" s="41">
        <f>IF($A8953="","",IFERROR(VALUE(MID($A8953,6,2)),""))</f>
        <v>0</v>
      </c>
      <c r="L8953" s="39">
        <f>IF(Txn!$K4483="","",Txn!$K4483)</f>
        <v>0</v>
      </c>
      <c r="N8953" s="42">
        <f>IF($D8953="",0,COUNTIF(BankAccts,$D8953))</f>
        <v>0</v>
      </c>
    </row>
    <row r="8954" spans="1:14">
      <c r="A8954" s="38">
        <f>IF(Txn!$B4483="","",Txn!$B4483)</f>
        <v>0</v>
      </c>
      <c r="B8954" s="38">
        <f>IF(Txn!$B4483="","",Txn!$C4483)</f>
        <v>0</v>
      </c>
      <c r="C8954" s="39">
        <f>IF(Txn!$B4483="","","تراکنش بانکی")</f>
        <v>0</v>
      </c>
      <c r="D8954" s="38">
        <f>IF(Txn!$B4483="","",IF(IF(Txn!$U4483="TRF",Txn!$Y4483,Txn!$Z4483)="","",IF(Txn!$U4483="TRF",Txn!$Y4483,Txn!$Z4483)))</f>
        <v>0</v>
      </c>
      <c r="E8954" s="39">
        <f>IF($D8954="","",IFERROR(VLOOKUP($D8954,AcctTbl,2,0),""))</f>
        <v>0</v>
      </c>
      <c r="F8954" s="39">
        <f>IF($D8954="","",IFERROR(VLOOKUP($D8954,AcctTbl,3,0),""))</f>
        <v>0</v>
      </c>
      <c r="G8954" s="39">
        <f>IF(Txn!$B4483="","",Txn!$D4483)</f>
        <v>0</v>
      </c>
      <c r="H8954" s="38">
        <f>IF(Txn!$B4483="","",Txn!$E4483)</f>
        <v>0</v>
      </c>
      <c r="I8954" s="40">
        <f>IF(Txn!$B4483="",0,Txn!$Q4483)</f>
        <v>0</v>
      </c>
      <c r="J8954" s="40">
        <f>IF(Txn!$B4483="",0,Txn!$R4483)</f>
        <v>0</v>
      </c>
      <c r="K8954" s="41">
        <f>IF($A8954="","",IFERROR(VALUE(MID($A8954,6,2)),""))</f>
        <v>0</v>
      </c>
      <c r="L8954" s="39">
        <f>IF(Txn!$K4483="","","طرف مقابل — "&amp;Txn!$K4483)</f>
        <v>0</v>
      </c>
      <c r="N8954" s="42">
        <f>IF($D8954="",0,COUNTIF(BankAccts,$D8954))</f>
        <v>0</v>
      </c>
    </row>
    <row r="8955" spans="1:14">
      <c r="A8955" s="38">
        <f>IF(Txn!$B4484="","",Txn!$B4484)</f>
        <v>0</v>
      </c>
      <c r="B8955" s="38">
        <f>IF(Txn!$B4484="","",Txn!$C4484)</f>
        <v>0</v>
      </c>
      <c r="C8955" s="39">
        <f>IF(Txn!$B4484="","","تراکنش بانکی")</f>
        <v>0</v>
      </c>
      <c r="D8955" s="38">
        <f>IF(Txn!$B4484="","",IF(Txn!$X4484="","",Txn!$X4484))</f>
        <v>0</v>
      </c>
      <c r="E8955" s="39">
        <f>IF($D8955="","",IFERROR(VLOOKUP($D8955,AcctTbl,2,0),""))</f>
        <v>0</v>
      </c>
      <c r="F8955" s="39">
        <f>IF($D8955="","",IFERROR(VLOOKUP($D8955,AcctTbl,3,0),""))</f>
        <v>0</v>
      </c>
      <c r="G8955" s="39">
        <f>IF(Txn!$B4484="","",Txn!$D4484)</f>
        <v>0</v>
      </c>
      <c r="H8955" s="38">
        <f>IF(Txn!$B4484="","",Txn!$E4484)</f>
        <v>0</v>
      </c>
      <c r="I8955" s="40">
        <f>IF(Txn!$B4484="",0,Txn!$O4484)</f>
        <v>0</v>
      </c>
      <c r="J8955" s="40">
        <f>IF(Txn!$B4484="",0,Txn!$P4484)</f>
        <v>0</v>
      </c>
      <c r="K8955" s="41">
        <f>IF($A8955="","",IFERROR(VALUE(MID($A8955,6,2)),""))</f>
        <v>0</v>
      </c>
      <c r="L8955" s="39">
        <f>IF(Txn!$K4484="","",Txn!$K4484)</f>
        <v>0</v>
      </c>
      <c r="N8955" s="42">
        <f>IF($D8955="",0,COUNTIF(BankAccts,$D8955))</f>
        <v>0</v>
      </c>
    </row>
    <row r="8956" spans="1:14">
      <c r="A8956" s="38">
        <f>IF(Txn!$B4484="","",Txn!$B4484)</f>
        <v>0</v>
      </c>
      <c r="B8956" s="38">
        <f>IF(Txn!$B4484="","",Txn!$C4484)</f>
        <v>0</v>
      </c>
      <c r="C8956" s="39">
        <f>IF(Txn!$B4484="","","تراکنش بانکی")</f>
        <v>0</v>
      </c>
      <c r="D8956" s="38">
        <f>IF(Txn!$B4484="","",IF(IF(Txn!$U4484="TRF",Txn!$Y4484,Txn!$Z4484)="","",IF(Txn!$U4484="TRF",Txn!$Y4484,Txn!$Z4484)))</f>
        <v>0</v>
      </c>
      <c r="E8956" s="39">
        <f>IF($D8956="","",IFERROR(VLOOKUP($D8956,AcctTbl,2,0),""))</f>
        <v>0</v>
      </c>
      <c r="F8956" s="39">
        <f>IF($D8956="","",IFERROR(VLOOKUP($D8956,AcctTbl,3,0),""))</f>
        <v>0</v>
      </c>
      <c r="G8956" s="39">
        <f>IF(Txn!$B4484="","",Txn!$D4484)</f>
        <v>0</v>
      </c>
      <c r="H8956" s="38">
        <f>IF(Txn!$B4484="","",Txn!$E4484)</f>
        <v>0</v>
      </c>
      <c r="I8956" s="40">
        <f>IF(Txn!$B4484="",0,Txn!$Q4484)</f>
        <v>0</v>
      </c>
      <c r="J8956" s="40">
        <f>IF(Txn!$B4484="",0,Txn!$R4484)</f>
        <v>0</v>
      </c>
      <c r="K8956" s="41">
        <f>IF($A8956="","",IFERROR(VALUE(MID($A8956,6,2)),""))</f>
        <v>0</v>
      </c>
      <c r="L8956" s="39">
        <f>IF(Txn!$K4484="","","طرف مقابل — "&amp;Txn!$K4484)</f>
        <v>0</v>
      </c>
      <c r="N8956" s="42">
        <f>IF($D8956="",0,COUNTIF(BankAccts,$D8956))</f>
        <v>0</v>
      </c>
    </row>
    <row r="8957" spans="1:14">
      <c r="A8957" s="38">
        <f>IF(Txn!$B4485="","",Txn!$B4485)</f>
        <v>0</v>
      </c>
      <c r="B8957" s="38">
        <f>IF(Txn!$B4485="","",Txn!$C4485)</f>
        <v>0</v>
      </c>
      <c r="C8957" s="39">
        <f>IF(Txn!$B4485="","","تراکنش بانکی")</f>
        <v>0</v>
      </c>
      <c r="D8957" s="38">
        <f>IF(Txn!$B4485="","",IF(Txn!$X4485="","",Txn!$X4485))</f>
        <v>0</v>
      </c>
      <c r="E8957" s="39">
        <f>IF($D8957="","",IFERROR(VLOOKUP($D8957,AcctTbl,2,0),""))</f>
        <v>0</v>
      </c>
      <c r="F8957" s="39">
        <f>IF($D8957="","",IFERROR(VLOOKUP($D8957,AcctTbl,3,0),""))</f>
        <v>0</v>
      </c>
      <c r="G8957" s="39">
        <f>IF(Txn!$B4485="","",Txn!$D4485)</f>
        <v>0</v>
      </c>
      <c r="H8957" s="38">
        <f>IF(Txn!$B4485="","",Txn!$E4485)</f>
        <v>0</v>
      </c>
      <c r="I8957" s="40">
        <f>IF(Txn!$B4485="",0,Txn!$O4485)</f>
        <v>0</v>
      </c>
      <c r="J8957" s="40">
        <f>IF(Txn!$B4485="",0,Txn!$P4485)</f>
        <v>0</v>
      </c>
      <c r="K8957" s="41">
        <f>IF($A8957="","",IFERROR(VALUE(MID($A8957,6,2)),""))</f>
        <v>0</v>
      </c>
      <c r="L8957" s="39">
        <f>IF(Txn!$K4485="","",Txn!$K4485)</f>
        <v>0</v>
      </c>
      <c r="N8957" s="42">
        <f>IF($D8957="",0,COUNTIF(BankAccts,$D8957))</f>
        <v>0</v>
      </c>
    </row>
    <row r="8958" spans="1:14">
      <c r="A8958" s="38">
        <f>IF(Txn!$B4485="","",Txn!$B4485)</f>
        <v>0</v>
      </c>
      <c r="B8958" s="38">
        <f>IF(Txn!$B4485="","",Txn!$C4485)</f>
        <v>0</v>
      </c>
      <c r="C8958" s="39">
        <f>IF(Txn!$B4485="","","تراکنش بانکی")</f>
        <v>0</v>
      </c>
      <c r="D8958" s="38">
        <f>IF(Txn!$B4485="","",IF(IF(Txn!$U4485="TRF",Txn!$Y4485,Txn!$Z4485)="","",IF(Txn!$U4485="TRF",Txn!$Y4485,Txn!$Z4485)))</f>
        <v>0</v>
      </c>
      <c r="E8958" s="39">
        <f>IF($D8958="","",IFERROR(VLOOKUP($D8958,AcctTbl,2,0),""))</f>
        <v>0</v>
      </c>
      <c r="F8958" s="39">
        <f>IF($D8958="","",IFERROR(VLOOKUP($D8958,AcctTbl,3,0),""))</f>
        <v>0</v>
      </c>
      <c r="G8958" s="39">
        <f>IF(Txn!$B4485="","",Txn!$D4485)</f>
        <v>0</v>
      </c>
      <c r="H8958" s="38">
        <f>IF(Txn!$B4485="","",Txn!$E4485)</f>
        <v>0</v>
      </c>
      <c r="I8958" s="40">
        <f>IF(Txn!$B4485="",0,Txn!$Q4485)</f>
        <v>0</v>
      </c>
      <c r="J8958" s="40">
        <f>IF(Txn!$B4485="",0,Txn!$R4485)</f>
        <v>0</v>
      </c>
      <c r="K8958" s="41">
        <f>IF($A8958="","",IFERROR(VALUE(MID($A8958,6,2)),""))</f>
        <v>0</v>
      </c>
      <c r="L8958" s="39">
        <f>IF(Txn!$K4485="","","طرف مقابل — "&amp;Txn!$K4485)</f>
        <v>0</v>
      </c>
      <c r="N8958" s="42">
        <f>IF($D8958="",0,COUNTIF(BankAccts,$D8958))</f>
        <v>0</v>
      </c>
    </row>
    <row r="8959" spans="1:14">
      <c r="A8959" s="38">
        <f>IF(Txn!$B4486="","",Txn!$B4486)</f>
        <v>0</v>
      </c>
      <c r="B8959" s="38">
        <f>IF(Txn!$B4486="","",Txn!$C4486)</f>
        <v>0</v>
      </c>
      <c r="C8959" s="39">
        <f>IF(Txn!$B4486="","","تراکنش بانکی")</f>
        <v>0</v>
      </c>
      <c r="D8959" s="38">
        <f>IF(Txn!$B4486="","",IF(Txn!$X4486="","",Txn!$X4486))</f>
        <v>0</v>
      </c>
      <c r="E8959" s="39">
        <f>IF($D8959="","",IFERROR(VLOOKUP($D8959,AcctTbl,2,0),""))</f>
        <v>0</v>
      </c>
      <c r="F8959" s="39">
        <f>IF($D8959="","",IFERROR(VLOOKUP($D8959,AcctTbl,3,0),""))</f>
        <v>0</v>
      </c>
      <c r="G8959" s="39">
        <f>IF(Txn!$B4486="","",Txn!$D4486)</f>
        <v>0</v>
      </c>
      <c r="H8959" s="38">
        <f>IF(Txn!$B4486="","",Txn!$E4486)</f>
        <v>0</v>
      </c>
      <c r="I8959" s="40">
        <f>IF(Txn!$B4486="",0,Txn!$O4486)</f>
        <v>0</v>
      </c>
      <c r="J8959" s="40">
        <f>IF(Txn!$B4486="",0,Txn!$P4486)</f>
        <v>0</v>
      </c>
      <c r="K8959" s="41">
        <f>IF($A8959="","",IFERROR(VALUE(MID($A8959,6,2)),""))</f>
        <v>0</v>
      </c>
      <c r="L8959" s="39">
        <f>IF(Txn!$K4486="","",Txn!$K4486)</f>
        <v>0</v>
      </c>
      <c r="N8959" s="42">
        <f>IF($D8959="",0,COUNTIF(BankAccts,$D8959))</f>
        <v>0</v>
      </c>
    </row>
    <row r="8960" spans="1:14">
      <c r="A8960" s="38">
        <f>IF(Txn!$B4486="","",Txn!$B4486)</f>
        <v>0</v>
      </c>
      <c r="B8960" s="38">
        <f>IF(Txn!$B4486="","",Txn!$C4486)</f>
        <v>0</v>
      </c>
      <c r="C8960" s="39">
        <f>IF(Txn!$B4486="","","تراکنش بانکی")</f>
        <v>0</v>
      </c>
      <c r="D8960" s="38">
        <f>IF(Txn!$B4486="","",IF(IF(Txn!$U4486="TRF",Txn!$Y4486,Txn!$Z4486)="","",IF(Txn!$U4486="TRF",Txn!$Y4486,Txn!$Z4486)))</f>
        <v>0</v>
      </c>
      <c r="E8960" s="39">
        <f>IF($D8960="","",IFERROR(VLOOKUP($D8960,AcctTbl,2,0),""))</f>
        <v>0</v>
      </c>
      <c r="F8960" s="39">
        <f>IF($D8960="","",IFERROR(VLOOKUP($D8960,AcctTbl,3,0),""))</f>
        <v>0</v>
      </c>
      <c r="G8960" s="39">
        <f>IF(Txn!$B4486="","",Txn!$D4486)</f>
        <v>0</v>
      </c>
      <c r="H8960" s="38">
        <f>IF(Txn!$B4486="","",Txn!$E4486)</f>
        <v>0</v>
      </c>
      <c r="I8960" s="40">
        <f>IF(Txn!$B4486="",0,Txn!$Q4486)</f>
        <v>0</v>
      </c>
      <c r="J8960" s="40">
        <f>IF(Txn!$B4486="",0,Txn!$R4486)</f>
        <v>0</v>
      </c>
      <c r="K8960" s="41">
        <f>IF($A8960="","",IFERROR(VALUE(MID($A8960,6,2)),""))</f>
        <v>0</v>
      </c>
      <c r="L8960" s="39">
        <f>IF(Txn!$K4486="","","طرف مقابل — "&amp;Txn!$K4486)</f>
        <v>0</v>
      </c>
      <c r="N8960" s="42">
        <f>IF($D8960="",0,COUNTIF(BankAccts,$D8960))</f>
        <v>0</v>
      </c>
    </row>
    <row r="8961" spans="1:14">
      <c r="A8961" s="38">
        <f>IF(Txn!$B4487="","",Txn!$B4487)</f>
        <v>0</v>
      </c>
      <c r="B8961" s="38">
        <f>IF(Txn!$B4487="","",Txn!$C4487)</f>
        <v>0</v>
      </c>
      <c r="C8961" s="39">
        <f>IF(Txn!$B4487="","","تراکنش بانکی")</f>
        <v>0</v>
      </c>
      <c r="D8961" s="38">
        <f>IF(Txn!$B4487="","",IF(Txn!$X4487="","",Txn!$X4487))</f>
        <v>0</v>
      </c>
      <c r="E8961" s="39">
        <f>IF($D8961="","",IFERROR(VLOOKUP($D8961,AcctTbl,2,0),""))</f>
        <v>0</v>
      </c>
      <c r="F8961" s="39">
        <f>IF($D8961="","",IFERROR(VLOOKUP($D8961,AcctTbl,3,0),""))</f>
        <v>0</v>
      </c>
      <c r="G8961" s="39">
        <f>IF(Txn!$B4487="","",Txn!$D4487)</f>
        <v>0</v>
      </c>
      <c r="H8961" s="38">
        <f>IF(Txn!$B4487="","",Txn!$E4487)</f>
        <v>0</v>
      </c>
      <c r="I8961" s="40">
        <f>IF(Txn!$B4487="",0,Txn!$O4487)</f>
        <v>0</v>
      </c>
      <c r="J8961" s="40">
        <f>IF(Txn!$B4487="",0,Txn!$P4487)</f>
        <v>0</v>
      </c>
      <c r="K8961" s="41">
        <f>IF($A8961="","",IFERROR(VALUE(MID($A8961,6,2)),""))</f>
        <v>0</v>
      </c>
      <c r="L8961" s="39">
        <f>IF(Txn!$K4487="","",Txn!$K4487)</f>
        <v>0</v>
      </c>
      <c r="N8961" s="42">
        <f>IF($D8961="",0,COUNTIF(BankAccts,$D8961))</f>
        <v>0</v>
      </c>
    </row>
    <row r="8962" spans="1:14">
      <c r="A8962" s="38">
        <f>IF(Txn!$B4487="","",Txn!$B4487)</f>
        <v>0</v>
      </c>
      <c r="B8962" s="38">
        <f>IF(Txn!$B4487="","",Txn!$C4487)</f>
        <v>0</v>
      </c>
      <c r="C8962" s="39">
        <f>IF(Txn!$B4487="","","تراکنش بانکی")</f>
        <v>0</v>
      </c>
      <c r="D8962" s="38">
        <f>IF(Txn!$B4487="","",IF(IF(Txn!$U4487="TRF",Txn!$Y4487,Txn!$Z4487)="","",IF(Txn!$U4487="TRF",Txn!$Y4487,Txn!$Z4487)))</f>
        <v>0</v>
      </c>
      <c r="E8962" s="39">
        <f>IF($D8962="","",IFERROR(VLOOKUP($D8962,AcctTbl,2,0),""))</f>
        <v>0</v>
      </c>
      <c r="F8962" s="39">
        <f>IF($D8962="","",IFERROR(VLOOKUP($D8962,AcctTbl,3,0),""))</f>
        <v>0</v>
      </c>
      <c r="G8962" s="39">
        <f>IF(Txn!$B4487="","",Txn!$D4487)</f>
        <v>0</v>
      </c>
      <c r="H8962" s="38">
        <f>IF(Txn!$B4487="","",Txn!$E4487)</f>
        <v>0</v>
      </c>
      <c r="I8962" s="40">
        <f>IF(Txn!$B4487="",0,Txn!$Q4487)</f>
        <v>0</v>
      </c>
      <c r="J8962" s="40">
        <f>IF(Txn!$B4487="",0,Txn!$R4487)</f>
        <v>0</v>
      </c>
      <c r="K8962" s="41">
        <f>IF($A8962="","",IFERROR(VALUE(MID($A8962,6,2)),""))</f>
        <v>0</v>
      </c>
      <c r="L8962" s="39">
        <f>IF(Txn!$K4487="","","طرف مقابل — "&amp;Txn!$K4487)</f>
        <v>0</v>
      </c>
      <c r="N8962" s="42">
        <f>IF($D8962="",0,COUNTIF(BankAccts,$D8962))</f>
        <v>0</v>
      </c>
    </row>
    <row r="8963" spans="1:14">
      <c r="A8963" s="38">
        <f>IF(Txn!$B4488="","",Txn!$B4488)</f>
        <v>0</v>
      </c>
      <c r="B8963" s="38">
        <f>IF(Txn!$B4488="","",Txn!$C4488)</f>
        <v>0</v>
      </c>
      <c r="C8963" s="39">
        <f>IF(Txn!$B4488="","","تراکنش بانکی")</f>
        <v>0</v>
      </c>
      <c r="D8963" s="38">
        <f>IF(Txn!$B4488="","",IF(Txn!$X4488="","",Txn!$X4488))</f>
        <v>0</v>
      </c>
      <c r="E8963" s="39">
        <f>IF($D8963="","",IFERROR(VLOOKUP($D8963,AcctTbl,2,0),""))</f>
        <v>0</v>
      </c>
      <c r="F8963" s="39">
        <f>IF($D8963="","",IFERROR(VLOOKUP($D8963,AcctTbl,3,0),""))</f>
        <v>0</v>
      </c>
      <c r="G8963" s="39">
        <f>IF(Txn!$B4488="","",Txn!$D4488)</f>
        <v>0</v>
      </c>
      <c r="H8963" s="38">
        <f>IF(Txn!$B4488="","",Txn!$E4488)</f>
        <v>0</v>
      </c>
      <c r="I8963" s="40">
        <f>IF(Txn!$B4488="",0,Txn!$O4488)</f>
        <v>0</v>
      </c>
      <c r="J8963" s="40">
        <f>IF(Txn!$B4488="",0,Txn!$P4488)</f>
        <v>0</v>
      </c>
      <c r="K8963" s="41">
        <f>IF($A8963="","",IFERROR(VALUE(MID($A8963,6,2)),""))</f>
        <v>0</v>
      </c>
      <c r="L8963" s="39">
        <f>IF(Txn!$K4488="","",Txn!$K4488)</f>
        <v>0</v>
      </c>
      <c r="N8963" s="42">
        <f>IF($D8963="",0,COUNTIF(BankAccts,$D8963))</f>
        <v>0</v>
      </c>
    </row>
    <row r="8964" spans="1:14">
      <c r="A8964" s="38">
        <f>IF(Txn!$B4488="","",Txn!$B4488)</f>
        <v>0</v>
      </c>
      <c r="B8964" s="38">
        <f>IF(Txn!$B4488="","",Txn!$C4488)</f>
        <v>0</v>
      </c>
      <c r="C8964" s="39">
        <f>IF(Txn!$B4488="","","تراکنش بانکی")</f>
        <v>0</v>
      </c>
      <c r="D8964" s="38">
        <f>IF(Txn!$B4488="","",IF(IF(Txn!$U4488="TRF",Txn!$Y4488,Txn!$Z4488)="","",IF(Txn!$U4488="TRF",Txn!$Y4488,Txn!$Z4488)))</f>
        <v>0</v>
      </c>
      <c r="E8964" s="39">
        <f>IF($D8964="","",IFERROR(VLOOKUP($D8964,AcctTbl,2,0),""))</f>
        <v>0</v>
      </c>
      <c r="F8964" s="39">
        <f>IF($D8964="","",IFERROR(VLOOKUP($D8964,AcctTbl,3,0),""))</f>
        <v>0</v>
      </c>
      <c r="G8964" s="39">
        <f>IF(Txn!$B4488="","",Txn!$D4488)</f>
        <v>0</v>
      </c>
      <c r="H8964" s="38">
        <f>IF(Txn!$B4488="","",Txn!$E4488)</f>
        <v>0</v>
      </c>
      <c r="I8964" s="40">
        <f>IF(Txn!$B4488="",0,Txn!$Q4488)</f>
        <v>0</v>
      </c>
      <c r="J8964" s="40">
        <f>IF(Txn!$B4488="",0,Txn!$R4488)</f>
        <v>0</v>
      </c>
      <c r="K8964" s="41">
        <f>IF($A8964="","",IFERROR(VALUE(MID($A8964,6,2)),""))</f>
        <v>0</v>
      </c>
      <c r="L8964" s="39">
        <f>IF(Txn!$K4488="","","طرف مقابل — "&amp;Txn!$K4488)</f>
        <v>0</v>
      </c>
      <c r="N8964" s="42">
        <f>IF($D8964="",0,COUNTIF(BankAccts,$D8964))</f>
        <v>0</v>
      </c>
    </row>
    <row r="8965" spans="1:14">
      <c r="A8965" s="38">
        <f>IF(Txn!$B4489="","",Txn!$B4489)</f>
        <v>0</v>
      </c>
      <c r="B8965" s="38">
        <f>IF(Txn!$B4489="","",Txn!$C4489)</f>
        <v>0</v>
      </c>
      <c r="C8965" s="39">
        <f>IF(Txn!$B4489="","","تراکنش بانکی")</f>
        <v>0</v>
      </c>
      <c r="D8965" s="38">
        <f>IF(Txn!$B4489="","",IF(Txn!$X4489="","",Txn!$X4489))</f>
        <v>0</v>
      </c>
      <c r="E8965" s="39">
        <f>IF($D8965="","",IFERROR(VLOOKUP($D8965,AcctTbl,2,0),""))</f>
        <v>0</v>
      </c>
      <c r="F8965" s="39">
        <f>IF($D8965="","",IFERROR(VLOOKUP($D8965,AcctTbl,3,0),""))</f>
        <v>0</v>
      </c>
      <c r="G8965" s="39">
        <f>IF(Txn!$B4489="","",Txn!$D4489)</f>
        <v>0</v>
      </c>
      <c r="H8965" s="38">
        <f>IF(Txn!$B4489="","",Txn!$E4489)</f>
        <v>0</v>
      </c>
      <c r="I8965" s="40">
        <f>IF(Txn!$B4489="",0,Txn!$O4489)</f>
        <v>0</v>
      </c>
      <c r="J8965" s="40">
        <f>IF(Txn!$B4489="",0,Txn!$P4489)</f>
        <v>0</v>
      </c>
      <c r="K8965" s="41">
        <f>IF($A8965="","",IFERROR(VALUE(MID($A8965,6,2)),""))</f>
        <v>0</v>
      </c>
      <c r="L8965" s="39">
        <f>IF(Txn!$K4489="","",Txn!$K4489)</f>
        <v>0</v>
      </c>
      <c r="N8965" s="42">
        <f>IF($D8965="",0,COUNTIF(BankAccts,$D8965))</f>
        <v>0</v>
      </c>
    </row>
    <row r="8966" spans="1:14">
      <c r="A8966" s="38">
        <f>IF(Txn!$B4489="","",Txn!$B4489)</f>
        <v>0</v>
      </c>
      <c r="B8966" s="38">
        <f>IF(Txn!$B4489="","",Txn!$C4489)</f>
        <v>0</v>
      </c>
      <c r="C8966" s="39">
        <f>IF(Txn!$B4489="","","تراکنش بانکی")</f>
        <v>0</v>
      </c>
      <c r="D8966" s="38">
        <f>IF(Txn!$B4489="","",IF(IF(Txn!$U4489="TRF",Txn!$Y4489,Txn!$Z4489)="","",IF(Txn!$U4489="TRF",Txn!$Y4489,Txn!$Z4489)))</f>
        <v>0</v>
      </c>
      <c r="E8966" s="39">
        <f>IF($D8966="","",IFERROR(VLOOKUP($D8966,AcctTbl,2,0),""))</f>
        <v>0</v>
      </c>
      <c r="F8966" s="39">
        <f>IF($D8966="","",IFERROR(VLOOKUP($D8966,AcctTbl,3,0),""))</f>
        <v>0</v>
      </c>
      <c r="G8966" s="39">
        <f>IF(Txn!$B4489="","",Txn!$D4489)</f>
        <v>0</v>
      </c>
      <c r="H8966" s="38">
        <f>IF(Txn!$B4489="","",Txn!$E4489)</f>
        <v>0</v>
      </c>
      <c r="I8966" s="40">
        <f>IF(Txn!$B4489="",0,Txn!$Q4489)</f>
        <v>0</v>
      </c>
      <c r="J8966" s="40">
        <f>IF(Txn!$B4489="",0,Txn!$R4489)</f>
        <v>0</v>
      </c>
      <c r="K8966" s="41">
        <f>IF($A8966="","",IFERROR(VALUE(MID($A8966,6,2)),""))</f>
        <v>0</v>
      </c>
      <c r="L8966" s="39">
        <f>IF(Txn!$K4489="","","طرف مقابل — "&amp;Txn!$K4489)</f>
        <v>0</v>
      </c>
      <c r="N8966" s="42">
        <f>IF($D8966="",0,COUNTIF(BankAccts,$D8966))</f>
        <v>0</v>
      </c>
    </row>
    <row r="8967" spans="1:14">
      <c r="A8967" s="38">
        <f>IF(Txn!$B4490="","",Txn!$B4490)</f>
        <v>0</v>
      </c>
      <c r="B8967" s="38">
        <f>IF(Txn!$B4490="","",Txn!$C4490)</f>
        <v>0</v>
      </c>
      <c r="C8967" s="39">
        <f>IF(Txn!$B4490="","","تراکنش بانکی")</f>
        <v>0</v>
      </c>
      <c r="D8967" s="38">
        <f>IF(Txn!$B4490="","",IF(Txn!$X4490="","",Txn!$X4490))</f>
        <v>0</v>
      </c>
      <c r="E8967" s="39">
        <f>IF($D8967="","",IFERROR(VLOOKUP($D8967,AcctTbl,2,0),""))</f>
        <v>0</v>
      </c>
      <c r="F8967" s="39">
        <f>IF($D8967="","",IFERROR(VLOOKUP($D8967,AcctTbl,3,0),""))</f>
        <v>0</v>
      </c>
      <c r="G8967" s="39">
        <f>IF(Txn!$B4490="","",Txn!$D4490)</f>
        <v>0</v>
      </c>
      <c r="H8967" s="38">
        <f>IF(Txn!$B4490="","",Txn!$E4490)</f>
        <v>0</v>
      </c>
      <c r="I8967" s="40">
        <f>IF(Txn!$B4490="",0,Txn!$O4490)</f>
        <v>0</v>
      </c>
      <c r="J8967" s="40">
        <f>IF(Txn!$B4490="",0,Txn!$P4490)</f>
        <v>0</v>
      </c>
      <c r="K8967" s="41">
        <f>IF($A8967="","",IFERROR(VALUE(MID($A8967,6,2)),""))</f>
        <v>0</v>
      </c>
      <c r="L8967" s="39">
        <f>IF(Txn!$K4490="","",Txn!$K4490)</f>
        <v>0</v>
      </c>
      <c r="N8967" s="42">
        <f>IF($D8967="",0,COUNTIF(BankAccts,$D8967))</f>
        <v>0</v>
      </c>
    </row>
    <row r="8968" spans="1:14">
      <c r="A8968" s="38">
        <f>IF(Txn!$B4490="","",Txn!$B4490)</f>
        <v>0</v>
      </c>
      <c r="B8968" s="38">
        <f>IF(Txn!$B4490="","",Txn!$C4490)</f>
        <v>0</v>
      </c>
      <c r="C8968" s="39">
        <f>IF(Txn!$B4490="","","تراکنش بانکی")</f>
        <v>0</v>
      </c>
      <c r="D8968" s="38">
        <f>IF(Txn!$B4490="","",IF(IF(Txn!$U4490="TRF",Txn!$Y4490,Txn!$Z4490)="","",IF(Txn!$U4490="TRF",Txn!$Y4490,Txn!$Z4490)))</f>
        <v>0</v>
      </c>
      <c r="E8968" s="39">
        <f>IF($D8968="","",IFERROR(VLOOKUP($D8968,AcctTbl,2,0),""))</f>
        <v>0</v>
      </c>
      <c r="F8968" s="39">
        <f>IF($D8968="","",IFERROR(VLOOKUP($D8968,AcctTbl,3,0),""))</f>
        <v>0</v>
      </c>
      <c r="G8968" s="39">
        <f>IF(Txn!$B4490="","",Txn!$D4490)</f>
        <v>0</v>
      </c>
      <c r="H8968" s="38">
        <f>IF(Txn!$B4490="","",Txn!$E4490)</f>
        <v>0</v>
      </c>
      <c r="I8968" s="40">
        <f>IF(Txn!$B4490="",0,Txn!$Q4490)</f>
        <v>0</v>
      </c>
      <c r="J8968" s="40">
        <f>IF(Txn!$B4490="",0,Txn!$R4490)</f>
        <v>0</v>
      </c>
      <c r="K8968" s="41">
        <f>IF($A8968="","",IFERROR(VALUE(MID($A8968,6,2)),""))</f>
        <v>0</v>
      </c>
      <c r="L8968" s="39">
        <f>IF(Txn!$K4490="","","طرف مقابل — "&amp;Txn!$K4490)</f>
        <v>0</v>
      </c>
      <c r="N8968" s="42">
        <f>IF($D8968="",0,COUNTIF(BankAccts,$D8968))</f>
        <v>0</v>
      </c>
    </row>
    <row r="8969" spans="1:14">
      <c r="A8969" s="38">
        <f>IF(Txn!$B4491="","",Txn!$B4491)</f>
        <v>0</v>
      </c>
      <c r="B8969" s="38">
        <f>IF(Txn!$B4491="","",Txn!$C4491)</f>
        <v>0</v>
      </c>
      <c r="C8969" s="39">
        <f>IF(Txn!$B4491="","","تراکنش بانکی")</f>
        <v>0</v>
      </c>
      <c r="D8969" s="38">
        <f>IF(Txn!$B4491="","",IF(Txn!$X4491="","",Txn!$X4491))</f>
        <v>0</v>
      </c>
      <c r="E8969" s="39">
        <f>IF($D8969="","",IFERROR(VLOOKUP($D8969,AcctTbl,2,0),""))</f>
        <v>0</v>
      </c>
      <c r="F8969" s="39">
        <f>IF($D8969="","",IFERROR(VLOOKUP($D8969,AcctTbl,3,0),""))</f>
        <v>0</v>
      </c>
      <c r="G8969" s="39">
        <f>IF(Txn!$B4491="","",Txn!$D4491)</f>
        <v>0</v>
      </c>
      <c r="H8969" s="38">
        <f>IF(Txn!$B4491="","",Txn!$E4491)</f>
        <v>0</v>
      </c>
      <c r="I8969" s="40">
        <f>IF(Txn!$B4491="",0,Txn!$O4491)</f>
        <v>0</v>
      </c>
      <c r="J8969" s="40">
        <f>IF(Txn!$B4491="",0,Txn!$P4491)</f>
        <v>0</v>
      </c>
      <c r="K8969" s="41">
        <f>IF($A8969="","",IFERROR(VALUE(MID($A8969,6,2)),""))</f>
        <v>0</v>
      </c>
      <c r="L8969" s="39">
        <f>IF(Txn!$K4491="","",Txn!$K4491)</f>
        <v>0</v>
      </c>
      <c r="N8969" s="42">
        <f>IF($D8969="",0,COUNTIF(BankAccts,$D8969))</f>
        <v>0</v>
      </c>
    </row>
    <row r="8970" spans="1:14">
      <c r="A8970" s="38">
        <f>IF(Txn!$B4491="","",Txn!$B4491)</f>
        <v>0</v>
      </c>
      <c r="B8970" s="38">
        <f>IF(Txn!$B4491="","",Txn!$C4491)</f>
        <v>0</v>
      </c>
      <c r="C8970" s="39">
        <f>IF(Txn!$B4491="","","تراکنش بانکی")</f>
        <v>0</v>
      </c>
      <c r="D8970" s="38">
        <f>IF(Txn!$B4491="","",IF(IF(Txn!$U4491="TRF",Txn!$Y4491,Txn!$Z4491)="","",IF(Txn!$U4491="TRF",Txn!$Y4491,Txn!$Z4491)))</f>
        <v>0</v>
      </c>
      <c r="E8970" s="39">
        <f>IF($D8970="","",IFERROR(VLOOKUP($D8970,AcctTbl,2,0),""))</f>
        <v>0</v>
      </c>
      <c r="F8970" s="39">
        <f>IF($D8970="","",IFERROR(VLOOKUP($D8970,AcctTbl,3,0),""))</f>
        <v>0</v>
      </c>
      <c r="G8970" s="39">
        <f>IF(Txn!$B4491="","",Txn!$D4491)</f>
        <v>0</v>
      </c>
      <c r="H8970" s="38">
        <f>IF(Txn!$B4491="","",Txn!$E4491)</f>
        <v>0</v>
      </c>
      <c r="I8970" s="40">
        <f>IF(Txn!$B4491="",0,Txn!$Q4491)</f>
        <v>0</v>
      </c>
      <c r="J8970" s="40">
        <f>IF(Txn!$B4491="",0,Txn!$R4491)</f>
        <v>0</v>
      </c>
      <c r="K8970" s="41">
        <f>IF($A8970="","",IFERROR(VALUE(MID($A8970,6,2)),""))</f>
        <v>0</v>
      </c>
      <c r="L8970" s="39">
        <f>IF(Txn!$K4491="","","طرف مقابل — "&amp;Txn!$K4491)</f>
        <v>0</v>
      </c>
      <c r="N8970" s="42">
        <f>IF($D8970="",0,COUNTIF(BankAccts,$D8970))</f>
        <v>0</v>
      </c>
    </row>
    <row r="8971" spans="1:14">
      <c r="A8971" s="38">
        <f>IF(Txn!$B4492="","",Txn!$B4492)</f>
        <v>0</v>
      </c>
      <c r="B8971" s="38">
        <f>IF(Txn!$B4492="","",Txn!$C4492)</f>
        <v>0</v>
      </c>
      <c r="C8971" s="39">
        <f>IF(Txn!$B4492="","","تراکنش بانکی")</f>
        <v>0</v>
      </c>
      <c r="D8971" s="38">
        <f>IF(Txn!$B4492="","",IF(Txn!$X4492="","",Txn!$X4492))</f>
        <v>0</v>
      </c>
      <c r="E8971" s="39">
        <f>IF($D8971="","",IFERROR(VLOOKUP($D8971,AcctTbl,2,0),""))</f>
        <v>0</v>
      </c>
      <c r="F8971" s="39">
        <f>IF($D8971="","",IFERROR(VLOOKUP($D8971,AcctTbl,3,0),""))</f>
        <v>0</v>
      </c>
      <c r="G8971" s="39">
        <f>IF(Txn!$B4492="","",Txn!$D4492)</f>
        <v>0</v>
      </c>
      <c r="H8971" s="38">
        <f>IF(Txn!$B4492="","",Txn!$E4492)</f>
        <v>0</v>
      </c>
      <c r="I8971" s="40">
        <f>IF(Txn!$B4492="",0,Txn!$O4492)</f>
        <v>0</v>
      </c>
      <c r="J8971" s="40">
        <f>IF(Txn!$B4492="",0,Txn!$P4492)</f>
        <v>0</v>
      </c>
      <c r="K8971" s="41">
        <f>IF($A8971="","",IFERROR(VALUE(MID($A8971,6,2)),""))</f>
        <v>0</v>
      </c>
      <c r="L8971" s="39">
        <f>IF(Txn!$K4492="","",Txn!$K4492)</f>
        <v>0</v>
      </c>
      <c r="N8971" s="42">
        <f>IF($D8971="",0,COUNTIF(BankAccts,$D8971))</f>
        <v>0</v>
      </c>
    </row>
    <row r="8972" spans="1:14">
      <c r="A8972" s="38">
        <f>IF(Txn!$B4492="","",Txn!$B4492)</f>
        <v>0</v>
      </c>
      <c r="B8972" s="38">
        <f>IF(Txn!$B4492="","",Txn!$C4492)</f>
        <v>0</v>
      </c>
      <c r="C8972" s="39">
        <f>IF(Txn!$B4492="","","تراکنش بانکی")</f>
        <v>0</v>
      </c>
      <c r="D8972" s="38">
        <f>IF(Txn!$B4492="","",IF(IF(Txn!$U4492="TRF",Txn!$Y4492,Txn!$Z4492)="","",IF(Txn!$U4492="TRF",Txn!$Y4492,Txn!$Z4492)))</f>
        <v>0</v>
      </c>
      <c r="E8972" s="39">
        <f>IF($D8972="","",IFERROR(VLOOKUP($D8972,AcctTbl,2,0),""))</f>
        <v>0</v>
      </c>
      <c r="F8972" s="39">
        <f>IF($D8972="","",IFERROR(VLOOKUP($D8972,AcctTbl,3,0),""))</f>
        <v>0</v>
      </c>
      <c r="G8972" s="39">
        <f>IF(Txn!$B4492="","",Txn!$D4492)</f>
        <v>0</v>
      </c>
      <c r="H8972" s="38">
        <f>IF(Txn!$B4492="","",Txn!$E4492)</f>
        <v>0</v>
      </c>
      <c r="I8972" s="40">
        <f>IF(Txn!$B4492="",0,Txn!$Q4492)</f>
        <v>0</v>
      </c>
      <c r="J8972" s="40">
        <f>IF(Txn!$B4492="",0,Txn!$R4492)</f>
        <v>0</v>
      </c>
      <c r="K8972" s="41">
        <f>IF($A8972="","",IFERROR(VALUE(MID($A8972,6,2)),""))</f>
        <v>0</v>
      </c>
      <c r="L8972" s="39">
        <f>IF(Txn!$K4492="","","طرف مقابل — "&amp;Txn!$K4492)</f>
        <v>0</v>
      </c>
      <c r="N8972" s="42">
        <f>IF($D8972="",0,COUNTIF(BankAccts,$D8972))</f>
        <v>0</v>
      </c>
    </row>
    <row r="8973" spans="1:14">
      <c r="A8973" s="38">
        <f>IF(Txn!$B4493="","",Txn!$B4493)</f>
        <v>0</v>
      </c>
      <c r="B8973" s="38">
        <f>IF(Txn!$B4493="","",Txn!$C4493)</f>
        <v>0</v>
      </c>
      <c r="C8973" s="39">
        <f>IF(Txn!$B4493="","","تراکنش بانکی")</f>
        <v>0</v>
      </c>
      <c r="D8973" s="38">
        <f>IF(Txn!$B4493="","",IF(Txn!$X4493="","",Txn!$X4493))</f>
        <v>0</v>
      </c>
      <c r="E8973" s="39">
        <f>IF($D8973="","",IFERROR(VLOOKUP($D8973,AcctTbl,2,0),""))</f>
        <v>0</v>
      </c>
      <c r="F8973" s="39">
        <f>IF($D8973="","",IFERROR(VLOOKUP($D8973,AcctTbl,3,0),""))</f>
        <v>0</v>
      </c>
      <c r="G8973" s="39">
        <f>IF(Txn!$B4493="","",Txn!$D4493)</f>
        <v>0</v>
      </c>
      <c r="H8973" s="38">
        <f>IF(Txn!$B4493="","",Txn!$E4493)</f>
        <v>0</v>
      </c>
      <c r="I8973" s="40">
        <f>IF(Txn!$B4493="",0,Txn!$O4493)</f>
        <v>0</v>
      </c>
      <c r="J8973" s="40">
        <f>IF(Txn!$B4493="",0,Txn!$P4493)</f>
        <v>0</v>
      </c>
      <c r="K8973" s="41">
        <f>IF($A8973="","",IFERROR(VALUE(MID($A8973,6,2)),""))</f>
        <v>0</v>
      </c>
      <c r="L8973" s="39">
        <f>IF(Txn!$K4493="","",Txn!$K4493)</f>
        <v>0</v>
      </c>
      <c r="N8973" s="42">
        <f>IF($D8973="",0,COUNTIF(BankAccts,$D8973))</f>
        <v>0</v>
      </c>
    </row>
    <row r="8974" spans="1:14">
      <c r="A8974" s="38">
        <f>IF(Txn!$B4493="","",Txn!$B4493)</f>
        <v>0</v>
      </c>
      <c r="B8974" s="38">
        <f>IF(Txn!$B4493="","",Txn!$C4493)</f>
        <v>0</v>
      </c>
      <c r="C8974" s="39">
        <f>IF(Txn!$B4493="","","تراکنش بانکی")</f>
        <v>0</v>
      </c>
      <c r="D8974" s="38">
        <f>IF(Txn!$B4493="","",IF(IF(Txn!$U4493="TRF",Txn!$Y4493,Txn!$Z4493)="","",IF(Txn!$U4493="TRF",Txn!$Y4493,Txn!$Z4493)))</f>
        <v>0</v>
      </c>
      <c r="E8974" s="39">
        <f>IF($D8974="","",IFERROR(VLOOKUP($D8974,AcctTbl,2,0),""))</f>
        <v>0</v>
      </c>
      <c r="F8974" s="39">
        <f>IF($D8974="","",IFERROR(VLOOKUP($D8974,AcctTbl,3,0),""))</f>
        <v>0</v>
      </c>
      <c r="G8974" s="39">
        <f>IF(Txn!$B4493="","",Txn!$D4493)</f>
        <v>0</v>
      </c>
      <c r="H8974" s="38">
        <f>IF(Txn!$B4493="","",Txn!$E4493)</f>
        <v>0</v>
      </c>
      <c r="I8974" s="40">
        <f>IF(Txn!$B4493="",0,Txn!$Q4493)</f>
        <v>0</v>
      </c>
      <c r="J8974" s="40">
        <f>IF(Txn!$B4493="",0,Txn!$R4493)</f>
        <v>0</v>
      </c>
      <c r="K8974" s="41">
        <f>IF($A8974="","",IFERROR(VALUE(MID($A8974,6,2)),""))</f>
        <v>0</v>
      </c>
      <c r="L8974" s="39">
        <f>IF(Txn!$K4493="","","طرف مقابل — "&amp;Txn!$K4493)</f>
        <v>0</v>
      </c>
      <c r="N8974" s="42">
        <f>IF($D8974="",0,COUNTIF(BankAccts,$D8974))</f>
        <v>0</v>
      </c>
    </row>
    <row r="8975" spans="1:14">
      <c r="A8975" s="38">
        <f>IF(Txn!$B4494="","",Txn!$B4494)</f>
        <v>0</v>
      </c>
      <c r="B8975" s="38">
        <f>IF(Txn!$B4494="","",Txn!$C4494)</f>
        <v>0</v>
      </c>
      <c r="C8975" s="39">
        <f>IF(Txn!$B4494="","","تراکنش بانکی")</f>
        <v>0</v>
      </c>
      <c r="D8975" s="38">
        <f>IF(Txn!$B4494="","",IF(Txn!$X4494="","",Txn!$X4494))</f>
        <v>0</v>
      </c>
      <c r="E8975" s="39">
        <f>IF($D8975="","",IFERROR(VLOOKUP($D8975,AcctTbl,2,0),""))</f>
        <v>0</v>
      </c>
      <c r="F8975" s="39">
        <f>IF($D8975="","",IFERROR(VLOOKUP($D8975,AcctTbl,3,0),""))</f>
        <v>0</v>
      </c>
      <c r="G8975" s="39">
        <f>IF(Txn!$B4494="","",Txn!$D4494)</f>
        <v>0</v>
      </c>
      <c r="H8975" s="38">
        <f>IF(Txn!$B4494="","",Txn!$E4494)</f>
        <v>0</v>
      </c>
      <c r="I8975" s="40">
        <f>IF(Txn!$B4494="",0,Txn!$O4494)</f>
        <v>0</v>
      </c>
      <c r="J8975" s="40">
        <f>IF(Txn!$B4494="",0,Txn!$P4494)</f>
        <v>0</v>
      </c>
      <c r="K8975" s="41">
        <f>IF($A8975="","",IFERROR(VALUE(MID($A8975,6,2)),""))</f>
        <v>0</v>
      </c>
      <c r="L8975" s="39">
        <f>IF(Txn!$K4494="","",Txn!$K4494)</f>
        <v>0</v>
      </c>
      <c r="N8975" s="42">
        <f>IF($D8975="",0,COUNTIF(BankAccts,$D8975))</f>
        <v>0</v>
      </c>
    </row>
    <row r="8976" spans="1:14">
      <c r="A8976" s="38">
        <f>IF(Txn!$B4494="","",Txn!$B4494)</f>
        <v>0</v>
      </c>
      <c r="B8976" s="38">
        <f>IF(Txn!$B4494="","",Txn!$C4494)</f>
        <v>0</v>
      </c>
      <c r="C8976" s="39">
        <f>IF(Txn!$B4494="","","تراکنش بانکی")</f>
        <v>0</v>
      </c>
      <c r="D8976" s="38">
        <f>IF(Txn!$B4494="","",IF(IF(Txn!$U4494="TRF",Txn!$Y4494,Txn!$Z4494)="","",IF(Txn!$U4494="TRF",Txn!$Y4494,Txn!$Z4494)))</f>
        <v>0</v>
      </c>
      <c r="E8976" s="39">
        <f>IF($D8976="","",IFERROR(VLOOKUP($D8976,AcctTbl,2,0),""))</f>
        <v>0</v>
      </c>
      <c r="F8976" s="39">
        <f>IF($D8976="","",IFERROR(VLOOKUP($D8976,AcctTbl,3,0),""))</f>
        <v>0</v>
      </c>
      <c r="G8976" s="39">
        <f>IF(Txn!$B4494="","",Txn!$D4494)</f>
        <v>0</v>
      </c>
      <c r="H8976" s="38">
        <f>IF(Txn!$B4494="","",Txn!$E4494)</f>
        <v>0</v>
      </c>
      <c r="I8976" s="40">
        <f>IF(Txn!$B4494="",0,Txn!$Q4494)</f>
        <v>0</v>
      </c>
      <c r="J8976" s="40">
        <f>IF(Txn!$B4494="",0,Txn!$R4494)</f>
        <v>0</v>
      </c>
      <c r="K8976" s="41">
        <f>IF($A8976="","",IFERROR(VALUE(MID($A8976,6,2)),""))</f>
        <v>0</v>
      </c>
      <c r="L8976" s="39">
        <f>IF(Txn!$K4494="","","طرف مقابل — "&amp;Txn!$K4494)</f>
        <v>0</v>
      </c>
      <c r="N8976" s="42">
        <f>IF($D8976="",0,COUNTIF(BankAccts,$D8976))</f>
        <v>0</v>
      </c>
    </row>
    <row r="8977" spans="1:14">
      <c r="A8977" s="38">
        <f>IF(Txn!$B4495="","",Txn!$B4495)</f>
        <v>0</v>
      </c>
      <c r="B8977" s="38">
        <f>IF(Txn!$B4495="","",Txn!$C4495)</f>
        <v>0</v>
      </c>
      <c r="C8977" s="39">
        <f>IF(Txn!$B4495="","","تراکنش بانکی")</f>
        <v>0</v>
      </c>
      <c r="D8977" s="38">
        <f>IF(Txn!$B4495="","",IF(Txn!$X4495="","",Txn!$X4495))</f>
        <v>0</v>
      </c>
      <c r="E8977" s="39">
        <f>IF($D8977="","",IFERROR(VLOOKUP($D8977,AcctTbl,2,0),""))</f>
        <v>0</v>
      </c>
      <c r="F8977" s="39">
        <f>IF($D8977="","",IFERROR(VLOOKUP($D8977,AcctTbl,3,0),""))</f>
        <v>0</v>
      </c>
      <c r="G8977" s="39">
        <f>IF(Txn!$B4495="","",Txn!$D4495)</f>
        <v>0</v>
      </c>
      <c r="H8977" s="38">
        <f>IF(Txn!$B4495="","",Txn!$E4495)</f>
        <v>0</v>
      </c>
      <c r="I8977" s="40">
        <f>IF(Txn!$B4495="",0,Txn!$O4495)</f>
        <v>0</v>
      </c>
      <c r="J8977" s="40">
        <f>IF(Txn!$B4495="",0,Txn!$P4495)</f>
        <v>0</v>
      </c>
      <c r="K8977" s="41">
        <f>IF($A8977="","",IFERROR(VALUE(MID($A8977,6,2)),""))</f>
        <v>0</v>
      </c>
      <c r="L8977" s="39">
        <f>IF(Txn!$K4495="","",Txn!$K4495)</f>
        <v>0</v>
      </c>
      <c r="N8977" s="42">
        <f>IF($D8977="",0,COUNTIF(BankAccts,$D8977))</f>
        <v>0</v>
      </c>
    </row>
    <row r="8978" spans="1:14">
      <c r="A8978" s="38">
        <f>IF(Txn!$B4495="","",Txn!$B4495)</f>
        <v>0</v>
      </c>
      <c r="B8978" s="38">
        <f>IF(Txn!$B4495="","",Txn!$C4495)</f>
        <v>0</v>
      </c>
      <c r="C8978" s="39">
        <f>IF(Txn!$B4495="","","تراکنش بانکی")</f>
        <v>0</v>
      </c>
      <c r="D8978" s="38">
        <f>IF(Txn!$B4495="","",IF(IF(Txn!$U4495="TRF",Txn!$Y4495,Txn!$Z4495)="","",IF(Txn!$U4495="TRF",Txn!$Y4495,Txn!$Z4495)))</f>
        <v>0</v>
      </c>
      <c r="E8978" s="39">
        <f>IF($D8978="","",IFERROR(VLOOKUP($D8978,AcctTbl,2,0),""))</f>
        <v>0</v>
      </c>
      <c r="F8978" s="39">
        <f>IF($D8978="","",IFERROR(VLOOKUP($D8978,AcctTbl,3,0),""))</f>
        <v>0</v>
      </c>
      <c r="G8978" s="39">
        <f>IF(Txn!$B4495="","",Txn!$D4495)</f>
        <v>0</v>
      </c>
      <c r="H8978" s="38">
        <f>IF(Txn!$B4495="","",Txn!$E4495)</f>
        <v>0</v>
      </c>
      <c r="I8978" s="40">
        <f>IF(Txn!$B4495="",0,Txn!$Q4495)</f>
        <v>0</v>
      </c>
      <c r="J8978" s="40">
        <f>IF(Txn!$B4495="",0,Txn!$R4495)</f>
        <v>0</v>
      </c>
      <c r="K8978" s="41">
        <f>IF($A8978="","",IFERROR(VALUE(MID($A8978,6,2)),""))</f>
        <v>0</v>
      </c>
      <c r="L8978" s="39">
        <f>IF(Txn!$K4495="","","طرف مقابل — "&amp;Txn!$K4495)</f>
        <v>0</v>
      </c>
      <c r="N8978" s="42">
        <f>IF($D8978="",0,COUNTIF(BankAccts,$D8978))</f>
        <v>0</v>
      </c>
    </row>
    <row r="8979" spans="1:14">
      <c r="A8979" s="38">
        <f>IF(Txn!$B4496="","",Txn!$B4496)</f>
        <v>0</v>
      </c>
      <c r="B8979" s="38">
        <f>IF(Txn!$B4496="","",Txn!$C4496)</f>
        <v>0</v>
      </c>
      <c r="C8979" s="39">
        <f>IF(Txn!$B4496="","","تراکنش بانکی")</f>
        <v>0</v>
      </c>
      <c r="D8979" s="38">
        <f>IF(Txn!$B4496="","",IF(Txn!$X4496="","",Txn!$X4496))</f>
        <v>0</v>
      </c>
      <c r="E8979" s="39">
        <f>IF($D8979="","",IFERROR(VLOOKUP($D8979,AcctTbl,2,0),""))</f>
        <v>0</v>
      </c>
      <c r="F8979" s="39">
        <f>IF($D8979="","",IFERROR(VLOOKUP($D8979,AcctTbl,3,0),""))</f>
        <v>0</v>
      </c>
      <c r="G8979" s="39">
        <f>IF(Txn!$B4496="","",Txn!$D4496)</f>
        <v>0</v>
      </c>
      <c r="H8979" s="38">
        <f>IF(Txn!$B4496="","",Txn!$E4496)</f>
        <v>0</v>
      </c>
      <c r="I8979" s="40">
        <f>IF(Txn!$B4496="",0,Txn!$O4496)</f>
        <v>0</v>
      </c>
      <c r="J8979" s="40">
        <f>IF(Txn!$B4496="",0,Txn!$P4496)</f>
        <v>0</v>
      </c>
      <c r="K8979" s="41">
        <f>IF($A8979="","",IFERROR(VALUE(MID($A8979,6,2)),""))</f>
        <v>0</v>
      </c>
      <c r="L8979" s="39">
        <f>IF(Txn!$K4496="","",Txn!$K4496)</f>
        <v>0</v>
      </c>
      <c r="N8979" s="42">
        <f>IF($D8979="",0,COUNTIF(BankAccts,$D8979))</f>
        <v>0</v>
      </c>
    </row>
    <row r="8980" spans="1:14">
      <c r="A8980" s="38">
        <f>IF(Txn!$B4496="","",Txn!$B4496)</f>
        <v>0</v>
      </c>
      <c r="B8980" s="38">
        <f>IF(Txn!$B4496="","",Txn!$C4496)</f>
        <v>0</v>
      </c>
      <c r="C8980" s="39">
        <f>IF(Txn!$B4496="","","تراکنش بانکی")</f>
        <v>0</v>
      </c>
      <c r="D8980" s="38">
        <f>IF(Txn!$B4496="","",IF(IF(Txn!$U4496="TRF",Txn!$Y4496,Txn!$Z4496)="","",IF(Txn!$U4496="TRF",Txn!$Y4496,Txn!$Z4496)))</f>
        <v>0</v>
      </c>
      <c r="E8980" s="39">
        <f>IF($D8980="","",IFERROR(VLOOKUP($D8980,AcctTbl,2,0),""))</f>
        <v>0</v>
      </c>
      <c r="F8980" s="39">
        <f>IF($D8980="","",IFERROR(VLOOKUP($D8980,AcctTbl,3,0),""))</f>
        <v>0</v>
      </c>
      <c r="G8980" s="39">
        <f>IF(Txn!$B4496="","",Txn!$D4496)</f>
        <v>0</v>
      </c>
      <c r="H8980" s="38">
        <f>IF(Txn!$B4496="","",Txn!$E4496)</f>
        <v>0</v>
      </c>
      <c r="I8980" s="40">
        <f>IF(Txn!$B4496="",0,Txn!$Q4496)</f>
        <v>0</v>
      </c>
      <c r="J8980" s="40">
        <f>IF(Txn!$B4496="",0,Txn!$R4496)</f>
        <v>0</v>
      </c>
      <c r="K8980" s="41">
        <f>IF($A8980="","",IFERROR(VALUE(MID($A8980,6,2)),""))</f>
        <v>0</v>
      </c>
      <c r="L8980" s="39">
        <f>IF(Txn!$K4496="","","طرف مقابل — "&amp;Txn!$K4496)</f>
        <v>0</v>
      </c>
      <c r="N8980" s="42">
        <f>IF($D8980="",0,COUNTIF(BankAccts,$D8980))</f>
        <v>0</v>
      </c>
    </row>
    <row r="8981" spans="1:14">
      <c r="A8981" s="38">
        <f>IF(Txn!$B4497="","",Txn!$B4497)</f>
        <v>0</v>
      </c>
      <c r="B8981" s="38">
        <f>IF(Txn!$B4497="","",Txn!$C4497)</f>
        <v>0</v>
      </c>
      <c r="C8981" s="39">
        <f>IF(Txn!$B4497="","","تراکنش بانکی")</f>
        <v>0</v>
      </c>
      <c r="D8981" s="38">
        <f>IF(Txn!$B4497="","",IF(Txn!$X4497="","",Txn!$X4497))</f>
        <v>0</v>
      </c>
      <c r="E8981" s="39">
        <f>IF($D8981="","",IFERROR(VLOOKUP($D8981,AcctTbl,2,0),""))</f>
        <v>0</v>
      </c>
      <c r="F8981" s="39">
        <f>IF($D8981="","",IFERROR(VLOOKUP($D8981,AcctTbl,3,0),""))</f>
        <v>0</v>
      </c>
      <c r="G8981" s="39">
        <f>IF(Txn!$B4497="","",Txn!$D4497)</f>
        <v>0</v>
      </c>
      <c r="H8981" s="38">
        <f>IF(Txn!$B4497="","",Txn!$E4497)</f>
        <v>0</v>
      </c>
      <c r="I8981" s="40">
        <f>IF(Txn!$B4497="",0,Txn!$O4497)</f>
        <v>0</v>
      </c>
      <c r="J8981" s="40">
        <f>IF(Txn!$B4497="",0,Txn!$P4497)</f>
        <v>0</v>
      </c>
      <c r="K8981" s="41">
        <f>IF($A8981="","",IFERROR(VALUE(MID($A8981,6,2)),""))</f>
        <v>0</v>
      </c>
      <c r="L8981" s="39">
        <f>IF(Txn!$K4497="","",Txn!$K4497)</f>
        <v>0</v>
      </c>
      <c r="N8981" s="42">
        <f>IF($D8981="",0,COUNTIF(BankAccts,$D8981))</f>
        <v>0</v>
      </c>
    </row>
    <row r="8982" spans="1:14">
      <c r="A8982" s="38">
        <f>IF(Txn!$B4497="","",Txn!$B4497)</f>
        <v>0</v>
      </c>
      <c r="B8982" s="38">
        <f>IF(Txn!$B4497="","",Txn!$C4497)</f>
        <v>0</v>
      </c>
      <c r="C8982" s="39">
        <f>IF(Txn!$B4497="","","تراکنش بانکی")</f>
        <v>0</v>
      </c>
      <c r="D8982" s="38">
        <f>IF(Txn!$B4497="","",IF(IF(Txn!$U4497="TRF",Txn!$Y4497,Txn!$Z4497)="","",IF(Txn!$U4497="TRF",Txn!$Y4497,Txn!$Z4497)))</f>
        <v>0</v>
      </c>
      <c r="E8982" s="39">
        <f>IF($D8982="","",IFERROR(VLOOKUP($D8982,AcctTbl,2,0),""))</f>
        <v>0</v>
      </c>
      <c r="F8982" s="39">
        <f>IF($D8982="","",IFERROR(VLOOKUP($D8982,AcctTbl,3,0),""))</f>
        <v>0</v>
      </c>
      <c r="G8982" s="39">
        <f>IF(Txn!$B4497="","",Txn!$D4497)</f>
        <v>0</v>
      </c>
      <c r="H8982" s="38">
        <f>IF(Txn!$B4497="","",Txn!$E4497)</f>
        <v>0</v>
      </c>
      <c r="I8982" s="40">
        <f>IF(Txn!$B4497="",0,Txn!$Q4497)</f>
        <v>0</v>
      </c>
      <c r="J8982" s="40">
        <f>IF(Txn!$B4497="",0,Txn!$R4497)</f>
        <v>0</v>
      </c>
      <c r="K8982" s="41">
        <f>IF($A8982="","",IFERROR(VALUE(MID($A8982,6,2)),""))</f>
        <v>0</v>
      </c>
      <c r="L8982" s="39">
        <f>IF(Txn!$K4497="","","طرف مقابل — "&amp;Txn!$K4497)</f>
        <v>0</v>
      </c>
      <c r="N8982" s="42">
        <f>IF($D8982="",0,COUNTIF(BankAccts,$D8982))</f>
        <v>0</v>
      </c>
    </row>
    <row r="8983" spans="1:14">
      <c r="A8983" s="38">
        <f>IF(Txn!$B4498="","",Txn!$B4498)</f>
        <v>0</v>
      </c>
      <c r="B8983" s="38">
        <f>IF(Txn!$B4498="","",Txn!$C4498)</f>
        <v>0</v>
      </c>
      <c r="C8983" s="39">
        <f>IF(Txn!$B4498="","","تراکنش بانکی")</f>
        <v>0</v>
      </c>
      <c r="D8983" s="38">
        <f>IF(Txn!$B4498="","",IF(Txn!$X4498="","",Txn!$X4498))</f>
        <v>0</v>
      </c>
      <c r="E8983" s="39">
        <f>IF($D8983="","",IFERROR(VLOOKUP($D8983,AcctTbl,2,0),""))</f>
        <v>0</v>
      </c>
      <c r="F8983" s="39">
        <f>IF($D8983="","",IFERROR(VLOOKUP($D8983,AcctTbl,3,0),""))</f>
        <v>0</v>
      </c>
      <c r="G8983" s="39">
        <f>IF(Txn!$B4498="","",Txn!$D4498)</f>
        <v>0</v>
      </c>
      <c r="H8983" s="38">
        <f>IF(Txn!$B4498="","",Txn!$E4498)</f>
        <v>0</v>
      </c>
      <c r="I8983" s="40">
        <f>IF(Txn!$B4498="",0,Txn!$O4498)</f>
        <v>0</v>
      </c>
      <c r="J8983" s="40">
        <f>IF(Txn!$B4498="",0,Txn!$P4498)</f>
        <v>0</v>
      </c>
      <c r="K8983" s="41">
        <f>IF($A8983="","",IFERROR(VALUE(MID($A8983,6,2)),""))</f>
        <v>0</v>
      </c>
      <c r="L8983" s="39">
        <f>IF(Txn!$K4498="","",Txn!$K4498)</f>
        <v>0</v>
      </c>
      <c r="N8983" s="42">
        <f>IF($D8983="",0,COUNTIF(BankAccts,$D8983))</f>
        <v>0</v>
      </c>
    </row>
    <row r="8984" spans="1:14">
      <c r="A8984" s="38">
        <f>IF(Txn!$B4498="","",Txn!$B4498)</f>
        <v>0</v>
      </c>
      <c r="B8984" s="38">
        <f>IF(Txn!$B4498="","",Txn!$C4498)</f>
        <v>0</v>
      </c>
      <c r="C8984" s="39">
        <f>IF(Txn!$B4498="","","تراکنش بانکی")</f>
        <v>0</v>
      </c>
      <c r="D8984" s="38">
        <f>IF(Txn!$B4498="","",IF(IF(Txn!$U4498="TRF",Txn!$Y4498,Txn!$Z4498)="","",IF(Txn!$U4498="TRF",Txn!$Y4498,Txn!$Z4498)))</f>
        <v>0</v>
      </c>
      <c r="E8984" s="39">
        <f>IF($D8984="","",IFERROR(VLOOKUP($D8984,AcctTbl,2,0),""))</f>
        <v>0</v>
      </c>
      <c r="F8984" s="39">
        <f>IF($D8984="","",IFERROR(VLOOKUP($D8984,AcctTbl,3,0),""))</f>
        <v>0</v>
      </c>
      <c r="G8984" s="39">
        <f>IF(Txn!$B4498="","",Txn!$D4498)</f>
        <v>0</v>
      </c>
      <c r="H8984" s="38">
        <f>IF(Txn!$B4498="","",Txn!$E4498)</f>
        <v>0</v>
      </c>
      <c r="I8984" s="40">
        <f>IF(Txn!$B4498="",0,Txn!$Q4498)</f>
        <v>0</v>
      </c>
      <c r="J8984" s="40">
        <f>IF(Txn!$B4498="",0,Txn!$R4498)</f>
        <v>0</v>
      </c>
      <c r="K8984" s="41">
        <f>IF($A8984="","",IFERROR(VALUE(MID($A8984,6,2)),""))</f>
        <v>0</v>
      </c>
      <c r="L8984" s="39">
        <f>IF(Txn!$K4498="","","طرف مقابل — "&amp;Txn!$K4498)</f>
        <v>0</v>
      </c>
      <c r="N8984" s="42">
        <f>IF($D8984="",0,COUNTIF(BankAccts,$D8984))</f>
        <v>0</v>
      </c>
    </row>
    <row r="8985" spans="1:14">
      <c r="A8985" s="38">
        <f>IF(Txn!$B4499="","",Txn!$B4499)</f>
        <v>0</v>
      </c>
      <c r="B8985" s="38">
        <f>IF(Txn!$B4499="","",Txn!$C4499)</f>
        <v>0</v>
      </c>
      <c r="C8985" s="39">
        <f>IF(Txn!$B4499="","","تراکنش بانکی")</f>
        <v>0</v>
      </c>
      <c r="D8985" s="38">
        <f>IF(Txn!$B4499="","",IF(Txn!$X4499="","",Txn!$X4499))</f>
        <v>0</v>
      </c>
      <c r="E8985" s="39">
        <f>IF($D8985="","",IFERROR(VLOOKUP($D8985,AcctTbl,2,0),""))</f>
        <v>0</v>
      </c>
      <c r="F8985" s="39">
        <f>IF($D8985="","",IFERROR(VLOOKUP($D8985,AcctTbl,3,0),""))</f>
        <v>0</v>
      </c>
      <c r="G8985" s="39">
        <f>IF(Txn!$B4499="","",Txn!$D4499)</f>
        <v>0</v>
      </c>
      <c r="H8985" s="38">
        <f>IF(Txn!$B4499="","",Txn!$E4499)</f>
        <v>0</v>
      </c>
      <c r="I8985" s="40">
        <f>IF(Txn!$B4499="",0,Txn!$O4499)</f>
        <v>0</v>
      </c>
      <c r="J8985" s="40">
        <f>IF(Txn!$B4499="",0,Txn!$P4499)</f>
        <v>0</v>
      </c>
      <c r="K8985" s="41">
        <f>IF($A8985="","",IFERROR(VALUE(MID($A8985,6,2)),""))</f>
        <v>0</v>
      </c>
      <c r="L8985" s="39">
        <f>IF(Txn!$K4499="","",Txn!$K4499)</f>
        <v>0</v>
      </c>
      <c r="N8985" s="42">
        <f>IF($D8985="",0,COUNTIF(BankAccts,$D8985))</f>
        <v>0</v>
      </c>
    </row>
    <row r="8986" spans="1:14">
      <c r="A8986" s="38">
        <f>IF(Txn!$B4499="","",Txn!$B4499)</f>
        <v>0</v>
      </c>
      <c r="B8986" s="38">
        <f>IF(Txn!$B4499="","",Txn!$C4499)</f>
        <v>0</v>
      </c>
      <c r="C8986" s="39">
        <f>IF(Txn!$B4499="","","تراکنش بانکی")</f>
        <v>0</v>
      </c>
      <c r="D8986" s="38">
        <f>IF(Txn!$B4499="","",IF(IF(Txn!$U4499="TRF",Txn!$Y4499,Txn!$Z4499)="","",IF(Txn!$U4499="TRF",Txn!$Y4499,Txn!$Z4499)))</f>
        <v>0</v>
      </c>
      <c r="E8986" s="39">
        <f>IF($D8986="","",IFERROR(VLOOKUP($D8986,AcctTbl,2,0),""))</f>
        <v>0</v>
      </c>
      <c r="F8986" s="39">
        <f>IF($D8986="","",IFERROR(VLOOKUP($D8986,AcctTbl,3,0),""))</f>
        <v>0</v>
      </c>
      <c r="G8986" s="39">
        <f>IF(Txn!$B4499="","",Txn!$D4499)</f>
        <v>0</v>
      </c>
      <c r="H8986" s="38">
        <f>IF(Txn!$B4499="","",Txn!$E4499)</f>
        <v>0</v>
      </c>
      <c r="I8986" s="40">
        <f>IF(Txn!$B4499="",0,Txn!$Q4499)</f>
        <v>0</v>
      </c>
      <c r="J8986" s="40">
        <f>IF(Txn!$B4499="",0,Txn!$R4499)</f>
        <v>0</v>
      </c>
      <c r="K8986" s="41">
        <f>IF($A8986="","",IFERROR(VALUE(MID($A8986,6,2)),""))</f>
        <v>0</v>
      </c>
      <c r="L8986" s="39">
        <f>IF(Txn!$K4499="","","طرف مقابل — "&amp;Txn!$K4499)</f>
        <v>0</v>
      </c>
      <c r="N8986" s="42">
        <f>IF($D8986="",0,COUNTIF(BankAccts,$D8986))</f>
        <v>0</v>
      </c>
    </row>
    <row r="8987" spans="1:14">
      <c r="A8987" s="38">
        <f>IF(Txn!$B4500="","",Txn!$B4500)</f>
        <v>0</v>
      </c>
      <c r="B8987" s="38">
        <f>IF(Txn!$B4500="","",Txn!$C4500)</f>
        <v>0</v>
      </c>
      <c r="C8987" s="39">
        <f>IF(Txn!$B4500="","","تراکنش بانکی")</f>
        <v>0</v>
      </c>
      <c r="D8987" s="38">
        <f>IF(Txn!$B4500="","",IF(Txn!$X4500="","",Txn!$X4500))</f>
        <v>0</v>
      </c>
      <c r="E8987" s="39">
        <f>IF($D8987="","",IFERROR(VLOOKUP($D8987,AcctTbl,2,0),""))</f>
        <v>0</v>
      </c>
      <c r="F8987" s="39">
        <f>IF($D8987="","",IFERROR(VLOOKUP($D8987,AcctTbl,3,0),""))</f>
        <v>0</v>
      </c>
      <c r="G8987" s="39">
        <f>IF(Txn!$B4500="","",Txn!$D4500)</f>
        <v>0</v>
      </c>
      <c r="H8987" s="38">
        <f>IF(Txn!$B4500="","",Txn!$E4500)</f>
        <v>0</v>
      </c>
      <c r="I8987" s="40">
        <f>IF(Txn!$B4500="",0,Txn!$O4500)</f>
        <v>0</v>
      </c>
      <c r="J8987" s="40">
        <f>IF(Txn!$B4500="",0,Txn!$P4500)</f>
        <v>0</v>
      </c>
      <c r="K8987" s="41">
        <f>IF($A8987="","",IFERROR(VALUE(MID($A8987,6,2)),""))</f>
        <v>0</v>
      </c>
      <c r="L8987" s="39">
        <f>IF(Txn!$K4500="","",Txn!$K4500)</f>
        <v>0</v>
      </c>
      <c r="N8987" s="42">
        <f>IF($D8987="",0,COUNTIF(BankAccts,$D8987))</f>
        <v>0</v>
      </c>
    </row>
    <row r="8988" spans="1:14">
      <c r="A8988" s="38">
        <f>IF(Txn!$B4500="","",Txn!$B4500)</f>
        <v>0</v>
      </c>
      <c r="B8988" s="38">
        <f>IF(Txn!$B4500="","",Txn!$C4500)</f>
        <v>0</v>
      </c>
      <c r="C8988" s="39">
        <f>IF(Txn!$B4500="","","تراکنش بانکی")</f>
        <v>0</v>
      </c>
      <c r="D8988" s="38">
        <f>IF(Txn!$B4500="","",IF(IF(Txn!$U4500="TRF",Txn!$Y4500,Txn!$Z4500)="","",IF(Txn!$U4500="TRF",Txn!$Y4500,Txn!$Z4500)))</f>
        <v>0</v>
      </c>
      <c r="E8988" s="39">
        <f>IF($D8988="","",IFERROR(VLOOKUP($D8988,AcctTbl,2,0),""))</f>
        <v>0</v>
      </c>
      <c r="F8988" s="39">
        <f>IF($D8988="","",IFERROR(VLOOKUP($D8988,AcctTbl,3,0),""))</f>
        <v>0</v>
      </c>
      <c r="G8988" s="39">
        <f>IF(Txn!$B4500="","",Txn!$D4500)</f>
        <v>0</v>
      </c>
      <c r="H8988" s="38">
        <f>IF(Txn!$B4500="","",Txn!$E4500)</f>
        <v>0</v>
      </c>
      <c r="I8988" s="40">
        <f>IF(Txn!$B4500="",0,Txn!$Q4500)</f>
        <v>0</v>
      </c>
      <c r="J8988" s="40">
        <f>IF(Txn!$B4500="",0,Txn!$R4500)</f>
        <v>0</v>
      </c>
      <c r="K8988" s="41">
        <f>IF($A8988="","",IFERROR(VALUE(MID($A8988,6,2)),""))</f>
        <v>0</v>
      </c>
      <c r="L8988" s="39">
        <f>IF(Txn!$K4500="","","طرف مقابل — "&amp;Txn!$K4500)</f>
        <v>0</v>
      </c>
      <c r="N8988" s="42">
        <f>IF($D8988="",0,COUNTIF(BankAccts,$D8988))</f>
        <v>0</v>
      </c>
    </row>
    <row r="8989" spans="1:14">
      <c r="A8989" s="38">
        <f>IF(Txn!$B4501="","",Txn!$B4501)</f>
        <v>0</v>
      </c>
      <c r="B8989" s="38">
        <f>IF(Txn!$B4501="","",Txn!$C4501)</f>
        <v>0</v>
      </c>
      <c r="C8989" s="39">
        <f>IF(Txn!$B4501="","","تراکنش بانکی")</f>
        <v>0</v>
      </c>
      <c r="D8989" s="38">
        <f>IF(Txn!$B4501="","",IF(Txn!$X4501="","",Txn!$X4501))</f>
        <v>0</v>
      </c>
      <c r="E8989" s="39">
        <f>IF($D8989="","",IFERROR(VLOOKUP($D8989,AcctTbl,2,0),""))</f>
        <v>0</v>
      </c>
      <c r="F8989" s="39">
        <f>IF($D8989="","",IFERROR(VLOOKUP($D8989,AcctTbl,3,0),""))</f>
        <v>0</v>
      </c>
      <c r="G8989" s="39">
        <f>IF(Txn!$B4501="","",Txn!$D4501)</f>
        <v>0</v>
      </c>
      <c r="H8989" s="38">
        <f>IF(Txn!$B4501="","",Txn!$E4501)</f>
        <v>0</v>
      </c>
      <c r="I8989" s="40">
        <f>IF(Txn!$B4501="",0,Txn!$O4501)</f>
        <v>0</v>
      </c>
      <c r="J8989" s="40">
        <f>IF(Txn!$B4501="",0,Txn!$P4501)</f>
        <v>0</v>
      </c>
      <c r="K8989" s="41">
        <f>IF($A8989="","",IFERROR(VALUE(MID($A8989,6,2)),""))</f>
        <v>0</v>
      </c>
      <c r="L8989" s="39">
        <f>IF(Txn!$K4501="","",Txn!$K4501)</f>
        <v>0</v>
      </c>
      <c r="N8989" s="42">
        <f>IF($D8989="",0,COUNTIF(BankAccts,$D8989))</f>
        <v>0</v>
      </c>
    </row>
    <row r="8990" spans="1:14">
      <c r="A8990" s="38">
        <f>IF(Txn!$B4501="","",Txn!$B4501)</f>
        <v>0</v>
      </c>
      <c r="B8990" s="38">
        <f>IF(Txn!$B4501="","",Txn!$C4501)</f>
        <v>0</v>
      </c>
      <c r="C8990" s="39">
        <f>IF(Txn!$B4501="","","تراکنش بانکی")</f>
        <v>0</v>
      </c>
      <c r="D8990" s="38">
        <f>IF(Txn!$B4501="","",IF(IF(Txn!$U4501="TRF",Txn!$Y4501,Txn!$Z4501)="","",IF(Txn!$U4501="TRF",Txn!$Y4501,Txn!$Z4501)))</f>
        <v>0</v>
      </c>
      <c r="E8990" s="39">
        <f>IF($D8990="","",IFERROR(VLOOKUP($D8990,AcctTbl,2,0),""))</f>
        <v>0</v>
      </c>
      <c r="F8990" s="39">
        <f>IF($D8990="","",IFERROR(VLOOKUP($D8990,AcctTbl,3,0),""))</f>
        <v>0</v>
      </c>
      <c r="G8990" s="39">
        <f>IF(Txn!$B4501="","",Txn!$D4501)</f>
        <v>0</v>
      </c>
      <c r="H8990" s="38">
        <f>IF(Txn!$B4501="","",Txn!$E4501)</f>
        <v>0</v>
      </c>
      <c r="I8990" s="40">
        <f>IF(Txn!$B4501="",0,Txn!$Q4501)</f>
        <v>0</v>
      </c>
      <c r="J8990" s="40">
        <f>IF(Txn!$B4501="",0,Txn!$R4501)</f>
        <v>0</v>
      </c>
      <c r="K8990" s="41">
        <f>IF($A8990="","",IFERROR(VALUE(MID($A8990,6,2)),""))</f>
        <v>0</v>
      </c>
      <c r="L8990" s="39">
        <f>IF(Txn!$K4501="","","طرف مقابل — "&amp;Txn!$K4501)</f>
        <v>0</v>
      </c>
      <c r="N8990" s="42">
        <f>IF($D8990="",0,COUNTIF(BankAccts,$D8990))</f>
        <v>0</v>
      </c>
    </row>
    <row r="8991" spans="1:14">
      <c r="A8991" s="38">
        <f>IF(Txn!$B4502="","",Txn!$B4502)</f>
        <v>0</v>
      </c>
      <c r="B8991" s="38">
        <f>IF(Txn!$B4502="","",Txn!$C4502)</f>
        <v>0</v>
      </c>
      <c r="C8991" s="39">
        <f>IF(Txn!$B4502="","","تراکنش بانکی")</f>
        <v>0</v>
      </c>
      <c r="D8991" s="38">
        <f>IF(Txn!$B4502="","",IF(Txn!$X4502="","",Txn!$X4502))</f>
        <v>0</v>
      </c>
      <c r="E8991" s="39">
        <f>IF($D8991="","",IFERROR(VLOOKUP($D8991,AcctTbl,2,0),""))</f>
        <v>0</v>
      </c>
      <c r="F8991" s="39">
        <f>IF($D8991="","",IFERROR(VLOOKUP($D8991,AcctTbl,3,0),""))</f>
        <v>0</v>
      </c>
      <c r="G8991" s="39">
        <f>IF(Txn!$B4502="","",Txn!$D4502)</f>
        <v>0</v>
      </c>
      <c r="H8991" s="38">
        <f>IF(Txn!$B4502="","",Txn!$E4502)</f>
        <v>0</v>
      </c>
      <c r="I8991" s="40">
        <f>IF(Txn!$B4502="",0,Txn!$O4502)</f>
        <v>0</v>
      </c>
      <c r="J8991" s="40">
        <f>IF(Txn!$B4502="",0,Txn!$P4502)</f>
        <v>0</v>
      </c>
      <c r="K8991" s="41">
        <f>IF($A8991="","",IFERROR(VALUE(MID($A8991,6,2)),""))</f>
        <v>0</v>
      </c>
      <c r="L8991" s="39">
        <f>IF(Txn!$K4502="","",Txn!$K4502)</f>
        <v>0</v>
      </c>
      <c r="N8991" s="42">
        <f>IF($D8991="",0,COUNTIF(BankAccts,$D8991))</f>
        <v>0</v>
      </c>
    </row>
    <row r="8992" spans="1:14">
      <c r="A8992" s="38">
        <f>IF(Txn!$B4502="","",Txn!$B4502)</f>
        <v>0</v>
      </c>
      <c r="B8992" s="38">
        <f>IF(Txn!$B4502="","",Txn!$C4502)</f>
        <v>0</v>
      </c>
      <c r="C8992" s="39">
        <f>IF(Txn!$B4502="","","تراکنش بانکی")</f>
        <v>0</v>
      </c>
      <c r="D8992" s="38">
        <f>IF(Txn!$B4502="","",IF(IF(Txn!$U4502="TRF",Txn!$Y4502,Txn!$Z4502)="","",IF(Txn!$U4502="TRF",Txn!$Y4502,Txn!$Z4502)))</f>
        <v>0</v>
      </c>
      <c r="E8992" s="39">
        <f>IF($D8992="","",IFERROR(VLOOKUP($D8992,AcctTbl,2,0),""))</f>
        <v>0</v>
      </c>
      <c r="F8992" s="39">
        <f>IF($D8992="","",IFERROR(VLOOKUP($D8992,AcctTbl,3,0),""))</f>
        <v>0</v>
      </c>
      <c r="G8992" s="39">
        <f>IF(Txn!$B4502="","",Txn!$D4502)</f>
        <v>0</v>
      </c>
      <c r="H8992" s="38">
        <f>IF(Txn!$B4502="","",Txn!$E4502)</f>
        <v>0</v>
      </c>
      <c r="I8992" s="40">
        <f>IF(Txn!$B4502="",0,Txn!$Q4502)</f>
        <v>0</v>
      </c>
      <c r="J8992" s="40">
        <f>IF(Txn!$B4502="",0,Txn!$R4502)</f>
        <v>0</v>
      </c>
      <c r="K8992" s="41">
        <f>IF($A8992="","",IFERROR(VALUE(MID($A8992,6,2)),""))</f>
        <v>0</v>
      </c>
      <c r="L8992" s="39">
        <f>IF(Txn!$K4502="","","طرف مقابل — "&amp;Txn!$K4502)</f>
        <v>0</v>
      </c>
      <c r="N8992" s="42">
        <f>IF($D8992="",0,COUNTIF(BankAccts,$D8992))</f>
        <v>0</v>
      </c>
    </row>
    <row r="8993" spans="1:14">
      <c r="A8993" s="38">
        <f>IF(Txn!$B4503="","",Txn!$B4503)</f>
        <v>0</v>
      </c>
      <c r="B8993" s="38">
        <f>IF(Txn!$B4503="","",Txn!$C4503)</f>
        <v>0</v>
      </c>
      <c r="C8993" s="39">
        <f>IF(Txn!$B4503="","","تراکنش بانکی")</f>
        <v>0</v>
      </c>
      <c r="D8993" s="38">
        <f>IF(Txn!$B4503="","",IF(Txn!$X4503="","",Txn!$X4503))</f>
        <v>0</v>
      </c>
      <c r="E8993" s="39">
        <f>IF($D8993="","",IFERROR(VLOOKUP($D8993,AcctTbl,2,0),""))</f>
        <v>0</v>
      </c>
      <c r="F8993" s="39">
        <f>IF($D8993="","",IFERROR(VLOOKUP($D8993,AcctTbl,3,0),""))</f>
        <v>0</v>
      </c>
      <c r="G8993" s="39">
        <f>IF(Txn!$B4503="","",Txn!$D4503)</f>
        <v>0</v>
      </c>
      <c r="H8993" s="38">
        <f>IF(Txn!$B4503="","",Txn!$E4503)</f>
        <v>0</v>
      </c>
      <c r="I8993" s="40">
        <f>IF(Txn!$B4503="",0,Txn!$O4503)</f>
        <v>0</v>
      </c>
      <c r="J8993" s="40">
        <f>IF(Txn!$B4503="",0,Txn!$P4503)</f>
        <v>0</v>
      </c>
      <c r="K8993" s="41">
        <f>IF($A8993="","",IFERROR(VALUE(MID($A8993,6,2)),""))</f>
        <v>0</v>
      </c>
      <c r="L8993" s="39">
        <f>IF(Txn!$K4503="","",Txn!$K4503)</f>
        <v>0</v>
      </c>
      <c r="N8993" s="42">
        <f>IF($D8993="",0,COUNTIF(BankAccts,$D8993))</f>
        <v>0</v>
      </c>
    </row>
    <row r="8994" spans="1:14">
      <c r="A8994" s="38">
        <f>IF(Txn!$B4503="","",Txn!$B4503)</f>
        <v>0</v>
      </c>
      <c r="B8994" s="38">
        <f>IF(Txn!$B4503="","",Txn!$C4503)</f>
        <v>0</v>
      </c>
      <c r="C8994" s="39">
        <f>IF(Txn!$B4503="","","تراکنش بانکی")</f>
        <v>0</v>
      </c>
      <c r="D8994" s="38">
        <f>IF(Txn!$B4503="","",IF(IF(Txn!$U4503="TRF",Txn!$Y4503,Txn!$Z4503)="","",IF(Txn!$U4503="TRF",Txn!$Y4503,Txn!$Z4503)))</f>
        <v>0</v>
      </c>
      <c r="E8994" s="39">
        <f>IF($D8994="","",IFERROR(VLOOKUP($D8994,AcctTbl,2,0),""))</f>
        <v>0</v>
      </c>
      <c r="F8994" s="39">
        <f>IF($D8994="","",IFERROR(VLOOKUP($D8994,AcctTbl,3,0),""))</f>
        <v>0</v>
      </c>
      <c r="G8994" s="39">
        <f>IF(Txn!$B4503="","",Txn!$D4503)</f>
        <v>0</v>
      </c>
      <c r="H8994" s="38">
        <f>IF(Txn!$B4503="","",Txn!$E4503)</f>
        <v>0</v>
      </c>
      <c r="I8994" s="40">
        <f>IF(Txn!$B4503="",0,Txn!$Q4503)</f>
        <v>0</v>
      </c>
      <c r="J8994" s="40">
        <f>IF(Txn!$B4503="",0,Txn!$R4503)</f>
        <v>0</v>
      </c>
      <c r="K8994" s="41">
        <f>IF($A8994="","",IFERROR(VALUE(MID($A8994,6,2)),""))</f>
        <v>0</v>
      </c>
      <c r="L8994" s="39">
        <f>IF(Txn!$K4503="","","طرف مقابل — "&amp;Txn!$K4503)</f>
        <v>0</v>
      </c>
      <c r="N8994" s="42">
        <f>IF($D8994="",0,COUNTIF(BankAccts,$D8994))</f>
        <v>0</v>
      </c>
    </row>
    <row r="8995" spans="1:14">
      <c r="A8995" s="38">
        <f>IF(Txn!$B4504="","",Txn!$B4504)</f>
        <v>0</v>
      </c>
      <c r="B8995" s="38">
        <f>IF(Txn!$B4504="","",Txn!$C4504)</f>
        <v>0</v>
      </c>
      <c r="C8995" s="39">
        <f>IF(Txn!$B4504="","","تراکنش بانکی")</f>
        <v>0</v>
      </c>
      <c r="D8995" s="38">
        <f>IF(Txn!$B4504="","",IF(Txn!$X4504="","",Txn!$X4504))</f>
        <v>0</v>
      </c>
      <c r="E8995" s="39">
        <f>IF($D8995="","",IFERROR(VLOOKUP($D8995,AcctTbl,2,0),""))</f>
        <v>0</v>
      </c>
      <c r="F8995" s="39">
        <f>IF($D8995="","",IFERROR(VLOOKUP($D8995,AcctTbl,3,0),""))</f>
        <v>0</v>
      </c>
      <c r="G8995" s="39">
        <f>IF(Txn!$B4504="","",Txn!$D4504)</f>
        <v>0</v>
      </c>
      <c r="H8995" s="38">
        <f>IF(Txn!$B4504="","",Txn!$E4504)</f>
        <v>0</v>
      </c>
      <c r="I8995" s="40">
        <f>IF(Txn!$B4504="",0,Txn!$O4504)</f>
        <v>0</v>
      </c>
      <c r="J8995" s="40">
        <f>IF(Txn!$B4504="",0,Txn!$P4504)</f>
        <v>0</v>
      </c>
      <c r="K8995" s="41">
        <f>IF($A8995="","",IFERROR(VALUE(MID($A8995,6,2)),""))</f>
        <v>0</v>
      </c>
      <c r="L8995" s="39">
        <f>IF(Txn!$K4504="","",Txn!$K4504)</f>
        <v>0</v>
      </c>
      <c r="N8995" s="42">
        <f>IF($D8995="",0,COUNTIF(BankAccts,$D8995))</f>
        <v>0</v>
      </c>
    </row>
    <row r="8996" spans="1:14">
      <c r="A8996" s="38">
        <f>IF(Txn!$B4504="","",Txn!$B4504)</f>
        <v>0</v>
      </c>
      <c r="B8996" s="38">
        <f>IF(Txn!$B4504="","",Txn!$C4504)</f>
        <v>0</v>
      </c>
      <c r="C8996" s="39">
        <f>IF(Txn!$B4504="","","تراکنش بانکی")</f>
        <v>0</v>
      </c>
      <c r="D8996" s="38">
        <f>IF(Txn!$B4504="","",IF(IF(Txn!$U4504="TRF",Txn!$Y4504,Txn!$Z4504)="","",IF(Txn!$U4504="TRF",Txn!$Y4504,Txn!$Z4504)))</f>
        <v>0</v>
      </c>
      <c r="E8996" s="39">
        <f>IF($D8996="","",IFERROR(VLOOKUP($D8996,AcctTbl,2,0),""))</f>
        <v>0</v>
      </c>
      <c r="F8996" s="39">
        <f>IF($D8996="","",IFERROR(VLOOKUP($D8996,AcctTbl,3,0),""))</f>
        <v>0</v>
      </c>
      <c r="G8996" s="39">
        <f>IF(Txn!$B4504="","",Txn!$D4504)</f>
        <v>0</v>
      </c>
      <c r="H8996" s="38">
        <f>IF(Txn!$B4504="","",Txn!$E4504)</f>
        <v>0</v>
      </c>
      <c r="I8996" s="40">
        <f>IF(Txn!$B4504="",0,Txn!$Q4504)</f>
        <v>0</v>
      </c>
      <c r="J8996" s="40">
        <f>IF(Txn!$B4504="",0,Txn!$R4504)</f>
        <v>0</v>
      </c>
      <c r="K8996" s="41">
        <f>IF($A8996="","",IFERROR(VALUE(MID($A8996,6,2)),""))</f>
        <v>0</v>
      </c>
      <c r="L8996" s="39">
        <f>IF(Txn!$K4504="","","طرف مقابل — "&amp;Txn!$K4504)</f>
        <v>0</v>
      </c>
      <c r="N8996" s="42">
        <f>IF($D8996="",0,COUNTIF(BankAccts,$D8996))</f>
        <v>0</v>
      </c>
    </row>
    <row r="8997" spans="1:14">
      <c r="A8997" s="38">
        <f>IF(Txn!$B4505="","",Txn!$B4505)</f>
        <v>0</v>
      </c>
      <c r="B8997" s="38">
        <f>IF(Txn!$B4505="","",Txn!$C4505)</f>
        <v>0</v>
      </c>
      <c r="C8997" s="39">
        <f>IF(Txn!$B4505="","","تراکنش بانکی")</f>
        <v>0</v>
      </c>
      <c r="D8997" s="38">
        <f>IF(Txn!$B4505="","",IF(Txn!$X4505="","",Txn!$X4505))</f>
        <v>0</v>
      </c>
      <c r="E8997" s="39">
        <f>IF($D8997="","",IFERROR(VLOOKUP($D8997,AcctTbl,2,0),""))</f>
        <v>0</v>
      </c>
      <c r="F8997" s="39">
        <f>IF($D8997="","",IFERROR(VLOOKUP($D8997,AcctTbl,3,0),""))</f>
        <v>0</v>
      </c>
      <c r="G8997" s="39">
        <f>IF(Txn!$B4505="","",Txn!$D4505)</f>
        <v>0</v>
      </c>
      <c r="H8997" s="38">
        <f>IF(Txn!$B4505="","",Txn!$E4505)</f>
        <v>0</v>
      </c>
      <c r="I8997" s="40">
        <f>IF(Txn!$B4505="",0,Txn!$O4505)</f>
        <v>0</v>
      </c>
      <c r="J8997" s="40">
        <f>IF(Txn!$B4505="",0,Txn!$P4505)</f>
        <v>0</v>
      </c>
      <c r="K8997" s="41">
        <f>IF($A8997="","",IFERROR(VALUE(MID($A8997,6,2)),""))</f>
        <v>0</v>
      </c>
      <c r="L8997" s="39">
        <f>IF(Txn!$K4505="","",Txn!$K4505)</f>
        <v>0</v>
      </c>
      <c r="N8997" s="42">
        <f>IF($D8997="",0,COUNTIF(BankAccts,$D8997))</f>
        <v>0</v>
      </c>
    </row>
    <row r="8998" spans="1:14">
      <c r="A8998" s="38">
        <f>IF(Txn!$B4505="","",Txn!$B4505)</f>
        <v>0</v>
      </c>
      <c r="B8998" s="38">
        <f>IF(Txn!$B4505="","",Txn!$C4505)</f>
        <v>0</v>
      </c>
      <c r="C8998" s="39">
        <f>IF(Txn!$B4505="","","تراکنش بانکی")</f>
        <v>0</v>
      </c>
      <c r="D8998" s="38">
        <f>IF(Txn!$B4505="","",IF(IF(Txn!$U4505="TRF",Txn!$Y4505,Txn!$Z4505)="","",IF(Txn!$U4505="TRF",Txn!$Y4505,Txn!$Z4505)))</f>
        <v>0</v>
      </c>
      <c r="E8998" s="39">
        <f>IF($D8998="","",IFERROR(VLOOKUP($D8998,AcctTbl,2,0),""))</f>
        <v>0</v>
      </c>
      <c r="F8998" s="39">
        <f>IF($D8998="","",IFERROR(VLOOKUP($D8998,AcctTbl,3,0),""))</f>
        <v>0</v>
      </c>
      <c r="G8998" s="39">
        <f>IF(Txn!$B4505="","",Txn!$D4505)</f>
        <v>0</v>
      </c>
      <c r="H8998" s="38">
        <f>IF(Txn!$B4505="","",Txn!$E4505)</f>
        <v>0</v>
      </c>
      <c r="I8998" s="40">
        <f>IF(Txn!$B4505="",0,Txn!$Q4505)</f>
        <v>0</v>
      </c>
      <c r="J8998" s="40">
        <f>IF(Txn!$B4505="",0,Txn!$R4505)</f>
        <v>0</v>
      </c>
      <c r="K8998" s="41">
        <f>IF($A8998="","",IFERROR(VALUE(MID($A8998,6,2)),""))</f>
        <v>0</v>
      </c>
      <c r="L8998" s="39">
        <f>IF(Txn!$K4505="","","طرف مقابل — "&amp;Txn!$K4505)</f>
        <v>0</v>
      </c>
      <c r="N8998" s="42">
        <f>IF($D8998="",0,COUNTIF(BankAccts,$D8998))</f>
        <v>0</v>
      </c>
    </row>
    <row r="8999" spans="1:14">
      <c r="A8999" s="38">
        <f>IF(Txn!$B4506="","",Txn!$B4506)</f>
        <v>0</v>
      </c>
      <c r="B8999" s="38">
        <f>IF(Txn!$B4506="","",Txn!$C4506)</f>
        <v>0</v>
      </c>
      <c r="C8999" s="39">
        <f>IF(Txn!$B4506="","","تراکنش بانکی")</f>
        <v>0</v>
      </c>
      <c r="D8999" s="38">
        <f>IF(Txn!$B4506="","",IF(Txn!$X4506="","",Txn!$X4506))</f>
        <v>0</v>
      </c>
      <c r="E8999" s="39">
        <f>IF($D8999="","",IFERROR(VLOOKUP($D8999,AcctTbl,2,0),""))</f>
        <v>0</v>
      </c>
      <c r="F8999" s="39">
        <f>IF($D8999="","",IFERROR(VLOOKUP($D8999,AcctTbl,3,0),""))</f>
        <v>0</v>
      </c>
      <c r="G8999" s="39">
        <f>IF(Txn!$B4506="","",Txn!$D4506)</f>
        <v>0</v>
      </c>
      <c r="H8999" s="38">
        <f>IF(Txn!$B4506="","",Txn!$E4506)</f>
        <v>0</v>
      </c>
      <c r="I8999" s="40">
        <f>IF(Txn!$B4506="",0,Txn!$O4506)</f>
        <v>0</v>
      </c>
      <c r="J8999" s="40">
        <f>IF(Txn!$B4506="",0,Txn!$P4506)</f>
        <v>0</v>
      </c>
      <c r="K8999" s="41">
        <f>IF($A8999="","",IFERROR(VALUE(MID($A8999,6,2)),""))</f>
        <v>0</v>
      </c>
      <c r="L8999" s="39">
        <f>IF(Txn!$K4506="","",Txn!$K4506)</f>
        <v>0</v>
      </c>
      <c r="N8999" s="42">
        <f>IF($D8999="",0,COUNTIF(BankAccts,$D8999))</f>
        <v>0</v>
      </c>
    </row>
    <row r="9000" spans="1:14">
      <c r="A9000" s="38">
        <f>IF(Txn!$B4506="","",Txn!$B4506)</f>
        <v>0</v>
      </c>
      <c r="B9000" s="38">
        <f>IF(Txn!$B4506="","",Txn!$C4506)</f>
        <v>0</v>
      </c>
      <c r="C9000" s="39">
        <f>IF(Txn!$B4506="","","تراکنش بانکی")</f>
        <v>0</v>
      </c>
      <c r="D9000" s="38">
        <f>IF(Txn!$B4506="","",IF(IF(Txn!$U4506="TRF",Txn!$Y4506,Txn!$Z4506)="","",IF(Txn!$U4506="TRF",Txn!$Y4506,Txn!$Z4506)))</f>
        <v>0</v>
      </c>
      <c r="E9000" s="39">
        <f>IF($D9000="","",IFERROR(VLOOKUP($D9000,AcctTbl,2,0),""))</f>
        <v>0</v>
      </c>
      <c r="F9000" s="39">
        <f>IF($D9000="","",IFERROR(VLOOKUP($D9000,AcctTbl,3,0),""))</f>
        <v>0</v>
      </c>
      <c r="G9000" s="39">
        <f>IF(Txn!$B4506="","",Txn!$D4506)</f>
        <v>0</v>
      </c>
      <c r="H9000" s="38">
        <f>IF(Txn!$B4506="","",Txn!$E4506)</f>
        <v>0</v>
      </c>
      <c r="I9000" s="40">
        <f>IF(Txn!$B4506="",0,Txn!$Q4506)</f>
        <v>0</v>
      </c>
      <c r="J9000" s="40">
        <f>IF(Txn!$B4506="",0,Txn!$R4506)</f>
        <v>0</v>
      </c>
      <c r="K9000" s="41">
        <f>IF($A9000="","",IFERROR(VALUE(MID($A9000,6,2)),""))</f>
        <v>0</v>
      </c>
      <c r="L9000" s="39">
        <f>IF(Txn!$K4506="","","طرف مقابل — "&amp;Txn!$K4506)</f>
        <v>0</v>
      </c>
      <c r="N9000" s="42">
        <f>IF($D9000="",0,COUNTIF(BankAccts,$D9000))</f>
        <v>0</v>
      </c>
    </row>
    <row r="9001" spans="1:14">
      <c r="A9001" s="38">
        <f>IF(Txn!$B4507="","",Txn!$B4507)</f>
        <v>0</v>
      </c>
      <c r="B9001" s="38">
        <f>IF(Txn!$B4507="","",Txn!$C4507)</f>
        <v>0</v>
      </c>
      <c r="C9001" s="39">
        <f>IF(Txn!$B4507="","","تراکنش بانکی")</f>
        <v>0</v>
      </c>
      <c r="D9001" s="38">
        <f>IF(Txn!$B4507="","",IF(Txn!$X4507="","",Txn!$X4507))</f>
        <v>0</v>
      </c>
      <c r="E9001" s="39">
        <f>IF($D9001="","",IFERROR(VLOOKUP($D9001,AcctTbl,2,0),""))</f>
        <v>0</v>
      </c>
      <c r="F9001" s="39">
        <f>IF($D9001="","",IFERROR(VLOOKUP($D9001,AcctTbl,3,0),""))</f>
        <v>0</v>
      </c>
      <c r="G9001" s="39">
        <f>IF(Txn!$B4507="","",Txn!$D4507)</f>
        <v>0</v>
      </c>
      <c r="H9001" s="38">
        <f>IF(Txn!$B4507="","",Txn!$E4507)</f>
        <v>0</v>
      </c>
      <c r="I9001" s="40">
        <f>IF(Txn!$B4507="",0,Txn!$O4507)</f>
        <v>0</v>
      </c>
      <c r="J9001" s="40">
        <f>IF(Txn!$B4507="",0,Txn!$P4507)</f>
        <v>0</v>
      </c>
      <c r="K9001" s="41">
        <f>IF($A9001="","",IFERROR(VALUE(MID($A9001,6,2)),""))</f>
        <v>0</v>
      </c>
      <c r="L9001" s="39">
        <f>IF(Txn!$K4507="","",Txn!$K4507)</f>
        <v>0</v>
      </c>
      <c r="N9001" s="42">
        <f>IF($D9001="",0,COUNTIF(BankAccts,$D9001))</f>
        <v>0</v>
      </c>
    </row>
    <row r="9002" spans="1:14">
      <c r="A9002" s="38">
        <f>IF(Txn!$B4507="","",Txn!$B4507)</f>
        <v>0</v>
      </c>
      <c r="B9002" s="38">
        <f>IF(Txn!$B4507="","",Txn!$C4507)</f>
        <v>0</v>
      </c>
      <c r="C9002" s="39">
        <f>IF(Txn!$B4507="","","تراکنش بانکی")</f>
        <v>0</v>
      </c>
      <c r="D9002" s="38">
        <f>IF(Txn!$B4507="","",IF(IF(Txn!$U4507="TRF",Txn!$Y4507,Txn!$Z4507)="","",IF(Txn!$U4507="TRF",Txn!$Y4507,Txn!$Z4507)))</f>
        <v>0</v>
      </c>
      <c r="E9002" s="39">
        <f>IF($D9002="","",IFERROR(VLOOKUP($D9002,AcctTbl,2,0),""))</f>
        <v>0</v>
      </c>
      <c r="F9002" s="39">
        <f>IF($D9002="","",IFERROR(VLOOKUP($D9002,AcctTbl,3,0),""))</f>
        <v>0</v>
      </c>
      <c r="G9002" s="39">
        <f>IF(Txn!$B4507="","",Txn!$D4507)</f>
        <v>0</v>
      </c>
      <c r="H9002" s="38">
        <f>IF(Txn!$B4507="","",Txn!$E4507)</f>
        <v>0</v>
      </c>
      <c r="I9002" s="40">
        <f>IF(Txn!$B4507="",0,Txn!$Q4507)</f>
        <v>0</v>
      </c>
      <c r="J9002" s="40">
        <f>IF(Txn!$B4507="",0,Txn!$R4507)</f>
        <v>0</v>
      </c>
      <c r="K9002" s="41">
        <f>IF($A9002="","",IFERROR(VALUE(MID($A9002,6,2)),""))</f>
        <v>0</v>
      </c>
      <c r="L9002" s="39">
        <f>IF(Txn!$K4507="","","طرف مقابل — "&amp;Txn!$K4507)</f>
        <v>0</v>
      </c>
      <c r="N9002" s="42">
        <f>IF($D9002="",0,COUNTIF(BankAccts,$D9002))</f>
        <v>0</v>
      </c>
    </row>
    <row r="9003" spans="1:14">
      <c r="A9003" s="38">
        <f>IF(Txn!$B4508="","",Txn!$B4508)</f>
        <v>0</v>
      </c>
      <c r="B9003" s="38">
        <f>IF(Txn!$B4508="","",Txn!$C4508)</f>
        <v>0</v>
      </c>
      <c r="C9003" s="39">
        <f>IF(Txn!$B4508="","","تراکنش بانکی")</f>
        <v>0</v>
      </c>
      <c r="D9003" s="38">
        <f>IF(Txn!$B4508="","",IF(Txn!$X4508="","",Txn!$X4508))</f>
        <v>0</v>
      </c>
      <c r="E9003" s="39">
        <f>IF($D9003="","",IFERROR(VLOOKUP($D9003,AcctTbl,2,0),""))</f>
        <v>0</v>
      </c>
      <c r="F9003" s="39">
        <f>IF($D9003="","",IFERROR(VLOOKUP($D9003,AcctTbl,3,0),""))</f>
        <v>0</v>
      </c>
      <c r="G9003" s="39">
        <f>IF(Txn!$B4508="","",Txn!$D4508)</f>
        <v>0</v>
      </c>
      <c r="H9003" s="38">
        <f>IF(Txn!$B4508="","",Txn!$E4508)</f>
        <v>0</v>
      </c>
      <c r="I9003" s="40">
        <f>IF(Txn!$B4508="",0,Txn!$O4508)</f>
        <v>0</v>
      </c>
      <c r="J9003" s="40">
        <f>IF(Txn!$B4508="",0,Txn!$P4508)</f>
        <v>0</v>
      </c>
      <c r="K9003" s="41">
        <f>IF($A9003="","",IFERROR(VALUE(MID($A9003,6,2)),""))</f>
        <v>0</v>
      </c>
      <c r="L9003" s="39">
        <f>IF(Txn!$K4508="","",Txn!$K4508)</f>
        <v>0</v>
      </c>
      <c r="N9003" s="42">
        <f>IF($D9003="",0,COUNTIF(BankAccts,$D9003))</f>
        <v>0</v>
      </c>
    </row>
    <row r="9004" spans="1:14">
      <c r="A9004" s="38">
        <f>IF(Txn!$B4508="","",Txn!$B4508)</f>
        <v>0</v>
      </c>
      <c r="B9004" s="38">
        <f>IF(Txn!$B4508="","",Txn!$C4508)</f>
        <v>0</v>
      </c>
      <c r="C9004" s="39">
        <f>IF(Txn!$B4508="","","تراکنش بانکی")</f>
        <v>0</v>
      </c>
      <c r="D9004" s="38">
        <f>IF(Txn!$B4508="","",IF(IF(Txn!$U4508="TRF",Txn!$Y4508,Txn!$Z4508)="","",IF(Txn!$U4508="TRF",Txn!$Y4508,Txn!$Z4508)))</f>
        <v>0</v>
      </c>
      <c r="E9004" s="39">
        <f>IF($D9004="","",IFERROR(VLOOKUP($D9004,AcctTbl,2,0),""))</f>
        <v>0</v>
      </c>
      <c r="F9004" s="39">
        <f>IF($D9004="","",IFERROR(VLOOKUP($D9004,AcctTbl,3,0),""))</f>
        <v>0</v>
      </c>
      <c r="G9004" s="39">
        <f>IF(Txn!$B4508="","",Txn!$D4508)</f>
        <v>0</v>
      </c>
      <c r="H9004" s="38">
        <f>IF(Txn!$B4508="","",Txn!$E4508)</f>
        <v>0</v>
      </c>
      <c r="I9004" s="40">
        <f>IF(Txn!$B4508="",0,Txn!$Q4508)</f>
        <v>0</v>
      </c>
      <c r="J9004" s="40">
        <f>IF(Txn!$B4508="",0,Txn!$R4508)</f>
        <v>0</v>
      </c>
      <c r="K9004" s="41">
        <f>IF($A9004="","",IFERROR(VALUE(MID($A9004,6,2)),""))</f>
        <v>0</v>
      </c>
      <c r="L9004" s="39">
        <f>IF(Txn!$K4508="","","طرف مقابل — "&amp;Txn!$K4508)</f>
        <v>0</v>
      </c>
      <c r="N9004" s="42">
        <f>IF($D9004="",0,COUNTIF(BankAccts,$D9004))</f>
        <v>0</v>
      </c>
    </row>
    <row r="9005" spans="1:14">
      <c r="A9005" s="38">
        <f>IF(Txn!$B4509="","",Txn!$B4509)</f>
        <v>0</v>
      </c>
      <c r="B9005" s="38">
        <f>IF(Txn!$B4509="","",Txn!$C4509)</f>
        <v>0</v>
      </c>
      <c r="C9005" s="39">
        <f>IF(Txn!$B4509="","","تراکنش بانکی")</f>
        <v>0</v>
      </c>
      <c r="D9005" s="38">
        <f>IF(Txn!$B4509="","",IF(Txn!$X4509="","",Txn!$X4509))</f>
        <v>0</v>
      </c>
      <c r="E9005" s="39">
        <f>IF($D9005="","",IFERROR(VLOOKUP($D9005,AcctTbl,2,0),""))</f>
        <v>0</v>
      </c>
      <c r="F9005" s="39">
        <f>IF($D9005="","",IFERROR(VLOOKUP($D9005,AcctTbl,3,0),""))</f>
        <v>0</v>
      </c>
      <c r="G9005" s="39">
        <f>IF(Txn!$B4509="","",Txn!$D4509)</f>
        <v>0</v>
      </c>
      <c r="H9005" s="38">
        <f>IF(Txn!$B4509="","",Txn!$E4509)</f>
        <v>0</v>
      </c>
      <c r="I9005" s="40">
        <f>IF(Txn!$B4509="",0,Txn!$O4509)</f>
        <v>0</v>
      </c>
      <c r="J9005" s="40">
        <f>IF(Txn!$B4509="",0,Txn!$P4509)</f>
        <v>0</v>
      </c>
      <c r="K9005" s="41">
        <f>IF($A9005="","",IFERROR(VALUE(MID($A9005,6,2)),""))</f>
        <v>0</v>
      </c>
      <c r="L9005" s="39">
        <f>IF(Txn!$K4509="","",Txn!$K4509)</f>
        <v>0</v>
      </c>
      <c r="N9005" s="42">
        <f>IF($D9005="",0,COUNTIF(BankAccts,$D9005))</f>
        <v>0</v>
      </c>
    </row>
    <row r="9006" spans="1:14">
      <c r="A9006" s="38">
        <f>IF(Txn!$B4509="","",Txn!$B4509)</f>
        <v>0</v>
      </c>
      <c r="B9006" s="38">
        <f>IF(Txn!$B4509="","",Txn!$C4509)</f>
        <v>0</v>
      </c>
      <c r="C9006" s="39">
        <f>IF(Txn!$B4509="","","تراکنش بانکی")</f>
        <v>0</v>
      </c>
      <c r="D9006" s="38">
        <f>IF(Txn!$B4509="","",IF(IF(Txn!$U4509="TRF",Txn!$Y4509,Txn!$Z4509)="","",IF(Txn!$U4509="TRF",Txn!$Y4509,Txn!$Z4509)))</f>
        <v>0</v>
      </c>
      <c r="E9006" s="39">
        <f>IF($D9006="","",IFERROR(VLOOKUP($D9006,AcctTbl,2,0),""))</f>
        <v>0</v>
      </c>
      <c r="F9006" s="39">
        <f>IF($D9006="","",IFERROR(VLOOKUP($D9006,AcctTbl,3,0),""))</f>
        <v>0</v>
      </c>
      <c r="G9006" s="39">
        <f>IF(Txn!$B4509="","",Txn!$D4509)</f>
        <v>0</v>
      </c>
      <c r="H9006" s="38">
        <f>IF(Txn!$B4509="","",Txn!$E4509)</f>
        <v>0</v>
      </c>
      <c r="I9006" s="40">
        <f>IF(Txn!$B4509="",0,Txn!$Q4509)</f>
        <v>0</v>
      </c>
      <c r="J9006" s="40">
        <f>IF(Txn!$B4509="",0,Txn!$R4509)</f>
        <v>0</v>
      </c>
      <c r="K9006" s="41">
        <f>IF($A9006="","",IFERROR(VALUE(MID($A9006,6,2)),""))</f>
        <v>0</v>
      </c>
      <c r="L9006" s="39">
        <f>IF(Txn!$K4509="","","طرف مقابل — "&amp;Txn!$K4509)</f>
        <v>0</v>
      </c>
      <c r="N9006" s="42">
        <f>IF($D9006="",0,COUNTIF(BankAccts,$D9006))</f>
        <v>0</v>
      </c>
    </row>
    <row r="9007" spans="1:14">
      <c r="A9007" s="38">
        <f>IF(Txn!$B4510="","",Txn!$B4510)</f>
        <v>0</v>
      </c>
      <c r="B9007" s="38">
        <f>IF(Txn!$B4510="","",Txn!$C4510)</f>
        <v>0</v>
      </c>
      <c r="C9007" s="39">
        <f>IF(Txn!$B4510="","","تراکنش بانکی")</f>
        <v>0</v>
      </c>
      <c r="D9007" s="38">
        <f>IF(Txn!$B4510="","",IF(Txn!$X4510="","",Txn!$X4510))</f>
        <v>0</v>
      </c>
      <c r="E9007" s="39">
        <f>IF($D9007="","",IFERROR(VLOOKUP($D9007,AcctTbl,2,0),""))</f>
        <v>0</v>
      </c>
      <c r="F9007" s="39">
        <f>IF($D9007="","",IFERROR(VLOOKUP($D9007,AcctTbl,3,0),""))</f>
        <v>0</v>
      </c>
      <c r="G9007" s="39">
        <f>IF(Txn!$B4510="","",Txn!$D4510)</f>
        <v>0</v>
      </c>
      <c r="H9007" s="38">
        <f>IF(Txn!$B4510="","",Txn!$E4510)</f>
        <v>0</v>
      </c>
      <c r="I9007" s="40">
        <f>IF(Txn!$B4510="",0,Txn!$O4510)</f>
        <v>0</v>
      </c>
      <c r="J9007" s="40">
        <f>IF(Txn!$B4510="",0,Txn!$P4510)</f>
        <v>0</v>
      </c>
      <c r="K9007" s="41">
        <f>IF($A9007="","",IFERROR(VALUE(MID($A9007,6,2)),""))</f>
        <v>0</v>
      </c>
      <c r="L9007" s="39">
        <f>IF(Txn!$K4510="","",Txn!$K4510)</f>
        <v>0</v>
      </c>
      <c r="N9007" s="42">
        <f>IF($D9007="",0,COUNTIF(BankAccts,$D9007))</f>
        <v>0</v>
      </c>
    </row>
    <row r="9008" spans="1:14">
      <c r="A9008" s="38">
        <f>IF(Txn!$B4510="","",Txn!$B4510)</f>
        <v>0</v>
      </c>
      <c r="B9008" s="38">
        <f>IF(Txn!$B4510="","",Txn!$C4510)</f>
        <v>0</v>
      </c>
      <c r="C9008" s="39">
        <f>IF(Txn!$B4510="","","تراکنش بانکی")</f>
        <v>0</v>
      </c>
      <c r="D9008" s="38">
        <f>IF(Txn!$B4510="","",IF(IF(Txn!$U4510="TRF",Txn!$Y4510,Txn!$Z4510)="","",IF(Txn!$U4510="TRF",Txn!$Y4510,Txn!$Z4510)))</f>
        <v>0</v>
      </c>
      <c r="E9008" s="39">
        <f>IF($D9008="","",IFERROR(VLOOKUP($D9008,AcctTbl,2,0),""))</f>
        <v>0</v>
      </c>
      <c r="F9008" s="39">
        <f>IF($D9008="","",IFERROR(VLOOKUP($D9008,AcctTbl,3,0),""))</f>
        <v>0</v>
      </c>
      <c r="G9008" s="39">
        <f>IF(Txn!$B4510="","",Txn!$D4510)</f>
        <v>0</v>
      </c>
      <c r="H9008" s="38">
        <f>IF(Txn!$B4510="","",Txn!$E4510)</f>
        <v>0</v>
      </c>
      <c r="I9008" s="40">
        <f>IF(Txn!$B4510="",0,Txn!$Q4510)</f>
        <v>0</v>
      </c>
      <c r="J9008" s="40">
        <f>IF(Txn!$B4510="",0,Txn!$R4510)</f>
        <v>0</v>
      </c>
      <c r="K9008" s="41">
        <f>IF($A9008="","",IFERROR(VALUE(MID($A9008,6,2)),""))</f>
        <v>0</v>
      </c>
      <c r="L9008" s="39">
        <f>IF(Txn!$K4510="","","طرف مقابل — "&amp;Txn!$K4510)</f>
        <v>0</v>
      </c>
      <c r="N9008" s="42">
        <f>IF($D9008="",0,COUNTIF(BankAccts,$D9008))</f>
        <v>0</v>
      </c>
    </row>
    <row r="9009" spans="1:14">
      <c r="A9009" s="38">
        <f>IF(Txn!$B4511="","",Txn!$B4511)</f>
        <v>0</v>
      </c>
      <c r="B9009" s="38">
        <f>IF(Txn!$B4511="","",Txn!$C4511)</f>
        <v>0</v>
      </c>
      <c r="C9009" s="39">
        <f>IF(Txn!$B4511="","","تراکنش بانکی")</f>
        <v>0</v>
      </c>
      <c r="D9009" s="38">
        <f>IF(Txn!$B4511="","",IF(Txn!$X4511="","",Txn!$X4511))</f>
        <v>0</v>
      </c>
      <c r="E9009" s="39">
        <f>IF($D9009="","",IFERROR(VLOOKUP($D9009,AcctTbl,2,0),""))</f>
        <v>0</v>
      </c>
      <c r="F9009" s="39">
        <f>IF($D9009="","",IFERROR(VLOOKUP($D9009,AcctTbl,3,0),""))</f>
        <v>0</v>
      </c>
      <c r="G9009" s="39">
        <f>IF(Txn!$B4511="","",Txn!$D4511)</f>
        <v>0</v>
      </c>
      <c r="H9009" s="38">
        <f>IF(Txn!$B4511="","",Txn!$E4511)</f>
        <v>0</v>
      </c>
      <c r="I9009" s="40">
        <f>IF(Txn!$B4511="",0,Txn!$O4511)</f>
        <v>0</v>
      </c>
      <c r="J9009" s="40">
        <f>IF(Txn!$B4511="",0,Txn!$P4511)</f>
        <v>0</v>
      </c>
      <c r="K9009" s="41">
        <f>IF($A9009="","",IFERROR(VALUE(MID($A9009,6,2)),""))</f>
        <v>0</v>
      </c>
      <c r="L9009" s="39">
        <f>IF(Txn!$K4511="","",Txn!$K4511)</f>
        <v>0</v>
      </c>
      <c r="N9009" s="42">
        <f>IF($D9009="",0,COUNTIF(BankAccts,$D9009))</f>
        <v>0</v>
      </c>
    </row>
    <row r="9010" spans="1:14">
      <c r="A9010" s="38">
        <f>IF(Txn!$B4511="","",Txn!$B4511)</f>
        <v>0</v>
      </c>
      <c r="B9010" s="38">
        <f>IF(Txn!$B4511="","",Txn!$C4511)</f>
        <v>0</v>
      </c>
      <c r="C9010" s="39">
        <f>IF(Txn!$B4511="","","تراکنش بانکی")</f>
        <v>0</v>
      </c>
      <c r="D9010" s="38">
        <f>IF(Txn!$B4511="","",IF(IF(Txn!$U4511="TRF",Txn!$Y4511,Txn!$Z4511)="","",IF(Txn!$U4511="TRF",Txn!$Y4511,Txn!$Z4511)))</f>
        <v>0</v>
      </c>
      <c r="E9010" s="39">
        <f>IF($D9010="","",IFERROR(VLOOKUP($D9010,AcctTbl,2,0),""))</f>
        <v>0</v>
      </c>
      <c r="F9010" s="39">
        <f>IF($D9010="","",IFERROR(VLOOKUP($D9010,AcctTbl,3,0),""))</f>
        <v>0</v>
      </c>
      <c r="G9010" s="39">
        <f>IF(Txn!$B4511="","",Txn!$D4511)</f>
        <v>0</v>
      </c>
      <c r="H9010" s="38">
        <f>IF(Txn!$B4511="","",Txn!$E4511)</f>
        <v>0</v>
      </c>
      <c r="I9010" s="40">
        <f>IF(Txn!$B4511="",0,Txn!$Q4511)</f>
        <v>0</v>
      </c>
      <c r="J9010" s="40">
        <f>IF(Txn!$B4511="",0,Txn!$R4511)</f>
        <v>0</v>
      </c>
      <c r="K9010" s="41">
        <f>IF($A9010="","",IFERROR(VALUE(MID($A9010,6,2)),""))</f>
        <v>0</v>
      </c>
      <c r="L9010" s="39">
        <f>IF(Txn!$K4511="","","طرف مقابل — "&amp;Txn!$K4511)</f>
        <v>0</v>
      </c>
      <c r="N9010" s="42">
        <f>IF($D9010="",0,COUNTIF(BankAccts,$D9010))</f>
        <v>0</v>
      </c>
    </row>
    <row r="9011" spans="1:14">
      <c r="A9011" s="38">
        <f>IF(Txn!$B4512="","",Txn!$B4512)</f>
        <v>0</v>
      </c>
      <c r="B9011" s="38">
        <f>IF(Txn!$B4512="","",Txn!$C4512)</f>
        <v>0</v>
      </c>
      <c r="C9011" s="39">
        <f>IF(Txn!$B4512="","","تراکنش بانکی")</f>
        <v>0</v>
      </c>
      <c r="D9011" s="38">
        <f>IF(Txn!$B4512="","",IF(Txn!$X4512="","",Txn!$X4512))</f>
        <v>0</v>
      </c>
      <c r="E9011" s="39">
        <f>IF($D9011="","",IFERROR(VLOOKUP($D9011,AcctTbl,2,0),""))</f>
        <v>0</v>
      </c>
      <c r="F9011" s="39">
        <f>IF($D9011="","",IFERROR(VLOOKUP($D9011,AcctTbl,3,0),""))</f>
        <v>0</v>
      </c>
      <c r="G9011" s="39">
        <f>IF(Txn!$B4512="","",Txn!$D4512)</f>
        <v>0</v>
      </c>
      <c r="H9011" s="38">
        <f>IF(Txn!$B4512="","",Txn!$E4512)</f>
        <v>0</v>
      </c>
      <c r="I9011" s="40">
        <f>IF(Txn!$B4512="",0,Txn!$O4512)</f>
        <v>0</v>
      </c>
      <c r="J9011" s="40">
        <f>IF(Txn!$B4512="",0,Txn!$P4512)</f>
        <v>0</v>
      </c>
      <c r="K9011" s="41">
        <f>IF($A9011="","",IFERROR(VALUE(MID($A9011,6,2)),""))</f>
        <v>0</v>
      </c>
      <c r="L9011" s="39">
        <f>IF(Txn!$K4512="","",Txn!$K4512)</f>
        <v>0</v>
      </c>
      <c r="N9011" s="42">
        <f>IF($D9011="",0,COUNTIF(BankAccts,$D9011))</f>
        <v>0</v>
      </c>
    </row>
    <row r="9012" spans="1:14">
      <c r="A9012" s="38">
        <f>IF(Txn!$B4512="","",Txn!$B4512)</f>
        <v>0</v>
      </c>
      <c r="B9012" s="38">
        <f>IF(Txn!$B4512="","",Txn!$C4512)</f>
        <v>0</v>
      </c>
      <c r="C9012" s="39">
        <f>IF(Txn!$B4512="","","تراکنش بانکی")</f>
        <v>0</v>
      </c>
      <c r="D9012" s="38">
        <f>IF(Txn!$B4512="","",IF(IF(Txn!$U4512="TRF",Txn!$Y4512,Txn!$Z4512)="","",IF(Txn!$U4512="TRF",Txn!$Y4512,Txn!$Z4512)))</f>
        <v>0</v>
      </c>
      <c r="E9012" s="39">
        <f>IF($D9012="","",IFERROR(VLOOKUP($D9012,AcctTbl,2,0),""))</f>
        <v>0</v>
      </c>
      <c r="F9012" s="39">
        <f>IF($D9012="","",IFERROR(VLOOKUP($D9012,AcctTbl,3,0),""))</f>
        <v>0</v>
      </c>
      <c r="G9012" s="39">
        <f>IF(Txn!$B4512="","",Txn!$D4512)</f>
        <v>0</v>
      </c>
      <c r="H9012" s="38">
        <f>IF(Txn!$B4512="","",Txn!$E4512)</f>
        <v>0</v>
      </c>
      <c r="I9012" s="40">
        <f>IF(Txn!$B4512="",0,Txn!$Q4512)</f>
        <v>0</v>
      </c>
      <c r="J9012" s="40">
        <f>IF(Txn!$B4512="",0,Txn!$R4512)</f>
        <v>0</v>
      </c>
      <c r="K9012" s="41">
        <f>IF($A9012="","",IFERROR(VALUE(MID($A9012,6,2)),""))</f>
        <v>0</v>
      </c>
      <c r="L9012" s="39">
        <f>IF(Txn!$K4512="","","طرف مقابل — "&amp;Txn!$K4512)</f>
        <v>0</v>
      </c>
      <c r="N9012" s="42">
        <f>IF($D9012="",0,COUNTIF(BankAccts,$D9012))</f>
        <v>0</v>
      </c>
    </row>
    <row r="9013" spans="1:14">
      <c r="A9013" s="38">
        <f>IF(Txn!$B4513="","",Txn!$B4513)</f>
        <v>0</v>
      </c>
      <c r="B9013" s="38">
        <f>IF(Txn!$B4513="","",Txn!$C4513)</f>
        <v>0</v>
      </c>
      <c r="C9013" s="39">
        <f>IF(Txn!$B4513="","","تراکنش بانکی")</f>
        <v>0</v>
      </c>
      <c r="D9013" s="38">
        <f>IF(Txn!$B4513="","",IF(Txn!$X4513="","",Txn!$X4513))</f>
        <v>0</v>
      </c>
      <c r="E9013" s="39">
        <f>IF($D9013="","",IFERROR(VLOOKUP($D9013,AcctTbl,2,0),""))</f>
        <v>0</v>
      </c>
      <c r="F9013" s="39">
        <f>IF($D9013="","",IFERROR(VLOOKUP($D9013,AcctTbl,3,0),""))</f>
        <v>0</v>
      </c>
      <c r="G9013" s="39">
        <f>IF(Txn!$B4513="","",Txn!$D4513)</f>
        <v>0</v>
      </c>
      <c r="H9013" s="38">
        <f>IF(Txn!$B4513="","",Txn!$E4513)</f>
        <v>0</v>
      </c>
      <c r="I9013" s="40">
        <f>IF(Txn!$B4513="",0,Txn!$O4513)</f>
        <v>0</v>
      </c>
      <c r="J9013" s="40">
        <f>IF(Txn!$B4513="",0,Txn!$P4513)</f>
        <v>0</v>
      </c>
      <c r="K9013" s="41">
        <f>IF($A9013="","",IFERROR(VALUE(MID($A9013,6,2)),""))</f>
        <v>0</v>
      </c>
      <c r="L9013" s="39">
        <f>IF(Txn!$K4513="","",Txn!$K4513)</f>
        <v>0</v>
      </c>
      <c r="N9013" s="42">
        <f>IF($D9013="",0,COUNTIF(BankAccts,$D9013))</f>
        <v>0</v>
      </c>
    </row>
    <row r="9014" spans="1:14">
      <c r="A9014" s="38">
        <f>IF(Txn!$B4513="","",Txn!$B4513)</f>
        <v>0</v>
      </c>
      <c r="B9014" s="38">
        <f>IF(Txn!$B4513="","",Txn!$C4513)</f>
        <v>0</v>
      </c>
      <c r="C9014" s="39">
        <f>IF(Txn!$B4513="","","تراکنش بانکی")</f>
        <v>0</v>
      </c>
      <c r="D9014" s="38">
        <f>IF(Txn!$B4513="","",IF(IF(Txn!$U4513="TRF",Txn!$Y4513,Txn!$Z4513)="","",IF(Txn!$U4513="TRF",Txn!$Y4513,Txn!$Z4513)))</f>
        <v>0</v>
      </c>
      <c r="E9014" s="39">
        <f>IF($D9014="","",IFERROR(VLOOKUP($D9014,AcctTbl,2,0),""))</f>
        <v>0</v>
      </c>
      <c r="F9014" s="39">
        <f>IF($D9014="","",IFERROR(VLOOKUP($D9014,AcctTbl,3,0),""))</f>
        <v>0</v>
      </c>
      <c r="G9014" s="39">
        <f>IF(Txn!$B4513="","",Txn!$D4513)</f>
        <v>0</v>
      </c>
      <c r="H9014" s="38">
        <f>IF(Txn!$B4513="","",Txn!$E4513)</f>
        <v>0</v>
      </c>
      <c r="I9014" s="40">
        <f>IF(Txn!$B4513="",0,Txn!$Q4513)</f>
        <v>0</v>
      </c>
      <c r="J9014" s="40">
        <f>IF(Txn!$B4513="",0,Txn!$R4513)</f>
        <v>0</v>
      </c>
      <c r="K9014" s="41">
        <f>IF($A9014="","",IFERROR(VALUE(MID($A9014,6,2)),""))</f>
        <v>0</v>
      </c>
      <c r="L9014" s="39">
        <f>IF(Txn!$K4513="","","طرف مقابل — "&amp;Txn!$K4513)</f>
        <v>0</v>
      </c>
      <c r="N9014" s="42">
        <f>IF($D9014="",0,COUNTIF(BankAccts,$D9014))</f>
        <v>0</v>
      </c>
    </row>
    <row r="9015" spans="1:14">
      <c r="A9015" s="38">
        <f>IF(Txn!$B4514="","",Txn!$B4514)</f>
        <v>0</v>
      </c>
      <c r="B9015" s="38">
        <f>IF(Txn!$B4514="","",Txn!$C4514)</f>
        <v>0</v>
      </c>
      <c r="C9015" s="39">
        <f>IF(Txn!$B4514="","","تراکنش بانکی")</f>
        <v>0</v>
      </c>
      <c r="D9015" s="38">
        <f>IF(Txn!$B4514="","",IF(Txn!$X4514="","",Txn!$X4514))</f>
        <v>0</v>
      </c>
      <c r="E9015" s="39">
        <f>IF($D9015="","",IFERROR(VLOOKUP($D9015,AcctTbl,2,0),""))</f>
        <v>0</v>
      </c>
      <c r="F9015" s="39">
        <f>IF($D9015="","",IFERROR(VLOOKUP($D9015,AcctTbl,3,0),""))</f>
        <v>0</v>
      </c>
      <c r="G9015" s="39">
        <f>IF(Txn!$B4514="","",Txn!$D4514)</f>
        <v>0</v>
      </c>
      <c r="H9015" s="38">
        <f>IF(Txn!$B4514="","",Txn!$E4514)</f>
        <v>0</v>
      </c>
      <c r="I9015" s="40">
        <f>IF(Txn!$B4514="",0,Txn!$O4514)</f>
        <v>0</v>
      </c>
      <c r="J9015" s="40">
        <f>IF(Txn!$B4514="",0,Txn!$P4514)</f>
        <v>0</v>
      </c>
      <c r="K9015" s="41">
        <f>IF($A9015="","",IFERROR(VALUE(MID($A9015,6,2)),""))</f>
        <v>0</v>
      </c>
      <c r="L9015" s="39">
        <f>IF(Txn!$K4514="","",Txn!$K4514)</f>
        <v>0</v>
      </c>
      <c r="N9015" s="42">
        <f>IF($D9015="",0,COUNTIF(BankAccts,$D9015))</f>
        <v>0</v>
      </c>
    </row>
    <row r="9016" spans="1:14">
      <c r="A9016" s="38">
        <f>IF(Txn!$B4514="","",Txn!$B4514)</f>
        <v>0</v>
      </c>
      <c r="B9016" s="38">
        <f>IF(Txn!$B4514="","",Txn!$C4514)</f>
        <v>0</v>
      </c>
      <c r="C9016" s="39">
        <f>IF(Txn!$B4514="","","تراکنش بانکی")</f>
        <v>0</v>
      </c>
      <c r="D9016" s="38">
        <f>IF(Txn!$B4514="","",IF(IF(Txn!$U4514="TRF",Txn!$Y4514,Txn!$Z4514)="","",IF(Txn!$U4514="TRF",Txn!$Y4514,Txn!$Z4514)))</f>
        <v>0</v>
      </c>
      <c r="E9016" s="39">
        <f>IF($D9016="","",IFERROR(VLOOKUP($D9016,AcctTbl,2,0),""))</f>
        <v>0</v>
      </c>
      <c r="F9016" s="39">
        <f>IF($D9016="","",IFERROR(VLOOKUP($D9016,AcctTbl,3,0),""))</f>
        <v>0</v>
      </c>
      <c r="G9016" s="39">
        <f>IF(Txn!$B4514="","",Txn!$D4514)</f>
        <v>0</v>
      </c>
      <c r="H9016" s="38">
        <f>IF(Txn!$B4514="","",Txn!$E4514)</f>
        <v>0</v>
      </c>
      <c r="I9016" s="40">
        <f>IF(Txn!$B4514="",0,Txn!$Q4514)</f>
        <v>0</v>
      </c>
      <c r="J9016" s="40">
        <f>IF(Txn!$B4514="",0,Txn!$R4514)</f>
        <v>0</v>
      </c>
      <c r="K9016" s="41">
        <f>IF($A9016="","",IFERROR(VALUE(MID($A9016,6,2)),""))</f>
        <v>0</v>
      </c>
      <c r="L9016" s="39">
        <f>IF(Txn!$K4514="","","طرف مقابل — "&amp;Txn!$K4514)</f>
        <v>0</v>
      </c>
      <c r="N9016" s="42">
        <f>IF($D9016="",0,COUNTIF(BankAccts,$D9016))</f>
        <v>0</v>
      </c>
    </row>
    <row r="9017" spans="1:14">
      <c r="A9017" s="38">
        <f>IF(Txn!$B4515="","",Txn!$B4515)</f>
        <v>0</v>
      </c>
      <c r="B9017" s="38">
        <f>IF(Txn!$B4515="","",Txn!$C4515)</f>
        <v>0</v>
      </c>
      <c r="C9017" s="39">
        <f>IF(Txn!$B4515="","","تراکنش بانکی")</f>
        <v>0</v>
      </c>
      <c r="D9017" s="38">
        <f>IF(Txn!$B4515="","",IF(Txn!$X4515="","",Txn!$X4515))</f>
        <v>0</v>
      </c>
      <c r="E9017" s="39">
        <f>IF($D9017="","",IFERROR(VLOOKUP($D9017,AcctTbl,2,0),""))</f>
        <v>0</v>
      </c>
      <c r="F9017" s="39">
        <f>IF($D9017="","",IFERROR(VLOOKUP($D9017,AcctTbl,3,0),""))</f>
        <v>0</v>
      </c>
      <c r="G9017" s="39">
        <f>IF(Txn!$B4515="","",Txn!$D4515)</f>
        <v>0</v>
      </c>
      <c r="H9017" s="38">
        <f>IF(Txn!$B4515="","",Txn!$E4515)</f>
        <v>0</v>
      </c>
      <c r="I9017" s="40">
        <f>IF(Txn!$B4515="",0,Txn!$O4515)</f>
        <v>0</v>
      </c>
      <c r="J9017" s="40">
        <f>IF(Txn!$B4515="",0,Txn!$P4515)</f>
        <v>0</v>
      </c>
      <c r="K9017" s="41">
        <f>IF($A9017="","",IFERROR(VALUE(MID($A9017,6,2)),""))</f>
        <v>0</v>
      </c>
      <c r="L9017" s="39">
        <f>IF(Txn!$K4515="","",Txn!$K4515)</f>
        <v>0</v>
      </c>
      <c r="N9017" s="42">
        <f>IF($D9017="",0,COUNTIF(BankAccts,$D9017))</f>
        <v>0</v>
      </c>
    </row>
    <row r="9018" spans="1:14">
      <c r="A9018" s="38">
        <f>IF(Txn!$B4515="","",Txn!$B4515)</f>
        <v>0</v>
      </c>
      <c r="B9018" s="38">
        <f>IF(Txn!$B4515="","",Txn!$C4515)</f>
        <v>0</v>
      </c>
      <c r="C9018" s="39">
        <f>IF(Txn!$B4515="","","تراکنش بانکی")</f>
        <v>0</v>
      </c>
      <c r="D9018" s="38">
        <f>IF(Txn!$B4515="","",IF(IF(Txn!$U4515="TRF",Txn!$Y4515,Txn!$Z4515)="","",IF(Txn!$U4515="TRF",Txn!$Y4515,Txn!$Z4515)))</f>
        <v>0</v>
      </c>
      <c r="E9018" s="39">
        <f>IF($D9018="","",IFERROR(VLOOKUP($D9018,AcctTbl,2,0),""))</f>
        <v>0</v>
      </c>
      <c r="F9018" s="39">
        <f>IF($D9018="","",IFERROR(VLOOKUP($D9018,AcctTbl,3,0),""))</f>
        <v>0</v>
      </c>
      <c r="G9018" s="39">
        <f>IF(Txn!$B4515="","",Txn!$D4515)</f>
        <v>0</v>
      </c>
      <c r="H9018" s="38">
        <f>IF(Txn!$B4515="","",Txn!$E4515)</f>
        <v>0</v>
      </c>
      <c r="I9018" s="40">
        <f>IF(Txn!$B4515="",0,Txn!$Q4515)</f>
        <v>0</v>
      </c>
      <c r="J9018" s="40">
        <f>IF(Txn!$B4515="",0,Txn!$R4515)</f>
        <v>0</v>
      </c>
      <c r="K9018" s="41">
        <f>IF($A9018="","",IFERROR(VALUE(MID($A9018,6,2)),""))</f>
        <v>0</v>
      </c>
      <c r="L9018" s="39">
        <f>IF(Txn!$K4515="","","طرف مقابل — "&amp;Txn!$K4515)</f>
        <v>0</v>
      </c>
      <c r="N9018" s="42">
        <f>IF($D9018="",0,COUNTIF(BankAccts,$D9018))</f>
        <v>0</v>
      </c>
    </row>
    <row r="9019" spans="1:14">
      <c r="A9019" s="38">
        <f>IF(Txn!$B4516="","",Txn!$B4516)</f>
        <v>0</v>
      </c>
      <c r="B9019" s="38">
        <f>IF(Txn!$B4516="","",Txn!$C4516)</f>
        <v>0</v>
      </c>
      <c r="C9019" s="39">
        <f>IF(Txn!$B4516="","","تراکنش بانکی")</f>
        <v>0</v>
      </c>
      <c r="D9019" s="38">
        <f>IF(Txn!$B4516="","",IF(Txn!$X4516="","",Txn!$X4516))</f>
        <v>0</v>
      </c>
      <c r="E9019" s="39">
        <f>IF($D9019="","",IFERROR(VLOOKUP($D9019,AcctTbl,2,0),""))</f>
        <v>0</v>
      </c>
      <c r="F9019" s="39">
        <f>IF($D9019="","",IFERROR(VLOOKUP($D9019,AcctTbl,3,0),""))</f>
        <v>0</v>
      </c>
      <c r="G9019" s="39">
        <f>IF(Txn!$B4516="","",Txn!$D4516)</f>
        <v>0</v>
      </c>
      <c r="H9019" s="38">
        <f>IF(Txn!$B4516="","",Txn!$E4516)</f>
        <v>0</v>
      </c>
      <c r="I9019" s="40">
        <f>IF(Txn!$B4516="",0,Txn!$O4516)</f>
        <v>0</v>
      </c>
      <c r="J9019" s="40">
        <f>IF(Txn!$B4516="",0,Txn!$P4516)</f>
        <v>0</v>
      </c>
      <c r="K9019" s="41">
        <f>IF($A9019="","",IFERROR(VALUE(MID($A9019,6,2)),""))</f>
        <v>0</v>
      </c>
      <c r="L9019" s="39">
        <f>IF(Txn!$K4516="","",Txn!$K4516)</f>
        <v>0</v>
      </c>
      <c r="N9019" s="42">
        <f>IF($D9019="",0,COUNTIF(BankAccts,$D9019))</f>
        <v>0</v>
      </c>
    </row>
    <row r="9020" spans="1:14">
      <c r="A9020" s="38">
        <f>IF(Txn!$B4516="","",Txn!$B4516)</f>
        <v>0</v>
      </c>
      <c r="B9020" s="38">
        <f>IF(Txn!$B4516="","",Txn!$C4516)</f>
        <v>0</v>
      </c>
      <c r="C9020" s="39">
        <f>IF(Txn!$B4516="","","تراکنش بانکی")</f>
        <v>0</v>
      </c>
      <c r="D9020" s="38">
        <f>IF(Txn!$B4516="","",IF(IF(Txn!$U4516="TRF",Txn!$Y4516,Txn!$Z4516)="","",IF(Txn!$U4516="TRF",Txn!$Y4516,Txn!$Z4516)))</f>
        <v>0</v>
      </c>
      <c r="E9020" s="39">
        <f>IF($D9020="","",IFERROR(VLOOKUP($D9020,AcctTbl,2,0),""))</f>
        <v>0</v>
      </c>
      <c r="F9020" s="39">
        <f>IF($D9020="","",IFERROR(VLOOKUP($D9020,AcctTbl,3,0),""))</f>
        <v>0</v>
      </c>
      <c r="G9020" s="39">
        <f>IF(Txn!$B4516="","",Txn!$D4516)</f>
        <v>0</v>
      </c>
      <c r="H9020" s="38">
        <f>IF(Txn!$B4516="","",Txn!$E4516)</f>
        <v>0</v>
      </c>
      <c r="I9020" s="40">
        <f>IF(Txn!$B4516="",0,Txn!$Q4516)</f>
        <v>0</v>
      </c>
      <c r="J9020" s="40">
        <f>IF(Txn!$B4516="",0,Txn!$R4516)</f>
        <v>0</v>
      </c>
      <c r="K9020" s="41">
        <f>IF($A9020="","",IFERROR(VALUE(MID($A9020,6,2)),""))</f>
        <v>0</v>
      </c>
      <c r="L9020" s="39">
        <f>IF(Txn!$K4516="","","طرف مقابل — "&amp;Txn!$K4516)</f>
        <v>0</v>
      </c>
      <c r="N9020" s="42">
        <f>IF($D9020="",0,COUNTIF(BankAccts,$D9020))</f>
        <v>0</v>
      </c>
    </row>
    <row r="9021" spans="1:14">
      <c r="A9021" s="38">
        <f>IF(Txn!$B4517="","",Txn!$B4517)</f>
        <v>0</v>
      </c>
      <c r="B9021" s="38">
        <f>IF(Txn!$B4517="","",Txn!$C4517)</f>
        <v>0</v>
      </c>
      <c r="C9021" s="39">
        <f>IF(Txn!$B4517="","","تراکنش بانکی")</f>
        <v>0</v>
      </c>
      <c r="D9021" s="38">
        <f>IF(Txn!$B4517="","",IF(Txn!$X4517="","",Txn!$X4517))</f>
        <v>0</v>
      </c>
      <c r="E9021" s="39">
        <f>IF($D9021="","",IFERROR(VLOOKUP($D9021,AcctTbl,2,0),""))</f>
        <v>0</v>
      </c>
      <c r="F9021" s="39">
        <f>IF($D9021="","",IFERROR(VLOOKUP($D9021,AcctTbl,3,0),""))</f>
        <v>0</v>
      </c>
      <c r="G9021" s="39">
        <f>IF(Txn!$B4517="","",Txn!$D4517)</f>
        <v>0</v>
      </c>
      <c r="H9021" s="38">
        <f>IF(Txn!$B4517="","",Txn!$E4517)</f>
        <v>0</v>
      </c>
      <c r="I9021" s="40">
        <f>IF(Txn!$B4517="",0,Txn!$O4517)</f>
        <v>0</v>
      </c>
      <c r="J9021" s="40">
        <f>IF(Txn!$B4517="",0,Txn!$P4517)</f>
        <v>0</v>
      </c>
      <c r="K9021" s="41">
        <f>IF($A9021="","",IFERROR(VALUE(MID($A9021,6,2)),""))</f>
        <v>0</v>
      </c>
      <c r="L9021" s="39">
        <f>IF(Txn!$K4517="","",Txn!$K4517)</f>
        <v>0</v>
      </c>
      <c r="N9021" s="42">
        <f>IF($D9021="",0,COUNTIF(BankAccts,$D9021))</f>
        <v>0</v>
      </c>
    </row>
    <row r="9022" spans="1:14">
      <c r="A9022" s="38">
        <f>IF(Txn!$B4517="","",Txn!$B4517)</f>
        <v>0</v>
      </c>
      <c r="B9022" s="38">
        <f>IF(Txn!$B4517="","",Txn!$C4517)</f>
        <v>0</v>
      </c>
      <c r="C9022" s="39">
        <f>IF(Txn!$B4517="","","تراکنش بانکی")</f>
        <v>0</v>
      </c>
      <c r="D9022" s="38">
        <f>IF(Txn!$B4517="","",IF(IF(Txn!$U4517="TRF",Txn!$Y4517,Txn!$Z4517)="","",IF(Txn!$U4517="TRF",Txn!$Y4517,Txn!$Z4517)))</f>
        <v>0</v>
      </c>
      <c r="E9022" s="39">
        <f>IF($D9022="","",IFERROR(VLOOKUP($D9022,AcctTbl,2,0),""))</f>
        <v>0</v>
      </c>
      <c r="F9022" s="39">
        <f>IF($D9022="","",IFERROR(VLOOKUP($D9022,AcctTbl,3,0),""))</f>
        <v>0</v>
      </c>
      <c r="G9022" s="39">
        <f>IF(Txn!$B4517="","",Txn!$D4517)</f>
        <v>0</v>
      </c>
      <c r="H9022" s="38">
        <f>IF(Txn!$B4517="","",Txn!$E4517)</f>
        <v>0</v>
      </c>
      <c r="I9022" s="40">
        <f>IF(Txn!$B4517="",0,Txn!$Q4517)</f>
        <v>0</v>
      </c>
      <c r="J9022" s="40">
        <f>IF(Txn!$B4517="",0,Txn!$R4517)</f>
        <v>0</v>
      </c>
      <c r="K9022" s="41">
        <f>IF($A9022="","",IFERROR(VALUE(MID($A9022,6,2)),""))</f>
        <v>0</v>
      </c>
      <c r="L9022" s="39">
        <f>IF(Txn!$K4517="","","طرف مقابل — "&amp;Txn!$K4517)</f>
        <v>0</v>
      </c>
      <c r="N9022" s="42">
        <f>IF($D9022="",0,COUNTIF(BankAccts,$D9022))</f>
        <v>0</v>
      </c>
    </row>
    <row r="9023" spans="1:14">
      <c r="A9023" s="38">
        <f>IF(Txn!$B4518="","",Txn!$B4518)</f>
        <v>0</v>
      </c>
      <c r="B9023" s="38">
        <f>IF(Txn!$B4518="","",Txn!$C4518)</f>
        <v>0</v>
      </c>
      <c r="C9023" s="39">
        <f>IF(Txn!$B4518="","","تراکنش بانکی")</f>
        <v>0</v>
      </c>
      <c r="D9023" s="38">
        <f>IF(Txn!$B4518="","",IF(Txn!$X4518="","",Txn!$X4518))</f>
        <v>0</v>
      </c>
      <c r="E9023" s="39">
        <f>IF($D9023="","",IFERROR(VLOOKUP($D9023,AcctTbl,2,0),""))</f>
        <v>0</v>
      </c>
      <c r="F9023" s="39">
        <f>IF($D9023="","",IFERROR(VLOOKUP($D9023,AcctTbl,3,0),""))</f>
        <v>0</v>
      </c>
      <c r="G9023" s="39">
        <f>IF(Txn!$B4518="","",Txn!$D4518)</f>
        <v>0</v>
      </c>
      <c r="H9023" s="38">
        <f>IF(Txn!$B4518="","",Txn!$E4518)</f>
        <v>0</v>
      </c>
      <c r="I9023" s="40">
        <f>IF(Txn!$B4518="",0,Txn!$O4518)</f>
        <v>0</v>
      </c>
      <c r="J9023" s="40">
        <f>IF(Txn!$B4518="",0,Txn!$P4518)</f>
        <v>0</v>
      </c>
      <c r="K9023" s="41">
        <f>IF($A9023="","",IFERROR(VALUE(MID($A9023,6,2)),""))</f>
        <v>0</v>
      </c>
      <c r="L9023" s="39">
        <f>IF(Txn!$K4518="","",Txn!$K4518)</f>
        <v>0</v>
      </c>
      <c r="N9023" s="42">
        <f>IF($D9023="",0,COUNTIF(BankAccts,$D9023))</f>
        <v>0</v>
      </c>
    </row>
    <row r="9024" spans="1:14">
      <c r="A9024" s="38">
        <f>IF(Txn!$B4518="","",Txn!$B4518)</f>
        <v>0</v>
      </c>
      <c r="B9024" s="38">
        <f>IF(Txn!$B4518="","",Txn!$C4518)</f>
        <v>0</v>
      </c>
      <c r="C9024" s="39">
        <f>IF(Txn!$B4518="","","تراکنش بانکی")</f>
        <v>0</v>
      </c>
      <c r="D9024" s="38">
        <f>IF(Txn!$B4518="","",IF(IF(Txn!$U4518="TRF",Txn!$Y4518,Txn!$Z4518)="","",IF(Txn!$U4518="TRF",Txn!$Y4518,Txn!$Z4518)))</f>
        <v>0</v>
      </c>
      <c r="E9024" s="39">
        <f>IF($D9024="","",IFERROR(VLOOKUP($D9024,AcctTbl,2,0),""))</f>
        <v>0</v>
      </c>
      <c r="F9024" s="39">
        <f>IF($D9024="","",IFERROR(VLOOKUP($D9024,AcctTbl,3,0),""))</f>
        <v>0</v>
      </c>
      <c r="G9024" s="39">
        <f>IF(Txn!$B4518="","",Txn!$D4518)</f>
        <v>0</v>
      </c>
      <c r="H9024" s="38">
        <f>IF(Txn!$B4518="","",Txn!$E4518)</f>
        <v>0</v>
      </c>
      <c r="I9024" s="40">
        <f>IF(Txn!$B4518="",0,Txn!$Q4518)</f>
        <v>0</v>
      </c>
      <c r="J9024" s="40">
        <f>IF(Txn!$B4518="",0,Txn!$R4518)</f>
        <v>0</v>
      </c>
      <c r="K9024" s="41">
        <f>IF($A9024="","",IFERROR(VALUE(MID($A9024,6,2)),""))</f>
        <v>0</v>
      </c>
      <c r="L9024" s="39">
        <f>IF(Txn!$K4518="","","طرف مقابل — "&amp;Txn!$K4518)</f>
        <v>0</v>
      </c>
      <c r="N9024" s="42">
        <f>IF($D9024="",0,COUNTIF(BankAccts,$D9024))</f>
        <v>0</v>
      </c>
    </row>
    <row r="9025" spans="1:14">
      <c r="A9025" s="38">
        <f>IF(Txn!$B4519="","",Txn!$B4519)</f>
        <v>0</v>
      </c>
      <c r="B9025" s="38">
        <f>IF(Txn!$B4519="","",Txn!$C4519)</f>
        <v>0</v>
      </c>
      <c r="C9025" s="39">
        <f>IF(Txn!$B4519="","","تراکنش بانکی")</f>
        <v>0</v>
      </c>
      <c r="D9025" s="38">
        <f>IF(Txn!$B4519="","",IF(Txn!$X4519="","",Txn!$X4519))</f>
        <v>0</v>
      </c>
      <c r="E9025" s="39">
        <f>IF($D9025="","",IFERROR(VLOOKUP($D9025,AcctTbl,2,0),""))</f>
        <v>0</v>
      </c>
      <c r="F9025" s="39">
        <f>IF($D9025="","",IFERROR(VLOOKUP($D9025,AcctTbl,3,0),""))</f>
        <v>0</v>
      </c>
      <c r="G9025" s="39">
        <f>IF(Txn!$B4519="","",Txn!$D4519)</f>
        <v>0</v>
      </c>
      <c r="H9025" s="38">
        <f>IF(Txn!$B4519="","",Txn!$E4519)</f>
        <v>0</v>
      </c>
      <c r="I9025" s="40">
        <f>IF(Txn!$B4519="",0,Txn!$O4519)</f>
        <v>0</v>
      </c>
      <c r="J9025" s="40">
        <f>IF(Txn!$B4519="",0,Txn!$P4519)</f>
        <v>0</v>
      </c>
      <c r="K9025" s="41">
        <f>IF($A9025="","",IFERROR(VALUE(MID($A9025,6,2)),""))</f>
        <v>0</v>
      </c>
      <c r="L9025" s="39">
        <f>IF(Txn!$K4519="","",Txn!$K4519)</f>
        <v>0</v>
      </c>
      <c r="N9025" s="42">
        <f>IF($D9025="",0,COUNTIF(BankAccts,$D9025))</f>
        <v>0</v>
      </c>
    </row>
    <row r="9026" spans="1:14">
      <c r="A9026" s="38">
        <f>IF(Txn!$B4519="","",Txn!$B4519)</f>
        <v>0</v>
      </c>
      <c r="B9026" s="38">
        <f>IF(Txn!$B4519="","",Txn!$C4519)</f>
        <v>0</v>
      </c>
      <c r="C9026" s="39">
        <f>IF(Txn!$B4519="","","تراکنش بانکی")</f>
        <v>0</v>
      </c>
      <c r="D9026" s="38">
        <f>IF(Txn!$B4519="","",IF(IF(Txn!$U4519="TRF",Txn!$Y4519,Txn!$Z4519)="","",IF(Txn!$U4519="TRF",Txn!$Y4519,Txn!$Z4519)))</f>
        <v>0</v>
      </c>
      <c r="E9026" s="39">
        <f>IF($D9026="","",IFERROR(VLOOKUP($D9026,AcctTbl,2,0),""))</f>
        <v>0</v>
      </c>
      <c r="F9026" s="39">
        <f>IF($D9026="","",IFERROR(VLOOKUP($D9026,AcctTbl,3,0),""))</f>
        <v>0</v>
      </c>
      <c r="G9026" s="39">
        <f>IF(Txn!$B4519="","",Txn!$D4519)</f>
        <v>0</v>
      </c>
      <c r="H9026" s="38">
        <f>IF(Txn!$B4519="","",Txn!$E4519)</f>
        <v>0</v>
      </c>
      <c r="I9026" s="40">
        <f>IF(Txn!$B4519="",0,Txn!$Q4519)</f>
        <v>0</v>
      </c>
      <c r="J9026" s="40">
        <f>IF(Txn!$B4519="",0,Txn!$R4519)</f>
        <v>0</v>
      </c>
      <c r="K9026" s="41">
        <f>IF($A9026="","",IFERROR(VALUE(MID($A9026,6,2)),""))</f>
        <v>0</v>
      </c>
      <c r="L9026" s="39">
        <f>IF(Txn!$K4519="","","طرف مقابل — "&amp;Txn!$K4519)</f>
        <v>0</v>
      </c>
      <c r="N9026" s="42">
        <f>IF($D9026="",0,COUNTIF(BankAccts,$D9026))</f>
        <v>0</v>
      </c>
    </row>
    <row r="9027" spans="1:14">
      <c r="A9027" s="38">
        <f>IF(Txn!$B4520="","",Txn!$B4520)</f>
        <v>0</v>
      </c>
      <c r="B9027" s="38">
        <f>IF(Txn!$B4520="","",Txn!$C4520)</f>
        <v>0</v>
      </c>
      <c r="C9027" s="39">
        <f>IF(Txn!$B4520="","","تراکنش بانکی")</f>
        <v>0</v>
      </c>
      <c r="D9027" s="38">
        <f>IF(Txn!$B4520="","",IF(Txn!$X4520="","",Txn!$X4520))</f>
        <v>0</v>
      </c>
      <c r="E9027" s="39">
        <f>IF($D9027="","",IFERROR(VLOOKUP($D9027,AcctTbl,2,0),""))</f>
        <v>0</v>
      </c>
      <c r="F9027" s="39">
        <f>IF($D9027="","",IFERROR(VLOOKUP($D9027,AcctTbl,3,0),""))</f>
        <v>0</v>
      </c>
      <c r="G9027" s="39">
        <f>IF(Txn!$B4520="","",Txn!$D4520)</f>
        <v>0</v>
      </c>
      <c r="H9027" s="38">
        <f>IF(Txn!$B4520="","",Txn!$E4520)</f>
        <v>0</v>
      </c>
      <c r="I9027" s="40">
        <f>IF(Txn!$B4520="",0,Txn!$O4520)</f>
        <v>0</v>
      </c>
      <c r="J9027" s="40">
        <f>IF(Txn!$B4520="",0,Txn!$P4520)</f>
        <v>0</v>
      </c>
      <c r="K9027" s="41">
        <f>IF($A9027="","",IFERROR(VALUE(MID($A9027,6,2)),""))</f>
        <v>0</v>
      </c>
      <c r="L9027" s="39">
        <f>IF(Txn!$K4520="","",Txn!$K4520)</f>
        <v>0</v>
      </c>
      <c r="N9027" s="42">
        <f>IF($D9027="",0,COUNTIF(BankAccts,$D9027))</f>
        <v>0</v>
      </c>
    </row>
    <row r="9028" spans="1:14">
      <c r="A9028" s="38">
        <f>IF(Txn!$B4520="","",Txn!$B4520)</f>
        <v>0</v>
      </c>
      <c r="B9028" s="38">
        <f>IF(Txn!$B4520="","",Txn!$C4520)</f>
        <v>0</v>
      </c>
      <c r="C9028" s="39">
        <f>IF(Txn!$B4520="","","تراکنش بانکی")</f>
        <v>0</v>
      </c>
      <c r="D9028" s="38">
        <f>IF(Txn!$B4520="","",IF(IF(Txn!$U4520="TRF",Txn!$Y4520,Txn!$Z4520)="","",IF(Txn!$U4520="TRF",Txn!$Y4520,Txn!$Z4520)))</f>
        <v>0</v>
      </c>
      <c r="E9028" s="39">
        <f>IF($D9028="","",IFERROR(VLOOKUP($D9028,AcctTbl,2,0),""))</f>
        <v>0</v>
      </c>
      <c r="F9028" s="39">
        <f>IF($D9028="","",IFERROR(VLOOKUP($D9028,AcctTbl,3,0),""))</f>
        <v>0</v>
      </c>
      <c r="G9028" s="39">
        <f>IF(Txn!$B4520="","",Txn!$D4520)</f>
        <v>0</v>
      </c>
      <c r="H9028" s="38">
        <f>IF(Txn!$B4520="","",Txn!$E4520)</f>
        <v>0</v>
      </c>
      <c r="I9028" s="40">
        <f>IF(Txn!$B4520="",0,Txn!$Q4520)</f>
        <v>0</v>
      </c>
      <c r="J9028" s="40">
        <f>IF(Txn!$B4520="",0,Txn!$R4520)</f>
        <v>0</v>
      </c>
      <c r="K9028" s="41">
        <f>IF($A9028="","",IFERROR(VALUE(MID($A9028,6,2)),""))</f>
        <v>0</v>
      </c>
      <c r="L9028" s="39">
        <f>IF(Txn!$K4520="","","طرف مقابل — "&amp;Txn!$K4520)</f>
        <v>0</v>
      </c>
      <c r="N9028" s="42">
        <f>IF($D9028="",0,COUNTIF(BankAccts,$D9028))</f>
        <v>0</v>
      </c>
    </row>
    <row r="9029" spans="1:14">
      <c r="A9029" s="38">
        <f>IF(Txn!$B4521="","",Txn!$B4521)</f>
        <v>0</v>
      </c>
      <c r="B9029" s="38">
        <f>IF(Txn!$B4521="","",Txn!$C4521)</f>
        <v>0</v>
      </c>
      <c r="C9029" s="39">
        <f>IF(Txn!$B4521="","","تراکنش بانکی")</f>
        <v>0</v>
      </c>
      <c r="D9029" s="38">
        <f>IF(Txn!$B4521="","",IF(Txn!$X4521="","",Txn!$X4521))</f>
        <v>0</v>
      </c>
      <c r="E9029" s="39">
        <f>IF($D9029="","",IFERROR(VLOOKUP($D9029,AcctTbl,2,0),""))</f>
        <v>0</v>
      </c>
      <c r="F9029" s="39">
        <f>IF($D9029="","",IFERROR(VLOOKUP($D9029,AcctTbl,3,0),""))</f>
        <v>0</v>
      </c>
      <c r="G9029" s="39">
        <f>IF(Txn!$B4521="","",Txn!$D4521)</f>
        <v>0</v>
      </c>
      <c r="H9029" s="38">
        <f>IF(Txn!$B4521="","",Txn!$E4521)</f>
        <v>0</v>
      </c>
      <c r="I9029" s="40">
        <f>IF(Txn!$B4521="",0,Txn!$O4521)</f>
        <v>0</v>
      </c>
      <c r="J9029" s="40">
        <f>IF(Txn!$B4521="",0,Txn!$P4521)</f>
        <v>0</v>
      </c>
      <c r="K9029" s="41">
        <f>IF($A9029="","",IFERROR(VALUE(MID($A9029,6,2)),""))</f>
        <v>0</v>
      </c>
      <c r="L9029" s="39">
        <f>IF(Txn!$K4521="","",Txn!$K4521)</f>
        <v>0</v>
      </c>
      <c r="N9029" s="42">
        <f>IF($D9029="",0,COUNTIF(BankAccts,$D9029))</f>
        <v>0</v>
      </c>
    </row>
    <row r="9030" spans="1:14">
      <c r="A9030" s="38">
        <f>IF(Txn!$B4521="","",Txn!$B4521)</f>
        <v>0</v>
      </c>
      <c r="B9030" s="38">
        <f>IF(Txn!$B4521="","",Txn!$C4521)</f>
        <v>0</v>
      </c>
      <c r="C9030" s="39">
        <f>IF(Txn!$B4521="","","تراکنش بانکی")</f>
        <v>0</v>
      </c>
      <c r="D9030" s="38">
        <f>IF(Txn!$B4521="","",IF(IF(Txn!$U4521="TRF",Txn!$Y4521,Txn!$Z4521)="","",IF(Txn!$U4521="TRF",Txn!$Y4521,Txn!$Z4521)))</f>
        <v>0</v>
      </c>
      <c r="E9030" s="39">
        <f>IF($D9030="","",IFERROR(VLOOKUP($D9030,AcctTbl,2,0),""))</f>
        <v>0</v>
      </c>
      <c r="F9030" s="39">
        <f>IF($D9030="","",IFERROR(VLOOKUP($D9030,AcctTbl,3,0),""))</f>
        <v>0</v>
      </c>
      <c r="G9030" s="39">
        <f>IF(Txn!$B4521="","",Txn!$D4521)</f>
        <v>0</v>
      </c>
      <c r="H9030" s="38">
        <f>IF(Txn!$B4521="","",Txn!$E4521)</f>
        <v>0</v>
      </c>
      <c r="I9030" s="40">
        <f>IF(Txn!$B4521="",0,Txn!$Q4521)</f>
        <v>0</v>
      </c>
      <c r="J9030" s="40">
        <f>IF(Txn!$B4521="",0,Txn!$R4521)</f>
        <v>0</v>
      </c>
      <c r="K9030" s="41">
        <f>IF($A9030="","",IFERROR(VALUE(MID($A9030,6,2)),""))</f>
        <v>0</v>
      </c>
      <c r="L9030" s="39">
        <f>IF(Txn!$K4521="","","طرف مقابل — "&amp;Txn!$K4521)</f>
        <v>0</v>
      </c>
      <c r="N9030" s="42">
        <f>IF($D9030="",0,COUNTIF(BankAccts,$D9030))</f>
        <v>0</v>
      </c>
    </row>
    <row r="9031" spans="1:14">
      <c r="A9031" s="38">
        <f>IF(Txn!$B4522="","",Txn!$B4522)</f>
        <v>0</v>
      </c>
      <c r="B9031" s="38">
        <f>IF(Txn!$B4522="","",Txn!$C4522)</f>
        <v>0</v>
      </c>
      <c r="C9031" s="39">
        <f>IF(Txn!$B4522="","","تراکنش بانکی")</f>
        <v>0</v>
      </c>
      <c r="D9031" s="38">
        <f>IF(Txn!$B4522="","",IF(Txn!$X4522="","",Txn!$X4522))</f>
        <v>0</v>
      </c>
      <c r="E9031" s="39">
        <f>IF($D9031="","",IFERROR(VLOOKUP($D9031,AcctTbl,2,0),""))</f>
        <v>0</v>
      </c>
      <c r="F9031" s="39">
        <f>IF($D9031="","",IFERROR(VLOOKUP($D9031,AcctTbl,3,0),""))</f>
        <v>0</v>
      </c>
      <c r="G9031" s="39">
        <f>IF(Txn!$B4522="","",Txn!$D4522)</f>
        <v>0</v>
      </c>
      <c r="H9031" s="38">
        <f>IF(Txn!$B4522="","",Txn!$E4522)</f>
        <v>0</v>
      </c>
      <c r="I9031" s="40">
        <f>IF(Txn!$B4522="",0,Txn!$O4522)</f>
        <v>0</v>
      </c>
      <c r="J9031" s="40">
        <f>IF(Txn!$B4522="",0,Txn!$P4522)</f>
        <v>0</v>
      </c>
      <c r="K9031" s="41">
        <f>IF($A9031="","",IFERROR(VALUE(MID($A9031,6,2)),""))</f>
        <v>0</v>
      </c>
      <c r="L9031" s="39">
        <f>IF(Txn!$K4522="","",Txn!$K4522)</f>
        <v>0</v>
      </c>
      <c r="N9031" s="42">
        <f>IF($D9031="",0,COUNTIF(BankAccts,$D9031))</f>
        <v>0</v>
      </c>
    </row>
    <row r="9032" spans="1:14">
      <c r="A9032" s="38">
        <f>IF(Txn!$B4522="","",Txn!$B4522)</f>
        <v>0</v>
      </c>
      <c r="B9032" s="38">
        <f>IF(Txn!$B4522="","",Txn!$C4522)</f>
        <v>0</v>
      </c>
      <c r="C9032" s="39">
        <f>IF(Txn!$B4522="","","تراکنش بانکی")</f>
        <v>0</v>
      </c>
      <c r="D9032" s="38">
        <f>IF(Txn!$B4522="","",IF(IF(Txn!$U4522="TRF",Txn!$Y4522,Txn!$Z4522)="","",IF(Txn!$U4522="TRF",Txn!$Y4522,Txn!$Z4522)))</f>
        <v>0</v>
      </c>
      <c r="E9032" s="39">
        <f>IF($D9032="","",IFERROR(VLOOKUP($D9032,AcctTbl,2,0),""))</f>
        <v>0</v>
      </c>
      <c r="F9032" s="39">
        <f>IF($D9032="","",IFERROR(VLOOKUP($D9032,AcctTbl,3,0),""))</f>
        <v>0</v>
      </c>
      <c r="G9032" s="39">
        <f>IF(Txn!$B4522="","",Txn!$D4522)</f>
        <v>0</v>
      </c>
      <c r="H9032" s="38">
        <f>IF(Txn!$B4522="","",Txn!$E4522)</f>
        <v>0</v>
      </c>
      <c r="I9032" s="40">
        <f>IF(Txn!$B4522="",0,Txn!$Q4522)</f>
        <v>0</v>
      </c>
      <c r="J9032" s="40">
        <f>IF(Txn!$B4522="",0,Txn!$R4522)</f>
        <v>0</v>
      </c>
      <c r="K9032" s="41">
        <f>IF($A9032="","",IFERROR(VALUE(MID($A9032,6,2)),""))</f>
        <v>0</v>
      </c>
      <c r="L9032" s="39">
        <f>IF(Txn!$K4522="","","طرف مقابل — "&amp;Txn!$K4522)</f>
        <v>0</v>
      </c>
      <c r="N9032" s="42">
        <f>IF($D9032="",0,COUNTIF(BankAccts,$D9032))</f>
        <v>0</v>
      </c>
    </row>
    <row r="9033" spans="1:14">
      <c r="A9033" s="38">
        <f>IF(Txn!$B4523="","",Txn!$B4523)</f>
        <v>0</v>
      </c>
      <c r="B9033" s="38">
        <f>IF(Txn!$B4523="","",Txn!$C4523)</f>
        <v>0</v>
      </c>
      <c r="C9033" s="39">
        <f>IF(Txn!$B4523="","","تراکنش بانکی")</f>
        <v>0</v>
      </c>
      <c r="D9033" s="38">
        <f>IF(Txn!$B4523="","",IF(Txn!$X4523="","",Txn!$X4523))</f>
        <v>0</v>
      </c>
      <c r="E9033" s="39">
        <f>IF($D9033="","",IFERROR(VLOOKUP($D9033,AcctTbl,2,0),""))</f>
        <v>0</v>
      </c>
      <c r="F9033" s="39">
        <f>IF($D9033="","",IFERROR(VLOOKUP($D9033,AcctTbl,3,0),""))</f>
        <v>0</v>
      </c>
      <c r="G9033" s="39">
        <f>IF(Txn!$B4523="","",Txn!$D4523)</f>
        <v>0</v>
      </c>
      <c r="H9033" s="38">
        <f>IF(Txn!$B4523="","",Txn!$E4523)</f>
        <v>0</v>
      </c>
      <c r="I9033" s="40">
        <f>IF(Txn!$B4523="",0,Txn!$O4523)</f>
        <v>0</v>
      </c>
      <c r="J9033" s="40">
        <f>IF(Txn!$B4523="",0,Txn!$P4523)</f>
        <v>0</v>
      </c>
      <c r="K9033" s="41">
        <f>IF($A9033="","",IFERROR(VALUE(MID($A9033,6,2)),""))</f>
        <v>0</v>
      </c>
      <c r="L9033" s="39">
        <f>IF(Txn!$K4523="","",Txn!$K4523)</f>
        <v>0</v>
      </c>
      <c r="N9033" s="42">
        <f>IF($D9033="",0,COUNTIF(BankAccts,$D9033))</f>
        <v>0</v>
      </c>
    </row>
    <row r="9034" spans="1:14">
      <c r="A9034" s="38">
        <f>IF(Txn!$B4523="","",Txn!$B4523)</f>
        <v>0</v>
      </c>
      <c r="B9034" s="38">
        <f>IF(Txn!$B4523="","",Txn!$C4523)</f>
        <v>0</v>
      </c>
      <c r="C9034" s="39">
        <f>IF(Txn!$B4523="","","تراکنش بانکی")</f>
        <v>0</v>
      </c>
      <c r="D9034" s="38">
        <f>IF(Txn!$B4523="","",IF(IF(Txn!$U4523="TRF",Txn!$Y4523,Txn!$Z4523)="","",IF(Txn!$U4523="TRF",Txn!$Y4523,Txn!$Z4523)))</f>
        <v>0</v>
      </c>
      <c r="E9034" s="39">
        <f>IF($D9034="","",IFERROR(VLOOKUP($D9034,AcctTbl,2,0),""))</f>
        <v>0</v>
      </c>
      <c r="F9034" s="39">
        <f>IF($D9034="","",IFERROR(VLOOKUP($D9034,AcctTbl,3,0),""))</f>
        <v>0</v>
      </c>
      <c r="G9034" s="39">
        <f>IF(Txn!$B4523="","",Txn!$D4523)</f>
        <v>0</v>
      </c>
      <c r="H9034" s="38">
        <f>IF(Txn!$B4523="","",Txn!$E4523)</f>
        <v>0</v>
      </c>
      <c r="I9034" s="40">
        <f>IF(Txn!$B4523="",0,Txn!$Q4523)</f>
        <v>0</v>
      </c>
      <c r="J9034" s="40">
        <f>IF(Txn!$B4523="",0,Txn!$R4523)</f>
        <v>0</v>
      </c>
      <c r="K9034" s="41">
        <f>IF($A9034="","",IFERROR(VALUE(MID($A9034,6,2)),""))</f>
        <v>0</v>
      </c>
      <c r="L9034" s="39">
        <f>IF(Txn!$K4523="","","طرف مقابل — "&amp;Txn!$K4523)</f>
        <v>0</v>
      </c>
      <c r="N9034" s="42">
        <f>IF($D9034="",0,COUNTIF(BankAccts,$D9034))</f>
        <v>0</v>
      </c>
    </row>
    <row r="9035" spans="1:14">
      <c r="A9035" s="38">
        <f>IF(Txn!$B4524="","",Txn!$B4524)</f>
        <v>0</v>
      </c>
      <c r="B9035" s="38">
        <f>IF(Txn!$B4524="","",Txn!$C4524)</f>
        <v>0</v>
      </c>
      <c r="C9035" s="39">
        <f>IF(Txn!$B4524="","","تراکنش بانکی")</f>
        <v>0</v>
      </c>
      <c r="D9035" s="38">
        <f>IF(Txn!$B4524="","",IF(Txn!$X4524="","",Txn!$X4524))</f>
        <v>0</v>
      </c>
      <c r="E9035" s="39">
        <f>IF($D9035="","",IFERROR(VLOOKUP($D9035,AcctTbl,2,0),""))</f>
        <v>0</v>
      </c>
      <c r="F9035" s="39">
        <f>IF($D9035="","",IFERROR(VLOOKUP($D9035,AcctTbl,3,0),""))</f>
        <v>0</v>
      </c>
      <c r="G9035" s="39">
        <f>IF(Txn!$B4524="","",Txn!$D4524)</f>
        <v>0</v>
      </c>
      <c r="H9035" s="38">
        <f>IF(Txn!$B4524="","",Txn!$E4524)</f>
        <v>0</v>
      </c>
      <c r="I9035" s="40">
        <f>IF(Txn!$B4524="",0,Txn!$O4524)</f>
        <v>0</v>
      </c>
      <c r="J9035" s="40">
        <f>IF(Txn!$B4524="",0,Txn!$P4524)</f>
        <v>0</v>
      </c>
      <c r="K9035" s="41">
        <f>IF($A9035="","",IFERROR(VALUE(MID($A9035,6,2)),""))</f>
        <v>0</v>
      </c>
      <c r="L9035" s="39">
        <f>IF(Txn!$K4524="","",Txn!$K4524)</f>
        <v>0</v>
      </c>
      <c r="N9035" s="42">
        <f>IF($D9035="",0,COUNTIF(BankAccts,$D9035))</f>
        <v>0</v>
      </c>
    </row>
    <row r="9036" spans="1:14">
      <c r="A9036" s="38">
        <f>IF(Txn!$B4524="","",Txn!$B4524)</f>
        <v>0</v>
      </c>
      <c r="B9036" s="38">
        <f>IF(Txn!$B4524="","",Txn!$C4524)</f>
        <v>0</v>
      </c>
      <c r="C9036" s="39">
        <f>IF(Txn!$B4524="","","تراکنش بانکی")</f>
        <v>0</v>
      </c>
      <c r="D9036" s="38">
        <f>IF(Txn!$B4524="","",IF(IF(Txn!$U4524="TRF",Txn!$Y4524,Txn!$Z4524)="","",IF(Txn!$U4524="TRF",Txn!$Y4524,Txn!$Z4524)))</f>
        <v>0</v>
      </c>
      <c r="E9036" s="39">
        <f>IF($D9036="","",IFERROR(VLOOKUP($D9036,AcctTbl,2,0),""))</f>
        <v>0</v>
      </c>
      <c r="F9036" s="39">
        <f>IF($D9036="","",IFERROR(VLOOKUP($D9036,AcctTbl,3,0),""))</f>
        <v>0</v>
      </c>
      <c r="G9036" s="39">
        <f>IF(Txn!$B4524="","",Txn!$D4524)</f>
        <v>0</v>
      </c>
      <c r="H9036" s="38">
        <f>IF(Txn!$B4524="","",Txn!$E4524)</f>
        <v>0</v>
      </c>
      <c r="I9036" s="40">
        <f>IF(Txn!$B4524="",0,Txn!$Q4524)</f>
        <v>0</v>
      </c>
      <c r="J9036" s="40">
        <f>IF(Txn!$B4524="",0,Txn!$R4524)</f>
        <v>0</v>
      </c>
      <c r="K9036" s="41">
        <f>IF($A9036="","",IFERROR(VALUE(MID($A9036,6,2)),""))</f>
        <v>0</v>
      </c>
      <c r="L9036" s="39">
        <f>IF(Txn!$K4524="","","طرف مقابل — "&amp;Txn!$K4524)</f>
        <v>0</v>
      </c>
      <c r="N9036" s="42">
        <f>IF($D9036="",0,COUNTIF(BankAccts,$D9036))</f>
        <v>0</v>
      </c>
    </row>
    <row r="9037" spans="1:14">
      <c r="A9037" s="38">
        <f>IF(Txn!$B4525="","",Txn!$B4525)</f>
        <v>0</v>
      </c>
      <c r="B9037" s="38">
        <f>IF(Txn!$B4525="","",Txn!$C4525)</f>
        <v>0</v>
      </c>
      <c r="C9037" s="39">
        <f>IF(Txn!$B4525="","","تراکنش بانکی")</f>
        <v>0</v>
      </c>
      <c r="D9037" s="38">
        <f>IF(Txn!$B4525="","",IF(Txn!$X4525="","",Txn!$X4525))</f>
        <v>0</v>
      </c>
      <c r="E9037" s="39">
        <f>IF($D9037="","",IFERROR(VLOOKUP($D9037,AcctTbl,2,0),""))</f>
        <v>0</v>
      </c>
      <c r="F9037" s="39">
        <f>IF($D9037="","",IFERROR(VLOOKUP($D9037,AcctTbl,3,0),""))</f>
        <v>0</v>
      </c>
      <c r="G9037" s="39">
        <f>IF(Txn!$B4525="","",Txn!$D4525)</f>
        <v>0</v>
      </c>
      <c r="H9037" s="38">
        <f>IF(Txn!$B4525="","",Txn!$E4525)</f>
        <v>0</v>
      </c>
      <c r="I9037" s="40">
        <f>IF(Txn!$B4525="",0,Txn!$O4525)</f>
        <v>0</v>
      </c>
      <c r="J9037" s="40">
        <f>IF(Txn!$B4525="",0,Txn!$P4525)</f>
        <v>0</v>
      </c>
      <c r="K9037" s="41">
        <f>IF($A9037="","",IFERROR(VALUE(MID($A9037,6,2)),""))</f>
        <v>0</v>
      </c>
      <c r="L9037" s="39">
        <f>IF(Txn!$K4525="","",Txn!$K4525)</f>
        <v>0</v>
      </c>
      <c r="N9037" s="42">
        <f>IF($D9037="",0,COUNTIF(BankAccts,$D9037))</f>
        <v>0</v>
      </c>
    </row>
    <row r="9038" spans="1:14">
      <c r="A9038" s="38">
        <f>IF(Txn!$B4525="","",Txn!$B4525)</f>
        <v>0</v>
      </c>
      <c r="B9038" s="38">
        <f>IF(Txn!$B4525="","",Txn!$C4525)</f>
        <v>0</v>
      </c>
      <c r="C9038" s="39">
        <f>IF(Txn!$B4525="","","تراکنش بانکی")</f>
        <v>0</v>
      </c>
      <c r="D9038" s="38">
        <f>IF(Txn!$B4525="","",IF(IF(Txn!$U4525="TRF",Txn!$Y4525,Txn!$Z4525)="","",IF(Txn!$U4525="TRF",Txn!$Y4525,Txn!$Z4525)))</f>
        <v>0</v>
      </c>
      <c r="E9038" s="39">
        <f>IF($D9038="","",IFERROR(VLOOKUP($D9038,AcctTbl,2,0),""))</f>
        <v>0</v>
      </c>
      <c r="F9038" s="39">
        <f>IF($D9038="","",IFERROR(VLOOKUP($D9038,AcctTbl,3,0),""))</f>
        <v>0</v>
      </c>
      <c r="G9038" s="39">
        <f>IF(Txn!$B4525="","",Txn!$D4525)</f>
        <v>0</v>
      </c>
      <c r="H9038" s="38">
        <f>IF(Txn!$B4525="","",Txn!$E4525)</f>
        <v>0</v>
      </c>
      <c r="I9038" s="40">
        <f>IF(Txn!$B4525="",0,Txn!$Q4525)</f>
        <v>0</v>
      </c>
      <c r="J9038" s="40">
        <f>IF(Txn!$B4525="",0,Txn!$R4525)</f>
        <v>0</v>
      </c>
      <c r="K9038" s="41">
        <f>IF($A9038="","",IFERROR(VALUE(MID($A9038,6,2)),""))</f>
        <v>0</v>
      </c>
      <c r="L9038" s="39">
        <f>IF(Txn!$K4525="","","طرف مقابل — "&amp;Txn!$K4525)</f>
        <v>0</v>
      </c>
      <c r="N9038" s="42">
        <f>IF($D9038="",0,COUNTIF(BankAccts,$D9038))</f>
        <v>0</v>
      </c>
    </row>
    <row r="9039" spans="1:14">
      <c r="A9039" s="38">
        <f>IF(Txn!$B4526="","",Txn!$B4526)</f>
        <v>0</v>
      </c>
      <c r="B9039" s="38">
        <f>IF(Txn!$B4526="","",Txn!$C4526)</f>
        <v>0</v>
      </c>
      <c r="C9039" s="39">
        <f>IF(Txn!$B4526="","","تراکنش بانکی")</f>
        <v>0</v>
      </c>
      <c r="D9039" s="38">
        <f>IF(Txn!$B4526="","",IF(Txn!$X4526="","",Txn!$X4526))</f>
        <v>0</v>
      </c>
      <c r="E9039" s="39">
        <f>IF($D9039="","",IFERROR(VLOOKUP($D9039,AcctTbl,2,0),""))</f>
        <v>0</v>
      </c>
      <c r="F9039" s="39">
        <f>IF($D9039="","",IFERROR(VLOOKUP($D9039,AcctTbl,3,0),""))</f>
        <v>0</v>
      </c>
      <c r="G9039" s="39">
        <f>IF(Txn!$B4526="","",Txn!$D4526)</f>
        <v>0</v>
      </c>
      <c r="H9039" s="38">
        <f>IF(Txn!$B4526="","",Txn!$E4526)</f>
        <v>0</v>
      </c>
      <c r="I9039" s="40">
        <f>IF(Txn!$B4526="",0,Txn!$O4526)</f>
        <v>0</v>
      </c>
      <c r="J9039" s="40">
        <f>IF(Txn!$B4526="",0,Txn!$P4526)</f>
        <v>0</v>
      </c>
      <c r="K9039" s="41">
        <f>IF($A9039="","",IFERROR(VALUE(MID($A9039,6,2)),""))</f>
        <v>0</v>
      </c>
      <c r="L9039" s="39">
        <f>IF(Txn!$K4526="","",Txn!$K4526)</f>
        <v>0</v>
      </c>
      <c r="N9039" s="42">
        <f>IF($D9039="",0,COUNTIF(BankAccts,$D9039))</f>
        <v>0</v>
      </c>
    </row>
    <row r="9040" spans="1:14">
      <c r="A9040" s="38">
        <f>IF(Txn!$B4526="","",Txn!$B4526)</f>
        <v>0</v>
      </c>
      <c r="B9040" s="38">
        <f>IF(Txn!$B4526="","",Txn!$C4526)</f>
        <v>0</v>
      </c>
      <c r="C9040" s="39">
        <f>IF(Txn!$B4526="","","تراکنش بانکی")</f>
        <v>0</v>
      </c>
      <c r="D9040" s="38">
        <f>IF(Txn!$B4526="","",IF(IF(Txn!$U4526="TRF",Txn!$Y4526,Txn!$Z4526)="","",IF(Txn!$U4526="TRF",Txn!$Y4526,Txn!$Z4526)))</f>
        <v>0</v>
      </c>
      <c r="E9040" s="39">
        <f>IF($D9040="","",IFERROR(VLOOKUP($D9040,AcctTbl,2,0),""))</f>
        <v>0</v>
      </c>
      <c r="F9040" s="39">
        <f>IF($D9040="","",IFERROR(VLOOKUP($D9040,AcctTbl,3,0),""))</f>
        <v>0</v>
      </c>
      <c r="G9040" s="39">
        <f>IF(Txn!$B4526="","",Txn!$D4526)</f>
        <v>0</v>
      </c>
      <c r="H9040" s="38">
        <f>IF(Txn!$B4526="","",Txn!$E4526)</f>
        <v>0</v>
      </c>
      <c r="I9040" s="40">
        <f>IF(Txn!$B4526="",0,Txn!$Q4526)</f>
        <v>0</v>
      </c>
      <c r="J9040" s="40">
        <f>IF(Txn!$B4526="",0,Txn!$R4526)</f>
        <v>0</v>
      </c>
      <c r="K9040" s="41">
        <f>IF($A9040="","",IFERROR(VALUE(MID($A9040,6,2)),""))</f>
        <v>0</v>
      </c>
      <c r="L9040" s="39">
        <f>IF(Txn!$K4526="","","طرف مقابل — "&amp;Txn!$K4526)</f>
        <v>0</v>
      </c>
      <c r="N9040" s="42">
        <f>IF($D9040="",0,COUNTIF(BankAccts,$D9040))</f>
        <v>0</v>
      </c>
    </row>
    <row r="9041" spans="1:14">
      <c r="A9041" s="38">
        <f>IF(Txn!$B4527="","",Txn!$B4527)</f>
        <v>0</v>
      </c>
      <c r="B9041" s="38">
        <f>IF(Txn!$B4527="","",Txn!$C4527)</f>
        <v>0</v>
      </c>
      <c r="C9041" s="39">
        <f>IF(Txn!$B4527="","","تراکنش بانکی")</f>
        <v>0</v>
      </c>
      <c r="D9041" s="38">
        <f>IF(Txn!$B4527="","",IF(Txn!$X4527="","",Txn!$X4527))</f>
        <v>0</v>
      </c>
      <c r="E9041" s="39">
        <f>IF($D9041="","",IFERROR(VLOOKUP($D9041,AcctTbl,2,0),""))</f>
        <v>0</v>
      </c>
      <c r="F9041" s="39">
        <f>IF($D9041="","",IFERROR(VLOOKUP($D9041,AcctTbl,3,0),""))</f>
        <v>0</v>
      </c>
      <c r="G9041" s="39">
        <f>IF(Txn!$B4527="","",Txn!$D4527)</f>
        <v>0</v>
      </c>
      <c r="H9041" s="38">
        <f>IF(Txn!$B4527="","",Txn!$E4527)</f>
        <v>0</v>
      </c>
      <c r="I9041" s="40">
        <f>IF(Txn!$B4527="",0,Txn!$O4527)</f>
        <v>0</v>
      </c>
      <c r="J9041" s="40">
        <f>IF(Txn!$B4527="",0,Txn!$P4527)</f>
        <v>0</v>
      </c>
      <c r="K9041" s="41">
        <f>IF($A9041="","",IFERROR(VALUE(MID($A9041,6,2)),""))</f>
        <v>0</v>
      </c>
      <c r="L9041" s="39">
        <f>IF(Txn!$K4527="","",Txn!$K4527)</f>
        <v>0</v>
      </c>
      <c r="N9041" s="42">
        <f>IF($D9041="",0,COUNTIF(BankAccts,$D9041))</f>
        <v>0</v>
      </c>
    </row>
    <row r="9042" spans="1:14">
      <c r="A9042" s="38">
        <f>IF(Txn!$B4527="","",Txn!$B4527)</f>
        <v>0</v>
      </c>
      <c r="B9042" s="38">
        <f>IF(Txn!$B4527="","",Txn!$C4527)</f>
        <v>0</v>
      </c>
      <c r="C9042" s="39">
        <f>IF(Txn!$B4527="","","تراکنش بانکی")</f>
        <v>0</v>
      </c>
      <c r="D9042" s="38">
        <f>IF(Txn!$B4527="","",IF(IF(Txn!$U4527="TRF",Txn!$Y4527,Txn!$Z4527)="","",IF(Txn!$U4527="TRF",Txn!$Y4527,Txn!$Z4527)))</f>
        <v>0</v>
      </c>
      <c r="E9042" s="39">
        <f>IF($D9042="","",IFERROR(VLOOKUP($D9042,AcctTbl,2,0),""))</f>
        <v>0</v>
      </c>
      <c r="F9042" s="39">
        <f>IF($D9042="","",IFERROR(VLOOKUP($D9042,AcctTbl,3,0),""))</f>
        <v>0</v>
      </c>
      <c r="G9042" s="39">
        <f>IF(Txn!$B4527="","",Txn!$D4527)</f>
        <v>0</v>
      </c>
      <c r="H9042" s="38">
        <f>IF(Txn!$B4527="","",Txn!$E4527)</f>
        <v>0</v>
      </c>
      <c r="I9042" s="40">
        <f>IF(Txn!$B4527="",0,Txn!$Q4527)</f>
        <v>0</v>
      </c>
      <c r="J9042" s="40">
        <f>IF(Txn!$B4527="",0,Txn!$R4527)</f>
        <v>0</v>
      </c>
      <c r="K9042" s="41">
        <f>IF($A9042="","",IFERROR(VALUE(MID($A9042,6,2)),""))</f>
        <v>0</v>
      </c>
      <c r="L9042" s="39">
        <f>IF(Txn!$K4527="","","طرف مقابل — "&amp;Txn!$K4527)</f>
        <v>0</v>
      </c>
      <c r="N9042" s="42">
        <f>IF($D9042="",0,COUNTIF(BankAccts,$D9042))</f>
        <v>0</v>
      </c>
    </row>
    <row r="9043" spans="1:14">
      <c r="A9043" s="38">
        <f>IF(Txn!$B4528="","",Txn!$B4528)</f>
        <v>0</v>
      </c>
      <c r="B9043" s="38">
        <f>IF(Txn!$B4528="","",Txn!$C4528)</f>
        <v>0</v>
      </c>
      <c r="C9043" s="39">
        <f>IF(Txn!$B4528="","","تراکنش بانکی")</f>
        <v>0</v>
      </c>
      <c r="D9043" s="38">
        <f>IF(Txn!$B4528="","",IF(Txn!$X4528="","",Txn!$X4528))</f>
        <v>0</v>
      </c>
      <c r="E9043" s="39">
        <f>IF($D9043="","",IFERROR(VLOOKUP($D9043,AcctTbl,2,0),""))</f>
        <v>0</v>
      </c>
      <c r="F9043" s="39">
        <f>IF($D9043="","",IFERROR(VLOOKUP($D9043,AcctTbl,3,0),""))</f>
        <v>0</v>
      </c>
      <c r="G9043" s="39">
        <f>IF(Txn!$B4528="","",Txn!$D4528)</f>
        <v>0</v>
      </c>
      <c r="H9043" s="38">
        <f>IF(Txn!$B4528="","",Txn!$E4528)</f>
        <v>0</v>
      </c>
      <c r="I9043" s="40">
        <f>IF(Txn!$B4528="",0,Txn!$O4528)</f>
        <v>0</v>
      </c>
      <c r="J9043" s="40">
        <f>IF(Txn!$B4528="",0,Txn!$P4528)</f>
        <v>0</v>
      </c>
      <c r="K9043" s="41">
        <f>IF($A9043="","",IFERROR(VALUE(MID($A9043,6,2)),""))</f>
        <v>0</v>
      </c>
      <c r="L9043" s="39">
        <f>IF(Txn!$K4528="","",Txn!$K4528)</f>
        <v>0</v>
      </c>
      <c r="N9043" s="42">
        <f>IF($D9043="",0,COUNTIF(BankAccts,$D9043))</f>
        <v>0</v>
      </c>
    </row>
    <row r="9044" spans="1:14">
      <c r="A9044" s="38">
        <f>IF(Txn!$B4528="","",Txn!$B4528)</f>
        <v>0</v>
      </c>
      <c r="B9044" s="38">
        <f>IF(Txn!$B4528="","",Txn!$C4528)</f>
        <v>0</v>
      </c>
      <c r="C9044" s="39">
        <f>IF(Txn!$B4528="","","تراکنش بانکی")</f>
        <v>0</v>
      </c>
      <c r="D9044" s="38">
        <f>IF(Txn!$B4528="","",IF(IF(Txn!$U4528="TRF",Txn!$Y4528,Txn!$Z4528)="","",IF(Txn!$U4528="TRF",Txn!$Y4528,Txn!$Z4528)))</f>
        <v>0</v>
      </c>
      <c r="E9044" s="39">
        <f>IF($D9044="","",IFERROR(VLOOKUP($D9044,AcctTbl,2,0),""))</f>
        <v>0</v>
      </c>
      <c r="F9044" s="39">
        <f>IF($D9044="","",IFERROR(VLOOKUP($D9044,AcctTbl,3,0),""))</f>
        <v>0</v>
      </c>
      <c r="G9044" s="39">
        <f>IF(Txn!$B4528="","",Txn!$D4528)</f>
        <v>0</v>
      </c>
      <c r="H9044" s="38">
        <f>IF(Txn!$B4528="","",Txn!$E4528)</f>
        <v>0</v>
      </c>
      <c r="I9044" s="40">
        <f>IF(Txn!$B4528="",0,Txn!$Q4528)</f>
        <v>0</v>
      </c>
      <c r="J9044" s="40">
        <f>IF(Txn!$B4528="",0,Txn!$R4528)</f>
        <v>0</v>
      </c>
      <c r="K9044" s="41">
        <f>IF($A9044="","",IFERROR(VALUE(MID($A9044,6,2)),""))</f>
        <v>0</v>
      </c>
      <c r="L9044" s="39">
        <f>IF(Txn!$K4528="","","طرف مقابل — "&amp;Txn!$K4528)</f>
        <v>0</v>
      </c>
      <c r="N9044" s="42">
        <f>IF($D9044="",0,COUNTIF(BankAccts,$D9044))</f>
        <v>0</v>
      </c>
    </row>
    <row r="9045" spans="1:14">
      <c r="A9045" s="38">
        <f>IF(Txn!$B4529="","",Txn!$B4529)</f>
        <v>0</v>
      </c>
      <c r="B9045" s="38">
        <f>IF(Txn!$B4529="","",Txn!$C4529)</f>
        <v>0</v>
      </c>
      <c r="C9045" s="39">
        <f>IF(Txn!$B4529="","","تراکنش بانکی")</f>
        <v>0</v>
      </c>
      <c r="D9045" s="38">
        <f>IF(Txn!$B4529="","",IF(Txn!$X4529="","",Txn!$X4529))</f>
        <v>0</v>
      </c>
      <c r="E9045" s="39">
        <f>IF($D9045="","",IFERROR(VLOOKUP($D9045,AcctTbl,2,0),""))</f>
        <v>0</v>
      </c>
      <c r="F9045" s="39">
        <f>IF($D9045="","",IFERROR(VLOOKUP($D9045,AcctTbl,3,0),""))</f>
        <v>0</v>
      </c>
      <c r="G9045" s="39">
        <f>IF(Txn!$B4529="","",Txn!$D4529)</f>
        <v>0</v>
      </c>
      <c r="H9045" s="38">
        <f>IF(Txn!$B4529="","",Txn!$E4529)</f>
        <v>0</v>
      </c>
      <c r="I9045" s="40">
        <f>IF(Txn!$B4529="",0,Txn!$O4529)</f>
        <v>0</v>
      </c>
      <c r="J9045" s="40">
        <f>IF(Txn!$B4529="",0,Txn!$P4529)</f>
        <v>0</v>
      </c>
      <c r="K9045" s="41">
        <f>IF($A9045="","",IFERROR(VALUE(MID($A9045,6,2)),""))</f>
        <v>0</v>
      </c>
      <c r="L9045" s="39">
        <f>IF(Txn!$K4529="","",Txn!$K4529)</f>
        <v>0</v>
      </c>
      <c r="N9045" s="42">
        <f>IF($D9045="",0,COUNTIF(BankAccts,$D9045))</f>
        <v>0</v>
      </c>
    </row>
    <row r="9046" spans="1:14">
      <c r="A9046" s="38">
        <f>IF(Txn!$B4529="","",Txn!$B4529)</f>
        <v>0</v>
      </c>
      <c r="B9046" s="38">
        <f>IF(Txn!$B4529="","",Txn!$C4529)</f>
        <v>0</v>
      </c>
      <c r="C9046" s="39">
        <f>IF(Txn!$B4529="","","تراکنش بانکی")</f>
        <v>0</v>
      </c>
      <c r="D9046" s="38">
        <f>IF(Txn!$B4529="","",IF(IF(Txn!$U4529="TRF",Txn!$Y4529,Txn!$Z4529)="","",IF(Txn!$U4529="TRF",Txn!$Y4529,Txn!$Z4529)))</f>
        <v>0</v>
      </c>
      <c r="E9046" s="39">
        <f>IF($D9046="","",IFERROR(VLOOKUP($D9046,AcctTbl,2,0),""))</f>
        <v>0</v>
      </c>
      <c r="F9046" s="39">
        <f>IF($D9046="","",IFERROR(VLOOKUP($D9046,AcctTbl,3,0),""))</f>
        <v>0</v>
      </c>
      <c r="G9046" s="39">
        <f>IF(Txn!$B4529="","",Txn!$D4529)</f>
        <v>0</v>
      </c>
      <c r="H9046" s="38">
        <f>IF(Txn!$B4529="","",Txn!$E4529)</f>
        <v>0</v>
      </c>
      <c r="I9046" s="40">
        <f>IF(Txn!$B4529="",0,Txn!$Q4529)</f>
        <v>0</v>
      </c>
      <c r="J9046" s="40">
        <f>IF(Txn!$B4529="",0,Txn!$R4529)</f>
        <v>0</v>
      </c>
      <c r="K9046" s="41">
        <f>IF($A9046="","",IFERROR(VALUE(MID($A9046,6,2)),""))</f>
        <v>0</v>
      </c>
      <c r="L9046" s="39">
        <f>IF(Txn!$K4529="","","طرف مقابل — "&amp;Txn!$K4529)</f>
        <v>0</v>
      </c>
      <c r="N9046" s="42">
        <f>IF($D9046="",0,COUNTIF(BankAccts,$D9046))</f>
        <v>0</v>
      </c>
    </row>
    <row r="9047" spans="1:14">
      <c r="A9047" s="38">
        <f>IF(Txn!$B4530="","",Txn!$B4530)</f>
        <v>0</v>
      </c>
      <c r="B9047" s="38">
        <f>IF(Txn!$B4530="","",Txn!$C4530)</f>
        <v>0</v>
      </c>
      <c r="C9047" s="39">
        <f>IF(Txn!$B4530="","","تراکنش بانکی")</f>
        <v>0</v>
      </c>
      <c r="D9047" s="38">
        <f>IF(Txn!$B4530="","",IF(Txn!$X4530="","",Txn!$X4530))</f>
        <v>0</v>
      </c>
      <c r="E9047" s="39">
        <f>IF($D9047="","",IFERROR(VLOOKUP($D9047,AcctTbl,2,0),""))</f>
        <v>0</v>
      </c>
      <c r="F9047" s="39">
        <f>IF($D9047="","",IFERROR(VLOOKUP($D9047,AcctTbl,3,0),""))</f>
        <v>0</v>
      </c>
      <c r="G9047" s="39">
        <f>IF(Txn!$B4530="","",Txn!$D4530)</f>
        <v>0</v>
      </c>
      <c r="H9047" s="38">
        <f>IF(Txn!$B4530="","",Txn!$E4530)</f>
        <v>0</v>
      </c>
      <c r="I9047" s="40">
        <f>IF(Txn!$B4530="",0,Txn!$O4530)</f>
        <v>0</v>
      </c>
      <c r="J9047" s="40">
        <f>IF(Txn!$B4530="",0,Txn!$P4530)</f>
        <v>0</v>
      </c>
      <c r="K9047" s="41">
        <f>IF($A9047="","",IFERROR(VALUE(MID($A9047,6,2)),""))</f>
        <v>0</v>
      </c>
      <c r="L9047" s="39">
        <f>IF(Txn!$K4530="","",Txn!$K4530)</f>
        <v>0</v>
      </c>
      <c r="N9047" s="42">
        <f>IF($D9047="",0,COUNTIF(BankAccts,$D9047))</f>
        <v>0</v>
      </c>
    </row>
    <row r="9048" spans="1:14">
      <c r="A9048" s="38">
        <f>IF(Txn!$B4530="","",Txn!$B4530)</f>
        <v>0</v>
      </c>
      <c r="B9048" s="38">
        <f>IF(Txn!$B4530="","",Txn!$C4530)</f>
        <v>0</v>
      </c>
      <c r="C9048" s="39">
        <f>IF(Txn!$B4530="","","تراکنش بانکی")</f>
        <v>0</v>
      </c>
      <c r="D9048" s="38">
        <f>IF(Txn!$B4530="","",IF(IF(Txn!$U4530="TRF",Txn!$Y4530,Txn!$Z4530)="","",IF(Txn!$U4530="TRF",Txn!$Y4530,Txn!$Z4530)))</f>
        <v>0</v>
      </c>
      <c r="E9048" s="39">
        <f>IF($D9048="","",IFERROR(VLOOKUP($D9048,AcctTbl,2,0),""))</f>
        <v>0</v>
      </c>
      <c r="F9048" s="39">
        <f>IF($D9048="","",IFERROR(VLOOKUP($D9048,AcctTbl,3,0),""))</f>
        <v>0</v>
      </c>
      <c r="G9048" s="39">
        <f>IF(Txn!$B4530="","",Txn!$D4530)</f>
        <v>0</v>
      </c>
      <c r="H9048" s="38">
        <f>IF(Txn!$B4530="","",Txn!$E4530)</f>
        <v>0</v>
      </c>
      <c r="I9048" s="40">
        <f>IF(Txn!$B4530="",0,Txn!$Q4530)</f>
        <v>0</v>
      </c>
      <c r="J9048" s="40">
        <f>IF(Txn!$B4530="",0,Txn!$R4530)</f>
        <v>0</v>
      </c>
      <c r="K9048" s="41">
        <f>IF($A9048="","",IFERROR(VALUE(MID($A9048,6,2)),""))</f>
        <v>0</v>
      </c>
      <c r="L9048" s="39">
        <f>IF(Txn!$K4530="","","طرف مقابل — "&amp;Txn!$K4530)</f>
        <v>0</v>
      </c>
      <c r="N9048" s="42">
        <f>IF($D9048="",0,COUNTIF(BankAccts,$D9048))</f>
        <v>0</v>
      </c>
    </row>
    <row r="9049" spans="1:14">
      <c r="A9049" s="38">
        <f>IF(Txn!$B4531="","",Txn!$B4531)</f>
        <v>0</v>
      </c>
      <c r="B9049" s="38">
        <f>IF(Txn!$B4531="","",Txn!$C4531)</f>
        <v>0</v>
      </c>
      <c r="C9049" s="39">
        <f>IF(Txn!$B4531="","","تراکنش بانکی")</f>
        <v>0</v>
      </c>
      <c r="D9049" s="38">
        <f>IF(Txn!$B4531="","",IF(Txn!$X4531="","",Txn!$X4531))</f>
        <v>0</v>
      </c>
      <c r="E9049" s="39">
        <f>IF($D9049="","",IFERROR(VLOOKUP($D9049,AcctTbl,2,0),""))</f>
        <v>0</v>
      </c>
      <c r="F9049" s="39">
        <f>IF($D9049="","",IFERROR(VLOOKUP($D9049,AcctTbl,3,0),""))</f>
        <v>0</v>
      </c>
      <c r="G9049" s="39">
        <f>IF(Txn!$B4531="","",Txn!$D4531)</f>
        <v>0</v>
      </c>
      <c r="H9049" s="38">
        <f>IF(Txn!$B4531="","",Txn!$E4531)</f>
        <v>0</v>
      </c>
      <c r="I9049" s="40">
        <f>IF(Txn!$B4531="",0,Txn!$O4531)</f>
        <v>0</v>
      </c>
      <c r="J9049" s="40">
        <f>IF(Txn!$B4531="",0,Txn!$P4531)</f>
        <v>0</v>
      </c>
      <c r="K9049" s="41">
        <f>IF($A9049="","",IFERROR(VALUE(MID($A9049,6,2)),""))</f>
        <v>0</v>
      </c>
      <c r="L9049" s="39">
        <f>IF(Txn!$K4531="","",Txn!$K4531)</f>
        <v>0</v>
      </c>
      <c r="N9049" s="42">
        <f>IF($D9049="",0,COUNTIF(BankAccts,$D9049))</f>
        <v>0</v>
      </c>
    </row>
    <row r="9050" spans="1:14">
      <c r="A9050" s="38">
        <f>IF(Txn!$B4531="","",Txn!$B4531)</f>
        <v>0</v>
      </c>
      <c r="B9050" s="38">
        <f>IF(Txn!$B4531="","",Txn!$C4531)</f>
        <v>0</v>
      </c>
      <c r="C9050" s="39">
        <f>IF(Txn!$B4531="","","تراکنش بانکی")</f>
        <v>0</v>
      </c>
      <c r="D9050" s="38">
        <f>IF(Txn!$B4531="","",IF(IF(Txn!$U4531="TRF",Txn!$Y4531,Txn!$Z4531)="","",IF(Txn!$U4531="TRF",Txn!$Y4531,Txn!$Z4531)))</f>
        <v>0</v>
      </c>
      <c r="E9050" s="39">
        <f>IF($D9050="","",IFERROR(VLOOKUP($D9050,AcctTbl,2,0),""))</f>
        <v>0</v>
      </c>
      <c r="F9050" s="39">
        <f>IF($D9050="","",IFERROR(VLOOKUP($D9050,AcctTbl,3,0),""))</f>
        <v>0</v>
      </c>
      <c r="G9050" s="39">
        <f>IF(Txn!$B4531="","",Txn!$D4531)</f>
        <v>0</v>
      </c>
      <c r="H9050" s="38">
        <f>IF(Txn!$B4531="","",Txn!$E4531)</f>
        <v>0</v>
      </c>
      <c r="I9050" s="40">
        <f>IF(Txn!$B4531="",0,Txn!$Q4531)</f>
        <v>0</v>
      </c>
      <c r="J9050" s="40">
        <f>IF(Txn!$B4531="",0,Txn!$R4531)</f>
        <v>0</v>
      </c>
      <c r="K9050" s="41">
        <f>IF($A9050="","",IFERROR(VALUE(MID($A9050,6,2)),""))</f>
        <v>0</v>
      </c>
      <c r="L9050" s="39">
        <f>IF(Txn!$K4531="","","طرف مقابل — "&amp;Txn!$K4531)</f>
        <v>0</v>
      </c>
      <c r="N9050" s="42">
        <f>IF($D9050="",0,COUNTIF(BankAccts,$D9050))</f>
        <v>0</v>
      </c>
    </row>
    <row r="9051" spans="1:14">
      <c r="A9051" s="38">
        <f>IF(Txn!$B4532="","",Txn!$B4532)</f>
        <v>0</v>
      </c>
      <c r="B9051" s="38">
        <f>IF(Txn!$B4532="","",Txn!$C4532)</f>
        <v>0</v>
      </c>
      <c r="C9051" s="39">
        <f>IF(Txn!$B4532="","","تراکنش بانکی")</f>
        <v>0</v>
      </c>
      <c r="D9051" s="38">
        <f>IF(Txn!$B4532="","",IF(Txn!$X4532="","",Txn!$X4532))</f>
        <v>0</v>
      </c>
      <c r="E9051" s="39">
        <f>IF($D9051="","",IFERROR(VLOOKUP($D9051,AcctTbl,2,0),""))</f>
        <v>0</v>
      </c>
      <c r="F9051" s="39">
        <f>IF($D9051="","",IFERROR(VLOOKUP($D9051,AcctTbl,3,0),""))</f>
        <v>0</v>
      </c>
      <c r="G9051" s="39">
        <f>IF(Txn!$B4532="","",Txn!$D4532)</f>
        <v>0</v>
      </c>
      <c r="H9051" s="38">
        <f>IF(Txn!$B4532="","",Txn!$E4532)</f>
        <v>0</v>
      </c>
      <c r="I9051" s="40">
        <f>IF(Txn!$B4532="",0,Txn!$O4532)</f>
        <v>0</v>
      </c>
      <c r="J9051" s="40">
        <f>IF(Txn!$B4532="",0,Txn!$P4532)</f>
        <v>0</v>
      </c>
      <c r="K9051" s="41">
        <f>IF($A9051="","",IFERROR(VALUE(MID($A9051,6,2)),""))</f>
        <v>0</v>
      </c>
      <c r="L9051" s="39">
        <f>IF(Txn!$K4532="","",Txn!$K4532)</f>
        <v>0</v>
      </c>
      <c r="N9051" s="42">
        <f>IF($D9051="",0,COUNTIF(BankAccts,$D9051))</f>
        <v>0</v>
      </c>
    </row>
    <row r="9052" spans="1:14">
      <c r="A9052" s="38">
        <f>IF(Txn!$B4532="","",Txn!$B4532)</f>
        <v>0</v>
      </c>
      <c r="B9052" s="38">
        <f>IF(Txn!$B4532="","",Txn!$C4532)</f>
        <v>0</v>
      </c>
      <c r="C9052" s="39">
        <f>IF(Txn!$B4532="","","تراکنش بانکی")</f>
        <v>0</v>
      </c>
      <c r="D9052" s="38">
        <f>IF(Txn!$B4532="","",IF(IF(Txn!$U4532="TRF",Txn!$Y4532,Txn!$Z4532)="","",IF(Txn!$U4532="TRF",Txn!$Y4532,Txn!$Z4532)))</f>
        <v>0</v>
      </c>
      <c r="E9052" s="39">
        <f>IF($D9052="","",IFERROR(VLOOKUP($D9052,AcctTbl,2,0),""))</f>
        <v>0</v>
      </c>
      <c r="F9052" s="39">
        <f>IF($D9052="","",IFERROR(VLOOKUP($D9052,AcctTbl,3,0),""))</f>
        <v>0</v>
      </c>
      <c r="G9052" s="39">
        <f>IF(Txn!$B4532="","",Txn!$D4532)</f>
        <v>0</v>
      </c>
      <c r="H9052" s="38">
        <f>IF(Txn!$B4532="","",Txn!$E4532)</f>
        <v>0</v>
      </c>
      <c r="I9052" s="40">
        <f>IF(Txn!$B4532="",0,Txn!$Q4532)</f>
        <v>0</v>
      </c>
      <c r="J9052" s="40">
        <f>IF(Txn!$B4532="",0,Txn!$R4532)</f>
        <v>0</v>
      </c>
      <c r="K9052" s="41">
        <f>IF($A9052="","",IFERROR(VALUE(MID($A9052,6,2)),""))</f>
        <v>0</v>
      </c>
      <c r="L9052" s="39">
        <f>IF(Txn!$K4532="","","طرف مقابل — "&amp;Txn!$K4532)</f>
        <v>0</v>
      </c>
      <c r="N9052" s="42">
        <f>IF($D9052="",0,COUNTIF(BankAccts,$D9052))</f>
        <v>0</v>
      </c>
    </row>
    <row r="9053" spans="1:14">
      <c r="A9053" s="38">
        <f>IF(Txn!$B4533="","",Txn!$B4533)</f>
        <v>0</v>
      </c>
      <c r="B9053" s="38">
        <f>IF(Txn!$B4533="","",Txn!$C4533)</f>
        <v>0</v>
      </c>
      <c r="C9053" s="39">
        <f>IF(Txn!$B4533="","","تراکنش بانکی")</f>
        <v>0</v>
      </c>
      <c r="D9053" s="38">
        <f>IF(Txn!$B4533="","",IF(Txn!$X4533="","",Txn!$X4533))</f>
        <v>0</v>
      </c>
      <c r="E9053" s="39">
        <f>IF($D9053="","",IFERROR(VLOOKUP($D9053,AcctTbl,2,0),""))</f>
        <v>0</v>
      </c>
      <c r="F9053" s="39">
        <f>IF($D9053="","",IFERROR(VLOOKUP($D9053,AcctTbl,3,0),""))</f>
        <v>0</v>
      </c>
      <c r="G9053" s="39">
        <f>IF(Txn!$B4533="","",Txn!$D4533)</f>
        <v>0</v>
      </c>
      <c r="H9053" s="38">
        <f>IF(Txn!$B4533="","",Txn!$E4533)</f>
        <v>0</v>
      </c>
      <c r="I9053" s="40">
        <f>IF(Txn!$B4533="",0,Txn!$O4533)</f>
        <v>0</v>
      </c>
      <c r="J9053" s="40">
        <f>IF(Txn!$B4533="",0,Txn!$P4533)</f>
        <v>0</v>
      </c>
      <c r="K9053" s="41">
        <f>IF($A9053="","",IFERROR(VALUE(MID($A9053,6,2)),""))</f>
        <v>0</v>
      </c>
      <c r="L9053" s="39">
        <f>IF(Txn!$K4533="","",Txn!$K4533)</f>
        <v>0</v>
      </c>
      <c r="N9053" s="42">
        <f>IF($D9053="",0,COUNTIF(BankAccts,$D9053))</f>
        <v>0</v>
      </c>
    </row>
    <row r="9054" spans="1:14">
      <c r="A9054" s="38">
        <f>IF(Txn!$B4533="","",Txn!$B4533)</f>
        <v>0</v>
      </c>
      <c r="B9054" s="38">
        <f>IF(Txn!$B4533="","",Txn!$C4533)</f>
        <v>0</v>
      </c>
      <c r="C9054" s="39">
        <f>IF(Txn!$B4533="","","تراکنش بانکی")</f>
        <v>0</v>
      </c>
      <c r="D9054" s="38">
        <f>IF(Txn!$B4533="","",IF(IF(Txn!$U4533="TRF",Txn!$Y4533,Txn!$Z4533)="","",IF(Txn!$U4533="TRF",Txn!$Y4533,Txn!$Z4533)))</f>
        <v>0</v>
      </c>
      <c r="E9054" s="39">
        <f>IF($D9054="","",IFERROR(VLOOKUP($D9054,AcctTbl,2,0),""))</f>
        <v>0</v>
      </c>
      <c r="F9054" s="39">
        <f>IF($D9054="","",IFERROR(VLOOKUP($D9054,AcctTbl,3,0),""))</f>
        <v>0</v>
      </c>
      <c r="G9054" s="39">
        <f>IF(Txn!$B4533="","",Txn!$D4533)</f>
        <v>0</v>
      </c>
      <c r="H9054" s="38">
        <f>IF(Txn!$B4533="","",Txn!$E4533)</f>
        <v>0</v>
      </c>
      <c r="I9054" s="40">
        <f>IF(Txn!$B4533="",0,Txn!$Q4533)</f>
        <v>0</v>
      </c>
      <c r="J9054" s="40">
        <f>IF(Txn!$B4533="",0,Txn!$R4533)</f>
        <v>0</v>
      </c>
      <c r="K9054" s="41">
        <f>IF($A9054="","",IFERROR(VALUE(MID($A9054,6,2)),""))</f>
        <v>0</v>
      </c>
      <c r="L9054" s="39">
        <f>IF(Txn!$K4533="","","طرف مقابل — "&amp;Txn!$K4533)</f>
        <v>0</v>
      </c>
      <c r="N9054" s="42">
        <f>IF($D9054="",0,COUNTIF(BankAccts,$D9054))</f>
        <v>0</v>
      </c>
    </row>
    <row r="9055" spans="1:14">
      <c r="A9055" s="38">
        <f>IF(Txn!$B4534="","",Txn!$B4534)</f>
        <v>0</v>
      </c>
      <c r="B9055" s="38">
        <f>IF(Txn!$B4534="","",Txn!$C4534)</f>
        <v>0</v>
      </c>
      <c r="C9055" s="39">
        <f>IF(Txn!$B4534="","","تراکنش بانکی")</f>
        <v>0</v>
      </c>
      <c r="D9055" s="38">
        <f>IF(Txn!$B4534="","",IF(Txn!$X4534="","",Txn!$X4534))</f>
        <v>0</v>
      </c>
      <c r="E9055" s="39">
        <f>IF($D9055="","",IFERROR(VLOOKUP($D9055,AcctTbl,2,0),""))</f>
        <v>0</v>
      </c>
      <c r="F9055" s="39">
        <f>IF($D9055="","",IFERROR(VLOOKUP($D9055,AcctTbl,3,0),""))</f>
        <v>0</v>
      </c>
      <c r="G9055" s="39">
        <f>IF(Txn!$B4534="","",Txn!$D4534)</f>
        <v>0</v>
      </c>
      <c r="H9055" s="38">
        <f>IF(Txn!$B4534="","",Txn!$E4534)</f>
        <v>0</v>
      </c>
      <c r="I9055" s="40">
        <f>IF(Txn!$B4534="",0,Txn!$O4534)</f>
        <v>0</v>
      </c>
      <c r="J9055" s="40">
        <f>IF(Txn!$B4534="",0,Txn!$P4534)</f>
        <v>0</v>
      </c>
      <c r="K9055" s="41">
        <f>IF($A9055="","",IFERROR(VALUE(MID($A9055,6,2)),""))</f>
        <v>0</v>
      </c>
      <c r="L9055" s="39">
        <f>IF(Txn!$K4534="","",Txn!$K4534)</f>
        <v>0</v>
      </c>
      <c r="N9055" s="42">
        <f>IF($D9055="",0,COUNTIF(BankAccts,$D9055))</f>
        <v>0</v>
      </c>
    </row>
    <row r="9056" spans="1:14">
      <c r="A9056" s="38">
        <f>IF(Txn!$B4534="","",Txn!$B4534)</f>
        <v>0</v>
      </c>
      <c r="B9056" s="38">
        <f>IF(Txn!$B4534="","",Txn!$C4534)</f>
        <v>0</v>
      </c>
      <c r="C9056" s="39">
        <f>IF(Txn!$B4534="","","تراکنش بانکی")</f>
        <v>0</v>
      </c>
      <c r="D9056" s="38">
        <f>IF(Txn!$B4534="","",IF(IF(Txn!$U4534="TRF",Txn!$Y4534,Txn!$Z4534)="","",IF(Txn!$U4534="TRF",Txn!$Y4534,Txn!$Z4534)))</f>
        <v>0</v>
      </c>
      <c r="E9056" s="39">
        <f>IF($D9056="","",IFERROR(VLOOKUP($D9056,AcctTbl,2,0),""))</f>
        <v>0</v>
      </c>
      <c r="F9056" s="39">
        <f>IF($D9056="","",IFERROR(VLOOKUP($D9056,AcctTbl,3,0),""))</f>
        <v>0</v>
      </c>
      <c r="G9056" s="39">
        <f>IF(Txn!$B4534="","",Txn!$D4534)</f>
        <v>0</v>
      </c>
      <c r="H9056" s="38">
        <f>IF(Txn!$B4534="","",Txn!$E4534)</f>
        <v>0</v>
      </c>
      <c r="I9056" s="40">
        <f>IF(Txn!$B4534="",0,Txn!$Q4534)</f>
        <v>0</v>
      </c>
      <c r="J9056" s="40">
        <f>IF(Txn!$B4534="",0,Txn!$R4534)</f>
        <v>0</v>
      </c>
      <c r="K9056" s="41">
        <f>IF($A9056="","",IFERROR(VALUE(MID($A9056,6,2)),""))</f>
        <v>0</v>
      </c>
      <c r="L9056" s="39">
        <f>IF(Txn!$K4534="","","طرف مقابل — "&amp;Txn!$K4534)</f>
        <v>0</v>
      </c>
      <c r="N9056" s="42">
        <f>IF($D9056="",0,COUNTIF(BankAccts,$D9056))</f>
        <v>0</v>
      </c>
    </row>
    <row r="9057" spans="1:14">
      <c r="A9057" s="38">
        <f>IF(Txn!$B4535="","",Txn!$B4535)</f>
        <v>0</v>
      </c>
      <c r="B9057" s="38">
        <f>IF(Txn!$B4535="","",Txn!$C4535)</f>
        <v>0</v>
      </c>
      <c r="C9057" s="39">
        <f>IF(Txn!$B4535="","","تراکنش بانکی")</f>
        <v>0</v>
      </c>
      <c r="D9057" s="38">
        <f>IF(Txn!$B4535="","",IF(Txn!$X4535="","",Txn!$X4535))</f>
        <v>0</v>
      </c>
      <c r="E9057" s="39">
        <f>IF($D9057="","",IFERROR(VLOOKUP($D9057,AcctTbl,2,0),""))</f>
        <v>0</v>
      </c>
      <c r="F9057" s="39">
        <f>IF($D9057="","",IFERROR(VLOOKUP($D9057,AcctTbl,3,0),""))</f>
        <v>0</v>
      </c>
      <c r="G9057" s="39">
        <f>IF(Txn!$B4535="","",Txn!$D4535)</f>
        <v>0</v>
      </c>
      <c r="H9057" s="38">
        <f>IF(Txn!$B4535="","",Txn!$E4535)</f>
        <v>0</v>
      </c>
      <c r="I9057" s="40">
        <f>IF(Txn!$B4535="",0,Txn!$O4535)</f>
        <v>0</v>
      </c>
      <c r="J9057" s="40">
        <f>IF(Txn!$B4535="",0,Txn!$P4535)</f>
        <v>0</v>
      </c>
      <c r="K9057" s="41">
        <f>IF($A9057="","",IFERROR(VALUE(MID($A9057,6,2)),""))</f>
        <v>0</v>
      </c>
      <c r="L9057" s="39">
        <f>IF(Txn!$K4535="","",Txn!$K4535)</f>
        <v>0</v>
      </c>
      <c r="N9057" s="42">
        <f>IF($D9057="",0,COUNTIF(BankAccts,$D9057))</f>
        <v>0</v>
      </c>
    </row>
    <row r="9058" spans="1:14">
      <c r="A9058" s="38">
        <f>IF(Txn!$B4535="","",Txn!$B4535)</f>
        <v>0</v>
      </c>
      <c r="B9058" s="38">
        <f>IF(Txn!$B4535="","",Txn!$C4535)</f>
        <v>0</v>
      </c>
      <c r="C9058" s="39">
        <f>IF(Txn!$B4535="","","تراکنش بانکی")</f>
        <v>0</v>
      </c>
      <c r="D9058" s="38">
        <f>IF(Txn!$B4535="","",IF(IF(Txn!$U4535="TRF",Txn!$Y4535,Txn!$Z4535)="","",IF(Txn!$U4535="TRF",Txn!$Y4535,Txn!$Z4535)))</f>
        <v>0</v>
      </c>
      <c r="E9058" s="39">
        <f>IF($D9058="","",IFERROR(VLOOKUP($D9058,AcctTbl,2,0),""))</f>
        <v>0</v>
      </c>
      <c r="F9058" s="39">
        <f>IF($D9058="","",IFERROR(VLOOKUP($D9058,AcctTbl,3,0),""))</f>
        <v>0</v>
      </c>
      <c r="G9058" s="39">
        <f>IF(Txn!$B4535="","",Txn!$D4535)</f>
        <v>0</v>
      </c>
      <c r="H9058" s="38">
        <f>IF(Txn!$B4535="","",Txn!$E4535)</f>
        <v>0</v>
      </c>
      <c r="I9058" s="40">
        <f>IF(Txn!$B4535="",0,Txn!$Q4535)</f>
        <v>0</v>
      </c>
      <c r="J9058" s="40">
        <f>IF(Txn!$B4535="",0,Txn!$R4535)</f>
        <v>0</v>
      </c>
      <c r="K9058" s="41">
        <f>IF($A9058="","",IFERROR(VALUE(MID($A9058,6,2)),""))</f>
        <v>0</v>
      </c>
      <c r="L9058" s="39">
        <f>IF(Txn!$K4535="","","طرف مقابل — "&amp;Txn!$K4535)</f>
        <v>0</v>
      </c>
      <c r="N9058" s="42">
        <f>IF($D9058="",0,COUNTIF(BankAccts,$D9058))</f>
        <v>0</v>
      </c>
    </row>
    <row r="9059" spans="1:14">
      <c r="A9059" s="38">
        <f>IF(Txn!$B4536="","",Txn!$B4536)</f>
        <v>0</v>
      </c>
      <c r="B9059" s="38">
        <f>IF(Txn!$B4536="","",Txn!$C4536)</f>
        <v>0</v>
      </c>
      <c r="C9059" s="39">
        <f>IF(Txn!$B4536="","","تراکنش بانکی")</f>
        <v>0</v>
      </c>
      <c r="D9059" s="38">
        <f>IF(Txn!$B4536="","",IF(Txn!$X4536="","",Txn!$X4536))</f>
        <v>0</v>
      </c>
      <c r="E9059" s="39">
        <f>IF($D9059="","",IFERROR(VLOOKUP($D9059,AcctTbl,2,0),""))</f>
        <v>0</v>
      </c>
      <c r="F9059" s="39">
        <f>IF($D9059="","",IFERROR(VLOOKUP($D9059,AcctTbl,3,0),""))</f>
        <v>0</v>
      </c>
      <c r="G9059" s="39">
        <f>IF(Txn!$B4536="","",Txn!$D4536)</f>
        <v>0</v>
      </c>
      <c r="H9059" s="38">
        <f>IF(Txn!$B4536="","",Txn!$E4536)</f>
        <v>0</v>
      </c>
      <c r="I9059" s="40">
        <f>IF(Txn!$B4536="",0,Txn!$O4536)</f>
        <v>0</v>
      </c>
      <c r="J9059" s="40">
        <f>IF(Txn!$B4536="",0,Txn!$P4536)</f>
        <v>0</v>
      </c>
      <c r="K9059" s="41">
        <f>IF($A9059="","",IFERROR(VALUE(MID($A9059,6,2)),""))</f>
        <v>0</v>
      </c>
      <c r="L9059" s="39">
        <f>IF(Txn!$K4536="","",Txn!$K4536)</f>
        <v>0</v>
      </c>
      <c r="N9059" s="42">
        <f>IF($D9059="",0,COUNTIF(BankAccts,$D9059))</f>
        <v>0</v>
      </c>
    </row>
    <row r="9060" spans="1:14">
      <c r="A9060" s="38">
        <f>IF(Txn!$B4536="","",Txn!$B4536)</f>
        <v>0</v>
      </c>
      <c r="B9060" s="38">
        <f>IF(Txn!$B4536="","",Txn!$C4536)</f>
        <v>0</v>
      </c>
      <c r="C9060" s="39">
        <f>IF(Txn!$B4536="","","تراکنش بانکی")</f>
        <v>0</v>
      </c>
      <c r="D9060" s="38">
        <f>IF(Txn!$B4536="","",IF(IF(Txn!$U4536="TRF",Txn!$Y4536,Txn!$Z4536)="","",IF(Txn!$U4536="TRF",Txn!$Y4536,Txn!$Z4536)))</f>
        <v>0</v>
      </c>
      <c r="E9060" s="39">
        <f>IF($D9060="","",IFERROR(VLOOKUP($D9060,AcctTbl,2,0),""))</f>
        <v>0</v>
      </c>
      <c r="F9060" s="39">
        <f>IF($D9060="","",IFERROR(VLOOKUP($D9060,AcctTbl,3,0),""))</f>
        <v>0</v>
      </c>
      <c r="G9060" s="39">
        <f>IF(Txn!$B4536="","",Txn!$D4536)</f>
        <v>0</v>
      </c>
      <c r="H9060" s="38">
        <f>IF(Txn!$B4536="","",Txn!$E4536)</f>
        <v>0</v>
      </c>
      <c r="I9060" s="40">
        <f>IF(Txn!$B4536="",0,Txn!$Q4536)</f>
        <v>0</v>
      </c>
      <c r="J9060" s="40">
        <f>IF(Txn!$B4536="",0,Txn!$R4536)</f>
        <v>0</v>
      </c>
      <c r="K9060" s="41">
        <f>IF($A9060="","",IFERROR(VALUE(MID($A9060,6,2)),""))</f>
        <v>0</v>
      </c>
      <c r="L9060" s="39">
        <f>IF(Txn!$K4536="","","طرف مقابل — "&amp;Txn!$K4536)</f>
        <v>0</v>
      </c>
      <c r="N9060" s="42">
        <f>IF($D9060="",0,COUNTIF(BankAccts,$D9060))</f>
        <v>0</v>
      </c>
    </row>
    <row r="9061" spans="1:14">
      <c r="A9061" s="38">
        <f>IF(Txn!$B4537="","",Txn!$B4537)</f>
        <v>0</v>
      </c>
      <c r="B9061" s="38">
        <f>IF(Txn!$B4537="","",Txn!$C4537)</f>
        <v>0</v>
      </c>
      <c r="C9061" s="39">
        <f>IF(Txn!$B4537="","","تراکنش بانکی")</f>
        <v>0</v>
      </c>
      <c r="D9061" s="38">
        <f>IF(Txn!$B4537="","",IF(Txn!$X4537="","",Txn!$X4537))</f>
        <v>0</v>
      </c>
      <c r="E9061" s="39">
        <f>IF($D9061="","",IFERROR(VLOOKUP($D9061,AcctTbl,2,0),""))</f>
        <v>0</v>
      </c>
      <c r="F9061" s="39">
        <f>IF($D9061="","",IFERROR(VLOOKUP($D9061,AcctTbl,3,0),""))</f>
        <v>0</v>
      </c>
      <c r="G9061" s="39">
        <f>IF(Txn!$B4537="","",Txn!$D4537)</f>
        <v>0</v>
      </c>
      <c r="H9061" s="38">
        <f>IF(Txn!$B4537="","",Txn!$E4537)</f>
        <v>0</v>
      </c>
      <c r="I9061" s="40">
        <f>IF(Txn!$B4537="",0,Txn!$O4537)</f>
        <v>0</v>
      </c>
      <c r="J9061" s="40">
        <f>IF(Txn!$B4537="",0,Txn!$P4537)</f>
        <v>0</v>
      </c>
      <c r="K9061" s="41">
        <f>IF($A9061="","",IFERROR(VALUE(MID($A9061,6,2)),""))</f>
        <v>0</v>
      </c>
      <c r="L9061" s="39">
        <f>IF(Txn!$K4537="","",Txn!$K4537)</f>
        <v>0</v>
      </c>
      <c r="N9061" s="42">
        <f>IF($D9061="",0,COUNTIF(BankAccts,$D9061))</f>
        <v>0</v>
      </c>
    </row>
    <row r="9062" spans="1:14">
      <c r="A9062" s="38">
        <f>IF(Txn!$B4537="","",Txn!$B4537)</f>
        <v>0</v>
      </c>
      <c r="B9062" s="38">
        <f>IF(Txn!$B4537="","",Txn!$C4537)</f>
        <v>0</v>
      </c>
      <c r="C9062" s="39">
        <f>IF(Txn!$B4537="","","تراکنش بانکی")</f>
        <v>0</v>
      </c>
      <c r="D9062" s="38">
        <f>IF(Txn!$B4537="","",IF(IF(Txn!$U4537="TRF",Txn!$Y4537,Txn!$Z4537)="","",IF(Txn!$U4537="TRF",Txn!$Y4537,Txn!$Z4537)))</f>
        <v>0</v>
      </c>
      <c r="E9062" s="39">
        <f>IF($D9062="","",IFERROR(VLOOKUP($D9062,AcctTbl,2,0),""))</f>
        <v>0</v>
      </c>
      <c r="F9062" s="39">
        <f>IF($D9062="","",IFERROR(VLOOKUP($D9062,AcctTbl,3,0),""))</f>
        <v>0</v>
      </c>
      <c r="G9062" s="39">
        <f>IF(Txn!$B4537="","",Txn!$D4537)</f>
        <v>0</v>
      </c>
      <c r="H9062" s="38">
        <f>IF(Txn!$B4537="","",Txn!$E4537)</f>
        <v>0</v>
      </c>
      <c r="I9062" s="40">
        <f>IF(Txn!$B4537="",0,Txn!$Q4537)</f>
        <v>0</v>
      </c>
      <c r="J9062" s="40">
        <f>IF(Txn!$B4537="",0,Txn!$R4537)</f>
        <v>0</v>
      </c>
      <c r="K9062" s="41">
        <f>IF($A9062="","",IFERROR(VALUE(MID($A9062,6,2)),""))</f>
        <v>0</v>
      </c>
      <c r="L9062" s="39">
        <f>IF(Txn!$K4537="","","طرف مقابل — "&amp;Txn!$K4537)</f>
        <v>0</v>
      </c>
      <c r="N9062" s="42">
        <f>IF($D9062="",0,COUNTIF(BankAccts,$D9062))</f>
        <v>0</v>
      </c>
    </row>
    <row r="9063" spans="1:14">
      <c r="A9063" s="38">
        <f>IF(Txn!$B4538="","",Txn!$B4538)</f>
        <v>0</v>
      </c>
      <c r="B9063" s="38">
        <f>IF(Txn!$B4538="","",Txn!$C4538)</f>
        <v>0</v>
      </c>
      <c r="C9063" s="39">
        <f>IF(Txn!$B4538="","","تراکنش بانکی")</f>
        <v>0</v>
      </c>
      <c r="D9063" s="38">
        <f>IF(Txn!$B4538="","",IF(Txn!$X4538="","",Txn!$X4538))</f>
        <v>0</v>
      </c>
      <c r="E9063" s="39">
        <f>IF($D9063="","",IFERROR(VLOOKUP($D9063,AcctTbl,2,0),""))</f>
        <v>0</v>
      </c>
      <c r="F9063" s="39">
        <f>IF($D9063="","",IFERROR(VLOOKUP($D9063,AcctTbl,3,0),""))</f>
        <v>0</v>
      </c>
      <c r="G9063" s="39">
        <f>IF(Txn!$B4538="","",Txn!$D4538)</f>
        <v>0</v>
      </c>
      <c r="H9063" s="38">
        <f>IF(Txn!$B4538="","",Txn!$E4538)</f>
        <v>0</v>
      </c>
      <c r="I9063" s="40">
        <f>IF(Txn!$B4538="",0,Txn!$O4538)</f>
        <v>0</v>
      </c>
      <c r="J9063" s="40">
        <f>IF(Txn!$B4538="",0,Txn!$P4538)</f>
        <v>0</v>
      </c>
      <c r="K9063" s="41">
        <f>IF($A9063="","",IFERROR(VALUE(MID($A9063,6,2)),""))</f>
        <v>0</v>
      </c>
      <c r="L9063" s="39">
        <f>IF(Txn!$K4538="","",Txn!$K4538)</f>
        <v>0</v>
      </c>
      <c r="N9063" s="42">
        <f>IF($D9063="",0,COUNTIF(BankAccts,$D9063))</f>
        <v>0</v>
      </c>
    </row>
    <row r="9064" spans="1:14">
      <c r="A9064" s="38">
        <f>IF(Txn!$B4538="","",Txn!$B4538)</f>
        <v>0</v>
      </c>
      <c r="B9064" s="38">
        <f>IF(Txn!$B4538="","",Txn!$C4538)</f>
        <v>0</v>
      </c>
      <c r="C9064" s="39">
        <f>IF(Txn!$B4538="","","تراکنش بانکی")</f>
        <v>0</v>
      </c>
      <c r="D9064" s="38">
        <f>IF(Txn!$B4538="","",IF(IF(Txn!$U4538="TRF",Txn!$Y4538,Txn!$Z4538)="","",IF(Txn!$U4538="TRF",Txn!$Y4538,Txn!$Z4538)))</f>
        <v>0</v>
      </c>
      <c r="E9064" s="39">
        <f>IF($D9064="","",IFERROR(VLOOKUP($D9064,AcctTbl,2,0),""))</f>
        <v>0</v>
      </c>
      <c r="F9064" s="39">
        <f>IF($D9064="","",IFERROR(VLOOKUP($D9064,AcctTbl,3,0),""))</f>
        <v>0</v>
      </c>
      <c r="G9064" s="39">
        <f>IF(Txn!$B4538="","",Txn!$D4538)</f>
        <v>0</v>
      </c>
      <c r="H9064" s="38">
        <f>IF(Txn!$B4538="","",Txn!$E4538)</f>
        <v>0</v>
      </c>
      <c r="I9064" s="40">
        <f>IF(Txn!$B4538="",0,Txn!$Q4538)</f>
        <v>0</v>
      </c>
      <c r="J9064" s="40">
        <f>IF(Txn!$B4538="",0,Txn!$R4538)</f>
        <v>0</v>
      </c>
      <c r="K9064" s="41">
        <f>IF($A9064="","",IFERROR(VALUE(MID($A9064,6,2)),""))</f>
        <v>0</v>
      </c>
      <c r="L9064" s="39">
        <f>IF(Txn!$K4538="","","طرف مقابل — "&amp;Txn!$K4538)</f>
        <v>0</v>
      </c>
      <c r="N9064" s="42">
        <f>IF($D9064="",0,COUNTIF(BankAccts,$D9064))</f>
        <v>0</v>
      </c>
    </row>
    <row r="9065" spans="1:14">
      <c r="A9065" s="38">
        <f>IF(Txn!$B4539="","",Txn!$B4539)</f>
        <v>0</v>
      </c>
      <c r="B9065" s="38">
        <f>IF(Txn!$B4539="","",Txn!$C4539)</f>
        <v>0</v>
      </c>
      <c r="C9065" s="39">
        <f>IF(Txn!$B4539="","","تراکنش بانکی")</f>
        <v>0</v>
      </c>
      <c r="D9065" s="38">
        <f>IF(Txn!$B4539="","",IF(Txn!$X4539="","",Txn!$X4539))</f>
        <v>0</v>
      </c>
      <c r="E9065" s="39">
        <f>IF($D9065="","",IFERROR(VLOOKUP($D9065,AcctTbl,2,0),""))</f>
        <v>0</v>
      </c>
      <c r="F9065" s="39">
        <f>IF($D9065="","",IFERROR(VLOOKUP($D9065,AcctTbl,3,0),""))</f>
        <v>0</v>
      </c>
      <c r="G9065" s="39">
        <f>IF(Txn!$B4539="","",Txn!$D4539)</f>
        <v>0</v>
      </c>
      <c r="H9065" s="38">
        <f>IF(Txn!$B4539="","",Txn!$E4539)</f>
        <v>0</v>
      </c>
      <c r="I9065" s="40">
        <f>IF(Txn!$B4539="",0,Txn!$O4539)</f>
        <v>0</v>
      </c>
      <c r="J9065" s="40">
        <f>IF(Txn!$B4539="",0,Txn!$P4539)</f>
        <v>0</v>
      </c>
      <c r="K9065" s="41">
        <f>IF($A9065="","",IFERROR(VALUE(MID($A9065,6,2)),""))</f>
        <v>0</v>
      </c>
      <c r="L9065" s="39">
        <f>IF(Txn!$K4539="","",Txn!$K4539)</f>
        <v>0</v>
      </c>
      <c r="N9065" s="42">
        <f>IF($D9065="",0,COUNTIF(BankAccts,$D9065))</f>
        <v>0</v>
      </c>
    </row>
    <row r="9066" spans="1:14">
      <c r="A9066" s="38">
        <f>IF(Txn!$B4539="","",Txn!$B4539)</f>
        <v>0</v>
      </c>
      <c r="B9066" s="38">
        <f>IF(Txn!$B4539="","",Txn!$C4539)</f>
        <v>0</v>
      </c>
      <c r="C9066" s="39">
        <f>IF(Txn!$B4539="","","تراکنش بانکی")</f>
        <v>0</v>
      </c>
      <c r="D9066" s="38">
        <f>IF(Txn!$B4539="","",IF(IF(Txn!$U4539="TRF",Txn!$Y4539,Txn!$Z4539)="","",IF(Txn!$U4539="TRF",Txn!$Y4539,Txn!$Z4539)))</f>
        <v>0</v>
      </c>
      <c r="E9066" s="39">
        <f>IF($D9066="","",IFERROR(VLOOKUP($D9066,AcctTbl,2,0),""))</f>
        <v>0</v>
      </c>
      <c r="F9066" s="39">
        <f>IF($D9066="","",IFERROR(VLOOKUP($D9066,AcctTbl,3,0),""))</f>
        <v>0</v>
      </c>
      <c r="G9066" s="39">
        <f>IF(Txn!$B4539="","",Txn!$D4539)</f>
        <v>0</v>
      </c>
      <c r="H9066" s="38">
        <f>IF(Txn!$B4539="","",Txn!$E4539)</f>
        <v>0</v>
      </c>
      <c r="I9066" s="40">
        <f>IF(Txn!$B4539="",0,Txn!$Q4539)</f>
        <v>0</v>
      </c>
      <c r="J9066" s="40">
        <f>IF(Txn!$B4539="",0,Txn!$R4539)</f>
        <v>0</v>
      </c>
      <c r="K9066" s="41">
        <f>IF($A9066="","",IFERROR(VALUE(MID($A9066,6,2)),""))</f>
        <v>0</v>
      </c>
      <c r="L9066" s="39">
        <f>IF(Txn!$K4539="","","طرف مقابل — "&amp;Txn!$K4539)</f>
        <v>0</v>
      </c>
      <c r="N9066" s="42">
        <f>IF($D9066="",0,COUNTIF(BankAccts,$D9066))</f>
        <v>0</v>
      </c>
    </row>
    <row r="9067" spans="1:14">
      <c r="A9067" s="38">
        <f>IF(Txn!$B4540="","",Txn!$B4540)</f>
        <v>0</v>
      </c>
      <c r="B9067" s="38">
        <f>IF(Txn!$B4540="","",Txn!$C4540)</f>
        <v>0</v>
      </c>
      <c r="C9067" s="39">
        <f>IF(Txn!$B4540="","","تراکنش بانکی")</f>
        <v>0</v>
      </c>
      <c r="D9067" s="38">
        <f>IF(Txn!$B4540="","",IF(Txn!$X4540="","",Txn!$X4540))</f>
        <v>0</v>
      </c>
      <c r="E9067" s="39">
        <f>IF($D9067="","",IFERROR(VLOOKUP($D9067,AcctTbl,2,0),""))</f>
        <v>0</v>
      </c>
      <c r="F9067" s="39">
        <f>IF($D9067="","",IFERROR(VLOOKUP($D9067,AcctTbl,3,0),""))</f>
        <v>0</v>
      </c>
      <c r="G9067" s="39">
        <f>IF(Txn!$B4540="","",Txn!$D4540)</f>
        <v>0</v>
      </c>
      <c r="H9067" s="38">
        <f>IF(Txn!$B4540="","",Txn!$E4540)</f>
        <v>0</v>
      </c>
      <c r="I9067" s="40">
        <f>IF(Txn!$B4540="",0,Txn!$O4540)</f>
        <v>0</v>
      </c>
      <c r="J9067" s="40">
        <f>IF(Txn!$B4540="",0,Txn!$P4540)</f>
        <v>0</v>
      </c>
      <c r="K9067" s="41">
        <f>IF($A9067="","",IFERROR(VALUE(MID($A9067,6,2)),""))</f>
        <v>0</v>
      </c>
      <c r="L9067" s="39">
        <f>IF(Txn!$K4540="","",Txn!$K4540)</f>
        <v>0</v>
      </c>
      <c r="N9067" s="42">
        <f>IF($D9067="",0,COUNTIF(BankAccts,$D9067))</f>
        <v>0</v>
      </c>
    </row>
    <row r="9068" spans="1:14">
      <c r="A9068" s="38">
        <f>IF(Txn!$B4540="","",Txn!$B4540)</f>
        <v>0</v>
      </c>
      <c r="B9068" s="38">
        <f>IF(Txn!$B4540="","",Txn!$C4540)</f>
        <v>0</v>
      </c>
      <c r="C9068" s="39">
        <f>IF(Txn!$B4540="","","تراکنش بانکی")</f>
        <v>0</v>
      </c>
      <c r="D9068" s="38">
        <f>IF(Txn!$B4540="","",IF(IF(Txn!$U4540="TRF",Txn!$Y4540,Txn!$Z4540)="","",IF(Txn!$U4540="TRF",Txn!$Y4540,Txn!$Z4540)))</f>
        <v>0</v>
      </c>
      <c r="E9068" s="39">
        <f>IF($D9068="","",IFERROR(VLOOKUP($D9068,AcctTbl,2,0),""))</f>
        <v>0</v>
      </c>
      <c r="F9068" s="39">
        <f>IF($D9068="","",IFERROR(VLOOKUP($D9068,AcctTbl,3,0),""))</f>
        <v>0</v>
      </c>
      <c r="G9068" s="39">
        <f>IF(Txn!$B4540="","",Txn!$D4540)</f>
        <v>0</v>
      </c>
      <c r="H9068" s="38">
        <f>IF(Txn!$B4540="","",Txn!$E4540)</f>
        <v>0</v>
      </c>
      <c r="I9068" s="40">
        <f>IF(Txn!$B4540="",0,Txn!$Q4540)</f>
        <v>0</v>
      </c>
      <c r="J9068" s="40">
        <f>IF(Txn!$B4540="",0,Txn!$R4540)</f>
        <v>0</v>
      </c>
      <c r="K9068" s="41">
        <f>IF($A9068="","",IFERROR(VALUE(MID($A9068,6,2)),""))</f>
        <v>0</v>
      </c>
      <c r="L9068" s="39">
        <f>IF(Txn!$K4540="","","طرف مقابل — "&amp;Txn!$K4540)</f>
        <v>0</v>
      </c>
      <c r="N9068" s="42">
        <f>IF($D9068="",0,COUNTIF(BankAccts,$D9068))</f>
        <v>0</v>
      </c>
    </row>
    <row r="9069" spans="1:14">
      <c r="A9069" s="38">
        <f>IF(Txn!$B4541="","",Txn!$B4541)</f>
        <v>0</v>
      </c>
      <c r="B9069" s="38">
        <f>IF(Txn!$B4541="","",Txn!$C4541)</f>
        <v>0</v>
      </c>
      <c r="C9069" s="39">
        <f>IF(Txn!$B4541="","","تراکنش بانکی")</f>
        <v>0</v>
      </c>
      <c r="D9069" s="38">
        <f>IF(Txn!$B4541="","",IF(Txn!$X4541="","",Txn!$X4541))</f>
        <v>0</v>
      </c>
      <c r="E9069" s="39">
        <f>IF($D9069="","",IFERROR(VLOOKUP($D9069,AcctTbl,2,0),""))</f>
        <v>0</v>
      </c>
      <c r="F9069" s="39">
        <f>IF($D9069="","",IFERROR(VLOOKUP($D9069,AcctTbl,3,0),""))</f>
        <v>0</v>
      </c>
      <c r="G9069" s="39">
        <f>IF(Txn!$B4541="","",Txn!$D4541)</f>
        <v>0</v>
      </c>
      <c r="H9069" s="38">
        <f>IF(Txn!$B4541="","",Txn!$E4541)</f>
        <v>0</v>
      </c>
      <c r="I9069" s="40">
        <f>IF(Txn!$B4541="",0,Txn!$O4541)</f>
        <v>0</v>
      </c>
      <c r="J9069" s="40">
        <f>IF(Txn!$B4541="",0,Txn!$P4541)</f>
        <v>0</v>
      </c>
      <c r="K9069" s="41">
        <f>IF($A9069="","",IFERROR(VALUE(MID($A9069,6,2)),""))</f>
        <v>0</v>
      </c>
      <c r="L9069" s="39">
        <f>IF(Txn!$K4541="","",Txn!$K4541)</f>
        <v>0</v>
      </c>
      <c r="N9069" s="42">
        <f>IF($D9069="",0,COUNTIF(BankAccts,$D9069))</f>
        <v>0</v>
      </c>
    </row>
    <row r="9070" spans="1:14">
      <c r="A9070" s="38">
        <f>IF(Txn!$B4541="","",Txn!$B4541)</f>
        <v>0</v>
      </c>
      <c r="B9070" s="38">
        <f>IF(Txn!$B4541="","",Txn!$C4541)</f>
        <v>0</v>
      </c>
      <c r="C9070" s="39">
        <f>IF(Txn!$B4541="","","تراکنش بانکی")</f>
        <v>0</v>
      </c>
      <c r="D9070" s="38">
        <f>IF(Txn!$B4541="","",IF(IF(Txn!$U4541="TRF",Txn!$Y4541,Txn!$Z4541)="","",IF(Txn!$U4541="TRF",Txn!$Y4541,Txn!$Z4541)))</f>
        <v>0</v>
      </c>
      <c r="E9070" s="39">
        <f>IF($D9070="","",IFERROR(VLOOKUP($D9070,AcctTbl,2,0),""))</f>
        <v>0</v>
      </c>
      <c r="F9070" s="39">
        <f>IF($D9070="","",IFERROR(VLOOKUP($D9070,AcctTbl,3,0),""))</f>
        <v>0</v>
      </c>
      <c r="G9070" s="39">
        <f>IF(Txn!$B4541="","",Txn!$D4541)</f>
        <v>0</v>
      </c>
      <c r="H9070" s="38">
        <f>IF(Txn!$B4541="","",Txn!$E4541)</f>
        <v>0</v>
      </c>
      <c r="I9070" s="40">
        <f>IF(Txn!$B4541="",0,Txn!$Q4541)</f>
        <v>0</v>
      </c>
      <c r="J9070" s="40">
        <f>IF(Txn!$B4541="",0,Txn!$R4541)</f>
        <v>0</v>
      </c>
      <c r="K9070" s="41">
        <f>IF($A9070="","",IFERROR(VALUE(MID($A9070,6,2)),""))</f>
        <v>0</v>
      </c>
      <c r="L9070" s="39">
        <f>IF(Txn!$K4541="","","طرف مقابل — "&amp;Txn!$K4541)</f>
        <v>0</v>
      </c>
      <c r="N9070" s="42">
        <f>IF($D9070="",0,COUNTIF(BankAccts,$D9070))</f>
        <v>0</v>
      </c>
    </row>
    <row r="9071" spans="1:14">
      <c r="A9071" s="38">
        <f>IF(Txn!$B4542="","",Txn!$B4542)</f>
        <v>0</v>
      </c>
      <c r="B9071" s="38">
        <f>IF(Txn!$B4542="","",Txn!$C4542)</f>
        <v>0</v>
      </c>
      <c r="C9071" s="39">
        <f>IF(Txn!$B4542="","","تراکنش بانکی")</f>
        <v>0</v>
      </c>
      <c r="D9071" s="38">
        <f>IF(Txn!$B4542="","",IF(Txn!$X4542="","",Txn!$X4542))</f>
        <v>0</v>
      </c>
      <c r="E9071" s="39">
        <f>IF($D9071="","",IFERROR(VLOOKUP($D9071,AcctTbl,2,0),""))</f>
        <v>0</v>
      </c>
      <c r="F9071" s="39">
        <f>IF($D9071="","",IFERROR(VLOOKUP($D9071,AcctTbl,3,0),""))</f>
        <v>0</v>
      </c>
      <c r="G9071" s="39">
        <f>IF(Txn!$B4542="","",Txn!$D4542)</f>
        <v>0</v>
      </c>
      <c r="H9071" s="38">
        <f>IF(Txn!$B4542="","",Txn!$E4542)</f>
        <v>0</v>
      </c>
      <c r="I9071" s="40">
        <f>IF(Txn!$B4542="",0,Txn!$O4542)</f>
        <v>0</v>
      </c>
      <c r="J9071" s="40">
        <f>IF(Txn!$B4542="",0,Txn!$P4542)</f>
        <v>0</v>
      </c>
      <c r="K9071" s="41">
        <f>IF($A9071="","",IFERROR(VALUE(MID($A9071,6,2)),""))</f>
        <v>0</v>
      </c>
      <c r="L9071" s="39">
        <f>IF(Txn!$K4542="","",Txn!$K4542)</f>
        <v>0</v>
      </c>
      <c r="N9071" s="42">
        <f>IF($D9071="",0,COUNTIF(BankAccts,$D9071))</f>
        <v>0</v>
      </c>
    </row>
    <row r="9072" spans="1:14">
      <c r="A9072" s="38">
        <f>IF(Txn!$B4542="","",Txn!$B4542)</f>
        <v>0</v>
      </c>
      <c r="B9072" s="38">
        <f>IF(Txn!$B4542="","",Txn!$C4542)</f>
        <v>0</v>
      </c>
      <c r="C9072" s="39">
        <f>IF(Txn!$B4542="","","تراکنش بانکی")</f>
        <v>0</v>
      </c>
      <c r="D9072" s="38">
        <f>IF(Txn!$B4542="","",IF(IF(Txn!$U4542="TRF",Txn!$Y4542,Txn!$Z4542)="","",IF(Txn!$U4542="TRF",Txn!$Y4542,Txn!$Z4542)))</f>
        <v>0</v>
      </c>
      <c r="E9072" s="39">
        <f>IF($D9072="","",IFERROR(VLOOKUP($D9072,AcctTbl,2,0),""))</f>
        <v>0</v>
      </c>
      <c r="F9072" s="39">
        <f>IF($D9072="","",IFERROR(VLOOKUP($D9072,AcctTbl,3,0),""))</f>
        <v>0</v>
      </c>
      <c r="G9072" s="39">
        <f>IF(Txn!$B4542="","",Txn!$D4542)</f>
        <v>0</v>
      </c>
      <c r="H9072" s="38">
        <f>IF(Txn!$B4542="","",Txn!$E4542)</f>
        <v>0</v>
      </c>
      <c r="I9072" s="40">
        <f>IF(Txn!$B4542="",0,Txn!$Q4542)</f>
        <v>0</v>
      </c>
      <c r="J9072" s="40">
        <f>IF(Txn!$B4542="",0,Txn!$R4542)</f>
        <v>0</v>
      </c>
      <c r="K9072" s="41">
        <f>IF($A9072="","",IFERROR(VALUE(MID($A9072,6,2)),""))</f>
        <v>0</v>
      </c>
      <c r="L9072" s="39">
        <f>IF(Txn!$K4542="","","طرف مقابل — "&amp;Txn!$K4542)</f>
        <v>0</v>
      </c>
      <c r="N9072" s="42">
        <f>IF($D9072="",0,COUNTIF(BankAccts,$D9072))</f>
        <v>0</v>
      </c>
    </row>
    <row r="9073" spans="1:14">
      <c r="A9073" s="38">
        <f>IF(Txn!$B4543="","",Txn!$B4543)</f>
        <v>0</v>
      </c>
      <c r="B9073" s="38">
        <f>IF(Txn!$B4543="","",Txn!$C4543)</f>
        <v>0</v>
      </c>
      <c r="C9073" s="39">
        <f>IF(Txn!$B4543="","","تراکنش بانکی")</f>
        <v>0</v>
      </c>
      <c r="D9073" s="38">
        <f>IF(Txn!$B4543="","",IF(Txn!$X4543="","",Txn!$X4543))</f>
        <v>0</v>
      </c>
      <c r="E9073" s="39">
        <f>IF($D9073="","",IFERROR(VLOOKUP($D9073,AcctTbl,2,0),""))</f>
        <v>0</v>
      </c>
      <c r="F9073" s="39">
        <f>IF($D9073="","",IFERROR(VLOOKUP($D9073,AcctTbl,3,0),""))</f>
        <v>0</v>
      </c>
      <c r="G9073" s="39">
        <f>IF(Txn!$B4543="","",Txn!$D4543)</f>
        <v>0</v>
      </c>
      <c r="H9073" s="38">
        <f>IF(Txn!$B4543="","",Txn!$E4543)</f>
        <v>0</v>
      </c>
      <c r="I9073" s="40">
        <f>IF(Txn!$B4543="",0,Txn!$O4543)</f>
        <v>0</v>
      </c>
      <c r="J9073" s="40">
        <f>IF(Txn!$B4543="",0,Txn!$P4543)</f>
        <v>0</v>
      </c>
      <c r="K9073" s="41">
        <f>IF($A9073="","",IFERROR(VALUE(MID($A9073,6,2)),""))</f>
        <v>0</v>
      </c>
      <c r="L9073" s="39">
        <f>IF(Txn!$K4543="","",Txn!$K4543)</f>
        <v>0</v>
      </c>
      <c r="N9073" s="42">
        <f>IF($D9073="",0,COUNTIF(BankAccts,$D9073))</f>
        <v>0</v>
      </c>
    </row>
    <row r="9074" spans="1:14">
      <c r="A9074" s="38">
        <f>IF(Txn!$B4543="","",Txn!$B4543)</f>
        <v>0</v>
      </c>
      <c r="B9074" s="38">
        <f>IF(Txn!$B4543="","",Txn!$C4543)</f>
        <v>0</v>
      </c>
      <c r="C9074" s="39">
        <f>IF(Txn!$B4543="","","تراکنش بانکی")</f>
        <v>0</v>
      </c>
      <c r="D9074" s="38">
        <f>IF(Txn!$B4543="","",IF(IF(Txn!$U4543="TRF",Txn!$Y4543,Txn!$Z4543)="","",IF(Txn!$U4543="TRF",Txn!$Y4543,Txn!$Z4543)))</f>
        <v>0</v>
      </c>
      <c r="E9074" s="39">
        <f>IF($D9074="","",IFERROR(VLOOKUP($D9074,AcctTbl,2,0),""))</f>
        <v>0</v>
      </c>
      <c r="F9074" s="39">
        <f>IF($D9074="","",IFERROR(VLOOKUP($D9074,AcctTbl,3,0),""))</f>
        <v>0</v>
      </c>
      <c r="G9074" s="39">
        <f>IF(Txn!$B4543="","",Txn!$D4543)</f>
        <v>0</v>
      </c>
      <c r="H9074" s="38">
        <f>IF(Txn!$B4543="","",Txn!$E4543)</f>
        <v>0</v>
      </c>
      <c r="I9074" s="40">
        <f>IF(Txn!$B4543="",0,Txn!$Q4543)</f>
        <v>0</v>
      </c>
      <c r="J9074" s="40">
        <f>IF(Txn!$B4543="",0,Txn!$R4543)</f>
        <v>0</v>
      </c>
      <c r="K9074" s="41">
        <f>IF($A9074="","",IFERROR(VALUE(MID($A9074,6,2)),""))</f>
        <v>0</v>
      </c>
      <c r="L9074" s="39">
        <f>IF(Txn!$K4543="","","طرف مقابل — "&amp;Txn!$K4543)</f>
        <v>0</v>
      </c>
      <c r="N9074" s="42">
        <f>IF($D9074="",0,COUNTIF(BankAccts,$D9074))</f>
        <v>0</v>
      </c>
    </row>
    <row r="9075" spans="1:14">
      <c r="A9075" s="38">
        <f>IF(Txn!$B4544="","",Txn!$B4544)</f>
        <v>0</v>
      </c>
      <c r="B9075" s="38">
        <f>IF(Txn!$B4544="","",Txn!$C4544)</f>
        <v>0</v>
      </c>
      <c r="C9075" s="39">
        <f>IF(Txn!$B4544="","","تراکنش بانکی")</f>
        <v>0</v>
      </c>
      <c r="D9075" s="38">
        <f>IF(Txn!$B4544="","",IF(Txn!$X4544="","",Txn!$X4544))</f>
        <v>0</v>
      </c>
      <c r="E9075" s="39">
        <f>IF($D9075="","",IFERROR(VLOOKUP($D9075,AcctTbl,2,0),""))</f>
        <v>0</v>
      </c>
      <c r="F9075" s="39">
        <f>IF($D9075="","",IFERROR(VLOOKUP($D9075,AcctTbl,3,0),""))</f>
        <v>0</v>
      </c>
      <c r="G9075" s="39">
        <f>IF(Txn!$B4544="","",Txn!$D4544)</f>
        <v>0</v>
      </c>
      <c r="H9075" s="38">
        <f>IF(Txn!$B4544="","",Txn!$E4544)</f>
        <v>0</v>
      </c>
      <c r="I9075" s="40">
        <f>IF(Txn!$B4544="",0,Txn!$O4544)</f>
        <v>0</v>
      </c>
      <c r="J9075" s="40">
        <f>IF(Txn!$B4544="",0,Txn!$P4544)</f>
        <v>0</v>
      </c>
      <c r="K9075" s="41">
        <f>IF($A9075="","",IFERROR(VALUE(MID($A9075,6,2)),""))</f>
        <v>0</v>
      </c>
      <c r="L9075" s="39">
        <f>IF(Txn!$K4544="","",Txn!$K4544)</f>
        <v>0</v>
      </c>
      <c r="N9075" s="42">
        <f>IF($D9075="",0,COUNTIF(BankAccts,$D9075))</f>
        <v>0</v>
      </c>
    </row>
    <row r="9076" spans="1:14">
      <c r="A9076" s="38">
        <f>IF(Txn!$B4544="","",Txn!$B4544)</f>
        <v>0</v>
      </c>
      <c r="B9076" s="38">
        <f>IF(Txn!$B4544="","",Txn!$C4544)</f>
        <v>0</v>
      </c>
      <c r="C9076" s="39">
        <f>IF(Txn!$B4544="","","تراکنش بانکی")</f>
        <v>0</v>
      </c>
      <c r="D9076" s="38">
        <f>IF(Txn!$B4544="","",IF(IF(Txn!$U4544="TRF",Txn!$Y4544,Txn!$Z4544)="","",IF(Txn!$U4544="TRF",Txn!$Y4544,Txn!$Z4544)))</f>
        <v>0</v>
      </c>
      <c r="E9076" s="39">
        <f>IF($D9076="","",IFERROR(VLOOKUP($D9076,AcctTbl,2,0),""))</f>
        <v>0</v>
      </c>
      <c r="F9076" s="39">
        <f>IF($D9076="","",IFERROR(VLOOKUP($D9076,AcctTbl,3,0),""))</f>
        <v>0</v>
      </c>
      <c r="G9076" s="39">
        <f>IF(Txn!$B4544="","",Txn!$D4544)</f>
        <v>0</v>
      </c>
      <c r="H9076" s="38">
        <f>IF(Txn!$B4544="","",Txn!$E4544)</f>
        <v>0</v>
      </c>
      <c r="I9076" s="40">
        <f>IF(Txn!$B4544="",0,Txn!$Q4544)</f>
        <v>0</v>
      </c>
      <c r="J9076" s="40">
        <f>IF(Txn!$B4544="",0,Txn!$R4544)</f>
        <v>0</v>
      </c>
      <c r="K9076" s="41">
        <f>IF($A9076="","",IFERROR(VALUE(MID($A9076,6,2)),""))</f>
        <v>0</v>
      </c>
      <c r="L9076" s="39">
        <f>IF(Txn!$K4544="","","طرف مقابل — "&amp;Txn!$K4544)</f>
        <v>0</v>
      </c>
      <c r="N9076" s="42">
        <f>IF($D9076="",0,COUNTIF(BankAccts,$D9076))</f>
        <v>0</v>
      </c>
    </row>
    <row r="9077" spans="1:14">
      <c r="A9077" s="38">
        <f>IF(Txn!$B4545="","",Txn!$B4545)</f>
        <v>0</v>
      </c>
      <c r="B9077" s="38">
        <f>IF(Txn!$B4545="","",Txn!$C4545)</f>
        <v>0</v>
      </c>
      <c r="C9077" s="39">
        <f>IF(Txn!$B4545="","","تراکنش بانکی")</f>
        <v>0</v>
      </c>
      <c r="D9077" s="38">
        <f>IF(Txn!$B4545="","",IF(Txn!$X4545="","",Txn!$X4545))</f>
        <v>0</v>
      </c>
      <c r="E9077" s="39">
        <f>IF($D9077="","",IFERROR(VLOOKUP($D9077,AcctTbl,2,0),""))</f>
        <v>0</v>
      </c>
      <c r="F9077" s="39">
        <f>IF($D9077="","",IFERROR(VLOOKUP($D9077,AcctTbl,3,0),""))</f>
        <v>0</v>
      </c>
      <c r="G9077" s="39">
        <f>IF(Txn!$B4545="","",Txn!$D4545)</f>
        <v>0</v>
      </c>
      <c r="H9077" s="38">
        <f>IF(Txn!$B4545="","",Txn!$E4545)</f>
        <v>0</v>
      </c>
      <c r="I9077" s="40">
        <f>IF(Txn!$B4545="",0,Txn!$O4545)</f>
        <v>0</v>
      </c>
      <c r="J9077" s="40">
        <f>IF(Txn!$B4545="",0,Txn!$P4545)</f>
        <v>0</v>
      </c>
      <c r="K9077" s="41">
        <f>IF($A9077="","",IFERROR(VALUE(MID($A9077,6,2)),""))</f>
        <v>0</v>
      </c>
      <c r="L9077" s="39">
        <f>IF(Txn!$K4545="","",Txn!$K4545)</f>
        <v>0</v>
      </c>
      <c r="N9077" s="42">
        <f>IF($D9077="",0,COUNTIF(BankAccts,$D9077))</f>
        <v>0</v>
      </c>
    </row>
    <row r="9078" spans="1:14">
      <c r="A9078" s="38">
        <f>IF(Txn!$B4545="","",Txn!$B4545)</f>
        <v>0</v>
      </c>
      <c r="B9078" s="38">
        <f>IF(Txn!$B4545="","",Txn!$C4545)</f>
        <v>0</v>
      </c>
      <c r="C9078" s="39">
        <f>IF(Txn!$B4545="","","تراکنش بانکی")</f>
        <v>0</v>
      </c>
      <c r="D9078" s="38">
        <f>IF(Txn!$B4545="","",IF(IF(Txn!$U4545="TRF",Txn!$Y4545,Txn!$Z4545)="","",IF(Txn!$U4545="TRF",Txn!$Y4545,Txn!$Z4545)))</f>
        <v>0</v>
      </c>
      <c r="E9078" s="39">
        <f>IF($D9078="","",IFERROR(VLOOKUP($D9078,AcctTbl,2,0),""))</f>
        <v>0</v>
      </c>
      <c r="F9078" s="39">
        <f>IF($D9078="","",IFERROR(VLOOKUP($D9078,AcctTbl,3,0),""))</f>
        <v>0</v>
      </c>
      <c r="G9078" s="39">
        <f>IF(Txn!$B4545="","",Txn!$D4545)</f>
        <v>0</v>
      </c>
      <c r="H9078" s="38">
        <f>IF(Txn!$B4545="","",Txn!$E4545)</f>
        <v>0</v>
      </c>
      <c r="I9078" s="40">
        <f>IF(Txn!$B4545="",0,Txn!$Q4545)</f>
        <v>0</v>
      </c>
      <c r="J9078" s="40">
        <f>IF(Txn!$B4545="",0,Txn!$R4545)</f>
        <v>0</v>
      </c>
      <c r="K9078" s="41">
        <f>IF($A9078="","",IFERROR(VALUE(MID($A9078,6,2)),""))</f>
        <v>0</v>
      </c>
      <c r="L9078" s="39">
        <f>IF(Txn!$K4545="","","طرف مقابل — "&amp;Txn!$K4545)</f>
        <v>0</v>
      </c>
      <c r="N9078" s="42">
        <f>IF($D9078="",0,COUNTIF(BankAccts,$D9078))</f>
        <v>0</v>
      </c>
    </row>
    <row r="9079" spans="1:14">
      <c r="A9079" s="38">
        <f>IF(Txn!$B4546="","",Txn!$B4546)</f>
        <v>0</v>
      </c>
      <c r="B9079" s="38">
        <f>IF(Txn!$B4546="","",Txn!$C4546)</f>
        <v>0</v>
      </c>
      <c r="C9079" s="39">
        <f>IF(Txn!$B4546="","","تراکنش بانکی")</f>
        <v>0</v>
      </c>
      <c r="D9079" s="38">
        <f>IF(Txn!$B4546="","",IF(Txn!$X4546="","",Txn!$X4546))</f>
        <v>0</v>
      </c>
      <c r="E9079" s="39">
        <f>IF($D9079="","",IFERROR(VLOOKUP($D9079,AcctTbl,2,0),""))</f>
        <v>0</v>
      </c>
      <c r="F9079" s="39">
        <f>IF($D9079="","",IFERROR(VLOOKUP($D9079,AcctTbl,3,0),""))</f>
        <v>0</v>
      </c>
      <c r="G9079" s="39">
        <f>IF(Txn!$B4546="","",Txn!$D4546)</f>
        <v>0</v>
      </c>
      <c r="H9079" s="38">
        <f>IF(Txn!$B4546="","",Txn!$E4546)</f>
        <v>0</v>
      </c>
      <c r="I9079" s="40">
        <f>IF(Txn!$B4546="",0,Txn!$O4546)</f>
        <v>0</v>
      </c>
      <c r="J9079" s="40">
        <f>IF(Txn!$B4546="",0,Txn!$P4546)</f>
        <v>0</v>
      </c>
      <c r="K9079" s="41">
        <f>IF($A9079="","",IFERROR(VALUE(MID($A9079,6,2)),""))</f>
        <v>0</v>
      </c>
      <c r="L9079" s="39">
        <f>IF(Txn!$K4546="","",Txn!$K4546)</f>
        <v>0</v>
      </c>
      <c r="N9079" s="42">
        <f>IF($D9079="",0,COUNTIF(BankAccts,$D9079))</f>
        <v>0</v>
      </c>
    </row>
    <row r="9080" spans="1:14">
      <c r="A9080" s="38">
        <f>IF(Txn!$B4546="","",Txn!$B4546)</f>
        <v>0</v>
      </c>
      <c r="B9080" s="38">
        <f>IF(Txn!$B4546="","",Txn!$C4546)</f>
        <v>0</v>
      </c>
      <c r="C9080" s="39">
        <f>IF(Txn!$B4546="","","تراکنش بانکی")</f>
        <v>0</v>
      </c>
      <c r="D9080" s="38">
        <f>IF(Txn!$B4546="","",IF(IF(Txn!$U4546="TRF",Txn!$Y4546,Txn!$Z4546)="","",IF(Txn!$U4546="TRF",Txn!$Y4546,Txn!$Z4546)))</f>
        <v>0</v>
      </c>
      <c r="E9080" s="39">
        <f>IF($D9080="","",IFERROR(VLOOKUP($D9080,AcctTbl,2,0),""))</f>
        <v>0</v>
      </c>
      <c r="F9080" s="39">
        <f>IF($D9080="","",IFERROR(VLOOKUP($D9080,AcctTbl,3,0),""))</f>
        <v>0</v>
      </c>
      <c r="G9080" s="39">
        <f>IF(Txn!$B4546="","",Txn!$D4546)</f>
        <v>0</v>
      </c>
      <c r="H9080" s="38">
        <f>IF(Txn!$B4546="","",Txn!$E4546)</f>
        <v>0</v>
      </c>
      <c r="I9080" s="40">
        <f>IF(Txn!$B4546="",0,Txn!$Q4546)</f>
        <v>0</v>
      </c>
      <c r="J9080" s="40">
        <f>IF(Txn!$B4546="",0,Txn!$R4546)</f>
        <v>0</v>
      </c>
      <c r="K9080" s="41">
        <f>IF($A9080="","",IFERROR(VALUE(MID($A9080,6,2)),""))</f>
        <v>0</v>
      </c>
      <c r="L9080" s="39">
        <f>IF(Txn!$K4546="","","طرف مقابل — "&amp;Txn!$K4546)</f>
        <v>0</v>
      </c>
      <c r="N9080" s="42">
        <f>IF($D9080="",0,COUNTIF(BankAccts,$D9080))</f>
        <v>0</v>
      </c>
    </row>
    <row r="9081" spans="1:14">
      <c r="A9081" s="38">
        <f>IF(Txn!$B4547="","",Txn!$B4547)</f>
        <v>0</v>
      </c>
      <c r="B9081" s="38">
        <f>IF(Txn!$B4547="","",Txn!$C4547)</f>
        <v>0</v>
      </c>
      <c r="C9081" s="39">
        <f>IF(Txn!$B4547="","","تراکنش بانکی")</f>
        <v>0</v>
      </c>
      <c r="D9081" s="38">
        <f>IF(Txn!$B4547="","",IF(Txn!$X4547="","",Txn!$X4547))</f>
        <v>0</v>
      </c>
      <c r="E9081" s="39">
        <f>IF($D9081="","",IFERROR(VLOOKUP($D9081,AcctTbl,2,0),""))</f>
        <v>0</v>
      </c>
      <c r="F9081" s="39">
        <f>IF($D9081="","",IFERROR(VLOOKUP($D9081,AcctTbl,3,0),""))</f>
        <v>0</v>
      </c>
      <c r="G9081" s="39">
        <f>IF(Txn!$B4547="","",Txn!$D4547)</f>
        <v>0</v>
      </c>
      <c r="H9081" s="38">
        <f>IF(Txn!$B4547="","",Txn!$E4547)</f>
        <v>0</v>
      </c>
      <c r="I9081" s="40">
        <f>IF(Txn!$B4547="",0,Txn!$O4547)</f>
        <v>0</v>
      </c>
      <c r="J9081" s="40">
        <f>IF(Txn!$B4547="",0,Txn!$P4547)</f>
        <v>0</v>
      </c>
      <c r="K9081" s="41">
        <f>IF($A9081="","",IFERROR(VALUE(MID($A9081,6,2)),""))</f>
        <v>0</v>
      </c>
      <c r="L9081" s="39">
        <f>IF(Txn!$K4547="","",Txn!$K4547)</f>
        <v>0</v>
      </c>
      <c r="N9081" s="42">
        <f>IF($D9081="",0,COUNTIF(BankAccts,$D9081))</f>
        <v>0</v>
      </c>
    </row>
    <row r="9082" spans="1:14">
      <c r="A9082" s="38">
        <f>IF(Txn!$B4547="","",Txn!$B4547)</f>
        <v>0</v>
      </c>
      <c r="B9082" s="38">
        <f>IF(Txn!$B4547="","",Txn!$C4547)</f>
        <v>0</v>
      </c>
      <c r="C9082" s="39">
        <f>IF(Txn!$B4547="","","تراکنش بانکی")</f>
        <v>0</v>
      </c>
      <c r="D9082" s="38">
        <f>IF(Txn!$B4547="","",IF(IF(Txn!$U4547="TRF",Txn!$Y4547,Txn!$Z4547)="","",IF(Txn!$U4547="TRF",Txn!$Y4547,Txn!$Z4547)))</f>
        <v>0</v>
      </c>
      <c r="E9082" s="39">
        <f>IF($D9082="","",IFERROR(VLOOKUP($D9082,AcctTbl,2,0),""))</f>
        <v>0</v>
      </c>
      <c r="F9082" s="39">
        <f>IF($D9082="","",IFERROR(VLOOKUP($D9082,AcctTbl,3,0),""))</f>
        <v>0</v>
      </c>
      <c r="G9082" s="39">
        <f>IF(Txn!$B4547="","",Txn!$D4547)</f>
        <v>0</v>
      </c>
      <c r="H9082" s="38">
        <f>IF(Txn!$B4547="","",Txn!$E4547)</f>
        <v>0</v>
      </c>
      <c r="I9082" s="40">
        <f>IF(Txn!$B4547="",0,Txn!$Q4547)</f>
        <v>0</v>
      </c>
      <c r="J9082" s="40">
        <f>IF(Txn!$B4547="",0,Txn!$R4547)</f>
        <v>0</v>
      </c>
      <c r="K9082" s="41">
        <f>IF($A9082="","",IFERROR(VALUE(MID($A9082,6,2)),""))</f>
        <v>0</v>
      </c>
      <c r="L9082" s="39">
        <f>IF(Txn!$K4547="","","طرف مقابل — "&amp;Txn!$K4547)</f>
        <v>0</v>
      </c>
      <c r="N9082" s="42">
        <f>IF($D9082="",0,COUNTIF(BankAccts,$D9082))</f>
        <v>0</v>
      </c>
    </row>
    <row r="9083" spans="1:14">
      <c r="A9083" s="38">
        <f>IF(Txn!$B4548="","",Txn!$B4548)</f>
        <v>0</v>
      </c>
      <c r="B9083" s="38">
        <f>IF(Txn!$B4548="","",Txn!$C4548)</f>
        <v>0</v>
      </c>
      <c r="C9083" s="39">
        <f>IF(Txn!$B4548="","","تراکنش بانکی")</f>
        <v>0</v>
      </c>
      <c r="D9083" s="38">
        <f>IF(Txn!$B4548="","",IF(Txn!$X4548="","",Txn!$X4548))</f>
        <v>0</v>
      </c>
      <c r="E9083" s="39">
        <f>IF($D9083="","",IFERROR(VLOOKUP($D9083,AcctTbl,2,0),""))</f>
        <v>0</v>
      </c>
      <c r="F9083" s="39">
        <f>IF($D9083="","",IFERROR(VLOOKUP($D9083,AcctTbl,3,0),""))</f>
        <v>0</v>
      </c>
      <c r="G9083" s="39">
        <f>IF(Txn!$B4548="","",Txn!$D4548)</f>
        <v>0</v>
      </c>
      <c r="H9083" s="38">
        <f>IF(Txn!$B4548="","",Txn!$E4548)</f>
        <v>0</v>
      </c>
      <c r="I9083" s="40">
        <f>IF(Txn!$B4548="",0,Txn!$O4548)</f>
        <v>0</v>
      </c>
      <c r="J9083" s="40">
        <f>IF(Txn!$B4548="",0,Txn!$P4548)</f>
        <v>0</v>
      </c>
      <c r="K9083" s="41">
        <f>IF($A9083="","",IFERROR(VALUE(MID($A9083,6,2)),""))</f>
        <v>0</v>
      </c>
      <c r="L9083" s="39">
        <f>IF(Txn!$K4548="","",Txn!$K4548)</f>
        <v>0</v>
      </c>
      <c r="N9083" s="42">
        <f>IF($D9083="",0,COUNTIF(BankAccts,$D9083))</f>
        <v>0</v>
      </c>
    </row>
    <row r="9084" spans="1:14">
      <c r="A9084" s="38">
        <f>IF(Txn!$B4548="","",Txn!$B4548)</f>
        <v>0</v>
      </c>
      <c r="B9084" s="38">
        <f>IF(Txn!$B4548="","",Txn!$C4548)</f>
        <v>0</v>
      </c>
      <c r="C9084" s="39">
        <f>IF(Txn!$B4548="","","تراکنش بانکی")</f>
        <v>0</v>
      </c>
      <c r="D9084" s="38">
        <f>IF(Txn!$B4548="","",IF(IF(Txn!$U4548="TRF",Txn!$Y4548,Txn!$Z4548)="","",IF(Txn!$U4548="TRF",Txn!$Y4548,Txn!$Z4548)))</f>
        <v>0</v>
      </c>
      <c r="E9084" s="39">
        <f>IF($D9084="","",IFERROR(VLOOKUP($D9084,AcctTbl,2,0),""))</f>
        <v>0</v>
      </c>
      <c r="F9084" s="39">
        <f>IF($D9084="","",IFERROR(VLOOKUP($D9084,AcctTbl,3,0),""))</f>
        <v>0</v>
      </c>
      <c r="G9084" s="39">
        <f>IF(Txn!$B4548="","",Txn!$D4548)</f>
        <v>0</v>
      </c>
      <c r="H9084" s="38">
        <f>IF(Txn!$B4548="","",Txn!$E4548)</f>
        <v>0</v>
      </c>
      <c r="I9084" s="40">
        <f>IF(Txn!$B4548="",0,Txn!$Q4548)</f>
        <v>0</v>
      </c>
      <c r="J9084" s="40">
        <f>IF(Txn!$B4548="",0,Txn!$R4548)</f>
        <v>0</v>
      </c>
      <c r="K9084" s="41">
        <f>IF($A9084="","",IFERROR(VALUE(MID($A9084,6,2)),""))</f>
        <v>0</v>
      </c>
      <c r="L9084" s="39">
        <f>IF(Txn!$K4548="","","طرف مقابل — "&amp;Txn!$K4548)</f>
        <v>0</v>
      </c>
      <c r="N9084" s="42">
        <f>IF($D9084="",0,COUNTIF(BankAccts,$D9084))</f>
        <v>0</v>
      </c>
    </row>
    <row r="9085" spans="1:14">
      <c r="A9085" s="38">
        <f>IF(Txn!$B4549="","",Txn!$B4549)</f>
        <v>0</v>
      </c>
      <c r="B9085" s="38">
        <f>IF(Txn!$B4549="","",Txn!$C4549)</f>
        <v>0</v>
      </c>
      <c r="C9085" s="39">
        <f>IF(Txn!$B4549="","","تراکنش بانکی")</f>
        <v>0</v>
      </c>
      <c r="D9085" s="38">
        <f>IF(Txn!$B4549="","",IF(Txn!$X4549="","",Txn!$X4549))</f>
        <v>0</v>
      </c>
      <c r="E9085" s="39">
        <f>IF($D9085="","",IFERROR(VLOOKUP($D9085,AcctTbl,2,0),""))</f>
        <v>0</v>
      </c>
      <c r="F9085" s="39">
        <f>IF($D9085="","",IFERROR(VLOOKUP($D9085,AcctTbl,3,0),""))</f>
        <v>0</v>
      </c>
      <c r="G9085" s="39">
        <f>IF(Txn!$B4549="","",Txn!$D4549)</f>
        <v>0</v>
      </c>
      <c r="H9085" s="38">
        <f>IF(Txn!$B4549="","",Txn!$E4549)</f>
        <v>0</v>
      </c>
      <c r="I9085" s="40">
        <f>IF(Txn!$B4549="",0,Txn!$O4549)</f>
        <v>0</v>
      </c>
      <c r="J9085" s="40">
        <f>IF(Txn!$B4549="",0,Txn!$P4549)</f>
        <v>0</v>
      </c>
      <c r="K9085" s="41">
        <f>IF($A9085="","",IFERROR(VALUE(MID($A9085,6,2)),""))</f>
        <v>0</v>
      </c>
      <c r="L9085" s="39">
        <f>IF(Txn!$K4549="","",Txn!$K4549)</f>
        <v>0</v>
      </c>
      <c r="N9085" s="42">
        <f>IF($D9085="",0,COUNTIF(BankAccts,$D9085))</f>
        <v>0</v>
      </c>
    </row>
    <row r="9086" spans="1:14">
      <c r="A9086" s="38">
        <f>IF(Txn!$B4549="","",Txn!$B4549)</f>
        <v>0</v>
      </c>
      <c r="B9086" s="38">
        <f>IF(Txn!$B4549="","",Txn!$C4549)</f>
        <v>0</v>
      </c>
      <c r="C9086" s="39">
        <f>IF(Txn!$B4549="","","تراکنش بانکی")</f>
        <v>0</v>
      </c>
      <c r="D9086" s="38">
        <f>IF(Txn!$B4549="","",IF(IF(Txn!$U4549="TRF",Txn!$Y4549,Txn!$Z4549)="","",IF(Txn!$U4549="TRF",Txn!$Y4549,Txn!$Z4549)))</f>
        <v>0</v>
      </c>
      <c r="E9086" s="39">
        <f>IF($D9086="","",IFERROR(VLOOKUP($D9086,AcctTbl,2,0),""))</f>
        <v>0</v>
      </c>
      <c r="F9086" s="39">
        <f>IF($D9086="","",IFERROR(VLOOKUP($D9086,AcctTbl,3,0),""))</f>
        <v>0</v>
      </c>
      <c r="G9086" s="39">
        <f>IF(Txn!$B4549="","",Txn!$D4549)</f>
        <v>0</v>
      </c>
      <c r="H9086" s="38">
        <f>IF(Txn!$B4549="","",Txn!$E4549)</f>
        <v>0</v>
      </c>
      <c r="I9086" s="40">
        <f>IF(Txn!$B4549="",0,Txn!$Q4549)</f>
        <v>0</v>
      </c>
      <c r="J9086" s="40">
        <f>IF(Txn!$B4549="",0,Txn!$R4549)</f>
        <v>0</v>
      </c>
      <c r="K9086" s="41">
        <f>IF($A9086="","",IFERROR(VALUE(MID($A9086,6,2)),""))</f>
        <v>0</v>
      </c>
      <c r="L9086" s="39">
        <f>IF(Txn!$K4549="","","طرف مقابل — "&amp;Txn!$K4549)</f>
        <v>0</v>
      </c>
      <c r="N9086" s="42">
        <f>IF($D9086="",0,COUNTIF(BankAccts,$D9086))</f>
        <v>0</v>
      </c>
    </row>
    <row r="9087" spans="1:14">
      <c r="A9087" s="38">
        <f>IF(Txn!$B4550="","",Txn!$B4550)</f>
        <v>0</v>
      </c>
      <c r="B9087" s="38">
        <f>IF(Txn!$B4550="","",Txn!$C4550)</f>
        <v>0</v>
      </c>
      <c r="C9087" s="39">
        <f>IF(Txn!$B4550="","","تراکنش بانکی")</f>
        <v>0</v>
      </c>
      <c r="D9087" s="38">
        <f>IF(Txn!$B4550="","",IF(Txn!$X4550="","",Txn!$X4550))</f>
        <v>0</v>
      </c>
      <c r="E9087" s="39">
        <f>IF($D9087="","",IFERROR(VLOOKUP($D9087,AcctTbl,2,0),""))</f>
        <v>0</v>
      </c>
      <c r="F9087" s="39">
        <f>IF($D9087="","",IFERROR(VLOOKUP($D9087,AcctTbl,3,0),""))</f>
        <v>0</v>
      </c>
      <c r="G9087" s="39">
        <f>IF(Txn!$B4550="","",Txn!$D4550)</f>
        <v>0</v>
      </c>
      <c r="H9087" s="38">
        <f>IF(Txn!$B4550="","",Txn!$E4550)</f>
        <v>0</v>
      </c>
      <c r="I9087" s="40">
        <f>IF(Txn!$B4550="",0,Txn!$O4550)</f>
        <v>0</v>
      </c>
      <c r="J9087" s="40">
        <f>IF(Txn!$B4550="",0,Txn!$P4550)</f>
        <v>0</v>
      </c>
      <c r="K9087" s="41">
        <f>IF($A9087="","",IFERROR(VALUE(MID($A9087,6,2)),""))</f>
        <v>0</v>
      </c>
      <c r="L9087" s="39">
        <f>IF(Txn!$K4550="","",Txn!$K4550)</f>
        <v>0</v>
      </c>
      <c r="N9087" s="42">
        <f>IF($D9087="",0,COUNTIF(BankAccts,$D9087))</f>
        <v>0</v>
      </c>
    </row>
    <row r="9088" spans="1:14">
      <c r="A9088" s="38">
        <f>IF(Txn!$B4550="","",Txn!$B4550)</f>
        <v>0</v>
      </c>
      <c r="B9088" s="38">
        <f>IF(Txn!$B4550="","",Txn!$C4550)</f>
        <v>0</v>
      </c>
      <c r="C9088" s="39">
        <f>IF(Txn!$B4550="","","تراکنش بانکی")</f>
        <v>0</v>
      </c>
      <c r="D9088" s="38">
        <f>IF(Txn!$B4550="","",IF(IF(Txn!$U4550="TRF",Txn!$Y4550,Txn!$Z4550)="","",IF(Txn!$U4550="TRF",Txn!$Y4550,Txn!$Z4550)))</f>
        <v>0</v>
      </c>
      <c r="E9088" s="39">
        <f>IF($D9088="","",IFERROR(VLOOKUP($D9088,AcctTbl,2,0),""))</f>
        <v>0</v>
      </c>
      <c r="F9088" s="39">
        <f>IF($D9088="","",IFERROR(VLOOKUP($D9088,AcctTbl,3,0),""))</f>
        <v>0</v>
      </c>
      <c r="G9088" s="39">
        <f>IF(Txn!$B4550="","",Txn!$D4550)</f>
        <v>0</v>
      </c>
      <c r="H9088" s="38">
        <f>IF(Txn!$B4550="","",Txn!$E4550)</f>
        <v>0</v>
      </c>
      <c r="I9088" s="40">
        <f>IF(Txn!$B4550="",0,Txn!$Q4550)</f>
        <v>0</v>
      </c>
      <c r="J9088" s="40">
        <f>IF(Txn!$B4550="",0,Txn!$R4550)</f>
        <v>0</v>
      </c>
      <c r="K9088" s="41">
        <f>IF($A9088="","",IFERROR(VALUE(MID($A9088,6,2)),""))</f>
        <v>0</v>
      </c>
      <c r="L9088" s="39">
        <f>IF(Txn!$K4550="","","طرف مقابل — "&amp;Txn!$K4550)</f>
        <v>0</v>
      </c>
      <c r="N9088" s="42">
        <f>IF($D9088="",0,COUNTIF(BankAccts,$D9088))</f>
        <v>0</v>
      </c>
    </row>
    <row r="9089" spans="1:14">
      <c r="A9089" s="38">
        <f>IF(Txn!$B4551="","",Txn!$B4551)</f>
        <v>0</v>
      </c>
      <c r="B9089" s="38">
        <f>IF(Txn!$B4551="","",Txn!$C4551)</f>
        <v>0</v>
      </c>
      <c r="C9089" s="39">
        <f>IF(Txn!$B4551="","","تراکنش بانکی")</f>
        <v>0</v>
      </c>
      <c r="D9089" s="38">
        <f>IF(Txn!$B4551="","",IF(Txn!$X4551="","",Txn!$X4551))</f>
        <v>0</v>
      </c>
      <c r="E9089" s="39">
        <f>IF($D9089="","",IFERROR(VLOOKUP($D9089,AcctTbl,2,0),""))</f>
        <v>0</v>
      </c>
      <c r="F9089" s="39">
        <f>IF($D9089="","",IFERROR(VLOOKUP($D9089,AcctTbl,3,0),""))</f>
        <v>0</v>
      </c>
      <c r="G9089" s="39">
        <f>IF(Txn!$B4551="","",Txn!$D4551)</f>
        <v>0</v>
      </c>
      <c r="H9089" s="38">
        <f>IF(Txn!$B4551="","",Txn!$E4551)</f>
        <v>0</v>
      </c>
      <c r="I9089" s="40">
        <f>IF(Txn!$B4551="",0,Txn!$O4551)</f>
        <v>0</v>
      </c>
      <c r="J9089" s="40">
        <f>IF(Txn!$B4551="",0,Txn!$P4551)</f>
        <v>0</v>
      </c>
      <c r="K9089" s="41">
        <f>IF($A9089="","",IFERROR(VALUE(MID($A9089,6,2)),""))</f>
        <v>0</v>
      </c>
      <c r="L9089" s="39">
        <f>IF(Txn!$K4551="","",Txn!$K4551)</f>
        <v>0</v>
      </c>
      <c r="N9089" s="42">
        <f>IF($D9089="",0,COUNTIF(BankAccts,$D9089))</f>
        <v>0</v>
      </c>
    </row>
    <row r="9090" spans="1:14">
      <c r="A9090" s="38">
        <f>IF(Txn!$B4551="","",Txn!$B4551)</f>
        <v>0</v>
      </c>
      <c r="B9090" s="38">
        <f>IF(Txn!$B4551="","",Txn!$C4551)</f>
        <v>0</v>
      </c>
      <c r="C9090" s="39">
        <f>IF(Txn!$B4551="","","تراکنش بانکی")</f>
        <v>0</v>
      </c>
      <c r="D9090" s="38">
        <f>IF(Txn!$B4551="","",IF(IF(Txn!$U4551="TRF",Txn!$Y4551,Txn!$Z4551)="","",IF(Txn!$U4551="TRF",Txn!$Y4551,Txn!$Z4551)))</f>
        <v>0</v>
      </c>
      <c r="E9090" s="39">
        <f>IF($D9090="","",IFERROR(VLOOKUP($D9090,AcctTbl,2,0),""))</f>
        <v>0</v>
      </c>
      <c r="F9090" s="39">
        <f>IF($D9090="","",IFERROR(VLOOKUP($D9090,AcctTbl,3,0),""))</f>
        <v>0</v>
      </c>
      <c r="G9090" s="39">
        <f>IF(Txn!$B4551="","",Txn!$D4551)</f>
        <v>0</v>
      </c>
      <c r="H9090" s="38">
        <f>IF(Txn!$B4551="","",Txn!$E4551)</f>
        <v>0</v>
      </c>
      <c r="I9090" s="40">
        <f>IF(Txn!$B4551="",0,Txn!$Q4551)</f>
        <v>0</v>
      </c>
      <c r="J9090" s="40">
        <f>IF(Txn!$B4551="",0,Txn!$R4551)</f>
        <v>0</v>
      </c>
      <c r="K9090" s="41">
        <f>IF($A9090="","",IFERROR(VALUE(MID($A9090,6,2)),""))</f>
        <v>0</v>
      </c>
      <c r="L9090" s="39">
        <f>IF(Txn!$K4551="","","طرف مقابل — "&amp;Txn!$K4551)</f>
        <v>0</v>
      </c>
      <c r="N9090" s="42">
        <f>IF($D9090="",0,COUNTIF(BankAccts,$D9090))</f>
        <v>0</v>
      </c>
    </row>
    <row r="9091" spans="1:14">
      <c r="A9091" s="38">
        <f>IF(Txn!$B4552="","",Txn!$B4552)</f>
        <v>0</v>
      </c>
      <c r="B9091" s="38">
        <f>IF(Txn!$B4552="","",Txn!$C4552)</f>
        <v>0</v>
      </c>
      <c r="C9091" s="39">
        <f>IF(Txn!$B4552="","","تراکنش بانکی")</f>
        <v>0</v>
      </c>
      <c r="D9091" s="38">
        <f>IF(Txn!$B4552="","",IF(Txn!$X4552="","",Txn!$X4552))</f>
        <v>0</v>
      </c>
      <c r="E9091" s="39">
        <f>IF($D9091="","",IFERROR(VLOOKUP($D9091,AcctTbl,2,0),""))</f>
        <v>0</v>
      </c>
      <c r="F9091" s="39">
        <f>IF($D9091="","",IFERROR(VLOOKUP($D9091,AcctTbl,3,0),""))</f>
        <v>0</v>
      </c>
      <c r="G9091" s="39">
        <f>IF(Txn!$B4552="","",Txn!$D4552)</f>
        <v>0</v>
      </c>
      <c r="H9091" s="38">
        <f>IF(Txn!$B4552="","",Txn!$E4552)</f>
        <v>0</v>
      </c>
      <c r="I9091" s="40">
        <f>IF(Txn!$B4552="",0,Txn!$O4552)</f>
        <v>0</v>
      </c>
      <c r="J9091" s="40">
        <f>IF(Txn!$B4552="",0,Txn!$P4552)</f>
        <v>0</v>
      </c>
      <c r="K9091" s="41">
        <f>IF($A9091="","",IFERROR(VALUE(MID($A9091,6,2)),""))</f>
        <v>0</v>
      </c>
      <c r="L9091" s="39">
        <f>IF(Txn!$K4552="","",Txn!$K4552)</f>
        <v>0</v>
      </c>
      <c r="N9091" s="42">
        <f>IF($D9091="",0,COUNTIF(BankAccts,$D9091))</f>
        <v>0</v>
      </c>
    </row>
    <row r="9092" spans="1:14">
      <c r="A9092" s="38">
        <f>IF(Txn!$B4552="","",Txn!$B4552)</f>
        <v>0</v>
      </c>
      <c r="B9092" s="38">
        <f>IF(Txn!$B4552="","",Txn!$C4552)</f>
        <v>0</v>
      </c>
      <c r="C9092" s="39">
        <f>IF(Txn!$B4552="","","تراکنش بانکی")</f>
        <v>0</v>
      </c>
      <c r="D9092" s="38">
        <f>IF(Txn!$B4552="","",IF(IF(Txn!$U4552="TRF",Txn!$Y4552,Txn!$Z4552)="","",IF(Txn!$U4552="TRF",Txn!$Y4552,Txn!$Z4552)))</f>
        <v>0</v>
      </c>
      <c r="E9092" s="39">
        <f>IF($D9092="","",IFERROR(VLOOKUP($D9092,AcctTbl,2,0),""))</f>
        <v>0</v>
      </c>
      <c r="F9092" s="39">
        <f>IF($D9092="","",IFERROR(VLOOKUP($D9092,AcctTbl,3,0),""))</f>
        <v>0</v>
      </c>
      <c r="G9092" s="39">
        <f>IF(Txn!$B4552="","",Txn!$D4552)</f>
        <v>0</v>
      </c>
      <c r="H9092" s="38">
        <f>IF(Txn!$B4552="","",Txn!$E4552)</f>
        <v>0</v>
      </c>
      <c r="I9092" s="40">
        <f>IF(Txn!$B4552="",0,Txn!$Q4552)</f>
        <v>0</v>
      </c>
      <c r="J9092" s="40">
        <f>IF(Txn!$B4552="",0,Txn!$R4552)</f>
        <v>0</v>
      </c>
      <c r="K9092" s="41">
        <f>IF($A9092="","",IFERROR(VALUE(MID($A9092,6,2)),""))</f>
        <v>0</v>
      </c>
      <c r="L9092" s="39">
        <f>IF(Txn!$K4552="","","طرف مقابل — "&amp;Txn!$K4552)</f>
        <v>0</v>
      </c>
      <c r="N9092" s="42">
        <f>IF($D9092="",0,COUNTIF(BankAccts,$D9092))</f>
        <v>0</v>
      </c>
    </row>
    <row r="9093" spans="1:14">
      <c r="A9093" s="38">
        <f>IF(Txn!$B4553="","",Txn!$B4553)</f>
        <v>0</v>
      </c>
      <c r="B9093" s="38">
        <f>IF(Txn!$B4553="","",Txn!$C4553)</f>
        <v>0</v>
      </c>
      <c r="C9093" s="39">
        <f>IF(Txn!$B4553="","","تراکنش بانکی")</f>
        <v>0</v>
      </c>
      <c r="D9093" s="38">
        <f>IF(Txn!$B4553="","",IF(Txn!$X4553="","",Txn!$X4553))</f>
        <v>0</v>
      </c>
      <c r="E9093" s="39">
        <f>IF($D9093="","",IFERROR(VLOOKUP($D9093,AcctTbl,2,0),""))</f>
        <v>0</v>
      </c>
      <c r="F9093" s="39">
        <f>IF($D9093="","",IFERROR(VLOOKUP($D9093,AcctTbl,3,0),""))</f>
        <v>0</v>
      </c>
      <c r="G9093" s="39">
        <f>IF(Txn!$B4553="","",Txn!$D4553)</f>
        <v>0</v>
      </c>
      <c r="H9093" s="38">
        <f>IF(Txn!$B4553="","",Txn!$E4553)</f>
        <v>0</v>
      </c>
      <c r="I9093" s="40">
        <f>IF(Txn!$B4553="",0,Txn!$O4553)</f>
        <v>0</v>
      </c>
      <c r="J9093" s="40">
        <f>IF(Txn!$B4553="",0,Txn!$P4553)</f>
        <v>0</v>
      </c>
      <c r="K9093" s="41">
        <f>IF($A9093="","",IFERROR(VALUE(MID($A9093,6,2)),""))</f>
        <v>0</v>
      </c>
      <c r="L9093" s="39">
        <f>IF(Txn!$K4553="","",Txn!$K4553)</f>
        <v>0</v>
      </c>
      <c r="N9093" s="42">
        <f>IF($D9093="",0,COUNTIF(BankAccts,$D9093))</f>
        <v>0</v>
      </c>
    </row>
    <row r="9094" spans="1:14">
      <c r="A9094" s="38">
        <f>IF(Txn!$B4553="","",Txn!$B4553)</f>
        <v>0</v>
      </c>
      <c r="B9094" s="38">
        <f>IF(Txn!$B4553="","",Txn!$C4553)</f>
        <v>0</v>
      </c>
      <c r="C9094" s="39">
        <f>IF(Txn!$B4553="","","تراکنش بانکی")</f>
        <v>0</v>
      </c>
      <c r="D9094" s="38">
        <f>IF(Txn!$B4553="","",IF(IF(Txn!$U4553="TRF",Txn!$Y4553,Txn!$Z4553)="","",IF(Txn!$U4553="TRF",Txn!$Y4553,Txn!$Z4553)))</f>
        <v>0</v>
      </c>
      <c r="E9094" s="39">
        <f>IF($D9094="","",IFERROR(VLOOKUP($D9094,AcctTbl,2,0),""))</f>
        <v>0</v>
      </c>
      <c r="F9094" s="39">
        <f>IF($D9094="","",IFERROR(VLOOKUP($D9094,AcctTbl,3,0),""))</f>
        <v>0</v>
      </c>
      <c r="G9094" s="39">
        <f>IF(Txn!$B4553="","",Txn!$D4553)</f>
        <v>0</v>
      </c>
      <c r="H9094" s="38">
        <f>IF(Txn!$B4553="","",Txn!$E4553)</f>
        <v>0</v>
      </c>
      <c r="I9094" s="40">
        <f>IF(Txn!$B4553="",0,Txn!$Q4553)</f>
        <v>0</v>
      </c>
      <c r="J9094" s="40">
        <f>IF(Txn!$B4553="",0,Txn!$R4553)</f>
        <v>0</v>
      </c>
      <c r="K9094" s="41">
        <f>IF($A9094="","",IFERROR(VALUE(MID($A9094,6,2)),""))</f>
        <v>0</v>
      </c>
      <c r="L9094" s="39">
        <f>IF(Txn!$K4553="","","طرف مقابل — "&amp;Txn!$K4553)</f>
        <v>0</v>
      </c>
      <c r="N9094" s="42">
        <f>IF($D9094="",0,COUNTIF(BankAccts,$D9094))</f>
        <v>0</v>
      </c>
    </row>
    <row r="9095" spans="1:14">
      <c r="A9095" s="38">
        <f>IF(Txn!$B4554="","",Txn!$B4554)</f>
        <v>0</v>
      </c>
      <c r="B9095" s="38">
        <f>IF(Txn!$B4554="","",Txn!$C4554)</f>
        <v>0</v>
      </c>
      <c r="C9095" s="39">
        <f>IF(Txn!$B4554="","","تراکنش بانکی")</f>
        <v>0</v>
      </c>
      <c r="D9095" s="38">
        <f>IF(Txn!$B4554="","",IF(Txn!$X4554="","",Txn!$X4554))</f>
        <v>0</v>
      </c>
      <c r="E9095" s="39">
        <f>IF($D9095="","",IFERROR(VLOOKUP($D9095,AcctTbl,2,0),""))</f>
        <v>0</v>
      </c>
      <c r="F9095" s="39">
        <f>IF($D9095="","",IFERROR(VLOOKUP($D9095,AcctTbl,3,0),""))</f>
        <v>0</v>
      </c>
      <c r="G9095" s="39">
        <f>IF(Txn!$B4554="","",Txn!$D4554)</f>
        <v>0</v>
      </c>
      <c r="H9095" s="38">
        <f>IF(Txn!$B4554="","",Txn!$E4554)</f>
        <v>0</v>
      </c>
      <c r="I9095" s="40">
        <f>IF(Txn!$B4554="",0,Txn!$O4554)</f>
        <v>0</v>
      </c>
      <c r="J9095" s="40">
        <f>IF(Txn!$B4554="",0,Txn!$P4554)</f>
        <v>0</v>
      </c>
      <c r="K9095" s="41">
        <f>IF($A9095="","",IFERROR(VALUE(MID($A9095,6,2)),""))</f>
        <v>0</v>
      </c>
      <c r="L9095" s="39">
        <f>IF(Txn!$K4554="","",Txn!$K4554)</f>
        <v>0</v>
      </c>
      <c r="N9095" s="42">
        <f>IF($D9095="",0,COUNTIF(BankAccts,$D9095))</f>
        <v>0</v>
      </c>
    </row>
    <row r="9096" spans="1:14">
      <c r="A9096" s="38">
        <f>IF(Txn!$B4554="","",Txn!$B4554)</f>
        <v>0</v>
      </c>
      <c r="B9096" s="38">
        <f>IF(Txn!$B4554="","",Txn!$C4554)</f>
        <v>0</v>
      </c>
      <c r="C9096" s="39">
        <f>IF(Txn!$B4554="","","تراکنش بانکی")</f>
        <v>0</v>
      </c>
      <c r="D9096" s="38">
        <f>IF(Txn!$B4554="","",IF(IF(Txn!$U4554="TRF",Txn!$Y4554,Txn!$Z4554)="","",IF(Txn!$U4554="TRF",Txn!$Y4554,Txn!$Z4554)))</f>
        <v>0</v>
      </c>
      <c r="E9096" s="39">
        <f>IF($D9096="","",IFERROR(VLOOKUP($D9096,AcctTbl,2,0),""))</f>
        <v>0</v>
      </c>
      <c r="F9096" s="39">
        <f>IF($D9096="","",IFERROR(VLOOKUP($D9096,AcctTbl,3,0),""))</f>
        <v>0</v>
      </c>
      <c r="G9096" s="39">
        <f>IF(Txn!$B4554="","",Txn!$D4554)</f>
        <v>0</v>
      </c>
      <c r="H9096" s="38">
        <f>IF(Txn!$B4554="","",Txn!$E4554)</f>
        <v>0</v>
      </c>
      <c r="I9096" s="40">
        <f>IF(Txn!$B4554="",0,Txn!$Q4554)</f>
        <v>0</v>
      </c>
      <c r="J9096" s="40">
        <f>IF(Txn!$B4554="",0,Txn!$R4554)</f>
        <v>0</v>
      </c>
      <c r="K9096" s="41">
        <f>IF($A9096="","",IFERROR(VALUE(MID($A9096,6,2)),""))</f>
        <v>0</v>
      </c>
      <c r="L9096" s="39">
        <f>IF(Txn!$K4554="","","طرف مقابل — "&amp;Txn!$K4554)</f>
        <v>0</v>
      </c>
      <c r="N9096" s="42">
        <f>IF($D9096="",0,COUNTIF(BankAccts,$D9096))</f>
        <v>0</v>
      </c>
    </row>
    <row r="9097" spans="1:14">
      <c r="A9097" s="38">
        <f>IF(Txn!$B4555="","",Txn!$B4555)</f>
        <v>0</v>
      </c>
      <c r="B9097" s="38">
        <f>IF(Txn!$B4555="","",Txn!$C4555)</f>
        <v>0</v>
      </c>
      <c r="C9097" s="39">
        <f>IF(Txn!$B4555="","","تراکنش بانکی")</f>
        <v>0</v>
      </c>
      <c r="D9097" s="38">
        <f>IF(Txn!$B4555="","",IF(Txn!$X4555="","",Txn!$X4555))</f>
        <v>0</v>
      </c>
      <c r="E9097" s="39">
        <f>IF($D9097="","",IFERROR(VLOOKUP($D9097,AcctTbl,2,0),""))</f>
        <v>0</v>
      </c>
      <c r="F9097" s="39">
        <f>IF($D9097="","",IFERROR(VLOOKUP($D9097,AcctTbl,3,0),""))</f>
        <v>0</v>
      </c>
      <c r="G9097" s="39">
        <f>IF(Txn!$B4555="","",Txn!$D4555)</f>
        <v>0</v>
      </c>
      <c r="H9097" s="38">
        <f>IF(Txn!$B4555="","",Txn!$E4555)</f>
        <v>0</v>
      </c>
      <c r="I9097" s="40">
        <f>IF(Txn!$B4555="",0,Txn!$O4555)</f>
        <v>0</v>
      </c>
      <c r="J9097" s="40">
        <f>IF(Txn!$B4555="",0,Txn!$P4555)</f>
        <v>0</v>
      </c>
      <c r="K9097" s="41">
        <f>IF($A9097="","",IFERROR(VALUE(MID($A9097,6,2)),""))</f>
        <v>0</v>
      </c>
      <c r="L9097" s="39">
        <f>IF(Txn!$K4555="","",Txn!$K4555)</f>
        <v>0</v>
      </c>
      <c r="N9097" s="42">
        <f>IF($D9097="",0,COUNTIF(BankAccts,$D9097))</f>
        <v>0</v>
      </c>
    </row>
    <row r="9098" spans="1:14">
      <c r="A9098" s="38">
        <f>IF(Txn!$B4555="","",Txn!$B4555)</f>
        <v>0</v>
      </c>
      <c r="B9098" s="38">
        <f>IF(Txn!$B4555="","",Txn!$C4555)</f>
        <v>0</v>
      </c>
      <c r="C9098" s="39">
        <f>IF(Txn!$B4555="","","تراکنش بانکی")</f>
        <v>0</v>
      </c>
      <c r="D9098" s="38">
        <f>IF(Txn!$B4555="","",IF(IF(Txn!$U4555="TRF",Txn!$Y4555,Txn!$Z4555)="","",IF(Txn!$U4555="TRF",Txn!$Y4555,Txn!$Z4555)))</f>
        <v>0</v>
      </c>
      <c r="E9098" s="39">
        <f>IF($D9098="","",IFERROR(VLOOKUP($D9098,AcctTbl,2,0),""))</f>
        <v>0</v>
      </c>
      <c r="F9098" s="39">
        <f>IF($D9098="","",IFERROR(VLOOKUP($D9098,AcctTbl,3,0),""))</f>
        <v>0</v>
      </c>
      <c r="G9098" s="39">
        <f>IF(Txn!$B4555="","",Txn!$D4555)</f>
        <v>0</v>
      </c>
      <c r="H9098" s="38">
        <f>IF(Txn!$B4555="","",Txn!$E4555)</f>
        <v>0</v>
      </c>
      <c r="I9098" s="40">
        <f>IF(Txn!$B4555="",0,Txn!$Q4555)</f>
        <v>0</v>
      </c>
      <c r="J9098" s="40">
        <f>IF(Txn!$B4555="",0,Txn!$R4555)</f>
        <v>0</v>
      </c>
      <c r="K9098" s="41">
        <f>IF($A9098="","",IFERROR(VALUE(MID($A9098,6,2)),""))</f>
        <v>0</v>
      </c>
      <c r="L9098" s="39">
        <f>IF(Txn!$K4555="","","طرف مقابل — "&amp;Txn!$K4555)</f>
        <v>0</v>
      </c>
      <c r="N9098" s="42">
        <f>IF($D9098="",0,COUNTIF(BankAccts,$D9098))</f>
        <v>0</v>
      </c>
    </row>
    <row r="9099" spans="1:14">
      <c r="A9099" s="38">
        <f>IF(Txn!$B4556="","",Txn!$B4556)</f>
        <v>0</v>
      </c>
      <c r="B9099" s="38">
        <f>IF(Txn!$B4556="","",Txn!$C4556)</f>
        <v>0</v>
      </c>
      <c r="C9099" s="39">
        <f>IF(Txn!$B4556="","","تراکنش بانکی")</f>
        <v>0</v>
      </c>
      <c r="D9099" s="38">
        <f>IF(Txn!$B4556="","",IF(Txn!$X4556="","",Txn!$X4556))</f>
        <v>0</v>
      </c>
      <c r="E9099" s="39">
        <f>IF($D9099="","",IFERROR(VLOOKUP($D9099,AcctTbl,2,0),""))</f>
        <v>0</v>
      </c>
      <c r="F9099" s="39">
        <f>IF($D9099="","",IFERROR(VLOOKUP($D9099,AcctTbl,3,0),""))</f>
        <v>0</v>
      </c>
      <c r="G9099" s="39">
        <f>IF(Txn!$B4556="","",Txn!$D4556)</f>
        <v>0</v>
      </c>
      <c r="H9099" s="38">
        <f>IF(Txn!$B4556="","",Txn!$E4556)</f>
        <v>0</v>
      </c>
      <c r="I9099" s="40">
        <f>IF(Txn!$B4556="",0,Txn!$O4556)</f>
        <v>0</v>
      </c>
      <c r="J9099" s="40">
        <f>IF(Txn!$B4556="",0,Txn!$P4556)</f>
        <v>0</v>
      </c>
      <c r="K9099" s="41">
        <f>IF($A9099="","",IFERROR(VALUE(MID($A9099,6,2)),""))</f>
        <v>0</v>
      </c>
      <c r="L9099" s="39">
        <f>IF(Txn!$K4556="","",Txn!$K4556)</f>
        <v>0</v>
      </c>
      <c r="N9099" s="42">
        <f>IF($D9099="",0,COUNTIF(BankAccts,$D9099))</f>
        <v>0</v>
      </c>
    </row>
    <row r="9100" spans="1:14">
      <c r="A9100" s="38">
        <f>IF(Txn!$B4556="","",Txn!$B4556)</f>
        <v>0</v>
      </c>
      <c r="B9100" s="38">
        <f>IF(Txn!$B4556="","",Txn!$C4556)</f>
        <v>0</v>
      </c>
      <c r="C9100" s="39">
        <f>IF(Txn!$B4556="","","تراکنش بانکی")</f>
        <v>0</v>
      </c>
      <c r="D9100" s="38">
        <f>IF(Txn!$B4556="","",IF(IF(Txn!$U4556="TRF",Txn!$Y4556,Txn!$Z4556)="","",IF(Txn!$U4556="TRF",Txn!$Y4556,Txn!$Z4556)))</f>
        <v>0</v>
      </c>
      <c r="E9100" s="39">
        <f>IF($D9100="","",IFERROR(VLOOKUP($D9100,AcctTbl,2,0),""))</f>
        <v>0</v>
      </c>
      <c r="F9100" s="39">
        <f>IF($D9100="","",IFERROR(VLOOKUP($D9100,AcctTbl,3,0),""))</f>
        <v>0</v>
      </c>
      <c r="G9100" s="39">
        <f>IF(Txn!$B4556="","",Txn!$D4556)</f>
        <v>0</v>
      </c>
      <c r="H9100" s="38">
        <f>IF(Txn!$B4556="","",Txn!$E4556)</f>
        <v>0</v>
      </c>
      <c r="I9100" s="40">
        <f>IF(Txn!$B4556="",0,Txn!$Q4556)</f>
        <v>0</v>
      </c>
      <c r="J9100" s="40">
        <f>IF(Txn!$B4556="",0,Txn!$R4556)</f>
        <v>0</v>
      </c>
      <c r="K9100" s="41">
        <f>IF($A9100="","",IFERROR(VALUE(MID($A9100,6,2)),""))</f>
        <v>0</v>
      </c>
      <c r="L9100" s="39">
        <f>IF(Txn!$K4556="","","طرف مقابل — "&amp;Txn!$K4556)</f>
        <v>0</v>
      </c>
      <c r="N9100" s="42">
        <f>IF($D9100="",0,COUNTIF(BankAccts,$D9100))</f>
        <v>0</v>
      </c>
    </row>
    <row r="9101" spans="1:14">
      <c r="A9101" s="38">
        <f>IF(Txn!$B4557="","",Txn!$B4557)</f>
        <v>0</v>
      </c>
      <c r="B9101" s="38">
        <f>IF(Txn!$B4557="","",Txn!$C4557)</f>
        <v>0</v>
      </c>
      <c r="C9101" s="39">
        <f>IF(Txn!$B4557="","","تراکنش بانکی")</f>
        <v>0</v>
      </c>
      <c r="D9101" s="38">
        <f>IF(Txn!$B4557="","",IF(Txn!$X4557="","",Txn!$X4557))</f>
        <v>0</v>
      </c>
      <c r="E9101" s="39">
        <f>IF($D9101="","",IFERROR(VLOOKUP($D9101,AcctTbl,2,0),""))</f>
        <v>0</v>
      </c>
      <c r="F9101" s="39">
        <f>IF($D9101="","",IFERROR(VLOOKUP($D9101,AcctTbl,3,0),""))</f>
        <v>0</v>
      </c>
      <c r="G9101" s="39">
        <f>IF(Txn!$B4557="","",Txn!$D4557)</f>
        <v>0</v>
      </c>
      <c r="H9101" s="38">
        <f>IF(Txn!$B4557="","",Txn!$E4557)</f>
        <v>0</v>
      </c>
      <c r="I9101" s="40">
        <f>IF(Txn!$B4557="",0,Txn!$O4557)</f>
        <v>0</v>
      </c>
      <c r="J9101" s="40">
        <f>IF(Txn!$B4557="",0,Txn!$P4557)</f>
        <v>0</v>
      </c>
      <c r="K9101" s="41">
        <f>IF($A9101="","",IFERROR(VALUE(MID($A9101,6,2)),""))</f>
        <v>0</v>
      </c>
      <c r="L9101" s="39">
        <f>IF(Txn!$K4557="","",Txn!$K4557)</f>
        <v>0</v>
      </c>
      <c r="N9101" s="42">
        <f>IF($D9101="",0,COUNTIF(BankAccts,$D9101))</f>
        <v>0</v>
      </c>
    </row>
    <row r="9102" spans="1:14">
      <c r="A9102" s="38">
        <f>IF(Txn!$B4557="","",Txn!$B4557)</f>
        <v>0</v>
      </c>
      <c r="B9102" s="38">
        <f>IF(Txn!$B4557="","",Txn!$C4557)</f>
        <v>0</v>
      </c>
      <c r="C9102" s="39">
        <f>IF(Txn!$B4557="","","تراکنش بانکی")</f>
        <v>0</v>
      </c>
      <c r="D9102" s="38">
        <f>IF(Txn!$B4557="","",IF(IF(Txn!$U4557="TRF",Txn!$Y4557,Txn!$Z4557)="","",IF(Txn!$U4557="TRF",Txn!$Y4557,Txn!$Z4557)))</f>
        <v>0</v>
      </c>
      <c r="E9102" s="39">
        <f>IF($D9102="","",IFERROR(VLOOKUP($D9102,AcctTbl,2,0),""))</f>
        <v>0</v>
      </c>
      <c r="F9102" s="39">
        <f>IF($D9102="","",IFERROR(VLOOKUP($D9102,AcctTbl,3,0),""))</f>
        <v>0</v>
      </c>
      <c r="G9102" s="39">
        <f>IF(Txn!$B4557="","",Txn!$D4557)</f>
        <v>0</v>
      </c>
      <c r="H9102" s="38">
        <f>IF(Txn!$B4557="","",Txn!$E4557)</f>
        <v>0</v>
      </c>
      <c r="I9102" s="40">
        <f>IF(Txn!$B4557="",0,Txn!$Q4557)</f>
        <v>0</v>
      </c>
      <c r="J9102" s="40">
        <f>IF(Txn!$B4557="",0,Txn!$R4557)</f>
        <v>0</v>
      </c>
      <c r="K9102" s="41">
        <f>IF($A9102="","",IFERROR(VALUE(MID($A9102,6,2)),""))</f>
        <v>0</v>
      </c>
      <c r="L9102" s="39">
        <f>IF(Txn!$K4557="","","طرف مقابل — "&amp;Txn!$K4557)</f>
        <v>0</v>
      </c>
      <c r="N9102" s="42">
        <f>IF($D9102="",0,COUNTIF(BankAccts,$D9102))</f>
        <v>0</v>
      </c>
    </row>
    <row r="9103" spans="1:14">
      <c r="A9103" s="38">
        <f>IF(Txn!$B4558="","",Txn!$B4558)</f>
        <v>0</v>
      </c>
      <c r="B9103" s="38">
        <f>IF(Txn!$B4558="","",Txn!$C4558)</f>
        <v>0</v>
      </c>
      <c r="C9103" s="39">
        <f>IF(Txn!$B4558="","","تراکنش بانکی")</f>
        <v>0</v>
      </c>
      <c r="D9103" s="38">
        <f>IF(Txn!$B4558="","",IF(Txn!$X4558="","",Txn!$X4558))</f>
        <v>0</v>
      </c>
      <c r="E9103" s="39">
        <f>IF($D9103="","",IFERROR(VLOOKUP($D9103,AcctTbl,2,0),""))</f>
        <v>0</v>
      </c>
      <c r="F9103" s="39">
        <f>IF($D9103="","",IFERROR(VLOOKUP($D9103,AcctTbl,3,0),""))</f>
        <v>0</v>
      </c>
      <c r="G9103" s="39">
        <f>IF(Txn!$B4558="","",Txn!$D4558)</f>
        <v>0</v>
      </c>
      <c r="H9103" s="38">
        <f>IF(Txn!$B4558="","",Txn!$E4558)</f>
        <v>0</v>
      </c>
      <c r="I9103" s="40">
        <f>IF(Txn!$B4558="",0,Txn!$O4558)</f>
        <v>0</v>
      </c>
      <c r="J9103" s="40">
        <f>IF(Txn!$B4558="",0,Txn!$P4558)</f>
        <v>0</v>
      </c>
      <c r="K9103" s="41">
        <f>IF($A9103="","",IFERROR(VALUE(MID($A9103,6,2)),""))</f>
        <v>0</v>
      </c>
      <c r="L9103" s="39">
        <f>IF(Txn!$K4558="","",Txn!$K4558)</f>
        <v>0</v>
      </c>
      <c r="N9103" s="42">
        <f>IF($D9103="",0,COUNTIF(BankAccts,$D9103))</f>
        <v>0</v>
      </c>
    </row>
    <row r="9104" spans="1:14">
      <c r="A9104" s="38">
        <f>IF(Txn!$B4558="","",Txn!$B4558)</f>
        <v>0</v>
      </c>
      <c r="B9104" s="38">
        <f>IF(Txn!$B4558="","",Txn!$C4558)</f>
        <v>0</v>
      </c>
      <c r="C9104" s="39">
        <f>IF(Txn!$B4558="","","تراکنش بانکی")</f>
        <v>0</v>
      </c>
      <c r="D9104" s="38">
        <f>IF(Txn!$B4558="","",IF(IF(Txn!$U4558="TRF",Txn!$Y4558,Txn!$Z4558)="","",IF(Txn!$U4558="TRF",Txn!$Y4558,Txn!$Z4558)))</f>
        <v>0</v>
      </c>
      <c r="E9104" s="39">
        <f>IF($D9104="","",IFERROR(VLOOKUP($D9104,AcctTbl,2,0),""))</f>
        <v>0</v>
      </c>
      <c r="F9104" s="39">
        <f>IF($D9104="","",IFERROR(VLOOKUP($D9104,AcctTbl,3,0),""))</f>
        <v>0</v>
      </c>
      <c r="G9104" s="39">
        <f>IF(Txn!$B4558="","",Txn!$D4558)</f>
        <v>0</v>
      </c>
      <c r="H9104" s="38">
        <f>IF(Txn!$B4558="","",Txn!$E4558)</f>
        <v>0</v>
      </c>
      <c r="I9104" s="40">
        <f>IF(Txn!$B4558="",0,Txn!$Q4558)</f>
        <v>0</v>
      </c>
      <c r="J9104" s="40">
        <f>IF(Txn!$B4558="",0,Txn!$R4558)</f>
        <v>0</v>
      </c>
      <c r="K9104" s="41">
        <f>IF($A9104="","",IFERROR(VALUE(MID($A9104,6,2)),""))</f>
        <v>0</v>
      </c>
      <c r="L9104" s="39">
        <f>IF(Txn!$K4558="","","طرف مقابل — "&amp;Txn!$K4558)</f>
        <v>0</v>
      </c>
      <c r="N9104" s="42">
        <f>IF($D9104="",0,COUNTIF(BankAccts,$D9104))</f>
        <v>0</v>
      </c>
    </row>
    <row r="9105" spans="1:14">
      <c r="A9105" s="38">
        <f>IF(Txn!$B4559="","",Txn!$B4559)</f>
        <v>0</v>
      </c>
      <c r="B9105" s="38">
        <f>IF(Txn!$B4559="","",Txn!$C4559)</f>
        <v>0</v>
      </c>
      <c r="C9105" s="39">
        <f>IF(Txn!$B4559="","","تراکنش بانکی")</f>
        <v>0</v>
      </c>
      <c r="D9105" s="38">
        <f>IF(Txn!$B4559="","",IF(Txn!$X4559="","",Txn!$X4559))</f>
        <v>0</v>
      </c>
      <c r="E9105" s="39">
        <f>IF($D9105="","",IFERROR(VLOOKUP($D9105,AcctTbl,2,0),""))</f>
        <v>0</v>
      </c>
      <c r="F9105" s="39">
        <f>IF($D9105="","",IFERROR(VLOOKUP($D9105,AcctTbl,3,0),""))</f>
        <v>0</v>
      </c>
      <c r="G9105" s="39">
        <f>IF(Txn!$B4559="","",Txn!$D4559)</f>
        <v>0</v>
      </c>
      <c r="H9105" s="38">
        <f>IF(Txn!$B4559="","",Txn!$E4559)</f>
        <v>0</v>
      </c>
      <c r="I9105" s="40">
        <f>IF(Txn!$B4559="",0,Txn!$O4559)</f>
        <v>0</v>
      </c>
      <c r="J9105" s="40">
        <f>IF(Txn!$B4559="",0,Txn!$P4559)</f>
        <v>0</v>
      </c>
      <c r="K9105" s="41">
        <f>IF($A9105="","",IFERROR(VALUE(MID($A9105,6,2)),""))</f>
        <v>0</v>
      </c>
      <c r="L9105" s="39">
        <f>IF(Txn!$K4559="","",Txn!$K4559)</f>
        <v>0</v>
      </c>
      <c r="N9105" s="42">
        <f>IF($D9105="",0,COUNTIF(BankAccts,$D9105))</f>
        <v>0</v>
      </c>
    </row>
    <row r="9106" spans="1:14">
      <c r="A9106" s="38">
        <f>IF(Txn!$B4559="","",Txn!$B4559)</f>
        <v>0</v>
      </c>
      <c r="B9106" s="38">
        <f>IF(Txn!$B4559="","",Txn!$C4559)</f>
        <v>0</v>
      </c>
      <c r="C9106" s="39">
        <f>IF(Txn!$B4559="","","تراکنش بانکی")</f>
        <v>0</v>
      </c>
      <c r="D9106" s="38">
        <f>IF(Txn!$B4559="","",IF(IF(Txn!$U4559="TRF",Txn!$Y4559,Txn!$Z4559)="","",IF(Txn!$U4559="TRF",Txn!$Y4559,Txn!$Z4559)))</f>
        <v>0</v>
      </c>
      <c r="E9106" s="39">
        <f>IF($D9106="","",IFERROR(VLOOKUP($D9106,AcctTbl,2,0),""))</f>
        <v>0</v>
      </c>
      <c r="F9106" s="39">
        <f>IF($D9106="","",IFERROR(VLOOKUP($D9106,AcctTbl,3,0),""))</f>
        <v>0</v>
      </c>
      <c r="G9106" s="39">
        <f>IF(Txn!$B4559="","",Txn!$D4559)</f>
        <v>0</v>
      </c>
      <c r="H9106" s="38">
        <f>IF(Txn!$B4559="","",Txn!$E4559)</f>
        <v>0</v>
      </c>
      <c r="I9106" s="40">
        <f>IF(Txn!$B4559="",0,Txn!$Q4559)</f>
        <v>0</v>
      </c>
      <c r="J9106" s="40">
        <f>IF(Txn!$B4559="",0,Txn!$R4559)</f>
        <v>0</v>
      </c>
      <c r="K9106" s="41">
        <f>IF($A9106="","",IFERROR(VALUE(MID($A9106,6,2)),""))</f>
        <v>0</v>
      </c>
      <c r="L9106" s="39">
        <f>IF(Txn!$K4559="","","طرف مقابل — "&amp;Txn!$K4559)</f>
        <v>0</v>
      </c>
      <c r="N9106" s="42">
        <f>IF($D9106="",0,COUNTIF(BankAccts,$D9106))</f>
        <v>0</v>
      </c>
    </row>
    <row r="9107" spans="1:14">
      <c r="A9107" s="38">
        <f>IF(Txn!$B4560="","",Txn!$B4560)</f>
        <v>0</v>
      </c>
      <c r="B9107" s="38">
        <f>IF(Txn!$B4560="","",Txn!$C4560)</f>
        <v>0</v>
      </c>
      <c r="C9107" s="39">
        <f>IF(Txn!$B4560="","","تراکنش بانکی")</f>
        <v>0</v>
      </c>
      <c r="D9107" s="38">
        <f>IF(Txn!$B4560="","",IF(Txn!$X4560="","",Txn!$X4560))</f>
        <v>0</v>
      </c>
      <c r="E9107" s="39">
        <f>IF($D9107="","",IFERROR(VLOOKUP($D9107,AcctTbl,2,0),""))</f>
        <v>0</v>
      </c>
      <c r="F9107" s="39">
        <f>IF($D9107="","",IFERROR(VLOOKUP($D9107,AcctTbl,3,0),""))</f>
        <v>0</v>
      </c>
      <c r="G9107" s="39">
        <f>IF(Txn!$B4560="","",Txn!$D4560)</f>
        <v>0</v>
      </c>
      <c r="H9107" s="38">
        <f>IF(Txn!$B4560="","",Txn!$E4560)</f>
        <v>0</v>
      </c>
      <c r="I9107" s="40">
        <f>IF(Txn!$B4560="",0,Txn!$O4560)</f>
        <v>0</v>
      </c>
      <c r="J9107" s="40">
        <f>IF(Txn!$B4560="",0,Txn!$P4560)</f>
        <v>0</v>
      </c>
      <c r="K9107" s="41">
        <f>IF($A9107="","",IFERROR(VALUE(MID($A9107,6,2)),""))</f>
        <v>0</v>
      </c>
      <c r="L9107" s="39">
        <f>IF(Txn!$K4560="","",Txn!$K4560)</f>
        <v>0</v>
      </c>
      <c r="N9107" s="42">
        <f>IF($D9107="",0,COUNTIF(BankAccts,$D9107))</f>
        <v>0</v>
      </c>
    </row>
    <row r="9108" spans="1:14">
      <c r="A9108" s="38">
        <f>IF(Txn!$B4560="","",Txn!$B4560)</f>
        <v>0</v>
      </c>
      <c r="B9108" s="38">
        <f>IF(Txn!$B4560="","",Txn!$C4560)</f>
        <v>0</v>
      </c>
      <c r="C9108" s="39">
        <f>IF(Txn!$B4560="","","تراکنش بانکی")</f>
        <v>0</v>
      </c>
      <c r="D9108" s="38">
        <f>IF(Txn!$B4560="","",IF(IF(Txn!$U4560="TRF",Txn!$Y4560,Txn!$Z4560)="","",IF(Txn!$U4560="TRF",Txn!$Y4560,Txn!$Z4560)))</f>
        <v>0</v>
      </c>
      <c r="E9108" s="39">
        <f>IF($D9108="","",IFERROR(VLOOKUP($D9108,AcctTbl,2,0),""))</f>
        <v>0</v>
      </c>
      <c r="F9108" s="39">
        <f>IF($D9108="","",IFERROR(VLOOKUP($D9108,AcctTbl,3,0),""))</f>
        <v>0</v>
      </c>
      <c r="G9108" s="39">
        <f>IF(Txn!$B4560="","",Txn!$D4560)</f>
        <v>0</v>
      </c>
      <c r="H9108" s="38">
        <f>IF(Txn!$B4560="","",Txn!$E4560)</f>
        <v>0</v>
      </c>
      <c r="I9108" s="40">
        <f>IF(Txn!$B4560="",0,Txn!$Q4560)</f>
        <v>0</v>
      </c>
      <c r="J9108" s="40">
        <f>IF(Txn!$B4560="",0,Txn!$R4560)</f>
        <v>0</v>
      </c>
      <c r="K9108" s="41">
        <f>IF($A9108="","",IFERROR(VALUE(MID($A9108,6,2)),""))</f>
        <v>0</v>
      </c>
      <c r="L9108" s="39">
        <f>IF(Txn!$K4560="","","طرف مقابل — "&amp;Txn!$K4560)</f>
        <v>0</v>
      </c>
      <c r="N9108" s="42">
        <f>IF($D9108="",0,COUNTIF(BankAccts,$D9108))</f>
        <v>0</v>
      </c>
    </row>
    <row r="9109" spans="1:14">
      <c r="A9109" s="38">
        <f>IF(Txn!$B4561="","",Txn!$B4561)</f>
        <v>0</v>
      </c>
      <c r="B9109" s="38">
        <f>IF(Txn!$B4561="","",Txn!$C4561)</f>
        <v>0</v>
      </c>
      <c r="C9109" s="39">
        <f>IF(Txn!$B4561="","","تراکنش بانکی")</f>
        <v>0</v>
      </c>
      <c r="D9109" s="38">
        <f>IF(Txn!$B4561="","",IF(Txn!$X4561="","",Txn!$X4561))</f>
        <v>0</v>
      </c>
      <c r="E9109" s="39">
        <f>IF($D9109="","",IFERROR(VLOOKUP($D9109,AcctTbl,2,0),""))</f>
        <v>0</v>
      </c>
      <c r="F9109" s="39">
        <f>IF($D9109="","",IFERROR(VLOOKUP($D9109,AcctTbl,3,0),""))</f>
        <v>0</v>
      </c>
      <c r="G9109" s="39">
        <f>IF(Txn!$B4561="","",Txn!$D4561)</f>
        <v>0</v>
      </c>
      <c r="H9109" s="38">
        <f>IF(Txn!$B4561="","",Txn!$E4561)</f>
        <v>0</v>
      </c>
      <c r="I9109" s="40">
        <f>IF(Txn!$B4561="",0,Txn!$O4561)</f>
        <v>0</v>
      </c>
      <c r="J9109" s="40">
        <f>IF(Txn!$B4561="",0,Txn!$P4561)</f>
        <v>0</v>
      </c>
      <c r="K9109" s="41">
        <f>IF($A9109="","",IFERROR(VALUE(MID($A9109,6,2)),""))</f>
        <v>0</v>
      </c>
      <c r="L9109" s="39">
        <f>IF(Txn!$K4561="","",Txn!$K4561)</f>
        <v>0</v>
      </c>
      <c r="N9109" s="42">
        <f>IF($D9109="",0,COUNTIF(BankAccts,$D9109))</f>
        <v>0</v>
      </c>
    </row>
    <row r="9110" spans="1:14">
      <c r="A9110" s="38">
        <f>IF(Txn!$B4561="","",Txn!$B4561)</f>
        <v>0</v>
      </c>
      <c r="B9110" s="38">
        <f>IF(Txn!$B4561="","",Txn!$C4561)</f>
        <v>0</v>
      </c>
      <c r="C9110" s="39">
        <f>IF(Txn!$B4561="","","تراکنش بانکی")</f>
        <v>0</v>
      </c>
      <c r="D9110" s="38">
        <f>IF(Txn!$B4561="","",IF(IF(Txn!$U4561="TRF",Txn!$Y4561,Txn!$Z4561)="","",IF(Txn!$U4561="TRF",Txn!$Y4561,Txn!$Z4561)))</f>
        <v>0</v>
      </c>
      <c r="E9110" s="39">
        <f>IF($D9110="","",IFERROR(VLOOKUP($D9110,AcctTbl,2,0),""))</f>
        <v>0</v>
      </c>
      <c r="F9110" s="39">
        <f>IF($D9110="","",IFERROR(VLOOKUP($D9110,AcctTbl,3,0),""))</f>
        <v>0</v>
      </c>
      <c r="G9110" s="39">
        <f>IF(Txn!$B4561="","",Txn!$D4561)</f>
        <v>0</v>
      </c>
      <c r="H9110" s="38">
        <f>IF(Txn!$B4561="","",Txn!$E4561)</f>
        <v>0</v>
      </c>
      <c r="I9110" s="40">
        <f>IF(Txn!$B4561="",0,Txn!$Q4561)</f>
        <v>0</v>
      </c>
      <c r="J9110" s="40">
        <f>IF(Txn!$B4561="",0,Txn!$R4561)</f>
        <v>0</v>
      </c>
      <c r="K9110" s="41">
        <f>IF($A9110="","",IFERROR(VALUE(MID($A9110,6,2)),""))</f>
        <v>0</v>
      </c>
      <c r="L9110" s="39">
        <f>IF(Txn!$K4561="","","طرف مقابل — "&amp;Txn!$K4561)</f>
        <v>0</v>
      </c>
      <c r="N9110" s="42">
        <f>IF($D9110="",0,COUNTIF(BankAccts,$D9110))</f>
        <v>0</v>
      </c>
    </row>
    <row r="9111" spans="1:14">
      <c r="A9111" s="38">
        <f>IF(Txn!$B4562="","",Txn!$B4562)</f>
        <v>0</v>
      </c>
      <c r="B9111" s="38">
        <f>IF(Txn!$B4562="","",Txn!$C4562)</f>
        <v>0</v>
      </c>
      <c r="C9111" s="39">
        <f>IF(Txn!$B4562="","","تراکنش بانکی")</f>
        <v>0</v>
      </c>
      <c r="D9111" s="38">
        <f>IF(Txn!$B4562="","",IF(Txn!$X4562="","",Txn!$X4562))</f>
        <v>0</v>
      </c>
      <c r="E9111" s="39">
        <f>IF($D9111="","",IFERROR(VLOOKUP($D9111,AcctTbl,2,0),""))</f>
        <v>0</v>
      </c>
      <c r="F9111" s="39">
        <f>IF($D9111="","",IFERROR(VLOOKUP($D9111,AcctTbl,3,0),""))</f>
        <v>0</v>
      </c>
      <c r="G9111" s="39">
        <f>IF(Txn!$B4562="","",Txn!$D4562)</f>
        <v>0</v>
      </c>
      <c r="H9111" s="38">
        <f>IF(Txn!$B4562="","",Txn!$E4562)</f>
        <v>0</v>
      </c>
      <c r="I9111" s="40">
        <f>IF(Txn!$B4562="",0,Txn!$O4562)</f>
        <v>0</v>
      </c>
      <c r="J9111" s="40">
        <f>IF(Txn!$B4562="",0,Txn!$P4562)</f>
        <v>0</v>
      </c>
      <c r="K9111" s="41">
        <f>IF($A9111="","",IFERROR(VALUE(MID($A9111,6,2)),""))</f>
        <v>0</v>
      </c>
      <c r="L9111" s="39">
        <f>IF(Txn!$K4562="","",Txn!$K4562)</f>
        <v>0</v>
      </c>
      <c r="N9111" s="42">
        <f>IF($D9111="",0,COUNTIF(BankAccts,$D9111))</f>
        <v>0</v>
      </c>
    </row>
    <row r="9112" spans="1:14">
      <c r="A9112" s="38">
        <f>IF(Txn!$B4562="","",Txn!$B4562)</f>
        <v>0</v>
      </c>
      <c r="B9112" s="38">
        <f>IF(Txn!$B4562="","",Txn!$C4562)</f>
        <v>0</v>
      </c>
      <c r="C9112" s="39">
        <f>IF(Txn!$B4562="","","تراکنش بانکی")</f>
        <v>0</v>
      </c>
      <c r="D9112" s="38">
        <f>IF(Txn!$B4562="","",IF(IF(Txn!$U4562="TRF",Txn!$Y4562,Txn!$Z4562)="","",IF(Txn!$U4562="TRF",Txn!$Y4562,Txn!$Z4562)))</f>
        <v>0</v>
      </c>
      <c r="E9112" s="39">
        <f>IF($D9112="","",IFERROR(VLOOKUP($D9112,AcctTbl,2,0),""))</f>
        <v>0</v>
      </c>
      <c r="F9112" s="39">
        <f>IF($D9112="","",IFERROR(VLOOKUP($D9112,AcctTbl,3,0),""))</f>
        <v>0</v>
      </c>
      <c r="G9112" s="39">
        <f>IF(Txn!$B4562="","",Txn!$D4562)</f>
        <v>0</v>
      </c>
      <c r="H9112" s="38">
        <f>IF(Txn!$B4562="","",Txn!$E4562)</f>
        <v>0</v>
      </c>
      <c r="I9112" s="40">
        <f>IF(Txn!$B4562="",0,Txn!$Q4562)</f>
        <v>0</v>
      </c>
      <c r="J9112" s="40">
        <f>IF(Txn!$B4562="",0,Txn!$R4562)</f>
        <v>0</v>
      </c>
      <c r="K9112" s="41">
        <f>IF($A9112="","",IFERROR(VALUE(MID($A9112,6,2)),""))</f>
        <v>0</v>
      </c>
      <c r="L9112" s="39">
        <f>IF(Txn!$K4562="","","طرف مقابل — "&amp;Txn!$K4562)</f>
        <v>0</v>
      </c>
      <c r="N9112" s="42">
        <f>IF($D9112="",0,COUNTIF(BankAccts,$D9112))</f>
        <v>0</v>
      </c>
    </row>
    <row r="9113" spans="1:14">
      <c r="A9113" s="38">
        <f>IF(Txn!$B4563="","",Txn!$B4563)</f>
        <v>0</v>
      </c>
      <c r="B9113" s="38">
        <f>IF(Txn!$B4563="","",Txn!$C4563)</f>
        <v>0</v>
      </c>
      <c r="C9113" s="39">
        <f>IF(Txn!$B4563="","","تراکنش بانکی")</f>
        <v>0</v>
      </c>
      <c r="D9113" s="38">
        <f>IF(Txn!$B4563="","",IF(Txn!$X4563="","",Txn!$X4563))</f>
        <v>0</v>
      </c>
      <c r="E9113" s="39">
        <f>IF($D9113="","",IFERROR(VLOOKUP($D9113,AcctTbl,2,0),""))</f>
        <v>0</v>
      </c>
      <c r="F9113" s="39">
        <f>IF($D9113="","",IFERROR(VLOOKUP($D9113,AcctTbl,3,0),""))</f>
        <v>0</v>
      </c>
      <c r="G9113" s="39">
        <f>IF(Txn!$B4563="","",Txn!$D4563)</f>
        <v>0</v>
      </c>
      <c r="H9113" s="38">
        <f>IF(Txn!$B4563="","",Txn!$E4563)</f>
        <v>0</v>
      </c>
      <c r="I9113" s="40">
        <f>IF(Txn!$B4563="",0,Txn!$O4563)</f>
        <v>0</v>
      </c>
      <c r="J9113" s="40">
        <f>IF(Txn!$B4563="",0,Txn!$P4563)</f>
        <v>0</v>
      </c>
      <c r="K9113" s="41">
        <f>IF($A9113="","",IFERROR(VALUE(MID($A9113,6,2)),""))</f>
        <v>0</v>
      </c>
      <c r="L9113" s="39">
        <f>IF(Txn!$K4563="","",Txn!$K4563)</f>
        <v>0</v>
      </c>
      <c r="N9113" s="42">
        <f>IF($D9113="",0,COUNTIF(BankAccts,$D9113))</f>
        <v>0</v>
      </c>
    </row>
    <row r="9114" spans="1:14">
      <c r="A9114" s="38">
        <f>IF(Txn!$B4563="","",Txn!$B4563)</f>
        <v>0</v>
      </c>
      <c r="B9114" s="38">
        <f>IF(Txn!$B4563="","",Txn!$C4563)</f>
        <v>0</v>
      </c>
      <c r="C9114" s="39">
        <f>IF(Txn!$B4563="","","تراکنش بانکی")</f>
        <v>0</v>
      </c>
      <c r="D9114" s="38">
        <f>IF(Txn!$B4563="","",IF(IF(Txn!$U4563="TRF",Txn!$Y4563,Txn!$Z4563)="","",IF(Txn!$U4563="TRF",Txn!$Y4563,Txn!$Z4563)))</f>
        <v>0</v>
      </c>
      <c r="E9114" s="39">
        <f>IF($D9114="","",IFERROR(VLOOKUP($D9114,AcctTbl,2,0),""))</f>
        <v>0</v>
      </c>
      <c r="F9114" s="39">
        <f>IF($D9114="","",IFERROR(VLOOKUP($D9114,AcctTbl,3,0),""))</f>
        <v>0</v>
      </c>
      <c r="G9114" s="39">
        <f>IF(Txn!$B4563="","",Txn!$D4563)</f>
        <v>0</v>
      </c>
      <c r="H9114" s="38">
        <f>IF(Txn!$B4563="","",Txn!$E4563)</f>
        <v>0</v>
      </c>
      <c r="I9114" s="40">
        <f>IF(Txn!$B4563="",0,Txn!$Q4563)</f>
        <v>0</v>
      </c>
      <c r="J9114" s="40">
        <f>IF(Txn!$B4563="",0,Txn!$R4563)</f>
        <v>0</v>
      </c>
      <c r="K9114" s="41">
        <f>IF($A9114="","",IFERROR(VALUE(MID($A9114,6,2)),""))</f>
        <v>0</v>
      </c>
      <c r="L9114" s="39">
        <f>IF(Txn!$K4563="","","طرف مقابل — "&amp;Txn!$K4563)</f>
        <v>0</v>
      </c>
      <c r="N9114" s="42">
        <f>IF($D9114="",0,COUNTIF(BankAccts,$D9114))</f>
        <v>0</v>
      </c>
    </row>
    <row r="9115" spans="1:14">
      <c r="A9115" s="38">
        <f>IF(Txn!$B4564="","",Txn!$B4564)</f>
        <v>0</v>
      </c>
      <c r="B9115" s="38">
        <f>IF(Txn!$B4564="","",Txn!$C4564)</f>
        <v>0</v>
      </c>
      <c r="C9115" s="39">
        <f>IF(Txn!$B4564="","","تراکنش بانکی")</f>
        <v>0</v>
      </c>
      <c r="D9115" s="38">
        <f>IF(Txn!$B4564="","",IF(Txn!$X4564="","",Txn!$X4564))</f>
        <v>0</v>
      </c>
      <c r="E9115" s="39">
        <f>IF($D9115="","",IFERROR(VLOOKUP($D9115,AcctTbl,2,0),""))</f>
        <v>0</v>
      </c>
      <c r="F9115" s="39">
        <f>IF($D9115="","",IFERROR(VLOOKUP($D9115,AcctTbl,3,0),""))</f>
        <v>0</v>
      </c>
      <c r="G9115" s="39">
        <f>IF(Txn!$B4564="","",Txn!$D4564)</f>
        <v>0</v>
      </c>
      <c r="H9115" s="38">
        <f>IF(Txn!$B4564="","",Txn!$E4564)</f>
        <v>0</v>
      </c>
      <c r="I9115" s="40">
        <f>IF(Txn!$B4564="",0,Txn!$O4564)</f>
        <v>0</v>
      </c>
      <c r="J9115" s="40">
        <f>IF(Txn!$B4564="",0,Txn!$P4564)</f>
        <v>0</v>
      </c>
      <c r="K9115" s="41">
        <f>IF($A9115="","",IFERROR(VALUE(MID($A9115,6,2)),""))</f>
        <v>0</v>
      </c>
      <c r="L9115" s="39">
        <f>IF(Txn!$K4564="","",Txn!$K4564)</f>
        <v>0</v>
      </c>
      <c r="N9115" s="42">
        <f>IF($D9115="",0,COUNTIF(BankAccts,$D9115))</f>
        <v>0</v>
      </c>
    </row>
    <row r="9116" spans="1:14">
      <c r="A9116" s="38">
        <f>IF(Txn!$B4564="","",Txn!$B4564)</f>
        <v>0</v>
      </c>
      <c r="B9116" s="38">
        <f>IF(Txn!$B4564="","",Txn!$C4564)</f>
        <v>0</v>
      </c>
      <c r="C9116" s="39">
        <f>IF(Txn!$B4564="","","تراکنش بانکی")</f>
        <v>0</v>
      </c>
      <c r="D9116" s="38">
        <f>IF(Txn!$B4564="","",IF(IF(Txn!$U4564="TRF",Txn!$Y4564,Txn!$Z4564)="","",IF(Txn!$U4564="TRF",Txn!$Y4564,Txn!$Z4564)))</f>
        <v>0</v>
      </c>
      <c r="E9116" s="39">
        <f>IF($D9116="","",IFERROR(VLOOKUP($D9116,AcctTbl,2,0),""))</f>
        <v>0</v>
      </c>
      <c r="F9116" s="39">
        <f>IF($D9116="","",IFERROR(VLOOKUP($D9116,AcctTbl,3,0),""))</f>
        <v>0</v>
      </c>
      <c r="G9116" s="39">
        <f>IF(Txn!$B4564="","",Txn!$D4564)</f>
        <v>0</v>
      </c>
      <c r="H9116" s="38">
        <f>IF(Txn!$B4564="","",Txn!$E4564)</f>
        <v>0</v>
      </c>
      <c r="I9116" s="40">
        <f>IF(Txn!$B4564="",0,Txn!$Q4564)</f>
        <v>0</v>
      </c>
      <c r="J9116" s="40">
        <f>IF(Txn!$B4564="",0,Txn!$R4564)</f>
        <v>0</v>
      </c>
      <c r="K9116" s="41">
        <f>IF($A9116="","",IFERROR(VALUE(MID($A9116,6,2)),""))</f>
        <v>0</v>
      </c>
      <c r="L9116" s="39">
        <f>IF(Txn!$K4564="","","طرف مقابل — "&amp;Txn!$K4564)</f>
        <v>0</v>
      </c>
      <c r="N9116" s="42">
        <f>IF($D9116="",0,COUNTIF(BankAccts,$D9116))</f>
        <v>0</v>
      </c>
    </row>
    <row r="9117" spans="1:14">
      <c r="A9117" s="38">
        <f>IF(Txn!$B4565="","",Txn!$B4565)</f>
        <v>0</v>
      </c>
      <c r="B9117" s="38">
        <f>IF(Txn!$B4565="","",Txn!$C4565)</f>
        <v>0</v>
      </c>
      <c r="C9117" s="39">
        <f>IF(Txn!$B4565="","","تراکنش بانکی")</f>
        <v>0</v>
      </c>
      <c r="D9117" s="38">
        <f>IF(Txn!$B4565="","",IF(Txn!$X4565="","",Txn!$X4565))</f>
        <v>0</v>
      </c>
      <c r="E9117" s="39">
        <f>IF($D9117="","",IFERROR(VLOOKUP($D9117,AcctTbl,2,0),""))</f>
        <v>0</v>
      </c>
      <c r="F9117" s="39">
        <f>IF($D9117="","",IFERROR(VLOOKUP($D9117,AcctTbl,3,0),""))</f>
        <v>0</v>
      </c>
      <c r="G9117" s="39">
        <f>IF(Txn!$B4565="","",Txn!$D4565)</f>
        <v>0</v>
      </c>
      <c r="H9117" s="38">
        <f>IF(Txn!$B4565="","",Txn!$E4565)</f>
        <v>0</v>
      </c>
      <c r="I9117" s="40">
        <f>IF(Txn!$B4565="",0,Txn!$O4565)</f>
        <v>0</v>
      </c>
      <c r="J9117" s="40">
        <f>IF(Txn!$B4565="",0,Txn!$P4565)</f>
        <v>0</v>
      </c>
      <c r="K9117" s="41">
        <f>IF($A9117="","",IFERROR(VALUE(MID($A9117,6,2)),""))</f>
        <v>0</v>
      </c>
      <c r="L9117" s="39">
        <f>IF(Txn!$K4565="","",Txn!$K4565)</f>
        <v>0</v>
      </c>
      <c r="N9117" s="42">
        <f>IF($D9117="",0,COUNTIF(BankAccts,$D9117))</f>
        <v>0</v>
      </c>
    </row>
    <row r="9118" spans="1:14">
      <c r="A9118" s="38">
        <f>IF(Txn!$B4565="","",Txn!$B4565)</f>
        <v>0</v>
      </c>
      <c r="B9118" s="38">
        <f>IF(Txn!$B4565="","",Txn!$C4565)</f>
        <v>0</v>
      </c>
      <c r="C9118" s="39">
        <f>IF(Txn!$B4565="","","تراکنش بانکی")</f>
        <v>0</v>
      </c>
      <c r="D9118" s="38">
        <f>IF(Txn!$B4565="","",IF(IF(Txn!$U4565="TRF",Txn!$Y4565,Txn!$Z4565)="","",IF(Txn!$U4565="TRF",Txn!$Y4565,Txn!$Z4565)))</f>
        <v>0</v>
      </c>
      <c r="E9118" s="39">
        <f>IF($D9118="","",IFERROR(VLOOKUP($D9118,AcctTbl,2,0),""))</f>
        <v>0</v>
      </c>
      <c r="F9118" s="39">
        <f>IF($D9118="","",IFERROR(VLOOKUP($D9118,AcctTbl,3,0),""))</f>
        <v>0</v>
      </c>
      <c r="G9118" s="39">
        <f>IF(Txn!$B4565="","",Txn!$D4565)</f>
        <v>0</v>
      </c>
      <c r="H9118" s="38">
        <f>IF(Txn!$B4565="","",Txn!$E4565)</f>
        <v>0</v>
      </c>
      <c r="I9118" s="40">
        <f>IF(Txn!$B4565="",0,Txn!$Q4565)</f>
        <v>0</v>
      </c>
      <c r="J9118" s="40">
        <f>IF(Txn!$B4565="",0,Txn!$R4565)</f>
        <v>0</v>
      </c>
      <c r="K9118" s="41">
        <f>IF($A9118="","",IFERROR(VALUE(MID($A9118,6,2)),""))</f>
        <v>0</v>
      </c>
      <c r="L9118" s="39">
        <f>IF(Txn!$K4565="","","طرف مقابل — "&amp;Txn!$K4565)</f>
        <v>0</v>
      </c>
      <c r="N9118" s="42">
        <f>IF($D9118="",0,COUNTIF(BankAccts,$D9118))</f>
        <v>0</v>
      </c>
    </row>
    <row r="9119" spans="1:14">
      <c r="A9119" s="38">
        <f>IF(Txn!$B4566="","",Txn!$B4566)</f>
        <v>0</v>
      </c>
      <c r="B9119" s="38">
        <f>IF(Txn!$B4566="","",Txn!$C4566)</f>
        <v>0</v>
      </c>
      <c r="C9119" s="39">
        <f>IF(Txn!$B4566="","","تراکنش بانکی")</f>
        <v>0</v>
      </c>
      <c r="D9119" s="38">
        <f>IF(Txn!$B4566="","",IF(Txn!$X4566="","",Txn!$X4566))</f>
        <v>0</v>
      </c>
      <c r="E9119" s="39">
        <f>IF($D9119="","",IFERROR(VLOOKUP($D9119,AcctTbl,2,0),""))</f>
        <v>0</v>
      </c>
      <c r="F9119" s="39">
        <f>IF($D9119="","",IFERROR(VLOOKUP($D9119,AcctTbl,3,0),""))</f>
        <v>0</v>
      </c>
      <c r="G9119" s="39">
        <f>IF(Txn!$B4566="","",Txn!$D4566)</f>
        <v>0</v>
      </c>
      <c r="H9119" s="38">
        <f>IF(Txn!$B4566="","",Txn!$E4566)</f>
        <v>0</v>
      </c>
      <c r="I9119" s="40">
        <f>IF(Txn!$B4566="",0,Txn!$O4566)</f>
        <v>0</v>
      </c>
      <c r="J9119" s="40">
        <f>IF(Txn!$B4566="",0,Txn!$P4566)</f>
        <v>0</v>
      </c>
      <c r="K9119" s="41">
        <f>IF($A9119="","",IFERROR(VALUE(MID($A9119,6,2)),""))</f>
        <v>0</v>
      </c>
      <c r="L9119" s="39">
        <f>IF(Txn!$K4566="","",Txn!$K4566)</f>
        <v>0</v>
      </c>
      <c r="N9119" s="42">
        <f>IF($D9119="",0,COUNTIF(BankAccts,$D9119))</f>
        <v>0</v>
      </c>
    </row>
    <row r="9120" spans="1:14">
      <c r="A9120" s="38">
        <f>IF(Txn!$B4566="","",Txn!$B4566)</f>
        <v>0</v>
      </c>
      <c r="B9120" s="38">
        <f>IF(Txn!$B4566="","",Txn!$C4566)</f>
        <v>0</v>
      </c>
      <c r="C9120" s="39">
        <f>IF(Txn!$B4566="","","تراکنش بانکی")</f>
        <v>0</v>
      </c>
      <c r="D9120" s="38">
        <f>IF(Txn!$B4566="","",IF(IF(Txn!$U4566="TRF",Txn!$Y4566,Txn!$Z4566)="","",IF(Txn!$U4566="TRF",Txn!$Y4566,Txn!$Z4566)))</f>
        <v>0</v>
      </c>
      <c r="E9120" s="39">
        <f>IF($D9120="","",IFERROR(VLOOKUP($D9120,AcctTbl,2,0),""))</f>
        <v>0</v>
      </c>
      <c r="F9120" s="39">
        <f>IF($D9120="","",IFERROR(VLOOKUP($D9120,AcctTbl,3,0),""))</f>
        <v>0</v>
      </c>
      <c r="G9120" s="39">
        <f>IF(Txn!$B4566="","",Txn!$D4566)</f>
        <v>0</v>
      </c>
      <c r="H9120" s="38">
        <f>IF(Txn!$B4566="","",Txn!$E4566)</f>
        <v>0</v>
      </c>
      <c r="I9120" s="40">
        <f>IF(Txn!$B4566="",0,Txn!$Q4566)</f>
        <v>0</v>
      </c>
      <c r="J9120" s="40">
        <f>IF(Txn!$B4566="",0,Txn!$R4566)</f>
        <v>0</v>
      </c>
      <c r="K9120" s="41">
        <f>IF($A9120="","",IFERROR(VALUE(MID($A9120,6,2)),""))</f>
        <v>0</v>
      </c>
      <c r="L9120" s="39">
        <f>IF(Txn!$K4566="","","طرف مقابل — "&amp;Txn!$K4566)</f>
        <v>0</v>
      </c>
      <c r="N9120" s="42">
        <f>IF($D9120="",0,COUNTIF(BankAccts,$D9120))</f>
        <v>0</v>
      </c>
    </row>
    <row r="9121" spans="1:14">
      <c r="A9121" s="38">
        <f>IF(Txn!$B4567="","",Txn!$B4567)</f>
        <v>0</v>
      </c>
      <c r="B9121" s="38">
        <f>IF(Txn!$B4567="","",Txn!$C4567)</f>
        <v>0</v>
      </c>
      <c r="C9121" s="39">
        <f>IF(Txn!$B4567="","","تراکنش بانکی")</f>
        <v>0</v>
      </c>
      <c r="D9121" s="38">
        <f>IF(Txn!$B4567="","",IF(Txn!$X4567="","",Txn!$X4567))</f>
        <v>0</v>
      </c>
      <c r="E9121" s="39">
        <f>IF($D9121="","",IFERROR(VLOOKUP($D9121,AcctTbl,2,0),""))</f>
        <v>0</v>
      </c>
      <c r="F9121" s="39">
        <f>IF($D9121="","",IFERROR(VLOOKUP($D9121,AcctTbl,3,0),""))</f>
        <v>0</v>
      </c>
      <c r="G9121" s="39">
        <f>IF(Txn!$B4567="","",Txn!$D4567)</f>
        <v>0</v>
      </c>
      <c r="H9121" s="38">
        <f>IF(Txn!$B4567="","",Txn!$E4567)</f>
        <v>0</v>
      </c>
      <c r="I9121" s="40">
        <f>IF(Txn!$B4567="",0,Txn!$O4567)</f>
        <v>0</v>
      </c>
      <c r="J9121" s="40">
        <f>IF(Txn!$B4567="",0,Txn!$P4567)</f>
        <v>0</v>
      </c>
      <c r="K9121" s="41">
        <f>IF($A9121="","",IFERROR(VALUE(MID($A9121,6,2)),""))</f>
        <v>0</v>
      </c>
      <c r="L9121" s="39">
        <f>IF(Txn!$K4567="","",Txn!$K4567)</f>
        <v>0</v>
      </c>
      <c r="N9121" s="42">
        <f>IF($D9121="",0,COUNTIF(BankAccts,$D9121))</f>
        <v>0</v>
      </c>
    </row>
    <row r="9122" spans="1:14">
      <c r="A9122" s="38">
        <f>IF(Txn!$B4567="","",Txn!$B4567)</f>
        <v>0</v>
      </c>
      <c r="B9122" s="38">
        <f>IF(Txn!$B4567="","",Txn!$C4567)</f>
        <v>0</v>
      </c>
      <c r="C9122" s="39">
        <f>IF(Txn!$B4567="","","تراکنش بانکی")</f>
        <v>0</v>
      </c>
      <c r="D9122" s="38">
        <f>IF(Txn!$B4567="","",IF(IF(Txn!$U4567="TRF",Txn!$Y4567,Txn!$Z4567)="","",IF(Txn!$U4567="TRF",Txn!$Y4567,Txn!$Z4567)))</f>
        <v>0</v>
      </c>
      <c r="E9122" s="39">
        <f>IF($D9122="","",IFERROR(VLOOKUP($D9122,AcctTbl,2,0),""))</f>
        <v>0</v>
      </c>
      <c r="F9122" s="39">
        <f>IF($D9122="","",IFERROR(VLOOKUP($D9122,AcctTbl,3,0),""))</f>
        <v>0</v>
      </c>
      <c r="G9122" s="39">
        <f>IF(Txn!$B4567="","",Txn!$D4567)</f>
        <v>0</v>
      </c>
      <c r="H9122" s="38">
        <f>IF(Txn!$B4567="","",Txn!$E4567)</f>
        <v>0</v>
      </c>
      <c r="I9122" s="40">
        <f>IF(Txn!$B4567="",0,Txn!$Q4567)</f>
        <v>0</v>
      </c>
      <c r="J9122" s="40">
        <f>IF(Txn!$B4567="",0,Txn!$R4567)</f>
        <v>0</v>
      </c>
      <c r="K9122" s="41">
        <f>IF($A9122="","",IFERROR(VALUE(MID($A9122,6,2)),""))</f>
        <v>0</v>
      </c>
      <c r="L9122" s="39">
        <f>IF(Txn!$K4567="","","طرف مقابل — "&amp;Txn!$K4567)</f>
        <v>0</v>
      </c>
      <c r="N9122" s="42">
        <f>IF($D9122="",0,COUNTIF(BankAccts,$D9122))</f>
        <v>0</v>
      </c>
    </row>
    <row r="9123" spans="1:14">
      <c r="A9123" s="38">
        <f>IF(Txn!$B4568="","",Txn!$B4568)</f>
        <v>0</v>
      </c>
      <c r="B9123" s="38">
        <f>IF(Txn!$B4568="","",Txn!$C4568)</f>
        <v>0</v>
      </c>
      <c r="C9123" s="39">
        <f>IF(Txn!$B4568="","","تراکنش بانکی")</f>
        <v>0</v>
      </c>
      <c r="D9123" s="38">
        <f>IF(Txn!$B4568="","",IF(Txn!$X4568="","",Txn!$X4568))</f>
        <v>0</v>
      </c>
      <c r="E9123" s="39">
        <f>IF($D9123="","",IFERROR(VLOOKUP($D9123,AcctTbl,2,0),""))</f>
        <v>0</v>
      </c>
      <c r="F9123" s="39">
        <f>IF($D9123="","",IFERROR(VLOOKUP($D9123,AcctTbl,3,0),""))</f>
        <v>0</v>
      </c>
      <c r="G9123" s="39">
        <f>IF(Txn!$B4568="","",Txn!$D4568)</f>
        <v>0</v>
      </c>
      <c r="H9123" s="38">
        <f>IF(Txn!$B4568="","",Txn!$E4568)</f>
        <v>0</v>
      </c>
      <c r="I9123" s="40">
        <f>IF(Txn!$B4568="",0,Txn!$O4568)</f>
        <v>0</v>
      </c>
      <c r="J9123" s="40">
        <f>IF(Txn!$B4568="",0,Txn!$P4568)</f>
        <v>0</v>
      </c>
      <c r="K9123" s="41">
        <f>IF($A9123="","",IFERROR(VALUE(MID($A9123,6,2)),""))</f>
        <v>0</v>
      </c>
      <c r="L9123" s="39">
        <f>IF(Txn!$K4568="","",Txn!$K4568)</f>
        <v>0</v>
      </c>
      <c r="N9123" s="42">
        <f>IF($D9123="",0,COUNTIF(BankAccts,$D9123))</f>
        <v>0</v>
      </c>
    </row>
    <row r="9124" spans="1:14">
      <c r="A9124" s="38">
        <f>IF(Txn!$B4568="","",Txn!$B4568)</f>
        <v>0</v>
      </c>
      <c r="B9124" s="38">
        <f>IF(Txn!$B4568="","",Txn!$C4568)</f>
        <v>0</v>
      </c>
      <c r="C9124" s="39">
        <f>IF(Txn!$B4568="","","تراکنش بانکی")</f>
        <v>0</v>
      </c>
      <c r="D9124" s="38">
        <f>IF(Txn!$B4568="","",IF(IF(Txn!$U4568="TRF",Txn!$Y4568,Txn!$Z4568)="","",IF(Txn!$U4568="TRF",Txn!$Y4568,Txn!$Z4568)))</f>
        <v>0</v>
      </c>
      <c r="E9124" s="39">
        <f>IF($D9124="","",IFERROR(VLOOKUP($D9124,AcctTbl,2,0),""))</f>
        <v>0</v>
      </c>
      <c r="F9124" s="39">
        <f>IF($D9124="","",IFERROR(VLOOKUP($D9124,AcctTbl,3,0),""))</f>
        <v>0</v>
      </c>
      <c r="G9124" s="39">
        <f>IF(Txn!$B4568="","",Txn!$D4568)</f>
        <v>0</v>
      </c>
      <c r="H9124" s="38">
        <f>IF(Txn!$B4568="","",Txn!$E4568)</f>
        <v>0</v>
      </c>
      <c r="I9124" s="40">
        <f>IF(Txn!$B4568="",0,Txn!$Q4568)</f>
        <v>0</v>
      </c>
      <c r="J9124" s="40">
        <f>IF(Txn!$B4568="",0,Txn!$R4568)</f>
        <v>0</v>
      </c>
      <c r="K9124" s="41">
        <f>IF($A9124="","",IFERROR(VALUE(MID($A9124,6,2)),""))</f>
        <v>0</v>
      </c>
      <c r="L9124" s="39">
        <f>IF(Txn!$K4568="","","طرف مقابل — "&amp;Txn!$K4568)</f>
        <v>0</v>
      </c>
      <c r="N9124" s="42">
        <f>IF($D9124="",0,COUNTIF(BankAccts,$D9124))</f>
        <v>0</v>
      </c>
    </row>
    <row r="9125" spans="1:14">
      <c r="A9125" s="38">
        <f>IF(Txn!$B4569="","",Txn!$B4569)</f>
        <v>0</v>
      </c>
      <c r="B9125" s="38">
        <f>IF(Txn!$B4569="","",Txn!$C4569)</f>
        <v>0</v>
      </c>
      <c r="C9125" s="39">
        <f>IF(Txn!$B4569="","","تراکنش بانکی")</f>
        <v>0</v>
      </c>
      <c r="D9125" s="38">
        <f>IF(Txn!$B4569="","",IF(Txn!$X4569="","",Txn!$X4569))</f>
        <v>0</v>
      </c>
      <c r="E9125" s="39">
        <f>IF($D9125="","",IFERROR(VLOOKUP($D9125,AcctTbl,2,0),""))</f>
        <v>0</v>
      </c>
      <c r="F9125" s="39">
        <f>IF($D9125="","",IFERROR(VLOOKUP($D9125,AcctTbl,3,0),""))</f>
        <v>0</v>
      </c>
      <c r="G9125" s="39">
        <f>IF(Txn!$B4569="","",Txn!$D4569)</f>
        <v>0</v>
      </c>
      <c r="H9125" s="38">
        <f>IF(Txn!$B4569="","",Txn!$E4569)</f>
        <v>0</v>
      </c>
      <c r="I9125" s="40">
        <f>IF(Txn!$B4569="",0,Txn!$O4569)</f>
        <v>0</v>
      </c>
      <c r="J9125" s="40">
        <f>IF(Txn!$B4569="",0,Txn!$P4569)</f>
        <v>0</v>
      </c>
      <c r="K9125" s="41">
        <f>IF($A9125="","",IFERROR(VALUE(MID($A9125,6,2)),""))</f>
        <v>0</v>
      </c>
      <c r="L9125" s="39">
        <f>IF(Txn!$K4569="","",Txn!$K4569)</f>
        <v>0</v>
      </c>
      <c r="N9125" s="42">
        <f>IF($D9125="",0,COUNTIF(BankAccts,$D9125))</f>
        <v>0</v>
      </c>
    </row>
    <row r="9126" spans="1:14">
      <c r="A9126" s="38">
        <f>IF(Txn!$B4569="","",Txn!$B4569)</f>
        <v>0</v>
      </c>
      <c r="B9126" s="38">
        <f>IF(Txn!$B4569="","",Txn!$C4569)</f>
        <v>0</v>
      </c>
      <c r="C9126" s="39">
        <f>IF(Txn!$B4569="","","تراکنش بانکی")</f>
        <v>0</v>
      </c>
      <c r="D9126" s="38">
        <f>IF(Txn!$B4569="","",IF(IF(Txn!$U4569="TRF",Txn!$Y4569,Txn!$Z4569)="","",IF(Txn!$U4569="TRF",Txn!$Y4569,Txn!$Z4569)))</f>
        <v>0</v>
      </c>
      <c r="E9126" s="39">
        <f>IF($D9126="","",IFERROR(VLOOKUP($D9126,AcctTbl,2,0),""))</f>
        <v>0</v>
      </c>
      <c r="F9126" s="39">
        <f>IF($D9126="","",IFERROR(VLOOKUP($D9126,AcctTbl,3,0),""))</f>
        <v>0</v>
      </c>
      <c r="G9126" s="39">
        <f>IF(Txn!$B4569="","",Txn!$D4569)</f>
        <v>0</v>
      </c>
      <c r="H9126" s="38">
        <f>IF(Txn!$B4569="","",Txn!$E4569)</f>
        <v>0</v>
      </c>
      <c r="I9126" s="40">
        <f>IF(Txn!$B4569="",0,Txn!$Q4569)</f>
        <v>0</v>
      </c>
      <c r="J9126" s="40">
        <f>IF(Txn!$B4569="",0,Txn!$R4569)</f>
        <v>0</v>
      </c>
      <c r="K9126" s="41">
        <f>IF($A9126="","",IFERROR(VALUE(MID($A9126,6,2)),""))</f>
        <v>0</v>
      </c>
      <c r="L9126" s="39">
        <f>IF(Txn!$K4569="","","طرف مقابل — "&amp;Txn!$K4569)</f>
        <v>0</v>
      </c>
      <c r="N9126" s="42">
        <f>IF($D9126="",0,COUNTIF(BankAccts,$D9126))</f>
        <v>0</v>
      </c>
    </row>
    <row r="9127" spans="1:14">
      <c r="A9127" s="38">
        <f>IF(Txn!$B4570="","",Txn!$B4570)</f>
        <v>0</v>
      </c>
      <c r="B9127" s="38">
        <f>IF(Txn!$B4570="","",Txn!$C4570)</f>
        <v>0</v>
      </c>
      <c r="C9127" s="39">
        <f>IF(Txn!$B4570="","","تراکنش بانکی")</f>
        <v>0</v>
      </c>
      <c r="D9127" s="38">
        <f>IF(Txn!$B4570="","",IF(Txn!$X4570="","",Txn!$X4570))</f>
        <v>0</v>
      </c>
      <c r="E9127" s="39">
        <f>IF($D9127="","",IFERROR(VLOOKUP($D9127,AcctTbl,2,0),""))</f>
        <v>0</v>
      </c>
      <c r="F9127" s="39">
        <f>IF($D9127="","",IFERROR(VLOOKUP($D9127,AcctTbl,3,0),""))</f>
        <v>0</v>
      </c>
      <c r="G9127" s="39">
        <f>IF(Txn!$B4570="","",Txn!$D4570)</f>
        <v>0</v>
      </c>
      <c r="H9127" s="38">
        <f>IF(Txn!$B4570="","",Txn!$E4570)</f>
        <v>0</v>
      </c>
      <c r="I9127" s="40">
        <f>IF(Txn!$B4570="",0,Txn!$O4570)</f>
        <v>0</v>
      </c>
      <c r="J9127" s="40">
        <f>IF(Txn!$B4570="",0,Txn!$P4570)</f>
        <v>0</v>
      </c>
      <c r="K9127" s="41">
        <f>IF($A9127="","",IFERROR(VALUE(MID($A9127,6,2)),""))</f>
        <v>0</v>
      </c>
      <c r="L9127" s="39">
        <f>IF(Txn!$K4570="","",Txn!$K4570)</f>
        <v>0</v>
      </c>
      <c r="N9127" s="42">
        <f>IF($D9127="",0,COUNTIF(BankAccts,$D9127))</f>
        <v>0</v>
      </c>
    </row>
    <row r="9128" spans="1:14">
      <c r="A9128" s="38">
        <f>IF(Txn!$B4570="","",Txn!$B4570)</f>
        <v>0</v>
      </c>
      <c r="B9128" s="38">
        <f>IF(Txn!$B4570="","",Txn!$C4570)</f>
        <v>0</v>
      </c>
      <c r="C9128" s="39">
        <f>IF(Txn!$B4570="","","تراکنش بانکی")</f>
        <v>0</v>
      </c>
      <c r="D9128" s="38">
        <f>IF(Txn!$B4570="","",IF(IF(Txn!$U4570="TRF",Txn!$Y4570,Txn!$Z4570)="","",IF(Txn!$U4570="TRF",Txn!$Y4570,Txn!$Z4570)))</f>
        <v>0</v>
      </c>
      <c r="E9128" s="39">
        <f>IF($D9128="","",IFERROR(VLOOKUP($D9128,AcctTbl,2,0),""))</f>
        <v>0</v>
      </c>
      <c r="F9128" s="39">
        <f>IF($D9128="","",IFERROR(VLOOKUP($D9128,AcctTbl,3,0),""))</f>
        <v>0</v>
      </c>
      <c r="G9128" s="39">
        <f>IF(Txn!$B4570="","",Txn!$D4570)</f>
        <v>0</v>
      </c>
      <c r="H9128" s="38">
        <f>IF(Txn!$B4570="","",Txn!$E4570)</f>
        <v>0</v>
      </c>
      <c r="I9128" s="40">
        <f>IF(Txn!$B4570="",0,Txn!$Q4570)</f>
        <v>0</v>
      </c>
      <c r="J9128" s="40">
        <f>IF(Txn!$B4570="",0,Txn!$R4570)</f>
        <v>0</v>
      </c>
      <c r="K9128" s="41">
        <f>IF($A9128="","",IFERROR(VALUE(MID($A9128,6,2)),""))</f>
        <v>0</v>
      </c>
      <c r="L9128" s="39">
        <f>IF(Txn!$K4570="","","طرف مقابل — "&amp;Txn!$K4570)</f>
        <v>0</v>
      </c>
      <c r="N9128" s="42">
        <f>IF($D9128="",0,COUNTIF(BankAccts,$D9128))</f>
        <v>0</v>
      </c>
    </row>
    <row r="9129" spans="1:14">
      <c r="A9129" s="38">
        <f>IF(Txn!$B4571="","",Txn!$B4571)</f>
        <v>0</v>
      </c>
      <c r="B9129" s="38">
        <f>IF(Txn!$B4571="","",Txn!$C4571)</f>
        <v>0</v>
      </c>
      <c r="C9129" s="39">
        <f>IF(Txn!$B4571="","","تراکنش بانکی")</f>
        <v>0</v>
      </c>
      <c r="D9129" s="38">
        <f>IF(Txn!$B4571="","",IF(Txn!$X4571="","",Txn!$X4571))</f>
        <v>0</v>
      </c>
      <c r="E9129" s="39">
        <f>IF($D9129="","",IFERROR(VLOOKUP($D9129,AcctTbl,2,0),""))</f>
        <v>0</v>
      </c>
      <c r="F9129" s="39">
        <f>IF($D9129="","",IFERROR(VLOOKUP($D9129,AcctTbl,3,0),""))</f>
        <v>0</v>
      </c>
      <c r="G9129" s="39">
        <f>IF(Txn!$B4571="","",Txn!$D4571)</f>
        <v>0</v>
      </c>
      <c r="H9129" s="38">
        <f>IF(Txn!$B4571="","",Txn!$E4571)</f>
        <v>0</v>
      </c>
      <c r="I9129" s="40">
        <f>IF(Txn!$B4571="",0,Txn!$O4571)</f>
        <v>0</v>
      </c>
      <c r="J9129" s="40">
        <f>IF(Txn!$B4571="",0,Txn!$P4571)</f>
        <v>0</v>
      </c>
      <c r="K9129" s="41">
        <f>IF($A9129="","",IFERROR(VALUE(MID($A9129,6,2)),""))</f>
        <v>0</v>
      </c>
      <c r="L9129" s="39">
        <f>IF(Txn!$K4571="","",Txn!$K4571)</f>
        <v>0</v>
      </c>
      <c r="N9129" s="42">
        <f>IF($D9129="",0,COUNTIF(BankAccts,$D9129))</f>
        <v>0</v>
      </c>
    </row>
    <row r="9130" spans="1:14">
      <c r="A9130" s="38">
        <f>IF(Txn!$B4571="","",Txn!$B4571)</f>
        <v>0</v>
      </c>
      <c r="B9130" s="38">
        <f>IF(Txn!$B4571="","",Txn!$C4571)</f>
        <v>0</v>
      </c>
      <c r="C9130" s="39">
        <f>IF(Txn!$B4571="","","تراکنش بانکی")</f>
        <v>0</v>
      </c>
      <c r="D9130" s="38">
        <f>IF(Txn!$B4571="","",IF(IF(Txn!$U4571="TRF",Txn!$Y4571,Txn!$Z4571)="","",IF(Txn!$U4571="TRF",Txn!$Y4571,Txn!$Z4571)))</f>
        <v>0</v>
      </c>
      <c r="E9130" s="39">
        <f>IF($D9130="","",IFERROR(VLOOKUP($D9130,AcctTbl,2,0),""))</f>
        <v>0</v>
      </c>
      <c r="F9130" s="39">
        <f>IF($D9130="","",IFERROR(VLOOKUP($D9130,AcctTbl,3,0),""))</f>
        <v>0</v>
      </c>
      <c r="G9130" s="39">
        <f>IF(Txn!$B4571="","",Txn!$D4571)</f>
        <v>0</v>
      </c>
      <c r="H9130" s="38">
        <f>IF(Txn!$B4571="","",Txn!$E4571)</f>
        <v>0</v>
      </c>
      <c r="I9130" s="40">
        <f>IF(Txn!$B4571="",0,Txn!$Q4571)</f>
        <v>0</v>
      </c>
      <c r="J9130" s="40">
        <f>IF(Txn!$B4571="",0,Txn!$R4571)</f>
        <v>0</v>
      </c>
      <c r="K9130" s="41">
        <f>IF($A9130="","",IFERROR(VALUE(MID($A9130,6,2)),""))</f>
        <v>0</v>
      </c>
      <c r="L9130" s="39">
        <f>IF(Txn!$K4571="","","طرف مقابل — "&amp;Txn!$K4571)</f>
        <v>0</v>
      </c>
      <c r="N9130" s="42">
        <f>IF($D9130="",0,COUNTIF(BankAccts,$D9130))</f>
        <v>0</v>
      </c>
    </row>
    <row r="9131" spans="1:14">
      <c r="A9131" s="38">
        <f>IF(Txn!$B4572="","",Txn!$B4572)</f>
        <v>0</v>
      </c>
      <c r="B9131" s="38">
        <f>IF(Txn!$B4572="","",Txn!$C4572)</f>
        <v>0</v>
      </c>
      <c r="C9131" s="39">
        <f>IF(Txn!$B4572="","","تراکنش بانکی")</f>
        <v>0</v>
      </c>
      <c r="D9131" s="38">
        <f>IF(Txn!$B4572="","",IF(Txn!$X4572="","",Txn!$X4572))</f>
        <v>0</v>
      </c>
      <c r="E9131" s="39">
        <f>IF($D9131="","",IFERROR(VLOOKUP($D9131,AcctTbl,2,0),""))</f>
        <v>0</v>
      </c>
      <c r="F9131" s="39">
        <f>IF($D9131="","",IFERROR(VLOOKUP($D9131,AcctTbl,3,0),""))</f>
        <v>0</v>
      </c>
      <c r="G9131" s="39">
        <f>IF(Txn!$B4572="","",Txn!$D4572)</f>
        <v>0</v>
      </c>
      <c r="H9131" s="38">
        <f>IF(Txn!$B4572="","",Txn!$E4572)</f>
        <v>0</v>
      </c>
      <c r="I9131" s="40">
        <f>IF(Txn!$B4572="",0,Txn!$O4572)</f>
        <v>0</v>
      </c>
      <c r="J9131" s="40">
        <f>IF(Txn!$B4572="",0,Txn!$P4572)</f>
        <v>0</v>
      </c>
      <c r="K9131" s="41">
        <f>IF($A9131="","",IFERROR(VALUE(MID($A9131,6,2)),""))</f>
        <v>0</v>
      </c>
      <c r="L9131" s="39">
        <f>IF(Txn!$K4572="","",Txn!$K4572)</f>
        <v>0</v>
      </c>
      <c r="N9131" s="42">
        <f>IF($D9131="",0,COUNTIF(BankAccts,$D9131))</f>
        <v>0</v>
      </c>
    </row>
    <row r="9132" spans="1:14">
      <c r="A9132" s="38">
        <f>IF(Txn!$B4572="","",Txn!$B4572)</f>
        <v>0</v>
      </c>
      <c r="B9132" s="38">
        <f>IF(Txn!$B4572="","",Txn!$C4572)</f>
        <v>0</v>
      </c>
      <c r="C9132" s="39">
        <f>IF(Txn!$B4572="","","تراکنش بانکی")</f>
        <v>0</v>
      </c>
      <c r="D9132" s="38">
        <f>IF(Txn!$B4572="","",IF(IF(Txn!$U4572="TRF",Txn!$Y4572,Txn!$Z4572)="","",IF(Txn!$U4572="TRF",Txn!$Y4572,Txn!$Z4572)))</f>
        <v>0</v>
      </c>
      <c r="E9132" s="39">
        <f>IF($D9132="","",IFERROR(VLOOKUP($D9132,AcctTbl,2,0),""))</f>
        <v>0</v>
      </c>
      <c r="F9132" s="39">
        <f>IF($D9132="","",IFERROR(VLOOKUP($D9132,AcctTbl,3,0),""))</f>
        <v>0</v>
      </c>
      <c r="G9132" s="39">
        <f>IF(Txn!$B4572="","",Txn!$D4572)</f>
        <v>0</v>
      </c>
      <c r="H9132" s="38">
        <f>IF(Txn!$B4572="","",Txn!$E4572)</f>
        <v>0</v>
      </c>
      <c r="I9132" s="40">
        <f>IF(Txn!$B4572="",0,Txn!$Q4572)</f>
        <v>0</v>
      </c>
      <c r="J9132" s="40">
        <f>IF(Txn!$B4572="",0,Txn!$R4572)</f>
        <v>0</v>
      </c>
      <c r="K9132" s="41">
        <f>IF($A9132="","",IFERROR(VALUE(MID($A9132,6,2)),""))</f>
        <v>0</v>
      </c>
      <c r="L9132" s="39">
        <f>IF(Txn!$K4572="","","طرف مقابل — "&amp;Txn!$K4572)</f>
        <v>0</v>
      </c>
      <c r="N9132" s="42">
        <f>IF($D9132="",0,COUNTIF(BankAccts,$D9132))</f>
        <v>0</v>
      </c>
    </row>
    <row r="9133" spans="1:14">
      <c r="A9133" s="38">
        <f>IF(Txn!$B4573="","",Txn!$B4573)</f>
        <v>0</v>
      </c>
      <c r="B9133" s="38">
        <f>IF(Txn!$B4573="","",Txn!$C4573)</f>
        <v>0</v>
      </c>
      <c r="C9133" s="39">
        <f>IF(Txn!$B4573="","","تراکنش بانکی")</f>
        <v>0</v>
      </c>
      <c r="D9133" s="38">
        <f>IF(Txn!$B4573="","",IF(Txn!$X4573="","",Txn!$X4573))</f>
        <v>0</v>
      </c>
      <c r="E9133" s="39">
        <f>IF($D9133="","",IFERROR(VLOOKUP($D9133,AcctTbl,2,0),""))</f>
        <v>0</v>
      </c>
      <c r="F9133" s="39">
        <f>IF($D9133="","",IFERROR(VLOOKUP($D9133,AcctTbl,3,0),""))</f>
        <v>0</v>
      </c>
      <c r="G9133" s="39">
        <f>IF(Txn!$B4573="","",Txn!$D4573)</f>
        <v>0</v>
      </c>
      <c r="H9133" s="38">
        <f>IF(Txn!$B4573="","",Txn!$E4573)</f>
        <v>0</v>
      </c>
      <c r="I9133" s="40">
        <f>IF(Txn!$B4573="",0,Txn!$O4573)</f>
        <v>0</v>
      </c>
      <c r="J9133" s="40">
        <f>IF(Txn!$B4573="",0,Txn!$P4573)</f>
        <v>0</v>
      </c>
      <c r="K9133" s="41">
        <f>IF($A9133="","",IFERROR(VALUE(MID($A9133,6,2)),""))</f>
        <v>0</v>
      </c>
      <c r="L9133" s="39">
        <f>IF(Txn!$K4573="","",Txn!$K4573)</f>
        <v>0</v>
      </c>
      <c r="N9133" s="42">
        <f>IF($D9133="",0,COUNTIF(BankAccts,$D9133))</f>
        <v>0</v>
      </c>
    </row>
    <row r="9134" spans="1:14">
      <c r="A9134" s="38">
        <f>IF(Txn!$B4573="","",Txn!$B4573)</f>
        <v>0</v>
      </c>
      <c r="B9134" s="38">
        <f>IF(Txn!$B4573="","",Txn!$C4573)</f>
        <v>0</v>
      </c>
      <c r="C9134" s="39">
        <f>IF(Txn!$B4573="","","تراکنش بانکی")</f>
        <v>0</v>
      </c>
      <c r="D9134" s="38">
        <f>IF(Txn!$B4573="","",IF(IF(Txn!$U4573="TRF",Txn!$Y4573,Txn!$Z4573)="","",IF(Txn!$U4573="TRF",Txn!$Y4573,Txn!$Z4573)))</f>
        <v>0</v>
      </c>
      <c r="E9134" s="39">
        <f>IF($D9134="","",IFERROR(VLOOKUP($D9134,AcctTbl,2,0),""))</f>
        <v>0</v>
      </c>
      <c r="F9134" s="39">
        <f>IF($D9134="","",IFERROR(VLOOKUP($D9134,AcctTbl,3,0),""))</f>
        <v>0</v>
      </c>
      <c r="G9134" s="39">
        <f>IF(Txn!$B4573="","",Txn!$D4573)</f>
        <v>0</v>
      </c>
      <c r="H9134" s="38">
        <f>IF(Txn!$B4573="","",Txn!$E4573)</f>
        <v>0</v>
      </c>
      <c r="I9134" s="40">
        <f>IF(Txn!$B4573="",0,Txn!$Q4573)</f>
        <v>0</v>
      </c>
      <c r="J9134" s="40">
        <f>IF(Txn!$B4573="",0,Txn!$R4573)</f>
        <v>0</v>
      </c>
      <c r="K9134" s="41">
        <f>IF($A9134="","",IFERROR(VALUE(MID($A9134,6,2)),""))</f>
        <v>0</v>
      </c>
      <c r="L9134" s="39">
        <f>IF(Txn!$K4573="","","طرف مقابل — "&amp;Txn!$K4573)</f>
        <v>0</v>
      </c>
      <c r="N9134" s="42">
        <f>IF($D9134="",0,COUNTIF(BankAccts,$D9134))</f>
        <v>0</v>
      </c>
    </row>
    <row r="9135" spans="1:14">
      <c r="A9135" s="38">
        <f>IF(Txn!$B4574="","",Txn!$B4574)</f>
        <v>0</v>
      </c>
      <c r="B9135" s="38">
        <f>IF(Txn!$B4574="","",Txn!$C4574)</f>
        <v>0</v>
      </c>
      <c r="C9135" s="39">
        <f>IF(Txn!$B4574="","","تراکنش بانکی")</f>
        <v>0</v>
      </c>
      <c r="D9135" s="38">
        <f>IF(Txn!$B4574="","",IF(Txn!$X4574="","",Txn!$X4574))</f>
        <v>0</v>
      </c>
      <c r="E9135" s="39">
        <f>IF($D9135="","",IFERROR(VLOOKUP($D9135,AcctTbl,2,0),""))</f>
        <v>0</v>
      </c>
      <c r="F9135" s="39">
        <f>IF($D9135="","",IFERROR(VLOOKUP($D9135,AcctTbl,3,0),""))</f>
        <v>0</v>
      </c>
      <c r="G9135" s="39">
        <f>IF(Txn!$B4574="","",Txn!$D4574)</f>
        <v>0</v>
      </c>
      <c r="H9135" s="38">
        <f>IF(Txn!$B4574="","",Txn!$E4574)</f>
        <v>0</v>
      </c>
      <c r="I9135" s="40">
        <f>IF(Txn!$B4574="",0,Txn!$O4574)</f>
        <v>0</v>
      </c>
      <c r="J9135" s="40">
        <f>IF(Txn!$B4574="",0,Txn!$P4574)</f>
        <v>0</v>
      </c>
      <c r="K9135" s="41">
        <f>IF($A9135="","",IFERROR(VALUE(MID($A9135,6,2)),""))</f>
        <v>0</v>
      </c>
      <c r="L9135" s="39">
        <f>IF(Txn!$K4574="","",Txn!$K4574)</f>
        <v>0</v>
      </c>
      <c r="N9135" s="42">
        <f>IF($D9135="",0,COUNTIF(BankAccts,$D9135))</f>
        <v>0</v>
      </c>
    </row>
    <row r="9136" spans="1:14">
      <c r="A9136" s="38">
        <f>IF(Txn!$B4574="","",Txn!$B4574)</f>
        <v>0</v>
      </c>
      <c r="B9136" s="38">
        <f>IF(Txn!$B4574="","",Txn!$C4574)</f>
        <v>0</v>
      </c>
      <c r="C9136" s="39">
        <f>IF(Txn!$B4574="","","تراکنش بانکی")</f>
        <v>0</v>
      </c>
      <c r="D9136" s="38">
        <f>IF(Txn!$B4574="","",IF(IF(Txn!$U4574="TRF",Txn!$Y4574,Txn!$Z4574)="","",IF(Txn!$U4574="TRF",Txn!$Y4574,Txn!$Z4574)))</f>
        <v>0</v>
      </c>
      <c r="E9136" s="39">
        <f>IF($D9136="","",IFERROR(VLOOKUP($D9136,AcctTbl,2,0),""))</f>
        <v>0</v>
      </c>
      <c r="F9136" s="39">
        <f>IF($D9136="","",IFERROR(VLOOKUP($D9136,AcctTbl,3,0),""))</f>
        <v>0</v>
      </c>
      <c r="G9136" s="39">
        <f>IF(Txn!$B4574="","",Txn!$D4574)</f>
        <v>0</v>
      </c>
      <c r="H9136" s="38">
        <f>IF(Txn!$B4574="","",Txn!$E4574)</f>
        <v>0</v>
      </c>
      <c r="I9136" s="40">
        <f>IF(Txn!$B4574="",0,Txn!$Q4574)</f>
        <v>0</v>
      </c>
      <c r="J9136" s="40">
        <f>IF(Txn!$B4574="",0,Txn!$R4574)</f>
        <v>0</v>
      </c>
      <c r="K9136" s="41">
        <f>IF($A9136="","",IFERROR(VALUE(MID($A9136,6,2)),""))</f>
        <v>0</v>
      </c>
      <c r="L9136" s="39">
        <f>IF(Txn!$K4574="","","طرف مقابل — "&amp;Txn!$K4574)</f>
        <v>0</v>
      </c>
      <c r="N9136" s="42">
        <f>IF($D9136="",0,COUNTIF(BankAccts,$D9136))</f>
        <v>0</v>
      </c>
    </row>
    <row r="9137" spans="1:14">
      <c r="A9137" s="38">
        <f>IF(Txn!$B4575="","",Txn!$B4575)</f>
        <v>0</v>
      </c>
      <c r="B9137" s="38">
        <f>IF(Txn!$B4575="","",Txn!$C4575)</f>
        <v>0</v>
      </c>
      <c r="C9137" s="39">
        <f>IF(Txn!$B4575="","","تراکنش بانکی")</f>
        <v>0</v>
      </c>
      <c r="D9137" s="38">
        <f>IF(Txn!$B4575="","",IF(Txn!$X4575="","",Txn!$X4575))</f>
        <v>0</v>
      </c>
      <c r="E9137" s="39">
        <f>IF($D9137="","",IFERROR(VLOOKUP($D9137,AcctTbl,2,0),""))</f>
        <v>0</v>
      </c>
      <c r="F9137" s="39">
        <f>IF($D9137="","",IFERROR(VLOOKUP($D9137,AcctTbl,3,0),""))</f>
        <v>0</v>
      </c>
      <c r="G9137" s="39">
        <f>IF(Txn!$B4575="","",Txn!$D4575)</f>
        <v>0</v>
      </c>
      <c r="H9137" s="38">
        <f>IF(Txn!$B4575="","",Txn!$E4575)</f>
        <v>0</v>
      </c>
      <c r="I9137" s="40">
        <f>IF(Txn!$B4575="",0,Txn!$O4575)</f>
        <v>0</v>
      </c>
      <c r="J9137" s="40">
        <f>IF(Txn!$B4575="",0,Txn!$P4575)</f>
        <v>0</v>
      </c>
      <c r="K9137" s="41">
        <f>IF($A9137="","",IFERROR(VALUE(MID($A9137,6,2)),""))</f>
        <v>0</v>
      </c>
      <c r="L9137" s="39">
        <f>IF(Txn!$K4575="","",Txn!$K4575)</f>
        <v>0</v>
      </c>
      <c r="N9137" s="42">
        <f>IF($D9137="",0,COUNTIF(BankAccts,$D9137))</f>
        <v>0</v>
      </c>
    </row>
    <row r="9138" spans="1:14">
      <c r="A9138" s="38">
        <f>IF(Txn!$B4575="","",Txn!$B4575)</f>
        <v>0</v>
      </c>
      <c r="B9138" s="38">
        <f>IF(Txn!$B4575="","",Txn!$C4575)</f>
        <v>0</v>
      </c>
      <c r="C9138" s="39">
        <f>IF(Txn!$B4575="","","تراکنش بانکی")</f>
        <v>0</v>
      </c>
      <c r="D9138" s="38">
        <f>IF(Txn!$B4575="","",IF(IF(Txn!$U4575="TRF",Txn!$Y4575,Txn!$Z4575)="","",IF(Txn!$U4575="TRF",Txn!$Y4575,Txn!$Z4575)))</f>
        <v>0</v>
      </c>
      <c r="E9138" s="39">
        <f>IF($D9138="","",IFERROR(VLOOKUP($D9138,AcctTbl,2,0),""))</f>
        <v>0</v>
      </c>
      <c r="F9138" s="39">
        <f>IF($D9138="","",IFERROR(VLOOKUP($D9138,AcctTbl,3,0),""))</f>
        <v>0</v>
      </c>
      <c r="G9138" s="39">
        <f>IF(Txn!$B4575="","",Txn!$D4575)</f>
        <v>0</v>
      </c>
      <c r="H9138" s="38">
        <f>IF(Txn!$B4575="","",Txn!$E4575)</f>
        <v>0</v>
      </c>
      <c r="I9138" s="40">
        <f>IF(Txn!$B4575="",0,Txn!$Q4575)</f>
        <v>0</v>
      </c>
      <c r="J9138" s="40">
        <f>IF(Txn!$B4575="",0,Txn!$R4575)</f>
        <v>0</v>
      </c>
      <c r="K9138" s="41">
        <f>IF($A9138="","",IFERROR(VALUE(MID($A9138,6,2)),""))</f>
        <v>0</v>
      </c>
      <c r="L9138" s="39">
        <f>IF(Txn!$K4575="","","طرف مقابل — "&amp;Txn!$K4575)</f>
        <v>0</v>
      </c>
      <c r="N9138" s="42">
        <f>IF($D9138="",0,COUNTIF(BankAccts,$D9138))</f>
        <v>0</v>
      </c>
    </row>
    <row r="9139" spans="1:14">
      <c r="A9139" s="38">
        <f>IF(Txn!$B4576="","",Txn!$B4576)</f>
        <v>0</v>
      </c>
      <c r="B9139" s="38">
        <f>IF(Txn!$B4576="","",Txn!$C4576)</f>
        <v>0</v>
      </c>
      <c r="C9139" s="39">
        <f>IF(Txn!$B4576="","","تراکنش بانکی")</f>
        <v>0</v>
      </c>
      <c r="D9139" s="38">
        <f>IF(Txn!$B4576="","",IF(Txn!$X4576="","",Txn!$X4576))</f>
        <v>0</v>
      </c>
      <c r="E9139" s="39">
        <f>IF($D9139="","",IFERROR(VLOOKUP($D9139,AcctTbl,2,0),""))</f>
        <v>0</v>
      </c>
      <c r="F9139" s="39">
        <f>IF($D9139="","",IFERROR(VLOOKUP($D9139,AcctTbl,3,0),""))</f>
        <v>0</v>
      </c>
      <c r="G9139" s="39">
        <f>IF(Txn!$B4576="","",Txn!$D4576)</f>
        <v>0</v>
      </c>
      <c r="H9139" s="38">
        <f>IF(Txn!$B4576="","",Txn!$E4576)</f>
        <v>0</v>
      </c>
      <c r="I9139" s="40">
        <f>IF(Txn!$B4576="",0,Txn!$O4576)</f>
        <v>0</v>
      </c>
      <c r="J9139" s="40">
        <f>IF(Txn!$B4576="",0,Txn!$P4576)</f>
        <v>0</v>
      </c>
      <c r="K9139" s="41">
        <f>IF($A9139="","",IFERROR(VALUE(MID($A9139,6,2)),""))</f>
        <v>0</v>
      </c>
      <c r="L9139" s="39">
        <f>IF(Txn!$K4576="","",Txn!$K4576)</f>
        <v>0</v>
      </c>
      <c r="N9139" s="42">
        <f>IF($D9139="",0,COUNTIF(BankAccts,$D9139))</f>
        <v>0</v>
      </c>
    </row>
    <row r="9140" spans="1:14">
      <c r="A9140" s="38">
        <f>IF(Txn!$B4576="","",Txn!$B4576)</f>
        <v>0</v>
      </c>
      <c r="B9140" s="38">
        <f>IF(Txn!$B4576="","",Txn!$C4576)</f>
        <v>0</v>
      </c>
      <c r="C9140" s="39">
        <f>IF(Txn!$B4576="","","تراکنش بانکی")</f>
        <v>0</v>
      </c>
      <c r="D9140" s="38">
        <f>IF(Txn!$B4576="","",IF(IF(Txn!$U4576="TRF",Txn!$Y4576,Txn!$Z4576)="","",IF(Txn!$U4576="TRF",Txn!$Y4576,Txn!$Z4576)))</f>
        <v>0</v>
      </c>
      <c r="E9140" s="39">
        <f>IF($D9140="","",IFERROR(VLOOKUP($D9140,AcctTbl,2,0),""))</f>
        <v>0</v>
      </c>
      <c r="F9140" s="39">
        <f>IF($D9140="","",IFERROR(VLOOKUP($D9140,AcctTbl,3,0),""))</f>
        <v>0</v>
      </c>
      <c r="G9140" s="39">
        <f>IF(Txn!$B4576="","",Txn!$D4576)</f>
        <v>0</v>
      </c>
      <c r="H9140" s="38">
        <f>IF(Txn!$B4576="","",Txn!$E4576)</f>
        <v>0</v>
      </c>
      <c r="I9140" s="40">
        <f>IF(Txn!$B4576="",0,Txn!$Q4576)</f>
        <v>0</v>
      </c>
      <c r="J9140" s="40">
        <f>IF(Txn!$B4576="",0,Txn!$R4576)</f>
        <v>0</v>
      </c>
      <c r="K9140" s="41">
        <f>IF($A9140="","",IFERROR(VALUE(MID($A9140,6,2)),""))</f>
        <v>0</v>
      </c>
      <c r="L9140" s="39">
        <f>IF(Txn!$K4576="","","طرف مقابل — "&amp;Txn!$K4576)</f>
        <v>0</v>
      </c>
      <c r="N9140" s="42">
        <f>IF($D9140="",0,COUNTIF(BankAccts,$D9140))</f>
        <v>0</v>
      </c>
    </row>
    <row r="9141" spans="1:14">
      <c r="A9141" s="38">
        <f>IF(Txn!$B4577="","",Txn!$B4577)</f>
        <v>0</v>
      </c>
      <c r="B9141" s="38">
        <f>IF(Txn!$B4577="","",Txn!$C4577)</f>
        <v>0</v>
      </c>
      <c r="C9141" s="39">
        <f>IF(Txn!$B4577="","","تراکنش بانکی")</f>
        <v>0</v>
      </c>
      <c r="D9141" s="38">
        <f>IF(Txn!$B4577="","",IF(Txn!$X4577="","",Txn!$X4577))</f>
        <v>0</v>
      </c>
      <c r="E9141" s="39">
        <f>IF($D9141="","",IFERROR(VLOOKUP($D9141,AcctTbl,2,0),""))</f>
        <v>0</v>
      </c>
      <c r="F9141" s="39">
        <f>IF($D9141="","",IFERROR(VLOOKUP($D9141,AcctTbl,3,0),""))</f>
        <v>0</v>
      </c>
      <c r="G9141" s="39">
        <f>IF(Txn!$B4577="","",Txn!$D4577)</f>
        <v>0</v>
      </c>
      <c r="H9141" s="38">
        <f>IF(Txn!$B4577="","",Txn!$E4577)</f>
        <v>0</v>
      </c>
      <c r="I9141" s="40">
        <f>IF(Txn!$B4577="",0,Txn!$O4577)</f>
        <v>0</v>
      </c>
      <c r="J9141" s="40">
        <f>IF(Txn!$B4577="",0,Txn!$P4577)</f>
        <v>0</v>
      </c>
      <c r="K9141" s="41">
        <f>IF($A9141="","",IFERROR(VALUE(MID($A9141,6,2)),""))</f>
        <v>0</v>
      </c>
      <c r="L9141" s="39">
        <f>IF(Txn!$K4577="","",Txn!$K4577)</f>
        <v>0</v>
      </c>
      <c r="N9141" s="42">
        <f>IF($D9141="",0,COUNTIF(BankAccts,$D9141))</f>
        <v>0</v>
      </c>
    </row>
    <row r="9142" spans="1:14">
      <c r="A9142" s="38">
        <f>IF(Txn!$B4577="","",Txn!$B4577)</f>
        <v>0</v>
      </c>
      <c r="B9142" s="38">
        <f>IF(Txn!$B4577="","",Txn!$C4577)</f>
        <v>0</v>
      </c>
      <c r="C9142" s="39">
        <f>IF(Txn!$B4577="","","تراکنش بانکی")</f>
        <v>0</v>
      </c>
      <c r="D9142" s="38">
        <f>IF(Txn!$B4577="","",IF(IF(Txn!$U4577="TRF",Txn!$Y4577,Txn!$Z4577)="","",IF(Txn!$U4577="TRF",Txn!$Y4577,Txn!$Z4577)))</f>
        <v>0</v>
      </c>
      <c r="E9142" s="39">
        <f>IF($D9142="","",IFERROR(VLOOKUP($D9142,AcctTbl,2,0),""))</f>
        <v>0</v>
      </c>
      <c r="F9142" s="39">
        <f>IF($D9142="","",IFERROR(VLOOKUP($D9142,AcctTbl,3,0),""))</f>
        <v>0</v>
      </c>
      <c r="G9142" s="39">
        <f>IF(Txn!$B4577="","",Txn!$D4577)</f>
        <v>0</v>
      </c>
      <c r="H9142" s="38">
        <f>IF(Txn!$B4577="","",Txn!$E4577)</f>
        <v>0</v>
      </c>
      <c r="I9142" s="40">
        <f>IF(Txn!$B4577="",0,Txn!$Q4577)</f>
        <v>0</v>
      </c>
      <c r="J9142" s="40">
        <f>IF(Txn!$B4577="",0,Txn!$R4577)</f>
        <v>0</v>
      </c>
      <c r="K9142" s="41">
        <f>IF($A9142="","",IFERROR(VALUE(MID($A9142,6,2)),""))</f>
        <v>0</v>
      </c>
      <c r="L9142" s="39">
        <f>IF(Txn!$K4577="","","طرف مقابل — "&amp;Txn!$K4577)</f>
        <v>0</v>
      </c>
      <c r="N9142" s="42">
        <f>IF($D9142="",0,COUNTIF(BankAccts,$D9142))</f>
        <v>0</v>
      </c>
    </row>
    <row r="9143" spans="1:14">
      <c r="A9143" s="38">
        <f>IF(Txn!$B4578="","",Txn!$B4578)</f>
        <v>0</v>
      </c>
      <c r="B9143" s="38">
        <f>IF(Txn!$B4578="","",Txn!$C4578)</f>
        <v>0</v>
      </c>
      <c r="C9143" s="39">
        <f>IF(Txn!$B4578="","","تراکنش بانکی")</f>
        <v>0</v>
      </c>
      <c r="D9143" s="38">
        <f>IF(Txn!$B4578="","",IF(Txn!$X4578="","",Txn!$X4578))</f>
        <v>0</v>
      </c>
      <c r="E9143" s="39">
        <f>IF($D9143="","",IFERROR(VLOOKUP($D9143,AcctTbl,2,0),""))</f>
        <v>0</v>
      </c>
      <c r="F9143" s="39">
        <f>IF($D9143="","",IFERROR(VLOOKUP($D9143,AcctTbl,3,0),""))</f>
        <v>0</v>
      </c>
      <c r="G9143" s="39">
        <f>IF(Txn!$B4578="","",Txn!$D4578)</f>
        <v>0</v>
      </c>
      <c r="H9143" s="38">
        <f>IF(Txn!$B4578="","",Txn!$E4578)</f>
        <v>0</v>
      </c>
      <c r="I9143" s="40">
        <f>IF(Txn!$B4578="",0,Txn!$O4578)</f>
        <v>0</v>
      </c>
      <c r="J9143" s="40">
        <f>IF(Txn!$B4578="",0,Txn!$P4578)</f>
        <v>0</v>
      </c>
      <c r="K9143" s="41">
        <f>IF($A9143="","",IFERROR(VALUE(MID($A9143,6,2)),""))</f>
        <v>0</v>
      </c>
      <c r="L9143" s="39">
        <f>IF(Txn!$K4578="","",Txn!$K4578)</f>
        <v>0</v>
      </c>
      <c r="N9143" s="42">
        <f>IF($D9143="",0,COUNTIF(BankAccts,$D9143))</f>
        <v>0</v>
      </c>
    </row>
    <row r="9144" spans="1:14">
      <c r="A9144" s="38">
        <f>IF(Txn!$B4578="","",Txn!$B4578)</f>
        <v>0</v>
      </c>
      <c r="B9144" s="38">
        <f>IF(Txn!$B4578="","",Txn!$C4578)</f>
        <v>0</v>
      </c>
      <c r="C9144" s="39">
        <f>IF(Txn!$B4578="","","تراکنش بانکی")</f>
        <v>0</v>
      </c>
      <c r="D9144" s="38">
        <f>IF(Txn!$B4578="","",IF(IF(Txn!$U4578="TRF",Txn!$Y4578,Txn!$Z4578)="","",IF(Txn!$U4578="TRF",Txn!$Y4578,Txn!$Z4578)))</f>
        <v>0</v>
      </c>
      <c r="E9144" s="39">
        <f>IF($D9144="","",IFERROR(VLOOKUP($D9144,AcctTbl,2,0),""))</f>
        <v>0</v>
      </c>
      <c r="F9144" s="39">
        <f>IF($D9144="","",IFERROR(VLOOKUP($D9144,AcctTbl,3,0),""))</f>
        <v>0</v>
      </c>
      <c r="G9144" s="39">
        <f>IF(Txn!$B4578="","",Txn!$D4578)</f>
        <v>0</v>
      </c>
      <c r="H9144" s="38">
        <f>IF(Txn!$B4578="","",Txn!$E4578)</f>
        <v>0</v>
      </c>
      <c r="I9144" s="40">
        <f>IF(Txn!$B4578="",0,Txn!$Q4578)</f>
        <v>0</v>
      </c>
      <c r="J9144" s="40">
        <f>IF(Txn!$B4578="",0,Txn!$R4578)</f>
        <v>0</v>
      </c>
      <c r="K9144" s="41">
        <f>IF($A9144="","",IFERROR(VALUE(MID($A9144,6,2)),""))</f>
        <v>0</v>
      </c>
      <c r="L9144" s="39">
        <f>IF(Txn!$K4578="","","طرف مقابل — "&amp;Txn!$K4578)</f>
        <v>0</v>
      </c>
      <c r="N9144" s="42">
        <f>IF($D9144="",0,COUNTIF(BankAccts,$D9144))</f>
        <v>0</v>
      </c>
    </row>
    <row r="9145" spans="1:14">
      <c r="A9145" s="38">
        <f>IF(Txn!$B4579="","",Txn!$B4579)</f>
        <v>0</v>
      </c>
      <c r="B9145" s="38">
        <f>IF(Txn!$B4579="","",Txn!$C4579)</f>
        <v>0</v>
      </c>
      <c r="C9145" s="39">
        <f>IF(Txn!$B4579="","","تراکنش بانکی")</f>
        <v>0</v>
      </c>
      <c r="D9145" s="38">
        <f>IF(Txn!$B4579="","",IF(Txn!$X4579="","",Txn!$X4579))</f>
        <v>0</v>
      </c>
      <c r="E9145" s="39">
        <f>IF($D9145="","",IFERROR(VLOOKUP($D9145,AcctTbl,2,0),""))</f>
        <v>0</v>
      </c>
      <c r="F9145" s="39">
        <f>IF($D9145="","",IFERROR(VLOOKUP($D9145,AcctTbl,3,0),""))</f>
        <v>0</v>
      </c>
      <c r="G9145" s="39">
        <f>IF(Txn!$B4579="","",Txn!$D4579)</f>
        <v>0</v>
      </c>
      <c r="H9145" s="38">
        <f>IF(Txn!$B4579="","",Txn!$E4579)</f>
        <v>0</v>
      </c>
      <c r="I9145" s="40">
        <f>IF(Txn!$B4579="",0,Txn!$O4579)</f>
        <v>0</v>
      </c>
      <c r="J9145" s="40">
        <f>IF(Txn!$B4579="",0,Txn!$P4579)</f>
        <v>0</v>
      </c>
      <c r="K9145" s="41">
        <f>IF($A9145="","",IFERROR(VALUE(MID($A9145,6,2)),""))</f>
        <v>0</v>
      </c>
      <c r="L9145" s="39">
        <f>IF(Txn!$K4579="","",Txn!$K4579)</f>
        <v>0</v>
      </c>
      <c r="N9145" s="42">
        <f>IF($D9145="",0,COUNTIF(BankAccts,$D9145))</f>
        <v>0</v>
      </c>
    </row>
    <row r="9146" spans="1:14">
      <c r="A9146" s="38">
        <f>IF(Txn!$B4579="","",Txn!$B4579)</f>
        <v>0</v>
      </c>
      <c r="B9146" s="38">
        <f>IF(Txn!$B4579="","",Txn!$C4579)</f>
        <v>0</v>
      </c>
      <c r="C9146" s="39">
        <f>IF(Txn!$B4579="","","تراکنش بانکی")</f>
        <v>0</v>
      </c>
      <c r="D9146" s="38">
        <f>IF(Txn!$B4579="","",IF(IF(Txn!$U4579="TRF",Txn!$Y4579,Txn!$Z4579)="","",IF(Txn!$U4579="TRF",Txn!$Y4579,Txn!$Z4579)))</f>
        <v>0</v>
      </c>
      <c r="E9146" s="39">
        <f>IF($D9146="","",IFERROR(VLOOKUP($D9146,AcctTbl,2,0),""))</f>
        <v>0</v>
      </c>
      <c r="F9146" s="39">
        <f>IF($D9146="","",IFERROR(VLOOKUP($D9146,AcctTbl,3,0),""))</f>
        <v>0</v>
      </c>
      <c r="G9146" s="39">
        <f>IF(Txn!$B4579="","",Txn!$D4579)</f>
        <v>0</v>
      </c>
      <c r="H9146" s="38">
        <f>IF(Txn!$B4579="","",Txn!$E4579)</f>
        <v>0</v>
      </c>
      <c r="I9146" s="40">
        <f>IF(Txn!$B4579="",0,Txn!$Q4579)</f>
        <v>0</v>
      </c>
      <c r="J9146" s="40">
        <f>IF(Txn!$B4579="",0,Txn!$R4579)</f>
        <v>0</v>
      </c>
      <c r="K9146" s="41">
        <f>IF($A9146="","",IFERROR(VALUE(MID($A9146,6,2)),""))</f>
        <v>0</v>
      </c>
      <c r="L9146" s="39">
        <f>IF(Txn!$K4579="","","طرف مقابل — "&amp;Txn!$K4579)</f>
        <v>0</v>
      </c>
      <c r="N9146" s="42">
        <f>IF($D9146="",0,COUNTIF(BankAccts,$D9146))</f>
        <v>0</v>
      </c>
    </row>
    <row r="9147" spans="1:14">
      <c r="A9147" s="38">
        <f>IF(Txn!$B4580="","",Txn!$B4580)</f>
        <v>0</v>
      </c>
      <c r="B9147" s="38">
        <f>IF(Txn!$B4580="","",Txn!$C4580)</f>
        <v>0</v>
      </c>
      <c r="C9147" s="39">
        <f>IF(Txn!$B4580="","","تراکنش بانکی")</f>
        <v>0</v>
      </c>
      <c r="D9147" s="38">
        <f>IF(Txn!$B4580="","",IF(Txn!$X4580="","",Txn!$X4580))</f>
        <v>0</v>
      </c>
      <c r="E9147" s="39">
        <f>IF($D9147="","",IFERROR(VLOOKUP($D9147,AcctTbl,2,0),""))</f>
        <v>0</v>
      </c>
      <c r="F9147" s="39">
        <f>IF($D9147="","",IFERROR(VLOOKUP($D9147,AcctTbl,3,0),""))</f>
        <v>0</v>
      </c>
      <c r="G9147" s="39">
        <f>IF(Txn!$B4580="","",Txn!$D4580)</f>
        <v>0</v>
      </c>
      <c r="H9147" s="38">
        <f>IF(Txn!$B4580="","",Txn!$E4580)</f>
        <v>0</v>
      </c>
      <c r="I9147" s="40">
        <f>IF(Txn!$B4580="",0,Txn!$O4580)</f>
        <v>0</v>
      </c>
      <c r="J9147" s="40">
        <f>IF(Txn!$B4580="",0,Txn!$P4580)</f>
        <v>0</v>
      </c>
      <c r="K9147" s="41">
        <f>IF($A9147="","",IFERROR(VALUE(MID($A9147,6,2)),""))</f>
        <v>0</v>
      </c>
      <c r="L9147" s="39">
        <f>IF(Txn!$K4580="","",Txn!$K4580)</f>
        <v>0</v>
      </c>
      <c r="N9147" s="42">
        <f>IF($D9147="",0,COUNTIF(BankAccts,$D9147))</f>
        <v>0</v>
      </c>
    </row>
    <row r="9148" spans="1:14">
      <c r="A9148" s="38">
        <f>IF(Txn!$B4580="","",Txn!$B4580)</f>
        <v>0</v>
      </c>
      <c r="B9148" s="38">
        <f>IF(Txn!$B4580="","",Txn!$C4580)</f>
        <v>0</v>
      </c>
      <c r="C9148" s="39">
        <f>IF(Txn!$B4580="","","تراکنش بانکی")</f>
        <v>0</v>
      </c>
      <c r="D9148" s="38">
        <f>IF(Txn!$B4580="","",IF(IF(Txn!$U4580="TRF",Txn!$Y4580,Txn!$Z4580)="","",IF(Txn!$U4580="TRF",Txn!$Y4580,Txn!$Z4580)))</f>
        <v>0</v>
      </c>
      <c r="E9148" s="39">
        <f>IF($D9148="","",IFERROR(VLOOKUP($D9148,AcctTbl,2,0),""))</f>
        <v>0</v>
      </c>
      <c r="F9148" s="39">
        <f>IF($D9148="","",IFERROR(VLOOKUP($D9148,AcctTbl,3,0),""))</f>
        <v>0</v>
      </c>
      <c r="G9148" s="39">
        <f>IF(Txn!$B4580="","",Txn!$D4580)</f>
        <v>0</v>
      </c>
      <c r="H9148" s="38">
        <f>IF(Txn!$B4580="","",Txn!$E4580)</f>
        <v>0</v>
      </c>
      <c r="I9148" s="40">
        <f>IF(Txn!$B4580="",0,Txn!$Q4580)</f>
        <v>0</v>
      </c>
      <c r="J9148" s="40">
        <f>IF(Txn!$B4580="",0,Txn!$R4580)</f>
        <v>0</v>
      </c>
      <c r="K9148" s="41">
        <f>IF($A9148="","",IFERROR(VALUE(MID($A9148,6,2)),""))</f>
        <v>0</v>
      </c>
      <c r="L9148" s="39">
        <f>IF(Txn!$K4580="","","طرف مقابل — "&amp;Txn!$K4580)</f>
        <v>0</v>
      </c>
      <c r="N9148" s="42">
        <f>IF($D9148="",0,COUNTIF(BankAccts,$D9148))</f>
        <v>0</v>
      </c>
    </row>
    <row r="9149" spans="1:14">
      <c r="A9149" s="38">
        <f>IF(Txn!$B4581="","",Txn!$B4581)</f>
        <v>0</v>
      </c>
      <c r="B9149" s="38">
        <f>IF(Txn!$B4581="","",Txn!$C4581)</f>
        <v>0</v>
      </c>
      <c r="C9149" s="39">
        <f>IF(Txn!$B4581="","","تراکنش بانکی")</f>
        <v>0</v>
      </c>
      <c r="D9149" s="38">
        <f>IF(Txn!$B4581="","",IF(Txn!$X4581="","",Txn!$X4581))</f>
        <v>0</v>
      </c>
      <c r="E9149" s="39">
        <f>IF($D9149="","",IFERROR(VLOOKUP($D9149,AcctTbl,2,0),""))</f>
        <v>0</v>
      </c>
      <c r="F9149" s="39">
        <f>IF($D9149="","",IFERROR(VLOOKUP($D9149,AcctTbl,3,0),""))</f>
        <v>0</v>
      </c>
      <c r="G9149" s="39">
        <f>IF(Txn!$B4581="","",Txn!$D4581)</f>
        <v>0</v>
      </c>
      <c r="H9149" s="38">
        <f>IF(Txn!$B4581="","",Txn!$E4581)</f>
        <v>0</v>
      </c>
      <c r="I9149" s="40">
        <f>IF(Txn!$B4581="",0,Txn!$O4581)</f>
        <v>0</v>
      </c>
      <c r="J9149" s="40">
        <f>IF(Txn!$B4581="",0,Txn!$P4581)</f>
        <v>0</v>
      </c>
      <c r="K9149" s="41">
        <f>IF($A9149="","",IFERROR(VALUE(MID($A9149,6,2)),""))</f>
        <v>0</v>
      </c>
      <c r="L9149" s="39">
        <f>IF(Txn!$K4581="","",Txn!$K4581)</f>
        <v>0</v>
      </c>
      <c r="N9149" s="42">
        <f>IF($D9149="",0,COUNTIF(BankAccts,$D9149))</f>
        <v>0</v>
      </c>
    </row>
    <row r="9150" spans="1:14">
      <c r="A9150" s="38">
        <f>IF(Txn!$B4581="","",Txn!$B4581)</f>
        <v>0</v>
      </c>
      <c r="B9150" s="38">
        <f>IF(Txn!$B4581="","",Txn!$C4581)</f>
        <v>0</v>
      </c>
      <c r="C9150" s="39">
        <f>IF(Txn!$B4581="","","تراکنش بانکی")</f>
        <v>0</v>
      </c>
      <c r="D9150" s="38">
        <f>IF(Txn!$B4581="","",IF(IF(Txn!$U4581="TRF",Txn!$Y4581,Txn!$Z4581)="","",IF(Txn!$U4581="TRF",Txn!$Y4581,Txn!$Z4581)))</f>
        <v>0</v>
      </c>
      <c r="E9150" s="39">
        <f>IF($D9150="","",IFERROR(VLOOKUP($D9150,AcctTbl,2,0),""))</f>
        <v>0</v>
      </c>
      <c r="F9150" s="39">
        <f>IF($D9150="","",IFERROR(VLOOKUP($D9150,AcctTbl,3,0),""))</f>
        <v>0</v>
      </c>
      <c r="G9150" s="39">
        <f>IF(Txn!$B4581="","",Txn!$D4581)</f>
        <v>0</v>
      </c>
      <c r="H9150" s="38">
        <f>IF(Txn!$B4581="","",Txn!$E4581)</f>
        <v>0</v>
      </c>
      <c r="I9150" s="40">
        <f>IF(Txn!$B4581="",0,Txn!$Q4581)</f>
        <v>0</v>
      </c>
      <c r="J9150" s="40">
        <f>IF(Txn!$B4581="",0,Txn!$R4581)</f>
        <v>0</v>
      </c>
      <c r="K9150" s="41">
        <f>IF($A9150="","",IFERROR(VALUE(MID($A9150,6,2)),""))</f>
        <v>0</v>
      </c>
      <c r="L9150" s="39">
        <f>IF(Txn!$K4581="","","طرف مقابل — "&amp;Txn!$K4581)</f>
        <v>0</v>
      </c>
      <c r="N9150" s="42">
        <f>IF($D9150="",0,COUNTIF(BankAccts,$D9150))</f>
        <v>0</v>
      </c>
    </row>
    <row r="9151" spans="1:14">
      <c r="A9151" s="38">
        <f>IF(Txn!$B4582="","",Txn!$B4582)</f>
        <v>0</v>
      </c>
      <c r="B9151" s="38">
        <f>IF(Txn!$B4582="","",Txn!$C4582)</f>
        <v>0</v>
      </c>
      <c r="C9151" s="39">
        <f>IF(Txn!$B4582="","","تراکنش بانکی")</f>
        <v>0</v>
      </c>
      <c r="D9151" s="38">
        <f>IF(Txn!$B4582="","",IF(Txn!$X4582="","",Txn!$X4582))</f>
        <v>0</v>
      </c>
      <c r="E9151" s="39">
        <f>IF($D9151="","",IFERROR(VLOOKUP($D9151,AcctTbl,2,0),""))</f>
        <v>0</v>
      </c>
      <c r="F9151" s="39">
        <f>IF($D9151="","",IFERROR(VLOOKUP($D9151,AcctTbl,3,0),""))</f>
        <v>0</v>
      </c>
      <c r="G9151" s="39">
        <f>IF(Txn!$B4582="","",Txn!$D4582)</f>
        <v>0</v>
      </c>
      <c r="H9151" s="38">
        <f>IF(Txn!$B4582="","",Txn!$E4582)</f>
        <v>0</v>
      </c>
      <c r="I9151" s="40">
        <f>IF(Txn!$B4582="",0,Txn!$O4582)</f>
        <v>0</v>
      </c>
      <c r="J9151" s="40">
        <f>IF(Txn!$B4582="",0,Txn!$P4582)</f>
        <v>0</v>
      </c>
      <c r="K9151" s="41">
        <f>IF($A9151="","",IFERROR(VALUE(MID($A9151,6,2)),""))</f>
        <v>0</v>
      </c>
      <c r="L9151" s="39">
        <f>IF(Txn!$K4582="","",Txn!$K4582)</f>
        <v>0</v>
      </c>
      <c r="N9151" s="42">
        <f>IF($D9151="",0,COUNTIF(BankAccts,$D9151))</f>
        <v>0</v>
      </c>
    </row>
    <row r="9152" spans="1:14">
      <c r="A9152" s="38">
        <f>IF(Txn!$B4582="","",Txn!$B4582)</f>
        <v>0</v>
      </c>
      <c r="B9152" s="38">
        <f>IF(Txn!$B4582="","",Txn!$C4582)</f>
        <v>0</v>
      </c>
      <c r="C9152" s="39">
        <f>IF(Txn!$B4582="","","تراکنش بانکی")</f>
        <v>0</v>
      </c>
      <c r="D9152" s="38">
        <f>IF(Txn!$B4582="","",IF(IF(Txn!$U4582="TRF",Txn!$Y4582,Txn!$Z4582)="","",IF(Txn!$U4582="TRF",Txn!$Y4582,Txn!$Z4582)))</f>
        <v>0</v>
      </c>
      <c r="E9152" s="39">
        <f>IF($D9152="","",IFERROR(VLOOKUP($D9152,AcctTbl,2,0),""))</f>
        <v>0</v>
      </c>
      <c r="F9152" s="39">
        <f>IF($D9152="","",IFERROR(VLOOKUP($D9152,AcctTbl,3,0),""))</f>
        <v>0</v>
      </c>
      <c r="G9152" s="39">
        <f>IF(Txn!$B4582="","",Txn!$D4582)</f>
        <v>0</v>
      </c>
      <c r="H9152" s="38">
        <f>IF(Txn!$B4582="","",Txn!$E4582)</f>
        <v>0</v>
      </c>
      <c r="I9152" s="40">
        <f>IF(Txn!$B4582="",0,Txn!$Q4582)</f>
        <v>0</v>
      </c>
      <c r="J9152" s="40">
        <f>IF(Txn!$B4582="",0,Txn!$R4582)</f>
        <v>0</v>
      </c>
      <c r="K9152" s="41">
        <f>IF($A9152="","",IFERROR(VALUE(MID($A9152,6,2)),""))</f>
        <v>0</v>
      </c>
      <c r="L9152" s="39">
        <f>IF(Txn!$K4582="","","طرف مقابل — "&amp;Txn!$K4582)</f>
        <v>0</v>
      </c>
      <c r="N9152" s="42">
        <f>IF($D9152="",0,COUNTIF(BankAccts,$D9152))</f>
        <v>0</v>
      </c>
    </row>
    <row r="9153" spans="1:14">
      <c r="A9153" s="38">
        <f>IF(Txn!$B4583="","",Txn!$B4583)</f>
        <v>0</v>
      </c>
      <c r="B9153" s="38">
        <f>IF(Txn!$B4583="","",Txn!$C4583)</f>
        <v>0</v>
      </c>
      <c r="C9153" s="39">
        <f>IF(Txn!$B4583="","","تراکنش بانکی")</f>
        <v>0</v>
      </c>
      <c r="D9153" s="38">
        <f>IF(Txn!$B4583="","",IF(Txn!$X4583="","",Txn!$X4583))</f>
        <v>0</v>
      </c>
      <c r="E9153" s="39">
        <f>IF($D9153="","",IFERROR(VLOOKUP($D9153,AcctTbl,2,0),""))</f>
        <v>0</v>
      </c>
      <c r="F9153" s="39">
        <f>IF($D9153="","",IFERROR(VLOOKUP($D9153,AcctTbl,3,0),""))</f>
        <v>0</v>
      </c>
      <c r="G9153" s="39">
        <f>IF(Txn!$B4583="","",Txn!$D4583)</f>
        <v>0</v>
      </c>
      <c r="H9153" s="38">
        <f>IF(Txn!$B4583="","",Txn!$E4583)</f>
        <v>0</v>
      </c>
      <c r="I9153" s="40">
        <f>IF(Txn!$B4583="",0,Txn!$O4583)</f>
        <v>0</v>
      </c>
      <c r="J9153" s="40">
        <f>IF(Txn!$B4583="",0,Txn!$P4583)</f>
        <v>0</v>
      </c>
      <c r="K9153" s="41">
        <f>IF($A9153="","",IFERROR(VALUE(MID($A9153,6,2)),""))</f>
        <v>0</v>
      </c>
      <c r="L9153" s="39">
        <f>IF(Txn!$K4583="","",Txn!$K4583)</f>
        <v>0</v>
      </c>
      <c r="N9153" s="42">
        <f>IF($D9153="",0,COUNTIF(BankAccts,$D9153))</f>
        <v>0</v>
      </c>
    </row>
    <row r="9154" spans="1:14">
      <c r="A9154" s="38">
        <f>IF(Txn!$B4583="","",Txn!$B4583)</f>
        <v>0</v>
      </c>
      <c r="B9154" s="38">
        <f>IF(Txn!$B4583="","",Txn!$C4583)</f>
        <v>0</v>
      </c>
      <c r="C9154" s="39">
        <f>IF(Txn!$B4583="","","تراکنش بانکی")</f>
        <v>0</v>
      </c>
      <c r="D9154" s="38">
        <f>IF(Txn!$B4583="","",IF(IF(Txn!$U4583="TRF",Txn!$Y4583,Txn!$Z4583)="","",IF(Txn!$U4583="TRF",Txn!$Y4583,Txn!$Z4583)))</f>
        <v>0</v>
      </c>
      <c r="E9154" s="39">
        <f>IF($D9154="","",IFERROR(VLOOKUP($D9154,AcctTbl,2,0),""))</f>
        <v>0</v>
      </c>
      <c r="F9154" s="39">
        <f>IF($D9154="","",IFERROR(VLOOKUP($D9154,AcctTbl,3,0),""))</f>
        <v>0</v>
      </c>
      <c r="G9154" s="39">
        <f>IF(Txn!$B4583="","",Txn!$D4583)</f>
        <v>0</v>
      </c>
      <c r="H9154" s="38">
        <f>IF(Txn!$B4583="","",Txn!$E4583)</f>
        <v>0</v>
      </c>
      <c r="I9154" s="40">
        <f>IF(Txn!$B4583="",0,Txn!$Q4583)</f>
        <v>0</v>
      </c>
      <c r="J9154" s="40">
        <f>IF(Txn!$B4583="",0,Txn!$R4583)</f>
        <v>0</v>
      </c>
      <c r="K9154" s="41">
        <f>IF($A9154="","",IFERROR(VALUE(MID($A9154,6,2)),""))</f>
        <v>0</v>
      </c>
      <c r="L9154" s="39">
        <f>IF(Txn!$K4583="","","طرف مقابل — "&amp;Txn!$K4583)</f>
        <v>0</v>
      </c>
      <c r="N9154" s="42">
        <f>IF($D9154="",0,COUNTIF(BankAccts,$D9154))</f>
        <v>0</v>
      </c>
    </row>
    <row r="9155" spans="1:14">
      <c r="A9155" s="38">
        <f>IF(Txn!$B4584="","",Txn!$B4584)</f>
        <v>0</v>
      </c>
      <c r="B9155" s="38">
        <f>IF(Txn!$B4584="","",Txn!$C4584)</f>
        <v>0</v>
      </c>
      <c r="C9155" s="39">
        <f>IF(Txn!$B4584="","","تراکنش بانکی")</f>
        <v>0</v>
      </c>
      <c r="D9155" s="38">
        <f>IF(Txn!$B4584="","",IF(Txn!$X4584="","",Txn!$X4584))</f>
        <v>0</v>
      </c>
      <c r="E9155" s="39">
        <f>IF($D9155="","",IFERROR(VLOOKUP($D9155,AcctTbl,2,0),""))</f>
        <v>0</v>
      </c>
      <c r="F9155" s="39">
        <f>IF($D9155="","",IFERROR(VLOOKUP($D9155,AcctTbl,3,0),""))</f>
        <v>0</v>
      </c>
      <c r="G9155" s="39">
        <f>IF(Txn!$B4584="","",Txn!$D4584)</f>
        <v>0</v>
      </c>
      <c r="H9155" s="38">
        <f>IF(Txn!$B4584="","",Txn!$E4584)</f>
        <v>0</v>
      </c>
      <c r="I9155" s="40">
        <f>IF(Txn!$B4584="",0,Txn!$O4584)</f>
        <v>0</v>
      </c>
      <c r="J9155" s="40">
        <f>IF(Txn!$B4584="",0,Txn!$P4584)</f>
        <v>0</v>
      </c>
      <c r="K9155" s="41">
        <f>IF($A9155="","",IFERROR(VALUE(MID($A9155,6,2)),""))</f>
        <v>0</v>
      </c>
      <c r="L9155" s="39">
        <f>IF(Txn!$K4584="","",Txn!$K4584)</f>
        <v>0</v>
      </c>
      <c r="N9155" s="42">
        <f>IF($D9155="",0,COUNTIF(BankAccts,$D9155))</f>
        <v>0</v>
      </c>
    </row>
    <row r="9156" spans="1:14">
      <c r="A9156" s="38">
        <f>IF(Txn!$B4584="","",Txn!$B4584)</f>
        <v>0</v>
      </c>
      <c r="B9156" s="38">
        <f>IF(Txn!$B4584="","",Txn!$C4584)</f>
        <v>0</v>
      </c>
      <c r="C9156" s="39">
        <f>IF(Txn!$B4584="","","تراکنش بانکی")</f>
        <v>0</v>
      </c>
      <c r="D9156" s="38">
        <f>IF(Txn!$B4584="","",IF(IF(Txn!$U4584="TRF",Txn!$Y4584,Txn!$Z4584)="","",IF(Txn!$U4584="TRF",Txn!$Y4584,Txn!$Z4584)))</f>
        <v>0</v>
      </c>
      <c r="E9156" s="39">
        <f>IF($D9156="","",IFERROR(VLOOKUP($D9156,AcctTbl,2,0),""))</f>
        <v>0</v>
      </c>
      <c r="F9156" s="39">
        <f>IF($D9156="","",IFERROR(VLOOKUP($D9156,AcctTbl,3,0),""))</f>
        <v>0</v>
      </c>
      <c r="G9156" s="39">
        <f>IF(Txn!$B4584="","",Txn!$D4584)</f>
        <v>0</v>
      </c>
      <c r="H9156" s="38">
        <f>IF(Txn!$B4584="","",Txn!$E4584)</f>
        <v>0</v>
      </c>
      <c r="I9156" s="40">
        <f>IF(Txn!$B4584="",0,Txn!$Q4584)</f>
        <v>0</v>
      </c>
      <c r="J9156" s="40">
        <f>IF(Txn!$B4584="",0,Txn!$R4584)</f>
        <v>0</v>
      </c>
      <c r="K9156" s="41">
        <f>IF($A9156="","",IFERROR(VALUE(MID($A9156,6,2)),""))</f>
        <v>0</v>
      </c>
      <c r="L9156" s="39">
        <f>IF(Txn!$K4584="","","طرف مقابل — "&amp;Txn!$K4584)</f>
        <v>0</v>
      </c>
      <c r="N9156" s="42">
        <f>IF($D9156="",0,COUNTIF(BankAccts,$D9156))</f>
        <v>0</v>
      </c>
    </row>
    <row r="9157" spans="1:14">
      <c r="A9157" s="38">
        <f>IF(Txn!$B4585="","",Txn!$B4585)</f>
        <v>0</v>
      </c>
      <c r="B9157" s="38">
        <f>IF(Txn!$B4585="","",Txn!$C4585)</f>
        <v>0</v>
      </c>
      <c r="C9157" s="39">
        <f>IF(Txn!$B4585="","","تراکنش بانکی")</f>
        <v>0</v>
      </c>
      <c r="D9157" s="38">
        <f>IF(Txn!$B4585="","",IF(Txn!$X4585="","",Txn!$X4585))</f>
        <v>0</v>
      </c>
      <c r="E9157" s="39">
        <f>IF($D9157="","",IFERROR(VLOOKUP($D9157,AcctTbl,2,0),""))</f>
        <v>0</v>
      </c>
      <c r="F9157" s="39">
        <f>IF($D9157="","",IFERROR(VLOOKUP($D9157,AcctTbl,3,0),""))</f>
        <v>0</v>
      </c>
      <c r="G9157" s="39">
        <f>IF(Txn!$B4585="","",Txn!$D4585)</f>
        <v>0</v>
      </c>
      <c r="H9157" s="38">
        <f>IF(Txn!$B4585="","",Txn!$E4585)</f>
        <v>0</v>
      </c>
      <c r="I9157" s="40">
        <f>IF(Txn!$B4585="",0,Txn!$O4585)</f>
        <v>0</v>
      </c>
      <c r="J9157" s="40">
        <f>IF(Txn!$B4585="",0,Txn!$P4585)</f>
        <v>0</v>
      </c>
      <c r="K9157" s="41">
        <f>IF($A9157="","",IFERROR(VALUE(MID($A9157,6,2)),""))</f>
        <v>0</v>
      </c>
      <c r="L9157" s="39">
        <f>IF(Txn!$K4585="","",Txn!$K4585)</f>
        <v>0</v>
      </c>
      <c r="N9157" s="42">
        <f>IF($D9157="",0,COUNTIF(BankAccts,$D9157))</f>
        <v>0</v>
      </c>
    </row>
    <row r="9158" spans="1:14">
      <c r="A9158" s="38">
        <f>IF(Txn!$B4585="","",Txn!$B4585)</f>
        <v>0</v>
      </c>
      <c r="B9158" s="38">
        <f>IF(Txn!$B4585="","",Txn!$C4585)</f>
        <v>0</v>
      </c>
      <c r="C9158" s="39">
        <f>IF(Txn!$B4585="","","تراکنش بانکی")</f>
        <v>0</v>
      </c>
      <c r="D9158" s="38">
        <f>IF(Txn!$B4585="","",IF(IF(Txn!$U4585="TRF",Txn!$Y4585,Txn!$Z4585)="","",IF(Txn!$U4585="TRF",Txn!$Y4585,Txn!$Z4585)))</f>
        <v>0</v>
      </c>
      <c r="E9158" s="39">
        <f>IF($D9158="","",IFERROR(VLOOKUP($D9158,AcctTbl,2,0),""))</f>
        <v>0</v>
      </c>
      <c r="F9158" s="39">
        <f>IF($D9158="","",IFERROR(VLOOKUP($D9158,AcctTbl,3,0),""))</f>
        <v>0</v>
      </c>
      <c r="G9158" s="39">
        <f>IF(Txn!$B4585="","",Txn!$D4585)</f>
        <v>0</v>
      </c>
      <c r="H9158" s="38">
        <f>IF(Txn!$B4585="","",Txn!$E4585)</f>
        <v>0</v>
      </c>
      <c r="I9158" s="40">
        <f>IF(Txn!$B4585="",0,Txn!$Q4585)</f>
        <v>0</v>
      </c>
      <c r="J9158" s="40">
        <f>IF(Txn!$B4585="",0,Txn!$R4585)</f>
        <v>0</v>
      </c>
      <c r="K9158" s="41">
        <f>IF($A9158="","",IFERROR(VALUE(MID($A9158,6,2)),""))</f>
        <v>0</v>
      </c>
      <c r="L9158" s="39">
        <f>IF(Txn!$K4585="","","طرف مقابل — "&amp;Txn!$K4585)</f>
        <v>0</v>
      </c>
      <c r="N9158" s="42">
        <f>IF($D9158="",0,COUNTIF(BankAccts,$D9158))</f>
        <v>0</v>
      </c>
    </row>
    <row r="9159" spans="1:14">
      <c r="A9159" s="38">
        <f>IF(Txn!$B4586="","",Txn!$B4586)</f>
        <v>0</v>
      </c>
      <c r="B9159" s="38">
        <f>IF(Txn!$B4586="","",Txn!$C4586)</f>
        <v>0</v>
      </c>
      <c r="C9159" s="39">
        <f>IF(Txn!$B4586="","","تراکنش بانکی")</f>
        <v>0</v>
      </c>
      <c r="D9159" s="38">
        <f>IF(Txn!$B4586="","",IF(Txn!$X4586="","",Txn!$X4586))</f>
        <v>0</v>
      </c>
      <c r="E9159" s="39">
        <f>IF($D9159="","",IFERROR(VLOOKUP($D9159,AcctTbl,2,0),""))</f>
        <v>0</v>
      </c>
      <c r="F9159" s="39">
        <f>IF($D9159="","",IFERROR(VLOOKUP($D9159,AcctTbl,3,0),""))</f>
        <v>0</v>
      </c>
      <c r="G9159" s="39">
        <f>IF(Txn!$B4586="","",Txn!$D4586)</f>
        <v>0</v>
      </c>
      <c r="H9159" s="38">
        <f>IF(Txn!$B4586="","",Txn!$E4586)</f>
        <v>0</v>
      </c>
      <c r="I9159" s="40">
        <f>IF(Txn!$B4586="",0,Txn!$O4586)</f>
        <v>0</v>
      </c>
      <c r="J9159" s="40">
        <f>IF(Txn!$B4586="",0,Txn!$P4586)</f>
        <v>0</v>
      </c>
      <c r="K9159" s="41">
        <f>IF($A9159="","",IFERROR(VALUE(MID($A9159,6,2)),""))</f>
        <v>0</v>
      </c>
      <c r="L9159" s="39">
        <f>IF(Txn!$K4586="","",Txn!$K4586)</f>
        <v>0</v>
      </c>
      <c r="N9159" s="42">
        <f>IF($D9159="",0,COUNTIF(BankAccts,$D9159))</f>
        <v>0</v>
      </c>
    </row>
    <row r="9160" spans="1:14">
      <c r="A9160" s="38">
        <f>IF(Txn!$B4586="","",Txn!$B4586)</f>
        <v>0</v>
      </c>
      <c r="B9160" s="38">
        <f>IF(Txn!$B4586="","",Txn!$C4586)</f>
        <v>0</v>
      </c>
      <c r="C9160" s="39">
        <f>IF(Txn!$B4586="","","تراکنش بانکی")</f>
        <v>0</v>
      </c>
      <c r="D9160" s="38">
        <f>IF(Txn!$B4586="","",IF(IF(Txn!$U4586="TRF",Txn!$Y4586,Txn!$Z4586)="","",IF(Txn!$U4586="TRF",Txn!$Y4586,Txn!$Z4586)))</f>
        <v>0</v>
      </c>
      <c r="E9160" s="39">
        <f>IF($D9160="","",IFERROR(VLOOKUP($D9160,AcctTbl,2,0),""))</f>
        <v>0</v>
      </c>
      <c r="F9160" s="39">
        <f>IF($D9160="","",IFERROR(VLOOKUP($D9160,AcctTbl,3,0),""))</f>
        <v>0</v>
      </c>
      <c r="G9160" s="39">
        <f>IF(Txn!$B4586="","",Txn!$D4586)</f>
        <v>0</v>
      </c>
      <c r="H9160" s="38">
        <f>IF(Txn!$B4586="","",Txn!$E4586)</f>
        <v>0</v>
      </c>
      <c r="I9160" s="40">
        <f>IF(Txn!$B4586="",0,Txn!$Q4586)</f>
        <v>0</v>
      </c>
      <c r="J9160" s="40">
        <f>IF(Txn!$B4586="",0,Txn!$R4586)</f>
        <v>0</v>
      </c>
      <c r="K9160" s="41">
        <f>IF($A9160="","",IFERROR(VALUE(MID($A9160,6,2)),""))</f>
        <v>0</v>
      </c>
      <c r="L9160" s="39">
        <f>IF(Txn!$K4586="","","طرف مقابل — "&amp;Txn!$K4586)</f>
        <v>0</v>
      </c>
      <c r="N9160" s="42">
        <f>IF($D9160="",0,COUNTIF(BankAccts,$D9160))</f>
        <v>0</v>
      </c>
    </row>
    <row r="9161" spans="1:14">
      <c r="A9161" s="38">
        <f>IF(Txn!$B4587="","",Txn!$B4587)</f>
        <v>0</v>
      </c>
      <c r="B9161" s="38">
        <f>IF(Txn!$B4587="","",Txn!$C4587)</f>
        <v>0</v>
      </c>
      <c r="C9161" s="39">
        <f>IF(Txn!$B4587="","","تراکنش بانکی")</f>
        <v>0</v>
      </c>
      <c r="D9161" s="38">
        <f>IF(Txn!$B4587="","",IF(Txn!$X4587="","",Txn!$X4587))</f>
        <v>0</v>
      </c>
      <c r="E9161" s="39">
        <f>IF($D9161="","",IFERROR(VLOOKUP($D9161,AcctTbl,2,0),""))</f>
        <v>0</v>
      </c>
      <c r="F9161" s="39">
        <f>IF($D9161="","",IFERROR(VLOOKUP($D9161,AcctTbl,3,0),""))</f>
        <v>0</v>
      </c>
      <c r="G9161" s="39">
        <f>IF(Txn!$B4587="","",Txn!$D4587)</f>
        <v>0</v>
      </c>
      <c r="H9161" s="38">
        <f>IF(Txn!$B4587="","",Txn!$E4587)</f>
        <v>0</v>
      </c>
      <c r="I9161" s="40">
        <f>IF(Txn!$B4587="",0,Txn!$O4587)</f>
        <v>0</v>
      </c>
      <c r="J9161" s="40">
        <f>IF(Txn!$B4587="",0,Txn!$P4587)</f>
        <v>0</v>
      </c>
      <c r="K9161" s="41">
        <f>IF($A9161="","",IFERROR(VALUE(MID($A9161,6,2)),""))</f>
        <v>0</v>
      </c>
      <c r="L9161" s="39">
        <f>IF(Txn!$K4587="","",Txn!$K4587)</f>
        <v>0</v>
      </c>
      <c r="N9161" s="42">
        <f>IF($D9161="",0,COUNTIF(BankAccts,$D9161))</f>
        <v>0</v>
      </c>
    </row>
    <row r="9162" spans="1:14">
      <c r="A9162" s="38">
        <f>IF(Txn!$B4587="","",Txn!$B4587)</f>
        <v>0</v>
      </c>
      <c r="B9162" s="38">
        <f>IF(Txn!$B4587="","",Txn!$C4587)</f>
        <v>0</v>
      </c>
      <c r="C9162" s="39">
        <f>IF(Txn!$B4587="","","تراکنش بانکی")</f>
        <v>0</v>
      </c>
      <c r="D9162" s="38">
        <f>IF(Txn!$B4587="","",IF(IF(Txn!$U4587="TRF",Txn!$Y4587,Txn!$Z4587)="","",IF(Txn!$U4587="TRF",Txn!$Y4587,Txn!$Z4587)))</f>
        <v>0</v>
      </c>
      <c r="E9162" s="39">
        <f>IF($D9162="","",IFERROR(VLOOKUP($D9162,AcctTbl,2,0),""))</f>
        <v>0</v>
      </c>
      <c r="F9162" s="39">
        <f>IF($D9162="","",IFERROR(VLOOKUP($D9162,AcctTbl,3,0),""))</f>
        <v>0</v>
      </c>
      <c r="G9162" s="39">
        <f>IF(Txn!$B4587="","",Txn!$D4587)</f>
        <v>0</v>
      </c>
      <c r="H9162" s="38">
        <f>IF(Txn!$B4587="","",Txn!$E4587)</f>
        <v>0</v>
      </c>
      <c r="I9162" s="40">
        <f>IF(Txn!$B4587="",0,Txn!$Q4587)</f>
        <v>0</v>
      </c>
      <c r="J9162" s="40">
        <f>IF(Txn!$B4587="",0,Txn!$R4587)</f>
        <v>0</v>
      </c>
      <c r="K9162" s="41">
        <f>IF($A9162="","",IFERROR(VALUE(MID($A9162,6,2)),""))</f>
        <v>0</v>
      </c>
      <c r="L9162" s="39">
        <f>IF(Txn!$K4587="","","طرف مقابل — "&amp;Txn!$K4587)</f>
        <v>0</v>
      </c>
      <c r="N9162" s="42">
        <f>IF($D9162="",0,COUNTIF(BankAccts,$D9162))</f>
        <v>0</v>
      </c>
    </row>
    <row r="9163" spans="1:14">
      <c r="A9163" s="38">
        <f>IF(Txn!$B4588="","",Txn!$B4588)</f>
        <v>0</v>
      </c>
      <c r="B9163" s="38">
        <f>IF(Txn!$B4588="","",Txn!$C4588)</f>
        <v>0</v>
      </c>
      <c r="C9163" s="39">
        <f>IF(Txn!$B4588="","","تراکنش بانکی")</f>
        <v>0</v>
      </c>
      <c r="D9163" s="38">
        <f>IF(Txn!$B4588="","",IF(Txn!$X4588="","",Txn!$X4588))</f>
        <v>0</v>
      </c>
      <c r="E9163" s="39">
        <f>IF($D9163="","",IFERROR(VLOOKUP($D9163,AcctTbl,2,0),""))</f>
        <v>0</v>
      </c>
      <c r="F9163" s="39">
        <f>IF($D9163="","",IFERROR(VLOOKUP($D9163,AcctTbl,3,0),""))</f>
        <v>0</v>
      </c>
      <c r="G9163" s="39">
        <f>IF(Txn!$B4588="","",Txn!$D4588)</f>
        <v>0</v>
      </c>
      <c r="H9163" s="38">
        <f>IF(Txn!$B4588="","",Txn!$E4588)</f>
        <v>0</v>
      </c>
      <c r="I9163" s="40">
        <f>IF(Txn!$B4588="",0,Txn!$O4588)</f>
        <v>0</v>
      </c>
      <c r="J9163" s="40">
        <f>IF(Txn!$B4588="",0,Txn!$P4588)</f>
        <v>0</v>
      </c>
      <c r="K9163" s="41">
        <f>IF($A9163="","",IFERROR(VALUE(MID($A9163,6,2)),""))</f>
        <v>0</v>
      </c>
      <c r="L9163" s="39">
        <f>IF(Txn!$K4588="","",Txn!$K4588)</f>
        <v>0</v>
      </c>
      <c r="N9163" s="42">
        <f>IF($D9163="",0,COUNTIF(BankAccts,$D9163))</f>
        <v>0</v>
      </c>
    </row>
    <row r="9164" spans="1:14">
      <c r="A9164" s="38">
        <f>IF(Txn!$B4588="","",Txn!$B4588)</f>
        <v>0</v>
      </c>
      <c r="B9164" s="38">
        <f>IF(Txn!$B4588="","",Txn!$C4588)</f>
        <v>0</v>
      </c>
      <c r="C9164" s="39">
        <f>IF(Txn!$B4588="","","تراکنش بانکی")</f>
        <v>0</v>
      </c>
      <c r="D9164" s="38">
        <f>IF(Txn!$B4588="","",IF(IF(Txn!$U4588="TRF",Txn!$Y4588,Txn!$Z4588)="","",IF(Txn!$U4588="TRF",Txn!$Y4588,Txn!$Z4588)))</f>
        <v>0</v>
      </c>
      <c r="E9164" s="39">
        <f>IF($D9164="","",IFERROR(VLOOKUP($D9164,AcctTbl,2,0),""))</f>
        <v>0</v>
      </c>
      <c r="F9164" s="39">
        <f>IF($D9164="","",IFERROR(VLOOKUP($D9164,AcctTbl,3,0),""))</f>
        <v>0</v>
      </c>
      <c r="G9164" s="39">
        <f>IF(Txn!$B4588="","",Txn!$D4588)</f>
        <v>0</v>
      </c>
      <c r="H9164" s="38">
        <f>IF(Txn!$B4588="","",Txn!$E4588)</f>
        <v>0</v>
      </c>
      <c r="I9164" s="40">
        <f>IF(Txn!$B4588="",0,Txn!$Q4588)</f>
        <v>0</v>
      </c>
      <c r="J9164" s="40">
        <f>IF(Txn!$B4588="",0,Txn!$R4588)</f>
        <v>0</v>
      </c>
      <c r="K9164" s="41">
        <f>IF($A9164="","",IFERROR(VALUE(MID($A9164,6,2)),""))</f>
        <v>0</v>
      </c>
      <c r="L9164" s="39">
        <f>IF(Txn!$K4588="","","طرف مقابل — "&amp;Txn!$K4588)</f>
        <v>0</v>
      </c>
      <c r="N9164" s="42">
        <f>IF($D9164="",0,COUNTIF(BankAccts,$D9164))</f>
        <v>0</v>
      </c>
    </row>
    <row r="9165" spans="1:14">
      <c r="A9165" s="38">
        <f>IF(Txn!$B4589="","",Txn!$B4589)</f>
        <v>0</v>
      </c>
      <c r="B9165" s="38">
        <f>IF(Txn!$B4589="","",Txn!$C4589)</f>
        <v>0</v>
      </c>
      <c r="C9165" s="39">
        <f>IF(Txn!$B4589="","","تراکنش بانکی")</f>
        <v>0</v>
      </c>
      <c r="D9165" s="38">
        <f>IF(Txn!$B4589="","",IF(Txn!$X4589="","",Txn!$X4589))</f>
        <v>0</v>
      </c>
      <c r="E9165" s="39">
        <f>IF($D9165="","",IFERROR(VLOOKUP($D9165,AcctTbl,2,0),""))</f>
        <v>0</v>
      </c>
      <c r="F9165" s="39">
        <f>IF($D9165="","",IFERROR(VLOOKUP($D9165,AcctTbl,3,0),""))</f>
        <v>0</v>
      </c>
      <c r="G9165" s="39">
        <f>IF(Txn!$B4589="","",Txn!$D4589)</f>
        <v>0</v>
      </c>
      <c r="H9165" s="38">
        <f>IF(Txn!$B4589="","",Txn!$E4589)</f>
        <v>0</v>
      </c>
      <c r="I9165" s="40">
        <f>IF(Txn!$B4589="",0,Txn!$O4589)</f>
        <v>0</v>
      </c>
      <c r="J9165" s="40">
        <f>IF(Txn!$B4589="",0,Txn!$P4589)</f>
        <v>0</v>
      </c>
      <c r="K9165" s="41">
        <f>IF($A9165="","",IFERROR(VALUE(MID($A9165,6,2)),""))</f>
        <v>0</v>
      </c>
      <c r="L9165" s="39">
        <f>IF(Txn!$K4589="","",Txn!$K4589)</f>
        <v>0</v>
      </c>
      <c r="N9165" s="42">
        <f>IF($D9165="",0,COUNTIF(BankAccts,$D9165))</f>
        <v>0</v>
      </c>
    </row>
    <row r="9166" spans="1:14">
      <c r="A9166" s="38">
        <f>IF(Txn!$B4589="","",Txn!$B4589)</f>
        <v>0</v>
      </c>
      <c r="B9166" s="38">
        <f>IF(Txn!$B4589="","",Txn!$C4589)</f>
        <v>0</v>
      </c>
      <c r="C9166" s="39">
        <f>IF(Txn!$B4589="","","تراکنش بانکی")</f>
        <v>0</v>
      </c>
      <c r="D9166" s="38">
        <f>IF(Txn!$B4589="","",IF(IF(Txn!$U4589="TRF",Txn!$Y4589,Txn!$Z4589)="","",IF(Txn!$U4589="TRF",Txn!$Y4589,Txn!$Z4589)))</f>
        <v>0</v>
      </c>
      <c r="E9166" s="39">
        <f>IF($D9166="","",IFERROR(VLOOKUP($D9166,AcctTbl,2,0),""))</f>
        <v>0</v>
      </c>
      <c r="F9166" s="39">
        <f>IF($D9166="","",IFERROR(VLOOKUP($D9166,AcctTbl,3,0),""))</f>
        <v>0</v>
      </c>
      <c r="G9166" s="39">
        <f>IF(Txn!$B4589="","",Txn!$D4589)</f>
        <v>0</v>
      </c>
      <c r="H9166" s="38">
        <f>IF(Txn!$B4589="","",Txn!$E4589)</f>
        <v>0</v>
      </c>
      <c r="I9166" s="40">
        <f>IF(Txn!$B4589="",0,Txn!$Q4589)</f>
        <v>0</v>
      </c>
      <c r="J9166" s="40">
        <f>IF(Txn!$B4589="",0,Txn!$R4589)</f>
        <v>0</v>
      </c>
      <c r="K9166" s="41">
        <f>IF($A9166="","",IFERROR(VALUE(MID($A9166,6,2)),""))</f>
        <v>0</v>
      </c>
      <c r="L9166" s="39">
        <f>IF(Txn!$K4589="","","طرف مقابل — "&amp;Txn!$K4589)</f>
        <v>0</v>
      </c>
      <c r="N9166" s="42">
        <f>IF($D9166="",0,COUNTIF(BankAccts,$D9166))</f>
        <v>0</v>
      </c>
    </row>
    <row r="9167" spans="1:14">
      <c r="A9167" s="38">
        <f>IF(Txn!$B4590="","",Txn!$B4590)</f>
        <v>0</v>
      </c>
      <c r="B9167" s="38">
        <f>IF(Txn!$B4590="","",Txn!$C4590)</f>
        <v>0</v>
      </c>
      <c r="C9167" s="39">
        <f>IF(Txn!$B4590="","","تراکنش بانکی")</f>
        <v>0</v>
      </c>
      <c r="D9167" s="38">
        <f>IF(Txn!$B4590="","",IF(Txn!$X4590="","",Txn!$X4590))</f>
        <v>0</v>
      </c>
      <c r="E9167" s="39">
        <f>IF($D9167="","",IFERROR(VLOOKUP($D9167,AcctTbl,2,0),""))</f>
        <v>0</v>
      </c>
      <c r="F9167" s="39">
        <f>IF($D9167="","",IFERROR(VLOOKUP($D9167,AcctTbl,3,0),""))</f>
        <v>0</v>
      </c>
      <c r="G9167" s="39">
        <f>IF(Txn!$B4590="","",Txn!$D4590)</f>
        <v>0</v>
      </c>
      <c r="H9167" s="38">
        <f>IF(Txn!$B4590="","",Txn!$E4590)</f>
        <v>0</v>
      </c>
      <c r="I9167" s="40">
        <f>IF(Txn!$B4590="",0,Txn!$O4590)</f>
        <v>0</v>
      </c>
      <c r="J9167" s="40">
        <f>IF(Txn!$B4590="",0,Txn!$P4590)</f>
        <v>0</v>
      </c>
      <c r="K9167" s="41">
        <f>IF($A9167="","",IFERROR(VALUE(MID($A9167,6,2)),""))</f>
        <v>0</v>
      </c>
      <c r="L9167" s="39">
        <f>IF(Txn!$K4590="","",Txn!$K4590)</f>
        <v>0</v>
      </c>
      <c r="N9167" s="42">
        <f>IF($D9167="",0,COUNTIF(BankAccts,$D9167))</f>
        <v>0</v>
      </c>
    </row>
    <row r="9168" spans="1:14">
      <c r="A9168" s="38">
        <f>IF(Txn!$B4590="","",Txn!$B4590)</f>
        <v>0</v>
      </c>
      <c r="B9168" s="38">
        <f>IF(Txn!$B4590="","",Txn!$C4590)</f>
        <v>0</v>
      </c>
      <c r="C9168" s="39">
        <f>IF(Txn!$B4590="","","تراکنش بانکی")</f>
        <v>0</v>
      </c>
      <c r="D9168" s="38">
        <f>IF(Txn!$B4590="","",IF(IF(Txn!$U4590="TRF",Txn!$Y4590,Txn!$Z4590)="","",IF(Txn!$U4590="TRF",Txn!$Y4590,Txn!$Z4590)))</f>
        <v>0</v>
      </c>
      <c r="E9168" s="39">
        <f>IF($D9168="","",IFERROR(VLOOKUP($D9168,AcctTbl,2,0),""))</f>
        <v>0</v>
      </c>
      <c r="F9168" s="39">
        <f>IF($D9168="","",IFERROR(VLOOKUP($D9168,AcctTbl,3,0),""))</f>
        <v>0</v>
      </c>
      <c r="G9168" s="39">
        <f>IF(Txn!$B4590="","",Txn!$D4590)</f>
        <v>0</v>
      </c>
      <c r="H9168" s="38">
        <f>IF(Txn!$B4590="","",Txn!$E4590)</f>
        <v>0</v>
      </c>
      <c r="I9168" s="40">
        <f>IF(Txn!$B4590="",0,Txn!$Q4590)</f>
        <v>0</v>
      </c>
      <c r="J9168" s="40">
        <f>IF(Txn!$B4590="",0,Txn!$R4590)</f>
        <v>0</v>
      </c>
      <c r="K9168" s="41">
        <f>IF($A9168="","",IFERROR(VALUE(MID($A9168,6,2)),""))</f>
        <v>0</v>
      </c>
      <c r="L9168" s="39">
        <f>IF(Txn!$K4590="","","طرف مقابل — "&amp;Txn!$K4590)</f>
        <v>0</v>
      </c>
      <c r="N9168" s="42">
        <f>IF($D9168="",0,COUNTIF(BankAccts,$D9168))</f>
        <v>0</v>
      </c>
    </row>
    <row r="9169" spans="1:14">
      <c r="A9169" s="38">
        <f>IF(Txn!$B4591="","",Txn!$B4591)</f>
        <v>0</v>
      </c>
      <c r="B9169" s="38">
        <f>IF(Txn!$B4591="","",Txn!$C4591)</f>
        <v>0</v>
      </c>
      <c r="C9169" s="39">
        <f>IF(Txn!$B4591="","","تراکنش بانکی")</f>
        <v>0</v>
      </c>
      <c r="D9169" s="38">
        <f>IF(Txn!$B4591="","",IF(Txn!$X4591="","",Txn!$X4591))</f>
        <v>0</v>
      </c>
      <c r="E9169" s="39">
        <f>IF($D9169="","",IFERROR(VLOOKUP($D9169,AcctTbl,2,0),""))</f>
        <v>0</v>
      </c>
      <c r="F9169" s="39">
        <f>IF($D9169="","",IFERROR(VLOOKUP($D9169,AcctTbl,3,0),""))</f>
        <v>0</v>
      </c>
      <c r="G9169" s="39">
        <f>IF(Txn!$B4591="","",Txn!$D4591)</f>
        <v>0</v>
      </c>
      <c r="H9169" s="38">
        <f>IF(Txn!$B4591="","",Txn!$E4591)</f>
        <v>0</v>
      </c>
      <c r="I9169" s="40">
        <f>IF(Txn!$B4591="",0,Txn!$O4591)</f>
        <v>0</v>
      </c>
      <c r="J9169" s="40">
        <f>IF(Txn!$B4591="",0,Txn!$P4591)</f>
        <v>0</v>
      </c>
      <c r="K9169" s="41">
        <f>IF($A9169="","",IFERROR(VALUE(MID($A9169,6,2)),""))</f>
        <v>0</v>
      </c>
      <c r="L9169" s="39">
        <f>IF(Txn!$K4591="","",Txn!$K4591)</f>
        <v>0</v>
      </c>
      <c r="N9169" s="42">
        <f>IF($D9169="",0,COUNTIF(BankAccts,$D9169))</f>
        <v>0</v>
      </c>
    </row>
    <row r="9170" spans="1:14">
      <c r="A9170" s="38">
        <f>IF(Txn!$B4591="","",Txn!$B4591)</f>
        <v>0</v>
      </c>
      <c r="B9170" s="38">
        <f>IF(Txn!$B4591="","",Txn!$C4591)</f>
        <v>0</v>
      </c>
      <c r="C9170" s="39">
        <f>IF(Txn!$B4591="","","تراکنش بانکی")</f>
        <v>0</v>
      </c>
      <c r="D9170" s="38">
        <f>IF(Txn!$B4591="","",IF(IF(Txn!$U4591="TRF",Txn!$Y4591,Txn!$Z4591)="","",IF(Txn!$U4591="TRF",Txn!$Y4591,Txn!$Z4591)))</f>
        <v>0</v>
      </c>
      <c r="E9170" s="39">
        <f>IF($D9170="","",IFERROR(VLOOKUP($D9170,AcctTbl,2,0),""))</f>
        <v>0</v>
      </c>
      <c r="F9170" s="39">
        <f>IF($D9170="","",IFERROR(VLOOKUP($D9170,AcctTbl,3,0),""))</f>
        <v>0</v>
      </c>
      <c r="G9170" s="39">
        <f>IF(Txn!$B4591="","",Txn!$D4591)</f>
        <v>0</v>
      </c>
      <c r="H9170" s="38">
        <f>IF(Txn!$B4591="","",Txn!$E4591)</f>
        <v>0</v>
      </c>
      <c r="I9170" s="40">
        <f>IF(Txn!$B4591="",0,Txn!$Q4591)</f>
        <v>0</v>
      </c>
      <c r="J9170" s="40">
        <f>IF(Txn!$B4591="",0,Txn!$R4591)</f>
        <v>0</v>
      </c>
      <c r="K9170" s="41">
        <f>IF($A9170="","",IFERROR(VALUE(MID($A9170,6,2)),""))</f>
        <v>0</v>
      </c>
      <c r="L9170" s="39">
        <f>IF(Txn!$K4591="","","طرف مقابل — "&amp;Txn!$K4591)</f>
        <v>0</v>
      </c>
      <c r="N9170" s="42">
        <f>IF($D9170="",0,COUNTIF(BankAccts,$D9170))</f>
        <v>0</v>
      </c>
    </row>
    <row r="9171" spans="1:14">
      <c r="A9171" s="38">
        <f>IF(Txn!$B4592="","",Txn!$B4592)</f>
        <v>0</v>
      </c>
      <c r="B9171" s="38">
        <f>IF(Txn!$B4592="","",Txn!$C4592)</f>
        <v>0</v>
      </c>
      <c r="C9171" s="39">
        <f>IF(Txn!$B4592="","","تراکنش بانکی")</f>
        <v>0</v>
      </c>
      <c r="D9171" s="38">
        <f>IF(Txn!$B4592="","",IF(Txn!$X4592="","",Txn!$X4592))</f>
        <v>0</v>
      </c>
      <c r="E9171" s="39">
        <f>IF($D9171="","",IFERROR(VLOOKUP($D9171,AcctTbl,2,0),""))</f>
        <v>0</v>
      </c>
      <c r="F9171" s="39">
        <f>IF($D9171="","",IFERROR(VLOOKUP($D9171,AcctTbl,3,0),""))</f>
        <v>0</v>
      </c>
      <c r="G9171" s="39">
        <f>IF(Txn!$B4592="","",Txn!$D4592)</f>
        <v>0</v>
      </c>
      <c r="H9171" s="38">
        <f>IF(Txn!$B4592="","",Txn!$E4592)</f>
        <v>0</v>
      </c>
      <c r="I9171" s="40">
        <f>IF(Txn!$B4592="",0,Txn!$O4592)</f>
        <v>0</v>
      </c>
      <c r="J9171" s="40">
        <f>IF(Txn!$B4592="",0,Txn!$P4592)</f>
        <v>0</v>
      </c>
      <c r="K9171" s="41">
        <f>IF($A9171="","",IFERROR(VALUE(MID($A9171,6,2)),""))</f>
        <v>0</v>
      </c>
      <c r="L9171" s="39">
        <f>IF(Txn!$K4592="","",Txn!$K4592)</f>
        <v>0</v>
      </c>
      <c r="N9171" s="42">
        <f>IF($D9171="",0,COUNTIF(BankAccts,$D9171))</f>
        <v>0</v>
      </c>
    </row>
    <row r="9172" spans="1:14">
      <c r="A9172" s="38">
        <f>IF(Txn!$B4592="","",Txn!$B4592)</f>
        <v>0</v>
      </c>
      <c r="B9172" s="38">
        <f>IF(Txn!$B4592="","",Txn!$C4592)</f>
        <v>0</v>
      </c>
      <c r="C9172" s="39">
        <f>IF(Txn!$B4592="","","تراکنش بانکی")</f>
        <v>0</v>
      </c>
      <c r="D9172" s="38">
        <f>IF(Txn!$B4592="","",IF(IF(Txn!$U4592="TRF",Txn!$Y4592,Txn!$Z4592)="","",IF(Txn!$U4592="TRF",Txn!$Y4592,Txn!$Z4592)))</f>
        <v>0</v>
      </c>
      <c r="E9172" s="39">
        <f>IF($D9172="","",IFERROR(VLOOKUP($D9172,AcctTbl,2,0),""))</f>
        <v>0</v>
      </c>
      <c r="F9172" s="39">
        <f>IF($D9172="","",IFERROR(VLOOKUP($D9172,AcctTbl,3,0),""))</f>
        <v>0</v>
      </c>
      <c r="G9172" s="39">
        <f>IF(Txn!$B4592="","",Txn!$D4592)</f>
        <v>0</v>
      </c>
      <c r="H9172" s="38">
        <f>IF(Txn!$B4592="","",Txn!$E4592)</f>
        <v>0</v>
      </c>
      <c r="I9172" s="40">
        <f>IF(Txn!$B4592="",0,Txn!$Q4592)</f>
        <v>0</v>
      </c>
      <c r="J9172" s="40">
        <f>IF(Txn!$B4592="",0,Txn!$R4592)</f>
        <v>0</v>
      </c>
      <c r="K9172" s="41">
        <f>IF($A9172="","",IFERROR(VALUE(MID($A9172,6,2)),""))</f>
        <v>0</v>
      </c>
      <c r="L9172" s="39">
        <f>IF(Txn!$K4592="","","طرف مقابل — "&amp;Txn!$K4592)</f>
        <v>0</v>
      </c>
      <c r="N9172" s="42">
        <f>IF($D9172="",0,COUNTIF(BankAccts,$D9172))</f>
        <v>0</v>
      </c>
    </row>
    <row r="9173" spans="1:14">
      <c r="A9173" s="38">
        <f>IF(Txn!$B4593="","",Txn!$B4593)</f>
        <v>0</v>
      </c>
      <c r="B9173" s="38">
        <f>IF(Txn!$B4593="","",Txn!$C4593)</f>
        <v>0</v>
      </c>
      <c r="C9173" s="39">
        <f>IF(Txn!$B4593="","","تراکنش بانکی")</f>
        <v>0</v>
      </c>
      <c r="D9173" s="38">
        <f>IF(Txn!$B4593="","",IF(Txn!$X4593="","",Txn!$X4593))</f>
        <v>0</v>
      </c>
      <c r="E9173" s="39">
        <f>IF($D9173="","",IFERROR(VLOOKUP($D9173,AcctTbl,2,0),""))</f>
        <v>0</v>
      </c>
      <c r="F9173" s="39">
        <f>IF($D9173="","",IFERROR(VLOOKUP($D9173,AcctTbl,3,0),""))</f>
        <v>0</v>
      </c>
      <c r="G9173" s="39">
        <f>IF(Txn!$B4593="","",Txn!$D4593)</f>
        <v>0</v>
      </c>
      <c r="H9173" s="38">
        <f>IF(Txn!$B4593="","",Txn!$E4593)</f>
        <v>0</v>
      </c>
      <c r="I9173" s="40">
        <f>IF(Txn!$B4593="",0,Txn!$O4593)</f>
        <v>0</v>
      </c>
      <c r="J9173" s="40">
        <f>IF(Txn!$B4593="",0,Txn!$P4593)</f>
        <v>0</v>
      </c>
      <c r="K9173" s="41">
        <f>IF($A9173="","",IFERROR(VALUE(MID($A9173,6,2)),""))</f>
        <v>0</v>
      </c>
      <c r="L9173" s="39">
        <f>IF(Txn!$K4593="","",Txn!$K4593)</f>
        <v>0</v>
      </c>
      <c r="N9173" s="42">
        <f>IF($D9173="",0,COUNTIF(BankAccts,$D9173))</f>
        <v>0</v>
      </c>
    </row>
    <row r="9174" spans="1:14">
      <c r="A9174" s="38">
        <f>IF(Txn!$B4593="","",Txn!$B4593)</f>
        <v>0</v>
      </c>
      <c r="B9174" s="38">
        <f>IF(Txn!$B4593="","",Txn!$C4593)</f>
        <v>0</v>
      </c>
      <c r="C9174" s="39">
        <f>IF(Txn!$B4593="","","تراکنش بانکی")</f>
        <v>0</v>
      </c>
      <c r="D9174" s="38">
        <f>IF(Txn!$B4593="","",IF(IF(Txn!$U4593="TRF",Txn!$Y4593,Txn!$Z4593)="","",IF(Txn!$U4593="TRF",Txn!$Y4593,Txn!$Z4593)))</f>
        <v>0</v>
      </c>
      <c r="E9174" s="39">
        <f>IF($D9174="","",IFERROR(VLOOKUP($D9174,AcctTbl,2,0),""))</f>
        <v>0</v>
      </c>
      <c r="F9174" s="39">
        <f>IF($D9174="","",IFERROR(VLOOKUP($D9174,AcctTbl,3,0),""))</f>
        <v>0</v>
      </c>
      <c r="G9174" s="39">
        <f>IF(Txn!$B4593="","",Txn!$D4593)</f>
        <v>0</v>
      </c>
      <c r="H9174" s="38">
        <f>IF(Txn!$B4593="","",Txn!$E4593)</f>
        <v>0</v>
      </c>
      <c r="I9174" s="40">
        <f>IF(Txn!$B4593="",0,Txn!$Q4593)</f>
        <v>0</v>
      </c>
      <c r="J9174" s="40">
        <f>IF(Txn!$B4593="",0,Txn!$R4593)</f>
        <v>0</v>
      </c>
      <c r="K9174" s="41">
        <f>IF($A9174="","",IFERROR(VALUE(MID($A9174,6,2)),""))</f>
        <v>0</v>
      </c>
      <c r="L9174" s="39">
        <f>IF(Txn!$K4593="","","طرف مقابل — "&amp;Txn!$K4593)</f>
        <v>0</v>
      </c>
      <c r="N9174" s="42">
        <f>IF($D9174="",0,COUNTIF(BankAccts,$D9174))</f>
        <v>0</v>
      </c>
    </row>
    <row r="9175" spans="1:14">
      <c r="A9175" s="38">
        <f>IF(Txn!$B4594="","",Txn!$B4594)</f>
        <v>0</v>
      </c>
      <c r="B9175" s="38">
        <f>IF(Txn!$B4594="","",Txn!$C4594)</f>
        <v>0</v>
      </c>
      <c r="C9175" s="39">
        <f>IF(Txn!$B4594="","","تراکنش بانکی")</f>
        <v>0</v>
      </c>
      <c r="D9175" s="38">
        <f>IF(Txn!$B4594="","",IF(Txn!$X4594="","",Txn!$X4594))</f>
        <v>0</v>
      </c>
      <c r="E9175" s="39">
        <f>IF($D9175="","",IFERROR(VLOOKUP($D9175,AcctTbl,2,0),""))</f>
        <v>0</v>
      </c>
      <c r="F9175" s="39">
        <f>IF($D9175="","",IFERROR(VLOOKUP($D9175,AcctTbl,3,0),""))</f>
        <v>0</v>
      </c>
      <c r="G9175" s="39">
        <f>IF(Txn!$B4594="","",Txn!$D4594)</f>
        <v>0</v>
      </c>
      <c r="H9175" s="38">
        <f>IF(Txn!$B4594="","",Txn!$E4594)</f>
        <v>0</v>
      </c>
      <c r="I9175" s="40">
        <f>IF(Txn!$B4594="",0,Txn!$O4594)</f>
        <v>0</v>
      </c>
      <c r="J9175" s="40">
        <f>IF(Txn!$B4594="",0,Txn!$P4594)</f>
        <v>0</v>
      </c>
      <c r="K9175" s="41">
        <f>IF($A9175="","",IFERROR(VALUE(MID($A9175,6,2)),""))</f>
        <v>0</v>
      </c>
      <c r="L9175" s="39">
        <f>IF(Txn!$K4594="","",Txn!$K4594)</f>
        <v>0</v>
      </c>
      <c r="N9175" s="42">
        <f>IF($D9175="",0,COUNTIF(BankAccts,$D9175))</f>
        <v>0</v>
      </c>
    </row>
    <row r="9176" spans="1:14">
      <c r="A9176" s="38">
        <f>IF(Txn!$B4594="","",Txn!$B4594)</f>
        <v>0</v>
      </c>
      <c r="B9176" s="38">
        <f>IF(Txn!$B4594="","",Txn!$C4594)</f>
        <v>0</v>
      </c>
      <c r="C9176" s="39">
        <f>IF(Txn!$B4594="","","تراکنش بانکی")</f>
        <v>0</v>
      </c>
      <c r="D9176" s="38">
        <f>IF(Txn!$B4594="","",IF(IF(Txn!$U4594="TRF",Txn!$Y4594,Txn!$Z4594)="","",IF(Txn!$U4594="TRF",Txn!$Y4594,Txn!$Z4594)))</f>
        <v>0</v>
      </c>
      <c r="E9176" s="39">
        <f>IF($D9176="","",IFERROR(VLOOKUP($D9176,AcctTbl,2,0),""))</f>
        <v>0</v>
      </c>
      <c r="F9176" s="39">
        <f>IF($D9176="","",IFERROR(VLOOKUP($D9176,AcctTbl,3,0),""))</f>
        <v>0</v>
      </c>
      <c r="G9176" s="39">
        <f>IF(Txn!$B4594="","",Txn!$D4594)</f>
        <v>0</v>
      </c>
      <c r="H9176" s="38">
        <f>IF(Txn!$B4594="","",Txn!$E4594)</f>
        <v>0</v>
      </c>
      <c r="I9176" s="40">
        <f>IF(Txn!$B4594="",0,Txn!$Q4594)</f>
        <v>0</v>
      </c>
      <c r="J9176" s="40">
        <f>IF(Txn!$B4594="",0,Txn!$R4594)</f>
        <v>0</v>
      </c>
      <c r="K9176" s="41">
        <f>IF($A9176="","",IFERROR(VALUE(MID($A9176,6,2)),""))</f>
        <v>0</v>
      </c>
      <c r="L9176" s="39">
        <f>IF(Txn!$K4594="","","طرف مقابل — "&amp;Txn!$K4594)</f>
        <v>0</v>
      </c>
      <c r="N9176" s="42">
        <f>IF($D9176="",0,COUNTIF(BankAccts,$D9176))</f>
        <v>0</v>
      </c>
    </row>
    <row r="9177" spans="1:14">
      <c r="A9177" s="38">
        <f>IF(Txn!$B4595="","",Txn!$B4595)</f>
        <v>0</v>
      </c>
      <c r="B9177" s="38">
        <f>IF(Txn!$B4595="","",Txn!$C4595)</f>
        <v>0</v>
      </c>
      <c r="C9177" s="39">
        <f>IF(Txn!$B4595="","","تراکنش بانکی")</f>
        <v>0</v>
      </c>
      <c r="D9177" s="38">
        <f>IF(Txn!$B4595="","",IF(Txn!$X4595="","",Txn!$X4595))</f>
        <v>0</v>
      </c>
      <c r="E9177" s="39">
        <f>IF($D9177="","",IFERROR(VLOOKUP($D9177,AcctTbl,2,0),""))</f>
        <v>0</v>
      </c>
      <c r="F9177" s="39">
        <f>IF($D9177="","",IFERROR(VLOOKUP($D9177,AcctTbl,3,0),""))</f>
        <v>0</v>
      </c>
      <c r="G9177" s="39">
        <f>IF(Txn!$B4595="","",Txn!$D4595)</f>
        <v>0</v>
      </c>
      <c r="H9177" s="38">
        <f>IF(Txn!$B4595="","",Txn!$E4595)</f>
        <v>0</v>
      </c>
      <c r="I9177" s="40">
        <f>IF(Txn!$B4595="",0,Txn!$O4595)</f>
        <v>0</v>
      </c>
      <c r="J9177" s="40">
        <f>IF(Txn!$B4595="",0,Txn!$P4595)</f>
        <v>0</v>
      </c>
      <c r="K9177" s="41">
        <f>IF($A9177="","",IFERROR(VALUE(MID($A9177,6,2)),""))</f>
        <v>0</v>
      </c>
      <c r="L9177" s="39">
        <f>IF(Txn!$K4595="","",Txn!$K4595)</f>
        <v>0</v>
      </c>
      <c r="N9177" s="42">
        <f>IF($D9177="",0,COUNTIF(BankAccts,$D9177))</f>
        <v>0</v>
      </c>
    </row>
    <row r="9178" spans="1:14">
      <c r="A9178" s="38">
        <f>IF(Txn!$B4595="","",Txn!$B4595)</f>
        <v>0</v>
      </c>
      <c r="B9178" s="38">
        <f>IF(Txn!$B4595="","",Txn!$C4595)</f>
        <v>0</v>
      </c>
      <c r="C9178" s="39">
        <f>IF(Txn!$B4595="","","تراکنش بانکی")</f>
        <v>0</v>
      </c>
      <c r="D9178" s="38">
        <f>IF(Txn!$B4595="","",IF(IF(Txn!$U4595="TRF",Txn!$Y4595,Txn!$Z4595)="","",IF(Txn!$U4595="TRF",Txn!$Y4595,Txn!$Z4595)))</f>
        <v>0</v>
      </c>
      <c r="E9178" s="39">
        <f>IF($D9178="","",IFERROR(VLOOKUP($D9178,AcctTbl,2,0),""))</f>
        <v>0</v>
      </c>
      <c r="F9178" s="39">
        <f>IF($D9178="","",IFERROR(VLOOKUP($D9178,AcctTbl,3,0),""))</f>
        <v>0</v>
      </c>
      <c r="G9178" s="39">
        <f>IF(Txn!$B4595="","",Txn!$D4595)</f>
        <v>0</v>
      </c>
      <c r="H9178" s="38">
        <f>IF(Txn!$B4595="","",Txn!$E4595)</f>
        <v>0</v>
      </c>
      <c r="I9178" s="40">
        <f>IF(Txn!$B4595="",0,Txn!$Q4595)</f>
        <v>0</v>
      </c>
      <c r="J9178" s="40">
        <f>IF(Txn!$B4595="",0,Txn!$R4595)</f>
        <v>0</v>
      </c>
      <c r="K9178" s="41">
        <f>IF($A9178="","",IFERROR(VALUE(MID($A9178,6,2)),""))</f>
        <v>0</v>
      </c>
      <c r="L9178" s="39">
        <f>IF(Txn!$K4595="","","طرف مقابل — "&amp;Txn!$K4595)</f>
        <v>0</v>
      </c>
      <c r="N9178" s="42">
        <f>IF($D9178="",0,COUNTIF(BankAccts,$D9178))</f>
        <v>0</v>
      </c>
    </row>
    <row r="9179" spans="1:14">
      <c r="A9179" s="38">
        <f>IF(Txn!$B4596="","",Txn!$B4596)</f>
        <v>0</v>
      </c>
      <c r="B9179" s="38">
        <f>IF(Txn!$B4596="","",Txn!$C4596)</f>
        <v>0</v>
      </c>
      <c r="C9179" s="39">
        <f>IF(Txn!$B4596="","","تراکنش بانکی")</f>
        <v>0</v>
      </c>
      <c r="D9179" s="38">
        <f>IF(Txn!$B4596="","",IF(Txn!$X4596="","",Txn!$X4596))</f>
        <v>0</v>
      </c>
      <c r="E9179" s="39">
        <f>IF($D9179="","",IFERROR(VLOOKUP($D9179,AcctTbl,2,0),""))</f>
        <v>0</v>
      </c>
      <c r="F9179" s="39">
        <f>IF($D9179="","",IFERROR(VLOOKUP($D9179,AcctTbl,3,0),""))</f>
        <v>0</v>
      </c>
      <c r="G9179" s="39">
        <f>IF(Txn!$B4596="","",Txn!$D4596)</f>
        <v>0</v>
      </c>
      <c r="H9179" s="38">
        <f>IF(Txn!$B4596="","",Txn!$E4596)</f>
        <v>0</v>
      </c>
      <c r="I9179" s="40">
        <f>IF(Txn!$B4596="",0,Txn!$O4596)</f>
        <v>0</v>
      </c>
      <c r="J9179" s="40">
        <f>IF(Txn!$B4596="",0,Txn!$P4596)</f>
        <v>0</v>
      </c>
      <c r="K9179" s="41">
        <f>IF($A9179="","",IFERROR(VALUE(MID($A9179,6,2)),""))</f>
        <v>0</v>
      </c>
      <c r="L9179" s="39">
        <f>IF(Txn!$K4596="","",Txn!$K4596)</f>
        <v>0</v>
      </c>
      <c r="N9179" s="42">
        <f>IF($D9179="",0,COUNTIF(BankAccts,$D9179))</f>
        <v>0</v>
      </c>
    </row>
    <row r="9180" spans="1:14">
      <c r="A9180" s="38">
        <f>IF(Txn!$B4596="","",Txn!$B4596)</f>
        <v>0</v>
      </c>
      <c r="B9180" s="38">
        <f>IF(Txn!$B4596="","",Txn!$C4596)</f>
        <v>0</v>
      </c>
      <c r="C9180" s="39">
        <f>IF(Txn!$B4596="","","تراکنش بانکی")</f>
        <v>0</v>
      </c>
      <c r="D9180" s="38">
        <f>IF(Txn!$B4596="","",IF(IF(Txn!$U4596="TRF",Txn!$Y4596,Txn!$Z4596)="","",IF(Txn!$U4596="TRF",Txn!$Y4596,Txn!$Z4596)))</f>
        <v>0</v>
      </c>
      <c r="E9180" s="39">
        <f>IF($D9180="","",IFERROR(VLOOKUP($D9180,AcctTbl,2,0),""))</f>
        <v>0</v>
      </c>
      <c r="F9180" s="39">
        <f>IF($D9180="","",IFERROR(VLOOKUP($D9180,AcctTbl,3,0),""))</f>
        <v>0</v>
      </c>
      <c r="G9180" s="39">
        <f>IF(Txn!$B4596="","",Txn!$D4596)</f>
        <v>0</v>
      </c>
      <c r="H9180" s="38">
        <f>IF(Txn!$B4596="","",Txn!$E4596)</f>
        <v>0</v>
      </c>
      <c r="I9180" s="40">
        <f>IF(Txn!$B4596="",0,Txn!$Q4596)</f>
        <v>0</v>
      </c>
      <c r="J9180" s="40">
        <f>IF(Txn!$B4596="",0,Txn!$R4596)</f>
        <v>0</v>
      </c>
      <c r="K9180" s="41">
        <f>IF($A9180="","",IFERROR(VALUE(MID($A9180,6,2)),""))</f>
        <v>0</v>
      </c>
      <c r="L9180" s="39">
        <f>IF(Txn!$K4596="","","طرف مقابل — "&amp;Txn!$K4596)</f>
        <v>0</v>
      </c>
      <c r="N9180" s="42">
        <f>IF($D9180="",0,COUNTIF(BankAccts,$D9180))</f>
        <v>0</v>
      </c>
    </row>
    <row r="9181" spans="1:14">
      <c r="A9181" s="38">
        <f>IF(Txn!$B4597="","",Txn!$B4597)</f>
        <v>0</v>
      </c>
      <c r="B9181" s="38">
        <f>IF(Txn!$B4597="","",Txn!$C4597)</f>
        <v>0</v>
      </c>
      <c r="C9181" s="39">
        <f>IF(Txn!$B4597="","","تراکنش بانکی")</f>
        <v>0</v>
      </c>
      <c r="D9181" s="38">
        <f>IF(Txn!$B4597="","",IF(Txn!$X4597="","",Txn!$X4597))</f>
        <v>0</v>
      </c>
      <c r="E9181" s="39">
        <f>IF($D9181="","",IFERROR(VLOOKUP($D9181,AcctTbl,2,0),""))</f>
        <v>0</v>
      </c>
      <c r="F9181" s="39">
        <f>IF($D9181="","",IFERROR(VLOOKUP($D9181,AcctTbl,3,0),""))</f>
        <v>0</v>
      </c>
      <c r="G9181" s="39">
        <f>IF(Txn!$B4597="","",Txn!$D4597)</f>
        <v>0</v>
      </c>
      <c r="H9181" s="38">
        <f>IF(Txn!$B4597="","",Txn!$E4597)</f>
        <v>0</v>
      </c>
      <c r="I9181" s="40">
        <f>IF(Txn!$B4597="",0,Txn!$O4597)</f>
        <v>0</v>
      </c>
      <c r="J9181" s="40">
        <f>IF(Txn!$B4597="",0,Txn!$P4597)</f>
        <v>0</v>
      </c>
      <c r="K9181" s="41">
        <f>IF($A9181="","",IFERROR(VALUE(MID($A9181,6,2)),""))</f>
        <v>0</v>
      </c>
      <c r="L9181" s="39">
        <f>IF(Txn!$K4597="","",Txn!$K4597)</f>
        <v>0</v>
      </c>
      <c r="N9181" s="42">
        <f>IF($D9181="",0,COUNTIF(BankAccts,$D9181))</f>
        <v>0</v>
      </c>
    </row>
    <row r="9182" spans="1:14">
      <c r="A9182" s="38">
        <f>IF(Txn!$B4597="","",Txn!$B4597)</f>
        <v>0</v>
      </c>
      <c r="B9182" s="38">
        <f>IF(Txn!$B4597="","",Txn!$C4597)</f>
        <v>0</v>
      </c>
      <c r="C9182" s="39">
        <f>IF(Txn!$B4597="","","تراکنش بانکی")</f>
        <v>0</v>
      </c>
      <c r="D9182" s="38">
        <f>IF(Txn!$B4597="","",IF(IF(Txn!$U4597="TRF",Txn!$Y4597,Txn!$Z4597)="","",IF(Txn!$U4597="TRF",Txn!$Y4597,Txn!$Z4597)))</f>
        <v>0</v>
      </c>
      <c r="E9182" s="39">
        <f>IF($D9182="","",IFERROR(VLOOKUP($D9182,AcctTbl,2,0),""))</f>
        <v>0</v>
      </c>
      <c r="F9182" s="39">
        <f>IF($D9182="","",IFERROR(VLOOKUP($D9182,AcctTbl,3,0),""))</f>
        <v>0</v>
      </c>
      <c r="G9182" s="39">
        <f>IF(Txn!$B4597="","",Txn!$D4597)</f>
        <v>0</v>
      </c>
      <c r="H9182" s="38">
        <f>IF(Txn!$B4597="","",Txn!$E4597)</f>
        <v>0</v>
      </c>
      <c r="I9182" s="40">
        <f>IF(Txn!$B4597="",0,Txn!$Q4597)</f>
        <v>0</v>
      </c>
      <c r="J9182" s="40">
        <f>IF(Txn!$B4597="",0,Txn!$R4597)</f>
        <v>0</v>
      </c>
      <c r="K9182" s="41">
        <f>IF($A9182="","",IFERROR(VALUE(MID($A9182,6,2)),""))</f>
        <v>0</v>
      </c>
      <c r="L9182" s="39">
        <f>IF(Txn!$K4597="","","طرف مقابل — "&amp;Txn!$K4597)</f>
        <v>0</v>
      </c>
      <c r="N9182" s="42">
        <f>IF($D9182="",0,COUNTIF(BankAccts,$D9182))</f>
        <v>0</v>
      </c>
    </row>
    <row r="9183" spans="1:14">
      <c r="A9183" s="38">
        <f>IF(Txn!$B4598="","",Txn!$B4598)</f>
        <v>0</v>
      </c>
      <c r="B9183" s="38">
        <f>IF(Txn!$B4598="","",Txn!$C4598)</f>
        <v>0</v>
      </c>
      <c r="C9183" s="39">
        <f>IF(Txn!$B4598="","","تراکنش بانکی")</f>
        <v>0</v>
      </c>
      <c r="D9183" s="38">
        <f>IF(Txn!$B4598="","",IF(Txn!$X4598="","",Txn!$X4598))</f>
        <v>0</v>
      </c>
      <c r="E9183" s="39">
        <f>IF($D9183="","",IFERROR(VLOOKUP($D9183,AcctTbl,2,0),""))</f>
        <v>0</v>
      </c>
      <c r="F9183" s="39">
        <f>IF($D9183="","",IFERROR(VLOOKUP($D9183,AcctTbl,3,0),""))</f>
        <v>0</v>
      </c>
      <c r="G9183" s="39">
        <f>IF(Txn!$B4598="","",Txn!$D4598)</f>
        <v>0</v>
      </c>
      <c r="H9183" s="38">
        <f>IF(Txn!$B4598="","",Txn!$E4598)</f>
        <v>0</v>
      </c>
      <c r="I9183" s="40">
        <f>IF(Txn!$B4598="",0,Txn!$O4598)</f>
        <v>0</v>
      </c>
      <c r="J9183" s="40">
        <f>IF(Txn!$B4598="",0,Txn!$P4598)</f>
        <v>0</v>
      </c>
      <c r="K9183" s="41">
        <f>IF($A9183="","",IFERROR(VALUE(MID($A9183,6,2)),""))</f>
        <v>0</v>
      </c>
      <c r="L9183" s="39">
        <f>IF(Txn!$K4598="","",Txn!$K4598)</f>
        <v>0</v>
      </c>
      <c r="N9183" s="42">
        <f>IF($D9183="",0,COUNTIF(BankAccts,$D9183))</f>
        <v>0</v>
      </c>
    </row>
    <row r="9184" spans="1:14">
      <c r="A9184" s="38">
        <f>IF(Txn!$B4598="","",Txn!$B4598)</f>
        <v>0</v>
      </c>
      <c r="B9184" s="38">
        <f>IF(Txn!$B4598="","",Txn!$C4598)</f>
        <v>0</v>
      </c>
      <c r="C9184" s="39">
        <f>IF(Txn!$B4598="","","تراکنش بانکی")</f>
        <v>0</v>
      </c>
      <c r="D9184" s="38">
        <f>IF(Txn!$B4598="","",IF(IF(Txn!$U4598="TRF",Txn!$Y4598,Txn!$Z4598)="","",IF(Txn!$U4598="TRF",Txn!$Y4598,Txn!$Z4598)))</f>
        <v>0</v>
      </c>
      <c r="E9184" s="39">
        <f>IF($D9184="","",IFERROR(VLOOKUP($D9184,AcctTbl,2,0),""))</f>
        <v>0</v>
      </c>
      <c r="F9184" s="39">
        <f>IF($D9184="","",IFERROR(VLOOKUP($D9184,AcctTbl,3,0),""))</f>
        <v>0</v>
      </c>
      <c r="G9184" s="39">
        <f>IF(Txn!$B4598="","",Txn!$D4598)</f>
        <v>0</v>
      </c>
      <c r="H9184" s="38">
        <f>IF(Txn!$B4598="","",Txn!$E4598)</f>
        <v>0</v>
      </c>
      <c r="I9184" s="40">
        <f>IF(Txn!$B4598="",0,Txn!$Q4598)</f>
        <v>0</v>
      </c>
      <c r="J9184" s="40">
        <f>IF(Txn!$B4598="",0,Txn!$R4598)</f>
        <v>0</v>
      </c>
      <c r="K9184" s="41">
        <f>IF($A9184="","",IFERROR(VALUE(MID($A9184,6,2)),""))</f>
        <v>0</v>
      </c>
      <c r="L9184" s="39">
        <f>IF(Txn!$K4598="","","طرف مقابل — "&amp;Txn!$K4598)</f>
        <v>0</v>
      </c>
      <c r="N9184" s="42">
        <f>IF($D9184="",0,COUNTIF(BankAccts,$D9184))</f>
        <v>0</v>
      </c>
    </row>
    <row r="9185" spans="1:14">
      <c r="A9185" s="38">
        <f>IF(Txn!$B4599="","",Txn!$B4599)</f>
        <v>0</v>
      </c>
      <c r="B9185" s="38">
        <f>IF(Txn!$B4599="","",Txn!$C4599)</f>
        <v>0</v>
      </c>
      <c r="C9185" s="39">
        <f>IF(Txn!$B4599="","","تراکنش بانکی")</f>
        <v>0</v>
      </c>
      <c r="D9185" s="38">
        <f>IF(Txn!$B4599="","",IF(Txn!$X4599="","",Txn!$X4599))</f>
        <v>0</v>
      </c>
      <c r="E9185" s="39">
        <f>IF($D9185="","",IFERROR(VLOOKUP($D9185,AcctTbl,2,0),""))</f>
        <v>0</v>
      </c>
      <c r="F9185" s="39">
        <f>IF($D9185="","",IFERROR(VLOOKUP($D9185,AcctTbl,3,0),""))</f>
        <v>0</v>
      </c>
      <c r="G9185" s="39">
        <f>IF(Txn!$B4599="","",Txn!$D4599)</f>
        <v>0</v>
      </c>
      <c r="H9185" s="38">
        <f>IF(Txn!$B4599="","",Txn!$E4599)</f>
        <v>0</v>
      </c>
      <c r="I9185" s="40">
        <f>IF(Txn!$B4599="",0,Txn!$O4599)</f>
        <v>0</v>
      </c>
      <c r="J9185" s="40">
        <f>IF(Txn!$B4599="",0,Txn!$P4599)</f>
        <v>0</v>
      </c>
      <c r="K9185" s="41">
        <f>IF($A9185="","",IFERROR(VALUE(MID($A9185,6,2)),""))</f>
        <v>0</v>
      </c>
      <c r="L9185" s="39">
        <f>IF(Txn!$K4599="","",Txn!$K4599)</f>
        <v>0</v>
      </c>
      <c r="N9185" s="42">
        <f>IF($D9185="",0,COUNTIF(BankAccts,$D9185))</f>
        <v>0</v>
      </c>
    </row>
    <row r="9186" spans="1:14">
      <c r="A9186" s="38">
        <f>IF(Txn!$B4599="","",Txn!$B4599)</f>
        <v>0</v>
      </c>
      <c r="B9186" s="38">
        <f>IF(Txn!$B4599="","",Txn!$C4599)</f>
        <v>0</v>
      </c>
      <c r="C9186" s="39">
        <f>IF(Txn!$B4599="","","تراکنش بانکی")</f>
        <v>0</v>
      </c>
      <c r="D9186" s="38">
        <f>IF(Txn!$B4599="","",IF(IF(Txn!$U4599="TRF",Txn!$Y4599,Txn!$Z4599)="","",IF(Txn!$U4599="TRF",Txn!$Y4599,Txn!$Z4599)))</f>
        <v>0</v>
      </c>
      <c r="E9186" s="39">
        <f>IF($D9186="","",IFERROR(VLOOKUP($D9186,AcctTbl,2,0),""))</f>
        <v>0</v>
      </c>
      <c r="F9186" s="39">
        <f>IF($D9186="","",IFERROR(VLOOKUP($D9186,AcctTbl,3,0),""))</f>
        <v>0</v>
      </c>
      <c r="G9186" s="39">
        <f>IF(Txn!$B4599="","",Txn!$D4599)</f>
        <v>0</v>
      </c>
      <c r="H9186" s="38">
        <f>IF(Txn!$B4599="","",Txn!$E4599)</f>
        <v>0</v>
      </c>
      <c r="I9186" s="40">
        <f>IF(Txn!$B4599="",0,Txn!$Q4599)</f>
        <v>0</v>
      </c>
      <c r="J9186" s="40">
        <f>IF(Txn!$B4599="",0,Txn!$R4599)</f>
        <v>0</v>
      </c>
      <c r="K9186" s="41">
        <f>IF($A9186="","",IFERROR(VALUE(MID($A9186,6,2)),""))</f>
        <v>0</v>
      </c>
      <c r="L9186" s="39">
        <f>IF(Txn!$K4599="","","طرف مقابل — "&amp;Txn!$K4599)</f>
        <v>0</v>
      </c>
      <c r="N9186" s="42">
        <f>IF($D9186="",0,COUNTIF(BankAccts,$D9186))</f>
        <v>0</v>
      </c>
    </row>
    <row r="9187" spans="1:14">
      <c r="A9187" s="38">
        <f>IF(Txn!$B4600="","",Txn!$B4600)</f>
        <v>0</v>
      </c>
      <c r="B9187" s="38">
        <f>IF(Txn!$B4600="","",Txn!$C4600)</f>
        <v>0</v>
      </c>
      <c r="C9187" s="39">
        <f>IF(Txn!$B4600="","","تراکنش بانکی")</f>
        <v>0</v>
      </c>
      <c r="D9187" s="38">
        <f>IF(Txn!$B4600="","",IF(Txn!$X4600="","",Txn!$X4600))</f>
        <v>0</v>
      </c>
      <c r="E9187" s="39">
        <f>IF($D9187="","",IFERROR(VLOOKUP($D9187,AcctTbl,2,0),""))</f>
        <v>0</v>
      </c>
      <c r="F9187" s="39">
        <f>IF($D9187="","",IFERROR(VLOOKUP($D9187,AcctTbl,3,0),""))</f>
        <v>0</v>
      </c>
      <c r="G9187" s="39">
        <f>IF(Txn!$B4600="","",Txn!$D4600)</f>
        <v>0</v>
      </c>
      <c r="H9187" s="38">
        <f>IF(Txn!$B4600="","",Txn!$E4600)</f>
        <v>0</v>
      </c>
      <c r="I9187" s="40">
        <f>IF(Txn!$B4600="",0,Txn!$O4600)</f>
        <v>0</v>
      </c>
      <c r="J9187" s="40">
        <f>IF(Txn!$B4600="",0,Txn!$P4600)</f>
        <v>0</v>
      </c>
      <c r="K9187" s="41">
        <f>IF($A9187="","",IFERROR(VALUE(MID($A9187,6,2)),""))</f>
        <v>0</v>
      </c>
      <c r="L9187" s="39">
        <f>IF(Txn!$K4600="","",Txn!$K4600)</f>
        <v>0</v>
      </c>
      <c r="N9187" s="42">
        <f>IF($D9187="",0,COUNTIF(BankAccts,$D9187))</f>
        <v>0</v>
      </c>
    </row>
    <row r="9188" spans="1:14">
      <c r="A9188" s="38">
        <f>IF(Txn!$B4600="","",Txn!$B4600)</f>
        <v>0</v>
      </c>
      <c r="B9188" s="38">
        <f>IF(Txn!$B4600="","",Txn!$C4600)</f>
        <v>0</v>
      </c>
      <c r="C9188" s="39">
        <f>IF(Txn!$B4600="","","تراکنش بانکی")</f>
        <v>0</v>
      </c>
      <c r="D9188" s="38">
        <f>IF(Txn!$B4600="","",IF(IF(Txn!$U4600="TRF",Txn!$Y4600,Txn!$Z4600)="","",IF(Txn!$U4600="TRF",Txn!$Y4600,Txn!$Z4600)))</f>
        <v>0</v>
      </c>
      <c r="E9188" s="39">
        <f>IF($D9188="","",IFERROR(VLOOKUP($D9188,AcctTbl,2,0),""))</f>
        <v>0</v>
      </c>
      <c r="F9188" s="39">
        <f>IF($D9188="","",IFERROR(VLOOKUP($D9188,AcctTbl,3,0),""))</f>
        <v>0</v>
      </c>
      <c r="G9188" s="39">
        <f>IF(Txn!$B4600="","",Txn!$D4600)</f>
        <v>0</v>
      </c>
      <c r="H9188" s="38">
        <f>IF(Txn!$B4600="","",Txn!$E4600)</f>
        <v>0</v>
      </c>
      <c r="I9188" s="40">
        <f>IF(Txn!$B4600="",0,Txn!$Q4600)</f>
        <v>0</v>
      </c>
      <c r="J9188" s="40">
        <f>IF(Txn!$B4600="",0,Txn!$R4600)</f>
        <v>0</v>
      </c>
      <c r="K9188" s="41">
        <f>IF($A9188="","",IFERROR(VALUE(MID($A9188,6,2)),""))</f>
        <v>0</v>
      </c>
      <c r="L9188" s="39">
        <f>IF(Txn!$K4600="","","طرف مقابل — "&amp;Txn!$K4600)</f>
        <v>0</v>
      </c>
      <c r="N9188" s="42">
        <f>IF($D9188="",0,COUNTIF(BankAccts,$D9188))</f>
        <v>0</v>
      </c>
    </row>
    <row r="9189" spans="1:14">
      <c r="A9189" s="38">
        <f>IF(Txn!$B4601="","",Txn!$B4601)</f>
        <v>0</v>
      </c>
      <c r="B9189" s="38">
        <f>IF(Txn!$B4601="","",Txn!$C4601)</f>
        <v>0</v>
      </c>
      <c r="C9189" s="39">
        <f>IF(Txn!$B4601="","","تراکنش بانکی")</f>
        <v>0</v>
      </c>
      <c r="D9189" s="38">
        <f>IF(Txn!$B4601="","",IF(Txn!$X4601="","",Txn!$X4601))</f>
        <v>0</v>
      </c>
      <c r="E9189" s="39">
        <f>IF($D9189="","",IFERROR(VLOOKUP($D9189,AcctTbl,2,0),""))</f>
        <v>0</v>
      </c>
      <c r="F9189" s="39">
        <f>IF($D9189="","",IFERROR(VLOOKUP($D9189,AcctTbl,3,0),""))</f>
        <v>0</v>
      </c>
      <c r="G9189" s="39">
        <f>IF(Txn!$B4601="","",Txn!$D4601)</f>
        <v>0</v>
      </c>
      <c r="H9189" s="38">
        <f>IF(Txn!$B4601="","",Txn!$E4601)</f>
        <v>0</v>
      </c>
      <c r="I9189" s="40">
        <f>IF(Txn!$B4601="",0,Txn!$O4601)</f>
        <v>0</v>
      </c>
      <c r="J9189" s="40">
        <f>IF(Txn!$B4601="",0,Txn!$P4601)</f>
        <v>0</v>
      </c>
      <c r="K9189" s="41">
        <f>IF($A9189="","",IFERROR(VALUE(MID($A9189,6,2)),""))</f>
        <v>0</v>
      </c>
      <c r="L9189" s="39">
        <f>IF(Txn!$K4601="","",Txn!$K4601)</f>
        <v>0</v>
      </c>
      <c r="N9189" s="42">
        <f>IF($D9189="",0,COUNTIF(BankAccts,$D9189))</f>
        <v>0</v>
      </c>
    </row>
    <row r="9190" spans="1:14">
      <c r="A9190" s="38">
        <f>IF(Txn!$B4601="","",Txn!$B4601)</f>
        <v>0</v>
      </c>
      <c r="B9190" s="38">
        <f>IF(Txn!$B4601="","",Txn!$C4601)</f>
        <v>0</v>
      </c>
      <c r="C9190" s="39">
        <f>IF(Txn!$B4601="","","تراکنش بانکی")</f>
        <v>0</v>
      </c>
      <c r="D9190" s="38">
        <f>IF(Txn!$B4601="","",IF(IF(Txn!$U4601="TRF",Txn!$Y4601,Txn!$Z4601)="","",IF(Txn!$U4601="TRF",Txn!$Y4601,Txn!$Z4601)))</f>
        <v>0</v>
      </c>
      <c r="E9190" s="39">
        <f>IF($D9190="","",IFERROR(VLOOKUP($D9190,AcctTbl,2,0),""))</f>
        <v>0</v>
      </c>
      <c r="F9190" s="39">
        <f>IF($D9190="","",IFERROR(VLOOKUP($D9190,AcctTbl,3,0),""))</f>
        <v>0</v>
      </c>
      <c r="G9190" s="39">
        <f>IF(Txn!$B4601="","",Txn!$D4601)</f>
        <v>0</v>
      </c>
      <c r="H9190" s="38">
        <f>IF(Txn!$B4601="","",Txn!$E4601)</f>
        <v>0</v>
      </c>
      <c r="I9190" s="40">
        <f>IF(Txn!$B4601="",0,Txn!$Q4601)</f>
        <v>0</v>
      </c>
      <c r="J9190" s="40">
        <f>IF(Txn!$B4601="",0,Txn!$R4601)</f>
        <v>0</v>
      </c>
      <c r="K9190" s="41">
        <f>IF($A9190="","",IFERROR(VALUE(MID($A9190,6,2)),""))</f>
        <v>0</v>
      </c>
      <c r="L9190" s="39">
        <f>IF(Txn!$K4601="","","طرف مقابل — "&amp;Txn!$K4601)</f>
        <v>0</v>
      </c>
      <c r="N9190" s="42">
        <f>IF($D9190="",0,COUNTIF(BankAccts,$D9190))</f>
        <v>0</v>
      </c>
    </row>
    <row r="9191" spans="1:14">
      <c r="A9191" s="38">
        <f>IF(Txn!$B4602="","",Txn!$B4602)</f>
        <v>0</v>
      </c>
      <c r="B9191" s="38">
        <f>IF(Txn!$B4602="","",Txn!$C4602)</f>
        <v>0</v>
      </c>
      <c r="C9191" s="39">
        <f>IF(Txn!$B4602="","","تراکنش بانکی")</f>
        <v>0</v>
      </c>
      <c r="D9191" s="38">
        <f>IF(Txn!$B4602="","",IF(Txn!$X4602="","",Txn!$X4602))</f>
        <v>0</v>
      </c>
      <c r="E9191" s="39">
        <f>IF($D9191="","",IFERROR(VLOOKUP($D9191,AcctTbl,2,0),""))</f>
        <v>0</v>
      </c>
      <c r="F9191" s="39">
        <f>IF($D9191="","",IFERROR(VLOOKUP($D9191,AcctTbl,3,0),""))</f>
        <v>0</v>
      </c>
      <c r="G9191" s="39">
        <f>IF(Txn!$B4602="","",Txn!$D4602)</f>
        <v>0</v>
      </c>
      <c r="H9191" s="38">
        <f>IF(Txn!$B4602="","",Txn!$E4602)</f>
        <v>0</v>
      </c>
      <c r="I9191" s="40">
        <f>IF(Txn!$B4602="",0,Txn!$O4602)</f>
        <v>0</v>
      </c>
      <c r="J9191" s="40">
        <f>IF(Txn!$B4602="",0,Txn!$P4602)</f>
        <v>0</v>
      </c>
      <c r="K9191" s="41">
        <f>IF($A9191="","",IFERROR(VALUE(MID($A9191,6,2)),""))</f>
        <v>0</v>
      </c>
      <c r="L9191" s="39">
        <f>IF(Txn!$K4602="","",Txn!$K4602)</f>
        <v>0</v>
      </c>
      <c r="N9191" s="42">
        <f>IF($D9191="",0,COUNTIF(BankAccts,$D9191))</f>
        <v>0</v>
      </c>
    </row>
    <row r="9192" spans="1:14">
      <c r="A9192" s="38">
        <f>IF(Txn!$B4602="","",Txn!$B4602)</f>
        <v>0</v>
      </c>
      <c r="B9192" s="38">
        <f>IF(Txn!$B4602="","",Txn!$C4602)</f>
        <v>0</v>
      </c>
      <c r="C9192" s="39">
        <f>IF(Txn!$B4602="","","تراکنش بانکی")</f>
        <v>0</v>
      </c>
      <c r="D9192" s="38">
        <f>IF(Txn!$B4602="","",IF(IF(Txn!$U4602="TRF",Txn!$Y4602,Txn!$Z4602)="","",IF(Txn!$U4602="TRF",Txn!$Y4602,Txn!$Z4602)))</f>
        <v>0</v>
      </c>
      <c r="E9192" s="39">
        <f>IF($D9192="","",IFERROR(VLOOKUP($D9192,AcctTbl,2,0),""))</f>
        <v>0</v>
      </c>
      <c r="F9192" s="39">
        <f>IF($D9192="","",IFERROR(VLOOKUP($D9192,AcctTbl,3,0),""))</f>
        <v>0</v>
      </c>
      <c r="G9192" s="39">
        <f>IF(Txn!$B4602="","",Txn!$D4602)</f>
        <v>0</v>
      </c>
      <c r="H9192" s="38">
        <f>IF(Txn!$B4602="","",Txn!$E4602)</f>
        <v>0</v>
      </c>
      <c r="I9192" s="40">
        <f>IF(Txn!$B4602="",0,Txn!$Q4602)</f>
        <v>0</v>
      </c>
      <c r="J9192" s="40">
        <f>IF(Txn!$B4602="",0,Txn!$R4602)</f>
        <v>0</v>
      </c>
      <c r="K9192" s="41">
        <f>IF($A9192="","",IFERROR(VALUE(MID($A9192,6,2)),""))</f>
        <v>0</v>
      </c>
      <c r="L9192" s="39">
        <f>IF(Txn!$K4602="","","طرف مقابل — "&amp;Txn!$K4602)</f>
        <v>0</v>
      </c>
      <c r="N9192" s="42">
        <f>IF($D9192="",0,COUNTIF(BankAccts,$D9192))</f>
        <v>0</v>
      </c>
    </row>
    <row r="9193" spans="1:14">
      <c r="A9193" s="38">
        <f>IF(Txn!$B4603="","",Txn!$B4603)</f>
        <v>0</v>
      </c>
      <c r="B9193" s="38">
        <f>IF(Txn!$B4603="","",Txn!$C4603)</f>
        <v>0</v>
      </c>
      <c r="C9193" s="39">
        <f>IF(Txn!$B4603="","","تراکنش بانکی")</f>
        <v>0</v>
      </c>
      <c r="D9193" s="38">
        <f>IF(Txn!$B4603="","",IF(Txn!$X4603="","",Txn!$X4603))</f>
        <v>0</v>
      </c>
      <c r="E9193" s="39">
        <f>IF($D9193="","",IFERROR(VLOOKUP($D9193,AcctTbl,2,0),""))</f>
        <v>0</v>
      </c>
      <c r="F9193" s="39">
        <f>IF($D9193="","",IFERROR(VLOOKUP($D9193,AcctTbl,3,0),""))</f>
        <v>0</v>
      </c>
      <c r="G9193" s="39">
        <f>IF(Txn!$B4603="","",Txn!$D4603)</f>
        <v>0</v>
      </c>
      <c r="H9193" s="38">
        <f>IF(Txn!$B4603="","",Txn!$E4603)</f>
        <v>0</v>
      </c>
      <c r="I9193" s="40">
        <f>IF(Txn!$B4603="",0,Txn!$O4603)</f>
        <v>0</v>
      </c>
      <c r="J9193" s="40">
        <f>IF(Txn!$B4603="",0,Txn!$P4603)</f>
        <v>0</v>
      </c>
      <c r="K9193" s="41">
        <f>IF($A9193="","",IFERROR(VALUE(MID($A9193,6,2)),""))</f>
        <v>0</v>
      </c>
      <c r="L9193" s="39">
        <f>IF(Txn!$K4603="","",Txn!$K4603)</f>
        <v>0</v>
      </c>
      <c r="N9193" s="42">
        <f>IF($D9193="",0,COUNTIF(BankAccts,$D9193))</f>
        <v>0</v>
      </c>
    </row>
    <row r="9194" spans="1:14">
      <c r="A9194" s="38">
        <f>IF(Txn!$B4603="","",Txn!$B4603)</f>
        <v>0</v>
      </c>
      <c r="B9194" s="38">
        <f>IF(Txn!$B4603="","",Txn!$C4603)</f>
        <v>0</v>
      </c>
      <c r="C9194" s="39">
        <f>IF(Txn!$B4603="","","تراکنش بانکی")</f>
        <v>0</v>
      </c>
      <c r="D9194" s="38">
        <f>IF(Txn!$B4603="","",IF(IF(Txn!$U4603="TRF",Txn!$Y4603,Txn!$Z4603)="","",IF(Txn!$U4603="TRF",Txn!$Y4603,Txn!$Z4603)))</f>
        <v>0</v>
      </c>
      <c r="E9194" s="39">
        <f>IF($D9194="","",IFERROR(VLOOKUP($D9194,AcctTbl,2,0),""))</f>
        <v>0</v>
      </c>
      <c r="F9194" s="39">
        <f>IF($D9194="","",IFERROR(VLOOKUP($D9194,AcctTbl,3,0),""))</f>
        <v>0</v>
      </c>
      <c r="G9194" s="39">
        <f>IF(Txn!$B4603="","",Txn!$D4603)</f>
        <v>0</v>
      </c>
      <c r="H9194" s="38">
        <f>IF(Txn!$B4603="","",Txn!$E4603)</f>
        <v>0</v>
      </c>
      <c r="I9194" s="40">
        <f>IF(Txn!$B4603="",0,Txn!$Q4603)</f>
        <v>0</v>
      </c>
      <c r="J9194" s="40">
        <f>IF(Txn!$B4603="",0,Txn!$R4603)</f>
        <v>0</v>
      </c>
      <c r="K9194" s="41">
        <f>IF($A9194="","",IFERROR(VALUE(MID($A9194,6,2)),""))</f>
        <v>0</v>
      </c>
      <c r="L9194" s="39">
        <f>IF(Txn!$K4603="","","طرف مقابل — "&amp;Txn!$K4603)</f>
        <v>0</v>
      </c>
      <c r="N9194" s="42">
        <f>IF($D9194="",0,COUNTIF(BankAccts,$D9194))</f>
        <v>0</v>
      </c>
    </row>
    <row r="9195" spans="1:14">
      <c r="A9195" s="38">
        <f>IF(Txn!$B4604="","",Txn!$B4604)</f>
        <v>0</v>
      </c>
      <c r="B9195" s="38">
        <f>IF(Txn!$B4604="","",Txn!$C4604)</f>
        <v>0</v>
      </c>
      <c r="C9195" s="39">
        <f>IF(Txn!$B4604="","","تراکنش بانکی")</f>
        <v>0</v>
      </c>
      <c r="D9195" s="38">
        <f>IF(Txn!$B4604="","",IF(Txn!$X4604="","",Txn!$X4604))</f>
        <v>0</v>
      </c>
      <c r="E9195" s="39">
        <f>IF($D9195="","",IFERROR(VLOOKUP($D9195,AcctTbl,2,0),""))</f>
        <v>0</v>
      </c>
      <c r="F9195" s="39">
        <f>IF($D9195="","",IFERROR(VLOOKUP($D9195,AcctTbl,3,0),""))</f>
        <v>0</v>
      </c>
      <c r="G9195" s="39">
        <f>IF(Txn!$B4604="","",Txn!$D4604)</f>
        <v>0</v>
      </c>
      <c r="H9195" s="38">
        <f>IF(Txn!$B4604="","",Txn!$E4604)</f>
        <v>0</v>
      </c>
      <c r="I9195" s="40">
        <f>IF(Txn!$B4604="",0,Txn!$O4604)</f>
        <v>0</v>
      </c>
      <c r="J9195" s="40">
        <f>IF(Txn!$B4604="",0,Txn!$P4604)</f>
        <v>0</v>
      </c>
      <c r="K9195" s="41">
        <f>IF($A9195="","",IFERROR(VALUE(MID($A9195,6,2)),""))</f>
        <v>0</v>
      </c>
      <c r="L9195" s="39">
        <f>IF(Txn!$K4604="","",Txn!$K4604)</f>
        <v>0</v>
      </c>
      <c r="N9195" s="42">
        <f>IF($D9195="",0,COUNTIF(BankAccts,$D9195))</f>
        <v>0</v>
      </c>
    </row>
    <row r="9196" spans="1:14">
      <c r="A9196" s="38">
        <f>IF(Txn!$B4604="","",Txn!$B4604)</f>
        <v>0</v>
      </c>
      <c r="B9196" s="38">
        <f>IF(Txn!$B4604="","",Txn!$C4604)</f>
        <v>0</v>
      </c>
      <c r="C9196" s="39">
        <f>IF(Txn!$B4604="","","تراکنش بانکی")</f>
        <v>0</v>
      </c>
      <c r="D9196" s="38">
        <f>IF(Txn!$B4604="","",IF(IF(Txn!$U4604="TRF",Txn!$Y4604,Txn!$Z4604)="","",IF(Txn!$U4604="TRF",Txn!$Y4604,Txn!$Z4604)))</f>
        <v>0</v>
      </c>
      <c r="E9196" s="39">
        <f>IF($D9196="","",IFERROR(VLOOKUP($D9196,AcctTbl,2,0),""))</f>
        <v>0</v>
      </c>
      <c r="F9196" s="39">
        <f>IF($D9196="","",IFERROR(VLOOKUP($D9196,AcctTbl,3,0),""))</f>
        <v>0</v>
      </c>
      <c r="G9196" s="39">
        <f>IF(Txn!$B4604="","",Txn!$D4604)</f>
        <v>0</v>
      </c>
      <c r="H9196" s="38">
        <f>IF(Txn!$B4604="","",Txn!$E4604)</f>
        <v>0</v>
      </c>
      <c r="I9196" s="40">
        <f>IF(Txn!$B4604="",0,Txn!$Q4604)</f>
        <v>0</v>
      </c>
      <c r="J9196" s="40">
        <f>IF(Txn!$B4604="",0,Txn!$R4604)</f>
        <v>0</v>
      </c>
      <c r="K9196" s="41">
        <f>IF($A9196="","",IFERROR(VALUE(MID($A9196,6,2)),""))</f>
        <v>0</v>
      </c>
      <c r="L9196" s="39">
        <f>IF(Txn!$K4604="","","طرف مقابل — "&amp;Txn!$K4604)</f>
        <v>0</v>
      </c>
      <c r="N9196" s="42">
        <f>IF($D9196="",0,COUNTIF(BankAccts,$D9196))</f>
        <v>0</v>
      </c>
    </row>
    <row r="9197" spans="1:14">
      <c r="A9197" s="38">
        <f>IF(Txn!$B4605="","",Txn!$B4605)</f>
        <v>0</v>
      </c>
      <c r="B9197" s="38">
        <f>IF(Txn!$B4605="","",Txn!$C4605)</f>
        <v>0</v>
      </c>
      <c r="C9197" s="39">
        <f>IF(Txn!$B4605="","","تراکنش بانکی")</f>
        <v>0</v>
      </c>
      <c r="D9197" s="38">
        <f>IF(Txn!$B4605="","",IF(Txn!$X4605="","",Txn!$X4605))</f>
        <v>0</v>
      </c>
      <c r="E9197" s="39">
        <f>IF($D9197="","",IFERROR(VLOOKUP($D9197,AcctTbl,2,0),""))</f>
        <v>0</v>
      </c>
      <c r="F9197" s="39">
        <f>IF($D9197="","",IFERROR(VLOOKUP($D9197,AcctTbl,3,0),""))</f>
        <v>0</v>
      </c>
      <c r="G9197" s="39">
        <f>IF(Txn!$B4605="","",Txn!$D4605)</f>
        <v>0</v>
      </c>
      <c r="H9197" s="38">
        <f>IF(Txn!$B4605="","",Txn!$E4605)</f>
        <v>0</v>
      </c>
      <c r="I9197" s="40">
        <f>IF(Txn!$B4605="",0,Txn!$O4605)</f>
        <v>0</v>
      </c>
      <c r="J9197" s="40">
        <f>IF(Txn!$B4605="",0,Txn!$P4605)</f>
        <v>0</v>
      </c>
      <c r="K9197" s="41">
        <f>IF($A9197="","",IFERROR(VALUE(MID($A9197,6,2)),""))</f>
        <v>0</v>
      </c>
      <c r="L9197" s="39">
        <f>IF(Txn!$K4605="","",Txn!$K4605)</f>
        <v>0</v>
      </c>
      <c r="N9197" s="42">
        <f>IF($D9197="",0,COUNTIF(BankAccts,$D9197))</f>
        <v>0</v>
      </c>
    </row>
    <row r="9198" spans="1:14">
      <c r="A9198" s="38">
        <f>IF(Txn!$B4605="","",Txn!$B4605)</f>
        <v>0</v>
      </c>
      <c r="B9198" s="38">
        <f>IF(Txn!$B4605="","",Txn!$C4605)</f>
        <v>0</v>
      </c>
      <c r="C9198" s="39">
        <f>IF(Txn!$B4605="","","تراکنش بانکی")</f>
        <v>0</v>
      </c>
      <c r="D9198" s="38">
        <f>IF(Txn!$B4605="","",IF(IF(Txn!$U4605="TRF",Txn!$Y4605,Txn!$Z4605)="","",IF(Txn!$U4605="TRF",Txn!$Y4605,Txn!$Z4605)))</f>
        <v>0</v>
      </c>
      <c r="E9198" s="39">
        <f>IF($D9198="","",IFERROR(VLOOKUP($D9198,AcctTbl,2,0),""))</f>
        <v>0</v>
      </c>
      <c r="F9198" s="39">
        <f>IF($D9198="","",IFERROR(VLOOKUP($D9198,AcctTbl,3,0),""))</f>
        <v>0</v>
      </c>
      <c r="G9198" s="39">
        <f>IF(Txn!$B4605="","",Txn!$D4605)</f>
        <v>0</v>
      </c>
      <c r="H9198" s="38">
        <f>IF(Txn!$B4605="","",Txn!$E4605)</f>
        <v>0</v>
      </c>
      <c r="I9198" s="40">
        <f>IF(Txn!$B4605="",0,Txn!$Q4605)</f>
        <v>0</v>
      </c>
      <c r="J9198" s="40">
        <f>IF(Txn!$B4605="",0,Txn!$R4605)</f>
        <v>0</v>
      </c>
      <c r="K9198" s="41">
        <f>IF($A9198="","",IFERROR(VALUE(MID($A9198,6,2)),""))</f>
        <v>0</v>
      </c>
      <c r="L9198" s="39">
        <f>IF(Txn!$K4605="","","طرف مقابل — "&amp;Txn!$K4605)</f>
        <v>0</v>
      </c>
      <c r="N9198" s="42">
        <f>IF($D9198="",0,COUNTIF(BankAccts,$D9198))</f>
        <v>0</v>
      </c>
    </row>
    <row r="9199" spans="1:14">
      <c r="A9199" s="38">
        <f>IF(Txn!$B4606="","",Txn!$B4606)</f>
        <v>0</v>
      </c>
      <c r="B9199" s="38">
        <f>IF(Txn!$B4606="","",Txn!$C4606)</f>
        <v>0</v>
      </c>
      <c r="C9199" s="39">
        <f>IF(Txn!$B4606="","","تراکنش بانکی")</f>
        <v>0</v>
      </c>
      <c r="D9199" s="38">
        <f>IF(Txn!$B4606="","",IF(Txn!$X4606="","",Txn!$X4606))</f>
        <v>0</v>
      </c>
      <c r="E9199" s="39">
        <f>IF($D9199="","",IFERROR(VLOOKUP($D9199,AcctTbl,2,0),""))</f>
        <v>0</v>
      </c>
      <c r="F9199" s="39">
        <f>IF($D9199="","",IFERROR(VLOOKUP($D9199,AcctTbl,3,0),""))</f>
        <v>0</v>
      </c>
      <c r="G9199" s="39">
        <f>IF(Txn!$B4606="","",Txn!$D4606)</f>
        <v>0</v>
      </c>
      <c r="H9199" s="38">
        <f>IF(Txn!$B4606="","",Txn!$E4606)</f>
        <v>0</v>
      </c>
      <c r="I9199" s="40">
        <f>IF(Txn!$B4606="",0,Txn!$O4606)</f>
        <v>0</v>
      </c>
      <c r="J9199" s="40">
        <f>IF(Txn!$B4606="",0,Txn!$P4606)</f>
        <v>0</v>
      </c>
      <c r="K9199" s="41">
        <f>IF($A9199="","",IFERROR(VALUE(MID($A9199,6,2)),""))</f>
        <v>0</v>
      </c>
      <c r="L9199" s="39">
        <f>IF(Txn!$K4606="","",Txn!$K4606)</f>
        <v>0</v>
      </c>
      <c r="N9199" s="42">
        <f>IF($D9199="",0,COUNTIF(BankAccts,$D9199))</f>
        <v>0</v>
      </c>
    </row>
    <row r="9200" spans="1:14">
      <c r="A9200" s="38">
        <f>IF(Txn!$B4606="","",Txn!$B4606)</f>
        <v>0</v>
      </c>
      <c r="B9200" s="38">
        <f>IF(Txn!$B4606="","",Txn!$C4606)</f>
        <v>0</v>
      </c>
      <c r="C9200" s="39">
        <f>IF(Txn!$B4606="","","تراکنش بانکی")</f>
        <v>0</v>
      </c>
      <c r="D9200" s="38">
        <f>IF(Txn!$B4606="","",IF(IF(Txn!$U4606="TRF",Txn!$Y4606,Txn!$Z4606)="","",IF(Txn!$U4606="TRF",Txn!$Y4606,Txn!$Z4606)))</f>
        <v>0</v>
      </c>
      <c r="E9200" s="39">
        <f>IF($D9200="","",IFERROR(VLOOKUP($D9200,AcctTbl,2,0),""))</f>
        <v>0</v>
      </c>
      <c r="F9200" s="39">
        <f>IF($D9200="","",IFERROR(VLOOKUP($D9200,AcctTbl,3,0),""))</f>
        <v>0</v>
      </c>
      <c r="G9200" s="39">
        <f>IF(Txn!$B4606="","",Txn!$D4606)</f>
        <v>0</v>
      </c>
      <c r="H9200" s="38">
        <f>IF(Txn!$B4606="","",Txn!$E4606)</f>
        <v>0</v>
      </c>
      <c r="I9200" s="40">
        <f>IF(Txn!$B4606="",0,Txn!$Q4606)</f>
        <v>0</v>
      </c>
      <c r="J9200" s="40">
        <f>IF(Txn!$B4606="",0,Txn!$R4606)</f>
        <v>0</v>
      </c>
      <c r="K9200" s="41">
        <f>IF($A9200="","",IFERROR(VALUE(MID($A9200,6,2)),""))</f>
        <v>0</v>
      </c>
      <c r="L9200" s="39">
        <f>IF(Txn!$K4606="","","طرف مقابل — "&amp;Txn!$K4606)</f>
        <v>0</v>
      </c>
      <c r="N9200" s="42">
        <f>IF($D9200="",0,COUNTIF(BankAccts,$D9200))</f>
        <v>0</v>
      </c>
    </row>
    <row r="9201" spans="1:14">
      <c r="A9201" s="38">
        <f>IF(Txn!$B4607="","",Txn!$B4607)</f>
        <v>0</v>
      </c>
      <c r="B9201" s="38">
        <f>IF(Txn!$B4607="","",Txn!$C4607)</f>
        <v>0</v>
      </c>
      <c r="C9201" s="39">
        <f>IF(Txn!$B4607="","","تراکنش بانکی")</f>
        <v>0</v>
      </c>
      <c r="D9201" s="38">
        <f>IF(Txn!$B4607="","",IF(Txn!$X4607="","",Txn!$X4607))</f>
        <v>0</v>
      </c>
      <c r="E9201" s="39">
        <f>IF($D9201="","",IFERROR(VLOOKUP($D9201,AcctTbl,2,0),""))</f>
        <v>0</v>
      </c>
      <c r="F9201" s="39">
        <f>IF($D9201="","",IFERROR(VLOOKUP($D9201,AcctTbl,3,0),""))</f>
        <v>0</v>
      </c>
      <c r="G9201" s="39">
        <f>IF(Txn!$B4607="","",Txn!$D4607)</f>
        <v>0</v>
      </c>
      <c r="H9201" s="38">
        <f>IF(Txn!$B4607="","",Txn!$E4607)</f>
        <v>0</v>
      </c>
      <c r="I9201" s="40">
        <f>IF(Txn!$B4607="",0,Txn!$O4607)</f>
        <v>0</v>
      </c>
      <c r="J9201" s="40">
        <f>IF(Txn!$B4607="",0,Txn!$P4607)</f>
        <v>0</v>
      </c>
      <c r="K9201" s="41">
        <f>IF($A9201="","",IFERROR(VALUE(MID($A9201,6,2)),""))</f>
        <v>0</v>
      </c>
      <c r="L9201" s="39">
        <f>IF(Txn!$K4607="","",Txn!$K4607)</f>
        <v>0</v>
      </c>
      <c r="N9201" s="42">
        <f>IF($D9201="",0,COUNTIF(BankAccts,$D9201))</f>
        <v>0</v>
      </c>
    </row>
    <row r="9202" spans="1:14">
      <c r="A9202" s="38">
        <f>IF(Txn!$B4607="","",Txn!$B4607)</f>
        <v>0</v>
      </c>
      <c r="B9202" s="38">
        <f>IF(Txn!$B4607="","",Txn!$C4607)</f>
        <v>0</v>
      </c>
      <c r="C9202" s="39">
        <f>IF(Txn!$B4607="","","تراکنش بانکی")</f>
        <v>0</v>
      </c>
      <c r="D9202" s="38">
        <f>IF(Txn!$B4607="","",IF(IF(Txn!$U4607="TRF",Txn!$Y4607,Txn!$Z4607)="","",IF(Txn!$U4607="TRF",Txn!$Y4607,Txn!$Z4607)))</f>
        <v>0</v>
      </c>
      <c r="E9202" s="39">
        <f>IF($D9202="","",IFERROR(VLOOKUP($D9202,AcctTbl,2,0),""))</f>
        <v>0</v>
      </c>
      <c r="F9202" s="39">
        <f>IF($D9202="","",IFERROR(VLOOKUP($D9202,AcctTbl,3,0),""))</f>
        <v>0</v>
      </c>
      <c r="G9202" s="39">
        <f>IF(Txn!$B4607="","",Txn!$D4607)</f>
        <v>0</v>
      </c>
      <c r="H9202" s="38">
        <f>IF(Txn!$B4607="","",Txn!$E4607)</f>
        <v>0</v>
      </c>
      <c r="I9202" s="40">
        <f>IF(Txn!$B4607="",0,Txn!$Q4607)</f>
        <v>0</v>
      </c>
      <c r="J9202" s="40">
        <f>IF(Txn!$B4607="",0,Txn!$R4607)</f>
        <v>0</v>
      </c>
      <c r="K9202" s="41">
        <f>IF($A9202="","",IFERROR(VALUE(MID($A9202,6,2)),""))</f>
        <v>0</v>
      </c>
      <c r="L9202" s="39">
        <f>IF(Txn!$K4607="","","طرف مقابل — "&amp;Txn!$K4607)</f>
        <v>0</v>
      </c>
      <c r="N9202" s="42">
        <f>IF($D9202="",0,COUNTIF(BankAccts,$D9202))</f>
        <v>0</v>
      </c>
    </row>
    <row r="9203" spans="1:14">
      <c r="A9203" s="38">
        <f>IF(Txn!$B4608="","",Txn!$B4608)</f>
        <v>0</v>
      </c>
      <c r="B9203" s="38">
        <f>IF(Txn!$B4608="","",Txn!$C4608)</f>
        <v>0</v>
      </c>
      <c r="C9203" s="39">
        <f>IF(Txn!$B4608="","","تراکنش بانکی")</f>
        <v>0</v>
      </c>
      <c r="D9203" s="38">
        <f>IF(Txn!$B4608="","",IF(Txn!$X4608="","",Txn!$X4608))</f>
        <v>0</v>
      </c>
      <c r="E9203" s="39">
        <f>IF($D9203="","",IFERROR(VLOOKUP($D9203,AcctTbl,2,0),""))</f>
        <v>0</v>
      </c>
      <c r="F9203" s="39">
        <f>IF($D9203="","",IFERROR(VLOOKUP($D9203,AcctTbl,3,0),""))</f>
        <v>0</v>
      </c>
      <c r="G9203" s="39">
        <f>IF(Txn!$B4608="","",Txn!$D4608)</f>
        <v>0</v>
      </c>
      <c r="H9203" s="38">
        <f>IF(Txn!$B4608="","",Txn!$E4608)</f>
        <v>0</v>
      </c>
      <c r="I9203" s="40">
        <f>IF(Txn!$B4608="",0,Txn!$O4608)</f>
        <v>0</v>
      </c>
      <c r="J9203" s="40">
        <f>IF(Txn!$B4608="",0,Txn!$P4608)</f>
        <v>0</v>
      </c>
      <c r="K9203" s="41">
        <f>IF($A9203="","",IFERROR(VALUE(MID($A9203,6,2)),""))</f>
        <v>0</v>
      </c>
      <c r="L9203" s="39">
        <f>IF(Txn!$K4608="","",Txn!$K4608)</f>
        <v>0</v>
      </c>
      <c r="N9203" s="42">
        <f>IF($D9203="",0,COUNTIF(BankAccts,$D9203))</f>
        <v>0</v>
      </c>
    </row>
    <row r="9204" spans="1:14">
      <c r="A9204" s="38">
        <f>IF(Txn!$B4608="","",Txn!$B4608)</f>
        <v>0</v>
      </c>
      <c r="B9204" s="38">
        <f>IF(Txn!$B4608="","",Txn!$C4608)</f>
        <v>0</v>
      </c>
      <c r="C9204" s="39">
        <f>IF(Txn!$B4608="","","تراکنش بانکی")</f>
        <v>0</v>
      </c>
      <c r="D9204" s="38">
        <f>IF(Txn!$B4608="","",IF(IF(Txn!$U4608="TRF",Txn!$Y4608,Txn!$Z4608)="","",IF(Txn!$U4608="TRF",Txn!$Y4608,Txn!$Z4608)))</f>
        <v>0</v>
      </c>
      <c r="E9204" s="39">
        <f>IF($D9204="","",IFERROR(VLOOKUP($D9204,AcctTbl,2,0),""))</f>
        <v>0</v>
      </c>
      <c r="F9204" s="39">
        <f>IF($D9204="","",IFERROR(VLOOKUP($D9204,AcctTbl,3,0),""))</f>
        <v>0</v>
      </c>
      <c r="G9204" s="39">
        <f>IF(Txn!$B4608="","",Txn!$D4608)</f>
        <v>0</v>
      </c>
      <c r="H9204" s="38">
        <f>IF(Txn!$B4608="","",Txn!$E4608)</f>
        <v>0</v>
      </c>
      <c r="I9204" s="40">
        <f>IF(Txn!$B4608="",0,Txn!$Q4608)</f>
        <v>0</v>
      </c>
      <c r="J9204" s="40">
        <f>IF(Txn!$B4608="",0,Txn!$R4608)</f>
        <v>0</v>
      </c>
      <c r="K9204" s="41">
        <f>IF($A9204="","",IFERROR(VALUE(MID($A9204,6,2)),""))</f>
        <v>0</v>
      </c>
      <c r="L9204" s="39">
        <f>IF(Txn!$K4608="","","طرف مقابل — "&amp;Txn!$K4608)</f>
        <v>0</v>
      </c>
      <c r="N9204" s="42">
        <f>IF($D9204="",0,COUNTIF(BankAccts,$D9204))</f>
        <v>0</v>
      </c>
    </row>
    <row r="9205" spans="1:14">
      <c r="A9205" s="38">
        <f>IF(Txn!$B4609="","",Txn!$B4609)</f>
        <v>0</v>
      </c>
      <c r="B9205" s="38">
        <f>IF(Txn!$B4609="","",Txn!$C4609)</f>
        <v>0</v>
      </c>
      <c r="C9205" s="39">
        <f>IF(Txn!$B4609="","","تراکنش بانکی")</f>
        <v>0</v>
      </c>
      <c r="D9205" s="38">
        <f>IF(Txn!$B4609="","",IF(Txn!$X4609="","",Txn!$X4609))</f>
        <v>0</v>
      </c>
      <c r="E9205" s="39">
        <f>IF($D9205="","",IFERROR(VLOOKUP($D9205,AcctTbl,2,0),""))</f>
        <v>0</v>
      </c>
      <c r="F9205" s="39">
        <f>IF($D9205="","",IFERROR(VLOOKUP($D9205,AcctTbl,3,0),""))</f>
        <v>0</v>
      </c>
      <c r="G9205" s="39">
        <f>IF(Txn!$B4609="","",Txn!$D4609)</f>
        <v>0</v>
      </c>
      <c r="H9205" s="38">
        <f>IF(Txn!$B4609="","",Txn!$E4609)</f>
        <v>0</v>
      </c>
      <c r="I9205" s="40">
        <f>IF(Txn!$B4609="",0,Txn!$O4609)</f>
        <v>0</v>
      </c>
      <c r="J9205" s="40">
        <f>IF(Txn!$B4609="",0,Txn!$P4609)</f>
        <v>0</v>
      </c>
      <c r="K9205" s="41">
        <f>IF($A9205="","",IFERROR(VALUE(MID($A9205,6,2)),""))</f>
        <v>0</v>
      </c>
      <c r="L9205" s="39">
        <f>IF(Txn!$K4609="","",Txn!$K4609)</f>
        <v>0</v>
      </c>
      <c r="N9205" s="42">
        <f>IF($D9205="",0,COUNTIF(BankAccts,$D9205))</f>
        <v>0</v>
      </c>
    </row>
    <row r="9206" spans="1:14">
      <c r="A9206" s="38">
        <f>IF(Txn!$B4609="","",Txn!$B4609)</f>
        <v>0</v>
      </c>
      <c r="B9206" s="38">
        <f>IF(Txn!$B4609="","",Txn!$C4609)</f>
        <v>0</v>
      </c>
      <c r="C9206" s="39">
        <f>IF(Txn!$B4609="","","تراکنش بانکی")</f>
        <v>0</v>
      </c>
      <c r="D9206" s="38">
        <f>IF(Txn!$B4609="","",IF(IF(Txn!$U4609="TRF",Txn!$Y4609,Txn!$Z4609)="","",IF(Txn!$U4609="TRF",Txn!$Y4609,Txn!$Z4609)))</f>
        <v>0</v>
      </c>
      <c r="E9206" s="39">
        <f>IF($D9206="","",IFERROR(VLOOKUP($D9206,AcctTbl,2,0),""))</f>
        <v>0</v>
      </c>
      <c r="F9206" s="39">
        <f>IF($D9206="","",IFERROR(VLOOKUP($D9206,AcctTbl,3,0),""))</f>
        <v>0</v>
      </c>
      <c r="G9206" s="39">
        <f>IF(Txn!$B4609="","",Txn!$D4609)</f>
        <v>0</v>
      </c>
      <c r="H9206" s="38">
        <f>IF(Txn!$B4609="","",Txn!$E4609)</f>
        <v>0</v>
      </c>
      <c r="I9206" s="40">
        <f>IF(Txn!$B4609="",0,Txn!$Q4609)</f>
        <v>0</v>
      </c>
      <c r="J9206" s="40">
        <f>IF(Txn!$B4609="",0,Txn!$R4609)</f>
        <v>0</v>
      </c>
      <c r="K9206" s="41">
        <f>IF($A9206="","",IFERROR(VALUE(MID($A9206,6,2)),""))</f>
        <v>0</v>
      </c>
      <c r="L9206" s="39">
        <f>IF(Txn!$K4609="","","طرف مقابل — "&amp;Txn!$K4609)</f>
        <v>0</v>
      </c>
      <c r="N9206" s="42">
        <f>IF($D9206="",0,COUNTIF(BankAccts,$D9206))</f>
        <v>0</v>
      </c>
    </row>
    <row r="9207" spans="1:14">
      <c r="A9207" s="38">
        <f>IF(Txn!$B4610="","",Txn!$B4610)</f>
        <v>0</v>
      </c>
      <c r="B9207" s="38">
        <f>IF(Txn!$B4610="","",Txn!$C4610)</f>
        <v>0</v>
      </c>
      <c r="C9207" s="39">
        <f>IF(Txn!$B4610="","","تراکنش بانکی")</f>
        <v>0</v>
      </c>
      <c r="D9207" s="38">
        <f>IF(Txn!$B4610="","",IF(Txn!$X4610="","",Txn!$X4610))</f>
        <v>0</v>
      </c>
      <c r="E9207" s="39">
        <f>IF($D9207="","",IFERROR(VLOOKUP($D9207,AcctTbl,2,0),""))</f>
        <v>0</v>
      </c>
      <c r="F9207" s="39">
        <f>IF($D9207="","",IFERROR(VLOOKUP($D9207,AcctTbl,3,0),""))</f>
        <v>0</v>
      </c>
      <c r="G9207" s="39">
        <f>IF(Txn!$B4610="","",Txn!$D4610)</f>
        <v>0</v>
      </c>
      <c r="H9207" s="38">
        <f>IF(Txn!$B4610="","",Txn!$E4610)</f>
        <v>0</v>
      </c>
      <c r="I9207" s="40">
        <f>IF(Txn!$B4610="",0,Txn!$O4610)</f>
        <v>0</v>
      </c>
      <c r="J9207" s="40">
        <f>IF(Txn!$B4610="",0,Txn!$P4610)</f>
        <v>0</v>
      </c>
      <c r="K9207" s="41">
        <f>IF($A9207="","",IFERROR(VALUE(MID($A9207,6,2)),""))</f>
        <v>0</v>
      </c>
      <c r="L9207" s="39">
        <f>IF(Txn!$K4610="","",Txn!$K4610)</f>
        <v>0</v>
      </c>
      <c r="N9207" s="42">
        <f>IF($D9207="",0,COUNTIF(BankAccts,$D9207))</f>
        <v>0</v>
      </c>
    </row>
    <row r="9208" spans="1:14">
      <c r="A9208" s="38">
        <f>IF(Txn!$B4610="","",Txn!$B4610)</f>
        <v>0</v>
      </c>
      <c r="B9208" s="38">
        <f>IF(Txn!$B4610="","",Txn!$C4610)</f>
        <v>0</v>
      </c>
      <c r="C9208" s="39">
        <f>IF(Txn!$B4610="","","تراکنش بانکی")</f>
        <v>0</v>
      </c>
      <c r="D9208" s="38">
        <f>IF(Txn!$B4610="","",IF(IF(Txn!$U4610="TRF",Txn!$Y4610,Txn!$Z4610)="","",IF(Txn!$U4610="TRF",Txn!$Y4610,Txn!$Z4610)))</f>
        <v>0</v>
      </c>
      <c r="E9208" s="39">
        <f>IF($D9208="","",IFERROR(VLOOKUP($D9208,AcctTbl,2,0),""))</f>
        <v>0</v>
      </c>
      <c r="F9208" s="39">
        <f>IF($D9208="","",IFERROR(VLOOKUP($D9208,AcctTbl,3,0),""))</f>
        <v>0</v>
      </c>
      <c r="G9208" s="39">
        <f>IF(Txn!$B4610="","",Txn!$D4610)</f>
        <v>0</v>
      </c>
      <c r="H9208" s="38">
        <f>IF(Txn!$B4610="","",Txn!$E4610)</f>
        <v>0</v>
      </c>
      <c r="I9208" s="40">
        <f>IF(Txn!$B4610="",0,Txn!$Q4610)</f>
        <v>0</v>
      </c>
      <c r="J9208" s="40">
        <f>IF(Txn!$B4610="",0,Txn!$R4610)</f>
        <v>0</v>
      </c>
      <c r="K9208" s="41">
        <f>IF($A9208="","",IFERROR(VALUE(MID($A9208,6,2)),""))</f>
        <v>0</v>
      </c>
      <c r="L9208" s="39">
        <f>IF(Txn!$K4610="","","طرف مقابل — "&amp;Txn!$K4610)</f>
        <v>0</v>
      </c>
      <c r="N9208" s="42">
        <f>IF($D9208="",0,COUNTIF(BankAccts,$D9208))</f>
        <v>0</v>
      </c>
    </row>
    <row r="9209" spans="1:14">
      <c r="A9209" s="38">
        <f>IF(Txn!$B4611="","",Txn!$B4611)</f>
        <v>0</v>
      </c>
      <c r="B9209" s="38">
        <f>IF(Txn!$B4611="","",Txn!$C4611)</f>
        <v>0</v>
      </c>
      <c r="C9209" s="39">
        <f>IF(Txn!$B4611="","","تراکنش بانکی")</f>
        <v>0</v>
      </c>
      <c r="D9209" s="38">
        <f>IF(Txn!$B4611="","",IF(Txn!$X4611="","",Txn!$X4611))</f>
        <v>0</v>
      </c>
      <c r="E9209" s="39">
        <f>IF($D9209="","",IFERROR(VLOOKUP($D9209,AcctTbl,2,0),""))</f>
        <v>0</v>
      </c>
      <c r="F9209" s="39">
        <f>IF($D9209="","",IFERROR(VLOOKUP($D9209,AcctTbl,3,0),""))</f>
        <v>0</v>
      </c>
      <c r="G9209" s="39">
        <f>IF(Txn!$B4611="","",Txn!$D4611)</f>
        <v>0</v>
      </c>
      <c r="H9209" s="38">
        <f>IF(Txn!$B4611="","",Txn!$E4611)</f>
        <v>0</v>
      </c>
      <c r="I9209" s="40">
        <f>IF(Txn!$B4611="",0,Txn!$O4611)</f>
        <v>0</v>
      </c>
      <c r="J9209" s="40">
        <f>IF(Txn!$B4611="",0,Txn!$P4611)</f>
        <v>0</v>
      </c>
      <c r="K9209" s="41">
        <f>IF($A9209="","",IFERROR(VALUE(MID($A9209,6,2)),""))</f>
        <v>0</v>
      </c>
      <c r="L9209" s="39">
        <f>IF(Txn!$K4611="","",Txn!$K4611)</f>
        <v>0</v>
      </c>
      <c r="N9209" s="42">
        <f>IF($D9209="",0,COUNTIF(BankAccts,$D9209))</f>
        <v>0</v>
      </c>
    </row>
    <row r="9210" spans="1:14">
      <c r="A9210" s="38">
        <f>IF(Txn!$B4611="","",Txn!$B4611)</f>
        <v>0</v>
      </c>
      <c r="B9210" s="38">
        <f>IF(Txn!$B4611="","",Txn!$C4611)</f>
        <v>0</v>
      </c>
      <c r="C9210" s="39">
        <f>IF(Txn!$B4611="","","تراکنش بانکی")</f>
        <v>0</v>
      </c>
      <c r="D9210" s="38">
        <f>IF(Txn!$B4611="","",IF(IF(Txn!$U4611="TRF",Txn!$Y4611,Txn!$Z4611)="","",IF(Txn!$U4611="TRF",Txn!$Y4611,Txn!$Z4611)))</f>
        <v>0</v>
      </c>
      <c r="E9210" s="39">
        <f>IF($D9210="","",IFERROR(VLOOKUP($D9210,AcctTbl,2,0),""))</f>
        <v>0</v>
      </c>
      <c r="F9210" s="39">
        <f>IF($D9210="","",IFERROR(VLOOKUP($D9210,AcctTbl,3,0),""))</f>
        <v>0</v>
      </c>
      <c r="G9210" s="39">
        <f>IF(Txn!$B4611="","",Txn!$D4611)</f>
        <v>0</v>
      </c>
      <c r="H9210" s="38">
        <f>IF(Txn!$B4611="","",Txn!$E4611)</f>
        <v>0</v>
      </c>
      <c r="I9210" s="40">
        <f>IF(Txn!$B4611="",0,Txn!$Q4611)</f>
        <v>0</v>
      </c>
      <c r="J9210" s="40">
        <f>IF(Txn!$B4611="",0,Txn!$R4611)</f>
        <v>0</v>
      </c>
      <c r="K9210" s="41">
        <f>IF($A9210="","",IFERROR(VALUE(MID($A9210,6,2)),""))</f>
        <v>0</v>
      </c>
      <c r="L9210" s="39">
        <f>IF(Txn!$K4611="","","طرف مقابل — "&amp;Txn!$K4611)</f>
        <v>0</v>
      </c>
      <c r="N9210" s="42">
        <f>IF($D9210="",0,COUNTIF(BankAccts,$D9210))</f>
        <v>0</v>
      </c>
    </row>
    <row r="9211" spans="1:14">
      <c r="A9211" s="38">
        <f>IF(Txn!$B4612="","",Txn!$B4612)</f>
        <v>0</v>
      </c>
      <c r="B9211" s="38">
        <f>IF(Txn!$B4612="","",Txn!$C4612)</f>
        <v>0</v>
      </c>
      <c r="C9211" s="39">
        <f>IF(Txn!$B4612="","","تراکنش بانکی")</f>
        <v>0</v>
      </c>
      <c r="D9211" s="38">
        <f>IF(Txn!$B4612="","",IF(Txn!$X4612="","",Txn!$X4612))</f>
        <v>0</v>
      </c>
      <c r="E9211" s="39">
        <f>IF($D9211="","",IFERROR(VLOOKUP($D9211,AcctTbl,2,0),""))</f>
        <v>0</v>
      </c>
      <c r="F9211" s="39">
        <f>IF($D9211="","",IFERROR(VLOOKUP($D9211,AcctTbl,3,0),""))</f>
        <v>0</v>
      </c>
      <c r="G9211" s="39">
        <f>IF(Txn!$B4612="","",Txn!$D4612)</f>
        <v>0</v>
      </c>
      <c r="H9211" s="38">
        <f>IF(Txn!$B4612="","",Txn!$E4612)</f>
        <v>0</v>
      </c>
      <c r="I9211" s="40">
        <f>IF(Txn!$B4612="",0,Txn!$O4612)</f>
        <v>0</v>
      </c>
      <c r="J9211" s="40">
        <f>IF(Txn!$B4612="",0,Txn!$P4612)</f>
        <v>0</v>
      </c>
      <c r="K9211" s="41">
        <f>IF($A9211="","",IFERROR(VALUE(MID($A9211,6,2)),""))</f>
        <v>0</v>
      </c>
      <c r="L9211" s="39">
        <f>IF(Txn!$K4612="","",Txn!$K4612)</f>
        <v>0</v>
      </c>
      <c r="N9211" s="42">
        <f>IF($D9211="",0,COUNTIF(BankAccts,$D9211))</f>
        <v>0</v>
      </c>
    </row>
    <row r="9212" spans="1:14">
      <c r="A9212" s="38">
        <f>IF(Txn!$B4612="","",Txn!$B4612)</f>
        <v>0</v>
      </c>
      <c r="B9212" s="38">
        <f>IF(Txn!$B4612="","",Txn!$C4612)</f>
        <v>0</v>
      </c>
      <c r="C9212" s="39">
        <f>IF(Txn!$B4612="","","تراکنش بانکی")</f>
        <v>0</v>
      </c>
      <c r="D9212" s="38">
        <f>IF(Txn!$B4612="","",IF(IF(Txn!$U4612="TRF",Txn!$Y4612,Txn!$Z4612)="","",IF(Txn!$U4612="TRF",Txn!$Y4612,Txn!$Z4612)))</f>
        <v>0</v>
      </c>
      <c r="E9212" s="39">
        <f>IF($D9212="","",IFERROR(VLOOKUP($D9212,AcctTbl,2,0),""))</f>
        <v>0</v>
      </c>
      <c r="F9212" s="39">
        <f>IF($D9212="","",IFERROR(VLOOKUP($D9212,AcctTbl,3,0),""))</f>
        <v>0</v>
      </c>
      <c r="G9212" s="39">
        <f>IF(Txn!$B4612="","",Txn!$D4612)</f>
        <v>0</v>
      </c>
      <c r="H9212" s="38">
        <f>IF(Txn!$B4612="","",Txn!$E4612)</f>
        <v>0</v>
      </c>
      <c r="I9212" s="40">
        <f>IF(Txn!$B4612="",0,Txn!$Q4612)</f>
        <v>0</v>
      </c>
      <c r="J9212" s="40">
        <f>IF(Txn!$B4612="",0,Txn!$R4612)</f>
        <v>0</v>
      </c>
      <c r="K9212" s="41">
        <f>IF($A9212="","",IFERROR(VALUE(MID($A9212,6,2)),""))</f>
        <v>0</v>
      </c>
      <c r="L9212" s="39">
        <f>IF(Txn!$K4612="","","طرف مقابل — "&amp;Txn!$K4612)</f>
        <v>0</v>
      </c>
      <c r="N9212" s="42">
        <f>IF($D9212="",0,COUNTIF(BankAccts,$D9212))</f>
        <v>0</v>
      </c>
    </row>
    <row r="9213" spans="1:14">
      <c r="A9213" s="38">
        <f>IF(Txn!$B4613="","",Txn!$B4613)</f>
        <v>0</v>
      </c>
      <c r="B9213" s="38">
        <f>IF(Txn!$B4613="","",Txn!$C4613)</f>
        <v>0</v>
      </c>
      <c r="C9213" s="39">
        <f>IF(Txn!$B4613="","","تراکنش بانکی")</f>
        <v>0</v>
      </c>
      <c r="D9213" s="38">
        <f>IF(Txn!$B4613="","",IF(Txn!$X4613="","",Txn!$X4613))</f>
        <v>0</v>
      </c>
      <c r="E9213" s="39">
        <f>IF($D9213="","",IFERROR(VLOOKUP($D9213,AcctTbl,2,0),""))</f>
        <v>0</v>
      </c>
      <c r="F9213" s="39">
        <f>IF($D9213="","",IFERROR(VLOOKUP($D9213,AcctTbl,3,0),""))</f>
        <v>0</v>
      </c>
      <c r="G9213" s="39">
        <f>IF(Txn!$B4613="","",Txn!$D4613)</f>
        <v>0</v>
      </c>
      <c r="H9213" s="38">
        <f>IF(Txn!$B4613="","",Txn!$E4613)</f>
        <v>0</v>
      </c>
      <c r="I9213" s="40">
        <f>IF(Txn!$B4613="",0,Txn!$O4613)</f>
        <v>0</v>
      </c>
      <c r="J9213" s="40">
        <f>IF(Txn!$B4613="",0,Txn!$P4613)</f>
        <v>0</v>
      </c>
      <c r="K9213" s="41">
        <f>IF($A9213="","",IFERROR(VALUE(MID($A9213,6,2)),""))</f>
        <v>0</v>
      </c>
      <c r="L9213" s="39">
        <f>IF(Txn!$K4613="","",Txn!$K4613)</f>
        <v>0</v>
      </c>
      <c r="N9213" s="42">
        <f>IF($D9213="",0,COUNTIF(BankAccts,$D9213))</f>
        <v>0</v>
      </c>
    </row>
    <row r="9214" spans="1:14">
      <c r="A9214" s="38">
        <f>IF(Txn!$B4613="","",Txn!$B4613)</f>
        <v>0</v>
      </c>
      <c r="B9214" s="38">
        <f>IF(Txn!$B4613="","",Txn!$C4613)</f>
        <v>0</v>
      </c>
      <c r="C9214" s="39">
        <f>IF(Txn!$B4613="","","تراکنش بانکی")</f>
        <v>0</v>
      </c>
      <c r="D9214" s="38">
        <f>IF(Txn!$B4613="","",IF(IF(Txn!$U4613="TRF",Txn!$Y4613,Txn!$Z4613)="","",IF(Txn!$U4613="TRF",Txn!$Y4613,Txn!$Z4613)))</f>
        <v>0</v>
      </c>
      <c r="E9214" s="39">
        <f>IF($D9214="","",IFERROR(VLOOKUP($D9214,AcctTbl,2,0),""))</f>
        <v>0</v>
      </c>
      <c r="F9214" s="39">
        <f>IF($D9214="","",IFERROR(VLOOKUP($D9214,AcctTbl,3,0),""))</f>
        <v>0</v>
      </c>
      <c r="G9214" s="39">
        <f>IF(Txn!$B4613="","",Txn!$D4613)</f>
        <v>0</v>
      </c>
      <c r="H9214" s="38">
        <f>IF(Txn!$B4613="","",Txn!$E4613)</f>
        <v>0</v>
      </c>
      <c r="I9214" s="40">
        <f>IF(Txn!$B4613="",0,Txn!$Q4613)</f>
        <v>0</v>
      </c>
      <c r="J9214" s="40">
        <f>IF(Txn!$B4613="",0,Txn!$R4613)</f>
        <v>0</v>
      </c>
      <c r="K9214" s="41">
        <f>IF($A9214="","",IFERROR(VALUE(MID($A9214,6,2)),""))</f>
        <v>0</v>
      </c>
      <c r="L9214" s="39">
        <f>IF(Txn!$K4613="","","طرف مقابل — "&amp;Txn!$K4613)</f>
        <v>0</v>
      </c>
      <c r="N9214" s="42">
        <f>IF($D9214="",0,COUNTIF(BankAccts,$D9214))</f>
        <v>0</v>
      </c>
    </row>
    <row r="9215" spans="1:14">
      <c r="A9215" s="38">
        <f>IF(Txn!$B4614="","",Txn!$B4614)</f>
        <v>0</v>
      </c>
      <c r="B9215" s="38">
        <f>IF(Txn!$B4614="","",Txn!$C4614)</f>
        <v>0</v>
      </c>
      <c r="C9215" s="39">
        <f>IF(Txn!$B4614="","","تراکنش بانکی")</f>
        <v>0</v>
      </c>
      <c r="D9215" s="38">
        <f>IF(Txn!$B4614="","",IF(Txn!$X4614="","",Txn!$X4614))</f>
        <v>0</v>
      </c>
      <c r="E9215" s="39">
        <f>IF($D9215="","",IFERROR(VLOOKUP($D9215,AcctTbl,2,0),""))</f>
        <v>0</v>
      </c>
      <c r="F9215" s="39">
        <f>IF($D9215="","",IFERROR(VLOOKUP($D9215,AcctTbl,3,0),""))</f>
        <v>0</v>
      </c>
      <c r="G9215" s="39">
        <f>IF(Txn!$B4614="","",Txn!$D4614)</f>
        <v>0</v>
      </c>
      <c r="H9215" s="38">
        <f>IF(Txn!$B4614="","",Txn!$E4614)</f>
        <v>0</v>
      </c>
      <c r="I9215" s="40">
        <f>IF(Txn!$B4614="",0,Txn!$O4614)</f>
        <v>0</v>
      </c>
      <c r="J9215" s="40">
        <f>IF(Txn!$B4614="",0,Txn!$P4614)</f>
        <v>0</v>
      </c>
      <c r="K9215" s="41">
        <f>IF($A9215="","",IFERROR(VALUE(MID($A9215,6,2)),""))</f>
        <v>0</v>
      </c>
      <c r="L9215" s="39">
        <f>IF(Txn!$K4614="","",Txn!$K4614)</f>
        <v>0</v>
      </c>
      <c r="N9215" s="42">
        <f>IF($D9215="",0,COUNTIF(BankAccts,$D9215))</f>
        <v>0</v>
      </c>
    </row>
    <row r="9216" spans="1:14">
      <c r="A9216" s="38">
        <f>IF(Txn!$B4614="","",Txn!$B4614)</f>
        <v>0</v>
      </c>
      <c r="B9216" s="38">
        <f>IF(Txn!$B4614="","",Txn!$C4614)</f>
        <v>0</v>
      </c>
      <c r="C9216" s="39">
        <f>IF(Txn!$B4614="","","تراکنش بانکی")</f>
        <v>0</v>
      </c>
      <c r="D9216" s="38">
        <f>IF(Txn!$B4614="","",IF(IF(Txn!$U4614="TRF",Txn!$Y4614,Txn!$Z4614)="","",IF(Txn!$U4614="TRF",Txn!$Y4614,Txn!$Z4614)))</f>
        <v>0</v>
      </c>
      <c r="E9216" s="39">
        <f>IF($D9216="","",IFERROR(VLOOKUP($D9216,AcctTbl,2,0),""))</f>
        <v>0</v>
      </c>
      <c r="F9216" s="39">
        <f>IF($D9216="","",IFERROR(VLOOKUP($D9216,AcctTbl,3,0),""))</f>
        <v>0</v>
      </c>
      <c r="G9216" s="39">
        <f>IF(Txn!$B4614="","",Txn!$D4614)</f>
        <v>0</v>
      </c>
      <c r="H9216" s="38">
        <f>IF(Txn!$B4614="","",Txn!$E4614)</f>
        <v>0</v>
      </c>
      <c r="I9216" s="40">
        <f>IF(Txn!$B4614="",0,Txn!$Q4614)</f>
        <v>0</v>
      </c>
      <c r="J9216" s="40">
        <f>IF(Txn!$B4614="",0,Txn!$R4614)</f>
        <v>0</v>
      </c>
      <c r="K9216" s="41">
        <f>IF($A9216="","",IFERROR(VALUE(MID($A9216,6,2)),""))</f>
        <v>0</v>
      </c>
      <c r="L9216" s="39">
        <f>IF(Txn!$K4614="","","طرف مقابل — "&amp;Txn!$K4614)</f>
        <v>0</v>
      </c>
      <c r="N9216" s="42">
        <f>IF($D9216="",0,COUNTIF(BankAccts,$D9216))</f>
        <v>0</v>
      </c>
    </row>
    <row r="9217" spans="1:14">
      <c r="A9217" s="38">
        <f>IF(Txn!$B4615="","",Txn!$B4615)</f>
        <v>0</v>
      </c>
      <c r="B9217" s="38">
        <f>IF(Txn!$B4615="","",Txn!$C4615)</f>
        <v>0</v>
      </c>
      <c r="C9217" s="39">
        <f>IF(Txn!$B4615="","","تراکنش بانکی")</f>
        <v>0</v>
      </c>
      <c r="D9217" s="38">
        <f>IF(Txn!$B4615="","",IF(Txn!$X4615="","",Txn!$X4615))</f>
        <v>0</v>
      </c>
      <c r="E9217" s="39">
        <f>IF($D9217="","",IFERROR(VLOOKUP($D9217,AcctTbl,2,0),""))</f>
        <v>0</v>
      </c>
      <c r="F9217" s="39">
        <f>IF($D9217="","",IFERROR(VLOOKUP($D9217,AcctTbl,3,0),""))</f>
        <v>0</v>
      </c>
      <c r="G9217" s="39">
        <f>IF(Txn!$B4615="","",Txn!$D4615)</f>
        <v>0</v>
      </c>
      <c r="H9217" s="38">
        <f>IF(Txn!$B4615="","",Txn!$E4615)</f>
        <v>0</v>
      </c>
      <c r="I9217" s="40">
        <f>IF(Txn!$B4615="",0,Txn!$O4615)</f>
        <v>0</v>
      </c>
      <c r="J9217" s="40">
        <f>IF(Txn!$B4615="",0,Txn!$P4615)</f>
        <v>0</v>
      </c>
      <c r="K9217" s="41">
        <f>IF($A9217="","",IFERROR(VALUE(MID($A9217,6,2)),""))</f>
        <v>0</v>
      </c>
      <c r="L9217" s="39">
        <f>IF(Txn!$K4615="","",Txn!$K4615)</f>
        <v>0</v>
      </c>
      <c r="N9217" s="42">
        <f>IF($D9217="",0,COUNTIF(BankAccts,$D9217))</f>
        <v>0</v>
      </c>
    </row>
    <row r="9218" spans="1:14">
      <c r="A9218" s="38">
        <f>IF(Txn!$B4615="","",Txn!$B4615)</f>
        <v>0</v>
      </c>
      <c r="B9218" s="38">
        <f>IF(Txn!$B4615="","",Txn!$C4615)</f>
        <v>0</v>
      </c>
      <c r="C9218" s="39">
        <f>IF(Txn!$B4615="","","تراکنش بانکی")</f>
        <v>0</v>
      </c>
      <c r="D9218" s="38">
        <f>IF(Txn!$B4615="","",IF(IF(Txn!$U4615="TRF",Txn!$Y4615,Txn!$Z4615)="","",IF(Txn!$U4615="TRF",Txn!$Y4615,Txn!$Z4615)))</f>
        <v>0</v>
      </c>
      <c r="E9218" s="39">
        <f>IF($D9218="","",IFERROR(VLOOKUP($D9218,AcctTbl,2,0),""))</f>
        <v>0</v>
      </c>
      <c r="F9218" s="39">
        <f>IF($D9218="","",IFERROR(VLOOKUP($D9218,AcctTbl,3,0),""))</f>
        <v>0</v>
      </c>
      <c r="G9218" s="39">
        <f>IF(Txn!$B4615="","",Txn!$D4615)</f>
        <v>0</v>
      </c>
      <c r="H9218" s="38">
        <f>IF(Txn!$B4615="","",Txn!$E4615)</f>
        <v>0</v>
      </c>
      <c r="I9218" s="40">
        <f>IF(Txn!$B4615="",0,Txn!$Q4615)</f>
        <v>0</v>
      </c>
      <c r="J9218" s="40">
        <f>IF(Txn!$B4615="",0,Txn!$R4615)</f>
        <v>0</v>
      </c>
      <c r="K9218" s="41">
        <f>IF($A9218="","",IFERROR(VALUE(MID($A9218,6,2)),""))</f>
        <v>0</v>
      </c>
      <c r="L9218" s="39">
        <f>IF(Txn!$K4615="","","طرف مقابل — "&amp;Txn!$K4615)</f>
        <v>0</v>
      </c>
      <c r="N9218" s="42">
        <f>IF($D9218="",0,COUNTIF(BankAccts,$D9218))</f>
        <v>0</v>
      </c>
    </row>
    <row r="9219" spans="1:14">
      <c r="A9219" s="38">
        <f>IF(Txn!$B4616="","",Txn!$B4616)</f>
        <v>0</v>
      </c>
      <c r="B9219" s="38">
        <f>IF(Txn!$B4616="","",Txn!$C4616)</f>
        <v>0</v>
      </c>
      <c r="C9219" s="39">
        <f>IF(Txn!$B4616="","","تراکنش بانکی")</f>
        <v>0</v>
      </c>
      <c r="D9219" s="38">
        <f>IF(Txn!$B4616="","",IF(Txn!$X4616="","",Txn!$X4616))</f>
        <v>0</v>
      </c>
      <c r="E9219" s="39">
        <f>IF($D9219="","",IFERROR(VLOOKUP($D9219,AcctTbl,2,0),""))</f>
        <v>0</v>
      </c>
      <c r="F9219" s="39">
        <f>IF($D9219="","",IFERROR(VLOOKUP($D9219,AcctTbl,3,0),""))</f>
        <v>0</v>
      </c>
      <c r="G9219" s="39">
        <f>IF(Txn!$B4616="","",Txn!$D4616)</f>
        <v>0</v>
      </c>
      <c r="H9219" s="38">
        <f>IF(Txn!$B4616="","",Txn!$E4616)</f>
        <v>0</v>
      </c>
      <c r="I9219" s="40">
        <f>IF(Txn!$B4616="",0,Txn!$O4616)</f>
        <v>0</v>
      </c>
      <c r="J9219" s="40">
        <f>IF(Txn!$B4616="",0,Txn!$P4616)</f>
        <v>0</v>
      </c>
      <c r="K9219" s="41">
        <f>IF($A9219="","",IFERROR(VALUE(MID($A9219,6,2)),""))</f>
        <v>0</v>
      </c>
      <c r="L9219" s="39">
        <f>IF(Txn!$K4616="","",Txn!$K4616)</f>
        <v>0</v>
      </c>
      <c r="N9219" s="42">
        <f>IF($D9219="",0,COUNTIF(BankAccts,$D9219))</f>
        <v>0</v>
      </c>
    </row>
    <row r="9220" spans="1:14">
      <c r="A9220" s="38">
        <f>IF(Txn!$B4616="","",Txn!$B4616)</f>
        <v>0</v>
      </c>
      <c r="B9220" s="38">
        <f>IF(Txn!$B4616="","",Txn!$C4616)</f>
        <v>0</v>
      </c>
      <c r="C9220" s="39">
        <f>IF(Txn!$B4616="","","تراکنش بانکی")</f>
        <v>0</v>
      </c>
      <c r="D9220" s="38">
        <f>IF(Txn!$B4616="","",IF(IF(Txn!$U4616="TRF",Txn!$Y4616,Txn!$Z4616)="","",IF(Txn!$U4616="TRF",Txn!$Y4616,Txn!$Z4616)))</f>
        <v>0</v>
      </c>
      <c r="E9220" s="39">
        <f>IF($D9220="","",IFERROR(VLOOKUP($D9220,AcctTbl,2,0),""))</f>
        <v>0</v>
      </c>
      <c r="F9220" s="39">
        <f>IF($D9220="","",IFERROR(VLOOKUP($D9220,AcctTbl,3,0),""))</f>
        <v>0</v>
      </c>
      <c r="G9220" s="39">
        <f>IF(Txn!$B4616="","",Txn!$D4616)</f>
        <v>0</v>
      </c>
      <c r="H9220" s="38">
        <f>IF(Txn!$B4616="","",Txn!$E4616)</f>
        <v>0</v>
      </c>
      <c r="I9220" s="40">
        <f>IF(Txn!$B4616="",0,Txn!$Q4616)</f>
        <v>0</v>
      </c>
      <c r="J9220" s="40">
        <f>IF(Txn!$B4616="",0,Txn!$R4616)</f>
        <v>0</v>
      </c>
      <c r="K9220" s="41">
        <f>IF($A9220="","",IFERROR(VALUE(MID($A9220,6,2)),""))</f>
        <v>0</v>
      </c>
      <c r="L9220" s="39">
        <f>IF(Txn!$K4616="","","طرف مقابل — "&amp;Txn!$K4616)</f>
        <v>0</v>
      </c>
      <c r="N9220" s="42">
        <f>IF($D9220="",0,COUNTIF(BankAccts,$D9220))</f>
        <v>0</v>
      </c>
    </row>
    <row r="9221" spans="1:14">
      <c r="A9221" s="38">
        <f>IF(Txn!$B4617="","",Txn!$B4617)</f>
        <v>0</v>
      </c>
      <c r="B9221" s="38">
        <f>IF(Txn!$B4617="","",Txn!$C4617)</f>
        <v>0</v>
      </c>
      <c r="C9221" s="39">
        <f>IF(Txn!$B4617="","","تراکنش بانکی")</f>
        <v>0</v>
      </c>
      <c r="D9221" s="38">
        <f>IF(Txn!$B4617="","",IF(Txn!$X4617="","",Txn!$X4617))</f>
        <v>0</v>
      </c>
      <c r="E9221" s="39">
        <f>IF($D9221="","",IFERROR(VLOOKUP($D9221,AcctTbl,2,0),""))</f>
        <v>0</v>
      </c>
      <c r="F9221" s="39">
        <f>IF($D9221="","",IFERROR(VLOOKUP($D9221,AcctTbl,3,0),""))</f>
        <v>0</v>
      </c>
      <c r="G9221" s="39">
        <f>IF(Txn!$B4617="","",Txn!$D4617)</f>
        <v>0</v>
      </c>
      <c r="H9221" s="38">
        <f>IF(Txn!$B4617="","",Txn!$E4617)</f>
        <v>0</v>
      </c>
      <c r="I9221" s="40">
        <f>IF(Txn!$B4617="",0,Txn!$O4617)</f>
        <v>0</v>
      </c>
      <c r="J9221" s="40">
        <f>IF(Txn!$B4617="",0,Txn!$P4617)</f>
        <v>0</v>
      </c>
      <c r="K9221" s="41">
        <f>IF($A9221="","",IFERROR(VALUE(MID($A9221,6,2)),""))</f>
        <v>0</v>
      </c>
      <c r="L9221" s="39">
        <f>IF(Txn!$K4617="","",Txn!$K4617)</f>
        <v>0</v>
      </c>
      <c r="N9221" s="42">
        <f>IF($D9221="",0,COUNTIF(BankAccts,$D9221))</f>
        <v>0</v>
      </c>
    </row>
    <row r="9222" spans="1:14">
      <c r="A9222" s="38">
        <f>IF(Txn!$B4617="","",Txn!$B4617)</f>
        <v>0</v>
      </c>
      <c r="B9222" s="38">
        <f>IF(Txn!$B4617="","",Txn!$C4617)</f>
        <v>0</v>
      </c>
      <c r="C9222" s="39">
        <f>IF(Txn!$B4617="","","تراکنش بانکی")</f>
        <v>0</v>
      </c>
      <c r="D9222" s="38">
        <f>IF(Txn!$B4617="","",IF(IF(Txn!$U4617="TRF",Txn!$Y4617,Txn!$Z4617)="","",IF(Txn!$U4617="TRF",Txn!$Y4617,Txn!$Z4617)))</f>
        <v>0</v>
      </c>
      <c r="E9222" s="39">
        <f>IF($D9222="","",IFERROR(VLOOKUP($D9222,AcctTbl,2,0),""))</f>
        <v>0</v>
      </c>
      <c r="F9222" s="39">
        <f>IF($D9222="","",IFERROR(VLOOKUP($D9222,AcctTbl,3,0),""))</f>
        <v>0</v>
      </c>
      <c r="G9222" s="39">
        <f>IF(Txn!$B4617="","",Txn!$D4617)</f>
        <v>0</v>
      </c>
      <c r="H9222" s="38">
        <f>IF(Txn!$B4617="","",Txn!$E4617)</f>
        <v>0</v>
      </c>
      <c r="I9222" s="40">
        <f>IF(Txn!$B4617="",0,Txn!$Q4617)</f>
        <v>0</v>
      </c>
      <c r="J9222" s="40">
        <f>IF(Txn!$B4617="",0,Txn!$R4617)</f>
        <v>0</v>
      </c>
      <c r="K9222" s="41">
        <f>IF($A9222="","",IFERROR(VALUE(MID($A9222,6,2)),""))</f>
        <v>0</v>
      </c>
      <c r="L9222" s="39">
        <f>IF(Txn!$K4617="","","طرف مقابل — "&amp;Txn!$K4617)</f>
        <v>0</v>
      </c>
      <c r="N9222" s="42">
        <f>IF($D9222="",0,COUNTIF(BankAccts,$D9222))</f>
        <v>0</v>
      </c>
    </row>
    <row r="9223" spans="1:14">
      <c r="A9223" s="38">
        <f>IF(Txn!$B4618="","",Txn!$B4618)</f>
        <v>0</v>
      </c>
      <c r="B9223" s="38">
        <f>IF(Txn!$B4618="","",Txn!$C4618)</f>
        <v>0</v>
      </c>
      <c r="C9223" s="39">
        <f>IF(Txn!$B4618="","","تراکنش بانکی")</f>
        <v>0</v>
      </c>
      <c r="D9223" s="38">
        <f>IF(Txn!$B4618="","",IF(Txn!$X4618="","",Txn!$X4618))</f>
        <v>0</v>
      </c>
      <c r="E9223" s="39">
        <f>IF($D9223="","",IFERROR(VLOOKUP($D9223,AcctTbl,2,0),""))</f>
        <v>0</v>
      </c>
      <c r="F9223" s="39">
        <f>IF($D9223="","",IFERROR(VLOOKUP($D9223,AcctTbl,3,0),""))</f>
        <v>0</v>
      </c>
      <c r="G9223" s="39">
        <f>IF(Txn!$B4618="","",Txn!$D4618)</f>
        <v>0</v>
      </c>
      <c r="H9223" s="38">
        <f>IF(Txn!$B4618="","",Txn!$E4618)</f>
        <v>0</v>
      </c>
      <c r="I9223" s="40">
        <f>IF(Txn!$B4618="",0,Txn!$O4618)</f>
        <v>0</v>
      </c>
      <c r="J9223" s="40">
        <f>IF(Txn!$B4618="",0,Txn!$P4618)</f>
        <v>0</v>
      </c>
      <c r="K9223" s="41">
        <f>IF($A9223="","",IFERROR(VALUE(MID($A9223,6,2)),""))</f>
        <v>0</v>
      </c>
      <c r="L9223" s="39">
        <f>IF(Txn!$K4618="","",Txn!$K4618)</f>
        <v>0</v>
      </c>
      <c r="N9223" s="42">
        <f>IF($D9223="",0,COUNTIF(BankAccts,$D9223))</f>
        <v>0</v>
      </c>
    </row>
    <row r="9224" spans="1:14">
      <c r="A9224" s="38">
        <f>IF(Txn!$B4618="","",Txn!$B4618)</f>
        <v>0</v>
      </c>
      <c r="B9224" s="38">
        <f>IF(Txn!$B4618="","",Txn!$C4618)</f>
        <v>0</v>
      </c>
      <c r="C9224" s="39">
        <f>IF(Txn!$B4618="","","تراکنش بانکی")</f>
        <v>0</v>
      </c>
      <c r="D9224" s="38">
        <f>IF(Txn!$B4618="","",IF(IF(Txn!$U4618="TRF",Txn!$Y4618,Txn!$Z4618)="","",IF(Txn!$U4618="TRF",Txn!$Y4618,Txn!$Z4618)))</f>
        <v>0</v>
      </c>
      <c r="E9224" s="39">
        <f>IF($D9224="","",IFERROR(VLOOKUP($D9224,AcctTbl,2,0),""))</f>
        <v>0</v>
      </c>
      <c r="F9224" s="39">
        <f>IF($D9224="","",IFERROR(VLOOKUP($D9224,AcctTbl,3,0),""))</f>
        <v>0</v>
      </c>
      <c r="G9224" s="39">
        <f>IF(Txn!$B4618="","",Txn!$D4618)</f>
        <v>0</v>
      </c>
      <c r="H9224" s="38">
        <f>IF(Txn!$B4618="","",Txn!$E4618)</f>
        <v>0</v>
      </c>
      <c r="I9224" s="40">
        <f>IF(Txn!$B4618="",0,Txn!$Q4618)</f>
        <v>0</v>
      </c>
      <c r="J9224" s="40">
        <f>IF(Txn!$B4618="",0,Txn!$R4618)</f>
        <v>0</v>
      </c>
      <c r="K9224" s="41">
        <f>IF($A9224="","",IFERROR(VALUE(MID($A9224,6,2)),""))</f>
        <v>0</v>
      </c>
      <c r="L9224" s="39">
        <f>IF(Txn!$K4618="","","طرف مقابل — "&amp;Txn!$K4618)</f>
        <v>0</v>
      </c>
      <c r="N9224" s="42">
        <f>IF($D9224="",0,COUNTIF(BankAccts,$D9224))</f>
        <v>0</v>
      </c>
    </row>
    <row r="9225" spans="1:14">
      <c r="A9225" s="38">
        <f>IF(Txn!$B4619="","",Txn!$B4619)</f>
        <v>0</v>
      </c>
      <c r="B9225" s="38">
        <f>IF(Txn!$B4619="","",Txn!$C4619)</f>
        <v>0</v>
      </c>
      <c r="C9225" s="39">
        <f>IF(Txn!$B4619="","","تراکنش بانکی")</f>
        <v>0</v>
      </c>
      <c r="D9225" s="38">
        <f>IF(Txn!$B4619="","",IF(Txn!$X4619="","",Txn!$X4619))</f>
        <v>0</v>
      </c>
      <c r="E9225" s="39">
        <f>IF($D9225="","",IFERROR(VLOOKUP($D9225,AcctTbl,2,0),""))</f>
        <v>0</v>
      </c>
      <c r="F9225" s="39">
        <f>IF($D9225="","",IFERROR(VLOOKUP($D9225,AcctTbl,3,0),""))</f>
        <v>0</v>
      </c>
      <c r="G9225" s="39">
        <f>IF(Txn!$B4619="","",Txn!$D4619)</f>
        <v>0</v>
      </c>
      <c r="H9225" s="38">
        <f>IF(Txn!$B4619="","",Txn!$E4619)</f>
        <v>0</v>
      </c>
      <c r="I9225" s="40">
        <f>IF(Txn!$B4619="",0,Txn!$O4619)</f>
        <v>0</v>
      </c>
      <c r="J9225" s="40">
        <f>IF(Txn!$B4619="",0,Txn!$P4619)</f>
        <v>0</v>
      </c>
      <c r="K9225" s="41">
        <f>IF($A9225="","",IFERROR(VALUE(MID($A9225,6,2)),""))</f>
        <v>0</v>
      </c>
      <c r="L9225" s="39">
        <f>IF(Txn!$K4619="","",Txn!$K4619)</f>
        <v>0</v>
      </c>
      <c r="N9225" s="42">
        <f>IF($D9225="",0,COUNTIF(BankAccts,$D9225))</f>
        <v>0</v>
      </c>
    </row>
    <row r="9226" spans="1:14">
      <c r="A9226" s="38">
        <f>IF(Txn!$B4619="","",Txn!$B4619)</f>
        <v>0</v>
      </c>
      <c r="B9226" s="38">
        <f>IF(Txn!$B4619="","",Txn!$C4619)</f>
        <v>0</v>
      </c>
      <c r="C9226" s="39">
        <f>IF(Txn!$B4619="","","تراکنش بانکی")</f>
        <v>0</v>
      </c>
      <c r="D9226" s="38">
        <f>IF(Txn!$B4619="","",IF(IF(Txn!$U4619="TRF",Txn!$Y4619,Txn!$Z4619)="","",IF(Txn!$U4619="TRF",Txn!$Y4619,Txn!$Z4619)))</f>
        <v>0</v>
      </c>
      <c r="E9226" s="39">
        <f>IF($D9226="","",IFERROR(VLOOKUP($D9226,AcctTbl,2,0),""))</f>
        <v>0</v>
      </c>
      <c r="F9226" s="39">
        <f>IF($D9226="","",IFERROR(VLOOKUP($D9226,AcctTbl,3,0),""))</f>
        <v>0</v>
      </c>
      <c r="G9226" s="39">
        <f>IF(Txn!$B4619="","",Txn!$D4619)</f>
        <v>0</v>
      </c>
      <c r="H9226" s="38">
        <f>IF(Txn!$B4619="","",Txn!$E4619)</f>
        <v>0</v>
      </c>
      <c r="I9226" s="40">
        <f>IF(Txn!$B4619="",0,Txn!$Q4619)</f>
        <v>0</v>
      </c>
      <c r="J9226" s="40">
        <f>IF(Txn!$B4619="",0,Txn!$R4619)</f>
        <v>0</v>
      </c>
      <c r="K9226" s="41">
        <f>IF($A9226="","",IFERROR(VALUE(MID($A9226,6,2)),""))</f>
        <v>0</v>
      </c>
      <c r="L9226" s="39">
        <f>IF(Txn!$K4619="","","طرف مقابل — "&amp;Txn!$K4619)</f>
        <v>0</v>
      </c>
      <c r="N9226" s="42">
        <f>IF($D9226="",0,COUNTIF(BankAccts,$D9226))</f>
        <v>0</v>
      </c>
    </row>
    <row r="9227" spans="1:14">
      <c r="A9227" s="38">
        <f>IF(Txn!$B4620="","",Txn!$B4620)</f>
        <v>0</v>
      </c>
      <c r="B9227" s="38">
        <f>IF(Txn!$B4620="","",Txn!$C4620)</f>
        <v>0</v>
      </c>
      <c r="C9227" s="39">
        <f>IF(Txn!$B4620="","","تراکنش بانکی")</f>
        <v>0</v>
      </c>
      <c r="D9227" s="38">
        <f>IF(Txn!$B4620="","",IF(Txn!$X4620="","",Txn!$X4620))</f>
        <v>0</v>
      </c>
      <c r="E9227" s="39">
        <f>IF($D9227="","",IFERROR(VLOOKUP($D9227,AcctTbl,2,0),""))</f>
        <v>0</v>
      </c>
      <c r="F9227" s="39">
        <f>IF($D9227="","",IFERROR(VLOOKUP($D9227,AcctTbl,3,0),""))</f>
        <v>0</v>
      </c>
      <c r="G9227" s="39">
        <f>IF(Txn!$B4620="","",Txn!$D4620)</f>
        <v>0</v>
      </c>
      <c r="H9227" s="38">
        <f>IF(Txn!$B4620="","",Txn!$E4620)</f>
        <v>0</v>
      </c>
      <c r="I9227" s="40">
        <f>IF(Txn!$B4620="",0,Txn!$O4620)</f>
        <v>0</v>
      </c>
      <c r="J9227" s="40">
        <f>IF(Txn!$B4620="",0,Txn!$P4620)</f>
        <v>0</v>
      </c>
      <c r="K9227" s="41">
        <f>IF($A9227="","",IFERROR(VALUE(MID($A9227,6,2)),""))</f>
        <v>0</v>
      </c>
      <c r="L9227" s="39">
        <f>IF(Txn!$K4620="","",Txn!$K4620)</f>
        <v>0</v>
      </c>
      <c r="N9227" s="42">
        <f>IF($D9227="",0,COUNTIF(BankAccts,$D9227))</f>
        <v>0</v>
      </c>
    </row>
    <row r="9228" spans="1:14">
      <c r="A9228" s="38">
        <f>IF(Txn!$B4620="","",Txn!$B4620)</f>
        <v>0</v>
      </c>
      <c r="B9228" s="38">
        <f>IF(Txn!$B4620="","",Txn!$C4620)</f>
        <v>0</v>
      </c>
      <c r="C9228" s="39">
        <f>IF(Txn!$B4620="","","تراکنش بانکی")</f>
        <v>0</v>
      </c>
      <c r="D9228" s="38">
        <f>IF(Txn!$B4620="","",IF(IF(Txn!$U4620="TRF",Txn!$Y4620,Txn!$Z4620)="","",IF(Txn!$U4620="TRF",Txn!$Y4620,Txn!$Z4620)))</f>
        <v>0</v>
      </c>
      <c r="E9228" s="39">
        <f>IF($D9228="","",IFERROR(VLOOKUP($D9228,AcctTbl,2,0),""))</f>
        <v>0</v>
      </c>
      <c r="F9228" s="39">
        <f>IF($D9228="","",IFERROR(VLOOKUP($D9228,AcctTbl,3,0),""))</f>
        <v>0</v>
      </c>
      <c r="G9228" s="39">
        <f>IF(Txn!$B4620="","",Txn!$D4620)</f>
        <v>0</v>
      </c>
      <c r="H9228" s="38">
        <f>IF(Txn!$B4620="","",Txn!$E4620)</f>
        <v>0</v>
      </c>
      <c r="I9228" s="40">
        <f>IF(Txn!$B4620="",0,Txn!$Q4620)</f>
        <v>0</v>
      </c>
      <c r="J9228" s="40">
        <f>IF(Txn!$B4620="",0,Txn!$R4620)</f>
        <v>0</v>
      </c>
      <c r="K9228" s="41">
        <f>IF($A9228="","",IFERROR(VALUE(MID($A9228,6,2)),""))</f>
        <v>0</v>
      </c>
      <c r="L9228" s="39">
        <f>IF(Txn!$K4620="","","طرف مقابل — "&amp;Txn!$K4620)</f>
        <v>0</v>
      </c>
      <c r="N9228" s="42">
        <f>IF($D9228="",0,COUNTIF(BankAccts,$D9228))</f>
        <v>0</v>
      </c>
    </row>
    <row r="9229" spans="1:14">
      <c r="A9229" s="38">
        <f>IF(Txn!$B4621="","",Txn!$B4621)</f>
        <v>0</v>
      </c>
      <c r="B9229" s="38">
        <f>IF(Txn!$B4621="","",Txn!$C4621)</f>
        <v>0</v>
      </c>
      <c r="C9229" s="39">
        <f>IF(Txn!$B4621="","","تراکنش بانکی")</f>
        <v>0</v>
      </c>
      <c r="D9229" s="38">
        <f>IF(Txn!$B4621="","",IF(Txn!$X4621="","",Txn!$X4621))</f>
        <v>0</v>
      </c>
      <c r="E9229" s="39">
        <f>IF($D9229="","",IFERROR(VLOOKUP($D9229,AcctTbl,2,0),""))</f>
        <v>0</v>
      </c>
      <c r="F9229" s="39">
        <f>IF($D9229="","",IFERROR(VLOOKUP($D9229,AcctTbl,3,0),""))</f>
        <v>0</v>
      </c>
      <c r="G9229" s="39">
        <f>IF(Txn!$B4621="","",Txn!$D4621)</f>
        <v>0</v>
      </c>
      <c r="H9229" s="38">
        <f>IF(Txn!$B4621="","",Txn!$E4621)</f>
        <v>0</v>
      </c>
      <c r="I9229" s="40">
        <f>IF(Txn!$B4621="",0,Txn!$O4621)</f>
        <v>0</v>
      </c>
      <c r="J9229" s="40">
        <f>IF(Txn!$B4621="",0,Txn!$P4621)</f>
        <v>0</v>
      </c>
      <c r="K9229" s="41">
        <f>IF($A9229="","",IFERROR(VALUE(MID($A9229,6,2)),""))</f>
        <v>0</v>
      </c>
      <c r="L9229" s="39">
        <f>IF(Txn!$K4621="","",Txn!$K4621)</f>
        <v>0</v>
      </c>
      <c r="N9229" s="42">
        <f>IF($D9229="",0,COUNTIF(BankAccts,$D9229))</f>
        <v>0</v>
      </c>
    </row>
    <row r="9230" spans="1:14">
      <c r="A9230" s="38">
        <f>IF(Txn!$B4621="","",Txn!$B4621)</f>
        <v>0</v>
      </c>
      <c r="B9230" s="38">
        <f>IF(Txn!$B4621="","",Txn!$C4621)</f>
        <v>0</v>
      </c>
      <c r="C9230" s="39">
        <f>IF(Txn!$B4621="","","تراکنش بانکی")</f>
        <v>0</v>
      </c>
      <c r="D9230" s="38">
        <f>IF(Txn!$B4621="","",IF(IF(Txn!$U4621="TRF",Txn!$Y4621,Txn!$Z4621)="","",IF(Txn!$U4621="TRF",Txn!$Y4621,Txn!$Z4621)))</f>
        <v>0</v>
      </c>
      <c r="E9230" s="39">
        <f>IF($D9230="","",IFERROR(VLOOKUP($D9230,AcctTbl,2,0),""))</f>
        <v>0</v>
      </c>
      <c r="F9230" s="39">
        <f>IF($D9230="","",IFERROR(VLOOKUP($D9230,AcctTbl,3,0),""))</f>
        <v>0</v>
      </c>
      <c r="G9230" s="39">
        <f>IF(Txn!$B4621="","",Txn!$D4621)</f>
        <v>0</v>
      </c>
      <c r="H9230" s="38">
        <f>IF(Txn!$B4621="","",Txn!$E4621)</f>
        <v>0</v>
      </c>
      <c r="I9230" s="40">
        <f>IF(Txn!$B4621="",0,Txn!$Q4621)</f>
        <v>0</v>
      </c>
      <c r="J9230" s="40">
        <f>IF(Txn!$B4621="",0,Txn!$R4621)</f>
        <v>0</v>
      </c>
      <c r="K9230" s="41">
        <f>IF($A9230="","",IFERROR(VALUE(MID($A9230,6,2)),""))</f>
        <v>0</v>
      </c>
      <c r="L9230" s="39">
        <f>IF(Txn!$K4621="","","طرف مقابل — "&amp;Txn!$K4621)</f>
        <v>0</v>
      </c>
      <c r="N9230" s="42">
        <f>IF($D9230="",0,COUNTIF(BankAccts,$D9230))</f>
        <v>0</v>
      </c>
    </row>
    <row r="9231" spans="1:14">
      <c r="A9231" s="38">
        <f>IF(Txn!$B4622="","",Txn!$B4622)</f>
        <v>0</v>
      </c>
      <c r="B9231" s="38">
        <f>IF(Txn!$B4622="","",Txn!$C4622)</f>
        <v>0</v>
      </c>
      <c r="C9231" s="39">
        <f>IF(Txn!$B4622="","","تراکنش بانکی")</f>
        <v>0</v>
      </c>
      <c r="D9231" s="38">
        <f>IF(Txn!$B4622="","",IF(Txn!$X4622="","",Txn!$X4622))</f>
        <v>0</v>
      </c>
      <c r="E9231" s="39">
        <f>IF($D9231="","",IFERROR(VLOOKUP($D9231,AcctTbl,2,0),""))</f>
        <v>0</v>
      </c>
      <c r="F9231" s="39">
        <f>IF($D9231="","",IFERROR(VLOOKUP($D9231,AcctTbl,3,0),""))</f>
        <v>0</v>
      </c>
      <c r="G9231" s="39">
        <f>IF(Txn!$B4622="","",Txn!$D4622)</f>
        <v>0</v>
      </c>
      <c r="H9231" s="38">
        <f>IF(Txn!$B4622="","",Txn!$E4622)</f>
        <v>0</v>
      </c>
      <c r="I9231" s="40">
        <f>IF(Txn!$B4622="",0,Txn!$O4622)</f>
        <v>0</v>
      </c>
      <c r="J9231" s="40">
        <f>IF(Txn!$B4622="",0,Txn!$P4622)</f>
        <v>0</v>
      </c>
      <c r="K9231" s="41">
        <f>IF($A9231="","",IFERROR(VALUE(MID($A9231,6,2)),""))</f>
        <v>0</v>
      </c>
      <c r="L9231" s="39">
        <f>IF(Txn!$K4622="","",Txn!$K4622)</f>
        <v>0</v>
      </c>
      <c r="N9231" s="42">
        <f>IF($D9231="",0,COUNTIF(BankAccts,$D9231))</f>
        <v>0</v>
      </c>
    </row>
    <row r="9232" spans="1:14">
      <c r="A9232" s="38">
        <f>IF(Txn!$B4622="","",Txn!$B4622)</f>
        <v>0</v>
      </c>
      <c r="B9232" s="38">
        <f>IF(Txn!$B4622="","",Txn!$C4622)</f>
        <v>0</v>
      </c>
      <c r="C9232" s="39">
        <f>IF(Txn!$B4622="","","تراکنش بانکی")</f>
        <v>0</v>
      </c>
      <c r="D9232" s="38">
        <f>IF(Txn!$B4622="","",IF(IF(Txn!$U4622="TRF",Txn!$Y4622,Txn!$Z4622)="","",IF(Txn!$U4622="TRF",Txn!$Y4622,Txn!$Z4622)))</f>
        <v>0</v>
      </c>
      <c r="E9232" s="39">
        <f>IF($D9232="","",IFERROR(VLOOKUP($D9232,AcctTbl,2,0),""))</f>
        <v>0</v>
      </c>
      <c r="F9232" s="39">
        <f>IF($D9232="","",IFERROR(VLOOKUP($D9232,AcctTbl,3,0),""))</f>
        <v>0</v>
      </c>
      <c r="G9232" s="39">
        <f>IF(Txn!$B4622="","",Txn!$D4622)</f>
        <v>0</v>
      </c>
      <c r="H9232" s="38">
        <f>IF(Txn!$B4622="","",Txn!$E4622)</f>
        <v>0</v>
      </c>
      <c r="I9232" s="40">
        <f>IF(Txn!$B4622="",0,Txn!$Q4622)</f>
        <v>0</v>
      </c>
      <c r="J9232" s="40">
        <f>IF(Txn!$B4622="",0,Txn!$R4622)</f>
        <v>0</v>
      </c>
      <c r="K9232" s="41">
        <f>IF($A9232="","",IFERROR(VALUE(MID($A9232,6,2)),""))</f>
        <v>0</v>
      </c>
      <c r="L9232" s="39">
        <f>IF(Txn!$K4622="","","طرف مقابل — "&amp;Txn!$K4622)</f>
        <v>0</v>
      </c>
      <c r="N9232" s="42">
        <f>IF($D9232="",0,COUNTIF(BankAccts,$D9232))</f>
        <v>0</v>
      </c>
    </row>
    <row r="9233" spans="1:14">
      <c r="A9233" s="38">
        <f>IF(Txn!$B4623="","",Txn!$B4623)</f>
        <v>0</v>
      </c>
      <c r="B9233" s="38">
        <f>IF(Txn!$B4623="","",Txn!$C4623)</f>
        <v>0</v>
      </c>
      <c r="C9233" s="39">
        <f>IF(Txn!$B4623="","","تراکنش بانکی")</f>
        <v>0</v>
      </c>
      <c r="D9233" s="38">
        <f>IF(Txn!$B4623="","",IF(Txn!$X4623="","",Txn!$X4623))</f>
        <v>0</v>
      </c>
      <c r="E9233" s="39">
        <f>IF($D9233="","",IFERROR(VLOOKUP($D9233,AcctTbl,2,0),""))</f>
        <v>0</v>
      </c>
      <c r="F9233" s="39">
        <f>IF($D9233="","",IFERROR(VLOOKUP($D9233,AcctTbl,3,0),""))</f>
        <v>0</v>
      </c>
      <c r="G9233" s="39">
        <f>IF(Txn!$B4623="","",Txn!$D4623)</f>
        <v>0</v>
      </c>
      <c r="H9233" s="38">
        <f>IF(Txn!$B4623="","",Txn!$E4623)</f>
        <v>0</v>
      </c>
      <c r="I9233" s="40">
        <f>IF(Txn!$B4623="",0,Txn!$O4623)</f>
        <v>0</v>
      </c>
      <c r="J9233" s="40">
        <f>IF(Txn!$B4623="",0,Txn!$P4623)</f>
        <v>0</v>
      </c>
      <c r="K9233" s="41">
        <f>IF($A9233="","",IFERROR(VALUE(MID($A9233,6,2)),""))</f>
        <v>0</v>
      </c>
      <c r="L9233" s="39">
        <f>IF(Txn!$K4623="","",Txn!$K4623)</f>
        <v>0</v>
      </c>
      <c r="N9233" s="42">
        <f>IF($D9233="",0,COUNTIF(BankAccts,$D9233))</f>
        <v>0</v>
      </c>
    </row>
    <row r="9234" spans="1:14">
      <c r="A9234" s="38">
        <f>IF(Txn!$B4623="","",Txn!$B4623)</f>
        <v>0</v>
      </c>
      <c r="B9234" s="38">
        <f>IF(Txn!$B4623="","",Txn!$C4623)</f>
        <v>0</v>
      </c>
      <c r="C9234" s="39">
        <f>IF(Txn!$B4623="","","تراکنش بانکی")</f>
        <v>0</v>
      </c>
      <c r="D9234" s="38">
        <f>IF(Txn!$B4623="","",IF(IF(Txn!$U4623="TRF",Txn!$Y4623,Txn!$Z4623)="","",IF(Txn!$U4623="TRF",Txn!$Y4623,Txn!$Z4623)))</f>
        <v>0</v>
      </c>
      <c r="E9234" s="39">
        <f>IF($D9234="","",IFERROR(VLOOKUP($D9234,AcctTbl,2,0),""))</f>
        <v>0</v>
      </c>
      <c r="F9234" s="39">
        <f>IF($D9234="","",IFERROR(VLOOKUP($D9234,AcctTbl,3,0),""))</f>
        <v>0</v>
      </c>
      <c r="G9234" s="39">
        <f>IF(Txn!$B4623="","",Txn!$D4623)</f>
        <v>0</v>
      </c>
      <c r="H9234" s="38">
        <f>IF(Txn!$B4623="","",Txn!$E4623)</f>
        <v>0</v>
      </c>
      <c r="I9234" s="40">
        <f>IF(Txn!$B4623="",0,Txn!$Q4623)</f>
        <v>0</v>
      </c>
      <c r="J9234" s="40">
        <f>IF(Txn!$B4623="",0,Txn!$R4623)</f>
        <v>0</v>
      </c>
      <c r="K9234" s="41">
        <f>IF($A9234="","",IFERROR(VALUE(MID($A9234,6,2)),""))</f>
        <v>0</v>
      </c>
      <c r="L9234" s="39">
        <f>IF(Txn!$K4623="","","طرف مقابل — "&amp;Txn!$K4623)</f>
        <v>0</v>
      </c>
      <c r="N9234" s="42">
        <f>IF($D9234="",0,COUNTIF(BankAccts,$D9234))</f>
        <v>0</v>
      </c>
    </row>
    <row r="9235" spans="1:14">
      <c r="A9235" s="38">
        <f>IF(Txn!$B4624="","",Txn!$B4624)</f>
        <v>0</v>
      </c>
      <c r="B9235" s="38">
        <f>IF(Txn!$B4624="","",Txn!$C4624)</f>
        <v>0</v>
      </c>
      <c r="C9235" s="39">
        <f>IF(Txn!$B4624="","","تراکنش بانکی")</f>
        <v>0</v>
      </c>
      <c r="D9235" s="38">
        <f>IF(Txn!$B4624="","",IF(Txn!$X4624="","",Txn!$X4624))</f>
        <v>0</v>
      </c>
      <c r="E9235" s="39">
        <f>IF($D9235="","",IFERROR(VLOOKUP($D9235,AcctTbl,2,0),""))</f>
        <v>0</v>
      </c>
      <c r="F9235" s="39">
        <f>IF($D9235="","",IFERROR(VLOOKUP($D9235,AcctTbl,3,0),""))</f>
        <v>0</v>
      </c>
      <c r="G9235" s="39">
        <f>IF(Txn!$B4624="","",Txn!$D4624)</f>
        <v>0</v>
      </c>
      <c r="H9235" s="38">
        <f>IF(Txn!$B4624="","",Txn!$E4624)</f>
        <v>0</v>
      </c>
      <c r="I9235" s="40">
        <f>IF(Txn!$B4624="",0,Txn!$O4624)</f>
        <v>0</v>
      </c>
      <c r="J9235" s="40">
        <f>IF(Txn!$B4624="",0,Txn!$P4624)</f>
        <v>0</v>
      </c>
      <c r="K9235" s="41">
        <f>IF($A9235="","",IFERROR(VALUE(MID($A9235,6,2)),""))</f>
        <v>0</v>
      </c>
      <c r="L9235" s="39">
        <f>IF(Txn!$K4624="","",Txn!$K4624)</f>
        <v>0</v>
      </c>
      <c r="N9235" s="42">
        <f>IF($D9235="",0,COUNTIF(BankAccts,$D9235))</f>
        <v>0</v>
      </c>
    </row>
    <row r="9236" spans="1:14">
      <c r="A9236" s="38">
        <f>IF(Txn!$B4624="","",Txn!$B4624)</f>
        <v>0</v>
      </c>
      <c r="B9236" s="38">
        <f>IF(Txn!$B4624="","",Txn!$C4624)</f>
        <v>0</v>
      </c>
      <c r="C9236" s="39">
        <f>IF(Txn!$B4624="","","تراکنش بانکی")</f>
        <v>0</v>
      </c>
      <c r="D9236" s="38">
        <f>IF(Txn!$B4624="","",IF(IF(Txn!$U4624="TRF",Txn!$Y4624,Txn!$Z4624)="","",IF(Txn!$U4624="TRF",Txn!$Y4624,Txn!$Z4624)))</f>
        <v>0</v>
      </c>
      <c r="E9236" s="39">
        <f>IF($D9236="","",IFERROR(VLOOKUP($D9236,AcctTbl,2,0),""))</f>
        <v>0</v>
      </c>
      <c r="F9236" s="39">
        <f>IF($D9236="","",IFERROR(VLOOKUP($D9236,AcctTbl,3,0),""))</f>
        <v>0</v>
      </c>
      <c r="G9236" s="39">
        <f>IF(Txn!$B4624="","",Txn!$D4624)</f>
        <v>0</v>
      </c>
      <c r="H9236" s="38">
        <f>IF(Txn!$B4624="","",Txn!$E4624)</f>
        <v>0</v>
      </c>
      <c r="I9236" s="40">
        <f>IF(Txn!$B4624="",0,Txn!$Q4624)</f>
        <v>0</v>
      </c>
      <c r="J9236" s="40">
        <f>IF(Txn!$B4624="",0,Txn!$R4624)</f>
        <v>0</v>
      </c>
      <c r="K9236" s="41">
        <f>IF($A9236="","",IFERROR(VALUE(MID($A9236,6,2)),""))</f>
        <v>0</v>
      </c>
      <c r="L9236" s="39">
        <f>IF(Txn!$K4624="","","طرف مقابل — "&amp;Txn!$K4624)</f>
        <v>0</v>
      </c>
      <c r="N9236" s="42">
        <f>IF($D9236="",0,COUNTIF(BankAccts,$D9236))</f>
        <v>0</v>
      </c>
    </row>
    <row r="9237" spans="1:14">
      <c r="A9237" s="38">
        <f>IF(Txn!$B4625="","",Txn!$B4625)</f>
        <v>0</v>
      </c>
      <c r="B9237" s="38">
        <f>IF(Txn!$B4625="","",Txn!$C4625)</f>
        <v>0</v>
      </c>
      <c r="C9237" s="39">
        <f>IF(Txn!$B4625="","","تراکنش بانکی")</f>
        <v>0</v>
      </c>
      <c r="D9237" s="38">
        <f>IF(Txn!$B4625="","",IF(Txn!$X4625="","",Txn!$X4625))</f>
        <v>0</v>
      </c>
      <c r="E9237" s="39">
        <f>IF($D9237="","",IFERROR(VLOOKUP($D9237,AcctTbl,2,0),""))</f>
        <v>0</v>
      </c>
      <c r="F9237" s="39">
        <f>IF($D9237="","",IFERROR(VLOOKUP($D9237,AcctTbl,3,0),""))</f>
        <v>0</v>
      </c>
      <c r="G9237" s="39">
        <f>IF(Txn!$B4625="","",Txn!$D4625)</f>
        <v>0</v>
      </c>
      <c r="H9237" s="38">
        <f>IF(Txn!$B4625="","",Txn!$E4625)</f>
        <v>0</v>
      </c>
      <c r="I9237" s="40">
        <f>IF(Txn!$B4625="",0,Txn!$O4625)</f>
        <v>0</v>
      </c>
      <c r="J9237" s="40">
        <f>IF(Txn!$B4625="",0,Txn!$P4625)</f>
        <v>0</v>
      </c>
      <c r="K9237" s="41">
        <f>IF($A9237="","",IFERROR(VALUE(MID($A9237,6,2)),""))</f>
        <v>0</v>
      </c>
      <c r="L9237" s="39">
        <f>IF(Txn!$K4625="","",Txn!$K4625)</f>
        <v>0</v>
      </c>
      <c r="N9237" s="42">
        <f>IF($D9237="",0,COUNTIF(BankAccts,$D9237))</f>
        <v>0</v>
      </c>
    </row>
    <row r="9238" spans="1:14">
      <c r="A9238" s="38">
        <f>IF(Txn!$B4625="","",Txn!$B4625)</f>
        <v>0</v>
      </c>
      <c r="B9238" s="38">
        <f>IF(Txn!$B4625="","",Txn!$C4625)</f>
        <v>0</v>
      </c>
      <c r="C9238" s="39">
        <f>IF(Txn!$B4625="","","تراکنش بانکی")</f>
        <v>0</v>
      </c>
      <c r="D9238" s="38">
        <f>IF(Txn!$B4625="","",IF(IF(Txn!$U4625="TRF",Txn!$Y4625,Txn!$Z4625)="","",IF(Txn!$U4625="TRF",Txn!$Y4625,Txn!$Z4625)))</f>
        <v>0</v>
      </c>
      <c r="E9238" s="39">
        <f>IF($D9238="","",IFERROR(VLOOKUP($D9238,AcctTbl,2,0),""))</f>
        <v>0</v>
      </c>
      <c r="F9238" s="39">
        <f>IF($D9238="","",IFERROR(VLOOKUP($D9238,AcctTbl,3,0),""))</f>
        <v>0</v>
      </c>
      <c r="G9238" s="39">
        <f>IF(Txn!$B4625="","",Txn!$D4625)</f>
        <v>0</v>
      </c>
      <c r="H9238" s="38">
        <f>IF(Txn!$B4625="","",Txn!$E4625)</f>
        <v>0</v>
      </c>
      <c r="I9238" s="40">
        <f>IF(Txn!$B4625="",0,Txn!$Q4625)</f>
        <v>0</v>
      </c>
      <c r="J9238" s="40">
        <f>IF(Txn!$B4625="",0,Txn!$R4625)</f>
        <v>0</v>
      </c>
      <c r="K9238" s="41">
        <f>IF($A9238="","",IFERROR(VALUE(MID($A9238,6,2)),""))</f>
        <v>0</v>
      </c>
      <c r="L9238" s="39">
        <f>IF(Txn!$K4625="","","طرف مقابل — "&amp;Txn!$K4625)</f>
        <v>0</v>
      </c>
      <c r="N9238" s="42">
        <f>IF($D9238="",0,COUNTIF(BankAccts,$D9238))</f>
        <v>0</v>
      </c>
    </row>
    <row r="9239" spans="1:14">
      <c r="A9239" s="38">
        <f>IF(Txn!$B4626="","",Txn!$B4626)</f>
        <v>0</v>
      </c>
      <c r="B9239" s="38">
        <f>IF(Txn!$B4626="","",Txn!$C4626)</f>
        <v>0</v>
      </c>
      <c r="C9239" s="39">
        <f>IF(Txn!$B4626="","","تراکنش بانکی")</f>
        <v>0</v>
      </c>
      <c r="D9239" s="38">
        <f>IF(Txn!$B4626="","",IF(Txn!$X4626="","",Txn!$X4626))</f>
        <v>0</v>
      </c>
      <c r="E9239" s="39">
        <f>IF($D9239="","",IFERROR(VLOOKUP($D9239,AcctTbl,2,0),""))</f>
        <v>0</v>
      </c>
      <c r="F9239" s="39">
        <f>IF($D9239="","",IFERROR(VLOOKUP($D9239,AcctTbl,3,0),""))</f>
        <v>0</v>
      </c>
      <c r="G9239" s="39">
        <f>IF(Txn!$B4626="","",Txn!$D4626)</f>
        <v>0</v>
      </c>
      <c r="H9239" s="38">
        <f>IF(Txn!$B4626="","",Txn!$E4626)</f>
        <v>0</v>
      </c>
      <c r="I9239" s="40">
        <f>IF(Txn!$B4626="",0,Txn!$O4626)</f>
        <v>0</v>
      </c>
      <c r="J9239" s="40">
        <f>IF(Txn!$B4626="",0,Txn!$P4626)</f>
        <v>0</v>
      </c>
      <c r="K9239" s="41">
        <f>IF($A9239="","",IFERROR(VALUE(MID($A9239,6,2)),""))</f>
        <v>0</v>
      </c>
      <c r="L9239" s="39">
        <f>IF(Txn!$K4626="","",Txn!$K4626)</f>
        <v>0</v>
      </c>
      <c r="N9239" s="42">
        <f>IF($D9239="",0,COUNTIF(BankAccts,$D9239))</f>
        <v>0</v>
      </c>
    </row>
    <row r="9240" spans="1:14">
      <c r="A9240" s="38">
        <f>IF(Txn!$B4626="","",Txn!$B4626)</f>
        <v>0</v>
      </c>
      <c r="B9240" s="38">
        <f>IF(Txn!$B4626="","",Txn!$C4626)</f>
        <v>0</v>
      </c>
      <c r="C9240" s="39">
        <f>IF(Txn!$B4626="","","تراکنش بانکی")</f>
        <v>0</v>
      </c>
      <c r="D9240" s="38">
        <f>IF(Txn!$B4626="","",IF(IF(Txn!$U4626="TRF",Txn!$Y4626,Txn!$Z4626)="","",IF(Txn!$U4626="TRF",Txn!$Y4626,Txn!$Z4626)))</f>
        <v>0</v>
      </c>
      <c r="E9240" s="39">
        <f>IF($D9240="","",IFERROR(VLOOKUP($D9240,AcctTbl,2,0),""))</f>
        <v>0</v>
      </c>
      <c r="F9240" s="39">
        <f>IF($D9240="","",IFERROR(VLOOKUP($D9240,AcctTbl,3,0),""))</f>
        <v>0</v>
      </c>
      <c r="G9240" s="39">
        <f>IF(Txn!$B4626="","",Txn!$D4626)</f>
        <v>0</v>
      </c>
      <c r="H9240" s="38">
        <f>IF(Txn!$B4626="","",Txn!$E4626)</f>
        <v>0</v>
      </c>
      <c r="I9240" s="40">
        <f>IF(Txn!$B4626="",0,Txn!$Q4626)</f>
        <v>0</v>
      </c>
      <c r="J9240" s="40">
        <f>IF(Txn!$B4626="",0,Txn!$R4626)</f>
        <v>0</v>
      </c>
      <c r="K9240" s="41">
        <f>IF($A9240="","",IFERROR(VALUE(MID($A9240,6,2)),""))</f>
        <v>0</v>
      </c>
      <c r="L9240" s="39">
        <f>IF(Txn!$K4626="","","طرف مقابل — "&amp;Txn!$K4626)</f>
        <v>0</v>
      </c>
      <c r="N9240" s="42">
        <f>IF($D9240="",0,COUNTIF(BankAccts,$D9240))</f>
        <v>0</v>
      </c>
    </row>
    <row r="9241" spans="1:14">
      <c r="A9241" s="38">
        <f>IF(Txn!$B4627="","",Txn!$B4627)</f>
        <v>0</v>
      </c>
      <c r="B9241" s="38">
        <f>IF(Txn!$B4627="","",Txn!$C4627)</f>
        <v>0</v>
      </c>
      <c r="C9241" s="39">
        <f>IF(Txn!$B4627="","","تراکنش بانکی")</f>
        <v>0</v>
      </c>
      <c r="D9241" s="38">
        <f>IF(Txn!$B4627="","",IF(Txn!$X4627="","",Txn!$X4627))</f>
        <v>0</v>
      </c>
      <c r="E9241" s="39">
        <f>IF($D9241="","",IFERROR(VLOOKUP($D9241,AcctTbl,2,0),""))</f>
        <v>0</v>
      </c>
      <c r="F9241" s="39">
        <f>IF($D9241="","",IFERROR(VLOOKUP($D9241,AcctTbl,3,0),""))</f>
        <v>0</v>
      </c>
      <c r="G9241" s="39">
        <f>IF(Txn!$B4627="","",Txn!$D4627)</f>
        <v>0</v>
      </c>
      <c r="H9241" s="38">
        <f>IF(Txn!$B4627="","",Txn!$E4627)</f>
        <v>0</v>
      </c>
      <c r="I9241" s="40">
        <f>IF(Txn!$B4627="",0,Txn!$O4627)</f>
        <v>0</v>
      </c>
      <c r="J9241" s="40">
        <f>IF(Txn!$B4627="",0,Txn!$P4627)</f>
        <v>0</v>
      </c>
      <c r="K9241" s="41">
        <f>IF($A9241="","",IFERROR(VALUE(MID($A9241,6,2)),""))</f>
        <v>0</v>
      </c>
      <c r="L9241" s="39">
        <f>IF(Txn!$K4627="","",Txn!$K4627)</f>
        <v>0</v>
      </c>
      <c r="N9241" s="42">
        <f>IF($D9241="",0,COUNTIF(BankAccts,$D9241))</f>
        <v>0</v>
      </c>
    </row>
    <row r="9242" spans="1:14">
      <c r="A9242" s="38">
        <f>IF(Txn!$B4627="","",Txn!$B4627)</f>
        <v>0</v>
      </c>
      <c r="B9242" s="38">
        <f>IF(Txn!$B4627="","",Txn!$C4627)</f>
        <v>0</v>
      </c>
      <c r="C9242" s="39">
        <f>IF(Txn!$B4627="","","تراکنش بانکی")</f>
        <v>0</v>
      </c>
      <c r="D9242" s="38">
        <f>IF(Txn!$B4627="","",IF(IF(Txn!$U4627="TRF",Txn!$Y4627,Txn!$Z4627)="","",IF(Txn!$U4627="TRF",Txn!$Y4627,Txn!$Z4627)))</f>
        <v>0</v>
      </c>
      <c r="E9242" s="39">
        <f>IF($D9242="","",IFERROR(VLOOKUP($D9242,AcctTbl,2,0),""))</f>
        <v>0</v>
      </c>
      <c r="F9242" s="39">
        <f>IF($D9242="","",IFERROR(VLOOKUP($D9242,AcctTbl,3,0),""))</f>
        <v>0</v>
      </c>
      <c r="G9242" s="39">
        <f>IF(Txn!$B4627="","",Txn!$D4627)</f>
        <v>0</v>
      </c>
      <c r="H9242" s="38">
        <f>IF(Txn!$B4627="","",Txn!$E4627)</f>
        <v>0</v>
      </c>
      <c r="I9242" s="40">
        <f>IF(Txn!$B4627="",0,Txn!$Q4627)</f>
        <v>0</v>
      </c>
      <c r="J9242" s="40">
        <f>IF(Txn!$B4627="",0,Txn!$R4627)</f>
        <v>0</v>
      </c>
      <c r="K9242" s="41">
        <f>IF($A9242="","",IFERROR(VALUE(MID($A9242,6,2)),""))</f>
        <v>0</v>
      </c>
      <c r="L9242" s="39">
        <f>IF(Txn!$K4627="","","طرف مقابل — "&amp;Txn!$K4627)</f>
        <v>0</v>
      </c>
      <c r="N9242" s="42">
        <f>IF($D9242="",0,COUNTIF(BankAccts,$D9242))</f>
        <v>0</v>
      </c>
    </row>
    <row r="9243" spans="1:14">
      <c r="A9243" s="38">
        <f>IF(Txn!$B4628="","",Txn!$B4628)</f>
        <v>0</v>
      </c>
      <c r="B9243" s="38">
        <f>IF(Txn!$B4628="","",Txn!$C4628)</f>
        <v>0</v>
      </c>
      <c r="C9243" s="39">
        <f>IF(Txn!$B4628="","","تراکنش بانکی")</f>
        <v>0</v>
      </c>
      <c r="D9243" s="38">
        <f>IF(Txn!$B4628="","",IF(Txn!$X4628="","",Txn!$X4628))</f>
        <v>0</v>
      </c>
      <c r="E9243" s="39">
        <f>IF($D9243="","",IFERROR(VLOOKUP($D9243,AcctTbl,2,0),""))</f>
        <v>0</v>
      </c>
      <c r="F9243" s="39">
        <f>IF($D9243="","",IFERROR(VLOOKUP($D9243,AcctTbl,3,0),""))</f>
        <v>0</v>
      </c>
      <c r="G9243" s="39">
        <f>IF(Txn!$B4628="","",Txn!$D4628)</f>
        <v>0</v>
      </c>
      <c r="H9243" s="38">
        <f>IF(Txn!$B4628="","",Txn!$E4628)</f>
        <v>0</v>
      </c>
      <c r="I9243" s="40">
        <f>IF(Txn!$B4628="",0,Txn!$O4628)</f>
        <v>0</v>
      </c>
      <c r="J9243" s="40">
        <f>IF(Txn!$B4628="",0,Txn!$P4628)</f>
        <v>0</v>
      </c>
      <c r="K9243" s="41">
        <f>IF($A9243="","",IFERROR(VALUE(MID($A9243,6,2)),""))</f>
        <v>0</v>
      </c>
      <c r="L9243" s="39">
        <f>IF(Txn!$K4628="","",Txn!$K4628)</f>
        <v>0</v>
      </c>
      <c r="N9243" s="42">
        <f>IF($D9243="",0,COUNTIF(BankAccts,$D9243))</f>
        <v>0</v>
      </c>
    </row>
    <row r="9244" spans="1:14">
      <c r="A9244" s="38">
        <f>IF(Txn!$B4628="","",Txn!$B4628)</f>
        <v>0</v>
      </c>
      <c r="B9244" s="38">
        <f>IF(Txn!$B4628="","",Txn!$C4628)</f>
        <v>0</v>
      </c>
      <c r="C9244" s="39">
        <f>IF(Txn!$B4628="","","تراکنش بانکی")</f>
        <v>0</v>
      </c>
      <c r="D9244" s="38">
        <f>IF(Txn!$B4628="","",IF(IF(Txn!$U4628="TRF",Txn!$Y4628,Txn!$Z4628)="","",IF(Txn!$U4628="TRF",Txn!$Y4628,Txn!$Z4628)))</f>
        <v>0</v>
      </c>
      <c r="E9244" s="39">
        <f>IF($D9244="","",IFERROR(VLOOKUP($D9244,AcctTbl,2,0),""))</f>
        <v>0</v>
      </c>
      <c r="F9244" s="39">
        <f>IF($D9244="","",IFERROR(VLOOKUP($D9244,AcctTbl,3,0),""))</f>
        <v>0</v>
      </c>
      <c r="G9244" s="39">
        <f>IF(Txn!$B4628="","",Txn!$D4628)</f>
        <v>0</v>
      </c>
      <c r="H9244" s="38">
        <f>IF(Txn!$B4628="","",Txn!$E4628)</f>
        <v>0</v>
      </c>
      <c r="I9244" s="40">
        <f>IF(Txn!$B4628="",0,Txn!$Q4628)</f>
        <v>0</v>
      </c>
      <c r="J9244" s="40">
        <f>IF(Txn!$B4628="",0,Txn!$R4628)</f>
        <v>0</v>
      </c>
      <c r="K9244" s="41">
        <f>IF($A9244="","",IFERROR(VALUE(MID($A9244,6,2)),""))</f>
        <v>0</v>
      </c>
      <c r="L9244" s="39">
        <f>IF(Txn!$K4628="","","طرف مقابل — "&amp;Txn!$K4628)</f>
        <v>0</v>
      </c>
      <c r="N9244" s="42">
        <f>IF($D9244="",0,COUNTIF(BankAccts,$D9244))</f>
        <v>0</v>
      </c>
    </row>
    <row r="9245" spans="1:14">
      <c r="A9245" s="38">
        <f>IF(Txn!$B4629="","",Txn!$B4629)</f>
        <v>0</v>
      </c>
      <c r="B9245" s="38">
        <f>IF(Txn!$B4629="","",Txn!$C4629)</f>
        <v>0</v>
      </c>
      <c r="C9245" s="39">
        <f>IF(Txn!$B4629="","","تراکنش بانکی")</f>
        <v>0</v>
      </c>
      <c r="D9245" s="38">
        <f>IF(Txn!$B4629="","",IF(Txn!$X4629="","",Txn!$X4629))</f>
        <v>0</v>
      </c>
      <c r="E9245" s="39">
        <f>IF($D9245="","",IFERROR(VLOOKUP($D9245,AcctTbl,2,0),""))</f>
        <v>0</v>
      </c>
      <c r="F9245" s="39">
        <f>IF($D9245="","",IFERROR(VLOOKUP($D9245,AcctTbl,3,0),""))</f>
        <v>0</v>
      </c>
      <c r="G9245" s="39">
        <f>IF(Txn!$B4629="","",Txn!$D4629)</f>
        <v>0</v>
      </c>
      <c r="H9245" s="38">
        <f>IF(Txn!$B4629="","",Txn!$E4629)</f>
        <v>0</v>
      </c>
      <c r="I9245" s="40">
        <f>IF(Txn!$B4629="",0,Txn!$O4629)</f>
        <v>0</v>
      </c>
      <c r="J9245" s="40">
        <f>IF(Txn!$B4629="",0,Txn!$P4629)</f>
        <v>0</v>
      </c>
      <c r="K9245" s="41">
        <f>IF($A9245="","",IFERROR(VALUE(MID($A9245,6,2)),""))</f>
        <v>0</v>
      </c>
      <c r="L9245" s="39">
        <f>IF(Txn!$K4629="","",Txn!$K4629)</f>
        <v>0</v>
      </c>
      <c r="N9245" s="42">
        <f>IF($D9245="",0,COUNTIF(BankAccts,$D9245))</f>
        <v>0</v>
      </c>
    </row>
    <row r="9246" spans="1:14">
      <c r="A9246" s="38">
        <f>IF(Txn!$B4629="","",Txn!$B4629)</f>
        <v>0</v>
      </c>
      <c r="B9246" s="38">
        <f>IF(Txn!$B4629="","",Txn!$C4629)</f>
        <v>0</v>
      </c>
      <c r="C9246" s="39">
        <f>IF(Txn!$B4629="","","تراکنش بانکی")</f>
        <v>0</v>
      </c>
      <c r="D9246" s="38">
        <f>IF(Txn!$B4629="","",IF(IF(Txn!$U4629="TRF",Txn!$Y4629,Txn!$Z4629)="","",IF(Txn!$U4629="TRF",Txn!$Y4629,Txn!$Z4629)))</f>
        <v>0</v>
      </c>
      <c r="E9246" s="39">
        <f>IF($D9246="","",IFERROR(VLOOKUP($D9246,AcctTbl,2,0),""))</f>
        <v>0</v>
      </c>
      <c r="F9246" s="39">
        <f>IF($D9246="","",IFERROR(VLOOKUP($D9246,AcctTbl,3,0),""))</f>
        <v>0</v>
      </c>
      <c r="G9246" s="39">
        <f>IF(Txn!$B4629="","",Txn!$D4629)</f>
        <v>0</v>
      </c>
      <c r="H9246" s="38">
        <f>IF(Txn!$B4629="","",Txn!$E4629)</f>
        <v>0</v>
      </c>
      <c r="I9246" s="40">
        <f>IF(Txn!$B4629="",0,Txn!$Q4629)</f>
        <v>0</v>
      </c>
      <c r="J9246" s="40">
        <f>IF(Txn!$B4629="",0,Txn!$R4629)</f>
        <v>0</v>
      </c>
      <c r="K9246" s="41">
        <f>IF($A9246="","",IFERROR(VALUE(MID($A9246,6,2)),""))</f>
        <v>0</v>
      </c>
      <c r="L9246" s="39">
        <f>IF(Txn!$K4629="","","طرف مقابل — "&amp;Txn!$K4629)</f>
        <v>0</v>
      </c>
      <c r="N9246" s="42">
        <f>IF($D9246="",0,COUNTIF(BankAccts,$D9246))</f>
        <v>0</v>
      </c>
    </row>
    <row r="9247" spans="1:14">
      <c r="A9247" s="38">
        <f>IF(Txn!$B4630="","",Txn!$B4630)</f>
        <v>0</v>
      </c>
      <c r="B9247" s="38">
        <f>IF(Txn!$B4630="","",Txn!$C4630)</f>
        <v>0</v>
      </c>
      <c r="C9247" s="39">
        <f>IF(Txn!$B4630="","","تراکنش بانکی")</f>
        <v>0</v>
      </c>
      <c r="D9247" s="38">
        <f>IF(Txn!$B4630="","",IF(Txn!$X4630="","",Txn!$X4630))</f>
        <v>0</v>
      </c>
      <c r="E9247" s="39">
        <f>IF($D9247="","",IFERROR(VLOOKUP($D9247,AcctTbl,2,0),""))</f>
        <v>0</v>
      </c>
      <c r="F9247" s="39">
        <f>IF($D9247="","",IFERROR(VLOOKUP($D9247,AcctTbl,3,0),""))</f>
        <v>0</v>
      </c>
      <c r="G9247" s="39">
        <f>IF(Txn!$B4630="","",Txn!$D4630)</f>
        <v>0</v>
      </c>
      <c r="H9247" s="38">
        <f>IF(Txn!$B4630="","",Txn!$E4630)</f>
        <v>0</v>
      </c>
      <c r="I9247" s="40">
        <f>IF(Txn!$B4630="",0,Txn!$O4630)</f>
        <v>0</v>
      </c>
      <c r="J9247" s="40">
        <f>IF(Txn!$B4630="",0,Txn!$P4630)</f>
        <v>0</v>
      </c>
      <c r="K9247" s="41">
        <f>IF($A9247="","",IFERROR(VALUE(MID($A9247,6,2)),""))</f>
        <v>0</v>
      </c>
      <c r="L9247" s="39">
        <f>IF(Txn!$K4630="","",Txn!$K4630)</f>
        <v>0</v>
      </c>
      <c r="N9247" s="42">
        <f>IF($D9247="",0,COUNTIF(BankAccts,$D9247))</f>
        <v>0</v>
      </c>
    </row>
    <row r="9248" spans="1:14">
      <c r="A9248" s="38">
        <f>IF(Txn!$B4630="","",Txn!$B4630)</f>
        <v>0</v>
      </c>
      <c r="B9248" s="38">
        <f>IF(Txn!$B4630="","",Txn!$C4630)</f>
        <v>0</v>
      </c>
      <c r="C9248" s="39">
        <f>IF(Txn!$B4630="","","تراکنش بانکی")</f>
        <v>0</v>
      </c>
      <c r="D9248" s="38">
        <f>IF(Txn!$B4630="","",IF(IF(Txn!$U4630="TRF",Txn!$Y4630,Txn!$Z4630)="","",IF(Txn!$U4630="TRF",Txn!$Y4630,Txn!$Z4630)))</f>
        <v>0</v>
      </c>
      <c r="E9248" s="39">
        <f>IF($D9248="","",IFERROR(VLOOKUP($D9248,AcctTbl,2,0),""))</f>
        <v>0</v>
      </c>
      <c r="F9248" s="39">
        <f>IF($D9248="","",IFERROR(VLOOKUP($D9248,AcctTbl,3,0),""))</f>
        <v>0</v>
      </c>
      <c r="G9248" s="39">
        <f>IF(Txn!$B4630="","",Txn!$D4630)</f>
        <v>0</v>
      </c>
      <c r="H9248" s="38">
        <f>IF(Txn!$B4630="","",Txn!$E4630)</f>
        <v>0</v>
      </c>
      <c r="I9248" s="40">
        <f>IF(Txn!$B4630="",0,Txn!$Q4630)</f>
        <v>0</v>
      </c>
      <c r="J9248" s="40">
        <f>IF(Txn!$B4630="",0,Txn!$R4630)</f>
        <v>0</v>
      </c>
      <c r="K9248" s="41">
        <f>IF($A9248="","",IFERROR(VALUE(MID($A9248,6,2)),""))</f>
        <v>0</v>
      </c>
      <c r="L9248" s="39">
        <f>IF(Txn!$K4630="","","طرف مقابل — "&amp;Txn!$K4630)</f>
        <v>0</v>
      </c>
      <c r="N9248" s="42">
        <f>IF($D9248="",0,COUNTIF(BankAccts,$D9248))</f>
        <v>0</v>
      </c>
    </row>
    <row r="9249" spans="1:14">
      <c r="A9249" s="38">
        <f>IF(Txn!$B4631="","",Txn!$B4631)</f>
        <v>0</v>
      </c>
      <c r="B9249" s="38">
        <f>IF(Txn!$B4631="","",Txn!$C4631)</f>
        <v>0</v>
      </c>
      <c r="C9249" s="39">
        <f>IF(Txn!$B4631="","","تراکنش بانکی")</f>
        <v>0</v>
      </c>
      <c r="D9249" s="38">
        <f>IF(Txn!$B4631="","",IF(Txn!$X4631="","",Txn!$X4631))</f>
        <v>0</v>
      </c>
      <c r="E9249" s="39">
        <f>IF($D9249="","",IFERROR(VLOOKUP($D9249,AcctTbl,2,0),""))</f>
        <v>0</v>
      </c>
      <c r="F9249" s="39">
        <f>IF($D9249="","",IFERROR(VLOOKUP($D9249,AcctTbl,3,0),""))</f>
        <v>0</v>
      </c>
      <c r="G9249" s="39">
        <f>IF(Txn!$B4631="","",Txn!$D4631)</f>
        <v>0</v>
      </c>
      <c r="H9249" s="38">
        <f>IF(Txn!$B4631="","",Txn!$E4631)</f>
        <v>0</v>
      </c>
      <c r="I9249" s="40">
        <f>IF(Txn!$B4631="",0,Txn!$O4631)</f>
        <v>0</v>
      </c>
      <c r="J9249" s="40">
        <f>IF(Txn!$B4631="",0,Txn!$P4631)</f>
        <v>0</v>
      </c>
      <c r="K9249" s="41">
        <f>IF($A9249="","",IFERROR(VALUE(MID($A9249,6,2)),""))</f>
        <v>0</v>
      </c>
      <c r="L9249" s="39">
        <f>IF(Txn!$K4631="","",Txn!$K4631)</f>
        <v>0</v>
      </c>
      <c r="N9249" s="42">
        <f>IF($D9249="",0,COUNTIF(BankAccts,$D9249))</f>
        <v>0</v>
      </c>
    </row>
    <row r="9250" spans="1:14">
      <c r="A9250" s="38">
        <f>IF(Txn!$B4631="","",Txn!$B4631)</f>
        <v>0</v>
      </c>
      <c r="B9250" s="38">
        <f>IF(Txn!$B4631="","",Txn!$C4631)</f>
        <v>0</v>
      </c>
      <c r="C9250" s="39">
        <f>IF(Txn!$B4631="","","تراکنش بانکی")</f>
        <v>0</v>
      </c>
      <c r="D9250" s="38">
        <f>IF(Txn!$B4631="","",IF(IF(Txn!$U4631="TRF",Txn!$Y4631,Txn!$Z4631)="","",IF(Txn!$U4631="TRF",Txn!$Y4631,Txn!$Z4631)))</f>
        <v>0</v>
      </c>
      <c r="E9250" s="39">
        <f>IF($D9250="","",IFERROR(VLOOKUP($D9250,AcctTbl,2,0),""))</f>
        <v>0</v>
      </c>
      <c r="F9250" s="39">
        <f>IF($D9250="","",IFERROR(VLOOKUP($D9250,AcctTbl,3,0),""))</f>
        <v>0</v>
      </c>
      <c r="G9250" s="39">
        <f>IF(Txn!$B4631="","",Txn!$D4631)</f>
        <v>0</v>
      </c>
      <c r="H9250" s="38">
        <f>IF(Txn!$B4631="","",Txn!$E4631)</f>
        <v>0</v>
      </c>
      <c r="I9250" s="40">
        <f>IF(Txn!$B4631="",0,Txn!$Q4631)</f>
        <v>0</v>
      </c>
      <c r="J9250" s="40">
        <f>IF(Txn!$B4631="",0,Txn!$R4631)</f>
        <v>0</v>
      </c>
      <c r="K9250" s="41">
        <f>IF($A9250="","",IFERROR(VALUE(MID($A9250,6,2)),""))</f>
        <v>0</v>
      </c>
      <c r="L9250" s="39">
        <f>IF(Txn!$K4631="","","طرف مقابل — "&amp;Txn!$K4631)</f>
        <v>0</v>
      </c>
      <c r="N9250" s="42">
        <f>IF($D9250="",0,COUNTIF(BankAccts,$D9250))</f>
        <v>0</v>
      </c>
    </row>
    <row r="9251" spans="1:14">
      <c r="A9251" s="38">
        <f>IF(Txn!$B4632="","",Txn!$B4632)</f>
        <v>0</v>
      </c>
      <c r="B9251" s="38">
        <f>IF(Txn!$B4632="","",Txn!$C4632)</f>
        <v>0</v>
      </c>
      <c r="C9251" s="39">
        <f>IF(Txn!$B4632="","","تراکنش بانکی")</f>
        <v>0</v>
      </c>
      <c r="D9251" s="38">
        <f>IF(Txn!$B4632="","",IF(Txn!$X4632="","",Txn!$X4632))</f>
        <v>0</v>
      </c>
      <c r="E9251" s="39">
        <f>IF($D9251="","",IFERROR(VLOOKUP($D9251,AcctTbl,2,0),""))</f>
        <v>0</v>
      </c>
      <c r="F9251" s="39">
        <f>IF($D9251="","",IFERROR(VLOOKUP($D9251,AcctTbl,3,0),""))</f>
        <v>0</v>
      </c>
      <c r="G9251" s="39">
        <f>IF(Txn!$B4632="","",Txn!$D4632)</f>
        <v>0</v>
      </c>
      <c r="H9251" s="38">
        <f>IF(Txn!$B4632="","",Txn!$E4632)</f>
        <v>0</v>
      </c>
      <c r="I9251" s="40">
        <f>IF(Txn!$B4632="",0,Txn!$O4632)</f>
        <v>0</v>
      </c>
      <c r="J9251" s="40">
        <f>IF(Txn!$B4632="",0,Txn!$P4632)</f>
        <v>0</v>
      </c>
      <c r="K9251" s="41">
        <f>IF($A9251="","",IFERROR(VALUE(MID($A9251,6,2)),""))</f>
        <v>0</v>
      </c>
      <c r="L9251" s="39">
        <f>IF(Txn!$K4632="","",Txn!$K4632)</f>
        <v>0</v>
      </c>
      <c r="N9251" s="42">
        <f>IF($D9251="",0,COUNTIF(BankAccts,$D9251))</f>
        <v>0</v>
      </c>
    </row>
    <row r="9252" spans="1:14">
      <c r="A9252" s="38">
        <f>IF(Txn!$B4632="","",Txn!$B4632)</f>
        <v>0</v>
      </c>
      <c r="B9252" s="38">
        <f>IF(Txn!$B4632="","",Txn!$C4632)</f>
        <v>0</v>
      </c>
      <c r="C9252" s="39">
        <f>IF(Txn!$B4632="","","تراکنش بانکی")</f>
        <v>0</v>
      </c>
      <c r="D9252" s="38">
        <f>IF(Txn!$B4632="","",IF(IF(Txn!$U4632="TRF",Txn!$Y4632,Txn!$Z4632)="","",IF(Txn!$U4632="TRF",Txn!$Y4632,Txn!$Z4632)))</f>
        <v>0</v>
      </c>
      <c r="E9252" s="39">
        <f>IF($D9252="","",IFERROR(VLOOKUP($D9252,AcctTbl,2,0),""))</f>
        <v>0</v>
      </c>
      <c r="F9252" s="39">
        <f>IF($D9252="","",IFERROR(VLOOKUP($D9252,AcctTbl,3,0),""))</f>
        <v>0</v>
      </c>
      <c r="G9252" s="39">
        <f>IF(Txn!$B4632="","",Txn!$D4632)</f>
        <v>0</v>
      </c>
      <c r="H9252" s="38">
        <f>IF(Txn!$B4632="","",Txn!$E4632)</f>
        <v>0</v>
      </c>
      <c r="I9252" s="40">
        <f>IF(Txn!$B4632="",0,Txn!$Q4632)</f>
        <v>0</v>
      </c>
      <c r="J9252" s="40">
        <f>IF(Txn!$B4632="",0,Txn!$R4632)</f>
        <v>0</v>
      </c>
      <c r="K9252" s="41">
        <f>IF($A9252="","",IFERROR(VALUE(MID($A9252,6,2)),""))</f>
        <v>0</v>
      </c>
      <c r="L9252" s="39">
        <f>IF(Txn!$K4632="","","طرف مقابل — "&amp;Txn!$K4632)</f>
        <v>0</v>
      </c>
      <c r="N9252" s="42">
        <f>IF($D9252="",0,COUNTIF(BankAccts,$D9252))</f>
        <v>0</v>
      </c>
    </row>
    <row r="9253" spans="1:14">
      <c r="A9253" s="38">
        <f>IF(Txn!$B4633="","",Txn!$B4633)</f>
        <v>0</v>
      </c>
      <c r="B9253" s="38">
        <f>IF(Txn!$B4633="","",Txn!$C4633)</f>
        <v>0</v>
      </c>
      <c r="C9253" s="39">
        <f>IF(Txn!$B4633="","","تراکنش بانکی")</f>
        <v>0</v>
      </c>
      <c r="D9253" s="38">
        <f>IF(Txn!$B4633="","",IF(Txn!$X4633="","",Txn!$X4633))</f>
        <v>0</v>
      </c>
      <c r="E9253" s="39">
        <f>IF($D9253="","",IFERROR(VLOOKUP($D9253,AcctTbl,2,0),""))</f>
        <v>0</v>
      </c>
      <c r="F9253" s="39">
        <f>IF($D9253="","",IFERROR(VLOOKUP($D9253,AcctTbl,3,0),""))</f>
        <v>0</v>
      </c>
      <c r="G9253" s="39">
        <f>IF(Txn!$B4633="","",Txn!$D4633)</f>
        <v>0</v>
      </c>
      <c r="H9253" s="38">
        <f>IF(Txn!$B4633="","",Txn!$E4633)</f>
        <v>0</v>
      </c>
      <c r="I9253" s="40">
        <f>IF(Txn!$B4633="",0,Txn!$O4633)</f>
        <v>0</v>
      </c>
      <c r="J9253" s="40">
        <f>IF(Txn!$B4633="",0,Txn!$P4633)</f>
        <v>0</v>
      </c>
      <c r="K9253" s="41">
        <f>IF($A9253="","",IFERROR(VALUE(MID($A9253,6,2)),""))</f>
        <v>0</v>
      </c>
      <c r="L9253" s="39">
        <f>IF(Txn!$K4633="","",Txn!$K4633)</f>
        <v>0</v>
      </c>
      <c r="N9253" s="42">
        <f>IF($D9253="",0,COUNTIF(BankAccts,$D9253))</f>
        <v>0</v>
      </c>
    </row>
    <row r="9254" spans="1:14">
      <c r="A9254" s="38">
        <f>IF(Txn!$B4633="","",Txn!$B4633)</f>
        <v>0</v>
      </c>
      <c r="B9254" s="38">
        <f>IF(Txn!$B4633="","",Txn!$C4633)</f>
        <v>0</v>
      </c>
      <c r="C9254" s="39">
        <f>IF(Txn!$B4633="","","تراکنش بانکی")</f>
        <v>0</v>
      </c>
      <c r="D9254" s="38">
        <f>IF(Txn!$B4633="","",IF(IF(Txn!$U4633="TRF",Txn!$Y4633,Txn!$Z4633)="","",IF(Txn!$U4633="TRF",Txn!$Y4633,Txn!$Z4633)))</f>
        <v>0</v>
      </c>
      <c r="E9254" s="39">
        <f>IF($D9254="","",IFERROR(VLOOKUP($D9254,AcctTbl,2,0),""))</f>
        <v>0</v>
      </c>
      <c r="F9254" s="39">
        <f>IF($D9254="","",IFERROR(VLOOKUP($D9254,AcctTbl,3,0),""))</f>
        <v>0</v>
      </c>
      <c r="G9254" s="39">
        <f>IF(Txn!$B4633="","",Txn!$D4633)</f>
        <v>0</v>
      </c>
      <c r="H9254" s="38">
        <f>IF(Txn!$B4633="","",Txn!$E4633)</f>
        <v>0</v>
      </c>
      <c r="I9254" s="40">
        <f>IF(Txn!$B4633="",0,Txn!$Q4633)</f>
        <v>0</v>
      </c>
      <c r="J9254" s="40">
        <f>IF(Txn!$B4633="",0,Txn!$R4633)</f>
        <v>0</v>
      </c>
      <c r="K9254" s="41">
        <f>IF($A9254="","",IFERROR(VALUE(MID($A9254,6,2)),""))</f>
        <v>0</v>
      </c>
      <c r="L9254" s="39">
        <f>IF(Txn!$K4633="","","طرف مقابل — "&amp;Txn!$K4633)</f>
        <v>0</v>
      </c>
      <c r="N9254" s="42">
        <f>IF($D9254="",0,COUNTIF(BankAccts,$D9254))</f>
        <v>0</v>
      </c>
    </row>
    <row r="9255" spans="1:14">
      <c r="A9255" s="38">
        <f>IF(Txn!$B4634="","",Txn!$B4634)</f>
        <v>0</v>
      </c>
      <c r="B9255" s="38">
        <f>IF(Txn!$B4634="","",Txn!$C4634)</f>
        <v>0</v>
      </c>
      <c r="C9255" s="39">
        <f>IF(Txn!$B4634="","","تراکنش بانکی")</f>
        <v>0</v>
      </c>
      <c r="D9255" s="38">
        <f>IF(Txn!$B4634="","",IF(Txn!$X4634="","",Txn!$X4634))</f>
        <v>0</v>
      </c>
      <c r="E9255" s="39">
        <f>IF($D9255="","",IFERROR(VLOOKUP($D9255,AcctTbl,2,0),""))</f>
        <v>0</v>
      </c>
      <c r="F9255" s="39">
        <f>IF($D9255="","",IFERROR(VLOOKUP($D9255,AcctTbl,3,0),""))</f>
        <v>0</v>
      </c>
      <c r="G9255" s="39">
        <f>IF(Txn!$B4634="","",Txn!$D4634)</f>
        <v>0</v>
      </c>
      <c r="H9255" s="38">
        <f>IF(Txn!$B4634="","",Txn!$E4634)</f>
        <v>0</v>
      </c>
      <c r="I9255" s="40">
        <f>IF(Txn!$B4634="",0,Txn!$O4634)</f>
        <v>0</v>
      </c>
      <c r="J9255" s="40">
        <f>IF(Txn!$B4634="",0,Txn!$P4634)</f>
        <v>0</v>
      </c>
      <c r="K9255" s="41">
        <f>IF($A9255="","",IFERROR(VALUE(MID($A9255,6,2)),""))</f>
        <v>0</v>
      </c>
      <c r="L9255" s="39">
        <f>IF(Txn!$K4634="","",Txn!$K4634)</f>
        <v>0</v>
      </c>
      <c r="N9255" s="42">
        <f>IF($D9255="",0,COUNTIF(BankAccts,$D9255))</f>
        <v>0</v>
      </c>
    </row>
    <row r="9256" spans="1:14">
      <c r="A9256" s="38">
        <f>IF(Txn!$B4634="","",Txn!$B4634)</f>
        <v>0</v>
      </c>
      <c r="B9256" s="38">
        <f>IF(Txn!$B4634="","",Txn!$C4634)</f>
        <v>0</v>
      </c>
      <c r="C9256" s="39">
        <f>IF(Txn!$B4634="","","تراکنش بانکی")</f>
        <v>0</v>
      </c>
      <c r="D9256" s="38">
        <f>IF(Txn!$B4634="","",IF(IF(Txn!$U4634="TRF",Txn!$Y4634,Txn!$Z4634)="","",IF(Txn!$U4634="TRF",Txn!$Y4634,Txn!$Z4634)))</f>
        <v>0</v>
      </c>
      <c r="E9256" s="39">
        <f>IF($D9256="","",IFERROR(VLOOKUP($D9256,AcctTbl,2,0),""))</f>
        <v>0</v>
      </c>
      <c r="F9256" s="39">
        <f>IF($D9256="","",IFERROR(VLOOKUP($D9256,AcctTbl,3,0),""))</f>
        <v>0</v>
      </c>
      <c r="G9256" s="39">
        <f>IF(Txn!$B4634="","",Txn!$D4634)</f>
        <v>0</v>
      </c>
      <c r="H9256" s="38">
        <f>IF(Txn!$B4634="","",Txn!$E4634)</f>
        <v>0</v>
      </c>
      <c r="I9256" s="40">
        <f>IF(Txn!$B4634="",0,Txn!$Q4634)</f>
        <v>0</v>
      </c>
      <c r="J9256" s="40">
        <f>IF(Txn!$B4634="",0,Txn!$R4634)</f>
        <v>0</v>
      </c>
      <c r="K9256" s="41">
        <f>IF($A9256="","",IFERROR(VALUE(MID($A9256,6,2)),""))</f>
        <v>0</v>
      </c>
      <c r="L9256" s="39">
        <f>IF(Txn!$K4634="","","طرف مقابل — "&amp;Txn!$K4634)</f>
        <v>0</v>
      </c>
      <c r="N9256" s="42">
        <f>IF($D9256="",0,COUNTIF(BankAccts,$D9256))</f>
        <v>0</v>
      </c>
    </row>
    <row r="9257" spans="1:14">
      <c r="A9257" s="38">
        <f>IF(Txn!$B4635="","",Txn!$B4635)</f>
        <v>0</v>
      </c>
      <c r="B9257" s="38">
        <f>IF(Txn!$B4635="","",Txn!$C4635)</f>
        <v>0</v>
      </c>
      <c r="C9257" s="39">
        <f>IF(Txn!$B4635="","","تراکنش بانکی")</f>
        <v>0</v>
      </c>
      <c r="D9257" s="38">
        <f>IF(Txn!$B4635="","",IF(Txn!$X4635="","",Txn!$X4635))</f>
        <v>0</v>
      </c>
      <c r="E9257" s="39">
        <f>IF($D9257="","",IFERROR(VLOOKUP($D9257,AcctTbl,2,0),""))</f>
        <v>0</v>
      </c>
      <c r="F9257" s="39">
        <f>IF($D9257="","",IFERROR(VLOOKUP($D9257,AcctTbl,3,0),""))</f>
        <v>0</v>
      </c>
      <c r="G9257" s="39">
        <f>IF(Txn!$B4635="","",Txn!$D4635)</f>
        <v>0</v>
      </c>
      <c r="H9257" s="38">
        <f>IF(Txn!$B4635="","",Txn!$E4635)</f>
        <v>0</v>
      </c>
      <c r="I9257" s="40">
        <f>IF(Txn!$B4635="",0,Txn!$O4635)</f>
        <v>0</v>
      </c>
      <c r="J9257" s="40">
        <f>IF(Txn!$B4635="",0,Txn!$P4635)</f>
        <v>0</v>
      </c>
      <c r="K9257" s="41">
        <f>IF($A9257="","",IFERROR(VALUE(MID($A9257,6,2)),""))</f>
        <v>0</v>
      </c>
      <c r="L9257" s="39">
        <f>IF(Txn!$K4635="","",Txn!$K4635)</f>
        <v>0</v>
      </c>
      <c r="N9257" s="42">
        <f>IF($D9257="",0,COUNTIF(BankAccts,$D9257))</f>
        <v>0</v>
      </c>
    </row>
    <row r="9258" spans="1:14">
      <c r="A9258" s="38">
        <f>IF(Txn!$B4635="","",Txn!$B4635)</f>
        <v>0</v>
      </c>
      <c r="B9258" s="38">
        <f>IF(Txn!$B4635="","",Txn!$C4635)</f>
        <v>0</v>
      </c>
      <c r="C9258" s="39">
        <f>IF(Txn!$B4635="","","تراکنش بانکی")</f>
        <v>0</v>
      </c>
      <c r="D9258" s="38">
        <f>IF(Txn!$B4635="","",IF(IF(Txn!$U4635="TRF",Txn!$Y4635,Txn!$Z4635)="","",IF(Txn!$U4635="TRF",Txn!$Y4635,Txn!$Z4635)))</f>
        <v>0</v>
      </c>
      <c r="E9258" s="39">
        <f>IF($D9258="","",IFERROR(VLOOKUP($D9258,AcctTbl,2,0),""))</f>
        <v>0</v>
      </c>
      <c r="F9258" s="39">
        <f>IF($D9258="","",IFERROR(VLOOKUP($D9258,AcctTbl,3,0),""))</f>
        <v>0</v>
      </c>
      <c r="G9258" s="39">
        <f>IF(Txn!$B4635="","",Txn!$D4635)</f>
        <v>0</v>
      </c>
      <c r="H9258" s="38">
        <f>IF(Txn!$B4635="","",Txn!$E4635)</f>
        <v>0</v>
      </c>
      <c r="I9258" s="40">
        <f>IF(Txn!$B4635="",0,Txn!$Q4635)</f>
        <v>0</v>
      </c>
      <c r="J9258" s="40">
        <f>IF(Txn!$B4635="",0,Txn!$R4635)</f>
        <v>0</v>
      </c>
      <c r="K9258" s="41">
        <f>IF($A9258="","",IFERROR(VALUE(MID($A9258,6,2)),""))</f>
        <v>0</v>
      </c>
      <c r="L9258" s="39">
        <f>IF(Txn!$K4635="","","طرف مقابل — "&amp;Txn!$K4635)</f>
        <v>0</v>
      </c>
      <c r="N9258" s="42">
        <f>IF($D9258="",0,COUNTIF(BankAccts,$D9258))</f>
        <v>0</v>
      </c>
    </row>
    <row r="9259" spans="1:14">
      <c r="A9259" s="38">
        <f>IF(Txn!$B4636="","",Txn!$B4636)</f>
        <v>0</v>
      </c>
      <c r="B9259" s="38">
        <f>IF(Txn!$B4636="","",Txn!$C4636)</f>
        <v>0</v>
      </c>
      <c r="C9259" s="39">
        <f>IF(Txn!$B4636="","","تراکنش بانکی")</f>
        <v>0</v>
      </c>
      <c r="D9259" s="38">
        <f>IF(Txn!$B4636="","",IF(Txn!$X4636="","",Txn!$X4636))</f>
        <v>0</v>
      </c>
      <c r="E9259" s="39">
        <f>IF($D9259="","",IFERROR(VLOOKUP($D9259,AcctTbl,2,0),""))</f>
        <v>0</v>
      </c>
      <c r="F9259" s="39">
        <f>IF($D9259="","",IFERROR(VLOOKUP($D9259,AcctTbl,3,0),""))</f>
        <v>0</v>
      </c>
      <c r="G9259" s="39">
        <f>IF(Txn!$B4636="","",Txn!$D4636)</f>
        <v>0</v>
      </c>
      <c r="H9259" s="38">
        <f>IF(Txn!$B4636="","",Txn!$E4636)</f>
        <v>0</v>
      </c>
      <c r="I9259" s="40">
        <f>IF(Txn!$B4636="",0,Txn!$O4636)</f>
        <v>0</v>
      </c>
      <c r="J9259" s="40">
        <f>IF(Txn!$B4636="",0,Txn!$P4636)</f>
        <v>0</v>
      </c>
      <c r="K9259" s="41">
        <f>IF($A9259="","",IFERROR(VALUE(MID($A9259,6,2)),""))</f>
        <v>0</v>
      </c>
      <c r="L9259" s="39">
        <f>IF(Txn!$K4636="","",Txn!$K4636)</f>
        <v>0</v>
      </c>
      <c r="N9259" s="42">
        <f>IF($D9259="",0,COUNTIF(BankAccts,$D9259))</f>
        <v>0</v>
      </c>
    </row>
    <row r="9260" spans="1:14">
      <c r="A9260" s="38">
        <f>IF(Txn!$B4636="","",Txn!$B4636)</f>
        <v>0</v>
      </c>
      <c r="B9260" s="38">
        <f>IF(Txn!$B4636="","",Txn!$C4636)</f>
        <v>0</v>
      </c>
      <c r="C9260" s="39">
        <f>IF(Txn!$B4636="","","تراکنش بانکی")</f>
        <v>0</v>
      </c>
      <c r="D9260" s="38">
        <f>IF(Txn!$B4636="","",IF(IF(Txn!$U4636="TRF",Txn!$Y4636,Txn!$Z4636)="","",IF(Txn!$U4636="TRF",Txn!$Y4636,Txn!$Z4636)))</f>
        <v>0</v>
      </c>
      <c r="E9260" s="39">
        <f>IF($D9260="","",IFERROR(VLOOKUP($D9260,AcctTbl,2,0),""))</f>
        <v>0</v>
      </c>
      <c r="F9260" s="39">
        <f>IF($D9260="","",IFERROR(VLOOKUP($D9260,AcctTbl,3,0),""))</f>
        <v>0</v>
      </c>
      <c r="G9260" s="39">
        <f>IF(Txn!$B4636="","",Txn!$D4636)</f>
        <v>0</v>
      </c>
      <c r="H9260" s="38">
        <f>IF(Txn!$B4636="","",Txn!$E4636)</f>
        <v>0</v>
      </c>
      <c r="I9260" s="40">
        <f>IF(Txn!$B4636="",0,Txn!$Q4636)</f>
        <v>0</v>
      </c>
      <c r="J9260" s="40">
        <f>IF(Txn!$B4636="",0,Txn!$R4636)</f>
        <v>0</v>
      </c>
      <c r="K9260" s="41">
        <f>IF($A9260="","",IFERROR(VALUE(MID($A9260,6,2)),""))</f>
        <v>0</v>
      </c>
      <c r="L9260" s="39">
        <f>IF(Txn!$K4636="","","طرف مقابل — "&amp;Txn!$K4636)</f>
        <v>0</v>
      </c>
      <c r="N9260" s="42">
        <f>IF($D9260="",0,COUNTIF(BankAccts,$D9260))</f>
        <v>0</v>
      </c>
    </row>
    <row r="9261" spans="1:14">
      <c r="A9261" s="38">
        <f>IF(Txn!$B4637="","",Txn!$B4637)</f>
        <v>0</v>
      </c>
      <c r="B9261" s="38">
        <f>IF(Txn!$B4637="","",Txn!$C4637)</f>
        <v>0</v>
      </c>
      <c r="C9261" s="39">
        <f>IF(Txn!$B4637="","","تراکنش بانکی")</f>
        <v>0</v>
      </c>
      <c r="D9261" s="38">
        <f>IF(Txn!$B4637="","",IF(Txn!$X4637="","",Txn!$X4637))</f>
        <v>0</v>
      </c>
      <c r="E9261" s="39">
        <f>IF($D9261="","",IFERROR(VLOOKUP($D9261,AcctTbl,2,0),""))</f>
        <v>0</v>
      </c>
      <c r="F9261" s="39">
        <f>IF($D9261="","",IFERROR(VLOOKUP($D9261,AcctTbl,3,0),""))</f>
        <v>0</v>
      </c>
      <c r="G9261" s="39">
        <f>IF(Txn!$B4637="","",Txn!$D4637)</f>
        <v>0</v>
      </c>
      <c r="H9261" s="38">
        <f>IF(Txn!$B4637="","",Txn!$E4637)</f>
        <v>0</v>
      </c>
      <c r="I9261" s="40">
        <f>IF(Txn!$B4637="",0,Txn!$O4637)</f>
        <v>0</v>
      </c>
      <c r="J9261" s="40">
        <f>IF(Txn!$B4637="",0,Txn!$P4637)</f>
        <v>0</v>
      </c>
      <c r="K9261" s="41">
        <f>IF($A9261="","",IFERROR(VALUE(MID($A9261,6,2)),""))</f>
        <v>0</v>
      </c>
      <c r="L9261" s="39">
        <f>IF(Txn!$K4637="","",Txn!$K4637)</f>
        <v>0</v>
      </c>
      <c r="N9261" s="42">
        <f>IF($D9261="",0,COUNTIF(BankAccts,$D9261))</f>
        <v>0</v>
      </c>
    </row>
    <row r="9262" spans="1:14">
      <c r="A9262" s="38">
        <f>IF(Txn!$B4637="","",Txn!$B4637)</f>
        <v>0</v>
      </c>
      <c r="B9262" s="38">
        <f>IF(Txn!$B4637="","",Txn!$C4637)</f>
        <v>0</v>
      </c>
      <c r="C9262" s="39">
        <f>IF(Txn!$B4637="","","تراکنش بانکی")</f>
        <v>0</v>
      </c>
      <c r="D9262" s="38">
        <f>IF(Txn!$B4637="","",IF(IF(Txn!$U4637="TRF",Txn!$Y4637,Txn!$Z4637)="","",IF(Txn!$U4637="TRF",Txn!$Y4637,Txn!$Z4637)))</f>
        <v>0</v>
      </c>
      <c r="E9262" s="39">
        <f>IF($D9262="","",IFERROR(VLOOKUP($D9262,AcctTbl,2,0),""))</f>
        <v>0</v>
      </c>
      <c r="F9262" s="39">
        <f>IF($D9262="","",IFERROR(VLOOKUP($D9262,AcctTbl,3,0),""))</f>
        <v>0</v>
      </c>
      <c r="G9262" s="39">
        <f>IF(Txn!$B4637="","",Txn!$D4637)</f>
        <v>0</v>
      </c>
      <c r="H9262" s="38">
        <f>IF(Txn!$B4637="","",Txn!$E4637)</f>
        <v>0</v>
      </c>
      <c r="I9262" s="40">
        <f>IF(Txn!$B4637="",0,Txn!$Q4637)</f>
        <v>0</v>
      </c>
      <c r="J9262" s="40">
        <f>IF(Txn!$B4637="",0,Txn!$R4637)</f>
        <v>0</v>
      </c>
      <c r="K9262" s="41">
        <f>IF($A9262="","",IFERROR(VALUE(MID($A9262,6,2)),""))</f>
        <v>0</v>
      </c>
      <c r="L9262" s="39">
        <f>IF(Txn!$K4637="","","طرف مقابل — "&amp;Txn!$K4637)</f>
        <v>0</v>
      </c>
      <c r="N9262" s="42">
        <f>IF($D9262="",0,COUNTIF(BankAccts,$D9262))</f>
        <v>0</v>
      </c>
    </row>
    <row r="9263" spans="1:14">
      <c r="A9263" s="38">
        <f>IF(Txn!$B4638="","",Txn!$B4638)</f>
        <v>0</v>
      </c>
      <c r="B9263" s="38">
        <f>IF(Txn!$B4638="","",Txn!$C4638)</f>
        <v>0</v>
      </c>
      <c r="C9263" s="39">
        <f>IF(Txn!$B4638="","","تراکنش بانکی")</f>
        <v>0</v>
      </c>
      <c r="D9263" s="38">
        <f>IF(Txn!$B4638="","",IF(Txn!$X4638="","",Txn!$X4638))</f>
        <v>0</v>
      </c>
      <c r="E9263" s="39">
        <f>IF($D9263="","",IFERROR(VLOOKUP($D9263,AcctTbl,2,0),""))</f>
        <v>0</v>
      </c>
      <c r="F9263" s="39">
        <f>IF($D9263="","",IFERROR(VLOOKUP($D9263,AcctTbl,3,0),""))</f>
        <v>0</v>
      </c>
      <c r="G9263" s="39">
        <f>IF(Txn!$B4638="","",Txn!$D4638)</f>
        <v>0</v>
      </c>
      <c r="H9263" s="38">
        <f>IF(Txn!$B4638="","",Txn!$E4638)</f>
        <v>0</v>
      </c>
      <c r="I9263" s="40">
        <f>IF(Txn!$B4638="",0,Txn!$O4638)</f>
        <v>0</v>
      </c>
      <c r="J9263" s="40">
        <f>IF(Txn!$B4638="",0,Txn!$P4638)</f>
        <v>0</v>
      </c>
      <c r="K9263" s="41">
        <f>IF($A9263="","",IFERROR(VALUE(MID($A9263,6,2)),""))</f>
        <v>0</v>
      </c>
      <c r="L9263" s="39">
        <f>IF(Txn!$K4638="","",Txn!$K4638)</f>
        <v>0</v>
      </c>
      <c r="N9263" s="42">
        <f>IF($D9263="",0,COUNTIF(BankAccts,$D9263))</f>
        <v>0</v>
      </c>
    </row>
    <row r="9264" spans="1:14">
      <c r="A9264" s="38">
        <f>IF(Txn!$B4638="","",Txn!$B4638)</f>
        <v>0</v>
      </c>
      <c r="B9264" s="38">
        <f>IF(Txn!$B4638="","",Txn!$C4638)</f>
        <v>0</v>
      </c>
      <c r="C9264" s="39">
        <f>IF(Txn!$B4638="","","تراکنش بانکی")</f>
        <v>0</v>
      </c>
      <c r="D9264" s="38">
        <f>IF(Txn!$B4638="","",IF(IF(Txn!$U4638="TRF",Txn!$Y4638,Txn!$Z4638)="","",IF(Txn!$U4638="TRF",Txn!$Y4638,Txn!$Z4638)))</f>
        <v>0</v>
      </c>
      <c r="E9264" s="39">
        <f>IF($D9264="","",IFERROR(VLOOKUP($D9264,AcctTbl,2,0),""))</f>
        <v>0</v>
      </c>
      <c r="F9264" s="39">
        <f>IF($D9264="","",IFERROR(VLOOKUP($D9264,AcctTbl,3,0),""))</f>
        <v>0</v>
      </c>
      <c r="G9264" s="39">
        <f>IF(Txn!$B4638="","",Txn!$D4638)</f>
        <v>0</v>
      </c>
      <c r="H9264" s="38">
        <f>IF(Txn!$B4638="","",Txn!$E4638)</f>
        <v>0</v>
      </c>
      <c r="I9264" s="40">
        <f>IF(Txn!$B4638="",0,Txn!$Q4638)</f>
        <v>0</v>
      </c>
      <c r="J9264" s="40">
        <f>IF(Txn!$B4638="",0,Txn!$R4638)</f>
        <v>0</v>
      </c>
      <c r="K9264" s="41">
        <f>IF($A9264="","",IFERROR(VALUE(MID($A9264,6,2)),""))</f>
        <v>0</v>
      </c>
      <c r="L9264" s="39">
        <f>IF(Txn!$K4638="","","طرف مقابل — "&amp;Txn!$K4638)</f>
        <v>0</v>
      </c>
      <c r="N9264" s="42">
        <f>IF($D9264="",0,COUNTIF(BankAccts,$D9264))</f>
        <v>0</v>
      </c>
    </row>
    <row r="9265" spans="1:14">
      <c r="A9265" s="38">
        <f>IF(Txn!$B4639="","",Txn!$B4639)</f>
        <v>0</v>
      </c>
      <c r="B9265" s="38">
        <f>IF(Txn!$B4639="","",Txn!$C4639)</f>
        <v>0</v>
      </c>
      <c r="C9265" s="39">
        <f>IF(Txn!$B4639="","","تراکنش بانکی")</f>
        <v>0</v>
      </c>
      <c r="D9265" s="38">
        <f>IF(Txn!$B4639="","",IF(Txn!$X4639="","",Txn!$X4639))</f>
        <v>0</v>
      </c>
      <c r="E9265" s="39">
        <f>IF($D9265="","",IFERROR(VLOOKUP($D9265,AcctTbl,2,0),""))</f>
        <v>0</v>
      </c>
      <c r="F9265" s="39">
        <f>IF($D9265="","",IFERROR(VLOOKUP($D9265,AcctTbl,3,0),""))</f>
        <v>0</v>
      </c>
      <c r="G9265" s="39">
        <f>IF(Txn!$B4639="","",Txn!$D4639)</f>
        <v>0</v>
      </c>
      <c r="H9265" s="38">
        <f>IF(Txn!$B4639="","",Txn!$E4639)</f>
        <v>0</v>
      </c>
      <c r="I9265" s="40">
        <f>IF(Txn!$B4639="",0,Txn!$O4639)</f>
        <v>0</v>
      </c>
      <c r="J9265" s="40">
        <f>IF(Txn!$B4639="",0,Txn!$P4639)</f>
        <v>0</v>
      </c>
      <c r="K9265" s="41">
        <f>IF($A9265="","",IFERROR(VALUE(MID($A9265,6,2)),""))</f>
        <v>0</v>
      </c>
      <c r="L9265" s="39">
        <f>IF(Txn!$K4639="","",Txn!$K4639)</f>
        <v>0</v>
      </c>
      <c r="N9265" s="42">
        <f>IF($D9265="",0,COUNTIF(BankAccts,$D9265))</f>
        <v>0</v>
      </c>
    </row>
    <row r="9266" spans="1:14">
      <c r="A9266" s="38">
        <f>IF(Txn!$B4639="","",Txn!$B4639)</f>
        <v>0</v>
      </c>
      <c r="B9266" s="38">
        <f>IF(Txn!$B4639="","",Txn!$C4639)</f>
        <v>0</v>
      </c>
      <c r="C9266" s="39">
        <f>IF(Txn!$B4639="","","تراکنش بانکی")</f>
        <v>0</v>
      </c>
      <c r="D9266" s="38">
        <f>IF(Txn!$B4639="","",IF(IF(Txn!$U4639="TRF",Txn!$Y4639,Txn!$Z4639)="","",IF(Txn!$U4639="TRF",Txn!$Y4639,Txn!$Z4639)))</f>
        <v>0</v>
      </c>
      <c r="E9266" s="39">
        <f>IF($D9266="","",IFERROR(VLOOKUP($D9266,AcctTbl,2,0),""))</f>
        <v>0</v>
      </c>
      <c r="F9266" s="39">
        <f>IF($D9266="","",IFERROR(VLOOKUP($D9266,AcctTbl,3,0),""))</f>
        <v>0</v>
      </c>
      <c r="G9266" s="39">
        <f>IF(Txn!$B4639="","",Txn!$D4639)</f>
        <v>0</v>
      </c>
      <c r="H9266" s="38">
        <f>IF(Txn!$B4639="","",Txn!$E4639)</f>
        <v>0</v>
      </c>
      <c r="I9266" s="40">
        <f>IF(Txn!$B4639="",0,Txn!$Q4639)</f>
        <v>0</v>
      </c>
      <c r="J9266" s="40">
        <f>IF(Txn!$B4639="",0,Txn!$R4639)</f>
        <v>0</v>
      </c>
      <c r="K9266" s="41">
        <f>IF($A9266="","",IFERROR(VALUE(MID($A9266,6,2)),""))</f>
        <v>0</v>
      </c>
      <c r="L9266" s="39">
        <f>IF(Txn!$K4639="","","طرف مقابل — "&amp;Txn!$K4639)</f>
        <v>0</v>
      </c>
      <c r="N9266" s="42">
        <f>IF($D9266="",0,COUNTIF(BankAccts,$D9266))</f>
        <v>0</v>
      </c>
    </row>
    <row r="9267" spans="1:14">
      <c r="A9267" s="38">
        <f>IF(Txn!$B4640="","",Txn!$B4640)</f>
        <v>0</v>
      </c>
      <c r="B9267" s="38">
        <f>IF(Txn!$B4640="","",Txn!$C4640)</f>
        <v>0</v>
      </c>
      <c r="C9267" s="39">
        <f>IF(Txn!$B4640="","","تراکنش بانکی")</f>
        <v>0</v>
      </c>
      <c r="D9267" s="38">
        <f>IF(Txn!$B4640="","",IF(Txn!$X4640="","",Txn!$X4640))</f>
        <v>0</v>
      </c>
      <c r="E9267" s="39">
        <f>IF($D9267="","",IFERROR(VLOOKUP($D9267,AcctTbl,2,0),""))</f>
        <v>0</v>
      </c>
      <c r="F9267" s="39">
        <f>IF($D9267="","",IFERROR(VLOOKUP($D9267,AcctTbl,3,0),""))</f>
        <v>0</v>
      </c>
      <c r="G9267" s="39">
        <f>IF(Txn!$B4640="","",Txn!$D4640)</f>
        <v>0</v>
      </c>
      <c r="H9267" s="38">
        <f>IF(Txn!$B4640="","",Txn!$E4640)</f>
        <v>0</v>
      </c>
      <c r="I9267" s="40">
        <f>IF(Txn!$B4640="",0,Txn!$O4640)</f>
        <v>0</v>
      </c>
      <c r="J9267" s="40">
        <f>IF(Txn!$B4640="",0,Txn!$P4640)</f>
        <v>0</v>
      </c>
      <c r="K9267" s="41">
        <f>IF($A9267="","",IFERROR(VALUE(MID($A9267,6,2)),""))</f>
        <v>0</v>
      </c>
      <c r="L9267" s="39">
        <f>IF(Txn!$K4640="","",Txn!$K4640)</f>
        <v>0</v>
      </c>
      <c r="N9267" s="42">
        <f>IF($D9267="",0,COUNTIF(BankAccts,$D9267))</f>
        <v>0</v>
      </c>
    </row>
    <row r="9268" spans="1:14">
      <c r="A9268" s="38">
        <f>IF(Txn!$B4640="","",Txn!$B4640)</f>
        <v>0</v>
      </c>
      <c r="B9268" s="38">
        <f>IF(Txn!$B4640="","",Txn!$C4640)</f>
        <v>0</v>
      </c>
      <c r="C9268" s="39">
        <f>IF(Txn!$B4640="","","تراکنش بانکی")</f>
        <v>0</v>
      </c>
      <c r="D9268" s="38">
        <f>IF(Txn!$B4640="","",IF(IF(Txn!$U4640="TRF",Txn!$Y4640,Txn!$Z4640)="","",IF(Txn!$U4640="TRF",Txn!$Y4640,Txn!$Z4640)))</f>
        <v>0</v>
      </c>
      <c r="E9268" s="39">
        <f>IF($D9268="","",IFERROR(VLOOKUP($D9268,AcctTbl,2,0),""))</f>
        <v>0</v>
      </c>
      <c r="F9268" s="39">
        <f>IF($D9268="","",IFERROR(VLOOKUP($D9268,AcctTbl,3,0),""))</f>
        <v>0</v>
      </c>
      <c r="G9268" s="39">
        <f>IF(Txn!$B4640="","",Txn!$D4640)</f>
        <v>0</v>
      </c>
      <c r="H9268" s="38">
        <f>IF(Txn!$B4640="","",Txn!$E4640)</f>
        <v>0</v>
      </c>
      <c r="I9268" s="40">
        <f>IF(Txn!$B4640="",0,Txn!$Q4640)</f>
        <v>0</v>
      </c>
      <c r="J9268" s="40">
        <f>IF(Txn!$B4640="",0,Txn!$R4640)</f>
        <v>0</v>
      </c>
      <c r="K9268" s="41">
        <f>IF($A9268="","",IFERROR(VALUE(MID($A9268,6,2)),""))</f>
        <v>0</v>
      </c>
      <c r="L9268" s="39">
        <f>IF(Txn!$K4640="","","طرف مقابل — "&amp;Txn!$K4640)</f>
        <v>0</v>
      </c>
      <c r="N9268" s="42">
        <f>IF($D9268="",0,COUNTIF(BankAccts,$D9268))</f>
        <v>0</v>
      </c>
    </row>
    <row r="9269" spans="1:14">
      <c r="A9269" s="38">
        <f>IF(Txn!$B4641="","",Txn!$B4641)</f>
        <v>0</v>
      </c>
      <c r="B9269" s="38">
        <f>IF(Txn!$B4641="","",Txn!$C4641)</f>
        <v>0</v>
      </c>
      <c r="C9269" s="39">
        <f>IF(Txn!$B4641="","","تراکنش بانکی")</f>
        <v>0</v>
      </c>
      <c r="D9269" s="38">
        <f>IF(Txn!$B4641="","",IF(Txn!$X4641="","",Txn!$X4641))</f>
        <v>0</v>
      </c>
      <c r="E9269" s="39">
        <f>IF($D9269="","",IFERROR(VLOOKUP($D9269,AcctTbl,2,0),""))</f>
        <v>0</v>
      </c>
      <c r="F9269" s="39">
        <f>IF($D9269="","",IFERROR(VLOOKUP($D9269,AcctTbl,3,0),""))</f>
        <v>0</v>
      </c>
      <c r="G9269" s="39">
        <f>IF(Txn!$B4641="","",Txn!$D4641)</f>
        <v>0</v>
      </c>
      <c r="H9269" s="38">
        <f>IF(Txn!$B4641="","",Txn!$E4641)</f>
        <v>0</v>
      </c>
      <c r="I9269" s="40">
        <f>IF(Txn!$B4641="",0,Txn!$O4641)</f>
        <v>0</v>
      </c>
      <c r="J9269" s="40">
        <f>IF(Txn!$B4641="",0,Txn!$P4641)</f>
        <v>0</v>
      </c>
      <c r="K9269" s="41">
        <f>IF($A9269="","",IFERROR(VALUE(MID($A9269,6,2)),""))</f>
        <v>0</v>
      </c>
      <c r="L9269" s="39">
        <f>IF(Txn!$K4641="","",Txn!$K4641)</f>
        <v>0</v>
      </c>
      <c r="N9269" s="42">
        <f>IF($D9269="",0,COUNTIF(BankAccts,$D9269))</f>
        <v>0</v>
      </c>
    </row>
    <row r="9270" spans="1:14">
      <c r="A9270" s="38">
        <f>IF(Txn!$B4641="","",Txn!$B4641)</f>
        <v>0</v>
      </c>
      <c r="B9270" s="38">
        <f>IF(Txn!$B4641="","",Txn!$C4641)</f>
        <v>0</v>
      </c>
      <c r="C9270" s="39">
        <f>IF(Txn!$B4641="","","تراکنش بانکی")</f>
        <v>0</v>
      </c>
      <c r="D9270" s="38">
        <f>IF(Txn!$B4641="","",IF(IF(Txn!$U4641="TRF",Txn!$Y4641,Txn!$Z4641)="","",IF(Txn!$U4641="TRF",Txn!$Y4641,Txn!$Z4641)))</f>
        <v>0</v>
      </c>
      <c r="E9270" s="39">
        <f>IF($D9270="","",IFERROR(VLOOKUP($D9270,AcctTbl,2,0),""))</f>
        <v>0</v>
      </c>
      <c r="F9270" s="39">
        <f>IF($D9270="","",IFERROR(VLOOKUP($D9270,AcctTbl,3,0),""))</f>
        <v>0</v>
      </c>
      <c r="G9270" s="39">
        <f>IF(Txn!$B4641="","",Txn!$D4641)</f>
        <v>0</v>
      </c>
      <c r="H9270" s="38">
        <f>IF(Txn!$B4641="","",Txn!$E4641)</f>
        <v>0</v>
      </c>
      <c r="I9270" s="40">
        <f>IF(Txn!$B4641="",0,Txn!$Q4641)</f>
        <v>0</v>
      </c>
      <c r="J9270" s="40">
        <f>IF(Txn!$B4641="",0,Txn!$R4641)</f>
        <v>0</v>
      </c>
      <c r="K9270" s="41">
        <f>IF($A9270="","",IFERROR(VALUE(MID($A9270,6,2)),""))</f>
        <v>0</v>
      </c>
      <c r="L9270" s="39">
        <f>IF(Txn!$K4641="","","طرف مقابل — "&amp;Txn!$K4641)</f>
        <v>0</v>
      </c>
      <c r="N9270" s="42">
        <f>IF($D9270="",0,COUNTIF(BankAccts,$D9270))</f>
        <v>0</v>
      </c>
    </row>
    <row r="9271" spans="1:14">
      <c r="A9271" s="38">
        <f>IF(Txn!$B4642="","",Txn!$B4642)</f>
        <v>0</v>
      </c>
      <c r="B9271" s="38">
        <f>IF(Txn!$B4642="","",Txn!$C4642)</f>
        <v>0</v>
      </c>
      <c r="C9271" s="39">
        <f>IF(Txn!$B4642="","","تراکنش بانکی")</f>
        <v>0</v>
      </c>
      <c r="D9271" s="38">
        <f>IF(Txn!$B4642="","",IF(Txn!$X4642="","",Txn!$X4642))</f>
        <v>0</v>
      </c>
      <c r="E9271" s="39">
        <f>IF($D9271="","",IFERROR(VLOOKUP($D9271,AcctTbl,2,0),""))</f>
        <v>0</v>
      </c>
      <c r="F9271" s="39">
        <f>IF($D9271="","",IFERROR(VLOOKUP($D9271,AcctTbl,3,0),""))</f>
        <v>0</v>
      </c>
      <c r="G9271" s="39">
        <f>IF(Txn!$B4642="","",Txn!$D4642)</f>
        <v>0</v>
      </c>
      <c r="H9271" s="38">
        <f>IF(Txn!$B4642="","",Txn!$E4642)</f>
        <v>0</v>
      </c>
      <c r="I9271" s="40">
        <f>IF(Txn!$B4642="",0,Txn!$O4642)</f>
        <v>0</v>
      </c>
      <c r="J9271" s="40">
        <f>IF(Txn!$B4642="",0,Txn!$P4642)</f>
        <v>0</v>
      </c>
      <c r="K9271" s="41">
        <f>IF($A9271="","",IFERROR(VALUE(MID($A9271,6,2)),""))</f>
        <v>0</v>
      </c>
      <c r="L9271" s="39">
        <f>IF(Txn!$K4642="","",Txn!$K4642)</f>
        <v>0</v>
      </c>
      <c r="N9271" s="42">
        <f>IF($D9271="",0,COUNTIF(BankAccts,$D9271))</f>
        <v>0</v>
      </c>
    </row>
    <row r="9272" spans="1:14">
      <c r="A9272" s="38">
        <f>IF(Txn!$B4642="","",Txn!$B4642)</f>
        <v>0</v>
      </c>
      <c r="B9272" s="38">
        <f>IF(Txn!$B4642="","",Txn!$C4642)</f>
        <v>0</v>
      </c>
      <c r="C9272" s="39">
        <f>IF(Txn!$B4642="","","تراکنش بانکی")</f>
        <v>0</v>
      </c>
      <c r="D9272" s="38">
        <f>IF(Txn!$B4642="","",IF(IF(Txn!$U4642="TRF",Txn!$Y4642,Txn!$Z4642)="","",IF(Txn!$U4642="TRF",Txn!$Y4642,Txn!$Z4642)))</f>
        <v>0</v>
      </c>
      <c r="E9272" s="39">
        <f>IF($D9272="","",IFERROR(VLOOKUP($D9272,AcctTbl,2,0),""))</f>
        <v>0</v>
      </c>
      <c r="F9272" s="39">
        <f>IF($D9272="","",IFERROR(VLOOKUP($D9272,AcctTbl,3,0),""))</f>
        <v>0</v>
      </c>
      <c r="G9272" s="39">
        <f>IF(Txn!$B4642="","",Txn!$D4642)</f>
        <v>0</v>
      </c>
      <c r="H9272" s="38">
        <f>IF(Txn!$B4642="","",Txn!$E4642)</f>
        <v>0</v>
      </c>
      <c r="I9272" s="40">
        <f>IF(Txn!$B4642="",0,Txn!$Q4642)</f>
        <v>0</v>
      </c>
      <c r="J9272" s="40">
        <f>IF(Txn!$B4642="",0,Txn!$R4642)</f>
        <v>0</v>
      </c>
      <c r="K9272" s="41">
        <f>IF($A9272="","",IFERROR(VALUE(MID($A9272,6,2)),""))</f>
        <v>0</v>
      </c>
      <c r="L9272" s="39">
        <f>IF(Txn!$K4642="","","طرف مقابل — "&amp;Txn!$K4642)</f>
        <v>0</v>
      </c>
      <c r="N9272" s="42">
        <f>IF($D9272="",0,COUNTIF(BankAccts,$D9272))</f>
        <v>0</v>
      </c>
    </row>
    <row r="9273" spans="1:14">
      <c r="A9273" s="38">
        <f>IF(Txn!$B4643="","",Txn!$B4643)</f>
        <v>0</v>
      </c>
      <c r="B9273" s="38">
        <f>IF(Txn!$B4643="","",Txn!$C4643)</f>
        <v>0</v>
      </c>
      <c r="C9273" s="39">
        <f>IF(Txn!$B4643="","","تراکنش بانکی")</f>
        <v>0</v>
      </c>
      <c r="D9273" s="38">
        <f>IF(Txn!$B4643="","",IF(Txn!$X4643="","",Txn!$X4643))</f>
        <v>0</v>
      </c>
      <c r="E9273" s="39">
        <f>IF($D9273="","",IFERROR(VLOOKUP($D9273,AcctTbl,2,0),""))</f>
        <v>0</v>
      </c>
      <c r="F9273" s="39">
        <f>IF($D9273="","",IFERROR(VLOOKUP($D9273,AcctTbl,3,0),""))</f>
        <v>0</v>
      </c>
      <c r="G9273" s="39">
        <f>IF(Txn!$B4643="","",Txn!$D4643)</f>
        <v>0</v>
      </c>
      <c r="H9273" s="38">
        <f>IF(Txn!$B4643="","",Txn!$E4643)</f>
        <v>0</v>
      </c>
      <c r="I9273" s="40">
        <f>IF(Txn!$B4643="",0,Txn!$O4643)</f>
        <v>0</v>
      </c>
      <c r="J9273" s="40">
        <f>IF(Txn!$B4643="",0,Txn!$P4643)</f>
        <v>0</v>
      </c>
      <c r="K9273" s="41">
        <f>IF($A9273="","",IFERROR(VALUE(MID($A9273,6,2)),""))</f>
        <v>0</v>
      </c>
      <c r="L9273" s="39">
        <f>IF(Txn!$K4643="","",Txn!$K4643)</f>
        <v>0</v>
      </c>
      <c r="N9273" s="42">
        <f>IF($D9273="",0,COUNTIF(BankAccts,$D9273))</f>
        <v>0</v>
      </c>
    </row>
    <row r="9274" spans="1:14">
      <c r="A9274" s="38">
        <f>IF(Txn!$B4643="","",Txn!$B4643)</f>
        <v>0</v>
      </c>
      <c r="B9274" s="38">
        <f>IF(Txn!$B4643="","",Txn!$C4643)</f>
        <v>0</v>
      </c>
      <c r="C9274" s="39">
        <f>IF(Txn!$B4643="","","تراکنش بانکی")</f>
        <v>0</v>
      </c>
      <c r="D9274" s="38">
        <f>IF(Txn!$B4643="","",IF(IF(Txn!$U4643="TRF",Txn!$Y4643,Txn!$Z4643)="","",IF(Txn!$U4643="TRF",Txn!$Y4643,Txn!$Z4643)))</f>
        <v>0</v>
      </c>
      <c r="E9274" s="39">
        <f>IF($D9274="","",IFERROR(VLOOKUP($D9274,AcctTbl,2,0),""))</f>
        <v>0</v>
      </c>
      <c r="F9274" s="39">
        <f>IF($D9274="","",IFERROR(VLOOKUP($D9274,AcctTbl,3,0),""))</f>
        <v>0</v>
      </c>
      <c r="G9274" s="39">
        <f>IF(Txn!$B4643="","",Txn!$D4643)</f>
        <v>0</v>
      </c>
      <c r="H9274" s="38">
        <f>IF(Txn!$B4643="","",Txn!$E4643)</f>
        <v>0</v>
      </c>
      <c r="I9274" s="40">
        <f>IF(Txn!$B4643="",0,Txn!$Q4643)</f>
        <v>0</v>
      </c>
      <c r="J9274" s="40">
        <f>IF(Txn!$B4643="",0,Txn!$R4643)</f>
        <v>0</v>
      </c>
      <c r="K9274" s="41">
        <f>IF($A9274="","",IFERROR(VALUE(MID($A9274,6,2)),""))</f>
        <v>0</v>
      </c>
      <c r="L9274" s="39">
        <f>IF(Txn!$K4643="","","طرف مقابل — "&amp;Txn!$K4643)</f>
        <v>0</v>
      </c>
      <c r="N9274" s="42">
        <f>IF($D9274="",0,COUNTIF(BankAccts,$D9274))</f>
        <v>0</v>
      </c>
    </row>
    <row r="9275" spans="1:14">
      <c r="A9275" s="38">
        <f>IF(Txn!$B4644="","",Txn!$B4644)</f>
        <v>0</v>
      </c>
      <c r="B9275" s="38">
        <f>IF(Txn!$B4644="","",Txn!$C4644)</f>
        <v>0</v>
      </c>
      <c r="C9275" s="39">
        <f>IF(Txn!$B4644="","","تراکنش بانکی")</f>
        <v>0</v>
      </c>
      <c r="D9275" s="38">
        <f>IF(Txn!$B4644="","",IF(Txn!$X4644="","",Txn!$X4644))</f>
        <v>0</v>
      </c>
      <c r="E9275" s="39">
        <f>IF($D9275="","",IFERROR(VLOOKUP($D9275,AcctTbl,2,0),""))</f>
        <v>0</v>
      </c>
      <c r="F9275" s="39">
        <f>IF($D9275="","",IFERROR(VLOOKUP($D9275,AcctTbl,3,0),""))</f>
        <v>0</v>
      </c>
      <c r="G9275" s="39">
        <f>IF(Txn!$B4644="","",Txn!$D4644)</f>
        <v>0</v>
      </c>
      <c r="H9275" s="38">
        <f>IF(Txn!$B4644="","",Txn!$E4644)</f>
        <v>0</v>
      </c>
      <c r="I9275" s="40">
        <f>IF(Txn!$B4644="",0,Txn!$O4644)</f>
        <v>0</v>
      </c>
      <c r="J9275" s="40">
        <f>IF(Txn!$B4644="",0,Txn!$P4644)</f>
        <v>0</v>
      </c>
      <c r="K9275" s="41">
        <f>IF($A9275="","",IFERROR(VALUE(MID($A9275,6,2)),""))</f>
        <v>0</v>
      </c>
      <c r="L9275" s="39">
        <f>IF(Txn!$K4644="","",Txn!$K4644)</f>
        <v>0</v>
      </c>
      <c r="N9275" s="42">
        <f>IF($D9275="",0,COUNTIF(BankAccts,$D9275))</f>
        <v>0</v>
      </c>
    </row>
    <row r="9276" spans="1:14">
      <c r="A9276" s="38">
        <f>IF(Txn!$B4644="","",Txn!$B4644)</f>
        <v>0</v>
      </c>
      <c r="B9276" s="38">
        <f>IF(Txn!$B4644="","",Txn!$C4644)</f>
        <v>0</v>
      </c>
      <c r="C9276" s="39">
        <f>IF(Txn!$B4644="","","تراکنش بانکی")</f>
        <v>0</v>
      </c>
      <c r="D9276" s="38">
        <f>IF(Txn!$B4644="","",IF(IF(Txn!$U4644="TRF",Txn!$Y4644,Txn!$Z4644)="","",IF(Txn!$U4644="TRF",Txn!$Y4644,Txn!$Z4644)))</f>
        <v>0</v>
      </c>
      <c r="E9276" s="39">
        <f>IF($D9276="","",IFERROR(VLOOKUP($D9276,AcctTbl,2,0),""))</f>
        <v>0</v>
      </c>
      <c r="F9276" s="39">
        <f>IF($D9276="","",IFERROR(VLOOKUP($D9276,AcctTbl,3,0),""))</f>
        <v>0</v>
      </c>
      <c r="G9276" s="39">
        <f>IF(Txn!$B4644="","",Txn!$D4644)</f>
        <v>0</v>
      </c>
      <c r="H9276" s="38">
        <f>IF(Txn!$B4644="","",Txn!$E4644)</f>
        <v>0</v>
      </c>
      <c r="I9276" s="40">
        <f>IF(Txn!$B4644="",0,Txn!$Q4644)</f>
        <v>0</v>
      </c>
      <c r="J9276" s="40">
        <f>IF(Txn!$B4644="",0,Txn!$R4644)</f>
        <v>0</v>
      </c>
      <c r="K9276" s="41">
        <f>IF($A9276="","",IFERROR(VALUE(MID($A9276,6,2)),""))</f>
        <v>0</v>
      </c>
      <c r="L9276" s="39">
        <f>IF(Txn!$K4644="","","طرف مقابل — "&amp;Txn!$K4644)</f>
        <v>0</v>
      </c>
      <c r="N9276" s="42">
        <f>IF($D9276="",0,COUNTIF(BankAccts,$D9276))</f>
        <v>0</v>
      </c>
    </row>
    <row r="9277" spans="1:14">
      <c r="A9277" s="38">
        <f>IF(Txn!$B4645="","",Txn!$B4645)</f>
        <v>0</v>
      </c>
      <c r="B9277" s="38">
        <f>IF(Txn!$B4645="","",Txn!$C4645)</f>
        <v>0</v>
      </c>
      <c r="C9277" s="39">
        <f>IF(Txn!$B4645="","","تراکنش بانکی")</f>
        <v>0</v>
      </c>
      <c r="D9277" s="38">
        <f>IF(Txn!$B4645="","",IF(Txn!$X4645="","",Txn!$X4645))</f>
        <v>0</v>
      </c>
      <c r="E9277" s="39">
        <f>IF($D9277="","",IFERROR(VLOOKUP($D9277,AcctTbl,2,0),""))</f>
        <v>0</v>
      </c>
      <c r="F9277" s="39">
        <f>IF($D9277="","",IFERROR(VLOOKUP($D9277,AcctTbl,3,0),""))</f>
        <v>0</v>
      </c>
      <c r="G9277" s="39">
        <f>IF(Txn!$B4645="","",Txn!$D4645)</f>
        <v>0</v>
      </c>
      <c r="H9277" s="38">
        <f>IF(Txn!$B4645="","",Txn!$E4645)</f>
        <v>0</v>
      </c>
      <c r="I9277" s="40">
        <f>IF(Txn!$B4645="",0,Txn!$O4645)</f>
        <v>0</v>
      </c>
      <c r="J9277" s="40">
        <f>IF(Txn!$B4645="",0,Txn!$P4645)</f>
        <v>0</v>
      </c>
      <c r="K9277" s="41">
        <f>IF($A9277="","",IFERROR(VALUE(MID($A9277,6,2)),""))</f>
        <v>0</v>
      </c>
      <c r="L9277" s="39">
        <f>IF(Txn!$K4645="","",Txn!$K4645)</f>
        <v>0</v>
      </c>
      <c r="N9277" s="42">
        <f>IF($D9277="",0,COUNTIF(BankAccts,$D9277))</f>
        <v>0</v>
      </c>
    </row>
    <row r="9278" spans="1:14">
      <c r="A9278" s="38">
        <f>IF(Txn!$B4645="","",Txn!$B4645)</f>
        <v>0</v>
      </c>
      <c r="B9278" s="38">
        <f>IF(Txn!$B4645="","",Txn!$C4645)</f>
        <v>0</v>
      </c>
      <c r="C9278" s="39">
        <f>IF(Txn!$B4645="","","تراکنش بانکی")</f>
        <v>0</v>
      </c>
      <c r="D9278" s="38">
        <f>IF(Txn!$B4645="","",IF(IF(Txn!$U4645="TRF",Txn!$Y4645,Txn!$Z4645)="","",IF(Txn!$U4645="TRF",Txn!$Y4645,Txn!$Z4645)))</f>
        <v>0</v>
      </c>
      <c r="E9278" s="39">
        <f>IF($D9278="","",IFERROR(VLOOKUP($D9278,AcctTbl,2,0),""))</f>
        <v>0</v>
      </c>
      <c r="F9278" s="39">
        <f>IF($D9278="","",IFERROR(VLOOKUP($D9278,AcctTbl,3,0),""))</f>
        <v>0</v>
      </c>
      <c r="G9278" s="39">
        <f>IF(Txn!$B4645="","",Txn!$D4645)</f>
        <v>0</v>
      </c>
      <c r="H9278" s="38">
        <f>IF(Txn!$B4645="","",Txn!$E4645)</f>
        <v>0</v>
      </c>
      <c r="I9278" s="40">
        <f>IF(Txn!$B4645="",0,Txn!$Q4645)</f>
        <v>0</v>
      </c>
      <c r="J9278" s="40">
        <f>IF(Txn!$B4645="",0,Txn!$R4645)</f>
        <v>0</v>
      </c>
      <c r="K9278" s="41">
        <f>IF($A9278="","",IFERROR(VALUE(MID($A9278,6,2)),""))</f>
        <v>0</v>
      </c>
      <c r="L9278" s="39">
        <f>IF(Txn!$K4645="","","طرف مقابل — "&amp;Txn!$K4645)</f>
        <v>0</v>
      </c>
      <c r="N9278" s="42">
        <f>IF($D9278="",0,COUNTIF(BankAccts,$D9278))</f>
        <v>0</v>
      </c>
    </row>
    <row r="9279" spans="1:14">
      <c r="A9279" s="38">
        <f>IF(Txn!$B4646="","",Txn!$B4646)</f>
        <v>0</v>
      </c>
      <c r="B9279" s="38">
        <f>IF(Txn!$B4646="","",Txn!$C4646)</f>
        <v>0</v>
      </c>
      <c r="C9279" s="39">
        <f>IF(Txn!$B4646="","","تراکنش بانکی")</f>
        <v>0</v>
      </c>
      <c r="D9279" s="38">
        <f>IF(Txn!$B4646="","",IF(Txn!$X4646="","",Txn!$X4646))</f>
        <v>0</v>
      </c>
      <c r="E9279" s="39">
        <f>IF($D9279="","",IFERROR(VLOOKUP($D9279,AcctTbl,2,0),""))</f>
        <v>0</v>
      </c>
      <c r="F9279" s="39">
        <f>IF($D9279="","",IFERROR(VLOOKUP($D9279,AcctTbl,3,0),""))</f>
        <v>0</v>
      </c>
      <c r="G9279" s="39">
        <f>IF(Txn!$B4646="","",Txn!$D4646)</f>
        <v>0</v>
      </c>
      <c r="H9279" s="38">
        <f>IF(Txn!$B4646="","",Txn!$E4646)</f>
        <v>0</v>
      </c>
      <c r="I9279" s="40">
        <f>IF(Txn!$B4646="",0,Txn!$O4646)</f>
        <v>0</v>
      </c>
      <c r="J9279" s="40">
        <f>IF(Txn!$B4646="",0,Txn!$P4646)</f>
        <v>0</v>
      </c>
      <c r="K9279" s="41">
        <f>IF($A9279="","",IFERROR(VALUE(MID($A9279,6,2)),""))</f>
        <v>0</v>
      </c>
      <c r="L9279" s="39">
        <f>IF(Txn!$K4646="","",Txn!$K4646)</f>
        <v>0</v>
      </c>
      <c r="N9279" s="42">
        <f>IF($D9279="",0,COUNTIF(BankAccts,$D9279))</f>
        <v>0</v>
      </c>
    </row>
    <row r="9280" spans="1:14">
      <c r="A9280" s="38">
        <f>IF(Txn!$B4646="","",Txn!$B4646)</f>
        <v>0</v>
      </c>
      <c r="B9280" s="38">
        <f>IF(Txn!$B4646="","",Txn!$C4646)</f>
        <v>0</v>
      </c>
      <c r="C9280" s="39">
        <f>IF(Txn!$B4646="","","تراکنش بانکی")</f>
        <v>0</v>
      </c>
      <c r="D9280" s="38">
        <f>IF(Txn!$B4646="","",IF(IF(Txn!$U4646="TRF",Txn!$Y4646,Txn!$Z4646)="","",IF(Txn!$U4646="TRF",Txn!$Y4646,Txn!$Z4646)))</f>
        <v>0</v>
      </c>
      <c r="E9280" s="39">
        <f>IF($D9280="","",IFERROR(VLOOKUP($D9280,AcctTbl,2,0),""))</f>
        <v>0</v>
      </c>
      <c r="F9280" s="39">
        <f>IF($D9280="","",IFERROR(VLOOKUP($D9280,AcctTbl,3,0),""))</f>
        <v>0</v>
      </c>
      <c r="G9280" s="39">
        <f>IF(Txn!$B4646="","",Txn!$D4646)</f>
        <v>0</v>
      </c>
      <c r="H9280" s="38">
        <f>IF(Txn!$B4646="","",Txn!$E4646)</f>
        <v>0</v>
      </c>
      <c r="I9280" s="40">
        <f>IF(Txn!$B4646="",0,Txn!$Q4646)</f>
        <v>0</v>
      </c>
      <c r="J9280" s="40">
        <f>IF(Txn!$B4646="",0,Txn!$R4646)</f>
        <v>0</v>
      </c>
      <c r="K9280" s="41">
        <f>IF($A9280="","",IFERROR(VALUE(MID($A9280,6,2)),""))</f>
        <v>0</v>
      </c>
      <c r="L9280" s="39">
        <f>IF(Txn!$K4646="","","طرف مقابل — "&amp;Txn!$K4646)</f>
        <v>0</v>
      </c>
      <c r="N9280" s="42">
        <f>IF($D9280="",0,COUNTIF(BankAccts,$D9280))</f>
        <v>0</v>
      </c>
    </row>
    <row r="9281" spans="1:14">
      <c r="A9281" s="38">
        <f>IF(Txn!$B4647="","",Txn!$B4647)</f>
        <v>0</v>
      </c>
      <c r="B9281" s="38">
        <f>IF(Txn!$B4647="","",Txn!$C4647)</f>
        <v>0</v>
      </c>
      <c r="C9281" s="39">
        <f>IF(Txn!$B4647="","","تراکنش بانکی")</f>
        <v>0</v>
      </c>
      <c r="D9281" s="38">
        <f>IF(Txn!$B4647="","",IF(Txn!$X4647="","",Txn!$X4647))</f>
        <v>0</v>
      </c>
      <c r="E9281" s="39">
        <f>IF($D9281="","",IFERROR(VLOOKUP($D9281,AcctTbl,2,0),""))</f>
        <v>0</v>
      </c>
      <c r="F9281" s="39">
        <f>IF($D9281="","",IFERROR(VLOOKUP($D9281,AcctTbl,3,0),""))</f>
        <v>0</v>
      </c>
      <c r="G9281" s="39">
        <f>IF(Txn!$B4647="","",Txn!$D4647)</f>
        <v>0</v>
      </c>
      <c r="H9281" s="38">
        <f>IF(Txn!$B4647="","",Txn!$E4647)</f>
        <v>0</v>
      </c>
      <c r="I9281" s="40">
        <f>IF(Txn!$B4647="",0,Txn!$O4647)</f>
        <v>0</v>
      </c>
      <c r="J9281" s="40">
        <f>IF(Txn!$B4647="",0,Txn!$P4647)</f>
        <v>0</v>
      </c>
      <c r="K9281" s="41">
        <f>IF($A9281="","",IFERROR(VALUE(MID($A9281,6,2)),""))</f>
        <v>0</v>
      </c>
      <c r="L9281" s="39">
        <f>IF(Txn!$K4647="","",Txn!$K4647)</f>
        <v>0</v>
      </c>
      <c r="N9281" s="42">
        <f>IF($D9281="",0,COUNTIF(BankAccts,$D9281))</f>
        <v>0</v>
      </c>
    </row>
    <row r="9282" spans="1:14">
      <c r="A9282" s="38">
        <f>IF(Txn!$B4647="","",Txn!$B4647)</f>
        <v>0</v>
      </c>
      <c r="B9282" s="38">
        <f>IF(Txn!$B4647="","",Txn!$C4647)</f>
        <v>0</v>
      </c>
      <c r="C9282" s="39">
        <f>IF(Txn!$B4647="","","تراکنش بانکی")</f>
        <v>0</v>
      </c>
      <c r="D9282" s="38">
        <f>IF(Txn!$B4647="","",IF(IF(Txn!$U4647="TRF",Txn!$Y4647,Txn!$Z4647)="","",IF(Txn!$U4647="TRF",Txn!$Y4647,Txn!$Z4647)))</f>
        <v>0</v>
      </c>
      <c r="E9282" s="39">
        <f>IF($D9282="","",IFERROR(VLOOKUP($D9282,AcctTbl,2,0),""))</f>
        <v>0</v>
      </c>
      <c r="F9282" s="39">
        <f>IF($D9282="","",IFERROR(VLOOKUP($D9282,AcctTbl,3,0),""))</f>
        <v>0</v>
      </c>
      <c r="G9282" s="39">
        <f>IF(Txn!$B4647="","",Txn!$D4647)</f>
        <v>0</v>
      </c>
      <c r="H9282" s="38">
        <f>IF(Txn!$B4647="","",Txn!$E4647)</f>
        <v>0</v>
      </c>
      <c r="I9282" s="40">
        <f>IF(Txn!$B4647="",0,Txn!$Q4647)</f>
        <v>0</v>
      </c>
      <c r="J9282" s="40">
        <f>IF(Txn!$B4647="",0,Txn!$R4647)</f>
        <v>0</v>
      </c>
      <c r="K9282" s="41">
        <f>IF($A9282="","",IFERROR(VALUE(MID($A9282,6,2)),""))</f>
        <v>0</v>
      </c>
      <c r="L9282" s="39">
        <f>IF(Txn!$K4647="","","طرف مقابل — "&amp;Txn!$K4647)</f>
        <v>0</v>
      </c>
      <c r="N9282" s="42">
        <f>IF($D9282="",0,COUNTIF(BankAccts,$D9282))</f>
        <v>0</v>
      </c>
    </row>
    <row r="9283" spans="1:14">
      <c r="A9283" s="38">
        <f>IF(Txn!$B4648="","",Txn!$B4648)</f>
        <v>0</v>
      </c>
      <c r="B9283" s="38">
        <f>IF(Txn!$B4648="","",Txn!$C4648)</f>
        <v>0</v>
      </c>
      <c r="C9283" s="39">
        <f>IF(Txn!$B4648="","","تراکنش بانکی")</f>
        <v>0</v>
      </c>
      <c r="D9283" s="38">
        <f>IF(Txn!$B4648="","",IF(Txn!$X4648="","",Txn!$X4648))</f>
        <v>0</v>
      </c>
      <c r="E9283" s="39">
        <f>IF($D9283="","",IFERROR(VLOOKUP($D9283,AcctTbl,2,0),""))</f>
        <v>0</v>
      </c>
      <c r="F9283" s="39">
        <f>IF($D9283="","",IFERROR(VLOOKUP($D9283,AcctTbl,3,0),""))</f>
        <v>0</v>
      </c>
      <c r="G9283" s="39">
        <f>IF(Txn!$B4648="","",Txn!$D4648)</f>
        <v>0</v>
      </c>
      <c r="H9283" s="38">
        <f>IF(Txn!$B4648="","",Txn!$E4648)</f>
        <v>0</v>
      </c>
      <c r="I9283" s="40">
        <f>IF(Txn!$B4648="",0,Txn!$O4648)</f>
        <v>0</v>
      </c>
      <c r="J9283" s="40">
        <f>IF(Txn!$B4648="",0,Txn!$P4648)</f>
        <v>0</v>
      </c>
      <c r="K9283" s="41">
        <f>IF($A9283="","",IFERROR(VALUE(MID($A9283,6,2)),""))</f>
        <v>0</v>
      </c>
      <c r="L9283" s="39">
        <f>IF(Txn!$K4648="","",Txn!$K4648)</f>
        <v>0</v>
      </c>
      <c r="N9283" s="42">
        <f>IF($D9283="",0,COUNTIF(BankAccts,$D9283))</f>
        <v>0</v>
      </c>
    </row>
    <row r="9284" spans="1:14">
      <c r="A9284" s="38">
        <f>IF(Txn!$B4648="","",Txn!$B4648)</f>
        <v>0</v>
      </c>
      <c r="B9284" s="38">
        <f>IF(Txn!$B4648="","",Txn!$C4648)</f>
        <v>0</v>
      </c>
      <c r="C9284" s="39">
        <f>IF(Txn!$B4648="","","تراکنش بانکی")</f>
        <v>0</v>
      </c>
      <c r="D9284" s="38">
        <f>IF(Txn!$B4648="","",IF(IF(Txn!$U4648="TRF",Txn!$Y4648,Txn!$Z4648)="","",IF(Txn!$U4648="TRF",Txn!$Y4648,Txn!$Z4648)))</f>
        <v>0</v>
      </c>
      <c r="E9284" s="39">
        <f>IF($D9284="","",IFERROR(VLOOKUP($D9284,AcctTbl,2,0),""))</f>
        <v>0</v>
      </c>
      <c r="F9284" s="39">
        <f>IF($D9284="","",IFERROR(VLOOKUP($D9284,AcctTbl,3,0),""))</f>
        <v>0</v>
      </c>
      <c r="G9284" s="39">
        <f>IF(Txn!$B4648="","",Txn!$D4648)</f>
        <v>0</v>
      </c>
      <c r="H9284" s="38">
        <f>IF(Txn!$B4648="","",Txn!$E4648)</f>
        <v>0</v>
      </c>
      <c r="I9284" s="40">
        <f>IF(Txn!$B4648="",0,Txn!$Q4648)</f>
        <v>0</v>
      </c>
      <c r="J9284" s="40">
        <f>IF(Txn!$B4648="",0,Txn!$R4648)</f>
        <v>0</v>
      </c>
      <c r="K9284" s="41">
        <f>IF($A9284="","",IFERROR(VALUE(MID($A9284,6,2)),""))</f>
        <v>0</v>
      </c>
      <c r="L9284" s="39">
        <f>IF(Txn!$K4648="","","طرف مقابل — "&amp;Txn!$K4648)</f>
        <v>0</v>
      </c>
      <c r="N9284" s="42">
        <f>IF($D9284="",0,COUNTIF(BankAccts,$D9284))</f>
        <v>0</v>
      </c>
    </row>
    <row r="9285" spans="1:14">
      <c r="A9285" s="38">
        <f>IF(Txn!$B4649="","",Txn!$B4649)</f>
        <v>0</v>
      </c>
      <c r="B9285" s="38">
        <f>IF(Txn!$B4649="","",Txn!$C4649)</f>
        <v>0</v>
      </c>
      <c r="C9285" s="39">
        <f>IF(Txn!$B4649="","","تراکنش بانکی")</f>
        <v>0</v>
      </c>
      <c r="D9285" s="38">
        <f>IF(Txn!$B4649="","",IF(Txn!$X4649="","",Txn!$X4649))</f>
        <v>0</v>
      </c>
      <c r="E9285" s="39">
        <f>IF($D9285="","",IFERROR(VLOOKUP($D9285,AcctTbl,2,0),""))</f>
        <v>0</v>
      </c>
      <c r="F9285" s="39">
        <f>IF($D9285="","",IFERROR(VLOOKUP($D9285,AcctTbl,3,0),""))</f>
        <v>0</v>
      </c>
      <c r="G9285" s="39">
        <f>IF(Txn!$B4649="","",Txn!$D4649)</f>
        <v>0</v>
      </c>
      <c r="H9285" s="38">
        <f>IF(Txn!$B4649="","",Txn!$E4649)</f>
        <v>0</v>
      </c>
      <c r="I9285" s="40">
        <f>IF(Txn!$B4649="",0,Txn!$O4649)</f>
        <v>0</v>
      </c>
      <c r="J9285" s="40">
        <f>IF(Txn!$B4649="",0,Txn!$P4649)</f>
        <v>0</v>
      </c>
      <c r="K9285" s="41">
        <f>IF($A9285="","",IFERROR(VALUE(MID($A9285,6,2)),""))</f>
        <v>0</v>
      </c>
      <c r="L9285" s="39">
        <f>IF(Txn!$K4649="","",Txn!$K4649)</f>
        <v>0</v>
      </c>
      <c r="N9285" s="42">
        <f>IF($D9285="",0,COUNTIF(BankAccts,$D9285))</f>
        <v>0</v>
      </c>
    </row>
    <row r="9286" spans="1:14">
      <c r="A9286" s="38">
        <f>IF(Txn!$B4649="","",Txn!$B4649)</f>
        <v>0</v>
      </c>
      <c r="B9286" s="38">
        <f>IF(Txn!$B4649="","",Txn!$C4649)</f>
        <v>0</v>
      </c>
      <c r="C9286" s="39">
        <f>IF(Txn!$B4649="","","تراکنش بانکی")</f>
        <v>0</v>
      </c>
      <c r="D9286" s="38">
        <f>IF(Txn!$B4649="","",IF(IF(Txn!$U4649="TRF",Txn!$Y4649,Txn!$Z4649)="","",IF(Txn!$U4649="TRF",Txn!$Y4649,Txn!$Z4649)))</f>
        <v>0</v>
      </c>
      <c r="E9286" s="39">
        <f>IF($D9286="","",IFERROR(VLOOKUP($D9286,AcctTbl,2,0),""))</f>
        <v>0</v>
      </c>
      <c r="F9286" s="39">
        <f>IF($D9286="","",IFERROR(VLOOKUP($D9286,AcctTbl,3,0),""))</f>
        <v>0</v>
      </c>
      <c r="G9286" s="39">
        <f>IF(Txn!$B4649="","",Txn!$D4649)</f>
        <v>0</v>
      </c>
      <c r="H9286" s="38">
        <f>IF(Txn!$B4649="","",Txn!$E4649)</f>
        <v>0</v>
      </c>
      <c r="I9286" s="40">
        <f>IF(Txn!$B4649="",0,Txn!$Q4649)</f>
        <v>0</v>
      </c>
      <c r="J9286" s="40">
        <f>IF(Txn!$B4649="",0,Txn!$R4649)</f>
        <v>0</v>
      </c>
      <c r="K9286" s="41">
        <f>IF($A9286="","",IFERROR(VALUE(MID($A9286,6,2)),""))</f>
        <v>0</v>
      </c>
      <c r="L9286" s="39">
        <f>IF(Txn!$K4649="","","طرف مقابل — "&amp;Txn!$K4649)</f>
        <v>0</v>
      </c>
      <c r="N9286" s="42">
        <f>IF($D9286="",0,COUNTIF(BankAccts,$D9286))</f>
        <v>0</v>
      </c>
    </row>
    <row r="9287" spans="1:14">
      <c r="A9287" s="38">
        <f>IF(Txn!$B4650="","",Txn!$B4650)</f>
        <v>0</v>
      </c>
      <c r="B9287" s="38">
        <f>IF(Txn!$B4650="","",Txn!$C4650)</f>
        <v>0</v>
      </c>
      <c r="C9287" s="39">
        <f>IF(Txn!$B4650="","","تراکنش بانکی")</f>
        <v>0</v>
      </c>
      <c r="D9287" s="38">
        <f>IF(Txn!$B4650="","",IF(Txn!$X4650="","",Txn!$X4650))</f>
        <v>0</v>
      </c>
      <c r="E9287" s="39">
        <f>IF($D9287="","",IFERROR(VLOOKUP($D9287,AcctTbl,2,0),""))</f>
        <v>0</v>
      </c>
      <c r="F9287" s="39">
        <f>IF($D9287="","",IFERROR(VLOOKUP($D9287,AcctTbl,3,0),""))</f>
        <v>0</v>
      </c>
      <c r="G9287" s="39">
        <f>IF(Txn!$B4650="","",Txn!$D4650)</f>
        <v>0</v>
      </c>
      <c r="H9287" s="38">
        <f>IF(Txn!$B4650="","",Txn!$E4650)</f>
        <v>0</v>
      </c>
      <c r="I9287" s="40">
        <f>IF(Txn!$B4650="",0,Txn!$O4650)</f>
        <v>0</v>
      </c>
      <c r="J9287" s="40">
        <f>IF(Txn!$B4650="",0,Txn!$P4650)</f>
        <v>0</v>
      </c>
      <c r="K9287" s="41">
        <f>IF($A9287="","",IFERROR(VALUE(MID($A9287,6,2)),""))</f>
        <v>0</v>
      </c>
      <c r="L9287" s="39">
        <f>IF(Txn!$K4650="","",Txn!$K4650)</f>
        <v>0</v>
      </c>
      <c r="N9287" s="42">
        <f>IF($D9287="",0,COUNTIF(BankAccts,$D9287))</f>
        <v>0</v>
      </c>
    </row>
    <row r="9288" spans="1:14">
      <c r="A9288" s="38">
        <f>IF(Txn!$B4650="","",Txn!$B4650)</f>
        <v>0</v>
      </c>
      <c r="B9288" s="38">
        <f>IF(Txn!$B4650="","",Txn!$C4650)</f>
        <v>0</v>
      </c>
      <c r="C9288" s="39">
        <f>IF(Txn!$B4650="","","تراکنش بانکی")</f>
        <v>0</v>
      </c>
      <c r="D9288" s="38">
        <f>IF(Txn!$B4650="","",IF(IF(Txn!$U4650="TRF",Txn!$Y4650,Txn!$Z4650)="","",IF(Txn!$U4650="TRF",Txn!$Y4650,Txn!$Z4650)))</f>
        <v>0</v>
      </c>
      <c r="E9288" s="39">
        <f>IF($D9288="","",IFERROR(VLOOKUP($D9288,AcctTbl,2,0),""))</f>
        <v>0</v>
      </c>
      <c r="F9288" s="39">
        <f>IF($D9288="","",IFERROR(VLOOKUP($D9288,AcctTbl,3,0),""))</f>
        <v>0</v>
      </c>
      <c r="G9288" s="39">
        <f>IF(Txn!$B4650="","",Txn!$D4650)</f>
        <v>0</v>
      </c>
      <c r="H9288" s="38">
        <f>IF(Txn!$B4650="","",Txn!$E4650)</f>
        <v>0</v>
      </c>
      <c r="I9288" s="40">
        <f>IF(Txn!$B4650="",0,Txn!$Q4650)</f>
        <v>0</v>
      </c>
      <c r="J9288" s="40">
        <f>IF(Txn!$B4650="",0,Txn!$R4650)</f>
        <v>0</v>
      </c>
      <c r="K9288" s="41">
        <f>IF($A9288="","",IFERROR(VALUE(MID($A9288,6,2)),""))</f>
        <v>0</v>
      </c>
      <c r="L9288" s="39">
        <f>IF(Txn!$K4650="","","طرف مقابل — "&amp;Txn!$K4650)</f>
        <v>0</v>
      </c>
      <c r="N9288" s="42">
        <f>IF($D9288="",0,COUNTIF(BankAccts,$D9288))</f>
        <v>0</v>
      </c>
    </row>
    <row r="9289" spans="1:14">
      <c r="A9289" s="38">
        <f>IF(Txn!$B4651="","",Txn!$B4651)</f>
        <v>0</v>
      </c>
      <c r="B9289" s="38">
        <f>IF(Txn!$B4651="","",Txn!$C4651)</f>
        <v>0</v>
      </c>
      <c r="C9289" s="39">
        <f>IF(Txn!$B4651="","","تراکنش بانکی")</f>
        <v>0</v>
      </c>
      <c r="D9289" s="38">
        <f>IF(Txn!$B4651="","",IF(Txn!$X4651="","",Txn!$X4651))</f>
        <v>0</v>
      </c>
      <c r="E9289" s="39">
        <f>IF($D9289="","",IFERROR(VLOOKUP($D9289,AcctTbl,2,0),""))</f>
        <v>0</v>
      </c>
      <c r="F9289" s="39">
        <f>IF($D9289="","",IFERROR(VLOOKUP($D9289,AcctTbl,3,0),""))</f>
        <v>0</v>
      </c>
      <c r="G9289" s="39">
        <f>IF(Txn!$B4651="","",Txn!$D4651)</f>
        <v>0</v>
      </c>
      <c r="H9289" s="38">
        <f>IF(Txn!$B4651="","",Txn!$E4651)</f>
        <v>0</v>
      </c>
      <c r="I9289" s="40">
        <f>IF(Txn!$B4651="",0,Txn!$O4651)</f>
        <v>0</v>
      </c>
      <c r="J9289" s="40">
        <f>IF(Txn!$B4651="",0,Txn!$P4651)</f>
        <v>0</v>
      </c>
      <c r="K9289" s="41">
        <f>IF($A9289="","",IFERROR(VALUE(MID($A9289,6,2)),""))</f>
        <v>0</v>
      </c>
      <c r="L9289" s="39">
        <f>IF(Txn!$K4651="","",Txn!$K4651)</f>
        <v>0</v>
      </c>
      <c r="N9289" s="42">
        <f>IF($D9289="",0,COUNTIF(BankAccts,$D9289))</f>
        <v>0</v>
      </c>
    </row>
    <row r="9290" spans="1:14">
      <c r="A9290" s="38">
        <f>IF(Txn!$B4651="","",Txn!$B4651)</f>
        <v>0</v>
      </c>
      <c r="B9290" s="38">
        <f>IF(Txn!$B4651="","",Txn!$C4651)</f>
        <v>0</v>
      </c>
      <c r="C9290" s="39">
        <f>IF(Txn!$B4651="","","تراکنش بانکی")</f>
        <v>0</v>
      </c>
      <c r="D9290" s="38">
        <f>IF(Txn!$B4651="","",IF(IF(Txn!$U4651="TRF",Txn!$Y4651,Txn!$Z4651)="","",IF(Txn!$U4651="TRF",Txn!$Y4651,Txn!$Z4651)))</f>
        <v>0</v>
      </c>
      <c r="E9290" s="39">
        <f>IF($D9290="","",IFERROR(VLOOKUP($D9290,AcctTbl,2,0),""))</f>
        <v>0</v>
      </c>
      <c r="F9290" s="39">
        <f>IF($D9290="","",IFERROR(VLOOKUP($D9290,AcctTbl,3,0),""))</f>
        <v>0</v>
      </c>
      <c r="G9290" s="39">
        <f>IF(Txn!$B4651="","",Txn!$D4651)</f>
        <v>0</v>
      </c>
      <c r="H9290" s="38">
        <f>IF(Txn!$B4651="","",Txn!$E4651)</f>
        <v>0</v>
      </c>
      <c r="I9290" s="40">
        <f>IF(Txn!$B4651="",0,Txn!$Q4651)</f>
        <v>0</v>
      </c>
      <c r="J9290" s="40">
        <f>IF(Txn!$B4651="",0,Txn!$R4651)</f>
        <v>0</v>
      </c>
      <c r="K9290" s="41">
        <f>IF($A9290="","",IFERROR(VALUE(MID($A9290,6,2)),""))</f>
        <v>0</v>
      </c>
      <c r="L9290" s="39">
        <f>IF(Txn!$K4651="","","طرف مقابل — "&amp;Txn!$K4651)</f>
        <v>0</v>
      </c>
      <c r="N9290" s="42">
        <f>IF($D9290="",0,COUNTIF(BankAccts,$D9290))</f>
        <v>0</v>
      </c>
    </row>
    <row r="9291" spans="1:14">
      <c r="A9291" s="38">
        <f>IF(Txn!$B4652="","",Txn!$B4652)</f>
        <v>0</v>
      </c>
      <c r="B9291" s="38">
        <f>IF(Txn!$B4652="","",Txn!$C4652)</f>
        <v>0</v>
      </c>
      <c r="C9291" s="39">
        <f>IF(Txn!$B4652="","","تراکنش بانکی")</f>
        <v>0</v>
      </c>
      <c r="D9291" s="38">
        <f>IF(Txn!$B4652="","",IF(Txn!$X4652="","",Txn!$X4652))</f>
        <v>0</v>
      </c>
      <c r="E9291" s="39">
        <f>IF($D9291="","",IFERROR(VLOOKUP($D9291,AcctTbl,2,0),""))</f>
        <v>0</v>
      </c>
      <c r="F9291" s="39">
        <f>IF($D9291="","",IFERROR(VLOOKUP($D9291,AcctTbl,3,0),""))</f>
        <v>0</v>
      </c>
      <c r="G9291" s="39">
        <f>IF(Txn!$B4652="","",Txn!$D4652)</f>
        <v>0</v>
      </c>
      <c r="H9291" s="38">
        <f>IF(Txn!$B4652="","",Txn!$E4652)</f>
        <v>0</v>
      </c>
      <c r="I9291" s="40">
        <f>IF(Txn!$B4652="",0,Txn!$O4652)</f>
        <v>0</v>
      </c>
      <c r="J9291" s="40">
        <f>IF(Txn!$B4652="",0,Txn!$P4652)</f>
        <v>0</v>
      </c>
      <c r="K9291" s="41">
        <f>IF($A9291="","",IFERROR(VALUE(MID($A9291,6,2)),""))</f>
        <v>0</v>
      </c>
      <c r="L9291" s="39">
        <f>IF(Txn!$K4652="","",Txn!$K4652)</f>
        <v>0</v>
      </c>
      <c r="N9291" s="42">
        <f>IF($D9291="",0,COUNTIF(BankAccts,$D9291))</f>
        <v>0</v>
      </c>
    </row>
    <row r="9292" spans="1:14">
      <c r="A9292" s="38">
        <f>IF(Txn!$B4652="","",Txn!$B4652)</f>
        <v>0</v>
      </c>
      <c r="B9292" s="38">
        <f>IF(Txn!$B4652="","",Txn!$C4652)</f>
        <v>0</v>
      </c>
      <c r="C9292" s="39">
        <f>IF(Txn!$B4652="","","تراکنش بانکی")</f>
        <v>0</v>
      </c>
      <c r="D9292" s="38">
        <f>IF(Txn!$B4652="","",IF(IF(Txn!$U4652="TRF",Txn!$Y4652,Txn!$Z4652)="","",IF(Txn!$U4652="TRF",Txn!$Y4652,Txn!$Z4652)))</f>
        <v>0</v>
      </c>
      <c r="E9292" s="39">
        <f>IF($D9292="","",IFERROR(VLOOKUP($D9292,AcctTbl,2,0),""))</f>
        <v>0</v>
      </c>
      <c r="F9292" s="39">
        <f>IF($D9292="","",IFERROR(VLOOKUP($D9292,AcctTbl,3,0),""))</f>
        <v>0</v>
      </c>
      <c r="G9292" s="39">
        <f>IF(Txn!$B4652="","",Txn!$D4652)</f>
        <v>0</v>
      </c>
      <c r="H9292" s="38">
        <f>IF(Txn!$B4652="","",Txn!$E4652)</f>
        <v>0</v>
      </c>
      <c r="I9292" s="40">
        <f>IF(Txn!$B4652="",0,Txn!$Q4652)</f>
        <v>0</v>
      </c>
      <c r="J9292" s="40">
        <f>IF(Txn!$B4652="",0,Txn!$R4652)</f>
        <v>0</v>
      </c>
      <c r="K9292" s="41">
        <f>IF($A9292="","",IFERROR(VALUE(MID($A9292,6,2)),""))</f>
        <v>0</v>
      </c>
      <c r="L9292" s="39">
        <f>IF(Txn!$K4652="","","طرف مقابل — "&amp;Txn!$K4652)</f>
        <v>0</v>
      </c>
      <c r="N9292" s="42">
        <f>IF($D9292="",0,COUNTIF(BankAccts,$D9292))</f>
        <v>0</v>
      </c>
    </row>
    <row r="9293" spans="1:14">
      <c r="A9293" s="38">
        <f>IF(Txn!$B4653="","",Txn!$B4653)</f>
        <v>0</v>
      </c>
      <c r="B9293" s="38">
        <f>IF(Txn!$B4653="","",Txn!$C4653)</f>
        <v>0</v>
      </c>
      <c r="C9293" s="39">
        <f>IF(Txn!$B4653="","","تراکنش بانکی")</f>
        <v>0</v>
      </c>
      <c r="D9293" s="38">
        <f>IF(Txn!$B4653="","",IF(Txn!$X4653="","",Txn!$X4653))</f>
        <v>0</v>
      </c>
      <c r="E9293" s="39">
        <f>IF($D9293="","",IFERROR(VLOOKUP($D9293,AcctTbl,2,0),""))</f>
        <v>0</v>
      </c>
      <c r="F9293" s="39">
        <f>IF($D9293="","",IFERROR(VLOOKUP($D9293,AcctTbl,3,0),""))</f>
        <v>0</v>
      </c>
      <c r="G9293" s="39">
        <f>IF(Txn!$B4653="","",Txn!$D4653)</f>
        <v>0</v>
      </c>
      <c r="H9293" s="38">
        <f>IF(Txn!$B4653="","",Txn!$E4653)</f>
        <v>0</v>
      </c>
      <c r="I9293" s="40">
        <f>IF(Txn!$B4653="",0,Txn!$O4653)</f>
        <v>0</v>
      </c>
      <c r="J9293" s="40">
        <f>IF(Txn!$B4653="",0,Txn!$P4653)</f>
        <v>0</v>
      </c>
      <c r="K9293" s="41">
        <f>IF($A9293="","",IFERROR(VALUE(MID($A9293,6,2)),""))</f>
        <v>0</v>
      </c>
      <c r="L9293" s="39">
        <f>IF(Txn!$K4653="","",Txn!$K4653)</f>
        <v>0</v>
      </c>
      <c r="N9293" s="42">
        <f>IF($D9293="",0,COUNTIF(BankAccts,$D9293))</f>
        <v>0</v>
      </c>
    </row>
    <row r="9294" spans="1:14">
      <c r="A9294" s="38">
        <f>IF(Txn!$B4653="","",Txn!$B4653)</f>
        <v>0</v>
      </c>
      <c r="B9294" s="38">
        <f>IF(Txn!$B4653="","",Txn!$C4653)</f>
        <v>0</v>
      </c>
      <c r="C9294" s="39">
        <f>IF(Txn!$B4653="","","تراکنش بانکی")</f>
        <v>0</v>
      </c>
      <c r="D9294" s="38">
        <f>IF(Txn!$B4653="","",IF(IF(Txn!$U4653="TRF",Txn!$Y4653,Txn!$Z4653)="","",IF(Txn!$U4653="TRF",Txn!$Y4653,Txn!$Z4653)))</f>
        <v>0</v>
      </c>
      <c r="E9294" s="39">
        <f>IF($D9294="","",IFERROR(VLOOKUP($D9294,AcctTbl,2,0),""))</f>
        <v>0</v>
      </c>
      <c r="F9294" s="39">
        <f>IF($D9294="","",IFERROR(VLOOKUP($D9294,AcctTbl,3,0),""))</f>
        <v>0</v>
      </c>
      <c r="G9294" s="39">
        <f>IF(Txn!$B4653="","",Txn!$D4653)</f>
        <v>0</v>
      </c>
      <c r="H9294" s="38">
        <f>IF(Txn!$B4653="","",Txn!$E4653)</f>
        <v>0</v>
      </c>
      <c r="I9294" s="40">
        <f>IF(Txn!$B4653="",0,Txn!$Q4653)</f>
        <v>0</v>
      </c>
      <c r="J9294" s="40">
        <f>IF(Txn!$B4653="",0,Txn!$R4653)</f>
        <v>0</v>
      </c>
      <c r="K9294" s="41">
        <f>IF($A9294="","",IFERROR(VALUE(MID($A9294,6,2)),""))</f>
        <v>0</v>
      </c>
      <c r="L9294" s="39">
        <f>IF(Txn!$K4653="","","طرف مقابل — "&amp;Txn!$K4653)</f>
        <v>0</v>
      </c>
      <c r="N9294" s="42">
        <f>IF($D9294="",0,COUNTIF(BankAccts,$D9294))</f>
        <v>0</v>
      </c>
    </row>
    <row r="9295" spans="1:14">
      <c r="A9295" s="38">
        <f>IF(Txn!$B4654="","",Txn!$B4654)</f>
        <v>0</v>
      </c>
      <c r="B9295" s="38">
        <f>IF(Txn!$B4654="","",Txn!$C4654)</f>
        <v>0</v>
      </c>
      <c r="C9295" s="39">
        <f>IF(Txn!$B4654="","","تراکنش بانکی")</f>
        <v>0</v>
      </c>
      <c r="D9295" s="38">
        <f>IF(Txn!$B4654="","",IF(Txn!$X4654="","",Txn!$X4654))</f>
        <v>0</v>
      </c>
      <c r="E9295" s="39">
        <f>IF($D9295="","",IFERROR(VLOOKUP($D9295,AcctTbl,2,0),""))</f>
        <v>0</v>
      </c>
      <c r="F9295" s="39">
        <f>IF($D9295="","",IFERROR(VLOOKUP($D9295,AcctTbl,3,0),""))</f>
        <v>0</v>
      </c>
      <c r="G9295" s="39">
        <f>IF(Txn!$B4654="","",Txn!$D4654)</f>
        <v>0</v>
      </c>
      <c r="H9295" s="38">
        <f>IF(Txn!$B4654="","",Txn!$E4654)</f>
        <v>0</v>
      </c>
      <c r="I9295" s="40">
        <f>IF(Txn!$B4654="",0,Txn!$O4654)</f>
        <v>0</v>
      </c>
      <c r="J9295" s="40">
        <f>IF(Txn!$B4654="",0,Txn!$P4654)</f>
        <v>0</v>
      </c>
      <c r="K9295" s="41">
        <f>IF($A9295="","",IFERROR(VALUE(MID($A9295,6,2)),""))</f>
        <v>0</v>
      </c>
      <c r="L9295" s="39">
        <f>IF(Txn!$K4654="","",Txn!$K4654)</f>
        <v>0</v>
      </c>
      <c r="N9295" s="42">
        <f>IF($D9295="",0,COUNTIF(BankAccts,$D9295))</f>
        <v>0</v>
      </c>
    </row>
    <row r="9296" spans="1:14">
      <c r="A9296" s="38">
        <f>IF(Txn!$B4654="","",Txn!$B4654)</f>
        <v>0</v>
      </c>
      <c r="B9296" s="38">
        <f>IF(Txn!$B4654="","",Txn!$C4654)</f>
        <v>0</v>
      </c>
      <c r="C9296" s="39">
        <f>IF(Txn!$B4654="","","تراکنش بانکی")</f>
        <v>0</v>
      </c>
      <c r="D9296" s="38">
        <f>IF(Txn!$B4654="","",IF(IF(Txn!$U4654="TRF",Txn!$Y4654,Txn!$Z4654)="","",IF(Txn!$U4654="TRF",Txn!$Y4654,Txn!$Z4654)))</f>
        <v>0</v>
      </c>
      <c r="E9296" s="39">
        <f>IF($D9296="","",IFERROR(VLOOKUP($D9296,AcctTbl,2,0),""))</f>
        <v>0</v>
      </c>
      <c r="F9296" s="39">
        <f>IF($D9296="","",IFERROR(VLOOKUP($D9296,AcctTbl,3,0),""))</f>
        <v>0</v>
      </c>
      <c r="G9296" s="39">
        <f>IF(Txn!$B4654="","",Txn!$D4654)</f>
        <v>0</v>
      </c>
      <c r="H9296" s="38">
        <f>IF(Txn!$B4654="","",Txn!$E4654)</f>
        <v>0</v>
      </c>
      <c r="I9296" s="40">
        <f>IF(Txn!$B4654="",0,Txn!$Q4654)</f>
        <v>0</v>
      </c>
      <c r="J9296" s="40">
        <f>IF(Txn!$B4654="",0,Txn!$R4654)</f>
        <v>0</v>
      </c>
      <c r="K9296" s="41">
        <f>IF($A9296="","",IFERROR(VALUE(MID($A9296,6,2)),""))</f>
        <v>0</v>
      </c>
      <c r="L9296" s="39">
        <f>IF(Txn!$K4654="","","طرف مقابل — "&amp;Txn!$K4654)</f>
        <v>0</v>
      </c>
      <c r="N9296" s="42">
        <f>IF($D9296="",0,COUNTIF(BankAccts,$D9296))</f>
        <v>0</v>
      </c>
    </row>
    <row r="9297" spans="1:14">
      <c r="A9297" s="38">
        <f>IF(Txn!$B4655="","",Txn!$B4655)</f>
        <v>0</v>
      </c>
      <c r="B9297" s="38">
        <f>IF(Txn!$B4655="","",Txn!$C4655)</f>
        <v>0</v>
      </c>
      <c r="C9297" s="39">
        <f>IF(Txn!$B4655="","","تراکنش بانکی")</f>
        <v>0</v>
      </c>
      <c r="D9297" s="38">
        <f>IF(Txn!$B4655="","",IF(Txn!$X4655="","",Txn!$X4655))</f>
        <v>0</v>
      </c>
      <c r="E9297" s="39">
        <f>IF($D9297="","",IFERROR(VLOOKUP($D9297,AcctTbl,2,0),""))</f>
        <v>0</v>
      </c>
      <c r="F9297" s="39">
        <f>IF($D9297="","",IFERROR(VLOOKUP($D9297,AcctTbl,3,0),""))</f>
        <v>0</v>
      </c>
      <c r="G9297" s="39">
        <f>IF(Txn!$B4655="","",Txn!$D4655)</f>
        <v>0</v>
      </c>
      <c r="H9297" s="38">
        <f>IF(Txn!$B4655="","",Txn!$E4655)</f>
        <v>0</v>
      </c>
      <c r="I9297" s="40">
        <f>IF(Txn!$B4655="",0,Txn!$O4655)</f>
        <v>0</v>
      </c>
      <c r="J9297" s="40">
        <f>IF(Txn!$B4655="",0,Txn!$P4655)</f>
        <v>0</v>
      </c>
      <c r="K9297" s="41">
        <f>IF($A9297="","",IFERROR(VALUE(MID($A9297,6,2)),""))</f>
        <v>0</v>
      </c>
      <c r="L9297" s="39">
        <f>IF(Txn!$K4655="","",Txn!$K4655)</f>
        <v>0</v>
      </c>
      <c r="N9297" s="42">
        <f>IF($D9297="",0,COUNTIF(BankAccts,$D9297))</f>
        <v>0</v>
      </c>
    </row>
    <row r="9298" spans="1:14">
      <c r="A9298" s="38">
        <f>IF(Txn!$B4655="","",Txn!$B4655)</f>
        <v>0</v>
      </c>
      <c r="B9298" s="38">
        <f>IF(Txn!$B4655="","",Txn!$C4655)</f>
        <v>0</v>
      </c>
      <c r="C9298" s="39">
        <f>IF(Txn!$B4655="","","تراکنش بانکی")</f>
        <v>0</v>
      </c>
      <c r="D9298" s="38">
        <f>IF(Txn!$B4655="","",IF(IF(Txn!$U4655="TRF",Txn!$Y4655,Txn!$Z4655)="","",IF(Txn!$U4655="TRF",Txn!$Y4655,Txn!$Z4655)))</f>
        <v>0</v>
      </c>
      <c r="E9298" s="39">
        <f>IF($D9298="","",IFERROR(VLOOKUP($D9298,AcctTbl,2,0),""))</f>
        <v>0</v>
      </c>
      <c r="F9298" s="39">
        <f>IF($D9298="","",IFERROR(VLOOKUP($D9298,AcctTbl,3,0),""))</f>
        <v>0</v>
      </c>
      <c r="G9298" s="39">
        <f>IF(Txn!$B4655="","",Txn!$D4655)</f>
        <v>0</v>
      </c>
      <c r="H9298" s="38">
        <f>IF(Txn!$B4655="","",Txn!$E4655)</f>
        <v>0</v>
      </c>
      <c r="I9298" s="40">
        <f>IF(Txn!$B4655="",0,Txn!$Q4655)</f>
        <v>0</v>
      </c>
      <c r="J9298" s="40">
        <f>IF(Txn!$B4655="",0,Txn!$R4655)</f>
        <v>0</v>
      </c>
      <c r="K9298" s="41">
        <f>IF($A9298="","",IFERROR(VALUE(MID($A9298,6,2)),""))</f>
        <v>0</v>
      </c>
      <c r="L9298" s="39">
        <f>IF(Txn!$K4655="","","طرف مقابل — "&amp;Txn!$K4655)</f>
        <v>0</v>
      </c>
      <c r="N9298" s="42">
        <f>IF($D9298="",0,COUNTIF(BankAccts,$D9298))</f>
        <v>0</v>
      </c>
    </row>
    <row r="9299" spans="1:14">
      <c r="A9299" s="38">
        <f>IF(Txn!$B4656="","",Txn!$B4656)</f>
        <v>0</v>
      </c>
      <c r="B9299" s="38">
        <f>IF(Txn!$B4656="","",Txn!$C4656)</f>
        <v>0</v>
      </c>
      <c r="C9299" s="39">
        <f>IF(Txn!$B4656="","","تراکنش بانکی")</f>
        <v>0</v>
      </c>
      <c r="D9299" s="38">
        <f>IF(Txn!$B4656="","",IF(Txn!$X4656="","",Txn!$X4656))</f>
        <v>0</v>
      </c>
      <c r="E9299" s="39">
        <f>IF($D9299="","",IFERROR(VLOOKUP($D9299,AcctTbl,2,0),""))</f>
        <v>0</v>
      </c>
      <c r="F9299" s="39">
        <f>IF($D9299="","",IFERROR(VLOOKUP($D9299,AcctTbl,3,0),""))</f>
        <v>0</v>
      </c>
      <c r="G9299" s="39">
        <f>IF(Txn!$B4656="","",Txn!$D4656)</f>
        <v>0</v>
      </c>
      <c r="H9299" s="38">
        <f>IF(Txn!$B4656="","",Txn!$E4656)</f>
        <v>0</v>
      </c>
      <c r="I9299" s="40">
        <f>IF(Txn!$B4656="",0,Txn!$O4656)</f>
        <v>0</v>
      </c>
      <c r="J9299" s="40">
        <f>IF(Txn!$B4656="",0,Txn!$P4656)</f>
        <v>0</v>
      </c>
      <c r="K9299" s="41">
        <f>IF($A9299="","",IFERROR(VALUE(MID($A9299,6,2)),""))</f>
        <v>0</v>
      </c>
      <c r="L9299" s="39">
        <f>IF(Txn!$K4656="","",Txn!$K4656)</f>
        <v>0</v>
      </c>
      <c r="N9299" s="42">
        <f>IF($D9299="",0,COUNTIF(BankAccts,$D9299))</f>
        <v>0</v>
      </c>
    </row>
    <row r="9300" spans="1:14">
      <c r="A9300" s="38">
        <f>IF(Txn!$B4656="","",Txn!$B4656)</f>
        <v>0</v>
      </c>
      <c r="B9300" s="38">
        <f>IF(Txn!$B4656="","",Txn!$C4656)</f>
        <v>0</v>
      </c>
      <c r="C9300" s="39">
        <f>IF(Txn!$B4656="","","تراکنش بانکی")</f>
        <v>0</v>
      </c>
      <c r="D9300" s="38">
        <f>IF(Txn!$B4656="","",IF(IF(Txn!$U4656="TRF",Txn!$Y4656,Txn!$Z4656)="","",IF(Txn!$U4656="TRF",Txn!$Y4656,Txn!$Z4656)))</f>
        <v>0</v>
      </c>
      <c r="E9300" s="39">
        <f>IF($D9300="","",IFERROR(VLOOKUP($D9300,AcctTbl,2,0),""))</f>
        <v>0</v>
      </c>
      <c r="F9300" s="39">
        <f>IF($D9300="","",IFERROR(VLOOKUP($D9300,AcctTbl,3,0),""))</f>
        <v>0</v>
      </c>
      <c r="G9300" s="39">
        <f>IF(Txn!$B4656="","",Txn!$D4656)</f>
        <v>0</v>
      </c>
      <c r="H9300" s="38">
        <f>IF(Txn!$B4656="","",Txn!$E4656)</f>
        <v>0</v>
      </c>
      <c r="I9300" s="40">
        <f>IF(Txn!$B4656="",0,Txn!$Q4656)</f>
        <v>0</v>
      </c>
      <c r="J9300" s="40">
        <f>IF(Txn!$B4656="",0,Txn!$R4656)</f>
        <v>0</v>
      </c>
      <c r="K9300" s="41">
        <f>IF($A9300="","",IFERROR(VALUE(MID($A9300,6,2)),""))</f>
        <v>0</v>
      </c>
      <c r="L9300" s="39">
        <f>IF(Txn!$K4656="","","طرف مقابل — "&amp;Txn!$K4656)</f>
        <v>0</v>
      </c>
      <c r="N9300" s="42">
        <f>IF($D9300="",0,COUNTIF(BankAccts,$D9300))</f>
        <v>0</v>
      </c>
    </row>
    <row r="9301" spans="1:14">
      <c r="A9301" s="38">
        <f>IF(Txn!$B4657="","",Txn!$B4657)</f>
        <v>0</v>
      </c>
      <c r="B9301" s="38">
        <f>IF(Txn!$B4657="","",Txn!$C4657)</f>
        <v>0</v>
      </c>
      <c r="C9301" s="39">
        <f>IF(Txn!$B4657="","","تراکنش بانکی")</f>
        <v>0</v>
      </c>
      <c r="D9301" s="38">
        <f>IF(Txn!$B4657="","",IF(Txn!$X4657="","",Txn!$X4657))</f>
        <v>0</v>
      </c>
      <c r="E9301" s="39">
        <f>IF($D9301="","",IFERROR(VLOOKUP($D9301,AcctTbl,2,0),""))</f>
        <v>0</v>
      </c>
      <c r="F9301" s="39">
        <f>IF($D9301="","",IFERROR(VLOOKUP($D9301,AcctTbl,3,0),""))</f>
        <v>0</v>
      </c>
      <c r="G9301" s="39">
        <f>IF(Txn!$B4657="","",Txn!$D4657)</f>
        <v>0</v>
      </c>
      <c r="H9301" s="38">
        <f>IF(Txn!$B4657="","",Txn!$E4657)</f>
        <v>0</v>
      </c>
      <c r="I9301" s="40">
        <f>IF(Txn!$B4657="",0,Txn!$O4657)</f>
        <v>0</v>
      </c>
      <c r="J9301" s="40">
        <f>IF(Txn!$B4657="",0,Txn!$P4657)</f>
        <v>0</v>
      </c>
      <c r="K9301" s="41">
        <f>IF($A9301="","",IFERROR(VALUE(MID($A9301,6,2)),""))</f>
        <v>0</v>
      </c>
      <c r="L9301" s="39">
        <f>IF(Txn!$K4657="","",Txn!$K4657)</f>
        <v>0</v>
      </c>
      <c r="N9301" s="42">
        <f>IF($D9301="",0,COUNTIF(BankAccts,$D9301))</f>
        <v>0</v>
      </c>
    </row>
    <row r="9302" spans="1:14">
      <c r="A9302" s="38">
        <f>IF(Txn!$B4657="","",Txn!$B4657)</f>
        <v>0</v>
      </c>
      <c r="B9302" s="38">
        <f>IF(Txn!$B4657="","",Txn!$C4657)</f>
        <v>0</v>
      </c>
      <c r="C9302" s="39">
        <f>IF(Txn!$B4657="","","تراکنش بانکی")</f>
        <v>0</v>
      </c>
      <c r="D9302" s="38">
        <f>IF(Txn!$B4657="","",IF(IF(Txn!$U4657="TRF",Txn!$Y4657,Txn!$Z4657)="","",IF(Txn!$U4657="TRF",Txn!$Y4657,Txn!$Z4657)))</f>
        <v>0</v>
      </c>
      <c r="E9302" s="39">
        <f>IF($D9302="","",IFERROR(VLOOKUP($D9302,AcctTbl,2,0),""))</f>
        <v>0</v>
      </c>
      <c r="F9302" s="39">
        <f>IF($D9302="","",IFERROR(VLOOKUP($D9302,AcctTbl,3,0),""))</f>
        <v>0</v>
      </c>
      <c r="G9302" s="39">
        <f>IF(Txn!$B4657="","",Txn!$D4657)</f>
        <v>0</v>
      </c>
      <c r="H9302" s="38">
        <f>IF(Txn!$B4657="","",Txn!$E4657)</f>
        <v>0</v>
      </c>
      <c r="I9302" s="40">
        <f>IF(Txn!$B4657="",0,Txn!$Q4657)</f>
        <v>0</v>
      </c>
      <c r="J9302" s="40">
        <f>IF(Txn!$B4657="",0,Txn!$R4657)</f>
        <v>0</v>
      </c>
      <c r="K9302" s="41">
        <f>IF($A9302="","",IFERROR(VALUE(MID($A9302,6,2)),""))</f>
        <v>0</v>
      </c>
      <c r="L9302" s="39">
        <f>IF(Txn!$K4657="","","طرف مقابل — "&amp;Txn!$K4657)</f>
        <v>0</v>
      </c>
      <c r="N9302" s="42">
        <f>IF($D9302="",0,COUNTIF(BankAccts,$D9302))</f>
        <v>0</v>
      </c>
    </row>
    <row r="9303" spans="1:14">
      <c r="A9303" s="38">
        <f>IF(Txn!$B4658="","",Txn!$B4658)</f>
        <v>0</v>
      </c>
      <c r="B9303" s="38">
        <f>IF(Txn!$B4658="","",Txn!$C4658)</f>
        <v>0</v>
      </c>
      <c r="C9303" s="39">
        <f>IF(Txn!$B4658="","","تراکنش بانکی")</f>
        <v>0</v>
      </c>
      <c r="D9303" s="38">
        <f>IF(Txn!$B4658="","",IF(Txn!$X4658="","",Txn!$X4658))</f>
        <v>0</v>
      </c>
      <c r="E9303" s="39">
        <f>IF($D9303="","",IFERROR(VLOOKUP($D9303,AcctTbl,2,0),""))</f>
        <v>0</v>
      </c>
      <c r="F9303" s="39">
        <f>IF($D9303="","",IFERROR(VLOOKUP($D9303,AcctTbl,3,0),""))</f>
        <v>0</v>
      </c>
      <c r="G9303" s="39">
        <f>IF(Txn!$B4658="","",Txn!$D4658)</f>
        <v>0</v>
      </c>
      <c r="H9303" s="38">
        <f>IF(Txn!$B4658="","",Txn!$E4658)</f>
        <v>0</v>
      </c>
      <c r="I9303" s="40">
        <f>IF(Txn!$B4658="",0,Txn!$O4658)</f>
        <v>0</v>
      </c>
      <c r="J9303" s="40">
        <f>IF(Txn!$B4658="",0,Txn!$P4658)</f>
        <v>0</v>
      </c>
      <c r="K9303" s="41">
        <f>IF($A9303="","",IFERROR(VALUE(MID($A9303,6,2)),""))</f>
        <v>0</v>
      </c>
      <c r="L9303" s="39">
        <f>IF(Txn!$K4658="","",Txn!$K4658)</f>
        <v>0</v>
      </c>
      <c r="N9303" s="42">
        <f>IF($D9303="",0,COUNTIF(BankAccts,$D9303))</f>
        <v>0</v>
      </c>
    </row>
    <row r="9304" spans="1:14">
      <c r="A9304" s="38">
        <f>IF(Txn!$B4658="","",Txn!$B4658)</f>
        <v>0</v>
      </c>
      <c r="B9304" s="38">
        <f>IF(Txn!$B4658="","",Txn!$C4658)</f>
        <v>0</v>
      </c>
      <c r="C9304" s="39">
        <f>IF(Txn!$B4658="","","تراکنش بانکی")</f>
        <v>0</v>
      </c>
      <c r="D9304" s="38">
        <f>IF(Txn!$B4658="","",IF(IF(Txn!$U4658="TRF",Txn!$Y4658,Txn!$Z4658)="","",IF(Txn!$U4658="TRF",Txn!$Y4658,Txn!$Z4658)))</f>
        <v>0</v>
      </c>
      <c r="E9304" s="39">
        <f>IF($D9304="","",IFERROR(VLOOKUP($D9304,AcctTbl,2,0),""))</f>
        <v>0</v>
      </c>
      <c r="F9304" s="39">
        <f>IF($D9304="","",IFERROR(VLOOKUP($D9304,AcctTbl,3,0),""))</f>
        <v>0</v>
      </c>
      <c r="G9304" s="39">
        <f>IF(Txn!$B4658="","",Txn!$D4658)</f>
        <v>0</v>
      </c>
      <c r="H9304" s="38">
        <f>IF(Txn!$B4658="","",Txn!$E4658)</f>
        <v>0</v>
      </c>
      <c r="I9304" s="40">
        <f>IF(Txn!$B4658="",0,Txn!$Q4658)</f>
        <v>0</v>
      </c>
      <c r="J9304" s="40">
        <f>IF(Txn!$B4658="",0,Txn!$R4658)</f>
        <v>0</v>
      </c>
      <c r="K9304" s="41">
        <f>IF($A9304="","",IFERROR(VALUE(MID($A9304,6,2)),""))</f>
        <v>0</v>
      </c>
      <c r="L9304" s="39">
        <f>IF(Txn!$K4658="","","طرف مقابل — "&amp;Txn!$K4658)</f>
        <v>0</v>
      </c>
      <c r="N9304" s="42">
        <f>IF($D9304="",0,COUNTIF(BankAccts,$D9304))</f>
        <v>0</v>
      </c>
    </row>
    <row r="9305" spans="1:14">
      <c r="A9305" s="38">
        <f>IF(Txn!$B4659="","",Txn!$B4659)</f>
        <v>0</v>
      </c>
      <c r="B9305" s="38">
        <f>IF(Txn!$B4659="","",Txn!$C4659)</f>
        <v>0</v>
      </c>
      <c r="C9305" s="39">
        <f>IF(Txn!$B4659="","","تراکنش بانکی")</f>
        <v>0</v>
      </c>
      <c r="D9305" s="38">
        <f>IF(Txn!$B4659="","",IF(Txn!$X4659="","",Txn!$X4659))</f>
        <v>0</v>
      </c>
      <c r="E9305" s="39">
        <f>IF($D9305="","",IFERROR(VLOOKUP($D9305,AcctTbl,2,0),""))</f>
        <v>0</v>
      </c>
      <c r="F9305" s="39">
        <f>IF($D9305="","",IFERROR(VLOOKUP($D9305,AcctTbl,3,0),""))</f>
        <v>0</v>
      </c>
      <c r="G9305" s="39">
        <f>IF(Txn!$B4659="","",Txn!$D4659)</f>
        <v>0</v>
      </c>
      <c r="H9305" s="38">
        <f>IF(Txn!$B4659="","",Txn!$E4659)</f>
        <v>0</v>
      </c>
      <c r="I9305" s="40">
        <f>IF(Txn!$B4659="",0,Txn!$O4659)</f>
        <v>0</v>
      </c>
      <c r="J9305" s="40">
        <f>IF(Txn!$B4659="",0,Txn!$P4659)</f>
        <v>0</v>
      </c>
      <c r="K9305" s="41">
        <f>IF($A9305="","",IFERROR(VALUE(MID($A9305,6,2)),""))</f>
        <v>0</v>
      </c>
      <c r="L9305" s="39">
        <f>IF(Txn!$K4659="","",Txn!$K4659)</f>
        <v>0</v>
      </c>
      <c r="N9305" s="42">
        <f>IF($D9305="",0,COUNTIF(BankAccts,$D9305))</f>
        <v>0</v>
      </c>
    </row>
    <row r="9306" spans="1:14">
      <c r="A9306" s="38">
        <f>IF(Txn!$B4659="","",Txn!$B4659)</f>
        <v>0</v>
      </c>
      <c r="B9306" s="38">
        <f>IF(Txn!$B4659="","",Txn!$C4659)</f>
        <v>0</v>
      </c>
      <c r="C9306" s="39">
        <f>IF(Txn!$B4659="","","تراکنش بانکی")</f>
        <v>0</v>
      </c>
      <c r="D9306" s="38">
        <f>IF(Txn!$B4659="","",IF(IF(Txn!$U4659="TRF",Txn!$Y4659,Txn!$Z4659)="","",IF(Txn!$U4659="TRF",Txn!$Y4659,Txn!$Z4659)))</f>
        <v>0</v>
      </c>
      <c r="E9306" s="39">
        <f>IF($D9306="","",IFERROR(VLOOKUP($D9306,AcctTbl,2,0),""))</f>
        <v>0</v>
      </c>
      <c r="F9306" s="39">
        <f>IF($D9306="","",IFERROR(VLOOKUP($D9306,AcctTbl,3,0),""))</f>
        <v>0</v>
      </c>
      <c r="G9306" s="39">
        <f>IF(Txn!$B4659="","",Txn!$D4659)</f>
        <v>0</v>
      </c>
      <c r="H9306" s="38">
        <f>IF(Txn!$B4659="","",Txn!$E4659)</f>
        <v>0</v>
      </c>
      <c r="I9306" s="40">
        <f>IF(Txn!$B4659="",0,Txn!$Q4659)</f>
        <v>0</v>
      </c>
      <c r="J9306" s="40">
        <f>IF(Txn!$B4659="",0,Txn!$R4659)</f>
        <v>0</v>
      </c>
      <c r="K9306" s="41">
        <f>IF($A9306="","",IFERROR(VALUE(MID($A9306,6,2)),""))</f>
        <v>0</v>
      </c>
      <c r="L9306" s="39">
        <f>IF(Txn!$K4659="","","طرف مقابل — "&amp;Txn!$K4659)</f>
        <v>0</v>
      </c>
      <c r="N9306" s="42">
        <f>IF($D9306="",0,COUNTIF(BankAccts,$D9306))</f>
        <v>0</v>
      </c>
    </row>
    <row r="9307" spans="1:14">
      <c r="A9307" s="38">
        <f>IF(Txn!$B4660="","",Txn!$B4660)</f>
        <v>0</v>
      </c>
      <c r="B9307" s="38">
        <f>IF(Txn!$B4660="","",Txn!$C4660)</f>
        <v>0</v>
      </c>
      <c r="C9307" s="39">
        <f>IF(Txn!$B4660="","","تراکنش بانکی")</f>
        <v>0</v>
      </c>
      <c r="D9307" s="38">
        <f>IF(Txn!$B4660="","",IF(Txn!$X4660="","",Txn!$X4660))</f>
        <v>0</v>
      </c>
      <c r="E9307" s="39">
        <f>IF($D9307="","",IFERROR(VLOOKUP($D9307,AcctTbl,2,0),""))</f>
        <v>0</v>
      </c>
      <c r="F9307" s="39">
        <f>IF($D9307="","",IFERROR(VLOOKUP($D9307,AcctTbl,3,0),""))</f>
        <v>0</v>
      </c>
      <c r="G9307" s="39">
        <f>IF(Txn!$B4660="","",Txn!$D4660)</f>
        <v>0</v>
      </c>
      <c r="H9307" s="38">
        <f>IF(Txn!$B4660="","",Txn!$E4660)</f>
        <v>0</v>
      </c>
      <c r="I9307" s="40">
        <f>IF(Txn!$B4660="",0,Txn!$O4660)</f>
        <v>0</v>
      </c>
      <c r="J9307" s="40">
        <f>IF(Txn!$B4660="",0,Txn!$P4660)</f>
        <v>0</v>
      </c>
      <c r="K9307" s="41">
        <f>IF($A9307="","",IFERROR(VALUE(MID($A9307,6,2)),""))</f>
        <v>0</v>
      </c>
      <c r="L9307" s="39">
        <f>IF(Txn!$K4660="","",Txn!$K4660)</f>
        <v>0</v>
      </c>
      <c r="N9307" s="42">
        <f>IF($D9307="",0,COUNTIF(BankAccts,$D9307))</f>
        <v>0</v>
      </c>
    </row>
    <row r="9308" spans="1:14">
      <c r="A9308" s="38">
        <f>IF(Txn!$B4660="","",Txn!$B4660)</f>
        <v>0</v>
      </c>
      <c r="B9308" s="38">
        <f>IF(Txn!$B4660="","",Txn!$C4660)</f>
        <v>0</v>
      </c>
      <c r="C9308" s="39">
        <f>IF(Txn!$B4660="","","تراکنش بانکی")</f>
        <v>0</v>
      </c>
      <c r="D9308" s="38">
        <f>IF(Txn!$B4660="","",IF(IF(Txn!$U4660="TRF",Txn!$Y4660,Txn!$Z4660)="","",IF(Txn!$U4660="TRF",Txn!$Y4660,Txn!$Z4660)))</f>
        <v>0</v>
      </c>
      <c r="E9308" s="39">
        <f>IF($D9308="","",IFERROR(VLOOKUP($D9308,AcctTbl,2,0),""))</f>
        <v>0</v>
      </c>
      <c r="F9308" s="39">
        <f>IF($D9308="","",IFERROR(VLOOKUP($D9308,AcctTbl,3,0),""))</f>
        <v>0</v>
      </c>
      <c r="G9308" s="39">
        <f>IF(Txn!$B4660="","",Txn!$D4660)</f>
        <v>0</v>
      </c>
      <c r="H9308" s="38">
        <f>IF(Txn!$B4660="","",Txn!$E4660)</f>
        <v>0</v>
      </c>
      <c r="I9308" s="40">
        <f>IF(Txn!$B4660="",0,Txn!$Q4660)</f>
        <v>0</v>
      </c>
      <c r="J9308" s="40">
        <f>IF(Txn!$B4660="",0,Txn!$R4660)</f>
        <v>0</v>
      </c>
      <c r="K9308" s="41">
        <f>IF($A9308="","",IFERROR(VALUE(MID($A9308,6,2)),""))</f>
        <v>0</v>
      </c>
      <c r="L9308" s="39">
        <f>IF(Txn!$K4660="","","طرف مقابل — "&amp;Txn!$K4660)</f>
        <v>0</v>
      </c>
      <c r="N9308" s="42">
        <f>IF($D9308="",0,COUNTIF(BankAccts,$D9308))</f>
        <v>0</v>
      </c>
    </row>
    <row r="9309" spans="1:14">
      <c r="A9309" s="38">
        <f>IF(Txn!$B4661="","",Txn!$B4661)</f>
        <v>0</v>
      </c>
      <c r="B9309" s="38">
        <f>IF(Txn!$B4661="","",Txn!$C4661)</f>
        <v>0</v>
      </c>
      <c r="C9309" s="39">
        <f>IF(Txn!$B4661="","","تراکنش بانکی")</f>
        <v>0</v>
      </c>
      <c r="D9309" s="38">
        <f>IF(Txn!$B4661="","",IF(Txn!$X4661="","",Txn!$X4661))</f>
        <v>0</v>
      </c>
      <c r="E9309" s="39">
        <f>IF($D9309="","",IFERROR(VLOOKUP($D9309,AcctTbl,2,0),""))</f>
        <v>0</v>
      </c>
      <c r="F9309" s="39">
        <f>IF($D9309="","",IFERROR(VLOOKUP($D9309,AcctTbl,3,0),""))</f>
        <v>0</v>
      </c>
      <c r="G9309" s="39">
        <f>IF(Txn!$B4661="","",Txn!$D4661)</f>
        <v>0</v>
      </c>
      <c r="H9309" s="38">
        <f>IF(Txn!$B4661="","",Txn!$E4661)</f>
        <v>0</v>
      </c>
      <c r="I9309" s="40">
        <f>IF(Txn!$B4661="",0,Txn!$O4661)</f>
        <v>0</v>
      </c>
      <c r="J9309" s="40">
        <f>IF(Txn!$B4661="",0,Txn!$P4661)</f>
        <v>0</v>
      </c>
      <c r="K9309" s="41">
        <f>IF($A9309="","",IFERROR(VALUE(MID($A9309,6,2)),""))</f>
        <v>0</v>
      </c>
      <c r="L9309" s="39">
        <f>IF(Txn!$K4661="","",Txn!$K4661)</f>
        <v>0</v>
      </c>
      <c r="N9309" s="42">
        <f>IF($D9309="",0,COUNTIF(BankAccts,$D9309))</f>
        <v>0</v>
      </c>
    </row>
    <row r="9310" spans="1:14">
      <c r="A9310" s="38">
        <f>IF(Txn!$B4661="","",Txn!$B4661)</f>
        <v>0</v>
      </c>
      <c r="B9310" s="38">
        <f>IF(Txn!$B4661="","",Txn!$C4661)</f>
        <v>0</v>
      </c>
      <c r="C9310" s="39">
        <f>IF(Txn!$B4661="","","تراکنش بانکی")</f>
        <v>0</v>
      </c>
      <c r="D9310" s="38">
        <f>IF(Txn!$B4661="","",IF(IF(Txn!$U4661="TRF",Txn!$Y4661,Txn!$Z4661)="","",IF(Txn!$U4661="TRF",Txn!$Y4661,Txn!$Z4661)))</f>
        <v>0</v>
      </c>
      <c r="E9310" s="39">
        <f>IF($D9310="","",IFERROR(VLOOKUP($D9310,AcctTbl,2,0),""))</f>
        <v>0</v>
      </c>
      <c r="F9310" s="39">
        <f>IF($D9310="","",IFERROR(VLOOKUP($D9310,AcctTbl,3,0),""))</f>
        <v>0</v>
      </c>
      <c r="G9310" s="39">
        <f>IF(Txn!$B4661="","",Txn!$D4661)</f>
        <v>0</v>
      </c>
      <c r="H9310" s="38">
        <f>IF(Txn!$B4661="","",Txn!$E4661)</f>
        <v>0</v>
      </c>
      <c r="I9310" s="40">
        <f>IF(Txn!$B4661="",0,Txn!$Q4661)</f>
        <v>0</v>
      </c>
      <c r="J9310" s="40">
        <f>IF(Txn!$B4661="",0,Txn!$R4661)</f>
        <v>0</v>
      </c>
      <c r="K9310" s="41">
        <f>IF($A9310="","",IFERROR(VALUE(MID($A9310,6,2)),""))</f>
        <v>0</v>
      </c>
      <c r="L9310" s="39">
        <f>IF(Txn!$K4661="","","طرف مقابل — "&amp;Txn!$K4661)</f>
        <v>0</v>
      </c>
      <c r="N9310" s="42">
        <f>IF($D9310="",0,COUNTIF(BankAccts,$D9310))</f>
        <v>0</v>
      </c>
    </row>
    <row r="9311" spans="1:14">
      <c r="A9311" s="38">
        <f>IF(Txn!$B4662="","",Txn!$B4662)</f>
        <v>0</v>
      </c>
      <c r="B9311" s="38">
        <f>IF(Txn!$B4662="","",Txn!$C4662)</f>
        <v>0</v>
      </c>
      <c r="C9311" s="39">
        <f>IF(Txn!$B4662="","","تراکنش بانکی")</f>
        <v>0</v>
      </c>
      <c r="D9311" s="38">
        <f>IF(Txn!$B4662="","",IF(Txn!$X4662="","",Txn!$X4662))</f>
        <v>0</v>
      </c>
      <c r="E9311" s="39">
        <f>IF($D9311="","",IFERROR(VLOOKUP($D9311,AcctTbl,2,0),""))</f>
        <v>0</v>
      </c>
      <c r="F9311" s="39">
        <f>IF($D9311="","",IFERROR(VLOOKUP($D9311,AcctTbl,3,0),""))</f>
        <v>0</v>
      </c>
      <c r="G9311" s="39">
        <f>IF(Txn!$B4662="","",Txn!$D4662)</f>
        <v>0</v>
      </c>
      <c r="H9311" s="38">
        <f>IF(Txn!$B4662="","",Txn!$E4662)</f>
        <v>0</v>
      </c>
      <c r="I9311" s="40">
        <f>IF(Txn!$B4662="",0,Txn!$O4662)</f>
        <v>0</v>
      </c>
      <c r="J9311" s="40">
        <f>IF(Txn!$B4662="",0,Txn!$P4662)</f>
        <v>0</v>
      </c>
      <c r="K9311" s="41">
        <f>IF($A9311="","",IFERROR(VALUE(MID($A9311,6,2)),""))</f>
        <v>0</v>
      </c>
      <c r="L9311" s="39">
        <f>IF(Txn!$K4662="","",Txn!$K4662)</f>
        <v>0</v>
      </c>
      <c r="N9311" s="42">
        <f>IF($D9311="",0,COUNTIF(BankAccts,$D9311))</f>
        <v>0</v>
      </c>
    </row>
    <row r="9312" spans="1:14">
      <c r="A9312" s="38">
        <f>IF(Txn!$B4662="","",Txn!$B4662)</f>
        <v>0</v>
      </c>
      <c r="B9312" s="38">
        <f>IF(Txn!$B4662="","",Txn!$C4662)</f>
        <v>0</v>
      </c>
      <c r="C9312" s="39">
        <f>IF(Txn!$B4662="","","تراکنش بانکی")</f>
        <v>0</v>
      </c>
      <c r="D9312" s="38">
        <f>IF(Txn!$B4662="","",IF(IF(Txn!$U4662="TRF",Txn!$Y4662,Txn!$Z4662)="","",IF(Txn!$U4662="TRF",Txn!$Y4662,Txn!$Z4662)))</f>
        <v>0</v>
      </c>
      <c r="E9312" s="39">
        <f>IF($D9312="","",IFERROR(VLOOKUP($D9312,AcctTbl,2,0),""))</f>
        <v>0</v>
      </c>
      <c r="F9312" s="39">
        <f>IF($D9312="","",IFERROR(VLOOKUP($D9312,AcctTbl,3,0),""))</f>
        <v>0</v>
      </c>
      <c r="G9312" s="39">
        <f>IF(Txn!$B4662="","",Txn!$D4662)</f>
        <v>0</v>
      </c>
      <c r="H9312" s="38">
        <f>IF(Txn!$B4662="","",Txn!$E4662)</f>
        <v>0</v>
      </c>
      <c r="I9312" s="40">
        <f>IF(Txn!$B4662="",0,Txn!$Q4662)</f>
        <v>0</v>
      </c>
      <c r="J9312" s="40">
        <f>IF(Txn!$B4662="",0,Txn!$R4662)</f>
        <v>0</v>
      </c>
      <c r="K9312" s="41">
        <f>IF($A9312="","",IFERROR(VALUE(MID($A9312,6,2)),""))</f>
        <v>0</v>
      </c>
      <c r="L9312" s="39">
        <f>IF(Txn!$K4662="","","طرف مقابل — "&amp;Txn!$K4662)</f>
        <v>0</v>
      </c>
      <c r="N9312" s="42">
        <f>IF($D9312="",0,COUNTIF(BankAccts,$D9312))</f>
        <v>0</v>
      </c>
    </row>
    <row r="9313" spans="1:14">
      <c r="A9313" s="38">
        <f>IF(Txn!$B4663="","",Txn!$B4663)</f>
        <v>0</v>
      </c>
      <c r="B9313" s="38">
        <f>IF(Txn!$B4663="","",Txn!$C4663)</f>
        <v>0</v>
      </c>
      <c r="C9313" s="39">
        <f>IF(Txn!$B4663="","","تراکنش بانکی")</f>
        <v>0</v>
      </c>
      <c r="D9313" s="38">
        <f>IF(Txn!$B4663="","",IF(Txn!$X4663="","",Txn!$X4663))</f>
        <v>0</v>
      </c>
      <c r="E9313" s="39">
        <f>IF($D9313="","",IFERROR(VLOOKUP($D9313,AcctTbl,2,0),""))</f>
        <v>0</v>
      </c>
      <c r="F9313" s="39">
        <f>IF($D9313="","",IFERROR(VLOOKUP($D9313,AcctTbl,3,0),""))</f>
        <v>0</v>
      </c>
      <c r="G9313" s="39">
        <f>IF(Txn!$B4663="","",Txn!$D4663)</f>
        <v>0</v>
      </c>
      <c r="H9313" s="38">
        <f>IF(Txn!$B4663="","",Txn!$E4663)</f>
        <v>0</v>
      </c>
      <c r="I9313" s="40">
        <f>IF(Txn!$B4663="",0,Txn!$O4663)</f>
        <v>0</v>
      </c>
      <c r="J9313" s="40">
        <f>IF(Txn!$B4663="",0,Txn!$P4663)</f>
        <v>0</v>
      </c>
      <c r="K9313" s="41">
        <f>IF($A9313="","",IFERROR(VALUE(MID($A9313,6,2)),""))</f>
        <v>0</v>
      </c>
      <c r="L9313" s="39">
        <f>IF(Txn!$K4663="","",Txn!$K4663)</f>
        <v>0</v>
      </c>
      <c r="N9313" s="42">
        <f>IF($D9313="",0,COUNTIF(BankAccts,$D9313))</f>
        <v>0</v>
      </c>
    </row>
    <row r="9314" spans="1:14">
      <c r="A9314" s="38">
        <f>IF(Txn!$B4663="","",Txn!$B4663)</f>
        <v>0</v>
      </c>
      <c r="B9314" s="38">
        <f>IF(Txn!$B4663="","",Txn!$C4663)</f>
        <v>0</v>
      </c>
      <c r="C9314" s="39">
        <f>IF(Txn!$B4663="","","تراکنش بانکی")</f>
        <v>0</v>
      </c>
      <c r="D9314" s="38">
        <f>IF(Txn!$B4663="","",IF(IF(Txn!$U4663="TRF",Txn!$Y4663,Txn!$Z4663)="","",IF(Txn!$U4663="TRF",Txn!$Y4663,Txn!$Z4663)))</f>
        <v>0</v>
      </c>
      <c r="E9314" s="39">
        <f>IF($D9314="","",IFERROR(VLOOKUP($D9314,AcctTbl,2,0),""))</f>
        <v>0</v>
      </c>
      <c r="F9314" s="39">
        <f>IF($D9314="","",IFERROR(VLOOKUP($D9314,AcctTbl,3,0),""))</f>
        <v>0</v>
      </c>
      <c r="G9314" s="39">
        <f>IF(Txn!$B4663="","",Txn!$D4663)</f>
        <v>0</v>
      </c>
      <c r="H9314" s="38">
        <f>IF(Txn!$B4663="","",Txn!$E4663)</f>
        <v>0</v>
      </c>
      <c r="I9314" s="40">
        <f>IF(Txn!$B4663="",0,Txn!$Q4663)</f>
        <v>0</v>
      </c>
      <c r="J9314" s="40">
        <f>IF(Txn!$B4663="",0,Txn!$R4663)</f>
        <v>0</v>
      </c>
      <c r="K9314" s="41">
        <f>IF($A9314="","",IFERROR(VALUE(MID($A9314,6,2)),""))</f>
        <v>0</v>
      </c>
      <c r="L9314" s="39">
        <f>IF(Txn!$K4663="","","طرف مقابل — "&amp;Txn!$K4663)</f>
        <v>0</v>
      </c>
      <c r="N9314" s="42">
        <f>IF($D9314="",0,COUNTIF(BankAccts,$D9314))</f>
        <v>0</v>
      </c>
    </row>
    <row r="9315" spans="1:14">
      <c r="A9315" s="38">
        <f>IF(Txn!$B4664="","",Txn!$B4664)</f>
        <v>0</v>
      </c>
      <c r="B9315" s="38">
        <f>IF(Txn!$B4664="","",Txn!$C4664)</f>
        <v>0</v>
      </c>
      <c r="C9315" s="39">
        <f>IF(Txn!$B4664="","","تراکنش بانکی")</f>
        <v>0</v>
      </c>
      <c r="D9315" s="38">
        <f>IF(Txn!$B4664="","",IF(Txn!$X4664="","",Txn!$X4664))</f>
        <v>0</v>
      </c>
      <c r="E9315" s="39">
        <f>IF($D9315="","",IFERROR(VLOOKUP($D9315,AcctTbl,2,0),""))</f>
        <v>0</v>
      </c>
      <c r="F9315" s="39">
        <f>IF($D9315="","",IFERROR(VLOOKUP($D9315,AcctTbl,3,0),""))</f>
        <v>0</v>
      </c>
      <c r="G9315" s="39">
        <f>IF(Txn!$B4664="","",Txn!$D4664)</f>
        <v>0</v>
      </c>
      <c r="H9315" s="38">
        <f>IF(Txn!$B4664="","",Txn!$E4664)</f>
        <v>0</v>
      </c>
      <c r="I9315" s="40">
        <f>IF(Txn!$B4664="",0,Txn!$O4664)</f>
        <v>0</v>
      </c>
      <c r="J9315" s="40">
        <f>IF(Txn!$B4664="",0,Txn!$P4664)</f>
        <v>0</v>
      </c>
      <c r="K9315" s="41">
        <f>IF($A9315="","",IFERROR(VALUE(MID($A9315,6,2)),""))</f>
        <v>0</v>
      </c>
      <c r="L9315" s="39">
        <f>IF(Txn!$K4664="","",Txn!$K4664)</f>
        <v>0</v>
      </c>
      <c r="N9315" s="42">
        <f>IF($D9315="",0,COUNTIF(BankAccts,$D9315))</f>
        <v>0</v>
      </c>
    </row>
    <row r="9316" spans="1:14">
      <c r="A9316" s="38">
        <f>IF(Txn!$B4664="","",Txn!$B4664)</f>
        <v>0</v>
      </c>
      <c r="B9316" s="38">
        <f>IF(Txn!$B4664="","",Txn!$C4664)</f>
        <v>0</v>
      </c>
      <c r="C9316" s="39">
        <f>IF(Txn!$B4664="","","تراکنش بانکی")</f>
        <v>0</v>
      </c>
      <c r="D9316" s="38">
        <f>IF(Txn!$B4664="","",IF(IF(Txn!$U4664="TRF",Txn!$Y4664,Txn!$Z4664)="","",IF(Txn!$U4664="TRF",Txn!$Y4664,Txn!$Z4664)))</f>
        <v>0</v>
      </c>
      <c r="E9316" s="39">
        <f>IF($D9316="","",IFERROR(VLOOKUP($D9316,AcctTbl,2,0),""))</f>
        <v>0</v>
      </c>
      <c r="F9316" s="39">
        <f>IF($D9316="","",IFERROR(VLOOKUP($D9316,AcctTbl,3,0),""))</f>
        <v>0</v>
      </c>
      <c r="G9316" s="39">
        <f>IF(Txn!$B4664="","",Txn!$D4664)</f>
        <v>0</v>
      </c>
      <c r="H9316" s="38">
        <f>IF(Txn!$B4664="","",Txn!$E4664)</f>
        <v>0</v>
      </c>
      <c r="I9316" s="40">
        <f>IF(Txn!$B4664="",0,Txn!$Q4664)</f>
        <v>0</v>
      </c>
      <c r="J9316" s="40">
        <f>IF(Txn!$B4664="",0,Txn!$R4664)</f>
        <v>0</v>
      </c>
      <c r="K9316" s="41">
        <f>IF($A9316="","",IFERROR(VALUE(MID($A9316,6,2)),""))</f>
        <v>0</v>
      </c>
      <c r="L9316" s="39">
        <f>IF(Txn!$K4664="","","طرف مقابل — "&amp;Txn!$K4664)</f>
        <v>0</v>
      </c>
      <c r="N9316" s="42">
        <f>IF($D9316="",0,COUNTIF(BankAccts,$D9316))</f>
        <v>0</v>
      </c>
    </row>
    <row r="9317" spans="1:14">
      <c r="A9317" s="38">
        <f>IF(Txn!$B4665="","",Txn!$B4665)</f>
        <v>0</v>
      </c>
      <c r="B9317" s="38">
        <f>IF(Txn!$B4665="","",Txn!$C4665)</f>
        <v>0</v>
      </c>
      <c r="C9317" s="39">
        <f>IF(Txn!$B4665="","","تراکنش بانکی")</f>
        <v>0</v>
      </c>
      <c r="D9317" s="38">
        <f>IF(Txn!$B4665="","",IF(Txn!$X4665="","",Txn!$X4665))</f>
        <v>0</v>
      </c>
      <c r="E9317" s="39">
        <f>IF($D9317="","",IFERROR(VLOOKUP($D9317,AcctTbl,2,0),""))</f>
        <v>0</v>
      </c>
      <c r="F9317" s="39">
        <f>IF($D9317="","",IFERROR(VLOOKUP($D9317,AcctTbl,3,0),""))</f>
        <v>0</v>
      </c>
      <c r="G9317" s="39">
        <f>IF(Txn!$B4665="","",Txn!$D4665)</f>
        <v>0</v>
      </c>
      <c r="H9317" s="38">
        <f>IF(Txn!$B4665="","",Txn!$E4665)</f>
        <v>0</v>
      </c>
      <c r="I9317" s="40">
        <f>IF(Txn!$B4665="",0,Txn!$O4665)</f>
        <v>0</v>
      </c>
      <c r="J9317" s="40">
        <f>IF(Txn!$B4665="",0,Txn!$P4665)</f>
        <v>0</v>
      </c>
      <c r="K9317" s="41">
        <f>IF($A9317="","",IFERROR(VALUE(MID($A9317,6,2)),""))</f>
        <v>0</v>
      </c>
      <c r="L9317" s="39">
        <f>IF(Txn!$K4665="","",Txn!$K4665)</f>
        <v>0</v>
      </c>
      <c r="N9317" s="42">
        <f>IF($D9317="",0,COUNTIF(BankAccts,$D9317))</f>
        <v>0</v>
      </c>
    </row>
    <row r="9318" spans="1:14">
      <c r="A9318" s="38">
        <f>IF(Txn!$B4665="","",Txn!$B4665)</f>
        <v>0</v>
      </c>
      <c r="B9318" s="38">
        <f>IF(Txn!$B4665="","",Txn!$C4665)</f>
        <v>0</v>
      </c>
      <c r="C9318" s="39">
        <f>IF(Txn!$B4665="","","تراکنش بانکی")</f>
        <v>0</v>
      </c>
      <c r="D9318" s="38">
        <f>IF(Txn!$B4665="","",IF(IF(Txn!$U4665="TRF",Txn!$Y4665,Txn!$Z4665)="","",IF(Txn!$U4665="TRF",Txn!$Y4665,Txn!$Z4665)))</f>
        <v>0</v>
      </c>
      <c r="E9318" s="39">
        <f>IF($D9318="","",IFERROR(VLOOKUP($D9318,AcctTbl,2,0),""))</f>
        <v>0</v>
      </c>
      <c r="F9318" s="39">
        <f>IF($D9318="","",IFERROR(VLOOKUP($D9318,AcctTbl,3,0),""))</f>
        <v>0</v>
      </c>
      <c r="G9318" s="39">
        <f>IF(Txn!$B4665="","",Txn!$D4665)</f>
        <v>0</v>
      </c>
      <c r="H9318" s="38">
        <f>IF(Txn!$B4665="","",Txn!$E4665)</f>
        <v>0</v>
      </c>
      <c r="I9318" s="40">
        <f>IF(Txn!$B4665="",0,Txn!$Q4665)</f>
        <v>0</v>
      </c>
      <c r="J9318" s="40">
        <f>IF(Txn!$B4665="",0,Txn!$R4665)</f>
        <v>0</v>
      </c>
      <c r="K9318" s="41">
        <f>IF($A9318="","",IFERROR(VALUE(MID($A9318,6,2)),""))</f>
        <v>0</v>
      </c>
      <c r="L9318" s="39">
        <f>IF(Txn!$K4665="","","طرف مقابل — "&amp;Txn!$K4665)</f>
        <v>0</v>
      </c>
      <c r="N9318" s="42">
        <f>IF($D9318="",0,COUNTIF(BankAccts,$D9318))</f>
        <v>0</v>
      </c>
    </row>
    <row r="9319" spans="1:14">
      <c r="A9319" s="38">
        <f>IF(Txn!$B4666="","",Txn!$B4666)</f>
        <v>0</v>
      </c>
      <c r="B9319" s="38">
        <f>IF(Txn!$B4666="","",Txn!$C4666)</f>
        <v>0</v>
      </c>
      <c r="C9319" s="39">
        <f>IF(Txn!$B4666="","","تراکنش بانکی")</f>
        <v>0</v>
      </c>
      <c r="D9319" s="38">
        <f>IF(Txn!$B4666="","",IF(Txn!$X4666="","",Txn!$X4666))</f>
        <v>0</v>
      </c>
      <c r="E9319" s="39">
        <f>IF($D9319="","",IFERROR(VLOOKUP($D9319,AcctTbl,2,0),""))</f>
        <v>0</v>
      </c>
      <c r="F9319" s="39">
        <f>IF($D9319="","",IFERROR(VLOOKUP($D9319,AcctTbl,3,0),""))</f>
        <v>0</v>
      </c>
      <c r="G9319" s="39">
        <f>IF(Txn!$B4666="","",Txn!$D4666)</f>
        <v>0</v>
      </c>
      <c r="H9319" s="38">
        <f>IF(Txn!$B4666="","",Txn!$E4666)</f>
        <v>0</v>
      </c>
      <c r="I9319" s="40">
        <f>IF(Txn!$B4666="",0,Txn!$O4666)</f>
        <v>0</v>
      </c>
      <c r="J9319" s="40">
        <f>IF(Txn!$B4666="",0,Txn!$P4666)</f>
        <v>0</v>
      </c>
      <c r="K9319" s="41">
        <f>IF($A9319="","",IFERROR(VALUE(MID($A9319,6,2)),""))</f>
        <v>0</v>
      </c>
      <c r="L9319" s="39">
        <f>IF(Txn!$K4666="","",Txn!$K4666)</f>
        <v>0</v>
      </c>
      <c r="N9319" s="42">
        <f>IF($D9319="",0,COUNTIF(BankAccts,$D9319))</f>
        <v>0</v>
      </c>
    </row>
    <row r="9320" spans="1:14">
      <c r="A9320" s="38">
        <f>IF(Txn!$B4666="","",Txn!$B4666)</f>
        <v>0</v>
      </c>
      <c r="B9320" s="38">
        <f>IF(Txn!$B4666="","",Txn!$C4666)</f>
        <v>0</v>
      </c>
      <c r="C9320" s="39">
        <f>IF(Txn!$B4666="","","تراکنش بانکی")</f>
        <v>0</v>
      </c>
      <c r="D9320" s="38">
        <f>IF(Txn!$B4666="","",IF(IF(Txn!$U4666="TRF",Txn!$Y4666,Txn!$Z4666)="","",IF(Txn!$U4666="TRF",Txn!$Y4666,Txn!$Z4666)))</f>
        <v>0</v>
      </c>
      <c r="E9320" s="39">
        <f>IF($D9320="","",IFERROR(VLOOKUP($D9320,AcctTbl,2,0),""))</f>
        <v>0</v>
      </c>
      <c r="F9320" s="39">
        <f>IF($D9320="","",IFERROR(VLOOKUP($D9320,AcctTbl,3,0),""))</f>
        <v>0</v>
      </c>
      <c r="G9320" s="39">
        <f>IF(Txn!$B4666="","",Txn!$D4666)</f>
        <v>0</v>
      </c>
      <c r="H9320" s="38">
        <f>IF(Txn!$B4666="","",Txn!$E4666)</f>
        <v>0</v>
      </c>
      <c r="I9320" s="40">
        <f>IF(Txn!$B4666="",0,Txn!$Q4666)</f>
        <v>0</v>
      </c>
      <c r="J9320" s="40">
        <f>IF(Txn!$B4666="",0,Txn!$R4666)</f>
        <v>0</v>
      </c>
      <c r="K9320" s="41">
        <f>IF($A9320="","",IFERROR(VALUE(MID($A9320,6,2)),""))</f>
        <v>0</v>
      </c>
      <c r="L9320" s="39">
        <f>IF(Txn!$K4666="","","طرف مقابل — "&amp;Txn!$K4666)</f>
        <v>0</v>
      </c>
      <c r="N9320" s="42">
        <f>IF($D9320="",0,COUNTIF(BankAccts,$D9320))</f>
        <v>0</v>
      </c>
    </row>
    <row r="9321" spans="1:14">
      <c r="A9321" s="38">
        <f>IF(Txn!$B4667="","",Txn!$B4667)</f>
        <v>0</v>
      </c>
      <c r="B9321" s="38">
        <f>IF(Txn!$B4667="","",Txn!$C4667)</f>
        <v>0</v>
      </c>
      <c r="C9321" s="39">
        <f>IF(Txn!$B4667="","","تراکنش بانکی")</f>
        <v>0</v>
      </c>
      <c r="D9321" s="38">
        <f>IF(Txn!$B4667="","",IF(Txn!$X4667="","",Txn!$X4667))</f>
        <v>0</v>
      </c>
      <c r="E9321" s="39">
        <f>IF($D9321="","",IFERROR(VLOOKUP($D9321,AcctTbl,2,0),""))</f>
        <v>0</v>
      </c>
      <c r="F9321" s="39">
        <f>IF($D9321="","",IFERROR(VLOOKUP($D9321,AcctTbl,3,0),""))</f>
        <v>0</v>
      </c>
      <c r="G9321" s="39">
        <f>IF(Txn!$B4667="","",Txn!$D4667)</f>
        <v>0</v>
      </c>
      <c r="H9321" s="38">
        <f>IF(Txn!$B4667="","",Txn!$E4667)</f>
        <v>0</v>
      </c>
      <c r="I9321" s="40">
        <f>IF(Txn!$B4667="",0,Txn!$O4667)</f>
        <v>0</v>
      </c>
      <c r="J9321" s="40">
        <f>IF(Txn!$B4667="",0,Txn!$P4667)</f>
        <v>0</v>
      </c>
      <c r="K9321" s="41">
        <f>IF($A9321="","",IFERROR(VALUE(MID($A9321,6,2)),""))</f>
        <v>0</v>
      </c>
      <c r="L9321" s="39">
        <f>IF(Txn!$K4667="","",Txn!$K4667)</f>
        <v>0</v>
      </c>
      <c r="N9321" s="42">
        <f>IF($D9321="",0,COUNTIF(BankAccts,$D9321))</f>
        <v>0</v>
      </c>
    </row>
    <row r="9322" spans="1:14">
      <c r="A9322" s="38">
        <f>IF(Txn!$B4667="","",Txn!$B4667)</f>
        <v>0</v>
      </c>
      <c r="B9322" s="38">
        <f>IF(Txn!$B4667="","",Txn!$C4667)</f>
        <v>0</v>
      </c>
      <c r="C9322" s="39">
        <f>IF(Txn!$B4667="","","تراکنش بانکی")</f>
        <v>0</v>
      </c>
      <c r="D9322" s="38">
        <f>IF(Txn!$B4667="","",IF(IF(Txn!$U4667="TRF",Txn!$Y4667,Txn!$Z4667)="","",IF(Txn!$U4667="TRF",Txn!$Y4667,Txn!$Z4667)))</f>
        <v>0</v>
      </c>
      <c r="E9322" s="39">
        <f>IF($D9322="","",IFERROR(VLOOKUP($D9322,AcctTbl,2,0),""))</f>
        <v>0</v>
      </c>
      <c r="F9322" s="39">
        <f>IF($D9322="","",IFERROR(VLOOKUP($D9322,AcctTbl,3,0),""))</f>
        <v>0</v>
      </c>
      <c r="G9322" s="39">
        <f>IF(Txn!$B4667="","",Txn!$D4667)</f>
        <v>0</v>
      </c>
      <c r="H9322" s="38">
        <f>IF(Txn!$B4667="","",Txn!$E4667)</f>
        <v>0</v>
      </c>
      <c r="I9322" s="40">
        <f>IF(Txn!$B4667="",0,Txn!$Q4667)</f>
        <v>0</v>
      </c>
      <c r="J9322" s="40">
        <f>IF(Txn!$B4667="",0,Txn!$R4667)</f>
        <v>0</v>
      </c>
      <c r="K9322" s="41">
        <f>IF($A9322="","",IFERROR(VALUE(MID($A9322,6,2)),""))</f>
        <v>0</v>
      </c>
      <c r="L9322" s="39">
        <f>IF(Txn!$K4667="","","طرف مقابل — "&amp;Txn!$K4667)</f>
        <v>0</v>
      </c>
      <c r="N9322" s="42">
        <f>IF($D9322="",0,COUNTIF(BankAccts,$D9322))</f>
        <v>0</v>
      </c>
    </row>
    <row r="9323" spans="1:14">
      <c r="A9323" s="38">
        <f>IF(Txn!$B4668="","",Txn!$B4668)</f>
        <v>0</v>
      </c>
      <c r="B9323" s="38">
        <f>IF(Txn!$B4668="","",Txn!$C4668)</f>
        <v>0</v>
      </c>
      <c r="C9323" s="39">
        <f>IF(Txn!$B4668="","","تراکنش بانکی")</f>
        <v>0</v>
      </c>
      <c r="D9323" s="38">
        <f>IF(Txn!$B4668="","",IF(Txn!$X4668="","",Txn!$X4668))</f>
        <v>0</v>
      </c>
      <c r="E9323" s="39">
        <f>IF($D9323="","",IFERROR(VLOOKUP($D9323,AcctTbl,2,0),""))</f>
        <v>0</v>
      </c>
      <c r="F9323" s="39">
        <f>IF($D9323="","",IFERROR(VLOOKUP($D9323,AcctTbl,3,0),""))</f>
        <v>0</v>
      </c>
      <c r="G9323" s="39">
        <f>IF(Txn!$B4668="","",Txn!$D4668)</f>
        <v>0</v>
      </c>
      <c r="H9323" s="38">
        <f>IF(Txn!$B4668="","",Txn!$E4668)</f>
        <v>0</v>
      </c>
      <c r="I9323" s="40">
        <f>IF(Txn!$B4668="",0,Txn!$O4668)</f>
        <v>0</v>
      </c>
      <c r="J9323" s="40">
        <f>IF(Txn!$B4668="",0,Txn!$P4668)</f>
        <v>0</v>
      </c>
      <c r="K9323" s="41">
        <f>IF($A9323="","",IFERROR(VALUE(MID($A9323,6,2)),""))</f>
        <v>0</v>
      </c>
      <c r="L9323" s="39">
        <f>IF(Txn!$K4668="","",Txn!$K4668)</f>
        <v>0</v>
      </c>
      <c r="N9323" s="42">
        <f>IF($D9323="",0,COUNTIF(BankAccts,$D9323))</f>
        <v>0</v>
      </c>
    </row>
    <row r="9324" spans="1:14">
      <c r="A9324" s="38">
        <f>IF(Txn!$B4668="","",Txn!$B4668)</f>
        <v>0</v>
      </c>
      <c r="B9324" s="38">
        <f>IF(Txn!$B4668="","",Txn!$C4668)</f>
        <v>0</v>
      </c>
      <c r="C9324" s="39">
        <f>IF(Txn!$B4668="","","تراکنش بانکی")</f>
        <v>0</v>
      </c>
      <c r="D9324" s="38">
        <f>IF(Txn!$B4668="","",IF(IF(Txn!$U4668="TRF",Txn!$Y4668,Txn!$Z4668)="","",IF(Txn!$U4668="TRF",Txn!$Y4668,Txn!$Z4668)))</f>
        <v>0</v>
      </c>
      <c r="E9324" s="39">
        <f>IF($D9324="","",IFERROR(VLOOKUP($D9324,AcctTbl,2,0),""))</f>
        <v>0</v>
      </c>
      <c r="F9324" s="39">
        <f>IF($D9324="","",IFERROR(VLOOKUP($D9324,AcctTbl,3,0),""))</f>
        <v>0</v>
      </c>
      <c r="G9324" s="39">
        <f>IF(Txn!$B4668="","",Txn!$D4668)</f>
        <v>0</v>
      </c>
      <c r="H9324" s="38">
        <f>IF(Txn!$B4668="","",Txn!$E4668)</f>
        <v>0</v>
      </c>
      <c r="I9324" s="40">
        <f>IF(Txn!$B4668="",0,Txn!$Q4668)</f>
        <v>0</v>
      </c>
      <c r="J9324" s="40">
        <f>IF(Txn!$B4668="",0,Txn!$R4668)</f>
        <v>0</v>
      </c>
      <c r="K9324" s="41">
        <f>IF($A9324="","",IFERROR(VALUE(MID($A9324,6,2)),""))</f>
        <v>0</v>
      </c>
      <c r="L9324" s="39">
        <f>IF(Txn!$K4668="","","طرف مقابل — "&amp;Txn!$K4668)</f>
        <v>0</v>
      </c>
      <c r="N9324" s="42">
        <f>IF($D9324="",0,COUNTIF(BankAccts,$D9324))</f>
        <v>0</v>
      </c>
    </row>
    <row r="9325" spans="1:14">
      <c r="A9325" s="38">
        <f>IF(Txn!$B4669="","",Txn!$B4669)</f>
        <v>0</v>
      </c>
      <c r="B9325" s="38">
        <f>IF(Txn!$B4669="","",Txn!$C4669)</f>
        <v>0</v>
      </c>
      <c r="C9325" s="39">
        <f>IF(Txn!$B4669="","","تراکنش بانکی")</f>
        <v>0</v>
      </c>
      <c r="D9325" s="38">
        <f>IF(Txn!$B4669="","",IF(Txn!$X4669="","",Txn!$X4669))</f>
        <v>0</v>
      </c>
      <c r="E9325" s="39">
        <f>IF($D9325="","",IFERROR(VLOOKUP($D9325,AcctTbl,2,0),""))</f>
        <v>0</v>
      </c>
      <c r="F9325" s="39">
        <f>IF($D9325="","",IFERROR(VLOOKUP($D9325,AcctTbl,3,0),""))</f>
        <v>0</v>
      </c>
      <c r="G9325" s="39">
        <f>IF(Txn!$B4669="","",Txn!$D4669)</f>
        <v>0</v>
      </c>
      <c r="H9325" s="38">
        <f>IF(Txn!$B4669="","",Txn!$E4669)</f>
        <v>0</v>
      </c>
      <c r="I9325" s="40">
        <f>IF(Txn!$B4669="",0,Txn!$O4669)</f>
        <v>0</v>
      </c>
      <c r="J9325" s="40">
        <f>IF(Txn!$B4669="",0,Txn!$P4669)</f>
        <v>0</v>
      </c>
      <c r="K9325" s="41">
        <f>IF($A9325="","",IFERROR(VALUE(MID($A9325,6,2)),""))</f>
        <v>0</v>
      </c>
      <c r="L9325" s="39">
        <f>IF(Txn!$K4669="","",Txn!$K4669)</f>
        <v>0</v>
      </c>
      <c r="N9325" s="42">
        <f>IF($D9325="",0,COUNTIF(BankAccts,$D9325))</f>
        <v>0</v>
      </c>
    </row>
    <row r="9326" spans="1:14">
      <c r="A9326" s="38">
        <f>IF(Txn!$B4669="","",Txn!$B4669)</f>
        <v>0</v>
      </c>
      <c r="B9326" s="38">
        <f>IF(Txn!$B4669="","",Txn!$C4669)</f>
        <v>0</v>
      </c>
      <c r="C9326" s="39">
        <f>IF(Txn!$B4669="","","تراکنش بانکی")</f>
        <v>0</v>
      </c>
      <c r="D9326" s="38">
        <f>IF(Txn!$B4669="","",IF(IF(Txn!$U4669="TRF",Txn!$Y4669,Txn!$Z4669)="","",IF(Txn!$U4669="TRF",Txn!$Y4669,Txn!$Z4669)))</f>
        <v>0</v>
      </c>
      <c r="E9326" s="39">
        <f>IF($D9326="","",IFERROR(VLOOKUP($D9326,AcctTbl,2,0),""))</f>
        <v>0</v>
      </c>
      <c r="F9326" s="39">
        <f>IF($D9326="","",IFERROR(VLOOKUP($D9326,AcctTbl,3,0),""))</f>
        <v>0</v>
      </c>
      <c r="G9326" s="39">
        <f>IF(Txn!$B4669="","",Txn!$D4669)</f>
        <v>0</v>
      </c>
      <c r="H9326" s="38">
        <f>IF(Txn!$B4669="","",Txn!$E4669)</f>
        <v>0</v>
      </c>
      <c r="I9326" s="40">
        <f>IF(Txn!$B4669="",0,Txn!$Q4669)</f>
        <v>0</v>
      </c>
      <c r="J9326" s="40">
        <f>IF(Txn!$B4669="",0,Txn!$R4669)</f>
        <v>0</v>
      </c>
      <c r="K9326" s="41">
        <f>IF($A9326="","",IFERROR(VALUE(MID($A9326,6,2)),""))</f>
        <v>0</v>
      </c>
      <c r="L9326" s="39">
        <f>IF(Txn!$K4669="","","طرف مقابل — "&amp;Txn!$K4669)</f>
        <v>0</v>
      </c>
      <c r="N9326" s="42">
        <f>IF($D9326="",0,COUNTIF(BankAccts,$D9326))</f>
        <v>0</v>
      </c>
    </row>
    <row r="9327" spans="1:14">
      <c r="A9327" s="38">
        <f>IF(Txn!$B4670="","",Txn!$B4670)</f>
        <v>0</v>
      </c>
      <c r="B9327" s="38">
        <f>IF(Txn!$B4670="","",Txn!$C4670)</f>
        <v>0</v>
      </c>
      <c r="C9327" s="39">
        <f>IF(Txn!$B4670="","","تراکنش بانکی")</f>
        <v>0</v>
      </c>
      <c r="D9327" s="38">
        <f>IF(Txn!$B4670="","",IF(Txn!$X4670="","",Txn!$X4670))</f>
        <v>0</v>
      </c>
      <c r="E9327" s="39">
        <f>IF($D9327="","",IFERROR(VLOOKUP($D9327,AcctTbl,2,0),""))</f>
        <v>0</v>
      </c>
      <c r="F9327" s="39">
        <f>IF($D9327="","",IFERROR(VLOOKUP($D9327,AcctTbl,3,0),""))</f>
        <v>0</v>
      </c>
      <c r="G9327" s="39">
        <f>IF(Txn!$B4670="","",Txn!$D4670)</f>
        <v>0</v>
      </c>
      <c r="H9327" s="38">
        <f>IF(Txn!$B4670="","",Txn!$E4670)</f>
        <v>0</v>
      </c>
      <c r="I9327" s="40">
        <f>IF(Txn!$B4670="",0,Txn!$O4670)</f>
        <v>0</v>
      </c>
      <c r="J9327" s="40">
        <f>IF(Txn!$B4670="",0,Txn!$P4670)</f>
        <v>0</v>
      </c>
      <c r="K9327" s="41">
        <f>IF($A9327="","",IFERROR(VALUE(MID($A9327,6,2)),""))</f>
        <v>0</v>
      </c>
      <c r="L9327" s="39">
        <f>IF(Txn!$K4670="","",Txn!$K4670)</f>
        <v>0</v>
      </c>
      <c r="N9327" s="42">
        <f>IF($D9327="",0,COUNTIF(BankAccts,$D9327))</f>
        <v>0</v>
      </c>
    </row>
    <row r="9328" spans="1:14">
      <c r="A9328" s="38">
        <f>IF(Txn!$B4670="","",Txn!$B4670)</f>
        <v>0</v>
      </c>
      <c r="B9328" s="38">
        <f>IF(Txn!$B4670="","",Txn!$C4670)</f>
        <v>0</v>
      </c>
      <c r="C9328" s="39">
        <f>IF(Txn!$B4670="","","تراکنش بانکی")</f>
        <v>0</v>
      </c>
      <c r="D9328" s="38">
        <f>IF(Txn!$B4670="","",IF(IF(Txn!$U4670="TRF",Txn!$Y4670,Txn!$Z4670)="","",IF(Txn!$U4670="TRF",Txn!$Y4670,Txn!$Z4670)))</f>
        <v>0</v>
      </c>
      <c r="E9328" s="39">
        <f>IF($D9328="","",IFERROR(VLOOKUP($D9328,AcctTbl,2,0),""))</f>
        <v>0</v>
      </c>
      <c r="F9328" s="39">
        <f>IF($D9328="","",IFERROR(VLOOKUP($D9328,AcctTbl,3,0),""))</f>
        <v>0</v>
      </c>
      <c r="G9328" s="39">
        <f>IF(Txn!$B4670="","",Txn!$D4670)</f>
        <v>0</v>
      </c>
      <c r="H9328" s="38">
        <f>IF(Txn!$B4670="","",Txn!$E4670)</f>
        <v>0</v>
      </c>
      <c r="I9328" s="40">
        <f>IF(Txn!$B4670="",0,Txn!$Q4670)</f>
        <v>0</v>
      </c>
      <c r="J9328" s="40">
        <f>IF(Txn!$B4670="",0,Txn!$R4670)</f>
        <v>0</v>
      </c>
      <c r="K9328" s="41">
        <f>IF($A9328="","",IFERROR(VALUE(MID($A9328,6,2)),""))</f>
        <v>0</v>
      </c>
      <c r="L9328" s="39">
        <f>IF(Txn!$K4670="","","طرف مقابل — "&amp;Txn!$K4670)</f>
        <v>0</v>
      </c>
      <c r="N9328" s="42">
        <f>IF($D9328="",0,COUNTIF(BankAccts,$D9328))</f>
        <v>0</v>
      </c>
    </row>
    <row r="9329" spans="1:14">
      <c r="A9329" s="38">
        <f>IF(Txn!$B4671="","",Txn!$B4671)</f>
        <v>0</v>
      </c>
      <c r="B9329" s="38">
        <f>IF(Txn!$B4671="","",Txn!$C4671)</f>
        <v>0</v>
      </c>
      <c r="C9329" s="39">
        <f>IF(Txn!$B4671="","","تراکنش بانکی")</f>
        <v>0</v>
      </c>
      <c r="D9329" s="38">
        <f>IF(Txn!$B4671="","",IF(Txn!$X4671="","",Txn!$X4671))</f>
        <v>0</v>
      </c>
      <c r="E9329" s="39">
        <f>IF($D9329="","",IFERROR(VLOOKUP($D9329,AcctTbl,2,0),""))</f>
        <v>0</v>
      </c>
      <c r="F9329" s="39">
        <f>IF($D9329="","",IFERROR(VLOOKUP($D9329,AcctTbl,3,0),""))</f>
        <v>0</v>
      </c>
      <c r="G9329" s="39">
        <f>IF(Txn!$B4671="","",Txn!$D4671)</f>
        <v>0</v>
      </c>
      <c r="H9329" s="38">
        <f>IF(Txn!$B4671="","",Txn!$E4671)</f>
        <v>0</v>
      </c>
      <c r="I9329" s="40">
        <f>IF(Txn!$B4671="",0,Txn!$O4671)</f>
        <v>0</v>
      </c>
      <c r="J9329" s="40">
        <f>IF(Txn!$B4671="",0,Txn!$P4671)</f>
        <v>0</v>
      </c>
      <c r="K9329" s="41">
        <f>IF($A9329="","",IFERROR(VALUE(MID($A9329,6,2)),""))</f>
        <v>0</v>
      </c>
      <c r="L9329" s="39">
        <f>IF(Txn!$K4671="","",Txn!$K4671)</f>
        <v>0</v>
      </c>
      <c r="N9329" s="42">
        <f>IF($D9329="",0,COUNTIF(BankAccts,$D9329))</f>
        <v>0</v>
      </c>
    </row>
    <row r="9330" spans="1:14">
      <c r="A9330" s="38">
        <f>IF(Txn!$B4671="","",Txn!$B4671)</f>
        <v>0</v>
      </c>
      <c r="B9330" s="38">
        <f>IF(Txn!$B4671="","",Txn!$C4671)</f>
        <v>0</v>
      </c>
      <c r="C9330" s="39">
        <f>IF(Txn!$B4671="","","تراکنش بانکی")</f>
        <v>0</v>
      </c>
      <c r="D9330" s="38">
        <f>IF(Txn!$B4671="","",IF(IF(Txn!$U4671="TRF",Txn!$Y4671,Txn!$Z4671)="","",IF(Txn!$U4671="TRF",Txn!$Y4671,Txn!$Z4671)))</f>
        <v>0</v>
      </c>
      <c r="E9330" s="39">
        <f>IF($D9330="","",IFERROR(VLOOKUP($D9330,AcctTbl,2,0),""))</f>
        <v>0</v>
      </c>
      <c r="F9330" s="39">
        <f>IF($D9330="","",IFERROR(VLOOKUP($D9330,AcctTbl,3,0),""))</f>
        <v>0</v>
      </c>
      <c r="G9330" s="39">
        <f>IF(Txn!$B4671="","",Txn!$D4671)</f>
        <v>0</v>
      </c>
      <c r="H9330" s="38">
        <f>IF(Txn!$B4671="","",Txn!$E4671)</f>
        <v>0</v>
      </c>
      <c r="I9330" s="40">
        <f>IF(Txn!$B4671="",0,Txn!$Q4671)</f>
        <v>0</v>
      </c>
      <c r="J9330" s="40">
        <f>IF(Txn!$B4671="",0,Txn!$R4671)</f>
        <v>0</v>
      </c>
      <c r="K9330" s="41">
        <f>IF($A9330="","",IFERROR(VALUE(MID($A9330,6,2)),""))</f>
        <v>0</v>
      </c>
      <c r="L9330" s="39">
        <f>IF(Txn!$K4671="","","طرف مقابل — "&amp;Txn!$K4671)</f>
        <v>0</v>
      </c>
      <c r="N9330" s="42">
        <f>IF($D9330="",0,COUNTIF(BankAccts,$D9330))</f>
        <v>0</v>
      </c>
    </row>
    <row r="9331" spans="1:14">
      <c r="A9331" s="38">
        <f>IF(Txn!$B4672="","",Txn!$B4672)</f>
        <v>0</v>
      </c>
      <c r="B9331" s="38">
        <f>IF(Txn!$B4672="","",Txn!$C4672)</f>
        <v>0</v>
      </c>
      <c r="C9331" s="39">
        <f>IF(Txn!$B4672="","","تراکنش بانکی")</f>
        <v>0</v>
      </c>
      <c r="D9331" s="38">
        <f>IF(Txn!$B4672="","",IF(Txn!$X4672="","",Txn!$X4672))</f>
        <v>0</v>
      </c>
      <c r="E9331" s="39">
        <f>IF($D9331="","",IFERROR(VLOOKUP($D9331,AcctTbl,2,0),""))</f>
        <v>0</v>
      </c>
      <c r="F9331" s="39">
        <f>IF($D9331="","",IFERROR(VLOOKUP($D9331,AcctTbl,3,0),""))</f>
        <v>0</v>
      </c>
      <c r="G9331" s="39">
        <f>IF(Txn!$B4672="","",Txn!$D4672)</f>
        <v>0</v>
      </c>
      <c r="H9331" s="38">
        <f>IF(Txn!$B4672="","",Txn!$E4672)</f>
        <v>0</v>
      </c>
      <c r="I9331" s="40">
        <f>IF(Txn!$B4672="",0,Txn!$O4672)</f>
        <v>0</v>
      </c>
      <c r="J9331" s="40">
        <f>IF(Txn!$B4672="",0,Txn!$P4672)</f>
        <v>0</v>
      </c>
      <c r="K9331" s="41">
        <f>IF($A9331="","",IFERROR(VALUE(MID($A9331,6,2)),""))</f>
        <v>0</v>
      </c>
      <c r="L9331" s="39">
        <f>IF(Txn!$K4672="","",Txn!$K4672)</f>
        <v>0</v>
      </c>
      <c r="N9331" s="42">
        <f>IF($D9331="",0,COUNTIF(BankAccts,$D9331))</f>
        <v>0</v>
      </c>
    </row>
    <row r="9332" spans="1:14">
      <c r="A9332" s="38">
        <f>IF(Txn!$B4672="","",Txn!$B4672)</f>
        <v>0</v>
      </c>
      <c r="B9332" s="38">
        <f>IF(Txn!$B4672="","",Txn!$C4672)</f>
        <v>0</v>
      </c>
      <c r="C9332" s="39">
        <f>IF(Txn!$B4672="","","تراکنش بانکی")</f>
        <v>0</v>
      </c>
      <c r="D9332" s="38">
        <f>IF(Txn!$B4672="","",IF(IF(Txn!$U4672="TRF",Txn!$Y4672,Txn!$Z4672)="","",IF(Txn!$U4672="TRF",Txn!$Y4672,Txn!$Z4672)))</f>
        <v>0</v>
      </c>
      <c r="E9332" s="39">
        <f>IF($D9332="","",IFERROR(VLOOKUP($D9332,AcctTbl,2,0),""))</f>
        <v>0</v>
      </c>
      <c r="F9332" s="39">
        <f>IF($D9332="","",IFERROR(VLOOKUP($D9332,AcctTbl,3,0),""))</f>
        <v>0</v>
      </c>
      <c r="G9332" s="39">
        <f>IF(Txn!$B4672="","",Txn!$D4672)</f>
        <v>0</v>
      </c>
      <c r="H9332" s="38">
        <f>IF(Txn!$B4672="","",Txn!$E4672)</f>
        <v>0</v>
      </c>
      <c r="I9332" s="40">
        <f>IF(Txn!$B4672="",0,Txn!$Q4672)</f>
        <v>0</v>
      </c>
      <c r="J9332" s="40">
        <f>IF(Txn!$B4672="",0,Txn!$R4672)</f>
        <v>0</v>
      </c>
      <c r="K9332" s="41">
        <f>IF($A9332="","",IFERROR(VALUE(MID($A9332,6,2)),""))</f>
        <v>0</v>
      </c>
      <c r="L9332" s="39">
        <f>IF(Txn!$K4672="","","طرف مقابل — "&amp;Txn!$K4672)</f>
        <v>0</v>
      </c>
      <c r="N9332" s="42">
        <f>IF($D9332="",0,COUNTIF(BankAccts,$D9332))</f>
        <v>0</v>
      </c>
    </row>
    <row r="9333" spans="1:14">
      <c r="A9333" s="38">
        <f>IF(Txn!$B4673="","",Txn!$B4673)</f>
        <v>0</v>
      </c>
      <c r="B9333" s="38">
        <f>IF(Txn!$B4673="","",Txn!$C4673)</f>
        <v>0</v>
      </c>
      <c r="C9333" s="39">
        <f>IF(Txn!$B4673="","","تراکنش بانکی")</f>
        <v>0</v>
      </c>
      <c r="D9333" s="38">
        <f>IF(Txn!$B4673="","",IF(Txn!$X4673="","",Txn!$X4673))</f>
        <v>0</v>
      </c>
      <c r="E9333" s="39">
        <f>IF($D9333="","",IFERROR(VLOOKUP($D9333,AcctTbl,2,0),""))</f>
        <v>0</v>
      </c>
      <c r="F9333" s="39">
        <f>IF($D9333="","",IFERROR(VLOOKUP($D9333,AcctTbl,3,0),""))</f>
        <v>0</v>
      </c>
      <c r="G9333" s="39">
        <f>IF(Txn!$B4673="","",Txn!$D4673)</f>
        <v>0</v>
      </c>
      <c r="H9333" s="38">
        <f>IF(Txn!$B4673="","",Txn!$E4673)</f>
        <v>0</v>
      </c>
      <c r="I9333" s="40">
        <f>IF(Txn!$B4673="",0,Txn!$O4673)</f>
        <v>0</v>
      </c>
      <c r="J9333" s="40">
        <f>IF(Txn!$B4673="",0,Txn!$P4673)</f>
        <v>0</v>
      </c>
      <c r="K9333" s="41">
        <f>IF($A9333="","",IFERROR(VALUE(MID($A9333,6,2)),""))</f>
        <v>0</v>
      </c>
      <c r="L9333" s="39">
        <f>IF(Txn!$K4673="","",Txn!$K4673)</f>
        <v>0</v>
      </c>
      <c r="N9333" s="42">
        <f>IF($D9333="",0,COUNTIF(BankAccts,$D9333))</f>
        <v>0</v>
      </c>
    </row>
    <row r="9334" spans="1:14">
      <c r="A9334" s="38">
        <f>IF(Txn!$B4673="","",Txn!$B4673)</f>
        <v>0</v>
      </c>
      <c r="B9334" s="38">
        <f>IF(Txn!$B4673="","",Txn!$C4673)</f>
        <v>0</v>
      </c>
      <c r="C9334" s="39">
        <f>IF(Txn!$B4673="","","تراکنش بانکی")</f>
        <v>0</v>
      </c>
      <c r="D9334" s="38">
        <f>IF(Txn!$B4673="","",IF(IF(Txn!$U4673="TRF",Txn!$Y4673,Txn!$Z4673)="","",IF(Txn!$U4673="TRF",Txn!$Y4673,Txn!$Z4673)))</f>
        <v>0</v>
      </c>
      <c r="E9334" s="39">
        <f>IF($D9334="","",IFERROR(VLOOKUP($D9334,AcctTbl,2,0),""))</f>
        <v>0</v>
      </c>
      <c r="F9334" s="39">
        <f>IF($D9334="","",IFERROR(VLOOKUP($D9334,AcctTbl,3,0),""))</f>
        <v>0</v>
      </c>
      <c r="G9334" s="39">
        <f>IF(Txn!$B4673="","",Txn!$D4673)</f>
        <v>0</v>
      </c>
      <c r="H9334" s="38">
        <f>IF(Txn!$B4673="","",Txn!$E4673)</f>
        <v>0</v>
      </c>
      <c r="I9334" s="40">
        <f>IF(Txn!$B4673="",0,Txn!$Q4673)</f>
        <v>0</v>
      </c>
      <c r="J9334" s="40">
        <f>IF(Txn!$B4673="",0,Txn!$R4673)</f>
        <v>0</v>
      </c>
      <c r="K9334" s="41">
        <f>IF($A9334="","",IFERROR(VALUE(MID($A9334,6,2)),""))</f>
        <v>0</v>
      </c>
      <c r="L9334" s="39">
        <f>IF(Txn!$K4673="","","طرف مقابل — "&amp;Txn!$K4673)</f>
        <v>0</v>
      </c>
      <c r="N9334" s="42">
        <f>IF($D9334="",0,COUNTIF(BankAccts,$D9334))</f>
        <v>0</v>
      </c>
    </row>
    <row r="9335" spans="1:14">
      <c r="A9335" s="38">
        <f>IF(Txn!$B4674="","",Txn!$B4674)</f>
        <v>0</v>
      </c>
      <c r="B9335" s="38">
        <f>IF(Txn!$B4674="","",Txn!$C4674)</f>
        <v>0</v>
      </c>
      <c r="C9335" s="39">
        <f>IF(Txn!$B4674="","","تراکنش بانکی")</f>
        <v>0</v>
      </c>
      <c r="D9335" s="38">
        <f>IF(Txn!$B4674="","",IF(Txn!$X4674="","",Txn!$X4674))</f>
        <v>0</v>
      </c>
      <c r="E9335" s="39">
        <f>IF($D9335="","",IFERROR(VLOOKUP($D9335,AcctTbl,2,0),""))</f>
        <v>0</v>
      </c>
      <c r="F9335" s="39">
        <f>IF($D9335="","",IFERROR(VLOOKUP($D9335,AcctTbl,3,0),""))</f>
        <v>0</v>
      </c>
      <c r="G9335" s="39">
        <f>IF(Txn!$B4674="","",Txn!$D4674)</f>
        <v>0</v>
      </c>
      <c r="H9335" s="38">
        <f>IF(Txn!$B4674="","",Txn!$E4674)</f>
        <v>0</v>
      </c>
      <c r="I9335" s="40">
        <f>IF(Txn!$B4674="",0,Txn!$O4674)</f>
        <v>0</v>
      </c>
      <c r="J9335" s="40">
        <f>IF(Txn!$B4674="",0,Txn!$P4674)</f>
        <v>0</v>
      </c>
      <c r="K9335" s="41">
        <f>IF($A9335="","",IFERROR(VALUE(MID($A9335,6,2)),""))</f>
        <v>0</v>
      </c>
      <c r="L9335" s="39">
        <f>IF(Txn!$K4674="","",Txn!$K4674)</f>
        <v>0</v>
      </c>
      <c r="N9335" s="42">
        <f>IF($D9335="",0,COUNTIF(BankAccts,$D9335))</f>
        <v>0</v>
      </c>
    </row>
    <row r="9336" spans="1:14">
      <c r="A9336" s="38">
        <f>IF(Txn!$B4674="","",Txn!$B4674)</f>
        <v>0</v>
      </c>
      <c r="B9336" s="38">
        <f>IF(Txn!$B4674="","",Txn!$C4674)</f>
        <v>0</v>
      </c>
      <c r="C9336" s="39">
        <f>IF(Txn!$B4674="","","تراکنش بانکی")</f>
        <v>0</v>
      </c>
      <c r="D9336" s="38">
        <f>IF(Txn!$B4674="","",IF(IF(Txn!$U4674="TRF",Txn!$Y4674,Txn!$Z4674)="","",IF(Txn!$U4674="TRF",Txn!$Y4674,Txn!$Z4674)))</f>
        <v>0</v>
      </c>
      <c r="E9336" s="39">
        <f>IF($D9336="","",IFERROR(VLOOKUP($D9336,AcctTbl,2,0),""))</f>
        <v>0</v>
      </c>
      <c r="F9336" s="39">
        <f>IF($D9336="","",IFERROR(VLOOKUP($D9336,AcctTbl,3,0),""))</f>
        <v>0</v>
      </c>
      <c r="G9336" s="39">
        <f>IF(Txn!$B4674="","",Txn!$D4674)</f>
        <v>0</v>
      </c>
      <c r="H9336" s="38">
        <f>IF(Txn!$B4674="","",Txn!$E4674)</f>
        <v>0</v>
      </c>
      <c r="I9336" s="40">
        <f>IF(Txn!$B4674="",0,Txn!$Q4674)</f>
        <v>0</v>
      </c>
      <c r="J9336" s="40">
        <f>IF(Txn!$B4674="",0,Txn!$R4674)</f>
        <v>0</v>
      </c>
      <c r="K9336" s="41">
        <f>IF($A9336="","",IFERROR(VALUE(MID($A9336,6,2)),""))</f>
        <v>0</v>
      </c>
      <c r="L9336" s="39">
        <f>IF(Txn!$K4674="","","طرف مقابل — "&amp;Txn!$K4674)</f>
        <v>0</v>
      </c>
      <c r="N9336" s="42">
        <f>IF($D9336="",0,COUNTIF(BankAccts,$D9336))</f>
        <v>0</v>
      </c>
    </row>
    <row r="9337" spans="1:14">
      <c r="A9337" s="38">
        <f>IF(Txn!$B4675="","",Txn!$B4675)</f>
        <v>0</v>
      </c>
      <c r="B9337" s="38">
        <f>IF(Txn!$B4675="","",Txn!$C4675)</f>
        <v>0</v>
      </c>
      <c r="C9337" s="39">
        <f>IF(Txn!$B4675="","","تراکنش بانکی")</f>
        <v>0</v>
      </c>
      <c r="D9337" s="38">
        <f>IF(Txn!$B4675="","",IF(Txn!$X4675="","",Txn!$X4675))</f>
        <v>0</v>
      </c>
      <c r="E9337" s="39">
        <f>IF($D9337="","",IFERROR(VLOOKUP($D9337,AcctTbl,2,0),""))</f>
        <v>0</v>
      </c>
      <c r="F9337" s="39">
        <f>IF($D9337="","",IFERROR(VLOOKUP($D9337,AcctTbl,3,0),""))</f>
        <v>0</v>
      </c>
      <c r="G9337" s="39">
        <f>IF(Txn!$B4675="","",Txn!$D4675)</f>
        <v>0</v>
      </c>
      <c r="H9337" s="38">
        <f>IF(Txn!$B4675="","",Txn!$E4675)</f>
        <v>0</v>
      </c>
      <c r="I9337" s="40">
        <f>IF(Txn!$B4675="",0,Txn!$O4675)</f>
        <v>0</v>
      </c>
      <c r="J9337" s="40">
        <f>IF(Txn!$B4675="",0,Txn!$P4675)</f>
        <v>0</v>
      </c>
      <c r="K9337" s="41">
        <f>IF($A9337="","",IFERROR(VALUE(MID($A9337,6,2)),""))</f>
        <v>0</v>
      </c>
      <c r="L9337" s="39">
        <f>IF(Txn!$K4675="","",Txn!$K4675)</f>
        <v>0</v>
      </c>
      <c r="N9337" s="42">
        <f>IF($D9337="",0,COUNTIF(BankAccts,$D9337))</f>
        <v>0</v>
      </c>
    </row>
    <row r="9338" spans="1:14">
      <c r="A9338" s="38">
        <f>IF(Txn!$B4675="","",Txn!$B4675)</f>
        <v>0</v>
      </c>
      <c r="B9338" s="38">
        <f>IF(Txn!$B4675="","",Txn!$C4675)</f>
        <v>0</v>
      </c>
      <c r="C9338" s="39">
        <f>IF(Txn!$B4675="","","تراکنش بانکی")</f>
        <v>0</v>
      </c>
      <c r="D9338" s="38">
        <f>IF(Txn!$B4675="","",IF(IF(Txn!$U4675="TRF",Txn!$Y4675,Txn!$Z4675)="","",IF(Txn!$U4675="TRF",Txn!$Y4675,Txn!$Z4675)))</f>
        <v>0</v>
      </c>
      <c r="E9338" s="39">
        <f>IF($D9338="","",IFERROR(VLOOKUP($D9338,AcctTbl,2,0),""))</f>
        <v>0</v>
      </c>
      <c r="F9338" s="39">
        <f>IF($D9338="","",IFERROR(VLOOKUP($D9338,AcctTbl,3,0),""))</f>
        <v>0</v>
      </c>
      <c r="G9338" s="39">
        <f>IF(Txn!$B4675="","",Txn!$D4675)</f>
        <v>0</v>
      </c>
      <c r="H9338" s="38">
        <f>IF(Txn!$B4675="","",Txn!$E4675)</f>
        <v>0</v>
      </c>
      <c r="I9338" s="40">
        <f>IF(Txn!$B4675="",0,Txn!$Q4675)</f>
        <v>0</v>
      </c>
      <c r="J9338" s="40">
        <f>IF(Txn!$B4675="",0,Txn!$R4675)</f>
        <v>0</v>
      </c>
      <c r="K9338" s="41">
        <f>IF($A9338="","",IFERROR(VALUE(MID($A9338,6,2)),""))</f>
        <v>0</v>
      </c>
      <c r="L9338" s="39">
        <f>IF(Txn!$K4675="","","طرف مقابل — "&amp;Txn!$K4675)</f>
        <v>0</v>
      </c>
      <c r="N9338" s="42">
        <f>IF($D9338="",0,COUNTIF(BankAccts,$D9338))</f>
        <v>0</v>
      </c>
    </row>
    <row r="9339" spans="1:14">
      <c r="A9339" s="38">
        <f>IF(Txn!$B4676="","",Txn!$B4676)</f>
        <v>0</v>
      </c>
      <c r="B9339" s="38">
        <f>IF(Txn!$B4676="","",Txn!$C4676)</f>
        <v>0</v>
      </c>
      <c r="C9339" s="39">
        <f>IF(Txn!$B4676="","","تراکنش بانکی")</f>
        <v>0</v>
      </c>
      <c r="D9339" s="38">
        <f>IF(Txn!$B4676="","",IF(Txn!$X4676="","",Txn!$X4676))</f>
        <v>0</v>
      </c>
      <c r="E9339" s="39">
        <f>IF($D9339="","",IFERROR(VLOOKUP($D9339,AcctTbl,2,0),""))</f>
        <v>0</v>
      </c>
      <c r="F9339" s="39">
        <f>IF($D9339="","",IFERROR(VLOOKUP($D9339,AcctTbl,3,0),""))</f>
        <v>0</v>
      </c>
      <c r="G9339" s="39">
        <f>IF(Txn!$B4676="","",Txn!$D4676)</f>
        <v>0</v>
      </c>
      <c r="H9339" s="38">
        <f>IF(Txn!$B4676="","",Txn!$E4676)</f>
        <v>0</v>
      </c>
      <c r="I9339" s="40">
        <f>IF(Txn!$B4676="",0,Txn!$O4676)</f>
        <v>0</v>
      </c>
      <c r="J9339" s="40">
        <f>IF(Txn!$B4676="",0,Txn!$P4676)</f>
        <v>0</v>
      </c>
      <c r="K9339" s="41">
        <f>IF($A9339="","",IFERROR(VALUE(MID($A9339,6,2)),""))</f>
        <v>0</v>
      </c>
      <c r="L9339" s="39">
        <f>IF(Txn!$K4676="","",Txn!$K4676)</f>
        <v>0</v>
      </c>
      <c r="N9339" s="42">
        <f>IF($D9339="",0,COUNTIF(BankAccts,$D9339))</f>
        <v>0</v>
      </c>
    </row>
    <row r="9340" spans="1:14">
      <c r="A9340" s="38">
        <f>IF(Txn!$B4676="","",Txn!$B4676)</f>
        <v>0</v>
      </c>
      <c r="B9340" s="38">
        <f>IF(Txn!$B4676="","",Txn!$C4676)</f>
        <v>0</v>
      </c>
      <c r="C9340" s="39">
        <f>IF(Txn!$B4676="","","تراکنش بانکی")</f>
        <v>0</v>
      </c>
      <c r="D9340" s="38">
        <f>IF(Txn!$B4676="","",IF(IF(Txn!$U4676="TRF",Txn!$Y4676,Txn!$Z4676)="","",IF(Txn!$U4676="TRF",Txn!$Y4676,Txn!$Z4676)))</f>
        <v>0</v>
      </c>
      <c r="E9340" s="39">
        <f>IF($D9340="","",IFERROR(VLOOKUP($D9340,AcctTbl,2,0),""))</f>
        <v>0</v>
      </c>
      <c r="F9340" s="39">
        <f>IF($D9340="","",IFERROR(VLOOKUP($D9340,AcctTbl,3,0),""))</f>
        <v>0</v>
      </c>
      <c r="G9340" s="39">
        <f>IF(Txn!$B4676="","",Txn!$D4676)</f>
        <v>0</v>
      </c>
      <c r="H9340" s="38">
        <f>IF(Txn!$B4676="","",Txn!$E4676)</f>
        <v>0</v>
      </c>
      <c r="I9340" s="40">
        <f>IF(Txn!$B4676="",0,Txn!$Q4676)</f>
        <v>0</v>
      </c>
      <c r="J9340" s="40">
        <f>IF(Txn!$B4676="",0,Txn!$R4676)</f>
        <v>0</v>
      </c>
      <c r="K9340" s="41">
        <f>IF($A9340="","",IFERROR(VALUE(MID($A9340,6,2)),""))</f>
        <v>0</v>
      </c>
      <c r="L9340" s="39">
        <f>IF(Txn!$K4676="","","طرف مقابل — "&amp;Txn!$K4676)</f>
        <v>0</v>
      </c>
      <c r="N9340" s="42">
        <f>IF($D9340="",0,COUNTIF(BankAccts,$D9340))</f>
        <v>0</v>
      </c>
    </row>
    <row r="9341" spans="1:14">
      <c r="A9341" s="38">
        <f>IF(Txn!$B4677="","",Txn!$B4677)</f>
        <v>0</v>
      </c>
      <c r="B9341" s="38">
        <f>IF(Txn!$B4677="","",Txn!$C4677)</f>
        <v>0</v>
      </c>
      <c r="C9341" s="39">
        <f>IF(Txn!$B4677="","","تراکنش بانکی")</f>
        <v>0</v>
      </c>
      <c r="D9341" s="38">
        <f>IF(Txn!$B4677="","",IF(Txn!$X4677="","",Txn!$X4677))</f>
        <v>0</v>
      </c>
      <c r="E9341" s="39">
        <f>IF($D9341="","",IFERROR(VLOOKUP($D9341,AcctTbl,2,0),""))</f>
        <v>0</v>
      </c>
      <c r="F9341" s="39">
        <f>IF($D9341="","",IFERROR(VLOOKUP($D9341,AcctTbl,3,0),""))</f>
        <v>0</v>
      </c>
      <c r="G9341" s="39">
        <f>IF(Txn!$B4677="","",Txn!$D4677)</f>
        <v>0</v>
      </c>
      <c r="H9341" s="38">
        <f>IF(Txn!$B4677="","",Txn!$E4677)</f>
        <v>0</v>
      </c>
      <c r="I9341" s="40">
        <f>IF(Txn!$B4677="",0,Txn!$O4677)</f>
        <v>0</v>
      </c>
      <c r="J9341" s="40">
        <f>IF(Txn!$B4677="",0,Txn!$P4677)</f>
        <v>0</v>
      </c>
      <c r="K9341" s="41">
        <f>IF($A9341="","",IFERROR(VALUE(MID($A9341,6,2)),""))</f>
        <v>0</v>
      </c>
      <c r="L9341" s="39">
        <f>IF(Txn!$K4677="","",Txn!$K4677)</f>
        <v>0</v>
      </c>
      <c r="N9341" s="42">
        <f>IF($D9341="",0,COUNTIF(BankAccts,$D9341))</f>
        <v>0</v>
      </c>
    </row>
    <row r="9342" spans="1:14">
      <c r="A9342" s="38">
        <f>IF(Txn!$B4677="","",Txn!$B4677)</f>
        <v>0</v>
      </c>
      <c r="B9342" s="38">
        <f>IF(Txn!$B4677="","",Txn!$C4677)</f>
        <v>0</v>
      </c>
      <c r="C9342" s="39">
        <f>IF(Txn!$B4677="","","تراکنش بانکی")</f>
        <v>0</v>
      </c>
      <c r="D9342" s="38">
        <f>IF(Txn!$B4677="","",IF(IF(Txn!$U4677="TRF",Txn!$Y4677,Txn!$Z4677)="","",IF(Txn!$U4677="TRF",Txn!$Y4677,Txn!$Z4677)))</f>
        <v>0</v>
      </c>
      <c r="E9342" s="39">
        <f>IF($D9342="","",IFERROR(VLOOKUP($D9342,AcctTbl,2,0),""))</f>
        <v>0</v>
      </c>
      <c r="F9342" s="39">
        <f>IF($D9342="","",IFERROR(VLOOKUP($D9342,AcctTbl,3,0),""))</f>
        <v>0</v>
      </c>
      <c r="G9342" s="39">
        <f>IF(Txn!$B4677="","",Txn!$D4677)</f>
        <v>0</v>
      </c>
      <c r="H9342" s="38">
        <f>IF(Txn!$B4677="","",Txn!$E4677)</f>
        <v>0</v>
      </c>
      <c r="I9342" s="40">
        <f>IF(Txn!$B4677="",0,Txn!$Q4677)</f>
        <v>0</v>
      </c>
      <c r="J9342" s="40">
        <f>IF(Txn!$B4677="",0,Txn!$R4677)</f>
        <v>0</v>
      </c>
      <c r="K9342" s="41">
        <f>IF($A9342="","",IFERROR(VALUE(MID($A9342,6,2)),""))</f>
        <v>0</v>
      </c>
      <c r="L9342" s="39">
        <f>IF(Txn!$K4677="","","طرف مقابل — "&amp;Txn!$K4677)</f>
        <v>0</v>
      </c>
      <c r="N9342" s="42">
        <f>IF($D9342="",0,COUNTIF(BankAccts,$D9342))</f>
        <v>0</v>
      </c>
    </row>
    <row r="9343" spans="1:14">
      <c r="A9343" s="38">
        <f>IF(Txn!$B4678="","",Txn!$B4678)</f>
        <v>0</v>
      </c>
      <c r="B9343" s="38">
        <f>IF(Txn!$B4678="","",Txn!$C4678)</f>
        <v>0</v>
      </c>
      <c r="C9343" s="39">
        <f>IF(Txn!$B4678="","","تراکنش بانکی")</f>
        <v>0</v>
      </c>
      <c r="D9343" s="38">
        <f>IF(Txn!$B4678="","",IF(Txn!$X4678="","",Txn!$X4678))</f>
        <v>0</v>
      </c>
      <c r="E9343" s="39">
        <f>IF($D9343="","",IFERROR(VLOOKUP($D9343,AcctTbl,2,0),""))</f>
        <v>0</v>
      </c>
      <c r="F9343" s="39">
        <f>IF($D9343="","",IFERROR(VLOOKUP($D9343,AcctTbl,3,0),""))</f>
        <v>0</v>
      </c>
      <c r="G9343" s="39">
        <f>IF(Txn!$B4678="","",Txn!$D4678)</f>
        <v>0</v>
      </c>
      <c r="H9343" s="38">
        <f>IF(Txn!$B4678="","",Txn!$E4678)</f>
        <v>0</v>
      </c>
      <c r="I9343" s="40">
        <f>IF(Txn!$B4678="",0,Txn!$O4678)</f>
        <v>0</v>
      </c>
      <c r="J9343" s="40">
        <f>IF(Txn!$B4678="",0,Txn!$P4678)</f>
        <v>0</v>
      </c>
      <c r="K9343" s="41">
        <f>IF($A9343="","",IFERROR(VALUE(MID($A9343,6,2)),""))</f>
        <v>0</v>
      </c>
      <c r="L9343" s="39">
        <f>IF(Txn!$K4678="","",Txn!$K4678)</f>
        <v>0</v>
      </c>
      <c r="N9343" s="42">
        <f>IF($D9343="",0,COUNTIF(BankAccts,$D9343))</f>
        <v>0</v>
      </c>
    </row>
    <row r="9344" spans="1:14">
      <c r="A9344" s="38">
        <f>IF(Txn!$B4678="","",Txn!$B4678)</f>
        <v>0</v>
      </c>
      <c r="B9344" s="38">
        <f>IF(Txn!$B4678="","",Txn!$C4678)</f>
        <v>0</v>
      </c>
      <c r="C9344" s="39">
        <f>IF(Txn!$B4678="","","تراکنش بانکی")</f>
        <v>0</v>
      </c>
      <c r="D9344" s="38">
        <f>IF(Txn!$B4678="","",IF(IF(Txn!$U4678="TRF",Txn!$Y4678,Txn!$Z4678)="","",IF(Txn!$U4678="TRF",Txn!$Y4678,Txn!$Z4678)))</f>
        <v>0</v>
      </c>
      <c r="E9344" s="39">
        <f>IF($D9344="","",IFERROR(VLOOKUP($D9344,AcctTbl,2,0),""))</f>
        <v>0</v>
      </c>
      <c r="F9344" s="39">
        <f>IF($D9344="","",IFERROR(VLOOKUP($D9344,AcctTbl,3,0),""))</f>
        <v>0</v>
      </c>
      <c r="G9344" s="39">
        <f>IF(Txn!$B4678="","",Txn!$D4678)</f>
        <v>0</v>
      </c>
      <c r="H9344" s="38">
        <f>IF(Txn!$B4678="","",Txn!$E4678)</f>
        <v>0</v>
      </c>
      <c r="I9344" s="40">
        <f>IF(Txn!$B4678="",0,Txn!$Q4678)</f>
        <v>0</v>
      </c>
      <c r="J9344" s="40">
        <f>IF(Txn!$B4678="",0,Txn!$R4678)</f>
        <v>0</v>
      </c>
      <c r="K9344" s="41">
        <f>IF($A9344="","",IFERROR(VALUE(MID($A9344,6,2)),""))</f>
        <v>0</v>
      </c>
      <c r="L9344" s="39">
        <f>IF(Txn!$K4678="","","طرف مقابل — "&amp;Txn!$K4678)</f>
        <v>0</v>
      </c>
      <c r="N9344" s="42">
        <f>IF($D9344="",0,COUNTIF(BankAccts,$D9344))</f>
        <v>0</v>
      </c>
    </row>
    <row r="9345" spans="1:14">
      <c r="A9345" s="38">
        <f>IF(Txn!$B4679="","",Txn!$B4679)</f>
        <v>0</v>
      </c>
      <c r="B9345" s="38">
        <f>IF(Txn!$B4679="","",Txn!$C4679)</f>
        <v>0</v>
      </c>
      <c r="C9345" s="39">
        <f>IF(Txn!$B4679="","","تراکنش بانکی")</f>
        <v>0</v>
      </c>
      <c r="D9345" s="38">
        <f>IF(Txn!$B4679="","",IF(Txn!$X4679="","",Txn!$X4679))</f>
        <v>0</v>
      </c>
      <c r="E9345" s="39">
        <f>IF($D9345="","",IFERROR(VLOOKUP($D9345,AcctTbl,2,0),""))</f>
        <v>0</v>
      </c>
      <c r="F9345" s="39">
        <f>IF($D9345="","",IFERROR(VLOOKUP($D9345,AcctTbl,3,0),""))</f>
        <v>0</v>
      </c>
      <c r="G9345" s="39">
        <f>IF(Txn!$B4679="","",Txn!$D4679)</f>
        <v>0</v>
      </c>
      <c r="H9345" s="38">
        <f>IF(Txn!$B4679="","",Txn!$E4679)</f>
        <v>0</v>
      </c>
      <c r="I9345" s="40">
        <f>IF(Txn!$B4679="",0,Txn!$O4679)</f>
        <v>0</v>
      </c>
      <c r="J9345" s="40">
        <f>IF(Txn!$B4679="",0,Txn!$P4679)</f>
        <v>0</v>
      </c>
      <c r="K9345" s="41">
        <f>IF($A9345="","",IFERROR(VALUE(MID($A9345,6,2)),""))</f>
        <v>0</v>
      </c>
      <c r="L9345" s="39">
        <f>IF(Txn!$K4679="","",Txn!$K4679)</f>
        <v>0</v>
      </c>
      <c r="N9345" s="42">
        <f>IF($D9345="",0,COUNTIF(BankAccts,$D9345))</f>
        <v>0</v>
      </c>
    </row>
    <row r="9346" spans="1:14">
      <c r="A9346" s="38">
        <f>IF(Txn!$B4679="","",Txn!$B4679)</f>
        <v>0</v>
      </c>
      <c r="B9346" s="38">
        <f>IF(Txn!$B4679="","",Txn!$C4679)</f>
        <v>0</v>
      </c>
      <c r="C9346" s="39">
        <f>IF(Txn!$B4679="","","تراکنش بانکی")</f>
        <v>0</v>
      </c>
      <c r="D9346" s="38">
        <f>IF(Txn!$B4679="","",IF(IF(Txn!$U4679="TRF",Txn!$Y4679,Txn!$Z4679)="","",IF(Txn!$U4679="TRF",Txn!$Y4679,Txn!$Z4679)))</f>
        <v>0</v>
      </c>
      <c r="E9346" s="39">
        <f>IF($D9346="","",IFERROR(VLOOKUP($D9346,AcctTbl,2,0),""))</f>
        <v>0</v>
      </c>
      <c r="F9346" s="39">
        <f>IF($D9346="","",IFERROR(VLOOKUP($D9346,AcctTbl,3,0),""))</f>
        <v>0</v>
      </c>
      <c r="G9346" s="39">
        <f>IF(Txn!$B4679="","",Txn!$D4679)</f>
        <v>0</v>
      </c>
      <c r="H9346" s="38">
        <f>IF(Txn!$B4679="","",Txn!$E4679)</f>
        <v>0</v>
      </c>
      <c r="I9346" s="40">
        <f>IF(Txn!$B4679="",0,Txn!$Q4679)</f>
        <v>0</v>
      </c>
      <c r="J9346" s="40">
        <f>IF(Txn!$B4679="",0,Txn!$R4679)</f>
        <v>0</v>
      </c>
      <c r="K9346" s="41">
        <f>IF($A9346="","",IFERROR(VALUE(MID($A9346,6,2)),""))</f>
        <v>0</v>
      </c>
      <c r="L9346" s="39">
        <f>IF(Txn!$K4679="","","طرف مقابل — "&amp;Txn!$K4679)</f>
        <v>0</v>
      </c>
      <c r="N9346" s="42">
        <f>IF($D9346="",0,COUNTIF(BankAccts,$D9346))</f>
        <v>0</v>
      </c>
    </row>
    <row r="9347" spans="1:14">
      <c r="A9347" s="38">
        <f>IF(Txn!$B4680="","",Txn!$B4680)</f>
        <v>0</v>
      </c>
      <c r="B9347" s="38">
        <f>IF(Txn!$B4680="","",Txn!$C4680)</f>
        <v>0</v>
      </c>
      <c r="C9347" s="39">
        <f>IF(Txn!$B4680="","","تراکنش بانکی")</f>
        <v>0</v>
      </c>
      <c r="D9347" s="38">
        <f>IF(Txn!$B4680="","",IF(Txn!$X4680="","",Txn!$X4680))</f>
        <v>0</v>
      </c>
      <c r="E9347" s="39">
        <f>IF($D9347="","",IFERROR(VLOOKUP($D9347,AcctTbl,2,0),""))</f>
        <v>0</v>
      </c>
      <c r="F9347" s="39">
        <f>IF($D9347="","",IFERROR(VLOOKUP($D9347,AcctTbl,3,0),""))</f>
        <v>0</v>
      </c>
      <c r="G9347" s="39">
        <f>IF(Txn!$B4680="","",Txn!$D4680)</f>
        <v>0</v>
      </c>
      <c r="H9347" s="38">
        <f>IF(Txn!$B4680="","",Txn!$E4680)</f>
        <v>0</v>
      </c>
      <c r="I9347" s="40">
        <f>IF(Txn!$B4680="",0,Txn!$O4680)</f>
        <v>0</v>
      </c>
      <c r="J9347" s="40">
        <f>IF(Txn!$B4680="",0,Txn!$P4680)</f>
        <v>0</v>
      </c>
      <c r="K9347" s="41">
        <f>IF($A9347="","",IFERROR(VALUE(MID($A9347,6,2)),""))</f>
        <v>0</v>
      </c>
      <c r="L9347" s="39">
        <f>IF(Txn!$K4680="","",Txn!$K4680)</f>
        <v>0</v>
      </c>
      <c r="N9347" s="42">
        <f>IF($D9347="",0,COUNTIF(BankAccts,$D9347))</f>
        <v>0</v>
      </c>
    </row>
    <row r="9348" spans="1:14">
      <c r="A9348" s="38">
        <f>IF(Txn!$B4680="","",Txn!$B4680)</f>
        <v>0</v>
      </c>
      <c r="B9348" s="38">
        <f>IF(Txn!$B4680="","",Txn!$C4680)</f>
        <v>0</v>
      </c>
      <c r="C9348" s="39">
        <f>IF(Txn!$B4680="","","تراکنش بانکی")</f>
        <v>0</v>
      </c>
      <c r="D9348" s="38">
        <f>IF(Txn!$B4680="","",IF(IF(Txn!$U4680="TRF",Txn!$Y4680,Txn!$Z4680)="","",IF(Txn!$U4680="TRF",Txn!$Y4680,Txn!$Z4680)))</f>
        <v>0</v>
      </c>
      <c r="E9348" s="39">
        <f>IF($D9348="","",IFERROR(VLOOKUP($D9348,AcctTbl,2,0),""))</f>
        <v>0</v>
      </c>
      <c r="F9348" s="39">
        <f>IF($D9348="","",IFERROR(VLOOKUP($D9348,AcctTbl,3,0),""))</f>
        <v>0</v>
      </c>
      <c r="G9348" s="39">
        <f>IF(Txn!$B4680="","",Txn!$D4680)</f>
        <v>0</v>
      </c>
      <c r="H9348" s="38">
        <f>IF(Txn!$B4680="","",Txn!$E4680)</f>
        <v>0</v>
      </c>
      <c r="I9348" s="40">
        <f>IF(Txn!$B4680="",0,Txn!$Q4680)</f>
        <v>0</v>
      </c>
      <c r="J9348" s="40">
        <f>IF(Txn!$B4680="",0,Txn!$R4680)</f>
        <v>0</v>
      </c>
      <c r="K9348" s="41">
        <f>IF($A9348="","",IFERROR(VALUE(MID($A9348,6,2)),""))</f>
        <v>0</v>
      </c>
      <c r="L9348" s="39">
        <f>IF(Txn!$K4680="","","طرف مقابل — "&amp;Txn!$K4680)</f>
        <v>0</v>
      </c>
      <c r="N9348" s="42">
        <f>IF($D9348="",0,COUNTIF(BankAccts,$D9348))</f>
        <v>0</v>
      </c>
    </row>
    <row r="9349" spans="1:14">
      <c r="A9349" s="38">
        <f>IF(Txn!$B4681="","",Txn!$B4681)</f>
        <v>0</v>
      </c>
      <c r="B9349" s="38">
        <f>IF(Txn!$B4681="","",Txn!$C4681)</f>
        <v>0</v>
      </c>
      <c r="C9349" s="39">
        <f>IF(Txn!$B4681="","","تراکنش بانکی")</f>
        <v>0</v>
      </c>
      <c r="D9349" s="38">
        <f>IF(Txn!$B4681="","",IF(Txn!$X4681="","",Txn!$X4681))</f>
        <v>0</v>
      </c>
      <c r="E9349" s="39">
        <f>IF($D9349="","",IFERROR(VLOOKUP($D9349,AcctTbl,2,0),""))</f>
        <v>0</v>
      </c>
      <c r="F9349" s="39">
        <f>IF($D9349="","",IFERROR(VLOOKUP($D9349,AcctTbl,3,0),""))</f>
        <v>0</v>
      </c>
      <c r="G9349" s="39">
        <f>IF(Txn!$B4681="","",Txn!$D4681)</f>
        <v>0</v>
      </c>
      <c r="H9349" s="38">
        <f>IF(Txn!$B4681="","",Txn!$E4681)</f>
        <v>0</v>
      </c>
      <c r="I9349" s="40">
        <f>IF(Txn!$B4681="",0,Txn!$O4681)</f>
        <v>0</v>
      </c>
      <c r="J9349" s="40">
        <f>IF(Txn!$B4681="",0,Txn!$P4681)</f>
        <v>0</v>
      </c>
      <c r="K9349" s="41">
        <f>IF($A9349="","",IFERROR(VALUE(MID($A9349,6,2)),""))</f>
        <v>0</v>
      </c>
      <c r="L9349" s="39">
        <f>IF(Txn!$K4681="","",Txn!$K4681)</f>
        <v>0</v>
      </c>
      <c r="N9349" s="42">
        <f>IF($D9349="",0,COUNTIF(BankAccts,$D9349))</f>
        <v>0</v>
      </c>
    </row>
    <row r="9350" spans="1:14">
      <c r="A9350" s="38">
        <f>IF(Txn!$B4681="","",Txn!$B4681)</f>
        <v>0</v>
      </c>
      <c r="B9350" s="38">
        <f>IF(Txn!$B4681="","",Txn!$C4681)</f>
        <v>0</v>
      </c>
      <c r="C9350" s="39">
        <f>IF(Txn!$B4681="","","تراکنش بانکی")</f>
        <v>0</v>
      </c>
      <c r="D9350" s="38">
        <f>IF(Txn!$B4681="","",IF(IF(Txn!$U4681="TRF",Txn!$Y4681,Txn!$Z4681)="","",IF(Txn!$U4681="TRF",Txn!$Y4681,Txn!$Z4681)))</f>
        <v>0</v>
      </c>
      <c r="E9350" s="39">
        <f>IF($D9350="","",IFERROR(VLOOKUP($D9350,AcctTbl,2,0),""))</f>
        <v>0</v>
      </c>
      <c r="F9350" s="39">
        <f>IF($D9350="","",IFERROR(VLOOKUP($D9350,AcctTbl,3,0),""))</f>
        <v>0</v>
      </c>
      <c r="G9350" s="39">
        <f>IF(Txn!$B4681="","",Txn!$D4681)</f>
        <v>0</v>
      </c>
      <c r="H9350" s="38">
        <f>IF(Txn!$B4681="","",Txn!$E4681)</f>
        <v>0</v>
      </c>
      <c r="I9350" s="40">
        <f>IF(Txn!$B4681="",0,Txn!$Q4681)</f>
        <v>0</v>
      </c>
      <c r="J9350" s="40">
        <f>IF(Txn!$B4681="",0,Txn!$R4681)</f>
        <v>0</v>
      </c>
      <c r="K9350" s="41">
        <f>IF($A9350="","",IFERROR(VALUE(MID($A9350,6,2)),""))</f>
        <v>0</v>
      </c>
      <c r="L9350" s="39">
        <f>IF(Txn!$K4681="","","طرف مقابل — "&amp;Txn!$K4681)</f>
        <v>0</v>
      </c>
      <c r="N9350" s="42">
        <f>IF($D9350="",0,COUNTIF(BankAccts,$D9350))</f>
        <v>0</v>
      </c>
    </row>
    <row r="9351" spans="1:14">
      <c r="A9351" s="38">
        <f>IF(Txn!$B4682="","",Txn!$B4682)</f>
        <v>0</v>
      </c>
      <c r="B9351" s="38">
        <f>IF(Txn!$B4682="","",Txn!$C4682)</f>
        <v>0</v>
      </c>
      <c r="C9351" s="39">
        <f>IF(Txn!$B4682="","","تراکنش بانکی")</f>
        <v>0</v>
      </c>
      <c r="D9351" s="38">
        <f>IF(Txn!$B4682="","",IF(Txn!$X4682="","",Txn!$X4682))</f>
        <v>0</v>
      </c>
      <c r="E9351" s="39">
        <f>IF($D9351="","",IFERROR(VLOOKUP($D9351,AcctTbl,2,0),""))</f>
        <v>0</v>
      </c>
      <c r="F9351" s="39">
        <f>IF($D9351="","",IFERROR(VLOOKUP($D9351,AcctTbl,3,0),""))</f>
        <v>0</v>
      </c>
      <c r="G9351" s="39">
        <f>IF(Txn!$B4682="","",Txn!$D4682)</f>
        <v>0</v>
      </c>
      <c r="H9351" s="38">
        <f>IF(Txn!$B4682="","",Txn!$E4682)</f>
        <v>0</v>
      </c>
      <c r="I9351" s="40">
        <f>IF(Txn!$B4682="",0,Txn!$O4682)</f>
        <v>0</v>
      </c>
      <c r="J9351" s="40">
        <f>IF(Txn!$B4682="",0,Txn!$P4682)</f>
        <v>0</v>
      </c>
      <c r="K9351" s="41">
        <f>IF($A9351="","",IFERROR(VALUE(MID($A9351,6,2)),""))</f>
        <v>0</v>
      </c>
      <c r="L9351" s="39">
        <f>IF(Txn!$K4682="","",Txn!$K4682)</f>
        <v>0</v>
      </c>
      <c r="N9351" s="42">
        <f>IF($D9351="",0,COUNTIF(BankAccts,$D9351))</f>
        <v>0</v>
      </c>
    </row>
    <row r="9352" spans="1:14">
      <c r="A9352" s="38">
        <f>IF(Txn!$B4682="","",Txn!$B4682)</f>
        <v>0</v>
      </c>
      <c r="B9352" s="38">
        <f>IF(Txn!$B4682="","",Txn!$C4682)</f>
        <v>0</v>
      </c>
      <c r="C9352" s="39">
        <f>IF(Txn!$B4682="","","تراکنش بانکی")</f>
        <v>0</v>
      </c>
      <c r="D9352" s="38">
        <f>IF(Txn!$B4682="","",IF(IF(Txn!$U4682="TRF",Txn!$Y4682,Txn!$Z4682)="","",IF(Txn!$U4682="TRF",Txn!$Y4682,Txn!$Z4682)))</f>
        <v>0</v>
      </c>
      <c r="E9352" s="39">
        <f>IF($D9352="","",IFERROR(VLOOKUP($D9352,AcctTbl,2,0),""))</f>
        <v>0</v>
      </c>
      <c r="F9352" s="39">
        <f>IF($D9352="","",IFERROR(VLOOKUP($D9352,AcctTbl,3,0),""))</f>
        <v>0</v>
      </c>
      <c r="G9352" s="39">
        <f>IF(Txn!$B4682="","",Txn!$D4682)</f>
        <v>0</v>
      </c>
      <c r="H9352" s="38">
        <f>IF(Txn!$B4682="","",Txn!$E4682)</f>
        <v>0</v>
      </c>
      <c r="I9352" s="40">
        <f>IF(Txn!$B4682="",0,Txn!$Q4682)</f>
        <v>0</v>
      </c>
      <c r="J9352" s="40">
        <f>IF(Txn!$B4682="",0,Txn!$R4682)</f>
        <v>0</v>
      </c>
      <c r="K9352" s="41">
        <f>IF($A9352="","",IFERROR(VALUE(MID($A9352,6,2)),""))</f>
        <v>0</v>
      </c>
      <c r="L9352" s="39">
        <f>IF(Txn!$K4682="","","طرف مقابل — "&amp;Txn!$K4682)</f>
        <v>0</v>
      </c>
      <c r="N9352" s="42">
        <f>IF($D9352="",0,COUNTIF(BankAccts,$D9352))</f>
        <v>0</v>
      </c>
    </row>
    <row r="9353" spans="1:14">
      <c r="A9353" s="38">
        <f>IF(Txn!$B4683="","",Txn!$B4683)</f>
        <v>0</v>
      </c>
      <c r="B9353" s="38">
        <f>IF(Txn!$B4683="","",Txn!$C4683)</f>
        <v>0</v>
      </c>
      <c r="C9353" s="39">
        <f>IF(Txn!$B4683="","","تراکنش بانکی")</f>
        <v>0</v>
      </c>
      <c r="D9353" s="38">
        <f>IF(Txn!$B4683="","",IF(Txn!$X4683="","",Txn!$X4683))</f>
        <v>0</v>
      </c>
      <c r="E9353" s="39">
        <f>IF($D9353="","",IFERROR(VLOOKUP($D9353,AcctTbl,2,0),""))</f>
        <v>0</v>
      </c>
      <c r="F9353" s="39">
        <f>IF($D9353="","",IFERROR(VLOOKUP($D9353,AcctTbl,3,0),""))</f>
        <v>0</v>
      </c>
      <c r="G9353" s="39">
        <f>IF(Txn!$B4683="","",Txn!$D4683)</f>
        <v>0</v>
      </c>
      <c r="H9353" s="38">
        <f>IF(Txn!$B4683="","",Txn!$E4683)</f>
        <v>0</v>
      </c>
      <c r="I9353" s="40">
        <f>IF(Txn!$B4683="",0,Txn!$O4683)</f>
        <v>0</v>
      </c>
      <c r="J9353" s="40">
        <f>IF(Txn!$B4683="",0,Txn!$P4683)</f>
        <v>0</v>
      </c>
      <c r="K9353" s="41">
        <f>IF($A9353="","",IFERROR(VALUE(MID($A9353,6,2)),""))</f>
        <v>0</v>
      </c>
      <c r="L9353" s="39">
        <f>IF(Txn!$K4683="","",Txn!$K4683)</f>
        <v>0</v>
      </c>
      <c r="N9353" s="42">
        <f>IF($D9353="",0,COUNTIF(BankAccts,$D9353))</f>
        <v>0</v>
      </c>
    </row>
    <row r="9354" spans="1:14">
      <c r="A9354" s="38">
        <f>IF(Txn!$B4683="","",Txn!$B4683)</f>
        <v>0</v>
      </c>
      <c r="B9354" s="38">
        <f>IF(Txn!$B4683="","",Txn!$C4683)</f>
        <v>0</v>
      </c>
      <c r="C9354" s="39">
        <f>IF(Txn!$B4683="","","تراکنش بانکی")</f>
        <v>0</v>
      </c>
      <c r="D9354" s="38">
        <f>IF(Txn!$B4683="","",IF(IF(Txn!$U4683="TRF",Txn!$Y4683,Txn!$Z4683)="","",IF(Txn!$U4683="TRF",Txn!$Y4683,Txn!$Z4683)))</f>
        <v>0</v>
      </c>
      <c r="E9354" s="39">
        <f>IF($D9354="","",IFERROR(VLOOKUP($D9354,AcctTbl,2,0),""))</f>
        <v>0</v>
      </c>
      <c r="F9354" s="39">
        <f>IF($D9354="","",IFERROR(VLOOKUP($D9354,AcctTbl,3,0),""))</f>
        <v>0</v>
      </c>
      <c r="G9354" s="39">
        <f>IF(Txn!$B4683="","",Txn!$D4683)</f>
        <v>0</v>
      </c>
      <c r="H9354" s="38">
        <f>IF(Txn!$B4683="","",Txn!$E4683)</f>
        <v>0</v>
      </c>
      <c r="I9354" s="40">
        <f>IF(Txn!$B4683="",0,Txn!$Q4683)</f>
        <v>0</v>
      </c>
      <c r="J9354" s="40">
        <f>IF(Txn!$B4683="",0,Txn!$R4683)</f>
        <v>0</v>
      </c>
      <c r="K9354" s="41">
        <f>IF($A9354="","",IFERROR(VALUE(MID($A9354,6,2)),""))</f>
        <v>0</v>
      </c>
      <c r="L9354" s="39">
        <f>IF(Txn!$K4683="","","طرف مقابل — "&amp;Txn!$K4683)</f>
        <v>0</v>
      </c>
      <c r="N9354" s="42">
        <f>IF($D9354="",0,COUNTIF(BankAccts,$D9354))</f>
        <v>0</v>
      </c>
    </row>
    <row r="9355" spans="1:14">
      <c r="A9355" s="38">
        <f>IF(Txn!$B4684="","",Txn!$B4684)</f>
        <v>0</v>
      </c>
      <c r="B9355" s="38">
        <f>IF(Txn!$B4684="","",Txn!$C4684)</f>
        <v>0</v>
      </c>
      <c r="C9355" s="39">
        <f>IF(Txn!$B4684="","","تراکنش بانکی")</f>
        <v>0</v>
      </c>
      <c r="D9355" s="38">
        <f>IF(Txn!$B4684="","",IF(Txn!$X4684="","",Txn!$X4684))</f>
        <v>0</v>
      </c>
      <c r="E9355" s="39">
        <f>IF($D9355="","",IFERROR(VLOOKUP($D9355,AcctTbl,2,0),""))</f>
        <v>0</v>
      </c>
      <c r="F9355" s="39">
        <f>IF($D9355="","",IFERROR(VLOOKUP($D9355,AcctTbl,3,0),""))</f>
        <v>0</v>
      </c>
      <c r="G9355" s="39">
        <f>IF(Txn!$B4684="","",Txn!$D4684)</f>
        <v>0</v>
      </c>
      <c r="H9355" s="38">
        <f>IF(Txn!$B4684="","",Txn!$E4684)</f>
        <v>0</v>
      </c>
      <c r="I9355" s="40">
        <f>IF(Txn!$B4684="",0,Txn!$O4684)</f>
        <v>0</v>
      </c>
      <c r="J9355" s="40">
        <f>IF(Txn!$B4684="",0,Txn!$P4684)</f>
        <v>0</v>
      </c>
      <c r="K9355" s="41">
        <f>IF($A9355="","",IFERROR(VALUE(MID($A9355,6,2)),""))</f>
        <v>0</v>
      </c>
      <c r="L9355" s="39">
        <f>IF(Txn!$K4684="","",Txn!$K4684)</f>
        <v>0</v>
      </c>
      <c r="N9355" s="42">
        <f>IF($D9355="",0,COUNTIF(BankAccts,$D9355))</f>
        <v>0</v>
      </c>
    </row>
    <row r="9356" spans="1:14">
      <c r="A9356" s="38">
        <f>IF(Txn!$B4684="","",Txn!$B4684)</f>
        <v>0</v>
      </c>
      <c r="B9356" s="38">
        <f>IF(Txn!$B4684="","",Txn!$C4684)</f>
        <v>0</v>
      </c>
      <c r="C9356" s="39">
        <f>IF(Txn!$B4684="","","تراکنش بانکی")</f>
        <v>0</v>
      </c>
      <c r="D9356" s="38">
        <f>IF(Txn!$B4684="","",IF(IF(Txn!$U4684="TRF",Txn!$Y4684,Txn!$Z4684)="","",IF(Txn!$U4684="TRF",Txn!$Y4684,Txn!$Z4684)))</f>
        <v>0</v>
      </c>
      <c r="E9356" s="39">
        <f>IF($D9356="","",IFERROR(VLOOKUP($D9356,AcctTbl,2,0),""))</f>
        <v>0</v>
      </c>
      <c r="F9356" s="39">
        <f>IF($D9356="","",IFERROR(VLOOKUP($D9356,AcctTbl,3,0),""))</f>
        <v>0</v>
      </c>
      <c r="G9356" s="39">
        <f>IF(Txn!$B4684="","",Txn!$D4684)</f>
        <v>0</v>
      </c>
      <c r="H9356" s="38">
        <f>IF(Txn!$B4684="","",Txn!$E4684)</f>
        <v>0</v>
      </c>
      <c r="I9356" s="40">
        <f>IF(Txn!$B4684="",0,Txn!$Q4684)</f>
        <v>0</v>
      </c>
      <c r="J9356" s="40">
        <f>IF(Txn!$B4684="",0,Txn!$R4684)</f>
        <v>0</v>
      </c>
      <c r="K9356" s="41">
        <f>IF($A9356="","",IFERROR(VALUE(MID($A9356,6,2)),""))</f>
        <v>0</v>
      </c>
      <c r="L9356" s="39">
        <f>IF(Txn!$K4684="","","طرف مقابل — "&amp;Txn!$K4684)</f>
        <v>0</v>
      </c>
      <c r="N9356" s="42">
        <f>IF($D9356="",0,COUNTIF(BankAccts,$D9356))</f>
        <v>0</v>
      </c>
    </row>
    <row r="9357" spans="1:14">
      <c r="A9357" s="38">
        <f>IF(Txn!$B4685="","",Txn!$B4685)</f>
        <v>0</v>
      </c>
      <c r="B9357" s="38">
        <f>IF(Txn!$B4685="","",Txn!$C4685)</f>
        <v>0</v>
      </c>
      <c r="C9357" s="39">
        <f>IF(Txn!$B4685="","","تراکنش بانکی")</f>
        <v>0</v>
      </c>
      <c r="D9357" s="38">
        <f>IF(Txn!$B4685="","",IF(Txn!$X4685="","",Txn!$X4685))</f>
        <v>0</v>
      </c>
      <c r="E9357" s="39">
        <f>IF($D9357="","",IFERROR(VLOOKUP($D9357,AcctTbl,2,0),""))</f>
        <v>0</v>
      </c>
      <c r="F9357" s="39">
        <f>IF($D9357="","",IFERROR(VLOOKUP($D9357,AcctTbl,3,0),""))</f>
        <v>0</v>
      </c>
      <c r="G9357" s="39">
        <f>IF(Txn!$B4685="","",Txn!$D4685)</f>
        <v>0</v>
      </c>
      <c r="H9357" s="38">
        <f>IF(Txn!$B4685="","",Txn!$E4685)</f>
        <v>0</v>
      </c>
      <c r="I9357" s="40">
        <f>IF(Txn!$B4685="",0,Txn!$O4685)</f>
        <v>0</v>
      </c>
      <c r="J9357" s="40">
        <f>IF(Txn!$B4685="",0,Txn!$P4685)</f>
        <v>0</v>
      </c>
      <c r="K9357" s="41">
        <f>IF($A9357="","",IFERROR(VALUE(MID($A9357,6,2)),""))</f>
        <v>0</v>
      </c>
      <c r="L9357" s="39">
        <f>IF(Txn!$K4685="","",Txn!$K4685)</f>
        <v>0</v>
      </c>
      <c r="N9357" s="42">
        <f>IF($D9357="",0,COUNTIF(BankAccts,$D9357))</f>
        <v>0</v>
      </c>
    </row>
    <row r="9358" spans="1:14">
      <c r="A9358" s="38">
        <f>IF(Txn!$B4685="","",Txn!$B4685)</f>
        <v>0</v>
      </c>
      <c r="B9358" s="38">
        <f>IF(Txn!$B4685="","",Txn!$C4685)</f>
        <v>0</v>
      </c>
      <c r="C9358" s="39">
        <f>IF(Txn!$B4685="","","تراکنش بانکی")</f>
        <v>0</v>
      </c>
      <c r="D9358" s="38">
        <f>IF(Txn!$B4685="","",IF(IF(Txn!$U4685="TRF",Txn!$Y4685,Txn!$Z4685)="","",IF(Txn!$U4685="TRF",Txn!$Y4685,Txn!$Z4685)))</f>
        <v>0</v>
      </c>
      <c r="E9358" s="39">
        <f>IF($D9358="","",IFERROR(VLOOKUP($D9358,AcctTbl,2,0),""))</f>
        <v>0</v>
      </c>
      <c r="F9358" s="39">
        <f>IF($D9358="","",IFERROR(VLOOKUP($D9358,AcctTbl,3,0),""))</f>
        <v>0</v>
      </c>
      <c r="G9358" s="39">
        <f>IF(Txn!$B4685="","",Txn!$D4685)</f>
        <v>0</v>
      </c>
      <c r="H9358" s="38">
        <f>IF(Txn!$B4685="","",Txn!$E4685)</f>
        <v>0</v>
      </c>
      <c r="I9358" s="40">
        <f>IF(Txn!$B4685="",0,Txn!$Q4685)</f>
        <v>0</v>
      </c>
      <c r="J9358" s="40">
        <f>IF(Txn!$B4685="",0,Txn!$R4685)</f>
        <v>0</v>
      </c>
      <c r="K9358" s="41">
        <f>IF($A9358="","",IFERROR(VALUE(MID($A9358,6,2)),""))</f>
        <v>0</v>
      </c>
      <c r="L9358" s="39">
        <f>IF(Txn!$K4685="","","طرف مقابل — "&amp;Txn!$K4685)</f>
        <v>0</v>
      </c>
      <c r="N9358" s="42">
        <f>IF($D9358="",0,COUNTIF(BankAccts,$D9358))</f>
        <v>0</v>
      </c>
    </row>
    <row r="9359" spans="1:14">
      <c r="A9359" s="38">
        <f>IF(Txn!$B4686="","",Txn!$B4686)</f>
        <v>0</v>
      </c>
      <c r="B9359" s="38">
        <f>IF(Txn!$B4686="","",Txn!$C4686)</f>
        <v>0</v>
      </c>
      <c r="C9359" s="39">
        <f>IF(Txn!$B4686="","","تراکنش بانکی")</f>
        <v>0</v>
      </c>
      <c r="D9359" s="38">
        <f>IF(Txn!$B4686="","",IF(Txn!$X4686="","",Txn!$X4686))</f>
        <v>0</v>
      </c>
      <c r="E9359" s="39">
        <f>IF($D9359="","",IFERROR(VLOOKUP($D9359,AcctTbl,2,0),""))</f>
        <v>0</v>
      </c>
      <c r="F9359" s="39">
        <f>IF($D9359="","",IFERROR(VLOOKUP($D9359,AcctTbl,3,0),""))</f>
        <v>0</v>
      </c>
      <c r="G9359" s="39">
        <f>IF(Txn!$B4686="","",Txn!$D4686)</f>
        <v>0</v>
      </c>
      <c r="H9359" s="38">
        <f>IF(Txn!$B4686="","",Txn!$E4686)</f>
        <v>0</v>
      </c>
      <c r="I9359" s="40">
        <f>IF(Txn!$B4686="",0,Txn!$O4686)</f>
        <v>0</v>
      </c>
      <c r="J9359" s="40">
        <f>IF(Txn!$B4686="",0,Txn!$P4686)</f>
        <v>0</v>
      </c>
      <c r="K9359" s="41">
        <f>IF($A9359="","",IFERROR(VALUE(MID($A9359,6,2)),""))</f>
        <v>0</v>
      </c>
      <c r="L9359" s="39">
        <f>IF(Txn!$K4686="","",Txn!$K4686)</f>
        <v>0</v>
      </c>
      <c r="N9359" s="42">
        <f>IF($D9359="",0,COUNTIF(BankAccts,$D9359))</f>
        <v>0</v>
      </c>
    </row>
    <row r="9360" spans="1:14">
      <c r="A9360" s="38">
        <f>IF(Txn!$B4686="","",Txn!$B4686)</f>
        <v>0</v>
      </c>
      <c r="B9360" s="38">
        <f>IF(Txn!$B4686="","",Txn!$C4686)</f>
        <v>0</v>
      </c>
      <c r="C9360" s="39">
        <f>IF(Txn!$B4686="","","تراکنش بانکی")</f>
        <v>0</v>
      </c>
      <c r="D9360" s="38">
        <f>IF(Txn!$B4686="","",IF(IF(Txn!$U4686="TRF",Txn!$Y4686,Txn!$Z4686)="","",IF(Txn!$U4686="TRF",Txn!$Y4686,Txn!$Z4686)))</f>
        <v>0</v>
      </c>
      <c r="E9360" s="39">
        <f>IF($D9360="","",IFERROR(VLOOKUP($D9360,AcctTbl,2,0),""))</f>
        <v>0</v>
      </c>
      <c r="F9360" s="39">
        <f>IF($D9360="","",IFERROR(VLOOKUP($D9360,AcctTbl,3,0),""))</f>
        <v>0</v>
      </c>
      <c r="G9360" s="39">
        <f>IF(Txn!$B4686="","",Txn!$D4686)</f>
        <v>0</v>
      </c>
      <c r="H9360" s="38">
        <f>IF(Txn!$B4686="","",Txn!$E4686)</f>
        <v>0</v>
      </c>
      <c r="I9360" s="40">
        <f>IF(Txn!$B4686="",0,Txn!$Q4686)</f>
        <v>0</v>
      </c>
      <c r="J9360" s="40">
        <f>IF(Txn!$B4686="",0,Txn!$R4686)</f>
        <v>0</v>
      </c>
      <c r="K9360" s="41">
        <f>IF($A9360="","",IFERROR(VALUE(MID($A9360,6,2)),""))</f>
        <v>0</v>
      </c>
      <c r="L9360" s="39">
        <f>IF(Txn!$K4686="","","طرف مقابل — "&amp;Txn!$K4686)</f>
        <v>0</v>
      </c>
      <c r="N9360" s="42">
        <f>IF($D9360="",0,COUNTIF(BankAccts,$D9360))</f>
        <v>0</v>
      </c>
    </row>
    <row r="9361" spans="1:14">
      <c r="A9361" s="38">
        <f>IF(Txn!$B4687="","",Txn!$B4687)</f>
        <v>0</v>
      </c>
      <c r="B9361" s="38">
        <f>IF(Txn!$B4687="","",Txn!$C4687)</f>
        <v>0</v>
      </c>
      <c r="C9361" s="39">
        <f>IF(Txn!$B4687="","","تراکنش بانکی")</f>
        <v>0</v>
      </c>
      <c r="D9361" s="38">
        <f>IF(Txn!$B4687="","",IF(Txn!$X4687="","",Txn!$X4687))</f>
        <v>0</v>
      </c>
      <c r="E9361" s="39">
        <f>IF($D9361="","",IFERROR(VLOOKUP($D9361,AcctTbl,2,0),""))</f>
        <v>0</v>
      </c>
      <c r="F9361" s="39">
        <f>IF($D9361="","",IFERROR(VLOOKUP($D9361,AcctTbl,3,0),""))</f>
        <v>0</v>
      </c>
      <c r="G9361" s="39">
        <f>IF(Txn!$B4687="","",Txn!$D4687)</f>
        <v>0</v>
      </c>
      <c r="H9361" s="38">
        <f>IF(Txn!$B4687="","",Txn!$E4687)</f>
        <v>0</v>
      </c>
      <c r="I9361" s="40">
        <f>IF(Txn!$B4687="",0,Txn!$O4687)</f>
        <v>0</v>
      </c>
      <c r="J9361" s="40">
        <f>IF(Txn!$B4687="",0,Txn!$P4687)</f>
        <v>0</v>
      </c>
      <c r="K9361" s="41">
        <f>IF($A9361="","",IFERROR(VALUE(MID($A9361,6,2)),""))</f>
        <v>0</v>
      </c>
      <c r="L9361" s="39">
        <f>IF(Txn!$K4687="","",Txn!$K4687)</f>
        <v>0</v>
      </c>
      <c r="N9361" s="42">
        <f>IF($D9361="",0,COUNTIF(BankAccts,$D9361))</f>
        <v>0</v>
      </c>
    </row>
    <row r="9362" spans="1:14">
      <c r="A9362" s="38">
        <f>IF(Txn!$B4687="","",Txn!$B4687)</f>
        <v>0</v>
      </c>
      <c r="B9362" s="38">
        <f>IF(Txn!$B4687="","",Txn!$C4687)</f>
        <v>0</v>
      </c>
      <c r="C9362" s="39">
        <f>IF(Txn!$B4687="","","تراکنش بانکی")</f>
        <v>0</v>
      </c>
      <c r="D9362" s="38">
        <f>IF(Txn!$B4687="","",IF(IF(Txn!$U4687="TRF",Txn!$Y4687,Txn!$Z4687)="","",IF(Txn!$U4687="TRF",Txn!$Y4687,Txn!$Z4687)))</f>
        <v>0</v>
      </c>
      <c r="E9362" s="39">
        <f>IF($D9362="","",IFERROR(VLOOKUP($D9362,AcctTbl,2,0),""))</f>
        <v>0</v>
      </c>
      <c r="F9362" s="39">
        <f>IF($D9362="","",IFERROR(VLOOKUP($D9362,AcctTbl,3,0),""))</f>
        <v>0</v>
      </c>
      <c r="G9362" s="39">
        <f>IF(Txn!$B4687="","",Txn!$D4687)</f>
        <v>0</v>
      </c>
      <c r="H9362" s="38">
        <f>IF(Txn!$B4687="","",Txn!$E4687)</f>
        <v>0</v>
      </c>
      <c r="I9362" s="40">
        <f>IF(Txn!$B4687="",0,Txn!$Q4687)</f>
        <v>0</v>
      </c>
      <c r="J9362" s="40">
        <f>IF(Txn!$B4687="",0,Txn!$R4687)</f>
        <v>0</v>
      </c>
      <c r="K9362" s="41">
        <f>IF($A9362="","",IFERROR(VALUE(MID($A9362,6,2)),""))</f>
        <v>0</v>
      </c>
      <c r="L9362" s="39">
        <f>IF(Txn!$K4687="","","طرف مقابل — "&amp;Txn!$K4687)</f>
        <v>0</v>
      </c>
      <c r="N9362" s="42">
        <f>IF($D9362="",0,COUNTIF(BankAccts,$D9362))</f>
        <v>0</v>
      </c>
    </row>
    <row r="9363" spans="1:14">
      <c r="A9363" s="38">
        <f>IF(Txn!$B4688="","",Txn!$B4688)</f>
        <v>0</v>
      </c>
      <c r="B9363" s="38">
        <f>IF(Txn!$B4688="","",Txn!$C4688)</f>
        <v>0</v>
      </c>
      <c r="C9363" s="39">
        <f>IF(Txn!$B4688="","","تراکنش بانکی")</f>
        <v>0</v>
      </c>
      <c r="D9363" s="38">
        <f>IF(Txn!$B4688="","",IF(Txn!$X4688="","",Txn!$X4688))</f>
        <v>0</v>
      </c>
      <c r="E9363" s="39">
        <f>IF($D9363="","",IFERROR(VLOOKUP($D9363,AcctTbl,2,0),""))</f>
        <v>0</v>
      </c>
      <c r="F9363" s="39">
        <f>IF($D9363="","",IFERROR(VLOOKUP($D9363,AcctTbl,3,0),""))</f>
        <v>0</v>
      </c>
      <c r="G9363" s="39">
        <f>IF(Txn!$B4688="","",Txn!$D4688)</f>
        <v>0</v>
      </c>
      <c r="H9363" s="38">
        <f>IF(Txn!$B4688="","",Txn!$E4688)</f>
        <v>0</v>
      </c>
      <c r="I9363" s="40">
        <f>IF(Txn!$B4688="",0,Txn!$O4688)</f>
        <v>0</v>
      </c>
      <c r="J9363" s="40">
        <f>IF(Txn!$B4688="",0,Txn!$P4688)</f>
        <v>0</v>
      </c>
      <c r="K9363" s="41">
        <f>IF($A9363="","",IFERROR(VALUE(MID($A9363,6,2)),""))</f>
        <v>0</v>
      </c>
      <c r="L9363" s="39">
        <f>IF(Txn!$K4688="","",Txn!$K4688)</f>
        <v>0</v>
      </c>
      <c r="N9363" s="42">
        <f>IF($D9363="",0,COUNTIF(BankAccts,$D9363))</f>
        <v>0</v>
      </c>
    </row>
    <row r="9364" spans="1:14">
      <c r="A9364" s="38">
        <f>IF(Txn!$B4688="","",Txn!$B4688)</f>
        <v>0</v>
      </c>
      <c r="B9364" s="38">
        <f>IF(Txn!$B4688="","",Txn!$C4688)</f>
        <v>0</v>
      </c>
      <c r="C9364" s="39">
        <f>IF(Txn!$B4688="","","تراکنش بانکی")</f>
        <v>0</v>
      </c>
      <c r="D9364" s="38">
        <f>IF(Txn!$B4688="","",IF(IF(Txn!$U4688="TRF",Txn!$Y4688,Txn!$Z4688)="","",IF(Txn!$U4688="TRF",Txn!$Y4688,Txn!$Z4688)))</f>
        <v>0</v>
      </c>
      <c r="E9364" s="39">
        <f>IF($D9364="","",IFERROR(VLOOKUP($D9364,AcctTbl,2,0),""))</f>
        <v>0</v>
      </c>
      <c r="F9364" s="39">
        <f>IF($D9364="","",IFERROR(VLOOKUP($D9364,AcctTbl,3,0),""))</f>
        <v>0</v>
      </c>
      <c r="G9364" s="39">
        <f>IF(Txn!$B4688="","",Txn!$D4688)</f>
        <v>0</v>
      </c>
      <c r="H9364" s="38">
        <f>IF(Txn!$B4688="","",Txn!$E4688)</f>
        <v>0</v>
      </c>
      <c r="I9364" s="40">
        <f>IF(Txn!$B4688="",0,Txn!$Q4688)</f>
        <v>0</v>
      </c>
      <c r="J9364" s="40">
        <f>IF(Txn!$B4688="",0,Txn!$R4688)</f>
        <v>0</v>
      </c>
      <c r="K9364" s="41">
        <f>IF($A9364="","",IFERROR(VALUE(MID($A9364,6,2)),""))</f>
        <v>0</v>
      </c>
      <c r="L9364" s="39">
        <f>IF(Txn!$K4688="","","طرف مقابل — "&amp;Txn!$K4688)</f>
        <v>0</v>
      </c>
      <c r="N9364" s="42">
        <f>IF($D9364="",0,COUNTIF(BankAccts,$D9364))</f>
        <v>0</v>
      </c>
    </row>
    <row r="9365" spans="1:14">
      <c r="A9365" s="38">
        <f>IF(Txn!$B4689="","",Txn!$B4689)</f>
        <v>0</v>
      </c>
      <c r="B9365" s="38">
        <f>IF(Txn!$B4689="","",Txn!$C4689)</f>
        <v>0</v>
      </c>
      <c r="C9365" s="39">
        <f>IF(Txn!$B4689="","","تراکنش بانکی")</f>
        <v>0</v>
      </c>
      <c r="D9365" s="38">
        <f>IF(Txn!$B4689="","",IF(Txn!$X4689="","",Txn!$X4689))</f>
        <v>0</v>
      </c>
      <c r="E9365" s="39">
        <f>IF($D9365="","",IFERROR(VLOOKUP($D9365,AcctTbl,2,0),""))</f>
        <v>0</v>
      </c>
      <c r="F9365" s="39">
        <f>IF($D9365="","",IFERROR(VLOOKUP($D9365,AcctTbl,3,0),""))</f>
        <v>0</v>
      </c>
      <c r="G9365" s="39">
        <f>IF(Txn!$B4689="","",Txn!$D4689)</f>
        <v>0</v>
      </c>
      <c r="H9365" s="38">
        <f>IF(Txn!$B4689="","",Txn!$E4689)</f>
        <v>0</v>
      </c>
      <c r="I9365" s="40">
        <f>IF(Txn!$B4689="",0,Txn!$O4689)</f>
        <v>0</v>
      </c>
      <c r="J9365" s="40">
        <f>IF(Txn!$B4689="",0,Txn!$P4689)</f>
        <v>0</v>
      </c>
      <c r="K9365" s="41">
        <f>IF($A9365="","",IFERROR(VALUE(MID($A9365,6,2)),""))</f>
        <v>0</v>
      </c>
      <c r="L9365" s="39">
        <f>IF(Txn!$K4689="","",Txn!$K4689)</f>
        <v>0</v>
      </c>
      <c r="N9365" s="42">
        <f>IF($D9365="",0,COUNTIF(BankAccts,$D9365))</f>
        <v>0</v>
      </c>
    </row>
    <row r="9366" spans="1:14">
      <c r="A9366" s="38">
        <f>IF(Txn!$B4689="","",Txn!$B4689)</f>
        <v>0</v>
      </c>
      <c r="B9366" s="38">
        <f>IF(Txn!$B4689="","",Txn!$C4689)</f>
        <v>0</v>
      </c>
      <c r="C9366" s="39">
        <f>IF(Txn!$B4689="","","تراکنش بانکی")</f>
        <v>0</v>
      </c>
      <c r="D9366" s="38">
        <f>IF(Txn!$B4689="","",IF(IF(Txn!$U4689="TRF",Txn!$Y4689,Txn!$Z4689)="","",IF(Txn!$U4689="TRF",Txn!$Y4689,Txn!$Z4689)))</f>
        <v>0</v>
      </c>
      <c r="E9366" s="39">
        <f>IF($D9366="","",IFERROR(VLOOKUP($D9366,AcctTbl,2,0),""))</f>
        <v>0</v>
      </c>
      <c r="F9366" s="39">
        <f>IF($D9366="","",IFERROR(VLOOKUP($D9366,AcctTbl,3,0),""))</f>
        <v>0</v>
      </c>
      <c r="G9366" s="39">
        <f>IF(Txn!$B4689="","",Txn!$D4689)</f>
        <v>0</v>
      </c>
      <c r="H9366" s="38">
        <f>IF(Txn!$B4689="","",Txn!$E4689)</f>
        <v>0</v>
      </c>
      <c r="I9366" s="40">
        <f>IF(Txn!$B4689="",0,Txn!$Q4689)</f>
        <v>0</v>
      </c>
      <c r="J9366" s="40">
        <f>IF(Txn!$B4689="",0,Txn!$R4689)</f>
        <v>0</v>
      </c>
      <c r="K9366" s="41">
        <f>IF($A9366="","",IFERROR(VALUE(MID($A9366,6,2)),""))</f>
        <v>0</v>
      </c>
      <c r="L9366" s="39">
        <f>IF(Txn!$K4689="","","طرف مقابل — "&amp;Txn!$K4689)</f>
        <v>0</v>
      </c>
      <c r="N9366" s="42">
        <f>IF($D9366="",0,COUNTIF(BankAccts,$D9366))</f>
        <v>0</v>
      </c>
    </row>
    <row r="9367" spans="1:14">
      <c r="A9367" s="38">
        <f>IF(Txn!$B4690="","",Txn!$B4690)</f>
        <v>0</v>
      </c>
      <c r="B9367" s="38">
        <f>IF(Txn!$B4690="","",Txn!$C4690)</f>
        <v>0</v>
      </c>
      <c r="C9367" s="39">
        <f>IF(Txn!$B4690="","","تراکنش بانکی")</f>
        <v>0</v>
      </c>
      <c r="D9367" s="38">
        <f>IF(Txn!$B4690="","",IF(Txn!$X4690="","",Txn!$X4690))</f>
        <v>0</v>
      </c>
      <c r="E9367" s="39">
        <f>IF($D9367="","",IFERROR(VLOOKUP($D9367,AcctTbl,2,0),""))</f>
        <v>0</v>
      </c>
      <c r="F9367" s="39">
        <f>IF($D9367="","",IFERROR(VLOOKUP($D9367,AcctTbl,3,0),""))</f>
        <v>0</v>
      </c>
      <c r="G9367" s="39">
        <f>IF(Txn!$B4690="","",Txn!$D4690)</f>
        <v>0</v>
      </c>
      <c r="H9367" s="38">
        <f>IF(Txn!$B4690="","",Txn!$E4690)</f>
        <v>0</v>
      </c>
      <c r="I9367" s="40">
        <f>IF(Txn!$B4690="",0,Txn!$O4690)</f>
        <v>0</v>
      </c>
      <c r="J9367" s="40">
        <f>IF(Txn!$B4690="",0,Txn!$P4690)</f>
        <v>0</v>
      </c>
      <c r="K9367" s="41">
        <f>IF($A9367="","",IFERROR(VALUE(MID($A9367,6,2)),""))</f>
        <v>0</v>
      </c>
      <c r="L9367" s="39">
        <f>IF(Txn!$K4690="","",Txn!$K4690)</f>
        <v>0</v>
      </c>
      <c r="N9367" s="42">
        <f>IF($D9367="",0,COUNTIF(BankAccts,$D9367))</f>
        <v>0</v>
      </c>
    </row>
    <row r="9368" spans="1:14">
      <c r="A9368" s="38">
        <f>IF(Txn!$B4690="","",Txn!$B4690)</f>
        <v>0</v>
      </c>
      <c r="B9368" s="38">
        <f>IF(Txn!$B4690="","",Txn!$C4690)</f>
        <v>0</v>
      </c>
      <c r="C9368" s="39">
        <f>IF(Txn!$B4690="","","تراکنش بانکی")</f>
        <v>0</v>
      </c>
      <c r="D9368" s="38">
        <f>IF(Txn!$B4690="","",IF(IF(Txn!$U4690="TRF",Txn!$Y4690,Txn!$Z4690)="","",IF(Txn!$U4690="TRF",Txn!$Y4690,Txn!$Z4690)))</f>
        <v>0</v>
      </c>
      <c r="E9368" s="39">
        <f>IF($D9368="","",IFERROR(VLOOKUP($D9368,AcctTbl,2,0),""))</f>
        <v>0</v>
      </c>
      <c r="F9368" s="39">
        <f>IF($D9368="","",IFERROR(VLOOKUP($D9368,AcctTbl,3,0),""))</f>
        <v>0</v>
      </c>
      <c r="G9368" s="39">
        <f>IF(Txn!$B4690="","",Txn!$D4690)</f>
        <v>0</v>
      </c>
      <c r="H9368" s="38">
        <f>IF(Txn!$B4690="","",Txn!$E4690)</f>
        <v>0</v>
      </c>
      <c r="I9368" s="40">
        <f>IF(Txn!$B4690="",0,Txn!$Q4690)</f>
        <v>0</v>
      </c>
      <c r="J9368" s="40">
        <f>IF(Txn!$B4690="",0,Txn!$R4690)</f>
        <v>0</v>
      </c>
      <c r="K9368" s="41">
        <f>IF($A9368="","",IFERROR(VALUE(MID($A9368,6,2)),""))</f>
        <v>0</v>
      </c>
      <c r="L9368" s="39">
        <f>IF(Txn!$K4690="","","طرف مقابل — "&amp;Txn!$K4690)</f>
        <v>0</v>
      </c>
      <c r="N9368" s="42">
        <f>IF($D9368="",0,COUNTIF(BankAccts,$D9368))</f>
        <v>0</v>
      </c>
    </row>
    <row r="9369" spans="1:14">
      <c r="A9369" s="38">
        <f>IF(Txn!$B4691="","",Txn!$B4691)</f>
        <v>0</v>
      </c>
      <c r="B9369" s="38">
        <f>IF(Txn!$B4691="","",Txn!$C4691)</f>
        <v>0</v>
      </c>
      <c r="C9369" s="39">
        <f>IF(Txn!$B4691="","","تراکنش بانکی")</f>
        <v>0</v>
      </c>
      <c r="D9369" s="38">
        <f>IF(Txn!$B4691="","",IF(Txn!$X4691="","",Txn!$X4691))</f>
        <v>0</v>
      </c>
      <c r="E9369" s="39">
        <f>IF($D9369="","",IFERROR(VLOOKUP($D9369,AcctTbl,2,0),""))</f>
        <v>0</v>
      </c>
      <c r="F9369" s="39">
        <f>IF($D9369="","",IFERROR(VLOOKUP($D9369,AcctTbl,3,0),""))</f>
        <v>0</v>
      </c>
      <c r="G9369" s="39">
        <f>IF(Txn!$B4691="","",Txn!$D4691)</f>
        <v>0</v>
      </c>
      <c r="H9369" s="38">
        <f>IF(Txn!$B4691="","",Txn!$E4691)</f>
        <v>0</v>
      </c>
      <c r="I9369" s="40">
        <f>IF(Txn!$B4691="",0,Txn!$O4691)</f>
        <v>0</v>
      </c>
      <c r="J9369" s="40">
        <f>IF(Txn!$B4691="",0,Txn!$P4691)</f>
        <v>0</v>
      </c>
      <c r="K9369" s="41">
        <f>IF($A9369="","",IFERROR(VALUE(MID($A9369,6,2)),""))</f>
        <v>0</v>
      </c>
      <c r="L9369" s="39">
        <f>IF(Txn!$K4691="","",Txn!$K4691)</f>
        <v>0</v>
      </c>
      <c r="N9369" s="42">
        <f>IF($D9369="",0,COUNTIF(BankAccts,$D9369))</f>
        <v>0</v>
      </c>
    </row>
    <row r="9370" spans="1:14">
      <c r="A9370" s="38">
        <f>IF(Txn!$B4691="","",Txn!$B4691)</f>
        <v>0</v>
      </c>
      <c r="B9370" s="38">
        <f>IF(Txn!$B4691="","",Txn!$C4691)</f>
        <v>0</v>
      </c>
      <c r="C9370" s="39">
        <f>IF(Txn!$B4691="","","تراکنش بانکی")</f>
        <v>0</v>
      </c>
      <c r="D9370" s="38">
        <f>IF(Txn!$B4691="","",IF(IF(Txn!$U4691="TRF",Txn!$Y4691,Txn!$Z4691)="","",IF(Txn!$U4691="TRF",Txn!$Y4691,Txn!$Z4691)))</f>
        <v>0</v>
      </c>
      <c r="E9370" s="39">
        <f>IF($D9370="","",IFERROR(VLOOKUP($D9370,AcctTbl,2,0),""))</f>
        <v>0</v>
      </c>
      <c r="F9370" s="39">
        <f>IF($D9370="","",IFERROR(VLOOKUP($D9370,AcctTbl,3,0),""))</f>
        <v>0</v>
      </c>
      <c r="G9370" s="39">
        <f>IF(Txn!$B4691="","",Txn!$D4691)</f>
        <v>0</v>
      </c>
      <c r="H9370" s="38">
        <f>IF(Txn!$B4691="","",Txn!$E4691)</f>
        <v>0</v>
      </c>
      <c r="I9370" s="40">
        <f>IF(Txn!$B4691="",0,Txn!$Q4691)</f>
        <v>0</v>
      </c>
      <c r="J9370" s="40">
        <f>IF(Txn!$B4691="",0,Txn!$R4691)</f>
        <v>0</v>
      </c>
      <c r="K9370" s="41">
        <f>IF($A9370="","",IFERROR(VALUE(MID($A9370,6,2)),""))</f>
        <v>0</v>
      </c>
      <c r="L9370" s="39">
        <f>IF(Txn!$K4691="","","طرف مقابل — "&amp;Txn!$K4691)</f>
        <v>0</v>
      </c>
      <c r="N9370" s="42">
        <f>IF($D9370="",0,COUNTIF(BankAccts,$D9370))</f>
        <v>0</v>
      </c>
    </row>
    <row r="9371" spans="1:14">
      <c r="A9371" s="38">
        <f>IF(Txn!$B4692="","",Txn!$B4692)</f>
        <v>0</v>
      </c>
      <c r="B9371" s="38">
        <f>IF(Txn!$B4692="","",Txn!$C4692)</f>
        <v>0</v>
      </c>
      <c r="C9371" s="39">
        <f>IF(Txn!$B4692="","","تراکنش بانکی")</f>
        <v>0</v>
      </c>
      <c r="D9371" s="38">
        <f>IF(Txn!$B4692="","",IF(Txn!$X4692="","",Txn!$X4692))</f>
        <v>0</v>
      </c>
      <c r="E9371" s="39">
        <f>IF($D9371="","",IFERROR(VLOOKUP($D9371,AcctTbl,2,0),""))</f>
        <v>0</v>
      </c>
      <c r="F9371" s="39">
        <f>IF($D9371="","",IFERROR(VLOOKUP($D9371,AcctTbl,3,0),""))</f>
        <v>0</v>
      </c>
      <c r="G9371" s="39">
        <f>IF(Txn!$B4692="","",Txn!$D4692)</f>
        <v>0</v>
      </c>
      <c r="H9371" s="38">
        <f>IF(Txn!$B4692="","",Txn!$E4692)</f>
        <v>0</v>
      </c>
      <c r="I9371" s="40">
        <f>IF(Txn!$B4692="",0,Txn!$O4692)</f>
        <v>0</v>
      </c>
      <c r="J9371" s="40">
        <f>IF(Txn!$B4692="",0,Txn!$P4692)</f>
        <v>0</v>
      </c>
      <c r="K9371" s="41">
        <f>IF($A9371="","",IFERROR(VALUE(MID($A9371,6,2)),""))</f>
        <v>0</v>
      </c>
      <c r="L9371" s="39">
        <f>IF(Txn!$K4692="","",Txn!$K4692)</f>
        <v>0</v>
      </c>
      <c r="N9371" s="42">
        <f>IF($D9371="",0,COUNTIF(BankAccts,$D9371))</f>
        <v>0</v>
      </c>
    </row>
    <row r="9372" spans="1:14">
      <c r="A9372" s="38">
        <f>IF(Txn!$B4692="","",Txn!$B4692)</f>
        <v>0</v>
      </c>
      <c r="B9372" s="38">
        <f>IF(Txn!$B4692="","",Txn!$C4692)</f>
        <v>0</v>
      </c>
      <c r="C9372" s="39">
        <f>IF(Txn!$B4692="","","تراکنش بانکی")</f>
        <v>0</v>
      </c>
      <c r="D9372" s="38">
        <f>IF(Txn!$B4692="","",IF(IF(Txn!$U4692="TRF",Txn!$Y4692,Txn!$Z4692)="","",IF(Txn!$U4692="TRF",Txn!$Y4692,Txn!$Z4692)))</f>
        <v>0</v>
      </c>
      <c r="E9372" s="39">
        <f>IF($D9372="","",IFERROR(VLOOKUP($D9372,AcctTbl,2,0),""))</f>
        <v>0</v>
      </c>
      <c r="F9372" s="39">
        <f>IF($D9372="","",IFERROR(VLOOKUP($D9372,AcctTbl,3,0),""))</f>
        <v>0</v>
      </c>
      <c r="G9372" s="39">
        <f>IF(Txn!$B4692="","",Txn!$D4692)</f>
        <v>0</v>
      </c>
      <c r="H9372" s="38">
        <f>IF(Txn!$B4692="","",Txn!$E4692)</f>
        <v>0</v>
      </c>
      <c r="I9372" s="40">
        <f>IF(Txn!$B4692="",0,Txn!$Q4692)</f>
        <v>0</v>
      </c>
      <c r="J9372" s="40">
        <f>IF(Txn!$B4692="",0,Txn!$R4692)</f>
        <v>0</v>
      </c>
      <c r="K9372" s="41">
        <f>IF($A9372="","",IFERROR(VALUE(MID($A9372,6,2)),""))</f>
        <v>0</v>
      </c>
      <c r="L9372" s="39">
        <f>IF(Txn!$K4692="","","طرف مقابل — "&amp;Txn!$K4692)</f>
        <v>0</v>
      </c>
      <c r="N9372" s="42">
        <f>IF($D9372="",0,COUNTIF(BankAccts,$D9372))</f>
        <v>0</v>
      </c>
    </row>
    <row r="9373" spans="1:14">
      <c r="A9373" s="38">
        <f>IF(Txn!$B4693="","",Txn!$B4693)</f>
        <v>0</v>
      </c>
      <c r="B9373" s="38">
        <f>IF(Txn!$B4693="","",Txn!$C4693)</f>
        <v>0</v>
      </c>
      <c r="C9373" s="39">
        <f>IF(Txn!$B4693="","","تراکنش بانکی")</f>
        <v>0</v>
      </c>
      <c r="D9373" s="38">
        <f>IF(Txn!$B4693="","",IF(Txn!$X4693="","",Txn!$X4693))</f>
        <v>0</v>
      </c>
      <c r="E9373" s="39">
        <f>IF($D9373="","",IFERROR(VLOOKUP($D9373,AcctTbl,2,0),""))</f>
        <v>0</v>
      </c>
      <c r="F9373" s="39">
        <f>IF($D9373="","",IFERROR(VLOOKUP($D9373,AcctTbl,3,0),""))</f>
        <v>0</v>
      </c>
      <c r="G9373" s="39">
        <f>IF(Txn!$B4693="","",Txn!$D4693)</f>
        <v>0</v>
      </c>
      <c r="H9373" s="38">
        <f>IF(Txn!$B4693="","",Txn!$E4693)</f>
        <v>0</v>
      </c>
      <c r="I9373" s="40">
        <f>IF(Txn!$B4693="",0,Txn!$O4693)</f>
        <v>0</v>
      </c>
      <c r="J9373" s="40">
        <f>IF(Txn!$B4693="",0,Txn!$P4693)</f>
        <v>0</v>
      </c>
      <c r="K9373" s="41">
        <f>IF($A9373="","",IFERROR(VALUE(MID($A9373,6,2)),""))</f>
        <v>0</v>
      </c>
      <c r="L9373" s="39">
        <f>IF(Txn!$K4693="","",Txn!$K4693)</f>
        <v>0</v>
      </c>
      <c r="N9373" s="42">
        <f>IF($D9373="",0,COUNTIF(BankAccts,$D9373))</f>
        <v>0</v>
      </c>
    </row>
    <row r="9374" spans="1:14">
      <c r="A9374" s="38">
        <f>IF(Txn!$B4693="","",Txn!$B4693)</f>
        <v>0</v>
      </c>
      <c r="B9374" s="38">
        <f>IF(Txn!$B4693="","",Txn!$C4693)</f>
        <v>0</v>
      </c>
      <c r="C9374" s="39">
        <f>IF(Txn!$B4693="","","تراکنش بانکی")</f>
        <v>0</v>
      </c>
      <c r="D9374" s="38">
        <f>IF(Txn!$B4693="","",IF(IF(Txn!$U4693="TRF",Txn!$Y4693,Txn!$Z4693)="","",IF(Txn!$U4693="TRF",Txn!$Y4693,Txn!$Z4693)))</f>
        <v>0</v>
      </c>
      <c r="E9374" s="39">
        <f>IF($D9374="","",IFERROR(VLOOKUP($D9374,AcctTbl,2,0),""))</f>
        <v>0</v>
      </c>
      <c r="F9374" s="39">
        <f>IF($D9374="","",IFERROR(VLOOKUP($D9374,AcctTbl,3,0),""))</f>
        <v>0</v>
      </c>
      <c r="G9374" s="39">
        <f>IF(Txn!$B4693="","",Txn!$D4693)</f>
        <v>0</v>
      </c>
      <c r="H9374" s="38">
        <f>IF(Txn!$B4693="","",Txn!$E4693)</f>
        <v>0</v>
      </c>
      <c r="I9374" s="40">
        <f>IF(Txn!$B4693="",0,Txn!$Q4693)</f>
        <v>0</v>
      </c>
      <c r="J9374" s="40">
        <f>IF(Txn!$B4693="",0,Txn!$R4693)</f>
        <v>0</v>
      </c>
      <c r="K9374" s="41">
        <f>IF($A9374="","",IFERROR(VALUE(MID($A9374,6,2)),""))</f>
        <v>0</v>
      </c>
      <c r="L9374" s="39">
        <f>IF(Txn!$K4693="","","طرف مقابل — "&amp;Txn!$K4693)</f>
        <v>0</v>
      </c>
      <c r="N9374" s="42">
        <f>IF($D9374="",0,COUNTIF(BankAccts,$D9374))</f>
        <v>0</v>
      </c>
    </row>
    <row r="9375" spans="1:14">
      <c r="A9375" s="38">
        <f>IF(Txn!$B4694="","",Txn!$B4694)</f>
        <v>0</v>
      </c>
      <c r="B9375" s="38">
        <f>IF(Txn!$B4694="","",Txn!$C4694)</f>
        <v>0</v>
      </c>
      <c r="C9375" s="39">
        <f>IF(Txn!$B4694="","","تراکنش بانکی")</f>
        <v>0</v>
      </c>
      <c r="D9375" s="38">
        <f>IF(Txn!$B4694="","",IF(Txn!$X4694="","",Txn!$X4694))</f>
        <v>0</v>
      </c>
      <c r="E9375" s="39">
        <f>IF($D9375="","",IFERROR(VLOOKUP($D9375,AcctTbl,2,0),""))</f>
        <v>0</v>
      </c>
      <c r="F9375" s="39">
        <f>IF($D9375="","",IFERROR(VLOOKUP($D9375,AcctTbl,3,0),""))</f>
        <v>0</v>
      </c>
      <c r="G9375" s="39">
        <f>IF(Txn!$B4694="","",Txn!$D4694)</f>
        <v>0</v>
      </c>
      <c r="H9375" s="38">
        <f>IF(Txn!$B4694="","",Txn!$E4694)</f>
        <v>0</v>
      </c>
      <c r="I9375" s="40">
        <f>IF(Txn!$B4694="",0,Txn!$O4694)</f>
        <v>0</v>
      </c>
      <c r="J9375" s="40">
        <f>IF(Txn!$B4694="",0,Txn!$P4694)</f>
        <v>0</v>
      </c>
      <c r="K9375" s="41">
        <f>IF($A9375="","",IFERROR(VALUE(MID($A9375,6,2)),""))</f>
        <v>0</v>
      </c>
      <c r="L9375" s="39">
        <f>IF(Txn!$K4694="","",Txn!$K4694)</f>
        <v>0</v>
      </c>
      <c r="N9375" s="42">
        <f>IF($D9375="",0,COUNTIF(BankAccts,$D9375))</f>
        <v>0</v>
      </c>
    </row>
    <row r="9376" spans="1:14">
      <c r="A9376" s="38">
        <f>IF(Txn!$B4694="","",Txn!$B4694)</f>
        <v>0</v>
      </c>
      <c r="B9376" s="38">
        <f>IF(Txn!$B4694="","",Txn!$C4694)</f>
        <v>0</v>
      </c>
      <c r="C9376" s="39">
        <f>IF(Txn!$B4694="","","تراکنش بانکی")</f>
        <v>0</v>
      </c>
      <c r="D9376" s="38">
        <f>IF(Txn!$B4694="","",IF(IF(Txn!$U4694="TRF",Txn!$Y4694,Txn!$Z4694)="","",IF(Txn!$U4694="TRF",Txn!$Y4694,Txn!$Z4694)))</f>
        <v>0</v>
      </c>
      <c r="E9376" s="39">
        <f>IF($D9376="","",IFERROR(VLOOKUP($D9376,AcctTbl,2,0),""))</f>
        <v>0</v>
      </c>
      <c r="F9376" s="39">
        <f>IF($D9376="","",IFERROR(VLOOKUP($D9376,AcctTbl,3,0),""))</f>
        <v>0</v>
      </c>
      <c r="G9376" s="39">
        <f>IF(Txn!$B4694="","",Txn!$D4694)</f>
        <v>0</v>
      </c>
      <c r="H9376" s="38">
        <f>IF(Txn!$B4694="","",Txn!$E4694)</f>
        <v>0</v>
      </c>
      <c r="I9376" s="40">
        <f>IF(Txn!$B4694="",0,Txn!$Q4694)</f>
        <v>0</v>
      </c>
      <c r="J9376" s="40">
        <f>IF(Txn!$B4694="",0,Txn!$R4694)</f>
        <v>0</v>
      </c>
      <c r="K9376" s="41">
        <f>IF($A9376="","",IFERROR(VALUE(MID($A9376,6,2)),""))</f>
        <v>0</v>
      </c>
      <c r="L9376" s="39">
        <f>IF(Txn!$K4694="","","طرف مقابل — "&amp;Txn!$K4694)</f>
        <v>0</v>
      </c>
      <c r="N9376" s="42">
        <f>IF($D9376="",0,COUNTIF(BankAccts,$D9376))</f>
        <v>0</v>
      </c>
    </row>
    <row r="9377" spans="1:14">
      <c r="A9377" s="38">
        <f>IF(Txn!$B4695="","",Txn!$B4695)</f>
        <v>0</v>
      </c>
      <c r="B9377" s="38">
        <f>IF(Txn!$B4695="","",Txn!$C4695)</f>
        <v>0</v>
      </c>
      <c r="C9377" s="39">
        <f>IF(Txn!$B4695="","","تراکنش بانکی")</f>
        <v>0</v>
      </c>
      <c r="D9377" s="38">
        <f>IF(Txn!$B4695="","",IF(Txn!$X4695="","",Txn!$X4695))</f>
        <v>0</v>
      </c>
      <c r="E9377" s="39">
        <f>IF($D9377="","",IFERROR(VLOOKUP($D9377,AcctTbl,2,0),""))</f>
        <v>0</v>
      </c>
      <c r="F9377" s="39">
        <f>IF($D9377="","",IFERROR(VLOOKUP($D9377,AcctTbl,3,0),""))</f>
        <v>0</v>
      </c>
      <c r="G9377" s="39">
        <f>IF(Txn!$B4695="","",Txn!$D4695)</f>
        <v>0</v>
      </c>
      <c r="H9377" s="38">
        <f>IF(Txn!$B4695="","",Txn!$E4695)</f>
        <v>0</v>
      </c>
      <c r="I9377" s="40">
        <f>IF(Txn!$B4695="",0,Txn!$O4695)</f>
        <v>0</v>
      </c>
      <c r="J9377" s="40">
        <f>IF(Txn!$B4695="",0,Txn!$P4695)</f>
        <v>0</v>
      </c>
      <c r="K9377" s="41">
        <f>IF($A9377="","",IFERROR(VALUE(MID($A9377,6,2)),""))</f>
        <v>0</v>
      </c>
      <c r="L9377" s="39">
        <f>IF(Txn!$K4695="","",Txn!$K4695)</f>
        <v>0</v>
      </c>
      <c r="N9377" s="42">
        <f>IF($D9377="",0,COUNTIF(BankAccts,$D9377))</f>
        <v>0</v>
      </c>
    </row>
    <row r="9378" spans="1:14">
      <c r="A9378" s="38">
        <f>IF(Txn!$B4695="","",Txn!$B4695)</f>
        <v>0</v>
      </c>
      <c r="B9378" s="38">
        <f>IF(Txn!$B4695="","",Txn!$C4695)</f>
        <v>0</v>
      </c>
      <c r="C9378" s="39">
        <f>IF(Txn!$B4695="","","تراکنش بانکی")</f>
        <v>0</v>
      </c>
      <c r="D9378" s="38">
        <f>IF(Txn!$B4695="","",IF(IF(Txn!$U4695="TRF",Txn!$Y4695,Txn!$Z4695)="","",IF(Txn!$U4695="TRF",Txn!$Y4695,Txn!$Z4695)))</f>
        <v>0</v>
      </c>
      <c r="E9378" s="39">
        <f>IF($D9378="","",IFERROR(VLOOKUP($D9378,AcctTbl,2,0),""))</f>
        <v>0</v>
      </c>
      <c r="F9378" s="39">
        <f>IF($D9378="","",IFERROR(VLOOKUP($D9378,AcctTbl,3,0),""))</f>
        <v>0</v>
      </c>
      <c r="G9378" s="39">
        <f>IF(Txn!$B4695="","",Txn!$D4695)</f>
        <v>0</v>
      </c>
      <c r="H9378" s="38">
        <f>IF(Txn!$B4695="","",Txn!$E4695)</f>
        <v>0</v>
      </c>
      <c r="I9378" s="40">
        <f>IF(Txn!$B4695="",0,Txn!$Q4695)</f>
        <v>0</v>
      </c>
      <c r="J9378" s="40">
        <f>IF(Txn!$B4695="",0,Txn!$R4695)</f>
        <v>0</v>
      </c>
      <c r="K9378" s="41">
        <f>IF($A9378="","",IFERROR(VALUE(MID($A9378,6,2)),""))</f>
        <v>0</v>
      </c>
      <c r="L9378" s="39">
        <f>IF(Txn!$K4695="","","طرف مقابل — "&amp;Txn!$K4695)</f>
        <v>0</v>
      </c>
      <c r="N9378" s="42">
        <f>IF($D9378="",0,COUNTIF(BankAccts,$D9378))</f>
        <v>0</v>
      </c>
    </row>
    <row r="9379" spans="1:14">
      <c r="A9379" s="38">
        <f>IF(Txn!$B4696="","",Txn!$B4696)</f>
        <v>0</v>
      </c>
      <c r="B9379" s="38">
        <f>IF(Txn!$B4696="","",Txn!$C4696)</f>
        <v>0</v>
      </c>
      <c r="C9379" s="39">
        <f>IF(Txn!$B4696="","","تراکنش بانکی")</f>
        <v>0</v>
      </c>
      <c r="D9379" s="38">
        <f>IF(Txn!$B4696="","",IF(Txn!$X4696="","",Txn!$X4696))</f>
        <v>0</v>
      </c>
      <c r="E9379" s="39">
        <f>IF($D9379="","",IFERROR(VLOOKUP($D9379,AcctTbl,2,0),""))</f>
        <v>0</v>
      </c>
      <c r="F9379" s="39">
        <f>IF($D9379="","",IFERROR(VLOOKUP($D9379,AcctTbl,3,0),""))</f>
        <v>0</v>
      </c>
      <c r="G9379" s="39">
        <f>IF(Txn!$B4696="","",Txn!$D4696)</f>
        <v>0</v>
      </c>
      <c r="H9379" s="38">
        <f>IF(Txn!$B4696="","",Txn!$E4696)</f>
        <v>0</v>
      </c>
      <c r="I9379" s="40">
        <f>IF(Txn!$B4696="",0,Txn!$O4696)</f>
        <v>0</v>
      </c>
      <c r="J9379" s="40">
        <f>IF(Txn!$B4696="",0,Txn!$P4696)</f>
        <v>0</v>
      </c>
      <c r="K9379" s="41">
        <f>IF($A9379="","",IFERROR(VALUE(MID($A9379,6,2)),""))</f>
        <v>0</v>
      </c>
      <c r="L9379" s="39">
        <f>IF(Txn!$K4696="","",Txn!$K4696)</f>
        <v>0</v>
      </c>
      <c r="N9379" s="42">
        <f>IF($D9379="",0,COUNTIF(BankAccts,$D9379))</f>
        <v>0</v>
      </c>
    </row>
    <row r="9380" spans="1:14">
      <c r="A9380" s="38">
        <f>IF(Txn!$B4696="","",Txn!$B4696)</f>
        <v>0</v>
      </c>
      <c r="B9380" s="38">
        <f>IF(Txn!$B4696="","",Txn!$C4696)</f>
        <v>0</v>
      </c>
      <c r="C9380" s="39">
        <f>IF(Txn!$B4696="","","تراکنش بانکی")</f>
        <v>0</v>
      </c>
      <c r="D9380" s="38">
        <f>IF(Txn!$B4696="","",IF(IF(Txn!$U4696="TRF",Txn!$Y4696,Txn!$Z4696)="","",IF(Txn!$U4696="TRF",Txn!$Y4696,Txn!$Z4696)))</f>
        <v>0</v>
      </c>
      <c r="E9380" s="39">
        <f>IF($D9380="","",IFERROR(VLOOKUP($D9380,AcctTbl,2,0),""))</f>
        <v>0</v>
      </c>
      <c r="F9380" s="39">
        <f>IF($D9380="","",IFERROR(VLOOKUP($D9380,AcctTbl,3,0),""))</f>
        <v>0</v>
      </c>
      <c r="G9380" s="39">
        <f>IF(Txn!$B4696="","",Txn!$D4696)</f>
        <v>0</v>
      </c>
      <c r="H9380" s="38">
        <f>IF(Txn!$B4696="","",Txn!$E4696)</f>
        <v>0</v>
      </c>
      <c r="I9380" s="40">
        <f>IF(Txn!$B4696="",0,Txn!$Q4696)</f>
        <v>0</v>
      </c>
      <c r="J9380" s="40">
        <f>IF(Txn!$B4696="",0,Txn!$R4696)</f>
        <v>0</v>
      </c>
      <c r="K9380" s="41">
        <f>IF($A9380="","",IFERROR(VALUE(MID($A9380,6,2)),""))</f>
        <v>0</v>
      </c>
      <c r="L9380" s="39">
        <f>IF(Txn!$K4696="","","طرف مقابل — "&amp;Txn!$K4696)</f>
        <v>0</v>
      </c>
      <c r="N9380" s="42">
        <f>IF($D9380="",0,COUNTIF(BankAccts,$D9380))</f>
        <v>0</v>
      </c>
    </row>
    <row r="9381" spans="1:14">
      <c r="A9381" s="38">
        <f>IF(Txn!$B4697="","",Txn!$B4697)</f>
        <v>0</v>
      </c>
      <c r="B9381" s="38">
        <f>IF(Txn!$B4697="","",Txn!$C4697)</f>
        <v>0</v>
      </c>
      <c r="C9381" s="39">
        <f>IF(Txn!$B4697="","","تراکنش بانکی")</f>
        <v>0</v>
      </c>
      <c r="D9381" s="38">
        <f>IF(Txn!$B4697="","",IF(Txn!$X4697="","",Txn!$X4697))</f>
        <v>0</v>
      </c>
      <c r="E9381" s="39">
        <f>IF($D9381="","",IFERROR(VLOOKUP($D9381,AcctTbl,2,0),""))</f>
        <v>0</v>
      </c>
      <c r="F9381" s="39">
        <f>IF($D9381="","",IFERROR(VLOOKUP($D9381,AcctTbl,3,0),""))</f>
        <v>0</v>
      </c>
      <c r="G9381" s="39">
        <f>IF(Txn!$B4697="","",Txn!$D4697)</f>
        <v>0</v>
      </c>
      <c r="H9381" s="38">
        <f>IF(Txn!$B4697="","",Txn!$E4697)</f>
        <v>0</v>
      </c>
      <c r="I9381" s="40">
        <f>IF(Txn!$B4697="",0,Txn!$O4697)</f>
        <v>0</v>
      </c>
      <c r="J9381" s="40">
        <f>IF(Txn!$B4697="",0,Txn!$P4697)</f>
        <v>0</v>
      </c>
      <c r="K9381" s="41">
        <f>IF($A9381="","",IFERROR(VALUE(MID($A9381,6,2)),""))</f>
        <v>0</v>
      </c>
      <c r="L9381" s="39">
        <f>IF(Txn!$K4697="","",Txn!$K4697)</f>
        <v>0</v>
      </c>
      <c r="N9381" s="42">
        <f>IF($D9381="",0,COUNTIF(BankAccts,$D9381))</f>
        <v>0</v>
      </c>
    </row>
    <row r="9382" spans="1:14">
      <c r="A9382" s="38">
        <f>IF(Txn!$B4697="","",Txn!$B4697)</f>
        <v>0</v>
      </c>
      <c r="B9382" s="38">
        <f>IF(Txn!$B4697="","",Txn!$C4697)</f>
        <v>0</v>
      </c>
      <c r="C9382" s="39">
        <f>IF(Txn!$B4697="","","تراکنش بانکی")</f>
        <v>0</v>
      </c>
      <c r="D9382" s="38">
        <f>IF(Txn!$B4697="","",IF(IF(Txn!$U4697="TRF",Txn!$Y4697,Txn!$Z4697)="","",IF(Txn!$U4697="TRF",Txn!$Y4697,Txn!$Z4697)))</f>
        <v>0</v>
      </c>
      <c r="E9382" s="39">
        <f>IF($D9382="","",IFERROR(VLOOKUP($D9382,AcctTbl,2,0),""))</f>
        <v>0</v>
      </c>
      <c r="F9382" s="39">
        <f>IF($D9382="","",IFERROR(VLOOKUP($D9382,AcctTbl,3,0),""))</f>
        <v>0</v>
      </c>
      <c r="G9382" s="39">
        <f>IF(Txn!$B4697="","",Txn!$D4697)</f>
        <v>0</v>
      </c>
      <c r="H9382" s="38">
        <f>IF(Txn!$B4697="","",Txn!$E4697)</f>
        <v>0</v>
      </c>
      <c r="I9382" s="40">
        <f>IF(Txn!$B4697="",0,Txn!$Q4697)</f>
        <v>0</v>
      </c>
      <c r="J9382" s="40">
        <f>IF(Txn!$B4697="",0,Txn!$R4697)</f>
        <v>0</v>
      </c>
      <c r="K9382" s="41">
        <f>IF($A9382="","",IFERROR(VALUE(MID($A9382,6,2)),""))</f>
        <v>0</v>
      </c>
      <c r="L9382" s="39">
        <f>IF(Txn!$K4697="","","طرف مقابل — "&amp;Txn!$K4697)</f>
        <v>0</v>
      </c>
      <c r="N9382" s="42">
        <f>IF($D9382="",0,COUNTIF(BankAccts,$D9382))</f>
        <v>0</v>
      </c>
    </row>
    <row r="9383" spans="1:14">
      <c r="A9383" s="38">
        <f>IF(Txn!$B4698="","",Txn!$B4698)</f>
        <v>0</v>
      </c>
      <c r="B9383" s="38">
        <f>IF(Txn!$B4698="","",Txn!$C4698)</f>
        <v>0</v>
      </c>
      <c r="C9383" s="39">
        <f>IF(Txn!$B4698="","","تراکنش بانکی")</f>
        <v>0</v>
      </c>
      <c r="D9383" s="38">
        <f>IF(Txn!$B4698="","",IF(Txn!$X4698="","",Txn!$X4698))</f>
        <v>0</v>
      </c>
      <c r="E9383" s="39">
        <f>IF($D9383="","",IFERROR(VLOOKUP($D9383,AcctTbl,2,0),""))</f>
        <v>0</v>
      </c>
      <c r="F9383" s="39">
        <f>IF($D9383="","",IFERROR(VLOOKUP($D9383,AcctTbl,3,0),""))</f>
        <v>0</v>
      </c>
      <c r="G9383" s="39">
        <f>IF(Txn!$B4698="","",Txn!$D4698)</f>
        <v>0</v>
      </c>
      <c r="H9383" s="38">
        <f>IF(Txn!$B4698="","",Txn!$E4698)</f>
        <v>0</v>
      </c>
      <c r="I9383" s="40">
        <f>IF(Txn!$B4698="",0,Txn!$O4698)</f>
        <v>0</v>
      </c>
      <c r="J9383" s="40">
        <f>IF(Txn!$B4698="",0,Txn!$P4698)</f>
        <v>0</v>
      </c>
      <c r="K9383" s="41">
        <f>IF($A9383="","",IFERROR(VALUE(MID($A9383,6,2)),""))</f>
        <v>0</v>
      </c>
      <c r="L9383" s="39">
        <f>IF(Txn!$K4698="","",Txn!$K4698)</f>
        <v>0</v>
      </c>
      <c r="N9383" s="42">
        <f>IF($D9383="",0,COUNTIF(BankAccts,$D9383))</f>
        <v>0</v>
      </c>
    </row>
    <row r="9384" spans="1:14">
      <c r="A9384" s="38">
        <f>IF(Txn!$B4698="","",Txn!$B4698)</f>
        <v>0</v>
      </c>
      <c r="B9384" s="38">
        <f>IF(Txn!$B4698="","",Txn!$C4698)</f>
        <v>0</v>
      </c>
      <c r="C9384" s="39">
        <f>IF(Txn!$B4698="","","تراکنش بانکی")</f>
        <v>0</v>
      </c>
      <c r="D9384" s="38">
        <f>IF(Txn!$B4698="","",IF(IF(Txn!$U4698="TRF",Txn!$Y4698,Txn!$Z4698)="","",IF(Txn!$U4698="TRF",Txn!$Y4698,Txn!$Z4698)))</f>
        <v>0</v>
      </c>
      <c r="E9384" s="39">
        <f>IF($D9384="","",IFERROR(VLOOKUP($D9384,AcctTbl,2,0),""))</f>
        <v>0</v>
      </c>
      <c r="F9384" s="39">
        <f>IF($D9384="","",IFERROR(VLOOKUP($D9384,AcctTbl,3,0),""))</f>
        <v>0</v>
      </c>
      <c r="G9384" s="39">
        <f>IF(Txn!$B4698="","",Txn!$D4698)</f>
        <v>0</v>
      </c>
      <c r="H9384" s="38">
        <f>IF(Txn!$B4698="","",Txn!$E4698)</f>
        <v>0</v>
      </c>
      <c r="I9384" s="40">
        <f>IF(Txn!$B4698="",0,Txn!$Q4698)</f>
        <v>0</v>
      </c>
      <c r="J9384" s="40">
        <f>IF(Txn!$B4698="",0,Txn!$R4698)</f>
        <v>0</v>
      </c>
      <c r="K9384" s="41">
        <f>IF($A9384="","",IFERROR(VALUE(MID($A9384,6,2)),""))</f>
        <v>0</v>
      </c>
      <c r="L9384" s="39">
        <f>IF(Txn!$K4698="","","طرف مقابل — "&amp;Txn!$K4698)</f>
        <v>0</v>
      </c>
      <c r="N9384" s="42">
        <f>IF($D9384="",0,COUNTIF(BankAccts,$D9384))</f>
        <v>0</v>
      </c>
    </row>
    <row r="9385" spans="1:14">
      <c r="A9385" s="38">
        <f>IF(Txn!$B4699="","",Txn!$B4699)</f>
        <v>0</v>
      </c>
      <c r="B9385" s="38">
        <f>IF(Txn!$B4699="","",Txn!$C4699)</f>
        <v>0</v>
      </c>
      <c r="C9385" s="39">
        <f>IF(Txn!$B4699="","","تراکنش بانکی")</f>
        <v>0</v>
      </c>
      <c r="D9385" s="38">
        <f>IF(Txn!$B4699="","",IF(Txn!$X4699="","",Txn!$X4699))</f>
        <v>0</v>
      </c>
      <c r="E9385" s="39">
        <f>IF($D9385="","",IFERROR(VLOOKUP($D9385,AcctTbl,2,0),""))</f>
        <v>0</v>
      </c>
      <c r="F9385" s="39">
        <f>IF($D9385="","",IFERROR(VLOOKUP($D9385,AcctTbl,3,0),""))</f>
        <v>0</v>
      </c>
      <c r="G9385" s="39">
        <f>IF(Txn!$B4699="","",Txn!$D4699)</f>
        <v>0</v>
      </c>
      <c r="H9385" s="38">
        <f>IF(Txn!$B4699="","",Txn!$E4699)</f>
        <v>0</v>
      </c>
      <c r="I9385" s="40">
        <f>IF(Txn!$B4699="",0,Txn!$O4699)</f>
        <v>0</v>
      </c>
      <c r="J9385" s="40">
        <f>IF(Txn!$B4699="",0,Txn!$P4699)</f>
        <v>0</v>
      </c>
      <c r="K9385" s="41">
        <f>IF($A9385="","",IFERROR(VALUE(MID($A9385,6,2)),""))</f>
        <v>0</v>
      </c>
      <c r="L9385" s="39">
        <f>IF(Txn!$K4699="","",Txn!$K4699)</f>
        <v>0</v>
      </c>
      <c r="N9385" s="42">
        <f>IF($D9385="",0,COUNTIF(BankAccts,$D9385))</f>
        <v>0</v>
      </c>
    </row>
    <row r="9386" spans="1:14">
      <c r="A9386" s="38">
        <f>IF(Txn!$B4699="","",Txn!$B4699)</f>
        <v>0</v>
      </c>
      <c r="B9386" s="38">
        <f>IF(Txn!$B4699="","",Txn!$C4699)</f>
        <v>0</v>
      </c>
      <c r="C9386" s="39">
        <f>IF(Txn!$B4699="","","تراکنش بانکی")</f>
        <v>0</v>
      </c>
      <c r="D9386" s="38">
        <f>IF(Txn!$B4699="","",IF(IF(Txn!$U4699="TRF",Txn!$Y4699,Txn!$Z4699)="","",IF(Txn!$U4699="TRF",Txn!$Y4699,Txn!$Z4699)))</f>
        <v>0</v>
      </c>
      <c r="E9386" s="39">
        <f>IF($D9386="","",IFERROR(VLOOKUP($D9386,AcctTbl,2,0),""))</f>
        <v>0</v>
      </c>
      <c r="F9386" s="39">
        <f>IF($D9386="","",IFERROR(VLOOKUP($D9386,AcctTbl,3,0),""))</f>
        <v>0</v>
      </c>
      <c r="G9386" s="39">
        <f>IF(Txn!$B4699="","",Txn!$D4699)</f>
        <v>0</v>
      </c>
      <c r="H9386" s="38">
        <f>IF(Txn!$B4699="","",Txn!$E4699)</f>
        <v>0</v>
      </c>
      <c r="I9386" s="40">
        <f>IF(Txn!$B4699="",0,Txn!$Q4699)</f>
        <v>0</v>
      </c>
      <c r="J9386" s="40">
        <f>IF(Txn!$B4699="",0,Txn!$R4699)</f>
        <v>0</v>
      </c>
      <c r="K9386" s="41">
        <f>IF($A9386="","",IFERROR(VALUE(MID($A9386,6,2)),""))</f>
        <v>0</v>
      </c>
      <c r="L9386" s="39">
        <f>IF(Txn!$K4699="","","طرف مقابل — "&amp;Txn!$K4699)</f>
        <v>0</v>
      </c>
      <c r="N9386" s="42">
        <f>IF($D9386="",0,COUNTIF(BankAccts,$D9386))</f>
        <v>0</v>
      </c>
    </row>
    <row r="9387" spans="1:14">
      <c r="A9387" s="38">
        <f>IF(Txn!$B4700="","",Txn!$B4700)</f>
        <v>0</v>
      </c>
      <c r="B9387" s="38">
        <f>IF(Txn!$B4700="","",Txn!$C4700)</f>
        <v>0</v>
      </c>
      <c r="C9387" s="39">
        <f>IF(Txn!$B4700="","","تراکنش بانکی")</f>
        <v>0</v>
      </c>
      <c r="D9387" s="38">
        <f>IF(Txn!$B4700="","",IF(Txn!$X4700="","",Txn!$X4700))</f>
        <v>0</v>
      </c>
      <c r="E9387" s="39">
        <f>IF($D9387="","",IFERROR(VLOOKUP($D9387,AcctTbl,2,0),""))</f>
        <v>0</v>
      </c>
      <c r="F9387" s="39">
        <f>IF($D9387="","",IFERROR(VLOOKUP($D9387,AcctTbl,3,0),""))</f>
        <v>0</v>
      </c>
      <c r="G9387" s="39">
        <f>IF(Txn!$B4700="","",Txn!$D4700)</f>
        <v>0</v>
      </c>
      <c r="H9387" s="38">
        <f>IF(Txn!$B4700="","",Txn!$E4700)</f>
        <v>0</v>
      </c>
      <c r="I9387" s="40">
        <f>IF(Txn!$B4700="",0,Txn!$O4700)</f>
        <v>0</v>
      </c>
      <c r="J9387" s="40">
        <f>IF(Txn!$B4700="",0,Txn!$P4700)</f>
        <v>0</v>
      </c>
      <c r="K9387" s="41">
        <f>IF($A9387="","",IFERROR(VALUE(MID($A9387,6,2)),""))</f>
        <v>0</v>
      </c>
      <c r="L9387" s="39">
        <f>IF(Txn!$K4700="","",Txn!$K4700)</f>
        <v>0</v>
      </c>
      <c r="N9387" s="42">
        <f>IF($D9387="",0,COUNTIF(BankAccts,$D9387))</f>
        <v>0</v>
      </c>
    </row>
    <row r="9388" spans="1:14">
      <c r="A9388" s="38">
        <f>IF(Txn!$B4700="","",Txn!$B4700)</f>
        <v>0</v>
      </c>
      <c r="B9388" s="38">
        <f>IF(Txn!$B4700="","",Txn!$C4700)</f>
        <v>0</v>
      </c>
      <c r="C9388" s="39">
        <f>IF(Txn!$B4700="","","تراکنش بانکی")</f>
        <v>0</v>
      </c>
      <c r="D9388" s="38">
        <f>IF(Txn!$B4700="","",IF(IF(Txn!$U4700="TRF",Txn!$Y4700,Txn!$Z4700)="","",IF(Txn!$U4700="TRF",Txn!$Y4700,Txn!$Z4700)))</f>
        <v>0</v>
      </c>
      <c r="E9388" s="39">
        <f>IF($D9388="","",IFERROR(VLOOKUP($D9388,AcctTbl,2,0),""))</f>
        <v>0</v>
      </c>
      <c r="F9388" s="39">
        <f>IF($D9388="","",IFERROR(VLOOKUP($D9388,AcctTbl,3,0),""))</f>
        <v>0</v>
      </c>
      <c r="G9388" s="39">
        <f>IF(Txn!$B4700="","",Txn!$D4700)</f>
        <v>0</v>
      </c>
      <c r="H9388" s="38">
        <f>IF(Txn!$B4700="","",Txn!$E4700)</f>
        <v>0</v>
      </c>
      <c r="I9388" s="40">
        <f>IF(Txn!$B4700="",0,Txn!$Q4700)</f>
        <v>0</v>
      </c>
      <c r="J9388" s="40">
        <f>IF(Txn!$B4700="",0,Txn!$R4700)</f>
        <v>0</v>
      </c>
      <c r="K9388" s="41">
        <f>IF($A9388="","",IFERROR(VALUE(MID($A9388,6,2)),""))</f>
        <v>0</v>
      </c>
      <c r="L9388" s="39">
        <f>IF(Txn!$K4700="","","طرف مقابل — "&amp;Txn!$K4700)</f>
        <v>0</v>
      </c>
      <c r="N9388" s="42">
        <f>IF($D9388="",0,COUNTIF(BankAccts,$D9388))</f>
        <v>0</v>
      </c>
    </row>
    <row r="9389" spans="1:14">
      <c r="A9389" s="38">
        <f>IF(Txn!$B4701="","",Txn!$B4701)</f>
        <v>0</v>
      </c>
      <c r="B9389" s="38">
        <f>IF(Txn!$B4701="","",Txn!$C4701)</f>
        <v>0</v>
      </c>
      <c r="C9389" s="39">
        <f>IF(Txn!$B4701="","","تراکنش بانکی")</f>
        <v>0</v>
      </c>
      <c r="D9389" s="38">
        <f>IF(Txn!$B4701="","",IF(Txn!$X4701="","",Txn!$X4701))</f>
        <v>0</v>
      </c>
      <c r="E9389" s="39">
        <f>IF($D9389="","",IFERROR(VLOOKUP($D9389,AcctTbl,2,0),""))</f>
        <v>0</v>
      </c>
      <c r="F9389" s="39">
        <f>IF($D9389="","",IFERROR(VLOOKUP($D9389,AcctTbl,3,0),""))</f>
        <v>0</v>
      </c>
      <c r="G9389" s="39">
        <f>IF(Txn!$B4701="","",Txn!$D4701)</f>
        <v>0</v>
      </c>
      <c r="H9389" s="38">
        <f>IF(Txn!$B4701="","",Txn!$E4701)</f>
        <v>0</v>
      </c>
      <c r="I9389" s="40">
        <f>IF(Txn!$B4701="",0,Txn!$O4701)</f>
        <v>0</v>
      </c>
      <c r="J9389" s="40">
        <f>IF(Txn!$B4701="",0,Txn!$P4701)</f>
        <v>0</v>
      </c>
      <c r="K9389" s="41">
        <f>IF($A9389="","",IFERROR(VALUE(MID($A9389,6,2)),""))</f>
        <v>0</v>
      </c>
      <c r="L9389" s="39">
        <f>IF(Txn!$K4701="","",Txn!$K4701)</f>
        <v>0</v>
      </c>
      <c r="N9389" s="42">
        <f>IF($D9389="",0,COUNTIF(BankAccts,$D9389))</f>
        <v>0</v>
      </c>
    </row>
    <row r="9390" spans="1:14">
      <c r="A9390" s="38">
        <f>IF(Txn!$B4701="","",Txn!$B4701)</f>
        <v>0</v>
      </c>
      <c r="B9390" s="38">
        <f>IF(Txn!$B4701="","",Txn!$C4701)</f>
        <v>0</v>
      </c>
      <c r="C9390" s="39">
        <f>IF(Txn!$B4701="","","تراکنش بانکی")</f>
        <v>0</v>
      </c>
      <c r="D9390" s="38">
        <f>IF(Txn!$B4701="","",IF(IF(Txn!$U4701="TRF",Txn!$Y4701,Txn!$Z4701)="","",IF(Txn!$U4701="TRF",Txn!$Y4701,Txn!$Z4701)))</f>
        <v>0</v>
      </c>
      <c r="E9390" s="39">
        <f>IF($D9390="","",IFERROR(VLOOKUP($D9390,AcctTbl,2,0),""))</f>
        <v>0</v>
      </c>
      <c r="F9390" s="39">
        <f>IF($D9390="","",IFERROR(VLOOKUP($D9390,AcctTbl,3,0),""))</f>
        <v>0</v>
      </c>
      <c r="G9390" s="39">
        <f>IF(Txn!$B4701="","",Txn!$D4701)</f>
        <v>0</v>
      </c>
      <c r="H9390" s="38">
        <f>IF(Txn!$B4701="","",Txn!$E4701)</f>
        <v>0</v>
      </c>
      <c r="I9390" s="40">
        <f>IF(Txn!$B4701="",0,Txn!$Q4701)</f>
        <v>0</v>
      </c>
      <c r="J9390" s="40">
        <f>IF(Txn!$B4701="",0,Txn!$R4701)</f>
        <v>0</v>
      </c>
      <c r="K9390" s="41">
        <f>IF($A9390="","",IFERROR(VALUE(MID($A9390,6,2)),""))</f>
        <v>0</v>
      </c>
      <c r="L9390" s="39">
        <f>IF(Txn!$K4701="","","طرف مقابل — "&amp;Txn!$K4701)</f>
        <v>0</v>
      </c>
      <c r="N9390" s="42">
        <f>IF($D9390="",0,COUNTIF(BankAccts,$D9390))</f>
        <v>0</v>
      </c>
    </row>
    <row r="9391" spans="1:14">
      <c r="A9391" s="38">
        <f>IF(Txn!$B4702="","",Txn!$B4702)</f>
        <v>0</v>
      </c>
      <c r="B9391" s="38">
        <f>IF(Txn!$B4702="","",Txn!$C4702)</f>
        <v>0</v>
      </c>
      <c r="C9391" s="39">
        <f>IF(Txn!$B4702="","","تراکنش بانکی")</f>
        <v>0</v>
      </c>
      <c r="D9391" s="38">
        <f>IF(Txn!$B4702="","",IF(Txn!$X4702="","",Txn!$X4702))</f>
        <v>0</v>
      </c>
      <c r="E9391" s="39">
        <f>IF($D9391="","",IFERROR(VLOOKUP($D9391,AcctTbl,2,0),""))</f>
        <v>0</v>
      </c>
      <c r="F9391" s="39">
        <f>IF($D9391="","",IFERROR(VLOOKUP($D9391,AcctTbl,3,0),""))</f>
        <v>0</v>
      </c>
      <c r="G9391" s="39">
        <f>IF(Txn!$B4702="","",Txn!$D4702)</f>
        <v>0</v>
      </c>
      <c r="H9391" s="38">
        <f>IF(Txn!$B4702="","",Txn!$E4702)</f>
        <v>0</v>
      </c>
      <c r="I9391" s="40">
        <f>IF(Txn!$B4702="",0,Txn!$O4702)</f>
        <v>0</v>
      </c>
      <c r="J9391" s="40">
        <f>IF(Txn!$B4702="",0,Txn!$P4702)</f>
        <v>0</v>
      </c>
      <c r="K9391" s="41">
        <f>IF($A9391="","",IFERROR(VALUE(MID($A9391,6,2)),""))</f>
        <v>0</v>
      </c>
      <c r="L9391" s="39">
        <f>IF(Txn!$K4702="","",Txn!$K4702)</f>
        <v>0</v>
      </c>
      <c r="N9391" s="42">
        <f>IF($D9391="",0,COUNTIF(BankAccts,$D9391))</f>
        <v>0</v>
      </c>
    </row>
    <row r="9392" spans="1:14">
      <c r="A9392" s="38">
        <f>IF(Txn!$B4702="","",Txn!$B4702)</f>
        <v>0</v>
      </c>
      <c r="B9392" s="38">
        <f>IF(Txn!$B4702="","",Txn!$C4702)</f>
        <v>0</v>
      </c>
      <c r="C9392" s="39">
        <f>IF(Txn!$B4702="","","تراکنش بانکی")</f>
        <v>0</v>
      </c>
      <c r="D9392" s="38">
        <f>IF(Txn!$B4702="","",IF(IF(Txn!$U4702="TRF",Txn!$Y4702,Txn!$Z4702)="","",IF(Txn!$U4702="TRF",Txn!$Y4702,Txn!$Z4702)))</f>
        <v>0</v>
      </c>
      <c r="E9392" s="39">
        <f>IF($D9392="","",IFERROR(VLOOKUP($D9392,AcctTbl,2,0),""))</f>
        <v>0</v>
      </c>
      <c r="F9392" s="39">
        <f>IF($D9392="","",IFERROR(VLOOKUP($D9392,AcctTbl,3,0),""))</f>
        <v>0</v>
      </c>
      <c r="G9392" s="39">
        <f>IF(Txn!$B4702="","",Txn!$D4702)</f>
        <v>0</v>
      </c>
      <c r="H9392" s="38">
        <f>IF(Txn!$B4702="","",Txn!$E4702)</f>
        <v>0</v>
      </c>
      <c r="I9392" s="40">
        <f>IF(Txn!$B4702="",0,Txn!$Q4702)</f>
        <v>0</v>
      </c>
      <c r="J9392" s="40">
        <f>IF(Txn!$B4702="",0,Txn!$R4702)</f>
        <v>0</v>
      </c>
      <c r="K9392" s="41">
        <f>IF($A9392="","",IFERROR(VALUE(MID($A9392,6,2)),""))</f>
        <v>0</v>
      </c>
      <c r="L9392" s="39">
        <f>IF(Txn!$K4702="","","طرف مقابل — "&amp;Txn!$K4702)</f>
        <v>0</v>
      </c>
      <c r="N9392" s="42">
        <f>IF($D9392="",0,COUNTIF(BankAccts,$D9392))</f>
        <v>0</v>
      </c>
    </row>
    <row r="9393" spans="1:14">
      <c r="A9393" s="38">
        <f>IF(Txn!$B4703="","",Txn!$B4703)</f>
        <v>0</v>
      </c>
      <c r="B9393" s="38">
        <f>IF(Txn!$B4703="","",Txn!$C4703)</f>
        <v>0</v>
      </c>
      <c r="C9393" s="39">
        <f>IF(Txn!$B4703="","","تراکنش بانکی")</f>
        <v>0</v>
      </c>
      <c r="D9393" s="38">
        <f>IF(Txn!$B4703="","",IF(Txn!$X4703="","",Txn!$X4703))</f>
        <v>0</v>
      </c>
      <c r="E9393" s="39">
        <f>IF($D9393="","",IFERROR(VLOOKUP($D9393,AcctTbl,2,0),""))</f>
        <v>0</v>
      </c>
      <c r="F9393" s="39">
        <f>IF($D9393="","",IFERROR(VLOOKUP($D9393,AcctTbl,3,0),""))</f>
        <v>0</v>
      </c>
      <c r="G9393" s="39">
        <f>IF(Txn!$B4703="","",Txn!$D4703)</f>
        <v>0</v>
      </c>
      <c r="H9393" s="38">
        <f>IF(Txn!$B4703="","",Txn!$E4703)</f>
        <v>0</v>
      </c>
      <c r="I9393" s="40">
        <f>IF(Txn!$B4703="",0,Txn!$O4703)</f>
        <v>0</v>
      </c>
      <c r="J9393" s="40">
        <f>IF(Txn!$B4703="",0,Txn!$P4703)</f>
        <v>0</v>
      </c>
      <c r="K9393" s="41">
        <f>IF($A9393="","",IFERROR(VALUE(MID($A9393,6,2)),""))</f>
        <v>0</v>
      </c>
      <c r="L9393" s="39">
        <f>IF(Txn!$K4703="","",Txn!$K4703)</f>
        <v>0</v>
      </c>
      <c r="N9393" s="42">
        <f>IF($D9393="",0,COUNTIF(BankAccts,$D9393))</f>
        <v>0</v>
      </c>
    </row>
    <row r="9394" spans="1:14">
      <c r="A9394" s="38">
        <f>IF(Txn!$B4703="","",Txn!$B4703)</f>
        <v>0</v>
      </c>
      <c r="B9394" s="38">
        <f>IF(Txn!$B4703="","",Txn!$C4703)</f>
        <v>0</v>
      </c>
      <c r="C9394" s="39">
        <f>IF(Txn!$B4703="","","تراکنش بانکی")</f>
        <v>0</v>
      </c>
      <c r="D9394" s="38">
        <f>IF(Txn!$B4703="","",IF(IF(Txn!$U4703="TRF",Txn!$Y4703,Txn!$Z4703)="","",IF(Txn!$U4703="TRF",Txn!$Y4703,Txn!$Z4703)))</f>
        <v>0</v>
      </c>
      <c r="E9394" s="39">
        <f>IF($D9394="","",IFERROR(VLOOKUP($D9394,AcctTbl,2,0),""))</f>
        <v>0</v>
      </c>
      <c r="F9394" s="39">
        <f>IF($D9394="","",IFERROR(VLOOKUP($D9394,AcctTbl,3,0),""))</f>
        <v>0</v>
      </c>
      <c r="G9394" s="39">
        <f>IF(Txn!$B4703="","",Txn!$D4703)</f>
        <v>0</v>
      </c>
      <c r="H9394" s="38">
        <f>IF(Txn!$B4703="","",Txn!$E4703)</f>
        <v>0</v>
      </c>
      <c r="I9394" s="40">
        <f>IF(Txn!$B4703="",0,Txn!$Q4703)</f>
        <v>0</v>
      </c>
      <c r="J9394" s="40">
        <f>IF(Txn!$B4703="",0,Txn!$R4703)</f>
        <v>0</v>
      </c>
      <c r="K9394" s="41">
        <f>IF($A9394="","",IFERROR(VALUE(MID($A9394,6,2)),""))</f>
        <v>0</v>
      </c>
      <c r="L9394" s="39">
        <f>IF(Txn!$K4703="","","طرف مقابل — "&amp;Txn!$K4703)</f>
        <v>0</v>
      </c>
      <c r="N9394" s="42">
        <f>IF($D9394="",0,COUNTIF(BankAccts,$D9394))</f>
        <v>0</v>
      </c>
    </row>
    <row r="9395" spans="1:14">
      <c r="A9395" s="38">
        <f>IF(Txn!$B4704="","",Txn!$B4704)</f>
        <v>0</v>
      </c>
      <c r="B9395" s="38">
        <f>IF(Txn!$B4704="","",Txn!$C4704)</f>
        <v>0</v>
      </c>
      <c r="C9395" s="39">
        <f>IF(Txn!$B4704="","","تراکنش بانکی")</f>
        <v>0</v>
      </c>
      <c r="D9395" s="38">
        <f>IF(Txn!$B4704="","",IF(Txn!$X4704="","",Txn!$X4704))</f>
        <v>0</v>
      </c>
      <c r="E9395" s="39">
        <f>IF($D9395="","",IFERROR(VLOOKUP($D9395,AcctTbl,2,0),""))</f>
        <v>0</v>
      </c>
      <c r="F9395" s="39">
        <f>IF($D9395="","",IFERROR(VLOOKUP($D9395,AcctTbl,3,0),""))</f>
        <v>0</v>
      </c>
      <c r="G9395" s="39">
        <f>IF(Txn!$B4704="","",Txn!$D4704)</f>
        <v>0</v>
      </c>
      <c r="H9395" s="38">
        <f>IF(Txn!$B4704="","",Txn!$E4704)</f>
        <v>0</v>
      </c>
      <c r="I9395" s="40">
        <f>IF(Txn!$B4704="",0,Txn!$O4704)</f>
        <v>0</v>
      </c>
      <c r="J9395" s="40">
        <f>IF(Txn!$B4704="",0,Txn!$P4704)</f>
        <v>0</v>
      </c>
      <c r="K9395" s="41">
        <f>IF($A9395="","",IFERROR(VALUE(MID($A9395,6,2)),""))</f>
        <v>0</v>
      </c>
      <c r="L9395" s="39">
        <f>IF(Txn!$K4704="","",Txn!$K4704)</f>
        <v>0</v>
      </c>
      <c r="N9395" s="42">
        <f>IF($D9395="",0,COUNTIF(BankAccts,$D9395))</f>
        <v>0</v>
      </c>
    </row>
    <row r="9396" spans="1:14">
      <c r="A9396" s="38">
        <f>IF(Txn!$B4704="","",Txn!$B4704)</f>
        <v>0</v>
      </c>
      <c r="B9396" s="38">
        <f>IF(Txn!$B4704="","",Txn!$C4704)</f>
        <v>0</v>
      </c>
      <c r="C9396" s="39">
        <f>IF(Txn!$B4704="","","تراکنش بانکی")</f>
        <v>0</v>
      </c>
      <c r="D9396" s="38">
        <f>IF(Txn!$B4704="","",IF(IF(Txn!$U4704="TRF",Txn!$Y4704,Txn!$Z4704)="","",IF(Txn!$U4704="TRF",Txn!$Y4704,Txn!$Z4704)))</f>
        <v>0</v>
      </c>
      <c r="E9396" s="39">
        <f>IF($D9396="","",IFERROR(VLOOKUP($D9396,AcctTbl,2,0),""))</f>
        <v>0</v>
      </c>
      <c r="F9396" s="39">
        <f>IF($D9396="","",IFERROR(VLOOKUP($D9396,AcctTbl,3,0),""))</f>
        <v>0</v>
      </c>
      <c r="G9396" s="39">
        <f>IF(Txn!$B4704="","",Txn!$D4704)</f>
        <v>0</v>
      </c>
      <c r="H9396" s="38">
        <f>IF(Txn!$B4704="","",Txn!$E4704)</f>
        <v>0</v>
      </c>
      <c r="I9396" s="40">
        <f>IF(Txn!$B4704="",0,Txn!$Q4704)</f>
        <v>0</v>
      </c>
      <c r="J9396" s="40">
        <f>IF(Txn!$B4704="",0,Txn!$R4704)</f>
        <v>0</v>
      </c>
      <c r="K9396" s="41">
        <f>IF($A9396="","",IFERROR(VALUE(MID($A9396,6,2)),""))</f>
        <v>0</v>
      </c>
      <c r="L9396" s="39">
        <f>IF(Txn!$K4704="","","طرف مقابل — "&amp;Txn!$K4704)</f>
        <v>0</v>
      </c>
      <c r="N9396" s="42">
        <f>IF($D9396="",0,COUNTIF(BankAccts,$D9396))</f>
        <v>0</v>
      </c>
    </row>
    <row r="9397" spans="1:14">
      <c r="A9397" s="38">
        <f>IF(Txn!$B4705="","",Txn!$B4705)</f>
        <v>0</v>
      </c>
      <c r="B9397" s="38">
        <f>IF(Txn!$B4705="","",Txn!$C4705)</f>
        <v>0</v>
      </c>
      <c r="C9397" s="39">
        <f>IF(Txn!$B4705="","","تراکنش بانکی")</f>
        <v>0</v>
      </c>
      <c r="D9397" s="38">
        <f>IF(Txn!$B4705="","",IF(Txn!$X4705="","",Txn!$X4705))</f>
        <v>0</v>
      </c>
      <c r="E9397" s="39">
        <f>IF($D9397="","",IFERROR(VLOOKUP($D9397,AcctTbl,2,0),""))</f>
        <v>0</v>
      </c>
      <c r="F9397" s="39">
        <f>IF($D9397="","",IFERROR(VLOOKUP($D9397,AcctTbl,3,0),""))</f>
        <v>0</v>
      </c>
      <c r="G9397" s="39">
        <f>IF(Txn!$B4705="","",Txn!$D4705)</f>
        <v>0</v>
      </c>
      <c r="H9397" s="38">
        <f>IF(Txn!$B4705="","",Txn!$E4705)</f>
        <v>0</v>
      </c>
      <c r="I9397" s="40">
        <f>IF(Txn!$B4705="",0,Txn!$O4705)</f>
        <v>0</v>
      </c>
      <c r="J9397" s="40">
        <f>IF(Txn!$B4705="",0,Txn!$P4705)</f>
        <v>0</v>
      </c>
      <c r="K9397" s="41">
        <f>IF($A9397="","",IFERROR(VALUE(MID($A9397,6,2)),""))</f>
        <v>0</v>
      </c>
      <c r="L9397" s="39">
        <f>IF(Txn!$K4705="","",Txn!$K4705)</f>
        <v>0</v>
      </c>
      <c r="N9397" s="42">
        <f>IF($D9397="",0,COUNTIF(BankAccts,$D9397))</f>
        <v>0</v>
      </c>
    </row>
    <row r="9398" spans="1:14">
      <c r="A9398" s="38">
        <f>IF(Txn!$B4705="","",Txn!$B4705)</f>
        <v>0</v>
      </c>
      <c r="B9398" s="38">
        <f>IF(Txn!$B4705="","",Txn!$C4705)</f>
        <v>0</v>
      </c>
      <c r="C9398" s="39">
        <f>IF(Txn!$B4705="","","تراکنش بانکی")</f>
        <v>0</v>
      </c>
      <c r="D9398" s="38">
        <f>IF(Txn!$B4705="","",IF(IF(Txn!$U4705="TRF",Txn!$Y4705,Txn!$Z4705)="","",IF(Txn!$U4705="TRF",Txn!$Y4705,Txn!$Z4705)))</f>
        <v>0</v>
      </c>
      <c r="E9398" s="39">
        <f>IF($D9398="","",IFERROR(VLOOKUP($D9398,AcctTbl,2,0),""))</f>
        <v>0</v>
      </c>
      <c r="F9398" s="39">
        <f>IF($D9398="","",IFERROR(VLOOKUP($D9398,AcctTbl,3,0),""))</f>
        <v>0</v>
      </c>
      <c r="G9398" s="39">
        <f>IF(Txn!$B4705="","",Txn!$D4705)</f>
        <v>0</v>
      </c>
      <c r="H9398" s="38">
        <f>IF(Txn!$B4705="","",Txn!$E4705)</f>
        <v>0</v>
      </c>
      <c r="I9398" s="40">
        <f>IF(Txn!$B4705="",0,Txn!$Q4705)</f>
        <v>0</v>
      </c>
      <c r="J9398" s="40">
        <f>IF(Txn!$B4705="",0,Txn!$R4705)</f>
        <v>0</v>
      </c>
      <c r="K9398" s="41">
        <f>IF($A9398="","",IFERROR(VALUE(MID($A9398,6,2)),""))</f>
        <v>0</v>
      </c>
      <c r="L9398" s="39">
        <f>IF(Txn!$K4705="","","طرف مقابل — "&amp;Txn!$K4705)</f>
        <v>0</v>
      </c>
      <c r="N9398" s="42">
        <f>IF($D9398="",0,COUNTIF(BankAccts,$D9398))</f>
        <v>0</v>
      </c>
    </row>
    <row r="9399" spans="1:14">
      <c r="A9399" s="38">
        <f>IF(Txn!$B4706="","",Txn!$B4706)</f>
        <v>0</v>
      </c>
      <c r="B9399" s="38">
        <f>IF(Txn!$B4706="","",Txn!$C4706)</f>
        <v>0</v>
      </c>
      <c r="C9399" s="39">
        <f>IF(Txn!$B4706="","","تراکنش بانکی")</f>
        <v>0</v>
      </c>
      <c r="D9399" s="38">
        <f>IF(Txn!$B4706="","",IF(Txn!$X4706="","",Txn!$X4706))</f>
        <v>0</v>
      </c>
      <c r="E9399" s="39">
        <f>IF($D9399="","",IFERROR(VLOOKUP($D9399,AcctTbl,2,0),""))</f>
        <v>0</v>
      </c>
      <c r="F9399" s="39">
        <f>IF($D9399="","",IFERROR(VLOOKUP($D9399,AcctTbl,3,0),""))</f>
        <v>0</v>
      </c>
      <c r="G9399" s="39">
        <f>IF(Txn!$B4706="","",Txn!$D4706)</f>
        <v>0</v>
      </c>
      <c r="H9399" s="38">
        <f>IF(Txn!$B4706="","",Txn!$E4706)</f>
        <v>0</v>
      </c>
      <c r="I9399" s="40">
        <f>IF(Txn!$B4706="",0,Txn!$O4706)</f>
        <v>0</v>
      </c>
      <c r="J9399" s="40">
        <f>IF(Txn!$B4706="",0,Txn!$P4706)</f>
        <v>0</v>
      </c>
      <c r="K9399" s="41">
        <f>IF($A9399="","",IFERROR(VALUE(MID($A9399,6,2)),""))</f>
        <v>0</v>
      </c>
      <c r="L9399" s="39">
        <f>IF(Txn!$K4706="","",Txn!$K4706)</f>
        <v>0</v>
      </c>
      <c r="N9399" s="42">
        <f>IF($D9399="",0,COUNTIF(BankAccts,$D9399))</f>
        <v>0</v>
      </c>
    </row>
    <row r="9400" spans="1:14">
      <c r="A9400" s="38">
        <f>IF(Txn!$B4706="","",Txn!$B4706)</f>
        <v>0</v>
      </c>
      <c r="B9400" s="38">
        <f>IF(Txn!$B4706="","",Txn!$C4706)</f>
        <v>0</v>
      </c>
      <c r="C9400" s="39">
        <f>IF(Txn!$B4706="","","تراکنش بانکی")</f>
        <v>0</v>
      </c>
      <c r="D9400" s="38">
        <f>IF(Txn!$B4706="","",IF(IF(Txn!$U4706="TRF",Txn!$Y4706,Txn!$Z4706)="","",IF(Txn!$U4706="TRF",Txn!$Y4706,Txn!$Z4706)))</f>
        <v>0</v>
      </c>
      <c r="E9400" s="39">
        <f>IF($D9400="","",IFERROR(VLOOKUP($D9400,AcctTbl,2,0),""))</f>
        <v>0</v>
      </c>
      <c r="F9400" s="39">
        <f>IF($D9400="","",IFERROR(VLOOKUP($D9400,AcctTbl,3,0),""))</f>
        <v>0</v>
      </c>
      <c r="G9400" s="39">
        <f>IF(Txn!$B4706="","",Txn!$D4706)</f>
        <v>0</v>
      </c>
      <c r="H9400" s="38">
        <f>IF(Txn!$B4706="","",Txn!$E4706)</f>
        <v>0</v>
      </c>
      <c r="I9400" s="40">
        <f>IF(Txn!$B4706="",0,Txn!$Q4706)</f>
        <v>0</v>
      </c>
      <c r="J9400" s="40">
        <f>IF(Txn!$B4706="",0,Txn!$R4706)</f>
        <v>0</v>
      </c>
      <c r="K9400" s="41">
        <f>IF($A9400="","",IFERROR(VALUE(MID($A9400,6,2)),""))</f>
        <v>0</v>
      </c>
      <c r="L9400" s="39">
        <f>IF(Txn!$K4706="","","طرف مقابل — "&amp;Txn!$K4706)</f>
        <v>0</v>
      </c>
      <c r="N9400" s="42">
        <f>IF($D9400="",0,COUNTIF(BankAccts,$D9400))</f>
        <v>0</v>
      </c>
    </row>
    <row r="9401" spans="1:14">
      <c r="A9401" s="38">
        <f>IF(Txn!$B4707="","",Txn!$B4707)</f>
        <v>0</v>
      </c>
      <c r="B9401" s="38">
        <f>IF(Txn!$B4707="","",Txn!$C4707)</f>
        <v>0</v>
      </c>
      <c r="C9401" s="39">
        <f>IF(Txn!$B4707="","","تراکنش بانکی")</f>
        <v>0</v>
      </c>
      <c r="D9401" s="38">
        <f>IF(Txn!$B4707="","",IF(Txn!$X4707="","",Txn!$X4707))</f>
        <v>0</v>
      </c>
      <c r="E9401" s="39">
        <f>IF($D9401="","",IFERROR(VLOOKUP($D9401,AcctTbl,2,0),""))</f>
        <v>0</v>
      </c>
      <c r="F9401" s="39">
        <f>IF($D9401="","",IFERROR(VLOOKUP($D9401,AcctTbl,3,0),""))</f>
        <v>0</v>
      </c>
      <c r="G9401" s="39">
        <f>IF(Txn!$B4707="","",Txn!$D4707)</f>
        <v>0</v>
      </c>
      <c r="H9401" s="38">
        <f>IF(Txn!$B4707="","",Txn!$E4707)</f>
        <v>0</v>
      </c>
      <c r="I9401" s="40">
        <f>IF(Txn!$B4707="",0,Txn!$O4707)</f>
        <v>0</v>
      </c>
      <c r="J9401" s="40">
        <f>IF(Txn!$B4707="",0,Txn!$P4707)</f>
        <v>0</v>
      </c>
      <c r="K9401" s="41">
        <f>IF($A9401="","",IFERROR(VALUE(MID($A9401,6,2)),""))</f>
        <v>0</v>
      </c>
      <c r="L9401" s="39">
        <f>IF(Txn!$K4707="","",Txn!$K4707)</f>
        <v>0</v>
      </c>
      <c r="N9401" s="42">
        <f>IF($D9401="",0,COUNTIF(BankAccts,$D9401))</f>
        <v>0</v>
      </c>
    </row>
    <row r="9402" spans="1:14">
      <c r="A9402" s="38">
        <f>IF(Txn!$B4707="","",Txn!$B4707)</f>
        <v>0</v>
      </c>
      <c r="B9402" s="38">
        <f>IF(Txn!$B4707="","",Txn!$C4707)</f>
        <v>0</v>
      </c>
      <c r="C9402" s="39">
        <f>IF(Txn!$B4707="","","تراکنش بانکی")</f>
        <v>0</v>
      </c>
      <c r="D9402" s="38">
        <f>IF(Txn!$B4707="","",IF(IF(Txn!$U4707="TRF",Txn!$Y4707,Txn!$Z4707)="","",IF(Txn!$U4707="TRF",Txn!$Y4707,Txn!$Z4707)))</f>
        <v>0</v>
      </c>
      <c r="E9402" s="39">
        <f>IF($D9402="","",IFERROR(VLOOKUP($D9402,AcctTbl,2,0),""))</f>
        <v>0</v>
      </c>
      <c r="F9402" s="39">
        <f>IF($D9402="","",IFERROR(VLOOKUP($D9402,AcctTbl,3,0),""))</f>
        <v>0</v>
      </c>
      <c r="G9402" s="39">
        <f>IF(Txn!$B4707="","",Txn!$D4707)</f>
        <v>0</v>
      </c>
      <c r="H9402" s="38">
        <f>IF(Txn!$B4707="","",Txn!$E4707)</f>
        <v>0</v>
      </c>
      <c r="I9402" s="40">
        <f>IF(Txn!$B4707="",0,Txn!$Q4707)</f>
        <v>0</v>
      </c>
      <c r="J9402" s="40">
        <f>IF(Txn!$B4707="",0,Txn!$R4707)</f>
        <v>0</v>
      </c>
      <c r="K9402" s="41">
        <f>IF($A9402="","",IFERROR(VALUE(MID($A9402,6,2)),""))</f>
        <v>0</v>
      </c>
      <c r="L9402" s="39">
        <f>IF(Txn!$K4707="","","طرف مقابل — "&amp;Txn!$K4707)</f>
        <v>0</v>
      </c>
      <c r="N9402" s="42">
        <f>IF($D9402="",0,COUNTIF(BankAccts,$D9402))</f>
        <v>0</v>
      </c>
    </row>
    <row r="9403" spans="1:14">
      <c r="A9403" s="38">
        <f>IF(Txn!$B4708="","",Txn!$B4708)</f>
        <v>0</v>
      </c>
      <c r="B9403" s="38">
        <f>IF(Txn!$B4708="","",Txn!$C4708)</f>
        <v>0</v>
      </c>
      <c r="C9403" s="39">
        <f>IF(Txn!$B4708="","","تراکنش بانکی")</f>
        <v>0</v>
      </c>
      <c r="D9403" s="38">
        <f>IF(Txn!$B4708="","",IF(Txn!$X4708="","",Txn!$X4708))</f>
        <v>0</v>
      </c>
      <c r="E9403" s="39">
        <f>IF($D9403="","",IFERROR(VLOOKUP($D9403,AcctTbl,2,0),""))</f>
        <v>0</v>
      </c>
      <c r="F9403" s="39">
        <f>IF($D9403="","",IFERROR(VLOOKUP($D9403,AcctTbl,3,0),""))</f>
        <v>0</v>
      </c>
      <c r="G9403" s="39">
        <f>IF(Txn!$B4708="","",Txn!$D4708)</f>
        <v>0</v>
      </c>
      <c r="H9403" s="38">
        <f>IF(Txn!$B4708="","",Txn!$E4708)</f>
        <v>0</v>
      </c>
      <c r="I9403" s="40">
        <f>IF(Txn!$B4708="",0,Txn!$O4708)</f>
        <v>0</v>
      </c>
      <c r="J9403" s="40">
        <f>IF(Txn!$B4708="",0,Txn!$P4708)</f>
        <v>0</v>
      </c>
      <c r="K9403" s="41">
        <f>IF($A9403="","",IFERROR(VALUE(MID($A9403,6,2)),""))</f>
        <v>0</v>
      </c>
      <c r="L9403" s="39">
        <f>IF(Txn!$K4708="","",Txn!$K4708)</f>
        <v>0</v>
      </c>
      <c r="N9403" s="42">
        <f>IF($D9403="",0,COUNTIF(BankAccts,$D9403))</f>
        <v>0</v>
      </c>
    </row>
    <row r="9404" spans="1:14">
      <c r="A9404" s="38">
        <f>IF(Txn!$B4708="","",Txn!$B4708)</f>
        <v>0</v>
      </c>
      <c r="B9404" s="38">
        <f>IF(Txn!$B4708="","",Txn!$C4708)</f>
        <v>0</v>
      </c>
      <c r="C9404" s="39">
        <f>IF(Txn!$B4708="","","تراکنش بانکی")</f>
        <v>0</v>
      </c>
      <c r="D9404" s="38">
        <f>IF(Txn!$B4708="","",IF(IF(Txn!$U4708="TRF",Txn!$Y4708,Txn!$Z4708)="","",IF(Txn!$U4708="TRF",Txn!$Y4708,Txn!$Z4708)))</f>
        <v>0</v>
      </c>
      <c r="E9404" s="39">
        <f>IF($D9404="","",IFERROR(VLOOKUP($D9404,AcctTbl,2,0),""))</f>
        <v>0</v>
      </c>
      <c r="F9404" s="39">
        <f>IF($D9404="","",IFERROR(VLOOKUP($D9404,AcctTbl,3,0),""))</f>
        <v>0</v>
      </c>
      <c r="G9404" s="39">
        <f>IF(Txn!$B4708="","",Txn!$D4708)</f>
        <v>0</v>
      </c>
      <c r="H9404" s="38">
        <f>IF(Txn!$B4708="","",Txn!$E4708)</f>
        <v>0</v>
      </c>
      <c r="I9404" s="40">
        <f>IF(Txn!$B4708="",0,Txn!$Q4708)</f>
        <v>0</v>
      </c>
      <c r="J9404" s="40">
        <f>IF(Txn!$B4708="",0,Txn!$R4708)</f>
        <v>0</v>
      </c>
      <c r="K9404" s="41">
        <f>IF($A9404="","",IFERROR(VALUE(MID($A9404,6,2)),""))</f>
        <v>0</v>
      </c>
      <c r="L9404" s="39">
        <f>IF(Txn!$K4708="","","طرف مقابل — "&amp;Txn!$K4708)</f>
        <v>0</v>
      </c>
      <c r="N9404" s="42">
        <f>IF($D9404="",0,COUNTIF(BankAccts,$D9404))</f>
        <v>0</v>
      </c>
    </row>
    <row r="9405" spans="1:14">
      <c r="A9405" s="38">
        <f>IF(Txn!$B4709="","",Txn!$B4709)</f>
        <v>0</v>
      </c>
      <c r="B9405" s="38">
        <f>IF(Txn!$B4709="","",Txn!$C4709)</f>
        <v>0</v>
      </c>
      <c r="C9405" s="39">
        <f>IF(Txn!$B4709="","","تراکنش بانکی")</f>
        <v>0</v>
      </c>
      <c r="D9405" s="38">
        <f>IF(Txn!$B4709="","",IF(Txn!$X4709="","",Txn!$X4709))</f>
        <v>0</v>
      </c>
      <c r="E9405" s="39">
        <f>IF($D9405="","",IFERROR(VLOOKUP($D9405,AcctTbl,2,0),""))</f>
        <v>0</v>
      </c>
      <c r="F9405" s="39">
        <f>IF($D9405="","",IFERROR(VLOOKUP($D9405,AcctTbl,3,0),""))</f>
        <v>0</v>
      </c>
      <c r="G9405" s="39">
        <f>IF(Txn!$B4709="","",Txn!$D4709)</f>
        <v>0</v>
      </c>
      <c r="H9405" s="38">
        <f>IF(Txn!$B4709="","",Txn!$E4709)</f>
        <v>0</v>
      </c>
      <c r="I9405" s="40">
        <f>IF(Txn!$B4709="",0,Txn!$O4709)</f>
        <v>0</v>
      </c>
      <c r="J9405" s="40">
        <f>IF(Txn!$B4709="",0,Txn!$P4709)</f>
        <v>0</v>
      </c>
      <c r="K9405" s="41">
        <f>IF($A9405="","",IFERROR(VALUE(MID($A9405,6,2)),""))</f>
        <v>0</v>
      </c>
      <c r="L9405" s="39">
        <f>IF(Txn!$K4709="","",Txn!$K4709)</f>
        <v>0</v>
      </c>
      <c r="N9405" s="42">
        <f>IF($D9405="",0,COUNTIF(BankAccts,$D9405))</f>
        <v>0</v>
      </c>
    </row>
    <row r="9406" spans="1:14">
      <c r="A9406" s="38">
        <f>IF(Txn!$B4709="","",Txn!$B4709)</f>
        <v>0</v>
      </c>
      <c r="B9406" s="38">
        <f>IF(Txn!$B4709="","",Txn!$C4709)</f>
        <v>0</v>
      </c>
      <c r="C9406" s="39">
        <f>IF(Txn!$B4709="","","تراکنش بانکی")</f>
        <v>0</v>
      </c>
      <c r="D9406" s="38">
        <f>IF(Txn!$B4709="","",IF(IF(Txn!$U4709="TRF",Txn!$Y4709,Txn!$Z4709)="","",IF(Txn!$U4709="TRF",Txn!$Y4709,Txn!$Z4709)))</f>
        <v>0</v>
      </c>
      <c r="E9406" s="39">
        <f>IF($D9406="","",IFERROR(VLOOKUP($D9406,AcctTbl,2,0),""))</f>
        <v>0</v>
      </c>
      <c r="F9406" s="39">
        <f>IF($D9406="","",IFERROR(VLOOKUP($D9406,AcctTbl,3,0),""))</f>
        <v>0</v>
      </c>
      <c r="G9406" s="39">
        <f>IF(Txn!$B4709="","",Txn!$D4709)</f>
        <v>0</v>
      </c>
      <c r="H9406" s="38">
        <f>IF(Txn!$B4709="","",Txn!$E4709)</f>
        <v>0</v>
      </c>
      <c r="I9406" s="40">
        <f>IF(Txn!$B4709="",0,Txn!$Q4709)</f>
        <v>0</v>
      </c>
      <c r="J9406" s="40">
        <f>IF(Txn!$B4709="",0,Txn!$R4709)</f>
        <v>0</v>
      </c>
      <c r="K9406" s="41">
        <f>IF($A9406="","",IFERROR(VALUE(MID($A9406,6,2)),""))</f>
        <v>0</v>
      </c>
      <c r="L9406" s="39">
        <f>IF(Txn!$K4709="","","طرف مقابل — "&amp;Txn!$K4709)</f>
        <v>0</v>
      </c>
      <c r="N9406" s="42">
        <f>IF($D9406="",0,COUNTIF(BankAccts,$D9406))</f>
        <v>0</v>
      </c>
    </row>
    <row r="9407" spans="1:14">
      <c r="A9407" s="38">
        <f>IF(Txn!$B4710="","",Txn!$B4710)</f>
        <v>0</v>
      </c>
      <c r="B9407" s="38">
        <f>IF(Txn!$B4710="","",Txn!$C4710)</f>
        <v>0</v>
      </c>
      <c r="C9407" s="39">
        <f>IF(Txn!$B4710="","","تراکنش بانکی")</f>
        <v>0</v>
      </c>
      <c r="D9407" s="38">
        <f>IF(Txn!$B4710="","",IF(Txn!$X4710="","",Txn!$X4710))</f>
        <v>0</v>
      </c>
      <c r="E9407" s="39">
        <f>IF($D9407="","",IFERROR(VLOOKUP($D9407,AcctTbl,2,0),""))</f>
        <v>0</v>
      </c>
      <c r="F9407" s="39">
        <f>IF($D9407="","",IFERROR(VLOOKUP($D9407,AcctTbl,3,0),""))</f>
        <v>0</v>
      </c>
      <c r="G9407" s="39">
        <f>IF(Txn!$B4710="","",Txn!$D4710)</f>
        <v>0</v>
      </c>
      <c r="H9407" s="38">
        <f>IF(Txn!$B4710="","",Txn!$E4710)</f>
        <v>0</v>
      </c>
      <c r="I9407" s="40">
        <f>IF(Txn!$B4710="",0,Txn!$O4710)</f>
        <v>0</v>
      </c>
      <c r="J9407" s="40">
        <f>IF(Txn!$B4710="",0,Txn!$P4710)</f>
        <v>0</v>
      </c>
      <c r="K9407" s="41">
        <f>IF($A9407="","",IFERROR(VALUE(MID($A9407,6,2)),""))</f>
        <v>0</v>
      </c>
      <c r="L9407" s="39">
        <f>IF(Txn!$K4710="","",Txn!$K4710)</f>
        <v>0</v>
      </c>
      <c r="N9407" s="42">
        <f>IF($D9407="",0,COUNTIF(BankAccts,$D9407))</f>
        <v>0</v>
      </c>
    </row>
    <row r="9408" spans="1:14">
      <c r="A9408" s="38">
        <f>IF(Txn!$B4710="","",Txn!$B4710)</f>
        <v>0</v>
      </c>
      <c r="B9408" s="38">
        <f>IF(Txn!$B4710="","",Txn!$C4710)</f>
        <v>0</v>
      </c>
      <c r="C9408" s="39">
        <f>IF(Txn!$B4710="","","تراکنش بانکی")</f>
        <v>0</v>
      </c>
      <c r="D9408" s="38">
        <f>IF(Txn!$B4710="","",IF(IF(Txn!$U4710="TRF",Txn!$Y4710,Txn!$Z4710)="","",IF(Txn!$U4710="TRF",Txn!$Y4710,Txn!$Z4710)))</f>
        <v>0</v>
      </c>
      <c r="E9408" s="39">
        <f>IF($D9408="","",IFERROR(VLOOKUP($D9408,AcctTbl,2,0),""))</f>
        <v>0</v>
      </c>
      <c r="F9408" s="39">
        <f>IF($D9408="","",IFERROR(VLOOKUP($D9408,AcctTbl,3,0),""))</f>
        <v>0</v>
      </c>
      <c r="G9408" s="39">
        <f>IF(Txn!$B4710="","",Txn!$D4710)</f>
        <v>0</v>
      </c>
      <c r="H9408" s="38">
        <f>IF(Txn!$B4710="","",Txn!$E4710)</f>
        <v>0</v>
      </c>
      <c r="I9408" s="40">
        <f>IF(Txn!$B4710="",0,Txn!$Q4710)</f>
        <v>0</v>
      </c>
      <c r="J9408" s="40">
        <f>IF(Txn!$B4710="",0,Txn!$R4710)</f>
        <v>0</v>
      </c>
      <c r="K9408" s="41">
        <f>IF($A9408="","",IFERROR(VALUE(MID($A9408,6,2)),""))</f>
        <v>0</v>
      </c>
      <c r="L9408" s="39">
        <f>IF(Txn!$K4710="","","طرف مقابل — "&amp;Txn!$K4710)</f>
        <v>0</v>
      </c>
      <c r="N9408" s="42">
        <f>IF($D9408="",0,COUNTIF(BankAccts,$D9408))</f>
        <v>0</v>
      </c>
    </row>
    <row r="9409" spans="1:14">
      <c r="A9409" s="38">
        <f>IF(Txn!$B4711="","",Txn!$B4711)</f>
        <v>0</v>
      </c>
      <c r="B9409" s="38">
        <f>IF(Txn!$B4711="","",Txn!$C4711)</f>
        <v>0</v>
      </c>
      <c r="C9409" s="39">
        <f>IF(Txn!$B4711="","","تراکنش بانکی")</f>
        <v>0</v>
      </c>
      <c r="D9409" s="38">
        <f>IF(Txn!$B4711="","",IF(Txn!$X4711="","",Txn!$X4711))</f>
        <v>0</v>
      </c>
      <c r="E9409" s="39">
        <f>IF($D9409="","",IFERROR(VLOOKUP($D9409,AcctTbl,2,0),""))</f>
        <v>0</v>
      </c>
      <c r="F9409" s="39">
        <f>IF($D9409="","",IFERROR(VLOOKUP($D9409,AcctTbl,3,0),""))</f>
        <v>0</v>
      </c>
      <c r="G9409" s="39">
        <f>IF(Txn!$B4711="","",Txn!$D4711)</f>
        <v>0</v>
      </c>
      <c r="H9409" s="38">
        <f>IF(Txn!$B4711="","",Txn!$E4711)</f>
        <v>0</v>
      </c>
      <c r="I9409" s="40">
        <f>IF(Txn!$B4711="",0,Txn!$O4711)</f>
        <v>0</v>
      </c>
      <c r="J9409" s="40">
        <f>IF(Txn!$B4711="",0,Txn!$P4711)</f>
        <v>0</v>
      </c>
      <c r="K9409" s="41">
        <f>IF($A9409="","",IFERROR(VALUE(MID($A9409,6,2)),""))</f>
        <v>0</v>
      </c>
      <c r="L9409" s="39">
        <f>IF(Txn!$K4711="","",Txn!$K4711)</f>
        <v>0</v>
      </c>
      <c r="N9409" s="42">
        <f>IF($D9409="",0,COUNTIF(BankAccts,$D9409))</f>
        <v>0</v>
      </c>
    </row>
    <row r="9410" spans="1:14">
      <c r="A9410" s="38">
        <f>IF(Txn!$B4711="","",Txn!$B4711)</f>
        <v>0</v>
      </c>
      <c r="B9410" s="38">
        <f>IF(Txn!$B4711="","",Txn!$C4711)</f>
        <v>0</v>
      </c>
      <c r="C9410" s="39">
        <f>IF(Txn!$B4711="","","تراکنش بانکی")</f>
        <v>0</v>
      </c>
      <c r="D9410" s="38">
        <f>IF(Txn!$B4711="","",IF(IF(Txn!$U4711="TRF",Txn!$Y4711,Txn!$Z4711)="","",IF(Txn!$U4711="TRF",Txn!$Y4711,Txn!$Z4711)))</f>
        <v>0</v>
      </c>
      <c r="E9410" s="39">
        <f>IF($D9410="","",IFERROR(VLOOKUP($D9410,AcctTbl,2,0),""))</f>
        <v>0</v>
      </c>
      <c r="F9410" s="39">
        <f>IF($D9410="","",IFERROR(VLOOKUP($D9410,AcctTbl,3,0),""))</f>
        <v>0</v>
      </c>
      <c r="G9410" s="39">
        <f>IF(Txn!$B4711="","",Txn!$D4711)</f>
        <v>0</v>
      </c>
      <c r="H9410" s="38">
        <f>IF(Txn!$B4711="","",Txn!$E4711)</f>
        <v>0</v>
      </c>
      <c r="I9410" s="40">
        <f>IF(Txn!$B4711="",0,Txn!$Q4711)</f>
        <v>0</v>
      </c>
      <c r="J9410" s="40">
        <f>IF(Txn!$B4711="",0,Txn!$R4711)</f>
        <v>0</v>
      </c>
      <c r="K9410" s="41">
        <f>IF($A9410="","",IFERROR(VALUE(MID($A9410,6,2)),""))</f>
        <v>0</v>
      </c>
      <c r="L9410" s="39">
        <f>IF(Txn!$K4711="","","طرف مقابل — "&amp;Txn!$K4711)</f>
        <v>0</v>
      </c>
      <c r="N9410" s="42">
        <f>IF($D9410="",0,COUNTIF(BankAccts,$D9410))</f>
        <v>0</v>
      </c>
    </row>
    <row r="9411" spans="1:14">
      <c r="A9411" s="38">
        <f>IF(Txn!$B4712="","",Txn!$B4712)</f>
        <v>0</v>
      </c>
      <c r="B9411" s="38">
        <f>IF(Txn!$B4712="","",Txn!$C4712)</f>
        <v>0</v>
      </c>
      <c r="C9411" s="39">
        <f>IF(Txn!$B4712="","","تراکنش بانکی")</f>
        <v>0</v>
      </c>
      <c r="D9411" s="38">
        <f>IF(Txn!$B4712="","",IF(Txn!$X4712="","",Txn!$X4712))</f>
        <v>0</v>
      </c>
      <c r="E9411" s="39">
        <f>IF($D9411="","",IFERROR(VLOOKUP($D9411,AcctTbl,2,0),""))</f>
        <v>0</v>
      </c>
      <c r="F9411" s="39">
        <f>IF($D9411="","",IFERROR(VLOOKUP($D9411,AcctTbl,3,0),""))</f>
        <v>0</v>
      </c>
      <c r="G9411" s="39">
        <f>IF(Txn!$B4712="","",Txn!$D4712)</f>
        <v>0</v>
      </c>
      <c r="H9411" s="38">
        <f>IF(Txn!$B4712="","",Txn!$E4712)</f>
        <v>0</v>
      </c>
      <c r="I9411" s="40">
        <f>IF(Txn!$B4712="",0,Txn!$O4712)</f>
        <v>0</v>
      </c>
      <c r="J9411" s="40">
        <f>IF(Txn!$B4712="",0,Txn!$P4712)</f>
        <v>0</v>
      </c>
      <c r="K9411" s="41">
        <f>IF($A9411="","",IFERROR(VALUE(MID($A9411,6,2)),""))</f>
        <v>0</v>
      </c>
      <c r="L9411" s="39">
        <f>IF(Txn!$K4712="","",Txn!$K4712)</f>
        <v>0</v>
      </c>
      <c r="N9411" s="42">
        <f>IF($D9411="",0,COUNTIF(BankAccts,$D9411))</f>
        <v>0</v>
      </c>
    </row>
    <row r="9412" spans="1:14">
      <c r="A9412" s="38">
        <f>IF(Txn!$B4712="","",Txn!$B4712)</f>
        <v>0</v>
      </c>
      <c r="B9412" s="38">
        <f>IF(Txn!$B4712="","",Txn!$C4712)</f>
        <v>0</v>
      </c>
      <c r="C9412" s="39">
        <f>IF(Txn!$B4712="","","تراکنش بانکی")</f>
        <v>0</v>
      </c>
      <c r="D9412" s="38">
        <f>IF(Txn!$B4712="","",IF(IF(Txn!$U4712="TRF",Txn!$Y4712,Txn!$Z4712)="","",IF(Txn!$U4712="TRF",Txn!$Y4712,Txn!$Z4712)))</f>
        <v>0</v>
      </c>
      <c r="E9412" s="39">
        <f>IF($D9412="","",IFERROR(VLOOKUP($D9412,AcctTbl,2,0),""))</f>
        <v>0</v>
      </c>
      <c r="F9412" s="39">
        <f>IF($D9412="","",IFERROR(VLOOKUP($D9412,AcctTbl,3,0),""))</f>
        <v>0</v>
      </c>
      <c r="G9412" s="39">
        <f>IF(Txn!$B4712="","",Txn!$D4712)</f>
        <v>0</v>
      </c>
      <c r="H9412" s="38">
        <f>IF(Txn!$B4712="","",Txn!$E4712)</f>
        <v>0</v>
      </c>
      <c r="I9412" s="40">
        <f>IF(Txn!$B4712="",0,Txn!$Q4712)</f>
        <v>0</v>
      </c>
      <c r="J9412" s="40">
        <f>IF(Txn!$B4712="",0,Txn!$R4712)</f>
        <v>0</v>
      </c>
      <c r="K9412" s="41">
        <f>IF($A9412="","",IFERROR(VALUE(MID($A9412,6,2)),""))</f>
        <v>0</v>
      </c>
      <c r="L9412" s="39">
        <f>IF(Txn!$K4712="","","طرف مقابل — "&amp;Txn!$K4712)</f>
        <v>0</v>
      </c>
      <c r="N9412" s="42">
        <f>IF($D9412="",0,COUNTIF(BankAccts,$D9412))</f>
        <v>0</v>
      </c>
    </row>
    <row r="9413" spans="1:14">
      <c r="A9413" s="38">
        <f>IF(Txn!$B4713="","",Txn!$B4713)</f>
        <v>0</v>
      </c>
      <c r="B9413" s="38">
        <f>IF(Txn!$B4713="","",Txn!$C4713)</f>
        <v>0</v>
      </c>
      <c r="C9413" s="39">
        <f>IF(Txn!$B4713="","","تراکنش بانکی")</f>
        <v>0</v>
      </c>
      <c r="D9413" s="38">
        <f>IF(Txn!$B4713="","",IF(Txn!$X4713="","",Txn!$X4713))</f>
        <v>0</v>
      </c>
      <c r="E9413" s="39">
        <f>IF($D9413="","",IFERROR(VLOOKUP($D9413,AcctTbl,2,0),""))</f>
        <v>0</v>
      </c>
      <c r="F9413" s="39">
        <f>IF($D9413="","",IFERROR(VLOOKUP($D9413,AcctTbl,3,0),""))</f>
        <v>0</v>
      </c>
      <c r="G9413" s="39">
        <f>IF(Txn!$B4713="","",Txn!$D4713)</f>
        <v>0</v>
      </c>
      <c r="H9413" s="38">
        <f>IF(Txn!$B4713="","",Txn!$E4713)</f>
        <v>0</v>
      </c>
      <c r="I9413" s="40">
        <f>IF(Txn!$B4713="",0,Txn!$O4713)</f>
        <v>0</v>
      </c>
      <c r="J9413" s="40">
        <f>IF(Txn!$B4713="",0,Txn!$P4713)</f>
        <v>0</v>
      </c>
      <c r="K9413" s="41">
        <f>IF($A9413="","",IFERROR(VALUE(MID($A9413,6,2)),""))</f>
        <v>0</v>
      </c>
      <c r="L9413" s="39">
        <f>IF(Txn!$K4713="","",Txn!$K4713)</f>
        <v>0</v>
      </c>
      <c r="N9413" s="42">
        <f>IF($D9413="",0,COUNTIF(BankAccts,$D9413))</f>
        <v>0</v>
      </c>
    </row>
    <row r="9414" spans="1:14">
      <c r="A9414" s="38">
        <f>IF(Txn!$B4713="","",Txn!$B4713)</f>
        <v>0</v>
      </c>
      <c r="B9414" s="38">
        <f>IF(Txn!$B4713="","",Txn!$C4713)</f>
        <v>0</v>
      </c>
      <c r="C9414" s="39">
        <f>IF(Txn!$B4713="","","تراکنش بانکی")</f>
        <v>0</v>
      </c>
      <c r="D9414" s="38">
        <f>IF(Txn!$B4713="","",IF(IF(Txn!$U4713="TRF",Txn!$Y4713,Txn!$Z4713)="","",IF(Txn!$U4713="TRF",Txn!$Y4713,Txn!$Z4713)))</f>
        <v>0</v>
      </c>
      <c r="E9414" s="39">
        <f>IF($D9414="","",IFERROR(VLOOKUP($D9414,AcctTbl,2,0),""))</f>
        <v>0</v>
      </c>
      <c r="F9414" s="39">
        <f>IF($D9414="","",IFERROR(VLOOKUP($D9414,AcctTbl,3,0),""))</f>
        <v>0</v>
      </c>
      <c r="G9414" s="39">
        <f>IF(Txn!$B4713="","",Txn!$D4713)</f>
        <v>0</v>
      </c>
      <c r="H9414" s="38">
        <f>IF(Txn!$B4713="","",Txn!$E4713)</f>
        <v>0</v>
      </c>
      <c r="I9414" s="40">
        <f>IF(Txn!$B4713="",0,Txn!$Q4713)</f>
        <v>0</v>
      </c>
      <c r="J9414" s="40">
        <f>IF(Txn!$B4713="",0,Txn!$R4713)</f>
        <v>0</v>
      </c>
      <c r="K9414" s="41">
        <f>IF($A9414="","",IFERROR(VALUE(MID($A9414,6,2)),""))</f>
        <v>0</v>
      </c>
      <c r="L9414" s="39">
        <f>IF(Txn!$K4713="","","طرف مقابل — "&amp;Txn!$K4713)</f>
        <v>0</v>
      </c>
      <c r="N9414" s="42">
        <f>IF($D9414="",0,COUNTIF(BankAccts,$D9414))</f>
        <v>0</v>
      </c>
    </row>
    <row r="9415" spans="1:14">
      <c r="A9415" s="38">
        <f>IF(Txn!$B4714="","",Txn!$B4714)</f>
        <v>0</v>
      </c>
      <c r="B9415" s="38">
        <f>IF(Txn!$B4714="","",Txn!$C4714)</f>
        <v>0</v>
      </c>
      <c r="C9415" s="39">
        <f>IF(Txn!$B4714="","","تراکنش بانکی")</f>
        <v>0</v>
      </c>
      <c r="D9415" s="38">
        <f>IF(Txn!$B4714="","",IF(Txn!$X4714="","",Txn!$X4714))</f>
        <v>0</v>
      </c>
      <c r="E9415" s="39">
        <f>IF($D9415="","",IFERROR(VLOOKUP($D9415,AcctTbl,2,0),""))</f>
        <v>0</v>
      </c>
      <c r="F9415" s="39">
        <f>IF($D9415="","",IFERROR(VLOOKUP($D9415,AcctTbl,3,0),""))</f>
        <v>0</v>
      </c>
      <c r="G9415" s="39">
        <f>IF(Txn!$B4714="","",Txn!$D4714)</f>
        <v>0</v>
      </c>
      <c r="H9415" s="38">
        <f>IF(Txn!$B4714="","",Txn!$E4714)</f>
        <v>0</v>
      </c>
      <c r="I9415" s="40">
        <f>IF(Txn!$B4714="",0,Txn!$O4714)</f>
        <v>0</v>
      </c>
      <c r="J9415" s="40">
        <f>IF(Txn!$B4714="",0,Txn!$P4714)</f>
        <v>0</v>
      </c>
      <c r="K9415" s="41">
        <f>IF($A9415="","",IFERROR(VALUE(MID($A9415,6,2)),""))</f>
        <v>0</v>
      </c>
      <c r="L9415" s="39">
        <f>IF(Txn!$K4714="","",Txn!$K4714)</f>
        <v>0</v>
      </c>
      <c r="N9415" s="42">
        <f>IF($D9415="",0,COUNTIF(BankAccts,$D9415))</f>
        <v>0</v>
      </c>
    </row>
    <row r="9416" spans="1:14">
      <c r="A9416" s="38">
        <f>IF(Txn!$B4714="","",Txn!$B4714)</f>
        <v>0</v>
      </c>
      <c r="B9416" s="38">
        <f>IF(Txn!$B4714="","",Txn!$C4714)</f>
        <v>0</v>
      </c>
      <c r="C9416" s="39">
        <f>IF(Txn!$B4714="","","تراکنش بانکی")</f>
        <v>0</v>
      </c>
      <c r="D9416" s="38">
        <f>IF(Txn!$B4714="","",IF(IF(Txn!$U4714="TRF",Txn!$Y4714,Txn!$Z4714)="","",IF(Txn!$U4714="TRF",Txn!$Y4714,Txn!$Z4714)))</f>
        <v>0</v>
      </c>
      <c r="E9416" s="39">
        <f>IF($D9416="","",IFERROR(VLOOKUP($D9416,AcctTbl,2,0),""))</f>
        <v>0</v>
      </c>
      <c r="F9416" s="39">
        <f>IF($D9416="","",IFERROR(VLOOKUP($D9416,AcctTbl,3,0),""))</f>
        <v>0</v>
      </c>
      <c r="G9416" s="39">
        <f>IF(Txn!$B4714="","",Txn!$D4714)</f>
        <v>0</v>
      </c>
      <c r="H9416" s="38">
        <f>IF(Txn!$B4714="","",Txn!$E4714)</f>
        <v>0</v>
      </c>
      <c r="I9416" s="40">
        <f>IF(Txn!$B4714="",0,Txn!$Q4714)</f>
        <v>0</v>
      </c>
      <c r="J9416" s="40">
        <f>IF(Txn!$B4714="",0,Txn!$R4714)</f>
        <v>0</v>
      </c>
      <c r="K9416" s="41">
        <f>IF($A9416="","",IFERROR(VALUE(MID($A9416,6,2)),""))</f>
        <v>0</v>
      </c>
      <c r="L9416" s="39">
        <f>IF(Txn!$K4714="","","طرف مقابل — "&amp;Txn!$K4714)</f>
        <v>0</v>
      </c>
      <c r="N9416" s="42">
        <f>IF($D9416="",0,COUNTIF(BankAccts,$D9416))</f>
        <v>0</v>
      </c>
    </row>
    <row r="9417" spans="1:14">
      <c r="A9417" s="38">
        <f>IF(Txn!$B4715="","",Txn!$B4715)</f>
        <v>0</v>
      </c>
      <c r="B9417" s="38">
        <f>IF(Txn!$B4715="","",Txn!$C4715)</f>
        <v>0</v>
      </c>
      <c r="C9417" s="39">
        <f>IF(Txn!$B4715="","","تراکنش بانکی")</f>
        <v>0</v>
      </c>
      <c r="D9417" s="38">
        <f>IF(Txn!$B4715="","",IF(Txn!$X4715="","",Txn!$X4715))</f>
        <v>0</v>
      </c>
      <c r="E9417" s="39">
        <f>IF($D9417="","",IFERROR(VLOOKUP($D9417,AcctTbl,2,0),""))</f>
        <v>0</v>
      </c>
      <c r="F9417" s="39">
        <f>IF($D9417="","",IFERROR(VLOOKUP($D9417,AcctTbl,3,0),""))</f>
        <v>0</v>
      </c>
      <c r="G9417" s="39">
        <f>IF(Txn!$B4715="","",Txn!$D4715)</f>
        <v>0</v>
      </c>
      <c r="H9417" s="38">
        <f>IF(Txn!$B4715="","",Txn!$E4715)</f>
        <v>0</v>
      </c>
      <c r="I9417" s="40">
        <f>IF(Txn!$B4715="",0,Txn!$O4715)</f>
        <v>0</v>
      </c>
      <c r="J9417" s="40">
        <f>IF(Txn!$B4715="",0,Txn!$P4715)</f>
        <v>0</v>
      </c>
      <c r="K9417" s="41">
        <f>IF($A9417="","",IFERROR(VALUE(MID($A9417,6,2)),""))</f>
        <v>0</v>
      </c>
      <c r="L9417" s="39">
        <f>IF(Txn!$K4715="","",Txn!$K4715)</f>
        <v>0</v>
      </c>
      <c r="N9417" s="42">
        <f>IF($D9417="",0,COUNTIF(BankAccts,$D9417))</f>
        <v>0</v>
      </c>
    </row>
    <row r="9418" spans="1:14">
      <c r="A9418" s="38">
        <f>IF(Txn!$B4715="","",Txn!$B4715)</f>
        <v>0</v>
      </c>
      <c r="B9418" s="38">
        <f>IF(Txn!$B4715="","",Txn!$C4715)</f>
        <v>0</v>
      </c>
      <c r="C9418" s="39">
        <f>IF(Txn!$B4715="","","تراکنش بانکی")</f>
        <v>0</v>
      </c>
      <c r="D9418" s="38">
        <f>IF(Txn!$B4715="","",IF(IF(Txn!$U4715="TRF",Txn!$Y4715,Txn!$Z4715)="","",IF(Txn!$U4715="TRF",Txn!$Y4715,Txn!$Z4715)))</f>
        <v>0</v>
      </c>
      <c r="E9418" s="39">
        <f>IF($D9418="","",IFERROR(VLOOKUP($D9418,AcctTbl,2,0),""))</f>
        <v>0</v>
      </c>
      <c r="F9418" s="39">
        <f>IF($D9418="","",IFERROR(VLOOKUP($D9418,AcctTbl,3,0),""))</f>
        <v>0</v>
      </c>
      <c r="G9418" s="39">
        <f>IF(Txn!$B4715="","",Txn!$D4715)</f>
        <v>0</v>
      </c>
      <c r="H9418" s="38">
        <f>IF(Txn!$B4715="","",Txn!$E4715)</f>
        <v>0</v>
      </c>
      <c r="I9418" s="40">
        <f>IF(Txn!$B4715="",0,Txn!$Q4715)</f>
        <v>0</v>
      </c>
      <c r="J9418" s="40">
        <f>IF(Txn!$B4715="",0,Txn!$R4715)</f>
        <v>0</v>
      </c>
      <c r="K9418" s="41">
        <f>IF($A9418="","",IFERROR(VALUE(MID($A9418,6,2)),""))</f>
        <v>0</v>
      </c>
      <c r="L9418" s="39">
        <f>IF(Txn!$K4715="","","طرف مقابل — "&amp;Txn!$K4715)</f>
        <v>0</v>
      </c>
      <c r="N9418" s="42">
        <f>IF($D9418="",0,COUNTIF(BankAccts,$D9418))</f>
        <v>0</v>
      </c>
    </row>
    <row r="9419" spans="1:14">
      <c r="A9419" s="38">
        <f>IF(Txn!$B4716="","",Txn!$B4716)</f>
        <v>0</v>
      </c>
      <c r="B9419" s="38">
        <f>IF(Txn!$B4716="","",Txn!$C4716)</f>
        <v>0</v>
      </c>
      <c r="C9419" s="39">
        <f>IF(Txn!$B4716="","","تراکنش بانکی")</f>
        <v>0</v>
      </c>
      <c r="D9419" s="38">
        <f>IF(Txn!$B4716="","",IF(Txn!$X4716="","",Txn!$X4716))</f>
        <v>0</v>
      </c>
      <c r="E9419" s="39">
        <f>IF($D9419="","",IFERROR(VLOOKUP($D9419,AcctTbl,2,0),""))</f>
        <v>0</v>
      </c>
      <c r="F9419" s="39">
        <f>IF($D9419="","",IFERROR(VLOOKUP($D9419,AcctTbl,3,0),""))</f>
        <v>0</v>
      </c>
      <c r="G9419" s="39">
        <f>IF(Txn!$B4716="","",Txn!$D4716)</f>
        <v>0</v>
      </c>
      <c r="H9419" s="38">
        <f>IF(Txn!$B4716="","",Txn!$E4716)</f>
        <v>0</v>
      </c>
      <c r="I9419" s="40">
        <f>IF(Txn!$B4716="",0,Txn!$O4716)</f>
        <v>0</v>
      </c>
      <c r="J9419" s="40">
        <f>IF(Txn!$B4716="",0,Txn!$P4716)</f>
        <v>0</v>
      </c>
      <c r="K9419" s="41">
        <f>IF($A9419="","",IFERROR(VALUE(MID($A9419,6,2)),""))</f>
        <v>0</v>
      </c>
      <c r="L9419" s="39">
        <f>IF(Txn!$K4716="","",Txn!$K4716)</f>
        <v>0</v>
      </c>
      <c r="N9419" s="42">
        <f>IF($D9419="",0,COUNTIF(BankAccts,$D9419))</f>
        <v>0</v>
      </c>
    </row>
    <row r="9420" spans="1:14">
      <c r="A9420" s="38">
        <f>IF(Txn!$B4716="","",Txn!$B4716)</f>
        <v>0</v>
      </c>
      <c r="B9420" s="38">
        <f>IF(Txn!$B4716="","",Txn!$C4716)</f>
        <v>0</v>
      </c>
      <c r="C9420" s="39">
        <f>IF(Txn!$B4716="","","تراکنش بانکی")</f>
        <v>0</v>
      </c>
      <c r="D9420" s="38">
        <f>IF(Txn!$B4716="","",IF(IF(Txn!$U4716="TRF",Txn!$Y4716,Txn!$Z4716)="","",IF(Txn!$U4716="TRF",Txn!$Y4716,Txn!$Z4716)))</f>
        <v>0</v>
      </c>
      <c r="E9420" s="39">
        <f>IF($D9420="","",IFERROR(VLOOKUP($D9420,AcctTbl,2,0),""))</f>
        <v>0</v>
      </c>
      <c r="F9420" s="39">
        <f>IF($D9420="","",IFERROR(VLOOKUP($D9420,AcctTbl,3,0),""))</f>
        <v>0</v>
      </c>
      <c r="G9420" s="39">
        <f>IF(Txn!$B4716="","",Txn!$D4716)</f>
        <v>0</v>
      </c>
      <c r="H9420" s="38">
        <f>IF(Txn!$B4716="","",Txn!$E4716)</f>
        <v>0</v>
      </c>
      <c r="I9420" s="40">
        <f>IF(Txn!$B4716="",0,Txn!$Q4716)</f>
        <v>0</v>
      </c>
      <c r="J9420" s="40">
        <f>IF(Txn!$B4716="",0,Txn!$R4716)</f>
        <v>0</v>
      </c>
      <c r="K9420" s="41">
        <f>IF($A9420="","",IFERROR(VALUE(MID($A9420,6,2)),""))</f>
        <v>0</v>
      </c>
      <c r="L9420" s="39">
        <f>IF(Txn!$K4716="","","طرف مقابل — "&amp;Txn!$K4716)</f>
        <v>0</v>
      </c>
      <c r="N9420" s="42">
        <f>IF($D9420="",0,COUNTIF(BankAccts,$D9420))</f>
        <v>0</v>
      </c>
    </row>
    <row r="9421" spans="1:14">
      <c r="A9421" s="38">
        <f>IF(Txn!$B4717="","",Txn!$B4717)</f>
        <v>0</v>
      </c>
      <c r="B9421" s="38">
        <f>IF(Txn!$B4717="","",Txn!$C4717)</f>
        <v>0</v>
      </c>
      <c r="C9421" s="39">
        <f>IF(Txn!$B4717="","","تراکنش بانکی")</f>
        <v>0</v>
      </c>
      <c r="D9421" s="38">
        <f>IF(Txn!$B4717="","",IF(Txn!$X4717="","",Txn!$X4717))</f>
        <v>0</v>
      </c>
      <c r="E9421" s="39">
        <f>IF($D9421="","",IFERROR(VLOOKUP($D9421,AcctTbl,2,0),""))</f>
        <v>0</v>
      </c>
      <c r="F9421" s="39">
        <f>IF($D9421="","",IFERROR(VLOOKUP($D9421,AcctTbl,3,0),""))</f>
        <v>0</v>
      </c>
      <c r="G9421" s="39">
        <f>IF(Txn!$B4717="","",Txn!$D4717)</f>
        <v>0</v>
      </c>
      <c r="H9421" s="38">
        <f>IF(Txn!$B4717="","",Txn!$E4717)</f>
        <v>0</v>
      </c>
      <c r="I9421" s="40">
        <f>IF(Txn!$B4717="",0,Txn!$O4717)</f>
        <v>0</v>
      </c>
      <c r="J9421" s="40">
        <f>IF(Txn!$B4717="",0,Txn!$P4717)</f>
        <v>0</v>
      </c>
      <c r="K9421" s="41">
        <f>IF($A9421="","",IFERROR(VALUE(MID($A9421,6,2)),""))</f>
        <v>0</v>
      </c>
      <c r="L9421" s="39">
        <f>IF(Txn!$K4717="","",Txn!$K4717)</f>
        <v>0</v>
      </c>
      <c r="N9421" s="42">
        <f>IF($D9421="",0,COUNTIF(BankAccts,$D9421))</f>
        <v>0</v>
      </c>
    </row>
    <row r="9422" spans="1:14">
      <c r="A9422" s="38">
        <f>IF(Txn!$B4717="","",Txn!$B4717)</f>
        <v>0</v>
      </c>
      <c r="B9422" s="38">
        <f>IF(Txn!$B4717="","",Txn!$C4717)</f>
        <v>0</v>
      </c>
      <c r="C9422" s="39">
        <f>IF(Txn!$B4717="","","تراکنش بانکی")</f>
        <v>0</v>
      </c>
      <c r="D9422" s="38">
        <f>IF(Txn!$B4717="","",IF(IF(Txn!$U4717="TRF",Txn!$Y4717,Txn!$Z4717)="","",IF(Txn!$U4717="TRF",Txn!$Y4717,Txn!$Z4717)))</f>
        <v>0</v>
      </c>
      <c r="E9422" s="39">
        <f>IF($D9422="","",IFERROR(VLOOKUP($D9422,AcctTbl,2,0),""))</f>
        <v>0</v>
      </c>
      <c r="F9422" s="39">
        <f>IF($D9422="","",IFERROR(VLOOKUP($D9422,AcctTbl,3,0),""))</f>
        <v>0</v>
      </c>
      <c r="G9422" s="39">
        <f>IF(Txn!$B4717="","",Txn!$D4717)</f>
        <v>0</v>
      </c>
      <c r="H9422" s="38">
        <f>IF(Txn!$B4717="","",Txn!$E4717)</f>
        <v>0</v>
      </c>
      <c r="I9422" s="40">
        <f>IF(Txn!$B4717="",0,Txn!$Q4717)</f>
        <v>0</v>
      </c>
      <c r="J9422" s="40">
        <f>IF(Txn!$B4717="",0,Txn!$R4717)</f>
        <v>0</v>
      </c>
      <c r="K9422" s="41">
        <f>IF($A9422="","",IFERROR(VALUE(MID($A9422,6,2)),""))</f>
        <v>0</v>
      </c>
      <c r="L9422" s="39">
        <f>IF(Txn!$K4717="","","طرف مقابل — "&amp;Txn!$K4717)</f>
        <v>0</v>
      </c>
      <c r="N9422" s="42">
        <f>IF($D9422="",0,COUNTIF(BankAccts,$D9422))</f>
        <v>0</v>
      </c>
    </row>
    <row r="9423" spans="1:14">
      <c r="A9423" s="38">
        <f>IF(Txn!$B4718="","",Txn!$B4718)</f>
        <v>0</v>
      </c>
      <c r="B9423" s="38">
        <f>IF(Txn!$B4718="","",Txn!$C4718)</f>
        <v>0</v>
      </c>
      <c r="C9423" s="39">
        <f>IF(Txn!$B4718="","","تراکنش بانکی")</f>
        <v>0</v>
      </c>
      <c r="D9423" s="38">
        <f>IF(Txn!$B4718="","",IF(Txn!$X4718="","",Txn!$X4718))</f>
        <v>0</v>
      </c>
      <c r="E9423" s="39">
        <f>IF($D9423="","",IFERROR(VLOOKUP($D9423,AcctTbl,2,0),""))</f>
        <v>0</v>
      </c>
      <c r="F9423" s="39">
        <f>IF($D9423="","",IFERROR(VLOOKUP($D9423,AcctTbl,3,0),""))</f>
        <v>0</v>
      </c>
      <c r="G9423" s="39">
        <f>IF(Txn!$B4718="","",Txn!$D4718)</f>
        <v>0</v>
      </c>
      <c r="H9423" s="38">
        <f>IF(Txn!$B4718="","",Txn!$E4718)</f>
        <v>0</v>
      </c>
      <c r="I9423" s="40">
        <f>IF(Txn!$B4718="",0,Txn!$O4718)</f>
        <v>0</v>
      </c>
      <c r="J9423" s="40">
        <f>IF(Txn!$B4718="",0,Txn!$P4718)</f>
        <v>0</v>
      </c>
      <c r="K9423" s="41">
        <f>IF($A9423="","",IFERROR(VALUE(MID($A9423,6,2)),""))</f>
        <v>0</v>
      </c>
      <c r="L9423" s="39">
        <f>IF(Txn!$K4718="","",Txn!$K4718)</f>
        <v>0</v>
      </c>
      <c r="N9423" s="42">
        <f>IF($D9423="",0,COUNTIF(BankAccts,$D9423))</f>
        <v>0</v>
      </c>
    </row>
    <row r="9424" spans="1:14">
      <c r="A9424" s="38">
        <f>IF(Txn!$B4718="","",Txn!$B4718)</f>
        <v>0</v>
      </c>
      <c r="B9424" s="38">
        <f>IF(Txn!$B4718="","",Txn!$C4718)</f>
        <v>0</v>
      </c>
      <c r="C9424" s="39">
        <f>IF(Txn!$B4718="","","تراکنش بانکی")</f>
        <v>0</v>
      </c>
      <c r="D9424" s="38">
        <f>IF(Txn!$B4718="","",IF(IF(Txn!$U4718="TRF",Txn!$Y4718,Txn!$Z4718)="","",IF(Txn!$U4718="TRF",Txn!$Y4718,Txn!$Z4718)))</f>
        <v>0</v>
      </c>
      <c r="E9424" s="39">
        <f>IF($D9424="","",IFERROR(VLOOKUP($D9424,AcctTbl,2,0),""))</f>
        <v>0</v>
      </c>
      <c r="F9424" s="39">
        <f>IF($D9424="","",IFERROR(VLOOKUP($D9424,AcctTbl,3,0),""))</f>
        <v>0</v>
      </c>
      <c r="G9424" s="39">
        <f>IF(Txn!$B4718="","",Txn!$D4718)</f>
        <v>0</v>
      </c>
      <c r="H9424" s="38">
        <f>IF(Txn!$B4718="","",Txn!$E4718)</f>
        <v>0</v>
      </c>
      <c r="I9424" s="40">
        <f>IF(Txn!$B4718="",0,Txn!$Q4718)</f>
        <v>0</v>
      </c>
      <c r="J9424" s="40">
        <f>IF(Txn!$B4718="",0,Txn!$R4718)</f>
        <v>0</v>
      </c>
      <c r="K9424" s="41">
        <f>IF($A9424="","",IFERROR(VALUE(MID($A9424,6,2)),""))</f>
        <v>0</v>
      </c>
      <c r="L9424" s="39">
        <f>IF(Txn!$K4718="","","طرف مقابل — "&amp;Txn!$K4718)</f>
        <v>0</v>
      </c>
      <c r="N9424" s="42">
        <f>IF($D9424="",0,COUNTIF(BankAccts,$D9424))</f>
        <v>0</v>
      </c>
    </row>
    <row r="9425" spans="1:14">
      <c r="A9425" s="38">
        <f>IF(Txn!$B4719="","",Txn!$B4719)</f>
        <v>0</v>
      </c>
      <c r="B9425" s="38">
        <f>IF(Txn!$B4719="","",Txn!$C4719)</f>
        <v>0</v>
      </c>
      <c r="C9425" s="39">
        <f>IF(Txn!$B4719="","","تراکنش بانکی")</f>
        <v>0</v>
      </c>
      <c r="D9425" s="38">
        <f>IF(Txn!$B4719="","",IF(Txn!$X4719="","",Txn!$X4719))</f>
        <v>0</v>
      </c>
      <c r="E9425" s="39">
        <f>IF($D9425="","",IFERROR(VLOOKUP($D9425,AcctTbl,2,0),""))</f>
        <v>0</v>
      </c>
      <c r="F9425" s="39">
        <f>IF($D9425="","",IFERROR(VLOOKUP($D9425,AcctTbl,3,0),""))</f>
        <v>0</v>
      </c>
      <c r="G9425" s="39">
        <f>IF(Txn!$B4719="","",Txn!$D4719)</f>
        <v>0</v>
      </c>
      <c r="H9425" s="38">
        <f>IF(Txn!$B4719="","",Txn!$E4719)</f>
        <v>0</v>
      </c>
      <c r="I9425" s="40">
        <f>IF(Txn!$B4719="",0,Txn!$O4719)</f>
        <v>0</v>
      </c>
      <c r="J9425" s="40">
        <f>IF(Txn!$B4719="",0,Txn!$P4719)</f>
        <v>0</v>
      </c>
      <c r="K9425" s="41">
        <f>IF($A9425="","",IFERROR(VALUE(MID($A9425,6,2)),""))</f>
        <v>0</v>
      </c>
      <c r="L9425" s="39">
        <f>IF(Txn!$K4719="","",Txn!$K4719)</f>
        <v>0</v>
      </c>
      <c r="N9425" s="42">
        <f>IF($D9425="",0,COUNTIF(BankAccts,$D9425))</f>
        <v>0</v>
      </c>
    </row>
    <row r="9426" spans="1:14">
      <c r="A9426" s="38">
        <f>IF(Txn!$B4719="","",Txn!$B4719)</f>
        <v>0</v>
      </c>
      <c r="B9426" s="38">
        <f>IF(Txn!$B4719="","",Txn!$C4719)</f>
        <v>0</v>
      </c>
      <c r="C9426" s="39">
        <f>IF(Txn!$B4719="","","تراکنش بانکی")</f>
        <v>0</v>
      </c>
      <c r="D9426" s="38">
        <f>IF(Txn!$B4719="","",IF(IF(Txn!$U4719="TRF",Txn!$Y4719,Txn!$Z4719)="","",IF(Txn!$U4719="TRF",Txn!$Y4719,Txn!$Z4719)))</f>
        <v>0</v>
      </c>
      <c r="E9426" s="39">
        <f>IF($D9426="","",IFERROR(VLOOKUP($D9426,AcctTbl,2,0),""))</f>
        <v>0</v>
      </c>
      <c r="F9426" s="39">
        <f>IF($D9426="","",IFERROR(VLOOKUP($D9426,AcctTbl,3,0),""))</f>
        <v>0</v>
      </c>
      <c r="G9426" s="39">
        <f>IF(Txn!$B4719="","",Txn!$D4719)</f>
        <v>0</v>
      </c>
      <c r="H9426" s="38">
        <f>IF(Txn!$B4719="","",Txn!$E4719)</f>
        <v>0</v>
      </c>
      <c r="I9426" s="40">
        <f>IF(Txn!$B4719="",0,Txn!$Q4719)</f>
        <v>0</v>
      </c>
      <c r="J9426" s="40">
        <f>IF(Txn!$B4719="",0,Txn!$R4719)</f>
        <v>0</v>
      </c>
      <c r="K9426" s="41">
        <f>IF($A9426="","",IFERROR(VALUE(MID($A9426,6,2)),""))</f>
        <v>0</v>
      </c>
      <c r="L9426" s="39">
        <f>IF(Txn!$K4719="","","طرف مقابل — "&amp;Txn!$K4719)</f>
        <v>0</v>
      </c>
      <c r="N9426" s="42">
        <f>IF($D9426="",0,COUNTIF(BankAccts,$D9426))</f>
        <v>0</v>
      </c>
    </row>
    <row r="9427" spans="1:14">
      <c r="A9427" s="38">
        <f>IF(Txn!$B4720="","",Txn!$B4720)</f>
        <v>0</v>
      </c>
      <c r="B9427" s="38">
        <f>IF(Txn!$B4720="","",Txn!$C4720)</f>
        <v>0</v>
      </c>
      <c r="C9427" s="39">
        <f>IF(Txn!$B4720="","","تراکنش بانکی")</f>
        <v>0</v>
      </c>
      <c r="D9427" s="38">
        <f>IF(Txn!$B4720="","",IF(Txn!$X4720="","",Txn!$X4720))</f>
        <v>0</v>
      </c>
      <c r="E9427" s="39">
        <f>IF($D9427="","",IFERROR(VLOOKUP($D9427,AcctTbl,2,0),""))</f>
        <v>0</v>
      </c>
      <c r="F9427" s="39">
        <f>IF($D9427="","",IFERROR(VLOOKUP($D9427,AcctTbl,3,0),""))</f>
        <v>0</v>
      </c>
      <c r="G9427" s="39">
        <f>IF(Txn!$B4720="","",Txn!$D4720)</f>
        <v>0</v>
      </c>
      <c r="H9427" s="38">
        <f>IF(Txn!$B4720="","",Txn!$E4720)</f>
        <v>0</v>
      </c>
      <c r="I9427" s="40">
        <f>IF(Txn!$B4720="",0,Txn!$O4720)</f>
        <v>0</v>
      </c>
      <c r="J9427" s="40">
        <f>IF(Txn!$B4720="",0,Txn!$P4720)</f>
        <v>0</v>
      </c>
      <c r="K9427" s="41">
        <f>IF($A9427="","",IFERROR(VALUE(MID($A9427,6,2)),""))</f>
        <v>0</v>
      </c>
      <c r="L9427" s="39">
        <f>IF(Txn!$K4720="","",Txn!$K4720)</f>
        <v>0</v>
      </c>
      <c r="N9427" s="42">
        <f>IF($D9427="",0,COUNTIF(BankAccts,$D9427))</f>
        <v>0</v>
      </c>
    </row>
    <row r="9428" spans="1:14">
      <c r="A9428" s="38">
        <f>IF(Txn!$B4720="","",Txn!$B4720)</f>
        <v>0</v>
      </c>
      <c r="B9428" s="38">
        <f>IF(Txn!$B4720="","",Txn!$C4720)</f>
        <v>0</v>
      </c>
      <c r="C9428" s="39">
        <f>IF(Txn!$B4720="","","تراکنش بانکی")</f>
        <v>0</v>
      </c>
      <c r="D9428" s="38">
        <f>IF(Txn!$B4720="","",IF(IF(Txn!$U4720="TRF",Txn!$Y4720,Txn!$Z4720)="","",IF(Txn!$U4720="TRF",Txn!$Y4720,Txn!$Z4720)))</f>
        <v>0</v>
      </c>
      <c r="E9428" s="39">
        <f>IF($D9428="","",IFERROR(VLOOKUP($D9428,AcctTbl,2,0),""))</f>
        <v>0</v>
      </c>
      <c r="F9428" s="39">
        <f>IF($D9428="","",IFERROR(VLOOKUP($D9428,AcctTbl,3,0),""))</f>
        <v>0</v>
      </c>
      <c r="G9428" s="39">
        <f>IF(Txn!$B4720="","",Txn!$D4720)</f>
        <v>0</v>
      </c>
      <c r="H9428" s="38">
        <f>IF(Txn!$B4720="","",Txn!$E4720)</f>
        <v>0</v>
      </c>
      <c r="I9428" s="40">
        <f>IF(Txn!$B4720="",0,Txn!$Q4720)</f>
        <v>0</v>
      </c>
      <c r="J9428" s="40">
        <f>IF(Txn!$B4720="",0,Txn!$R4720)</f>
        <v>0</v>
      </c>
      <c r="K9428" s="41">
        <f>IF($A9428="","",IFERROR(VALUE(MID($A9428,6,2)),""))</f>
        <v>0</v>
      </c>
      <c r="L9428" s="39">
        <f>IF(Txn!$K4720="","","طرف مقابل — "&amp;Txn!$K4720)</f>
        <v>0</v>
      </c>
      <c r="N9428" s="42">
        <f>IF($D9428="",0,COUNTIF(BankAccts,$D9428))</f>
        <v>0</v>
      </c>
    </row>
    <row r="9429" spans="1:14">
      <c r="A9429" s="38">
        <f>IF(Txn!$B4721="","",Txn!$B4721)</f>
        <v>0</v>
      </c>
      <c r="B9429" s="38">
        <f>IF(Txn!$B4721="","",Txn!$C4721)</f>
        <v>0</v>
      </c>
      <c r="C9429" s="39">
        <f>IF(Txn!$B4721="","","تراکنش بانکی")</f>
        <v>0</v>
      </c>
      <c r="D9429" s="38">
        <f>IF(Txn!$B4721="","",IF(Txn!$X4721="","",Txn!$X4721))</f>
        <v>0</v>
      </c>
      <c r="E9429" s="39">
        <f>IF($D9429="","",IFERROR(VLOOKUP($D9429,AcctTbl,2,0),""))</f>
        <v>0</v>
      </c>
      <c r="F9429" s="39">
        <f>IF($D9429="","",IFERROR(VLOOKUP($D9429,AcctTbl,3,0),""))</f>
        <v>0</v>
      </c>
      <c r="G9429" s="39">
        <f>IF(Txn!$B4721="","",Txn!$D4721)</f>
        <v>0</v>
      </c>
      <c r="H9429" s="38">
        <f>IF(Txn!$B4721="","",Txn!$E4721)</f>
        <v>0</v>
      </c>
      <c r="I9429" s="40">
        <f>IF(Txn!$B4721="",0,Txn!$O4721)</f>
        <v>0</v>
      </c>
      <c r="J9429" s="40">
        <f>IF(Txn!$B4721="",0,Txn!$P4721)</f>
        <v>0</v>
      </c>
      <c r="K9429" s="41">
        <f>IF($A9429="","",IFERROR(VALUE(MID($A9429,6,2)),""))</f>
        <v>0</v>
      </c>
      <c r="L9429" s="39">
        <f>IF(Txn!$K4721="","",Txn!$K4721)</f>
        <v>0</v>
      </c>
      <c r="N9429" s="42">
        <f>IF($D9429="",0,COUNTIF(BankAccts,$D9429))</f>
        <v>0</v>
      </c>
    </row>
    <row r="9430" spans="1:14">
      <c r="A9430" s="38">
        <f>IF(Txn!$B4721="","",Txn!$B4721)</f>
        <v>0</v>
      </c>
      <c r="B9430" s="38">
        <f>IF(Txn!$B4721="","",Txn!$C4721)</f>
        <v>0</v>
      </c>
      <c r="C9430" s="39">
        <f>IF(Txn!$B4721="","","تراکنش بانکی")</f>
        <v>0</v>
      </c>
      <c r="D9430" s="38">
        <f>IF(Txn!$B4721="","",IF(IF(Txn!$U4721="TRF",Txn!$Y4721,Txn!$Z4721)="","",IF(Txn!$U4721="TRF",Txn!$Y4721,Txn!$Z4721)))</f>
        <v>0</v>
      </c>
      <c r="E9430" s="39">
        <f>IF($D9430="","",IFERROR(VLOOKUP($D9430,AcctTbl,2,0),""))</f>
        <v>0</v>
      </c>
      <c r="F9430" s="39">
        <f>IF($D9430="","",IFERROR(VLOOKUP($D9430,AcctTbl,3,0),""))</f>
        <v>0</v>
      </c>
      <c r="G9430" s="39">
        <f>IF(Txn!$B4721="","",Txn!$D4721)</f>
        <v>0</v>
      </c>
      <c r="H9430" s="38">
        <f>IF(Txn!$B4721="","",Txn!$E4721)</f>
        <v>0</v>
      </c>
      <c r="I9430" s="40">
        <f>IF(Txn!$B4721="",0,Txn!$Q4721)</f>
        <v>0</v>
      </c>
      <c r="J9430" s="40">
        <f>IF(Txn!$B4721="",0,Txn!$R4721)</f>
        <v>0</v>
      </c>
      <c r="K9430" s="41">
        <f>IF($A9430="","",IFERROR(VALUE(MID($A9430,6,2)),""))</f>
        <v>0</v>
      </c>
      <c r="L9430" s="39">
        <f>IF(Txn!$K4721="","","طرف مقابل — "&amp;Txn!$K4721)</f>
        <v>0</v>
      </c>
      <c r="N9430" s="42">
        <f>IF($D9430="",0,COUNTIF(BankAccts,$D9430))</f>
        <v>0</v>
      </c>
    </row>
    <row r="9431" spans="1:14">
      <c r="A9431" s="38">
        <f>IF(Txn!$B4722="","",Txn!$B4722)</f>
        <v>0</v>
      </c>
      <c r="B9431" s="38">
        <f>IF(Txn!$B4722="","",Txn!$C4722)</f>
        <v>0</v>
      </c>
      <c r="C9431" s="39">
        <f>IF(Txn!$B4722="","","تراکنش بانکی")</f>
        <v>0</v>
      </c>
      <c r="D9431" s="38">
        <f>IF(Txn!$B4722="","",IF(Txn!$X4722="","",Txn!$X4722))</f>
        <v>0</v>
      </c>
      <c r="E9431" s="39">
        <f>IF($D9431="","",IFERROR(VLOOKUP($D9431,AcctTbl,2,0),""))</f>
        <v>0</v>
      </c>
      <c r="F9431" s="39">
        <f>IF($D9431="","",IFERROR(VLOOKUP($D9431,AcctTbl,3,0),""))</f>
        <v>0</v>
      </c>
      <c r="G9431" s="39">
        <f>IF(Txn!$B4722="","",Txn!$D4722)</f>
        <v>0</v>
      </c>
      <c r="H9431" s="38">
        <f>IF(Txn!$B4722="","",Txn!$E4722)</f>
        <v>0</v>
      </c>
      <c r="I9431" s="40">
        <f>IF(Txn!$B4722="",0,Txn!$O4722)</f>
        <v>0</v>
      </c>
      <c r="J9431" s="40">
        <f>IF(Txn!$B4722="",0,Txn!$P4722)</f>
        <v>0</v>
      </c>
      <c r="K9431" s="41">
        <f>IF($A9431="","",IFERROR(VALUE(MID($A9431,6,2)),""))</f>
        <v>0</v>
      </c>
      <c r="L9431" s="39">
        <f>IF(Txn!$K4722="","",Txn!$K4722)</f>
        <v>0</v>
      </c>
      <c r="N9431" s="42">
        <f>IF($D9431="",0,COUNTIF(BankAccts,$D9431))</f>
        <v>0</v>
      </c>
    </row>
    <row r="9432" spans="1:14">
      <c r="A9432" s="38">
        <f>IF(Txn!$B4722="","",Txn!$B4722)</f>
        <v>0</v>
      </c>
      <c r="B9432" s="38">
        <f>IF(Txn!$B4722="","",Txn!$C4722)</f>
        <v>0</v>
      </c>
      <c r="C9432" s="39">
        <f>IF(Txn!$B4722="","","تراکنش بانکی")</f>
        <v>0</v>
      </c>
      <c r="D9432" s="38">
        <f>IF(Txn!$B4722="","",IF(IF(Txn!$U4722="TRF",Txn!$Y4722,Txn!$Z4722)="","",IF(Txn!$U4722="TRF",Txn!$Y4722,Txn!$Z4722)))</f>
        <v>0</v>
      </c>
      <c r="E9432" s="39">
        <f>IF($D9432="","",IFERROR(VLOOKUP($D9432,AcctTbl,2,0),""))</f>
        <v>0</v>
      </c>
      <c r="F9432" s="39">
        <f>IF($D9432="","",IFERROR(VLOOKUP($D9432,AcctTbl,3,0),""))</f>
        <v>0</v>
      </c>
      <c r="G9432" s="39">
        <f>IF(Txn!$B4722="","",Txn!$D4722)</f>
        <v>0</v>
      </c>
      <c r="H9432" s="38">
        <f>IF(Txn!$B4722="","",Txn!$E4722)</f>
        <v>0</v>
      </c>
      <c r="I9432" s="40">
        <f>IF(Txn!$B4722="",0,Txn!$Q4722)</f>
        <v>0</v>
      </c>
      <c r="J9432" s="40">
        <f>IF(Txn!$B4722="",0,Txn!$R4722)</f>
        <v>0</v>
      </c>
      <c r="K9432" s="41">
        <f>IF($A9432="","",IFERROR(VALUE(MID($A9432,6,2)),""))</f>
        <v>0</v>
      </c>
      <c r="L9432" s="39">
        <f>IF(Txn!$K4722="","","طرف مقابل — "&amp;Txn!$K4722)</f>
        <v>0</v>
      </c>
      <c r="N9432" s="42">
        <f>IF($D9432="",0,COUNTIF(BankAccts,$D9432))</f>
        <v>0</v>
      </c>
    </row>
    <row r="9433" spans="1:14">
      <c r="A9433" s="38">
        <f>IF(Txn!$B4723="","",Txn!$B4723)</f>
        <v>0</v>
      </c>
      <c r="B9433" s="38">
        <f>IF(Txn!$B4723="","",Txn!$C4723)</f>
        <v>0</v>
      </c>
      <c r="C9433" s="39">
        <f>IF(Txn!$B4723="","","تراکنش بانکی")</f>
        <v>0</v>
      </c>
      <c r="D9433" s="38">
        <f>IF(Txn!$B4723="","",IF(Txn!$X4723="","",Txn!$X4723))</f>
        <v>0</v>
      </c>
      <c r="E9433" s="39">
        <f>IF($D9433="","",IFERROR(VLOOKUP($D9433,AcctTbl,2,0),""))</f>
        <v>0</v>
      </c>
      <c r="F9433" s="39">
        <f>IF($D9433="","",IFERROR(VLOOKUP($D9433,AcctTbl,3,0),""))</f>
        <v>0</v>
      </c>
      <c r="G9433" s="39">
        <f>IF(Txn!$B4723="","",Txn!$D4723)</f>
        <v>0</v>
      </c>
      <c r="H9433" s="38">
        <f>IF(Txn!$B4723="","",Txn!$E4723)</f>
        <v>0</v>
      </c>
      <c r="I9433" s="40">
        <f>IF(Txn!$B4723="",0,Txn!$O4723)</f>
        <v>0</v>
      </c>
      <c r="J9433" s="40">
        <f>IF(Txn!$B4723="",0,Txn!$P4723)</f>
        <v>0</v>
      </c>
      <c r="K9433" s="41">
        <f>IF($A9433="","",IFERROR(VALUE(MID($A9433,6,2)),""))</f>
        <v>0</v>
      </c>
      <c r="L9433" s="39">
        <f>IF(Txn!$K4723="","",Txn!$K4723)</f>
        <v>0</v>
      </c>
      <c r="N9433" s="42">
        <f>IF($D9433="",0,COUNTIF(BankAccts,$D9433))</f>
        <v>0</v>
      </c>
    </row>
    <row r="9434" spans="1:14">
      <c r="A9434" s="38">
        <f>IF(Txn!$B4723="","",Txn!$B4723)</f>
        <v>0</v>
      </c>
      <c r="B9434" s="38">
        <f>IF(Txn!$B4723="","",Txn!$C4723)</f>
        <v>0</v>
      </c>
      <c r="C9434" s="39">
        <f>IF(Txn!$B4723="","","تراکنش بانکی")</f>
        <v>0</v>
      </c>
      <c r="D9434" s="38">
        <f>IF(Txn!$B4723="","",IF(IF(Txn!$U4723="TRF",Txn!$Y4723,Txn!$Z4723)="","",IF(Txn!$U4723="TRF",Txn!$Y4723,Txn!$Z4723)))</f>
        <v>0</v>
      </c>
      <c r="E9434" s="39">
        <f>IF($D9434="","",IFERROR(VLOOKUP($D9434,AcctTbl,2,0),""))</f>
        <v>0</v>
      </c>
      <c r="F9434" s="39">
        <f>IF($D9434="","",IFERROR(VLOOKUP($D9434,AcctTbl,3,0),""))</f>
        <v>0</v>
      </c>
      <c r="G9434" s="39">
        <f>IF(Txn!$B4723="","",Txn!$D4723)</f>
        <v>0</v>
      </c>
      <c r="H9434" s="38">
        <f>IF(Txn!$B4723="","",Txn!$E4723)</f>
        <v>0</v>
      </c>
      <c r="I9434" s="40">
        <f>IF(Txn!$B4723="",0,Txn!$Q4723)</f>
        <v>0</v>
      </c>
      <c r="J9434" s="40">
        <f>IF(Txn!$B4723="",0,Txn!$R4723)</f>
        <v>0</v>
      </c>
      <c r="K9434" s="41">
        <f>IF($A9434="","",IFERROR(VALUE(MID($A9434,6,2)),""))</f>
        <v>0</v>
      </c>
      <c r="L9434" s="39">
        <f>IF(Txn!$K4723="","","طرف مقابل — "&amp;Txn!$K4723)</f>
        <v>0</v>
      </c>
      <c r="N9434" s="42">
        <f>IF($D9434="",0,COUNTIF(BankAccts,$D9434))</f>
        <v>0</v>
      </c>
    </row>
    <row r="9435" spans="1:14">
      <c r="A9435" s="38">
        <f>IF(Txn!$B4724="","",Txn!$B4724)</f>
        <v>0</v>
      </c>
      <c r="B9435" s="38">
        <f>IF(Txn!$B4724="","",Txn!$C4724)</f>
        <v>0</v>
      </c>
      <c r="C9435" s="39">
        <f>IF(Txn!$B4724="","","تراکنش بانکی")</f>
        <v>0</v>
      </c>
      <c r="D9435" s="38">
        <f>IF(Txn!$B4724="","",IF(Txn!$X4724="","",Txn!$X4724))</f>
        <v>0</v>
      </c>
      <c r="E9435" s="39">
        <f>IF($D9435="","",IFERROR(VLOOKUP($D9435,AcctTbl,2,0),""))</f>
        <v>0</v>
      </c>
      <c r="F9435" s="39">
        <f>IF($D9435="","",IFERROR(VLOOKUP($D9435,AcctTbl,3,0),""))</f>
        <v>0</v>
      </c>
      <c r="G9435" s="39">
        <f>IF(Txn!$B4724="","",Txn!$D4724)</f>
        <v>0</v>
      </c>
      <c r="H9435" s="38">
        <f>IF(Txn!$B4724="","",Txn!$E4724)</f>
        <v>0</v>
      </c>
      <c r="I9435" s="40">
        <f>IF(Txn!$B4724="",0,Txn!$O4724)</f>
        <v>0</v>
      </c>
      <c r="J9435" s="40">
        <f>IF(Txn!$B4724="",0,Txn!$P4724)</f>
        <v>0</v>
      </c>
      <c r="K9435" s="41">
        <f>IF($A9435="","",IFERROR(VALUE(MID($A9435,6,2)),""))</f>
        <v>0</v>
      </c>
      <c r="L9435" s="39">
        <f>IF(Txn!$K4724="","",Txn!$K4724)</f>
        <v>0</v>
      </c>
      <c r="N9435" s="42">
        <f>IF($D9435="",0,COUNTIF(BankAccts,$D9435))</f>
        <v>0</v>
      </c>
    </row>
    <row r="9436" spans="1:14">
      <c r="A9436" s="38">
        <f>IF(Txn!$B4724="","",Txn!$B4724)</f>
        <v>0</v>
      </c>
      <c r="B9436" s="38">
        <f>IF(Txn!$B4724="","",Txn!$C4724)</f>
        <v>0</v>
      </c>
      <c r="C9436" s="39">
        <f>IF(Txn!$B4724="","","تراکنش بانکی")</f>
        <v>0</v>
      </c>
      <c r="D9436" s="38">
        <f>IF(Txn!$B4724="","",IF(IF(Txn!$U4724="TRF",Txn!$Y4724,Txn!$Z4724)="","",IF(Txn!$U4724="TRF",Txn!$Y4724,Txn!$Z4724)))</f>
        <v>0</v>
      </c>
      <c r="E9436" s="39">
        <f>IF($D9436="","",IFERROR(VLOOKUP($D9436,AcctTbl,2,0),""))</f>
        <v>0</v>
      </c>
      <c r="F9436" s="39">
        <f>IF($D9436="","",IFERROR(VLOOKUP($D9436,AcctTbl,3,0),""))</f>
        <v>0</v>
      </c>
      <c r="G9436" s="39">
        <f>IF(Txn!$B4724="","",Txn!$D4724)</f>
        <v>0</v>
      </c>
      <c r="H9436" s="38">
        <f>IF(Txn!$B4724="","",Txn!$E4724)</f>
        <v>0</v>
      </c>
      <c r="I9436" s="40">
        <f>IF(Txn!$B4724="",0,Txn!$Q4724)</f>
        <v>0</v>
      </c>
      <c r="J9436" s="40">
        <f>IF(Txn!$B4724="",0,Txn!$R4724)</f>
        <v>0</v>
      </c>
      <c r="K9436" s="41">
        <f>IF($A9436="","",IFERROR(VALUE(MID($A9436,6,2)),""))</f>
        <v>0</v>
      </c>
      <c r="L9436" s="39">
        <f>IF(Txn!$K4724="","","طرف مقابل — "&amp;Txn!$K4724)</f>
        <v>0</v>
      </c>
      <c r="N9436" s="42">
        <f>IF($D9436="",0,COUNTIF(BankAccts,$D9436))</f>
        <v>0</v>
      </c>
    </row>
    <row r="9437" spans="1:14">
      <c r="A9437" s="38">
        <f>IF(Txn!$B4725="","",Txn!$B4725)</f>
        <v>0</v>
      </c>
      <c r="B9437" s="38">
        <f>IF(Txn!$B4725="","",Txn!$C4725)</f>
        <v>0</v>
      </c>
      <c r="C9437" s="39">
        <f>IF(Txn!$B4725="","","تراکنش بانکی")</f>
        <v>0</v>
      </c>
      <c r="D9437" s="38">
        <f>IF(Txn!$B4725="","",IF(Txn!$X4725="","",Txn!$X4725))</f>
        <v>0</v>
      </c>
      <c r="E9437" s="39">
        <f>IF($D9437="","",IFERROR(VLOOKUP($D9437,AcctTbl,2,0),""))</f>
        <v>0</v>
      </c>
      <c r="F9437" s="39">
        <f>IF($D9437="","",IFERROR(VLOOKUP($D9437,AcctTbl,3,0),""))</f>
        <v>0</v>
      </c>
      <c r="G9437" s="39">
        <f>IF(Txn!$B4725="","",Txn!$D4725)</f>
        <v>0</v>
      </c>
      <c r="H9437" s="38">
        <f>IF(Txn!$B4725="","",Txn!$E4725)</f>
        <v>0</v>
      </c>
      <c r="I9437" s="40">
        <f>IF(Txn!$B4725="",0,Txn!$O4725)</f>
        <v>0</v>
      </c>
      <c r="J9437" s="40">
        <f>IF(Txn!$B4725="",0,Txn!$P4725)</f>
        <v>0</v>
      </c>
      <c r="K9437" s="41">
        <f>IF($A9437="","",IFERROR(VALUE(MID($A9437,6,2)),""))</f>
        <v>0</v>
      </c>
      <c r="L9437" s="39">
        <f>IF(Txn!$K4725="","",Txn!$K4725)</f>
        <v>0</v>
      </c>
      <c r="N9437" s="42">
        <f>IF($D9437="",0,COUNTIF(BankAccts,$D9437))</f>
        <v>0</v>
      </c>
    </row>
    <row r="9438" spans="1:14">
      <c r="A9438" s="38">
        <f>IF(Txn!$B4725="","",Txn!$B4725)</f>
        <v>0</v>
      </c>
      <c r="B9438" s="38">
        <f>IF(Txn!$B4725="","",Txn!$C4725)</f>
        <v>0</v>
      </c>
      <c r="C9438" s="39">
        <f>IF(Txn!$B4725="","","تراکنش بانکی")</f>
        <v>0</v>
      </c>
      <c r="D9438" s="38">
        <f>IF(Txn!$B4725="","",IF(IF(Txn!$U4725="TRF",Txn!$Y4725,Txn!$Z4725)="","",IF(Txn!$U4725="TRF",Txn!$Y4725,Txn!$Z4725)))</f>
        <v>0</v>
      </c>
      <c r="E9438" s="39">
        <f>IF($D9438="","",IFERROR(VLOOKUP($D9438,AcctTbl,2,0),""))</f>
        <v>0</v>
      </c>
      <c r="F9438" s="39">
        <f>IF($D9438="","",IFERROR(VLOOKUP($D9438,AcctTbl,3,0),""))</f>
        <v>0</v>
      </c>
      <c r="G9438" s="39">
        <f>IF(Txn!$B4725="","",Txn!$D4725)</f>
        <v>0</v>
      </c>
      <c r="H9438" s="38">
        <f>IF(Txn!$B4725="","",Txn!$E4725)</f>
        <v>0</v>
      </c>
      <c r="I9438" s="40">
        <f>IF(Txn!$B4725="",0,Txn!$Q4725)</f>
        <v>0</v>
      </c>
      <c r="J9438" s="40">
        <f>IF(Txn!$B4725="",0,Txn!$R4725)</f>
        <v>0</v>
      </c>
      <c r="K9438" s="41">
        <f>IF($A9438="","",IFERROR(VALUE(MID($A9438,6,2)),""))</f>
        <v>0</v>
      </c>
      <c r="L9438" s="39">
        <f>IF(Txn!$K4725="","","طرف مقابل — "&amp;Txn!$K4725)</f>
        <v>0</v>
      </c>
      <c r="N9438" s="42">
        <f>IF($D9438="",0,COUNTIF(BankAccts,$D9438))</f>
        <v>0</v>
      </c>
    </row>
    <row r="9439" spans="1:14">
      <c r="A9439" s="38">
        <f>IF(Txn!$B4726="","",Txn!$B4726)</f>
        <v>0</v>
      </c>
      <c r="B9439" s="38">
        <f>IF(Txn!$B4726="","",Txn!$C4726)</f>
        <v>0</v>
      </c>
      <c r="C9439" s="39">
        <f>IF(Txn!$B4726="","","تراکنش بانکی")</f>
        <v>0</v>
      </c>
      <c r="D9439" s="38">
        <f>IF(Txn!$B4726="","",IF(Txn!$X4726="","",Txn!$X4726))</f>
        <v>0</v>
      </c>
      <c r="E9439" s="39">
        <f>IF($D9439="","",IFERROR(VLOOKUP($D9439,AcctTbl,2,0),""))</f>
        <v>0</v>
      </c>
      <c r="F9439" s="39">
        <f>IF($D9439="","",IFERROR(VLOOKUP($D9439,AcctTbl,3,0),""))</f>
        <v>0</v>
      </c>
      <c r="G9439" s="39">
        <f>IF(Txn!$B4726="","",Txn!$D4726)</f>
        <v>0</v>
      </c>
      <c r="H9439" s="38">
        <f>IF(Txn!$B4726="","",Txn!$E4726)</f>
        <v>0</v>
      </c>
      <c r="I9439" s="40">
        <f>IF(Txn!$B4726="",0,Txn!$O4726)</f>
        <v>0</v>
      </c>
      <c r="J9439" s="40">
        <f>IF(Txn!$B4726="",0,Txn!$P4726)</f>
        <v>0</v>
      </c>
      <c r="K9439" s="41">
        <f>IF($A9439="","",IFERROR(VALUE(MID($A9439,6,2)),""))</f>
        <v>0</v>
      </c>
      <c r="L9439" s="39">
        <f>IF(Txn!$K4726="","",Txn!$K4726)</f>
        <v>0</v>
      </c>
      <c r="N9439" s="42">
        <f>IF($D9439="",0,COUNTIF(BankAccts,$D9439))</f>
        <v>0</v>
      </c>
    </row>
    <row r="9440" spans="1:14">
      <c r="A9440" s="38">
        <f>IF(Txn!$B4726="","",Txn!$B4726)</f>
        <v>0</v>
      </c>
      <c r="B9440" s="38">
        <f>IF(Txn!$B4726="","",Txn!$C4726)</f>
        <v>0</v>
      </c>
      <c r="C9440" s="39">
        <f>IF(Txn!$B4726="","","تراکنش بانکی")</f>
        <v>0</v>
      </c>
      <c r="D9440" s="38">
        <f>IF(Txn!$B4726="","",IF(IF(Txn!$U4726="TRF",Txn!$Y4726,Txn!$Z4726)="","",IF(Txn!$U4726="TRF",Txn!$Y4726,Txn!$Z4726)))</f>
        <v>0</v>
      </c>
      <c r="E9440" s="39">
        <f>IF($D9440="","",IFERROR(VLOOKUP($D9440,AcctTbl,2,0),""))</f>
        <v>0</v>
      </c>
      <c r="F9440" s="39">
        <f>IF($D9440="","",IFERROR(VLOOKUP($D9440,AcctTbl,3,0),""))</f>
        <v>0</v>
      </c>
      <c r="G9440" s="39">
        <f>IF(Txn!$B4726="","",Txn!$D4726)</f>
        <v>0</v>
      </c>
      <c r="H9440" s="38">
        <f>IF(Txn!$B4726="","",Txn!$E4726)</f>
        <v>0</v>
      </c>
      <c r="I9440" s="40">
        <f>IF(Txn!$B4726="",0,Txn!$Q4726)</f>
        <v>0</v>
      </c>
      <c r="J9440" s="40">
        <f>IF(Txn!$B4726="",0,Txn!$R4726)</f>
        <v>0</v>
      </c>
      <c r="K9440" s="41">
        <f>IF($A9440="","",IFERROR(VALUE(MID($A9440,6,2)),""))</f>
        <v>0</v>
      </c>
      <c r="L9440" s="39">
        <f>IF(Txn!$K4726="","","طرف مقابل — "&amp;Txn!$K4726)</f>
        <v>0</v>
      </c>
      <c r="N9440" s="42">
        <f>IF($D9440="",0,COUNTIF(BankAccts,$D9440))</f>
        <v>0</v>
      </c>
    </row>
    <row r="9441" spans="1:14">
      <c r="A9441" s="38">
        <f>IF(Txn!$B4727="","",Txn!$B4727)</f>
        <v>0</v>
      </c>
      <c r="B9441" s="38">
        <f>IF(Txn!$B4727="","",Txn!$C4727)</f>
        <v>0</v>
      </c>
      <c r="C9441" s="39">
        <f>IF(Txn!$B4727="","","تراکنش بانکی")</f>
        <v>0</v>
      </c>
      <c r="D9441" s="38">
        <f>IF(Txn!$B4727="","",IF(Txn!$X4727="","",Txn!$X4727))</f>
        <v>0</v>
      </c>
      <c r="E9441" s="39">
        <f>IF($D9441="","",IFERROR(VLOOKUP($D9441,AcctTbl,2,0),""))</f>
        <v>0</v>
      </c>
      <c r="F9441" s="39">
        <f>IF($D9441="","",IFERROR(VLOOKUP($D9441,AcctTbl,3,0),""))</f>
        <v>0</v>
      </c>
      <c r="G9441" s="39">
        <f>IF(Txn!$B4727="","",Txn!$D4727)</f>
        <v>0</v>
      </c>
      <c r="H9441" s="38">
        <f>IF(Txn!$B4727="","",Txn!$E4727)</f>
        <v>0</v>
      </c>
      <c r="I9441" s="40">
        <f>IF(Txn!$B4727="",0,Txn!$O4727)</f>
        <v>0</v>
      </c>
      <c r="J9441" s="40">
        <f>IF(Txn!$B4727="",0,Txn!$P4727)</f>
        <v>0</v>
      </c>
      <c r="K9441" s="41">
        <f>IF($A9441="","",IFERROR(VALUE(MID($A9441,6,2)),""))</f>
        <v>0</v>
      </c>
      <c r="L9441" s="39">
        <f>IF(Txn!$K4727="","",Txn!$K4727)</f>
        <v>0</v>
      </c>
      <c r="N9441" s="42">
        <f>IF($D9441="",0,COUNTIF(BankAccts,$D9441))</f>
        <v>0</v>
      </c>
    </row>
    <row r="9442" spans="1:14">
      <c r="A9442" s="38">
        <f>IF(Txn!$B4727="","",Txn!$B4727)</f>
        <v>0</v>
      </c>
      <c r="B9442" s="38">
        <f>IF(Txn!$B4727="","",Txn!$C4727)</f>
        <v>0</v>
      </c>
      <c r="C9442" s="39">
        <f>IF(Txn!$B4727="","","تراکنش بانکی")</f>
        <v>0</v>
      </c>
      <c r="D9442" s="38">
        <f>IF(Txn!$B4727="","",IF(IF(Txn!$U4727="TRF",Txn!$Y4727,Txn!$Z4727)="","",IF(Txn!$U4727="TRF",Txn!$Y4727,Txn!$Z4727)))</f>
        <v>0</v>
      </c>
      <c r="E9442" s="39">
        <f>IF($D9442="","",IFERROR(VLOOKUP($D9442,AcctTbl,2,0),""))</f>
        <v>0</v>
      </c>
      <c r="F9442" s="39">
        <f>IF($D9442="","",IFERROR(VLOOKUP($D9442,AcctTbl,3,0),""))</f>
        <v>0</v>
      </c>
      <c r="G9442" s="39">
        <f>IF(Txn!$B4727="","",Txn!$D4727)</f>
        <v>0</v>
      </c>
      <c r="H9442" s="38">
        <f>IF(Txn!$B4727="","",Txn!$E4727)</f>
        <v>0</v>
      </c>
      <c r="I9442" s="40">
        <f>IF(Txn!$B4727="",0,Txn!$Q4727)</f>
        <v>0</v>
      </c>
      <c r="J9442" s="40">
        <f>IF(Txn!$B4727="",0,Txn!$R4727)</f>
        <v>0</v>
      </c>
      <c r="K9442" s="41">
        <f>IF($A9442="","",IFERROR(VALUE(MID($A9442,6,2)),""))</f>
        <v>0</v>
      </c>
      <c r="L9442" s="39">
        <f>IF(Txn!$K4727="","","طرف مقابل — "&amp;Txn!$K4727)</f>
        <v>0</v>
      </c>
      <c r="N9442" s="42">
        <f>IF($D9442="",0,COUNTIF(BankAccts,$D9442))</f>
        <v>0</v>
      </c>
    </row>
    <row r="9443" spans="1:14">
      <c r="A9443" s="38">
        <f>IF(Txn!$B4728="","",Txn!$B4728)</f>
        <v>0</v>
      </c>
      <c r="B9443" s="38">
        <f>IF(Txn!$B4728="","",Txn!$C4728)</f>
        <v>0</v>
      </c>
      <c r="C9443" s="39">
        <f>IF(Txn!$B4728="","","تراکنش بانکی")</f>
        <v>0</v>
      </c>
      <c r="D9443" s="38">
        <f>IF(Txn!$B4728="","",IF(Txn!$X4728="","",Txn!$X4728))</f>
        <v>0</v>
      </c>
      <c r="E9443" s="39">
        <f>IF($D9443="","",IFERROR(VLOOKUP($D9443,AcctTbl,2,0),""))</f>
        <v>0</v>
      </c>
      <c r="F9443" s="39">
        <f>IF($D9443="","",IFERROR(VLOOKUP($D9443,AcctTbl,3,0),""))</f>
        <v>0</v>
      </c>
      <c r="G9443" s="39">
        <f>IF(Txn!$B4728="","",Txn!$D4728)</f>
        <v>0</v>
      </c>
      <c r="H9443" s="38">
        <f>IF(Txn!$B4728="","",Txn!$E4728)</f>
        <v>0</v>
      </c>
      <c r="I9443" s="40">
        <f>IF(Txn!$B4728="",0,Txn!$O4728)</f>
        <v>0</v>
      </c>
      <c r="J9443" s="40">
        <f>IF(Txn!$B4728="",0,Txn!$P4728)</f>
        <v>0</v>
      </c>
      <c r="K9443" s="41">
        <f>IF($A9443="","",IFERROR(VALUE(MID($A9443,6,2)),""))</f>
        <v>0</v>
      </c>
      <c r="L9443" s="39">
        <f>IF(Txn!$K4728="","",Txn!$K4728)</f>
        <v>0</v>
      </c>
      <c r="N9443" s="42">
        <f>IF($D9443="",0,COUNTIF(BankAccts,$D9443))</f>
        <v>0</v>
      </c>
    </row>
    <row r="9444" spans="1:14">
      <c r="A9444" s="38">
        <f>IF(Txn!$B4728="","",Txn!$B4728)</f>
        <v>0</v>
      </c>
      <c r="B9444" s="38">
        <f>IF(Txn!$B4728="","",Txn!$C4728)</f>
        <v>0</v>
      </c>
      <c r="C9444" s="39">
        <f>IF(Txn!$B4728="","","تراکنش بانکی")</f>
        <v>0</v>
      </c>
      <c r="D9444" s="38">
        <f>IF(Txn!$B4728="","",IF(IF(Txn!$U4728="TRF",Txn!$Y4728,Txn!$Z4728)="","",IF(Txn!$U4728="TRF",Txn!$Y4728,Txn!$Z4728)))</f>
        <v>0</v>
      </c>
      <c r="E9444" s="39">
        <f>IF($D9444="","",IFERROR(VLOOKUP($D9444,AcctTbl,2,0),""))</f>
        <v>0</v>
      </c>
      <c r="F9444" s="39">
        <f>IF($D9444="","",IFERROR(VLOOKUP($D9444,AcctTbl,3,0),""))</f>
        <v>0</v>
      </c>
      <c r="G9444" s="39">
        <f>IF(Txn!$B4728="","",Txn!$D4728)</f>
        <v>0</v>
      </c>
      <c r="H9444" s="38">
        <f>IF(Txn!$B4728="","",Txn!$E4728)</f>
        <v>0</v>
      </c>
      <c r="I9444" s="40">
        <f>IF(Txn!$B4728="",0,Txn!$Q4728)</f>
        <v>0</v>
      </c>
      <c r="J9444" s="40">
        <f>IF(Txn!$B4728="",0,Txn!$R4728)</f>
        <v>0</v>
      </c>
      <c r="K9444" s="41">
        <f>IF($A9444="","",IFERROR(VALUE(MID($A9444,6,2)),""))</f>
        <v>0</v>
      </c>
      <c r="L9444" s="39">
        <f>IF(Txn!$K4728="","","طرف مقابل — "&amp;Txn!$K4728)</f>
        <v>0</v>
      </c>
      <c r="N9444" s="42">
        <f>IF($D9444="",0,COUNTIF(BankAccts,$D9444))</f>
        <v>0</v>
      </c>
    </row>
    <row r="9445" spans="1:14">
      <c r="A9445" s="38">
        <f>IF(Txn!$B4729="","",Txn!$B4729)</f>
        <v>0</v>
      </c>
      <c r="B9445" s="38">
        <f>IF(Txn!$B4729="","",Txn!$C4729)</f>
        <v>0</v>
      </c>
      <c r="C9445" s="39">
        <f>IF(Txn!$B4729="","","تراکنش بانکی")</f>
        <v>0</v>
      </c>
      <c r="D9445" s="38">
        <f>IF(Txn!$B4729="","",IF(Txn!$X4729="","",Txn!$X4729))</f>
        <v>0</v>
      </c>
      <c r="E9445" s="39">
        <f>IF($D9445="","",IFERROR(VLOOKUP($D9445,AcctTbl,2,0),""))</f>
        <v>0</v>
      </c>
      <c r="F9445" s="39">
        <f>IF($D9445="","",IFERROR(VLOOKUP($D9445,AcctTbl,3,0),""))</f>
        <v>0</v>
      </c>
      <c r="G9445" s="39">
        <f>IF(Txn!$B4729="","",Txn!$D4729)</f>
        <v>0</v>
      </c>
      <c r="H9445" s="38">
        <f>IF(Txn!$B4729="","",Txn!$E4729)</f>
        <v>0</v>
      </c>
      <c r="I9445" s="40">
        <f>IF(Txn!$B4729="",0,Txn!$O4729)</f>
        <v>0</v>
      </c>
      <c r="J9445" s="40">
        <f>IF(Txn!$B4729="",0,Txn!$P4729)</f>
        <v>0</v>
      </c>
      <c r="K9445" s="41">
        <f>IF($A9445="","",IFERROR(VALUE(MID($A9445,6,2)),""))</f>
        <v>0</v>
      </c>
      <c r="L9445" s="39">
        <f>IF(Txn!$K4729="","",Txn!$K4729)</f>
        <v>0</v>
      </c>
      <c r="N9445" s="42">
        <f>IF($D9445="",0,COUNTIF(BankAccts,$D9445))</f>
        <v>0</v>
      </c>
    </row>
    <row r="9446" spans="1:14">
      <c r="A9446" s="38">
        <f>IF(Txn!$B4729="","",Txn!$B4729)</f>
        <v>0</v>
      </c>
      <c r="B9446" s="38">
        <f>IF(Txn!$B4729="","",Txn!$C4729)</f>
        <v>0</v>
      </c>
      <c r="C9446" s="39">
        <f>IF(Txn!$B4729="","","تراکنش بانکی")</f>
        <v>0</v>
      </c>
      <c r="D9446" s="38">
        <f>IF(Txn!$B4729="","",IF(IF(Txn!$U4729="TRF",Txn!$Y4729,Txn!$Z4729)="","",IF(Txn!$U4729="TRF",Txn!$Y4729,Txn!$Z4729)))</f>
        <v>0</v>
      </c>
      <c r="E9446" s="39">
        <f>IF($D9446="","",IFERROR(VLOOKUP($D9446,AcctTbl,2,0),""))</f>
        <v>0</v>
      </c>
      <c r="F9446" s="39">
        <f>IF($D9446="","",IFERROR(VLOOKUP($D9446,AcctTbl,3,0),""))</f>
        <v>0</v>
      </c>
      <c r="G9446" s="39">
        <f>IF(Txn!$B4729="","",Txn!$D4729)</f>
        <v>0</v>
      </c>
      <c r="H9446" s="38">
        <f>IF(Txn!$B4729="","",Txn!$E4729)</f>
        <v>0</v>
      </c>
      <c r="I9446" s="40">
        <f>IF(Txn!$B4729="",0,Txn!$Q4729)</f>
        <v>0</v>
      </c>
      <c r="J9446" s="40">
        <f>IF(Txn!$B4729="",0,Txn!$R4729)</f>
        <v>0</v>
      </c>
      <c r="K9446" s="41">
        <f>IF($A9446="","",IFERROR(VALUE(MID($A9446,6,2)),""))</f>
        <v>0</v>
      </c>
      <c r="L9446" s="39">
        <f>IF(Txn!$K4729="","","طرف مقابل — "&amp;Txn!$K4729)</f>
        <v>0</v>
      </c>
      <c r="N9446" s="42">
        <f>IF($D9446="",0,COUNTIF(BankAccts,$D9446))</f>
        <v>0</v>
      </c>
    </row>
    <row r="9447" spans="1:14">
      <c r="A9447" s="38">
        <f>IF(Txn!$B4730="","",Txn!$B4730)</f>
        <v>0</v>
      </c>
      <c r="B9447" s="38">
        <f>IF(Txn!$B4730="","",Txn!$C4730)</f>
        <v>0</v>
      </c>
      <c r="C9447" s="39">
        <f>IF(Txn!$B4730="","","تراکنش بانکی")</f>
        <v>0</v>
      </c>
      <c r="D9447" s="38">
        <f>IF(Txn!$B4730="","",IF(Txn!$X4730="","",Txn!$X4730))</f>
        <v>0</v>
      </c>
      <c r="E9447" s="39">
        <f>IF($D9447="","",IFERROR(VLOOKUP($D9447,AcctTbl,2,0),""))</f>
        <v>0</v>
      </c>
      <c r="F9447" s="39">
        <f>IF($D9447="","",IFERROR(VLOOKUP($D9447,AcctTbl,3,0),""))</f>
        <v>0</v>
      </c>
      <c r="G9447" s="39">
        <f>IF(Txn!$B4730="","",Txn!$D4730)</f>
        <v>0</v>
      </c>
      <c r="H9447" s="38">
        <f>IF(Txn!$B4730="","",Txn!$E4730)</f>
        <v>0</v>
      </c>
      <c r="I9447" s="40">
        <f>IF(Txn!$B4730="",0,Txn!$O4730)</f>
        <v>0</v>
      </c>
      <c r="J9447" s="40">
        <f>IF(Txn!$B4730="",0,Txn!$P4730)</f>
        <v>0</v>
      </c>
      <c r="K9447" s="41">
        <f>IF($A9447="","",IFERROR(VALUE(MID($A9447,6,2)),""))</f>
        <v>0</v>
      </c>
      <c r="L9447" s="39">
        <f>IF(Txn!$K4730="","",Txn!$K4730)</f>
        <v>0</v>
      </c>
      <c r="N9447" s="42">
        <f>IF($D9447="",0,COUNTIF(BankAccts,$D9447))</f>
        <v>0</v>
      </c>
    </row>
    <row r="9448" spans="1:14">
      <c r="A9448" s="38">
        <f>IF(Txn!$B4730="","",Txn!$B4730)</f>
        <v>0</v>
      </c>
      <c r="B9448" s="38">
        <f>IF(Txn!$B4730="","",Txn!$C4730)</f>
        <v>0</v>
      </c>
      <c r="C9448" s="39">
        <f>IF(Txn!$B4730="","","تراکنش بانکی")</f>
        <v>0</v>
      </c>
      <c r="D9448" s="38">
        <f>IF(Txn!$B4730="","",IF(IF(Txn!$U4730="TRF",Txn!$Y4730,Txn!$Z4730)="","",IF(Txn!$U4730="TRF",Txn!$Y4730,Txn!$Z4730)))</f>
        <v>0</v>
      </c>
      <c r="E9448" s="39">
        <f>IF($D9448="","",IFERROR(VLOOKUP($D9448,AcctTbl,2,0),""))</f>
        <v>0</v>
      </c>
      <c r="F9448" s="39">
        <f>IF($D9448="","",IFERROR(VLOOKUP($D9448,AcctTbl,3,0),""))</f>
        <v>0</v>
      </c>
      <c r="G9448" s="39">
        <f>IF(Txn!$B4730="","",Txn!$D4730)</f>
        <v>0</v>
      </c>
      <c r="H9448" s="38">
        <f>IF(Txn!$B4730="","",Txn!$E4730)</f>
        <v>0</v>
      </c>
      <c r="I9448" s="40">
        <f>IF(Txn!$B4730="",0,Txn!$Q4730)</f>
        <v>0</v>
      </c>
      <c r="J9448" s="40">
        <f>IF(Txn!$B4730="",0,Txn!$R4730)</f>
        <v>0</v>
      </c>
      <c r="K9448" s="41">
        <f>IF($A9448="","",IFERROR(VALUE(MID($A9448,6,2)),""))</f>
        <v>0</v>
      </c>
      <c r="L9448" s="39">
        <f>IF(Txn!$K4730="","","طرف مقابل — "&amp;Txn!$K4730)</f>
        <v>0</v>
      </c>
      <c r="N9448" s="42">
        <f>IF($D9448="",0,COUNTIF(BankAccts,$D9448))</f>
        <v>0</v>
      </c>
    </row>
    <row r="9449" spans="1:14">
      <c r="A9449" s="38">
        <f>IF(Txn!$B4731="","",Txn!$B4731)</f>
        <v>0</v>
      </c>
      <c r="B9449" s="38">
        <f>IF(Txn!$B4731="","",Txn!$C4731)</f>
        <v>0</v>
      </c>
      <c r="C9449" s="39">
        <f>IF(Txn!$B4731="","","تراکنش بانکی")</f>
        <v>0</v>
      </c>
      <c r="D9449" s="38">
        <f>IF(Txn!$B4731="","",IF(Txn!$X4731="","",Txn!$X4731))</f>
        <v>0</v>
      </c>
      <c r="E9449" s="39">
        <f>IF($D9449="","",IFERROR(VLOOKUP($D9449,AcctTbl,2,0),""))</f>
        <v>0</v>
      </c>
      <c r="F9449" s="39">
        <f>IF($D9449="","",IFERROR(VLOOKUP($D9449,AcctTbl,3,0),""))</f>
        <v>0</v>
      </c>
      <c r="G9449" s="39">
        <f>IF(Txn!$B4731="","",Txn!$D4731)</f>
        <v>0</v>
      </c>
      <c r="H9449" s="38">
        <f>IF(Txn!$B4731="","",Txn!$E4731)</f>
        <v>0</v>
      </c>
      <c r="I9449" s="40">
        <f>IF(Txn!$B4731="",0,Txn!$O4731)</f>
        <v>0</v>
      </c>
      <c r="J9449" s="40">
        <f>IF(Txn!$B4731="",0,Txn!$P4731)</f>
        <v>0</v>
      </c>
      <c r="K9449" s="41">
        <f>IF($A9449="","",IFERROR(VALUE(MID($A9449,6,2)),""))</f>
        <v>0</v>
      </c>
      <c r="L9449" s="39">
        <f>IF(Txn!$K4731="","",Txn!$K4731)</f>
        <v>0</v>
      </c>
      <c r="N9449" s="42">
        <f>IF($D9449="",0,COUNTIF(BankAccts,$D9449))</f>
        <v>0</v>
      </c>
    </row>
    <row r="9450" spans="1:14">
      <c r="A9450" s="38">
        <f>IF(Txn!$B4731="","",Txn!$B4731)</f>
        <v>0</v>
      </c>
      <c r="B9450" s="38">
        <f>IF(Txn!$B4731="","",Txn!$C4731)</f>
        <v>0</v>
      </c>
      <c r="C9450" s="39">
        <f>IF(Txn!$B4731="","","تراکنش بانکی")</f>
        <v>0</v>
      </c>
      <c r="D9450" s="38">
        <f>IF(Txn!$B4731="","",IF(IF(Txn!$U4731="TRF",Txn!$Y4731,Txn!$Z4731)="","",IF(Txn!$U4731="TRF",Txn!$Y4731,Txn!$Z4731)))</f>
        <v>0</v>
      </c>
      <c r="E9450" s="39">
        <f>IF($D9450="","",IFERROR(VLOOKUP($D9450,AcctTbl,2,0),""))</f>
        <v>0</v>
      </c>
      <c r="F9450" s="39">
        <f>IF($D9450="","",IFERROR(VLOOKUP($D9450,AcctTbl,3,0),""))</f>
        <v>0</v>
      </c>
      <c r="G9450" s="39">
        <f>IF(Txn!$B4731="","",Txn!$D4731)</f>
        <v>0</v>
      </c>
      <c r="H9450" s="38">
        <f>IF(Txn!$B4731="","",Txn!$E4731)</f>
        <v>0</v>
      </c>
      <c r="I9450" s="40">
        <f>IF(Txn!$B4731="",0,Txn!$Q4731)</f>
        <v>0</v>
      </c>
      <c r="J9450" s="40">
        <f>IF(Txn!$B4731="",0,Txn!$R4731)</f>
        <v>0</v>
      </c>
      <c r="K9450" s="41">
        <f>IF($A9450="","",IFERROR(VALUE(MID($A9450,6,2)),""))</f>
        <v>0</v>
      </c>
      <c r="L9450" s="39">
        <f>IF(Txn!$K4731="","","طرف مقابل — "&amp;Txn!$K4731)</f>
        <v>0</v>
      </c>
      <c r="N9450" s="42">
        <f>IF($D9450="",0,COUNTIF(BankAccts,$D9450))</f>
        <v>0</v>
      </c>
    </row>
    <row r="9451" spans="1:14">
      <c r="A9451" s="38">
        <f>IF(Txn!$B4732="","",Txn!$B4732)</f>
        <v>0</v>
      </c>
      <c r="B9451" s="38">
        <f>IF(Txn!$B4732="","",Txn!$C4732)</f>
        <v>0</v>
      </c>
      <c r="C9451" s="39">
        <f>IF(Txn!$B4732="","","تراکنش بانکی")</f>
        <v>0</v>
      </c>
      <c r="D9451" s="38">
        <f>IF(Txn!$B4732="","",IF(Txn!$X4732="","",Txn!$X4732))</f>
        <v>0</v>
      </c>
      <c r="E9451" s="39">
        <f>IF($D9451="","",IFERROR(VLOOKUP($D9451,AcctTbl,2,0),""))</f>
        <v>0</v>
      </c>
      <c r="F9451" s="39">
        <f>IF($D9451="","",IFERROR(VLOOKUP($D9451,AcctTbl,3,0),""))</f>
        <v>0</v>
      </c>
      <c r="G9451" s="39">
        <f>IF(Txn!$B4732="","",Txn!$D4732)</f>
        <v>0</v>
      </c>
      <c r="H9451" s="38">
        <f>IF(Txn!$B4732="","",Txn!$E4732)</f>
        <v>0</v>
      </c>
      <c r="I9451" s="40">
        <f>IF(Txn!$B4732="",0,Txn!$O4732)</f>
        <v>0</v>
      </c>
      <c r="J9451" s="40">
        <f>IF(Txn!$B4732="",0,Txn!$P4732)</f>
        <v>0</v>
      </c>
      <c r="K9451" s="41">
        <f>IF($A9451="","",IFERROR(VALUE(MID($A9451,6,2)),""))</f>
        <v>0</v>
      </c>
      <c r="L9451" s="39">
        <f>IF(Txn!$K4732="","",Txn!$K4732)</f>
        <v>0</v>
      </c>
      <c r="N9451" s="42">
        <f>IF($D9451="",0,COUNTIF(BankAccts,$D9451))</f>
        <v>0</v>
      </c>
    </row>
    <row r="9452" spans="1:14">
      <c r="A9452" s="38">
        <f>IF(Txn!$B4732="","",Txn!$B4732)</f>
        <v>0</v>
      </c>
      <c r="B9452" s="38">
        <f>IF(Txn!$B4732="","",Txn!$C4732)</f>
        <v>0</v>
      </c>
      <c r="C9452" s="39">
        <f>IF(Txn!$B4732="","","تراکنش بانکی")</f>
        <v>0</v>
      </c>
      <c r="D9452" s="38">
        <f>IF(Txn!$B4732="","",IF(IF(Txn!$U4732="TRF",Txn!$Y4732,Txn!$Z4732)="","",IF(Txn!$U4732="TRF",Txn!$Y4732,Txn!$Z4732)))</f>
        <v>0</v>
      </c>
      <c r="E9452" s="39">
        <f>IF($D9452="","",IFERROR(VLOOKUP($D9452,AcctTbl,2,0),""))</f>
        <v>0</v>
      </c>
      <c r="F9452" s="39">
        <f>IF($D9452="","",IFERROR(VLOOKUP($D9452,AcctTbl,3,0),""))</f>
        <v>0</v>
      </c>
      <c r="G9452" s="39">
        <f>IF(Txn!$B4732="","",Txn!$D4732)</f>
        <v>0</v>
      </c>
      <c r="H9452" s="38">
        <f>IF(Txn!$B4732="","",Txn!$E4732)</f>
        <v>0</v>
      </c>
      <c r="I9452" s="40">
        <f>IF(Txn!$B4732="",0,Txn!$Q4732)</f>
        <v>0</v>
      </c>
      <c r="J9452" s="40">
        <f>IF(Txn!$B4732="",0,Txn!$R4732)</f>
        <v>0</v>
      </c>
      <c r="K9452" s="41">
        <f>IF($A9452="","",IFERROR(VALUE(MID($A9452,6,2)),""))</f>
        <v>0</v>
      </c>
      <c r="L9452" s="39">
        <f>IF(Txn!$K4732="","","طرف مقابل — "&amp;Txn!$K4732)</f>
        <v>0</v>
      </c>
      <c r="N9452" s="42">
        <f>IF($D9452="",0,COUNTIF(BankAccts,$D9452))</f>
        <v>0</v>
      </c>
    </row>
    <row r="9453" spans="1:14">
      <c r="A9453" s="38">
        <f>IF(Txn!$B4733="","",Txn!$B4733)</f>
        <v>0</v>
      </c>
      <c r="B9453" s="38">
        <f>IF(Txn!$B4733="","",Txn!$C4733)</f>
        <v>0</v>
      </c>
      <c r="C9453" s="39">
        <f>IF(Txn!$B4733="","","تراکنش بانکی")</f>
        <v>0</v>
      </c>
      <c r="D9453" s="38">
        <f>IF(Txn!$B4733="","",IF(Txn!$X4733="","",Txn!$X4733))</f>
        <v>0</v>
      </c>
      <c r="E9453" s="39">
        <f>IF($D9453="","",IFERROR(VLOOKUP($D9453,AcctTbl,2,0),""))</f>
        <v>0</v>
      </c>
      <c r="F9453" s="39">
        <f>IF($D9453="","",IFERROR(VLOOKUP($D9453,AcctTbl,3,0),""))</f>
        <v>0</v>
      </c>
      <c r="G9453" s="39">
        <f>IF(Txn!$B4733="","",Txn!$D4733)</f>
        <v>0</v>
      </c>
      <c r="H9453" s="38">
        <f>IF(Txn!$B4733="","",Txn!$E4733)</f>
        <v>0</v>
      </c>
      <c r="I9453" s="40">
        <f>IF(Txn!$B4733="",0,Txn!$O4733)</f>
        <v>0</v>
      </c>
      <c r="J9453" s="40">
        <f>IF(Txn!$B4733="",0,Txn!$P4733)</f>
        <v>0</v>
      </c>
      <c r="K9453" s="41">
        <f>IF($A9453="","",IFERROR(VALUE(MID($A9453,6,2)),""))</f>
        <v>0</v>
      </c>
      <c r="L9453" s="39">
        <f>IF(Txn!$K4733="","",Txn!$K4733)</f>
        <v>0</v>
      </c>
      <c r="N9453" s="42">
        <f>IF($D9453="",0,COUNTIF(BankAccts,$D9453))</f>
        <v>0</v>
      </c>
    </row>
    <row r="9454" spans="1:14">
      <c r="A9454" s="38">
        <f>IF(Txn!$B4733="","",Txn!$B4733)</f>
        <v>0</v>
      </c>
      <c r="B9454" s="38">
        <f>IF(Txn!$B4733="","",Txn!$C4733)</f>
        <v>0</v>
      </c>
      <c r="C9454" s="39">
        <f>IF(Txn!$B4733="","","تراکنش بانکی")</f>
        <v>0</v>
      </c>
      <c r="D9454" s="38">
        <f>IF(Txn!$B4733="","",IF(IF(Txn!$U4733="TRF",Txn!$Y4733,Txn!$Z4733)="","",IF(Txn!$U4733="TRF",Txn!$Y4733,Txn!$Z4733)))</f>
        <v>0</v>
      </c>
      <c r="E9454" s="39">
        <f>IF($D9454="","",IFERROR(VLOOKUP($D9454,AcctTbl,2,0),""))</f>
        <v>0</v>
      </c>
      <c r="F9454" s="39">
        <f>IF($D9454="","",IFERROR(VLOOKUP($D9454,AcctTbl,3,0),""))</f>
        <v>0</v>
      </c>
      <c r="G9454" s="39">
        <f>IF(Txn!$B4733="","",Txn!$D4733)</f>
        <v>0</v>
      </c>
      <c r="H9454" s="38">
        <f>IF(Txn!$B4733="","",Txn!$E4733)</f>
        <v>0</v>
      </c>
      <c r="I9454" s="40">
        <f>IF(Txn!$B4733="",0,Txn!$Q4733)</f>
        <v>0</v>
      </c>
      <c r="J9454" s="40">
        <f>IF(Txn!$B4733="",0,Txn!$R4733)</f>
        <v>0</v>
      </c>
      <c r="K9454" s="41">
        <f>IF($A9454="","",IFERROR(VALUE(MID($A9454,6,2)),""))</f>
        <v>0</v>
      </c>
      <c r="L9454" s="39">
        <f>IF(Txn!$K4733="","","طرف مقابل — "&amp;Txn!$K4733)</f>
        <v>0</v>
      </c>
      <c r="N9454" s="42">
        <f>IF($D9454="",0,COUNTIF(BankAccts,$D9454))</f>
        <v>0</v>
      </c>
    </row>
    <row r="9455" spans="1:14">
      <c r="A9455" s="38">
        <f>IF(Txn!$B4734="","",Txn!$B4734)</f>
        <v>0</v>
      </c>
      <c r="B9455" s="38">
        <f>IF(Txn!$B4734="","",Txn!$C4734)</f>
        <v>0</v>
      </c>
      <c r="C9455" s="39">
        <f>IF(Txn!$B4734="","","تراکنش بانکی")</f>
        <v>0</v>
      </c>
      <c r="D9455" s="38">
        <f>IF(Txn!$B4734="","",IF(Txn!$X4734="","",Txn!$X4734))</f>
        <v>0</v>
      </c>
      <c r="E9455" s="39">
        <f>IF($D9455="","",IFERROR(VLOOKUP($D9455,AcctTbl,2,0),""))</f>
        <v>0</v>
      </c>
      <c r="F9455" s="39">
        <f>IF($D9455="","",IFERROR(VLOOKUP($D9455,AcctTbl,3,0),""))</f>
        <v>0</v>
      </c>
      <c r="G9455" s="39">
        <f>IF(Txn!$B4734="","",Txn!$D4734)</f>
        <v>0</v>
      </c>
      <c r="H9455" s="38">
        <f>IF(Txn!$B4734="","",Txn!$E4734)</f>
        <v>0</v>
      </c>
      <c r="I9455" s="40">
        <f>IF(Txn!$B4734="",0,Txn!$O4734)</f>
        <v>0</v>
      </c>
      <c r="J9455" s="40">
        <f>IF(Txn!$B4734="",0,Txn!$P4734)</f>
        <v>0</v>
      </c>
      <c r="K9455" s="41">
        <f>IF($A9455="","",IFERROR(VALUE(MID($A9455,6,2)),""))</f>
        <v>0</v>
      </c>
      <c r="L9455" s="39">
        <f>IF(Txn!$K4734="","",Txn!$K4734)</f>
        <v>0</v>
      </c>
      <c r="N9455" s="42">
        <f>IF($D9455="",0,COUNTIF(BankAccts,$D9455))</f>
        <v>0</v>
      </c>
    </row>
    <row r="9456" spans="1:14">
      <c r="A9456" s="38">
        <f>IF(Txn!$B4734="","",Txn!$B4734)</f>
        <v>0</v>
      </c>
      <c r="B9456" s="38">
        <f>IF(Txn!$B4734="","",Txn!$C4734)</f>
        <v>0</v>
      </c>
      <c r="C9456" s="39">
        <f>IF(Txn!$B4734="","","تراکنش بانکی")</f>
        <v>0</v>
      </c>
      <c r="D9456" s="38">
        <f>IF(Txn!$B4734="","",IF(IF(Txn!$U4734="TRF",Txn!$Y4734,Txn!$Z4734)="","",IF(Txn!$U4734="TRF",Txn!$Y4734,Txn!$Z4734)))</f>
        <v>0</v>
      </c>
      <c r="E9456" s="39">
        <f>IF($D9456="","",IFERROR(VLOOKUP($D9456,AcctTbl,2,0),""))</f>
        <v>0</v>
      </c>
      <c r="F9456" s="39">
        <f>IF($D9456="","",IFERROR(VLOOKUP($D9456,AcctTbl,3,0),""))</f>
        <v>0</v>
      </c>
      <c r="G9456" s="39">
        <f>IF(Txn!$B4734="","",Txn!$D4734)</f>
        <v>0</v>
      </c>
      <c r="H9456" s="38">
        <f>IF(Txn!$B4734="","",Txn!$E4734)</f>
        <v>0</v>
      </c>
      <c r="I9456" s="40">
        <f>IF(Txn!$B4734="",0,Txn!$Q4734)</f>
        <v>0</v>
      </c>
      <c r="J9456" s="40">
        <f>IF(Txn!$B4734="",0,Txn!$R4734)</f>
        <v>0</v>
      </c>
      <c r="K9456" s="41">
        <f>IF($A9456="","",IFERROR(VALUE(MID($A9456,6,2)),""))</f>
        <v>0</v>
      </c>
      <c r="L9456" s="39">
        <f>IF(Txn!$K4734="","","طرف مقابل — "&amp;Txn!$K4734)</f>
        <v>0</v>
      </c>
      <c r="N9456" s="42">
        <f>IF($D9456="",0,COUNTIF(BankAccts,$D9456))</f>
        <v>0</v>
      </c>
    </row>
    <row r="9457" spans="1:14">
      <c r="A9457" s="38">
        <f>IF(Txn!$B4735="","",Txn!$B4735)</f>
        <v>0</v>
      </c>
      <c r="B9457" s="38">
        <f>IF(Txn!$B4735="","",Txn!$C4735)</f>
        <v>0</v>
      </c>
      <c r="C9457" s="39">
        <f>IF(Txn!$B4735="","","تراکنش بانکی")</f>
        <v>0</v>
      </c>
      <c r="D9457" s="38">
        <f>IF(Txn!$B4735="","",IF(Txn!$X4735="","",Txn!$X4735))</f>
        <v>0</v>
      </c>
      <c r="E9457" s="39">
        <f>IF($D9457="","",IFERROR(VLOOKUP($D9457,AcctTbl,2,0),""))</f>
        <v>0</v>
      </c>
      <c r="F9457" s="39">
        <f>IF($D9457="","",IFERROR(VLOOKUP($D9457,AcctTbl,3,0),""))</f>
        <v>0</v>
      </c>
      <c r="G9457" s="39">
        <f>IF(Txn!$B4735="","",Txn!$D4735)</f>
        <v>0</v>
      </c>
      <c r="H9457" s="38">
        <f>IF(Txn!$B4735="","",Txn!$E4735)</f>
        <v>0</v>
      </c>
      <c r="I9457" s="40">
        <f>IF(Txn!$B4735="",0,Txn!$O4735)</f>
        <v>0</v>
      </c>
      <c r="J9457" s="40">
        <f>IF(Txn!$B4735="",0,Txn!$P4735)</f>
        <v>0</v>
      </c>
      <c r="K9457" s="41">
        <f>IF($A9457="","",IFERROR(VALUE(MID($A9457,6,2)),""))</f>
        <v>0</v>
      </c>
      <c r="L9457" s="39">
        <f>IF(Txn!$K4735="","",Txn!$K4735)</f>
        <v>0</v>
      </c>
      <c r="N9457" s="42">
        <f>IF($D9457="",0,COUNTIF(BankAccts,$D9457))</f>
        <v>0</v>
      </c>
    </row>
    <row r="9458" spans="1:14">
      <c r="A9458" s="38">
        <f>IF(Txn!$B4735="","",Txn!$B4735)</f>
        <v>0</v>
      </c>
      <c r="B9458" s="38">
        <f>IF(Txn!$B4735="","",Txn!$C4735)</f>
        <v>0</v>
      </c>
      <c r="C9458" s="39">
        <f>IF(Txn!$B4735="","","تراکنش بانکی")</f>
        <v>0</v>
      </c>
      <c r="D9458" s="38">
        <f>IF(Txn!$B4735="","",IF(IF(Txn!$U4735="TRF",Txn!$Y4735,Txn!$Z4735)="","",IF(Txn!$U4735="TRF",Txn!$Y4735,Txn!$Z4735)))</f>
        <v>0</v>
      </c>
      <c r="E9458" s="39">
        <f>IF($D9458="","",IFERROR(VLOOKUP($D9458,AcctTbl,2,0),""))</f>
        <v>0</v>
      </c>
      <c r="F9458" s="39">
        <f>IF($D9458="","",IFERROR(VLOOKUP($D9458,AcctTbl,3,0),""))</f>
        <v>0</v>
      </c>
      <c r="G9458" s="39">
        <f>IF(Txn!$B4735="","",Txn!$D4735)</f>
        <v>0</v>
      </c>
      <c r="H9458" s="38">
        <f>IF(Txn!$B4735="","",Txn!$E4735)</f>
        <v>0</v>
      </c>
      <c r="I9458" s="40">
        <f>IF(Txn!$B4735="",0,Txn!$Q4735)</f>
        <v>0</v>
      </c>
      <c r="J9458" s="40">
        <f>IF(Txn!$B4735="",0,Txn!$R4735)</f>
        <v>0</v>
      </c>
      <c r="K9458" s="41">
        <f>IF($A9458="","",IFERROR(VALUE(MID($A9458,6,2)),""))</f>
        <v>0</v>
      </c>
      <c r="L9458" s="39">
        <f>IF(Txn!$K4735="","","طرف مقابل — "&amp;Txn!$K4735)</f>
        <v>0</v>
      </c>
      <c r="N9458" s="42">
        <f>IF($D9458="",0,COUNTIF(BankAccts,$D9458))</f>
        <v>0</v>
      </c>
    </row>
    <row r="9459" spans="1:14">
      <c r="A9459" s="38">
        <f>IF(Txn!$B4736="","",Txn!$B4736)</f>
        <v>0</v>
      </c>
      <c r="B9459" s="38">
        <f>IF(Txn!$B4736="","",Txn!$C4736)</f>
        <v>0</v>
      </c>
      <c r="C9459" s="39">
        <f>IF(Txn!$B4736="","","تراکنش بانکی")</f>
        <v>0</v>
      </c>
      <c r="D9459" s="38">
        <f>IF(Txn!$B4736="","",IF(Txn!$X4736="","",Txn!$X4736))</f>
        <v>0</v>
      </c>
      <c r="E9459" s="39">
        <f>IF($D9459="","",IFERROR(VLOOKUP($D9459,AcctTbl,2,0),""))</f>
        <v>0</v>
      </c>
      <c r="F9459" s="39">
        <f>IF($D9459="","",IFERROR(VLOOKUP($D9459,AcctTbl,3,0),""))</f>
        <v>0</v>
      </c>
      <c r="G9459" s="39">
        <f>IF(Txn!$B4736="","",Txn!$D4736)</f>
        <v>0</v>
      </c>
      <c r="H9459" s="38">
        <f>IF(Txn!$B4736="","",Txn!$E4736)</f>
        <v>0</v>
      </c>
      <c r="I9459" s="40">
        <f>IF(Txn!$B4736="",0,Txn!$O4736)</f>
        <v>0</v>
      </c>
      <c r="J9459" s="40">
        <f>IF(Txn!$B4736="",0,Txn!$P4736)</f>
        <v>0</v>
      </c>
      <c r="K9459" s="41">
        <f>IF($A9459="","",IFERROR(VALUE(MID($A9459,6,2)),""))</f>
        <v>0</v>
      </c>
      <c r="L9459" s="39">
        <f>IF(Txn!$K4736="","",Txn!$K4736)</f>
        <v>0</v>
      </c>
      <c r="N9459" s="42">
        <f>IF($D9459="",0,COUNTIF(BankAccts,$D9459))</f>
        <v>0</v>
      </c>
    </row>
    <row r="9460" spans="1:14">
      <c r="A9460" s="38">
        <f>IF(Txn!$B4736="","",Txn!$B4736)</f>
        <v>0</v>
      </c>
      <c r="B9460" s="38">
        <f>IF(Txn!$B4736="","",Txn!$C4736)</f>
        <v>0</v>
      </c>
      <c r="C9460" s="39">
        <f>IF(Txn!$B4736="","","تراکنش بانکی")</f>
        <v>0</v>
      </c>
      <c r="D9460" s="38">
        <f>IF(Txn!$B4736="","",IF(IF(Txn!$U4736="TRF",Txn!$Y4736,Txn!$Z4736)="","",IF(Txn!$U4736="TRF",Txn!$Y4736,Txn!$Z4736)))</f>
        <v>0</v>
      </c>
      <c r="E9460" s="39">
        <f>IF($D9460="","",IFERROR(VLOOKUP($D9460,AcctTbl,2,0),""))</f>
        <v>0</v>
      </c>
      <c r="F9460" s="39">
        <f>IF($D9460="","",IFERROR(VLOOKUP($D9460,AcctTbl,3,0),""))</f>
        <v>0</v>
      </c>
      <c r="G9460" s="39">
        <f>IF(Txn!$B4736="","",Txn!$D4736)</f>
        <v>0</v>
      </c>
      <c r="H9460" s="38">
        <f>IF(Txn!$B4736="","",Txn!$E4736)</f>
        <v>0</v>
      </c>
      <c r="I9460" s="40">
        <f>IF(Txn!$B4736="",0,Txn!$Q4736)</f>
        <v>0</v>
      </c>
      <c r="J9460" s="40">
        <f>IF(Txn!$B4736="",0,Txn!$R4736)</f>
        <v>0</v>
      </c>
      <c r="K9460" s="41">
        <f>IF($A9460="","",IFERROR(VALUE(MID($A9460,6,2)),""))</f>
        <v>0</v>
      </c>
      <c r="L9460" s="39">
        <f>IF(Txn!$K4736="","","طرف مقابل — "&amp;Txn!$K4736)</f>
        <v>0</v>
      </c>
      <c r="N9460" s="42">
        <f>IF($D9460="",0,COUNTIF(BankAccts,$D9460))</f>
        <v>0</v>
      </c>
    </row>
    <row r="9461" spans="1:14">
      <c r="A9461" s="38">
        <f>IF(Txn!$B4737="","",Txn!$B4737)</f>
        <v>0</v>
      </c>
      <c r="B9461" s="38">
        <f>IF(Txn!$B4737="","",Txn!$C4737)</f>
        <v>0</v>
      </c>
      <c r="C9461" s="39">
        <f>IF(Txn!$B4737="","","تراکنش بانکی")</f>
        <v>0</v>
      </c>
      <c r="D9461" s="38">
        <f>IF(Txn!$B4737="","",IF(Txn!$X4737="","",Txn!$X4737))</f>
        <v>0</v>
      </c>
      <c r="E9461" s="39">
        <f>IF($D9461="","",IFERROR(VLOOKUP($D9461,AcctTbl,2,0),""))</f>
        <v>0</v>
      </c>
      <c r="F9461" s="39">
        <f>IF($D9461="","",IFERROR(VLOOKUP($D9461,AcctTbl,3,0),""))</f>
        <v>0</v>
      </c>
      <c r="G9461" s="39">
        <f>IF(Txn!$B4737="","",Txn!$D4737)</f>
        <v>0</v>
      </c>
      <c r="H9461" s="38">
        <f>IF(Txn!$B4737="","",Txn!$E4737)</f>
        <v>0</v>
      </c>
      <c r="I9461" s="40">
        <f>IF(Txn!$B4737="",0,Txn!$O4737)</f>
        <v>0</v>
      </c>
      <c r="J9461" s="40">
        <f>IF(Txn!$B4737="",0,Txn!$P4737)</f>
        <v>0</v>
      </c>
      <c r="K9461" s="41">
        <f>IF($A9461="","",IFERROR(VALUE(MID($A9461,6,2)),""))</f>
        <v>0</v>
      </c>
      <c r="L9461" s="39">
        <f>IF(Txn!$K4737="","",Txn!$K4737)</f>
        <v>0</v>
      </c>
      <c r="N9461" s="42">
        <f>IF($D9461="",0,COUNTIF(BankAccts,$D9461))</f>
        <v>0</v>
      </c>
    </row>
    <row r="9462" spans="1:14">
      <c r="A9462" s="38">
        <f>IF(Txn!$B4737="","",Txn!$B4737)</f>
        <v>0</v>
      </c>
      <c r="B9462" s="38">
        <f>IF(Txn!$B4737="","",Txn!$C4737)</f>
        <v>0</v>
      </c>
      <c r="C9462" s="39">
        <f>IF(Txn!$B4737="","","تراکنش بانکی")</f>
        <v>0</v>
      </c>
      <c r="D9462" s="38">
        <f>IF(Txn!$B4737="","",IF(IF(Txn!$U4737="TRF",Txn!$Y4737,Txn!$Z4737)="","",IF(Txn!$U4737="TRF",Txn!$Y4737,Txn!$Z4737)))</f>
        <v>0</v>
      </c>
      <c r="E9462" s="39">
        <f>IF($D9462="","",IFERROR(VLOOKUP($D9462,AcctTbl,2,0),""))</f>
        <v>0</v>
      </c>
      <c r="F9462" s="39">
        <f>IF($D9462="","",IFERROR(VLOOKUP($D9462,AcctTbl,3,0),""))</f>
        <v>0</v>
      </c>
      <c r="G9462" s="39">
        <f>IF(Txn!$B4737="","",Txn!$D4737)</f>
        <v>0</v>
      </c>
      <c r="H9462" s="38">
        <f>IF(Txn!$B4737="","",Txn!$E4737)</f>
        <v>0</v>
      </c>
      <c r="I9462" s="40">
        <f>IF(Txn!$B4737="",0,Txn!$Q4737)</f>
        <v>0</v>
      </c>
      <c r="J9462" s="40">
        <f>IF(Txn!$B4737="",0,Txn!$R4737)</f>
        <v>0</v>
      </c>
      <c r="K9462" s="41">
        <f>IF($A9462="","",IFERROR(VALUE(MID($A9462,6,2)),""))</f>
        <v>0</v>
      </c>
      <c r="L9462" s="39">
        <f>IF(Txn!$K4737="","","طرف مقابل — "&amp;Txn!$K4737)</f>
        <v>0</v>
      </c>
      <c r="N9462" s="42">
        <f>IF($D9462="",0,COUNTIF(BankAccts,$D9462))</f>
        <v>0</v>
      </c>
    </row>
    <row r="9463" spans="1:14">
      <c r="A9463" s="38">
        <f>IF(Txn!$B4738="","",Txn!$B4738)</f>
        <v>0</v>
      </c>
      <c r="B9463" s="38">
        <f>IF(Txn!$B4738="","",Txn!$C4738)</f>
        <v>0</v>
      </c>
      <c r="C9463" s="39">
        <f>IF(Txn!$B4738="","","تراکنش بانکی")</f>
        <v>0</v>
      </c>
      <c r="D9463" s="38">
        <f>IF(Txn!$B4738="","",IF(Txn!$X4738="","",Txn!$X4738))</f>
        <v>0</v>
      </c>
      <c r="E9463" s="39">
        <f>IF($D9463="","",IFERROR(VLOOKUP($D9463,AcctTbl,2,0),""))</f>
        <v>0</v>
      </c>
      <c r="F9463" s="39">
        <f>IF($D9463="","",IFERROR(VLOOKUP($D9463,AcctTbl,3,0),""))</f>
        <v>0</v>
      </c>
      <c r="G9463" s="39">
        <f>IF(Txn!$B4738="","",Txn!$D4738)</f>
        <v>0</v>
      </c>
      <c r="H9463" s="38">
        <f>IF(Txn!$B4738="","",Txn!$E4738)</f>
        <v>0</v>
      </c>
      <c r="I9463" s="40">
        <f>IF(Txn!$B4738="",0,Txn!$O4738)</f>
        <v>0</v>
      </c>
      <c r="J9463" s="40">
        <f>IF(Txn!$B4738="",0,Txn!$P4738)</f>
        <v>0</v>
      </c>
      <c r="K9463" s="41">
        <f>IF($A9463="","",IFERROR(VALUE(MID($A9463,6,2)),""))</f>
        <v>0</v>
      </c>
      <c r="L9463" s="39">
        <f>IF(Txn!$K4738="","",Txn!$K4738)</f>
        <v>0</v>
      </c>
      <c r="N9463" s="42">
        <f>IF($D9463="",0,COUNTIF(BankAccts,$D9463))</f>
        <v>0</v>
      </c>
    </row>
    <row r="9464" spans="1:14">
      <c r="A9464" s="38">
        <f>IF(Txn!$B4738="","",Txn!$B4738)</f>
        <v>0</v>
      </c>
      <c r="B9464" s="38">
        <f>IF(Txn!$B4738="","",Txn!$C4738)</f>
        <v>0</v>
      </c>
      <c r="C9464" s="39">
        <f>IF(Txn!$B4738="","","تراکنش بانکی")</f>
        <v>0</v>
      </c>
      <c r="D9464" s="38">
        <f>IF(Txn!$B4738="","",IF(IF(Txn!$U4738="TRF",Txn!$Y4738,Txn!$Z4738)="","",IF(Txn!$U4738="TRF",Txn!$Y4738,Txn!$Z4738)))</f>
        <v>0</v>
      </c>
      <c r="E9464" s="39">
        <f>IF($D9464="","",IFERROR(VLOOKUP($D9464,AcctTbl,2,0),""))</f>
        <v>0</v>
      </c>
      <c r="F9464" s="39">
        <f>IF($D9464="","",IFERROR(VLOOKUP($D9464,AcctTbl,3,0),""))</f>
        <v>0</v>
      </c>
      <c r="G9464" s="39">
        <f>IF(Txn!$B4738="","",Txn!$D4738)</f>
        <v>0</v>
      </c>
      <c r="H9464" s="38">
        <f>IF(Txn!$B4738="","",Txn!$E4738)</f>
        <v>0</v>
      </c>
      <c r="I9464" s="40">
        <f>IF(Txn!$B4738="",0,Txn!$Q4738)</f>
        <v>0</v>
      </c>
      <c r="J9464" s="40">
        <f>IF(Txn!$B4738="",0,Txn!$R4738)</f>
        <v>0</v>
      </c>
      <c r="K9464" s="41">
        <f>IF($A9464="","",IFERROR(VALUE(MID($A9464,6,2)),""))</f>
        <v>0</v>
      </c>
      <c r="L9464" s="39">
        <f>IF(Txn!$K4738="","","طرف مقابل — "&amp;Txn!$K4738)</f>
        <v>0</v>
      </c>
      <c r="N9464" s="42">
        <f>IF($D9464="",0,COUNTIF(BankAccts,$D9464))</f>
        <v>0</v>
      </c>
    </row>
    <row r="9465" spans="1:14">
      <c r="A9465" s="38">
        <f>IF(Txn!$B4739="","",Txn!$B4739)</f>
        <v>0</v>
      </c>
      <c r="B9465" s="38">
        <f>IF(Txn!$B4739="","",Txn!$C4739)</f>
        <v>0</v>
      </c>
      <c r="C9465" s="39">
        <f>IF(Txn!$B4739="","","تراکنش بانکی")</f>
        <v>0</v>
      </c>
      <c r="D9465" s="38">
        <f>IF(Txn!$B4739="","",IF(Txn!$X4739="","",Txn!$X4739))</f>
        <v>0</v>
      </c>
      <c r="E9465" s="39">
        <f>IF($D9465="","",IFERROR(VLOOKUP($D9465,AcctTbl,2,0),""))</f>
        <v>0</v>
      </c>
      <c r="F9465" s="39">
        <f>IF($D9465="","",IFERROR(VLOOKUP($D9465,AcctTbl,3,0),""))</f>
        <v>0</v>
      </c>
      <c r="G9465" s="39">
        <f>IF(Txn!$B4739="","",Txn!$D4739)</f>
        <v>0</v>
      </c>
      <c r="H9465" s="38">
        <f>IF(Txn!$B4739="","",Txn!$E4739)</f>
        <v>0</v>
      </c>
      <c r="I9465" s="40">
        <f>IF(Txn!$B4739="",0,Txn!$O4739)</f>
        <v>0</v>
      </c>
      <c r="J9465" s="40">
        <f>IF(Txn!$B4739="",0,Txn!$P4739)</f>
        <v>0</v>
      </c>
      <c r="K9465" s="41">
        <f>IF($A9465="","",IFERROR(VALUE(MID($A9465,6,2)),""))</f>
        <v>0</v>
      </c>
      <c r="L9465" s="39">
        <f>IF(Txn!$K4739="","",Txn!$K4739)</f>
        <v>0</v>
      </c>
      <c r="N9465" s="42">
        <f>IF($D9465="",0,COUNTIF(BankAccts,$D9465))</f>
        <v>0</v>
      </c>
    </row>
    <row r="9466" spans="1:14">
      <c r="A9466" s="38">
        <f>IF(Txn!$B4739="","",Txn!$B4739)</f>
        <v>0</v>
      </c>
      <c r="B9466" s="38">
        <f>IF(Txn!$B4739="","",Txn!$C4739)</f>
        <v>0</v>
      </c>
      <c r="C9466" s="39">
        <f>IF(Txn!$B4739="","","تراکنش بانکی")</f>
        <v>0</v>
      </c>
      <c r="D9466" s="38">
        <f>IF(Txn!$B4739="","",IF(IF(Txn!$U4739="TRF",Txn!$Y4739,Txn!$Z4739)="","",IF(Txn!$U4739="TRF",Txn!$Y4739,Txn!$Z4739)))</f>
        <v>0</v>
      </c>
      <c r="E9466" s="39">
        <f>IF($D9466="","",IFERROR(VLOOKUP($D9466,AcctTbl,2,0),""))</f>
        <v>0</v>
      </c>
      <c r="F9466" s="39">
        <f>IF($D9466="","",IFERROR(VLOOKUP($D9466,AcctTbl,3,0),""))</f>
        <v>0</v>
      </c>
      <c r="G9466" s="39">
        <f>IF(Txn!$B4739="","",Txn!$D4739)</f>
        <v>0</v>
      </c>
      <c r="H9466" s="38">
        <f>IF(Txn!$B4739="","",Txn!$E4739)</f>
        <v>0</v>
      </c>
      <c r="I9466" s="40">
        <f>IF(Txn!$B4739="",0,Txn!$Q4739)</f>
        <v>0</v>
      </c>
      <c r="J9466" s="40">
        <f>IF(Txn!$B4739="",0,Txn!$R4739)</f>
        <v>0</v>
      </c>
      <c r="K9466" s="41">
        <f>IF($A9466="","",IFERROR(VALUE(MID($A9466,6,2)),""))</f>
        <v>0</v>
      </c>
      <c r="L9466" s="39">
        <f>IF(Txn!$K4739="","","طرف مقابل — "&amp;Txn!$K4739)</f>
        <v>0</v>
      </c>
      <c r="N9466" s="42">
        <f>IF($D9466="",0,COUNTIF(BankAccts,$D9466))</f>
        <v>0</v>
      </c>
    </row>
    <row r="9467" spans="1:14">
      <c r="A9467" s="38">
        <f>IF(Txn!$B4740="","",Txn!$B4740)</f>
        <v>0</v>
      </c>
      <c r="B9467" s="38">
        <f>IF(Txn!$B4740="","",Txn!$C4740)</f>
        <v>0</v>
      </c>
      <c r="C9467" s="39">
        <f>IF(Txn!$B4740="","","تراکنش بانکی")</f>
        <v>0</v>
      </c>
      <c r="D9467" s="38">
        <f>IF(Txn!$B4740="","",IF(Txn!$X4740="","",Txn!$X4740))</f>
        <v>0</v>
      </c>
      <c r="E9467" s="39">
        <f>IF($D9467="","",IFERROR(VLOOKUP($D9467,AcctTbl,2,0),""))</f>
        <v>0</v>
      </c>
      <c r="F9467" s="39">
        <f>IF($D9467="","",IFERROR(VLOOKUP($D9467,AcctTbl,3,0),""))</f>
        <v>0</v>
      </c>
      <c r="G9467" s="39">
        <f>IF(Txn!$B4740="","",Txn!$D4740)</f>
        <v>0</v>
      </c>
      <c r="H9467" s="38">
        <f>IF(Txn!$B4740="","",Txn!$E4740)</f>
        <v>0</v>
      </c>
      <c r="I9467" s="40">
        <f>IF(Txn!$B4740="",0,Txn!$O4740)</f>
        <v>0</v>
      </c>
      <c r="J9467" s="40">
        <f>IF(Txn!$B4740="",0,Txn!$P4740)</f>
        <v>0</v>
      </c>
      <c r="K9467" s="41">
        <f>IF($A9467="","",IFERROR(VALUE(MID($A9467,6,2)),""))</f>
        <v>0</v>
      </c>
      <c r="L9467" s="39">
        <f>IF(Txn!$K4740="","",Txn!$K4740)</f>
        <v>0</v>
      </c>
      <c r="N9467" s="42">
        <f>IF($D9467="",0,COUNTIF(BankAccts,$D9467))</f>
        <v>0</v>
      </c>
    </row>
    <row r="9468" spans="1:14">
      <c r="A9468" s="38">
        <f>IF(Txn!$B4740="","",Txn!$B4740)</f>
        <v>0</v>
      </c>
      <c r="B9468" s="38">
        <f>IF(Txn!$B4740="","",Txn!$C4740)</f>
        <v>0</v>
      </c>
      <c r="C9468" s="39">
        <f>IF(Txn!$B4740="","","تراکنش بانکی")</f>
        <v>0</v>
      </c>
      <c r="D9468" s="38">
        <f>IF(Txn!$B4740="","",IF(IF(Txn!$U4740="TRF",Txn!$Y4740,Txn!$Z4740)="","",IF(Txn!$U4740="TRF",Txn!$Y4740,Txn!$Z4740)))</f>
        <v>0</v>
      </c>
      <c r="E9468" s="39">
        <f>IF($D9468="","",IFERROR(VLOOKUP($D9468,AcctTbl,2,0),""))</f>
        <v>0</v>
      </c>
      <c r="F9468" s="39">
        <f>IF($D9468="","",IFERROR(VLOOKUP($D9468,AcctTbl,3,0),""))</f>
        <v>0</v>
      </c>
      <c r="G9468" s="39">
        <f>IF(Txn!$B4740="","",Txn!$D4740)</f>
        <v>0</v>
      </c>
      <c r="H9468" s="38">
        <f>IF(Txn!$B4740="","",Txn!$E4740)</f>
        <v>0</v>
      </c>
      <c r="I9468" s="40">
        <f>IF(Txn!$B4740="",0,Txn!$Q4740)</f>
        <v>0</v>
      </c>
      <c r="J9468" s="40">
        <f>IF(Txn!$B4740="",0,Txn!$R4740)</f>
        <v>0</v>
      </c>
      <c r="K9468" s="41">
        <f>IF($A9468="","",IFERROR(VALUE(MID($A9468,6,2)),""))</f>
        <v>0</v>
      </c>
      <c r="L9468" s="39">
        <f>IF(Txn!$K4740="","","طرف مقابل — "&amp;Txn!$K4740)</f>
        <v>0</v>
      </c>
      <c r="N9468" s="42">
        <f>IF($D9468="",0,COUNTIF(BankAccts,$D9468))</f>
        <v>0</v>
      </c>
    </row>
    <row r="9469" spans="1:14">
      <c r="A9469" s="38">
        <f>IF(Txn!$B4741="","",Txn!$B4741)</f>
        <v>0</v>
      </c>
      <c r="B9469" s="38">
        <f>IF(Txn!$B4741="","",Txn!$C4741)</f>
        <v>0</v>
      </c>
      <c r="C9469" s="39">
        <f>IF(Txn!$B4741="","","تراکنش بانکی")</f>
        <v>0</v>
      </c>
      <c r="D9469" s="38">
        <f>IF(Txn!$B4741="","",IF(Txn!$X4741="","",Txn!$X4741))</f>
        <v>0</v>
      </c>
      <c r="E9469" s="39">
        <f>IF($D9469="","",IFERROR(VLOOKUP($D9469,AcctTbl,2,0),""))</f>
        <v>0</v>
      </c>
      <c r="F9469" s="39">
        <f>IF($D9469="","",IFERROR(VLOOKUP($D9469,AcctTbl,3,0),""))</f>
        <v>0</v>
      </c>
      <c r="G9469" s="39">
        <f>IF(Txn!$B4741="","",Txn!$D4741)</f>
        <v>0</v>
      </c>
      <c r="H9469" s="38">
        <f>IF(Txn!$B4741="","",Txn!$E4741)</f>
        <v>0</v>
      </c>
      <c r="I9469" s="40">
        <f>IF(Txn!$B4741="",0,Txn!$O4741)</f>
        <v>0</v>
      </c>
      <c r="J9469" s="40">
        <f>IF(Txn!$B4741="",0,Txn!$P4741)</f>
        <v>0</v>
      </c>
      <c r="K9469" s="41">
        <f>IF($A9469="","",IFERROR(VALUE(MID($A9469,6,2)),""))</f>
        <v>0</v>
      </c>
      <c r="L9469" s="39">
        <f>IF(Txn!$K4741="","",Txn!$K4741)</f>
        <v>0</v>
      </c>
      <c r="N9469" s="42">
        <f>IF($D9469="",0,COUNTIF(BankAccts,$D9469))</f>
        <v>0</v>
      </c>
    </row>
    <row r="9470" spans="1:14">
      <c r="A9470" s="38">
        <f>IF(Txn!$B4741="","",Txn!$B4741)</f>
        <v>0</v>
      </c>
      <c r="B9470" s="38">
        <f>IF(Txn!$B4741="","",Txn!$C4741)</f>
        <v>0</v>
      </c>
      <c r="C9470" s="39">
        <f>IF(Txn!$B4741="","","تراکنش بانکی")</f>
        <v>0</v>
      </c>
      <c r="D9470" s="38">
        <f>IF(Txn!$B4741="","",IF(IF(Txn!$U4741="TRF",Txn!$Y4741,Txn!$Z4741)="","",IF(Txn!$U4741="TRF",Txn!$Y4741,Txn!$Z4741)))</f>
        <v>0</v>
      </c>
      <c r="E9470" s="39">
        <f>IF($D9470="","",IFERROR(VLOOKUP($D9470,AcctTbl,2,0),""))</f>
        <v>0</v>
      </c>
      <c r="F9470" s="39">
        <f>IF($D9470="","",IFERROR(VLOOKUP($D9470,AcctTbl,3,0),""))</f>
        <v>0</v>
      </c>
      <c r="G9470" s="39">
        <f>IF(Txn!$B4741="","",Txn!$D4741)</f>
        <v>0</v>
      </c>
      <c r="H9470" s="38">
        <f>IF(Txn!$B4741="","",Txn!$E4741)</f>
        <v>0</v>
      </c>
      <c r="I9470" s="40">
        <f>IF(Txn!$B4741="",0,Txn!$Q4741)</f>
        <v>0</v>
      </c>
      <c r="J9470" s="40">
        <f>IF(Txn!$B4741="",0,Txn!$R4741)</f>
        <v>0</v>
      </c>
      <c r="K9470" s="41">
        <f>IF($A9470="","",IFERROR(VALUE(MID($A9470,6,2)),""))</f>
        <v>0</v>
      </c>
      <c r="L9470" s="39">
        <f>IF(Txn!$K4741="","","طرف مقابل — "&amp;Txn!$K4741)</f>
        <v>0</v>
      </c>
      <c r="N9470" s="42">
        <f>IF($D9470="",0,COUNTIF(BankAccts,$D9470))</f>
        <v>0</v>
      </c>
    </row>
    <row r="9471" spans="1:14">
      <c r="A9471" s="38">
        <f>IF(Txn!$B4742="","",Txn!$B4742)</f>
        <v>0</v>
      </c>
      <c r="B9471" s="38">
        <f>IF(Txn!$B4742="","",Txn!$C4742)</f>
        <v>0</v>
      </c>
      <c r="C9471" s="39">
        <f>IF(Txn!$B4742="","","تراکنش بانکی")</f>
        <v>0</v>
      </c>
      <c r="D9471" s="38">
        <f>IF(Txn!$B4742="","",IF(Txn!$X4742="","",Txn!$X4742))</f>
        <v>0</v>
      </c>
      <c r="E9471" s="39">
        <f>IF($D9471="","",IFERROR(VLOOKUP($D9471,AcctTbl,2,0),""))</f>
        <v>0</v>
      </c>
      <c r="F9471" s="39">
        <f>IF($D9471="","",IFERROR(VLOOKUP($D9471,AcctTbl,3,0),""))</f>
        <v>0</v>
      </c>
      <c r="G9471" s="39">
        <f>IF(Txn!$B4742="","",Txn!$D4742)</f>
        <v>0</v>
      </c>
      <c r="H9471" s="38">
        <f>IF(Txn!$B4742="","",Txn!$E4742)</f>
        <v>0</v>
      </c>
      <c r="I9471" s="40">
        <f>IF(Txn!$B4742="",0,Txn!$O4742)</f>
        <v>0</v>
      </c>
      <c r="J9471" s="40">
        <f>IF(Txn!$B4742="",0,Txn!$P4742)</f>
        <v>0</v>
      </c>
      <c r="K9471" s="41">
        <f>IF($A9471="","",IFERROR(VALUE(MID($A9471,6,2)),""))</f>
        <v>0</v>
      </c>
      <c r="L9471" s="39">
        <f>IF(Txn!$K4742="","",Txn!$K4742)</f>
        <v>0</v>
      </c>
      <c r="N9471" s="42">
        <f>IF($D9471="",0,COUNTIF(BankAccts,$D9471))</f>
        <v>0</v>
      </c>
    </row>
    <row r="9472" spans="1:14">
      <c r="A9472" s="38">
        <f>IF(Txn!$B4742="","",Txn!$B4742)</f>
        <v>0</v>
      </c>
      <c r="B9472" s="38">
        <f>IF(Txn!$B4742="","",Txn!$C4742)</f>
        <v>0</v>
      </c>
      <c r="C9472" s="39">
        <f>IF(Txn!$B4742="","","تراکنش بانکی")</f>
        <v>0</v>
      </c>
      <c r="D9472" s="38">
        <f>IF(Txn!$B4742="","",IF(IF(Txn!$U4742="TRF",Txn!$Y4742,Txn!$Z4742)="","",IF(Txn!$U4742="TRF",Txn!$Y4742,Txn!$Z4742)))</f>
        <v>0</v>
      </c>
      <c r="E9472" s="39">
        <f>IF($D9472="","",IFERROR(VLOOKUP($D9472,AcctTbl,2,0),""))</f>
        <v>0</v>
      </c>
      <c r="F9472" s="39">
        <f>IF($D9472="","",IFERROR(VLOOKUP($D9472,AcctTbl,3,0),""))</f>
        <v>0</v>
      </c>
      <c r="G9472" s="39">
        <f>IF(Txn!$B4742="","",Txn!$D4742)</f>
        <v>0</v>
      </c>
      <c r="H9472" s="38">
        <f>IF(Txn!$B4742="","",Txn!$E4742)</f>
        <v>0</v>
      </c>
      <c r="I9472" s="40">
        <f>IF(Txn!$B4742="",0,Txn!$Q4742)</f>
        <v>0</v>
      </c>
      <c r="J9472" s="40">
        <f>IF(Txn!$B4742="",0,Txn!$R4742)</f>
        <v>0</v>
      </c>
      <c r="K9472" s="41">
        <f>IF($A9472="","",IFERROR(VALUE(MID($A9472,6,2)),""))</f>
        <v>0</v>
      </c>
      <c r="L9472" s="39">
        <f>IF(Txn!$K4742="","","طرف مقابل — "&amp;Txn!$K4742)</f>
        <v>0</v>
      </c>
      <c r="N9472" s="42">
        <f>IF($D9472="",0,COUNTIF(BankAccts,$D9472))</f>
        <v>0</v>
      </c>
    </row>
    <row r="9473" spans="1:14">
      <c r="A9473" s="38">
        <f>IF(Txn!$B4743="","",Txn!$B4743)</f>
        <v>0</v>
      </c>
      <c r="B9473" s="38">
        <f>IF(Txn!$B4743="","",Txn!$C4743)</f>
        <v>0</v>
      </c>
      <c r="C9473" s="39">
        <f>IF(Txn!$B4743="","","تراکنش بانکی")</f>
        <v>0</v>
      </c>
      <c r="D9473" s="38">
        <f>IF(Txn!$B4743="","",IF(Txn!$X4743="","",Txn!$X4743))</f>
        <v>0</v>
      </c>
      <c r="E9473" s="39">
        <f>IF($D9473="","",IFERROR(VLOOKUP($D9473,AcctTbl,2,0),""))</f>
        <v>0</v>
      </c>
      <c r="F9473" s="39">
        <f>IF($D9473="","",IFERROR(VLOOKUP($D9473,AcctTbl,3,0),""))</f>
        <v>0</v>
      </c>
      <c r="G9473" s="39">
        <f>IF(Txn!$B4743="","",Txn!$D4743)</f>
        <v>0</v>
      </c>
      <c r="H9473" s="38">
        <f>IF(Txn!$B4743="","",Txn!$E4743)</f>
        <v>0</v>
      </c>
      <c r="I9473" s="40">
        <f>IF(Txn!$B4743="",0,Txn!$O4743)</f>
        <v>0</v>
      </c>
      <c r="J9473" s="40">
        <f>IF(Txn!$B4743="",0,Txn!$P4743)</f>
        <v>0</v>
      </c>
      <c r="K9473" s="41">
        <f>IF($A9473="","",IFERROR(VALUE(MID($A9473,6,2)),""))</f>
        <v>0</v>
      </c>
      <c r="L9473" s="39">
        <f>IF(Txn!$K4743="","",Txn!$K4743)</f>
        <v>0</v>
      </c>
      <c r="N9473" s="42">
        <f>IF($D9473="",0,COUNTIF(BankAccts,$D9473))</f>
        <v>0</v>
      </c>
    </row>
    <row r="9474" spans="1:14">
      <c r="A9474" s="38">
        <f>IF(Txn!$B4743="","",Txn!$B4743)</f>
        <v>0</v>
      </c>
      <c r="B9474" s="38">
        <f>IF(Txn!$B4743="","",Txn!$C4743)</f>
        <v>0</v>
      </c>
      <c r="C9474" s="39">
        <f>IF(Txn!$B4743="","","تراکنش بانکی")</f>
        <v>0</v>
      </c>
      <c r="D9474" s="38">
        <f>IF(Txn!$B4743="","",IF(IF(Txn!$U4743="TRF",Txn!$Y4743,Txn!$Z4743)="","",IF(Txn!$U4743="TRF",Txn!$Y4743,Txn!$Z4743)))</f>
        <v>0</v>
      </c>
      <c r="E9474" s="39">
        <f>IF($D9474="","",IFERROR(VLOOKUP($D9474,AcctTbl,2,0),""))</f>
        <v>0</v>
      </c>
      <c r="F9474" s="39">
        <f>IF($D9474="","",IFERROR(VLOOKUP($D9474,AcctTbl,3,0),""))</f>
        <v>0</v>
      </c>
      <c r="G9474" s="39">
        <f>IF(Txn!$B4743="","",Txn!$D4743)</f>
        <v>0</v>
      </c>
      <c r="H9474" s="38">
        <f>IF(Txn!$B4743="","",Txn!$E4743)</f>
        <v>0</v>
      </c>
      <c r="I9474" s="40">
        <f>IF(Txn!$B4743="",0,Txn!$Q4743)</f>
        <v>0</v>
      </c>
      <c r="J9474" s="40">
        <f>IF(Txn!$B4743="",0,Txn!$R4743)</f>
        <v>0</v>
      </c>
      <c r="K9474" s="41">
        <f>IF($A9474="","",IFERROR(VALUE(MID($A9474,6,2)),""))</f>
        <v>0</v>
      </c>
      <c r="L9474" s="39">
        <f>IF(Txn!$K4743="","","طرف مقابل — "&amp;Txn!$K4743)</f>
        <v>0</v>
      </c>
      <c r="N9474" s="42">
        <f>IF($D9474="",0,COUNTIF(BankAccts,$D9474))</f>
        <v>0</v>
      </c>
    </row>
    <row r="9475" spans="1:14">
      <c r="A9475" s="38">
        <f>IF(Txn!$B4744="","",Txn!$B4744)</f>
        <v>0</v>
      </c>
      <c r="B9475" s="38">
        <f>IF(Txn!$B4744="","",Txn!$C4744)</f>
        <v>0</v>
      </c>
      <c r="C9475" s="39">
        <f>IF(Txn!$B4744="","","تراکنش بانکی")</f>
        <v>0</v>
      </c>
      <c r="D9475" s="38">
        <f>IF(Txn!$B4744="","",IF(Txn!$X4744="","",Txn!$X4744))</f>
        <v>0</v>
      </c>
      <c r="E9475" s="39">
        <f>IF($D9475="","",IFERROR(VLOOKUP($D9475,AcctTbl,2,0),""))</f>
        <v>0</v>
      </c>
      <c r="F9475" s="39">
        <f>IF($D9475="","",IFERROR(VLOOKUP($D9475,AcctTbl,3,0),""))</f>
        <v>0</v>
      </c>
      <c r="G9475" s="39">
        <f>IF(Txn!$B4744="","",Txn!$D4744)</f>
        <v>0</v>
      </c>
      <c r="H9475" s="38">
        <f>IF(Txn!$B4744="","",Txn!$E4744)</f>
        <v>0</v>
      </c>
      <c r="I9475" s="40">
        <f>IF(Txn!$B4744="",0,Txn!$O4744)</f>
        <v>0</v>
      </c>
      <c r="J9475" s="40">
        <f>IF(Txn!$B4744="",0,Txn!$P4744)</f>
        <v>0</v>
      </c>
      <c r="K9475" s="41">
        <f>IF($A9475="","",IFERROR(VALUE(MID($A9475,6,2)),""))</f>
        <v>0</v>
      </c>
      <c r="L9475" s="39">
        <f>IF(Txn!$K4744="","",Txn!$K4744)</f>
        <v>0</v>
      </c>
      <c r="N9475" s="42">
        <f>IF($D9475="",0,COUNTIF(BankAccts,$D9475))</f>
        <v>0</v>
      </c>
    </row>
    <row r="9476" spans="1:14">
      <c r="A9476" s="38">
        <f>IF(Txn!$B4744="","",Txn!$B4744)</f>
        <v>0</v>
      </c>
      <c r="B9476" s="38">
        <f>IF(Txn!$B4744="","",Txn!$C4744)</f>
        <v>0</v>
      </c>
      <c r="C9476" s="39">
        <f>IF(Txn!$B4744="","","تراکنش بانکی")</f>
        <v>0</v>
      </c>
      <c r="D9476" s="38">
        <f>IF(Txn!$B4744="","",IF(IF(Txn!$U4744="TRF",Txn!$Y4744,Txn!$Z4744)="","",IF(Txn!$U4744="TRF",Txn!$Y4744,Txn!$Z4744)))</f>
        <v>0</v>
      </c>
      <c r="E9476" s="39">
        <f>IF($D9476="","",IFERROR(VLOOKUP($D9476,AcctTbl,2,0),""))</f>
        <v>0</v>
      </c>
      <c r="F9476" s="39">
        <f>IF($D9476="","",IFERROR(VLOOKUP($D9476,AcctTbl,3,0),""))</f>
        <v>0</v>
      </c>
      <c r="G9476" s="39">
        <f>IF(Txn!$B4744="","",Txn!$D4744)</f>
        <v>0</v>
      </c>
      <c r="H9476" s="38">
        <f>IF(Txn!$B4744="","",Txn!$E4744)</f>
        <v>0</v>
      </c>
      <c r="I9476" s="40">
        <f>IF(Txn!$B4744="",0,Txn!$Q4744)</f>
        <v>0</v>
      </c>
      <c r="J9476" s="40">
        <f>IF(Txn!$B4744="",0,Txn!$R4744)</f>
        <v>0</v>
      </c>
      <c r="K9476" s="41">
        <f>IF($A9476="","",IFERROR(VALUE(MID($A9476,6,2)),""))</f>
        <v>0</v>
      </c>
      <c r="L9476" s="39">
        <f>IF(Txn!$K4744="","","طرف مقابل — "&amp;Txn!$K4744)</f>
        <v>0</v>
      </c>
      <c r="N9476" s="42">
        <f>IF($D9476="",0,COUNTIF(BankAccts,$D9476))</f>
        <v>0</v>
      </c>
    </row>
    <row r="9477" spans="1:14">
      <c r="A9477" s="38">
        <f>IF(Txn!$B4745="","",Txn!$B4745)</f>
        <v>0</v>
      </c>
      <c r="B9477" s="38">
        <f>IF(Txn!$B4745="","",Txn!$C4745)</f>
        <v>0</v>
      </c>
      <c r="C9477" s="39">
        <f>IF(Txn!$B4745="","","تراکنش بانکی")</f>
        <v>0</v>
      </c>
      <c r="D9477" s="38">
        <f>IF(Txn!$B4745="","",IF(Txn!$X4745="","",Txn!$X4745))</f>
        <v>0</v>
      </c>
      <c r="E9477" s="39">
        <f>IF($D9477="","",IFERROR(VLOOKUP($D9477,AcctTbl,2,0),""))</f>
        <v>0</v>
      </c>
      <c r="F9477" s="39">
        <f>IF($D9477="","",IFERROR(VLOOKUP($D9477,AcctTbl,3,0),""))</f>
        <v>0</v>
      </c>
      <c r="G9477" s="39">
        <f>IF(Txn!$B4745="","",Txn!$D4745)</f>
        <v>0</v>
      </c>
      <c r="H9477" s="38">
        <f>IF(Txn!$B4745="","",Txn!$E4745)</f>
        <v>0</v>
      </c>
      <c r="I9477" s="40">
        <f>IF(Txn!$B4745="",0,Txn!$O4745)</f>
        <v>0</v>
      </c>
      <c r="J9477" s="40">
        <f>IF(Txn!$B4745="",0,Txn!$P4745)</f>
        <v>0</v>
      </c>
      <c r="K9477" s="41">
        <f>IF($A9477="","",IFERROR(VALUE(MID($A9477,6,2)),""))</f>
        <v>0</v>
      </c>
      <c r="L9477" s="39">
        <f>IF(Txn!$K4745="","",Txn!$K4745)</f>
        <v>0</v>
      </c>
      <c r="N9477" s="42">
        <f>IF($D9477="",0,COUNTIF(BankAccts,$D9477))</f>
        <v>0</v>
      </c>
    </row>
    <row r="9478" spans="1:14">
      <c r="A9478" s="38">
        <f>IF(Txn!$B4745="","",Txn!$B4745)</f>
        <v>0</v>
      </c>
      <c r="B9478" s="38">
        <f>IF(Txn!$B4745="","",Txn!$C4745)</f>
        <v>0</v>
      </c>
      <c r="C9478" s="39">
        <f>IF(Txn!$B4745="","","تراکنش بانکی")</f>
        <v>0</v>
      </c>
      <c r="D9478" s="38">
        <f>IF(Txn!$B4745="","",IF(IF(Txn!$U4745="TRF",Txn!$Y4745,Txn!$Z4745)="","",IF(Txn!$U4745="TRF",Txn!$Y4745,Txn!$Z4745)))</f>
        <v>0</v>
      </c>
      <c r="E9478" s="39">
        <f>IF($D9478="","",IFERROR(VLOOKUP($D9478,AcctTbl,2,0),""))</f>
        <v>0</v>
      </c>
      <c r="F9478" s="39">
        <f>IF($D9478="","",IFERROR(VLOOKUP($D9478,AcctTbl,3,0),""))</f>
        <v>0</v>
      </c>
      <c r="G9478" s="39">
        <f>IF(Txn!$B4745="","",Txn!$D4745)</f>
        <v>0</v>
      </c>
      <c r="H9478" s="38">
        <f>IF(Txn!$B4745="","",Txn!$E4745)</f>
        <v>0</v>
      </c>
      <c r="I9478" s="40">
        <f>IF(Txn!$B4745="",0,Txn!$Q4745)</f>
        <v>0</v>
      </c>
      <c r="J9478" s="40">
        <f>IF(Txn!$B4745="",0,Txn!$R4745)</f>
        <v>0</v>
      </c>
      <c r="K9478" s="41">
        <f>IF($A9478="","",IFERROR(VALUE(MID($A9478,6,2)),""))</f>
        <v>0</v>
      </c>
      <c r="L9478" s="39">
        <f>IF(Txn!$K4745="","","طرف مقابل — "&amp;Txn!$K4745)</f>
        <v>0</v>
      </c>
      <c r="N9478" s="42">
        <f>IF($D9478="",0,COUNTIF(BankAccts,$D9478))</f>
        <v>0</v>
      </c>
    </row>
    <row r="9479" spans="1:14">
      <c r="A9479" s="38">
        <f>IF(Txn!$B4746="","",Txn!$B4746)</f>
        <v>0</v>
      </c>
      <c r="B9479" s="38">
        <f>IF(Txn!$B4746="","",Txn!$C4746)</f>
        <v>0</v>
      </c>
      <c r="C9479" s="39">
        <f>IF(Txn!$B4746="","","تراکنش بانکی")</f>
        <v>0</v>
      </c>
      <c r="D9479" s="38">
        <f>IF(Txn!$B4746="","",IF(Txn!$X4746="","",Txn!$X4746))</f>
        <v>0</v>
      </c>
      <c r="E9479" s="39">
        <f>IF($D9479="","",IFERROR(VLOOKUP($D9479,AcctTbl,2,0),""))</f>
        <v>0</v>
      </c>
      <c r="F9479" s="39">
        <f>IF($D9479="","",IFERROR(VLOOKUP($D9479,AcctTbl,3,0),""))</f>
        <v>0</v>
      </c>
      <c r="G9479" s="39">
        <f>IF(Txn!$B4746="","",Txn!$D4746)</f>
        <v>0</v>
      </c>
      <c r="H9479" s="38">
        <f>IF(Txn!$B4746="","",Txn!$E4746)</f>
        <v>0</v>
      </c>
      <c r="I9479" s="40">
        <f>IF(Txn!$B4746="",0,Txn!$O4746)</f>
        <v>0</v>
      </c>
      <c r="J9479" s="40">
        <f>IF(Txn!$B4746="",0,Txn!$P4746)</f>
        <v>0</v>
      </c>
      <c r="K9479" s="41">
        <f>IF($A9479="","",IFERROR(VALUE(MID($A9479,6,2)),""))</f>
        <v>0</v>
      </c>
      <c r="L9479" s="39">
        <f>IF(Txn!$K4746="","",Txn!$K4746)</f>
        <v>0</v>
      </c>
      <c r="N9479" s="42">
        <f>IF($D9479="",0,COUNTIF(BankAccts,$D9479))</f>
        <v>0</v>
      </c>
    </row>
    <row r="9480" spans="1:14">
      <c r="A9480" s="38">
        <f>IF(Txn!$B4746="","",Txn!$B4746)</f>
        <v>0</v>
      </c>
      <c r="B9480" s="38">
        <f>IF(Txn!$B4746="","",Txn!$C4746)</f>
        <v>0</v>
      </c>
      <c r="C9480" s="39">
        <f>IF(Txn!$B4746="","","تراکنش بانکی")</f>
        <v>0</v>
      </c>
      <c r="D9480" s="38">
        <f>IF(Txn!$B4746="","",IF(IF(Txn!$U4746="TRF",Txn!$Y4746,Txn!$Z4746)="","",IF(Txn!$U4746="TRF",Txn!$Y4746,Txn!$Z4746)))</f>
        <v>0</v>
      </c>
      <c r="E9480" s="39">
        <f>IF($D9480="","",IFERROR(VLOOKUP($D9480,AcctTbl,2,0),""))</f>
        <v>0</v>
      </c>
      <c r="F9480" s="39">
        <f>IF($D9480="","",IFERROR(VLOOKUP($D9480,AcctTbl,3,0),""))</f>
        <v>0</v>
      </c>
      <c r="G9480" s="39">
        <f>IF(Txn!$B4746="","",Txn!$D4746)</f>
        <v>0</v>
      </c>
      <c r="H9480" s="38">
        <f>IF(Txn!$B4746="","",Txn!$E4746)</f>
        <v>0</v>
      </c>
      <c r="I9480" s="40">
        <f>IF(Txn!$B4746="",0,Txn!$Q4746)</f>
        <v>0</v>
      </c>
      <c r="J9480" s="40">
        <f>IF(Txn!$B4746="",0,Txn!$R4746)</f>
        <v>0</v>
      </c>
      <c r="K9480" s="41">
        <f>IF($A9480="","",IFERROR(VALUE(MID($A9480,6,2)),""))</f>
        <v>0</v>
      </c>
      <c r="L9480" s="39">
        <f>IF(Txn!$K4746="","","طرف مقابل — "&amp;Txn!$K4746)</f>
        <v>0</v>
      </c>
      <c r="N9480" s="42">
        <f>IF($D9480="",0,COUNTIF(BankAccts,$D9480))</f>
        <v>0</v>
      </c>
    </row>
    <row r="9481" spans="1:14">
      <c r="A9481" s="38">
        <f>IF(Txn!$B4747="","",Txn!$B4747)</f>
        <v>0</v>
      </c>
      <c r="B9481" s="38">
        <f>IF(Txn!$B4747="","",Txn!$C4747)</f>
        <v>0</v>
      </c>
      <c r="C9481" s="39">
        <f>IF(Txn!$B4747="","","تراکنش بانکی")</f>
        <v>0</v>
      </c>
      <c r="D9481" s="38">
        <f>IF(Txn!$B4747="","",IF(Txn!$X4747="","",Txn!$X4747))</f>
        <v>0</v>
      </c>
      <c r="E9481" s="39">
        <f>IF($D9481="","",IFERROR(VLOOKUP($D9481,AcctTbl,2,0),""))</f>
        <v>0</v>
      </c>
      <c r="F9481" s="39">
        <f>IF($D9481="","",IFERROR(VLOOKUP($D9481,AcctTbl,3,0),""))</f>
        <v>0</v>
      </c>
      <c r="G9481" s="39">
        <f>IF(Txn!$B4747="","",Txn!$D4747)</f>
        <v>0</v>
      </c>
      <c r="H9481" s="38">
        <f>IF(Txn!$B4747="","",Txn!$E4747)</f>
        <v>0</v>
      </c>
      <c r="I9481" s="40">
        <f>IF(Txn!$B4747="",0,Txn!$O4747)</f>
        <v>0</v>
      </c>
      <c r="J9481" s="40">
        <f>IF(Txn!$B4747="",0,Txn!$P4747)</f>
        <v>0</v>
      </c>
      <c r="K9481" s="41">
        <f>IF($A9481="","",IFERROR(VALUE(MID($A9481,6,2)),""))</f>
        <v>0</v>
      </c>
      <c r="L9481" s="39">
        <f>IF(Txn!$K4747="","",Txn!$K4747)</f>
        <v>0</v>
      </c>
      <c r="N9481" s="42">
        <f>IF($D9481="",0,COUNTIF(BankAccts,$D9481))</f>
        <v>0</v>
      </c>
    </row>
    <row r="9482" spans="1:14">
      <c r="A9482" s="38">
        <f>IF(Txn!$B4747="","",Txn!$B4747)</f>
        <v>0</v>
      </c>
      <c r="B9482" s="38">
        <f>IF(Txn!$B4747="","",Txn!$C4747)</f>
        <v>0</v>
      </c>
      <c r="C9482" s="39">
        <f>IF(Txn!$B4747="","","تراکنش بانکی")</f>
        <v>0</v>
      </c>
      <c r="D9482" s="38">
        <f>IF(Txn!$B4747="","",IF(IF(Txn!$U4747="TRF",Txn!$Y4747,Txn!$Z4747)="","",IF(Txn!$U4747="TRF",Txn!$Y4747,Txn!$Z4747)))</f>
        <v>0</v>
      </c>
      <c r="E9482" s="39">
        <f>IF($D9482="","",IFERROR(VLOOKUP($D9482,AcctTbl,2,0),""))</f>
        <v>0</v>
      </c>
      <c r="F9482" s="39">
        <f>IF($D9482="","",IFERROR(VLOOKUP($D9482,AcctTbl,3,0),""))</f>
        <v>0</v>
      </c>
      <c r="G9482" s="39">
        <f>IF(Txn!$B4747="","",Txn!$D4747)</f>
        <v>0</v>
      </c>
      <c r="H9482" s="38">
        <f>IF(Txn!$B4747="","",Txn!$E4747)</f>
        <v>0</v>
      </c>
      <c r="I9482" s="40">
        <f>IF(Txn!$B4747="",0,Txn!$Q4747)</f>
        <v>0</v>
      </c>
      <c r="J9482" s="40">
        <f>IF(Txn!$B4747="",0,Txn!$R4747)</f>
        <v>0</v>
      </c>
      <c r="K9482" s="41">
        <f>IF($A9482="","",IFERROR(VALUE(MID($A9482,6,2)),""))</f>
        <v>0</v>
      </c>
      <c r="L9482" s="39">
        <f>IF(Txn!$K4747="","","طرف مقابل — "&amp;Txn!$K4747)</f>
        <v>0</v>
      </c>
      <c r="N9482" s="42">
        <f>IF($D9482="",0,COUNTIF(BankAccts,$D9482))</f>
        <v>0</v>
      </c>
    </row>
    <row r="9483" spans="1:14">
      <c r="A9483" s="38">
        <f>IF(Txn!$B4748="","",Txn!$B4748)</f>
        <v>0</v>
      </c>
      <c r="B9483" s="38">
        <f>IF(Txn!$B4748="","",Txn!$C4748)</f>
        <v>0</v>
      </c>
      <c r="C9483" s="39">
        <f>IF(Txn!$B4748="","","تراکنش بانکی")</f>
        <v>0</v>
      </c>
      <c r="D9483" s="38">
        <f>IF(Txn!$B4748="","",IF(Txn!$X4748="","",Txn!$X4748))</f>
        <v>0</v>
      </c>
      <c r="E9483" s="39">
        <f>IF($D9483="","",IFERROR(VLOOKUP($D9483,AcctTbl,2,0),""))</f>
        <v>0</v>
      </c>
      <c r="F9483" s="39">
        <f>IF($D9483="","",IFERROR(VLOOKUP($D9483,AcctTbl,3,0),""))</f>
        <v>0</v>
      </c>
      <c r="G9483" s="39">
        <f>IF(Txn!$B4748="","",Txn!$D4748)</f>
        <v>0</v>
      </c>
      <c r="H9483" s="38">
        <f>IF(Txn!$B4748="","",Txn!$E4748)</f>
        <v>0</v>
      </c>
      <c r="I9483" s="40">
        <f>IF(Txn!$B4748="",0,Txn!$O4748)</f>
        <v>0</v>
      </c>
      <c r="J9483" s="40">
        <f>IF(Txn!$B4748="",0,Txn!$P4748)</f>
        <v>0</v>
      </c>
      <c r="K9483" s="41">
        <f>IF($A9483="","",IFERROR(VALUE(MID($A9483,6,2)),""))</f>
        <v>0</v>
      </c>
      <c r="L9483" s="39">
        <f>IF(Txn!$K4748="","",Txn!$K4748)</f>
        <v>0</v>
      </c>
      <c r="N9483" s="42">
        <f>IF($D9483="",0,COUNTIF(BankAccts,$D9483))</f>
        <v>0</v>
      </c>
    </row>
    <row r="9484" spans="1:14">
      <c r="A9484" s="38">
        <f>IF(Txn!$B4748="","",Txn!$B4748)</f>
        <v>0</v>
      </c>
      <c r="B9484" s="38">
        <f>IF(Txn!$B4748="","",Txn!$C4748)</f>
        <v>0</v>
      </c>
      <c r="C9484" s="39">
        <f>IF(Txn!$B4748="","","تراکنش بانکی")</f>
        <v>0</v>
      </c>
      <c r="D9484" s="38">
        <f>IF(Txn!$B4748="","",IF(IF(Txn!$U4748="TRF",Txn!$Y4748,Txn!$Z4748)="","",IF(Txn!$U4748="TRF",Txn!$Y4748,Txn!$Z4748)))</f>
        <v>0</v>
      </c>
      <c r="E9484" s="39">
        <f>IF($D9484="","",IFERROR(VLOOKUP($D9484,AcctTbl,2,0),""))</f>
        <v>0</v>
      </c>
      <c r="F9484" s="39">
        <f>IF($D9484="","",IFERROR(VLOOKUP($D9484,AcctTbl,3,0),""))</f>
        <v>0</v>
      </c>
      <c r="G9484" s="39">
        <f>IF(Txn!$B4748="","",Txn!$D4748)</f>
        <v>0</v>
      </c>
      <c r="H9484" s="38">
        <f>IF(Txn!$B4748="","",Txn!$E4748)</f>
        <v>0</v>
      </c>
      <c r="I9484" s="40">
        <f>IF(Txn!$B4748="",0,Txn!$Q4748)</f>
        <v>0</v>
      </c>
      <c r="J9484" s="40">
        <f>IF(Txn!$B4748="",0,Txn!$R4748)</f>
        <v>0</v>
      </c>
      <c r="K9484" s="41">
        <f>IF($A9484="","",IFERROR(VALUE(MID($A9484,6,2)),""))</f>
        <v>0</v>
      </c>
      <c r="L9484" s="39">
        <f>IF(Txn!$K4748="","","طرف مقابل — "&amp;Txn!$K4748)</f>
        <v>0</v>
      </c>
      <c r="N9484" s="42">
        <f>IF($D9484="",0,COUNTIF(BankAccts,$D9484))</f>
        <v>0</v>
      </c>
    </row>
    <row r="9485" spans="1:14">
      <c r="A9485" s="38">
        <f>IF(Txn!$B4749="","",Txn!$B4749)</f>
        <v>0</v>
      </c>
      <c r="B9485" s="38">
        <f>IF(Txn!$B4749="","",Txn!$C4749)</f>
        <v>0</v>
      </c>
      <c r="C9485" s="39">
        <f>IF(Txn!$B4749="","","تراکنش بانکی")</f>
        <v>0</v>
      </c>
      <c r="D9485" s="38">
        <f>IF(Txn!$B4749="","",IF(Txn!$X4749="","",Txn!$X4749))</f>
        <v>0</v>
      </c>
      <c r="E9485" s="39">
        <f>IF($D9485="","",IFERROR(VLOOKUP($D9485,AcctTbl,2,0),""))</f>
        <v>0</v>
      </c>
      <c r="F9485" s="39">
        <f>IF($D9485="","",IFERROR(VLOOKUP($D9485,AcctTbl,3,0),""))</f>
        <v>0</v>
      </c>
      <c r="G9485" s="39">
        <f>IF(Txn!$B4749="","",Txn!$D4749)</f>
        <v>0</v>
      </c>
      <c r="H9485" s="38">
        <f>IF(Txn!$B4749="","",Txn!$E4749)</f>
        <v>0</v>
      </c>
      <c r="I9485" s="40">
        <f>IF(Txn!$B4749="",0,Txn!$O4749)</f>
        <v>0</v>
      </c>
      <c r="J9485" s="40">
        <f>IF(Txn!$B4749="",0,Txn!$P4749)</f>
        <v>0</v>
      </c>
      <c r="K9485" s="41">
        <f>IF($A9485="","",IFERROR(VALUE(MID($A9485,6,2)),""))</f>
        <v>0</v>
      </c>
      <c r="L9485" s="39">
        <f>IF(Txn!$K4749="","",Txn!$K4749)</f>
        <v>0</v>
      </c>
      <c r="N9485" s="42">
        <f>IF($D9485="",0,COUNTIF(BankAccts,$D9485))</f>
        <v>0</v>
      </c>
    </row>
    <row r="9486" spans="1:14">
      <c r="A9486" s="38">
        <f>IF(Txn!$B4749="","",Txn!$B4749)</f>
        <v>0</v>
      </c>
      <c r="B9486" s="38">
        <f>IF(Txn!$B4749="","",Txn!$C4749)</f>
        <v>0</v>
      </c>
      <c r="C9486" s="39">
        <f>IF(Txn!$B4749="","","تراکنش بانکی")</f>
        <v>0</v>
      </c>
      <c r="D9486" s="38">
        <f>IF(Txn!$B4749="","",IF(IF(Txn!$U4749="TRF",Txn!$Y4749,Txn!$Z4749)="","",IF(Txn!$U4749="TRF",Txn!$Y4749,Txn!$Z4749)))</f>
        <v>0</v>
      </c>
      <c r="E9486" s="39">
        <f>IF($D9486="","",IFERROR(VLOOKUP($D9486,AcctTbl,2,0),""))</f>
        <v>0</v>
      </c>
      <c r="F9486" s="39">
        <f>IF($D9486="","",IFERROR(VLOOKUP($D9486,AcctTbl,3,0),""))</f>
        <v>0</v>
      </c>
      <c r="G9486" s="39">
        <f>IF(Txn!$B4749="","",Txn!$D4749)</f>
        <v>0</v>
      </c>
      <c r="H9486" s="38">
        <f>IF(Txn!$B4749="","",Txn!$E4749)</f>
        <v>0</v>
      </c>
      <c r="I9486" s="40">
        <f>IF(Txn!$B4749="",0,Txn!$Q4749)</f>
        <v>0</v>
      </c>
      <c r="J9486" s="40">
        <f>IF(Txn!$B4749="",0,Txn!$R4749)</f>
        <v>0</v>
      </c>
      <c r="K9486" s="41">
        <f>IF($A9486="","",IFERROR(VALUE(MID($A9486,6,2)),""))</f>
        <v>0</v>
      </c>
      <c r="L9486" s="39">
        <f>IF(Txn!$K4749="","","طرف مقابل — "&amp;Txn!$K4749)</f>
        <v>0</v>
      </c>
      <c r="N9486" s="42">
        <f>IF($D9486="",0,COUNTIF(BankAccts,$D9486))</f>
        <v>0</v>
      </c>
    </row>
    <row r="9487" spans="1:14">
      <c r="A9487" s="38">
        <f>IF(Txn!$B4750="","",Txn!$B4750)</f>
        <v>0</v>
      </c>
      <c r="B9487" s="38">
        <f>IF(Txn!$B4750="","",Txn!$C4750)</f>
        <v>0</v>
      </c>
      <c r="C9487" s="39">
        <f>IF(Txn!$B4750="","","تراکنش بانکی")</f>
        <v>0</v>
      </c>
      <c r="D9487" s="38">
        <f>IF(Txn!$B4750="","",IF(Txn!$X4750="","",Txn!$X4750))</f>
        <v>0</v>
      </c>
      <c r="E9487" s="39">
        <f>IF($D9487="","",IFERROR(VLOOKUP($D9487,AcctTbl,2,0),""))</f>
        <v>0</v>
      </c>
      <c r="F9487" s="39">
        <f>IF($D9487="","",IFERROR(VLOOKUP($D9487,AcctTbl,3,0),""))</f>
        <v>0</v>
      </c>
      <c r="G9487" s="39">
        <f>IF(Txn!$B4750="","",Txn!$D4750)</f>
        <v>0</v>
      </c>
      <c r="H9487" s="38">
        <f>IF(Txn!$B4750="","",Txn!$E4750)</f>
        <v>0</v>
      </c>
      <c r="I9487" s="40">
        <f>IF(Txn!$B4750="",0,Txn!$O4750)</f>
        <v>0</v>
      </c>
      <c r="J9487" s="40">
        <f>IF(Txn!$B4750="",0,Txn!$P4750)</f>
        <v>0</v>
      </c>
      <c r="K9487" s="41">
        <f>IF($A9487="","",IFERROR(VALUE(MID($A9487,6,2)),""))</f>
        <v>0</v>
      </c>
      <c r="L9487" s="39">
        <f>IF(Txn!$K4750="","",Txn!$K4750)</f>
        <v>0</v>
      </c>
      <c r="N9487" s="42">
        <f>IF($D9487="",0,COUNTIF(BankAccts,$D9487))</f>
        <v>0</v>
      </c>
    </row>
    <row r="9488" spans="1:14">
      <c r="A9488" s="38">
        <f>IF(Txn!$B4750="","",Txn!$B4750)</f>
        <v>0</v>
      </c>
      <c r="B9488" s="38">
        <f>IF(Txn!$B4750="","",Txn!$C4750)</f>
        <v>0</v>
      </c>
      <c r="C9488" s="39">
        <f>IF(Txn!$B4750="","","تراکنش بانکی")</f>
        <v>0</v>
      </c>
      <c r="D9488" s="38">
        <f>IF(Txn!$B4750="","",IF(IF(Txn!$U4750="TRF",Txn!$Y4750,Txn!$Z4750)="","",IF(Txn!$U4750="TRF",Txn!$Y4750,Txn!$Z4750)))</f>
        <v>0</v>
      </c>
      <c r="E9488" s="39">
        <f>IF($D9488="","",IFERROR(VLOOKUP($D9488,AcctTbl,2,0),""))</f>
        <v>0</v>
      </c>
      <c r="F9488" s="39">
        <f>IF($D9488="","",IFERROR(VLOOKUP($D9488,AcctTbl,3,0),""))</f>
        <v>0</v>
      </c>
      <c r="G9488" s="39">
        <f>IF(Txn!$B4750="","",Txn!$D4750)</f>
        <v>0</v>
      </c>
      <c r="H9488" s="38">
        <f>IF(Txn!$B4750="","",Txn!$E4750)</f>
        <v>0</v>
      </c>
      <c r="I9488" s="40">
        <f>IF(Txn!$B4750="",0,Txn!$Q4750)</f>
        <v>0</v>
      </c>
      <c r="J9488" s="40">
        <f>IF(Txn!$B4750="",0,Txn!$R4750)</f>
        <v>0</v>
      </c>
      <c r="K9488" s="41">
        <f>IF($A9488="","",IFERROR(VALUE(MID($A9488,6,2)),""))</f>
        <v>0</v>
      </c>
      <c r="L9488" s="39">
        <f>IF(Txn!$K4750="","","طرف مقابل — "&amp;Txn!$K4750)</f>
        <v>0</v>
      </c>
      <c r="N9488" s="42">
        <f>IF($D9488="",0,COUNTIF(BankAccts,$D9488))</f>
        <v>0</v>
      </c>
    </row>
    <row r="9489" spans="1:14">
      <c r="A9489" s="38">
        <f>IF(Txn!$B4751="","",Txn!$B4751)</f>
        <v>0</v>
      </c>
      <c r="B9489" s="38">
        <f>IF(Txn!$B4751="","",Txn!$C4751)</f>
        <v>0</v>
      </c>
      <c r="C9489" s="39">
        <f>IF(Txn!$B4751="","","تراکنش بانکی")</f>
        <v>0</v>
      </c>
      <c r="D9489" s="38">
        <f>IF(Txn!$B4751="","",IF(Txn!$X4751="","",Txn!$X4751))</f>
        <v>0</v>
      </c>
      <c r="E9489" s="39">
        <f>IF($D9489="","",IFERROR(VLOOKUP($D9489,AcctTbl,2,0),""))</f>
        <v>0</v>
      </c>
      <c r="F9489" s="39">
        <f>IF($D9489="","",IFERROR(VLOOKUP($D9489,AcctTbl,3,0),""))</f>
        <v>0</v>
      </c>
      <c r="G9489" s="39">
        <f>IF(Txn!$B4751="","",Txn!$D4751)</f>
        <v>0</v>
      </c>
      <c r="H9489" s="38">
        <f>IF(Txn!$B4751="","",Txn!$E4751)</f>
        <v>0</v>
      </c>
      <c r="I9489" s="40">
        <f>IF(Txn!$B4751="",0,Txn!$O4751)</f>
        <v>0</v>
      </c>
      <c r="J9489" s="40">
        <f>IF(Txn!$B4751="",0,Txn!$P4751)</f>
        <v>0</v>
      </c>
      <c r="K9489" s="41">
        <f>IF($A9489="","",IFERROR(VALUE(MID($A9489,6,2)),""))</f>
        <v>0</v>
      </c>
      <c r="L9489" s="39">
        <f>IF(Txn!$K4751="","",Txn!$K4751)</f>
        <v>0</v>
      </c>
      <c r="N9489" s="42">
        <f>IF($D9489="",0,COUNTIF(BankAccts,$D9489))</f>
        <v>0</v>
      </c>
    </row>
    <row r="9490" spans="1:14">
      <c r="A9490" s="38">
        <f>IF(Txn!$B4751="","",Txn!$B4751)</f>
        <v>0</v>
      </c>
      <c r="B9490" s="38">
        <f>IF(Txn!$B4751="","",Txn!$C4751)</f>
        <v>0</v>
      </c>
      <c r="C9490" s="39">
        <f>IF(Txn!$B4751="","","تراکنش بانکی")</f>
        <v>0</v>
      </c>
      <c r="D9490" s="38">
        <f>IF(Txn!$B4751="","",IF(IF(Txn!$U4751="TRF",Txn!$Y4751,Txn!$Z4751)="","",IF(Txn!$U4751="TRF",Txn!$Y4751,Txn!$Z4751)))</f>
        <v>0</v>
      </c>
      <c r="E9490" s="39">
        <f>IF($D9490="","",IFERROR(VLOOKUP($D9490,AcctTbl,2,0),""))</f>
        <v>0</v>
      </c>
      <c r="F9490" s="39">
        <f>IF($D9490="","",IFERROR(VLOOKUP($D9490,AcctTbl,3,0),""))</f>
        <v>0</v>
      </c>
      <c r="G9490" s="39">
        <f>IF(Txn!$B4751="","",Txn!$D4751)</f>
        <v>0</v>
      </c>
      <c r="H9490" s="38">
        <f>IF(Txn!$B4751="","",Txn!$E4751)</f>
        <v>0</v>
      </c>
      <c r="I9490" s="40">
        <f>IF(Txn!$B4751="",0,Txn!$Q4751)</f>
        <v>0</v>
      </c>
      <c r="J9490" s="40">
        <f>IF(Txn!$B4751="",0,Txn!$R4751)</f>
        <v>0</v>
      </c>
      <c r="K9490" s="41">
        <f>IF($A9490="","",IFERROR(VALUE(MID($A9490,6,2)),""))</f>
        <v>0</v>
      </c>
      <c r="L9490" s="39">
        <f>IF(Txn!$K4751="","","طرف مقابل — "&amp;Txn!$K4751)</f>
        <v>0</v>
      </c>
      <c r="N9490" s="42">
        <f>IF($D9490="",0,COUNTIF(BankAccts,$D9490))</f>
        <v>0</v>
      </c>
    </row>
    <row r="9491" spans="1:14">
      <c r="A9491" s="38">
        <f>IF(Txn!$B4752="","",Txn!$B4752)</f>
        <v>0</v>
      </c>
      <c r="B9491" s="38">
        <f>IF(Txn!$B4752="","",Txn!$C4752)</f>
        <v>0</v>
      </c>
      <c r="C9491" s="39">
        <f>IF(Txn!$B4752="","","تراکنش بانکی")</f>
        <v>0</v>
      </c>
      <c r="D9491" s="38">
        <f>IF(Txn!$B4752="","",IF(Txn!$X4752="","",Txn!$X4752))</f>
        <v>0</v>
      </c>
      <c r="E9491" s="39">
        <f>IF($D9491="","",IFERROR(VLOOKUP($D9491,AcctTbl,2,0),""))</f>
        <v>0</v>
      </c>
      <c r="F9491" s="39">
        <f>IF($D9491="","",IFERROR(VLOOKUP($D9491,AcctTbl,3,0),""))</f>
        <v>0</v>
      </c>
      <c r="G9491" s="39">
        <f>IF(Txn!$B4752="","",Txn!$D4752)</f>
        <v>0</v>
      </c>
      <c r="H9491" s="38">
        <f>IF(Txn!$B4752="","",Txn!$E4752)</f>
        <v>0</v>
      </c>
      <c r="I9491" s="40">
        <f>IF(Txn!$B4752="",0,Txn!$O4752)</f>
        <v>0</v>
      </c>
      <c r="J9491" s="40">
        <f>IF(Txn!$B4752="",0,Txn!$P4752)</f>
        <v>0</v>
      </c>
      <c r="K9491" s="41">
        <f>IF($A9491="","",IFERROR(VALUE(MID($A9491,6,2)),""))</f>
        <v>0</v>
      </c>
      <c r="L9491" s="39">
        <f>IF(Txn!$K4752="","",Txn!$K4752)</f>
        <v>0</v>
      </c>
      <c r="N9491" s="42">
        <f>IF($D9491="",0,COUNTIF(BankAccts,$D9491))</f>
        <v>0</v>
      </c>
    </row>
    <row r="9492" spans="1:14">
      <c r="A9492" s="38">
        <f>IF(Txn!$B4752="","",Txn!$B4752)</f>
        <v>0</v>
      </c>
      <c r="B9492" s="38">
        <f>IF(Txn!$B4752="","",Txn!$C4752)</f>
        <v>0</v>
      </c>
      <c r="C9492" s="39">
        <f>IF(Txn!$B4752="","","تراکنش بانکی")</f>
        <v>0</v>
      </c>
      <c r="D9492" s="38">
        <f>IF(Txn!$B4752="","",IF(IF(Txn!$U4752="TRF",Txn!$Y4752,Txn!$Z4752)="","",IF(Txn!$U4752="TRF",Txn!$Y4752,Txn!$Z4752)))</f>
        <v>0</v>
      </c>
      <c r="E9492" s="39">
        <f>IF($D9492="","",IFERROR(VLOOKUP($D9492,AcctTbl,2,0),""))</f>
        <v>0</v>
      </c>
      <c r="F9492" s="39">
        <f>IF($D9492="","",IFERROR(VLOOKUP($D9492,AcctTbl,3,0),""))</f>
        <v>0</v>
      </c>
      <c r="G9492" s="39">
        <f>IF(Txn!$B4752="","",Txn!$D4752)</f>
        <v>0</v>
      </c>
      <c r="H9492" s="38">
        <f>IF(Txn!$B4752="","",Txn!$E4752)</f>
        <v>0</v>
      </c>
      <c r="I9492" s="40">
        <f>IF(Txn!$B4752="",0,Txn!$Q4752)</f>
        <v>0</v>
      </c>
      <c r="J9492" s="40">
        <f>IF(Txn!$B4752="",0,Txn!$R4752)</f>
        <v>0</v>
      </c>
      <c r="K9492" s="41">
        <f>IF($A9492="","",IFERROR(VALUE(MID($A9492,6,2)),""))</f>
        <v>0</v>
      </c>
      <c r="L9492" s="39">
        <f>IF(Txn!$K4752="","","طرف مقابل — "&amp;Txn!$K4752)</f>
        <v>0</v>
      </c>
      <c r="N9492" s="42">
        <f>IF($D9492="",0,COUNTIF(BankAccts,$D9492))</f>
        <v>0</v>
      </c>
    </row>
    <row r="9493" spans="1:14">
      <c r="A9493" s="38">
        <f>IF(Txn!$B4753="","",Txn!$B4753)</f>
        <v>0</v>
      </c>
      <c r="B9493" s="38">
        <f>IF(Txn!$B4753="","",Txn!$C4753)</f>
        <v>0</v>
      </c>
      <c r="C9493" s="39">
        <f>IF(Txn!$B4753="","","تراکنش بانکی")</f>
        <v>0</v>
      </c>
      <c r="D9493" s="38">
        <f>IF(Txn!$B4753="","",IF(Txn!$X4753="","",Txn!$X4753))</f>
        <v>0</v>
      </c>
      <c r="E9493" s="39">
        <f>IF($D9493="","",IFERROR(VLOOKUP($D9493,AcctTbl,2,0),""))</f>
        <v>0</v>
      </c>
      <c r="F9493" s="39">
        <f>IF($D9493="","",IFERROR(VLOOKUP($D9493,AcctTbl,3,0),""))</f>
        <v>0</v>
      </c>
      <c r="G9493" s="39">
        <f>IF(Txn!$B4753="","",Txn!$D4753)</f>
        <v>0</v>
      </c>
      <c r="H9493" s="38">
        <f>IF(Txn!$B4753="","",Txn!$E4753)</f>
        <v>0</v>
      </c>
      <c r="I9493" s="40">
        <f>IF(Txn!$B4753="",0,Txn!$O4753)</f>
        <v>0</v>
      </c>
      <c r="J9493" s="40">
        <f>IF(Txn!$B4753="",0,Txn!$P4753)</f>
        <v>0</v>
      </c>
      <c r="K9493" s="41">
        <f>IF($A9493="","",IFERROR(VALUE(MID($A9493,6,2)),""))</f>
        <v>0</v>
      </c>
      <c r="L9493" s="39">
        <f>IF(Txn!$K4753="","",Txn!$K4753)</f>
        <v>0</v>
      </c>
      <c r="N9493" s="42">
        <f>IF($D9493="",0,COUNTIF(BankAccts,$D9493))</f>
        <v>0</v>
      </c>
    </row>
    <row r="9494" spans="1:14">
      <c r="A9494" s="38">
        <f>IF(Txn!$B4753="","",Txn!$B4753)</f>
        <v>0</v>
      </c>
      <c r="B9494" s="38">
        <f>IF(Txn!$B4753="","",Txn!$C4753)</f>
        <v>0</v>
      </c>
      <c r="C9494" s="39">
        <f>IF(Txn!$B4753="","","تراکنش بانکی")</f>
        <v>0</v>
      </c>
      <c r="D9494" s="38">
        <f>IF(Txn!$B4753="","",IF(IF(Txn!$U4753="TRF",Txn!$Y4753,Txn!$Z4753)="","",IF(Txn!$U4753="TRF",Txn!$Y4753,Txn!$Z4753)))</f>
        <v>0</v>
      </c>
      <c r="E9494" s="39">
        <f>IF($D9494="","",IFERROR(VLOOKUP($D9494,AcctTbl,2,0),""))</f>
        <v>0</v>
      </c>
      <c r="F9494" s="39">
        <f>IF($D9494="","",IFERROR(VLOOKUP($D9494,AcctTbl,3,0),""))</f>
        <v>0</v>
      </c>
      <c r="G9494" s="39">
        <f>IF(Txn!$B4753="","",Txn!$D4753)</f>
        <v>0</v>
      </c>
      <c r="H9494" s="38">
        <f>IF(Txn!$B4753="","",Txn!$E4753)</f>
        <v>0</v>
      </c>
      <c r="I9494" s="40">
        <f>IF(Txn!$B4753="",0,Txn!$Q4753)</f>
        <v>0</v>
      </c>
      <c r="J9494" s="40">
        <f>IF(Txn!$B4753="",0,Txn!$R4753)</f>
        <v>0</v>
      </c>
      <c r="K9494" s="41">
        <f>IF($A9494="","",IFERROR(VALUE(MID($A9494,6,2)),""))</f>
        <v>0</v>
      </c>
      <c r="L9494" s="39">
        <f>IF(Txn!$K4753="","","طرف مقابل — "&amp;Txn!$K4753)</f>
        <v>0</v>
      </c>
      <c r="N9494" s="42">
        <f>IF($D9494="",0,COUNTIF(BankAccts,$D9494))</f>
        <v>0</v>
      </c>
    </row>
    <row r="9495" spans="1:14">
      <c r="A9495" s="38">
        <f>IF(Txn!$B4754="","",Txn!$B4754)</f>
        <v>0</v>
      </c>
      <c r="B9495" s="38">
        <f>IF(Txn!$B4754="","",Txn!$C4754)</f>
        <v>0</v>
      </c>
      <c r="C9495" s="39">
        <f>IF(Txn!$B4754="","","تراکنش بانکی")</f>
        <v>0</v>
      </c>
      <c r="D9495" s="38">
        <f>IF(Txn!$B4754="","",IF(Txn!$X4754="","",Txn!$X4754))</f>
        <v>0</v>
      </c>
      <c r="E9495" s="39">
        <f>IF($D9495="","",IFERROR(VLOOKUP($D9495,AcctTbl,2,0),""))</f>
        <v>0</v>
      </c>
      <c r="F9495" s="39">
        <f>IF($D9495="","",IFERROR(VLOOKUP($D9495,AcctTbl,3,0),""))</f>
        <v>0</v>
      </c>
      <c r="G9495" s="39">
        <f>IF(Txn!$B4754="","",Txn!$D4754)</f>
        <v>0</v>
      </c>
      <c r="H9495" s="38">
        <f>IF(Txn!$B4754="","",Txn!$E4754)</f>
        <v>0</v>
      </c>
      <c r="I9495" s="40">
        <f>IF(Txn!$B4754="",0,Txn!$O4754)</f>
        <v>0</v>
      </c>
      <c r="J9495" s="40">
        <f>IF(Txn!$B4754="",0,Txn!$P4754)</f>
        <v>0</v>
      </c>
      <c r="K9495" s="41">
        <f>IF($A9495="","",IFERROR(VALUE(MID($A9495,6,2)),""))</f>
        <v>0</v>
      </c>
      <c r="L9495" s="39">
        <f>IF(Txn!$K4754="","",Txn!$K4754)</f>
        <v>0</v>
      </c>
      <c r="N9495" s="42">
        <f>IF($D9495="",0,COUNTIF(BankAccts,$D9495))</f>
        <v>0</v>
      </c>
    </row>
    <row r="9496" spans="1:14">
      <c r="A9496" s="38">
        <f>IF(Txn!$B4754="","",Txn!$B4754)</f>
        <v>0</v>
      </c>
      <c r="B9496" s="38">
        <f>IF(Txn!$B4754="","",Txn!$C4754)</f>
        <v>0</v>
      </c>
      <c r="C9496" s="39">
        <f>IF(Txn!$B4754="","","تراکنش بانکی")</f>
        <v>0</v>
      </c>
      <c r="D9496" s="38">
        <f>IF(Txn!$B4754="","",IF(IF(Txn!$U4754="TRF",Txn!$Y4754,Txn!$Z4754)="","",IF(Txn!$U4754="TRF",Txn!$Y4754,Txn!$Z4754)))</f>
        <v>0</v>
      </c>
      <c r="E9496" s="39">
        <f>IF($D9496="","",IFERROR(VLOOKUP($D9496,AcctTbl,2,0),""))</f>
        <v>0</v>
      </c>
      <c r="F9496" s="39">
        <f>IF($D9496="","",IFERROR(VLOOKUP($D9496,AcctTbl,3,0),""))</f>
        <v>0</v>
      </c>
      <c r="G9496" s="39">
        <f>IF(Txn!$B4754="","",Txn!$D4754)</f>
        <v>0</v>
      </c>
      <c r="H9496" s="38">
        <f>IF(Txn!$B4754="","",Txn!$E4754)</f>
        <v>0</v>
      </c>
      <c r="I9496" s="40">
        <f>IF(Txn!$B4754="",0,Txn!$Q4754)</f>
        <v>0</v>
      </c>
      <c r="J9496" s="40">
        <f>IF(Txn!$B4754="",0,Txn!$R4754)</f>
        <v>0</v>
      </c>
      <c r="K9496" s="41">
        <f>IF($A9496="","",IFERROR(VALUE(MID($A9496,6,2)),""))</f>
        <v>0</v>
      </c>
      <c r="L9496" s="39">
        <f>IF(Txn!$K4754="","","طرف مقابل — "&amp;Txn!$K4754)</f>
        <v>0</v>
      </c>
      <c r="N9496" s="42">
        <f>IF($D9496="",0,COUNTIF(BankAccts,$D9496))</f>
        <v>0</v>
      </c>
    </row>
    <row r="9497" spans="1:14">
      <c r="A9497" s="38">
        <f>IF(Txn!$B4755="","",Txn!$B4755)</f>
        <v>0</v>
      </c>
      <c r="B9497" s="38">
        <f>IF(Txn!$B4755="","",Txn!$C4755)</f>
        <v>0</v>
      </c>
      <c r="C9497" s="39">
        <f>IF(Txn!$B4755="","","تراکنش بانکی")</f>
        <v>0</v>
      </c>
      <c r="D9497" s="38">
        <f>IF(Txn!$B4755="","",IF(Txn!$X4755="","",Txn!$X4755))</f>
        <v>0</v>
      </c>
      <c r="E9497" s="39">
        <f>IF($D9497="","",IFERROR(VLOOKUP($D9497,AcctTbl,2,0),""))</f>
        <v>0</v>
      </c>
      <c r="F9497" s="39">
        <f>IF($D9497="","",IFERROR(VLOOKUP($D9497,AcctTbl,3,0),""))</f>
        <v>0</v>
      </c>
      <c r="G9497" s="39">
        <f>IF(Txn!$B4755="","",Txn!$D4755)</f>
        <v>0</v>
      </c>
      <c r="H9497" s="38">
        <f>IF(Txn!$B4755="","",Txn!$E4755)</f>
        <v>0</v>
      </c>
      <c r="I9497" s="40">
        <f>IF(Txn!$B4755="",0,Txn!$O4755)</f>
        <v>0</v>
      </c>
      <c r="J9497" s="40">
        <f>IF(Txn!$B4755="",0,Txn!$P4755)</f>
        <v>0</v>
      </c>
      <c r="K9497" s="41">
        <f>IF($A9497="","",IFERROR(VALUE(MID($A9497,6,2)),""))</f>
        <v>0</v>
      </c>
      <c r="L9497" s="39">
        <f>IF(Txn!$K4755="","",Txn!$K4755)</f>
        <v>0</v>
      </c>
      <c r="N9497" s="42">
        <f>IF($D9497="",0,COUNTIF(BankAccts,$D9497))</f>
        <v>0</v>
      </c>
    </row>
    <row r="9498" spans="1:14">
      <c r="A9498" s="38">
        <f>IF(Txn!$B4755="","",Txn!$B4755)</f>
        <v>0</v>
      </c>
      <c r="B9498" s="38">
        <f>IF(Txn!$B4755="","",Txn!$C4755)</f>
        <v>0</v>
      </c>
      <c r="C9498" s="39">
        <f>IF(Txn!$B4755="","","تراکنش بانکی")</f>
        <v>0</v>
      </c>
      <c r="D9498" s="38">
        <f>IF(Txn!$B4755="","",IF(IF(Txn!$U4755="TRF",Txn!$Y4755,Txn!$Z4755)="","",IF(Txn!$U4755="TRF",Txn!$Y4755,Txn!$Z4755)))</f>
        <v>0</v>
      </c>
      <c r="E9498" s="39">
        <f>IF($D9498="","",IFERROR(VLOOKUP($D9498,AcctTbl,2,0),""))</f>
        <v>0</v>
      </c>
      <c r="F9498" s="39">
        <f>IF($D9498="","",IFERROR(VLOOKUP($D9498,AcctTbl,3,0),""))</f>
        <v>0</v>
      </c>
      <c r="G9498" s="39">
        <f>IF(Txn!$B4755="","",Txn!$D4755)</f>
        <v>0</v>
      </c>
      <c r="H9498" s="38">
        <f>IF(Txn!$B4755="","",Txn!$E4755)</f>
        <v>0</v>
      </c>
      <c r="I9498" s="40">
        <f>IF(Txn!$B4755="",0,Txn!$Q4755)</f>
        <v>0</v>
      </c>
      <c r="J9498" s="40">
        <f>IF(Txn!$B4755="",0,Txn!$R4755)</f>
        <v>0</v>
      </c>
      <c r="K9498" s="41">
        <f>IF($A9498="","",IFERROR(VALUE(MID($A9498,6,2)),""))</f>
        <v>0</v>
      </c>
      <c r="L9498" s="39">
        <f>IF(Txn!$K4755="","","طرف مقابل — "&amp;Txn!$K4755)</f>
        <v>0</v>
      </c>
      <c r="N9498" s="42">
        <f>IF($D9498="",0,COUNTIF(BankAccts,$D9498))</f>
        <v>0</v>
      </c>
    </row>
    <row r="9499" spans="1:14">
      <c r="A9499" s="38">
        <f>IF(Txn!$B4756="","",Txn!$B4756)</f>
        <v>0</v>
      </c>
      <c r="B9499" s="38">
        <f>IF(Txn!$B4756="","",Txn!$C4756)</f>
        <v>0</v>
      </c>
      <c r="C9499" s="39">
        <f>IF(Txn!$B4756="","","تراکنش بانکی")</f>
        <v>0</v>
      </c>
      <c r="D9499" s="38">
        <f>IF(Txn!$B4756="","",IF(Txn!$X4756="","",Txn!$X4756))</f>
        <v>0</v>
      </c>
      <c r="E9499" s="39">
        <f>IF($D9499="","",IFERROR(VLOOKUP($D9499,AcctTbl,2,0),""))</f>
        <v>0</v>
      </c>
      <c r="F9499" s="39">
        <f>IF($D9499="","",IFERROR(VLOOKUP($D9499,AcctTbl,3,0),""))</f>
        <v>0</v>
      </c>
      <c r="G9499" s="39">
        <f>IF(Txn!$B4756="","",Txn!$D4756)</f>
        <v>0</v>
      </c>
      <c r="H9499" s="38">
        <f>IF(Txn!$B4756="","",Txn!$E4756)</f>
        <v>0</v>
      </c>
      <c r="I9499" s="40">
        <f>IF(Txn!$B4756="",0,Txn!$O4756)</f>
        <v>0</v>
      </c>
      <c r="J9499" s="40">
        <f>IF(Txn!$B4756="",0,Txn!$P4756)</f>
        <v>0</v>
      </c>
      <c r="K9499" s="41">
        <f>IF($A9499="","",IFERROR(VALUE(MID($A9499,6,2)),""))</f>
        <v>0</v>
      </c>
      <c r="L9499" s="39">
        <f>IF(Txn!$K4756="","",Txn!$K4756)</f>
        <v>0</v>
      </c>
      <c r="N9499" s="42">
        <f>IF($D9499="",0,COUNTIF(BankAccts,$D9499))</f>
        <v>0</v>
      </c>
    </row>
    <row r="9500" spans="1:14">
      <c r="A9500" s="38">
        <f>IF(Txn!$B4756="","",Txn!$B4756)</f>
        <v>0</v>
      </c>
      <c r="B9500" s="38">
        <f>IF(Txn!$B4756="","",Txn!$C4756)</f>
        <v>0</v>
      </c>
      <c r="C9500" s="39">
        <f>IF(Txn!$B4756="","","تراکنش بانکی")</f>
        <v>0</v>
      </c>
      <c r="D9500" s="38">
        <f>IF(Txn!$B4756="","",IF(IF(Txn!$U4756="TRF",Txn!$Y4756,Txn!$Z4756)="","",IF(Txn!$U4756="TRF",Txn!$Y4756,Txn!$Z4756)))</f>
        <v>0</v>
      </c>
      <c r="E9500" s="39">
        <f>IF($D9500="","",IFERROR(VLOOKUP($D9500,AcctTbl,2,0),""))</f>
        <v>0</v>
      </c>
      <c r="F9500" s="39">
        <f>IF($D9500="","",IFERROR(VLOOKUP($D9500,AcctTbl,3,0),""))</f>
        <v>0</v>
      </c>
      <c r="G9500" s="39">
        <f>IF(Txn!$B4756="","",Txn!$D4756)</f>
        <v>0</v>
      </c>
      <c r="H9500" s="38">
        <f>IF(Txn!$B4756="","",Txn!$E4756)</f>
        <v>0</v>
      </c>
      <c r="I9500" s="40">
        <f>IF(Txn!$B4756="",0,Txn!$Q4756)</f>
        <v>0</v>
      </c>
      <c r="J9500" s="40">
        <f>IF(Txn!$B4756="",0,Txn!$R4756)</f>
        <v>0</v>
      </c>
      <c r="K9500" s="41">
        <f>IF($A9500="","",IFERROR(VALUE(MID($A9500,6,2)),""))</f>
        <v>0</v>
      </c>
      <c r="L9500" s="39">
        <f>IF(Txn!$K4756="","","طرف مقابل — "&amp;Txn!$K4756)</f>
        <v>0</v>
      </c>
      <c r="N9500" s="42">
        <f>IF($D9500="",0,COUNTIF(BankAccts,$D9500))</f>
        <v>0</v>
      </c>
    </row>
    <row r="9501" spans="1:14">
      <c r="A9501" s="38">
        <f>IF(Txn!$B4757="","",Txn!$B4757)</f>
        <v>0</v>
      </c>
      <c r="B9501" s="38">
        <f>IF(Txn!$B4757="","",Txn!$C4757)</f>
        <v>0</v>
      </c>
      <c r="C9501" s="39">
        <f>IF(Txn!$B4757="","","تراکنش بانکی")</f>
        <v>0</v>
      </c>
      <c r="D9501" s="38">
        <f>IF(Txn!$B4757="","",IF(Txn!$X4757="","",Txn!$X4757))</f>
        <v>0</v>
      </c>
      <c r="E9501" s="39">
        <f>IF($D9501="","",IFERROR(VLOOKUP($D9501,AcctTbl,2,0),""))</f>
        <v>0</v>
      </c>
      <c r="F9501" s="39">
        <f>IF($D9501="","",IFERROR(VLOOKUP($D9501,AcctTbl,3,0),""))</f>
        <v>0</v>
      </c>
      <c r="G9501" s="39">
        <f>IF(Txn!$B4757="","",Txn!$D4757)</f>
        <v>0</v>
      </c>
      <c r="H9501" s="38">
        <f>IF(Txn!$B4757="","",Txn!$E4757)</f>
        <v>0</v>
      </c>
      <c r="I9501" s="40">
        <f>IF(Txn!$B4757="",0,Txn!$O4757)</f>
        <v>0</v>
      </c>
      <c r="J9501" s="40">
        <f>IF(Txn!$B4757="",0,Txn!$P4757)</f>
        <v>0</v>
      </c>
      <c r="K9501" s="41">
        <f>IF($A9501="","",IFERROR(VALUE(MID($A9501,6,2)),""))</f>
        <v>0</v>
      </c>
      <c r="L9501" s="39">
        <f>IF(Txn!$K4757="","",Txn!$K4757)</f>
        <v>0</v>
      </c>
      <c r="N9501" s="42">
        <f>IF($D9501="",0,COUNTIF(BankAccts,$D9501))</f>
        <v>0</v>
      </c>
    </row>
    <row r="9502" spans="1:14">
      <c r="A9502" s="38">
        <f>IF(Txn!$B4757="","",Txn!$B4757)</f>
        <v>0</v>
      </c>
      <c r="B9502" s="38">
        <f>IF(Txn!$B4757="","",Txn!$C4757)</f>
        <v>0</v>
      </c>
      <c r="C9502" s="39">
        <f>IF(Txn!$B4757="","","تراکنش بانکی")</f>
        <v>0</v>
      </c>
      <c r="D9502" s="38">
        <f>IF(Txn!$B4757="","",IF(IF(Txn!$U4757="TRF",Txn!$Y4757,Txn!$Z4757)="","",IF(Txn!$U4757="TRF",Txn!$Y4757,Txn!$Z4757)))</f>
        <v>0</v>
      </c>
      <c r="E9502" s="39">
        <f>IF($D9502="","",IFERROR(VLOOKUP($D9502,AcctTbl,2,0),""))</f>
        <v>0</v>
      </c>
      <c r="F9502" s="39">
        <f>IF($D9502="","",IFERROR(VLOOKUP($D9502,AcctTbl,3,0),""))</f>
        <v>0</v>
      </c>
      <c r="G9502" s="39">
        <f>IF(Txn!$B4757="","",Txn!$D4757)</f>
        <v>0</v>
      </c>
      <c r="H9502" s="38">
        <f>IF(Txn!$B4757="","",Txn!$E4757)</f>
        <v>0</v>
      </c>
      <c r="I9502" s="40">
        <f>IF(Txn!$B4757="",0,Txn!$Q4757)</f>
        <v>0</v>
      </c>
      <c r="J9502" s="40">
        <f>IF(Txn!$B4757="",0,Txn!$R4757)</f>
        <v>0</v>
      </c>
      <c r="K9502" s="41">
        <f>IF($A9502="","",IFERROR(VALUE(MID($A9502,6,2)),""))</f>
        <v>0</v>
      </c>
      <c r="L9502" s="39">
        <f>IF(Txn!$K4757="","","طرف مقابل — "&amp;Txn!$K4757)</f>
        <v>0</v>
      </c>
      <c r="N9502" s="42">
        <f>IF($D9502="",0,COUNTIF(BankAccts,$D9502))</f>
        <v>0</v>
      </c>
    </row>
    <row r="9503" spans="1:14">
      <c r="A9503" s="38">
        <f>IF(Txn!$B4758="","",Txn!$B4758)</f>
        <v>0</v>
      </c>
      <c r="B9503" s="38">
        <f>IF(Txn!$B4758="","",Txn!$C4758)</f>
        <v>0</v>
      </c>
      <c r="C9503" s="39">
        <f>IF(Txn!$B4758="","","تراکنش بانکی")</f>
        <v>0</v>
      </c>
      <c r="D9503" s="38">
        <f>IF(Txn!$B4758="","",IF(Txn!$X4758="","",Txn!$X4758))</f>
        <v>0</v>
      </c>
      <c r="E9503" s="39">
        <f>IF($D9503="","",IFERROR(VLOOKUP($D9503,AcctTbl,2,0),""))</f>
        <v>0</v>
      </c>
      <c r="F9503" s="39">
        <f>IF($D9503="","",IFERROR(VLOOKUP($D9503,AcctTbl,3,0),""))</f>
        <v>0</v>
      </c>
      <c r="G9503" s="39">
        <f>IF(Txn!$B4758="","",Txn!$D4758)</f>
        <v>0</v>
      </c>
      <c r="H9503" s="38">
        <f>IF(Txn!$B4758="","",Txn!$E4758)</f>
        <v>0</v>
      </c>
      <c r="I9503" s="40">
        <f>IF(Txn!$B4758="",0,Txn!$O4758)</f>
        <v>0</v>
      </c>
      <c r="J9503" s="40">
        <f>IF(Txn!$B4758="",0,Txn!$P4758)</f>
        <v>0</v>
      </c>
      <c r="K9503" s="41">
        <f>IF($A9503="","",IFERROR(VALUE(MID($A9503,6,2)),""))</f>
        <v>0</v>
      </c>
      <c r="L9503" s="39">
        <f>IF(Txn!$K4758="","",Txn!$K4758)</f>
        <v>0</v>
      </c>
      <c r="N9503" s="42">
        <f>IF($D9503="",0,COUNTIF(BankAccts,$D9503))</f>
        <v>0</v>
      </c>
    </row>
    <row r="9504" spans="1:14">
      <c r="A9504" s="38">
        <f>IF(Txn!$B4758="","",Txn!$B4758)</f>
        <v>0</v>
      </c>
      <c r="B9504" s="38">
        <f>IF(Txn!$B4758="","",Txn!$C4758)</f>
        <v>0</v>
      </c>
      <c r="C9504" s="39">
        <f>IF(Txn!$B4758="","","تراکنش بانکی")</f>
        <v>0</v>
      </c>
      <c r="D9504" s="38">
        <f>IF(Txn!$B4758="","",IF(IF(Txn!$U4758="TRF",Txn!$Y4758,Txn!$Z4758)="","",IF(Txn!$U4758="TRF",Txn!$Y4758,Txn!$Z4758)))</f>
        <v>0</v>
      </c>
      <c r="E9504" s="39">
        <f>IF($D9504="","",IFERROR(VLOOKUP($D9504,AcctTbl,2,0),""))</f>
        <v>0</v>
      </c>
      <c r="F9504" s="39">
        <f>IF($D9504="","",IFERROR(VLOOKUP($D9504,AcctTbl,3,0),""))</f>
        <v>0</v>
      </c>
      <c r="G9504" s="39">
        <f>IF(Txn!$B4758="","",Txn!$D4758)</f>
        <v>0</v>
      </c>
      <c r="H9504" s="38">
        <f>IF(Txn!$B4758="","",Txn!$E4758)</f>
        <v>0</v>
      </c>
      <c r="I9504" s="40">
        <f>IF(Txn!$B4758="",0,Txn!$Q4758)</f>
        <v>0</v>
      </c>
      <c r="J9504" s="40">
        <f>IF(Txn!$B4758="",0,Txn!$R4758)</f>
        <v>0</v>
      </c>
      <c r="K9504" s="41">
        <f>IF($A9504="","",IFERROR(VALUE(MID($A9504,6,2)),""))</f>
        <v>0</v>
      </c>
      <c r="L9504" s="39">
        <f>IF(Txn!$K4758="","","طرف مقابل — "&amp;Txn!$K4758)</f>
        <v>0</v>
      </c>
      <c r="N9504" s="42">
        <f>IF($D9504="",0,COUNTIF(BankAccts,$D9504))</f>
        <v>0</v>
      </c>
    </row>
    <row r="9505" spans="1:14">
      <c r="A9505" s="38">
        <f>IF(Txn!$B4759="","",Txn!$B4759)</f>
        <v>0</v>
      </c>
      <c r="B9505" s="38">
        <f>IF(Txn!$B4759="","",Txn!$C4759)</f>
        <v>0</v>
      </c>
      <c r="C9505" s="39">
        <f>IF(Txn!$B4759="","","تراکنش بانکی")</f>
        <v>0</v>
      </c>
      <c r="D9505" s="38">
        <f>IF(Txn!$B4759="","",IF(Txn!$X4759="","",Txn!$X4759))</f>
        <v>0</v>
      </c>
      <c r="E9505" s="39">
        <f>IF($D9505="","",IFERROR(VLOOKUP($D9505,AcctTbl,2,0),""))</f>
        <v>0</v>
      </c>
      <c r="F9505" s="39">
        <f>IF($D9505="","",IFERROR(VLOOKUP($D9505,AcctTbl,3,0),""))</f>
        <v>0</v>
      </c>
      <c r="G9505" s="39">
        <f>IF(Txn!$B4759="","",Txn!$D4759)</f>
        <v>0</v>
      </c>
      <c r="H9505" s="38">
        <f>IF(Txn!$B4759="","",Txn!$E4759)</f>
        <v>0</v>
      </c>
      <c r="I9505" s="40">
        <f>IF(Txn!$B4759="",0,Txn!$O4759)</f>
        <v>0</v>
      </c>
      <c r="J9505" s="40">
        <f>IF(Txn!$B4759="",0,Txn!$P4759)</f>
        <v>0</v>
      </c>
      <c r="K9505" s="41">
        <f>IF($A9505="","",IFERROR(VALUE(MID($A9505,6,2)),""))</f>
        <v>0</v>
      </c>
      <c r="L9505" s="39">
        <f>IF(Txn!$K4759="","",Txn!$K4759)</f>
        <v>0</v>
      </c>
      <c r="N9505" s="42">
        <f>IF($D9505="",0,COUNTIF(BankAccts,$D9505))</f>
        <v>0</v>
      </c>
    </row>
    <row r="9506" spans="1:14">
      <c r="A9506" s="38">
        <f>IF(Txn!$B4759="","",Txn!$B4759)</f>
        <v>0</v>
      </c>
      <c r="B9506" s="38">
        <f>IF(Txn!$B4759="","",Txn!$C4759)</f>
        <v>0</v>
      </c>
      <c r="C9506" s="39">
        <f>IF(Txn!$B4759="","","تراکنش بانکی")</f>
        <v>0</v>
      </c>
      <c r="D9506" s="38">
        <f>IF(Txn!$B4759="","",IF(IF(Txn!$U4759="TRF",Txn!$Y4759,Txn!$Z4759)="","",IF(Txn!$U4759="TRF",Txn!$Y4759,Txn!$Z4759)))</f>
        <v>0</v>
      </c>
      <c r="E9506" s="39">
        <f>IF($D9506="","",IFERROR(VLOOKUP($D9506,AcctTbl,2,0),""))</f>
        <v>0</v>
      </c>
      <c r="F9506" s="39">
        <f>IF($D9506="","",IFERROR(VLOOKUP($D9506,AcctTbl,3,0),""))</f>
        <v>0</v>
      </c>
      <c r="G9506" s="39">
        <f>IF(Txn!$B4759="","",Txn!$D4759)</f>
        <v>0</v>
      </c>
      <c r="H9506" s="38">
        <f>IF(Txn!$B4759="","",Txn!$E4759)</f>
        <v>0</v>
      </c>
      <c r="I9506" s="40">
        <f>IF(Txn!$B4759="",0,Txn!$Q4759)</f>
        <v>0</v>
      </c>
      <c r="J9506" s="40">
        <f>IF(Txn!$B4759="",0,Txn!$R4759)</f>
        <v>0</v>
      </c>
      <c r="K9506" s="41">
        <f>IF($A9506="","",IFERROR(VALUE(MID($A9506,6,2)),""))</f>
        <v>0</v>
      </c>
      <c r="L9506" s="39">
        <f>IF(Txn!$K4759="","","طرف مقابل — "&amp;Txn!$K4759)</f>
        <v>0</v>
      </c>
      <c r="N9506" s="42">
        <f>IF($D9506="",0,COUNTIF(BankAccts,$D9506))</f>
        <v>0</v>
      </c>
    </row>
    <row r="9507" spans="1:14">
      <c r="A9507" s="38">
        <f>IF(Txn!$B4760="","",Txn!$B4760)</f>
        <v>0</v>
      </c>
      <c r="B9507" s="38">
        <f>IF(Txn!$B4760="","",Txn!$C4760)</f>
        <v>0</v>
      </c>
      <c r="C9507" s="39">
        <f>IF(Txn!$B4760="","","تراکنش بانکی")</f>
        <v>0</v>
      </c>
      <c r="D9507" s="38">
        <f>IF(Txn!$B4760="","",IF(Txn!$X4760="","",Txn!$X4760))</f>
        <v>0</v>
      </c>
      <c r="E9507" s="39">
        <f>IF($D9507="","",IFERROR(VLOOKUP($D9507,AcctTbl,2,0),""))</f>
        <v>0</v>
      </c>
      <c r="F9507" s="39">
        <f>IF($D9507="","",IFERROR(VLOOKUP($D9507,AcctTbl,3,0),""))</f>
        <v>0</v>
      </c>
      <c r="G9507" s="39">
        <f>IF(Txn!$B4760="","",Txn!$D4760)</f>
        <v>0</v>
      </c>
      <c r="H9507" s="38">
        <f>IF(Txn!$B4760="","",Txn!$E4760)</f>
        <v>0</v>
      </c>
      <c r="I9507" s="40">
        <f>IF(Txn!$B4760="",0,Txn!$O4760)</f>
        <v>0</v>
      </c>
      <c r="J9507" s="40">
        <f>IF(Txn!$B4760="",0,Txn!$P4760)</f>
        <v>0</v>
      </c>
      <c r="K9507" s="41">
        <f>IF($A9507="","",IFERROR(VALUE(MID($A9507,6,2)),""))</f>
        <v>0</v>
      </c>
      <c r="L9507" s="39">
        <f>IF(Txn!$K4760="","",Txn!$K4760)</f>
        <v>0</v>
      </c>
      <c r="N9507" s="42">
        <f>IF($D9507="",0,COUNTIF(BankAccts,$D9507))</f>
        <v>0</v>
      </c>
    </row>
    <row r="9508" spans="1:14">
      <c r="A9508" s="38">
        <f>IF(Txn!$B4760="","",Txn!$B4760)</f>
        <v>0</v>
      </c>
      <c r="B9508" s="38">
        <f>IF(Txn!$B4760="","",Txn!$C4760)</f>
        <v>0</v>
      </c>
      <c r="C9508" s="39">
        <f>IF(Txn!$B4760="","","تراکنش بانکی")</f>
        <v>0</v>
      </c>
      <c r="D9508" s="38">
        <f>IF(Txn!$B4760="","",IF(IF(Txn!$U4760="TRF",Txn!$Y4760,Txn!$Z4760)="","",IF(Txn!$U4760="TRF",Txn!$Y4760,Txn!$Z4760)))</f>
        <v>0</v>
      </c>
      <c r="E9508" s="39">
        <f>IF($D9508="","",IFERROR(VLOOKUP($D9508,AcctTbl,2,0),""))</f>
        <v>0</v>
      </c>
      <c r="F9508" s="39">
        <f>IF($D9508="","",IFERROR(VLOOKUP($D9508,AcctTbl,3,0),""))</f>
        <v>0</v>
      </c>
      <c r="G9508" s="39">
        <f>IF(Txn!$B4760="","",Txn!$D4760)</f>
        <v>0</v>
      </c>
      <c r="H9508" s="38">
        <f>IF(Txn!$B4760="","",Txn!$E4760)</f>
        <v>0</v>
      </c>
      <c r="I9508" s="40">
        <f>IF(Txn!$B4760="",0,Txn!$Q4760)</f>
        <v>0</v>
      </c>
      <c r="J9508" s="40">
        <f>IF(Txn!$B4760="",0,Txn!$R4760)</f>
        <v>0</v>
      </c>
      <c r="K9508" s="41">
        <f>IF($A9508="","",IFERROR(VALUE(MID($A9508,6,2)),""))</f>
        <v>0</v>
      </c>
      <c r="L9508" s="39">
        <f>IF(Txn!$K4760="","","طرف مقابل — "&amp;Txn!$K4760)</f>
        <v>0</v>
      </c>
      <c r="N9508" s="42">
        <f>IF($D9508="",0,COUNTIF(BankAccts,$D9508))</f>
        <v>0</v>
      </c>
    </row>
    <row r="9509" spans="1:14">
      <c r="A9509" s="38">
        <f>IF(Txn!$B4761="","",Txn!$B4761)</f>
        <v>0</v>
      </c>
      <c r="B9509" s="38">
        <f>IF(Txn!$B4761="","",Txn!$C4761)</f>
        <v>0</v>
      </c>
      <c r="C9509" s="39">
        <f>IF(Txn!$B4761="","","تراکنش بانکی")</f>
        <v>0</v>
      </c>
      <c r="D9509" s="38">
        <f>IF(Txn!$B4761="","",IF(Txn!$X4761="","",Txn!$X4761))</f>
        <v>0</v>
      </c>
      <c r="E9509" s="39">
        <f>IF($D9509="","",IFERROR(VLOOKUP($D9509,AcctTbl,2,0),""))</f>
        <v>0</v>
      </c>
      <c r="F9509" s="39">
        <f>IF($D9509="","",IFERROR(VLOOKUP($D9509,AcctTbl,3,0),""))</f>
        <v>0</v>
      </c>
      <c r="G9509" s="39">
        <f>IF(Txn!$B4761="","",Txn!$D4761)</f>
        <v>0</v>
      </c>
      <c r="H9509" s="38">
        <f>IF(Txn!$B4761="","",Txn!$E4761)</f>
        <v>0</v>
      </c>
      <c r="I9509" s="40">
        <f>IF(Txn!$B4761="",0,Txn!$O4761)</f>
        <v>0</v>
      </c>
      <c r="J9509" s="40">
        <f>IF(Txn!$B4761="",0,Txn!$P4761)</f>
        <v>0</v>
      </c>
      <c r="K9509" s="41">
        <f>IF($A9509="","",IFERROR(VALUE(MID($A9509,6,2)),""))</f>
        <v>0</v>
      </c>
      <c r="L9509" s="39">
        <f>IF(Txn!$K4761="","",Txn!$K4761)</f>
        <v>0</v>
      </c>
      <c r="N9509" s="42">
        <f>IF($D9509="",0,COUNTIF(BankAccts,$D9509))</f>
        <v>0</v>
      </c>
    </row>
    <row r="9510" spans="1:14">
      <c r="A9510" s="38">
        <f>IF(Txn!$B4761="","",Txn!$B4761)</f>
        <v>0</v>
      </c>
      <c r="B9510" s="38">
        <f>IF(Txn!$B4761="","",Txn!$C4761)</f>
        <v>0</v>
      </c>
      <c r="C9510" s="39">
        <f>IF(Txn!$B4761="","","تراکنش بانکی")</f>
        <v>0</v>
      </c>
      <c r="D9510" s="38">
        <f>IF(Txn!$B4761="","",IF(IF(Txn!$U4761="TRF",Txn!$Y4761,Txn!$Z4761)="","",IF(Txn!$U4761="TRF",Txn!$Y4761,Txn!$Z4761)))</f>
        <v>0</v>
      </c>
      <c r="E9510" s="39">
        <f>IF($D9510="","",IFERROR(VLOOKUP($D9510,AcctTbl,2,0),""))</f>
        <v>0</v>
      </c>
      <c r="F9510" s="39">
        <f>IF($D9510="","",IFERROR(VLOOKUP($D9510,AcctTbl,3,0),""))</f>
        <v>0</v>
      </c>
      <c r="G9510" s="39">
        <f>IF(Txn!$B4761="","",Txn!$D4761)</f>
        <v>0</v>
      </c>
      <c r="H9510" s="38">
        <f>IF(Txn!$B4761="","",Txn!$E4761)</f>
        <v>0</v>
      </c>
      <c r="I9510" s="40">
        <f>IF(Txn!$B4761="",0,Txn!$Q4761)</f>
        <v>0</v>
      </c>
      <c r="J9510" s="40">
        <f>IF(Txn!$B4761="",0,Txn!$R4761)</f>
        <v>0</v>
      </c>
      <c r="K9510" s="41">
        <f>IF($A9510="","",IFERROR(VALUE(MID($A9510,6,2)),""))</f>
        <v>0</v>
      </c>
      <c r="L9510" s="39">
        <f>IF(Txn!$K4761="","","طرف مقابل — "&amp;Txn!$K4761)</f>
        <v>0</v>
      </c>
      <c r="N9510" s="42">
        <f>IF($D9510="",0,COUNTIF(BankAccts,$D9510))</f>
        <v>0</v>
      </c>
    </row>
    <row r="9511" spans="1:14">
      <c r="A9511" s="38">
        <f>IF(Txn!$B4762="","",Txn!$B4762)</f>
        <v>0</v>
      </c>
      <c r="B9511" s="38">
        <f>IF(Txn!$B4762="","",Txn!$C4762)</f>
        <v>0</v>
      </c>
      <c r="C9511" s="39">
        <f>IF(Txn!$B4762="","","تراکنش بانکی")</f>
        <v>0</v>
      </c>
      <c r="D9511" s="38">
        <f>IF(Txn!$B4762="","",IF(Txn!$X4762="","",Txn!$X4762))</f>
        <v>0</v>
      </c>
      <c r="E9511" s="39">
        <f>IF($D9511="","",IFERROR(VLOOKUP($D9511,AcctTbl,2,0),""))</f>
        <v>0</v>
      </c>
      <c r="F9511" s="39">
        <f>IF($D9511="","",IFERROR(VLOOKUP($D9511,AcctTbl,3,0),""))</f>
        <v>0</v>
      </c>
      <c r="G9511" s="39">
        <f>IF(Txn!$B4762="","",Txn!$D4762)</f>
        <v>0</v>
      </c>
      <c r="H9511" s="38">
        <f>IF(Txn!$B4762="","",Txn!$E4762)</f>
        <v>0</v>
      </c>
      <c r="I9511" s="40">
        <f>IF(Txn!$B4762="",0,Txn!$O4762)</f>
        <v>0</v>
      </c>
      <c r="J9511" s="40">
        <f>IF(Txn!$B4762="",0,Txn!$P4762)</f>
        <v>0</v>
      </c>
      <c r="K9511" s="41">
        <f>IF($A9511="","",IFERROR(VALUE(MID($A9511,6,2)),""))</f>
        <v>0</v>
      </c>
      <c r="L9511" s="39">
        <f>IF(Txn!$K4762="","",Txn!$K4762)</f>
        <v>0</v>
      </c>
      <c r="N9511" s="42">
        <f>IF($D9511="",0,COUNTIF(BankAccts,$D9511))</f>
        <v>0</v>
      </c>
    </row>
    <row r="9512" spans="1:14">
      <c r="A9512" s="38">
        <f>IF(Txn!$B4762="","",Txn!$B4762)</f>
        <v>0</v>
      </c>
      <c r="B9512" s="38">
        <f>IF(Txn!$B4762="","",Txn!$C4762)</f>
        <v>0</v>
      </c>
      <c r="C9512" s="39">
        <f>IF(Txn!$B4762="","","تراکنش بانکی")</f>
        <v>0</v>
      </c>
      <c r="D9512" s="38">
        <f>IF(Txn!$B4762="","",IF(IF(Txn!$U4762="TRF",Txn!$Y4762,Txn!$Z4762)="","",IF(Txn!$U4762="TRF",Txn!$Y4762,Txn!$Z4762)))</f>
        <v>0</v>
      </c>
      <c r="E9512" s="39">
        <f>IF($D9512="","",IFERROR(VLOOKUP($D9512,AcctTbl,2,0),""))</f>
        <v>0</v>
      </c>
      <c r="F9512" s="39">
        <f>IF($D9512="","",IFERROR(VLOOKUP($D9512,AcctTbl,3,0),""))</f>
        <v>0</v>
      </c>
      <c r="G9512" s="39">
        <f>IF(Txn!$B4762="","",Txn!$D4762)</f>
        <v>0</v>
      </c>
      <c r="H9512" s="38">
        <f>IF(Txn!$B4762="","",Txn!$E4762)</f>
        <v>0</v>
      </c>
      <c r="I9512" s="40">
        <f>IF(Txn!$B4762="",0,Txn!$Q4762)</f>
        <v>0</v>
      </c>
      <c r="J9512" s="40">
        <f>IF(Txn!$B4762="",0,Txn!$R4762)</f>
        <v>0</v>
      </c>
      <c r="K9512" s="41">
        <f>IF($A9512="","",IFERROR(VALUE(MID($A9512,6,2)),""))</f>
        <v>0</v>
      </c>
      <c r="L9512" s="39">
        <f>IF(Txn!$K4762="","","طرف مقابل — "&amp;Txn!$K4762)</f>
        <v>0</v>
      </c>
      <c r="N9512" s="42">
        <f>IF($D9512="",0,COUNTIF(BankAccts,$D9512))</f>
        <v>0</v>
      </c>
    </row>
    <row r="9513" spans="1:14">
      <c r="A9513" s="38">
        <f>IF(Txn!$B4763="","",Txn!$B4763)</f>
        <v>0</v>
      </c>
      <c r="B9513" s="38">
        <f>IF(Txn!$B4763="","",Txn!$C4763)</f>
        <v>0</v>
      </c>
      <c r="C9513" s="39">
        <f>IF(Txn!$B4763="","","تراکنش بانکی")</f>
        <v>0</v>
      </c>
      <c r="D9513" s="38">
        <f>IF(Txn!$B4763="","",IF(Txn!$X4763="","",Txn!$X4763))</f>
        <v>0</v>
      </c>
      <c r="E9513" s="39">
        <f>IF($D9513="","",IFERROR(VLOOKUP($D9513,AcctTbl,2,0),""))</f>
        <v>0</v>
      </c>
      <c r="F9513" s="39">
        <f>IF($D9513="","",IFERROR(VLOOKUP($D9513,AcctTbl,3,0),""))</f>
        <v>0</v>
      </c>
      <c r="G9513" s="39">
        <f>IF(Txn!$B4763="","",Txn!$D4763)</f>
        <v>0</v>
      </c>
      <c r="H9513" s="38">
        <f>IF(Txn!$B4763="","",Txn!$E4763)</f>
        <v>0</v>
      </c>
      <c r="I9513" s="40">
        <f>IF(Txn!$B4763="",0,Txn!$O4763)</f>
        <v>0</v>
      </c>
      <c r="J9513" s="40">
        <f>IF(Txn!$B4763="",0,Txn!$P4763)</f>
        <v>0</v>
      </c>
      <c r="K9513" s="41">
        <f>IF($A9513="","",IFERROR(VALUE(MID($A9513,6,2)),""))</f>
        <v>0</v>
      </c>
      <c r="L9513" s="39">
        <f>IF(Txn!$K4763="","",Txn!$K4763)</f>
        <v>0</v>
      </c>
      <c r="N9513" s="42">
        <f>IF($D9513="",0,COUNTIF(BankAccts,$D9513))</f>
        <v>0</v>
      </c>
    </row>
    <row r="9514" spans="1:14">
      <c r="A9514" s="38">
        <f>IF(Txn!$B4763="","",Txn!$B4763)</f>
        <v>0</v>
      </c>
      <c r="B9514" s="38">
        <f>IF(Txn!$B4763="","",Txn!$C4763)</f>
        <v>0</v>
      </c>
      <c r="C9514" s="39">
        <f>IF(Txn!$B4763="","","تراکنش بانکی")</f>
        <v>0</v>
      </c>
      <c r="D9514" s="38">
        <f>IF(Txn!$B4763="","",IF(IF(Txn!$U4763="TRF",Txn!$Y4763,Txn!$Z4763)="","",IF(Txn!$U4763="TRF",Txn!$Y4763,Txn!$Z4763)))</f>
        <v>0</v>
      </c>
      <c r="E9514" s="39">
        <f>IF($D9514="","",IFERROR(VLOOKUP($D9514,AcctTbl,2,0),""))</f>
        <v>0</v>
      </c>
      <c r="F9514" s="39">
        <f>IF($D9514="","",IFERROR(VLOOKUP($D9514,AcctTbl,3,0),""))</f>
        <v>0</v>
      </c>
      <c r="G9514" s="39">
        <f>IF(Txn!$B4763="","",Txn!$D4763)</f>
        <v>0</v>
      </c>
      <c r="H9514" s="38">
        <f>IF(Txn!$B4763="","",Txn!$E4763)</f>
        <v>0</v>
      </c>
      <c r="I9514" s="40">
        <f>IF(Txn!$B4763="",0,Txn!$Q4763)</f>
        <v>0</v>
      </c>
      <c r="J9514" s="40">
        <f>IF(Txn!$B4763="",0,Txn!$R4763)</f>
        <v>0</v>
      </c>
      <c r="K9514" s="41">
        <f>IF($A9514="","",IFERROR(VALUE(MID($A9514,6,2)),""))</f>
        <v>0</v>
      </c>
      <c r="L9514" s="39">
        <f>IF(Txn!$K4763="","","طرف مقابل — "&amp;Txn!$K4763)</f>
        <v>0</v>
      </c>
      <c r="N9514" s="42">
        <f>IF($D9514="",0,COUNTIF(BankAccts,$D9514))</f>
        <v>0</v>
      </c>
    </row>
    <row r="9515" spans="1:14">
      <c r="A9515" s="38">
        <f>IF(Txn!$B4764="","",Txn!$B4764)</f>
        <v>0</v>
      </c>
      <c r="B9515" s="38">
        <f>IF(Txn!$B4764="","",Txn!$C4764)</f>
        <v>0</v>
      </c>
      <c r="C9515" s="39">
        <f>IF(Txn!$B4764="","","تراکنش بانکی")</f>
        <v>0</v>
      </c>
      <c r="D9515" s="38">
        <f>IF(Txn!$B4764="","",IF(Txn!$X4764="","",Txn!$X4764))</f>
        <v>0</v>
      </c>
      <c r="E9515" s="39">
        <f>IF($D9515="","",IFERROR(VLOOKUP($D9515,AcctTbl,2,0),""))</f>
        <v>0</v>
      </c>
      <c r="F9515" s="39">
        <f>IF($D9515="","",IFERROR(VLOOKUP($D9515,AcctTbl,3,0),""))</f>
        <v>0</v>
      </c>
      <c r="G9515" s="39">
        <f>IF(Txn!$B4764="","",Txn!$D4764)</f>
        <v>0</v>
      </c>
      <c r="H9515" s="38">
        <f>IF(Txn!$B4764="","",Txn!$E4764)</f>
        <v>0</v>
      </c>
      <c r="I9515" s="40">
        <f>IF(Txn!$B4764="",0,Txn!$O4764)</f>
        <v>0</v>
      </c>
      <c r="J9515" s="40">
        <f>IF(Txn!$B4764="",0,Txn!$P4764)</f>
        <v>0</v>
      </c>
      <c r="K9515" s="41">
        <f>IF($A9515="","",IFERROR(VALUE(MID($A9515,6,2)),""))</f>
        <v>0</v>
      </c>
      <c r="L9515" s="39">
        <f>IF(Txn!$K4764="","",Txn!$K4764)</f>
        <v>0</v>
      </c>
      <c r="N9515" s="42">
        <f>IF($D9515="",0,COUNTIF(BankAccts,$D9515))</f>
        <v>0</v>
      </c>
    </row>
    <row r="9516" spans="1:14">
      <c r="A9516" s="38">
        <f>IF(Txn!$B4764="","",Txn!$B4764)</f>
        <v>0</v>
      </c>
      <c r="B9516" s="38">
        <f>IF(Txn!$B4764="","",Txn!$C4764)</f>
        <v>0</v>
      </c>
      <c r="C9516" s="39">
        <f>IF(Txn!$B4764="","","تراکنش بانکی")</f>
        <v>0</v>
      </c>
      <c r="D9516" s="38">
        <f>IF(Txn!$B4764="","",IF(IF(Txn!$U4764="TRF",Txn!$Y4764,Txn!$Z4764)="","",IF(Txn!$U4764="TRF",Txn!$Y4764,Txn!$Z4764)))</f>
        <v>0</v>
      </c>
      <c r="E9516" s="39">
        <f>IF($D9516="","",IFERROR(VLOOKUP($D9516,AcctTbl,2,0),""))</f>
        <v>0</v>
      </c>
      <c r="F9516" s="39">
        <f>IF($D9516="","",IFERROR(VLOOKUP($D9516,AcctTbl,3,0),""))</f>
        <v>0</v>
      </c>
      <c r="G9516" s="39">
        <f>IF(Txn!$B4764="","",Txn!$D4764)</f>
        <v>0</v>
      </c>
      <c r="H9516" s="38">
        <f>IF(Txn!$B4764="","",Txn!$E4764)</f>
        <v>0</v>
      </c>
      <c r="I9516" s="40">
        <f>IF(Txn!$B4764="",0,Txn!$Q4764)</f>
        <v>0</v>
      </c>
      <c r="J9516" s="40">
        <f>IF(Txn!$B4764="",0,Txn!$R4764)</f>
        <v>0</v>
      </c>
      <c r="K9516" s="41">
        <f>IF($A9516="","",IFERROR(VALUE(MID($A9516,6,2)),""))</f>
        <v>0</v>
      </c>
      <c r="L9516" s="39">
        <f>IF(Txn!$K4764="","","طرف مقابل — "&amp;Txn!$K4764)</f>
        <v>0</v>
      </c>
      <c r="N9516" s="42">
        <f>IF($D9516="",0,COUNTIF(BankAccts,$D9516))</f>
        <v>0</v>
      </c>
    </row>
    <row r="9517" spans="1:14">
      <c r="A9517" s="38">
        <f>IF(Txn!$B4765="","",Txn!$B4765)</f>
        <v>0</v>
      </c>
      <c r="B9517" s="38">
        <f>IF(Txn!$B4765="","",Txn!$C4765)</f>
        <v>0</v>
      </c>
      <c r="C9517" s="39">
        <f>IF(Txn!$B4765="","","تراکنش بانکی")</f>
        <v>0</v>
      </c>
      <c r="D9517" s="38">
        <f>IF(Txn!$B4765="","",IF(Txn!$X4765="","",Txn!$X4765))</f>
        <v>0</v>
      </c>
      <c r="E9517" s="39">
        <f>IF($D9517="","",IFERROR(VLOOKUP($D9517,AcctTbl,2,0),""))</f>
        <v>0</v>
      </c>
      <c r="F9517" s="39">
        <f>IF($D9517="","",IFERROR(VLOOKUP($D9517,AcctTbl,3,0),""))</f>
        <v>0</v>
      </c>
      <c r="G9517" s="39">
        <f>IF(Txn!$B4765="","",Txn!$D4765)</f>
        <v>0</v>
      </c>
      <c r="H9517" s="38">
        <f>IF(Txn!$B4765="","",Txn!$E4765)</f>
        <v>0</v>
      </c>
      <c r="I9517" s="40">
        <f>IF(Txn!$B4765="",0,Txn!$O4765)</f>
        <v>0</v>
      </c>
      <c r="J9517" s="40">
        <f>IF(Txn!$B4765="",0,Txn!$P4765)</f>
        <v>0</v>
      </c>
      <c r="K9517" s="41">
        <f>IF($A9517="","",IFERROR(VALUE(MID($A9517,6,2)),""))</f>
        <v>0</v>
      </c>
      <c r="L9517" s="39">
        <f>IF(Txn!$K4765="","",Txn!$K4765)</f>
        <v>0</v>
      </c>
      <c r="N9517" s="42">
        <f>IF($D9517="",0,COUNTIF(BankAccts,$D9517))</f>
        <v>0</v>
      </c>
    </row>
    <row r="9518" spans="1:14">
      <c r="A9518" s="38">
        <f>IF(Txn!$B4765="","",Txn!$B4765)</f>
        <v>0</v>
      </c>
      <c r="B9518" s="38">
        <f>IF(Txn!$B4765="","",Txn!$C4765)</f>
        <v>0</v>
      </c>
      <c r="C9518" s="39">
        <f>IF(Txn!$B4765="","","تراکنش بانکی")</f>
        <v>0</v>
      </c>
      <c r="D9518" s="38">
        <f>IF(Txn!$B4765="","",IF(IF(Txn!$U4765="TRF",Txn!$Y4765,Txn!$Z4765)="","",IF(Txn!$U4765="TRF",Txn!$Y4765,Txn!$Z4765)))</f>
        <v>0</v>
      </c>
      <c r="E9518" s="39">
        <f>IF($D9518="","",IFERROR(VLOOKUP($D9518,AcctTbl,2,0),""))</f>
        <v>0</v>
      </c>
      <c r="F9518" s="39">
        <f>IF($D9518="","",IFERROR(VLOOKUP($D9518,AcctTbl,3,0),""))</f>
        <v>0</v>
      </c>
      <c r="G9518" s="39">
        <f>IF(Txn!$B4765="","",Txn!$D4765)</f>
        <v>0</v>
      </c>
      <c r="H9518" s="38">
        <f>IF(Txn!$B4765="","",Txn!$E4765)</f>
        <v>0</v>
      </c>
      <c r="I9518" s="40">
        <f>IF(Txn!$B4765="",0,Txn!$Q4765)</f>
        <v>0</v>
      </c>
      <c r="J9518" s="40">
        <f>IF(Txn!$B4765="",0,Txn!$R4765)</f>
        <v>0</v>
      </c>
      <c r="K9518" s="41">
        <f>IF($A9518="","",IFERROR(VALUE(MID($A9518,6,2)),""))</f>
        <v>0</v>
      </c>
      <c r="L9518" s="39">
        <f>IF(Txn!$K4765="","","طرف مقابل — "&amp;Txn!$K4765)</f>
        <v>0</v>
      </c>
      <c r="N9518" s="42">
        <f>IF($D9518="",0,COUNTIF(BankAccts,$D9518))</f>
        <v>0</v>
      </c>
    </row>
    <row r="9519" spans="1:14">
      <c r="A9519" s="38">
        <f>IF(Txn!$B4766="","",Txn!$B4766)</f>
        <v>0</v>
      </c>
      <c r="B9519" s="38">
        <f>IF(Txn!$B4766="","",Txn!$C4766)</f>
        <v>0</v>
      </c>
      <c r="C9519" s="39">
        <f>IF(Txn!$B4766="","","تراکنش بانکی")</f>
        <v>0</v>
      </c>
      <c r="D9519" s="38">
        <f>IF(Txn!$B4766="","",IF(Txn!$X4766="","",Txn!$X4766))</f>
        <v>0</v>
      </c>
      <c r="E9519" s="39">
        <f>IF($D9519="","",IFERROR(VLOOKUP($D9519,AcctTbl,2,0),""))</f>
        <v>0</v>
      </c>
      <c r="F9519" s="39">
        <f>IF($D9519="","",IFERROR(VLOOKUP($D9519,AcctTbl,3,0),""))</f>
        <v>0</v>
      </c>
      <c r="G9519" s="39">
        <f>IF(Txn!$B4766="","",Txn!$D4766)</f>
        <v>0</v>
      </c>
      <c r="H9519" s="38">
        <f>IF(Txn!$B4766="","",Txn!$E4766)</f>
        <v>0</v>
      </c>
      <c r="I9519" s="40">
        <f>IF(Txn!$B4766="",0,Txn!$O4766)</f>
        <v>0</v>
      </c>
      <c r="J9519" s="40">
        <f>IF(Txn!$B4766="",0,Txn!$P4766)</f>
        <v>0</v>
      </c>
      <c r="K9519" s="41">
        <f>IF($A9519="","",IFERROR(VALUE(MID($A9519,6,2)),""))</f>
        <v>0</v>
      </c>
      <c r="L9519" s="39">
        <f>IF(Txn!$K4766="","",Txn!$K4766)</f>
        <v>0</v>
      </c>
      <c r="N9519" s="42">
        <f>IF($D9519="",0,COUNTIF(BankAccts,$D9519))</f>
        <v>0</v>
      </c>
    </row>
    <row r="9520" spans="1:14">
      <c r="A9520" s="38">
        <f>IF(Txn!$B4766="","",Txn!$B4766)</f>
        <v>0</v>
      </c>
      <c r="B9520" s="38">
        <f>IF(Txn!$B4766="","",Txn!$C4766)</f>
        <v>0</v>
      </c>
      <c r="C9520" s="39">
        <f>IF(Txn!$B4766="","","تراکنش بانکی")</f>
        <v>0</v>
      </c>
      <c r="D9520" s="38">
        <f>IF(Txn!$B4766="","",IF(IF(Txn!$U4766="TRF",Txn!$Y4766,Txn!$Z4766)="","",IF(Txn!$U4766="TRF",Txn!$Y4766,Txn!$Z4766)))</f>
        <v>0</v>
      </c>
      <c r="E9520" s="39">
        <f>IF($D9520="","",IFERROR(VLOOKUP($D9520,AcctTbl,2,0),""))</f>
        <v>0</v>
      </c>
      <c r="F9520" s="39">
        <f>IF($D9520="","",IFERROR(VLOOKUP($D9520,AcctTbl,3,0),""))</f>
        <v>0</v>
      </c>
      <c r="G9520" s="39">
        <f>IF(Txn!$B4766="","",Txn!$D4766)</f>
        <v>0</v>
      </c>
      <c r="H9520" s="38">
        <f>IF(Txn!$B4766="","",Txn!$E4766)</f>
        <v>0</v>
      </c>
      <c r="I9520" s="40">
        <f>IF(Txn!$B4766="",0,Txn!$Q4766)</f>
        <v>0</v>
      </c>
      <c r="J9520" s="40">
        <f>IF(Txn!$B4766="",0,Txn!$R4766)</f>
        <v>0</v>
      </c>
      <c r="K9520" s="41">
        <f>IF($A9520="","",IFERROR(VALUE(MID($A9520,6,2)),""))</f>
        <v>0</v>
      </c>
      <c r="L9520" s="39">
        <f>IF(Txn!$K4766="","","طرف مقابل — "&amp;Txn!$K4766)</f>
        <v>0</v>
      </c>
      <c r="N9520" s="42">
        <f>IF($D9520="",0,COUNTIF(BankAccts,$D9520))</f>
        <v>0</v>
      </c>
    </row>
    <row r="9521" spans="1:14">
      <c r="A9521" s="38">
        <f>IF(Txn!$B4767="","",Txn!$B4767)</f>
        <v>0</v>
      </c>
      <c r="B9521" s="38">
        <f>IF(Txn!$B4767="","",Txn!$C4767)</f>
        <v>0</v>
      </c>
      <c r="C9521" s="39">
        <f>IF(Txn!$B4767="","","تراکنش بانکی")</f>
        <v>0</v>
      </c>
      <c r="D9521" s="38">
        <f>IF(Txn!$B4767="","",IF(Txn!$X4767="","",Txn!$X4767))</f>
        <v>0</v>
      </c>
      <c r="E9521" s="39">
        <f>IF($D9521="","",IFERROR(VLOOKUP($D9521,AcctTbl,2,0),""))</f>
        <v>0</v>
      </c>
      <c r="F9521" s="39">
        <f>IF($D9521="","",IFERROR(VLOOKUP($D9521,AcctTbl,3,0),""))</f>
        <v>0</v>
      </c>
      <c r="G9521" s="39">
        <f>IF(Txn!$B4767="","",Txn!$D4767)</f>
        <v>0</v>
      </c>
      <c r="H9521" s="38">
        <f>IF(Txn!$B4767="","",Txn!$E4767)</f>
        <v>0</v>
      </c>
      <c r="I9521" s="40">
        <f>IF(Txn!$B4767="",0,Txn!$O4767)</f>
        <v>0</v>
      </c>
      <c r="J9521" s="40">
        <f>IF(Txn!$B4767="",0,Txn!$P4767)</f>
        <v>0</v>
      </c>
      <c r="K9521" s="41">
        <f>IF($A9521="","",IFERROR(VALUE(MID($A9521,6,2)),""))</f>
        <v>0</v>
      </c>
      <c r="L9521" s="39">
        <f>IF(Txn!$K4767="","",Txn!$K4767)</f>
        <v>0</v>
      </c>
      <c r="N9521" s="42">
        <f>IF($D9521="",0,COUNTIF(BankAccts,$D9521))</f>
        <v>0</v>
      </c>
    </row>
    <row r="9522" spans="1:14">
      <c r="A9522" s="38">
        <f>IF(Txn!$B4767="","",Txn!$B4767)</f>
        <v>0</v>
      </c>
      <c r="B9522" s="38">
        <f>IF(Txn!$B4767="","",Txn!$C4767)</f>
        <v>0</v>
      </c>
      <c r="C9522" s="39">
        <f>IF(Txn!$B4767="","","تراکنش بانکی")</f>
        <v>0</v>
      </c>
      <c r="D9522" s="38">
        <f>IF(Txn!$B4767="","",IF(IF(Txn!$U4767="TRF",Txn!$Y4767,Txn!$Z4767)="","",IF(Txn!$U4767="TRF",Txn!$Y4767,Txn!$Z4767)))</f>
        <v>0</v>
      </c>
      <c r="E9522" s="39">
        <f>IF($D9522="","",IFERROR(VLOOKUP($D9522,AcctTbl,2,0),""))</f>
        <v>0</v>
      </c>
      <c r="F9522" s="39">
        <f>IF($D9522="","",IFERROR(VLOOKUP($D9522,AcctTbl,3,0),""))</f>
        <v>0</v>
      </c>
      <c r="G9522" s="39">
        <f>IF(Txn!$B4767="","",Txn!$D4767)</f>
        <v>0</v>
      </c>
      <c r="H9522" s="38">
        <f>IF(Txn!$B4767="","",Txn!$E4767)</f>
        <v>0</v>
      </c>
      <c r="I9522" s="40">
        <f>IF(Txn!$B4767="",0,Txn!$Q4767)</f>
        <v>0</v>
      </c>
      <c r="J9522" s="40">
        <f>IF(Txn!$B4767="",0,Txn!$R4767)</f>
        <v>0</v>
      </c>
      <c r="K9522" s="41">
        <f>IF($A9522="","",IFERROR(VALUE(MID($A9522,6,2)),""))</f>
        <v>0</v>
      </c>
      <c r="L9522" s="39">
        <f>IF(Txn!$K4767="","","طرف مقابل — "&amp;Txn!$K4767)</f>
        <v>0</v>
      </c>
      <c r="N9522" s="42">
        <f>IF($D9522="",0,COUNTIF(BankAccts,$D9522))</f>
        <v>0</v>
      </c>
    </row>
    <row r="9523" spans="1:14">
      <c r="A9523" s="38">
        <f>IF(Txn!$B4768="","",Txn!$B4768)</f>
        <v>0</v>
      </c>
      <c r="B9523" s="38">
        <f>IF(Txn!$B4768="","",Txn!$C4768)</f>
        <v>0</v>
      </c>
      <c r="C9523" s="39">
        <f>IF(Txn!$B4768="","","تراکنش بانکی")</f>
        <v>0</v>
      </c>
      <c r="D9523" s="38">
        <f>IF(Txn!$B4768="","",IF(Txn!$X4768="","",Txn!$X4768))</f>
        <v>0</v>
      </c>
      <c r="E9523" s="39">
        <f>IF($D9523="","",IFERROR(VLOOKUP($D9523,AcctTbl,2,0),""))</f>
        <v>0</v>
      </c>
      <c r="F9523" s="39">
        <f>IF($D9523="","",IFERROR(VLOOKUP($D9523,AcctTbl,3,0),""))</f>
        <v>0</v>
      </c>
      <c r="G9523" s="39">
        <f>IF(Txn!$B4768="","",Txn!$D4768)</f>
        <v>0</v>
      </c>
      <c r="H9523" s="38">
        <f>IF(Txn!$B4768="","",Txn!$E4768)</f>
        <v>0</v>
      </c>
      <c r="I9523" s="40">
        <f>IF(Txn!$B4768="",0,Txn!$O4768)</f>
        <v>0</v>
      </c>
      <c r="J9523" s="40">
        <f>IF(Txn!$B4768="",0,Txn!$P4768)</f>
        <v>0</v>
      </c>
      <c r="K9523" s="41">
        <f>IF($A9523="","",IFERROR(VALUE(MID($A9523,6,2)),""))</f>
        <v>0</v>
      </c>
      <c r="L9523" s="39">
        <f>IF(Txn!$K4768="","",Txn!$K4768)</f>
        <v>0</v>
      </c>
      <c r="N9523" s="42">
        <f>IF($D9523="",0,COUNTIF(BankAccts,$D9523))</f>
        <v>0</v>
      </c>
    </row>
    <row r="9524" spans="1:14">
      <c r="A9524" s="38">
        <f>IF(Txn!$B4768="","",Txn!$B4768)</f>
        <v>0</v>
      </c>
      <c r="B9524" s="38">
        <f>IF(Txn!$B4768="","",Txn!$C4768)</f>
        <v>0</v>
      </c>
      <c r="C9524" s="39">
        <f>IF(Txn!$B4768="","","تراکنش بانکی")</f>
        <v>0</v>
      </c>
      <c r="D9524" s="38">
        <f>IF(Txn!$B4768="","",IF(IF(Txn!$U4768="TRF",Txn!$Y4768,Txn!$Z4768)="","",IF(Txn!$U4768="TRF",Txn!$Y4768,Txn!$Z4768)))</f>
        <v>0</v>
      </c>
      <c r="E9524" s="39">
        <f>IF($D9524="","",IFERROR(VLOOKUP($D9524,AcctTbl,2,0),""))</f>
        <v>0</v>
      </c>
      <c r="F9524" s="39">
        <f>IF($D9524="","",IFERROR(VLOOKUP($D9524,AcctTbl,3,0),""))</f>
        <v>0</v>
      </c>
      <c r="G9524" s="39">
        <f>IF(Txn!$B4768="","",Txn!$D4768)</f>
        <v>0</v>
      </c>
      <c r="H9524" s="38">
        <f>IF(Txn!$B4768="","",Txn!$E4768)</f>
        <v>0</v>
      </c>
      <c r="I9524" s="40">
        <f>IF(Txn!$B4768="",0,Txn!$Q4768)</f>
        <v>0</v>
      </c>
      <c r="J9524" s="40">
        <f>IF(Txn!$B4768="",0,Txn!$R4768)</f>
        <v>0</v>
      </c>
      <c r="K9524" s="41">
        <f>IF($A9524="","",IFERROR(VALUE(MID($A9524,6,2)),""))</f>
        <v>0</v>
      </c>
      <c r="L9524" s="39">
        <f>IF(Txn!$K4768="","","طرف مقابل — "&amp;Txn!$K4768)</f>
        <v>0</v>
      </c>
      <c r="N9524" s="42">
        <f>IF($D9524="",0,COUNTIF(BankAccts,$D9524))</f>
        <v>0</v>
      </c>
    </row>
    <row r="9525" spans="1:14">
      <c r="A9525" s="38">
        <f>IF(Txn!$B4769="","",Txn!$B4769)</f>
        <v>0</v>
      </c>
      <c r="B9525" s="38">
        <f>IF(Txn!$B4769="","",Txn!$C4769)</f>
        <v>0</v>
      </c>
      <c r="C9525" s="39">
        <f>IF(Txn!$B4769="","","تراکنش بانکی")</f>
        <v>0</v>
      </c>
      <c r="D9525" s="38">
        <f>IF(Txn!$B4769="","",IF(Txn!$X4769="","",Txn!$X4769))</f>
        <v>0</v>
      </c>
      <c r="E9525" s="39">
        <f>IF($D9525="","",IFERROR(VLOOKUP($D9525,AcctTbl,2,0),""))</f>
        <v>0</v>
      </c>
      <c r="F9525" s="39">
        <f>IF($D9525="","",IFERROR(VLOOKUP($D9525,AcctTbl,3,0),""))</f>
        <v>0</v>
      </c>
      <c r="G9525" s="39">
        <f>IF(Txn!$B4769="","",Txn!$D4769)</f>
        <v>0</v>
      </c>
      <c r="H9525" s="38">
        <f>IF(Txn!$B4769="","",Txn!$E4769)</f>
        <v>0</v>
      </c>
      <c r="I9525" s="40">
        <f>IF(Txn!$B4769="",0,Txn!$O4769)</f>
        <v>0</v>
      </c>
      <c r="J9525" s="40">
        <f>IF(Txn!$B4769="",0,Txn!$P4769)</f>
        <v>0</v>
      </c>
      <c r="K9525" s="41">
        <f>IF($A9525="","",IFERROR(VALUE(MID($A9525,6,2)),""))</f>
        <v>0</v>
      </c>
      <c r="L9525" s="39">
        <f>IF(Txn!$K4769="","",Txn!$K4769)</f>
        <v>0</v>
      </c>
      <c r="N9525" s="42">
        <f>IF($D9525="",0,COUNTIF(BankAccts,$D9525))</f>
        <v>0</v>
      </c>
    </row>
    <row r="9526" spans="1:14">
      <c r="A9526" s="38">
        <f>IF(Txn!$B4769="","",Txn!$B4769)</f>
        <v>0</v>
      </c>
      <c r="B9526" s="38">
        <f>IF(Txn!$B4769="","",Txn!$C4769)</f>
        <v>0</v>
      </c>
      <c r="C9526" s="39">
        <f>IF(Txn!$B4769="","","تراکنش بانکی")</f>
        <v>0</v>
      </c>
      <c r="D9526" s="38">
        <f>IF(Txn!$B4769="","",IF(IF(Txn!$U4769="TRF",Txn!$Y4769,Txn!$Z4769)="","",IF(Txn!$U4769="TRF",Txn!$Y4769,Txn!$Z4769)))</f>
        <v>0</v>
      </c>
      <c r="E9526" s="39">
        <f>IF($D9526="","",IFERROR(VLOOKUP($D9526,AcctTbl,2,0),""))</f>
        <v>0</v>
      </c>
      <c r="F9526" s="39">
        <f>IF($D9526="","",IFERROR(VLOOKUP($D9526,AcctTbl,3,0),""))</f>
        <v>0</v>
      </c>
      <c r="G9526" s="39">
        <f>IF(Txn!$B4769="","",Txn!$D4769)</f>
        <v>0</v>
      </c>
      <c r="H9526" s="38">
        <f>IF(Txn!$B4769="","",Txn!$E4769)</f>
        <v>0</v>
      </c>
      <c r="I9526" s="40">
        <f>IF(Txn!$B4769="",0,Txn!$Q4769)</f>
        <v>0</v>
      </c>
      <c r="J9526" s="40">
        <f>IF(Txn!$B4769="",0,Txn!$R4769)</f>
        <v>0</v>
      </c>
      <c r="K9526" s="41">
        <f>IF($A9526="","",IFERROR(VALUE(MID($A9526,6,2)),""))</f>
        <v>0</v>
      </c>
      <c r="L9526" s="39">
        <f>IF(Txn!$K4769="","","طرف مقابل — "&amp;Txn!$K4769)</f>
        <v>0</v>
      </c>
      <c r="N9526" s="42">
        <f>IF($D9526="",0,COUNTIF(BankAccts,$D9526))</f>
        <v>0</v>
      </c>
    </row>
    <row r="9527" spans="1:14">
      <c r="A9527" s="38">
        <f>IF(Txn!$B4770="","",Txn!$B4770)</f>
        <v>0</v>
      </c>
      <c r="B9527" s="38">
        <f>IF(Txn!$B4770="","",Txn!$C4770)</f>
        <v>0</v>
      </c>
      <c r="C9527" s="39">
        <f>IF(Txn!$B4770="","","تراکنش بانکی")</f>
        <v>0</v>
      </c>
      <c r="D9527" s="38">
        <f>IF(Txn!$B4770="","",IF(Txn!$X4770="","",Txn!$X4770))</f>
        <v>0</v>
      </c>
      <c r="E9527" s="39">
        <f>IF($D9527="","",IFERROR(VLOOKUP($D9527,AcctTbl,2,0),""))</f>
        <v>0</v>
      </c>
      <c r="F9527" s="39">
        <f>IF($D9527="","",IFERROR(VLOOKUP($D9527,AcctTbl,3,0),""))</f>
        <v>0</v>
      </c>
      <c r="G9527" s="39">
        <f>IF(Txn!$B4770="","",Txn!$D4770)</f>
        <v>0</v>
      </c>
      <c r="H9527" s="38">
        <f>IF(Txn!$B4770="","",Txn!$E4770)</f>
        <v>0</v>
      </c>
      <c r="I9527" s="40">
        <f>IF(Txn!$B4770="",0,Txn!$O4770)</f>
        <v>0</v>
      </c>
      <c r="J9527" s="40">
        <f>IF(Txn!$B4770="",0,Txn!$P4770)</f>
        <v>0</v>
      </c>
      <c r="K9527" s="41">
        <f>IF($A9527="","",IFERROR(VALUE(MID($A9527,6,2)),""))</f>
        <v>0</v>
      </c>
      <c r="L9527" s="39">
        <f>IF(Txn!$K4770="","",Txn!$K4770)</f>
        <v>0</v>
      </c>
      <c r="N9527" s="42">
        <f>IF($D9527="",0,COUNTIF(BankAccts,$D9527))</f>
        <v>0</v>
      </c>
    </row>
    <row r="9528" spans="1:14">
      <c r="A9528" s="38">
        <f>IF(Txn!$B4770="","",Txn!$B4770)</f>
        <v>0</v>
      </c>
      <c r="B9528" s="38">
        <f>IF(Txn!$B4770="","",Txn!$C4770)</f>
        <v>0</v>
      </c>
      <c r="C9528" s="39">
        <f>IF(Txn!$B4770="","","تراکنش بانکی")</f>
        <v>0</v>
      </c>
      <c r="D9528" s="38">
        <f>IF(Txn!$B4770="","",IF(IF(Txn!$U4770="TRF",Txn!$Y4770,Txn!$Z4770)="","",IF(Txn!$U4770="TRF",Txn!$Y4770,Txn!$Z4770)))</f>
        <v>0</v>
      </c>
      <c r="E9528" s="39">
        <f>IF($D9528="","",IFERROR(VLOOKUP($D9528,AcctTbl,2,0),""))</f>
        <v>0</v>
      </c>
      <c r="F9528" s="39">
        <f>IF($D9528="","",IFERROR(VLOOKUP($D9528,AcctTbl,3,0),""))</f>
        <v>0</v>
      </c>
      <c r="G9528" s="39">
        <f>IF(Txn!$B4770="","",Txn!$D4770)</f>
        <v>0</v>
      </c>
      <c r="H9528" s="38">
        <f>IF(Txn!$B4770="","",Txn!$E4770)</f>
        <v>0</v>
      </c>
      <c r="I9528" s="40">
        <f>IF(Txn!$B4770="",0,Txn!$Q4770)</f>
        <v>0</v>
      </c>
      <c r="J9528" s="40">
        <f>IF(Txn!$B4770="",0,Txn!$R4770)</f>
        <v>0</v>
      </c>
      <c r="K9528" s="41">
        <f>IF($A9528="","",IFERROR(VALUE(MID($A9528,6,2)),""))</f>
        <v>0</v>
      </c>
      <c r="L9528" s="39">
        <f>IF(Txn!$K4770="","","طرف مقابل — "&amp;Txn!$K4770)</f>
        <v>0</v>
      </c>
      <c r="N9528" s="42">
        <f>IF($D9528="",0,COUNTIF(BankAccts,$D9528))</f>
        <v>0</v>
      </c>
    </row>
    <row r="9529" spans="1:14">
      <c r="A9529" s="38">
        <f>IF(Txn!$B4771="","",Txn!$B4771)</f>
        <v>0</v>
      </c>
      <c r="B9529" s="38">
        <f>IF(Txn!$B4771="","",Txn!$C4771)</f>
        <v>0</v>
      </c>
      <c r="C9529" s="39">
        <f>IF(Txn!$B4771="","","تراکنش بانکی")</f>
        <v>0</v>
      </c>
      <c r="D9529" s="38">
        <f>IF(Txn!$B4771="","",IF(Txn!$X4771="","",Txn!$X4771))</f>
        <v>0</v>
      </c>
      <c r="E9529" s="39">
        <f>IF($D9529="","",IFERROR(VLOOKUP($D9529,AcctTbl,2,0),""))</f>
        <v>0</v>
      </c>
      <c r="F9529" s="39">
        <f>IF($D9529="","",IFERROR(VLOOKUP($D9529,AcctTbl,3,0),""))</f>
        <v>0</v>
      </c>
      <c r="G9529" s="39">
        <f>IF(Txn!$B4771="","",Txn!$D4771)</f>
        <v>0</v>
      </c>
      <c r="H9529" s="38">
        <f>IF(Txn!$B4771="","",Txn!$E4771)</f>
        <v>0</v>
      </c>
      <c r="I9529" s="40">
        <f>IF(Txn!$B4771="",0,Txn!$O4771)</f>
        <v>0</v>
      </c>
      <c r="J9529" s="40">
        <f>IF(Txn!$B4771="",0,Txn!$P4771)</f>
        <v>0</v>
      </c>
      <c r="K9529" s="41">
        <f>IF($A9529="","",IFERROR(VALUE(MID($A9529,6,2)),""))</f>
        <v>0</v>
      </c>
      <c r="L9529" s="39">
        <f>IF(Txn!$K4771="","",Txn!$K4771)</f>
        <v>0</v>
      </c>
      <c r="N9529" s="42">
        <f>IF($D9529="",0,COUNTIF(BankAccts,$D9529))</f>
        <v>0</v>
      </c>
    </row>
    <row r="9530" spans="1:14">
      <c r="A9530" s="38">
        <f>IF(Txn!$B4771="","",Txn!$B4771)</f>
        <v>0</v>
      </c>
      <c r="B9530" s="38">
        <f>IF(Txn!$B4771="","",Txn!$C4771)</f>
        <v>0</v>
      </c>
      <c r="C9530" s="39">
        <f>IF(Txn!$B4771="","","تراکنش بانکی")</f>
        <v>0</v>
      </c>
      <c r="D9530" s="38">
        <f>IF(Txn!$B4771="","",IF(IF(Txn!$U4771="TRF",Txn!$Y4771,Txn!$Z4771)="","",IF(Txn!$U4771="TRF",Txn!$Y4771,Txn!$Z4771)))</f>
        <v>0</v>
      </c>
      <c r="E9530" s="39">
        <f>IF($D9530="","",IFERROR(VLOOKUP($D9530,AcctTbl,2,0),""))</f>
        <v>0</v>
      </c>
      <c r="F9530" s="39">
        <f>IF($D9530="","",IFERROR(VLOOKUP($D9530,AcctTbl,3,0),""))</f>
        <v>0</v>
      </c>
      <c r="G9530" s="39">
        <f>IF(Txn!$B4771="","",Txn!$D4771)</f>
        <v>0</v>
      </c>
      <c r="H9530" s="38">
        <f>IF(Txn!$B4771="","",Txn!$E4771)</f>
        <v>0</v>
      </c>
      <c r="I9530" s="40">
        <f>IF(Txn!$B4771="",0,Txn!$Q4771)</f>
        <v>0</v>
      </c>
      <c r="J9530" s="40">
        <f>IF(Txn!$B4771="",0,Txn!$R4771)</f>
        <v>0</v>
      </c>
      <c r="K9530" s="41">
        <f>IF($A9530="","",IFERROR(VALUE(MID($A9530,6,2)),""))</f>
        <v>0</v>
      </c>
      <c r="L9530" s="39">
        <f>IF(Txn!$K4771="","","طرف مقابل — "&amp;Txn!$K4771)</f>
        <v>0</v>
      </c>
      <c r="N9530" s="42">
        <f>IF($D9530="",0,COUNTIF(BankAccts,$D9530))</f>
        <v>0</v>
      </c>
    </row>
    <row r="9531" spans="1:14">
      <c r="A9531" s="38">
        <f>IF(Txn!$B4772="","",Txn!$B4772)</f>
        <v>0</v>
      </c>
      <c r="B9531" s="38">
        <f>IF(Txn!$B4772="","",Txn!$C4772)</f>
        <v>0</v>
      </c>
      <c r="C9531" s="39">
        <f>IF(Txn!$B4772="","","تراکنش بانکی")</f>
        <v>0</v>
      </c>
      <c r="D9531" s="38">
        <f>IF(Txn!$B4772="","",IF(Txn!$X4772="","",Txn!$X4772))</f>
        <v>0</v>
      </c>
      <c r="E9531" s="39">
        <f>IF($D9531="","",IFERROR(VLOOKUP($D9531,AcctTbl,2,0),""))</f>
        <v>0</v>
      </c>
      <c r="F9531" s="39">
        <f>IF($D9531="","",IFERROR(VLOOKUP($D9531,AcctTbl,3,0),""))</f>
        <v>0</v>
      </c>
      <c r="G9531" s="39">
        <f>IF(Txn!$B4772="","",Txn!$D4772)</f>
        <v>0</v>
      </c>
      <c r="H9531" s="38">
        <f>IF(Txn!$B4772="","",Txn!$E4772)</f>
        <v>0</v>
      </c>
      <c r="I9531" s="40">
        <f>IF(Txn!$B4772="",0,Txn!$O4772)</f>
        <v>0</v>
      </c>
      <c r="J9531" s="40">
        <f>IF(Txn!$B4772="",0,Txn!$P4772)</f>
        <v>0</v>
      </c>
      <c r="K9531" s="41">
        <f>IF($A9531="","",IFERROR(VALUE(MID($A9531,6,2)),""))</f>
        <v>0</v>
      </c>
      <c r="L9531" s="39">
        <f>IF(Txn!$K4772="","",Txn!$K4772)</f>
        <v>0</v>
      </c>
      <c r="N9531" s="42">
        <f>IF($D9531="",0,COUNTIF(BankAccts,$D9531))</f>
        <v>0</v>
      </c>
    </row>
    <row r="9532" spans="1:14">
      <c r="A9532" s="38">
        <f>IF(Txn!$B4772="","",Txn!$B4772)</f>
        <v>0</v>
      </c>
      <c r="B9532" s="38">
        <f>IF(Txn!$B4772="","",Txn!$C4772)</f>
        <v>0</v>
      </c>
      <c r="C9532" s="39">
        <f>IF(Txn!$B4772="","","تراکنش بانکی")</f>
        <v>0</v>
      </c>
      <c r="D9532" s="38">
        <f>IF(Txn!$B4772="","",IF(IF(Txn!$U4772="TRF",Txn!$Y4772,Txn!$Z4772)="","",IF(Txn!$U4772="TRF",Txn!$Y4772,Txn!$Z4772)))</f>
        <v>0</v>
      </c>
      <c r="E9532" s="39">
        <f>IF($D9532="","",IFERROR(VLOOKUP($D9532,AcctTbl,2,0),""))</f>
        <v>0</v>
      </c>
      <c r="F9532" s="39">
        <f>IF($D9532="","",IFERROR(VLOOKUP($D9532,AcctTbl,3,0),""))</f>
        <v>0</v>
      </c>
      <c r="G9532" s="39">
        <f>IF(Txn!$B4772="","",Txn!$D4772)</f>
        <v>0</v>
      </c>
      <c r="H9532" s="38">
        <f>IF(Txn!$B4772="","",Txn!$E4772)</f>
        <v>0</v>
      </c>
      <c r="I9532" s="40">
        <f>IF(Txn!$B4772="",0,Txn!$Q4772)</f>
        <v>0</v>
      </c>
      <c r="J9532" s="40">
        <f>IF(Txn!$B4772="",0,Txn!$R4772)</f>
        <v>0</v>
      </c>
      <c r="K9532" s="41">
        <f>IF($A9532="","",IFERROR(VALUE(MID($A9532,6,2)),""))</f>
        <v>0</v>
      </c>
      <c r="L9532" s="39">
        <f>IF(Txn!$K4772="","","طرف مقابل — "&amp;Txn!$K4772)</f>
        <v>0</v>
      </c>
      <c r="N9532" s="42">
        <f>IF($D9532="",0,COUNTIF(BankAccts,$D9532))</f>
        <v>0</v>
      </c>
    </row>
    <row r="9533" spans="1:14">
      <c r="A9533" s="38">
        <f>IF(Txn!$B4773="","",Txn!$B4773)</f>
        <v>0</v>
      </c>
      <c r="B9533" s="38">
        <f>IF(Txn!$B4773="","",Txn!$C4773)</f>
        <v>0</v>
      </c>
      <c r="C9533" s="39">
        <f>IF(Txn!$B4773="","","تراکنش بانکی")</f>
        <v>0</v>
      </c>
      <c r="D9533" s="38">
        <f>IF(Txn!$B4773="","",IF(Txn!$X4773="","",Txn!$X4773))</f>
        <v>0</v>
      </c>
      <c r="E9533" s="39">
        <f>IF($D9533="","",IFERROR(VLOOKUP($D9533,AcctTbl,2,0),""))</f>
        <v>0</v>
      </c>
      <c r="F9533" s="39">
        <f>IF($D9533="","",IFERROR(VLOOKUP($D9533,AcctTbl,3,0),""))</f>
        <v>0</v>
      </c>
      <c r="G9533" s="39">
        <f>IF(Txn!$B4773="","",Txn!$D4773)</f>
        <v>0</v>
      </c>
      <c r="H9533" s="38">
        <f>IF(Txn!$B4773="","",Txn!$E4773)</f>
        <v>0</v>
      </c>
      <c r="I9533" s="40">
        <f>IF(Txn!$B4773="",0,Txn!$O4773)</f>
        <v>0</v>
      </c>
      <c r="J9533" s="40">
        <f>IF(Txn!$B4773="",0,Txn!$P4773)</f>
        <v>0</v>
      </c>
      <c r="K9533" s="41">
        <f>IF($A9533="","",IFERROR(VALUE(MID($A9533,6,2)),""))</f>
        <v>0</v>
      </c>
      <c r="L9533" s="39">
        <f>IF(Txn!$K4773="","",Txn!$K4773)</f>
        <v>0</v>
      </c>
      <c r="N9533" s="42">
        <f>IF($D9533="",0,COUNTIF(BankAccts,$D9533))</f>
        <v>0</v>
      </c>
    </row>
    <row r="9534" spans="1:14">
      <c r="A9534" s="38">
        <f>IF(Txn!$B4773="","",Txn!$B4773)</f>
        <v>0</v>
      </c>
      <c r="B9534" s="38">
        <f>IF(Txn!$B4773="","",Txn!$C4773)</f>
        <v>0</v>
      </c>
      <c r="C9534" s="39">
        <f>IF(Txn!$B4773="","","تراکنش بانکی")</f>
        <v>0</v>
      </c>
      <c r="D9534" s="38">
        <f>IF(Txn!$B4773="","",IF(IF(Txn!$U4773="TRF",Txn!$Y4773,Txn!$Z4773)="","",IF(Txn!$U4773="TRF",Txn!$Y4773,Txn!$Z4773)))</f>
        <v>0</v>
      </c>
      <c r="E9534" s="39">
        <f>IF($D9534="","",IFERROR(VLOOKUP($D9534,AcctTbl,2,0),""))</f>
        <v>0</v>
      </c>
      <c r="F9534" s="39">
        <f>IF($D9534="","",IFERROR(VLOOKUP($D9534,AcctTbl,3,0),""))</f>
        <v>0</v>
      </c>
      <c r="G9534" s="39">
        <f>IF(Txn!$B4773="","",Txn!$D4773)</f>
        <v>0</v>
      </c>
      <c r="H9534" s="38">
        <f>IF(Txn!$B4773="","",Txn!$E4773)</f>
        <v>0</v>
      </c>
      <c r="I9534" s="40">
        <f>IF(Txn!$B4773="",0,Txn!$Q4773)</f>
        <v>0</v>
      </c>
      <c r="J9534" s="40">
        <f>IF(Txn!$B4773="",0,Txn!$R4773)</f>
        <v>0</v>
      </c>
      <c r="K9534" s="41">
        <f>IF($A9534="","",IFERROR(VALUE(MID($A9534,6,2)),""))</f>
        <v>0</v>
      </c>
      <c r="L9534" s="39">
        <f>IF(Txn!$K4773="","","طرف مقابل — "&amp;Txn!$K4773)</f>
        <v>0</v>
      </c>
      <c r="N9534" s="42">
        <f>IF($D9534="",0,COUNTIF(BankAccts,$D9534))</f>
        <v>0</v>
      </c>
    </row>
    <row r="9535" spans="1:14">
      <c r="A9535" s="38">
        <f>IF(Txn!$B4774="","",Txn!$B4774)</f>
        <v>0</v>
      </c>
      <c r="B9535" s="38">
        <f>IF(Txn!$B4774="","",Txn!$C4774)</f>
        <v>0</v>
      </c>
      <c r="C9535" s="39">
        <f>IF(Txn!$B4774="","","تراکنش بانکی")</f>
        <v>0</v>
      </c>
      <c r="D9535" s="38">
        <f>IF(Txn!$B4774="","",IF(Txn!$X4774="","",Txn!$X4774))</f>
        <v>0</v>
      </c>
      <c r="E9535" s="39">
        <f>IF($D9535="","",IFERROR(VLOOKUP($D9535,AcctTbl,2,0),""))</f>
        <v>0</v>
      </c>
      <c r="F9535" s="39">
        <f>IF($D9535="","",IFERROR(VLOOKUP($D9535,AcctTbl,3,0),""))</f>
        <v>0</v>
      </c>
      <c r="G9535" s="39">
        <f>IF(Txn!$B4774="","",Txn!$D4774)</f>
        <v>0</v>
      </c>
      <c r="H9535" s="38">
        <f>IF(Txn!$B4774="","",Txn!$E4774)</f>
        <v>0</v>
      </c>
      <c r="I9535" s="40">
        <f>IF(Txn!$B4774="",0,Txn!$O4774)</f>
        <v>0</v>
      </c>
      <c r="J9535" s="40">
        <f>IF(Txn!$B4774="",0,Txn!$P4774)</f>
        <v>0</v>
      </c>
      <c r="K9535" s="41">
        <f>IF($A9535="","",IFERROR(VALUE(MID($A9535,6,2)),""))</f>
        <v>0</v>
      </c>
      <c r="L9535" s="39">
        <f>IF(Txn!$K4774="","",Txn!$K4774)</f>
        <v>0</v>
      </c>
      <c r="N9535" s="42">
        <f>IF($D9535="",0,COUNTIF(BankAccts,$D9535))</f>
        <v>0</v>
      </c>
    </row>
    <row r="9536" spans="1:14">
      <c r="A9536" s="38">
        <f>IF(Txn!$B4774="","",Txn!$B4774)</f>
        <v>0</v>
      </c>
      <c r="B9536" s="38">
        <f>IF(Txn!$B4774="","",Txn!$C4774)</f>
        <v>0</v>
      </c>
      <c r="C9536" s="39">
        <f>IF(Txn!$B4774="","","تراکنش بانکی")</f>
        <v>0</v>
      </c>
      <c r="D9536" s="38">
        <f>IF(Txn!$B4774="","",IF(IF(Txn!$U4774="TRF",Txn!$Y4774,Txn!$Z4774)="","",IF(Txn!$U4774="TRF",Txn!$Y4774,Txn!$Z4774)))</f>
        <v>0</v>
      </c>
      <c r="E9536" s="39">
        <f>IF($D9536="","",IFERROR(VLOOKUP($D9536,AcctTbl,2,0),""))</f>
        <v>0</v>
      </c>
      <c r="F9536" s="39">
        <f>IF($D9536="","",IFERROR(VLOOKUP($D9536,AcctTbl,3,0),""))</f>
        <v>0</v>
      </c>
      <c r="G9536" s="39">
        <f>IF(Txn!$B4774="","",Txn!$D4774)</f>
        <v>0</v>
      </c>
      <c r="H9536" s="38">
        <f>IF(Txn!$B4774="","",Txn!$E4774)</f>
        <v>0</v>
      </c>
      <c r="I9536" s="40">
        <f>IF(Txn!$B4774="",0,Txn!$Q4774)</f>
        <v>0</v>
      </c>
      <c r="J9536" s="40">
        <f>IF(Txn!$B4774="",0,Txn!$R4774)</f>
        <v>0</v>
      </c>
      <c r="K9536" s="41">
        <f>IF($A9536="","",IFERROR(VALUE(MID($A9536,6,2)),""))</f>
        <v>0</v>
      </c>
      <c r="L9536" s="39">
        <f>IF(Txn!$K4774="","","طرف مقابل — "&amp;Txn!$K4774)</f>
        <v>0</v>
      </c>
      <c r="N9536" s="42">
        <f>IF($D9536="",0,COUNTIF(BankAccts,$D9536))</f>
        <v>0</v>
      </c>
    </row>
    <row r="9537" spans="1:14">
      <c r="A9537" s="38">
        <f>IF(Txn!$B4775="","",Txn!$B4775)</f>
        <v>0</v>
      </c>
      <c r="B9537" s="38">
        <f>IF(Txn!$B4775="","",Txn!$C4775)</f>
        <v>0</v>
      </c>
      <c r="C9537" s="39">
        <f>IF(Txn!$B4775="","","تراکنش بانکی")</f>
        <v>0</v>
      </c>
      <c r="D9537" s="38">
        <f>IF(Txn!$B4775="","",IF(Txn!$X4775="","",Txn!$X4775))</f>
        <v>0</v>
      </c>
      <c r="E9537" s="39">
        <f>IF($D9537="","",IFERROR(VLOOKUP($D9537,AcctTbl,2,0),""))</f>
        <v>0</v>
      </c>
      <c r="F9537" s="39">
        <f>IF($D9537="","",IFERROR(VLOOKUP($D9537,AcctTbl,3,0),""))</f>
        <v>0</v>
      </c>
      <c r="G9537" s="39">
        <f>IF(Txn!$B4775="","",Txn!$D4775)</f>
        <v>0</v>
      </c>
      <c r="H9537" s="38">
        <f>IF(Txn!$B4775="","",Txn!$E4775)</f>
        <v>0</v>
      </c>
      <c r="I9537" s="40">
        <f>IF(Txn!$B4775="",0,Txn!$O4775)</f>
        <v>0</v>
      </c>
      <c r="J9537" s="40">
        <f>IF(Txn!$B4775="",0,Txn!$P4775)</f>
        <v>0</v>
      </c>
      <c r="K9537" s="41">
        <f>IF($A9537="","",IFERROR(VALUE(MID($A9537,6,2)),""))</f>
        <v>0</v>
      </c>
      <c r="L9537" s="39">
        <f>IF(Txn!$K4775="","",Txn!$K4775)</f>
        <v>0</v>
      </c>
      <c r="N9537" s="42">
        <f>IF($D9537="",0,COUNTIF(BankAccts,$D9537))</f>
        <v>0</v>
      </c>
    </row>
    <row r="9538" spans="1:14">
      <c r="A9538" s="38">
        <f>IF(Txn!$B4775="","",Txn!$B4775)</f>
        <v>0</v>
      </c>
      <c r="B9538" s="38">
        <f>IF(Txn!$B4775="","",Txn!$C4775)</f>
        <v>0</v>
      </c>
      <c r="C9538" s="39">
        <f>IF(Txn!$B4775="","","تراکنش بانکی")</f>
        <v>0</v>
      </c>
      <c r="D9538" s="38">
        <f>IF(Txn!$B4775="","",IF(IF(Txn!$U4775="TRF",Txn!$Y4775,Txn!$Z4775)="","",IF(Txn!$U4775="TRF",Txn!$Y4775,Txn!$Z4775)))</f>
        <v>0</v>
      </c>
      <c r="E9538" s="39">
        <f>IF($D9538="","",IFERROR(VLOOKUP($D9538,AcctTbl,2,0),""))</f>
        <v>0</v>
      </c>
      <c r="F9538" s="39">
        <f>IF($D9538="","",IFERROR(VLOOKUP($D9538,AcctTbl,3,0),""))</f>
        <v>0</v>
      </c>
      <c r="G9538" s="39">
        <f>IF(Txn!$B4775="","",Txn!$D4775)</f>
        <v>0</v>
      </c>
      <c r="H9538" s="38">
        <f>IF(Txn!$B4775="","",Txn!$E4775)</f>
        <v>0</v>
      </c>
      <c r="I9538" s="40">
        <f>IF(Txn!$B4775="",0,Txn!$Q4775)</f>
        <v>0</v>
      </c>
      <c r="J9538" s="40">
        <f>IF(Txn!$B4775="",0,Txn!$R4775)</f>
        <v>0</v>
      </c>
      <c r="K9538" s="41">
        <f>IF($A9538="","",IFERROR(VALUE(MID($A9538,6,2)),""))</f>
        <v>0</v>
      </c>
      <c r="L9538" s="39">
        <f>IF(Txn!$K4775="","","طرف مقابل — "&amp;Txn!$K4775)</f>
        <v>0</v>
      </c>
      <c r="N9538" s="42">
        <f>IF($D9538="",0,COUNTIF(BankAccts,$D9538))</f>
        <v>0</v>
      </c>
    </row>
    <row r="9539" spans="1:14">
      <c r="A9539" s="38">
        <f>IF(Txn!$B4776="","",Txn!$B4776)</f>
        <v>0</v>
      </c>
      <c r="B9539" s="38">
        <f>IF(Txn!$B4776="","",Txn!$C4776)</f>
        <v>0</v>
      </c>
      <c r="C9539" s="39">
        <f>IF(Txn!$B4776="","","تراکنش بانکی")</f>
        <v>0</v>
      </c>
      <c r="D9539" s="38">
        <f>IF(Txn!$B4776="","",IF(Txn!$X4776="","",Txn!$X4776))</f>
        <v>0</v>
      </c>
      <c r="E9539" s="39">
        <f>IF($D9539="","",IFERROR(VLOOKUP($D9539,AcctTbl,2,0),""))</f>
        <v>0</v>
      </c>
      <c r="F9539" s="39">
        <f>IF($D9539="","",IFERROR(VLOOKUP($D9539,AcctTbl,3,0),""))</f>
        <v>0</v>
      </c>
      <c r="G9539" s="39">
        <f>IF(Txn!$B4776="","",Txn!$D4776)</f>
        <v>0</v>
      </c>
      <c r="H9539" s="38">
        <f>IF(Txn!$B4776="","",Txn!$E4776)</f>
        <v>0</v>
      </c>
      <c r="I9539" s="40">
        <f>IF(Txn!$B4776="",0,Txn!$O4776)</f>
        <v>0</v>
      </c>
      <c r="J9539" s="40">
        <f>IF(Txn!$B4776="",0,Txn!$P4776)</f>
        <v>0</v>
      </c>
      <c r="K9539" s="41">
        <f>IF($A9539="","",IFERROR(VALUE(MID($A9539,6,2)),""))</f>
        <v>0</v>
      </c>
      <c r="L9539" s="39">
        <f>IF(Txn!$K4776="","",Txn!$K4776)</f>
        <v>0</v>
      </c>
      <c r="N9539" s="42">
        <f>IF($D9539="",0,COUNTIF(BankAccts,$D9539))</f>
        <v>0</v>
      </c>
    </row>
    <row r="9540" spans="1:14">
      <c r="A9540" s="38">
        <f>IF(Txn!$B4776="","",Txn!$B4776)</f>
        <v>0</v>
      </c>
      <c r="B9540" s="38">
        <f>IF(Txn!$B4776="","",Txn!$C4776)</f>
        <v>0</v>
      </c>
      <c r="C9540" s="39">
        <f>IF(Txn!$B4776="","","تراکنش بانکی")</f>
        <v>0</v>
      </c>
      <c r="D9540" s="38">
        <f>IF(Txn!$B4776="","",IF(IF(Txn!$U4776="TRF",Txn!$Y4776,Txn!$Z4776)="","",IF(Txn!$U4776="TRF",Txn!$Y4776,Txn!$Z4776)))</f>
        <v>0</v>
      </c>
      <c r="E9540" s="39">
        <f>IF($D9540="","",IFERROR(VLOOKUP($D9540,AcctTbl,2,0),""))</f>
        <v>0</v>
      </c>
      <c r="F9540" s="39">
        <f>IF($D9540="","",IFERROR(VLOOKUP($D9540,AcctTbl,3,0),""))</f>
        <v>0</v>
      </c>
      <c r="G9540" s="39">
        <f>IF(Txn!$B4776="","",Txn!$D4776)</f>
        <v>0</v>
      </c>
      <c r="H9540" s="38">
        <f>IF(Txn!$B4776="","",Txn!$E4776)</f>
        <v>0</v>
      </c>
      <c r="I9540" s="40">
        <f>IF(Txn!$B4776="",0,Txn!$Q4776)</f>
        <v>0</v>
      </c>
      <c r="J9540" s="40">
        <f>IF(Txn!$B4776="",0,Txn!$R4776)</f>
        <v>0</v>
      </c>
      <c r="K9540" s="41">
        <f>IF($A9540="","",IFERROR(VALUE(MID($A9540,6,2)),""))</f>
        <v>0</v>
      </c>
      <c r="L9540" s="39">
        <f>IF(Txn!$K4776="","","طرف مقابل — "&amp;Txn!$K4776)</f>
        <v>0</v>
      </c>
      <c r="N9540" s="42">
        <f>IF($D9540="",0,COUNTIF(BankAccts,$D9540))</f>
        <v>0</v>
      </c>
    </row>
    <row r="9541" spans="1:14">
      <c r="A9541" s="38">
        <f>IF(Txn!$B4777="","",Txn!$B4777)</f>
        <v>0</v>
      </c>
      <c r="B9541" s="38">
        <f>IF(Txn!$B4777="","",Txn!$C4777)</f>
        <v>0</v>
      </c>
      <c r="C9541" s="39">
        <f>IF(Txn!$B4777="","","تراکنش بانکی")</f>
        <v>0</v>
      </c>
      <c r="D9541" s="38">
        <f>IF(Txn!$B4777="","",IF(Txn!$X4777="","",Txn!$X4777))</f>
        <v>0</v>
      </c>
      <c r="E9541" s="39">
        <f>IF($D9541="","",IFERROR(VLOOKUP($D9541,AcctTbl,2,0),""))</f>
        <v>0</v>
      </c>
      <c r="F9541" s="39">
        <f>IF($D9541="","",IFERROR(VLOOKUP($D9541,AcctTbl,3,0),""))</f>
        <v>0</v>
      </c>
      <c r="G9541" s="39">
        <f>IF(Txn!$B4777="","",Txn!$D4777)</f>
        <v>0</v>
      </c>
      <c r="H9541" s="38">
        <f>IF(Txn!$B4777="","",Txn!$E4777)</f>
        <v>0</v>
      </c>
      <c r="I9541" s="40">
        <f>IF(Txn!$B4777="",0,Txn!$O4777)</f>
        <v>0</v>
      </c>
      <c r="J9541" s="40">
        <f>IF(Txn!$B4777="",0,Txn!$P4777)</f>
        <v>0</v>
      </c>
      <c r="K9541" s="41">
        <f>IF($A9541="","",IFERROR(VALUE(MID($A9541,6,2)),""))</f>
        <v>0</v>
      </c>
      <c r="L9541" s="39">
        <f>IF(Txn!$K4777="","",Txn!$K4777)</f>
        <v>0</v>
      </c>
      <c r="N9541" s="42">
        <f>IF($D9541="",0,COUNTIF(BankAccts,$D9541))</f>
        <v>0</v>
      </c>
    </row>
    <row r="9542" spans="1:14">
      <c r="A9542" s="38">
        <f>IF(Txn!$B4777="","",Txn!$B4777)</f>
        <v>0</v>
      </c>
      <c r="B9542" s="38">
        <f>IF(Txn!$B4777="","",Txn!$C4777)</f>
        <v>0</v>
      </c>
      <c r="C9542" s="39">
        <f>IF(Txn!$B4777="","","تراکنش بانکی")</f>
        <v>0</v>
      </c>
      <c r="D9542" s="38">
        <f>IF(Txn!$B4777="","",IF(IF(Txn!$U4777="TRF",Txn!$Y4777,Txn!$Z4777)="","",IF(Txn!$U4777="TRF",Txn!$Y4777,Txn!$Z4777)))</f>
        <v>0</v>
      </c>
      <c r="E9542" s="39">
        <f>IF($D9542="","",IFERROR(VLOOKUP($D9542,AcctTbl,2,0),""))</f>
        <v>0</v>
      </c>
      <c r="F9542" s="39">
        <f>IF($D9542="","",IFERROR(VLOOKUP($D9542,AcctTbl,3,0),""))</f>
        <v>0</v>
      </c>
      <c r="G9542" s="39">
        <f>IF(Txn!$B4777="","",Txn!$D4777)</f>
        <v>0</v>
      </c>
      <c r="H9542" s="38">
        <f>IF(Txn!$B4777="","",Txn!$E4777)</f>
        <v>0</v>
      </c>
      <c r="I9542" s="40">
        <f>IF(Txn!$B4777="",0,Txn!$Q4777)</f>
        <v>0</v>
      </c>
      <c r="J9542" s="40">
        <f>IF(Txn!$B4777="",0,Txn!$R4777)</f>
        <v>0</v>
      </c>
      <c r="K9542" s="41">
        <f>IF($A9542="","",IFERROR(VALUE(MID($A9542,6,2)),""))</f>
        <v>0</v>
      </c>
      <c r="L9542" s="39">
        <f>IF(Txn!$K4777="","","طرف مقابل — "&amp;Txn!$K4777)</f>
        <v>0</v>
      </c>
      <c r="N9542" s="42">
        <f>IF($D9542="",0,COUNTIF(BankAccts,$D9542))</f>
        <v>0</v>
      </c>
    </row>
    <row r="9543" spans="1:14">
      <c r="A9543" s="38">
        <f>IF(Txn!$B4778="","",Txn!$B4778)</f>
        <v>0</v>
      </c>
      <c r="B9543" s="38">
        <f>IF(Txn!$B4778="","",Txn!$C4778)</f>
        <v>0</v>
      </c>
      <c r="C9543" s="39">
        <f>IF(Txn!$B4778="","","تراکنش بانکی")</f>
        <v>0</v>
      </c>
      <c r="D9543" s="38">
        <f>IF(Txn!$B4778="","",IF(Txn!$X4778="","",Txn!$X4778))</f>
        <v>0</v>
      </c>
      <c r="E9543" s="39">
        <f>IF($D9543="","",IFERROR(VLOOKUP($D9543,AcctTbl,2,0),""))</f>
        <v>0</v>
      </c>
      <c r="F9543" s="39">
        <f>IF($D9543="","",IFERROR(VLOOKUP($D9543,AcctTbl,3,0),""))</f>
        <v>0</v>
      </c>
      <c r="G9543" s="39">
        <f>IF(Txn!$B4778="","",Txn!$D4778)</f>
        <v>0</v>
      </c>
      <c r="H9543" s="38">
        <f>IF(Txn!$B4778="","",Txn!$E4778)</f>
        <v>0</v>
      </c>
      <c r="I9543" s="40">
        <f>IF(Txn!$B4778="",0,Txn!$O4778)</f>
        <v>0</v>
      </c>
      <c r="J9543" s="40">
        <f>IF(Txn!$B4778="",0,Txn!$P4778)</f>
        <v>0</v>
      </c>
      <c r="K9543" s="41">
        <f>IF($A9543="","",IFERROR(VALUE(MID($A9543,6,2)),""))</f>
        <v>0</v>
      </c>
      <c r="L9543" s="39">
        <f>IF(Txn!$K4778="","",Txn!$K4778)</f>
        <v>0</v>
      </c>
      <c r="N9543" s="42">
        <f>IF($D9543="",0,COUNTIF(BankAccts,$D9543))</f>
        <v>0</v>
      </c>
    </row>
    <row r="9544" spans="1:14">
      <c r="A9544" s="38">
        <f>IF(Txn!$B4778="","",Txn!$B4778)</f>
        <v>0</v>
      </c>
      <c r="B9544" s="38">
        <f>IF(Txn!$B4778="","",Txn!$C4778)</f>
        <v>0</v>
      </c>
      <c r="C9544" s="39">
        <f>IF(Txn!$B4778="","","تراکنش بانکی")</f>
        <v>0</v>
      </c>
      <c r="D9544" s="38">
        <f>IF(Txn!$B4778="","",IF(IF(Txn!$U4778="TRF",Txn!$Y4778,Txn!$Z4778)="","",IF(Txn!$U4778="TRF",Txn!$Y4778,Txn!$Z4778)))</f>
        <v>0</v>
      </c>
      <c r="E9544" s="39">
        <f>IF($D9544="","",IFERROR(VLOOKUP($D9544,AcctTbl,2,0),""))</f>
        <v>0</v>
      </c>
      <c r="F9544" s="39">
        <f>IF($D9544="","",IFERROR(VLOOKUP($D9544,AcctTbl,3,0),""))</f>
        <v>0</v>
      </c>
      <c r="G9544" s="39">
        <f>IF(Txn!$B4778="","",Txn!$D4778)</f>
        <v>0</v>
      </c>
      <c r="H9544" s="38">
        <f>IF(Txn!$B4778="","",Txn!$E4778)</f>
        <v>0</v>
      </c>
      <c r="I9544" s="40">
        <f>IF(Txn!$B4778="",0,Txn!$Q4778)</f>
        <v>0</v>
      </c>
      <c r="J9544" s="40">
        <f>IF(Txn!$B4778="",0,Txn!$R4778)</f>
        <v>0</v>
      </c>
      <c r="K9544" s="41">
        <f>IF($A9544="","",IFERROR(VALUE(MID($A9544,6,2)),""))</f>
        <v>0</v>
      </c>
      <c r="L9544" s="39">
        <f>IF(Txn!$K4778="","","طرف مقابل — "&amp;Txn!$K4778)</f>
        <v>0</v>
      </c>
      <c r="N9544" s="42">
        <f>IF($D9544="",0,COUNTIF(BankAccts,$D9544))</f>
        <v>0</v>
      </c>
    </row>
    <row r="9545" spans="1:14">
      <c r="A9545" s="38">
        <f>IF(Txn!$B4779="","",Txn!$B4779)</f>
        <v>0</v>
      </c>
      <c r="B9545" s="38">
        <f>IF(Txn!$B4779="","",Txn!$C4779)</f>
        <v>0</v>
      </c>
      <c r="C9545" s="39">
        <f>IF(Txn!$B4779="","","تراکنش بانکی")</f>
        <v>0</v>
      </c>
      <c r="D9545" s="38">
        <f>IF(Txn!$B4779="","",IF(Txn!$X4779="","",Txn!$X4779))</f>
        <v>0</v>
      </c>
      <c r="E9545" s="39">
        <f>IF($D9545="","",IFERROR(VLOOKUP($D9545,AcctTbl,2,0),""))</f>
        <v>0</v>
      </c>
      <c r="F9545" s="39">
        <f>IF($D9545="","",IFERROR(VLOOKUP($D9545,AcctTbl,3,0),""))</f>
        <v>0</v>
      </c>
      <c r="G9545" s="39">
        <f>IF(Txn!$B4779="","",Txn!$D4779)</f>
        <v>0</v>
      </c>
      <c r="H9545" s="38">
        <f>IF(Txn!$B4779="","",Txn!$E4779)</f>
        <v>0</v>
      </c>
      <c r="I9545" s="40">
        <f>IF(Txn!$B4779="",0,Txn!$O4779)</f>
        <v>0</v>
      </c>
      <c r="J9545" s="40">
        <f>IF(Txn!$B4779="",0,Txn!$P4779)</f>
        <v>0</v>
      </c>
      <c r="K9545" s="41">
        <f>IF($A9545="","",IFERROR(VALUE(MID($A9545,6,2)),""))</f>
        <v>0</v>
      </c>
      <c r="L9545" s="39">
        <f>IF(Txn!$K4779="","",Txn!$K4779)</f>
        <v>0</v>
      </c>
      <c r="N9545" s="42">
        <f>IF($D9545="",0,COUNTIF(BankAccts,$D9545))</f>
        <v>0</v>
      </c>
    </row>
    <row r="9546" spans="1:14">
      <c r="A9546" s="38">
        <f>IF(Txn!$B4779="","",Txn!$B4779)</f>
        <v>0</v>
      </c>
      <c r="B9546" s="38">
        <f>IF(Txn!$B4779="","",Txn!$C4779)</f>
        <v>0</v>
      </c>
      <c r="C9546" s="39">
        <f>IF(Txn!$B4779="","","تراکنش بانکی")</f>
        <v>0</v>
      </c>
      <c r="D9546" s="38">
        <f>IF(Txn!$B4779="","",IF(IF(Txn!$U4779="TRF",Txn!$Y4779,Txn!$Z4779)="","",IF(Txn!$U4779="TRF",Txn!$Y4779,Txn!$Z4779)))</f>
        <v>0</v>
      </c>
      <c r="E9546" s="39">
        <f>IF($D9546="","",IFERROR(VLOOKUP($D9546,AcctTbl,2,0),""))</f>
        <v>0</v>
      </c>
      <c r="F9546" s="39">
        <f>IF($D9546="","",IFERROR(VLOOKUP($D9546,AcctTbl,3,0),""))</f>
        <v>0</v>
      </c>
      <c r="G9546" s="39">
        <f>IF(Txn!$B4779="","",Txn!$D4779)</f>
        <v>0</v>
      </c>
      <c r="H9546" s="38">
        <f>IF(Txn!$B4779="","",Txn!$E4779)</f>
        <v>0</v>
      </c>
      <c r="I9546" s="40">
        <f>IF(Txn!$B4779="",0,Txn!$Q4779)</f>
        <v>0</v>
      </c>
      <c r="J9546" s="40">
        <f>IF(Txn!$B4779="",0,Txn!$R4779)</f>
        <v>0</v>
      </c>
      <c r="K9546" s="41">
        <f>IF($A9546="","",IFERROR(VALUE(MID($A9546,6,2)),""))</f>
        <v>0</v>
      </c>
      <c r="L9546" s="39">
        <f>IF(Txn!$K4779="","","طرف مقابل — "&amp;Txn!$K4779)</f>
        <v>0</v>
      </c>
      <c r="N9546" s="42">
        <f>IF($D9546="",0,COUNTIF(BankAccts,$D9546))</f>
        <v>0</v>
      </c>
    </row>
    <row r="9547" spans="1:14">
      <c r="A9547" s="38">
        <f>IF(Txn!$B4780="","",Txn!$B4780)</f>
        <v>0</v>
      </c>
      <c r="B9547" s="38">
        <f>IF(Txn!$B4780="","",Txn!$C4780)</f>
        <v>0</v>
      </c>
      <c r="C9547" s="39">
        <f>IF(Txn!$B4780="","","تراکنش بانکی")</f>
        <v>0</v>
      </c>
      <c r="D9547" s="38">
        <f>IF(Txn!$B4780="","",IF(Txn!$X4780="","",Txn!$X4780))</f>
        <v>0</v>
      </c>
      <c r="E9547" s="39">
        <f>IF($D9547="","",IFERROR(VLOOKUP($D9547,AcctTbl,2,0),""))</f>
        <v>0</v>
      </c>
      <c r="F9547" s="39">
        <f>IF($D9547="","",IFERROR(VLOOKUP($D9547,AcctTbl,3,0),""))</f>
        <v>0</v>
      </c>
      <c r="G9547" s="39">
        <f>IF(Txn!$B4780="","",Txn!$D4780)</f>
        <v>0</v>
      </c>
      <c r="H9547" s="38">
        <f>IF(Txn!$B4780="","",Txn!$E4780)</f>
        <v>0</v>
      </c>
      <c r="I9547" s="40">
        <f>IF(Txn!$B4780="",0,Txn!$O4780)</f>
        <v>0</v>
      </c>
      <c r="J9547" s="40">
        <f>IF(Txn!$B4780="",0,Txn!$P4780)</f>
        <v>0</v>
      </c>
      <c r="K9547" s="41">
        <f>IF($A9547="","",IFERROR(VALUE(MID($A9547,6,2)),""))</f>
        <v>0</v>
      </c>
      <c r="L9547" s="39">
        <f>IF(Txn!$K4780="","",Txn!$K4780)</f>
        <v>0</v>
      </c>
      <c r="N9547" s="42">
        <f>IF($D9547="",0,COUNTIF(BankAccts,$D9547))</f>
        <v>0</v>
      </c>
    </row>
    <row r="9548" spans="1:14">
      <c r="A9548" s="38">
        <f>IF(Txn!$B4780="","",Txn!$B4780)</f>
        <v>0</v>
      </c>
      <c r="B9548" s="38">
        <f>IF(Txn!$B4780="","",Txn!$C4780)</f>
        <v>0</v>
      </c>
      <c r="C9548" s="39">
        <f>IF(Txn!$B4780="","","تراکنش بانکی")</f>
        <v>0</v>
      </c>
      <c r="D9548" s="38">
        <f>IF(Txn!$B4780="","",IF(IF(Txn!$U4780="TRF",Txn!$Y4780,Txn!$Z4780)="","",IF(Txn!$U4780="TRF",Txn!$Y4780,Txn!$Z4780)))</f>
        <v>0</v>
      </c>
      <c r="E9548" s="39">
        <f>IF($D9548="","",IFERROR(VLOOKUP($D9548,AcctTbl,2,0),""))</f>
        <v>0</v>
      </c>
      <c r="F9548" s="39">
        <f>IF($D9548="","",IFERROR(VLOOKUP($D9548,AcctTbl,3,0),""))</f>
        <v>0</v>
      </c>
      <c r="G9548" s="39">
        <f>IF(Txn!$B4780="","",Txn!$D4780)</f>
        <v>0</v>
      </c>
      <c r="H9548" s="38">
        <f>IF(Txn!$B4780="","",Txn!$E4780)</f>
        <v>0</v>
      </c>
      <c r="I9548" s="40">
        <f>IF(Txn!$B4780="",0,Txn!$Q4780)</f>
        <v>0</v>
      </c>
      <c r="J9548" s="40">
        <f>IF(Txn!$B4780="",0,Txn!$R4780)</f>
        <v>0</v>
      </c>
      <c r="K9548" s="41">
        <f>IF($A9548="","",IFERROR(VALUE(MID($A9548,6,2)),""))</f>
        <v>0</v>
      </c>
      <c r="L9548" s="39">
        <f>IF(Txn!$K4780="","","طرف مقابل — "&amp;Txn!$K4780)</f>
        <v>0</v>
      </c>
      <c r="N9548" s="42">
        <f>IF($D9548="",0,COUNTIF(BankAccts,$D9548))</f>
        <v>0</v>
      </c>
    </row>
    <row r="9549" spans="1:14">
      <c r="A9549" s="38">
        <f>IF(Txn!$B4781="","",Txn!$B4781)</f>
        <v>0</v>
      </c>
      <c r="B9549" s="38">
        <f>IF(Txn!$B4781="","",Txn!$C4781)</f>
        <v>0</v>
      </c>
      <c r="C9549" s="39">
        <f>IF(Txn!$B4781="","","تراکنش بانکی")</f>
        <v>0</v>
      </c>
      <c r="D9549" s="38">
        <f>IF(Txn!$B4781="","",IF(Txn!$X4781="","",Txn!$X4781))</f>
        <v>0</v>
      </c>
      <c r="E9549" s="39">
        <f>IF($D9549="","",IFERROR(VLOOKUP($D9549,AcctTbl,2,0),""))</f>
        <v>0</v>
      </c>
      <c r="F9549" s="39">
        <f>IF($D9549="","",IFERROR(VLOOKUP($D9549,AcctTbl,3,0),""))</f>
        <v>0</v>
      </c>
      <c r="G9549" s="39">
        <f>IF(Txn!$B4781="","",Txn!$D4781)</f>
        <v>0</v>
      </c>
      <c r="H9549" s="38">
        <f>IF(Txn!$B4781="","",Txn!$E4781)</f>
        <v>0</v>
      </c>
      <c r="I9549" s="40">
        <f>IF(Txn!$B4781="",0,Txn!$O4781)</f>
        <v>0</v>
      </c>
      <c r="J9549" s="40">
        <f>IF(Txn!$B4781="",0,Txn!$P4781)</f>
        <v>0</v>
      </c>
      <c r="K9549" s="41">
        <f>IF($A9549="","",IFERROR(VALUE(MID($A9549,6,2)),""))</f>
        <v>0</v>
      </c>
      <c r="L9549" s="39">
        <f>IF(Txn!$K4781="","",Txn!$K4781)</f>
        <v>0</v>
      </c>
      <c r="N9549" s="42">
        <f>IF($D9549="",0,COUNTIF(BankAccts,$D9549))</f>
        <v>0</v>
      </c>
    </row>
    <row r="9550" spans="1:14">
      <c r="A9550" s="38">
        <f>IF(Txn!$B4781="","",Txn!$B4781)</f>
        <v>0</v>
      </c>
      <c r="B9550" s="38">
        <f>IF(Txn!$B4781="","",Txn!$C4781)</f>
        <v>0</v>
      </c>
      <c r="C9550" s="39">
        <f>IF(Txn!$B4781="","","تراکنش بانکی")</f>
        <v>0</v>
      </c>
      <c r="D9550" s="38">
        <f>IF(Txn!$B4781="","",IF(IF(Txn!$U4781="TRF",Txn!$Y4781,Txn!$Z4781)="","",IF(Txn!$U4781="TRF",Txn!$Y4781,Txn!$Z4781)))</f>
        <v>0</v>
      </c>
      <c r="E9550" s="39">
        <f>IF($D9550="","",IFERROR(VLOOKUP($D9550,AcctTbl,2,0),""))</f>
        <v>0</v>
      </c>
      <c r="F9550" s="39">
        <f>IF($D9550="","",IFERROR(VLOOKUP($D9550,AcctTbl,3,0),""))</f>
        <v>0</v>
      </c>
      <c r="G9550" s="39">
        <f>IF(Txn!$B4781="","",Txn!$D4781)</f>
        <v>0</v>
      </c>
      <c r="H9550" s="38">
        <f>IF(Txn!$B4781="","",Txn!$E4781)</f>
        <v>0</v>
      </c>
      <c r="I9550" s="40">
        <f>IF(Txn!$B4781="",0,Txn!$Q4781)</f>
        <v>0</v>
      </c>
      <c r="J9550" s="40">
        <f>IF(Txn!$B4781="",0,Txn!$R4781)</f>
        <v>0</v>
      </c>
      <c r="K9550" s="41">
        <f>IF($A9550="","",IFERROR(VALUE(MID($A9550,6,2)),""))</f>
        <v>0</v>
      </c>
      <c r="L9550" s="39">
        <f>IF(Txn!$K4781="","","طرف مقابل — "&amp;Txn!$K4781)</f>
        <v>0</v>
      </c>
      <c r="N9550" s="42">
        <f>IF($D9550="",0,COUNTIF(BankAccts,$D9550))</f>
        <v>0</v>
      </c>
    </row>
    <row r="9551" spans="1:14">
      <c r="A9551" s="38">
        <f>IF(Txn!$B4782="","",Txn!$B4782)</f>
        <v>0</v>
      </c>
      <c r="B9551" s="38">
        <f>IF(Txn!$B4782="","",Txn!$C4782)</f>
        <v>0</v>
      </c>
      <c r="C9551" s="39">
        <f>IF(Txn!$B4782="","","تراکنش بانکی")</f>
        <v>0</v>
      </c>
      <c r="D9551" s="38">
        <f>IF(Txn!$B4782="","",IF(Txn!$X4782="","",Txn!$X4782))</f>
        <v>0</v>
      </c>
      <c r="E9551" s="39">
        <f>IF($D9551="","",IFERROR(VLOOKUP($D9551,AcctTbl,2,0),""))</f>
        <v>0</v>
      </c>
      <c r="F9551" s="39">
        <f>IF($D9551="","",IFERROR(VLOOKUP($D9551,AcctTbl,3,0),""))</f>
        <v>0</v>
      </c>
      <c r="G9551" s="39">
        <f>IF(Txn!$B4782="","",Txn!$D4782)</f>
        <v>0</v>
      </c>
      <c r="H9551" s="38">
        <f>IF(Txn!$B4782="","",Txn!$E4782)</f>
        <v>0</v>
      </c>
      <c r="I9551" s="40">
        <f>IF(Txn!$B4782="",0,Txn!$O4782)</f>
        <v>0</v>
      </c>
      <c r="J9551" s="40">
        <f>IF(Txn!$B4782="",0,Txn!$P4782)</f>
        <v>0</v>
      </c>
      <c r="K9551" s="41">
        <f>IF($A9551="","",IFERROR(VALUE(MID($A9551,6,2)),""))</f>
        <v>0</v>
      </c>
      <c r="L9551" s="39">
        <f>IF(Txn!$K4782="","",Txn!$K4782)</f>
        <v>0</v>
      </c>
      <c r="N9551" s="42">
        <f>IF($D9551="",0,COUNTIF(BankAccts,$D9551))</f>
        <v>0</v>
      </c>
    </row>
    <row r="9552" spans="1:14">
      <c r="A9552" s="38">
        <f>IF(Txn!$B4782="","",Txn!$B4782)</f>
        <v>0</v>
      </c>
      <c r="B9552" s="38">
        <f>IF(Txn!$B4782="","",Txn!$C4782)</f>
        <v>0</v>
      </c>
      <c r="C9552" s="39">
        <f>IF(Txn!$B4782="","","تراکنش بانکی")</f>
        <v>0</v>
      </c>
      <c r="D9552" s="38">
        <f>IF(Txn!$B4782="","",IF(IF(Txn!$U4782="TRF",Txn!$Y4782,Txn!$Z4782)="","",IF(Txn!$U4782="TRF",Txn!$Y4782,Txn!$Z4782)))</f>
        <v>0</v>
      </c>
      <c r="E9552" s="39">
        <f>IF($D9552="","",IFERROR(VLOOKUP($D9552,AcctTbl,2,0),""))</f>
        <v>0</v>
      </c>
      <c r="F9552" s="39">
        <f>IF($D9552="","",IFERROR(VLOOKUP($D9552,AcctTbl,3,0),""))</f>
        <v>0</v>
      </c>
      <c r="G9552" s="39">
        <f>IF(Txn!$B4782="","",Txn!$D4782)</f>
        <v>0</v>
      </c>
      <c r="H9552" s="38">
        <f>IF(Txn!$B4782="","",Txn!$E4782)</f>
        <v>0</v>
      </c>
      <c r="I9552" s="40">
        <f>IF(Txn!$B4782="",0,Txn!$Q4782)</f>
        <v>0</v>
      </c>
      <c r="J9552" s="40">
        <f>IF(Txn!$B4782="",0,Txn!$R4782)</f>
        <v>0</v>
      </c>
      <c r="K9552" s="41">
        <f>IF($A9552="","",IFERROR(VALUE(MID($A9552,6,2)),""))</f>
        <v>0</v>
      </c>
      <c r="L9552" s="39">
        <f>IF(Txn!$K4782="","","طرف مقابل — "&amp;Txn!$K4782)</f>
        <v>0</v>
      </c>
      <c r="N9552" s="42">
        <f>IF($D9552="",0,COUNTIF(BankAccts,$D9552))</f>
        <v>0</v>
      </c>
    </row>
    <row r="9553" spans="1:14">
      <c r="A9553" s="38">
        <f>IF(Txn!$B4783="","",Txn!$B4783)</f>
        <v>0</v>
      </c>
      <c r="B9553" s="38">
        <f>IF(Txn!$B4783="","",Txn!$C4783)</f>
        <v>0</v>
      </c>
      <c r="C9553" s="39">
        <f>IF(Txn!$B4783="","","تراکنش بانکی")</f>
        <v>0</v>
      </c>
      <c r="D9553" s="38">
        <f>IF(Txn!$B4783="","",IF(Txn!$X4783="","",Txn!$X4783))</f>
        <v>0</v>
      </c>
      <c r="E9553" s="39">
        <f>IF($D9553="","",IFERROR(VLOOKUP($D9553,AcctTbl,2,0),""))</f>
        <v>0</v>
      </c>
      <c r="F9553" s="39">
        <f>IF($D9553="","",IFERROR(VLOOKUP($D9553,AcctTbl,3,0),""))</f>
        <v>0</v>
      </c>
      <c r="G9553" s="39">
        <f>IF(Txn!$B4783="","",Txn!$D4783)</f>
        <v>0</v>
      </c>
      <c r="H9553" s="38">
        <f>IF(Txn!$B4783="","",Txn!$E4783)</f>
        <v>0</v>
      </c>
      <c r="I9553" s="40">
        <f>IF(Txn!$B4783="",0,Txn!$O4783)</f>
        <v>0</v>
      </c>
      <c r="J9553" s="40">
        <f>IF(Txn!$B4783="",0,Txn!$P4783)</f>
        <v>0</v>
      </c>
      <c r="K9553" s="41">
        <f>IF($A9553="","",IFERROR(VALUE(MID($A9553,6,2)),""))</f>
        <v>0</v>
      </c>
      <c r="L9553" s="39">
        <f>IF(Txn!$K4783="","",Txn!$K4783)</f>
        <v>0</v>
      </c>
      <c r="N9553" s="42">
        <f>IF($D9553="",0,COUNTIF(BankAccts,$D9553))</f>
        <v>0</v>
      </c>
    </row>
    <row r="9554" spans="1:14">
      <c r="A9554" s="38">
        <f>IF(Txn!$B4783="","",Txn!$B4783)</f>
        <v>0</v>
      </c>
      <c r="B9554" s="38">
        <f>IF(Txn!$B4783="","",Txn!$C4783)</f>
        <v>0</v>
      </c>
      <c r="C9554" s="39">
        <f>IF(Txn!$B4783="","","تراکنش بانکی")</f>
        <v>0</v>
      </c>
      <c r="D9554" s="38">
        <f>IF(Txn!$B4783="","",IF(IF(Txn!$U4783="TRF",Txn!$Y4783,Txn!$Z4783)="","",IF(Txn!$U4783="TRF",Txn!$Y4783,Txn!$Z4783)))</f>
        <v>0</v>
      </c>
      <c r="E9554" s="39">
        <f>IF($D9554="","",IFERROR(VLOOKUP($D9554,AcctTbl,2,0),""))</f>
        <v>0</v>
      </c>
      <c r="F9554" s="39">
        <f>IF($D9554="","",IFERROR(VLOOKUP($D9554,AcctTbl,3,0),""))</f>
        <v>0</v>
      </c>
      <c r="G9554" s="39">
        <f>IF(Txn!$B4783="","",Txn!$D4783)</f>
        <v>0</v>
      </c>
      <c r="H9554" s="38">
        <f>IF(Txn!$B4783="","",Txn!$E4783)</f>
        <v>0</v>
      </c>
      <c r="I9554" s="40">
        <f>IF(Txn!$B4783="",0,Txn!$Q4783)</f>
        <v>0</v>
      </c>
      <c r="J9554" s="40">
        <f>IF(Txn!$B4783="",0,Txn!$R4783)</f>
        <v>0</v>
      </c>
      <c r="K9554" s="41">
        <f>IF($A9554="","",IFERROR(VALUE(MID($A9554,6,2)),""))</f>
        <v>0</v>
      </c>
      <c r="L9554" s="39">
        <f>IF(Txn!$K4783="","","طرف مقابل — "&amp;Txn!$K4783)</f>
        <v>0</v>
      </c>
      <c r="N9554" s="42">
        <f>IF($D9554="",0,COUNTIF(BankAccts,$D9554))</f>
        <v>0</v>
      </c>
    </row>
    <row r="9555" spans="1:14">
      <c r="A9555" s="38">
        <f>IF(Txn!$B4784="","",Txn!$B4784)</f>
        <v>0</v>
      </c>
      <c r="B9555" s="38">
        <f>IF(Txn!$B4784="","",Txn!$C4784)</f>
        <v>0</v>
      </c>
      <c r="C9555" s="39">
        <f>IF(Txn!$B4784="","","تراکنش بانکی")</f>
        <v>0</v>
      </c>
      <c r="D9555" s="38">
        <f>IF(Txn!$B4784="","",IF(Txn!$X4784="","",Txn!$X4784))</f>
        <v>0</v>
      </c>
      <c r="E9555" s="39">
        <f>IF($D9555="","",IFERROR(VLOOKUP($D9555,AcctTbl,2,0),""))</f>
        <v>0</v>
      </c>
      <c r="F9555" s="39">
        <f>IF($D9555="","",IFERROR(VLOOKUP($D9555,AcctTbl,3,0),""))</f>
        <v>0</v>
      </c>
      <c r="G9555" s="39">
        <f>IF(Txn!$B4784="","",Txn!$D4784)</f>
        <v>0</v>
      </c>
      <c r="H9555" s="38">
        <f>IF(Txn!$B4784="","",Txn!$E4784)</f>
        <v>0</v>
      </c>
      <c r="I9555" s="40">
        <f>IF(Txn!$B4784="",0,Txn!$O4784)</f>
        <v>0</v>
      </c>
      <c r="J9555" s="40">
        <f>IF(Txn!$B4784="",0,Txn!$P4784)</f>
        <v>0</v>
      </c>
      <c r="K9555" s="41">
        <f>IF($A9555="","",IFERROR(VALUE(MID($A9555,6,2)),""))</f>
        <v>0</v>
      </c>
      <c r="L9555" s="39">
        <f>IF(Txn!$K4784="","",Txn!$K4784)</f>
        <v>0</v>
      </c>
      <c r="N9555" s="42">
        <f>IF($D9555="",0,COUNTIF(BankAccts,$D9555))</f>
        <v>0</v>
      </c>
    </row>
    <row r="9556" spans="1:14">
      <c r="A9556" s="38">
        <f>IF(Txn!$B4784="","",Txn!$B4784)</f>
        <v>0</v>
      </c>
      <c r="B9556" s="38">
        <f>IF(Txn!$B4784="","",Txn!$C4784)</f>
        <v>0</v>
      </c>
      <c r="C9556" s="39">
        <f>IF(Txn!$B4784="","","تراکنش بانکی")</f>
        <v>0</v>
      </c>
      <c r="D9556" s="38">
        <f>IF(Txn!$B4784="","",IF(IF(Txn!$U4784="TRF",Txn!$Y4784,Txn!$Z4784)="","",IF(Txn!$U4784="TRF",Txn!$Y4784,Txn!$Z4784)))</f>
        <v>0</v>
      </c>
      <c r="E9556" s="39">
        <f>IF($D9556="","",IFERROR(VLOOKUP($D9556,AcctTbl,2,0),""))</f>
        <v>0</v>
      </c>
      <c r="F9556" s="39">
        <f>IF($D9556="","",IFERROR(VLOOKUP($D9556,AcctTbl,3,0),""))</f>
        <v>0</v>
      </c>
      <c r="G9556" s="39">
        <f>IF(Txn!$B4784="","",Txn!$D4784)</f>
        <v>0</v>
      </c>
      <c r="H9556" s="38">
        <f>IF(Txn!$B4784="","",Txn!$E4784)</f>
        <v>0</v>
      </c>
      <c r="I9556" s="40">
        <f>IF(Txn!$B4784="",0,Txn!$Q4784)</f>
        <v>0</v>
      </c>
      <c r="J9556" s="40">
        <f>IF(Txn!$B4784="",0,Txn!$R4784)</f>
        <v>0</v>
      </c>
      <c r="K9556" s="41">
        <f>IF($A9556="","",IFERROR(VALUE(MID($A9556,6,2)),""))</f>
        <v>0</v>
      </c>
      <c r="L9556" s="39">
        <f>IF(Txn!$K4784="","","طرف مقابل — "&amp;Txn!$K4784)</f>
        <v>0</v>
      </c>
      <c r="N9556" s="42">
        <f>IF($D9556="",0,COUNTIF(BankAccts,$D9556))</f>
        <v>0</v>
      </c>
    </row>
    <row r="9557" spans="1:14">
      <c r="A9557" s="38">
        <f>IF(Txn!$B4785="","",Txn!$B4785)</f>
        <v>0</v>
      </c>
      <c r="B9557" s="38">
        <f>IF(Txn!$B4785="","",Txn!$C4785)</f>
        <v>0</v>
      </c>
      <c r="C9557" s="39">
        <f>IF(Txn!$B4785="","","تراکنش بانکی")</f>
        <v>0</v>
      </c>
      <c r="D9557" s="38">
        <f>IF(Txn!$B4785="","",IF(Txn!$X4785="","",Txn!$X4785))</f>
        <v>0</v>
      </c>
      <c r="E9557" s="39">
        <f>IF($D9557="","",IFERROR(VLOOKUP($D9557,AcctTbl,2,0),""))</f>
        <v>0</v>
      </c>
      <c r="F9557" s="39">
        <f>IF($D9557="","",IFERROR(VLOOKUP($D9557,AcctTbl,3,0),""))</f>
        <v>0</v>
      </c>
      <c r="G9557" s="39">
        <f>IF(Txn!$B4785="","",Txn!$D4785)</f>
        <v>0</v>
      </c>
      <c r="H9557" s="38">
        <f>IF(Txn!$B4785="","",Txn!$E4785)</f>
        <v>0</v>
      </c>
      <c r="I9557" s="40">
        <f>IF(Txn!$B4785="",0,Txn!$O4785)</f>
        <v>0</v>
      </c>
      <c r="J9557" s="40">
        <f>IF(Txn!$B4785="",0,Txn!$P4785)</f>
        <v>0</v>
      </c>
      <c r="K9557" s="41">
        <f>IF($A9557="","",IFERROR(VALUE(MID($A9557,6,2)),""))</f>
        <v>0</v>
      </c>
      <c r="L9557" s="39">
        <f>IF(Txn!$K4785="","",Txn!$K4785)</f>
        <v>0</v>
      </c>
      <c r="N9557" s="42">
        <f>IF($D9557="",0,COUNTIF(BankAccts,$D9557))</f>
        <v>0</v>
      </c>
    </row>
    <row r="9558" spans="1:14">
      <c r="A9558" s="38">
        <f>IF(Txn!$B4785="","",Txn!$B4785)</f>
        <v>0</v>
      </c>
      <c r="B9558" s="38">
        <f>IF(Txn!$B4785="","",Txn!$C4785)</f>
        <v>0</v>
      </c>
      <c r="C9558" s="39">
        <f>IF(Txn!$B4785="","","تراکنش بانکی")</f>
        <v>0</v>
      </c>
      <c r="D9558" s="38">
        <f>IF(Txn!$B4785="","",IF(IF(Txn!$U4785="TRF",Txn!$Y4785,Txn!$Z4785)="","",IF(Txn!$U4785="TRF",Txn!$Y4785,Txn!$Z4785)))</f>
        <v>0</v>
      </c>
      <c r="E9558" s="39">
        <f>IF($D9558="","",IFERROR(VLOOKUP($D9558,AcctTbl,2,0),""))</f>
        <v>0</v>
      </c>
      <c r="F9558" s="39">
        <f>IF($D9558="","",IFERROR(VLOOKUP($D9558,AcctTbl,3,0),""))</f>
        <v>0</v>
      </c>
      <c r="G9558" s="39">
        <f>IF(Txn!$B4785="","",Txn!$D4785)</f>
        <v>0</v>
      </c>
      <c r="H9558" s="38">
        <f>IF(Txn!$B4785="","",Txn!$E4785)</f>
        <v>0</v>
      </c>
      <c r="I9558" s="40">
        <f>IF(Txn!$B4785="",0,Txn!$Q4785)</f>
        <v>0</v>
      </c>
      <c r="J9558" s="40">
        <f>IF(Txn!$B4785="",0,Txn!$R4785)</f>
        <v>0</v>
      </c>
      <c r="K9558" s="41">
        <f>IF($A9558="","",IFERROR(VALUE(MID($A9558,6,2)),""))</f>
        <v>0</v>
      </c>
      <c r="L9558" s="39">
        <f>IF(Txn!$K4785="","","طرف مقابل — "&amp;Txn!$K4785)</f>
        <v>0</v>
      </c>
      <c r="N9558" s="42">
        <f>IF($D9558="",0,COUNTIF(BankAccts,$D9558))</f>
        <v>0</v>
      </c>
    </row>
    <row r="9559" spans="1:14">
      <c r="A9559" s="38">
        <f>IF(Txn!$B4786="","",Txn!$B4786)</f>
        <v>0</v>
      </c>
      <c r="B9559" s="38">
        <f>IF(Txn!$B4786="","",Txn!$C4786)</f>
        <v>0</v>
      </c>
      <c r="C9559" s="39">
        <f>IF(Txn!$B4786="","","تراکنش بانکی")</f>
        <v>0</v>
      </c>
      <c r="D9559" s="38">
        <f>IF(Txn!$B4786="","",IF(Txn!$X4786="","",Txn!$X4786))</f>
        <v>0</v>
      </c>
      <c r="E9559" s="39">
        <f>IF($D9559="","",IFERROR(VLOOKUP($D9559,AcctTbl,2,0),""))</f>
        <v>0</v>
      </c>
      <c r="F9559" s="39">
        <f>IF($D9559="","",IFERROR(VLOOKUP($D9559,AcctTbl,3,0),""))</f>
        <v>0</v>
      </c>
      <c r="G9559" s="39">
        <f>IF(Txn!$B4786="","",Txn!$D4786)</f>
        <v>0</v>
      </c>
      <c r="H9559" s="38">
        <f>IF(Txn!$B4786="","",Txn!$E4786)</f>
        <v>0</v>
      </c>
      <c r="I9559" s="40">
        <f>IF(Txn!$B4786="",0,Txn!$O4786)</f>
        <v>0</v>
      </c>
      <c r="J9559" s="40">
        <f>IF(Txn!$B4786="",0,Txn!$P4786)</f>
        <v>0</v>
      </c>
      <c r="K9559" s="41">
        <f>IF($A9559="","",IFERROR(VALUE(MID($A9559,6,2)),""))</f>
        <v>0</v>
      </c>
      <c r="L9559" s="39">
        <f>IF(Txn!$K4786="","",Txn!$K4786)</f>
        <v>0</v>
      </c>
      <c r="N9559" s="42">
        <f>IF($D9559="",0,COUNTIF(BankAccts,$D9559))</f>
        <v>0</v>
      </c>
    </row>
    <row r="9560" spans="1:14">
      <c r="A9560" s="38">
        <f>IF(Txn!$B4786="","",Txn!$B4786)</f>
        <v>0</v>
      </c>
      <c r="B9560" s="38">
        <f>IF(Txn!$B4786="","",Txn!$C4786)</f>
        <v>0</v>
      </c>
      <c r="C9560" s="39">
        <f>IF(Txn!$B4786="","","تراکنش بانکی")</f>
        <v>0</v>
      </c>
      <c r="D9560" s="38">
        <f>IF(Txn!$B4786="","",IF(IF(Txn!$U4786="TRF",Txn!$Y4786,Txn!$Z4786)="","",IF(Txn!$U4786="TRF",Txn!$Y4786,Txn!$Z4786)))</f>
        <v>0</v>
      </c>
      <c r="E9560" s="39">
        <f>IF($D9560="","",IFERROR(VLOOKUP($D9560,AcctTbl,2,0),""))</f>
        <v>0</v>
      </c>
      <c r="F9560" s="39">
        <f>IF($D9560="","",IFERROR(VLOOKUP($D9560,AcctTbl,3,0),""))</f>
        <v>0</v>
      </c>
      <c r="G9560" s="39">
        <f>IF(Txn!$B4786="","",Txn!$D4786)</f>
        <v>0</v>
      </c>
      <c r="H9560" s="38">
        <f>IF(Txn!$B4786="","",Txn!$E4786)</f>
        <v>0</v>
      </c>
      <c r="I9560" s="40">
        <f>IF(Txn!$B4786="",0,Txn!$Q4786)</f>
        <v>0</v>
      </c>
      <c r="J9560" s="40">
        <f>IF(Txn!$B4786="",0,Txn!$R4786)</f>
        <v>0</v>
      </c>
      <c r="K9560" s="41">
        <f>IF($A9560="","",IFERROR(VALUE(MID($A9560,6,2)),""))</f>
        <v>0</v>
      </c>
      <c r="L9560" s="39">
        <f>IF(Txn!$K4786="","","طرف مقابل — "&amp;Txn!$K4786)</f>
        <v>0</v>
      </c>
      <c r="N9560" s="42">
        <f>IF($D9560="",0,COUNTIF(BankAccts,$D9560))</f>
        <v>0</v>
      </c>
    </row>
    <row r="9561" spans="1:14">
      <c r="A9561" s="38">
        <f>IF(Txn!$B4787="","",Txn!$B4787)</f>
        <v>0</v>
      </c>
      <c r="B9561" s="38">
        <f>IF(Txn!$B4787="","",Txn!$C4787)</f>
        <v>0</v>
      </c>
      <c r="C9561" s="39">
        <f>IF(Txn!$B4787="","","تراکنش بانکی")</f>
        <v>0</v>
      </c>
      <c r="D9561" s="38">
        <f>IF(Txn!$B4787="","",IF(Txn!$X4787="","",Txn!$X4787))</f>
        <v>0</v>
      </c>
      <c r="E9561" s="39">
        <f>IF($D9561="","",IFERROR(VLOOKUP($D9561,AcctTbl,2,0),""))</f>
        <v>0</v>
      </c>
      <c r="F9561" s="39">
        <f>IF($D9561="","",IFERROR(VLOOKUP($D9561,AcctTbl,3,0),""))</f>
        <v>0</v>
      </c>
      <c r="G9561" s="39">
        <f>IF(Txn!$B4787="","",Txn!$D4787)</f>
        <v>0</v>
      </c>
      <c r="H9561" s="38">
        <f>IF(Txn!$B4787="","",Txn!$E4787)</f>
        <v>0</v>
      </c>
      <c r="I9561" s="40">
        <f>IF(Txn!$B4787="",0,Txn!$O4787)</f>
        <v>0</v>
      </c>
      <c r="J9561" s="40">
        <f>IF(Txn!$B4787="",0,Txn!$P4787)</f>
        <v>0</v>
      </c>
      <c r="K9561" s="41">
        <f>IF($A9561="","",IFERROR(VALUE(MID($A9561,6,2)),""))</f>
        <v>0</v>
      </c>
      <c r="L9561" s="39">
        <f>IF(Txn!$K4787="","",Txn!$K4787)</f>
        <v>0</v>
      </c>
      <c r="N9561" s="42">
        <f>IF($D9561="",0,COUNTIF(BankAccts,$D9561))</f>
        <v>0</v>
      </c>
    </row>
    <row r="9562" spans="1:14">
      <c r="A9562" s="38">
        <f>IF(Txn!$B4787="","",Txn!$B4787)</f>
        <v>0</v>
      </c>
      <c r="B9562" s="38">
        <f>IF(Txn!$B4787="","",Txn!$C4787)</f>
        <v>0</v>
      </c>
      <c r="C9562" s="39">
        <f>IF(Txn!$B4787="","","تراکنش بانکی")</f>
        <v>0</v>
      </c>
      <c r="D9562" s="38">
        <f>IF(Txn!$B4787="","",IF(IF(Txn!$U4787="TRF",Txn!$Y4787,Txn!$Z4787)="","",IF(Txn!$U4787="TRF",Txn!$Y4787,Txn!$Z4787)))</f>
        <v>0</v>
      </c>
      <c r="E9562" s="39">
        <f>IF($D9562="","",IFERROR(VLOOKUP($D9562,AcctTbl,2,0),""))</f>
        <v>0</v>
      </c>
      <c r="F9562" s="39">
        <f>IF($D9562="","",IFERROR(VLOOKUP($D9562,AcctTbl,3,0),""))</f>
        <v>0</v>
      </c>
      <c r="G9562" s="39">
        <f>IF(Txn!$B4787="","",Txn!$D4787)</f>
        <v>0</v>
      </c>
      <c r="H9562" s="38">
        <f>IF(Txn!$B4787="","",Txn!$E4787)</f>
        <v>0</v>
      </c>
      <c r="I9562" s="40">
        <f>IF(Txn!$B4787="",0,Txn!$Q4787)</f>
        <v>0</v>
      </c>
      <c r="J9562" s="40">
        <f>IF(Txn!$B4787="",0,Txn!$R4787)</f>
        <v>0</v>
      </c>
      <c r="K9562" s="41">
        <f>IF($A9562="","",IFERROR(VALUE(MID($A9562,6,2)),""))</f>
        <v>0</v>
      </c>
      <c r="L9562" s="39">
        <f>IF(Txn!$K4787="","","طرف مقابل — "&amp;Txn!$K4787)</f>
        <v>0</v>
      </c>
      <c r="N9562" s="42">
        <f>IF($D9562="",0,COUNTIF(BankAccts,$D9562))</f>
        <v>0</v>
      </c>
    </row>
    <row r="9563" spans="1:14">
      <c r="A9563" s="38">
        <f>IF(Txn!$B4788="","",Txn!$B4788)</f>
        <v>0</v>
      </c>
      <c r="B9563" s="38">
        <f>IF(Txn!$B4788="","",Txn!$C4788)</f>
        <v>0</v>
      </c>
      <c r="C9563" s="39">
        <f>IF(Txn!$B4788="","","تراکنش بانکی")</f>
        <v>0</v>
      </c>
      <c r="D9563" s="38">
        <f>IF(Txn!$B4788="","",IF(Txn!$X4788="","",Txn!$X4788))</f>
        <v>0</v>
      </c>
      <c r="E9563" s="39">
        <f>IF($D9563="","",IFERROR(VLOOKUP($D9563,AcctTbl,2,0),""))</f>
        <v>0</v>
      </c>
      <c r="F9563" s="39">
        <f>IF($D9563="","",IFERROR(VLOOKUP($D9563,AcctTbl,3,0),""))</f>
        <v>0</v>
      </c>
      <c r="G9563" s="39">
        <f>IF(Txn!$B4788="","",Txn!$D4788)</f>
        <v>0</v>
      </c>
      <c r="H9563" s="38">
        <f>IF(Txn!$B4788="","",Txn!$E4788)</f>
        <v>0</v>
      </c>
      <c r="I9563" s="40">
        <f>IF(Txn!$B4788="",0,Txn!$O4788)</f>
        <v>0</v>
      </c>
      <c r="J9563" s="40">
        <f>IF(Txn!$B4788="",0,Txn!$P4788)</f>
        <v>0</v>
      </c>
      <c r="K9563" s="41">
        <f>IF($A9563="","",IFERROR(VALUE(MID($A9563,6,2)),""))</f>
        <v>0</v>
      </c>
      <c r="L9563" s="39">
        <f>IF(Txn!$K4788="","",Txn!$K4788)</f>
        <v>0</v>
      </c>
      <c r="N9563" s="42">
        <f>IF($D9563="",0,COUNTIF(BankAccts,$D9563))</f>
        <v>0</v>
      </c>
    </row>
    <row r="9564" spans="1:14">
      <c r="A9564" s="38">
        <f>IF(Txn!$B4788="","",Txn!$B4788)</f>
        <v>0</v>
      </c>
      <c r="B9564" s="38">
        <f>IF(Txn!$B4788="","",Txn!$C4788)</f>
        <v>0</v>
      </c>
      <c r="C9564" s="39">
        <f>IF(Txn!$B4788="","","تراکنش بانکی")</f>
        <v>0</v>
      </c>
      <c r="D9564" s="38">
        <f>IF(Txn!$B4788="","",IF(IF(Txn!$U4788="TRF",Txn!$Y4788,Txn!$Z4788)="","",IF(Txn!$U4788="TRF",Txn!$Y4788,Txn!$Z4788)))</f>
        <v>0</v>
      </c>
      <c r="E9564" s="39">
        <f>IF($D9564="","",IFERROR(VLOOKUP($D9564,AcctTbl,2,0),""))</f>
        <v>0</v>
      </c>
      <c r="F9564" s="39">
        <f>IF($D9564="","",IFERROR(VLOOKUP($D9564,AcctTbl,3,0),""))</f>
        <v>0</v>
      </c>
      <c r="G9564" s="39">
        <f>IF(Txn!$B4788="","",Txn!$D4788)</f>
        <v>0</v>
      </c>
      <c r="H9564" s="38">
        <f>IF(Txn!$B4788="","",Txn!$E4788)</f>
        <v>0</v>
      </c>
      <c r="I9564" s="40">
        <f>IF(Txn!$B4788="",0,Txn!$Q4788)</f>
        <v>0</v>
      </c>
      <c r="J9564" s="40">
        <f>IF(Txn!$B4788="",0,Txn!$R4788)</f>
        <v>0</v>
      </c>
      <c r="K9564" s="41">
        <f>IF($A9564="","",IFERROR(VALUE(MID($A9564,6,2)),""))</f>
        <v>0</v>
      </c>
      <c r="L9564" s="39">
        <f>IF(Txn!$K4788="","","طرف مقابل — "&amp;Txn!$K4788)</f>
        <v>0</v>
      </c>
      <c r="N9564" s="42">
        <f>IF($D9564="",0,COUNTIF(BankAccts,$D9564))</f>
        <v>0</v>
      </c>
    </row>
    <row r="9565" spans="1:14">
      <c r="A9565" s="38">
        <f>IF(Txn!$B4789="","",Txn!$B4789)</f>
        <v>0</v>
      </c>
      <c r="B9565" s="38">
        <f>IF(Txn!$B4789="","",Txn!$C4789)</f>
        <v>0</v>
      </c>
      <c r="C9565" s="39">
        <f>IF(Txn!$B4789="","","تراکنش بانکی")</f>
        <v>0</v>
      </c>
      <c r="D9565" s="38">
        <f>IF(Txn!$B4789="","",IF(Txn!$X4789="","",Txn!$X4789))</f>
        <v>0</v>
      </c>
      <c r="E9565" s="39">
        <f>IF($D9565="","",IFERROR(VLOOKUP($D9565,AcctTbl,2,0),""))</f>
        <v>0</v>
      </c>
      <c r="F9565" s="39">
        <f>IF($D9565="","",IFERROR(VLOOKUP($D9565,AcctTbl,3,0),""))</f>
        <v>0</v>
      </c>
      <c r="G9565" s="39">
        <f>IF(Txn!$B4789="","",Txn!$D4789)</f>
        <v>0</v>
      </c>
      <c r="H9565" s="38">
        <f>IF(Txn!$B4789="","",Txn!$E4789)</f>
        <v>0</v>
      </c>
      <c r="I9565" s="40">
        <f>IF(Txn!$B4789="",0,Txn!$O4789)</f>
        <v>0</v>
      </c>
      <c r="J9565" s="40">
        <f>IF(Txn!$B4789="",0,Txn!$P4789)</f>
        <v>0</v>
      </c>
      <c r="K9565" s="41">
        <f>IF($A9565="","",IFERROR(VALUE(MID($A9565,6,2)),""))</f>
        <v>0</v>
      </c>
      <c r="L9565" s="39">
        <f>IF(Txn!$K4789="","",Txn!$K4789)</f>
        <v>0</v>
      </c>
      <c r="N9565" s="42">
        <f>IF($D9565="",0,COUNTIF(BankAccts,$D9565))</f>
        <v>0</v>
      </c>
    </row>
    <row r="9566" spans="1:14">
      <c r="A9566" s="38">
        <f>IF(Txn!$B4789="","",Txn!$B4789)</f>
        <v>0</v>
      </c>
      <c r="B9566" s="38">
        <f>IF(Txn!$B4789="","",Txn!$C4789)</f>
        <v>0</v>
      </c>
      <c r="C9566" s="39">
        <f>IF(Txn!$B4789="","","تراکنش بانکی")</f>
        <v>0</v>
      </c>
      <c r="D9566" s="38">
        <f>IF(Txn!$B4789="","",IF(IF(Txn!$U4789="TRF",Txn!$Y4789,Txn!$Z4789)="","",IF(Txn!$U4789="TRF",Txn!$Y4789,Txn!$Z4789)))</f>
        <v>0</v>
      </c>
      <c r="E9566" s="39">
        <f>IF($D9566="","",IFERROR(VLOOKUP($D9566,AcctTbl,2,0),""))</f>
        <v>0</v>
      </c>
      <c r="F9566" s="39">
        <f>IF($D9566="","",IFERROR(VLOOKUP($D9566,AcctTbl,3,0),""))</f>
        <v>0</v>
      </c>
      <c r="G9566" s="39">
        <f>IF(Txn!$B4789="","",Txn!$D4789)</f>
        <v>0</v>
      </c>
      <c r="H9566" s="38">
        <f>IF(Txn!$B4789="","",Txn!$E4789)</f>
        <v>0</v>
      </c>
      <c r="I9566" s="40">
        <f>IF(Txn!$B4789="",0,Txn!$Q4789)</f>
        <v>0</v>
      </c>
      <c r="J9566" s="40">
        <f>IF(Txn!$B4789="",0,Txn!$R4789)</f>
        <v>0</v>
      </c>
      <c r="K9566" s="41">
        <f>IF($A9566="","",IFERROR(VALUE(MID($A9566,6,2)),""))</f>
        <v>0</v>
      </c>
      <c r="L9566" s="39">
        <f>IF(Txn!$K4789="","","طرف مقابل — "&amp;Txn!$K4789)</f>
        <v>0</v>
      </c>
      <c r="N9566" s="42">
        <f>IF($D9566="",0,COUNTIF(BankAccts,$D9566))</f>
        <v>0</v>
      </c>
    </row>
    <row r="9567" spans="1:14">
      <c r="A9567" s="38">
        <f>IF(Txn!$B4790="","",Txn!$B4790)</f>
        <v>0</v>
      </c>
      <c r="B9567" s="38">
        <f>IF(Txn!$B4790="","",Txn!$C4790)</f>
        <v>0</v>
      </c>
      <c r="C9567" s="39">
        <f>IF(Txn!$B4790="","","تراکنش بانکی")</f>
        <v>0</v>
      </c>
      <c r="D9567" s="38">
        <f>IF(Txn!$B4790="","",IF(Txn!$X4790="","",Txn!$X4790))</f>
        <v>0</v>
      </c>
      <c r="E9567" s="39">
        <f>IF($D9567="","",IFERROR(VLOOKUP($D9567,AcctTbl,2,0),""))</f>
        <v>0</v>
      </c>
      <c r="F9567" s="39">
        <f>IF($D9567="","",IFERROR(VLOOKUP($D9567,AcctTbl,3,0),""))</f>
        <v>0</v>
      </c>
      <c r="G9567" s="39">
        <f>IF(Txn!$B4790="","",Txn!$D4790)</f>
        <v>0</v>
      </c>
      <c r="H9567" s="38">
        <f>IF(Txn!$B4790="","",Txn!$E4790)</f>
        <v>0</v>
      </c>
      <c r="I9567" s="40">
        <f>IF(Txn!$B4790="",0,Txn!$O4790)</f>
        <v>0</v>
      </c>
      <c r="J9567" s="40">
        <f>IF(Txn!$B4790="",0,Txn!$P4790)</f>
        <v>0</v>
      </c>
      <c r="K9567" s="41">
        <f>IF($A9567="","",IFERROR(VALUE(MID($A9567,6,2)),""))</f>
        <v>0</v>
      </c>
      <c r="L9567" s="39">
        <f>IF(Txn!$K4790="","",Txn!$K4790)</f>
        <v>0</v>
      </c>
      <c r="N9567" s="42">
        <f>IF($D9567="",0,COUNTIF(BankAccts,$D9567))</f>
        <v>0</v>
      </c>
    </row>
    <row r="9568" spans="1:14">
      <c r="A9568" s="38">
        <f>IF(Txn!$B4790="","",Txn!$B4790)</f>
        <v>0</v>
      </c>
      <c r="B9568" s="38">
        <f>IF(Txn!$B4790="","",Txn!$C4790)</f>
        <v>0</v>
      </c>
      <c r="C9568" s="39">
        <f>IF(Txn!$B4790="","","تراکنش بانکی")</f>
        <v>0</v>
      </c>
      <c r="D9568" s="38">
        <f>IF(Txn!$B4790="","",IF(IF(Txn!$U4790="TRF",Txn!$Y4790,Txn!$Z4790)="","",IF(Txn!$U4790="TRF",Txn!$Y4790,Txn!$Z4790)))</f>
        <v>0</v>
      </c>
      <c r="E9568" s="39">
        <f>IF($D9568="","",IFERROR(VLOOKUP($D9568,AcctTbl,2,0),""))</f>
        <v>0</v>
      </c>
      <c r="F9568" s="39">
        <f>IF($D9568="","",IFERROR(VLOOKUP($D9568,AcctTbl,3,0),""))</f>
        <v>0</v>
      </c>
      <c r="G9568" s="39">
        <f>IF(Txn!$B4790="","",Txn!$D4790)</f>
        <v>0</v>
      </c>
      <c r="H9568" s="38">
        <f>IF(Txn!$B4790="","",Txn!$E4790)</f>
        <v>0</v>
      </c>
      <c r="I9568" s="40">
        <f>IF(Txn!$B4790="",0,Txn!$Q4790)</f>
        <v>0</v>
      </c>
      <c r="J9568" s="40">
        <f>IF(Txn!$B4790="",0,Txn!$R4790)</f>
        <v>0</v>
      </c>
      <c r="K9568" s="41">
        <f>IF($A9568="","",IFERROR(VALUE(MID($A9568,6,2)),""))</f>
        <v>0</v>
      </c>
      <c r="L9568" s="39">
        <f>IF(Txn!$K4790="","","طرف مقابل — "&amp;Txn!$K4790)</f>
        <v>0</v>
      </c>
      <c r="N9568" s="42">
        <f>IF($D9568="",0,COUNTIF(BankAccts,$D9568))</f>
        <v>0</v>
      </c>
    </row>
    <row r="9569" spans="1:14">
      <c r="A9569" s="38">
        <f>IF(Txn!$B4791="","",Txn!$B4791)</f>
        <v>0</v>
      </c>
      <c r="B9569" s="38">
        <f>IF(Txn!$B4791="","",Txn!$C4791)</f>
        <v>0</v>
      </c>
      <c r="C9569" s="39">
        <f>IF(Txn!$B4791="","","تراکنش بانکی")</f>
        <v>0</v>
      </c>
      <c r="D9569" s="38">
        <f>IF(Txn!$B4791="","",IF(Txn!$X4791="","",Txn!$X4791))</f>
        <v>0</v>
      </c>
      <c r="E9569" s="39">
        <f>IF($D9569="","",IFERROR(VLOOKUP($D9569,AcctTbl,2,0),""))</f>
        <v>0</v>
      </c>
      <c r="F9569" s="39">
        <f>IF($D9569="","",IFERROR(VLOOKUP($D9569,AcctTbl,3,0),""))</f>
        <v>0</v>
      </c>
      <c r="G9569" s="39">
        <f>IF(Txn!$B4791="","",Txn!$D4791)</f>
        <v>0</v>
      </c>
      <c r="H9569" s="38">
        <f>IF(Txn!$B4791="","",Txn!$E4791)</f>
        <v>0</v>
      </c>
      <c r="I9569" s="40">
        <f>IF(Txn!$B4791="",0,Txn!$O4791)</f>
        <v>0</v>
      </c>
      <c r="J9569" s="40">
        <f>IF(Txn!$B4791="",0,Txn!$P4791)</f>
        <v>0</v>
      </c>
      <c r="K9569" s="41">
        <f>IF($A9569="","",IFERROR(VALUE(MID($A9569,6,2)),""))</f>
        <v>0</v>
      </c>
      <c r="L9569" s="39">
        <f>IF(Txn!$K4791="","",Txn!$K4791)</f>
        <v>0</v>
      </c>
      <c r="N9569" s="42">
        <f>IF($D9569="",0,COUNTIF(BankAccts,$D9569))</f>
        <v>0</v>
      </c>
    </row>
    <row r="9570" spans="1:14">
      <c r="A9570" s="38">
        <f>IF(Txn!$B4791="","",Txn!$B4791)</f>
        <v>0</v>
      </c>
      <c r="B9570" s="38">
        <f>IF(Txn!$B4791="","",Txn!$C4791)</f>
        <v>0</v>
      </c>
      <c r="C9570" s="39">
        <f>IF(Txn!$B4791="","","تراکنش بانکی")</f>
        <v>0</v>
      </c>
      <c r="D9570" s="38">
        <f>IF(Txn!$B4791="","",IF(IF(Txn!$U4791="TRF",Txn!$Y4791,Txn!$Z4791)="","",IF(Txn!$U4791="TRF",Txn!$Y4791,Txn!$Z4791)))</f>
        <v>0</v>
      </c>
      <c r="E9570" s="39">
        <f>IF($D9570="","",IFERROR(VLOOKUP($D9570,AcctTbl,2,0),""))</f>
        <v>0</v>
      </c>
      <c r="F9570" s="39">
        <f>IF($D9570="","",IFERROR(VLOOKUP($D9570,AcctTbl,3,0),""))</f>
        <v>0</v>
      </c>
      <c r="G9570" s="39">
        <f>IF(Txn!$B4791="","",Txn!$D4791)</f>
        <v>0</v>
      </c>
      <c r="H9570" s="38">
        <f>IF(Txn!$B4791="","",Txn!$E4791)</f>
        <v>0</v>
      </c>
      <c r="I9570" s="40">
        <f>IF(Txn!$B4791="",0,Txn!$Q4791)</f>
        <v>0</v>
      </c>
      <c r="J9570" s="40">
        <f>IF(Txn!$B4791="",0,Txn!$R4791)</f>
        <v>0</v>
      </c>
      <c r="K9570" s="41">
        <f>IF($A9570="","",IFERROR(VALUE(MID($A9570,6,2)),""))</f>
        <v>0</v>
      </c>
      <c r="L9570" s="39">
        <f>IF(Txn!$K4791="","","طرف مقابل — "&amp;Txn!$K4791)</f>
        <v>0</v>
      </c>
      <c r="N9570" s="42">
        <f>IF($D9570="",0,COUNTIF(BankAccts,$D9570))</f>
        <v>0</v>
      </c>
    </row>
    <row r="9571" spans="1:14">
      <c r="A9571" s="38">
        <f>IF(Txn!$B4792="","",Txn!$B4792)</f>
        <v>0</v>
      </c>
      <c r="B9571" s="38">
        <f>IF(Txn!$B4792="","",Txn!$C4792)</f>
        <v>0</v>
      </c>
      <c r="C9571" s="39">
        <f>IF(Txn!$B4792="","","تراکنش بانکی")</f>
        <v>0</v>
      </c>
      <c r="D9571" s="38">
        <f>IF(Txn!$B4792="","",IF(Txn!$X4792="","",Txn!$X4792))</f>
        <v>0</v>
      </c>
      <c r="E9571" s="39">
        <f>IF($D9571="","",IFERROR(VLOOKUP($D9571,AcctTbl,2,0),""))</f>
        <v>0</v>
      </c>
      <c r="F9571" s="39">
        <f>IF($D9571="","",IFERROR(VLOOKUP($D9571,AcctTbl,3,0),""))</f>
        <v>0</v>
      </c>
      <c r="G9571" s="39">
        <f>IF(Txn!$B4792="","",Txn!$D4792)</f>
        <v>0</v>
      </c>
      <c r="H9571" s="38">
        <f>IF(Txn!$B4792="","",Txn!$E4792)</f>
        <v>0</v>
      </c>
      <c r="I9571" s="40">
        <f>IF(Txn!$B4792="",0,Txn!$O4792)</f>
        <v>0</v>
      </c>
      <c r="J9571" s="40">
        <f>IF(Txn!$B4792="",0,Txn!$P4792)</f>
        <v>0</v>
      </c>
      <c r="K9571" s="41">
        <f>IF($A9571="","",IFERROR(VALUE(MID($A9571,6,2)),""))</f>
        <v>0</v>
      </c>
      <c r="L9571" s="39">
        <f>IF(Txn!$K4792="","",Txn!$K4792)</f>
        <v>0</v>
      </c>
      <c r="N9571" s="42">
        <f>IF($D9571="",0,COUNTIF(BankAccts,$D9571))</f>
        <v>0</v>
      </c>
    </row>
    <row r="9572" spans="1:14">
      <c r="A9572" s="38">
        <f>IF(Txn!$B4792="","",Txn!$B4792)</f>
        <v>0</v>
      </c>
      <c r="B9572" s="38">
        <f>IF(Txn!$B4792="","",Txn!$C4792)</f>
        <v>0</v>
      </c>
      <c r="C9572" s="39">
        <f>IF(Txn!$B4792="","","تراکنش بانکی")</f>
        <v>0</v>
      </c>
      <c r="D9572" s="38">
        <f>IF(Txn!$B4792="","",IF(IF(Txn!$U4792="TRF",Txn!$Y4792,Txn!$Z4792)="","",IF(Txn!$U4792="TRF",Txn!$Y4792,Txn!$Z4792)))</f>
        <v>0</v>
      </c>
      <c r="E9572" s="39">
        <f>IF($D9572="","",IFERROR(VLOOKUP($D9572,AcctTbl,2,0),""))</f>
        <v>0</v>
      </c>
      <c r="F9572" s="39">
        <f>IF($D9572="","",IFERROR(VLOOKUP($D9572,AcctTbl,3,0),""))</f>
        <v>0</v>
      </c>
      <c r="G9572" s="39">
        <f>IF(Txn!$B4792="","",Txn!$D4792)</f>
        <v>0</v>
      </c>
      <c r="H9572" s="38">
        <f>IF(Txn!$B4792="","",Txn!$E4792)</f>
        <v>0</v>
      </c>
      <c r="I9572" s="40">
        <f>IF(Txn!$B4792="",0,Txn!$Q4792)</f>
        <v>0</v>
      </c>
      <c r="J9572" s="40">
        <f>IF(Txn!$B4792="",0,Txn!$R4792)</f>
        <v>0</v>
      </c>
      <c r="K9572" s="41">
        <f>IF($A9572="","",IFERROR(VALUE(MID($A9572,6,2)),""))</f>
        <v>0</v>
      </c>
      <c r="L9572" s="39">
        <f>IF(Txn!$K4792="","","طرف مقابل — "&amp;Txn!$K4792)</f>
        <v>0</v>
      </c>
      <c r="N9572" s="42">
        <f>IF($D9572="",0,COUNTIF(BankAccts,$D9572))</f>
        <v>0</v>
      </c>
    </row>
    <row r="9573" spans="1:14">
      <c r="A9573" s="38">
        <f>IF(Txn!$B4793="","",Txn!$B4793)</f>
        <v>0</v>
      </c>
      <c r="B9573" s="38">
        <f>IF(Txn!$B4793="","",Txn!$C4793)</f>
        <v>0</v>
      </c>
      <c r="C9573" s="39">
        <f>IF(Txn!$B4793="","","تراکنش بانکی")</f>
        <v>0</v>
      </c>
      <c r="D9573" s="38">
        <f>IF(Txn!$B4793="","",IF(Txn!$X4793="","",Txn!$X4793))</f>
        <v>0</v>
      </c>
      <c r="E9573" s="39">
        <f>IF($D9573="","",IFERROR(VLOOKUP($D9573,AcctTbl,2,0),""))</f>
        <v>0</v>
      </c>
      <c r="F9573" s="39">
        <f>IF($D9573="","",IFERROR(VLOOKUP($D9573,AcctTbl,3,0),""))</f>
        <v>0</v>
      </c>
      <c r="G9573" s="39">
        <f>IF(Txn!$B4793="","",Txn!$D4793)</f>
        <v>0</v>
      </c>
      <c r="H9573" s="38">
        <f>IF(Txn!$B4793="","",Txn!$E4793)</f>
        <v>0</v>
      </c>
      <c r="I9573" s="40">
        <f>IF(Txn!$B4793="",0,Txn!$O4793)</f>
        <v>0</v>
      </c>
      <c r="J9573" s="40">
        <f>IF(Txn!$B4793="",0,Txn!$P4793)</f>
        <v>0</v>
      </c>
      <c r="K9573" s="41">
        <f>IF($A9573="","",IFERROR(VALUE(MID($A9573,6,2)),""))</f>
        <v>0</v>
      </c>
      <c r="L9573" s="39">
        <f>IF(Txn!$K4793="","",Txn!$K4793)</f>
        <v>0</v>
      </c>
      <c r="N9573" s="42">
        <f>IF($D9573="",0,COUNTIF(BankAccts,$D9573))</f>
        <v>0</v>
      </c>
    </row>
    <row r="9574" spans="1:14">
      <c r="A9574" s="38">
        <f>IF(Txn!$B4793="","",Txn!$B4793)</f>
        <v>0</v>
      </c>
      <c r="B9574" s="38">
        <f>IF(Txn!$B4793="","",Txn!$C4793)</f>
        <v>0</v>
      </c>
      <c r="C9574" s="39">
        <f>IF(Txn!$B4793="","","تراکنش بانکی")</f>
        <v>0</v>
      </c>
      <c r="D9574" s="38">
        <f>IF(Txn!$B4793="","",IF(IF(Txn!$U4793="TRF",Txn!$Y4793,Txn!$Z4793)="","",IF(Txn!$U4793="TRF",Txn!$Y4793,Txn!$Z4793)))</f>
        <v>0</v>
      </c>
      <c r="E9574" s="39">
        <f>IF($D9574="","",IFERROR(VLOOKUP($D9574,AcctTbl,2,0),""))</f>
        <v>0</v>
      </c>
      <c r="F9574" s="39">
        <f>IF($D9574="","",IFERROR(VLOOKUP($D9574,AcctTbl,3,0),""))</f>
        <v>0</v>
      </c>
      <c r="G9574" s="39">
        <f>IF(Txn!$B4793="","",Txn!$D4793)</f>
        <v>0</v>
      </c>
      <c r="H9574" s="38">
        <f>IF(Txn!$B4793="","",Txn!$E4793)</f>
        <v>0</v>
      </c>
      <c r="I9574" s="40">
        <f>IF(Txn!$B4793="",0,Txn!$Q4793)</f>
        <v>0</v>
      </c>
      <c r="J9574" s="40">
        <f>IF(Txn!$B4793="",0,Txn!$R4793)</f>
        <v>0</v>
      </c>
      <c r="K9574" s="41">
        <f>IF($A9574="","",IFERROR(VALUE(MID($A9574,6,2)),""))</f>
        <v>0</v>
      </c>
      <c r="L9574" s="39">
        <f>IF(Txn!$K4793="","","طرف مقابل — "&amp;Txn!$K4793)</f>
        <v>0</v>
      </c>
      <c r="N9574" s="42">
        <f>IF($D9574="",0,COUNTIF(BankAccts,$D9574))</f>
        <v>0</v>
      </c>
    </row>
    <row r="9575" spans="1:14">
      <c r="A9575" s="38">
        <f>IF(Txn!$B4794="","",Txn!$B4794)</f>
        <v>0</v>
      </c>
      <c r="B9575" s="38">
        <f>IF(Txn!$B4794="","",Txn!$C4794)</f>
        <v>0</v>
      </c>
      <c r="C9575" s="39">
        <f>IF(Txn!$B4794="","","تراکنش بانکی")</f>
        <v>0</v>
      </c>
      <c r="D9575" s="38">
        <f>IF(Txn!$B4794="","",IF(Txn!$X4794="","",Txn!$X4794))</f>
        <v>0</v>
      </c>
      <c r="E9575" s="39">
        <f>IF($D9575="","",IFERROR(VLOOKUP($D9575,AcctTbl,2,0),""))</f>
        <v>0</v>
      </c>
      <c r="F9575" s="39">
        <f>IF($D9575="","",IFERROR(VLOOKUP($D9575,AcctTbl,3,0),""))</f>
        <v>0</v>
      </c>
      <c r="G9575" s="39">
        <f>IF(Txn!$B4794="","",Txn!$D4794)</f>
        <v>0</v>
      </c>
      <c r="H9575" s="38">
        <f>IF(Txn!$B4794="","",Txn!$E4794)</f>
        <v>0</v>
      </c>
      <c r="I9575" s="40">
        <f>IF(Txn!$B4794="",0,Txn!$O4794)</f>
        <v>0</v>
      </c>
      <c r="J9575" s="40">
        <f>IF(Txn!$B4794="",0,Txn!$P4794)</f>
        <v>0</v>
      </c>
      <c r="K9575" s="41">
        <f>IF($A9575="","",IFERROR(VALUE(MID($A9575,6,2)),""))</f>
        <v>0</v>
      </c>
      <c r="L9575" s="39">
        <f>IF(Txn!$K4794="","",Txn!$K4794)</f>
        <v>0</v>
      </c>
      <c r="N9575" s="42">
        <f>IF($D9575="",0,COUNTIF(BankAccts,$D9575))</f>
        <v>0</v>
      </c>
    </row>
    <row r="9576" spans="1:14">
      <c r="A9576" s="38">
        <f>IF(Txn!$B4794="","",Txn!$B4794)</f>
        <v>0</v>
      </c>
      <c r="B9576" s="38">
        <f>IF(Txn!$B4794="","",Txn!$C4794)</f>
        <v>0</v>
      </c>
      <c r="C9576" s="39">
        <f>IF(Txn!$B4794="","","تراکنش بانکی")</f>
        <v>0</v>
      </c>
      <c r="D9576" s="38">
        <f>IF(Txn!$B4794="","",IF(IF(Txn!$U4794="TRF",Txn!$Y4794,Txn!$Z4794)="","",IF(Txn!$U4794="TRF",Txn!$Y4794,Txn!$Z4794)))</f>
        <v>0</v>
      </c>
      <c r="E9576" s="39">
        <f>IF($D9576="","",IFERROR(VLOOKUP($D9576,AcctTbl,2,0),""))</f>
        <v>0</v>
      </c>
      <c r="F9576" s="39">
        <f>IF($D9576="","",IFERROR(VLOOKUP($D9576,AcctTbl,3,0),""))</f>
        <v>0</v>
      </c>
      <c r="G9576" s="39">
        <f>IF(Txn!$B4794="","",Txn!$D4794)</f>
        <v>0</v>
      </c>
      <c r="H9576" s="38">
        <f>IF(Txn!$B4794="","",Txn!$E4794)</f>
        <v>0</v>
      </c>
      <c r="I9576" s="40">
        <f>IF(Txn!$B4794="",0,Txn!$Q4794)</f>
        <v>0</v>
      </c>
      <c r="J9576" s="40">
        <f>IF(Txn!$B4794="",0,Txn!$R4794)</f>
        <v>0</v>
      </c>
      <c r="K9576" s="41">
        <f>IF($A9576="","",IFERROR(VALUE(MID($A9576,6,2)),""))</f>
        <v>0</v>
      </c>
      <c r="L9576" s="39">
        <f>IF(Txn!$K4794="","","طرف مقابل — "&amp;Txn!$K4794)</f>
        <v>0</v>
      </c>
      <c r="N9576" s="42">
        <f>IF($D9576="",0,COUNTIF(BankAccts,$D9576))</f>
        <v>0</v>
      </c>
    </row>
    <row r="9577" spans="1:14">
      <c r="A9577" s="38">
        <f>IF(Txn!$B4795="","",Txn!$B4795)</f>
        <v>0</v>
      </c>
      <c r="B9577" s="38">
        <f>IF(Txn!$B4795="","",Txn!$C4795)</f>
        <v>0</v>
      </c>
      <c r="C9577" s="39">
        <f>IF(Txn!$B4795="","","تراکنش بانکی")</f>
        <v>0</v>
      </c>
      <c r="D9577" s="38">
        <f>IF(Txn!$B4795="","",IF(Txn!$X4795="","",Txn!$X4795))</f>
        <v>0</v>
      </c>
      <c r="E9577" s="39">
        <f>IF($D9577="","",IFERROR(VLOOKUP($D9577,AcctTbl,2,0),""))</f>
        <v>0</v>
      </c>
      <c r="F9577" s="39">
        <f>IF($D9577="","",IFERROR(VLOOKUP($D9577,AcctTbl,3,0),""))</f>
        <v>0</v>
      </c>
      <c r="G9577" s="39">
        <f>IF(Txn!$B4795="","",Txn!$D4795)</f>
        <v>0</v>
      </c>
      <c r="H9577" s="38">
        <f>IF(Txn!$B4795="","",Txn!$E4795)</f>
        <v>0</v>
      </c>
      <c r="I9577" s="40">
        <f>IF(Txn!$B4795="",0,Txn!$O4795)</f>
        <v>0</v>
      </c>
      <c r="J9577" s="40">
        <f>IF(Txn!$B4795="",0,Txn!$P4795)</f>
        <v>0</v>
      </c>
      <c r="K9577" s="41">
        <f>IF($A9577="","",IFERROR(VALUE(MID($A9577,6,2)),""))</f>
        <v>0</v>
      </c>
      <c r="L9577" s="39">
        <f>IF(Txn!$K4795="","",Txn!$K4795)</f>
        <v>0</v>
      </c>
      <c r="N9577" s="42">
        <f>IF($D9577="",0,COUNTIF(BankAccts,$D9577))</f>
        <v>0</v>
      </c>
    </row>
    <row r="9578" spans="1:14">
      <c r="A9578" s="38">
        <f>IF(Txn!$B4795="","",Txn!$B4795)</f>
        <v>0</v>
      </c>
      <c r="B9578" s="38">
        <f>IF(Txn!$B4795="","",Txn!$C4795)</f>
        <v>0</v>
      </c>
      <c r="C9578" s="39">
        <f>IF(Txn!$B4795="","","تراکنش بانکی")</f>
        <v>0</v>
      </c>
      <c r="D9578" s="38">
        <f>IF(Txn!$B4795="","",IF(IF(Txn!$U4795="TRF",Txn!$Y4795,Txn!$Z4795)="","",IF(Txn!$U4795="TRF",Txn!$Y4795,Txn!$Z4795)))</f>
        <v>0</v>
      </c>
      <c r="E9578" s="39">
        <f>IF($D9578="","",IFERROR(VLOOKUP($D9578,AcctTbl,2,0),""))</f>
        <v>0</v>
      </c>
      <c r="F9578" s="39">
        <f>IF($D9578="","",IFERROR(VLOOKUP($D9578,AcctTbl,3,0),""))</f>
        <v>0</v>
      </c>
      <c r="G9578" s="39">
        <f>IF(Txn!$B4795="","",Txn!$D4795)</f>
        <v>0</v>
      </c>
      <c r="H9578" s="38">
        <f>IF(Txn!$B4795="","",Txn!$E4795)</f>
        <v>0</v>
      </c>
      <c r="I9578" s="40">
        <f>IF(Txn!$B4795="",0,Txn!$Q4795)</f>
        <v>0</v>
      </c>
      <c r="J9578" s="40">
        <f>IF(Txn!$B4795="",0,Txn!$R4795)</f>
        <v>0</v>
      </c>
      <c r="K9578" s="41">
        <f>IF($A9578="","",IFERROR(VALUE(MID($A9578,6,2)),""))</f>
        <v>0</v>
      </c>
      <c r="L9578" s="39">
        <f>IF(Txn!$K4795="","","طرف مقابل — "&amp;Txn!$K4795)</f>
        <v>0</v>
      </c>
      <c r="N9578" s="42">
        <f>IF($D9578="",0,COUNTIF(BankAccts,$D9578))</f>
        <v>0</v>
      </c>
    </row>
    <row r="9579" spans="1:14">
      <c r="A9579" s="38">
        <f>IF(Txn!$B4796="","",Txn!$B4796)</f>
        <v>0</v>
      </c>
      <c r="B9579" s="38">
        <f>IF(Txn!$B4796="","",Txn!$C4796)</f>
        <v>0</v>
      </c>
      <c r="C9579" s="39">
        <f>IF(Txn!$B4796="","","تراکنش بانکی")</f>
        <v>0</v>
      </c>
      <c r="D9579" s="38">
        <f>IF(Txn!$B4796="","",IF(Txn!$X4796="","",Txn!$X4796))</f>
        <v>0</v>
      </c>
      <c r="E9579" s="39">
        <f>IF($D9579="","",IFERROR(VLOOKUP($D9579,AcctTbl,2,0),""))</f>
        <v>0</v>
      </c>
      <c r="F9579" s="39">
        <f>IF($D9579="","",IFERROR(VLOOKUP($D9579,AcctTbl,3,0),""))</f>
        <v>0</v>
      </c>
      <c r="G9579" s="39">
        <f>IF(Txn!$B4796="","",Txn!$D4796)</f>
        <v>0</v>
      </c>
      <c r="H9579" s="38">
        <f>IF(Txn!$B4796="","",Txn!$E4796)</f>
        <v>0</v>
      </c>
      <c r="I9579" s="40">
        <f>IF(Txn!$B4796="",0,Txn!$O4796)</f>
        <v>0</v>
      </c>
      <c r="J9579" s="40">
        <f>IF(Txn!$B4796="",0,Txn!$P4796)</f>
        <v>0</v>
      </c>
      <c r="K9579" s="41">
        <f>IF($A9579="","",IFERROR(VALUE(MID($A9579,6,2)),""))</f>
        <v>0</v>
      </c>
      <c r="L9579" s="39">
        <f>IF(Txn!$K4796="","",Txn!$K4796)</f>
        <v>0</v>
      </c>
      <c r="N9579" s="42">
        <f>IF($D9579="",0,COUNTIF(BankAccts,$D9579))</f>
        <v>0</v>
      </c>
    </row>
    <row r="9580" spans="1:14">
      <c r="A9580" s="38">
        <f>IF(Txn!$B4796="","",Txn!$B4796)</f>
        <v>0</v>
      </c>
      <c r="B9580" s="38">
        <f>IF(Txn!$B4796="","",Txn!$C4796)</f>
        <v>0</v>
      </c>
      <c r="C9580" s="39">
        <f>IF(Txn!$B4796="","","تراکنش بانکی")</f>
        <v>0</v>
      </c>
      <c r="D9580" s="38">
        <f>IF(Txn!$B4796="","",IF(IF(Txn!$U4796="TRF",Txn!$Y4796,Txn!$Z4796)="","",IF(Txn!$U4796="TRF",Txn!$Y4796,Txn!$Z4796)))</f>
        <v>0</v>
      </c>
      <c r="E9580" s="39">
        <f>IF($D9580="","",IFERROR(VLOOKUP($D9580,AcctTbl,2,0),""))</f>
        <v>0</v>
      </c>
      <c r="F9580" s="39">
        <f>IF($D9580="","",IFERROR(VLOOKUP($D9580,AcctTbl,3,0),""))</f>
        <v>0</v>
      </c>
      <c r="G9580" s="39">
        <f>IF(Txn!$B4796="","",Txn!$D4796)</f>
        <v>0</v>
      </c>
      <c r="H9580" s="38">
        <f>IF(Txn!$B4796="","",Txn!$E4796)</f>
        <v>0</v>
      </c>
      <c r="I9580" s="40">
        <f>IF(Txn!$B4796="",0,Txn!$Q4796)</f>
        <v>0</v>
      </c>
      <c r="J9580" s="40">
        <f>IF(Txn!$B4796="",0,Txn!$R4796)</f>
        <v>0</v>
      </c>
      <c r="K9580" s="41">
        <f>IF($A9580="","",IFERROR(VALUE(MID($A9580,6,2)),""))</f>
        <v>0</v>
      </c>
      <c r="L9580" s="39">
        <f>IF(Txn!$K4796="","","طرف مقابل — "&amp;Txn!$K4796)</f>
        <v>0</v>
      </c>
      <c r="N9580" s="42">
        <f>IF($D9580="",0,COUNTIF(BankAccts,$D9580))</f>
        <v>0</v>
      </c>
    </row>
    <row r="9581" spans="1:14">
      <c r="A9581" s="38">
        <f>IF(Txn!$B4797="","",Txn!$B4797)</f>
        <v>0</v>
      </c>
      <c r="B9581" s="38">
        <f>IF(Txn!$B4797="","",Txn!$C4797)</f>
        <v>0</v>
      </c>
      <c r="C9581" s="39">
        <f>IF(Txn!$B4797="","","تراکنش بانکی")</f>
        <v>0</v>
      </c>
      <c r="D9581" s="38">
        <f>IF(Txn!$B4797="","",IF(Txn!$X4797="","",Txn!$X4797))</f>
        <v>0</v>
      </c>
      <c r="E9581" s="39">
        <f>IF($D9581="","",IFERROR(VLOOKUP($D9581,AcctTbl,2,0),""))</f>
        <v>0</v>
      </c>
      <c r="F9581" s="39">
        <f>IF($D9581="","",IFERROR(VLOOKUP($D9581,AcctTbl,3,0),""))</f>
        <v>0</v>
      </c>
      <c r="G9581" s="39">
        <f>IF(Txn!$B4797="","",Txn!$D4797)</f>
        <v>0</v>
      </c>
      <c r="H9581" s="38">
        <f>IF(Txn!$B4797="","",Txn!$E4797)</f>
        <v>0</v>
      </c>
      <c r="I9581" s="40">
        <f>IF(Txn!$B4797="",0,Txn!$O4797)</f>
        <v>0</v>
      </c>
      <c r="J9581" s="40">
        <f>IF(Txn!$B4797="",0,Txn!$P4797)</f>
        <v>0</v>
      </c>
      <c r="K9581" s="41">
        <f>IF($A9581="","",IFERROR(VALUE(MID($A9581,6,2)),""))</f>
        <v>0</v>
      </c>
      <c r="L9581" s="39">
        <f>IF(Txn!$K4797="","",Txn!$K4797)</f>
        <v>0</v>
      </c>
      <c r="N9581" s="42">
        <f>IF($D9581="",0,COUNTIF(BankAccts,$D9581))</f>
        <v>0</v>
      </c>
    </row>
    <row r="9582" spans="1:14">
      <c r="A9582" s="38">
        <f>IF(Txn!$B4797="","",Txn!$B4797)</f>
        <v>0</v>
      </c>
      <c r="B9582" s="38">
        <f>IF(Txn!$B4797="","",Txn!$C4797)</f>
        <v>0</v>
      </c>
      <c r="C9582" s="39">
        <f>IF(Txn!$B4797="","","تراکنش بانکی")</f>
        <v>0</v>
      </c>
      <c r="D9582" s="38">
        <f>IF(Txn!$B4797="","",IF(IF(Txn!$U4797="TRF",Txn!$Y4797,Txn!$Z4797)="","",IF(Txn!$U4797="TRF",Txn!$Y4797,Txn!$Z4797)))</f>
        <v>0</v>
      </c>
      <c r="E9582" s="39">
        <f>IF($D9582="","",IFERROR(VLOOKUP($D9582,AcctTbl,2,0),""))</f>
        <v>0</v>
      </c>
      <c r="F9582" s="39">
        <f>IF($D9582="","",IFERROR(VLOOKUP($D9582,AcctTbl,3,0),""))</f>
        <v>0</v>
      </c>
      <c r="G9582" s="39">
        <f>IF(Txn!$B4797="","",Txn!$D4797)</f>
        <v>0</v>
      </c>
      <c r="H9582" s="38">
        <f>IF(Txn!$B4797="","",Txn!$E4797)</f>
        <v>0</v>
      </c>
      <c r="I9582" s="40">
        <f>IF(Txn!$B4797="",0,Txn!$Q4797)</f>
        <v>0</v>
      </c>
      <c r="J9582" s="40">
        <f>IF(Txn!$B4797="",0,Txn!$R4797)</f>
        <v>0</v>
      </c>
      <c r="K9582" s="41">
        <f>IF($A9582="","",IFERROR(VALUE(MID($A9582,6,2)),""))</f>
        <v>0</v>
      </c>
      <c r="L9582" s="39">
        <f>IF(Txn!$K4797="","","طرف مقابل — "&amp;Txn!$K4797)</f>
        <v>0</v>
      </c>
      <c r="N9582" s="42">
        <f>IF($D9582="",0,COUNTIF(BankAccts,$D9582))</f>
        <v>0</v>
      </c>
    </row>
    <row r="9583" spans="1:14">
      <c r="A9583" s="38">
        <f>IF(Txn!$B4798="","",Txn!$B4798)</f>
        <v>0</v>
      </c>
      <c r="B9583" s="38">
        <f>IF(Txn!$B4798="","",Txn!$C4798)</f>
        <v>0</v>
      </c>
      <c r="C9583" s="39">
        <f>IF(Txn!$B4798="","","تراکنش بانکی")</f>
        <v>0</v>
      </c>
      <c r="D9583" s="38">
        <f>IF(Txn!$B4798="","",IF(Txn!$X4798="","",Txn!$X4798))</f>
        <v>0</v>
      </c>
      <c r="E9583" s="39">
        <f>IF($D9583="","",IFERROR(VLOOKUP($D9583,AcctTbl,2,0),""))</f>
        <v>0</v>
      </c>
      <c r="F9583" s="39">
        <f>IF($D9583="","",IFERROR(VLOOKUP($D9583,AcctTbl,3,0),""))</f>
        <v>0</v>
      </c>
      <c r="G9583" s="39">
        <f>IF(Txn!$B4798="","",Txn!$D4798)</f>
        <v>0</v>
      </c>
      <c r="H9583" s="38">
        <f>IF(Txn!$B4798="","",Txn!$E4798)</f>
        <v>0</v>
      </c>
      <c r="I9583" s="40">
        <f>IF(Txn!$B4798="",0,Txn!$O4798)</f>
        <v>0</v>
      </c>
      <c r="J9583" s="40">
        <f>IF(Txn!$B4798="",0,Txn!$P4798)</f>
        <v>0</v>
      </c>
      <c r="K9583" s="41">
        <f>IF($A9583="","",IFERROR(VALUE(MID($A9583,6,2)),""))</f>
        <v>0</v>
      </c>
      <c r="L9583" s="39">
        <f>IF(Txn!$K4798="","",Txn!$K4798)</f>
        <v>0</v>
      </c>
      <c r="N9583" s="42">
        <f>IF($D9583="",0,COUNTIF(BankAccts,$D9583))</f>
        <v>0</v>
      </c>
    </row>
    <row r="9584" spans="1:14">
      <c r="A9584" s="38">
        <f>IF(Txn!$B4798="","",Txn!$B4798)</f>
        <v>0</v>
      </c>
      <c r="B9584" s="38">
        <f>IF(Txn!$B4798="","",Txn!$C4798)</f>
        <v>0</v>
      </c>
      <c r="C9584" s="39">
        <f>IF(Txn!$B4798="","","تراکنش بانکی")</f>
        <v>0</v>
      </c>
      <c r="D9584" s="38">
        <f>IF(Txn!$B4798="","",IF(IF(Txn!$U4798="TRF",Txn!$Y4798,Txn!$Z4798)="","",IF(Txn!$U4798="TRF",Txn!$Y4798,Txn!$Z4798)))</f>
        <v>0</v>
      </c>
      <c r="E9584" s="39">
        <f>IF($D9584="","",IFERROR(VLOOKUP($D9584,AcctTbl,2,0),""))</f>
        <v>0</v>
      </c>
      <c r="F9584" s="39">
        <f>IF($D9584="","",IFERROR(VLOOKUP($D9584,AcctTbl,3,0),""))</f>
        <v>0</v>
      </c>
      <c r="G9584" s="39">
        <f>IF(Txn!$B4798="","",Txn!$D4798)</f>
        <v>0</v>
      </c>
      <c r="H9584" s="38">
        <f>IF(Txn!$B4798="","",Txn!$E4798)</f>
        <v>0</v>
      </c>
      <c r="I9584" s="40">
        <f>IF(Txn!$B4798="",0,Txn!$Q4798)</f>
        <v>0</v>
      </c>
      <c r="J9584" s="40">
        <f>IF(Txn!$B4798="",0,Txn!$R4798)</f>
        <v>0</v>
      </c>
      <c r="K9584" s="41">
        <f>IF($A9584="","",IFERROR(VALUE(MID($A9584,6,2)),""))</f>
        <v>0</v>
      </c>
      <c r="L9584" s="39">
        <f>IF(Txn!$K4798="","","طرف مقابل — "&amp;Txn!$K4798)</f>
        <v>0</v>
      </c>
      <c r="N9584" s="42">
        <f>IF($D9584="",0,COUNTIF(BankAccts,$D9584))</f>
        <v>0</v>
      </c>
    </row>
    <row r="9585" spans="1:14">
      <c r="A9585" s="38">
        <f>IF(Txn!$B4799="","",Txn!$B4799)</f>
        <v>0</v>
      </c>
      <c r="B9585" s="38">
        <f>IF(Txn!$B4799="","",Txn!$C4799)</f>
        <v>0</v>
      </c>
      <c r="C9585" s="39">
        <f>IF(Txn!$B4799="","","تراکنش بانکی")</f>
        <v>0</v>
      </c>
      <c r="D9585" s="38">
        <f>IF(Txn!$B4799="","",IF(Txn!$X4799="","",Txn!$X4799))</f>
        <v>0</v>
      </c>
      <c r="E9585" s="39">
        <f>IF($D9585="","",IFERROR(VLOOKUP($D9585,AcctTbl,2,0),""))</f>
        <v>0</v>
      </c>
      <c r="F9585" s="39">
        <f>IF($D9585="","",IFERROR(VLOOKUP($D9585,AcctTbl,3,0),""))</f>
        <v>0</v>
      </c>
      <c r="G9585" s="39">
        <f>IF(Txn!$B4799="","",Txn!$D4799)</f>
        <v>0</v>
      </c>
      <c r="H9585" s="38">
        <f>IF(Txn!$B4799="","",Txn!$E4799)</f>
        <v>0</v>
      </c>
      <c r="I9585" s="40">
        <f>IF(Txn!$B4799="",0,Txn!$O4799)</f>
        <v>0</v>
      </c>
      <c r="J9585" s="40">
        <f>IF(Txn!$B4799="",0,Txn!$P4799)</f>
        <v>0</v>
      </c>
      <c r="K9585" s="41">
        <f>IF($A9585="","",IFERROR(VALUE(MID($A9585,6,2)),""))</f>
        <v>0</v>
      </c>
      <c r="L9585" s="39">
        <f>IF(Txn!$K4799="","",Txn!$K4799)</f>
        <v>0</v>
      </c>
      <c r="N9585" s="42">
        <f>IF($D9585="",0,COUNTIF(BankAccts,$D9585))</f>
        <v>0</v>
      </c>
    </row>
    <row r="9586" spans="1:14">
      <c r="A9586" s="38">
        <f>IF(Txn!$B4799="","",Txn!$B4799)</f>
        <v>0</v>
      </c>
      <c r="B9586" s="38">
        <f>IF(Txn!$B4799="","",Txn!$C4799)</f>
        <v>0</v>
      </c>
      <c r="C9586" s="39">
        <f>IF(Txn!$B4799="","","تراکنش بانکی")</f>
        <v>0</v>
      </c>
      <c r="D9586" s="38">
        <f>IF(Txn!$B4799="","",IF(IF(Txn!$U4799="TRF",Txn!$Y4799,Txn!$Z4799)="","",IF(Txn!$U4799="TRF",Txn!$Y4799,Txn!$Z4799)))</f>
        <v>0</v>
      </c>
      <c r="E9586" s="39">
        <f>IF($D9586="","",IFERROR(VLOOKUP($D9586,AcctTbl,2,0),""))</f>
        <v>0</v>
      </c>
      <c r="F9586" s="39">
        <f>IF($D9586="","",IFERROR(VLOOKUP($D9586,AcctTbl,3,0),""))</f>
        <v>0</v>
      </c>
      <c r="G9586" s="39">
        <f>IF(Txn!$B4799="","",Txn!$D4799)</f>
        <v>0</v>
      </c>
      <c r="H9586" s="38">
        <f>IF(Txn!$B4799="","",Txn!$E4799)</f>
        <v>0</v>
      </c>
      <c r="I9586" s="40">
        <f>IF(Txn!$B4799="",0,Txn!$Q4799)</f>
        <v>0</v>
      </c>
      <c r="J9586" s="40">
        <f>IF(Txn!$B4799="",0,Txn!$R4799)</f>
        <v>0</v>
      </c>
      <c r="K9586" s="41">
        <f>IF($A9586="","",IFERROR(VALUE(MID($A9586,6,2)),""))</f>
        <v>0</v>
      </c>
      <c r="L9586" s="39">
        <f>IF(Txn!$K4799="","","طرف مقابل — "&amp;Txn!$K4799)</f>
        <v>0</v>
      </c>
      <c r="N9586" s="42">
        <f>IF($D9586="",0,COUNTIF(BankAccts,$D9586))</f>
        <v>0</v>
      </c>
    </row>
    <row r="9587" spans="1:14">
      <c r="A9587" s="38">
        <f>IF(Txn!$B4800="","",Txn!$B4800)</f>
        <v>0</v>
      </c>
      <c r="B9587" s="38">
        <f>IF(Txn!$B4800="","",Txn!$C4800)</f>
        <v>0</v>
      </c>
      <c r="C9587" s="39">
        <f>IF(Txn!$B4800="","","تراکنش بانکی")</f>
        <v>0</v>
      </c>
      <c r="D9587" s="38">
        <f>IF(Txn!$B4800="","",IF(Txn!$X4800="","",Txn!$X4800))</f>
        <v>0</v>
      </c>
      <c r="E9587" s="39">
        <f>IF($D9587="","",IFERROR(VLOOKUP($D9587,AcctTbl,2,0),""))</f>
        <v>0</v>
      </c>
      <c r="F9587" s="39">
        <f>IF($D9587="","",IFERROR(VLOOKUP($D9587,AcctTbl,3,0),""))</f>
        <v>0</v>
      </c>
      <c r="G9587" s="39">
        <f>IF(Txn!$B4800="","",Txn!$D4800)</f>
        <v>0</v>
      </c>
      <c r="H9587" s="38">
        <f>IF(Txn!$B4800="","",Txn!$E4800)</f>
        <v>0</v>
      </c>
      <c r="I9587" s="40">
        <f>IF(Txn!$B4800="",0,Txn!$O4800)</f>
        <v>0</v>
      </c>
      <c r="J9587" s="40">
        <f>IF(Txn!$B4800="",0,Txn!$P4800)</f>
        <v>0</v>
      </c>
      <c r="K9587" s="41">
        <f>IF($A9587="","",IFERROR(VALUE(MID($A9587,6,2)),""))</f>
        <v>0</v>
      </c>
      <c r="L9587" s="39">
        <f>IF(Txn!$K4800="","",Txn!$K4800)</f>
        <v>0</v>
      </c>
      <c r="N9587" s="42">
        <f>IF($D9587="",0,COUNTIF(BankAccts,$D9587))</f>
        <v>0</v>
      </c>
    </row>
    <row r="9588" spans="1:14">
      <c r="A9588" s="38">
        <f>IF(Txn!$B4800="","",Txn!$B4800)</f>
        <v>0</v>
      </c>
      <c r="B9588" s="38">
        <f>IF(Txn!$B4800="","",Txn!$C4800)</f>
        <v>0</v>
      </c>
      <c r="C9588" s="39">
        <f>IF(Txn!$B4800="","","تراکنش بانکی")</f>
        <v>0</v>
      </c>
      <c r="D9588" s="38">
        <f>IF(Txn!$B4800="","",IF(IF(Txn!$U4800="TRF",Txn!$Y4800,Txn!$Z4800)="","",IF(Txn!$U4800="TRF",Txn!$Y4800,Txn!$Z4800)))</f>
        <v>0</v>
      </c>
      <c r="E9588" s="39">
        <f>IF($D9588="","",IFERROR(VLOOKUP($D9588,AcctTbl,2,0),""))</f>
        <v>0</v>
      </c>
      <c r="F9588" s="39">
        <f>IF($D9588="","",IFERROR(VLOOKUP($D9588,AcctTbl,3,0),""))</f>
        <v>0</v>
      </c>
      <c r="G9588" s="39">
        <f>IF(Txn!$B4800="","",Txn!$D4800)</f>
        <v>0</v>
      </c>
      <c r="H9588" s="38">
        <f>IF(Txn!$B4800="","",Txn!$E4800)</f>
        <v>0</v>
      </c>
      <c r="I9588" s="40">
        <f>IF(Txn!$B4800="",0,Txn!$Q4800)</f>
        <v>0</v>
      </c>
      <c r="J9588" s="40">
        <f>IF(Txn!$B4800="",0,Txn!$R4800)</f>
        <v>0</v>
      </c>
      <c r="K9588" s="41">
        <f>IF($A9588="","",IFERROR(VALUE(MID($A9588,6,2)),""))</f>
        <v>0</v>
      </c>
      <c r="L9588" s="39">
        <f>IF(Txn!$K4800="","","طرف مقابل — "&amp;Txn!$K4800)</f>
        <v>0</v>
      </c>
      <c r="N9588" s="42">
        <f>IF($D9588="",0,COUNTIF(BankAccts,$D9588))</f>
        <v>0</v>
      </c>
    </row>
    <row r="9589" spans="1:14">
      <c r="A9589" s="38">
        <f>IF(Txn!$B4801="","",Txn!$B4801)</f>
        <v>0</v>
      </c>
      <c r="B9589" s="38">
        <f>IF(Txn!$B4801="","",Txn!$C4801)</f>
        <v>0</v>
      </c>
      <c r="C9589" s="39">
        <f>IF(Txn!$B4801="","","تراکنش بانکی")</f>
        <v>0</v>
      </c>
      <c r="D9589" s="38">
        <f>IF(Txn!$B4801="","",IF(Txn!$X4801="","",Txn!$X4801))</f>
        <v>0</v>
      </c>
      <c r="E9589" s="39">
        <f>IF($D9589="","",IFERROR(VLOOKUP($D9589,AcctTbl,2,0),""))</f>
        <v>0</v>
      </c>
      <c r="F9589" s="39">
        <f>IF($D9589="","",IFERROR(VLOOKUP($D9589,AcctTbl,3,0),""))</f>
        <v>0</v>
      </c>
      <c r="G9589" s="39">
        <f>IF(Txn!$B4801="","",Txn!$D4801)</f>
        <v>0</v>
      </c>
      <c r="H9589" s="38">
        <f>IF(Txn!$B4801="","",Txn!$E4801)</f>
        <v>0</v>
      </c>
      <c r="I9589" s="40">
        <f>IF(Txn!$B4801="",0,Txn!$O4801)</f>
        <v>0</v>
      </c>
      <c r="J9589" s="40">
        <f>IF(Txn!$B4801="",0,Txn!$P4801)</f>
        <v>0</v>
      </c>
      <c r="K9589" s="41">
        <f>IF($A9589="","",IFERROR(VALUE(MID($A9589,6,2)),""))</f>
        <v>0</v>
      </c>
      <c r="L9589" s="39">
        <f>IF(Txn!$K4801="","",Txn!$K4801)</f>
        <v>0</v>
      </c>
      <c r="N9589" s="42">
        <f>IF($D9589="",0,COUNTIF(BankAccts,$D9589))</f>
        <v>0</v>
      </c>
    </row>
    <row r="9590" spans="1:14">
      <c r="A9590" s="38">
        <f>IF(Txn!$B4801="","",Txn!$B4801)</f>
        <v>0</v>
      </c>
      <c r="B9590" s="38">
        <f>IF(Txn!$B4801="","",Txn!$C4801)</f>
        <v>0</v>
      </c>
      <c r="C9590" s="39">
        <f>IF(Txn!$B4801="","","تراکنش بانکی")</f>
        <v>0</v>
      </c>
      <c r="D9590" s="38">
        <f>IF(Txn!$B4801="","",IF(IF(Txn!$U4801="TRF",Txn!$Y4801,Txn!$Z4801)="","",IF(Txn!$U4801="TRF",Txn!$Y4801,Txn!$Z4801)))</f>
        <v>0</v>
      </c>
      <c r="E9590" s="39">
        <f>IF($D9590="","",IFERROR(VLOOKUP($D9590,AcctTbl,2,0),""))</f>
        <v>0</v>
      </c>
      <c r="F9590" s="39">
        <f>IF($D9590="","",IFERROR(VLOOKUP($D9590,AcctTbl,3,0),""))</f>
        <v>0</v>
      </c>
      <c r="G9590" s="39">
        <f>IF(Txn!$B4801="","",Txn!$D4801)</f>
        <v>0</v>
      </c>
      <c r="H9590" s="38">
        <f>IF(Txn!$B4801="","",Txn!$E4801)</f>
        <v>0</v>
      </c>
      <c r="I9590" s="40">
        <f>IF(Txn!$B4801="",0,Txn!$Q4801)</f>
        <v>0</v>
      </c>
      <c r="J9590" s="40">
        <f>IF(Txn!$B4801="",0,Txn!$R4801)</f>
        <v>0</v>
      </c>
      <c r="K9590" s="41">
        <f>IF($A9590="","",IFERROR(VALUE(MID($A9590,6,2)),""))</f>
        <v>0</v>
      </c>
      <c r="L9590" s="39">
        <f>IF(Txn!$K4801="","","طرف مقابل — "&amp;Txn!$K4801)</f>
        <v>0</v>
      </c>
      <c r="N9590" s="42">
        <f>IF($D9590="",0,COUNTIF(BankAccts,$D9590))</f>
        <v>0</v>
      </c>
    </row>
    <row r="9591" spans="1:14">
      <c r="A9591" s="38">
        <f>IF(Txn!$B4802="","",Txn!$B4802)</f>
        <v>0</v>
      </c>
      <c r="B9591" s="38">
        <f>IF(Txn!$B4802="","",Txn!$C4802)</f>
        <v>0</v>
      </c>
      <c r="C9591" s="39">
        <f>IF(Txn!$B4802="","","تراکنش بانکی")</f>
        <v>0</v>
      </c>
      <c r="D9591" s="38">
        <f>IF(Txn!$B4802="","",IF(Txn!$X4802="","",Txn!$X4802))</f>
        <v>0</v>
      </c>
      <c r="E9591" s="39">
        <f>IF($D9591="","",IFERROR(VLOOKUP($D9591,AcctTbl,2,0),""))</f>
        <v>0</v>
      </c>
      <c r="F9591" s="39">
        <f>IF($D9591="","",IFERROR(VLOOKUP($D9591,AcctTbl,3,0),""))</f>
        <v>0</v>
      </c>
      <c r="G9591" s="39">
        <f>IF(Txn!$B4802="","",Txn!$D4802)</f>
        <v>0</v>
      </c>
      <c r="H9591" s="38">
        <f>IF(Txn!$B4802="","",Txn!$E4802)</f>
        <v>0</v>
      </c>
      <c r="I9591" s="40">
        <f>IF(Txn!$B4802="",0,Txn!$O4802)</f>
        <v>0</v>
      </c>
      <c r="J9591" s="40">
        <f>IF(Txn!$B4802="",0,Txn!$P4802)</f>
        <v>0</v>
      </c>
      <c r="K9591" s="41">
        <f>IF($A9591="","",IFERROR(VALUE(MID($A9591,6,2)),""))</f>
        <v>0</v>
      </c>
      <c r="L9591" s="39">
        <f>IF(Txn!$K4802="","",Txn!$K4802)</f>
        <v>0</v>
      </c>
      <c r="N9591" s="42">
        <f>IF($D9591="",0,COUNTIF(BankAccts,$D9591))</f>
        <v>0</v>
      </c>
    </row>
    <row r="9592" spans="1:14">
      <c r="A9592" s="38">
        <f>IF(Txn!$B4802="","",Txn!$B4802)</f>
        <v>0</v>
      </c>
      <c r="B9592" s="38">
        <f>IF(Txn!$B4802="","",Txn!$C4802)</f>
        <v>0</v>
      </c>
      <c r="C9592" s="39">
        <f>IF(Txn!$B4802="","","تراکنش بانکی")</f>
        <v>0</v>
      </c>
      <c r="D9592" s="38">
        <f>IF(Txn!$B4802="","",IF(IF(Txn!$U4802="TRF",Txn!$Y4802,Txn!$Z4802)="","",IF(Txn!$U4802="TRF",Txn!$Y4802,Txn!$Z4802)))</f>
        <v>0</v>
      </c>
      <c r="E9592" s="39">
        <f>IF($D9592="","",IFERROR(VLOOKUP($D9592,AcctTbl,2,0),""))</f>
        <v>0</v>
      </c>
      <c r="F9592" s="39">
        <f>IF($D9592="","",IFERROR(VLOOKUP($D9592,AcctTbl,3,0),""))</f>
        <v>0</v>
      </c>
      <c r="G9592" s="39">
        <f>IF(Txn!$B4802="","",Txn!$D4802)</f>
        <v>0</v>
      </c>
      <c r="H9592" s="38">
        <f>IF(Txn!$B4802="","",Txn!$E4802)</f>
        <v>0</v>
      </c>
      <c r="I9592" s="40">
        <f>IF(Txn!$B4802="",0,Txn!$Q4802)</f>
        <v>0</v>
      </c>
      <c r="J9592" s="40">
        <f>IF(Txn!$B4802="",0,Txn!$R4802)</f>
        <v>0</v>
      </c>
      <c r="K9592" s="41">
        <f>IF($A9592="","",IFERROR(VALUE(MID($A9592,6,2)),""))</f>
        <v>0</v>
      </c>
      <c r="L9592" s="39">
        <f>IF(Txn!$K4802="","","طرف مقابل — "&amp;Txn!$K4802)</f>
        <v>0</v>
      </c>
      <c r="N9592" s="42">
        <f>IF($D9592="",0,COUNTIF(BankAccts,$D9592))</f>
        <v>0</v>
      </c>
    </row>
    <row r="9593" spans="1:14">
      <c r="A9593" s="38">
        <f>IF(Txn!$B4803="","",Txn!$B4803)</f>
        <v>0</v>
      </c>
      <c r="B9593" s="38">
        <f>IF(Txn!$B4803="","",Txn!$C4803)</f>
        <v>0</v>
      </c>
      <c r="C9593" s="39">
        <f>IF(Txn!$B4803="","","تراکنش بانکی")</f>
        <v>0</v>
      </c>
      <c r="D9593" s="38">
        <f>IF(Txn!$B4803="","",IF(Txn!$X4803="","",Txn!$X4803))</f>
        <v>0</v>
      </c>
      <c r="E9593" s="39">
        <f>IF($D9593="","",IFERROR(VLOOKUP($D9593,AcctTbl,2,0),""))</f>
        <v>0</v>
      </c>
      <c r="F9593" s="39">
        <f>IF($D9593="","",IFERROR(VLOOKUP($D9593,AcctTbl,3,0),""))</f>
        <v>0</v>
      </c>
      <c r="G9593" s="39">
        <f>IF(Txn!$B4803="","",Txn!$D4803)</f>
        <v>0</v>
      </c>
      <c r="H9593" s="38">
        <f>IF(Txn!$B4803="","",Txn!$E4803)</f>
        <v>0</v>
      </c>
      <c r="I9593" s="40">
        <f>IF(Txn!$B4803="",0,Txn!$O4803)</f>
        <v>0</v>
      </c>
      <c r="J9593" s="40">
        <f>IF(Txn!$B4803="",0,Txn!$P4803)</f>
        <v>0</v>
      </c>
      <c r="K9593" s="41">
        <f>IF($A9593="","",IFERROR(VALUE(MID($A9593,6,2)),""))</f>
        <v>0</v>
      </c>
      <c r="L9593" s="39">
        <f>IF(Txn!$K4803="","",Txn!$K4803)</f>
        <v>0</v>
      </c>
      <c r="N9593" s="42">
        <f>IF($D9593="",0,COUNTIF(BankAccts,$D9593))</f>
        <v>0</v>
      </c>
    </row>
    <row r="9594" spans="1:14">
      <c r="A9594" s="38">
        <f>IF(Txn!$B4803="","",Txn!$B4803)</f>
        <v>0</v>
      </c>
      <c r="B9594" s="38">
        <f>IF(Txn!$B4803="","",Txn!$C4803)</f>
        <v>0</v>
      </c>
      <c r="C9594" s="39">
        <f>IF(Txn!$B4803="","","تراکنش بانکی")</f>
        <v>0</v>
      </c>
      <c r="D9594" s="38">
        <f>IF(Txn!$B4803="","",IF(IF(Txn!$U4803="TRF",Txn!$Y4803,Txn!$Z4803)="","",IF(Txn!$U4803="TRF",Txn!$Y4803,Txn!$Z4803)))</f>
        <v>0</v>
      </c>
      <c r="E9594" s="39">
        <f>IF($D9594="","",IFERROR(VLOOKUP($D9594,AcctTbl,2,0),""))</f>
        <v>0</v>
      </c>
      <c r="F9594" s="39">
        <f>IF($D9594="","",IFERROR(VLOOKUP($D9594,AcctTbl,3,0),""))</f>
        <v>0</v>
      </c>
      <c r="G9594" s="39">
        <f>IF(Txn!$B4803="","",Txn!$D4803)</f>
        <v>0</v>
      </c>
      <c r="H9594" s="38">
        <f>IF(Txn!$B4803="","",Txn!$E4803)</f>
        <v>0</v>
      </c>
      <c r="I9594" s="40">
        <f>IF(Txn!$B4803="",0,Txn!$Q4803)</f>
        <v>0</v>
      </c>
      <c r="J9594" s="40">
        <f>IF(Txn!$B4803="",0,Txn!$R4803)</f>
        <v>0</v>
      </c>
      <c r="K9594" s="41">
        <f>IF($A9594="","",IFERROR(VALUE(MID($A9594,6,2)),""))</f>
        <v>0</v>
      </c>
      <c r="L9594" s="39">
        <f>IF(Txn!$K4803="","","طرف مقابل — "&amp;Txn!$K4803)</f>
        <v>0</v>
      </c>
      <c r="N9594" s="42">
        <f>IF($D9594="",0,COUNTIF(BankAccts,$D9594))</f>
        <v>0</v>
      </c>
    </row>
    <row r="9595" spans="1:14">
      <c r="A9595" s="38">
        <f>IF(Txn!$B4804="","",Txn!$B4804)</f>
        <v>0</v>
      </c>
      <c r="B9595" s="38">
        <f>IF(Txn!$B4804="","",Txn!$C4804)</f>
        <v>0</v>
      </c>
      <c r="C9595" s="39">
        <f>IF(Txn!$B4804="","","تراکنش بانکی")</f>
        <v>0</v>
      </c>
      <c r="D9595" s="38">
        <f>IF(Txn!$B4804="","",IF(Txn!$X4804="","",Txn!$X4804))</f>
        <v>0</v>
      </c>
      <c r="E9595" s="39">
        <f>IF($D9595="","",IFERROR(VLOOKUP($D9595,AcctTbl,2,0),""))</f>
        <v>0</v>
      </c>
      <c r="F9595" s="39">
        <f>IF($D9595="","",IFERROR(VLOOKUP($D9595,AcctTbl,3,0),""))</f>
        <v>0</v>
      </c>
      <c r="G9595" s="39">
        <f>IF(Txn!$B4804="","",Txn!$D4804)</f>
        <v>0</v>
      </c>
      <c r="H9595" s="38">
        <f>IF(Txn!$B4804="","",Txn!$E4804)</f>
        <v>0</v>
      </c>
      <c r="I9595" s="40">
        <f>IF(Txn!$B4804="",0,Txn!$O4804)</f>
        <v>0</v>
      </c>
      <c r="J9595" s="40">
        <f>IF(Txn!$B4804="",0,Txn!$P4804)</f>
        <v>0</v>
      </c>
      <c r="K9595" s="41">
        <f>IF($A9595="","",IFERROR(VALUE(MID($A9595,6,2)),""))</f>
        <v>0</v>
      </c>
      <c r="L9595" s="39">
        <f>IF(Txn!$K4804="","",Txn!$K4804)</f>
        <v>0</v>
      </c>
      <c r="N9595" s="42">
        <f>IF($D9595="",0,COUNTIF(BankAccts,$D9595))</f>
        <v>0</v>
      </c>
    </row>
    <row r="9596" spans="1:14">
      <c r="A9596" s="38">
        <f>IF(Txn!$B4804="","",Txn!$B4804)</f>
        <v>0</v>
      </c>
      <c r="B9596" s="38">
        <f>IF(Txn!$B4804="","",Txn!$C4804)</f>
        <v>0</v>
      </c>
      <c r="C9596" s="39">
        <f>IF(Txn!$B4804="","","تراکنش بانکی")</f>
        <v>0</v>
      </c>
      <c r="D9596" s="38">
        <f>IF(Txn!$B4804="","",IF(IF(Txn!$U4804="TRF",Txn!$Y4804,Txn!$Z4804)="","",IF(Txn!$U4804="TRF",Txn!$Y4804,Txn!$Z4804)))</f>
        <v>0</v>
      </c>
      <c r="E9596" s="39">
        <f>IF($D9596="","",IFERROR(VLOOKUP($D9596,AcctTbl,2,0),""))</f>
        <v>0</v>
      </c>
      <c r="F9596" s="39">
        <f>IF($D9596="","",IFERROR(VLOOKUP($D9596,AcctTbl,3,0),""))</f>
        <v>0</v>
      </c>
      <c r="G9596" s="39">
        <f>IF(Txn!$B4804="","",Txn!$D4804)</f>
        <v>0</v>
      </c>
      <c r="H9596" s="38">
        <f>IF(Txn!$B4804="","",Txn!$E4804)</f>
        <v>0</v>
      </c>
      <c r="I9596" s="40">
        <f>IF(Txn!$B4804="",0,Txn!$Q4804)</f>
        <v>0</v>
      </c>
      <c r="J9596" s="40">
        <f>IF(Txn!$B4804="",0,Txn!$R4804)</f>
        <v>0</v>
      </c>
      <c r="K9596" s="41">
        <f>IF($A9596="","",IFERROR(VALUE(MID($A9596,6,2)),""))</f>
        <v>0</v>
      </c>
      <c r="L9596" s="39">
        <f>IF(Txn!$K4804="","","طرف مقابل — "&amp;Txn!$K4804)</f>
        <v>0</v>
      </c>
      <c r="N9596" s="42">
        <f>IF($D9596="",0,COUNTIF(BankAccts,$D9596))</f>
        <v>0</v>
      </c>
    </row>
    <row r="9597" spans="1:14">
      <c r="A9597" s="38">
        <f>IF(Txn!$B4805="","",Txn!$B4805)</f>
        <v>0</v>
      </c>
      <c r="B9597" s="38">
        <f>IF(Txn!$B4805="","",Txn!$C4805)</f>
        <v>0</v>
      </c>
      <c r="C9597" s="39">
        <f>IF(Txn!$B4805="","","تراکنش بانکی")</f>
        <v>0</v>
      </c>
      <c r="D9597" s="38">
        <f>IF(Txn!$B4805="","",IF(Txn!$X4805="","",Txn!$X4805))</f>
        <v>0</v>
      </c>
      <c r="E9597" s="39">
        <f>IF($D9597="","",IFERROR(VLOOKUP($D9597,AcctTbl,2,0),""))</f>
        <v>0</v>
      </c>
      <c r="F9597" s="39">
        <f>IF($D9597="","",IFERROR(VLOOKUP($D9597,AcctTbl,3,0),""))</f>
        <v>0</v>
      </c>
      <c r="G9597" s="39">
        <f>IF(Txn!$B4805="","",Txn!$D4805)</f>
        <v>0</v>
      </c>
      <c r="H9597" s="38">
        <f>IF(Txn!$B4805="","",Txn!$E4805)</f>
        <v>0</v>
      </c>
      <c r="I9597" s="40">
        <f>IF(Txn!$B4805="",0,Txn!$O4805)</f>
        <v>0</v>
      </c>
      <c r="J9597" s="40">
        <f>IF(Txn!$B4805="",0,Txn!$P4805)</f>
        <v>0</v>
      </c>
      <c r="K9597" s="41">
        <f>IF($A9597="","",IFERROR(VALUE(MID($A9597,6,2)),""))</f>
        <v>0</v>
      </c>
      <c r="L9597" s="39">
        <f>IF(Txn!$K4805="","",Txn!$K4805)</f>
        <v>0</v>
      </c>
      <c r="N9597" s="42">
        <f>IF($D9597="",0,COUNTIF(BankAccts,$D9597))</f>
        <v>0</v>
      </c>
    </row>
    <row r="9598" spans="1:14">
      <c r="A9598" s="38">
        <f>IF(Txn!$B4805="","",Txn!$B4805)</f>
        <v>0</v>
      </c>
      <c r="B9598" s="38">
        <f>IF(Txn!$B4805="","",Txn!$C4805)</f>
        <v>0</v>
      </c>
      <c r="C9598" s="39">
        <f>IF(Txn!$B4805="","","تراکنش بانکی")</f>
        <v>0</v>
      </c>
      <c r="D9598" s="38">
        <f>IF(Txn!$B4805="","",IF(IF(Txn!$U4805="TRF",Txn!$Y4805,Txn!$Z4805)="","",IF(Txn!$U4805="TRF",Txn!$Y4805,Txn!$Z4805)))</f>
        <v>0</v>
      </c>
      <c r="E9598" s="39">
        <f>IF($D9598="","",IFERROR(VLOOKUP($D9598,AcctTbl,2,0),""))</f>
        <v>0</v>
      </c>
      <c r="F9598" s="39">
        <f>IF($D9598="","",IFERROR(VLOOKUP($D9598,AcctTbl,3,0),""))</f>
        <v>0</v>
      </c>
      <c r="G9598" s="39">
        <f>IF(Txn!$B4805="","",Txn!$D4805)</f>
        <v>0</v>
      </c>
      <c r="H9598" s="38">
        <f>IF(Txn!$B4805="","",Txn!$E4805)</f>
        <v>0</v>
      </c>
      <c r="I9598" s="40">
        <f>IF(Txn!$B4805="",0,Txn!$Q4805)</f>
        <v>0</v>
      </c>
      <c r="J9598" s="40">
        <f>IF(Txn!$B4805="",0,Txn!$R4805)</f>
        <v>0</v>
      </c>
      <c r="K9598" s="41">
        <f>IF($A9598="","",IFERROR(VALUE(MID($A9598,6,2)),""))</f>
        <v>0</v>
      </c>
      <c r="L9598" s="39">
        <f>IF(Txn!$K4805="","","طرف مقابل — "&amp;Txn!$K4805)</f>
        <v>0</v>
      </c>
      <c r="N9598" s="42">
        <f>IF($D9598="",0,COUNTIF(BankAccts,$D9598))</f>
        <v>0</v>
      </c>
    </row>
    <row r="9599" spans="1:14">
      <c r="A9599" s="38">
        <f>IF(Txn!$B4806="","",Txn!$B4806)</f>
        <v>0</v>
      </c>
      <c r="B9599" s="38">
        <f>IF(Txn!$B4806="","",Txn!$C4806)</f>
        <v>0</v>
      </c>
      <c r="C9599" s="39">
        <f>IF(Txn!$B4806="","","تراکنش بانکی")</f>
        <v>0</v>
      </c>
      <c r="D9599" s="38">
        <f>IF(Txn!$B4806="","",IF(Txn!$X4806="","",Txn!$X4806))</f>
        <v>0</v>
      </c>
      <c r="E9599" s="39">
        <f>IF($D9599="","",IFERROR(VLOOKUP($D9599,AcctTbl,2,0),""))</f>
        <v>0</v>
      </c>
      <c r="F9599" s="39">
        <f>IF($D9599="","",IFERROR(VLOOKUP($D9599,AcctTbl,3,0),""))</f>
        <v>0</v>
      </c>
      <c r="G9599" s="39">
        <f>IF(Txn!$B4806="","",Txn!$D4806)</f>
        <v>0</v>
      </c>
      <c r="H9599" s="38">
        <f>IF(Txn!$B4806="","",Txn!$E4806)</f>
        <v>0</v>
      </c>
      <c r="I9599" s="40">
        <f>IF(Txn!$B4806="",0,Txn!$O4806)</f>
        <v>0</v>
      </c>
      <c r="J9599" s="40">
        <f>IF(Txn!$B4806="",0,Txn!$P4806)</f>
        <v>0</v>
      </c>
      <c r="K9599" s="41">
        <f>IF($A9599="","",IFERROR(VALUE(MID($A9599,6,2)),""))</f>
        <v>0</v>
      </c>
      <c r="L9599" s="39">
        <f>IF(Txn!$K4806="","",Txn!$K4806)</f>
        <v>0</v>
      </c>
      <c r="N9599" s="42">
        <f>IF($D9599="",0,COUNTIF(BankAccts,$D9599))</f>
        <v>0</v>
      </c>
    </row>
    <row r="9600" spans="1:14">
      <c r="A9600" s="38">
        <f>IF(Txn!$B4806="","",Txn!$B4806)</f>
        <v>0</v>
      </c>
      <c r="B9600" s="38">
        <f>IF(Txn!$B4806="","",Txn!$C4806)</f>
        <v>0</v>
      </c>
      <c r="C9600" s="39">
        <f>IF(Txn!$B4806="","","تراکنش بانکی")</f>
        <v>0</v>
      </c>
      <c r="D9600" s="38">
        <f>IF(Txn!$B4806="","",IF(IF(Txn!$U4806="TRF",Txn!$Y4806,Txn!$Z4806)="","",IF(Txn!$U4806="TRF",Txn!$Y4806,Txn!$Z4806)))</f>
        <v>0</v>
      </c>
      <c r="E9600" s="39">
        <f>IF($D9600="","",IFERROR(VLOOKUP($D9600,AcctTbl,2,0),""))</f>
        <v>0</v>
      </c>
      <c r="F9600" s="39">
        <f>IF($D9600="","",IFERROR(VLOOKUP($D9600,AcctTbl,3,0),""))</f>
        <v>0</v>
      </c>
      <c r="G9600" s="39">
        <f>IF(Txn!$B4806="","",Txn!$D4806)</f>
        <v>0</v>
      </c>
      <c r="H9600" s="38">
        <f>IF(Txn!$B4806="","",Txn!$E4806)</f>
        <v>0</v>
      </c>
      <c r="I9600" s="40">
        <f>IF(Txn!$B4806="",0,Txn!$Q4806)</f>
        <v>0</v>
      </c>
      <c r="J9600" s="40">
        <f>IF(Txn!$B4806="",0,Txn!$R4806)</f>
        <v>0</v>
      </c>
      <c r="K9600" s="41">
        <f>IF($A9600="","",IFERROR(VALUE(MID($A9600,6,2)),""))</f>
        <v>0</v>
      </c>
      <c r="L9600" s="39">
        <f>IF(Txn!$K4806="","","طرف مقابل — "&amp;Txn!$K4806)</f>
        <v>0</v>
      </c>
      <c r="N9600" s="42">
        <f>IF($D9600="",0,COUNTIF(BankAccts,$D9600))</f>
        <v>0</v>
      </c>
    </row>
    <row r="9601" spans="1:14">
      <c r="A9601" s="38">
        <f>IF(Txn!$B4807="","",Txn!$B4807)</f>
        <v>0</v>
      </c>
      <c r="B9601" s="38">
        <f>IF(Txn!$B4807="","",Txn!$C4807)</f>
        <v>0</v>
      </c>
      <c r="C9601" s="39">
        <f>IF(Txn!$B4807="","","تراکنش بانکی")</f>
        <v>0</v>
      </c>
      <c r="D9601" s="38">
        <f>IF(Txn!$B4807="","",IF(Txn!$X4807="","",Txn!$X4807))</f>
        <v>0</v>
      </c>
      <c r="E9601" s="39">
        <f>IF($D9601="","",IFERROR(VLOOKUP($D9601,AcctTbl,2,0),""))</f>
        <v>0</v>
      </c>
      <c r="F9601" s="39">
        <f>IF($D9601="","",IFERROR(VLOOKUP($D9601,AcctTbl,3,0),""))</f>
        <v>0</v>
      </c>
      <c r="G9601" s="39">
        <f>IF(Txn!$B4807="","",Txn!$D4807)</f>
        <v>0</v>
      </c>
      <c r="H9601" s="38">
        <f>IF(Txn!$B4807="","",Txn!$E4807)</f>
        <v>0</v>
      </c>
      <c r="I9601" s="40">
        <f>IF(Txn!$B4807="",0,Txn!$O4807)</f>
        <v>0</v>
      </c>
      <c r="J9601" s="40">
        <f>IF(Txn!$B4807="",0,Txn!$P4807)</f>
        <v>0</v>
      </c>
      <c r="K9601" s="41">
        <f>IF($A9601="","",IFERROR(VALUE(MID($A9601,6,2)),""))</f>
        <v>0</v>
      </c>
      <c r="L9601" s="39">
        <f>IF(Txn!$K4807="","",Txn!$K4807)</f>
        <v>0</v>
      </c>
      <c r="N9601" s="42">
        <f>IF($D9601="",0,COUNTIF(BankAccts,$D9601))</f>
        <v>0</v>
      </c>
    </row>
    <row r="9602" spans="1:14">
      <c r="A9602" s="38">
        <f>IF(Txn!$B4807="","",Txn!$B4807)</f>
        <v>0</v>
      </c>
      <c r="B9602" s="38">
        <f>IF(Txn!$B4807="","",Txn!$C4807)</f>
        <v>0</v>
      </c>
      <c r="C9602" s="39">
        <f>IF(Txn!$B4807="","","تراکنش بانکی")</f>
        <v>0</v>
      </c>
      <c r="D9602" s="38">
        <f>IF(Txn!$B4807="","",IF(IF(Txn!$U4807="TRF",Txn!$Y4807,Txn!$Z4807)="","",IF(Txn!$U4807="TRF",Txn!$Y4807,Txn!$Z4807)))</f>
        <v>0</v>
      </c>
      <c r="E9602" s="39">
        <f>IF($D9602="","",IFERROR(VLOOKUP($D9602,AcctTbl,2,0),""))</f>
        <v>0</v>
      </c>
      <c r="F9602" s="39">
        <f>IF($D9602="","",IFERROR(VLOOKUP($D9602,AcctTbl,3,0),""))</f>
        <v>0</v>
      </c>
      <c r="G9602" s="39">
        <f>IF(Txn!$B4807="","",Txn!$D4807)</f>
        <v>0</v>
      </c>
      <c r="H9602" s="38">
        <f>IF(Txn!$B4807="","",Txn!$E4807)</f>
        <v>0</v>
      </c>
      <c r="I9602" s="40">
        <f>IF(Txn!$B4807="",0,Txn!$Q4807)</f>
        <v>0</v>
      </c>
      <c r="J9602" s="40">
        <f>IF(Txn!$B4807="",0,Txn!$R4807)</f>
        <v>0</v>
      </c>
      <c r="K9602" s="41">
        <f>IF($A9602="","",IFERROR(VALUE(MID($A9602,6,2)),""))</f>
        <v>0</v>
      </c>
      <c r="L9602" s="39">
        <f>IF(Txn!$K4807="","","طرف مقابل — "&amp;Txn!$K4807)</f>
        <v>0</v>
      </c>
      <c r="N9602" s="42">
        <f>IF($D9602="",0,COUNTIF(BankAccts,$D9602))</f>
        <v>0</v>
      </c>
    </row>
    <row r="9603" spans="1:14">
      <c r="A9603" s="38">
        <f>IF(Txn!$B4808="","",Txn!$B4808)</f>
        <v>0</v>
      </c>
      <c r="B9603" s="38">
        <f>IF(Txn!$B4808="","",Txn!$C4808)</f>
        <v>0</v>
      </c>
      <c r="C9603" s="39">
        <f>IF(Txn!$B4808="","","تراکنش بانکی")</f>
        <v>0</v>
      </c>
      <c r="D9603" s="38">
        <f>IF(Txn!$B4808="","",IF(Txn!$X4808="","",Txn!$X4808))</f>
        <v>0</v>
      </c>
      <c r="E9603" s="39">
        <f>IF($D9603="","",IFERROR(VLOOKUP($D9603,AcctTbl,2,0),""))</f>
        <v>0</v>
      </c>
      <c r="F9603" s="39">
        <f>IF($D9603="","",IFERROR(VLOOKUP($D9603,AcctTbl,3,0),""))</f>
        <v>0</v>
      </c>
      <c r="G9603" s="39">
        <f>IF(Txn!$B4808="","",Txn!$D4808)</f>
        <v>0</v>
      </c>
      <c r="H9603" s="38">
        <f>IF(Txn!$B4808="","",Txn!$E4808)</f>
        <v>0</v>
      </c>
      <c r="I9603" s="40">
        <f>IF(Txn!$B4808="",0,Txn!$O4808)</f>
        <v>0</v>
      </c>
      <c r="J9603" s="40">
        <f>IF(Txn!$B4808="",0,Txn!$P4808)</f>
        <v>0</v>
      </c>
      <c r="K9603" s="41">
        <f>IF($A9603="","",IFERROR(VALUE(MID($A9603,6,2)),""))</f>
        <v>0</v>
      </c>
      <c r="L9603" s="39">
        <f>IF(Txn!$K4808="","",Txn!$K4808)</f>
        <v>0</v>
      </c>
      <c r="N9603" s="42">
        <f>IF($D9603="",0,COUNTIF(BankAccts,$D9603))</f>
        <v>0</v>
      </c>
    </row>
    <row r="9604" spans="1:14">
      <c r="A9604" s="38">
        <f>IF(Txn!$B4808="","",Txn!$B4808)</f>
        <v>0</v>
      </c>
      <c r="B9604" s="38">
        <f>IF(Txn!$B4808="","",Txn!$C4808)</f>
        <v>0</v>
      </c>
      <c r="C9604" s="39">
        <f>IF(Txn!$B4808="","","تراکنش بانکی")</f>
        <v>0</v>
      </c>
      <c r="D9604" s="38">
        <f>IF(Txn!$B4808="","",IF(IF(Txn!$U4808="TRF",Txn!$Y4808,Txn!$Z4808)="","",IF(Txn!$U4808="TRF",Txn!$Y4808,Txn!$Z4808)))</f>
        <v>0</v>
      </c>
      <c r="E9604" s="39">
        <f>IF($D9604="","",IFERROR(VLOOKUP($D9604,AcctTbl,2,0),""))</f>
        <v>0</v>
      </c>
      <c r="F9604" s="39">
        <f>IF($D9604="","",IFERROR(VLOOKUP($D9604,AcctTbl,3,0),""))</f>
        <v>0</v>
      </c>
      <c r="G9604" s="39">
        <f>IF(Txn!$B4808="","",Txn!$D4808)</f>
        <v>0</v>
      </c>
      <c r="H9604" s="38">
        <f>IF(Txn!$B4808="","",Txn!$E4808)</f>
        <v>0</v>
      </c>
      <c r="I9604" s="40">
        <f>IF(Txn!$B4808="",0,Txn!$Q4808)</f>
        <v>0</v>
      </c>
      <c r="J9604" s="40">
        <f>IF(Txn!$B4808="",0,Txn!$R4808)</f>
        <v>0</v>
      </c>
      <c r="K9604" s="41">
        <f>IF($A9604="","",IFERROR(VALUE(MID($A9604,6,2)),""))</f>
        <v>0</v>
      </c>
      <c r="L9604" s="39">
        <f>IF(Txn!$K4808="","","طرف مقابل — "&amp;Txn!$K4808)</f>
        <v>0</v>
      </c>
      <c r="N9604" s="42">
        <f>IF($D9604="",0,COUNTIF(BankAccts,$D9604))</f>
        <v>0</v>
      </c>
    </row>
    <row r="9605" spans="1:14">
      <c r="A9605" s="38">
        <f>IF(Txn!$B4809="","",Txn!$B4809)</f>
        <v>0</v>
      </c>
      <c r="B9605" s="38">
        <f>IF(Txn!$B4809="","",Txn!$C4809)</f>
        <v>0</v>
      </c>
      <c r="C9605" s="39">
        <f>IF(Txn!$B4809="","","تراکنش بانکی")</f>
        <v>0</v>
      </c>
      <c r="D9605" s="38">
        <f>IF(Txn!$B4809="","",IF(Txn!$X4809="","",Txn!$X4809))</f>
        <v>0</v>
      </c>
      <c r="E9605" s="39">
        <f>IF($D9605="","",IFERROR(VLOOKUP($D9605,AcctTbl,2,0),""))</f>
        <v>0</v>
      </c>
      <c r="F9605" s="39">
        <f>IF($D9605="","",IFERROR(VLOOKUP($D9605,AcctTbl,3,0),""))</f>
        <v>0</v>
      </c>
      <c r="G9605" s="39">
        <f>IF(Txn!$B4809="","",Txn!$D4809)</f>
        <v>0</v>
      </c>
      <c r="H9605" s="38">
        <f>IF(Txn!$B4809="","",Txn!$E4809)</f>
        <v>0</v>
      </c>
      <c r="I9605" s="40">
        <f>IF(Txn!$B4809="",0,Txn!$O4809)</f>
        <v>0</v>
      </c>
      <c r="J9605" s="40">
        <f>IF(Txn!$B4809="",0,Txn!$P4809)</f>
        <v>0</v>
      </c>
      <c r="K9605" s="41">
        <f>IF($A9605="","",IFERROR(VALUE(MID($A9605,6,2)),""))</f>
        <v>0</v>
      </c>
      <c r="L9605" s="39">
        <f>IF(Txn!$K4809="","",Txn!$K4809)</f>
        <v>0</v>
      </c>
      <c r="N9605" s="42">
        <f>IF($D9605="",0,COUNTIF(BankAccts,$D9605))</f>
        <v>0</v>
      </c>
    </row>
    <row r="9606" spans="1:14">
      <c r="A9606" s="38">
        <f>IF(Txn!$B4809="","",Txn!$B4809)</f>
        <v>0</v>
      </c>
      <c r="B9606" s="38">
        <f>IF(Txn!$B4809="","",Txn!$C4809)</f>
        <v>0</v>
      </c>
      <c r="C9606" s="39">
        <f>IF(Txn!$B4809="","","تراکنش بانکی")</f>
        <v>0</v>
      </c>
      <c r="D9606" s="38">
        <f>IF(Txn!$B4809="","",IF(IF(Txn!$U4809="TRF",Txn!$Y4809,Txn!$Z4809)="","",IF(Txn!$U4809="TRF",Txn!$Y4809,Txn!$Z4809)))</f>
        <v>0</v>
      </c>
      <c r="E9606" s="39">
        <f>IF($D9606="","",IFERROR(VLOOKUP($D9606,AcctTbl,2,0),""))</f>
        <v>0</v>
      </c>
      <c r="F9606" s="39">
        <f>IF($D9606="","",IFERROR(VLOOKUP($D9606,AcctTbl,3,0),""))</f>
        <v>0</v>
      </c>
      <c r="G9606" s="39">
        <f>IF(Txn!$B4809="","",Txn!$D4809)</f>
        <v>0</v>
      </c>
      <c r="H9606" s="38">
        <f>IF(Txn!$B4809="","",Txn!$E4809)</f>
        <v>0</v>
      </c>
      <c r="I9606" s="40">
        <f>IF(Txn!$B4809="",0,Txn!$Q4809)</f>
        <v>0</v>
      </c>
      <c r="J9606" s="40">
        <f>IF(Txn!$B4809="",0,Txn!$R4809)</f>
        <v>0</v>
      </c>
      <c r="K9606" s="41">
        <f>IF($A9606="","",IFERROR(VALUE(MID($A9606,6,2)),""))</f>
        <v>0</v>
      </c>
      <c r="L9606" s="39">
        <f>IF(Txn!$K4809="","","طرف مقابل — "&amp;Txn!$K4809)</f>
        <v>0</v>
      </c>
      <c r="N9606" s="42">
        <f>IF($D9606="",0,COUNTIF(BankAccts,$D9606))</f>
        <v>0</v>
      </c>
    </row>
    <row r="9607" spans="1:14">
      <c r="A9607" s="38">
        <f>IF(Txn!$B4810="","",Txn!$B4810)</f>
        <v>0</v>
      </c>
      <c r="B9607" s="38">
        <f>IF(Txn!$B4810="","",Txn!$C4810)</f>
        <v>0</v>
      </c>
      <c r="C9607" s="39">
        <f>IF(Txn!$B4810="","","تراکنش بانکی")</f>
        <v>0</v>
      </c>
      <c r="D9607" s="38">
        <f>IF(Txn!$B4810="","",IF(Txn!$X4810="","",Txn!$X4810))</f>
        <v>0</v>
      </c>
      <c r="E9607" s="39">
        <f>IF($D9607="","",IFERROR(VLOOKUP($D9607,AcctTbl,2,0),""))</f>
        <v>0</v>
      </c>
      <c r="F9607" s="39">
        <f>IF($D9607="","",IFERROR(VLOOKUP($D9607,AcctTbl,3,0),""))</f>
        <v>0</v>
      </c>
      <c r="G9607" s="39">
        <f>IF(Txn!$B4810="","",Txn!$D4810)</f>
        <v>0</v>
      </c>
      <c r="H9607" s="38">
        <f>IF(Txn!$B4810="","",Txn!$E4810)</f>
        <v>0</v>
      </c>
      <c r="I9607" s="40">
        <f>IF(Txn!$B4810="",0,Txn!$O4810)</f>
        <v>0</v>
      </c>
      <c r="J9607" s="40">
        <f>IF(Txn!$B4810="",0,Txn!$P4810)</f>
        <v>0</v>
      </c>
      <c r="K9607" s="41">
        <f>IF($A9607="","",IFERROR(VALUE(MID($A9607,6,2)),""))</f>
        <v>0</v>
      </c>
      <c r="L9607" s="39">
        <f>IF(Txn!$K4810="","",Txn!$K4810)</f>
        <v>0</v>
      </c>
      <c r="N9607" s="42">
        <f>IF($D9607="",0,COUNTIF(BankAccts,$D9607))</f>
        <v>0</v>
      </c>
    </row>
    <row r="9608" spans="1:14">
      <c r="A9608" s="38">
        <f>IF(Txn!$B4810="","",Txn!$B4810)</f>
        <v>0</v>
      </c>
      <c r="B9608" s="38">
        <f>IF(Txn!$B4810="","",Txn!$C4810)</f>
        <v>0</v>
      </c>
      <c r="C9608" s="39">
        <f>IF(Txn!$B4810="","","تراکنش بانکی")</f>
        <v>0</v>
      </c>
      <c r="D9608" s="38">
        <f>IF(Txn!$B4810="","",IF(IF(Txn!$U4810="TRF",Txn!$Y4810,Txn!$Z4810)="","",IF(Txn!$U4810="TRF",Txn!$Y4810,Txn!$Z4810)))</f>
        <v>0</v>
      </c>
      <c r="E9608" s="39">
        <f>IF($D9608="","",IFERROR(VLOOKUP($D9608,AcctTbl,2,0),""))</f>
        <v>0</v>
      </c>
      <c r="F9608" s="39">
        <f>IF($D9608="","",IFERROR(VLOOKUP($D9608,AcctTbl,3,0),""))</f>
        <v>0</v>
      </c>
      <c r="G9608" s="39">
        <f>IF(Txn!$B4810="","",Txn!$D4810)</f>
        <v>0</v>
      </c>
      <c r="H9608" s="38">
        <f>IF(Txn!$B4810="","",Txn!$E4810)</f>
        <v>0</v>
      </c>
      <c r="I9608" s="40">
        <f>IF(Txn!$B4810="",0,Txn!$Q4810)</f>
        <v>0</v>
      </c>
      <c r="J9608" s="40">
        <f>IF(Txn!$B4810="",0,Txn!$R4810)</f>
        <v>0</v>
      </c>
      <c r="K9608" s="41">
        <f>IF($A9608="","",IFERROR(VALUE(MID($A9608,6,2)),""))</f>
        <v>0</v>
      </c>
      <c r="L9608" s="39">
        <f>IF(Txn!$K4810="","","طرف مقابل — "&amp;Txn!$K4810)</f>
        <v>0</v>
      </c>
      <c r="N9608" s="42">
        <f>IF($D9608="",0,COUNTIF(BankAccts,$D9608))</f>
        <v>0</v>
      </c>
    </row>
    <row r="9609" spans="1:14">
      <c r="A9609" s="38">
        <f>IF(Txn!$B4811="","",Txn!$B4811)</f>
        <v>0</v>
      </c>
      <c r="B9609" s="38">
        <f>IF(Txn!$B4811="","",Txn!$C4811)</f>
        <v>0</v>
      </c>
      <c r="C9609" s="39">
        <f>IF(Txn!$B4811="","","تراکنش بانکی")</f>
        <v>0</v>
      </c>
      <c r="D9609" s="38">
        <f>IF(Txn!$B4811="","",IF(Txn!$X4811="","",Txn!$X4811))</f>
        <v>0</v>
      </c>
      <c r="E9609" s="39">
        <f>IF($D9609="","",IFERROR(VLOOKUP($D9609,AcctTbl,2,0),""))</f>
        <v>0</v>
      </c>
      <c r="F9609" s="39">
        <f>IF($D9609="","",IFERROR(VLOOKUP($D9609,AcctTbl,3,0),""))</f>
        <v>0</v>
      </c>
      <c r="G9609" s="39">
        <f>IF(Txn!$B4811="","",Txn!$D4811)</f>
        <v>0</v>
      </c>
      <c r="H9609" s="38">
        <f>IF(Txn!$B4811="","",Txn!$E4811)</f>
        <v>0</v>
      </c>
      <c r="I9609" s="40">
        <f>IF(Txn!$B4811="",0,Txn!$O4811)</f>
        <v>0</v>
      </c>
      <c r="J9609" s="40">
        <f>IF(Txn!$B4811="",0,Txn!$P4811)</f>
        <v>0</v>
      </c>
      <c r="K9609" s="41">
        <f>IF($A9609="","",IFERROR(VALUE(MID($A9609,6,2)),""))</f>
        <v>0</v>
      </c>
      <c r="L9609" s="39">
        <f>IF(Txn!$K4811="","",Txn!$K4811)</f>
        <v>0</v>
      </c>
      <c r="N9609" s="42">
        <f>IF($D9609="",0,COUNTIF(BankAccts,$D9609))</f>
        <v>0</v>
      </c>
    </row>
    <row r="9610" spans="1:14">
      <c r="A9610" s="38">
        <f>IF(Txn!$B4811="","",Txn!$B4811)</f>
        <v>0</v>
      </c>
      <c r="B9610" s="38">
        <f>IF(Txn!$B4811="","",Txn!$C4811)</f>
        <v>0</v>
      </c>
      <c r="C9610" s="39">
        <f>IF(Txn!$B4811="","","تراکنش بانکی")</f>
        <v>0</v>
      </c>
      <c r="D9610" s="38">
        <f>IF(Txn!$B4811="","",IF(IF(Txn!$U4811="TRF",Txn!$Y4811,Txn!$Z4811)="","",IF(Txn!$U4811="TRF",Txn!$Y4811,Txn!$Z4811)))</f>
        <v>0</v>
      </c>
      <c r="E9610" s="39">
        <f>IF($D9610="","",IFERROR(VLOOKUP($D9610,AcctTbl,2,0),""))</f>
        <v>0</v>
      </c>
      <c r="F9610" s="39">
        <f>IF($D9610="","",IFERROR(VLOOKUP($D9610,AcctTbl,3,0),""))</f>
        <v>0</v>
      </c>
      <c r="G9610" s="39">
        <f>IF(Txn!$B4811="","",Txn!$D4811)</f>
        <v>0</v>
      </c>
      <c r="H9610" s="38">
        <f>IF(Txn!$B4811="","",Txn!$E4811)</f>
        <v>0</v>
      </c>
      <c r="I9610" s="40">
        <f>IF(Txn!$B4811="",0,Txn!$Q4811)</f>
        <v>0</v>
      </c>
      <c r="J9610" s="40">
        <f>IF(Txn!$B4811="",0,Txn!$R4811)</f>
        <v>0</v>
      </c>
      <c r="K9610" s="41">
        <f>IF($A9610="","",IFERROR(VALUE(MID($A9610,6,2)),""))</f>
        <v>0</v>
      </c>
      <c r="L9610" s="39">
        <f>IF(Txn!$K4811="","","طرف مقابل — "&amp;Txn!$K4811)</f>
        <v>0</v>
      </c>
      <c r="N9610" s="42">
        <f>IF($D9610="",0,COUNTIF(BankAccts,$D9610))</f>
        <v>0</v>
      </c>
    </row>
    <row r="9611" spans="1:14">
      <c r="A9611" s="38">
        <f>IF(Txn!$B4812="","",Txn!$B4812)</f>
        <v>0</v>
      </c>
      <c r="B9611" s="38">
        <f>IF(Txn!$B4812="","",Txn!$C4812)</f>
        <v>0</v>
      </c>
      <c r="C9611" s="39">
        <f>IF(Txn!$B4812="","","تراکنش بانکی")</f>
        <v>0</v>
      </c>
      <c r="D9611" s="38">
        <f>IF(Txn!$B4812="","",IF(Txn!$X4812="","",Txn!$X4812))</f>
        <v>0</v>
      </c>
      <c r="E9611" s="39">
        <f>IF($D9611="","",IFERROR(VLOOKUP($D9611,AcctTbl,2,0),""))</f>
        <v>0</v>
      </c>
      <c r="F9611" s="39">
        <f>IF($D9611="","",IFERROR(VLOOKUP($D9611,AcctTbl,3,0),""))</f>
        <v>0</v>
      </c>
      <c r="G9611" s="39">
        <f>IF(Txn!$B4812="","",Txn!$D4812)</f>
        <v>0</v>
      </c>
      <c r="H9611" s="38">
        <f>IF(Txn!$B4812="","",Txn!$E4812)</f>
        <v>0</v>
      </c>
      <c r="I9611" s="40">
        <f>IF(Txn!$B4812="",0,Txn!$O4812)</f>
        <v>0</v>
      </c>
      <c r="J9611" s="40">
        <f>IF(Txn!$B4812="",0,Txn!$P4812)</f>
        <v>0</v>
      </c>
      <c r="K9611" s="41">
        <f>IF($A9611="","",IFERROR(VALUE(MID($A9611,6,2)),""))</f>
        <v>0</v>
      </c>
      <c r="L9611" s="39">
        <f>IF(Txn!$K4812="","",Txn!$K4812)</f>
        <v>0</v>
      </c>
      <c r="N9611" s="42">
        <f>IF($D9611="",0,COUNTIF(BankAccts,$D9611))</f>
        <v>0</v>
      </c>
    </row>
    <row r="9612" spans="1:14">
      <c r="A9612" s="38">
        <f>IF(Txn!$B4812="","",Txn!$B4812)</f>
        <v>0</v>
      </c>
      <c r="B9612" s="38">
        <f>IF(Txn!$B4812="","",Txn!$C4812)</f>
        <v>0</v>
      </c>
      <c r="C9612" s="39">
        <f>IF(Txn!$B4812="","","تراکنش بانکی")</f>
        <v>0</v>
      </c>
      <c r="D9612" s="38">
        <f>IF(Txn!$B4812="","",IF(IF(Txn!$U4812="TRF",Txn!$Y4812,Txn!$Z4812)="","",IF(Txn!$U4812="TRF",Txn!$Y4812,Txn!$Z4812)))</f>
        <v>0</v>
      </c>
      <c r="E9612" s="39">
        <f>IF($D9612="","",IFERROR(VLOOKUP($D9612,AcctTbl,2,0),""))</f>
        <v>0</v>
      </c>
      <c r="F9612" s="39">
        <f>IF($D9612="","",IFERROR(VLOOKUP($D9612,AcctTbl,3,0),""))</f>
        <v>0</v>
      </c>
      <c r="G9612" s="39">
        <f>IF(Txn!$B4812="","",Txn!$D4812)</f>
        <v>0</v>
      </c>
      <c r="H9612" s="38">
        <f>IF(Txn!$B4812="","",Txn!$E4812)</f>
        <v>0</v>
      </c>
      <c r="I9612" s="40">
        <f>IF(Txn!$B4812="",0,Txn!$Q4812)</f>
        <v>0</v>
      </c>
      <c r="J9612" s="40">
        <f>IF(Txn!$B4812="",0,Txn!$R4812)</f>
        <v>0</v>
      </c>
      <c r="K9612" s="41">
        <f>IF($A9612="","",IFERROR(VALUE(MID($A9612,6,2)),""))</f>
        <v>0</v>
      </c>
      <c r="L9612" s="39">
        <f>IF(Txn!$K4812="","","طرف مقابل — "&amp;Txn!$K4812)</f>
        <v>0</v>
      </c>
      <c r="N9612" s="42">
        <f>IF($D9612="",0,COUNTIF(BankAccts,$D9612))</f>
        <v>0</v>
      </c>
    </row>
    <row r="9613" spans="1:14">
      <c r="A9613" s="38">
        <f>IF(Txn!$B4813="","",Txn!$B4813)</f>
        <v>0</v>
      </c>
      <c r="B9613" s="38">
        <f>IF(Txn!$B4813="","",Txn!$C4813)</f>
        <v>0</v>
      </c>
      <c r="C9613" s="39">
        <f>IF(Txn!$B4813="","","تراکنش بانکی")</f>
        <v>0</v>
      </c>
      <c r="D9613" s="38">
        <f>IF(Txn!$B4813="","",IF(Txn!$X4813="","",Txn!$X4813))</f>
        <v>0</v>
      </c>
      <c r="E9613" s="39">
        <f>IF($D9613="","",IFERROR(VLOOKUP($D9613,AcctTbl,2,0),""))</f>
        <v>0</v>
      </c>
      <c r="F9613" s="39">
        <f>IF($D9613="","",IFERROR(VLOOKUP($D9613,AcctTbl,3,0),""))</f>
        <v>0</v>
      </c>
      <c r="G9613" s="39">
        <f>IF(Txn!$B4813="","",Txn!$D4813)</f>
        <v>0</v>
      </c>
      <c r="H9613" s="38">
        <f>IF(Txn!$B4813="","",Txn!$E4813)</f>
        <v>0</v>
      </c>
      <c r="I9613" s="40">
        <f>IF(Txn!$B4813="",0,Txn!$O4813)</f>
        <v>0</v>
      </c>
      <c r="J9613" s="40">
        <f>IF(Txn!$B4813="",0,Txn!$P4813)</f>
        <v>0</v>
      </c>
      <c r="K9613" s="41">
        <f>IF($A9613="","",IFERROR(VALUE(MID($A9613,6,2)),""))</f>
        <v>0</v>
      </c>
      <c r="L9613" s="39">
        <f>IF(Txn!$K4813="","",Txn!$K4813)</f>
        <v>0</v>
      </c>
      <c r="N9613" s="42">
        <f>IF($D9613="",0,COUNTIF(BankAccts,$D9613))</f>
        <v>0</v>
      </c>
    </row>
    <row r="9614" spans="1:14">
      <c r="A9614" s="38">
        <f>IF(Txn!$B4813="","",Txn!$B4813)</f>
        <v>0</v>
      </c>
      <c r="B9614" s="38">
        <f>IF(Txn!$B4813="","",Txn!$C4813)</f>
        <v>0</v>
      </c>
      <c r="C9614" s="39">
        <f>IF(Txn!$B4813="","","تراکنش بانکی")</f>
        <v>0</v>
      </c>
      <c r="D9614" s="38">
        <f>IF(Txn!$B4813="","",IF(IF(Txn!$U4813="TRF",Txn!$Y4813,Txn!$Z4813)="","",IF(Txn!$U4813="TRF",Txn!$Y4813,Txn!$Z4813)))</f>
        <v>0</v>
      </c>
      <c r="E9614" s="39">
        <f>IF($D9614="","",IFERROR(VLOOKUP($D9614,AcctTbl,2,0),""))</f>
        <v>0</v>
      </c>
      <c r="F9614" s="39">
        <f>IF($D9614="","",IFERROR(VLOOKUP($D9614,AcctTbl,3,0),""))</f>
        <v>0</v>
      </c>
      <c r="G9614" s="39">
        <f>IF(Txn!$B4813="","",Txn!$D4813)</f>
        <v>0</v>
      </c>
      <c r="H9614" s="38">
        <f>IF(Txn!$B4813="","",Txn!$E4813)</f>
        <v>0</v>
      </c>
      <c r="I9614" s="40">
        <f>IF(Txn!$B4813="",0,Txn!$Q4813)</f>
        <v>0</v>
      </c>
      <c r="J9614" s="40">
        <f>IF(Txn!$B4813="",0,Txn!$R4813)</f>
        <v>0</v>
      </c>
      <c r="K9614" s="41">
        <f>IF($A9614="","",IFERROR(VALUE(MID($A9614,6,2)),""))</f>
        <v>0</v>
      </c>
      <c r="L9614" s="39">
        <f>IF(Txn!$K4813="","","طرف مقابل — "&amp;Txn!$K4813)</f>
        <v>0</v>
      </c>
      <c r="N9614" s="42">
        <f>IF($D9614="",0,COUNTIF(BankAccts,$D9614))</f>
        <v>0</v>
      </c>
    </row>
    <row r="9615" spans="1:14">
      <c r="A9615" s="38">
        <f>IF(Txn!$B4814="","",Txn!$B4814)</f>
        <v>0</v>
      </c>
      <c r="B9615" s="38">
        <f>IF(Txn!$B4814="","",Txn!$C4814)</f>
        <v>0</v>
      </c>
      <c r="C9615" s="39">
        <f>IF(Txn!$B4814="","","تراکنش بانکی")</f>
        <v>0</v>
      </c>
      <c r="D9615" s="38">
        <f>IF(Txn!$B4814="","",IF(Txn!$X4814="","",Txn!$X4814))</f>
        <v>0</v>
      </c>
      <c r="E9615" s="39">
        <f>IF($D9615="","",IFERROR(VLOOKUP($D9615,AcctTbl,2,0),""))</f>
        <v>0</v>
      </c>
      <c r="F9615" s="39">
        <f>IF($D9615="","",IFERROR(VLOOKUP($D9615,AcctTbl,3,0),""))</f>
        <v>0</v>
      </c>
      <c r="G9615" s="39">
        <f>IF(Txn!$B4814="","",Txn!$D4814)</f>
        <v>0</v>
      </c>
      <c r="H9615" s="38">
        <f>IF(Txn!$B4814="","",Txn!$E4814)</f>
        <v>0</v>
      </c>
      <c r="I9615" s="40">
        <f>IF(Txn!$B4814="",0,Txn!$O4814)</f>
        <v>0</v>
      </c>
      <c r="J9615" s="40">
        <f>IF(Txn!$B4814="",0,Txn!$P4814)</f>
        <v>0</v>
      </c>
      <c r="K9615" s="41">
        <f>IF($A9615="","",IFERROR(VALUE(MID($A9615,6,2)),""))</f>
        <v>0</v>
      </c>
      <c r="L9615" s="39">
        <f>IF(Txn!$K4814="","",Txn!$K4814)</f>
        <v>0</v>
      </c>
      <c r="N9615" s="42">
        <f>IF($D9615="",0,COUNTIF(BankAccts,$D9615))</f>
        <v>0</v>
      </c>
    </row>
    <row r="9616" spans="1:14">
      <c r="A9616" s="38">
        <f>IF(Txn!$B4814="","",Txn!$B4814)</f>
        <v>0</v>
      </c>
      <c r="B9616" s="38">
        <f>IF(Txn!$B4814="","",Txn!$C4814)</f>
        <v>0</v>
      </c>
      <c r="C9616" s="39">
        <f>IF(Txn!$B4814="","","تراکنش بانکی")</f>
        <v>0</v>
      </c>
      <c r="D9616" s="38">
        <f>IF(Txn!$B4814="","",IF(IF(Txn!$U4814="TRF",Txn!$Y4814,Txn!$Z4814)="","",IF(Txn!$U4814="TRF",Txn!$Y4814,Txn!$Z4814)))</f>
        <v>0</v>
      </c>
      <c r="E9616" s="39">
        <f>IF($D9616="","",IFERROR(VLOOKUP($D9616,AcctTbl,2,0),""))</f>
        <v>0</v>
      </c>
      <c r="F9616" s="39">
        <f>IF($D9616="","",IFERROR(VLOOKUP($D9616,AcctTbl,3,0),""))</f>
        <v>0</v>
      </c>
      <c r="G9616" s="39">
        <f>IF(Txn!$B4814="","",Txn!$D4814)</f>
        <v>0</v>
      </c>
      <c r="H9616" s="38">
        <f>IF(Txn!$B4814="","",Txn!$E4814)</f>
        <v>0</v>
      </c>
      <c r="I9616" s="40">
        <f>IF(Txn!$B4814="",0,Txn!$Q4814)</f>
        <v>0</v>
      </c>
      <c r="J9616" s="40">
        <f>IF(Txn!$B4814="",0,Txn!$R4814)</f>
        <v>0</v>
      </c>
      <c r="K9616" s="41">
        <f>IF($A9616="","",IFERROR(VALUE(MID($A9616,6,2)),""))</f>
        <v>0</v>
      </c>
      <c r="L9616" s="39">
        <f>IF(Txn!$K4814="","","طرف مقابل — "&amp;Txn!$K4814)</f>
        <v>0</v>
      </c>
      <c r="N9616" s="42">
        <f>IF($D9616="",0,COUNTIF(BankAccts,$D9616))</f>
        <v>0</v>
      </c>
    </row>
    <row r="9617" spans="1:14">
      <c r="A9617" s="38">
        <f>IF(Txn!$B4815="","",Txn!$B4815)</f>
        <v>0</v>
      </c>
      <c r="B9617" s="38">
        <f>IF(Txn!$B4815="","",Txn!$C4815)</f>
        <v>0</v>
      </c>
      <c r="C9617" s="39">
        <f>IF(Txn!$B4815="","","تراکنش بانکی")</f>
        <v>0</v>
      </c>
      <c r="D9617" s="38">
        <f>IF(Txn!$B4815="","",IF(Txn!$X4815="","",Txn!$X4815))</f>
        <v>0</v>
      </c>
      <c r="E9617" s="39">
        <f>IF($D9617="","",IFERROR(VLOOKUP($D9617,AcctTbl,2,0),""))</f>
        <v>0</v>
      </c>
      <c r="F9617" s="39">
        <f>IF($D9617="","",IFERROR(VLOOKUP($D9617,AcctTbl,3,0),""))</f>
        <v>0</v>
      </c>
      <c r="G9617" s="39">
        <f>IF(Txn!$B4815="","",Txn!$D4815)</f>
        <v>0</v>
      </c>
      <c r="H9617" s="38">
        <f>IF(Txn!$B4815="","",Txn!$E4815)</f>
        <v>0</v>
      </c>
      <c r="I9617" s="40">
        <f>IF(Txn!$B4815="",0,Txn!$O4815)</f>
        <v>0</v>
      </c>
      <c r="J9617" s="40">
        <f>IF(Txn!$B4815="",0,Txn!$P4815)</f>
        <v>0</v>
      </c>
      <c r="K9617" s="41">
        <f>IF($A9617="","",IFERROR(VALUE(MID($A9617,6,2)),""))</f>
        <v>0</v>
      </c>
      <c r="L9617" s="39">
        <f>IF(Txn!$K4815="","",Txn!$K4815)</f>
        <v>0</v>
      </c>
      <c r="N9617" s="42">
        <f>IF($D9617="",0,COUNTIF(BankAccts,$D9617))</f>
        <v>0</v>
      </c>
    </row>
    <row r="9618" spans="1:14">
      <c r="A9618" s="38">
        <f>IF(Txn!$B4815="","",Txn!$B4815)</f>
        <v>0</v>
      </c>
      <c r="B9618" s="38">
        <f>IF(Txn!$B4815="","",Txn!$C4815)</f>
        <v>0</v>
      </c>
      <c r="C9618" s="39">
        <f>IF(Txn!$B4815="","","تراکنش بانکی")</f>
        <v>0</v>
      </c>
      <c r="D9618" s="38">
        <f>IF(Txn!$B4815="","",IF(IF(Txn!$U4815="TRF",Txn!$Y4815,Txn!$Z4815)="","",IF(Txn!$U4815="TRF",Txn!$Y4815,Txn!$Z4815)))</f>
        <v>0</v>
      </c>
      <c r="E9618" s="39">
        <f>IF($D9618="","",IFERROR(VLOOKUP($D9618,AcctTbl,2,0),""))</f>
        <v>0</v>
      </c>
      <c r="F9618" s="39">
        <f>IF($D9618="","",IFERROR(VLOOKUP($D9618,AcctTbl,3,0),""))</f>
        <v>0</v>
      </c>
      <c r="G9618" s="39">
        <f>IF(Txn!$B4815="","",Txn!$D4815)</f>
        <v>0</v>
      </c>
      <c r="H9618" s="38">
        <f>IF(Txn!$B4815="","",Txn!$E4815)</f>
        <v>0</v>
      </c>
      <c r="I9618" s="40">
        <f>IF(Txn!$B4815="",0,Txn!$Q4815)</f>
        <v>0</v>
      </c>
      <c r="J9618" s="40">
        <f>IF(Txn!$B4815="",0,Txn!$R4815)</f>
        <v>0</v>
      </c>
      <c r="K9618" s="41">
        <f>IF($A9618="","",IFERROR(VALUE(MID($A9618,6,2)),""))</f>
        <v>0</v>
      </c>
      <c r="L9618" s="39">
        <f>IF(Txn!$K4815="","","طرف مقابل — "&amp;Txn!$K4815)</f>
        <v>0</v>
      </c>
      <c r="N9618" s="42">
        <f>IF($D9618="",0,COUNTIF(BankAccts,$D9618))</f>
        <v>0</v>
      </c>
    </row>
    <row r="9619" spans="1:14">
      <c r="A9619" s="38">
        <f>IF(Txn!$B4816="","",Txn!$B4816)</f>
        <v>0</v>
      </c>
      <c r="B9619" s="38">
        <f>IF(Txn!$B4816="","",Txn!$C4816)</f>
        <v>0</v>
      </c>
      <c r="C9619" s="39">
        <f>IF(Txn!$B4816="","","تراکنش بانکی")</f>
        <v>0</v>
      </c>
      <c r="D9619" s="38">
        <f>IF(Txn!$B4816="","",IF(Txn!$X4816="","",Txn!$X4816))</f>
        <v>0</v>
      </c>
      <c r="E9619" s="39">
        <f>IF($D9619="","",IFERROR(VLOOKUP($D9619,AcctTbl,2,0),""))</f>
        <v>0</v>
      </c>
      <c r="F9619" s="39">
        <f>IF($D9619="","",IFERROR(VLOOKUP($D9619,AcctTbl,3,0),""))</f>
        <v>0</v>
      </c>
      <c r="G9619" s="39">
        <f>IF(Txn!$B4816="","",Txn!$D4816)</f>
        <v>0</v>
      </c>
      <c r="H9619" s="38">
        <f>IF(Txn!$B4816="","",Txn!$E4816)</f>
        <v>0</v>
      </c>
      <c r="I9619" s="40">
        <f>IF(Txn!$B4816="",0,Txn!$O4816)</f>
        <v>0</v>
      </c>
      <c r="J9619" s="40">
        <f>IF(Txn!$B4816="",0,Txn!$P4816)</f>
        <v>0</v>
      </c>
      <c r="K9619" s="41">
        <f>IF($A9619="","",IFERROR(VALUE(MID($A9619,6,2)),""))</f>
        <v>0</v>
      </c>
      <c r="L9619" s="39">
        <f>IF(Txn!$K4816="","",Txn!$K4816)</f>
        <v>0</v>
      </c>
      <c r="N9619" s="42">
        <f>IF($D9619="",0,COUNTIF(BankAccts,$D9619))</f>
        <v>0</v>
      </c>
    </row>
    <row r="9620" spans="1:14">
      <c r="A9620" s="38">
        <f>IF(Txn!$B4816="","",Txn!$B4816)</f>
        <v>0</v>
      </c>
      <c r="B9620" s="38">
        <f>IF(Txn!$B4816="","",Txn!$C4816)</f>
        <v>0</v>
      </c>
      <c r="C9620" s="39">
        <f>IF(Txn!$B4816="","","تراکنش بانکی")</f>
        <v>0</v>
      </c>
      <c r="D9620" s="38">
        <f>IF(Txn!$B4816="","",IF(IF(Txn!$U4816="TRF",Txn!$Y4816,Txn!$Z4816)="","",IF(Txn!$U4816="TRF",Txn!$Y4816,Txn!$Z4816)))</f>
        <v>0</v>
      </c>
      <c r="E9620" s="39">
        <f>IF($D9620="","",IFERROR(VLOOKUP($D9620,AcctTbl,2,0),""))</f>
        <v>0</v>
      </c>
      <c r="F9620" s="39">
        <f>IF($D9620="","",IFERROR(VLOOKUP($D9620,AcctTbl,3,0),""))</f>
        <v>0</v>
      </c>
      <c r="G9620" s="39">
        <f>IF(Txn!$B4816="","",Txn!$D4816)</f>
        <v>0</v>
      </c>
      <c r="H9620" s="38">
        <f>IF(Txn!$B4816="","",Txn!$E4816)</f>
        <v>0</v>
      </c>
      <c r="I9620" s="40">
        <f>IF(Txn!$B4816="",0,Txn!$Q4816)</f>
        <v>0</v>
      </c>
      <c r="J9620" s="40">
        <f>IF(Txn!$B4816="",0,Txn!$R4816)</f>
        <v>0</v>
      </c>
      <c r="K9620" s="41">
        <f>IF($A9620="","",IFERROR(VALUE(MID($A9620,6,2)),""))</f>
        <v>0</v>
      </c>
      <c r="L9620" s="39">
        <f>IF(Txn!$K4816="","","طرف مقابل — "&amp;Txn!$K4816)</f>
        <v>0</v>
      </c>
      <c r="N9620" s="42">
        <f>IF($D9620="",0,COUNTIF(BankAccts,$D9620))</f>
        <v>0</v>
      </c>
    </row>
    <row r="9621" spans="1:14">
      <c r="A9621" s="38">
        <f>IF(Txn!$B4817="","",Txn!$B4817)</f>
        <v>0</v>
      </c>
      <c r="B9621" s="38">
        <f>IF(Txn!$B4817="","",Txn!$C4817)</f>
        <v>0</v>
      </c>
      <c r="C9621" s="39">
        <f>IF(Txn!$B4817="","","تراکنش بانکی")</f>
        <v>0</v>
      </c>
      <c r="D9621" s="38">
        <f>IF(Txn!$B4817="","",IF(Txn!$X4817="","",Txn!$X4817))</f>
        <v>0</v>
      </c>
      <c r="E9621" s="39">
        <f>IF($D9621="","",IFERROR(VLOOKUP($D9621,AcctTbl,2,0),""))</f>
        <v>0</v>
      </c>
      <c r="F9621" s="39">
        <f>IF($D9621="","",IFERROR(VLOOKUP($D9621,AcctTbl,3,0),""))</f>
        <v>0</v>
      </c>
      <c r="G9621" s="39">
        <f>IF(Txn!$B4817="","",Txn!$D4817)</f>
        <v>0</v>
      </c>
      <c r="H9621" s="38">
        <f>IF(Txn!$B4817="","",Txn!$E4817)</f>
        <v>0</v>
      </c>
      <c r="I9621" s="40">
        <f>IF(Txn!$B4817="",0,Txn!$O4817)</f>
        <v>0</v>
      </c>
      <c r="J9621" s="40">
        <f>IF(Txn!$B4817="",0,Txn!$P4817)</f>
        <v>0</v>
      </c>
      <c r="K9621" s="41">
        <f>IF($A9621="","",IFERROR(VALUE(MID($A9621,6,2)),""))</f>
        <v>0</v>
      </c>
      <c r="L9621" s="39">
        <f>IF(Txn!$K4817="","",Txn!$K4817)</f>
        <v>0</v>
      </c>
      <c r="N9621" s="42">
        <f>IF($D9621="",0,COUNTIF(BankAccts,$D9621))</f>
        <v>0</v>
      </c>
    </row>
    <row r="9622" spans="1:14">
      <c r="A9622" s="38">
        <f>IF(Txn!$B4817="","",Txn!$B4817)</f>
        <v>0</v>
      </c>
      <c r="B9622" s="38">
        <f>IF(Txn!$B4817="","",Txn!$C4817)</f>
        <v>0</v>
      </c>
      <c r="C9622" s="39">
        <f>IF(Txn!$B4817="","","تراکنش بانکی")</f>
        <v>0</v>
      </c>
      <c r="D9622" s="38">
        <f>IF(Txn!$B4817="","",IF(IF(Txn!$U4817="TRF",Txn!$Y4817,Txn!$Z4817)="","",IF(Txn!$U4817="TRF",Txn!$Y4817,Txn!$Z4817)))</f>
        <v>0</v>
      </c>
      <c r="E9622" s="39">
        <f>IF($D9622="","",IFERROR(VLOOKUP($D9622,AcctTbl,2,0),""))</f>
        <v>0</v>
      </c>
      <c r="F9622" s="39">
        <f>IF($D9622="","",IFERROR(VLOOKUP($D9622,AcctTbl,3,0),""))</f>
        <v>0</v>
      </c>
      <c r="G9622" s="39">
        <f>IF(Txn!$B4817="","",Txn!$D4817)</f>
        <v>0</v>
      </c>
      <c r="H9622" s="38">
        <f>IF(Txn!$B4817="","",Txn!$E4817)</f>
        <v>0</v>
      </c>
      <c r="I9622" s="40">
        <f>IF(Txn!$B4817="",0,Txn!$Q4817)</f>
        <v>0</v>
      </c>
      <c r="J9622" s="40">
        <f>IF(Txn!$B4817="",0,Txn!$R4817)</f>
        <v>0</v>
      </c>
      <c r="K9622" s="41">
        <f>IF($A9622="","",IFERROR(VALUE(MID($A9622,6,2)),""))</f>
        <v>0</v>
      </c>
      <c r="L9622" s="39">
        <f>IF(Txn!$K4817="","","طرف مقابل — "&amp;Txn!$K4817)</f>
        <v>0</v>
      </c>
      <c r="N9622" s="42">
        <f>IF($D9622="",0,COUNTIF(BankAccts,$D9622))</f>
        <v>0</v>
      </c>
    </row>
    <row r="9623" spans="1:14">
      <c r="A9623" s="38">
        <f>IF(Txn!$B4818="","",Txn!$B4818)</f>
        <v>0</v>
      </c>
      <c r="B9623" s="38">
        <f>IF(Txn!$B4818="","",Txn!$C4818)</f>
        <v>0</v>
      </c>
      <c r="C9623" s="39">
        <f>IF(Txn!$B4818="","","تراکنش بانکی")</f>
        <v>0</v>
      </c>
      <c r="D9623" s="38">
        <f>IF(Txn!$B4818="","",IF(Txn!$X4818="","",Txn!$X4818))</f>
        <v>0</v>
      </c>
      <c r="E9623" s="39">
        <f>IF($D9623="","",IFERROR(VLOOKUP($D9623,AcctTbl,2,0),""))</f>
        <v>0</v>
      </c>
      <c r="F9623" s="39">
        <f>IF($D9623="","",IFERROR(VLOOKUP($D9623,AcctTbl,3,0),""))</f>
        <v>0</v>
      </c>
      <c r="G9623" s="39">
        <f>IF(Txn!$B4818="","",Txn!$D4818)</f>
        <v>0</v>
      </c>
      <c r="H9623" s="38">
        <f>IF(Txn!$B4818="","",Txn!$E4818)</f>
        <v>0</v>
      </c>
      <c r="I9623" s="40">
        <f>IF(Txn!$B4818="",0,Txn!$O4818)</f>
        <v>0</v>
      </c>
      <c r="J9623" s="40">
        <f>IF(Txn!$B4818="",0,Txn!$P4818)</f>
        <v>0</v>
      </c>
      <c r="K9623" s="41">
        <f>IF($A9623="","",IFERROR(VALUE(MID($A9623,6,2)),""))</f>
        <v>0</v>
      </c>
      <c r="L9623" s="39">
        <f>IF(Txn!$K4818="","",Txn!$K4818)</f>
        <v>0</v>
      </c>
      <c r="N9623" s="42">
        <f>IF($D9623="",0,COUNTIF(BankAccts,$D9623))</f>
        <v>0</v>
      </c>
    </row>
    <row r="9624" spans="1:14">
      <c r="A9624" s="38">
        <f>IF(Txn!$B4818="","",Txn!$B4818)</f>
        <v>0</v>
      </c>
      <c r="B9624" s="38">
        <f>IF(Txn!$B4818="","",Txn!$C4818)</f>
        <v>0</v>
      </c>
      <c r="C9624" s="39">
        <f>IF(Txn!$B4818="","","تراکنش بانکی")</f>
        <v>0</v>
      </c>
      <c r="D9624" s="38">
        <f>IF(Txn!$B4818="","",IF(IF(Txn!$U4818="TRF",Txn!$Y4818,Txn!$Z4818)="","",IF(Txn!$U4818="TRF",Txn!$Y4818,Txn!$Z4818)))</f>
        <v>0</v>
      </c>
      <c r="E9624" s="39">
        <f>IF($D9624="","",IFERROR(VLOOKUP($D9624,AcctTbl,2,0),""))</f>
        <v>0</v>
      </c>
      <c r="F9624" s="39">
        <f>IF($D9624="","",IFERROR(VLOOKUP($D9624,AcctTbl,3,0),""))</f>
        <v>0</v>
      </c>
      <c r="G9624" s="39">
        <f>IF(Txn!$B4818="","",Txn!$D4818)</f>
        <v>0</v>
      </c>
      <c r="H9624" s="38">
        <f>IF(Txn!$B4818="","",Txn!$E4818)</f>
        <v>0</v>
      </c>
      <c r="I9624" s="40">
        <f>IF(Txn!$B4818="",0,Txn!$Q4818)</f>
        <v>0</v>
      </c>
      <c r="J9624" s="40">
        <f>IF(Txn!$B4818="",0,Txn!$R4818)</f>
        <v>0</v>
      </c>
      <c r="K9624" s="41">
        <f>IF($A9624="","",IFERROR(VALUE(MID($A9624,6,2)),""))</f>
        <v>0</v>
      </c>
      <c r="L9624" s="39">
        <f>IF(Txn!$K4818="","","طرف مقابل — "&amp;Txn!$K4818)</f>
        <v>0</v>
      </c>
      <c r="N9624" s="42">
        <f>IF($D9624="",0,COUNTIF(BankAccts,$D9624))</f>
        <v>0</v>
      </c>
    </row>
    <row r="9625" spans="1:14">
      <c r="A9625" s="38">
        <f>IF(Txn!$B4819="","",Txn!$B4819)</f>
        <v>0</v>
      </c>
      <c r="B9625" s="38">
        <f>IF(Txn!$B4819="","",Txn!$C4819)</f>
        <v>0</v>
      </c>
      <c r="C9625" s="39">
        <f>IF(Txn!$B4819="","","تراکنش بانکی")</f>
        <v>0</v>
      </c>
      <c r="D9625" s="38">
        <f>IF(Txn!$B4819="","",IF(Txn!$X4819="","",Txn!$X4819))</f>
        <v>0</v>
      </c>
      <c r="E9625" s="39">
        <f>IF($D9625="","",IFERROR(VLOOKUP($D9625,AcctTbl,2,0),""))</f>
        <v>0</v>
      </c>
      <c r="F9625" s="39">
        <f>IF($D9625="","",IFERROR(VLOOKUP($D9625,AcctTbl,3,0),""))</f>
        <v>0</v>
      </c>
      <c r="G9625" s="39">
        <f>IF(Txn!$B4819="","",Txn!$D4819)</f>
        <v>0</v>
      </c>
      <c r="H9625" s="38">
        <f>IF(Txn!$B4819="","",Txn!$E4819)</f>
        <v>0</v>
      </c>
      <c r="I9625" s="40">
        <f>IF(Txn!$B4819="",0,Txn!$O4819)</f>
        <v>0</v>
      </c>
      <c r="J9625" s="40">
        <f>IF(Txn!$B4819="",0,Txn!$P4819)</f>
        <v>0</v>
      </c>
      <c r="K9625" s="41">
        <f>IF($A9625="","",IFERROR(VALUE(MID($A9625,6,2)),""))</f>
        <v>0</v>
      </c>
      <c r="L9625" s="39">
        <f>IF(Txn!$K4819="","",Txn!$K4819)</f>
        <v>0</v>
      </c>
      <c r="N9625" s="42">
        <f>IF($D9625="",0,COUNTIF(BankAccts,$D9625))</f>
        <v>0</v>
      </c>
    </row>
    <row r="9626" spans="1:14">
      <c r="A9626" s="38">
        <f>IF(Txn!$B4819="","",Txn!$B4819)</f>
        <v>0</v>
      </c>
      <c r="B9626" s="38">
        <f>IF(Txn!$B4819="","",Txn!$C4819)</f>
        <v>0</v>
      </c>
      <c r="C9626" s="39">
        <f>IF(Txn!$B4819="","","تراکنش بانکی")</f>
        <v>0</v>
      </c>
      <c r="D9626" s="38">
        <f>IF(Txn!$B4819="","",IF(IF(Txn!$U4819="TRF",Txn!$Y4819,Txn!$Z4819)="","",IF(Txn!$U4819="TRF",Txn!$Y4819,Txn!$Z4819)))</f>
        <v>0</v>
      </c>
      <c r="E9626" s="39">
        <f>IF($D9626="","",IFERROR(VLOOKUP($D9626,AcctTbl,2,0),""))</f>
        <v>0</v>
      </c>
      <c r="F9626" s="39">
        <f>IF($D9626="","",IFERROR(VLOOKUP($D9626,AcctTbl,3,0),""))</f>
        <v>0</v>
      </c>
      <c r="G9626" s="39">
        <f>IF(Txn!$B4819="","",Txn!$D4819)</f>
        <v>0</v>
      </c>
      <c r="H9626" s="38">
        <f>IF(Txn!$B4819="","",Txn!$E4819)</f>
        <v>0</v>
      </c>
      <c r="I9626" s="40">
        <f>IF(Txn!$B4819="",0,Txn!$Q4819)</f>
        <v>0</v>
      </c>
      <c r="J9626" s="40">
        <f>IF(Txn!$B4819="",0,Txn!$R4819)</f>
        <v>0</v>
      </c>
      <c r="K9626" s="41">
        <f>IF($A9626="","",IFERROR(VALUE(MID($A9626,6,2)),""))</f>
        <v>0</v>
      </c>
      <c r="L9626" s="39">
        <f>IF(Txn!$K4819="","","طرف مقابل — "&amp;Txn!$K4819)</f>
        <v>0</v>
      </c>
      <c r="N9626" s="42">
        <f>IF($D9626="",0,COUNTIF(BankAccts,$D9626))</f>
        <v>0</v>
      </c>
    </row>
    <row r="9627" spans="1:14">
      <c r="A9627" s="38">
        <f>IF(Txn!$B4820="","",Txn!$B4820)</f>
        <v>0</v>
      </c>
      <c r="B9627" s="38">
        <f>IF(Txn!$B4820="","",Txn!$C4820)</f>
        <v>0</v>
      </c>
      <c r="C9627" s="39">
        <f>IF(Txn!$B4820="","","تراکنش بانکی")</f>
        <v>0</v>
      </c>
      <c r="D9627" s="38">
        <f>IF(Txn!$B4820="","",IF(Txn!$X4820="","",Txn!$X4820))</f>
        <v>0</v>
      </c>
      <c r="E9627" s="39">
        <f>IF($D9627="","",IFERROR(VLOOKUP($D9627,AcctTbl,2,0),""))</f>
        <v>0</v>
      </c>
      <c r="F9627" s="39">
        <f>IF($D9627="","",IFERROR(VLOOKUP($D9627,AcctTbl,3,0),""))</f>
        <v>0</v>
      </c>
      <c r="G9627" s="39">
        <f>IF(Txn!$B4820="","",Txn!$D4820)</f>
        <v>0</v>
      </c>
      <c r="H9627" s="38">
        <f>IF(Txn!$B4820="","",Txn!$E4820)</f>
        <v>0</v>
      </c>
      <c r="I9627" s="40">
        <f>IF(Txn!$B4820="",0,Txn!$O4820)</f>
        <v>0</v>
      </c>
      <c r="J9627" s="40">
        <f>IF(Txn!$B4820="",0,Txn!$P4820)</f>
        <v>0</v>
      </c>
      <c r="K9627" s="41">
        <f>IF($A9627="","",IFERROR(VALUE(MID($A9627,6,2)),""))</f>
        <v>0</v>
      </c>
      <c r="L9627" s="39">
        <f>IF(Txn!$K4820="","",Txn!$K4820)</f>
        <v>0</v>
      </c>
      <c r="N9627" s="42">
        <f>IF($D9627="",0,COUNTIF(BankAccts,$D9627))</f>
        <v>0</v>
      </c>
    </row>
    <row r="9628" spans="1:14">
      <c r="A9628" s="38">
        <f>IF(Txn!$B4820="","",Txn!$B4820)</f>
        <v>0</v>
      </c>
      <c r="B9628" s="38">
        <f>IF(Txn!$B4820="","",Txn!$C4820)</f>
        <v>0</v>
      </c>
      <c r="C9628" s="39">
        <f>IF(Txn!$B4820="","","تراکنش بانکی")</f>
        <v>0</v>
      </c>
      <c r="D9628" s="38">
        <f>IF(Txn!$B4820="","",IF(IF(Txn!$U4820="TRF",Txn!$Y4820,Txn!$Z4820)="","",IF(Txn!$U4820="TRF",Txn!$Y4820,Txn!$Z4820)))</f>
        <v>0</v>
      </c>
      <c r="E9628" s="39">
        <f>IF($D9628="","",IFERROR(VLOOKUP($D9628,AcctTbl,2,0),""))</f>
        <v>0</v>
      </c>
      <c r="F9628" s="39">
        <f>IF($D9628="","",IFERROR(VLOOKUP($D9628,AcctTbl,3,0),""))</f>
        <v>0</v>
      </c>
      <c r="G9628" s="39">
        <f>IF(Txn!$B4820="","",Txn!$D4820)</f>
        <v>0</v>
      </c>
      <c r="H9628" s="38">
        <f>IF(Txn!$B4820="","",Txn!$E4820)</f>
        <v>0</v>
      </c>
      <c r="I9628" s="40">
        <f>IF(Txn!$B4820="",0,Txn!$Q4820)</f>
        <v>0</v>
      </c>
      <c r="J9628" s="40">
        <f>IF(Txn!$B4820="",0,Txn!$R4820)</f>
        <v>0</v>
      </c>
      <c r="K9628" s="41">
        <f>IF($A9628="","",IFERROR(VALUE(MID($A9628,6,2)),""))</f>
        <v>0</v>
      </c>
      <c r="L9628" s="39">
        <f>IF(Txn!$K4820="","","طرف مقابل — "&amp;Txn!$K4820)</f>
        <v>0</v>
      </c>
      <c r="N9628" s="42">
        <f>IF($D9628="",0,COUNTIF(BankAccts,$D9628))</f>
        <v>0</v>
      </c>
    </row>
    <row r="9629" spans="1:14">
      <c r="A9629" s="38">
        <f>IF(Txn!$B4821="","",Txn!$B4821)</f>
        <v>0</v>
      </c>
      <c r="B9629" s="38">
        <f>IF(Txn!$B4821="","",Txn!$C4821)</f>
        <v>0</v>
      </c>
      <c r="C9629" s="39">
        <f>IF(Txn!$B4821="","","تراکنش بانکی")</f>
        <v>0</v>
      </c>
      <c r="D9629" s="38">
        <f>IF(Txn!$B4821="","",IF(Txn!$X4821="","",Txn!$X4821))</f>
        <v>0</v>
      </c>
      <c r="E9629" s="39">
        <f>IF($D9629="","",IFERROR(VLOOKUP($D9629,AcctTbl,2,0),""))</f>
        <v>0</v>
      </c>
      <c r="F9629" s="39">
        <f>IF($D9629="","",IFERROR(VLOOKUP($D9629,AcctTbl,3,0),""))</f>
        <v>0</v>
      </c>
      <c r="G9629" s="39">
        <f>IF(Txn!$B4821="","",Txn!$D4821)</f>
        <v>0</v>
      </c>
      <c r="H9629" s="38">
        <f>IF(Txn!$B4821="","",Txn!$E4821)</f>
        <v>0</v>
      </c>
      <c r="I9629" s="40">
        <f>IF(Txn!$B4821="",0,Txn!$O4821)</f>
        <v>0</v>
      </c>
      <c r="J9629" s="40">
        <f>IF(Txn!$B4821="",0,Txn!$P4821)</f>
        <v>0</v>
      </c>
      <c r="K9629" s="41">
        <f>IF($A9629="","",IFERROR(VALUE(MID($A9629,6,2)),""))</f>
        <v>0</v>
      </c>
      <c r="L9629" s="39">
        <f>IF(Txn!$K4821="","",Txn!$K4821)</f>
        <v>0</v>
      </c>
      <c r="N9629" s="42">
        <f>IF($D9629="",0,COUNTIF(BankAccts,$D9629))</f>
        <v>0</v>
      </c>
    </row>
    <row r="9630" spans="1:14">
      <c r="A9630" s="38">
        <f>IF(Txn!$B4821="","",Txn!$B4821)</f>
        <v>0</v>
      </c>
      <c r="B9630" s="38">
        <f>IF(Txn!$B4821="","",Txn!$C4821)</f>
        <v>0</v>
      </c>
      <c r="C9630" s="39">
        <f>IF(Txn!$B4821="","","تراکنش بانکی")</f>
        <v>0</v>
      </c>
      <c r="D9630" s="38">
        <f>IF(Txn!$B4821="","",IF(IF(Txn!$U4821="TRF",Txn!$Y4821,Txn!$Z4821)="","",IF(Txn!$U4821="TRF",Txn!$Y4821,Txn!$Z4821)))</f>
        <v>0</v>
      </c>
      <c r="E9630" s="39">
        <f>IF($D9630="","",IFERROR(VLOOKUP($D9630,AcctTbl,2,0),""))</f>
        <v>0</v>
      </c>
      <c r="F9630" s="39">
        <f>IF($D9630="","",IFERROR(VLOOKUP($D9630,AcctTbl,3,0),""))</f>
        <v>0</v>
      </c>
      <c r="G9630" s="39">
        <f>IF(Txn!$B4821="","",Txn!$D4821)</f>
        <v>0</v>
      </c>
      <c r="H9630" s="38">
        <f>IF(Txn!$B4821="","",Txn!$E4821)</f>
        <v>0</v>
      </c>
      <c r="I9630" s="40">
        <f>IF(Txn!$B4821="",0,Txn!$Q4821)</f>
        <v>0</v>
      </c>
      <c r="J9630" s="40">
        <f>IF(Txn!$B4821="",0,Txn!$R4821)</f>
        <v>0</v>
      </c>
      <c r="K9630" s="41">
        <f>IF($A9630="","",IFERROR(VALUE(MID($A9630,6,2)),""))</f>
        <v>0</v>
      </c>
      <c r="L9630" s="39">
        <f>IF(Txn!$K4821="","","طرف مقابل — "&amp;Txn!$K4821)</f>
        <v>0</v>
      </c>
      <c r="N9630" s="42">
        <f>IF($D9630="",0,COUNTIF(BankAccts,$D9630))</f>
        <v>0</v>
      </c>
    </row>
    <row r="9631" spans="1:14">
      <c r="A9631" s="38">
        <f>IF(Txn!$B4822="","",Txn!$B4822)</f>
        <v>0</v>
      </c>
      <c r="B9631" s="38">
        <f>IF(Txn!$B4822="","",Txn!$C4822)</f>
        <v>0</v>
      </c>
      <c r="C9631" s="39">
        <f>IF(Txn!$B4822="","","تراکنش بانکی")</f>
        <v>0</v>
      </c>
      <c r="D9631" s="38">
        <f>IF(Txn!$B4822="","",IF(Txn!$X4822="","",Txn!$X4822))</f>
        <v>0</v>
      </c>
      <c r="E9631" s="39">
        <f>IF($D9631="","",IFERROR(VLOOKUP($D9631,AcctTbl,2,0),""))</f>
        <v>0</v>
      </c>
      <c r="F9631" s="39">
        <f>IF($D9631="","",IFERROR(VLOOKUP($D9631,AcctTbl,3,0),""))</f>
        <v>0</v>
      </c>
      <c r="G9631" s="39">
        <f>IF(Txn!$B4822="","",Txn!$D4822)</f>
        <v>0</v>
      </c>
      <c r="H9631" s="38">
        <f>IF(Txn!$B4822="","",Txn!$E4822)</f>
        <v>0</v>
      </c>
      <c r="I9631" s="40">
        <f>IF(Txn!$B4822="",0,Txn!$O4822)</f>
        <v>0</v>
      </c>
      <c r="J9631" s="40">
        <f>IF(Txn!$B4822="",0,Txn!$P4822)</f>
        <v>0</v>
      </c>
      <c r="K9631" s="41">
        <f>IF($A9631="","",IFERROR(VALUE(MID($A9631,6,2)),""))</f>
        <v>0</v>
      </c>
      <c r="L9631" s="39">
        <f>IF(Txn!$K4822="","",Txn!$K4822)</f>
        <v>0</v>
      </c>
      <c r="N9631" s="42">
        <f>IF($D9631="",0,COUNTIF(BankAccts,$D9631))</f>
        <v>0</v>
      </c>
    </row>
    <row r="9632" spans="1:14">
      <c r="A9632" s="38">
        <f>IF(Txn!$B4822="","",Txn!$B4822)</f>
        <v>0</v>
      </c>
      <c r="B9632" s="38">
        <f>IF(Txn!$B4822="","",Txn!$C4822)</f>
        <v>0</v>
      </c>
      <c r="C9632" s="39">
        <f>IF(Txn!$B4822="","","تراکنش بانکی")</f>
        <v>0</v>
      </c>
      <c r="D9632" s="38">
        <f>IF(Txn!$B4822="","",IF(IF(Txn!$U4822="TRF",Txn!$Y4822,Txn!$Z4822)="","",IF(Txn!$U4822="TRF",Txn!$Y4822,Txn!$Z4822)))</f>
        <v>0</v>
      </c>
      <c r="E9632" s="39">
        <f>IF($D9632="","",IFERROR(VLOOKUP($D9632,AcctTbl,2,0),""))</f>
        <v>0</v>
      </c>
      <c r="F9632" s="39">
        <f>IF($D9632="","",IFERROR(VLOOKUP($D9632,AcctTbl,3,0),""))</f>
        <v>0</v>
      </c>
      <c r="G9632" s="39">
        <f>IF(Txn!$B4822="","",Txn!$D4822)</f>
        <v>0</v>
      </c>
      <c r="H9632" s="38">
        <f>IF(Txn!$B4822="","",Txn!$E4822)</f>
        <v>0</v>
      </c>
      <c r="I9632" s="40">
        <f>IF(Txn!$B4822="",0,Txn!$Q4822)</f>
        <v>0</v>
      </c>
      <c r="J9632" s="40">
        <f>IF(Txn!$B4822="",0,Txn!$R4822)</f>
        <v>0</v>
      </c>
      <c r="K9632" s="41">
        <f>IF($A9632="","",IFERROR(VALUE(MID($A9632,6,2)),""))</f>
        <v>0</v>
      </c>
      <c r="L9632" s="39">
        <f>IF(Txn!$K4822="","","طرف مقابل — "&amp;Txn!$K4822)</f>
        <v>0</v>
      </c>
      <c r="N9632" s="42">
        <f>IF($D9632="",0,COUNTIF(BankAccts,$D9632))</f>
        <v>0</v>
      </c>
    </row>
    <row r="9633" spans="1:14">
      <c r="A9633" s="38">
        <f>IF(Txn!$B4823="","",Txn!$B4823)</f>
        <v>0</v>
      </c>
      <c r="B9633" s="38">
        <f>IF(Txn!$B4823="","",Txn!$C4823)</f>
        <v>0</v>
      </c>
      <c r="C9633" s="39">
        <f>IF(Txn!$B4823="","","تراکنش بانکی")</f>
        <v>0</v>
      </c>
      <c r="D9633" s="38">
        <f>IF(Txn!$B4823="","",IF(Txn!$X4823="","",Txn!$X4823))</f>
        <v>0</v>
      </c>
      <c r="E9633" s="39">
        <f>IF($D9633="","",IFERROR(VLOOKUP($D9633,AcctTbl,2,0),""))</f>
        <v>0</v>
      </c>
      <c r="F9633" s="39">
        <f>IF($D9633="","",IFERROR(VLOOKUP($D9633,AcctTbl,3,0),""))</f>
        <v>0</v>
      </c>
      <c r="G9633" s="39">
        <f>IF(Txn!$B4823="","",Txn!$D4823)</f>
        <v>0</v>
      </c>
      <c r="H9633" s="38">
        <f>IF(Txn!$B4823="","",Txn!$E4823)</f>
        <v>0</v>
      </c>
      <c r="I9633" s="40">
        <f>IF(Txn!$B4823="",0,Txn!$O4823)</f>
        <v>0</v>
      </c>
      <c r="J9633" s="40">
        <f>IF(Txn!$B4823="",0,Txn!$P4823)</f>
        <v>0</v>
      </c>
      <c r="K9633" s="41">
        <f>IF($A9633="","",IFERROR(VALUE(MID($A9633,6,2)),""))</f>
        <v>0</v>
      </c>
      <c r="L9633" s="39">
        <f>IF(Txn!$K4823="","",Txn!$K4823)</f>
        <v>0</v>
      </c>
      <c r="N9633" s="42">
        <f>IF($D9633="",0,COUNTIF(BankAccts,$D9633))</f>
        <v>0</v>
      </c>
    </row>
    <row r="9634" spans="1:14">
      <c r="A9634" s="38">
        <f>IF(Txn!$B4823="","",Txn!$B4823)</f>
        <v>0</v>
      </c>
      <c r="B9634" s="38">
        <f>IF(Txn!$B4823="","",Txn!$C4823)</f>
        <v>0</v>
      </c>
      <c r="C9634" s="39">
        <f>IF(Txn!$B4823="","","تراکنش بانکی")</f>
        <v>0</v>
      </c>
      <c r="D9634" s="38">
        <f>IF(Txn!$B4823="","",IF(IF(Txn!$U4823="TRF",Txn!$Y4823,Txn!$Z4823)="","",IF(Txn!$U4823="TRF",Txn!$Y4823,Txn!$Z4823)))</f>
        <v>0</v>
      </c>
      <c r="E9634" s="39">
        <f>IF($D9634="","",IFERROR(VLOOKUP($D9634,AcctTbl,2,0),""))</f>
        <v>0</v>
      </c>
      <c r="F9634" s="39">
        <f>IF($D9634="","",IFERROR(VLOOKUP($D9634,AcctTbl,3,0),""))</f>
        <v>0</v>
      </c>
      <c r="G9634" s="39">
        <f>IF(Txn!$B4823="","",Txn!$D4823)</f>
        <v>0</v>
      </c>
      <c r="H9634" s="38">
        <f>IF(Txn!$B4823="","",Txn!$E4823)</f>
        <v>0</v>
      </c>
      <c r="I9634" s="40">
        <f>IF(Txn!$B4823="",0,Txn!$Q4823)</f>
        <v>0</v>
      </c>
      <c r="J9634" s="40">
        <f>IF(Txn!$B4823="",0,Txn!$R4823)</f>
        <v>0</v>
      </c>
      <c r="K9634" s="41">
        <f>IF($A9634="","",IFERROR(VALUE(MID($A9634,6,2)),""))</f>
        <v>0</v>
      </c>
      <c r="L9634" s="39">
        <f>IF(Txn!$K4823="","","طرف مقابل — "&amp;Txn!$K4823)</f>
        <v>0</v>
      </c>
      <c r="N9634" s="42">
        <f>IF($D9634="",0,COUNTIF(BankAccts,$D9634))</f>
        <v>0</v>
      </c>
    </row>
    <row r="9635" spans="1:14">
      <c r="A9635" s="38">
        <f>IF(Txn!$B4824="","",Txn!$B4824)</f>
        <v>0</v>
      </c>
      <c r="B9635" s="38">
        <f>IF(Txn!$B4824="","",Txn!$C4824)</f>
        <v>0</v>
      </c>
      <c r="C9635" s="39">
        <f>IF(Txn!$B4824="","","تراکنش بانکی")</f>
        <v>0</v>
      </c>
      <c r="D9635" s="38">
        <f>IF(Txn!$B4824="","",IF(Txn!$X4824="","",Txn!$X4824))</f>
        <v>0</v>
      </c>
      <c r="E9635" s="39">
        <f>IF($D9635="","",IFERROR(VLOOKUP($D9635,AcctTbl,2,0),""))</f>
        <v>0</v>
      </c>
      <c r="F9635" s="39">
        <f>IF($D9635="","",IFERROR(VLOOKUP($D9635,AcctTbl,3,0),""))</f>
        <v>0</v>
      </c>
      <c r="G9635" s="39">
        <f>IF(Txn!$B4824="","",Txn!$D4824)</f>
        <v>0</v>
      </c>
      <c r="H9635" s="38">
        <f>IF(Txn!$B4824="","",Txn!$E4824)</f>
        <v>0</v>
      </c>
      <c r="I9635" s="40">
        <f>IF(Txn!$B4824="",0,Txn!$O4824)</f>
        <v>0</v>
      </c>
      <c r="J9635" s="40">
        <f>IF(Txn!$B4824="",0,Txn!$P4824)</f>
        <v>0</v>
      </c>
      <c r="K9635" s="41">
        <f>IF($A9635="","",IFERROR(VALUE(MID($A9635,6,2)),""))</f>
        <v>0</v>
      </c>
      <c r="L9635" s="39">
        <f>IF(Txn!$K4824="","",Txn!$K4824)</f>
        <v>0</v>
      </c>
      <c r="N9635" s="42">
        <f>IF($D9635="",0,COUNTIF(BankAccts,$D9635))</f>
        <v>0</v>
      </c>
    </row>
    <row r="9636" spans="1:14">
      <c r="A9636" s="38">
        <f>IF(Txn!$B4824="","",Txn!$B4824)</f>
        <v>0</v>
      </c>
      <c r="B9636" s="38">
        <f>IF(Txn!$B4824="","",Txn!$C4824)</f>
        <v>0</v>
      </c>
      <c r="C9636" s="39">
        <f>IF(Txn!$B4824="","","تراکنش بانکی")</f>
        <v>0</v>
      </c>
      <c r="D9636" s="38">
        <f>IF(Txn!$B4824="","",IF(IF(Txn!$U4824="TRF",Txn!$Y4824,Txn!$Z4824)="","",IF(Txn!$U4824="TRF",Txn!$Y4824,Txn!$Z4824)))</f>
        <v>0</v>
      </c>
      <c r="E9636" s="39">
        <f>IF($D9636="","",IFERROR(VLOOKUP($D9636,AcctTbl,2,0),""))</f>
        <v>0</v>
      </c>
      <c r="F9636" s="39">
        <f>IF($D9636="","",IFERROR(VLOOKUP($D9636,AcctTbl,3,0),""))</f>
        <v>0</v>
      </c>
      <c r="G9636" s="39">
        <f>IF(Txn!$B4824="","",Txn!$D4824)</f>
        <v>0</v>
      </c>
      <c r="H9636" s="38">
        <f>IF(Txn!$B4824="","",Txn!$E4824)</f>
        <v>0</v>
      </c>
      <c r="I9636" s="40">
        <f>IF(Txn!$B4824="",0,Txn!$Q4824)</f>
        <v>0</v>
      </c>
      <c r="J9636" s="40">
        <f>IF(Txn!$B4824="",0,Txn!$R4824)</f>
        <v>0</v>
      </c>
      <c r="K9636" s="41">
        <f>IF($A9636="","",IFERROR(VALUE(MID($A9636,6,2)),""))</f>
        <v>0</v>
      </c>
      <c r="L9636" s="39">
        <f>IF(Txn!$K4824="","","طرف مقابل — "&amp;Txn!$K4824)</f>
        <v>0</v>
      </c>
      <c r="N9636" s="42">
        <f>IF($D9636="",0,COUNTIF(BankAccts,$D9636))</f>
        <v>0</v>
      </c>
    </row>
    <row r="9637" spans="1:14">
      <c r="A9637" s="38">
        <f>IF(Txn!$B4825="","",Txn!$B4825)</f>
        <v>0</v>
      </c>
      <c r="B9637" s="38">
        <f>IF(Txn!$B4825="","",Txn!$C4825)</f>
        <v>0</v>
      </c>
      <c r="C9637" s="39">
        <f>IF(Txn!$B4825="","","تراکنش بانکی")</f>
        <v>0</v>
      </c>
      <c r="D9637" s="38">
        <f>IF(Txn!$B4825="","",IF(Txn!$X4825="","",Txn!$X4825))</f>
        <v>0</v>
      </c>
      <c r="E9637" s="39">
        <f>IF($D9637="","",IFERROR(VLOOKUP($D9637,AcctTbl,2,0),""))</f>
        <v>0</v>
      </c>
      <c r="F9637" s="39">
        <f>IF($D9637="","",IFERROR(VLOOKUP($D9637,AcctTbl,3,0),""))</f>
        <v>0</v>
      </c>
      <c r="G9637" s="39">
        <f>IF(Txn!$B4825="","",Txn!$D4825)</f>
        <v>0</v>
      </c>
      <c r="H9637" s="38">
        <f>IF(Txn!$B4825="","",Txn!$E4825)</f>
        <v>0</v>
      </c>
      <c r="I9637" s="40">
        <f>IF(Txn!$B4825="",0,Txn!$O4825)</f>
        <v>0</v>
      </c>
      <c r="J9637" s="40">
        <f>IF(Txn!$B4825="",0,Txn!$P4825)</f>
        <v>0</v>
      </c>
      <c r="K9637" s="41">
        <f>IF($A9637="","",IFERROR(VALUE(MID($A9637,6,2)),""))</f>
        <v>0</v>
      </c>
      <c r="L9637" s="39">
        <f>IF(Txn!$K4825="","",Txn!$K4825)</f>
        <v>0</v>
      </c>
      <c r="N9637" s="42">
        <f>IF($D9637="",0,COUNTIF(BankAccts,$D9637))</f>
        <v>0</v>
      </c>
    </row>
    <row r="9638" spans="1:14">
      <c r="A9638" s="38">
        <f>IF(Txn!$B4825="","",Txn!$B4825)</f>
        <v>0</v>
      </c>
      <c r="B9638" s="38">
        <f>IF(Txn!$B4825="","",Txn!$C4825)</f>
        <v>0</v>
      </c>
      <c r="C9638" s="39">
        <f>IF(Txn!$B4825="","","تراکنش بانکی")</f>
        <v>0</v>
      </c>
      <c r="D9638" s="38">
        <f>IF(Txn!$B4825="","",IF(IF(Txn!$U4825="TRF",Txn!$Y4825,Txn!$Z4825)="","",IF(Txn!$U4825="TRF",Txn!$Y4825,Txn!$Z4825)))</f>
        <v>0</v>
      </c>
      <c r="E9638" s="39">
        <f>IF($D9638="","",IFERROR(VLOOKUP($D9638,AcctTbl,2,0),""))</f>
        <v>0</v>
      </c>
      <c r="F9638" s="39">
        <f>IF($D9638="","",IFERROR(VLOOKUP($D9638,AcctTbl,3,0),""))</f>
        <v>0</v>
      </c>
      <c r="G9638" s="39">
        <f>IF(Txn!$B4825="","",Txn!$D4825)</f>
        <v>0</v>
      </c>
      <c r="H9638" s="38">
        <f>IF(Txn!$B4825="","",Txn!$E4825)</f>
        <v>0</v>
      </c>
      <c r="I9638" s="40">
        <f>IF(Txn!$B4825="",0,Txn!$Q4825)</f>
        <v>0</v>
      </c>
      <c r="J9638" s="40">
        <f>IF(Txn!$B4825="",0,Txn!$R4825)</f>
        <v>0</v>
      </c>
      <c r="K9638" s="41">
        <f>IF($A9638="","",IFERROR(VALUE(MID($A9638,6,2)),""))</f>
        <v>0</v>
      </c>
      <c r="L9638" s="39">
        <f>IF(Txn!$K4825="","","طرف مقابل — "&amp;Txn!$K4825)</f>
        <v>0</v>
      </c>
      <c r="N9638" s="42">
        <f>IF($D9638="",0,COUNTIF(BankAccts,$D9638))</f>
        <v>0</v>
      </c>
    </row>
    <row r="9639" spans="1:14">
      <c r="A9639" s="38">
        <f>IF(Txn!$B4826="","",Txn!$B4826)</f>
        <v>0</v>
      </c>
      <c r="B9639" s="38">
        <f>IF(Txn!$B4826="","",Txn!$C4826)</f>
        <v>0</v>
      </c>
      <c r="C9639" s="39">
        <f>IF(Txn!$B4826="","","تراکنش بانکی")</f>
        <v>0</v>
      </c>
      <c r="D9639" s="38">
        <f>IF(Txn!$B4826="","",IF(Txn!$X4826="","",Txn!$X4826))</f>
        <v>0</v>
      </c>
      <c r="E9639" s="39">
        <f>IF($D9639="","",IFERROR(VLOOKUP($D9639,AcctTbl,2,0),""))</f>
        <v>0</v>
      </c>
      <c r="F9639" s="39">
        <f>IF($D9639="","",IFERROR(VLOOKUP($D9639,AcctTbl,3,0),""))</f>
        <v>0</v>
      </c>
      <c r="G9639" s="39">
        <f>IF(Txn!$B4826="","",Txn!$D4826)</f>
        <v>0</v>
      </c>
      <c r="H9639" s="38">
        <f>IF(Txn!$B4826="","",Txn!$E4826)</f>
        <v>0</v>
      </c>
      <c r="I9639" s="40">
        <f>IF(Txn!$B4826="",0,Txn!$O4826)</f>
        <v>0</v>
      </c>
      <c r="J9639" s="40">
        <f>IF(Txn!$B4826="",0,Txn!$P4826)</f>
        <v>0</v>
      </c>
      <c r="K9639" s="41">
        <f>IF($A9639="","",IFERROR(VALUE(MID($A9639,6,2)),""))</f>
        <v>0</v>
      </c>
      <c r="L9639" s="39">
        <f>IF(Txn!$K4826="","",Txn!$K4826)</f>
        <v>0</v>
      </c>
      <c r="N9639" s="42">
        <f>IF($D9639="",0,COUNTIF(BankAccts,$D9639))</f>
        <v>0</v>
      </c>
    </row>
    <row r="9640" spans="1:14">
      <c r="A9640" s="38">
        <f>IF(Txn!$B4826="","",Txn!$B4826)</f>
        <v>0</v>
      </c>
      <c r="B9640" s="38">
        <f>IF(Txn!$B4826="","",Txn!$C4826)</f>
        <v>0</v>
      </c>
      <c r="C9640" s="39">
        <f>IF(Txn!$B4826="","","تراکنش بانکی")</f>
        <v>0</v>
      </c>
      <c r="D9640" s="38">
        <f>IF(Txn!$B4826="","",IF(IF(Txn!$U4826="TRF",Txn!$Y4826,Txn!$Z4826)="","",IF(Txn!$U4826="TRF",Txn!$Y4826,Txn!$Z4826)))</f>
        <v>0</v>
      </c>
      <c r="E9640" s="39">
        <f>IF($D9640="","",IFERROR(VLOOKUP($D9640,AcctTbl,2,0),""))</f>
        <v>0</v>
      </c>
      <c r="F9640" s="39">
        <f>IF($D9640="","",IFERROR(VLOOKUP($D9640,AcctTbl,3,0),""))</f>
        <v>0</v>
      </c>
      <c r="G9640" s="39">
        <f>IF(Txn!$B4826="","",Txn!$D4826)</f>
        <v>0</v>
      </c>
      <c r="H9640" s="38">
        <f>IF(Txn!$B4826="","",Txn!$E4826)</f>
        <v>0</v>
      </c>
      <c r="I9640" s="40">
        <f>IF(Txn!$B4826="",0,Txn!$Q4826)</f>
        <v>0</v>
      </c>
      <c r="J9640" s="40">
        <f>IF(Txn!$B4826="",0,Txn!$R4826)</f>
        <v>0</v>
      </c>
      <c r="K9640" s="41">
        <f>IF($A9640="","",IFERROR(VALUE(MID($A9640,6,2)),""))</f>
        <v>0</v>
      </c>
      <c r="L9640" s="39">
        <f>IF(Txn!$K4826="","","طرف مقابل — "&amp;Txn!$K4826)</f>
        <v>0</v>
      </c>
      <c r="N9640" s="42">
        <f>IF($D9640="",0,COUNTIF(BankAccts,$D9640))</f>
        <v>0</v>
      </c>
    </row>
    <row r="9641" spans="1:14">
      <c r="A9641" s="38">
        <f>IF(Txn!$B4827="","",Txn!$B4827)</f>
        <v>0</v>
      </c>
      <c r="B9641" s="38">
        <f>IF(Txn!$B4827="","",Txn!$C4827)</f>
        <v>0</v>
      </c>
      <c r="C9641" s="39">
        <f>IF(Txn!$B4827="","","تراکنش بانکی")</f>
        <v>0</v>
      </c>
      <c r="D9641" s="38">
        <f>IF(Txn!$B4827="","",IF(Txn!$X4827="","",Txn!$X4827))</f>
        <v>0</v>
      </c>
      <c r="E9641" s="39">
        <f>IF($D9641="","",IFERROR(VLOOKUP($D9641,AcctTbl,2,0),""))</f>
        <v>0</v>
      </c>
      <c r="F9641" s="39">
        <f>IF($D9641="","",IFERROR(VLOOKUP($D9641,AcctTbl,3,0),""))</f>
        <v>0</v>
      </c>
      <c r="G9641" s="39">
        <f>IF(Txn!$B4827="","",Txn!$D4827)</f>
        <v>0</v>
      </c>
      <c r="H9641" s="38">
        <f>IF(Txn!$B4827="","",Txn!$E4827)</f>
        <v>0</v>
      </c>
      <c r="I9641" s="40">
        <f>IF(Txn!$B4827="",0,Txn!$O4827)</f>
        <v>0</v>
      </c>
      <c r="J9641" s="40">
        <f>IF(Txn!$B4827="",0,Txn!$P4827)</f>
        <v>0</v>
      </c>
      <c r="K9641" s="41">
        <f>IF($A9641="","",IFERROR(VALUE(MID($A9641,6,2)),""))</f>
        <v>0</v>
      </c>
      <c r="L9641" s="39">
        <f>IF(Txn!$K4827="","",Txn!$K4827)</f>
        <v>0</v>
      </c>
      <c r="N9641" s="42">
        <f>IF($D9641="",0,COUNTIF(BankAccts,$D9641))</f>
        <v>0</v>
      </c>
    </row>
    <row r="9642" spans="1:14">
      <c r="A9642" s="38">
        <f>IF(Txn!$B4827="","",Txn!$B4827)</f>
        <v>0</v>
      </c>
      <c r="B9642" s="38">
        <f>IF(Txn!$B4827="","",Txn!$C4827)</f>
        <v>0</v>
      </c>
      <c r="C9642" s="39">
        <f>IF(Txn!$B4827="","","تراکنش بانکی")</f>
        <v>0</v>
      </c>
      <c r="D9642" s="38">
        <f>IF(Txn!$B4827="","",IF(IF(Txn!$U4827="TRF",Txn!$Y4827,Txn!$Z4827)="","",IF(Txn!$U4827="TRF",Txn!$Y4827,Txn!$Z4827)))</f>
        <v>0</v>
      </c>
      <c r="E9642" s="39">
        <f>IF($D9642="","",IFERROR(VLOOKUP($D9642,AcctTbl,2,0),""))</f>
        <v>0</v>
      </c>
      <c r="F9642" s="39">
        <f>IF($D9642="","",IFERROR(VLOOKUP($D9642,AcctTbl,3,0),""))</f>
        <v>0</v>
      </c>
      <c r="G9642" s="39">
        <f>IF(Txn!$B4827="","",Txn!$D4827)</f>
        <v>0</v>
      </c>
      <c r="H9642" s="38">
        <f>IF(Txn!$B4827="","",Txn!$E4827)</f>
        <v>0</v>
      </c>
      <c r="I9642" s="40">
        <f>IF(Txn!$B4827="",0,Txn!$Q4827)</f>
        <v>0</v>
      </c>
      <c r="J9642" s="40">
        <f>IF(Txn!$B4827="",0,Txn!$R4827)</f>
        <v>0</v>
      </c>
      <c r="K9642" s="41">
        <f>IF($A9642="","",IFERROR(VALUE(MID($A9642,6,2)),""))</f>
        <v>0</v>
      </c>
      <c r="L9642" s="39">
        <f>IF(Txn!$K4827="","","طرف مقابل — "&amp;Txn!$K4827)</f>
        <v>0</v>
      </c>
      <c r="N9642" s="42">
        <f>IF($D9642="",0,COUNTIF(BankAccts,$D9642))</f>
        <v>0</v>
      </c>
    </row>
    <row r="9643" spans="1:14">
      <c r="A9643" s="38">
        <f>IF(Txn!$B4828="","",Txn!$B4828)</f>
        <v>0</v>
      </c>
      <c r="B9643" s="38">
        <f>IF(Txn!$B4828="","",Txn!$C4828)</f>
        <v>0</v>
      </c>
      <c r="C9643" s="39">
        <f>IF(Txn!$B4828="","","تراکنش بانکی")</f>
        <v>0</v>
      </c>
      <c r="D9643" s="38">
        <f>IF(Txn!$B4828="","",IF(Txn!$X4828="","",Txn!$X4828))</f>
        <v>0</v>
      </c>
      <c r="E9643" s="39">
        <f>IF($D9643="","",IFERROR(VLOOKUP($D9643,AcctTbl,2,0),""))</f>
        <v>0</v>
      </c>
      <c r="F9643" s="39">
        <f>IF($D9643="","",IFERROR(VLOOKUP($D9643,AcctTbl,3,0),""))</f>
        <v>0</v>
      </c>
      <c r="G9643" s="39">
        <f>IF(Txn!$B4828="","",Txn!$D4828)</f>
        <v>0</v>
      </c>
      <c r="H9643" s="38">
        <f>IF(Txn!$B4828="","",Txn!$E4828)</f>
        <v>0</v>
      </c>
      <c r="I9643" s="40">
        <f>IF(Txn!$B4828="",0,Txn!$O4828)</f>
        <v>0</v>
      </c>
      <c r="J9643" s="40">
        <f>IF(Txn!$B4828="",0,Txn!$P4828)</f>
        <v>0</v>
      </c>
      <c r="K9643" s="41">
        <f>IF($A9643="","",IFERROR(VALUE(MID($A9643,6,2)),""))</f>
        <v>0</v>
      </c>
      <c r="L9643" s="39">
        <f>IF(Txn!$K4828="","",Txn!$K4828)</f>
        <v>0</v>
      </c>
      <c r="N9643" s="42">
        <f>IF($D9643="",0,COUNTIF(BankAccts,$D9643))</f>
        <v>0</v>
      </c>
    </row>
    <row r="9644" spans="1:14">
      <c r="A9644" s="38">
        <f>IF(Txn!$B4828="","",Txn!$B4828)</f>
        <v>0</v>
      </c>
      <c r="B9644" s="38">
        <f>IF(Txn!$B4828="","",Txn!$C4828)</f>
        <v>0</v>
      </c>
      <c r="C9644" s="39">
        <f>IF(Txn!$B4828="","","تراکنش بانکی")</f>
        <v>0</v>
      </c>
      <c r="D9644" s="38">
        <f>IF(Txn!$B4828="","",IF(IF(Txn!$U4828="TRF",Txn!$Y4828,Txn!$Z4828)="","",IF(Txn!$U4828="TRF",Txn!$Y4828,Txn!$Z4828)))</f>
        <v>0</v>
      </c>
      <c r="E9644" s="39">
        <f>IF($D9644="","",IFERROR(VLOOKUP($D9644,AcctTbl,2,0),""))</f>
        <v>0</v>
      </c>
      <c r="F9644" s="39">
        <f>IF($D9644="","",IFERROR(VLOOKUP($D9644,AcctTbl,3,0),""))</f>
        <v>0</v>
      </c>
      <c r="G9644" s="39">
        <f>IF(Txn!$B4828="","",Txn!$D4828)</f>
        <v>0</v>
      </c>
      <c r="H9644" s="38">
        <f>IF(Txn!$B4828="","",Txn!$E4828)</f>
        <v>0</v>
      </c>
      <c r="I9644" s="40">
        <f>IF(Txn!$B4828="",0,Txn!$Q4828)</f>
        <v>0</v>
      </c>
      <c r="J9644" s="40">
        <f>IF(Txn!$B4828="",0,Txn!$R4828)</f>
        <v>0</v>
      </c>
      <c r="K9644" s="41">
        <f>IF($A9644="","",IFERROR(VALUE(MID($A9644,6,2)),""))</f>
        <v>0</v>
      </c>
      <c r="L9644" s="39">
        <f>IF(Txn!$K4828="","","طرف مقابل — "&amp;Txn!$K4828)</f>
        <v>0</v>
      </c>
      <c r="N9644" s="42">
        <f>IF($D9644="",0,COUNTIF(BankAccts,$D9644))</f>
        <v>0</v>
      </c>
    </row>
    <row r="9645" spans="1:14">
      <c r="A9645" s="38">
        <f>IF(Txn!$B4829="","",Txn!$B4829)</f>
        <v>0</v>
      </c>
      <c r="B9645" s="38">
        <f>IF(Txn!$B4829="","",Txn!$C4829)</f>
        <v>0</v>
      </c>
      <c r="C9645" s="39">
        <f>IF(Txn!$B4829="","","تراکنش بانکی")</f>
        <v>0</v>
      </c>
      <c r="D9645" s="38">
        <f>IF(Txn!$B4829="","",IF(Txn!$X4829="","",Txn!$X4829))</f>
        <v>0</v>
      </c>
      <c r="E9645" s="39">
        <f>IF($D9645="","",IFERROR(VLOOKUP($D9645,AcctTbl,2,0),""))</f>
        <v>0</v>
      </c>
      <c r="F9645" s="39">
        <f>IF($D9645="","",IFERROR(VLOOKUP($D9645,AcctTbl,3,0),""))</f>
        <v>0</v>
      </c>
      <c r="G9645" s="39">
        <f>IF(Txn!$B4829="","",Txn!$D4829)</f>
        <v>0</v>
      </c>
      <c r="H9645" s="38">
        <f>IF(Txn!$B4829="","",Txn!$E4829)</f>
        <v>0</v>
      </c>
      <c r="I9645" s="40">
        <f>IF(Txn!$B4829="",0,Txn!$O4829)</f>
        <v>0</v>
      </c>
      <c r="J9645" s="40">
        <f>IF(Txn!$B4829="",0,Txn!$P4829)</f>
        <v>0</v>
      </c>
      <c r="K9645" s="41">
        <f>IF($A9645="","",IFERROR(VALUE(MID($A9645,6,2)),""))</f>
        <v>0</v>
      </c>
      <c r="L9645" s="39">
        <f>IF(Txn!$K4829="","",Txn!$K4829)</f>
        <v>0</v>
      </c>
      <c r="N9645" s="42">
        <f>IF($D9645="",0,COUNTIF(BankAccts,$D9645))</f>
        <v>0</v>
      </c>
    </row>
    <row r="9646" spans="1:14">
      <c r="A9646" s="38">
        <f>IF(Txn!$B4829="","",Txn!$B4829)</f>
        <v>0</v>
      </c>
      <c r="B9646" s="38">
        <f>IF(Txn!$B4829="","",Txn!$C4829)</f>
        <v>0</v>
      </c>
      <c r="C9646" s="39">
        <f>IF(Txn!$B4829="","","تراکنش بانکی")</f>
        <v>0</v>
      </c>
      <c r="D9646" s="38">
        <f>IF(Txn!$B4829="","",IF(IF(Txn!$U4829="TRF",Txn!$Y4829,Txn!$Z4829)="","",IF(Txn!$U4829="TRF",Txn!$Y4829,Txn!$Z4829)))</f>
        <v>0</v>
      </c>
      <c r="E9646" s="39">
        <f>IF($D9646="","",IFERROR(VLOOKUP($D9646,AcctTbl,2,0),""))</f>
        <v>0</v>
      </c>
      <c r="F9646" s="39">
        <f>IF($D9646="","",IFERROR(VLOOKUP($D9646,AcctTbl,3,0),""))</f>
        <v>0</v>
      </c>
      <c r="G9646" s="39">
        <f>IF(Txn!$B4829="","",Txn!$D4829)</f>
        <v>0</v>
      </c>
      <c r="H9646" s="38">
        <f>IF(Txn!$B4829="","",Txn!$E4829)</f>
        <v>0</v>
      </c>
      <c r="I9646" s="40">
        <f>IF(Txn!$B4829="",0,Txn!$Q4829)</f>
        <v>0</v>
      </c>
      <c r="J9646" s="40">
        <f>IF(Txn!$B4829="",0,Txn!$R4829)</f>
        <v>0</v>
      </c>
      <c r="K9646" s="41">
        <f>IF($A9646="","",IFERROR(VALUE(MID($A9646,6,2)),""))</f>
        <v>0</v>
      </c>
      <c r="L9646" s="39">
        <f>IF(Txn!$K4829="","","طرف مقابل — "&amp;Txn!$K4829)</f>
        <v>0</v>
      </c>
      <c r="N9646" s="42">
        <f>IF($D9646="",0,COUNTIF(BankAccts,$D9646))</f>
        <v>0</v>
      </c>
    </row>
    <row r="9647" spans="1:14">
      <c r="A9647" s="38">
        <f>IF(Txn!$B4830="","",Txn!$B4830)</f>
        <v>0</v>
      </c>
      <c r="B9647" s="38">
        <f>IF(Txn!$B4830="","",Txn!$C4830)</f>
        <v>0</v>
      </c>
      <c r="C9647" s="39">
        <f>IF(Txn!$B4830="","","تراکنش بانکی")</f>
        <v>0</v>
      </c>
      <c r="D9647" s="38">
        <f>IF(Txn!$B4830="","",IF(Txn!$X4830="","",Txn!$X4830))</f>
        <v>0</v>
      </c>
      <c r="E9647" s="39">
        <f>IF($D9647="","",IFERROR(VLOOKUP($D9647,AcctTbl,2,0),""))</f>
        <v>0</v>
      </c>
      <c r="F9647" s="39">
        <f>IF($D9647="","",IFERROR(VLOOKUP($D9647,AcctTbl,3,0),""))</f>
        <v>0</v>
      </c>
      <c r="G9647" s="39">
        <f>IF(Txn!$B4830="","",Txn!$D4830)</f>
        <v>0</v>
      </c>
      <c r="H9647" s="38">
        <f>IF(Txn!$B4830="","",Txn!$E4830)</f>
        <v>0</v>
      </c>
      <c r="I9647" s="40">
        <f>IF(Txn!$B4830="",0,Txn!$O4830)</f>
        <v>0</v>
      </c>
      <c r="J9647" s="40">
        <f>IF(Txn!$B4830="",0,Txn!$P4830)</f>
        <v>0</v>
      </c>
      <c r="K9647" s="41">
        <f>IF($A9647="","",IFERROR(VALUE(MID($A9647,6,2)),""))</f>
        <v>0</v>
      </c>
      <c r="L9647" s="39">
        <f>IF(Txn!$K4830="","",Txn!$K4830)</f>
        <v>0</v>
      </c>
      <c r="N9647" s="42">
        <f>IF($D9647="",0,COUNTIF(BankAccts,$D9647))</f>
        <v>0</v>
      </c>
    </row>
    <row r="9648" spans="1:14">
      <c r="A9648" s="38">
        <f>IF(Txn!$B4830="","",Txn!$B4830)</f>
        <v>0</v>
      </c>
      <c r="B9648" s="38">
        <f>IF(Txn!$B4830="","",Txn!$C4830)</f>
        <v>0</v>
      </c>
      <c r="C9648" s="39">
        <f>IF(Txn!$B4830="","","تراکنش بانکی")</f>
        <v>0</v>
      </c>
      <c r="D9648" s="38">
        <f>IF(Txn!$B4830="","",IF(IF(Txn!$U4830="TRF",Txn!$Y4830,Txn!$Z4830)="","",IF(Txn!$U4830="TRF",Txn!$Y4830,Txn!$Z4830)))</f>
        <v>0</v>
      </c>
      <c r="E9648" s="39">
        <f>IF($D9648="","",IFERROR(VLOOKUP($D9648,AcctTbl,2,0),""))</f>
        <v>0</v>
      </c>
      <c r="F9648" s="39">
        <f>IF($D9648="","",IFERROR(VLOOKUP($D9648,AcctTbl,3,0),""))</f>
        <v>0</v>
      </c>
      <c r="G9648" s="39">
        <f>IF(Txn!$B4830="","",Txn!$D4830)</f>
        <v>0</v>
      </c>
      <c r="H9648" s="38">
        <f>IF(Txn!$B4830="","",Txn!$E4830)</f>
        <v>0</v>
      </c>
      <c r="I9648" s="40">
        <f>IF(Txn!$B4830="",0,Txn!$Q4830)</f>
        <v>0</v>
      </c>
      <c r="J9648" s="40">
        <f>IF(Txn!$B4830="",0,Txn!$R4830)</f>
        <v>0</v>
      </c>
      <c r="K9648" s="41">
        <f>IF($A9648="","",IFERROR(VALUE(MID($A9648,6,2)),""))</f>
        <v>0</v>
      </c>
      <c r="L9648" s="39">
        <f>IF(Txn!$K4830="","","طرف مقابل — "&amp;Txn!$K4830)</f>
        <v>0</v>
      </c>
      <c r="N9648" s="42">
        <f>IF($D9648="",0,COUNTIF(BankAccts,$D9648))</f>
        <v>0</v>
      </c>
    </row>
    <row r="9649" spans="1:14">
      <c r="A9649" s="38">
        <f>IF(Txn!$B4831="","",Txn!$B4831)</f>
        <v>0</v>
      </c>
      <c r="B9649" s="38">
        <f>IF(Txn!$B4831="","",Txn!$C4831)</f>
        <v>0</v>
      </c>
      <c r="C9649" s="39">
        <f>IF(Txn!$B4831="","","تراکنش بانکی")</f>
        <v>0</v>
      </c>
      <c r="D9649" s="38">
        <f>IF(Txn!$B4831="","",IF(Txn!$X4831="","",Txn!$X4831))</f>
        <v>0</v>
      </c>
      <c r="E9649" s="39">
        <f>IF($D9649="","",IFERROR(VLOOKUP($D9649,AcctTbl,2,0),""))</f>
        <v>0</v>
      </c>
      <c r="F9649" s="39">
        <f>IF($D9649="","",IFERROR(VLOOKUP($D9649,AcctTbl,3,0),""))</f>
        <v>0</v>
      </c>
      <c r="G9649" s="39">
        <f>IF(Txn!$B4831="","",Txn!$D4831)</f>
        <v>0</v>
      </c>
      <c r="H9649" s="38">
        <f>IF(Txn!$B4831="","",Txn!$E4831)</f>
        <v>0</v>
      </c>
      <c r="I9649" s="40">
        <f>IF(Txn!$B4831="",0,Txn!$O4831)</f>
        <v>0</v>
      </c>
      <c r="J9649" s="40">
        <f>IF(Txn!$B4831="",0,Txn!$P4831)</f>
        <v>0</v>
      </c>
      <c r="K9649" s="41">
        <f>IF($A9649="","",IFERROR(VALUE(MID($A9649,6,2)),""))</f>
        <v>0</v>
      </c>
      <c r="L9649" s="39">
        <f>IF(Txn!$K4831="","",Txn!$K4831)</f>
        <v>0</v>
      </c>
      <c r="N9649" s="42">
        <f>IF($D9649="",0,COUNTIF(BankAccts,$D9649))</f>
        <v>0</v>
      </c>
    </row>
    <row r="9650" spans="1:14">
      <c r="A9650" s="38">
        <f>IF(Txn!$B4831="","",Txn!$B4831)</f>
        <v>0</v>
      </c>
      <c r="B9650" s="38">
        <f>IF(Txn!$B4831="","",Txn!$C4831)</f>
        <v>0</v>
      </c>
      <c r="C9650" s="39">
        <f>IF(Txn!$B4831="","","تراکنش بانکی")</f>
        <v>0</v>
      </c>
      <c r="D9650" s="38">
        <f>IF(Txn!$B4831="","",IF(IF(Txn!$U4831="TRF",Txn!$Y4831,Txn!$Z4831)="","",IF(Txn!$U4831="TRF",Txn!$Y4831,Txn!$Z4831)))</f>
        <v>0</v>
      </c>
      <c r="E9650" s="39">
        <f>IF($D9650="","",IFERROR(VLOOKUP($D9650,AcctTbl,2,0),""))</f>
        <v>0</v>
      </c>
      <c r="F9650" s="39">
        <f>IF($D9650="","",IFERROR(VLOOKUP($D9650,AcctTbl,3,0),""))</f>
        <v>0</v>
      </c>
      <c r="G9650" s="39">
        <f>IF(Txn!$B4831="","",Txn!$D4831)</f>
        <v>0</v>
      </c>
      <c r="H9650" s="38">
        <f>IF(Txn!$B4831="","",Txn!$E4831)</f>
        <v>0</v>
      </c>
      <c r="I9650" s="40">
        <f>IF(Txn!$B4831="",0,Txn!$Q4831)</f>
        <v>0</v>
      </c>
      <c r="J9650" s="40">
        <f>IF(Txn!$B4831="",0,Txn!$R4831)</f>
        <v>0</v>
      </c>
      <c r="K9650" s="41">
        <f>IF($A9650="","",IFERROR(VALUE(MID($A9650,6,2)),""))</f>
        <v>0</v>
      </c>
      <c r="L9650" s="39">
        <f>IF(Txn!$K4831="","","طرف مقابل — "&amp;Txn!$K4831)</f>
        <v>0</v>
      </c>
      <c r="N9650" s="42">
        <f>IF($D9650="",0,COUNTIF(BankAccts,$D9650))</f>
        <v>0</v>
      </c>
    </row>
    <row r="9651" spans="1:14">
      <c r="A9651" s="38">
        <f>IF(Txn!$B4832="","",Txn!$B4832)</f>
        <v>0</v>
      </c>
      <c r="B9651" s="38">
        <f>IF(Txn!$B4832="","",Txn!$C4832)</f>
        <v>0</v>
      </c>
      <c r="C9651" s="39">
        <f>IF(Txn!$B4832="","","تراکنش بانکی")</f>
        <v>0</v>
      </c>
      <c r="D9651" s="38">
        <f>IF(Txn!$B4832="","",IF(Txn!$X4832="","",Txn!$X4832))</f>
        <v>0</v>
      </c>
      <c r="E9651" s="39">
        <f>IF($D9651="","",IFERROR(VLOOKUP($D9651,AcctTbl,2,0),""))</f>
        <v>0</v>
      </c>
      <c r="F9651" s="39">
        <f>IF($D9651="","",IFERROR(VLOOKUP($D9651,AcctTbl,3,0),""))</f>
        <v>0</v>
      </c>
      <c r="G9651" s="39">
        <f>IF(Txn!$B4832="","",Txn!$D4832)</f>
        <v>0</v>
      </c>
      <c r="H9651" s="38">
        <f>IF(Txn!$B4832="","",Txn!$E4832)</f>
        <v>0</v>
      </c>
      <c r="I9651" s="40">
        <f>IF(Txn!$B4832="",0,Txn!$O4832)</f>
        <v>0</v>
      </c>
      <c r="J9651" s="40">
        <f>IF(Txn!$B4832="",0,Txn!$P4832)</f>
        <v>0</v>
      </c>
      <c r="K9651" s="41">
        <f>IF($A9651="","",IFERROR(VALUE(MID($A9651,6,2)),""))</f>
        <v>0</v>
      </c>
      <c r="L9651" s="39">
        <f>IF(Txn!$K4832="","",Txn!$K4832)</f>
        <v>0</v>
      </c>
      <c r="N9651" s="42">
        <f>IF($D9651="",0,COUNTIF(BankAccts,$D9651))</f>
        <v>0</v>
      </c>
    </row>
    <row r="9652" spans="1:14">
      <c r="A9652" s="38">
        <f>IF(Txn!$B4832="","",Txn!$B4832)</f>
        <v>0</v>
      </c>
      <c r="B9652" s="38">
        <f>IF(Txn!$B4832="","",Txn!$C4832)</f>
        <v>0</v>
      </c>
      <c r="C9652" s="39">
        <f>IF(Txn!$B4832="","","تراکنش بانکی")</f>
        <v>0</v>
      </c>
      <c r="D9652" s="38">
        <f>IF(Txn!$B4832="","",IF(IF(Txn!$U4832="TRF",Txn!$Y4832,Txn!$Z4832)="","",IF(Txn!$U4832="TRF",Txn!$Y4832,Txn!$Z4832)))</f>
        <v>0</v>
      </c>
      <c r="E9652" s="39">
        <f>IF($D9652="","",IFERROR(VLOOKUP($D9652,AcctTbl,2,0),""))</f>
        <v>0</v>
      </c>
      <c r="F9652" s="39">
        <f>IF($D9652="","",IFERROR(VLOOKUP($D9652,AcctTbl,3,0),""))</f>
        <v>0</v>
      </c>
      <c r="G9652" s="39">
        <f>IF(Txn!$B4832="","",Txn!$D4832)</f>
        <v>0</v>
      </c>
      <c r="H9652" s="38">
        <f>IF(Txn!$B4832="","",Txn!$E4832)</f>
        <v>0</v>
      </c>
      <c r="I9652" s="40">
        <f>IF(Txn!$B4832="",0,Txn!$Q4832)</f>
        <v>0</v>
      </c>
      <c r="J9652" s="40">
        <f>IF(Txn!$B4832="",0,Txn!$R4832)</f>
        <v>0</v>
      </c>
      <c r="K9652" s="41">
        <f>IF($A9652="","",IFERROR(VALUE(MID($A9652,6,2)),""))</f>
        <v>0</v>
      </c>
      <c r="L9652" s="39">
        <f>IF(Txn!$K4832="","","طرف مقابل — "&amp;Txn!$K4832)</f>
        <v>0</v>
      </c>
      <c r="N9652" s="42">
        <f>IF($D9652="",0,COUNTIF(BankAccts,$D9652))</f>
        <v>0</v>
      </c>
    </row>
    <row r="9653" spans="1:14">
      <c r="A9653" s="38">
        <f>IF(Txn!$B4833="","",Txn!$B4833)</f>
        <v>0</v>
      </c>
      <c r="B9653" s="38">
        <f>IF(Txn!$B4833="","",Txn!$C4833)</f>
        <v>0</v>
      </c>
      <c r="C9653" s="39">
        <f>IF(Txn!$B4833="","","تراکنش بانکی")</f>
        <v>0</v>
      </c>
      <c r="D9653" s="38">
        <f>IF(Txn!$B4833="","",IF(Txn!$X4833="","",Txn!$X4833))</f>
        <v>0</v>
      </c>
      <c r="E9653" s="39">
        <f>IF($D9653="","",IFERROR(VLOOKUP($D9653,AcctTbl,2,0),""))</f>
        <v>0</v>
      </c>
      <c r="F9653" s="39">
        <f>IF($D9653="","",IFERROR(VLOOKUP($D9653,AcctTbl,3,0),""))</f>
        <v>0</v>
      </c>
      <c r="G9653" s="39">
        <f>IF(Txn!$B4833="","",Txn!$D4833)</f>
        <v>0</v>
      </c>
      <c r="H9653" s="38">
        <f>IF(Txn!$B4833="","",Txn!$E4833)</f>
        <v>0</v>
      </c>
      <c r="I9653" s="40">
        <f>IF(Txn!$B4833="",0,Txn!$O4833)</f>
        <v>0</v>
      </c>
      <c r="J9653" s="40">
        <f>IF(Txn!$B4833="",0,Txn!$P4833)</f>
        <v>0</v>
      </c>
      <c r="K9653" s="41">
        <f>IF($A9653="","",IFERROR(VALUE(MID($A9653,6,2)),""))</f>
        <v>0</v>
      </c>
      <c r="L9653" s="39">
        <f>IF(Txn!$K4833="","",Txn!$K4833)</f>
        <v>0</v>
      </c>
      <c r="N9653" s="42">
        <f>IF($D9653="",0,COUNTIF(BankAccts,$D9653))</f>
        <v>0</v>
      </c>
    </row>
    <row r="9654" spans="1:14">
      <c r="A9654" s="38">
        <f>IF(Txn!$B4833="","",Txn!$B4833)</f>
        <v>0</v>
      </c>
      <c r="B9654" s="38">
        <f>IF(Txn!$B4833="","",Txn!$C4833)</f>
        <v>0</v>
      </c>
      <c r="C9654" s="39">
        <f>IF(Txn!$B4833="","","تراکنش بانکی")</f>
        <v>0</v>
      </c>
      <c r="D9654" s="38">
        <f>IF(Txn!$B4833="","",IF(IF(Txn!$U4833="TRF",Txn!$Y4833,Txn!$Z4833)="","",IF(Txn!$U4833="TRF",Txn!$Y4833,Txn!$Z4833)))</f>
        <v>0</v>
      </c>
      <c r="E9654" s="39">
        <f>IF($D9654="","",IFERROR(VLOOKUP($D9654,AcctTbl,2,0),""))</f>
        <v>0</v>
      </c>
      <c r="F9654" s="39">
        <f>IF($D9654="","",IFERROR(VLOOKUP($D9654,AcctTbl,3,0),""))</f>
        <v>0</v>
      </c>
      <c r="G9654" s="39">
        <f>IF(Txn!$B4833="","",Txn!$D4833)</f>
        <v>0</v>
      </c>
      <c r="H9654" s="38">
        <f>IF(Txn!$B4833="","",Txn!$E4833)</f>
        <v>0</v>
      </c>
      <c r="I9654" s="40">
        <f>IF(Txn!$B4833="",0,Txn!$Q4833)</f>
        <v>0</v>
      </c>
      <c r="J9654" s="40">
        <f>IF(Txn!$B4833="",0,Txn!$R4833)</f>
        <v>0</v>
      </c>
      <c r="K9654" s="41">
        <f>IF($A9654="","",IFERROR(VALUE(MID($A9654,6,2)),""))</f>
        <v>0</v>
      </c>
      <c r="L9654" s="39">
        <f>IF(Txn!$K4833="","","طرف مقابل — "&amp;Txn!$K4833)</f>
        <v>0</v>
      </c>
      <c r="N9654" s="42">
        <f>IF($D9654="",0,COUNTIF(BankAccts,$D9654))</f>
        <v>0</v>
      </c>
    </row>
    <row r="9655" spans="1:14">
      <c r="A9655" s="38">
        <f>IF(Txn!$B4834="","",Txn!$B4834)</f>
        <v>0</v>
      </c>
      <c r="B9655" s="38">
        <f>IF(Txn!$B4834="","",Txn!$C4834)</f>
        <v>0</v>
      </c>
      <c r="C9655" s="39">
        <f>IF(Txn!$B4834="","","تراکنش بانکی")</f>
        <v>0</v>
      </c>
      <c r="D9655" s="38">
        <f>IF(Txn!$B4834="","",IF(Txn!$X4834="","",Txn!$X4834))</f>
        <v>0</v>
      </c>
      <c r="E9655" s="39">
        <f>IF($D9655="","",IFERROR(VLOOKUP($D9655,AcctTbl,2,0),""))</f>
        <v>0</v>
      </c>
      <c r="F9655" s="39">
        <f>IF($D9655="","",IFERROR(VLOOKUP($D9655,AcctTbl,3,0),""))</f>
        <v>0</v>
      </c>
      <c r="G9655" s="39">
        <f>IF(Txn!$B4834="","",Txn!$D4834)</f>
        <v>0</v>
      </c>
      <c r="H9655" s="38">
        <f>IF(Txn!$B4834="","",Txn!$E4834)</f>
        <v>0</v>
      </c>
      <c r="I9655" s="40">
        <f>IF(Txn!$B4834="",0,Txn!$O4834)</f>
        <v>0</v>
      </c>
      <c r="J9655" s="40">
        <f>IF(Txn!$B4834="",0,Txn!$P4834)</f>
        <v>0</v>
      </c>
      <c r="K9655" s="41">
        <f>IF($A9655="","",IFERROR(VALUE(MID($A9655,6,2)),""))</f>
        <v>0</v>
      </c>
      <c r="L9655" s="39">
        <f>IF(Txn!$K4834="","",Txn!$K4834)</f>
        <v>0</v>
      </c>
      <c r="N9655" s="42">
        <f>IF($D9655="",0,COUNTIF(BankAccts,$D9655))</f>
        <v>0</v>
      </c>
    </row>
    <row r="9656" spans="1:14">
      <c r="A9656" s="38">
        <f>IF(Txn!$B4834="","",Txn!$B4834)</f>
        <v>0</v>
      </c>
      <c r="B9656" s="38">
        <f>IF(Txn!$B4834="","",Txn!$C4834)</f>
        <v>0</v>
      </c>
      <c r="C9656" s="39">
        <f>IF(Txn!$B4834="","","تراکنش بانکی")</f>
        <v>0</v>
      </c>
      <c r="D9656" s="38">
        <f>IF(Txn!$B4834="","",IF(IF(Txn!$U4834="TRF",Txn!$Y4834,Txn!$Z4834)="","",IF(Txn!$U4834="TRF",Txn!$Y4834,Txn!$Z4834)))</f>
        <v>0</v>
      </c>
      <c r="E9656" s="39">
        <f>IF($D9656="","",IFERROR(VLOOKUP($D9656,AcctTbl,2,0),""))</f>
        <v>0</v>
      </c>
      <c r="F9656" s="39">
        <f>IF($D9656="","",IFERROR(VLOOKUP($D9656,AcctTbl,3,0),""))</f>
        <v>0</v>
      </c>
      <c r="G9656" s="39">
        <f>IF(Txn!$B4834="","",Txn!$D4834)</f>
        <v>0</v>
      </c>
      <c r="H9656" s="38">
        <f>IF(Txn!$B4834="","",Txn!$E4834)</f>
        <v>0</v>
      </c>
      <c r="I9656" s="40">
        <f>IF(Txn!$B4834="",0,Txn!$Q4834)</f>
        <v>0</v>
      </c>
      <c r="J9656" s="40">
        <f>IF(Txn!$B4834="",0,Txn!$R4834)</f>
        <v>0</v>
      </c>
      <c r="K9656" s="41">
        <f>IF($A9656="","",IFERROR(VALUE(MID($A9656,6,2)),""))</f>
        <v>0</v>
      </c>
      <c r="L9656" s="39">
        <f>IF(Txn!$K4834="","","طرف مقابل — "&amp;Txn!$K4834)</f>
        <v>0</v>
      </c>
      <c r="N9656" s="42">
        <f>IF($D9656="",0,COUNTIF(BankAccts,$D9656))</f>
        <v>0</v>
      </c>
    </row>
    <row r="9657" spans="1:14">
      <c r="A9657" s="38">
        <f>IF(Txn!$B4835="","",Txn!$B4835)</f>
        <v>0</v>
      </c>
      <c r="B9657" s="38">
        <f>IF(Txn!$B4835="","",Txn!$C4835)</f>
        <v>0</v>
      </c>
      <c r="C9657" s="39">
        <f>IF(Txn!$B4835="","","تراکنش بانکی")</f>
        <v>0</v>
      </c>
      <c r="D9657" s="38">
        <f>IF(Txn!$B4835="","",IF(Txn!$X4835="","",Txn!$X4835))</f>
        <v>0</v>
      </c>
      <c r="E9657" s="39">
        <f>IF($D9657="","",IFERROR(VLOOKUP($D9657,AcctTbl,2,0),""))</f>
        <v>0</v>
      </c>
      <c r="F9657" s="39">
        <f>IF($D9657="","",IFERROR(VLOOKUP($D9657,AcctTbl,3,0),""))</f>
        <v>0</v>
      </c>
      <c r="G9657" s="39">
        <f>IF(Txn!$B4835="","",Txn!$D4835)</f>
        <v>0</v>
      </c>
      <c r="H9657" s="38">
        <f>IF(Txn!$B4835="","",Txn!$E4835)</f>
        <v>0</v>
      </c>
      <c r="I9657" s="40">
        <f>IF(Txn!$B4835="",0,Txn!$O4835)</f>
        <v>0</v>
      </c>
      <c r="J9657" s="40">
        <f>IF(Txn!$B4835="",0,Txn!$P4835)</f>
        <v>0</v>
      </c>
      <c r="K9657" s="41">
        <f>IF($A9657="","",IFERROR(VALUE(MID($A9657,6,2)),""))</f>
        <v>0</v>
      </c>
      <c r="L9657" s="39">
        <f>IF(Txn!$K4835="","",Txn!$K4835)</f>
        <v>0</v>
      </c>
      <c r="N9657" s="42">
        <f>IF($D9657="",0,COUNTIF(BankAccts,$D9657))</f>
        <v>0</v>
      </c>
    </row>
    <row r="9658" spans="1:14">
      <c r="A9658" s="38">
        <f>IF(Txn!$B4835="","",Txn!$B4835)</f>
        <v>0</v>
      </c>
      <c r="B9658" s="38">
        <f>IF(Txn!$B4835="","",Txn!$C4835)</f>
        <v>0</v>
      </c>
      <c r="C9658" s="39">
        <f>IF(Txn!$B4835="","","تراکنش بانکی")</f>
        <v>0</v>
      </c>
      <c r="D9658" s="38">
        <f>IF(Txn!$B4835="","",IF(IF(Txn!$U4835="TRF",Txn!$Y4835,Txn!$Z4835)="","",IF(Txn!$U4835="TRF",Txn!$Y4835,Txn!$Z4835)))</f>
        <v>0</v>
      </c>
      <c r="E9658" s="39">
        <f>IF($D9658="","",IFERROR(VLOOKUP($D9658,AcctTbl,2,0),""))</f>
        <v>0</v>
      </c>
      <c r="F9658" s="39">
        <f>IF($D9658="","",IFERROR(VLOOKUP($D9658,AcctTbl,3,0),""))</f>
        <v>0</v>
      </c>
      <c r="G9658" s="39">
        <f>IF(Txn!$B4835="","",Txn!$D4835)</f>
        <v>0</v>
      </c>
      <c r="H9658" s="38">
        <f>IF(Txn!$B4835="","",Txn!$E4835)</f>
        <v>0</v>
      </c>
      <c r="I9658" s="40">
        <f>IF(Txn!$B4835="",0,Txn!$Q4835)</f>
        <v>0</v>
      </c>
      <c r="J9658" s="40">
        <f>IF(Txn!$B4835="",0,Txn!$R4835)</f>
        <v>0</v>
      </c>
      <c r="K9658" s="41">
        <f>IF($A9658="","",IFERROR(VALUE(MID($A9658,6,2)),""))</f>
        <v>0</v>
      </c>
      <c r="L9658" s="39">
        <f>IF(Txn!$K4835="","","طرف مقابل — "&amp;Txn!$K4835)</f>
        <v>0</v>
      </c>
      <c r="N9658" s="42">
        <f>IF($D9658="",0,COUNTIF(BankAccts,$D9658))</f>
        <v>0</v>
      </c>
    </row>
    <row r="9659" spans="1:14">
      <c r="A9659" s="38">
        <f>IF(Txn!$B4836="","",Txn!$B4836)</f>
        <v>0</v>
      </c>
      <c r="B9659" s="38">
        <f>IF(Txn!$B4836="","",Txn!$C4836)</f>
        <v>0</v>
      </c>
      <c r="C9659" s="39">
        <f>IF(Txn!$B4836="","","تراکنش بانکی")</f>
        <v>0</v>
      </c>
      <c r="D9659" s="38">
        <f>IF(Txn!$B4836="","",IF(Txn!$X4836="","",Txn!$X4836))</f>
        <v>0</v>
      </c>
      <c r="E9659" s="39">
        <f>IF($D9659="","",IFERROR(VLOOKUP($D9659,AcctTbl,2,0),""))</f>
        <v>0</v>
      </c>
      <c r="F9659" s="39">
        <f>IF($D9659="","",IFERROR(VLOOKUP($D9659,AcctTbl,3,0),""))</f>
        <v>0</v>
      </c>
      <c r="G9659" s="39">
        <f>IF(Txn!$B4836="","",Txn!$D4836)</f>
        <v>0</v>
      </c>
      <c r="H9659" s="38">
        <f>IF(Txn!$B4836="","",Txn!$E4836)</f>
        <v>0</v>
      </c>
      <c r="I9659" s="40">
        <f>IF(Txn!$B4836="",0,Txn!$O4836)</f>
        <v>0</v>
      </c>
      <c r="J9659" s="40">
        <f>IF(Txn!$B4836="",0,Txn!$P4836)</f>
        <v>0</v>
      </c>
      <c r="K9659" s="41">
        <f>IF($A9659="","",IFERROR(VALUE(MID($A9659,6,2)),""))</f>
        <v>0</v>
      </c>
      <c r="L9659" s="39">
        <f>IF(Txn!$K4836="","",Txn!$K4836)</f>
        <v>0</v>
      </c>
      <c r="N9659" s="42">
        <f>IF($D9659="",0,COUNTIF(BankAccts,$D9659))</f>
        <v>0</v>
      </c>
    </row>
    <row r="9660" spans="1:14">
      <c r="A9660" s="38">
        <f>IF(Txn!$B4836="","",Txn!$B4836)</f>
        <v>0</v>
      </c>
      <c r="B9660" s="38">
        <f>IF(Txn!$B4836="","",Txn!$C4836)</f>
        <v>0</v>
      </c>
      <c r="C9660" s="39">
        <f>IF(Txn!$B4836="","","تراکنش بانکی")</f>
        <v>0</v>
      </c>
      <c r="D9660" s="38">
        <f>IF(Txn!$B4836="","",IF(IF(Txn!$U4836="TRF",Txn!$Y4836,Txn!$Z4836)="","",IF(Txn!$U4836="TRF",Txn!$Y4836,Txn!$Z4836)))</f>
        <v>0</v>
      </c>
      <c r="E9660" s="39">
        <f>IF($D9660="","",IFERROR(VLOOKUP($D9660,AcctTbl,2,0),""))</f>
        <v>0</v>
      </c>
      <c r="F9660" s="39">
        <f>IF($D9660="","",IFERROR(VLOOKUP($D9660,AcctTbl,3,0),""))</f>
        <v>0</v>
      </c>
      <c r="G9660" s="39">
        <f>IF(Txn!$B4836="","",Txn!$D4836)</f>
        <v>0</v>
      </c>
      <c r="H9660" s="38">
        <f>IF(Txn!$B4836="","",Txn!$E4836)</f>
        <v>0</v>
      </c>
      <c r="I9660" s="40">
        <f>IF(Txn!$B4836="",0,Txn!$Q4836)</f>
        <v>0</v>
      </c>
      <c r="J9660" s="40">
        <f>IF(Txn!$B4836="",0,Txn!$R4836)</f>
        <v>0</v>
      </c>
      <c r="K9660" s="41">
        <f>IF($A9660="","",IFERROR(VALUE(MID($A9660,6,2)),""))</f>
        <v>0</v>
      </c>
      <c r="L9660" s="39">
        <f>IF(Txn!$K4836="","","طرف مقابل — "&amp;Txn!$K4836)</f>
        <v>0</v>
      </c>
      <c r="N9660" s="42">
        <f>IF($D9660="",0,COUNTIF(BankAccts,$D9660))</f>
        <v>0</v>
      </c>
    </row>
    <row r="9661" spans="1:14">
      <c r="A9661" s="38">
        <f>IF(Txn!$B4837="","",Txn!$B4837)</f>
        <v>0</v>
      </c>
      <c r="B9661" s="38">
        <f>IF(Txn!$B4837="","",Txn!$C4837)</f>
        <v>0</v>
      </c>
      <c r="C9661" s="39">
        <f>IF(Txn!$B4837="","","تراکنش بانکی")</f>
        <v>0</v>
      </c>
      <c r="D9661" s="38">
        <f>IF(Txn!$B4837="","",IF(Txn!$X4837="","",Txn!$X4837))</f>
        <v>0</v>
      </c>
      <c r="E9661" s="39">
        <f>IF($D9661="","",IFERROR(VLOOKUP($D9661,AcctTbl,2,0),""))</f>
        <v>0</v>
      </c>
      <c r="F9661" s="39">
        <f>IF($D9661="","",IFERROR(VLOOKUP($D9661,AcctTbl,3,0),""))</f>
        <v>0</v>
      </c>
      <c r="G9661" s="39">
        <f>IF(Txn!$B4837="","",Txn!$D4837)</f>
        <v>0</v>
      </c>
      <c r="H9661" s="38">
        <f>IF(Txn!$B4837="","",Txn!$E4837)</f>
        <v>0</v>
      </c>
      <c r="I9661" s="40">
        <f>IF(Txn!$B4837="",0,Txn!$O4837)</f>
        <v>0</v>
      </c>
      <c r="J9661" s="40">
        <f>IF(Txn!$B4837="",0,Txn!$P4837)</f>
        <v>0</v>
      </c>
      <c r="K9661" s="41">
        <f>IF($A9661="","",IFERROR(VALUE(MID($A9661,6,2)),""))</f>
        <v>0</v>
      </c>
      <c r="L9661" s="39">
        <f>IF(Txn!$K4837="","",Txn!$K4837)</f>
        <v>0</v>
      </c>
      <c r="N9661" s="42">
        <f>IF($D9661="",0,COUNTIF(BankAccts,$D9661))</f>
        <v>0</v>
      </c>
    </row>
    <row r="9662" spans="1:14">
      <c r="A9662" s="38">
        <f>IF(Txn!$B4837="","",Txn!$B4837)</f>
        <v>0</v>
      </c>
      <c r="B9662" s="38">
        <f>IF(Txn!$B4837="","",Txn!$C4837)</f>
        <v>0</v>
      </c>
      <c r="C9662" s="39">
        <f>IF(Txn!$B4837="","","تراکنش بانکی")</f>
        <v>0</v>
      </c>
      <c r="D9662" s="38">
        <f>IF(Txn!$B4837="","",IF(IF(Txn!$U4837="TRF",Txn!$Y4837,Txn!$Z4837)="","",IF(Txn!$U4837="TRF",Txn!$Y4837,Txn!$Z4837)))</f>
        <v>0</v>
      </c>
      <c r="E9662" s="39">
        <f>IF($D9662="","",IFERROR(VLOOKUP($D9662,AcctTbl,2,0),""))</f>
        <v>0</v>
      </c>
      <c r="F9662" s="39">
        <f>IF($D9662="","",IFERROR(VLOOKUP($D9662,AcctTbl,3,0),""))</f>
        <v>0</v>
      </c>
      <c r="G9662" s="39">
        <f>IF(Txn!$B4837="","",Txn!$D4837)</f>
        <v>0</v>
      </c>
      <c r="H9662" s="38">
        <f>IF(Txn!$B4837="","",Txn!$E4837)</f>
        <v>0</v>
      </c>
      <c r="I9662" s="40">
        <f>IF(Txn!$B4837="",0,Txn!$Q4837)</f>
        <v>0</v>
      </c>
      <c r="J9662" s="40">
        <f>IF(Txn!$B4837="",0,Txn!$R4837)</f>
        <v>0</v>
      </c>
      <c r="K9662" s="41">
        <f>IF($A9662="","",IFERROR(VALUE(MID($A9662,6,2)),""))</f>
        <v>0</v>
      </c>
      <c r="L9662" s="39">
        <f>IF(Txn!$K4837="","","طرف مقابل — "&amp;Txn!$K4837)</f>
        <v>0</v>
      </c>
      <c r="N9662" s="42">
        <f>IF($D9662="",0,COUNTIF(BankAccts,$D9662))</f>
        <v>0</v>
      </c>
    </row>
    <row r="9663" spans="1:14">
      <c r="A9663" s="38">
        <f>IF(Txn!$B4838="","",Txn!$B4838)</f>
        <v>0</v>
      </c>
      <c r="B9663" s="38">
        <f>IF(Txn!$B4838="","",Txn!$C4838)</f>
        <v>0</v>
      </c>
      <c r="C9663" s="39">
        <f>IF(Txn!$B4838="","","تراکنش بانکی")</f>
        <v>0</v>
      </c>
      <c r="D9663" s="38">
        <f>IF(Txn!$B4838="","",IF(Txn!$X4838="","",Txn!$X4838))</f>
        <v>0</v>
      </c>
      <c r="E9663" s="39">
        <f>IF($D9663="","",IFERROR(VLOOKUP($D9663,AcctTbl,2,0),""))</f>
        <v>0</v>
      </c>
      <c r="F9663" s="39">
        <f>IF($D9663="","",IFERROR(VLOOKUP($D9663,AcctTbl,3,0),""))</f>
        <v>0</v>
      </c>
      <c r="G9663" s="39">
        <f>IF(Txn!$B4838="","",Txn!$D4838)</f>
        <v>0</v>
      </c>
      <c r="H9663" s="38">
        <f>IF(Txn!$B4838="","",Txn!$E4838)</f>
        <v>0</v>
      </c>
      <c r="I9663" s="40">
        <f>IF(Txn!$B4838="",0,Txn!$O4838)</f>
        <v>0</v>
      </c>
      <c r="J9663" s="40">
        <f>IF(Txn!$B4838="",0,Txn!$P4838)</f>
        <v>0</v>
      </c>
      <c r="K9663" s="41">
        <f>IF($A9663="","",IFERROR(VALUE(MID($A9663,6,2)),""))</f>
        <v>0</v>
      </c>
      <c r="L9663" s="39">
        <f>IF(Txn!$K4838="","",Txn!$K4838)</f>
        <v>0</v>
      </c>
      <c r="N9663" s="42">
        <f>IF($D9663="",0,COUNTIF(BankAccts,$D9663))</f>
        <v>0</v>
      </c>
    </row>
    <row r="9664" spans="1:14">
      <c r="A9664" s="38">
        <f>IF(Txn!$B4838="","",Txn!$B4838)</f>
        <v>0</v>
      </c>
      <c r="B9664" s="38">
        <f>IF(Txn!$B4838="","",Txn!$C4838)</f>
        <v>0</v>
      </c>
      <c r="C9664" s="39">
        <f>IF(Txn!$B4838="","","تراکنش بانکی")</f>
        <v>0</v>
      </c>
      <c r="D9664" s="38">
        <f>IF(Txn!$B4838="","",IF(IF(Txn!$U4838="TRF",Txn!$Y4838,Txn!$Z4838)="","",IF(Txn!$U4838="TRF",Txn!$Y4838,Txn!$Z4838)))</f>
        <v>0</v>
      </c>
      <c r="E9664" s="39">
        <f>IF($D9664="","",IFERROR(VLOOKUP($D9664,AcctTbl,2,0),""))</f>
        <v>0</v>
      </c>
      <c r="F9664" s="39">
        <f>IF($D9664="","",IFERROR(VLOOKUP($D9664,AcctTbl,3,0),""))</f>
        <v>0</v>
      </c>
      <c r="G9664" s="39">
        <f>IF(Txn!$B4838="","",Txn!$D4838)</f>
        <v>0</v>
      </c>
      <c r="H9664" s="38">
        <f>IF(Txn!$B4838="","",Txn!$E4838)</f>
        <v>0</v>
      </c>
      <c r="I9664" s="40">
        <f>IF(Txn!$B4838="",0,Txn!$Q4838)</f>
        <v>0</v>
      </c>
      <c r="J9664" s="40">
        <f>IF(Txn!$B4838="",0,Txn!$R4838)</f>
        <v>0</v>
      </c>
      <c r="K9664" s="41">
        <f>IF($A9664="","",IFERROR(VALUE(MID($A9664,6,2)),""))</f>
        <v>0</v>
      </c>
      <c r="L9664" s="39">
        <f>IF(Txn!$K4838="","","طرف مقابل — "&amp;Txn!$K4838)</f>
        <v>0</v>
      </c>
      <c r="N9664" s="42">
        <f>IF($D9664="",0,COUNTIF(BankAccts,$D9664))</f>
        <v>0</v>
      </c>
    </row>
    <row r="9665" spans="1:14">
      <c r="A9665" s="38">
        <f>IF(Txn!$B4839="","",Txn!$B4839)</f>
        <v>0</v>
      </c>
      <c r="B9665" s="38">
        <f>IF(Txn!$B4839="","",Txn!$C4839)</f>
        <v>0</v>
      </c>
      <c r="C9665" s="39">
        <f>IF(Txn!$B4839="","","تراکنش بانکی")</f>
        <v>0</v>
      </c>
      <c r="D9665" s="38">
        <f>IF(Txn!$B4839="","",IF(Txn!$X4839="","",Txn!$X4839))</f>
        <v>0</v>
      </c>
      <c r="E9665" s="39">
        <f>IF($D9665="","",IFERROR(VLOOKUP($D9665,AcctTbl,2,0),""))</f>
        <v>0</v>
      </c>
      <c r="F9665" s="39">
        <f>IF($D9665="","",IFERROR(VLOOKUP($D9665,AcctTbl,3,0),""))</f>
        <v>0</v>
      </c>
      <c r="G9665" s="39">
        <f>IF(Txn!$B4839="","",Txn!$D4839)</f>
        <v>0</v>
      </c>
      <c r="H9665" s="38">
        <f>IF(Txn!$B4839="","",Txn!$E4839)</f>
        <v>0</v>
      </c>
      <c r="I9665" s="40">
        <f>IF(Txn!$B4839="",0,Txn!$O4839)</f>
        <v>0</v>
      </c>
      <c r="J9665" s="40">
        <f>IF(Txn!$B4839="",0,Txn!$P4839)</f>
        <v>0</v>
      </c>
      <c r="K9665" s="41">
        <f>IF($A9665="","",IFERROR(VALUE(MID($A9665,6,2)),""))</f>
        <v>0</v>
      </c>
      <c r="L9665" s="39">
        <f>IF(Txn!$K4839="","",Txn!$K4839)</f>
        <v>0</v>
      </c>
      <c r="N9665" s="42">
        <f>IF($D9665="",0,COUNTIF(BankAccts,$D9665))</f>
        <v>0</v>
      </c>
    </row>
    <row r="9666" spans="1:14">
      <c r="A9666" s="38">
        <f>IF(Txn!$B4839="","",Txn!$B4839)</f>
        <v>0</v>
      </c>
      <c r="B9666" s="38">
        <f>IF(Txn!$B4839="","",Txn!$C4839)</f>
        <v>0</v>
      </c>
      <c r="C9666" s="39">
        <f>IF(Txn!$B4839="","","تراکنش بانکی")</f>
        <v>0</v>
      </c>
      <c r="D9666" s="38">
        <f>IF(Txn!$B4839="","",IF(IF(Txn!$U4839="TRF",Txn!$Y4839,Txn!$Z4839)="","",IF(Txn!$U4839="TRF",Txn!$Y4839,Txn!$Z4839)))</f>
        <v>0</v>
      </c>
      <c r="E9666" s="39">
        <f>IF($D9666="","",IFERROR(VLOOKUP($D9666,AcctTbl,2,0),""))</f>
        <v>0</v>
      </c>
      <c r="F9666" s="39">
        <f>IF($D9666="","",IFERROR(VLOOKUP($D9666,AcctTbl,3,0),""))</f>
        <v>0</v>
      </c>
      <c r="G9666" s="39">
        <f>IF(Txn!$B4839="","",Txn!$D4839)</f>
        <v>0</v>
      </c>
      <c r="H9666" s="38">
        <f>IF(Txn!$B4839="","",Txn!$E4839)</f>
        <v>0</v>
      </c>
      <c r="I9666" s="40">
        <f>IF(Txn!$B4839="",0,Txn!$Q4839)</f>
        <v>0</v>
      </c>
      <c r="J9666" s="40">
        <f>IF(Txn!$B4839="",0,Txn!$R4839)</f>
        <v>0</v>
      </c>
      <c r="K9666" s="41">
        <f>IF($A9666="","",IFERROR(VALUE(MID($A9666,6,2)),""))</f>
        <v>0</v>
      </c>
      <c r="L9666" s="39">
        <f>IF(Txn!$K4839="","","طرف مقابل — "&amp;Txn!$K4839)</f>
        <v>0</v>
      </c>
      <c r="N9666" s="42">
        <f>IF($D9666="",0,COUNTIF(BankAccts,$D9666))</f>
        <v>0</v>
      </c>
    </row>
    <row r="9667" spans="1:14">
      <c r="A9667" s="38">
        <f>IF(Txn!$B4840="","",Txn!$B4840)</f>
        <v>0</v>
      </c>
      <c r="B9667" s="38">
        <f>IF(Txn!$B4840="","",Txn!$C4840)</f>
        <v>0</v>
      </c>
      <c r="C9667" s="39">
        <f>IF(Txn!$B4840="","","تراکنش بانکی")</f>
        <v>0</v>
      </c>
      <c r="D9667" s="38">
        <f>IF(Txn!$B4840="","",IF(Txn!$X4840="","",Txn!$X4840))</f>
        <v>0</v>
      </c>
      <c r="E9667" s="39">
        <f>IF($D9667="","",IFERROR(VLOOKUP($D9667,AcctTbl,2,0),""))</f>
        <v>0</v>
      </c>
      <c r="F9667" s="39">
        <f>IF($D9667="","",IFERROR(VLOOKUP($D9667,AcctTbl,3,0),""))</f>
        <v>0</v>
      </c>
      <c r="G9667" s="39">
        <f>IF(Txn!$B4840="","",Txn!$D4840)</f>
        <v>0</v>
      </c>
      <c r="H9667" s="38">
        <f>IF(Txn!$B4840="","",Txn!$E4840)</f>
        <v>0</v>
      </c>
      <c r="I9667" s="40">
        <f>IF(Txn!$B4840="",0,Txn!$O4840)</f>
        <v>0</v>
      </c>
      <c r="J9667" s="40">
        <f>IF(Txn!$B4840="",0,Txn!$P4840)</f>
        <v>0</v>
      </c>
      <c r="K9667" s="41">
        <f>IF($A9667="","",IFERROR(VALUE(MID($A9667,6,2)),""))</f>
        <v>0</v>
      </c>
      <c r="L9667" s="39">
        <f>IF(Txn!$K4840="","",Txn!$K4840)</f>
        <v>0</v>
      </c>
      <c r="N9667" s="42">
        <f>IF($D9667="",0,COUNTIF(BankAccts,$D9667))</f>
        <v>0</v>
      </c>
    </row>
    <row r="9668" spans="1:14">
      <c r="A9668" s="38">
        <f>IF(Txn!$B4840="","",Txn!$B4840)</f>
        <v>0</v>
      </c>
      <c r="B9668" s="38">
        <f>IF(Txn!$B4840="","",Txn!$C4840)</f>
        <v>0</v>
      </c>
      <c r="C9668" s="39">
        <f>IF(Txn!$B4840="","","تراکنش بانکی")</f>
        <v>0</v>
      </c>
      <c r="D9668" s="38">
        <f>IF(Txn!$B4840="","",IF(IF(Txn!$U4840="TRF",Txn!$Y4840,Txn!$Z4840)="","",IF(Txn!$U4840="TRF",Txn!$Y4840,Txn!$Z4840)))</f>
        <v>0</v>
      </c>
      <c r="E9668" s="39">
        <f>IF($D9668="","",IFERROR(VLOOKUP($D9668,AcctTbl,2,0),""))</f>
        <v>0</v>
      </c>
      <c r="F9668" s="39">
        <f>IF($D9668="","",IFERROR(VLOOKUP($D9668,AcctTbl,3,0),""))</f>
        <v>0</v>
      </c>
      <c r="G9668" s="39">
        <f>IF(Txn!$B4840="","",Txn!$D4840)</f>
        <v>0</v>
      </c>
      <c r="H9668" s="38">
        <f>IF(Txn!$B4840="","",Txn!$E4840)</f>
        <v>0</v>
      </c>
      <c r="I9668" s="40">
        <f>IF(Txn!$B4840="",0,Txn!$Q4840)</f>
        <v>0</v>
      </c>
      <c r="J9668" s="40">
        <f>IF(Txn!$B4840="",0,Txn!$R4840)</f>
        <v>0</v>
      </c>
      <c r="K9668" s="41">
        <f>IF($A9668="","",IFERROR(VALUE(MID($A9668,6,2)),""))</f>
        <v>0</v>
      </c>
      <c r="L9668" s="39">
        <f>IF(Txn!$K4840="","","طرف مقابل — "&amp;Txn!$K4840)</f>
        <v>0</v>
      </c>
      <c r="N9668" s="42">
        <f>IF($D9668="",0,COUNTIF(BankAccts,$D9668))</f>
        <v>0</v>
      </c>
    </row>
    <row r="9669" spans="1:14">
      <c r="A9669" s="38">
        <f>IF(Txn!$B4841="","",Txn!$B4841)</f>
        <v>0</v>
      </c>
      <c r="B9669" s="38">
        <f>IF(Txn!$B4841="","",Txn!$C4841)</f>
        <v>0</v>
      </c>
      <c r="C9669" s="39">
        <f>IF(Txn!$B4841="","","تراکنش بانکی")</f>
        <v>0</v>
      </c>
      <c r="D9669" s="38">
        <f>IF(Txn!$B4841="","",IF(Txn!$X4841="","",Txn!$X4841))</f>
        <v>0</v>
      </c>
      <c r="E9669" s="39">
        <f>IF($D9669="","",IFERROR(VLOOKUP($D9669,AcctTbl,2,0),""))</f>
        <v>0</v>
      </c>
      <c r="F9669" s="39">
        <f>IF($D9669="","",IFERROR(VLOOKUP($D9669,AcctTbl,3,0),""))</f>
        <v>0</v>
      </c>
      <c r="G9669" s="39">
        <f>IF(Txn!$B4841="","",Txn!$D4841)</f>
        <v>0</v>
      </c>
      <c r="H9669" s="38">
        <f>IF(Txn!$B4841="","",Txn!$E4841)</f>
        <v>0</v>
      </c>
      <c r="I9669" s="40">
        <f>IF(Txn!$B4841="",0,Txn!$O4841)</f>
        <v>0</v>
      </c>
      <c r="J9669" s="40">
        <f>IF(Txn!$B4841="",0,Txn!$P4841)</f>
        <v>0</v>
      </c>
      <c r="K9669" s="41">
        <f>IF($A9669="","",IFERROR(VALUE(MID($A9669,6,2)),""))</f>
        <v>0</v>
      </c>
      <c r="L9669" s="39">
        <f>IF(Txn!$K4841="","",Txn!$K4841)</f>
        <v>0</v>
      </c>
      <c r="N9669" s="42">
        <f>IF($D9669="",0,COUNTIF(BankAccts,$D9669))</f>
        <v>0</v>
      </c>
    </row>
    <row r="9670" spans="1:14">
      <c r="A9670" s="38">
        <f>IF(Txn!$B4841="","",Txn!$B4841)</f>
        <v>0</v>
      </c>
      <c r="B9670" s="38">
        <f>IF(Txn!$B4841="","",Txn!$C4841)</f>
        <v>0</v>
      </c>
      <c r="C9670" s="39">
        <f>IF(Txn!$B4841="","","تراکنش بانکی")</f>
        <v>0</v>
      </c>
      <c r="D9670" s="38">
        <f>IF(Txn!$B4841="","",IF(IF(Txn!$U4841="TRF",Txn!$Y4841,Txn!$Z4841)="","",IF(Txn!$U4841="TRF",Txn!$Y4841,Txn!$Z4841)))</f>
        <v>0</v>
      </c>
      <c r="E9670" s="39">
        <f>IF($D9670="","",IFERROR(VLOOKUP($D9670,AcctTbl,2,0),""))</f>
        <v>0</v>
      </c>
      <c r="F9670" s="39">
        <f>IF($D9670="","",IFERROR(VLOOKUP($D9670,AcctTbl,3,0),""))</f>
        <v>0</v>
      </c>
      <c r="G9670" s="39">
        <f>IF(Txn!$B4841="","",Txn!$D4841)</f>
        <v>0</v>
      </c>
      <c r="H9670" s="38">
        <f>IF(Txn!$B4841="","",Txn!$E4841)</f>
        <v>0</v>
      </c>
      <c r="I9670" s="40">
        <f>IF(Txn!$B4841="",0,Txn!$Q4841)</f>
        <v>0</v>
      </c>
      <c r="J9670" s="40">
        <f>IF(Txn!$B4841="",0,Txn!$R4841)</f>
        <v>0</v>
      </c>
      <c r="K9670" s="41">
        <f>IF($A9670="","",IFERROR(VALUE(MID($A9670,6,2)),""))</f>
        <v>0</v>
      </c>
      <c r="L9670" s="39">
        <f>IF(Txn!$K4841="","","طرف مقابل — "&amp;Txn!$K4841)</f>
        <v>0</v>
      </c>
      <c r="N9670" s="42">
        <f>IF($D9670="",0,COUNTIF(BankAccts,$D9670))</f>
        <v>0</v>
      </c>
    </row>
    <row r="9671" spans="1:14">
      <c r="A9671" s="38">
        <f>IF(Txn!$B4842="","",Txn!$B4842)</f>
        <v>0</v>
      </c>
      <c r="B9671" s="38">
        <f>IF(Txn!$B4842="","",Txn!$C4842)</f>
        <v>0</v>
      </c>
      <c r="C9671" s="39">
        <f>IF(Txn!$B4842="","","تراکنش بانکی")</f>
        <v>0</v>
      </c>
      <c r="D9671" s="38">
        <f>IF(Txn!$B4842="","",IF(Txn!$X4842="","",Txn!$X4842))</f>
        <v>0</v>
      </c>
      <c r="E9671" s="39">
        <f>IF($D9671="","",IFERROR(VLOOKUP($D9671,AcctTbl,2,0),""))</f>
        <v>0</v>
      </c>
      <c r="F9671" s="39">
        <f>IF($D9671="","",IFERROR(VLOOKUP($D9671,AcctTbl,3,0),""))</f>
        <v>0</v>
      </c>
      <c r="G9671" s="39">
        <f>IF(Txn!$B4842="","",Txn!$D4842)</f>
        <v>0</v>
      </c>
      <c r="H9671" s="38">
        <f>IF(Txn!$B4842="","",Txn!$E4842)</f>
        <v>0</v>
      </c>
      <c r="I9671" s="40">
        <f>IF(Txn!$B4842="",0,Txn!$O4842)</f>
        <v>0</v>
      </c>
      <c r="J9671" s="40">
        <f>IF(Txn!$B4842="",0,Txn!$P4842)</f>
        <v>0</v>
      </c>
      <c r="K9671" s="41">
        <f>IF($A9671="","",IFERROR(VALUE(MID($A9671,6,2)),""))</f>
        <v>0</v>
      </c>
      <c r="L9671" s="39">
        <f>IF(Txn!$K4842="","",Txn!$K4842)</f>
        <v>0</v>
      </c>
      <c r="N9671" s="42">
        <f>IF($D9671="",0,COUNTIF(BankAccts,$D9671))</f>
        <v>0</v>
      </c>
    </row>
    <row r="9672" spans="1:14">
      <c r="A9672" s="38">
        <f>IF(Txn!$B4842="","",Txn!$B4842)</f>
        <v>0</v>
      </c>
      <c r="B9672" s="38">
        <f>IF(Txn!$B4842="","",Txn!$C4842)</f>
        <v>0</v>
      </c>
      <c r="C9672" s="39">
        <f>IF(Txn!$B4842="","","تراکنش بانکی")</f>
        <v>0</v>
      </c>
      <c r="D9672" s="38">
        <f>IF(Txn!$B4842="","",IF(IF(Txn!$U4842="TRF",Txn!$Y4842,Txn!$Z4842)="","",IF(Txn!$U4842="TRF",Txn!$Y4842,Txn!$Z4842)))</f>
        <v>0</v>
      </c>
      <c r="E9672" s="39">
        <f>IF($D9672="","",IFERROR(VLOOKUP($D9672,AcctTbl,2,0),""))</f>
        <v>0</v>
      </c>
      <c r="F9672" s="39">
        <f>IF($D9672="","",IFERROR(VLOOKUP($D9672,AcctTbl,3,0),""))</f>
        <v>0</v>
      </c>
      <c r="G9672" s="39">
        <f>IF(Txn!$B4842="","",Txn!$D4842)</f>
        <v>0</v>
      </c>
      <c r="H9672" s="38">
        <f>IF(Txn!$B4842="","",Txn!$E4842)</f>
        <v>0</v>
      </c>
      <c r="I9672" s="40">
        <f>IF(Txn!$B4842="",0,Txn!$Q4842)</f>
        <v>0</v>
      </c>
      <c r="J9672" s="40">
        <f>IF(Txn!$B4842="",0,Txn!$R4842)</f>
        <v>0</v>
      </c>
      <c r="K9672" s="41">
        <f>IF($A9672="","",IFERROR(VALUE(MID($A9672,6,2)),""))</f>
        <v>0</v>
      </c>
      <c r="L9672" s="39">
        <f>IF(Txn!$K4842="","","طرف مقابل — "&amp;Txn!$K4842)</f>
        <v>0</v>
      </c>
      <c r="N9672" s="42">
        <f>IF($D9672="",0,COUNTIF(BankAccts,$D9672))</f>
        <v>0</v>
      </c>
    </row>
    <row r="9673" spans="1:14">
      <c r="A9673" s="38">
        <f>IF(Txn!$B4843="","",Txn!$B4843)</f>
        <v>0</v>
      </c>
      <c r="B9673" s="38">
        <f>IF(Txn!$B4843="","",Txn!$C4843)</f>
        <v>0</v>
      </c>
      <c r="C9673" s="39">
        <f>IF(Txn!$B4843="","","تراکنش بانکی")</f>
        <v>0</v>
      </c>
      <c r="D9673" s="38">
        <f>IF(Txn!$B4843="","",IF(Txn!$X4843="","",Txn!$X4843))</f>
        <v>0</v>
      </c>
      <c r="E9673" s="39">
        <f>IF($D9673="","",IFERROR(VLOOKUP($D9673,AcctTbl,2,0),""))</f>
        <v>0</v>
      </c>
      <c r="F9673" s="39">
        <f>IF($D9673="","",IFERROR(VLOOKUP($D9673,AcctTbl,3,0),""))</f>
        <v>0</v>
      </c>
      <c r="G9673" s="39">
        <f>IF(Txn!$B4843="","",Txn!$D4843)</f>
        <v>0</v>
      </c>
      <c r="H9673" s="38">
        <f>IF(Txn!$B4843="","",Txn!$E4843)</f>
        <v>0</v>
      </c>
      <c r="I9673" s="40">
        <f>IF(Txn!$B4843="",0,Txn!$O4843)</f>
        <v>0</v>
      </c>
      <c r="J9673" s="40">
        <f>IF(Txn!$B4843="",0,Txn!$P4843)</f>
        <v>0</v>
      </c>
      <c r="K9673" s="41">
        <f>IF($A9673="","",IFERROR(VALUE(MID($A9673,6,2)),""))</f>
        <v>0</v>
      </c>
      <c r="L9673" s="39">
        <f>IF(Txn!$K4843="","",Txn!$K4843)</f>
        <v>0</v>
      </c>
      <c r="N9673" s="42">
        <f>IF($D9673="",0,COUNTIF(BankAccts,$D9673))</f>
        <v>0</v>
      </c>
    </row>
    <row r="9674" spans="1:14">
      <c r="A9674" s="38">
        <f>IF(Txn!$B4843="","",Txn!$B4843)</f>
        <v>0</v>
      </c>
      <c r="B9674" s="38">
        <f>IF(Txn!$B4843="","",Txn!$C4843)</f>
        <v>0</v>
      </c>
      <c r="C9674" s="39">
        <f>IF(Txn!$B4843="","","تراکنش بانکی")</f>
        <v>0</v>
      </c>
      <c r="D9674" s="38">
        <f>IF(Txn!$B4843="","",IF(IF(Txn!$U4843="TRF",Txn!$Y4843,Txn!$Z4843)="","",IF(Txn!$U4843="TRF",Txn!$Y4843,Txn!$Z4843)))</f>
        <v>0</v>
      </c>
      <c r="E9674" s="39">
        <f>IF($D9674="","",IFERROR(VLOOKUP($D9674,AcctTbl,2,0),""))</f>
        <v>0</v>
      </c>
      <c r="F9674" s="39">
        <f>IF($D9674="","",IFERROR(VLOOKUP($D9674,AcctTbl,3,0),""))</f>
        <v>0</v>
      </c>
      <c r="G9674" s="39">
        <f>IF(Txn!$B4843="","",Txn!$D4843)</f>
        <v>0</v>
      </c>
      <c r="H9674" s="38">
        <f>IF(Txn!$B4843="","",Txn!$E4843)</f>
        <v>0</v>
      </c>
      <c r="I9674" s="40">
        <f>IF(Txn!$B4843="",0,Txn!$Q4843)</f>
        <v>0</v>
      </c>
      <c r="J9674" s="40">
        <f>IF(Txn!$B4843="",0,Txn!$R4843)</f>
        <v>0</v>
      </c>
      <c r="K9674" s="41">
        <f>IF($A9674="","",IFERROR(VALUE(MID($A9674,6,2)),""))</f>
        <v>0</v>
      </c>
      <c r="L9674" s="39">
        <f>IF(Txn!$K4843="","","طرف مقابل — "&amp;Txn!$K4843)</f>
        <v>0</v>
      </c>
      <c r="N9674" s="42">
        <f>IF($D9674="",0,COUNTIF(BankAccts,$D9674))</f>
        <v>0</v>
      </c>
    </row>
    <row r="9675" spans="1:14">
      <c r="A9675" s="38">
        <f>IF(Txn!$B4844="","",Txn!$B4844)</f>
        <v>0</v>
      </c>
      <c r="B9675" s="38">
        <f>IF(Txn!$B4844="","",Txn!$C4844)</f>
        <v>0</v>
      </c>
      <c r="C9675" s="39">
        <f>IF(Txn!$B4844="","","تراکنش بانکی")</f>
        <v>0</v>
      </c>
      <c r="D9675" s="38">
        <f>IF(Txn!$B4844="","",IF(Txn!$X4844="","",Txn!$X4844))</f>
        <v>0</v>
      </c>
      <c r="E9675" s="39">
        <f>IF($D9675="","",IFERROR(VLOOKUP($D9675,AcctTbl,2,0),""))</f>
        <v>0</v>
      </c>
      <c r="F9675" s="39">
        <f>IF($D9675="","",IFERROR(VLOOKUP($D9675,AcctTbl,3,0),""))</f>
        <v>0</v>
      </c>
      <c r="G9675" s="39">
        <f>IF(Txn!$B4844="","",Txn!$D4844)</f>
        <v>0</v>
      </c>
      <c r="H9675" s="38">
        <f>IF(Txn!$B4844="","",Txn!$E4844)</f>
        <v>0</v>
      </c>
      <c r="I9675" s="40">
        <f>IF(Txn!$B4844="",0,Txn!$O4844)</f>
        <v>0</v>
      </c>
      <c r="J9675" s="40">
        <f>IF(Txn!$B4844="",0,Txn!$P4844)</f>
        <v>0</v>
      </c>
      <c r="K9675" s="41">
        <f>IF($A9675="","",IFERROR(VALUE(MID($A9675,6,2)),""))</f>
        <v>0</v>
      </c>
      <c r="L9675" s="39">
        <f>IF(Txn!$K4844="","",Txn!$K4844)</f>
        <v>0</v>
      </c>
      <c r="N9675" s="42">
        <f>IF($D9675="",0,COUNTIF(BankAccts,$D9675))</f>
        <v>0</v>
      </c>
    </row>
    <row r="9676" spans="1:14">
      <c r="A9676" s="38">
        <f>IF(Txn!$B4844="","",Txn!$B4844)</f>
        <v>0</v>
      </c>
      <c r="B9676" s="38">
        <f>IF(Txn!$B4844="","",Txn!$C4844)</f>
        <v>0</v>
      </c>
      <c r="C9676" s="39">
        <f>IF(Txn!$B4844="","","تراکنش بانکی")</f>
        <v>0</v>
      </c>
      <c r="D9676" s="38">
        <f>IF(Txn!$B4844="","",IF(IF(Txn!$U4844="TRF",Txn!$Y4844,Txn!$Z4844)="","",IF(Txn!$U4844="TRF",Txn!$Y4844,Txn!$Z4844)))</f>
        <v>0</v>
      </c>
      <c r="E9676" s="39">
        <f>IF($D9676="","",IFERROR(VLOOKUP($D9676,AcctTbl,2,0),""))</f>
        <v>0</v>
      </c>
      <c r="F9676" s="39">
        <f>IF($D9676="","",IFERROR(VLOOKUP($D9676,AcctTbl,3,0),""))</f>
        <v>0</v>
      </c>
      <c r="G9676" s="39">
        <f>IF(Txn!$B4844="","",Txn!$D4844)</f>
        <v>0</v>
      </c>
      <c r="H9676" s="38">
        <f>IF(Txn!$B4844="","",Txn!$E4844)</f>
        <v>0</v>
      </c>
      <c r="I9676" s="40">
        <f>IF(Txn!$B4844="",0,Txn!$Q4844)</f>
        <v>0</v>
      </c>
      <c r="J9676" s="40">
        <f>IF(Txn!$B4844="",0,Txn!$R4844)</f>
        <v>0</v>
      </c>
      <c r="K9676" s="41">
        <f>IF($A9676="","",IFERROR(VALUE(MID($A9676,6,2)),""))</f>
        <v>0</v>
      </c>
      <c r="L9676" s="39">
        <f>IF(Txn!$K4844="","","طرف مقابل — "&amp;Txn!$K4844)</f>
        <v>0</v>
      </c>
      <c r="N9676" s="42">
        <f>IF($D9676="",0,COUNTIF(BankAccts,$D9676))</f>
        <v>0</v>
      </c>
    </row>
    <row r="9677" spans="1:14">
      <c r="A9677" s="38">
        <f>IF(Txn!$B4845="","",Txn!$B4845)</f>
        <v>0</v>
      </c>
      <c r="B9677" s="38">
        <f>IF(Txn!$B4845="","",Txn!$C4845)</f>
        <v>0</v>
      </c>
      <c r="C9677" s="39">
        <f>IF(Txn!$B4845="","","تراکنش بانکی")</f>
        <v>0</v>
      </c>
      <c r="D9677" s="38">
        <f>IF(Txn!$B4845="","",IF(Txn!$X4845="","",Txn!$X4845))</f>
        <v>0</v>
      </c>
      <c r="E9677" s="39">
        <f>IF($D9677="","",IFERROR(VLOOKUP($D9677,AcctTbl,2,0),""))</f>
        <v>0</v>
      </c>
      <c r="F9677" s="39">
        <f>IF($D9677="","",IFERROR(VLOOKUP($D9677,AcctTbl,3,0),""))</f>
        <v>0</v>
      </c>
      <c r="G9677" s="39">
        <f>IF(Txn!$B4845="","",Txn!$D4845)</f>
        <v>0</v>
      </c>
      <c r="H9677" s="38">
        <f>IF(Txn!$B4845="","",Txn!$E4845)</f>
        <v>0</v>
      </c>
      <c r="I9677" s="40">
        <f>IF(Txn!$B4845="",0,Txn!$O4845)</f>
        <v>0</v>
      </c>
      <c r="J9677" s="40">
        <f>IF(Txn!$B4845="",0,Txn!$P4845)</f>
        <v>0</v>
      </c>
      <c r="K9677" s="41">
        <f>IF($A9677="","",IFERROR(VALUE(MID($A9677,6,2)),""))</f>
        <v>0</v>
      </c>
      <c r="L9677" s="39">
        <f>IF(Txn!$K4845="","",Txn!$K4845)</f>
        <v>0</v>
      </c>
      <c r="N9677" s="42">
        <f>IF($D9677="",0,COUNTIF(BankAccts,$D9677))</f>
        <v>0</v>
      </c>
    </row>
    <row r="9678" spans="1:14">
      <c r="A9678" s="38">
        <f>IF(Txn!$B4845="","",Txn!$B4845)</f>
        <v>0</v>
      </c>
      <c r="B9678" s="38">
        <f>IF(Txn!$B4845="","",Txn!$C4845)</f>
        <v>0</v>
      </c>
      <c r="C9678" s="39">
        <f>IF(Txn!$B4845="","","تراکنش بانکی")</f>
        <v>0</v>
      </c>
      <c r="D9678" s="38">
        <f>IF(Txn!$B4845="","",IF(IF(Txn!$U4845="TRF",Txn!$Y4845,Txn!$Z4845)="","",IF(Txn!$U4845="TRF",Txn!$Y4845,Txn!$Z4845)))</f>
        <v>0</v>
      </c>
      <c r="E9678" s="39">
        <f>IF($D9678="","",IFERROR(VLOOKUP($D9678,AcctTbl,2,0),""))</f>
        <v>0</v>
      </c>
      <c r="F9678" s="39">
        <f>IF($D9678="","",IFERROR(VLOOKUP($D9678,AcctTbl,3,0),""))</f>
        <v>0</v>
      </c>
      <c r="G9678" s="39">
        <f>IF(Txn!$B4845="","",Txn!$D4845)</f>
        <v>0</v>
      </c>
      <c r="H9678" s="38">
        <f>IF(Txn!$B4845="","",Txn!$E4845)</f>
        <v>0</v>
      </c>
      <c r="I9678" s="40">
        <f>IF(Txn!$B4845="",0,Txn!$Q4845)</f>
        <v>0</v>
      </c>
      <c r="J9678" s="40">
        <f>IF(Txn!$B4845="",0,Txn!$R4845)</f>
        <v>0</v>
      </c>
      <c r="K9678" s="41">
        <f>IF($A9678="","",IFERROR(VALUE(MID($A9678,6,2)),""))</f>
        <v>0</v>
      </c>
      <c r="L9678" s="39">
        <f>IF(Txn!$K4845="","","طرف مقابل — "&amp;Txn!$K4845)</f>
        <v>0</v>
      </c>
      <c r="N9678" s="42">
        <f>IF($D9678="",0,COUNTIF(BankAccts,$D9678))</f>
        <v>0</v>
      </c>
    </row>
    <row r="9679" spans="1:14">
      <c r="A9679" s="38">
        <f>IF(Txn!$B4846="","",Txn!$B4846)</f>
        <v>0</v>
      </c>
      <c r="B9679" s="38">
        <f>IF(Txn!$B4846="","",Txn!$C4846)</f>
        <v>0</v>
      </c>
      <c r="C9679" s="39">
        <f>IF(Txn!$B4846="","","تراکنش بانکی")</f>
        <v>0</v>
      </c>
      <c r="D9679" s="38">
        <f>IF(Txn!$B4846="","",IF(Txn!$X4846="","",Txn!$X4846))</f>
        <v>0</v>
      </c>
      <c r="E9679" s="39">
        <f>IF($D9679="","",IFERROR(VLOOKUP($D9679,AcctTbl,2,0),""))</f>
        <v>0</v>
      </c>
      <c r="F9679" s="39">
        <f>IF($D9679="","",IFERROR(VLOOKUP($D9679,AcctTbl,3,0),""))</f>
        <v>0</v>
      </c>
      <c r="G9679" s="39">
        <f>IF(Txn!$B4846="","",Txn!$D4846)</f>
        <v>0</v>
      </c>
      <c r="H9679" s="38">
        <f>IF(Txn!$B4846="","",Txn!$E4846)</f>
        <v>0</v>
      </c>
      <c r="I9679" s="40">
        <f>IF(Txn!$B4846="",0,Txn!$O4846)</f>
        <v>0</v>
      </c>
      <c r="J9679" s="40">
        <f>IF(Txn!$B4846="",0,Txn!$P4846)</f>
        <v>0</v>
      </c>
      <c r="K9679" s="41">
        <f>IF($A9679="","",IFERROR(VALUE(MID($A9679,6,2)),""))</f>
        <v>0</v>
      </c>
      <c r="L9679" s="39">
        <f>IF(Txn!$K4846="","",Txn!$K4846)</f>
        <v>0</v>
      </c>
      <c r="N9679" s="42">
        <f>IF($D9679="",0,COUNTIF(BankAccts,$D9679))</f>
        <v>0</v>
      </c>
    </row>
    <row r="9680" spans="1:14">
      <c r="A9680" s="38">
        <f>IF(Txn!$B4846="","",Txn!$B4846)</f>
        <v>0</v>
      </c>
      <c r="B9680" s="38">
        <f>IF(Txn!$B4846="","",Txn!$C4846)</f>
        <v>0</v>
      </c>
      <c r="C9680" s="39">
        <f>IF(Txn!$B4846="","","تراکنش بانکی")</f>
        <v>0</v>
      </c>
      <c r="D9680" s="38">
        <f>IF(Txn!$B4846="","",IF(IF(Txn!$U4846="TRF",Txn!$Y4846,Txn!$Z4846)="","",IF(Txn!$U4846="TRF",Txn!$Y4846,Txn!$Z4846)))</f>
        <v>0</v>
      </c>
      <c r="E9680" s="39">
        <f>IF($D9680="","",IFERROR(VLOOKUP($D9680,AcctTbl,2,0),""))</f>
        <v>0</v>
      </c>
      <c r="F9680" s="39">
        <f>IF($D9680="","",IFERROR(VLOOKUP($D9680,AcctTbl,3,0),""))</f>
        <v>0</v>
      </c>
      <c r="G9680" s="39">
        <f>IF(Txn!$B4846="","",Txn!$D4846)</f>
        <v>0</v>
      </c>
      <c r="H9680" s="38">
        <f>IF(Txn!$B4846="","",Txn!$E4846)</f>
        <v>0</v>
      </c>
      <c r="I9680" s="40">
        <f>IF(Txn!$B4846="",0,Txn!$Q4846)</f>
        <v>0</v>
      </c>
      <c r="J9680" s="40">
        <f>IF(Txn!$B4846="",0,Txn!$R4846)</f>
        <v>0</v>
      </c>
      <c r="K9680" s="41">
        <f>IF($A9680="","",IFERROR(VALUE(MID($A9680,6,2)),""))</f>
        <v>0</v>
      </c>
      <c r="L9680" s="39">
        <f>IF(Txn!$K4846="","","طرف مقابل — "&amp;Txn!$K4846)</f>
        <v>0</v>
      </c>
      <c r="N9680" s="42">
        <f>IF($D9680="",0,COUNTIF(BankAccts,$D9680))</f>
        <v>0</v>
      </c>
    </row>
    <row r="9681" spans="1:14">
      <c r="A9681" s="38">
        <f>IF(Txn!$B4847="","",Txn!$B4847)</f>
        <v>0</v>
      </c>
      <c r="B9681" s="38">
        <f>IF(Txn!$B4847="","",Txn!$C4847)</f>
        <v>0</v>
      </c>
      <c r="C9681" s="39">
        <f>IF(Txn!$B4847="","","تراکنش بانکی")</f>
        <v>0</v>
      </c>
      <c r="D9681" s="38">
        <f>IF(Txn!$B4847="","",IF(Txn!$X4847="","",Txn!$X4847))</f>
        <v>0</v>
      </c>
      <c r="E9681" s="39">
        <f>IF($D9681="","",IFERROR(VLOOKUP($D9681,AcctTbl,2,0),""))</f>
        <v>0</v>
      </c>
      <c r="F9681" s="39">
        <f>IF($D9681="","",IFERROR(VLOOKUP($D9681,AcctTbl,3,0),""))</f>
        <v>0</v>
      </c>
      <c r="G9681" s="39">
        <f>IF(Txn!$B4847="","",Txn!$D4847)</f>
        <v>0</v>
      </c>
      <c r="H9681" s="38">
        <f>IF(Txn!$B4847="","",Txn!$E4847)</f>
        <v>0</v>
      </c>
      <c r="I9681" s="40">
        <f>IF(Txn!$B4847="",0,Txn!$O4847)</f>
        <v>0</v>
      </c>
      <c r="J9681" s="40">
        <f>IF(Txn!$B4847="",0,Txn!$P4847)</f>
        <v>0</v>
      </c>
      <c r="K9681" s="41">
        <f>IF($A9681="","",IFERROR(VALUE(MID($A9681,6,2)),""))</f>
        <v>0</v>
      </c>
      <c r="L9681" s="39">
        <f>IF(Txn!$K4847="","",Txn!$K4847)</f>
        <v>0</v>
      </c>
      <c r="N9681" s="42">
        <f>IF($D9681="",0,COUNTIF(BankAccts,$D9681))</f>
        <v>0</v>
      </c>
    </row>
    <row r="9682" spans="1:14">
      <c r="A9682" s="38">
        <f>IF(Txn!$B4847="","",Txn!$B4847)</f>
        <v>0</v>
      </c>
      <c r="B9682" s="38">
        <f>IF(Txn!$B4847="","",Txn!$C4847)</f>
        <v>0</v>
      </c>
      <c r="C9682" s="39">
        <f>IF(Txn!$B4847="","","تراکنش بانکی")</f>
        <v>0</v>
      </c>
      <c r="D9682" s="38">
        <f>IF(Txn!$B4847="","",IF(IF(Txn!$U4847="TRF",Txn!$Y4847,Txn!$Z4847)="","",IF(Txn!$U4847="TRF",Txn!$Y4847,Txn!$Z4847)))</f>
        <v>0</v>
      </c>
      <c r="E9682" s="39">
        <f>IF($D9682="","",IFERROR(VLOOKUP($D9682,AcctTbl,2,0),""))</f>
        <v>0</v>
      </c>
      <c r="F9682" s="39">
        <f>IF($D9682="","",IFERROR(VLOOKUP($D9682,AcctTbl,3,0),""))</f>
        <v>0</v>
      </c>
      <c r="G9682" s="39">
        <f>IF(Txn!$B4847="","",Txn!$D4847)</f>
        <v>0</v>
      </c>
      <c r="H9682" s="38">
        <f>IF(Txn!$B4847="","",Txn!$E4847)</f>
        <v>0</v>
      </c>
      <c r="I9682" s="40">
        <f>IF(Txn!$B4847="",0,Txn!$Q4847)</f>
        <v>0</v>
      </c>
      <c r="J9682" s="40">
        <f>IF(Txn!$B4847="",0,Txn!$R4847)</f>
        <v>0</v>
      </c>
      <c r="K9682" s="41">
        <f>IF($A9682="","",IFERROR(VALUE(MID($A9682,6,2)),""))</f>
        <v>0</v>
      </c>
      <c r="L9682" s="39">
        <f>IF(Txn!$K4847="","","طرف مقابل — "&amp;Txn!$K4847)</f>
        <v>0</v>
      </c>
      <c r="N9682" s="42">
        <f>IF($D9682="",0,COUNTIF(BankAccts,$D9682))</f>
        <v>0</v>
      </c>
    </row>
    <row r="9683" spans="1:14">
      <c r="A9683" s="38">
        <f>IF(Txn!$B4848="","",Txn!$B4848)</f>
        <v>0</v>
      </c>
      <c r="B9683" s="38">
        <f>IF(Txn!$B4848="","",Txn!$C4848)</f>
        <v>0</v>
      </c>
      <c r="C9683" s="39">
        <f>IF(Txn!$B4848="","","تراکنش بانکی")</f>
        <v>0</v>
      </c>
      <c r="D9683" s="38">
        <f>IF(Txn!$B4848="","",IF(Txn!$X4848="","",Txn!$X4848))</f>
        <v>0</v>
      </c>
      <c r="E9683" s="39">
        <f>IF($D9683="","",IFERROR(VLOOKUP($D9683,AcctTbl,2,0),""))</f>
        <v>0</v>
      </c>
      <c r="F9683" s="39">
        <f>IF($D9683="","",IFERROR(VLOOKUP($D9683,AcctTbl,3,0),""))</f>
        <v>0</v>
      </c>
      <c r="G9683" s="39">
        <f>IF(Txn!$B4848="","",Txn!$D4848)</f>
        <v>0</v>
      </c>
      <c r="H9683" s="38">
        <f>IF(Txn!$B4848="","",Txn!$E4848)</f>
        <v>0</v>
      </c>
      <c r="I9683" s="40">
        <f>IF(Txn!$B4848="",0,Txn!$O4848)</f>
        <v>0</v>
      </c>
      <c r="J9683" s="40">
        <f>IF(Txn!$B4848="",0,Txn!$P4848)</f>
        <v>0</v>
      </c>
      <c r="K9683" s="41">
        <f>IF($A9683="","",IFERROR(VALUE(MID($A9683,6,2)),""))</f>
        <v>0</v>
      </c>
      <c r="L9683" s="39">
        <f>IF(Txn!$K4848="","",Txn!$K4848)</f>
        <v>0</v>
      </c>
      <c r="N9683" s="42">
        <f>IF($D9683="",0,COUNTIF(BankAccts,$D9683))</f>
        <v>0</v>
      </c>
    </row>
    <row r="9684" spans="1:14">
      <c r="A9684" s="38">
        <f>IF(Txn!$B4848="","",Txn!$B4848)</f>
        <v>0</v>
      </c>
      <c r="B9684" s="38">
        <f>IF(Txn!$B4848="","",Txn!$C4848)</f>
        <v>0</v>
      </c>
      <c r="C9684" s="39">
        <f>IF(Txn!$B4848="","","تراکنش بانکی")</f>
        <v>0</v>
      </c>
      <c r="D9684" s="38">
        <f>IF(Txn!$B4848="","",IF(IF(Txn!$U4848="TRF",Txn!$Y4848,Txn!$Z4848)="","",IF(Txn!$U4848="TRF",Txn!$Y4848,Txn!$Z4848)))</f>
        <v>0</v>
      </c>
      <c r="E9684" s="39">
        <f>IF($D9684="","",IFERROR(VLOOKUP($D9684,AcctTbl,2,0),""))</f>
        <v>0</v>
      </c>
      <c r="F9684" s="39">
        <f>IF($D9684="","",IFERROR(VLOOKUP($D9684,AcctTbl,3,0),""))</f>
        <v>0</v>
      </c>
      <c r="G9684" s="39">
        <f>IF(Txn!$B4848="","",Txn!$D4848)</f>
        <v>0</v>
      </c>
      <c r="H9684" s="38">
        <f>IF(Txn!$B4848="","",Txn!$E4848)</f>
        <v>0</v>
      </c>
      <c r="I9684" s="40">
        <f>IF(Txn!$B4848="",0,Txn!$Q4848)</f>
        <v>0</v>
      </c>
      <c r="J9684" s="40">
        <f>IF(Txn!$B4848="",0,Txn!$R4848)</f>
        <v>0</v>
      </c>
      <c r="K9684" s="41">
        <f>IF($A9684="","",IFERROR(VALUE(MID($A9684,6,2)),""))</f>
        <v>0</v>
      </c>
      <c r="L9684" s="39">
        <f>IF(Txn!$K4848="","","طرف مقابل — "&amp;Txn!$K4848)</f>
        <v>0</v>
      </c>
      <c r="N9684" s="42">
        <f>IF($D9684="",0,COUNTIF(BankAccts,$D9684))</f>
        <v>0</v>
      </c>
    </row>
    <row r="9685" spans="1:14">
      <c r="A9685" s="38">
        <f>IF(Txn!$B4849="","",Txn!$B4849)</f>
        <v>0</v>
      </c>
      <c r="B9685" s="38">
        <f>IF(Txn!$B4849="","",Txn!$C4849)</f>
        <v>0</v>
      </c>
      <c r="C9685" s="39">
        <f>IF(Txn!$B4849="","","تراکنش بانکی")</f>
        <v>0</v>
      </c>
      <c r="D9685" s="38">
        <f>IF(Txn!$B4849="","",IF(Txn!$X4849="","",Txn!$X4849))</f>
        <v>0</v>
      </c>
      <c r="E9685" s="39">
        <f>IF($D9685="","",IFERROR(VLOOKUP($D9685,AcctTbl,2,0),""))</f>
        <v>0</v>
      </c>
      <c r="F9685" s="39">
        <f>IF($D9685="","",IFERROR(VLOOKUP($D9685,AcctTbl,3,0),""))</f>
        <v>0</v>
      </c>
      <c r="G9685" s="39">
        <f>IF(Txn!$B4849="","",Txn!$D4849)</f>
        <v>0</v>
      </c>
      <c r="H9685" s="38">
        <f>IF(Txn!$B4849="","",Txn!$E4849)</f>
        <v>0</v>
      </c>
      <c r="I9685" s="40">
        <f>IF(Txn!$B4849="",0,Txn!$O4849)</f>
        <v>0</v>
      </c>
      <c r="J9685" s="40">
        <f>IF(Txn!$B4849="",0,Txn!$P4849)</f>
        <v>0</v>
      </c>
      <c r="K9685" s="41">
        <f>IF($A9685="","",IFERROR(VALUE(MID($A9685,6,2)),""))</f>
        <v>0</v>
      </c>
      <c r="L9685" s="39">
        <f>IF(Txn!$K4849="","",Txn!$K4849)</f>
        <v>0</v>
      </c>
      <c r="N9685" s="42">
        <f>IF($D9685="",0,COUNTIF(BankAccts,$D9685))</f>
        <v>0</v>
      </c>
    </row>
    <row r="9686" spans="1:14">
      <c r="A9686" s="38">
        <f>IF(Txn!$B4849="","",Txn!$B4849)</f>
        <v>0</v>
      </c>
      <c r="B9686" s="38">
        <f>IF(Txn!$B4849="","",Txn!$C4849)</f>
        <v>0</v>
      </c>
      <c r="C9686" s="39">
        <f>IF(Txn!$B4849="","","تراکنش بانکی")</f>
        <v>0</v>
      </c>
      <c r="D9686" s="38">
        <f>IF(Txn!$B4849="","",IF(IF(Txn!$U4849="TRF",Txn!$Y4849,Txn!$Z4849)="","",IF(Txn!$U4849="TRF",Txn!$Y4849,Txn!$Z4849)))</f>
        <v>0</v>
      </c>
      <c r="E9686" s="39">
        <f>IF($D9686="","",IFERROR(VLOOKUP($D9686,AcctTbl,2,0),""))</f>
        <v>0</v>
      </c>
      <c r="F9686" s="39">
        <f>IF($D9686="","",IFERROR(VLOOKUP($D9686,AcctTbl,3,0),""))</f>
        <v>0</v>
      </c>
      <c r="G9686" s="39">
        <f>IF(Txn!$B4849="","",Txn!$D4849)</f>
        <v>0</v>
      </c>
      <c r="H9686" s="38">
        <f>IF(Txn!$B4849="","",Txn!$E4849)</f>
        <v>0</v>
      </c>
      <c r="I9686" s="40">
        <f>IF(Txn!$B4849="",0,Txn!$Q4849)</f>
        <v>0</v>
      </c>
      <c r="J9686" s="40">
        <f>IF(Txn!$B4849="",0,Txn!$R4849)</f>
        <v>0</v>
      </c>
      <c r="K9686" s="41">
        <f>IF($A9686="","",IFERROR(VALUE(MID($A9686,6,2)),""))</f>
        <v>0</v>
      </c>
      <c r="L9686" s="39">
        <f>IF(Txn!$K4849="","","طرف مقابل — "&amp;Txn!$K4849)</f>
        <v>0</v>
      </c>
      <c r="N9686" s="42">
        <f>IF($D9686="",0,COUNTIF(BankAccts,$D9686))</f>
        <v>0</v>
      </c>
    </row>
    <row r="9687" spans="1:14">
      <c r="A9687" s="38">
        <f>IF(Txn!$B4850="","",Txn!$B4850)</f>
        <v>0</v>
      </c>
      <c r="B9687" s="38">
        <f>IF(Txn!$B4850="","",Txn!$C4850)</f>
        <v>0</v>
      </c>
      <c r="C9687" s="39">
        <f>IF(Txn!$B4850="","","تراکنش بانکی")</f>
        <v>0</v>
      </c>
      <c r="D9687" s="38">
        <f>IF(Txn!$B4850="","",IF(Txn!$X4850="","",Txn!$X4850))</f>
        <v>0</v>
      </c>
      <c r="E9687" s="39">
        <f>IF($D9687="","",IFERROR(VLOOKUP($D9687,AcctTbl,2,0),""))</f>
        <v>0</v>
      </c>
      <c r="F9687" s="39">
        <f>IF($D9687="","",IFERROR(VLOOKUP($D9687,AcctTbl,3,0),""))</f>
        <v>0</v>
      </c>
      <c r="G9687" s="39">
        <f>IF(Txn!$B4850="","",Txn!$D4850)</f>
        <v>0</v>
      </c>
      <c r="H9687" s="38">
        <f>IF(Txn!$B4850="","",Txn!$E4850)</f>
        <v>0</v>
      </c>
      <c r="I9687" s="40">
        <f>IF(Txn!$B4850="",0,Txn!$O4850)</f>
        <v>0</v>
      </c>
      <c r="J9687" s="40">
        <f>IF(Txn!$B4850="",0,Txn!$P4850)</f>
        <v>0</v>
      </c>
      <c r="K9687" s="41">
        <f>IF($A9687="","",IFERROR(VALUE(MID($A9687,6,2)),""))</f>
        <v>0</v>
      </c>
      <c r="L9687" s="39">
        <f>IF(Txn!$K4850="","",Txn!$K4850)</f>
        <v>0</v>
      </c>
      <c r="N9687" s="42">
        <f>IF($D9687="",0,COUNTIF(BankAccts,$D9687))</f>
        <v>0</v>
      </c>
    </row>
    <row r="9688" spans="1:14">
      <c r="A9688" s="38">
        <f>IF(Txn!$B4850="","",Txn!$B4850)</f>
        <v>0</v>
      </c>
      <c r="B9688" s="38">
        <f>IF(Txn!$B4850="","",Txn!$C4850)</f>
        <v>0</v>
      </c>
      <c r="C9688" s="39">
        <f>IF(Txn!$B4850="","","تراکنش بانکی")</f>
        <v>0</v>
      </c>
      <c r="D9688" s="38">
        <f>IF(Txn!$B4850="","",IF(IF(Txn!$U4850="TRF",Txn!$Y4850,Txn!$Z4850)="","",IF(Txn!$U4850="TRF",Txn!$Y4850,Txn!$Z4850)))</f>
        <v>0</v>
      </c>
      <c r="E9688" s="39">
        <f>IF($D9688="","",IFERROR(VLOOKUP($D9688,AcctTbl,2,0),""))</f>
        <v>0</v>
      </c>
      <c r="F9688" s="39">
        <f>IF($D9688="","",IFERROR(VLOOKUP($D9688,AcctTbl,3,0),""))</f>
        <v>0</v>
      </c>
      <c r="G9688" s="39">
        <f>IF(Txn!$B4850="","",Txn!$D4850)</f>
        <v>0</v>
      </c>
      <c r="H9688" s="38">
        <f>IF(Txn!$B4850="","",Txn!$E4850)</f>
        <v>0</v>
      </c>
      <c r="I9688" s="40">
        <f>IF(Txn!$B4850="",0,Txn!$Q4850)</f>
        <v>0</v>
      </c>
      <c r="J9688" s="40">
        <f>IF(Txn!$B4850="",0,Txn!$R4850)</f>
        <v>0</v>
      </c>
      <c r="K9688" s="41">
        <f>IF($A9688="","",IFERROR(VALUE(MID($A9688,6,2)),""))</f>
        <v>0</v>
      </c>
      <c r="L9688" s="39">
        <f>IF(Txn!$K4850="","","طرف مقابل — "&amp;Txn!$K4850)</f>
        <v>0</v>
      </c>
      <c r="N9688" s="42">
        <f>IF($D9688="",0,COUNTIF(BankAccts,$D9688))</f>
        <v>0</v>
      </c>
    </row>
    <row r="9689" spans="1:14">
      <c r="A9689" s="38">
        <f>IF(Txn!$B4851="","",Txn!$B4851)</f>
        <v>0</v>
      </c>
      <c r="B9689" s="38">
        <f>IF(Txn!$B4851="","",Txn!$C4851)</f>
        <v>0</v>
      </c>
      <c r="C9689" s="39">
        <f>IF(Txn!$B4851="","","تراکنش بانکی")</f>
        <v>0</v>
      </c>
      <c r="D9689" s="38">
        <f>IF(Txn!$B4851="","",IF(Txn!$X4851="","",Txn!$X4851))</f>
        <v>0</v>
      </c>
      <c r="E9689" s="39">
        <f>IF($D9689="","",IFERROR(VLOOKUP($D9689,AcctTbl,2,0),""))</f>
        <v>0</v>
      </c>
      <c r="F9689" s="39">
        <f>IF($D9689="","",IFERROR(VLOOKUP($D9689,AcctTbl,3,0),""))</f>
        <v>0</v>
      </c>
      <c r="G9689" s="39">
        <f>IF(Txn!$B4851="","",Txn!$D4851)</f>
        <v>0</v>
      </c>
      <c r="H9689" s="38">
        <f>IF(Txn!$B4851="","",Txn!$E4851)</f>
        <v>0</v>
      </c>
      <c r="I9689" s="40">
        <f>IF(Txn!$B4851="",0,Txn!$O4851)</f>
        <v>0</v>
      </c>
      <c r="J9689" s="40">
        <f>IF(Txn!$B4851="",0,Txn!$P4851)</f>
        <v>0</v>
      </c>
      <c r="K9689" s="41">
        <f>IF($A9689="","",IFERROR(VALUE(MID($A9689,6,2)),""))</f>
        <v>0</v>
      </c>
      <c r="L9689" s="39">
        <f>IF(Txn!$K4851="","",Txn!$K4851)</f>
        <v>0</v>
      </c>
      <c r="N9689" s="42">
        <f>IF($D9689="",0,COUNTIF(BankAccts,$D9689))</f>
        <v>0</v>
      </c>
    </row>
    <row r="9690" spans="1:14">
      <c r="A9690" s="38">
        <f>IF(Txn!$B4851="","",Txn!$B4851)</f>
        <v>0</v>
      </c>
      <c r="B9690" s="38">
        <f>IF(Txn!$B4851="","",Txn!$C4851)</f>
        <v>0</v>
      </c>
      <c r="C9690" s="39">
        <f>IF(Txn!$B4851="","","تراکنش بانکی")</f>
        <v>0</v>
      </c>
      <c r="D9690" s="38">
        <f>IF(Txn!$B4851="","",IF(IF(Txn!$U4851="TRF",Txn!$Y4851,Txn!$Z4851)="","",IF(Txn!$U4851="TRF",Txn!$Y4851,Txn!$Z4851)))</f>
        <v>0</v>
      </c>
      <c r="E9690" s="39">
        <f>IF($D9690="","",IFERROR(VLOOKUP($D9690,AcctTbl,2,0),""))</f>
        <v>0</v>
      </c>
      <c r="F9690" s="39">
        <f>IF($D9690="","",IFERROR(VLOOKUP($D9690,AcctTbl,3,0),""))</f>
        <v>0</v>
      </c>
      <c r="G9690" s="39">
        <f>IF(Txn!$B4851="","",Txn!$D4851)</f>
        <v>0</v>
      </c>
      <c r="H9690" s="38">
        <f>IF(Txn!$B4851="","",Txn!$E4851)</f>
        <v>0</v>
      </c>
      <c r="I9690" s="40">
        <f>IF(Txn!$B4851="",0,Txn!$Q4851)</f>
        <v>0</v>
      </c>
      <c r="J9690" s="40">
        <f>IF(Txn!$B4851="",0,Txn!$R4851)</f>
        <v>0</v>
      </c>
      <c r="K9690" s="41">
        <f>IF($A9690="","",IFERROR(VALUE(MID($A9690,6,2)),""))</f>
        <v>0</v>
      </c>
      <c r="L9690" s="39">
        <f>IF(Txn!$K4851="","","طرف مقابل — "&amp;Txn!$K4851)</f>
        <v>0</v>
      </c>
      <c r="N9690" s="42">
        <f>IF($D9690="",0,COUNTIF(BankAccts,$D9690))</f>
        <v>0</v>
      </c>
    </row>
    <row r="9691" spans="1:14">
      <c r="A9691" s="38">
        <f>IF(Txn!$B4852="","",Txn!$B4852)</f>
        <v>0</v>
      </c>
      <c r="B9691" s="38">
        <f>IF(Txn!$B4852="","",Txn!$C4852)</f>
        <v>0</v>
      </c>
      <c r="C9691" s="39">
        <f>IF(Txn!$B4852="","","تراکنش بانکی")</f>
        <v>0</v>
      </c>
      <c r="D9691" s="38">
        <f>IF(Txn!$B4852="","",IF(Txn!$X4852="","",Txn!$X4852))</f>
        <v>0</v>
      </c>
      <c r="E9691" s="39">
        <f>IF($D9691="","",IFERROR(VLOOKUP($D9691,AcctTbl,2,0),""))</f>
        <v>0</v>
      </c>
      <c r="F9691" s="39">
        <f>IF($D9691="","",IFERROR(VLOOKUP($D9691,AcctTbl,3,0),""))</f>
        <v>0</v>
      </c>
      <c r="G9691" s="39">
        <f>IF(Txn!$B4852="","",Txn!$D4852)</f>
        <v>0</v>
      </c>
      <c r="H9691" s="38">
        <f>IF(Txn!$B4852="","",Txn!$E4852)</f>
        <v>0</v>
      </c>
      <c r="I9691" s="40">
        <f>IF(Txn!$B4852="",0,Txn!$O4852)</f>
        <v>0</v>
      </c>
      <c r="J9691" s="40">
        <f>IF(Txn!$B4852="",0,Txn!$P4852)</f>
        <v>0</v>
      </c>
      <c r="K9691" s="41">
        <f>IF($A9691="","",IFERROR(VALUE(MID($A9691,6,2)),""))</f>
        <v>0</v>
      </c>
      <c r="L9691" s="39">
        <f>IF(Txn!$K4852="","",Txn!$K4852)</f>
        <v>0</v>
      </c>
      <c r="N9691" s="42">
        <f>IF($D9691="",0,COUNTIF(BankAccts,$D9691))</f>
        <v>0</v>
      </c>
    </row>
    <row r="9692" spans="1:14">
      <c r="A9692" s="38">
        <f>IF(Txn!$B4852="","",Txn!$B4852)</f>
        <v>0</v>
      </c>
      <c r="B9692" s="38">
        <f>IF(Txn!$B4852="","",Txn!$C4852)</f>
        <v>0</v>
      </c>
      <c r="C9692" s="39">
        <f>IF(Txn!$B4852="","","تراکنش بانکی")</f>
        <v>0</v>
      </c>
      <c r="D9692" s="38">
        <f>IF(Txn!$B4852="","",IF(IF(Txn!$U4852="TRF",Txn!$Y4852,Txn!$Z4852)="","",IF(Txn!$U4852="TRF",Txn!$Y4852,Txn!$Z4852)))</f>
        <v>0</v>
      </c>
      <c r="E9692" s="39">
        <f>IF($D9692="","",IFERROR(VLOOKUP($D9692,AcctTbl,2,0),""))</f>
        <v>0</v>
      </c>
      <c r="F9692" s="39">
        <f>IF($D9692="","",IFERROR(VLOOKUP($D9692,AcctTbl,3,0),""))</f>
        <v>0</v>
      </c>
      <c r="G9692" s="39">
        <f>IF(Txn!$B4852="","",Txn!$D4852)</f>
        <v>0</v>
      </c>
      <c r="H9692" s="38">
        <f>IF(Txn!$B4852="","",Txn!$E4852)</f>
        <v>0</v>
      </c>
      <c r="I9692" s="40">
        <f>IF(Txn!$B4852="",0,Txn!$Q4852)</f>
        <v>0</v>
      </c>
      <c r="J9692" s="40">
        <f>IF(Txn!$B4852="",0,Txn!$R4852)</f>
        <v>0</v>
      </c>
      <c r="K9692" s="41">
        <f>IF($A9692="","",IFERROR(VALUE(MID($A9692,6,2)),""))</f>
        <v>0</v>
      </c>
      <c r="L9692" s="39">
        <f>IF(Txn!$K4852="","","طرف مقابل — "&amp;Txn!$K4852)</f>
        <v>0</v>
      </c>
      <c r="N9692" s="42">
        <f>IF($D9692="",0,COUNTIF(BankAccts,$D9692))</f>
        <v>0</v>
      </c>
    </row>
    <row r="9693" spans="1:14">
      <c r="A9693" s="38">
        <f>IF(Txn!$B4853="","",Txn!$B4853)</f>
        <v>0</v>
      </c>
      <c r="B9693" s="38">
        <f>IF(Txn!$B4853="","",Txn!$C4853)</f>
        <v>0</v>
      </c>
      <c r="C9693" s="39">
        <f>IF(Txn!$B4853="","","تراکنش بانکی")</f>
        <v>0</v>
      </c>
      <c r="D9693" s="38">
        <f>IF(Txn!$B4853="","",IF(Txn!$X4853="","",Txn!$X4853))</f>
        <v>0</v>
      </c>
      <c r="E9693" s="39">
        <f>IF($D9693="","",IFERROR(VLOOKUP($D9693,AcctTbl,2,0),""))</f>
        <v>0</v>
      </c>
      <c r="F9693" s="39">
        <f>IF($D9693="","",IFERROR(VLOOKUP($D9693,AcctTbl,3,0),""))</f>
        <v>0</v>
      </c>
      <c r="G9693" s="39">
        <f>IF(Txn!$B4853="","",Txn!$D4853)</f>
        <v>0</v>
      </c>
      <c r="H9693" s="38">
        <f>IF(Txn!$B4853="","",Txn!$E4853)</f>
        <v>0</v>
      </c>
      <c r="I9693" s="40">
        <f>IF(Txn!$B4853="",0,Txn!$O4853)</f>
        <v>0</v>
      </c>
      <c r="J9693" s="40">
        <f>IF(Txn!$B4853="",0,Txn!$P4853)</f>
        <v>0</v>
      </c>
      <c r="K9693" s="41">
        <f>IF($A9693="","",IFERROR(VALUE(MID($A9693,6,2)),""))</f>
        <v>0</v>
      </c>
      <c r="L9693" s="39">
        <f>IF(Txn!$K4853="","",Txn!$K4853)</f>
        <v>0</v>
      </c>
      <c r="N9693" s="42">
        <f>IF($D9693="",0,COUNTIF(BankAccts,$D9693))</f>
        <v>0</v>
      </c>
    </row>
    <row r="9694" spans="1:14">
      <c r="A9694" s="38">
        <f>IF(Txn!$B4853="","",Txn!$B4853)</f>
        <v>0</v>
      </c>
      <c r="B9694" s="38">
        <f>IF(Txn!$B4853="","",Txn!$C4853)</f>
        <v>0</v>
      </c>
      <c r="C9694" s="39">
        <f>IF(Txn!$B4853="","","تراکنش بانکی")</f>
        <v>0</v>
      </c>
      <c r="D9694" s="38">
        <f>IF(Txn!$B4853="","",IF(IF(Txn!$U4853="TRF",Txn!$Y4853,Txn!$Z4853)="","",IF(Txn!$U4853="TRF",Txn!$Y4853,Txn!$Z4853)))</f>
        <v>0</v>
      </c>
      <c r="E9694" s="39">
        <f>IF($D9694="","",IFERROR(VLOOKUP($D9694,AcctTbl,2,0),""))</f>
        <v>0</v>
      </c>
      <c r="F9694" s="39">
        <f>IF($D9694="","",IFERROR(VLOOKUP($D9694,AcctTbl,3,0),""))</f>
        <v>0</v>
      </c>
      <c r="G9694" s="39">
        <f>IF(Txn!$B4853="","",Txn!$D4853)</f>
        <v>0</v>
      </c>
      <c r="H9694" s="38">
        <f>IF(Txn!$B4853="","",Txn!$E4853)</f>
        <v>0</v>
      </c>
      <c r="I9694" s="40">
        <f>IF(Txn!$B4853="",0,Txn!$Q4853)</f>
        <v>0</v>
      </c>
      <c r="J9694" s="40">
        <f>IF(Txn!$B4853="",0,Txn!$R4853)</f>
        <v>0</v>
      </c>
      <c r="K9694" s="41">
        <f>IF($A9694="","",IFERROR(VALUE(MID($A9694,6,2)),""))</f>
        <v>0</v>
      </c>
      <c r="L9694" s="39">
        <f>IF(Txn!$K4853="","","طرف مقابل — "&amp;Txn!$K4853)</f>
        <v>0</v>
      </c>
      <c r="N9694" s="42">
        <f>IF($D9694="",0,COUNTIF(BankAccts,$D9694))</f>
        <v>0</v>
      </c>
    </row>
    <row r="9695" spans="1:14">
      <c r="A9695" s="38">
        <f>IF(Txn!$B4854="","",Txn!$B4854)</f>
        <v>0</v>
      </c>
      <c r="B9695" s="38">
        <f>IF(Txn!$B4854="","",Txn!$C4854)</f>
        <v>0</v>
      </c>
      <c r="C9695" s="39">
        <f>IF(Txn!$B4854="","","تراکنش بانکی")</f>
        <v>0</v>
      </c>
      <c r="D9695" s="38">
        <f>IF(Txn!$B4854="","",IF(Txn!$X4854="","",Txn!$X4854))</f>
        <v>0</v>
      </c>
      <c r="E9695" s="39">
        <f>IF($D9695="","",IFERROR(VLOOKUP($D9695,AcctTbl,2,0),""))</f>
        <v>0</v>
      </c>
      <c r="F9695" s="39">
        <f>IF($D9695="","",IFERROR(VLOOKUP($D9695,AcctTbl,3,0),""))</f>
        <v>0</v>
      </c>
      <c r="G9695" s="39">
        <f>IF(Txn!$B4854="","",Txn!$D4854)</f>
        <v>0</v>
      </c>
      <c r="H9695" s="38">
        <f>IF(Txn!$B4854="","",Txn!$E4854)</f>
        <v>0</v>
      </c>
      <c r="I9695" s="40">
        <f>IF(Txn!$B4854="",0,Txn!$O4854)</f>
        <v>0</v>
      </c>
      <c r="J9695" s="40">
        <f>IF(Txn!$B4854="",0,Txn!$P4854)</f>
        <v>0</v>
      </c>
      <c r="K9695" s="41">
        <f>IF($A9695="","",IFERROR(VALUE(MID($A9695,6,2)),""))</f>
        <v>0</v>
      </c>
      <c r="L9695" s="39">
        <f>IF(Txn!$K4854="","",Txn!$K4854)</f>
        <v>0</v>
      </c>
      <c r="N9695" s="42">
        <f>IF($D9695="",0,COUNTIF(BankAccts,$D9695))</f>
        <v>0</v>
      </c>
    </row>
    <row r="9696" spans="1:14">
      <c r="A9696" s="38">
        <f>IF(Txn!$B4854="","",Txn!$B4854)</f>
        <v>0</v>
      </c>
      <c r="B9696" s="38">
        <f>IF(Txn!$B4854="","",Txn!$C4854)</f>
        <v>0</v>
      </c>
      <c r="C9696" s="39">
        <f>IF(Txn!$B4854="","","تراکنش بانکی")</f>
        <v>0</v>
      </c>
      <c r="D9696" s="38">
        <f>IF(Txn!$B4854="","",IF(IF(Txn!$U4854="TRF",Txn!$Y4854,Txn!$Z4854)="","",IF(Txn!$U4854="TRF",Txn!$Y4854,Txn!$Z4854)))</f>
        <v>0</v>
      </c>
      <c r="E9696" s="39">
        <f>IF($D9696="","",IFERROR(VLOOKUP($D9696,AcctTbl,2,0),""))</f>
        <v>0</v>
      </c>
      <c r="F9696" s="39">
        <f>IF($D9696="","",IFERROR(VLOOKUP($D9696,AcctTbl,3,0),""))</f>
        <v>0</v>
      </c>
      <c r="G9696" s="39">
        <f>IF(Txn!$B4854="","",Txn!$D4854)</f>
        <v>0</v>
      </c>
      <c r="H9696" s="38">
        <f>IF(Txn!$B4854="","",Txn!$E4854)</f>
        <v>0</v>
      </c>
      <c r="I9696" s="40">
        <f>IF(Txn!$B4854="",0,Txn!$Q4854)</f>
        <v>0</v>
      </c>
      <c r="J9696" s="40">
        <f>IF(Txn!$B4854="",0,Txn!$R4854)</f>
        <v>0</v>
      </c>
      <c r="K9696" s="41">
        <f>IF($A9696="","",IFERROR(VALUE(MID($A9696,6,2)),""))</f>
        <v>0</v>
      </c>
      <c r="L9696" s="39">
        <f>IF(Txn!$K4854="","","طرف مقابل — "&amp;Txn!$K4854)</f>
        <v>0</v>
      </c>
      <c r="N9696" s="42">
        <f>IF($D9696="",0,COUNTIF(BankAccts,$D9696))</f>
        <v>0</v>
      </c>
    </row>
    <row r="9697" spans="1:14">
      <c r="A9697" s="38">
        <f>IF(Txn!$B4855="","",Txn!$B4855)</f>
        <v>0</v>
      </c>
      <c r="B9697" s="38">
        <f>IF(Txn!$B4855="","",Txn!$C4855)</f>
        <v>0</v>
      </c>
      <c r="C9697" s="39">
        <f>IF(Txn!$B4855="","","تراکنش بانکی")</f>
        <v>0</v>
      </c>
      <c r="D9697" s="38">
        <f>IF(Txn!$B4855="","",IF(Txn!$X4855="","",Txn!$X4855))</f>
        <v>0</v>
      </c>
      <c r="E9697" s="39">
        <f>IF($D9697="","",IFERROR(VLOOKUP($D9697,AcctTbl,2,0),""))</f>
        <v>0</v>
      </c>
      <c r="F9697" s="39">
        <f>IF($D9697="","",IFERROR(VLOOKUP($D9697,AcctTbl,3,0),""))</f>
        <v>0</v>
      </c>
      <c r="G9697" s="39">
        <f>IF(Txn!$B4855="","",Txn!$D4855)</f>
        <v>0</v>
      </c>
      <c r="H9697" s="38">
        <f>IF(Txn!$B4855="","",Txn!$E4855)</f>
        <v>0</v>
      </c>
      <c r="I9697" s="40">
        <f>IF(Txn!$B4855="",0,Txn!$O4855)</f>
        <v>0</v>
      </c>
      <c r="J9697" s="40">
        <f>IF(Txn!$B4855="",0,Txn!$P4855)</f>
        <v>0</v>
      </c>
      <c r="K9697" s="41">
        <f>IF($A9697="","",IFERROR(VALUE(MID($A9697,6,2)),""))</f>
        <v>0</v>
      </c>
      <c r="L9697" s="39">
        <f>IF(Txn!$K4855="","",Txn!$K4855)</f>
        <v>0</v>
      </c>
      <c r="N9697" s="42">
        <f>IF($D9697="",0,COUNTIF(BankAccts,$D9697))</f>
        <v>0</v>
      </c>
    </row>
    <row r="9698" spans="1:14">
      <c r="A9698" s="38">
        <f>IF(Txn!$B4855="","",Txn!$B4855)</f>
        <v>0</v>
      </c>
      <c r="B9698" s="38">
        <f>IF(Txn!$B4855="","",Txn!$C4855)</f>
        <v>0</v>
      </c>
      <c r="C9698" s="39">
        <f>IF(Txn!$B4855="","","تراکنش بانکی")</f>
        <v>0</v>
      </c>
      <c r="D9698" s="38">
        <f>IF(Txn!$B4855="","",IF(IF(Txn!$U4855="TRF",Txn!$Y4855,Txn!$Z4855)="","",IF(Txn!$U4855="TRF",Txn!$Y4855,Txn!$Z4855)))</f>
        <v>0</v>
      </c>
      <c r="E9698" s="39">
        <f>IF($D9698="","",IFERROR(VLOOKUP($D9698,AcctTbl,2,0),""))</f>
        <v>0</v>
      </c>
      <c r="F9698" s="39">
        <f>IF($D9698="","",IFERROR(VLOOKUP($D9698,AcctTbl,3,0),""))</f>
        <v>0</v>
      </c>
      <c r="G9698" s="39">
        <f>IF(Txn!$B4855="","",Txn!$D4855)</f>
        <v>0</v>
      </c>
      <c r="H9698" s="38">
        <f>IF(Txn!$B4855="","",Txn!$E4855)</f>
        <v>0</v>
      </c>
      <c r="I9698" s="40">
        <f>IF(Txn!$B4855="",0,Txn!$Q4855)</f>
        <v>0</v>
      </c>
      <c r="J9698" s="40">
        <f>IF(Txn!$B4855="",0,Txn!$R4855)</f>
        <v>0</v>
      </c>
      <c r="K9698" s="41">
        <f>IF($A9698="","",IFERROR(VALUE(MID($A9698,6,2)),""))</f>
        <v>0</v>
      </c>
      <c r="L9698" s="39">
        <f>IF(Txn!$K4855="","","طرف مقابل — "&amp;Txn!$K4855)</f>
        <v>0</v>
      </c>
      <c r="N9698" s="42">
        <f>IF($D9698="",0,COUNTIF(BankAccts,$D9698))</f>
        <v>0</v>
      </c>
    </row>
    <row r="9699" spans="1:14">
      <c r="A9699" s="38">
        <f>IF(Txn!$B4856="","",Txn!$B4856)</f>
        <v>0</v>
      </c>
      <c r="B9699" s="38">
        <f>IF(Txn!$B4856="","",Txn!$C4856)</f>
        <v>0</v>
      </c>
      <c r="C9699" s="39">
        <f>IF(Txn!$B4856="","","تراکنش بانکی")</f>
        <v>0</v>
      </c>
      <c r="D9699" s="38">
        <f>IF(Txn!$B4856="","",IF(Txn!$X4856="","",Txn!$X4856))</f>
        <v>0</v>
      </c>
      <c r="E9699" s="39">
        <f>IF($D9699="","",IFERROR(VLOOKUP($D9699,AcctTbl,2,0),""))</f>
        <v>0</v>
      </c>
      <c r="F9699" s="39">
        <f>IF($D9699="","",IFERROR(VLOOKUP($D9699,AcctTbl,3,0),""))</f>
        <v>0</v>
      </c>
      <c r="G9699" s="39">
        <f>IF(Txn!$B4856="","",Txn!$D4856)</f>
        <v>0</v>
      </c>
      <c r="H9699" s="38">
        <f>IF(Txn!$B4856="","",Txn!$E4856)</f>
        <v>0</v>
      </c>
      <c r="I9699" s="40">
        <f>IF(Txn!$B4856="",0,Txn!$O4856)</f>
        <v>0</v>
      </c>
      <c r="J9699" s="40">
        <f>IF(Txn!$B4856="",0,Txn!$P4856)</f>
        <v>0</v>
      </c>
      <c r="K9699" s="41">
        <f>IF($A9699="","",IFERROR(VALUE(MID($A9699,6,2)),""))</f>
        <v>0</v>
      </c>
      <c r="L9699" s="39">
        <f>IF(Txn!$K4856="","",Txn!$K4856)</f>
        <v>0</v>
      </c>
      <c r="N9699" s="42">
        <f>IF($D9699="",0,COUNTIF(BankAccts,$D9699))</f>
        <v>0</v>
      </c>
    </row>
    <row r="9700" spans="1:14">
      <c r="A9700" s="38">
        <f>IF(Txn!$B4856="","",Txn!$B4856)</f>
        <v>0</v>
      </c>
      <c r="B9700" s="38">
        <f>IF(Txn!$B4856="","",Txn!$C4856)</f>
        <v>0</v>
      </c>
      <c r="C9700" s="39">
        <f>IF(Txn!$B4856="","","تراکنش بانکی")</f>
        <v>0</v>
      </c>
      <c r="D9700" s="38">
        <f>IF(Txn!$B4856="","",IF(IF(Txn!$U4856="TRF",Txn!$Y4856,Txn!$Z4856)="","",IF(Txn!$U4856="TRF",Txn!$Y4856,Txn!$Z4856)))</f>
        <v>0</v>
      </c>
      <c r="E9700" s="39">
        <f>IF($D9700="","",IFERROR(VLOOKUP($D9700,AcctTbl,2,0),""))</f>
        <v>0</v>
      </c>
      <c r="F9700" s="39">
        <f>IF($D9700="","",IFERROR(VLOOKUP($D9700,AcctTbl,3,0),""))</f>
        <v>0</v>
      </c>
      <c r="G9700" s="39">
        <f>IF(Txn!$B4856="","",Txn!$D4856)</f>
        <v>0</v>
      </c>
      <c r="H9700" s="38">
        <f>IF(Txn!$B4856="","",Txn!$E4856)</f>
        <v>0</v>
      </c>
      <c r="I9700" s="40">
        <f>IF(Txn!$B4856="",0,Txn!$Q4856)</f>
        <v>0</v>
      </c>
      <c r="J9700" s="40">
        <f>IF(Txn!$B4856="",0,Txn!$R4856)</f>
        <v>0</v>
      </c>
      <c r="K9700" s="41">
        <f>IF($A9700="","",IFERROR(VALUE(MID($A9700,6,2)),""))</f>
        <v>0</v>
      </c>
      <c r="L9700" s="39">
        <f>IF(Txn!$K4856="","","طرف مقابل — "&amp;Txn!$K4856)</f>
        <v>0</v>
      </c>
      <c r="N9700" s="42">
        <f>IF($D9700="",0,COUNTIF(BankAccts,$D9700))</f>
        <v>0</v>
      </c>
    </row>
    <row r="9701" spans="1:14">
      <c r="A9701" s="38">
        <f>IF(Txn!$B4857="","",Txn!$B4857)</f>
        <v>0</v>
      </c>
      <c r="B9701" s="38">
        <f>IF(Txn!$B4857="","",Txn!$C4857)</f>
        <v>0</v>
      </c>
      <c r="C9701" s="39">
        <f>IF(Txn!$B4857="","","تراکنش بانکی")</f>
        <v>0</v>
      </c>
      <c r="D9701" s="38">
        <f>IF(Txn!$B4857="","",IF(Txn!$X4857="","",Txn!$X4857))</f>
        <v>0</v>
      </c>
      <c r="E9701" s="39">
        <f>IF($D9701="","",IFERROR(VLOOKUP($D9701,AcctTbl,2,0),""))</f>
        <v>0</v>
      </c>
      <c r="F9701" s="39">
        <f>IF($D9701="","",IFERROR(VLOOKUP($D9701,AcctTbl,3,0),""))</f>
        <v>0</v>
      </c>
      <c r="G9701" s="39">
        <f>IF(Txn!$B4857="","",Txn!$D4857)</f>
        <v>0</v>
      </c>
      <c r="H9701" s="38">
        <f>IF(Txn!$B4857="","",Txn!$E4857)</f>
        <v>0</v>
      </c>
      <c r="I9701" s="40">
        <f>IF(Txn!$B4857="",0,Txn!$O4857)</f>
        <v>0</v>
      </c>
      <c r="J9701" s="40">
        <f>IF(Txn!$B4857="",0,Txn!$P4857)</f>
        <v>0</v>
      </c>
      <c r="K9701" s="41">
        <f>IF($A9701="","",IFERROR(VALUE(MID($A9701,6,2)),""))</f>
        <v>0</v>
      </c>
      <c r="L9701" s="39">
        <f>IF(Txn!$K4857="","",Txn!$K4857)</f>
        <v>0</v>
      </c>
      <c r="N9701" s="42">
        <f>IF($D9701="",0,COUNTIF(BankAccts,$D9701))</f>
        <v>0</v>
      </c>
    </row>
    <row r="9702" spans="1:14">
      <c r="A9702" s="38">
        <f>IF(Txn!$B4857="","",Txn!$B4857)</f>
        <v>0</v>
      </c>
      <c r="B9702" s="38">
        <f>IF(Txn!$B4857="","",Txn!$C4857)</f>
        <v>0</v>
      </c>
      <c r="C9702" s="39">
        <f>IF(Txn!$B4857="","","تراکنش بانکی")</f>
        <v>0</v>
      </c>
      <c r="D9702" s="38">
        <f>IF(Txn!$B4857="","",IF(IF(Txn!$U4857="TRF",Txn!$Y4857,Txn!$Z4857)="","",IF(Txn!$U4857="TRF",Txn!$Y4857,Txn!$Z4857)))</f>
        <v>0</v>
      </c>
      <c r="E9702" s="39">
        <f>IF($D9702="","",IFERROR(VLOOKUP($D9702,AcctTbl,2,0),""))</f>
        <v>0</v>
      </c>
      <c r="F9702" s="39">
        <f>IF($D9702="","",IFERROR(VLOOKUP($D9702,AcctTbl,3,0),""))</f>
        <v>0</v>
      </c>
      <c r="G9702" s="39">
        <f>IF(Txn!$B4857="","",Txn!$D4857)</f>
        <v>0</v>
      </c>
      <c r="H9702" s="38">
        <f>IF(Txn!$B4857="","",Txn!$E4857)</f>
        <v>0</v>
      </c>
      <c r="I9702" s="40">
        <f>IF(Txn!$B4857="",0,Txn!$Q4857)</f>
        <v>0</v>
      </c>
      <c r="J9702" s="40">
        <f>IF(Txn!$B4857="",0,Txn!$R4857)</f>
        <v>0</v>
      </c>
      <c r="K9702" s="41">
        <f>IF($A9702="","",IFERROR(VALUE(MID($A9702,6,2)),""))</f>
        <v>0</v>
      </c>
      <c r="L9702" s="39">
        <f>IF(Txn!$K4857="","","طرف مقابل — "&amp;Txn!$K4857)</f>
        <v>0</v>
      </c>
      <c r="N9702" s="42">
        <f>IF($D9702="",0,COUNTIF(BankAccts,$D9702))</f>
        <v>0</v>
      </c>
    </row>
    <row r="9703" spans="1:14">
      <c r="A9703" s="38">
        <f>IF(Txn!$B4858="","",Txn!$B4858)</f>
        <v>0</v>
      </c>
      <c r="B9703" s="38">
        <f>IF(Txn!$B4858="","",Txn!$C4858)</f>
        <v>0</v>
      </c>
      <c r="C9703" s="39">
        <f>IF(Txn!$B4858="","","تراکنش بانکی")</f>
        <v>0</v>
      </c>
      <c r="D9703" s="38">
        <f>IF(Txn!$B4858="","",IF(Txn!$X4858="","",Txn!$X4858))</f>
        <v>0</v>
      </c>
      <c r="E9703" s="39">
        <f>IF($D9703="","",IFERROR(VLOOKUP($D9703,AcctTbl,2,0),""))</f>
        <v>0</v>
      </c>
      <c r="F9703" s="39">
        <f>IF($D9703="","",IFERROR(VLOOKUP($D9703,AcctTbl,3,0),""))</f>
        <v>0</v>
      </c>
      <c r="G9703" s="39">
        <f>IF(Txn!$B4858="","",Txn!$D4858)</f>
        <v>0</v>
      </c>
      <c r="H9703" s="38">
        <f>IF(Txn!$B4858="","",Txn!$E4858)</f>
        <v>0</v>
      </c>
      <c r="I9703" s="40">
        <f>IF(Txn!$B4858="",0,Txn!$O4858)</f>
        <v>0</v>
      </c>
      <c r="J9703" s="40">
        <f>IF(Txn!$B4858="",0,Txn!$P4858)</f>
        <v>0</v>
      </c>
      <c r="K9703" s="41">
        <f>IF($A9703="","",IFERROR(VALUE(MID($A9703,6,2)),""))</f>
        <v>0</v>
      </c>
      <c r="L9703" s="39">
        <f>IF(Txn!$K4858="","",Txn!$K4858)</f>
        <v>0</v>
      </c>
      <c r="N9703" s="42">
        <f>IF($D9703="",0,COUNTIF(BankAccts,$D9703))</f>
        <v>0</v>
      </c>
    </row>
    <row r="9704" spans="1:14">
      <c r="A9704" s="38">
        <f>IF(Txn!$B4858="","",Txn!$B4858)</f>
        <v>0</v>
      </c>
      <c r="B9704" s="38">
        <f>IF(Txn!$B4858="","",Txn!$C4858)</f>
        <v>0</v>
      </c>
      <c r="C9704" s="39">
        <f>IF(Txn!$B4858="","","تراکنش بانکی")</f>
        <v>0</v>
      </c>
      <c r="D9704" s="38">
        <f>IF(Txn!$B4858="","",IF(IF(Txn!$U4858="TRF",Txn!$Y4858,Txn!$Z4858)="","",IF(Txn!$U4858="TRF",Txn!$Y4858,Txn!$Z4858)))</f>
        <v>0</v>
      </c>
      <c r="E9704" s="39">
        <f>IF($D9704="","",IFERROR(VLOOKUP($D9704,AcctTbl,2,0),""))</f>
        <v>0</v>
      </c>
      <c r="F9704" s="39">
        <f>IF($D9704="","",IFERROR(VLOOKUP($D9704,AcctTbl,3,0),""))</f>
        <v>0</v>
      </c>
      <c r="G9704" s="39">
        <f>IF(Txn!$B4858="","",Txn!$D4858)</f>
        <v>0</v>
      </c>
      <c r="H9704" s="38">
        <f>IF(Txn!$B4858="","",Txn!$E4858)</f>
        <v>0</v>
      </c>
      <c r="I9704" s="40">
        <f>IF(Txn!$B4858="",0,Txn!$Q4858)</f>
        <v>0</v>
      </c>
      <c r="J9704" s="40">
        <f>IF(Txn!$B4858="",0,Txn!$R4858)</f>
        <v>0</v>
      </c>
      <c r="K9704" s="41">
        <f>IF($A9704="","",IFERROR(VALUE(MID($A9704,6,2)),""))</f>
        <v>0</v>
      </c>
      <c r="L9704" s="39">
        <f>IF(Txn!$K4858="","","طرف مقابل — "&amp;Txn!$K4858)</f>
        <v>0</v>
      </c>
      <c r="N9704" s="42">
        <f>IF($D9704="",0,COUNTIF(BankAccts,$D9704))</f>
        <v>0</v>
      </c>
    </row>
    <row r="9705" spans="1:14">
      <c r="A9705" s="38">
        <f>IF(Txn!$B4859="","",Txn!$B4859)</f>
        <v>0</v>
      </c>
      <c r="B9705" s="38">
        <f>IF(Txn!$B4859="","",Txn!$C4859)</f>
        <v>0</v>
      </c>
      <c r="C9705" s="39">
        <f>IF(Txn!$B4859="","","تراکنش بانکی")</f>
        <v>0</v>
      </c>
      <c r="D9705" s="38">
        <f>IF(Txn!$B4859="","",IF(Txn!$X4859="","",Txn!$X4859))</f>
        <v>0</v>
      </c>
      <c r="E9705" s="39">
        <f>IF($D9705="","",IFERROR(VLOOKUP($D9705,AcctTbl,2,0),""))</f>
        <v>0</v>
      </c>
      <c r="F9705" s="39">
        <f>IF($D9705="","",IFERROR(VLOOKUP($D9705,AcctTbl,3,0),""))</f>
        <v>0</v>
      </c>
      <c r="G9705" s="39">
        <f>IF(Txn!$B4859="","",Txn!$D4859)</f>
        <v>0</v>
      </c>
      <c r="H9705" s="38">
        <f>IF(Txn!$B4859="","",Txn!$E4859)</f>
        <v>0</v>
      </c>
      <c r="I9705" s="40">
        <f>IF(Txn!$B4859="",0,Txn!$O4859)</f>
        <v>0</v>
      </c>
      <c r="J9705" s="40">
        <f>IF(Txn!$B4859="",0,Txn!$P4859)</f>
        <v>0</v>
      </c>
      <c r="K9705" s="41">
        <f>IF($A9705="","",IFERROR(VALUE(MID($A9705,6,2)),""))</f>
        <v>0</v>
      </c>
      <c r="L9705" s="39">
        <f>IF(Txn!$K4859="","",Txn!$K4859)</f>
        <v>0</v>
      </c>
      <c r="N9705" s="42">
        <f>IF($D9705="",0,COUNTIF(BankAccts,$D9705))</f>
        <v>0</v>
      </c>
    </row>
    <row r="9706" spans="1:14">
      <c r="A9706" s="38">
        <f>IF(Txn!$B4859="","",Txn!$B4859)</f>
        <v>0</v>
      </c>
      <c r="B9706" s="38">
        <f>IF(Txn!$B4859="","",Txn!$C4859)</f>
        <v>0</v>
      </c>
      <c r="C9706" s="39">
        <f>IF(Txn!$B4859="","","تراکنش بانکی")</f>
        <v>0</v>
      </c>
      <c r="D9706" s="38">
        <f>IF(Txn!$B4859="","",IF(IF(Txn!$U4859="TRF",Txn!$Y4859,Txn!$Z4859)="","",IF(Txn!$U4859="TRF",Txn!$Y4859,Txn!$Z4859)))</f>
        <v>0</v>
      </c>
      <c r="E9706" s="39">
        <f>IF($D9706="","",IFERROR(VLOOKUP($D9706,AcctTbl,2,0),""))</f>
        <v>0</v>
      </c>
      <c r="F9706" s="39">
        <f>IF($D9706="","",IFERROR(VLOOKUP($D9706,AcctTbl,3,0),""))</f>
        <v>0</v>
      </c>
      <c r="G9706" s="39">
        <f>IF(Txn!$B4859="","",Txn!$D4859)</f>
        <v>0</v>
      </c>
      <c r="H9706" s="38">
        <f>IF(Txn!$B4859="","",Txn!$E4859)</f>
        <v>0</v>
      </c>
      <c r="I9706" s="40">
        <f>IF(Txn!$B4859="",0,Txn!$Q4859)</f>
        <v>0</v>
      </c>
      <c r="J9706" s="40">
        <f>IF(Txn!$B4859="",0,Txn!$R4859)</f>
        <v>0</v>
      </c>
      <c r="K9706" s="41">
        <f>IF($A9706="","",IFERROR(VALUE(MID($A9706,6,2)),""))</f>
        <v>0</v>
      </c>
      <c r="L9706" s="39">
        <f>IF(Txn!$K4859="","","طرف مقابل — "&amp;Txn!$K4859)</f>
        <v>0</v>
      </c>
      <c r="N9706" s="42">
        <f>IF($D9706="",0,COUNTIF(BankAccts,$D9706))</f>
        <v>0</v>
      </c>
    </row>
    <row r="9707" spans="1:14">
      <c r="A9707" s="38">
        <f>IF(Txn!$B4860="","",Txn!$B4860)</f>
        <v>0</v>
      </c>
      <c r="B9707" s="38">
        <f>IF(Txn!$B4860="","",Txn!$C4860)</f>
        <v>0</v>
      </c>
      <c r="C9707" s="39">
        <f>IF(Txn!$B4860="","","تراکنش بانکی")</f>
        <v>0</v>
      </c>
      <c r="D9707" s="38">
        <f>IF(Txn!$B4860="","",IF(Txn!$X4860="","",Txn!$X4860))</f>
        <v>0</v>
      </c>
      <c r="E9707" s="39">
        <f>IF($D9707="","",IFERROR(VLOOKUP($D9707,AcctTbl,2,0),""))</f>
        <v>0</v>
      </c>
      <c r="F9707" s="39">
        <f>IF($D9707="","",IFERROR(VLOOKUP($D9707,AcctTbl,3,0),""))</f>
        <v>0</v>
      </c>
      <c r="G9707" s="39">
        <f>IF(Txn!$B4860="","",Txn!$D4860)</f>
        <v>0</v>
      </c>
      <c r="H9707" s="38">
        <f>IF(Txn!$B4860="","",Txn!$E4860)</f>
        <v>0</v>
      </c>
      <c r="I9707" s="40">
        <f>IF(Txn!$B4860="",0,Txn!$O4860)</f>
        <v>0</v>
      </c>
      <c r="J9707" s="40">
        <f>IF(Txn!$B4860="",0,Txn!$P4860)</f>
        <v>0</v>
      </c>
      <c r="K9707" s="41">
        <f>IF($A9707="","",IFERROR(VALUE(MID($A9707,6,2)),""))</f>
        <v>0</v>
      </c>
      <c r="L9707" s="39">
        <f>IF(Txn!$K4860="","",Txn!$K4860)</f>
        <v>0</v>
      </c>
      <c r="N9707" s="42">
        <f>IF($D9707="",0,COUNTIF(BankAccts,$D9707))</f>
        <v>0</v>
      </c>
    </row>
    <row r="9708" spans="1:14">
      <c r="A9708" s="38">
        <f>IF(Txn!$B4860="","",Txn!$B4860)</f>
        <v>0</v>
      </c>
      <c r="B9708" s="38">
        <f>IF(Txn!$B4860="","",Txn!$C4860)</f>
        <v>0</v>
      </c>
      <c r="C9708" s="39">
        <f>IF(Txn!$B4860="","","تراکنش بانکی")</f>
        <v>0</v>
      </c>
      <c r="D9708" s="38">
        <f>IF(Txn!$B4860="","",IF(IF(Txn!$U4860="TRF",Txn!$Y4860,Txn!$Z4860)="","",IF(Txn!$U4860="TRF",Txn!$Y4860,Txn!$Z4860)))</f>
        <v>0</v>
      </c>
      <c r="E9708" s="39">
        <f>IF($D9708="","",IFERROR(VLOOKUP($D9708,AcctTbl,2,0),""))</f>
        <v>0</v>
      </c>
      <c r="F9708" s="39">
        <f>IF($D9708="","",IFERROR(VLOOKUP($D9708,AcctTbl,3,0),""))</f>
        <v>0</v>
      </c>
      <c r="G9708" s="39">
        <f>IF(Txn!$B4860="","",Txn!$D4860)</f>
        <v>0</v>
      </c>
      <c r="H9708" s="38">
        <f>IF(Txn!$B4860="","",Txn!$E4860)</f>
        <v>0</v>
      </c>
      <c r="I9708" s="40">
        <f>IF(Txn!$B4860="",0,Txn!$Q4860)</f>
        <v>0</v>
      </c>
      <c r="J9708" s="40">
        <f>IF(Txn!$B4860="",0,Txn!$R4860)</f>
        <v>0</v>
      </c>
      <c r="K9708" s="41">
        <f>IF($A9708="","",IFERROR(VALUE(MID($A9708,6,2)),""))</f>
        <v>0</v>
      </c>
      <c r="L9708" s="39">
        <f>IF(Txn!$K4860="","","طرف مقابل — "&amp;Txn!$K4860)</f>
        <v>0</v>
      </c>
      <c r="N9708" s="42">
        <f>IF($D9708="",0,COUNTIF(BankAccts,$D9708))</f>
        <v>0</v>
      </c>
    </row>
    <row r="9709" spans="1:14">
      <c r="A9709" s="38">
        <f>IF(Txn!$B4861="","",Txn!$B4861)</f>
        <v>0</v>
      </c>
      <c r="B9709" s="38">
        <f>IF(Txn!$B4861="","",Txn!$C4861)</f>
        <v>0</v>
      </c>
      <c r="C9709" s="39">
        <f>IF(Txn!$B4861="","","تراکنش بانکی")</f>
        <v>0</v>
      </c>
      <c r="D9709" s="38">
        <f>IF(Txn!$B4861="","",IF(Txn!$X4861="","",Txn!$X4861))</f>
        <v>0</v>
      </c>
      <c r="E9709" s="39">
        <f>IF($D9709="","",IFERROR(VLOOKUP($D9709,AcctTbl,2,0),""))</f>
        <v>0</v>
      </c>
      <c r="F9709" s="39">
        <f>IF($D9709="","",IFERROR(VLOOKUP($D9709,AcctTbl,3,0),""))</f>
        <v>0</v>
      </c>
      <c r="G9709" s="39">
        <f>IF(Txn!$B4861="","",Txn!$D4861)</f>
        <v>0</v>
      </c>
      <c r="H9709" s="38">
        <f>IF(Txn!$B4861="","",Txn!$E4861)</f>
        <v>0</v>
      </c>
      <c r="I9709" s="40">
        <f>IF(Txn!$B4861="",0,Txn!$O4861)</f>
        <v>0</v>
      </c>
      <c r="J9709" s="40">
        <f>IF(Txn!$B4861="",0,Txn!$P4861)</f>
        <v>0</v>
      </c>
      <c r="K9709" s="41">
        <f>IF($A9709="","",IFERROR(VALUE(MID($A9709,6,2)),""))</f>
        <v>0</v>
      </c>
      <c r="L9709" s="39">
        <f>IF(Txn!$K4861="","",Txn!$K4861)</f>
        <v>0</v>
      </c>
      <c r="N9709" s="42">
        <f>IF($D9709="",0,COUNTIF(BankAccts,$D9709))</f>
        <v>0</v>
      </c>
    </row>
    <row r="9710" spans="1:14">
      <c r="A9710" s="38">
        <f>IF(Txn!$B4861="","",Txn!$B4861)</f>
        <v>0</v>
      </c>
      <c r="B9710" s="38">
        <f>IF(Txn!$B4861="","",Txn!$C4861)</f>
        <v>0</v>
      </c>
      <c r="C9710" s="39">
        <f>IF(Txn!$B4861="","","تراکنش بانکی")</f>
        <v>0</v>
      </c>
      <c r="D9710" s="38">
        <f>IF(Txn!$B4861="","",IF(IF(Txn!$U4861="TRF",Txn!$Y4861,Txn!$Z4861)="","",IF(Txn!$U4861="TRF",Txn!$Y4861,Txn!$Z4861)))</f>
        <v>0</v>
      </c>
      <c r="E9710" s="39">
        <f>IF($D9710="","",IFERROR(VLOOKUP($D9710,AcctTbl,2,0),""))</f>
        <v>0</v>
      </c>
      <c r="F9710" s="39">
        <f>IF($D9710="","",IFERROR(VLOOKUP($D9710,AcctTbl,3,0),""))</f>
        <v>0</v>
      </c>
      <c r="G9710" s="39">
        <f>IF(Txn!$B4861="","",Txn!$D4861)</f>
        <v>0</v>
      </c>
      <c r="H9710" s="38">
        <f>IF(Txn!$B4861="","",Txn!$E4861)</f>
        <v>0</v>
      </c>
      <c r="I9710" s="40">
        <f>IF(Txn!$B4861="",0,Txn!$Q4861)</f>
        <v>0</v>
      </c>
      <c r="J9710" s="40">
        <f>IF(Txn!$B4861="",0,Txn!$R4861)</f>
        <v>0</v>
      </c>
      <c r="K9710" s="41">
        <f>IF($A9710="","",IFERROR(VALUE(MID($A9710,6,2)),""))</f>
        <v>0</v>
      </c>
      <c r="L9710" s="39">
        <f>IF(Txn!$K4861="","","طرف مقابل — "&amp;Txn!$K4861)</f>
        <v>0</v>
      </c>
      <c r="N9710" s="42">
        <f>IF($D9710="",0,COUNTIF(BankAccts,$D9710))</f>
        <v>0</v>
      </c>
    </row>
    <row r="9711" spans="1:14">
      <c r="A9711" s="38">
        <f>IF(Txn!$B4862="","",Txn!$B4862)</f>
        <v>0</v>
      </c>
      <c r="B9711" s="38">
        <f>IF(Txn!$B4862="","",Txn!$C4862)</f>
        <v>0</v>
      </c>
      <c r="C9711" s="39">
        <f>IF(Txn!$B4862="","","تراکنش بانکی")</f>
        <v>0</v>
      </c>
      <c r="D9711" s="38">
        <f>IF(Txn!$B4862="","",IF(Txn!$X4862="","",Txn!$X4862))</f>
        <v>0</v>
      </c>
      <c r="E9711" s="39">
        <f>IF($D9711="","",IFERROR(VLOOKUP($D9711,AcctTbl,2,0),""))</f>
        <v>0</v>
      </c>
      <c r="F9711" s="39">
        <f>IF($D9711="","",IFERROR(VLOOKUP($D9711,AcctTbl,3,0),""))</f>
        <v>0</v>
      </c>
      <c r="G9711" s="39">
        <f>IF(Txn!$B4862="","",Txn!$D4862)</f>
        <v>0</v>
      </c>
      <c r="H9711" s="38">
        <f>IF(Txn!$B4862="","",Txn!$E4862)</f>
        <v>0</v>
      </c>
      <c r="I9711" s="40">
        <f>IF(Txn!$B4862="",0,Txn!$O4862)</f>
        <v>0</v>
      </c>
      <c r="J9711" s="40">
        <f>IF(Txn!$B4862="",0,Txn!$P4862)</f>
        <v>0</v>
      </c>
      <c r="K9711" s="41">
        <f>IF($A9711="","",IFERROR(VALUE(MID($A9711,6,2)),""))</f>
        <v>0</v>
      </c>
      <c r="L9711" s="39">
        <f>IF(Txn!$K4862="","",Txn!$K4862)</f>
        <v>0</v>
      </c>
      <c r="N9711" s="42">
        <f>IF($D9711="",0,COUNTIF(BankAccts,$D9711))</f>
        <v>0</v>
      </c>
    </row>
    <row r="9712" spans="1:14">
      <c r="A9712" s="38">
        <f>IF(Txn!$B4862="","",Txn!$B4862)</f>
        <v>0</v>
      </c>
      <c r="B9712" s="38">
        <f>IF(Txn!$B4862="","",Txn!$C4862)</f>
        <v>0</v>
      </c>
      <c r="C9712" s="39">
        <f>IF(Txn!$B4862="","","تراکنش بانکی")</f>
        <v>0</v>
      </c>
      <c r="D9712" s="38">
        <f>IF(Txn!$B4862="","",IF(IF(Txn!$U4862="TRF",Txn!$Y4862,Txn!$Z4862)="","",IF(Txn!$U4862="TRF",Txn!$Y4862,Txn!$Z4862)))</f>
        <v>0</v>
      </c>
      <c r="E9712" s="39">
        <f>IF($D9712="","",IFERROR(VLOOKUP($D9712,AcctTbl,2,0),""))</f>
        <v>0</v>
      </c>
      <c r="F9712" s="39">
        <f>IF($D9712="","",IFERROR(VLOOKUP($D9712,AcctTbl,3,0),""))</f>
        <v>0</v>
      </c>
      <c r="G9712" s="39">
        <f>IF(Txn!$B4862="","",Txn!$D4862)</f>
        <v>0</v>
      </c>
      <c r="H9712" s="38">
        <f>IF(Txn!$B4862="","",Txn!$E4862)</f>
        <v>0</v>
      </c>
      <c r="I9712" s="40">
        <f>IF(Txn!$B4862="",0,Txn!$Q4862)</f>
        <v>0</v>
      </c>
      <c r="J9712" s="40">
        <f>IF(Txn!$B4862="",0,Txn!$R4862)</f>
        <v>0</v>
      </c>
      <c r="K9712" s="41">
        <f>IF($A9712="","",IFERROR(VALUE(MID($A9712,6,2)),""))</f>
        <v>0</v>
      </c>
      <c r="L9712" s="39">
        <f>IF(Txn!$K4862="","","طرف مقابل — "&amp;Txn!$K4862)</f>
        <v>0</v>
      </c>
      <c r="N9712" s="42">
        <f>IF($D9712="",0,COUNTIF(BankAccts,$D9712))</f>
        <v>0</v>
      </c>
    </row>
    <row r="9713" spans="1:14">
      <c r="A9713" s="38">
        <f>IF(Txn!$B4863="","",Txn!$B4863)</f>
        <v>0</v>
      </c>
      <c r="B9713" s="38">
        <f>IF(Txn!$B4863="","",Txn!$C4863)</f>
        <v>0</v>
      </c>
      <c r="C9713" s="39">
        <f>IF(Txn!$B4863="","","تراکنش بانکی")</f>
        <v>0</v>
      </c>
      <c r="D9713" s="38">
        <f>IF(Txn!$B4863="","",IF(Txn!$X4863="","",Txn!$X4863))</f>
        <v>0</v>
      </c>
      <c r="E9713" s="39">
        <f>IF($D9713="","",IFERROR(VLOOKUP($D9713,AcctTbl,2,0),""))</f>
        <v>0</v>
      </c>
      <c r="F9713" s="39">
        <f>IF($D9713="","",IFERROR(VLOOKUP($D9713,AcctTbl,3,0),""))</f>
        <v>0</v>
      </c>
      <c r="G9713" s="39">
        <f>IF(Txn!$B4863="","",Txn!$D4863)</f>
        <v>0</v>
      </c>
      <c r="H9713" s="38">
        <f>IF(Txn!$B4863="","",Txn!$E4863)</f>
        <v>0</v>
      </c>
      <c r="I9713" s="40">
        <f>IF(Txn!$B4863="",0,Txn!$O4863)</f>
        <v>0</v>
      </c>
      <c r="J9713" s="40">
        <f>IF(Txn!$B4863="",0,Txn!$P4863)</f>
        <v>0</v>
      </c>
      <c r="K9713" s="41">
        <f>IF($A9713="","",IFERROR(VALUE(MID($A9713,6,2)),""))</f>
        <v>0</v>
      </c>
      <c r="L9713" s="39">
        <f>IF(Txn!$K4863="","",Txn!$K4863)</f>
        <v>0</v>
      </c>
      <c r="N9713" s="42">
        <f>IF($D9713="",0,COUNTIF(BankAccts,$D9713))</f>
        <v>0</v>
      </c>
    </row>
    <row r="9714" spans="1:14">
      <c r="A9714" s="38">
        <f>IF(Txn!$B4863="","",Txn!$B4863)</f>
        <v>0</v>
      </c>
      <c r="B9714" s="38">
        <f>IF(Txn!$B4863="","",Txn!$C4863)</f>
        <v>0</v>
      </c>
      <c r="C9714" s="39">
        <f>IF(Txn!$B4863="","","تراکنش بانکی")</f>
        <v>0</v>
      </c>
      <c r="D9714" s="38">
        <f>IF(Txn!$B4863="","",IF(IF(Txn!$U4863="TRF",Txn!$Y4863,Txn!$Z4863)="","",IF(Txn!$U4863="TRF",Txn!$Y4863,Txn!$Z4863)))</f>
        <v>0</v>
      </c>
      <c r="E9714" s="39">
        <f>IF($D9714="","",IFERROR(VLOOKUP($D9714,AcctTbl,2,0),""))</f>
        <v>0</v>
      </c>
      <c r="F9714" s="39">
        <f>IF($D9714="","",IFERROR(VLOOKUP($D9714,AcctTbl,3,0),""))</f>
        <v>0</v>
      </c>
      <c r="G9714" s="39">
        <f>IF(Txn!$B4863="","",Txn!$D4863)</f>
        <v>0</v>
      </c>
      <c r="H9714" s="38">
        <f>IF(Txn!$B4863="","",Txn!$E4863)</f>
        <v>0</v>
      </c>
      <c r="I9714" s="40">
        <f>IF(Txn!$B4863="",0,Txn!$Q4863)</f>
        <v>0</v>
      </c>
      <c r="J9714" s="40">
        <f>IF(Txn!$B4863="",0,Txn!$R4863)</f>
        <v>0</v>
      </c>
      <c r="K9714" s="41">
        <f>IF($A9714="","",IFERROR(VALUE(MID($A9714,6,2)),""))</f>
        <v>0</v>
      </c>
      <c r="L9714" s="39">
        <f>IF(Txn!$K4863="","","طرف مقابل — "&amp;Txn!$K4863)</f>
        <v>0</v>
      </c>
      <c r="N9714" s="42">
        <f>IF($D9714="",0,COUNTIF(BankAccts,$D9714))</f>
        <v>0</v>
      </c>
    </row>
    <row r="9715" spans="1:14">
      <c r="A9715" s="38">
        <f>IF(Txn!$B4864="","",Txn!$B4864)</f>
        <v>0</v>
      </c>
      <c r="B9715" s="38">
        <f>IF(Txn!$B4864="","",Txn!$C4864)</f>
        <v>0</v>
      </c>
      <c r="C9715" s="39">
        <f>IF(Txn!$B4864="","","تراکنش بانکی")</f>
        <v>0</v>
      </c>
      <c r="D9715" s="38">
        <f>IF(Txn!$B4864="","",IF(Txn!$X4864="","",Txn!$X4864))</f>
        <v>0</v>
      </c>
      <c r="E9715" s="39">
        <f>IF($D9715="","",IFERROR(VLOOKUP($D9715,AcctTbl,2,0),""))</f>
        <v>0</v>
      </c>
      <c r="F9715" s="39">
        <f>IF($D9715="","",IFERROR(VLOOKUP($D9715,AcctTbl,3,0),""))</f>
        <v>0</v>
      </c>
      <c r="G9715" s="39">
        <f>IF(Txn!$B4864="","",Txn!$D4864)</f>
        <v>0</v>
      </c>
      <c r="H9715" s="38">
        <f>IF(Txn!$B4864="","",Txn!$E4864)</f>
        <v>0</v>
      </c>
      <c r="I9715" s="40">
        <f>IF(Txn!$B4864="",0,Txn!$O4864)</f>
        <v>0</v>
      </c>
      <c r="J9715" s="40">
        <f>IF(Txn!$B4864="",0,Txn!$P4864)</f>
        <v>0</v>
      </c>
      <c r="K9715" s="41">
        <f>IF($A9715="","",IFERROR(VALUE(MID($A9715,6,2)),""))</f>
        <v>0</v>
      </c>
      <c r="L9715" s="39">
        <f>IF(Txn!$K4864="","",Txn!$K4864)</f>
        <v>0</v>
      </c>
      <c r="N9715" s="42">
        <f>IF($D9715="",0,COUNTIF(BankAccts,$D9715))</f>
        <v>0</v>
      </c>
    </row>
    <row r="9716" spans="1:14">
      <c r="A9716" s="38">
        <f>IF(Txn!$B4864="","",Txn!$B4864)</f>
        <v>0</v>
      </c>
      <c r="B9716" s="38">
        <f>IF(Txn!$B4864="","",Txn!$C4864)</f>
        <v>0</v>
      </c>
      <c r="C9716" s="39">
        <f>IF(Txn!$B4864="","","تراکنش بانکی")</f>
        <v>0</v>
      </c>
      <c r="D9716" s="38">
        <f>IF(Txn!$B4864="","",IF(IF(Txn!$U4864="TRF",Txn!$Y4864,Txn!$Z4864)="","",IF(Txn!$U4864="TRF",Txn!$Y4864,Txn!$Z4864)))</f>
        <v>0</v>
      </c>
      <c r="E9716" s="39">
        <f>IF($D9716="","",IFERROR(VLOOKUP($D9716,AcctTbl,2,0),""))</f>
        <v>0</v>
      </c>
      <c r="F9716" s="39">
        <f>IF($D9716="","",IFERROR(VLOOKUP($D9716,AcctTbl,3,0),""))</f>
        <v>0</v>
      </c>
      <c r="G9716" s="39">
        <f>IF(Txn!$B4864="","",Txn!$D4864)</f>
        <v>0</v>
      </c>
      <c r="H9716" s="38">
        <f>IF(Txn!$B4864="","",Txn!$E4864)</f>
        <v>0</v>
      </c>
      <c r="I9716" s="40">
        <f>IF(Txn!$B4864="",0,Txn!$Q4864)</f>
        <v>0</v>
      </c>
      <c r="J9716" s="40">
        <f>IF(Txn!$B4864="",0,Txn!$R4864)</f>
        <v>0</v>
      </c>
      <c r="K9716" s="41">
        <f>IF($A9716="","",IFERROR(VALUE(MID($A9716,6,2)),""))</f>
        <v>0</v>
      </c>
      <c r="L9716" s="39">
        <f>IF(Txn!$K4864="","","طرف مقابل — "&amp;Txn!$K4864)</f>
        <v>0</v>
      </c>
      <c r="N9716" s="42">
        <f>IF($D9716="",0,COUNTIF(BankAccts,$D9716))</f>
        <v>0</v>
      </c>
    </row>
    <row r="9717" spans="1:14">
      <c r="A9717" s="38">
        <f>IF(Txn!$B4865="","",Txn!$B4865)</f>
        <v>0</v>
      </c>
      <c r="B9717" s="38">
        <f>IF(Txn!$B4865="","",Txn!$C4865)</f>
        <v>0</v>
      </c>
      <c r="C9717" s="39">
        <f>IF(Txn!$B4865="","","تراکنش بانکی")</f>
        <v>0</v>
      </c>
      <c r="D9717" s="38">
        <f>IF(Txn!$B4865="","",IF(Txn!$X4865="","",Txn!$X4865))</f>
        <v>0</v>
      </c>
      <c r="E9717" s="39">
        <f>IF($D9717="","",IFERROR(VLOOKUP($D9717,AcctTbl,2,0),""))</f>
        <v>0</v>
      </c>
      <c r="F9717" s="39">
        <f>IF($D9717="","",IFERROR(VLOOKUP($D9717,AcctTbl,3,0),""))</f>
        <v>0</v>
      </c>
      <c r="G9717" s="39">
        <f>IF(Txn!$B4865="","",Txn!$D4865)</f>
        <v>0</v>
      </c>
      <c r="H9717" s="38">
        <f>IF(Txn!$B4865="","",Txn!$E4865)</f>
        <v>0</v>
      </c>
      <c r="I9717" s="40">
        <f>IF(Txn!$B4865="",0,Txn!$O4865)</f>
        <v>0</v>
      </c>
      <c r="J9717" s="40">
        <f>IF(Txn!$B4865="",0,Txn!$P4865)</f>
        <v>0</v>
      </c>
      <c r="K9717" s="41">
        <f>IF($A9717="","",IFERROR(VALUE(MID($A9717,6,2)),""))</f>
        <v>0</v>
      </c>
      <c r="L9717" s="39">
        <f>IF(Txn!$K4865="","",Txn!$K4865)</f>
        <v>0</v>
      </c>
      <c r="N9717" s="42">
        <f>IF($D9717="",0,COUNTIF(BankAccts,$D9717))</f>
        <v>0</v>
      </c>
    </row>
    <row r="9718" spans="1:14">
      <c r="A9718" s="38">
        <f>IF(Txn!$B4865="","",Txn!$B4865)</f>
        <v>0</v>
      </c>
      <c r="B9718" s="38">
        <f>IF(Txn!$B4865="","",Txn!$C4865)</f>
        <v>0</v>
      </c>
      <c r="C9718" s="39">
        <f>IF(Txn!$B4865="","","تراکنش بانکی")</f>
        <v>0</v>
      </c>
      <c r="D9718" s="38">
        <f>IF(Txn!$B4865="","",IF(IF(Txn!$U4865="TRF",Txn!$Y4865,Txn!$Z4865)="","",IF(Txn!$U4865="TRF",Txn!$Y4865,Txn!$Z4865)))</f>
        <v>0</v>
      </c>
      <c r="E9718" s="39">
        <f>IF($D9718="","",IFERROR(VLOOKUP($D9718,AcctTbl,2,0),""))</f>
        <v>0</v>
      </c>
      <c r="F9718" s="39">
        <f>IF($D9718="","",IFERROR(VLOOKUP($D9718,AcctTbl,3,0),""))</f>
        <v>0</v>
      </c>
      <c r="G9718" s="39">
        <f>IF(Txn!$B4865="","",Txn!$D4865)</f>
        <v>0</v>
      </c>
      <c r="H9718" s="38">
        <f>IF(Txn!$B4865="","",Txn!$E4865)</f>
        <v>0</v>
      </c>
      <c r="I9718" s="40">
        <f>IF(Txn!$B4865="",0,Txn!$Q4865)</f>
        <v>0</v>
      </c>
      <c r="J9718" s="40">
        <f>IF(Txn!$B4865="",0,Txn!$R4865)</f>
        <v>0</v>
      </c>
      <c r="K9718" s="41">
        <f>IF($A9718="","",IFERROR(VALUE(MID($A9718,6,2)),""))</f>
        <v>0</v>
      </c>
      <c r="L9718" s="39">
        <f>IF(Txn!$K4865="","","طرف مقابل — "&amp;Txn!$K4865)</f>
        <v>0</v>
      </c>
      <c r="N9718" s="42">
        <f>IF($D9718="",0,COUNTIF(BankAccts,$D9718))</f>
        <v>0</v>
      </c>
    </row>
    <row r="9719" spans="1:14">
      <c r="A9719" s="38">
        <f>IF(Txn!$B4866="","",Txn!$B4866)</f>
        <v>0</v>
      </c>
      <c r="B9719" s="38">
        <f>IF(Txn!$B4866="","",Txn!$C4866)</f>
        <v>0</v>
      </c>
      <c r="C9719" s="39">
        <f>IF(Txn!$B4866="","","تراکنش بانکی")</f>
        <v>0</v>
      </c>
      <c r="D9719" s="38">
        <f>IF(Txn!$B4866="","",IF(Txn!$X4866="","",Txn!$X4866))</f>
        <v>0</v>
      </c>
      <c r="E9719" s="39">
        <f>IF($D9719="","",IFERROR(VLOOKUP($D9719,AcctTbl,2,0),""))</f>
        <v>0</v>
      </c>
      <c r="F9719" s="39">
        <f>IF($D9719="","",IFERROR(VLOOKUP($D9719,AcctTbl,3,0),""))</f>
        <v>0</v>
      </c>
      <c r="G9719" s="39">
        <f>IF(Txn!$B4866="","",Txn!$D4866)</f>
        <v>0</v>
      </c>
      <c r="H9719" s="38">
        <f>IF(Txn!$B4866="","",Txn!$E4866)</f>
        <v>0</v>
      </c>
      <c r="I9719" s="40">
        <f>IF(Txn!$B4866="",0,Txn!$O4866)</f>
        <v>0</v>
      </c>
      <c r="J9719" s="40">
        <f>IF(Txn!$B4866="",0,Txn!$P4866)</f>
        <v>0</v>
      </c>
      <c r="K9719" s="41">
        <f>IF($A9719="","",IFERROR(VALUE(MID($A9719,6,2)),""))</f>
        <v>0</v>
      </c>
      <c r="L9719" s="39">
        <f>IF(Txn!$K4866="","",Txn!$K4866)</f>
        <v>0</v>
      </c>
      <c r="N9719" s="42">
        <f>IF($D9719="",0,COUNTIF(BankAccts,$D9719))</f>
        <v>0</v>
      </c>
    </row>
    <row r="9720" spans="1:14">
      <c r="A9720" s="38">
        <f>IF(Txn!$B4866="","",Txn!$B4866)</f>
        <v>0</v>
      </c>
      <c r="B9720" s="38">
        <f>IF(Txn!$B4866="","",Txn!$C4866)</f>
        <v>0</v>
      </c>
      <c r="C9720" s="39">
        <f>IF(Txn!$B4866="","","تراکنش بانکی")</f>
        <v>0</v>
      </c>
      <c r="D9720" s="38">
        <f>IF(Txn!$B4866="","",IF(IF(Txn!$U4866="TRF",Txn!$Y4866,Txn!$Z4866)="","",IF(Txn!$U4866="TRF",Txn!$Y4866,Txn!$Z4866)))</f>
        <v>0</v>
      </c>
      <c r="E9720" s="39">
        <f>IF($D9720="","",IFERROR(VLOOKUP($D9720,AcctTbl,2,0),""))</f>
        <v>0</v>
      </c>
      <c r="F9720" s="39">
        <f>IF($D9720="","",IFERROR(VLOOKUP($D9720,AcctTbl,3,0),""))</f>
        <v>0</v>
      </c>
      <c r="G9720" s="39">
        <f>IF(Txn!$B4866="","",Txn!$D4866)</f>
        <v>0</v>
      </c>
      <c r="H9720" s="38">
        <f>IF(Txn!$B4866="","",Txn!$E4866)</f>
        <v>0</v>
      </c>
      <c r="I9720" s="40">
        <f>IF(Txn!$B4866="",0,Txn!$Q4866)</f>
        <v>0</v>
      </c>
      <c r="J9720" s="40">
        <f>IF(Txn!$B4866="",0,Txn!$R4866)</f>
        <v>0</v>
      </c>
      <c r="K9720" s="41">
        <f>IF($A9720="","",IFERROR(VALUE(MID($A9720,6,2)),""))</f>
        <v>0</v>
      </c>
      <c r="L9720" s="39">
        <f>IF(Txn!$K4866="","","طرف مقابل — "&amp;Txn!$K4866)</f>
        <v>0</v>
      </c>
      <c r="N9720" s="42">
        <f>IF($D9720="",0,COUNTIF(BankAccts,$D9720))</f>
        <v>0</v>
      </c>
    </row>
    <row r="9721" spans="1:14">
      <c r="A9721" s="38">
        <f>IF(Txn!$B4867="","",Txn!$B4867)</f>
        <v>0</v>
      </c>
      <c r="B9721" s="38">
        <f>IF(Txn!$B4867="","",Txn!$C4867)</f>
        <v>0</v>
      </c>
      <c r="C9721" s="39">
        <f>IF(Txn!$B4867="","","تراکنش بانکی")</f>
        <v>0</v>
      </c>
      <c r="D9721" s="38">
        <f>IF(Txn!$B4867="","",IF(Txn!$X4867="","",Txn!$X4867))</f>
        <v>0</v>
      </c>
      <c r="E9721" s="39">
        <f>IF($D9721="","",IFERROR(VLOOKUP($D9721,AcctTbl,2,0),""))</f>
        <v>0</v>
      </c>
      <c r="F9721" s="39">
        <f>IF($D9721="","",IFERROR(VLOOKUP($D9721,AcctTbl,3,0),""))</f>
        <v>0</v>
      </c>
      <c r="G9721" s="39">
        <f>IF(Txn!$B4867="","",Txn!$D4867)</f>
        <v>0</v>
      </c>
      <c r="H9721" s="38">
        <f>IF(Txn!$B4867="","",Txn!$E4867)</f>
        <v>0</v>
      </c>
      <c r="I9721" s="40">
        <f>IF(Txn!$B4867="",0,Txn!$O4867)</f>
        <v>0</v>
      </c>
      <c r="J9721" s="40">
        <f>IF(Txn!$B4867="",0,Txn!$P4867)</f>
        <v>0</v>
      </c>
      <c r="K9721" s="41">
        <f>IF($A9721="","",IFERROR(VALUE(MID($A9721,6,2)),""))</f>
        <v>0</v>
      </c>
      <c r="L9721" s="39">
        <f>IF(Txn!$K4867="","",Txn!$K4867)</f>
        <v>0</v>
      </c>
      <c r="N9721" s="42">
        <f>IF($D9721="",0,COUNTIF(BankAccts,$D9721))</f>
        <v>0</v>
      </c>
    </row>
    <row r="9722" spans="1:14">
      <c r="A9722" s="38">
        <f>IF(Txn!$B4867="","",Txn!$B4867)</f>
        <v>0</v>
      </c>
      <c r="B9722" s="38">
        <f>IF(Txn!$B4867="","",Txn!$C4867)</f>
        <v>0</v>
      </c>
      <c r="C9722" s="39">
        <f>IF(Txn!$B4867="","","تراکنش بانکی")</f>
        <v>0</v>
      </c>
      <c r="D9722" s="38">
        <f>IF(Txn!$B4867="","",IF(IF(Txn!$U4867="TRF",Txn!$Y4867,Txn!$Z4867)="","",IF(Txn!$U4867="TRF",Txn!$Y4867,Txn!$Z4867)))</f>
        <v>0</v>
      </c>
      <c r="E9722" s="39">
        <f>IF($D9722="","",IFERROR(VLOOKUP($D9722,AcctTbl,2,0),""))</f>
        <v>0</v>
      </c>
      <c r="F9722" s="39">
        <f>IF($D9722="","",IFERROR(VLOOKUP($D9722,AcctTbl,3,0),""))</f>
        <v>0</v>
      </c>
      <c r="G9722" s="39">
        <f>IF(Txn!$B4867="","",Txn!$D4867)</f>
        <v>0</v>
      </c>
      <c r="H9722" s="38">
        <f>IF(Txn!$B4867="","",Txn!$E4867)</f>
        <v>0</v>
      </c>
      <c r="I9722" s="40">
        <f>IF(Txn!$B4867="",0,Txn!$Q4867)</f>
        <v>0</v>
      </c>
      <c r="J9722" s="40">
        <f>IF(Txn!$B4867="",0,Txn!$R4867)</f>
        <v>0</v>
      </c>
      <c r="K9722" s="41">
        <f>IF($A9722="","",IFERROR(VALUE(MID($A9722,6,2)),""))</f>
        <v>0</v>
      </c>
      <c r="L9722" s="39">
        <f>IF(Txn!$K4867="","","طرف مقابل — "&amp;Txn!$K4867)</f>
        <v>0</v>
      </c>
      <c r="N9722" s="42">
        <f>IF($D9722="",0,COUNTIF(BankAccts,$D9722))</f>
        <v>0</v>
      </c>
    </row>
    <row r="9723" spans="1:14">
      <c r="A9723" s="38">
        <f>IF(Txn!$B4868="","",Txn!$B4868)</f>
        <v>0</v>
      </c>
      <c r="B9723" s="38">
        <f>IF(Txn!$B4868="","",Txn!$C4868)</f>
        <v>0</v>
      </c>
      <c r="C9723" s="39">
        <f>IF(Txn!$B4868="","","تراکنش بانکی")</f>
        <v>0</v>
      </c>
      <c r="D9723" s="38">
        <f>IF(Txn!$B4868="","",IF(Txn!$X4868="","",Txn!$X4868))</f>
        <v>0</v>
      </c>
      <c r="E9723" s="39">
        <f>IF($D9723="","",IFERROR(VLOOKUP($D9723,AcctTbl,2,0),""))</f>
        <v>0</v>
      </c>
      <c r="F9723" s="39">
        <f>IF($D9723="","",IFERROR(VLOOKUP($D9723,AcctTbl,3,0),""))</f>
        <v>0</v>
      </c>
      <c r="G9723" s="39">
        <f>IF(Txn!$B4868="","",Txn!$D4868)</f>
        <v>0</v>
      </c>
      <c r="H9723" s="38">
        <f>IF(Txn!$B4868="","",Txn!$E4868)</f>
        <v>0</v>
      </c>
      <c r="I9723" s="40">
        <f>IF(Txn!$B4868="",0,Txn!$O4868)</f>
        <v>0</v>
      </c>
      <c r="J9723" s="40">
        <f>IF(Txn!$B4868="",0,Txn!$P4868)</f>
        <v>0</v>
      </c>
      <c r="K9723" s="41">
        <f>IF($A9723="","",IFERROR(VALUE(MID($A9723,6,2)),""))</f>
        <v>0</v>
      </c>
      <c r="L9723" s="39">
        <f>IF(Txn!$K4868="","",Txn!$K4868)</f>
        <v>0</v>
      </c>
      <c r="N9723" s="42">
        <f>IF($D9723="",0,COUNTIF(BankAccts,$D9723))</f>
        <v>0</v>
      </c>
    </row>
    <row r="9724" spans="1:14">
      <c r="A9724" s="38">
        <f>IF(Txn!$B4868="","",Txn!$B4868)</f>
        <v>0</v>
      </c>
      <c r="B9724" s="38">
        <f>IF(Txn!$B4868="","",Txn!$C4868)</f>
        <v>0</v>
      </c>
      <c r="C9724" s="39">
        <f>IF(Txn!$B4868="","","تراکنش بانکی")</f>
        <v>0</v>
      </c>
      <c r="D9724" s="38">
        <f>IF(Txn!$B4868="","",IF(IF(Txn!$U4868="TRF",Txn!$Y4868,Txn!$Z4868)="","",IF(Txn!$U4868="TRF",Txn!$Y4868,Txn!$Z4868)))</f>
        <v>0</v>
      </c>
      <c r="E9724" s="39">
        <f>IF($D9724="","",IFERROR(VLOOKUP($D9724,AcctTbl,2,0),""))</f>
        <v>0</v>
      </c>
      <c r="F9724" s="39">
        <f>IF($D9724="","",IFERROR(VLOOKUP($D9724,AcctTbl,3,0),""))</f>
        <v>0</v>
      </c>
      <c r="G9724" s="39">
        <f>IF(Txn!$B4868="","",Txn!$D4868)</f>
        <v>0</v>
      </c>
      <c r="H9724" s="38">
        <f>IF(Txn!$B4868="","",Txn!$E4868)</f>
        <v>0</v>
      </c>
      <c r="I9724" s="40">
        <f>IF(Txn!$B4868="",0,Txn!$Q4868)</f>
        <v>0</v>
      </c>
      <c r="J9724" s="40">
        <f>IF(Txn!$B4868="",0,Txn!$R4868)</f>
        <v>0</v>
      </c>
      <c r="K9724" s="41">
        <f>IF($A9724="","",IFERROR(VALUE(MID($A9724,6,2)),""))</f>
        <v>0</v>
      </c>
      <c r="L9724" s="39">
        <f>IF(Txn!$K4868="","","طرف مقابل — "&amp;Txn!$K4868)</f>
        <v>0</v>
      </c>
      <c r="N9724" s="42">
        <f>IF($D9724="",0,COUNTIF(BankAccts,$D9724))</f>
        <v>0</v>
      </c>
    </row>
    <row r="9725" spans="1:14">
      <c r="A9725" s="38">
        <f>IF(Txn!$B4869="","",Txn!$B4869)</f>
        <v>0</v>
      </c>
      <c r="B9725" s="38">
        <f>IF(Txn!$B4869="","",Txn!$C4869)</f>
        <v>0</v>
      </c>
      <c r="C9725" s="39">
        <f>IF(Txn!$B4869="","","تراکنش بانکی")</f>
        <v>0</v>
      </c>
      <c r="D9725" s="38">
        <f>IF(Txn!$B4869="","",IF(Txn!$X4869="","",Txn!$X4869))</f>
        <v>0</v>
      </c>
      <c r="E9725" s="39">
        <f>IF($D9725="","",IFERROR(VLOOKUP($D9725,AcctTbl,2,0),""))</f>
        <v>0</v>
      </c>
      <c r="F9725" s="39">
        <f>IF($D9725="","",IFERROR(VLOOKUP($D9725,AcctTbl,3,0),""))</f>
        <v>0</v>
      </c>
      <c r="G9725" s="39">
        <f>IF(Txn!$B4869="","",Txn!$D4869)</f>
        <v>0</v>
      </c>
      <c r="H9725" s="38">
        <f>IF(Txn!$B4869="","",Txn!$E4869)</f>
        <v>0</v>
      </c>
      <c r="I9725" s="40">
        <f>IF(Txn!$B4869="",0,Txn!$O4869)</f>
        <v>0</v>
      </c>
      <c r="J9725" s="40">
        <f>IF(Txn!$B4869="",0,Txn!$P4869)</f>
        <v>0</v>
      </c>
      <c r="K9725" s="41">
        <f>IF($A9725="","",IFERROR(VALUE(MID($A9725,6,2)),""))</f>
        <v>0</v>
      </c>
      <c r="L9725" s="39">
        <f>IF(Txn!$K4869="","",Txn!$K4869)</f>
        <v>0</v>
      </c>
      <c r="N9725" s="42">
        <f>IF($D9725="",0,COUNTIF(BankAccts,$D9725))</f>
        <v>0</v>
      </c>
    </row>
    <row r="9726" spans="1:14">
      <c r="A9726" s="38">
        <f>IF(Txn!$B4869="","",Txn!$B4869)</f>
        <v>0</v>
      </c>
      <c r="B9726" s="38">
        <f>IF(Txn!$B4869="","",Txn!$C4869)</f>
        <v>0</v>
      </c>
      <c r="C9726" s="39">
        <f>IF(Txn!$B4869="","","تراکنش بانکی")</f>
        <v>0</v>
      </c>
      <c r="D9726" s="38">
        <f>IF(Txn!$B4869="","",IF(IF(Txn!$U4869="TRF",Txn!$Y4869,Txn!$Z4869)="","",IF(Txn!$U4869="TRF",Txn!$Y4869,Txn!$Z4869)))</f>
        <v>0</v>
      </c>
      <c r="E9726" s="39">
        <f>IF($D9726="","",IFERROR(VLOOKUP($D9726,AcctTbl,2,0),""))</f>
        <v>0</v>
      </c>
      <c r="F9726" s="39">
        <f>IF($D9726="","",IFERROR(VLOOKUP($D9726,AcctTbl,3,0),""))</f>
        <v>0</v>
      </c>
      <c r="G9726" s="39">
        <f>IF(Txn!$B4869="","",Txn!$D4869)</f>
        <v>0</v>
      </c>
      <c r="H9726" s="38">
        <f>IF(Txn!$B4869="","",Txn!$E4869)</f>
        <v>0</v>
      </c>
      <c r="I9726" s="40">
        <f>IF(Txn!$B4869="",0,Txn!$Q4869)</f>
        <v>0</v>
      </c>
      <c r="J9726" s="40">
        <f>IF(Txn!$B4869="",0,Txn!$R4869)</f>
        <v>0</v>
      </c>
      <c r="K9726" s="41">
        <f>IF($A9726="","",IFERROR(VALUE(MID($A9726,6,2)),""))</f>
        <v>0</v>
      </c>
      <c r="L9726" s="39">
        <f>IF(Txn!$K4869="","","طرف مقابل — "&amp;Txn!$K4869)</f>
        <v>0</v>
      </c>
      <c r="N9726" s="42">
        <f>IF($D9726="",0,COUNTIF(BankAccts,$D9726))</f>
        <v>0</v>
      </c>
    </row>
    <row r="9727" spans="1:14">
      <c r="A9727" s="38">
        <f>IF(Txn!$B4870="","",Txn!$B4870)</f>
        <v>0</v>
      </c>
      <c r="B9727" s="38">
        <f>IF(Txn!$B4870="","",Txn!$C4870)</f>
        <v>0</v>
      </c>
      <c r="C9727" s="39">
        <f>IF(Txn!$B4870="","","تراکنش بانکی")</f>
        <v>0</v>
      </c>
      <c r="D9727" s="38">
        <f>IF(Txn!$B4870="","",IF(Txn!$X4870="","",Txn!$X4870))</f>
        <v>0</v>
      </c>
      <c r="E9727" s="39">
        <f>IF($D9727="","",IFERROR(VLOOKUP($D9727,AcctTbl,2,0),""))</f>
        <v>0</v>
      </c>
      <c r="F9727" s="39">
        <f>IF($D9727="","",IFERROR(VLOOKUP($D9727,AcctTbl,3,0),""))</f>
        <v>0</v>
      </c>
      <c r="G9727" s="39">
        <f>IF(Txn!$B4870="","",Txn!$D4870)</f>
        <v>0</v>
      </c>
      <c r="H9727" s="38">
        <f>IF(Txn!$B4870="","",Txn!$E4870)</f>
        <v>0</v>
      </c>
      <c r="I9727" s="40">
        <f>IF(Txn!$B4870="",0,Txn!$O4870)</f>
        <v>0</v>
      </c>
      <c r="J9727" s="40">
        <f>IF(Txn!$B4870="",0,Txn!$P4870)</f>
        <v>0</v>
      </c>
      <c r="K9727" s="41">
        <f>IF($A9727="","",IFERROR(VALUE(MID($A9727,6,2)),""))</f>
        <v>0</v>
      </c>
      <c r="L9727" s="39">
        <f>IF(Txn!$K4870="","",Txn!$K4870)</f>
        <v>0</v>
      </c>
      <c r="N9727" s="42">
        <f>IF($D9727="",0,COUNTIF(BankAccts,$D9727))</f>
        <v>0</v>
      </c>
    </row>
    <row r="9728" spans="1:14">
      <c r="A9728" s="38">
        <f>IF(Txn!$B4870="","",Txn!$B4870)</f>
        <v>0</v>
      </c>
      <c r="B9728" s="38">
        <f>IF(Txn!$B4870="","",Txn!$C4870)</f>
        <v>0</v>
      </c>
      <c r="C9728" s="39">
        <f>IF(Txn!$B4870="","","تراکنش بانکی")</f>
        <v>0</v>
      </c>
      <c r="D9728" s="38">
        <f>IF(Txn!$B4870="","",IF(IF(Txn!$U4870="TRF",Txn!$Y4870,Txn!$Z4870)="","",IF(Txn!$U4870="TRF",Txn!$Y4870,Txn!$Z4870)))</f>
        <v>0</v>
      </c>
      <c r="E9728" s="39">
        <f>IF($D9728="","",IFERROR(VLOOKUP($D9728,AcctTbl,2,0),""))</f>
        <v>0</v>
      </c>
      <c r="F9728" s="39">
        <f>IF($D9728="","",IFERROR(VLOOKUP($D9728,AcctTbl,3,0),""))</f>
        <v>0</v>
      </c>
      <c r="G9728" s="39">
        <f>IF(Txn!$B4870="","",Txn!$D4870)</f>
        <v>0</v>
      </c>
      <c r="H9728" s="38">
        <f>IF(Txn!$B4870="","",Txn!$E4870)</f>
        <v>0</v>
      </c>
      <c r="I9728" s="40">
        <f>IF(Txn!$B4870="",0,Txn!$Q4870)</f>
        <v>0</v>
      </c>
      <c r="J9728" s="40">
        <f>IF(Txn!$B4870="",0,Txn!$R4870)</f>
        <v>0</v>
      </c>
      <c r="K9728" s="41">
        <f>IF($A9728="","",IFERROR(VALUE(MID($A9728,6,2)),""))</f>
        <v>0</v>
      </c>
      <c r="L9728" s="39">
        <f>IF(Txn!$K4870="","","طرف مقابل — "&amp;Txn!$K4870)</f>
        <v>0</v>
      </c>
      <c r="N9728" s="42">
        <f>IF($D9728="",0,COUNTIF(BankAccts,$D9728))</f>
        <v>0</v>
      </c>
    </row>
    <row r="9729" spans="1:14">
      <c r="A9729" s="38">
        <f>IF(Txn!$B4871="","",Txn!$B4871)</f>
        <v>0</v>
      </c>
      <c r="B9729" s="38">
        <f>IF(Txn!$B4871="","",Txn!$C4871)</f>
        <v>0</v>
      </c>
      <c r="C9729" s="39">
        <f>IF(Txn!$B4871="","","تراکنش بانکی")</f>
        <v>0</v>
      </c>
      <c r="D9729" s="38">
        <f>IF(Txn!$B4871="","",IF(Txn!$X4871="","",Txn!$X4871))</f>
        <v>0</v>
      </c>
      <c r="E9729" s="39">
        <f>IF($D9729="","",IFERROR(VLOOKUP($D9729,AcctTbl,2,0),""))</f>
        <v>0</v>
      </c>
      <c r="F9729" s="39">
        <f>IF($D9729="","",IFERROR(VLOOKUP($D9729,AcctTbl,3,0),""))</f>
        <v>0</v>
      </c>
      <c r="G9729" s="39">
        <f>IF(Txn!$B4871="","",Txn!$D4871)</f>
        <v>0</v>
      </c>
      <c r="H9729" s="38">
        <f>IF(Txn!$B4871="","",Txn!$E4871)</f>
        <v>0</v>
      </c>
      <c r="I9729" s="40">
        <f>IF(Txn!$B4871="",0,Txn!$O4871)</f>
        <v>0</v>
      </c>
      <c r="J9729" s="40">
        <f>IF(Txn!$B4871="",0,Txn!$P4871)</f>
        <v>0</v>
      </c>
      <c r="K9729" s="41">
        <f>IF($A9729="","",IFERROR(VALUE(MID($A9729,6,2)),""))</f>
        <v>0</v>
      </c>
      <c r="L9729" s="39">
        <f>IF(Txn!$K4871="","",Txn!$K4871)</f>
        <v>0</v>
      </c>
      <c r="N9729" s="42">
        <f>IF($D9729="",0,COUNTIF(BankAccts,$D9729))</f>
        <v>0</v>
      </c>
    </row>
    <row r="9730" spans="1:14">
      <c r="A9730" s="38">
        <f>IF(Txn!$B4871="","",Txn!$B4871)</f>
        <v>0</v>
      </c>
      <c r="B9730" s="38">
        <f>IF(Txn!$B4871="","",Txn!$C4871)</f>
        <v>0</v>
      </c>
      <c r="C9730" s="39">
        <f>IF(Txn!$B4871="","","تراکنش بانکی")</f>
        <v>0</v>
      </c>
      <c r="D9730" s="38">
        <f>IF(Txn!$B4871="","",IF(IF(Txn!$U4871="TRF",Txn!$Y4871,Txn!$Z4871)="","",IF(Txn!$U4871="TRF",Txn!$Y4871,Txn!$Z4871)))</f>
        <v>0</v>
      </c>
      <c r="E9730" s="39">
        <f>IF($D9730="","",IFERROR(VLOOKUP($D9730,AcctTbl,2,0),""))</f>
        <v>0</v>
      </c>
      <c r="F9730" s="39">
        <f>IF($D9730="","",IFERROR(VLOOKUP($D9730,AcctTbl,3,0),""))</f>
        <v>0</v>
      </c>
      <c r="G9730" s="39">
        <f>IF(Txn!$B4871="","",Txn!$D4871)</f>
        <v>0</v>
      </c>
      <c r="H9730" s="38">
        <f>IF(Txn!$B4871="","",Txn!$E4871)</f>
        <v>0</v>
      </c>
      <c r="I9730" s="40">
        <f>IF(Txn!$B4871="",0,Txn!$Q4871)</f>
        <v>0</v>
      </c>
      <c r="J9730" s="40">
        <f>IF(Txn!$B4871="",0,Txn!$R4871)</f>
        <v>0</v>
      </c>
      <c r="K9730" s="41">
        <f>IF($A9730="","",IFERROR(VALUE(MID($A9730,6,2)),""))</f>
        <v>0</v>
      </c>
      <c r="L9730" s="39">
        <f>IF(Txn!$K4871="","","طرف مقابل — "&amp;Txn!$K4871)</f>
        <v>0</v>
      </c>
      <c r="N9730" s="42">
        <f>IF($D9730="",0,COUNTIF(BankAccts,$D9730))</f>
        <v>0</v>
      </c>
    </row>
    <row r="9731" spans="1:14">
      <c r="A9731" s="38">
        <f>IF(Txn!$B4872="","",Txn!$B4872)</f>
        <v>0</v>
      </c>
      <c r="B9731" s="38">
        <f>IF(Txn!$B4872="","",Txn!$C4872)</f>
        <v>0</v>
      </c>
      <c r="C9731" s="39">
        <f>IF(Txn!$B4872="","","تراکنش بانکی")</f>
        <v>0</v>
      </c>
      <c r="D9731" s="38">
        <f>IF(Txn!$B4872="","",IF(Txn!$X4872="","",Txn!$X4872))</f>
        <v>0</v>
      </c>
      <c r="E9731" s="39">
        <f>IF($D9731="","",IFERROR(VLOOKUP($D9731,AcctTbl,2,0),""))</f>
        <v>0</v>
      </c>
      <c r="F9731" s="39">
        <f>IF($D9731="","",IFERROR(VLOOKUP($D9731,AcctTbl,3,0),""))</f>
        <v>0</v>
      </c>
      <c r="G9731" s="39">
        <f>IF(Txn!$B4872="","",Txn!$D4872)</f>
        <v>0</v>
      </c>
      <c r="H9731" s="38">
        <f>IF(Txn!$B4872="","",Txn!$E4872)</f>
        <v>0</v>
      </c>
      <c r="I9731" s="40">
        <f>IF(Txn!$B4872="",0,Txn!$O4872)</f>
        <v>0</v>
      </c>
      <c r="J9731" s="40">
        <f>IF(Txn!$B4872="",0,Txn!$P4872)</f>
        <v>0</v>
      </c>
      <c r="K9731" s="41">
        <f>IF($A9731="","",IFERROR(VALUE(MID($A9731,6,2)),""))</f>
        <v>0</v>
      </c>
      <c r="L9731" s="39">
        <f>IF(Txn!$K4872="","",Txn!$K4872)</f>
        <v>0</v>
      </c>
      <c r="N9731" s="42">
        <f>IF($D9731="",0,COUNTIF(BankAccts,$D9731))</f>
        <v>0</v>
      </c>
    </row>
    <row r="9732" spans="1:14">
      <c r="A9732" s="38">
        <f>IF(Txn!$B4872="","",Txn!$B4872)</f>
        <v>0</v>
      </c>
      <c r="B9732" s="38">
        <f>IF(Txn!$B4872="","",Txn!$C4872)</f>
        <v>0</v>
      </c>
      <c r="C9732" s="39">
        <f>IF(Txn!$B4872="","","تراکنش بانکی")</f>
        <v>0</v>
      </c>
      <c r="D9732" s="38">
        <f>IF(Txn!$B4872="","",IF(IF(Txn!$U4872="TRF",Txn!$Y4872,Txn!$Z4872)="","",IF(Txn!$U4872="TRF",Txn!$Y4872,Txn!$Z4872)))</f>
        <v>0</v>
      </c>
      <c r="E9732" s="39">
        <f>IF($D9732="","",IFERROR(VLOOKUP($D9732,AcctTbl,2,0),""))</f>
        <v>0</v>
      </c>
      <c r="F9732" s="39">
        <f>IF($D9732="","",IFERROR(VLOOKUP($D9732,AcctTbl,3,0),""))</f>
        <v>0</v>
      </c>
      <c r="G9732" s="39">
        <f>IF(Txn!$B4872="","",Txn!$D4872)</f>
        <v>0</v>
      </c>
      <c r="H9732" s="38">
        <f>IF(Txn!$B4872="","",Txn!$E4872)</f>
        <v>0</v>
      </c>
      <c r="I9732" s="40">
        <f>IF(Txn!$B4872="",0,Txn!$Q4872)</f>
        <v>0</v>
      </c>
      <c r="J9732" s="40">
        <f>IF(Txn!$B4872="",0,Txn!$R4872)</f>
        <v>0</v>
      </c>
      <c r="K9732" s="41">
        <f>IF($A9732="","",IFERROR(VALUE(MID($A9732,6,2)),""))</f>
        <v>0</v>
      </c>
      <c r="L9732" s="39">
        <f>IF(Txn!$K4872="","","طرف مقابل — "&amp;Txn!$K4872)</f>
        <v>0</v>
      </c>
      <c r="N9732" s="42">
        <f>IF($D9732="",0,COUNTIF(BankAccts,$D9732))</f>
        <v>0</v>
      </c>
    </row>
    <row r="9733" spans="1:14">
      <c r="A9733" s="38">
        <f>IF(Txn!$B4873="","",Txn!$B4873)</f>
        <v>0</v>
      </c>
      <c r="B9733" s="38">
        <f>IF(Txn!$B4873="","",Txn!$C4873)</f>
        <v>0</v>
      </c>
      <c r="C9733" s="39">
        <f>IF(Txn!$B4873="","","تراکنش بانکی")</f>
        <v>0</v>
      </c>
      <c r="D9733" s="38">
        <f>IF(Txn!$B4873="","",IF(Txn!$X4873="","",Txn!$X4873))</f>
        <v>0</v>
      </c>
      <c r="E9733" s="39">
        <f>IF($D9733="","",IFERROR(VLOOKUP($D9733,AcctTbl,2,0),""))</f>
        <v>0</v>
      </c>
      <c r="F9733" s="39">
        <f>IF($D9733="","",IFERROR(VLOOKUP($D9733,AcctTbl,3,0),""))</f>
        <v>0</v>
      </c>
      <c r="G9733" s="39">
        <f>IF(Txn!$B4873="","",Txn!$D4873)</f>
        <v>0</v>
      </c>
      <c r="H9733" s="38">
        <f>IF(Txn!$B4873="","",Txn!$E4873)</f>
        <v>0</v>
      </c>
      <c r="I9733" s="40">
        <f>IF(Txn!$B4873="",0,Txn!$O4873)</f>
        <v>0</v>
      </c>
      <c r="J9733" s="40">
        <f>IF(Txn!$B4873="",0,Txn!$P4873)</f>
        <v>0</v>
      </c>
      <c r="K9733" s="41">
        <f>IF($A9733="","",IFERROR(VALUE(MID($A9733,6,2)),""))</f>
        <v>0</v>
      </c>
      <c r="L9733" s="39">
        <f>IF(Txn!$K4873="","",Txn!$K4873)</f>
        <v>0</v>
      </c>
      <c r="N9733" s="42">
        <f>IF($D9733="",0,COUNTIF(BankAccts,$D9733))</f>
        <v>0</v>
      </c>
    </row>
    <row r="9734" spans="1:14">
      <c r="A9734" s="38">
        <f>IF(Txn!$B4873="","",Txn!$B4873)</f>
        <v>0</v>
      </c>
      <c r="B9734" s="38">
        <f>IF(Txn!$B4873="","",Txn!$C4873)</f>
        <v>0</v>
      </c>
      <c r="C9734" s="39">
        <f>IF(Txn!$B4873="","","تراکنش بانکی")</f>
        <v>0</v>
      </c>
      <c r="D9734" s="38">
        <f>IF(Txn!$B4873="","",IF(IF(Txn!$U4873="TRF",Txn!$Y4873,Txn!$Z4873)="","",IF(Txn!$U4873="TRF",Txn!$Y4873,Txn!$Z4873)))</f>
        <v>0</v>
      </c>
      <c r="E9734" s="39">
        <f>IF($D9734="","",IFERROR(VLOOKUP($D9734,AcctTbl,2,0),""))</f>
        <v>0</v>
      </c>
      <c r="F9734" s="39">
        <f>IF($D9734="","",IFERROR(VLOOKUP($D9734,AcctTbl,3,0),""))</f>
        <v>0</v>
      </c>
      <c r="G9734" s="39">
        <f>IF(Txn!$B4873="","",Txn!$D4873)</f>
        <v>0</v>
      </c>
      <c r="H9734" s="38">
        <f>IF(Txn!$B4873="","",Txn!$E4873)</f>
        <v>0</v>
      </c>
      <c r="I9734" s="40">
        <f>IF(Txn!$B4873="",0,Txn!$Q4873)</f>
        <v>0</v>
      </c>
      <c r="J9734" s="40">
        <f>IF(Txn!$B4873="",0,Txn!$R4873)</f>
        <v>0</v>
      </c>
      <c r="K9734" s="41">
        <f>IF($A9734="","",IFERROR(VALUE(MID($A9734,6,2)),""))</f>
        <v>0</v>
      </c>
      <c r="L9734" s="39">
        <f>IF(Txn!$K4873="","","طرف مقابل — "&amp;Txn!$K4873)</f>
        <v>0</v>
      </c>
      <c r="N9734" s="42">
        <f>IF($D9734="",0,COUNTIF(BankAccts,$D9734))</f>
        <v>0</v>
      </c>
    </row>
    <row r="9735" spans="1:14">
      <c r="A9735" s="38">
        <f>IF(Txn!$B4874="","",Txn!$B4874)</f>
        <v>0</v>
      </c>
      <c r="B9735" s="38">
        <f>IF(Txn!$B4874="","",Txn!$C4874)</f>
        <v>0</v>
      </c>
      <c r="C9735" s="39">
        <f>IF(Txn!$B4874="","","تراکنش بانکی")</f>
        <v>0</v>
      </c>
      <c r="D9735" s="38">
        <f>IF(Txn!$B4874="","",IF(Txn!$X4874="","",Txn!$X4874))</f>
        <v>0</v>
      </c>
      <c r="E9735" s="39">
        <f>IF($D9735="","",IFERROR(VLOOKUP($D9735,AcctTbl,2,0),""))</f>
        <v>0</v>
      </c>
      <c r="F9735" s="39">
        <f>IF($D9735="","",IFERROR(VLOOKUP($D9735,AcctTbl,3,0),""))</f>
        <v>0</v>
      </c>
      <c r="G9735" s="39">
        <f>IF(Txn!$B4874="","",Txn!$D4874)</f>
        <v>0</v>
      </c>
      <c r="H9735" s="38">
        <f>IF(Txn!$B4874="","",Txn!$E4874)</f>
        <v>0</v>
      </c>
      <c r="I9735" s="40">
        <f>IF(Txn!$B4874="",0,Txn!$O4874)</f>
        <v>0</v>
      </c>
      <c r="J9735" s="40">
        <f>IF(Txn!$B4874="",0,Txn!$P4874)</f>
        <v>0</v>
      </c>
      <c r="K9735" s="41">
        <f>IF($A9735="","",IFERROR(VALUE(MID($A9735,6,2)),""))</f>
        <v>0</v>
      </c>
      <c r="L9735" s="39">
        <f>IF(Txn!$K4874="","",Txn!$K4874)</f>
        <v>0</v>
      </c>
      <c r="N9735" s="42">
        <f>IF($D9735="",0,COUNTIF(BankAccts,$D9735))</f>
        <v>0</v>
      </c>
    </row>
    <row r="9736" spans="1:14">
      <c r="A9736" s="38">
        <f>IF(Txn!$B4874="","",Txn!$B4874)</f>
        <v>0</v>
      </c>
      <c r="B9736" s="38">
        <f>IF(Txn!$B4874="","",Txn!$C4874)</f>
        <v>0</v>
      </c>
      <c r="C9736" s="39">
        <f>IF(Txn!$B4874="","","تراکنش بانکی")</f>
        <v>0</v>
      </c>
      <c r="D9736" s="38">
        <f>IF(Txn!$B4874="","",IF(IF(Txn!$U4874="TRF",Txn!$Y4874,Txn!$Z4874)="","",IF(Txn!$U4874="TRF",Txn!$Y4874,Txn!$Z4874)))</f>
        <v>0</v>
      </c>
      <c r="E9736" s="39">
        <f>IF($D9736="","",IFERROR(VLOOKUP($D9736,AcctTbl,2,0),""))</f>
        <v>0</v>
      </c>
      <c r="F9736" s="39">
        <f>IF($D9736="","",IFERROR(VLOOKUP($D9736,AcctTbl,3,0),""))</f>
        <v>0</v>
      </c>
      <c r="G9736" s="39">
        <f>IF(Txn!$B4874="","",Txn!$D4874)</f>
        <v>0</v>
      </c>
      <c r="H9736" s="38">
        <f>IF(Txn!$B4874="","",Txn!$E4874)</f>
        <v>0</v>
      </c>
      <c r="I9736" s="40">
        <f>IF(Txn!$B4874="",0,Txn!$Q4874)</f>
        <v>0</v>
      </c>
      <c r="J9736" s="40">
        <f>IF(Txn!$B4874="",0,Txn!$R4874)</f>
        <v>0</v>
      </c>
      <c r="K9736" s="41">
        <f>IF($A9736="","",IFERROR(VALUE(MID($A9736,6,2)),""))</f>
        <v>0</v>
      </c>
      <c r="L9736" s="39">
        <f>IF(Txn!$K4874="","","طرف مقابل — "&amp;Txn!$K4874)</f>
        <v>0</v>
      </c>
      <c r="N9736" s="42">
        <f>IF($D9736="",0,COUNTIF(BankAccts,$D9736))</f>
        <v>0</v>
      </c>
    </row>
    <row r="9737" spans="1:14">
      <c r="A9737" s="38">
        <f>IF(Txn!$B4875="","",Txn!$B4875)</f>
        <v>0</v>
      </c>
      <c r="B9737" s="38">
        <f>IF(Txn!$B4875="","",Txn!$C4875)</f>
        <v>0</v>
      </c>
      <c r="C9737" s="39">
        <f>IF(Txn!$B4875="","","تراکنش بانکی")</f>
        <v>0</v>
      </c>
      <c r="D9737" s="38">
        <f>IF(Txn!$B4875="","",IF(Txn!$X4875="","",Txn!$X4875))</f>
        <v>0</v>
      </c>
      <c r="E9737" s="39">
        <f>IF($D9737="","",IFERROR(VLOOKUP($D9737,AcctTbl,2,0),""))</f>
        <v>0</v>
      </c>
      <c r="F9737" s="39">
        <f>IF($D9737="","",IFERROR(VLOOKUP($D9737,AcctTbl,3,0),""))</f>
        <v>0</v>
      </c>
      <c r="G9737" s="39">
        <f>IF(Txn!$B4875="","",Txn!$D4875)</f>
        <v>0</v>
      </c>
      <c r="H9737" s="38">
        <f>IF(Txn!$B4875="","",Txn!$E4875)</f>
        <v>0</v>
      </c>
      <c r="I9737" s="40">
        <f>IF(Txn!$B4875="",0,Txn!$O4875)</f>
        <v>0</v>
      </c>
      <c r="J9737" s="40">
        <f>IF(Txn!$B4875="",0,Txn!$P4875)</f>
        <v>0</v>
      </c>
      <c r="K9737" s="41">
        <f>IF($A9737="","",IFERROR(VALUE(MID($A9737,6,2)),""))</f>
        <v>0</v>
      </c>
      <c r="L9737" s="39">
        <f>IF(Txn!$K4875="","",Txn!$K4875)</f>
        <v>0</v>
      </c>
      <c r="N9737" s="42">
        <f>IF($D9737="",0,COUNTIF(BankAccts,$D9737))</f>
        <v>0</v>
      </c>
    </row>
    <row r="9738" spans="1:14">
      <c r="A9738" s="38">
        <f>IF(Txn!$B4875="","",Txn!$B4875)</f>
        <v>0</v>
      </c>
      <c r="B9738" s="38">
        <f>IF(Txn!$B4875="","",Txn!$C4875)</f>
        <v>0</v>
      </c>
      <c r="C9738" s="39">
        <f>IF(Txn!$B4875="","","تراکنش بانکی")</f>
        <v>0</v>
      </c>
      <c r="D9738" s="38">
        <f>IF(Txn!$B4875="","",IF(IF(Txn!$U4875="TRF",Txn!$Y4875,Txn!$Z4875)="","",IF(Txn!$U4875="TRF",Txn!$Y4875,Txn!$Z4875)))</f>
        <v>0</v>
      </c>
      <c r="E9738" s="39">
        <f>IF($D9738="","",IFERROR(VLOOKUP($D9738,AcctTbl,2,0),""))</f>
        <v>0</v>
      </c>
      <c r="F9738" s="39">
        <f>IF($D9738="","",IFERROR(VLOOKUP($D9738,AcctTbl,3,0),""))</f>
        <v>0</v>
      </c>
      <c r="G9738" s="39">
        <f>IF(Txn!$B4875="","",Txn!$D4875)</f>
        <v>0</v>
      </c>
      <c r="H9738" s="38">
        <f>IF(Txn!$B4875="","",Txn!$E4875)</f>
        <v>0</v>
      </c>
      <c r="I9738" s="40">
        <f>IF(Txn!$B4875="",0,Txn!$Q4875)</f>
        <v>0</v>
      </c>
      <c r="J9738" s="40">
        <f>IF(Txn!$B4875="",0,Txn!$R4875)</f>
        <v>0</v>
      </c>
      <c r="K9738" s="41">
        <f>IF($A9738="","",IFERROR(VALUE(MID($A9738,6,2)),""))</f>
        <v>0</v>
      </c>
      <c r="L9738" s="39">
        <f>IF(Txn!$K4875="","","طرف مقابل — "&amp;Txn!$K4875)</f>
        <v>0</v>
      </c>
      <c r="N9738" s="42">
        <f>IF($D9738="",0,COUNTIF(BankAccts,$D9738))</f>
        <v>0</v>
      </c>
    </row>
    <row r="9739" spans="1:14">
      <c r="A9739" s="38">
        <f>IF(Txn!$B4876="","",Txn!$B4876)</f>
        <v>0</v>
      </c>
      <c r="B9739" s="38">
        <f>IF(Txn!$B4876="","",Txn!$C4876)</f>
        <v>0</v>
      </c>
      <c r="C9739" s="39">
        <f>IF(Txn!$B4876="","","تراکنش بانکی")</f>
        <v>0</v>
      </c>
      <c r="D9739" s="38">
        <f>IF(Txn!$B4876="","",IF(Txn!$X4876="","",Txn!$X4876))</f>
        <v>0</v>
      </c>
      <c r="E9739" s="39">
        <f>IF($D9739="","",IFERROR(VLOOKUP($D9739,AcctTbl,2,0),""))</f>
        <v>0</v>
      </c>
      <c r="F9739" s="39">
        <f>IF($D9739="","",IFERROR(VLOOKUP($D9739,AcctTbl,3,0),""))</f>
        <v>0</v>
      </c>
      <c r="G9739" s="39">
        <f>IF(Txn!$B4876="","",Txn!$D4876)</f>
        <v>0</v>
      </c>
      <c r="H9739" s="38">
        <f>IF(Txn!$B4876="","",Txn!$E4876)</f>
        <v>0</v>
      </c>
      <c r="I9739" s="40">
        <f>IF(Txn!$B4876="",0,Txn!$O4876)</f>
        <v>0</v>
      </c>
      <c r="J9739" s="40">
        <f>IF(Txn!$B4876="",0,Txn!$P4876)</f>
        <v>0</v>
      </c>
      <c r="K9739" s="41">
        <f>IF($A9739="","",IFERROR(VALUE(MID($A9739,6,2)),""))</f>
        <v>0</v>
      </c>
      <c r="L9739" s="39">
        <f>IF(Txn!$K4876="","",Txn!$K4876)</f>
        <v>0</v>
      </c>
      <c r="N9739" s="42">
        <f>IF($D9739="",0,COUNTIF(BankAccts,$D9739))</f>
        <v>0</v>
      </c>
    </row>
    <row r="9740" spans="1:14">
      <c r="A9740" s="38">
        <f>IF(Txn!$B4876="","",Txn!$B4876)</f>
        <v>0</v>
      </c>
      <c r="B9740" s="38">
        <f>IF(Txn!$B4876="","",Txn!$C4876)</f>
        <v>0</v>
      </c>
      <c r="C9740" s="39">
        <f>IF(Txn!$B4876="","","تراکنش بانکی")</f>
        <v>0</v>
      </c>
      <c r="D9740" s="38">
        <f>IF(Txn!$B4876="","",IF(IF(Txn!$U4876="TRF",Txn!$Y4876,Txn!$Z4876)="","",IF(Txn!$U4876="TRF",Txn!$Y4876,Txn!$Z4876)))</f>
        <v>0</v>
      </c>
      <c r="E9740" s="39">
        <f>IF($D9740="","",IFERROR(VLOOKUP($D9740,AcctTbl,2,0),""))</f>
        <v>0</v>
      </c>
      <c r="F9740" s="39">
        <f>IF($D9740="","",IFERROR(VLOOKUP($D9740,AcctTbl,3,0),""))</f>
        <v>0</v>
      </c>
      <c r="G9740" s="39">
        <f>IF(Txn!$B4876="","",Txn!$D4876)</f>
        <v>0</v>
      </c>
      <c r="H9740" s="38">
        <f>IF(Txn!$B4876="","",Txn!$E4876)</f>
        <v>0</v>
      </c>
      <c r="I9740" s="40">
        <f>IF(Txn!$B4876="",0,Txn!$Q4876)</f>
        <v>0</v>
      </c>
      <c r="J9740" s="40">
        <f>IF(Txn!$B4876="",0,Txn!$R4876)</f>
        <v>0</v>
      </c>
      <c r="K9740" s="41">
        <f>IF($A9740="","",IFERROR(VALUE(MID($A9740,6,2)),""))</f>
        <v>0</v>
      </c>
      <c r="L9740" s="39">
        <f>IF(Txn!$K4876="","","طرف مقابل — "&amp;Txn!$K4876)</f>
        <v>0</v>
      </c>
      <c r="N9740" s="42">
        <f>IF($D9740="",0,COUNTIF(BankAccts,$D9740))</f>
        <v>0</v>
      </c>
    </row>
    <row r="9741" spans="1:14">
      <c r="A9741" s="38">
        <f>IF(Txn!$B4877="","",Txn!$B4877)</f>
        <v>0</v>
      </c>
      <c r="B9741" s="38">
        <f>IF(Txn!$B4877="","",Txn!$C4877)</f>
        <v>0</v>
      </c>
      <c r="C9741" s="39">
        <f>IF(Txn!$B4877="","","تراکنش بانکی")</f>
        <v>0</v>
      </c>
      <c r="D9741" s="38">
        <f>IF(Txn!$B4877="","",IF(Txn!$X4877="","",Txn!$X4877))</f>
        <v>0</v>
      </c>
      <c r="E9741" s="39">
        <f>IF($D9741="","",IFERROR(VLOOKUP($D9741,AcctTbl,2,0),""))</f>
        <v>0</v>
      </c>
      <c r="F9741" s="39">
        <f>IF($D9741="","",IFERROR(VLOOKUP($D9741,AcctTbl,3,0),""))</f>
        <v>0</v>
      </c>
      <c r="G9741" s="39">
        <f>IF(Txn!$B4877="","",Txn!$D4877)</f>
        <v>0</v>
      </c>
      <c r="H9741" s="38">
        <f>IF(Txn!$B4877="","",Txn!$E4877)</f>
        <v>0</v>
      </c>
      <c r="I9741" s="40">
        <f>IF(Txn!$B4877="",0,Txn!$O4877)</f>
        <v>0</v>
      </c>
      <c r="J9741" s="40">
        <f>IF(Txn!$B4877="",0,Txn!$P4877)</f>
        <v>0</v>
      </c>
      <c r="K9741" s="41">
        <f>IF($A9741="","",IFERROR(VALUE(MID($A9741,6,2)),""))</f>
        <v>0</v>
      </c>
      <c r="L9741" s="39">
        <f>IF(Txn!$K4877="","",Txn!$K4877)</f>
        <v>0</v>
      </c>
      <c r="N9741" s="42">
        <f>IF($D9741="",0,COUNTIF(BankAccts,$D9741))</f>
        <v>0</v>
      </c>
    </row>
    <row r="9742" spans="1:14">
      <c r="A9742" s="38">
        <f>IF(Txn!$B4877="","",Txn!$B4877)</f>
        <v>0</v>
      </c>
      <c r="B9742" s="38">
        <f>IF(Txn!$B4877="","",Txn!$C4877)</f>
        <v>0</v>
      </c>
      <c r="C9742" s="39">
        <f>IF(Txn!$B4877="","","تراکنش بانکی")</f>
        <v>0</v>
      </c>
      <c r="D9742" s="38">
        <f>IF(Txn!$B4877="","",IF(IF(Txn!$U4877="TRF",Txn!$Y4877,Txn!$Z4877)="","",IF(Txn!$U4877="TRF",Txn!$Y4877,Txn!$Z4877)))</f>
        <v>0</v>
      </c>
      <c r="E9742" s="39">
        <f>IF($D9742="","",IFERROR(VLOOKUP($D9742,AcctTbl,2,0),""))</f>
        <v>0</v>
      </c>
      <c r="F9742" s="39">
        <f>IF($D9742="","",IFERROR(VLOOKUP($D9742,AcctTbl,3,0),""))</f>
        <v>0</v>
      </c>
      <c r="G9742" s="39">
        <f>IF(Txn!$B4877="","",Txn!$D4877)</f>
        <v>0</v>
      </c>
      <c r="H9742" s="38">
        <f>IF(Txn!$B4877="","",Txn!$E4877)</f>
        <v>0</v>
      </c>
      <c r="I9742" s="40">
        <f>IF(Txn!$B4877="",0,Txn!$Q4877)</f>
        <v>0</v>
      </c>
      <c r="J9742" s="40">
        <f>IF(Txn!$B4877="",0,Txn!$R4877)</f>
        <v>0</v>
      </c>
      <c r="K9742" s="41">
        <f>IF($A9742="","",IFERROR(VALUE(MID($A9742,6,2)),""))</f>
        <v>0</v>
      </c>
      <c r="L9742" s="39">
        <f>IF(Txn!$K4877="","","طرف مقابل — "&amp;Txn!$K4877)</f>
        <v>0</v>
      </c>
      <c r="N9742" s="42">
        <f>IF($D9742="",0,COUNTIF(BankAccts,$D9742))</f>
        <v>0</v>
      </c>
    </row>
    <row r="9743" spans="1:14">
      <c r="A9743" s="38">
        <f>IF(Txn!$B4878="","",Txn!$B4878)</f>
        <v>0</v>
      </c>
      <c r="B9743" s="38">
        <f>IF(Txn!$B4878="","",Txn!$C4878)</f>
        <v>0</v>
      </c>
      <c r="C9743" s="39">
        <f>IF(Txn!$B4878="","","تراکنش بانکی")</f>
        <v>0</v>
      </c>
      <c r="D9743" s="38">
        <f>IF(Txn!$B4878="","",IF(Txn!$X4878="","",Txn!$X4878))</f>
        <v>0</v>
      </c>
      <c r="E9743" s="39">
        <f>IF($D9743="","",IFERROR(VLOOKUP($D9743,AcctTbl,2,0),""))</f>
        <v>0</v>
      </c>
      <c r="F9743" s="39">
        <f>IF($D9743="","",IFERROR(VLOOKUP($D9743,AcctTbl,3,0),""))</f>
        <v>0</v>
      </c>
      <c r="G9743" s="39">
        <f>IF(Txn!$B4878="","",Txn!$D4878)</f>
        <v>0</v>
      </c>
      <c r="H9743" s="38">
        <f>IF(Txn!$B4878="","",Txn!$E4878)</f>
        <v>0</v>
      </c>
      <c r="I9743" s="40">
        <f>IF(Txn!$B4878="",0,Txn!$O4878)</f>
        <v>0</v>
      </c>
      <c r="J9743" s="40">
        <f>IF(Txn!$B4878="",0,Txn!$P4878)</f>
        <v>0</v>
      </c>
      <c r="K9743" s="41">
        <f>IF($A9743="","",IFERROR(VALUE(MID($A9743,6,2)),""))</f>
        <v>0</v>
      </c>
      <c r="L9743" s="39">
        <f>IF(Txn!$K4878="","",Txn!$K4878)</f>
        <v>0</v>
      </c>
      <c r="N9743" s="42">
        <f>IF($D9743="",0,COUNTIF(BankAccts,$D9743))</f>
        <v>0</v>
      </c>
    </row>
    <row r="9744" spans="1:14">
      <c r="A9744" s="38">
        <f>IF(Txn!$B4878="","",Txn!$B4878)</f>
        <v>0</v>
      </c>
      <c r="B9744" s="38">
        <f>IF(Txn!$B4878="","",Txn!$C4878)</f>
        <v>0</v>
      </c>
      <c r="C9744" s="39">
        <f>IF(Txn!$B4878="","","تراکنش بانکی")</f>
        <v>0</v>
      </c>
      <c r="D9744" s="38">
        <f>IF(Txn!$B4878="","",IF(IF(Txn!$U4878="TRF",Txn!$Y4878,Txn!$Z4878)="","",IF(Txn!$U4878="TRF",Txn!$Y4878,Txn!$Z4878)))</f>
        <v>0</v>
      </c>
      <c r="E9744" s="39">
        <f>IF($D9744="","",IFERROR(VLOOKUP($D9744,AcctTbl,2,0),""))</f>
        <v>0</v>
      </c>
      <c r="F9744" s="39">
        <f>IF($D9744="","",IFERROR(VLOOKUP($D9744,AcctTbl,3,0),""))</f>
        <v>0</v>
      </c>
      <c r="G9744" s="39">
        <f>IF(Txn!$B4878="","",Txn!$D4878)</f>
        <v>0</v>
      </c>
      <c r="H9744" s="38">
        <f>IF(Txn!$B4878="","",Txn!$E4878)</f>
        <v>0</v>
      </c>
      <c r="I9744" s="40">
        <f>IF(Txn!$B4878="",0,Txn!$Q4878)</f>
        <v>0</v>
      </c>
      <c r="J9744" s="40">
        <f>IF(Txn!$B4878="",0,Txn!$R4878)</f>
        <v>0</v>
      </c>
      <c r="K9744" s="41">
        <f>IF($A9744="","",IFERROR(VALUE(MID($A9744,6,2)),""))</f>
        <v>0</v>
      </c>
      <c r="L9744" s="39">
        <f>IF(Txn!$K4878="","","طرف مقابل — "&amp;Txn!$K4878)</f>
        <v>0</v>
      </c>
      <c r="N9744" s="42">
        <f>IF($D9744="",0,COUNTIF(BankAccts,$D9744))</f>
        <v>0</v>
      </c>
    </row>
    <row r="9745" spans="1:14">
      <c r="A9745" s="38">
        <f>IF(Txn!$B4879="","",Txn!$B4879)</f>
        <v>0</v>
      </c>
      <c r="B9745" s="38">
        <f>IF(Txn!$B4879="","",Txn!$C4879)</f>
        <v>0</v>
      </c>
      <c r="C9745" s="39">
        <f>IF(Txn!$B4879="","","تراکنش بانکی")</f>
        <v>0</v>
      </c>
      <c r="D9745" s="38">
        <f>IF(Txn!$B4879="","",IF(Txn!$X4879="","",Txn!$X4879))</f>
        <v>0</v>
      </c>
      <c r="E9745" s="39">
        <f>IF($D9745="","",IFERROR(VLOOKUP($D9745,AcctTbl,2,0),""))</f>
        <v>0</v>
      </c>
      <c r="F9745" s="39">
        <f>IF($D9745="","",IFERROR(VLOOKUP($D9745,AcctTbl,3,0),""))</f>
        <v>0</v>
      </c>
      <c r="G9745" s="39">
        <f>IF(Txn!$B4879="","",Txn!$D4879)</f>
        <v>0</v>
      </c>
      <c r="H9745" s="38">
        <f>IF(Txn!$B4879="","",Txn!$E4879)</f>
        <v>0</v>
      </c>
      <c r="I9745" s="40">
        <f>IF(Txn!$B4879="",0,Txn!$O4879)</f>
        <v>0</v>
      </c>
      <c r="J9745" s="40">
        <f>IF(Txn!$B4879="",0,Txn!$P4879)</f>
        <v>0</v>
      </c>
      <c r="K9745" s="41">
        <f>IF($A9745="","",IFERROR(VALUE(MID($A9745,6,2)),""))</f>
        <v>0</v>
      </c>
      <c r="L9745" s="39">
        <f>IF(Txn!$K4879="","",Txn!$K4879)</f>
        <v>0</v>
      </c>
      <c r="N9745" s="42">
        <f>IF($D9745="",0,COUNTIF(BankAccts,$D9745))</f>
        <v>0</v>
      </c>
    </row>
    <row r="9746" spans="1:14">
      <c r="A9746" s="38">
        <f>IF(Txn!$B4879="","",Txn!$B4879)</f>
        <v>0</v>
      </c>
      <c r="B9746" s="38">
        <f>IF(Txn!$B4879="","",Txn!$C4879)</f>
        <v>0</v>
      </c>
      <c r="C9746" s="39">
        <f>IF(Txn!$B4879="","","تراکنش بانکی")</f>
        <v>0</v>
      </c>
      <c r="D9746" s="38">
        <f>IF(Txn!$B4879="","",IF(IF(Txn!$U4879="TRF",Txn!$Y4879,Txn!$Z4879)="","",IF(Txn!$U4879="TRF",Txn!$Y4879,Txn!$Z4879)))</f>
        <v>0</v>
      </c>
      <c r="E9746" s="39">
        <f>IF($D9746="","",IFERROR(VLOOKUP($D9746,AcctTbl,2,0),""))</f>
        <v>0</v>
      </c>
      <c r="F9746" s="39">
        <f>IF($D9746="","",IFERROR(VLOOKUP($D9746,AcctTbl,3,0),""))</f>
        <v>0</v>
      </c>
      <c r="G9746" s="39">
        <f>IF(Txn!$B4879="","",Txn!$D4879)</f>
        <v>0</v>
      </c>
      <c r="H9746" s="38">
        <f>IF(Txn!$B4879="","",Txn!$E4879)</f>
        <v>0</v>
      </c>
      <c r="I9746" s="40">
        <f>IF(Txn!$B4879="",0,Txn!$Q4879)</f>
        <v>0</v>
      </c>
      <c r="J9746" s="40">
        <f>IF(Txn!$B4879="",0,Txn!$R4879)</f>
        <v>0</v>
      </c>
      <c r="K9746" s="41">
        <f>IF($A9746="","",IFERROR(VALUE(MID($A9746,6,2)),""))</f>
        <v>0</v>
      </c>
      <c r="L9746" s="39">
        <f>IF(Txn!$K4879="","","طرف مقابل — "&amp;Txn!$K4879)</f>
        <v>0</v>
      </c>
      <c r="N9746" s="42">
        <f>IF($D9746="",0,COUNTIF(BankAccts,$D9746))</f>
        <v>0</v>
      </c>
    </row>
    <row r="9747" spans="1:14">
      <c r="A9747" s="38">
        <f>IF(Txn!$B4880="","",Txn!$B4880)</f>
        <v>0</v>
      </c>
      <c r="B9747" s="38">
        <f>IF(Txn!$B4880="","",Txn!$C4880)</f>
        <v>0</v>
      </c>
      <c r="C9747" s="39">
        <f>IF(Txn!$B4880="","","تراکنش بانکی")</f>
        <v>0</v>
      </c>
      <c r="D9747" s="38">
        <f>IF(Txn!$B4880="","",IF(Txn!$X4880="","",Txn!$X4880))</f>
        <v>0</v>
      </c>
      <c r="E9747" s="39">
        <f>IF($D9747="","",IFERROR(VLOOKUP($D9747,AcctTbl,2,0),""))</f>
        <v>0</v>
      </c>
      <c r="F9747" s="39">
        <f>IF($D9747="","",IFERROR(VLOOKUP($D9747,AcctTbl,3,0),""))</f>
        <v>0</v>
      </c>
      <c r="G9747" s="39">
        <f>IF(Txn!$B4880="","",Txn!$D4880)</f>
        <v>0</v>
      </c>
      <c r="H9747" s="38">
        <f>IF(Txn!$B4880="","",Txn!$E4880)</f>
        <v>0</v>
      </c>
      <c r="I9747" s="40">
        <f>IF(Txn!$B4880="",0,Txn!$O4880)</f>
        <v>0</v>
      </c>
      <c r="J9747" s="40">
        <f>IF(Txn!$B4880="",0,Txn!$P4880)</f>
        <v>0</v>
      </c>
      <c r="K9747" s="41">
        <f>IF($A9747="","",IFERROR(VALUE(MID($A9747,6,2)),""))</f>
        <v>0</v>
      </c>
      <c r="L9747" s="39">
        <f>IF(Txn!$K4880="","",Txn!$K4880)</f>
        <v>0</v>
      </c>
      <c r="N9747" s="42">
        <f>IF($D9747="",0,COUNTIF(BankAccts,$D9747))</f>
        <v>0</v>
      </c>
    </row>
    <row r="9748" spans="1:14">
      <c r="A9748" s="38">
        <f>IF(Txn!$B4880="","",Txn!$B4880)</f>
        <v>0</v>
      </c>
      <c r="B9748" s="38">
        <f>IF(Txn!$B4880="","",Txn!$C4880)</f>
        <v>0</v>
      </c>
      <c r="C9748" s="39">
        <f>IF(Txn!$B4880="","","تراکنش بانکی")</f>
        <v>0</v>
      </c>
      <c r="D9748" s="38">
        <f>IF(Txn!$B4880="","",IF(IF(Txn!$U4880="TRF",Txn!$Y4880,Txn!$Z4880)="","",IF(Txn!$U4880="TRF",Txn!$Y4880,Txn!$Z4880)))</f>
        <v>0</v>
      </c>
      <c r="E9748" s="39">
        <f>IF($D9748="","",IFERROR(VLOOKUP($D9748,AcctTbl,2,0),""))</f>
        <v>0</v>
      </c>
      <c r="F9748" s="39">
        <f>IF($D9748="","",IFERROR(VLOOKUP($D9748,AcctTbl,3,0),""))</f>
        <v>0</v>
      </c>
      <c r="G9748" s="39">
        <f>IF(Txn!$B4880="","",Txn!$D4880)</f>
        <v>0</v>
      </c>
      <c r="H9748" s="38">
        <f>IF(Txn!$B4880="","",Txn!$E4880)</f>
        <v>0</v>
      </c>
      <c r="I9748" s="40">
        <f>IF(Txn!$B4880="",0,Txn!$Q4880)</f>
        <v>0</v>
      </c>
      <c r="J9748" s="40">
        <f>IF(Txn!$B4880="",0,Txn!$R4880)</f>
        <v>0</v>
      </c>
      <c r="K9748" s="41">
        <f>IF($A9748="","",IFERROR(VALUE(MID($A9748,6,2)),""))</f>
        <v>0</v>
      </c>
      <c r="L9748" s="39">
        <f>IF(Txn!$K4880="","","طرف مقابل — "&amp;Txn!$K4880)</f>
        <v>0</v>
      </c>
      <c r="N9748" s="42">
        <f>IF($D9748="",0,COUNTIF(BankAccts,$D9748))</f>
        <v>0</v>
      </c>
    </row>
    <row r="9749" spans="1:14">
      <c r="A9749" s="38">
        <f>IF(Txn!$B4881="","",Txn!$B4881)</f>
        <v>0</v>
      </c>
      <c r="B9749" s="38">
        <f>IF(Txn!$B4881="","",Txn!$C4881)</f>
        <v>0</v>
      </c>
      <c r="C9749" s="39">
        <f>IF(Txn!$B4881="","","تراکنش بانکی")</f>
        <v>0</v>
      </c>
      <c r="D9749" s="38">
        <f>IF(Txn!$B4881="","",IF(Txn!$X4881="","",Txn!$X4881))</f>
        <v>0</v>
      </c>
      <c r="E9749" s="39">
        <f>IF($D9749="","",IFERROR(VLOOKUP($D9749,AcctTbl,2,0),""))</f>
        <v>0</v>
      </c>
      <c r="F9749" s="39">
        <f>IF($D9749="","",IFERROR(VLOOKUP($D9749,AcctTbl,3,0),""))</f>
        <v>0</v>
      </c>
      <c r="G9749" s="39">
        <f>IF(Txn!$B4881="","",Txn!$D4881)</f>
        <v>0</v>
      </c>
      <c r="H9749" s="38">
        <f>IF(Txn!$B4881="","",Txn!$E4881)</f>
        <v>0</v>
      </c>
      <c r="I9749" s="40">
        <f>IF(Txn!$B4881="",0,Txn!$O4881)</f>
        <v>0</v>
      </c>
      <c r="J9749" s="40">
        <f>IF(Txn!$B4881="",0,Txn!$P4881)</f>
        <v>0</v>
      </c>
      <c r="K9749" s="41">
        <f>IF($A9749="","",IFERROR(VALUE(MID($A9749,6,2)),""))</f>
        <v>0</v>
      </c>
      <c r="L9749" s="39">
        <f>IF(Txn!$K4881="","",Txn!$K4881)</f>
        <v>0</v>
      </c>
      <c r="N9749" s="42">
        <f>IF($D9749="",0,COUNTIF(BankAccts,$D9749))</f>
        <v>0</v>
      </c>
    </row>
    <row r="9750" spans="1:14">
      <c r="A9750" s="38">
        <f>IF(Txn!$B4881="","",Txn!$B4881)</f>
        <v>0</v>
      </c>
      <c r="B9750" s="38">
        <f>IF(Txn!$B4881="","",Txn!$C4881)</f>
        <v>0</v>
      </c>
      <c r="C9750" s="39">
        <f>IF(Txn!$B4881="","","تراکنش بانکی")</f>
        <v>0</v>
      </c>
      <c r="D9750" s="38">
        <f>IF(Txn!$B4881="","",IF(IF(Txn!$U4881="TRF",Txn!$Y4881,Txn!$Z4881)="","",IF(Txn!$U4881="TRF",Txn!$Y4881,Txn!$Z4881)))</f>
        <v>0</v>
      </c>
      <c r="E9750" s="39">
        <f>IF($D9750="","",IFERROR(VLOOKUP($D9750,AcctTbl,2,0),""))</f>
        <v>0</v>
      </c>
      <c r="F9750" s="39">
        <f>IF($D9750="","",IFERROR(VLOOKUP($D9750,AcctTbl,3,0),""))</f>
        <v>0</v>
      </c>
      <c r="G9750" s="39">
        <f>IF(Txn!$B4881="","",Txn!$D4881)</f>
        <v>0</v>
      </c>
      <c r="H9750" s="38">
        <f>IF(Txn!$B4881="","",Txn!$E4881)</f>
        <v>0</v>
      </c>
      <c r="I9750" s="40">
        <f>IF(Txn!$B4881="",0,Txn!$Q4881)</f>
        <v>0</v>
      </c>
      <c r="J9750" s="40">
        <f>IF(Txn!$B4881="",0,Txn!$R4881)</f>
        <v>0</v>
      </c>
      <c r="K9750" s="41">
        <f>IF($A9750="","",IFERROR(VALUE(MID($A9750,6,2)),""))</f>
        <v>0</v>
      </c>
      <c r="L9750" s="39">
        <f>IF(Txn!$K4881="","","طرف مقابل — "&amp;Txn!$K4881)</f>
        <v>0</v>
      </c>
      <c r="N9750" s="42">
        <f>IF($D9750="",0,COUNTIF(BankAccts,$D9750))</f>
        <v>0</v>
      </c>
    </row>
    <row r="9751" spans="1:14">
      <c r="A9751" s="38">
        <f>IF(Txn!$B4882="","",Txn!$B4882)</f>
        <v>0</v>
      </c>
      <c r="B9751" s="38">
        <f>IF(Txn!$B4882="","",Txn!$C4882)</f>
        <v>0</v>
      </c>
      <c r="C9751" s="39">
        <f>IF(Txn!$B4882="","","تراکنش بانکی")</f>
        <v>0</v>
      </c>
      <c r="D9751" s="38">
        <f>IF(Txn!$B4882="","",IF(Txn!$X4882="","",Txn!$X4882))</f>
        <v>0</v>
      </c>
      <c r="E9751" s="39">
        <f>IF($D9751="","",IFERROR(VLOOKUP($D9751,AcctTbl,2,0),""))</f>
        <v>0</v>
      </c>
      <c r="F9751" s="39">
        <f>IF($D9751="","",IFERROR(VLOOKUP($D9751,AcctTbl,3,0),""))</f>
        <v>0</v>
      </c>
      <c r="G9751" s="39">
        <f>IF(Txn!$B4882="","",Txn!$D4882)</f>
        <v>0</v>
      </c>
      <c r="H9751" s="38">
        <f>IF(Txn!$B4882="","",Txn!$E4882)</f>
        <v>0</v>
      </c>
      <c r="I9751" s="40">
        <f>IF(Txn!$B4882="",0,Txn!$O4882)</f>
        <v>0</v>
      </c>
      <c r="J9751" s="40">
        <f>IF(Txn!$B4882="",0,Txn!$P4882)</f>
        <v>0</v>
      </c>
      <c r="K9751" s="41">
        <f>IF($A9751="","",IFERROR(VALUE(MID($A9751,6,2)),""))</f>
        <v>0</v>
      </c>
      <c r="L9751" s="39">
        <f>IF(Txn!$K4882="","",Txn!$K4882)</f>
        <v>0</v>
      </c>
      <c r="N9751" s="42">
        <f>IF($D9751="",0,COUNTIF(BankAccts,$D9751))</f>
        <v>0</v>
      </c>
    </row>
    <row r="9752" spans="1:14">
      <c r="A9752" s="38">
        <f>IF(Txn!$B4882="","",Txn!$B4882)</f>
        <v>0</v>
      </c>
      <c r="B9752" s="38">
        <f>IF(Txn!$B4882="","",Txn!$C4882)</f>
        <v>0</v>
      </c>
      <c r="C9752" s="39">
        <f>IF(Txn!$B4882="","","تراکنش بانکی")</f>
        <v>0</v>
      </c>
      <c r="D9752" s="38">
        <f>IF(Txn!$B4882="","",IF(IF(Txn!$U4882="TRF",Txn!$Y4882,Txn!$Z4882)="","",IF(Txn!$U4882="TRF",Txn!$Y4882,Txn!$Z4882)))</f>
        <v>0</v>
      </c>
      <c r="E9752" s="39">
        <f>IF($D9752="","",IFERROR(VLOOKUP($D9752,AcctTbl,2,0),""))</f>
        <v>0</v>
      </c>
      <c r="F9752" s="39">
        <f>IF($D9752="","",IFERROR(VLOOKUP($D9752,AcctTbl,3,0),""))</f>
        <v>0</v>
      </c>
      <c r="G9752" s="39">
        <f>IF(Txn!$B4882="","",Txn!$D4882)</f>
        <v>0</v>
      </c>
      <c r="H9752" s="38">
        <f>IF(Txn!$B4882="","",Txn!$E4882)</f>
        <v>0</v>
      </c>
      <c r="I9752" s="40">
        <f>IF(Txn!$B4882="",0,Txn!$Q4882)</f>
        <v>0</v>
      </c>
      <c r="J9752" s="40">
        <f>IF(Txn!$B4882="",0,Txn!$R4882)</f>
        <v>0</v>
      </c>
      <c r="K9752" s="41">
        <f>IF($A9752="","",IFERROR(VALUE(MID($A9752,6,2)),""))</f>
        <v>0</v>
      </c>
      <c r="L9752" s="39">
        <f>IF(Txn!$K4882="","","طرف مقابل — "&amp;Txn!$K4882)</f>
        <v>0</v>
      </c>
      <c r="N9752" s="42">
        <f>IF($D9752="",0,COUNTIF(BankAccts,$D9752))</f>
        <v>0</v>
      </c>
    </row>
    <row r="9753" spans="1:14">
      <c r="A9753" s="38">
        <f>IF(Txn!$B4883="","",Txn!$B4883)</f>
        <v>0</v>
      </c>
      <c r="B9753" s="38">
        <f>IF(Txn!$B4883="","",Txn!$C4883)</f>
        <v>0</v>
      </c>
      <c r="C9753" s="39">
        <f>IF(Txn!$B4883="","","تراکنش بانکی")</f>
        <v>0</v>
      </c>
      <c r="D9753" s="38">
        <f>IF(Txn!$B4883="","",IF(Txn!$X4883="","",Txn!$X4883))</f>
        <v>0</v>
      </c>
      <c r="E9753" s="39">
        <f>IF($D9753="","",IFERROR(VLOOKUP($D9753,AcctTbl,2,0),""))</f>
        <v>0</v>
      </c>
      <c r="F9753" s="39">
        <f>IF($D9753="","",IFERROR(VLOOKUP($D9753,AcctTbl,3,0),""))</f>
        <v>0</v>
      </c>
      <c r="G9753" s="39">
        <f>IF(Txn!$B4883="","",Txn!$D4883)</f>
        <v>0</v>
      </c>
      <c r="H9753" s="38">
        <f>IF(Txn!$B4883="","",Txn!$E4883)</f>
        <v>0</v>
      </c>
      <c r="I9753" s="40">
        <f>IF(Txn!$B4883="",0,Txn!$O4883)</f>
        <v>0</v>
      </c>
      <c r="J9753" s="40">
        <f>IF(Txn!$B4883="",0,Txn!$P4883)</f>
        <v>0</v>
      </c>
      <c r="K9753" s="41">
        <f>IF($A9753="","",IFERROR(VALUE(MID($A9753,6,2)),""))</f>
        <v>0</v>
      </c>
      <c r="L9753" s="39">
        <f>IF(Txn!$K4883="","",Txn!$K4883)</f>
        <v>0</v>
      </c>
      <c r="N9753" s="42">
        <f>IF($D9753="",0,COUNTIF(BankAccts,$D9753))</f>
        <v>0</v>
      </c>
    </row>
    <row r="9754" spans="1:14">
      <c r="A9754" s="38">
        <f>IF(Txn!$B4883="","",Txn!$B4883)</f>
        <v>0</v>
      </c>
      <c r="B9754" s="38">
        <f>IF(Txn!$B4883="","",Txn!$C4883)</f>
        <v>0</v>
      </c>
      <c r="C9754" s="39">
        <f>IF(Txn!$B4883="","","تراکنش بانکی")</f>
        <v>0</v>
      </c>
      <c r="D9754" s="38">
        <f>IF(Txn!$B4883="","",IF(IF(Txn!$U4883="TRF",Txn!$Y4883,Txn!$Z4883)="","",IF(Txn!$U4883="TRF",Txn!$Y4883,Txn!$Z4883)))</f>
        <v>0</v>
      </c>
      <c r="E9754" s="39">
        <f>IF($D9754="","",IFERROR(VLOOKUP($D9754,AcctTbl,2,0),""))</f>
        <v>0</v>
      </c>
      <c r="F9754" s="39">
        <f>IF($D9754="","",IFERROR(VLOOKUP($D9754,AcctTbl,3,0),""))</f>
        <v>0</v>
      </c>
      <c r="G9754" s="39">
        <f>IF(Txn!$B4883="","",Txn!$D4883)</f>
        <v>0</v>
      </c>
      <c r="H9754" s="38">
        <f>IF(Txn!$B4883="","",Txn!$E4883)</f>
        <v>0</v>
      </c>
      <c r="I9754" s="40">
        <f>IF(Txn!$B4883="",0,Txn!$Q4883)</f>
        <v>0</v>
      </c>
      <c r="J9754" s="40">
        <f>IF(Txn!$B4883="",0,Txn!$R4883)</f>
        <v>0</v>
      </c>
      <c r="K9754" s="41">
        <f>IF($A9754="","",IFERROR(VALUE(MID($A9754,6,2)),""))</f>
        <v>0</v>
      </c>
      <c r="L9754" s="39">
        <f>IF(Txn!$K4883="","","طرف مقابل — "&amp;Txn!$K4883)</f>
        <v>0</v>
      </c>
      <c r="N9754" s="42">
        <f>IF($D9754="",0,COUNTIF(BankAccts,$D9754))</f>
        <v>0</v>
      </c>
    </row>
    <row r="9755" spans="1:14">
      <c r="A9755" s="38">
        <f>IF(Txn!$B4884="","",Txn!$B4884)</f>
        <v>0</v>
      </c>
      <c r="B9755" s="38">
        <f>IF(Txn!$B4884="","",Txn!$C4884)</f>
        <v>0</v>
      </c>
      <c r="C9755" s="39">
        <f>IF(Txn!$B4884="","","تراکنش بانکی")</f>
        <v>0</v>
      </c>
      <c r="D9755" s="38">
        <f>IF(Txn!$B4884="","",IF(Txn!$X4884="","",Txn!$X4884))</f>
        <v>0</v>
      </c>
      <c r="E9755" s="39">
        <f>IF($D9755="","",IFERROR(VLOOKUP($D9755,AcctTbl,2,0),""))</f>
        <v>0</v>
      </c>
      <c r="F9755" s="39">
        <f>IF($D9755="","",IFERROR(VLOOKUP($D9755,AcctTbl,3,0),""))</f>
        <v>0</v>
      </c>
      <c r="G9755" s="39">
        <f>IF(Txn!$B4884="","",Txn!$D4884)</f>
        <v>0</v>
      </c>
      <c r="H9755" s="38">
        <f>IF(Txn!$B4884="","",Txn!$E4884)</f>
        <v>0</v>
      </c>
      <c r="I9755" s="40">
        <f>IF(Txn!$B4884="",0,Txn!$O4884)</f>
        <v>0</v>
      </c>
      <c r="J9755" s="40">
        <f>IF(Txn!$B4884="",0,Txn!$P4884)</f>
        <v>0</v>
      </c>
      <c r="K9755" s="41">
        <f>IF($A9755="","",IFERROR(VALUE(MID($A9755,6,2)),""))</f>
        <v>0</v>
      </c>
      <c r="L9755" s="39">
        <f>IF(Txn!$K4884="","",Txn!$K4884)</f>
        <v>0</v>
      </c>
      <c r="N9755" s="42">
        <f>IF($D9755="",0,COUNTIF(BankAccts,$D9755))</f>
        <v>0</v>
      </c>
    </row>
    <row r="9756" spans="1:14">
      <c r="A9756" s="38">
        <f>IF(Txn!$B4884="","",Txn!$B4884)</f>
        <v>0</v>
      </c>
      <c r="B9756" s="38">
        <f>IF(Txn!$B4884="","",Txn!$C4884)</f>
        <v>0</v>
      </c>
      <c r="C9756" s="39">
        <f>IF(Txn!$B4884="","","تراکنش بانکی")</f>
        <v>0</v>
      </c>
      <c r="D9756" s="38">
        <f>IF(Txn!$B4884="","",IF(IF(Txn!$U4884="TRF",Txn!$Y4884,Txn!$Z4884)="","",IF(Txn!$U4884="TRF",Txn!$Y4884,Txn!$Z4884)))</f>
        <v>0</v>
      </c>
      <c r="E9756" s="39">
        <f>IF($D9756="","",IFERROR(VLOOKUP($D9756,AcctTbl,2,0),""))</f>
        <v>0</v>
      </c>
      <c r="F9756" s="39">
        <f>IF($D9756="","",IFERROR(VLOOKUP($D9756,AcctTbl,3,0),""))</f>
        <v>0</v>
      </c>
      <c r="G9756" s="39">
        <f>IF(Txn!$B4884="","",Txn!$D4884)</f>
        <v>0</v>
      </c>
      <c r="H9756" s="38">
        <f>IF(Txn!$B4884="","",Txn!$E4884)</f>
        <v>0</v>
      </c>
      <c r="I9756" s="40">
        <f>IF(Txn!$B4884="",0,Txn!$Q4884)</f>
        <v>0</v>
      </c>
      <c r="J9756" s="40">
        <f>IF(Txn!$B4884="",0,Txn!$R4884)</f>
        <v>0</v>
      </c>
      <c r="K9756" s="41">
        <f>IF($A9756="","",IFERROR(VALUE(MID($A9756,6,2)),""))</f>
        <v>0</v>
      </c>
      <c r="L9756" s="39">
        <f>IF(Txn!$K4884="","","طرف مقابل — "&amp;Txn!$K4884)</f>
        <v>0</v>
      </c>
      <c r="N9756" s="42">
        <f>IF($D9756="",0,COUNTIF(BankAccts,$D9756))</f>
        <v>0</v>
      </c>
    </row>
    <row r="9757" spans="1:14">
      <c r="A9757" s="38">
        <f>IF(Txn!$B4885="","",Txn!$B4885)</f>
        <v>0</v>
      </c>
      <c r="B9757" s="38">
        <f>IF(Txn!$B4885="","",Txn!$C4885)</f>
        <v>0</v>
      </c>
      <c r="C9757" s="39">
        <f>IF(Txn!$B4885="","","تراکنش بانکی")</f>
        <v>0</v>
      </c>
      <c r="D9757" s="38">
        <f>IF(Txn!$B4885="","",IF(Txn!$X4885="","",Txn!$X4885))</f>
        <v>0</v>
      </c>
      <c r="E9757" s="39">
        <f>IF($D9757="","",IFERROR(VLOOKUP($D9757,AcctTbl,2,0),""))</f>
        <v>0</v>
      </c>
      <c r="F9757" s="39">
        <f>IF($D9757="","",IFERROR(VLOOKUP($D9757,AcctTbl,3,0),""))</f>
        <v>0</v>
      </c>
      <c r="G9757" s="39">
        <f>IF(Txn!$B4885="","",Txn!$D4885)</f>
        <v>0</v>
      </c>
      <c r="H9757" s="38">
        <f>IF(Txn!$B4885="","",Txn!$E4885)</f>
        <v>0</v>
      </c>
      <c r="I9757" s="40">
        <f>IF(Txn!$B4885="",0,Txn!$O4885)</f>
        <v>0</v>
      </c>
      <c r="J9757" s="40">
        <f>IF(Txn!$B4885="",0,Txn!$P4885)</f>
        <v>0</v>
      </c>
      <c r="K9757" s="41">
        <f>IF($A9757="","",IFERROR(VALUE(MID($A9757,6,2)),""))</f>
        <v>0</v>
      </c>
      <c r="L9757" s="39">
        <f>IF(Txn!$K4885="","",Txn!$K4885)</f>
        <v>0</v>
      </c>
      <c r="N9757" s="42">
        <f>IF($D9757="",0,COUNTIF(BankAccts,$D9757))</f>
        <v>0</v>
      </c>
    </row>
    <row r="9758" spans="1:14">
      <c r="A9758" s="38">
        <f>IF(Txn!$B4885="","",Txn!$B4885)</f>
        <v>0</v>
      </c>
      <c r="B9758" s="38">
        <f>IF(Txn!$B4885="","",Txn!$C4885)</f>
        <v>0</v>
      </c>
      <c r="C9758" s="39">
        <f>IF(Txn!$B4885="","","تراکنش بانکی")</f>
        <v>0</v>
      </c>
      <c r="D9758" s="38">
        <f>IF(Txn!$B4885="","",IF(IF(Txn!$U4885="TRF",Txn!$Y4885,Txn!$Z4885)="","",IF(Txn!$U4885="TRF",Txn!$Y4885,Txn!$Z4885)))</f>
        <v>0</v>
      </c>
      <c r="E9758" s="39">
        <f>IF($D9758="","",IFERROR(VLOOKUP($D9758,AcctTbl,2,0),""))</f>
        <v>0</v>
      </c>
      <c r="F9758" s="39">
        <f>IF($D9758="","",IFERROR(VLOOKUP($D9758,AcctTbl,3,0),""))</f>
        <v>0</v>
      </c>
      <c r="G9758" s="39">
        <f>IF(Txn!$B4885="","",Txn!$D4885)</f>
        <v>0</v>
      </c>
      <c r="H9758" s="38">
        <f>IF(Txn!$B4885="","",Txn!$E4885)</f>
        <v>0</v>
      </c>
      <c r="I9758" s="40">
        <f>IF(Txn!$B4885="",0,Txn!$Q4885)</f>
        <v>0</v>
      </c>
      <c r="J9758" s="40">
        <f>IF(Txn!$B4885="",0,Txn!$R4885)</f>
        <v>0</v>
      </c>
      <c r="K9758" s="41">
        <f>IF($A9758="","",IFERROR(VALUE(MID($A9758,6,2)),""))</f>
        <v>0</v>
      </c>
      <c r="L9758" s="39">
        <f>IF(Txn!$K4885="","","طرف مقابل — "&amp;Txn!$K4885)</f>
        <v>0</v>
      </c>
      <c r="N9758" s="42">
        <f>IF($D9758="",0,COUNTIF(BankAccts,$D9758))</f>
        <v>0</v>
      </c>
    </row>
    <row r="9759" spans="1:14">
      <c r="A9759" s="38">
        <f>IF(Txn!$B4886="","",Txn!$B4886)</f>
        <v>0</v>
      </c>
      <c r="B9759" s="38">
        <f>IF(Txn!$B4886="","",Txn!$C4886)</f>
        <v>0</v>
      </c>
      <c r="C9759" s="39">
        <f>IF(Txn!$B4886="","","تراکنش بانکی")</f>
        <v>0</v>
      </c>
      <c r="D9759" s="38">
        <f>IF(Txn!$B4886="","",IF(Txn!$X4886="","",Txn!$X4886))</f>
        <v>0</v>
      </c>
      <c r="E9759" s="39">
        <f>IF($D9759="","",IFERROR(VLOOKUP($D9759,AcctTbl,2,0),""))</f>
        <v>0</v>
      </c>
      <c r="F9759" s="39">
        <f>IF($D9759="","",IFERROR(VLOOKUP($D9759,AcctTbl,3,0),""))</f>
        <v>0</v>
      </c>
      <c r="G9759" s="39">
        <f>IF(Txn!$B4886="","",Txn!$D4886)</f>
        <v>0</v>
      </c>
      <c r="H9759" s="38">
        <f>IF(Txn!$B4886="","",Txn!$E4886)</f>
        <v>0</v>
      </c>
      <c r="I9759" s="40">
        <f>IF(Txn!$B4886="",0,Txn!$O4886)</f>
        <v>0</v>
      </c>
      <c r="J9759" s="40">
        <f>IF(Txn!$B4886="",0,Txn!$P4886)</f>
        <v>0</v>
      </c>
      <c r="K9759" s="41">
        <f>IF($A9759="","",IFERROR(VALUE(MID($A9759,6,2)),""))</f>
        <v>0</v>
      </c>
      <c r="L9759" s="39">
        <f>IF(Txn!$K4886="","",Txn!$K4886)</f>
        <v>0</v>
      </c>
      <c r="N9759" s="42">
        <f>IF($D9759="",0,COUNTIF(BankAccts,$D9759))</f>
        <v>0</v>
      </c>
    </row>
    <row r="9760" spans="1:14">
      <c r="A9760" s="38">
        <f>IF(Txn!$B4886="","",Txn!$B4886)</f>
        <v>0</v>
      </c>
      <c r="B9760" s="38">
        <f>IF(Txn!$B4886="","",Txn!$C4886)</f>
        <v>0</v>
      </c>
      <c r="C9760" s="39">
        <f>IF(Txn!$B4886="","","تراکنش بانکی")</f>
        <v>0</v>
      </c>
      <c r="D9760" s="38">
        <f>IF(Txn!$B4886="","",IF(IF(Txn!$U4886="TRF",Txn!$Y4886,Txn!$Z4886)="","",IF(Txn!$U4886="TRF",Txn!$Y4886,Txn!$Z4886)))</f>
        <v>0</v>
      </c>
      <c r="E9760" s="39">
        <f>IF($D9760="","",IFERROR(VLOOKUP($D9760,AcctTbl,2,0),""))</f>
        <v>0</v>
      </c>
      <c r="F9760" s="39">
        <f>IF($D9760="","",IFERROR(VLOOKUP($D9760,AcctTbl,3,0),""))</f>
        <v>0</v>
      </c>
      <c r="G9760" s="39">
        <f>IF(Txn!$B4886="","",Txn!$D4886)</f>
        <v>0</v>
      </c>
      <c r="H9760" s="38">
        <f>IF(Txn!$B4886="","",Txn!$E4886)</f>
        <v>0</v>
      </c>
      <c r="I9760" s="40">
        <f>IF(Txn!$B4886="",0,Txn!$Q4886)</f>
        <v>0</v>
      </c>
      <c r="J9760" s="40">
        <f>IF(Txn!$B4886="",0,Txn!$R4886)</f>
        <v>0</v>
      </c>
      <c r="K9760" s="41">
        <f>IF($A9760="","",IFERROR(VALUE(MID($A9760,6,2)),""))</f>
        <v>0</v>
      </c>
      <c r="L9760" s="39">
        <f>IF(Txn!$K4886="","","طرف مقابل — "&amp;Txn!$K4886)</f>
        <v>0</v>
      </c>
      <c r="N9760" s="42">
        <f>IF($D9760="",0,COUNTIF(BankAccts,$D9760))</f>
        <v>0</v>
      </c>
    </row>
    <row r="9761" spans="1:14">
      <c r="A9761" s="38">
        <f>IF(Txn!$B4887="","",Txn!$B4887)</f>
        <v>0</v>
      </c>
      <c r="B9761" s="38">
        <f>IF(Txn!$B4887="","",Txn!$C4887)</f>
        <v>0</v>
      </c>
      <c r="C9761" s="39">
        <f>IF(Txn!$B4887="","","تراکنش بانکی")</f>
        <v>0</v>
      </c>
      <c r="D9761" s="38">
        <f>IF(Txn!$B4887="","",IF(Txn!$X4887="","",Txn!$X4887))</f>
        <v>0</v>
      </c>
      <c r="E9761" s="39">
        <f>IF($D9761="","",IFERROR(VLOOKUP($D9761,AcctTbl,2,0),""))</f>
        <v>0</v>
      </c>
      <c r="F9761" s="39">
        <f>IF($D9761="","",IFERROR(VLOOKUP($D9761,AcctTbl,3,0),""))</f>
        <v>0</v>
      </c>
      <c r="G9761" s="39">
        <f>IF(Txn!$B4887="","",Txn!$D4887)</f>
        <v>0</v>
      </c>
      <c r="H9761" s="38">
        <f>IF(Txn!$B4887="","",Txn!$E4887)</f>
        <v>0</v>
      </c>
      <c r="I9761" s="40">
        <f>IF(Txn!$B4887="",0,Txn!$O4887)</f>
        <v>0</v>
      </c>
      <c r="J9761" s="40">
        <f>IF(Txn!$B4887="",0,Txn!$P4887)</f>
        <v>0</v>
      </c>
      <c r="K9761" s="41">
        <f>IF($A9761="","",IFERROR(VALUE(MID($A9761,6,2)),""))</f>
        <v>0</v>
      </c>
      <c r="L9761" s="39">
        <f>IF(Txn!$K4887="","",Txn!$K4887)</f>
        <v>0</v>
      </c>
      <c r="N9761" s="42">
        <f>IF($D9761="",0,COUNTIF(BankAccts,$D9761))</f>
        <v>0</v>
      </c>
    </row>
    <row r="9762" spans="1:14">
      <c r="A9762" s="38">
        <f>IF(Txn!$B4887="","",Txn!$B4887)</f>
        <v>0</v>
      </c>
      <c r="B9762" s="38">
        <f>IF(Txn!$B4887="","",Txn!$C4887)</f>
        <v>0</v>
      </c>
      <c r="C9762" s="39">
        <f>IF(Txn!$B4887="","","تراکنش بانکی")</f>
        <v>0</v>
      </c>
      <c r="D9762" s="38">
        <f>IF(Txn!$B4887="","",IF(IF(Txn!$U4887="TRF",Txn!$Y4887,Txn!$Z4887)="","",IF(Txn!$U4887="TRF",Txn!$Y4887,Txn!$Z4887)))</f>
        <v>0</v>
      </c>
      <c r="E9762" s="39">
        <f>IF($D9762="","",IFERROR(VLOOKUP($D9762,AcctTbl,2,0),""))</f>
        <v>0</v>
      </c>
      <c r="F9762" s="39">
        <f>IF($D9762="","",IFERROR(VLOOKUP($D9762,AcctTbl,3,0),""))</f>
        <v>0</v>
      </c>
      <c r="G9762" s="39">
        <f>IF(Txn!$B4887="","",Txn!$D4887)</f>
        <v>0</v>
      </c>
      <c r="H9762" s="38">
        <f>IF(Txn!$B4887="","",Txn!$E4887)</f>
        <v>0</v>
      </c>
      <c r="I9762" s="40">
        <f>IF(Txn!$B4887="",0,Txn!$Q4887)</f>
        <v>0</v>
      </c>
      <c r="J9762" s="40">
        <f>IF(Txn!$B4887="",0,Txn!$R4887)</f>
        <v>0</v>
      </c>
      <c r="K9762" s="41">
        <f>IF($A9762="","",IFERROR(VALUE(MID($A9762,6,2)),""))</f>
        <v>0</v>
      </c>
      <c r="L9762" s="39">
        <f>IF(Txn!$K4887="","","طرف مقابل — "&amp;Txn!$K4887)</f>
        <v>0</v>
      </c>
      <c r="N9762" s="42">
        <f>IF($D9762="",0,COUNTIF(BankAccts,$D9762))</f>
        <v>0</v>
      </c>
    </row>
    <row r="9763" spans="1:14">
      <c r="A9763" s="38">
        <f>IF(Txn!$B4888="","",Txn!$B4888)</f>
        <v>0</v>
      </c>
      <c r="B9763" s="38">
        <f>IF(Txn!$B4888="","",Txn!$C4888)</f>
        <v>0</v>
      </c>
      <c r="C9763" s="39">
        <f>IF(Txn!$B4888="","","تراکنش بانکی")</f>
        <v>0</v>
      </c>
      <c r="D9763" s="38">
        <f>IF(Txn!$B4888="","",IF(Txn!$X4888="","",Txn!$X4888))</f>
        <v>0</v>
      </c>
      <c r="E9763" s="39">
        <f>IF($D9763="","",IFERROR(VLOOKUP($D9763,AcctTbl,2,0),""))</f>
        <v>0</v>
      </c>
      <c r="F9763" s="39">
        <f>IF($D9763="","",IFERROR(VLOOKUP($D9763,AcctTbl,3,0),""))</f>
        <v>0</v>
      </c>
      <c r="G9763" s="39">
        <f>IF(Txn!$B4888="","",Txn!$D4888)</f>
        <v>0</v>
      </c>
      <c r="H9763" s="38">
        <f>IF(Txn!$B4888="","",Txn!$E4888)</f>
        <v>0</v>
      </c>
      <c r="I9763" s="40">
        <f>IF(Txn!$B4888="",0,Txn!$O4888)</f>
        <v>0</v>
      </c>
      <c r="J9763" s="40">
        <f>IF(Txn!$B4888="",0,Txn!$P4888)</f>
        <v>0</v>
      </c>
      <c r="K9763" s="41">
        <f>IF($A9763="","",IFERROR(VALUE(MID($A9763,6,2)),""))</f>
        <v>0</v>
      </c>
      <c r="L9763" s="39">
        <f>IF(Txn!$K4888="","",Txn!$K4888)</f>
        <v>0</v>
      </c>
      <c r="N9763" s="42">
        <f>IF($D9763="",0,COUNTIF(BankAccts,$D9763))</f>
        <v>0</v>
      </c>
    </row>
    <row r="9764" spans="1:14">
      <c r="A9764" s="38">
        <f>IF(Txn!$B4888="","",Txn!$B4888)</f>
        <v>0</v>
      </c>
      <c r="B9764" s="38">
        <f>IF(Txn!$B4888="","",Txn!$C4888)</f>
        <v>0</v>
      </c>
      <c r="C9764" s="39">
        <f>IF(Txn!$B4888="","","تراکنش بانکی")</f>
        <v>0</v>
      </c>
      <c r="D9764" s="38">
        <f>IF(Txn!$B4888="","",IF(IF(Txn!$U4888="TRF",Txn!$Y4888,Txn!$Z4888)="","",IF(Txn!$U4888="TRF",Txn!$Y4888,Txn!$Z4888)))</f>
        <v>0</v>
      </c>
      <c r="E9764" s="39">
        <f>IF($D9764="","",IFERROR(VLOOKUP($D9764,AcctTbl,2,0),""))</f>
        <v>0</v>
      </c>
      <c r="F9764" s="39">
        <f>IF($D9764="","",IFERROR(VLOOKUP($D9764,AcctTbl,3,0),""))</f>
        <v>0</v>
      </c>
      <c r="G9764" s="39">
        <f>IF(Txn!$B4888="","",Txn!$D4888)</f>
        <v>0</v>
      </c>
      <c r="H9764" s="38">
        <f>IF(Txn!$B4888="","",Txn!$E4888)</f>
        <v>0</v>
      </c>
      <c r="I9764" s="40">
        <f>IF(Txn!$B4888="",0,Txn!$Q4888)</f>
        <v>0</v>
      </c>
      <c r="J9764" s="40">
        <f>IF(Txn!$B4888="",0,Txn!$R4888)</f>
        <v>0</v>
      </c>
      <c r="K9764" s="41">
        <f>IF($A9764="","",IFERROR(VALUE(MID($A9764,6,2)),""))</f>
        <v>0</v>
      </c>
      <c r="L9764" s="39">
        <f>IF(Txn!$K4888="","","طرف مقابل — "&amp;Txn!$K4888)</f>
        <v>0</v>
      </c>
      <c r="N9764" s="42">
        <f>IF($D9764="",0,COUNTIF(BankAccts,$D9764))</f>
        <v>0</v>
      </c>
    </row>
    <row r="9765" spans="1:14">
      <c r="A9765" s="38">
        <f>IF(Txn!$B4889="","",Txn!$B4889)</f>
        <v>0</v>
      </c>
      <c r="B9765" s="38">
        <f>IF(Txn!$B4889="","",Txn!$C4889)</f>
        <v>0</v>
      </c>
      <c r="C9765" s="39">
        <f>IF(Txn!$B4889="","","تراکنش بانکی")</f>
        <v>0</v>
      </c>
      <c r="D9765" s="38">
        <f>IF(Txn!$B4889="","",IF(Txn!$X4889="","",Txn!$X4889))</f>
        <v>0</v>
      </c>
      <c r="E9765" s="39">
        <f>IF($D9765="","",IFERROR(VLOOKUP($D9765,AcctTbl,2,0),""))</f>
        <v>0</v>
      </c>
      <c r="F9765" s="39">
        <f>IF($D9765="","",IFERROR(VLOOKUP($D9765,AcctTbl,3,0),""))</f>
        <v>0</v>
      </c>
      <c r="G9765" s="39">
        <f>IF(Txn!$B4889="","",Txn!$D4889)</f>
        <v>0</v>
      </c>
      <c r="H9765" s="38">
        <f>IF(Txn!$B4889="","",Txn!$E4889)</f>
        <v>0</v>
      </c>
      <c r="I9765" s="40">
        <f>IF(Txn!$B4889="",0,Txn!$O4889)</f>
        <v>0</v>
      </c>
      <c r="J9765" s="40">
        <f>IF(Txn!$B4889="",0,Txn!$P4889)</f>
        <v>0</v>
      </c>
      <c r="K9765" s="41">
        <f>IF($A9765="","",IFERROR(VALUE(MID($A9765,6,2)),""))</f>
        <v>0</v>
      </c>
      <c r="L9765" s="39">
        <f>IF(Txn!$K4889="","",Txn!$K4889)</f>
        <v>0</v>
      </c>
      <c r="N9765" s="42">
        <f>IF($D9765="",0,COUNTIF(BankAccts,$D9765))</f>
        <v>0</v>
      </c>
    </row>
    <row r="9766" spans="1:14">
      <c r="A9766" s="38">
        <f>IF(Txn!$B4889="","",Txn!$B4889)</f>
        <v>0</v>
      </c>
      <c r="B9766" s="38">
        <f>IF(Txn!$B4889="","",Txn!$C4889)</f>
        <v>0</v>
      </c>
      <c r="C9766" s="39">
        <f>IF(Txn!$B4889="","","تراکنش بانکی")</f>
        <v>0</v>
      </c>
      <c r="D9766" s="38">
        <f>IF(Txn!$B4889="","",IF(IF(Txn!$U4889="TRF",Txn!$Y4889,Txn!$Z4889)="","",IF(Txn!$U4889="TRF",Txn!$Y4889,Txn!$Z4889)))</f>
        <v>0</v>
      </c>
      <c r="E9766" s="39">
        <f>IF($D9766="","",IFERROR(VLOOKUP($D9766,AcctTbl,2,0),""))</f>
        <v>0</v>
      </c>
      <c r="F9766" s="39">
        <f>IF($D9766="","",IFERROR(VLOOKUP($D9766,AcctTbl,3,0),""))</f>
        <v>0</v>
      </c>
      <c r="G9766" s="39">
        <f>IF(Txn!$B4889="","",Txn!$D4889)</f>
        <v>0</v>
      </c>
      <c r="H9766" s="38">
        <f>IF(Txn!$B4889="","",Txn!$E4889)</f>
        <v>0</v>
      </c>
      <c r="I9766" s="40">
        <f>IF(Txn!$B4889="",0,Txn!$Q4889)</f>
        <v>0</v>
      </c>
      <c r="J9766" s="40">
        <f>IF(Txn!$B4889="",0,Txn!$R4889)</f>
        <v>0</v>
      </c>
      <c r="K9766" s="41">
        <f>IF($A9766="","",IFERROR(VALUE(MID($A9766,6,2)),""))</f>
        <v>0</v>
      </c>
      <c r="L9766" s="39">
        <f>IF(Txn!$K4889="","","طرف مقابل — "&amp;Txn!$K4889)</f>
        <v>0</v>
      </c>
      <c r="N9766" s="42">
        <f>IF($D9766="",0,COUNTIF(BankAccts,$D9766))</f>
        <v>0</v>
      </c>
    </row>
    <row r="9767" spans="1:14">
      <c r="A9767" s="38">
        <f>IF(Txn!$B4890="","",Txn!$B4890)</f>
        <v>0</v>
      </c>
      <c r="B9767" s="38">
        <f>IF(Txn!$B4890="","",Txn!$C4890)</f>
        <v>0</v>
      </c>
      <c r="C9767" s="39">
        <f>IF(Txn!$B4890="","","تراکنش بانکی")</f>
        <v>0</v>
      </c>
      <c r="D9767" s="38">
        <f>IF(Txn!$B4890="","",IF(Txn!$X4890="","",Txn!$X4890))</f>
        <v>0</v>
      </c>
      <c r="E9767" s="39">
        <f>IF($D9767="","",IFERROR(VLOOKUP($D9767,AcctTbl,2,0),""))</f>
        <v>0</v>
      </c>
      <c r="F9767" s="39">
        <f>IF($D9767="","",IFERROR(VLOOKUP($D9767,AcctTbl,3,0),""))</f>
        <v>0</v>
      </c>
      <c r="G9767" s="39">
        <f>IF(Txn!$B4890="","",Txn!$D4890)</f>
        <v>0</v>
      </c>
      <c r="H9767" s="38">
        <f>IF(Txn!$B4890="","",Txn!$E4890)</f>
        <v>0</v>
      </c>
      <c r="I9767" s="40">
        <f>IF(Txn!$B4890="",0,Txn!$O4890)</f>
        <v>0</v>
      </c>
      <c r="J9767" s="40">
        <f>IF(Txn!$B4890="",0,Txn!$P4890)</f>
        <v>0</v>
      </c>
      <c r="K9767" s="41">
        <f>IF($A9767="","",IFERROR(VALUE(MID($A9767,6,2)),""))</f>
        <v>0</v>
      </c>
      <c r="L9767" s="39">
        <f>IF(Txn!$K4890="","",Txn!$K4890)</f>
        <v>0</v>
      </c>
      <c r="N9767" s="42">
        <f>IF($D9767="",0,COUNTIF(BankAccts,$D9767))</f>
        <v>0</v>
      </c>
    </row>
    <row r="9768" spans="1:14">
      <c r="A9768" s="38">
        <f>IF(Txn!$B4890="","",Txn!$B4890)</f>
        <v>0</v>
      </c>
      <c r="B9768" s="38">
        <f>IF(Txn!$B4890="","",Txn!$C4890)</f>
        <v>0</v>
      </c>
      <c r="C9768" s="39">
        <f>IF(Txn!$B4890="","","تراکنش بانکی")</f>
        <v>0</v>
      </c>
      <c r="D9768" s="38">
        <f>IF(Txn!$B4890="","",IF(IF(Txn!$U4890="TRF",Txn!$Y4890,Txn!$Z4890)="","",IF(Txn!$U4890="TRF",Txn!$Y4890,Txn!$Z4890)))</f>
        <v>0</v>
      </c>
      <c r="E9768" s="39">
        <f>IF($D9768="","",IFERROR(VLOOKUP($D9768,AcctTbl,2,0),""))</f>
        <v>0</v>
      </c>
      <c r="F9768" s="39">
        <f>IF($D9768="","",IFERROR(VLOOKUP($D9768,AcctTbl,3,0),""))</f>
        <v>0</v>
      </c>
      <c r="G9768" s="39">
        <f>IF(Txn!$B4890="","",Txn!$D4890)</f>
        <v>0</v>
      </c>
      <c r="H9768" s="38">
        <f>IF(Txn!$B4890="","",Txn!$E4890)</f>
        <v>0</v>
      </c>
      <c r="I9768" s="40">
        <f>IF(Txn!$B4890="",0,Txn!$Q4890)</f>
        <v>0</v>
      </c>
      <c r="J9768" s="40">
        <f>IF(Txn!$B4890="",0,Txn!$R4890)</f>
        <v>0</v>
      </c>
      <c r="K9768" s="41">
        <f>IF($A9768="","",IFERROR(VALUE(MID($A9768,6,2)),""))</f>
        <v>0</v>
      </c>
      <c r="L9768" s="39">
        <f>IF(Txn!$K4890="","","طرف مقابل — "&amp;Txn!$K4890)</f>
        <v>0</v>
      </c>
      <c r="N9768" s="42">
        <f>IF($D9768="",0,COUNTIF(BankAccts,$D9768))</f>
        <v>0</v>
      </c>
    </row>
    <row r="9769" spans="1:14">
      <c r="A9769" s="38">
        <f>IF(Txn!$B4891="","",Txn!$B4891)</f>
        <v>0</v>
      </c>
      <c r="B9769" s="38">
        <f>IF(Txn!$B4891="","",Txn!$C4891)</f>
        <v>0</v>
      </c>
      <c r="C9769" s="39">
        <f>IF(Txn!$B4891="","","تراکنش بانکی")</f>
        <v>0</v>
      </c>
      <c r="D9769" s="38">
        <f>IF(Txn!$B4891="","",IF(Txn!$X4891="","",Txn!$X4891))</f>
        <v>0</v>
      </c>
      <c r="E9769" s="39">
        <f>IF($D9769="","",IFERROR(VLOOKUP($D9769,AcctTbl,2,0),""))</f>
        <v>0</v>
      </c>
      <c r="F9769" s="39">
        <f>IF($D9769="","",IFERROR(VLOOKUP($D9769,AcctTbl,3,0),""))</f>
        <v>0</v>
      </c>
      <c r="G9769" s="39">
        <f>IF(Txn!$B4891="","",Txn!$D4891)</f>
        <v>0</v>
      </c>
      <c r="H9769" s="38">
        <f>IF(Txn!$B4891="","",Txn!$E4891)</f>
        <v>0</v>
      </c>
      <c r="I9769" s="40">
        <f>IF(Txn!$B4891="",0,Txn!$O4891)</f>
        <v>0</v>
      </c>
      <c r="J9769" s="40">
        <f>IF(Txn!$B4891="",0,Txn!$P4891)</f>
        <v>0</v>
      </c>
      <c r="K9769" s="41">
        <f>IF($A9769="","",IFERROR(VALUE(MID($A9769,6,2)),""))</f>
        <v>0</v>
      </c>
      <c r="L9769" s="39">
        <f>IF(Txn!$K4891="","",Txn!$K4891)</f>
        <v>0</v>
      </c>
      <c r="N9769" s="42">
        <f>IF($D9769="",0,COUNTIF(BankAccts,$D9769))</f>
        <v>0</v>
      </c>
    </row>
    <row r="9770" spans="1:14">
      <c r="A9770" s="38">
        <f>IF(Txn!$B4891="","",Txn!$B4891)</f>
        <v>0</v>
      </c>
      <c r="B9770" s="38">
        <f>IF(Txn!$B4891="","",Txn!$C4891)</f>
        <v>0</v>
      </c>
      <c r="C9770" s="39">
        <f>IF(Txn!$B4891="","","تراکنش بانکی")</f>
        <v>0</v>
      </c>
      <c r="D9770" s="38">
        <f>IF(Txn!$B4891="","",IF(IF(Txn!$U4891="TRF",Txn!$Y4891,Txn!$Z4891)="","",IF(Txn!$U4891="TRF",Txn!$Y4891,Txn!$Z4891)))</f>
        <v>0</v>
      </c>
      <c r="E9770" s="39">
        <f>IF($D9770="","",IFERROR(VLOOKUP($D9770,AcctTbl,2,0),""))</f>
        <v>0</v>
      </c>
      <c r="F9770" s="39">
        <f>IF($D9770="","",IFERROR(VLOOKUP($D9770,AcctTbl,3,0),""))</f>
        <v>0</v>
      </c>
      <c r="G9770" s="39">
        <f>IF(Txn!$B4891="","",Txn!$D4891)</f>
        <v>0</v>
      </c>
      <c r="H9770" s="38">
        <f>IF(Txn!$B4891="","",Txn!$E4891)</f>
        <v>0</v>
      </c>
      <c r="I9770" s="40">
        <f>IF(Txn!$B4891="",0,Txn!$Q4891)</f>
        <v>0</v>
      </c>
      <c r="J9770" s="40">
        <f>IF(Txn!$B4891="",0,Txn!$R4891)</f>
        <v>0</v>
      </c>
      <c r="K9770" s="41">
        <f>IF($A9770="","",IFERROR(VALUE(MID($A9770,6,2)),""))</f>
        <v>0</v>
      </c>
      <c r="L9770" s="39">
        <f>IF(Txn!$K4891="","","طرف مقابل — "&amp;Txn!$K4891)</f>
        <v>0</v>
      </c>
      <c r="N9770" s="42">
        <f>IF($D9770="",0,COUNTIF(BankAccts,$D9770))</f>
        <v>0</v>
      </c>
    </row>
    <row r="9771" spans="1:14">
      <c r="A9771" s="38">
        <f>IF(Txn!$B4892="","",Txn!$B4892)</f>
        <v>0</v>
      </c>
      <c r="B9771" s="38">
        <f>IF(Txn!$B4892="","",Txn!$C4892)</f>
        <v>0</v>
      </c>
      <c r="C9771" s="39">
        <f>IF(Txn!$B4892="","","تراکنش بانکی")</f>
        <v>0</v>
      </c>
      <c r="D9771" s="38">
        <f>IF(Txn!$B4892="","",IF(Txn!$X4892="","",Txn!$X4892))</f>
        <v>0</v>
      </c>
      <c r="E9771" s="39">
        <f>IF($D9771="","",IFERROR(VLOOKUP($D9771,AcctTbl,2,0),""))</f>
        <v>0</v>
      </c>
      <c r="F9771" s="39">
        <f>IF($D9771="","",IFERROR(VLOOKUP($D9771,AcctTbl,3,0),""))</f>
        <v>0</v>
      </c>
      <c r="G9771" s="39">
        <f>IF(Txn!$B4892="","",Txn!$D4892)</f>
        <v>0</v>
      </c>
      <c r="H9771" s="38">
        <f>IF(Txn!$B4892="","",Txn!$E4892)</f>
        <v>0</v>
      </c>
      <c r="I9771" s="40">
        <f>IF(Txn!$B4892="",0,Txn!$O4892)</f>
        <v>0</v>
      </c>
      <c r="J9771" s="40">
        <f>IF(Txn!$B4892="",0,Txn!$P4892)</f>
        <v>0</v>
      </c>
      <c r="K9771" s="41">
        <f>IF($A9771="","",IFERROR(VALUE(MID($A9771,6,2)),""))</f>
        <v>0</v>
      </c>
      <c r="L9771" s="39">
        <f>IF(Txn!$K4892="","",Txn!$K4892)</f>
        <v>0</v>
      </c>
      <c r="N9771" s="42">
        <f>IF($D9771="",0,COUNTIF(BankAccts,$D9771))</f>
        <v>0</v>
      </c>
    </row>
    <row r="9772" spans="1:14">
      <c r="A9772" s="38">
        <f>IF(Txn!$B4892="","",Txn!$B4892)</f>
        <v>0</v>
      </c>
      <c r="B9772" s="38">
        <f>IF(Txn!$B4892="","",Txn!$C4892)</f>
        <v>0</v>
      </c>
      <c r="C9772" s="39">
        <f>IF(Txn!$B4892="","","تراکنش بانکی")</f>
        <v>0</v>
      </c>
      <c r="D9772" s="38">
        <f>IF(Txn!$B4892="","",IF(IF(Txn!$U4892="TRF",Txn!$Y4892,Txn!$Z4892)="","",IF(Txn!$U4892="TRF",Txn!$Y4892,Txn!$Z4892)))</f>
        <v>0</v>
      </c>
      <c r="E9772" s="39">
        <f>IF($D9772="","",IFERROR(VLOOKUP($D9772,AcctTbl,2,0),""))</f>
        <v>0</v>
      </c>
      <c r="F9772" s="39">
        <f>IF($D9772="","",IFERROR(VLOOKUP($D9772,AcctTbl,3,0),""))</f>
        <v>0</v>
      </c>
      <c r="G9772" s="39">
        <f>IF(Txn!$B4892="","",Txn!$D4892)</f>
        <v>0</v>
      </c>
      <c r="H9772" s="38">
        <f>IF(Txn!$B4892="","",Txn!$E4892)</f>
        <v>0</v>
      </c>
      <c r="I9772" s="40">
        <f>IF(Txn!$B4892="",0,Txn!$Q4892)</f>
        <v>0</v>
      </c>
      <c r="J9772" s="40">
        <f>IF(Txn!$B4892="",0,Txn!$R4892)</f>
        <v>0</v>
      </c>
      <c r="K9772" s="41">
        <f>IF($A9772="","",IFERROR(VALUE(MID($A9772,6,2)),""))</f>
        <v>0</v>
      </c>
      <c r="L9772" s="39">
        <f>IF(Txn!$K4892="","","طرف مقابل — "&amp;Txn!$K4892)</f>
        <v>0</v>
      </c>
      <c r="N9772" s="42">
        <f>IF($D9772="",0,COUNTIF(BankAccts,$D9772))</f>
        <v>0</v>
      </c>
    </row>
    <row r="9773" spans="1:14">
      <c r="A9773" s="38">
        <f>IF(Txn!$B4893="","",Txn!$B4893)</f>
        <v>0</v>
      </c>
      <c r="B9773" s="38">
        <f>IF(Txn!$B4893="","",Txn!$C4893)</f>
        <v>0</v>
      </c>
      <c r="C9773" s="39">
        <f>IF(Txn!$B4893="","","تراکنش بانکی")</f>
        <v>0</v>
      </c>
      <c r="D9773" s="38">
        <f>IF(Txn!$B4893="","",IF(Txn!$X4893="","",Txn!$X4893))</f>
        <v>0</v>
      </c>
      <c r="E9773" s="39">
        <f>IF($D9773="","",IFERROR(VLOOKUP($D9773,AcctTbl,2,0),""))</f>
        <v>0</v>
      </c>
      <c r="F9773" s="39">
        <f>IF($D9773="","",IFERROR(VLOOKUP($D9773,AcctTbl,3,0),""))</f>
        <v>0</v>
      </c>
      <c r="G9773" s="39">
        <f>IF(Txn!$B4893="","",Txn!$D4893)</f>
        <v>0</v>
      </c>
      <c r="H9773" s="38">
        <f>IF(Txn!$B4893="","",Txn!$E4893)</f>
        <v>0</v>
      </c>
      <c r="I9773" s="40">
        <f>IF(Txn!$B4893="",0,Txn!$O4893)</f>
        <v>0</v>
      </c>
      <c r="J9773" s="40">
        <f>IF(Txn!$B4893="",0,Txn!$P4893)</f>
        <v>0</v>
      </c>
      <c r="K9773" s="41">
        <f>IF($A9773="","",IFERROR(VALUE(MID($A9773,6,2)),""))</f>
        <v>0</v>
      </c>
      <c r="L9773" s="39">
        <f>IF(Txn!$K4893="","",Txn!$K4893)</f>
        <v>0</v>
      </c>
      <c r="N9773" s="42">
        <f>IF($D9773="",0,COUNTIF(BankAccts,$D9773))</f>
        <v>0</v>
      </c>
    </row>
    <row r="9774" spans="1:14">
      <c r="A9774" s="38">
        <f>IF(Txn!$B4893="","",Txn!$B4893)</f>
        <v>0</v>
      </c>
      <c r="B9774" s="38">
        <f>IF(Txn!$B4893="","",Txn!$C4893)</f>
        <v>0</v>
      </c>
      <c r="C9774" s="39">
        <f>IF(Txn!$B4893="","","تراکنش بانکی")</f>
        <v>0</v>
      </c>
      <c r="D9774" s="38">
        <f>IF(Txn!$B4893="","",IF(IF(Txn!$U4893="TRF",Txn!$Y4893,Txn!$Z4893)="","",IF(Txn!$U4893="TRF",Txn!$Y4893,Txn!$Z4893)))</f>
        <v>0</v>
      </c>
      <c r="E9774" s="39">
        <f>IF($D9774="","",IFERROR(VLOOKUP($D9774,AcctTbl,2,0),""))</f>
        <v>0</v>
      </c>
      <c r="F9774" s="39">
        <f>IF($D9774="","",IFERROR(VLOOKUP($D9774,AcctTbl,3,0),""))</f>
        <v>0</v>
      </c>
      <c r="G9774" s="39">
        <f>IF(Txn!$B4893="","",Txn!$D4893)</f>
        <v>0</v>
      </c>
      <c r="H9774" s="38">
        <f>IF(Txn!$B4893="","",Txn!$E4893)</f>
        <v>0</v>
      </c>
      <c r="I9774" s="40">
        <f>IF(Txn!$B4893="",0,Txn!$Q4893)</f>
        <v>0</v>
      </c>
      <c r="J9774" s="40">
        <f>IF(Txn!$B4893="",0,Txn!$R4893)</f>
        <v>0</v>
      </c>
      <c r="K9774" s="41">
        <f>IF($A9774="","",IFERROR(VALUE(MID($A9774,6,2)),""))</f>
        <v>0</v>
      </c>
      <c r="L9774" s="39">
        <f>IF(Txn!$K4893="","","طرف مقابل — "&amp;Txn!$K4893)</f>
        <v>0</v>
      </c>
      <c r="N9774" s="42">
        <f>IF($D9774="",0,COUNTIF(BankAccts,$D9774))</f>
        <v>0</v>
      </c>
    </row>
    <row r="9775" spans="1:14">
      <c r="A9775" s="38">
        <f>IF(Txn!$B4894="","",Txn!$B4894)</f>
        <v>0</v>
      </c>
      <c r="B9775" s="38">
        <f>IF(Txn!$B4894="","",Txn!$C4894)</f>
        <v>0</v>
      </c>
      <c r="C9775" s="39">
        <f>IF(Txn!$B4894="","","تراکنش بانکی")</f>
        <v>0</v>
      </c>
      <c r="D9775" s="38">
        <f>IF(Txn!$B4894="","",IF(Txn!$X4894="","",Txn!$X4894))</f>
        <v>0</v>
      </c>
      <c r="E9775" s="39">
        <f>IF($D9775="","",IFERROR(VLOOKUP($D9775,AcctTbl,2,0),""))</f>
        <v>0</v>
      </c>
      <c r="F9775" s="39">
        <f>IF($D9775="","",IFERROR(VLOOKUP($D9775,AcctTbl,3,0),""))</f>
        <v>0</v>
      </c>
      <c r="G9775" s="39">
        <f>IF(Txn!$B4894="","",Txn!$D4894)</f>
        <v>0</v>
      </c>
      <c r="H9775" s="38">
        <f>IF(Txn!$B4894="","",Txn!$E4894)</f>
        <v>0</v>
      </c>
      <c r="I9775" s="40">
        <f>IF(Txn!$B4894="",0,Txn!$O4894)</f>
        <v>0</v>
      </c>
      <c r="J9775" s="40">
        <f>IF(Txn!$B4894="",0,Txn!$P4894)</f>
        <v>0</v>
      </c>
      <c r="K9775" s="41">
        <f>IF($A9775="","",IFERROR(VALUE(MID($A9775,6,2)),""))</f>
        <v>0</v>
      </c>
      <c r="L9775" s="39">
        <f>IF(Txn!$K4894="","",Txn!$K4894)</f>
        <v>0</v>
      </c>
      <c r="N9775" s="42">
        <f>IF($D9775="",0,COUNTIF(BankAccts,$D9775))</f>
        <v>0</v>
      </c>
    </row>
    <row r="9776" spans="1:14">
      <c r="A9776" s="38">
        <f>IF(Txn!$B4894="","",Txn!$B4894)</f>
        <v>0</v>
      </c>
      <c r="B9776" s="38">
        <f>IF(Txn!$B4894="","",Txn!$C4894)</f>
        <v>0</v>
      </c>
      <c r="C9776" s="39">
        <f>IF(Txn!$B4894="","","تراکنش بانکی")</f>
        <v>0</v>
      </c>
      <c r="D9776" s="38">
        <f>IF(Txn!$B4894="","",IF(IF(Txn!$U4894="TRF",Txn!$Y4894,Txn!$Z4894)="","",IF(Txn!$U4894="TRF",Txn!$Y4894,Txn!$Z4894)))</f>
        <v>0</v>
      </c>
      <c r="E9776" s="39">
        <f>IF($D9776="","",IFERROR(VLOOKUP($D9776,AcctTbl,2,0),""))</f>
        <v>0</v>
      </c>
      <c r="F9776" s="39">
        <f>IF($D9776="","",IFERROR(VLOOKUP($D9776,AcctTbl,3,0),""))</f>
        <v>0</v>
      </c>
      <c r="G9776" s="39">
        <f>IF(Txn!$B4894="","",Txn!$D4894)</f>
        <v>0</v>
      </c>
      <c r="H9776" s="38">
        <f>IF(Txn!$B4894="","",Txn!$E4894)</f>
        <v>0</v>
      </c>
      <c r="I9776" s="40">
        <f>IF(Txn!$B4894="",0,Txn!$Q4894)</f>
        <v>0</v>
      </c>
      <c r="J9776" s="40">
        <f>IF(Txn!$B4894="",0,Txn!$R4894)</f>
        <v>0</v>
      </c>
      <c r="K9776" s="41">
        <f>IF($A9776="","",IFERROR(VALUE(MID($A9776,6,2)),""))</f>
        <v>0</v>
      </c>
      <c r="L9776" s="39">
        <f>IF(Txn!$K4894="","","طرف مقابل — "&amp;Txn!$K4894)</f>
        <v>0</v>
      </c>
      <c r="N9776" s="42">
        <f>IF($D9776="",0,COUNTIF(BankAccts,$D9776))</f>
        <v>0</v>
      </c>
    </row>
    <row r="9777" spans="1:14">
      <c r="A9777" s="38">
        <f>IF(Txn!$B4895="","",Txn!$B4895)</f>
        <v>0</v>
      </c>
      <c r="B9777" s="38">
        <f>IF(Txn!$B4895="","",Txn!$C4895)</f>
        <v>0</v>
      </c>
      <c r="C9777" s="39">
        <f>IF(Txn!$B4895="","","تراکنش بانکی")</f>
        <v>0</v>
      </c>
      <c r="D9777" s="38">
        <f>IF(Txn!$B4895="","",IF(Txn!$X4895="","",Txn!$X4895))</f>
        <v>0</v>
      </c>
      <c r="E9777" s="39">
        <f>IF($D9777="","",IFERROR(VLOOKUP($D9777,AcctTbl,2,0),""))</f>
        <v>0</v>
      </c>
      <c r="F9777" s="39">
        <f>IF($D9777="","",IFERROR(VLOOKUP($D9777,AcctTbl,3,0),""))</f>
        <v>0</v>
      </c>
      <c r="G9777" s="39">
        <f>IF(Txn!$B4895="","",Txn!$D4895)</f>
        <v>0</v>
      </c>
      <c r="H9777" s="38">
        <f>IF(Txn!$B4895="","",Txn!$E4895)</f>
        <v>0</v>
      </c>
      <c r="I9777" s="40">
        <f>IF(Txn!$B4895="",0,Txn!$O4895)</f>
        <v>0</v>
      </c>
      <c r="J9777" s="40">
        <f>IF(Txn!$B4895="",0,Txn!$P4895)</f>
        <v>0</v>
      </c>
      <c r="K9777" s="41">
        <f>IF($A9777="","",IFERROR(VALUE(MID($A9777,6,2)),""))</f>
        <v>0</v>
      </c>
      <c r="L9777" s="39">
        <f>IF(Txn!$K4895="","",Txn!$K4895)</f>
        <v>0</v>
      </c>
      <c r="N9777" s="42">
        <f>IF($D9777="",0,COUNTIF(BankAccts,$D9777))</f>
        <v>0</v>
      </c>
    </row>
    <row r="9778" spans="1:14">
      <c r="A9778" s="38">
        <f>IF(Txn!$B4895="","",Txn!$B4895)</f>
        <v>0</v>
      </c>
      <c r="B9778" s="38">
        <f>IF(Txn!$B4895="","",Txn!$C4895)</f>
        <v>0</v>
      </c>
      <c r="C9778" s="39">
        <f>IF(Txn!$B4895="","","تراکنش بانکی")</f>
        <v>0</v>
      </c>
      <c r="D9778" s="38">
        <f>IF(Txn!$B4895="","",IF(IF(Txn!$U4895="TRF",Txn!$Y4895,Txn!$Z4895)="","",IF(Txn!$U4895="TRF",Txn!$Y4895,Txn!$Z4895)))</f>
        <v>0</v>
      </c>
      <c r="E9778" s="39">
        <f>IF($D9778="","",IFERROR(VLOOKUP($D9778,AcctTbl,2,0),""))</f>
        <v>0</v>
      </c>
      <c r="F9778" s="39">
        <f>IF($D9778="","",IFERROR(VLOOKUP($D9778,AcctTbl,3,0),""))</f>
        <v>0</v>
      </c>
      <c r="G9778" s="39">
        <f>IF(Txn!$B4895="","",Txn!$D4895)</f>
        <v>0</v>
      </c>
      <c r="H9778" s="38">
        <f>IF(Txn!$B4895="","",Txn!$E4895)</f>
        <v>0</v>
      </c>
      <c r="I9778" s="40">
        <f>IF(Txn!$B4895="",0,Txn!$Q4895)</f>
        <v>0</v>
      </c>
      <c r="J9778" s="40">
        <f>IF(Txn!$B4895="",0,Txn!$R4895)</f>
        <v>0</v>
      </c>
      <c r="K9778" s="41">
        <f>IF($A9778="","",IFERROR(VALUE(MID($A9778,6,2)),""))</f>
        <v>0</v>
      </c>
      <c r="L9778" s="39">
        <f>IF(Txn!$K4895="","","طرف مقابل — "&amp;Txn!$K4895)</f>
        <v>0</v>
      </c>
      <c r="N9778" s="42">
        <f>IF($D9778="",0,COUNTIF(BankAccts,$D9778))</f>
        <v>0</v>
      </c>
    </row>
    <row r="9779" spans="1:14">
      <c r="A9779" s="38">
        <f>IF(Txn!$B4896="","",Txn!$B4896)</f>
        <v>0</v>
      </c>
      <c r="B9779" s="38">
        <f>IF(Txn!$B4896="","",Txn!$C4896)</f>
        <v>0</v>
      </c>
      <c r="C9779" s="39">
        <f>IF(Txn!$B4896="","","تراکنش بانکی")</f>
        <v>0</v>
      </c>
      <c r="D9779" s="38">
        <f>IF(Txn!$B4896="","",IF(Txn!$X4896="","",Txn!$X4896))</f>
        <v>0</v>
      </c>
      <c r="E9779" s="39">
        <f>IF($D9779="","",IFERROR(VLOOKUP($D9779,AcctTbl,2,0),""))</f>
        <v>0</v>
      </c>
      <c r="F9779" s="39">
        <f>IF($D9779="","",IFERROR(VLOOKUP($D9779,AcctTbl,3,0),""))</f>
        <v>0</v>
      </c>
      <c r="G9779" s="39">
        <f>IF(Txn!$B4896="","",Txn!$D4896)</f>
        <v>0</v>
      </c>
      <c r="H9779" s="38">
        <f>IF(Txn!$B4896="","",Txn!$E4896)</f>
        <v>0</v>
      </c>
      <c r="I9779" s="40">
        <f>IF(Txn!$B4896="",0,Txn!$O4896)</f>
        <v>0</v>
      </c>
      <c r="J9779" s="40">
        <f>IF(Txn!$B4896="",0,Txn!$P4896)</f>
        <v>0</v>
      </c>
      <c r="K9779" s="41">
        <f>IF($A9779="","",IFERROR(VALUE(MID($A9779,6,2)),""))</f>
        <v>0</v>
      </c>
      <c r="L9779" s="39">
        <f>IF(Txn!$K4896="","",Txn!$K4896)</f>
        <v>0</v>
      </c>
      <c r="N9779" s="42">
        <f>IF($D9779="",0,COUNTIF(BankAccts,$D9779))</f>
        <v>0</v>
      </c>
    </row>
    <row r="9780" spans="1:14">
      <c r="A9780" s="38">
        <f>IF(Txn!$B4896="","",Txn!$B4896)</f>
        <v>0</v>
      </c>
      <c r="B9780" s="38">
        <f>IF(Txn!$B4896="","",Txn!$C4896)</f>
        <v>0</v>
      </c>
      <c r="C9780" s="39">
        <f>IF(Txn!$B4896="","","تراکنش بانکی")</f>
        <v>0</v>
      </c>
      <c r="D9780" s="38">
        <f>IF(Txn!$B4896="","",IF(IF(Txn!$U4896="TRF",Txn!$Y4896,Txn!$Z4896)="","",IF(Txn!$U4896="TRF",Txn!$Y4896,Txn!$Z4896)))</f>
        <v>0</v>
      </c>
      <c r="E9780" s="39">
        <f>IF($D9780="","",IFERROR(VLOOKUP($D9780,AcctTbl,2,0),""))</f>
        <v>0</v>
      </c>
      <c r="F9780" s="39">
        <f>IF($D9780="","",IFERROR(VLOOKUP($D9780,AcctTbl,3,0),""))</f>
        <v>0</v>
      </c>
      <c r="G9780" s="39">
        <f>IF(Txn!$B4896="","",Txn!$D4896)</f>
        <v>0</v>
      </c>
      <c r="H9780" s="38">
        <f>IF(Txn!$B4896="","",Txn!$E4896)</f>
        <v>0</v>
      </c>
      <c r="I9780" s="40">
        <f>IF(Txn!$B4896="",0,Txn!$Q4896)</f>
        <v>0</v>
      </c>
      <c r="J9780" s="40">
        <f>IF(Txn!$B4896="",0,Txn!$R4896)</f>
        <v>0</v>
      </c>
      <c r="K9780" s="41">
        <f>IF($A9780="","",IFERROR(VALUE(MID($A9780,6,2)),""))</f>
        <v>0</v>
      </c>
      <c r="L9780" s="39">
        <f>IF(Txn!$K4896="","","طرف مقابل — "&amp;Txn!$K4896)</f>
        <v>0</v>
      </c>
      <c r="N9780" s="42">
        <f>IF($D9780="",0,COUNTIF(BankAccts,$D9780))</f>
        <v>0</v>
      </c>
    </row>
    <row r="9781" spans="1:14">
      <c r="A9781" s="38">
        <f>IF(Txn!$B4897="","",Txn!$B4897)</f>
        <v>0</v>
      </c>
      <c r="B9781" s="38">
        <f>IF(Txn!$B4897="","",Txn!$C4897)</f>
        <v>0</v>
      </c>
      <c r="C9781" s="39">
        <f>IF(Txn!$B4897="","","تراکنش بانکی")</f>
        <v>0</v>
      </c>
      <c r="D9781" s="38">
        <f>IF(Txn!$B4897="","",IF(Txn!$X4897="","",Txn!$X4897))</f>
        <v>0</v>
      </c>
      <c r="E9781" s="39">
        <f>IF($D9781="","",IFERROR(VLOOKUP($D9781,AcctTbl,2,0),""))</f>
        <v>0</v>
      </c>
      <c r="F9781" s="39">
        <f>IF($D9781="","",IFERROR(VLOOKUP($D9781,AcctTbl,3,0),""))</f>
        <v>0</v>
      </c>
      <c r="G9781" s="39">
        <f>IF(Txn!$B4897="","",Txn!$D4897)</f>
        <v>0</v>
      </c>
      <c r="H9781" s="38">
        <f>IF(Txn!$B4897="","",Txn!$E4897)</f>
        <v>0</v>
      </c>
      <c r="I9781" s="40">
        <f>IF(Txn!$B4897="",0,Txn!$O4897)</f>
        <v>0</v>
      </c>
      <c r="J9781" s="40">
        <f>IF(Txn!$B4897="",0,Txn!$P4897)</f>
        <v>0</v>
      </c>
      <c r="K9781" s="41">
        <f>IF($A9781="","",IFERROR(VALUE(MID($A9781,6,2)),""))</f>
        <v>0</v>
      </c>
      <c r="L9781" s="39">
        <f>IF(Txn!$K4897="","",Txn!$K4897)</f>
        <v>0</v>
      </c>
      <c r="N9781" s="42">
        <f>IF($D9781="",0,COUNTIF(BankAccts,$D9781))</f>
        <v>0</v>
      </c>
    </row>
    <row r="9782" spans="1:14">
      <c r="A9782" s="38">
        <f>IF(Txn!$B4897="","",Txn!$B4897)</f>
        <v>0</v>
      </c>
      <c r="B9782" s="38">
        <f>IF(Txn!$B4897="","",Txn!$C4897)</f>
        <v>0</v>
      </c>
      <c r="C9782" s="39">
        <f>IF(Txn!$B4897="","","تراکنش بانکی")</f>
        <v>0</v>
      </c>
      <c r="D9782" s="38">
        <f>IF(Txn!$B4897="","",IF(IF(Txn!$U4897="TRF",Txn!$Y4897,Txn!$Z4897)="","",IF(Txn!$U4897="TRF",Txn!$Y4897,Txn!$Z4897)))</f>
        <v>0</v>
      </c>
      <c r="E9782" s="39">
        <f>IF($D9782="","",IFERROR(VLOOKUP($D9782,AcctTbl,2,0),""))</f>
        <v>0</v>
      </c>
      <c r="F9782" s="39">
        <f>IF($D9782="","",IFERROR(VLOOKUP($D9782,AcctTbl,3,0),""))</f>
        <v>0</v>
      </c>
      <c r="G9782" s="39">
        <f>IF(Txn!$B4897="","",Txn!$D4897)</f>
        <v>0</v>
      </c>
      <c r="H9782" s="38">
        <f>IF(Txn!$B4897="","",Txn!$E4897)</f>
        <v>0</v>
      </c>
      <c r="I9782" s="40">
        <f>IF(Txn!$B4897="",0,Txn!$Q4897)</f>
        <v>0</v>
      </c>
      <c r="J9782" s="40">
        <f>IF(Txn!$B4897="",0,Txn!$R4897)</f>
        <v>0</v>
      </c>
      <c r="K9782" s="41">
        <f>IF($A9782="","",IFERROR(VALUE(MID($A9782,6,2)),""))</f>
        <v>0</v>
      </c>
      <c r="L9782" s="39">
        <f>IF(Txn!$K4897="","","طرف مقابل — "&amp;Txn!$K4897)</f>
        <v>0</v>
      </c>
      <c r="N9782" s="42">
        <f>IF($D9782="",0,COUNTIF(BankAccts,$D9782))</f>
        <v>0</v>
      </c>
    </row>
    <row r="9783" spans="1:14">
      <c r="A9783" s="38">
        <f>IF(Txn!$B4898="","",Txn!$B4898)</f>
        <v>0</v>
      </c>
      <c r="B9783" s="38">
        <f>IF(Txn!$B4898="","",Txn!$C4898)</f>
        <v>0</v>
      </c>
      <c r="C9783" s="39">
        <f>IF(Txn!$B4898="","","تراکنش بانکی")</f>
        <v>0</v>
      </c>
      <c r="D9783" s="38">
        <f>IF(Txn!$B4898="","",IF(Txn!$X4898="","",Txn!$X4898))</f>
        <v>0</v>
      </c>
      <c r="E9783" s="39">
        <f>IF($D9783="","",IFERROR(VLOOKUP($D9783,AcctTbl,2,0),""))</f>
        <v>0</v>
      </c>
      <c r="F9783" s="39">
        <f>IF($D9783="","",IFERROR(VLOOKUP($D9783,AcctTbl,3,0),""))</f>
        <v>0</v>
      </c>
      <c r="G9783" s="39">
        <f>IF(Txn!$B4898="","",Txn!$D4898)</f>
        <v>0</v>
      </c>
      <c r="H9783" s="38">
        <f>IF(Txn!$B4898="","",Txn!$E4898)</f>
        <v>0</v>
      </c>
      <c r="I9783" s="40">
        <f>IF(Txn!$B4898="",0,Txn!$O4898)</f>
        <v>0</v>
      </c>
      <c r="J9783" s="40">
        <f>IF(Txn!$B4898="",0,Txn!$P4898)</f>
        <v>0</v>
      </c>
      <c r="K9783" s="41">
        <f>IF($A9783="","",IFERROR(VALUE(MID($A9783,6,2)),""))</f>
        <v>0</v>
      </c>
      <c r="L9783" s="39">
        <f>IF(Txn!$K4898="","",Txn!$K4898)</f>
        <v>0</v>
      </c>
      <c r="N9783" s="42">
        <f>IF($D9783="",0,COUNTIF(BankAccts,$D9783))</f>
        <v>0</v>
      </c>
    </row>
    <row r="9784" spans="1:14">
      <c r="A9784" s="38">
        <f>IF(Txn!$B4898="","",Txn!$B4898)</f>
        <v>0</v>
      </c>
      <c r="B9784" s="38">
        <f>IF(Txn!$B4898="","",Txn!$C4898)</f>
        <v>0</v>
      </c>
      <c r="C9784" s="39">
        <f>IF(Txn!$B4898="","","تراکنش بانکی")</f>
        <v>0</v>
      </c>
      <c r="D9784" s="38">
        <f>IF(Txn!$B4898="","",IF(IF(Txn!$U4898="TRF",Txn!$Y4898,Txn!$Z4898)="","",IF(Txn!$U4898="TRF",Txn!$Y4898,Txn!$Z4898)))</f>
        <v>0</v>
      </c>
      <c r="E9784" s="39">
        <f>IF($D9784="","",IFERROR(VLOOKUP($D9784,AcctTbl,2,0),""))</f>
        <v>0</v>
      </c>
      <c r="F9784" s="39">
        <f>IF($D9784="","",IFERROR(VLOOKUP($D9784,AcctTbl,3,0),""))</f>
        <v>0</v>
      </c>
      <c r="G9784" s="39">
        <f>IF(Txn!$B4898="","",Txn!$D4898)</f>
        <v>0</v>
      </c>
      <c r="H9784" s="38">
        <f>IF(Txn!$B4898="","",Txn!$E4898)</f>
        <v>0</v>
      </c>
      <c r="I9784" s="40">
        <f>IF(Txn!$B4898="",0,Txn!$Q4898)</f>
        <v>0</v>
      </c>
      <c r="J9784" s="40">
        <f>IF(Txn!$B4898="",0,Txn!$R4898)</f>
        <v>0</v>
      </c>
      <c r="K9784" s="41">
        <f>IF($A9784="","",IFERROR(VALUE(MID($A9784,6,2)),""))</f>
        <v>0</v>
      </c>
      <c r="L9784" s="39">
        <f>IF(Txn!$K4898="","","طرف مقابل — "&amp;Txn!$K4898)</f>
        <v>0</v>
      </c>
      <c r="N9784" s="42">
        <f>IF($D9784="",0,COUNTIF(BankAccts,$D9784))</f>
        <v>0</v>
      </c>
    </row>
    <row r="9785" spans="1:14">
      <c r="A9785" s="38">
        <f>IF(Txn!$B4899="","",Txn!$B4899)</f>
        <v>0</v>
      </c>
      <c r="B9785" s="38">
        <f>IF(Txn!$B4899="","",Txn!$C4899)</f>
        <v>0</v>
      </c>
      <c r="C9785" s="39">
        <f>IF(Txn!$B4899="","","تراکنش بانکی")</f>
        <v>0</v>
      </c>
      <c r="D9785" s="38">
        <f>IF(Txn!$B4899="","",IF(Txn!$X4899="","",Txn!$X4899))</f>
        <v>0</v>
      </c>
      <c r="E9785" s="39">
        <f>IF($D9785="","",IFERROR(VLOOKUP($D9785,AcctTbl,2,0),""))</f>
        <v>0</v>
      </c>
      <c r="F9785" s="39">
        <f>IF($D9785="","",IFERROR(VLOOKUP($D9785,AcctTbl,3,0),""))</f>
        <v>0</v>
      </c>
      <c r="G9785" s="39">
        <f>IF(Txn!$B4899="","",Txn!$D4899)</f>
        <v>0</v>
      </c>
      <c r="H9785" s="38">
        <f>IF(Txn!$B4899="","",Txn!$E4899)</f>
        <v>0</v>
      </c>
      <c r="I9785" s="40">
        <f>IF(Txn!$B4899="",0,Txn!$O4899)</f>
        <v>0</v>
      </c>
      <c r="J9785" s="40">
        <f>IF(Txn!$B4899="",0,Txn!$P4899)</f>
        <v>0</v>
      </c>
      <c r="K9785" s="41">
        <f>IF($A9785="","",IFERROR(VALUE(MID($A9785,6,2)),""))</f>
        <v>0</v>
      </c>
      <c r="L9785" s="39">
        <f>IF(Txn!$K4899="","",Txn!$K4899)</f>
        <v>0</v>
      </c>
      <c r="N9785" s="42">
        <f>IF($D9785="",0,COUNTIF(BankAccts,$D9785))</f>
        <v>0</v>
      </c>
    </row>
    <row r="9786" spans="1:14">
      <c r="A9786" s="38">
        <f>IF(Txn!$B4899="","",Txn!$B4899)</f>
        <v>0</v>
      </c>
      <c r="B9786" s="38">
        <f>IF(Txn!$B4899="","",Txn!$C4899)</f>
        <v>0</v>
      </c>
      <c r="C9786" s="39">
        <f>IF(Txn!$B4899="","","تراکنش بانکی")</f>
        <v>0</v>
      </c>
      <c r="D9786" s="38">
        <f>IF(Txn!$B4899="","",IF(IF(Txn!$U4899="TRF",Txn!$Y4899,Txn!$Z4899)="","",IF(Txn!$U4899="TRF",Txn!$Y4899,Txn!$Z4899)))</f>
        <v>0</v>
      </c>
      <c r="E9786" s="39">
        <f>IF($D9786="","",IFERROR(VLOOKUP($D9786,AcctTbl,2,0),""))</f>
        <v>0</v>
      </c>
      <c r="F9786" s="39">
        <f>IF($D9786="","",IFERROR(VLOOKUP($D9786,AcctTbl,3,0),""))</f>
        <v>0</v>
      </c>
      <c r="G9786" s="39">
        <f>IF(Txn!$B4899="","",Txn!$D4899)</f>
        <v>0</v>
      </c>
      <c r="H9786" s="38">
        <f>IF(Txn!$B4899="","",Txn!$E4899)</f>
        <v>0</v>
      </c>
      <c r="I9786" s="40">
        <f>IF(Txn!$B4899="",0,Txn!$Q4899)</f>
        <v>0</v>
      </c>
      <c r="J9786" s="40">
        <f>IF(Txn!$B4899="",0,Txn!$R4899)</f>
        <v>0</v>
      </c>
      <c r="K9786" s="41">
        <f>IF($A9786="","",IFERROR(VALUE(MID($A9786,6,2)),""))</f>
        <v>0</v>
      </c>
      <c r="L9786" s="39">
        <f>IF(Txn!$K4899="","","طرف مقابل — "&amp;Txn!$K4899)</f>
        <v>0</v>
      </c>
      <c r="N9786" s="42">
        <f>IF($D9786="",0,COUNTIF(BankAccts,$D9786))</f>
        <v>0</v>
      </c>
    </row>
    <row r="9787" spans="1:14">
      <c r="A9787" s="38">
        <f>IF(Txn!$B4900="","",Txn!$B4900)</f>
        <v>0</v>
      </c>
      <c r="B9787" s="38">
        <f>IF(Txn!$B4900="","",Txn!$C4900)</f>
        <v>0</v>
      </c>
      <c r="C9787" s="39">
        <f>IF(Txn!$B4900="","","تراکنش بانکی")</f>
        <v>0</v>
      </c>
      <c r="D9787" s="38">
        <f>IF(Txn!$B4900="","",IF(Txn!$X4900="","",Txn!$X4900))</f>
        <v>0</v>
      </c>
      <c r="E9787" s="39">
        <f>IF($D9787="","",IFERROR(VLOOKUP($D9787,AcctTbl,2,0),""))</f>
        <v>0</v>
      </c>
      <c r="F9787" s="39">
        <f>IF($D9787="","",IFERROR(VLOOKUP($D9787,AcctTbl,3,0),""))</f>
        <v>0</v>
      </c>
      <c r="G9787" s="39">
        <f>IF(Txn!$B4900="","",Txn!$D4900)</f>
        <v>0</v>
      </c>
      <c r="H9787" s="38">
        <f>IF(Txn!$B4900="","",Txn!$E4900)</f>
        <v>0</v>
      </c>
      <c r="I9787" s="40">
        <f>IF(Txn!$B4900="",0,Txn!$O4900)</f>
        <v>0</v>
      </c>
      <c r="J9787" s="40">
        <f>IF(Txn!$B4900="",0,Txn!$P4900)</f>
        <v>0</v>
      </c>
      <c r="K9787" s="41">
        <f>IF($A9787="","",IFERROR(VALUE(MID($A9787,6,2)),""))</f>
        <v>0</v>
      </c>
      <c r="L9787" s="39">
        <f>IF(Txn!$K4900="","",Txn!$K4900)</f>
        <v>0</v>
      </c>
      <c r="N9787" s="42">
        <f>IF($D9787="",0,COUNTIF(BankAccts,$D9787))</f>
        <v>0</v>
      </c>
    </row>
    <row r="9788" spans="1:14">
      <c r="A9788" s="38">
        <f>IF(Txn!$B4900="","",Txn!$B4900)</f>
        <v>0</v>
      </c>
      <c r="B9788" s="38">
        <f>IF(Txn!$B4900="","",Txn!$C4900)</f>
        <v>0</v>
      </c>
      <c r="C9788" s="39">
        <f>IF(Txn!$B4900="","","تراکنش بانکی")</f>
        <v>0</v>
      </c>
      <c r="D9788" s="38">
        <f>IF(Txn!$B4900="","",IF(IF(Txn!$U4900="TRF",Txn!$Y4900,Txn!$Z4900)="","",IF(Txn!$U4900="TRF",Txn!$Y4900,Txn!$Z4900)))</f>
        <v>0</v>
      </c>
      <c r="E9788" s="39">
        <f>IF($D9788="","",IFERROR(VLOOKUP($D9788,AcctTbl,2,0),""))</f>
        <v>0</v>
      </c>
      <c r="F9788" s="39">
        <f>IF($D9788="","",IFERROR(VLOOKUP($D9788,AcctTbl,3,0),""))</f>
        <v>0</v>
      </c>
      <c r="G9788" s="39">
        <f>IF(Txn!$B4900="","",Txn!$D4900)</f>
        <v>0</v>
      </c>
      <c r="H9788" s="38">
        <f>IF(Txn!$B4900="","",Txn!$E4900)</f>
        <v>0</v>
      </c>
      <c r="I9788" s="40">
        <f>IF(Txn!$B4900="",0,Txn!$Q4900)</f>
        <v>0</v>
      </c>
      <c r="J9788" s="40">
        <f>IF(Txn!$B4900="",0,Txn!$R4900)</f>
        <v>0</v>
      </c>
      <c r="K9788" s="41">
        <f>IF($A9788="","",IFERROR(VALUE(MID($A9788,6,2)),""))</f>
        <v>0</v>
      </c>
      <c r="L9788" s="39">
        <f>IF(Txn!$K4900="","","طرف مقابل — "&amp;Txn!$K4900)</f>
        <v>0</v>
      </c>
      <c r="N9788" s="42">
        <f>IF($D9788="",0,COUNTIF(BankAccts,$D9788))</f>
        <v>0</v>
      </c>
    </row>
    <row r="9789" spans="1:14">
      <c r="A9789" s="38">
        <f>IF(Txn!$B4901="","",Txn!$B4901)</f>
        <v>0</v>
      </c>
      <c r="B9789" s="38">
        <f>IF(Txn!$B4901="","",Txn!$C4901)</f>
        <v>0</v>
      </c>
      <c r="C9789" s="39">
        <f>IF(Txn!$B4901="","","تراکنش بانکی")</f>
        <v>0</v>
      </c>
      <c r="D9789" s="38">
        <f>IF(Txn!$B4901="","",IF(Txn!$X4901="","",Txn!$X4901))</f>
        <v>0</v>
      </c>
      <c r="E9789" s="39">
        <f>IF($D9789="","",IFERROR(VLOOKUP($D9789,AcctTbl,2,0),""))</f>
        <v>0</v>
      </c>
      <c r="F9789" s="39">
        <f>IF($D9789="","",IFERROR(VLOOKUP($D9789,AcctTbl,3,0),""))</f>
        <v>0</v>
      </c>
      <c r="G9789" s="39">
        <f>IF(Txn!$B4901="","",Txn!$D4901)</f>
        <v>0</v>
      </c>
      <c r="H9789" s="38">
        <f>IF(Txn!$B4901="","",Txn!$E4901)</f>
        <v>0</v>
      </c>
      <c r="I9789" s="40">
        <f>IF(Txn!$B4901="",0,Txn!$O4901)</f>
        <v>0</v>
      </c>
      <c r="J9789" s="40">
        <f>IF(Txn!$B4901="",0,Txn!$P4901)</f>
        <v>0</v>
      </c>
      <c r="K9789" s="41">
        <f>IF($A9789="","",IFERROR(VALUE(MID($A9789,6,2)),""))</f>
        <v>0</v>
      </c>
      <c r="L9789" s="39">
        <f>IF(Txn!$K4901="","",Txn!$K4901)</f>
        <v>0</v>
      </c>
      <c r="N9789" s="42">
        <f>IF($D9789="",0,COUNTIF(BankAccts,$D9789))</f>
        <v>0</v>
      </c>
    </row>
    <row r="9790" spans="1:14">
      <c r="A9790" s="38">
        <f>IF(Txn!$B4901="","",Txn!$B4901)</f>
        <v>0</v>
      </c>
      <c r="B9790" s="38">
        <f>IF(Txn!$B4901="","",Txn!$C4901)</f>
        <v>0</v>
      </c>
      <c r="C9790" s="39">
        <f>IF(Txn!$B4901="","","تراکنش بانکی")</f>
        <v>0</v>
      </c>
      <c r="D9790" s="38">
        <f>IF(Txn!$B4901="","",IF(IF(Txn!$U4901="TRF",Txn!$Y4901,Txn!$Z4901)="","",IF(Txn!$U4901="TRF",Txn!$Y4901,Txn!$Z4901)))</f>
        <v>0</v>
      </c>
      <c r="E9790" s="39">
        <f>IF($D9790="","",IFERROR(VLOOKUP($D9790,AcctTbl,2,0),""))</f>
        <v>0</v>
      </c>
      <c r="F9790" s="39">
        <f>IF($D9790="","",IFERROR(VLOOKUP($D9790,AcctTbl,3,0),""))</f>
        <v>0</v>
      </c>
      <c r="G9790" s="39">
        <f>IF(Txn!$B4901="","",Txn!$D4901)</f>
        <v>0</v>
      </c>
      <c r="H9790" s="38">
        <f>IF(Txn!$B4901="","",Txn!$E4901)</f>
        <v>0</v>
      </c>
      <c r="I9790" s="40">
        <f>IF(Txn!$B4901="",0,Txn!$Q4901)</f>
        <v>0</v>
      </c>
      <c r="J9790" s="40">
        <f>IF(Txn!$B4901="",0,Txn!$R4901)</f>
        <v>0</v>
      </c>
      <c r="K9790" s="41">
        <f>IF($A9790="","",IFERROR(VALUE(MID($A9790,6,2)),""))</f>
        <v>0</v>
      </c>
      <c r="L9790" s="39">
        <f>IF(Txn!$K4901="","","طرف مقابل — "&amp;Txn!$K4901)</f>
        <v>0</v>
      </c>
      <c r="N9790" s="42">
        <f>IF($D9790="",0,COUNTIF(BankAccts,$D9790))</f>
        <v>0</v>
      </c>
    </row>
    <row r="9791" spans="1:14">
      <c r="A9791" s="38">
        <f>IF(Txn!$B4902="","",Txn!$B4902)</f>
        <v>0</v>
      </c>
      <c r="B9791" s="38">
        <f>IF(Txn!$B4902="","",Txn!$C4902)</f>
        <v>0</v>
      </c>
      <c r="C9791" s="39">
        <f>IF(Txn!$B4902="","","تراکنش بانکی")</f>
        <v>0</v>
      </c>
      <c r="D9791" s="38">
        <f>IF(Txn!$B4902="","",IF(Txn!$X4902="","",Txn!$X4902))</f>
        <v>0</v>
      </c>
      <c r="E9791" s="39">
        <f>IF($D9791="","",IFERROR(VLOOKUP($D9791,AcctTbl,2,0),""))</f>
        <v>0</v>
      </c>
      <c r="F9791" s="39">
        <f>IF($D9791="","",IFERROR(VLOOKUP($D9791,AcctTbl,3,0),""))</f>
        <v>0</v>
      </c>
      <c r="G9791" s="39">
        <f>IF(Txn!$B4902="","",Txn!$D4902)</f>
        <v>0</v>
      </c>
      <c r="H9791" s="38">
        <f>IF(Txn!$B4902="","",Txn!$E4902)</f>
        <v>0</v>
      </c>
      <c r="I9791" s="40">
        <f>IF(Txn!$B4902="",0,Txn!$O4902)</f>
        <v>0</v>
      </c>
      <c r="J9791" s="40">
        <f>IF(Txn!$B4902="",0,Txn!$P4902)</f>
        <v>0</v>
      </c>
      <c r="K9791" s="41">
        <f>IF($A9791="","",IFERROR(VALUE(MID($A9791,6,2)),""))</f>
        <v>0</v>
      </c>
      <c r="L9791" s="39">
        <f>IF(Txn!$K4902="","",Txn!$K4902)</f>
        <v>0</v>
      </c>
      <c r="N9791" s="42">
        <f>IF($D9791="",0,COUNTIF(BankAccts,$D9791))</f>
        <v>0</v>
      </c>
    </row>
    <row r="9792" spans="1:14">
      <c r="A9792" s="38">
        <f>IF(Txn!$B4902="","",Txn!$B4902)</f>
        <v>0</v>
      </c>
      <c r="B9792" s="38">
        <f>IF(Txn!$B4902="","",Txn!$C4902)</f>
        <v>0</v>
      </c>
      <c r="C9792" s="39">
        <f>IF(Txn!$B4902="","","تراکنش بانکی")</f>
        <v>0</v>
      </c>
      <c r="D9792" s="38">
        <f>IF(Txn!$B4902="","",IF(IF(Txn!$U4902="TRF",Txn!$Y4902,Txn!$Z4902)="","",IF(Txn!$U4902="TRF",Txn!$Y4902,Txn!$Z4902)))</f>
        <v>0</v>
      </c>
      <c r="E9792" s="39">
        <f>IF($D9792="","",IFERROR(VLOOKUP($D9792,AcctTbl,2,0),""))</f>
        <v>0</v>
      </c>
      <c r="F9792" s="39">
        <f>IF($D9792="","",IFERROR(VLOOKUP($D9792,AcctTbl,3,0),""))</f>
        <v>0</v>
      </c>
      <c r="G9792" s="39">
        <f>IF(Txn!$B4902="","",Txn!$D4902)</f>
        <v>0</v>
      </c>
      <c r="H9792" s="38">
        <f>IF(Txn!$B4902="","",Txn!$E4902)</f>
        <v>0</v>
      </c>
      <c r="I9792" s="40">
        <f>IF(Txn!$B4902="",0,Txn!$Q4902)</f>
        <v>0</v>
      </c>
      <c r="J9792" s="40">
        <f>IF(Txn!$B4902="",0,Txn!$R4902)</f>
        <v>0</v>
      </c>
      <c r="K9792" s="41">
        <f>IF($A9792="","",IFERROR(VALUE(MID($A9792,6,2)),""))</f>
        <v>0</v>
      </c>
      <c r="L9792" s="39">
        <f>IF(Txn!$K4902="","","طرف مقابل — "&amp;Txn!$K4902)</f>
        <v>0</v>
      </c>
      <c r="N9792" s="42">
        <f>IF($D9792="",0,COUNTIF(BankAccts,$D9792))</f>
        <v>0</v>
      </c>
    </row>
    <row r="9793" spans="1:14">
      <c r="A9793" s="38">
        <f>IF(Txn!$B4903="","",Txn!$B4903)</f>
        <v>0</v>
      </c>
      <c r="B9793" s="38">
        <f>IF(Txn!$B4903="","",Txn!$C4903)</f>
        <v>0</v>
      </c>
      <c r="C9793" s="39">
        <f>IF(Txn!$B4903="","","تراکنش بانکی")</f>
        <v>0</v>
      </c>
      <c r="D9793" s="38">
        <f>IF(Txn!$B4903="","",IF(Txn!$X4903="","",Txn!$X4903))</f>
        <v>0</v>
      </c>
      <c r="E9793" s="39">
        <f>IF($D9793="","",IFERROR(VLOOKUP($D9793,AcctTbl,2,0),""))</f>
        <v>0</v>
      </c>
      <c r="F9793" s="39">
        <f>IF($D9793="","",IFERROR(VLOOKUP($D9793,AcctTbl,3,0),""))</f>
        <v>0</v>
      </c>
      <c r="G9793" s="39">
        <f>IF(Txn!$B4903="","",Txn!$D4903)</f>
        <v>0</v>
      </c>
      <c r="H9793" s="38">
        <f>IF(Txn!$B4903="","",Txn!$E4903)</f>
        <v>0</v>
      </c>
      <c r="I9793" s="40">
        <f>IF(Txn!$B4903="",0,Txn!$O4903)</f>
        <v>0</v>
      </c>
      <c r="J9793" s="40">
        <f>IF(Txn!$B4903="",0,Txn!$P4903)</f>
        <v>0</v>
      </c>
      <c r="K9793" s="41">
        <f>IF($A9793="","",IFERROR(VALUE(MID($A9793,6,2)),""))</f>
        <v>0</v>
      </c>
      <c r="L9793" s="39">
        <f>IF(Txn!$K4903="","",Txn!$K4903)</f>
        <v>0</v>
      </c>
      <c r="N9793" s="42">
        <f>IF($D9793="",0,COUNTIF(BankAccts,$D9793))</f>
        <v>0</v>
      </c>
    </row>
    <row r="9794" spans="1:14">
      <c r="A9794" s="38">
        <f>IF(Txn!$B4903="","",Txn!$B4903)</f>
        <v>0</v>
      </c>
      <c r="B9794" s="38">
        <f>IF(Txn!$B4903="","",Txn!$C4903)</f>
        <v>0</v>
      </c>
      <c r="C9794" s="39">
        <f>IF(Txn!$B4903="","","تراکنش بانکی")</f>
        <v>0</v>
      </c>
      <c r="D9794" s="38">
        <f>IF(Txn!$B4903="","",IF(IF(Txn!$U4903="TRF",Txn!$Y4903,Txn!$Z4903)="","",IF(Txn!$U4903="TRF",Txn!$Y4903,Txn!$Z4903)))</f>
        <v>0</v>
      </c>
      <c r="E9794" s="39">
        <f>IF($D9794="","",IFERROR(VLOOKUP($D9794,AcctTbl,2,0),""))</f>
        <v>0</v>
      </c>
      <c r="F9794" s="39">
        <f>IF($D9794="","",IFERROR(VLOOKUP($D9794,AcctTbl,3,0),""))</f>
        <v>0</v>
      </c>
      <c r="G9794" s="39">
        <f>IF(Txn!$B4903="","",Txn!$D4903)</f>
        <v>0</v>
      </c>
      <c r="H9794" s="38">
        <f>IF(Txn!$B4903="","",Txn!$E4903)</f>
        <v>0</v>
      </c>
      <c r="I9794" s="40">
        <f>IF(Txn!$B4903="",0,Txn!$Q4903)</f>
        <v>0</v>
      </c>
      <c r="J9794" s="40">
        <f>IF(Txn!$B4903="",0,Txn!$R4903)</f>
        <v>0</v>
      </c>
      <c r="K9794" s="41">
        <f>IF($A9794="","",IFERROR(VALUE(MID($A9794,6,2)),""))</f>
        <v>0</v>
      </c>
      <c r="L9794" s="39">
        <f>IF(Txn!$K4903="","","طرف مقابل — "&amp;Txn!$K4903)</f>
        <v>0</v>
      </c>
      <c r="N9794" s="42">
        <f>IF($D9794="",0,COUNTIF(BankAccts,$D9794))</f>
        <v>0</v>
      </c>
    </row>
    <row r="9795" spans="1:14">
      <c r="A9795" s="38">
        <f>IF(Txn!$B4904="","",Txn!$B4904)</f>
        <v>0</v>
      </c>
      <c r="B9795" s="38">
        <f>IF(Txn!$B4904="","",Txn!$C4904)</f>
        <v>0</v>
      </c>
      <c r="C9795" s="39">
        <f>IF(Txn!$B4904="","","تراکنش بانکی")</f>
        <v>0</v>
      </c>
      <c r="D9795" s="38">
        <f>IF(Txn!$B4904="","",IF(Txn!$X4904="","",Txn!$X4904))</f>
        <v>0</v>
      </c>
      <c r="E9795" s="39">
        <f>IF($D9795="","",IFERROR(VLOOKUP($D9795,AcctTbl,2,0),""))</f>
        <v>0</v>
      </c>
      <c r="F9795" s="39">
        <f>IF($D9795="","",IFERROR(VLOOKUP($D9795,AcctTbl,3,0),""))</f>
        <v>0</v>
      </c>
      <c r="G9795" s="39">
        <f>IF(Txn!$B4904="","",Txn!$D4904)</f>
        <v>0</v>
      </c>
      <c r="H9795" s="38">
        <f>IF(Txn!$B4904="","",Txn!$E4904)</f>
        <v>0</v>
      </c>
      <c r="I9795" s="40">
        <f>IF(Txn!$B4904="",0,Txn!$O4904)</f>
        <v>0</v>
      </c>
      <c r="J9795" s="40">
        <f>IF(Txn!$B4904="",0,Txn!$P4904)</f>
        <v>0</v>
      </c>
      <c r="K9795" s="41">
        <f>IF($A9795="","",IFERROR(VALUE(MID($A9795,6,2)),""))</f>
        <v>0</v>
      </c>
      <c r="L9795" s="39">
        <f>IF(Txn!$K4904="","",Txn!$K4904)</f>
        <v>0</v>
      </c>
      <c r="N9795" s="42">
        <f>IF($D9795="",0,COUNTIF(BankAccts,$D9795))</f>
        <v>0</v>
      </c>
    </row>
    <row r="9796" spans="1:14">
      <c r="A9796" s="38">
        <f>IF(Txn!$B4904="","",Txn!$B4904)</f>
        <v>0</v>
      </c>
      <c r="B9796" s="38">
        <f>IF(Txn!$B4904="","",Txn!$C4904)</f>
        <v>0</v>
      </c>
      <c r="C9796" s="39">
        <f>IF(Txn!$B4904="","","تراکنش بانکی")</f>
        <v>0</v>
      </c>
      <c r="D9796" s="38">
        <f>IF(Txn!$B4904="","",IF(IF(Txn!$U4904="TRF",Txn!$Y4904,Txn!$Z4904)="","",IF(Txn!$U4904="TRF",Txn!$Y4904,Txn!$Z4904)))</f>
        <v>0</v>
      </c>
      <c r="E9796" s="39">
        <f>IF($D9796="","",IFERROR(VLOOKUP($D9796,AcctTbl,2,0),""))</f>
        <v>0</v>
      </c>
      <c r="F9796" s="39">
        <f>IF($D9796="","",IFERROR(VLOOKUP($D9796,AcctTbl,3,0),""))</f>
        <v>0</v>
      </c>
      <c r="G9796" s="39">
        <f>IF(Txn!$B4904="","",Txn!$D4904)</f>
        <v>0</v>
      </c>
      <c r="H9796" s="38">
        <f>IF(Txn!$B4904="","",Txn!$E4904)</f>
        <v>0</v>
      </c>
      <c r="I9796" s="40">
        <f>IF(Txn!$B4904="",0,Txn!$Q4904)</f>
        <v>0</v>
      </c>
      <c r="J9796" s="40">
        <f>IF(Txn!$B4904="",0,Txn!$R4904)</f>
        <v>0</v>
      </c>
      <c r="K9796" s="41">
        <f>IF($A9796="","",IFERROR(VALUE(MID($A9796,6,2)),""))</f>
        <v>0</v>
      </c>
      <c r="L9796" s="39">
        <f>IF(Txn!$K4904="","","طرف مقابل — "&amp;Txn!$K4904)</f>
        <v>0</v>
      </c>
      <c r="N9796" s="42">
        <f>IF($D9796="",0,COUNTIF(BankAccts,$D9796))</f>
        <v>0</v>
      </c>
    </row>
    <row r="9797" spans="1:14">
      <c r="A9797" s="38">
        <f>IF(Txn!$B4905="","",Txn!$B4905)</f>
        <v>0</v>
      </c>
      <c r="B9797" s="38">
        <f>IF(Txn!$B4905="","",Txn!$C4905)</f>
        <v>0</v>
      </c>
      <c r="C9797" s="39">
        <f>IF(Txn!$B4905="","","تراکنش بانکی")</f>
        <v>0</v>
      </c>
      <c r="D9797" s="38">
        <f>IF(Txn!$B4905="","",IF(Txn!$X4905="","",Txn!$X4905))</f>
        <v>0</v>
      </c>
      <c r="E9797" s="39">
        <f>IF($D9797="","",IFERROR(VLOOKUP($D9797,AcctTbl,2,0),""))</f>
        <v>0</v>
      </c>
      <c r="F9797" s="39">
        <f>IF($D9797="","",IFERROR(VLOOKUP($D9797,AcctTbl,3,0),""))</f>
        <v>0</v>
      </c>
      <c r="G9797" s="39">
        <f>IF(Txn!$B4905="","",Txn!$D4905)</f>
        <v>0</v>
      </c>
      <c r="H9797" s="38">
        <f>IF(Txn!$B4905="","",Txn!$E4905)</f>
        <v>0</v>
      </c>
      <c r="I9797" s="40">
        <f>IF(Txn!$B4905="",0,Txn!$O4905)</f>
        <v>0</v>
      </c>
      <c r="J9797" s="40">
        <f>IF(Txn!$B4905="",0,Txn!$P4905)</f>
        <v>0</v>
      </c>
      <c r="K9797" s="41">
        <f>IF($A9797="","",IFERROR(VALUE(MID($A9797,6,2)),""))</f>
        <v>0</v>
      </c>
      <c r="L9797" s="39">
        <f>IF(Txn!$K4905="","",Txn!$K4905)</f>
        <v>0</v>
      </c>
      <c r="N9797" s="42">
        <f>IF($D9797="",0,COUNTIF(BankAccts,$D9797))</f>
        <v>0</v>
      </c>
    </row>
    <row r="9798" spans="1:14">
      <c r="A9798" s="38">
        <f>IF(Txn!$B4905="","",Txn!$B4905)</f>
        <v>0</v>
      </c>
      <c r="B9798" s="38">
        <f>IF(Txn!$B4905="","",Txn!$C4905)</f>
        <v>0</v>
      </c>
      <c r="C9798" s="39">
        <f>IF(Txn!$B4905="","","تراکنش بانکی")</f>
        <v>0</v>
      </c>
      <c r="D9798" s="38">
        <f>IF(Txn!$B4905="","",IF(IF(Txn!$U4905="TRF",Txn!$Y4905,Txn!$Z4905)="","",IF(Txn!$U4905="TRF",Txn!$Y4905,Txn!$Z4905)))</f>
        <v>0</v>
      </c>
      <c r="E9798" s="39">
        <f>IF($D9798="","",IFERROR(VLOOKUP($D9798,AcctTbl,2,0),""))</f>
        <v>0</v>
      </c>
      <c r="F9798" s="39">
        <f>IF($D9798="","",IFERROR(VLOOKUP($D9798,AcctTbl,3,0),""))</f>
        <v>0</v>
      </c>
      <c r="G9798" s="39">
        <f>IF(Txn!$B4905="","",Txn!$D4905)</f>
        <v>0</v>
      </c>
      <c r="H9798" s="38">
        <f>IF(Txn!$B4905="","",Txn!$E4905)</f>
        <v>0</v>
      </c>
      <c r="I9798" s="40">
        <f>IF(Txn!$B4905="",0,Txn!$Q4905)</f>
        <v>0</v>
      </c>
      <c r="J9798" s="40">
        <f>IF(Txn!$B4905="",0,Txn!$R4905)</f>
        <v>0</v>
      </c>
      <c r="K9798" s="41">
        <f>IF($A9798="","",IFERROR(VALUE(MID($A9798,6,2)),""))</f>
        <v>0</v>
      </c>
      <c r="L9798" s="39">
        <f>IF(Txn!$K4905="","","طرف مقابل — "&amp;Txn!$K4905)</f>
        <v>0</v>
      </c>
      <c r="N9798" s="42">
        <f>IF($D9798="",0,COUNTIF(BankAccts,$D9798))</f>
        <v>0</v>
      </c>
    </row>
    <row r="9799" spans="1:14">
      <c r="A9799" s="38">
        <f>IF(Txn!$B4906="","",Txn!$B4906)</f>
        <v>0</v>
      </c>
      <c r="B9799" s="38">
        <f>IF(Txn!$B4906="","",Txn!$C4906)</f>
        <v>0</v>
      </c>
      <c r="C9799" s="39">
        <f>IF(Txn!$B4906="","","تراکنش بانکی")</f>
        <v>0</v>
      </c>
      <c r="D9799" s="38">
        <f>IF(Txn!$B4906="","",IF(Txn!$X4906="","",Txn!$X4906))</f>
        <v>0</v>
      </c>
      <c r="E9799" s="39">
        <f>IF($D9799="","",IFERROR(VLOOKUP($D9799,AcctTbl,2,0),""))</f>
        <v>0</v>
      </c>
      <c r="F9799" s="39">
        <f>IF($D9799="","",IFERROR(VLOOKUP($D9799,AcctTbl,3,0),""))</f>
        <v>0</v>
      </c>
      <c r="G9799" s="39">
        <f>IF(Txn!$B4906="","",Txn!$D4906)</f>
        <v>0</v>
      </c>
      <c r="H9799" s="38">
        <f>IF(Txn!$B4906="","",Txn!$E4906)</f>
        <v>0</v>
      </c>
      <c r="I9799" s="40">
        <f>IF(Txn!$B4906="",0,Txn!$O4906)</f>
        <v>0</v>
      </c>
      <c r="J9799" s="40">
        <f>IF(Txn!$B4906="",0,Txn!$P4906)</f>
        <v>0</v>
      </c>
      <c r="K9799" s="41">
        <f>IF($A9799="","",IFERROR(VALUE(MID($A9799,6,2)),""))</f>
        <v>0</v>
      </c>
      <c r="L9799" s="39">
        <f>IF(Txn!$K4906="","",Txn!$K4906)</f>
        <v>0</v>
      </c>
      <c r="N9799" s="42">
        <f>IF($D9799="",0,COUNTIF(BankAccts,$D9799))</f>
        <v>0</v>
      </c>
    </row>
    <row r="9800" spans="1:14">
      <c r="A9800" s="38">
        <f>IF(Txn!$B4906="","",Txn!$B4906)</f>
        <v>0</v>
      </c>
      <c r="B9800" s="38">
        <f>IF(Txn!$B4906="","",Txn!$C4906)</f>
        <v>0</v>
      </c>
      <c r="C9800" s="39">
        <f>IF(Txn!$B4906="","","تراکنش بانکی")</f>
        <v>0</v>
      </c>
      <c r="D9800" s="38">
        <f>IF(Txn!$B4906="","",IF(IF(Txn!$U4906="TRF",Txn!$Y4906,Txn!$Z4906)="","",IF(Txn!$U4906="TRF",Txn!$Y4906,Txn!$Z4906)))</f>
        <v>0</v>
      </c>
      <c r="E9800" s="39">
        <f>IF($D9800="","",IFERROR(VLOOKUP($D9800,AcctTbl,2,0),""))</f>
        <v>0</v>
      </c>
      <c r="F9800" s="39">
        <f>IF($D9800="","",IFERROR(VLOOKUP($D9800,AcctTbl,3,0),""))</f>
        <v>0</v>
      </c>
      <c r="G9800" s="39">
        <f>IF(Txn!$B4906="","",Txn!$D4906)</f>
        <v>0</v>
      </c>
      <c r="H9800" s="38">
        <f>IF(Txn!$B4906="","",Txn!$E4906)</f>
        <v>0</v>
      </c>
      <c r="I9800" s="40">
        <f>IF(Txn!$B4906="",0,Txn!$Q4906)</f>
        <v>0</v>
      </c>
      <c r="J9800" s="40">
        <f>IF(Txn!$B4906="",0,Txn!$R4906)</f>
        <v>0</v>
      </c>
      <c r="K9800" s="41">
        <f>IF($A9800="","",IFERROR(VALUE(MID($A9800,6,2)),""))</f>
        <v>0</v>
      </c>
      <c r="L9800" s="39">
        <f>IF(Txn!$K4906="","","طرف مقابل — "&amp;Txn!$K4906)</f>
        <v>0</v>
      </c>
      <c r="N9800" s="42">
        <f>IF($D9800="",0,COUNTIF(BankAccts,$D9800))</f>
        <v>0</v>
      </c>
    </row>
    <row r="9801" spans="1:14">
      <c r="A9801" s="38">
        <f>IF(Txn!$B4907="","",Txn!$B4907)</f>
        <v>0</v>
      </c>
      <c r="B9801" s="38">
        <f>IF(Txn!$B4907="","",Txn!$C4907)</f>
        <v>0</v>
      </c>
      <c r="C9801" s="39">
        <f>IF(Txn!$B4907="","","تراکنش بانکی")</f>
        <v>0</v>
      </c>
      <c r="D9801" s="38">
        <f>IF(Txn!$B4907="","",IF(Txn!$X4907="","",Txn!$X4907))</f>
        <v>0</v>
      </c>
      <c r="E9801" s="39">
        <f>IF($D9801="","",IFERROR(VLOOKUP($D9801,AcctTbl,2,0),""))</f>
        <v>0</v>
      </c>
      <c r="F9801" s="39">
        <f>IF($D9801="","",IFERROR(VLOOKUP($D9801,AcctTbl,3,0),""))</f>
        <v>0</v>
      </c>
      <c r="G9801" s="39">
        <f>IF(Txn!$B4907="","",Txn!$D4907)</f>
        <v>0</v>
      </c>
      <c r="H9801" s="38">
        <f>IF(Txn!$B4907="","",Txn!$E4907)</f>
        <v>0</v>
      </c>
      <c r="I9801" s="40">
        <f>IF(Txn!$B4907="",0,Txn!$O4907)</f>
        <v>0</v>
      </c>
      <c r="J9801" s="40">
        <f>IF(Txn!$B4907="",0,Txn!$P4907)</f>
        <v>0</v>
      </c>
      <c r="K9801" s="41">
        <f>IF($A9801="","",IFERROR(VALUE(MID($A9801,6,2)),""))</f>
        <v>0</v>
      </c>
      <c r="L9801" s="39">
        <f>IF(Txn!$K4907="","",Txn!$K4907)</f>
        <v>0</v>
      </c>
      <c r="N9801" s="42">
        <f>IF($D9801="",0,COUNTIF(BankAccts,$D9801))</f>
        <v>0</v>
      </c>
    </row>
    <row r="9802" spans="1:14">
      <c r="A9802" s="38">
        <f>IF(Txn!$B4907="","",Txn!$B4907)</f>
        <v>0</v>
      </c>
      <c r="B9802" s="38">
        <f>IF(Txn!$B4907="","",Txn!$C4907)</f>
        <v>0</v>
      </c>
      <c r="C9802" s="39">
        <f>IF(Txn!$B4907="","","تراکنش بانکی")</f>
        <v>0</v>
      </c>
      <c r="D9802" s="38">
        <f>IF(Txn!$B4907="","",IF(IF(Txn!$U4907="TRF",Txn!$Y4907,Txn!$Z4907)="","",IF(Txn!$U4907="TRF",Txn!$Y4907,Txn!$Z4907)))</f>
        <v>0</v>
      </c>
      <c r="E9802" s="39">
        <f>IF($D9802="","",IFERROR(VLOOKUP($D9802,AcctTbl,2,0),""))</f>
        <v>0</v>
      </c>
      <c r="F9802" s="39">
        <f>IF($D9802="","",IFERROR(VLOOKUP($D9802,AcctTbl,3,0),""))</f>
        <v>0</v>
      </c>
      <c r="G9802" s="39">
        <f>IF(Txn!$B4907="","",Txn!$D4907)</f>
        <v>0</v>
      </c>
      <c r="H9802" s="38">
        <f>IF(Txn!$B4907="","",Txn!$E4907)</f>
        <v>0</v>
      </c>
      <c r="I9802" s="40">
        <f>IF(Txn!$B4907="",0,Txn!$Q4907)</f>
        <v>0</v>
      </c>
      <c r="J9802" s="40">
        <f>IF(Txn!$B4907="",0,Txn!$R4907)</f>
        <v>0</v>
      </c>
      <c r="K9802" s="41">
        <f>IF($A9802="","",IFERROR(VALUE(MID($A9802,6,2)),""))</f>
        <v>0</v>
      </c>
      <c r="L9802" s="39">
        <f>IF(Txn!$K4907="","","طرف مقابل — "&amp;Txn!$K4907)</f>
        <v>0</v>
      </c>
      <c r="N9802" s="42">
        <f>IF($D9802="",0,COUNTIF(BankAccts,$D9802))</f>
        <v>0</v>
      </c>
    </row>
    <row r="9803" spans="1:14">
      <c r="A9803" s="38">
        <f>IF(Txn!$B4908="","",Txn!$B4908)</f>
        <v>0</v>
      </c>
      <c r="B9803" s="38">
        <f>IF(Txn!$B4908="","",Txn!$C4908)</f>
        <v>0</v>
      </c>
      <c r="C9803" s="39">
        <f>IF(Txn!$B4908="","","تراکنش بانکی")</f>
        <v>0</v>
      </c>
      <c r="D9803" s="38">
        <f>IF(Txn!$B4908="","",IF(Txn!$X4908="","",Txn!$X4908))</f>
        <v>0</v>
      </c>
      <c r="E9803" s="39">
        <f>IF($D9803="","",IFERROR(VLOOKUP($D9803,AcctTbl,2,0),""))</f>
        <v>0</v>
      </c>
      <c r="F9803" s="39">
        <f>IF($D9803="","",IFERROR(VLOOKUP($D9803,AcctTbl,3,0),""))</f>
        <v>0</v>
      </c>
      <c r="G9803" s="39">
        <f>IF(Txn!$B4908="","",Txn!$D4908)</f>
        <v>0</v>
      </c>
      <c r="H9803" s="38">
        <f>IF(Txn!$B4908="","",Txn!$E4908)</f>
        <v>0</v>
      </c>
      <c r="I9803" s="40">
        <f>IF(Txn!$B4908="",0,Txn!$O4908)</f>
        <v>0</v>
      </c>
      <c r="J9803" s="40">
        <f>IF(Txn!$B4908="",0,Txn!$P4908)</f>
        <v>0</v>
      </c>
      <c r="K9803" s="41">
        <f>IF($A9803="","",IFERROR(VALUE(MID($A9803,6,2)),""))</f>
        <v>0</v>
      </c>
      <c r="L9803" s="39">
        <f>IF(Txn!$K4908="","",Txn!$K4908)</f>
        <v>0</v>
      </c>
      <c r="N9803" s="42">
        <f>IF($D9803="",0,COUNTIF(BankAccts,$D9803))</f>
        <v>0</v>
      </c>
    </row>
    <row r="9804" spans="1:14">
      <c r="A9804" s="38">
        <f>IF(Txn!$B4908="","",Txn!$B4908)</f>
        <v>0</v>
      </c>
      <c r="B9804" s="38">
        <f>IF(Txn!$B4908="","",Txn!$C4908)</f>
        <v>0</v>
      </c>
      <c r="C9804" s="39">
        <f>IF(Txn!$B4908="","","تراکنش بانکی")</f>
        <v>0</v>
      </c>
      <c r="D9804" s="38">
        <f>IF(Txn!$B4908="","",IF(IF(Txn!$U4908="TRF",Txn!$Y4908,Txn!$Z4908)="","",IF(Txn!$U4908="TRF",Txn!$Y4908,Txn!$Z4908)))</f>
        <v>0</v>
      </c>
      <c r="E9804" s="39">
        <f>IF($D9804="","",IFERROR(VLOOKUP($D9804,AcctTbl,2,0),""))</f>
        <v>0</v>
      </c>
      <c r="F9804" s="39">
        <f>IF($D9804="","",IFERROR(VLOOKUP($D9804,AcctTbl,3,0),""))</f>
        <v>0</v>
      </c>
      <c r="G9804" s="39">
        <f>IF(Txn!$B4908="","",Txn!$D4908)</f>
        <v>0</v>
      </c>
      <c r="H9804" s="38">
        <f>IF(Txn!$B4908="","",Txn!$E4908)</f>
        <v>0</v>
      </c>
      <c r="I9804" s="40">
        <f>IF(Txn!$B4908="",0,Txn!$Q4908)</f>
        <v>0</v>
      </c>
      <c r="J9804" s="40">
        <f>IF(Txn!$B4908="",0,Txn!$R4908)</f>
        <v>0</v>
      </c>
      <c r="K9804" s="41">
        <f>IF($A9804="","",IFERROR(VALUE(MID($A9804,6,2)),""))</f>
        <v>0</v>
      </c>
      <c r="L9804" s="39">
        <f>IF(Txn!$K4908="","","طرف مقابل — "&amp;Txn!$K4908)</f>
        <v>0</v>
      </c>
      <c r="N9804" s="42">
        <f>IF($D9804="",0,COUNTIF(BankAccts,$D9804))</f>
        <v>0</v>
      </c>
    </row>
    <row r="9805" spans="1:14">
      <c r="A9805" s="38">
        <f>IF(Txn!$B4909="","",Txn!$B4909)</f>
        <v>0</v>
      </c>
      <c r="B9805" s="38">
        <f>IF(Txn!$B4909="","",Txn!$C4909)</f>
        <v>0</v>
      </c>
      <c r="C9805" s="39">
        <f>IF(Txn!$B4909="","","تراکنش بانکی")</f>
        <v>0</v>
      </c>
      <c r="D9805" s="38">
        <f>IF(Txn!$B4909="","",IF(Txn!$X4909="","",Txn!$X4909))</f>
        <v>0</v>
      </c>
      <c r="E9805" s="39">
        <f>IF($D9805="","",IFERROR(VLOOKUP($D9805,AcctTbl,2,0),""))</f>
        <v>0</v>
      </c>
      <c r="F9805" s="39">
        <f>IF($D9805="","",IFERROR(VLOOKUP($D9805,AcctTbl,3,0),""))</f>
        <v>0</v>
      </c>
      <c r="G9805" s="39">
        <f>IF(Txn!$B4909="","",Txn!$D4909)</f>
        <v>0</v>
      </c>
      <c r="H9805" s="38">
        <f>IF(Txn!$B4909="","",Txn!$E4909)</f>
        <v>0</v>
      </c>
      <c r="I9805" s="40">
        <f>IF(Txn!$B4909="",0,Txn!$O4909)</f>
        <v>0</v>
      </c>
      <c r="J9805" s="40">
        <f>IF(Txn!$B4909="",0,Txn!$P4909)</f>
        <v>0</v>
      </c>
      <c r="K9805" s="41">
        <f>IF($A9805="","",IFERROR(VALUE(MID($A9805,6,2)),""))</f>
        <v>0</v>
      </c>
      <c r="L9805" s="39">
        <f>IF(Txn!$K4909="","",Txn!$K4909)</f>
        <v>0</v>
      </c>
      <c r="N9805" s="42">
        <f>IF($D9805="",0,COUNTIF(BankAccts,$D9805))</f>
        <v>0</v>
      </c>
    </row>
    <row r="9806" spans="1:14">
      <c r="A9806" s="38">
        <f>IF(Txn!$B4909="","",Txn!$B4909)</f>
        <v>0</v>
      </c>
      <c r="B9806" s="38">
        <f>IF(Txn!$B4909="","",Txn!$C4909)</f>
        <v>0</v>
      </c>
      <c r="C9806" s="39">
        <f>IF(Txn!$B4909="","","تراکنش بانکی")</f>
        <v>0</v>
      </c>
      <c r="D9806" s="38">
        <f>IF(Txn!$B4909="","",IF(IF(Txn!$U4909="TRF",Txn!$Y4909,Txn!$Z4909)="","",IF(Txn!$U4909="TRF",Txn!$Y4909,Txn!$Z4909)))</f>
        <v>0</v>
      </c>
      <c r="E9806" s="39">
        <f>IF($D9806="","",IFERROR(VLOOKUP($D9806,AcctTbl,2,0),""))</f>
        <v>0</v>
      </c>
      <c r="F9806" s="39">
        <f>IF($D9806="","",IFERROR(VLOOKUP($D9806,AcctTbl,3,0),""))</f>
        <v>0</v>
      </c>
      <c r="G9806" s="39">
        <f>IF(Txn!$B4909="","",Txn!$D4909)</f>
        <v>0</v>
      </c>
      <c r="H9806" s="38">
        <f>IF(Txn!$B4909="","",Txn!$E4909)</f>
        <v>0</v>
      </c>
      <c r="I9806" s="40">
        <f>IF(Txn!$B4909="",0,Txn!$Q4909)</f>
        <v>0</v>
      </c>
      <c r="J9806" s="40">
        <f>IF(Txn!$B4909="",0,Txn!$R4909)</f>
        <v>0</v>
      </c>
      <c r="K9806" s="41">
        <f>IF($A9806="","",IFERROR(VALUE(MID($A9806,6,2)),""))</f>
        <v>0</v>
      </c>
      <c r="L9806" s="39">
        <f>IF(Txn!$K4909="","","طرف مقابل — "&amp;Txn!$K4909)</f>
        <v>0</v>
      </c>
      <c r="N9806" s="42">
        <f>IF($D9806="",0,COUNTIF(BankAccts,$D9806))</f>
        <v>0</v>
      </c>
    </row>
    <row r="9807" spans="1:14">
      <c r="A9807" s="38">
        <f>IF(Txn!$B4910="","",Txn!$B4910)</f>
        <v>0</v>
      </c>
      <c r="B9807" s="38">
        <f>IF(Txn!$B4910="","",Txn!$C4910)</f>
        <v>0</v>
      </c>
      <c r="C9807" s="39">
        <f>IF(Txn!$B4910="","","تراکنش بانکی")</f>
        <v>0</v>
      </c>
      <c r="D9807" s="38">
        <f>IF(Txn!$B4910="","",IF(Txn!$X4910="","",Txn!$X4910))</f>
        <v>0</v>
      </c>
      <c r="E9807" s="39">
        <f>IF($D9807="","",IFERROR(VLOOKUP($D9807,AcctTbl,2,0),""))</f>
        <v>0</v>
      </c>
      <c r="F9807" s="39">
        <f>IF($D9807="","",IFERROR(VLOOKUP($D9807,AcctTbl,3,0),""))</f>
        <v>0</v>
      </c>
      <c r="G9807" s="39">
        <f>IF(Txn!$B4910="","",Txn!$D4910)</f>
        <v>0</v>
      </c>
      <c r="H9807" s="38">
        <f>IF(Txn!$B4910="","",Txn!$E4910)</f>
        <v>0</v>
      </c>
      <c r="I9807" s="40">
        <f>IF(Txn!$B4910="",0,Txn!$O4910)</f>
        <v>0</v>
      </c>
      <c r="J9807" s="40">
        <f>IF(Txn!$B4910="",0,Txn!$P4910)</f>
        <v>0</v>
      </c>
      <c r="K9807" s="41">
        <f>IF($A9807="","",IFERROR(VALUE(MID($A9807,6,2)),""))</f>
        <v>0</v>
      </c>
      <c r="L9807" s="39">
        <f>IF(Txn!$K4910="","",Txn!$K4910)</f>
        <v>0</v>
      </c>
      <c r="N9807" s="42">
        <f>IF($D9807="",0,COUNTIF(BankAccts,$D9807))</f>
        <v>0</v>
      </c>
    </row>
    <row r="9808" spans="1:14">
      <c r="A9808" s="38">
        <f>IF(Txn!$B4910="","",Txn!$B4910)</f>
        <v>0</v>
      </c>
      <c r="B9808" s="38">
        <f>IF(Txn!$B4910="","",Txn!$C4910)</f>
        <v>0</v>
      </c>
      <c r="C9808" s="39">
        <f>IF(Txn!$B4910="","","تراکنش بانکی")</f>
        <v>0</v>
      </c>
      <c r="D9808" s="38">
        <f>IF(Txn!$B4910="","",IF(IF(Txn!$U4910="TRF",Txn!$Y4910,Txn!$Z4910)="","",IF(Txn!$U4910="TRF",Txn!$Y4910,Txn!$Z4910)))</f>
        <v>0</v>
      </c>
      <c r="E9808" s="39">
        <f>IF($D9808="","",IFERROR(VLOOKUP($D9808,AcctTbl,2,0),""))</f>
        <v>0</v>
      </c>
      <c r="F9808" s="39">
        <f>IF($D9808="","",IFERROR(VLOOKUP($D9808,AcctTbl,3,0),""))</f>
        <v>0</v>
      </c>
      <c r="G9808" s="39">
        <f>IF(Txn!$B4910="","",Txn!$D4910)</f>
        <v>0</v>
      </c>
      <c r="H9808" s="38">
        <f>IF(Txn!$B4910="","",Txn!$E4910)</f>
        <v>0</v>
      </c>
      <c r="I9808" s="40">
        <f>IF(Txn!$B4910="",0,Txn!$Q4910)</f>
        <v>0</v>
      </c>
      <c r="J9808" s="40">
        <f>IF(Txn!$B4910="",0,Txn!$R4910)</f>
        <v>0</v>
      </c>
      <c r="K9808" s="41">
        <f>IF($A9808="","",IFERROR(VALUE(MID($A9808,6,2)),""))</f>
        <v>0</v>
      </c>
      <c r="L9808" s="39">
        <f>IF(Txn!$K4910="","","طرف مقابل — "&amp;Txn!$K4910)</f>
        <v>0</v>
      </c>
      <c r="N9808" s="42">
        <f>IF($D9808="",0,COUNTIF(BankAccts,$D9808))</f>
        <v>0</v>
      </c>
    </row>
    <row r="9809" spans="1:14">
      <c r="A9809" s="38">
        <f>IF(Txn!$B4911="","",Txn!$B4911)</f>
        <v>0</v>
      </c>
      <c r="B9809" s="38">
        <f>IF(Txn!$B4911="","",Txn!$C4911)</f>
        <v>0</v>
      </c>
      <c r="C9809" s="39">
        <f>IF(Txn!$B4911="","","تراکنش بانکی")</f>
        <v>0</v>
      </c>
      <c r="D9809" s="38">
        <f>IF(Txn!$B4911="","",IF(Txn!$X4911="","",Txn!$X4911))</f>
        <v>0</v>
      </c>
      <c r="E9809" s="39">
        <f>IF($D9809="","",IFERROR(VLOOKUP($D9809,AcctTbl,2,0),""))</f>
        <v>0</v>
      </c>
      <c r="F9809" s="39">
        <f>IF($D9809="","",IFERROR(VLOOKUP($D9809,AcctTbl,3,0),""))</f>
        <v>0</v>
      </c>
      <c r="G9809" s="39">
        <f>IF(Txn!$B4911="","",Txn!$D4911)</f>
        <v>0</v>
      </c>
      <c r="H9809" s="38">
        <f>IF(Txn!$B4911="","",Txn!$E4911)</f>
        <v>0</v>
      </c>
      <c r="I9809" s="40">
        <f>IF(Txn!$B4911="",0,Txn!$O4911)</f>
        <v>0</v>
      </c>
      <c r="J9809" s="40">
        <f>IF(Txn!$B4911="",0,Txn!$P4911)</f>
        <v>0</v>
      </c>
      <c r="K9809" s="41">
        <f>IF($A9809="","",IFERROR(VALUE(MID($A9809,6,2)),""))</f>
        <v>0</v>
      </c>
      <c r="L9809" s="39">
        <f>IF(Txn!$K4911="","",Txn!$K4911)</f>
        <v>0</v>
      </c>
      <c r="N9809" s="42">
        <f>IF($D9809="",0,COUNTIF(BankAccts,$D9809))</f>
        <v>0</v>
      </c>
    </row>
    <row r="9810" spans="1:14">
      <c r="A9810" s="38">
        <f>IF(Txn!$B4911="","",Txn!$B4911)</f>
        <v>0</v>
      </c>
      <c r="B9810" s="38">
        <f>IF(Txn!$B4911="","",Txn!$C4911)</f>
        <v>0</v>
      </c>
      <c r="C9810" s="39">
        <f>IF(Txn!$B4911="","","تراکنش بانکی")</f>
        <v>0</v>
      </c>
      <c r="D9810" s="38">
        <f>IF(Txn!$B4911="","",IF(IF(Txn!$U4911="TRF",Txn!$Y4911,Txn!$Z4911)="","",IF(Txn!$U4911="TRF",Txn!$Y4911,Txn!$Z4911)))</f>
        <v>0</v>
      </c>
      <c r="E9810" s="39">
        <f>IF($D9810="","",IFERROR(VLOOKUP($D9810,AcctTbl,2,0),""))</f>
        <v>0</v>
      </c>
      <c r="F9810" s="39">
        <f>IF($D9810="","",IFERROR(VLOOKUP($D9810,AcctTbl,3,0),""))</f>
        <v>0</v>
      </c>
      <c r="G9810" s="39">
        <f>IF(Txn!$B4911="","",Txn!$D4911)</f>
        <v>0</v>
      </c>
      <c r="H9810" s="38">
        <f>IF(Txn!$B4911="","",Txn!$E4911)</f>
        <v>0</v>
      </c>
      <c r="I9810" s="40">
        <f>IF(Txn!$B4911="",0,Txn!$Q4911)</f>
        <v>0</v>
      </c>
      <c r="J9810" s="40">
        <f>IF(Txn!$B4911="",0,Txn!$R4911)</f>
        <v>0</v>
      </c>
      <c r="K9810" s="41">
        <f>IF($A9810="","",IFERROR(VALUE(MID($A9810,6,2)),""))</f>
        <v>0</v>
      </c>
      <c r="L9810" s="39">
        <f>IF(Txn!$K4911="","","طرف مقابل — "&amp;Txn!$K4911)</f>
        <v>0</v>
      </c>
      <c r="N9810" s="42">
        <f>IF($D9810="",0,COUNTIF(BankAccts,$D9810))</f>
        <v>0</v>
      </c>
    </row>
    <row r="9811" spans="1:14">
      <c r="A9811" s="38">
        <f>IF(Txn!$B4912="","",Txn!$B4912)</f>
        <v>0</v>
      </c>
      <c r="B9811" s="38">
        <f>IF(Txn!$B4912="","",Txn!$C4912)</f>
        <v>0</v>
      </c>
      <c r="C9811" s="39">
        <f>IF(Txn!$B4912="","","تراکنش بانکی")</f>
        <v>0</v>
      </c>
      <c r="D9811" s="38">
        <f>IF(Txn!$B4912="","",IF(Txn!$X4912="","",Txn!$X4912))</f>
        <v>0</v>
      </c>
      <c r="E9811" s="39">
        <f>IF($D9811="","",IFERROR(VLOOKUP($D9811,AcctTbl,2,0),""))</f>
        <v>0</v>
      </c>
      <c r="F9811" s="39">
        <f>IF($D9811="","",IFERROR(VLOOKUP($D9811,AcctTbl,3,0),""))</f>
        <v>0</v>
      </c>
      <c r="G9811" s="39">
        <f>IF(Txn!$B4912="","",Txn!$D4912)</f>
        <v>0</v>
      </c>
      <c r="H9811" s="38">
        <f>IF(Txn!$B4912="","",Txn!$E4912)</f>
        <v>0</v>
      </c>
      <c r="I9811" s="40">
        <f>IF(Txn!$B4912="",0,Txn!$O4912)</f>
        <v>0</v>
      </c>
      <c r="J9811" s="40">
        <f>IF(Txn!$B4912="",0,Txn!$P4912)</f>
        <v>0</v>
      </c>
      <c r="K9811" s="41">
        <f>IF($A9811="","",IFERROR(VALUE(MID($A9811,6,2)),""))</f>
        <v>0</v>
      </c>
      <c r="L9811" s="39">
        <f>IF(Txn!$K4912="","",Txn!$K4912)</f>
        <v>0</v>
      </c>
      <c r="N9811" s="42">
        <f>IF($D9811="",0,COUNTIF(BankAccts,$D9811))</f>
        <v>0</v>
      </c>
    </row>
    <row r="9812" spans="1:14">
      <c r="A9812" s="38">
        <f>IF(Txn!$B4912="","",Txn!$B4912)</f>
        <v>0</v>
      </c>
      <c r="B9812" s="38">
        <f>IF(Txn!$B4912="","",Txn!$C4912)</f>
        <v>0</v>
      </c>
      <c r="C9812" s="39">
        <f>IF(Txn!$B4912="","","تراکنش بانکی")</f>
        <v>0</v>
      </c>
      <c r="D9812" s="38">
        <f>IF(Txn!$B4912="","",IF(IF(Txn!$U4912="TRF",Txn!$Y4912,Txn!$Z4912)="","",IF(Txn!$U4912="TRF",Txn!$Y4912,Txn!$Z4912)))</f>
        <v>0</v>
      </c>
      <c r="E9812" s="39">
        <f>IF($D9812="","",IFERROR(VLOOKUP($D9812,AcctTbl,2,0),""))</f>
        <v>0</v>
      </c>
      <c r="F9812" s="39">
        <f>IF($D9812="","",IFERROR(VLOOKUP($D9812,AcctTbl,3,0),""))</f>
        <v>0</v>
      </c>
      <c r="G9812" s="39">
        <f>IF(Txn!$B4912="","",Txn!$D4912)</f>
        <v>0</v>
      </c>
      <c r="H9812" s="38">
        <f>IF(Txn!$B4912="","",Txn!$E4912)</f>
        <v>0</v>
      </c>
      <c r="I9812" s="40">
        <f>IF(Txn!$B4912="",0,Txn!$Q4912)</f>
        <v>0</v>
      </c>
      <c r="J9812" s="40">
        <f>IF(Txn!$B4912="",0,Txn!$R4912)</f>
        <v>0</v>
      </c>
      <c r="K9812" s="41">
        <f>IF($A9812="","",IFERROR(VALUE(MID($A9812,6,2)),""))</f>
        <v>0</v>
      </c>
      <c r="L9812" s="39">
        <f>IF(Txn!$K4912="","","طرف مقابل — "&amp;Txn!$K4912)</f>
        <v>0</v>
      </c>
      <c r="N9812" s="42">
        <f>IF($D9812="",0,COUNTIF(BankAccts,$D9812))</f>
        <v>0</v>
      </c>
    </row>
    <row r="9813" spans="1:14">
      <c r="A9813" s="38">
        <f>IF(Txn!$B4913="","",Txn!$B4913)</f>
        <v>0</v>
      </c>
      <c r="B9813" s="38">
        <f>IF(Txn!$B4913="","",Txn!$C4913)</f>
        <v>0</v>
      </c>
      <c r="C9813" s="39">
        <f>IF(Txn!$B4913="","","تراکنش بانکی")</f>
        <v>0</v>
      </c>
      <c r="D9813" s="38">
        <f>IF(Txn!$B4913="","",IF(Txn!$X4913="","",Txn!$X4913))</f>
        <v>0</v>
      </c>
      <c r="E9813" s="39">
        <f>IF($D9813="","",IFERROR(VLOOKUP($D9813,AcctTbl,2,0),""))</f>
        <v>0</v>
      </c>
      <c r="F9813" s="39">
        <f>IF($D9813="","",IFERROR(VLOOKUP($D9813,AcctTbl,3,0),""))</f>
        <v>0</v>
      </c>
      <c r="G9813" s="39">
        <f>IF(Txn!$B4913="","",Txn!$D4913)</f>
        <v>0</v>
      </c>
      <c r="H9813" s="38">
        <f>IF(Txn!$B4913="","",Txn!$E4913)</f>
        <v>0</v>
      </c>
      <c r="I9813" s="40">
        <f>IF(Txn!$B4913="",0,Txn!$O4913)</f>
        <v>0</v>
      </c>
      <c r="J9813" s="40">
        <f>IF(Txn!$B4913="",0,Txn!$P4913)</f>
        <v>0</v>
      </c>
      <c r="K9813" s="41">
        <f>IF($A9813="","",IFERROR(VALUE(MID($A9813,6,2)),""))</f>
        <v>0</v>
      </c>
      <c r="L9813" s="39">
        <f>IF(Txn!$K4913="","",Txn!$K4913)</f>
        <v>0</v>
      </c>
      <c r="N9813" s="42">
        <f>IF($D9813="",0,COUNTIF(BankAccts,$D9813))</f>
        <v>0</v>
      </c>
    </row>
    <row r="9814" spans="1:14">
      <c r="A9814" s="38">
        <f>IF(Txn!$B4913="","",Txn!$B4913)</f>
        <v>0</v>
      </c>
      <c r="B9814" s="38">
        <f>IF(Txn!$B4913="","",Txn!$C4913)</f>
        <v>0</v>
      </c>
      <c r="C9814" s="39">
        <f>IF(Txn!$B4913="","","تراکنش بانکی")</f>
        <v>0</v>
      </c>
      <c r="D9814" s="38">
        <f>IF(Txn!$B4913="","",IF(IF(Txn!$U4913="TRF",Txn!$Y4913,Txn!$Z4913)="","",IF(Txn!$U4913="TRF",Txn!$Y4913,Txn!$Z4913)))</f>
        <v>0</v>
      </c>
      <c r="E9814" s="39">
        <f>IF($D9814="","",IFERROR(VLOOKUP($D9814,AcctTbl,2,0),""))</f>
        <v>0</v>
      </c>
      <c r="F9814" s="39">
        <f>IF($D9814="","",IFERROR(VLOOKUP($D9814,AcctTbl,3,0),""))</f>
        <v>0</v>
      </c>
      <c r="G9814" s="39">
        <f>IF(Txn!$B4913="","",Txn!$D4913)</f>
        <v>0</v>
      </c>
      <c r="H9814" s="38">
        <f>IF(Txn!$B4913="","",Txn!$E4913)</f>
        <v>0</v>
      </c>
      <c r="I9814" s="40">
        <f>IF(Txn!$B4913="",0,Txn!$Q4913)</f>
        <v>0</v>
      </c>
      <c r="J9814" s="40">
        <f>IF(Txn!$B4913="",0,Txn!$R4913)</f>
        <v>0</v>
      </c>
      <c r="K9814" s="41">
        <f>IF($A9814="","",IFERROR(VALUE(MID($A9814,6,2)),""))</f>
        <v>0</v>
      </c>
      <c r="L9814" s="39">
        <f>IF(Txn!$K4913="","","طرف مقابل — "&amp;Txn!$K4913)</f>
        <v>0</v>
      </c>
      <c r="N9814" s="42">
        <f>IF($D9814="",0,COUNTIF(BankAccts,$D9814))</f>
        <v>0</v>
      </c>
    </row>
    <row r="9815" spans="1:14">
      <c r="A9815" s="38">
        <f>IF(Txn!$B4914="","",Txn!$B4914)</f>
        <v>0</v>
      </c>
      <c r="B9815" s="38">
        <f>IF(Txn!$B4914="","",Txn!$C4914)</f>
        <v>0</v>
      </c>
      <c r="C9815" s="39">
        <f>IF(Txn!$B4914="","","تراکنش بانکی")</f>
        <v>0</v>
      </c>
      <c r="D9815" s="38">
        <f>IF(Txn!$B4914="","",IF(Txn!$X4914="","",Txn!$X4914))</f>
        <v>0</v>
      </c>
      <c r="E9815" s="39">
        <f>IF($D9815="","",IFERROR(VLOOKUP($D9815,AcctTbl,2,0),""))</f>
        <v>0</v>
      </c>
      <c r="F9815" s="39">
        <f>IF($D9815="","",IFERROR(VLOOKUP($D9815,AcctTbl,3,0),""))</f>
        <v>0</v>
      </c>
      <c r="G9815" s="39">
        <f>IF(Txn!$B4914="","",Txn!$D4914)</f>
        <v>0</v>
      </c>
      <c r="H9815" s="38">
        <f>IF(Txn!$B4914="","",Txn!$E4914)</f>
        <v>0</v>
      </c>
      <c r="I9815" s="40">
        <f>IF(Txn!$B4914="",0,Txn!$O4914)</f>
        <v>0</v>
      </c>
      <c r="J9815" s="40">
        <f>IF(Txn!$B4914="",0,Txn!$P4914)</f>
        <v>0</v>
      </c>
      <c r="K9815" s="41">
        <f>IF($A9815="","",IFERROR(VALUE(MID($A9815,6,2)),""))</f>
        <v>0</v>
      </c>
      <c r="L9815" s="39">
        <f>IF(Txn!$K4914="","",Txn!$K4914)</f>
        <v>0</v>
      </c>
      <c r="N9815" s="42">
        <f>IF($D9815="",0,COUNTIF(BankAccts,$D9815))</f>
        <v>0</v>
      </c>
    </row>
    <row r="9816" spans="1:14">
      <c r="A9816" s="38">
        <f>IF(Txn!$B4914="","",Txn!$B4914)</f>
        <v>0</v>
      </c>
      <c r="B9816" s="38">
        <f>IF(Txn!$B4914="","",Txn!$C4914)</f>
        <v>0</v>
      </c>
      <c r="C9816" s="39">
        <f>IF(Txn!$B4914="","","تراکنش بانکی")</f>
        <v>0</v>
      </c>
      <c r="D9816" s="38">
        <f>IF(Txn!$B4914="","",IF(IF(Txn!$U4914="TRF",Txn!$Y4914,Txn!$Z4914)="","",IF(Txn!$U4914="TRF",Txn!$Y4914,Txn!$Z4914)))</f>
        <v>0</v>
      </c>
      <c r="E9816" s="39">
        <f>IF($D9816="","",IFERROR(VLOOKUP($D9816,AcctTbl,2,0),""))</f>
        <v>0</v>
      </c>
      <c r="F9816" s="39">
        <f>IF($D9816="","",IFERROR(VLOOKUP($D9816,AcctTbl,3,0),""))</f>
        <v>0</v>
      </c>
      <c r="G9816" s="39">
        <f>IF(Txn!$B4914="","",Txn!$D4914)</f>
        <v>0</v>
      </c>
      <c r="H9816" s="38">
        <f>IF(Txn!$B4914="","",Txn!$E4914)</f>
        <v>0</v>
      </c>
      <c r="I9816" s="40">
        <f>IF(Txn!$B4914="",0,Txn!$Q4914)</f>
        <v>0</v>
      </c>
      <c r="J9816" s="40">
        <f>IF(Txn!$B4914="",0,Txn!$R4914)</f>
        <v>0</v>
      </c>
      <c r="K9816" s="41">
        <f>IF($A9816="","",IFERROR(VALUE(MID($A9816,6,2)),""))</f>
        <v>0</v>
      </c>
      <c r="L9816" s="39">
        <f>IF(Txn!$K4914="","","طرف مقابل — "&amp;Txn!$K4914)</f>
        <v>0</v>
      </c>
      <c r="N9816" s="42">
        <f>IF($D9816="",0,COUNTIF(BankAccts,$D9816))</f>
        <v>0</v>
      </c>
    </row>
    <row r="9817" spans="1:14">
      <c r="A9817" s="38">
        <f>IF(Txn!$B4915="","",Txn!$B4915)</f>
        <v>0</v>
      </c>
      <c r="B9817" s="38">
        <f>IF(Txn!$B4915="","",Txn!$C4915)</f>
        <v>0</v>
      </c>
      <c r="C9817" s="39">
        <f>IF(Txn!$B4915="","","تراکنش بانکی")</f>
        <v>0</v>
      </c>
      <c r="D9817" s="38">
        <f>IF(Txn!$B4915="","",IF(Txn!$X4915="","",Txn!$X4915))</f>
        <v>0</v>
      </c>
      <c r="E9817" s="39">
        <f>IF($D9817="","",IFERROR(VLOOKUP($D9817,AcctTbl,2,0),""))</f>
        <v>0</v>
      </c>
      <c r="F9817" s="39">
        <f>IF($D9817="","",IFERROR(VLOOKUP($D9817,AcctTbl,3,0),""))</f>
        <v>0</v>
      </c>
      <c r="G9817" s="39">
        <f>IF(Txn!$B4915="","",Txn!$D4915)</f>
        <v>0</v>
      </c>
      <c r="H9817" s="38">
        <f>IF(Txn!$B4915="","",Txn!$E4915)</f>
        <v>0</v>
      </c>
      <c r="I9817" s="40">
        <f>IF(Txn!$B4915="",0,Txn!$O4915)</f>
        <v>0</v>
      </c>
      <c r="J9817" s="40">
        <f>IF(Txn!$B4915="",0,Txn!$P4915)</f>
        <v>0</v>
      </c>
      <c r="K9817" s="41">
        <f>IF($A9817="","",IFERROR(VALUE(MID($A9817,6,2)),""))</f>
        <v>0</v>
      </c>
      <c r="L9817" s="39">
        <f>IF(Txn!$K4915="","",Txn!$K4915)</f>
        <v>0</v>
      </c>
      <c r="N9817" s="42">
        <f>IF($D9817="",0,COUNTIF(BankAccts,$D9817))</f>
        <v>0</v>
      </c>
    </row>
    <row r="9818" spans="1:14">
      <c r="A9818" s="38">
        <f>IF(Txn!$B4915="","",Txn!$B4915)</f>
        <v>0</v>
      </c>
      <c r="B9818" s="38">
        <f>IF(Txn!$B4915="","",Txn!$C4915)</f>
        <v>0</v>
      </c>
      <c r="C9818" s="39">
        <f>IF(Txn!$B4915="","","تراکنش بانکی")</f>
        <v>0</v>
      </c>
      <c r="D9818" s="38">
        <f>IF(Txn!$B4915="","",IF(IF(Txn!$U4915="TRF",Txn!$Y4915,Txn!$Z4915)="","",IF(Txn!$U4915="TRF",Txn!$Y4915,Txn!$Z4915)))</f>
        <v>0</v>
      </c>
      <c r="E9818" s="39">
        <f>IF($D9818="","",IFERROR(VLOOKUP($D9818,AcctTbl,2,0),""))</f>
        <v>0</v>
      </c>
      <c r="F9818" s="39">
        <f>IF($D9818="","",IFERROR(VLOOKUP($D9818,AcctTbl,3,0),""))</f>
        <v>0</v>
      </c>
      <c r="G9818" s="39">
        <f>IF(Txn!$B4915="","",Txn!$D4915)</f>
        <v>0</v>
      </c>
      <c r="H9818" s="38">
        <f>IF(Txn!$B4915="","",Txn!$E4915)</f>
        <v>0</v>
      </c>
      <c r="I9818" s="40">
        <f>IF(Txn!$B4915="",0,Txn!$Q4915)</f>
        <v>0</v>
      </c>
      <c r="J9818" s="40">
        <f>IF(Txn!$B4915="",0,Txn!$R4915)</f>
        <v>0</v>
      </c>
      <c r="K9818" s="41">
        <f>IF($A9818="","",IFERROR(VALUE(MID($A9818,6,2)),""))</f>
        <v>0</v>
      </c>
      <c r="L9818" s="39">
        <f>IF(Txn!$K4915="","","طرف مقابل — "&amp;Txn!$K4915)</f>
        <v>0</v>
      </c>
      <c r="N9818" s="42">
        <f>IF($D9818="",0,COUNTIF(BankAccts,$D9818))</f>
        <v>0</v>
      </c>
    </row>
    <row r="9819" spans="1:14">
      <c r="A9819" s="38">
        <f>IF(Txn!$B4916="","",Txn!$B4916)</f>
        <v>0</v>
      </c>
      <c r="B9819" s="38">
        <f>IF(Txn!$B4916="","",Txn!$C4916)</f>
        <v>0</v>
      </c>
      <c r="C9819" s="39">
        <f>IF(Txn!$B4916="","","تراکنش بانکی")</f>
        <v>0</v>
      </c>
      <c r="D9819" s="38">
        <f>IF(Txn!$B4916="","",IF(Txn!$X4916="","",Txn!$X4916))</f>
        <v>0</v>
      </c>
      <c r="E9819" s="39">
        <f>IF($D9819="","",IFERROR(VLOOKUP($D9819,AcctTbl,2,0),""))</f>
        <v>0</v>
      </c>
      <c r="F9819" s="39">
        <f>IF($D9819="","",IFERROR(VLOOKUP($D9819,AcctTbl,3,0),""))</f>
        <v>0</v>
      </c>
      <c r="G9819" s="39">
        <f>IF(Txn!$B4916="","",Txn!$D4916)</f>
        <v>0</v>
      </c>
      <c r="H9819" s="38">
        <f>IF(Txn!$B4916="","",Txn!$E4916)</f>
        <v>0</v>
      </c>
      <c r="I9819" s="40">
        <f>IF(Txn!$B4916="",0,Txn!$O4916)</f>
        <v>0</v>
      </c>
      <c r="J9819" s="40">
        <f>IF(Txn!$B4916="",0,Txn!$P4916)</f>
        <v>0</v>
      </c>
      <c r="K9819" s="41">
        <f>IF($A9819="","",IFERROR(VALUE(MID($A9819,6,2)),""))</f>
        <v>0</v>
      </c>
      <c r="L9819" s="39">
        <f>IF(Txn!$K4916="","",Txn!$K4916)</f>
        <v>0</v>
      </c>
      <c r="N9819" s="42">
        <f>IF($D9819="",0,COUNTIF(BankAccts,$D9819))</f>
        <v>0</v>
      </c>
    </row>
    <row r="9820" spans="1:14">
      <c r="A9820" s="38">
        <f>IF(Txn!$B4916="","",Txn!$B4916)</f>
        <v>0</v>
      </c>
      <c r="B9820" s="38">
        <f>IF(Txn!$B4916="","",Txn!$C4916)</f>
        <v>0</v>
      </c>
      <c r="C9820" s="39">
        <f>IF(Txn!$B4916="","","تراکنش بانکی")</f>
        <v>0</v>
      </c>
      <c r="D9820" s="38">
        <f>IF(Txn!$B4916="","",IF(IF(Txn!$U4916="TRF",Txn!$Y4916,Txn!$Z4916)="","",IF(Txn!$U4916="TRF",Txn!$Y4916,Txn!$Z4916)))</f>
        <v>0</v>
      </c>
      <c r="E9820" s="39">
        <f>IF($D9820="","",IFERROR(VLOOKUP($D9820,AcctTbl,2,0),""))</f>
        <v>0</v>
      </c>
      <c r="F9820" s="39">
        <f>IF($D9820="","",IFERROR(VLOOKUP($D9820,AcctTbl,3,0),""))</f>
        <v>0</v>
      </c>
      <c r="G9820" s="39">
        <f>IF(Txn!$B4916="","",Txn!$D4916)</f>
        <v>0</v>
      </c>
      <c r="H9820" s="38">
        <f>IF(Txn!$B4916="","",Txn!$E4916)</f>
        <v>0</v>
      </c>
      <c r="I9820" s="40">
        <f>IF(Txn!$B4916="",0,Txn!$Q4916)</f>
        <v>0</v>
      </c>
      <c r="J9820" s="40">
        <f>IF(Txn!$B4916="",0,Txn!$R4916)</f>
        <v>0</v>
      </c>
      <c r="K9820" s="41">
        <f>IF($A9820="","",IFERROR(VALUE(MID($A9820,6,2)),""))</f>
        <v>0</v>
      </c>
      <c r="L9820" s="39">
        <f>IF(Txn!$K4916="","","طرف مقابل — "&amp;Txn!$K4916)</f>
        <v>0</v>
      </c>
      <c r="N9820" s="42">
        <f>IF($D9820="",0,COUNTIF(BankAccts,$D9820))</f>
        <v>0</v>
      </c>
    </row>
    <row r="9821" spans="1:14">
      <c r="A9821" s="38">
        <f>IF(Txn!$B4917="","",Txn!$B4917)</f>
        <v>0</v>
      </c>
      <c r="B9821" s="38">
        <f>IF(Txn!$B4917="","",Txn!$C4917)</f>
        <v>0</v>
      </c>
      <c r="C9821" s="39">
        <f>IF(Txn!$B4917="","","تراکنش بانکی")</f>
        <v>0</v>
      </c>
      <c r="D9821" s="38">
        <f>IF(Txn!$B4917="","",IF(Txn!$X4917="","",Txn!$X4917))</f>
        <v>0</v>
      </c>
      <c r="E9821" s="39">
        <f>IF($D9821="","",IFERROR(VLOOKUP($D9821,AcctTbl,2,0),""))</f>
        <v>0</v>
      </c>
      <c r="F9821" s="39">
        <f>IF($D9821="","",IFERROR(VLOOKUP($D9821,AcctTbl,3,0),""))</f>
        <v>0</v>
      </c>
      <c r="G9821" s="39">
        <f>IF(Txn!$B4917="","",Txn!$D4917)</f>
        <v>0</v>
      </c>
      <c r="H9821" s="38">
        <f>IF(Txn!$B4917="","",Txn!$E4917)</f>
        <v>0</v>
      </c>
      <c r="I9821" s="40">
        <f>IF(Txn!$B4917="",0,Txn!$O4917)</f>
        <v>0</v>
      </c>
      <c r="J9821" s="40">
        <f>IF(Txn!$B4917="",0,Txn!$P4917)</f>
        <v>0</v>
      </c>
      <c r="K9821" s="41">
        <f>IF($A9821="","",IFERROR(VALUE(MID($A9821,6,2)),""))</f>
        <v>0</v>
      </c>
      <c r="L9821" s="39">
        <f>IF(Txn!$K4917="","",Txn!$K4917)</f>
        <v>0</v>
      </c>
      <c r="N9821" s="42">
        <f>IF($D9821="",0,COUNTIF(BankAccts,$D9821))</f>
        <v>0</v>
      </c>
    </row>
    <row r="9822" spans="1:14">
      <c r="A9822" s="38">
        <f>IF(Txn!$B4917="","",Txn!$B4917)</f>
        <v>0</v>
      </c>
      <c r="B9822" s="38">
        <f>IF(Txn!$B4917="","",Txn!$C4917)</f>
        <v>0</v>
      </c>
      <c r="C9822" s="39">
        <f>IF(Txn!$B4917="","","تراکنش بانکی")</f>
        <v>0</v>
      </c>
      <c r="D9822" s="38">
        <f>IF(Txn!$B4917="","",IF(IF(Txn!$U4917="TRF",Txn!$Y4917,Txn!$Z4917)="","",IF(Txn!$U4917="TRF",Txn!$Y4917,Txn!$Z4917)))</f>
        <v>0</v>
      </c>
      <c r="E9822" s="39">
        <f>IF($D9822="","",IFERROR(VLOOKUP($D9822,AcctTbl,2,0),""))</f>
        <v>0</v>
      </c>
      <c r="F9822" s="39">
        <f>IF($D9822="","",IFERROR(VLOOKUP($D9822,AcctTbl,3,0),""))</f>
        <v>0</v>
      </c>
      <c r="G9822" s="39">
        <f>IF(Txn!$B4917="","",Txn!$D4917)</f>
        <v>0</v>
      </c>
      <c r="H9822" s="38">
        <f>IF(Txn!$B4917="","",Txn!$E4917)</f>
        <v>0</v>
      </c>
      <c r="I9822" s="40">
        <f>IF(Txn!$B4917="",0,Txn!$Q4917)</f>
        <v>0</v>
      </c>
      <c r="J9822" s="40">
        <f>IF(Txn!$B4917="",0,Txn!$R4917)</f>
        <v>0</v>
      </c>
      <c r="K9822" s="41">
        <f>IF($A9822="","",IFERROR(VALUE(MID($A9822,6,2)),""))</f>
        <v>0</v>
      </c>
      <c r="L9822" s="39">
        <f>IF(Txn!$K4917="","","طرف مقابل — "&amp;Txn!$K4917)</f>
        <v>0</v>
      </c>
      <c r="N9822" s="42">
        <f>IF($D9822="",0,COUNTIF(BankAccts,$D9822))</f>
        <v>0</v>
      </c>
    </row>
    <row r="9823" spans="1:14">
      <c r="A9823" s="38">
        <f>IF(Txn!$B4918="","",Txn!$B4918)</f>
        <v>0</v>
      </c>
      <c r="B9823" s="38">
        <f>IF(Txn!$B4918="","",Txn!$C4918)</f>
        <v>0</v>
      </c>
      <c r="C9823" s="39">
        <f>IF(Txn!$B4918="","","تراکنش بانکی")</f>
        <v>0</v>
      </c>
      <c r="D9823" s="38">
        <f>IF(Txn!$B4918="","",IF(Txn!$X4918="","",Txn!$X4918))</f>
        <v>0</v>
      </c>
      <c r="E9823" s="39">
        <f>IF($D9823="","",IFERROR(VLOOKUP($D9823,AcctTbl,2,0),""))</f>
        <v>0</v>
      </c>
      <c r="F9823" s="39">
        <f>IF($D9823="","",IFERROR(VLOOKUP($D9823,AcctTbl,3,0),""))</f>
        <v>0</v>
      </c>
      <c r="G9823" s="39">
        <f>IF(Txn!$B4918="","",Txn!$D4918)</f>
        <v>0</v>
      </c>
      <c r="H9823" s="38">
        <f>IF(Txn!$B4918="","",Txn!$E4918)</f>
        <v>0</v>
      </c>
      <c r="I9823" s="40">
        <f>IF(Txn!$B4918="",0,Txn!$O4918)</f>
        <v>0</v>
      </c>
      <c r="J9823" s="40">
        <f>IF(Txn!$B4918="",0,Txn!$P4918)</f>
        <v>0</v>
      </c>
      <c r="K9823" s="41">
        <f>IF($A9823="","",IFERROR(VALUE(MID($A9823,6,2)),""))</f>
        <v>0</v>
      </c>
      <c r="L9823" s="39">
        <f>IF(Txn!$K4918="","",Txn!$K4918)</f>
        <v>0</v>
      </c>
      <c r="N9823" s="42">
        <f>IF($D9823="",0,COUNTIF(BankAccts,$D9823))</f>
        <v>0</v>
      </c>
    </row>
    <row r="9824" spans="1:14">
      <c r="A9824" s="38">
        <f>IF(Txn!$B4918="","",Txn!$B4918)</f>
        <v>0</v>
      </c>
      <c r="B9824" s="38">
        <f>IF(Txn!$B4918="","",Txn!$C4918)</f>
        <v>0</v>
      </c>
      <c r="C9824" s="39">
        <f>IF(Txn!$B4918="","","تراکنش بانکی")</f>
        <v>0</v>
      </c>
      <c r="D9824" s="38">
        <f>IF(Txn!$B4918="","",IF(IF(Txn!$U4918="TRF",Txn!$Y4918,Txn!$Z4918)="","",IF(Txn!$U4918="TRF",Txn!$Y4918,Txn!$Z4918)))</f>
        <v>0</v>
      </c>
      <c r="E9824" s="39">
        <f>IF($D9824="","",IFERROR(VLOOKUP($D9824,AcctTbl,2,0),""))</f>
        <v>0</v>
      </c>
      <c r="F9824" s="39">
        <f>IF($D9824="","",IFERROR(VLOOKUP($D9824,AcctTbl,3,0),""))</f>
        <v>0</v>
      </c>
      <c r="G9824" s="39">
        <f>IF(Txn!$B4918="","",Txn!$D4918)</f>
        <v>0</v>
      </c>
      <c r="H9824" s="38">
        <f>IF(Txn!$B4918="","",Txn!$E4918)</f>
        <v>0</v>
      </c>
      <c r="I9824" s="40">
        <f>IF(Txn!$B4918="",0,Txn!$Q4918)</f>
        <v>0</v>
      </c>
      <c r="J9824" s="40">
        <f>IF(Txn!$B4918="",0,Txn!$R4918)</f>
        <v>0</v>
      </c>
      <c r="K9824" s="41">
        <f>IF($A9824="","",IFERROR(VALUE(MID($A9824,6,2)),""))</f>
        <v>0</v>
      </c>
      <c r="L9824" s="39">
        <f>IF(Txn!$K4918="","","طرف مقابل — "&amp;Txn!$K4918)</f>
        <v>0</v>
      </c>
      <c r="N9824" s="42">
        <f>IF($D9824="",0,COUNTIF(BankAccts,$D9824))</f>
        <v>0</v>
      </c>
    </row>
    <row r="9825" spans="1:14">
      <c r="A9825" s="38">
        <f>IF(Txn!$B4919="","",Txn!$B4919)</f>
        <v>0</v>
      </c>
      <c r="B9825" s="38">
        <f>IF(Txn!$B4919="","",Txn!$C4919)</f>
        <v>0</v>
      </c>
      <c r="C9825" s="39">
        <f>IF(Txn!$B4919="","","تراکنش بانکی")</f>
        <v>0</v>
      </c>
      <c r="D9825" s="38">
        <f>IF(Txn!$B4919="","",IF(Txn!$X4919="","",Txn!$X4919))</f>
        <v>0</v>
      </c>
      <c r="E9825" s="39">
        <f>IF($D9825="","",IFERROR(VLOOKUP($D9825,AcctTbl,2,0),""))</f>
        <v>0</v>
      </c>
      <c r="F9825" s="39">
        <f>IF($D9825="","",IFERROR(VLOOKUP($D9825,AcctTbl,3,0),""))</f>
        <v>0</v>
      </c>
      <c r="G9825" s="39">
        <f>IF(Txn!$B4919="","",Txn!$D4919)</f>
        <v>0</v>
      </c>
      <c r="H9825" s="38">
        <f>IF(Txn!$B4919="","",Txn!$E4919)</f>
        <v>0</v>
      </c>
      <c r="I9825" s="40">
        <f>IF(Txn!$B4919="",0,Txn!$O4919)</f>
        <v>0</v>
      </c>
      <c r="J9825" s="40">
        <f>IF(Txn!$B4919="",0,Txn!$P4919)</f>
        <v>0</v>
      </c>
      <c r="K9825" s="41">
        <f>IF($A9825="","",IFERROR(VALUE(MID($A9825,6,2)),""))</f>
        <v>0</v>
      </c>
      <c r="L9825" s="39">
        <f>IF(Txn!$K4919="","",Txn!$K4919)</f>
        <v>0</v>
      </c>
      <c r="N9825" s="42">
        <f>IF($D9825="",0,COUNTIF(BankAccts,$D9825))</f>
        <v>0</v>
      </c>
    </row>
    <row r="9826" spans="1:14">
      <c r="A9826" s="38">
        <f>IF(Txn!$B4919="","",Txn!$B4919)</f>
        <v>0</v>
      </c>
      <c r="B9826" s="38">
        <f>IF(Txn!$B4919="","",Txn!$C4919)</f>
        <v>0</v>
      </c>
      <c r="C9826" s="39">
        <f>IF(Txn!$B4919="","","تراکنش بانکی")</f>
        <v>0</v>
      </c>
      <c r="D9826" s="38">
        <f>IF(Txn!$B4919="","",IF(IF(Txn!$U4919="TRF",Txn!$Y4919,Txn!$Z4919)="","",IF(Txn!$U4919="TRF",Txn!$Y4919,Txn!$Z4919)))</f>
        <v>0</v>
      </c>
      <c r="E9826" s="39">
        <f>IF($D9826="","",IFERROR(VLOOKUP($D9826,AcctTbl,2,0),""))</f>
        <v>0</v>
      </c>
      <c r="F9826" s="39">
        <f>IF($D9826="","",IFERROR(VLOOKUP($D9826,AcctTbl,3,0),""))</f>
        <v>0</v>
      </c>
      <c r="G9826" s="39">
        <f>IF(Txn!$B4919="","",Txn!$D4919)</f>
        <v>0</v>
      </c>
      <c r="H9826" s="38">
        <f>IF(Txn!$B4919="","",Txn!$E4919)</f>
        <v>0</v>
      </c>
      <c r="I9826" s="40">
        <f>IF(Txn!$B4919="",0,Txn!$Q4919)</f>
        <v>0</v>
      </c>
      <c r="J9826" s="40">
        <f>IF(Txn!$B4919="",0,Txn!$R4919)</f>
        <v>0</v>
      </c>
      <c r="K9826" s="41">
        <f>IF($A9826="","",IFERROR(VALUE(MID($A9826,6,2)),""))</f>
        <v>0</v>
      </c>
      <c r="L9826" s="39">
        <f>IF(Txn!$K4919="","","طرف مقابل — "&amp;Txn!$K4919)</f>
        <v>0</v>
      </c>
      <c r="N9826" s="42">
        <f>IF($D9826="",0,COUNTIF(BankAccts,$D9826))</f>
        <v>0</v>
      </c>
    </row>
    <row r="9827" spans="1:14">
      <c r="A9827" s="38">
        <f>IF(Txn!$B4920="","",Txn!$B4920)</f>
        <v>0</v>
      </c>
      <c r="B9827" s="38">
        <f>IF(Txn!$B4920="","",Txn!$C4920)</f>
        <v>0</v>
      </c>
      <c r="C9827" s="39">
        <f>IF(Txn!$B4920="","","تراکنش بانکی")</f>
        <v>0</v>
      </c>
      <c r="D9827" s="38">
        <f>IF(Txn!$B4920="","",IF(Txn!$X4920="","",Txn!$X4920))</f>
        <v>0</v>
      </c>
      <c r="E9827" s="39">
        <f>IF($D9827="","",IFERROR(VLOOKUP($D9827,AcctTbl,2,0),""))</f>
        <v>0</v>
      </c>
      <c r="F9827" s="39">
        <f>IF($D9827="","",IFERROR(VLOOKUP($D9827,AcctTbl,3,0),""))</f>
        <v>0</v>
      </c>
      <c r="G9827" s="39">
        <f>IF(Txn!$B4920="","",Txn!$D4920)</f>
        <v>0</v>
      </c>
      <c r="H9827" s="38">
        <f>IF(Txn!$B4920="","",Txn!$E4920)</f>
        <v>0</v>
      </c>
      <c r="I9827" s="40">
        <f>IF(Txn!$B4920="",0,Txn!$O4920)</f>
        <v>0</v>
      </c>
      <c r="J9827" s="40">
        <f>IF(Txn!$B4920="",0,Txn!$P4920)</f>
        <v>0</v>
      </c>
      <c r="K9827" s="41">
        <f>IF($A9827="","",IFERROR(VALUE(MID($A9827,6,2)),""))</f>
        <v>0</v>
      </c>
      <c r="L9827" s="39">
        <f>IF(Txn!$K4920="","",Txn!$K4920)</f>
        <v>0</v>
      </c>
      <c r="N9827" s="42">
        <f>IF($D9827="",0,COUNTIF(BankAccts,$D9827))</f>
        <v>0</v>
      </c>
    </row>
    <row r="9828" spans="1:14">
      <c r="A9828" s="38">
        <f>IF(Txn!$B4920="","",Txn!$B4920)</f>
        <v>0</v>
      </c>
      <c r="B9828" s="38">
        <f>IF(Txn!$B4920="","",Txn!$C4920)</f>
        <v>0</v>
      </c>
      <c r="C9828" s="39">
        <f>IF(Txn!$B4920="","","تراکنش بانکی")</f>
        <v>0</v>
      </c>
      <c r="D9828" s="38">
        <f>IF(Txn!$B4920="","",IF(IF(Txn!$U4920="TRF",Txn!$Y4920,Txn!$Z4920)="","",IF(Txn!$U4920="TRF",Txn!$Y4920,Txn!$Z4920)))</f>
        <v>0</v>
      </c>
      <c r="E9828" s="39">
        <f>IF($D9828="","",IFERROR(VLOOKUP($D9828,AcctTbl,2,0),""))</f>
        <v>0</v>
      </c>
      <c r="F9828" s="39">
        <f>IF($D9828="","",IFERROR(VLOOKUP($D9828,AcctTbl,3,0),""))</f>
        <v>0</v>
      </c>
      <c r="G9828" s="39">
        <f>IF(Txn!$B4920="","",Txn!$D4920)</f>
        <v>0</v>
      </c>
      <c r="H9828" s="38">
        <f>IF(Txn!$B4920="","",Txn!$E4920)</f>
        <v>0</v>
      </c>
      <c r="I9828" s="40">
        <f>IF(Txn!$B4920="",0,Txn!$Q4920)</f>
        <v>0</v>
      </c>
      <c r="J9828" s="40">
        <f>IF(Txn!$B4920="",0,Txn!$R4920)</f>
        <v>0</v>
      </c>
      <c r="K9828" s="41">
        <f>IF($A9828="","",IFERROR(VALUE(MID($A9828,6,2)),""))</f>
        <v>0</v>
      </c>
      <c r="L9828" s="39">
        <f>IF(Txn!$K4920="","","طرف مقابل — "&amp;Txn!$K4920)</f>
        <v>0</v>
      </c>
      <c r="N9828" s="42">
        <f>IF($D9828="",0,COUNTIF(BankAccts,$D9828))</f>
        <v>0</v>
      </c>
    </row>
    <row r="9829" spans="1:14">
      <c r="A9829" s="38">
        <f>IF(Txn!$B4921="","",Txn!$B4921)</f>
        <v>0</v>
      </c>
      <c r="B9829" s="38">
        <f>IF(Txn!$B4921="","",Txn!$C4921)</f>
        <v>0</v>
      </c>
      <c r="C9829" s="39">
        <f>IF(Txn!$B4921="","","تراکنش بانکی")</f>
        <v>0</v>
      </c>
      <c r="D9829" s="38">
        <f>IF(Txn!$B4921="","",IF(Txn!$X4921="","",Txn!$X4921))</f>
        <v>0</v>
      </c>
      <c r="E9829" s="39">
        <f>IF($D9829="","",IFERROR(VLOOKUP($D9829,AcctTbl,2,0),""))</f>
        <v>0</v>
      </c>
      <c r="F9829" s="39">
        <f>IF($D9829="","",IFERROR(VLOOKUP($D9829,AcctTbl,3,0),""))</f>
        <v>0</v>
      </c>
      <c r="G9829" s="39">
        <f>IF(Txn!$B4921="","",Txn!$D4921)</f>
        <v>0</v>
      </c>
      <c r="H9829" s="38">
        <f>IF(Txn!$B4921="","",Txn!$E4921)</f>
        <v>0</v>
      </c>
      <c r="I9829" s="40">
        <f>IF(Txn!$B4921="",0,Txn!$O4921)</f>
        <v>0</v>
      </c>
      <c r="J9829" s="40">
        <f>IF(Txn!$B4921="",0,Txn!$P4921)</f>
        <v>0</v>
      </c>
      <c r="K9829" s="41">
        <f>IF($A9829="","",IFERROR(VALUE(MID($A9829,6,2)),""))</f>
        <v>0</v>
      </c>
      <c r="L9829" s="39">
        <f>IF(Txn!$K4921="","",Txn!$K4921)</f>
        <v>0</v>
      </c>
      <c r="N9829" s="42">
        <f>IF($D9829="",0,COUNTIF(BankAccts,$D9829))</f>
        <v>0</v>
      </c>
    </row>
    <row r="9830" spans="1:14">
      <c r="A9830" s="38">
        <f>IF(Txn!$B4921="","",Txn!$B4921)</f>
        <v>0</v>
      </c>
      <c r="B9830" s="38">
        <f>IF(Txn!$B4921="","",Txn!$C4921)</f>
        <v>0</v>
      </c>
      <c r="C9830" s="39">
        <f>IF(Txn!$B4921="","","تراکنش بانکی")</f>
        <v>0</v>
      </c>
      <c r="D9830" s="38">
        <f>IF(Txn!$B4921="","",IF(IF(Txn!$U4921="TRF",Txn!$Y4921,Txn!$Z4921)="","",IF(Txn!$U4921="TRF",Txn!$Y4921,Txn!$Z4921)))</f>
        <v>0</v>
      </c>
      <c r="E9830" s="39">
        <f>IF($D9830="","",IFERROR(VLOOKUP($D9830,AcctTbl,2,0),""))</f>
        <v>0</v>
      </c>
      <c r="F9830" s="39">
        <f>IF($D9830="","",IFERROR(VLOOKUP($D9830,AcctTbl,3,0),""))</f>
        <v>0</v>
      </c>
      <c r="G9830" s="39">
        <f>IF(Txn!$B4921="","",Txn!$D4921)</f>
        <v>0</v>
      </c>
      <c r="H9830" s="38">
        <f>IF(Txn!$B4921="","",Txn!$E4921)</f>
        <v>0</v>
      </c>
      <c r="I9830" s="40">
        <f>IF(Txn!$B4921="",0,Txn!$Q4921)</f>
        <v>0</v>
      </c>
      <c r="J9830" s="40">
        <f>IF(Txn!$B4921="",0,Txn!$R4921)</f>
        <v>0</v>
      </c>
      <c r="K9830" s="41">
        <f>IF($A9830="","",IFERROR(VALUE(MID($A9830,6,2)),""))</f>
        <v>0</v>
      </c>
      <c r="L9830" s="39">
        <f>IF(Txn!$K4921="","","طرف مقابل — "&amp;Txn!$K4921)</f>
        <v>0</v>
      </c>
      <c r="N9830" s="42">
        <f>IF($D9830="",0,COUNTIF(BankAccts,$D9830))</f>
        <v>0</v>
      </c>
    </row>
    <row r="9831" spans="1:14">
      <c r="A9831" s="38">
        <f>IF(Txn!$B4922="","",Txn!$B4922)</f>
        <v>0</v>
      </c>
      <c r="B9831" s="38">
        <f>IF(Txn!$B4922="","",Txn!$C4922)</f>
        <v>0</v>
      </c>
      <c r="C9831" s="39">
        <f>IF(Txn!$B4922="","","تراکنش بانکی")</f>
        <v>0</v>
      </c>
      <c r="D9831" s="38">
        <f>IF(Txn!$B4922="","",IF(Txn!$X4922="","",Txn!$X4922))</f>
        <v>0</v>
      </c>
      <c r="E9831" s="39">
        <f>IF($D9831="","",IFERROR(VLOOKUP($D9831,AcctTbl,2,0),""))</f>
        <v>0</v>
      </c>
      <c r="F9831" s="39">
        <f>IF($D9831="","",IFERROR(VLOOKUP($D9831,AcctTbl,3,0),""))</f>
        <v>0</v>
      </c>
      <c r="G9831" s="39">
        <f>IF(Txn!$B4922="","",Txn!$D4922)</f>
        <v>0</v>
      </c>
      <c r="H9831" s="38">
        <f>IF(Txn!$B4922="","",Txn!$E4922)</f>
        <v>0</v>
      </c>
      <c r="I9831" s="40">
        <f>IF(Txn!$B4922="",0,Txn!$O4922)</f>
        <v>0</v>
      </c>
      <c r="J9831" s="40">
        <f>IF(Txn!$B4922="",0,Txn!$P4922)</f>
        <v>0</v>
      </c>
      <c r="K9831" s="41">
        <f>IF($A9831="","",IFERROR(VALUE(MID($A9831,6,2)),""))</f>
        <v>0</v>
      </c>
      <c r="L9831" s="39">
        <f>IF(Txn!$K4922="","",Txn!$K4922)</f>
        <v>0</v>
      </c>
      <c r="N9831" s="42">
        <f>IF($D9831="",0,COUNTIF(BankAccts,$D9831))</f>
        <v>0</v>
      </c>
    </row>
    <row r="9832" spans="1:14">
      <c r="A9832" s="38">
        <f>IF(Txn!$B4922="","",Txn!$B4922)</f>
        <v>0</v>
      </c>
      <c r="B9832" s="38">
        <f>IF(Txn!$B4922="","",Txn!$C4922)</f>
        <v>0</v>
      </c>
      <c r="C9832" s="39">
        <f>IF(Txn!$B4922="","","تراکنش بانکی")</f>
        <v>0</v>
      </c>
      <c r="D9832" s="38">
        <f>IF(Txn!$B4922="","",IF(IF(Txn!$U4922="TRF",Txn!$Y4922,Txn!$Z4922)="","",IF(Txn!$U4922="TRF",Txn!$Y4922,Txn!$Z4922)))</f>
        <v>0</v>
      </c>
      <c r="E9832" s="39">
        <f>IF($D9832="","",IFERROR(VLOOKUP($D9832,AcctTbl,2,0),""))</f>
        <v>0</v>
      </c>
      <c r="F9832" s="39">
        <f>IF($D9832="","",IFERROR(VLOOKUP($D9832,AcctTbl,3,0),""))</f>
        <v>0</v>
      </c>
      <c r="G9832" s="39">
        <f>IF(Txn!$B4922="","",Txn!$D4922)</f>
        <v>0</v>
      </c>
      <c r="H9832" s="38">
        <f>IF(Txn!$B4922="","",Txn!$E4922)</f>
        <v>0</v>
      </c>
      <c r="I9832" s="40">
        <f>IF(Txn!$B4922="",0,Txn!$Q4922)</f>
        <v>0</v>
      </c>
      <c r="J9832" s="40">
        <f>IF(Txn!$B4922="",0,Txn!$R4922)</f>
        <v>0</v>
      </c>
      <c r="K9832" s="41">
        <f>IF($A9832="","",IFERROR(VALUE(MID($A9832,6,2)),""))</f>
        <v>0</v>
      </c>
      <c r="L9832" s="39">
        <f>IF(Txn!$K4922="","","طرف مقابل — "&amp;Txn!$K4922)</f>
        <v>0</v>
      </c>
      <c r="N9832" s="42">
        <f>IF($D9832="",0,COUNTIF(BankAccts,$D9832))</f>
        <v>0</v>
      </c>
    </row>
    <row r="9833" spans="1:14">
      <c r="A9833" s="38">
        <f>IF(Txn!$B4923="","",Txn!$B4923)</f>
        <v>0</v>
      </c>
      <c r="B9833" s="38">
        <f>IF(Txn!$B4923="","",Txn!$C4923)</f>
        <v>0</v>
      </c>
      <c r="C9833" s="39">
        <f>IF(Txn!$B4923="","","تراکنش بانکی")</f>
        <v>0</v>
      </c>
      <c r="D9833" s="38">
        <f>IF(Txn!$B4923="","",IF(Txn!$X4923="","",Txn!$X4923))</f>
        <v>0</v>
      </c>
      <c r="E9833" s="39">
        <f>IF($D9833="","",IFERROR(VLOOKUP($D9833,AcctTbl,2,0),""))</f>
        <v>0</v>
      </c>
      <c r="F9833" s="39">
        <f>IF($D9833="","",IFERROR(VLOOKUP($D9833,AcctTbl,3,0),""))</f>
        <v>0</v>
      </c>
      <c r="G9833" s="39">
        <f>IF(Txn!$B4923="","",Txn!$D4923)</f>
        <v>0</v>
      </c>
      <c r="H9833" s="38">
        <f>IF(Txn!$B4923="","",Txn!$E4923)</f>
        <v>0</v>
      </c>
      <c r="I9833" s="40">
        <f>IF(Txn!$B4923="",0,Txn!$O4923)</f>
        <v>0</v>
      </c>
      <c r="J9833" s="40">
        <f>IF(Txn!$B4923="",0,Txn!$P4923)</f>
        <v>0</v>
      </c>
      <c r="K9833" s="41">
        <f>IF($A9833="","",IFERROR(VALUE(MID($A9833,6,2)),""))</f>
        <v>0</v>
      </c>
      <c r="L9833" s="39">
        <f>IF(Txn!$K4923="","",Txn!$K4923)</f>
        <v>0</v>
      </c>
      <c r="N9833" s="42">
        <f>IF($D9833="",0,COUNTIF(BankAccts,$D9833))</f>
        <v>0</v>
      </c>
    </row>
    <row r="9834" spans="1:14">
      <c r="A9834" s="38">
        <f>IF(Txn!$B4923="","",Txn!$B4923)</f>
        <v>0</v>
      </c>
      <c r="B9834" s="38">
        <f>IF(Txn!$B4923="","",Txn!$C4923)</f>
        <v>0</v>
      </c>
      <c r="C9834" s="39">
        <f>IF(Txn!$B4923="","","تراکنش بانکی")</f>
        <v>0</v>
      </c>
      <c r="D9834" s="38">
        <f>IF(Txn!$B4923="","",IF(IF(Txn!$U4923="TRF",Txn!$Y4923,Txn!$Z4923)="","",IF(Txn!$U4923="TRF",Txn!$Y4923,Txn!$Z4923)))</f>
        <v>0</v>
      </c>
      <c r="E9834" s="39">
        <f>IF($D9834="","",IFERROR(VLOOKUP($D9834,AcctTbl,2,0),""))</f>
        <v>0</v>
      </c>
      <c r="F9834" s="39">
        <f>IF($D9834="","",IFERROR(VLOOKUP($D9834,AcctTbl,3,0),""))</f>
        <v>0</v>
      </c>
      <c r="G9834" s="39">
        <f>IF(Txn!$B4923="","",Txn!$D4923)</f>
        <v>0</v>
      </c>
      <c r="H9834" s="38">
        <f>IF(Txn!$B4923="","",Txn!$E4923)</f>
        <v>0</v>
      </c>
      <c r="I9834" s="40">
        <f>IF(Txn!$B4923="",0,Txn!$Q4923)</f>
        <v>0</v>
      </c>
      <c r="J9834" s="40">
        <f>IF(Txn!$B4923="",0,Txn!$R4923)</f>
        <v>0</v>
      </c>
      <c r="K9834" s="41">
        <f>IF($A9834="","",IFERROR(VALUE(MID($A9834,6,2)),""))</f>
        <v>0</v>
      </c>
      <c r="L9834" s="39">
        <f>IF(Txn!$K4923="","","طرف مقابل — "&amp;Txn!$K4923)</f>
        <v>0</v>
      </c>
      <c r="N9834" s="42">
        <f>IF($D9834="",0,COUNTIF(BankAccts,$D9834))</f>
        <v>0</v>
      </c>
    </row>
    <row r="9835" spans="1:14">
      <c r="A9835" s="38">
        <f>IF(Txn!$B4924="","",Txn!$B4924)</f>
        <v>0</v>
      </c>
      <c r="B9835" s="38">
        <f>IF(Txn!$B4924="","",Txn!$C4924)</f>
        <v>0</v>
      </c>
      <c r="C9835" s="39">
        <f>IF(Txn!$B4924="","","تراکنش بانکی")</f>
        <v>0</v>
      </c>
      <c r="D9835" s="38">
        <f>IF(Txn!$B4924="","",IF(Txn!$X4924="","",Txn!$X4924))</f>
        <v>0</v>
      </c>
      <c r="E9835" s="39">
        <f>IF($D9835="","",IFERROR(VLOOKUP($D9835,AcctTbl,2,0),""))</f>
        <v>0</v>
      </c>
      <c r="F9835" s="39">
        <f>IF($D9835="","",IFERROR(VLOOKUP($D9835,AcctTbl,3,0),""))</f>
        <v>0</v>
      </c>
      <c r="G9835" s="39">
        <f>IF(Txn!$B4924="","",Txn!$D4924)</f>
        <v>0</v>
      </c>
      <c r="H9835" s="38">
        <f>IF(Txn!$B4924="","",Txn!$E4924)</f>
        <v>0</v>
      </c>
      <c r="I9835" s="40">
        <f>IF(Txn!$B4924="",0,Txn!$O4924)</f>
        <v>0</v>
      </c>
      <c r="J9835" s="40">
        <f>IF(Txn!$B4924="",0,Txn!$P4924)</f>
        <v>0</v>
      </c>
      <c r="K9835" s="41">
        <f>IF($A9835="","",IFERROR(VALUE(MID($A9835,6,2)),""))</f>
        <v>0</v>
      </c>
      <c r="L9835" s="39">
        <f>IF(Txn!$K4924="","",Txn!$K4924)</f>
        <v>0</v>
      </c>
      <c r="N9835" s="42">
        <f>IF($D9835="",0,COUNTIF(BankAccts,$D9835))</f>
        <v>0</v>
      </c>
    </row>
    <row r="9836" spans="1:14">
      <c r="A9836" s="38">
        <f>IF(Txn!$B4924="","",Txn!$B4924)</f>
        <v>0</v>
      </c>
      <c r="B9836" s="38">
        <f>IF(Txn!$B4924="","",Txn!$C4924)</f>
        <v>0</v>
      </c>
      <c r="C9836" s="39">
        <f>IF(Txn!$B4924="","","تراکنش بانکی")</f>
        <v>0</v>
      </c>
      <c r="D9836" s="38">
        <f>IF(Txn!$B4924="","",IF(IF(Txn!$U4924="TRF",Txn!$Y4924,Txn!$Z4924)="","",IF(Txn!$U4924="TRF",Txn!$Y4924,Txn!$Z4924)))</f>
        <v>0</v>
      </c>
      <c r="E9836" s="39">
        <f>IF($D9836="","",IFERROR(VLOOKUP($D9836,AcctTbl,2,0),""))</f>
        <v>0</v>
      </c>
      <c r="F9836" s="39">
        <f>IF($D9836="","",IFERROR(VLOOKUP($D9836,AcctTbl,3,0),""))</f>
        <v>0</v>
      </c>
      <c r="G9836" s="39">
        <f>IF(Txn!$B4924="","",Txn!$D4924)</f>
        <v>0</v>
      </c>
      <c r="H9836" s="38">
        <f>IF(Txn!$B4924="","",Txn!$E4924)</f>
        <v>0</v>
      </c>
      <c r="I9836" s="40">
        <f>IF(Txn!$B4924="",0,Txn!$Q4924)</f>
        <v>0</v>
      </c>
      <c r="J9836" s="40">
        <f>IF(Txn!$B4924="",0,Txn!$R4924)</f>
        <v>0</v>
      </c>
      <c r="K9836" s="41">
        <f>IF($A9836="","",IFERROR(VALUE(MID($A9836,6,2)),""))</f>
        <v>0</v>
      </c>
      <c r="L9836" s="39">
        <f>IF(Txn!$K4924="","","طرف مقابل — "&amp;Txn!$K4924)</f>
        <v>0</v>
      </c>
      <c r="N9836" s="42">
        <f>IF($D9836="",0,COUNTIF(BankAccts,$D9836))</f>
        <v>0</v>
      </c>
    </row>
    <row r="9837" spans="1:14">
      <c r="A9837" s="38">
        <f>IF(Txn!$B4925="","",Txn!$B4925)</f>
        <v>0</v>
      </c>
      <c r="B9837" s="38">
        <f>IF(Txn!$B4925="","",Txn!$C4925)</f>
        <v>0</v>
      </c>
      <c r="C9837" s="39">
        <f>IF(Txn!$B4925="","","تراکنش بانکی")</f>
        <v>0</v>
      </c>
      <c r="D9837" s="38">
        <f>IF(Txn!$B4925="","",IF(Txn!$X4925="","",Txn!$X4925))</f>
        <v>0</v>
      </c>
      <c r="E9837" s="39">
        <f>IF($D9837="","",IFERROR(VLOOKUP($D9837,AcctTbl,2,0),""))</f>
        <v>0</v>
      </c>
      <c r="F9837" s="39">
        <f>IF($D9837="","",IFERROR(VLOOKUP($D9837,AcctTbl,3,0),""))</f>
        <v>0</v>
      </c>
      <c r="G9837" s="39">
        <f>IF(Txn!$B4925="","",Txn!$D4925)</f>
        <v>0</v>
      </c>
      <c r="H9837" s="38">
        <f>IF(Txn!$B4925="","",Txn!$E4925)</f>
        <v>0</v>
      </c>
      <c r="I9837" s="40">
        <f>IF(Txn!$B4925="",0,Txn!$O4925)</f>
        <v>0</v>
      </c>
      <c r="J9837" s="40">
        <f>IF(Txn!$B4925="",0,Txn!$P4925)</f>
        <v>0</v>
      </c>
      <c r="K9837" s="41">
        <f>IF($A9837="","",IFERROR(VALUE(MID($A9837,6,2)),""))</f>
        <v>0</v>
      </c>
      <c r="L9837" s="39">
        <f>IF(Txn!$K4925="","",Txn!$K4925)</f>
        <v>0</v>
      </c>
      <c r="N9837" s="42">
        <f>IF($D9837="",0,COUNTIF(BankAccts,$D9837))</f>
        <v>0</v>
      </c>
    </row>
    <row r="9838" spans="1:14">
      <c r="A9838" s="38">
        <f>IF(Txn!$B4925="","",Txn!$B4925)</f>
        <v>0</v>
      </c>
      <c r="B9838" s="38">
        <f>IF(Txn!$B4925="","",Txn!$C4925)</f>
        <v>0</v>
      </c>
      <c r="C9838" s="39">
        <f>IF(Txn!$B4925="","","تراکنش بانکی")</f>
        <v>0</v>
      </c>
      <c r="D9838" s="38">
        <f>IF(Txn!$B4925="","",IF(IF(Txn!$U4925="TRF",Txn!$Y4925,Txn!$Z4925)="","",IF(Txn!$U4925="TRF",Txn!$Y4925,Txn!$Z4925)))</f>
        <v>0</v>
      </c>
      <c r="E9838" s="39">
        <f>IF($D9838="","",IFERROR(VLOOKUP($D9838,AcctTbl,2,0),""))</f>
        <v>0</v>
      </c>
      <c r="F9838" s="39">
        <f>IF($D9838="","",IFERROR(VLOOKUP($D9838,AcctTbl,3,0),""))</f>
        <v>0</v>
      </c>
      <c r="G9838" s="39">
        <f>IF(Txn!$B4925="","",Txn!$D4925)</f>
        <v>0</v>
      </c>
      <c r="H9838" s="38">
        <f>IF(Txn!$B4925="","",Txn!$E4925)</f>
        <v>0</v>
      </c>
      <c r="I9838" s="40">
        <f>IF(Txn!$B4925="",0,Txn!$Q4925)</f>
        <v>0</v>
      </c>
      <c r="J9838" s="40">
        <f>IF(Txn!$B4925="",0,Txn!$R4925)</f>
        <v>0</v>
      </c>
      <c r="K9838" s="41">
        <f>IF($A9838="","",IFERROR(VALUE(MID($A9838,6,2)),""))</f>
        <v>0</v>
      </c>
      <c r="L9838" s="39">
        <f>IF(Txn!$K4925="","","طرف مقابل — "&amp;Txn!$K4925)</f>
        <v>0</v>
      </c>
      <c r="N9838" s="42">
        <f>IF($D9838="",0,COUNTIF(BankAccts,$D9838))</f>
        <v>0</v>
      </c>
    </row>
    <row r="9839" spans="1:14">
      <c r="A9839" s="38">
        <f>IF(Txn!$B4926="","",Txn!$B4926)</f>
        <v>0</v>
      </c>
      <c r="B9839" s="38">
        <f>IF(Txn!$B4926="","",Txn!$C4926)</f>
        <v>0</v>
      </c>
      <c r="C9839" s="39">
        <f>IF(Txn!$B4926="","","تراکنش بانکی")</f>
        <v>0</v>
      </c>
      <c r="D9839" s="38">
        <f>IF(Txn!$B4926="","",IF(Txn!$X4926="","",Txn!$X4926))</f>
        <v>0</v>
      </c>
      <c r="E9839" s="39">
        <f>IF($D9839="","",IFERROR(VLOOKUP($D9839,AcctTbl,2,0),""))</f>
        <v>0</v>
      </c>
      <c r="F9839" s="39">
        <f>IF($D9839="","",IFERROR(VLOOKUP($D9839,AcctTbl,3,0),""))</f>
        <v>0</v>
      </c>
      <c r="G9839" s="39">
        <f>IF(Txn!$B4926="","",Txn!$D4926)</f>
        <v>0</v>
      </c>
      <c r="H9839" s="38">
        <f>IF(Txn!$B4926="","",Txn!$E4926)</f>
        <v>0</v>
      </c>
      <c r="I9839" s="40">
        <f>IF(Txn!$B4926="",0,Txn!$O4926)</f>
        <v>0</v>
      </c>
      <c r="J9839" s="40">
        <f>IF(Txn!$B4926="",0,Txn!$P4926)</f>
        <v>0</v>
      </c>
      <c r="K9839" s="41">
        <f>IF($A9839="","",IFERROR(VALUE(MID($A9839,6,2)),""))</f>
        <v>0</v>
      </c>
      <c r="L9839" s="39">
        <f>IF(Txn!$K4926="","",Txn!$K4926)</f>
        <v>0</v>
      </c>
      <c r="N9839" s="42">
        <f>IF($D9839="",0,COUNTIF(BankAccts,$D9839))</f>
        <v>0</v>
      </c>
    </row>
    <row r="9840" spans="1:14">
      <c r="A9840" s="38">
        <f>IF(Txn!$B4926="","",Txn!$B4926)</f>
        <v>0</v>
      </c>
      <c r="B9840" s="38">
        <f>IF(Txn!$B4926="","",Txn!$C4926)</f>
        <v>0</v>
      </c>
      <c r="C9840" s="39">
        <f>IF(Txn!$B4926="","","تراکنش بانکی")</f>
        <v>0</v>
      </c>
      <c r="D9840" s="38">
        <f>IF(Txn!$B4926="","",IF(IF(Txn!$U4926="TRF",Txn!$Y4926,Txn!$Z4926)="","",IF(Txn!$U4926="TRF",Txn!$Y4926,Txn!$Z4926)))</f>
        <v>0</v>
      </c>
      <c r="E9840" s="39">
        <f>IF($D9840="","",IFERROR(VLOOKUP($D9840,AcctTbl,2,0),""))</f>
        <v>0</v>
      </c>
      <c r="F9840" s="39">
        <f>IF($D9840="","",IFERROR(VLOOKUP($D9840,AcctTbl,3,0),""))</f>
        <v>0</v>
      </c>
      <c r="G9840" s="39">
        <f>IF(Txn!$B4926="","",Txn!$D4926)</f>
        <v>0</v>
      </c>
      <c r="H9840" s="38">
        <f>IF(Txn!$B4926="","",Txn!$E4926)</f>
        <v>0</v>
      </c>
      <c r="I9840" s="40">
        <f>IF(Txn!$B4926="",0,Txn!$Q4926)</f>
        <v>0</v>
      </c>
      <c r="J9840" s="40">
        <f>IF(Txn!$B4926="",0,Txn!$R4926)</f>
        <v>0</v>
      </c>
      <c r="K9840" s="41">
        <f>IF($A9840="","",IFERROR(VALUE(MID($A9840,6,2)),""))</f>
        <v>0</v>
      </c>
      <c r="L9840" s="39">
        <f>IF(Txn!$K4926="","","طرف مقابل — "&amp;Txn!$K4926)</f>
        <v>0</v>
      </c>
      <c r="N9840" s="42">
        <f>IF($D9840="",0,COUNTIF(BankAccts,$D9840))</f>
        <v>0</v>
      </c>
    </row>
    <row r="9841" spans="1:14">
      <c r="A9841" s="38">
        <f>IF(Txn!$B4927="","",Txn!$B4927)</f>
        <v>0</v>
      </c>
      <c r="B9841" s="38">
        <f>IF(Txn!$B4927="","",Txn!$C4927)</f>
        <v>0</v>
      </c>
      <c r="C9841" s="39">
        <f>IF(Txn!$B4927="","","تراکنش بانکی")</f>
        <v>0</v>
      </c>
      <c r="D9841" s="38">
        <f>IF(Txn!$B4927="","",IF(Txn!$X4927="","",Txn!$X4927))</f>
        <v>0</v>
      </c>
      <c r="E9841" s="39">
        <f>IF($D9841="","",IFERROR(VLOOKUP($D9841,AcctTbl,2,0),""))</f>
        <v>0</v>
      </c>
      <c r="F9841" s="39">
        <f>IF($D9841="","",IFERROR(VLOOKUP($D9841,AcctTbl,3,0),""))</f>
        <v>0</v>
      </c>
      <c r="G9841" s="39">
        <f>IF(Txn!$B4927="","",Txn!$D4927)</f>
        <v>0</v>
      </c>
      <c r="H9841" s="38">
        <f>IF(Txn!$B4927="","",Txn!$E4927)</f>
        <v>0</v>
      </c>
      <c r="I9841" s="40">
        <f>IF(Txn!$B4927="",0,Txn!$O4927)</f>
        <v>0</v>
      </c>
      <c r="J9841" s="40">
        <f>IF(Txn!$B4927="",0,Txn!$P4927)</f>
        <v>0</v>
      </c>
      <c r="K9841" s="41">
        <f>IF($A9841="","",IFERROR(VALUE(MID($A9841,6,2)),""))</f>
        <v>0</v>
      </c>
      <c r="L9841" s="39">
        <f>IF(Txn!$K4927="","",Txn!$K4927)</f>
        <v>0</v>
      </c>
      <c r="N9841" s="42">
        <f>IF($D9841="",0,COUNTIF(BankAccts,$D9841))</f>
        <v>0</v>
      </c>
    </row>
    <row r="9842" spans="1:14">
      <c r="A9842" s="38">
        <f>IF(Txn!$B4927="","",Txn!$B4927)</f>
        <v>0</v>
      </c>
      <c r="B9842" s="38">
        <f>IF(Txn!$B4927="","",Txn!$C4927)</f>
        <v>0</v>
      </c>
      <c r="C9842" s="39">
        <f>IF(Txn!$B4927="","","تراکنش بانکی")</f>
        <v>0</v>
      </c>
      <c r="D9842" s="38">
        <f>IF(Txn!$B4927="","",IF(IF(Txn!$U4927="TRF",Txn!$Y4927,Txn!$Z4927)="","",IF(Txn!$U4927="TRF",Txn!$Y4927,Txn!$Z4927)))</f>
        <v>0</v>
      </c>
      <c r="E9842" s="39">
        <f>IF($D9842="","",IFERROR(VLOOKUP($D9842,AcctTbl,2,0),""))</f>
        <v>0</v>
      </c>
      <c r="F9842" s="39">
        <f>IF($D9842="","",IFERROR(VLOOKUP($D9842,AcctTbl,3,0),""))</f>
        <v>0</v>
      </c>
      <c r="G9842" s="39">
        <f>IF(Txn!$B4927="","",Txn!$D4927)</f>
        <v>0</v>
      </c>
      <c r="H9842" s="38">
        <f>IF(Txn!$B4927="","",Txn!$E4927)</f>
        <v>0</v>
      </c>
      <c r="I9842" s="40">
        <f>IF(Txn!$B4927="",0,Txn!$Q4927)</f>
        <v>0</v>
      </c>
      <c r="J9842" s="40">
        <f>IF(Txn!$B4927="",0,Txn!$R4927)</f>
        <v>0</v>
      </c>
      <c r="K9842" s="41">
        <f>IF($A9842="","",IFERROR(VALUE(MID($A9842,6,2)),""))</f>
        <v>0</v>
      </c>
      <c r="L9842" s="39">
        <f>IF(Txn!$K4927="","","طرف مقابل — "&amp;Txn!$K4927)</f>
        <v>0</v>
      </c>
      <c r="N9842" s="42">
        <f>IF($D9842="",0,COUNTIF(BankAccts,$D9842))</f>
        <v>0</v>
      </c>
    </row>
    <row r="9843" spans="1:14">
      <c r="A9843" s="38">
        <f>IF(Txn!$B4928="","",Txn!$B4928)</f>
        <v>0</v>
      </c>
      <c r="B9843" s="38">
        <f>IF(Txn!$B4928="","",Txn!$C4928)</f>
        <v>0</v>
      </c>
      <c r="C9843" s="39">
        <f>IF(Txn!$B4928="","","تراکنش بانکی")</f>
        <v>0</v>
      </c>
      <c r="D9843" s="38">
        <f>IF(Txn!$B4928="","",IF(Txn!$X4928="","",Txn!$X4928))</f>
        <v>0</v>
      </c>
      <c r="E9843" s="39">
        <f>IF($D9843="","",IFERROR(VLOOKUP($D9843,AcctTbl,2,0),""))</f>
        <v>0</v>
      </c>
      <c r="F9843" s="39">
        <f>IF($D9843="","",IFERROR(VLOOKUP($D9843,AcctTbl,3,0),""))</f>
        <v>0</v>
      </c>
      <c r="G9843" s="39">
        <f>IF(Txn!$B4928="","",Txn!$D4928)</f>
        <v>0</v>
      </c>
      <c r="H9843" s="38">
        <f>IF(Txn!$B4928="","",Txn!$E4928)</f>
        <v>0</v>
      </c>
      <c r="I9843" s="40">
        <f>IF(Txn!$B4928="",0,Txn!$O4928)</f>
        <v>0</v>
      </c>
      <c r="J9843" s="40">
        <f>IF(Txn!$B4928="",0,Txn!$P4928)</f>
        <v>0</v>
      </c>
      <c r="K9843" s="41">
        <f>IF($A9843="","",IFERROR(VALUE(MID($A9843,6,2)),""))</f>
        <v>0</v>
      </c>
      <c r="L9843" s="39">
        <f>IF(Txn!$K4928="","",Txn!$K4928)</f>
        <v>0</v>
      </c>
      <c r="N9843" s="42">
        <f>IF($D9843="",0,COUNTIF(BankAccts,$D9843))</f>
        <v>0</v>
      </c>
    </row>
    <row r="9844" spans="1:14">
      <c r="A9844" s="38">
        <f>IF(Txn!$B4928="","",Txn!$B4928)</f>
        <v>0</v>
      </c>
      <c r="B9844" s="38">
        <f>IF(Txn!$B4928="","",Txn!$C4928)</f>
        <v>0</v>
      </c>
      <c r="C9844" s="39">
        <f>IF(Txn!$B4928="","","تراکنش بانکی")</f>
        <v>0</v>
      </c>
      <c r="D9844" s="38">
        <f>IF(Txn!$B4928="","",IF(IF(Txn!$U4928="TRF",Txn!$Y4928,Txn!$Z4928)="","",IF(Txn!$U4928="TRF",Txn!$Y4928,Txn!$Z4928)))</f>
        <v>0</v>
      </c>
      <c r="E9844" s="39">
        <f>IF($D9844="","",IFERROR(VLOOKUP($D9844,AcctTbl,2,0),""))</f>
        <v>0</v>
      </c>
      <c r="F9844" s="39">
        <f>IF($D9844="","",IFERROR(VLOOKUP($D9844,AcctTbl,3,0),""))</f>
        <v>0</v>
      </c>
      <c r="G9844" s="39">
        <f>IF(Txn!$B4928="","",Txn!$D4928)</f>
        <v>0</v>
      </c>
      <c r="H9844" s="38">
        <f>IF(Txn!$B4928="","",Txn!$E4928)</f>
        <v>0</v>
      </c>
      <c r="I9844" s="40">
        <f>IF(Txn!$B4928="",0,Txn!$Q4928)</f>
        <v>0</v>
      </c>
      <c r="J9844" s="40">
        <f>IF(Txn!$B4928="",0,Txn!$R4928)</f>
        <v>0</v>
      </c>
      <c r="K9844" s="41">
        <f>IF($A9844="","",IFERROR(VALUE(MID($A9844,6,2)),""))</f>
        <v>0</v>
      </c>
      <c r="L9844" s="39">
        <f>IF(Txn!$K4928="","","طرف مقابل — "&amp;Txn!$K4928)</f>
        <v>0</v>
      </c>
      <c r="N9844" s="42">
        <f>IF($D9844="",0,COUNTIF(BankAccts,$D9844))</f>
        <v>0</v>
      </c>
    </row>
    <row r="9845" spans="1:14">
      <c r="A9845" s="38">
        <f>IF(Txn!$B4929="","",Txn!$B4929)</f>
        <v>0</v>
      </c>
      <c r="B9845" s="38">
        <f>IF(Txn!$B4929="","",Txn!$C4929)</f>
        <v>0</v>
      </c>
      <c r="C9845" s="39">
        <f>IF(Txn!$B4929="","","تراکنش بانکی")</f>
        <v>0</v>
      </c>
      <c r="D9845" s="38">
        <f>IF(Txn!$B4929="","",IF(Txn!$X4929="","",Txn!$X4929))</f>
        <v>0</v>
      </c>
      <c r="E9845" s="39">
        <f>IF($D9845="","",IFERROR(VLOOKUP($D9845,AcctTbl,2,0),""))</f>
        <v>0</v>
      </c>
      <c r="F9845" s="39">
        <f>IF($D9845="","",IFERROR(VLOOKUP($D9845,AcctTbl,3,0),""))</f>
        <v>0</v>
      </c>
      <c r="G9845" s="39">
        <f>IF(Txn!$B4929="","",Txn!$D4929)</f>
        <v>0</v>
      </c>
      <c r="H9845" s="38">
        <f>IF(Txn!$B4929="","",Txn!$E4929)</f>
        <v>0</v>
      </c>
      <c r="I9845" s="40">
        <f>IF(Txn!$B4929="",0,Txn!$O4929)</f>
        <v>0</v>
      </c>
      <c r="J9845" s="40">
        <f>IF(Txn!$B4929="",0,Txn!$P4929)</f>
        <v>0</v>
      </c>
      <c r="K9845" s="41">
        <f>IF($A9845="","",IFERROR(VALUE(MID($A9845,6,2)),""))</f>
        <v>0</v>
      </c>
      <c r="L9845" s="39">
        <f>IF(Txn!$K4929="","",Txn!$K4929)</f>
        <v>0</v>
      </c>
      <c r="N9845" s="42">
        <f>IF($D9845="",0,COUNTIF(BankAccts,$D9845))</f>
        <v>0</v>
      </c>
    </row>
    <row r="9846" spans="1:14">
      <c r="A9846" s="38">
        <f>IF(Txn!$B4929="","",Txn!$B4929)</f>
        <v>0</v>
      </c>
      <c r="B9846" s="38">
        <f>IF(Txn!$B4929="","",Txn!$C4929)</f>
        <v>0</v>
      </c>
      <c r="C9846" s="39">
        <f>IF(Txn!$B4929="","","تراکنش بانکی")</f>
        <v>0</v>
      </c>
      <c r="D9846" s="38">
        <f>IF(Txn!$B4929="","",IF(IF(Txn!$U4929="TRF",Txn!$Y4929,Txn!$Z4929)="","",IF(Txn!$U4929="TRF",Txn!$Y4929,Txn!$Z4929)))</f>
        <v>0</v>
      </c>
      <c r="E9846" s="39">
        <f>IF($D9846="","",IFERROR(VLOOKUP($D9846,AcctTbl,2,0),""))</f>
        <v>0</v>
      </c>
      <c r="F9846" s="39">
        <f>IF($D9846="","",IFERROR(VLOOKUP($D9846,AcctTbl,3,0),""))</f>
        <v>0</v>
      </c>
      <c r="G9846" s="39">
        <f>IF(Txn!$B4929="","",Txn!$D4929)</f>
        <v>0</v>
      </c>
      <c r="H9846" s="38">
        <f>IF(Txn!$B4929="","",Txn!$E4929)</f>
        <v>0</v>
      </c>
      <c r="I9846" s="40">
        <f>IF(Txn!$B4929="",0,Txn!$Q4929)</f>
        <v>0</v>
      </c>
      <c r="J9846" s="40">
        <f>IF(Txn!$B4929="",0,Txn!$R4929)</f>
        <v>0</v>
      </c>
      <c r="K9846" s="41">
        <f>IF($A9846="","",IFERROR(VALUE(MID($A9846,6,2)),""))</f>
        <v>0</v>
      </c>
      <c r="L9846" s="39">
        <f>IF(Txn!$K4929="","","طرف مقابل — "&amp;Txn!$K4929)</f>
        <v>0</v>
      </c>
      <c r="N9846" s="42">
        <f>IF($D9846="",0,COUNTIF(BankAccts,$D9846))</f>
        <v>0</v>
      </c>
    </row>
    <row r="9847" spans="1:14">
      <c r="A9847" s="38">
        <f>IF(Txn!$B4930="","",Txn!$B4930)</f>
        <v>0</v>
      </c>
      <c r="B9847" s="38">
        <f>IF(Txn!$B4930="","",Txn!$C4930)</f>
        <v>0</v>
      </c>
      <c r="C9847" s="39">
        <f>IF(Txn!$B4930="","","تراکنش بانکی")</f>
        <v>0</v>
      </c>
      <c r="D9847" s="38">
        <f>IF(Txn!$B4930="","",IF(Txn!$X4930="","",Txn!$X4930))</f>
        <v>0</v>
      </c>
      <c r="E9847" s="39">
        <f>IF($D9847="","",IFERROR(VLOOKUP($D9847,AcctTbl,2,0),""))</f>
        <v>0</v>
      </c>
      <c r="F9847" s="39">
        <f>IF($D9847="","",IFERROR(VLOOKUP($D9847,AcctTbl,3,0),""))</f>
        <v>0</v>
      </c>
      <c r="G9847" s="39">
        <f>IF(Txn!$B4930="","",Txn!$D4930)</f>
        <v>0</v>
      </c>
      <c r="H9847" s="38">
        <f>IF(Txn!$B4930="","",Txn!$E4930)</f>
        <v>0</v>
      </c>
      <c r="I9847" s="40">
        <f>IF(Txn!$B4930="",0,Txn!$O4930)</f>
        <v>0</v>
      </c>
      <c r="J9847" s="40">
        <f>IF(Txn!$B4930="",0,Txn!$P4930)</f>
        <v>0</v>
      </c>
      <c r="K9847" s="41">
        <f>IF($A9847="","",IFERROR(VALUE(MID($A9847,6,2)),""))</f>
        <v>0</v>
      </c>
      <c r="L9847" s="39">
        <f>IF(Txn!$K4930="","",Txn!$K4930)</f>
        <v>0</v>
      </c>
      <c r="N9847" s="42">
        <f>IF($D9847="",0,COUNTIF(BankAccts,$D9847))</f>
        <v>0</v>
      </c>
    </row>
    <row r="9848" spans="1:14">
      <c r="A9848" s="38">
        <f>IF(Txn!$B4930="","",Txn!$B4930)</f>
        <v>0</v>
      </c>
      <c r="B9848" s="38">
        <f>IF(Txn!$B4930="","",Txn!$C4930)</f>
        <v>0</v>
      </c>
      <c r="C9848" s="39">
        <f>IF(Txn!$B4930="","","تراکنش بانکی")</f>
        <v>0</v>
      </c>
      <c r="D9848" s="38">
        <f>IF(Txn!$B4930="","",IF(IF(Txn!$U4930="TRF",Txn!$Y4930,Txn!$Z4930)="","",IF(Txn!$U4930="TRF",Txn!$Y4930,Txn!$Z4930)))</f>
        <v>0</v>
      </c>
      <c r="E9848" s="39">
        <f>IF($D9848="","",IFERROR(VLOOKUP($D9848,AcctTbl,2,0),""))</f>
        <v>0</v>
      </c>
      <c r="F9848" s="39">
        <f>IF($D9848="","",IFERROR(VLOOKUP($D9848,AcctTbl,3,0),""))</f>
        <v>0</v>
      </c>
      <c r="G9848" s="39">
        <f>IF(Txn!$B4930="","",Txn!$D4930)</f>
        <v>0</v>
      </c>
      <c r="H9848" s="38">
        <f>IF(Txn!$B4930="","",Txn!$E4930)</f>
        <v>0</v>
      </c>
      <c r="I9848" s="40">
        <f>IF(Txn!$B4930="",0,Txn!$Q4930)</f>
        <v>0</v>
      </c>
      <c r="J9848" s="40">
        <f>IF(Txn!$B4930="",0,Txn!$R4930)</f>
        <v>0</v>
      </c>
      <c r="K9848" s="41">
        <f>IF($A9848="","",IFERROR(VALUE(MID($A9848,6,2)),""))</f>
        <v>0</v>
      </c>
      <c r="L9848" s="39">
        <f>IF(Txn!$K4930="","","طرف مقابل — "&amp;Txn!$K4930)</f>
        <v>0</v>
      </c>
      <c r="N9848" s="42">
        <f>IF($D9848="",0,COUNTIF(BankAccts,$D9848))</f>
        <v>0</v>
      </c>
    </row>
    <row r="9849" spans="1:14">
      <c r="A9849" s="38">
        <f>IF(Txn!$B4931="","",Txn!$B4931)</f>
        <v>0</v>
      </c>
      <c r="B9849" s="38">
        <f>IF(Txn!$B4931="","",Txn!$C4931)</f>
        <v>0</v>
      </c>
      <c r="C9849" s="39">
        <f>IF(Txn!$B4931="","","تراکنش بانکی")</f>
        <v>0</v>
      </c>
      <c r="D9849" s="38">
        <f>IF(Txn!$B4931="","",IF(Txn!$X4931="","",Txn!$X4931))</f>
        <v>0</v>
      </c>
      <c r="E9849" s="39">
        <f>IF($D9849="","",IFERROR(VLOOKUP($D9849,AcctTbl,2,0),""))</f>
        <v>0</v>
      </c>
      <c r="F9849" s="39">
        <f>IF($D9849="","",IFERROR(VLOOKUP($D9849,AcctTbl,3,0),""))</f>
        <v>0</v>
      </c>
      <c r="G9849" s="39">
        <f>IF(Txn!$B4931="","",Txn!$D4931)</f>
        <v>0</v>
      </c>
      <c r="H9849" s="38">
        <f>IF(Txn!$B4931="","",Txn!$E4931)</f>
        <v>0</v>
      </c>
      <c r="I9849" s="40">
        <f>IF(Txn!$B4931="",0,Txn!$O4931)</f>
        <v>0</v>
      </c>
      <c r="J9849" s="40">
        <f>IF(Txn!$B4931="",0,Txn!$P4931)</f>
        <v>0</v>
      </c>
      <c r="K9849" s="41">
        <f>IF($A9849="","",IFERROR(VALUE(MID($A9849,6,2)),""))</f>
        <v>0</v>
      </c>
      <c r="L9849" s="39">
        <f>IF(Txn!$K4931="","",Txn!$K4931)</f>
        <v>0</v>
      </c>
      <c r="N9849" s="42">
        <f>IF($D9849="",0,COUNTIF(BankAccts,$D9849))</f>
        <v>0</v>
      </c>
    </row>
    <row r="9850" spans="1:14">
      <c r="A9850" s="38">
        <f>IF(Txn!$B4931="","",Txn!$B4931)</f>
        <v>0</v>
      </c>
      <c r="B9850" s="38">
        <f>IF(Txn!$B4931="","",Txn!$C4931)</f>
        <v>0</v>
      </c>
      <c r="C9850" s="39">
        <f>IF(Txn!$B4931="","","تراکنش بانکی")</f>
        <v>0</v>
      </c>
      <c r="D9850" s="38">
        <f>IF(Txn!$B4931="","",IF(IF(Txn!$U4931="TRF",Txn!$Y4931,Txn!$Z4931)="","",IF(Txn!$U4931="TRF",Txn!$Y4931,Txn!$Z4931)))</f>
        <v>0</v>
      </c>
      <c r="E9850" s="39">
        <f>IF($D9850="","",IFERROR(VLOOKUP($D9850,AcctTbl,2,0),""))</f>
        <v>0</v>
      </c>
      <c r="F9850" s="39">
        <f>IF($D9850="","",IFERROR(VLOOKUP($D9850,AcctTbl,3,0),""))</f>
        <v>0</v>
      </c>
      <c r="G9850" s="39">
        <f>IF(Txn!$B4931="","",Txn!$D4931)</f>
        <v>0</v>
      </c>
      <c r="H9850" s="38">
        <f>IF(Txn!$B4931="","",Txn!$E4931)</f>
        <v>0</v>
      </c>
      <c r="I9850" s="40">
        <f>IF(Txn!$B4931="",0,Txn!$Q4931)</f>
        <v>0</v>
      </c>
      <c r="J9850" s="40">
        <f>IF(Txn!$B4931="",0,Txn!$R4931)</f>
        <v>0</v>
      </c>
      <c r="K9850" s="41">
        <f>IF($A9850="","",IFERROR(VALUE(MID($A9850,6,2)),""))</f>
        <v>0</v>
      </c>
      <c r="L9850" s="39">
        <f>IF(Txn!$K4931="","","طرف مقابل — "&amp;Txn!$K4931)</f>
        <v>0</v>
      </c>
      <c r="N9850" s="42">
        <f>IF($D9850="",0,COUNTIF(BankAccts,$D9850))</f>
        <v>0</v>
      </c>
    </row>
    <row r="9851" spans="1:14">
      <c r="A9851" s="38">
        <f>IF(Txn!$B4932="","",Txn!$B4932)</f>
        <v>0</v>
      </c>
      <c r="B9851" s="38">
        <f>IF(Txn!$B4932="","",Txn!$C4932)</f>
        <v>0</v>
      </c>
      <c r="C9851" s="39">
        <f>IF(Txn!$B4932="","","تراکنش بانکی")</f>
        <v>0</v>
      </c>
      <c r="D9851" s="38">
        <f>IF(Txn!$B4932="","",IF(Txn!$X4932="","",Txn!$X4932))</f>
        <v>0</v>
      </c>
      <c r="E9851" s="39">
        <f>IF($D9851="","",IFERROR(VLOOKUP($D9851,AcctTbl,2,0),""))</f>
        <v>0</v>
      </c>
      <c r="F9851" s="39">
        <f>IF($D9851="","",IFERROR(VLOOKUP($D9851,AcctTbl,3,0),""))</f>
        <v>0</v>
      </c>
      <c r="G9851" s="39">
        <f>IF(Txn!$B4932="","",Txn!$D4932)</f>
        <v>0</v>
      </c>
      <c r="H9851" s="38">
        <f>IF(Txn!$B4932="","",Txn!$E4932)</f>
        <v>0</v>
      </c>
      <c r="I9851" s="40">
        <f>IF(Txn!$B4932="",0,Txn!$O4932)</f>
        <v>0</v>
      </c>
      <c r="J9851" s="40">
        <f>IF(Txn!$B4932="",0,Txn!$P4932)</f>
        <v>0</v>
      </c>
      <c r="K9851" s="41">
        <f>IF($A9851="","",IFERROR(VALUE(MID($A9851,6,2)),""))</f>
        <v>0</v>
      </c>
      <c r="L9851" s="39">
        <f>IF(Txn!$K4932="","",Txn!$K4932)</f>
        <v>0</v>
      </c>
      <c r="N9851" s="42">
        <f>IF($D9851="",0,COUNTIF(BankAccts,$D9851))</f>
        <v>0</v>
      </c>
    </row>
    <row r="9852" spans="1:14">
      <c r="A9852" s="38">
        <f>IF(Txn!$B4932="","",Txn!$B4932)</f>
        <v>0</v>
      </c>
      <c r="B9852" s="38">
        <f>IF(Txn!$B4932="","",Txn!$C4932)</f>
        <v>0</v>
      </c>
      <c r="C9852" s="39">
        <f>IF(Txn!$B4932="","","تراکنش بانکی")</f>
        <v>0</v>
      </c>
      <c r="D9852" s="38">
        <f>IF(Txn!$B4932="","",IF(IF(Txn!$U4932="TRF",Txn!$Y4932,Txn!$Z4932)="","",IF(Txn!$U4932="TRF",Txn!$Y4932,Txn!$Z4932)))</f>
        <v>0</v>
      </c>
      <c r="E9852" s="39">
        <f>IF($D9852="","",IFERROR(VLOOKUP($D9852,AcctTbl,2,0),""))</f>
        <v>0</v>
      </c>
      <c r="F9852" s="39">
        <f>IF($D9852="","",IFERROR(VLOOKUP($D9852,AcctTbl,3,0),""))</f>
        <v>0</v>
      </c>
      <c r="G9852" s="39">
        <f>IF(Txn!$B4932="","",Txn!$D4932)</f>
        <v>0</v>
      </c>
      <c r="H9852" s="38">
        <f>IF(Txn!$B4932="","",Txn!$E4932)</f>
        <v>0</v>
      </c>
      <c r="I9852" s="40">
        <f>IF(Txn!$B4932="",0,Txn!$Q4932)</f>
        <v>0</v>
      </c>
      <c r="J9852" s="40">
        <f>IF(Txn!$B4932="",0,Txn!$R4932)</f>
        <v>0</v>
      </c>
      <c r="K9852" s="41">
        <f>IF($A9852="","",IFERROR(VALUE(MID($A9852,6,2)),""))</f>
        <v>0</v>
      </c>
      <c r="L9852" s="39">
        <f>IF(Txn!$K4932="","","طرف مقابل — "&amp;Txn!$K4932)</f>
        <v>0</v>
      </c>
      <c r="N9852" s="42">
        <f>IF($D9852="",0,COUNTIF(BankAccts,$D9852))</f>
        <v>0</v>
      </c>
    </row>
    <row r="9853" spans="1:14">
      <c r="A9853" s="38">
        <f>IF(Txn!$B4933="","",Txn!$B4933)</f>
        <v>0</v>
      </c>
      <c r="B9853" s="38">
        <f>IF(Txn!$B4933="","",Txn!$C4933)</f>
        <v>0</v>
      </c>
      <c r="C9853" s="39">
        <f>IF(Txn!$B4933="","","تراکنش بانکی")</f>
        <v>0</v>
      </c>
      <c r="D9853" s="38">
        <f>IF(Txn!$B4933="","",IF(Txn!$X4933="","",Txn!$X4933))</f>
        <v>0</v>
      </c>
      <c r="E9853" s="39">
        <f>IF($D9853="","",IFERROR(VLOOKUP($D9853,AcctTbl,2,0),""))</f>
        <v>0</v>
      </c>
      <c r="F9853" s="39">
        <f>IF($D9853="","",IFERROR(VLOOKUP($D9853,AcctTbl,3,0),""))</f>
        <v>0</v>
      </c>
      <c r="G9853" s="39">
        <f>IF(Txn!$B4933="","",Txn!$D4933)</f>
        <v>0</v>
      </c>
      <c r="H9853" s="38">
        <f>IF(Txn!$B4933="","",Txn!$E4933)</f>
        <v>0</v>
      </c>
      <c r="I9853" s="40">
        <f>IF(Txn!$B4933="",0,Txn!$O4933)</f>
        <v>0</v>
      </c>
      <c r="J9853" s="40">
        <f>IF(Txn!$B4933="",0,Txn!$P4933)</f>
        <v>0</v>
      </c>
      <c r="K9853" s="41">
        <f>IF($A9853="","",IFERROR(VALUE(MID($A9853,6,2)),""))</f>
        <v>0</v>
      </c>
      <c r="L9853" s="39">
        <f>IF(Txn!$K4933="","",Txn!$K4933)</f>
        <v>0</v>
      </c>
      <c r="N9853" s="42">
        <f>IF($D9853="",0,COUNTIF(BankAccts,$D9853))</f>
        <v>0</v>
      </c>
    </row>
    <row r="9854" spans="1:14">
      <c r="A9854" s="38">
        <f>IF(Txn!$B4933="","",Txn!$B4933)</f>
        <v>0</v>
      </c>
      <c r="B9854" s="38">
        <f>IF(Txn!$B4933="","",Txn!$C4933)</f>
        <v>0</v>
      </c>
      <c r="C9854" s="39">
        <f>IF(Txn!$B4933="","","تراکنش بانکی")</f>
        <v>0</v>
      </c>
      <c r="D9854" s="38">
        <f>IF(Txn!$B4933="","",IF(IF(Txn!$U4933="TRF",Txn!$Y4933,Txn!$Z4933)="","",IF(Txn!$U4933="TRF",Txn!$Y4933,Txn!$Z4933)))</f>
        <v>0</v>
      </c>
      <c r="E9854" s="39">
        <f>IF($D9854="","",IFERROR(VLOOKUP($D9854,AcctTbl,2,0),""))</f>
        <v>0</v>
      </c>
      <c r="F9854" s="39">
        <f>IF($D9854="","",IFERROR(VLOOKUP($D9854,AcctTbl,3,0),""))</f>
        <v>0</v>
      </c>
      <c r="G9854" s="39">
        <f>IF(Txn!$B4933="","",Txn!$D4933)</f>
        <v>0</v>
      </c>
      <c r="H9854" s="38">
        <f>IF(Txn!$B4933="","",Txn!$E4933)</f>
        <v>0</v>
      </c>
      <c r="I9854" s="40">
        <f>IF(Txn!$B4933="",0,Txn!$Q4933)</f>
        <v>0</v>
      </c>
      <c r="J9854" s="40">
        <f>IF(Txn!$B4933="",0,Txn!$R4933)</f>
        <v>0</v>
      </c>
      <c r="K9854" s="41">
        <f>IF($A9854="","",IFERROR(VALUE(MID($A9854,6,2)),""))</f>
        <v>0</v>
      </c>
      <c r="L9854" s="39">
        <f>IF(Txn!$K4933="","","طرف مقابل — "&amp;Txn!$K4933)</f>
        <v>0</v>
      </c>
      <c r="N9854" s="42">
        <f>IF($D9854="",0,COUNTIF(BankAccts,$D9854))</f>
        <v>0</v>
      </c>
    </row>
    <row r="9855" spans="1:14">
      <c r="A9855" s="38">
        <f>IF(Txn!$B4934="","",Txn!$B4934)</f>
        <v>0</v>
      </c>
      <c r="B9855" s="38">
        <f>IF(Txn!$B4934="","",Txn!$C4934)</f>
        <v>0</v>
      </c>
      <c r="C9855" s="39">
        <f>IF(Txn!$B4934="","","تراکنش بانکی")</f>
        <v>0</v>
      </c>
      <c r="D9855" s="38">
        <f>IF(Txn!$B4934="","",IF(Txn!$X4934="","",Txn!$X4934))</f>
        <v>0</v>
      </c>
      <c r="E9855" s="39">
        <f>IF($D9855="","",IFERROR(VLOOKUP($D9855,AcctTbl,2,0),""))</f>
        <v>0</v>
      </c>
      <c r="F9855" s="39">
        <f>IF($D9855="","",IFERROR(VLOOKUP($D9855,AcctTbl,3,0),""))</f>
        <v>0</v>
      </c>
      <c r="G9855" s="39">
        <f>IF(Txn!$B4934="","",Txn!$D4934)</f>
        <v>0</v>
      </c>
      <c r="H9855" s="38">
        <f>IF(Txn!$B4934="","",Txn!$E4934)</f>
        <v>0</v>
      </c>
      <c r="I9855" s="40">
        <f>IF(Txn!$B4934="",0,Txn!$O4934)</f>
        <v>0</v>
      </c>
      <c r="J9855" s="40">
        <f>IF(Txn!$B4934="",0,Txn!$P4934)</f>
        <v>0</v>
      </c>
      <c r="K9855" s="41">
        <f>IF($A9855="","",IFERROR(VALUE(MID($A9855,6,2)),""))</f>
        <v>0</v>
      </c>
      <c r="L9855" s="39">
        <f>IF(Txn!$K4934="","",Txn!$K4934)</f>
        <v>0</v>
      </c>
      <c r="N9855" s="42">
        <f>IF($D9855="",0,COUNTIF(BankAccts,$D9855))</f>
        <v>0</v>
      </c>
    </row>
    <row r="9856" spans="1:14">
      <c r="A9856" s="38">
        <f>IF(Txn!$B4934="","",Txn!$B4934)</f>
        <v>0</v>
      </c>
      <c r="B9856" s="38">
        <f>IF(Txn!$B4934="","",Txn!$C4934)</f>
        <v>0</v>
      </c>
      <c r="C9856" s="39">
        <f>IF(Txn!$B4934="","","تراکنش بانکی")</f>
        <v>0</v>
      </c>
      <c r="D9856" s="38">
        <f>IF(Txn!$B4934="","",IF(IF(Txn!$U4934="TRF",Txn!$Y4934,Txn!$Z4934)="","",IF(Txn!$U4934="TRF",Txn!$Y4934,Txn!$Z4934)))</f>
        <v>0</v>
      </c>
      <c r="E9856" s="39">
        <f>IF($D9856="","",IFERROR(VLOOKUP($D9856,AcctTbl,2,0),""))</f>
        <v>0</v>
      </c>
      <c r="F9856" s="39">
        <f>IF($D9856="","",IFERROR(VLOOKUP($D9856,AcctTbl,3,0),""))</f>
        <v>0</v>
      </c>
      <c r="G9856" s="39">
        <f>IF(Txn!$B4934="","",Txn!$D4934)</f>
        <v>0</v>
      </c>
      <c r="H9856" s="38">
        <f>IF(Txn!$B4934="","",Txn!$E4934)</f>
        <v>0</v>
      </c>
      <c r="I9856" s="40">
        <f>IF(Txn!$B4934="",0,Txn!$Q4934)</f>
        <v>0</v>
      </c>
      <c r="J9856" s="40">
        <f>IF(Txn!$B4934="",0,Txn!$R4934)</f>
        <v>0</v>
      </c>
      <c r="K9856" s="41">
        <f>IF($A9856="","",IFERROR(VALUE(MID($A9856,6,2)),""))</f>
        <v>0</v>
      </c>
      <c r="L9856" s="39">
        <f>IF(Txn!$K4934="","","طرف مقابل — "&amp;Txn!$K4934)</f>
        <v>0</v>
      </c>
      <c r="N9856" s="42">
        <f>IF($D9856="",0,COUNTIF(BankAccts,$D9856))</f>
        <v>0</v>
      </c>
    </row>
    <row r="9857" spans="1:14">
      <c r="A9857" s="38">
        <f>IF(Txn!$B4935="","",Txn!$B4935)</f>
        <v>0</v>
      </c>
      <c r="B9857" s="38">
        <f>IF(Txn!$B4935="","",Txn!$C4935)</f>
        <v>0</v>
      </c>
      <c r="C9857" s="39">
        <f>IF(Txn!$B4935="","","تراکنش بانکی")</f>
        <v>0</v>
      </c>
      <c r="D9857" s="38">
        <f>IF(Txn!$B4935="","",IF(Txn!$X4935="","",Txn!$X4935))</f>
        <v>0</v>
      </c>
      <c r="E9857" s="39">
        <f>IF($D9857="","",IFERROR(VLOOKUP($D9857,AcctTbl,2,0),""))</f>
        <v>0</v>
      </c>
      <c r="F9857" s="39">
        <f>IF($D9857="","",IFERROR(VLOOKUP($D9857,AcctTbl,3,0),""))</f>
        <v>0</v>
      </c>
      <c r="G9857" s="39">
        <f>IF(Txn!$B4935="","",Txn!$D4935)</f>
        <v>0</v>
      </c>
      <c r="H9857" s="38">
        <f>IF(Txn!$B4935="","",Txn!$E4935)</f>
        <v>0</v>
      </c>
      <c r="I9857" s="40">
        <f>IF(Txn!$B4935="",0,Txn!$O4935)</f>
        <v>0</v>
      </c>
      <c r="J9857" s="40">
        <f>IF(Txn!$B4935="",0,Txn!$P4935)</f>
        <v>0</v>
      </c>
      <c r="K9857" s="41">
        <f>IF($A9857="","",IFERROR(VALUE(MID($A9857,6,2)),""))</f>
        <v>0</v>
      </c>
      <c r="L9857" s="39">
        <f>IF(Txn!$K4935="","",Txn!$K4935)</f>
        <v>0</v>
      </c>
      <c r="N9857" s="42">
        <f>IF($D9857="",0,COUNTIF(BankAccts,$D9857))</f>
        <v>0</v>
      </c>
    </row>
    <row r="9858" spans="1:14">
      <c r="A9858" s="38">
        <f>IF(Txn!$B4935="","",Txn!$B4935)</f>
        <v>0</v>
      </c>
      <c r="B9858" s="38">
        <f>IF(Txn!$B4935="","",Txn!$C4935)</f>
        <v>0</v>
      </c>
      <c r="C9858" s="39">
        <f>IF(Txn!$B4935="","","تراکنش بانکی")</f>
        <v>0</v>
      </c>
      <c r="D9858" s="38">
        <f>IF(Txn!$B4935="","",IF(IF(Txn!$U4935="TRF",Txn!$Y4935,Txn!$Z4935)="","",IF(Txn!$U4935="TRF",Txn!$Y4935,Txn!$Z4935)))</f>
        <v>0</v>
      </c>
      <c r="E9858" s="39">
        <f>IF($D9858="","",IFERROR(VLOOKUP($D9858,AcctTbl,2,0),""))</f>
        <v>0</v>
      </c>
      <c r="F9858" s="39">
        <f>IF($D9858="","",IFERROR(VLOOKUP($D9858,AcctTbl,3,0),""))</f>
        <v>0</v>
      </c>
      <c r="G9858" s="39">
        <f>IF(Txn!$B4935="","",Txn!$D4935)</f>
        <v>0</v>
      </c>
      <c r="H9858" s="38">
        <f>IF(Txn!$B4935="","",Txn!$E4935)</f>
        <v>0</v>
      </c>
      <c r="I9858" s="40">
        <f>IF(Txn!$B4935="",0,Txn!$Q4935)</f>
        <v>0</v>
      </c>
      <c r="J9858" s="40">
        <f>IF(Txn!$B4935="",0,Txn!$R4935)</f>
        <v>0</v>
      </c>
      <c r="K9858" s="41">
        <f>IF($A9858="","",IFERROR(VALUE(MID($A9858,6,2)),""))</f>
        <v>0</v>
      </c>
      <c r="L9858" s="39">
        <f>IF(Txn!$K4935="","","طرف مقابل — "&amp;Txn!$K4935)</f>
        <v>0</v>
      </c>
      <c r="N9858" s="42">
        <f>IF($D9858="",0,COUNTIF(BankAccts,$D9858))</f>
        <v>0</v>
      </c>
    </row>
    <row r="9859" spans="1:14">
      <c r="A9859" s="38">
        <f>IF(Txn!$B4936="","",Txn!$B4936)</f>
        <v>0</v>
      </c>
      <c r="B9859" s="38">
        <f>IF(Txn!$B4936="","",Txn!$C4936)</f>
        <v>0</v>
      </c>
      <c r="C9859" s="39">
        <f>IF(Txn!$B4936="","","تراکنش بانکی")</f>
        <v>0</v>
      </c>
      <c r="D9859" s="38">
        <f>IF(Txn!$B4936="","",IF(Txn!$X4936="","",Txn!$X4936))</f>
        <v>0</v>
      </c>
      <c r="E9859" s="39">
        <f>IF($D9859="","",IFERROR(VLOOKUP($D9859,AcctTbl,2,0),""))</f>
        <v>0</v>
      </c>
      <c r="F9859" s="39">
        <f>IF($D9859="","",IFERROR(VLOOKUP($D9859,AcctTbl,3,0),""))</f>
        <v>0</v>
      </c>
      <c r="G9859" s="39">
        <f>IF(Txn!$B4936="","",Txn!$D4936)</f>
        <v>0</v>
      </c>
      <c r="H9859" s="38">
        <f>IF(Txn!$B4936="","",Txn!$E4936)</f>
        <v>0</v>
      </c>
      <c r="I9859" s="40">
        <f>IF(Txn!$B4936="",0,Txn!$O4936)</f>
        <v>0</v>
      </c>
      <c r="J9859" s="40">
        <f>IF(Txn!$B4936="",0,Txn!$P4936)</f>
        <v>0</v>
      </c>
      <c r="K9859" s="41">
        <f>IF($A9859="","",IFERROR(VALUE(MID($A9859,6,2)),""))</f>
        <v>0</v>
      </c>
      <c r="L9859" s="39">
        <f>IF(Txn!$K4936="","",Txn!$K4936)</f>
        <v>0</v>
      </c>
      <c r="N9859" s="42">
        <f>IF($D9859="",0,COUNTIF(BankAccts,$D9859))</f>
        <v>0</v>
      </c>
    </row>
    <row r="9860" spans="1:14">
      <c r="A9860" s="38">
        <f>IF(Txn!$B4936="","",Txn!$B4936)</f>
        <v>0</v>
      </c>
      <c r="B9860" s="38">
        <f>IF(Txn!$B4936="","",Txn!$C4936)</f>
        <v>0</v>
      </c>
      <c r="C9860" s="39">
        <f>IF(Txn!$B4936="","","تراکنش بانکی")</f>
        <v>0</v>
      </c>
      <c r="D9860" s="38">
        <f>IF(Txn!$B4936="","",IF(IF(Txn!$U4936="TRF",Txn!$Y4936,Txn!$Z4936)="","",IF(Txn!$U4936="TRF",Txn!$Y4936,Txn!$Z4936)))</f>
        <v>0</v>
      </c>
      <c r="E9860" s="39">
        <f>IF($D9860="","",IFERROR(VLOOKUP($D9860,AcctTbl,2,0),""))</f>
        <v>0</v>
      </c>
      <c r="F9860" s="39">
        <f>IF($D9860="","",IFERROR(VLOOKUP($D9860,AcctTbl,3,0),""))</f>
        <v>0</v>
      </c>
      <c r="G9860" s="39">
        <f>IF(Txn!$B4936="","",Txn!$D4936)</f>
        <v>0</v>
      </c>
      <c r="H9860" s="38">
        <f>IF(Txn!$B4936="","",Txn!$E4936)</f>
        <v>0</v>
      </c>
      <c r="I9860" s="40">
        <f>IF(Txn!$B4936="",0,Txn!$Q4936)</f>
        <v>0</v>
      </c>
      <c r="J9860" s="40">
        <f>IF(Txn!$B4936="",0,Txn!$R4936)</f>
        <v>0</v>
      </c>
      <c r="K9860" s="41">
        <f>IF($A9860="","",IFERROR(VALUE(MID($A9860,6,2)),""))</f>
        <v>0</v>
      </c>
      <c r="L9860" s="39">
        <f>IF(Txn!$K4936="","","طرف مقابل — "&amp;Txn!$K4936)</f>
        <v>0</v>
      </c>
      <c r="N9860" s="42">
        <f>IF($D9860="",0,COUNTIF(BankAccts,$D9860))</f>
        <v>0</v>
      </c>
    </row>
    <row r="9861" spans="1:14">
      <c r="A9861" s="38">
        <f>IF(Txn!$B4937="","",Txn!$B4937)</f>
        <v>0</v>
      </c>
      <c r="B9861" s="38">
        <f>IF(Txn!$B4937="","",Txn!$C4937)</f>
        <v>0</v>
      </c>
      <c r="C9861" s="39">
        <f>IF(Txn!$B4937="","","تراکنش بانکی")</f>
        <v>0</v>
      </c>
      <c r="D9861" s="38">
        <f>IF(Txn!$B4937="","",IF(Txn!$X4937="","",Txn!$X4937))</f>
        <v>0</v>
      </c>
      <c r="E9861" s="39">
        <f>IF($D9861="","",IFERROR(VLOOKUP($D9861,AcctTbl,2,0),""))</f>
        <v>0</v>
      </c>
      <c r="F9861" s="39">
        <f>IF($D9861="","",IFERROR(VLOOKUP($D9861,AcctTbl,3,0),""))</f>
        <v>0</v>
      </c>
      <c r="G9861" s="39">
        <f>IF(Txn!$B4937="","",Txn!$D4937)</f>
        <v>0</v>
      </c>
      <c r="H9861" s="38">
        <f>IF(Txn!$B4937="","",Txn!$E4937)</f>
        <v>0</v>
      </c>
      <c r="I9861" s="40">
        <f>IF(Txn!$B4937="",0,Txn!$O4937)</f>
        <v>0</v>
      </c>
      <c r="J9861" s="40">
        <f>IF(Txn!$B4937="",0,Txn!$P4937)</f>
        <v>0</v>
      </c>
      <c r="K9861" s="41">
        <f>IF($A9861="","",IFERROR(VALUE(MID($A9861,6,2)),""))</f>
        <v>0</v>
      </c>
      <c r="L9861" s="39">
        <f>IF(Txn!$K4937="","",Txn!$K4937)</f>
        <v>0</v>
      </c>
      <c r="N9861" s="42">
        <f>IF($D9861="",0,COUNTIF(BankAccts,$D9861))</f>
        <v>0</v>
      </c>
    </row>
    <row r="9862" spans="1:14">
      <c r="A9862" s="38">
        <f>IF(Txn!$B4937="","",Txn!$B4937)</f>
        <v>0</v>
      </c>
      <c r="B9862" s="38">
        <f>IF(Txn!$B4937="","",Txn!$C4937)</f>
        <v>0</v>
      </c>
      <c r="C9862" s="39">
        <f>IF(Txn!$B4937="","","تراکنش بانکی")</f>
        <v>0</v>
      </c>
      <c r="D9862" s="38">
        <f>IF(Txn!$B4937="","",IF(IF(Txn!$U4937="TRF",Txn!$Y4937,Txn!$Z4937)="","",IF(Txn!$U4937="TRF",Txn!$Y4937,Txn!$Z4937)))</f>
        <v>0</v>
      </c>
      <c r="E9862" s="39">
        <f>IF($D9862="","",IFERROR(VLOOKUP($D9862,AcctTbl,2,0),""))</f>
        <v>0</v>
      </c>
      <c r="F9862" s="39">
        <f>IF($D9862="","",IFERROR(VLOOKUP($D9862,AcctTbl,3,0),""))</f>
        <v>0</v>
      </c>
      <c r="G9862" s="39">
        <f>IF(Txn!$B4937="","",Txn!$D4937)</f>
        <v>0</v>
      </c>
      <c r="H9862" s="38">
        <f>IF(Txn!$B4937="","",Txn!$E4937)</f>
        <v>0</v>
      </c>
      <c r="I9862" s="40">
        <f>IF(Txn!$B4937="",0,Txn!$Q4937)</f>
        <v>0</v>
      </c>
      <c r="J9862" s="40">
        <f>IF(Txn!$B4937="",0,Txn!$R4937)</f>
        <v>0</v>
      </c>
      <c r="K9862" s="41">
        <f>IF($A9862="","",IFERROR(VALUE(MID($A9862,6,2)),""))</f>
        <v>0</v>
      </c>
      <c r="L9862" s="39">
        <f>IF(Txn!$K4937="","","طرف مقابل — "&amp;Txn!$K4937)</f>
        <v>0</v>
      </c>
      <c r="N9862" s="42">
        <f>IF($D9862="",0,COUNTIF(BankAccts,$D9862))</f>
        <v>0</v>
      </c>
    </row>
    <row r="9863" spans="1:14">
      <c r="A9863" s="38">
        <f>IF(Txn!$B4938="","",Txn!$B4938)</f>
        <v>0</v>
      </c>
      <c r="B9863" s="38">
        <f>IF(Txn!$B4938="","",Txn!$C4938)</f>
        <v>0</v>
      </c>
      <c r="C9863" s="39">
        <f>IF(Txn!$B4938="","","تراکنش بانکی")</f>
        <v>0</v>
      </c>
      <c r="D9863" s="38">
        <f>IF(Txn!$B4938="","",IF(Txn!$X4938="","",Txn!$X4938))</f>
        <v>0</v>
      </c>
      <c r="E9863" s="39">
        <f>IF($D9863="","",IFERROR(VLOOKUP($D9863,AcctTbl,2,0),""))</f>
        <v>0</v>
      </c>
      <c r="F9863" s="39">
        <f>IF($D9863="","",IFERROR(VLOOKUP($D9863,AcctTbl,3,0),""))</f>
        <v>0</v>
      </c>
      <c r="G9863" s="39">
        <f>IF(Txn!$B4938="","",Txn!$D4938)</f>
        <v>0</v>
      </c>
      <c r="H9863" s="38">
        <f>IF(Txn!$B4938="","",Txn!$E4938)</f>
        <v>0</v>
      </c>
      <c r="I9863" s="40">
        <f>IF(Txn!$B4938="",0,Txn!$O4938)</f>
        <v>0</v>
      </c>
      <c r="J9863" s="40">
        <f>IF(Txn!$B4938="",0,Txn!$P4938)</f>
        <v>0</v>
      </c>
      <c r="K9863" s="41">
        <f>IF($A9863="","",IFERROR(VALUE(MID($A9863,6,2)),""))</f>
        <v>0</v>
      </c>
      <c r="L9863" s="39">
        <f>IF(Txn!$K4938="","",Txn!$K4938)</f>
        <v>0</v>
      </c>
      <c r="N9863" s="42">
        <f>IF($D9863="",0,COUNTIF(BankAccts,$D9863))</f>
        <v>0</v>
      </c>
    </row>
    <row r="9864" spans="1:14">
      <c r="A9864" s="38">
        <f>IF(Txn!$B4938="","",Txn!$B4938)</f>
        <v>0</v>
      </c>
      <c r="B9864" s="38">
        <f>IF(Txn!$B4938="","",Txn!$C4938)</f>
        <v>0</v>
      </c>
      <c r="C9864" s="39">
        <f>IF(Txn!$B4938="","","تراکنش بانکی")</f>
        <v>0</v>
      </c>
      <c r="D9864" s="38">
        <f>IF(Txn!$B4938="","",IF(IF(Txn!$U4938="TRF",Txn!$Y4938,Txn!$Z4938)="","",IF(Txn!$U4938="TRF",Txn!$Y4938,Txn!$Z4938)))</f>
        <v>0</v>
      </c>
      <c r="E9864" s="39">
        <f>IF($D9864="","",IFERROR(VLOOKUP($D9864,AcctTbl,2,0),""))</f>
        <v>0</v>
      </c>
      <c r="F9864" s="39">
        <f>IF($D9864="","",IFERROR(VLOOKUP($D9864,AcctTbl,3,0),""))</f>
        <v>0</v>
      </c>
      <c r="G9864" s="39">
        <f>IF(Txn!$B4938="","",Txn!$D4938)</f>
        <v>0</v>
      </c>
      <c r="H9864" s="38">
        <f>IF(Txn!$B4938="","",Txn!$E4938)</f>
        <v>0</v>
      </c>
      <c r="I9864" s="40">
        <f>IF(Txn!$B4938="",0,Txn!$Q4938)</f>
        <v>0</v>
      </c>
      <c r="J9864" s="40">
        <f>IF(Txn!$B4938="",0,Txn!$R4938)</f>
        <v>0</v>
      </c>
      <c r="K9864" s="41">
        <f>IF($A9864="","",IFERROR(VALUE(MID($A9864,6,2)),""))</f>
        <v>0</v>
      </c>
      <c r="L9864" s="39">
        <f>IF(Txn!$K4938="","","طرف مقابل — "&amp;Txn!$K4938)</f>
        <v>0</v>
      </c>
      <c r="N9864" s="42">
        <f>IF($D9864="",0,COUNTIF(BankAccts,$D9864))</f>
        <v>0</v>
      </c>
    </row>
    <row r="9865" spans="1:14">
      <c r="A9865" s="38">
        <f>IF(Txn!$B4939="","",Txn!$B4939)</f>
        <v>0</v>
      </c>
      <c r="B9865" s="38">
        <f>IF(Txn!$B4939="","",Txn!$C4939)</f>
        <v>0</v>
      </c>
      <c r="C9865" s="39">
        <f>IF(Txn!$B4939="","","تراکنش بانکی")</f>
        <v>0</v>
      </c>
      <c r="D9865" s="38">
        <f>IF(Txn!$B4939="","",IF(Txn!$X4939="","",Txn!$X4939))</f>
        <v>0</v>
      </c>
      <c r="E9865" s="39">
        <f>IF($D9865="","",IFERROR(VLOOKUP($D9865,AcctTbl,2,0),""))</f>
        <v>0</v>
      </c>
      <c r="F9865" s="39">
        <f>IF($D9865="","",IFERROR(VLOOKUP($D9865,AcctTbl,3,0),""))</f>
        <v>0</v>
      </c>
      <c r="G9865" s="39">
        <f>IF(Txn!$B4939="","",Txn!$D4939)</f>
        <v>0</v>
      </c>
      <c r="H9865" s="38">
        <f>IF(Txn!$B4939="","",Txn!$E4939)</f>
        <v>0</v>
      </c>
      <c r="I9865" s="40">
        <f>IF(Txn!$B4939="",0,Txn!$O4939)</f>
        <v>0</v>
      </c>
      <c r="J9865" s="40">
        <f>IF(Txn!$B4939="",0,Txn!$P4939)</f>
        <v>0</v>
      </c>
      <c r="K9865" s="41">
        <f>IF($A9865="","",IFERROR(VALUE(MID($A9865,6,2)),""))</f>
        <v>0</v>
      </c>
      <c r="L9865" s="39">
        <f>IF(Txn!$K4939="","",Txn!$K4939)</f>
        <v>0</v>
      </c>
      <c r="N9865" s="42">
        <f>IF($D9865="",0,COUNTIF(BankAccts,$D9865))</f>
        <v>0</v>
      </c>
    </row>
    <row r="9866" spans="1:14">
      <c r="A9866" s="38">
        <f>IF(Txn!$B4939="","",Txn!$B4939)</f>
        <v>0</v>
      </c>
      <c r="B9866" s="38">
        <f>IF(Txn!$B4939="","",Txn!$C4939)</f>
        <v>0</v>
      </c>
      <c r="C9866" s="39">
        <f>IF(Txn!$B4939="","","تراکنش بانکی")</f>
        <v>0</v>
      </c>
      <c r="D9866" s="38">
        <f>IF(Txn!$B4939="","",IF(IF(Txn!$U4939="TRF",Txn!$Y4939,Txn!$Z4939)="","",IF(Txn!$U4939="TRF",Txn!$Y4939,Txn!$Z4939)))</f>
        <v>0</v>
      </c>
      <c r="E9866" s="39">
        <f>IF($D9866="","",IFERROR(VLOOKUP($D9866,AcctTbl,2,0),""))</f>
        <v>0</v>
      </c>
      <c r="F9866" s="39">
        <f>IF($D9866="","",IFERROR(VLOOKUP($D9866,AcctTbl,3,0),""))</f>
        <v>0</v>
      </c>
      <c r="G9866" s="39">
        <f>IF(Txn!$B4939="","",Txn!$D4939)</f>
        <v>0</v>
      </c>
      <c r="H9866" s="38">
        <f>IF(Txn!$B4939="","",Txn!$E4939)</f>
        <v>0</v>
      </c>
      <c r="I9866" s="40">
        <f>IF(Txn!$B4939="",0,Txn!$Q4939)</f>
        <v>0</v>
      </c>
      <c r="J9866" s="40">
        <f>IF(Txn!$B4939="",0,Txn!$R4939)</f>
        <v>0</v>
      </c>
      <c r="K9866" s="41">
        <f>IF($A9866="","",IFERROR(VALUE(MID($A9866,6,2)),""))</f>
        <v>0</v>
      </c>
      <c r="L9866" s="39">
        <f>IF(Txn!$K4939="","","طرف مقابل — "&amp;Txn!$K4939)</f>
        <v>0</v>
      </c>
      <c r="N9866" s="42">
        <f>IF($D9866="",0,COUNTIF(BankAccts,$D9866))</f>
        <v>0</v>
      </c>
    </row>
    <row r="9867" spans="1:14">
      <c r="A9867" s="38">
        <f>IF(Txn!$B4940="","",Txn!$B4940)</f>
        <v>0</v>
      </c>
      <c r="B9867" s="38">
        <f>IF(Txn!$B4940="","",Txn!$C4940)</f>
        <v>0</v>
      </c>
      <c r="C9867" s="39">
        <f>IF(Txn!$B4940="","","تراکنش بانکی")</f>
        <v>0</v>
      </c>
      <c r="D9867" s="38">
        <f>IF(Txn!$B4940="","",IF(Txn!$X4940="","",Txn!$X4940))</f>
        <v>0</v>
      </c>
      <c r="E9867" s="39">
        <f>IF($D9867="","",IFERROR(VLOOKUP($D9867,AcctTbl,2,0),""))</f>
        <v>0</v>
      </c>
      <c r="F9867" s="39">
        <f>IF($D9867="","",IFERROR(VLOOKUP($D9867,AcctTbl,3,0),""))</f>
        <v>0</v>
      </c>
      <c r="G9867" s="39">
        <f>IF(Txn!$B4940="","",Txn!$D4940)</f>
        <v>0</v>
      </c>
      <c r="H9867" s="38">
        <f>IF(Txn!$B4940="","",Txn!$E4940)</f>
        <v>0</v>
      </c>
      <c r="I9867" s="40">
        <f>IF(Txn!$B4940="",0,Txn!$O4940)</f>
        <v>0</v>
      </c>
      <c r="J9867" s="40">
        <f>IF(Txn!$B4940="",0,Txn!$P4940)</f>
        <v>0</v>
      </c>
      <c r="K9867" s="41">
        <f>IF($A9867="","",IFERROR(VALUE(MID($A9867,6,2)),""))</f>
        <v>0</v>
      </c>
      <c r="L9867" s="39">
        <f>IF(Txn!$K4940="","",Txn!$K4940)</f>
        <v>0</v>
      </c>
      <c r="N9867" s="42">
        <f>IF($D9867="",0,COUNTIF(BankAccts,$D9867))</f>
        <v>0</v>
      </c>
    </row>
    <row r="9868" spans="1:14">
      <c r="A9868" s="38">
        <f>IF(Txn!$B4940="","",Txn!$B4940)</f>
        <v>0</v>
      </c>
      <c r="B9868" s="38">
        <f>IF(Txn!$B4940="","",Txn!$C4940)</f>
        <v>0</v>
      </c>
      <c r="C9868" s="39">
        <f>IF(Txn!$B4940="","","تراکنش بانکی")</f>
        <v>0</v>
      </c>
      <c r="D9868" s="38">
        <f>IF(Txn!$B4940="","",IF(IF(Txn!$U4940="TRF",Txn!$Y4940,Txn!$Z4940)="","",IF(Txn!$U4940="TRF",Txn!$Y4940,Txn!$Z4940)))</f>
        <v>0</v>
      </c>
      <c r="E9868" s="39">
        <f>IF($D9868="","",IFERROR(VLOOKUP($D9868,AcctTbl,2,0),""))</f>
        <v>0</v>
      </c>
      <c r="F9868" s="39">
        <f>IF($D9868="","",IFERROR(VLOOKUP($D9868,AcctTbl,3,0),""))</f>
        <v>0</v>
      </c>
      <c r="G9868" s="39">
        <f>IF(Txn!$B4940="","",Txn!$D4940)</f>
        <v>0</v>
      </c>
      <c r="H9868" s="38">
        <f>IF(Txn!$B4940="","",Txn!$E4940)</f>
        <v>0</v>
      </c>
      <c r="I9868" s="40">
        <f>IF(Txn!$B4940="",0,Txn!$Q4940)</f>
        <v>0</v>
      </c>
      <c r="J9868" s="40">
        <f>IF(Txn!$B4940="",0,Txn!$R4940)</f>
        <v>0</v>
      </c>
      <c r="K9868" s="41">
        <f>IF($A9868="","",IFERROR(VALUE(MID($A9868,6,2)),""))</f>
        <v>0</v>
      </c>
      <c r="L9868" s="39">
        <f>IF(Txn!$K4940="","","طرف مقابل — "&amp;Txn!$K4940)</f>
        <v>0</v>
      </c>
      <c r="N9868" s="42">
        <f>IF($D9868="",0,COUNTIF(BankAccts,$D9868))</f>
        <v>0</v>
      </c>
    </row>
    <row r="9869" spans="1:14">
      <c r="A9869" s="38">
        <f>IF(Txn!$B4941="","",Txn!$B4941)</f>
        <v>0</v>
      </c>
      <c r="B9869" s="38">
        <f>IF(Txn!$B4941="","",Txn!$C4941)</f>
        <v>0</v>
      </c>
      <c r="C9869" s="39">
        <f>IF(Txn!$B4941="","","تراکنش بانکی")</f>
        <v>0</v>
      </c>
      <c r="D9869" s="38">
        <f>IF(Txn!$B4941="","",IF(Txn!$X4941="","",Txn!$X4941))</f>
        <v>0</v>
      </c>
      <c r="E9869" s="39">
        <f>IF($D9869="","",IFERROR(VLOOKUP($D9869,AcctTbl,2,0),""))</f>
        <v>0</v>
      </c>
      <c r="F9869" s="39">
        <f>IF($D9869="","",IFERROR(VLOOKUP($D9869,AcctTbl,3,0),""))</f>
        <v>0</v>
      </c>
      <c r="G9869" s="39">
        <f>IF(Txn!$B4941="","",Txn!$D4941)</f>
        <v>0</v>
      </c>
      <c r="H9869" s="38">
        <f>IF(Txn!$B4941="","",Txn!$E4941)</f>
        <v>0</v>
      </c>
      <c r="I9869" s="40">
        <f>IF(Txn!$B4941="",0,Txn!$O4941)</f>
        <v>0</v>
      </c>
      <c r="J9869" s="40">
        <f>IF(Txn!$B4941="",0,Txn!$P4941)</f>
        <v>0</v>
      </c>
      <c r="K9869" s="41">
        <f>IF($A9869="","",IFERROR(VALUE(MID($A9869,6,2)),""))</f>
        <v>0</v>
      </c>
      <c r="L9869" s="39">
        <f>IF(Txn!$K4941="","",Txn!$K4941)</f>
        <v>0</v>
      </c>
      <c r="N9869" s="42">
        <f>IF($D9869="",0,COUNTIF(BankAccts,$D9869))</f>
        <v>0</v>
      </c>
    </row>
    <row r="9870" spans="1:14">
      <c r="A9870" s="38">
        <f>IF(Txn!$B4941="","",Txn!$B4941)</f>
        <v>0</v>
      </c>
      <c r="B9870" s="38">
        <f>IF(Txn!$B4941="","",Txn!$C4941)</f>
        <v>0</v>
      </c>
      <c r="C9870" s="39">
        <f>IF(Txn!$B4941="","","تراکنش بانکی")</f>
        <v>0</v>
      </c>
      <c r="D9870" s="38">
        <f>IF(Txn!$B4941="","",IF(IF(Txn!$U4941="TRF",Txn!$Y4941,Txn!$Z4941)="","",IF(Txn!$U4941="TRF",Txn!$Y4941,Txn!$Z4941)))</f>
        <v>0</v>
      </c>
      <c r="E9870" s="39">
        <f>IF($D9870="","",IFERROR(VLOOKUP($D9870,AcctTbl,2,0),""))</f>
        <v>0</v>
      </c>
      <c r="F9870" s="39">
        <f>IF($D9870="","",IFERROR(VLOOKUP($D9870,AcctTbl,3,0),""))</f>
        <v>0</v>
      </c>
      <c r="G9870" s="39">
        <f>IF(Txn!$B4941="","",Txn!$D4941)</f>
        <v>0</v>
      </c>
      <c r="H9870" s="38">
        <f>IF(Txn!$B4941="","",Txn!$E4941)</f>
        <v>0</v>
      </c>
      <c r="I9870" s="40">
        <f>IF(Txn!$B4941="",0,Txn!$Q4941)</f>
        <v>0</v>
      </c>
      <c r="J9870" s="40">
        <f>IF(Txn!$B4941="",0,Txn!$R4941)</f>
        <v>0</v>
      </c>
      <c r="K9870" s="41">
        <f>IF($A9870="","",IFERROR(VALUE(MID($A9870,6,2)),""))</f>
        <v>0</v>
      </c>
      <c r="L9870" s="39">
        <f>IF(Txn!$K4941="","","طرف مقابل — "&amp;Txn!$K4941)</f>
        <v>0</v>
      </c>
      <c r="N9870" s="42">
        <f>IF($D9870="",0,COUNTIF(BankAccts,$D9870))</f>
        <v>0</v>
      </c>
    </row>
    <row r="9871" spans="1:14">
      <c r="A9871" s="38">
        <f>IF(Txn!$B4942="","",Txn!$B4942)</f>
        <v>0</v>
      </c>
      <c r="B9871" s="38">
        <f>IF(Txn!$B4942="","",Txn!$C4942)</f>
        <v>0</v>
      </c>
      <c r="C9871" s="39">
        <f>IF(Txn!$B4942="","","تراکنش بانکی")</f>
        <v>0</v>
      </c>
      <c r="D9871" s="38">
        <f>IF(Txn!$B4942="","",IF(Txn!$X4942="","",Txn!$X4942))</f>
        <v>0</v>
      </c>
      <c r="E9871" s="39">
        <f>IF($D9871="","",IFERROR(VLOOKUP($D9871,AcctTbl,2,0),""))</f>
        <v>0</v>
      </c>
      <c r="F9871" s="39">
        <f>IF($D9871="","",IFERROR(VLOOKUP($D9871,AcctTbl,3,0),""))</f>
        <v>0</v>
      </c>
      <c r="G9871" s="39">
        <f>IF(Txn!$B4942="","",Txn!$D4942)</f>
        <v>0</v>
      </c>
      <c r="H9871" s="38">
        <f>IF(Txn!$B4942="","",Txn!$E4942)</f>
        <v>0</v>
      </c>
      <c r="I9871" s="40">
        <f>IF(Txn!$B4942="",0,Txn!$O4942)</f>
        <v>0</v>
      </c>
      <c r="J9871" s="40">
        <f>IF(Txn!$B4942="",0,Txn!$P4942)</f>
        <v>0</v>
      </c>
      <c r="K9871" s="41">
        <f>IF($A9871="","",IFERROR(VALUE(MID($A9871,6,2)),""))</f>
        <v>0</v>
      </c>
      <c r="L9871" s="39">
        <f>IF(Txn!$K4942="","",Txn!$K4942)</f>
        <v>0</v>
      </c>
      <c r="N9871" s="42">
        <f>IF($D9871="",0,COUNTIF(BankAccts,$D9871))</f>
        <v>0</v>
      </c>
    </row>
    <row r="9872" spans="1:14">
      <c r="A9872" s="38">
        <f>IF(Txn!$B4942="","",Txn!$B4942)</f>
        <v>0</v>
      </c>
      <c r="B9872" s="38">
        <f>IF(Txn!$B4942="","",Txn!$C4942)</f>
        <v>0</v>
      </c>
      <c r="C9872" s="39">
        <f>IF(Txn!$B4942="","","تراکنش بانکی")</f>
        <v>0</v>
      </c>
      <c r="D9872" s="38">
        <f>IF(Txn!$B4942="","",IF(IF(Txn!$U4942="TRF",Txn!$Y4942,Txn!$Z4942)="","",IF(Txn!$U4942="TRF",Txn!$Y4942,Txn!$Z4942)))</f>
        <v>0</v>
      </c>
      <c r="E9872" s="39">
        <f>IF($D9872="","",IFERROR(VLOOKUP($D9872,AcctTbl,2,0),""))</f>
        <v>0</v>
      </c>
      <c r="F9872" s="39">
        <f>IF($D9872="","",IFERROR(VLOOKUP($D9872,AcctTbl,3,0),""))</f>
        <v>0</v>
      </c>
      <c r="G9872" s="39">
        <f>IF(Txn!$B4942="","",Txn!$D4942)</f>
        <v>0</v>
      </c>
      <c r="H9872" s="38">
        <f>IF(Txn!$B4942="","",Txn!$E4942)</f>
        <v>0</v>
      </c>
      <c r="I9872" s="40">
        <f>IF(Txn!$B4942="",0,Txn!$Q4942)</f>
        <v>0</v>
      </c>
      <c r="J9872" s="40">
        <f>IF(Txn!$B4942="",0,Txn!$R4942)</f>
        <v>0</v>
      </c>
      <c r="K9872" s="41">
        <f>IF($A9872="","",IFERROR(VALUE(MID($A9872,6,2)),""))</f>
        <v>0</v>
      </c>
      <c r="L9872" s="39">
        <f>IF(Txn!$K4942="","","طرف مقابل — "&amp;Txn!$K4942)</f>
        <v>0</v>
      </c>
      <c r="N9872" s="42">
        <f>IF($D9872="",0,COUNTIF(BankAccts,$D9872))</f>
        <v>0</v>
      </c>
    </row>
    <row r="9873" spans="1:14">
      <c r="A9873" s="38">
        <f>IF(Txn!$B4943="","",Txn!$B4943)</f>
        <v>0</v>
      </c>
      <c r="B9873" s="38">
        <f>IF(Txn!$B4943="","",Txn!$C4943)</f>
        <v>0</v>
      </c>
      <c r="C9873" s="39">
        <f>IF(Txn!$B4943="","","تراکنش بانکی")</f>
        <v>0</v>
      </c>
      <c r="D9873" s="38">
        <f>IF(Txn!$B4943="","",IF(Txn!$X4943="","",Txn!$X4943))</f>
        <v>0</v>
      </c>
      <c r="E9873" s="39">
        <f>IF($D9873="","",IFERROR(VLOOKUP($D9873,AcctTbl,2,0),""))</f>
        <v>0</v>
      </c>
      <c r="F9873" s="39">
        <f>IF($D9873="","",IFERROR(VLOOKUP($D9873,AcctTbl,3,0),""))</f>
        <v>0</v>
      </c>
      <c r="G9873" s="39">
        <f>IF(Txn!$B4943="","",Txn!$D4943)</f>
        <v>0</v>
      </c>
      <c r="H9873" s="38">
        <f>IF(Txn!$B4943="","",Txn!$E4943)</f>
        <v>0</v>
      </c>
      <c r="I9873" s="40">
        <f>IF(Txn!$B4943="",0,Txn!$O4943)</f>
        <v>0</v>
      </c>
      <c r="J9873" s="40">
        <f>IF(Txn!$B4943="",0,Txn!$P4943)</f>
        <v>0</v>
      </c>
      <c r="K9873" s="41">
        <f>IF($A9873="","",IFERROR(VALUE(MID($A9873,6,2)),""))</f>
        <v>0</v>
      </c>
      <c r="L9873" s="39">
        <f>IF(Txn!$K4943="","",Txn!$K4943)</f>
        <v>0</v>
      </c>
      <c r="N9873" s="42">
        <f>IF($D9873="",0,COUNTIF(BankAccts,$D9873))</f>
        <v>0</v>
      </c>
    </row>
    <row r="9874" spans="1:14">
      <c r="A9874" s="38">
        <f>IF(Txn!$B4943="","",Txn!$B4943)</f>
        <v>0</v>
      </c>
      <c r="B9874" s="38">
        <f>IF(Txn!$B4943="","",Txn!$C4943)</f>
        <v>0</v>
      </c>
      <c r="C9874" s="39">
        <f>IF(Txn!$B4943="","","تراکنش بانکی")</f>
        <v>0</v>
      </c>
      <c r="D9874" s="38">
        <f>IF(Txn!$B4943="","",IF(IF(Txn!$U4943="TRF",Txn!$Y4943,Txn!$Z4943)="","",IF(Txn!$U4943="TRF",Txn!$Y4943,Txn!$Z4943)))</f>
        <v>0</v>
      </c>
      <c r="E9874" s="39">
        <f>IF($D9874="","",IFERROR(VLOOKUP($D9874,AcctTbl,2,0),""))</f>
        <v>0</v>
      </c>
      <c r="F9874" s="39">
        <f>IF($D9874="","",IFERROR(VLOOKUP($D9874,AcctTbl,3,0),""))</f>
        <v>0</v>
      </c>
      <c r="G9874" s="39">
        <f>IF(Txn!$B4943="","",Txn!$D4943)</f>
        <v>0</v>
      </c>
      <c r="H9874" s="38">
        <f>IF(Txn!$B4943="","",Txn!$E4943)</f>
        <v>0</v>
      </c>
      <c r="I9874" s="40">
        <f>IF(Txn!$B4943="",0,Txn!$Q4943)</f>
        <v>0</v>
      </c>
      <c r="J9874" s="40">
        <f>IF(Txn!$B4943="",0,Txn!$R4943)</f>
        <v>0</v>
      </c>
      <c r="K9874" s="41">
        <f>IF($A9874="","",IFERROR(VALUE(MID($A9874,6,2)),""))</f>
        <v>0</v>
      </c>
      <c r="L9874" s="39">
        <f>IF(Txn!$K4943="","","طرف مقابل — "&amp;Txn!$K4943)</f>
        <v>0</v>
      </c>
      <c r="N9874" s="42">
        <f>IF($D9874="",0,COUNTIF(BankAccts,$D9874))</f>
        <v>0</v>
      </c>
    </row>
    <row r="9875" spans="1:14">
      <c r="A9875" s="38">
        <f>IF(Txn!$B4944="","",Txn!$B4944)</f>
        <v>0</v>
      </c>
      <c r="B9875" s="38">
        <f>IF(Txn!$B4944="","",Txn!$C4944)</f>
        <v>0</v>
      </c>
      <c r="C9875" s="39">
        <f>IF(Txn!$B4944="","","تراکنش بانکی")</f>
        <v>0</v>
      </c>
      <c r="D9875" s="38">
        <f>IF(Txn!$B4944="","",IF(Txn!$X4944="","",Txn!$X4944))</f>
        <v>0</v>
      </c>
      <c r="E9875" s="39">
        <f>IF($D9875="","",IFERROR(VLOOKUP($D9875,AcctTbl,2,0),""))</f>
        <v>0</v>
      </c>
      <c r="F9875" s="39">
        <f>IF($D9875="","",IFERROR(VLOOKUP($D9875,AcctTbl,3,0),""))</f>
        <v>0</v>
      </c>
      <c r="G9875" s="39">
        <f>IF(Txn!$B4944="","",Txn!$D4944)</f>
        <v>0</v>
      </c>
      <c r="H9875" s="38">
        <f>IF(Txn!$B4944="","",Txn!$E4944)</f>
        <v>0</v>
      </c>
      <c r="I9875" s="40">
        <f>IF(Txn!$B4944="",0,Txn!$O4944)</f>
        <v>0</v>
      </c>
      <c r="J9875" s="40">
        <f>IF(Txn!$B4944="",0,Txn!$P4944)</f>
        <v>0</v>
      </c>
      <c r="K9875" s="41">
        <f>IF($A9875="","",IFERROR(VALUE(MID($A9875,6,2)),""))</f>
        <v>0</v>
      </c>
      <c r="L9875" s="39">
        <f>IF(Txn!$K4944="","",Txn!$K4944)</f>
        <v>0</v>
      </c>
      <c r="N9875" s="42">
        <f>IF($D9875="",0,COUNTIF(BankAccts,$D9875))</f>
        <v>0</v>
      </c>
    </row>
    <row r="9876" spans="1:14">
      <c r="A9876" s="38">
        <f>IF(Txn!$B4944="","",Txn!$B4944)</f>
        <v>0</v>
      </c>
      <c r="B9876" s="38">
        <f>IF(Txn!$B4944="","",Txn!$C4944)</f>
        <v>0</v>
      </c>
      <c r="C9876" s="39">
        <f>IF(Txn!$B4944="","","تراکنش بانکی")</f>
        <v>0</v>
      </c>
      <c r="D9876" s="38">
        <f>IF(Txn!$B4944="","",IF(IF(Txn!$U4944="TRF",Txn!$Y4944,Txn!$Z4944)="","",IF(Txn!$U4944="TRF",Txn!$Y4944,Txn!$Z4944)))</f>
        <v>0</v>
      </c>
      <c r="E9876" s="39">
        <f>IF($D9876="","",IFERROR(VLOOKUP($D9876,AcctTbl,2,0),""))</f>
        <v>0</v>
      </c>
      <c r="F9876" s="39">
        <f>IF($D9876="","",IFERROR(VLOOKUP($D9876,AcctTbl,3,0),""))</f>
        <v>0</v>
      </c>
      <c r="G9876" s="39">
        <f>IF(Txn!$B4944="","",Txn!$D4944)</f>
        <v>0</v>
      </c>
      <c r="H9876" s="38">
        <f>IF(Txn!$B4944="","",Txn!$E4944)</f>
        <v>0</v>
      </c>
      <c r="I9876" s="40">
        <f>IF(Txn!$B4944="",0,Txn!$Q4944)</f>
        <v>0</v>
      </c>
      <c r="J9876" s="40">
        <f>IF(Txn!$B4944="",0,Txn!$R4944)</f>
        <v>0</v>
      </c>
      <c r="K9876" s="41">
        <f>IF($A9876="","",IFERROR(VALUE(MID($A9876,6,2)),""))</f>
        <v>0</v>
      </c>
      <c r="L9876" s="39">
        <f>IF(Txn!$K4944="","","طرف مقابل — "&amp;Txn!$K4944)</f>
        <v>0</v>
      </c>
      <c r="N9876" s="42">
        <f>IF($D9876="",0,COUNTIF(BankAccts,$D9876))</f>
        <v>0</v>
      </c>
    </row>
    <row r="9877" spans="1:14">
      <c r="A9877" s="38">
        <f>IF(Txn!$B4945="","",Txn!$B4945)</f>
        <v>0</v>
      </c>
      <c r="B9877" s="38">
        <f>IF(Txn!$B4945="","",Txn!$C4945)</f>
        <v>0</v>
      </c>
      <c r="C9877" s="39">
        <f>IF(Txn!$B4945="","","تراکنش بانکی")</f>
        <v>0</v>
      </c>
      <c r="D9877" s="38">
        <f>IF(Txn!$B4945="","",IF(Txn!$X4945="","",Txn!$X4945))</f>
        <v>0</v>
      </c>
      <c r="E9877" s="39">
        <f>IF($D9877="","",IFERROR(VLOOKUP($D9877,AcctTbl,2,0),""))</f>
        <v>0</v>
      </c>
      <c r="F9877" s="39">
        <f>IF($D9877="","",IFERROR(VLOOKUP($D9877,AcctTbl,3,0),""))</f>
        <v>0</v>
      </c>
      <c r="G9877" s="39">
        <f>IF(Txn!$B4945="","",Txn!$D4945)</f>
        <v>0</v>
      </c>
      <c r="H9877" s="38">
        <f>IF(Txn!$B4945="","",Txn!$E4945)</f>
        <v>0</v>
      </c>
      <c r="I9877" s="40">
        <f>IF(Txn!$B4945="",0,Txn!$O4945)</f>
        <v>0</v>
      </c>
      <c r="J9877" s="40">
        <f>IF(Txn!$B4945="",0,Txn!$P4945)</f>
        <v>0</v>
      </c>
      <c r="K9877" s="41">
        <f>IF($A9877="","",IFERROR(VALUE(MID($A9877,6,2)),""))</f>
        <v>0</v>
      </c>
      <c r="L9877" s="39">
        <f>IF(Txn!$K4945="","",Txn!$K4945)</f>
        <v>0</v>
      </c>
      <c r="N9877" s="42">
        <f>IF($D9877="",0,COUNTIF(BankAccts,$D9877))</f>
        <v>0</v>
      </c>
    </row>
    <row r="9878" spans="1:14">
      <c r="A9878" s="38">
        <f>IF(Txn!$B4945="","",Txn!$B4945)</f>
        <v>0</v>
      </c>
      <c r="B9878" s="38">
        <f>IF(Txn!$B4945="","",Txn!$C4945)</f>
        <v>0</v>
      </c>
      <c r="C9878" s="39">
        <f>IF(Txn!$B4945="","","تراکنش بانکی")</f>
        <v>0</v>
      </c>
      <c r="D9878" s="38">
        <f>IF(Txn!$B4945="","",IF(IF(Txn!$U4945="TRF",Txn!$Y4945,Txn!$Z4945)="","",IF(Txn!$U4945="TRF",Txn!$Y4945,Txn!$Z4945)))</f>
        <v>0</v>
      </c>
      <c r="E9878" s="39">
        <f>IF($D9878="","",IFERROR(VLOOKUP($D9878,AcctTbl,2,0),""))</f>
        <v>0</v>
      </c>
      <c r="F9878" s="39">
        <f>IF($D9878="","",IFERROR(VLOOKUP($D9878,AcctTbl,3,0),""))</f>
        <v>0</v>
      </c>
      <c r="G9878" s="39">
        <f>IF(Txn!$B4945="","",Txn!$D4945)</f>
        <v>0</v>
      </c>
      <c r="H9878" s="38">
        <f>IF(Txn!$B4945="","",Txn!$E4945)</f>
        <v>0</v>
      </c>
      <c r="I9878" s="40">
        <f>IF(Txn!$B4945="",0,Txn!$Q4945)</f>
        <v>0</v>
      </c>
      <c r="J9878" s="40">
        <f>IF(Txn!$B4945="",0,Txn!$R4945)</f>
        <v>0</v>
      </c>
      <c r="K9878" s="41">
        <f>IF($A9878="","",IFERROR(VALUE(MID($A9878,6,2)),""))</f>
        <v>0</v>
      </c>
      <c r="L9878" s="39">
        <f>IF(Txn!$K4945="","","طرف مقابل — "&amp;Txn!$K4945)</f>
        <v>0</v>
      </c>
      <c r="N9878" s="42">
        <f>IF($D9878="",0,COUNTIF(BankAccts,$D9878))</f>
        <v>0</v>
      </c>
    </row>
    <row r="9879" spans="1:14">
      <c r="A9879" s="38">
        <f>IF(Txn!$B4946="","",Txn!$B4946)</f>
        <v>0</v>
      </c>
      <c r="B9879" s="38">
        <f>IF(Txn!$B4946="","",Txn!$C4946)</f>
        <v>0</v>
      </c>
      <c r="C9879" s="39">
        <f>IF(Txn!$B4946="","","تراکنش بانکی")</f>
        <v>0</v>
      </c>
      <c r="D9879" s="38">
        <f>IF(Txn!$B4946="","",IF(Txn!$X4946="","",Txn!$X4946))</f>
        <v>0</v>
      </c>
      <c r="E9879" s="39">
        <f>IF($D9879="","",IFERROR(VLOOKUP($D9879,AcctTbl,2,0),""))</f>
        <v>0</v>
      </c>
      <c r="F9879" s="39">
        <f>IF($D9879="","",IFERROR(VLOOKUP($D9879,AcctTbl,3,0),""))</f>
        <v>0</v>
      </c>
      <c r="G9879" s="39">
        <f>IF(Txn!$B4946="","",Txn!$D4946)</f>
        <v>0</v>
      </c>
      <c r="H9879" s="38">
        <f>IF(Txn!$B4946="","",Txn!$E4946)</f>
        <v>0</v>
      </c>
      <c r="I9879" s="40">
        <f>IF(Txn!$B4946="",0,Txn!$O4946)</f>
        <v>0</v>
      </c>
      <c r="J9879" s="40">
        <f>IF(Txn!$B4946="",0,Txn!$P4946)</f>
        <v>0</v>
      </c>
      <c r="K9879" s="41">
        <f>IF($A9879="","",IFERROR(VALUE(MID($A9879,6,2)),""))</f>
        <v>0</v>
      </c>
      <c r="L9879" s="39">
        <f>IF(Txn!$K4946="","",Txn!$K4946)</f>
        <v>0</v>
      </c>
      <c r="N9879" s="42">
        <f>IF($D9879="",0,COUNTIF(BankAccts,$D9879))</f>
        <v>0</v>
      </c>
    </row>
    <row r="9880" spans="1:14">
      <c r="A9880" s="38">
        <f>IF(Txn!$B4946="","",Txn!$B4946)</f>
        <v>0</v>
      </c>
      <c r="B9880" s="38">
        <f>IF(Txn!$B4946="","",Txn!$C4946)</f>
        <v>0</v>
      </c>
      <c r="C9880" s="39">
        <f>IF(Txn!$B4946="","","تراکنش بانکی")</f>
        <v>0</v>
      </c>
      <c r="D9880" s="38">
        <f>IF(Txn!$B4946="","",IF(IF(Txn!$U4946="TRF",Txn!$Y4946,Txn!$Z4946)="","",IF(Txn!$U4946="TRF",Txn!$Y4946,Txn!$Z4946)))</f>
        <v>0</v>
      </c>
      <c r="E9880" s="39">
        <f>IF($D9880="","",IFERROR(VLOOKUP($D9880,AcctTbl,2,0),""))</f>
        <v>0</v>
      </c>
      <c r="F9880" s="39">
        <f>IF($D9880="","",IFERROR(VLOOKUP($D9880,AcctTbl,3,0),""))</f>
        <v>0</v>
      </c>
      <c r="G9880" s="39">
        <f>IF(Txn!$B4946="","",Txn!$D4946)</f>
        <v>0</v>
      </c>
      <c r="H9880" s="38">
        <f>IF(Txn!$B4946="","",Txn!$E4946)</f>
        <v>0</v>
      </c>
      <c r="I9880" s="40">
        <f>IF(Txn!$B4946="",0,Txn!$Q4946)</f>
        <v>0</v>
      </c>
      <c r="J9880" s="40">
        <f>IF(Txn!$B4946="",0,Txn!$R4946)</f>
        <v>0</v>
      </c>
      <c r="K9880" s="41">
        <f>IF($A9880="","",IFERROR(VALUE(MID($A9880,6,2)),""))</f>
        <v>0</v>
      </c>
      <c r="L9880" s="39">
        <f>IF(Txn!$K4946="","","طرف مقابل — "&amp;Txn!$K4946)</f>
        <v>0</v>
      </c>
      <c r="N9880" s="42">
        <f>IF($D9880="",0,COUNTIF(BankAccts,$D9880))</f>
        <v>0</v>
      </c>
    </row>
    <row r="9881" spans="1:14">
      <c r="A9881" s="38">
        <f>IF(Txn!$B4947="","",Txn!$B4947)</f>
        <v>0</v>
      </c>
      <c r="B9881" s="38">
        <f>IF(Txn!$B4947="","",Txn!$C4947)</f>
        <v>0</v>
      </c>
      <c r="C9881" s="39">
        <f>IF(Txn!$B4947="","","تراکنش بانکی")</f>
        <v>0</v>
      </c>
      <c r="D9881" s="38">
        <f>IF(Txn!$B4947="","",IF(Txn!$X4947="","",Txn!$X4947))</f>
        <v>0</v>
      </c>
      <c r="E9881" s="39">
        <f>IF($D9881="","",IFERROR(VLOOKUP($D9881,AcctTbl,2,0),""))</f>
        <v>0</v>
      </c>
      <c r="F9881" s="39">
        <f>IF($D9881="","",IFERROR(VLOOKUP($D9881,AcctTbl,3,0),""))</f>
        <v>0</v>
      </c>
      <c r="G9881" s="39">
        <f>IF(Txn!$B4947="","",Txn!$D4947)</f>
        <v>0</v>
      </c>
      <c r="H9881" s="38">
        <f>IF(Txn!$B4947="","",Txn!$E4947)</f>
        <v>0</v>
      </c>
      <c r="I9881" s="40">
        <f>IF(Txn!$B4947="",0,Txn!$O4947)</f>
        <v>0</v>
      </c>
      <c r="J9881" s="40">
        <f>IF(Txn!$B4947="",0,Txn!$P4947)</f>
        <v>0</v>
      </c>
      <c r="K9881" s="41">
        <f>IF($A9881="","",IFERROR(VALUE(MID($A9881,6,2)),""))</f>
        <v>0</v>
      </c>
      <c r="L9881" s="39">
        <f>IF(Txn!$K4947="","",Txn!$K4947)</f>
        <v>0</v>
      </c>
      <c r="N9881" s="42">
        <f>IF($D9881="",0,COUNTIF(BankAccts,$D9881))</f>
        <v>0</v>
      </c>
    </row>
    <row r="9882" spans="1:14">
      <c r="A9882" s="38">
        <f>IF(Txn!$B4947="","",Txn!$B4947)</f>
        <v>0</v>
      </c>
      <c r="B9882" s="38">
        <f>IF(Txn!$B4947="","",Txn!$C4947)</f>
        <v>0</v>
      </c>
      <c r="C9882" s="39">
        <f>IF(Txn!$B4947="","","تراکنش بانکی")</f>
        <v>0</v>
      </c>
      <c r="D9882" s="38">
        <f>IF(Txn!$B4947="","",IF(IF(Txn!$U4947="TRF",Txn!$Y4947,Txn!$Z4947)="","",IF(Txn!$U4947="TRF",Txn!$Y4947,Txn!$Z4947)))</f>
        <v>0</v>
      </c>
      <c r="E9882" s="39">
        <f>IF($D9882="","",IFERROR(VLOOKUP($D9882,AcctTbl,2,0),""))</f>
        <v>0</v>
      </c>
      <c r="F9882" s="39">
        <f>IF($D9882="","",IFERROR(VLOOKUP($D9882,AcctTbl,3,0),""))</f>
        <v>0</v>
      </c>
      <c r="G9882" s="39">
        <f>IF(Txn!$B4947="","",Txn!$D4947)</f>
        <v>0</v>
      </c>
      <c r="H9882" s="38">
        <f>IF(Txn!$B4947="","",Txn!$E4947)</f>
        <v>0</v>
      </c>
      <c r="I9882" s="40">
        <f>IF(Txn!$B4947="",0,Txn!$Q4947)</f>
        <v>0</v>
      </c>
      <c r="J9882" s="40">
        <f>IF(Txn!$B4947="",0,Txn!$R4947)</f>
        <v>0</v>
      </c>
      <c r="K9882" s="41">
        <f>IF($A9882="","",IFERROR(VALUE(MID($A9882,6,2)),""))</f>
        <v>0</v>
      </c>
      <c r="L9882" s="39">
        <f>IF(Txn!$K4947="","","طرف مقابل — "&amp;Txn!$K4947)</f>
        <v>0</v>
      </c>
      <c r="N9882" s="42">
        <f>IF($D9882="",0,COUNTIF(BankAccts,$D9882))</f>
        <v>0</v>
      </c>
    </row>
    <row r="9883" spans="1:14">
      <c r="A9883" s="38">
        <f>IF(Txn!$B4948="","",Txn!$B4948)</f>
        <v>0</v>
      </c>
      <c r="B9883" s="38">
        <f>IF(Txn!$B4948="","",Txn!$C4948)</f>
        <v>0</v>
      </c>
      <c r="C9883" s="39">
        <f>IF(Txn!$B4948="","","تراکنش بانکی")</f>
        <v>0</v>
      </c>
      <c r="D9883" s="38">
        <f>IF(Txn!$B4948="","",IF(Txn!$X4948="","",Txn!$X4948))</f>
        <v>0</v>
      </c>
      <c r="E9883" s="39">
        <f>IF($D9883="","",IFERROR(VLOOKUP($D9883,AcctTbl,2,0),""))</f>
        <v>0</v>
      </c>
      <c r="F9883" s="39">
        <f>IF($D9883="","",IFERROR(VLOOKUP($D9883,AcctTbl,3,0),""))</f>
        <v>0</v>
      </c>
      <c r="G9883" s="39">
        <f>IF(Txn!$B4948="","",Txn!$D4948)</f>
        <v>0</v>
      </c>
      <c r="H9883" s="38">
        <f>IF(Txn!$B4948="","",Txn!$E4948)</f>
        <v>0</v>
      </c>
      <c r="I9883" s="40">
        <f>IF(Txn!$B4948="",0,Txn!$O4948)</f>
        <v>0</v>
      </c>
      <c r="J9883" s="40">
        <f>IF(Txn!$B4948="",0,Txn!$P4948)</f>
        <v>0</v>
      </c>
      <c r="K9883" s="41">
        <f>IF($A9883="","",IFERROR(VALUE(MID($A9883,6,2)),""))</f>
        <v>0</v>
      </c>
      <c r="L9883" s="39">
        <f>IF(Txn!$K4948="","",Txn!$K4948)</f>
        <v>0</v>
      </c>
      <c r="N9883" s="42">
        <f>IF($D9883="",0,COUNTIF(BankAccts,$D9883))</f>
        <v>0</v>
      </c>
    </row>
    <row r="9884" spans="1:14">
      <c r="A9884" s="38">
        <f>IF(Txn!$B4948="","",Txn!$B4948)</f>
        <v>0</v>
      </c>
      <c r="B9884" s="38">
        <f>IF(Txn!$B4948="","",Txn!$C4948)</f>
        <v>0</v>
      </c>
      <c r="C9884" s="39">
        <f>IF(Txn!$B4948="","","تراکنش بانکی")</f>
        <v>0</v>
      </c>
      <c r="D9884" s="38">
        <f>IF(Txn!$B4948="","",IF(IF(Txn!$U4948="TRF",Txn!$Y4948,Txn!$Z4948)="","",IF(Txn!$U4948="TRF",Txn!$Y4948,Txn!$Z4948)))</f>
        <v>0</v>
      </c>
      <c r="E9884" s="39">
        <f>IF($D9884="","",IFERROR(VLOOKUP($D9884,AcctTbl,2,0),""))</f>
        <v>0</v>
      </c>
      <c r="F9884" s="39">
        <f>IF($D9884="","",IFERROR(VLOOKUP($D9884,AcctTbl,3,0),""))</f>
        <v>0</v>
      </c>
      <c r="G9884" s="39">
        <f>IF(Txn!$B4948="","",Txn!$D4948)</f>
        <v>0</v>
      </c>
      <c r="H9884" s="38">
        <f>IF(Txn!$B4948="","",Txn!$E4948)</f>
        <v>0</v>
      </c>
      <c r="I9884" s="40">
        <f>IF(Txn!$B4948="",0,Txn!$Q4948)</f>
        <v>0</v>
      </c>
      <c r="J9884" s="40">
        <f>IF(Txn!$B4948="",0,Txn!$R4948)</f>
        <v>0</v>
      </c>
      <c r="K9884" s="41">
        <f>IF($A9884="","",IFERROR(VALUE(MID($A9884,6,2)),""))</f>
        <v>0</v>
      </c>
      <c r="L9884" s="39">
        <f>IF(Txn!$K4948="","","طرف مقابل — "&amp;Txn!$K4948)</f>
        <v>0</v>
      </c>
      <c r="N9884" s="42">
        <f>IF($D9884="",0,COUNTIF(BankAccts,$D9884))</f>
        <v>0</v>
      </c>
    </row>
    <row r="9885" spans="1:14">
      <c r="A9885" s="38">
        <f>IF(Txn!$B4949="","",Txn!$B4949)</f>
        <v>0</v>
      </c>
      <c r="B9885" s="38">
        <f>IF(Txn!$B4949="","",Txn!$C4949)</f>
        <v>0</v>
      </c>
      <c r="C9885" s="39">
        <f>IF(Txn!$B4949="","","تراکنش بانکی")</f>
        <v>0</v>
      </c>
      <c r="D9885" s="38">
        <f>IF(Txn!$B4949="","",IF(Txn!$X4949="","",Txn!$X4949))</f>
        <v>0</v>
      </c>
      <c r="E9885" s="39">
        <f>IF($D9885="","",IFERROR(VLOOKUP($D9885,AcctTbl,2,0),""))</f>
        <v>0</v>
      </c>
      <c r="F9885" s="39">
        <f>IF($D9885="","",IFERROR(VLOOKUP($D9885,AcctTbl,3,0),""))</f>
        <v>0</v>
      </c>
      <c r="G9885" s="39">
        <f>IF(Txn!$B4949="","",Txn!$D4949)</f>
        <v>0</v>
      </c>
      <c r="H9885" s="38">
        <f>IF(Txn!$B4949="","",Txn!$E4949)</f>
        <v>0</v>
      </c>
      <c r="I9885" s="40">
        <f>IF(Txn!$B4949="",0,Txn!$O4949)</f>
        <v>0</v>
      </c>
      <c r="J9885" s="40">
        <f>IF(Txn!$B4949="",0,Txn!$P4949)</f>
        <v>0</v>
      </c>
      <c r="K9885" s="41">
        <f>IF($A9885="","",IFERROR(VALUE(MID($A9885,6,2)),""))</f>
        <v>0</v>
      </c>
      <c r="L9885" s="39">
        <f>IF(Txn!$K4949="","",Txn!$K4949)</f>
        <v>0</v>
      </c>
      <c r="N9885" s="42">
        <f>IF($D9885="",0,COUNTIF(BankAccts,$D9885))</f>
        <v>0</v>
      </c>
    </row>
    <row r="9886" spans="1:14">
      <c r="A9886" s="38">
        <f>IF(Txn!$B4949="","",Txn!$B4949)</f>
        <v>0</v>
      </c>
      <c r="B9886" s="38">
        <f>IF(Txn!$B4949="","",Txn!$C4949)</f>
        <v>0</v>
      </c>
      <c r="C9886" s="39">
        <f>IF(Txn!$B4949="","","تراکنش بانکی")</f>
        <v>0</v>
      </c>
      <c r="D9886" s="38">
        <f>IF(Txn!$B4949="","",IF(IF(Txn!$U4949="TRF",Txn!$Y4949,Txn!$Z4949)="","",IF(Txn!$U4949="TRF",Txn!$Y4949,Txn!$Z4949)))</f>
        <v>0</v>
      </c>
      <c r="E9886" s="39">
        <f>IF($D9886="","",IFERROR(VLOOKUP($D9886,AcctTbl,2,0),""))</f>
        <v>0</v>
      </c>
      <c r="F9886" s="39">
        <f>IF($D9886="","",IFERROR(VLOOKUP($D9886,AcctTbl,3,0),""))</f>
        <v>0</v>
      </c>
      <c r="G9886" s="39">
        <f>IF(Txn!$B4949="","",Txn!$D4949)</f>
        <v>0</v>
      </c>
      <c r="H9886" s="38">
        <f>IF(Txn!$B4949="","",Txn!$E4949)</f>
        <v>0</v>
      </c>
      <c r="I9886" s="40">
        <f>IF(Txn!$B4949="",0,Txn!$Q4949)</f>
        <v>0</v>
      </c>
      <c r="J9886" s="40">
        <f>IF(Txn!$B4949="",0,Txn!$R4949)</f>
        <v>0</v>
      </c>
      <c r="K9886" s="41">
        <f>IF($A9886="","",IFERROR(VALUE(MID($A9886,6,2)),""))</f>
        <v>0</v>
      </c>
      <c r="L9886" s="39">
        <f>IF(Txn!$K4949="","","طرف مقابل — "&amp;Txn!$K4949)</f>
        <v>0</v>
      </c>
      <c r="N9886" s="42">
        <f>IF($D9886="",0,COUNTIF(BankAccts,$D9886))</f>
        <v>0</v>
      </c>
    </row>
    <row r="9887" spans="1:14">
      <c r="A9887" s="38">
        <f>IF(Txn!$B4950="","",Txn!$B4950)</f>
        <v>0</v>
      </c>
      <c r="B9887" s="38">
        <f>IF(Txn!$B4950="","",Txn!$C4950)</f>
        <v>0</v>
      </c>
      <c r="C9887" s="39">
        <f>IF(Txn!$B4950="","","تراکنش بانکی")</f>
        <v>0</v>
      </c>
      <c r="D9887" s="38">
        <f>IF(Txn!$B4950="","",IF(Txn!$X4950="","",Txn!$X4950))</f>
        <v>0</v>
      </c>
      <c r="E9887" s="39">
        <f>IF($D9887="","",IFERROR(VLOOKUP($D9887,AcctTbl,2,0),""))</f>
        <v>0</v>
      </c>
      <c r="F9887" s="39">
        <f>IF($D9887="","",IFERROR(VLOOKUP($D9887,AcctTbl,3,0),""))</f>
        <v>0</v>
      </c>
      <c r="G9887" s="39">
        <f>IF(Txn!$B4950="","",Txn!$D4950)</f>
        <v>0</v>
      </c>
      <c r="H9887" s="38">
        <f>IF(Txn!$B4950="","",Txn!$E4950)</f>
        <v>0</v>
      </c>
      <c r="I9887" s="40">
        <f>IF(Txn!$B4950="",0,Txn!$O4950)</f>
        <v>0</v>
      </c>
      <c r="J9887" s="40">
        <f>IF(Txn!$B4950="",0,Txn!$P4950)</f>
        <v>0</v>
      </c>
      <c r="K9887" s="41">
        <f>IF($A9887="","",IFERROR(VALUE(MID($A9887,6,2)),""))</f>
        <v>0</v>
      </c>
      <c r="L9887" s="39">
        <f>IF(Txn!$K4950="","",Txn!$K4950)</f>
        <v>0</v>
      </c>
      <c r="N9887" s="42">
        <f>IF($D9887="",0,COUNTIF(BankAccts,$D9887))</f>
        <v>0</v>
      </c>
    </row>
    <row r="9888" spans="1:14">
      <c r="A9888" s="38">
        <f>IF(Txn!$B4950="","",Txn!$B4950)</f>
        <v>0</v>
      </c>
      <c r="B9888" s="38">
        <f>IF(Txn!$B4950="","",Txn!$C4950)</f>
        <v>0</v>
      </c>
      <c r="C9888" s="39">
        <f>IF(Txn!$B4950="","","تراکنش بانکی")</f>
        <v>0</v>
      </c>
      <c r="D9888" s="38">
        <f>IF(Txn!$B4950="","",IF(IF(Txn!$U4950="TRF",Txn!$Y4950,Txn!$Z4950)="","",IF(Txn!$U4950="TRF",Txn!$Y4950,Txn!$Z4950)))</f>
        <v>0</v>
      </c>
      <c r="E9888" s="39">
        <f>IF($D9888="","",IFERROR(VLOOKUP($D9888,AcctTbl,2,0),""))</f>
        <v>0</v>
      </c>
      <c r="F9888" s="39">
        <f>IF($D9888="","",IFERROR(VLOOKUP($D9888,AcctTbl,3,0),""))</f>
        <v>0</v>
      </c>
      <c r="G9888" s="39">
        <f>IF(Txn!$B4950="","",Txn!$D4950)</f>
        <v>0</v>
      </c>
      <c r="H9888" s="38">
        <f>IF(Txn!$B4950="","",Txn!$E4950)</f>
        <v>0</v>
      </c>
      <c r="I9888" s="40">
        <f>IF(Txn!$B4950="",0,Txn!$Q4950)</f>
        <v>0</v>
      </c>
      <c r="J9888" s="40">
        <f>IF(Txn!$B4950="",0,Txn!$R4950)</f>
        <v>0</v>
      </c>
      <c r="K9888" s="41">
        <f>IF($A9888="","",IFERROR(VALUE(MID($A9888,6,2)),""))</f>
        <v>0</v>
      </c>
      <c r="L9888" s="39">
        <f>IF(Txn!$K4950="","","طرف مقابل — "&amp;Txn!$K4950)</f>
        <v>0</v>
      </c>
      <c r="N9888" s="42">
        <f>IF($D9888="",0,COUNTIF(BankAccts,$D9888))</f>
        <v>0</v>
      </c>
    </row>
    <row r="9889" spans="1:14">
      <c r="A9889" s="38">
        <f>IF(Txn!$B4951="","",Txn!$B4951)</f>
        <v>0</v>
      </c>
      <c r="B9889" s="38">
        <f>IF(Txn!$B4951="","",Txn!$C4951)</f>
        <v>0</v>
      </c>
      <c r="C9889" s="39">
        <f>IF(Txn!$B4951="","","تراکنش بانکی")</f>
        <v>0</v>
      </c>
      <c r="D9889" s="38">
        <f>IF(Txn!$B4951="","",IF(Txn!$X4951="","",Txn!$X4951))</f>
        <v>0</v>
      </c>
      <c r="E9889" s="39">
        <f>IF($D9889="","",IFERROR(VLOOKUP($D9889,AcctTbl,2,0),""))</f>
        <v>0</v>
      </c>
      <c r="F9889" s="39">
        <f>IF($D9889="","",IFERROR(VLOOKUP($D9889,AcctTbl,3,0),""))</f>
        <v>0</v>
      </c>
      <c r="G9889" s="39">
        <f>IF(Txn!$B4951="","",Txn!$D4951)</f>
        <v>0</v>
      </c>
      <c r="H9889" s="38">
        <f>IF(Txn!$B4951="","",Txn!$E4951)</f>
        <v>0</v>
      </c>
      <c r="I9889" s="40">
        <f>IF(Txn!$B4951="",0,Txn!$O4951)</f>
        <v>0</v>
      </c>
      <c r="J9889" s="40">
        <f>IF(Txn!$B4951="",0,Txn!$P4951)</f>
        <v>0</v>
      </c>
      <c r="K9889" s="41">
        <f>IF($A9889="","",IFERROR(VALUE(MID($A9889,6,2)),""))</f>
        <v>0</v>
      </c>
      <c r="L9889" s="39">
        <f>IF(Txn!$K4951="","",Txn!$K4951)</f>
        <v>0</v>
      </c>
      <c r="N9889" s="42">
        <f>IF($D9889="",0,COUNTIF(BankAccts,$D9889))</f>
        <v>0</v>
      </c>
    </row>
    <row r="9890" spans="1:14">
      <c r="A9890" s="38">
        <f>IF(Txn!$B4951="","",Txn!$B4951)</f>
        <v>0</v>
      </c>
      <c r="B9890" s="38">
        <f>IF(Txn!$B4951="","",Txn!$C4951)</f>
        <v>0</v>
      </c>
      <c r="C9890" s="39">
        <f>IF(Txn!$B4951="","","تراکنش بانکی")</f>
        <v>0</v>
      </c>
      <c r="D9890" s="38">
        <f>IF(Txn!$B4951="","",IF(IF(Txn!$U4951="TRF",Txn!$Y4951,Txn!$Z4951)="","",IF(Txn!$U4951="TRF",Txn!$Y4951,Txn!$Z4951)))</f>
        <v>0</v>
      </c>
      <c r="E9890" s="39">
        <f>IF($D9890="","",IFERROR(VLOOKUP($D9890,AcctTbl,2,0),""))</f>
        <v>0</v>
      </c>
      <c r="F9890" s="39">
        <f>IF($D9890="","",IFERROR(VLOOKUP($D9890,AcctTbl,3,0),""))</f>
        <v>0</v>
      </c>
      <c r="G9890" s="39">
        <f>IF(Txn!$B4951="","",Txn!$D4951)</f>
        <v>0</v>
      </c>
      <c r="H9890" s="38">
        <f>IF(Txn!$B4951="","",Txn!$E4951)</f>
        <v>0</v>
      </c>
      <c r="I9890" s="40">
        <f>IF(Txn!$B4951="",0,Txn!$Q4951)</f>
        <v>0</v>
      </c>
      <c r="J9890" s="40">
        <f>IF(Txn!$B4951="",0,Txn!$R4951)</f>
        <v>0</v>
      </c>
      <c r="K9890" s="41">
        <f>IF($A9890="","",IFERROR(VALUE(MID($A9890,6,2)),""))</f>
        <v>0</v>
      </c>
      <c r="L9890" s="39">
        <f>IF(Txn!$K4951="","","طرف مقابل — "&amp;Txn!$K4951)</f>
        <v>0</v>
      </c>
      <c r="N9890" s="42">
        <f>IF($D9890="",0,COUNTIF(BankAccts,$D9890))</f>
        <v>0</v>
      </c>
    </row>
    <row r="9891" spans="1:14">
      <c r="A9891" s="38">
        <f>IF(Txn!$B4952="","",Txn!$B4952)</f>
        <v>0</v>
      </c>
      <c r="B9891" s="38">
        <f>IF(Txn!$B4952="","",Txn!$C4952)</f>
        <v>0</v>
      </c>
      <c r="C9891" s="39">
        <f>IF(Txn!$B4952="","","تراکنش بانکی")</f>
        <v>0</v>
      </c>
      <c r="D9891" s="38">
        <f>IF(Txn!$B4952="","",IF(Txn!$X4952="","",Txn!$X4952))</f>
        <v>0</v>
      </c>
      <c r="E9891" s="39">
        <f>IF($D9891="","",IFERROR(VLOOKUP($D9891,AcctTbl,2,0),""))</f>
        <v>0</v>
      </c>
      <c r="F9891" s="39">
        <f>IF($D9891="","",IFERROR(VLOOKUP($D9891,AcctTbl,3,0),""))</f>
        <v>0</v>
      </c>
      <c r="G9891" s="39">
        <f>IF(Txn!$B4952="","",Txn!$D4952)</f>
        <v>0</v>
      </c>
      <c r="H9891" s="38">
        <f>IF(Txn!$B4952="","",Txn!$E4952)</f>
        <v>0</v>
      </c>
      <c r="I9891" s="40">
        <f>IF(Txn!$B4952="",0,Txn!$O4952)</f>
        <v>0</v>
      </c>
      <c r="J9891" s="40">
        <f>IF(Txn!$B4952="",0,Txn!$P4952)</f>
        <v>0</v>
      </c>
      <c r="K9891" s="41">
        <f>IF($A9891="","",IFERROR(VALUE(MID($A9891,6,2)),""))</f>
        <v>0</v>
      </c>
      <c r="L9891" s="39">
        <f>IF(Txn!$K4952="","",Txn!$K4952)</f>
        <v>0</v>
      </c>
      <c r="N9891" s="42">
        <f>IF($D9891="",0,COUNTIF(BankAccts,$D9891))</f>
        <v>0</v>
      </c>
    </row>
    <row r="9892" spans="1:14">
      <c r="A9892" s="38">
        <f>IF(Txn!$B4952="","",Txn!$B4952)</f>
        <v>0</v>
      </c>
      <c r="B9892" s="38">
        <f>IF(Txn!$B4952="","",Txn!$C4952)</f>
        <v>0</v>
      </c>
      <c r="C9892" s="39">
        <f>IF(Txn!$B4952="","","تراکنش بانکی")</f>
        <v>0</v>
      </c>
      <c r="D9892" s="38">
        <f>IF(Txn!$B4952="","",IF(IF(Txn!$U4952="TRF",Txn!$Y4952,Txn!$Z4952)="","",IF(Txn!$U4952="TRF",Txn!$Y4952,Txn!$Z4952)))</f>
        <v>0</v>
      </c>
      <c r="E9892" s="39">
        <f>IF($D9892="","",IFERROR(VLOOKUP($D9892,AcctTbl,2,0),""))</f>
        <v>0</v>
      </c>
      <c r="F9892" s="39">
        <f>IF($D9892="","",IFERROR(VLOOKUP($D9892,AcctTbl,3,0),""))</f>
        <v>0</v>
      </c>
      <c r="G9892" s="39">
        <f>IF(Txn!$B4952="","",Txn!$D4952)</f>
        <v>0</v>
      </c>
      <c r="H9892" s="38">
        <f>IF(Txn!$B4952="","",Txn!$E4952)</f>
        <v>0</v>
      </c>
      <c r="I9892" s="40">
        <f>IF(Txn!$B4952="",0,Txn!$Q4952)</f>
        <v>0</v>
      </c>
      <c r="J9892" s="40">
        <f>IF(Txn!$B4952="",0,Txn!$R4952)</f>
        <v>0</v>
      </c>
      <c r="K9892" s="41">
        <f>IF($A9892="","",IFERROR(VALUE(MID($A9892,6,2)),""))</f>
        <v>0</v>
      </c>
      <c r="L9892" s="39">
        <f>IF(Txn!$K4952="","","طرف مقابل — "&amp;Txn!$K4952)</f>
        <v>0</v>
      </c>
      <c r="N9892" s="42">
        <f>IF($D9892="",0,COUNTIF(BankAccts,$D9892))</f>
        <v>0</v>
      </c>
    </row>
    <row r="9893" spans="1:14">
      <c r="A9893" s="38">
        <f>IF(Txn!$B4953="","",Txn!$B4953)</f>
        <v>0</v>
      </c>
      <c r="B9893" s="38">
        <f>IF(Txn!$B4953="","",Txn!$C4953)</f>
        <v>0</v>
      </c>
      <c r="C9893" s="39">
        <f>IF(Txn!$B4953="","","تراکنش بانکی")</f>
        <v>0</v>
      </c>
      <c r="D9893" s="38">
        <f>IF(Txn!$B4953="","",IF(Txn!$X4953="","",Txn!$X4953))</f>
        <v>0</v>
      </c>
      <c r="E9893" s="39">
        <f>IF($D9893="","",IFERROR(VLOOKUP($D9893,AcctTbl,2,0),""))</f>
        <v>0</v>
      </c>
      <c r="F9893" s="39">
        <f>IF($D9893="","",IFERROR(VLOOKUP($D9893,AcctTbl,3,0),""))</f>
        <v>0</v>
      </c>
      <c r="G9893" s="39">
        <f>IF(Txn!$B4953="","",Txn!$D4953)</f>
        <v>0</v>
      </c>
      <c r="H9893" s="38">
        <f>IF(Txn!$B4953="","",Txn!$E4953)</f>
        <v>0</v>
      </c>
      <c r="I9893" s="40">
        <f>IF(Txn!$B4953="",0,Txn!$O4953)</f>
        <v>0</v>
      </c>
      <c r="J9893" s="40">
        <f>IF(Txn!$B4953="",0,Txn!$P4953)</f>
        <v>0</v>
      </c>
      <c r="K9893" s="41">
        <f>IF($A9893="","",IFERROR(VALUE(MID($A9893,6,2)),""))</f>
        <v>0</v>
      </c>
      <c r="L9893" s="39">
        <f>IF(Txn!$K4953="","",Txn!$K4953)</f>
        <v>0</v>
      </c>
      <c r="N9893" s="42">
        <f>IF($D9893="",0,COUNTIF(BankAccts,$D9893))</f>
        <v>0</v>
      </c>
    </row>
    <row r="9894" spans="1:14">
      <c r="A9894" s="38">
        <f>IF(Txn!$B4953="","",Txn!$B4953)</f>
        <v>0</v>
      </c>
      <c r="B9894" s="38">
        <f>IF(Txn!$B4953="","",Txn!$C4953)</f>
        <v>0</v>
      </c>
      <c r="C9894" s="39">
        <f>IF(Txn!$B4953="","","تراکنش بانکی")</f>
        <v>0</v>
      </c>
      <c r="D9894" s="38">
        <f>IF(Txn!$B4953="","",IF(IF(Txn!$U4953="TRF",Txn!$Y4953,Txn!$Z4953)="","",IF(Txn!$U4953="TRF",Txn!$Y4953,Txn!$Z4953)))</f>
        <v>0</v>
      </c>
      <c r="E9894" s="39">
        <f>IF($D9894="","",IFERROR(VLOOKUP($D9894,AcctTbl,2,0),""))</f>
        <v>0</v>
      </c>
      <c r="F9894" s="39">
        <f>IF($D9894="","",IFERROR(VLOOKUP($D9894,AcctTbl,3,0),""))</f>
        <v>0</v>
      </c>
      <c r="G9894" s="39">
        <f>IF(Txn!$B4953="","",Txn!$D4953)</f>
        <v>0</v>
      </c>
      <c r="H9894" s="38">
        <f>IF(Txn!$B4953="","",Txn!$E4953)</f>
        <v>0</v>
      </c>
      <c r="I9894" s="40">
        <f>IF(Txn!$B4953="",0,Txn!$Q4953)</f>
        <v>0</v>
      </c>
      <c r="J9894" s="40">
        <f>IF(Txn!$B4953="",0,Txn!$R4953)</f>
        <v>0</v>
      </c>
      <c r="K9894" s="41">
        <f>IF($A9894="","",IFERROR(VALUE(MID($A9894,6,2)),""))</f>
        <v>0</v>
      </c>
      <c r="L9894" s="39">
        <f>IF(Txn!$K4953="","","طرف مقابل — "&amp;Txn!$K4953)</f>
        <v>0</v>
      </c>
      <c r="N9894" s="42">
        <f>IF($D9894="",0,COUNTIF(BankAccts,$D9894))</f>
        <v>0</v>
      </c>
    </row>
    <row r="9895" spans="1:14">
      <c r="A9895" s="38">
        <f>IF(Txn!$B4954="","",Txn!$B4954)</f>
        <v>0</v>
      </c>
      <c r="B9895" s="38">
        <f>IF(Txn!$B4954="","",Txn!$C4954)</f>
        <v>0</v>
      </c>
      <c r="C9895" s="39">
        <f>IF(Txn!$B4954="","","تراکنش بانکی")</f>
        <v>0</v>
      </c>
      <c r="D9895" s="38">
        <f>IF(Txn!$B4954="","",IF(Txn!$X4954="","",Txn!$X4954))</f>
        <v>0</v>
      </c>
      <c r="E9895" s="39">
        <f>IF($D9895="","",IFERROR(VLOOKUP($D9895,AcctTbl,2,0),""))</f>
        <v>0</v>
      </c>
      <c r="F9895" s="39">
        <f>IF($D9895="","",IFERROR(VLOOKUP($D9895,AcctTbl,3,0),""))</f>
        <v>0</v>
      </c>
      <c r="G9895" s="39">
        <f>IF(Txn!$B4954="","",Txn!$D4954)</f>
        <v>0</v>
      </c>
      <c r="H9895" s="38">
        <f>IF(Txn!$B4954="","",Txn!$E4954)</f>
        <v>0</v>
      </c>
      <c r="I9895" s="40">
        <f>IF(Txn!$B4954="",0,Txn!$O4954)</f>
        <v>0</v>
      </c>
      <c r="J9895" s="40">
        <f>IF(Txn!$B4954="",0,Txn!$P4954)</f>
        <v>0</v>
      </c>
      <c r="K9895" s="41">
        <f>IF($A9895="","",IFERROR(VALUE(MID($A9895,6,2)),""))</f>
        <v>0</v>
      </c>
      <c r="L9895" s="39">
        <f>IF(Txn!$K4954="","",Txn!$K4954)</f>
        <v>0</v>
      </c>
      <c r="N9895" s="42">
        <f>IF($D9895="",0,COUNTIF(BankAccts,$D9895))</f>
        <v>0</v>
      </c>
    </row>
    <row r="9896" spans="1:14">
      <c r="A9896" s="38">
        <f>IF(Txn!$B4954="","",Txn!$B4954)</f>
        <v>0</v>
      </c>
      <c r="B9896" s="38">
        <f>IF(Txn!$B4954="","",Txn!$C4954)</f>
        <v>0</v>
      </c>
      <c r="C9896" s="39">
        <f>IF(Txn!$B4954="","","تراکنش بانکی")</f>
        <v>0</v>
      </c>
      <c r="D9896" s="38">
        <f>IF(Txn!$B4954="","",IF(IF(Txn!$U4954="TRF",Txn!$Y4954,Txn!$Z4954)="","",IF(Txn!$U4954="TRF",Txn!$Y4954,Txn!$Z4954)))</f>
        <v>0</v>
      </c>
      <c r="E9896" s="39">
        <f>IF($D9896="","",IFERROR(VLOOKUP($D9896,AcctTbl,2,0),""))</f>
        <v>0</v>
      </c>
      <c r="F9896" s="39">
        <f>IF($D9896="","",IFERROR(VLOOKUP($D9896,AcctTbl,3,0),""))</f>
        <v>0</v>
      </c>
      <c r="G9896" s="39">
        <f>IF(Txn!$B4954="","",Txn!$D4954)</f>
        <v>0</v>
      </c>
      <c r="H9896" s="38">
        <f>IF(Txn!$B4954="","",Txn!$E4954)</f>
        <v>0</v>
      </c>
      <c r="I9896" s="40">
        <f>IF(Txn!$B4954="",0,Txn!$Q4954)</f>
        <v>0</v>
      </c>
      <c r="J9896" s="40">
        <f>IF(Txn!$B4954="",0,Txn!$R4954)</f>
        <v>0</v>
      </c>
      <c r="K9896" s="41">
        <f>IF($A9896="","",IFERROR(VALUE(MID($A9896,6,2)),""))</f>
        <v>0</v>
      </c>
      <c r="L9896" s="39">
        <f>IF(Txn!$K4954="","","طرف مقابل — "&amp;Txn!$K4954)</f>
        <v>0</v>
      </c>
      <c r="N9896" s="42">
        <f>IF($D9896="",0,COUNTIF(BankAccts,$D9896))</f>
        <v>0</v>
      </c>
    </row>
    <row r="9897" spans="1:14">
      <c r="A9897" s="38">
        <f>IF(Txn!$B4955="","",Txn!$B4955)</f>
        <v>0</v>
      </c>
      <c r="B9897" s="38">
        <f>IF(Txn!$B4955="","",Txn!$C4955)</f>
        <v>0</v>
      </c>
      <c r="C9897" s="39">
        <f>IF(Txn!$B4955="","","تراکنش بانکی")</f>
        <v>0</v>
      </c>
      <c r="D9897" s="38">
        <f>IF(Txn!$B4955="","",IF(Txn!$X4955="","",Txn!$X4955))</f>
        <v>0</v>
      </c>
      <c r="E9897" s="39">
        <f>IF($D9897="","",IFERROR(VLOOKUP($D9897,AcctTbl,2,0),""))</f>
        <v>0</v>
      </c>
      <c r="F9897" s="39">
        <f>IF($D9897="","",IFERROR(VLOOKUP($D9897,AcctTbl,3,0),""))</f>
        <v>0</v>
      </c>
      <c r="G9897" s="39">
        <f>IF(Txn!$B4955="","",Txn!$D4955)</f>
        <v>0</v>
      </c>
      <c r="H9897" s="38">
        <f>IF(Txn!$B4955="","",Txn!$E4955)</f>
        <v>0</v>
      </c>
      <c r="I9897" s="40">
        <f>IF(Txn!$B4955="",0,Txn!$O4955)</f>
        <v>0</v>
      </c>
      <c r="J9897" s="40">
        <f>IF(Txn!$B4955="",0,Txn!$P4955)</f>
        <v>0</v>
      </c>
      <c r="K9897" s="41">
        <f>IF($A9897="","",IFERROR(VALUE(MID($A9897,6,2)),""))</f>
        <v>0</v>
      </c>
      <c r="L9897" s="39">
        <f>IF(Txn!$K4955="","",Txn!$K4955)</f>
        <v>0</v>
      </c>
      <c r="N9897" s="42">
        <f>IF($D9897="",0,COUNTIF(BankAccts,$D9897))</f>
        <v>0</v>
      </c>
    </row>
    <row r="9898" spans="1:14">
      <c r="A9898" s="38">
        <f>IF(Txn!$B4955="","",Txn!$B4955)</f>
        <v>0</v>
      </c>
      <c r="B9898" s="38">
        <f>IF(Txn!$B4955="","",Txn!$C4955)</f>
        <v>0</v>
      </c>
      <c r="C9898" s="39">
        <f>IF(Txn!$B4955="","","تراکنش بانکی")</f>
        <v>0</v>
      </c>
      <c r="D9898" s="38">
        <f>IF(Txn!$B4955="","",IF(IF(Txn!$U4955="TRF",Txn!$Y4955,Txn!$Z4955)="","",IF(Txn!$U4955="TRF",Txn!$Y4955,Txn!$Z4955)))</f>
        <v>0</v>
      </c>
      <c r="E9898" s="39">
        <f>IF($D9898="","",IFERROR(VLOOKUP($D9898,AcctTbl,2,0),""))</f>
        <v>0</v>
      </c>
      <c r="F9898" s="39">
        <f>IF($D9898="","",IFERROR(VLOOKUP($D9898,AcctTbl,3,0),""))</f>
        <v>0</v>
      </c>
      <c r="G9898" s="39">
        <f>IF(Txn!$B4955="","",Txn!$D4955)</f>
        <v>0</v>
      </c>
      <c r="H9898" s="38">
        <f>IF(Txn!$B4955="","",Txn!$E4955)</f>
        <v>0</v>
      </c>
      <c r="I9898" s="40">
        <f>IF(Txn!$B4955="",0,Txn!$Q4955)</f>
        <v>0</v>
      </c>
      <c r="J9898" s="40">
        <f>IF(Txn!$B4955="",0,Txn!$R4955)</f>
        <v>0</v>
      </c>
      <c r="K9898" s="41">
        <f>IF($A9898="","",IFERROR(VALUE(MID($A9898,6,2)),""))</f>
        <v>0</v>
      </c>
      <c r="L9898" s="39">
        <f>IF(Txn!$K4955="","","طرف مقابل — "&amp;Txn!$K4955)</f>
        <v>0</v>
      </c>
      <c r="N9898" s="42">
        <f>IF($D9898="",0,COUNTIF(BankAccts,$D9898))</f>
        <v>0</v>
      </c>
    </row>
    <row r="9899" spans="1:14">
      <c r="A9899" s="38">
        <f>IF(Txn!$B4956="","",Txn!$B4956)</f>
        <v>0</v>
      </c>
      <c r="B9899" s="38">
        <f>IF(Txn!$B4956="","",Txn!$C4956)</f>
        <v>0</v>
      </c>
      <c r="C9899" s="39">
        <f>IF(Txn!$B4956="","","تراکنش بانکی")</f>
        <v>0</v>
      </c>
      <c r="D9899" s="38">
        <f>IF(Txn!$B4956="","",IF(Txn!$X4956="","",Txn!$X4956))</f>
        <v>0</v>
      </c>
      <c r="E9899" s="39">
        <f>IF($D9899="","",IFERROR(VLOOKUP($D9899,AcctTbl,2,0),""))</f>
        <v>0</v>
      </c>
      <c r="F9899" s="39">
        <f>IF($D9899="","",IFERROR(VLOOKUP($D9899,AcctTbl,3,0),""))</f>
        <v>0</v>
      </c>
      <c r="G9899" s="39">
        <f>IF(Txn!$B4956="","",Txn!$D4956)</f>
        <v>0</v>
      </c>
      <c r="H9899" s="38">
        <f>IF(Txn!$B4956="","",Txn!$E4956)</f>
        <v>0</v>
      </c>
      <c r="I9899" s="40">
        <f>IF(Txn!$B4956="",0,Txn!$O4956)</f>
        <v>0</v>
      </c>
      <c r="J9899" s="40">
        <f>IF(Txn!$B4956="",0,Txn!$P4956)</f>
        <v>0</v>
      </c>
      <c r="K9899" s="41">
        <f>IF($A9899="","",IFERROR(VALUE(MID($A9899,6,2)),""))</f>
        <v>0</v>
      </c>
      <c r="L9899" s="39">
        <f>IF(Txn!$K4956="","",Txn!$K4956)</f>
        <v>0</v>
      </c>
      <c r="N9899" s="42">
        <f>IF($D9899="",0,COUNTIF(BankAccts,$D9899))</f>
        <v>0</v>
      </c>
    </row>
    <row r="9900" spans="1:14">
      <c r="A9900" s="38">
        <f>IF(Txn!$B4956="","",Txn!$B4956)</f>
        <v>0</v>
      </c>
      <c r="B9900" s="38">
        <f>IF(Txn!$B4956="","",Txn!$C4956)</f>
        <v>0</v>
      </c>
      <c r="C9900" s="39">
        <f>IF(Txn!$B4956="","","تراکنش بانکی")</f>
        <v>0</v>
      </c>
      <c r="D9900" s="38">
        <f>IF(Txn!$B4956="","",IF(IF(Txn!$U4956="TRF",Txn!$Y4956,Txn!$Z4956)="","",IF(Txn!$U4956="TRF",Txn!$Y4956,Txn!$Z4956)))</f>
        <v>0</v>
      </c>
      <c r="E9900" s="39">
        <f>IF($D9900="","",IFERROR(VLOOKUP($D9900,AcctTbl,2,0),""))</f>
        <v>0</v>
      </c>
      <c r="F9900" s="39">
        <f>IF($D9900="","",IFERROR(VLOOKUP($D9900,AcctTbl,3,0),""))</f>
        <v>0</v>
      </c>
      <c r="G9900" s="39">
        <f>IF(Txn!$B4956="","",Txn!$D4956)</f>
        <v>0</v>
      </c>
      <c r="H9900" s="38">
        <f>IF(Txn!$B4956="","",Txn!$E4956)</f>
        <v>0</v>
      </c>
      <c r="I9900" s="40">
        <f>IF(Txn!$B4956="",0,Txn!$Q4956)</f>
        <v>0</v>
      </c>
      <c r="J9900" s="40">
        <f>IF(Txn!$B4956="",0,Txn!$R4956)</f>
        <v>0</v>
      </c>
      <c r="K9900" s="41">
        <f>IF($A9900="","",IFERROR(VALUE(MID($A9900,6,2)),""))</f>
        <v>0</v>
      </c>
      <c r="L9900" s="39">
        <f>IF(Txn!$K4956="","","طرف مقابل — "&amp;Txn!$K4956)</f>
        <v>0</v>
      </c>
      <c r="N9900" s="42">
        <f>IF($D9900="",0,COUNTIF(BankAccts,$D9900))</f>
        <v>0</v>
      </c>
    </row>
    <row r="9901" spans="1:14">
      <c r="A9901" s="38">
        <f>IF(Txn!$B4957="","",Txn!$B4957)</f>
        <v>0</v>
      </c>
      <c r="B9901" s="38">
        <f>IF(Txn!$B4957="","",Txn!$C4957)</f>
        <v>0</v>
      </c>
      <c r="C9901" s="39">
        <f>IF(Txn!$B4957="","","تراکنش بانکی")</f>
        <v>0</v>
      </c>
      <c r="D9901" s="38">
        <f>IF(Txn!$B4957="","",IF(Txn!$X4957="","",Txn!$X4957))</f>
        <v>0</v>
      </c>
      <c r="E9901" s="39">
        <f>IF($D9901="","",IFERROR(VLOOKUP($D9901,AcctTbl,2,0),""))</f>
        <v>0</v>
      </c>
      <c r="F9901" s="39">
        <f>IF($D9901="","",IFERROR(VLOOKUP($D9901,AcctTbl,3,0),""))</f>
        <v>0</v>
      </c>
      <c r="G9901" s="39">
        <f>IF(Txn!$B4957="","",Txn!$D4957)</f>
        <v>0</v>
      </c>
      <c r="H9901" s="38">
        <f>IF(Txn!$B4957="","",Txn!$E4957)</f>
        <v>0</v>
      </c>
      <c r="I9901" s="40">
        <f>IF(Txn!$B4957="",0,Txn!$O4957)</f>
        <v>0</v>
      </c>
      <c r="J9901" s="40">
        <f>IF(Txn!$B4957="",0,Txn!$P4957)</f>
        <v>0</v>
      </c>
      <c r="K9901" s="41">
        <f>IF($A9901="","",IFERROR(VALUE(MID($A9901,6,2)),""))</f>
        <v>0</v>
      </c>
      <c r="L9901" s="39">
        <f>IF(Txn!$K4957="","",Txn!$K4957)</f>
        <v>0</v>
      </c>
      <c r="N9901" s="42">
        <f>IF($D9901="",0,COUNTIF(BankAccts,$D9901))</f>
        <v>0</v>
      </c>
    </row>
    <row r="9902" spans="1:14">
      <c r="A9902" s="38">
        <f>IF(Txn!$B4957="","",Txn!$B4957)</f>
        <v>0</v>
      </c>
      <c r="B9902" s="38">
        <f>IF(Txn!$B4957="","",Txn!$C4957)</f>
        <v>0</v>
      </c>
      <c r="C9902" s="39">
        <f>IF(Txn!$B4957="","","تراکنش بانکی")</f>
        <v>0</v>
      </c>
      <c r="D9902" s="38">
        <f>IF(Txn!$B4957="","",IF(IF(Txn!$U4957="TRF",Txn!$Y4957,Txn!$Z4957)="","",IF(Txn!$U4957="TRF",Txn!$Y4957,Txn!$Z4957)))</f>
        <v>0</v>
      </c>
      <c r="E9902" s="39">
        <f>IF($D9902="","",IFERROR(VLOOKUP($D9902,AcctTbl,2,0),""))</f>
        <v>0</v>
      </c>
      <c r="F9902" s="39">
        <f>IF($D9902="","",IFERROR(VLOOKUP($D9902,AcctTbl,3,0),""))</f>
        <v>0</v>
      </c>
      <c r="G9902" s="39">
        <f>IF(Txn!$B4957="","",Txn!$D4957)</f>
        <v>0</v>
      </c>
      <c r="H9902" s="38">
        <f>IF(Txn!$B4957="","",Txn!$E4957)</f>
        <v>0</v>
      </c>
      <c r="I9902" s="40">
        <f>IF(Txn!$B4957="",0,Txn!$Q4957)</f>
        <v>0</v>
      </c>
      <c r="J9902" s="40">
        <f>IF(Txn!$B4957="",0,Txn!$R4957)</f>
        <v>0</v>
      </c>
      <c r="K9902" s="41">
        <f>IF($A9902="","",IFERROR(VALUE(MID($A9902,6,2)),""))</f>
        <v>0</v>
      </c>
      <c r="L9902" s="39">
        <f>IF(Txn!$K4957="","","طرف مقابل — "&amp;Txn!$K4957)</f>
        <v>0</v>
      </c>
      <c r="N9902" s="42">
        <f>IF($D9902="",0,COUNTIF(BankAccts,$D9902))</f>
        <v>0</v>
      </c>
    </row>
    <row r="9903" spans="1:14">
      <c r="A9903" s="38">
        <f>IF(Txn!$B4958="","",Txn!$B4958)</f>
        <v>0</v>
      </c>
      <c r="B9903" s="38">
        <f>IF(Txn!$B4958="","",Txn!$C4958)</f>
        <v>0</v>
      </c>
      <c r="C9903" s="39">
        <f>IF(Txn!$B4958="","","تراکنش بانکی")</f>
        <v>0</v>
      </c>
      <c r="D9903" s="38">
        <f>IF(Txn!$B4958="","",IF(Txn!$X4958="","",Txn!$X4958))</f>
        <v>0</v>
      </c>
      <c r="E9903" s="39">
        <f>IF($D9903="","",IFERROR(VLOOKUP($D9903,AcctTbl,2,0),""))</f>
        <v>0</v>
      </c>
      <c r="F9903" s="39">
        <f>IF($D9903="","",IFERROR(VLOOKUP($D9903,AcctTbl,3,0),""))</f>
        <v>0</v>
      </c>
      <c r="G9903" s="39">
        <f>IF(Txn!$B4958="","",Txn!$D4958)</f>
        <v>0</v>
      </c>
      <c r="H9903" s="38">
        <f>IF(Txn!$B4958="","",Txn!$E4958)</f>
        <v>0</v>
      </c>
      <c r="I9903" s="40">
        <f>IF(Txn!$B4958="",0,Txn!$O4958)</f>
        <v>0</v>
      </c>
      <c r="J9903" s="40">
        <f>IF(Txn!$B4958="",0,Txn!$P4958)</f>
        <v>0</v>
      </c>
      <c r="K9903" s="41">
        <f>IF($A9903="","",IFERROR(VALUE(MID($A9903,6,2)),""))</f>
        <v>0</v>
      </c>
      <c r="L9903" s="39">
        <f>IF(Txn!$K4958="","",Txn!$K4958)</f>
        <v>0</v>
      </c>
      <c r="N9903" s="42">
        <f>IF($D9903="",0,COUNTIF(BankAccts,$D9903))</f>
        <v>0</v>
      </c>
    </row>
    <row r="9904" spans="1:14">
      <c r="A9904" s="38">
        <f>IF(Txn!$B4958="","",Txn!$B4958)</f>
        <v>0</v>
      </c>
      <c r="B9904" s="38">
        <f>IF(Txn!$B4958="","",Txn!$C4958)</f>
        <v>0</v>
      </c>
      <c r="C9904" s="39">
        <f>IF(Txn!$B4958="","","تراکنش بانکی")</f>
        <v>0</v>
      </c>
      <c r="D9904" s="38">
        <f>IF(Txn!$B4958="","",IF(IF(Txn!$U4958="TRF",Txn!$Y4958,Txn!$Z4958)="","",IF(Txn!$U4958="TRF",Txn!$Y4958,Txn!$Z4958)))</f>
        <v>0</v>
      </c>
      <c r="E9904" s="39">
        <f>IF($D9904="","",IFERROR(VLOOKUP($D9904,AcctTbl,2,0),""))</f>
        <v>0</v>
      </c>
      <c r="F9904" s="39">
        <f>IF($D9904="","",IFERROR(VLOOKUP($D9904,AcctTbl,3,0),""))</f>
        <v>0</v>
      </c>
      <c r="G9904" s="39">
        <f>IF(Txn!$B4958="","",Txn!$D4958)</f>
        <v>0</v>
      </c>
      <c r="H9904" s="38">
        <f>IF(Txn!$B4958="","",Txn!$E4958)</f>
        <v>0</v>
      </c>
      <c r="I9904" s="40">
        <f>IF(Txn!$B4958="",0,Txn!$Q4958)</f>
        <v>0</v>
      </c>
      <c r="J9904" s="40">
        <f>IF(Txn!$B4958="",0,Txn!$R4958)</f>
        <v>0</v>
      </c>
      <c r="K9904" s="41">
        <f>IF($A9904="","",IFERROR(VALUE(MID($A9904,6,2)),""))</f>
        <v>0</v>
      </c>
      <c r="L9904" s="39">
        <f>IF(Txn!$K4958="","","طرف مقابل — "&amp;Txn!$K4958)</f>
        <v>0</v>
      </c>
      <c r="N9904" s="42">
        <f>IF($D9904="",0,COUNTIF(BankAccts,$D9904))</f>
        <v>0</v>
      </c>
    </row>
    <row r="9905" spans="1:14">
      <c r="A9905" s="38">
        <f>IF(Txn!$B4959="","",Txn!$B4959)</f>
        <v>0</v>
      </c>
      <c r="B9905" s="38">
        <f>IF(Txn!$B4959="","",Txn!$C4959)</f>
        <v>0</v>
      </c>
      <c r="C9905" s="39">
        <f>IF(Txn!$B4959="","","تراکنش بانکی")</f>
        <v>0</v>
      </c>
      <c r="D9905" s="38">
        <f>IF(Txn!$B4959="","",IF(Txn!$X4959="","",Txn!$X4959))</f>
        <v>0</v>
      </c>
      <c r="E9905" s="39">
        <f>IF($D9905="","",IFERROR(VLOOKUP($D9905,AcctTbl,2,0),""))</f>
        <v>0</v>
      </c>
      <c r="F9905" s="39">
        <f>IF($D9905="","",IFERROR(VLOOKUP($D9905,AcctTbl,3,0),""))</f>
        <v>0</v>
      </c>
      <c r="G9905" s="39">
        <f>IF(Txn!$B4959="","",Txn!$D4959)</f>
        <v>0</v>
      </c>
      <c r="H9905" s="38">
        <f>IF(Txn!$B4959="","",Txn!$E4959)</f>
        <v>0</v>
      </c>
      <c r="I9905" s="40">
        <f>IF(Txn!$B4959="",0,Txn!$O4959)</f>
        <v>0</v>
      </c>
      <c r="J9905" s="40">
        <f>IF(Txn!$B4959="",0,Txn!$P4959)</f>
        <v>0</v>
      </c>
      <c r="K9905" s="41">
        <f>IF($A9905="","",IFERROR(VALUE(MID($A9905,6,2)),""))</f>
        <v>0</v>
      </c>
      <c r="L9905" s="39">
        <f>IF(Txn!$K4959="","",Txn!$K4959)</f>
        <v>0</v>
      </c>
      <c r="N9905" s="42">
        <f>IF($D9905="",0,COUNTIF(BankAccts,$D9905))</f>
        <v>0</v>
      </c>
    </row>
    <row r="9906" spans="1:14">
      <c r="A9906" s="38">
        <f>IF(Txn!$B4959="","",Txn!$B4959)</f>
        <v>0</v>
      </c>
      <c r="B9906" s="38">
        <f>IF(Txn!$B4959="","",Txn!$C4959)</f>
        <v>0</v>
      </c>
      <c r="C9906" s="39">
        <f>IF(Txn!$B4959="","","تراکنش بانکی")</f>
        <v>0</v>
      </c>
      <c r="D9906" s="38">
        <f>IF(Txn!$B4959="","",IF(IF(Txn!$U4959="TRF",Txn!$Y4959,Txn!$Z4959)="","",IF(Txn!$U4959="TRF",Txn!$Y4959,Txn!$Z4959)))</f>
        <v>0</v>
      </c>
      <c r="E9906" s="39">
        <f>IF($D9906="","",IFERROR(VLOOKUP($D9906,AcctTbl,2,0),""))</f>
        <v>0</v>
      </c>
      <c r="F9906" s="39">
        <f>IF($D9906="","",IFERROR(VLOOKUP($D9906,AcctTbl,3,0),""))</f>
        <v>0</v>
      </c>
      <c r="G9906" s="39">
        <f>IF(Txn!$B4959="","",Txn!$D4959)</f>
        <v>0</v>
      </c>
      <c r="H9906" s="38">
        <f>IF(Txn!$B4959="","",Txn!$E4959)</f>
        <v>0</v>
      </c>
      <c r="I9906" s="40">
        <f>IF(Txn!$B4959="",0,Txn!$Q4959)</f>
        <v>0</v>
      </c>
      <c r="J9906" s="40">
        <f>IF(Txn!$B4959="",0,Txn!$R4959)</f>
        <v>0</v>
      </c>
      <c r="K9906" s="41">
        <f>IF($A9906="","",IFERROR(VALUE(MID($A9906,6,2)),""))</f>
        <v>0</v>
      </c>
      <c r="L9906" s="39">
        <f>IF(Txn!$K4959="","","طرف مقابل — "&amp;Txn!$K4959)</f>
        <v>0</v>
      </c>
      <c r="N9906" s="42">
        <f>IF($D9906="",0,COUNTIF(BankAccts,$D9906))</f>
        <v>0</v>
      </c>
    </row>
    <row r="9907" spans="1:14">
      <c r="A9907" s="38">
        <f>IF(Txn!$B4960="","",Txn!$B4960)</f>
        <v>0</v>
      </c>
      <c r="B9907" s="38">
        <f>IF(Txn!$B4960="","",Txn!$C4960)</f>
        <v>0</v>
      </c>
      <c r="C9907" s="39">
        <f>IF(Txn!$B4960="","","تراکنش بانکی")</f>
        <v>0</v>
      </c>
      <c r="D9907" s="38">
        <f>IF(Txn!$B4960="","",IF(Txn!$X4960="","",Txn!$X4960))</f>
        <v>0</v>
      </c>
      <c r="E9907" s="39">
        <f>IF($D9907="","",IFERROR(VLOOKUP($D9907,AcctTbl,2,0),""))</f>
        <v>0</v>
      </c>
      <c r="F9907" s="39">
        <f>IF($D9907="","",IFERROR(VLOOKUP($D9907,AcctTbl,3,0),""))</f>
        <v>0</v>
      </c>
      <c r="G9907" s="39">
        <f>IF(Txn!$B4960="","",Txn!$D4960)</f>
        <v>0</v>
      </c>
      <c r="H9907" s="38">
        <f>IF(Txn!$B4960="","",Txn!$E4960)</f>
        <v>0</v>
      </c>
      <c r="I9907" s="40">
        <f>IF(Txn!$B4960="",0,Txn!$O4960)</f>
        <v>0</v>
      </c>
      <c r="J9907" s="40">
        <f>IF(Txn!$B4960="",0,Txn!$P4960)</f>
        <v>0</v>
      </c>
      <c r="K9907" s="41">
        <f>IF($A9907="","",IFERROR(VALUE(MID($A9907,6,2)),""))</f>
        <v>0</v>
      </c>
      <c r="L9907" s="39">
        <f>IF(Txn!$K4960="","",Txn!$K4960)</f>
        <v>0</v>
      </c>
      <c r="N9907" s="42">
        <f>IF($D9907="",0,COUNTIF(BankAccts,$D9907))</f>
        <v>0</v>
      </c>
    </row>
    <row r="9908" spans="1:14">
      <c r="A9908" s="38">
        <f>IF(Txn!$B4960="","",Txn!$B4960)</f>
        <v>0</v>
      </c>
      <c r="B9908" s="38">
        <f>IF(Txn!$B4960="","",Txn!$C4960)</f>
        <v>0</v>
      </c>
      <c r="C9908" s="39">
        <f>IF(Txn!$B4960="","","تراکنش بانکی")</f>
        <v>0</v>
      </c>
      <c r="D9908" s="38">
        <f>IF(Txn!$B4960="","",IF(IF(Txn!$U4960="TRF",Txn!$Y4960,Txn!$Z4960)="","",IF(Txn!$U4960="TRF",Txn!$Y4960,Txn!$Z4960)))</f>
        <v>0</v>
      </c>
      <c r="E9908" s="39">
        <f>IF($D9908="","",IFERROR(VLOOKUP($D9908,AcctTbl,2,0),""))</f>
        <v>0</v>
      </c>
      <c r="F9908" s="39">
        <f>IF($D9908="","",IFERROR(VLOOKUP($D9908,AcctTbl,3,0),""))</f>
        <v>0</v>
      </c>
      <c r="G9908" s="39">
        <f>IF(Txn!$B4960="","",Txn!$D4960)</f>
        <v>0</v>
      </c>
      <c r="H9908" s="38">
        <f>IF(Txn!$B4960="","",Txn!$E4960)</f>
        <v>0</v>
      </c>
      <c r="I9908" s="40">
        <f>IF(Txn!$B4960="",0,Txn!$Q4960)</f>
        <v>0</v>
      </c>
      <c r="J9908" s="40">
        <f>IF(Txn!$B4960="",0,Txn!$R4960)</f>
        <v>0</v>
      </c>
      <c r="K9908" s="41">
        <f>IF($A9908="","",IFERROR(VALUE(MID($A9908,6,2)),""))</f>
        <v>0</v>
      </c>
      <c r="L9908" s="39">
        <f>IF(Txn!$K4960="","","طرف مقابل — "&amp;Txn!$K4960)</f>
        <v>0</v>
      </c>
      <c r="N9908" s="42">
        <f>IF($D9908="",0,COUNTIF(BankAccts,$D9908))</f>
        <v>0</v>
      </c>
    </row>
    <row r="9909" spans="1:14">
      <c r="A9909" s="38">
        <f>IF(Txn!$B4961="","",Txn!$B4961)</f>
        <v>0</v>
      </c>
      <c r="B9909" s="38">
        <f>IF(Txn!$B4961="","",Txn!$C4961)</f>
        <v>0</v>
      </c>
      <c r="C9909" s="39">
        <f>IF(Txn!$B4961="","","تراکنش بانکی")</f>
        <v>0</v>
      </c>
      <c r="D9909" s="38">
        <f>IF(Txn!$B4961="","",IF(Txn!$X4961="","",Txn!$X4961))</f>
        <v>0</v>
      </c>
      <c r="E9909" s="39">
        <f>IF($D9909="","",IFERROR(VLOOKUP($D9909,AcctTbl,2,0),""))</f>
        <v>0</v>
      </c>
      <c r="F9909" s="39">
        <f>IF($D9909="","",IFERROR(VLOOKUP($D9909,AcctTbl,3,0),""))</f>
        <v>0</v>
      </c>
      <c r="G9909" s="39">
        <f>IF(Txn!$B4961="","",Txn!$D4961)</f>
        <v>0</v>
      </c>
      <c r="H9909" s="38">
        <f>IF(Txn!$B4961="","",Txn!$E4961)</f>
        <v>0</v>
      </c>
      <c r="I9909" s="40">
        <f>IF(Txn!$B4961="",0,Txn!$O4961)</f>
        <v>0</v>
      </c>
      <c r="J9909" s="40">
        <f>IF(Txn!$B4961="",0,Txn!$P4961)</f>
        <v>0</v>
      </c>
      <c r="K9909" s="41">
        <f>IF($A9909="","",IFERROR(VALUE(MID($A9909,6,2)),""))</f>
        <v>0</v>
      </c>
      <c r="L9909" s="39">
        <f>IF(Txn!$K4961="","",Txn!$K4961)</f>
        <v>0</v>
      </c>
      <c r="N9909" s="42">
        <f>IF($D9909="",0,COUNTIF(BankAccts,$D9909))</f>
        <v>0</v>
      </c>
    </row>
    <row r="9910" spans="1:14">
      <c r="A9910" s="38">
        <f>IF(Txn!$B4961="","",Txn!$B4961)</f>
        <v>0</v>
      </c>
      <c r="B9910" s="38">
        <f>IF(Txn!$B4961="","",Txn!$C4961)</f>
        <v>0</v>
      </c>
      <c r="C9910" s="39">
        <f>IF(Txn!$B4961="","","تراکنش بانکی")</f>
        <v>0</v>
      </c>
      <c r="D9910" s="38">
        <f>IF(Txn!$B4961="","",IF(IF(Txn!$U4961="TRF",Txn!$Y4961,Txn!$Z4961)="","",IF(Txn!$U4961="TRF",Txn!$Y4961,Txn!$Z4961)))</f>
        <v>0</v>
      </c>
      <c r="E9910" s="39">
        <f>IF($D9910="","",IFERROR(VLOOKUP($D9910,AcctTbl,2,0),""))</f>
        <v>0</v>
      </c>
      <c r="F9910" s="39">
        <f>IF($D9910="","",IFERROR(VLOOKUP($D9910,AcctTbl,3,0),""))</f>
        <v>0</v>
      </c>
      <c r="G9910" s="39">
        <f>IF(Txn!$B4961="","",Txn!$D4961)</f>
        <v>0</v>
      </c>
      <c r="H9910" s="38">
        <f>IF(Txn!$B4961="","",Txn!$E4961)</f>
        <v>0</v>
      </c>
      <c r="I9910" s="40">
        <f>IF(Txn!$B4961="",0,Txn!$Q4961)</f>
        <v>0</v>
      </c>
      <c r="J9910" s="40">
        <f>IF(Txn!$B4961="",0,Txn!$R4961)</f>
        <v>0</v>
      </c>
      <c r="K9910" s="41">
        <f>IF($A9910="","",IFERROR(VALUE(MID($A9910,6,2)),""))</f>
        <v>0</v>
      </c>
      <c r="L9910" s="39">
        <f>IF(Txn!$K4961="","","طرف مقابل — "&amp;Txn!$K4961)</f>
        <v>0</v>
      </c>
      <c r="N9910" s="42">
        <f>IF($D9910="",0,COUNTIF(BankAccts,$D9910))</f>
        <v>0</v>
      </c>
    </row>
    <row r="9911" spans="1:14">
      <c r="A9911" s="38">
        <f>IF(Txn!$B4962="","",Txn!$B4962)</f>
        <v>0</v>
      </c>
      <c r="B9911" s="38">
        <f>IF(Txn!$B4962="","",Txn!$C4962)</f>
        <v>0</v>
      </c>
      <c r="C9911" s="39">
        <f>IF(Txn!$B4962="","","تراکنش بانکی")</f>
        <v>0</v>
      </c>
      <c r="D9911" s="38">
        <f>IF(Txn!$B4962="","",IF(Txn!$X4962="","",Txn!$X4962))</f>
        <v>0</v>
      </c>
      <c r="E9911" s="39">
        <f>IF($D9911="","",IFERROR(VLOOKUP($D9911,AcctTbl,2,0),""))</f>
        <v>0</v>
      </c>
      <c r="F9911" s="39">
        <f>IF($D9911="","",IFERROR(VLOOKUP($D9911,AcctTbl,3,0),""))</f>
        <v>0</v>
      </c>
      <c r="G9911" s="39">
        <f>IF(Txn!$B4962="","",Txn!$D4962)</f>
        <v>0</v>
      </c>
      <c r="H9911" s="38">
        <f>IF(Txn!$B4962="","",Txn!$E4962)</f>
        <v>0</v>
      </c>
      <c r="I9911" s="40">
        <f>IF(Txn!$B4962="",0,Txn!$O4962)</f>
        <v>0</v>
      </c>
      <c r="J9911" s="40">
        <f>IF(Txn!$B4962="",0,Txn!$P4962)</f>
        <v>0</v>
      </c>
      <c r="K9911" s="41">
        <f>IF($A9911="","",IFERROR(VALUE(MID($A9911,6,2)),""))</f>
        <v>0</v>
      </c>
      <c r="L9911" s="39">
        <f>IF(Txn!$K4962="","",Txn!$K4962)</f>
        <v>0</v>
      </c>
      <c r="N9911" s="42">
        <f>IF($D9911="",0,COUNTIF(BankAccts,$D9911))</f>
        <v>0</v>
      </c>
    </row>
    <row r="9912" spans="1:14">
      <c r="A9912" s="38">
        <f>IF(Txn!$B4962="","",Txn!$B4962)</f>
        <v>0</v>
      </c>
      <c r="B9912" s="38">
        <f>IF(Txn!$B4962="","",Txn!$C4962)</f>
        <v>0</v>
      </c>
      <c r="C9912" s="39">
        <f>IF(Txn!$B4962="","","تراکنش بانکی")</f>
        <v>0</v>
      </c>
      <c r="D9912" s="38">
        <f>IF(Txn!$B4962="","",IF(IF(Txn!$U4962="TRF",Txn!$Y4962,Txn!$Z4962)="","",IF(Txn!$U4962="TRF",Txn!$Y4962,Txn!$Z4962)))</f>
        <v>0</v>
      </c>
      <c r="E9912" s="39">
        <f>IF($D9912="","",IFERROR(VLOOKUP($D9912,AcctTbl,2,0),""))</f>
        <v>0</v>
      </c>
      <c r="F9912" s="39">
        <f>IF($D9912="","",IFERROR(VLOOKUP($D9912,AcctTbl,3,0),""))</f>
        <v>0</v>
      </c>
      <c r="G9912" s="39">
        <f>IF(Txn!$B4962="","",Txn!$D4962)</f>
        <v>0</v>
      </c>
      <c r="H9912" s="38">
        <f>IF(Txn!$B4962="","",Txn!$E4962)</f>
        <v>0</v>
      </c>
      <c r="I9912" s="40">
        <f>IF(Txn!$B4962="",0,Txn!$Q4962)</f>
        <v>0</v>
      </c>
      <c r="J9912" s="40">
        <f>IF(Txn!$B4962="",0,Txn!$R4962)</f>
        <v>0</v>
      </c>
      <c r="K9912" s="41">
        <f>IF($A9912="","",IFERROR(VALUE(MID($A9912,6,2)),""))</f>
        <v>0</v>
      </c>
      <c r="L9912" s="39">
        <f>IF(Txn!$K4962="","","طرف مقابل — "&amp;Txn!$K4962)</f>
        <v>0</v>
      </c>
      <c r="N9912" s="42">
        <f>IF($D9912="",0,COUNTIF(BankAccts,$D9912))</f>
        <v>0</v>
      </c>
    </row>
    <row r="9913" spans="1:14">
      <c r="A9913" s="38">
        <f>IF(Txn!$B4963="","",Txn!$B4963)</f>
        <v>0</v>
      </c>
      <c r="B9913" s="38">
        <f>IF(Txn!$B4963="","",Txn!$C4963)</f>
        <v>0</v>
      </c>
      <c r="C9913" s="39">
        <f>IF(Txn!$B4963="","","تراکنش بانکی")</f>
        <v>0</v>
      </c>
      <c r="D9913" s="38">
        <f>IF(Txn!$B4963="","",IF(Txn!$X4963="","",Txn!$X4963))</f>
        <v>0</v>
      </c>
      <c r="E9913" s="39">
        <f>IF($D9913="","",IFERROR(VLOOKUP($D9913,AcctTbl,2,0),""))</f>
        <v>0</v>
      </c>
      <c r="F9913" s="39">
        <f>IF($D9913="","",IFERROR(VLOOKUP($D9913,AcctTbl,3,0),""))</f>
        <v>0</v>
      </c>
      <c r="G9913" s="39">
        <f>IF(Txn!$B4963="","",Txn!$D4963)</f>
        <v>0</v>
      </c>
      <c r="H9913" s="38">
        <f>IF(Txn!$B4963="","",Txn!$E4963)</f>
        <v>0</v>
      </c>
      <c r="I9913" s="40">
        <f>IF(Txn!$B4963="",0,Txn!$O4963)</f>
        <v>0</v>
      </c>
      <c r="J9913" s="40">
        <f>IF(Txn!$B4963="",0,Txn!$P4963)</f>
        <v>0</v>
      </c>
      <c r="K9913" s="41">
        <f>IF($A9913="","",IFERROR(VALUE(MID($A9913,6,2)),""))</f>
        <v>0</v>
      </c>
      <c r="L9913" s="39">
        <f>IF(Txn!$K4963="","",Txn!$K4963)</f>
        <v>0</v>
      </c>
      <c r="N9913" s="42">
        <f>IF($D9913="",0,COUNTIF(BankAccts,$D9913))</f>
        <v>0</v>
      </c>
    </row>
    <row r="9914" spans="1:14">
      <c r="A9914" s="38">
        <f>IF(Txn!$B4963="","",Txn!$B4963)</f>
        <v>0</v>
      </c>
      <c r="B9914" s="38">
        <f>IF(Txn!$B4963="","",Txn!$C4963)</f>
        <v>0</v>
      </c>
      <c r="C9914" s="39">
        <f>IF(Txn!$B4963="","","تراکنش بانکی")</f>
        <v>0</v>
      </c>
      <c r="D9914" s="38">
        <f>IF(Txn!$B4963="","",IF(IF(Txn!$U4963="TRF",Txn!$Y4963,Txn!$Z4963)="","",IF(Txn!$U4963="TRF",Txn!$Y4963,Txn!$Z4963)))</f>
        <v>0</v>
      </c>
      <c r="E9914" s="39">
        <f>IF($D9914="","",IFERROR(VLOOKUP($D9914,AcctTbl,2,0),""))</f>
        <v>0</v>
      </c>
      <c r="F9914" s="39">
        <f>IF($D9914="","",IFERROR(VLOOKUP($D9914,AcctTbl,3,0),""))</f>
        <v>0</v>
      </c>
      <c r="G9914" s="39">
        <f>IF(Txn!$B4963="","",Txn!$D4963)</f>
        <v>0</v>
      </c>
      <c r="H9914" s="38">
        <f>IF(Txn!$B4963="","",Txn!$E4963)</f>
        <v>0</v>
      </c>
      <c r="I9914" s="40">
        <f>IF(Txn!$B4963="",0,Txn!$Q4963)</f>
        <v>0</v>
      </c>
      <c r="J9914" s="40">
        <f>IF(Txn!$B4963="",0,Txn!$R4963)</f>
        <v>0</v>
      </c>
      <c r="K9914" s="41">
        <f>IF($A9914="","",IFERROR(VALUE(MID($A9914,6,2)),""))</f>
        <v>0</v>
      </c>
      <c r="L9914" s="39">
        <f>IF(Txn!$K4963="","","طرف مقابل — "&amp;Txn!$K4963)</f>
        <v>0</v>
      </c>
      <c r="N9914" s="42">
        <f>IF($D9914="",0,COUNTIF(BankAccts,$D9914))</f>
        <v>0</v>
      </c>
    </row>
    <row r="9915" spans="1:14">
      <c r="A9915" s="38">
        <f>IF(Txn!$B4964="","",Txn!$B4964)</f>
        <v>0</v>
      </c>
      <c r="B9915" s="38">
        <f>IF(Txn!$B4964="","",Txn!$C4964)</f>
        <v>0</v>
      </c>
      <c r="C9915" s="39">
        <f>IF(Txn!$B4964="","","تراکنش بانکی")</f>
        <v>0</v>
      </c>
      <c r="D9915" s="38">
        <f>IF(Txn!$B4964="","",IF(Txn!$X4964="","",Txn!$X4964))</f>
        <v>0</v>
      </c>
      <c r="E9915" s="39">
        <f>IF($D9915="","",IFERROR(VLOOKUP($D9915,AcctTbl,2,0),""))</f>
        <v>0</v>
      </c>
      <c r="F9915" s="39">
        <f>IF($D9915="","",IFERROR(VLOOKUP($D9915,AcctTbl,3,0),""))</f>
        <v>0</v>
      </c>
      <c r="G9915" s="39">
        <f>IF(Txn!$B4964="","",Txn!$D4964)</f>
        <v>0</v>
      </c>
      <c r="H9915" s="38">
        <f>IF(Txn!$B4964="","",Txn!$E4964)</f>
        <v>0</v>
      </c>
      <c r="I9915" s="40">
        <f>IF(Txn!$B4964="",0,Txn!$O4964)</f>
        <v>0</v>
      </c>
      <c r="J9915" s="40">
        <f>IF(Txn!$B4964="",0,Txn!$P4964)</f>
        <v>0</v>
      </c>
      <c r="K9915" s="41">
        <f>IF($A9915="","",IFERROR(VALUE(MID($A9915,6,2)),""))</f>
        <v>0</v>
      </c>
      <c r="L9915" s="39">
        <f>IF(Txn!$K4964="","",Txn!$K4964)</f>
        <v>0</v>
      </c>
      <c r="N9915" s="42">
        <f>IF($D9915="",0,COUNTIF(BankAccts,$D9915))</f>
        <v>0</v>
      </c>
    </row>
    <row r="9916" spans="1:14">
      <c r="A9916" s="38">
        <f>IF(Txn!$B4964="","",Txn!$B4964)</f>
        <v>0</v>
      </c>
      <c r="B9916" s="38">
        <f>IF(Txn!$B4964="","",Txn!$C4964)</f>
        <v>0</v>
      </c>
      <c r="C9916" s="39">
        <f>IF(Txn!$B4964="","","تراکنش بانکی")</f>
        <v>0</v>
      </c>
      <c r="D9916" s="38">
        <f>IF(Txn!$B4964="","",IF(IF(Txn!$U4964="TRF",Txn!$Y4964,Txn!$Z4964)="","",IF(Txn!$U4964="TRF",Txn!$Y4964,Txn!$Z4964)))</f>
        <v>0</v>
      </c>
      <c r="E9916" s="39">
        <f>IF($D9916="","",IFERROR(VLOOKUP($D9916,AcctTbl,2,0),""))</f>
        <v>0</v>
      </c>
      <c r="F9916" s="39">
        <f>IF($D9916="","",IFERROR(VLOOKUP($D9916,AcctTbl,3,0),""))</f>
        <v>0</v>
      </c>
      <c r="G9916" s="39">
        <f>IF(Txn!$B4964="","",Txn!$D4964)</f>
        <v>0</v>
      </c>
      <c r="H9916" s="38">
        <f>IF(Txn!$B4964="","",Txn!$E4964)</f>
        <v>0</v>
      </c>
      <c r="I9916" s="40">
        <f>IF(Txn!$B4964="",0,Txn!$Q4964)</f>
        <v>0</v>
      </c>
      <c r="J9916" s="40">
        <f>IF(Txn!$B4964="",0,Txn!$R4964)</f>
        <v>0</v>
      </c>
      <c r="K9916" s="41">
        <f>IF($A9916="","",IFERROR(VALUE(MID($A9916,6,2)),""))</f>
        <v>0</v>
      </c>
      <c r="L9916" s="39">
        <f>IF(Txn!$K4964="","","طرف مقابل — "&amp;Txn!$K4964)</f>
        <v>0</v>
      </c>
      <c r="N9916" s="42">
        <f>IF($D9916="",0,COUNTIF(BankAccts,$D9916))</f>
        <v>0</v>
      </c>
    </row>
    <row r="9917" spans="1:14">
      <c r="A9917" s="38">
        <f>IF(Txn!$B4965="","",Txn!$B4965)</f>
        <v>0</v>
      </c>
      <c r="B9917" s="38">
        <f>IF(Txn!$B4965="","",Txn!$C4965)</f>
        <v>0</v>
      </c>
      <c r="C9917" s="39">
        <f>IF(Txn!$B4965="","","تراکنش بانکی")</f>
        <v>0</v>
      </c>
      <c r="D9917" s="38">
        <f>IF(Txn!$B4965="","",IF(Txn!$X4965="","",Txn!$X4965))</f>
        <v>0</v>
      </c>
      <c r="E9917" s="39">
        <f>IF($D9917="","",IFERROR(VLOOKUP($D9917,AcctTbl,2,0),""))</f>
        <v>0</v>
      </c>
      <c r="F9917" s="39">
        <f>IF($D9917="","",IFERROR(VLOOKUP($D9917,AcctTbl,3,0),""))</f>
        <v>0</v>
      </c>
      <c r="G9917" s="39">
        <f>IF(Txn!$B4965="","",Txn!$D4965)</f>
        <v>0</v>
      </c>
      <c r="H9917" s="38">
        <f>IF(Txn!$B4965="","",Txn!$E4965)</f>
        <v>0</v>
      </c>
      <c r="I9917" s="40">
        <f>IF(Txn!$B4965="",0,Txn!$O4965)</f>
        <v>0</v>
      </c>
      <c r="J9917" s="40">
        <f>IF(Txn!$B4965="",0,Txn!$P4965)</f>
        <v>0</v>
      </c>
      <c r="K9917" s="41">
        <f>IF($A9917="","",IFERROR(VALUE(MID($A9917,6,2)),""))</f>
        <v>0</v>
      </c>
      <c r="L9917" s="39">
        <f>IF(Txn!$K4965="","",Txn!$K4965)</f>
        <v>0</v>
      </c>
      <c r="N9917" s="42">
        <f>IF($D9917="",0,COUNTIF(BankAccts,$D9917))</f>
        <v>0</v>
      </c>
    </row>
    <row r="9918" spans="1:14">
      <c r="A9918" s="38">
        <f>IF(Txn!$B4965="","",Txn!$B4965)</f>
        <v>0</v>
      </c>
      <c r="B9918" s="38">
        <f>IF(Txn!$B4965="","",Txn!$C4965)</f>
        <v>0</v>
      </c>
      <c r="C9918" s="39">
        <f>IF(Txn!$B4965="","","تراکنش بانکی")</f>
        <v>0</v>
      </c>
      <c r="D9918" s="38">
        <f>IF(Txn!$B4965="","",IF(IF(Txn!$U4965="TRF",Txn!$Y4965,Txn!$Z4965)="","",IF(Txn!$U4965="TRF",Txn!$Y4965,Txn!$Z4965)))</f>
        <v>0</v>
      </c>
      <c r="E9918" s="39">
        <f>IF($D9918="","",IFERROR(VLOOKUP($D9918,AcctTbl,2,0),""))</f>
        <v>0</v>
      </c>
      <c r="F9918" s="39">
        <f>IF($D9918="","",IFERROR(VLOOKUP($D9918,AcctTbl,3,0),""))</f>
        <v>0</v>
      </c>
      <c r="G9918" s="39">
        <f>IF(Txn!$B4965="","",Txn!$D4965)</f>
        <v>0</v>
      </c>
      <c r="H9918" s="38">
        <f>IF(Txn!$B4965="","",Txn!$E4965)</f>
        <v>0</v>
      </c>
      <c r="I9918" s="40">
        <f>IF(Txn!$B4965="",0,Txn!$Q4965)</f>
        <v>0</v>
      </c>
      <c r="J9918" s="40">
        <f>IF(Txn!$B4965="",0,Txn!$R4965)</f>
        <v>0</v>
      </c>
      <c r="K9918" s="41">
        <f>IF($A9918="","",IFERROR(VALUE(MID($A9918,6,2)),""))</f>
        <v>0</v>
      </c>
      <c r="L9918" s="39">
        <f>IF(Txn!$K4965="","","طرف مقابل — "&amp;Txn!$K4965)</f>
        <v>0</v>
      </c>
      <c r="N9918" s="42">
        <f>IF($D9918="",0,COUNTIF(BankAccts,$D9918))</f>
        <v>0</v>
      </c>
    </row>
    <row r="9919" spans="1:14">
      <c r="A9919" s="38">
        <f>IF(Txn!$B4966="","",Txn!$B4966)</f>
        <v>0</v>
      </c>
      <c r="B9919" s="38">
        <f>IF(Txn!$B4966="","",Txn!$C4966)</f>
        <v>0</v>
      </c>
      <c r="C9919" s="39">
        <f>IF(Txn!$B4966="","","تراکنش بانکی")</f>
        <v>0</v>
      </c>
      <c r="D9919" s="38">
        <f>IF(Txn!$B4966="","",IF(Txn!$X4966="","",Txn!$X4966))</f>
        <v>0</v>
      </c>
      <c r="E9919" s="39">
        <f>IF($D9919="","",IFERROR(VLOOKUP($D9919,AcctTbl,2,0),""))</f>
        <v>0</v>
      </c>
      <c r="F9919" s="39">
        <f>IF($D9919="","",IFERROR(VLOOKUP($D9919,AcctTbl,3,0),""))</f>
        <v>0</v>
      </c>
      <c r="G9919" s="39">
        <f>IF(Txn!$B4966="","",Txn!$D4966)</f>
        <v>0</v>
      </c>
      <c r="H9919" s="38">
        <f>IF(Txn!$B4966="","",Txn!$E4966)</f>
        <v>0</v>
      </c>
      <c r="I9919" s="40">
        <f>IF(Txn!$B4966="",0,Txn!$O4966)</f>
        <v>0</v>
      </c>
      <c r="J9919" s="40">
        <f>IF(Txn!$B4966="",0,Txn!$P4966)</f>
        <v>0</v>
      </c>
      <c r="K9919" s="41">
        <f>IF($A9919="","",IFERROR(VALUE(MID($A9919,6,2)),""))</f>
        <v>0</v>
      </c>
      <c r="L9919" s="39">
        <f>IF(Txn!$K4966="","",Txn!$K4966)</f>
        <v>0</v>
      </c>
      <c r="N9919" s="42">
        <f>IF($D9919="",0,COUNTIF(BankAccts,$D9919))</f>
        <v>0</v>
      </c>
    </row>
    <row r="9920" spans="1:14">
      <c r="A9920" s="38">
        <f>IF(Txn!$B4966="","",Txn!$B4966)</f>
        <v>0</v>
      </c>
      <c r="B9920" s="38">
        <f>IF(Txn!$B4966="","",Txn!$C4966)</f>
        <v>0</v>
      </c>
      <c r="C9920" s="39">
        <f>IF(Txn!$B4966="","","تراکنش بانکی")</f>
        <v>0</v>
      </c>
      <c r="D9920" s="38">
        <f>IF(Txn!$B4966="","",IF(IF(Txn!$U4966="TRF",Txn!$Y4966,Txn!$Z4966)="","",IF(Txn!$U4966="TRF",Txn!$Y4966,Txn!$Z4966)))</f>
        <v>0</v>
      </c>
      <c r="E9920" s="39">
        <f>IF($D9920="","",IFERROR(VLOOKUP($D9920,AcctTbl,2,0),""))</f>
        <v>0</v>
      </c>
      <c r="F9920" s="39">
        <f>IF($D9920="","",IFERROR(VLOOKUP($D9920,AcctTbl,3,0),""))</f>
        <v>0</v>
      </c>
      <c r="G9920" s="39">
        <f>IF(Txn!$B4966="","",Txn!$D4966)</f>
        <v>0</v>
      </c>
      <c r="H9920" s="38">
        <f>IF(Txn!$B4966="","",Txn!$E4966)</f>
        <v>0</v>
      </c>
      <c r="I9920" s="40">
        <f>IF(Txn!$B4966="",0,Txn!$Q4966)</f>
        <v>0</v>
      </c>
      <c r="J9920" s="40">
        <f>IF(Txn!$B4966="",0,Txn!$R4966)</f>
        <v>0</v>
      </c>
      <c r="K9920" s="41">
        <f>IF($A9920="","",IFERROR(VALUE(MID($A9920,6,2)),""))</f>
        <v>0</v>
      </c>
      <c r="L9920" s="39">
        <f>IF(Txn!$K4966="","","طرف مقابل — "&amp;Txn!$K4966)</f>
        <v>0</v>
      </c>
      <c r="N9920" s="42">
        <f>IF($D9920="",0,COUNTIF(BankAccts,$D9920))</f>
        <v>0</v>
      </c>
    </row>
    <row r="9921" spans="1:14">
      <c r="A9921" s="38">
        <f>IF(Txn!$B4967="","",Txn!$B4967)</f>
        <v>0</v>
      </c>
      <c r="B9921" s="38">
        <f>IF(Txn!$B4967="","",Txn!$C4967)</f>
        <v>0</v>
      </c>
      <c r="C9921" s="39">
        <f>IF(Txn!$B4967="","","تراکنش بانکی")</f>
        <v>0</v>
      </c>
      <c r="D9921" s="38">
        <f>IF(Txn!$B4967="","",IF(Txn!$X4967="","",Txn!$X4967))</f>
        <v>0</v>
      </c>
      <c r="E9921" s="39">
        <f>IF($D9921="","",IFERROR(VLOOKUP($D9921,AcctTbl,2,0),""))</f>
        <v>0</v>
      </c>
      <c r="F9921" s="39">
        <f>IF($D9921="","",IFERROR(VLOOKUP($D9921,AcctTbl,3,0),""))</f>
        <v>0</v>
      </c>
      <c r="G9921" s="39">
        <f>IF(Txn!$B4967="","",Txn!$D4967)</f>
        <v>0</v>
      </c>
      <c r="H9921" s="38">
        <f>IF(Txn!$B4967="","",Txn!$E4967)</f>
        <v>0</v>
      </c>
      <c r="I9921" s="40">
        <f>IF(Txn!$B4967="",0,Txn!$O4967)</f>
        <v>0</v>
      </c>
      <c r="J9921" s="40">
        <f>IF(Txn!$B4967="",0,Txn!$P4967)</f>
        <v>0</v>
      </c>
      <c r="K9921" s="41">
        <f>IF($A9921="","",IFERROR(VALUE(MID($A9921,6,2)),""))</f>
        <v>0</v>
      </c>
      <c r="L9921" s="39">
        <f>IF(Txn!$K4967="","",Txn!$K4967)</f>
        <v>0</v>
      </c>
      <c r="N9921" s="42">
        <f>IF($D9921="",0,COUNTIF(BankAccts,$D9921))</f>
        <v>0</v>
      </c>
    </row>
    <row r="9922" spans="1:14">
      <c r="A9922" s="38">
        <f>IF(Txn!$B4967="","",Txn!$B4967)</f>
        <v>0</v>
      </c>
      <c r="B9922" s="38">
        <f>IF(Txn!$B4967="","",Txn!$C4967)</f>
        <v>0</v>
      </c>
      <c r="C9922" s="39">
        <f>IF(Txn!$B4967="","","تراکنش بانکی")</f>
        <v>0</v>
      </c>
      <c r="D9922" s="38">
        <f>IF(Txn!$B4967="","",IF(IF(Txn!$U4967="TRF",Txn!$Y4967,Txn!$Z4967)="","",IF(Txn!$U4967="TRF",Txn!$Y4967,Txn!$Z4967)))</f>
        <v>0</v>
      </c>
      <c r="E9922" s="39">
        <f>IF($D9922="","",IFERROR(VLOOKUP($D9922,AcctTbl,2,0),""))</f>
        <v>0</v>
      </c>
      <c r="F9922" s="39">
        <f>IF($D9922="","",IFERROR(VLOOKUP($D9922,AcctTbl,3,0),""))</f>
        <v>0</v>
      </c>
      <c r="G9922" s="39">
        <f>IF(Txn!$B4967="","",Txn!$D4967)</f>
        <v>0</v>
      </c>
      <c r="H9922" s="38">
        <f>IF(Txn!$B4967="","",Txn!$E4967)</f>
        <v>0</v>
      </c>
      <c r="I9922" s="40">
        <f>IF(Txn!$B4967="",0,Txn!$Q4967)</f>
        <v>0</v>
      </c>
      <c r="J9922" s="40">
        <f>IF(Txn!$B4967="",0,Txn!$R4967)</f>
        <v>0</v>
      </c>
      <c r="K9922" s="41">
        <f>IF($A9922="","",IFERROR(VALUE(MID($A9922,6,2)),""))</f>
        <v>0</v>
      </c>
      <c r="L9922" s="39">
        <f>IF(Txn!$K4967="","","طرف مقابل — "&amp;Txn!$K4967)</f>
        <v>0</v>
      </c>
      <c r="N9922" s="42">
        <f>IF($D9922="",0,COUNTIF(BankAccts,$D9922))</f>
        <v>0</v>
      </c>
    </row>
    <row r="9923" spans="1:14">
      <c r="A9923" s="38">
        <f>IF(Txn!$B4968="","",Txn!$B4968)</f>
        <v>0</v>
      </c>
      <c r="B9923" s="38">
        <f>IF(Txn!$B4968="","",Txn!$C4968)</f>
        <v>0</v>
      </c>
      <c r="C9923" s="39">
        <f>IF(Txn!$B4968="","","تراکنش بانکی")</f>
        <v>0</v>
      </c>
      <c r="D9923" s="38">
        <f>IF(Txn!$B4968="","",IF(Txn!$X4968="","",Txn!$X4968))</f>
        <v>0</v>
      </c>
      <c r="E9923" s="39">
        <f>IF($D9923="","",IFERROR(VLOOKUP($D9923,AcctTbl,2,0),""))</f>
        <v>0</v>
      </c>
      <c r="F9923" s="39">
        <f>IF($D9923="","",IFERROR(VLOOKUP($D9923,AcctTbl,3,0),""))</f>
        <v>0</v>
      </c>
      <c r="G9923" s="39">
        <f>IF(Txn!$B4968="","",Txn!$D4968)</f>
        <v>0</v>
      </c>
      <c r="H9923" s="38">
        <f>IF(Txn!$B4968="","",Txn!$E4968)</f>
        <v>0</v>
      </c>
      <c r="I9923" s="40">
        <f>IF(Txn!$B4968="",0,Txn!$O4968)</f>
        <v>0</v>
      </c>
      <c r="J9923" s="40">
        <f>IF(Txn!$B4968="",0,Txn!$P4968)</f>
        <v>0</v>
      </c>
      <c r="K9923" s="41">
        <f>IF($A9923="","",IFERROR(VALUE(MID($A9923,6,2)),""))</f>
        <v>0</v>
      </c>
      <c r="L9923" s="39">
        <f>IF(Txn!$K4968="","",Txn!$K4968)</f>
        <v>0</v>
      </c>
      <c r="N9923" s="42">
        <f>IF($D9923="",0,COUNTIF(BankAccts,$D9923))</f>
        <v>0</v>
      </c>
    </row>
    <row r="9924" spans="1:14">
      <c r="A9924" s="38">
        <f>IF(Txn!$B4968="","",Txn!$B4968)</f>
        <v>0</v>
      </c>
      <c r="B9924" s="38">
        <f>IF(Txn!$B4968="","",Txn!$C4968)</f>
        <v>0</v>
      </c>
      <c r="C9924" s="39">
        <f>IF(Txn!$B4968="","","تراکنش بانکی")</f>
        <v>0</v>
      </c>
      <c r="D9924" s="38">
        <f>IF(Txn!$B4968="","",IF(IF(Txn!$U4968="TRF",Txn!$Y4968,Txn!$Z4968)="","",IF(Txn!$U4968="TRF",Txn!$Y4968,Txn!$Z4968)))</f>
        <v>0</v>
      </c>
      <c r="E9924" s="39">
        <f>IF($D9924="","",IFERROR(VLOOKUP($D9924,AcctTbl,2,0),""))</f>
        <v>0</v>
      </c>
      <c r="F9924" s="39">
        <f>IF($D9924="","",IFERROR(VLOOKUP($D9924,AcctTbl,3,0),""))</f>
        <v>0</v>
      </c>
      <c r="G9924" s="39">
        <f>IF(Txn!$B4968="","",Txn!$D4968)</f>
        <v>0</v>
      </c>
      <c r="H9924" s="38">
        <f>IF(Txn!$B4968="","",Txn!$E4968)</f>
        <v>0</v>
      </c>
      <c r="I9924" s="40">
        <f>IF(Txn!$B4968="",0,Txn!$Q4968)</f>
        <v>0</v>
      </c>
      <c r="J9924" s="40">
        <f>IF(Txn!$B4968="",0,Txn!$R4968)</f>
        <v>0</v>
      </c>
      <c r="K9924" s="41">
        <f>IF($A9924="","",IFERROR(VALUE(MID($A9924,6,2)),""))</f>
        <v>0</v>
      </c>
      <c r="L9924" s="39">
        <f>IF(Txn!$K4968="","","طرف مقابل — "&amp;Txn!$K4968)</f>
        <v>0</v>
      </c>
      <c r="N9924" s="42">
        <f>IF($D9924="",0,COUNTIF(BankAccts,$D9924))</f>
        <v>0</v>
      </c>
    </row>
    <row r="9925" spans="1:14">
      <c r="A9925" s="38">
        <f>IF(Txn!$B4969="","",Txn!$B4969)</f>
        <v>0</v>
      </c>
      <c r="B9925" s="38">
        <f>IF(Txn!$B4969="","",Txn!$C4969)</f>
        <v>0</v>
      </c>
      <c r="C9925" s="39">
        <f>IF(Txn!$B4969="","","تراکنش بانکی")</f>
        <v>0</v>
      </c>
      <c r="D9925" s="38">
        <f>IF(Txn!$B4969="","",IF(Txn!$X4969="","",Txn!$X4969))</f>
        <v>0</v>
      </c>
      <c r="E9925" s="39">
        <f>IF($D9925="","",IFERROR(VLOOKUP($D9925,AcctTbl,2,0),""))</f>
        <v>0</v>
      </c>
      <c r="F9925" s="39">
        <f>IF($D9925="","",IFERROR(VLOOKUP($D9925,AcctTbl,3,0),""))</f>
        <v>0</v>
      </c>
      <c r="G9925" s="39">
        <f>IF(Txn!$B4969="","",Txn!$D4969)</f>
        <v>0</v>
      </c>
      <c r="H9925" s="38">
        <f>IF(Txn!$B4969="","",Txn!$E4969)</f>
        <v>0</v>
      </c>
      <c r="I9925" s="40">
        <f>IF(Txn!$B4969="",0,Txn!$O4969)</f>
        <v>0</v>
      </c>
      <c r="J9925" s="40">
        <f>IF(Txn!$B4969="",0,Txn!$P4969)</f>
        <v>0</v>
      </c>
      <c r="K9925" s="41">
        <f>IF($A9925="","",IFERROR(VALUE(MID($A9925,6,2)),""))</f>
        <v>0</v>
      </c>
      <c r="L9925" s="39">
        <f>IF(Txn!$K4969="","",Txn!$K4969)</f>
        <v>0</v>
      </c>
      <c r="N9925" s="42">
        <f>IF($D9925="",0,COUNTIF(BankAccts,$D9925))</f>
        <v>0</v>
      </c>
    </row>
    <row r="9926" spans="1:14">
      <c r="A9926" s="38">
        <f>IF(Txn!$B4969="","",Txn!$B4969)</f>
        <v>0</v>
      </c>
      <c r="B9926" s="38">
        <f>IF(Txn!$B4969="","",Txn!$C4969)</f>
        <v>0</v>
      </c>
      <c r="C9926" s="39">
        <f>IF(Txn!$B4969="","","تراکنش بانکی")</f>
        <v>0</v>
      </c>
      <c r="D9926" s="38">
        <f>IF(Txn!$B4969="","",IF(IF(Txn!$U4969="TRF",Txn!$Y4969,Txn!$Z4969)="","",IF(Txn!$U4969="TRF",Txn!$Y4969,Txn!$Z4969)))</f>
        <v>0</v>
      </c>
      <c r="E9926" s="39">
        <f>IF($D9926="","",IFERROR(VLOOKUP($D9926,AcctTbl,2,0),""))</f>
        <v>0</v>
      </c>
      <c r="F9926" s="39">
        <f>IF($D9926="","",IFERROR(VLOOKUP($D9926,AcctTbl,3,0),""))</f>
        <v>0</v>
      </c>
      <c r="G9926" s="39">
        <f>IF(Txn!$B4969="","",Txn!$D4969)</f>
        <v>0</v>
      </c>
      <c r="H9926" s="38">
        <f>IF(Txn!$B4969="","",Txn!$E4969)</f>
        <v>0</v>
      </c>
      <c r="I9926" s="40">
        <f>IF(Txn!$B4969="",0,Txn!$Q4969)</f>
        <v>0</v>
      </c>
      <c r="J9926" s="40">
        <f>IF(Txn!$B4969="",0,Txn!$R4969)</f>
        <v>0</v>
      </c>
      <c r="K9926" s="41">
        <f>IF($A9926="","",IFERROR(VALUE(MID($A9926,6,2)),""))</f>
        <v>0</v>
      </c>
      <c r="L9926" s="39">
        <f>IF(Txn!$K4969="","","طرف مقابل — "&amp;Txn!$K4969)</f>
        <v>0</v>
      </c>
      <c r="N9926" s="42">
        <f>IF($D9926="",0,COUNTIF(BankAccts,$D9926))</f>
        <v>0</v>
      </c>
    </row>
    <row r="9927" spans="1:14">
      <c r="A9927" s="38">
        <f>IF(Txn!$B4970="","",Txn!$B4970)</f>
        <v>0</v>
      </c>
      <c r="B9927" s="38">
        <f>IF(Txn!$B4970="","",Txn!$C4970)</f>
        <v>0</v>
      </c>
      <c r="C9927" s="39">
        <f>IF(Txn!$B4970="","","تراکنش بانکی")</f>
        <v>0</v>
      </c>
      <c r="D9927" s="38">
        <f>IF(Txn!$B4970="","",IF(Txn!$X4970="","",Txn!$X4970))</f>
        <v>0</v>
      </c>
      <c r="E9927" s="39">
        <f>IF($D9927="","",IFERROR(VLOOKUP($D9927,AcctTbl,2,0),""))</f>
        <v>0</v>
      </c>
      <c r="F9927" s="39">
        <f>IF($D9927="","",IFERROR(VLOOKUP($D9927,AcctTbl,3,0),""))</f>
        <v>0</v>
      </c>
      <c r="G9927" s="39">
        <f>IF(Txn!$B4970="","",Txn!$D4970)</f>
        <v>0</v>
      </c>
      <c r="H9927" s="38">
        <f>IF(Txn!$B4970="","",Txn!$E4970)</f>
        <v>0</v>
      </c>
      <c r="I9927" s="40">
        <f>IF(Txn!$B4970="",0,Txn!$O4970)</f>
        <v>0</v>
      </c>
      <c r="J9927" s="40">
        <f>IF(Txn!$B4970="",0,Txn!$P4970)</f>
        <v>0</v>
      </c>
      <c r="K9927" s="41">
        <f>IF($A9927="","",IFERROR(VALUE(MID($A9927,6,2)),""))</f>
        <v>0</v>
      </c>
      <c r="L9927" s="39">
        <f>IF(Txn!$K4970="","",Txn!$K4970)</f>
        <v>0</v>
      </c>
      <c r="N9927" s="42">
        <f>IF($D9927="",0,COUNTIF(BankAccts,$D9927))</f>
        <v>0</v>
      </c>
    </row>
    <row r="9928" spans="1:14">
      <c r="A9928" s="38">
        <f>IF(Txn!$B4970="","",Txn!$B4970)</f>
        <v>0</v>
      </c>
      <c r="B9928" s="38">
        <f>IF(Txn!$B4970="","",Txn!$C4970)</f>
        <v>0</v>
      </c>
      <c r="C9928" s="39">
        <f>IF(Txn!$B4970="","","تراکنش بانکی")</f>
        <v>0</v>
      </c>
      <c r="D9928" s="38">
        <f>IF(Txn!$B4970="","",IF(IF(Txn!$U4970="TRF",Txn!$Y4970,Txn!$Z4970)="","",IF(Txn!$U4970="TRF",Txn!$Y4970,Txn!$Z4970)))</f>
        <v>0</v>
      </c>
      <c r="E9928" s="39">
        <f>IF($D9928="","",IFERROR(VLOOKUP($D9928,AcctTbl,2,0),""))</f>
        <v>0</v>
      </c>
      <c r="F9928" s="39">
        <f>IF($D9928="","",IFERROR(VLOOKUP($D9928,AcctTbl,3,0),""))</f>
        <v>0</v>
      </c>
      <c r="G9928" s="39">
        <f>IF(Txn!$B4970="","",Txn!$D4970)</f>
        <v>0</v>
      </c>
      <c r="H9928" s="38">
        <f>IF(Txn!$B4970="","",Txn!$E4970)</f>
        <v>0</v>
      </c>
      <c r="I9928" s="40">
        <f>IF(Txn!$B4970="",0,Txn!$Q4970)</f>
        <v>0</v>
      </c>
      <c r="J9928" s="40">
        <f>IF(Txn!$B4970="",0,Txn!$R4970)</f>
        <v>0</v>
      </c>
      <c r="K9928" s="41">
        <f>IF($A9928="","",IFERROR(VALUE(MID($A9928,6,2)),""))</f>
        <v>0</v>
      </c>
      <c r="L9928" s="39">
        <f>IF(Txn!$K4970="","","طرف مقابل — "&amp;Txn!$K4970)</f>
        <v>0</v>
      </c>
      <c r="N9928" s="42">
        <f>IF($D9928="",0,COUNTIF(BankAccts,$D9928))</f>
        <v>0</v>
      </c>
    </row>
    <row r="9929" spans="1:14">
      <c r="A9929" s="38">
        <f>IF(Txn!$B4971="","",Txn!$B4971)</f>
        <v>0</v>
      </c>
      <c r="B9929" s="38">
        <f>IF(Txn!$B4971="","",Txn!$C4971)</f>
        <v>0</v>
      </c>
      <c r="C9929" s="39">
        <f>IF(Txn!$B4971="","","تراکنش بانکی")</f>
        <v>0</v>
      </c>
      <c r="D9929" s="38">
        <f>IF(Txn!$B4971="","",IF(Txn!$X4971="","",Txn!$X4971))</f>
        <v>0</v>
      </c>
      <c r="E9929" s="39">
        <f>IF($D9929="","",IFERROR(VLOOKUP($D9929,AcctTbl,2,0),""))</f>
        <v>0</v>
      </c>
      <c r="F9929" s="39">
        <f>IF($D9929="","",IFERROR(VLOOKUP($D9929,AcctTbl,3,0),""))</f>
        <v>0</v>
      </c>
      <c r="G9929" s="39">
        <f>IF(Txn!$B4971="","",Txn!$D4971)</f>
        <v>0</v>
      </c>
      <c r="H9929" s="38">
        <f>IF(Txn!$B4971="","",Txn!$E4971)</f>
        <v>0</v>
      </c>
      <c r="I9929" s="40">
        <f>IF(Txn!$B4971="",0,Txn!$O4971)</f>
        <v>0</v>
      </c>
      <c r="J9929" s="40">
        <f>IF(Txn!$B4971="",0,Txn!$P4971)</f>
        <v>0</v>
      </c>
      <c r="K9929" s="41">
        <f>IF($A9929="","",IFERROR(VALUE(MID($A9929,6,2)),""))</f>
        <v>0</v>
      </c>
      <c r="L9929" s="39">
        <f>IF(Txn!$K4971="","",Txn!$K4971)</f>
        <v>0</v>
      </c>
      <c r="N9929" s="42">
        <f>IF($D9929="",0,COUNTIF(BankAccts,$D9929))</f>
        <v>0</v>
      </c>
    </row>
    <row r="9930" spans="1:14">
      <c r="A9930" s="38">
        <f>IF(Txn!$B4971="","",Txn!$B4971)</f>
        <v>0</v>
      </c>
      <c r="B9930" s="38">
        <f>IF(Txn!$B4971="","",Txn!$C4971)</f>
        <v>0</v>
      </c>
      <c r="C9930" s="39">
        <f>IF(Txn!$B4971="","","تراکنش بانکی")</f>
        <v>0</v>
      </c>
      <c r="D9930" s="38">
        <f>IF(Txn!$B4971="","",IF(IF(Txn!$U4971="TRF",Txn!$Y4971,Txn!$Z4971)="","",IF(Txn!$U4971="TRF",Txn!$Y4971,Txn!$Z4971)))</f>
        <v>0</v>
      </c>
      <c r="E9930" s="39">
        <f>IF($D9930="","",IFERROR(VLOOKUP($D9930,AcctTbl,2,0),""))</f>
        <v>0</v>
      </c>
      <c r="F9930" s="39">
        <f>IF($D9930="","",IFERROR(VLOOKUP($D9930,AcctTbl,3,0),""))</f>
        <v>0</v>
      </c>
      <c r="G9930" s="39">
        <f>IF(Txn!$B4971="","",Txn!$D4971)</f>
        <v>0</v>
      </c>
      <c r="H9930" s="38">
        <f>IF(Txn!$B4971="","",Txn!$E4971)</f>
        <v>0</v>
      </c>
      <c r="I9930" s="40">
        <f>IF(Txn!$B4971="",0,Txn!$Q4971)</f>
        <v>0</v>
      </c>
      <c r="J9930" s="40">
        <f>IF(Txn!$B4971="",0,Txn!$R4971)</f>
        <v>0</v>
      </c>
      <c r="K9930" s="41">
        <f>IF($A9930="","",IFERROR(VALUE(MID($A9930,6,2)),""))</f>
        <v>0</v>
      </c>
      <c r="L9930" s="39">
        <f>IF(Txn!$K4971="","","طرف مقابل — "&amp;Txn!$K4971)</f>
        <v>0</v>
      </c>
      <c r="N9930" s="42">
        <f>IF($D9930="",0,COUNTIF(BankAccts,$D9930))</f>
        <v>0</v>
      </c>
    </row>
    <row r="9931" spans="1:14">
      <c r="A9931" s="38">
        <f>IF(Txn!$B4972="","",Txn!$B4972)</f>
        <v>0</v>
      </c>
      <c r="B9931" s="38">
        <f>IF(Txn!$B4972="","",Txn!$C4972)</f>
        <v>0</v>
      </c>
      <c r="C9931" s="39">
        <f>IF(Txn!$B4972="","","تراکنش بانکی")</f>
        <v>0</v>
      </c>
      <c r="D9931" s="38">
        <f>IF(Txn!$B4972="","",IF(Txn!$X4972="","",Txn!$X4972))</f>
        <v>0</v>
      </c>
      <c r="E9931" s="39">
        <f>IF($D9931="","",IFERROR(VLOOKUP($D9931,AcctTbl,2,0),""))</f>
        <v>0</v>
      </c>
      <c r="F9931" s="39">
        <f>IF($D9931="","",IFERROR(VLOOKUP($D9931,AcctTbl,3,0),""))</f>
        <v>0</v>
      </c>
      <c r="G9931" s="39">
        <f>IF(Txn!$B4972="","",Txn!$D4972)</f>
        <v>0</v>
      </c>
      <c r="H9931" s="38">
        <f>IF(Txn!$B4972="","",Txn!$E4972)</f>
        <v>0</v>
      </c>
      <c r="I9931" s="40">
        <f>IF(Txn!$B4972="",0,Txn!$O4972)</f>
        <v>0</v>
      </c>
      <c r="J9931" s="40">
        <f>IF(Txn!$B4972="",0,Txn!$P4972)</f>
        <v>0</v>
      </c>
      <c r="K9931" s="41">
        <f>IF($A9931="","",IFERROR(VALUE(MID($A9931,6,2)),""))</f>
        <v>0</v>
      </c>
      <c r="L9931" s="39">
        <f>IF(Txn!$K4972="","",Txn!$K4972)</f>
        <v>0</v>
      </c>
      <c r="N9931" s="42">
        <f>IF($D9931="",0,COUNTIF(BankAccts,$D9931))</f>
        <v>0</v>
      </c>
    </row>
    <row r="9932" spans="1:14">
      <c r="A9932" s="38">
        <f>IF(Txn!$B4972="","",Txn!$B4972)</f>
        <v>0</v>
      </c>
      <c r="B9932" s="38">
        <f>IF(Txn!$B4972="","",Txn!$C4972)</f>
        <v>0</v>
      </c>
      <c r="C9932" s="39">
        <f>IF(Txn!$B4972="","","تراکنش بانکی")</f>
        <v>0</v>
      </c>
      <c r="D9932" s="38">
        <f>IF(Txn!$B4972="","",IF(IF(Txn!$U4972="TRF",Txn!$Y4972,Txn!$Z4972)="","",IF(Txn!$U4972="TRF",Txn!$Y4972,Txn!$Z4972)))</f>
        <v>0</v>
      </c>
      <c r="E9932" s="39">
        <f>IF($D9932="","",IFERROR(VLOOKUP($D9932,AcctTbl,2,0),""))</f>
        <v>0</v>
      </c>
      <c r="F9932" s="39">
        <f>IF($D9932="","",IFERROR(VLOOKUP($D9932,AcctTbl,3,0),""))</f>
        <v>0</v>
      </c>
      <c r="G9932" s="39">
        <f>IF(Txn!$B4972="","",Txn!$D4972)</f>
        <v>0</v>
      </c>
      <c r="H9932" s="38">
        <f>IF(Txn!$B4972="","",Txn!$E4972)</f>
        <v>0</v>
      </c>
      <c r="I9932" s="40">
        <f>IF(Txn!$B4972="",0,Txn!$Q4972)</f>
        <v>0</v>
      </c>
      <c r="J9932" s="40">
        <f>IF(Txn!$B4972="",0,Txn!$R4972)</f>
        <v>0</v>
      </c>
      <c r="K9932" s="41">
        <f>IF($A9932="","",IFERROR(VALUE(MID($A9932,6,2)),""))</f>
        <v>0</v>
      </c>
      <c r="L9932" s="39">
        <f>IF(Txn!$K4972="","","طرف مقابل — "&amp;Txn!$K4972)</f>
        <v>0</v>
      </c>
      <c r="N9932" s="42">
        <f>IF($D9932="",0,COUNTIF(BankAccts,$D9932))</f>
        <v>0</v>
      </c>
    </row>
    <row r="9933" spans="1:14">
      <c r="A9933" s="38">
        <f>IF(Txn!$B4973="","",Txn!$B4973)</f>
        <v>0</v>
      </c>
      <c r="B9933" s="38">
        <f>IF(Txn!$B4973="","",Txn!$C4973)</f>
        <v>0</v>
      </c>
      <c r="C9933" s="39">
        <f>IF(Txn!$B4973="","","تراکنش بانکی")</f>
        <v>0</v>
      </c>
      <c r="D9933" s="38">
        <f>IF(Txn!$B4973="","",IF(Txn!$X4973="","",Txn!$X4973))</f>
        <v>0</v>
      </c>
      <c r="E9933" s="39">
        <f>IF($D9933="","",IFERROR(VLOOKUP($D9933,AcctTbl,2,0),""))</f>
        <v>0</v>
      </c>
      <c r="F9933" s="39">
        <f>IF($D9933="","",IFERROR(VLOOKUP($D9933,AcctTbl,3,0),""))</f>
        <v>0</v>
      </c>
      <c r="G9933" s="39">
        <f>IF(Txn!$B4973="","",Txn!$D4973)</f>
        <v>0</v>
      </c>
      <c r="H9933" s="38">
        <f>IF(Txn!$B4973="","",Txn!$E4973)</f>
        <v>0</v>
      </c>
      <c r="I9933" s="40">
        <f>IF(Txn!$B4973="",0,Txn!$O4973)</f>
        <v>0</v>
      </c>
      <c r="J9933" s="40">
        <f>IF(Txn!$B4973="",0,Txn!$P4973)</f>
        <v>0</v>
      </c>
      <c r="K9933" s="41">
        <f>IF($A9933="","",IFERROR(VALUE(MID($A9933,6,2)),""))</f>
        <v>0</v>
      </c>
      <c r="L9933" s="39">
        <f>IF(Txn!$K4973="","",Txn!$K4973)</f>
        <v>0</v>
      </c>
      <c r="N9933" s="42">
        <f>IF($D9933="",0,COUNTIF(BankAccts,$D9933))</f>
        <v>0</v>
      </c>
    </row>
    <row r="9934" spans="1:14">
      <c r="A9934" s="38">
        <f>IF(Txn!$B4973="","",Txn!$B4973)</f>
        <v>0</v>
      </c>
      <c r="B9934" s="38">
        <f>IF(Txn!$B4973="","",Txn!$C4973)</f>
        <v>0</v>
      </c>
      <c r="C9934" s="39">
        <f>IF(Txn!$B4973="","","تراکنش بانکی")</f>
        <v>0</v>
      </c>
      <c r="D9934" s="38">
        <f>IF(Txn!$B4973="","",IF(IF(Txn!$U4973="TRF",Txn!$Y4973,Txn!$Z4973)="","",IF(Txn!$U4973="TRF",Txn!$Y4973,Txn!$Z4973)))</f>
        <v>0</v>
      </c>
      <c r="E9934" s="39">
        <f>IF($D9934="","",IFERROR(VLOOKUP($D9934,AcctTbl,2,0),""))</f>
        <v>0</v>
      </c>
      <c r="F9934" s="39">
        <f>IF($D9934="","",IFERROR(VLOOKUP($D9934,AcctTbl,3,0),""))</f>
        <v>0</v>
      </c>
      <c r="G9934" s="39">
        <f>IF(Txn!$B4973="","",Txn!$D4973)</f>
        <v>0</v>
      </c>
      <c r="H9934" s="38">
        <f>IF(Txn!$B4973="","",Txn!$E4973)</f>
        <v>0</v>
      </c>
      <c r="I9934" s="40">
        <f>IF(Txn!$B4973="",0,Txn!$Q4973)</f>
        <v>0</v>
      </c>
      <c r="J9934" s="40">
        <f>IF(Txn!$B4973="",0,Txn!$R4973)</f>
        <v>0</v>
      </c>
      <c r="K9934" s="41">
        <f>IF($A9934="","",IFERROR(VALUE(MID($A9934,6,2)),""))</f>
        <v>0</v>
      </c>
      <c r="L9934" s="39">
        <f>IF(Txn!$K4973="","","طرف مقابل — "&amp;Txn!$K4973)</f>
        <v>0</v>
      </c>
      <c r="N9934" s="42">
        <f>IF($D9934="",0,COUNTIF(BankAccts,$D9934))</f>
        <v>0</v>
      </c>
    </row>
    <row r="9935" spans="1:14">
      <c r="A9935" s="38">
        <f>IF(Txn!$B4974="","",Txn!$B4974)</f>
        <v>0</v>
      </c>
      <c r="B9935" s="38">
        <f>IF(Txn!$B4974="","",Txn!$C4974)</f>
        <v>0</v>
      </c>
      <c r="C9935" s="39">
        <f>IF(Txn!$B4974="","","تراکنش بانکی")</f>
        <v>0</v>
      </c>
      <c r="D9935" s="38">
        <f>IF(Txn!$B4974="","",IF(Txn!$X4974="","",Txn!$X4974))</f>
        <v>0</v>
      </c>
      <c r="E9935" s="39">
        <f>IF($D9935="","",IFERROR(VLOOKUP($D9935,AcctTbl,2,0),""))</f>
        <v>0</v>
      </c>
      <c r="F9935" s="39">
        <f>IF($D9935="","",IFERROR(VLOOKUP($D9935,AcctTbl,3,0),""))</f>
        <v>0</v>
      </c>
      <c r="G9935" s="39">
        <f>IF(Txn!$B4974="","",Txn!$D4974)</f>
        <v>0</v>
      </c>
      <c r="H9935" s="38">
        <f>IF(Txn!$B4974="","",Txn!$E4974)</f>
        <v>0</v>
      </c>
      <c r="I9935" s="40">
        <f>IF(Txn!$B4974="",0,Txn!$O4974)</f>
        <v>0</v>
      </c>
      <c r="J9935" s="40">
        <f>IF(Txn!$B4974="",0,Txn!$P4974)</f>
        <v>0</v>
      </c>
      <c r="K9935" s="41">
        <f>IF($A9935="","",IFERROR(VALUE(MID($A9935,6,2)),""))</f>
        <v>0</v>
      </c>
      <c r="L9935" s="39">
        <f>IF(Txn!$K4974="","",Txn!$K4974)</f>
        <v>0</v>
      </c>
      <c r="N9935" s="42">
        <f>IF($D9935="",0,COUNTIF(BankAccts,$D9935))</f>
        <v>0</v>
      </c>
    </row>
    <row r="9936" spans="1:14">
      <c r="A9936" s="38">
        <f>IF(Txn!$B4974="","",Txn!$B4974)</f>
        <v>0</v>
      </c>
      <c r="B9936" s="38">
        <f>IF(Txn!$B4974="","",Txn!$C4974)</f>
        <v>0</v>
      </c>
      <c r="C9936" s="39">
        <f>IF(Txn!$B4974="","","تراکنش بانکی")</f>
        <v>0</v>
      </c>
      <c r="D9936" s="38">
        <f>IF(Txn!$B4974="","",IF(IF(Txn!$U4974="TRF",Txn!$Y4974,Txn!$Z4974)="","",IF(Txn!$U4974="TRF",Txn!$Y4974,Txn!$Z4974)))</f>
        <v>0</v>
      </c>
      <c r="E9936" s="39">
        <f>IF($D9936="","",IFERROR(VLOOKUP($D9936,AcctTbl,2,0),""))</f>
        <v>0</v>
      </c>
      <c r="F9936" s="39">
        <f>IF($D9936="","",IFERROR(VLOOKUP($D9936,AcctTbl,3,0),""))</f>
        <v>0</v>
      </c>
      <c r="G9936" s="39">
        <f>IF(Txn!$B4974="","",Txn!$D4974)</f>
        <v>0</v>
      </c>
      <c r="H9936" s="38">
        <f>IF(Txn!$B4974="","",Txn!$E4974)</f>
        <v>0</v>
      </c>
      <c r="I9936" s="40">
        <f>IF(Txn!$B4974="",0,Txn!$Q4974)</f>
        <v>0</v>
      </c>
      <c r="J9936" s="40">
        <f>IF(Txn!$B4974="",0,Txn!$R4974)</f>
        <v>0</v>
      </c>
      <c r="K9936" s="41">
        <f>IF($A9936="","",IFERROR(VALUE(MID($A9936,6,2)),""))</f>
        <v>0</v>
      </c>
      <c r="L9936" s="39">
        <f>IF(Txn!$K4974="","","طرف مقابل — "&amp;Txn!$K4974)</f>
        <v>0</v>
      </c>
      <c r="N9936" s="42">
        <f>IF($D9936="",0,COUNTIF(BankAccts,$D9936))</f>
        <v>0</v>
      </c>
    </row>
    <row r="9937" spans="1:14">
      <c r="A9937" s="38">
        <f>IF(Txn!$B4975="","",Txn!$B4975)</f>
        <v>0</v>
      </c>
      <c r="B9937" s="38">
        <f>IF(Txn!$B4975="","",Txn!$C4975)</f>
        <v>0</v>
      </c>
      <c r="C9937" s="39">
        <f>IF(Txn!$B4975="","","تراکنش بانکی")</f>
        <v>0</v>
      </c>
      <c r="D9937" s="38">
        <f>IF(Txn!$B4975="","",IF(Txn!$X4975="","",Txn!$X4975))</f>
        <v>0</v>
      </c>
      <c r="E9937" s="39">
        <f>IF($D9937="","",IFERROR(VLOOKUP($D9937,AcctTbl,2,0),""))</f>
        <v>0</v>
      </c>
      <c r="F9937" s="39">
        <f>IF($D9937="","",IFERROR(VLOOKUP($D9937,AcctTbl,3,0),""))</f>
        <v>0</v>
      </c>
      <c r="G9937" s="39">
        <f>IF(Txn!$B4975="","",Txn!$D4975)</f>
        <v>0</v>
      </c>
      <c r="H9937" s="38">
        <f>IF(Txn!$B4975="","",Txn!$E4975)</f>
        <v>0</v>
      </c>
      <c r="I9937" s="40">
        <f>IF(Txn!$B4975="",0,Txn!$O4975)</f>
        <v>0</v>
      </c>
      <c r="J9937" s="40">
        <f>IF(Txn!$B4975="",0,Txn!$P4975)</f>
        <v>0</v>
      </c>
      <c r="K9937" s="41">
        <f>IF($A9937="","",IFERROR(VALUE(MID($A9937,6,2)),""))</f>
        <v>0</v>
      </c>
      <c r="L9937" s="39">
        <f>IF(Txn!$K4975="","",Txn!$K4975)</f>
        <v>0</v>
      </c>
      <c r="N9937" s="42">
        <f>IF($D9937="",0,COUNTIF(BankAccts,$D9937))</f>
        <v>0</v>
      </c>
    </row>
    <row r="9938" spans="1:14">
      <c r="A9938" s="38">
        <f>IF(Txn!$B4975="","",Txn!$B4975)</f>
        <v>0</v>
      </c>
      <c r="B9938" s="38">
        <f>IF(Txn!$B4975="","",Txn!$C4975)</f>
        <v>0</v>
      </c>
      <c r="C9938" s="39">
        <f>IF(Txn!$B4975="","","تراکنش بانکی")</f>
        <v>0</v>
      </c>
      <c r="D9938" s="38">
        <f>IF(Txn!$B4975="","",IF(IF(Txn!$U4975="TRF",Txn!$Y4975,Txn!$Z4975)="","",IF(Txn!$U4975="TRF",Txn!$Y4975,Txn!$Z4975)))</f>
        <v>0</v>
      </c>
      <c r="E9938" s="39">
        <f>IF($D9938="","",IFERROR(VLOOKUP($D9938,AcctTbl,2,0),""))</f>
        <v>0</v>
      </c>
      <c r="F9938" s="39">
        <f>IF($D9938="","",IFERROR(VLOOKUP($D9938,AcctTbl,3,0),""))</f>
        <v>0</v>
      </c>
      <c r="G9938" s="39">
        <f>IF(Txn!$B4975="","",Txn!$D4975)</f>
        <v>0</v>
      </c>
      <c r="H9938" s="38">
        <f>IF(Txn!$B4975="","",Txn!$E4975)</f>
        <v>0</v>
      </c>
      <c r="I9938" s="40">
        <f>IF(Txn!$B4975="",0,Txn!$Q4975)</f>
        <v>0</v>
      </c>
      <c r="J9938" s="40">
        <f>IF(Txn!$B4975="",0,Txn!$R4975)</f>
        <v>0</v>
      </c>
      <c r="K9938" s="41">
        <f>IF($A9938="","",IFERROR(VALUE(MID($A9938,6,2)),""))</f>
        <v>0</v>
      </c>
      <c r="L9938" s="39">
        <f>IF(Txn!$K4975="","","طرف مقابل — "&amp;Txn!$K4975)</f>
        <v>0</v>
      </c>
      <c r="N9938" s="42">
        <f>IF($D9938="",0,COUNTIF(BankAccts,$D9938))</f>
        <v>0</v>
      </c>
    </row>
    <row r="9939" spans="1:14">
      <c r="A9939" s="38">
        <f>IF(Txn!$B4976="","",Txn!$B4976)</f>
        <v>0</v>
      </c>
      <c r="B9939" s="38">
        <f>IF(Txn!$B4976="","",Txn!$C4976)</f>
        <v>0</v>
      </c>
      <c r="C9939" s="39">
        <f>IF(Txn!$B4976="","","تراکنش بانکی")</f>
        <v>0</v>
      </c>
      <c r="D9939" s="38">
        <f>IF(Txn!$B4976="","",IF(Txn!$X4976="","",Txn!$X4976))</f>
        <v>0</v>
      </c>
      <c r="E9939" s="39">
        <f>IF($D9939="","",IFERROR(VLOOKUP($D9939,AcctTbl,2,0),""))</f>
        <v>0</v>
      </c>
      <c r="F9939" s="39">
        <f>IF($D9939="","",IFERROR(VLOOKUP($D9939,AcctTbl,3,0),""))</f>
        <v>0</v>
      </c>
      <c r="G9939" s="39">
        <f>IF(Txn!$B4976="","",Txn!$D4976)</f>
        <v>0</v>
      </c>
      <c r="H9939" s="38">
        <f>IF(Txn!$B4976="","",Txn!$E4976)</f>
        <v>0</v>
      </c>
      <c r="I9939" s="40">
        <f>IF(Txn!$B4976="",0,Txn!$O4976)</f>
        <v>0</v>
      </c>
      <c r="J9939" s="40">
        <f>IF(Txn!$B4976="",0,Txn!$P4976)</f>
        <v>0</v>
      </c>
      <c r="K9939" s="41">
        <f>IF($A9939="","",IFERROR(VALUE(MID($A9939,6,2)),""))</f>
        <v>0</v>
      </c>
      <c r="L9939" s="39">
        <f>IF(Txn!$K4976="","",Txn!$K4976)</f>
        <v>0</v>
      </c>
      <c r="N9939" s="42">
        <f>IF($D9939="",0,COUNTIF(BankAccts,$D9939))</f>
        <v>0</v>
      </c>
    </row>
    <row r="9940" spans="1:14">
      <c r="A9940" s="38">
        <f>IF(Txn!$B4976="","",Txn!$B4976)</f>
        <v>0</v>
      </c>
      <c r="B9940" s="38">
        <f>IF(Txn!$B4976="","",Txn!$C4976)</f>
        <v>0</v>
      </c>
      <c r="C9940" s="39">
        <f>IF(Txn!$B4976="","","تراکنش بانکی")</f>
        <v>0</v>
      </c>
      <c r="D9940" s="38">
        <f>IF(Txn!$B4976="","",IF(IF(Txn!$U4976="TRF",Txn!$Y4976,Txn!$Z4976)="","",IF(Txn!$U4976="TRF",Txn!$Y4976,Txn!$Z4976)))</f>
        <v>0</v>
      </c>
      <c r="E9940" s="39">
        <f>IF($D9940="","",IFERROR(VLOOKUP($D9940,AcctTbl,2,0),""))</f>
        <v>0</v>
      </c>
      <c r="F9940" s="39">
        <f>IF($D9940="","",IFERROR(VLOOKUP($D9940,AcctTbl,3,0),""))</f>
        <v>0</v>
      </c>
      <c r="G9940" s="39">
        <f>IF(Txn!$B4976="","",Txn!$D4976)</f>
        <v>0</v>
      </c>
      <c r="H9940" s="38">
        <f>IF(Txn!$B4976="","",Txn!$E4976)</f>
        <v>0</v>
      </c>
      <c r="I9940" s="40">
        <f>IF(Txn!$B4976="",0,Txn!$Q4976)</f>
        <v>0</v>
      </c>
      <c r="J9940" s="40">
        <f>IF(Txn!$B4976="",0,Txn!$R4976)</f>
        <v>0</v>
      </c>
      <c r="K9940" s="41">
        <f>IF($A9940="","",IFERROR(VALUE(MID($A9940,6,2)),""))</f>
        <v>0</v>
      </c>
      <c r="L9940" s="39">
        <f>IF(Txn!$K4976="","","طرف مقابل — "&amp;Txn!$K4976)</f>
        <v>0</v>
      </c>
      <c r="N9940" s="42">
        <f>IF($D9940="",0,COUNTIF(BankAccts,$D9940))</f>
        <v>0</v>
      </c>
    </row>
    <row r="9941" spans="1:14">
      <c r="A9941" s="38">
        <f>IF(Txn!$B4977="","",Txn!$B4977)</f>
        <v>0</v>
      </c>
      <c r="B9941" s="38">
        <f>IF(Txn!$B4977="","",Txn!$C4977)</f>
        <v>0</v>
      </c>
      <c r="C9941" s="39">
        <f>IF(Txn!$B4977="","","تراکنش بانکی")</f>
        <v>0</v>
      </c>
      <c r="D9941" s="38">
        <f>IF(Txn!$B4977="","",IF(Txn!$X4977="","",Txn!$X4977))</f>
        <v>0</v>
      </c>
      <c r="E9941" s="39">
        <f>IF($D9941="","",IFERROR(VLOOKUP($D9941,AcctTbl,2,0),""))</f>
        <v>0</v>
      </c>
      <c r="F9941" s="39">
        <f>IF($D9941="","",IFERROR(VLOOKUP($D9941,AcctTbl,3,0),""))</f>
        <v>0</v>
      </c>
      <c r="G9941" s="39">
        <f>IF(Txn!$B4977="","",Txn!$D4977)</f>
        <v>0</v>
      </c>
      <c r="H9941" s="38">
        <f>IF(Txn!$B4977="","",Txn!$E4977)</f>
        <v>0</v>
      </c>
      <c r="I9941" s="40">
        <f>IF(Txn!$B4977="",0,Txn!$O4977)</f>
        <v>0</v>
      </c>
      <c r="J9941" s="40">
        <f>IF(Txn!$B4977="",0,Txn!$P4977)</f>
        <v>0</v>
      </c>
      <c r="K9941" s="41">
        <f>IF($A9941="","",IFERROR(VALUE(MID($A9941,6,2)),""))</f>
        <v>0</v>
      </c>
      <c r="L9941" s="39">
        <f>IF(Txn!$K4977="","",Txn!$K4977)</f>
        <v>0</v>
      </c>
      <c r="N9941" s="42">
        <f>IF($D9941="",0,COUNTIF(BankAccts,$D9941))</f>
        <v>0</v>
      </c>
    </row>
    <row r="9942" spans="1:14">
      <c r="A9942" s="38">
        <f>IF(Txn!$B4977="","",Txn!$B4977)</f>
        <v>0</v>
      </c>
      <c r="B9942" s="38">
        <f>IF(Txn!$B4977="","",Txn!$C4977)</f>
        <v>0</v>
      </c>
      <c r="C9942" s="39">
        <f>IF(Txn!$B4977="","","تراکنش بانکی")</f>
        <v>0</v>
      </c>
      <c r="D9942" s="38">
        <f>IF(Txn!$B4977="","",IF(IF(Txn!$U4977="TRF",Txn!$Y4977,Txn!$Z4977)="","",IF(Txn!$U4977="TRF",Txn!$Y4977,Txn!$Z4977)))</f>
        <v>0</v>
      </c>
      <c r="E9942" s="39">
        <f>IF($D9942="","",IFERROR(VLOOKUP($D9942,AcctTbl,2,0),""))</f>
        <v>0</v>
      </c>
      <c r="F9942" s="39">
        <f>IF($D9942="","",IFERROR(VLOOKUP($D9942,AcctTbl,3,0),""))</f>
        <v>0</v>
      </c>
      <c r="G9942" s="39">
        <f>IF(Txn!$B4977="","",Txn!$D4977)</f>
        <v>0</v>
      </c>
      <c r="H9942" s="38">
        <f>IF(Txn!$B4977="","",Txn!$E4977)</f>
        <v>0</v>
      </c>
      <c r="I9942" s="40">
        <f>IF(Txn!$B4977="",0,Txn!$Q4977)</f>
        <v>0</v>
      </c>
      <c r="J9942" s="40">
        <f>IF(Txn!$B4977="",0,Txn!$R4977)</f>
        <v>0</v>
      </c>
      <c r="K9942" s="41">
        <f>IF($A9942="","",IFERROR(VALUE(MID($A9942,6,2)),""))</f>
        <v>0</v>
      </c>
      <c r="L9942" s="39">
        <f>IF(Txn!$K4977="","","طرف مقابل — "&amp;Txn!$K4977)</f>
        <v>0</v>
      </c>
      <c r="N9942" s="42">
        <f>IF($D9942="",0,COUNTIF(BankAccts,$D9942))</f>
        <v>0</v>
      </c>
    </row>
    <row r="9943" spans="1:14">
      <c r="A9943" s="38">
        <f>IF(Txn!$B4978="","",Txn!$B4978)</f>
        <v>0</v>
      </c>
      <c r="B9943" s="38">
        <f>IF(Txn!$B4978="","",Txn!$C4978)</f>
        <v>0</v>
      </c>
      <c r="C9943" s="39">
        <f>IF(Txn!$B4978="","","تراکنش بانکی")</f>
        <v>0</v>
      </c>
      <c r="D9943" s="38">
        <f>IF(Txn!$B4978="","",IF(Txn!$X4978="","",Txn!$X4978))</f>
        <v>0</v>
      </c>
      <c r="E9943" s="39">
        <f>IF($D9943="","",IFERROR(VLOOKUP($D9943,AcctTbl,2,0),""))</f>
        <v>0</v>
      </c>
      <c r="F9943" s="39">
        <f>IF($D9943="","",IFERROR(VLOOKUP($D9943,AcctTbl,3,0),""))</f>
        <v>0</v>
      </c>
      <c r="G9943" s="39">
        <f>IF(Txn!$B4978="","",Txn!$D4978)</f>
        <v>0</v>
      </c>
      <c r="H9943" s="38">
        <f>IF(Txn!$B4978="","",Txn!$E4978)</f>
        <v>0</v>
      </c>
      <c r="I9943" s="40">
        <f>IF(Txn!$B4978="",0,Txn!$O4978)</f>
        <v>0</v>
      </c>
      <c r="J9943" s="40">
        <f>IF(Txn!$B4978="",0,Txn!$P4978)</f>
        <v>0</v>
      </c>
      <c r="K9943" s="41">
        <f>IF($A9943="","",IFERROR(VALUE(MID($A9943,6,2)),""))</f>
        <v>0</v>
      </c>
      <c r="L9943" s="39">
        <f>IF(Txn!$K4978="","",Txn!$K4978)</f>
        <v>0</v>
      </c>
      <c r="N9943" s="42">
        <f>IF($D9943="",0,COUNTIF(BankAccts,$D9943))</f>
        <v>0</v>
      </c>
    </row>
    <row r="9944" spans="1:14">
      <c r="A9944" s="38">
        <f>IF(Txn!$B4978="","",Txn!$B4978)</f>
        <v>0</v>
      </c>
      <c r="B9944" s="38">
        <f>IF(Txn!$B4978="","",Txn!$C4978)</f>
        <v>0</v>
      </c>
      <c r="C9944" s="39">
        <f>IF(Txn!$B4978="","","تراکنش بانکی")</f>
        <v>0</v>
      </c>
      <c r="D9944" s="38">
        <f>IF(Txn!$B4978="","",IF(IF(Txn!$U4978="TRF",Txn!$Y4978,Txn!$Z4978)="","",IF(Txn!$U4978="TRF",Txn!$Y4978,Txn!$Z4978)))</f>
        <v>0</v>
      </c>
      <c r="E9944" s="39">
        <f>IF($D9944="","",IFERROR(VLOOKUP($D9944,AcctTbl,2,0),""))</f>
        <v>0</v>
      </c>
      <c r="F9944" s="39">
        <f>IF($D9944="","",IFERROR(VLOOKUP($D9944,AcctTbl,3,0),""))</f>
        <v>0</v>
      </c>
      <c r="G9944" s="39">
        <f>IF(Txn!$B4978="","",Txn!$D4978)</f>
        <v>0</v>
      </c>
      <c r="H9944" s="38">
        <f>IF(Txn!$B4978="","",Txn!$E4978)</f>
        <v>0</v>
      </c>
      <c r="I9944" s="40">
        <f>IF(Txn!$B4978="",0,Txn!$Q4978)</f>
        <v>0</v>
      </c>
      <c r="J9944" s="40">
        <f>IF(Txn!$B4978="",0,Txn!$R4978)</f>
        <v>0</v>
      </c>
      <c r="K9944" s="41">
        <f>IF($A9944="","",IFERROR(VALUE(MID($A9944,6,2)),""))</f>
        <v>0</v>
      </c>
      <c r="L9944" s="39">
        <f>IF(Txn!$K4978="","","طرف مقابل — "&amp;Txn!$K4978)</f>
        <v>0</v>
      </c>
      <c r="N9944" s="42">
        <f>IF($D9944="",0,COUNTIF(BankAccts,$D9944))</f>
        <v>0</v>
      </c>
    </row>
    <row r="9945" spans="1:14">
      <c r="A9945" s="38">
        <f>IF(Txn!$B4979="","",Txn!$B4979)</f>
        <v>0</v>
      </c>
      <c r="B9945" s="38">
        <f>IF(Txn!$B4979="","",Txn!$C4979)</f>
        <v>0</v>
      </c>
      <c r="C9945" s="39">
        <f>IF(Txn!$B4979="","","تراکنش بانکی")</f>
        <v>0</v>
      </c>
      <c r="D9945" s="38">
        <f>IF(Txn!$B4979="","",IF(Txn!$X4979="","",Txn!$X4979))</f>
        <v>0</v>
      </c>
      <c r="E9945" s="39">
        <f>IF($D9945="","",IFERROR(VLOOKUP($D9945,AcctTbl,2,0),""))</f>
        <v>0</v>
      </c>
      <c r="F9945" s="39">
        <f>IF($D9945="","",IFERROR(VLOOKUP($D9945,AcctTbl,3,0),""))</f>
        <v>0</v>
      </c>
      <c r="G9945" s="39">
        <f>IF(Txn!$B4979="","",Txn!$D4979)</f>
        <v>0</v>
      </c>
      <c r="H9945" s="38">
        <f>IF(Txn!$B4979="","",Txn!$E4979)</f>
        <v>0</v>
      </c>
      <c r="I9945" s="40">
        <f>IF(Txn!$B4979="",0,Txn!$O4979)</f>
        <v>0</v>
      </c>
      <c r="J9945" s="40">
        <f>IF(Txn!$B4979="",0,Txn!$P4979)</f>
        <v>0</v>
      </c>
      <c r="K9945" s="41">
        <f>IF($A9945="","",IFERROR(VALUE(MID($A9945,6,2)),""))</f>
        <v>0</v>
      </c>
      <c r="L9945" s="39">
        <f>IF(Txn!$K4979="","",Txn!$K4979)</f>
        <v>0</v>
      </c>
      <c r="N9945" s="42">
        <f>IF($D9945="",0,COUNTIF(BankAccts,$D9945))</f>
        <v>0</v>
      </c>
    </row>
    <row r="9946" spans="1:14">
      <c r="A9946" s="38">
        <f>IF(Txn!$B4979="","",Txn!$B4979)</f>
        <v>0</v>
      </c>
      <c r="B9946" s="38">
        <f>IF(Txn!$B4979="","",Txn!$C4979)</f>
        <v>0</v>
      </c>
      <c r="C9946" s="39">
        <f>IF(Txn!$B4979="","","تراکنش بانکی")</f>
        <v>0</v>
      </c>
      <c r="D9946" s="38">
        <f>IF(Txn!$B4979="","",IF(IF(Txn!$U4979="TRF",Txn!$Y4979,Txn!$Z4979)="","",IF(Txn!$U4979="TRF",Txn!$Y4979,Txn!$Z4979)))</f>
        <v>0</v>
      </c>
      <c r="E9946" s="39">
        <f>IF($D9946="","",IFERROR(VLOOKUP($D9946,AcctTbl,2,0),""))</f>
        <v>0</v>
      </c>
      <c r="F9946" s="39">
        <f>IF($D9946="","",IFERROR(VLOOKUP($D9946,AcctTbl,3,0),""))</f>
        <v>0</v>
      </c>
      <c r="G9946" s="39">
        <f>IF(Txn!$B4979="","",Txn!$D4979)</f>
        <v>0</v>
      </c>
      <c r="H9946" s="38">
        <f>IF(Txn!$B4979="","",Txn!$E4979)</f>
        <v>0</v>
      </c>
      <c r="I9946" s="40">
        <f>IF(Txn!$B4979="",0,Txn!$Q4979)</f>
        <v>0</v>
      </c>
      <c r="J9946" s="40">
        <f>IF(Txn!$B4979="",0,Txn!$R4979)</f>
        <v>0</v>
      </c>
      <c r="K9946" s="41">
        <f>IF($A9946="","",IFERROR(VALUE(MID($A9946,6,2)),""))</f>
        <v>0</v>
      </c>
      <c r="L9946" s="39">
        <f>IF(Txn!$K4979="","","طرف مقابل — "&amp;Txn!$K4979)</f>
        <v>0</v>
      </c>
      <c r="N9946" s="42">
        <f>IF($D9946="",0,COUNTIF(BankAccts,$D9946))</f>
        <v>0</v>
      </c>
    </row>
    <row r="9947" spans="1:14">
      <c r="A9947" s="38">
        <f>IF(Txn!$B4980="","",Txn!$B4980)</f>
        <v>0</v>
      </c>
      <c r="B9947" s="38">
        <f>IF(Txn!$B4980="","",Txn!$C4980)</f>
        <v>0</v>
      </c>
      <c r="C9947" s="39">
        <f>IF(Txn!$B4980="","","تراکنش بانکی")</f>
        <v>0</v>
      </c>
      <c r="D9947" s="38">
        <f>IF(Txn!$B4980="","",IF(Txn!$X4980="","",Txn!$X4980))</f>
        <v>0</v>
      </c>
      <c r="E9947" s="39">
        <f>IF($D9947="","",IFERROR(VLOOKUP($D9947,AcctTbl,2,0),""))</f>
        <v>0</v>
      </c>
      <c r="F9947" s="39">
        <f>IF($D9947="","",IFERROR(VLOOKUP($D9947,AcctTbl,3,0),""))</f>
        <v>0</v>
      </c>
      <c r="G9947" s="39">
        <f>IF(Txn!$B4980="","",Txn!$D4980)</f>
        <v>0</v>
      </c>
      <c r="H9947" s="38">
        <f>IF(Txn!$B4980="","",Txn!$E4980)</f>
        <v>0</v>
      </c>
      <c r="I9947" s="40">
        <f>IF(Txn!$B4980="",0,Txn!$O4980)</f>
        <v>0</v>
      </c>
      <c r="J9947" s="40">
        <f>IF(Txn!$B4980="",0,Txn!$P4980)</f>
        <v>0</v>
      </c>
      <c r="K9947" s="41">
        <f>IF($A9947="","",IFERROR(VALUE(MID($A9947,6,2)),""))</f>
        <v>0</v>
      </c>
      <c r="L9947" s="39">
        <f>IF(Txn!$K4980="","",Txn!$K4980)</f>
        <v>0</v>
      </c>
      <c r="N9947" s="42">
        <f>IF($D9947="",0,COUNTIF(BankAccts,$D9947))</f>
        <v>0</v>
      </c>
    </row>
    <row r="9948" spans="1:14">
      <c r="A9948" s="38">
        <f>IF(Txn!$B4980="","",Txn!$B4980)</f>
        <v>0</v>
      </c>
      <c r="B9948" s="38">
        <f>IF(Txn!$B4980="","",Txn!$C4980)</f>
        <v>0</v>
      </c>
      <c r="C9948" s="39">
        <f>IF(Txn!$B4980="","","تراکنش بانکی")</f>
        <v>0</v>
      </c>
      <c r="D9948" s="38">
        <f>IF(Txn!$B4980="","",IF(IF(Txn!$U4980="TRF",Txn!$Y4980,Txn!$Z4980)="","",IF(Txn!$U4980="TRF",Txn!$Y4980,Txn!$Z4980)))</f>
        <v>0</v>
      </c>
      <c r="E9948" s="39">
        <f>IF($D9948="","",IFERROR(VLOOKUP($D9948,AcctTbl,2,0),""))</f>
        <v>0</v>
      </c>
      <c r="F9948" s="39">
        <f>IF($D9948="","",IFERROR(VLOOKUP($D9948,AcctTbl,3,0),""))</f>
        <v>0</v>
      </c>
      <c r="G9948" s="39">
        <f>IF(Txn!$B4980="","",Txn!$D4980)</f>
        <v>0</v>
      </c>
      <c r="H9948" s="38">
        <f>IF(Txn!$B4980="","",Txn!$E4980)</f>
        <v>0</v>
      </c>
      <c r="I9948" s="40">
        <f>IF(Txn!$B4980="",0,Txn!$Q4980)</f>
        <v>0</v>
      </c>
      <c r="J9948" s="40">
        <f>IF(Txn!$B4980="",0,Txn!$R4980)</f>
        <v>0</v>
      </c>
      <c r="K9948" s="41">
        <f>IF($A9948="","",IFERROR(VALUE(MID($A9948,6,2)),""))</f>
        <v>0</v>
      </c>
      <c r="L9948" s="39">
        <f>IF(Txn!$K4980="","","طرف مقابل — "&amp;Txn!$K4980)</f>
        <v>0</v>
      </c>
      <c r="N9948" s="42">
        <f>IF($D9948="",0,COUNTIF(BankAccts,$D9948))</f>
        <v>0</v>
      </c>
    </row>
    <row r="9949" spans="1:14">
      <c r="A9949" s="38">
        <f>IF(Txn!$B4981="","",Txn!$B4981)</f>
        <v>0</v>
      </c>
      <c r="B9949" s="38">
        <f>IF(Txn!$B4981="","",Txn!$C4981)</f>
        <v>0</v>
      </c>
      <c r="C9949" s="39">
        <f>IF(Txn!$B4981="","","تراکنش بانکی")</f>
        <v>0</v>
      </c>
      <c r="D9949" s="38">
        <f>IF(Txn!$B4981="","",IF(Txn!$X4981="","",Txn!$X4981))</f>
        <v>0</v>
      </c>
      <c r="E9949" s="39">
        <f>IF($D9949="","",IFERROR(VLOOKUP($D9949,AcctTbl,2,0),""))</f>
        <v>0</v>
      </c>
      <c r="F9949" s="39">
        <f>IF($D9949="","",IFERROR(VLOOKUP($D9949,AcctTbl,3,0),""))</f>
        <v>0</v>
      </c>
      <c r="G9949" s="39">
        <f>IF(Txn!$B4981="","",Txn!$D4981)</f>
        <v>0</v>
      </c>
      <c r="H9949" s="38">
        <f>IF(Txn!$B4981="","",Txn!$E4981)</f>
        <v>0</v>
      </c>
      <c r="I9949" s="40">
        <f>IF(Txn!$B4981="",0,Txn!$O4981)</f>
        <v>0</v>
      </c>
      <c r="J9949" s="40">
        <f>IF(Txn!$B4981="",0,Txn!$P4981)</f>
        <v>0</v>
      </c>
      <c r="K9949" s="41">
        <f>IF($A9949="","",IFERROR(VALUE(MID($A9949,6,2)),""))</f>
        <v>0</v>
      </c>
      <c r="L9949" s="39">
        <f>IF(Txn!$K4981="","",Txn!$K4981)</f>
        <v>0</v>
      </c>
      <c r="N9949" s="42">
        <f>IF($D9949="",0,COUNTIF(BankAccts,$D9949))</f>
        <v>0</v>
      </c>
    </row>
    <row r="9950" spans="1:14">
      <c r="A9950" s="38">
        <f>IF(Txn!$B4981="","",Txn!$B4981)</f>
        <v>0</v>
      </c>
      <c r="B9950" s="38">
        <f>IF(Txn!$B4981="","",Txn!$C4981)</f>
        <v>0</v>
      </c>
      <c r="C9950" s="39">
        <f>IF(Txn!$B4981="","","تراکنش بانکی")</f>
        <v>0</v>
      </c>
      <c r="D9950" s="38">
        <f>IF(Txn!$B4981="","",IF(IF(Txn!$U4981="TRF",Txn!$Y4981,Txn!$Z4981)="","",IF(Txn!$U4981="TRF",Txn!$Y4981,Txn!$Z4981)))</f>
        <v>0</v>
      </c>
      <c r="E9950" s="39">
        <f>IF($D9950="","",IFERROR(VLOOKUP($D9950,AcctTbl,2,0),""))</f>
        <v>0</v>
      </c>
      <c r="F9950" s="39">
        <f>IF($D9950="","",IFERROR(VLOOKUP($D9950,AcctTbl,3,0),""))</f>
        <v>0</v>
      </c>
      <c r="G9950" s="39">
        <f>IF(Txn!$B4981="","",Txn!$D4981)</f>
        <v>0</v>
      </c>
      <c r="H9950" s="38">
        <f>IF(Txn!$B4981="","",Txn!$E4981)</f>
        <v>0</v>
      </c>
      <c r="I9950" s="40">
        <f>IF(Txn!$B4981="",0,Txn!$Q4981)</f>
        <v>0</v>
      </c>
      <c r="J9950" s="40">
        <f>IF(Txn!$B4981="",0,Txn!$R4981)</f>
        <v>0</v>
      </c>
      <c r="K9950" s="41">
        <f>IF($A9950="","",IFERROR(VALUE(MID($A9950,6,2)),""))</f>
        <v>0</v>
      </c>
      <c r="L9950" s="39">
        <f>IF(Txn!$K4981="","","طرف مقابل — "&amp;Txn!$K4981)</f>
        <v>0</v>
      </c>
      <c r="N9950" s="42">
        <f>IF($D9950="",0,COUNTIF(BankAccts,$D9950))</f>
        <v>0</v>
      </c>
    </row>
    <row r="9951" spans="1:14">
      <c r="A9951" s="38">
        <f>IF(Txn!$B4982="","",Txn!$B4982)</f>
        <v>0</v>
      </c>
      <c r="B9951" s="38">
        <f>IF(Txn!$B4982="","",Txn!$C4982)</f>
        <v>0</v>
      </c>
      <c r="C9951" s="39">
        <f>IF(Txn!$B4982="","","تراکنش بانکی")</f>
        <v>0</v>
      </c>
      <c r="D9951" s="38">
        <f>IF(Txn!$B4982="","",IF(Txn!$X4982="","",Txn!$X4982))</f>
        <v>0</v>
      </c>
      <c r="E9951" s="39">
        <f>IF($D9951="","",IFERROR(VLOOKUP($D9951,AcctTbl,2,0),""))</f>
        <v>0</v>
      </c>
      <c r="F9951" s="39">
        <f>IF($D9951="","",IFERROR(VLOOKUP($D9951,AcctTbl,3,0),""))</f>
        <v>0</v>
      </c>
      <c r="G9951" s="39">
        <f>IF(Txn!$B4982="","",Txn!$D4982)</f>
        <v>0</v>
      </c>
      <c r="H9951" s="38">
        <f>IF(Txn!$B4982="","",Txn!$E4982)</f>
        <v>0</v>
      </c>
      <c r="I9951" s="40">
        <f>IF(Txn!$B4982="",0,Txn!$O4982)</f>
        <v>0</v>
      </c>
      <c r="J9951" s="40">
        <f>IF(Txn!$B4982="",0,Txn!$P4982)</f>
        <v>0</v>
      </c>
      <c r="K9951" s="41">
        <f>IF($A9951="","",IFERROR(VALUE(MID($A9951,6,2)),""))</f>
        <v>0</v>
      </c>
      <c r="L9951" s="39">
        <f>IF(Txn!$K4982="","",Txn!$K4982)</f>
        <v>0</v>
      </c>
      <c r="N9951" s="42">
        <f>IF($D9951="",0,COUNTIF(BankAccts,$D9951))</f>
        <v>0</v>
      </c>
    </row>
    <row r="9952" spans="1:14">
      <c r="A9952" s="38">
        <f>IF(Txn!$B4982="","",Txn!$B4982)</f>
        <v>0</v>
      </c>
      <c r="B9952" s="38">
        <f>IF(Txn!$B4982="","",Txn!$C4982)</f>
        <v>0</v>
      </c>
      <c r="C9952" s="39">
        <f>IF(Txn!$B4982="","","تراکنش بانکی")</f>
        <v>0</v>
      </c>
      <c r="D9952" s="38">
        <f>IF(Txn!$B4982="","",IF(IF(Txn!$U4982="TRF",Txn!$Y4982,Txn!$Z4982)="","",IF(Txn!$U4982="TRF",Txn!$Y4982,Txn!$Z4982)))</f>
        <v>0</v>
      </c>
      <c r="E9952" s="39">
        <f>IF($D9952="","",IFERROR(VLOOKUP($D9952,AcctTbl,2,0),""))</f>
        <v>0</v>
      </c>
      <c r="F9952" s="39">
        <f>IF($D9952="","",IFERROR(VLOOKUP($D9952,AcctTbl,3,0),""))</f>
        <v>0</v>
      </c>
      <c r="G9952" s="39">
        <f>IF(Txn!$B4982="","",Txn!$D4982)</f>
        <v>0</v>
      </c>
      <c r="H9952" s="38">
        <f>IF(Txn!$B4982="","",Txn!$E4982)</f>
        <v>0</v>
      </c>
      <c r="I9952" s="40">
        <f>IF(Txn!$B4982="",0,Txn!$Q4982)</f>
        <v>0</v>
      </c>
      <c r="J9952" s="40">
        <f>IF(Txn!$B4982="",0,Txn!$R4982)</f>
        <v>0</v>
      </c>
      <c r="K9952" s="41">
        <f>IF($A9952="","",IFERROR(VALUE(MID($A9952,6,2)),""))</f>
        <v>0</v>
      </c>
      <c r="L9952" s="39">
        <f>IF(Txn!$K4982="","","طرف مقابل — "&amp;Txn!$K4982)</f>
        <v>0</v>
      </c>
      <c r="N9952" s="42">
        <f>IF($D9952="",0,COUNTIF(BankAccts,$D9952))</f>
        <v>0</v>
      </c>
    </row>
    <row r="9953" spans="1:14">
      <c r="A9953" s="38">
        <f>IF(Txn!$B4983="","",Txn!$B4983)</f>
        <v>0</v>
      </c>
      <c r="B9953" s="38">
        <f>IF(Txn!$B4983="","",Txn!$C4983)</f>
        <v>0</v>
      </c>
      <c r="C9953" s="39">
        <f>IF(Txn!$B4983="","","تراکنش بانکی")</f>
        <v>0</v>
      </c>
      <c r="D9953" s="38">
        <f>IF(Txn!$B4983="","",IF(Txn!$X4983="","",Txn!$X4983))</f>
        <v>0</v>
      </c>
      <c r="E9953" s="39">
        <f>IF($D9953="","",IFERROR(VLOOKUP($D9953,AcctTbl,2,0),""))</f>
        <v>0</v>
      </c>
      <c r="F9953" s="39">
        <f>IF($D9953="","",IFERROR(VLOOKUP($D9953,AcctTbl,3,0),""))</f>
        <v>0</v>
      </c>
      <c r="G9953" s="39">
        <f>IF(Txn!$B4983="","",Txn!$D4983)</f>
        <v>0</v>
      </c>
      <c r="H9953" s="38">
        <f>IF(Txn!$B4983="","",Txn!$E4983)</f>
        <v>0</v>
      </c>
      <c r="I9953" s="40">
        <f>IF(Txn!$B4983="",0,Txn!$O4983)</f>
        <v>0</v>
      </c>
      <c r="J9953" s="40">
        <f>IF(Txn!$B4983="",0,Txn!$P4983)</f>
        <v>0</v>
      </c>
      <c r="K9953" s="41">
        <f>IF($A9953="","",IFERROR(VALUE(MID($A9953,6,2)),""))</f>
        <v>0</v>
      </c>
      <c r="L9953" s="39">
        <f>IF(Txn!$K4983="","",Txn!$K4983)</f>
        <v>0</v>
      </c>
      <c r="N9953" s="42">
        <f>IF($D9953="",0,COUNTIF(BankAccts,$D9953))</f>
        <v>0</v>
      </c>
    </row>
    <row r="9954" spans="1:14">
      <c r="A9954" s="38">
        <f>IF(Txn!$B4983="","",Txn!$B4983)</f>
        <v>0</v>
      </c>
      <c r="B9954" s="38">
        <f>IF(Txn!$B4983="","",Txn!$C4983)</f>
        <v>0</v>
      </c>
      <c r="C9954" s="39">
        <f>IF(Txn!$B4983="","","تراکنش بانکی")</f>
        <v>0</v>
      </c>
      <c r="D9954" s="38">
        <f>IF(Txn!$B4983="","",IF(IF(Txn!$U4983="TRF",Txn!$Y4983,Txn!$Z4983)="","",IF(Txn!$U4983="TRF",Txn!$Y4983,Txn!$Z4983)))</f>
        <v>0</v>
      </c>
      <c r="E9954" s="39">
        <f>IF($D9954="","",IFERROR(VLOOKUP($D9954,AcctTbl,2,0),""))</f>
        <v>0</v>
      </c>
      <c r="F9954" s="39">
        <f>IF($D9954="","",IFERROR(VLOOKUP($D9954,AcctTbl,3,0),""))</f>
        <v>0</v>
      </c>
      <c r="G9954" s="39">
        <f>IF(Txn!$B4983="","",Txn!$D4983)</f>
        <v>0</v>
      </c>
      <c r="H9954" s="38">
        <f>IF(Txn!$B4983="","",Txn!$E4983)</f>
        <v>0</v>
      </c>
      <c r="I9954" s="40">
        <f>IF(Txn!$B4983="",0,Txn!$Q4983)</f>
        <v>0</v>
      </c>
      <c r="J9954" s="40">
        <f>IF(Txn!$B4983="",0,Txn!$R4983)</f>
        <v>0</v>
      </c>
      <c r="K9954" s="41">
        <f>IF($A9954="","",IFERROR(VALUE(MID($A9954,6,2)),""))</f>
        <v>0</v>
      </c>
      <c r="L9954" s="39">
        <f>IF(Txn!$K4983="","","طرف مقابل — "&amp;Txn!$K4983)</f>
        <v>0</v>
      </c>
      <c r="N9954" s="42">
        <f>IF($D9954="",0,COUNTIF(BankAccts,$D9954))</f>
        <v>0</v>
      </c>
    </row>
    <row r="9955" spans="1:14">
      <c r="A9955" s="38">
        <f>IF(Txn!$B4984="","",Txn!$B4984)</f>
        <v>0</v>
      </c>
      <c r="B9955" s="38">
        <f>IF(Txn!$B4984="","",Txn!$C4984)</f>
        <v>0</v>
      </c>
      <c r="C9955" s="39">
        <f>IF(Txn!$B4984="","","تراکنش بانکی")</f>
        <v>0</v>
      </c>
      <c r="D9955" s="38">
        <f>IF(Txn!$B4984="","",IF(Txn!$X4984="","",Txn!$X4984))</f>
        <v>0</v>
      </c>
      <c r="E9955" s="39">
        <f>IF($D9955="","",IFERROR(VLOOKUP($D9955,AcctTbl,2,0),""))</f>
        <v>0</v>
      </c>
      <c r="F9955" s="39">
        <f>IF($D9955="","",IFERROR(VLOOKUP($D9955,AcctTbl,3,0),""))</f>
        <v>0</v>
      </c>
      <c r="G9955" s="39">
        <f>IF(Txn!$B4984="","",Txn!$D4984)</f>
        <v>0</v>
      </c>
      <c r="H9955" s="38">
        <f>IF(Txn!$B4984="","",Txn!$E4984)</f>
        <v>0</v>
      </c>
      <c r="I9955" s="40">
        <f>IF(Txn!$B4984="",0,Txn!$O4984)</f>
        <v>0</v>
      </c>
      <c r="J9955" s="40">
        <f>IF(Txn!$B4984="",0,Txn!$P4984)</f>
        <v>0</v>
      </c>
      <c r="K9955" s="41">
        <f>IF($A9955="","",IFERROR(VALUE(MID($A9955,6,2)),""))</f>
        <v>0</v>
      </c>
      <c r="L9955" s="39">
        <f>IF(Txn!$K4984="","",Txn!$K4984)</f>
        <v>0</v>
      </c>
      <c r="N9955" s="42">
        <f>IF($D9955="",0,COUNTIF(BankAccts,$D9955))</f>
        <v>0</v>
      </c>
    </row>
    <row r="9956" spans="1:14">
      <c r="A9956" s="38">
        <f>IF(Txn!$B4984="","",Txn!$B4984)</f>
        <v>0</v>
      </c>
      <c r="B9956" s="38">
        <f>IF(Txn!$B4984="","",Txn!$C4984)</f>
        <v>0</v>
      </c>
      <c r="C9956" s="39">
        <f>IF(Txn!$B4984="","","تراکنش بانکی")</f>
        <v>0</v>
      </c>
      <c r="D9956" s="38">
        <f>IF(Txn!$B4984="","",IF(IF(Txn!$U4984="TRF",Txn!$Y4984,Txn!$Z4984)="","",IF(Txn!$U4984="TRF",Txn!$Y4984,Txn!$Z4984)))</f>
        <v>0</v>
      </c>
      <c r="E9956" s="39">
        <f>IF($D9956="","",IFERROR(VLOOKUP($D9956,AcctTbl,2,0),""))</f>
        <v>0</v>
      </c>
      <c r="F9956" s="39">
        <f>IF($D9956="","",IFERROR(VLOOKUP($D9956,AcctTbl,3,0),""))</f>
        <v>0</v>
      </c>
      <c r="G9956" s="39">
        <f>IF(Txn!$B4984="","",Txn!$D4984)</f>
        <v>0</v>
      </c>
      <c r="H9956" s="38">
        <f>IF(Txn!$B4984="","",Txn!$E4984)</f>
        <v>0</v>
      </c>
      <c r="I9956" s="40">
        <f>IF(Txn!$B4984="",0,Txn!$Q4984)</f>
        <v>0</v>
      </c>
      <c r="J9956" s="40">
        <f>IF(Txn!$B4984="",0,Txn!$R4984)</f>
        <v>0</v>
      </c>
      <c r="K9956" s="41">
        <f>IF($A9956="","",IFERROR(VALUE(MID($A9956,6,2)),""))</f>
        <v>0</v>
      </c>
      <c r="L9956" s="39">
        <f>IF(Txn!$K4984="","","طرف مقابل — "&amp;Txn!$K4984)</f>
        <v>0</v>
      </c>
      <c r="N9956" s="42">
        <f>IF($D9956="",0,COUNTIF(BankAccts,$D9956))</f>
        <v>0</v>
      </c>
    </row>
    <row r="9957" spans="1:14">
      <c r="A9957" s="38">
        <f>IF(Txn!$B4985="","",Txn!$B4985)</f>
        <v>0</v>
      </c>
      <c r="B9957" s="38">
        <f>IF(Txn!$B4985="","",Txn!$C4985)</f>
        <v>0</v>
      </c>
      <c r="C9957" s="39">
        <f>IF(Txn!$B4985="","","تراکنش بانکی")</f>
        <v>0</v>
      </c>
      <c r="D9957" s="38">
        <f>IF(Txn!$B4985="","",IF(Txn!$X4985="","",Txn!$X4985))</f>
        <v>0</v>
      </c>
      <c r="E9957" s="39">
        <f>IF($D9957="","",IFERROR(VLOOKUP($D9957,AcctTbl,2,0),""))</f>
        <v>0</v>
      </c>
      <c r="F9957" s="39">
        <f>IF($D9957="","",IFERROR(VLOOKUP($D9957,AcctTbl,3,0),""))</f>
        <v>0</v>
      </c>
      <c r="G9957" s="39">
        <f>IF(Txn!$B4985="","",Txn!$D4985)</f>
        <v>0</v>
      </c>
      <c r="H9957" s="38">
        <f>IF(Txn!$B4985="","",Txn!$E4985)</f>
        <v>0</v>
      </c>
      <c r="I9957" s="40">
        <f>IF(Txn!$B4985="",0,Txn!$O4985)</f>
        <v>0</v>
      </c>
      <c r="J9957" s="40">
        <f>IF(Txn!$B4985="",0,Txn!$P4985)</f>
        <v>0</v>
      </c>
      <c r="K9957" s="41">
        <f>IF($A9957="","",IFERROR(VALUE(MID($A9957,6,2)),""))</f>
        <v>0</v>
      </c>
      <c r="L9957" s="39">
        <f>IF(Txn!$K4985="","",Txn!$K4985)</f>
        <v>0</v>
      </c>
      <c r="N9957" s="42">
        <f>IF($D9957="",0,COUNTIF(BankAccts,$D9957))</f>
        <v>0</v>
      </c>
    </row>
    <row r="9958" spans="1:14">
      <c r="A9958" s="38">
        <f>IF(Txn!$B4985="","",Txn!$B4985)</f>
        <v>0</v>
      </c>
      <c r="B9958" s="38">
        <f>IF(Txn!$B4985="","",Txn!$C4985)</f>
        <v>0</v>
      </c>
      <c r="C9958" s="39">
        <f>IF(Txn!$B4985="","","تراکنش بانکی")</f>
        <v>0</v>
      </c>
      <c r="D9958" s="38">
        <f>IF(Txn!$B4985="","",IF(IF(Txn!$U4985="TRF",Txn!$Y4985,Txn!$Z4985)="","",IF(Txn!$U4985="TRF",Txn!$Y4985,Txn!$Z4985)))</f>
        <v>0</v>
      </c>
      <c r="E9958" s="39">
        <f>IF($D9958="","",IFERROR(VLOOKUP($D9958,AcctTbl,2,0),""))</f>
        <v>0</v>
      </c>
      <c r="F9958" s="39">
        <f>IF($D9958="","",IFERROR(VLOOKUP($D9958,AcctTbl,3,0),""))</f>
        <v>0</v>
      </c>
      <c r="G9958" s="39">
        <f>IF(Txn!$B4985="","",Txn!$D4985)</f>
        <v>0</v>
      </c>
      <c r="H9958" s="38">
        <f>IF(Txn!$B4985="","",Txn!$E4985)</f>
        <v>0</v>
      </c>
      <c r="I9958" s="40">
        <f>IF(Txn!$B4985="",0,Txn!$Q4985)</f>
        <v>0</v>
      </c>
      <c r="J9958" s="40">
        <f>IF(Txn!$B4985="",0,Txn!$R4985)</f>
        <v>0</v>
      </c>
      <c r="K9958" s="41">
        <f>IF($A9958="","",IFERROR(VALUE(MID($A9958,6,2)),""))</f>
        <v>0</v>
      </c>
      <c r="L9958" s="39">
        <f>IF(Txn!$K4985="","","طرف مقابل — "&amp;Txn!$K4985)</f>
        <v>0</v>
      </c>
      <c r="N9958" s="42">
        <f>IF($D9958="",0,COUNTIF(BankAccts,$D9958))</f>
        <v>0</v>
      </c>
    </row>
    <row r="9959" spans="1:14">
      <c r="A9959" s="38">
        <f>IF(Txn!$B4986="","",Txn!$B4986)</f>
        <v>0</v>
      </c>
      <c r="B9959" s="38">
        <f>IF(Txn!$B4986="","",Txn!$C4986)</f>
        <v>0</v>
      </c>
      <c r="C9959" s="39">
        <f>IF(Txn!$B4986="","","تراکنش بانکی")</f>
        <v>0</v>
      </c>
      <c r="D9959" s="38">
        <f>IF(Txn!$B4986="","",IF(Txn!$X4986="","",Txn!$X4986))</f>
        <v>0</v>
      </c>
      <c r="E9959" s="39">
        <f>IF($D9959="","",IFERROR(VLOOKUP($D9959,AcctTbl,2,0),""))</f>
        <v>0</v>
      </c>
      <c r="F9959" s="39">
        <f>IF($D9959="","",IFERROR(VLOOKUP($D9959,AcctTbl,3,0),""))</f>
        <v>0</v>
      </c>
      <c r="G9959" s="39">
        <f>IF(Txn!$B4986="","",Txn!$D4986)</f>
        <v>0</v>
      </c>
      <c r="H9959" s="38">
        <f>IF(Txn!$B4986="","",Txn!$E4986)</f>
        <v>0</v>
      </c>
      <c r="I9959" s="40">
        <f>IF(Txn!$B4986="",0,Txn!$O4986)</f>
        <v>0</v>
      </c>
      <c r="J9959" s="40">
        <f>IF(Txn!$B4986="",0,Txn!$P4986)</f>
        <v>0</v>
      </c>
      <c r="K9959" s="41">
        <f>IF($A9959="","",IFERROR(VALUE(MID($A9959,6,2)),""))</f>
        <v>0</v>
      </c>
      <c r="L9959" s="39">
        <f>IF(Txn!$K4986="","",Txn!$K4986)</f>
        <v>0</v>
      </c>
      <c r="N9959" s="42">
        <f>IF($D9959="",0,COUNTIF(BankAccts,$D9959))</f>
        <v>0</v>
      </c>
    </row>
    <row r="9960" spans="1:14">
      <c r="A9960" s="38">
        <f>IF(Txn!$B4986="","",Txn!$B4986)</f>
        <v>0</v>
      </c>
      <c r="B9960" s="38">
        <f>IF(Txn!$B4986="","",Txn!$C4986)</f>
        <v>0</v>
      </c>
      <c r="C9960" s="39">
        <f>IF(Txn!$B4986="","","تراکنش بانکی")</f>
        <v>0</v>
      </c>
      <c r="D9960" s="38">
        <f>IF(Txn!$B4986="","",IF(IF(Txn!$U4986="TRF",Txn!$Y4986,Txn!$Z4986)="","",IF(Txn!$U4986="TRF",Txn!$Y4986,Txn!$Z4986)))</f>
        <v>0</v>
      </c>
      <c r="E9960" s="39">
        <f>IF($D9960="","",IFERROR(VLOOKUP($D9960,AcctTbl,2,0),""))</f>
        <v>0</v>
      </c>
      <c r="F9960" s="39">
        <f>IF($D9960="","",IFERROR(VLOOKUP($D9960,AcctTbl,3,0),""))</f>
        <v>0</v>
      </c>
      <c r="G9960" s="39">
        <f>IF(Txn!$B4986="","",Txn!$D4986)</f>
        <v>0</v>
      </c>
      <c r="H9960" s="38">
        <f>IF(Txn!$B4986="","",Txn!$E4986)</f>
        <v>0</v>
      </c>
      <c r="I9960" s="40">
        <f>IF(Txn!$B4986="",0,Txn!$Q4986)</f>
        <v>0</v>
      </c>
      <c r="J9960" s="40">
        <f>IF(Txn!$B4986="",0,Txn!$R4986)</f>
        <v>0</v>
      </c>
      <c r="K9960" s="41">
        <f>IF($A9960="","",IFERROR(VALUE(MID($A9960,6,2)),""))</f>
        <v>0</v>
      </c>
      <c r="L9960" s="39">
        <f>IF(Txn!$K4986="","","طرف مقابل — "&amp;Txn!$K4986)</f>
        <v>0</v>
      </c>
      <c r="N9960" s="42">
        <f>IF($D9960="",0,COUNTIF(BankAccts,$D9960))</f>
        <v>0</v>
      </c>
    </row>
    <row r="9961" spans="1:14">
      <c r="A9961" s="38">
        <f>IF(Txn!$B4987="","",Txn!$B4987)</f>
        <v>0</v>
      </c>
      <c r="B9961" s="38">
        <f>IF(Txn!$B4987="","",Txn!$C4987)</f>
        <v>0</v>
      </c>
      <c r="C9961" s="39">
        <f>IF(Txn!$B4987="","","تراکنش بانکی")</f>
        <v>0</v>
      </c>
      <c r="D9961" s="38">
        <f>IF(Txn!$B4987="","",IF(Txn!$X4987="","",Txn!$X4987))</f>
        <v>0</v>
      </c>
      <c r="E9961" s="39">
        <f>IF($D9961="","",IFERROR(VLOOKUP($D9961,AcctTbl,2,0),""))</f>
        <v>0</v>
      </c>
      <c r="F9961" s="39">
        <f>IF($D9961="","",IFERROR(VLOOKUP($D9961,AcctTbl,3,0),""))</f>
        <v>0</v>
      </c>
      <c r="G9961" s="39">
        <f>IF(Txn!$B4987="","",Txn!$D4987)</f>
        <v>0</v>
      </c>
      <c r="H9961" s="38">
        <f>IF(Txn!$B4987="","",Txn!$E4987)</f>
        <v>0</v>
      </c>
      <c r="I9961" s="40">
        <f>IF(Txn!$B4987="",0,Txn!$O4987)</f>
        <v>0</v>
      </c>
      <c r="J9961" s="40">
        <f>IF(Txn!$B4987="",0,Txn!$P4987)</f>
        <v>0</v>
      </c>
      <c r="K9961" s="41">
        <f>IF($A9961="","",IFERROR(VALUE(MID($A9961,6,2)),""))</f>
        <v>0</v>
      </c>
      <c r="L9961" s="39">
        <f>IF(Txn!$K4987="","",Txn!$K4987)</f>
        <v>0</v>
      </c>
      <c r="N9961" s="42">
        <f>IF($D9961="",0,COUNTIF(BankAccts,$D9961))</f>
        <v>0</v>
      </c>
    </row>
    <row r="9962" spans="1:14">
      <c r="A9962" s="38">
        <f>IF(Txn!$B4987="","",Txn!$B4987)</f>
        <v>0</v>
      </c>
      <c r="B9962" s="38">
        <f>IF(Txn!$B4987="","",Txn!$C4987)</f>
        <v>0</v>
      </c>
      <c r="C9962" s="39">
        <f>IF(Txn!$B4987="","","تراکنش بانکی")</f>
        <v>0</v>
      </c>
      <c r="D9962" s="38">
        <f>IF(Txn!$B4987="","",IF(IF(Txn!$U4987="TRF",Txn!$Y4987,Txn!$Z4987)="","",IF(Txn!$U4987="TRF",Txn!$Y4987,Txn!$Z4987)))</f>
        <v>0</v>
      </c>
      <c r="E9962" s="39">
        <f>IF($D9962="","",IFERROR(VLOOKUP($D9962,AcctTbl,2,0),""))</f>
        <v>0</v>
      </c>
      <c r="F9962" s="39">
        <f>IF($D9962="","",IFERROR(VLOOKUP($D9962,AcctTbl,3,0),""))</f>
        <v>0</v>
      </c>
      <c r="G9962" s="39">
        <f>IF(Txn!$B4987="","",Txn!$D4987)</f>
        <v>0</v>
      </c>
      <c r="H9962" s="38">
        <f>IF(Txn!$B4987="","",Txn!$E4987)</f>
        <v>0</v>
      </c>
      <c r="I9962" s="40">
        <f>IF(Txn!$B4987="",0,Txn!$Q4987)</f>
        <v>0</v>
      </c>
      <c r="J9962" s="40">
        <f>IF(Txn!$B4987="",0,Txn!$R4987)</f>
        <v>0</v>
      </c>
      <c r="K9962" s="41">
        <f>IF($A9962="","",IFERROR(VALUE(MID($A9962,6,2)),""))</f>
        <v>0</v>
      </c>
      <c r="L9962" s="39">
        <f>IF(Txn!$K4987="","","طرف مقابل — "&amp;Txn!$K4987)</f>
        <v>0</v>
      </c>
      <c r="N9962" s="42">
        <f>IF($D9962="",0,COUNTIF(BankAccts,$D9962))</f>
        <v>0</v>
      </c>
    </row>
    <row r="9963" spans="1:14">
      <c r="A9963" s="38">
        <f>IF(Txn!$B4988="","",Txn!$B4988)</f>
        <v>0</v>
      </c>
      <c r="B9963" s="38">
        <f>IF(Txn!$B4988="","",Txn!$C4988)</f>
        <v>0</v>
      </c>
      <c r="C9963" s="39">
        <f>IF(Txn!$B4988="","","تراکنش بانکی")</f>
        <v>0</v>
      </c>
      <c r="D9963" s="38">
        <f>IF(Txn!$B4988="","",IF(Txn!$X4988="","",Txn!$X4988))</f>
        <v>0</v>
      </c>
      <c r="E9963" s="39">
        <f>IF($D9963="","",IFERROR(VLOOKUP($D9963,AcctTbl,2,0),""))</f>
        <v>0</v>
      </c>
      <c r="F9963" s="39">
        <f>IF($D9963="","",IFERROR(VLOOKUP($D9963,AcctTbl,3,0),""))</f>
        <v>0</v>
      </c>
      <c r="G9963" s="39">
        <f>IF(Txn!$B4988="","",Txn!$D4988)</f>
        <v>0</v>
      </c>
      <c r="H9963" s="38">
        <f>IF(Txn!$B4988="","",Txn!$E4988)</f>
        <v>0</v>
      </c>
      <c r="I9963" s="40">
        <f>IF(Txn!$B4988="",0,Txn!$O4988)</f>
        <v>0</v>
      </c>
      <c r="J9963" s="40">
        <f>IF(Txn!$B4988="",0,Txn!$P4988)</f>
        <v>0</v>
      </c>
      <c r="K9963" s="41">
        <f>IF($A9963="","",IFERROR(VALUE(MID($A9963,6,2)),""))</f>
        <v>0</v>
      </c>
      <c r="L9963" s="39">
        <f>IF(Txn!$K4988="","",Txn!$K4988)</f>
        <v>0</v>
      </c>
      <c r="N9963" s="42">
        <f>IF($D9963="",0,COUNTIF(BankAccts,$D9963))</f>
        <v>0</v>
      </c>
    </row>
    <row r="9964" spans="1:14">
      <c r="A9964" s="38">
        <f>IF(Txn!$B4988="","",Txn!$B4988)</f>
        <v>0</v>
      </c>
      <c r="B9964" s="38">
        <f>IF(Txn!$B4988="","",Txn!$C4988)</f>
        <v>0</v>
      </c>
      <c r="C9964" s="39">
        <f>IF(Txn!$B4988="","","تراکنش بانکی")</f>
        <v>0</v>
      </c>
      <c r="D9964" s="38">
        <f>IF(Txn!$B4988="","",IF(IF(Txn!$U4988="TRF",Txn!$Y4988,Txn!$Z4988)="","",IF(Txn!$U4988="TRF",Txn!$Y4988,Txn!$Z4988)))</f>
        <v>0</v>
      </c>
      <c r="E9964" s="39">
        <f>IF($D9964="","",IFERROR(VLOOKUP($D9964,AcctTbl,2,0),""))</f>
        <v>0</v>
      </c>
      <c r="F9964" s="39">
        <f>IF($D9964="","",IFERROR(VLOOKUP($D9964,AcctTbl,3,0),""))</f>
        <v>0</v>
      </c>
      <c r="G9964" s="39">
        <f>IF(Txn!$B4988="","",Txn!$D4988)</f>
        <v>0</v>
      </c>
      <c r="H9964" s="38">
        <f>IF(Txn!$B4988="","",Txn!$E4988)</f>
        <v>0</v>
      </c>
      <c r="I9964" s="40">
        <f>IF(Txn!$B4988="",0,Txn!$Q4988)</f>
        <v>0</v>
      </c>
      <c r="J9964" s="40">
        <f>IF(Txn!$B4988="",0,Txn!$R4988)</f>
        <v>0</v>
      </c>
      <c r="K9964" s="41">
        <f>IF($A9964="","",IFERROR(VALUE(MID($A9964,6,2)),""))</f>
        <v>0</v>
      </c>
      <c r="L9964" s="39">
        <f>IF(Txn!$K4988="","","طرف مقابل — "&amp;Txn!$K4988)</f>
        <v>0</v>
      </c>
      <c r="N9964" s="42">
        <f>IF($D9964="",0,COUNTIF(BankAccts,$D9964))</f>
        <v>0</v>
      </c>
    </row>
    <row r="9965" spans="1:14">
      <c r="A9965" s="38">
        <f>IF(Txn!$B4989="","",Txn!$B4989)</f>
        <v>0</v>
      </c>
      <c r="B9965" s="38">
        <f>IF(Txn!$B4989="","",Txn!$C4989)</f>
        <v>0</v>
      </c>
      <c r="C9965" s="39">
        <f>IF(Txn!$B4989="","","تراکنش بانکی")</f>
        <v>0</v>
      </c>
      <c r="D9965" s="38">
        <f>IF(Txn!$B4989="","",IF(Txn!$X4989="","",Txn!$X4989))</f>
        <v>0</v>
      </c>
      <c r="E9965" s="39">
        <f>IF($D9965="","",IFERROR(VLOOKUP($D9965,AcctTbl,2,0),""))</f>
        <v>0</v>
      </c>
      <c r="F9965" s="39">
        <f>IF($D9965="","",IFERROR(VLOOKUP($D9965,AcctTbl,3,0),""))</f>
        <v>0</v>
      </c>
      <c r="G9965" s="39">
        <f>IF(Txn!$B4989="","",Txn!$D4989)</f>
        <v>0</v>
      </c>
      <c r="H9965" s="38">
        <f>IF(Txn!$B4989="","",Txn!$E4989)</f>
        <v>0</v>
      </c>
      <c r="I9965" s="40">
        <f>IF(Txn!$B4989="",0,Txn!$O4989)</f>
        <v>0</v>
      </c>
      <c r="J9965" s="40">
        <f>IF(Txn!$B4989="",0,Txn!$P4989)</f>
        <v>0</v>
      </c>
      <c r="K9965" s="41">
        <f>IF($A9965="","",IFERROR(VALUE(MID($A9965,6,2)),""))</f>
        <v>0</v>
      </c>
      <c r="L9965" s="39">
        <f>IF(Txn!$K4989="","",Txn!$K4989)</f>
        <v>0</v>
      </c>
      <c r="N9965" s="42">
        <f>IF($D9965="",0,COUNTIF(BankAccts,$D9965))</f>
        <v>0</v>
      </c>
    </row>
    <row r="9966" spans="1:14">
      <c r="A9966" s="38">
        <f>IF(Txn!$B4989="","",Txn!$B4989)</f>
        <v>0</v>
      </c>
      <c r="B9966" s="38">
        <f>IF(Txn!$B4989="","",Txn!$C4989)</f>
        <v>0</v>
      </c>
      <c r="C9966" s="39">
        <f>IF(Txn!$B4989="","","تراکنش بانکی")</f>
        <v>0</v>
      </c>
      <c r="D9966" s="38">
        <f>IF(Txn!$B4989="","",IF(IF(Txn!$U4989="TRF",Txn!$Y4989,Txn!$Z4989)="","",IF(Txn!$U4989="TRF",Txn!$Y4989,Txn!$Z4989)))</f>
        <v>0</v>
      </c>
      <c r="E9966" s="39">
        <f>IF($D9966="","",IFERROR(VLOOKUP($D9966,AcctTbl,2,0),""))</f>
        <v>0</v>
      </c>
      <c r="F9966" s="39">
        <f>IF($D9966="","",IFERROR(VLOOKUP($D9966,AcctTbl,3,0),""))</f>
        <v>0</v>
      </c>
      <c r="G9966" s="39">
        <f>IF(Txn!$B4989="","",Txn!$D4989)</f>
        <v>0</v>
      </c>
      <c r="H9966" s="38">
        <f>IF(Txn!$B4989="","",Txn!$E4989)</f>
        <v>0</v>
      </c>
      <c r="I9966" s="40">
        <f>IF(Txn!$B4989="",0,Txn!$Q4989)</f>
        <v>0</v>
      </c>
      <c r="J9966" s="40">
        <f>IF(Txn!$B4989="",0,Txn!$R4989)</f>
        <v>0</v>
      </c>
      <c r="K9966" s="41">
        <f>IF($A9966="","",IFERROR(VALUE(MID($A9966,6,2)),""))</f>
        <v>0</v>
      </c>
      <c r="L9966" s="39">
        <f>IF(Txn!$K4989="","","طرف مقابل — "&amp;Txn!$K4989)</f>
        <v>0</v>
      </c>
      <c r="N9966" s="42">
        <f>IF($D9966="",0,COUNTIF(BankAccts,$D9966))</f>
        <v>0</v>
      </c>
    </row>
    <row r="9967" spans="1:14">
      <c r="A9967" s="38">
        <f>IF(Txn!$B4990="","",Txn!$B4990)</f>
        <v>0</v>
      </c>
      <c r="B9967" s="38">
        <f>IF(Txn!$B4990="","",Txn!$C4990)</f>
        <v>0</v>
      </c>
      <c r="C9967" s="39">
        <f>IF(Txn!$B4990="","","تراکنش بانکی")</f>
        <v>0</v>
      </c>
      <c r="D9967" s="38">
        <f>IF(Txn!$B4990="","",IF(Txn!$X4990="","",Txn!$X4990))</f>
        <v>0</v>
      </c>
      <c r="E9967" s="39">
        <f>IF($D9967="","",IFERROR(VLOOKUP($D9967,AcctTbl,2,0),""))</f>
        <v>0</v>
      </c>
      <c r="F9967" s="39">
        <f>IF($D9967="","",IFERROR(VLOOKUP($D9967,AcctTbl,3,0),""))</f>
        <v>0</v>
      </c>
      <c r="G9967" s="39">
        <f>IF(Txn!$B4990="","",Txn!$D4990)</f>
        <v>0</v>
      </c>
      <c r="H9967" s="38">
        <f>IF(Txn!$B4990="","",Txn!$E4990)</f>
        <v>0</v>
      </c>
      <c r="I9967" s="40">
        <f>IF(Txn!$B4990="",0,Txn!$O4990)</f>
        <v>0</v>
      </c>
      <c r="J9967" s="40">
        <f>IF(Txn!$B4990="",0,Txn!$P4990)</f>
        <v>0</v>
      </c>
      <c r="K9967" s="41">
        <f>IF($A9967="","",IFERROR(VALUE(MID($A9967,6,2)),""))</f>
        <v>0</v>
      </c>
      <c r="L9967" s="39">
        <f>IF(Txn!$K4990="","",Txn!$K4990)</f>
        <v>0</v>
      </c>
      <c r="N9967" s="42">
        <f>IF($D9967="",0,COUNTIF(BankAccts,$D9967))</f>
        <v>0</v>
      </c>
    </row>
    <row r="9968" spans="1:14">
      <c r="A9968" s="38">
        <f>IF(Txn!$B4990="","",Txn!$B4990)</f>
        <v>0</v>
      </c>
      <c r="B9968" s="38">
        <f>IF(Txn!$B4990="","",Txn!$C4990)</f>
        <v>0</v>
      </c>
      <c r="C9968" s="39">
        <f>IF(Txn!$B4990="","","تراکنش بانکی")</f>
        <v>0</v>
      </c>
      <c r="D9968" s="38">
        <f>IF(Txn!$B4990="","",IF(IF(Txn!$U4990="TRF",Txn!$Y4990,Txn!$Z4990)="","",IF(Txn!$U4990="TRF",Txn!$Y4990,Txn!$Z4990)))</f>
        <v>0</v>
      </c>
      <c r="E9968" s="39">
        <f>IF($D9968="","",IFERROR(VLOOKUP($D9968,AcctTbl,2,0),""))</f>
        <v>0</v>
      </c>
      <c r="F9968" s="39">
        <f>IF($D9968="","",IFERROR(VLOOKUP($D9968,AcctTbl,3,0),""))</f>
        <v>0</v>
      </c>
      <c r="G9968" s="39">
        <f>IF(Txn!$B4990="","",Txn!$D4990)</f>
        <v>0</v>
      </c>
      <c r="H9968" s="38">
        <f>IF(Txn!$B4990="","",Txn!$E4990)</f>
        <v>0</v>
      </c>
      <c r="I9968" s="40">
        <f>IF(Txn!$B4990="",0,Txn!$Q4990)</f>
        <v>0</v>
      </c>
      <c r="J9968" s="40">
        <f>IF(Txn!$B4990="",0,Txn!$R4990)</f>
        <v>0</v>
      </c>
      <c r="K9968" s="41">
        <f>IF($A9968="","",IFERROR(VALUE(MID($A9968,6,2)),""))</f>
        <v>0</v>
      </c>
      <c r="L9968" s="39">
        <f>IF(Txn!$K4990="","","طرف مقابل — "&amp;Txn!$K4990)</f>
        <v>0</v>
      </c>
      <c r="N9968" s="42">
        <f>IF($D9968="",0,COUNTIF(BankAccts,$D9968))</f>
        <v>0</v>
      </c>
    </row>
    <row r="9969" spans="1:14">
      <c r="A9969" s="38">
        <f>IF(Txn!$B4991="","",Txn!$B4991)</f>
        <v>0</v>
      </c>
      <c r="B9969" s="38">
        <f>IF(Txn!$B4991="","",Txn!$C4991)</f>
        <v>0</v>
      </c>
      <c r="C9969" s="39">
        <f>IF(Txn!$B4991="","","تراکنش بانکی")</f>
        <v>0</v>
      </c>
      <c r="D9969" s="38">
        <f>IF(Txn!$B4991="","",IF(Txn!$X4991="","",Txn!$X4991))</f>
        <v>0</v>
      </c>
      <c r="E9969" s="39">
        <f>IF($D9969="","",IFERROR(VLOOKUP($D9969,AcctTbl,2,0),""))</f>
        <v>0</v>
      </c>
      <c r="F9969" s="39">
        <f>IF($D9969="","",IFERROR(VLOOKUP($D9969,AcctTbl,3,0),""))</f>
        <v>0</v>
      </c>
      <c r="G9969" s="39">
        <f>IF(Txn!$B4991="","",Txn!$D4991)</f>
        <v>0</v>
      </c>
      <c r="H9969" s="38">
        <f>IF(Txn!$B4991="","",Txn!$E4991)</f>
        <v>0</v>
      </c>
      <c r="I9969" s="40">
        <f>IF(Txn!$B4991="",0,Txn!$O4991)</f>
        <v>0</v>
      </c>
      <c r="J9969" s="40">
        <f>IF(Txn!$B4991="",0,Txn!$P4991)</f>
        <v>0</v>
      </c>
      <c r="K9969" s="41">
        <f>IF($A9969="","",IFERROR(VALUE(MID($A9969,6,2)),""))</f>
        <v>0</v>
      </c>
      <c r="L9969" s="39">
        <f>IF(Txn!$K4991="","",Txn!$K4991)</f>
        <v>0</v>
      </c>
      <c r="N9969" s="42">
        <f>IF($D9969="",0,COUNTIF(BankAccts,$D9969))</f>
        <v>0</v>
      </c>
    </row>
    <row r="9970" spans="1:14">
      <c r="A9970" s="38">
        <f>IF(Txn!$B4991="","",Txn!$B4991)</f>
        <v>0</v>
      </c>
      <c r="B9970" s="38">
        <f>IF(Txn!$B4991="","",Txn!$C4991)</f>
        <v>0</v>
      </c>
      <c r="C9970" s="39">
        <f>IF(Txn!$B4991="","","تراکنش بانکی")</f>
        <v>0</v>
      </c>
      <c r="D9970" s="38">
        <f>IF(Txn!$B4991="","",IF(IF(Txn!$U4991="TRF",Txn!$Y4991,Txn!$Z4991)="","",IF(Txn!$U4991="TRF",Txn!$Y4991,Txn!$Z4991)))</f>
        <v>0</v>
      </c>
      <c r="E9970" s="39">
        <f>IF($D9970="","",IFERROR(VLOOKUP($D9970,AcctTbl,2,0),""))</f>
        <v>0</v>
      </c>
      <c r="F9970" s="39">
        <f>IF($D9970="","",IFERROR(VLOOKUP($D9970,AcctTbl,3,0),""))</f>
        <v>0</v>
      </c>
      <c r="G9970" s="39">
        <f>IF(Txn!$B4991="","",Txn!$D4991)</f>
        <v>0</v>
      </c>
      <c r="H9970" s="38">
        <f>IF(Txn!$B4991="","",Txn!$E4991)</f>
        <v>0</v>
      </c>
      <c r="I9970" s="40">
        <f>IF(Txn!$B4991="",0,Txn!$Q4991)</f>
        <v>0</v>
      </c>
      <c r="J9970" s="40">
        <f>IF(Txn!$B4991="",0,Txn!$R4991)</f>
        <v>0</v>
      </c>
      <c r="K9970" s="41">
        <f>IF($A9970="","",IFERROR(VALUE(MID($A9970,6,2)),""))</f>
        <v>0</v>
      </c>
      <c r="L9970" s="39">
        <f>IF(Txn!$K4991="","","طرف مقابل — "&amp;Txn!$K4991)</f>
        <v>0</v>
      </c>
      <c r="N9970" s="42">
        <f>IF($D9970="",0,COUNTIF(BankAccts,$D9970))</f>
        <v>0</v>
      </c>
    </row>
    <row r="9971" spans="1:14">
      <c r="A9971" s="38">
        <f>IF(Txn!$B4992="","",Txn!$B4992)</f>
        <v>0</v>
      </c>
      <c r="B9971" s="38">
        <f>IF(Txn!$B4992="","",Txn!$C4992)</f>
        <v>0</v>
      </c>
      <c r="C9971" s="39">
        <f>IF(Txn!$B4992="","","تراکنش بانکی")</f>
        <v>0</v>
      </c>
      <c r="D9971" s="38">
        <f>IF(Txn!$B4992="","",IF(Txn!$X4992="","",Txn!$X4992))</f>
        <v>0</v>
      </c>
      <c r="E9971" s="39">
        <f>IF($D9971="","",IFERROR(VLOOKUP($D9971,AcctTbl,2,0),""))</f>
        <v>0</v>
      </c>
      <c r="F9971" s="39">
        <f>IF($D9971="","",IFERROR(VLOOKUP($D9971,AcctTbl,3,0),""))</f>
        <v>0</v>
      </c>
      <c r="G9971" s="39">
        <f>IF(Txn!$B4992="","",Txn!$D4992)</f>
        <v>0</v>
      </c>
      <c r="H9971" s="38">
        <f>IF(Txn!$B4992="","",Txn!$E4992)</f>
        <v>0</v>
      </c>
      <c r="I9971" s="40">
        <f>IF(Txn!$B4992="",0,Txn!$O4992)</f>
        <v>0</v>
      </c>
      <c r="J9971" s="40">
        <f>IF(Txn!$B4992="",0,Txn!$P4992)</f>
        <v>0</v>
      </c>
      <c r="K9971" s="41">
        <f>IF($A9971="","",IFERROR(VALUE(MID($A9971,6,2)),""))</f>
        <v>0</v>
      </c>
      <c r="L9971" s="39">
        <f>IF(Txn!$K4992="","",Txn!$K4992)</f>
        <v>0</v>
      </c>
      <c r="N9971" s="42">
        <f>IF($D9971="",0,COUNTIF(BankAccts,$D9971))</f>
        <v>0</v>
      </c>
    </row>
    <row r="9972" spans="1:14">
      <c r="A9972" s="38">
        <f>IF(Txn!$B4992="","",Txn!$B4992)</f>
        <v>0</v>
      </c>
      <c r="B9972" s="38">
        <f>IF(Txn!$B4992="","",Txn!$C4992)</f>
        <v>0</v>
      </c>
      <c r="C9972" s="39">
        <f>IF(Txn!$B4992="","","تراکنش بانکی")</f>
        <v>0</v>
      </c>
      <c r="D9972" s="38">
        <f>IF(Txn!$B4992="","",IF(IF(Txn!$U4992="TRF",Txn!$Y4992,Txn!$Z4992)="","",IF(Txn!$U4992="TRF",Txn!$Y4992,Txn!$Z4992)))</f>
        <v>0</v>
      </c>
      <c r="E9972" s="39">
        <f>IF($D9972="","",IFERROR(VLOOKUP($D9972,AcctTbl,2,0),""))</f>
        <v>0</v>
      </c>
      <c r="F9972" s="39">
        <f>IF($D9972="","",IFERROR(VLOOKUP($D9972,AcctTbl,3,0),""))</f>
        <v>0</v>
      </c>
      <c r="G9972" s="39">
        <f>IF(Txn!$B4992="","",Txn!$D4992)</f>
        <v>0</v>
      </c>
      <c r="H9972" s="38">
        <f>IF(Txn!$B4992="","",Txn!$E4992)</f>
        <v>0</v>
      </c>
      <c r="I9972" s="40">
        <f>IF(Txn!$B4992="",0,Txn!$Q4992)</f>
        <v>0</v>
      </c>
      <c r="J9972" s="40">
        <f>IF(Txn!$B4992="",0,Txn!$R4992)</f>
        <v>0</v>
      </c>
      <c r="K9972" s="41">
        <f>IF($A9972="","",IFERROR(VALUE(MID($A9972,6,2)),""))</f>
        <v>0</v>
      </c>
      <c r="L9972" s="39">
        <f>IF(Txn!$K4992="","","طرف مقابل — "&amp;Txn!$K4992)</f>
        <v>0</v>
      </c>
      <c r="N9972" s="42">
        <f>IF($D9972="",0,COUNTIF(BankAccts,$D9972))</f>
        <v>0</v>
      </c>
    </row>
    <row r="9973" spans="1:14">
      <c r="A9973" s="38">
        <f>IF(Txn!$B4993="","",Txn!$B4993)</f>
        <v>0</v>
      </c>
      <c r="B9973" s="38">
        <f>IF(Txn!$B4993="","",Txn!$C4993)</f>
        <v>0</v>
      </c>
      <c r="C9973" s="39">
        <f>IF(Txn!$B4993="","","تراکنش بانکی")</f>
        <v>0</v>
      </c>
      <c r="D9973" s="38">
        <f>IF(Txn!$B4993="","",IF(Txn!$X4993="","",Txn!$X4993))</f>
        <v>0</v>
      </c>
      <c r="E9973" s="39">
        <f>IF($D9973="","",IFERROR(VLOOKUP($D9973,AcctTbl,2,0),""))</f>
        <v>0</v>
      </c>
      <c r="F9973" s="39">
        <f>IF($D9973="","",IFERROR(VLOOKUP($D9973,AcctTbl,3,0),""))</f>
        <v>0</v>
      </c>
      <c r="G9973" s="39">
        <f>IF(Txn!$B4993="","",Txn!$D4993)</f>
        <v>0</v>
      </c>
      <c r="H9973" s="38">
        <f>IF(Txn!$B4993="","",Txn!$E4993)</f>
        <v>0</v>
      </c>
      <c r="I9973" s="40">
        <f>IF(Txn!$B4993="",0,Txn!$O4993)</f>
        <v>0</v>
      </c>
      <c r="J9973" s="40">
        <f>IF(Txn!$B4993="",0,Txn!$P4993)</f>
        <v>0</v>
      </c>
      <c r="K9973" s="41">
        <f>IF($A9973="","",IFERROR(VALUE(MID($A9973,6,2)),""))</f>
        <v>0</v>
      </c>
      <c r="L9973" s="39">
        <f>IF(Txn!$K4993="","",Txn!$K4993)</f>
        <v>0</v>
      </c>
      <c r="N9973" s="42">
        <f>IF($D9973="",0,COUNTIF(BankAccts,$D9973))</f>
        <v>0</v>
      </c>
    </row>
    <row r="9974" spans="1:14">
      <c r="A9974" s="38">
        <f>IF(Txn!$B4993="","",Txn!$B4993)</f>
        <v>0</v>
      </c>
      <c r="B9974" s="38">
        <f>IF(Txn!$B4993="","",Txn!$C4993)</f>
        <v>0</v>
      </c>
      <c r="C9974" s="39">
        <f>IF(Txn!$B4993="","","تراکنش بانکی")</f>
        <v>0</v>
      </c>
      <c r="D9974" s="38">
        <f>IF(Txn!$B4993="","",IF(IF(Txn!$U4993="TRF",Txn!$Y4993,Txn!$Z4993)="","",IF(Txn!$U4993="TRF",Txn!$Y4993,Txn!$Z4993)))</f>
        <v>0</v>
      </c>
      <c r="E9974" s="39">
        <f>IF($D9974="","",IFERROR(VLOOKUP($D9974,AcctTbl,2,0),""))</f>
        <v>0</v>
      </c>
      <c r="F9974" s="39">
        <f>IF($D9974="","",IFERROR(VLOOKUP($D9974,AcctTbl,3,0),""))</f>
        <v>0</v>
      </c>
      <c r="G9974" s="39">
        <f>IF(Txn!$B4993="","",Txn!$D4993)</f>
        <v>0</v>
      </c>
      <c r="H9974" s="38">
        <f>IF(Txn!$B4993="","",Txn!$E4993)</f>
        <v>0</v>
      </c>
      <c r="I9974" s="40">
        <f>IF(Txn!$B4993="",0,Txn!$Q4993)</f>
        <v>0</v>
      </c>
      <c r="J9974" s="40">
        <f>IF(Txn!$B4993="",0,Txn!$R4993)</f>
        <v>0</v>
      </c>
      <c r="K9974" s="41">
        <f>IF($A9974="","",IFERROR(VALUE(MID($A9974,6,2)),""))</f>
        <v>0</v>
      </c>
      <c r="L9974" s="39">
        <f>IF(Txn!$K4993="","","طرف مقابل — "&amp;Txn!$K4993)</f>
        <v>0</v>
      </c>
      <c r="N9974" s="42">
        <f>IF($D9974="",0,COUNTIF(BankAccts,$D9974))</f>
        <v>0</v>
      </c>
    </row>
    <row r="9975" spans="1:14">
      <c r="A9975" s="38">
        <f>IF(Txn!$B4994="","",Txn!$B4994)</f>
        <v>0</v>
      </c>
      <c r="B9975" s="38">
        <f>IF(Txn!$B4994="","",Txn!$C4994)</f>
        <v>0</v>
      </c>
      <c r="C9975" s="39">
        <f>IF(Txn!$B4994="","","تراکنش بانکی")</f>
        <v>0</v>
      </c>
      <c r="D9975" s="38">
        <f>IF(Txn!$B4994="","",IF(Txn!$X4994="","",Txn!$X4994))</f>
        <v>0</v>
      </c>
      <c r="E9975" s="39">
        <f>IF($D9975="","",IFERROR(VLOOKUP($D9975,AcctTbl,2,0),""))</f>
        <v>0</v>
      </c>
      <c r="F9975" s="39">
        <f>IF($D9975="","",IFERROR(VLOOKUP($D9975,AcctTbl,3,0),""))</f>
        <v>0</v>
      </c>
      <c r="G9975" s="39">
        <f>IF(Txn!$B4994="","",Txn!$D4994)</f>
        <v>0</v>
      </c>
      <c r="H9975" s="38">
        <f>IF(Txn!$B4994="","",Txn!$E4994)</f>
        <v>0</v>
      </c>
      <c r="I9975" s="40">
        <f>IF(Txn!$B4994="",0,Txn!$O4994)</f>
        <v>0</v>
      </c>
      <c r="J9975" s="40">
        <f>IF(Txn!$B4994="",0,Txn!$P4994)</f>
        <v>0</v>
      </c>
      <c r="K9975" s="41">
        <f>IF($A9975="","",IFERROR(VALUE(MID($A9975,6,2)),""))</f>
        <v>0</v>
      </c>
      <c r="L9975" s="39">
        <f>IF(Txn!$K4994="","",Txn!$K4994)</f>
        <v>0</v>
      </c>
      <c r="N9975" s="42">
        <f>IF($D9975="",0,COUNTIF(BankAccts,$D9975))</f>
        <v>0</v>
      </c>
    </row>
    <row r="9976" spans="1:14">
      <c r="A9976" s="38">
        <f>IF(Txn!$B4994="","",Txn!$B4994)</f>
        <v>0</v>
      </c>
      <c r="B9976" s="38">
        <f>IF(Txn!$B4994="","",Txn!$C4994)</f>
        <v>0</v>
      </c>
      <c r="C9976" s="39">
        <f>IF(Txn!$B4994="","","تراکنش بانکی")</f>
        <v>0</v>
      </c>
      <c r="D9976" s="38">
        <f>IF(Txn!$B4994="","",IF(IF(Txn!$U4994="TRF",Txn!$Y4994,Txn!$Z4994)="","",IF(Txn!$U4994="TRF",Txn!$Y4994,Txn!$Z4994)))</f>
        <v>0</v>
      </c>
      <c r="E9976" s="39">
        <f>IF($D9976="","",IFERROR(VLOOKUP($D9976,AcctTbl,2,0),""))</f>
        <v>0</v>
      </c>
      <c r="F9976" s="39">
        <f>IF($D9976="","",IFERROR(VLOOKUP($D9976,AcctTbl,3,0),""))</f>
        <v>0</v>
      </c>
      <c r="G9976" s="39">
        <f>IF(Txn!$B4994="","",Txn!$D4994)</f>
        <v>0</v>
      </c>
      <c r="H9976" s="38">
        <f>IF(Txn!$B4994="","",Txn!$E4994)</f>
        <v>0</v>
      </c>
      <c r="I9976" s="40">
        <f>IF(Txn!$B4994="",0,Txn!$Q4994)</f>
        <v>0</v>
      </c>
      <c r="J9976" s="40">
        <f>IF(Txn!$B4994="",0,Txn!$R4994)</f>
        <v>0</v>
      </c>
      <c r="K9976" s="41">
        <f>IF($A9976="","",IFERROR(VALUE(MID($A9976,6,2)),""))</f>
        <v>0</v>
      </c>
      <c r="L9976" s="39">
        <f>IF(Txn!$K4994="","","طرف مقابل — "&amp;Txn!$K4994)</f>
        <v>0</v>
      </c>
      <c r="N9976" s="42">
        <f>IF($D9976="",0,COUNTIF(BankAccts,$D9976))</f>
        <v>0</v>
      </c>
    </row>
    <row r="9977" spans="1:14">
      <c r="A9977" s="38">
        <f>IF(Txn!$B4995="","",Txn!$B4995)</f>
        <v>0</v>
      </c>
      <c r="B9977" s="38">
        <f>IF(Txn!$B4995="","",Txn!$C4995)</f>
        <v>0</v>
      </c>
      <c r="C9977" s="39">
        <f>IF(Txn!$B4995="","","تراکنش بانکی")</f>
        <v>0</v>
      </c>
      <c r="D9977" s="38">
        <f>IF(Txn!$B4995="","",IF(Txn!$X4995="","",Txn!$X4995))</f>
        <v>0</v>
      </c>
      <c r="E9977" s="39">
        <f>IF($D9977="","",IFERROR(VLOOKUP($D9977,AcctTbl,2,0),""))</f>
        <v>0</v>
      </c>
      <c r="F9977" s="39">
        <f>IF($D9977="","",IFERROR(VLOOKUP($D9977,AcctTbl,3,0),""))</f>
        <v>0</v>
      </c>
      <c r="G9977" s="39">
        <f>IF(Txn!$B4995="","",Txn!$D4995)</f>
        <v>0</v>
      </c>
      <c r="H9977" s="38">
        <f>IF(Txn!$B4995="","",Txn!$E4995)</f>
        <v>0</v>
      </c>
      <c r="I9977" s="40">
        <f>IF(Txn!$B4995="",0,Txn!$O4995)</f>
        <v>0</v>
      </c>
      <c r="J9977" s="40">
        <f>IF(Txn!$B4995="",0,Txn!$P4995)</f>
        <v>0</v>
      </c>
      <c r="K9977" s="41">
        <f>IF($A9977="","",IFERROR(VALUE(MID($A9977,6,2)),""))</f>
        <v>0</v>
      </c>
      <c r="L9977" s="39">
        <f>IF(Txn!$K4995="","",Txn!$K4995)</f>
        <v>0</v>
      </c>
      <c r="N9977" s="42">
        <f>IF($D9977="",0,COUNTIF(BankAccts,$D9977))</f>
        <v>0</v>
      </c>
    </row>
    <row r="9978" spans="1:14">
      <c r="A9978" s="38">
        <f>IF(Txn!$B4995="","",Txn!$B4995)</f>
        <v>0</v>
      </c>
      <c r="B9978" s="38">
        <f>IF(Txn!$B4995="","",Txn!$C4995)</f>
        <v>0</v>
      </c>
      <c r="C9978" s="39">
        <f>IF(Txn!$B4995="","","تراکنش بانکی")</f>
        <v>0</v>
      </c>
      <c r="D9978" s="38">
        <f>IF(Txn!$B4995="","",IF(IF(Txn!$U4995="TRF",Txn!$Y4995,Txn!$Z4995)="","",IF(Txn!$U4995="TRF",Txn!$Y4995,Txn!$Z4995)))</f>
        <v>0</v>
      </c>
      <c r="E9978" s="39">
        <f>IF($D9978="","",IFERROR(VLOOKUP($D9978,AcctTbl,2,0),""))</f>
        <v>0</v>
      </c>
      <c r="F9978" s="39">
        <f>IF($D9978="","",IFERROR(VLOOKUP($D9978,AcctTbl,3,0),""))</f>
        <v>0</v>
      </c>
      <c r="G9978" s="39">
        <f>IF(Txn!$B4995="","",Txn!$D4995)</f>
        <v>0</v>
      </c>
      <c r="H9978" s="38">
        <f>IF(Txn!$B4995="","",Txn!$E4995)</f>
        <v>0</v>
      </c>
      <c r="I9978" s="40">
        <f>IF(Txn!$B4995="",0,Txn!$Q4995)</f>
        <v>0</v>
      </c>
      <c r="J9978" s="40">
        <f>IF(Txn!$B4995="",0,Txn!$R4995)</f>
        <v>0</v>
      </c>
      <c r="K9978" s="41">
        <f>IF($A9978="","",IFERROR(VALUE(MID($A9978,6,2)),""))</f>
        <v>0</v>
      </c>
      <c r="L9978" s="39">
        <f>IF(Txn!$K4995="","","طرف مقابل — "&amp;Txn!$K4995)</f>
        <v>0</v>
      </c>
      <c r="N9978" s="42">
        <f>IF($D9978="",0,COUNTIF(BankAccts,$D9978))</f>
        <v>0</v>
      </c>
    </row>
    <row r="9979" spans="1:14">
      <c r="A9979" s="38">
        <f>IF(Txn!$B4996="","",Txn!$B4996)</f>
        <v>0</v>
      </c>
      <c r="B9979" s="38">
        <f>IF(Txn!$B4996="","",Txn!$C4996)</f>
        <v>0</v>
      </c>
      <c r="C9979" s="39">
        <f>IF(Txn!$B4996="","","تراکنش بانکی")</f>
        <v>0</v>
      </c>
      <c r="D9979" s="38">
        <f>IF(Txn!$B4996="","",IF(Txn!$X4996="","",Txn!$X4996))</f>
        <v>0</v>
      </c>
      <c r="E9979" s="39">
        <f>IF($D9979="","",IFERROR(VLOOKUP($D9979,AcctTbl,2,0),""))</f>
        <v>0</v>
      </c>
      <c r="F9979" s="39">
        <f>IF($D9979="","",IFERROR(VLOOKUP($D9979,AcctTbl,3,0),""))</f>
        <v>0</v>
      </c>
      <c r="G9979" s="39">
        <f>IF(Txn!$B4996="","",Txn!$D4996)</f>
        <v>0</v>
      </c>
      <c r="H9979" s="38">
        <f>IF(Txn!$B4996="","",Txn!$E4996)</f>
        <v>0</v>
      </c>
      <c r="I9979" s="40">
        <f>IF(Txn!$B4996="",0,Txn!$O4996)</f>
        <v>0</v>
      </c>
      <c r="J9979" s="40">
        <f>IF(Txn!$B4996="",0,Txn!$P4996)</f>
        <v>0</v>
      </c>
      <c r="K9979" s="41">
        <f>IF($A9979="","",IFERROR(VALUE(MID($A9979,6,2)),""))</f>
        <v>0</v>
      </c>
      <c r="L9979" s="39">
        <f>IF(Txn!$K4996="","",Txn!$K4996)</f>
        <v>0</v>
      </c>
      <c r="N9979" s="42">
        <f>IF($D9979="",0,COUNTIF(BankAccts,$D9979))</f>
        <v>0</v>
      </c>
    </row>
    <row r="9980" spans="1:14">
      <c r="A9980" s="38">
        <f>IF(Txn!$B4996="","",Txn!$B4996)</f>
        <v>0</v>
      </c>
      <c r="B9980" s="38">
        <f>IF(Txn!$B4996="","",Txn!$C4996)</f>
        <v>0</v>
      </c>
      <c r="C9980" s="39">
        <f>IF(Txn!$B4996="","","تراکنش بانکی")</f>
        <v>0</v>
      </c>
      <c r="D9980" s="38">
        <f>IF(Txn!$B4996="","",IF(IF(Txn!$U4996="TRF",Txn!$Y4996,Txn!$Z4996)="","",IF(Txn!$U4996="TRF",Txn!$Y4996,Txn!$Z4996)))</f>
        <v>0</v>
      </c>
      <c r="E9980" s="39">
        <f>IF($D9980="","",IFERROR(VLOOKUP($D9980,AcctTbl,2,0),""))</f>
        <v>0</v>
      </c>
      <c r="F9980" s="39">
        <f>IF($D9980="","",IFERROR(VLOOKUP($D9980,AcctTbl,3,0),""))</f>
        <v>0</v>
      </c>
      <c r="G9980" s="39">
        <f>IF(Txn!$B4996="","",Txn!$D4996)</f>
        <v>0</v>
      </c>
      <c r="H9980" s="38">
        <f>IF(Txn!$B4996="","",Txn!$E4996)</f>
        <v>0</v>
      </c>
      <c r="I9980" s="40">
        <f>IF(Txn!$B4996="",0,Txn!$Q4996)</f>
        <v>0</v>
      </c>
      <c r="J9980" s="40">
        <f>IF(Txn!$B4996="",0,Txn!$R4996)</f>
        <v>0</v>
      </c>
      <c r="K9980" s="41">
        <f>IF($A9980="","",IFERROR(VALUE(MID($A9980,6,2)),""))</f>
        <v>0</v>
      </c>
      <c r="L9980" s="39">
        <f>IF(Txn!$K4996="","","طرف مقابل — "&amp;Txn!$K4996)</f>
        <v>0</v>
      </c>
      <c r="N9980" s="42">
        <f>IF($D9980="",0,COUNTIF(BankAccts,$D9980))</f>
        <v>0</v>
      </c>
    </row>
    <row r="9981" spans="1:14">
      <c r="A9981" s="38">
        <f>IF(Txn!$B4997="","",Txn!$B4997)</f>
        <v>0</v>
      </c>
      <c r="B9981" s="38">
        <f>IF(Txn!$B4997="","",Txn!$C4997)</f>
        <v>0</v>
      </c>
      <c r="C9981" s="39">
        <f>IF(Txn!$B4997="","","تراکنش بانکی")</f>
        <v>0</v>
      </c>
      <c r="D9981" s="38">
        <f>IF(Txn!$B4997="","",IF(Txn!$X4997="","",Txn!$X4997))</f>
        <v>0</v>
      </c>
      <c r="E9981" s="39">
        <f>IF($D9981="","",IFERROR(VLOOKUP($D9981,AcctTbl,2,0),""))</f>
        <v>0</v>
      </c>
      <c r="F9981" s="39">
        <f>IF($D9981="","",IFERROR(VLOOKUP($D9981,AcctTbl,3,0),""))</f>
        <v>0</v>
      </c>
      <c r="G9981" s="39">
        <f>IF(Txn!$B4997="","",Txn!$D4997)</f>
        <v>0</v>
      </c>
      <c r="H9981" s="38">
        <f>IF(Txn!$B4997="","",Txn!$E4997)</f>
        <v>0</v>
      </c>
      <c r="I9981" s="40">
        <f>IF(Txn!$B4997="",0,Txn!$O4997)</f>
        <v>0</v>
      </c>
      <c r="J9981" s="40">
        <f>IF(Txn!$B4997="",0,Txn!$P4997)</f>
        <v>0</v>
      </c>
      <c r="K9981" s="41">
        <f>IF($A9981="","",IFERROR(VALUE(MID($A9981,6,2)),""))</f>
        <v>0</v>
      </c>
      <c r="L9981" s="39">
        <f>IF(Txn!$K4997="","",Txn!$K4997)</f>
        <v>0</v>
      </c>
      <c r="N9981" s="42">
        <f>IF($D9981="",0,COUNTIF(BankAccts,$D9981))</f>
        <v>0</v>
      </c>
    </row>
    <row r="9982" spans="1:14">
      <c r="A9982" s="38">
        <f>IF(Txn!$B4997="","",Txn!$B4997)</f>
        <v>0</v>
      </c>
      <c r="B9982" s="38">
        <f>IF(Txn!$B4997="","",Txn!$C4997)</f>
        <v>0</v>
      </c>
      <c r="C9982" s="39">
        <f>IF(Txn!$B4997="","","تراکنش بانکی")</f>
        <v>0</v>
      </c>
      <c r="D9982" s="38">
        <f>IF(Txn!$B4997="","",IF(IF(Txn!$U4997="TRF",Txn!$Y4997,Txn!$Z4997)="","",IF(Txn!$U4997="TRF",Txn!$Y4997,Txn!$Z4997)))</f>
        <v>0</v>
      </c>
      <c r="E9982" s="39">
        <f>IF($D9982="","",IFERROR(VLOOKUP($D9982,AcctTbl,2,0),""))</f>
        <v>0</v>
      </c>
      <c r="F9982" s="39">
        <f>IF($D9982="","",IFERROR(VLOOKUP($D9982,AcctTbl,3,0),""))</f>
        <v>0</v>
      </c>
      <c r="G9982" s="39">
        <f>IF(Txn!$B4997="","",Txn!$D4997)</f>
        <v>0</v>
      </c>
      <c r="H9982" s="38">
        <f>IF(Txn!$B4997="","",Txn!$E4997)</f>
        <v>0</v>
      </c>
      <c r="I9982" s="40">
        <f>IF(Txn!$B4997="",0,Txn!$Q4997)</f>
        <v>0</v>
      </c>
      <c r="J9982" s="40">
        <f>IF(Txn!$B4997="",0,Txn!$R4997)</f>
        <v>0</v>
      </c>
      <c r="K9982" s="41">
        <f>IF($A9982="","",IFERROR(VALUE(MID($A9982,6,2)),""))</f>
        <v>0</v>
      </c>
      <c r="L9982" s="39">
        <f>IF(Txn!$K4997="","","طرف مقابل — "&amp;Txn!$K4997)</f>
        <v>0</v>
      </c>
      <c r="N9982" s="42">
        <f>IF($D9982="",0,COUNTIF(BankAccts,$D9982))</f>
        <v>0</v>
      </c>
    </row>
    <row r="9983" spans="1:14">
      <c r="A9983" s="38">
        <f>IF(Txn!$B4998="","",Txn!$B4998)</f>
        <v>0</v>
      </c>
      <c r="B9983" s="38">
        <f>IF(Txn!$B4998="","",Txn!$C4998)</f>
        <v>0</v>
      </c>
      <c r="C9983" s="39">
        <f>IF(Txn!$B4998="","","تراکنش بانکی")</f>
        <v>0</v>
      </c>
      <c r="D9983" s="38">
        <f>IF(Txn!$B4998="","",IF(Txn!$X4998="","",Txn!$X4998))</f>
        <v>0</v>
      </c>
      <c r="E9983" s="39">
        <f>IF($D9983="","",IFERROR(VLOOKUP($D9983,AcctTbl,2,0),""))</f>
        <v>0</v>
      </c>
      <c r="F9983" s="39">
        <f>IF($D9983="","",IFERROR(VLOOKUP($D9983,AcctTbl,3,0),""))</f>
        <v>0</v>
      </c>
      <c r="G9983" s="39">
        <f>IF(Txn!$B4998="","",Txn!$D4998)</f>
        <v>0</v>
      </c>
      <c r="H9983" s="38">
        <f>IF(Txn!$B4998="","",Txn!$E4998)</f>
        <v>0</v>
      </c>
      <c r="I9983" s="40">
        <f>IF(Txn!$B4998="",0,Txn!$O4998)</f>
        <v>0</v>
      </c>
      <c r="J9983" s="40">
        <f>IF(Txn!$B4998="",0,Txn!$P4998)</f>
        <v>0</v>
      </c>
      <c r="K9983" s="41">
        <f>IF($A9983="","",IFERROR(VALUE(MID($A9983,6,2)),""))</f>
        <v>0</v>
      </c>
      <c r="L9983" s="39">
        <f>IF(Txn!$K4998="","",Txn!$K4998)</f>
        <v>0</v>
      </c>
      <c r="N9983" s="42">
        <f>IF($D9983="",0,COUNTIF(BankAccts,$D9983))</f>
        <v>0</v>
      </c>
    </row>
    <row r="9984" spans="1:14">
      <c r="A9984" s="38">
        <f>IF(Txn!$B4998="","",Txn!$B4998)</f>
        <v>0</v>
      </c>
      <c r="B9984" s="38">
        <f>IF(Txn!$B4998="","",Txn!$C4998)</f>
        <v>0</v>
      </c>
      <c r="C9984" s="39">
        <f>IF(Txn!$B4998="","","تراکنش بانکی")</f>
        <v>0</v>
      </c>
      <c r="D9984" s="38">
        <f>IF(Txn!$B4998="","",IF(IF(Txn!$U4998="TRF",Txn!$Y4998,Txn!$Z4998)="","",IF(Txn!$U4998="TRF",Txn!$Y4998,Txn!$Z4998)))</f>
        <v>0</v>
      </c>
      <c r="E9984" s="39">
        <f>IF($D9984="","",IFERROR(VLOOKUP($D9984,AcctTbl,2,0),""))</f>
        <v>0</v>
      </c>
      <c r="F9984" s="39">
        <f>IF($D9984="","",IFERROR(VLOOKUP($D9984,AcctTbl,3,0),""))</f>
        <v>0</v>
      </c>
      <c r="G9984" s="39">
        <f>IF(Txn!$B4998="","",Txn!$D4998)</f>
        <v>0</v>
      </c>
      <c r="H9984" s="38">
        <f>IF(Txn!$B4998="","",Txn!$E4998)</f>
        <v>0</v>
      </c>
      <c r="I9984" s="40">
        <f>IF(Txn!$B4998="",0,Txn!$Q4998)</f>
        <v>0</v>
      </c>
      <c r="J9984" s="40">
        <f>IF(Txn!$B4998="",0,Txn!$R4998)</f>
        <v>0</v>
      </c>
      <c r="K9984" s="41">
        <f>IF($A9984="","",IFERROR(VALUE(MID($A9984,6,2)),""))</f>
        <v>0</v>
      </c>
      <c r="L9984" s="39">
        <f>IF(Txn!$K4998="","","طرف مقابل — "&amp;Txn!$K4998)</f>
        <v>0</v>
      </c>
      <c r="N9984" s="42">
        <f>IF($D9984="",0,COUNTIF(BankAccts,$D9984))</f>
        <v>0</v>
      </c>
    </row>
    <row r="9985" spans="1:14">
      <c r="A9985" s="38">
        <f>IF(Txn!$B4999="","",Txn!$B4999)</f>
        <v>0</v>
      </c>
      <c r="B9985" s="38">
        <f>IF(Txn!$B4999="","",Txn!$C4999)</f>
        <v>0</v>
      </c>
      <c r="C9985" s="39">
        <f>IF(Txn!$B4999="","","تراکنش بانکی")</f>
        <v>0</v>
      </c>
      <c r="D9985" s="38">
        <f>IF(Txn!$B4999="","",IF(Txn!$X4999="","",Txn!$X4999))</f>
        <v>0</v>
      </c>
      <c r="E9985" s="39">
        <f>IF($D9985="","",IFERROR(VLOOKUP($D9985,AcctTbl,2,0),""))</f>
        <v>0</v>
      </c>
      <c r="F9985" s="39">
        <f>IF($D9985="","",IFERROR(VLOOKUP($D9985,AcctTbl,3,0),""))</f>
        <v>0</v>
      </c>
      <c r="G9985" s="39">
        <f>IF(Txn!$B4999="","",Txn!$D4999)</f>
        <v>0</v>
      </c>
      <c r="H9985" s="38">
        <f>IF(Txn!$B4999="","",Txn!$E4999)</f>
        <v>0</v>
      </c>
      <c r="I9985" s="40">
        <f>IF(Txn!$B4999="",0,Txn!$O4999)</f>
        <v>0</v>
      </c>
      <c r="J9985" s="40">
        <f>IF(Txn!$B4999="",0,Txn!$P4999)</f>
        <v>0</v>
      </c>
      <c r="K9985" s="41">
        <f>IF($A9985="","",IFERROR(VALUE(MID($A9985,6,2)),""))</f>
        <v>0</v>
      </c>
      <c r="L9985" s="39">
        <f>IF(Txn!$K4999="","",Txn!$K4999)</f>
        <v>0</v>
      </c>
      <c r="N9985" s="42">
        <f>IF($D9985="",0,COUNTIF(BankAccts,$D9985))</f>
        <v>0</v>
      </c>
    </row>
    <row r="9986" spans="1:14">
      <c r="A9986" s="38">
        <f>IF(Txn!$B4999="","",Txn!$B4999)</f>
        <v>0</v>
      </c>
      <c r="B9986" s="38">
        <f>IF(Txn!$B4999="","",Txn!$C4999)</f>
        <v>0</v>
      </c>
      <c r="C9986" s="39">
        <f>IF(Txn!$B4999="","","تراکنش بانکی")</f>
        <v>0</v>
      </c>
      <c r="D9986" s="38">
        <f>IF(Txn!$B4999="","",IF(IF(Txn!$U4999="TRF",Txn!$Y4999,Txn!$Z4999)="","",IF(Txn!$U4999="TRF",Txn!$Y4999,Txn!$Z4999)))</f>
        <v>0</v>
      </c>
      <c r="E9986" s="39">
        <f>IF($D9986="","",IFERROR(VLOOKUP($D9986,AcctTbl,2,0),""))</f>
        <v>0</v>
      </c>
      <c r="F9986" s="39">
        <f>IF($D9986="","",IFERROR(VLOOKUP($D9986,AcctTbl,3,0),""))</f>
        <v>0</v>
      </c>
      <c r="G9986" s="39">
        <f>IF(Txn!$B4999="","",Txn!$D4999)</f>
        <v>0</v>
      </c>
      <c r="H9986" s="38">
        <f>IF(Txn!$B4999="","",Txn!$E4999)</f>
        <v>0</v>
      </c>
      <c r="I9986" s="40">
        <f>IF(Txn!$B4999="",0,Txn!$Q4999)</f>
        <v>0</v>
      </c>
      <c r="J9986" s="40">
        <f>IF(Txn!$B4999="",0,Txn!$R4999)</f>
        <v>0</v>
      </c>
      <c r="K9986" s="41">
        <f>IF($A9986="","",IFERROR(VALUE(MID($A9986,6,2)),""))</f>
        <v>0</v>
      </c>
      <c r="L9986" s="39">
        <f>IF(Txn!$K4999="","","طرف مقابل — "&amp;Txn!$K4999)</f>
        <v>0</v>
      </c>
      <c r="N9986" s="42">
        <f>IF($D9986="",0,COUNTIF(BankAccts,$D9986))</f>
        <v>0</v>
      </c>
    </row>
    <row r="9987" spans="1:14">
      <c r="A9987" s="38">
        <f>IF(Txn!$B5000="","",Txn!$B5000)</f>
        <v>0</v>
      </c>
      <c r="B9987" s="38">
        <f>IF(Txn!$B5000="","",Txn!$C5000)</f>
        <v>0</v>
      </c>
      <c r="C9987" s="39">
        <f>IF(Txn!$B5000="","","تراکنش بانکی")</f>
        <v>0</v>
      </c>
      <c r="D9987" s="38">
        <f>IF(Txn!$B5000="","",IF(Txn!$X5000="","",Txn!$X5000))</f>
        <v>0</v>
      </c>
      <c r="E9987" s="39">
        <f>IF($D9987="","",IFERROR(VLOOKUP($D9987,AcctTbl,2,0),""))</f>
        <v>0</v>
      </c>
      <c r="F9987" s="39">
        <f>IF($D9987="","",IFERROR(VLOOKUP($D9987,AcctTbl,3,0),""))</f>
        <v>0</v>
      </c>
      <c r="G9987" s="39">
        <f>IF(Txn!$B5000="","",Txn!$D5000)</f>
        <v>0</v>
      </c>
      <c r="H9987" s="38">
        <f>IF(Txn!$B5000="","",Txn!$E5000)</f>
        <v>0</v>
      </c>
      <c r="I9987" s="40">
        <f>IF(Txn!$B5000="",0,Txn!$O5000)</f>
        <v>0</v>
      </c>
      <c r="J9987" s="40">
        <f>IF(Txn!$B5000="",0,Txn!$P5000)</f>
        <v>0</v>
      </c>
      <c r="K9987" s="41">
        <f>IF($A9987="","",IFERROR(VALUE(MID($A9987,6,2)),""))</f>
        <v>0</v>
      </c>
      <c r="L9987" s="39">
        <f>IF(Txn!$K5000="","",Txn!$K5000)</f>
        <v>0</v>
      </c>
      <c r="N9987" s="42">
        <f>IF($D9987="",0,COUNTIF(BankAccts,$D9987))</f>
        <v>0</v>
      </c>
    </row>
    <row r="9988" spans="1:14">
      <c r="A9988" s="38">
        <f>IF(Txn!$B5000="","",Txn!$B5000)</f>
        <v>0</v>
      </c>
      <c r="B9988" s="38">
        <f>IF(Txn!$B5000="","",Txn!$C5000)</f>
        <v>0</v>
      </c>
      <c r="C9988" s="39">
        <f>IF(Txn!$B5000="","","تراکنش بانکی")</f>
        <v>0</v>
      </c>
      <c r="D9988" s="38">
        <f>IF(Txn!$B5000="","",IF(IF(Txn!$U5000="TRF",Txn!$Y5000,Txn!$Z5000)="","",IF(Txn!$U5000="TRF",Txn!$Y5000,Txn!$Z5000)))</f>
        <v>0</v>
      </c>
      <c r="E9988" s="39">
        <f>IF($D9988="","",IFERROR(VLOOKUP($D9988,AcctTbl,2,0),""))</f>
        <v>0</v>
      </c>
      <c r="F9988" s="39">
        <f>IF($D9988="","",IFERROR(VLOOKUP($D9988,AcctTbl,3,0),""))</f>
        <v>0</v>
      </c>
      <c r="G9988" s="39">
        <f>IF(Txn!$B5000="","",Txn!$D5000)</f>
        <v>0</v>
      </c>
      <c r="H9988" s="38">
        <f>IF(Txn!$B5000="","",Txn!$E5000)</f>
        <v>0</v>
      </c>
      <c r="I9988" s="40">
        <f>IF(Txn!$B5000="",0,Txn!$Q5000)</f>
        <v>0</v>
      </c>
      <c r="J9988" s="40">
        <f>IF(Txn!$B5000="",0,Txn!$R5000)</f>
        <v>0</v>
      </c>
      <c r="K9988" s="41">
        <f>IF($A9988="","",IFERROR(VALUE(MID($A9988,6,2)),""))</f>
        <v>0</v>
      </c>
      <c r="L9988" s="39">
        <f>IF(Txn!$K5000="","","طرف مقابل — "&amp;Txn!$K5000)</f>
        <v>0</v>
      </c>
      <c r="N9988" s="42">
        <f>IF($D9988="",0,COUNTIF(BankAccts,$D9988))</f>
        <v>0</v>
      </c>
    </row>
    <row r="9989" spans="1:14">
      <c r="A9989" s="38">
        <f>IF(Txn!$B5001="","",Txn!$B5001)</f>
        <v>0</v>
      </c>
      <c r="B9989" s="38">
        <f>IF(Txn!$B5001="","",Txn!$C5001)</f>
        <v>0</v>
      </c>
      <c r="C9989" s="39">
        <f>IF(Txn!$B5001="","","تراکنش بانکی")</f>
        <v>0</v>
      </c>
      <c r="D9989" s="38">
        <f>IF(Txn!$B5001="","",IF(Txn!$X5001="","",Txn!$X5001))</f>
        <v>0</v>
      </c>
      <c r="E9989" s="39">
        <f>IF($D9989="","",IFERROR(VLOOKUP($D9989,AcctTbl,2,0),""))</f>
        <v>0</v>
      </c>
      <c r="F9989" s="39">
        <f>IF($D9989="","",IFERROR(VLOOKUP($D9989,AcctTbl,3,0),""))</f>
        <v>0</v>
      </c>
      <c r="G9989" s="39">
        <f>IF(Txn!$B5001="","",Txn!$D5001)</f>
        <v>0</v>
      </c>
      <c r="H9989" s="38">
        <f>IF(Txn!$B5001="","",Txn!$E5001)</f>
        <v>0</v>
      </c>
      <c r="I9989" s="40">
        <f>IF(Txn!$B5001="",0,Txn!$O5001)</f>
        <v>0</v>
      </c>
      <c r="J9989" s="40">
        <f>IF(Txn!$B5001="",0,Txn!$P5001)</f>
        <v>0</v>
      </c>
      <c r="K9989" s="41">
        <f>IF($A9989="","",IFERROR(VALUE(MID($A9989,6,2)),""))</f>
        <v>0</v>
      </c>
      <c r="L9989" s="39">
        <f>IF(Txn!$K5001="","",Txn!$K5001)</f>
        <v>0</v>
      </c>
      <c r="N9989" s="42">
        <f>IF($D9989="",0,COUNTIF(BankAccts,$D9989))</f>
        <v>0</v>
      </c>
    </row>
    <row r="9990" spans="1:14">
      <c r="A9990" s="38">
        <f>IF(Txn!$B5001="","",Txn!$B5001)</f>
        <v>0</v>
      </c>
      <c r="B9990" s="38">
        <f>IF(Txn!$B5001="","",Txn!$C5001)</f>
        <v>0</v>
      </c>
      <c r="C9990" s="39">
        <f>IF(Txn!$B5001="","","تراکنش بانکی")</f>
        <v>0</v>
      </c>
      <c r="D9990" s="38">
        <f>IF(Txn!$B5001="","",IF(IF(Txn!$U5001="TRF",Txn!$Y5001,Txn!$Z5001)="","",IF(Txn!$U5001="TRF",Txn!$Y5001,Txn!$Z5001)))</f>
        <v>0</v>
      </c>
      <c r="E9990" s="39">
        <f>IF($D9990="","",IFERROR(VLOOKUP($D9990,AcctTbl,2,0),""))</f>
        <v>0</v>
      </c>
      <c r="F9990" s="39">
        <f>IF($D9990="","",IFERROR(VLOOKUP($D9990,AcctTbl,3,0),""))</f>
        <v>0</v>
      </c>
      <c r="G9990" s="39">
        <f>IF(Txn!$B5001="","",Txn!$D5001)</f>
        <v>0</v>
      </c>
      <c r="H9990" s="38">
        <f>IF(Txn!$B5001="","",Txn!$E5001)</f>
        <v>0</v>
      </c>
      <c r="I9990" s="40">
        <f>IF(Txn!$B5001="",0,Txn!$Q5001)</f>
        <v>0</v>
      </c>
      <c r="J9990" s="40">
        <f>IF(Txn!$B5001="",0,Txn!$R5001)</f>
        <v>0</v>
      </c>
      <c r="K9990" s="41">
        <f>IF($A9990="","",IFERROR(VALUE(MID($A9990,6,2)),""))</f>
        <v>0</v>
      </c>
      <c r="L9990" s="39">
        <f>IF(Txn!$K5001="","","طرف مقابل — "&amp;Txn!$K5001)</f>
        <v>0</v>
      </c>
      <c r="N9990" s="42">
        <f>IF($D9990="",0,COUNTIF(BankAccts,$D9990))</f>
        <v>0</v>
      </c>
    </row>
    <row r="9991" spans="1:14">
      <c r="A9991" s="38">
        <f>IF(Txn!$B5002="","",Txn!$B5002)</f>
        <v>0</v>
      </c>
      <c r="B9991" s="38">
        <f>IF(Txn!$B5002="","",Txn!$C5002)</f>
        <v>0</v>
      </c>
      <c r="C9991" s="39">
        <f>IF(Txn!$B5002="","","تراکنش بانکی")</f>
        <v>0</v>
      </c>
      <c r="D9991" s="38">
        <f>IF(Txn!$B5002="","",IF(Txn!$X5002="","",Txn!$X5002))</f>
        <v>0</v>
      </c>
      <c r="E9991" s="39">
        <f>IF($D9991="","",IFERROR(VLOOKUP($D9991,AcctTbl,2,0),""))</f>
        <v>0</v>
      </c>
      <c r="F9991" s="39">
        <f>IF($D9991="","",IFERROR(VLOOKUP($D9991,AcctTbl,3,0),""))</f>
        <v>0</v>
      </c>
      <c r="G9991" s="39">
        <f>IF(Txn!$B5002="","",Txn!$D5002)</f>
        <v>0</v>
      </c>
      <c r="H9991" s="38">
        <f>IF(Txn!$B5002="","",Txn!$E5002)</f>
        <v>0</v>
      </c>
      <c r="I9991" s="40">
        <f>IF(Txn!$B5002="",0,Txn!$O5002)</f>
        <v>0</v>
      </c>
      <c r="J9991" s="40">
        <f>IF(Txn!$B5002="",0,Txn!$P5002)</f>
        <v>0</v>
      </c>
      <c r="K9991" s="41">
        <f>IF($A9991="","",IFERROR(VALUE(MID($A9991,6,2)),""))</f>
        <v>0</v>
      </c>
      <c r="L9991" s="39">
        <f>IF(Txn!$K5002="","",Txn!$K5002)</f>
        <v>0</v>
      </c>
      <c r="N9991" s="42">
        <f>IF($D9991="",0,COUNTIF(BankAccts,$D9991))</f>
        <v>0</v>
      </c>
    </row>
    <row r="9992" spans="1:14">
      <c r="A9992" s="38">
        <f>IF(Txn!$B5002="","",Txn!$B5002)</f>
        <v>0</v>
      </c>
      <c r="B9992" s="38">
        <f>IF(Txn!$B5002="","",Txn!$C5002)</f>
        <v>0</v>
      </c>
      <c r="C9992" s="39">
        <f>IF(Txn!$B5002="","","تراکنش بانکی")</f>
        <v>0</v>
      </c>
      <c r="D9992" s="38">
        <f>IF(Txn!$B5002="","",IF(IF(Txn!$U5002="TRF",Txn!$Y5002,Txn!$Z5002)="","",IF(Txn!$U5002="TRF",Txn!$Y5002,Txn!$Z5002)))</f>
        <v>0</v>
      </c>
      <c r="E9992" s="39">
        <f>IF($D9992="","",IFERROR(VLOOKUP($D9992,AcctTbl,2,0),""))</f>
        <v>0</v>
      </c>
      <c r="F9992" s="39">
        <f>IF($D9992="","",IFERROR(VLOOKUP($D9992,AcctTbl,3,0),""))</f>
        <v>0</v>
      </c>
      <c r="G9992" s="39">
        <f>IF(Txn!$B5002="","",Txn!$D5002)</f>
        <v>0</v>
      </c>
      <c r="H9992" s="38">
        <f>IF(Txn!$B5002="","",Txn!$E5002)</f>
        <v>0</v>
      </c>
      <c r="I9992" s="40">
        <f>IF(Txn!$B5002="",0,Txn!$Q5002)</f>
        <v>0</v>
      </c>
      <c r="J9992" s="40">
        <f>IF(Txn!$B5002="",0,Txn!$R5002)</f>
        <v>0</v>
      </c>
      <c r="K9992" s="41">
        <f>IF($A9992="","",IFERROR(VALUE(MID($A9992,6,2)),""))</f>
        <v>0</v>
      </c>
      <c r="L9992" s="39">
        <f>IF(Txn!$K5002="","","طرف مقابل — "&amp;Txn!$K5002)</f>
        <v>0</v>
      </c>
      <c r="N9992" s="42">
        <f>IF($D9992="",0,COUNTIF(BankAccts,$D9992))</f>
        <v>0</v>
      </c>
    </row>
    <row r="9993" spans="1:14">
      <c r="A9993" s="38">
        <f>IF(Txn!$B5003="","",Txn!$B5003)</f>
        <v>0</v>
      </c>
      <c r="B9993" s="38">
        <f>IF(Txn!$B5003="","",Txn!$C5003)</f>
        <v>0</v>
      </c>
      <c r="C9993" s="39">
        <f>IF(Txn!$B5003="","","تراکنش بانکی")</f>
        <v>0</v>
      </c>
      <c r="D9993" s="38">
        <f>IF(Txn!$B5003="","",IF(Txn!$X5003="","",Txn!$X5003))</f>
        <v>0</v>
      </c>
      <c r="E9993" s="39">
        <f>IF($D9993="","",IFERROR(VLOOKUP($D9993,AcctTbl,2,0),""))</f>
        <v>0</v>
      </c>
      <c r="F9993" s="39">
        <f>IF($D9993="","",IFERROR(VLOOKUP($D9993,AcctTbl,3,0),""))</f>
        <v>0</v>
      </c>
      <c r="G9993" s="39">
        <f>IF(Txn!$B5003="","",Txn!$D5003)</f>
        <v>0</v>
      </c>
      <c r="H9993" s="38">
        <f>IF(Txn!$B5003="","",Txn!$E5003)</f>
        <v>0</v>
      </c>
      <c r="I9993" s="40">
        <f>IF(Txn!$B5003="",0,Txn!$O5003)</f>
        <v>0</v>
      </c>
      <c r="J9993" s="40">
        <f>IF(Txn!$B5003="",0,Txn!$P5003)</f>
        <v>0</v>
      </c>
      <c r="K9993" s="41">
        <f>IF($A9993="","",IFERROR(VALUE(MID($A9993,6,2)),""))</f>
        <v>0</v>
      </c>
      <c r="L9993" s="39">
        <f>IF(Txn!$K5003="","",Txn!$K5003)</f>
        <v>0</v>
      </c>
      <c r="N9993" s="42">
        <f>IF($D9993="",0,COUNTIF(BankAccts,$D9993))</f>
        <v>0</v>
      </c>
    </row>
    <row r="9994" spans="1:14">
      <c r="A9994" s="38">
        <f>IF(Txn!$B5003="","",Txn!$B5003)</f>
        <v>0</v>
      </c>
      <c r="B9994" s="38">
        <f>IF(Txn!$B5003="","",Txn!$C5003)</f>
        <v>0</v>
      </c>
      <c r="C9994" s="39">
        <f>IF(Txn!$B5003="","","تراکنش بانکی")</f>
        <v>0</v>
      </c>
      <c r="D9994" s="38">
        <f>IF(Txn!$B5003="","",IF(IF(Txn!$U5003="TRF",Txn!$Y5003,Txn!$Z5003)="","",IF(Txn!$U5003="TRF",Txn!$Y5003,Txn!$Z5003)))</f>
        <v>0</v>
      </c>
      <c r="E9994" s="39">
        <f>IF($D9994="","",IFERROR(VLOOKUP($D9994,AcctTbl,2,0),""))</f>
        <v>0</v>
      </c>
      <c r="F9994" s="39">
        <f>IF($D9994="","",IFERROR(VLOOKUP($D9994,AcctTbl,3,0),""))</f>
        <v>0</v>
      </c>
      <c r="G9994" s="39">
        <f>IF(Txn!$B5003="","",Txn!$D5003)</f>
        <v>0</v>
      </c>
      <c r="H9994" s="38">
        <f>IF(Txn!$B5003="","",Txn!$E5003)</f>
        <v>0</v>
      </c>
      <c r="I9994" s="40">
        <f>IF(Txn!$B5003="",0,Txn!$Q5003)</f>
        <v>0</v>
      </c>
      <c r="J9994" s="40">
        <f>IF(Txn!$B5003="",0,Txn!$R5003)</f>
        <v>0</v>
      </c>
      <c r="K9994" s="41">
        <f>IF($A9994="","",IFERROR(VALUE(MID($A9994,6,2)),""))</f>
        <v>0</v>
      </c>
      <c r="L9994" s="39">
        <f>IF(Txn!$K5003="","","طرف مقابل — "&amp;Txn!$K5003)</f>
        <v>0</v>
      </c>
      <c r="N9994" s="42">
        <f>IF($D9994="",0,COUNTIF(BankAccts,$D9994))</f>
        <v>0</v>
      </c>
    </row>
    <row r="9995" spans="1:14">
      <c r="A9995" s="38">
        <f>IF(Txn!$B5004="","",Txn!$B5004)</f>
        <v>0</v>
      </c>
      <c r="B9995" s="38">
        <f>IF(Txn!$B5004="","",Txn!$C5004)</f>
        <v>0</v>
      </c>
      <c r="C9995" s="39">
        <f>IF(Txn!$B5004="","","تراکنش بانکی")</f>
        <v>0</v>
      </c>
      <c r="D9995" s="38">
        <f>IF(Txn!$B5004="","",IF(Txn!$X5004="","",Txn!$X5004))</f>
        <v>0</v>
      </c>
      <c r="E9995" s="39">
        <f>IF($D9995="","",IFERROR(VLOOKUP($D9995,AcctTbl,2,0),""))</f>
        <v>0</v>
      </c>
      <c r="F9995" s="39">
        <f>IF($D9995="","",IFERROR(VLOOKUP($D9995,AcctTbl,3,0),""))</f>
        <v>0</v>
      </c>
      <c r="G9995" s="39">
        <f>IF(Txn!$B5004="","",Txn!$D5004)</f>
        <v>0</v>
      </c>
      <c r="H9995" s="38">
        <f>IF(Txn!$B5004="","",Txn!$E5004)</f>
        <v>0</v>
      </c>
      <c r="I9995" s="40">
        <f>IF(Txn!$B5004="",0,Txn!$O5004)</f>
        <v>0</v>
      </c>
      <c r="J9995" s="40">
        <f>IF(Txn!$B5004="",0,Txn!$P5004)</f>
        <v>0</v>
      </c>
      <c r="K9995" s="41">
        <f>IF($A9995="","",IFERROR(VALUE(MID($A9995,6,2)),""))</f>
        <v>0</v>
      </c>
      <c r="L9995" s="39">
        <f>IF(Txn!$K5004="","",Txn!$K5004)</f>
        <v>0</v>
      </c>
      <c r="N9995" s="42">
        <f>IF($D9995="",0,COUNTIF(BankAccts,$D9995))</f>
        <v>0</v>
      </c>
    </row>
    <row r="9996" spans="1:14">
      <c r="A9996" s="38">
        <f>IF(Txn!$B5004="","",Txn!$B5004)</f>
        <v>0</v>
      </c>
      <c r="B9996" s="38">
        <f>IF(Txn!$B5004="","",Txn!$C5004)</f>
        <v>0</v>
      </c>
      <c r="C9996" s="39">
        <f>IF(Txn!$B5004="","","تراکنش بانکی")</f>
        <v>0</v>
      </c>
      <c r="D9996" s="38">
        <f>IF(Txn!$B5004="","",IF(IF(Txn!$U5004="TRF",Txn!$Y5004,Txn!$Z5004)="","",IF(Txn!$U5004="TRF",Txn!$Y5004,Txn!$Z5004)))</f>
        <v>0</v>
      </c>
      <c r="E9996" s="39">
        <f>IF($D9996="","",IFERROR(VLOOKUP($D9996,AcctTbl,2,0),""))</f>
        <v>0</v>
      </c>
      <c r="F9996" s="39">
        <f>IF($D9996="","",IFERROR(VLOOKUP($D9996,AcctTbl,3,0),""))</f>
        <v>0</v>
      </c>
      <c r="G9996" s="39">
        <f>IF(Txn!$B5004="","",Txn!$D5004)</f>
        <v>0</v>
      </c>
      <c r="H9996" s="38">
        <f>IF(Txn!$B5004="","",Txn!$E5004)</f>
        <v>0</v>
      </c>
      <c r="I9996" s="40">
        <f>IF(Txn!$B5004="",0,Txn!$Q5004)</f>
        <v>0</v>
      </c>
      <c r="J9996" s="40">
        <f>IF(Txn!$B5004="",0,Txn!$R5004)</f>
        <v>0</v>
      </c>
      <c r="K9996" s="41">
        <f>IF($A9996="","",IFERROR(VALUE(MID($A9996,6,2)),""))</f>
        <v>0</v>
      </c>
      <c r="L9996" s="39">
        <f>IF(Txn!$K5004="","","طرف مقابل — "&amp;Txn!$K5004)</f>
        <v>0</v>
      </c>
      <c r="N9996" s="42">
        <f>IF($D9996="",0,COUNTIF(BankAccts,$D9996))</f>
        <v>0</v>
      </c>
    </row>
    <row r="9997" spans="1:14">
      <c r="A9997" s="38">
        <f>IF(Txn!$B5005="","",Txn!$B5005)</f>
        <v>0</v>
      </c>
      <c r="B9997" s="38">
        <f>IF(Txn!$B5005="","",Txn!$C5005)</f>
        <v>0</v>
      </c>
      <c r="C9997" s="39">
        <f>IF(Txn!$B5005="","","تراکنش بانکی")</f>
        <v>0</v>
      </c>
      <c r="D9997" s="38">
        <f>IF(Txn!$B5005="","",IF(Txn!$X5005="","",Txn!$X5005))</f>
        <v>0</v>
      </c>
      <c r="E9997" s="39">
        <f>IF($D9997="","",IFERROR(VLOOKUP($D9997,AcctTbl,2,0),""))</f>
        <v>0</v>
      </c>
      <c r="F9997" s="39">
        <f>IF($D9997="","",IFERROR(VLOOKUP($D9997,AcctTbl,3,0),""))</f>
        <v>0</v>
      </c>
      <c r="G9997" s="39">
        <f>IF(Txn!$B5005="","",Txn!$D5005)</f>
        <v>0</v>
      </c>
      <c r="H9997" s="38">
        <f>IF(Txn!$B5005="","",Txn!$E5005)</f>
        <v>0</v>
      </c>
      <c r="I9997" s="40">
        <f>IF(Txn!$B5005="",0,Txn!$O5005)</f>
        <v>0</v>
      </c>
      <c r="J9997" s="40">
        <f>IF(Txn!$B5005="",0,Txn!$P5005)</f>
        <v>0</v>
      </c>
      <c r="K9997" s="41">
        <f>IF($A9997="","",IFERROR(VALUE(MID($A9997,6,2)),""))</f>
        <v>0</v>
      </c>
      <c r="L9997" s="39">
        <f>IF(Txn!$K5005="","",Txn!$K5005)</f>
        <v>0</v>
      </c>
      <c r="N9997" s="42">
        <f>IF($D9997="",0,COUNTIF(BankAccts,$D9997))</f>
        <v>0</v>
      </c>
    </row>
    <row r="9998" spans="1:14">
      <c r="A9998" s="38">
        <f>IF(Txn!$B5005="","",Txn!$B5005)</f>
        <v>0</v>
      </c>
      <c r="B9998" s="38">
        <f>IF(Txn!$B5005="","",Txn!$C5005)</f>
        <v>0</v>
      </c>
      <c r="C9998" s="39">
        <f>IF(Txn!$B5005="","","تراکنش بانکی")</f>
        <v>0</v>
      </c>
      <c r="D9998" s="38">
        <f>IF(Txn!$B5005="","",IF(IF(Txn!$U5005="TRF",Txn!$Y5005,Txn!$Z5005)="","",IF(Txn!$U5005="TRF",Txn!$Y5005,Txn!$Z5005)))</f>
        <v>0</v>
      </c>
      <c r="E9998" s="39">
        <f>IF($D9998="","",IFERROR(VLOOKUP($D9998,AcctTbl,2,0),""))</f>
        <v>0</v>
      </c>
      <c r="F9998" s="39">
        <f>IF($D9998="","",IFERROR(VLOOKUP($D9998,AcctTbl,3,0),""))</f>
        <v>0</v>
      </c>
      <c r="G9998" s="39">
        <f>IF(Txn!$B5005="","",Txn!$D5005)</f>
        <v>0</v>
      </c>
      <c r="H9998" s="38">
        <f>IF(Txn!$B5005="","",Txn!$E5005)</f>
        <v>0</v>
      </c>
      <c r="I9998" s="40">
        <f>IF(Txn!$B5005="",0,Txn!$Q5005)</f>
        <v>0</v>
      </c>
      <c r="J9998" s="40">
        <f>IF(Txn!$B5005="",0,Txn!$R5005)</f>
        <v>0</v>
      </c>
      <c r="K9998" s="41">
        <f>IF($A9998="","",IFERROR(VALUE(MID($A9998,6,2)),""))</f>
        <v>0</v>
      </c>
      <c r="L9998" s="39">
        <f>IF(Txn!$K5005="","","طرف مقابل — "&amp;Txn!$K5005)</f>
        <v>0</v>
      </c>
      <c r="N9998" s="42">
        <f>IF($D9998="",0,COUNTIF(BankAccts,$D9998))</f>
        <v>0</v>
      </c>
    </row>
    <row r="9999" spans="1:14">
      <c r="A9999" s="38">
        <f>IF(Txn!$B5006="","",Txn!$B5006)</f>
        <v>0</v>
      </c>
      <c r="B9999" s="38">
        <f>IF(Txn!$B5006="","",Txn!$C5006)</f>
        <v>0</v>
      </c>
      <c r="C9999" s="39">
        <f>IF(Txn!$B5006="","","تراکنش بانکی")</f>
        <v>0</v>
      </c>
      <c r="D9999" s="38">
        <f>IF(Txn!$B5006="","",IF(Txn!$X5006="","",Txn!$X5006))</f>
        <v>0</v>
      </c>
      <c r="E9999" s="39">
        <f>IF($D9999="","",IFERROR(VLOOKUP($D9999,AcctTbl,2,0),""))</f>
        <v>0</v>
      </c>
      <c r="F9999" s="39">
        <f>IF($D9999="","",IFERROR(VLOOKUP($D9999,AcctTbl,3,0),""))</f>
        <v>0</v>
      </c>
      <c r="G9999" s="39">
        <f>IF(Txn!$B5006="","",Txn!$D5006)</f>
        <v>0</v>
      </c>
      <c r="H9999" s="38">
        <f>IF(Txn!$B5006="","",Txn!$E5006)</f>
        <v>0</v>
      </c>
      <c r="I9999" s="40">
        <f>IF(Txn!$B5006="",0,Txn!$O5006)</f>
        <v>0</v>
      </c>
      <c r="J9999" s="40">
        <f>IF(Txn!$B5006="",0,Txn!$P5006)</f>
        <v>0</v>
      </c>
      <c r="K9999" s="41">
        <f>IF($A9999="","",IFERROR(VALUE(MID($A9999,6,2)),""))</f>
        <v>0</v>
      </c>
      <c r="L9999" s="39">
        <f>IF(Txn!$K5006="","",Txn!$K5006)</f>
        <v>0</v>
      </c>
      <c r="N9999" s="42">
        <f>IF($D9999="",0,COUNTIF(BankAccts,$D9999))</f>
        <v>0</v>
      </c>
    </row>
    <row r="10000" spans="1:14">
      <c r="A10000" s="38">
        <f>IF(Txn!$B5006="","",Txn!$B5006)</f>
        <v>0</v>
      </c>
      <c r="B10000" s="38">
        <f>IF(Txn!$B5006="","",Txn!$C5006)</f>
        <v>0</v>
      </c>
      <c r="C10000" s="39">
        <f>IF(Txn!$B5006="","","تراکنش بانکی")</f>
        <v>0</v>
      </c>
      <c r="D10000" s="38">
        <f>IF(Txn!$B5006="","",IF(IF(Txn!$U5006="TRF",Txn!$Y5006,Txn!$Z5006)="","",IF(Txn!$U5006="TRF",Txn!$Y5006,Txn!$Z5006)))</f>
        <v>0</v>
      </c>
      <c r="E10000" s="39">
        <f>IF($D10000="","",IFERROR(VLOOKUP($D10000,AcctTbl,2,0),""))</f>
        <v>0</v>
      </c>
      <c r="F10000" s="39">
        <f>IF($D10000="","",IFERROR(VLOOKUP($D10000,AcctTbl,3,0),""))</f>
        <v>0</v>
      </c>
      <c r="G10000" s="39">
        <f>IF(Txn!$B5006="","",Txn!$D5006)</f>
        <v>0</v>
      </c>
      <c r="H10000" s="38">
        <f>IF(Txn!$B5006="","",Txn!$E5006)</f>
        <v>0</v>
      </c>
      <c r="I10000" s="40">
        <f>IF(Txn!$B5006="",0,Txn!$Q5006)</f>
        <v>0</v>
      </c>
      <c r="J10000" s="40">
        <f>IF(Txn!$B5006="",0,Txn!$R5006)</f>
        <v>0</v>
      </c>
      <c r="K10000" s="41">
        <f>IF($A10000="","",IFERROR(VALUE(MID($A10000,6,2)),""))</f>
        <v>0</v>
      </c>
      <c r="L10000" s="39">
        <f>IF(Txn!$K5006="","","طرف مقابل — "&amp;Txn!$K5006)</f>
        <v>0</v>
      </c>
      <c r="N10000" s="42">
        <f>IF($D10000="",0,COUNTIF(BankAccts,$D10000))</f>
        <v>0</v>
      </c>
    </row>
    <row r="10001" spans="1:14">
      <c r="A10001" s="38">
        <f>IF(Txn!$B5007="","",Txn!$B5007)</f>
        <v>0</v>
      </c>
      <c r="B10001" s="38">
        <f>IF(Txn!$B5007="","",Txn!$C5007)</f>
        <v>0</v>
      </c>
      <c r="C10001" s="39">
        <f>IF(Txn!$B5007="","","تراکنش بانکی")</f>
        <v>0</v>
      </c>
      <c r="D10001" s="38">
        <f>IF(Txn!$B5007="","",IF(Txn!$X5007="","",Txn!$X5007))</f>
        <v>0</v>
      </c>
      <c r="E10001" s="39">
        <f>IF($D10001="","",IFERROR(VLOOKUP($D10001,AcctTbl,2,0),""))</f>
        <v>0</v>
      </c>
      <c r="F10001" s="39">
        <f>IF($D10001="","",IFERROR(VLOOKUP($D10001,AcctTbl,3,0),""))</f>
        <v>0</v>
      </c>
      <c r="G10001" s="39">
        <f>IF(Txn!$B5007="","",Txn!$D5007)</f>
        <v>0</v>
      </c>
      <c r="H10001" s="38">
        <f>IF(Txn!$B5007="","",Txn!$E5007)</f>
        <v>0</v>
      </c>
      <c r="I10001" s="40">
        <f>IF(Txn!$B5007="",0,Txn!$O5007)</f>
        <v>0</v>
      </c>
      <c r="J10001" s="40">
        <f>IF(Txn!$B5007="",0,Txn!$P5007)</f>
        <v>0</v>
      </c>
      <c r="K10001" s="41">
        <f>IF($A10001="","",IFERROR(VALUE(MID($A10001,6,2)),""))</f>
        <v>0</v>
      </c>
      <c r="L10001" s="39">
        <f>IF(Txn!$K5007="","",Txn!$K5007)</f>
        <v>0</v>
      </c>
      <c r="N10001" s="42">
        <f>IF($D10001="",0,COUNTIF(BankAccts,$D10001))</f>
        <v>0</v>
      </c>
    </row>
    <row r="10002" spans="1:14">
      <c r="A10002" s="38">
        <f>IF(Txn!$B5007="","",Txn!$B5007)</f>
        <v>0</v>
      </c>
      <c r="B10002" s="38">
        <f>IF(Txn!$B5007="","",Txn!$C5007)</f>
        <v>0</v>
      </c>
      <c r="C10002" s="39">
        <f>IF(Txn!$B5007="","","تراکنش بانکی")</f>
        <v>0</v>
      </c>
      <c r="D10002" s="38">
        <f>IF(Txn!$B5007="","",IF(IF(Txn!$U5007="TRF",Txn!$Y5007,Txn!$Z5007)="","",IF(Txn!$U5007="TRF",Txn!$Y5007,Txn!$Z5007)))</f>
        <v>0</v>
      </c>
      <c r="E10002" s="39">
        <f>IF($D10002="","",IFERROR(VLOOKUP($D10002,AcctTbl,2,0),""))</f>
        <v>0</v>
      </c>
      <c r="F10002" s="39">
        <f>IF($D10002="","",IFERROR(VLOOKUP($D10002,AcctTbl,3,0),""))</f>
        <v>0</v>
      </c>
      <c r="G10002" s="39">
        <f>IF(Txn!$B5007="","",Txn!$D5007)</f>
        <v>0</v>
      </c>
      <c r="H10002" s="38">
        <f>IF(Txn!$B5007="","",Txn!$E5007)</f>
        <v>0</v>
      </c>
      <c r="I10002" s="40">
        <f>IF(Txn!$B5007="",0,Txn!$Q5007)</f>
        <v>0</v>
      </c>
      <c r="J10002" s="40">
        <f>IF(Txn!$B5007="",0,Txn!$R5007)</f>
        <v>0</v>
      </c>
      <c r="K10002" s="41">
        <f>IF($A10002="","",IFERROR(VALUE(MID($A10002,6,2)),""))</f>
        <v>0</v>
      </c>
      <c r="L10002" s="39">
        <f>IF(Txn!$K5007="","","طرف مقابل — "&amp;Txn!$K5007)</f>
        <v>0</v>
      </c>
      <c r="N10002" s="42">
        <f>IF($D10002="",0,COUNTIF(BankAccts,$D10002))</f>
        <v>0</v>
      </c>
    </row>
    <row r="10003" spans="1:14">
      <c r="A10003" s="38">
        <f>IF(Txn!$B5008="","",Txn!$B5008)</f>
        <v>0</v>
      </c>
      <c r="B10003" s="38">
        <f>IF(Txn!$B5008="","",Txn!$C5008)</f>
        <v>0</v>
      </c>
      <c r="C10003" s="39">
        <f>IF(Txn!$B5008="","","تراکنش بانکی")</f>
        <v>0</v>
      </c>
      <c r="D10003" s="38">
        <f>IF(Txn!$B5008="","",IF(Txn!$X5008="","",Txn!$X5008))</f>
        <v>0</v>
      </c>
      <c r="E10003" s="39">
        <f>IF($D10003="","",IFERROR(VLOOKUP($D10003,AcctTbl,2,0),""))</f>
        <v>0</v>
      </c>
      <c r="F10003" s="39">
        <f>IF($D10003="","",IFERROR(VLOOKUP($D10003,AcctTbl,3,0),""))</f>
        <v>0</v>
      </c>
      <c r="G10003" s="39">
        <f>IF(Txn!$B5008="","",Txn!$D5008)</f>
        <v>0</v>
      </c>
      <c r="H10003" s="38">
        <f>IF(Txn!$B5008="","",Txn!$E5008)</f>
        <v>0</v>
      </c>
      <c r="I10003" s="40">
        <f>IF(Txn!$B5008="",0,Txn!$O5008)</f>
        <v>0</v>
      </c>
      <c r="J10003" s="40">
        <f>IF(Txn!$B5008="",0,Txn!$P5008)</f>
        <v>0</v>
      </c>
      <c r="K10003" s="41">
        <f>IF($A10003="","",IFERROR(VALUE(MID($A10003,6,2)),""))</f>
        <v>0</v>
      </c>
      <c r="L10003" s="39">
        <f>IF(Txn!$K5008="","",Txn!$K5008)</f>
        <v>0</v>
      </c>
      <c r="N10003" s="42">
        <f>IF($D10003="",0,COUNTIF(BankAccts,$D10003))</f>
        <v>0</v>
      </c>
    </row>
    <row r="10004" spans="1:14">
      <c r="A10004" s="38">
        <f>IF(Txn!$B5008="","",Txn!$B5008)</f>
        <v>0</v>
      </c>
      <c r="B10004" s="38">
        <f>IF(Txn!$B5008="","",Txn!$C5008)</f>
        <v>0</v>
      </c>
      <c r="C10004" s="39">
        <f>IF(Txn!$B5008="","","تراکنش بانکی")</f>
        <v>0</v>
      </c>
      <c r="D10004" s="38">
        <f>IF(Txn!$B5008="","",IF(IF(Txn!$U5008="TRF",Txn!$Y5008,Txn!$Z5008)="","",IF(Txn!$U5008="TRF",Txn!$Y5008,Txn!$Z5008)))</f>
        <v>0</v>
      </c>
      <c r="E10004" s="39">
        <f>IF($D10004="","",IFERROR(VLOOKUP($D10004,AcctTbl,2,0),""))</f>
        <v>0</v>
      </c>
      <c r="F10004" s="39">
        <f>IF($D10004="","",IFERROR(VLOOKUP($D10004,AcctTbl,3,0),""))</f>
        <v>0</v>
      </c>
      <c r="G10004" s="39">
        <f>IF(Txn!$B5008="","",Txn!$D5008)</f>
        <v>0</v>
      </c>
      <c r="H10004" s="38">
        <f>IF(Txn!$B5008="","",Txn!$E5008)</f>
        <v>0</v>
      </c>
      <c r="I10004" s="40">
        <f>IF(Txn!$B5008="",0,Txn!$Q5008)</f>
        <v>0</v>
      </c>
      <c r="J10004" s="40">
        <f>IF(Txn!$B5008="",0,Txn!$R5008)</f>
        <v>0</v>
      </c>
      <c r="K10004" s="41">
        <f>IF($A10004="","",IFERROR(VALUE(MID($A10004,6,2)),""))</f>
        <v>0</v>
      </c>
      <c r="L10004" s="39">
        <f>IF(Txn!$K5008="","","طرف مقابل — "&amp;Txn!$K5008)</f>
        <v>0</v>
      </c>
      <c r="N10004" s="42">
        <f>IF($D10004="",0,COUNTIF(BankAccts,$D10004))</f>
        <v>0</v>
      </c>
    </row>
    <row r="10005" spans="1:14">
      <c r="A10005" s="38">
        <f>IF(Txn!$B5009="","",Txn!$B5009)</f>
        <v>0</v>
      </c>
      <c r="B10005" s="38">
        <f>IF(Txn!$B5009="","",Txn!$C5009)</f>
        <v>0</v>
      </c>
      <c r="C10005" s="39">
        <f>IF(Txn!$B5009="","","تراکنش بانکی")</f>
        <v>0</v>
      </c>
      <c r="D10005" s="38">
        <f>IF(Txn!$B5009="","",IF(Txn!$X5009="","",Txn!$X5009))</f>
        <v>0</v>
      </c>
      <c r="E10005" s="39">
        <f>IF($D10005="","",IFERROR(VLOOKUP($D10005,AcctTbl,2,0),""))</f>
        <v>0</v>
      </c>
      <c r="F10005" s="39">
        <f>IF($D10005="","",IFERROR(VLOOKUP($D10005,AcctTbl,3,0),""))</f>
        <v>0</v>
      </c>
      <c r="G10005" s="39">
        <f>IF(Txn!$B5009="","",Txn!$D5009)</f>
        <v>0</v>
      </c>
      <c r="H10005" s="38">
        <f>IF(Txn!$B5009="","",Txn!$E5009)</f>
        <v>0</v>
      </c>
      <c r="I10005" s="40">
        <f>IF(Txn!$B5009="",0,Txn!$O5009)</f>
        <v>0</v>
      </c>
      <c r="J10005" s="40">
        <f>IF(Txn!$B5009="",0,Txn!$P5009)</f>
        <v>0</v>
      </c>
      <c r="K10005" s="41">
        <f>IF($A10005="","",IFERROR(VALUE(MID($A10005,6,2)),""))</f>
        <v>0</v>
      </c>
      <c r="L10005" s="39">
        <f>IF(Txn!$K5009="","",Txn!$K5009)</f>
        <v>0</v>
      </c>
      <c r="N10005" s="42">
        <f>IF($D10005="",0,COUNTIF(BankAccts,$D10005))</f>
        <v>0</v>
      </c>
    </row>
    <row r="10006" spans="1:14">
      <c r="A10006" s="38">
        <f>IF(Txn!$B5009="","",Txn!$B5009)</f>
        <v>0</v>
      </c>
      <c r="B10006" s="38">
        <f>IF(Txn!$B5009="","",Txn!$C5009)</f>
        <v>0</v>
      </c>
      <c r="C10006" s="39">
        <f>IF(Txn!$B5009="","","تراکنش بانکی")</f>
        <v>0</v>
      </c>
      <c r="D10006" s="38">
        <f>IF(Txn!$B5009="","",IF(IF(Txn!$U5009="TRF",Txn!$Y5009,Txn!$Z5009)="","",IF(Txn!$U5009="TRF",Txn!$Y5009,Txn!$Z5009)))</f>
        <v>0</v>
      </c>
      <c r="E10006" s="39">
        <f>IF($D10006="","",IFERROR(VLOOKUP($D10006,AcctTbl,2,0),""))</f>
        <v>0</v>
      </c>
      <c r="F10006" s="39">
        <f>IF($D10006="","",IFERROR(VLOOKUP($D10006,AcctTbl,3,0),""))</f>
        <v>0</v>
      </c>
      <c r="G10006" s="39">
        <f>IF(Txn!$B5009="","",Txn!$D5009)</f>
        <v>0</v>
      </c>
      <c r="H10006" s="38">
        <f>IF(Txn!$B5009="","",Txn!$E5009)</f>
        <v>0</v>
      </c>
      <c r="I10006" s="40">
        <f>IF(Txn!$B5009="",0,Txn!$Q5009)</f>
        <v>0</v>
      </c>
      <c r="J10006" s="40">
        <f>IF(Txn!$B5009="",0,Txn!$R5009)</f>
        <v>0</v>
      </c>
      <c r="K10006" s="41">
        <f>IF($A10006="","",IFERROR(VALUE(MID($A10006,6,2)),""))</f>
        <v>0</v>
      </c>
      <c r="L10006" s="39">
        <f>IF(Txn!$K5009="","","طرف مقابل — "&amp;Txn!$K5009)</f>
        <v>0</v>
      </c>
      <c r="N10006" s="42">
        <f>IF($D10006="",0,COUNTIF(BankAccts,$D10006))</f>
        <v>0</v>
      </c>
    </row>
    <row r="10007" spans="1:14">
      <c r="A10007" s="38">
        <f>IF(Txn!$B5010="","",Txn!$B5010)</f>
        <v>0</v>
      </c>
      <c r="B10007" s="38">
        <f>IF(Txn!$B5010="","",Txn!$C5010)</f>
        <v>0</v>
      </c>
      <c r="C10007" s="39">
        <f>IF(Txn!$B5010="","","تراکنش بانکی")</f>
        <v>0</v>
      </c>
      <c r="D10007" s="38">
        <f>IF(Txn!$B5010="","",IF(Txn!$X5010="","",Txn!$X5010))</f>
        <v>0</v>
      </c>
      <c r="E10007" s="39">
        <f>IF($D10007="","",IFERROR(VLOOKUP($D10007,AcctTbl,2,0),""))</f>
        <v>0</v>
      </c>
      <c r="F10007" s="39">
        <f>IF($D10007="","",IFERROR(VLOOKUP($D10007,AcctTbl,3,0),""))</f>
        <v>0</v>
      </c>
      <c r="G10007" s="39">
        <f>IF(Txn!$B5010="","",Txn!$D5010)</f>
        <v>0</v>
      </c>
      <c r="H10007" s="38">
        <f>IF(Txn!$B5010="","",Txn!$E5010)</f>
        <v>0</v>
      </c>
      <c r="I10007" s="40">
        <f>IF(Txn!$B5010="",0,Txn!$O5010)</f>
        <v>0</v>
      </c>
      <c r="J10007" s="40">
        <f>IF(Txn!$B5010="",0,Txn!$P5010)</f>
        <v>0</v>
      </c>
      <c r="K10007" s="41">
        <f>IF($A10007="","",IFERROR(VALUE(MID($A10007,6,2)),""))</f>
        <v>0</v>
      </c>
      <c r="L10007" s="39">
        <f>IF(Txn!$K5010="","",Txn!$K5010)</f>
        <v>0</v>
      </c>
      <c r="N10007" s="42">
        <f>IF($D10007="",0,COUNTIF(BankAccts,$D10007))</f>
        <v>0</v>
      </c>
    </row>
    <row r="10008" spans="1:14">
      <c r="A10008" s="38">
        <f>IF(Txn!$B5010="","",Txn!$B5010)</f>
        <v>0</v>
      </c>
      <c r="B10008" s="38">
        <f>IF(Txn!$B5010="","",Txn!$C5010)</f>
        <v>0</v>
      </c>
      <c r="C10008" s="39">
        <f>IF(Txn!$B5010="","","تراکنش بانکی")</f>
        <v>0</v>
      </c>
      <c r="D10008" s="38">
        <f>IF(Txn!$B5010="","",IF(IF(Txn!$U5010="TRF",Txn!$Y5010,Txn!$Z5010)="","",IF(Txn!$U5010="TRF",Txn!$Y5010,Txn!$Z5010)))</f>
        <v>0</v>
      </c>
      <c r="E10008" s="39">
        <f>IF($D10008="","",IFERROR(VLOOKUP($D10008,AcctTbl,2,0),""))</f>
        <v>0</v>
      </c>
      <c r="F10008" s="39">
        <f>IF($D10008="","",IFERROR(VLOOKUP($D10008,AcctTbl,3,0),""))</f>
        <v>0</v>
      </c>
      <c r="G10008" s="39">
        <f>IF(Txn!$B5010="","",Txn!$D5010)</f>
        <v>0</v>
      </c>
      <c r="H10008" s="38">
        <f>IF(Txn!$B5010="","",Txn!$E5010)</f>
        <v>0</v>
      </c>
      <c r="I10008" s="40">
        <f>IF(Txn!$B5010="",0,Txn!$Q5010)</f>
        <v>0</v>
      </c>
      <c r="J10008" s="40">
        <f>IF(Txn!$B5010="",0,Txn!$R5010)</f>
        <v>0</v>
      </c>
      <c r="K10008" s="41">
        <f>IF($A10008="","",IFERROR(VALUE(MID($A10008,6,2)),""))</f>
        <v>0</v>
      </c>
      <c r="L10008" s="39">
        <f>IF(Txn!$K5010="","","طرف مقابل — "&amp;Txn!$K5010)</f>
        <v>0</v>
      </c>
      <c r="N10008" s="42">
        <f>IF($D10008="",0,COUNTIF(BankAccts,$D10008))</f>
        <v>0</v>
      </c>
    </row>
    <row r="10009" spans="1:14">
      <c r="A10009" s="38">
        <f>IF(Txn!$B5011="","",Txn!$B5011)</f>
        <v>0</v>
      </c>
      <c r="B10009" s="38">
        <f>IF(Txn!$B5011="","",Txn!$C5011)</f>
        <v>0</v>
      </c>
      <c r="C10009" s="39">
        <f>IF(Txn!$B5011="","","تراکنش بانکی")</f>
        <v>0</v>
      </c>
      <c r="D10009" s="38">
        <f>IF(Txn!$B5011="","",IF(Txn!$X5011="","",Txn!$X5011))</f>
        <v>0</v>
      </c>
      <c r="E10009" s="39">
        <f>IF($D10009="","",IFERROR(VLOOKUP($D10009,AcctTbl,2,0),""))</f>
        <v>0</v>
      </c>
      <c r="F10009" s="39">
        <f>IF($D10009="","",IFERROR(VLOOKUP($D10009,AcctTbl,3,0),""))</f>
        <v>0</v>
      </c>
      <c r="G10009" s="39">
        <f>IF(Txn!$B5011="","",Txn!$D5011)</f>
        <v>0</v>
      </c>
      <c r="H10009" s="38">
        <f>IF(Txn!$B5011="","",Txn!$E5011)</f>
        <v>0</v>
      </c>
      <c r="I10009" s="40">
        <f>IF(Txn!$B5011="",0,Txn!$O5011)</f>
        <v>0</v>
      </c>
      <c r="J10009" s="40">
        <f>IF(Txn!$B5011="",0,Txn!$P5011)</f>
        <v>0</v>
      </c>
      <c r="K10009" s="41">
        <f>IF($A10009="","",IFERROR(VALUE(MID($A10009,6,2)),""))</f>
        <v>0</v>
      </c>
      <c r="L10009" s="39">
        <f>IF(Txn!$K5011="","",Txn!$K5011)</f>
        <v>0</v>
      </c>
      <c r="N10009" s="42">
        <f>IF($D10009="",0,COUNTIF(BankAccts,$D10009))</f>
        <v>0</v>
      </c>
    </row>
    <row r="10010" spans="1:14">
      <c r="A10010" s="38">
        <f>IF(Txn!$B5011="","",Txn!$B5011)</f>
        <v>0</v>
      </c>
      <c r="B10010" s="38">
        <f>IF(Txn!$B5011="","",Txn!$C5011)</f>
        <v>0</v>
      </c>
      <c r="C10010" s="39">
        <f>IF(Txn!$B5011="","","تراکنش بانکی")</f>
        <v>0</v>
      </c>
      <c r="D10010" s="38">
        <f>IF(Txn!$B5011="","",IF(IF(Txn!$U5011="TRF",Txn!$Y5011,Txn!$Z5011)="","",IF(Txn!$U5011="TRF",Txn!$Y5011,Txn!$Z5011)))</f>
        <v>0</v>
      </c>
      <c r="E10010" s="39">
        <f>IF($D10010="","",IFERROR(VLOOKUP($D10010,AcctTbl,2,0),""))</f>
        <v>0</v>
      </c>
      <c r="F10010" s="39">
        <f>IF($D10010="","",IFERROR(VLOOKUP($D10010,AcctTbl,3,0),""))</f>
        <v>0</v>
      </c>
      <c r="G10010" s="39">
        <f>IF(Txn!$B5011="","",Txn!$D5011)</f>
        <v>0</v>
      </c>
      <c r="H10010" s="38">
        <f>IF(Txn!$B5011="","",Txn!$E5011)</f>
        <v>0</v>
      </c>
      <c r="I10010" s="40">
        <f>IF(Txn!$B5011="",0,Txn!$Q5011)</f>
        <v>0</v>
      </c>
      <c r="J10010" s="40">
        <f>IF(Txn!$B5011="",0,Txn!$R5011)</f>
        <v>0</v>
      </c>
      <c r="K10010" s="41">
        <f>IF($A10010="","",IFERROR(VALUE(MID($A10010,6,2)),""))</f>
        <v>0</v>
      </c>
      <c r="L10010" s="39">
        <f>IF(Txn!$K5011="","","طرف مقابل — "&amp;Txn!$K5011)</f>
        <v>0</v>
      </c>
      <c r="N10010" s="42">
        <f>IF($D10010="",0,COUNTIF(BankAccts,$D10010))</f>
        <v>0</v>
      </c>
    </row>
    <row r="10011" spans="1:14">
      <c r="A10011" s="38">
        <f>IF(Txn!$B5012="","",Txn!$B5012)</f>
        <v>0</v>
      </c>
      <c r="B10011" s="38">
        <f>IF(Txn!$B5012="","",Txn!$C5012)</f>
        <v>0</v>
      </c>
      <c r="C10011" s="39">
        <f>IF(Txn!$B5012="","","تراکنش بانکی")</f>
        <v>0</v>
      </c>
      <c r="D10011" s="38">
        <f>IF(Txn!$B5012="","",IF(Txn!$X5012="","",Txn!$X5012))</f>
        <v>0</v>
      </c>
      <c r="E10011" s="39">
        <f>IF($D10011="","",IFERROR(VLOOKUP($D10011,AcctTbl,2,0),""))</f>
        <v>0</v>
      </c>
      <c r="F10011" s="39">
        <f>IF($D10011="","",IFERROR(VLOOKUP($D10011,AcctTbl,3,0),""))</f>
        <v>0</v>
      </c>
      <c r="G10011" s="39">
        <f>IF(Txn!$B5012="","",Txn!$D5012)</f>
        <v>0</v>
      </c>
      <c r="H10011" s="38">
        <f>IF(Txn!$B5012="","",Txn!$E5012)</f>
        <v>0</v>
      </c>
      <c r="I10011" s="40">
        <f>IF(Txn!$B5012="",0,Txn!$O5012)</f>
        <v>0</v>
      </c>
      <c r="J10011" s="40">
        <f>IF(Txn!$B5012="",0,Txn!$P5012)</f>
        <v>0</v>
      </c>
      <c r="K10011" s="41">
        <f>IF($A10011="","",IFERROR(VALUE(MID($A10011,6,2)),""))</f>
        <v>0</v>
      </c>
      <c r="L10011" s="39">
        <f>IF(Txn!$K5012="","",Txn!$K5012)</f>
        <v>0</v>
      </c>
      <c r="N10011" s="42">
        <f>IF($D10011="",0,COUNTIF(BankAccts,$D10011))</f>
        <v>0</v>
      </c>
    </row>
    <row r="10012" spans="1:14">
      <c r="A10012" s="38">
        <f>IF(Txn!$B5012="","",Txn!$B5012)</f>
        <v>0</v>
      </c>
      <c r="B10012" s="38">
        <f>IF(Txn!$B5012="","",Txn!$C5012)</f>
        <v>0</v>
      </c>
      <c r="C10012" s="39">
        <f>IF(Txn!$B5012="","","تراکنش بانکی")</f>
        <v>0</v>
      </c>
      <c r="D10012" s="38">
        <f>IF(Txn!$B5012="","",IF(IF(Txn!$U5012="TRF",Txn!$Y5012,Txn!$Z5012)="","",IF(Txn!$U5012="TRF",Txn!$Y5012,Txn!$Z5012)))</f>
        <v>0</v>
      </c>
      <c r="E10012" s="39">
        <f>IF($D10012="","",IFERROR(VLOOKUP($D10012,AcctTbl,2,0),""))</f>
        <v>0</v>
      </c>
      <c r="F10012" s="39">
        <f>IF($D10012="","",IFERROR(VLOOKUP($D10012,AcctTbl,3,0),""))</f>
        <v>0</v>
      </c>
      <c r="G10012" s="39">
        <f>IF(Txn!$B5012="","",Txn!$D5012)</f>
        <v>0</v>
      </c>
      <c r="H10012" s="38">
        <f>IF(Txn!$B5012="","",Txn!$E5012)</f>
        <v>0</v>
      </c>
      <c r="I10012" s="40">
        <f>IF(Txn!$B5012="",0,Txn!$Q5012)</f>
        <v>0</v>
      </c>
      <c r="J10012" s="40">
        <f>IF(Txn!$B5012="",0,Txn!$R5012)</f>
        <v>0</v>
      </c>
      <c r="K10012" s="41">
        <f>IF($A10012="","",IFERROR(VALUE(MID($A10012,6,2)),""))</f>
        <v>0</v>
      </c>
      <c r="L10012" s="39">
        <f>IF(Txn!$K5012="","","طرف مقابل — "&amp;Txn!$K5012)</f>
        <v>0</v>
      </c>
      <c r="N10012" s="42">
        <f>IF($D10012="",0,COUNTIF(BankAccts,$D10012))</f>
        <v>0</v>
      </c>
    </row>
  </sheetData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22"/>
  <sheetViews>
    <sheetView showGridLines="0" rightToLeft="1" zoomScale="85" zoomScaleNormal="85" workbookViewId="0">
      <pane xSplit="2" ySplit="11" topLeftCell="C12" activePane="bottomRight" state="frozen"/>
      <selection pane="topRight" activeCell="C1" sqref="C1"/>
      <selection pane="bottomLeft" activeCell="A12" sqref="A12"/>
      <selection pane="bottomRight"/>
    </sheetView>
  </sheetViews>
  <sheetFormatPr defaultRowHeight="15"/>
  <cols>
    <col min="1" max="1" width="26.7109375" customWidth="1"/>
    <col min="2" max="5" width="15.7109375" customWidth="1"/>
    <col min="6" max="6" width="9.7109375" customWidth="1"/>
    <col min="7" max="7" width="11.7109375" customWidth="1"/>
    <col min="8" max="8" width="30.7109375" customWidth="1"/>
  </cols>
  <sheetData>
    <row r="1" spans="1:8" ht="6" customHeight="1">
      <c r="A1" s="1"/>
      <c r="B1" s="1"/>
      <c r="C1" s="1"/>
      <c r="D1" s="1"/>
      <c r="E1" s="1"/>
      <c r="F1" s="1"/>
      <c r="G1" s="1"/>
      <c r="H1" s="1"/>
    </row>
    <row r="2" spans="1:8" ht="18" customHeight="1">
      <c r="A2" s="2" t="s">
        <v>0</v>
      </c>
      <c r="B2" s="2"/>
      <c r="C2" s="2"/>
      <c r="D2" s="2"/>
      <c r="E2" s="2"/>
      <c r="F2" s="2"/>
      <c r="G2" s="2"/>
      <c r="H2" s="2"/>
    </row>
    <row r="3" spans="1:8" ht="38.25" customHeight="1">
      <c r="A3" s="3" t="s">
        <v>145</v>
      </c>
      <c r="B3" s="3"/>
      <c r="C3" s="3"/>
      <c r="D3" s="3"/>
      <c r="E3" s="3"/>
      <c r="F3" s="3"/>
      <c r="G3" s="3"/>
      <c r="H3" s="3"/>
    </row>
    <row r="4" spans="1:8" ht="21.75" customHeight="1">
      <c r="A4" s="4" t="s">
        <v>146</v>
      </c>
      <c r="B4" s="4"/>
      <c r="C4" s="4"/>
      <c r="D4" s="4"/>
      <c r="E4" s="4"/>
      <c r="F4" s="4"/>
      <c r="G4" s="4"/>
      <c r="H4" s="4"/>
    </row>
    <row r="5" spans="1:8" ht="3.75" customHeight="1">
      <c r="A5" s="5"/>
      <c r="B5" s="5"/>
      <c r="C5" s="5"/>
      <c r="D5" s="5"/>
      <c r="E5" s="5"/>
      <c r="F5" s="5"/>
      <c r="G5" s="5"/>
      <c r="H5" s="5"/>
    </row>
    <row r="7" spans="1:8" ht="20.25" customHeight="1">
      <c r="A7" s="6" t="s">
        <v>147</v>
      </c>
      <c r="B7" s="6"/>
      <c r="C7" s="6" t="s">
        <v>51</v>
      </c>
      <c r="D7" s="6"/>
      <c r="E7" s="6" t="s">
        <v>52</v>
      </c>
      <c r="F7" s="6"/>
      <c r="G7" s="6" t="s">
        <v>148</v>
      </c>
      <c r="H7" s="6"/>
    </row>
    <row r="8" spans="1:8" ht="33.75" customHeight="1">
      <c r="A8" s="7">
        <f>SUM($F$12:$F$21)</f>
        <v>0</v>
      </c>
      <c r="B8" s="7"/>
      <c r="C8" s="8">
        <f>SUM($C$12:$C$21)</f>
        <v>0</v>
      </c>
      <c r="D8" s="8"/>
      <c r="E8" s="9">
        <f>SUM($D$12:$D$21)</f>
        <v>0</v>
      </c>
      <c r="F8" s="9"/>
      <c r="G8" s="23">
        <f>$C$22-$D$22</f>
        <v>0</v>
      </c>
      <c r="H8" s="23"/>
    </row>
    <row r="10" spans="1:8" ht="26.25" customHeight="1">
      <c r="A10" s="11" t="s">
        <v>149</v>
      </c>
      <c r="B10" s="11"/>
      <c r="C10" s="11"/>
      <c r="D10" s="11"/>
      <c r="E10" s="11"/>
      <c r="F10" s="11"/>
      <c r="G10" s="12" t="s">
        <v>8</v>
      </c>
      <c r="H10" s="12"/>
    </row>
    <row r="11" spans="1:8">
      <c r="A11" s="43" t="s">
        <v>139</v>
      </c>
      <c r="B11" s="43" t="s">
        <v>150</v>
      </c>
      <c r="C11" s="43" t="s">
        <v>4</v>
      </c>
      <c r="D11" s="43" t="s">
        <v>5</v>
      </c>
      <c r="E11" s="43" t="s">
        <v>151</v>
      </c>
      <c r="F11" s="43" t="s">
        <v>152</v>
      </c>
      <c r="G11" s="43" t="s">
        <v>153</v>
      </c>
      <c r="H11" s="43" t="s">
        <v>154</v>
      </c>
    </row>
    <row r="12" spans="1:8" ht="21.75" customHeight="1">
      <c r="A12" s="44">
        <f>INDEX(BankTbl,1,2)</f>
        <v>0</v>
      </c>
      <c r="B12" s="45">
        <f>INDEX(BankTbl,1,3)</f>
        <v>0</v>
      </c>
      <c r="C12" s="45">
        <f>SUMIFS(Post!$I$13:$I$10012,Post!$D$13:$D$10012,$G12)</f>
        <v>0</v>
      </c>
      <c r="D12" s="45">
        <f>SUMIFS(Post!$J$13:$J$10012,Post!$D$13:$D$10012,$G12)</f>
        <v>0</v>
      </c>
      <c r="E12" s="46">
        <f>$B12+$C12-$D12</f>
        <v>0</v>
      </c>
      <c r="F12" s="47">
        <f>IFERROR($E12/SUM($E$12:$E$21),0)</f>
        <v>0</v>
      </c>
      <c r="G12" s="48">
        <f>INDEX(BankTbl,1,4)</f>
        <v>0</v>
      </c>
      <c r="H12" s="49">
        <f>INDEX(BankTbl,1,6)</f>
        <v>0</v>
      </c>
    </row>
    <row r="13" spans="1:8" ht="21.75" customHeight="1">
      <c r="A13" s="44">
        <f>INDEX(BankTbl,2,2)</f>
        <v>0</v>
      </c>
      <c r="B13" s="45">
        <f>INDEX(BankTbl,2,3)</f>
        <v>0</v>
      </c>
      <c r="C13" s="45">
        <f>SUMIFS(Post!$I$13:$I$10012,Post!$D$13:$D$10012,$G13)</f>
        <v>0</v>
      </c>
      <c r="D13" s="45">
        <f>SUMIFS(Post!$J$13:$J$10012,Post!$D$13:$D$10012,$G13)</f>
        <v>0</v>
      </c>
      <c r="E13" s="46">
        <f>$B13+$C13-$D13</f>
        <v>0</v>
      </c>
      <c r="F13" s="47">
        <f>IFERROR($E13/SUM($E$12:$E$21),0)</f>
        <v>0</v>
      </c>
      <c r="G13" s="48">
        <f>INDEX(BankTbl,2,4)</f>
        <v>0</v>
      </c>
      <c r="H13" s="49">
        <f>INDEX(BankTbl,2,6)</f>
        <v>0</v>
      </c>
    </row>
    <row r="14" spans="1:8" ht="21.75" customHeight="1">
      <c r="A14" s="44">
        <f>INDEX(BankTbl,3,2)</f>
        <v>0</v>
      </c>
      <c r="B14" s="45">
        <f>INDEX(BankTbl,3,3)</f>
        <v>0</v>
      </c>
      <c r="C14" s="45">
        <f>SUMIFS(Post!$I$13:$I$10012,Post!$D$13:$D$10012,$G14)</f>
        <v>0</v>
      </c>
      <c r="D14" s="45">
        <f>SUMIFS(Post!$J$13:$J$10012,Post!$D$13:$D$10012,$G14)</f>
        <v>0</v>
      </c>
      <c r="E14" s="46">
        <f>$B14+$C14-$D14</f>
        <v>0</v>
      </c>
      <c r="F14" s="47">
        <f>IFERROR($E14/SUM($E$12:$E$21),0)</f>
        <v>0</v>
      </c>
      <c r="G14" s="48">
        <f>INDEX(BankTbl,3,4)</f>
        <v>0</v>
      </c>
      <c r="H14" s="49">
        <f>INDEX(BankTbl,3,6)</f>
        <v>0</v>
      </c>
    </row>
    <row r="15" spans="1:8" ht="21.75" customHeight="1">
      <c r="A15" s="44">
        <f>INDEX(BankTbl,4,2)</f>
        <v>0</v>
      </c>
      <c r="B15" s="45">
        <f>INDEX(BankTbl,4,3)</f>
        <v>0</v>
      </c>
      <c r="C15" s="45">
        <f>SUMIFS(Post!$I$13:$I$10012,Post!$D$13:$D$10012,$G15)</f>
        <v>0</v>
      </c>
      <c r="D15" s="45">
        <f>SUMIFS(Post!$J$13:$J$10012,Post!$D$13:$D$10012,$G15)</f>
        <v>0</v>
      </c>
      <c r="E15" s="46">
        <f>$B15+$C15-$D15</f>
        <v>0</v>
      </c>
      <c r="F15" s="47">
        <f>IFERROR($E15/SUM($E$12:$E$21),0)</f>
        <v>0</v>
      </c>
      <c r="G15" s="48">
        <f>INDEX(BankTbl,4,4)</f>
        <v>0</v>
      </c>
      <c r="H15" s="49">
        <f>INDEX(BankTbl,4,6)</f>
        <v>0</v>
      </c>
    </row>
    <row r="16" spans="1:8" ht="21.75" customHeight="1">
      <c r="A16" s="44">
        <f>INDEX(BankTbl,5,2)</f>
        <v>0</v>
      </c>
      <c r="B16" s="45">
        <f>INDEX(BankTbl,5,3)</f>
        <v>0</v>
      </c>
      <c r="C16" s="45">
        <f>SUMIFS(Post!$I$13:$I$10012,Post!$D$13:$D$10012,$G16)</f>
        <v>0</v>
      </c>
      <c r="D16" s="45">
        <f>SUMIFS(Post!$J$13:$J$10012,Post!$D$13:$D$10012,$G16)</f>
        <v>0</v>
      </c>
      <c r="E16" s="46">
        <f>$B16+$C16-$D16</f>
        <v>0</v>
      </c>
      <c r="F16" s="47">
        <f>IFERROR($E16/SUM($E$12:$E$21),0)</f>
        <v>0</v>
      </c>
      <c r="G16" s="48">
        <f>INDEX(BankTbl,5,4)</f>
        <v>0</v>
      </c>
      <c r="H16" s="49">
        <f>INDEX(BankTbl,5,6)</f>
        <v>0</v>
      </c>
    </row>
    <row r="17" spans="1:8" ht="21.75" customHeight="1">
      <c r="A17" s="44">
        <f>INDEX(BankTbl,6,2)</f>
        <v>0</v>
      </c>
      <c r="B17" s="45">
        <f>INDEX(BankTbl,6,3)</f>
        <v>0</v>
      </c>
      <c r="C17" s="45">
        <f>SUMIFS(Post!$I$13:$I$10012,Post!$D$13:$D$10012,$G17)</f>
        <v>0</v>
      </c>
      <c r="D17" s="45">
        <f>SUMIFS(Post!$J$13:$J$10012,Post!$D$13:$D$10012,$G17)</f>
        <v>0</v>
      </c>
      <c r="E17" s="46">
        <f>$B17+$C17-$D17</f>
        <v>0</v>
      </c>
      <c r="F17" s="47">
        <f>IFERROR($E17/SUM($E$12:$E$21),0)</f>
        <v>0</v>
      </c>
      <c r="G17" s="48">
        <f>INDEX(BankTbl,6,4)</f>
        <v>0</v>
      </c>
      <c r="H17" s="49">
        <f>INDEX(BankTbl,6,6)</f>
        <v>0</v>
      </c>
    </row>
    <row r="18" spans="1:8" ht="21.75" customHeight="1">
      <c r="A18" s="44">
        <f>INDEX(BankTbl,7,2)</f>
        <v>0</v>
      </c>
      <c r="B18" s="45">
        <f>INDEX(BankTbl,7,3)</f>
        <v>0</v>
      </c>
      <c r="C18" s="45">
        <f>SUMIFS(Post!$I$13:$I$10012,Post!$D$13:$D$10012,$G18)</f>
        <v>0</v>
      </c>
      <c r="D18" s="45">
        <f>SUMIFS(Post!$J$13:$J$10012,Post!$D$13:$D$10012,$G18)</f>
        <v>0</v>
      </c>
      <c r="E18" s="46">
        <f>$B18+$C18-$D18</f>
        <v>0</v>
      </c>
      <c r="F18" s="47">
        <f>IFERROR($E18/SUM($E$12:$E$21),0)</f>
        <v>0</v>
      </c>
      <c r="G18" s="48">
        <f>INDEX(BankTbl,7,4)</f>
        <v>0</v>
      </c>
      <c r="H18" s="49">
        <f>INDEX(BankTbl,7,6)</f>
        <v>0</v>
      </c>
    </row>
    <row r="19" spans="1:8" ht="21.75" customHeight="1">
      <c r="A19" s="44">
        <f>INDEX(BankTbl,8,2)</f>
        <v>0</v>
      </c>
      <c r="B19" s="45">
        <f>INDEX(BankTbl,8,3)</f>
        <v>0</v>
      </c>
      <c r="C19" s="45">
        <f>SUMIFS(Post!$I$13:$I$10012,Post!$D$13:$D$10012,$G19)</f>
        <v>0</v>
      </c>
      <c r="D19" s="45">
        <f>SUMIFS(Post!$J$13:$J$10012,Post!$D$13:$D$10012,$G19)</f>
        <v>0</v>
      </c>
      <c r="E19" s="46">
        <f>$B19+$C19-$D19</f>
        <v>0</v>
      </c>
      <c r="F19" s="47">
        <f>IFERROR($E19/SUM($E$12:$E$21),0)</f>
        <v>0</v>
      </c>
      <c r="G19" s="48">
        <f>INDEX(BankTbl,8,4)</f>
        <v>0</v>
      </c>
      <c r="H19" s="49">
        <f>INDEX(BankTbl,8,6)</f>
        <v>0</v>
      </c>
    </row>
    <row r="20" spans="1:8" ht="21.75" customHeight="1">
      <c r="A20" s="44">
        <f>INDEX(BankTbl,9,2)</f>
        <v>0</v>
      </c>
      <c r="B20" s="45">
        <f>INDEX(BankTbl,9,3)</f>
        <v>0</v>
      </c>
      <c r="C20" s="45">
        <f>SUMIFS(Post!$I$13:$I$10012,Post!$D$13:$D$10012,$G20)</f>
        <v>0</v>
      </c>
      <c r="D20" s="45">
        <f>SUMIFS(Post!$J$13:$J$10012,Post!$D$13:$D$10012,$G20)</f>
        <v>0</v>
      </c>
      <c r="E20" s="46">
        <f>$B20+$C20-$D20</f>
        <v>0</v>
      </c>
      <c r="F20" s="47">
        <f>IFERROR($E20/SUM($E$12:$E$21),0)</f>
        <v>0</v>
      </c>
      <c r="G20" s="48">
        <f>INDEX(BankTbl,9,4)</f>
        <v>0</v>
      </c>
      <c r="H20" s="49">
        <f>INDEX(BankTbl,9,6)</f>
        <v>0</v>
      </c>
    </row>
    <row r="21" spans="1:8" ht="21.75" customHeight="1">
      <c r="A21" s="44">
        <f>INDEX(BankTbl,10,2)</f>
        <v>0</v>
      </c>
      <c r="B21" s="45">
        <f>INDEX(BankTbl,10,3)</f>
        <v>0</v>
      </c>
      <c r="C21" s="45">
        <f>SUMIFS(Post!$I$13:$I$10012,Post!$D$13:$D$10012,$G21)</f>
        <v>0</v>
      </c>
      <c r="D21" s="45">
        <f>SUMIFS(Post!$J$13:$J$10012,Post!$D$13:$D$10012,$G21)</f>
        <v>0</v>
      </c>
      <c r="E21" s="46">
        <f>$B21+$C21-$D21</f>
        <v>0</v>
      </c>
      <c r="F21" s="47">
        <f>IFERROR($E21/SUM($E$12:$E$21),0)</f>
        <v>0</v>
      </c>
      <c r="G21" s="48">
        <f>INDEX(BankTbl,10,4)</f>
        <v>0</v>
      </c>
      <c r="H21" s="49">
        <f>INDEX(BankTbl,10,6)</f>
        <v>0</v>
      </c>
    </row>
    <row r="22" spans="1:8" ht="24" customHeight="1">
      <c r="A22" s="50" t="s">
        <v>155</v>
      </c>
      <c r="B22" s="51">
        <f>SUM(B12:B21)</f>
        <v>0</v>
      </c>
      <c r="C22" s="51">
        <f>SUM(C12:C21)</f>
        <v>0</v>
      </c>
      <c r="D22" s="51">
        <f>SUM(D12:D21)</f>
        <v>0</v>
      </c>
      <c r="E22" s="51">
        <f>SUM(E12:E21)</f>
        <v>0</v>
      </c>
      <c r="F22" s="52">
        <f>IFERROR(SUM($F$12:$F$21),0)</f>
        <v>0</v>
      </c>
    </row>
  </sheetData>
  <mergeCells count="13">
    <mergeCell ref="A2:H2"/>
    <mergeCell ref="A3:H3"/>
    <mergeCell ref="A4:H4"/>
    <mergeCell ref="A7:B7"/>
    <mergeCell ref="A8:B8"/>
    <mergeCell ref="C7:D7"/>
    <mergeCell ref="C8:D8"/>
    <mergeCell ref="E7:F7"/>
    <mergeCell ref="E8:F8"/>
    <mergeCell ref="G7:H7"/>
    <mergeCell ref="G8:H8"/>
    <mergeCell ref="A10:F10"/>
    <mergeCell ref="G10:H10"/>
  </mergeCell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25"/>
  <sheetViews>
    <sheetView showGridLines="0" rightToLeft="1" zoomScale="85" zoomScaleNormal="85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2" width="9.7109375" customWidth="1"/>
    <col min="3" max="6" width="16.7109375" customWidth="1"/>
    <col min="7" max="7" width="7.7109375" customWidth="1"/>
  </cols>
  <sheetData>
    <row r="1" spans="1:8" ht="6" customHeight="1">
      <c r="A1" s="1"/>
      <c r="B1" s="1"/>
      <c r="C1" s="1"/>
      <c r="D1" s="1"/>
      <c r="E1" s="1"/>
      <c r="F1" s="1"/>
      <c r="G1" s="1"/>
      <c r="H1" s="1"/>
    </row>
    <row r="2" spans="1:8" ht="18" customHeight="1">
      <c r="A2" s="2" t="s">
        <v>0</v>
      </c>
      <c r="B2" s="2"/>
      <c r="C2" s="2"/>
      <c r="D2" s="2"/>
      <c r="E2" s="2"/>
      <c r="F2" s="2"/>
      <c r="G2" s="2"/>
      <c r="H2" s="2"/>
    </row>
    <row r="3" spans="1:8" ht="38.25" customHeight="1">
      <c r="A3" s="3" t="s">
        <v>156</v>
      </c>
      <c r="B3" s="3"/>
      <c r="C3" s="3"/>
      <c r="D3" s="3"/>
      <c r="E3" s="3"/>
      <c r="F3" s="3"/>
      <c r="G3" s="3"/>
      <c r="H3" s="3"/>
    </row>
    <row r="4" spans="1:8" ht="21.75" customHeight="1">
      <c r="A4" s="4" t="s">
        <v>157</v>
      </c>
      <c r="B4" s="4"/>
      <c r="C4" s="4"/>
      <c r="D4" s="4"/>
      <c r="E4" s="4"/>
      <c r="F4" s="4"/>
      <c r="G4" s="4"/>
      <c r="H4" s="4"/>
    </row>
    <row r="5" spans="1:8" ht="3.75" customHeight="1">
      <c r="A5" s="5"/>
      <c r="B5" s="5"/>
      <c r="C5" s="5"/>
      <c r="D5" s="5"/>
      <c r="E5" s="5"/>
      <c r="F5" s="5"/>
      <c r="G5" s="5"/>
      <c r="H5" s="5"/>
    </row>
    <row r="7" spans="1:8" ht="20.25" customHeight="1">
      <c r="A7" s="6" t="s">
        <v>158</v>
      </c>
      <c r="B7" s="6"/>
      <c r="C7" s="6" t="s">
        <v>159</v>
      </c>
      <c r="D7" s="6"/>
      <c r="E7" s="6" t="s">
        <v>160</v>
      </c>
      <c r="F7" s="6"/>
      <c r="G7" s="6" t="s">
        <v>161</v>
      </c>
      <c r="H7" s="6"/>
    </row>
    <row r="8" spans="1:8" ht="33.75" customHeight="1">
      <c r="A8" s="53">
        <f>IFERROR(INDEX($A$13:$A$24,MATCH(MAX($E$13:$E$24),$E$13:$E$24,0)),"—")</f>
        <v>0</v>
      </c>
      <c r="B8" s="53"/>
      <c r="C8" s="8">
        <f>MAX($C$13:$C$24)</f>
        <v>0</v>
      </c>
      <c r="D8" s="8"/>
      <c r="E8" s="9">
        <f>MAX($D$13:$D$24)</f>
        <v>0</v>
      </c>
      <c r="F8" s="9"/>
      <c r="G8" s="23">
        <f>IFERROR(AVERAGE($E$13:$E$24),0)</f>
        <v>0</v>
      </c>
      <c r="H8" s="23"/>
    </row>
    <row r="11" spans="1:8">
      <c r="A11" s="54" t="s">
        <v>142</v>
      </c>
      <c r="B11" s="54" t="s">
        <v>163</v>
      </c>
      <c r="C11" s="54" t="s">
        <v>4</v>
      </c>
      <c r="D11" s="54" t="s">
        <v>5</v>
      </c>
      <c r="E11" s="54" t="s">
        <v>167</v>
      </c>
      <c r="F11" s="54" t="s">
        <v>169</v>
      </c>
      <c r="G11" s="54" t="s">
        <v>171</v>
      </c>
    </row>
    <row r="12" spans="1:8">
      <c r="A12" s="55" t="s">
        <v>162</v>
      </c>
      <c r="B12" s="55" t="s">
        <v>164</v>
      </c>
      <c r="C12" s="55" t="s">
        <v>165</v>
      </c>
      <c r="D12" s="55" t="s">
        <v>166</v>
      </c>
      <c r="E12" s="55" t="s">
        <v>168</v>
      </c>
      <c r="F12" s="55" t="s">
        <v>170</v>
      </c>
      <c r="G12" s="55" t="s">
        <v>172</v>
      </c>
    </row>
    <row r="13" spans="1:8">
      <c r="A13" s="56">
        <v>1</v>
      </c>
      <c r="B13" s="45">
        <f>COUNTIFS(Post!$K$13:$K$10012,$A13,Post!$N$13:$N$10012,1)</f>
        <v>0</v>
      </c>
      <c r="C13" s="57">
        <f>SUMIFS(Post!$I$13:$I$10012,Post!$K$13:$K$10012,$A13,Post!$N$13:$N$10012,1)</f>
        <v>0</v>
      </c>
      <c r="D13" s="58">
        <f>SUMIFS(Post!$J$13:$J$10012,Post!$K$13:$K$10012,$A13,Post!$N$13:$N$10012,1)</f>
        <v>0</v>
      </c>
      <c r="E13" s="59">
        <f>$C13-$D13</f>
        <v>0</v>
      </c>
      <c r="F13" s="60">
        <f>IF($A13="","",SUM($E$13:$E13))</f>
        <v>0</v>
      </c>
      <c r="G13" s="61">
        <f>REPT("█",MIN(18,MAX(0,ROUND($C13/MAX($C$13:$C$24)*18,0))))</f>
        <v>0</v>
      </c>
    </row>
    <row r="14" spans="1:8">
      <c r="A14" s="56">
        <v>2</v>
      </c>
      <c r="B14" s="45">
        <f>COUNTIFS(Post!$K$13:$K$10012,$A14,Post!$N$13:$N$10012,1)</f>
        <v>0</v>
      </c>
      <c r="C14" s="57">
        <f>SUMIFS(Post!$I$13:$I$10012,Post!$K$13:$K$10012,$A14,Post!$N$13:$N$10012,1)</f>
        <v>0</v>
      </c>
      <c r="D14" s="58">
        <f>SUMIFS(Post!$J$13:$J$10012,Post!$K$13:$K$10012,$A14,Post!$N$13:$N$10012,1)</f>
        <v>0</v>
      </c>
      <c r="E14" s="59">
        <f>$C14-$D14</f>
        <v>0</v>
      </c>
      <c r="F14" s="60">
        <f>IF($A14="","",SUM($E$13:$E14))</f>
        <v>0</v>
      </c>
      <c r="G14" s="61">
        <f>REPT("█",MIN(18,MAX(0,ROUND($C14/MAX($C$13:$C$24)*18,0))))</f>
        <v>0</v>
      </c>
    </row>
    <row r="15" spans="1:8">
      <c r="A15" s="56">
        <v>3</v>
      </c>
      <c r="B15" s="45">
        <f>COUNTIFS(Post!$K$13:$K$10012,$A15,Post!$N$13:$N$10012,1)</f>
        <v>0</v>
      </c>
      <c r="C15" s="57">
        <f>SUMIFS(Post!$I$13:$I$10012,Post!$K$13:$K$10012,$A15,Post!$N$13:$N$10012,1)</f>
        <v>0</v>
      </c>
      <c r="D15" s="58">
        <f>SUMIFS(Post!$J$13:$J$10012,Post!$K$13:$K$10012,$A15,Post!$N$13:$N$10012,1)</f>
        <v>0</v>
      </c>
      <c r="E15" s="59">
        <f>$C15-$D15</f>
        <v>0</v>
      </c>
      <c r="F15" s="60">
        <f>IF($A15="","",SUM($E$13:$E15))</f>
        <v>0</v>
      </c>
      <c r="G15" s="61">
        <f>REPT("█",MIN(18,MAX(0,ROUND($C15/MAX($C$13:$C$24)*18,0))))</f>
        <v>0</v>
      </c>
    </row>
    <row r="16" spans="1:8">
      <c r="A16" s="56">
        <v>4</v>
      </c>
      <c r="B16" s="45">
        <f>COUNTIFS(Post!$K$13:$K$10012,$A16,Post!$N$13:$N$10012,1)</f>
        <v>0</v>
      </c>
      <c r="C16" s="57">
        <f>SUMIFS(Post!$I$13:$I$10012,Post!$K$13:$K$10012,$A16,Post!$N$13:$N$10012,1)</f>
        <v>0</v>
      </c>
      <c r="D16" s="58">
        <f>SUMIFS(Post!$J$13:$J$10012,Post!$K$13:$K$10012,$A16,Post!$N$13:$N$10012,1)</f>
        <v>0</v>
      </c>
      <c r="E16" s="59">
        <f>$C16-$D16</f>
        <v>0</v>
      </c>
      <c r="F16" s="60">
        <f>IF($A16="","",SUM($E$13:$E16))</f>
        <v>0</v>
      </c>
      <c r="G16" s="61">
        <f>REPT("█",MIN(18,MAX(0,ROUND($C16/MAX($C$13:$C$24)*18,0))))</f>
        <v>0</v>
      </c>
    </row>
    <row r="17" spans="1:7">
      <c r="A17" s="56">
        <v>5</v>
      </c>
      <c r="B17" s="45">
        <f>COUNTIFS(Post!$K$13:$K$10012,$A17,Post!$N$13:$N$10012,1)</f>
        <v>0</v>
      </c>
      <c r="C17" s="57">
        <f>SUMIFS(Post!$I$13:$I$10012,Post!$K$13:$K$10012,$A17,Post!$N$13:$N$10012,1)</f>
        <v>0</v>
      </c>
      <c r="D17" s="58">
        <f>SUMIFS(Post!$J$13:$J$10012,Post!$K$13:$K$10012,$A17,Post!$N$13:$N$10012,1)</f>
        <v>0</v>
      </c>
      <c r="E17" s="59">
        <f>$C17-$D17</f>
        <v>0</v>
      </c>
      <c r="F17" s="60">
        <f>IF($A17="","",SUM($E$13:$E17))</f>
        <v>0</v>
      </c>
      <c r="G17" s="61">
        <f>REPT("█",MIN(18,MAX(0,ROUND($C17/MAX($C$13:$C$24)*18,0))))</f>
        <v>0</v>
      </c>
    </row>
    <row r="18" spans="1:7">
      <c r="A18" s="56">
        <v>6</v>
      </c>
      <c r="B18" s="45">
        <f>COUNTIFS(Post!$K$13:$K$10012,$A18,Post!$N$13:$N$10012,1)</f>
        <v>0</v>
      </c>
      <c r="C18" s="57">
        <f>SUMIFS(Post!$I$13:$I$10012,Post!$K$13:$K$10012,$A18,Post!$N$13:$N$10012,1)</f>
        <v>0</v>
      </c>
      <c r="D18" s="58">
        <f>SUMIFS(Post!$J$13:$J$10012,Post!$K$13:$K$10012,$A18,Post!$N$13:$N$10012,1)</f>
        <v>0</v>
      </c>
      <c r="E18" s="59">
        <f>$C18-$D18</f>
        <v>0</v>
      </c>
      <c r="F18" s="60">
        <f>IF($A18="","",SUM($E$13:$E18))</f>
        <v>0</v>
      </c>
      <c r="G18" s="61">
        <f>REPT("█",MIN(18,MAX(0,ROUND($C18/MAX($C$13:$C$24)*18,0))))</f>
        <v>0</v>
      </c>
    </row>
    <row r="19" spans="1:7">
      <c r="A19" s="56">
        <v>7</v>
      </c>
      <c r="B19" s="45">
        <f>COUNTIFS(Post!$K$13:$K$10012,$A19,Post!$N$13:$N$10012,1)</f>
        <v>0</v>
      </c>
      <c r="C19" s="57">
        <f>SUMIFS(Post!$I$13:$I$10012,Post!$K$13:$K$10012,$A19,Post!$N$13:$N$10012,1)</f>
        <v>0</v>
      </c>
      <c r="D19" s="58">
        <f>SUMIFS(Post!$J$13:$J$10012,Post!$K$13:$K$10012,$A19,Post!$N$13:$N$10012,1)</f>
        <v>0</v>
      </c>
      <c r="E19" s="59">
        <f>$C19-$D19</f>
        <v>0</v>
      </c>
      <c r="F19" s="60">
        <f>IF($A19="","",SUM($E$13:$E19))</f>
        <v>0</v>
      </c>
      <c r="G19" s="61">
        <f>REPT("█",MIN(18,MAX(0,ROUND($C19/MAX($C$13:$C$24)*18,0))))</f>
        <v>0</v>
      </c>
    </row>
    <row r="20" spans="1:7">
      <c r="A20" s="56">
        <v>8</v>
      </c>
      <c r="B20" s="45">
        <f>COUNTIFS(Post!$K$13:$K$10012,$A20,Post!$N$13:$N$10012,1)</f>
        <v>0</v>
      </c>
      <c r="C20" s="57">
        <f>SUMIFS(Post!$I$13:$I$10012,Post!$K$13:$K$10012,$A20,Post!$N$13:$N$10012,1)</f>
        <v>0</v>
      </c>
      <c r="D20" s="58">
        <f>SUMIFS(Post!$J$13:$J$10012,Post!$K$13:$K$10012,$A20,Post!$N$13:$N$10012,1)</f>
        <v>0</v>
      </c>
      <c r="E20" s="59">
        <f>$C20-$D20</f>
        <v>0</v>
      </c>
      <c r="F20" s="60">
        <f>IF($A20="","",SUM($E$13:$E20))</f>
        <v>0</v>
      </c>
      <c r="G20" s="61">
        <f>REPT("█",MIN(18,MAX(0,ROUND($C20/MAX($C$13:$C$24)*18,0))))</f>
        <v>0</v>
      </c>
    </row>
    <row r="21" spans="1:7">
      <c r="A21" s="56">
        <v>9</v>
      </c>
      <c r="B21" s="45">
        <f>COUNTIFS(Post!$K$13:$K$10012,$A21,Post!$N$13:$N$10012,1)</f>
        <v>0</v>
      </c>
      <c r="C21" s="57">
        <f>SUMIFS(Post!$I$13:$I$10012,Post!$K$13:$K$10012,$A21,Post!$N$13:$N$10012,1)</f>
        <v>0</v>
      </c>
      <c r="D21" s="58">
        <f>SUMIFS(Post!$J$13:$J$10012,Post!$K$13:$K$10012,$A21,Post!$N$13:$N$10012,1)</f>
        <v>0</v>
      </c>
      <c r="E21" s="59">
        <f>$C21-$D21</f>
        <v>0</v>
      </c>
      <c r="F21" s="60">
        <f>IF($A21="","",SUM($E$13:$E21))</f>
        <v>0</v>
      </c>
      <c r="G21" s="61">
        <f>REPT("█",MIN(18,MAX(0,ROUND($C21/MAX($C$13:$C$24)*18,0))))</f>
        <v>0</v>
      </c>
    </row>
    <row r="22" spans="1:7">
      <c r="A22" s="56">
        <v>10</v>
      </c>
      <c r="B22" s="45">
        <f>COUNTIFS(Post!$K$13:$K$10012,$A22,Post!$N$13:$N$10012,1)</f>
        <v>0</v>
      </c>
      <c r="C22" s="57">
        <f>SUMIFS(Post!$I$13:$I$10012,Post!$K$13:$K$10012,$A22,Post!$N$13:$N$10012,1)</f>
        <v>0</v>
      </c>
      <c r="D22" s="58">
        <f>SUMIFS(Post!$J$13:$J$10012,Post!$K$13:$K$10012,$A22,Post!$N$13:$N$10012,1)</f>
        <v>0</v>
      </c>
      <c r="E22" s="59">
        <f>$C22-$D22</f>
        <v>0</v>
      </c>
      <c r="F22" s="60">
        <f>IF($A22="","",SUM($E$13:$E22))</f>
        <v>0</v>
      </c>
      <c r="G22" s="61">
        <f>REPT("█",MIN(18,MAX(0,ROUND($C22/MAX($C$13:$C$24)*18,0))))</f>
        <v>0</v>
      </c>
    </row>
    <row r="23" spans="1:7">
      <c r="A23" s="56">
        <v>11</v>
      </c>
      <c r="B23" s="45">
        <f>COUNTIFS(Post!$K$13:$K$10012,$A23,Post!$N$13:$N$10012,1)</f>
        <v>0</v>
      </c>
      <c r="C23" s="57">
        <f>SUMIFS(Post!$I$13:$I$10012,Post!$K$13:$K$10012,$A23,Post!$N$13:$N$10012,1)</f>
        <v>0</v>
      </c>
      <c r="D23" s="58">
        <f>SUMIFS(Post!$J$13:$J$10012,Post!$K$13:$K$10012,$A23,Post!$N$13:$N$10012,1)</f>
        <v>0</v>
      </c>
      <c r="E23" s="59">
        <f>$C23-$D23</f>
        <v>0</v>
      </c>
      <c r="F23" s="60">
        <f>IF($A23="","",SUM($E$13:$E23))</f>
        <v>0</v>
      </c>
      <c r="G23" s="61">
        <f>REPT("█",MIN(18,MAX(0,ROUND($C23/MAX($C$13:$C$24)*18,0))))</f>
        <v>0</v>
      </c>
    </row>
    <row r="24" spans="1:7">
      <c r="A24" s="56">
        <v>12</v>
      </c>
      <c r="B24" s="45">
        <f>COUNTIFS(Post!$K$13:$K$10012,$A24,Post!$N$13:$N$10012,1)</f>
        <v>0</v>
      </c>
      <c r="C24" s="57">
        <f>SUMIFS(Post!$I$13:$I$10012,Post!$K$13:$K$10012,$A24,Post!$N$13:$N$10012,1)</f>
        <v>0</v>
      </c>
      <c r="D24" s="58">
        <f>SUMIFS(Post!$J$13:$J$10012,Post!$K$13:$K$10012,$A24,Post!$N$13:$N$10012,1)</f>
        <v>0</v>
      </c>
      <c r="E24" s="59">
        <f>$C24-$D24</f>
        <v>0</v>
      </c>
      <c r="F24" s="60">
        <f>IF($A24="","",SUM($E$13:$E24))</f>
        <v>0</v>
      </c>
      <c r="G24" s="61">
        <f>REPT("█",MIN(18,MAX(0,ROUND($C24/MAX($C$13:$C$24)*18,0))))</f>
        <v>0</v>
      </c>
    </row>
    <row r="25" spans="1:7">
      <c r="A25" s="50" t="s">
        <v>173</v>
      </c>
      <c r="B25" s="51">
        <f>SUM(B13:B24)</f>
        <v>0</v>
      </c>
      <c r="C25" s="51">
        <f>SUM(C13:C24)</f>
        <v>0</v>
      </c>
      <c r="D25" s="51">
        <f>SUM(D13:D24)</f>
        <v>0</v>
      </c>
      <c r="E25" s="51">
        <f>SUM(E13:E24)</f>
        <v>0</v>
      </c>
    </row>
  </sheetData>
  <mergeCells count="11">
    <mergeCell ref="A2:H2"/>
    <mergeCell ref="A3:H3"/>
    <mergeCell ref="A4:H4"/>
    <mergeCell ref="A7:B7"/>
    <mergeCell ref="A8:B8"/>
    <mergeCell ref="C7:D7"/>
    <mergeCell ref="C8:D8"/>
    <mergeCell ref="E7:F7"/>
    <mergeCell ref="E8:F8"/>
    <mergeCell ref="G7:H7"/>
    <mergeCell ref="G8:H8"/>
  </mergeCell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G48"/>
  <sheetViews>
    <sheetView showGridLines="0" rightToLeft="1" zoomScale="85" zoomScaleNormal="85" workbookViewId="0">
      <pane xSplit="1" ySplit="10" topLeftCell="B11" activePane="bottomRight" state="frozen"/>
      <selection pane="topRight" activeCell="B1" sqref="B1"/>
      <selection pane="bottomLeft" activeCell="A11" sqref="A11"/>
      <selection pane="bottomRight"/>
    </sheetView>
  </sheetViews>
  <sheetFormatPr defaultRowHeight="15"/>
  <cols>
    <col min="1" max="1" width="26.7109375" customWidth="1"/>
    <col min="2" max="2" width="9.7109375" customWidth="1"/>
    <col min="3" max="5" width="15.7109375" customWidth="1"/>
    <col min="6" max="6" width="10.7109375" customWidth="1"/>
    <col min="7" max="7" width="8.7109375" customWidth="1"/>
  </cols>
  <sheetData>
    <row r="1" spans="1:7" ht="6" customHeight="1">
      <c r="A1" s="1"/>
      <c r="B1" s="1"/>
      <c r="C1" s="1"/>
      <c r="D1" s="1"/>
      <c r="E1" s="1"/>
      <c r="F1" s="1"/>
      <c r="G1" s="1"/>
    </row>
    <row r="2" spans="1:7" ht="18" customHeight="1">
      <c r="A2" s="2" t="s">
        <v>0</v>
      </c>
      <c r="B2" s="2"/>
      <c r="C2" s="2"/>
      <c r="D2" s="2"/>
      <c r="E2" s="2"/>
      <c r="F2" s="2"/>
      <c r="G2" s="2"/>
    </row>
    <row r="3" spans="1:7" ht="38.25" customHeight="1">
      <c r="A3" s="3" t="s">
        <v>174</v>
      </c>
      <c r="B3" s="3"/>
      <c r="C3" s="3"/>
      <c r="D3" s="3"/>
      <c r="E3" s="3"/>
      <c r="F3" s="3"/>
      <c r="G3" s="3"/>
    </row>
    <row r="4" spans="1:7" ht="21.75" customHeight="1">
      <c r="A4" s="4" t="s">
        <v>175</v>
      </c>
      <c r="B4" s="4"/>
      <c r="C4" s="4"/>
      <c r="D4" s="4"/>
      <c r="E4" s="4"/>
      <c r="F4" s="4"/>
      <c r="G4" s="4"/>
    </row>
    <row r="5" spans="1:7" ht="3.75" customHeight="1">
      <c r="A5" s="5"/>
      <c r="B5" s="5"/>
      <c r="C5" s="5"/>
      <c r="D5" s="5"/>
      <c r="E5" s="5"/>
      <c r="F5" s="5"/>
      <c r="G5" s="5"/>
    </row>
    <row r="7" spans="1:7" ht="26.25" customHeight="1">
      <c r="A7" s="11" t="s">
        <v>176</v>
      </c>
      <c r="B7" s="11"/>
      <c r="C7" s="11"/>
      <c r="D7" s="11"/>
      <c r="E7" s="11"/>
      <c r="F7" s="12" t="s">
        <v>8</v>
      </c>
      <c r="G7" s="12"/>
    </row>
    <row r="8" spans="1:7">
      <c r="A8" s="54" t="s">
        <v>177</v>
      </c>
      <c r="B8" s="54" t="s">
        <v>163</v>
      </c>
      <c r="C8" s="54" t="s">
        <v>4</v>
      </c>
      <c r="D8" s="54" t="s">
        <v>5</v>
      </c>
      <c r="E8" s="54" t="s">
        <v>167</v>
      </c>
      <c r="F8" s="54" t="s">
        <v>181</v>
      </c>
      <c r="G8" s="54" t="s">
        <v>171</v>
      </c>
    </row>
    <row r="9" spans="1:7">
      <c r="A9" s="55" t="s">
        <v>178</v>
      </c>
      <c r="B9" s="55" t="s">
        <v>164</v>
      </c>
      <c r="C9" s="55" t="s">
        <v>179</v>
      </c>
      <c r="D9" s="55" t="s">
        <v>180</v>
      </c>
      <c r="E9" s="55" t="s">
        <v>168</v>
      </c>
      <c r="F9" s="55" t="s">
        <v>182</v>
      </c>
      <c r="G9" s="55" t="s">
        <v>172</v>
      </c>
    </row>
    <row r="10" spans="1:7">
      <c r="A10" s="62" t="s">
        <v>183</v>
      </c>
      <c r="B10" s="45">
        <f>COUNTIF(Txn!$D$13:$D$5012,$A10)</f>
        <v>0</v>
      </c>
      <c r="C10" s="57">
        <f>SUMIFS(Txn!$M$13:$M$5012,Txn!$D$13:$D$5012,$A10,Txn!$U$13:$U$5012,"IN")</f>
        <v>0</v>
      </c>
      <c r="D10" s="58">
        <f>SUMIFS(Txn!$M$13:$M$5012,Txn!$D$13:$D$5012,$A10,Txn!$U$13:$U$5012,"OUT")</f>
        <v>0</v>
      </c>
      <c r="E10" s="59">
        <f>$C10-$D10</f>
        <v>0</v>
      </c>
      <c r="F10" s="63">
        <f>IFERROR($D10/SUM($D$10:$D$25),0)</f>
        <v>0</v>
      </c>
      <c r="G10" s="64">
        <f>REPT("█",MIN(16,ROUND(MAX($C10,$D10)/MAX(1,MAX($C$10:$C$25),MAX($D$10:$D$25))*16,0)))</f>
        <v>0</v>
      </c>
    </row>
    <row r="11" spans="1:7">
      <c r="A11" s="62" t="s">
        <v>184</v>
      </c>
      <c r="B11" s="45">
        <f>COUNTIF(Txn!$D$13:$D$5012,$A11)</f>
        <v>0</v>
      </c>
      <c r="C11" s="57">
        <f>SUMIFS(Txn!$M$13:$M$5012,Txn!$D$13:$D$5012,$A11,Txn!$U$13:$U$5012,"IN")</f>
        <v>0</v>
      </c>
      <c r="D11" s="58">
        <f>SUMIFS(Txn!$M$13:$M$5012,Txn!$D$13:$D$5012,$A11,Txn!$U$13:$U$5012,"OUT")</f>
        <v>0</v>
      </c>
      <c r="E11" s="59">
        <f>$C11-$D11</f>
        <v>0</v>
      </c>
      <c r="F11" s="63">
        <f>IFERROR($D11/SUM($D$10:$D$25),0)</f>
        <v>0</v>
      </c>
      <c r="G11" s="64">
        <f>REPT("█",MIN(16,ROUND(MAX($C11,$D11)/MAX(1,MAX($C$10:$C$25),MAX($D$10:$D$25))*16,0)))</f>
        <v>0</v>
      </c>
    </row>
    <row r="12" spans="1:7">
      <c r="A12" s="62" t="s">
        <v>185</v>
      </c>
      <c r="B12" s="45">
        <f>COUNTIF(Txn!$D$13:$D$5012,$A12)</f>
        <v>0</v>
      </c>
      <c r="C12" s="57">
        <f>SUMIFS(Txn!$M$13:$M$5012,Txn!$D$13:$D$5012,$A12,Txn!$U$13:$U$5012,"IN")</f>
        <v>0</v>
      </c>
      <c r="D12" s="58">
        <f>SUMIFS(Txn!$M$13:$M$5012,Txn!$D$13:$D$5012,$A12,Txn!$U$13:$U$5012,"OUT")</f>
        <v>0</v>
      </c>
      <c r="E12" s="59">
        <f>$C12-$D12</f>
        <v>0</v>
      </c>
      <c r="F12" s="63">
        <f>IFERROR($D12/SUM($D$10:$D$25),0)</f>
        <v>0</v>
      </c>
      <c r="G12" s="64">
        <f>REPT("█",MIN(16,ROUND(MAX($C12,$D12)/MAX(1,MAX($C$10:$C$25),MAX($D$10:$D$25))*16,0)))</f>
        <v>0</v>
      </c>
    </row>
    <row r="13" spans="1:7">
      <c r="A13" s="62" t="s">
        <v>186</v>
      </c>
      <c r="B13" s="45">
        <f>COUNTIF(Txn!$D$13:$D$5012,$A13)</f>
        <v>0</v>
      </c>
      <c r="C13" s="57">
        <f>SUMIFS(Txn!$M$13:$M$5012,Txn!$D$13:$D$5012,$A13,Txn!$U$13:$U$5012,"IN")</f>
        <v>0</v>
      </c>
      <c r="D13" s="58">
        <f>SUMIFS(Txn!$M$13:$M$5012,Txn!$D$13:$D$5012,$A13,Txn!$U$13:$U$5012,"OUT")</f>
        <v>0</v>
      </c>
      <c r="E13" s="59">
        <f>$C13-$D13</f>
        <v>0</v>
      </c>
      <c r="F13" s="63">
        <f>IFERROR($D13/SUM($D$10:$D$25),0)</f>
        <v>0</v>
      </c>
      <c r="G13" s="64">
        <f>REPT("█",MIN(16,ROUND(MAX($C13,$D13)/MAX(1,MAX($C$10:$C$25),MAX($D$10:$D$25))*16,0)))</f>
        <v>0</v>
      </c>
    </row>
    <row r="14" spans="1:7">
      <c r="A14" s="62" t="s">
        <v>113</v>
      </c>
      <c r="B14" s="45">
        <f>COUNTIF(Txn!$D$13:$D$5012,$A14)</f>
        <v>0</v>
      </c>
      <c r="C14" s="57">
        <f>SUMIFS(Txn!$M$13:$M$5012,Txn!$D$13:$D$5012,$A14,Txn!$U$13:$U$5012,"IN")</f>
        <v>0</v>
      </c>
      <c r="D14" s="58">
        <f>SUMIFS(Txn!$M$13:$M$5012,Txn!$D$13:$D$5012,$A14,Txn!$U$13:$U$5012,"OUT")</f>
        <v>0</v>
      </c>
      <c r="E14" s="59">
        <f>$C14-$D14</f>
        <v>0</v>
      </c>
      <c r="F14" s="63">
        <f>IFERROR($D14/SUM($D$10:$D$25),0)</f>
        <v>0</v>
      </c>
      <c r="G14" s="64">
        <f>REPT("█",MIN(16,ROUND(MAX($C14,$D14)/MAX(1,MAX($C$10:$C$25),MAX($D$10:$D$25))*16,0)))</f>
        <v>0</v>
      </c>
    </row>
    <row r="15" spans="1:7">
      <c r="A15" s="62" t="s">
        <v>187</v>
      </c>
      <c r="B15" s="45">
        <f>COUNTIF(Txn!$D$13:$D$5012,$A15)</f>
        <v>0</v>
      </c>
      <c r="C15" s="57">
        <f>SUMIFS(Txn!$M$13:$M$5012,Txn!$D$13:$D$5012,$A15,Txn!$U$13:$U$5012,"IN")</f>
        <v>0</v>
      </c>
      <c r="D15" s="58">
        <f>SUMIFS(Txn!$M$13:$M$5012,Txn!$D$13:$D$5012,$A15,Txn!$U$13:$U$5012,"OUT")</f>
        <v>0</v>
      </c>
      <c r="E15" s="59">
        <f>$C15-$D15</f>
        <v>0</v>
      </c>
      <c r="F15" s="63">
        <f>IFERROR($D15/SUM($D$10:$D$25),0)</f>
        <v>0</v>
      </c>
      <c r="G15" s="64">
        <f>REPT("█",MIN(16,ROUND(MAX($C15,$D15)/MAX(1,MAX($C$10:$C$25),MAX($D$10:$D$25))*16,0)))</f>
        <v>0</v>
      </c>
    </row>
    <row r="16" spans="1:7">
      <c r="A16" s="62" t="s">
        <v>118</v>
      </c>
      <c r="B16" s="45">
        <f>COUNTIF(Txn!$D$13:$D$5012,$A16)</f>
        <v>0</v>
      </c>
      <c r="C16" s="57">
        <f>SUMIFS(Txn!$M$13:$M$5012,Txn!$D$13:$D$5012,$A16,Txn!$U$13:$U$5012,"IN")</f>
        <v>0</v>
      </c>
      <c r="D16" s="58">
        <f>SUMIFS(Txn!$M$13:$M$5012,Txn!$D$13:$D$5012,$A16,Txn!$U$13:$U$5012,"OUT")</f>
        <v>0</v>
      </c>
      <c r="E16" s="59">
        <f>$C16-$D16</f>
        <v>0</v>
      </c>
      <c r="F16" s="63">
        <f>IFERROR($D16/SUM($D$10:$D$25),0)</f>
        <v>0</v>
      </c>
      <c r="G16" s="64">
        <f>REPT("█",MIN(16,ROUND(MAX($C16,$D16)/MAX(1,MAX($C$10:$C$25),MAX($D$10:$D$25))*16,0)))</f>
        <v>0</v>
      </c>
    </row>
    <row r="17" spans="1:7">
      <c r="A17" s="62" t="s">
        <v>126</v>
      </c>
      <c r="B17" s="45">
        <f>COUNTIF(Txn!$D$13:$D$5012,$A17)</f>
        <v>0</v>
      </c>
      <c r="C17" s="57">
        <f>SUMIFS(Txn!$M$13:$M$5012,Txn!$D$13:$D$5012,$A17,Txn!$U$13:$U$5012,"IN")</f>
        <v>0</v>
      </c>
      <c r="D17" s="58">
        <f>SUMIFS(Txn!$M$13:$M$5012,Txn!$D$13:$D$5012,$A17,Txn!$U$13:$U$5012,"OUT")</f>
        <v>0</v>
      </c>
      <c r="E17" s="59">
        <f>$C17-$D17</f>
        <v>0</v>
      </c>
      <c r="F17" s="63">
        <f>IFERROR($D17/SUM($D$10:$D$25),0)</f>
        <v>0</v>
      </c>
      <c r="G17" s="64">
        <f>REPT("█",MIN(16,ROUND(MAX($C17,$D17)/MAX(1,MAX($C$10:$C$25),MAX($D$10:$D$25))*16,0)))</f>
        <v>0</v>
      </c>
    </row>
    <row r="18" spans="1:7">
      <c r="A18" s="62" t="s">
        <v>79</v>
      </c>
      <c r="B18" s="45">
        <f>COUNTIF(Txn!$D$13:$D$5012,$A18)</f>
        <v>0</v>
      </c>
      <c r="C18" s="57">
        <f>SUMIFS(Txn!$M$13:$M$5012,Txn!$D$13:$D$5012,$A18,Txn!$U$13:$U$5012,"IN")</f>
        <v>0</v>
      </c>
      <c r="D18" s="58">
        <f>SUMIFS(Txn!$M$13:$M$5012,Txn!$D$13:$D$5012,$A18,Txn!$U$13:$U$5012,"OUT")</f>
        <v>0</v>
      </c>
      <c r="E18" s="59">
        <f>$C18-$D18</f>
        <v>0</v>
      </c>
      <c r="F18" s="63">
        <f>IFERROR($D18/SUM($D$10:$D$25),0)</f>
        <v>0</v>
      </c>
      <c r="G18" s="64">
        <f>REPT("█",MIN(16,ROUND(MAX($C18,$D18)/MAX(1,MAX($C$10:$C$25),MAX($D$10:$D$25))*16,0)))</f>
        <v>0</v>
      </c>
    </row>
    <row r="19" spans="1:7">
      <c r="A19" s="62" t="s">
        <v>188</v>
      </c>
      <c r="B19" s="45">
        <f>COUNTIF(Txn!$D$13:$D$5012,$A19)</f>
        <v>0</v>
      </c>
      <c r="C19" s="57">
        <f>SUMIFS(Txn!$M$13:$M$5012,Txn!$D$13:$D$5012,$A19,Txn!$U$13:$U$5012,"IN")</f>
        <v>0</v>
      </c>
      <c r="D19" s="58">
        <f>SUMIFS(Txn!$M$13:$M$5012,Txn!$D$13:$D$5012,$A19,Txn!$U$13:$U$5012,"OUT")</f>
        <v>0</v>
      </c>
      <c r="E19" s="59">
        <f>$C19-$D19</f>
        <v>0</v>
      </c>
      <c r="F19" s="63">
        <f>IFERROR($D19/SUM($D$10:$D$25),0)</f>
        <v>0</v>
      </c>
      <c r="G19" s="64">
        <f>REPT("█",MIN(16,ROUND(MAX($C19,$D19)/MAX(1,MAX($C$10:$C$25),MAX($D$10:$D$25))*16,0)))</f>
        <v>0</v>
      </c>
    </row>
    <row r="20" spans="1:7">
      <c r="A20" s="62" t="s">
        <v>189</v>
      </c>
      <c r="B20" s="45">
        <f>COUNTIF(Txn!$D$13:$D$5012,$A20)</f>
        <v>0</v>
      </c>
      <c r="C20" s="57">
        <f>SUMIFS(Txn!$M$13:$M$5012,Txn!$D$13:$D$5012,$A20,Txn!$U$13:$U$5012,"IN")</f>
        <v>0</v>
      </c>
      <c r="D20" s="58">
        <f>SUMIFS(Txn!$M$13:$M$5012,Txn!$D$13:$D$5012,$A20,Txn!$U$13:$U$5012,"OUT")</f>
        <v>0</v>
      </c>
      <c r="E20" s="59">
        <f>$C20-$D20</f>
        <v>0</v>
      </c>
      <c r="F20" s="63">
        <f>IFERROR($D20/SUM($D$10:$D$25),0)</f>
        <v>0</v>
      </c>
      <c r="G20" s="64">
        <f>REPT("█",MIN(16,ROUND(MAX($C20,$D20)/MAX(1,MAX($C$10:$C$25),MAX($D$10:$D$25))*16,0)))</f>
        <v>0</v>
      </c>
    </row>
    <row r="21" spans="1:7">
      <c r="A21" s="62" t="s">
        <v>190</v>
      </c>
      <c r="B21" s="45">
        <f>COUNTIF(Txn!$D$13:$D$5012,$A21)</f>
        <v>0</v>
      </c>
      <c r="C21" s="57">
        <f>SUMIFS(Txn!$M$13:$M$5012,Txn!$D$13:$D$5012,$A21,Txn!$U$13:$U$5012,"IN")</f>
        <v>0</v>
      </c>
      <c r="D21" s="58">
        <f>SUMIFS(Txn!$M$13:$M$5012,Txn!$D$13:$D$5012,$A21,Txn!$U$13:$U$5012,"OUT")</f>
        <v>0</v>
      </c>
      <c r="E21" s="59">
        <f>$C21-$D21</f>
        <v>0</v>
      </c>
      <c r="F21" s="63">
        <f>IFERROR($D21/SUM($D$10:$D$25),0)</f>
        <v>0</v>
      </c>
      <c r="G21" s="64">
        <f>REPT("█",MIN(16,ROUND(MAX($C21,$D21)/MAX(1,MAX($C$10:$C$25),MAX($D$10:$D$25))*16,0)))</f>
        <v>0</v>
      </c>
    </row>
    <row r="22" spans="1:7">
      <c r="A22" s="62" t="s">
        <v>191</v>
      </c>
      <c r="B22" s="45">
        <f>COUNTIF(Txn!$D$13:$D$5012,$A22)</f>
        <v>0</v>
      </c>
      <c r="C22" s="57">
        <f>SUMIFS(Txn!$M$13:$M$5012,Txn!$D$13:$D$5012,$A22,Txn!$U$13:$U$5012,"IN")</f>
        <v>0</v>
      </c>
      <c r="D22" s="58">
        <f>SUMIFS(Txn!$M$13:$M$5012,Txn!$D$13:$D$5012,$A22,Txn!$U$13:$U$5012,"OUT")</f>
        <v>0</v>
      </c>
      <c r="E22" s="59">
        <f>$C22-$D22</f>
        <v>0</v>
      </c>
      <c r="F22" s="63">
        <f>IFERROR($D22/SUM($D$10:$D$25),0)</f>
        <v>0</v>
      </c>
      <c r="G22" s="64">
        <f>REPT("█",MIN(16,ROUND(MAX($C22,$D22)/MAX(1,MAX($C$10:$C$25),MAX($D$10:$D$25))*16,0)))</f>
        <v>0</v>
      </c>
    </row>
    <row r="23" spans="1:7">
      <c r="A23" s="62" t="s">
        <v>192</v>
      </c>
      <c r="B23" s="45">
        <f>COUNTIF(Txn!$D$13:$D$5012,$A23)</f>
        <v>0</v>
      </c>
      <c r="C23" s="57">
        <f>SUMIFS(Txn!$M$13:$M$5012,Txn!$D$13:$D$5012,$A23,Txn!$U$13:$U$5012,"IN")</f>
        <v>0</v>
      </c>
      <c r="D23" s="58">
        <f>SUMIFS(Txn!$M$13:$M$5012,Txn!$D$13:$D$5012,$A23,Txn!$U$13:$U$5012,"OUT")</f>
        <v>0</v>
      </c>
      <c r="E23" s="59">
        <f>$C23-$D23</f>
        <v>0</v>
      </c>
      <c r="F23" s="63">
        <f>IFERROR($D23/SUM($D$10:$D$25),0)</f>
        <v>0</v>
      </c>
      <c r="G23" s="64">
        <f>REPT("█",MIN(16,ROUND(MAX($C23,$D23)/MAX(1,MAX($C$10:$C$25),MAX($D$10:$D$25))*16,0)))</f>
        <v>0</v>
      </c>
    </row>
    <row r="24" spans="1:7">
      <c r="A24" s="62" t="s">
        <v>193</v>
      </c>
      <c r="B24" s="45">
        <f>COUNTIF(Txn!$D$13:$D$5012,$A24)</f>
        <v>0</v>
      </c>
      <c r="C24" s="57">
        <f>SUMIFS(Txn!$M$13:$M$5012,Txn!$D$13:$D$5012,$A24,Txn!$U$13:$U$5012,"IN")</f>
        <v>0</v>
      </c>
      <c r="D24" s="58">
        <f>SUMIFS(Txn!$M$13:$M$5012,Txn!$D$13:$D$5012,$A24,Txn!$U$13:$U$5012,"OUT")</f>
        <v>0</v>
      </c>
      <c r="E24" s="59">
        <f>$C24-$D24</f>
        <v>0</v>
      </c>
      <c r="F24" s="63">
        <f>IFERROR($D24/SUM($D$10:$D$25),0)</f>
        <v>0</v>
      </c>
      <c r="G24" s="64">
        <f>REPT("█",MIN(16,ROUND(MAX($C24,$D24)/MAX(1,MAX($C$10:$C$25),MAX($D$10:$D$25))*16,0)))</f>
        <v>0</v>
      </c>
    </row>
    <row r="25" spans="1:7">
      <c r="A25" s="62" t="s">
        <v>194</v>
      </c>
      <c r="B25" s="45">
        <f>COUNTIF(Txn!$D$13:$D$5012,$A25)</f>
        <v>0</v>
      </c>
      <c r="C25" s="57">
        <f>SUMIFS(Txn!$M$13:$M$5012,Txn!$D$13:$D$5012,$A25,Txn!$U$13:$U$5012,"IN")</f>
        <v>0</v>
      </c>
      <c r="D25" s="58">
        <f>SUMIFS(Txn!$M$13:$M$5012,Txn!$D$13:$D$5012,$A25,Txn!$U$13:$U$5012,"OUT")</f>
        <v>0</v>
      </c>
      <c r="E25" s="59">
        <f>$C25-$D25</f>
        <v>0</v>
      </c>
      <c r="F25" s="63">
        <f>IFERROR($D25/SUM($D$10:$D$25),0)</f>
        <v>0</v>
      </c>
      <c r="G25" s="64">
        <f>REPT("█",MIN(16,ROUND(MAX($C25,$D25)/MAX(1,MAX($C$10:$C$25),MAX($D$10:$D$25))*16,0)))</f>
        <v>0</v>
      </c>
    </row>
    <row r="26" spans="1:7">
      <c r="A26" s="62" t="s">
        <v>92</v>
      </c>
      <c r="B26" s="45">
        <f>COUNTIF(Txn!$D$13:$D$5012,$A26)</f>
        <v>0</v>
      </c>
      <c r="C26" s="57">
        <f>SUMIFS(Txn!$M$13:$M$5012,Txn!$D$13:$D$5012,$A26,Txn!$U$13:$U$5012,"IN")</f>
        <v>0</v>
      </c>
      <c r="D26" s="58">
        <f>SUMIFS(Txn!$M$13:$M$5012,Txn!$D$13:$D$5012,$A26,Txn!$U$13:$U$5012,"OUT")</f>
        <v>0</v>
      </c>
      <c r="E26" s="59">
        <f>$C26-$D26</f>
        <v>0</v>
      </c>
      <c r="F26" s="63">
        <f>IFERROR($D26/SUM($D$10:$D$25),0)</f>
        <v>0</v>
      </c>
      <c r="G26" s="64">
        <f>REPT("█",MIN(16,ROUND(MAX($C26,$D26)/MAX(1,MAX($C$10:$C$25),MAX($D$10:$D$25))*16,0)))</f>
        <v>0</v>
      </c>
    </row>
    <row r="27" spans="1:7">
      <c r="A27" s="62" t="s">
        <v>87</v>
      </c>
      <c r="B27" s="45">
        <f>COUNTIF(Txn!$D$13:$D$5012,$A27)</f>
        <v>0</v>
      </c>
      <c r="C27" s="57">
        <f>SUMIFS(Txn!$M$13:$M$5012,Txn!$D$13:$D$5012,$A27,Txn!$U$13:$U$5012,"IN")</f>
        <v>0</v>
      </c>
      <c r="D27" s="58">
        <f>SUMIFS(Txn!$M$13:$M$5012,Txn!$D$13:$D$5012,$A27,Txn!$U$13:$U$5012,"OUT")</f>
        <v>0</v>
      </c>
      <c r="E27" s="59">
        <f>$C27-$D27</f>
        <v>0</v>
      </c>
      <c r="F27" s="63">
        <f>IFERROR($D27/SUM($D$10:$D$25),0)</f>
        <v>0</v>
      </c>
      <c r="G27" s="64">
        <f>REPT("█",MIN(16,ROUND(MAX($C27,$D27)/MAX(1,MAX($C$10:$C$25),MAX($D$10:$D$25))*16,0)))</f>
        <v>0</v>
      </c>
    </row>
    <row r="28" spans="1:7" ht="26.25" customHeight="1">
      <c r="A28" s="11" t="s">
        <v>195</v>
      </c>
      <c r="B28" s="11"/>
      <c r="C28" s="11"/>
      <c r="D28" s="11"/>
      <c r="E28" s="11"/>
      <c r="F28" s="12" t="s">
        <v>22</v>
      </c>
      <c r="G28" s="12"/>
    </row>
    <row r="29" spans="1:7">
      <c r="A29" s="65" t="s">
        <v>196</v>
      </c>
      <c r="B29" s="65" t="s">
        <v>163</v>
      </c>
      <c r="C29" s="65" t="s">
        <v>4</v>
      </c>
      <c r="D29" s="65" t="s">
        <v>5</v>
      </c>
      <c r="E29" s="65" t="s">
        <v>167</v>
      </c>
      <c r="F29" s="65" t="s">
        <v>152</v>
      </c>
    </row>
    <row r="30" spans="1:7">
      <c r="A30" s="62" t="s">
        <v>197</v>
      </c>
      <c r="B30" s="45">
        <f>COUNTIFS(Txn!$G$13:$G$5012,$A30)</f>
        <v>0</v>
      </c>
      <c r="C30" s="57">
        <f>SUMIFS(Txn!$O$13:$O$5012,Txn!$G$13:$G$5012,$A30)</f>
        <v>0</v>
      </c>
      <c r="D30" s="58">
        <f>SUMIFS(Txn!$P$13:$P$5012,Txn!$G$13:$G$5012,$A30)</f>
        <v>0</v>
      </c>
      <c r="E30" s="59">
        <f>$C30-$D30</f>
        <v>0</v>
      </c>
      <c r="F30" s="63">
        <f>IFERROR($D30/SUM($D$30:$D$34),0)</f>
        <v>0</v>
      </c>
    </row>
    <row r="31" spans="1:7">
      <c r="A31" s="62" t="s">
        <v>198</v>
      </c>
      <c r="B31" s="45">
        <f>COUNTIFS(Txn!$G$13:$G$5012,$A31)</f>
        <v>0</v>
      </c>
      <c r="C31" s="57">
        <f>SUMIFS(Txn!$O$13:$O$5012,Txn!$G$13:$G$5012,$A31)</f>
        <v>0</v>
      </c>
      <c r="D31" s="58">
        <f>SUMIFS(Txn!$P$13:$P$5012,Txn!$G$13:$G$5012,$A31)</f>
        <v>0</v>
      </c>
      <c r="E31" s="59">
        <f>$C31-$D31</f>
        <v>0</v>
      </c>
      <c r="F31" s="63">
        <f>IFERROR($D31/SUM($D$30:$D$34),0)</f>
        <v>0</v>
      </c>
    </row>
    <row r="32" spans="1:7">
      <c r="A32" s="62" t="s">
        <v>88</v>
      </c>
      <c r="B32" s="45">
        <f>COUNTIFS(Txn!$G$13:$G$5012,$A32)</f>
        <v>0</v>
      </c>
      <c r="C32" s="57">
        <f>SUMIFS(Txn!$O$13:$O$5012,Txn!$G$13:$G$5012,$A32)</f>
        <v>0</v>
      </c>
      <c r="D32" s="58">
        <f>SUMIFS(Txn!$P$13:$P$5012,Txn!$G$13:$G$5012,$A32)</f>
        <v>0</v>
      </c>
      <c r="E32" s="59">
        <f>$C32-$D32</f>
        <v>0</v>
      </c>
      <c r="F32" s="63">
        <f>IFERROR($D32/SUM($D$30:$D$34),0)</f>
        <v>0</v>
      </c>
    </row>
    <row r="33" spans="1:7">
      <c r="A33" s="62" t="s">
        <v>81</v>
      </c>
      <c r="B33" s="45">
        <f>COUNTIFS(Txn!$G$13:$G$5012,$A33)</f>
        <v>0</v>
      </c>
      <c r="C33" s="57">
        <f>SUMIFS(Txn!$O$13:$O$5012,Txn!$G$13:$G$5012,$A33)</f>
        <v>0</v>
      </c>
      <c r="D33" s="58">
        <f>SUMIFS(Txn!$P$13:$P$5012,Txn!$G$13:$G$5012,$A33)</f>
        <v>0</v>
      </c>
      <c r="E33" s="59">
        <f>$C33-$D33</f>
        <v>0</v>
      </c>
      <c r="F33" s="63">
        <f>IFERROR($D33/SUM($D$30:$D$34),0)</f>
        <v>0</v>
      </c>
    </row>
    <row r="34" spans="1:7">
      <c r="A34" s="62" t="s">
        <v>199</v>
      </c>
      <c r="B34" s="45">
        <f>COUNTIFS(Txn!$G$13:$G$5012,$A34)</f>
        <v>0</v>
      </c>
      <c r="C34" s="57">
        <f>SUMIFS(Txn!$O$13:$O$5012,Txn!$G$13:$G$5012,$A34)</f>
        <v>0</v>
      </c>
      <c r="D34" s="58">
        <f>SUMIFS(Txn!$P$13:$P$5012,Txn!$G$13:$G$5012,$A34)</f>
        <v>0</v>
      </c>
      <c r="E34" s="59">
        <f>$C34-$D34</f>
        <v>0</v>
      </c>
      <c r="F34" s="63">
        <f>IFERROR($D34/SUM($D$30:$D$34),0)</f>
        <v>0</v>
      </c>
    </row>
    <row r="37" spans="1:7" ht="26.25" customHeight="1">
      <c r="A37" s="11" t="s">
        <v>200</v>
      </c>
      <c r="B37" s="11"/>
      <c r="C37" s="11"/>
      <c r="D37" s="11"/>
      <c r="E37" s="11"/>
      <c r="F37" s="12" t="s">
        <v>35</v>
      </c>
      <c r="G37" s="12"/>
    </row>
    <row r="38" spans="1:7">
      <c r="A38" s="66" t="s">
        <v>135</v>
      </c>
      <c r="B38" s="66" t="s">
        <v>201</v>
      </c>
      <c r="C38" s="66" t="s">
        <v>137</v>
      </c>
      <c r="D38" s="66" t="s">
        <v>202</v>
      </c>
      <c r="E38" s="66" t="s">
        <v>203</v>
      </c>
      <c r="F38" s="66" t="s">
        <v>167</v>
      </c>
    </row>
    <row r="39" spans="1:7">
      <c r="A39" s="67">
        <f>IFERROR(INDEX(Post!$D$13:$D$10012,MATCH(LARGE(Post!$I$13:$I$10012,1),Post!$I$13:$I$10012,0)),"")</f>
        <v>0</v>
      </c>
      <c r="B39" s="68">
        <f>IF($A39="","",IFERROR(VLOOKUP($A39,AcctTbl,2,0),""))</f>
        <v>0</v>
      </c>
      <c r="C39" s="69">
        <f>IF($A39="","",IFERROR(VLOOKUP($A39,AcctTbl,3,0),""))</f>
        <v>0</v>
      </c>
      <c r="D39" s="45">
        <f>IF($A39="","",SUMIF(Post!$D$13:$D$10012,$A39,Post!$I$13:$I$10012))</f>
        <v>0</v>
      </c>
      <c r="E39" s="45">
        <f>IF($A39="","",SUMIF(Post!$D$13:$D$10012,$A39,Post!$J$13:$J$10012))</f>
        <v>0</v>
      </c>
      <c r="F39" s="59">
        <f>IF($A39="","",$D39-$E39)</f>
        <v>0</v>
      </c>
    </row>
    <row r="40" spans="1:7">
      <c r="A40" s="67">
        <f>IFERROR(INDEX(Post!$D$13:$D$10012,MATCH(LARGE(Post!$I$13:$I$10012,1),Post!$I$13:$I$10012,0)),"")</f>
        <v>0</v>
      </c>
      <c r="B40" s="68">
        <f>IF($A40="","",IFERROR(VLOOKUP($A40,AcctTbl,2,0),""))</f>
        <v>0</v>
      </c>
      <c r="C40" s="69">
        <f>IF($A40="","",IFERROR(VLOOKUP($A40,AcctTbl,3,0),""))</f>
        <v>0</v>
      </c>
      <c r="D40" s="45">
        <f>IF($A40="","",SUMIF(Post!$D$13:$D$10012,$A40,Post!$I$13:$I$10012))</f>
        <v>0</v>
      </c>
      <c r="E40" s="45">
        <f>IF($A40="","",SUMIF(Post!$D$13:$D$10012,$A40,Post!$J$13:$J$10012))</f>
        <v>0</v>
      </c>
      <c r="F40" s="59">
        <f>IF($A40="","",$D40-$E40)</f>
        <v>0</v>
      </c>
    </row>
    <row r="41" spans="1:7">
      <c r="A41" s="67">
        <f>IFERROR(INDEX(Post!$D$13:$D$10012,MATCH(LARGE(Post!$I$13:$I$10012,1),Post!$I$13:$I$10012,0)),"")</f>
        <v>0</v>
      </c>
      <c r="B41" s="68">
        <f>IF($A41="","",IFERROR(VLOOKUP($A41,AcctTbl,2,0),""))</f>
        <v>0</v>
      </c>
      <c r="C41" s="69">
        <f>IF($A41="","",IFERROR(VLOOKUP($A41,AcctTbl,3,0),""))</f>
        <v>0</v>
      </c>
      <c r="D41" s="45">
        <f>IF($A41="","",SUMIF(Post!$D$13:$D$10012,$A41,Post!$I$13:$I$10012))</f>
        <v>0</v>
      </c>
      <c r="E41" s="45">
        <f>IF($A41="","",SUMIF(Post!$D$13:$D$10012,$A41,Post!$J$13:$J$10012))</f>
        <v>0</v>
      </c>
      <c r="F41" s="59">
        <f>IF($A41="","",$D41-$E41)</f>
        <v>0</v>
      </c>
    </row>
    <row r="42" spans="1:7">
      <c r="A42" s="67">
        <f>IFERROR(INDEX(Post!$D$13:$D$10012,MATCH(LARGE(Post!$I$13:$I$10012,1),Post!$I$13:$I$10012,0)),"")</f>
        <v>0</v>
      </c>
      <c r="B42" s="68">
        <f>IF($A42="","",IFERROR(VLOOKUP($A42,AcctTbl,2,0),""))</f>
        <v>0</v>
      </c>
      <c r="C42" s="69">
        <f>IF($A42="","",IFERROR(VLOOKUP($A42,AcctTbl,3,0),""))</f>
        <v>0</v>
      </c>
      <c r="D42" s="45">
        <f>IF($A42="","",SUMIF(Post!$D$13:$D$10012,$A42,Post!$I$13:$I$10012))</f>
        <v>0</v>
      </c>
      <c r="E42" s="45">
        <f>IF($A42="","",SUMIF(Post!$D$13:$D$10012,$A42,Post!$J$13:$J$10012))</f>
        <v>0</v>
      </c>
      <c r="F42" s="59">
        <f>IF($A42="","",$D42-$E42)</f>
        <v>0</v>
      </c>
    </row>
    <row r="43" spans="1:7">
      <c r="A43" s="67">
        <f>IFERROR(INDEX(Post!$D$13:$D$10012,MATCH(LARGE(Post!$I$13:$I$10012,1),Post!$I$13:$I$10012,0)),"")</f>
        <v>0</v>
      </c>
      <c r="B43" s="68">
        <f>IF($A43="","",IFERROR(VLOOKUP($A43,AcctTbl,2,0),""))</f>
        <v>0</v>
      </c>
      <c r="C43" s="69">
        <f>IF($A43="","",IFERROR(VLOOKUP($A43,AcctTbl,3,0),""))</f>
        <v>0</v>
      </c>
      <c r="D43" s="45">
        <f>IF($A43="","",SUMIF(Post!$D$13:$D$10012,$A43,Post!$I$13:$I$10012))</f>
        <v>0</v>
      </c>
      <c r="E43" s="45">
        <f>IF($A43="","",SUMIF(Post!$D$13:$D$10012,$A43,Post!$J$13:$J$10012))</f>
        <v>0</v>
      </c>
      <c r="F43" s="59">
        <f>IF($A43="","",$D43-$E43)</f>
        <v>0</v>
      </c>
    </row>
    <row r="44" spans="1:7">
      <c r="A44" s="67">
        <f>IFERROR(INDEX(Post!$D$13:$D$10012,MATCH(LARGE(Post!$I$13:$I$10012,1),Post!$I$13:$I$10012,0)),"")</f>
        <v>0</v>
      </c>
      <c r="B44" s="68">
        <f>IF($A44="","",IFERROR(VLOOKUP($A44,AcctTbl,2,0),""))</f>
        <v>0</v>
      </c>
      <c r="C44" s="69">
        <f>IF($A44="","",IFERROR(VLOOKUP($A44,AcctTbl,3,0),""))</f>
        <v>0</v>
      </c>
      <c r="D44" s="45">
        <f>IF($A44="","",SUMIF(Post!$D$13:$D$10012,$A44,Post!$I$13:$I$10012))</f>
        <v>0</v>
      </c>
      <c r="E44" s="45">
        <f>IF($A44="","",SUMIF(Post!$D$13:$D$10012,$A44,Post!$J$13:$J$10012))</f>
        <v>0</v>
      </c>
      <c r="F44" s="59">
        <f>IF($A44="","",$D44-$E44)</f>
        <v>0</v>
      </c>
    </row>
    <row r="45" spans="1:7">
      <c r="A45" s="67">
        <f>IFERROR(INDEX(Post!$D$13:$D$10012,MATCH(LARGE(Post!$I$13:$I$10012,1),Post!$I$13:$I$10012,0)),"")</f>
        <v>0</v>
      </c>
      <c r="B45" s="68">
        <f>IF($A45="","",IFERROR(VLOOKUP($A45,AcctTbl,2,0),""))</f>
        <v>0</v>
      </c>
      <c r="C45" s="69">
        <f>IF($A45="","",IFERROR(VLOOKUP($A45,AcctTbl,3,0),""))</f>
        <v>0</v>
      </c>
      <c r="D45" s="45">
        <f>IF($A45="","",SUMIF(Post!$D$13:$D$10012,$A45,Post!$I$13:$I$10012))</f>
        <v>0</v>
      </c>
      <c r="E45" s="45">
        <f>IF($A45="","",SUMIF(Post!$D$13:$D$10012,$A45,Post!$J$13:$J$10012))</f>
        <v>0</v>
      </c>
      <c r="F45" s="59">
        <f>IF($A45="","",$D45-$E45)</f>
        <v>0</v>
      </c>
    </row>
    <row r="46" spans="1:7">
      <c r="A46" s="67">
        <f>IFERROR(INDEX(Post!$D$13:$D$10012,MATCH(LARGE(Post!$I$13:$I$10012,1),Post!$I$13:$I$10012,0)),"")</f>
        <v>0</v>
      </c>
      <c r="B46" s="68">
        <f>IF($A46="","",IFERROR(VLOOKUP($A46,AcctTbl,2,0),""))</f>
        <v>0</v>
      </c>
      <c r="C46" s="69">
        <f>IF($A46="","",IFERROR(VLOOKUP($A46,AcctTbl,3,0),""))</f>
        <v>0</v>
      </c>
      <c r="D46" s="45">
        <f>IF($A46="","",SUMIF(Post!$D$13:$D$10012,$A46,Post!$I$13:$I$10012))</f>
        <v>0</v>
      </c>
      <c r="E46" s="45">
        <f>IF($A46="","",SUMIF(Post!$D$13:$D$10012,$A46,Post!$J$13:$J$10012))</f>
        <v>0</v>
      </c>
      <c r="F46" s="59">
        <f>IF($A46="","",$D46-$E46)</f>
        <v>0</v>
      </c>
    </row>
    <row r="48" spans="1:7" ht="33.75" customHeight="1">
      <c r="A48" s="70" t="s">
        <v>204</v>
      </c>
      <c r="B48" s="70"/>
      <c r="C48" s="70"/>
      <c r="D48" s="70"/>
      <c r="E48" s="70"/>
      <c r="F48" s="70"/>
      <c r="G48" s="70"/>
    </row>
  </sheetData>
  <mergeCells count="10">
    <mergeCell ref="A2:G2"/>
    <mergeCell ref="A3:G3"/>
    <mergeCell ref="A4:G4"/>
    <mergeCell ref="A7:E7"/>
    <mergeCell ref="F7:G7"/>
    <mergeCell ref="A28:E28"/>
    <mergeCell ref="F28:G28"/>
    <mergeCell ref="A37:E37"/>
    <mergeCell ref="F37:G37"/>
    <mergeCell ref="A48:G48"/>
  </mergeCell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G35"/>
  <sheetViews>
    <sheetView showGridLines="0" rightToLeft="1" zoomScale="85" zoomScaleNormal="85" workbookViewId="0">
      <pane xSplit="3" ySplit="13" topLeftCell="D14" activePane="bottomRight" state="frozen"/>
      <selection pane="topRight" activeCell="D1" sqref="D1"/>
      <selection pane="bottomLeft" activeCell="A14" sqref="A14"/>
      <selection pane="bottomRight"/>
    </sheetView>
  </sheetViews>
  <sheetFormatPr defaultRowHeight="15"/>
  <cols>
    <col min="1" max="1" width="30.7109375" customWidth="1"/>
    <col min="2" max="2" width="9.7109375" customWidth="1"/>
    <col min="3" max="3" width="17.7109375" customWidth="1"/>
    <col min="4" max="4" width="18.7109375" customWidth="1"/>
    <col min="5" max="5" width="17.7109375" customWidth="1"/>
    <col min="6" max="6" width="20.7109375" customWidth="1"/>
  </cols>
  <sheetData>
    <row r="1" spans="1:7" ht="6" customHeight="1">
      <c r="A1" s="1"/>
      <c r="B1" s="1"/>
      <c r="C1" s="1"/>
      <c r="D1" s="1"/>
      <c r="E1" s="1"/>
      <c r="F1" s="1"/>
      <c r="G1" s="1"/>
    </row>
    <row r="2" spans="1:7" ht="18" customHeight="1">
      <c r="A2" s="2" t="s">
        <v>0</v>
      </c>
      <c r="B2" s="2"/>
      <c r="C2" s="2"/>
      <c r="D2" s="2"/>
      <c r="E2" s="2"/>
      <c r="F2" s="2"/>
      <c r="G2" s="2"/>
    </row>
    <row r="3" spans="1:7" ht="38.25" customHeight="1">
      <c r="A3" s="3" t="s">
        <v>205</v>
      </c>
      <c r="B3" s="3"/>
      <c r="C3" s="3"/>
      <c r="D3" s="3"/>
      <c r="E3" s="3"/>
      <c r="F3" s="3"/>
      <c r="G3" s="3"/>
    </row>
    <row r="4" spans="1:7" ht="21.75" customHeight="1">
      <c r="A4" s="4" t="s">
        <v>206</v>
      </c>
      <c r="B4" s="4"/>
      <c r="C4" s="4"/>
      <c r="D4" s="4"/>
      <c r="E4" s="4"/>
      <c r="F4" s="4"/>
      <c r="G4" s="4"/>
    </row>
    <row r="5" spans="1:7" ht="3.75" customHeight="1">
      <c r="A5" s="5"/>
      <c r="B5" s="5"/>
      <c r="C5" s="5"/>
      <c r="D5" s="5"/>
      <c r="E5" s="5"/>
      <c r="F5" s="5"/>
      <c r="G5" s="5"/>
    </row>
    <row r="7" spans="1:7" ht="20.25" customHeight="1">
      <c r="A7" s="6" t="s">
        <v>207</v>
      </c>
      <c r="B7" s="6"/>
      <c r="C7" s="6" t="s">
        <v>208</v>
      </c>
      <c r="D7" s="6"/>
      <c r="E7" s="6" t="s">
        <v>209</v>
      </c>
      <c r="F7" s="6"/>
      <c r="G7" s="6" t="s">
        <v>210</v>
      </c>
    </row>
    <row r="8" spans="1:7" ht="33.75" customHeight="1">
      <c r="A8" s="24">
        <f>SUM($D$13:$D$32)</f>
        <v>0</v>
      </c>
      <c r="B8" s="24"/>
      <c r="C8" s="8">
        <f>SUM($C$13:$C$32)</f>
        <v>0</v>
      </c>
      <c r="D8" s="8"/>
      <c r="E8" s="7">
        <f>SUM($D$13:$D$32)-SUM($C$13:$C$32)</f>
        <v>0</v>
      </c>
      <c r="F8" s="7"/>
      <c r="G8" s="71">
        <f>COUNTIF($E$13:$E$32,"&lt;&gt;0")</f>
        <v>0</v>
      </c>
    </row>
    <row r="10" spans="1:7" ht="26.25" customHeight="1">
      <c r="A10" s="11" t="s">
        <v>211</v>
      </c>
      <c r="B10" s="11"/>
      <c r="C10" s="11"/>
      <c r="D10" s="11"/>
      <c r="E10" s="12" t="s">
        <v>8</v>
      </c>
      <c r="F10" s="12"/>
    </row>
    <row r="12" spans="1:7" ht="30" customHeight="1">
      <c r="A12" s="43" t="s">
        <v>212</v>
      </c>
      <c r="B12" s="43" t="s">
        <v>213</v>
      </c>
      <c r="C12" s="43" t="s">
        <v>214</v>
      </c>
      <c r="D12" s="43" t="s">
        <v>215</v>
      </c>
      <c r="E12" s="43" t="s">
        <v>209</v>
      </c>
      <c r="F12" s="43" t="s">
        <v>216</v>
      </c>
    </row>
    <row r="13" spans="1:7" ht="20.25" customHeight="1">
      <c r="A13" s="72" t="str">
        <f>IFERROR(VLOOKUP($B13,AcctTbl,2,0),$B13)</f>
        <v>باسکول دیگران</v>
      </c>
      <c r="B13" s="73" t="s">
        <v>217</v>
      </c>
      <c r="C13" s="57">
        <f>SUMIF(Post!$D$13:$D$10012,$B13,Post!$I$13:$I$10012)</f>
        <v>0</v>
      </c>
      <c r="D13" s="58">
        <f>SUMIF(Post!$D$13:$D$10012,$B13,Post!$J$13:$J$10012)</f>
        <v>0</v>
      </c>
      <c r="E13" s="46">
        <f>$D13-$C13</f>
        <v>0</v>
      </c>
      <c r="F13" s="74">
        <f>IF(ROUND($E13,0)=0,"✓ تسویه‌شده",IF($E13&gt;0,"بستانکار — بدهی ما","بدهکار — طلب ما"))</f>
        <v>0</v>
      </c>
    </row>
    <row r="14" spans="1:7" ht="20.25" customHeight="1">
      <c r="A14" s="72" t="str">
        <f>IFERROR(VLOOKUP($B14,AcctTbl,2,0),$B14)</f>
        <v>باسکول دیگران</v>
      </c>
      <c r="B14" s="73" t="s">
        <v>218</v>
      </c>
      <c r="C14" s="57">
        <f>SUMIF(Post!$D$13:$D$10012,$B14,Post!$I$13:$I$10012)</f>
        <v>0</v>
      </c>
      <c r="D14" s="58">
        <f>SUMIF(Post!$D$13:$D$10012,$B14,Post!$J$13:$J$10012)</f>
        <v>0</v>
      </c>
      <c r="E14" s="46">
        <f>$D14-$C14</f>
        <v>0</v>
      </c>
      <c r="F14" s="74">
        <f>IF(ROUND($E14,0)=0,"✓ تسویه‌شده",IF($E14&gt;0,"بستانکار — بدهی ما","بدهکار — طلب ما"))</f>
        <v>0</v>
      </c>
    </row>
    <row r="15" spans="1:7" ht="20.25" customHeight="1">
      <c r="A15" s="72" t="str">
        <f>IFERROR(VLOOKUP($B15,AcctTbl,2,0),$B15)</f>
        <v>باسکول دیگران</v>
      </c>
      <c r="B15" s="73" t="s">
        <v>219</v>
      </c>
      <c r="C15" s="57">
        <f>SUMIF(Post!$D$13:$D$10012,$B15,Post!$I$13:$I$10012)</f>
        <v>0</v>
      </c>
      <c r="D15" s="58">
        <f>SUMIF(Post!$D$13:$D$10012,$B15,Post!$J$13:$J$10012)</f>
        <v>0</v>
      </c>
      <c r="E15" s="46">
        <f>$D15-$C15</f>
        <v>0</v>
      </c>
      <c r="F15" s="74">
        <f>IF(ROUND($E15,0)=0,"✓ تسویه‌شده",IF($E15&gt;0,"بستانکار — بدهی ما","بدهکار — طلب ما"))</f>
        <v>0</v>
      </c>
    </row>
    <row r="16" spans="1:7" ht="20.25" customHeight="1">
      <c r="A16" s="72" t="str">
        <f>IFERROR(VLOOKUP($B16,AcctTbl,2,0),$B16)</f>
        <v>باسکول دیگران</v>
      </c>
      <c r="B16" s="73" t="s">
        <v>220</v>
      </c>
      <c r="C16" s="57">
        <f>SUMIF(Post!$D$13:$D$10012,$B16,Post!$I$13:$I$10012)</f>
        <v>0</v>
      </c>
      <c r="D16" s="58">
        <f>SUMIF(Post!$D$13:$D$10012,$B16,Post!$J$13:$J$10012)</f>
        <v>0</v>
      </c>
      <c r="E16" s="46">
        <f>$D16-$C16</f>
        <v>0</v>
      </c>
      <c r="F16" s="74">
        <f>IF(ROUND($E16,0)=0,"✓ تسویه‌شده",IF($E16&gt;0,"بستانکار — بدهی ما","بدهکار — طلب ما"))</f>
        <v>0</v>
      </c>
    </row>
    <row r="17" spans="1:6" ht="20.25" customHeight="1">
      <c r="A17" s="72" t="str">
        <f>IFERROR(VLOOKUP($B17,AcctTbl,2,0),$B17)</f>
        <v>باسکول دیگران</v>
      </c>
      <c r="B17" s="73" t="s">
        <v>221</v>
      </c>
      <c r="C17" s="57">
        <f>SUMIF(Post!$D$13:$D$10012,$B17,Post!$I$13:$I$10012)</f>
        <v>0</v>
      </c>
      <c r="D17" s="58">
        <f>SUMIF(Post!$D$13:$D$10012,$B17,Post!$J$13:$J$10012)</f>
        <v>0</v>
      </c>
      <c r="E17" s="46">
        <f>$D17-$C17</f>
        <v>0</v>
      </c>
      <c r="F17" s="74">
        <f>IF(ROUND($E17,0)=0,"✓ تسویه‌شده",IF($E17&gt;0,"بستانکار — بدهی ما","بدهکار — طلب ما"))</f>
        <v>0</v>
      </c>
    </row>
    <row r="18" spans="1:6" ht="20.25" customHeight="1">
      <c r="A18" s="72" t="str">
        <f>IFERROR(VLOOKUP($B18,AcctTbl,2,0),$B18)</f>
        <v>باسکول دیگران</v>
      </c>
      <c r="B18" s="73" t="s">
        <v>222</v>
      </c>
      <c r="C18" s="57">
        <f>SUMIF(Post!$D$13:$D$10012,$B18,Post!$I$13:$I$10012)</f>
        <v>0</v>
      </c>
      <c r="D18" s="58">
        <f>SUMIF(Post!$D$13:$D$10012,$B18,Post!$J$13:$J$10012)</f>
        <v>0</v>
      </c>
      <c r="E18" s="46">
        <f>$D18-$C18</f>
        <v>0</v>
      </c>
      <c r="F18" s="74">
        <f>IF(ROUND($E18,0)=0,"✓ تسویه‌شده",IF($E18&gt;0,"بستانکار — بدهی ما","بدهکار — طلب ما"))</f>
        <v>0</v>
      </c>
    </row>
    <row r="19" spans="1:6" ht="20.25" customHeight="1">
      <c r="A19" s="72" t="str">
        <f>IFERROR(VLOOKUP($B19,AcctTbl,2,0),$B19)</f>
        <v>باسکول دیگران</v>
      </c>
      <c r="B19" s="73" t="s">
        <v>223</v>
      </c>
      <c r="C19" s="57">
        <f>SUMIF(Post!$D$13:$D$10012,$B19,Post!$I$13:$I$10012)</f>
        <v>0</v>
      </c>
      <c r="D19" s="58">
        <f>SUMIF(Post!$D$13:$D$10012,$B19,Post!$J$13:$J$10012)</f>
        <v>0</v>
      </c>
      <c r="E19" s="46">
        <f>$D19-$C19</f>
        <v>0</v>
      </c>
      <c r="F19" s="74">
        <f>IF(ROUND($E19,0)=0,"✓ تسویه‌شده",IF($E19&gt;0,"بستانکار — بدهی ما","بدهکار — طلب ما"))</f>
        <v>0</v>
      </c>
    </row>
    <row r="20" spans="1:6" ht="20.25" customHeight="1">
      <c r="A20" s="72" t="str">
        <f>IFERROR(VLOOKUP($B20,AcctTbl,2,0),$B20)</f>
        <v>باسکول دیگران</v>
      </c>
      <c r="B20" s="73" t="s">
        <v>224</v>
      </c>
      <c r="C20" s="57">
        <f>SUMIF(Post!$D$13:$D$10012,$B20,Post!$I$13:$I$10012)</f>
        <v>0</v>
      </c>
      <c r="D20" s="58">
        <f>SUMIF(Post!$D$13:$D$10012,$B20,Post!$J$13:$J$10012)</f>
        <v>0</v>
      </c>
      <c r="E20" s="46">
        <f>$D20-$C20</f>
        <v>0</v>
      </c>
      <c r="F20" s="74">
        <f>IF(ROUND($E20,0)=0,"✓ تسویه‌شده",IF($E20&gt;0,"بستانکار — بدهی ما","بدهکار — طلب ما"))</f>
        <v>0</v>
      </c>
    </row>
    <row r="21" spans="1:6" ht="20.25" customHeight="1">
      <c r="A21" s="72" t="str">
        <f>IFERROR(VLOOKUP($B21,AcctTbl,2,0),$B21)</f>
        <v>باسکول دیگران</v>
      </c>
      <c r="B21" s="73" t="s">
        <v>225</v>
      </c>
      <c r="C21" s="57">
        <f>SUMIF(Post!$D$13:$D$10012,$B21,Post!$I$13:$I$10012)</f>
        <v>0</v>
      </c>
      <c r="D21" s="58">
        <f>SUMIF(Post!$D$13:$D$10012,$B21,Post!$J$13:$J$10012)</f>
        <v>0</v>
      </c>
      <c r="E21" s="46">
        <f>$D21-$C21</f>
        <v>0</v>
      </c>
      <c r="F21" s="74">
        <f>IF(ROUND($E21,0)=0,"✓ تسویه‌شده",IF($E21&gt;0,"بستانکار — بدهی ما","بدهکار — طلب ما"))</f>
        <v>0</v>
      </c>
    </row>
    <row r="22" spans="1:6" ht="20.25" customHeight="1">
      <c r="A22" s="72" t="str">
        <f>IFERROR(VLOOKUP($B22,AcctTbl,2,0),$B22)</f>
        <v>باسکول دیگران</v>
      </c>
      <c r="B22" s="73" t="s">
        <v>226</v>
      </c>
      <c r="C22" s="57">
        <f>SUMIF(Post!$D$13:$D$10012,$B22,Post!$I$13:$I$10012)</f>
        <v>0</v>
      </c>
      <c r="D22" s="58">
        <f>SUMIF(Post!$D$13:$D$10012,$B22,Post!$J$13:$J$10012)</f>
        <v>0</v>
      </c>
      <c r="E22" s="46">
        <f>$D22-$C22</f>
        <v>0</v>
      </c>
      <c r="F22" s="74">
        <f>IF(ROUND($E22,0)=0,"✓ تسویه‌شده",IF($E22&gt;0,"بستانکار — بدهی ما","بدهکار — طلب ما"))</f>
        <v>0</v>
      </c>
    </row>
    <row r="23" spans="1:6" ht="20.25" customHeight="1">
      <c r="A23" s="72" t="str">
        <f>IFERROR(VLOOKUP($B23,AcctTbl,2,0),$B23)</f>
        <v>باسکول دیگران</v>
      </c>
      <c r="B23" s="73" t="s">
        <v>227</v>
      </c>
      <c r="C23" s="57">
        <f>SUMIF(Post!$D$13:$D$10012,$B23,Post!$I$13:$I$10012)</f>
        <v>0</v>
      </c>
      <c r="D23" s="58">
        <f>SUMIF(Post!$D$13:$D$10012,$B23,Post!$J$13:$J$10012)</f>
        <v>0</v>
      </c>
      <c r="E23" s="46">
        <f>$D23-$C23</f>
        <v>0</v>
      </c>
      <c r="F23" s="74">
        <f>IF(ROUND($E23,0)=0,"✓ تسویه‌شده",IF($E23&gt;0,"بستانکار — بدهی ما","بدهکار — طلب ما"))</f>
        <v>0</v>
      </c>
    </row>
    <row r="24" spans="1:6" ht="20.25" customHeight="1">
      <c r="A24" s="72" t="str">
        <f>IFERROR(VLOOKUP($B24,AcctTbl,2,0),$B24)</f>
        <v>باسکول دیگران</v>
      </c>
      <c r="B24" s="73" t="s">
        <v>228</v>
      </c>
      <c r="C24" s="57">
        <f>SUMIF(Post!$D$13:$D$10012,$B24,Post!$I$13:$I$10012)</f>
        <v>0</v>
      </c>
      <c r="D24" s="58">
        <f>SUMIF(Post!$D$13:$D$10012,$B24,Post!$J$13:$J$10012)</f>
        <v>0</v>
      </c>
      <c r="E24" s="46">
        <f>$D24-$C24</f>
        <v>0</v>
      </c>
      <c r="F24" s="74">
        <f>IF(ROUND($E24,0)=0,"✓ تسویه‌شده",IF($E24&gt;0,"بستانکار — بدهی ما","بدهکار — طلب ما"))</f>
        <v>0</v>
      </c>
    </row>
    <row r="25" spans="1:6" ht="20.25" customHeight="1">
      <c r="A25" s="72" t="str">
        <f>IFERROR(VLOOKUP($B25,AcctTbl,2,0),$B25)</f>
        <v>باسکول دیگران</v>
      </c>
      <c r="B25" s="73" t="s">
        <v>229</v>
      </c>
      <c r="C25" s="57">
        <f>SUMIF(Post!$D$13:$D$10012,$B25,Post!$I$13:$I$10012)</f>
        <v>0</v>
      </c>
      <c r="D25" s="58">
        <f>SUMIF(Post!$D$13:$D$10012,$B25,Post!$J$13:$J$10012)</f>
        <v>0</v>
      </c>
      <c r="E25" s="46">
        <f>$D25-$C25</f>
        <v>0</v>
      </c>
      <c r="F25" s="74">
        <f>IF(ROUND($E25,0)=0,"✓ تسویه‌شده",IF($E25&gt;0,"بستانکار — بدهی ما","بدهکار — طلب ما"))</f>
        <v>0</v>
      </c>
    </row>
    <row r="26" spans="1:6" ht="20.25" customHeight="1">
      <c r="A26" s="72" t="str">
        <f>IFERROR(VLOOKUP($B26,AcctTbl,2,0),$B26)</f>
        <v>باسکول دیگران</v>
      </c>
      <c r="B26" s="73" t="s">
        <v>230</v>
      </c>
      <c r="C26" s="57">
        <f>SUMIF(Post!$D$13:$D$10012,$B26,Post!$I$13:$I$10012)</f>
        <v>0</v>
      </c>
      <c r="D26" s="58">
        <f>SUMIF(Post!$D$13:$D$10012,$B26,Post!$J$13:$J$10012)</f>
        <v>0</v>
      </c>
      <c r="E26" s="46">
        <f>$D26-$C26</f>
        <v>0</v>
      </c>
      <c r="F26" s="74">
        <f>IF(ROUND($E26,0)=0,"✓ تسویه‌شده",IF($E26&gt;0,"بستانکار — بدهی ما","بدهکار — طلب ما"))</f>
        <v>0</v>
      </c>
    </row>
    <row r="27" spans="1:6" ht="20.25" customHeight="1">
      <c r="A27" s="72" t="str">
        <f>IFERROR(VLOOKUP($B27,AcctTbl,2,0),$B27)</f>
        <v>باسکول دیگران</v>
      </c>
      <c r="B27" s="73" t="s">
        <v>231</v>
      </c>
      <c r="C27" s="57">
        <f>SUMIF(Post!$D$13:$D$10012,$B27,Post!$I$13:$I$10012)</f>
        <v>0</v>
      </c>
      <c r="D27" s="58">
        <f>SUMIF(Post!$D$13:$D$10012,$B27,Post!$J$13:$J$10012)</f>
        <v>0</v>
      </c>
      <c r="E27" s="46">
        <f>$D27-$C27</f>
        <v>0</v>
      </c>
      <c r="F27" s="74">
        <f>IF(ROUND($E27,0)=0,"✓ تسویه‌شده",IF($E27&gt;0,"بستانکار — بدهی ما","بدهکار — طلب ما"))</f>
        <v>0</v>
      </c>
    </row>
    <row r="28" spans="1:6" ht="20.25" customHeight="1">
      <c r="A28" s="72" t="str">
        <f>IFERROR(VLOOKUP($B28,AcctTbl,2,0),$B28)</f>
        <v>باسکول دیگران</v>
      </c>
      <c r="B28" s="73" t="s">
        <v>232</v>
      </c>
      <c r="C28" s="57">
        <f>SUMIF(Post!$D$13:$D$10012,$B28,Post!$I$13:$I$10012)</f>
        <v>0</v>
      </c>
      <c r="D28" s="58">
        <f>SUMIF(Post!$D$13:$D$10012,$B28,Post!$J$13:$J$10012)</f>
        <v>0</v>
      </c>
      <c r="E28" s="46">
        <f>$D28-$C28</f>
        <v>0</v>
      </c>
      <c r="F28" s="74">
        <f>IF(ROUND($E28,0)=0,"✓ تسویه‌شده",IF($E28&gt;0,"بستانکار — بدهی ما","بدهکار — طلب ما"))</f>
        <v>0</v>
      </c>
    </row>
    <row r="29" spans="1:6" ht="20.25" customHeight="1">
      <c r="A29" s="72" t="str">
        <f>IFERROR(VLOOKUP($B29,AcctTbl,2,0),$B29)</f>
        <v>باسکول دیگران</v>
      </c>
      <c r="B29" s="73" t="s">
        <v>233</v>
      </c>
      <c r="C29" s="57">
        <f>SUMIF(Post!$D$13:$D$10012,$B29,Post!$I$13:$I$10012)</f>
        <v>0</v>
      </c>
      <c r="D29" s="58">
        <f>SUMIF(Post!$D$13:$D$10012,$B29,Post!$J$13:$J$10012)</f>
        <v>0</v>
      </c>
      <c r="E29" s="46">
        <f>$D29-$C29</f>
        <v>0</v>
      </c>
      <c r="F29" s="74">
        <f>IF(ROUND($E29,0)=0,"✓ تسویه‌شده",IF($E29&gt;0,"بستانکار — بدهی ما","بدهکار — طلب ما"))</f>
        <v>0</v>
      </c>
    </row>
    <row r="30" spans="1:6" ht="20.25" customHeight="1">
      <c r="A30" s="72" t="str">
        <f>IFERROR(VLOOKUP($B30,AcctTbl,2,0),$B30)</f>
        <v>باسکول دیگران</v>
      </c>
      <c r="B30" s="73" t="s">
        <v>234</v>
      </c>
      <c r="C30" s="57">
        <f>SUMIF(Post!$D$13:$D$10012,$B30,Post!$I$13:$I$10012)</f>
        <v>0</v>
      </c>
      <c r="D30" s="58">
        <f>SUMIF(Post!$D$13:$D$10012,$B30,Post!$J$13:$J$10012)</f>
        <v>0</v>
      </c>
      <c r="E30" s="46">
        <f>$D30-$C30</f>
        <v>0</v>
      </c>
      <c r="F30" s="74">
        <f>IF(ROUND($E30,0)=0,"✓ تسویه‌شده",IF($E30&gt;0,"بستانکار — بدهی ما","بدهکار — طلب ما"))</f>
        <v>0</v>
      </c>
    </row>
    <row r="31" spans="1:6" ht="20.25" customHeight="1">
      <c r="A31" s="72" t="str">
        <f>IFERROR(VLOOKUP($B31,AcctTbl,2,0),$B31)</f>
        <v>باسکول دیگران</v>
      </c>
      <c r="B31" s="73" t="s">
        <v>235</v>
      </c>
      <c r="C31" s="57">
        <f>SUMIF(Post!$D$13:$D$10012,$B31,Post!$I$13:$I$10012)</f>
        <v>0</v>
      </c>
      <c r="D31" s="58">
        <f>SUMIF(Post!$D$13:$D$10012,$B31,Post!$J$13:$J$10012)</f>
        <v>0</v>
      </c>
      <c r="E31" s="46">
        <f>$D31-$C31</f>
        <v>0</v>
      </c>
      <c r="F31" s="74">
        <f>IF(ROUND($E31,0)=0,"✓ تسویه‌شده",IF($E31&gt;0,"بستانکار — بدهی ما","بدهکار — طلب ما"))</f>
        <v>0</v>
      </c>
    </row>
    <row r="32" spans="1:6" ht="20.25" customHeight="1">
      <c r="A32" s="72" t="str">
        <f>IFERROR(VLOOKUP($B32,AcctTbl,2,0),$B32)</f>
        <v>باسکول دیگران</v>
      </c>
      <c r="B32" s="73" t="s">
        <v>236</v>
      </c>
      <c r="C32" s="57">
        <f>SUMIF(Post!$D$13:$D$10012,$B32,Post!$I$13:$I$10012)</f>
        <v>0</v>
      </c>
      <c r="D32" s="58">
        <f>SUMIF(Post!$D$13:$D$10012,$B32,Post!$J$13:$J$10012)</f>
        <v>0</v>
      </c>
      <c r="E32" s="46">
        <f>$D32-$C32</f>
        <v>0</v>
      </c>
      <c r="F32" s="74">
        <f>IF(ROUND($E32,0)=0,"✓ تسویه‌شده",IF($E32&gt;0,"بستانکار — بدهی ما","بدهکار — طلب ما"))</f>
        <v>0</v>
      </c>
    </row>
    <row r="33" spans="1:7">
      <c r="A33" s="75" t="s">
        <v>155</v>
      </c>
      <c r="B33" s="75"/>
      <c r="C33" s="76">
        <f>SUM(C13:C32)</f>
        <v>0</v>
      </c>
      <c r="D33" s="76">
        <f>SUM(D13:D32)</f>
        <v>0</v>
      </c>
      <c r="E33" s="76">
        <f>SUM(E13:E32)</f>
        <v>0</v>
      </c>
      <c r="F33" s="77">
        <f>IF(ROUND($E33,0)=0,"✓ جمع صفر","جمع بدهی ما")</f>
        <v>0</v>
      </c>
    </row>
    <row r="35" spans="1:7" ht="33.75" customHeight="1">
      <c r="A35" s="25" t="s">
        <v>237</v>
      </c>
      <c r="B35" s="25"/>
      <c r="C35" s="25"/>
      <c r="D35" s="25"/>
      <c r="E35" s="25"/>
      <c r="F35" s="25"/>
      <c r="G35" s="25"/>
    </row>
  </sheetData>
  <mergeCells count="13">
    <mergeCell ref="A2:G2"/>
    <mergeCell ref="A3:G3"/>
    <mergeCell ref="A4:G4"/>
    <mergeCell ref="A7:B7"/>
    <mergeCell ref="A8:B8"/>
    <mergeCell ref="C7:D7"/>
    <mergeCell ref="C8:D8"/>
    <mergeCell ref="E7:F7"/>
    <mergeCell ref="E8:F8"/>
    <mergeCell ref="A10:D10"/>
    <mergeCell ref="E10:F10"/>
    <mergeCell ref="A33:B33"/>
    <mergeCell ref="A35:G35"/>
  </mergeCells>
  <printOptions horizontalCentered="1"/>
  <pageMargins left="0.28" right="0.28" top="0.42" bottom="0.48" header="0.22" footer="0.22"/>
  <pageSetup paperSize="9" fitToHeight="0" orientation="portrait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G35"/>
  <sheetViews>
    <sheetView showGridLines="0" rightToLeft="1" zoomScale="85" zoomScaleNormal="85" workbookViewId="0">
      <pane xSplit="2" ySplit="12" topLeftCell="C13" activePane="bottomRight" state="frozen"/>
      <selection pane="topRight" activeCell="C1" sqref="C1"/>
      <selection pane="bottomLeft" activeCell="A13" sqref="A13"/>
      <selection pane="bottomRight"/>
    </sheetView>
  </sheetViews>
  <sheetFormatPr defaultRowHeight="15"/>
  <cols>
    <col min="1" max="1" width="26.7109375" customWidth="1"/>
    <col min="2" max="2" width="9.7109375" customWidth="1"/>
    <col min="3" max="5" width="16.7109375" customWidth="1"/>
    <col min="6" max="6" width="9.7109375" customWidth="1"/>
    <col min="7" max="7" width="12.7109375" customWidth="1"/>
  </cols>
  <sheetData>
    <row r="1" spans="1:7" ht="6" customHeight="1">
      <c r="A1" s="1"/>
      <c r="B1" s="1"/>
      <c r="C1" s="1"/>
      <c r="D1" s="1"/>
      <c r="E1" s="1"/>
      <c r="F1" s="1"/>
      <c r="G1" s="1"/>
    </row>
    <row r="2" spans="1:7" ht="18" customHeight="1">
      <c r="A2" s="2" t="s">
        <v>0</v>
      </c>
      <c r="B2" s="2"/>
      <c r="C2" s="2"/>
      <c r="D2" s="2"/>
      <c r="E2" s="2"/>
      <c r="F2" s="2"/>
      <c r="G2" s="2"/>
    </row>
    <row r="3" spans="1:7" ht="38.25" customHeight="1">
      <c r="A3" s="3" t="s">
        <v>238</v>
      </c>
      <c r="B3" s="3"/>
      <c r="C3" s="3"/>
      <c r="D3" s="3"/>
      <c r="E3" s="3"/>
      <c r="F3" s="3"/>
      <c r="G3" s="3"/>
    </row>
    <row r="4" spans="1:7" ht="21.75" customHeight="1">
      <c r="A4" s="4" t="s">
        <v>239</v>
      </c>
      <c r="B4" s="4"/>
      <c r="C4" s="4"/>
      <c r="D4" s="4"/>
      <c r="E4" s="4"/>
      <c r="F4" s="4"/>
      <c r="G4" s="4"/>
    </row>
    <row r="5" spans="1:7" ht="3.75" customHeight="1">
      <c r="A5" s="5"/>
      <c r="B5" s="5"/>
      <c r="C5" s="5"/>
      <c r="D5" s="5"/>
      <c r="E5" s="5"/>
      <c r="F5" s="5"/>
      <c r="G5" s="5"/>
    </row>
    <row r="7" spans="1:7" ht="20.25" customHeight="1">
      <c r="A7" s="6" t="s">
        <v>240</v>
      </c>
      <c r="B7" s="6"/>
      <c r="C7" s="6" t="s">
        <v>241</v>
      </c>
      <c r="D7" s="6"/>
      <c r="E7" s="6" t="s">
        <v>242</v>
      </c>
      <c r="F7" s="6"/>
      <c r="G7" s="6" t="s">
        <v>243</v>
      </c>
    </row>
    <row r="8" spans="1:7" ht="33.75" customHeight="1">
      <c r="A8" s="7">
        <f>SUM($C$13:$C$22)</f>
        <v>0</v>
      </c>
      <c r="B8" s="7"/>
      <c r="C8" s="71">
        <f>SUM($D$13:$D$22)</f>
        <v>0</v>
      </c>
      <c r="D8" s="71"/>
      <c r="E8" s="24">
        <f>$A$8-$C$8</f>
        <v>0</v>
      </c>
      <c r="F8" s="24"/>
      <c r="G8" s="78">
        <f>IFERROR($C$8/$A$8,0)</f>
        <v>0</v>
      </c>
    </row>
    <row r="11" spans="1:7">
      <c r="A11" s="54" t="s">
        <v>139</v>
      </c>
      <c r="B11" s="54" t="s">
        <v>163</v>
      </c>
      <c r="C11" s="54" t="s">
        <v>81</v>
      </c>
      <c r="D11" s="54" t="s">
        <v>246</v>
      </c>
      <c r="E11" s="54" t="s">
        <v>248</v>
      </c>
      <c r="F11" s="54" t="s">
        <v>152</v>
      </c>
      <c r="G11" s="54" t="s">
        <v>250</v>
      </c>
    </row>
    <row r="12" spans="1:7">
      <c r="A12" s="55" t="s">
        <v>244</v>
      </c>
      <c r="B12" s="55" t="s">
        <v>164</v>
      </c>
      <c r="C12" s="55" t="s">
        <v>245</v>
      </c>
      <c r="D12" s="55" t="s">
        <v>247</v>
      </c>
      <c r="E12" s="55" t="s">
        <v>249</v>
      </c>
      <c r="F12" s="55" t="s">
        <v>182</v>
      </c>
      <c r="G12" s="55" t="s">
        <v>251</v>
      </c>
    </row>
    <row r="13" spans="1:7">
      <c r="A13" s="72">
        <f>INDEX(BankTbl,1,2)</f>
        <v>0</v>
      </c>
      <c r="B13" s="79">
        <f>COUNTIFS(Post!$D$13:$D$10012,INDEX(BankTbl,1,4),Post!$G$13:$G$10012,"*پز*")+COUNTIFS(Post!$D$13:$D$10012,INDEX(BankTbl,1,4),Post!$G$13:$G$10012,"*دریافت*")</f>
        <v>0</v>
      </c>
      <c r="C13" s="57">
        <f>SUMIFS(Txn!$O$13:$O$5012,Txn!$E$13:$E$5012,INDEX(BankTbl,1,1),Txn!$G$13:$G$5012,"کارت/پوز")</f>
        <v>0</v>
      </c>
      <c r="D13" s="80">
        <f>SUMIFS(Txn!$O$13:$O$5012,Txn!$E$13:$E$5012,INDEX(BankTbl,1,1),Txn!$D$13:$D$5012,"واریز پز باسکول (۲۰۰۶)")</f>
        <v>0</v>
      </c>
      <c r="E13" s="59">
        <f>$C13-$D13</f>
        <v>0</v>
      </c>
      <c r="F13" s="47">
        <f>IFERROR($C13/SUM($C$13:$C$22),0)</f>
        <v>0</v>
      </c>
      <c r="G13" s="81">
        <f>IF($C13=0,"—",IF($D13=0,"ℹ بدون پز","✓"))</f>
        <v>0</v>
      </c>
    </row>
    <row r="14" spans="1:7">
      <c r="A14" s="72">
        <f>INDEX(BankTbl,2,2)</f>
        <v>0</v>
      </c>
      <c r="B14" s="79">
        <f>COUNTIFS(Post!$D$13:$D$10012,INDEX(BankTbl,2,4),Post!$G$13:$G$10012,"*پز*")+COUNTIFS(Post!$D$13:$D$10012,INDEX(BankTbl,2,4),Post!$G$13:$G$10012,"*دریافت*")</f>
        <v>0</v>
      </c>
      <c r="C14" s="57">
        <f>SUMIFS(Txn!$O$13:$O$5012,Txn!$E$13:$E$5012,INDEX(BankTbl,2,1),Txn!$G$13:$G$5012,"کارت/پوز")</f>
        <v>0</v>
      </c>
      <c r="D14" s="80">
        <f>SUMIFS(Txn!$O$13:$O$5012,Txn!$E$13:$E$5012,INDEX(BankTbl,2,1),Txn!$D$13:$D$5012,"واریز پز باسکول (۲۰۰۶)")</f>
        <v>0</v>
      </c>
      <c r="E14" s="59">
        <f>$C14-$D14</f>
        <v>0</v>
      </c>
      <c r="F14" s="47">
        <f>IFERROR($C14/SUM($C$13:$C$22),0)</f>
        <v>0</v>
      </c>
      <c r="G14" s="81">
        <f>IF($C14=0,"—",IF($D14=0,"ℹ بدون پز","✓"))</f>
        <v>0</v>
      </c>
    </row>
    <row r="15" spans="1:7">
      <c r="A15" s="72">
        <f>INDEX(BankTbl,3,2)</f>
        <v>0</v>
      </c>
      <c r="B15" s="79">
        <f>COUNTIFS(Post!$D$13:$D$10012,INDEX(BankTbl,3,4),Post!$G$13:$G$10012,"*پز*")+COUNTIFS(Post!$D$13:$D$10012,INDEX(BankTbl,3,4),Post!$G$13:$G$10012,"*دریافت*")</f>
        <v>0</v>
      </c>
      <c r="C15" s="57">
        <f>SUMIFS(Txn!$O$13:$O$5012,Txn!$E$13:$E$5012,INDEX(BankTbl,3,1),Txn!$G$13:$G$5012,"کارت/پوز")</f>
        <v>0</v>
      </c>
      <c r="D15" s="80">
        <f>SUMIFS(Txn!$O$13:$O$5012,Txn!$E$13:$E$5012,INDEX(BankTbl,3,1),Txn!$D$13:$D$5012,"واریز پز باسکول (۲۰۰۶)")</f>
        <v>0</v>
      </c>
      <c r="E15" s="59">
        <f>$C15-$D15</f>
        <v>0</v>
      </c>
      <c r="F15" s="47">
        <f>IFERROR($C15/SUM($C$13:$C$22),0)</f>
        <v>0</v>
      </c>
      <c r="G15" s="81">
        <f>IF($C15=0,"—",IF($D15=0,"ℹ بدون پز","✓"))</f>
        <v>0</v>
      </c>
    </row>
    <row r="16" spans="1:7">
      <c r="A16" s="72">
        <f>INDEX(BankTbl,4,2)</f>
        <v>0</v>
      </c>
      <c r="B16" s="79">
        <f>COUNTIFS(Post!$D$13:$D$10012,INDEX(BankTbl,4,4),Post!$G$13:$G$10012,"*پز*")+COUNTIFS(Post!$D$13:$D$10012,INDEX(BankTbl,4,4),Post!$G$13:$G$10012,"*دریافت*")</f>
        <v>0</v>
      </c>
      <c r="C16" s="57">
        <f>SUMIFS(Txn!$O$13:$O$5012,Txn!$E$13:$E$5012,INDEX(BankTbl,4,1),Txn!$G$13:$G$5012,"کارت/پوز")</f>
        <v>0</v>
      </c>
      <c r="D16" s="80">
        <f>SUMIFS(Txn!$O$13:$O$5012,Txn!$E$13:$E$5012,INDEX(BankTbl,4,1),Txn!$D$13:$D$5012,"واریز پز باسکول (۲۰۰۶)")</f>
        <v>0</v>
      </c>
      <c r="E16" s="59">
        <f>$C16-$D16</f>
        <v>0</v>
      </c>
      <c r="F16" s="47">
        <f>IFERROR($C16/SUM($C$13:$C$22),0)</f>
        <v>0</v>
      </c>
      <c r="G16" s="81">
        <f>IF($C16=0,"—",IF($D16=0,"ℹ بدون پز","✓"))</f>
        <v>0</v>
      </c>
    </row>
    <row r="17" spans="1:7">
      <c r="A17" s="72">
        <f>INDEX(BankTbl,5,2)</f>
        <v>0</v>
      </c>
      <c r="B17" s="79">
        <f>COUNTIFS(Post!$D$13:$D$10012,INDEX(BankTbl,5,4),Post!$G$13:$G$10012,"*پز*")+COUNTIFS(Post!$D$13:$D$10012,INDEX(BankTbl,5,4),Post!$G$13:$G$10012,"*دریافت*")</f>
        <v>0</v>
      </c>
      <c r="C17" s="57">
        <f>SUMIFS(Txn!$O$13:$O$5012,Txn!$E$13:$E$5012,INDEX(BankTbl,5,1),Txn!$G$13:$G$5012,"کارت/پوز")</f>
        <v>0</v>
      </c>
      <c r="D17" s="80">
        <f>SUMIFS(Txn!$O$13:$O$5012,Txn!$E$13:$E$5012,INDEX(BankTbl,5,1),Txn!$D$13:$D$5012,"واریز پز باسکول (۲۰۰۶)")</f>
        <v>0</v>
      </c>
      <c r="E17" s="59">
        <f>$C17-$D17</f>
        <v>0</v>
      </c>
      <c r="F17" s="47">
        <f>IFERROR($C17/SUM($C$13:$C$22),0)</f>
        <v>0</v>
      </c>
      <c r="G17" s="81">
        <f>IF($C17=0,"—",IF($D17=0,"ℹ بدون پز","✓"))</f>
        <v>0</v>
      </c>
    </row>
    <row r="18" spans="1:7">
      <c r="A18" s="72">
        <f>INDEX(BankTbl,6,2)</f>
        <v>0</v>
      </c>
      <c r="B18" s="79">
        <f>COUNTIFS(Post!$D$13:$D$10012,INDEX(BankTbl,6,4),Post!$G$13:$G$10012,"*پز*")+COUNTIFS(Post!$D$13:$D$10012,INDEX(BankTbl,6,4),Post!$G$13:$G$10012,"*دریافت*")</f>
        <v>0</v>
      </c>
      <c r="C18" s="57">
        <f>SUMIFS(Txn!$O$13:$O$5012,Txn!$E$13:$E$5012,INDEX(BankTbl,6,1),Txn!$G$13:$G$5012,"کارت/پوز")</f>
        <v>0</v>
      </c>
      <c r="D18" s="80">
        <f>SUMIFS(Txn!$O$13:$O$5012,Txn!$E$13:$E$5012,INDEX(BankTbl,6,1),Txn!$D$13:$D$5012,"واریز پز باسکول (۲۰۰۶)")</f>
        <v>0</v>
      </c>
      <c r="E18" s="59">
        <f>$C18-$D18</f>
        <v>0</v>
      </c>
      <c r="F18" s="47">
        <f>IFERROR($C18/SUM($C$13:$C$22),0)</f>
        <v>0</v>
      </c>
      <c r="G18" s="81">
        <f>IF($C18=0,"—",IF($D18=0,"ℹ بدون پز","✓"))</f>
        <v>0</v>
      </c>
    </row>
    <row r="19" spans="1:7">
      <c r="A19" s="72">
        <f>INDEX(BankTbl,7,2)</f>
        <v>0</v>
      </c>
      <c r="B19" s="79">
        <f>COUNTIFS(Post!$D$13:$D$10012,INDEX(BankTbl,7,4),Post!$G$13:$G$10012,"*پز*")+COUNTIFS(Post!$D$13:$D$10012,INDEX(BankTbl,7,4),Post!$G$13:$G$10012,"*دریافت*")</f>
        <v>0</v>
      </c>
      <c r="C19" s="57">
        <f>SUMIFS(Txn!$O$13:$O$5012,Txn!$E$13:$E$5012,INDEX(BankTbl,7,1),Txn!$G$13:$G$5012,"کارت/پوز")</f>
        <v>0</v>
      </c>
      <c r="D19" s="80">
        <f>SUMIFS(Txn!$O$13:$O$5012,Txn!$E$13:$E$5012,INDEX(BankTbl,7,1),Txn!$D$13:$D$5012,"واریز پز باسکول (۲۰۰۶)")</f>
        <v>0</v>
      </c>
      <c r="E19" s="59">
        <f>$C19-$D19</f>
        <v>0</v>
      </c>
      <c r="F19" s="47">
        <f>IFERROR($C19/SUM($C$13:$C$22),0)</f>
        <v>0</v>
      </c>
      <c r="G19" s="81">
        <f>IF($C19=0,"—",IF($D19=0,"ℹ بدون پز","✓"))</f>
        <v>0</v>
      </c>
    </row>
    <row r="20" spans="1:7">
      <c r="A20" s="72">
        <f>INDEX(BankTbl,8,2)</f>
        <v>0</v>
      </c>
      <c r="B20" s="79">
        <f>COUNTIFS(Post!$D$13:$D$10012,INDEX(BankTbl,8,4),Post!$G$13:$G$10012,"*پز*")+COUNTIFS(Post!$D$13:$D$10012,INDEX(BankTbl,8,4),Post!$G$13:$G$10012,"*دریافت*")</f>
        <v>0</v>
      </c>
      <c r="C20" s="57">
        <f>SUMIFS(Txn!$O$13:$O$5012,Txn!$E$13:$E$5012,INDEX(BankTbl,8,1),Txn!$G$13:$G$5012,"کارت/پوز")</f>
        <v>0</v>
      </c>
      <c r="D20" s="80">
        <f>SUMIFS(Txn!$O$13:$O$5012,Txn!$E$13:$E$5012,INDEX(BankTbl,8,1),Txn!$D$13:$D$5012,"واریز پز باسکول (۲۰۰۶)")</f>
        <v>0</v>
      </c>
      <c r="E20" s="59">
        <f>$C20-$D20</f>
        <v>0</v>
      </c>
      <c r="F20" s="47">
        <f>IFERROR($C20/SUM($C$13:$C$22),0)</f>
        <v>0</v>
      </c>
      <c r="G20" s="81">
        <f>IF($C20=0,"—",IF($D20=0,"ℹ بدون پز","✓"))</f>
        <v>0</v>
      </c>
    </row>
    <row r="21" spans="1:7">
      <c r="A21" s="72">
        <f>INDEX(BankTbl,9,2)</f>
        <v>0</v>
      </c>
      <c r="B21" s="79">
        <f>COUNTIFS(Post!$D$13:$D$10012,INDEX(BankTbl,9,4),Post!$G$13:$G$10012,"*پز*")+COUNTIFS(Post!$D$13:$D$10012,INDEX(BankTbl,9,4),Post!$G$13:$G$10012,"*دریافت*")</f>
        <v>0</v>
      </c>
      <c r="C21" s="57">
        <f>SUMIFS(Txn!$O$13:$O$5012,Txn!$E$13:$E$5012,INDEX(BankTbl,9,1),Txn!$G$13:$G$5012,"کارت/پوز")</f>
        <v>0</v>
      </c>
      <c r="D21" s="80">
        <f>SUMIFS(Txn!$O$13:$O$5012,Txn!$E$13:$E$5012,INDEX(BankTbl,9,1),Txn!$D$13:$D$5012,"واریز پز باسکول (۲۰۰۶)")</f>
        <v>0</v>
      </c>
      <c r="E21" s="59">
        <f>$C21-$D21</f>
        <v>0</v>
      </c>
      <c r="F21" s="47">
        <f>IFERROR($C21/SUM($C$13:$C$22),0)</f>
        <v>0</v>
      </c>
      <c r="G21" s="81">
        <f>IF($C21=0,"—",IF($D21=0,"ℹ بدون پز","✓"))</f>
        <v>0</v>
      </c>
    </row>
    <row r="22" spans="1:7">
      <c r="A22" s="72">
        <f>INDEX(BankTbl,10,2)</f>
        <v>0</v>
      </c>
      <c r="B22" s="79">
        <f>COUNTIFS(Post!$D$13:$D$10012,INDEX(BankTbl,10,4),Post!$G$13:$G$10012,"*پز*")+COUNTIFS(Post!$D$13:$D$10012,INDEX(BankTbl,10,4),Post!$G$13:$G$10012,"*دریافت*")</f>
        <v>0</v>
      </c>
      <c r="C22" s="57">
        <f>SUMIFS(Txn!$O$13:$O$5012,Txn!$E$13:$E$5012,INDEX(BankTbl,10,1),Txn!$G$13:$G$5012,"کارت/پوز")</f>
        <v>0</v>
      </c>
      <c r="D22" s="80">
        <f>SUMIFS(Txn!$O$13:$O$5012,Txn!$E$13:$E$5012,INDEX(BankTbl,10,1),Txn!$D$13:$D$5012,"واریز پز باسکول (۲۰۰۶)")</f>
        <v>0</v>
      </c>
      <c r="E22" s="59">
        <f>$C22-$D22</f>
        <v>0</v>
      </c>
      <c r="F22" s="47">
        <f>IFERROR($C22/SUM($C$13:$C$22),0)</f>
        <v>0</v>
      </c>
      <c r="G22" s="81">
        <f>IF($C22=0,"—",IF($D22=0,"ℹ بدون پز","✓"))</f>
        <v>0</v>
      </c>
    </row>
    <row r="35" spans="1:7" ht="33.75" customHeight="1">
      <c r="A35" s="25" t="s">
        <v>252</v>
      </c>
      <c r="B35" s="25"/>
      <c r="C35" s="25"/>
      <c r="D35" s="25"/>
      <c r="E35" s="25"/>
      <c r="F35" s="25"/>
      <c r="G35" s="25"/>
    </row>
  </sheetData>
  <mergeCells count="10">
    <mergeCell ref="A2:G2"/>
    <mergeCell ref="A3:G3"/>
    <mergeCell ref="A4:G4"/>
    <mergeCell ref="A7:B7"/>
    <mergeCell ref="A8:B8"/>
    <mergeCell ref="C7:D7"/>
    <mergeCell ref="C8:D8"/>
    <mergeCell ref="E7:F7"/>
    <mergeCell ref="E8:F8"/>
    <mergeCell ref="A35:G35"/>
  </mergeCell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312"/>
  <sheetViews>
    <sheetView showGridLines="0" rightToLeft="1" zoomScale="85" zoomScaleNormal="85" workbookViewId="0">
      <pane xSplit="2" ySplit="12" topLeftCell="C13" activePane="bottomRight" state="frozen"/>
      <selection pane="topRight" activeCell="C1" sqref="C1"/>
      <selection pane="bottomLeft" activeCell="A13" sqref="A13"/>
      <selection pane="bottomRight"/>
    </sheetView>
  </sheetViews>
  <sheetFormatPr defaultRowHeight="15"/>
  <cols>
    <col min="1" max="1" width="6.7109375" customWidth="1"/>
    <col min="2" max="4" width="12.7109375" customWidth="1"/>
    <col min="5" max="6" width="11.7109375" customWidth="1"/>
    <col min="7" max="7" width="24.7109375" customWidth="1"/>
    <col min="8" max="8" width="18.7109375" customWidth="1"/>
    <col min="9" max="9" width="15.7109375" customWidth="1"/>
    <col min="10" max="10" width="13.7109375" customWidth="1"/>
    <col min="11" max="11" width="12.7109375" customWidth="1"/>
    <col min="12" max="12" width="22.7109375" customWidth="1"/>
  </cols>
  <sheetData>
    <row r="1" spans="1:12" ht="6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" customHeight="1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 ht="38.25" customHeight="1">
      <c r="A3" s="3" t="s">
        <v>253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spans="1:12" ht="21.75" customHeight="1">
      <c r="A4" s="4" t="s">
        <v>254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</row>
    <row r="5" spans="1:12" ht="3.7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</row>
    <row r="7" spans="1:12" ht="20.25" customHeight="1">
      <c r="A7" s="6" t="s">
        <v>255</v>
      </c>
      <c r="B7" s="6"/>
      <c r="C7" s="6"/>
      <c r="D7" s="6" t="s">
        <v>256</v>
      </c>
      <c r="E7" s="6"/>
      <c r="F7" s="6"/>
      <c r="G7" s="6" t="s">
        <v>257</v>
      </c>
      <c r="H7" s="6"/>
      <c r="I7" s="6" t="s">
        <v>258</v>
      </c>
      <c r="J7" s="6"/>
      <c r="K7" s="6" t="s">
        <v>131</v>
      </c>
      <c r="L7" s="6"/>
    </row>
    <row r="8" spans="1:12" ht="33.75" customHeight="1">
      <c r="A8" s="7">
        <f>COUNTA($C$13:$C$312)</f>
        <v>0</v>
      </c>
      <c r="B8" s="7"/>
      <c r="C8" s="7"/>
      <c r="D8" s="71">
        <f>SUMIFS($I$13:$I$312,$J$13:$J$312,"در جریان")</f>
        <v>0</v>
      </c>
      <c r="E8" s="71"/>
      <c r="F8" s="71"/>
      <c r="G8" s="8">
        <f>SUMIFS($I$13:$I$312,$J$13:$J$312,"پاس شده")</f>
        <v>0</v>
      </c>
      <c r="H8" s="8"/>
      <c r="I8" s="9">
        <f>SUMIFS($I$13:$I$312,$J$13:$J$312,"برگشتی")</f>
        <v>0</v>
      </c>
      <c r="J8" s="9"/>
      <c r="K8" s="10">
        <f>SUM($I$13:$I$312)</f>
        <v>0</v>
      </c>
      <c r="L8" s="10"/>
    </row>
    <row r="12" spans="1:12" ht="33.75" customHeight="1">
      <c r="A12" s="26" t="s">
        <v>57</v>
      </c>
      <c r="B12" s="26" t="s">
        <v>259</v>
      </c>
      <c r="C12" s="26" t="s">
        <v>260</v>
      </c>
      <c r="D12" s="26" t="s">
        <v>261</v>
      </c>
      <c r="E12" s="26" t="s">
        <v>262</v>
      </c>
      <c r="F12" s="26" t="s">
        <v>263</v>
      </c>
      <c r="G12" s="26" t="s">
        <v>264</v>
      </c>
      <c r="H12" s="26" t="s">
        <v>265</v>
      </c>
      <c r="I12" s="26" t="s">
        <v>266</v>
      </c>
      <c r="J12" s="26" t="s">
        <v>75</v>
      </c>
      <c r="K12" s="26" t="s">
        <v>267</v>
      </c>
      <c r="L12" s="26" t="s">
        <v>76</v>
      </c>
    </row>
    <row r="13" spans="1:12" ht="21" customHeight="1">
      <c r="A13" s="48">
        <f>IF($C13="","",COUNTA($C$13:$C13))</f>
        <v>0</v>
      </c>
      <c r="B13" s="28" t="s">
        <v>268</v>
      </c>
      <c r="C13" s="28" t="s">
        <v>269</v>
      </c>
      <c r="D13" s="28" t="s">
        <v>270</v>
      </c>
      <c r="E13" s="28" t="s">
        <v>271</v>
      </c>
      <c r="F13" s="28" t="s">
        <v>272</v>
      </c>
      <c r="G13" s="30">
        <f>IF($F13="","",IFERROR(VLOOKUP($F13,AcctTbl,2,0),""))</f>
        <v>0</v>
      </c>
      <c r="H13" s="82" t="s">
        <v>93</v>
      </c>
      <c r="I13" s="31">
        <v>40000000</v>
      </c>
      <c r="J13" s="28" t="s">
        <v>257</v>
      </c>
      <c r="K13" s="28" t="s">
        <v>90</v>
      </c>
      <c r="L13" s="82" t="s">
        <v>273</v>
      </c>
    </row>
    <row r="14" spans="1:12" ht="21" customHeight="1">
      <c r="A14" s="48">
        <f>IF($C14="","",COUNTA($C$13:$C14))</f>
        <v>0</v>
      </c>
      <c r="B14" s="28" t="s">
        <v>83</v>
      </c>
      <c r="C14" s="28" t="s">
        <v>274</v>
      </c>
      <c r="D14" s="28" t="s">
        <v>275</v>
      </c>
      <c r="E14" s="28" t="s">
        <v>276</v>
      </c>
      <c r="F14" s="28" t="s">
        <v>277</v>
      </c>
      <c r="G14" s="30">
        <f>IF($F14="","",IFERROR(VLOOKUP($F14,AcctTbl,2,0),""))</f>
        <v>0</v>
      </c>
      <c r="H14" s="82" t="s">
        <v>114</v>
      </c>
      <c r="I14" s="31">
        <v>65000000</v>
      </c>
      <c r="J14" s="28" t="s">
        <v>256</v>
      </c>
      <c r="K14" s="28"/>
      <c r="L14" s="82" t="s">
        <v>278</v>
      </c>
    </row>
    <row r="15" spans="1:12" ht="21" customHeight="1">
      <c r="A15" s="48">
        <f>IF($C15="","",COUNTA($C$13:$C15))</f>
        <v>0</v>
      </c>
      <c r="B15" s="28" t="s">
        <v>90</v>
      </c>
      <c r="C15" s="28" t="s">
        <v>279</v>
      </c>
      <c r="D15" s="28" t="s">
        <v>280</v>
      </c>
      <c r="E15" s="28" t="s">
        <v>271</v>
      </c>
      <c r="F15" s="28" t="s">
        <v>281</v>
      </c>
      <c r="G15" s="30">
        <f>IF($F15="","",IFERROR(VLOOKUP($F15,AcctTbl,2,0),""))</f>
        <v>0</v>
      </c>
      <c r="H15" s="82" t="s">
        <v>93</v>
      </c>
      <c r="I15" s="31">
        <v>18000000</v>
      </c>
      <c r="J15" s="28" t="s">
        <v>256</v>
      </c>
      <c r="K15" s="28"/>
      <c r="L15" s="82" t="s">
        <v>282</v>
      </c>
    </row>
    <row r="16" spans="1:12" ht="21" customHeight="1">
      <c r="A16" s="48">
        <f>IF($C16="","",COUNTA($C$13:$C16))</f>
        <v>0</v>
      </c>
      <c r="B16" s="28" t="s">
        <v>95</v>
      </c>
      <c r="C16" s="28" t="s">
        <v>283</v>
      </c>
      <c r="D16" s="28" t="s">
        <v>284</v>
      </c>
      <c r="E16" s="28" t="s">
        <v>276</v>
      </c>
      <c r="F16" s="28" t="s">
        <v>285</v>
      </c>
      <c r="G16" s="30">
        <f>IF($F16="","",IFERROR(VLOOKUP($F16,AcctTbl,2,0),""))</f>
        <v>0</v>
      </c>
      <c r="H16" s="82" t="s">
        <v>80</v>
      </c>
      <c r="I16" s="31">
        <v>42000000</v>
      </c>
      <c r="J16" s="28" t="s">
        <v>258</v>
      </c>
      <c r="K16" s="28"/>
      <c r="L16" s="82" t="s">
        <v>286</v>
      </c>
    </row>
    <row r="17" spans="1:12" ht="21" customHeight="1">
      <c r="A17" s="48">
        <f>IF($C17="","",COUNTA($C$13:$C17))</f>
        <v>0</v>
      </c>
      <c r="B17" s="28" t="s">
        <v>102</v>
      </c>
      <c r="C17" s="28" t="s">
        <v>287</v>
      </c>
      <c r="D17" s="28" t="s">
        <v>288</v>
      </c>
      <c r="E17" s="28" t="s">
        <v>271</v>
      </c>
      <c r="F17" s="28" t="s">
        <v>272</v>
      </c>
      <c r="G17" s="30">
        <f>IF($F17="","",IFERROR(VLOOKUP($F17,AcctTbl,2,0),""))</f>
        <v>0</v>
      </c>
      <c r="H17" s="82" t="s">
        <v>114</v>
      </c>
      <c r="I17" s="31">
        <v>22000000</v>
      </c>
      <c r="J17" s="28" t="s">
        <v>289</v>
      </c>
      <c r="K17" s="28"/>
      <c r="L17" s="82" t="s">
        <v>290</v>
      </c>
    </row>
    <row r="18" spans="1:12" ht="21" customHeight="1">
      <c r="A18" s="48">
        <f>IF($C18="","",COUNTA($C$13:$C18))</f>
        <v>0</v>
      </c>
      <c r="B18" s="28" t="s">
        <v>105</v>
      </c>
      <c r="C18" s="28" t="s">
        <v>291</v>
      </c>
      <c r="D18" s="28" t="s">
        <v>292</v>
      </c>
      <c r="E18" s="28" t="s">
        <v>276</v>
      </c>
      <c r="F18" s="28" t="s">
        <v>293</v>
      </c>
      <c r="G18" s="30">
        <f>IF($F18="","",IFERROR(VLOOKUP($F18,AcctTbl,2,0),""))</f>
        <v>0</v>
      </c>
      <c r="H18" s="82" t="s">
        <v>93</v>
      </c>
      <c r="I18" s="31">
        <v>51000000</v>
      </c>
      <c r="J18" s="28" t="s">
        <v>256</v>
      </c>
      <c r="K18" s="28"/>
      <c r="L18" s="82"/>
    </row>
    <row r="19" spans="1:12" ht="21" customHeight="1">
      <c r="A19" s="48">
        <f>IF($C19="","",COUNTA($C$13:$C19))</f>
        <v>0</v>
      </c>
      <c r="B19" s="28"/>
      <c r="C19" s="28"/>
      <c r="D19" s="28"/>
      <c r="E19" s="28"/>
      <c r="F19" s="28"/>
      <c r="G19" s="30">
        <f>IF($F19="","",IFERROR(VLOOKUP($F19,AcctTbl,2,0),""))</f>
        <v>0</v>
      </c>
      <c r="H19" s="82"/>
      <c r="I19" s="83"/>
      <c r="J19" s="28"/>
      <c r="K19" s="28"/>
      <c r="L19" s="82"/>
    </row>
    <row r="20" spans="1:12" ht="21" customHeight="1">
      <c r="A20" s="48">
        <f>IF($C20="","",COUNTA($C$13:$C20))</f>
        <v>0</v>
      </c>
      <c r="B20" s="28"/>
      <c r="C20" s="28"/>
      <c r="D20" s="28"/>
      <c r="E20" s="28"/>
      <c r="F20" s="28"/>
      <c r="G20" s="30">
        <f>IF($F20="","",IFERROR(VLOOKUP($F20,AcctTbl,2,0),""))</f>
        <v>0</v>
      </c>
      <c r="H20" s="82"/>
      <c r="I20" s="83"/>
      <c r="J20" s="28"/>
      <c r="K20" s="28"/>
      <c r="L20" s="82"/>
    </row>
    <row r="21" spans="1:12" ht="21" customHeight="1">
      <c r="A21" s="48">
        <f>IF($C21="","",COUNTA($C$13:$C21))</f>
        <v>0</v>
      </c>
      <c r="B21" s="28"/>
      <c r="C21" s="28"/>
      <c r="D21" s="28"/>
      <c r="E21" s="28"/>
      <c r="F21" s="28"/>
      <c r="G21" s="30">
        <f>IF($F21="","",IFERROR(VLOOKUP($F21,AcctTbl,2,0),""))</f>
        <v>0</v>
      </c>
      <c r="H21" s="82"/>
      <c r="I21" s="83"/>
      <c r="J21" s="28"/>
      <c r="K21" s="28"/>
      <c r="L21" s="82"/>
    </row>
    <row r="22" spans="1:12" ht="21" customHeight="1">
      <c r="A22" s="48">
        <f>IF($C22="","",COUNTA($C$13:$C22))</f>
        <v>0</v>
      </c>
      <c r="B22" s="28"/>
      <c r="C22" s="28"/>
      <c r="D22" s="28"/>
      <c r="E22" s="28"/>
      <c r="F22" s="28"/>
      <c r="G22" s="30">
        <f>IF($F22="","",IFERROR(VLOOKUP($F22,AcctTbl,2,0),""))</f>
        <v>0</v>
      </c>
      <c r="H22" s="82"/>
      <c r="I22" s="83"/>
      <c r="J22" s="28"/>
      <c r="K22" s="28"/>
      <c r="L22" s="82"/>
    </row>
    <row r="23" spans="1:12" ht="21" customHeight="1">
      <c r="A23" s="48">
        <f>IF($C23="","",COUNTA($C$13:$C23))</f>
        <v>0</v>
      </c>
      <c r="B23" s="28"/>
      <c r="C23" s="28"/>
      <c r="D23" s="28"/>
      <c r="E23" s="28"/>
      <c r="F23" s="28"/>
      <c r="G23" s="30">
        <f>IF($F23="","",IFERROR(VLOOKUP($F23,AcctTbl,2,0),""))</f>
        <v>0</v>
      </c>
      <c r="H23" s="82"/>
      <c r="I23" s="83"/>
      <c r="J23" s="28"/>
      <c r="K23" s="28"/>
      <c r="L23" s="82"/>
    </row>
    <row r="24" spans="1:12" ht="21" customHeight="1">
      <c r="A24" s="48">
        <f>IF($C24="","",COUNTA($C$13:$C24))</f>
        <v>0</v>
      </c>
      <c r="B24" s="28"/>
      <c r="C24" s="28"/>
      <c r="D24" s="28"/>
      <c r="E24" s="28"/>
      <c r="F24" s="28"/>
      <c r="G24" s="30">
        <f>IF($F24="","",IFERROR(VLOOKUP($F24,AcctTbl,2,0),""))</f>
        <v>0</v>
      </c>
      <c r="H24" s="82"/>
      <c r="I24" s="83"/>
      <c r="J24" s="28"/>
      <c r="K24" s="28"/>
      <c r="L24" s="82"/>
    </row>
    <row r="25" spans="1:12" ht="21" customHeight="1">
      <c r="A25" s="48">
        <f>IF($C25="","",COUNTA($C$13:$C25))</f>
        <v>0</v>
      </c>
      <c r="B25" s="28"/>
      <c r="C25" s="28"/>
      <c r="D25" s="28"/>
      <c r="E25" s="28"/>
      <c r="F25" s="28"/>
      <c r="G25" s="30">
        <f>IF($F25="","",IFERROR(VLOOKUP($F25,AcctTbl,2,0),""))</f>
        <v>0</v>
      </c>
      <c r="H25" s="82"/>
      <c r="I25" s="83"/>
      <c r="J25" s="28"/>
      <c r="K25" s="28"/>
      <c r="L25" s="82"/>
    </row>
    <row r="26" spans="1:12" ht="21" customHeight="1">
      <c r="A26" s="48">
        <f>IF($C26="","",COUNTA($C$13:$C26))</f>
        <v>0</v>
      </c>
      <c r="B26" s="28"/>
      <c r="C26" s="28"/>
      <c r="D26" s="28"/>
      <c r="E26" s="28"/>
      <c r="F26" s="28"/>
      <c r="G26" s="30">
        <f>IF($F26="","",IFERROR(VLOOKUP($F26,AcctTbl,2,0),""))</f>
        <v>0</v>
      </c>
      <c r="H26" s="82"/>
      <c r="I26" s="83"/>
      <c r="J26" s="28"/>
      <c r="K26" s="28"/>
      <c r="L26" s="82"/>
    </row>
    <row r="27" spans="1:12" ht="21" customHeight="1">
      <c r="A27" s="48">
        <f>IF($C27="","",COUNTA($C$13:$C27))</f>
        <v>0</v>
      </c>
      <c r="B27" s="28"/>
      <c r="C27" s="28"/>
      <c r="D27" s="28"/>
      <c r="E27" s="28"/>
      <c r="F27" s="28"/>
      <c r="G27" s="30">
        <f>IF($F27="","",IFERROR(VLOOKUP($F27,AcctTbl,2,0),""))</f>
        <v>0</v>
      </c>
      <c r="H27" s="82"/>
      <c r="I27" s="83"/>
      <c r="J27" s="28"/>
      <c r="K27" s="28"/>
      <c r="L27" s="82"/>
    </row>
    <row r="28" spans="1:12" ht="21" customHeight="1">
      <c r="A28" s="48">
        <f>IF($C28="","",COUNTA($C$13:$C28))</f>
        <v>0</v>
      </c>
      <c r="B28" s="28"/>
      <c r="C28" s="28"/>
      <c r="D28" s="28"/>
      <c r="E28" s="28"/>
      <c r="F28" s="28"/>
      <c r="G28" s="30">
        <f>IF($F28="","",IFERROR(VLOOKUP($F28,AcctTbl,2,0),""))</f>
        <v>0</v>
      </c>
      <c r="H28" s="82"/>
      <c r="I28" s="83"/>
      <c r="J28" s="28"/>
      <c r="K28" s="28"/>
      <c r="L28" s="82"/>
    </row>
    <row r="29" spans="1:12" ht="21" customHeight="1">
      <c r="A29" s="48">
        <f>IF($C29="","",COUNTA($C$13:$C29))</f>
        <v>0</v>
      </c>
      <c r="B29" s="28"/>
      <c r="C29" s="28"/>
      <c r="D29" s="28"/>
      <c r="E29" s="28"/>
      <c r="F29" s="28"/>
      <c r="G29" s="30">
        <f>IF($F29="","",IFERROR(VLOOKUP($F29,AcctTbl,2,0),""))</f>
        <v>0</v>
      </c>
      <c r="H29" s="82"/>
      <c r="I29" s="83"/>
      <c r="J29" s="28"/>
      <c r="K29" s="28"/>
      <c r="L29" s="82"/>
    </row>
    <row r="30" spans="1:12" ht="21" customHeight="1">
      <c r="A30" s="48">
        <f>IF($C30="","",COUNTA($C$13:$C30))</f>
        <v>0</v>
      </c>
      <c r="B30" s="28"/>
      <c r="C30" s="28"/>
      <c r="D30" s="28"/>
      <c r="E30" s="28"/>
      <c r="F30" s="28"/>
      <c r="G30" s="30">
        <f>IF($F30="","",IFERROR(VLOOKUP($F30,AcctTbl,2,0),""))</f>
        <v>0</v>
      </c>
      <c r="H30" s="82"/>
      <c r="I30" s="83"/>
      <c r="J30" s="28"/>
      <c r="K30" s="28"/>
      <c r="L30" s="82"/>
    </row>
    <row r="31" spans="1:12" ht="21" customHeight="1">
      <c r="A31" s="48">
        <f>IF($C31="","",COUNTA($C$13:$C31))</f>
        <v>0</v>
      </c>
      <c r="B31" s="28"/>
      <c r="C31" s="28"/>
      <c r="D31" s="28"/>
      <c r="E31" s="28"/>
      <c r="F31" s="28"/>
      <c r="G31" s="30">
        <f>IF($F31="","",IFERROR(VLOOKUP($F31,AcctTbl,2,0),""))</f>
        <v>0</v>
      </c>
      <c r="H31" s="82"/>
      <c r="I31" s="83"/>
      <c r="J31" s="28"/>
      <c r="K31" s="28"/>
      <c r="L31" s="82"/>
    </row>
    <row r="32" spans="1:12" ht="21" customHeight="1">
      <c r="A32" s="48">
        <f>IF($C32="","",COUNTA($C$13:$C32))</f>
        <v>0</v>
      </c>
      <c r="B32" s="28"/>
      <c r="C32" s="28"/>
      <c r="D32" s="28"/>
      <c r="E32" s="28"/>
      <c r="F32" s="28"/>
      <c r="G32" s="30">
        <f>IF($F32="","",IFERROR(VLOOKUP($F32,AcctTbl,2,0),""))</f>
        <v>0</v>
      </c>
      <c r="H32" s="82"/>
      <c r="I32" s="83"/>
      <c r="J32" s="28"/>
      <c r="K32" s="28"/>
      <c r="L32" s="82"/>
    </row>
    <row r="33" spans="1:12" ht="21" customHeight="1">
      <c r="A33" s="48">
        <f>IF($C33="","",COUNTA($C$13:$C33))</f>
        <v>0</v>
      </c>
      <c r="B33" s="28"/>
      <c r="C33" s="28"/>
      <c r="D33" s="28"/>
      <c r="E33" s="28"/>
      <c r="F33" s="28"/>
      <c r="G33" s="30">
        <f>IF($F33="","",IFERROR(VLOOKUP($F33,AcctTbl,2,0),""))</f>
        <v>0</v>
      </c>
      <c r="H33" s="82"/>
      <c r="I33" s="83"/>
      <c r="J33" s="28"/>
      <c r="K33" s="28"/>
      <c r="L33" s="82"/>
    </row>
    <row r="34" spans="1:12" ht="21" customHeight="1">
      <c r="A34" s="48">
        <f>IF($C34="","",COUNTA($C$13:$C34))</f>
        <v>0</v>
      </c>
      <c r="B34" s="28"/>
      <c r="C34" s="28"/>
      <c r="D34" s="28"/>
      <c r="E34" s="28"/>
      <c r="F34" s="28"/>
      <c r="G34" s="30">
        <f>IF($F34="","",IFERROR(VLOOKUP($F34,AcctTbl,2,0),""))</f>
        <v>0</v>
      </c>
      <c r="H34" s="82"/>
      <c r="I34" s="83"/>
      <c r="J34" s="28"/>
      <c r="K34" s="28"/>
      <c r="L34" s="82"/>
    </row>
    <row r="35" spans="1:12" ht="21" customHeight="1">
      <c r="A35" s="48">
        <f>IF($C35="","",COUNTA($C$13:$C35))</f>
        <v>0</v>
      </c>
      <c r="B35" s="28"/>
      <c r="C35" s="28"/>
      <c r="D35" s="28"/>
      <c r="E35" s="28"/>
      <c r="F35" s="28"/>
      <c r="G35" s="30">
        <f>IF($F35="","",IFERROR(VLOOKUP($F35,AcctTbl,2,0),""))</f>
        <v>0</v>
      </c>
      <c r="H35" s="82"/>
      <c r="I35" s="83"/>
      <c r="J35" s="28"/>
      <c r="K35" s="28"/>
      <c r="L35" s="82"/>
    </row>
    <row r="36" spans="1:12" ht="21" customHeight="1">
      <c r="A36" s="48">
        <f>IF($C36="","",COUNTA($C$13:$C36))</f>
        <v>0</v>
      </c>
      <c r="B36" s="28"/>
      <c r="C36" s="28"/>
      <c r="D36" s="28"/>
      <c r="E36" s="28"/>
      <c r="F36" s="28"/>
      <c r="G36" s="30">
        <f>IF($F36="","",IFERROR(VLOOKUP($F36,AcctTbl,2,0),""))</f>
        <v>0</v>
      </c>
      <c r="H36" s="82"/>
      <c r="I36" s="83"/>
      <c r="J36" s="28"/>
      <c r="K36" s="28"/>
      <c r="L36" s="82"/>
    </row>
    <row r="37" spans="1:12" ht="21" customHeight="1">
      <c r="A37" s="48">
        <f>IF($C37="","",COUNTA($C$13:$C37))</f>
        <v>0</v>
      </c>
      <c r="B37" s="28"/>
      <c r="C37" s="28"/>
      <c r="D37" s="28"/>
      <c r="E37" s="28"/>
      <c r="F37" s="28"/>
      <c r="G37" s="30">
        <f>IF($F37="","",IFERROR(VLOOKUP($F37,AcctTbl,2,0),""))</f>
        <v>0</v>
      </c>
      <c r="H37" s="82"/>
      <c r="I37" s="83"/>
      <c r="J37" s="28"/>
      <c r="K37" s="28"/>
      <c r="L37" s="82"/>
    </row>
    <row r="38" spans="1:12" ht="21" customHeight="1">
      <c r="A38" s="48">
        <f>IF($C38="","",COUNTA($C$13:$C38))</f>
        <v>0</v>
      </c>
      <c r="B38" s="28"/>
      <c r="C38" s="28"/>
      <c r="D38" s="28"/>
      <c r="E38" s="28"/>
      <c r="F38" s="28"/>
      <c r="G38" s="30">
        <f>IF($F38="","",IFERROR(VLOOKUP($F38,AcctTbl,2,0),""))</f>
        <v>0</v>
      </c>
      <c r="H38" s="82"/>
      <c r="I38" s="83"/>
      <c r="J38" s="28"/>
      <c r="K38" s="28"/>
      <c r="L38" s="82"/>
    </row>
    <row r="39" spans="1:12" ht="21" customHeight="1">
      <c r="A39" s="48">
        <f>IF($C39="","",COUNTA($C$13:$C39))</f>
        <v>0</v>
      </c>
      <c r="B39" s="28"/>
      <c r="C39" s="28"/>
      <c r="D39" s="28"/>
      <c r="E39" s="28"/>
      <c r="F39" s="28"/>
      <c r="G39" s="30">
        <f>IF($F39="","",IFERROR(VLOOKUP($F39,AcctTbl,2,0),""))</f>
        <v>0</v>
      </c>
      <c r="H39" s="82"/>
      <c r="I39" s="83"/>
      <c r="J39" s="28"/>
      <c r="K39" s="28"/>
      <c r="L39" s="82"/>
    </row>
    <row r="40" spans="1:12" ht="21" customHeight="1">
      <c r="A40" s="48">
        <f>IF($C40="","",COUNTA($C$13:$C40))</f>
        <v>0</v>
      </c>
      <c r="B40" s="28"/>
      <c r="C40" s="28"/>
      <c r="D40" s="28"/>
      <c r="E40" s="28"/>
      <c r="F40" s="28"/>
      <c r="G40" s="30">
        <f>IF($F40="","",IFERROR(VLOOKUP($F40,AcctTbl,2,0),""))</f>
        <v>0</v>
      </c>
      <c r="H40" s="82"/>
      <c r="I40" s="83"/>
      <c r="J40" s="28"/>
      <c r="K40" s="28"/>
      <c r="L40" s="82"/>
    </row>
    <row r="41" spans="1:12" ht="21" customHeight="1">
      <c r="A41" s="48">
        <f>IF($C41="","",COUNTA($C$13:$C41))</f>
        <v>0</v>
      </c>
      <c r="B41" s="28"/>
      <c r="C41" s="28"/>
      <c r="D41" s="28"/>
      <c r="E41" s="28"/>
      <c r="F41" s="28"/>
      <c r="G41" s="30">
        <f>IF($F41="","",IFERROR(VLOOKUP($F41,AcctTbl,2,0),""))</f>
        <v>0</v>
      </c>
      <c r="H41" s="82"/>
      <c r="I41" s="83"/>
      <c r="J41" s="28"/>
      <c r="K41" s="28"/>
      <c r="L41" s="82"/>
    </row>
    <row r="42" spans="1:12" ht="21" customHeight="1">
      <c r="A42" s="48">
        <f>IF($C42="","",COUNTA($C$13:$C42))</f>
        <v>0</v>
      </c>
      <c r="B42" s="28"/>
      <c r="C42" s="28"/>
      <c r="D42" s="28"/>
      <c r="E42" s="28"/>
      <c r="F42" s="28"/>
      <c r="G42" s="30">
        <f>IF($F42="","",IFERROR(VLOOKUP($F42,AcctTbl,2,0),""))</f>
        <v>0</v>
      </c>
      <c r="H42" s="82"/>
      <c r="I42" s="83"/>
      <c r="J42" s="28"/>
      <c r="K42" s="28"/>
      <c r="L42" s="82"/>
    </row>
    <row r="43" spans="1:12" ht="21" customHeight="1">
      <c r="A43" s="48">
        <f>IF($C43="","",COUNTA($C$13:$C43))</f>
        <v>0</v>
      </c>
      <c r="B43" s="28"/>
      <c r="C43" s="28"/>
      <c r="D43" s="28"/>
      <c r="E43" s="28"/>
      <c r="F43" s="28"/>
      <c r="G43" s="30">
        <f>IF($F43="","",IFERROR(VLOOKUP($F43,AcctTbl,2,0),""))</f>
        <v>0</v>
      </c>
      <c r="H43" s="82"/>
      <c r="I43" s="83"/>
      <c r="J43" s="28"/>
      <c r="K43" s="28"/>
      <c r="L43" s="82"/>
    </row>
    <row r="44" spans="1:12" ht="21" customHeight="1">
      <c r="A44" s="48">
        <f>IF($C44="","",COUNTA($C$13:$C44))</f>
        <v>0</v>
      </c>
      <c r="B44" s="28"/>
      <c r="C44" s="28"/>
      <c r="D44" s="28"/>
      <c r="E44" s="28"/>
      <c r="F44" s="28"/>
      <c r="G44" s="30">
        <f>IF($F44="","",IFERROR(VLOOKUP($F44,AcctTbl,2,0),""))</f>
        <v>0</v>
      </c>
      <c r="H44" s="82"/>
      <c r="I44" s="83"/>
      <c r="J44" s="28"/>
      <c r="K44" s="28"/>
      <c r="L44" s="82"/>
    </row>
    <row r="45" spans="1:12" ht="21" customHeight="1">
      <c r="A45" s="48">
        <f>IF($C45="","",COUNTA($C$13:$C45))</f>
        <v>0</v>
      </c>
      <c r="B45" s="28"/>
      <c r="C45" s="28"/>
      <c r="D45" s="28"/>
      <c r="E45" s="28"/>
      <c r="F45" s="28"/>
      <c r="G45" s="30">
        <f>IF($F45="","",IFERROR(VLOOKUP($F45,AcctTbl,2,0),""))</f>
        <v>0</v>
      </c>
      <c r="H45" s="82"/>
      <c r="I45" s="83"/>
      <c r="J45" s="28"/>
      <c r="K45" s="28"/>
      <c r="L45" s="82"/>
    </row>
    <row r="46" spans="1:12" ht="21" customHeight="1">
      <c r="A46" s="48">
        <f>IF($C46="","",COUNTA($C$13:$C46))</f>
        <v>0</v>
      </c>
      <c r="B46" s="28"/>
      <c r="C46" s="28"/>
      <c r="D46" s="28"/>
      <c r="E46" s="28"/>
      <c r="F46" s="28"/>
      <c r="G46" s="30">
        <f>IF($F46="","",IFERROR(VLOOKUP($F46,AcctTbl,2,0),""))</f>
        <v>0</v>
      </c>
      <c r="H46" s="82"/>
      <c r="I46" s="83"/>
      <c r="J46" s="28"/>
      <c r="K46" s="28"/>
      <c r="L46" s="82"/>
    </row>
    <row r="47" spans="1:12" ht="21" customHeight="1">
      <c r="A47" s="48">
        <f>IF($C47="","",COUNTA($C$13:$C47))</f>
        <v>0</v>
      </c>
      <c r="B47" s="28"/>
      <c r="C47" s="28"/>
      <c r="D47" s="28"/>
      <c r="E47" s="28"/>
      <c r="F47" s="28"/>
      <c r="G47" s="30">
        <f>IF($F47="","",IFERROR(VLOOKUP($F47,AcctTbl,2,0),""))</f>
        <v>0</v>
      </c>
      <c r="H47" s="82"/>
      <c r="I47" s="83"/>
      <c r="J47" s="28"/>
      <c r="K47" s="28"/>
      <c r="L47" s="82"/>
    </row>
    <row r="48" spans="1:12" ht="21" customHeight="1">
      <c r="A48" s="48">
        <f>IF($C48="","",COUNTA($C$13:$C48))</f>
        <v>0</v>
      </c>
      <c r="B48" s="28"/>
      <c r="C48" s="28"/>
      <c r="D48" s="28"/>
      <c r="E48" s="28"/>
      <c r="F48" s="28"/>
      <c r="G48" s="30">
        <f>IF($F48="","",IFERROR(VLOOKUP($F48,AcctTbl,2,0),""))</f>
        <v>0</v>
      </c>
      <c r="H48" s="82"/>
      <c r="I48" s="83"/>
      <c r="J48" s="28"/>
      <c r="K48" s="28"/>
      <c r="L48" s="82"/>
    </row>
    <row r="49" spans="1:12" ht="21" customHeight="1">
      <c r="A49" s="48">
        <f>IF($C49="","",COUNTA($C$13:$C49))</f>
        <v>0</v>
      </c>
      <c r="B49" s="28"/>
      <c r="C49" s="28"/>
      <c r="D49" s="28"/>
      <c r="E49" s="28"/>
      <c r="F49" s="28"/>
      <c r="G49" s="30">
        <f>IF($F49="","",IFERROR(VLOOKUP($F49,AcctTbl,2,0),""))</f>
        <v>0</v>
      </c>
      <c r="H49" s="82"/>
      <c r="I49" s="83"/>
      <c r="J49" s="28"/>
      <c r="K49" s="28"/>
      <c r="L49" s="82"/>
    </row>
    <row r="50" spans="1:12" ht="21" customHeight="1">
      <c r="A50" s="48">
        <f>IF($C50="","",COUNTA($C$13:$C50))</f>
        <v>0</v>
      </c>
      <c r="B50" s="28"/>
      <c r="C50" s="28"/>
      <c r="D50" s="28"/>
      <c r="E50" s="28"/>
      <c r="F50" s="28"/>
      <c r="G50" s="30">
        <f>IF($F50="","",IFERROR(VLOOKUP($F50,AcctTbl,2,0),""))</f>
        <v>0</v>
      </c>
      <c r="H50" s="82"/>
      <c r="I50" s="83"/>
      <c r="J50" s="28"/>
      <c r="K50" s="28"/>
      <c r="L50" s="82"/>
    </row>
    <row r="51" spans="1:12" ht="21" customHeight="1">
      <c r="A51" s="48">
        <f>IF($C51="","",COUNTA($C$13:$C51))</f>
        <v>0</v>
      </c>
      <c r="B51" s="28"/>
      <c r="C51" s="28"/>
      <c r="D51" s="28"/>
      <c r="E51" s="28"/>
      <c r="F51" s="28"/>
      <c r="G51" s="30">
        <f>IF($F51="","",IFERROR(VLOOKUP($F51,AcctTbl,2,0),""))</f>
        <v>0</v>
      </c>
      <c r="H51" s="82"/>
      <c r="I51" s="83"/>
      <c r="J51" s="28"/>
      <c r="K51" s="28"/>
      <c r="L51" s="82"/>
    </row>
    <row r="52" spans="1:12" ht="21" customHeight="1">
      <c r="A52" s="48">
        <f>IF($C52="","",COUNTA($C$13:$C52))</f>
        <v>0</v>
      </c>
      <c r="B52" s="28"/>
      <c r="C52" s="28"/>
      <c r="D52" s="28"/>
      <c r="E52" s="28"/>
      <c r="F52" s="28"/>
      <c r="G52" s="30">
        <f>IF($F52="","",IFERROR(VLOOKUP($F52,AcctTbl,2,0),""))</f>
        <v>0</v>
      </c>
      <c r="H52" s="82"/>
      <c r="I52" s="83"/>
      <c r="J52" s="28"/>
      <c r="K52" s="28"/>
      <c r="L52" s="82"/>
    </row>
    <row r="53" spans="1:12" ht="21" customHeight="1">
      <c r="A53" s="48">
        <f>IF($C53="","",COUNTA($C$13:$C53))</f>
        <v>0</v>
      </c>
      <c r="B53" s="28"/>
      <c r="C53" s="28"/>
      <c r="D53" s="28"/>
      <c r="E53" s="28"/>
      <c r="F53" s="28"/>
      <c r="G53" s="30">
        <f>IF($F53="","",IFERROR(VLOOKUP($F53,AcctTbl,2,0),""))</f>
        <v>0</v>
      </c>
      <c r="H53" s="82"/>
      <c r="I53" s="83"/>
      <c r="J53" s="28"/>
      <c r="K53" s="28"/>
      <c r="L53" s="82"/>
    </row>
    <row r="54" spans="1:12" ht="21" customHeight="1">
      <c r="A54" s="48">
        <f>IF($C54="","",COUNTA($C$13:$C54))</f>
        <v>0</v>
      </c>
      <c r="B54" s="28"/>
      <c r="C54" s="28"/>
      <c r="D54" s="28"/>
      <c r="E54" s="28"/>
      <c r="F54" s="28"/>
      <c r="G54" s="30">
        <f>IF($F54="","",IFERROR(VLOOKUP($F54,AcctTbl,2,0),""))</f>
        <v>0</v>
      </c>
      <c r="H54" s="82"/>
      <c r="I54" s="83"/>
      <c r="J54" s="28"/>
      <c r="K54" s="28"/>
      <c r="L54" s="82"/>
    </row>
    <row r="55" spans="1:12" ht="21" customHeight="1">
      <c r="A55" s="48">
        <f>IF($C55="","",COUNTA($C$13:$C55))</f>
        <v>0</v>
      </c>
      <c r="B55" s="28"/>
      <c r="C55" s="28"/>
      <c r="D55" s="28"/>
      <c r="E55" s="28"/>
      <c r="F55" s="28"/>
      <c r="G55" s="30">
        <f>IF($F55="","",IFERROR(VLOOKUP($F55,AcctTbl,2,0),""))</f>
        <v>0</v>
      </c>
      <c r="H55" s="82"/>
      <c r="I55" s="83"/>
      <c r="J55" s="28"/>
      <c r="K55" s="28"/>
      <c r="L55" s="82"/>
    </row>
    <row r="56" spans="1:12" ht="21" customHeight="1">
      <c r="A56" s="48">
        <f>IF($C56="","",COUNTA($C$13:$C56))</f>
        <v>0</v>
      </c>
      <c r="B56" s="28"/>
      <c r="C56" s="28"/>
      <c r="D56" s="28"/>
      <c r="E56" s="28"/>
      <c r="F56" s="28"/>
      <c r="G56" s="30">
        <f>IF($F56="","",IFERROR(VLOOKUP($F56,AcctTbl,2,0),""))</f>
        <v>0</v>
      </c>
      <c r="H56" s="82"/>
      <c r="I56" s="83"/>
      <c r="J56" s="28"/>
      <c r="K56" s="28"/>
      <c r="L56" s="82"/>
    </row>
    <row r="57" spans="1:12" ht="21" customHeight="1">
      <c r="A57" s="48">
        <f>IF($C57="","",COUNTA($C$13:$C57))</f>
        <v>0</v>
      </c>
      <c r="B57" s="28"/>
      <c r="C57" s="28"/>
      <c r="D57" s="28"/>
      <c r="E57" s="28"/>
      <c r="F57" s="28"/>
      <c r="G57" s="30">
        <f>IF($F57="","",IFERROR(VLOOKUP($F57,AcctTbl,2,0),""))</f>
        <v>0</v>
      </c>
      <c r="H57" s="82"/>
      <c r="I57" s="83"/>
      <c r="J57" s="28"/>
      <c r="K57" s="28"/>
      <c r="L57" s="82"/>
    </row>
    <row r="58" spans="1:12" ht="21" customHeight="1">
      <c r="A58" s="48">
        <f>IF($C58="","",COUNTA($C$13:$C58))</f>
        <v>0</v>
      </c>
      <c r="B58" s="28"/>
      <c r="C58" s="28"/>
      <c r="D58" s="28"/>
      <c r="E58" s="28"/>
      <c r="F58" s="28"/>
      <c r="G58" s="30">
        <f>IF($F58="","",IFERROR(VLOOKUP($F58,AcctTbl,2,0),""))</f>
        <v>0</v>
      </c>
      <c r="H58" s="82"/>
      <c r="I58" s="83"/>
      <c r="J58" s="28"/>
      <c r="K58" s="28"/>
      <c r="L58" s="82"/>
    </row>
    <row r="59" spans="1:12" ht="21" customHeight="1">
      <c r="A59" s="48">
        <f>IF($C59="","",COUNTA($C$13:$C59))</f>
        <v>0</v>
      </c>
      <c r="B59" s="28"/>
      <c r="C59" s="28"/>
      <c r="D59" s="28"/>
      <c r="E59" s="28"/>
      <c r="F59" s="28"/>
      <c r="G59" s="30">
        <f>IF($F59="","",IFERROR(VLOOKUP($F59,AcctTbl,2,0),""))</f>
        <v>0</v>
      </c>
      <c r="H59" s="82"/>
      <c r="I59" s="83"/>
      <c r="J59" s="28"/>
      <c r="K59" s="28"/>
      <c r="L59" s="82"/>
    </row>
    <row r="60" spans="1:12" ht="21" customHeight="1">
      <c r="A60" s="48">
        <f>IF($C60="","",COUNTA($C$13:$C60))</f>
        <v>0</v>
      </c>
      <c r="B60" s="28"/>
      <c r="C60" s="28"/>
      <c r="D60" s="28"/>
      <c r="E60" s="28"/>
      <c r="F60" s="28"/>
      <c r="G60" s="30">
        <f>IF($F60="","",IFERROR(VLOOKUP($F60,AcctTbl,2,0),""))</f>
        <v>0</v>
      </c>
      <c r="H60" s="82"/>
      <c r="I60" s="83"/>
      <c r="J60" s="28"/>
      <c r="K60" s="28"/>
      <c r="L60" s="82"/>
    </row>
    <row r="61" spans="1:12" ht="21" customHeight="1">
      <c r="A61" s="48">
        <f>IF($C61="","",COUNTA($C$13:$C61))</f>
        <v>0</v>
      </c>
      <c r="B61" s="28"/>
      <c r="C61" s="28"/>
      <c r="D61" s="28"/>
      <c r="E61" s="28"/>
      <c r="F61" s="28"/>
      <c r="G61" s="30">
        <f>IF($F61="","",IFERROR(VLOOKUP($F61,AcctTbl,2,0),""))</f>
        <v>0</v>
      </c>
      <c r="H61" s="82"/>
      <c r="I61" s="83"/>
      <c r="J61" s="28"/>
      <c r="K61" s="28"/>
      <c r="L61" s="82"/>
    </row>
    <row r="62" spans="1:12" ht="21" customHeight="1">
      <c r="A62" s="48">
        <f>IF($C62="","",COUNTA($C$13:$C62))</f>
        <v>0</v>
      </c>
      <c r="B62" s="28"/>
      <c r="C62" s="28"/>
      <c r="D62" s="28"/>
      <c r="E62" s="28"/>
      <c r="F62" s="28"/>
      <c r="G62" s="30">
        <f>IF($F62="","",IFERROR(VLOOKUP($F62,AcctTbl,2,0),""))</f>
        <v>0</v>
      </c>
      <c r="H62" s="82"/>
      <c r="I62" s="83"/>
      <c r="J62" s="28"/>
      <c r="K62" s="28"/>
      <c r="L62" s="82"/>
    </row>
    <row r="63" spans="1:12" ht="21" customHeight="1">
      <c r="A63" s="48">
        <f>IF($C63="","",COUNTA($C$13:$C63))</f>
        <v>0</v>
      </c>
      <c r="B63" s="28"/>
      <c r="C63" s="28"/>
      <c r="D63" s="28"/>
      <c r="E63" s="28"/>
      <c r="F63" s="28"/>
      <c r="G63" s="30">
        <f>IF($F63="","",IFERROR(VLOOKUP($F63,AcctTbl,2,0),""))</f>
        <v>0</v>
      </c>
      <c r="H63" s="82"/>
      <c r="I63" s="83"/>
      <c r="J63" s="28"/>
      <c r="K63" s="28"/>
      <c r="L63" s="82"/>
    </row>
    <row r="64" spans="1:12" ht="21" customHeight="1">
      <c r="A64" s="48">
        <f>IF($C64="","",COUNTA($C$13:$C64))</f>
        <v>0</v>
      </c>
      <c r="B64" s="28"/>
      <c r="C64" s="28"/>
      <c r="D64" s="28"/>
      <c r="E64" s="28"/>
      <c r="F64" s="28"/>
      <c r="G64" s="30">
        <f>IF($F64="","",IFERROR(VLOOKUP($F64,AcctTbl,2,0),""))</f>
        <v>0</v>
      </c>
      <c r="H64" s="82"/>
      <c r="I64" s="83"/>
      <c r="J64" s="28"/>
      <c r="K64" s="28"/>
      <c r="L64" s="82"/>
    </row>
    <row r="65" spans="1:12" ht="21" customHeight="1">
      <c r="A65" s="48">
        <f>IF($C65="","",COUNTA($C$13:$C65))</f>
        <v>0</v>
      </c>
      <c r="B65" s="28"/>
      <c r="C65" s="28"/>
      <c r="D65" s="28"/>
      <c r="E65" s="28"/>
      <c r="F65" s="28"/>
      <c r="G65" s="30">
        <f>IF($F65="","",IFERROR(VLOOKUP($F65,AcctTbl,2,0),""))</f>
        <v>0</v>
      </c>
      <c r="H65" s="82"/>
      <c r="I65" s="83"/>
      <c r="J65" s="28"/>
      <c r="K65" s="28"/>
      <c r="L65" s="82"/>
    </row>
    <row r="66" spans="1:12" ht="21" customHeight="1">
      <c r="A66" s="48">
        <f>IF($C66="","",COUNTA($C$13:$C66))</f>
        <v>0</v>
      </c>
      <c r="B66" s="28"/>
      <c r="C66" s="28"/>
      <c r="D66" s="28"/>
      <c r="E66" s="28"/>
      <c r="F66" s="28"/>
      <c r="G66" s="30">
        <f>IF($F66="","",IFERROR(VLOOKUP($F66,AcctTbl,2,0),""))</f>
        <v>0</v>
      </c>
      <c r="H66" s="82"/>
      <c r="I66" s="83"/>
      <c r="J66" s="28"/>
      <c r="K66" s="28"/>
      <c r="L66" s="82"/>
    </row>
    <row r="67" spans="1:12" ht="21" customHeight="1">
      <c r="A67" s="48">
        <f>IF($C67="","",COUNTA($C$13:$C67))</f>
        <v>0</v>
      </c>
      <c r="B67" s="28"/>
      <c r="C67" s="28"/>
      <c r="D67" s="28"/>
      <c r="E67" s="28"/>
      <c r="F67" s="28"/>
      <c r="G67" s="30">
        <f>IF($F67="","",IFERROR(VLOOKUP($F67,AcctTbl,2,0),""))</f>
        <v>0</v>
      </c>
      <c r="H67" s="82"/>
      <c r="I67" s="83"/>
      <c r="J67" s="28"/>
      <c r="K67" s="28"/>
      <c r="L67" s="82"/>
    </row>
    <row r="68" spans="1:12" ht="21" customHeight="1">
      <c r="A68" s="48">
        <f>IF($C68="","",COUNTA($C$13:$C68))</f>
        <v>0</v>
      </c>
      <c r="B68" s="28"/>
      <c r="C68" s="28"/>
      <c r="D68" s="28"/>
      <c r="E68" s="28"/>
      <c r="F68" s="28"/>
      <c r="G68" s="30">
        <f>IF($F68="","",IFERROR(VLOOKUP($F68,AcctTbl,2,0),""))</f>
        <v>0</v>
      </c>
      <c r="H68" s="82"/>
      <c r="I68" s="83"/>
      <c r="J68" s="28"/>
      <c r="K68" s="28"/>
      <c r="L68" s="82"/>
    </row>
    <row r="69" spans="1:12" ht="21" customHeight="1">
      <c r="A69" s="48">
        <f>IF($C69="","",COUNTA($C$13:$C69))</f>
        <v>0</v>
      </c>
      <c r="B69" s="28"/>
      <c r="C69" s="28"/>
      <c r="D69" s="28"/>
      <c r="E69" s="28"/>
      <c r="F69" s="28"/>
      <c r="G69" s="30">
        <f>IF($F69="","",IFERROR(VLOOKUP($F69,AcctTbl,2,0),""))</f>
        <v>0</v>
      </c>
      <c r="H69" s="82"/>
      <c r="I69" s="83"/>
      <c r="J69" s="28"/>
      <c r="K69" s="28"/>
      <c r="L69" s="82"/>
    </row>
    <row r="70" spans="1:12" ht="21" customHeight="1">
      <c r="A70" s="48">
        <f>IF($C70="","",COUNTA($C$13:$C70))</f>
        <v>0</v>
      </c>
      <c r="B70" s="28"/>
      <c r="C70" s="28"/>
      <c r="D70" s="28"/>
      <c r="E70" s="28"/>
      <c r="F70" s="28"/>
      <c r="G70" s="30">
        <f>IF($F70="","",IFERROR(VLOOKUP($F70,AcctTbl,2,0),""))</f>
        <v>0</v>
      </c>
      <c r="H70" s="82"/>
      <c r="I70" s="83"/>
      <c r="J70" s="28"/>
      <c r="K70" s="28"/>
      <c r="L70" s="82"/>
    </row>
    <row r="71" spans="1:12" ht="21" customHeight="1">
      <c r="A71" s="48">
        <f>IF($C71="","",COUNTA($C$13:$C71))</f>
        <v>0</v>
      </c>
      <c r="B71" s="28"/>
      <c r="C71" s="28"/>
      <c r="D71" s="28"/>
      <c r="E71" s="28"/>
      <c r="F71" s="28"/>
      <c r="G71" s="30">
        <f>IF($F71="","",IFERROR(VLOOKUP($F71,AcctTbl,2,0),""))</f>
        <v>0</v>
      </c>
      <c r="H71" s="82"/>
      <c r="I71" s="83"/>
      <c r="J71" s="28"/>
      <c r="K71" s="28"/>
      <c r="L71" s="82"/>
    </row>
    <row r="72" spans="1:12" ht="21" customHeight="1">
      <c r="A72" s="48">
        <f>IF($C72="","",COUNTA($C$13:$C72))</f>
        <v>0</v>
      </c>
      <c r="B72" s="28"/>
      <c r="C72" s="28"/>
      <c r="D72" s="28"/>
      <c r="E72" s="28"/>
      <c r="F72" s="28"/>
      <c r="G72" s="30">
        <f>IF($F72="","",IFERROR(VLOOKUP($F72,AcctTbl,2,0),""))</f>
        <v>0</v>
      </c>
      <c r="H72" s="82"/>
      <c r="I72" s="83"/>
      <c r="J72" s="28"/>
      <c r="K72" s="28"/>
      <c r="L72" s="82"/>
    </row>
    <row r="73" spans="1:12" ht="21" customHeight="1">
      <c r="A73" s="48">
        <f>IF($C73="","",COUNTA($C$13:$C73))</f>
        <v>0</v>
      </c>
      <c r="B73" s="28"/>
      <c r="C73" s="28"/>
      <c r="D73" s="28"/>
      <c r="E73" s="28"/>
      <c r="F73" s="28"/>
      <c r="G73" s="30">
        <f>IF($F73="","",IFERROR(VLOOKUP($F73,AcctTbl,2,0),""))</f>
        <v>0</v>
      </c>
      <c r="H73" s="82"/>
      <c r="I73" s="83"/>
      <c r="J73" s="28"/>
      <c r="K73" s="28"/>
      <c r="L73" s="82"/>
    </row>
    <row r="74" spans="1:12" ht="21" customHeight="1">
      <c r="A74" s="48">
        <f>IF($C74="","",COUNTA($C$13:$C74))</f>
        <v>0</v>
      </c>
      <c r="B74" s="28"/>
      <c r="C74" s="28"/>
      <c r="D74" s="28"/>
      <c r="E74" s="28"/>
      <c r="F74" s="28"/>
      <c r="G74" s="30">
        <f>IF($F74="","",IFERROR(VLOOKUP($F74,AcctTbl,2,0),""))</f>
        <v>0</v>
      </c>
      <c r="H74" s="82"/>
      <c r="I74" s="83"/>
      <c r="J74" s="28"/>
      <c r="K74" s="28"/>
      <c r="L74" s="82"/>
    </row>
    <row r="75" spans="1:12" ht="21" customHeight="1">
      <c r="A75" s="48">
        <f>IF($C75="","",COUNTA($C$13:$C75))</f>
        <v>0</v>
      </c>
      <c r="B75" s="28"/>
      <c r="C75" s="28"/>
      <c r="D75" s="28"/>
      <c r="E75" s="28"/>
      <c r="F75" s="28"/>
      <c r="G75" s="30">
        <f>IF($F75="","",IFERROR(VLOOKUP($F75,AcctTbl,2,0),""))</f>
        <v>0</v>
      </c>
      <c r="H75" s="82"/>
      <c r="I75" s="83"/>
      <c r="J75" s="28"/>
      <c r="K75" s="28"/>
      <c r="L75" s="82"/>
    </row>
    <row r="76" spans="1:12" ht="21" customHeight="1">
      <c r="A76" s="48">
        <f>IF($C76="","",COUNTA($C$13:$C76))</f>
        <v>0</v>
      </c>
      <c r="B76" s="28"/>
      <c r="C76" s="28"/>
      <c r="D76" s="28"/>
      <c r="E76" s="28"/>
      <c r="F76" s="28"/>
      <c r="G76" s="30">
        <f>IF($F76="","",IFERROR(VLOOKUP($F76,AcctTbl,2,0),""))</f>
        <v>0</v>
      </c>
      <c r="H76" s="82"/>
      <c r="I76" s="83"/>
      <c r="J76" s="28"/>
      <c r="K76" s="28"/>
      <c r="L76" s="82"/>
    </row>
    <row r="77" spans="1:12" ht="21" customHeight="1">
      <c r="A77" s="48">
        <f>IF($C77="","",COUNTA($C$13:$C77))</f>
        <v>0</v>
      </c>
      <c r="B77" s="28"/>
      <c r="C77" s="28"/>
      <c r="D77" s="28"/>
      <c r="E77" s="28"/>
      <c r="F77" s="28"/>
      <c r="G77" s="30">
        <f>IF($F77="","",IFERROR(VLOOKUP($F77,AcctTbl,2,0),""))</f>
        <v>0</v>
      </c>
      <c r="H77" s="82"/>
      <c r="I77" s="83"/>
      <c r="J77" s="28"/>
      <c r="K77" s="28"/>
      <c r="L77" s="82"/>
    </row>
    <row r="78" spans="1:12" ht="21" customHeight="1">
      <c r="A78" s="48">
        <f>IF($C78="","",COUNTA($C$13:$C78))</f>
        <v>0</v>
      </c>
      <c r="B78" s="28"/>
      <c r="C78" s="28"/>
      <c r="D78" s="28"/>
      <c r="E78" s="28"/>
      <c r="F78" s="28"/>
      <c r="G78" s="30">
        <f>IF($F78="","",IFERROR(VLOOKUP($F78,AcctTbl,2,0),""))</f>
        <v>0</v>
      </c>
      <c r="H78" s="82"/>
      <c r="I78" s="83"/>
      <c r="J78" s="28"/>
      <c r="K78" s="28"/>
      <c r="L78" s="82"/>
    </row>
    <row r="79" spans="1:12" ht="21" customHeight="1">
      <c r="A79" s="48">
        <f>IF($C79="","",COUNTA($C$13:$C79))</f>
        <v>0</v>
      </c>
      <c r="B79" s="28"/>
      <c r="C79" s="28"/>
      <c r="D79" s="28"/>
      <c r="E79" s="28"/>
      <c r="F79" s="28"/>
      <c r="G79" s="30">
        <f>IF($F79="","",IFERROR(VLOOKUP($F79,AcctTbl,2,0),""))</f>
        <v>0</v>
      </c>
      <c r="H79" s="82"/>
      <c r="I79" s="83"/>
      <c r="J79" s="28"/>
      <c r="K79" s="28"/>
      <c r="L79" s="82"/>
    </row>
    <row r="80" spans="1:12" ht="21" customHeight="1">
      <c r="A80" s="48">
        <f>IF($C80="","",COUNTA($C$13:$C80))</f>
        <v>0</v>
      </c>
      <c r="B80" s="28"/>
      <c r="C80" s="28"/>
      <c r="D80" s="28"/>
      <c r="E80" s="28"/>
      <c r="F80" s="28"/>
      <c r="G80" s="30">
        <f>IF($F80="","",IFERROR(VLOOKUP($F80,AcctTbl,2,0),""))</f>
        <v>0</v>
      </c>
      <c r="H80" s="82"/>
      <c r="I80" s="83"/>
      <c r="J80" s="28"/>
      <c r="K80" s="28"/>
      <c r="L80" s="82"/>
    </row>
    <row r="81" spans="1:12" ht="21" customHeight="1">
      <c r="A81" s="48">
        <f>IF($C81="","",COUNTA($C$13:$C81))</f>
        <v>0</v>
      </c>
      <c r="B81" s="28"/>
      <c r="C81" s="28"/>
      <c r="D81" s="28"/>
      <c r="E81" s="28"/>
      <c r="F81" s="28"/>
      <c r="G81" s="30">
        <f>IF($F81="","",IFERROR(VLOOKUP($F81,AcctTbl,2,0),""))</f>
        <v>0</v>
      </c>
      <c r="H81" s="82"/>
      <c r="I81" s="83"/>
      <c r="J81" s="28"/>
      <c r="K81" s="28"/>
      <c r="L81" s="82"/>
    </row>
    <row r="82" spans="1:12" ht="21" customHeight="1">
      <c r="A82" s="48">
        <f>IF($C82="","",COUNTA($C$13:$C82))</f>
        <v>0</v>
      </c>
      <c r="B82" s="28"/>
      <c r="C82" s="28"/>
      <c r="D82" s="28"/>
      <c r="E82" s="28"/>
      <c r="F82" s="28"/>
      <c r="G82" s="30">
        <f>IF($F82="","",IFERROR(VLOOKUP($F82,AcctTbl,2,0),""))</f>
        <v>0</v>
      </c>
      <c r="H82" s="82"/>
      <c r="I82" s="83"/>
      <c r="J82" s="28"/>
      <c r="K82" s="28"/>
      <c r="L82" s="82"/>
    </row>
    <row r="83" spans="1:12" ht="21" customHeight="1">
      <c r="A83" s="48">
        <f>IF($C83="","",COUNTA($C$13:$C83))</f>
        <v>0</v>
      </c>
      <c r="B83" s="28"/>
      <c r="C83" s="28"/>
      <c r="D83" s="28"/>
      <c r="E83" s="28"/>
      <c r="F83" s="28"/>
      <c r="G83" s="30">
        <f>IF($F83="","",IFERROR(VLOOKUP($F83,AcctTbl,2,0),""))</f>
        <v>0</v>
      </c>
      <c r="H83" s="82"/>
      <c r="I83" s="83"/>
      <c r="J83" s="28"/>
      <c r="K83" s="28"/>
      <c r="L83" s="82"/>
    </row>
    <row r="84" spans="1:12" ht="21" customHeight="1">
      <c r="A84" s="48">
        <f>IF($C84="","",COUNTA($C$13:$C84))</f>
        <v>0</v>
      </c>
      <c r="B84" s="28"/>
      <c r="C84" s="28"/>
      <c r="D84" s="28"/>
      <c r="E84" s="28"/>
      <c r="F84" s="28"/>
      <c r="G84" s="30">
        <f>IF($F84="","",IFERROR(VLOOKUP($F84,AcctTbl,2,0),""))</f>
        <v>0</v>
      </c>
      <c r="H84" s="82"/>
      <c r="I84" s="83"/>
      <c r="J84" s="28"/>
      <c r="K84" s="28"/>
      <c r="L84" s="82"/>
    </row>
    <row r="85" spans="1:12" ht="21" customHeight="1">
      <c r="A85" s="48">
        <f>IF($C85="","",COUNTA($C$13:$C85))</f>
        <v>0</v>
      </c>
      <c r="B85" s="28"/>
      <c r="C85" s="28"/>
      <c r="D85" s="28"/>
      <c r="E85" s="28"/>
      <c r="F85" s="28"/>
      <c r="G85" s="30">
        <f>IF($F85="","",IFERROR(VLOOKUP($F85,AcctTbl,2,0),""))</f>
        <v>0</v>
      </c>
      <c r="H85" s="82"/>
      <c r="I85" s="83"/>
      <c r="J85" s="28"/>
      <c r="K85" s="28"/>
      <c r="L85" s="82"/>
    </row>
    <row r="86" spans="1:12" ht="21" customHeight="1">
      <c r="A86" s="48">
        <f>IF($C86="","",COUNTA($C$13:$C86))</f>
        <v>0</v>
      </c>
      <c r="B86" s="28"/>
      <c r="C86" s="28"/>
      <c r="D86" s="28"/>
      <c r="E86" s="28"/>
      <c r="F86" s="28"/>
      <c r="G86" s="30">
        <f>IF($F86="","",IFERROR(VLOOKUP($F86,AcctTbl,2,0),""))</f>
        <v>0</v>
      </c>
      <c r="H86" s="82"/>
      <c r="I86" s="83"/>
      <c r="J86" s="28"/>
      <c r="K86" s="28"/>
      <c r="L86" s="82"/>
    </row>
    <row r="87" spans="1:12" ht="21" customHeight="1">
      <c r="A87" s="48">
        <f>IF($C87="","",COUNTA($C$13:$C87))</f>
        <v>0</v>
      </c>
      <c r="B87" s="28"/>
      <c r="C87" s="28"/>
      <c r="D87" s="28"/>
      <c r="E87" s="28"/>
      <c r="F87" s="28"/>
      <c r="G87" s="30">
        <f>IF($F87="","",IFERROR(VLOOKUP($F87,AcctTbl,2,0),""))</f>
        <v>0</v>
      </c>
      <c r="H87" s="82"/>
      <c r="I87" s="83"/>
      <c r="J87" s="28"/>
      <c r="K87" s="28"/>
      <c r="L87" s="82"/>
    </row>
    <row r="88" spans="1:12" ht="21" customHeight="1">
      <c r="A88" s="48">
        <f>IF($C88="","",COUNTA($C$13:$C88))</f>
        <v>0</v>
      </c>
      <c r="B88" s="28"/>
      <c r="C88" s="28"/>
      <c r="D88" s="28"/>
      <c r="E88" s="28"/>
      <c r="F88" s="28"/>
      <c r="G88" s="30">
        <f>IF($F88="","",IFERROR(VLOOKUP($F88,AcctTbl,2,0),""))</f>
        <v>0</v>
      </c>
      <c r="H88" s="82"/>
      <c r="I88" s="83"/>
      <c r="J88" s="28"/>
      <c r="K88" s="28"/>
      <c r="L88" s="82"/>
    </row>
    <row r="89" spans="1:12" ht="21" customHeight="1">
      <c r="A89" s="48">
        <f>IF($C89="","",COUNTA($C$13:$C89))</f>
        <v>0</v>
      </c>
      <c r="B89" s="28"/>
      <c r="C89" s="28"/>
      <c r="D89" s="28"/>
      <c r="E89" s="28"/>
      <c r="F89" s="28"/>
      <c r="G89" s="30">
        <f>IF($F89="","",IFERROR(VLOOKUP($F89,AcctTbl,2,0),""))</f>
        <v>0</v>
      </c>
      <c r="H89" s="82"/>
      <c r="I89" s="83"/>
      <c r="J89" s="28"/>
      <c r="K89" s="28"/>
      <c r="L89" s="82"/>
    </row>
    <row r="90" spans="1:12" ht="21" customHeight="1">
      <c r="A90" s="48">
        <f>IF($C90="","",COUNTA($C$13:$C90))</f>
        <v>0</v>
      </c>
      <c r="B90" s="28"/>
      <c r="C90" s="28"/>
      <c r="D90" s="28"/>
      <c r="E90" s="28"/>
      <c r="F90" s="28"/>
      <c r="G90" s="30">
        <f>IF($F90="","",IFERROR(VLOOKUP($F90,AcctTbl,2,0),""))</f>
        <v>0</v>
      </c>
      <c r="H90" s="82"/>
      <c r="I90" s="83"/>
      <c r="J90" s="28"/>
      <c r="K90" s="28"/>
      <c r="L90" s="82"/>
    </row>
    <row r="91" spans="1:12" ht="21" customHeight="1">
      <c r="A91" s="48">
        <f>IF($C91="","",COUNTA($C$13:$C91))</f>
        <v>0</v>
      </c>
      <c r="B91" s="28"/>
      <c r="C91" s="28"/>
      <c r="D91" s="28"/>
      <c r="E91" s="28"/>
      <c r="F91" s="28"/>
      <c r="G91" s="30">
        <f>IF($F91="","",IFERROR(VLOOKUP($F91,AcctTbl,2,0),""))</f>
        <v>0</v>
      </c>
      <c r="H91" s="82"/>
      <c r="I91" s="83"/>
      <c r="J91" s="28"/>
      <c r="K91" s="28"/>
      <c r="L91" s="82"/>
    </row>
    <row r="92" spans="1:12" ht="21" customHeight="1">
      <c r="A92" s="48">
        <f>IF($C92="","",COUNTA($C$13:$C92))</f>
        <v>0</v>
      </c>
      <c r="B92" s="28"/>
      <c r="C92" s="28"/>
      <c r="D92" s="28"/>
      <c r="E92" s="28"/>
      <c r="F92" s="28"/>
      <c r="G92" s="30">
        <f>IF($F92="","",IFERROR(VLOOKUP($F92,AcctTbl,2,0),""))</f>
        <v>0</v>
      </c>
      <c r="H92" s="82"/>
      <c r="I92" s="83"/>
      <c r="J92" s="28"/>
      <c r="K92" s="28"/>
      <c r="L92" s="82"/>
    </row>
    <row r="93" spans="1:12" ht="21" customHeight="1">
      <c r="A93" s="48">
        <f>IF($C93="","",COUNTA($C$13:$C93))</f>
        <v>0</v>
      </c>
      <c r="B93" s="28"/>
      <c r="C93" s="28"/>
      <c r="D93" s="28"/>
      <c r="E93" s="28"/>
      <c r="F93" s="28"/>
      <c r="G93" s="30">
        <f>IF($F93="","",IFERROR(VLOOKUP($F93,AcctTbl,2,0),""))</f>
        <v>0</v>
      </c>
      <c r="H93" s="82"/>
      <c r="I93" s="83"/>
      <c r="J93" s="28"/>
      <c r="K93" s="28"/>
      <c r="L93" s="82"/>
    </row>
    <row r="94" spans="1:12" ht="21" customHeight="1">
      <c r="A94" s="48">
        <f>IF($C94="","",COUNTA($C$13:$C94))</f>
        <v>0</v>
      </c>
      <c r="B94" s="28"/>
      <c r="C94" s="28"/>
      <c r="D94" s="28"/>
      <c r="E94" s="28"/>
      <c r="F94" s="28"/>
      <c r="G94" s="30">
        <f>IF($F94="","",IFERROR(VLOOKUP($F94,AcctTbl,2,0),""))</f>
        <v>0</v>
      </c>
      <c r="H94" s="82"/>
      <c r="I94" s="83"/>
      <c r="J94" s="28"/>
      <c r="K94" s="28"/>
      <c r="L94" s="82"/>
    </row>
    <row r="95" spans="1:12" ht="21" customHeight="1">
      <c r="A95" s="48">
        <f>IF($C95="","",COUNTA($C$13:$C95))</f>
        <v>0</v>
      </c>
      <c r="B95" s="28"/>
      <c r="C95" s="28"/>
      <c r="D95" s="28"/>
      <c r="E95" s="28"/>
      <c r="F95" s="28"/>
      <c r="G95" s="30">
        <f>IF($F95="","",IFERROR(VLOOKUP($F95,AcctTbl,2,0),""))</f>
        <v>0</v>
      </c>
      <c r="H95" s="82"/>
      <c r="I95" s="83"/>
      <c r="J95" s="28"/>
      <c r="K95" s="28"/>
      <c r="L95" s="82"/>
    </row>
    <row r="96" spans="1:12" ht="21" customHeight="1">
      <c r="A96" s="48">
        <f>IF($C96="","",COUNTA($C$13:$C96))</f>
        <v>0</v>
      </c>
      <c r="B96" s="28"/>
      <c r="C96" s="28"/>
      <c r="D96" s="28"/>
      <c r="E96" s="28"/>
      <c r="F96" s="28"/>
      <c r="G96" s="30">
        <f>IF($F96="","",IFERROR(VLOOKUP($F96,AcctTbl,2,0),""))</f>
        <v>0</v>
      </c>
      <c r="H96" s="82"/>
      <c r="I96" s="83"/>
      <c r="J96" s="28"/>
      <c r="K96" s="28"/>
      <c r="L96" s="82"/>
    </row>
    <row r="97" spans="1:12" ht="21" customHeight="1">
      <c r="A97" s="48">
        <f>IF($C97="","",COUNTA($C$13:$C97))</f>
        <v>0</v>
      </c>
      <c r="B97" s="28"/>
      <c r="C97" s="28"/>
      <c r="D97" s="28"/>
      <c r="E97" s="28"/>
      <c r="F97" s="28"/>
      <c r="G97" s="30">
        <f>IF($F97="","",IFERROR(VLOOKUP($F97,AcctTbl,2,0),""))</f>
        <v>0</v>
      </c>
      <c r="H97" s="82"/>
      <c r="I97" s="83"/>
      <c r="J97" s="28"/>
      <c r="K97" s="28"/>
      <c r="L97" s="82"/>
    </row>
    <row r="98" spans="1:12" ht="21" customHeight="1">
      <c r="A98" s="48">
        <f>IF($C98="","",COUNTA($C$13:$C98))</f>
        <v>0</v>
      </c>
      <c r="B98" s="28"/>
      <c r="C98" s="28"/>
      <c r="D98" s="28"/>
      <c r="E98" s="28"/>
      <c r="F98" s="28"/>
      <c r="G98" s="30">
        <f>IF($F98="","",IFERROR(VLOOKUP($F98,AcctTbl,2,0),""))</f>
        <v>0</v>
      </c>
      <c r="H98" s="82"/>
      <c r="I98" s="83"/>
      <c r="J98" s="28"/>
      <c r="K98" s="28"/>
      <c r="L98" s="82"/>
    </row>
    <row r="99" spans="1:12" ht="21" customHeight="1">
      <c r="A99" s="48">
        <f>IF($C99="","",COUNTA($C$13:$C99))</f>
        <v>0</v>
      </c>
      <c r="B99" s="28"/>
      <c r="C99" s="28"/>
      <c r="D99" s="28"/>
      <c r="E99" s="28"/>
      <c r="F99" s="28"/>
      <c r="G99" s="30">
        <f>IF($F99="","",IFERROR(VLOOKUP($F99,AcctTbl,2,0),""))</f>
        <v>0</v>
      </c>
      <c r="H99" s="82"/>
      <c r="I99" s="83"/>
      <c r="J99" s="28"/>
      <c r="K99" s="28"/>
      <c r="L99" s="82"/>
    </row>
    <row r="100" spans="1:12" ht="21" customHeight="1">
      <c r="A100" s="48">
        <f>IF($C100="","",COUNTA($C$13:$C100))</f>
        <v>0</v>
      </c>
      <c r="B100" s="28"/>
      <c r="C100" s="28"/>
      <c r="D100" s="28"/>
      <c r="E100" s="28"/>
      <c r="F100" s="28"/>
      <c r="G100" s="30">
        <f>IF($F100="","",IFERROR(VLOOKUP($F100,AcctTbl,2,0),""))</f>
        <v>0</v>
      </c>
      <c r="H100" s="82"/>
      <c r="I100" s="83"/>
      <c r="J100" s="28"/>
      <c r="K100" s="28"/>
      <c r="L100" s="82"/>
    </row>
    <row r="101" spans="1:12" ht="21" customHeight="1">
      <c r="A101" s="48">
        <f>IF($C101="","",COUNTA($C$13:$C101))</f>
        <v>0</v>
      </c>
      <c r="B101" s="28"/>
      <c r="C101" s="28"/>
      <c r="D101" s="28"/>
      <c r="E101" s="28"/>
      <c r="F101" s="28"/>
      <c r="G101" s="30">
        <f>IF($F101="","",IFERROR(VLOOKUP($F101,AcctTbl,2,0),""))</f>
        <v>0</v>
      </c>
      <c r="H101" s="82"/>
      <c r="I101" s="83"/>
      <c r="J101" s="28"/>
      <c r="K101" s="28"/>
      <c r="L101" s="82"/>
    </row>
    <row r="102" spans="1:12" ht="21" customHeight="1">
      <c r="A102" s="48">
        <f>IF($C102="","",COUNTA($C$13:$C102))</f>
        <v>0</v>
      </c>
      <c r="B102" s="28"/>
      <c r="C102" s="28"/>
      <c r="D102" s="28"/>
      <c r="E102" s="28"/>
      <c r="F102" s="28"/>
      <c r="G102" s="30">
        <f>IF($F102="","",IFERROR(VLOOKUP($F102,AcctTbl,2,0),""))</f>
        <v>0</v>
      </c>
      <c r="H102" s="82"/>
      <c r="I102" s="83"/>
      <c r="J102" s="28"/>
      <c r="K102" s="28"/>
      <c r="L102" s="82"/>
    </row>
    <row r="103" spans="1:12" ht="21" customHeight="1">
      <c r="A103" s="48">
        <f>IF($C103="","",COUNTA($C$13:$C103))</f>
        <v>0</v>
      </c>
      <c r="B103" s="28"/>
      <c r="C103" s="28"/>
      <c r="D103" s="28"/>
      <c r="E103" s="28"/>
      <c r="F103" s="28"/>
      <c r="G103" s="30">
        <f>IF($F103="","",IFERROR(VLOOKUP($F103,AcctTbl,2,0),""))</f>
        <v>0</v>
      </c>
      <c r="H103" s="82"/>
      <c r="I103" s="83"/>
      <c r="J103" s="28"/>
      <c r="K103" s="28"/>
      <c r="L103" s="82"/>
    </row>
    <row r="104" spans="1:12" ht="21" customHeight="1">
      <c r="A104" s="48">
        <f>IF($C104="","",COUNTA($C$13:$C104))</f>
        <v>0</v>
      </c>
      <c r="B104" s="28"/>
      <c r="C104" s="28"/>
      <c r="D104" s="28"/>
      <c r="E104" s="28"/>
      <c r="F104" s="28"/>
      <c r="G104" s="30">
        <f>IF($F104="","",IFERROR(VLOOKUP($F104,AcctTbl,2,0),""))</f>
        <v>0</v>
      </c>
      <c r="H104" s="82"/>
      <c r="I104" s="83"/>
      <c r="J104" s="28"/>
      <c r="K104" s="28"/>
      <c r="L104" s="82"/>
    </row>
    <row r="105" spans="1:12" ht="21" customHeight="1">
      <c r="A105" s="48">
        <f>IF($C105="","",COUNTA($C$13:$C105))</f>
        <v>0</v>
      </c>
      <c r="B105" s="28"/>
      <c r="C105" s="28"/>
      <c r="D105" s="28"/>
      <c r="E105" s="28"/>
      <c r="F105" s="28"/>
      <c r="G105" s="30">
        <f>IF($F105="","",IFERROR(VLOOKUP($F105,AcctTbl,2,0),""))</f>
        <v>0</v>
      </c>
      <c r="H105" s="82"/>
      <c r="I105" s="83"/>
      <c r="J105" s="28"/>
      <c r="K105" s="28"/>
      <c r="L105" s="82"/>
    </row>
    <row r="106" spans="1:12" ht="21" customHeight="1">
      <c r="A106" s="48">
        <f>IF($C106="","",COUNTA($C$13:$C106))</f>
        <v>0</v>
      </c>
      <c r="B106" s="28"/>
      <c r="C106" s="28"/>
      <c r="D106" s="28"/>
      <c r="E106" s="28"/>
      <c r="F106" s="28"/>
      <c r="G106" s="30">
        <f>IF($F106="","",IFERROR(VLOOKUP($F106,AcctTbl,2,0),""))</f>
        <v>0</v>
      </c>
      <c r="H106" s="82"/>
      <c r="I106" s="83"/>
      <c r="J106" s="28"/>
      <c r="K106" s="28"/>
      <c r="L106" s="82"/>
    </row>
    <row r="107" spans="1:12" ht="21" customHeight="1">
      <c r="A107" s="48">
        <f>IF($C107="","",COUNTA($C$13:$C107))</f>
        <v>0</v>
      </c>
      <c r="B107" s="28"/>
      <c r="C107" s="28"/>
      <c r="D107" s="28"/>
      <c r="E107" s="28"/>
      <c r="F107" s="28"/>
      <c r="G107" s="30">
        <f>IF($F107="","",IFERROR(VLOOKUP($F107,AcctTbl,2,0),""))</f>
        <v>0</v>
      </c>
      <c r="H107" s="82"/>
      <c r="I107" s="83"/>
      <c r="J107" s="28"/>
      <c r="K107" s="28"/>
      <c r="L107" s="82"/>
    </row>
    <row r="108" spans="1:12" ht="21" customHeight="1">
      <c r="A108" s="48">
        <f>IF($C108="","",COUNTA($C$13:$C108))</f>
        <v>0</v>
      </c>
      <c r="B108" s="28"/>
      <c r="C108" s="28"/>
      <c r="D108" s="28"/>
      <c r="E108" s="28"/>
      <c r="F108" s="28"/>
      <c r="G108" s="30">
        <f>IF($F108="","",IFERROR(VLOOKUP($F108,AcctTbl,2,0),""))</f>
        <v>0</v>
      </c>
      <c r="H108" s="82"/>
      <c r="I108" s="83"/>
      <c r="J108" s="28"/>
      <c r="K108" s="28"/>
      <c r="L108" s="82"/>
    </row>
    <row r="109" spans="1:12" ht="21" customHeight="1">
      <c r="A109" s="48">
        <f>IF($C109="","",COUNTA($C$13:$C109))</f>
        <v>0</v>
      </c>
      <c r="B109" s="28"/>
      <c r="C109" s="28"/>
      <c r="D109" s="28"/>
      <c r="E109" s="28"/>
      <c r="F109" s="28"/>
      <c r="G109" s="30">
        <f>IF($F109="","",IFERROR(VLOOKUP($F109,AcctTbl,2,0),""))</f>
        <v>0</v>
      </c>
      <c r="H109" s="82"/>
      <c r="I109" s="83"/>
      <c r="J109" s="28"/>
      <c r="K109" s="28"/>
      <c r="L109" s="82"/>
    </row>
    <row r="110" spans="1:12" ht="21" customHeight="1">
      <c r="A110" s="48">
        <f>IF($C110="","",COUNTA($C$13:$C110))</f>
        <v>0</v>
      </c>
      <c r="B110" s="28"/>
      <c r="C110" s="28"/>
      <c r="D110" s="28"/>
      <c r="E110" s="28"/>
      <c r="F110" s="28"/>
      <c r="G110" s="30">
        <f>IF($F110="","",IFERROR(VLOOKUP($F110,AcctTbl,2,0),""))</f>
        <v>0</v>
      </c>
      <c r="H110" s="82"/>
      <c r="I110" s="83"/>
      <c r="J110" s="28"/>
      <c r="K110" s="28"/>
      <c r="L110" s="82"/>
    </row>
    <row r="111" spans="1:12" ht="21" customHeight="1">
      <c r="A111" s="48">
        <f>IF($C111="","",COUNTA($C$13:$C111))</f>
        <v>0</v>
      </c>
      <c r="B111" s="28"/>
      <c r="C111" s="28"/>
      <c r="D111" s="28"/>
      <c r="E111" s="28"/>
      <c r="F111" s="28"/>
      <c r="G111" s="30">
        <f>IF($F111="","",IFERROR(VLOOKUP($F111,AcctTbl,2,0),""))</f>
        <v>0</v>
      </c>
      <c r="H111" s="82"/>
      <c r="I111" s="83"/>
      <c r="J111" s="28"/>
      <c r="K111" s="28"/>
      <c r="L111" s="82"/>
    </row>
    <row r="112" spans="1:12" ht="21" customHeight="1">
      <c r="A112" s="48">
        <f>IF($C112="","",COUNTA($C$13:$C112))</f>
        <v>0</v>
      </c>
      <c r="B112" s="28"/>
      <c r="C112" s="28"/>
      <c r="D112" s="28"/>
      <c r="E112" s="28"/>
      <c r="F112" s="28"/>
      <c r="G112" s="30">
        <f>IF($F112="","",IFERROR(VLOOKUP($F112,AcctTbl,2,0),""))</f>
        <v>0</v>
      </c>
      <c r="H112" s="82"/>
      <c r="I112" s="83"/>
      <c r="J112" s="28"/>
      <c r="K112" s="28"/>
      <c r="L112" s="82"/>
    </row>
    <row r="113" spans="1:12" ht="21" customHeight="1">
      <c r="A113" s="48">
        <f>IF($C113="","",COUNTA($C$13:$C113))</f>
        <v>0</v>
      </c>
      <c r="B113" s="28"/>
      <c r="C113" s="28"/>
      <c r="D113" s="28"/>
      <c r="E113" s="28"/>
      <c r="F113" s="28"/>
      <c r="G113" s="30">
        <f>IF($F113="","",IFERROR(VLOOKUP($F113,AcctTbl,2,0),""))</f>
        <v>0</v>
      </c>
      <c r="H113" s="82"/>
      <c r="I113" s="83"/>
      <c r="J113" s="28"/>
      <c r="K113" s="28"/>
      <c r="L113" s="82"/>
    </row>
    <row r="114" spans="1:12" ht="21" customHeight="1">
      <c r="A114" s="48">
        <f>IF($C114="","",COUNTA($C$13:$C114))</f>
        <v>0</v>
      </c>
      <c r="B114" s="28"/>
      <c r="C114" s="28"/>
      <c r="D114" s="28"/>
      <c r="E114" s="28"/>
      <c r="F114" s="28"/>
      <c r="G114" s="30">
        <f>IF($F114="","",IFERROR(VLOOKUP($F114,AcctTbl,2,0),""))</f>
        <v>0</v>
      </c>
      <c r="H114" s="82"/>
      <c r="I114" s="83"/>
      <c r="J114" s="28"/>
      <c r="K114" s="28"/>
      <c r="L114" s="82"/>
    </row>
    <row r="115" spans="1:12" ht="21" customHeight="1">
      <c r="A115" s="48">
        <f>IF($C115="","",COUNTA($C$13:$C115))</f>
        <v>0</v>
      </c>
      <c r="B115" s="28"/>
      <c r="C115" s="28"/>
      <c r="D115" s="28"/>
      <c r="E115" s="28"/>
      <c r="F115" s="28"/>
      <c r="G115" s="30">
        <f>IF($F115="","",IFERROR(VLOOKUP($F115,AcctTbl,2,0),""))</f>
        <v>0</v>
      </c>
      <c r="H115" s="82"/>
      <c r="I115" s="83"/>
      <c r="J115" s="28"/>
      <c r="K115" s="28"/>
      <c r="L115" s="82"/>
    </row>
    <row r="116" spans="1:12" ht="21" customHeight="1">
      <c r="A116" s="48">
        <f>IF($C116="","",COUNTA($C$13:$C116))</f>
        <v>0</v>
      </c>
      <c r="B116" s="28"/>
      <c r="C116" s="28"/>
      <c r="D116" s="28"/>
      <c r="E116" s="28"/>
      <c r="F116" s="28"/>
      <c r="G116" s="30">
        <f>IF($F116="","",IFERROR(VLOOKUP($F116,AcctTbl,2,0),""))</f>
        <v>0</v>
      </c>
      <c r="H116" s="82"/>
      <c r="I116" s="83"/>
      <c r="J116" s="28"/>
      <c r="K116" s="28"/>
      <c r="L116" s="82"/>
    </row>
    <row r="117" spans="1:12" ht="21" customHeight="1">
      <c r="A117" s="48">
        <f>IF($C117="","",COUNTA($C$13:$C117))</f>
        <v>0</v>
      </c>
      <c r="B117" s="28"/>
      <c r="C117" s="28"/>
      <c r="D117" s="28"/>
      <c r="E117" s="28"/>
      <c r="F117" s="28"/>
      <c r="G117" s="30">
        <f>IF($F117="","",IFERROR(VLOOKUP($F117,AcctTbl,2,0),""))</f>
        <v>0</v>
      </c>
      <c r="H117" s="82"/>
      <c r="I117" s="83"/>
      <c r="J117" s="28"/>
      <c r="K117" s="28"/>
      <c r="L117" s="82"/>
    </row>
    <row r="118" spans="1:12" ht="21" customHeight="1">
      <c r="A118" s="48">
        <f>IF($C118="","",COUNTA($C$13:$C118))</f>
        <v>0</v>
      </c>
      <c r="B118" s="28"/>
      <c r="C118" s="28"/>
      <c r="D118" s="28"/>
      <c r="E118" s="28"/>
      <c r="F118" s="28"/>
      <c r="G118" s="30">
        <f>IF($F118="","",IFERROR(VLOOKUP($F118,AcctTbl,2,0),""))</f>
        <v>0</v>
      </c>
      <c r="H118" s="82"/>
      <c r="I118" s="83"/>
      <c r="J118" s="28"/>
      <c r="K118" s="28"/>
      <c r="L118" s="82"/>
    </row>
    <row r="119" spans="1:12" ht="21" customHeight="1">
      <c r="A119" s="48">
        <f>IF($C119="","",COUNTA($C$13:$C119))</f>
        <v>0</v>
      </c>
      <c r="B119" s="28"/>
      <c r="C119" s="28"/>
      <c r="D119" s="28"/>
      <c r="E119" s="28"/>
      <c r="F119" s="28"/>
      <c r="G119" s="30">
        <f>IF($F119="","",IFERROR(VLOOKUP($F119,AcctTbl,2,0),""))</f>
        <v>0</v>
      </c>
      <c r="H119" s="82"/>
      <c r="I119" s="83"/>
      <c r="J119" s="28"/>
      <c r="K119" s="28"/>
      <c r="L119" s="82"/>
    </row>
    <row r="120" spans="1:12" ht="21" customHeight="1">
      <c r="A120" s="48">
        <f>IF($C120="","",COUNTA($C$13:$C120))</f>
        <v>0</v>
      </c>
      <c r="B120" s="28"/>
      <c r="C120" s="28"/>
      <c r="D120" s="28"/>
      <c r="E120" s="28"/>
      <c r="F120" s="28"/>
      <c r="G120" s="30">
        <f>IF($F120="","",IFERROR(VLOOKUP($F120,AcctTbl,2,0),""))</f>
        <v>0</v>
      </c>
      <c r="H120" s="82"/>
      <c r="I120" s="83"/>
      <c r="J120" s="28"/>
      <c r="K120" s="28"/>
      <c r="L120" s="82"/>
    </row>
    <row r="121" spans="1:12" ht="21" customHeight="1">
      <c r="A121" s="48">
        <f>IF($C121="","",COUNTA($C$13:$C121))</f>
        <v>0</v>
      </c>
      <c r="B121" s="28"/>
      <c r="C121" s="28"/>
      <c r="D121" s="28"/>
      <c r="E121" s="28"/>
      <c r="F121" s="28"/>
      <c r="G121" s="30">
        <f>IF($F121="","",IFERROR(VLOOKUP($F121,AcctTbl,2,0),""))</f>
        <v>0</v>
      </c>
      <c r="H121" s="82"/>
      <c r="I121" s="83"/>
      <c r="J121" s="28"/>
      <c r="K121" s="28"/>
      <c r="L121" s="82"/>
    </row>
    <row r="122" spans="1:12" ht="21" customHeight="1">
      <c r="A122" s="48">
        <f>IF($C122="","",COUNTA($C$13:$C122))</f>
        <v>0</v>
      </c>
      <c r="B122" s="28"/>
      <c r="C122" s="28"/>
      <c r="D122" s="28"/>
      <c r="E122" s="28"/>
      <c r="F122" s="28"/>
      <c r="G122" s="30">
        <f>IF($F122="","",IFERROR(VLOOKUP($F122,AcctTbl,2,0),""))</f>
        <v>0</v>
      </c>
      <c r="H122" s="82"/>
      <c r="I122" s="83"/>
      <c r="J122" s="28"/>
      <c r="K122" s="28"/>
      <c r="L122" s="82"/>
    </row>
    <row r="123" spans="1:12" ht="21" customHeight="1">
      <c r="A123" s="48">
        <f>IF($C123="","",COUNTA($C$13:$C123))</f>
        <v>0</v>
      </c>
      <c r="B123" s="28"/>
      <c r="C123" s="28"/>
      <c r="D123" s="28"/>
      <c r="E123" s="28"/>
      <c r="F123" s="28"/>
      <c r="G123" s="30">
        <f>IF($F123="","",IFERROR(VLOOKUP($F123,AcctTbl,2,0),""))</f>
        <v>0</v>
      </c>
      <c r="H123" s="82"/>
      <c r="I123" s="83"/>
      <c r="J123" s="28"/>
      <c r="K123" s="28"/>
      <c r="L123" s="82"/>
    </row>
    <row r="124" spans="1:12" ht="21" customHeight="1">
      <c r="A124" s="48">
        <f>IF($C124="","",COUNTA($C$13:$C124))</f>
        <v>0</v>
      </c>
      <c r="B124" s="28"/>
      <c r="C124" s="28"/>
      <c r="D124" s="28"/>
      <c r="E124" s="28"/>
      <c r="F124" s="28"/>
      <c r="G124" s="30">
        <f>IF($F124="","",IFERROR(VLOOKUP($F124,AcctTbl,2,0),""))</f>
        <v>0</v>
      </c>
      <c r="H124" s="82"/>
      <c r="I124" s="83"/>
      <c r="J124" s="28"/>
      <c r="K124" s="28"/>
      <c r="L124" s="82"/>
    </row>
    <row r="125" spans="1:12" ht="21" customHeight="1">
      <c r="A125" s="48">
        <f>IF($C125="","",COUNTA($C$13:$C125))</f>
        <v>0</v>
      </c>
      <c r="B125" s="28"/>
      <c r="C125" s="28"/>
      <c r="D125" s="28"/>
      <c r="E125" s="28"/>
      <c r="F125" s="28"/>
      <c r="G125" s="30">
        <f>IF($F125="","",IFERROR(VLOOKUP($F125,AcctTbl,2,0),""))</f>
        <v>0</v>
      </c>
      <c r="H125" s="82"/>
      <c r="I125" s="83"/>
      <c r="J125" s="28"/>
      <c r="K125" s="28"/>
      <c r="L125" s="82"/>
    </row>
    <row r="126" spans="1:12" ht="21" customHeight="1">
      <c r="A126" s="48">
        <f>IF($C126="","",COUNTA($C$13:$C126))</f>
        <v>0</v>
      </c>
      <c r="B126" s="28"/>
      <c r="C126" s="28"/>
      <c r="D126" s="28"/>
      <c r="E126" s="28"/>
      <c r="F126" s="28"/>
      <c r="G126" s="30">
        <f>IF($F126="","",IFERROR(VLOOKUP($F126,AcctTbl,2,0),""))</f>
        <v>0</v>
      </c>
      <c r="H126" s="82"/>
      <c r="I126" s="83"/>
      <c r="J126" s="28"/>
      <c r="K126" s="28"/>
      <c r="L126" s="82"/>
    </row>
    <row r="127" spans="1:12" ht="21" customHeight="1">
      <c r="A127" s="48">
        <f>IF($C127="","",COUNTA($C$13:$C127))</f>
        <v>0</v>
      </c>
      <c r="B127" s="28"/>
      <c r="C127" s="28"/>
      <c r="D127" s="28"/>
      <c r="E127" s="28"/>
      <c r="F127" s="28"/>
      <c r="G127" s="30">
        <f>IF($F127="","",IFERROR(VLOOKUP($F127,AcctTbl,2,0),""))</f>
        <v>0</v>
      </c>
      <c r="H127" s="82"/>
      <c r="I127" s="83"/>
      <c r="J127" s="28"/>
      <c r="K127" s="28"/>
      <c r="L127" s="82"/>
    </row>
    <row r="128" spans="1:12" ht="21" customHeight="1">
      <c r="A128" s="48">
        <f>IF($C128="","",COUNTA($C$13:$C128))</f>
        <v>0</v>
      </c>
      <c r="B128" s="28"/>
      <c r="C128" s="28"/>
      <c r="D128" s="28"/>
      <c r="E128" s="28"/>
      <c r="F128" s="28"/>
      <c r="G128" s="30">
        <f>IF($F128="","",IFERROR(VLOOKUP($F128,AcctTbl,2,0),""))</f>
        <v>0</v>
      </c>
      <c r="H128" s="82"/>
      <c r="I128" s="83"/>
      <c r="J128" s="28"/>
      <c r="K128" s="28"/>
      <c r="L128" s="82"/>
    </row>
    <row r="129" spans="1:12" ht="21" customHeight="1">
      <c r="A129" s="48">
        <f>IF($C129="","",COUNTA($C$13:$C129))</f>
        <v>0</v>
      </c>
      <c r="B129" s="28"/>
      <c r="C129" s="28"/>
      <c r="D129" s="28"/>
      <c r="E129" s="28"/>
      <c r="F129" s="28"/>
      <c r="G129" s="30">
        <f>IF($F129="","",IFERROR(VLOOKUP($F129,AcctTbl,2,0),""))</f>
        <v>0</v>
      </c>
      <c r="H129" s="82"/>
      <c r="I129" s="83"/>
      <c r="J129" s="28"/>
      <c r="K129" s="28"/>
      <c r="L129" s="82"/>
    </row>
    <row r="130" spans="1:12" ht="21" customHeight="1">
      <c r="A130" s="48">
        <f>IF($C130="","",COUNTA($C$13:$C130))</f>
        <v>0</v>
      </c>
      <c r="B130" s="28"/>
      <c r="C130" s="28"/>
      <c r="D130" s="28"/>
      <c r="E130" s="28"/>
      <c r="F130" s="28"/>
      <c r="G130" s="30">
        <f>IF($F130="","",IFERROR(VLOOKUP($F130,AcctTbl,2,0),""))</f>
        <v>0</v>
      </c>
      <c r="H130" s="82"/>
      <c r="I130" s="83"/>
      <c r="J130" s="28"/>
      <c r="K130" s="28"/>
      <c r="L130" s="82"/>
    </row>
    <row r="131" spans="1:12" ht="21" customHeight="1">
      <c r="A131" s="48">
        <f>IF($C131="","",COUNTA($C$13:$C131))</f>
        <v>0</v>
      </c>
      <c r="B131" s="28"/>
      <c r="C131" s="28"/>
      <c r="D131" s="28"/>
      <c r="E131" s="28"/>
      <c r="F131" s="28"/>
      <c r="G131" s="30">
        <f>IF($F131="","",IFERROR(VLOOKUP($F131,AcctTbl,2,0),""))</f>
        <v>0</v>
      </c>
      <c r="H131" s="82"/>
      <c r="I131" s="83"/>
      <c r="J131" s="28"/>
      <c r="K131" s="28"/>
      <c r="L131" s="82"/>
    </row>
    <row r="132" spans="1:12" ht="21" customHeight="1">
      <c r="A132" s="48">
        <f>IF($C132="","",COUNTA($C$13:$C132))</f>
        <v>0</v>
      </c>
      <c r="B132" s="28"/>
      <c r="C132" s="28"/>
      <c r="D132" s="28"/>
      <c r="E132" s="28"/>
      <c r="F132" s="28"/>
      <c r="G132" s="30">
        <f>IF($F132="","",IFERROR(VLOOKUP($F132,AcctTbl,2,0),""))</f>
        <v>0</v>
      </c>
      <c r="H132" s="82"/>
      <c r="I132" s="83"/>
      <c r="J132" s="28"/>
      <c r="K132" s="28"/>
      <c r="L132" s="82"/>
    </row>
    <row r="133" spans="1:12" ht="21" customHeight="1">
      <c r="A133" s="48">
        <f>IF($C133="","",COUNTA($C$13:$C133))</f>
        <v>0</v>
      </c>
      <c r="B133" s="28"/>
      <c r="C133" s="28"/>
      <c r="D133" s="28"/>
      <c r="E133" s="28"/>
      <c r="F133" s="28"/>
      <c r="G133" s="30">
        <f>IF($F133="","",IFERROR(VLOOKUP($F133,AcctTbl,2,0),""))</f>
        <v>0</v>
      </c>
      <c r="H133" s="82"/>
      <c r="I133" s="83"/>
      <c r="J133" s="28"/>
      <c r="K133" s="28"/>
      <c r="L133" s="82"/>
    </row>
    <row r="134" spans="1:12" ht="21" customHeight="1">
      <c r="A134" s="48">
        <f>IF($C134="","",COUNTA($C$13:$C134))</f>
        <v>0</v>
      </c>
      <c r="B134" s="28"/>
      <c r="C134" s="28"/>
      <c r="D134" s="28"/>
      <c r="E134" s="28"/>
      <c r="F134" s="28"/>
      <c r="G134" s="30">
        <f>IF($F134="","",IFERROR(VLOOKUP($F134,AcctTbl,2,0),""))</f>
        <v>0</v>
      </c>
      <c r="H134" s="82"/>
      <c r="I134" s="83"/>
      <c r="J134" s="28"/>
      <c r="K134" s="28"/>
      <c r="L134" s="82"/>
    </row>
    <row r="135" spans="1:12" ht="21" customHeight="1">
      <c r="A135" s="48">
        <f>IF($C135="","",COUNTA($C$13:$C135))</f>
        <v>0</v>
      </c>
      <c r="B135" s="28"/>
      <c r="C135" s="28"/>
      <c r="D135" s="28"/>
      <c r="E135" s="28"/>
      <c r="F135" s="28"/>
      <c r="G135" s="30">
        <f>IF($F135="","",IFERROR(VLOOKUP($F135,AcctTbl,2,0),""))</f>
        <v>0</v>
      </c>
      <c r="H135" s="82"/>
      <c r="I135" s="83"/>
      <c r="J135" s="28"/>
      <c r="K135" s="28"/>
      <c r="L135" s="82"/>
    </row>
    <row r="136" spans="1:12" ht="21" customHeight="1">
      <c r="A136" s="48">
        <f>IF($C136="","",COUNTA($C$13:$C136))</f>
        <v>0</v>
      </c>
      <c r="B136" s="28"/>
      <c r="C136" s="28"/>
      <c r="D136" s="28"/>
      <c r="E136" s="28"/>
      <c r="F136" s="28"/>
      <c r="G136" s="30">
        <f>IF($F136="","",IFERROR(VLOOKUP($F136,AcctTbl,2,0),""))</f>
        <v>0</v>
      </c>
      <c r="H136" s="82"/>
      <c r="I136" s="83"/>
      <c r="J136" s="28"/>
      <c r="K136" s="28"/>
      <c r="L136" s="82"/>
    </row>
    <row r="137" spans="1:12" ht="21" customHeight="1">
      <c r="A137" s="48">
        <f>IF($C137="","",COUNTA($C$13:$C137))</f>
        <v>0</v>
      </c>
      <c r="B137" s="28"/>
      <c r="C137" s="28"/>
      <c r="D137" s="28"/>
      <c r="E137" s="28"/>
      <c r="F137" s="28"/>
      <c r="G137" s="30">
        <f>IF($F137="","",IFERROR(VLOOKUP($F137,AcctTbl,2,0),""))</f>
        <v>0</v>
      </c>
      <c r="H137" s="82"/>
      <c r="I137" s="83"/>
      <c r="J137" s="28"/>
      <c r="K137" s="28"/>
      <c r="L137" s="82"/>
    </row>
    <row r="138" spans="1:12" ht="21" customHeight="1">
      <c r="A138" s="48">
        <f>IF($C138="","",COUNTA($C$13:$C138))</f>
        <v>0</v>
      </c>
      <c r="B138" s="28"/>
      <c r="C138" s="28"/>
      <c r="D138" s="28"/>
      <c r="E138" s="28"/>
      <c r="F138" s="28"/>
      <c r="G138" s="30">
        <f>IF($F138="","",IFERROR(VLOOKUP($F138,AcctTbl,2,0),""))</f>
        <v>0</v>
      </c>
      <c r="H138" s="82"/>
      <c r="I138" s="83"/>
      <c r="J138" s="28"/>
      <c r="K138" s="28"/>
      <c r="L138" s="82"/>
    </row>
    <row r="139" spans="1:12" ht="21" customHeight="1">
      <c r="A139" s="48">
        <f>IF($C139="","",COUNTA($C$13:$C139))</f>
        <v>0</v>
      </c>
      <c r="B139" s="28"/>
      <c r="C139" s="28"/>
      <c r="D139" s="28"/>
      <c r="E139" s="28"/>
      <c r="F139" s="28"/>
      <c r="G139" s="30">
        <f>IF($F139="","",IFERROR(VLOOKUP($F139,AcctTbl,2,0),""))</f>
        <v>0</v>
      </c>
      <c r="H139" s="82"/>
      <c r="I139" s="83"/>
      <c r="J139" s="28"/>
      <c r="K139" s="28"/>
      <c r="L139" s="82"/>
    </row>
    <row r="140" spans="1:12" ht="21" customHeight="1">
      <c r="A140" s="48">
        <f>IF($C140="","",COUNTA($C$13:$C140))</f>
        <v>0</v>
      </c>
      <c r="B140" s="28"/>
      <c r="C140" s="28"/>
      <c r="D140" s="28"/>
      <c r="E140" s="28"/>
      <c r="F140" s="28"/>
      <c r="G140" s="30">
        <f>IF($F140="","",IFERROR(VLOOKUP($F140,AcctTbl,2,0),""))</f>
        <v>0</v>
      </c>
      <c r="H140" s="82"/>
      <c r="I140" s="83"/>
      <c r="J140" s="28"/>
      <c r="K140" s="28"/>
      <c r="L140" s="82"/>
    </row>
    <row r="141" spans="1:12" ht="21" customHeight="1">
      <c r="A141" s="48">
        <f>IF($C141="","",COUNTA($C$13:$C141))</f>
        <v>0</v>
      </c>
      <c r="B141" s="28"/>
      <c r="C141" s="28"/>
      <c r="D141" s="28"/>
      <c r="E141" s="28"/>
      <c r="F141" s="28"/>
      <c r="G141" s="30">
        <f>IF($F141="","",IFERROR(VLOOKUP($F141,AcctTbl,2,0),""))</f>
        <v>0</v>
      </c>
      <c r="H141" s="82"/>
      <c r="I141" s="83"/>
      <c r="J141" s="28"/>
      <c r="K141" s="28"/>
      <c r="L141" s="82"/>
    </row>
    <row r="142" spans="1:12" ht="21" customHeight="1">
      <c r="A142" s="48">
        <f>IF($C142="","",COUNTA($C$13:$C142))</f>
        <v>0</v>
      </c>
      <c r="B142" s="28"/>
      <c r="C142" s="28"/>
      <c r="D142" s="28"/>
      <c r="E142" s="28"/>
      <c r="F142" s="28"/>
      <c r="G142" s="30">
        <f>IF($F142="","",IFERROR(VLOOKUP($F142,AcctTbl,2,0),""))</f>
        <v>0</v>
      </c>
      <c r="H142" s="82"/>
      <c r="I142" s="83"/>
      <c r="J142" s="28"/>
      <c r="K142" s="28"/>
      <c r="L142" s="82"/>
    </row>
    <row r="143" spans="1:12" ht="21" customHeight="1">
      <c r="A143" s="48">
        <f>IF($C143="","",COUNTA($C$13:$C143))</f>
        <v>0</v>
      </c>
      <c r="B143" s="28"/>
      <c r="C143" s="28"/>
      <c r="D143" s="28"/>
      <c r="E143" s="28"/>
      <c r="F143" s="28"/>
      <c r="G143" s="30">
        <f>IF($F143="","",IFERROR(VLOOKUP($F143,AcctTbl,2,0),""))</f>
        <v>0</v>
      </c>
      <c r="H143" s="82"/>
      <c r="I143" s="83"/>
      <c r="J143" s="28"/>
      <c r="K143" s="28"/>
      <c r="L143" s="82"/>
    </row>
    <row r="144" spans="1:12" ht="21" customHeight="1">
      <c r="A144" s="48">
        <f>IF($C144="","",COUNTA($C$13:$C144))</f>
        <v>0</v>
      </c>
      <c r="B144" s="28"/>
      <c r="C144" s="28"/>
      <c r="D144" s="28"/>
      <c r="E144" s="28"/>
      <c r="F144" s="28"/>
      <c r="G144" s="30">
        <f>IF($F144="","",IFERROR(VLOOKUP($F144,AcctTbl,2,0),""))</f>
        <v>0</v>
      </c>
      <c r="H144" s="82"/>
      <c r="I144" s="83"/>
      <c r="J144" s="28"/>
      <c r="K144" s="28"/>
      <c r="L144" s="82"/>
    </row>
    <row r="145" spans="1:12" ht="21" customHeight="1">
      <c r="A145" s="48">
        <f>IF($C145="","",COUNTA($C$13:$C145))</f>
        <v>0</v>
      </c>
      <c r="B145" s="28"/>
      <c r="C145" s="28"/>
      <c r="D145" s="28"/>
      <c r="E145" s="28"/>
      <c r="F145" s="28"/>
      <c r="G145" s="30">
        <f>IF($F145="","",IFERROR(VLOOKUP($F145,AcctTbl,2,0),""))</f>
        <v>0</v>
      </c>
      <c r="H145" s="82"/>
      <c r="I145" s="83"/>
      <c r="J145" s="28"/>
      <c r="K145" s="28"/>
      <c r="L145" s="82"/>
    </row>
    <row r="146" spans="1:12" ht="21" customHeight="1">
      <c r="A146" s="48">
        <f>IF($C146="","",COUNTA($C$13:$C146))</f>
        <v>0</v>
      </c>
      <c r="B146" s="28"/>
      <c r="C146" s="28"/>
      <c r="D146" s="28"/>
      <c r="E146" s="28"/>
      <c r="F146" s="28"/>
      <c r="G146" s="30">
        <f>IF($F146="","",IFERROR(VLOOKUP($F146,AcctTbl,2,0),""))</f>
        <v>0</v>
      </c>
      <c r="H146" s="82"/>
      <c r="I146" s="83"/>
      <c r="J146" s="28"/>
      <c r="K146" s="28"/>
      <c r="L146" s="82"/>
    </row>
    <row r="147" spans="1:12" ht="21" customHeight="1">
      <c r="A147" s="48">
        <f>IF($C147="","",COUNTA($C$13:$C147))</f>
        <v>0</v>
      </c>
      <c r="B147" s="28"/>
      <c r="C147" s="28"/>
      <c r="D147" s="28"/>
      <c r="E147" s="28"/>
      <c r="F147" s="28"/>
      <c r="G147" s="30">
        <f>IF($F147="","",IFERROR(VLOOKUP($F147,AcctTbl,2,0),""))</f>
        <v>0</v>
      </c>
      <c r="H147" s="82"/>
      <c r="I147" s="83"/>
      <c r="J147" s="28"/>
      <c r="K147" s="28"/>
      <c r="L147" s="82"/>
    </row>
    <row r="148" spans="1:12" ht="21" customHeight="1">
      <c r="A148" s="48">
        <f>IF($C148="","",COUNTA($C$13:$C148))</f>
        <v>0</v>
      </c>
      <c r="B148" s="28"/>
      <c r="C148" s="28"/>
      <c r="D148" s="28"/>
      <c r="E148" s="28"/>
      <c r="F148" s="28"/>
      <c r="G148" s="30">
        <f>IF($F148="","",IFERROR(VLOOKUP($F148,AcctTbl,2,0),""))</f>
        <v>0</v>
      </c>
      <c r="H148" s="82"/>
      <c r="I148" s="83"/>
      <c r="J148" s="28"/>
      <c r="K148" s="28"/>
      <c r="L148" s="82"/>
    </row>
    <row r="149" spans="1:12" ht="21" customHeight="1">
      <c r="A149" s="48">
        <f>IF($C149="","",COUNTA($C$13:$C149))</f>
        <v>0</v>
      </c>
      <c r="B149" s="28"/>
      <c r="C149" s="28"/>
      <c r="D149" s="28"/>
      <c r="E149" s="28"/>
      <c r="F149" s="28"/>
      <c r="G149" s="30">
        <f>IF($F149="","",IFERROR(VLOOKUP($F149,AcctTbl,2,0),""))</f>
        <v>0</v>
      </c>
      <c r="H149" s="82"/>
      <c r="I149" s="83"/>
      <c r="J149" s="28"/>
      <c r="K149" s="28"/>
      <c r="L149" s="82"/>
    </row>
    <row r="150" spans="1:12" ht="21" customHeight="1">
      <c r="A150" s="48">
        <f>IF($C150="","",COUNTA($C$13:$C150))</f>
        <v>0</v>
      </c>
      <c r="B150" s="28"/>
      <c r="C150" s="28"/>
      <c r="D150" s="28"/>
      <c r="E150" s="28"/>
      <c r="F150" s="28"/>
      <c r="G150" s="30">
        <f>IF($F150="","",IFERROR(VLOOKUP($F150,AcctTbl,2,0),""))</f>
        <v>0</v>
      </c>
      <c r="H150" s="82"/>
      <c r="I150" s="83"/>
      <c r="J150" s="28"/>
      <c r="K150" s="28"/>
      <c r="L150" s="82"/>
    </row>
    <row r="151" spans="1:12" ht="21" customHeight="1">
      <c r="A151" s="48">
        <f>IF($C151="","",COUNTA($C$13:$C151))</f>
        <v>0</v>
      </c>
      <c r="B151" s="28"/>
      <c r="C151" s="28"/>
      <c r="D151" s="28"/>
      <c r="E151" s="28"/>
      <c r="F151" s="28"/>
      <c r="G151" s="30">
        <f>IF($F151="","",IFERROR(VLOOKUP($F151,AcctTbl,2,0),""))</f>
        <v>0</v>
      </c>
      <c r="H151" s="82"/>
      <c r="I151" s="83"/>
      <c r="J151" s="28"/>
      <c r="K151" s="28"/>
      <c r="L151" s="82"/>
    </row>
    <row r="152" spans="1:12" ht="21" customHeight="1">
      <c r="A152" s="48">
        <f>IF($C152="","",COUNTA($C$13:$C152))</f>
        <v>0</v>
      </c>
      <c r="B152" s="28"/>
      <c r="C152" s="28"/>
      <c r="D152" s="28"/>
      <c r="E152" s="28"/>
      <c r="F152" s="28"/>
      <c r="G152" s="30">
        <f>IF($F152="","",IFERROR(VLOOKUP($F152,AcctTbl,2,0),""))</f>
        <v>0</v>
      </c>
      <c r="H152" s="82"/>
      <c r="I152" s="83"/>
      <c r="J152" s="28"/>
      <c r="K152" s="28"/>
      <c r="L152" s="82"/>
    </row>
    <row r="153" spans="1:12" ht="21" customHeight="1">
      <c r="A153" s="48">
        <f>IF($C153="","",COUNTA($C$13:$C153))</f>
        <v>0</v>
      </c>
      <c r="B153" s="28"/>
      <c r="C153" s="28"/>
      <c r="D153" s="28"/>
      <c r="E153" s="28"/>
      <c r="F153" s="28"/>
      <c r="G153" s="30">
        <f>IF($F153="","",IFERROR(VLOOKUP($F153,AcctTbl,2,0),""))</f>
        <v>0</v>
      </c>
      <c r="H153" s="82"/>
      <c r="I153" s="83"/>
      <c r="J153" s="28"/>
      <c r="K153" s="28"/>
      <c r="L153" s="82"/>
    </row>
    <row r="154" spans="1:12" ht="21" customHeight="1">
      <c r="A154" s="48">
        <f>IF($C154="","",COUNTA($C$13:$C154))</f>
        <v>0</v>
      </c>
      <c r="B154" s="28"/>
      <c r="C154" s="28"/>
      <c r="D154" s="28"/>
      <c r="E154" s="28"/>
      <c r="F154" s="28"/>
      <c r="G154" s="30">
        <f>IF($F154="","",IFERROR(VLOOKUP($F154,AcctTbl,2,0),""))</f>
        <v>0</v>
      </c>
      <c r="H154" s="82"/>
      <c r="I154" s="83"/>
      <c r="J154" s="28"/>
      <c r="K154" s="28"/>
      <c r="L154" s="82"/>
    </row>
    <row r="155" spans="1:12" ht="21" customHeight="1">
      <c r="A155" s="48">
        <f>IF($C155="","",COUNTA($C$13:$C155))</f>
        <v>0</v>
      </c>
      <c r="B155" s="28"/>
      <c r="C155" s="28"/>
      <c r="D155" s="28"/>
      <c r="E155" s="28"/>
      <c r="F155" s="28"/>
      <c r="G155" s="30">
        <f>IF($F155="","",IFERROR(VLOOKUP($F155,AcctTbl,2,0),""))</f>
        <v>0</v>
      </c>
      <c r="H155" s="82"/>
      <c r="I155" s="83"/>
      <c r="J155" s="28"/>
      <c r="K155" s="28"/>
      <c r="L155" s="82"/>
    </row>
    <row r="156" spans="1:12" ht="21" customHeight="1">
      <c r="A156" s="48">
        <f>IF($C156="","",COUNTA($C$13:$C156))</f>
        <v>0</v>
      </c>
      <c r="B156" s="28"/>
      <c r="C156" s="28"/>
      <c r="D156" s="28"/>
      <c r="E156" s="28"/>
      <c r="F156" s="28"/>
      <c r="G156" s="30">
        <f>IF($F156="","",IFERROR(VLOOKUP($F156,AcctTbl,2,0),""))</f>
        <v>0</v>
      </c>
      <c r="H156" s="82"/>
      <c r="I156" s="83"/>
      <c r="J156" s="28"/>
      <c r="K156" s="28"/>
      <c r="L156" s="82"/>
    </row>
    <row r="157" spans="1:12" ht="21" customHeight="1">
      <c r="A157" s="48">
        <f>IF($C157="","",COUNTA($C$13:$C157))</f>
        <v>0</v>
      </c>
      <c r="B157" s="28"/>
      <c r="C157" s="28"/>
      <c r="D157" s="28"/>
      <c r="E157" s="28"/>
      <c r="F157" s="28"/>
      <c r="G157" s="30">
        <f>IF($F157="","",IFERROR(VLOOKUP($F157,AcctTbl,2,0),""))</f>
        <v>0</v>
      </c>
      <c r="H157" s="82"/>
      <c r="I157" s="83"/>
      <c r="J157" s="28"/>
      <c r="K157" s="28"/>
      <c r="L157" s="82"/>
    </row>
    <row r="158" spans="1:12" ht="21" customHeight="1">
      <c r="A158" s="48">
        <f>IF($C158="","",COUNTA($C$13:$C158))</f>
        <v>0</v>
      </c>
      <c r="B158" s="28"/>
      <c r="C158" s="28"/>
      <c r="D158" s="28"/>
      <c r="E158" s="28"/>
      <c r="F158" s="28"/>
      <c r="G158" s="30">
        <f>IF($F158="","",IFERROR(VLOOKUP($F158,AcctTbl,2,0),""))</f>
        <v>0</v>
      </c>
      <c r="H158" s="82"/>
      <c r="I158" s="83"/>
      <c r="J158" s="28"/>
      <c r="K158" s="28"/>
      <c r="L158" s="82"/>
    </row>
    <row r="159" spans="1:12" ht="21" customHeight="1">
      <c r="A159" s="48">
        <f>IF($C159="","",COUNTA($C$13:$C159))</f>
        <v>0</v>
      </c>
      <c r="B159" s="28"/>
      <c r="C159" s="28"/>
      <c r="D159" s="28"/>
      <c r="E159" s="28"/>
      <c r="F159" s="28"/>
      <c r="G159" s="30">
        <f>IF($F159="","",IFERROR(VLOOKUP($F159,AcctTbl,2,0),""))</f>
        <v>0</v>
      </c>
      <c r="H159" s="82"/>
      <c r="I159" s="83"/>
      <c r="J159" s="28"/>
      <c r="K159" s="28"/>
      <c r="L159" s="82"/>
    </row>
    <row r="160" spans="1:12" ht="21" customHeight="1">
      <c r="A160" s="48">
        <f>IF($C160="","",COUNTA($C$13:$C160))</f>
        <v>0</v>
      </c>
      <c r="B160" s="28"/>
      <c r="C160" s="28"/>
      <c r="D160" s="28"/>
      <c r="E160" s="28"/>
      <c r="F160" s="28"/>
      <c r="G160" s="30">
        <f>IF($F160="","",IFERROR(VLOOKUP($F160,AcctTbl,2,0),""))</f>
        <v>0</v>
      </c>
      <c r="H160" s="82"/>
      <c r="I160" s="83"/>
      <c r="J160" s="28"/>
      <c r="K160" s="28"/>
      <c r="L160" s="82"/>
    </row>
    <row r="161" spans="1:12" ht="21" customHeight="1">
      <c r="A161" s="48">
        <f>IF($C161="","",COUNTA($C$13:$C161))</f>
        <v>0</v>
      </c>
      <c r="B161" s="28"/>
      <c r="C161" s="28"/>
      <c r="D161" s="28"/>
      <c r="E161" s="28"/>
      <c r="F161" s="28"/>
      <c r="G161" s="30">
        <f>IF($F161="","",IFERROR(VLOOKUP($F161,AcctTbl,2,0),""))</f>
        <v>0</v>
      </c>
      <c r="H161" s="82"/>
      <c r="I161" s="83"/>
      <c r="J161" s="28"/>
      <c r="K161" s="28"/>
      <c r="L161" s="82"/>
    </row>
    <row r="162" spans="1:12" ht="21" customHeight="1">
      <c r="A162" s="48">
        <f>IF($C162="","",COUNTA($C$13:$C162))</f>
        <v>0</v>
      </c>
      <c r="B162" s="28"/>
      <c r="C162" s="28"/>
      <c r="D162" s="28"/>
      <c r="E162" s="28"/>
      <c r="F162" s="28"/>
      <c r="G162" s="30">
        <f>IF($F162="","",IFERROR(VLOOKUP($F162,AcctTbl,2,0),""))</f>
        <v>0</v>
      </c>
      <c r="H162" s="82"/>
      <c r="I162" s="83"/>
      <c r="J162" s="28"/>
      <c r="K162" s="28"/>
      <c r="L162" s="82"/>
    </row>
    <row r="163" spans="1:12" ht="21" customHeight="1">
      <c r="A163" s="48">
        <f>IF($C163="","",COUNTA($C$13:$C163))</f>
        <v>0</v>
      </c>
      <c r="B163" s="28"/>
      <c r="C163" s="28"/>
      <c r="D163" s="28"/>
      <c r="E163" s="28"/>
      <c r="F163" s="28"/>
      <c r="G163" s="30">
        <f>IF($F163="","",IFERROR(VLOOKUP($F163,AcctTbl,2,0),""))</f>
        <v>0</v>
      </c>
      <c r="H163" s="82"/>
      <c r="I163" s="83"/>
      <c r="J163" s="28"/>
      <c r="K163" s="28"/>
      <c r="L163" s="82"/>
    </row>
    <row r="164" spans="1:12" ht="21" customHeight="1">
      <c r="A164" s="48">
        <f>IF($C164="","",COUNTA($C$13:$C164))</f>
        <v>0</v>
      </c>
      <c r="B164" s="28"/>
      <c r="C164" s="28"/>
      <c r="D164" s="28"/>
      <c r="E164" s="28"/>
      <c r="F164" s="28"/>
      <c r="G164" s="30">
        <f>IF($F164="","",IFERROR(VLOOKUP($F164,AcctTbl,2,0),""))</f>
        <v>0</v>
      </c>
      <c r="H164" s="82"/>
      <c r="I164" s="83"/>
      <c r="J164" s="28"/>
      <c r="K164" s="28"/>
      <c r="L164" s="82"/>
    </row>
    <row r="165" spans="1:12" ht="21" customHeight="1">
      <c r="A165" s="48">
        <f>IF($C165="","",COUNTA($C$13:$C165))</f>
        <v>0</v>
      </c>
      <c r="B165" s="28"/>
      <c r="C165" s="28"/>
      <c r="D165" s="28"/>
      <c r="E165" s="28"/>
      <c r="F165" s="28"/>
      <c r="G165" s="30">
        <f>IF($F165="","",IFERROR(VLOOKUP($F165,AcctTbl,2,0),""))</f>
        <v>0</v>
      </c>
      <c r="H165" s="82"/>
      <c r="I165" s="83"/>
      <c r="J165" s="28"/>
      <c r="K165" s="28"/>
      <c r="L165" s="82"/>
    </row>
    <row r="166" spans="1:12" ht="21" customHeight="1">
      <c r="A166" s="48">
        <f>IF($C166="","",COUNTA($C$13:$C166))</f>
        <v>0</v>
      </c>
      <c r="B166" s="28"/>
      <c r="C166" s="28"/>
      <c r="D166" s="28"/>
      <c r="E166" s="28"/>
      <c r="F166" s="28"/>
      <c r="G166" s="30">
        <f>IF($F166="","",IFERROR(VLOOKUP($F166,AcctTbl,2,0),""))</f>
        <v>0</v>
      </c>
      <c r="H166" s="82"/>
      <c r="I166" s="83"/>
      <c r="J166" s="28"/>
      <c r="K166" s="28"/>
      <c r="L166" s="82"/>
    </row>
    <row r="167" spans="1:12" ht="21" customHeight="1">
      <c r="A167" s="48">
        <f>IF($C167="","",COUNTA($C$13:$C167))</f>
        <v>0</v>
      </c>
      <c r="B167" s="28"/>
      <c r="C167" s="28"/>
      <c r="D167" s="28"/>
      <c r="E167" s="28"/>
      <c r="F167" s="28"/>
      <c r="G167" s="30">
        <f>IF($F167="","",IFERROR(VLOOKUP($F167,AcctTbl,2,0),""))</f>
        <v>0</v>
      </c>
      <c r="H167" s="82"/>
      <c r="I167" s="83"/>
      <c r="J167" s="28"/>
      <c r="K167" s="28"/>
      <c r="L167" s="82"/>
    </row>
    <row r="168" spans="1:12" ht="21" customHeight="1">
      <c r="A168" s="48">
        <f>IF($C168="","",COUNTA($C$13:$C168))</f>
        <v>0</v>
      </c>
      <c r="B168" s="28"/>
      <c r="C168" s="28"/>
      <c r="D168" s="28"/>
      <c r="E168" s="28"/>
      <c r="F168" s="28"/>
      <c r="G168" s="30">
        <f>IF($F168="","",IFERROR(VLOOKUP($F168,AcctTbl,2,0),""))</f>
        <v>0</v>
      </c>
      <c r="H168" s="82"/>
      <c r="I168" s="83"/>
      <c r="J168" s="28"/>
      <c r="K168" s="28"/>
      <c r="L168" s="82"/>
    </row>
    <row r="169" spans="1:12" ht="21" customHeight="1">
      <c r="A169" s="48">
        <f>IF($C169="","",COUNTA($C$13:$C169))</f>
        <v>0</v>
      </c>
      <c r="B169" s="28"/>
      <c r="C169" s="28"/>
      <c r="D169" s="28"/>
      <c r="E169" s="28"/>
      <c r="F169" s="28"/>
      <c r="G169" s="30">
        <f>IF($F169="","",IFERROR(VLOOKUP($F169,AcctTbl,2,0),""))</f>
        <v>0</v>
      </c>
      <c r="H169" s="82"/>
      <c r="I169" s="83"/>
      <c r="J169" s="28"/>
      <c r="K169" s="28"/>
      <c r="L169" s="82"/>
    </row>
    <row r="170" spans="1:12" ht="21" customHeight="1">
      <c r="A170" s="48">
        <f>IF($C170="","",COUNTA($C$13:$C170))</f>
        <v>0</v>
      </c>
      <c r="B170" s="28"/>
      <c r="C170" s="28"/>
      <c r="D170" s="28"/>
      <c r="E170" s="28"/>
      <c r="F170" s="28"/>
      <c r="G170" s="30">
        <f>IF($F170="","",IFERROR(VLOOKUP($F170,AcctTbl,2,0),""))</f>
        <v>0</v>
      </c>
      <c r="H170" s="82"/>
      <c r="I170" s="83"/>
      <c r="J170" s="28"/>
      <c r="K170" s="28"/>
      <c r="L170" s="82"/>
    </row>
    <row r="171" spans="1:12" ht="21" customHeight="1">
      <c r="A171" s="48">
        <f>IF($C171="","",COUNTA($C$13:$C171))</f>
        <v>0</v>
      </c>
      <c r="B171" s="28"/>
      <c r="C171" s="28"/>
      <c r="D171" s="28"/>
      <c r="E171" s="28"/>
      <c r="F171" s="28"/>
      <c r="G171" s="30">
        <f>IF($F171="","",IFERROR(VLOOKUP($F171,AcctTbl,2,0),""))</f>
        <v>0</v>
      </c>
      <c r="H171" s="82"/>
      <c r="I171" s="83"/>
      <c r="J171" s="28"/>
      <c r="K171" s="28"/>
      <c r="L171" s="82"/>
    </row>
    <row r="172" spans="1:12" ht="21" customHeight="1">
      <c r="A172" s="48">
        <f>IF($C172="","",COUNTA($C$13:$C172))</f>
        <v>0</v>
      </c>
      <c r="B172" s="28"/>
      <c r="C172" s="28"/>
      <c r="D172" s="28"/>
      <c r="E172" s="28"/>
      <c r="F172" s="28"/>
      <c r="G172" s="30">
        <f>IF($F172="","",IFERROR(VLOOKUP($F172,AcctTbl,2,0),""))</f>
        <v>0</v>
      </c>
      <c r="H172" s="82"/>
      <c r="I172" s="83"/>
      <c r="J172" s="28"/>
      <c r="K172" s="28"/>
      <c r="L172" s="82"/>
    </row>
    <row r="173" spans="1:12" ht="21" customHeight="1">
      <c r="A173" s="48">
        <f>IF($C173="","",COUNTA($C$13:$C173))</f>
        <v>0</v>
      </c>
      <c r="B173" s="28"/>
      <c r="C173" s="28"/>
      <c r="D173" s="28"/>
      <c r="E173" s="28"/>
      <c r="F173" s="28"/>
      <c r="G173" s="30">
        <f>IF($F173="","",IFERROR(VLOOKUP($F173,AcctTbl,2,0),""))</f>
        <v>0</v>
      </c>
      <c r="H173" s="82"/>
      <c r="I173" s="83"/>
      <c r="J173" s="28"/>
      <c r="K173" s="28"/>
      <c r="L173" s="82"/>
    </row>
    <row r="174" spans="1:12" ht="21" customHeight="1">
      <c r="A174" s="48">
        <f>IF($C174="","",COUNTA($C$13:$C174))</f>
        <v>0</v>
      </c>
      <c r="B174" s="28"/>
      <c r="C174" s="28"/>
      <c r="D174" s="28"/>
      <c r="E174" s="28"/>
      <c r="F174" s="28"/>
      <c r="G174" s="30">
        <f>IF($F174="","",IFERROR(VLOOKUP($F174,AcctTbl,2,0),""))</f>
        <v>0</v>
      </c>
      <c r="H174" s="82"/>
      <c r="I174" s="83"/>
      <c r="J174" s="28"/>
      <c r="K174" s="28"/>
      <c r="L174" s="82"/>
    </row>
    <row r="175" spans="1:12" ht="21" customHeight="1">
      <c r="A175" s="48">
        <f>IF($C175="","",COUNTA($C$13:$C175))</f>
        <v>0</v>
      </c>
      <c r="B175" s="28"/>
      <c r="C175" s="28"/>
      <c r="D175" s="28"/>
      <c r="E175" s="28"/>
      <c r="F175" s="28"/>
      <c r="G175" s="30">
        <f>IF($F175="","",IFERROR(VLOOKUP($F175,AcctTbl,2,0),""))</f>
        <v>0</v>
      </c>
      <c r="H175" s="82"/>
      <c r="I175" s="83"/>
      <c r="J175" s="28"/>
      <c r="K175" s="28"/>
      <c r="L175" s="82"/>
    </row>
    <row r="176" spans="1:12" ht="21" customHeight="1">
      <c r="A176" s="48">
        <f>IF($C176="","",COUNTA($C$13:$C176))</f>
        <v>0</v>
      </c>
      <c r="B176" s="28"/>
      <c r="C176" s="28"/>
      <c r="D176" s="28"/>
      <c r="E176" s="28"/>
      <c r="F176" s="28"/>
      <c r="G176" s="30">
        <f>IF($F176="","",IFERROR(VLOOKUP($F176,AcctTbl,2,0),""))</f>
        <v>0</v>
      </c>
      <c r="H176" s="82"/>
      <c r="I176" s="83"/>
      <c r="J176" s="28"/>
      <c r="K176" s="28"/>
      <c r="L176" s="82"/>
    </row>
    <row r="177" spans="1:12" ht="21" customHeight="1">
      <c r="A177" s="48">
        <f>IF($C177="","",COUNTA($C$13:$C177))</f>
        <v>0</v>
      </c>
      <c r="B177" s="28"/>
      <c r="C177" s="28"/>
      <c r="D177" s="28"/>
      <c r="E177" s="28"/>
      <c r="F177" s="28"/>
      <c r="G177" s="30">
        <f>IF($F177="","",IFERROR(VLOOKUP($F177,AcctTbl,2,0),""))</f>
        <v>0</v>
      </c>
      <c r="H177" s="82"/>
      <c r="I177" s="83"/>
      <c r="J177" s="28"/>
      <c r="K177" s="28"/>
      <c r="L177" s="82"/>
    </row>
    <row r="178" spans="1:12" ht="21" customHeight="1">
      <c r="A178" s="48">
        <f>IF($C178="","",COUNTA($C$13:$C178))</f>
        <v>0</v>
      </c>
      <c r="B178" s="28"/>
      <c r="C178" s="28"/>
      <c r="D178" s="28"/>
      <c r="E178" s="28"/>
      <c r="F178" s="28"/>
      <c r="G178" s="30">
        <f>IF($F178="","",IFERROR(VLOOKUP($F178,AcctTbl,2,0),""))</f>
        <v>0</v>
      </c>
      <c r="H178" s="82"/>
      <c r="I178" s="83"/>
      <c r="J178" s="28"/>
      <c r="K178" s="28"/>
      <c r="L178" s="82"/>
    </row>
    <row r="179" spans="1:12" ht="21" customHeight="1">
      <c r="A179" s="48">
        <f>IF($C179="","",COUNTA($C$13:$C179))</f>
        <v>0</v>
      </c>
      <c r="B179" s="28"/>
      <c r="C179" s="28"/>
      <c r="D179" s="28"/>
      <c r="E179" s="28"/>
      <c r="F179" s="28"/>
      <c r="G179" s="30">
        <f>IF($F179="","",IFERROR(VLOOKUP($F179,AcctTbl,2,0),""))</f>
        <v>0</v>
      </c>
      <c r="H179" s="82"/>
      <c r="I179" s="83"/>
      <c r="J179" s="28"/>
      <c r="K179" s="28"/>
      <c r="L179" s="82"/>
    </row>
    <row r="180" spans="1:12" ht="21" customHeight="1">
      <c r="A180" s="48">
        <f>IF($C180="","",COUNTA($C$13:$C180))</f>
        <v>0</v>
      </c>
      <c r="B180" s="28"/>
      <c r="C180" s="28"/>
      <c r="D180" s="28"/>
      <c r="E180" s="28"/>
      <c r="F180" s="28"/>
      <c r="G180" s="30">
        <f>IF($F180="","",IFERROR(VLOOKUP($F180,AcctTbl,2,0),""))</f>
        <v>0</v>
      </c>
      <c r="H180" s="82"/>
      <c r="I180" s="83"/>
      <c r="J180" s="28"/>
      <c r="K180" s="28"/>
      <c r="L180" s="82"/>
    </row>
    <row r="181" spans="1:12" ht="21" customHeight="1">
      <c r="A181" s="48">
        <f>IF($C181="","",COUNTA($C$13:$C181))</f>
        <v>0</v>
      </c>
      <c r="B181" s="28"/>
      <c r="C181" s="28"/>
      <c r="D181" s="28"/>
      <c r="E181" s="28"/>
      <c r="F181" s="28"/>
      <c r="G181" s="30">
        <f>IF($F181="","",IFERROR(VLOOKUP($F181,AcctTbl,2,0),""))</f>
        <v>0</v>
      </c>
      <c r="H181" s="82"/>
      <c r="I181" s="83"/>
      <c r="J181" s="28"/>
      <c r="K181" s="28"/>
      <c r="L181" s="82"/>
    </row>
    <row r="182" spans="1:12" ht="21" customHeight="1">
      <c r="A182" s="48">
        <f>IF($C182="","",COUNTA($C$13:$C182))</f>
        <v>0</v>
      </c>
      <c r="B182" s="28"/>
      <c r="C182" s="28"/>
      <c r="D182" s="28"/>
      <c r="E182" s="28"/>
      <c r="F182" s="28"/>
      <c r="G182" s="30">
        <f>IF($F182="","",IFERROR(VLOOKUP($F182,AcctTbl,2,0),""))</f>
        <v>0</v>
      </c>
      <c r="H182" s="82"/>
      <c r="I182" s="83"/>
      <c r="J182" s="28"/>
      <c r="K182" s="28"/>
      <c r="L182" s="82"/>
    </row>
    <row r="183" spans="1:12" ht="21" customHeight="1">
      <c r="A183" s="48">
        <f>IF($C183="","",COUNTA($C$13:$C183))</f>
        <v>0</v>
      </c>
      <c r="B183" s="28"/>
      <c r="C183" s="28"/>
      <c r="D183" s="28"/>
      <c r="E183" s="28"/>
      <c r="F183" s="28"/>
      <c r="G183" s="30">
        <f>IF($F183="","",IFERROR(VLOOKUP($F183,AcctTbl,2,0),""))</f>
        <v>0</v>
      </c>
      <c r="H183" s="82"/>
      <c r="I183" s="83"/>
      <c r="J183" s="28"/>
      <c r="K183" s="28"/>
      <c r="L183" s="82"/>
    </row>
    <row r="184" spans="1:12" ht="21" customHeight="1">
      <c r="A184" s="48">
        <f>IF($C184="","",COUNTA($C$13:$C184))</f>
        <v>0</v>
      </c>
      <c r="B184" s="28"/>
      <c r="C184" s="28"/>
      <c r="D184" s="28"/>
      <c r="E184" s="28"/>
      <c r="F184" s="28"/>
      <c r="G184" s="30">
        <f>IF($F184="","",IFERROR(VLOOKUP($F184,AcctTbl,2,0),""))</f>
        <v>0</v>
      </c>
      <c r="H184" s="82"/>
      <c r="I184" s="83"/>
      <c r="J184" s="28"/>
      <c r="K184" s="28"/>
      <c r="L184" s="82"/>
    </row>
    <row r="185" spans="1:12" ht="21" customHeight="1">
      <c r="A185" s="48">
        <f>IF($C185="","",COUNTA($C$13:$C185))</f>
        <v>0</v>
      </c>
      <c r="B185" s="28"/>
      <c r="C185" s="28"/>
      <c r="D185" s="28"/>
      <c r="E185" s="28"/>
      <c r="F185" s="28"/>
      <c r="G185" s="30">
        <f>IF($F185="","",IFERROR(VLOOKUP($F185,AcctTbl,2,0),""))</f>
        <v>0</v>
      </c>
      <c r="H185" s="82"/>
      <c r="I185" s="83"/>
      <c r="J185" s="28"/>
      <c r="K185" s="28"/>
      <c r="L185" s="82"/>
    </row>
    <row r="186" spans="1:12" ht="21" customHeight="1">
      <c r="A186" s="48">
        <f>IF($C186="","",COUNTA($C$13:$C186))</f>
        <v>0</v>
      </c>
      <c r="B186" s="28"/>
      <c r="C186" s="28"/>
      <c r="D186" s="28"/>
      <c r="E186" s="28"/>
      <c r="F186" s="28"/>
      <c r="G186" s="30">
        <f>IF($F186="","",IFERROR(VLOOKUP($F186,AcctTbl,2,0),""))</f>
        <v>0</v>
      </c>
      <c r="H186" s="82"/>
      <c r="I186" s="83"/>
      <c r="J186" s="28"/>
      <c r="K186" s="28"/>
      <c r="L186" s="82"/>
    </row>
    <row r="187" spans="1:12" ht="21" customHeight="1">
      <c r="A187" s="48">
        <f>IF($C187="","",COUNTA($C$13:$C187))</f>
        <v>0</v>
      </c>
      <c r="B187" s="28"/>
      <c r="C187" s="28"/>
      <c r="D187" s="28"/>
      <c r="E187" s="28"/>
      <c r="F187" s="28"/>
      <c r="G187" s="30">
        <f>IF($F187="","",IFERROR(VLOOKUP($F187,AcctTbl,2,0),""))</f>
        <v>0</v>
      </c>
      <c r="H187" s="82"/>
      <c r="I187" s="83"/>
      <c r="J187" s="28"/>
      <c r="K187" s="28"/>
      <c r="L187" s="82"/>
    </row>
    <row r="188" spans="1:12" ht="21" customHeight="1">
      <c r="A188" s="48">
        <f>IF($C188="","",COUNTA($C$13:$C188))</f>
        <v>0</v>
      </c>
      <c r="B188" s="28"/>
      <c r="C188" s="28"/>
      <c r="D188" s="28"/>
      <c r="E188" s="28"/>
      <c r="F188" s="28"/>
      <c r="G188" s="30">
        <f>IF($F188="","",IFERROR(VLOOKUP($F188,AcctTbl,2,0),""))</f>
        <v>0</v>
      </c>
      <c r="H188" s="82"/>
      <c r="I188" s="83"/>
      <c r="J188" s="28"/>
      <c r="K188" s="28"/>
      <c r="L188" s="82"/>
    </row>
    <row r="189" spans="1:12" ht="21" customHeight="1">
      <c r="A189" s="48">
        <f>IF($C189="","",COUNTA($C$13:$C189))</f>
        <v>0</v>
      </c>
      <c r="B189" s="28"/>
      <c r="C189" s="28"/>
      <c r="D189" s="28"/>
      <c r="E189" s="28"/>
      <c r="F189" s="28"/>
      <c r="G189" s="30">
        <f>IF($F189="","",IFERROR(VLOOKUP($F189,AcctTbl,2,0),""))</f>
        <v>0</v>
      </c>
      <c r="H189" s="82"/>
      <c r="I189" s="83"/>
      <c r="J189" s="28"/>
      <c r="K189" s="28"/>
      <c r="L189" s="82"/>
    </row>
    <row r="190" spans="1:12" ht="21" customHeight="1">
      <c r="A190" s="48">
        <f>IF($C190="","",COUNTA($C$13:$C190))</f>
        <v>0</v>
      </c>
      <c r="B190" s="28"/>
      <c r="C190" s="28"/>
      <c r="D190" s="28"/>
      <c r="E190" s="28"/>
      <c r="F190" s="28"/>
      <c r="G190" s="30">
        <f>IF($F190="","",IFERROR(VLOOKUP($F190,AcctTbl,2,0),""))</f>
        <v>0</v>
      </c>
      <c r="H190" s="82"/>
      <c r="I190" s="83"/>
      <c r="J190" s="28"/>
      <c r="K190" s="28"/>
      <c r="L190" s="82"/>
    </row>
    <row r="191" spans="1:12" ht="21" customHeight="1">
      <c r="A191" s="48">
        <f>IF($C191="","",COUNTA($C$13:$C191))</f>
        <v>0</v>
      </c>
      <c r="B191" s="28"/>
      <c r="C191" s="28"/>
      <c r="D191" s="28"/>
      <c r="E191" s="28"/>
      <c r="F191" s="28"/>
      <c r="G191" s="30">
        <f>IF($F191="","",IFERROR(VLOOKUP($F191,AcctTbl,2,0),""))</f>
        <v>0</v>
      </c>
      <c r="H191" s="82"/>
      <c r="I191" s="83"/>
      <c r="J191" s="28"/>
      <c r="K191" s="28"/>
      <c r="L191" s="82"/>
    </row>
    <row r="192" spans="1:12" ht="21" customHeight="1">
      <c r="A192" s="48">
        <f>IF($C192="","",COUNTA($C$13:$C192))</f>
        <v>0</v>
      </c>
      <c r="B192" s="28"/>
      <c r="C192" s="28"/>
      <c r="D192" s="28"/>
      <c r="E192" s="28"/>
      <c r="F192" s="28"/>
      <c r="G192" s="30">
        <f>IF($F192="","",IFERROR(VLOOKUP($F192,AcctTbl,2,0),""))</f>
        <v>0</v>
      </c>
      <c r="H192" s="82"/>
      <c r="I192" s="83"/>
      <c r="J192" s="28"/>
      <c r="K192" s="28"/>
      <c r="L192" s="82"/>
    </row>
    <row r="193" spans="1:12" ht="21" customHeight="1">
      <c r="A193" s="48">
        <f>IF($C193="","",COUNTA($C$13:$C193))</f>
        <v>0</v>
      </c>
      <c r="B193" s="28"/>
      <c r="C193" s="28"/>
      <c r="D193" s="28"/>
      <c r="E193" s="28"/>
      <c r="F193" s="28"/>
      <c r="G193" s="30">
        <f>IF($F193="","",IFERROR(VLOOKUP($F193,AcctTbl,2,0),""))</f>
        <v>0</v>
      </c>
      <c r="H193" s="82"/>
      <c r="I193" s="83"/>
      <c r="J193" s="28"/>
      <c r="K193" s="28"/>
      <c r="L193" s="82"/>
    </row>
    <row r="194" spans="1:12" ht="21" customHeight="1">
      <c r="A194" s="48">
        <f>IF($C194="","",COUNTA($C$13:$C194))</f>
        <v>0</v>
      </c>
      <c r="B194" s="28"/>
      <c r="C194" s="28"/>
      <c r="D194" s="28"/>
      <c r="E194" s="28"/>
      <c r="F194" s="28"/>
      <c r="G194" s="30">
        <f>IF($F194="","",IFERROR(VLOOKUP($F194,AcctTbl,2,0),""))</f>
        <v>0</v>
      </c>
      <c r="H194" s="82"/>
      <c r="I194" s="83"/>
      <c r="J194" s="28"/>
      <c r="K194" s="28"/>
      <c r="L194" s="82"/>
    </row>
    <row r="195" spans="1:12" ht="21" customHeight="1">
      <c r="A195" s="48">
        <f>IF($C195="","",COUNTA($C$13:$C195))</f>
        <v>0</v>
      </c>
      <c r="B195" s="28"/>
      <c r="C195" s="28"/>
      <c r="D195" s="28"/>
      <c r="E195" s="28"/>
      <c r="F195" s="28"/>
      <c r="G195" s="30">
        <f>IF($F195="","",IFERROR(VLOOKUP($F195,AcctTbl,2,0),""))</f>
        <v>0</v>
      </c>
      <c r="H195" s="82"/>
      <c r="I195" s="83"/>
      <c r="J195" s="28"/>
      <c r="K195" s="28"/>
      <c r="L195" s="82"/>
    </row>
    <row r="196" spans="1:12" ht="21" customHeight="1">
      <c r="A196" s="48">
        <f>IF($C196="","",COUNTA($C$13:$C196))</f>
        <v>0</v>
      </c>
      <c r="B196" s="28"/>
      <c r="C196" s="28"/>
      <c r="D196" s="28"/>
      <c r="E196" s="28"/>
      <c r="F196" s="28"/>
      <c r="G196" s="30">
        <f>IF($F196="","",IFERROR(VLOOKUP($F196,AcctTbl,2,0),""))</f>
        <v>0</v>
      </c>
      <c r="H196" s="82"/>
      <c r="I196" s="83"/>
      <c r="J196" s="28"/>
      <c r="K196" s="28"/>
      <c r="L196" s="82"/>
    </row>
    <row r="197" spans="1:12" ht="21" customHeight="1">
      <c r="A197" s="48">
        <f>IF($C197="","",COUNTA($C$13:$C197))</f>
        <v>0</v>
      </c>
      <c r="B197" s="28"/>
      <c r="C197" s="28"/>
      <c r="D197" s="28"/>
      <c r="E197" s="28"/>
      <c r="F197" s="28"/>
      <c r="G197" s="30">
        <f>IF($F197="","",IFERROR(VLOOKUP($F197,AcctTbl,2,0),""))</f>
        <v>0</v>
      </c>
      <c r="H197" s="82"/>
      <c r="I197" s="83"/>
      <c r="J197" s="28"/>
      <c r="K197" s="28"/>
      <c r="L197" s="82"/>
    </row>
    <row r="198" spans="1:12" ht="21" customHeight="1">
      <c r="A198" s="48">
        <f>IF($C198="","",COUNTA($C$13:$C198))</f>
        <v>0</v>
      </c>
      <c r="B198" s="28"/>
      <c r="C198" s="28"/>
      <c r="D198" s="28"/>
      <c r="E198" s="28"/>
      <c r="F198" s="28"/>
      <c r="G198" s="30">
        <f>IF($F198="","",IFERROR(VLOOKUP($F198,AcctTbl,2,0),""))</f>
        <v>0</v>
      </c>
      <c r="H198" s="82"/>
      <c r="I198" s="83"/>
      <c r="J198" s="28"/>
      <c r="K198" s="28"/>
      <c r="L198" s="82"/>
    </row>
    <row r="199" spans="1:12" ht="21" customHeight="1">
      <c r="A199" s="48">
        <f>IF($C199="","",COUNTA($C$13:$C199))</f>
        <v>0</v>
      </c>
      <c r="B199" s="28"/>
      <c r="C199" s="28"/>
      <c r="D199" s="28"/>
      <c r="E199" s="28"/>
      <c r="F199" s="28"/>
      <c r="G199" s="30">
        <f>IF($F199="","",IFERROR(VLOOKUP($F199,AcctTbl,2,0),""))</f>
        <v>0</v>
      </c>
      <c r="H199" s="82"/>
      <c r="I199" s="83"/>
      <c r="J199" s="28"/>
      <c r="K199" s="28"/>
      <c r="L199" s="82"/>
    </row>
    <row r="200" spans="1:12" ht="21" customHeight="1">
      <c r="A200" s="48">
        <f>IF($C200="","",COUNTA($C$13:$C200))</f>
        <v>0</v>
      </c>
      <c r="B200" s="28"/>
      <c r="C200" s="28"/>
      <c r="D200" s="28"/>
      <c r="E200" s="28"/>
      <c r="F200" s="28"/>
      <c r="G200" s="30">
        <f>IF($F200="","",IFERROR(VLOOKUP($F200,AcctTbl,2,0),""))</f>
        <v>0</v>
      </c>
      <c r="H200" s="82"/>
      <c r="I200" s="83"/>
      <c r="J200" s="28"/>
      <c r="K200" s="28"/>
      <c r="L200" s="82"/>
    </row>
    <row r="201" spans="1:12" ht="21" customHeight="1">
      <c r="A201" s="48">
        <f>IF($C201="","",COUNTA($C$13:$C201))</f>
        <v>0</v>
      </c>
      <c r="B201" s="28"/>
      <c r="C201" s="28"/>
      <c r="D201" s="28"/>
      <c r="E201" s="28"/>
      <c r="F201" s="28"/>
      <c r="G201" s="30">
        <f>IF($F201="","",IFERROR(VLOOKUP($F201,AcctTbl,2,0),""))</f>
        <v>0</v>
      </c>
      <c r="H201" s="82"/>
      <c r="I201" s="83"/>
      <c r="J201" s="28"/>
      <c r="K201" s="28"/>
      <c r="L201" s="82"/>
    </row>
    <row r="202" spans="1:12" ht="21" customHeight="1">
      <c r="A202" s="48">
        <f>IF($C202="","",COUNTA($C$13:$C202))</f>
        <v>0</v>
      </c>
      <c r="B202" s="28"/>
      <c r="C202" s="28"/>
      <c r="D202" s="28"/>
      <c r="E202" s="28"/>
      <c r="F202" s="28"/>
      <c r="G202" s="30">
        <f>IF($F202="","",IFERROR(VLOOKUP($F202,AcctTbl,2,0),""))</f>
        <v>0</v>
      </c>
      <c r="H202" s="82"/>
      <c r="I202" s="83"/>
      <c r="J202" s="28"/>
      <c r="K202" s="28"/>
      <c r="L202" s="82"/>
    </row>
    <row r="203" spans="1:12" ht="21" customHeight="1">
      <c r="A203" s="48">
        <f>IF($C203="","",COUNTA($C$13:$C203))</f>
        <v>0</v>
      </c>
      <c r="B203" s="28"/>
      <c r="C203" s="28"/>
      <c r="D203" s="28"/>
      <c r="E203" s="28"/>
      <c r="F203" s="28"/>
      <c r="G203" s="30">
        <f>IF($F203="","",IFERROR(VLOOKUP($F203,AcctTbl,2,0),""))</f>
        <v>0</v>
      </c>
      <c r="H203" s="82"/>
      <c r="I203" s="83"/>
      <c r="J203" s="28"/>
      <c r="K203" s="28"/>
      <c r="L203" s="82"/>
    </row>
    <row r="204" spans="1:12" ht="21" customHeight="1">
      <c r="A204" s="48">
        <f>IF($C204="","",COUNTA($C$13:$C204))</f>
        <v>0</v>
      </c>
      <c r="B204" s="28"/>
      <c r="C204" s="28"/>
      <c r="D204" s="28"/>
      <c r="E204" s="28"/>
      <c r="F204" s="28"/>
      <c r="G204" s="30">
        <f>IF($F204="","",IFERROR(VLOOKUP($F204,AcctTbl,2,0),""))</f>
        <v>0</v>
      </c>
      <c r="H204" s="82"/>
      <c r="I204" s="83"/>
      <c r="J204" s="28"/>
      <c r="K204" s="28"/>
      <c r="L204" s="82"/>
    </row>
    <row r="205" spans="1:12" ht="21" customHeight="1">
      <c r="A205" s="48">
        <f>IF($C205="","",COUNTA($C$13:$C205))</f>
        <v>0</v>
      </c>
      <c r="B205" s="28"/>
      <c r="C205" s="28"/>
      <c r="D205" s="28"/>
      <c r="E205" s="28"/>
      <c r="F205" s="28"/>
      <c r="G205" s="30">
        <f>IF($F205="","",IFERROR(VLOOKUP($F205,AcctTbl,2,0),""))</f>
        <v>0</v>
      </c>
      <c r="H205" s="82"/>
      <c r="I205" s="83"/>
      <c r="J205" s="28"/>
      <c r="K205" s="28"/>
      <c r="L205" s="82"/>
    </row>
    <row r="206" spans="1:12" ht="21" customHeight="1">
      <c r="A206" s="48">
        <f>IF($C206="","",COUNTA($C$13:$C206))</f>
        <v>0</v>
      </c>
      <c r="B206" s="28"/>
      <c r="C206" s="28"/>
      <c r="D206" s="28"/>
      <c r="E206" s="28"/>
      <c r="F206" s="28"/>
      <c r="G206" s="30">
        <f>IF($F206="","",IFERROR(VLOOKUP($F206,AcctTbl,2,0),""))</f>
        <v>0</v>
      </c>
      <c r="H206" s="82"/>
      <c r="I206" s="83"/>
      <c r="J206" s="28"/>
      <c r="K206" s="28"/>
      <c r="L206" s="82"/>
    </row>
    <row r="207" spans="1:12" ht="21" customHeight="1">
      <c r="A207" s="48">
        <f>IF($C207="","",COUNTA($C$13:$C207))</f>
        <v>0</v>
      </c>
      <c r="B207" s="28"/>
      <c r="C207" s="28"/>
      <c r="D207" s="28"/>
      <c r="E207" s="28"/>
      <c r="F207" s="28"/>
      <c r="G207" s="30">
        <f>IF($F207="","",IFERROR(VLOOKUP($F207,AcctTbl,2,0),""))</f>
        <v>0</v>
      </c>
      <c r="H207" s="82"/>
      <c r="I207" s="83"/>
      <c r="J207" s="28"/>
      <c r="K207" s="28"/>
      <c r="L207" s="82"/>
    </row>
    <row r="208" spans="1:12" ht="21" customHeight="1">
      <c r="A208" s="48">
        <f>IF($C208="","",COUNTA($C$13:$C208))</f>
        <v>0</v>
      </c>
      <c r="B208" s="28"/>
      <c r="C208" s="28"/>
      <c r="D208" s="28"/>
      <c r="E208" s="28"/>
      <c r="F208" s="28"/>
      <c r="G208" s="30">
        <f>IF($F208="","",IFERROR(VLOOKUP($F208,AcctTbl,2,0),""))</f>
        <v>0</v>
      </c>
      <c r="H208" s="82"/>
      <c r="I208" s="83"/>
      <c r="J208" s="28"/>
      <c r="K208" s="28"/>
      <c r="L208" s="82"/>
    </row>
    <row r="209" spans="1:12" ht="21" customHeight="1">
      <c r="A209" s="48">
        <f>IF($C209="","",COUNTA($C$13:$C209))</f>
        <v>0</v>
      </c>
      <c r="B209" s="28"/>
      <c r="C209" s="28"/>
      <c r="D209" s="28"/>
      <c r="E209" s="28"/>
      <c r="F209" s="28"/>
      <c r="G209" s="30">
        <f>IF($F209="","",IFERROR(VLOOKUP($F209,AcctTbl,2,0),""))</f>
        <v>0</v>
      </c>
      <c r="H209" s="82"/>
      <c r="I209" s="83"/>
      <c r="J209" s="28"/>
      <c r="K209" s="28"/>
      <c r="L209" s="82"/>
    </row>
    <row r="210" spans="1:12" ht="21" customHeight="1">
      <c r="A210" s="48">
        <f>IF($C210="","",COUNTA($C$13:$C210))</f>
        <v>0</v>
      </c>
      <c r="B210" s="28"/>
      <c r="C210" s="28"/>
      <c r="D210" s="28"/>
      <c r="E210" s="28"/>
      <c r="F210" s="28"/>
      <c r="G210" s="30">
        <f>IF($F210="","",IFERROR(VLOOKUP($F210,AcctTbl,2,0),""))</f>
        <v>0</v>
      </c>
      <c r="H210" s="82"/>
      <c r="I210" s="83"/>
      <c r="J210" s="28"/>
      <c r="K210" s="28"/>
      <c r="L210" s="82"/>
    </row>
    <row r="211" spans="1:12" ht="21" customHeight="1">
      <c r="A211" s="48">
        <f>IF($C211="","",COUNTA($C$13:$C211))</f>
        <v>0</v>
      </c>
      <c r="B211" s="28"/>
      <c r="C211" s="28"/>
      <c r="D211" s="28"/>
      <c r="E211" s="28"/>
      <c r="F211" s="28"/>
      <c r="G211" s="30">
        <f>IF($F211="","",IFERROR(VLOOKUP($F211,AcctTbl,2,0),""))</f>
        <v>0</v>
      </c>
      <c r="H211" s="82"/>
      <c r="I211" s="83"/>
      <c r="J211" s="28"/>
      <c r="K211" s="28"/>
      <c r="L211" s="82"/>
    </row>
    <row r="212" spans="1:12" ht="21" customHeight="1">
      <c r="A212" s="48">
        <f>IF($C212="","",COUNTA($C$13:$C212))</f>
        <v>0</v>
      </c>
      <c r="B212" s="28"/>
      <c r="C212" s="28"/>
      <c r="D212" s="28"/>
      <c r="E212" s="28"/>
      <c r="F212" s="28"/>
      <c r="G212" s="30">
        <f>IF($F212="","",IFERROR(VLOOKUP($F212,AcctTbl,2,0),""))</f>
        <v>0</v>
      </c>
      <c r="H212" s="82"/>
      <c r="I212" s="83"/>
      <c r="J212" s="28"/>
      <c r="K212" s="28"/>
      <c r="L212" s="82"/>
    </row>
    <row r="213" spans="1:12" ht="21" customHeight="1">
      <c r="A213" s="48">
        <f>IF($C213="","",COUNTA($C$13:$C213))</f>
        <v>0</v>
      </c>
      <c r="B213" s="28"/>
      <c r="C213" s="28"/>
      <c r="D213" s="28"/>
      <c r="E213" s="28"/>
      <c r="F213" s="28"/>
      <c r="G213" s="30">
        <f>IF($F213="","",IFERROR(VLOOKUP($F213,AcctTbl,2,0),""))</f>
        <v>0</v>
      </c>
      <c r="H213" s="82"/>
      <c r="I213" s="83"/>
      <c r="J213" s="28"/>
      <c r="K213" s="28"/>
      <c r="L213" s="82"/>
    </row>
    <row r="214" spans="1:12" ht="21" customHeight="1">
      <c r="A214" s="48">
        <f>IF($C214="","",COUNTA($C$13:$C214))</f>
        <v>0</v>
      </c>
      <c r="B214" s="28"/>
      <c r="C214" s="28"/>
      <c r="D214" s="28"/>
      <c r="E214" s="28"/>
      <c r="F214" s="28"/>
      <c r="G214" s="30">
        <f>IF($F214="","",IFERROR(VLOOKUP($F214,AcctTbl,2,0),""))</f>
        <v>0</v>
      </c>
      <c r="H214" s="82"/>
      <c r="I214" s="83"/>
      <c r="J214" s="28"/>
      <c r="K214" s="28"/>
      <c r="L214" s="82"/>
    </row>
    <row r="215" spans="1:12" ht="21" customHeight="1">
      <c r="A215" s="48">
        <f>IF($C215="","",COUNTA($C$13:$C215))</f>
        <v>0</v>
      </c>
      <c r="B215" s="28"/>
      <c r="C215" s="28"/>
      <c r="D215" s="28"/>
      <c r="E215" s="28"/>
      <c r="F215" s="28"/>
      <c r="G215" s="30">
        <f>IF($F215="","",IFERROR(VLOOKUP($F215,AcctTbl,2,0),""))</f>
        <v>0</v>
      </c>
      <c r="H215" s="82"/>
      <c r="I215" s="83"/>
      <c r="J215" s="28"/>
      <c r="K215" s="28"/>
      <c r="L215" s="82"/>
    </row>
    <row r="216" spans="1:12" ht="21" customHeight="1">
      <c r="A216" s="48">
        <f>IF($C216="","",COUNTA($C$13:$C216))</f>
        <v>0</v>
      </c>
      <c r="B216" s="28"/>
      <c r="C216" s="28"/>
      <c r="D216" s="28"/>
      <c r="E216" s="28"/>
      <c r="F216" s="28"/>
      <c r="G216" s="30">
        <f>IF($F216="","",IFERROR(VLOOKUP($F216,AcctTbl,2,0),""))</f>
        <v>0</v>
      </c>
      <c r="H216" s="82"/>
      <c r="I216" s="83"/>
      <c r="J216" s="28"/>
      <c r="K216" s="28"/>
      <c r="L216" s="82"/>
    </row>
    <row r="217" spans="1:12" ht="21" customHeight="1">
      <c r="A217" s="48">
        <f>IF($C217="","",COUNTA($C$13:$C217))</f>
        <v>0</v>
      </c>
      <c r="B217" s="28"/>
      <c r="C217" s="28"/>
      <c r="D217" s="28"/>
      <c r="E217" s="28"/>
      <c r="F217" s="28"/>
      <c r="G217" s="30">
        <f>IF($F217="","",IFERROR(VLOOKUP($F217,AcctTbl,2,0),""))</f>
        <v>0</v>
      </c>
      <c r="H217" s="82"/>
      <c r="I217" s="83"/>
      <c r="J217" s="28"/>
      <c r="K217" s="28"/>
      <c r="L217" s="82"/>
    </row>
    <row r="218" spans="1:12" ht="21" customHeight="1">
      <c r="A218" s="48">
        <f>IF($C218="","",COUNTA($C$13:$C218))</f>
        <v>0</v>
      </c>
      <c r="B218" s="28"/>
      <c r="C218" s="28"/>
      <c r="D218" s="28"/>
      <c r="E218" s="28"/>
      <c r="F218" s="28"/>
      <c r="G218" s="30">
        <f>IF($F218="","",IFERROR(VLOOKUP($F218,AcctTbl,2,0),""))</f>
        <v>0</v>
      </c>
      <c r="H218" s="82"/>
      <c r="I218" s="83"/>
      <c r="J218" s="28"/>
      <c r="K218" s="28"/>
      <c r="L218" s="82"/>
    </row>
    <row r="219" spans="1:12" ht="21" customHeight="1">
      <c r="A219" s="48">
        <f>IF($C219="","",COUNTA($C$13:$C219))</f>
        <v>0</v>
      </c>
      <c r="B219" s="28"/>
      <c r="C219" s="28"/>
      <c r="D219" s="28"/>
      <c r="E219" s="28"/>
      <c r="F219" s="28"/>
      <c r="G219" s="30">
        <f>IF($F219="","",IFERROR(VLOOKUP($F219,AcctTbl,2,0),""))</f>
        <v>0</v>
      </c>
      <c r="H219" s="82"/>
      <c r="I219" s="83"/>
      <c r="J219" s="28"/>
      <c r="K219" s="28"/>
      <c r="L219" s="82"/>
    </row>
    <row r="220" spans="1:12" ht="21" customHeight="1">
      <c r="A220" s="48">
        <f>IF($C220="","",COUNTA($C$13:$C220))</f>
        <v>0</v>
      </c>
      <c r="B220" s="28"/>
      <c r="C220" s="28"/>
      <c r="D220" s="28"/>
      <c r="E220" s="28"/>
      <c r="F220" s="28"/>
      <c r="G220" s="30">
        <f>IF($F220="","",IFERROR(VLOOKUP($F220,AcctTbl,2,0),""))</f>
        <v>0</v>
      </c>
      <c r="H220" s="82"/>
      <c r="I220" s="83"/>
      <c r="J220" s="28"/>
      <c r="K220" s="28"/>
      <c r="L220" s="82"/>
    </row>
    <row r="221" spans="1:12" ht="21" customHeight="1">
      <c r="A221" s="48">
        <f>IF($C221="","",COUNTA($C$13:$C221))</f>
        <v>0</v>
      </c>
      <c r="B221" s="28"/>
      <c r="C221" s="28"/>
      <c r="D221" s="28"/>
      <c r="E221" s="28"/>
      <c r="F221" s="28"/>
      <c r="G221" s="30">
        <f>IF($F221="","",IFERROR(VLOOKUP($F221,AcctTbl,2,0),""))</f>
        <v>0</v>
      </c>
      <c r="H221" s="82"/>
      <c r="I221" s="83"/>
      <c r="J221" s="28"/>
      <c r="K221" s="28"/>
      <c r="L221" s="82"/>
    </row>
    <row r="222" spans="1:12" ht="21" customHeight="1">
      <c r="A222" s="48">
        <f>IF($C222="","",COUNTA($C$13:$C222))</f>
        <v>0</v>
      </c>
      <c r="B222" s="28"/>
      <c r="C222" s="28"/>
      <c r="D222" s="28"/>
      <c r="E222" s="28"/>
      <c r="F222" s="28"/>
      <c r="G222" s="30">
        <f>IF($F222="","",IFERROR(VLOOKUP($F222,AcctTbl,2,0),""))</f>
        <v>0</v>
      </c>
      <c r="H222" s="82"/>
      <c r="I222" s="83"/>
      <c r="J222" s="28"/>
      <c r="K222" s="28"/>
      <c r="L222" s="82"/>
    </row>
    <row r="223" spans="1:12" ht="21" customHeight="1">
      <c r="A223" s="48">
        <f>IF($C223="","",COUNTA($C$13:$C223))</f>
        <v>0</v>
      </c>
      <c r="B223" s="28"/>
      <c r="C223" s="28"/>
      <c r="D223" s="28"/>
      <c r="E223" s="28"/>
      <c r="F223" s="28"/>
      <c r="G223" s="30">
        <f>IF($F223="","",IFERROR(VLOOKUP($F223,AcctTbl,2,0),""))</f>
        <v>0</v>
      </c>
      <c r="H223" s="82"/>
      <c r="I223" s="83"/>
      <c r="J223" s="28"/>
      <c r="K223" s="28"/>
      <c r="L223" s="82"/>
    </row>
    <row r="224" spans="1:12" ht="21" customHeight="1">
      <c r="A224" s="48">
        <f>IF($C224="","",COUNTA($C$13:$C224))</f>
        <v>0</v>
      </c>
      <c r="B224" s="28"/>
      <c r="C224" s="28"/>
      <c r="D224" s="28"/>
      <c r="E224" s="28"/>
      <c r="F224" s="28"/>
      <c r="G224" s="30">
        <f>IF($F224="","",IFERROR(VLOOKUP($F224,AcctTbl,2,0),""))</f>
        <v>0</v>
      </c>
      <c r="H224" s="82"/>
      <c r="I224" s="83"/>
      <c r="J224" s="28"/>
      <c r="K224" s="28"/>
      <c r="L224" s="82"/>
    </row>
    <row r="225" spans="1:12" ht="21" customHeight="1">
      <c r="A225" s="48">
        <f>IF($C225="","",COUNTA($C$13:$C225))</f>
        <v>0</v>
      </c>
      <c r="B225" s="28"/>
      <c r="C225" s="28"/>
      <c r="D225" s="28"/>
      <c r="E225" s="28"/>
      <c r="F225" s="28"/>
      <c r="G225" s="30">
        <f>IF($F225="","",IFERROR(VLOOKUP($F225,AcctTbl,2,0),""))</f>
        <v>0</v>
      </c>
      <c r="H225" s="82"/>
      <c r="I225" s="83"/>
      <c r="J225" s="28"/>
      <c r="K225" s="28"/>
      <c r="L225" s="82"/>
    </row>
    <row r="226" spans="1:12" ht="21" customHeight="1">
      <c r="A226" s="48">
        <f>IF($C226="","",COUNTA($C$13:$C226))</f>
        <v>0</v>
      </c>
      <c r="B226" s="28"/>
      <c r="C226" s="28"/>
      <c r="D226" s="28"/>
      <c r="E226" s="28"/>
      <c r="F226" s="28"/>
      <c r="G226" s="30">
        <f>IF($F226="","",IFERROR(VLOOKUP($F226,AcctTbl,2,0),""))</f>
        <v>0</v>
      </c>
      <c r="H226" s="82"/>
      <c r="I226" s="83"/>
      <c r="J226" s="28"/>
      <c r="K226" s="28"/>
      <c r="L226" s="82"/>
    </row>
    <row r="227" spans="1:12" ht="21" customHeight="1">
      <c r="A227" s="48">
        <f>IF($C227="","",COUNTA($C$13:$C227))</f>
        <v>0</v>
      </c>
      <c r="B227" s="28"/>
      <c r="C227" s="28"/>
      <c r="D227" s="28"/>
      <c r="E227" s="28"/>
      <c r="F227" s="28"/>
      <c r="G227" s="30">
        <f>IF($F227="","",IFERROR(VLOOKUP($F227,AcctTbl,2,0),""))</f>
        <v>0</v>
      </c>
      <c r="H227" s="82"/>
      <c r="I227" s="83"/>
      <c r="J227" s="28"/>
      <c r="K227" s="28"/>
      <c r="L227" s="82"/>
    </row>
    <row r="228" spans="1:12" ht="21" customHeight="1">
      <c r="A228" s="48">
        <f>IF($C228="","",COUNTA($C$13:$C228))</f>
        <v>0</v>
      </c>
      <c r="B228" s="28"/>
      <c r="C228" s="28"/>
      <c r="D228" s="28"/>
      <c r="E228" s="28"/>
      <c r="F228" s="28"/>
      <c r="G228" s="30">
        <f>IF($F228="","",IFERROR(VLOOKUP($F228,AcctTbl,2,0),""))</f>
        <v>0</v>
      </c>
      <c r="H228" s="82"/>
      <c r="I228" s="83"/>
      <c r="J228" s="28"/>
      <c r="K228" s="28"/>
      <c r="L228" s="82"/>
    </row>
    <row r="229" spans="1:12" ht="21" customHeight="1">
      <c r="A229" s="48">
        <f>IF($C229="","",COUNTA($C$13:$C229))</f>
        <v>0</v>
      </c>
      <c r="B229" s="28"/>
      <c r="C229" s="28"/>
      <c r="D229" s="28"/>
      <c r="E229" s="28"/>
      <c r="F229" s="28"/>
      <c r="G229" s="30">
        <f>IF($F229="","",IFERROR(VLOOKUP($F229,AcctTbl,2,0),""))</f>
        <v>0</v>
      </c>
      <c r="H229" s="82"/>
      <c r="I229" s="83"/>
      <c r="J229" s="28"/>
      <c r="K229" s="28"/>
      <c r="L229" s="82"/>
    </row>
    <row r="230" spans="1:12" ht="21" customHeight="1">
      <c r="A230" s="48">
        <f>IF($C230="","",COUNTA($C$13:$C230))</f>
        <v>0</v>
      </c>
      <c r="B230" s="28"/>
      <c r="C230" s="28"/>
      <c r="D230" s="28"/>
      <c r="E230" s="28"/>
      <c r="F230" s="28"/>
      <c r="G230" s="30">
        <f>IF($F230="","",IFERROR(VLOOKUP($F230,AcctTbl,2,0),""))</f>
        <v>0</v>
      </c>
      <c r="H230" s="82"/>
      <c r="I230" s="83"/>
      <c r="J230" s="28"/>
      <c r="K230" s="28"/>
      <c r="L230" s="82"/>
    </row>
    <row r="231" spans="1:12" ht="21" customHeight="1">
      <c r="A231" s="48">
        <f>IF($C231="","",COUNTA($C$13:$C231))</f>
        <v>0</v>
      </c>
      <c r="B231" s="28"/>
      <c r="C231" s="28"/>
      <c r="D231" s="28"/>
      <c r="E231" s="28"/>
      <c r="F231" s="28"/>
      <c r="G231" s="30">
        <f>IF($F231="","",IFERROR(VLOOKUP($F231,AcctTbl,2,0),""))</f>
        <v>0</v>
      </c>
      <c r="H231" s="82"/>
      <c r="I231" s="83"/>
      <c r="J231" s="28"/>
      <c r="K231" s="28"/>
      <c r="L231" s="82"/>
    </row>
    <row r="232" spans="1:12" ht="21" customHeight="1">
      <c r="A232" s="48">
        <f>IF($C232="","",COUNTA($C$13:$C232))</f>
        <v>0</v>
      </c>
      <c r="B232" s="28"/>
      <c r="C232" s="28"/>
      <c r="D232" s="28"/>
      <c r="E232" s="28"/>
      <c r="F232" s="28"/>
      <c r="G232" s="30">
        <f>IF($F232="","",IFERROR(VLOOKUP($F232,AcctTbl,2,0),""))</f>
        <v>0</v>
      </c>
      <c r="H232" s="82"/>
      <c r="I232" s="83"/>
      <c r="J232" s="28"/>
      <c r="K232" s="28"/>
      <c r="L232" s="82"/>
    </row>
    <row r="233" spans="1:12" ht="21" customHeight="1">
      <c r="A233" s="48">
        <f>IF($C233="","",COUNTA($C$13:$C233))</f>
        <v>0</v>
      </c>
      <c r="B233" s="28"/>
      <c r="C233" s="28"/>
      <c r="D233" s="28"/>
      <c r="E233" s="28"/>
      <c r="F233" s="28"/>
      <c r="G233" s="30">
        <f>IF($F233="","",IFERROR(VLOOKUP($F233,AcctTbl,2,0),""))</f>
        <v>0</v>
      </c>
      <c r="H233" s="82"/>
      <c r="I233" s="83"/>
      <c r="J233" s="28"/>
      <c r="K233" s="28"/>
      <c r="L233" s="82"/>
    </row>
    <row r="234" spans="1:12" ht="21" customHeight="1">
      <c r="A234" s="48">
        <f>IF($C234="","",COUNTA($C$13:$C234))</f>
        <v>0</v>
      </c>
      <c r="B234" s="28"/>
      <c r="C234" s="28"/>
      <c r="D234" s="28"/>
      <c r="E234" s="28"/>
      <c r="F234" s="28"/>
      <c r="G234" s="30">
        <f>IF($F234="","",IFERROR(VLOOKUP($F234,AcctTbl,2,0),""))</f>
        <v>0</v>
      </c>
      <c r="H234" s="82"/>
      <c r="I234" s="83"/>
      <c r="J234" s="28"/>
      <c r="K234" s="28"/>
      <c r="L234" s="82"/>
    </row>
    <row r="235" spans="1:12" ht="21" customHeight="1">
      <c r="A235" s="48">
        <f>IF($C235="","",COUNTA($C$13:$C235))</f>
        <v>0</v>
      </c>
      <c r="B235" s="28"/>
      <c r="C235" s="28"/>
      <c r="D235" s="28"/>
      <c r="E235" s="28"/>
      <c r="F235" s="28"/>
      <c r="G235" s="30">
        <f>IF($F235="","",IFERROR(VLOOKUP($F235,AcctTbl,2,0),""))</f>
        <v>0</v>
      </c>
      <c r="H235" s="82"/>
      <c r="I235" s="83"/>
      <c r="J235" s="28"/>
      <c r="K235" s="28"/>
      <c r="L235" s="82"/>
    </row>
    <row r="236" spans="1:12" ht="21" customHeight="1">
      <c r="A236" s="48">
        <f>IF($C236="","",COUNTA($C$13:$C236))</f>
        <v>0</v>
      </c>
      <c r="B236" s="28"/>
      <c r="C236" s="28"/>
      <c r="D236" s="28"/>
      <c r="E236" s="28"/>
      <c r="F236" s="28"/>
      <c r="G236" s="30">
        <f>IF($F236="","",IFERROR(VLOOKUP($F236,AcctTbl,2,0),""))</f>
        <v>0</v>
      </c>
      <c r="H236" s="82"/>
      <c r="I236" s="83"/>
      <c r="J236" s="28"/>
      <c r="K236" s="28"/>
      <c r="L236" s="82"/>
    </row>
    <row r="237" spans="1:12" ht="21" customHeight="1">
      <c r="A237" s="48">
        <f>IF($C237="","",COUNTA($C$13:$C237))</f>
        <v>0</v>
      </c>
      <c r="B237" s="28"/>
      <c r="C237" s="28"/>
      <c r="D237" s="28"/>
      <c r="E237" s="28"/>
      <c r="F237" s="28"/>
      <c r="G237" s="30">
        <f>IF($F237="","",IFERROR(VLOOKUP($F237,AcctTbl,2,0),""))</f>
        <v>0</v>
      </c>
      <c r="H237" s="82"/>
      <c r="I237" s="83"/>
      <c r="J237" s="28"/>
      <c r="K237" s="28"/>
      <c r="L237" s="82"/>
    </row>
    <row r="238" spans="1:12" ht="21" customHeight="1">
      <c r="A238" s="48">
        <f>IF($C238="","",COUNTA($C$13:$C238))</f>
        <v>0</v>
      </c>
      <c r="B238" s="28"/>
      <c r="C238" s="28"/>
      <c r="D238" s="28"/>
      <c r="E238" s="28"/>
      <c r="F238" s="28"/>
      <c r="G238" s="30">
        <f>IF($F238="","",IFERROR(VLOOKUP($F238,AcctTbl,2,0),""))</f>
        <v>0</v>
      </c>
      <c r="H238" s="82"/>
      <c r="I238" s="83"/>
      <c r="J238" s="28"/>
      <c r="K238" s="28"/>
      <c r="L238" s="82"/>
    </row>
    <row r="239" spans="1:12" ht="21" customHeight="1">
      <c r="A239" s="48">
        <f>IF($C239="","",COUNTA($C$13:$C239))</f>
        <v>0</v>
      </c>
      <c r="B239" s="28"/>
      <c r="C239" s="28"/>
      <c r="D239" s="28"/>
      <c r="E239" s="28"/>
      <c r="F239" s="28"/>
      <c r="G239" s="30">
        <f>IF($F239="","",IFERROR(VLOOKUP($F239,AcctTbl,2,0),""))</f>
        <v>0</v>
      </c>
      <c r="H239" s="82"/>
      <c r="I239" s="83"/>
      <c r="J239" s="28"/>
      <c r="K239" s="28"/>
      <c r="L239" s="82"/>
    </row>
    <row r="240" spans="1:12" ht="21" customHeight="1">
      <c r="A240" s="48">
        <f>IF($C240="","",COUNTA($C$13:$C240))</f>
        <v>0</v>
      </c>
      <c r="B240" s="28"/>
      <c r="C240" s="28"/>
      <c r="D240" s="28"/>
      <c r="E240" s="28"/>
      <c r="F240" s="28"/>
      <c r="G240" s="30">
        <f>IF($F240="","",IFERROR(VLOOKUP($F240,AcctTbl,2,0),""))</f>
        <v>0</v>
      </c>
      <c r="H240" s="82"/>
      <c r="I240" s="83"/>
      <c r="J240" s="28"/>
      <c r="K240" s="28"/>
      <c r="L240" s="82"/>
    </row>
    <row r="241" spans="1:12" ht="21" customHeight="1">
      <c r="A241" s="48">
        <f>IF($C241="","",COUNTA($C$13:$C241))</f>
        <v>0</v>
      </c>
      <c r="B241" s="28"/>
      <c r="C241" s="28"/>
      <c r="D241" s="28"/>
      <c r="E241" s="28"/>
      <c r="F241" s="28"/>
      <c r="G241" s="30">
        <f>IF($F241="","",IFERROR(VLOOKUP($F241,AcctTbl,2,0),""))</f>
        <v>0</v>
      </c>
      <c r="H241" s="82"/>
      <c r="I241" s="83"/>
      <c r="J241" s="28"/>
      <c r="K241" s="28"/>
      <c r="L241" s="82"/>
    </row>
    <row r="242" spans="1:12" ht="21" customHeight="1">
      <c r="A242" s="48">
        <f>IF($C242="","",COUNTA($C$13:$C242))</f>
        <v>0</v>
      </c>
      <c r="B242" s="28"/>
      <c r="C242" s="28"/>
      <c r="D242" s="28"/>
      <c r="E242" s="28"/>
      <c r="F242" s="28"/>
      <c r="G242" s="30">
        <f>IF($F242="","",IFERROR(VLOOKUP($F242,AcctTbl,2,0),""))</f>
        <v>0</v>
      </c>
      <c r="H242" s="82"/>
      <c r="I242" s="83"/>
      <c r="J242" s="28"/>
      <c r="K242" s="28"/>
      <c r="L242" s="82"/>
    </row>
    <row r="243" spans="1:12" ht="21" customHeight="1">
      <c r="A243" s="48">
        <f>IF($C243="","",COUNTA($C$13:$C243))</f>
        <v>0</v>
      </c>
      <c r="B243" s="28"/>
      <c r="C243" s="28"/>
      <c r="D243" s="28"/>
      <c r="E243" s="28"/>
      <c r="F243" s="28"/>
      <c r="G243" s="30">
        <f>IF($F243="","",IFERROR(VLOOKUP($F243,AcctTbl,2,0),""))</f>
        <v>0</v>
      </c>
      <c r="H243" s="82"/>
      <c r="I243" s="83"/>
      <c r="J243" s="28"/>
      <c r="K243" s="28"/>
      <c r="L243" s="82"/>
    </row>
    <row r="244" spans="1:12" ht="21" customHeight="1">
      <c r="A244" s="48">
        <f>IF($C244="","",COUNTA($C$13:$C244))</f>
        <v>0</v>
      </c>
      <c r="B244" s="28"/>
      <c r="C244" s="28"/>
      <c r="D244" s="28"/>
      <c r="E244" s="28"/>
      <c r="F244" s="28"/>
      <c r="G244" s="30">
        <f>IF($F244="","",IFERROR(VLOOKUP($F244,AcctTbl,2,0),""))</f>
        <v>0</v>
      </c>
      <c r="H244" s="82"/>
      <c r="I244" s="83"/>
      <c r="J244" s="28"/>
      <c r="K244" s="28"/>
      <c r="L244" s="82"/>
    </row>
    <row r="245" spans="1:12" ht="21" customHeight="1">
      <c r="A245" s="48">
        <f>IF($C245="","",COUNTA($C$13:$C245))</f>
        <v>0</v>
      </c>
      <c r="B245" s="28"/>
      <c r="C245" s="28"/>
      <c r="D245" s="28"/>
      <c r="E245" s="28"/>
      <c r="F245" s="28"/>
      <c r="G245" s="30">
        <f>IF($F245="","",IFERROR(VLOOKUP($F245,AcctTbl,2,0),""))</f>
        <v>0</v>
      </c>
      <c r="H245" s="82"/>
      <c r="I245" s="83"/>
      <c r="J245" s="28"/>
      <c r="K245" s="28"/>
      <c r="L245" s="82"/>
    </row>
    <row r="246" spans="1:12" ht="21" customHeight="1">
      <c r="A246" s="48">
        <f>IF($C246="","",COUNTA($C$13:$C246))</f>
        <v>0</v>
      </c>
      <c r="B246" s="28"/>
      <c r="C246" s="28"/>
      <c r="D246" s="28"/>
      <c r="E246" s="28"/>
      <c r="F246" s="28"/>
      <c r="G246" s="30">
        <f>IF($F246="","",IFERROR(VLOOKUP($F246,AcctTbl,2,0),""))</f>
        <v>0</v>
      </c>
      <c r="H246" s="82"/>
      <c r="I246" s="83"/>
      <c r="J246" s="28"/>
      <c r="K246" s="28"/>
      <c r="L246" s="82"/>
    </row>
    <row r="247" spans="1:12" ht="21" customHeight="1">
      <c r="A247" s="48">
        <f>IF($C247="","",COUNTA($C$13:$C247))</f>
        <v>0</v>
      </c>
      <c r="B247" s="28"/>
      <c r="C247" s="28"/>
      <c r="D247" s="28"/>
      <c r="E247" s="28"/>
      <c r="F247" s="28"/>
      <c r="G247" s="30">
        <f>IF($F247="","",IFERROR(VLOOKUP($F247,AcctTbl,2,0),""))</f>
        <v>0</v>
      </c>
      <c r="H247" s="82"/>
      <c r="I247" s="83"/>
      <c r="J247" s="28"/>
      <c r="K247" s="28"/>
      <c r="L247" s="82"/>
    </row>
    <row r="248" spans="1:12" ht="21" customHeight="1">
      <c r="A248" s="48">
        <f>IF($C248="","",COUNTA($C$13:$C248))</f>
        <v>0</v>
      </c>
      <c r="B248" s="28"/>
      <c r="C248" s="28"/>
      <c r="D248" s="28"/>
      <c r="E248" s="28"/>
      <c r="F248" s="28"/>
      <c r="G248" s="30">
        <f>IF($F248="","",IFERROR(VLOOKUP($F248,AcctTbl,2,0),""))</f>
        <v>0</v>
      </c>
      <c r="H248" s="82"/>
      <c r="I248" s="83"/>
      <c r="J248" s="28"/>
      <c r="K248" s="28"/>
      <c r="L248" s="82"/>
    </row>
    <row r="249" spans="1:12" ht="21" customHeight="1">
      <c r="A249" s="48">
        <f>IF($C249="","",COUNTA($C$13:$C249))</f>
        <v>0</v>
      </c>
      <c r="B249" s="28"/>
      <c r="C249" s="28"/>
      <c r="D249" s="28"/>
      <c r="E249" s="28"/>
      <c r="F249" s="28"/>
      <c r="G249" s="30">
        <f>IF($F249="","",IFERROR(VLOOKUP($F249,AcctTbl,2,0),""))</f>
        <v>0</v>
      </c>
      <c r="H249" s="82"/>
      <c r="I249" s="83"/>
      <c r="J249" s="28"/>
      <c r="K249" s="28"/>
      <c r="L249" s="82"/>
    </row>
    <row r="250" spans="1:12" ht="21" customHeight="1">
      <c r="A250" s="48">
        <f>IF($C250="","",COUNTA($C$13:$C250))</f>
        <v>0</v>
      </c>
      <c r="B250" s="28"/>
      <c r="C250" s="28"/>
      <c r="D250" s="28"/>
      <c r="E250" s="28"/>
      <c r="F250" s="28"/>
      <c r="G250" s="30">
        <f>IF($F250="","",IFERROR(VLOOKUP($F250,AcctTbl,2,0),""))</f>
        <v>0</v>
      </c>
      <c r="H250" s="82"/>
      <c r="I250" s="83"/>
      <c r="J250" s="28"/>
      <c r="K250" s="28"/>
      <c r="L250" s="82"/>
    </row>
    <row r="251" spans="1:12" ht="21" customHeight="1">
      <c r="A251" s="48">
        <f>IF($C251="","",COUNTA($C$13:$C251))</f>
        <v>0</v>
      </c>
      <c r="B251" s="28"/>
      <c r="C251" s="28"/>
      <c r="D251" s="28"/>
      <c r="E251" s="28"/>
      <c r="F251" s="28"/>
      <c r="G251" s="30">
        <f>IF($F251="","",IFERROR(VLOOKUP($F251,AcctTbl,2,0),""))</f>
        <v>0</v>
      </c>
      <c r="H251" s="82"/>
      <c r="I251" s="83"/>
      <c r="J251" s="28"/>
      <c r="K251" s="28"/>
      <c r="L251" s="82"/>
    </row>
    <row r="252" spans="1:12" ht="21" customHeight="1">
      <c r="A252" s="48">
        <f>IF($C252="","",COUNTA($C$13:$C252))</f>
        <v>0</v>
      </c>
      <c r="B252" s="28"/>
      <c r="C252" s="28"/>
      <c r="D252" s="28"/>
      <c r="E252" s="28"/>
      <c r="F252" s="28"/>
      <c r="G252" s="30">
        <f>IF($F252="","",IFERROR(VLOOKUP($F252,AcctTbl,2,0),""))</f>
        <v>0</v>
      </c>
      <c r="H252" s="82"/>
      <c r="I252" s="83"/>
      <c r="J252" s="28"/>
      <c r="K252" s="28"/>
      <c r="L252" s="82"/>
    </row>
    <row r="253" spans="1:12" ht="21" customHeight="1">
      <c r="A253" s="48">
        <f>IF($C253="","",COUNTA($C$13:$C253))</f>
        <v>0</v>
      </c>
      <c r="B253" s="28"/>
      <c r="C253" s="28"/>
      <c r="D253" s="28"/>
      <c r="E253" s="28"/>
      <c r="F253" s="28"/>
      <c r="G253" s="30">
        <f>IF($F253="","",IFERROR(VLOOKUP($F253,AcctTbl,2,0),""))</f>
        <v>0</v>
      </c>
      <c r="H253" s="82"/>
      <c r="I253" s="83"/>
      <c r="J253" s="28"/>
      <c r="K253" s="28"/>
      <c r="L253" s="82"/>
    </row>
    <row r="254" spans="1:12" ht="21" customHeight="1">
      <c r="A254" s="48">
        <f>IF($C254="","",COUNTA($C$13:$C254))</f>
        <v>0</v>
      </c>
      <c r="B254" s="28"/>
      <c r="C254" s="28"/>
      <c r="D254" s="28"/>
      <c r="E254" s="28"/>
      <c r="F254" s="28"/>
      <c r="G254" s="30">
        <f>IF($F254="","",IFERROR(VLOOKUP($F254,AcctTbl,2,0),""))</f>
        <v>0</v>
      </c>
      <c r="H254" s="82"/>
      <c r="I254" s="83"/>
      <c r="J254" s="28"/>
      <c r="K254" s="28"/>
      <c r="L254" s="82"/>
    </row>
    <row r="255" spans="1:12" ht="21" customHeight="1">
      <c r="A255" s="48">
        <f>IF($C255="","",COUNTA($C$13:$C255))</f>
        <v>0</v>
      </c>
      <c r="B255" s="28"/>
      <c r="C255" s="28"/>
      <c r="D255" s="28"/>
      <c r="E255" s="28"/>
      <c r="F255" s="28"/>
      <c r="G255" s="30">
        <f>IF($F255="","",IFERROR(VLOOKUP($F255,AcctTbl,2,0),""))</f>
        <v>0</v>
      </c>
      <c r="H255" s="82"/>
      <c r="I255" s="83"/>
      <c r="J255" s="28"/>
      <c r="K255" s="28"/>
      <c r="L255" s="82"/>
    </row>
    <row r="256" spans="1:12" ht="21" customHeight="1">
      <c r="A256" s="48">
        <f>IF($C256="","",COUNTA($C$13:$C256))</f>
        <v>0</v>
      </c>
      <c r="B256" s="28"/>
      <c r="C256" s="28"/>
      <c r="D256" s="28"/>
      <c r="E256" s="28"/>
      <c r="F256" s="28"/>
      <c r="G256" s="30">
        <f>IF($F256="","",IFERROR(VLOOKUP($F256,AcctTbl,2,0),""))</f>
        <v>0</v>
      </c>
      <c r="H256" s="82"/>
      <c r="I256" s="83"/>
      <c r="J256" s="28"/>
      <c r="K256" s="28"/>
      <c r="L256" s="82"/>
    </row>
    <row r="257" spans="1:12" ht="21" customHeight="1">
      <c r="A257" s="48">
        <f>IF($C257="","",COUNTA($C$13:$C257))</f>
        <v>0</v>
      </c>
      <c r="B257" s="28"/>
      <c r="C257" s="28"/>
      <c r="D257" s="28"/>
      <c r="E257" s="28"/>
      <c r="F257" s="28"/>
      <c r="G257" s="30">
        <f>IF($F257="","",IFERROR(VLOOKUP($F257,AcctTbl,2,0),""))</f>
        <v>0</v>
      </c>
      <c r="H257" s="82"/>
      <c r="I257" s="83"/>
      <c r="J257" s="28"/>
      <c r="K257" s="28"/>
      <c r="L257" s="82"/>
    </row>
    <row r="258" spans="1:12" ht="21" customHeight="1">
      <c r="A258" s="48">
        <f>IF($C258="","",COUNTA($C$13:$C258))</f>
        <v>0</v>
      </c>
      <c r="B258" s="28"/>
      <c r="C258" s="28"/>
      <c r="D258" s="28"/>
      <c r="E258" s="28"/>
      <c r="F258" s="28"/>
      <c r="G258" s="30">
        <f>IF($F258="","",IFERROR(VLOOKUP($F258,AcctTbl,2,0),""))</f>
        <v>0</v>
      </c>
      <c r="H258" s="82"/>
      <c r="I258" s="83"/>
      <c r="J258" s="28"/>
      <c r="K258" s="28"/>
      <c r="L258" s="82"/>
    </row>
    <row r="259" spans="1:12" ht="21" customHeight="1">
      <c r="A259" s="48">
        <f>IF($C259="","",COUNTA($C$13:$C259))</f>
        <v>0</v>
      </c>
      <c r="B259" s="28"/>
      <c r="C259" s="28"/>
      <c r="D259" s="28"/>
      <c r="E259" s="28"/>
      <c r="F259" s="28"/>
      <c r="G259" s="30">
        <f>IF($F259="","",IFERROR(VLOOKUP($F259,AcctTbl,2,0),""))</f>
        <v>0</v>
      </c>
      <c r="H259" s="82"/>
      <c r="I259" s="83"/>
      <c r="J259" s="28"/>
      <c r="K259" s="28"/>
      <c r="L259" s="82"/>
    </row>
    <row r="260" spans="1:12" ht="21" customHeight="1">
      <c r="A260" s="48">
        <f>IF($C260="","",COUNTA($C$13:$C260))</f>
        <v>0</v>
      </c>
      <c r="B260" s="28"/>
      <c r="C260" s="28"/>
      <c r="D260" s="28"/>
      <c r="E260" s="28"/>
      <c r="F260" s="28"/>
      <c r="G260" s="30">
        <f>IF($F260="","",IFERROR(VLOOKUP($F260,AcctTbl,2,0),""))</f>
        <v>0</v>
      </c>
      <c r="H260" s="82"/>
      <c r="I260" s="83"/>
      <c r="J260" s="28"/>
      <c r="K260" s="28"/>
      <c r="L260" s="82"/>
    </row>
    <row r="261" spans="1:12" ht="21" customHeight="1">
      <c r="A261" s="48">
        <f>IF($C261="","",COUNTA($C$13:$C261))</f>
        <v>0</v>
      </c>
      <c r="B261" s="28"/>
      <c r="C261" s="28"/>
      <c r="D261" s="28"/>
      <c r="E261" s="28"/>
      <c r="F261" s="28"/>
      <c r="G261" s="30">
        <f>IF($F261="","",IFERROR(VLOOKUP($F261,AcctTbl,2,0),""))</f>
        <v>0</v>
      </c>
      <c r="H261" s="82"/>
      <c r="I261" s="83"/>
      <c r="J261" s="28"/>
      <c r="K261" s="28"/>
      <c r="L261" s="82"/>
    </row>
    <row r="262" spans="1:12" ht="21" customHeight="1">
      <c r="A262" s="48">
        <f>IF($C262="","",COUNTA($C$13:$C262))</f>
        <v>0</v>
      </c>
      <c r="B262" s="28"/>
      <c r="C262" s="28"/>
      <c r="D262" s="28"/>
      <c r="E262" s="28"/>
      <c r="F262" s="28"/>
      <c r="G262" s="30">
        <f>IF($F262="","",IFERROR(VLOOKUP($F262,AcctTbl,2,0),""))</f>
        <v>0</v>
      </c>
      <c r="H262" s="82"/>
      <c r="I262" s="83"/>
      <c r="J262" s="28"/>
      <c r="K262" s="28"/>
      <c r="L262" s="82"/>
    </row>
    <row r="263" spans="1:12" ht="21" customHeight="1">
      <c r="A263" s="48">
        <f>IF($C263="","",COUNTA($C$13:$C263))</f>
        <v>0</v>
      </c>
      <c r="B263" s="28"/>
      <c r="C263" s="28"/>
      <c r="D263" s="28"/>
      <c r="E263" s="28"/>
      <c r="F263" s="28"/>
      <c r="G263" s="30">
        <f>IF($F263="","",IFERROR(VLOOKUP($F263,AcctTbl,2,0),""))</f>
        <v>0</v>
      </c>
      <c r="H263" s="82"/>
      <c r="I263" s="83"/>
      <c r="J263" s="28"/>
      <c r="K263" s="28"/>
      <c r="L263" s="82"/>
    </row>
    <row r="264" spans="1:12" ht="21" customHeight="1">
      <c r="A264" s="48">
        <f>IF($C264="","",COUNTA($C$13:$C264))</f>
        <v>0</v>
      </c>
      <c r="B264" s="28"/>
      <c r="C264" s="28"/>
      <c r="D264" s="28"/>
      <c r="E264" s="28"/>
      <c r="F264" s="28"/>
      <c r="G264" s="30">
        <f>IF($F264="","",IFERROR(VLOOKUP($F264,AcctTbl,2,0),""))</f>
        <v>0</v>
      </c>
      <c r="H264" s="82"/>
      <c r="I264" s="83"/>
      <c r="J264" s="28"/>
      <c r="K264" s="28"/>
      <c r="L264" s="82"/>
    </row>
    <row r="265" spans="1:12" ht="21" customHeight="1">
      <c r="A265" s="48">
        <f>IF($C265="","",COUNTA($C$13:$C265))</f>
        <v>0</v>
      </c>
      <c r="B265" s="28"/>
      <c r="C265" s="28"/>
      <c r="D265" s="28"/>
      <c r="E265" s="28"/>
      <c r="F265" s="28"/>
      <c r="G265" s="30">
        <f>IF($F265="","",IFERROR(VLOOKUP($F265,AcctTbl,2,0),""))</f>
        <v>0</v>
      </c>
      <c r="H265" s="82"/>
      <c r="I265" s="83"/>
      <c r="J265" s="28"/>
      <c r="K265" s="28"/>
      <c r="L265" s="82"/>
    </row>
    <row r="266" spans="1:12" ht="21" customHeight="1">
      <c r="A266" s="48">
        <f>IF($C266="","",COUNTA($C$13:$C266))</f>
        <v>0</v>
      </c>
      <c r="B266" s="28"/>
      <c r="C266" s="28"/>
      <c r="D266" s="28"/>
      <c r="E266" s="28"/>
      <c r="F266" s="28"/>
      <c r="G266" s="30">
        <f>IF($F266="","",IFERROR(VLOOKUP($F266,AcctTbl,2,0),""))</f>
        <v>0</v>
      </c>
      <c r="H266" s="82"/>
      <c r="I266" s="83"/>
      <c r="J266" s="28"/>
      <c r="K266" s="28"/>
      <c r="L266" s="82"/>
    </row>
    <row r="267" spans="1:12" ht="21" customHeight="1">
      <c r="A267" s="48">
        <f>IF($C267="","",COUNTA($C$13:$C267))</f>
        <v>0</v>
      </c>
      <c r="B267" s="28"/>
      <c r="C267" s="28"/>
      <c r="D267" s="28"/>
      <c r="E267" s="28"/>
      <c r="F267" s="28"/>
      <c r="G267" s="30">
        <f>IF($F267="","",IFERROR(VLOOKUP($F267,AcctTbl,2,0),""))</f>
        <v>0</v>
      </c>
      <c r="H267" s="82"/>
      <c r="I267" s="83"/>
      <c r="J267" s="28"/>
      <c r="K267" s="28"/>
      <c r="L267" s="82"/>
    </row>
    <row r="268" spans="1:12" ht="21" customHeight="1">
      <c r="A268" s="48">
        <f>IF($C268="","",COUNTA($C$13:$C268))</f>
        <v>0</v>
      </c>
      <c r="B268" s="28"/>
      <c r="C268" s="28"/>
      <c r="D268" s="28"/>
      <c r="E268" s="28"/>
      <c r="F268" s="28"/>
      <c r="G268" s="30">
        <f>IF($F268="","",IFERROR(VLOOKUP($F268,AcctTbl,2,0),""))</f>
        <v>0</v>
      </c>
      <c r="H268" s="82"/>
      <c r="I268" s="83"/>
      <c r="J268" s="28"/>
      <c r="K268" s="28"/>
      <c r="L268" s="82"/>
    </row>
    <row r="269" spans="1:12" ht="21" customHeight="1">
      <c r="A269" s="48">
        <f>IF($C269="","",COUNTA($C$13:$C269))</f>
        <v>0</v>
      </c>
      <c r="B269" s="28"/>
      <c r="C269" s="28"/>
      <c r="D269" s="28"/>
      <c r="E269" s="28"/>
      <c r="F269" s="28"/>
      <c r="G269" s="30">
        <f>IF($F269="","",IFERROR(VLOOKUP($F269,AcctTbl,2,0),""))</f>
        <v>0</v>
      </c>
      <c r="H269" s="82"/>
      <c r="I269" s="83"/>
      <c r="J269" s="28"/>
      <c r="K269" s="28"/>
      <c r="L269" s="82"/>
    </row>
    <row r="270" spans="1:12" ht="21" customHeight="1">
      <c r="A270" s="48">
        <f>IF($C270="","",COUNTA($C$13:$C270))</f>
        <v>0</v>
      </c>
      <c r="B270" s="28"/>
      <c r="C270" s="28"/>
      <c r="D270" s="28"/>
      <c r="E270" s="28"/>
      <c r="F270" s="28"/>
      <c r="G270" s="30">
        <f>IF($F270="","",IFERROR(VLOOKUP($F270,AcctTbl,2,0),""))</f>
        <v>0</v>
      </c>
      <c r="H270" s="82"/>
      <c r="I270" s="83"/>
      <c r="J270" s="28"/>
      <c r="K270" s="28"/>
      <c r="L270" s="82"/>
    </row>
    <row r="271" spans="1:12" ht="21" customHeight="1">
      <c r="A271" s="48">
        <f>IF($C271="","",COUNTA($C$13:$C271))</f>
        <v>0</v>
      </c>
      <c r="B271" s="28"/>
      <c r="C271" s="28"/>
      <c r="D271" s="28"/>
      <c r="E271" s="28"/>
      <c r="F271" s="28"/>
      <c r="G271" s="30">
        <f>IF($F271="","",IFERROR(VLOOKUP($F271,AcctTbl,2,0),""))</f>
        <v>0</v>
      </c>
      <c r="H271" s="82"/>
      <c r="I271" s="83"/>
      <c r="J271" s="28"/>
      <c r="K271" s="28"/>
      <c r="L271" s="82"/>
    </row>
    <row r="272" spans="1:12" ht="21" customHeight="1">
      <c r="A272" s="48">
        <f>IF($C272="","",COUNTA($C$13:$C272))</f>
        <v>0</v>
      </c>
      <c r="B272" s="28"/>
      <c r="C272" s="28"/>
      <c r="D272" s="28"/>
      <c r="E272" s="28"/>
      <c r="F272" s="28"/>
      <c r="G272" s="30">
        <f>IF($F272="","",IFERROR(VLOOKUP($F272,AcctTbl,2,0),""))</f>
        <v>0</v>
      </c>
      <c r="H272" s="82"/>
      <c r="I272" s="83"/>
      <c r="J272" s="28"/>
      <c r="K272" s="28"/>
      <c r="L272" s="82"/>
    </row>
    <row r="273" spans="1:12" ht="21" customHeight="1">
      <c r="A273" s="48">
        <f>IF($C273="","",COUNTA($C$13:$C273))</f>
        <v>0</v>
      </c>
      <c r="B273" s="28"/>
      <c r="C273" s="28"/>
      <c r="D273" s="28"/>
      <c r="E273" s="28"/>
      <c r="F273" s="28"/>
      <c r="G273" s="30">
        <f>IF($F273="","",IFERROR(VLOOKUP($F273,AcctTbl,2,0),""))</f>
        <v>0</v>
      </c>
      <c r="H273" s="82"/>
      <c r="I273" s="83"/>
      <c r="J273" s="28"/>
      <c r="K273" s="28"/>
      <c r="L273" s="82"/>
    </row>
    <row r="274" spans="1:12" ht="21" customHeight="1">
      <c r="A274" s="48">
        <f>IF($C274="","",COUNTA($C$13:$C274))</f>
        <v>0</v>
      </c>
      <c r="B274" s="28"/>
      <c r="C274" s="28"/>
      <c r="D274" s="28"/>
      <c r="E274" s="28"/>
      <c r="F274" s="28"/>
      <c r="G274" s="30">
        <f>IF($F274="","",IFERROR(VLOOKUP($F274,AcctTbl,2,0),""))</f>
        <v>0</v>
      </c>
      <c r="H274" s="82"/>
      <c r="I274" s="83"/>
      <c r="J274" s="28"/>
      <c r="K274" s="28"/>
      <c r="L274" s="82"/>
    </row>
    <row r="275" spans="1:12" ht="21" customHeight="1">
      <c r="A275" s="48">
        <f>IF($C275="","",COUNTA($C$13:$C275))</f>
        <v>0</v>
      </c>
      <c r="B275" s="28"/>
      <c r="C275" s="28"/>
      <c r="D275" s="28"/>
      <c r="E275" s="28"/>
      <c r="F275" s="28"/>
      <c r="G275" s="30">
        <f>IF($F275="","",IFERROR(VLOOKUP($F275,AcctTbl,2,0),""))</f>
        <v>0</v>
      </c>
      <c r="H275" s="82"/>
      <c r="I275" s="83"/>
      <c r="J275" s="28"/>
      <c r="K275" s="28"/>
      <c r="L275" s="82"/>
    </row>
    <row r="276" spans="1:12" ht="21" customHeight="1">
      <c r="A276" s="48">
        <f>IF($C276="","",COUNTA($C$13:$C276))</f>
        <v>0</v>
      </c>
      <c r="B276" s="28"/>
      <c r="C276" s="28"/>
      <c r="D276" s="28"/>
      <c r="E276" s="28"/>
      <c r="F276" s="28"/>
      <c r="G276" s="30">
        <f>IF($F276="","",IFERROR(VLOOKUP($F276,AcctTbl,2,0),""))</f>
        <v>0</v>
      </c>
      <c r="H276" s="82"/>
      <c r="I276" s="83"/>
      <c r="J276" s="28"/>
      <c r="K276" s="28"/>
      <c r="L276" s="82"/>
    </row>
    <row r="277" spans="1:12" ht="21" customHeight="1">
      <c r="A277" s="48">
        <f>IF($C277="","",COUNTA($C$13:$C277))</f>
        <v>0</v>
      </c>
      <c r="B277" s="28"/>
      <c r="C277" s="28"/>
      <c r="D277" s="28"/>
      <c r="E277" s="28"/>
      <c r="F277" s="28"/>
      <c r="G277" s="30">
        <f>IF($F277="","",IFERROR(VLOOKUP($F277,AcctTbl,2,0),""))</f>
        <v>0</v>
      </c>
      <c r="H277" s="82"/>
      <c r="I277" s="83"/>
      <c r="J277" s="28"/>
      <c r="K277" s="28"/>
      <c r="L277" s="82"/>
    </row>
    <row r="278" spans="1:12" ht="21" customHeight="1">
      <c r="A278" s="48">
        <f>IF($C278="","",COUNTA($C$13:$C278))</f>
        <v>0</v>
      </c>
      <c r="B278" s="28"/>
      <c r="C278" s="28"/>
      <c r="D278" s="28"/>
      <c r="E278" s="28"/>
      <c r="F278" s="28"/>
      <c r="G278" s="30">
        <f>IF($F278="","",IFERROR(VLOOKUP($F278,AcctTbl,2,0),""))</f>
        <v>0</v>
      </c>
      <c r="H278" s="82"/>
      <c r="I278" s="83"/>
      <c r="J278" s="28"/>
      <c r="K278" s="28"/>
      <c r="L278" s="82"/>
    </row>
    <row r="279" spans="1:12" ht="21" customHeight="1">
      <c r="A279" s="48">
        <f>IF($C279="","",COUNTA($C$13:$C279))</f>
        <v>0</v>
      </c>
      <c r="B279" s="28"/>
      <c r="C279" s="28"/>
      <c r="D279" s="28"/>
      <c r="E279" s="28"/>
      <c r="F279" s="28"/>
      <c r="G279" s="30">
        <f>IF($F279="","",IFERROR(VLOOKUP($F279,AcctTbl,2,0),""))</f>
        <v>0</v>
      </c>
      <c r="H279" s="82"/>
      <c r="I279" s="83"/>
      <c r="J279" s="28"/>
      <c r="K279" s="28"/>
      <c r="L279" s="82"/>
    </row>
    <row r="280" spans="1:12" ht="21" customHeight="1">
      <c r="A280" s="48">
        <f>IF($C280="","",COUNTA($C$13:$C280))</f>
        <v>0</v>
      </c>
      <c r="B280" s="28"/>
      <c r="C280" s="28"/>
      <c r="D280" s="28"/>
      <c r="E280" s="28"/>
      <c r="F280" s="28"/>
      <c r="G280" s="30">
        <f>IF($F280="","",IFERROR(VLOOKUP($F280,AcctTbl,2,0),""))</f>
        <v>0</v>
      </c>
      <c r="H280" s="82"/>
      <c r="I280" s="83"/>
      <c r="J280" s="28"/>
      <c r="K280" s="28"/>
      <c r="L280" s="82"/>
    </row>
    <row r="281" spans="1:12" ht="21" customHeight="1">
      <c r="A281" s="48">
        <f>IF($C281="","",COUNTA($C$13:$C281))</f>
        <v>0</v>
      </c>
      <c r="B281" s="28"/>
      <c r="C281" s="28"/>
      <c r="D281" s="28"/>
      <c r="E281" s="28"/>
      <c r="F281" s="28"/>
      <c r="G281" s="30">
        <f>IF($F281="","",IFERROR(VLOOKUP($F281,AcctTbl,2,0),""))</f>
        <v>0</v>
      </c>
      <c r="H281" s="82"/>
      <c r="I281" s="83"/>
      <c r="J281" s="28"/>
      <c r="K281" s="28"/>
      <c r="L281" s="82"/>
    </row>
    <row r="282" spans="1:12" ht="21" customHeight="1">
      <c r="A282" s="48">
        <f>IF($C282="","",COUNTA($C$13:$C282))</f>
        <v>0</v>
      </c>
      <c r="B282" s="28"/>
      <c r="C282" s="28"/>
      <c r="D282" s="28"/>
      <c r="E282" s="28"/>
      <c r="F282" s="28"/>
      <c r="G282" s="30">
        <f>IF($F282="","",IFERROR(VLOOKUP($F282,AcctTbl,2,0),""))</f>
        <v>0</v>
      </c>
      <c r="H282" s="82"/>
      <c r="I282" s="83"/>
      <c r="J282" s="28"/>
      <c r="K282" s="28"/>
      <c r="L282" s="82"/>
    </row>
    <row r="283" spans="1:12" ht="21" customHeight="1">
      <c r="A283" s="48">
        <f>IF($C283="","",COUNTA($C$13:$C283))</f>
        <v>0</v>
      </c>
      <c r="B283" s="28"/>
      <c r="C283" s="28"/>
      <c r="D283" s="28"/>
      <c r="E283" s="28"/>
      <c r="F283" s="28"/>
      <c r="G283" s="30">
        <f>IF($F283="","",IFERROR(VLOOKUP($F283,AcctTbl,2,0),""))</f>
        <v>0</v>
      </c>
      <c r="H283" s="82"/>
      <c r="I283" s="83"/>
      <c r="J283" s="28"/>
      <c r="K283" s="28"/>
      <c r="L283" s="82"/>
    </row>
    <row r="284" spans="1:12" ht="21" customHeight="1">
      <c r="A284" s="48">
        <f>IF($C284="","",COUNTA($C$13:$C284))</f>
        <v>0</v>
      </c>
      <c r="B284" s="28"/>
      <c r="C284" s="28"/>
      <c r="D284" s="28"/>
      <c r="E284" s="28"/>
      <c r="F284" s="28"/>
      <c r="G284" s="30">
        <f>IF($F284="","",IFERROR(VLOOKUP($F284,AcctTbl,2,0),""))</f>
        <v>0</v>
      </c>
      <c r="H284" s="82"/>
      <c r="I284" s="83"/>
      <c r="J284" s="28"/>
      <c r="K284" s="28"/>
      <c r="L284" s="82"/>
    </row>
    <row r="285" spans="1:12" ht="21" customHeight="1">
      <c r="A285" s="48">
        <f>IF($C285="","",COUNTA($C$13:$C285))</f>
        <v>0</v>
      </c>
      <c r="B285" s="28"/>
      <c r="C285" s="28"/>
      <c r="D285" s="28"/>
      <c r="E285" s="28"/>
      <c r="F285" s="28"/>
      <c r="G285" s="30">
        <f>IF($F285="","",IFERROR(VLOOKUP($F285,AcctTbl,2,0),""))</f>
        <v>0</v>
      </c>
      <c r="H285" s="82"/>
      <c r="I285" s="83"/>
      <c r="J285" s="28"/>
      <c r="K285" s="28"/>
      <c r="L285" s="82"/>
    </row>
    <row r="286" spans="1:12" ht="21" customHeight="1">
      <c r="A286" s="48">
        <f>IF($C286="","",COUNTA($C$13:$C286))</f>
        <v>0</v>
      </c>
      <c r="B286" s="28"/>
      <c r="C286" s="28"/>
      <c r="D286" s="28"/>
      <c r="E286" s="28"/>
      <c r="F286" s="28"/>
      <c r="G286" s="30">
        <f>IF($F286="","",IFERROR(VLOOKUP($F286,AcctTbl,2,0),""))</f>
        <v>0</v>
      </c>
      <c r="H286" s="82"/>
      <c r="I286" s="83"/>
      <c r="J286" s="28"/>
      <c r="K286" s="28"/>
      <c r="L286" s="82"/>
    </row>
    <row r="287" spans="1:12" ht="21" customHeight="1">
      <c r="A287" s="48">
        <f>IF($C287="","",COUNTA($C$13:$C287))</f>
        <v>0</v>
      </c>
      <c r="B287" s="28"/>
      <c r="C287" s="28"/>
      <c r="D287" s="28"/>
      <c r="E287" s="28"/>
      <c r="F287" s="28"/>
      <c r="G287" s="30">
        <f>IF($F287="","",IFERROR(VLOOKUP($F287,AcctTbl,2,0),""))</f>
        <v>0</v>
      </c>
      <c r="H287" s="82"/>
      <c r="I287" s="83"/>
      <c r="J287" s="28"/>
      <c r="K287" s="28"/>
      <c r="L287" s="82"/>
    </row>
    <row r="288" spans="1:12" ht="21" customHeight="1">
      <c r="A288" s="48">
        <f>IF($C288="","",COUNTA($C$13:$C288))</f>
        <v>0</v>
      </c>
      <c r="B288" s="28"/>
      <c r="C288" s="28"/>
      <c r="D288" s="28"/>
      <c r="E288" s="28"/>
      <c r="F288" s="28"/>
      <c r="G288" s="30">
        <f>IF($F288="","",IFERROR(VLOOKUP($F288,AcctTbl,2,0),""))</f>
        <v>0</v>
      </c>
      <c r="H288" s="82"/>
      <c r="I288" s="83"/>
      <c r="J288" s="28"/>
      <c r="K288" s="28"/>
      <c r="L288" s="82"/>
    </row>
    <row r="289" spans="1:12" ht="21" customHeight="1">
      <c r="A289" s="48">
        <f>IF($C289="","",COUNTA($C$13:$C289))</f>
        <v>0</v>
      </c>
      <c r="B289" s="28"/>
      <c r="C289" s="28"/>
      <c r="D289" s="28"/>
      <c r="E289" s="28"/>
      <c r="F289" s="28"/>
      <c r="G289" s="30">
        <f>IF($F289="","",IFERROR(VLOOKUP($F289,AcctTbl,2,0),""))</f>
        <v>0</v>
      </c>
      <c r="H289" s="82"/>
      <c r="I289" s="83"/>
      <c r="J289" s="28"/>
      <c r="K289" s="28"/>
      <c r="L289" s="82"/>
    </row>
    <row r="290" spans="1:12" ht="21" customHeight="1">
      <c r="A290" s="48">
        <f>IF($C290="","",COUNTA($C$13:$C290))</f>
        <v>0</v>
      </c>
      <c r="B290" s="28"/>
      <c r="C290" s="28"/>
      <c r="D290" s="28"/>
      <c r="E290" s="28"/>
      <c r="F290" s="28"/>
      <c r="G290" s="30">
        <f>IF($F290="","",IFERROR(VLOOKUP($F290,AcctTbl,2,0),""))</f>
        <v>0</v>
      </c>
      <c r="H290" s="82"/>
      <c r="I290" s="83"/>
      <c r="J290" s="28"/>
      <c r="K290" s="28"/>
      <c r="L290" s="82"/>
    </row>
    <row r="291" spans="1:12" ht="21" customHeight="1">
      <c r="A291" s="48">
        <f>IF($C291="","",COUNTA($C$13:$C291))</f>
        <v>0</v>
      </c>
      <c r="B291" s="28"/>
      <c r="C291" s="28"/>
      <c r="D291" s="28"/>
      <c r="E291" s="28"/>
      <c r="F291" s="28"/>
      <c r="G291" s="30">
        <f>IF($F291="","",IFERROR(VLOOKUP($F291,AcctTbl,2,0),""))</f>
        <v>0</v>
      </c>
      <c r="H291" s="82"/>
      <c r="I291" s="83"/>
      <c r="J291" s="28"/>
      <c r="K291" s="28"/>
      <c r="L291" s="82"/>
    </row>
    <row r="292" spans="1:12" ht="21" customHeight="1">
      <c r="A292" s="48">
        <f>IF($C292="","",COUNTA($C$13:$C292))</f>
        <v>0</v>
      </c>
      <c r="B292" s="28"/>
      <c r="C292" s="28"/>
      <c r="D292" s="28"/>
      <c r="E292" s="28"/>
      <c r="F292" s="28"/>
      <c r="G292" s="30">
        <f>IF($F292="","",IFERROR(VLOOKUP($F292,AcctTbl,2,0),""))</f>
        <v>0</v>
      </c>
      <c r="H292" s="82"/>
      <c r="I292" s="83"/>
      <c r="J292" s="28"/>
      <c r="K292" s="28"/>
      <c r="L292" s="82"/>
    </row>
    <row r="293" spans="1:12" ht="21" customHeight="1">
      <c r="A293" s="48">
        <f>IF($C293="","",COUNTA($C$13:$C293))</f>
        <v>0</v>
      </c>
      <c r="B293" s="28"/>
      <c r="C293" s="28"/>
      <c r="D293" s="28"/>
      <c r="E293" s="28"/>
      <c r="F293" s="28"/>
      <c r="G293" s="30">
        <f>IF($F293="","",IFERROR(VLOOKUP($F293,AcctTbl,2,0),""))</f>
        <v>0</v>
      </c>
      <c r="H293" s="82"/>
      <c r="I293" s="83"/>
      <c r="J293" s="28"/>
      <c r="K293" s="28"/>
      <c r="L293" s="82"/>
    </row>
    <row r="294" spans="1:12" ht="21" customHeight="1">
      <c r="A294" s="48">
        <f>IF($C294="","",COUNTA($C$13:$C294))</f>
        <v>0</v>
      </c>
      <c r="B294" s="28"/>
      <c r="C294" s="28"/>
      <c r="D294" s="28"/>
      <c r="E294" s="28"/>
      <c r="F294" s="28"/>
      <c r="G294" s="30">
        <f>IF($F294="","",IFERROR(VLOOKUP($F294,AcctTbl,2,0),""))</f>
        <v>0</v>
      </c>
      <c r="H294" s="82"/>
      <c r="I294" s="83"/>
      <c r="J294" s="28"/>
      <c r="K294" s="28"/>
      <c r="L294" s="82"/>
    </row>
    <row r="295" spans="1:12" ht="21" customHeight="1">
      <c r="A295" s="48">
        <f>IF($C295="","",COUNTA($C$13:$C295))</f>
        <v>0</v>
      </c>
      <c r="B295" s="28"/>
      <c r="C295" s="28"/>
      <c r="D295" s="28"/>
      <c r="E295" s="28"/>
      <c r="F295" s="28"/>
      <c r="G295" s="30">
        <f>IF($F295="","",IFERROR(VLOOKUP($F295,AcctTbl,2,0),""))</f>
        <v>0</v>
      </c>
      <c r="H295" s="82"/>
      <c r="I295" s="83"/>
      <c r="J295" s="28"/>
      <c r="K295" s="28"/>
      <c r="L295" s="82"/>
    </row>
    <row r="296" spans="1:12" ht="21" customHeight="1">
      <c r="A296" s="48">
        <f>IF($C296="","",COUNTA($C$13:$C296))</f>
        <v>0</v>
      </c>
      <c r="B296" s="28"/>
      <c r="C296" s="28"/>
      <c r="D296" s="28"/>
      <c r="E296" s="28"/>
      <c r="F296" s="28"/>
      <c r="G296" s="30">
        <f>IF($F296="","",IFERROR(VLOOKUP($F296,AcctTbl,2,0),""))</f>
        <v>0</v>
      </c>
      <c r="H296" s="82"/>
      <c r="I296" s="83"/>
      <c r="J296" s="28"/>
      <c r="K296" s="28"/>
      <c r="L296" s="82"/>
    </row>
    <row r="297" spans="1:12" ht="21" customHeight="1">
      <c r="A297" s="48">
        <f>IF($C297="","",COUNTA($C$13:$C297))</f>
        <v>0</v>
      </c>
      <c r="B297" s="28"/>
      <c r="C297" s="28"/>
      <c r="D297" s="28"/>
      <c r="E297" s="28"/>
      <c r="F297" s="28"/>
      <c r="G297" s="30">
        <f>IF($F297="","",IFERROR(VLOOKUP($F297,AcctTbl,2,0),""))</f>
        <v>0</v>
      </c>
      <c r="H297" s="82"/>
      <c r="I297" s="83"/>
      <c r="J297" s="28"/>
      <c r="K297" s="28"/>
      <c r="L297" s="82"/>
    </row>
    <row r="298" spans="1:12" ht="21" customHeight="1">
      <c r="A298" s="48">
        <f>IF($C298="","",COUNTA($C$13:$C298))</f>
        <v>0</v>
      </c>
      <c r="B298" s="28"/>
      <c r="C298" s="28"/>
      <c r="D298" s="28"/>
      <c r="E298" s="28"/>
      <c r="F298" s="28"/>
      <c r="G298" s="30">
        <f>IF($F298="","",IFERROR(VLOOKUP($F298,AcctTbl,2,0),""))</f>
        <v>0</v>
      </c>
      <c r="H298" s="82"/>
      <c r="I298" s="83"/>
      <c r="J298" s="28"/>
      <c r="K298" s="28"/>
      <c r="L298" s="82"/>
    </row>
    <row r="299" spans="1:12" ht="21" customHeight="1">
      <c r="A299" s="48">
        <f>IF($C299="","",COUNTA($C$13:$C299))</f>
        <v>0</v>
      </c>
      <c r="B299" s="28"/>
      <c r="C299" s="28"/>
      <c r="D299" s="28"/>
      <c r="E299" s="28"/>
      <c r="F299" s="28"/>
      <c r="G299" s="30">
        <f>IF($F299="","",IFERROR(VLOOKUP($F299,AcctTbl,2,0),""))</f>
        <v>0</v>
      </c>
      <c r="H299" s="82"/>
      <c r="I299" s="83"/>
      <c r="J299" s="28"/>
      <c r="K299" s="28"/>
      <c r="L299" s="82"/>
    </row>
    <row r="300" spans="1:12" ht="21" customHeight="1">
      <c r="A300" s="48">
        <f>IF($C300="","",COUNTA($C$13:$C300))</f>
        <v>0</v>
      </c>
      <c r="B300" s="28"/>
      <c r="C300" s="28"/>
      <c r="D300" s="28"/>
      <c r="E300" s="28"/>
      <c r="F300" s="28"/>
      <c r="G300" s="30">
        <f>IF($F300="","",IFERROR(VLOOKUP($F300,AcctTbl,2,0),""))</f>
        <v>0</v>
      </c>
      <c r="H300" s="82"/>
      <c r="I300" s="83"/>
      <c r="J300" s="28"/>
      <c r="K300" s="28"/>
      <c r="L300" s="82"/>
    </row>
    <row r="301" spans="1:12" ht="21" customHeight="1">
      <c r="A301" s="48">
        <f>IF($C301="","",COUNTA($C$13:$C301))</f>
        <v>0</v>
      </c>
      <c r="B301" s="28"/>
      <c r="C301" s="28"/>
      <c r="D301" s="28"/>
      <c r="E301" s="28"/>
      <c r="F301" s="28"/>
      <c r="G301" s="30">
        <f>IF($F301="","",IFERROR(VLOOKUP($F301,AcctTbl,2,0),""))</f>
        <v>0</v>
      </c>
      <c r="H301" s="82"/>
      <c r="I301" s="83"/>
      <c r="J301" s="28"/>
      <c r="K301" s="28"/>
      <c r="L301" s="82"/>
    </row>
    <row r="302" spans="1:12" ht="21" customHeight="1">
      <c r="A302" s="48">
        <f>IF($C302="","",COUNTA($C$13:$C302))</f>
        <v>0</v>
      </c>
      <c r="B302" s="28"/>
      <c r="C302" s="28"/>
      <c r="D302" s="28"/>
      <c r="E302" s="28"/>
      <c r="F302" s="28"/>
      <c r="G302" s="30">
        <f>IF($F302="","",IFERROR(VLOOKUP($F302,AcctTbl,2,0),""))</f>
        <v>0</v>
      </c>
      <c r="H302" s="82"/>
      <c r="I302" s="83"/>
      <c r="J302" s="28"/>
      <c r="K302" s="28"/>
      <c r="L302" s="82"/>
    </row>
    <row r="303" spans="1:12" ht="21" customHeight="1">
      <c r="A303" s="48">
        <f>IF($C303="","",COUNTA($C$13:$C303))</f>
        <v>0</v>
      </c>
      <c r="B303" s="28"/>
      <c r="C303" s="28"/>
      <c r="D303" s="28"/>
      <c r="E303" s="28"/>
      <c r="F303" s="28"/>
      <c r="G303" s="30">
        <f>IF($F303="","",IFERROR(VLOOKUP($F303,AcctTbl,2,0),""))</f>
        <v>0</v>
      </c>
      <c r="H303" s="82"/>
      <c r="I303" s="83"/>
      <c r="J303" s="28"/>
      <c r="K303" s="28"/>
      <c r="L303" s="82"/>
    </row>
    <row r="304" spans="1:12" ht="21" customHeight="1">
      <c r="A304" s="48">
        <f>IF($C304="","",COUNTA($C$13:$C304))</f>
        <v>0</v>
      </c>
      <c r="B304" s="28"/>
      <c r="C304" s="28"/>
      <c r="D304" s="28"/>
      <c r="E304" s="28"/>
      <c r="F304" s="28"/>
      <c r="G304" s="30">
        <f>IF($F304="","",IFERROR(VLOOKUP($F304,AcctTbl,2,0),""))</f>
        <v>0</v>
      </c>
      <c r="H304" s="82"/>
      <c r="I304" s="83"/>
      <c r="J304" s="28"/>
      <c r="K304" s="28"/>
      <c r="L304" s="82"/>
    </row>
    <row r="305" spans="1:12" ht="21" customHeight="1">
      <c r="A305" s="48">
        <f>IF($C305="","",COUNTA($C$13:$C305))</f>
        <v>0</v>
      </c>
      <c r="B305" s="28"/>
      <c r="C305" s="28"/>
      <c r="D305" s="28"/>
      <c r="E305" s="28"/>
      <c r="F305" s="28"/>
      <c r="G305" s="30">
        <f>IF($F305="","",IFERROR(VLOOKUP($F305,AcctTbl,2,0),""))</f>
        <v>0</v>
      </c>
      <c r="H305" s="82"/>
      <c r="I305" s="83"/>
      <c r="J305" s="28"/>
      <c r="K305" s="28"/>
      <c r="L305" s="82"/>
    </row>
    <row r="306" spans="1:12" ht="21" customHeight="1">
      <c r="A306" s="48">
        <f>IF($C306="","",COUNTA($C$13:$C306))</f>
        <v>0</v>
      </c>
      <c r="B306" s="28"/>
      <c r="C306" s="28"/>
      <c r="D306" s="28"/>
      <c r="E306" s="28"/>
      <c r="F306" s="28"/>
      <c r="G306" s="30">
        <f>IF($F306="","",IFERROR(VLOOKUP($F306,AcctTbl,2,0),""))</f>
        <v>0</v>
      </c>
      <c r="H306" s="82"/>
      <c r="I306" s="83"/>
      <c r="J306" s="28"/>
      <c r="K306" s="28"/>
      <c r="L306" s="82"/>
    </row>
    <row r="307" spans="1:12" ht="21" customHeight="1">
      <c r="A307" s="48">
        <f>IF($C307="","",COUNTA($C$13:$C307))</f>
        <v>0</v>
      </c>
      <c r="B307" s="28"/>
      <c r="C307" s="28"/>
      <c r="D307" s="28"/>
      <c r="E307" s="28"/>
      <c r="F307" s="28"/>
      <c r="G307" s="30">
        <f>IF($F307="","",IFERROR(VLOOKUP($F307,AcctTbl,2,0),""))</f>
        <v>0</v>
      </c>
      <c r="H307" s="82"/>
      <c r="I307" s="83"/>
      <c r="J307" s="28"/>
      <c r="K307" s="28"/>
      <c r="L307" s="82"/>
    </row>
    <row r="308" spans="1:12" ht="21" customHeight="1">
      <c r="A308" s="48">
        <f>IF($C308="","",COUNTA($C$13:$C308))</f>
        <v>0</v>
      </c>
      <c r="B308" s="28"/>
      <c r="C308" s="28"/>
      <c r="D308" s="28"/>
      <c r="E308" s="28"/>
      <c r="F308" s="28"/>
      <c r="G308" s="30">
        <f>IF($F308="","",IFERROR(VLOOKUP($F308,AcctTbl,2,0),""))</f>
        <v>0</v>
      </c>
      <c r="H308" s="82"/>
      <c r="I308" s="83"/>
      <c r="J308" s="28"/>
      <c r="K308" s="28"/>
      <c r="L308" s="82"/>
    </row>
    <row r="309" spans="1:12" ht="21" customHeight="1">
      <c r="A309" s="48">
        <f>IF($C309="","",COUNTA($C$13:$C309))</f>
        <v>0</v>
      </c>
      <c r="B309" s="28"/>
      <c r="C309" s="28"/>
      <c r="D309" s="28"/>
      <c r="E309" s="28"/>
      <c r="F309" s="28"/>
      <c r="G309" s="30">
        <f>IF($F309="","",IFERROR(VLOOKUP($F309,AcctTbl,2,0),""))</f>
        <v>0</v>
      </c>
      <c r="H309" s="82"/>
      <c r="I309" s="83"/>
      <c r="J309" s="28"/>
      <c r="K309" s="28"/>
      <c r="L309" s="82"/>
    </row>
    <row r="310" spans="1:12" ht="21" customHeight="1">
      <c r="A310" s="48">
        <f>IF($C310="","",COUNTA($C$13:$C310))</f>
        <v>0</v>
      </c>
      <c r="B310" s="28"/>
      <c r="C310" s="28"/>
      <c r="D310" s="28"/>
      <c r="E310" s="28"/>
      <c r="F310" s="28"/>
      <c r="G310" s="30">
        <f>IF($F310="","",IFERROR(VLOOKUP($F310,AcctTbl,2,0),""))</f>
        <v>0</v>
      </c>
      <c r="H310" s="82"/>
      <c r="I310" s="83"/>
      <c r="J310" s="28"/>
      <c r="K310" s="28"/>
      <c r="L310" s="82"/>
    </row>
    <row r="311" spans="1:12" ht="21" customHeight="1">
      <c r="A311" s="48">
        <f>IF($C311="","",COUNTA($C$13:$C311))</f>
        <v>0</v>
      </c>
      <c r="B311" s="28"/>
      <c r="C311" s="28"/>
      <c r="D311" s="28"/>
      <c r="E311" s="28"/>
      <c r="F311" s="28"/>
      <c r="G311" s="30">
        <f>IF($F311="","",IFERROR(VLOOKUP($F311,AcctTbl,2,0),""))</f>
        <v>0</v>
      </c>
      <c r="H311" s="82"/>
      <c r="I311" s="83"/>
      <c r="J311" s="28"/>
      <c r="K311" s="28"/>
      <c r="L311" s="82"/>
    </row>
    <row r="312" spans="1:12" ht="21" customHeight="1">
      <c r="A312" s="48">
        <f>IF($C312="","",COUNTA($C$13:$C312))</f>
        <v>0</v>
      </c>
      <c r="B312" s="28"/>
      <c r="C312" s="28"/>
      <c r="D312" s="28"/>
      <c r="E312" s="28"/>
      <c r="F312" s="28"/>
      <c r="G312" s="30">
        <f>IF($F312="","",IFERROR(VLOOKUP($F312,AcctTbl,2,0),""))</f>
        <v>0</v>
      </c>
      <c r="H312" s="82"/>
      <c r="I312" s="83"/>
      <c r="J312" s="28"/>
      <c r="K312" s="28"/>
      <c r="L312" s="82"/>
    </row>
  </sheetData>
  <autoFilter ref="A12:L312"/>
  <mergeCells count="13">
    <mergeCell ref="A2:L2"/>
    <mergeCell ref="A3:L3"/>
    <mergeCell ref="A4:L4"/>
    <mergeCell ref="A7:C7"/>
    <mergeCell ref="A8:C8"/>
    <mergeCell ref="D7:F7"/>
    <mergeCell ref="D8:F8"/>
    <mergeCell ref="G7:H7"/>
    <mergeCell ref="G8:H8"/>
    <mergeCell ref="I7:J7"/>
    <mergeCell ref="I8:J8"/>
    <mergeCell ref="K7:L7"/>
    <mergeCell ref="K8:L8"/>
  </mergeCells>
  <conditionalFormatting sqref="J13:J312">
    <cfRule type="containsText" dxfId="4" priority="1" operator="containsText" text="پاس">
      <formula>NOT(ISERROR(SEARCH("پاس",J13)))</formula>
    </cfRule>
    <cfRule type="containsText" dxfId="3" priority="2" operator="containsText" text="برگشتی">
      <formula>NOT(ISERROR(SEARCH("برگشتی",J13)))</formula>
    </cfRule>
    <cfRule type="containsText" dxfId="5" priority="3" operator="containsText" text="در جریان">
      <formula>NOT(ISERROR(SEARCH("در جریان",J13)))</formula>
    </cfRule>
  </conditionalFormatting>
  <dataValidations count="4">
    <dataValidation type="list" allowBlank="1" showInputMessage="1" showErrorMessage="1" sqref="E13:E312">
      <formula1>ListChequeTypes</formula1>
    </dataValidation>
    <dataValidation type="list" errorStyle="warning" allowBlank="1" showInputMessage="1" showErrorMessage="1" sqref="H13:H312">
      <formula1>ListBanks</formula1>
    </dataValidation>
    <dataValidation type="list" allowBlank="1" showInputMessage="1" showErrorMessage="1" sqref="J13:J312">
      <formula1>ListChequeStatus</formula1>
    </dataValidation>
    <dataValidation type="list" errorStyle="warning" allowBlank="1" showInputMessage="1" showErrorMessage="1" sqref="F13:F312">
      <formula1>ListAllCodes</formula1>
    </dataValidation>
  </dataValidation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pageSetUpPr fitToPage="1"/>
  </sheetPr>
  <dimension ref="A1:X259"/>
  <sheetViews>
    <sheetView showGridLines="0" rightToLeft="1" zoomScale="85" zoomScaleNormal="85" workbookViewId="0">
      <pane xSplit="3" ySplit="9" topLeftCell="D10" activePane="bottomRight" state="frozen"/>
      <selection pane="topRight" activeCell="D1" sqref="D1"/>
      <selection pane="bottomLeft" activeCell="A10" sqref="A10"/>
      <selection pane="bottomRight"/>
    </sheetView>
  </sheetViews>
  <sheetFormatPr defaultRowHeight="15"/>
  <cols>
    <col min="1" max="1" width="11.7109375" customWidth="1"/>
    <col min="2" max="2" width="34.7109375" customWidth="1"/>
    <col min="3" max="3" width="15.7109375" customWidth="1"/>
    <col min="4" max="4" width="13.7109375" customWidth="1"/>
    <col min="5" max="5" width="8.7109375" customWidth="1"/>
    <col min="6" max="6" width="34.7109375" customWidth="1"/>
    <col min="7" max="7" width="2.7109375" customWidth="1"/>
    <col min="8" max="8" width="9.7109375" customWidth="1"/>
    <col min="9" max="9" width="8.7109375" customWidth="1"/>
    <col min="10" max="10" width="26.7109375" customWidth="1"/>
    <col min="11" max="11" width="16.7109375" customWidth="1"/>
    <col min="12" max="12" width="15.7109375" customWidth="1"/>
    <col min="13" max="13" width="12.7109375" customWidth="1"/>
    <col min="14" max="14" width="2.7109375" customWidth="1"/>
    <col min="15" max="15" width="26.7109375" customWidth="1"/>
    <col min="16" max="16" width="8.7109375" customWidth="1"/>
    <col min="17" max="18" width="9.7109375" customWidth="1"/>
    <col min="19" max="19" width="26.7109375" customWidth="1"/>
    <col min="20" max="20" width="9.7109375" customWidth="1"/>
    <col min="21" max="21" width="8.7109375" customWidth="1"/>
    <col min="22" max="22" width="22.7109375" customWidth="1"/>
    <col min="23" max="23" width="34.7109375" customWidth="1"/>
  </cols>
  <sheetData>
    <row r="1" spans="1:24">
      <c r="A1" s="84" t="s">
        <v>294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</row>
    <row r="2" spans="1:24" ht="21.75" customHeight="1">
      <c r="A2" s="85" t="s">
        <v>295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</row>
    <row r="9" spans="1:24">
      <c r="A9" s="43" t="s">
        <v>296</v>
      </c>
      <c r="B9" s="43"/>
      <c r="C9" s="43"/>
      <c r="D9" s="43"/>
      <c r="E9" s="43"/>
      <c r="F9" s="43"/>
      <c r="H9" s="86" t="s">
        <v>318</v>
      </c>
      <c r="I9" s="86"/>
      <c r="J9" s="86"/>
      <c r="K9" s="86"/>
      <c r="L9" s="86"/>
      <c r="N9" s="87" t="s">
        <v>697</v>
      </c>
      <c r="O9" s="87"/>
      <c r="P9" s="87"/>
      <c r="Q9" s="87"/>
      <c r="R9" s="87"/>
      <c r="S9" s="87"/>
      <c r="T9" s="88" t="s">
        <v>740</v>
      </c>
      <c r="U9" s="88" t="s">
        <v>742</v>
      </c>
      <c r="V9" s="88" t="s">
        <v>744</v>
      </c>
      <c r="W9" s="88" t="s">
        <v>766</v>
      </c>
      <c r="X9" s="88" t="s">
        <v>764</v>
      </c>
    </row>
    <row r="10" spans="1:24">
      <c r="A10" s="89" t="s">
        <v>93</v>
      </c>
      <c r="B10" s="90" t="s">
        <v>298</v>
      </c>
      <c r="C10" s="91">
        <v>500000000</v>
      </c>
      <c r="D10" s="89" t="s">
        <v>93</v>
      </c>
      <c r="E10" s="89" t="s">
        <v>299</v>
      </c>
      <c r="F10" s="90" t="s">
        <v>300</v>
      </c>
      <c r="H10" s="89" t="s">
        <v>320</v>
      </c>
      <c r="I10" s="90" t="s">
        <v>321</v>
      </c>
      <c r="J10" s="90" t="s">
        <v>322</v>
      </c>
      <c r="K10" s="90" t="s">
        <v>323</v>
      </c>
      <c r="L10" s="89" t="s">
        <v>324</v>
      </c>
      <c r="N10" s="90" t="s">
        <v>183</v>
      </c>
      <c r="O10" s="89" t="s">
        <v>699</v>
      </c>
      <c r="P10" s="89" t="s">
        <v>700</v>
      </c>
      <c r="Q10" s="89"/>
      <c r="R10" s="89" t="s">
        <v>701</v>
      </c>
      <c r="S10" s="92" t="s">
        <v>702</v>
      </c>
      <c r="T10" s="90" t="s">
        <v>197</v>
      </c>
      <c r="U10" s="90" t="s">
        <v>256</v>
      </c>
      <c r="V10" s="90" t="s">
        <v>746</v>
      </c>
      <c r="W10" s="90" t="s">
        <v>322</v>
      </c>
      <c r="X10" s="90" t="s">
        <v>276</v>
      </c>
    </row>
    <row r="11" spans="1:24">
      <c r="A11" s="89" t="s">
        <v>80</v>
      </c>
      <c r="B11" s="90" t="s">
        <v>301</v>
      </c>
      <c r="C11" s="91">
        <v>0</v>
      </c>
      <c r="D11" s="89" t="s">
        <v>80</v>
      </c>
      <c r="E11" s="89" t="s">
        <v>299</v>
      </c>
      <c r="F11" s="90" t="s">
        <v>302</v>
      </c>
      <c r="H11" s="89" t="s">
        <v>277</v>
      </c>
      <c r="I11" s="90" t="s">
        <v>325</v>
      </c>
      <c r="J11" s="90" t="s">
        <v>322</v>
      </c>
      <c r="K11" s="90" t="s">
        <v>326</v>
      </c>
      <c r="L11" s="89" t="s">
        <v>324</v>
      </c>
      <c r="N11" s="90" t="s">
        <v>184</v>
      </c>
      <c r="O11" s="89" t="s">
        <v>703</v>
      </c>
      <c r="P11" s="89" t="s">
        <v>700</v>
      </c>
      <c r="Q11" s="89"/>
      <c r="R11" s="89" t="s">
        <v>704</v>
      </c>
      <c r="S11" s="92" t="s">
        <v>705</v>
      </c>
      <c r="T11" s="90" t="s">
        <v>198</v>
      </c>
      <c r="U11" s="90" t="s">
        <v>257</v>
      </c>
      <c r="V11" s="90" t="s">
        <v>120</v>
      </c>
      <c r="W11" s="90" t="s">
        <v>438</v>
      </c>
      <c r="X11" s="90" t="s">
        <v>271</v>
      </c>
    </row>
    <row r="12" spans="1:24">
      <c r="A12" s="89" t="s">
        <v>114</v>
      </c>
      <c r="B12" s="90" t="s">
        <v>303</v>
      </c>
      <c r="C12" s="91">
        <v>0</v>
      </c>
      <c r="D12" s="89" t="s">
        <v>114</v>
      </c>
      <c r="E12" s="89" t="s">
        <v>299</v>
      </c>
      <c r="F12" s="90"/>
      <c r="H12" s="89" t="s">
        <v>327</v>
      </c>
      <c r="I12" s="90" t="s">
        <v>328</v>
      </c>
      <c r="J12" s="90" t="s">
        <v>322</v>
      </c>
      <c r="K12" s="90" t="s">
        <v>329</v>
      </c>
      <c r="L12" s="89" t="s">
        <v>324</v>
      </c>
      <c r="N12" s="90" t="s">
        <v>185</v>
      </c>
      <c r="O12" s="89" t="s">
        <v>699</v>
      </c>
      <c r="P12" s="89" t="s">
        <v>706</v>
      </c>
      <c r="Q12" s="89" t="s">
        <v>483</v>
      </c>
      <c r="R12" s="89" t="s">
        <v>707</v>
      </c>
      <c r="S12" s="92" t="s">
        <v>708</v>
      </c>
      <c r="T12" s="90" t="s">
        <v>88</v>
      </c>
      <c r="U12" s="90" t="s">
        <v>258</v>
      </c>
      <c r="V12" s="90" t="s">
        <v>124</v>
      </c>
      <c r="W12" s="90" t="s">
        <v>450</v>
      </c>
    </row>
    <row r="13" spans="1:24">
      <c r="A13" s="89" t="s">
        <v>304</v>
      </c>
      <c r="B13" s="90" t="s">
        <v>305</v>
      </c>
      <c r="C13" s="91">
        <v>0</v>
      </c>
      <c r="D13" s="89" t="s">
        <v>304</v>
      </c>
      <c r="E13" s="89" t="s">
        <v>299</v>
      </c>
      <c r="F13" s="90"/>
      <c r="H13" s="89" t="s">
        <v>293</v>
      </c>
      <c r="I13" s="90" t="s">
        <v>330</v>
      </c>
      <c r="J13" s="90" t="s">
        <v>322</v>
      </c>
      <c r="K13" s="90"/>
      <c r="L13" s="89" t="s">
        <v>324</v>
      </c>
      <c r="N13" s="90" t="s">
        <v>186</v>
      </c>
      <c r="O13" s="89" t="s">
        <v>703</v>
      </c>
      <c r="P13" s="89" t="s">
        <v>700</v>
      </c>
      <c r="Q13" s="89"/>
      <c r="R13" s="89" t="s">
        <v>709</v>
      </c>
      <c r="S13" s="92" t="s">
        <v>710</v>
      </c>
      <c r="T13" s="90" t="s">
        <v>81</v>
      </c>
      <c r="U13" s="90" t="s">
        <v>289</v>
      </c>
      <c r="V13" s="90" t="s">
        <v>747</v>
      </c>
      <c r="W13" s="90" t="s">
        <v>768</v>
      </c>
    </row>
    <row r="14" spans="1:24">
      <c r="A14" s="89" t="s">
        <v>306</v>
      </c>
      <c r="B14" s="90" t="s">
        <v>307</v>
      </c>
      <c r="C14" s="91">
        <v>0</v>
      </c>
      <c r="D14" s="89" t="s">
        <v>306</v>
      </c>
      <c r="E14" s="89" t="s">
        <v>299</v>
      </c>
      <c r="F14" s="90"/>
      <c r="H14" s="89" t="s">
        <v>331</v>
      </c>
      <c r="I14" s="90" t="s">
        <v>332</v>
      </c>
      <c r="J14" s="90" t="s">
        <v>322</v>
      </c>
      <c r="K14" s="90"/>
      <c r="L14" s="89" t="s">
        <v>324</v>
      </c>
      <c r="N14" s="90" t="s">
        <v>113</v>
      </c>
      <c r="O14" s="89" t="s">
        <v>711</v>
      </c>
      <c r="P14" s="89" t="s">
        <v>712</v>
      </c>
      <c r="Q14" s="89"/>
      <c r="R14" s="89" t="s">
        <v>713</v>
      </c>
      <c r="S14" s="92" t="s">
        <v>714</v>
      </c>
      <c r="T14" s="90" t="s">
        <v>199</v>
      </c>
      <c r="V14" s="90" t="s">
        <v>748</v>
      </c>
      <c r="W14" s="90" t="s">
        <v>458</v>
      </c>
    </row>
    <row r="15" spans="1:24">
      <c r="A15" s="89" t="s">
        <v>308</v>
      </c>
      <c r="B15" s="90" t="s">
        <v>309</v>
      </c>
      <c r="C15" s="91">
        <v>0</v>
      </c>
      <c r="D15" s="89" t="s">
        <v>308</v>
      </c>
      <c r="E15" s="89" t="s">
        <v>299</v>
      </c>
      <c r="F15" s="90"/>
      <c r="H15" s="89" t="s">
        <v>333</v>
      </c>
      <c r="I15" s="90" t="s">
        <v>334</v>
      </c>
      <c r="J15" s="90" t="s">
        <v>322</v>
      </c>
      <c r="K15" s="90"/>
      <c r="L15" s="89" t="s">
        <v>324</v>
      </c>
      <c r="N15" s="90" t="s">
        <v>187</v>
      </c>
      <c r="O15" s="89" t="s">
        <v>703</v>
      </c>
      <c r="P15" s="89" t="s">
        <v>706</v>
      </c>
      <c r="Q15" s="89" t="s">
        <v>475</v>
      </c>
      <c r="R15" s="89" t="s">
        <v>715</v>
      </c>
      <c r="S15" s="92" t="s">
        <v>716</v>
      </c>
      <c r="V15" s="90" t="s">
        <v>749</v>
      </c>
      <c r="W15" s="90" t="s">
        <v>477</v>
      </c>
    </row>
    <row r="16" spans="1:24">
      <c r="A16" s="89" t="s">
        <v>310</v>
      </c>
      <c r="B16" s="90" t="s">
        <v>311</v>
      </c>
      <c r="C16" s="91">
        <v>0</v>
      </c>
      <c r="D16" s="89" t="s">
        <v>310</v>
      </c>
      <c r="E16" s="89" t="s">
        <v>299</v>
      </c>
      <c r="F16" s="90"/>
      <c r="H16" s="89" t="s">
        <v>335</v>
      </c>
      <c r="I16" s="90" t="s">
        <v>336</v>
      </c>
      <c r="J16" s="90" t="s">
        <v>322</v>
      </c>
      <c r="K16" s="90"/>
      <c r="L16" s="89" t="s">
        <v>324</v>
      </c>
      <c r="N16" s="90" t="s">
        <v>118</v>
      </c>
      <c r="O16" s="89" t="s">
        <v>699</v>
      </c>
      <c r="P16" s="89" t="s">
        <v>717</v>
      </c>
      <c r="Q16" s="89"/>
      <c r="R16" s="89" t="s">
        <v>718</v>
      </c>
      <c r="S16" s="92" t="s">
        <v>719</v>
      </c>
      <c r="V16" s="90" t="s">
        <v>750</v>
      </c>
      <c r="W16" s="90" t="s">
        <v>543</v>
      </c>
    </row>
    <row r="17" spans="1:23">
      <c r="A17" s="89" t="s">
        <v>312</v>
      </c>
      <c r="B17" s="90" t="s">
        <v>313</v>
      </c>
      <c r="C17" s="91">
        <v>0</v>
      </c>
      <c r="D17" s="89" t="s">
        <v>312</v>
      </c>
      <c r="E17" s="89" t="s">
        <v>299</v>
      </c>
      <c r="F17" s="90"/>
      <c r="H17" s="89" t="s">
        <v>337</v>
      </c>
      <c r="I17" s="90" t="s">
        <v>338</v>
      </c>
      <c r="J17" s="90" t="s">
        <v>322</v>
      </c>
      <c r="K17" s="90"/>
      <c r="L17" s="89" t="s">
        <v>324</v>
      </c>
      <c r="N17" s="90" t="s">
        <v>126</v>
      </c>
      <c r="O17" s="89" t="s">
        <v>703</v>
      </c>
      <c r="P17" s="89" t="s">
        <v>717</v>
      </c>
      <c r="Q17" s="89"/>
      <c r="R17" s="89" t="s">
        <v>720</v>
      </c>
      <c r="S17" s="92" t="s">
        <v>721</v>
      </c>
      <c r="V17" s="90" t="s">
        <v>751</v>
      </c>
      <c r="W17" s="90" t="s">
        <v>526</v>
      </c>
    </row>
    <row r="18" spans="1:23">
      <c r="A18" s="89" t="s">
        <v>314</v>
      </c>
      <c r="B18" s="90" t="s">
        <v>315</v>
      </c>
      <c r="C18" s="91">
        <v>0</v>
      </c>
      <c r="D18" s="89" t="s">
        <v>314</v>
      </c>
      <c r="E18" s="89" t="s">
        <v>299</v>
      </c>
      <c r="F18" s="90"/>
      <c r="H18" s="89" t="s">
        <v>339</v>
      </c>
      <c r="I18" s="90" t="s">
        <v>340</v>
      </c>
      <c r="J18" s="90" t="s">
        <v>322</v>
      </c>
      <c r="K18" s="90"/>
      <c r="L18" s="89" t="s">
        <v>324</v>
      </c>
      <c r="N18" s="90" t="s">
        <v>79</v>
      </c>
      <c r="O18" s="89" t="s">
        <v>699</v>
      </c>
      <c r="P18" s="89" t="s">
        <v>706</v>
      </c>
      <c r="Q18" s="89" t="s">
        <v>504</v>
      </c>
      <c r="R18" s="89" t="s">
        <v>722</v>
      </c>
      <c r="S18" s="92" t="s">
        <v>723</v>
      </c>
      <c r="V18" s="90" t="s">
        <v>752</v>
      </c>
      <c r="W18" s="90" t="s">
        <v>536</v>
      </c>
    </row>
    <row r="19" spans="1:23">
      <c r="A19" s="89" t="s">
        <v>316</v>
      </c>
      <c r="B19" s="90" t="s">
        <v>317</v>
      </c>
      <c r="C19" s="91">
        <v>0</v>
      </c>
      <c r="D19" s="89" t="s">
        <v>316</v>
      </c>
      <c r="E19" s="89" t="s">
        <v>299</v>
      </c>
      <c r="F19" s="90"/>
      <c r="H19" s="89" t="s">
        <v>341</v>
      </c>
      <c r="I19" s="90" t="s">
        <v>342</v>
      </c>
      <c r="J19" s="90" t="s">
        <v>322</v>
      </c>
      <c r="K19" s="90"/>
      <c r="L19" s="89" t="s">
        <v>324</v>
      </c>
      <c r="N19" s="90" t="s">
        <v>188</v>
      </c>
      <c r="O19" s="89" t="s">
        <v>703</v>
      </c>
      <c r="P19" s="89" t="s">
        <v>706</v>
      </c>
      <c r="Q19" s="89" t="s">
        <v>501</v>
      </c>
      <c r="R19" s="89" t="s">
        <v>724</v>
      </c>
      <c r="S19" s="92" t="s">
        <v>725</v>
      </c>
      <c r="V19" s="90" t="s">
        <v>753</v>
      </c>
      <c r="W19" s="90" t="s">
        <v>540</v>
      </c>
    </row>
    <row r="20" spans="1:23">
      <c r="H20" s="89" t="s">
        <v>343</v>
      </c>
      <c r="I20" s="90" t="s">
        <v>344</v>
      </c>
      <c r="J20" s="90" t="s">
        <v>322</v>
      </c>
      <c r="K20" s="90"/>
      <c r="L20" s="89" t="s">
        <v>324</v>
      </c>
      <c r="N20" s="90" t="s">
        <v>189</v>
      </c>
      <c r="O20" s="89" t="s">
        <v>699</v>
      </c>
      <c r="P20" s="89" t="s">
        <v>706</v>
      </c>
      <c r="Q20" s="89" t="s">
        <v>501</v>
      </c>
      <c r="R20" s="89" t="s">
        <v>726</v>
      </c>
      <c r="S20" s="92" t="s">
        <v>727</v>
      </c>
      <c r="V20" s="90" t="s">
        <v>754</v>
      </c>
    </row>
    <row r="21" spans="1:23">
      <c r="H21" s="89" t="s">
        <v>345</v>
      </c>
      <c r="I21" s="90" t="s">
        <v>346</v>
      </c>
      <c r="J21" s="90" t="s">
        <v>322</v>
      </c>
      <c r="K21" s="90"/>
      <c r="L21" s="89" t="s">
        <v>324</v>
      </c>
      <c r="N21" s="90" t="s">
        <v>190</v>
      </c>
      <c r="O21" s="89" t="s">
        <v>699</v>
      </c>
      <c r="P21" s="89" t="s">
        <v>706</v>
      </c>
      <c r="Q21" s="89" t="s">
        <v>501</v>
      </c>
      <c r="R21" s="89" t="s">
        <v>728</v>
      </c>
      <c r="S21" s="92" t="s">
        <v>729</v>
      </c>
      <c r="V21" s="90" t="s">
        <v>755</v>
      </c>
    </row>
    <row r="22" spans="1:23">
      <c r="H22" s="89" t="s">
        <v>347</v>
      </c>
      <c r="I22" s="90" t="s">
        <v>348</v>
      </c>
      <c r="J22" s="90" t="s">
        <v>322</v>
      </c>
      <c r="K22" s="90"/>
      <c r="L22" s="89" t="s">
        <v>324</v>
      </c>
      <c r="N22" s="90" t="s">
        <v>191</v>
      </c>
      <c r="O22" s="89" t="s">
        <v>699</v>
      </c>
      <c r="P22" s="89" t="s">
        <v>700</v>
      </c>
      <c r="Q22" s="89"/>
      <c r="R22" s="89" t="s">
        <v>730</v>
      </c>
      <c r="S22" s="92" t="s">
        <v>731</v>
      </c>
      <c r="V22" s="90" t="s">
        <v>756</v>
      </c>
    </row>
    <row r="23" spans="1:23">
      <c r="H23" s="89" t="s">
        <v>349</v>
      </c>
      <c r="I23" s="90" t="s">
        <v>350</v>
      </c>
      <c r="J23" s="90" t="s">
        <v>322</v>
      </c>
      <c r="K23" s="90"/>
      <c r="L23" s="89" t="s">
        <v>324</v>
      </c>
      <c r="N23" s="90" t="s">
        <v>192</v>
      </c>
      <c r="O23" s="89" t="s">
        <v>703</v>
      </c>
      <c r="P23" s="89" t="s">
        <v>700</v>
      </c>
      <c r="Q23" s="89"/>
      <c r="R23" s="89" t="s">
        <v>732</v>
      </c>
      <c r="S23" s="92" t="s">
        <v>733</v>
      </c>
      <c r="V23" s="90" t="s">
        <v>757</v>
      </c>
    </row>
    <row r="24" spans="1:23">
      <c r="H24" s="89" t="s">
        <v>351</v>
      </c>
      <c r="I24" s="90" t="s">
        <v>352</v>
      </c>
      <c r="J24" s="90" t="s">
        <v>322</v>
      </c>
      <c r="K24" s="90"/>
      <c r="L24" s="89" t="s">
        <v>324</v>
      </c>
      <c r="N24" s="90" t="s">
        <v>193</v>
      </c>
      <c r="O24" s="89" t="s">
        <v>699</v>
      </c>
      <c r="P24" s="89" t="s">
        <v>700</v>
      </c>
      <c r="Q24" s="89"/>
      <c r="R24" s="89" t="s">
        <v>734</v>
      </c>
      <c r="S24" s="92"/>
      <c r="V24" s="90" t="s">
        <v>758</v>
      </c>
    </row>
    <row r="25" spans="1:23">
      <c r="H25" s="89" t="s">
        <v>353</v>
      </c>
      <c r="I25" s="90" t="s">
        <v>354</v>
      </c>
      <c r="J25" s="90" t="s">
        <v>322</v>
      </c>
      <c r="K25" s="90"/>
      <c r="L25" s="89" t="s">
        <v>324</v>
      </c>
      <c r="N25" s="90" t="s">
        <v>194</v>
      </c>
      <c r="O25" s="89" t="s">
        <v>703</v>
      </c>
      <c r="P25" s="89" t="s">
        <v>700</v>
      </c>
      <c r="Q25" s="89"/>
      <c r="R25" s="89" t="s">
        <v>735</v>
      </c>
      <c r="S25" s="92"/>
      <c r="V25" s="90" t="s">
        <v>759</v>
      </c>
    </row>
    <row r="26" spans="1:23">
      <c r="H26" s="89" t="s">
        <v>355</v>
      </c>
      <c r="I26" s="90" t="s">
        <v>356</v>
      </c>
      <c r="J26" s="90" t="s">
        <v>322</v>
      </c>
      <c r="K26" s="90"/>
      <c r="L26" s="89" t="s">
        <v>324</v>
      </c>
      <c r="N26" s="90" t="s">
        <v>92</v>
      </c>
      <c r="O26" s="89" t="s">
        <v>699</v>
      </c>
      <c r="P26" s="89" t="s">
        <v>706</v>
      </c>
      <c r="Q26" s="89" t="s">
        <v>504</v>
      </c>
      <c r="R26" s="89" t="s">
        <v>736</v>
      </c>
      <c r="S26" s="92" t="s">
        <v>737</v>
      </c>
      <c r="V26" s="90" t="s">
        <v>760</v>
      </c>
    </row>
    <row r="27" spans="1:23">
      <c r="H27" s="89" t="s">
        <v>357</v>
      </c>
      <c r="I27" s="90" t="s">
        <v>358</v>
      </c>
      <c r="J27" s="90" t="s">
        <v>322</v>
      </c>
      <c r="K27" s="90"/>
      <c r="L27" s="89" t="s">
        <v>324</v>
      </c>
      <c r="N27" s="90" t="s">
        <v>87</v>
      </c>
      <c r="O27" s="89" t="s">
        <v>703</v>
      </c>
      <c r="P27" s="89" t="s">
        <v>706</v>
      </c>
      <c r="Q27" s="89" t="s">
        <v>504</v>
      </c>
      <c r="R27" s="89" t="s">
        <v>738</v>
      </c>
      <c r="S27" s="92" t="s">
        <v>739</v>
      </c>
      <c r="V27" s="90" t="s">
        <v>761</v>
      </c>
    </row>
    <row r="28" spans="1:23">
      <c r="H28" s="89" t="s">
        <v>359</v>
      </c>
      <c r="I28" s="90" t="s">
        <v>360</v>
      </c>
      <c r="J28" s="90" t="s">
        <v>322</v>
      </c>
      <c r="K28" s="90"/>
      <c r="L28" s="89" t="s">
        <v>324</v>
      </c>
      <c r="V28" s="90" t="s">
        <v>762</v>
      </c>
    </row>
    <row r="29" spans="1:23">
      <c r="H29" s="89" t="s">
        <v>361</v>
      </c>
      <c r="I29" s="90" t="s">
        <v>362</v>
      </c>
      <c r="J29" s="90" t="s">
        <v>322</v>
      </c>
      <c r="K29" s="90"/>
      <c r="L29" s="89" t="s">
        <v>324</v>
      </c>
      <c r="V29" s="90" t="s">
        <v>763</v>
      </c>
    </row>
    <row r="30" spans="1:23">
      <c r="H30" s="89" t="s">
        <v>363</v>
      </c>
      <c r="I30" s="90" t="s">
        <v>364</v>
      </c>
      <c r="J30" s="90" t="s">
        <v>322</v>
      </c>
      <c r="K30" s="90"/>
      <c r="L30" s="89" t="s">
        <v>324</v>
      </c>
    </row>
    <row r="31" spans="1:23">
      <c r="H31" s="89" t="s">
        <v>365</v>
      </c>
      <c r="I31" s="90" t="s">
        <v>366</v>
      </c>
      <c r="J31" s="90" t="s">
        <v>322</v>
      </c>
      <c r="K31" s="90"/>
      <c r="L31" s="89" t="s">
        <v>324</v>
      </c>
    </row>
    <row r="32" spans="1:23">
      <c r="H32" s="89" t="s">
        <v>367</v>
      </c>
      <c r="I32" s="90" t="s">
        <v>368</v>
      </c>
      <c r="J32" s="90" t="s">
        <v>322</v>
      </c>
      <c r="K32" s="90"/>
      <c r="L32" s="89" t="s">
        <v>324</v>
      </c>
    </row>
    <row r="33" spans="8:12">
      <c r="H33" s="89" t="s">
        <v>369</v>
      </c>
      <c r="I33" s="90" t="s">
        <v>370</v>
      </c>
      <c r="J33" s="90" t="s">
        <v>322</v>
      </c>
      <c r="K33" s="90"/>
      <c r="L33" s="89" t="s">
        <v>324</v>
      </c>
    </row>
    <row r="34" spans="8:12">
      <c r="H34" s="89" t="s">
        <v>371</v>
      </c>
      <c r="I34" s="90" t="s">
        <v>372</v>
      </c>
      <c r="J34" s="90" t="s">
        <v>322</v>
      </c>
      <c r="K34" s="90"/>
      <c r="L34" s="89" t="s">
        <v>324</v>
      </c>
    </row>
    <row r="35" spans="8:12">
      <c r="H35" s="89" t="s">
        <v>373</v>
      </c>
      <c r="I35" s="90" t="s">
        <v>374</v>
      </c>
      <c r="J35" s="90" t="s">
        <v>322</v>
      </c>
      <c r="K35" s="90"/>
      <c r="L35" s="89" t="s">
        <v>324</v>
      </c>
    </row>
    <row r="36" spans="8:12">
      <c r="H36" s="89" t="s">
        <v>375</v>
      </c>
      <c r="I36" s="90" t="s">
        <v>376</v>
      </c>
      <c r="J36" s="90" t="s">
        <v>322</v>
      </c>
      <c r="K36" s="90"/>
      <c r="L36" s="89" t="s">
        <v>324</v>
      </c>
    </row>
    <row r="37" spans="8:12">
      <c r="H37" s="89" t="s">
        <v>377</v>
      </c>
      <c r="I37" s="90" t="s">
        <v>378</v>
      </c>
      <c r="J37" s="90" t="s">
        <v>322</v>
      </c>
      <c r="K37" s="90"/>
      <c r="L37" s="89" t="s">
        <v>324</v>
      </c>
    </row>
    <row r="38" spans="8:12">
      <c r="H38" s="89" t="s">
        <v>379</v>
      </c>
      <c r="I38" s="90" t="s">
        <v>380</v>
      </c>
      <c r="J38" s="90" t="s">
        <v>322</v>
      </c>
      <c r="K38" s="90"/>
      <c r="L38" s="89" t="s">
        <v>324</v>
      </c>
    </row>
    <row r="39" spans="8:12">
      <c r="H39" s="89" t="s">
        <v>381</v>
      </c>
      <c r="I39" s="90" t="s">
        <v>382</v>
      </c>
      <c r="J39" s="90" t="s">
        <v>322</v>
      </c>
      <c r="K39" s="90"/>
      <c r="L39" s="89" t="s">
        <v>324</v>
      </c>
    </row>
    <row r="40" spans="8:12">
      <c r="H40" s="89" t="s">
        <v>383</v>
      </c>
      <c r="I40" s="90" t="s">
        <v>384</v>
      </c>
      <c r="J40" s="90" t="s">
        <v>322</v>
      </c>
      <c r="K40" s="90"/>
      <c r="L40" s="89" t="s">
        <v>324</v>
      </c>
    </row>
    <row r="41" spans="8:12">
      <c r="H41" s="89" t="s">
        <v>385</v>
      </c>
      <c r="I41" s="90" t="s">
        <v>386</v>
      </c>
      <c r="J41" s="90" t="s">
        <v>322</v>
      </c>
      <c r="K41" s="90"/>
      <c r="L41" s="89" t="s">
        <v>324</v>
      </c>
    </row>
    <row r="42" spans="8:12">
      <c r="H42" s="89" t="s">
        <v>387</v>
      </c>
      <c r="I42" s="90" t="s">
        <v>388</v>
      </c>
      <c r="J42" s="90" t="s">
        <v>322</v>
      </c>
      <c r="K42" s="90"/>
      <c r="L42" s="89" t="s">
        <v>324</v>
      </c>
    </row>
    <row r="43" spans="8:12">
      <c r="H43" s="89" t="s">
        <v>389</v>
      </c>
      <c r="I43" s="90" t="s">
        <v>390</v>
      </c>
      <c r="J43" s="90" t="s">
        <v>322</v>
      </c>
      <c r="K43" s="90"/>
      <c r="L43" s="89" t="s">
        <v>324</v>
      </c>
    </row>
    <row r="44" spans="8:12">
      <c r="H44" s="89" t="s">
        <v>391</v>
      </c>
      <c r="I44" s="90" t="s">
        <v>392</v>
      </c>
      <c r="J44" s="90" t="s">
        <v>322</v>
      </c>
      <c r="K44" s="90"/>
      <c r="L44" s="89" t="s">
        <v>324</v>
      </c>
    </row>
    <row r="45" spans="8:12">
      <c r="H45" s="89" t="s">
        <v>393</v>
      </c>
      <c r="I45" s="90" t="s">
        <v>394</v>
      </c>
      <c r="J45" s="90" t="s">
        <v>322</v>
      </c>
      <c r="K45" s="90"/>
      <c r="L45" s="89" t="s">
        <v>324</v>
      </c>
    </row>
    <row r="46" spans="8:12">
      <c r="H46" s="89" t="s">
        <v>395</v>
      </c>
      <c r="I46" s="90" t="s">
        <v>396</v>
      </c>
      <c r="J46" s="90" t="s">
        <v>322</v>
      </c>
      <c r="K46" s="90"/>
      <c r="L46" s="89" t="s">
        <v>324</v>
      </c>
    </row>
    <row r="47" spans="8:12">
      <c r="H47" s="89" t="s">
        <v>397</v>
      </c>
      <c r="I47" s="90" t="s">
        <v>398</v>
      </c>
      <c r="J47" s="90" t="s">
        <v>322</v>
      </c>
      <c r="K47" s="90"/>
      <c r="L47" s="89" t="s">
        <v>324</v>
      </c>
    </row>
    <row r="48" spans="8:12">
      <c r="H48" s="89" t="s">
        <v>399</v>
      </c>
      <c r="I48" s="90" t="s">
        <v>400</v>
      </c>
      <c r="J48" s="90" t="s">
        <v>322</v>
      </c>
      <c r="K48" s="90"/>
      <c r="L48" s="89" t="s">
        <v>324</v>
      </c>
    </row>
    <row r="49" spans="8:12">
      <c r="H49" s="89" t="s">
        <v>401</v>
      </c>
      <c r="I49" s="90" t="s">
        <v>402</v>
      </c>
      <c r="J49" s="90" t="s">
        <v>322</v>
      </c>
      <c r="K49" s="90"/>
      <c r="L49" s="89" t="s">
        <v>324</v>
      </c>
    </row>
    <row r="50" spans="8:12">
      <c r="H50" s="89" t="s">
        <v>403</v>
      </c>
      <c r="I50" s="90" t="s">
        <v>404</v>
      </c>
      <c r="J50" s="90" t="s">
        <v>322</v>
      </c>
      <c r="K50" s="90"/>
      <c r="L50" s="89" t="s">
        <v>324</v>
      </c>
    </row>
    <row r="51" spans="8:12">
      <c r="H51" s="89" t="s">
        <v>405</v>
      </c>
      <c r="I51" s="90" t="s">
        <v>406</v>
      </c>
      <c r="J51" s="90" t="s">
        <v>322</v>
      </c>
      <c r="K51" s="90"/>
      <c r="L51" s="89" t="s">
        <v>324</v>
      </c>
    </row>
    <row r="52" spans="8:12">
      <c r="H52" s="89" t="s">
        <v>407</v>
      </c>
      <c r="I52" s="90" t="s">
        <v>408</v>
      </c>
      <c r="J52" s="90" t="s">
        <v>322</v>
      </c>
      <c r="K52" s="90"/>
      <c r="L52" s="89" t="s">
        <v>324</v>
      </c>
    </row>
    <row r="53" spans="8:12">
      <c r="H53" s="89" t="s">
        <v>409</v>
      </c>
      <c r="I53" s="90" t="s">
        <v>410</v>
      </c>
      <c r="J53" s="90" t="s">
        <v>322</v>
      </c>
      <c r="K53" s="90"/>
      <c r="L53" s="89" t="s">
        <v>324</v>
      </c>
    </row>
    <row r="54" spans="8:12">
      <c r="H54" s="89" t="s">
        <v>411</v>
      </c>
      <c r="I54" s="90" t="s">
        <v>412</v>
      </c>
      <c r="J54" s="90" t="s">
        <v>322</v>
      </c>
      <c r="K54" s="90"/>
      <c r="L54" s="89" t="s">
        <v>324</v>
      </c>
    </row>
    <row r="55" spans="8:12">
      <c r="H55" s="89" t="s">
        <v>413</v>
      </c>
      <c r="I55" s="90" t="s">
        <v>414</v>
      </c>
      <c r="J55" s="90" t="s">
        <v>322</v>
      </c>
      <c r="K55" s="90"/>
      <c r="L55" s="89" t="s">
        <v>324</v>
      </c>
    </row>
    <row r="56" spans="8:12">
      <c r="H56" s="89" t="s">
        <v>415</v>
      </c>
      <c r="I56" s="90" t="s">
        <v>416</v>
      </c>
      <c r="J56" s="90" t="s">
        <v>322</v>
      </c>
      <c r="K56" s="90"/>
      <c r="L56" s="89" t="s">
        <v>324</v>
      </c>
    </row>
    <row r="57" spans="8:12">
      <c r="H57" s="89" t="s">
        <v>417</v>
      </c>
      <c r="I57" s="90" t="s">
        <v>418</v>
      </c>
      <c r="J57" s="90" t="s">
        <v>322</v>
      </c>
      <c r="K57" s="90"/>
      <c r="L57" s="89" t="s">
        <v>324</v>
      </c>
    </row>
    <row r="58" spans="8:12">
      <c r="H58" s="89" t="s">
        <v>419</v>
      </c>
      <c r="I58" s="90" t="s">
        <v>420</v>
      </c>
      <c r="J58" s="90" t="s">
        <v>322</v>
      </c>
      <c r="K58" s="90"/>
      <c r="L58" s="89" t="s">
        <v>324</v>
      </c>
    </row>
    <row r="59" spans="8:12">
      <c r="H59" s="89" t="s">
        <v>421</v>
      </c>
      <c r="I59" s="90" t="s">
        <v>422</v>
      </c>
      <c r="J59" s="90" t="s">
        <v>322</v>
      </c>
      <c r="K59" s="90"/>
      <c r="L59" s="89" t="s">
        <v>324</v>
      </c>
    </row>
    <row r="60" spans="8:12">
      <c r="H60" s="89" t="s">
        <v>423</v>
      </c>
      <c r="I60" s="90" t="s">
        <v>424</v>
      </c>
      <c r="J60" s="90" t="s">
        <v>322</v>
      </c>
      <c r="K60" s="90"/>
      <c r="L60" s="89" t="s">
        <v>324</v>
      </c>
    </row>
    <row r="61" spans="8:12">
      <c r="H61" s="89" t="s">
        <v>425</v>
      </c>
      <c r="I61" s="90" t="s">
        <v>426</v>
      </c>
      <c r="J61" s="90" t="s">
        <v>322</v>
      </c>
      <c r="K61" s="90"/>
      <c r="L61" s="89" t="s">
        <v>324</v>
      </c>
    </row>
    <row r="62" spans="8:12">
      <c r="H62" s="89" t="s">
        <v>427</v>
      </c>
      <c r="I62" s="90" t="s">
        <v>428</v>
      </c>
      <c r="J62" s="90" t="s">
        <v>322</v>
      </c>
      <c r="K62" s="90"/>
      <c r="L62" s="89" t="s">
        <v>324</v>
      </c>
    </row>
    <row r="63" spans="8:12">
      <c r="H63" s="89" t="s">
        <v>429</v>
      </c>
      <c r="I63" s="90" t="s">
        <v>430</v>
      </c>
      <c r="J63" s="90" t="s">
        <v>322</v>
      </c>
      <c r="K63" s="90"/>
      <c r="L63" s="89" t="s">
        <v>324</v>
      </c>
    </row>
    <row r="64" spans="8:12">
      <c r="H64" s="89" t="s">
        <v>431</v>
      </c>
      <c r="I64" s="90" t="s">
        <v>432</v>
      </c>
      <c r="J64" s="90" t="s">
        <v>322</v>
      </c>
      <c r="K64" s="90"/>
      <c r="L64" s="89" t="s">
        <v>324</v>
      </c>
    </row>
    <row r="65" spans="8:12">
      <c r="H65" s="89" t="s">
        <v>433</v>
      </c>
      <c r="I65" s="90" t="s">
        <v>434</v>
      </c>
      <c r="J65" s="90" t="s">
        <v>322</v>
      </c>
      <c r="K65" s="90"/>
      <c r="L65" s="89" t="s">
        <v>324</v>
      </c>
    </row>
    <row r="66" spans="8:12">
      <c r="H66" s="89" t="s">
        <v>435</v>
      </c>
      <c r="I66" s="90" t="s">
        <v>436</v>
      </c>
      <c r="J66" s="90" t="s">
        <v>322</v>
      </c>
      <c r="K66" s="90"/>
      <c r="L66" s="89" t="s">
        <v>324</v>
      </c>
    </row>
    <row r="67" spans="8:12">
      <c r="H67" s="89" t="s">
        <v>285</v>
      </c>
      <c r="I67" s="90" t="s">
        <v>437</v>
      </c>
      <c r="J67" s="90" t="s">
        <v>438</v>
      </c>
      <c r="K67" s="90" t="s">
        <v>439</v>
      </c>
      <c r="L67" s="89" t="s">
        <v>324</v>
      </c>
    </row>
    <row r="68" spans="8:12">
      <c r="H68" s="89" t="s">
        <v>440</v>
      </c>
      <c r="I68" s="90" t="s">
        <v>441</v>
      </c>
      <c r="J68" s="90" t="s">
        <v>438</v>
      </c>
      <c r="K68" s="90" t="s">
        <v>439</v>
      </c>
      <c r="L68" s="89" t="s">
        <v>324</v>
      </c>
    </row>
    <row r="69" spans="8:12">
      <c r="H69" s="89" t="s">
        <v>442</v>
      </c>
      <c r="I69" s="90" t="s">
        <v>443</v>
      </c>
      <c r="J69" s="90" t="s">
        <v>438</v>
      </c>
      <c r="K69" s="90" t="s">
        <v>439</v>
      </c>
      <c r="L69" s="89" t="s">
        <v>324</v>
      </c>
    </row>
    <row r="70" spans="8:12">
      <c r="H70" s="89" t="s">
        <v>444</v>
      </c>
      <c r="I70" s="90" t="s">
        <v>445</v>
      </c>
      <c r="J70" s="90" t="s">
        <v>438</v>
      </c>
      <c r="K70" s="90" t="s">
        <v>439</v>
      </c>
      <c r="L70" s="89" t="s">
        <v>324</v>
      </c>
    </row>
    <row r="71" spans="8:12">
      <c r="H71" s="89" t="s">
        <v>446</v>
      </c>
      <c r="I71" s="90" t="s">
        <v>447</v>
      </c>
      <c r="J71" s="90" t="s">
        <v>438</v>
      </c>
      <c r="K71" s="90" t="s">
        <v>439</v>
      </c>
      <c r="L71" s="89" t="s">
        <v>324</v>
      </c>
    </row>
    <row r="72" spans="8:12">
      <c r="H72" s="89" t="s">
        <v>448</v>
      </c>
      <c r="I72" s="90" t="s">
        <v>449</v>
      </c>
      <c r="J72" s="90" t="s">
        <v>450</v>
      </c>
      <c r="K72" s="90" t="s">
        <v>451</v>
      </c>
      <c r="L72" s="89" t="s">
        <v>324</v>
      </c>
    </row>
    <row r="73" spans="8:12">
      <c r="H73" s="89" t="s">
        <v>452</v>
      </c>
      <c r="I73" s="90" t="s">
        <v>453</v>
      </c>
      <c r="J73" s="90" t="s">
        <v>450</v>
      </c>
      <c r="K73" s="90" t="s">
        <v>451</v>
      </c>
      <c r="L73" s="89" t="s">
        <v>324</v>
      </c>
    </row>
    <row r="74" spans="8:12">
      <c r="H74" s="89" t="s">
        <v>454</v>
      </c>
      <c r="I74" s="90" t="s">
        <v>455</v>
      </c>
      <c r="J74" s="90" t="s">
        <v>450</v>
      </c>
      <c r="K74" s="90" t="s">
        <v>451</v>
      </c>
      <c r="L74" s="89" t="s">
        <v>324</v>
      </c>
    </row>
    <row r="75" spans="8:12">
      <c r="H75" s="89" t="s">
        <v>456</v>
      </c>
      <c r="I75" s="90" t="s">
        <v>457</v>
      </c>
      <c r="J75" s="90" t="s">
        <v>458</v>
      </c>
      <c r="K75" s="90" t="s">
        <v>459</v>
      </c>
      <c r="L75" s="89" t="s">
        <v>324</v>
      </c>
    </row>
    <row r="76" spans="8:12">
      <c r="H76" s="89" t="s">
        <v>460</v>
      </c>
      <c r="I76" s="90" t="s">
        <v>461</v>
      </c>
      <c r="J76" s="90" t="s">
        <v>458</v>
      </c>
      <c r="K76" s="90" t="s">
        <v>462</v>
      </c>
      <c r="L76" s="89" t="s">
        <v>324</v>
      </c>
    </row>
    <row r="77" spans="8:12">
      <c r="H77" s="89" t="s">
        <v>463</v>
      </c>
      <c r="I77" s="90" t="s">
        <v>464</v>
      </c>
      <c r="J77" s="90" t="s">
        <v>458</v>
      </c>
      <c r="K77" s="90" t="s">
        <v>465</v>
      </c>
      <c r="L77" s="89" t="s">
        <v>324</v>
      </c>
    </row>
    <row r="78" spans="8:12">
      <c r="H78" s="89" t="s">
        <v>466</v>
      </c>
      <c r="I78" s="90" t="s">
        <v>467</v>
      </c>
      <c r="J78" s="90" t="s">
        <v>458</v>
      </c>
      <c r="K78" s="90" t="s">
        <v>468</v>
      </c>
      <c r="L78" s="89" t="s">
        <v>324</v>
      </c>
    </row>
    <row r="79" spans="8:12">
      <c r="H79" s="89" t="s">
        <v>469</v>
      </c>
      <c r="I79" s="90" t="s">
        <v>470</v>
      </c>
      <c r="J79" s="90" t="s">
        <v>458</v>
      </c>
      <c r="K79" s="90" t="s">
        <v>471</v>
      </c>
      <c r="L79" s="89" t="s">
        <v>324</v>
      </c>
    </row>
    <row r="80" spans="8:12">
      <c r="H80" s="89" t="s">
        <v>472</v>
      </c>
      <c r="I80" s="90" t="s">
        <v>473</v>
      </c>
      <c r="J80" s="90" t="s">
        <v>458</v>
      </c>
      <c r="K80" s="90" t="s">
        <v>474</v>
      </c>
      <c r="L80" s="89" t="s">
        <v>324</v>
      </c>
    </row>
    <row r="81" spans="8:12">
      <c r="H81" s="89" t="s">
        <v>475</v>
      </c>
      <c r="I81" s="90" t="s">
        <v>476</v>
      </c>
      <c r="J81" s="90" t="s">
        <v>477</v>
      </c>
      <c r="K81" s="90" t="s">
        <v>478</v>
      </c>
      <c r="L81" s="89" t="s">
        <v>324</v>
      </c>
    </row>
    <row r="82" spans="8:12">
      <c r="H82" s="89" t="s">
        <v>479</v>
      </c>
      <c r="I82" s="90" t="s">
        <v>480</v>
      </c>
      <c r="J82" s="90" t="s">
        <v>477</v>
      </c>
      <c r="K82" s="90" t="s">
        <v>481</v>
      </c>
      <c r="L82" s="89" t="s">
        <v>482</v>
      </c>
    </row>
    <row r="83" spans="8:12">
      <c r="H83" s="89" t="s">
        <v>483</v>
      </c>
      <c r="I83" s="90" t="s">
        <v>484</v>
      </c>
      <c r="J83" s="90" t="s">
        <v>477</v>
      </c>
      <c r="K83" s="90" t="s">
        <v>485</v>
      </c>
      <c r="L83" s="89" t="s">
        <v>482</v>
      </c>
    </row>
    <row r="84" spans="8:12">
      <c r="H84" s="89" t="s">
        <v>486</v>
      </c>
      <c r="I84" s="90" t="s">
        <v>487</v>
      </c>
      <c r="J84" s="90" t="s">
        <v>477</v>
      </c>
      <c r="K84" s="90" t="s">
        <v>488</v>
      </c>
      <c r="L84" s="89" t="s">
        <v>482</v>
      </c>
    </row>
    <row r="85" spans="8:12">
      <c r="H85" s="89" t="s">
        <v>489</v>
      </c>
      <c r="I85" s="90" t="s">
        <v>490</v>
      </c>
      <c r="J85" s="90" t="s">
        <v>477</v>
      </c>
      <c r="K85" s="90" t="s">
        <v>488</v>
      </c>
      <c r="L85" s="89" t="s">
        <v>482</v>
      </c>
    </row>
    <row r="86" spans="8:12">
      <c r="H86" s="89" t="s">
        <v>491</v>
      </c>
      <c r="I86" s="90" t="s">
        <v>492</v>
      </c>
      <c r="J86" s="90" t="s">
        <v>477</v>
      </c>
      <c r="K86" s="90" t="s">
        <v>493</v>
      </c>
      <c r="L86" s="89" t="s">
        <v>482</v>
      </c>
    </row>
    <row r="87" spans="8:12">
      <c r="H87" s="89" t="s">
        <v>494</v>
      </c>
      <c r="I87" s="90" t="s">
        <v>495</v>
      </c>
      <c r="J87" s="90" t="s">
        <v>477</v>
      </c>
      <c r="K87" s="90" t="s">
        <v>493</v>
      </c>
      <c r="L87" s="89" t="s">
        <v>482</v>
      </c>
    </row>
    <row r="88" spans="8:12">
      <c r="H88" s="89" t="s">
        <v>496</v>
      </c>
      <c r="I88" s="90" t="s">
        <v>497</v>
      </c>
      <c r="J88" s="90" t="s">
        <v>477</v>
      </c>
      <c r="K88" s="90" t="s">
        <v>493</v>
      </c>
      <c r="L88" s="89" t="s">
        <v>482</v>
      </c>
    </row>
    <row r="89" spans="8:12">
      <c r="H89" s="89" t="s">
        <v>498</v>
      </c>
      <c r="I89" s="90" t="s">
        <v>499</v>
      </c>
      <c r="J89" s="90" t="s">
        <v>477</v>
      </c>
      <c r="K89" s="90" t="s">
        <v>500</v>
      </c>
      <c r="L89" s="89" t="s">
        <v>482</v>
      </c>
    </row>
    <row r="90" spans="8:12">
      <c r="H90" s="89" t="s">
        <v>501</v>
      </c>
      <c r="I90" s="90" t="s">
        <v>502</v>
      </c>
      <c r="J90" s="90" t="s">
        <v>477</v>
      </c>
      <c r="K90" s="90" t="s">
        <v>503</v>
      </c>
      <c r="L90" s="89" t="s">
        <v>482</v>
      </c>
    </row>
    <row r="91" spans="8:12">
      <c r="H91" s="89" t="s">
        <v>504</v>
      </c>
      <c r="I91" s="90" t="s">
        <v>505</v>
      </c>
      <c r="J91" s="90" t="s">
        <v>477</v>
      </c>
      <c r="K91" s="90" t="s">
        <v>506</v>
      </c>
      <c r="L91" s="89" t="s">
        <v>482</v>
      </c>
    </row>
    <row r="92" spans="8:12">
      <c r="H92" s="89" t="s">
        <v>272</v>
      </c>
      <c r="I92" s="90" t="s">
        <v>507</v>
      </c>
      <c r="J92" s="90" t="s">
        <v>477</v>
      </c>
      <c r="K92" s="90" t="s">
        <v>500</v>
      </c>
      <c r="L92" s="89" t="s">
        <v>482</v>
      </c>
    </row>
    <row r="93" spans="8:12">
      <c r="H93" s="89" t="s">
        <v>281</v>
      </c>
      <c r="I93" s="90" t="s">
        <v>508</v>
      </c>
      <c r="J93" s="90" t="s">
        <v>477</v>
      </c>
      <c r="K93" s="90" t="s">
        <v>500</v>
      </c>
      <c r="L93" s="89" t="s">
        <v>482</v>
      </c>
    </row>
    <row r="94" spans="8:12">
      <c r="H94" s="89" t="s">
        <v>509</v>
      </c>
      <c r="I94" s="90" t="s">
        <v>510</v>
      </c>
      <c r="J94" s="90" t="s">
        <v>477</v>
      </c>
      <c r="K94" s="90" t="s">
        <v>500</v>
      </c>
      <c r="L94" s="89" t="s">
        <v>482</v>
      </c>
    </row>
    <row r="95" spans="8:12">
      <c r="H95" s="89" t="s">
        <v>511</v>
      </c>
      <c r="I95" s="90" t="s">
        <v>512</v>
      </c>
      <c r="J95" s="90" t="s">
        <v>477</v>
      </c>
      <c r="K95" s="90" t="s">
        <v>493</v>
      </c>
      <c r="L95" s="89" t="s">
        <v>482</v>
      </c>
    </row>
    <row r="96" spans="8:12">
      <c r="H96" s="89" t="s">
        <v>513</v>
      </c>
      <c r="I96" s="90" t="s">
        <v>514</v>
      </c>
      <c r="J96" s="90" t="s">
        <v>477</v>
      </c>
      <c r="K96" s="90" t="s">
        <v>500</v>
      </c>
      <c r="L96" s="89" t="s">
        <v>482</v>
      </c>
    </row>
    <row r="97" spans="8:12">
      <c r="H97" s="89" t="s">
        <v>515</v>
      </c>
      <c r="I97" s="90" t="s">
        <v>516</v>
      </c>
      <c r="J97" s="90" t="s">
        <v>477</v>
      </c>
      <c r="K97" s="90" t="s">
        <v>517</v>
      </c>
      <c r="L97" s="89" t="s">
        <v>482</v>
      </c>
    </row>
    <row r="98" spans="8:12">
      <c r="H98" s="89" t="s">
        <v>518</v>
      </c>
      <c r="I98" s="90" t="s">
        <v>519</v>
      </c>
      <c r="J98" s="90" t="s">
        <v>477</v>
      </c>
      <c r="K98" s="90" t="s">
        <v>493</v>
      </c>
      <c r="L98" s="89" t="s">
        <v>482</v>
      </c>
    </row>
    <row r="99" spans="8:12">
      <c r="H99" s="89" t="s">
        <v>520</v>
      </c>
      <c r="I99" s="90" t="s">
        <v>521</v>
      </c>
      <c r="J99" s="90" t="s">
        <v>477</v>
      </c>
      <c r="K99" s="90" t="s">
        <v>488</v>
      </c>
      <c r="L99" s="89" t="s">
        <v>482</v>
      </c>
    </row>
    <row r="100" spans="8:12">
      <c r="H100" s="89" t="s">
        <v>522</v>
      </c>
      <c r="I100" s="90" t="s">
        <v>523</v>
      </c>
      <c r="J100" s="90" t="s">
        <v>477</v>
      </c>
      <c r="K100" s="90" t="s">
        <v>506</v>
      </c>
      <c r="L100" s="89" t="s">
        <v>482</v>
      </c>
    </row>
    <row r="101" spans="8:12">
      <c r="H101" s="89" t="s">
        <v>524</v>
      </c>
      <c r="I101" s="90" t="s">
        <v>525</v>
      </c>
      <c r="J101" s="90" t="s">
        <v>526</v>
      </c>
      <c r="K101" s="90" t="s">
        <v>527</v>
      </c>
      <c r="L101" s="89" t="s">
        <v>324</v>
      </c>
    </row>
    <row r="102" spans="8:12">
      <c r="H102" s="89" t="s">
        <v>528</v>
      </c>
      <c r="I102" s="90" t="s">
        <v>529</v>
      </c>
      <c r="J102" s="90" t="s">
        <v>526</v>
      </c>
      <c r="K102" s="90" t="s">
        <v>530</v>
      </c>
      <c r="L102" s="89" t="s">
        <v>324</v>
      </c>
    </row>
    <row r="103" spans="8:12">
      <c r="H103" s="89" t="s">
        <v>531</v>
      </c>
      <c r="I103" s="90" t="s">
        <v>532</v>
      </c>
      <c r="J103" s="90" t="s">
        <v>526</v>
      </c>
      <c r="K103" s="90" t="s">
        <v>533</v>
      </c>
      <c r="L103" s="89" t="s">
        <v>324</v>
      </c>
    </row>
    <row r="104" spans="8:12">
      <c r="H104" s="89" t="s">
        <v>534</v>
      </c>
      <c r="I104" s="90" t="s">
        <v>535</v>
      </c>
      <c r="J104" s="90" t="s">
        <v>536</v>
      </c>
      <c r="K104" s="90" t="s">
        <v>537</v>
      </c>
      <c r="L104" s="89" t="s">
        <v>324</v>
      </c>
    </row>
    <row r="105" spans="8:12">
      <c r="H105" s="89" t="s">
        <v>538</v>
      </c>
      <c r="I105" s="90" t="s">
        <v>539</v>
      </c>
      <c r="J105" s="90" t="s">
        <v>540</v>
      </c>
      <c r="K105" s="90" t="s">
        <v>541</v>
      </c>
      <c r="L105" s="89" t="s">
        <v>324</v>
      </c>
    </row>
    <row r="106" spans="8:12">
      <c r="H106" s="89" t="s">
        <v>217</v>
      </c>
      <c r="I106" s="90" t="s">
        <v>542</v>
      </c>
      <c r="J106" s="90" t="s">
        <v>543</v>
      </c>
      <c r="K106" s="90" t="s">
        <v>544</v>
      </c>
      <c r="L106" s="89" t="s">
        <v>324</v>
      </c>
    </row>
    <row r="107" spans="8:12">
      <c r="H107" s="89" t="s">
        <v>93</v>
      </c>
      <c r="I107" s="90" t="s">
        <v>298</v>
      </c>
      <c r="J107" s="90" t="s">
        <v>545</v>
      </c>
      <c r="K107" s="90" t="s">
        <v>546</v>
      </c>
      <c r="L107" s="89" t="s">
        <v>139</v>
      </c>
    </row>
    <row r="108" spans="8:12">
      <c r="H108" s="89" t="s">
        <v>80</v>
      </c>
      <c r="I108" s="90" t="s">
        <v>301</v>
      </c>
      <c r="J108" s="90" t="s">
        <v>545</v>
      </c>
      <c r="K108" s="90" t="s">
        <v>546</v>
      </c>
      <c r="L108" s="89" t="s">
        <v>139</v>
      </c>
    </row>
    <row r="109" spans="8:12">
      <c r="H109" s="89" t="s">
        <v>114</v>
      </c>
      <c r="I109" s="90" t="s">
        <v>547</v>
      </c>
      <c r="J109" s="90" t="s">
        <v>545</v>
      </c>
      <c r="K109" s="90" t="s">
        <v>546</v>
      </c>
      <c r="L109" s="89" t="s">
        <v>139</v>
      </c>
    </row>
    <row r="110" spans="8:12">
      <c r="H110" s="89" t="s">
        <v>304</v>
      </c>
      <c r="I110" s="90" t="s">
        <v>548</v>
      </c>
      <c r="J110" s="90" t="s">
        <v>545</v>
      </c>
      <c r="K110" s="90" t="s">
        <v>546</v>
      </c>
      <c r="L110" s="89" t="s">
        <v>139</v>
      </c>
    </row>
    <row r="111" spans="8:12">
      <c r="H111" s="89" t="s">
        <v>306</v>
      </c>
      <c r="I111" s="90" t="s">
        <v>549</v>
      </c>
      <c r="J111" s="90" t="s">
        <v>545</v>
      </c>
      <c r="K111" s="90" t="s">
        <v>546</v>
      </c>
      <c r="L111" s="89" t="s">
        <v>139</v>
      </c>
    </row>
    <row r="112" spans="8:12">
      <c r="H112" s="89" t="s">
        <v>308</v>
      </c>
      <c r="I112" s="90" t="s">
        <v>550</v>
      </c>
      <c r="J112" s="90" t="s">
        <v>545</v>
      </c>
      <c r="K112" s="90" t="s">
        <v>546</v>
      </c>
      <c r="L112" s="89" t="s">
        <v>139</v>
      </c>
    </row>
    <row r="113" spans="8:12">
      <c r="H113" s="89" t="s">
        <v>310</v>
      </c>
      <c r="I113" s="90" t="s">
        <v>551</v>
      </c>
      <c r="J113" s="90" t="s">
        <v>545</v>
      </c>
      <c r="K113" s="90" t="s">
        <v>546</v>
      </c>
      <c r="L113" s="89" t="s">
        <v>139</v>
      </c>
    </row>
    <row r="114" spans="8:12">
      <c r="H114" s="89" t="s">
        <v>312</v>
      </c>
      <c r="I114" s="90" t="s">
        <v>552</v>
      </c>
      <c r="J114" s="90" t="s">
        <v>545</v>
      </c>
      <c r="K114" s="90" t="s">
        <v>546</v>
      </c>
      <c r="L114" s="89" t="s">
        <v>139</v>
      </c>
    </row>
    <row r="115" spans="8:12">
      <c r="H115" s="89" t="s">
        <v>314</v>
      </c>
      <c r="I115" s="90" t="s">
        <v>553</v>
      </c>
      <c r="J115" s="90" t="s">
        <v>545</v>
      </c>
      <c r="K115" s="90" t="s">
        <v>546</v>
      </c>
      <c r="L115" s="89" t="s">
        <v>139</v>
      </c>
    </row>
    <row r="116" spans="8:12">
      <c r="H116" s="89" t="s">
        <v>316</v>
      </c>
      <c r="I116" s="90" t="s">
        <v>317</v>
      </c>
      <c r="J116" s="90" t="s">
        <v>545</v>
      </c>
      <c r="K116" s="90" t="s">
        <v>546</v>
      </c>
      <c r="L116" s="89" t="s">
        <v>139</v>
      </c>
    </row>
    <row r="117" spans="8:12">
      <c r="H117" s="89" t="s">
        <v>554</v>
      </c>
      <c r="I117" s="90"/>
      <c r="J117" s="90"/>
      <c r="K117" s="90"/>
      <c r="L117" s="89"/>
    </row>
    <row r="118" spans="8:12">
      <c r="H118" s="89" t="s">
        <v>555</v>
      </c>
      <c r="I118" s="90"/>
      <c r="J118" s="90"/>
      <c r="K118" s="90"/>
      <c r="L118" s="89"/>
    </row>
    <row r="119" spans="8:12">
      <c r="H119" s="89" t="s">
        <v>556</v>
      </c>
      <c r="I119" s="90"/>
      <c r="J119" s="90"/>
      <c r="K119" s="90"/>
      <c r="L119" s="89"/>
    </row>
    <row r="120" spans="8:12">
      <c r="H120" s="89" t="s">
        <v>557</v>
      </c>
      <c r="I120" s="90"/>
      <c r="J120" s="90"/>
      <c r="K120" s="90"/>
      <c r="L120" s="89"/>
    </row>
    <row r="121" spans="8:12">
      <c r="H121" s="89" t="s">
        <v>558</v>
      </c>
      <c r="I121" s="90"/>
      <c r="J121" s="90"/>
      <c r="K121" s="90"/>
      <c r="L121" s="89"/>
    </row>
    <row r="122" spans="8:12">
      <c r="H122" s="89" t="s">
        <v>559</v>
      </c>
      <c r="I122" s="90"/>
      <c r="J122" s="90"/>
      <c r="K122" s="90"/>
      <c r="L122" s="89"/>
    </row>
    <row r="123" spans="8:12">
      <c r="H123" s="89" t="s">
        <v>560</v>
      </c>
      <c r="I123" s="90"/>
      <c r="J123" s="90"/>
      <c r="K123" s="90"/>
      <c r="L123" s="89"/>
    </row>
    <row r="124" spans="8:12">
      <c r="H124" s="89" t="s">
        <v>561</v>
      </c>
      <c r="I124" s="90"/>
      <c r="J124" s="90"/>
      <c r="K124" s="90"/>
      <c r="L124" s="89"/>
    </row>
    <row r="125" spans="8:12">
      <c r="H125" s="89" t="s">
        <v>562</v>
      </c>
      <c r="I125" s="90"/>
      <c r="J125" s="90"/>
      <c r="K125" s="90"/>
      <c r="L125" s="89"/>
    </row>
    <row r="126" spans="8:12">
      <c r="H126" s="89" t="s">
        <v>563</v>
      </c>
      <c r="I126" s="90"/>
      <c r="J126" s="90"/>
      <c r="K126" s="90"/>
      <c r="L126" s="89"/>
    </row>
    <row r="127" spans="8:12">
      <c r="H127" s="89" t="s">
        <v>564</v>
      </c>
      <c r="I127" s="90"/>
      <c r="J127" s="90"/>
      <c r="K127" s="90"/>
      <c r="L127" s="89"/>
    </row>
    <row r="128" spans="8:12">
      <c r="H128" s="89" t="s">
        <v>565</v>
      </c>
      <c r="I128" s="90"/>
      <c r="J128" s="90"/>
      <c r="K128" s="90"/>
      <c r="L128" s="89"/>
    </row>
    <row r="129" spans="8:12">
      <c r="H129" s="89" t="s">
        <v>566</v>
      </c>
      <c r="I129" s="90"/>
      <c r="J129" s="90"/>
      <c r="K129" s="90"/>
      <c r="L129" s="89"/>
    </row>
    <row r="130" spans="8:12">
      <c r="H130" s="89" t="s">
        <v>567</v>
      </c>
      <c r="I130" s="90"/>
      <c r="J130" s="90"/>
      <c r="K130" s="90"/>
      <c r="L130" s="89"/>
    </row>
    <row r="131" spans="8:12">
      <c r="H131" s="89" t="s">
        <v>568</v>
      </c>
      <c r="I131" s="90"/>
      <c r="J131" s="90"/>
      <c r="K131" s="90"/>
      <c r="L131" s="89"/>
    </row>
    <row r="132" spans="8:12">
      <c r="H132" s="89" t="s">
        <v>569</v>
      </c>
      <c r="I132" s="90"/>
      <c r="J132" s="90"/>
      <c r="K132" s="90"/>
      <c r="L132" s="89"/>
    </row>
    <row r="133" spans="8:12">
      <c r="H133" s="89" t="s">
        <v>570</v>
      </c>
      <c r="I133" s="90"/>
      <c r="J133" s="90"/>
      <c r="K133" s="90"/>
      <c r="L133" s="89"/>
    </row>
    <row r="134" spans="8:12">
      <c r="H134" s="89" t="s">
        <v>571</v>
      </c>
      <c r="I134" s="90"/>
      <c r="J134" s="90"/>
      <c r="K134" s="90"/>
      <c r="L134" s="89"/>
    </row>
    <row r="135" spans="8:12">
      <c r="H135" s="89" t="s">
        <v>572</v>
      </c>
      <c r="I135" s="90"/>
      <c r="J135" s="90"/>
      <c r="K135" s="90"/>
      <c r="L135" s="89"/>
    </row>
    <row r="136" spans="8:12">
      <c r="H136" s="89" t="s">
        <v>573</v>
      </c>
      <c r="I136" s="90"/>
      <c r="J136" s="90"/>
      <c r="K136" s="90"/>
      <c r="L136" s="89"/>
    </row>
    <row r="137" spans="8:12">
      <c r="H137" s="89" t="s">
        <v>574</v>
      </c>
      <c r="I137" s="90"/>
      <c r="J137" s="90"/>
      <c r="K137" s="90"/>
      <c r="L137" s="89"/>
    </row>
    <row r="138" spans="8:12">
      <c r="H138" s="89" t="s">
        <v>575</v>
      </c>
      <c r="I138" s="90"/>
      <c r="J138" s="90"/>
      <c r="K138" s="90"/>
      <c r="L138" s="89"/>
    </row>
    <row r="139" spans="8:12">
      <c r="H139" s="89" t="s">
        <v>576</v>
      </c>
      <c r="I139" s="90"/>
      <c r="J139" s="90"/>
      <c r="K139" s="90"/>
      <c r="L139" s="89"/>
    </row>
    <row r="140" spans="8:12">
      <c r="H140" s="89" t="s">
        <v>577</v>
      </c>
      <c r="I140" s="90"/>
      <c r="J140" s="90"/>
      <c r="K140" s="90"/>
      <c r="L140" s="89"/>
    </row>
    <row r="141" spans="8:12">
      <c r="H141" s="89" t="s">
        <v>578</v>
      </c>
      <c r="I141" s="90"/>
      <c r="J141" s="90"/>
      <c r="K141" s="90"/>
      <c r="L141" s="89"/>
    </row>
    <row r="142" spans="8:12">
      <c r="H142" s="89" t="s">
        <v>579</v>
      </c>
      <c r="I142" s="90"/>
      <c r="J142" s="90"/>
      <c r="K142" s="90"/>
      <c r="L142" s="89"/>
    </row>
    <row r="143" spans="8:12">
      <c r="H143" s="89" t="s">
        <v>580</v>
      </c>
      <c r="I143" s="90"/>
      <c r="J143" s="90"/>
      <c r="K143" s="90"/>
      <c r="L143" s="89"/>
    </row>
    <row r="144" spans="8:12">
      <c r="H144" s="89" t="s">
        <v>581</v>
      </c>
      <c r="I144" s="90"/>
      <c r="J144" s="90"/>
      <c r="K144" s="90"/>
      <c r="L144" s="89"/>
    </row>
    <row r="145" spans="8:12">
      <c r="H145" s="89" t="s">
        <v>582</v>
      </c>
      <c r="I145" s="90"/>
      <c r="J145" s="90"/>
      <c r="K145" s="90"/>
      <c r="L145" s="89"/>
    </row>
    <row r="146" spans="8:12">
      <c r="H146" s="89" t="s">
        <v>583</v>
      </c>
      <c r="I146" s="90"/>
      <c r="J146" s="90"/>
      <c r="K146" s="90"/>
      <c r="L146" s="89"/>
    </row>
    <row r="147" spans="8:12">
      <c r="H147" s="89" t="s">
        <v>584</v>
      </c>
      <c r="I147" s="90"/>
      <c r="J147" s="90"/>
      <c r="K147" s="90"/>
      <c r="L147" s="89"/>
    </row>
    <row r="148" spans="8:12">
      <c r="H148" s="89" t="s">
        <v>585</v>
      </c>
      <c r="I148" s="90"/>
      <c r="J148" s="90"/>
      <c r="K148" s="90"/>
      <c r="L148" s="89"/>
    </row>
    <row r="149" spans="8:12">
      <c r="H149" s="89" t="s">
        <v>586</v>
      </c>
      <c r="I149" s="90"/>
      <c r="J149" s="90"/>
      <c r="K149" s="90"/>
      <c r="L149" s="89"/>
    </row>
    <row r="150" spans="8:12">
      <c r="H150" s="89" t="s">
        <v>587</v>
      </c>
      <c r="I150" s="90"/>
      <c r="J150" s="90"/>
      <c r="K150" s="90"/>
      <c r="L150" s="89"/>
    </row>
    <row r="151" spans="8:12">
      <c r="H151" s="89" t="s">
        <v>588</v>
      </c>
      <c r="I151" s="90"/>
      <c r="J151" s="90"/>
      <c r="K151" s="90"/>
      <c r="L151" s="89"/>
    </row>
    <row r="152" spans="8:12">
      <c r="H152" s="89" t="s">
        <v>589</v>
      </c>
      <c r="I152" s="90"/>
      <c r="J152" s="90"/>
      <c r="K152" s="90"/>
      <c r="L152" s="89"/>
    </row>
    <row r="153" spans="8:12">
      <c r="H153" s="89" t="s">
        <v>590</v>
      </c>
      <c r="I153" s="90"/>
      <c r="J153" s="90"/>
      <c r="K153" s="90"/>
      <c r="L153" s="89"/>
    </row>
    <row r="154" spans="8:12">
      <c r="H154" s="89" t="s">
        <v>591</v>
      </c>
      <c r="I154" s="90"/>
      <c r="J154" s="90"/>
      <c r="K154" s="90"/>
      <c r="L154" s="89"/>
    </row>
    <row r="155" spans="8:12">
      <c r="H155" s="89" t="s">
        <v>592</v>
      </c>
      <c r="I155" s="90"/>
      <c r="J155" s="90"/>
      <c r="K155" s="90"/>
      <c r="L155" s="89"/>
    </row>
    <row r="156" spans="8:12">
      <c r="H156" s="89" t="s">
        <v>593</v>
      </c>
      <c r="I156" s="90"/>
      <c r="J156" s="90"/>
      <c r="K156" s="90"/>
      <c r="L156" s="89"/>
    </row>
    <row r="157" spans="8:12">
      <c r="H157" s="89" t="s">
        <v>594</v>
      </c>
      <c r="I157" s="90"/>
      <c r="J157" s="90"/>
      <c r="K157" s="90"/>
      <c r="L157" s="89"/>
    </row>
    <row r="158" spans="8:12">
      <c r="H158" s="89" t="s">
        <v>595</v>
      </c>
      <c r="I158" s="90"/>
      <c r="J158" s="90"/>
      <c r="K158" s="90"/>
      <c r="L158" s="89"/>
    </row>
    <row r="159" spans="8:12">
      <c r="H159" s="89" t="s">
        <v>596</v>
      </c>
      <c r="I159" s="90"/>
      <c r="J159" s="90"/>
      <c r="K159" s="90"/>
      <c r="L159" s="89"/>
    </row>
    <row r="160" spans="8:12">
      <c r="H160" s="89" t="s">
        <v>597</v>
      </c>
      <c r="I160" s="90"/>
      <c r="J160" s="90"/>
      <c r="K160" s="90"/>
      <c r="L160" s="89"/>
    </row>
    <row r="161" spans="8:12">
      <c r="H161" s="89" t="s">
        <v>598</v>
      </c>
      <c r="I161" s="90"/>
      <c r="J161" s="90"/>
      <c r="K161" s="90"/>
      <c r="L161" s="89"/>
    </row>
    <row r="162" spans="8:12">
      <c r="H162" s="89" t="s">
        <v>599</v>
      </c>
      <c r="I162" s="90"/>
      <c r="J162" s="90"/>
      <c r="K162" s="90"/>
      <c r="L162" s="89"/>
    </row>
    <row r="163" spans="8:12">
      <c r="H163" s="89" t="s">
        <v>600</v>
      </c>
      <c r="I163" s="90"/>
      <c r="J163" s="90"/>
      <c r="K163" s="90"/>
      <c r="L163" s="89"/>
    </row>
    <row r="164" spans="8:12">
      <c r="H164" s="89" t="s">
        <v>601</v>
      </c>
      <c r="I164" s="90"/>
      <c r="J164" s="90"/>
      <c r="K164" s="90"/>
      <c r="L164" s="89"/>
    </row>
    <row r="165" spans="8:12">
      <c r="H165" s="89" t="s">
        <v>602</v>
      </c>
      <c r="I165" s="90"/>
      <c r="J165" s="90"/>
      <c r="K165" s="90"/>
      <c r="L165" s="89"/>
    </row>
    <row r="166" spans="8:12">
      <c r="H166" s="89" t="s">
        <v>603</v>
      </c>
      <c r="I166" s="90"/>
      <c r="J166" s="90"/>
      <c r="K166" s="90"/>
      <c r="L166" s="89"/>
    </row>
    <row r="167" spans="8:12">
      <c r="H167" s="89" t="s">
        <v>604</v>
      </c>
      <c r="I167" s="90"/>
      <c r="J167" s="90"/>
      <c r="K167" s="90"/>
      <c r="L167" s="89"/>
    </row>
    <row r="168" spans="8:12">
      <c r="H168" s="89" t="s">
        <v>605</v>
      </c>
      <c r="I168" s="90"/>
      <c r="J168" s="90"/>
      <c r="K168" s="90"/>
      <c r="L168" s="89"/>
    </row>
    <row r="169" spans="8:12">
      <c r="H169" s="89" t="s">
        <v>606</v>
      </c>
      <c r="I169" s="90"/>
      <c r="J169" s="90"/>
      <c r="K169" s="90"/>
      <c r="L169" s="89"/>
    </row>
    <row r="170" spans="8:12">
      <c r="H170" s="89" t="s">
        <v>607</v>
      </c>
      <c r="I170" s="90"/>
      <c r="J170" s="90"/>
      <c r="K170" s="90"/>
      <c r="L170" s="89"/>
    </row>
    <row r="171" spans="8:12">
      <c r="H171" s="89" t="s">
        <v>608</v>
      </c>
      <c r="I171" s="90"/>
      <c r="J171" s="90"/>
      <c r="K171" s="90"/>
      <c r="L171" s="89"/>
    </row>
    <row r="172" spans="8:12">
      <c r="H172" s="89" t="s">
        <v>609</v>
      </c>
      <c r="I172" s="90"/>
      <c r="J172" s="90"/>
      <c r="K172" s="90"/>
      <c r="L172" s="89"/>
    </row>
    <row r="173" spans="8:12">
      <c r="H173" s="89" t="s">
        <v>610</v>
      </c>
      <c r="I173" s="90"/>
      <c r="J173" s="90"/>
      <c r="K173" s="90"/>
      <c r="L173" s="89"/>
    </row>
    <row r="174" spans="8:12">
      <c r="H174" s="89" t="s">
        <v>611</v>
      </c>
      <c r="I174" s="90"/>
      <c r="J174" s="90"/>
      <c r="K174" s="90"/>
      <c r="L174" s="89"/>
    </row>
    <row r="175" spans="8:12">
      <c r="H175" s="89" t="s">
        <v>612</v>
      </c>
      <c r="I175" s="90"/>
      <c r="J175" s="90"/>
      <c r="K175" s="90"/>
      <c r="L175" s="89"/>
    </row>
    <row r="176" spans="8:12">
      <c r="H176" s="89" t="s">
        <v>613</v>
      </c>
      <c r="I176" s="90"/>
      <c r="J176" s="90"/>
      <c r="K176" s="90"/>
      <c r="L176" s="89"/>
    </row>
    <row r="177" spans="8:12">
      <c r="H177" s="89" t="s">
        <v>614</v>
      </c>
      <c r="I177" s="90"/>
      <c r="J177" s="90"/>
      <c r="K177" s="90"/>
      <c r="L177" s="89"/>
    </row>
    <row r="178" spans="8:12">
      <c r="H178" s="89" t="s">
        <v>615</v>
      </c>
      <c r="I178" s="90"/>
      <c r="J178" s="90"/>
      <c r="K178" s="90"/>
      <c r="L178" s="89"/>
    </row>
    <row r="179" spans="8:12">
      <c r="H179" s="89" t="s">
        <v>616</v>
      </c>
      <c r="I179" s="90"/>
      <c r="J179" s="90"/>
      <c r="K179" s="90"/>
      <c r="L179" s="89"/>
    </row>
    <row r="180" spans="8:12">
      <c r="H180" s="89" t="s">
        <v>617</v>
      </c>
      <c r="I180" s="90"/>
      <c r="J180" s="90"/>
      <c r="K180" s="90"/>
      <c r="L180" s="89"/>
    </row>
    <row r="181" spans="8:12">
      <c r="H181" s="89" t="s">
        <v>618</v>
      </c>
      <c r="I181" s="90"/>
      <c r="J181" s="90"/>
      <c r="K181" s="90"/>
      <c r="L181" s="89"/>
    </row>
    <row r="182" spans="8:12">
      <c r="H182" s="89" t="s">
        <v>619</v>
      </c>
      <c r="I182" s="90"/>
      <c r="J182" s="90"/>
      <c r="K182" s="90"/>
      <c r="L182" s="89"/>
    </row>
    <row r="183" spans="8:12">
      <c r="H183" s="89" t="s">
        <v>620</v>
      </c>
      <c r="I183" s="90"/>
      <c r="J183" s="90"/>
      <c r="K183" s="90"/>
      <c r="L183" s="89"/>
    </row>
    <row r="184" spans="8:12">
      <c r="H184" s="89" t="s">
        <v>621</v>
      </c>
      <c r="I184" s="90"/>
      <c r="J184" s="90"/>
      <c r="K184" s="90"/>
      <c r="L184" s="89"/>
    </row>
    <row r="185" spans="8:12">
      <c r="H185" s="89" t="s">
        <v>622</v>
      </c>
      <c r="I185" s="90"/>
      <c r="J185" s="90"/>
      <c r="K185" s="90"/>
      <c r="L185" s="89"/>
    </row>
    <row r="186" spans="8:12">
      <c r="H186" s="89" t="s">
        <v>623</v>
      </c>
      <c r="I186" s="90"/>
      <c r="J186" s="90"/>
      <c r="K186" s="90"/>
      <c r="L186" s="89"/>
    </row>
    <row r="187" spans="8:12">
      <c r="H187" s="89" t="s">
        <v>624</v>
      </c>
      <c r="I187" s="90"/>
      <c r="J187" s="90"/>
      <c r="K187" s="90"/>
      <c r="L187" s="89"/>
    </row>
    <row r="188" spans="8:12">
      <c r="H188" s="89" t="s">
        <v>625</v>
      </c>
      <c r="I188" s="90"/>
      <c r="J188" s="90"/>
      <c r="K188" s="90"/>
      <c r="L188" s="89"/>
    </row>
    <row r="189" spans="8:12">
      <c r="H189" s="89" t="s">
        <v>626</v>
      </c>
      <c r="I189" s="90"/>
      <c r="J189" s="90"/>
      <c r="K189" s="90"/>
      <c r="L189" s="89"/>
    </row>
    <row r="190" spans="8:12">
      <c r="H190" s="89" t="s">
        <v>627</v>
      </c>
      <c r="I190" s="90"/>
      <c r="J190" s="90"/>
      <c r="K190" s="90"/>
      <c r="L190" s="89"/>
    </row>
    <row r="191" spans="8:12">
      <c r="H191" s="89" t="s">
        <v>628</v>
      </c>
      <c r="I191" s="90"/>
      <c r="J191" s="90"/>
      <c r="K191" s="90"/>
      <c r="L191" s="89"/>
    </row>
    <row r="192" spans="8:12">
      <c r="H192" s="89" t="s">
        <v>629</v>
      </c>
      <c r="I192" s="90"/>
      <c r="J192" s="90"/>
      <c r="K192" s="90"/>
      <c r="L192" s="89"/>
    </row>
    <row r="193" spans="8:12">
      <c r="H193" s="89" t="s">
        <v>630</v>
      </c>
      <c r="I193" s="90"/>
      <c r="J193" s="90"/>
      <c r="K193" s="90"/>
      <c r="L193" s="89"/>
    </row>
    <row r="194" spans="8:12">
      <c r="H194" s="89" t="s">
        <v>631</v>
      </c>
      <c r="I194" s="90"/>
      <c r="J194" s="90"/>
      <c r="K194" s="90"/>
      <c r="L194" s="89"/>
    </row>
    <row r="195" spans="8:12">
      <c r="H195" s="89" t="s">
        <v>632</v>
      </c>
      <c r="I195" s="90"/>
      <c r="J195" s="90"/>
      <c r="K195" s="90"/>
      <c r="L195" s="89"/>
    </row>
    <row r="196" spans="8:12">
      <c r="H196" s="89" t="s">
        <v>633</v>
      </c>
      <c r="I196" s="90"/>
      <c r="J196" s="90"/>
      <c r="K196" s="90"/>
      <c r="L196" s="89"/>
    </row>
    <row r="197" spans="8:12">
      <c r="H197" s="89" t="s">
        <v>634</v>
      </c>
      <c r="I197" s="90"/>
      <c r="J197" s="90"/>
      <c r="K197" s="90"/>
      <c r="L197" s="89"/>
    </row>
    <row r="198" spans="8:12">
      <c r="H198" s="89" t="s">
        <v>635</v>
      </c>
      <c r="I198" s="90"/>
      <c r="J198" s="90"/>
      <c r="K198" s="90"/>
      <c r="L198" s="89"/>
    </row>
    <row r="199" spans="8:12">
      <c r="H199" s="89" t="s">
        <v>636</v>
      </c>
      <c r="I199" s="90"/>
      <c r="J199" s="90"/>
      <c r="K199" s="90"/>
      <c r="L199" s="89"/>
    </row>
    <row r="200" spans="8:12">
      <c r="H200" s="89" t="s">
        <v>637</v>
      </c>
      <c r="I200" s="90"/>
      <c r="J200" s="90"/>
      <c r="K200" s="90"/>
      <c r="L200" s="89"/>
    </row>
    <row r="201" spans="8:12">
      <c r="H201" s="89" t="s">
        <v>638</v>
      </c>
      <c r="I201" s="90"/>
      <c r="J201" s="90"/>
      <c r="K201" s="90"/>
      <c r="L201" s="89"/>
    </row>
    <row r="202" spans="8:12">
      <c r="H202" s="89" t="s">
        <v>639</v>
      </c>
      <c r="I202" s="90"/>
      <c r="J202" s="90"/>
      <c r="K202" s="90"/>
      <c r="L202" s="89"/>
    </row>
    <row r="203" spans="8:12">
      <c r="H203" s="89" t="s">
        <v>640</v>
      </c>
      <c r="I203" s="90"/>
      <c r="J203" s="90"/>
      <c r="K203" s="90"/>
      <c r="L203" s="89"/>
    </row>
    <row r="204" spans="8:12">
      <c r="H204" s="89" t="s">
        <v>641</v>
      </c>
      <c r="I204" s="90"/>
      <c r="J204" s="90"/>
      <c r="K204" s="90"/>
      <c r="L204" s="89"/>
    </row>
    <row r="205" spans="8:12">
      <c r="H205" s="89" t="s">
        <v>642</v>
      </c>
      <c r="I205" s="90"/>
      <c r="J205" s="90"/>
      <c r="K205" s="90"/>
      <c r="L205" s="89"/>
    </row>
    <row r="206" spans="8:12">
      <c r="H206" s="89" t="s">
        <v>643</v>
      </c>
      <c r="I206" s="90"/>
      <c r="J206" s="90"/>
      <c r="K206" s="90"/>
      <c r="L206" s="89"/>
    </row>
    <row r="207" spans="8:12">
      <c r="H207" s="89" t="s">
        <v>644</v>
      </c>
      <c r="I207" s="90"/>
      <c r="J207" s="90"/>
      <c r="K207" s="90"/>
      <c r="L207" s="89"/>
    </row>
    <row r="208" spans="8:12">
      <c r="H208" s="89" t="s">
        <v>645</v>
      </c>
      <c r="I208" s="90"/>
      <c r="J208" s="90"/>
      <c r="K208" s="90"/>
      <c r="L208" s="89"/>
    </row>
    <row r="209" spans="8:12">
      <c r="H209" s="89" t="s">
        <v>646</v>
      </c>
      <c r="I209" s="90"/>
      <c r="J209" s="90"/>
      <c r="K209" s="90"/>
      <c r="L209" s="89"/>
    </row>
    <row r="210" spans="8:12">
      <c r="H210" s="89" t="s">
        <v>647</v>
      </c>
      <c r="I210" s="90"/>
      <c r="J210" s="90"/>
      <c r="K210" s="90"/>
      <c r="L210" s="89"/>
    </row>
    <row r="211" spans="8:12">
      <c r="H211" s="89" t="s">
        <v>648</v>
      </c>
      <c r="I211" s="90"/>
      <c r="J211" s="90"/>
      <c r="K211" s="90"/>
      <c r="L211" s="89"/>
    </row>
    <row r="212" spans="8:12">
      <c r="H212" s="89" t="s">
        <v>649</v>
      </c>
      <c r="I212" s="90"/>
      <c r="J212" s="90"/>
      <c r="K212" s="90"/>
      <c r="L212" s="89"/>
    </row>
    <row r="213" spans="8:12">
      <c r="H213" s="89" t="s">
        <v>650</v>
      </c>
      <c r="I213" s="90"/>
      <c r="J213" s="90"/>
      <c r="K213" s="90"/>
      <c r="L213" s="89"/>
    </row>
    <row r="214" spans="8:12">
      <c r="H214" s="89" t="s">
        <v>651</v>
      </c>
      <c r="I214" s="90"/>
      <c r="J214" s="90"/>
      <c r="K214" s="90"/>
      <c r="L214" s="89"/>
    </row>
    <row r="215" spans="8:12">
      <c r="H215" s="89" t="s">
        <v>652</v>
      </c>
      <c r="I215" s="90"/>
      <c r="J215" s="90"/>
      <c r="K215" s="90"/>
      <c r="L215" s="89"/>
    </row>
    <row r="216" spans="8:12">
      <c r="H216" s="89" t="s">
        <v>653</v>
      </c>
      <c r="I216" s="90"/>
      <c r="J216" s="90"/>
      <c r="K216" s="90"/>
      <c r="L216" s="89"/>
    </row>
    <row r="217" spans="8:12">
      <c r="H217" s="89" t="s">
        <v>654</v>
      </c>
      <c r="I217" s="90"/>
      <c r="J217" s="90"/>
      <c r="K217" s="90"/>
      <c r="L217" s="89"/>
    </row>
    <row r="218" spans="8:12">
      <c r="H218" s="89" t="s">
        <v>655</v>
      </c>
      <c r="I218" s="90"/>
      <c r="J218" s="90"/>
      <c r="K218" s="90"/>
      <c r="L218" s="89"/>
    </row>
    <row r="219" spans="8:12">
      <c r="H219" s="89" t="s">
        <v>656</v>
      </c>
      <c r="I219" s="90"/>
      <c r="J219" s="90"/>
      <c r="K219" s="90"/>
      <c r="L219" s="89"/>
    </row>
    <row r="220" spans="8:12">
      <c r="H220" s="89" t="s">
        <v>657</v>
      </c>
      <c r="I220" s="90"/>
      <c r="J220" s="90"/>
      <c r="K220" s="90"/>
      <c r="L220" s="89"/>
    </row>
    <row r="221" spans="8:12">
      <c r="H221" s="89" t="s">
        <v>658</v>
      </c>
      <c r="I221" s="90"/>
      <c r="J221" s="90"/>
      <c r="K221" s="90"/>
      <c r="L221" s="89"/>
    </row>
    <row r="222" spans="8:12">
      <c r="H222" s="89" t="s">
        <v>659</v>
      </c>
      <c r="I222" s="90"/>
      <c r="J222" s="90"/>
      <c r="K222" s="90"/>
      <c r="L222" s="89"/>
    </row>
    <row r="223" spans="8:12">
      <c r="H223" s="89" t="s">
        <v>660</v>
      </c>
      <c r="I223" s="90"/>
      <c r="J223" s="90"/>
      <c r="K223" s="90"/>
      <c r="L223" s="89"/>
    </row>
    <row r="224" spans="8:12">
      <c r="H224" s="89" t="s">
        <v>661</v>
      </c>
      <c r="I224" s="90"/>
      <c r="J224" s="90"/>
      <c r="K224" s="90"/>
      <c r="L224" s="89"/>
    </row>
    <row r="225" spans="8:12">
      <c r="H225" s="89" t="s">
        <v>662</v>
      </c>
      <c r="I225" s="90"/>
      <c r="J225" s="90"/>
      <c r="K225" s="90"/>
      <c r="L225" s="89"/>
    </row>
    <row r="226" spans="8:12">
      <c r="H226" s="89" t="s">
        <v>663</v>
      </c>
      <c r="I226" s="90"/>
      <c r="J226" s="90"/>
      <c r="K226" s="90"/>
      <c r="L226" s="89"/>
    </row>
    <row r="227" spans="8:12">
      <c r="H227" s="89" t="s">
        <v>664</v>
      </c>
      <c r="I227" s="90"/>
      <c r="J227" s="90"/>
      <c r="K227" s="90"/>
      <c r="L227" s="89"/>
    </row>
    <row r="228" spans="8:12">
      <c r="H228" s="89" t="s">
        <v>665</v>
      </c>
      <c r="I228" s="90"/>
      <c r="J228" s="90"/>
      <c r="K228" s="90"/>
      <c r="L228" s="89"/>
    </row>
    <row r="229" spans="8:12">
      <c r="H229" s="89" t="s">
        <v>666</v>
      </c>
      <c r="I229" s="90"/>
      <c r="J229" s="90"/>
      <c r="K229" s="90"/>
      <c r="L229" s="89"/>
    </row>
    <row r="230" spans="8:12">
      <c r="H230" s="89" t="s">
        <v>667</v>
      </c>
      <c r="I230" s="90"/>
      <c r="J230" s="90"/>
      <c r="K230" s="90"/>
      <c r="L230" s="89"/>
    </row>
    <row r="231" spans="8:12">
      <c r="H231" s="89" t="s">
        <v>668</v>
      </c>
      <c r="I231" s="90"/>
      <c r="J231" s="90"/>
      <c r="K231" s="90"/>
      <c r="L231" s="89"/>
    </row>
    <row r="232" spans="8:12">
      <c r="H232" s="89" t="s">
        <v>669</v>
      </c>
      <c r="I232" s="90"/>
      <c r="J232" s="90"/>
      <c r="K232" s="90"/>
      <c r="L232" s="89"/>
    </row>
    <row r="233" spans="8:12">
      <c r="H233" s="89" t="s">
        <v>670</v>
      </c>
      <c r="I233" s="90"/>
      <c r="J233" s="90"/>
      <c r="K233" s="90"/>
      <c r="L233" s="89"/>
    </row>
    <row r="234" spans="8:12">
      <c r="H234" s="89" t="s">
        <v>671</v>
      </c>
      <c r="I234" s="90"/>
      <c r="J234" s="90"/>
      <c r="K234" s="90"/>
      <c r="L234" s="89"/>
    </row>
    <row r="235" spans="8:12">
      <c r="H235" s="89" t="s">
        <v>672</v>
      </c>
      <c r="I235" s="90"/>
      <c r="J235" s="90"/>
      <c r="K235" s="90"/>
      <c r="L235" s="89"/>
    </row>
    <row r="236" spans="8:12">
      <c r="H236" s="89" t="s">
        <v>673</v>
      </c>
      <c r="I236" s="90"/>
      <c r="J236" s="90"/>
      <c r="K236" s="90"/>
      <c r="L236" s="89"/>
    </row>
    <row r="237" spans="8:12">
      <c r="H237" s="89" t="s">
        <v>674</v>
      </c>
      <c r="I237" s="90"/>
      <c r="J237" s="90"/>
      <c r="K237" s="90"/>
      <c r="L237" s="89"/>
    </row>
    <row r="238" spans="8:12">
      <c r="H238" s="89" t="s">
        <v>675</v>
      </c>
      <c r="I238" s="90"/>
      <c r="J238" s="90"/>
      <c r="K238" s="90"/>
      <c r="L238" s="89"/>
    </row>
    <row r="239" spans="8:12">
      <c r="H239" s="89" t="s">
        <v>676</v>
      </c>
      <c r="I239" s="90"/>
      <c r="J239" s="90"/>
      <c r="K239" s="90"/>
      <c r="L239" s="89"/>
    </row>
    <row r="240" spans="8:12">
      <c r="H240" s="89" t="s">
        <v>677</v>
      </c>
      <c r="I240" s="90"/>
      <c r="J240" s="90"/>
      <c r="K240" s="90"/>
      <c r="L240" s="89"/>
    </row>
    <row r="241" spans="8:12">
      <c r="H241" s="89" t="s">
        <v>218</v>
      </c>
      <c r="I241" s="90" t="s">
        <v>678</v>
      </c>
      <c r="J241" s="90" t="s">
        <v>543</v>
      </c>
      <c r="K241" s="90"/>
      <c r="L241" s="89" t="s">
        <v>324</v>
      </c>
    </row>
    <row r="242" spans="8:12">
      <c r="H242" s="89" t="s">
        <v>219</v>
      </c>
      <c r="I242" s="90" t="s">
        <v>679</v>
      </c>
      <c r="J242" s="90" t="s">
        <v>543</v>
      </c>
      <c r="K242" s="90"/>
      <c r="L242" s="89" t="s">
        <v>324</v>
      </c>
    </row>
    <row r="243" spans="8:12">
      <c r="H243" s="89" t="s">
        <v>220</v>
      </c>
      <c r="I243" s="90" t="s">
        <v>680</v>
      </c>
      <c r="J243" s="90" t="s">
        <v>543</v>
      </c>
      <c r="K243" s="90"/>
      <c r="L243" s="89" t="s">
        <v>324</v>
      </c>
    </row>
    <row r="244" spans="8:12">
      <c r="H244" s="89" t="s">
        <v>221</v>
      </c>
      <c r="I244" s="90" t="s">
        <v>681</v>
      </c>
      <c r="J244" s="90" t="s">
        <v>543</v>
      </c>
      <c r="K244" s="90"/>
      <c r="L244" s="89" t="s">
        <v>324</v>
      </c>
    </row>
    <row r="245" spans="8:12">
      <c r="H245" s="89" t="s">
        <v>222</v>
      </c>
      <c r="I245" s="90" t="s">
        <v>682</v>
      </c>
      <c r="J245" s="90" t="s">
        <v>543</v>
      </c>
      <c r="K245" s="90"/>
      <c r="L245" s="89" t="s">
        <v>324</v>
      </c>
    </row>
    <row r="246" spans="8:12">
      <c r="H246" s="89" t="s">
        <v>223</v>
      </c>
      <c r="I246" s="90" t="s">
        <v>683</v>
      </c>
      <c r="J246" s="90" t="s">
        <v>543</v>
      </c>
      <c r="K246" s="90"/>
      <c r="L246" s="89" t="s">
        <v>324</v>
      </c>
    </row>
    <row r="247" spans="8:12">
      <c r="H247" s="89" t="s">
        <v>224</v>
      </c>
      <c r="I247" s="90" t="s">
        <v>684</v>
      </c>
      <c r="J247" s="90" t="s">
        <v>543</v>
      </c>
      <c r="K247" s="90"/>
      <c r="L247" s="89" t="s">
        <v>324</v>
      </c>
    </row>
    <row r="248" spans="8:12">
      <c r="H248" s="89" t="s">
        <v>225</v>
      </c>
      <c r="I248" s="90" t="s">
        <v>685</v>
      </c>
      <c r="J248" s="90" t="s">
        <v>543</v>
      </c>
      <c r="K248" s="90"/>
      <c r="L248" s="89" t="s">
        <v>324</v>
      </c>
    </row>
    <row r="249" spans="8:12">
      <c r="H249" s="89" t="s">
        <v>226</v>
      </c>
      <c r="I249" s="90" t="s">
        <v>686</v>
      </c>
      <c r="J249" s="90" t="s">
        <v>543</v>
      </c>
      <c r="K249" s="90"/>
      <c r="L249" s="89" t="s">
        <v>324</v>
      </c>
    </row>
    <row r="250" spans="8:12">
      <c r="H250" s="89" t="s">
        <v>227</v>
      </c>
      <c r="I250" s="90" t="s">
        <v>687</v>
      </c>
      <c r="J250" s="90" t="s">
        <v>543</v>
      </c>
      <c r="K250" s="90"/>
      <c r="L250" s="89" t="s">
        <v>324</v>
      </c>
    </row>
    <row r="251" spans="8:12">
      <c r="H251" s="89" t="s">
        <v>228</v>
      </c>
      <c r="I251" s="90" t="s">
        <v>688</v>
      </c>
      <c r="J251" s="90" t="s">
        <v>543</v>
      </c>
      <c r="K251" s="90"/>
      <c r="L251" s="89" t="s">
        <v>324</v>
      </c>
    </row>
    <row r="252" spans="8:12">
      <c r="H252" s="89" t="s">
        <v>229</v>
      </c>
      <c r="I252" s="90" t="s">
        <v>689</v>
      </c>
      <c r="J252" s="90" t="s">
        <v>543</v>
      </c>
      <c r="K252" s="90"/>
      <c r="L252" s="89" t="s">
        <v>324</v>
      </c>
    </row>
    <row r="253" spans="8:12">
      <c r="H253" s="89" t="s">
        <v>230</v>
      </c>
      <c r="I253" s="90" t="s">
        <v>690</v>
      </c>
      <c r="J253" s="90" t="s">
        <v>543</v>
      </c>
      <c r="K253" s="90"/>
      <c r="L253" s="89" t="s">
        <v>324</v>
      </c>
    </row>
    <row r="254" spans="8:12">
      <c r="H254" s="89" t="s">
        <v>231</v>
      </c>
      <c r="I254" s="90" t="s">
        <v>691</v>
      </c>
      <c r="J254" s="90" t="s">
        <v>543</v>
      </c>
      <c r="K254" s="90"/>
      <c r="L254" s="89" t="s">
        <v>324</v>
      </c>
    </row>
    <row r="255" spans="8:12">
      <c r="H255" s="89" t="s">
        <v>232</v>
      </c>
      <c r="I255" s="90" t="s">
        <v>692</v>
      </c>
      <c r="J255" s="90" t="s">
        <v>543</v>
      </c>
      <c r="K255" s="90"/>
      <c r="L255" s="89" t="s">
        <v>324</v>
      </c>
    </row>
    <row r="256" spans="8:12">
      <c r="H256" s="89" t="s">
        <v>233</v>
      </c>
      <c r="I256" s="90" t="s">
        <v>693</v>
      </c>
      <c r="J256" s="90" t="s">
        <v>543</v>
      </c>
      <c r="K256" s="90"/>
      <c r="L256" s="89" t="s">
        <v>324</v>
      </c>
    </row>
    <row r="257" spans="8:12">
      <c r="H257" s="89" t="s">
        <v>234</v>
      </c>
      <c r="I257" s="90" t="s">
        <v>694</v>
      </c>
      <c r="J257" s="90" t="s">
        <v>543</v>
      </c>
      <c r="K257" s="90"/>
      <c r="L257" s="89" t="s">
        <v>324</v>
      </c>
    </row>
    <row r="258" spans="8:12">
      <c r="H258" s="89" t="s">
        <v>235</v>
      </c>
      <c r="I258" s="90" t="s">
        <v>695</v>
      </c>
      <c r="J258" s="90" t="s">
        <v>543</v>
      </c>
      <c r="K258" s="90"/>
      <c r="L258" s="89" t="s">
        <v>324</v>
      </c>
    </row>
    <row r="259" spans="8:12">
      <c r="H259" s="89" t="s">
        <v>236</v>
      </c>
      <c r="I259" s="90" t="s">
        <v>696</v>
      </c>
      <c r="J259" s="90" t="s">
        <v>543</v>
      </c>
      <c r="K259" s="90"/>
      <c r="L259" s="89" t="s">
        <v>324</v>
      </c>
    </row>
  </sheetData>
  <sheetProtection sheet="1" objects="1" scenarios="1" selectUnlockedCells="1"/>
  <mergeCells count="5">
    <mergeCell ref="A1:W1"/>
    <mergeCell ref="A2:W2"/>
    <mergeCell ref="A9:F9"/>
    <mergeCell ref="H9:L9"/>
    <mergeCell ref="N9:S9"/>
  </mergeCell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61"/>
  <sheetViews>
    <sheetView showGridLines="0" rightToLeft="1" zoomScale="85" zoomScaleNormal="85" workbookViewId="0"/>
  </sheetViews>
  <sheetFormatPr defaultRowHeight="15"/>
  <sheetData>
    <row r="1" spans="1:9" ht="6" customHeight="1">
      <c r="A1" s="1"/>
      <c r="B1" s="1"/>
      <c r="C1" s="1"/>
      <c r="D1" s="1"/>
      <c r="E1" s="1"/>
      <c r="F1" s="1"/>
      <c r="G1" s="1"/>
      <c r="H1" s="1"/>
      <c r="I1" s="1"/>
    </row>
    <row r="2" spans="1:9" ht="18" customHeight="1">
      <c r="A2" s="2" t="s">
        <v>0</v>
      </c>
      <c r="B2" s="2"/>
      <c r="C2" s="2"/>
      <c r="D2" s="2"/>
      <c r="E2" s="2"/>
      <c r="F2" s="2"/>
      <c r="G2" s="2"/>
      <c r="H2" s="2"/>
      <c r="I2" s="2"/>
    </row>
    <row r="3" spans="1:9" ht="38.25" customHeight="1">
      <c r="A3" s="3" t="s">
        <v>769</v>
      </c>
      <c r="B3" s="3"/>
      <c r="C3" s="3"/>
      <c r="D3" s="3"/>
      <c r="E3" s="3"/>
      <c r="F3" s="3"/>
      <c r="G3" s="3"/>
      <c r="H3" s="3"/>
      <c r="I3" s="3"/>
    </row>
    <row r="4" spans="1:9" ht="21.75" customHeight="1">
      <c r="A4" s="4" t="s">
        <v>770</v>
      </c>
      <c r="B4" s="4"/>
      <c r="C4" s="4"/>
      <c r="D4" s="4"/>
      <c r="E4" s="4"/>
      <c r="F4" s="4"/>
      <c r="G4" s="4"/>
      <c r="H4" s="4"/>
      <c r="I4" s="4"/>
    </row>
    <row r="5" spans="1:9" ht="3.75" customHeight="1">
      <c r="A5" s="5"/>
      <c r="B5" s="5"/>
      <c r="C5" s="5"/>
      <c r="D5" s="5"/>
      <c r="E5" s="5"/>
      <c r="F5" s="5"/>
      <c r="G5" s="5"/>
      <c r="H5" s="5"/>
      <c r="I5" s="5"/>
    </row>
    <row r="7" spans="1:9" ht="26.25" customHeight="1">
      <c r="A7" s="11" t="s">
        <v>771</v>
      </c>
      <c r="B7" s="11"/>
      <c r="C7" s="11"/>
      <c r="D7" s="11"/>
      <c r="E7" s="11"/>
      <c r="F7" s="11"/>
      <c r="G7" s="11"/>
      <c r="H7" s="12" t="s">
        <v>8</v>
      </c>
      <c r="I7" s="12"/>
    </row>
    <row r="8" spans="1:9" ht="32.25" customHeight="1">
      <c r="A8" s="93" t="s">
        <v>772</v>
      </c>
      <c r="B8" s="93"/>
      <c r="C8" s="93"/>
      <c r="D8" s="93"/>
      <c r="E8" s="93"/>
      <c r="F8" s="93"/>
      <c r="G8" s="93"/>
      <c r="H8" s="93"/>
      <c r="I8" s="93"/>
    </row>
    <row r="9" spans="1:9" ht="27.75" customHeight="1">
      <c r="A9" s="94" t="s">
        <v>773</v>
      </c>
      <c r="B9" s="94"/>
      <c r="C9" s="94"/>
      <c r="D9" s="94"/>
      <c r="E9" s="94"/>
      <c r="F9" s="94"/>
      <c r="G9" s="94"/>
      <c r="H9" s="94"/>
      <c r="I9" s="94"/>
    </row>
    <row r="10" spans="1:9" ht="27.75" customHeight="1">
      <c r="A10" s="94" t="s">
        <v>774</v>
      </c>
      <c r="B10" s="94"/>
      <c r="C10" s="94"/>
      <c r="D10" s="94"/>
      <c r="E10" s="94"/>
      <c r="F10" s="94"/>
      <c r="G10" s="94"/>
      <c r="H10" s="94"/>
      <c r="I10" s="94"/>
    </row>
    <row r="11" spans="1:9" ht="27.75" customHeight="1">
      <c r="A11" s="94" t="s">
        <v>775</v>
      </c>
      <c r="B11" s="94"/>
      <c r="C11" s="94"/>
      <c r="D11" s="94"/>
      <c r="E11" s="94"/>
      <c r="F11" s="94"/>
      <c r="G11" s="94"/>
      <c r="H11" s="94"/>
      <c r="I11" s="94"/>
    </row>
    <row r="12" spans="1:9" ht="27.75" customHeight="1">
      <c r="A12" s="94" t="s">
        <v>776</v>
      </c>
      <c r="B12" s="94"/>
      <c r="C12" s="94"/>
      <c r="D12" s="94"/>
      <c r="E12" s="94"/>
      <c r="F12" s="94"/>
      <c r="G12" s="94"/>
      <c r="H12" s="94"/>
      <c r="I12" s="94"/>
    </row>
    <row r="14" spans="1:9" ht="26.25" customHeight="1">
      <c r="A14" s="11" t="s">
        <v>777</v>
      </c>
      <c r="B14" s="11"/>
      <c r="C14" s="11"/>
      <c r="D14" s="11"/>
      <c r="E14" s="11"/>
      <c r="F14" s="11"/>
      <c r="G14" s="11"/>
      <c r="H14" s="12" t="s">
        <v>22</v>
      </c>
      <c r="I14" s="12"/>
    </row>
    <row r="15" spans="1:9" ht="32.25" customHeight="1">
      <c r="A15" s="93" t="s">
        <v>778</v>
      </c>
      <c r="B15" s="93"/>
      <c r="C15" s="93"/>
      <c r="D15" s="93"/>
      <c r="E15" s="93"/>
      <c r="F15" s="93"/>
      <c r="G15" s="93"/>
      <c r="H15" s="93"/>
      <c r="I15" s="93"/>
    </row>
    <row r="16" spans="1:9" ht="27.75" customHeight="1">
      <c r="A16" s="94" t="s">
        <v>779</v>
      </c>
      <c r="B16" s="94"/>
      <c r="C16" s="94"/>
      <c r="D16" s="94"/>
      <c r="E16" s="94"/>
      <c r="F16" s="94"/>
      <c r="G16" s="94"/>
      <c r="H16" s="94"/>
      <c r="I16" s="94"/>
    </row>
    <row r="17" spans="1:9" ht="27.75" customHeight="1">
      <c r="A17" s="94" t="s">
        <v>780</v>
      </c>
      <c r="B17" s="94"/>
      <c r="C17" s="94"/>
      <c r="D17" s="94"/>
      <c r="E17" s="94"/>
      <c r="F17" s="94"/>
      <c r="G17" s="94"/>
      <c r="H17" s="94"/>
      <c r="I17" s="94"/>
    </row>
    <row r="18" spans="1:9" ht="27.75" customHeight="1">
      <c r="A18" s="94" t="s">
        <v>781</v>
      </c>
      <c r="B18" s="94"/>
      <c r="C18" s="94"/>
      <c r="D18" s="94"/>
      <c r="E18" s="94"/>
      <c r="F18" s="94"/>
      <c r="G18" s="94"/>
      <c r="H18" s="94"/>
      <c r="I18" s="94"/>
    </row>
    <row r="19" spans="1:9" ht="27.75" customHeight="1">
      <c r="A19" s="94" t="s">
        <v>782</v>
      </c>
      <c r="B19" s="94"/>
      <c r="C19" s="94"/>
      <c r="D19" s="94"/>
      <c r="E19" s="94"/>
      <c r="F19" s="94"/>
      <c r="G19" s="94"/>
      <c r="H19" s="94"/>
      <c r="I19" s="94"/>
    </row>
    <row r="20" spans="1:9" ht="27.75" customHeight="1">
      <c r="A20" s="94" t="s">
        <v>783</v>
      </c>
      <c r="B20" s="94"/>
      <c r="C20" s="94"/>
      <c r="D20" s="94"/>
      <c r="E20" s="94"/>
      <c r="F20" s="94"/>
      <c r="G20" s="94"/>
      <c r="H20" s="94"/>
      <c r="I20" s="94"/>
    </row>
    <row r="22" spans="1:9" ht="26.25" customHeight="1">
      <c r="A22" s="11" t="s">
        <v>784</v>
      </c>
      <c r="B22" s="11"/>
      <c r="C22" s="11"/>
      <c r="D22" s="11"/>
      <c r="E22" s="11"/>
      <c r="F22" s="11"/>
      <c r="G22" s="11"/>
      <c r="H22" s="12" t="s">
        <v>35</v>
      </c>
      <c r="I22" s="12"/>
    </row>
    <row r="23" spans="1:9" ht="32.25" customHeight="1">
      <c r="A23" s="93" t="s">
        <v>785</v>
      </c>
      <c r="B23" s="93"/>
      <c r="C23" s="93"/>
      <c r="D23" s="93"/>
      <c r="E23" s="93"/>
      <c r="F23" s="93"/>
      <c r="G23" s="93"/>
      <c r="H23" s="93"/>
      <c r="I23" s="93"/>
    </row>
    <row r="24" spans="1:9" ht="27.75" customHeight="1">
      <c r="A24" s="94" t="s">
        <v>786</v>
      </c>
      <c r="B24" s="94"/>
      <c r="C24" s="94"/>
      <c r="D24" s="94"/>
      <c r="E24" s="94"/>
      <c r="F24" s="94"/>
      <c r="G24" s="94"/>
      <c r="H24" s="94"/>
      <c r="I24" s="94"/>
    </row>
    <row r="25" spans="1:9" ht="27.75" customHeight="1">
      <c r="A25" s="94" t="s">
        <v>787</v>
      </c>
      <c r="B25" s="94"/>
      <c r="C25" s="94"/>
      <c r="D25" s="94"/>
      <c r="E25" s="94"/>
      <c r="F25" s="94"/>
      <c r="G25" s="94"/>
      <c r="H25" s="94"/>
      <c r="I25" s="94"/>
    </row>
    <row r="26" spans="1:9" ht="27.75" customHeight="1">
      <c r="A26" s="94" t="s">
        <v>788</v>
      </c>
      <c r="B26" s="94"/>
      <c r="C26" s="94"/>
      <c r="D26" s="94"/>
      <c r="E26" s="94"/>
      <c r="F26" s="94"/>
      <c r="G26" s="94"/>
      <c r="H26" s="94"/>
      <c r="I26" s="94"/>
    </row>
    <row r="27" spans="1:9" ht="27.75" customHeight="1">
      <c r="A27" s="94" t="s">
        <v>789</v>
      </c>
      <c r="B27" s="94"/>
      <c r="C27" s="94"/>
      <c r="D27" s="94"/>
      <c r="E27" s="94"/>
      <c r="F27" s="94"/>
      <c r="G27" s="94"/>
      <c r="H27" s="94"/>
      <c r="I27" s="94"/>
    </row>
    <row r="28" spans="1:9" ht="27.75" customHeight="1">
      <c r="A28" s="94" t="s">
        <v>790</v>
      </c>
      <c r="B28" s="94"/>
      <c r="C28" s="94"/>
      <c r="D28" s="94"/>
      <c r="E28" s="94"/>
      <c r="F28" s="94"/>
      <c r="G28" s="94"/>
      <c r="H28" s="94"/>
      <c r="I28" s="94"/>
    </row>
    <row r="30" spans="1:9" ht="26.25" customHeight="1">
      <c r="A30" s="11" t="s">
        <v>791</v>
      </c>
      <c r="B30" s="11"/>
      <c r="C30" s="11"/>
      <c r="D30" s="11"/>
      <c r="E30" s="11"/>
      <c r="F30" s="11"/>
      <c r="G30" s="11"/>
      <c r="H30" s="12" t="s">
        <v>792</v>
      </c>
      <c r="I30" s="12"/>
    </row>
    <row r="31" spans="1:9" ht="32.25" customHeight="1">
      <c r="A31" s="93" t="s">
        <v>793</v>
      </c>
      <c r="B31" s="93"/>
      <c r="C31" s="93"/>
      <c r="D31" s="93"/>
      <c r="E31" s="93"/>
      <c r="F31" s="93"/>
      <c r="G31" s="93"/>
      <c r="H31" s="93"/>
      <c r="I31" s="93"/>
    </row>
    <row r="32" spans="1:9" ht="27.75" customHeight="1">
      <c r="A32" s="94" t="s">
        <v>794</v>
      </c>
      <c r="B32" s="94"/>
      <c r="C32" s="94"/>
      <c r="D32" s="94"/>
      <c r="E32" s="94"/>
      <c r="F32" s="94"/>
      <c r="G32" s="94"/>
      <c r="H32" s="94"/>
      <c r="I32" s="94"/>
    </row>
    <row r="33" spans="1:9" ht="27.75" customHeight="1">
      <c r="A33" s="94" t="s">
        <v>795</v>
      </c>
      <c r="B33" s="94"/>
      <c r="C33" s="94"/>
      <c r="D33" s="94"/>
      <c r="E33" s="94"/>
      <c r="F33" s="94"/>
      <c r="G33" s="94"/>
      <c r="H33" s="94"/>
      <c r="I33" s="94"/>
    </row>
    <row r="35" spans="1:9" ht="26.25" customHeight="1">
      <c r="A35" s="11" t="s">
        <v>796</v>
      </c>
      <c r="B35" s="11"/>
      <c r="C35" s="11"/>
      <c r="D35" s="11"/>
      <c r="E35" s="11"/>
      <c r="F35" s="11"/>
      <c r="G35" s="11"/>
      <c r="H35" s="12" t="s">
        <v>797</v>
      </c>
      <c r="I35" s="12"/>
    </row>
    <row r="36" spans="1:9" ht="32.25" customHeight="1">
      <c r="A36" s="93" t="s">
        <v>798</v>
      </c>
      <c r="B36" s="93"/>
      <c r="C36" s="93"/>
      <c r="D36" s="93"/>
      <c r="E36" s="93"/>
      <c r="F36" s="93"/>
      <c r="G36" s="93"/>
      <c r="H36" s="93"/>
      <c r="I36" s="93"/>
    </row>
    <row r="37" spans="1:9" ht="27.75" customHeight="1">
      <c r="A37" s="94" t="s">
        <v>799</v>
      </c>
      <c r="B37" s="94"/>
      <c r="C37" s="94"/>
      <c r="D37" s="94"/>
      <c r="E37" s="94"/>
      <c r="F37" s="94"/>
      <c r="G37" s="94"/>
      <c r="H37" s="94"/>
      <c r="I37" s="94"/>
    </row>
    <row r="38" spans="1:9" ht="27.75" customHeight="1">
      <c r="A38" s="94" t="s">
        <v>800</v>
      </c>
      <c r="B38" s="94"/>
      <c r="C38" s="94"/>
      <c r="D38" s="94"/>
      <c r="E38" s="94"/>
      <c r="F38" s="94"/>
      <c r="G38" s="94"/>
      <c r="H38" s="94"/>
      <c r="I38" s="94"/>
    </row>
    <row r="39" spans="1:9" ht="27.75" customHeight="1">
      <c r="A39" s="94" t="s">
        <v>801</v>
      </c>
      <c r="B39" s="94"/>
      <c r="C39" s="94"/>
      <c r="D39" s="94"/>
      <c r="E39" s="94"/>
      <c r="F39" s="94"/>
      <c r="G39" s="94"/>
      <c r="H39" s="94"/>
      <c r="I39" s="94"/>
    </row>
    <row r="41" spans="1:9" ht="26.25" customHeight="1">
      <c r="A41" s="11" t="s">
        <v>802</v>
      </c>
      <c r="B41" s="11"/>
      <c r="C41" s="11"/>
      <c r="D41" s="11"/>
      <c r="E41" s="11"/>
      <c r="F41" s="11"/>
      <c r="G41" s="11"/>
      <c r="H41" s="12" t="s">
        <v>803</v>
      </c>
      <c r="I41" s="12"/>
    </row>
    <row r="42" spans="1:9" ht="32.25" customHeight="1">
      <c r="A42" s="93" t="s">
        <v>804</v>
      </c>
      <c r="B42" s="93"/>
      <c r="C42" s="93"/>
      <c r="D42" s="93"/>
      <c r="E42" s="93"/>
      <c r="F42" s="93"/>
      <c r="G42" s="93"/>
      <c r="H42" s="93"/>
      <c r="I42" s="93"/>
    </row>
    <row r="43" spans="1:9" ht="27.75" customHeight="1">
      <c r="A43" s="94" t="s">
        <v>805</v>
      </c>
      <c r="B43" s="94"/>
      <c r="C43" s="94"/>
      <c r="D43" s="94"/>
      <c r="E43" s="94"/>
      <c r="F43" s="94"/>
      <c r="G43" s="94"/>
      <c r="H43" s="94"/>
      <c r="I43" s="94"/>
    </row>
    <row r="44" spans="1:9" ht="27.75" customHeight="1">
      <c r="A44" s="94" t="s">
        <v>806</v>
      </c>
      <c r="B44" s="94"/>
      <c r="C44" s="94"/>
      <c r="D44" s="94"/>
      <c r="E44" s="94"/>
      <c r="F44" s="94"/>
      <c r="G44" s="94"/>
      <c r="H44" s="94"/>
      <c r="I44" s="94"/>
    </row>
    <row r="46" spans="1:9" ht="26.25" customHeight="1">
      <c r="A46" s="11" t="s">
        <v>807</v>
      </c>
      <c r="B46" s="11"/>
      <c r="C46" s="11"/>
      <c r="D46" s="11"/>
      <c r="E46" s="11"/>
      <c r="F46" s="11"/>
      <c r="G46" s="11"/>
      <c r="H46" s="12" t="s">
        <v>808</v>
      </c>
      <c r="I46" s="12"/>
    </row>
    <row r="47" spans="1:9" ht="27.75" customHeight="1">
      <c r="A47" s="94" t="s">
        <v>809</v>
      </c>
      <c r="B47" s="94"/>
      <c r="C47" s="94"/>
      <c r="D47" s="94"/>
      <c r="E47" s="94"/>
      <c r="F47" s="94"/>
      <c r="G47" s="94"/>
      <c r="H47" s="94"/>
      <c r="I47" s="94"/>
    </row>
    <row r="48" spans="1:9" ht="27.75" customHeight="1">
      <c r="A48" s="94" t="s">
        <v>810</v>
      </c>
      <c r="B48" s="94"/>
      <c r="C48" s="94"/>
      <c r="D48" s="94"/>
      <c r="E48" s="94"/>
      <c r="F48" s="94"/>
      <c r="G48" s="94"/>
      <c r="H48" s="94"/>
      <c r="I48" s="94"/>
    </row>
    <row r="49" spans="1:9" ht="27.75" customHeight="1">
      <c r="A49" s="94" t="s">
        <v>811</v>
      </c>
      <c r="B49" s="94"/>
      <c r="C49" s="94"/>
      <c r="D49" s="94"/>
      <c r="E49" s="94"/>
      <c r="F49" s="94"/>
      <c r="G49" s="94"/>
      <c r="H49" s="94"/>
      <c r="I49" s="94"/>
    </row>
    <row r="50" spans="1:9" ht="27.75" customHeight="1">
      <c r="A50" s="94" t="s">
        <v>812</v>
      </c>
      <c r="B50" s="94"/>
      <c r="C50" s="94"/>
      <c r="D50" s="94"/>
      <c r="E50" s="94"/>
      <c r="F50" s="94"/>
      <c r="G50" s="94"/>
      <c r="H50" s="94"/>
      <c r="I50" s="94"/>
    </row>
    <row r="52" spans="1:9" ht="26.25" customHeight="1">
      <c r="A52" s="11" t="s">
        <v>813</v>
      </c>
      <c r="B52" s="11"/>
      <c r="C52" s="11"/>
      <c r="D52" s="11"/>
      <c r="E52" s="11"/>
      <c r="F52" s="11"/>
      <c r="G52" s="11"/>
      <c r="H52" s="12" t="s">
        <v>814</v>
      </c>
      <c r="I52" s="12"/>
    </row>
    <row r="53" spans="1:9" ht="32.25" customHeight="1">
      <c r="A53" s="93" t="s">
        <v>815</v>
      </c>
      <c r="B53" s="93"/>
      <c r="C53" s="93"/>
      <c r="D53" s="93"/>
      <c r="E53" s="93"/>
      <c r="F53" s="93"/>
      <c r="G53" s="93"/>
      <c r="H53" s="93"/>
      <c r="I53" s="93"/>
    </row>
    <row r="54" spans="1:9" ht="27.75" customHeight="1">
      <c r="A54" s="94" t="s">
        <v>816</v>
      </c>
      <c r="B54" s="94"/>
      <c r="C54" s="94"/>
      <c r="D54" s="94"/>
      <c r="E54" s="94"/>
      <c r="F54" s="94"/>
      <c r="G54" s="94"/>
      <c r="H54" s="94"/>
      <c r="I54" s="94"/>
    </row>
    <row r="56" spans="1:9" ht="26.25" customHeight="1">
      <c r="A56" s="11" t="s">
        <v>817</v>
      </c>
      <c r="B56" s="11"/>
      <c r="C56" s="11"/>
      <c r="D56" s="11"/>
      <c r="E56" s="11"/>
      <c r="F56" s="11"/>
      <c r="G56" s="11"/>
      <c r="H56" s="12" t="s">
        <v>818</v>
      </c>
      <c r="I56" s="12"/>
    </row>
    <row r="57" spans="1:9" ht="27.75" customHeight="1">
      <c r="A57" s="94" t="s">
        <v>819</v>
      </c>
      <c r="B57" s="94"/>
      <c r="C57" s="94"/>
      <c r="D57" s="94"/>
      <c r="E57" s="94"/>
      <c r="F57" s="94"/>
      <c r="G57" s="94"/>
      <c r="H57" s="94"/>
      <c r="I57" s="94"/>
    </row>
    <row r="58" spans="1:9" ht="27.75" customHeight="1">
      <c r="A58" s="94" t="s">
        <v>820</v>
      </c>
      <c r="B58" s="94"/>
      <c r="C58" s="94"/>
      <c r="D58" s="94"/>
      <c r="E58" s="94"/>
      <c r="F58" s="94"/>
      <c r="G58" s="94"/>
      <c r="H58" s="94"/>
      <c r="I58" s="94"/>
    </row>
    <row r="59" spans="1:9" ht="27.75" customHeight="1">
      <c r="A59" s="94" t="s">
        <v>821</v>
      </c>
      <c r="B59" s="94"/>
      <c r="C59" s="94"/>
      <c r="D59" s="94"/>
      <c r="E59" s="94"/>
      <c r="F59" s="94"/>
      <c r="G59" s="94"/>
      <c r="H59" s="94"/>
      <c r="I59" s="94"/>
    </row>
    <row r="60" spans="1:9" ht="27.75" customHeight="1">
      <c r="A60" s="94" t="s">
        <v>822</v>
      </c>
      <c r="B60" s="94"/>
      <c r="C60" s="94"/>
      <c r="D60" s="94"/>
      <c r="E60" s="94"/>
      <c r="F60" s="94"/>
      <c r="G60" s="94"/>
      <c r="H60" s="94"/>
      <c r="I60" s="94"/>
    </row>
    <row r="61" spans="1:9" ht="27.75" customHeight="1">
      <c r="A61" s="94" t="s">
        <v>823</v>
      </c>
      <c r="B61" s="94"/>
      <c r="C61" s="94"/>
      <c r="D61" s="94"/>
      <c r="E61" s="94"/>
      <c r="F61" s="94"/>
      <c r="G61" s="94"/>
      <c r="H61" s="94"/>
      <c r="I61" s="94"/>
    </row>
  </sheetData>
  <mergeCells count="59">
    <mergeCell ref="A2:I2"/>
    <mergeCell ref="A3:I3"/>
    <mergeCell ref="A4:I4"/>
    <mergeCell ref="A7:G7"/>
    <mergeCell ref="H7:I7"/>
    <mergeCell ref="A8:I8"/>
    <mergeCell ref="A9:I9"/>
    <mergeCell ref="A10:I10"/>
    <mergeCell ref="A11:I11"/>
    <mergeCell ref="A12:I12"/>
    <mergeCell ref="A14:G14"/>
    <mergeCell ref="H14:I14"/>
    <mergeCell ref="A15:I15"/>
    <mergeCell ref="A16:I16"/>
    <mergeCell ref="A17:I17"/>
    <mergeCell ref="A18:I18"/>
    <mergeCell ref="A19:I19"/>
    <mergeCell ref="A20:I20"/>
    <mergeCell ref="A22:G22"/>
    <mergeCell ref="H22:I22"/>
    <mergeCell ref="A23:I23"/>
    <mergeCell ref="A24:I24"/>
    <mergeCell ref="A25:I25"/>
    <mergeCell ref="A26:I26"/>
    <mergeCell ref="A27:I27"/>
    <mergeCell ref="A28:I28"/>
    <mergeCell ref="A30:G30"/>
    <mergeCell ref="H30:I30"/>
    <mergeCell ref="A31:I31"/>
    <mergeCell ref="A32:I32"/>
    <mergeCell ref="A33:I33"/>
    <mergeCell ref="A35:G35"/>
    <mergeCell ref="H35:I35"/>
    <mergeCell ref="A36:I36"/>
    <mergeCell ref="A37:I37"/>
    <mergeCell ref="A38:I38"/>
    <mergeCell ref="A39:I39"/>
    <mergeCell ref="A41:G41"/>
    <mergeCell ref="H41:I41"/>
    <mergeCell ref="A42:I42"/>
    <mergeCell ref="A43:I43"/>
    <mergeCell ref="A44:I44"/>
    <mergeCell ref="A46:G46"/>
    <mergeCell ref="H46:I46"/>
    <mergeCell ref="A47:I47"/>
    <mergeCell ref="A48:I48"/>
    <mergeCell ref="A49:I49"/>
    <mergeCell ref="A50:I50"/>
    <mergeCell ref="A52:G52"/>
    <mergeCell ref="H52:I52"/>
    <mergeCell ref="A53:I53"/>
    <mergeCell ref="A54:I54"/>
    <mergeCell ref="A56:G56"/>
    <mergeCell ref="H56:I56"/>
    <mergeCell ref="A57:I57"/>
    <mergeCell ref="A58:I58"/>
    <mergeCell ref="A59:I59"/>
    <mergeCell ref="A60:I60"/>
    <mergeCell ref="A61:I61"/>
  </mergeCells>
  <printOptions horizontalCentered="1"/>
  <pageMargins left="0.28" right="0.28" top="0.42" bottom="0.48" header="0.22" footer="0.22"/>
  <pageSetup paperSize="9" fitToHeight="0" orientation="portrait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33</vt:i4>
      </vt:variant>
    </vt:vector>
  </HeadingPairs>
  <TitlesOfParts>
    <vt:vector size="44" baseType="lpstr">
      <vt:lpstr>Home</vt:lpstr>
      <vt:lpstr>Txn</vt:lpstr>
      <vt:lpstr>Post</vt:lpstr>
      <vt:lpstr>Sum</vt:lpstr>
      <vt:lpstr>Flow</vt:lpstr>
      <vt:lpstr>Anal</vt:lpstr>
      <vt:lpstr>Payable</vt:lpstr>
      <vt:lpstr>Card</vt:lpstr>
      <vt:lpstr>Chq</vt:lpstr>
      <vt:lpstr>Sync</vt:lpstr>
      <vt:lpstr>Help</vt:lpstr>
      <vt:lpstr>AcctTbl</vt:lpstr>
      <vt:lpstr>BankAccts</vt:lpstr>
      <vt:lpstr>BankOpTbl</vt:lpstr>
      <vt:lpstr>BankTbl</vt:lpstr>
      <vt:lpstr>ListAllCodes</vt:lpstr>
      <vt:lpstr>ListBankOps</vt:lpstr>
      <vt:lpstr>ListBanks</vt:lpstr>
      <vt:lpstr>ListChequeStatus</vt:lpstr>
      <vt:lpstr>ListChequeTypes</vt:lpstr>
      <vt:lpstr>ListGroups</vt:lpstr>
      <vt:lpstr>ListOtherScales</vt:lpstr>
      <vt:lpstr>ListPayMethods</vt:lpstr>
      <vt:lpstr>Anal!Print_Area</vt:lpstr>
      <vt:lpstr>Card!Print_Area</vt:lpstr>
      <vt:lpstr>Chq!Print_Area</vt:lpstr>
      <vt:lpstr>Flow!Print_Area</vt:lpstr>
      <vt:lpstr>Help!Print_Area</vt:lpstr>
      <vt:lpstr>Home!Print_Area</vt:lpstr>
      <vt:lpstr>Payable!Print_Area</vt:lpstr>
      <vt:lpstr>Post!Print_Area</vt:lpstr>
      <vt:lpstr>Sum!Print_Area</vt:lpstr>
      <vt:lpstr>Sync!Print_Area</vt:lpstr>
      <vt:lpstr>Txn!Print_Area</vt:lpstr>
      <vt:lpstr>Anal!Print_Titles</vt:lpstr>
      <vt:lpstr>Card!Print_Titles</vt:lpstr>
      <vt:lpstr>Chq!Print_Titles</vt:lpstr>
      <vt:lpstr>Flow!Print_Titles</vt:lpstr>
      <vt:lpstr>Help!Print_Titles</vt:lpstr>
      <vt:lpstr>Payable!Print_Titles</vt:lpstr>
      <vt:lpstr>Post!Print_Titles</vt:lpstr>
      <vt:lpstr>Sum!Print_Titles</vt:lpstr>
      <vt:lpstr>Sync!Print_Titles</vt:lpstr>
      <vt:lpstr>Txn!Print_Titles</vt:lpstr>
    </vt:vector>
  </TitlesOfParts>
  <Company>سورتینگ و بسته‌بندی مرکبات مازندشت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مازندشت — تراکنش‌های بانکی</dc:title>
  <dc:subject>ثبت و تحلیل تراکنش بانکی</dc:subject>
  <dc:creator>MAZANDASHT</dc:creator>
  <dc:description>نسخه ۰۳ — Excel 2013</dc:description>
  <cp:lastModifiedBy>MAZANDASHT</cp:lastModifiedBy>
  <dcterms:created xsi:type="dcterms:W3CDTF">2026-10-24T14:22:24Z</dcterms:created>
  <dcterms:modified xsi:type="dcterms:W3CDTF">2026-10-24T14:22:24Z</dcterms:modified>
</cp:coreProperties>
</file>